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imelineCaches/timelineCache1.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Ex1.xml" ContentType="application/vnd.ms-office.chartex+xml"/>
  <Override PartName="/xl/charts/style1.xml" ContentType="application/vnd.ms-office.chartstyle+xml"/>
  <Override PartName="/xl/charts/colors1.xml" ContentType="application/vnd.ms-office.chartcolorstyle+xml"/>
  <Override PartName="/xl/charts/chartEx2.xml" ContentType="application/vnd.ms-office.chartex+xml"/>
  <Override PartName="/xl/charts/style2.xml" ContentType="application/vnd.ms-office.chartstyle+xml"/>
  <Override PartName="/xl/charts/colors2.xml" ContentType="application/vnd.ms-office.chartcolorstyle+xml"/>
  <Override PartName="/xl/charts/chartEx3.xml" ContentType="application/vnd.ms-office.chartex+xml"/>
  <Override PartName="/xl/charts/style3.xml" ContentType="application/vnd.ms-office.chartstyle+xml"/>
  <Override PartName="/xl/charts/colors3.xml" ContentType="application/vnd.ms-office.chartcolorstyle+xml"/>
  <Override PartName="/xl/charts/chartEx4.xml" ContentType="application/vnd.ms-office.chartex+xml"/>
  <Override PartName="/xl/charts/style4.xml" ContentType="application/vnd.ms-office.chartstyle+xml"/>
  <Override PartName="/xl/charts/colors4.xml" ContentType="application/vnd.ms-office.chartcolorstyle+xml"/>
  <Override PartName="/xl/charts/chart1.xml" ContentType="application/vnd.openxmlformats-officedocument.drawingml.chart+xml"/>
  <Override PartName="/xl/charts/style5.xml" ContentType="application/vnd.ms-office.chartstyle+xml"/>
  <Override PartName="/xl/charts/colors5.xml" ContentType="application/vnd.ms-office.chartcolorstyle+xml"/>
  <Override PartName="/xl/charts/chartEx5.xml" ContentType="application/vnd.ms-office.chartex+xml"/>
  <Override PartName="/xl/charts/style6.xml" ContentType="application/vnd.ms-office.chartstyle+xml"/>
  <Override PartName="/xl/charts/colors6.xml" ContentType="application/vnd.ms-office.chartcolorstyle+xml"/>
  <Override PartName="/xl/charts/chartEx6.xml" ContentType="application/vnd.ms-office.chartex+xml"/>
  <Override PartName="/xl/charts/style7.xml" ContentType="application/vnd.ms-office.chartstyle+xml"/>
  <Override PartName="/xl/charts/colors7.xml" ContentType="application/vnd.ms-office.chartcolorstyle+xml"/>
  <Override PartName="/xl/charts/chartEx7.xml" ContentType="application/vnd.ms-office.chartex+xml"/>
  <Override PartName="/xl/charts/style8.xml" ContentType="application/vnd.ms-office.chartstyle+xml"/>
  <Override PartName="/xl/charts/colors8.xml" ContentType="application/vnd.ms-office.chartcolorstyle+xml"/>
  <Override PartName="/xl/charts/chartEx8.xml" ContentType="application/vnd.ms-office.chartex+xml"/>
  <Override PartName="/xl/charts/style9.xml" ContentType="application/vnd.ms-office.chartstyle+xml"/>
  <Override PartName="/xl/charts/colors9.xml" ContentType="application/vnd.ms-office.chartcolorstyle+xml"/>
  <Override PartName="/xl/pivotTables/pivotTable1.xml" ContentType="application/vnd.openxmlformats-officedocument.spreadsheetml.pivotTable+xml"/>
  <Override PartName="/xl/drawings/drawing5.xml" ContentType="application/vnd.openxmlformats-officedocument.drawing+xml"/>
  <Override PartName="/xl/slicers/slicer1.xml" ContentType="application/vnd.ms-excel.slicer+xml"/>
  <Override PartName="/xl/timelines/timeline1.xml" ContentType="application/vnd.ms-excel.timeline+xml"/>
  <Override PartName="/xl/charts/chart2.xml" ContentType="application/vnd.openxmlformats-officedocument.drawingml.chart+xml"/>
  <Override PartName="/xl/charts/style10.xml" ContentType="application/vnd.ms-office.chartstyle+xml"/>
  <Override PartName="/xl/charts/colors10.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166925"/>
  <mc:AlternateContent xmlns:mc="http://schemas.openxmlformats.org/markup-compatibility/2006">
    <mc:Choice Requires="x15">
      <x15ac:absPath xmlns:x15ac="http://schemas.microsoft.com/office/spreadsheetml/2010/11/ac" url="C:\Users\alisa\Desktop\"/>
    </mc:Choice>
  </mc:AlternateContent>
  <xr:revisionPtr revIDLastSave="0" documentId="13_ncr:1_{146AE34C-9D72-4937-A3B7-C28AAC774540}" xr6:coauthVersionLast="47" xr6:coauthVersionMax="47" xr10:uidLastSave="{00000000-0000-0000-0000-000000000000}"/>
  <workbookProtection lockStructure="1"/>
  <bookViews>
    <workbookView xWindow="24495" yWindow="3780" windowWidth="10995" windowHeight="8265" tabRatio="743" xr2:uid="{00000000-000D-0000-FFFF-FFFF00000000}"/>
  </bookViews>
  <sheets>
    <sheet name="Places" sheetId="1" r:id="rId1"/>
    <sheet name="Hosts" sheetId="2" r:id="rId2"/>
    <sheet name="Neighborhoods" sheetId="4" r:id="rId3"/>
    <sheet name="Mortgage Calculator" sheetId="17" r:id="rId4"/>
    <sheet name="2019 Occupation" sheetId="18" r:id="rId5"/>
    <sheet name="Amortization Schedule" sheetId="16" r:id="rId6"/>
    <sheet name="Visualizations" sheetId="19" r:id="rId7"/>
    <sheet name="Pivot" sheetId="20" r:id="rId8"/>
  </sheets>
  <definedNames>
    <definedName name="_xlnm._FilterDatabase" localSheetId="5" hidden="1">'Amortization Schedule'!$B$1:$B$362</definedName>
    <definedName name="_xlnm._FilterDatabase" localSheetId="1" hidden="1">Hosts!$A$1:$O$4150</definedName>
    <definedName name="_xlnm._FilterDatabase" localSheetId="2" hidden="1">Neighborhoods!$A$1:$C$32</definedName>
    <definedName name="_xlnm._FilterDatabase" localSheetId="0" hidden="1">Places!$B$1:$Y$6001</definedName>
    <definedName name="_xlnm._FilterDatabase" localSheetId="6" hidden="1">Visualizations!$AO$24:$AQ$37</definedName>
    <definedName name="_xlchart.v1.10" hidden="1">Neighborhoods!$E$1</definedName>
    <definedName name="_xlchart.v1.11" hidden="1">Neighborhoods!$E$2:$E$32</definedName>
    <definedName name="_xlchart.v1.12" hidden="1">Neighborhoods!$B$2:$C$32</definedName>
    <definedName name="_xlchart.v1.13" hidden="1">Neighborhoods!$D$1</definedName>
    <definedName name="_xlchart.v1.14" hidden="1">Neighborhoods!$D$2:$D$32</definedName>
    <definedName name="_xlchart.v1.15" hidden="1">Places!$K$2:$K$6001</definedName>
    <definedName name="_xlchart.v1.16" hidden="1">Places!$O$1</definedName>
    <definedName name="_xlchart.v1.17" hidden="1">Places!$O$2:$O$6001</definedName>
    <definedName name="_xlchart.v1.4" hidden="1">Places!$Q$1</definedName>
    <definedName name="_xlchart.v1.5" hidden="1">Places!$Q$2:$Q$6001</definedName>
    <definedName name="_xlchart.v1.6" hidden="1">Places!$K$2:$K$6001</definedName>
    <definedName name="_xlchart.v1.7" hidden="1">Places!$O$1</definedName>
    <definedName name="_xlchart.v1.8" hidden="1">Places!$O$2:$O$6001</definedName>
    <definedName name="_xlchart.v1.9" hidden="1">Neighborhoods!$B$2:$C$32</definedName>
    <definedName name="_xlchart.v2.18" hidden="1">Visualizations!$B$99:$B$102</definedName>
    <definedName name="_xlchart.v2.19" hidden="1">Visualizations!$D$98</definedName>
    <definedName name="_xlchart.v2.20" hidden="1">Visualizations!$D$99:$D$102</definedName>
    <definedName name="_xlchart.v5.0" hidden="1">Visualizations!$B$24</definedName>
    <definedName name="_xlchart.v5.1" hidden="1">Visualizations!$B$25:$B$50</definedName>
    <definedName name="_xlchart.v5.2" hidden="1">Visualizations!$C$24</definedName>
    <definedName name="_xlchart.v5.21" hidden="1">Visualizations!$B$82:$B$89</definedName>
    <definedName name="_xlchart.v5.22" hidden="1">Visualizations!$C$82:$C$89</definedName>
    <definedName name="_xlchart.v5.3" hidden="1">Visualizations!$C$25:$C$50</definedName>
    <definedName name="Down_Payment">'Mortgage Calculator'!$H$13</definedName>
    <definedName name="Interest_Rate">'Mortgage Calculator'!$H$14</definedName>
    <definedName name="monthly_expenses">'Mortgage Calculator'!$J$7</definedName>
    <definedName name="NativeTimeline_Last_Review">#N/A</definedName>
    <definedName name="price_per_night">'Mortgage Calculator'!$S$11</definedName>
    <definedName name="Profit">'Mortgage Calculator'!$U$11</definedName>
    <definedName name="Slicer_District">#N/A</definedName>
    <definedName name="Slicer_Room_Type">#N/A</definedName>
    <definedName name="Slicer_Superhost">#N/A</definedName>
    <definedName name="Term_length">'Mortgage Calculator'!$K$3</definedName>
  </definedNames>
  <calcPr calcId="191029" iterateCount="50" iterateDelta="0.01"/>
  <pivotCaches>
    <pivotCache cacheId="1" r:id="rId9"/>
  </pivotCaches>
  <extLst>
    <ext xmlns:x14="http://schemas.microsoft.com/office/spreadsheetml/2009/9/main" uri="{BBE1A952-AA13-448e-AADC-164F8A28A991}">
      <x14:slicerCaches>
        <x14:slicerCache r:id="rId10"/>
        <x14:slicerCache r:id="rId11"/>
        <x14:slicerCache r:id="rId12"/>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13"/>
      </x15:timelineCacheRefs>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R10" i="2" l="1"/>
  <c r="G3" i="1"/>
  <c r="G4" i="1"/>
  <c r="G5" i="1"/>
  <c r="G6" i="1"/>
  <c r="G7" i="1"/>
  <c r="G8" i="1"/>
  <c r="G9" i="1"/>
  <c r="G10" i="1"/>
  <c r="G11" i="1"/>
  <c r="G12" i="1"/>
  <c r="G13" i="1"/>
  <c r="G14" i="1"/>
  <c r="G15" i="1"/>
  <c r="G16" i="1"/>
  <c r="G17" i="1"/>
  <c r="G18" i="1"/>
  <c r="G19" i="1"/>
  <c r="G20" i="1"/>
  <c r="G21" i="1"/>
  <c r="G22" i="1"/>
  <c r="G23" i="1"/>
  <c r="G24" i="1"/>
  <c r="G25" i="1"/>
  <c r="G26" i="1"/>
  <c r="G27" i="1"/>
  <c r="G28" i="1"/>
  <c r="G29" i="1"/>
  <c r="G30" i="1"/>
  <c r="G31" i="1"/>
  <c r="G32" i="1"/>
  <c r="G33" i="1"/>
  <c r="G34" i="1"/>
  <c r="G35" i="1"/>
  <c r="G36" i="1"/>
  <c r="G37" i="1"/>
  <c r="G38" i="1"/>
  <c r="G39" i="1"/>
  <c r="G40" i="1"/>
  <c r="G41" i="1"/>
  <c r="G42" i="1"/>
  <c r="G43" i="1"/>
  <c r="G44" i="1"/>
  <c r="G45" i="1"/>
  <c r="G46" i="1"/>
  <c r="G47" i="1"/>
  <c r="G48" i="1"/>
  <c r="G49" i="1"/>
  <c r="G50" i="1"/>
  <c r="G51" i="1"/>
  <c r="G52" i="1"/>
  <c r="G53" i="1"/>
  <c r="G54" i="1"/>
  <c r="G55" i="1"/>
  <c r="G56" i="1"/>
  <c r="G57" i="1"/>
  <c r="G58" i="1"/>
  <c r="G59" i="1"/>
  <c r="G60" i="1"/>
  <c r="G61" i="1"/>
  <c r="G62" i="1"/>
  <c r="G63" i="1"/>
  <c r="G64" i="1"/>
  <c r="G65" i="1"/>
  <c r="G66" i="1"/>
  <c r="G67" i="1"/>
  <c r="G68" i="1"/>
  <c r="G69" i="1"/>
  <c r="G70" i="1"/>
  <c r="G71" i="1"/>
  <c r="G72" i="1"/>
  <c r="G73" i="1"/>
  <c r="G74" i="1"/>
  <c r="G75" i="1"/>
  <c r="G76" i="1"/>
  <c r="G77" i="1"/>
  <c r="G78" i="1"/>
  <c r="G79" i="1"/>
  <c r="G80" i="1"/>
  <c r="G81" i="1"/>
  <c r="G82" i="1"/>
  <c r="G83" i="1"/>
  <c r="G84" i="1"/>
  <c r="G85" i="1"/>
  <c r="G86" i="1"/>
  <c r="G87" i="1"/>
  <c r="G88" i="1"/>
  <c r="G89" i="1"/>
  <c r="G90" i="1"/>
  <c r="G91" i="1"/>
  <c r="G92" i="1"/>
  <c r="G93" i="1"/>
  <c r="G94" i="1"/>
  <c r="G95" i="1"/>
  <c r="G96" i="1"/>
  <c r="G97" i="1"/>
  <c r="G98" i="1"/>
  <c r="G99" i="1"/>
  <c r="G100" i="1"/>
  <c r="G101" i="1"/>
  <c r="G102" i="1"/>
  <c r="G103" i="1"/>
  <c r="G104" i="1"/>
  <c r="G105" i="1"/>
  <c r="G106" i="1"/>
  <c r="G107" i="1"/>
  <c r="G108" i="1"/>
  <c r="G109" i="1"/>
  <c r="G110" i="1"/>
  <c r="G111" i="1"/>
  <c r="G112" i="1"/>
  <c r="G113" i="1"/>
  <c r="G114" i="1"/>
  <c r="G115" i="1"/>
  <c r="G116" i="1"/>
  <c r="G117" i="1"/>
  <c r="G118" i="1"/>
  <c r="G119" i="1"/>
  <c r="G120" i="1"/>
  <c r="G121" i="1"/>
  <c r="G122" i="1"/>
  <c r="G123" i="1"/>
  <c r="G124" i="1"/>
  <c r="G125" i="1"/>
  <c r="G126" i="1"/>
  <c r="G127" i="1"/>
  <c r="G128" i="1"/>
  <c r="G129" i="1"/>
  <c r="G130" i="1"/>
  <c r="G131" i="1"/>
  <c r="G132" i="1"/>
  <c r="G133" i="1"/>
  <c r="G134" i="1"/>
  <c r="G135" i="1"/>
  <c r="G136" i="1"/>
  <c r="G137" i="1"/>
  <c r="G138" i="1"/>
  <c r="G139" i="1"/>
  <c r="G140" i="1"/>
  <c r="G141" i="1"/>
  <c r="G142" i="1"/>
  <c r="G143" i="1"/>
  <c r="G144" i="1"/>
  <c r="G145" i="1"/>
  <c r="G146" i="1"/>
  <c r="G147" i="1"/>
  <c r="G148" i="1"/>
  <c r="G149" i="1"/>
  <c r="G150" i="1"/>
  <c r="G151" i="1"/>
  <c r="G152" i="1"/>
  <c r="G153" i="1"/>
  <c r="G154" i="1"/>
  <c r="G155" i="1"/>
  <c r="G156" i="1"/>
  <c r="G157" i="1"/>
  <c r="G158" i="1"/>
  <c r="G159" i="1"/>
  <c r="G160" i="1"/>
  <c r="G161" i="1"/>
  <c r="G162" i="1"/>
  <c r="G163" i="1"/>
  <c r="G164" i="1"/>
  <c r="G165" i="1"/>
  <c r="G166" i="1"/>
  <c r="G167" i="1"/>
  <c r="G168" i="1"/>
  <c r="G169" i="1"/>
  <c r="G170" i="1"/>
  <c r="G171" i="1"/>
  <c r="G172" i="1"/>
  <c r="G173" i="1"/>
  <c r="G174" i="1"/>
  <c r="G175" i="1"/>
  <c r="G176" i="1"/>
  <c r="G177" i="1"/>
  <c r="G178" i="1"/>
  <c r="G179" i="1"/>
  <c r="G180" i="1"/>
  <c r="G181" i="1"/>
  <c r="G182" i="1"/>
  <c r="G183" i="1"/>
  <c r="G184" i="1"/>
  <c r="G185" i="1"/>
  <c r="G186" i="1"/>
  <c r="G187" i="1"/>
  <c r="G188" i="1"/>
  <c r="G189" i="1"/>
  <c r="G190" i="1"/>
  <c r="G191" i="1"/>
  <c r="G192" i="1"/>
  <c r="G193" i="1"/>
  <c r="G194" i="1"/>
  <c r="G195" i="1"/>
  <c r="G196" i="1"/>
  <c r="G197" i="1"/>
  <c r="G198" i="1"/>
  <c r="G199" i="1"/>
  <c r="G200" i="1"/>
  <c r="G201" i="1"/>
  <c r="G202" i="1"/>
  <c r="G203" i="1"/>
  <c r="G204" i="1"/>
  <c r="G205" i="1"/>
  <c r="G206" i="1"/>
  <c r="G207" i="1"/>
  <c r="G208" i="1"/>
  <c r="G209" i="1"/>
  <c r="G210" i="1"/>
  <c r="G211" i="1"/>
  <c r="G212" i="1"/>
  <c r="G213" i="1"/>
  <c r="G214" i="1"/>
  <c r="G215" i="1"/>
  <c r="G216" i="1"/>
  <c r="G217" i="1"/>
  <c r="G218" i="1"/>
  <c r="G219" i="1"/>
  <c r="G220" i="1"/>
  <c r="G221" i="1"/>
  <c r="G222" i="1"/>
  <c r="G223" i="1"/>
  <c r="G224" i="1"/>
  <c r="G225" i="1"/>
  <c r="G226" i="1"/>
  <c r="G227" i="1"/>
  <c r="G228" i="1"/>
  <c r="G229" i="1"/>
  <c r="G230" i="1"/>
  <c r="G231" i="1"/>
  <c r="G232" i="1"/>
  <c r="G233" i="1"/>
  <c r="G234" i="1"/>
  <c r="G235" i="1"/>
  <c r="G236" i="1"/>
  <c r="G237" i="1"/>
  <c r="G238" i="1"/>
  <c r="G239" i="1"/>
  <c r="G240" i="1"/>
  <c r="G241" i="1"/>
  <c r="G242" i="1"/>
  <c r="G243" i="1"/>
  <c r="G244" i="1"/>
  <c r="G245" i="1"/>
  <c r="G246" i="1"/>
  <c r="G247" i="1"/>
  <c r="G248" i="1"/>
  <c r="G249" i="1"/>
  <c r="G250" i="1"/>
  <c r="G251" i="1"/>
  <c r="G252" i="1"/>
  <c r="G253" i="1"/>
  <c r="G254" i="1"/>
  <c r="G255" i="1"/>
  <c r="G256" i="1"/>
  <c r="G257" i="1"/>
  <c r="G258" i="1"/>
  <c r="G259" i="1"/>
  <c r="G260" i="1"/>
  <c r="G261" i="1"/>
  <c r="G262" i="1"/>
  <c r="G263" i="1"/>
  <c r="G264" i="1"/>
  <c r="G265" i="1"/>
  <c r="G266" i="1"/>
  <c r="G267" i="1"/>
  <c r="G268" i="1"/>
  <c r="G269" i="1"/>
  <c r="G270" i="1"/>
  <c r="G271" i="1"/>
  <c r="G272" i="1"/>
  <c r="G273" i="1"/>
  <c r="G274" i="1"/>
  <c r="G275" i="1"/>
  <c r="G276" i="1"/>
  <c r="G277" i="1"/>
  <c r="G278" i="1"/>
  <c r="G279" i="1"/>
  <c r="G280" i="1"/>
  <c r="G281" i="1"/>
  <c r="G282" i="1"/>
  <c r="G283" i="1"/>
  <c r="G284" i="1"/>
  <c r="G285" i="1"/>
  <c r="G286" i="1"/>
  <c r="G287" i="1"/>
  <c r="G288" i="1"/>
  <c r="G289" i="1"/>
  <c r="G290" i="1"/>
  <c r="G291" i="1"/>
  <c r="G292" i="1"/>
  <c r="G293" i="1"/>
  <c r="G294" i="1"/>
  <c r="G295" i="1"/>
  <c r="G296" i="1"/>
  <c r="G297" i="1"/>
  <c r="G298" i="1"/>
  <c r="G299" i="1"/>
  <c r="G300" i="1"/>
  <c r="G301" i="1"/>
  <c r="G302" i="1"/>
  <c r="G303" i="1"/>
  <c r="G304" i="1"/>
  <c r="G305" i="1"/>
  <c r="G306" i="1"/>
  <c r="G307" i="1"/>
  <c r="G308" i="1"/>
  <c r="G309" i="1"/>
  <c r="G310" i="1"/>
  <c r="G311" i="1"/>
  <c r="G312" i="1"/>
  <c r="G313" i="1"/>
  <c r="G314" i="1"/>
  <c r="G315" i="1"/>
  <c r="G316" i="1"/>
  <c r="G317" i="1"/>
  <c r="G318" i="1"/>
  <c r="G319" i="1"/>
  <c r="G320" i="1"/>
  <c r="G321" i="1"/>
  <c r="G322" i="1"/>
  <c r="G323" i="1"/>
  <c r="G324" i="1"/>
  <c r="G325" i="1"/>
  <c r="G326" i="1"/>
  <c r="G327" i="1"/>
  <c r="G328" i="1"/>
  <c r="G329" i="1"/>
  <c r="G330" i="1"/>
  <c r="G331" i="1"/>
  <c r="G332" i="1"/>
  <c r="G333" i="1"/>
  <c r="G334" i="1"/>
  <c r="G335" i="1"/>
  <c r="G336" i="1"/>
  <c r="G337" i="1"/>
  <c r="G338" i="1"/>
  <c r="G339" i="1"/>
  <c r="G340" i="1"/>
  <c r="G341" i="1"/>
  <c r="G342" i="1"/>
  <c r="G343" i="1"/>
  <c r="G344" i="1"/>
  <c r="G345" i="1"/>
  <c r="G346" i="1"/>
  <c r="G347" i="1"/>
  <c r="G348" i="1"/>
  <c r="G349" i="1"/>
  <c r="G350" i="1"/>
  <c r="G351" i="1"/>
  <c r="G352" i="1"/>
  <c r="G353" i="1"/>
  <c r="G354" i="1"/>
  <c r="G355" i="1"/>
  <c r="G356" i="1"/>
  <c r="G357" i="1"/>
  <c r="G358" i="1"/>
  <c r="G359" i="1"/>
  <c r="G360" i="1"/>
  <c r="G361" i="1"/>
  <c r="G362" i="1"/>
  <c r="G363" i="1"/>
  <c r="G364" i="1"/>
  <c r="G365" i="1"/>
  <c r="G366" i="1"/>
  <c r="G367" i="1"/>
  <c r="G368" i="1"/>
  <c r="G369" i="1"/>
  <c r="G370" i="1"/>
  <c r="G371" i="1"/>
  <c r="G372" i="1"/>
  <c r="G373" i="1"/>
  <c r="G374" i="1"/>
  <c r="G375" i="1"/>
  <c r="G376" i="1"/>
  <c r="G377" i="1"/>
  <c r="G378" i="1"/>
  <c r="G379" i="1"/>
  <c r="G380" i="1"/>
  <c r="G381" i="1"/>
  <c r="G382" i="1"/>
  <c r="G383" i="1"/>
  <c r="G384" i="1"/>
  <c r="G385" i="1"/>
  <c r="G386" i="1"/>
  <c r="G387" i="1"/>
  <c r="G388" i="1"/>
  <c r="G389" i="1"/>
  <c r="G390" i="1"/>
  <c r="G391" i="1"/>
  <c r="G392" i="1"/>
  <c r="G393" i="1"/>
  <c r="G394" i="1"/>
  <c r="G395" i="1"/>
  <c r="G396" i="1"/>
  <c r="G397" i="1"/>
  <c r="G398" i="1"/>
  <c r="G399" i="1"/>
  <c r="G400" i="1"/>
  <c r="G401" i="1"/>
  <c r="G402" i="1"/>
  <c r="G403" i="1"/>
  <c r="G404" i="1"/>
  <c r="G405" i="1"/>
  <c r="G406" i="1"/>
  <c r="G407" i="1"/>
  <c r="G408" i="1"/>
  <c r="G409" i="1"/>
  <c r="G410" i="1"/>
  <c r="G411" i="1"/>
  <c r="G412" i="1"/>
  <c r="G413" i="1"/>
  <c r="G414" i="1"/>
  <c r="G415" i="1"/>
  <c r="G416" i="1"/>
  <c r="G417" i="1"/>
  <c r="G418" i="1"/>
  <c r="G419" i="1"/>
  <c r="G420" i="1"/>
  <c r="G421" i="1"/>
  <c r="G422" i="1"/>
  <c r="G423" i="1"/>
  <c r="G424" i="1"/>
  <c r="G425" i="1"/>
  <c r="G426" i="1"/>
  <c r="G427" i="1"/>
  <c r="G428" i="1"/>
  <c r="G429" i="1"/>
  <c r="G430" i="1"/>
  <c r="G431" i="1"/>
  <c r="G432" i="1"/>
  <c r="G433" i="1"/>
  <c r="G434" i="1"/>
  <c r="G435" i="1"/>
  <c r="G436" i="1"/>
  <c r="G437" i="1"/>
  <c r="G438" i="1"/>
  <c r="G439" i="1"/>
  <c r="G440" i="1"/>
  <c r="G441" i="1"/>
  <c r="G442" i="1"/>
  <c r="G443" i="1"/>
  <c r="G444" i="1"/>
  <c r="G445" i="1"/>
  <c r="G446" i="1"/>
  <c r="G447" i="1"/>
  <c r="G448" i="1"/>
  <c r="G449" i="1"/>
  <c r="G450" i="1"/>
  <c r="G451" i="1"/>
  <c r="G452" i="1"/>
  <c r="G453" i="1"/>
  <c r="G454" i="1"/>
  <c r="G455" i="1"/>
  <c r="G456" i="1"/>
  <c r="G457" i="1"/>
  <c r="G458" i="1"/>
  <c r="G459" i="1"/>
  <c r="G460" i="1"/>
  <c r="G461" i="1"/>
  <c r="G462" i="1"/>
  <c r="G463" i="1"/>
  <c r="G464" i="1"/>
  <c r="G465" i="1"/>
  <c r="G466" i="1"/>
  <c r="G467" i="1"/>
  <c r="G468" i="1"/>
  <c r="G469" i="1"/>
  <c r="G470" i="1"/>
  <c r="G471" i="1"/>
  <c r="G472" i="1"/>
  <c r="G473" i="1"/>
  <c r="G474" i="1"/>
  <c r="G475" i="1"/>
  <c r="G476" i="1"/>
  <c r="G477" i="1"/>
  <c r="G478" i="1"/>
  <c r="G479" i="1"/>
  <c r="G480" i="1"/>
  <c r="G481" i="1"/>
  <c r="G482" i="1"/>
  <c r="G483" i="1"/>
  <c r="G484" i="1"/>
  <c r="G485" i="1"/>
  <c r="G486" i="1"/>
  <c r="G487" i="1"/>
  <c r="G488" i="1"/>
  <c r="G489" i="1"/>
  <c r="G490" i="1"/>
  <c r="G491" i="1"/>
  <c r="G492" i="1"/>
  <c r="G493" i="1"/>
  <c r="G494" i="1"/>
  <c r="G495" i="1"/>
  <c r="G496" i="1"/>
  <c r="G497" i="1"/>
  <c r="G498" i="1"/>
  <c r="G499" i="1"/>
  <c r="G500" i="1"/>
  <c r="G501" i="1"/>
  <c r="G502" i="1"/>
  <c r="G503" i="1"/>
  <c r="G504" i="1"/>
  <c r="G505" i="1"/>
  <c r="G506" i="1"/>
  <c r="G507" i="1"/>
  <c r="G508" i="1"/>
  <c r="G509" i="1"/>
  <c r="G510" i="1"/>
  <c r="G511" i="1"/>
  <c r="G512" i="1"/>
  <c r="G513" i="1"/>
  <c r="G514" i="1"/>
  <c r="G515" i="1"/>
  <c r="G516" i="1"/>
  <c r="G517" i="1"/>
  <c r="G518" i="1"/>
  <c r="G519" i="1"/>
  <c r="G520" i="1"/>
  <c r="G521" i="1"/>
  <c r="G522" i="1"/>
  <c r="G523" i="1"/>
  <c r="G524" i="1"/>
  <c r="G525" i="1"/>
  <c r="G526" i="1"/>
  <c r="G527" i="1"/>
  <c r="G528" i="1"/>
  <c r="G529" i="1"/>
  <c r="G530" i="1"/>
  <c r="G531" i="1"/>
  <c r="G532" i="1"/>
  <c r="G533" i="1"/>
  <c r="G534" i="1"/>
  <c r="G535" i="1"/>
  <c r="G536" i="1"/>
  <c r="G537" i="1"/>
  <c r="G538" i="1"/>
  <c r="G539" i="1"/>
  <c r="G540" i="1"/>
  <c r="G541" i="1"/>
  <c r="G542" i="1"/>
  <c r="G543" i="1"/>
  <c r="G544" i="1"/>
  <c r="G545" i="1"/>
  <c r="G546" i="1"/>
  <c r="G547" i="1"/>
  <c r="G548" i="1"/>
  <c r="G549" i="1"/>
  <c r="G550" i="1"/>
  <c r="G551" i="1"/>
  <c r="G552" i="1"/>
  <c r="G553" i="1"/>
  <c r="G554" i="1"/>
  <c r="G555" i="1"/>
  <c r="G556" i="1"/>
  <c r="G557" i="1"/>
  <c r="G558" i="1"/>
  <c r="G559" i="1"/>
  <c r="G560" i="1"/>
  <c r="G561" i="1"/>
  <c r="G562" i="1"/>
  <c r="G563" i="1"/>
  <c r="G564" i="1"/>
  <c r="G565" i="1"/>
  <c r="G566" i="1"/>
  <c r="G567" i="1"/>
  <c r="G568" i="1"/>
  <c r="G569" i="1"/>
  <c r="G570" i="1"/>
  <c r="G571" i="1"/>
  <c r="G572" i="1"/>
  <c r="G573" i="1"/>
  <c r="G574" i="1"/>
  <c r="G575" i="1"/>
  <c r="G576" i="1"/>
  <c r="G577" i="1"/>
  <c r="G578" i="1"/>
  <c r="G579" i="1"/>
  <c r="G580" i="1"/>
  <c r="G581" i="1"/>
  <c r="G582" i="1"/>
  <c r="G583" i="1"/>
  <c r="G584" i="1"/>
  <c r="G585" i="1"/>
  <c r="G586" i="1"/>
  <c r="G587" i="1"/>
  <c r="G588" i="1"/>
  <c r="G589" i="1"/>
  <c r="G590" i="1"/>
  <c r="G591" i="1"/>
  <c r="G592" i="1"/>
  <c r="G593" i="1"/>
  <c r="G594" i="1"/>
  <c r="G595" i="1"/>
  <c r="G596" i="1"/>
  <c r="G597" i="1"/>
  <c r="G598" i="1"/>
  <c r="G599" i="1"/>
  <c r="G600" i="1"/>
  <c r="G601" i="1"/>
  <c r="G602" i="1"/>
  <c r="G603" i="1"/>
  <c r="G604" i="1"/>
  <c r="G605" i="1"/>
  <c r="G606" i="1"/>
  <c r="G607" i="1"/>
  <c r="G608" i="1"/>
  <c r="G609" i="1"/>
  <c r="G610" i="1"/>
  <c r="G611" i="1"/>
  <c r="G612" i="1"/>
  <c r="G613" i="1"/>
  <c r="G614" i="1"/>
  <c r="G615" i="1"/>
  <c r="G616" i="1"/>
  <c r="G617" i="1"/>
  <c r="G618" i="1"/>
  <c r="G619" i="1"/>
  <c r="G620" i="1"/>
  <c r="G621" i="1"/>
  <c r="G622" i="1"/>
  <c r="G623" i="1"/>
  <c r="G624" i="1"/>
  <c r="G625" i="1"/>
  <c r="G626" i="1"/>
  <c r="G627" i="1"/>
  <c r="G628" i="1"/>
  <c r="G629" i="1"/>
  <c r="G630" i="1"/>
  <c r="G631" i="1"/>
  <c r="G632" i="1"/>
  <c r="G633" i="1"/>
  <c r="G634" i="1"/>
  <c r="G635" i="1"/>
  <c r="G636" i="1"/>
  <c r="G637" i="1"/>
  <c r="G638" i="1"/>
  <c r="G639" i="1"/>
  <c r="G640" i="1"/>
  <c r="G641" i="1"/>
  <c r="G642" i="1"/>
  <c r="G643" i="1"/>
  <c r="G644" i="1"/>
  <c r="G645" i="1"/>
  <c r="G646" i="1"/>
  <c r="G647" i="1"/>
  <c r="G648" i="1"/>
  <c r="G649" i="1"/>
  <c r="G650" i="1"/>
  <c r="G651" i="1"/>
  <c r="G652" i="1"/>
  <c r="G653" i="1"/>
  <c r="G654" i="1"/>
  <c r="G655" i="1"/>
  <c r="G656" i="1"/>
  <c r="G657" i="1"/>
  <c r="G658" i="1"/>
  <c r="G659" i="1"/>
  <c r="G660" i="1"/>
  <c r="G661" i="1"/>
  <c r="G662" i="1"/>
  <c r="G663" i="1"/>
  <c r="G664" i="1"/>
  <c r="G665" i="1"/>
  <c r="G666" i="1"/>
  <c r="G667" i="1"/>
  <c r="G668" i="1"/>
  <c r="G669" i="1"/>
  <c r="G670" i="1"/>
  <c r="G671" i="1"/>
  <c r="G672" i="1"/>
  <c r="G673" i="1"/>
  <c r="G674" i="1"/>
  <c r="G675" i="1"/>
  <c r="G676" i="1"/>
  <c r="G677" i="1"/>
  <c r="G678" i="1"/>
  <c r="G679" i="1"/>
  <c r="G680" i="1"/>
  <c r="G681" i="1"/>
  <c r="G682" i="1"/>
  <c r="G683" i="1"/>
  <c r="G684" i="1"/>
  <c r="G685" i="1"/>
  <c r="G686" i="1"/>
  <c r="G687" i="1"/>
  <c r="G688" i="1"/>
  <c r="G689" i="1"/>
  <c r="G690" i="1"/>
  <c r="G691" i="1"/>
  <c r="G692" i="1"/>
  <c r="G693" i="1"/>
  <c r="G694" i="1"/>
  <c r="G695" i="1"/>
  <c r="G696" i="1"/>
  <c r="G697" i="1"/>
  <c r="G698" i="1"/>
  <c r="G699" i="1"/>
  <c r="G700" i="1"/>
  <c r="G701" i="1"/>
  <c r="G702" i="1"/>
  <c r="G703" i="1"/>
  <c r="G704" i="1"/>
  <c r="G705" i="1"/>
  <c r="G706" i="1"/>
  <c r="G707" i="1"/>
  <c r="G708" i="1"/>
  <c r="G709" i="1"/>
  <c r="G710" i="1"/>
  <c r="G711" i="1"/>
  <c r="G712" i="1"/>
  <c r="G713" i="1"/>
  <c r="G714" i="1"/>
  <c r="G715" i="1"/>
  <c r="G716" i="1"/>
  <c r="G717" i="1"/>
  <c r="G718" i="1"/>
  <c r="G719" i="1"/>
  <c r="G720" i="1"/>
  <c r="G721" i="1"/>
  <c r="G722" i="1"/>
  <c r="G723" i="1"/>
  <c r="G724" i="1"/>
  <c r="G725" i="1"/>
  <c r="G726" i="1"/>
  <c r="G727" i="1"/>
  <c r="G728" i="1"/>
  <c r="G729" i="1"/>
  <c r="G730" i="1"/>
  <c r="G731" i="1"/>
  <c r="G732" i="1"/>
  <c r="G733" i="1"/>
  <c r="G734" i="1"/>
  <c r="G735" i="1"/>
  <c r="G736" i="1"/>
  <c r="G737" i="1"/>
  <c r="G738" i="1"/>
  <c r="G739" i="1"/>
  <c r="G740" i="1"/>
  <c r="G741" i="1"/>
  <c r="G742" i="1"/>
  <c r="G743" i="1"/>
  <c r="G744" i="1"/>
  <c r="G745" i="1"/>
  <c r="G746" i="1"/>
  <c r="G747" i="1"/>
  <c r="G748" i="1"/>
  <c r="G749" i="1"/>
  <c r="G750" i="1"/>
  <c r="G751" i="1"/>
  <c r="G752" i="1"/>
  <c r="G753" i="1"/>
  <c r="G754" i="1"/>
  <c r="G755" i="1"/>
  <c r="G756" i="1"/>
  <c r="G757" i="1"/>
  <c r="G758" i="1"/>
  <c r="G759" i="1"/>
  <c r="G760" i="1"/>
  <c r="G761" i="1"/>
  <c r="G762" i="1"/>
  <c r="G763" i="1"/>
  <c r="G764" i="1"/>
  <c r="G765" i="1"/>
  <c r="G766" i="1"/>
  <c r="G767" i="1"/>
  <c r="G768" i="1"/>
  <c r="G769" i="1"/>
  <c r="G770" i="1"/>
  <c r="G771" i="1"/>
  <c r="G772" i="1"/>
  <c r="G773" i="1"/>
  <c r="G774" i="1"/>
  <c r="G775" i="1"/>
  <c r="G776" i="1"/>
  <c r="G777" i="1"/>
  <c r="G778" i="1"/>
  <c r="G779" i="1"/>
  <c r="G780" i="1"/>
  <c r="G781" i="1"/>
  <c r="G782" i="1"/>
  <c r="G783" i="1"/>
  <c r="G784" i="1"/>
  <c r="G785" i="1"/>
  <c r="G786" i="1"/>
  <c r="G787" i="1"/>
  <c r="G788" i="1"/>
  <c r="G789" i="1"/>
  <c r="G790" i="1"/>
  <c r="G791" i="1"/>
  <c r="G792" i="1"/>
  <c r="G793" i="1"/>
  <c r="G794" i="1"/>
  <c r="G795" i="1"/>
  <c r="G796" i="1"/>
  <c r="G797" i="1"/>
  <c r="G798" i="1"/>
  <c r="G799" i="1"/>
  <c r="G800" i="1"/>
  <c r="G801" i="1"/>
  <c r="G802" i="1"/>
  <c r="G803" i="1"/>
  <c r="G804" i="1"/>
  <c r="G805" i="1"/>
  <c r="G806" i="1"/>
  <c r="G807" i="1"/>
  <c r="G808" i="1"/>
  <c r="G809" i="1"/>
  <c r="G810" i="1"/>
  <c r="G811" i="1"/>
  <c r="G812" i="1"/>
  <c r="G813" i="1"/>
  <c r="G814" i="1"/>
  <c r="G815" i="1"/>
  <c r="G816" i="1"/>
  <c r="G817" i="1"/>
  <c r="G818" i="1"/>
  <c r="G819" i="1"/>
  <c r="G820" i="1"/>
  <c r="G821" i="1"/>
  <c r="G822" i="1"/>
  <c r="G823" i="1"/>
  <c r="G824" i="1"/>
  <c r="G825" i="1"/>
  <c r="G826" i="1"/>
  <c r="G827" i="1"/>
  <c r="G828" i="1"/>
  <c r="G829" i="1"/>
  <c r="G830" i="1"/>
  <c r="G831" i="1"/>
  <c r="G832" i="1"/>
  <c r="G833" i="1"/>
  <c r="G834" i="1"/>
  <c r="G835" i="1"/>
  <c r="G836" i="1"/>
  <c r="G837" i="1"/>
  <c r="G838" i="1"/>
  <c r="G839" i="1"/>
  <c r="G840" i="1"/>
  <c r="G841" i="1"/>
  <c r="G842" i="1"/>
  <c r="G843" i="1"/>
  <c r="G844" i="1"/>
  <c r="G845" i="1"/>
  <c r="G846" i="1"/>
  <c r="G847" i="1"/>
  <c r="G848" i="1"/>
  <c r="G849" i="1"/>
  <c r="G850" i="1"/>
  <c r="G851" i="1"/>
  <c r="G852" i="1"/>
  <c r="G853" i="1"/>
  <c r="G854" i="1"/>
  <c r="G855" i="1"/>
  <c r="G856" i="1"/>
  <c r="G857" i="1"/>
  <c r="G858" i="1"/>
  <c r="G859" i="1"/>
  <c r="G860" i="1"/>
  <c r="G861" i="1"/>
  <c r="G862" i="1"/>
  <c r="G863" i="1"/>
  <c r="G864" i="1"/>
  <c r="G865" i="1"/>
  <c r="G866" i="1"/>
  <c r="G867" i="1"/>
  <c r="G868" i="1"/>
  <c r="G869" i="1"/>
  <c r="G870" i="1"/>
  <c r="G871" i="1"/>
  <c r="G872" i="1"/>
  <c r="G873" i="1"/>
  <c r="G874" i="1"/>
  <c r="G875" i="1"/>
  <c r="G876" i="1"/>
  <c r="G877" i="1"/>
  <c r="G878" i="1"/>
  <c r="G879" i="1"/>
  <c r="G880" i="1"/>
  <c r="G881" i="1"/>
  <c r="G882" i="1"/>
  <c r="G883" i="1"/>
  <c r="G884" i="1"/>
  <c r="G885" i="1"/>
  <c r="G886" i="1"/>
  <c r="G887" i="1"/>
  <c r="G888" i="1"/>
  <c r="G889" i="1"/>
  <c r="G890" i="1"/>
  <c r="G891" i="1"/>
  <c r="G892" i="1"/>
  <c r="G893" i="1"/>
  <c r="G894" i="1"/>
  <c r="G895" i="1"/>
  <c r="G896" i="1"/>
  <c r="G897" i="1"/>
  <c r="G898" i="1"/>
  <c r="G899" i="1"/>
  <c r="G900" i="1"/>
  <c r="G901" i="1"/>
  <c r="G902" i="1"/>
  <c r="G903" i="1"/>
  <c r="G904" i="1"/>
  <c r="G905" i="1"/>
  <c r="G906" i="1"/>
  <c r="G907" i="1"/>
  <c r="G908" i="1"/>
  <c r="G909" i="1"/>
  <c r="G910" i="1"/>
  <c r="G911" i="1"/>
  <c r="G912" i="1"/>
  <c r="G913" i="1"/>
  <c r="G914" i="1"/>
  <c r="G915" i="1"/>
  <c r="G916" i="1"/>
  <c r="G917" i="1"/>
  <c r="G918" i="1"/>
  <c r="G919" i="1"/>
  <c r="G920" i="1"/>
  <c r="G921" i="1"/>
  <c r="G922" i="1"/>
  <c r="G923" i="1"/>
  <c r="G924" i="1"/>
  <c r="G925" i="1"/>
  <c r="G926" i="1"/>
  <c r="G927" i="1"/>
  <c r="G928" i="1"/>
  <c r="G929" i="1"/>
  <c r="G930" i="1"/>
  <c r="G931" i="1"/>
  <c r="G932" i="1"/>
  <c r="G933" i="1"/>
  <c r="G934" i="1"/>
  <c r="G935" i="1"/>
  <c r="G936" i="1"/>
  <c r="G937" i="1"/>
  <c r="G938" i="1"/>
  <c r="G939" i="1"/>
  <c r="G940" i="1"/>
  <c r="G941" i="1"/>
  <c r="G942" i="1"/>
  <c r="G943" i="1"/>
  <c r="G944" i="1"/>
  <c r="G945" i="1"/>
  <c r="G946" i="1"/>
  <c r="G947" i="1"/>
  <c r="G948" i="1"/>
  <c r="G949" i="1"/>
  <c r="G950" i="1"/>
  <c r="G951" i="1"/>
  <c r="G952" i="1"/>
  <c r="G953" i="1"/>
  <c r="G954" i="1"/>
  <c r="G955" i="1"/>
  <c r="G956" i="1"/>
  <c r="G957" i="1"/>
  <c r="G958" i="1"/>
  <c r="G959" i="1"/>
  <c r="G960" i="1"/>
  <c r="G961" i="1"/>
  <c r="G962" i="1"/>
  <c r="G963" i="1"/>
  <c r="G964" i="1"/>
  <c r="G965" i="1"/>
  <c r="G966" i="1"/>
  <c r="G967" i="1"/>
  <c r="G968" i="1"/>
  <c r="G969" i="1"/>
  <c r="G970" i="1"/>
  <c r="G971" i="1"/>
  <c r="G972" i="1"/>
  <c r="G973" i="1"/>
  <c r="G974" i="1"/>
  <c r="G975" i="1"/>
  <c r="G976" i="1"/>
  <c r="G977" i="1"/>
  <c r="G978" i="1"/>
  <c r="G979" i="1"/>
  <c r="G980" i="1"/>
  <c r="G981" i="1"/>
  <c r="G982" i="1"/>
  <c r="G983" i="1"/>
  <c r="G984" i="1"/>
  <c r="G985" i="1"/>
  <c r="G986" i="1"/>
  <c r="G987" i="1"/>
  <c r="G988" i="1"/>
  <c r="G989" i="1"/>
  <c r="G990" i="1"/>
  <c r="G991" i="1"/>
  <c r="G992" i="1"/>
  <c r="G993" i="1"/>
  <c r="G994" i="1"/>
  <c r="G995" i="1"/>
  <c r="G996" i="1"/>
  <c r="G997" i="1"/>
  <c r="G998" i="1"/>
  <c r="G999" i="1"/>
  <c r="G1000" i="1"/>
  <c r="G1001" i="1"/>
  <c r="G1002" i="1"/>
  <c r="G1003" i="1"/>
  <c r="G1004" i="1"/>
  <c r="G1005" i="1"/>
  <c r="G1006" i="1"/>
  <c r="G1007" i="1"/>
  <c r="G1008" i="1"/>
  <c r="G1009" i="1"/>
  <c r="G1010" i="1"/>
  <c r="G1011" i="1"/>
  <c r="G1012" i="1"/>
  <c r="G1013" i="1"/>
  <c r="G1014" i="1"/>
  <c r="G1015" i="1"/>
  <c r="G1016" i="1"/>
  <c r="G1017" i="1"/>
  <c r="G1018" i="1"/>
  <c r="G1019" i="1"/>
  <c r="G1020" i="1"/>
  <c r="G1021" i="1"/>
  <c r="G1022" i="1"/>
  <c r="G1023" i="1"/>
  <c r="G1024" i="1"/>
  <c r="G1025" i="1"/>
  <c r="G1026" i="1"/>
  <c r="G1027" i="1"/>
  <c r="G1028" i="1"/>
  <c r="G1029" i="1"/>
  <c r="G1030" i="1"/>
  <c r="G1031" i="1"/>
  <c r="G1032" i="1"/>
  <c r="G1033" i="1"/>
  <c r="G1034" i="1"/>
  <c r="G1035" i="1"/>
  <c r="G1036" i="1"/>
  <c r="G1037" i="1"/>
  <c r="G1038" i="1"/>
  <c r="G1039" i="1"/>
  <c r="G1040" i="1"/>
  <c r="G1041" i="1"/>
  <c r="G1042" i="1"/>
  <c r="G1043" i="1"/>
  <c r="G1044" i="1"/>
  <c r="G1045" i="1"/>
  <c r="G1046" i="1"/>
  <c r="G1047" i="1"/>
  <c r="G1048" i="1"/>
  <c r="G1049" i="1"/>
  <c r="G1050" i="1"/>
  <c r="G1051" i="1"/>
  <c r="G1052" i="1"/>
  <c r="G1053" i="1"/>
  <c r="G1054" i="1"/>
  <c r="G1055" i="1"/>
  <c r="G1056" i="1"/>
  <c r="G1057" i="1"/>
  <c r="G1058" i="1"/>
  <c r="G1059" i="1"/>
  <c r="G1060" i="1"/>
  <c r="G1061" i="1"/>
  <c r="G1062" i="1"/>
  <c r="G1063" i="1"/>
  <c r="G1064" i="1"/>
  <c r="G1065" i="1"/>
  <c r="G1066" i="1"/>
  <c r="G1067" i="1"/>
  <c r="G1068" i="1"/>
  <c r="G1069" i="1"/>
  <c r="G1070" i="1"/>
  <c r="G1071" i="1"/>
  <c r="G1072" i="1"/>
  <c r="G1073" i="1"/>
  <c r="G1074" i="1"/>
  <c r="G1075" i="1"/>
  <c r="G1076" i="1"/>
  <c r="G1077" i="1"/>
  <c r="G1078" i="1"/>
  <c r="G1079" i="1"/>
  <c r="G1080" i="1"/>
  <c r="G1081" i="1"/>
  <c r="G1082" i="1"/>
  <c r="G1083" i="1"/>
  <c r="G1084" i="1"/>
  <c r="G1085" i="1"/>
  <c r="G1086" i="1"/>
  <c r="G1087" i="1"/>
  <c r="G1088" i="1"/>
  <c r="G1089" i="1"/>
  <c r="G1090" i="1"/>
  <c r="G1091" i="1"/>
  <c r="G1092" i="1"/>
  <c r="G1093" i="1"/>
  <c r="G1094" i="1"/>
  <c r="G1095" i="1"/>
  <c r="G1096" i="1"/>
  <c r="G1097" i="1"/>
  <c r="G1098" i="1"/>
  <c r="G1099" i="1"/>
  <c r="G1100" i="1"/>
  <c r="G1101" i="1"/>
  <c r="G1102" i="1"/>
  <c r="G1103" i="1"/>
  <c r="G1104" i="1"/>
  <c r="G1105" i="1"/>
  <c r="G1106" i="1"/>
  <c r="G1107" i="1"/>
  <c r="G1108" i="1"/>
  <c r="G1109" i="1"/>
  <c r="G1110" i="1"/>
  <c r="G1111" i="1"/>
  <c r="G1112" i="1"/>
  <c r="G1113" i="1"/>
  <c r="G1114" i="1"/>
  <c r="G1115" i="1"/>
  <c r="G1116" i="1"/>
  <c r="G1117" i="1"/>
  <c r="G1118" i="1"/>
  <c r="G1119" i="1"/>
  <c r="G1120" i="1"/>
  <c r="G1121" i="1"/>
  <c r="G1122" i="1"/>
  <c r="G1123" i="1"/>
  <c r="G1124" i="1"/>
  <c r="G1125" i="1"/>
  <c r="G1126" i="1"/>
  <c r="G1127" i="1"/>
  <c r="G1128" i="1"/>
  <c r="G1129" i="1"/>
  <c r="G1130" i="1"/>
  <c r="G1131" i="1"/>
  <c r="G1132" i="1"/>
  <c r="G1133" i="1"/>
  <c r="G1134" i="1"/>
  <c r="G1135" i="1"/>
  <c r="G1136" i="1"/>
  <c r="G1137" i="1"/>
  <c r="G1138" i="1"/>
  <c r="G1139" i="1"/>
  <c r="G1140" i="1"/>
  <c r="G1141" i="1"/>
  <c r="G1142" i="1"/>
  <c r="G1143" i="1"/>
  <c r="G1144" i="1"/>
  <c r="G1145" i="1"/>
  <c r="G1146" i="1"/>
  <c r="G1147" i="1"/>
  <c r="G1148" i="1"/>
  <c r="G1149" i="1"/>
  <c r="G1150" i="1"/>
  <c r="G1151" i="1"/>
  <c r="G1152" i="1"/>
  <c r="G1153" i="1"/>
  <c r="G1154" i="1"/>
  <c r="G1155" i="1"/>
  <c r="G1156" i="1"/>
  <c r="G1157" i="1"/>
  <c r="G1158" i="1"/>
  <c r="G1159" i="1"/>
  <c r="G1160" i="1"/>
  <c r="G1161" i="1"/>
  <c r="G1162" i="1"/>
  <c r="G1163" i="1"/>
  <c r="G1164" i="1"/>
  <c r="G1165" i="1"/>
  <c r="G1166" i="1"/>
  <c r="G1167" i="1"/>
  <c r="G1168" i="1"/>
  <c r="G1169" i="1"/>
  <c r="G1170" i="1"/>
  <c r="G1171" i="1"/>
  <c r="G1172" i="1"/>
  <c r="G1173" i="1"/>
  <c r="G1174" i="1"/>
  <c r="G1175" i="1"/>
  <c r="G1176" i="1"/>
  <c r="G1177" i="1"/>
  <c r="G1178" i="1"/>
  <c r="G1179" i="1"/>
  <c r="G1180" i="1"/>
  <c r="G1181" i="1"/>
  <c r="G1182" i="1"/>
  <c r="G1183" i="1"/>
  <c r="G1184" i="1"/>
  <c r="G1185" i="1"/>
  <c r="G1186" i="1"/>
  <c r="G1187" i="1"/>
  <c r="G1188" i="1"/>
  <c r="G1189" i="1"/>
  <c r="G1190" i="1"/>
  <c r="G1191" i="1"/>
  <c r="G1192" i="1"/>
  <c r="G1193" i="1"/>
  <c r="G1194" i="1"/>
  <c r="G1195" i="1"/>
  <c r="G1196" i="1"/>
  <c r="G1197" i="1"/>
  <c r="G1198" i="1"/>
  <c r="G1199" i="1"/>
  <c r="G1200" i="1"/>
  <c r="G1201" i="1"/>
  <c r="G1202" i="1"/>
  <c r="G1203" i="1"/>
  <c r="G1204" i="1"/>
  <c r="G1205" i="1"/>
  <c r="G1206" i="1"/>
  <c r="G1207" i="1"/>
  <c r="G1208" i="1"/>
  <c r="G1209" i="1"/>
  <c r="G1210" i="1"/>
  <c r="G1211" i="1"/>
  <c r="G1212" i="1"/>
  <c r="G1213" i="1"/>
  <c r="G1214" i="1"/>
  <c r="G1215" i="1"/>
  <c r="G1216" i="1"/>
  <c r="G1217" i="1"/>
  <c r="G1218" i="1"/>
  <c r="G1219" i="1"/>
  <c r="G1220" i="1"/>
  <c r="G1221" i="1"/>
  <c r="G1222" i="1"/>
  <c r="G1223" i="1"/>
  <c r="G1224" i="1"/>
  <c r="G1225" i="1"/>
  <c r="G1226" i="1"/>
  <c r="G1227" i="1"/>
  <c r="G1228" i="1"/>
  <c r="G1229" i="1"/>
  <c r="G1230" i="1"/>
  <c r="G1231" i="1"/>
  <c r="G1232" i="1"/>
  <c r="G1233" i="1"/>
  <c r="G1234" i="1"/>
  <c r="G1235" i="1"/>
  <c r="G1236" i="1"/>
  <c r="G1237" i="1"/>
  <c r="G1238" i="1"/>
  <c r="G1239" i="1"/>
  <c r="G1240" i="1"/>
  <c r="G1241" i="1"/>
  <c r="G1242" i="1"/>
  <c r="G1243" i="1"/>
  <c r="G1244" i="1"/>
  <c r="G1245" i="1"/>
  <c r="G1246" i="1"/>
  <c r="G1247" i="1"/>
  <c r="G1248" i="1"/>
  <c r="G1249" i="1"/>
  <c r="G1250" i="1"/>
  <c r="G1251" i="1"/>
  <c r="G1252" i="1"/>
  <c r="G1253" i="1"/>
  <c r="G1254" i="1"/>
  <c r="G1255" i="1"/>
  <c r="G1256" i="1"/>
  <c r="G1257" i="1"/>
  <c r="G1258" i="1"/>
  <c r="G1259" i="1"/>
  <c r="G1260" i="1"/>
  <c r="G1261" i="1"/>
  <c r="G1262" i="1"/>
  <c r="G1263" i="1"/>
  <c r="G1264" i="1"/>
  <c r="G1265" i="1"/>
  <c r="G1266" i="1"/>
  <c r="G1267" i="1"/>
  <c r="G1268" i="1"/>
  <c r="G1269" i="1"/>
  <c r="G1270" i="1"/>
  <c r="G1271" i="1"/>
  <c r="G1272" i="1"/>
  <c r="G1273" i="1"/>
  <c r="G1274" i="1"/>
  <c r="G1275" i="1"/>
  <c r="G1276" i="1"/>
  <c r="G1277" i="1"/>
  <c r="G1278" i="1"/>
  <c r="G1279" i="1"/>
  <c r="G1280" i="1"/>
  <c r="G1281" i="1"/>
  <c r="G1282" i="1"/>
  <c r="G1283" i="1"/>
  <c r="G1284" i="1"/>
  <c r="G1285" i="1"/>
  <c r="G1286" i="1"/>
  <c r="G1287" i="1"/>
  <c r="G1288" i="1"/>
  <c r="G1289" i="1"/>
  <c r="G1290" i="1"/>
  <c r="G1291" i="1"/>
  <c r="G1292" i="1"/>
  <c r="G1293" i="1"/>
  <c r="G1294" i="1"/>
  <c r="G1295" i="1"/>
  <c r="G1296" i="1"/>
  <c r="G1297" i="1"/>
  <c r="G1298" i="1"/>
  <c r="G1299" i="1"/>
  <c r="G1300" i="1"/>
  <c r="G1301" i="1"/>
  <c r="G1302" i="1"/>
  <c r="G1303" i="1"/>
  <c r="G1304" i="1"/>
  <c r="G1305" i="1"/>
  <c r="G1306" i="1"/>
  <c r="G1307" i="1"/>
  <c r="G1308" i="1"/>
  <c r="G1309" i="1"/>
  <c r="G1310" i="1"/>
  <c r="G1311" i="1"/>
  <c r="G1312" i="1"/>
  <c r="G1313" i="1"/>
  <c r="G1314" i="1"/>
  <c r="G1315" i="1"/>
  <c r="G1316" i="1"/>
  <c r="G1317" i="1"/>
  <c r="G1318" i="1"/>
  <c r="G1319" i="1"/>
  <c r="G1320" i="1"/>
  <c r="G1321" i="1"/>
  <c r="G1322" i="1"/>
  <c r="G1323" i="1"/>
  <c r="G1324" i="1"/>
  <c r="G1325" i="1"/>
  <c r="G1326" i="1"/>
  <c r="G1327" i="1"/>
  <c r="G1328" i="1"/>
  <c r="G1329" i="1"/>
  <c r="G1330" i="1"/>
  <c r="G1331" i="1"/>
  <c r="G1332" i="1"/>
  <c r="G1333" i="1"/>
  <c r="G1334" i="1"/>
  <c r="G1335" i="1"/>
  <c r="G1336" i="1"/>
  <c r="G1337" i="1"/>
  <c r="G1338" i="1"/>
  <c r="G1339" i="1"/>
  <c r="G1340" i="1"/>
  <c r="G1341" i="1"/>
  <c r="G1342" i="1"/>
  <c r="G1343" i="1"/>
  <c r="G1344" i="1"/>
  <c r="G1345" i="1"/>
  <c r="G1346" i="1"/>
  <c r="G1347" i="1"/>
  <c r="G1348" i="1"/>
  <c r="G1349" i="1"/>
  <c r="G1350" i="1"/>
  <c r="G1351" i="1"/>
  <c r="G1352" i="1"/>
  <c r="G1353" i="1"/>
  <c r="G1354" i="1"/>
  <c r="G1355" i="1"/>
  <c r="G1356" i="1"/>
  <c r="G1357" i="1"/>
  <c r="G1358" i="1"/>
  <c r="G1359" i="1"/>
  <c r="G1360" i="1"/>
  <c r="G1361" i="1"/>
  <c r="G1362" i="1"/>
  <c r="G1363" i="1"/>
  <c r="G1364" i="1"/>
  <c r="G1365" i="1"/>
  <c r="G1366" i="1"/>
  <c r="G1367" i="1"/>
  <c r="G1368" i="1"/>
  <c r="G1369" i="1"/>
  <c r="G1370" i="1"/>
  <c r="G1371" i="1"/>
  <c r="G1372" i="1"/>
  <c r="G1373" i="1"/>
  <c r="G1374" i="1"/>
  <c r="G1375" i="1"/>
  <c r="G1376" i="1"/>
  <c r="G1377" i="1"/>
  <c r="G1378" i="1"/>
  <c r="G1379" i="1"/>
  <c r="G1380" i="1"/>
  <c r="G1381" i="1"/>
  <c r="G1382" i="1"/>
  <c r="G1383" i="1"/>
  <c r="G1384" i="1"/>
  <c r="G1385" i="1"/>
  <c r="G1386" i="1"/>
  <c r="G1387" i="1"/>
  <c r="G1388" i="1"/>
  <c r="G1389" i="1"/>
  <c r="G1390" i="1"/>
  <c r="G1391" i="1"/>
  <c r="G1392" i="1"/>
  <c r="G1393" i="1"/>
  <c r="G1394" i="1"/>
  <c r="G1395" i="1"/>
  <c r="G1396" i="1"/>
  <c r="G1397" i="1"/>
  <c r="G1398" i="1"/>
  <c r="G1399" i="1"/>
  <c r="G1400" i="1"/>
  <c r="G1401" i="1"/>
  <c r="G1402" i="1"/>
  <c r="G1403" i="1"/>
  <c r="G1404" i="1"/>
  <c r="G1405" i="1"/>
  <c r="G1406" i="1"/>
  <c r="G1407" i="1"/>
  <c r="G1408" i="1"/>
  <c r="G1409" i="1"/>
  <c r="G1410" i="1"/>
  <c r="G1411" i="1"/>
  <c r="G1412" i="1"/>
  <c r="G1413" i="1"/>
  <c r="G1414" i="1"/>
  <c r="G1415" i="1"/>
  <c r="G1416" i="1"/>
  <c r="G1417" i="1"/>
  <c r="G1418" i="1"/>
  <c r="G1419" i="1"/>
  <c r="G1420" i="1"/>
  <c r="G1421" i="1"/>
  <c r="G1422" i="1"/>
  <c r="G1423" i="1"/>
  <c r="G1424" i="1"/>
  <c r="G1425" i="1"/>
  <c r="G1426" i="1"/>
  <c r="G1427" i="1"/>
  <c r="G1428" i="1"/>
  <c r="G1429" i="1"/>
  <c r="G1430" i="1"/>
  <c r="G1431" i="1"/>
  <c r="G1432" i="1"/>
  <c r="G1433" i="1"/>
  <c r="G1434" i="1"/>
  <c r="G1435" i="1"/>
  <c r="G1436" i="1"/>
  <c r="G1437" i="1"/>
  <c r="G1438" i="1"/>
  <c r="G1439" i="1"/>
  <c r="G1440" i="1"/>
  <c r="G1441" i="1"/>
  <c r="G1442" i="1"/>
  <c r="G1443" i="1"/>
  <c r="G1444" i="1"/>
  <c r="G1445" i="1"/>
  <c r="G1446" i="1"/>
  <c r="G1447" i="1"/>
  <c r="G1448" i="1"/>
  <c r="G1449" i="1"/>
  <c r="G1450" i="1"/>
  <c r="G1451" i="1"/>
  <c r="G1452" i="1"/>
  <c r="G1453" i="1"/>
  <c r="G1454" i="1"/>
  <c r="G1455" i="1"/>
  <c r="G1456" i="1"/>
  <c r="G1457" i="1"/>
  <c r="G1458" i="1"/>
  <c r="G1459" i="1"/>
  <c r="G1460" i="1"/>
  <c r="G1461" i="1"/>
  <c r="G1462" i="1"/>
  <c r="G1463" i="1"/>
  <c r="G1464" i="1"/>
  <c r="G1465" i="1"/>
  <c r="G1466" i="1"/>
  <c r="G1467" i="1"/>
  <c r="G1468" i="1"/>
  <c r="G1469" i="1"/>
  <c r="G1470" i="1"/>
  <c r="G1471" i="1"/>
  <c r="G1472" i="1"/>
  <c r="G1473" i="1"/>
  <c r="G1474" i="1"/>
  <c r="G1475" i="1"/>
  <c r="G1476" i="1"/>
  <c r="G1477" i="1"/>
  <c r="G1478" i="1"/>
  <c r="G1479" i="1"/>
  <c r="G1480" i="1"/>
  <c r="G1481" i="1"/>
  <c r="G1482" i="1"/>
  <c r="G1483" i="1"/>
  <c r="G1484" i="1"/>
  <c r="G1485" i="1"/>
  <c r="G1486" i="1"/>
  <c r="G1487" i="1"/>
  <c r="G1488" i="1"/>
  <c r="G1489" i="1"/>
  <c r="G1490" i="1"/>
  <c r="G1491" i="1"/>
  <c r="G1492" i="1"/>
  <c r="G1493" i="1"/>
  <c r="G1494" i="1"/>
  <c r="G1495" i="1"/>
  <c r="G1496" i="1"/>
  <c r="G1497" i="1"/>
  <c r="G1498" i="1"/>
  <c r="G1499" i="1"/>
  <c r="G1500" i="1"/>
  <c r="G1501" i="1"/>
  <c r="G1502" i="1"/>
  <c r="G1503" i="1"/>
  <c r="G1504" i="1"/>
  <c r="G1505" i="1"/>
  <c r="G1506" i="1"/>
  <c r="G1507" i="1"/>
  <c r="G1508" i="1"/>
  <c r="G1509" i="1"/>
  <c r="G1510" i="1"/>
  <c r="G1511" i="1"/>
  <c r="G1512" i="1"/>
  <c r="G1513" i="1"/>
  <c r="G1514" i="1"/>
  <c r="G1515" i="1"/>
  <c r="G1516" i="1"/>
  <c r="G1517" i="1"/>
  <c r="G1518" i="1"/>
  <c r="G1519" i="1"/>
  <c r="G1520" i="1"/>
  <c r="G1521" i="1"/>
  <c r="G1522" i="1"/>
  <c r="G1523" i="1"/>
  <c r="G1524" i="1"/>
  <c r="G1525" i="1"/>
  <c r="G1526" i="1"/>
  <c r="G1527" i="1"/>
  <c r="G1528" i="1"/>
  <c r="G1529" i="1"/>
  <c r="G1530" i="1"/>
  <c r="G1531" i="1"/>
  <c r="G1532" i="1"/>
  <c r="G1533" i="1"/>
  <c r="G1534" i="1"/>
  <c r="G1535" i="1"/>
  <c r="G1536" i="1"/>
  <c r="G1537" i="1"/>
  <c r="G1538" i="1"/>
  <c r="G1539" i="1"/>
  <c r="G1540" i="1"/>
  <c r="G1541" i="1"/>
  <c r="G1542" i="1"/>
  <c r="G1543" i="1"/>
  <c r="G1544" i="1"/>
  <c r="G1545" i="1"/>
  <c r="G1546" i="1"/>
  <c r="G1547" i="1"/>
  <c r="G1548" i="1"/>
  <c r="G1549" i="1"/>
  <c r="G1550" i="1"/>
  <c r="G1551" i="1"/>
  <c r="G1552" i="1"/>
  <c r="G1553" i="1"/>
  <c r="G1554" i="1"/>
  <c r="G1555" i="1"/>
  <c r="G1556" i="1"/>
  <c r="G1557" i="1"/>
  <c r="G1558" i="1"/>
  <c r="G1559" i="1"/>
  <c r="G1560" i="1"/>
  <c r="G1561" i="1"/>
  <c r="G1562" i="1"/>
  <c r="G1563" i="1"/>
  <c r="G1564" i="1"/>
  <c r="G1565" i="1"/>
  <c r="G1566" i="1"/>
  <c r="G1567" i="1"/>
  <c r="G1568" i="1"/>
  <c r="G1569" i="1"/>
  <c r="G1570" i="1"/>
  <c r="G1571" i="1"/>
  <c r="G1572" i="1"/>
  <c r="G1573" i="1"/>
  <c r="G1574" i="1"/>
  <c r="G1575" i="1"/>
  <c r="G1576" i="1"/>
  <c r="G1577" i="1"/>
  <c r="G1578" i="1"/>
  <c r="G1579" i="1"/>
  <c r="G1580" i="1"/>
  <c r="G1581" i="1"/>
  <c r="G1582" i="1"/>
  <c r="G1583" i="1"/>
  <c r="G1584" i="1"/>
  <c r="G1585" i="1"/>
  <c r="G1586" i="1"/>
  <c r="G1587" i="1"/>
  <c r="G1588" i="1"/>
  <c r="G1589" i="1"/>
  <c r="G1590" i="1"/>
  <c r="G1591" i="1"/>
  <c r="G1592" i="1"/>
  <c r="G1593" i="1"/>
  <c r="G1594" i="1"/>
  <c r="G1595" i="1"/>
  <c r="G1596" i="1"/>
  <c r="G1597" i="1"/>
  <c r="G1598" i="1"/>
  <c r="G1599" i="1"/>
  <c r="G1600" i="1"/>
  <c r="G1601" i="1"/>
  <c r="G1602" i="1"/>
  <c r="G1603" i="1"/>
  <c r="G1604" i="1"/>
  <c r="G1605" i="1"/>
  <c r="G1606" i="1"/>
  <c r="G1607" i="1"/>
  <c r="G1608" i="1"/>
  <c r="G1609" i="1"/>
  <c r="G1610" i="1"/>
  <c r="G1611" i="1"/>
  <c r="G1612" i="1"/>
  <c r="G1613" i="1"/>
  <c r="G1614" i="1"/>
  <c r="G1615" i="1"/>
  <c r="G1616" i="1"/>
  <c r="G1617" i="1"/>
  <c r="G1618" i="1"/>
  <c r="G1619" i="1"/>
  <c r="G1620" i="1"/>
  <c r="G1621" i="1"/>
  <c r="G1622" i="1"/>
  <c r="G1623" i="1"/>
  <c r="G1624" i="1"/>
  <c r="G1625" i="1"/>
  <c r="G1626" i="1"/>
  <c r="G1627" i="1"/>
  <c r="G1628" i="1"/>
  <c r="G1629" i="1"/>
  <c r="G1630" i="1"/>
  <c r="G1631" i="1"/>
  <c r="G1632" i="1"/>
  <c r="G1633" i="1"/>
  <c r="G1634" i="1"/>
  <c r="G1635" i="1"/>
  <c r="G1636" i="1"/>
  <c r="G1637" i="1"/>
  <c r="G1638" i="1"/>
  <c r="G1639" i="1"/>
  <c r="G1640" i="1"/>
  <c r="G1641" i="1"/>
  <c r="G1642" i="1"/>
  <c r="G1643" i="1"/>
  <c r="G1644" i="1"/>
  <c r="G1645" i="1"/>
  <c r="G1646" i="1"/>
  <c r="G1647" i="1"/>
  <c r="G1648" i="1"/>
  <c r="G1649" i="1"/>
  <c r="G1650" i="1"/>
  <c r="G1651" i="1"/>
  <c r="G1652" i="1"/>
  <c r="G1653" i="1"/>
  <c r="G1654" i="1"/>
  <c r="G1655" i="1"/>
  <c r="G1656" i="1"/>
  <c r="G1657" i="1"/>
  <c r="G1658" i="1"/>
  <c r="G1659" i="1"/>
  <c r="G1660" i="1"/>
  <c r="G1661" i="1"/>
  <c r="G1662" i="1"/>
  <c r="G1663" i="1"/>
  <c r="G1664" i="1"/>
  <c r="G1665" i="1"/>
  <c r="G1666" i="1"/>
  <c r="G1667" i="1"/>
  <c r="G1668" i="1"/>
  <c r="G1669" i="1"/>
  <c r="G1670" i="1"/>
  <c r="G1671" i="1"/>
  <c r="G1672" i="1"/>
  <c r="G1673" i="1"/>
  <c r="G1674" i="1"/>
  <c r="G1675" i="1"/>
  <c r="G1676" i="1"/>
  <c r="G1677" i="1"/>
  <c r="G1678" i="1"/>
  <c r="G1679" i="1"/>
  <c r="G1680" i="1"/>
  <c r="G1681" i="1"/>
  <c r="G1682" i="1"/>
  <c r="G1683" i="1"/>
  <c r="G1684" i="1"/>
  <c r="G1685" i="1"/>
  <c r="G1686" i="1"/>
  <c r="G1687" i="1"/>
  <c r="G1688" i="1"/>
  <c r="G1689" i="1"/>
  <c r="G1690" i="1"/>
  <c r="G1691" i="1"/>
  <c r="G1692" i="1"/>
  <c r="G1693" i="1"/>
  <c r="G1694" i="1"/>
  <c r="G1695" i="1"/>
  <c r="G1696" i="1"/>
  <c r="G1697" i="1"/>
  <c r="G1698" i="1"/>
  <c r="G1699" i="1"/>
  <c r="G1700" i="1"/>
  <c r="G1701" i="1"/>
  <c r="G1702" i="1"/>
  <c r="G1703" i="1"/>
  <c r="G1704" i="1"/>
  <c r="G1705" i="1"/>
  <c r="G1706" i="1"/>
  <c r="G1707" i="1"/>
  <c r="G1708" i="1"/>
  <c r="G1709" i="1"/>
  <c r="G1710" i="1"/>
  <c r="G1711" i="1"/>
  <c r="G1712" i="1"/>
  <c r="G1713" i="1"/>
  <c r="G1714" i="1"/>
  <c r="G1715" i="1"/>
  <c r="G1716" i="1"/>
  <c r="G1717" i="1"/>
  <c r="G1718" i="1"/>
  <c r="G1719" i="1"/>
  <c r="G1720" i="1"/>
  <c r="G1721" i="1"/>
  <c r="G1722" i="1"/>
  <c r="G1723" i="1"/>
  <c r="G1724" i="1"/>
  <c r="G1725" i="1"/>
  <c r="G1726" i="1"/>
  <c r="G1727" i="1"/>
  <c r="G1728" i="1"/>
  <c r="G1729" i="1"/>
  <c r="G1730" i="1"/>
  <c r="G1731" i="1"/>
  <c r="G1732" i="1"/>
  <c r="G1733" i="1"/>
  <c r="G1734" i="1"/>
  <c r="G1735" i="1"/>
  <c r="G1736" i="1"/>
  <c r="G1737" i="1"/>
  <c r="G1738" i="1"/>
  <c r="G1739" i="1"/>
  <c r="G1740" i="1"/>
  <c r="G1741" i="1"/>
  <c r="G1742" i="1"/>
  <c r="G1743" i="1"/>
  <c r="G1744" i="1"/>
  <c r="G1745" i="1"/>
  <c r="G1746" i="1"/>
  <c r="G1747" i="1"/>
  <c r="G1748" i="1"/>
  <c r="G1749" i="1"/>
  <c r="G1750" i="1"/>
  <c r="G1751" i="1"/>
  <c r="G1752" i="1"/>
  <c r="G1753" i="1"/>
  <c r="G1754" i="1"/>
  <c r="G1755" i="1"/>
  <c r="G1756" i="1"/>
  <c r="G1757" i="1"/>
  <c r="G1758" i="1"/>
  <c r="G1759" i="1"/>
  <c r="G1760" i="1"/>
  <c r="G1761" i="1"/>
  <c r="G1762" i="1"/>
  <c r="G1763" i="1"/>
  <c r="G1764" i="1"/>
  <c r="G1765" i="1"/>
  <c r="G1766" i="1"/>
  <c r="G1767" i="1"/>
  <c r="G1768" i="1"/>
  <c r="G1769" i="1"/>
  <c r="G1770" i="1"/>
  <c r="G1771" i="1"/>
  <c r="G1772" i="1"/>
  <c r="G1773" i="1"/>
  <c r="G1774" i="1"/>
  <c r="G1775" i="1"/>
  <c r="G1776" i="1"/>
  <c r="G1777" i="1"/>
  <c r="G1778" i="1"/>
  <c r="G1779" i="1"/>
  <c r="G1780" i="1"/>
  <c r="G1781" i="1"/>
  <c r="G1782" i="1"/>
  <c r="G1783" i="1"/>
  <c r="G1784" i="1"/>
  <c r="G1785" i="1"/>
  <c r="G1786" i="1"/>
  <c r="G1787" i="1"/>
  <c r="G1788" i="1"/>
  <c r="G1789" i="1"/>
  <c r="G1790" i="1"/>
  <c r="G1791" i="1"/>
  <c r="G1792" i="1"/>
  <c r="G1793" i="1"/>
  <c r="G1794" i="1"/>
  <c r="G1795" i="1"/>
  <c r="G1796" i="1"/>
  <c r="G1797" i="1"/>
  <c r="G1798" i="1"/>
  <c r="G1799" i="1"/>
  <c r="G1800" i="1"/>
  <c r="G1801" i="1"/>
  <c r="G1802" i="1"/>
  <c r="G1803" i="1"/>
  <c r="G1804" i="1"/>
  <c r="G1805" i="1"/>
  <c r="G1806" i="1"/>
  <c r="G1807" i="1"/>
  <c r="G1808" i="1"/>
  <c r="G1809" i="1"/>
  <c r="G1810" i="1"/>
  <c r="G1811" i="1"/>
  <c r="G1812" i="1"/>
  <c r="G1813" i="1"/>
  <c r="G1814" i="1"/>
  <c r="G1815" i="1"/>
  <c r="G1816" i="1"/>
  <c r="G1817" i="1"/>
  <c r="G1818" i="1"/>
  <c r="G1819" i="1"/>
  <c r="G1820" i="1"/>
  <c r="G1821" i="1"/>
  <c r="G1822" i="1"/>
  <c r="G1823" i="1"/>
  <c r="G1824" i="1"/>
  <c r="G1825" i="1"/>
  <c r="G1826" i="1"/>
  <c r="G1827" i="1"/>
  <c r="G1828" i="1"/>
  <c r="G1829" i="1"/>
  <c r="G1830" i="1"/>
  <c r="G1831" i="1"/>
  <c r="G1832" i="1"/>
  <c r="G1833" i="1"/>
  <c r="G1834" i="1"/>
  <c r="G1835" i="1"/>
  <c r="G1836" i="1"/>
  <c r="G1837" i="1"/>
  <c r="G1838" i="1"/>
  <c r="G1839" i="1"/>
  <c r="G1840" i="1"/>
  <c r="G1841" i="1"/>
  <c r="G1842" i="1"/>
  <c r="G1843" i="1"/>
  <c r="G1844" i="1"/>
  <c r="G1845" i="1"/>
  <c r="G1846" i="1"/>
  <c r="G1847" i="1"/>
  <c r="G1848" i="1"/>
  <c r="G1849" i="1"/>
  <c r="G1850" i="1"/>
  <c r="G1851" i="1"/>
  <c r="G1852" i="1"/>
  <c r="G1853" i="1"/>
  <c r="G1854" i="1"/>
  <c r="G1855" i="1"/>
  <c r="G1856" i="1"/>
  <c r="G1857" i="1"/>
  <c r="G1858" i="1"/>
  <c r="G1859" i="1"/>
  <c r="G1860" i="1"/>
  <c r="G1861" i="1"/>
  <c r="G1862" i="1"/>
  <c r="G1863" i="1"/>
  <c r="G1864" i="1"/>
  <c r="G1865" i="1"/>
  <c r="G1866" i="1"/>
  <c r="G1867" i="1"/>
  <c r="G1868" i="1"/>
  <c r="G1869" i="1"/>
  <c r="G1870" i="1"/>
  <c r="G1871" i="1"/>
  <c r="G1872" i="1"/>
  <c r="G1873" i="1"/>
  <c r="G1874" i="1"/>
  <c r="G1875" i="1"/>
  <c r="G1876" i="1"/>
  <c r="G1877" i="1"/>
  <c r="G1878" i="1"/>
  <c r="G1879" i="1"/>
  <c r="G1880" i="1"/>
  <c r="G1881" i="1"/>
  <c r="G1882" i="1"/>
  <c r="G1883" i="1"/>
  <c r="G1884" i="1"/>
  <c r="G1885" i="1"/>
  <c r="G1886" i="1"/>
  <c r="G1887" i="1"/>
  <c r="G1888" i="1"/>
  <c r="G1889" i="1"/>
  <c r="G1890" i="1"/>
  <c r="G1891" i="1"/>
  <c r="G1892" i="1"/>
  <c r="G1893" i="1"/>
  <c r="G1894" i="1"/>
  <c r="G1895" i="1"/>
  <c r="G1896" i="1"/>
  <c r="G1897" i="1"/>
  <c r="G1898" i="1"/>
  <c r="G1899" i="1"/>
  <c r="G1900" i="1"/>
  <c r="G1901" i="1"/>
  <c r="G1902" i="1"/>
  <c r="G1903" i="1"/>
  <c r="G1904" i="1"/>
  <c r="G1905" i="1"/>
  <c r="G1906" i="1"/>
  <c r="G1907" i="1"/>
  <c r="G1908" i="1"/>
  <c r="G1909" i="1"/>
  <c r="G1910" i="1"/>
  <c r="G1911" i="1"/>
  <c r="G1912" i="1"/>
  <c r="G1913" i="1"/>
  <c r="G1914" i="1"/>
  <c r="G1915" i="1"/>
  <c r="G1916" i="1"/>
  <c r="G1917" i="1"/>
  <c r="G1918" i="1"/>
  <c r="G1919" i="1"/>
  <c r="G1920" i="1"/>
  <c r="G1921" i="1"/>
  <c r="G1922" i="1"/>
  <c r="G1923" i="1"/>
  <c r="G1924" i="1"/>
  <c r="G1925" i="1"/>
  <c r="G1926" i="1"/>
  <c r="G1927" i="1"/>
  <c r="G1928" i="1"/>
  <c r="G1929" i="1"/>
  <c r="G1930" i="1"/>
  <c r="G1931" i="1"/>
  <c r="G1932" i="1"/>
  <c r="G1933" i="1"/>
  <c r="G1934" i="1"/>
  <c r="G1935" i="1"/>
  <c r="G1936" i="1"/>
  <c r="G1937" i="1"/>
  <c r="G1938" i="1"/>
  <c r="G1939" i="1"/>
  <c r="G1940" i="1"/>
  <c r="G1941" i="1"/>
  <c r="G1942" i="1"/>
  <c r="G1943" i="1"/>
  <c r="G1944" i="1"/>
  <c r="G1945" i="1"/>
  <c r="G1946" i="1"/>
  <c r="G1947" i="1"/>
  <c r="G1948" i="1"/>
  <c r="G1949" i="1"/>
  <c r="G1950" i="1"/>
  <c r="G1951" i="1"/>
  <c r="G1952" i="1"/>
  <c r="G1953" i="1"/>
  <c r="G1954" i="1"/>
  <c r="G1955" i="1"/>
  <c r="G1956" i="1"/>
  <c r="G1957" i="1"/>
  <c r="G1958" i="1"/>
  <c r="G1959" i="1"/>
  <c r="G1960" i="1"/>
  <c r="G1961" i="1"/>
  <c r="G1962" i="1"/>
  <c r="G1963" i="1"/>
  <c r="G1964" i="1"/>
  <c r="G1965" i="1"/>
  <c r="G1966" i="1"/>
  <c r="G1967" i="1"/>
  <c r="G1968" i="1"/>
  <c r="G1969" i="1"/>
  <c r="G1970" i="1"/>
  <c r="G1971" i="1"/>
  <c r="G1972" i="1"/>
  <c r="G1973" i="1"/>
  <c r="G1974" i="1"/>
  <c r="G1975" i="1"/>
  <c r="G1976" i="1"/>
  <c r="G1977" i="1"/>
  <c r="G1978" i="1"/>
  <c r="G1979" i="1"/>
  <c r="G1980" i="1"/>
  <c r="G1981" i="1"/>
  <c r="G1982" i="1"/>
  <c r="G1983" i="1"/>
  <c r="G1984" i="1"/>
  <c r="G1985" i="1"/>
  <c r="G1986" i="1"/>
  <c r="G1987" i="1"/>
  <c r="G1988" i="1"/>
  <c r="G1989" i="1"/>
  <c r="G1990" i="1"/>
  <c r="G1991" i="1"/>
  <c r="G1992" i="1"/>
  <c r="G1993" i="1"/>
  <c r="G1994" i="1"/>
  <c r="G1995" i="1"/>
  <c r="G1996" i="1"/>
  <c r="G1997" i="1"/>
  <c r="G1998" i="1"/>
  <c r="G1999" i="1"/>
  <c r="G2000" i="1"/>
  <c r="G2001" i="1"/>
  <c r="G2002" i="1"/>
  <c r="G2003" i="1"/>
  <c r="G2004" i="1"/>
  <c r="G2005" i="1"/>
  <c r="G2006" i="1"/>
  <c r="G2007" i="1"/>
  <c r="G2008" i="1"/>
  <c r="G2009" i="1"/>
  <c r="G2010" i="1"/>
  <c r="G2011" i="1"/>
  <c r="G2012" i="1"/>
  <c r="G2013" i="1"/>
  <c r="G2014" i="1"/>
  <c r="G2015" i="1"/>
  <c r="G2016" i="1"/>
  <c r="G2017" i="1"/>
  <c r="G2018" i="1"/>
  <c r="G2019" i="1"/>
  <c r="G2020" i="1"/>
  <c r="G2021" i="1"/>
  <c r="G2022" i="1"/>
  <c r="G2023" i="1"/>
  <c r="G2024" i="1"/>
  <c r="G2025" i="1"/>
  <c r="G2026" i="1"/>
  <c r="G2027" i="1"/>
  <c r="G2028" i="1"/>
  <c r="G2029" i="1"/>
  <c r="G2030" i="1"/>
  <c r="G2031" i="1"/>
  <c r="G2032" i="1"/>
  <c r="G2033" i="1"/>
  <c r="G2034" i="1"/>
  <c r="G2035" i="1"/>
  <c r="G2036" i="1"/>
  <c r="G2037" i="1"/>
  <c r="G2038" i="1"/>
  <c r="G2039" i="1"/>
  <c r="G2040" i="1"/>
  <c r="G2041" i="1"/>
  <c r="G2042" i="1"/>
  <c r="G2043" i="1"/>
  <c r="G2044" i="1"/>
  <c r="G2045" i="1"/>
  <c r="G2046" i="1"/>
  <c r="G2047" i="1"/>
  <c r="G2048" i="1"/>
  <c r="G2049" i="1"/>
  <c r="G2050" i="1"/>
  <c r="G2051" i="1"/>
  <c r="G2052" i="1"/>
  <c r="G2053" i="1"/>
  <c r="G2054" i="1"/>
  <c r="G2055" i="1"/>
  <c r="G2056" i="1"/>
  <c r="G2057" i="1"/>
  <c r="G2058" i="1"/>
  <c r="G2059" i="1"/>
  <c r="G2060" i="1"/>
  <c r="G2061" i="1"/>
  <c r="G2062" i="1"/>
  <c r="G2063" i="1"/>
  <c r="G2064" i="1"/>
  <c r="G2065" i="1"/>
  <c r="G2066" i="1"/>
  <c r="G2067" i="1"/>
  <c r="G2068" i="1"/>
  <c r="G2069" i="1"/>
  <c r="G2070" i="1"/>
  <c r="G2071" i="1"/>
  <c r="G2072" i="1"/>
  <c r="G2073" i="1"/>
  <c r="G2074" i="1"/>
  <c r="G2075" i="1"/>
  <c r="G2076" i="1"/>
  <c r="G2077" i="1"/>
  <c r="G2078" i="1"/>
  <c r="G2079" i="1"/>
  <c r="G2080" i="1"/>
  <c r="G2081" i="1"/>
  <c r="G2082" i="1"/>
  <c r="G2083" i="1"/>
  <c r="G2084" i="1"/>
  <c r="G2085" i="1"/>
  <c r="G2086" i="1"/>
  <c r="G2087" i="1"/>
  <c r="G2088" i="1"/>
  <c r="G2089" i="1"/>
  <c r="G2090" i="1"/>
  <c r="G2091" i="1"/>
  <c r="G2092" i="1"/>
  <c r="G2093" i="1"/>
  <c r="G2094" i="1"/>
  <c r="G2095" i="1"/>
  <c r="G2096" i="1"/>
  <c r="G2097" i="1"/>
  <c r="G2098" i="1"/>
  <c r="G2099" i="1"/>
  <c r="G2100" i="1"/>
  <c r="G2101" i="1"/>
  <c r="G2102" i="1"/>
  <c r="G2103" i="1"/>
  <c r="G2104" i="1"/>
  <c r="G2105" i="1"/>
  <c r="G2106" i="1"/>
  <c r="G2107" i="1"/>
  <c r="G2108" i="1"/>
  <c r="G2109" i="1"/>
  <c r="G2110" i="1"/>
  <c r="G2111" i="1"/>
  <c r="G2112" i="1"/>
  <c r="G2113" i="1"/>
  <c r="G2114" i="1"/>
  <c r="G2115" i="1"/>
  <c r="G2116" i="1"/>
  <c r="G2117" i="1"/>
  <c r="G2118" i="1"/>
  <c r="G2119" i="1"/>
  <c r="G2120" i="1"/>
  <c r="G2121" i="1"/>
  <c r="G2122" i="1"/>
  <c r="G2123" i="1"/>
  <c r="G2124" i="1"/>
  <c r="G2125" i="1"/>
  <c r="G2126" i="1"/>
  <c r="G2127" i="1"/>
  <c r="G2128" i="1"/>
  <c r="G2129" i="1"/>
  <c r="G2130" i="1"/>
  <c r="G2131" i="1"/>
  <c r="G2132" i="1"/>
  <c r="G2133" i="1"/>
  <c r="G2134" i="1"/>
  <c r="G2135" i="1"/>
  <c r="G2136" i="1"/>
  <c r="G2137" i="1"/>
  <c r="G2138" i="1"/>
  <c r="G2139" i="1"/>
  <c r="G2140" i="1"/>
  <c r="G2141" i="1"/>
  <c r="G2142" i="1"/>
  <c r="G2143" i="1"/>
  <c r="G2144" i="1"/>
  <c r="G2145" i="1"/>
  <c r="G2146" i="1"/>
  <c r="G2147" i="1"/>
  <c r="G2148" i="1"/>
  <c r="G2149" i="1"/>
  <c r="G2150" i="1"/>
  <c r="G2151" i="1"/>
  <c r="G2152" i="1"/>
  <c r="G2153" i="1"/>
  <c r="G2154" i="1"/>
  <c r="G2155" i="1"/>
  <c r="G2156" i="1"/>
  <c r="G2157" i="1"/>
  <c r="G2158" i="1"/>
  <c r="G2159" i="1"/>
  <c r="G2160" i="1"/>
  <c r="G2161" i="1"/>
  <c r="G2162" i="1"/>
  <c r="G2163" i="1"/>
  <c r="G2164" i="1"/>
  <c r="G2165" i="1"/>
  <c r="G2166" i="1"/>
  <c r="G2167" i="1"/>
  <c r="G2168" i="1"/>
  <c r="G2169" i="1"/>
  <c r="G2170" i="1"/>
  <c r="G2171" i="1"/>
  <c r="G2172" i="1"/>
  <c r="G2173" i="1"/>
  <c r="G2174" i="1"/>
  <c r="G2175" i="1"/>
  <c r="G2176" i="1"/>
  <c r="G2177" i="1"/>
  <c r="G2178" i="1"/>
  <c r="G2179" i="1"/>
  <c r="G2180" i="1"/>
  <c r="G2181" i="1"/>
  <c r="G2182" i="1"/>
  <c r="G2183" i="1"/>
  <c r="G2184" i="1"/>
  <c r="G2185" i="1"/>
  <c r="G2186" i="1"/>
  <c r="G2187" i="1"/>
  <c r="G2188" i="1"/>
  <c r="G2189" i="1"/>
  <c r="G2190" i="1"/>
  <c r="G2191" i="1"/>
  <c r="G2192" i="1"/>
  <c r="G2193" i="1"/>
  <c r="G2194" i="1"/>
  <c r="G2195" i="1"/>
  <c r="G2196" i="1"/>
  <c r="G2197" i="1"/>
  <c r="G2198" i="1"/>
  <c r="G2199" i="1"/>
  <c r="G2200" i="1"/>
  <c r="G2201" i="1"/>
  <c r="G2202" i="1"/>
  <c r="G2203" i="1"/>
  <c r="G2204" i="1"/>
  <c r="G2205" i="1"/>
  <c r="G2206" i="1"/>
  <c r="G2207" i="1"/>
  <c r="G2208" i="1"/>
  <c r="G2209" i="1"/>
  <c r="G2210" i="1"/>
  <c r="G2211" i="1"/>
  <c r="G2212" i="1"/>
  <c r="G2213" i="1"/>
  <c r="G2214" i="1"/>
  <c r="G2215" i="1"/>
  <c r="G2216" i="1"/>
  <c r="G2217" i="1"/>
  <c r="G2218" i="1"/>
  <c r="G2219" i="1"/>
  <c r="G2220" i="1"/>
  <c r="G2221" i="1"/>
  <c r="G2222" i="1"/>
  <c r="G2223" i="1"/>
  <c r="G2224" i="1"/>
  <c r="G2225" i="1"/>
  <c r="G2226" i="1"/>
  <c r="G2227" i="1"/>
  <c r="G2228" i="1"/>
  <c r="G2229" i="1"/>
  <c r="G2230" i="1"/>
  <c r="G2231" i="1"/>
  <c r="G2232" i="1"/>
  <c r="G2233" i="1"/>
  <c r="G2234" i="1"/>
  <c r="G2235" i="1"/>
  <c r="G2236" i="1"/>
  <c r="G2237" i="1"/>
  <c r="G2238" i="1"/>
  <c r="G2239" i="1"/>
  <c r="G2240" i="1"/>
  <c r="G2241" i="1"/>
  <c r="G2242" i="1"/>
  <c r="G2243" i="1"/>
  <c r="G2244" i="1"/>
  <c r="G2245" i="1"/>
  <c r="G2246" i="1"/>
  <c r="G2247" i="1"/>
  <c r="G2248" i="1"/>
  <c r="G2249" i="1"/>
  <c r="G2250" i="1"/>
  <c r="G2251" i="1"/>
  <c r="G2252" i="1"/>
  <c r="G2253" i="1"/>
  <c r="G2254" i="1"/>
  <c r="G2255" i="1"/>
  <c r="G2256" i="1"/>
  <c r="G2257" i="1"/>
  <c r="G2258" i="1"/>
  <c r="G2259" i="1"/>
  <c r="G2260" i="1"/>
  <c r="G2261" i="1"/>
  <c r="G2262" i="1"/>
  <c r="G2263" i="1"/>
  <c r="G2264" i="1"/>
  <c r="G2265" i="1"/>
  <c r="G2266" i="1"/>
  <c r="G2267" i="1"/>
  <c r="G2268" i="1"/>
  <c r="G2269" i="1"/>
  <c r="G2270" i="1"/>
  <c r="G2271" i="1"/>
  <c r="G2272" i="1"/>
  <c r="G2273" i="1"/>
  <c r="G2274" i="1"/>
  <c r="G2275" i="1"/>
  <c r="G2276" i="1"/>
  <c r="G2277" i="1"/>
  <c r="G2278" i="1"/>
  <c r="G2279" i="1"/>
  <c r="G2280" i="1"/>
  <c r="G2281" i="1"/>
  <c r="G2282" i="1"/>
  <c r="G2283" i="1"/>
  <c r="G2284" i="1"/>
  <c r="G2285" i="1"/>
  <c r="G2286" i="1"/>
  <c r="G2287" i="1"/>
  <c r="G2288" i="1"/>
  <c r="G2289" i="1"/>
  <c r="G2290" i="1"/>
  <c r="G2291" i="1"/>
  <c r="G2292" i="1"/>
  <c r="G2293" i="1"/>
  <c r="G2294" i="1"/>
  <c r="G2295" i="1"/>
  <c r="G2296" i="1"/>
  <c r="G2297" i="1"/>
  <c r="G2298" i="1"/>
  <c r="G2299" i="1"/>
  <c r="G2300" i="1"/>
  <c r="G2301" i="1"/>
  <c r="G2302" i="1"/>
  <c r="G2303" i="1"/>
  <c r="G2304" i="1"/>
  <c r="G2305" i="1"/>
  <c r="G2306" i="1"/>
  <c r="G2307" i="1"/>
  <c r="G2308" i="1"/>
  <c r="G2309" i="1"/>
  <c r="G2310" i="1"/>
  <c r="G2311" i="1"/>
  <c r="G2312" i="1"/>
  <c r="G2313" i="1"/>
  <c r="G2314" i="1"/>
  <c r="G2315" i="1"/>
  <c r="G2316" i="1"/>
  <c r="G2317" i="1"/>
  <c r="G2318" i="1"/>
  <c r="G2319" i="1"/>
  <c r="G2320" i="1"/>
  <c r="G2321" i="1"/>
  <c r="G2322" i="1"/>
  <c r="G2323" i="1"/>
  <c r="G2324" i="1"/>
  <c r="G2325" i="1"/>
  <c r="G2326" i="1"/>
  <c r="G2327" i="1"/>
  <c r="G2328" i="1"/>
  <c r="G2329" i="1"/>
  <c r="G2330" i="1"/>
  <c r="G2331" i="1"/>
  <c r="G2332" i="1"/>
  <c r="G2333" i="1"/>
  <c r="G2334" i="1"/>
  <c r="G2335" i="1"/>
  <c r="G2336" i="1"/>
  <c r="G2337" i="1"/>
  <c r="G2338" i="1"/>
  <c r="G2339" i="1"/>
  <c r="G2340" i="1"/>
  <c r="G2341" i="1"/>
  <c r="G2342" i="1"/>
  <c r="G2343" i="1"/>
  <c r="G2344" i="1"/>
  <c r="G2345" i="1"/>
  <c r="G2346" i="1"/>
  <c r="G2347" i="1"/>
  <c r="G2348" i="1"/>
  <c r="G2349" i="1"/>
  <c r="G2350" i="1"/>
  <c r="G2351" i="1"/>
  <c r="G2352" i="1"/>
  <c r="G2353" i="1"/>
  <c r="G2354" i="1"/>
  <c r="G2355" i="1"/>
  <c r="G2356" i="1"/>
  <c r="G2357" i="1"/>
  <c r="G2358" i="1"/>
  <c r="G2359" i="1"/>
  <c r="G2360" i="1"/>
  <c r="G2361" i="1"/>
  <c r="G2362" i="1"/>
  <c r="G2363" i="1"/>
  <c r="G2364" i="1"/>
  <c r="G2365" i="1"/>
  <c r="G2366" i="1"/>
  <c r="G2367" i="1"/>
  <c r="G2368" i="1"/>
  <c r="G2369" i="1"/>
  <c r="G2370" i="1"/>
  <c r="G2371" i="1"/>
  <c r="G2372" i="1"/>
  <c r="G2373" i="1"/>
  <c r="G2374" i="1"/>
  <c r="G2375" i="1"/>
  <c r="G2376" i="1"/>
  <c r="G2377" i="1"/>
  <c r="G2378" i="1"/>
  <c r="G2379" i="1"/>
  <c r="G2380" i="1"/>
  <c r="G2381" i="1"/>
  <c r="G2382" i="1"/>
  <c r="G2383" i="1"/>
  <c r="G2384" i="1"/>
  <c r="G2385" i="1"/>
  <c r="G2386" i="1"/>
  <c r="G2387" i="1"/>
  <c r="G2388" i="1"/>
  <c r="G2389" i="1"/>
  <c r="G2390" i="1"/>
  <c r="G2391" i="1"/>
  <c r="G2392" i="1"/>
  <c r="G2393" i="1"/>
  <c r="G2394" i="1"/>
  <c r="G2395" i="1"/>
  <c r="G2396" i="1"/>
  <c r="G2397" i="1"/>
  <c r="G2398" i="1"/>
  <c r="G2399" i="1"/>
  <c r="G2400" i="1"/>
  <c r="G2401" i="1"/>
  <c r="G2402" i="1"/>
  <c r="G2403" i="1"/>
  <c r="G2404" i="1"/>
  <c r="G2405" i="1"/>
  <c r="G2406" i="1"/>
  <c r="G2407" i="1"/>
  <c r="G2408" i="1"/>
  <c r="G2409" i="1"/>
  <c r="G2410" i="1"/>
  <c r="G2411" i="1"/>
  <c r="G2412" i="1"/>
  <c r="G2413" i="1"/>
  <c r="G2414" i="1"/>
  <c r="G2415" i="1"/>
  <c r="G2416" i="1"/>
  <c r="G2417" i="1"/>
  <c r="G2418" i="1"/>
  <c r="G2419" i="1"/>
  <c r="G2420" i="1"/>
  <c r="G2421" i="1"/>
  <c r="G2422" i="1"/>
  <c r="G2423" i="1"/>
  <c r="G2424" i="1"/>
  <c r="G2425" i="1"/>
  <c r="G2426" i="1"/>
  <c r="G2427" i="1"/>
  <c r="G2428" i="1"/>
  <c r="G2429" i="1"/>
  <c r="G2430" i="1"/>
  <c r="G2431" i="1"/>
  <c r="G2432" i="1"/>
  <c r="G2433" i="1"/>
  <c r="G2434" i="1"/>
  <c r="G2435" i="1"/>
  <c r="G2436" i="1"/>
  <c r="G2437" i="1"/>
  <c r="G2438" i="1"/>
  <c r="G2439" i="1"/>
  <c r="G2440" i="1"/>
  <c r="G2441" i="1"/>
  <c r="G2442" i="1"/>
  <c r="G2443" i="1"/>
  <c r="G2444" i="1"/>
  <c r="G2445" i="1"/>
  <c r="G2446" i="1"/>
  <c r="G2447" i="1"/>
  <c r="G2448" i="1"/>
  <c r="G2449" i="1"/>
  <c r="G2450" i="1"/>
  <c r="G2451" i="1"/>
  <c r="G2452" i="1"/>
  <c r="G2453" i="1"/>
  <c r="G2454" i="1"/>
  <c r="G2455" i="1"/>
  <c r="G2456" i="1"/>
  <c r="G2457" i="1"/>
  <c r="G2458" i="1"/>
  <c r="G2459" i="1"/>
  <c r="G2460" i="1"/>
  <c r="G2461" i="1"/>
  <c r="G2462" i="1"/>
  <c r="G2463" i="1"/>
  <c r="G2464" i="1"/>
  <c r="G2465" i="1"/>
  <c r="G2466" i="1"/>
  <c r="G2467" i="1"/>
  <c r="G2468" i="1"/>
  <c r="G2469" i="1"/>
  <c r="G2470" i="1"/>
  <c r="G2471" i="1"/>
  <c r="G2472" i="1"/>
  <c r="G2473" i="1"/>
  <c r="G2474" i="1"/>
  <c r="G2475" i="1"/>
  <c r="G2476" i="1"/>
  <c r="G2477" i="1"/>
  <c r="G2478" i="1"/>
  <c r="G2479" i="1"/>
  <c r="G2480" i="1"/>
  <c r="G2481" i="1"/>
  <c r="G2482" i="1"/>
  <c r="G2483" i="1"/>
  <c r="G2484" i="1"/>
  <c r="G2485" i="1"/>
  <c r="G2486" i="1"/>
  <c r="G2487" i="1"/>
  <c r="G2488" i="1"/>
  <c r="G2489" i="1"/>
  <c r="G2490" i="1"/>
  <c r="G2491" i="1"/>
  <c r="G2492" i="1"/>
  <c r="G2493" i="1"/>
  <c r="G2494" i="1"/>
  <c r="G2495" i="1"/>
  <c r="G2496" i="1"/>
  <c r="G2497" i="1"/>
  <c r="G2498" i="1"/>
  <c r="G2499" i="1"/>
  <c r="G2500" i="1"/>
  <c r="G2501" i="1"/>
  <c r="G2502" i="1"/>
  <c r="G2503" i="1"/>
  <c r="G2504" i="1"/>
  <c r="G2505" i="1"/>
  <c r="G2506" i="1"/>
  <c r="G2507" i="1"/>
  <c r="G2508" i="1"/>
  <c r="G2509" i="1"/>
  <c r="G2510" i="1"/>
  <c r="G2511" i="1"/>
  <c r="G2512" i="1"/>
  <c r="G2513" i="1"/>
  <c r="G2514" i="1"/>
  <c r="G2515" i="1"/>
  <c r="G2516" i="1"/>
  <c r="G2517" i="1"/>
  <c r="G2518" i="1"/>
  <c r="G2519" i="1"/>
  <c r="G2520" i="1"/>
  <c r="G2521" i="1"/>
  <c r="G2522" i="1"/>
  <c r="G2523" i="1"/>
  <c r="G2524" i="1"/>
  <c r="G2525" i="1"/>
  <c r="G2526" i="1"/>
  <c r="G2527" i="1"/>
  <c r="G2528" i="1"/>
  <c r="G2529" i="1"/>
  <c r="G2530" i="1"/>
  <c r="G2531" i="1"/>
  <c r="G2532" i="1"/>
  <c r="G2533" i="1"/>
  <c r="G2534" i="1"/>
  <c r="G2535" i="1"/>
  <c r="G2536" i="1"/>
  <c r="G2537" i="1"/>
  <c r="G2538" i="1"/>
  <c r="G2539" i="1"/>
  <c r="G2540" i="1"/>
  <c r="G2541" i="1"/>
  <c r="G2542" i="1"/>
  <c r="G2543" i="1"/>
  <c r="G2544" i="1"/>
  <c r="G2545" i="1"/>
  <c r="G2546" i="1"/>
  <c r="G2547" i="1"/>
  <c r="G2548" i="1"/>
  <c r="G2549" i="1"/>
  <c r="G2550" i="1"/>
  <c r="G2551" i="1"/>
  <c r="G2552" i="1"/>
  <c r="G2553" i="1"/>
  <c r="G2554" i="1"/>
  <c r="G2555" i="1"/>
  <c r="G2556" i="1"/>
  <c r="G2557" i="1"/>
  <c r="G2558" i="1"/>
  <c r="G2559" i="1"/>
  <c r="G2560" i="1"/>
  <c r="G2561" i="1"/>
  <c r="G2562" i="1"/>
  <c r="G2563" i="1"/>
  <c r="G2564" i="1"/>
  <c r="G2565" i="1"/>
  <c r="G2566" i="1"/>
  <c r="G2567" i="1"/>
  <c r="G2568" i="1"/>
  <c r="G2569" i="1"/>
  <c r="G2570" i="1"/>
  <c r="G2571" i="1"/>
  <c r="G2572" i="1"/>
  <c r="G2573" i="1"/>
  <c r="G2574" i="1"/>
  <c r="G2575" i="1"/>
  <c r="G2576" i="1"/>
  <c r="G2577" i="1"/>
  <c r="G2578" i="1"/>
  <c r="G2579" i="1"/>
  <c r="G2580" i="1"/>
  <c r="G2581" i="1"/>
  <c r="G2582" i="1"/>
  <c r="G2583" i="1"/>
  <c r="G2584" i="1"/>
  <c r="G2585" i="1"/>
  <c r="G2586" i="1"/>
  <c r="G2587" i="1"/>
  <c r="G2588" i="1"/>
  <c r="G2589" i="1"/>
  <c r="G2590" i="1"/>
  <c r="G2591" i="1"/>
  <c r="G2592" i="1"/>
  <c r="G2593" i="1"/>
  <c r="G2594" i="1"/>
  <c r="G2595" i="1"/>
  <c r="G2596" i="1"/>
  <c r="G2597" i="1"/>
  <c r="G2598" i="1"/>
  <c r="G2599" i="1"/>
  <c r="G2600" i="1"/>
  <c r="G2601" i="1"/>
  <c r="G2602" i="1"/>
  <c r="G2603" i="1"/>
  <c r="G2604" i="1"/>
  <c r="G2605" i="1"/>
  <c r="G2606" i="1"/>
  <c r="G2607" i="1"/>
  <c r="G2608" i="1"/>
  <c r="G2609" i="1"/>
  <c r="G2610" i="1"/>
  <c r="G2611" i="1"/>
  <c r="G2612" i="1"/>
  <c r="G2613" i="1"/>
  <c r="G2614" i="1"/>
  <c r="G2615" i="1"/>
  <c r="G2616" i="1"/>
  <c r="G2617" i="1"/>
  <c r="G2618" i="1"/>
  <c r="G2619" i="1"/>
  <c r="G2620" i="1"/>
  <c r="G2621" i="1"/>
  <c r="G2622" i="1"/>
  <c r="G2623" i="1"/>
  <c r="G2624" i="1"/>
  <c r="G2625" i="1"/>
  <c r="G2626" i="1"/>
  <c r="G2627" i="1"/>
  <c r="G2628" i="1"/>
  <c r="G2629" i="1"/>
  <c r="G2630" i="1"/>
  <c r="G2631" i="1"/>
  <c r="G2632" i="1"/>
  <c r="G2633" i="1"/>
  <c r="G2634" i="1"/>
  <c r="G2635" i="1"/>
  <c r="G2636" i="1"/>
  <c r="G2637" i="1"/>
  <c r="G2638" i="1"/>
  <c r="G2639" i="1"/>
  <c r="G2640" i="1"/>
  <c r="G2641" i="1"/>
  <c r="G2642" i="1"/>
  <c r="G2643" i="1"/>
  <c r="G2644" i="1"/>
  <c r="G2645" i="1"/>
  <c r="G2646" i="1"/>
  <c r="G2647" i="1"/>
  <c r="G2648" i="1"/>
  <c r="G2649" i="1"/>
  <c r="G2650" i="1"/>
  <c r="G2651" i="1"/>
  <c r="G2652" i="1"/>
  <c r="G2653" i="1"/>
  <c r="G2654" i="1"/>
  <c r="G2655" i="1"/>
  <c r="G2656" i="1"/>
  <c r="G2657" i="1"/>
  <c r="G2658" i="1"/>
  <c r="G2659" i="1"/>
  <c r="G2660" i="1"/>
  <c r="G2661" i="1"/>
  <c r="G2662" i="1"/>
  <c r="G2663" i="1"/>
  <c r="G2664" i="1"/>
  <c r="G2665" i="1"/>
  <c r="G2666" i="1"/>
  <c r="G2667" i="1"/>
  <c r="G2668" i="1"/>
  <c r="G2669" i="1"/>
  <c r="G2670" i="1"/>
  <c r="G2671" i="1"/>
  <c r="G2672" i="1"/>
  <c r="G2673" i="1"/>
  <c r="G2674" i="1"/>
  <c r="G2675" i="1"/>
  <c r="G2676" i="1"/>
  <c r="G2677" i="1"/>
  <c r="G2678" i="1"/>
  <c r="G2679" i="1"/>
  <c r="G2680" i="1"/>
  <c r="G2681" i="1"/>
  <c r="G2682" i="1"/>
  <c r="G2683" i="1"/>
  <c r="G2684" i="1"/>
  <c r="G2685" i="1"/>
  <c r="G2686" i="1"/>
  <c r="G2687" i="1"/>
  <c r="G2688" i="1"/>
  <c r="G2689" i="1"/>
  <c r="G2690" i="1"/>
  <c r="G2691" i="1"/>
  <c r="G2692" i="1"/>
  <c r="G2693" i="1"/>
  <c r="G2694" i="1"/>
  <c r="G2695" i="1"/>
  <c r="G2696" i="1"/>
  <c r="G2697" i="1"/>
  <c r="G2698" i="1"/>
  <c r="G2699" i="1"/>
  <c r="G2700" i="1"/>
  <c r="G2701" i="1"/>
  <c r="G2702" i="1"/>
  <c r="G2703" i="1"/>
  <c r="G2704" i="1"/>
  <c r="G2705" i="1"/>
  <c r="G2706" i="1"/>
  <c r="G2707" i="1"/>
  <c r="G2708" i="1"/>
  <c r="G2709" i="1"/>
  <c r="G2710" i="1"/>
  <c r="G2711" i="1"/>
  <c r="G2712" i="1"/>
  <c r="G2713" i="1"/>
  <c r="G2714" i="1"/>
  <c r="G2715" i="1"/>
  <c r="G2716" i="1"/>
  <c r="G2717" i="1"/>
  <c r="G2718" i="1"/>
  <c r="G2719" i="1"/>
  <c r="G2720" i="1"/>
  <c r="G2721" i="1"/>
  <c r="G2722" i="1"/>
  <c r="G2723" i="1"/>
  <c r="G2724" i="1"/>
  <c r="G2725" i="1"/>
  <c r="G2726" i="1"/>
  <c r="G2727" i="1"/>
  <c r="G2728" i="1"/>
  <c r="G2729" i="1"/>
  <c r="G2730" i="1"/>
  <c r="G2731" i="1"/>
  <c r="G2732" i="1"/>
  <c r="G2733" i="1"/>
  <c r="G2734" i="1"/>
  <c r="G2735" i="1"/>
  <c r="G2736" i="1"/>
  <c r="G2737" i="1"/>
  <c r="G2738" i="1"/>
  <c r="G2739" i="1"/>
  <c r="G2740" i="1"/>
  <c r="G2741" i="1"/>
  <c r="G2742" i="1"/>
  <c r="G2743" i="1"/>
  <c r="G2744" i="1"/>
  <c r="G2745" i="1"/>
  <c r="G2746" i="1"/>
  <c r="G2747" i="1"/>
  <c r="G2748" i="1"/>
  <c r="G2749" i="1"/>
  <c r="G2750" i="1"/>
  <c r="G2751" i="1"/>
  <c r="G2752" i="1"/>
  <c r="G2753" i="1"/>
  <c r="G2754" i="1"/>
  <c r="G2755" i="1"/>
  <c r="G2756" i="1"/>
  <c r="G2757" i="1"/>
  <c r="G2758" i="1"/>
  <c r="G2759" i="1"/>
  <c r="G2760" i="1"/>
  <c r="G2761" i="1"/>
  <c r="G2762" i="1"/>
  <c r="G2763" i="1"/>
  <c r="G2764" i="1"/>
  <c r="G2765" i="1"/>
  <c r="G2766" i="1"/>
  <c r="G2767" i="1"/>
  <c r="G2768" i="1"/>
  <c r="G2769" i="1"/>
  <c r="G2770" i="1"/>
  <c r="G2771" i="1"/>
  <c r="G2772" i="1"/>
  <c r="G2773" i="1"/>
  <c r="G2774" i="1"/>
  <c r="G2775" i="1"/>
  <c r="G2776" i="1"/>
  <c r="G2777" i="1"/>
  <c r="G2778" i="1"/>
  <c r="G2779" i="1"/>
  <c r="G2780" i="1"/>
  <c r="G2781" i="1"/>
  <c r="G2782" i="1"/>
  <c r="G2783" i="1"/>
  <c r="G2784" i="1"/>
  <c r="G2785" i="1"/>
  <c r="G2786" i="1"/>
  <c r="G2787" i="1"/>
  <c r="G2788" i="1"/>
  <c r="G2789" i="1"/>
  <c r="G2790" i="1"/>
  <c r="G2791" i="1"/>
  <c r="G2792" i="1"/>
  <c r="G2793" i="1"/>
  <c r="G2794" i="1"/>
  <c r="G2795" i="1"/>
  <c r="G2796" i="1"/>
  <c r="G2797" i="1"/>
  <c r="G2798" i="1"/>
  <c r="G2799" i="1"/>
  <c r="G2800" i="1"/>
  <c r="G2801" i="1"/>
  <c r="G2802" i="1"/>
  <c r="G2803" i="1"/>
  <c r="G2804" i="1"/>
  <c r="G2805" i="1"/>
  <c r="G2806" i="1"/>
  <c r="G2807" i="1"/>
  <c r="G2808" i="1"/>
  <c r="G2809" i="1"/>
  <c r="G2810" i="1"/>
  <c r="G2811" i="1"/>
  <c r="G2812" i="1"/>
  <c r="G2813" i="1"/>
  <c r="G2814" i="1"/>
  <c r="G2815" i="1"/>
  <c r="G2816" i="1"/>
  <c r="G2817" i="1"/>
  <c r="G2818" i="1"/>
  <c r="G2819" i="1"/>
  <c r="G2820" i="1"/>
  <c r="G2821" i="1"/>
  <c r="G2822" i="1"/>
  <c r="G2823" i="1"/>
  <c r="G2824" i="1"/>
  <c r="G2825" i="1"/>
  <c r="G2826" i="1"/>
  <c r="G2827" i="1"/>
  <c r="G2828" i="1"/>
  <c r="G2829" i="1"/>
  <c r="G2830" i="1"/>
  <c r="G2831" i="1"/>
  <c r="G2832" i="1"/>
  <c r="G2833" i="1"/>
  <c r="G2834" i="1"/>
  <c r="G2835" i="1"/>
  <c r="G2836" i="1"/>
  <c r="G2837" i="1"/>
  <c r="G2838" i="1"/>
  <c r="G2839" i="1"/>
  <c r="G2840" i="1"/>
  <c r="G2841" i="1"/>
  <c r="G2842" i="1"/>
  <c r="G2843" i="1"/>
  <c r="G2844" i="1"/>
  <c r="G2845" i="1"/>
  <c r="G2846" i="1"/>
  <c r="G2847" i="1"/>
  <c r="G2848" i="1"/>
  <c r="G2849" i="1"/>
  <c r="G2850" i="1"/>
  <c r="G2851" i="1"/>
  <c r="G2852" i="1"/>
  <c r="G2853" i="1"/>
  <c r="G2854" i="1"/>
  <c r="G2855" i="1"/>
  <c r="G2856" i="1"/>
  <c r="G2857" i="1"/>
  <c r="G2858" i="1"/>
  <c r="G2859" i="1"/>
  <c r="G2860" i="1"/>
  <c r="G2861" i="1"/>
  <c r="G2862" i="1"/>
  <c r="G2863" i="1"/>
  <c r="G2864" i="1"/>
  <c r="G2865" i="1"/>
  <c r="G2866" i="1"/>
  <c r="G2867" i="1"/>
  <c r="G2868" i="1"/>
  <c r="G2869" i="1"/>
  <c r="G2870" i="1"/>
  <c r="G2871" i="1"/>
  <c r="G2872" i="1"/>
  <c r="G2873" i="1"/>
  <c r="G2874" i="1"/>
  <c r="G2875" i="1"/>
  <c r="G2876" i="1"/>
  <c r="G2877" i="1"/>
  <c r="G2878" i="1"/>
  <c r="G2879" i="1"/>
  <c r="G2880" i="1"/>
  <c r="G2881" i="1"/>
  <c r="G2882" i="1"/>
  <c r="G2883" i="1"/>
  <c r="G2884" i="1"/>
  <c r="G2885" i="1"/>
  <c r="G2886" i="1"/>
  <c r="G2887" i="1"/>
  <c r="G2888" i="1"/>
  <c r="G2889" i="1"/>
  <c r="G2890" i="1"/>
  <c r="G2891" i="1"/>
  <c r="G2892" i="1"/>
  <c r="G2893" i="1"/>
  <c r="G2894" i="1"/>
  <c r="G2895" i="1"/>
  <c r="G2896" i="1"/>
  <c r="G2897" i="1"/>
  <c r="G2898" i="1"/>
  <c r="G2899" i="1"/>
  <c r="G2900" i="1"/>
  <c r="G2901" i="1"/>
  <c r="G2902" i="1"/>
  <c r="G2903" i="1"/>
  <c r="G2904" i="1"/>
  <c r="G2905" i="1"/>
  <c r="G2906" i="1"/>
  <c r="G2907" i="1"/>
  <c r="G2908" i="1"/>
  <c r="G2909" i="1"/>
  <c r="G2910" i="1"/>
  <c r="G2911" i="1"/>
  <c r="G2912" i="1"/>
  <c r="G2913" i="1"/>
  <c r="G2914" i="1"/>
  <c r="G2915" i="1"/>
  <c r="G2916" i="1"/>
  <c r="G2917" i="1"/>
  <c r="G2918" i="1"/>
  <c r="G2919" i="1"/>
  <c r="G2920" i="1"/>
  <c r="G2921" i="1"/>
  <c r="G2922" i="1"/>
  <c r="G2923" i="1"/>
  <c r="G2924" i="1"/>
  <c r="G2925" i="1"/>
  <c r="G2926" i="1"/>
  <c r="G2927" i="1"/>
  <c r="G2928" i="1"/>
  <c r="G2929" i="1"/>
  <c r="G2930" i="1"/>
  <c r="G2931" i="1"/>
  <c r="G2932" i="1"/>
  <c r="G2933" i="1"/>
  <c r="G2934" i="1"/>
  <c r="G2935" i="1"/>
  <c r="G2936" i="1"/>
  <c r="G2937" i="1"/>
  <c r="G2938" i="1"/>
  <c r="G2939" i="1"/>
  <c r="G2940" i="1"/>
  <c r="G2941" i="1"/>
  <c r="G2942" i="1"/>
  <c r="G2943" i="1"/>
  <c r="G2944" i="1"/>
  <c r="G2945" i="1"/>
  <c r="G2946" i="1"/>
  <c r="G2947" i="1"/>
  <c r="G2948" i="1"/>
  <c r="G2949" i="1"/>
  <c r="G2950" i="1"/>
  <c r="G2951" i="1"/>
  <c r="G2952" i="1"/>
  <c r="G2953" i="1"/>
  <c r="G2954" i="1"/>
  <c r="G2955" i="1"/>
  <c r="G2956" i="1"/>
  <c r="G2957" i="1"/>
  <c r="G2958" i="1"/>
  <c r="G2959" i="1"/>
  <c r="G2960" i="1"/>
  <c r="G2961" i="1"/>
  <c r="G2962" i="1"/>
  <c r="G2963" i="1"/>
  <c r="G2964" i="1"/>
  <c r="G2965" i="1"/>
  <c r="G2966" i="1"/>
  <c r="G2967" i="1"/>
  <c r="G2968" i="1"/>
  <c r="G2969" i="1"/>
  <c r="G2970" i="1"/>
  <c r="G2971" i="1"/>
  <c r="G2972" i="1"/>
  <c r="G2973" i="1"/>
  <c r="G2974" i="1"/>
  <c r="G2975" i="1"/>
  <c r="G2976" i="1"/>
  <c r="G2977" i="1"/>
  <c r="G2978" i="1"/>
  <c r="G2979" i="1"/>
  <c r="G2980" i="1"/>
  <c r="G2981" i="1"/>
  <c r="G2982" i="1"/>
  <c r="G2983" i="1"/>
  <c r="G2984" i="1"/>
  <c r="G2985" i="1"/>
  <c r="G2986" i="1"/>
  <c r="G2987" i="1"/>
  <c r="G2988" i="1"/>
  <c r="G2989" i="1"/>
  <c r="G2990" i="1"/>
  <c r="G2991" i="1"/>
  <c r="G2992" i="1"/>
  <c r="G2993" i="1"/>
  <c r="G2994" i="1"/>
  <c r="G2995" i="1"/>
  <c r="G2996" i="1"/>
  <c r="G2997" i="1"/>
  <c r="G2998" i="1"/>
  <c r="G2999" i="1"/>
  <c r="G3000" i="1"/>
  <c r="G3001" i="1"/>
  <c r="G3002" i="1"/>
  <c r="G3003" i="1"/>
  <c r="G3004" i="1"/>
  <c r="G3005" i="1"/>
  <c r="G3006" i="1"/>
  <c r="G3007" i="1"/>
  <c r="G3008" i="1"/>
  <c r="G3009" i="1"/>
  <c r="G3010" i="1"/>
  <c r="G3011" i="1"/>
  <c r="G3012" i="1"/>
  <c r="G3013" i="1"/>
  <c r="G3014" i="1"/>
  <c r="G3015" i="1"/>
  <c r="G3016" i="1"/>
  <c r="G3017" i="1"/>
  <c r="G3018" i="1"/>
  <c r="G3019" i="1"/>
  <c r="G3020" i="1"/>
  <c r="G3021" i="1"/>
  <c r="G3022" i="1"/>
  <c r="G3023" i="1"/>
  <c r="G3024" i="1"/>
  <c r="G3025" i="1"/>
  <c r="G3026" i="1"/>
  <c r="G3027" i="1"/>
  <c r="G3028" i="1"/>
  <c r="G3029" i="1"/>
  <c r="G3030" i="1"/>
  <c r="G3031" i="1"/>
  <c r="G3032" i="1"/>
  <c r="G3033" i="1"/>
  <c r="G3034" i="1"/>
  <c r="G3035" i="1"/>
  <c r="G3036" i="1"/>
  <c r="G3037" i="1"/>
  <c r="G3038" i="1"/>
  <c r="G3039" i="1"/>
  <c r="G3040" i="1"/>
  <c r="G3041" i="1"/>
  <c r="G3042" i="1"/>
  <c r="G3043" i="1"/>
  <c r="G3044" i="1"/>
  <c r="G3045" i="1"/>
  <c r="G3046" i="1"/>
  <c r="G3047" i="1"/>
  <c r="G3048" i="1"/>
  <c r="G3049" i="1"/>
  <c r="G3050" i="1"/>
  <c r="G3051" i="1"/>
  <c r="G3052" i="1"/>
  <c r="G3053" i="1"/>
  <c r="G3054" i="1"/>
  <c r="G3055" i="1"/>
  <c r="G3056" i="1"/>
  <c r="G3057" i="1"/>
  <c r="G3058" i="1"/>
  <c r="G3059" i="1"/>
  <c r="G3060" i="1"/>
  <c r="G3061" i="1"/>
  <c r="G3062" i="1"/>
  <c r="G3063" i="1"/>
  <c r="G3064" i="1"/>
  <c r="G3065" i="1"/>
  <c r="G3066" i="1"/>
  <c r="G3067" i="1"/>
  <c r="G3068" i="1"/>
  <c r="G3069" i="1"/>
  <c r="G3070" i="1"/>
  <c r="G3071" i="1"/>
  <c r="G3072" i="1"/>
  <c r="G3073" i="1"/>
  <c r="G3074" i="1"/>
  <c r="G3075" i="1"/>
  <c r="G3076" i="1"/>
  <c r="G3077" i="1"/>
  <c r="G3078" i="1"/>
  <c r="G3079" i="1"/>
  <c r="G3080" i="1"/>
  <c r="G3081" i="1"/>
  <c r="G3082" i="1"/>
  <c r="G3083" i="1"/>
  <c r="G3084" i="1"/>
  <c r="G3085" i="1"/>
  <c r="G3086" i="1"/>
  <c r="G3087" i="1"/>
  <c r="G3088" i="1"/>
  <c r="G3089" i="1"/>
  <c r="G3090" i="1"/>
  <c r="G3091" i="1"/>
  <c r="G3092" i="1"/>
  <c r="G3093" i="1"/>
  <c r="G3094" i="1"/>
  <c r="G3095" i="1"/>
  <c r="G3096" i="1"/>
  <c r="G3097" i="1"/>
  <c r="G3098" i="1"/>
  <c r="G3099" i="1"/>
  <c r="G3100" i="1"/>
  <c r="G3101" i="1"/>
  <c r="G3102" i="1"/>
  <c r="G3103" i="1"/>
  <c r="G3104" i="1"/>
  <c r="G3105" i="1"/>
  <c r="G3106" i="1"/>
  <c r="G3107" i="1"/>
  <c r="G3108" i="1"/>
  <c r="G3109" i="1"/>
  <c r="G3110" i="1"/>
  <c r="G3111" i="1"/>
  <c r="G3112" i="1"/>
  <c r="G3113" i="1"/>
  <c r="G3114" i="1"/>
  <c r="G3115" i="1"/>
  <c r="G3116" i="1"/>
  <c r="G3117" i="1"/>
  <c r="G3118" i="1"/>
  <c r="G3119" i="1"/>
  <c r="G3120" i="1"/>
  <c r="G3121" i="1"/>
  <c r="G3122" i="1"/>
  <c r="G3123" i="1"/>
  <c r="G3124" i="1"/>
  <c r="G3125" i="1"/>
  <c r="G3126" i="1"/>
  <c r="G3127" i="1"/>
  <c r="G3128" i="1"/>
  <c r="G3129" i="1"/>
  <c r="G3130" i="1"/>
  <c r="G3131" i="1"/>
  <c r="G3132" i="1"/>
  <c r="G3133" i="1"/>
  <c r="G3134" i="1"/>
  <c r="G3135" i="1"/>
  <c r="G3136" i="1"/>
  <c r="G3137" i="1"/>
  <c r="G3138" i="1"/>
  <c r="G3139" i="1"/>
  <c r="G3140" i="1"/>
  <c r="G3141" i="1"/>
  <c r="G3142" i="1"/>
  <c r="G3143" i="1"/>
  <c r="G3144" i="1"/>
  <c r="G3145" i="1"/>
  <c r="G3146" i="1"/>
  <c r="G3147" i="1"/>
  <c r="G3148" i="1"/>
  <c r="G3149" i="1"/>
  <c r="G3150" i="1"/>
  <c r="G3151" i="1"/>
  <c r="G3152" i="1"/>
  <c r="G3153" i="1"/>
  <c r="G3154" i="1"/>
  <c r="G3155" i="1"/>
  <c r="G3156" i="1"/>
  <c r="G3157" i="1"/>
  <c r="G3158" i="1"/>
  <c r="G3159" i="1"/>
  <c r="G3160" i="1"/>
  <c r="G3161" i="1"/>
  <c r="G3162" i="1"/>
  <c r="G3163" i="1"/>
  <c r="G3164" i="1"/>
  <c r="G3165" i="1"/>
  <c r="G3166" i="1"/>
  <c r="G3167" i="1"/>
  <c r="G3168" i="1"/>
  <c r="G3169" i="1"/>
  <c r="G3170" i="1"/>
  <c r="G3171" i="1"/>
  <c r="G3172" i="1"/>
  <c r="G3173" i="1"/>
  <c r="G3174" i="1"/>
  <c r="G3175" i="1"/>
  <c r="G3176" i="1"/>
  <c r="G3177" i="1"/>
  <c r="G3178" i="1"/>
  <c r="G3179" i="1"/>
  <c r="G3180" i="1"/>
  <c r="G3181" i="1"/>
  <c r="G3182" i="1"/>
  <c r="G3183" i="1"/>
  <c r="G3184" i="1"/>
  <c r="G3185" i="1"/>
  <c r="G3186" i="1"/>
  <c r="G3187" i="1"/>
  <c r="G3188" i="1"/>
  <c r="G3189" i="1"/>
  <c r="G3190" i="1"/>
  <c r="G3191" i="1"/>
  <c r="G3192" i="1"/>
  <c r="G3193" i="1"/>
  <c r="G3194" i="1"/>
  <c r="G3195" i="1"/>
  <c r="G3196" i="1"/>
  <c r="G3197" i="1"/>
  <c r="G3198" i="1"/>
  <c r="G3199" i="1"/>
  <c r="G3200" i="1"/>
  <c r="G3201" i="1"/>
  <c r="G3202" i="1"/>
  <c r="G3203" i="1"/>
  <c r="G3204" i="1"/>
  <c r="G3205" i="1"/>
  <c r="G3206" i="1"/>
  <c r="G3207" i="1"/>
  <c r="G3208" i="1"/>
  <c r="G3209" i="1"/>
  <c r="G3210" i="1"/>
  <c r="G3211" i="1"/>
  <c r="G3212" i="1"/>
  <c r="G3213" i="1"/>
  <c r="G3214" i="1"/>
  <c r="G3215" i="1"/>
  <c r="G3216" i="1"/>
  <c r="G3217" i="1"/>
  <c r="G3218" i="1"/>
  <c r="G3219" i="1"/>
  <c r="G3220" i="1"/>
  <c r="G3221" i="1"/>
  <c r="G3222" i="1"/>
  <c r="G3223" i="1"/>
  <c r="G3224" i="1"/>
  <c r="G3225" i="1"/>
  <c r="G3226" i="1"/>
  <c r="G3227" i="1"/>
  <c r="G3228" i="1"/>
  <c r="G3229" i="1"/>
  <c r="G3230" i="1"/>
  <c r="G3231" i="1"/>
  <c r="G3232" i="1"/>
  <c r="G3233" i="1"/>
  <c r="G3234" i="1"/>
  <c r="G3235" i="1"/>
  <c r="G3236" i="1"/>
  <c r="G3237" i="1"/>
  <c r="G3238" i="1"/>
  <c r="G3239" i="1"/>
  <c r="G3240" i="1"/>
  <c r="G3241" i="1"/>
  <c r="G3242" i="1"/>
  <c r="G3243" i="1"/>
  <c r="G3244" i="1"/>
  <c r="G3245" i="1"/>
  <c r="G3246" i="1"/>
  <c r="G3247" i="1"/>
  <c r="G3248" i="1"/>
  <c r="G3249" i="1"/>
  <c r="G3250" i="1"/>
  <c r="G3251" i="1"/>
  <c r="G3252" i="1"/>
  <c r="G3253" i="1"/>
  <c r="G3254" i="1"/>
  <c r="G3255" i="1"/>
  <c r="G3256" i="1"/>
  <c r="G3257" i="1"/>
  <c r="G3258" i="1"/>
  <c r="G3259" i="1"/>
  <c r="G3260" i="1"/>
  <c r="G3261" i="1"/>
  <c r="G3262" i="1"/>
  <c r="G3263" i="1"/>
  <c r="G3264" i="1"/>
  <c r="G3265" i="1"/>
  <c r="G3266" i="1"/>
  <c r="G3267" i="1"/>
  <c r="G3268" i="1"/>
  <c r="G3269" i="1"/>
  <c r="G3270" i="1"/>
  <c r="G3271" i="1"/>
  <c r="G3272" i="1"/>
  <c r="G3273" i="1"/>
  <c r="G3274" i="1"/>
  <c r="G3275" i="1"/>
  <c r="G3276" i="1"/>
  <c r="G3277" i="1"/>
  <c r="G3278" i="1"/>
  <c r="G3279" i="1"/>
  <c r="G3280" i="1"/>
  <c r="G3281" i="1"/>
  <c r="G3282" i="1"/>
  <c r="G3283" i="1"/>
  <c r="G3284" i="1"/>
  <c r="G3285" i="1"/>
  <c r="G3286" i="1"/>
  <c r="G3287" i="1"/>
  <c r="G3288" i="1"/>
  <c r="G3289" i="1"/>
  <c r="G3290" i="1"/>
  <c r="G3291" i="1"/>
  <c r="G3292" i="1"/>
  <c r="G3293" i="1"/>
  <c r="G3294" i="1"/>
  <c r="G3295" i="1"/>
  <c r="G3296" i="1"/>
  <c r="G3297" i="1"/>
  <c r="G3298" i="1"/>
  <c r="G3299" i="1"/>
  <c r="G3300" i="1"/>
  <c r="G3301" i="1"/>
  <c r="G3302" i="1"/>
  <c r="G3303" i="1"/>
  <c r="G3304" i="1"/>
  <c r="G3305" i="1"/>
  <c r="G3306" i="1"/>
  <c r="G3307" i="1"/>
  <c r="G3308" i="1"/>
  <c r="G3309" i="1"/>
  <c r="G3310" i="1"/>
  <c r="G3311" i="1"/>
  <c r="G3312" i="1"/>
  <c r="G3313" i="1"/>
  <c r="G3314" i="1"/>
  <c r="G3315" i="1"/>
  <c r="G3316" i="1"/>
  <c r="G3317" i="1"/>
  <c r="G3318" i="1"/>
  <c r="G3319" i="1"/>
  <c r="G3320" i="1"/>
  <c r="G3321" i="1"/>
  <c r="G3322" i="1"/>
  <c r="G3323" i="1"/>
  <c r="G3324" i="1"/>
  <c r="G3325" i="1"/>
  <c r="G3326" i="1"/>
  <c r="G3327" i="1"/>
  <c r="G3328" i="1"/>
  <c r="G3329" i="1"/>
  <c r="G3330" i="1"/>
  <c r="G3331" i="1"/>
  <c r="G3332" i="1"/>
  <c r="G3333" i="1"/>
  <c r="G3334" i="1"/>
  <c r="G3335" i="1"/>
  <c r="G3336" i="1"/>
  <c r="G3337" i="1"/>
  <c r="G3338" i="1"/>
  <c r="G3339" i="1"/>
  <c r="G3340" i="1"/>
  <c r="G3341" i="1"/>
  <c r="G3342" i="1"/>
  <c r="G3343" i="1"/>
  <c r="G3344" i="1"/>
  <c r="G3345" i="1"/>
  <c r="G3346" i="1"/>
  <c r="G3347" i="1"/>
  <c r="G3348" i="1"/>
  <c r="G3349" i="1"/>
  <c r="G3350" i="1"/>
  <c r="G3351" i="1"/>
  <c r="G3352" i="1"/>
  <c r="G3353" i="1"/>
  <c r="G3354" i="1"/>
  <c r="G3355" i="1"/>
  <c r="G3356" i="1"/>
  <c r="G3357" i="1"/>
  <c r="G3358" i="1"/>
  <c r="G3359" i="1"/>
  <c r="G3360" i="1"/>
  <c r="G3361" i="1"/>
  <c r="G3362" i="1"/>
  <c r="G3363" i="1"/>
  <c r="G3364" i="1"/>
  <c r="G3365" i="1"/>
  <c r="G3366" i="1"/>
  <c r="G3367" i="1"/>
  <c r="G3368" i="1"/>
  <c r="G3369" i="1"/>
  <c r="G3370" i="1"/>
  <c r="G3371" i="1"/>
  <c r="G3372" i="1"/>
  <c r="G3373" i="1"/>
  <c r="G3374" i="1"/>
  <c r="G3375" i="1"/>
  <c r="G3376" i="1"/>
  <c r="G3377" i="1"/>
  <c r="G3378" i="1"/>
  <c r="G3379" i="1"/>
  <c r="G3380" i="1"/>
  <c r="G3381" i="1"/>
  <c r="G3382" i="1"/>
  <c r="G3383" i="1"/>
  <c r="G3384" i="1"/>
  <c r="G3385" i="1"/>
  <c r="G3386" i="1"/>
  <c r="G3387" i="1"/>
  <c r="G3388" i="1"/>
  <c r="G3389" i="1"/>
  <c r="G3390" i="1"/>
  <c r="G3391" i="1"/>
  <c r="G3392" i="1"/>
  <c r="G3393" i="1"/>
  <c r="G3394" i="1"/>
  <c r="G3395" i="1"/>
  <c r="G3396" i="1"/>
  <c r="G3397" i="1"/>
  <c r="G3398" i="1"/>
  <c r="G3399" i="1"/>
  <c r="G3400" i="1"/>
  <c r="G3401" i="1"/>
  <c r="G3402" i="1"/>
  <c r="G3403" i="1"/>
  <c r="G3404" i="1"/>
  <c r="G3405" i="1"/>
  <c r="G3406" i="1"/>
  <c r="G3407" i="1"/>
  <c r="G3408" i="1"/>
  <c r="G3409" i="1"/>
  <c r="G3410" i="1"/>
  <c r="G3411" i="1"/>
  <c r="G3412" i="1"/>
  <c r="G3413" i="1"/>
  <c r="G3414" i="1"/>
  <c r="G3415" i="1"/>
  <c r="G3416" i="1"/>
  <c r="G3417" i="1"/>
  <c r="G3418" i="1"/>
  <c r="G3419" i="1"/>
  <c r="G3420" i="1"/>
  <c r="G3421" i="1"/>
  <c r="G3422" i="1"/>
  <c r="G3423" i="1"/>
  <c r="G3424" i="1"/>
  <c r="G3425" i="1"/>
  <c r="G3426" i="1"/>
  <c r="G3427" i="1"/>
  <c r="G3428" i="1"/>
  <c r="G3429" i="1"/>
  <c r="G3430" i="1"/>
  <c r="G3431" i="1"/>
  <c r="G3432" i="1"/>
  <c r="G3433" i="1"/>
  <c r="G3434" i="1"/>
  <c r="G3435" i="1"/>
  <c r="G3436" i="1"/>
  <c r="G3437" i="1"/>
  <c r="G3438" i="1"/>
  <c r="G3439" i="1"/>
  <c r="G3440" i="1"/>
  <c r="G3441" i="1"/>
  <c r="G3442" i="1"/>
  <c r="G3443" i="1"/>
  <c r="G3444" i="1"/>
  <c r="G3445" i="1"/>
  <c r="G3446" i="1"/>
  <c r="G3447" i="1"/>
  <c r="G3448" i="1"/>
  <c r="G3449" i="1"/>
  <c r="G3450" i="1"/>
  <c r="G3451" i="1"/>
  <c r="G3452" i="1"/>
  <c r="G3453" i="1"/>
  <c r="G3454" i="1"/>
  <c r="G3455" i="1"/>
  <c r="G3456" i="1"/>
  <c r="G3457" i="1"/>
  <c r="G3458" i="1"/>
  <c r="G3459" i="1"/>
  <c r="G3460" i="1"/>
  <c r="G3461" i="1"/>
  <c r="G3462" i="1"/>
  <c r="G3463" i="1"/>
  <c r="G3464" i="1"/>
  <c r="G3465" i="1"/>
  <c r="G3466" i="1"/>
  <c r="G3467" i="1"/>
  <c r="G3468" i="1"/>
  <c r="G3469" i="1"/>
  <c r="G3470" i="1"/>
  <c r="G3471" i="1"/>
  <c r="G3472" i="1"/>
  <c r="G3473" i="1"/>
  <c r="G3474" i="1"/>
  <c r="G3475" i="1"/>
  <c r="G3476" i="1"/>
  <c r="G3477" i="1"/>
  <c r="G3478" i="1"/>
  <c r="G3479" i="1"/>
  <c r="G3480" i="1"/>
  <c r="G3481" i="1"/>
  <c r="G3482" i="1"/>
  <c r="G3483" i="1"/>
  <c r="G3484" i="1"/>
  <c r="G3485" i="1"/>
  <c r="G3486" i="1"/>
  <c r="G3487" i="1"/>
  <c r="G3488" i="1"/>
  <c r="G3489" i="1"/>
  <c r="G3490" i="1"/>
  <c r="G3491" i="1"/>
  <c r="G3492" i="1"/>
  <c r="G3493" i="1"/>
  <c r="G3494" i="1"/>
  <c r="G3495" i="1"/>
  <c r="G3496" i="1"/>
  <c r="G3497" i="1"/>
  <c r="G3498" i="1"/>
  <c r="G3499" i="1"/>
  <c r="G3500" i="1"/>
  <c r="G3501" i="1"/>
  <c r="G3502" i="1"/>
  <c r="G3503" i="1"/>
  <c r="G3504" i="1"/>
  <c r="G3505" i="1"/>
  <c r="G3506" i="1"/>
  <c r="G3507" i="1"/>
  <c r="G3508" i="1"/>
  <c r="G3509" i="1"/>
  <c r="G3510" i="1"/>
  <c r="G3511" i="1"/>
  <c r="G3512" i="1"/>
  <c r="G3513" i="1"/>
  <c r="G3514" i="1"/>
  <c r="G3515" i="1"/>
  <c r="G3516" i="1"/>
  <c r="G3517" i="1"/>
  <c r="G3518" i="1"/>
  <c r="G3519" i="1"/>
  <c r="G3520" i="1"/>
  <c r="G3521" i="1"/>
  <c r="G3522" i="1"/>
  <c r="G3523" i="1"/>
  <c r="G3524" i="1"/>
  <c r="G3525" i="1"/>
  <c r="G3526" i="1"/>
  <c r="G3527" i="1"/>
  <c r="G3528" i="1"/>
  <c r="G3529" i="1"/>
  <c r="G3530" i="1"/>
  <c r="G3531" i="1"/>
  <c r="G3532" i="1"/>
  <c r="G3533" i="1"/>
  <c r="G3534" i="1"/>
  <c r="G3535" i="1"/>
  <c r="G3536" i="1"/>
  <c r="G3537" i="1"/>
  <c r="G3538" i="1"/>
  <c r="G3539" i="1"/>
  <c r="G3540" i="1"/>
  <c r="G3541" i="1"/>
  <c r="G3542" i="1"/>
  <c r="G3543" i="1"/>
  <c r="G3544" i="1"/>
  <c r="G3545" i="1"/>
  <c r="G3546" i="1"/>
  <c r="G3547" i="1"/>
  <c r="G3548" i="1"/>
  <c r="G3549" i="1"/>
  <c r="G3550" i="1"/>
  <c r="G3551" i="1"/>
  <c r="G3552" i="1"/>
  <c r="G3553" i="1"/>
  <c r="G3554" i="1"/>
  <c r="G3555" i="1"/>
  <c r="G3556" i="1"/>
  <c r="G3557" i="1"/>
  <c r="G3558" i="1"/>
  <c r="G3559" i="1"/>
  <c r="G3560" i="1"/>
  <c r="G3561" i="1"/>
  <c r="G3562" i="1"/>
  <c r="G3563" i="1"/>
  <c r="G3564" i="1"/>
  <c r="G3565" i="1"/>
  <c r="G3566" i="1"/>
  <c r="G3567" i="1"/>
  <c r="G3568" i="1"/>
  <c r="G3569" i="1"/>
  <c r="G3570" i="1"/>
  <c r="G3571" i="1"/>
  <c r="G3572" i="1"/>
  <c r="G3573" i="1"/>
  <c r="G3574" i="1"/>
  <c r="G3575" i="1"/>
  <c r="G3576" i="1"/>
  <c r="G3577" i="1"/>
  <c r="G3578" i="1"/>
  <c r="G3579" i="1"/>
  <c r="G3580" i="1"/>
  <c r="G3581" i="1"/>
  <c r="G3582" i="1"/>
  <c r="G3583" i="1"/>
  <c r="G3584" i="1"/>
  <c r="G3585" i="1"/>
  <c r="G3586" i="1"/>
  <c r="G3587" i="1"/>
  <c r="G3588" i="1"/>
  <c r="G3589" i="1"/>
  <c r="G3590" i="1"/>
  <c r="G3591" i="1"/>
  <c r="G3592" i="1"/>
  <c r="G3593" i="1"/>
  <c r="G3594" i="1"/>
  <c r="G3595" i="1"/>
  <c r="G3596" i="1"/>
  <c r="G3597" i="1"/>
  <c r="G3598" i="1"/>
  <c r="G3599" i="1"/>
  <c r="G3600" i="1"/>
  <c r="G3601" i="1"/>
  <c r="G3602" i="1"/>
  <c r="G3603" i="1"/>
  <c r="G3604" i="1"/>
  <c r="G3605" i="1"/>
  <c r="G3606" i="1"/>
  <c r="G3607" i="1"/>
  <c r="G3608" i="1"/>
  <c r="G3609" i="1"/>
  <c r="G3610" i="1"/>
  <c r="G3611" i="1"/>
  <c r="G3612" i="1"/>
  <c r="G3613" i="1"/>
  <c r="G3614" i="1"/>
  <c r="G3615" i="1"/>
  <c r="G3616" i="1"/>
  <c r="G3617" i="1"/>
  <c r="G3618" i="1"/>
  <c r="G3619" i="1"/>
  <c r="G3620" i="1"/>
  <c r="G3621" i="1"/>
  <c r="G3622" i="1"/>
  <c r="G3623" i="1"/>
  <c r="G3624" i="1"/>
  <c r="G3625" i="1"/>
  <c r="G3626" i="1"/>
  <c r="G3627" i="1"/>
  <c r="G3628" i="1"/>
  <c r="G3629" i="1"/>
  <c r="G3630" i="1"/>
  <c r="G3631" i="1"/>
  <c r="G3632" i="1"/>
  <c r="G3633" i="1"/>
  <c r="G3634" i="1"/>
  <c r="G3635" i="1"/>
  <c r="G3636" i="1"/>
  <c r="G3637" i="1"/>
  <c r="G3638" i="1"/>
  <c r="G3639" i="1"/>
  <c r="G3640" i="1"/>
  <c r="G3641" i="1"/>
  <c r="G3642" i="1"/>
  <c r="G3643" i="1"/>
  <c r="G3644" i="1"/>
  <c r="G3645" i="1"/>
  <c r="G3646" i="1"/>
  <c r="G3647" i="1"/>
  <c r="G3648" i="1"/>
  <c r="G3649" i="1"/>
  <c r="G3650" i="1"/>
  <c r="G3651" i="1"/>
  <c r="G3652" i="1"/>
  <c r="G3653" i="1"/>
  <c r="G3654" i="1"/>
  <c r="G3655" i="1"/>
  <c r="G3656" i="1"/>
  <c r="G3657" i="1"/>
  <c r="G3658" i="1"/>
  <c r="G3659" i="1"/>
  <c r="G3660" i="1"/>
  <c r="G3661" i="1"/>
  <c r="G3662" i="1"/>
  <c r="G3663" i="1"/>
  <c r="G3664" i="1"/>
  <c r="G3665" i="1"/>
  <c r="G3666" i="1"/>
  <c r="G3667" i="1"/>
  <c r="G3668" i="1"/>
  <c r="G3669" i="1"/>
  <c r="G3670" i="1"/>
  <c r="G3671" i="1"/>
  <c r="G3672" i="1"/>
  <c r="G3673" i="1"/>
  <c r="G3674" i="1"/>
  <c r="G3675" i="1"/>
  <c r="G3676" i="1"/>
  <c r="G3677" i="1"/>
  <c r="G3678" i="1"/>
  <c r="G3679" i="1"/>
  <c r="G3680" i="1"/>
  <c r="G3681" i="1"/>
  <c r="G3682" i="1"/>
  <c r="G3683" i="1"/>
  <c r="G3684" i="1"/>
  <c r="G3685" i="1"/>
  <c r="G3686" i="1"/>
  <c r="G3687" i="1"/>
  <c r="G3688" i="1"/>
  <c r="G3689" i="1"/>
  <c r="G3690" i="1"/>
  <c r="G3691" i="1"/>
  <c r="G3692" i="1"/>
  <c r="G3693" i="1"/>
  <c r="G3694" i="1"/>
  <c r="G3695" i="1"/>
  <c r="G3696" i="1"/>
  <c r="G3697" i="1"/>
  <c r="G3698" i="1"/>
  <c r="G3699" i="1"/>
  <c r="G3700" i="1"/>
  <c r="G3701" i="1"/>
  <c r="G3702" i="1"/>
  <c r="G3703" i="1"/>
  <c r="G3704" i="1"/>
  <c r="G3705" i="1"/>
  <c r="G3706" i="1"/>
  <c r="G3707" i="1"/>
  <c r="G3708" i="1"/>
  <c r="G3709" i="1"/>
  <c r="G3710" i="1"/>
  <c r="G3711" i="1"/>
  <c r="G3712" i="1"/>
  <c r="G3713" i="1"/>
  <c r="G3714" i="1"/>
  <c r="G3715" i="1"/>
  <c r="G3716" i="1"/>
  <c r="G3717" i="1"/>
  <c r="G3718" i="1"/>
  <c r="G3719" i="1"/>
  <c r="G3720" i="1"/>
  <c r="G3721" i="1"/>
  <c r="G3722" i="1"/>
  <c r="G3723" i="1"/>
  <c r="G3724" i="1"/>
  <c r="G3725" i="1"/>
  <c r="G3726" i="1"/>
  <c r="G3727" i="1"/>
  <c r="G3728" i="1"/>
  <c r="G3729" i="1"/>
  <c r="G3730" i="1"/>
  <c r="G3731" i="1"/>
  <c r="G3732" i="1"/>
  <c r="G3733" i="1"/>
  <c r="G3734" i="1"/>
  <c r="G3735" i="1"/>
  <c r="G3736" i="1"/>
  <c r="G3737" i="1"/>
  <c r="G3738" i="1"/>
  <c r="G3739" i="1"/>
  <c r="G3740" i="1"/>
  <c r="G3741" i="1"/>
  <c r="G3742" i="1"/>
  <c r="G3743" i="1"/>
  <c r="G3744" i="1"/>
  <c r="G3745" i="1"/>
  <c r="G3746" i="1"/>
  <c r="G3747" i="1"/>
  <c r="G3748" i="1"/>
  <c r="G3749" i="1"/>
  <c r="G3750" i="1"/>
  <c r="G3751" i="1"/>
  <c r="G3752" i="1"/>
  <c r="G3753" i="1"/>
  <c r="G3754" i="1"/>
  <c r="G3755" i="1"/>
  <c r="G3756" i="1"/>
  <c r="G3757" i="1"/>
  <c r="G3758" i="1"/>
  <c r="G3759" i="1"/>
  <c r="G3760" i="1"/>
  <c r="G3761" i="1"/>
  <c r="G3762" i="1"/>
  <c r="G3763" i="1"/>
  <c r="G3764" i="1"/>
  <c r="G3765" i="1"/>
  <c r="G3766" i="1"/>
  <c r="G3767" i="1"/>
  <c r="G3768" i="1"/>
  <c r="G3769" i="1"/>
  <c r="G3770" i="1"/>
  <c r="G3771" i="1"/>
  <c r="G3772" i="1"/>
  <c r="G3773" i="1"/>
  <c r="G3774" i="1"/>
  <c r="G3775" i="1"/>
  <c r="G3776" i="1"/>
  <c r="G3777" i="1"/>
  <c r="G3778" i="1"/>
  <c r="G3779" i="1"/>
  <c r="G3780" i="1"/>
  <c r="G3781" i="1"/>
  <c r="G3782" i="1"/>
  <c r="G3783" i="1"/>
  <c r="G3784" i="1"/>
  <c r="G3785" i="1"/>
  <c r="G3786" i="1"/>
  <c r="G3787" i="1"/>
  <c r="G3788" i="1"/>
  <c r="G3789" i="1"/>
  <c r="G3790" i="1"/>
  <c r="G3791" i="1"/>
  <c r="G3792" i="1"/>
  <c r="G3793" i="1"/>
  <c r="G3794" i="1"/>
  <c r="G3795" i="1"/>
  <c r="G3796" i="1"/>
  <c r="G3797" i="1"/>
  <c r="G3798" i="1"/>
  <c r="G3799" i="1"/>
  <c r="G3800" i="1"/>
  <c r="G3801" i="1"/>
  <c r="G3802" i="1"/>
  <c r="G3803" i="1"/>
  <c r="G3804" i="1"/>
  <c r="G3805" i="1"/>
  <c r="G3806" i="1"/>
  <c r="G3807" i="1"/>
  <c r="G3808" i="1"/>
  <c r="G3809" i="1"/>
  <c r="G3810" i="1"/>
  <c r="G3811" i="1"/>
  <c r="G3812" i="1"/>
  <c r="G3813" i="1"/>
  <c r="G3814" i="1"/>
  <c r="G3815" i="1"/>
  <c r="G3816" i="1"/>
  <c r="G3817" i="1"/>
  <c r="G3818" i="1"/>
  <c r="G3819" i="1"/>
  <c r="G3820" i="1"/>
  <c r="G3821" i="1"/>
  <c r="G3822" i="1"/>
  <c r="G3823" i="1"/>
  <c r="G3824" i="1"/>
  <c r="G3825" i="1"/>
  <c r="G3826" i="1"/>
  <c r="G3827" i="1"/>
  <c r="G3828" i="1"/>
  <c r="G3829" i="1"/>
  <c r="G3830" i="1"/>
  <c r="G3831" i="1"/>
  <c r="G3832" i="1"/>
  <c r="G3833" i="1"/>
  <c r="G3834" i="1"/>
  <c r="G3835" i="1"/>
  <c r="G3836" i="1"/>
  <c r="G3837" i="1"/>
  <c r="G3838" i="1"/>
  <c r="G3839" i="1"/>
  <c r="G3840" i="1"/>
  <c r="G3841" i="1"/>
  <c r="G3842" i="1"/>
  <c r="G3843" i="1"/>
  <c r="G3844" i="1"/>
  <c r="G3845" i="1"/>
  <c r="G3846" i="1"/>
  <c r="G3847" i="1"/>
  <c r="G3848" i="1"/>
  <c r="G3849" i="1"/>
  <c r="G3850" i="1"/>
  <c r="G3851" i="1"/>
  <c r="G3852" i="1"/>
  <c r="G3853" i="1"/>
  <c r="G3854" i="1"/>
  <c r="G3855" i="1"/>
  <c r="G3856" i="1"/>
  <c r="G3857" i="1"/>
  <c r="G3858" i="1"/>
  <c r="G3859" i="1"/>
  <c r="G3860" i="1"/>
  <c r="G3861" i="1"/>
  <c r="G3862" i="1"/>
  <c r="G3863" i="1"/>
  <c r="G3864" i="1"/>
  <c r="G3865" i="1"/>
  <c r="G3866" i="1"/>
  <c r="G3867" i="1"/>
  <c r="G3868" i="1"/>
  <c r="G3869" i="1"/>
  <c r="G3870" i="1"/>
  <c r="G3871" i="1"/>
  <c r="G3872" i="1"/>
  <c r="G3873" i="1"/>
  <c r="G3874" i="1"/>
  <c r="G3875" i="1"/>
  <c r="G3876" i="1"/>
  <c r="G3877" i="1"/>
  <c r="G3878" i="1"/>
  <c r="G3879" i="1"/>
  <c r="G3880" i="1"/>
  <c r="G3881" i="1"/>
  <c r="G3882" i="1"/>
  <c r="G3883" i="1"/>
  <c r="G3884" i="1"/>
  <c r="G3885" i="1"/>
  <c r="G3886" i="1"/>
  <c r="G3887" i="1"/>
  <c r="G3888" i="1"/>
  <c r="G3889" i="1"/>
  <c r="G3890" i="1"/>
  <c r="G3891" i="1"/>
  <c r="G3892" i="1"/>
  <c r="G3893" i="1"/>
  <c r="G3894" i="1"/>
  <c r="G3895" i="1"/>
  <c r="G3896" i="1"/>
  <c r="G3897" i="1"/>
  <c r="G3898" i="1"/>
  <c r="G3899" i="1"/>
  <c r="G3900" i="1"/>
  <c r="G3901" i="1"/>
  <c r="G3902" i="1"/>
  <c r="G3903" i="1"/>
  <c r="G3904" i="1"/>
  <c r="G3905" i="1"/>
  <c r="G3906" i="1"/>
  <c r="G3907" i="1"/>
  <c r="G3908" i="1"/>
  <c r="G3909" i="1"/>
  <c r="G3910" i="1"/>
  <c r="G3911" i="1"/>
  <c r="G3912" i="1"/>
  <c r="G3913" i="1"/>
  <c r="G3914" i="1"/>
  <c r="G3915" i="1"/>
  <c r="G3916" i="1"/>
  <c r="G3917" i="1"/>
  <c r="G3918" i="1"/>
  <c r="G3919" i="1"/>
  <c r="G3920" i="1"/>
  <c r="G3921" i="1"/>
  <c r="G3922" i="1"/>
  <c r="G3923" i="1"/>
  <c r="G3924" i="1"/>
  <c r="G3925" i="1"/>
  <c r="G3926" i="1"/>
  <c r="G3927" i="1"/>
  <c r="G3928" i="1"/>
  <c r="G3929" i="1"/>
  <c r="G3930" i="1"/>
  <c r="G3931" i="1"/>
  <c r="G3932" i="1"/>
  <c r="G3933" i="1"/>
  <c r="G3934" i="1"/>
  <c r="G3935" i="1"/>
  <c r="G3936" i="1"/>
  <c r="G3937" i="1"/>
  <c r="G3938" i="1"/>
  <c r="G3939" i="1"/>
  <c r="G3940" i="1"/>
  <c r="G3941" i="1"/>
  <c r="G3942" i="1"/>
  <c r="G3943" i="1"/>
  <c r="G3944" i="1"/>
  <c r="G3945" i="1"/>
  <c r="G3946" i="1"/>
  <c r="G3947" i="1"/>
  <c r="G3948" i="1"/>
  <c r="G3949" i="1"/>
  <c r="G3950" i="1"/>
  <c r="G3951" i="1"/>
  <c r="G3952" i="1"/>
  <c r="G3953" i="1"/>
  <c r="G3954" i="1"/>
  <c r="G3955" i="1"/>
  <c r="G3956" i="1"/>
  <c r="G3957" i="1"/>
  <c r="G3958" i="1"/>
  <c r="G3959" i="1"/>
  <c r="G3960" i="1"/>
  <c r="G3961" i="1"/>
  <c r="G3962" i="1"/>
  <c r="G3963" i="1"/>
  <c r="G3964" i="1"/>
  <c r="G3965" i="1"/>
  <c r="G3966" i="1"/>
  <c r="G3967" i="1"/>
  <c r="G3968" i="1"/>
  <c r="G3969" i="1"/>
  <c r="G3970" i="1"/>
  <c r="G3971" i="1"/>
  <c r="G3972" i="1"/>
  <c r="G3973" i="1"/>
  <c r="G3974" i="1"/>
  <c r="G3975" i="1"/>
  <c r="G3976" i="1"/>
  <c r="G3977" i="1"/>
  <c r="G3978" i="1"/>
  <c r="G3979" i="1"/>
  <c r="G3980" i="1"/>
  <c r="G3981" i="1"/>
  <c r="G3982" i="1"/>
  <c r="G3983" i="1"/>
  <c r="G3984" i="1"/>
  <c r="G3985" i="1"/>
  <c r="G3986" i="1"/>
  <c r="G3987" i="1"/>
  <c r="G3988" i="1"/>
  <c r="G3989" i="1"/>
  <c r="G3990" i="1"/>
  <c r="G3991" i="1"/>
  <c r="G3992" i="1"/>
  <c r="G3993" i="1"/>
  <c r="G3994" i="1"/>
  <c r="G3995" i="1"/>
  <c r="G3996" i="1"/>
  <c r="G3997" i="1"/>
  <c r="G3998" i="1"/>
  <c r="G3999" i="1"/>
  <c r="G4000" i="1"/>
  <c r="G4001" i="1"/>
  <c r="G4002" i="1"/>
  <c r="G4003" i="1"/>
  <c r="G4004" i="1"/>
  <c r="G4005" i="1"/>
  <c r="G4006" i="1"/>
  <c r="G4007" i="1"/>
  <c r="G4008" i="1"/>
  <c r="G4009" i="1"/>
  <c r="G4010" i="1"/>
  <c r="G4011" i="1"/>
  <c r="G4012" i="1"/>
  <c r="G4013" i="1"/>
  <c r="G4014" i="1"/>
  <c r="G4015" i="1"/>
  <c r="G4016" i="1"/>
  <c r="G4017" i="1"/>
  <c r="G4018" i="1"/>
  <c r="G4019" i="1"/>
  <c r="G4020" i="1"/>
  <c r="G4021" i="1"/>
  <c r="G4022" i="1"/>
  <c r="G4023" i="1"/>
  <c r="G4024" i="1"/>
  <c r="G4025" i="1"/>
  <c r="G4026" i="1"/>
  <c r="G4027" i="1"/>
  <c r="G4028" i="1"/>
  <c r="G4029" i="1"/>
  <c r="G4030" i="1"/>
  <c r="G4031" i="1"/>
  <c r="G4032" i="1"/>
  <c r="G4033" i="1"/>
  <c r="G4034" i="1"/>
  <c r="G4035" i="1"/>
  <c r="G4036" i="1"/>
  <c r="G4037" i="1"/>
  <c r="G4038" i="1"/>
  <c r="G4039" i="1"/>
  <c r="G4040" i="1"/>
  <c r="G4041" i="1"/>
  <c r="G4042" i="1"/>
  <c r="G4043" i="1"/>
  <c r="G4044" i="1"/>
  <c r="G4045" i="1"/>
  <c r="G4046" i="1"/>
  <c r="G4047" i="1"/>
  <c r="G4048" i="1"/>
  <c r="G4049" i="1"/>
  <c r="G4050" i="1"/>
  <c r="G4051" i="1"/>
  <c r="G4052" i="1"/>
  <c r="G4053" i="1"/>
  <c r="G4054" i="1"/>
  <c r="G4055" i="1"/>
  <c r="G4056" i="1"/>
  <c r="G4057" i="1"/>
  <c r="G4058" i="1"/>
  <c r="G4059" i="1"/>
  <c r="G4060" i="1"/>
  <c r="G4061" i="1"/>
  <c r="G4062" i="1"/>
  <c r="G4063" i="1"/>
  <c r="G4064" i="1"/>
  <c r="G4065" i="1"/>
  <c r="G4066" i="1"/>
  <c r="G4067" i="1"/>
  <c r="G4068" i="1"/>
  <c r="G4069" i="1"/>
  <c r="G4070" i="1"/>
  <c r="G4071" i="1"/>
  <c r="G4072" i="1"/>
  <c r="G4073" i="1"/>
  <c r="G4074" i="1"/>
  <c r="G4075" i="1"/>
  <c r="G4076" i="1"/>
  <c r="G4077" i="1"/>
  <c r="G4078" i="1"/>
  <c r="G4079" i="1"/>
  <c r="G4080" i="1"/>
  <c r="G4081" i="1"/>
  <c r="G4082" i="1"/>
  <c r="G4083" i="1"/>
  <c r="G4084" i="1"/>
  <c r="G4085" i="1"/>
  <c r="G4086" i="1"/>
  <c r="G4087" i="1"/>
  <c r="G4088" i="1"/>
  <c r="G4089" i="1"/>
  <c r="G4090" i="1"/>
  <c r="G4091" i="1"/>
  <c r="G4092" i="1"/>
  <c r="G4093" i="1"/>
  <c r="G4094" i="1"/>
  <c r="G4095" i="1"/>
  <c r="G4096" i="1"/>
  <c r="G4097" i="1"/>
  <c r="G4098" i="1"/>
  <c r="G4099" i="1"/>
  <c r="G4100" i="1"/>
  <c r="G4101" i="1"/>
  <c r="G4102" i="1"/>
  <c r="G4103" i="1"/>
  <c r="G4104" i="1"/>
  <c r="G4105" i="1"/>
  <c r="G4106" i="1"/>
  <c r="G4107" i="1"/>
  <c r="G4108" i="1"/>
  <c r="G4109" i="1"/>
  <c r="G4110" i="1"/>
  <c r="G4111" i="1"/>
  <c r="G4112" i="1"/>
  <c r="G4113" i="1"/>
  <c r="G4114" i="1"/>
  <c r="G4115" i="1"/>
  <c r="G4116" i="1"/>
  <c r="G4117" i="1"/>
  <c r="G4118" i="1"/>
  <c r="G4119" i="1"/>
  <c r="G4120" i="1"/>
  <c r="G4121" i="1"/>
  <c r="G4122" i="1"/>
  <c r="G4123" i="1"/>
  <c r="G4124" i="1"/>
  <c r="G4125" i="1"/>
  <c r="G4126" i="1"/>
  <c r="G4127" i="1"/>
  <c r="G4128" i="1"/>
  <c r="G4129" i="1"/>
  <c r="G4130" i="1"/>
  <c r="G4131" i="1"/>
  <c r="G4132" i="1"/>
  <c r="G4133" i="1"/>
  <c r="G4134" i="1"/>
  <c r="G4135" i="1"/>
  <c r="G4136" i="1"/>
  <c r="G4137" i="1"/>
  <c r="G4138" i="1"/>
  <c r="G4139" i="1"/>
  <c r="G4140" i="1"/>
  <c r="G4141" i="1"/>
  <c r="G4142" i="1"/>
  <c r="G4143" i="1"/>
  <c r="G4144" i="1"/>
  <c r="G4145" i="1"/>
  <c r="G4146" i="1"/>
  <c r="G4147" i="1"/>
  <c r="G4148" i="1"/>
  <c r="G4149" i="1"/>
  <c r="G4150" i="1"/>
  <c r="G4151" i="1"/>
  <c r="G4152" i="1"/>
  <c r="G4153" i="1"/>
  <c r="G4154" i="1"/>
  <c r="G4155" i="1"/>
  <c r="G4156" i="1"/>
  <c r="G4157" i="1"/>
  <c r="G4158" i="1"/>
  <c r="G4159" i="1"/>
  <c r="G4160" i="1"/>
  <c r="G4161" i="1"/>
  <c r="G4162" i="1"/>
  <c r="G4163" i="1"/>
  <c r="G4164" i="1"/>
  <c r="G4165" i="1"/>
  <c r="G4166" i="1"/>
  <c r="G4167" i="1"/>
  <c r="G4168" i="1"/>
  <c r="G4169" i="1"/>
  <c r="G4170" i="1"/>
  <c r="G4171" i="1"/>
  <c r="G4172" i="1"/>
  <c r="G4173" i="1"/>
  <c r="G4174" i="1"/>
  <c r="G4175" i="1"/>
  <c r="G4176" i="1"/>
  <c r="G4177" i="1"/>
  <c r="G4178" i="1"/>
  <c r="G4179" i="1"/>
  <c r="G4180" i="1"/>
  <c r="G4181" i="1"/>
  <c r="G4182" i="1"/>
  <c r="G4183" i="1"/>
  <c r="G4184" i="1"/>
  <c r="G4185" i="1"/>
  <c r="G4186" i="1"/>
  <c r="G4187" i="1"/>
  <c r="G4188" i="1"/>
  <c r="G4189" i="1"/>
  <c r="G4190" i="1"/>
  <c r="G4191" i="1"/>
  <c r="G4192" i="1"/>
  <c r="G4193" i="1"/>
  <c r="G4194" i="1"/>
  <c r="G4195" i="1"/>
  <c r="G4196" i="1"/>
  <c r="G4197" i="1"/>
  <c r="G4198" i="1"/>
  <c r="G4199" i="1"/>
  <c r="G4200" i="1"/>
  <c r="G4201" i="1"/>
  <c r="G4202" i="1"/>
  <c r="G4203" i="1"/>
  <c r="G4204" i="1"/>
  <c r="G4205" i="1"/>
  <c r="G4206" i="1"/>
  <c r="G4207" i="1"/>
  <c r="G4208" i="1"/>
  <c r="G4209" i="1"/>
  <c r="G4210" i="1"/>
  <c r="G4211" i="1"/>
  <c r="G4212" i="1"/>
  <c r="G4213" i="1"/>
  <c r="G4214" i="1"/>
  <c r="G4215" i="1"/>
  <c r="G4216" i="1"/>
  <c r="G4217" i="1"/>
  <c r="G4218" i="1"/>
  <c r="G4219" i="1"/>
  <c r="G4220" i="1"/>
  <c r="G4221" i="1"/>
  <c r="G4222" i="1"/>
  <c r="G4223" i="1"/>
  <c r="G4224" i="1"/>
  <c r="G4225" i="1"/>
  <c r="G4226" i="1"/>
  <c r="G4227" i="1"/>
  <c r="G4228" i="1"/>
  <c r="G4229" i="1"/>
  <c r="G4230" i="1"/>
  <c r="G4231" i="1"/>
  <c r="G4232" i="1"/>
  <c r="G4233" i="1"/>
  <c r="G4234" i="1"/>
  <c r="G4235" i="1"/>
  <c r="G4236" i="1"/>
  <c r="G4237" i="1"/>
  <c r="G4238" i="1"/>
  <c r="G4239" i="1"/>
  <c r="G4240" i="1"/>
  <c r="G4241" i="1"/>
  <c r="G4242" i="1"/>
  <c r="G4243" i="1"/>
  <c r="G4244" i="1"/>
  <c r="G4245" i="1"/>
  <c r="G4246" i="1"/>
  <c r="G4247" i="1"/>
  <c r="G4248" i="1"/>
  <c r="G4249" i="1"/>
  <c r="G4250" i="1"/>
  <c r="G4251" i="1"/>
  <c r="G4252" i="1"/>
  <c r="G4253" i="1"/>
  <c r="G4254" i="1"/>
  <c r="G4255" i="1"/>
  <c r="G4256" i="1"/>
  <c r="G4257" i="1"/>
  <c r="G4258" i="1"/>
  <c r="G4259" i="1"/>
  <c r="G4260" i="1"/>
  <c r="G4261" i="1"/>
  <c r="G4262" i="1"/>
  <c r="G4263" i="1"/>
  <c r="G4264" i="1"/>
  <c r="G4265" i="1"/>
  <c r="G4266" i="1"/>
  <c r="G4267" i="1"/>
  <c r="G4268" i="1"/>
  <c r="G4269" i="1"/>
  <c r="G4270" i="1"/>
  <c r="G4271" i="1"/>
  <c r="G4272" i="1"/>
  <c r="G4273" i="1"/>
  <c r="G4274" i="1"/>
  <c r="G4275" i="1"/>
  <c r="G4276" i="1"/>
  <c r="G4277" i="1"/>
  <c r="G4278" i="1"/>
  <c r="G4279" i="1"/>
  <c r="G4280" i="1"/>
  <c r="G4281" i="1"/>
  <c r="G4282" i="1"/>
  <c r="G4283" i="1"/>
  <c r="G4284" i="1"/>
  <c r="G4285" i="1"/>
  <c r="G4286" i="1"/>
  <c r="G4287" i="1"/>
  <c r="G4288" i="1"/>
  <c r="G4289" i="1"/>
  <c r="G4290" i="1"/>
  <c r="G4291" i="1"/>
  <c r="G4292" i="1"/>
  <c r="G4293" i="1"/>
  <c r="G4294" i="1"/>
  <c r="G4295" i="1"/>
  <c r="G4296" i="1"/>
  <c r="G4297" i="1"/>
  <c r="G4298" i="1"/>
  <c r="G4299" i="1"/>
  <c r="G4300" i="1"/>
  <c r="G4301" i="1"/>
  <c r="G4302" i="1"/>
  <c r="G4303" i="1"/>
  <c r="G4304" i="1"/>
  <c r="G4305" i="1"/>
  <c r="G4306" i="1"/>
  <c r="G4307" i="1"/>
  <c r="G4308" i="1"/>
  <c r="G4309" i="1"/>
  <c r="G4310" i="1"/>
  <c r="G4311" i="1"/>
  <c r="G4312" i="1"/>
  <c r="G4313" i="1"/>
  <c r="G4314" i="1"/>
  <c r="G4315" i="1"/>
  <c r="G4316" i="1"/>
  <c r="G4317" i="1"/>
  <c r="G4318" i="1"/>
  <c r="G4319" i="1"/>
  <c r="G4320" i="1"/>
  <c r="G4321" i="1"/>
  <c r="G4322" i="1"/>
  <c r="G4323" i="1"/>
  <c r="G4324" i="1"/>
  <c r="G4325" i="1"/>
  <c r="G4326" i="1"/>
  <c r="G4327" i="1"/>
  <c r="G4328" i="1"/>
  <c r="G4329" i="1"/>
  <c r="G4330" i="1"/>
  <c r="G4331" i="1"/>
  <c r="G4332" i="1"/>
  <c r="G4333" i="1"/>
  <c r="G4334" i="1"/>
  <c r="G4335" i="1"/>
  <c r="G4336" i="1"/>
  <c r="G4337" i="1"/>
  <c r="G4338" i="1"/>
  <c r="G4339" i="1"/>
  <c r="G4340" i="1"/>
  <c r="G4341" i="1"/>
  <c r="G4342" i="1"/>
  <c r="G4343" i="1"/>
  <c r="G4344" i="1"/>
  <c r="G4345" i="1"/>
  <c r="G4346" i="1"/>
  <c r="G4347" i="1"/>
  <c r="G4348" i="1"/>
  <c r="G4349" i="1"/>
  <c r="G4350" i="1"/>
  <c r="G4351" i="1"/>
  <c r="G4352" i="1"/>
  <c r="G4353" i="1"/>
  <c r="G4354" i="1"/>
  <c r="G4355" i="1"/>
  <c r="G4356" i="1"/>
  <c r="G4357" i="1"/>
  <c r="G4358" i="1"/>
  <c r="G4359" i="1"/>
  <c r="G4360" i="1"/>
  <c r="G4361" i="1"/>
  <c r="G4362" i="1"/>
  <c r="G4363" i="1"/>
  <c r="G4364" i="1"/>
  <c r="G4365" i="1"/>
  <c r="G4366" i="1"/>
  <c r="G4367" i="1"/>
  <c r="G4368" i="1"/>
  <c r="G4369" i="1"/>
  <c r="G4370" i="1"/>
  <c r="G4371" i="1"/>
  <c r="G4372" i="1"/>
  <c r="G4373" i="1"/>
  <c r="G4374" i="1"/>
  <c r="G4375" i="1"/>
  <c r="G4376" i="1"/>
  <c r="G4377" i="1"/>
  <c r="G4378" i="1"/>
  <c r="G4379" i="1"/>
  <c r="G4380" i="1"/>
  <c r="G4381" i="1"/>
  <c r="G4382" i="1"/>
  <c r="G4383" i="1"/>
  <c r="G4384" i="1"/>
  <c r="G4385" i="1"/>
  <c r="G4386" i="1"/>
  <c r="G4387" i="1"/>
  <c r="G4388" i="1"/>
  <c r="G4389" i="1"/>
  <c r="G4390" i="1"/>
  <c r="G4391" i="1"/>
  <c r="G4392" i="1"/>
  <c r="G4393" i="1"/>
  <c r="G4394" i="1"/>
  <c r="G4395" i="1"/>
  <c r="G4396" i="1"/>
  <c r="G4397" i="1"/>
  <c r="G4398" i="1"/>
  <c r="G4399" i="1"/>
  <c r="G4400" i="1"/>
  <c r="G4401" i="1"/>
  <c r="G4402" i="1"/>
  <c r="G4403" i="1"/>
  <c r="G4404" i="1"/>
  <c r="G4405" i="1"/>
  <c r="G4406" i="1"/>
  <c r="G4407" i="1"/>
  <c r="G4408" i="1"/>
  <c r="G4409" i="1"/>
  <c r="G4410" i="1"/>
  <c r="G4411" i="1"/>
  <c r="G4412" i="1"/>
  <c r="G4413" i="1"/>
  <c r="G4414" i="1"/>
  <c r="G4415" i="1"/>
  <c r="G4416" i="1"/>
  <c r="G4417" i="1"/>
  <c r="G4418" i="1"/>
  <c r="G4419" i="1"/>
  <c r="G4420" i="1"/>
  <c r="G4421" i="1"/>
  <c r="G4422" i="1"/>
  <c r="G4423" i="1"/>
  <c r="G4424" i="1"/>
  <c r="G4425" i="1"/>
  <c r="G4426" i="1"/>
  <c r="G4427" i="1"/>
  <c r="G4428" i="1"/>
  <c r="G4429" i="1"/>
  <c r="G4430" i="1"/>
  <c r="G4431" i="1"/>
  <c r="G4432" i="1"/>
  <c r="G4433" i="1"/>
  <c r="G4434" i="1"/>
  <c r="G4435" i="1"/>
  <c r="G4436" i="1"/>
  <c r="G4437" i="1"/>
  <c r="G4438" i="1"/>
  <c r="G4439" i="1"/>
  <c r="G4440" i="1"/>
  <c r="G4441" i="1"/>
  <c r="G4442" i="1"/>
  <c r="G4443" i="1"/>
  <c r="G4444" i="1"/>
  <c r="G4445" i="1"/>
  <c r="G4446" i="1"/>
  <c r="G4447" i="1"/>
  <c r="G4448" i="1"/>
  <c r="G4449" i="1"/>
  <c r="G4450" i="1"/>
  <c r="G4451" i="1"/>
  <c r="G4452" i="1"/>
  <c r="G4453" i="1"/>
  <c r="G4454" i="1"/>
  <c r="G4455" i="1"/>
  <c r="G4456" i="1"/>
  <c r="G4457" i="1"/>
  <c r="G4458" i="1"/>
  <c r="G4459" i="1"/>
  <c r="G4460" i="1"/>
  <c r="G4461" i="1"/>
  <c r="G4462" i="1"/>
  <c r="G4463" i="1"/>
  <c r="G4464" i="1"/>
  <c r="G4465" i="1"/>
  <c r="G4466" i="1"/>
  <c r="G4467" i="1"/>
  <c r="G4468" i="1"/>
  <c r="G4469" i="1"/>
  <c r="G4470" i="1"/>
  <c r="G4471" i="1"/>
  <c r="G4472" i="1"/>
  <c r="G4473" i="1"/>
  <c r="G4474" i="1"/>
  <c r="G4475" i="1"/>
  <c r="G4476" i="1"/>
  <c r="G4477" i="1"/>
  <c r="G4478" i="1"/>
  <c r="G4479" i="1"/>
  <c r="G4480" i="1"/>
  <c r="G4481" i="1"/>
  <c r="G4482" i="1"/>
  <c r="G4483" i="1"/>
  <c r="G4484" i="1"/>
  <c r="G4485" i="1"/>
  <c r="G4486" i="1"/>
  <c r="G4487" i="1"/>
  <c r="G4488" i="1"/>
  <c r="G4489" i="1"/>
  <c r="G4490" i="1"/>
  <c r="G4491" i="1"/>
  <c r="G4492" i="1"/>
  <c r="G4493" i="1"/>
  <c r="G4494" i="1"/>
  <c r="G4495" i="1"/>
  <c r="G4496" i="1"/>
  <c r="G4497" i="1"/>
  <c r="G4498" i="1"/>
  <c r="G4499" i="1"/>
  <c r="G4500" i="1"/>
  <c r="G4501" i="1"/>
  <c r="G4502" i="1"/>
  <c r="G4503" i="1"/>
  <c r="G4504" i="1"/>
  <c r="G4505" i="1"/>
  <c r="G4506" i="1"/>
  <c r="G4507" i="1"/>
  <c r="G4508" i="1"/>
  <c r="G4509" i="1"/>
  <c r="G4510" i="1"/>
  <c r="G4511" i="1"/>
  <c r="G4512" i="1"/>
  <c r="G4513" i="1"/>
  <c r="G4514" i="1"/>
  <c r="G4515" i="1"/>
  <c r="G4516" i="1"/>
  <c r="G4517" i="1"/>
  <c r="G4518" i="1"/>
  <c r="G4519" i="1"/>
  <c r="G4520" i="1"/>
  <c r="G4521" i="1"/>
  <c r="G4522" i="1"/>
  <c r="G4523" i="1"/>
  <c r="G4524" i="1"/>
  <c r="G4525" i="1"/>
  <c r="G4526" i="1"/>
  <c r="G4527" i="1"/>
  <c r="G4528" i="1"/>
  <c r="G4529" i="1"/>
  <c r="G4530" i="1"/>
  <c r="G4531" i="1"/>
  <c r="G4532" i="1"/>
  <c r="G4533" i="1"/>
  <c r="G4534" i="1"/>
  <c r="G4535" i="1"/>
  <c r="G4536" i="1"/>
  <c r="G4537" i="1"/>
  <c r="G4538" i="1"/>
  <c r="G4539" i="1"/>
  <c r="G4540" i="1"/>
  <c r="G4541" i="1"/>
  <c r="G4542" i="1"/>
  <c r="G4543" i="1"/>
  <c r="G4544" i="1"/>
  <c r="G4545" i="1"/>
  <c r="G4546" i="1"/>
  <c r="G4547" i="1"/>
  <c r="G4548" i="1"/>
  <c r="G4549" i="1"/>
  <c r="G4550" i="1"/>
  <c r="G4551" i="1"/>
  <c r="G4552" i="1"/>
  <c r="G4553" i="1"/>
  <c r="G4554" i="1"/>
  <c r="G4555" i="1"/>
  <c r="G4556" i="1"/>
  <c r="G4557" i="1"/>
  <c r="G4558" i="1"/>
  <c r="G4559" i="1"/>
  <c r="G4560" i="1"/>
  <c r="G4561" i="1"/>
  <c r="G4562" i="1"/>
  <c r="G4563" i="1"/>
  <c r="G4564" i="1"/>
  <c r="G4565" i="1"/>
  <c r="G4566" i="1"/>
  <c r="G4567" i="1"/>
  <c r="G4568" i="1"/>
  <c r="G4569" i="1"/>
  <c r="G4570" i="1"/>
  <c r="G4571" i="1"/>
  <c r="G4572" i="1"/>
  <c r="G4573" i="1"/>
  <c r="G4574" i="1"/>
  <c r="G4575" i="1"/>
  <c r="G4576" i="1"/>
  <c r="G4577" i="1"/>
  <c r="G4578" i="1"/>
  <c r="G4579" i="1"/>
  <c r="G4580" i="1"/>
  <c r="G4581" i="1"/>
  <c r="G4582" i="1"/>
  <c r="G4583" i="1"/>
  <c r="G4584" i="1"/>
  <c r="G4585" i="1"/>
  <c r="G4586" i="1"/>
  <c r="G4587" i="1"/>
  <c r="G4588" i="1"/>
  <c r="G4589" i="1"/>
  <c r="G4590" i="1"/>
  <c r="G4591" i="1"/>
  <c r="G4592" i="1"/>
  <c r="G4593" i="1"/>
  <c r="G4594" i="1"/>
  <c r="G4595" i="1"/>
  <c r="G4596" i="1"/>
  <c r="G4597" i="1"/>
  <c r="G4598" i="1"/>
  <c r="G4599" i="1"/>
  <c r="G4600" i="1"/>
  <c r="G4601" i="1"/>
  <c r="G4602" i="1"/>
  <c r="G4603" i="1"/>
  <c r="G4604" i="1"/>
  <c r="G4605" i="1"/>
  <c r="G4606" i="1"/>
  <c r="G4607" i="1"/>
  <c r="G4608" i="1"/>
  <c r="G4609" i="1"/>
  <c r="G4610" i="1"/>
  <c r="G4611" i="1"/>
  <c r="G4612" i="1"/>
  <c r="G4613" i="1"/>
  <c r="G4614" i="1"/>
  <c r="G4615" i="1"/>
  <c r="G4616" i="1"/>
  <c r="G4617" i="1"/>
  <c r="G4618" i="1"/>
  <c r="G4619" i="1"/>
  <c r="G4620" i="1"/>
  <c r="G4621" i="1"/>
  <c r="G4622" i="1"/>
  <c r="G4623" i="1"/>
  <c r="G4624" i="1"/>
  <c r="G4625" i="1"/>
  <c r="G4626" i="1"/>
  <c r="G4627" i="1"/>
  <c r="G4628" i="1"/>
  <c r="G4629" i="1"/>
  <c r="G4630" i="1"/>
  <c r="G4631" i="1"/>
  <c r="G4632" i="1"/>
  <c r="G4633" i="1"/>
  <c r="G4634" i="1"/>
  <c r="G4635" i="1"/>
  <c r="G4636" i="1"/>
  <c r="G4637" i="1"/>
  <c r="G4638" i="1"/>
  <c r="G4639" i="1"/>
  <c r="G4640" i="1"/>
  <c r="G4641" i="1"/>
  <c r="G4642" i="1"/>
  <c r="G4643" i="1"/>
  <c r="G4644" i="1"/>
  <c r="G4645" i="1"/>
  <c r="G4646" i="1"/>
  <c r="G4647" i="1"/>
  <c r="G4648" i="1"/>
  <c r="G4649" i="1"/>
  <c r="G4650" i="1"/>
  <c r="G4651" i="1"/>
  <c r="G4652" i="1"/>
  <c r="G4653" i="1"/>
  <c r="G4654" i="1"/>
  <c r="G4655" i="1"/>
  <c r="G4656" i="1"/>
  <c r="G4657" i="1"/>
  <c r="G4658" i="1"/>
  <c r="G4659" i="1"/>
  <c r="G4660" i="1"/>
  <c r="G4661" i="1"/>
  <c r="G4662" i="1"/>
  <c r="G4663" i="1"/>
  <c r="G4664" i="1"/>
  <c r="G4665" i="1"/>
  <c r="G4666" i="1"/>
  <c r="G4667" i="1"/>
  <c r="G4668" i="1"/>
  <c r="G4669" i="1"/>
  <c r="G4670" i="1"/>
  <c r="G4671" i="1"/>
  <c r="G4672" i="1"/>
  <c r="G4673" i="1"/>
  <c r="G4674" i="1"/>
  <c r="G4675" i="1"/>
  <c r="G4676" i="1"/>
  <c r="G4677" i="1"/>
  <c r="G4678" i="1"/>
  <c r="G4679" i="1"/>
  <c r="G4680" i="1"/>
  <c r="G4681" i="1"/>
  <c r="G4682" i="1"/>
  <c r="G4683" i="1"/>
  <c r="G4684" i="1"/>
  <c r="G4685" i="1"/>
  <c r="G4686" i="1"/>
  <c r="G4687" i="1"/>
  <c r="G4688" i="1"/>
  <c r="G4689" i="1"/>
  <c r="G4690" i="1"/>
  <c r="G4691" i="1"/>
  <c r="G4692" i="1"/>
  <c r="G4693" i="1"/>
  <c r="G4694" i="1"/>
  <c r="G4695" i="1"/>
  <c r="G4696" i="1"/>
  <c r="G4697" i="1"/>
  <c r="G4698" i="1"/>
  <c r="G4699" i="1"/>
  <c r="G4700" i="1"/>
  <c r="G4701" i="1"/>
  <c r="G4702" i="1"/>
  <c r="G4703" i="1"/>
  <c r="G4704" i="1"/>
  <c r="G4705" i="1"/>
  <c r="G4706" i="1"/>
  <c r="G4707" i="1"/>
  <c r="G4708" i="1"/>
  <c r="G4709" i="1"/>
  <c r="G4710" i="1"/>
  <c r="G4711" i="1"/>
  <c r="G4712" i="1"/>
  <c r="G4713" i="1"/>
  <c r="G4714" i="1"/>
  <c r="G4715" i="1"/>
  <c r="G4716" i="1"/>
  <c r="G4717" i="1"/>
  <c r="G4718" i="1"/>
  <c r="G4719" i="1"/>
  <c r="G4720" i="1"/>
  <c r="G4721" i="1"/>
  <c r="G4722" i="1"/>
  <c r="G4723" i="1"/>
  <c r="G4724" i="1"/>
  <c r="G4725" i="1"/>
  <c r="G4726" i="1"/>
  <c r="G4727" i="1"/>
  <c r="G4728" i="1"/>
  <c r="G4729" i="1"/>
  <c r="G4730" i="1"/>
  <c r="G4731" i="1"/>
  <c r="G4732" i="1"/>
  <c r="G4733" i="1"/>
  <c r="G4734" i="1"/>
  <c r="G4735" i="1"/>
  <c r="G4736" i="1"/>
  <c r="G4737" i="1"/>
  <c r="G4738" i="1"/>
  <c r="G4739" i="1"/>
  <c r="G4740" i="1"/>
  <c r="G4741" i="1"/>
  <c r="G4742" i="1"/>
  <c r="G4743" i="1"/>
  <c r="G4744" i="1"/>
  <c r="G4745" i="1"/>
  <c r="G4746" i="1"/>
  <c r="G4747" i="1"/>
  <c r="G4748" i="1"/>
  <c r="G4749" i="1"/>
  <c r="G4750" i="1"/>
  <c r="G4751" i="1"/>
  <c r="G4752" i="1"/>
  <c r="G4753" i="1"/>
  <c r="G4754" i="1"/>
  <c r="G4755" i="1"/>
  <c r="G4756" i="1"/>
  <c r="G4757" i="1"/>
  <c r="G4758" i="1"/>
  <c r="G4759" i="1"/>
  <c r="G4760" i="1"/>
  <c r="G4761" i="1"/>
  <c r="G4762" i="1"/>
  <c r="G4763" i="1"/>
  <c r="G4764" i="1"/>
  <c r="G4765" i="1"/>
  <c r="G4766" i="1"/>
  <c r="G4767" i="1"/>
  <c r="G4768" i="1"/>
  <c r="G4769" i="1"/>
  <c r="G4770" i="1"/>
  <c r="G4771" i="1"/>
  <c r="G4772" i="1"/>
  <c r="G4773" i="1"/>
  <c r="G4774" i="1"/>
  <c r="G4775" i="1"/>
  <c r="G4776" i="1"/>
  <c r="G4777" i="1"/>
  <c r="G4778" i="1"/>
  <c r="G4779" i="1"/>
  <c r="G4780" i="1"/>
  <c r="G4781" i="1"/>
  <c r="G4782" i="1"/>
  <c r="G4783" i="1"/>
  <c r="G4784" i="1"/>
  <c r="G4785" i="1"/>
  <c r="G4786" i="1"/>
  <c r="G4787" i="1"/>
  <c r="G4788" i="1"/>
  <c r="G4789" i="1"/>
  <c r="G4790" i="1"/>
  <c r="G4791" i="1"/>
  <c r="G4792" i="1"/>
  <c r="G4793" i="1"/>
  <c r="G4794" i="1"/>
  <c r="G4795" i="1"/>
  <c r="G4796" i="1"/>
  <c r="G4797" i="1"/>
  <c r="G4798" i="1"/>
  <c r="G4799" i="1"/>
  <c r="G4800" i="1"/>
  <c r="G4801" i="1"/>
  <c r="G4802" i="1"/>
  <c r="G4803" i="1"/>
  <c r="G4804" i="1"/>
  <c r="G4805" i="1"/>
  <c r="G4806" i="1"/>
  <c r="G4807" i="1"/>
  <c r="G4808" i="1"/>
  <c r="G4809" i="1"/>
  <c r="G4810" i="1"/>
  <c r="G4811" i="1"/>
  <c r="G4812" i="1"/>
  <c r="G4813" i="1"/>
  <c r="G4814" i="1"/>
  <c r="G4815" i="1"/>
  <c r="G4816" i="1"/>
  <c r="G4817" i="1"/>
  <c r="G4818" i="1"/>
  <c r="G4819" i="1"/>
  <c r="G4820" i="1"/>
  <c r="G4821" i="1"/>
  <c r="G4822" i="1"/>
  <c r="G4823" i="1"/>
  <c r="G4824" i="1"/>
  <c r="G4825" i="1"/>
  <c r="G4826" i="1"/>
  <c r="G4827" i="1"/>
  <c r="G4828" i="1"/>
  <c r="G4829" i="1"/>
  <c r="G4830" i="1"/>
  <c r="G4831" i="1"/>
  <c r="G4832" i="1"/>
  <c r="G4833" i="1"/>
  <c r="G4834" i="1"/>
  <c r="G4835" i="1"/>
  <c r="G4836" i="1"/>
  <c r="G4837" i="1"/>
  <c r="G4838" i="1"/>
  <c r="G4839" i="1"/>
  <c r="G4840" i="1"/>
  <c r="G4841" i="1"/>
  <c r="G4842" i="1"/>
  <c r="G4843" i="1"/>
  <c r="G4844" i="1"/>
  <c r="G4845" i="1"/>
  <c r="G4846" i="1"/>
  <c r="G4847" i="1"/>
  <c r="G4848" i="1"/>
  <c r="G4849" i="1"/>
  <c r="G4850" i="1"/>
  <c r="G4851" i="1"/>
  <c r="G4852" i="1"/>
  <c r="G4853" i="1"/>
  <c r="G4854" i="1"/>
  <c r="G4855" i="1"/>
  <c r="G4856" i="1"/>
  <c r="G4857" i="1"/>
  <c r="G4858" i="1"/>
  <c r="G4859" i="1"/>
  <c r="G4860" i="1"/>
  <c r="G4861" i="1"/>
  <c r="G4862" i="1"/>
  <c r="G4863" i="1"/>
  <c r="G4864" i="1"/>
  <c r="G4865" i="1"/>
  <c r="G4866" i="1"/>
  <c r="G4867" i="1"/>
  <c r="G4868" i="1"/>
  <c r="G4869" i="1"/>
  <c r="G4870" i="1"/>
  <c r="G4871" i="1"/>
  <c r="G4872" i="1"/>
  <c r="G4873" i="1"/>
  <c r="G4874" i="1"/>
  <c r="G4875" i="1"/>
  <c r="G4876" i="1"/>
  <c r="G4877" i="1"/>
  <c r="G4878" i="1"/>
  <c r="G4879" i="1"/>
  <c r="G4880" i="1"/>
  <c r="G4881" i="1"/>
  <c r="G4882" i="1"/>
  <c r="G4883" i="1"/>
  <c r="G4884" i="1"/>
  <c r="G4885" i="1"/>
  <c r="G4886" i="1"/>
  <c r="G4887" i="1"/>
  <c r="G4888" i="1"/>
  <c r="G4889" i="1"/>
  <c r="G4890" i="1"/>
  <c r="G4891" i="1"/>
  <c r="G4892" i="1"/>
  <c r="G4893" i="1"/>
  <c r="G4894" i="1"/>
  <c r="G4895" i="1"/>
  <c r="G4896" i="1"/>
  <c r="G4897" i="1"/>
  <c r="G4898" i="1"/>
  <c r="G4899" i="1"/>
  <c r="G4900" i="1"/>
  <c r="G4901" i="1"/>
  <c r="G4902" i="1"/>
  <c r="G4903" i="1"/>
  <c r="G4904" i="1"/>
  <c r="G4905" i="1"/>
  <c r="G4906" i="1"/>
  <c r="G4907" i="1"/>
  <c r="G4908" i="1"/>
  <c r="G4909" i="1"/>
  <c r="G4910" i="1"/>
  <c r="G4911" i="1"/>
  <c r="G4912" i="1"/>
  <c r="G4913" i="1"/>
  <c r="G4914" i="1"/>
  <c r="G4915" i="1"/>
  <c r="G4916" i="1"/>
  <c r="G4917" i="1"/>
  <c r="G4918" i="1"/>
  <c r="G4919" i="1"/>
  <c r="G4920" i="1"/>
  <c r="G4921" i="1"/>
  <c r="G4922" i="1"/>
  <c r="G4923" i="1"/>
  <c r="G4924" i="1"/>
  <c r="G4925" i="1"/>
  <c r="G4926" i="1"/>
  <c r="G4927" i="1"/>
  <c r="G4928" i="1"/>
  <c r="G4929" i="1"/>
  <c r="G4930" i="1"/>
  <c r="G4931" i="1"/>
  <c r="G4932" i="1"/>
  <c r="G4933" i="1"/>
  <c r="G4934" i="1"/>
  <c r="G4935" i="1"/>
  <c r="G4936" i="1"/>
  <c r="G4937" i="1"/>
  <c r="G4938" i="1"/>
  <c r="G4939" i="1"/>
  <c r="G4940" i="1"/>
  <c r="G4941" i="1"/>
  <c r="G4942" i="1"/>
  <c r="G4943" i="1"/>
  <c r="G4944" i="1"/>
  <c r="G4945" i="1"/>
  <c r="G4946" i="1"/>
  <c r="G4947" i="1"/>
  <c r="G4948" i="1"/>
  <c r="G4949" i="1"/>
  <c r="G4950" i="1"/>
  <c r="G4951" i="1"/>
  <c r="G4952" i="1"/>
  <c r="G4953" i="1"/>
  <c r="G4954" i="1"/>
  <c r="G4955" i="1"/>
  <c r="G4956" i="1"/>
  <c r="G4957" i="1"/>
  <c r="G4958" i="1"/>
  <c r="G4959" i="1"/>
  <c r="G4960" i="1"/>
  <c r="G4961" i="1"/>
  <c r="G4962" i="1"/>
  <c r="G4963" i="1"/>
  <c r="G4964" i="1"/>
  <c r="G4965" i="1"/>
  <c r="G4966" i="1"/>
  <c r="G4967" i="1"/>
  <c r="G4968" i="1"/>
  <c r="G4969" i="1"/>
  <c r="G4970" i="1"/>
  <c r="G4971" i="1"/>
  <c r="G4972" i="1"/>
  <c r="G4973" i="1"/>
  <c r="G4974" i="1"/>
  <c r="G4975" i="1"/>
  <c r="G4976" i="1"/>
  <c r="G4977" i="1"/>
  <c r="G4978" i="1"/>
  <c r="G4979" i="1"/>
  <c r="G4980" i="1"/>
  <c r="G4981" i="1"/>
  <c r="G4982" i="1"/>
  <c r="G4983" i="1"/>
  <c r="G4984" i="1"/>
  <c r="G4985" i="1"/>
  <c r="G4986" i="1"/>
  <c r="G4987" i="1"/>
  <c r="G4988" i="1"/>
  <c r="G4989" i="1"/>
  <c r="G4990" i="1"/>
  <c r="G4991" i="1"/>
  <c r="G4992" i="1"/>
  <c r="G4993" i="1"/>
  <c r="G4994" i="1"/>
  <c r="G4995" i="1"/>
  <c r="G4996" i="1"/>
  <c r="G4997" i="1"/>
  <c r="G4998" i="1"/>
  <c r="G4999" i="1"/>
  <c r="G5000" i="1"/>
  <c r="G5001" i="1"/>
  <c r="G5002" i="1"/>
  <c r="G5003" i="1"/>
  <c r="G5004" i="1"/>
  <c r="G5005" i="1"/>
  <c r="G5006" i="1"/>
  <c r="G5007" i="1"/>
  <c r="G5008" i="1"/>
  <c r="G5009" i="1"/>
  <c r="G5010" i="1"/>
  <c r="G5011" i="1"/>
  <c r="G5012" i="1"/>
  <c r="G5013" i="1"/>
  <c r="G5014" i="1"/>
  <c r="G5015" i="1"/>
  <c r="G5016" i="1"/>
  <c r="G5017" i="1"/>
  <c r="G5018" i="1"/>
  <c r="G5019" i="1"/>
  <c r="G5020" i="1"/>
  <c r="G5021" i="1"/>
  <c r="G5022" i="1"/>
  <c r="G5023" i="1"/>
  <c r="G5024" i="1"/>
  <c r="G5025" i="1"/>
  <c r="G5026" i="1"/>
  <c r="G5027" i="1"/>
  <c r="G5028" i="1"/>
  <c r="G5029" i="1"/>
  <c r="G5030" i="1"/>
  <c r="G5031" i="1"/>
  <c r="G5032" i="1"/>
  <c r="G5033" i="1"/>
  <c r="G5034" i="1"/>
  <c r="G5035" i="1"/>
  <c r="G5036" i="1"/>
  <c r="G5037" i="1"/>
  <c r="G5038" i="1"/>
  <c r="G5039" i="1"/>
  <c r="G5040" i="1"/>
  <c r="G5041" i="1"/>
  <c r="G5042" i="1"/>
  <c r="G5043" i="1"/>
  <c r="G5044" i="1"/>
  <c r="G5045" i="1"/>
  <c r="G5046" i="1"/>
  <c r="G5047" i="1"/>
  <c r="G5048" i="1"/>
  <c r="G5049" i="1"/>
  <c r="G5050" i="1"/>
  <c r="G5051" i="1"/>
  <c r="G5052" i="1"/>
  <c r="G5053" i="1"/>
  <c r="G5054" i="1"/>
  <c r="G5055" i="1"/>
  <c r="G5056" i="1"/>
  <c r="G5057" i="1"/>
  <c r="G5058" i="1"/>
  <c r="G5059" i="1"/>
  <c r="G5060" i="1"/>
  <c r="G5061" i="1"/>
  <c r="G5062" i="1"/>
  <c r="G5063" i="1"/>
  <c r="G5064" i="1"/>
  <c r="G5065" i="1"/>
  <c r="G5066" i="1"/>
  <c r="G5067" i="1"/>
  <c r="G5068" i="1"/>
  <c r="G5069" i="1"/>
  <c r="G5070" i="1"/>
  <c r="G5071" i="1"/>
  <c r="G5072" i="1"/>
  <c r="G5073" i="1"/>
  <c r="G5074" i="1"/>
  <c r="G5075" i="1"/>
  <c r="G5076" i="1"/>
  <c r="G5077" i="1"/>
  <c r="G5078" i="1"/>
  <c r="G5079" i="1"/>
  <c r="G5080" i="1"/>
  <c r="G5081" i="1"/>
  <c r="G5082" i="1"/>
  <c r="G5083" i="1"/>
  <c r="G5084" i="1"/>
  <c r="G5085" i="1"/>
  <c r="G5086" i="1"/>
  <c r="G5087" i="1"/>
  <c r="G5088" i="1"/>
  <c r="G5089" i="1"/>
  <c r="G5090" i="1"/>
  <c r="G5091" i="1"/>
  <c r="G5092" i="1"/>
  <c r="G5093" i="1"/>
  <c r="G5094" i="1"/>
  <c r="G5095" i="1"/>
  <c r="G5096" i="1"/>
  <c r="G5097" i="1"/>
  <c r="G5098" i="1"/>
  <c r="G5099" i="1"/>
  <c r="G5100" i="1"/>
  <c r="G5101" i="1"/>
  <c r="G5102" i="1"/>
  <c r="G5103" i="1"/>
  <c r="G5104" i="1"/>
  <c r="G5105" i="1"/>
  <c r="G5106" i="1"/>
  <c r="G5107" i="1"/>
  <c r="G5108" i="1"/>
  <c r="G5109" i="1"/>
  <c r="G5110" i="1"/>
  <c r="G5111" i="1"/>
  <c r="G5112" i="1"/>
  <c r="G5113" i="1"/>
  <c r="G5114" i="1"/>
  <c r="G5115" i="1"/>
  <c r="G5116" i="1"/>
  <c r="G5117" i="1"/>
  <c r="G5118" i="1"/>
  <c r="G5119" i="1"/>
  <c r="G5120" i="1"/>
  <c r="G5121" i="1"/>
  <c r="G5122" i="1"/>
  <c r="G5123" i="1"/>
  <c r="G5124" i="1"/>
  <c r="G5125" i="1"/>
  <c r="G5126" i="1"/>
  <c r="G5127" i="1"/>
  <c r="G5128" i="1"/>
  <c r="G5129" i="1"/>
  <c r="G5130" i="1"/>
  <c r="G5131" i="1"/>
  <c r="G5132" i="1"/>
  <c r="G5133" i="1"/>
  <c r="G5134" i="1"/>
  <c r="G5135" i="1"/>
  <c r="G5136" i="1"/>
  <c r="G5137" i="1"/>
  <c r="G5138" i="1"/>
  <c r="G5139" i="1"/>
  <c r="G5140" i="1"/>
  <c r="G5141" i="1"/>
  <c r="G5142" i="1"/>
  <c r="G5143" i="1"/>
  <c r="G5144" i="1"/>
  <c r="G5145" i="1"/>
  <c r="G5146" i="1"/>
  <c r="G5147" i="1"/>
  <c r="G5148" i="1"/>
  <c r="G5149" i="1"/>
  <c r="G5150" i="1"/>
  <c r="G5151" i="1"/>
  <c r="G5152" i="1"/>
  <c r="G5153" i="1"/>
  <c r="G5154" i="1"/>
  <c r="G5155" i="1"/>
  <c r="G5156" i="1"/>
  <c r="G5157" i="1"/>
  <c r="G5158" i="1"/>
  <c r="G5159" i="1"/>
  <c r="G5160" i="1"/>
  <c r="G5161" i="1"/>
  <c r="G5162" i="1"/>
  <c r="G5163" i="1"/>
  <c r="G5164" i="1"/>
  <c r="G5165" i="1"/>
  <c r="G5166" i="1"/>
  <c r="G5167" i="1"/>
  <c r="G5168" i="1"/>
  <c r="G5169" i="1"/>
  <c r="G5170" i="1"/>
  <c r="G5171" i="1"/>
  <c r="G5172" i="1"/>
  <c r="G5173" i="1"/>
  <c r="G5174" i="1"/>
  <c r="G5175" i="1"/>
  <c r="G5176" i="1"/>
  <c r="G5177" i="1"/>
  <c r="G5178" i="1"/>
  <c r="G5179" i="1"/>
  <c r="G5180" i="1"/>
  <c r="G5181" i="1"/>
  <c r="G5182" i="1"/>
  <c r="G5183" i="1"/>
  <c r="G5184" i="1"/>
  <c r="G5185" i="1"/>
  <c r="G5186" i="1"/>
  <c r="G5187" i="1"/>
  <c r="G5188" i="1"/>
  <c r="G5189" i="1"/>
  <c r="G5190" i="1"/>
  <c r="G5191" i="1"/>
  <c r="G5192" i="1"/>
  <c r="G5193" i="1"/>
  <c r="G5194" i="1"/>
  <c r="G5195" i="1"/>
  <c r="G5196" i="1"/>
  <c r="G5197" i="1"/>
  <c r="G5198" i="1"/>
  <c r="G5199" i="1"/>
  <c r="G5200" i="1"/>
  <c r="G5201" i="1"/>
  <c r="G5202" i="1"/>
  <c r="G5203" i="1"/>
  <c r="G5204" i="1"/>
  <c r="G5205" i="1"/>
  <c r="G5206" i="1"/>
  <c r="G5207" i="1"/>
  <c r="G5208" i="1"/>
  <c r="G5209" i="1"/>
  <c r="G5210" i="1"/>
  <c r="G5211" i="1"/>
  <c r="G5212" i="1"/>
  <c r="G5213" i="1"/>
  <c r="G5214" i="1"/>
  <c r="G5215" i="1"/>
  <c r="G5216" i="1"/>
  <c r="G5217" i="1"/>
  <c r="G5218" i="1"/>
  <c r="G5219" i="1"/>
  <c r="G5220" i="1"/>
  <c r="G5221" i="1"/>
  <c r="G5222" i="1"/>
  <c r="G5223" i="1"/>
  <c r="G5224" i="1"/>
  <c r="G5225" i="1"/>
  <c r="G5226" i="1"/>
  <c r="G5227" i="1"/>
  <c r="G5228" i="1"/>
  <c r="G5229" i="1"/>
  <c r="G5230" i="1"/>
  <c r="G5231" i="1"/>
  <c r="G5232" i="1"/>
  <c r="G5233" i="1"/>
  <c r="G5234" i="1"/>
  <c r="G5235" i="1"/>
  <c r="G5236" i="1"/>
  <c r="G5237" i="1"/>
  <c r="G5238" i="1"/>
  <c r="G5239" i="1"/>
  <c r="G5240" i="1"/>
  <c r="G5241" i="1"/>
  <c r="G5242" i="1"/>
  <c r="G5243" i="1"/>
  <c r="G5244" i="1"/>
  <c r="G5245" i="1"/>
  <c r="G5246" i="1"/>
  <c r="G5247" i="1"/>
  <c r="G5248" i="1"/>
  <c r="G5249" i="1"/>
  <c r="G5250" i="1"/>
  <c r="G5251" i="1"/>
  <c r="G5252" i="1"/>
  <c r="G5253" i="1"/>
  <c r="G5254" i="1"/>
  <c r="G5255" i="1"/>
  <c r="G5256" i="1"/>
  <c r="G5257" i="1"/>
  <c r="G5258" i="1"/>
  <c r="G5259" i="1"/>
  <c r="G5260" i="1"/>
  <c r="G5261" i="1"/>
  <c r="G5262" i="1"/>
  <c r="G5263" i="1"/>
  <c r="G5264" i="1"/>
  <c r="G5265" i="1"/>
  <c r="G5266" i="1"/>
  <c r="G5267" i="1"/>
  <c r="G5268" i="1"/>
  <c r="G5269" i="1"/>
  <c r="G5270" i="1"/>
  <c r="G5271" i="1"/>
  <c r="G5272" i="1"/>
  <c r="G5273" i="1"/>
  <c r="G5274" i="1"/>
  <c r="G5275" i="1"/>
  <c r="G5276" i="1"/>
  <c r="G5277" i="1"/>
  <c r="G5278" i="1"/>
  <c r="G5279" i="1"/>
  <c r="G5280" i="1"/>
  <c r="G5281" i="1"/>
  <c r="G5282" i="1"/>
  <c r="G5283" i="1"/>
  <c r="G5284" i="1"/>
  <c r="G5285" i="1"/>
  <c r="G5286" i="1"/>
  <c r="G5287" i="1"/>
  <c r="G5288" i="1"/>
  <c r="G5289" i="1"/>
  <c r="G5290" i="1"/>
  <c r="G5291" i="1"/>
  <c r="G5292" i="1"/>
  <c r="G5293" i="1"/>
  <c r="G5294" i="1"/>
  <c r="G5295" i="1"/>
  <c r="G5296" i="1"/>
  <c r="G5297" i="1"/>
  <c r="G5298" i="1"/>
  <c r="G5299" i="1"/>
  <c r="G5300" i="1"/>
  <c r="G5301" i="1"/>
  <c r="G5302" i="1"/>
  <c r="G5303" i="1"/>
  <c r="G5304" i="1"/>
  <c r="G5305" i="1"/>
  <c r="G5306" i="1"/>
  <c r="G5307" i="1"/>
  <c r="G5308" i="1"/>
  <c r="G5309" i="1"/>
  <c r="G5310" i="1"/>
  <c r="G5311" i="1"/>
  <c r="G5312" i="1"/>
  <c r="G5313" i="1"/>
  <c r="G5314" i="1"/>
  <c r="G5315" i="1"/>
  <c r="G5316" i="1"/>
  <c r="G5317" i="1"/>
  <c r="G5318" i="1"/>
  <c r="G5319" i="1"/>
  <c r="G5320" i="1"/>
  <c r="G5321" i="1"/>
  <c r="G5322" i="1"/>
  <c r="G5323" i="1"/>
  <c r="G5324" i="1"/>
  <c r="G5325" i="1"/>
  <c r="G5326" i="1"/>
  <c r="G5327" i="1"/>
  <c r="G5328" i="1"/>
  <c r="G5329" i="1"/>
  <c r="G5330" i="1"/>
  <c r="G5331" i="1"/>
  <c r="G5332" i="1"/>
  <c r="G5333" i="1"/>
  <c r="G5334" i="1"/>
  <c r="G5335" i="1"/>
  <c r="G5336" i="1"/>
  <c r="G5337" i="1"/>
  <c r="G5338" i="1"/>
  <c r="G5339" i="1"/>
  <c r="G5340" i="1"/>
  <c r="G5341" i="1"/>
  <c r="G5342" i="1"/>
  <c r="G5343" i="1"/>
  <c r="G5344" i="1"/>
  <c r="G5345" i="1"/>
  <c r="G5346" i="1"/>
  <c r="G5347" i="1"/>
  <c r="G5348" i="1"/>
  <c r="G5349" i="1"/>
  <c r="G5350" i="1"/>
  <c r="G5351" i="1"/>
  <c r="G5352" i="1"/>
  <c r="G5353" i="1"/>
  <c r="G5354" i="1"/>
  <c r="G5355" i="1"/>
  <c r="G5356" i="1"/>
  <c r="G5357" i="1"/>
  <c r="G5358" i="1"/>
  <c r="G5359" i="1"/>
  <c r="G5360" i="1"/>
  <c r="G5361" i="1"/>
  <c r="G5362" i="1"/>
  <c r="G5363" i="1"/>
  <c r="G5364" i="1"/>
  <c r="G5365" i="1"/>
  <c r="G5366" i="1"/>
  <c r="G5367" i="1"/>
  <c r="G5368" i="1"/>
  <c r="G5369" i="1"/>
  <c r="G5370" i="1"/>
  <c r="G5371" i="1"/>
  <c r="G5372" i="1"/>
  <c r="G5373" i="1"/>
  <c r="G5374" i="1"/>
  <c r="G5375" i="1"/>
  <c r="G5376" i="1"/>
  <c r="G5377" i="1"/>
  <c r="G5378" i="1"/>
  <c r="G5379" i="1"/>
  <c r="G5380" i="1"/>
  <c r="G5381" i="1"/>
  <c r="G5382" i="1"/>
  <c r="G5383" i="1"/>
  <c r="G5384" i="1"/>
  <c r="G5385" i="1"/>
  <c r="G5386" i="1"/>
  <c r="G5387" i="1"/>
  <c r="G5388" i="1"/>
  <c r="G5389" i="1"/>
  <c r="G5390" i="1"/>
  <c r="G5391" i="1"/>
  <c r="G5392" i="1"/>
  <c r="G5393" i="1"/>
  <c r="G5394" i="1"/>
  <c r="G5395" i="1"/>
  <c r="G5396" i="1"/>
  <c r="G5397" i="1"/>
  <c r="G5398" i="1"/>
  <c r="G5399" i="1"/>
  <c r="G5400" i="1"/>
  <c r="G5401" i="1"/>
  <c r="G5402" i="1"/>
  <c r="G5403" i="1"/>
  <c r="G5404" i="1"/>
  <c r="G5405" i="1"/>
  <c r="G5406" i="1"/>
  <c r="G5407" i="1"/>
  <c r="G5408" i="1"/>
  <c r="G5409" i="1"/>
  <c r="G5410" i="1"/>
  <c r="G5411" i="1"/>
  <c r="G5412" i="1"/>
  <c r="G5413" i="1"/>
  <c r="G5414" i="1"/>
  <c r="G5415" i="1"/>
  <c r="G5416" i="1"/>
  <c r="G5417" i="1"/>
  <c r="G5418" i="1"/>
  <c r="G5419" i="1"/>
  <c r="G5420" i="1"/>
  <c r="G5421" i="1"/>
  <c r="G5422" i="1"/>
  <c r="G5423" i="1"/>
  <c r="G5424" i="1"/>
  <c r="G5425" i="1"/>
  <c r="G5426" i="1"/>
  <c r="G5427" i="1"/>
  <c r="G5428" i="1"/>
  <c r="G5429" i="1"/>
  <c r="G5430" i="1"/>
  <c r="G5431" i="1"/>
  <c r="G5432" i="1"/>
  <c r="G5433" i="1"/>
  <c r="G5434" i="1"/>
  <c r="G5435" i="1"/>
  <c r="G5436" i="1"/>
  <c r="G5437" i="1"/>
  <c r="G5438" i="1"/>
  <c r="G5439" i="1"/>
  <c r="G5440" i="1"/>
  <c r="G5441" i="1"/>
  <c r="G5442" i="1"/>
  <c r="G5443" i="1"/>
  <c r="G5444" i="1"/>
  <c r="G5445" i="1"/>
  <c r="G5446" i="1"/>
  <c r="G5447" i="1"/>
  <c r="G5448" i="1"/>
  <c r="G5449" i="1"/>
  <c r="G5450" i="1"/>
  <c r="G5451" i="1"/>
  <c r="G5452" i="1"/>
  <c r="G5453" i="1"/>
  <c r="G5454" i="1"/>
  <c r="G5455" i="1"/>
  <c r="G5456" i="1"/>
  <c r="G5457" i="1"/>
  <c r="G5458" i="1"/>
  <c r="G5459" i="1"/>
  <c r="G5460" i="1"/>
  <c r="G5461" i="1"/>
  <c r="G5462" i="1"/>
  <c r="G5463" i="1"/>
  <c r="G5464" i="1"/>
  <c r="G5465" i="1"/>
  <c r="G5466" i="1"/>
  <c r="G5467" i="1"/>
  <c r="G5468" i="1"/>
  <c r="G5469" i="1"/>
  <c r="G5470" i="1"/>
  <c r="G5471" i="1"/>
  <c r="G5472" i="1"/>
  <c r="G5473" i="1"/>
  <c r="G5474" i="1"/>
  <c r="G5475" i="1"/>
  <c r="G5476" i="1"/>
  <c r="G5477" i="1"/>
  <c r="G5478" i="1"/>
  <c r="G5479" i="1"/>
  <c r="G5480" i="1"/>
  <c r="G5481" i="1"/>
  <c r="G5482" i="1"/>
  <c r="G5483" i="1"/>
  <c r="G5484" i="1"/>
  <c r="G5485" i="1"/>
  <c r="G5486" i="1"/>
  <c r="G5487" i="1"/>
  <c r="G5488" i="1"/>
  <c r="G5489" i="1"/>
  <c r="G5490" i="1"/>
  <c r="G5491" i="1"/>
  <c r="G5492" i="1"/>
  <c r="G5493" i="1"/>
  <c r="G5494" i="1"/>
  <c r="G5495" i="1"/>
  <c r="G5496" i="1"/>
  <c r="G5497" i="1"/>
  <c r="G5498" i="1"/>
  <c r="G5499" i="1"/>
  <c r="G5500" i="1"/>
  <c r="G5501" i="1"/>
  <c r="G5502" i="1"/>
  <c r="G5503" i="1"/>
  <c r="G5504" i="1"/>
  <c r="G5505" i="1"/>
  <c r="G5506" i="1"/>
  <c r="G5507" i="1"/>
  <c r="G5508" i="1"/>
  <c r="G5509" i="1"/>
  <c r="G5510" i="1"/>
  <c r="G5511" i="1"/>
  <c r="G5512" i="1"/>
  <c r="G5513" i="1"/>
  <c r="G5514" i="1"/>
  <c r="G5515" i="1"/>
  <c r="G5516" i="1"/>
  <c r="G5517" i="1"/>
  <c r="G5518" i="1"/>
  <c r="G5519" i="1"/>
  <c r="G5520" i="1"/>
  <c r="G5521" i="1"/>
  <c r="G5522" i="1"/>
  <c r="G5523" i="1"/>
  <c r="G5524" i="1"/>
  <c r="G5525" i="1"/>
  <c r="G5526" i="1"/>
  <c r="G5527" i="1"/>
  <c r="G5528" i="1"/>
  <c r="G5529" i="1"/>
  <c r="G5530" i="1"/>
  <c r="G5531" i="1"/>
  <c r="G5532" i="1"/>
  <c r="G5533" i="1"/>
  <c r="G5534" i="1"/>
  <c r="G5535" i="1"/>
  <c r="G5536" i="1"/>
  <c r="G5537" i="1"/>
  <c r="G5538" i="1"/>
  <c r="G5539" i="1"/>
  <c r="G5540" i="1"/>
  <c r="G5541" i="1"/>
  <c r="G5542" i="1"/>
  <c r="G5543" i="1"/>
  <c r="G5544" i="1"/>
  <c r="G5545" i="1"/>
  <c r="G5546" i="1"/>
  <c r="G5547" i="1"/>
  <c r="G5548" i="1"/>
  <c r="G5549" i="1"/>
  <c r="G5550" i="1"/>
  <c r="G5551" i="1"/>
  <c r="G5552" i="1"/>
  <c r="G5553" i="1"/>
  <c r="G5554" i="1"/>
  <c r="G5555" i="1"/>
  <c r="G5556" i="1"/>
  <c r="G5557" i="1"/>
  <c r="G5558" i="1"/>
  <c r="G5559" i="1"/>
  <c r="G5560" i="1"/>
  <c r="G5561" i="1"/>
  <c r="G5562" i="1"/>
  <c r="G5563" i="1"/>
  <c r="G5564" i="1"/>
  <c r="G5565" i="1"/>
  <c r="G5566" i="1"/>
  <c r="G5567" i="1"/>
  <c r="G5568" i="1"/>
  <c r="G5569" i="1"/>
  <c r="G5570" i="1"/>
  <c r="G5571" i="1"/>
  <c r="G5572" i="1"/>
  <c r="G5573" i="1"/>
  <c r="G5574" i="1"/>
  <c r="G5575" i="1"/>
  <c r="G5576" i="1"/>
  <c r="G5577" i="1"/>
  <c r="G5578" i="1"/>
  <c r="G5579" i="1"/>
  <c r="G5580" i="1"/>
  <c r="G5581" i="1"/>
  <c r="G5582" i="1"/>
  <c r="G5583" i="1"/>
  <c r="G5584" i="1"/>
  <c r="G5585" i="1"/>
  <c r="G5586" i="1"/>
  <c r="G5587" i="1"/>
  <c r="G5588" i="1"/>
  <c r="G5589" i="1"/>
  <c r="G5590" i="1"/>
  <c r="G5591" i="1"/>
  <c r="G5592" i="1"/>
  <c r="G5593" i="1"/>
  <c r="G5594" i="1"/>
  <c r="G5595" i="1"/>
  <c r="G5596" i="1"/>
  <c r="G5597" i="1"/>
  <c r="G5598" i="1"/>
  <c r="G5599" i="1"/>
  <c r="G5600" i="1"/>
  <c r="G5601" i="1"/>
  <c r="G5602" i="1"/>
  <c r="G5603" i="1"/>
  <c r="G5604" i="1"/>
  <c r="G5605" i="1"/>
  <c r="G5606" i="1"/>
  <c r="G5607" i="1"/>
  <c r="G5608" i="1"/>
  <c r="G5609" i="1"/>
  <c r="G5610" i="1"/>
  <c r="G5611" i="1"/>
  <c r="G5612" i="1"/>
  <c r="G5613" i="1"/>
  <c r="G5614" i="1"/>
  <c r="G5615" i="1"/>
  <c r="G5616" i="1"/>
  <c r="G5617" i="1"/>
  <c r="G5618" i="1"/>
  <c r="G5619" i="1"/>
  <c r="G5620" i="1"/>
  <c r="G5621" i="1"/>
  <c r="G5622" i="1"/>
  <c r="G5623" i="1"/>
  <c r="G5624" i="1"/>
  <c r="G5625" i="1"/>
  <c r="G5626" i="1"/>
  <c r="G5627" i="1"/>
  <c r="G5628" i="1"/>
  <c r="G5629" i="1"/>
  <c r="G5630" i="1"/>
  <c r="G5631" i="1"/>
  <c r="G5632" i="1"/>
  <c r="G5633" i="1"/>
  <c r="G5634" i="1"/>
  <c r="G5635" i="1"/>
  <c r="G5636" i="1"/>
  <c r="G5637" i="1"/>
  <c r="G5638" i="1"/>
  <c r="G5639" i="1"/>
  <c r="G5640" i="1"/>
  <c r="G5641" i="1"/>
  <c r="G5642" i="1"/>
  <c r="G5643" i="1"/>
  <c r="G5644" i="1"/>
  <c r="G5645" i="1"/>
  <c r="G5646" i="1"/>
  <c r="G5647" i="1"/>
  <c r="G5648" i="1"/>
  <c r="G5649" i="1"/>
  <c r="G5650" i="1"/>
  <c r="G5651" i="1"/>
  <c r="G5652" i="1"/>
  <c r="G5653" i="1"/>
  <c r="G5654" i="1"/>
  <c r="G5655" i="1"/>
  <c r="G5656" i="1"/>
  <c r="G5657" i="1"/>
  <c r="G5658" i="1"/>
  <c r="G5659" i="1"/>
  <c r="G5660" i="1"/>
  <c r="G5661" i="1"/>
  <c r="G5662" i="1"/>
  <c r="G5663" i="1"/>
  <c r="G5664" i="1"/>
  <c r="G5665" i="1"/>
  <c r="G5666" i="1"/>
  <c r="G5667" i="1"/>
  <c r="G5668" i="1"/>
  <c r="G5669" i="1"/>
  <c r="G5670" i="1"/>
  <c r="G5671" i="1"/>
  <c r="G5672" i="1"/>
  <c r="G5673" i="1"/>
  <c r="G5674" i="1"/>
  <c r="G5675" i="1"/>
  <c r="G5676" i="1"/>
  <c r="G5677" i="1"/>
  <c r="G5678" i="1"/>
  <c r="G5679" i="1"/>
  <c r="G5680" i="1"/>
  <c r="G5681" i="1"/>
  <c r="G5682" i="1"/>
  <c r="G5683" i="1"/>
  <c r="G5684" i="1"/>
  <c r="G5685" i="1"/>
  <c r="G5686" i="1"/>
  <c r="G5687" i="1"/>
  <c r="G5688" i="1"/>
  <c r="G5689" i="1"/>
  <c r="G5690" i="1"/>
  <c r="G5691" i="1"/>
  <c r="G5692" i="1"/>
  <c r="G5693" i="1"/>
  <c r="G5694" i="1"/>
  <c r="G5695" i="1"/>
  <c r="G5696" i="1"/>
  <c r="G5697" i="1"/>
  <c r="G5698" i="1"/>
  <c r="G5699" i="1"/>
  <c r="G5700" i="1"/>
  <c r="G5701" i="1"/>
  <c r="G5702" i="1"/>
  <c r="G5703" i="1"/>
  <c r="G5704" i="1"/>
  <c r="G5705" i="1"/>
  <c r="G5706" i="1"/>
  <c r="G5707" i="1"/>
  <c r="G5708" i="1"/>
  <c r="G5709" i="1"/>
  <c r="G5710" i="1"/>
  <c r="G5711" i="1"/>
  <c r="G5712" i="1"/>
  <c r="G5713" i="1"/>
  <c r="G5714" i="1"/>
  <c r="G5715" i="1"/>
  <c r="G5716" i="1"/>
  <c r="G5717" i="1"/>
  <c r="G5718" i="1"/>
  <c r="G5719" i="1"/>
  <c r="G5720" i="1"/>
  <c r="G5721" i="1"/>
  <c r="G5722" i="1"/>
  <c r="G5723" i="1"/>
  <c r="G5724" i="1"/>
  <c r="G5725" i="1"/>
  <c r="G5726" i="1"/>
  <c r="G5727" i="1"/>
  <c r="G5728" i="1"/>
  <c r="G5729" i="1"/>
  <c r="G5730" i="1"/>
  <c r="G5731" i="1"/>
  <c r="G5732" i="1"/>
  <c r="G5733" i="1"/>
  <c r="G5734" i="1"/>
  <c r="G5735" i="1"/>
  <c r="G5736" i="1"/>
  <c r="G5737" i="1"/>
  <c r="G5738" i="1"/>
  <c r="G5739" i="1"/>
  <c r="G5740" i="1"/>
  <c r="G5741" i="1"/>
  <c r="G5742" i="1"/>
  <c r="G5743" i="1"/>
  <c r="G5744" i="1"/>
  <c r="G5745" i="1"/>
  <c r="G5746" i="1"/>
  <c r="G5747" i="1"/>
  <c r="G5748" i="1"/>
  <c r="G5749" i="1"/>
  <c r="G5750" i="1"/>
  <c r="G5751" i="1"/>
  <c r="G5752" i="1"/>
  <c r="G5753" i="1"/>
  <c r="G5754" i="1"/>
  <c r="G5755" i="1"/>
  <c r="G5756" i="1"/>
  <c r="G5757" i="1"/>
  <c r="G5758" i="1"/>
  <c r="G5759" i="1"/>
  <c r="G5760" i="1"/>
  <c r="G5761" i="1"/>
  <c r="G5762" i="1"/>
  <c r="G5763" i="1"/>
  <c r="G5764" i="1"/>
  <c r="G5765" i="1"/>
  <c r="G5766" i="1"/>
  <c r="G5767" i="1"/>
  <c r="G5768" i="1"/>
  <c r="G5769" i="1"/>
  <c r="G5770" i="1"/>
  <c r="G5771" i="1"/>
  <c r="G5772" i="1"/>
  <c r="G5773" i="1"/>
  <c r="G5774" i="1"/>
  <c r="G5775" i="1"/>
  <c r="G5776" i="1"/>
  <c r="G5777" i="1"/>
  <c r="G5778" i="1"/>
  <c r="G5779" i="1"/>
  <c r="G5780" i="1"/>
  <c r="G5781" i="1"/>
  <c r="G5782" i="1"/>
  <c r="G5783" i="1"/>
  <c r="G5784" i="1"/>
  <c r="G5785" i="1"/>
  <c r="G5786" i="1"/>
  <c r="G5787" i="1"/>
  <c r="G5788" i="1"/>
  <c r="G5789" i="1"/>
  <c r="G5790" i="1"/>
  <c r="G5791" i="1"/>
  <c r="G5792" i="1"/>
  <c r="G5793" i="1"/>
  <c r="G5794" i="1"/>
  <c r="G5795" i="1"/>
  <c r="G5796" i="1"/>
  <c r="G5797" i="1"/>
  <c r="G5798" i="1"/>
  <c r="G5799" i="1"/>
  <c r="G5800" i="1"/>
  <c r="G5801" i="1"/>
  <c r="G5802" i="1"/>
  <c r="G5803" i="1"/>
  <c r="G5804" i="1"/>
  <c r="G5805" i="1"/>
  <c r="G5806" i="1"/>
  <c r="G5807" i="1"/>
  <c r="G5808" i="1"/>
  <c r="G5809" i="1"/>
  <c r="G5810" i="1"/>
  <c r="G5811" i="1"/>
  <c r="G5812" i="1"/>
  <c r="G5813" i="1"/>
  <c r="G5814" i="1"/>
  <c r="G5815" i="1"/>
  <c r="G5816" i="1"/>
  <c r="G5817" i="1"/>
  <c r="G5818" i="1"/>
  <c r="G5819" i="1"/>
  <c r="G5820" i="1"/>
  <c r="G5821" i="1"/>
  <c r="G5822" i="1"/>
  <c r="G5823" i="1"/>
  <c r="G5824" i="1"/>
  <c r="G5825" i="1"/>
  <c r="G5826" i="1"/>
  <c r="G5827" i="1"/>
  <c r="G5828" i="1"/>
  <c r="G5829" i="1"/>
  <c r="G5830" i="1"/>
  <c r="G5831" i="1"/>
  <c r="G5832" i="1"/>
  <c r="G5833" i="1"/>
  <c r="G5834" i="1"/>
  <c r="G5835" i="1"/>
  <c r="G5836" i="1"/>
  <c r="G5837" i="1"/>
  <c r="G5838" i="1"/>
  <c r="G5839" i="1"/>
  <c r="G5840" i="1"/>
  <c r="G5841" i="1"/>
  <c r="G5842" i="1"/>
  <c r="G5843" i="1"/>
  <c r="G5844" i="1"/>
  <c r="G5845" i="1"/>
  <c r="G5846" i="1"/>
  <c r="G5847" i="1"/>
  <c r="G5848" i="1"/>
  <c r="G5849" i="1"/>
  <c r="G5850" i="1"/>
  <c r="G5851" i="1"/>
  <c r="G5852" i="1"/>
  <c r="G5853" i="1"/>
  <c r="G5854" i="1"/>
  <c r="G5855" i="1"/>
  <c r="G5856" i="1"/>
  <c r="G5857" i="1"/>
  <c r="G5858" i="1"/>
  <c r="G5859" i="1"/>
  <c r="G5860" i="1"/>
  <c r="G5861" i="1"/>
  <c r="G5862" i="1"/>
  <c r="G5863" i="1"/>
  <c r="G5864" i="1"/>
  <c r="G5865" i="1"/>
  <c r="G5866" i="1"/>
  <c r="G5867" i="1"/>
  <c r="G5868" i="1"/>
  <c r="G5869" i="1"/>
  <c r="G5870" i="1"/>
  <c r="G5871" i="1"/>
  <c r="G5872" i="1"/>
  <c r="G5873" i="1"/>
  <c r="G5874" i="1"/>
  <c r="G5875" i="1"/>
  <c r="G5876" i="1"/>
  <c r="G5877" i="1"/>
  <c r="G5878" i="1"/>
  <c r="G5879" i="1"/>
  <c r="G5880" i="1"/>
  <c r="G5881" i="1"/>
  <c r="G5882" i="1"/>
  <c r="G5883" i="1"/>
  <c r="G5884" i="1"/>
  <c r="G5885" i="1"/>
  <c r="G5886" i="1"/>
  <c r="G5887" i="1"/>
  <c r="G5888" i="1"/>
  <c r="G5889" i="1"/>
  <c r="G5890" i="1"/>
  <c r="G5891" i="1"/>
  <c r="G5892" i="1"/>
  <c r="G5893" i="1"/>
  <c r="G5894" i="1"/>
  <c r="G5895" i="1"/>
  <c r="G5896" i="1"/>
  <c r="G5897" i="1"/>
  <c r="G5898" i="1"/>
  <c r="G5899" i="1"/>
  <c r="G5900" i="1"/>
  <c r="G5901" i="1"/>
  <c r="G5902" i="1"/>
  <c r="G5903" i="1"/>
  <c r="G5904" i="1"/>
  <c r="G5905" i="1"/>
  <c r="G5906" i="1"/>
  <c r="G5907" i="1"/>
  <c r="G5908" i="1"/>
  <c r="G5909" i="1"/>
  <c r="G5910" i="1"/>
  <c r="G5911" i="1"/>
  <c r="G5912" i="1"/>
  <c r="G5913" i="1"/>
  <c r="G5914" i="1"/>
  <c r="G5915" i="1"/>
  <c r="G5916" i="1"/>
  <c r="G5917" i="1"/>
  <c r="G5918" i="1"/>
  <c r="G5919" i="1"/>
  <c r="G5920" i="1"/>
  <c r="G5921" i="1"/>
  <c r="G5922" i="1"/>
  <c r="G5923" i="1"/>
  <c r="G5924" i="1"/>
  <c r="G5925" i="1"/>
  <c r="G5926" i="1"/>
  <c r="G5927" i="1"/>
  <c r="G5928" i="1"/>
  <c r="G5929" i="1"/>
  <c r="G5930" i="1"/>
  <c r="G5931" i="1"/>
  <c r="G5932" i="1"/>
  <c r="G5933" i="1"/>
  <c r="G5934" i="1"/>
  <c r="G5935" i="1"/>
  <c r="G5936" i="1"/>
  <c r="G5937" i="1"/>
  <c r="G5938" i="1"/>
  <c r="G5939" i="1"/>
  <c r="G5940" i="1"/>
  <c r="G5941" i="1"/>
  <c r="G5942" i="1"/>
  <c r="G5943" i="1"/>
  <c r="G5944" i="1"/>
  <c r="G5945" i="1"/>
  <c r="G5946" i="1"/>
  <c r="G5947" i="1"/>
  <c r="G5948" i="1"/>
  <c r="G5949" i="1"/>
  <c r="G5950" i="1"/>
  <c r="G5951" i="1"/>
  <c r="G5952" i="1"/>
  <c r="G5953" i="1"/>
  <c r="G5954" i="1"/>
  <c r="G5955" i="1"/>
  <c r="G5956" i="1"/>
  <c r="G5957" i="1"/>
  <c r="G5958" i="1"/>
  <c r="G5959" i="1"/>
  <c r="G5960" i="1"/>
  <c r="G5961" i="1"/>
  <c r="G5962" i="1"/>
  <c r="G5963" i="1"/>
  <c r="G5964" i="1"/>
  <c r="G5965" i="1"/>
  <c r="G5966" i="1"/>
  <c r="G5967" i="1"/>
  <c r="G5968" i="1"/>
  <c r="G5969" i="1"/>
  <c r="G5970" i="1"/>
  <c r="G5971" i="1"/>
  <c r="G5972" i="1"/>
  <c r="G5973" i="1"/>
  <c r="G5974" i="1"/>
  <c r="G5975" i="1"/>
  <c r="G5976" i="1"/>
  <c r="G5977" i="1"/>
  <c r="G5978" i="1"/>
  <c r="G5979" i="1"/>
  <c r="G5980" i="1"/>
  <c r="G5981" i="1"/>
  <c r="G5982" i="1"/>
  <c r="G5983" i="1"/>
  <c r="G5984" i="1"/>
  <c r="G5985" i="1"/>
  <c r="G5986" i="1"/>
  <c r="G5987" i="1"/>
  <c r="G5988" i="1"/>
  <c r="G5989" i="1"/>
  <c r="G5990" i="1"/>
  <c r="G5991" i="1"/>
  <c r="G5992" i="1"/>
  <c r="G5993" i="1"/>
  <c r="G5994" i="1"/>
  <c r="G5995" i="1"/>
  <c r="G5996" i="1"/>
  <c r="G5997" i="1"/>
  <c r="G5998" i="1"/>
  <c r="G5999" i="1"/>
  <c r="G6000" i="1"/>
  <c r="G6001" i="1"/>
  <c r="D100" i="19"/>
  <c r="D101" i="19"/>
  <c r="D102" i="19"/>
  <c r="D99" i="19"/>
  <c r="E3" i="4"/>
  <c r="E4" i="4"/>
  <c r="E5" i="4"/>
  <c r="E6" i="4"/>
  <c r="E7" i="4"/>
  <c r="E8" i="4"/>
  <c r="E9" i="4"/>
  <c r="E10" i="4"/>
  <c r="E11" i="4"/>
  <c r="E12" i="4"/>
  <c r="E13" i="4"/>
  <c r="E14" i="4"/>
  <c r="E15" i="4"/>
  <c r="E16" i="4"/>
  <c r="E17" i="4"/>
  <c r="E18" i="4"/>
  <c r="E19" i="4"/>
  <c r="E20" i="4"/>
  <c r="E21" i="4"/>
  <c r="E22" i="4"/>
  <c r="E23" i="4"/>
  <c r="E24" i="4"/>
  <c r="E25" i="4"/>
  <c r="E26" i="4"/>
  <c r="E27" i="4"/>
  <c r="E28" i="4"/>
  <c r="E29" i="4"/>
  <c r="E30" i="4"/>
  <c r="E31" i="4"/>
  <c r="E32" i="4"/>
  <c r="E2" i="4"/>
  <c r="C26" i="19" l="1"/>
  <c r="C27" i="19"/>
  <c r="C28" i="19"/>
  <c r="C29" i="19"/>
  <c r="C30" i="19"/>
  <c r="C31" i="19"/>
  <c r="C32" i="19"/>
  <c r="C33" i="19"/>
  <c r="C34" i="19"/>
  <c r="C35" i="19"/>
  <c r="C36" i="19"/>
  <c r="C37" i="19"/>
  <c r="C38" i="19"/>
  <c r="C39" i="19"/>
  <c r="C40" i="19"/>
  <c r="C41" i="19"/>
  <c r="C42" i="19"/>
  <c r="C43" i="19"/>
  <c r="C44" i="19"/>
  <c r="C45" i="19"/>
  <c r="C46" i="19"/>
  <c r="C47" i="19"/>
  <c r="C48" i="19"/>
  <c r="C49" i="19"/>
  <c r="C50" i="19"/>
  <c r="C25" i="19"/>
  <c r="F6001" i="1"/>
  <c r="F6000" i="1"/>
  <c r="F5999" i="1"/>
  <c r="F5998" i="1"/>
  <c r="F5997" i="1"/>
  <c r="F5996" i="1"/>
  <c r="F5995" i="1"/>
  <c r="F5994" i="1"/>
  <c r="F5993" i="1"/>
  <c r="F5992" i="1"/>
  <c r="F5991" i="1"/>
  <c r="F5990" i="1"/>
  <c r="F5989" i="1"/>
  <c r="F5988" i="1"/>
  <c r="F5987" i="1"/>
  <c r="F5986" i="1"/>
  <c r="F5985" i="1"/>
  <c r="F5984" i="1"/>
  <c r="F5983" i="1"/>
  <c r="F5982" i="1"/>
  <c r="F5981" i="1"/>
  <c r="F5980" i="1"/>
  <c r="F5979" i="1"/>
  <c r="F5978" i="1"/>
  <c r="F5977" i="1"/>
  <c r="F5976" i="1"/>
  <c r="F5975" i="1"/>
  <c r="F5974" i="1"/>
  <c r="F5973" i="1"/>
  <c r="F5972" i="1"/>
  <c r="F5971" i="1"/>
  <c r="F5970" i="1"/>
  <c r="F5969" i="1"/>
  <c r="F5968" i="1"/>
  <c r="F5967" i="1"/>
  <c r="F5966" i="1"/>
  <c r="F5965" i="1"/>
  <c r="F5964" i="1"/>
  <c r="F5963" i="1"/>
  <c r="F5962" i="1"/>
  <c r="F5961" i="1"/>
  <c r="F5960" i="1"/>
  <c r="F5959" i="1"/>
  <c r="F5958" i="1"/>
  <c r="F5957" i="1"/>
  <c r="F5956" i="1"/>
  <c r="F5955" i="1"/>
  <c r="F5954" i="1"/>
  <c r="F5953" i="1"/>
  <c r="F5952" i="1"/>
  <c r="F5951" i="1"/>
  <c r="F5950" i="1"/>
  <c r="F5949" i="1"/>
  <c r="F5948" i="1"/>
  <c r="F5947" i="1"/>
  <c r="F5946" i="1"/>
  <c r="F5945" i="1"/>
  <c r="F5944" i="1"/>
  <c r="F5943" i="1"/>
  <c r="F5942" i="1"/>
  <c r="F5941" i="1"/>
  <c r="F5940" i="1"/>
  <c r="F5939" i="1"/>
  <c r="F5938" i="1"/>
  <c r="F5937" i="1"/>
  <c r="F5936" i="1"/>
  <c r="F5935" i="1"/>
  <c r="F5934" i="1"/>
  <c r="F5933" i="1"/>
  <c r="F5932" i="1"/>
  <c r="F5931" i="1"/>
  <c r="F5930" i="1"/>
  <c r="F5929" i="1"/>
  <c r="F5928" i="1"/>
  <c r="F5927" i="1"/>
  <c r="F5926" i="1"/>
  <c r="F5925" i="1"/>
  <c r="F5924" i="1"/>
  <c r="F5923" i="1"/>
  <c r="F5922" i="1"/>
  <c r="F5921" i="1"/>
  <c r="F5920" i="1"/>
  <c r="F5919" i="1"/>
  <c r="F5918" i="1"/>
  <c r="F5917" i="1"/>
  <c r="F5916" i="1"/>
  <c r="F5915" i="1"/>
  <c r="F5914" i="1"/>
  <c r="F5913" i="1"/>
  <c r="F5912" i="1"/>
  <c r="F5911" i="1"/>
  <c r="F5910" i="1"/>
  <c r="F5909" i="1"/>
  <c r="F5908" i="1"/>
  <c r="F5907" i="1"/>
  <c r="F5906" i="1"/>
  <c r="F5905" i="1"/>
  <c r="F5904" i="1"/>
  <c r="F5903" i="1"/>
  <c r="F5902" i="1"/>
  <c r="F5901" i="1"/>
  <c r="F5900" i="1"/>
  <c r="F5899" i="1"/>
  <c r="F5898" i="1"/>
  <c r="F5897" i="1"/>
  <c r="F5896" i="1"/>
  <c r="F5895" i="1"/>
  <c r="F5894" i="1"/>
  <c r="F5893" i="1"/>
  <c r="F5892" i="1"/>
  <c r="F5891" i="1"/>
  <c r="F5890" i="1"/>
  <c r="F5889" i="1"/>
  <c r="F5888" i="1"/>
  <c r="F5887" i="1"/>
  <c r="F5886" i="1"/>
  <c r="F5885" i="1"/>
  <c r="F5884" i="1"/>
  <c r="F5883" i="1"/>
  <c r="F5882" i="1"/>
  <c r="F5881" i="1"/>
  <c r="F5880" i="1"/>
  <c r="F5879" i="1"/>
  <c r="F5878" i="1"/>
  <c r="F5877" i="1"/>
  <c r="F5876" i="1"/>
  <c r="F5875" i="1"/>
  <c r="F5874" i="1"/>
  <c r="F5873" i="1"/>
  <c r="F5872" i="1"/>
  <c r="F5871" i="1"/>
  <c r="F5870" i="1"/>
  <c r="F5869" i="1"/>
  <c r="F5868" i="1"/>
  <c r="F5867" i="1"/>
  <c r="F5866" i="1"/>
  <c r="F5865" i="1"/>
  <c r="F5864" i="1"/>
  <c r="F5863" i="1"/>
  <c r="F5862" i="1"/>
  <c r="F5861" i="1"/>
  <c r="F5860" i="1"/>
  <c r="F5859" i="1"/>
  <c r="F5858" i="1"/>
  <c r="F5857" i="1"/>
  <c r="F5856" i="1"/>
  <c r="F5855" i="1"/>
  <c r="F5854" i="1"/>
  <c r="F5853" i="1"/>
  <c r="F5852" i="1"/>
  <c r="F5851" i="1"/>
  <c r="F5850" i="1"/>
  <c r="F5849" i="1"/>
  <c r="F5848" i="1"/>
  <c r="F5847" i="1"/>
  <c r="F5846" i="1"/>
  <c r="F5845" i="1"/>
  <c r="F5844" i="1"/>
  <c r="F5843" i="1"/>
  <c r="F5842" i="1"/>
  <c r="F5841" i="1"/>
  <c r="F5840" i="1"/>
  <c r="F5839" i="1"/>
  <c r="F5838" i="1"/>
  <c r="F5837" i="1"/>
  <c r="F5836" i="1"/>
  <c r="F5835" i="1"/>
  <c r="F5834" i="1"/>
  <c r="F5833" i="1"/>
  <c r="F5832" i="1"/>
  <c r="F5831" i="1"/>
  <c r="F5830" i="1"/>
  <c r="F5829" i="1"/>
  <c r="F5828" i="1"/>
  <c r="F5827" i="1"/>
  <c r="F5826" i="1"/>
  <c r="F5825" i="1"/>
  <c r="F5824" i="1"/>
  <c r="F5823" i="1"/>
  <c r="F5822" i="1"/>
  <c r="F5821" i="1"/>
  <c r="F5820" i="1"/>
  <c r="F5819" i="1"/>
  <c r="F5818" i="1"/>
  <c r="F5817" i="1"/>
  <c r="F5816" i="1"/>
  <c r="F5815" i="1"/>
  <c r="F5814" i="1"/>
  <c r="F5813" i="1"/>
  <c r="F5812" i="1"/>
  <c r="F5811" i="1"/>
  <c r="F5810" i="1"/>
  <c r="F5809" i="1"/>
  <c r="F5808" i="1"/>
  <c r="F5807" i="1"/>
  <c r="F5806" i="1"/>
  <c r="F5805" i="1"/>
  <c r="F5804" i="1"/>
  <c r="F5803" i="1"/>
  <c r="F5802" i="1"/>
  <c r="F5801" i="1"/>
  <c r="F5800" i="1"/>
  <c r="F5799" i="1"/>
  <c r="F5798" i="1"/>
  <c r="F5797" i="1"/>
  <c r="F5796" i="1"/>
  <c r="F5795" i="1"/>
  <c r="F5794" i="1"/>
  <c r="F5793" i="1"/>
  <c r="F5792" i="1"/>
  <c r="F5791" i="1"/>
  <c r="F5790" i="1"/>
  <c r="F5789" i="1"/>
  <c r="F5788" i="1"/>
  <c r="F5787" i="1"/>
  <c r="F5786" i="1"/>
  <c r="F5785" i="1"/>
  <c r="F5784" i="1"/>
  <c r="F5783" i="1"/>
  <c r="F5782" i="1"/>
  <c r="F5781" i="1"/>
  <c r="F5780" i="1"/>
  <c r="F5779" i="1"/>
  <c r="F5778" i="1"/>
  <c r="F5777" i="1"/>
  <c r="F5776" i="1"/>
  <c r="F5775" i="1"/>
  <c r="F5774" i="1"/>
  <c r="F5773" i="1"/>
  <c r="F5772" i="1"/>
  <c r="F5771" i="1"/>
  <c r="F5770" i="1"/>
  <c r="F5769" i="1"/>
  <c r="F5768" i="1"/>
  <c r="F5767" i="1"/>
  <c r="F5766" i="1"/>
  <c r="F5765" i="1"/>
  <c r="F5764" i="1"/>
  <c r="F5763" i="1"/>
  <c r="F5762" i="1"/>
  <c r="F5761" i="1"/>
  <c r="F5760" i="1"/>
  <c r="F5759" i="1"/>
  <c r="F5758" i="1"/>
  <c r="F5757" i="1"/>
  <c r="F5756" i="1"/>
  <c r="F5755" i="1"/>
  <c r="F5754" i="1"/>
  <c r="F5753" i="1"/>
  <c r="F5752" i="1"/>
  <c r="F5751" i="1"/>
  <c r="F5750" i="1"/>
  <c r="F5749" i="1"/>
  <c r="F5748" i="1"/>
  <c r="F5747" i="1"/>
  <c r="F5746" i="1"/>
  <c r="F5745" i="1"/>
  <c r="F5744" i="1"/>
  <c r="F5743" i="1"/>
  <c r="F5742" i="1"/>
  <c r="F5741" i="1"/>
  <c r="F5740" i="1"/>
  <c r="F5739" i="1"/>
  <c r="F5738" i="1"/>
  <c r="F5737" i="1"/>
  <c r="F5736" i="1"/>
  <c r="F5735" i="1"/>
  <c r="F5734" i="1"/>
  <c r="F5733" i="1"/>
  <c r="F5732" i="1"/>
  <c r="F5731" i="1"/>
  <c r="F5730" i="1"/>
  <c r="F5729" i="1"/>
  <c r="F5728" i="1"/>
  <c r="F5727" i="1"/>
  <c r="F5726" i="1"/>
  <c r="F5725" i="1"/>
  <c r="F5724" i="1"/>
  <c r="F5723" i="1"/>
  <c r="F5722" i="1"/>
  <c r="F5721" i="1"/>
  <c r="F5720" i="1"/>
  <c r="F5719" i="1"/>
  <c r="F5718" i="1"/>
  <c r="F5717" i="1"/>
  <c r="F5716" i="1"/>
  <c r="F5715" i="1"/>
  <c r="F5714" i="1"/>
  <c r="F5713" i="1"/>
  <c r="F5712" i="1"/>
  <c r="F5711" i="1"/>
  <c r="F5710" i="1"/>
  <c r="F5709" i="1"/>
  <c r="F5708" i="1"/>
  <c r="F5707" i="1"/>
  <c r="F5706" i="1"/>
  <c r="F5705" i="1"/>
  <c r="F5704" i="1"/>
  <c r="F5703" i="1"/>
  <c r="F5702" i="1"/>
  <c r="F5701" i="1"/>
  <c r="F5700" i="1"/>
  <c r="F5699" i="1"/>
  <c r="F5698" i="1"/>
  <c r="F5697" i="1"/>
  <c r="F5696" i="1"/>
  <c r="F5695" i="1"/>
  <c r="F5694" i="1"/>
  <c r="F5693" i="1"/>
  <c r="F5692" i="1"/>
  <c r="F5691" i="1"/>
  <c r="F5690" i="1"/>
  <c r="F5689" i="1"/>
  <c r="F5688" i="1"/>
  <c r="F5687" i="1"/>
  <c r="F5686" i="1"/>
  <c r="F5685" i="1"/>
  <c r="F5684" i="1"/>
  <c r="F5683" i="1"/>
  <c r="F5682" i="1"/>
  <c r="F5681" i="1"/>
  <c r="F5680" i="1"/>
  <c r="F5679" i="1"/>
  <c r="F5678" i="1"/>
  <c r="F5677" i="1"/>
  <c r="F5676" i="1"/>
  <c r="F5675" i="1"/>
  <c r="F5674" i="1"/>
  <c r="F5673" i="1"/>
  <c r="F5672" i="1"/>
  <c r="F5671" i="1"/>
  <c r="F5670" i="1"/>
  <c r="F5669" i="1"/>
  <c r="F5668" i="1"/>
  <c r="F5667" i="1"/>
  <c r="F5666" i="1"/>
  <c r="F5665" i="1"/>
  <c r="F5664" i="1"/>
  <c r="F5663" i="1"/>
  <c r="F5662" i="1"/>
  <c r="F5661" i="1"/>
  <c r="F5660" i="1"/>
  <c r="F5659" i="1"/>
  <c r="F5658" i="1"/>
  <c r="F5657" i="1"/>
  <c r="F5656" i="1"/>
  <c r="F5655" i="1"/>
  <c r="F5654" i="1"/>
  <c r="F5653" i="1"/>
  <c r="F5652" i="1"/>
  <c r="F5651" i="1"/>
  <c r="F5650" i="1"/>
  <c r="F5649" i="1"/>
  <c r="F5648" i="1"/>
  <c r="F5647" i="1"/>
  <c r="F5646" i="1"/>
  <c r="F5645" i="1"/>
  <c r="F5644" i="1"/>
  <c r="F5643" i="1"/>
  <c r="F5642" i="1"/>
  <c r="F5641" i="1"/>
  <c r="F5640" i="1"/>
  <c r="F5639" i="1"/>
  <c r="F5638" i="1"/>
  <c r="F5637" i="1"/>
  <c r="F5636" i="1"/>
  <c r="F5635" i="1"/>
  <c r="F5634" i="1"/>
  <c r="F5633" i="1"/>
  <c r="F5632" i="1"/>
  <c r="F5631" i="1"/>
  <c r="F5630" i="1"/>
  <c r="F5629" i="1"/>
  <c r="F5628" i="1"/>
  <c r="F5627" i="1"/>
  <c r="F5626" i="1"/>
  <c r="F5625" i="1"/>
  <c r="F5624" i="1"/>
  <c r="F5623" i="1"/>
  <c r="F5622" i="1"/>
  <c r="F5621" i="1"/>
  <c r="F5620" i="1"/>
  <c r="F5619" i="1"/>
  <c r="F5618" i="1"/>
  <c r="F5617" i="1"/>
  <c r="F5616" i="1"/>
  <c r="F5615" i="1"/>
  <c r="F5614" i="1"/>
  <c r="F5613" i="1"/>
  <c r="F5612" i="1"/>
  <c r="F5611" i="1"/>
  <c r="F5610" i="1"/>
  <c r="F5609" i="1"/>
  <c r="F5608" i="1"/>
  <c r="F5607" i="1"/>
  <c r="F5606" i="1"/>
  <c r="F5605" i="1"/>
  <c r="F5604" i="1"/>
  <c r="F5603" i="1"/>
  <c r="F5602" i="1"/>
  <c r="F5601" i="1"/>
  <c r="F5600" i="1"/>
  <c r="F5599" i="1"/>
  <c r="F5598" i="1"/>
  <c r="F5597" i="1"/>
  <c r="F5596" i="1"/>
  <c r="F5595" i="1"/>
  <c r="F5594" i="1"/>
  <c r="F5593" i="1"/>
  <c r="F5592" i="1"/>
  <c r="F5591" i="1"/>
  <c r="F5590" i="1"/>
  <c r="F5589" i="1"/>
  <c r="F5588" i="1"/>
  <c r="F5587" i="1"/>
  <c r="F5586" i="1"/>
  <c r="F5585" i="1"/>
  <c r="F5584" i="1"/>
  <c r="F5583" i="1"/>
  <c r="F5582" i="1"/>
  <c r="F5581" i="1"/>
  <c r="F5580" i="1"/>
  <c r="F5579" i="1"/>
  <c r="F5578" i="1"/>
  <c r="F5577" i="1"/>
  <c r="F5576" i="1"/>
  <c r="F5575" i="1"/>
  <c r="F5574" i="1"/>
  <c r="F5573" i="1"/>
  <c r="F5572" i="1"/>
  <c r="F5571" i="1"/>
  <c r="F5570" i="1"/>
  <c r="F5569" i="1"/>
  <c r="F5568" i="1"/>
  <c r="F5567" i="1"/>
  <c r="F5566" i="1"/>
  <c r="F5565" i="1"/>
  <c r="F5564" i="1"/>
  <c r="F5563" i="1"/>
  <c r="F5562" i="1"/>
  <c r="F5561" i="1"/>
  <c r="F5560" i="1"/>
  <c r="F5559" i="1"/>
  <c r="F5558" i="1"/>
  <c r="F5557" i="1"/>
  <c r="F5556" i="1"/>
  <c r="F5555" i="1"/>
  <c r="F5554" i="1"/>
  <c r="F5553" i="1"/>
  <c r="F5552" i="1"/>
  <c r="F5551" i="1"/>
  <c r="F5550" i="1"/>
  <c r="F5549" i="1"/>
  <c r="F5548" i="1"/>
  <c r="F5547" i="1"/>
  <c r="F5546" i="1"/>
  <c r="F5545" i="1"/>
  <c r="F5544" i="1"/>
  <c r="F5543" i="1"/>
  <c r="F5542" i="1"/>
  <c r="F5541" i="1"/>
  <c r="F5540" i="1"/>
  <c r="F5539" i="1"/>
  <c r="F5538" i="1"/>
  <c r="F5537" i="1"/>
  <c r="F5536" i="1"/>
  <c r="F5535" i="1"/>
  <c r="F5534" i="1"/>
  <c r="F5533" i="1"/>
  <c r="F5532" i="1"/>
  <c r="F5531" i="1"/>
  <c r="F5530" i="1"/>
  <c r="F5529" i="1"/>
  <c r="F5528" i="1"/>
  <c r="F5527" i="1"/>
  <c r="F5526" i="1"/>
  <c r="F5525" i="1"/>
  <c r="F5524" i="1"/>
  <c r="F5523" i="1"/>
  <c r="F5522" i="1"/>
  <c r="F5521" i="1"/>
  <c r="F5520" i="1"/>
  <c r="F5519" i="1"/>
  <c r="F5518" i="1"/>
  <c r="F5517" i="1"/>
  <c r="F5516" i="1"/>
  <c r="F5515" i="1"/>
  <c r="F5514" i="1"/>
  <c r="F5513" i="1"/>
  <c r="F5512" i="1"/>
  <c r="F5511" i="1"/>
  <c r="F5510" i="1"/>
  <c r="F5509" i="1"/>
  <c r="F5508" i="1"/>
  <c r="F5507" i="1"/>
  <c r="F5506" i="1"/>
  <c r="F5505" i="1"/>
  <c r="F5504" i="1"/>
  <c r="F5503" i="1"/>
  <c r="F5502" i="1"/>
  <c r="F5501" i="1"/>
  <c r="F5500" i="1"/>
  <c r="F5499" i="1"/>
  <c r="F5498" i="1"/>
  <c r="F5497" i="1"/>
  <c r="F5496" i="1"/>
  <c r="F5495" i="1"/>
  <c r="F5494" i="1"/>
  <c r="F5493" i="1"/>
  <c r="F5492" i="1"/>
  <c r="F5491" i="1"/>
  <c r="F5490" i="1"/>
  <c r="F5489" i="1"/>
  <c r="F5488" i="1"/>
  <c r="F5487" i="1"/>
  <c r="F5486" i="1"/>
  <c r="F5485" i="1"/>
  <c r="F5484" i="1"/>
  <c r="F5483" i="1"/>
  <c r="F5482" i="1"/>
  <c r="F5481" i="1"/>
  <c r="F5480" i="1"/>
  <c r="F5479" i="1"/>
  <c r="F5478" i="1"/>
  <c r="F5477" i="1"/>
  <c r="F5476" i="1"/>
  <c r="F5475" i="1"/>
  <c r="F5474" i="1"/>
  <c r="F5473" i="1"/>
  <c r="F5472" i="1"/>
  <c r="F5471" i="1"/>
  <c r="F5470" i="1"/>
  <c r="F5469" i="1"/>
  <c r="F5468" i="1"/>
  <c r="F5467" i="1"/>
  <c r="F5466" i="1"/>
  <c r="F5465" i="1"/>
  <c r="F5464" i="1"/>
  <c r="F5463" i="1"/>
  <c r="F5462" i="1"/>
  <c r="F5461" i="1"/>
  <c r="F5460" i="1"/>
  <c r="F5459" i="1"/>
  <c r="F5458" i="1"/>
  <c r="F5457" i="1"/>
  <c r="F5456" i="1"/>
  <c r="F5455" i="1"/>
  <c r="F5454" i="1"/>
  <c r="F5453" i="1"/>
  <c r="F5452" i="1"/>
  <c r="F5451" i="1"/>
  <c r="F5450" i="1"/>
  <c r="F5449" i="1"/>
  <c r="F5448" i="1"/>
  <c r="F5447" i="1"/>
  <c r="F5446" i="1"/>
  <c r="F5445" i="1"/>
  <c r="F5444" i="1"/>
  <c r="F5443" i="1"/>
  <c r="F5442" i="1"/>
  <c r="F5441" i="1"/>
  <c r="F5440" i="1"/>
  <c r="F5439" i="1"/>
  <c r="F5438" i="1"/>
  <c r="F5437" i="1"/>
  <c r="F5436" i="1"/>
  <c r="F5435" i="1"/>
  <c r="F5434" i="1"/>
  <c r="F5433" i="1"/>
  <c r="F5432" i="1"/>
  <c r="F5431" i="1"/>
  <c r="F5430" i="1"/>
  <c r="F5429" i="1"/>
  <c r="F5428" i="1"/>
  <c r="F5427" i="1"/>
  <c r="F5426" i="1"/>
  <c r="F5425" i="1"/>
  <c r="F5424" i="1"/>
  <c r="F5423" i="1"/>
  <c r="F5422" i="1"/>
  <c r="F5421" i="1"/>
  <c r="F5420" i="1"/>
  <c r="F5419" i="1"/>
  <c r="F5418" i="1"/>
  <c r="F5417" i="1"/>
  <c r="F5416" i="1"/>
  <c r="F5415" i="1"/>
  <c r="F5414" i="1"/>
  <c r="F5413" i="1"/>
  <c r="F5412" i="1"/>
  <c r="F5411" i="1"/>
  <c r="F5410" i="1"/>
  <c r="F5409" i="1"/>
  <c r="F5408" i="1"/>
  <c r="F5407" i="1"/>
  <c r="F5406" i="1"/>
  <c r="F5405" i="1"/>
  <c r="F5404" i="1"/>
  <c r="F5403" i="1"/>
  <c r="F5402" i="1"/>
  <c r="F5401" i="1"/>
  <c r="F5400" i="1"/>
  <c r="F5399" i="1"/>
  <c r="F5398" i="1"/>
  <c r="F5397" i="1"/>
  <c r="F5396" i="1"/>
  <c r="F5395" i="1"/>
  <c r="F5394" i="1"/>
  <c r="F5393" i="1"/>
  <c r="F5392" i="1"/>
  <c r="F5391" i="1"/>
  <c r="F5390" i="1"/>
  <c r="F5389" i="1"/>
  <c r="F5388" i="1"/>
  <c r="F5387" i="1"/>
  <c r="F5386" i="1"/>
  <c r="F5385" i="1"/>
  <c r="F5384" i="1"/>
  <c r="F5383" i="1"/>
  <c r="F5382" i="1"/>
  <c r="F5381" i="1"/>
  <c r="F5380" i="1"/>
  <c r="F5379" i="1"/>
  <c r="F5378" i="1"/>
  <c r="F5377" i="1"/>
  <c r="F5376" i="1"/>
  <c r="F5375" i="1"/>
  <c r="F5374" i="1"/>
  <c r="F5373" i="1"/>
  <c r="F5372" i="1"/>
  <c r="F5371" i="1"/>
  <c r="F5370" i="1"/>
  <c r="F5369" i="1"/>
  <c r="F5368" i="1"/>
  <c r="F5367" i="1"/>
  <c r="F5366" i="1"/>
  <c r="F5365" i="1"/>
  <c r="F5364" i="1"/>
  <c r="F5363" i="1"/>
  <c r="F5362" i="1"/>
  <c r="F5361" i="1"/>
  <c r="F5360" i="1"/>
  <c r="F5359" i="1"/>
  <c r="F5358" i="1"/>
  <c r="F5357" i="1"/>
  <c r="F5356" i="1"/>
  <c r="F5355" i="1"/>
  <c r="F5354" i="1"/>
  <c r="F5353" i="1"/>
  <c r="F5352" i="1"/>
  <c r="F5351" i="1"/>
  <c r="F5350" i="1"/>
  <c r="F5349" i="1"/>
  <c r="F5348" i="1"/>
  <c r="F5347" i="1"/>
  <c r="F5346" i="1"/>
  <c r="F5345" i="1"/>
  <c r="F5344" i="1"/>
  <c r="F5343" i="1"/>
  <c r="F5342" i="1"/>
  <c r="F5341" i="1"/>
  <c r="F5340" i="1"/>
  <c r="F5339" i="1"/>
  <c r="F5338" i="1"/>
  <c r="F5337" i="1"/>
  <c r="F5336" i="1"/>
  <c r="F5335" i="1"/>
  <c r="F5334" i="1"/>
  <c r="F5333" i="1"/>
  <c r="F5332" i="1"/>
  <c r="F5331" i="1"/>
  <c r="F5330" i="1"/>
  <c r="F5329" i="1"/>
  <c r="F5328" i="1"/>
  <c r="F5327" i="1"/>
  <c r="F5326" i="1"/>
  <c r="F5325" i="1"/>
  <c r="F5324" i="1"/>
  <c r="F5323" i="1"/>
  <c r="F5322" i="1"/>
  <c r="F5321" i="1"/>
  <c r="F5320" i="1"/>
  <c r="F5319" i="1"/>
  <c r="F5318" i="1"/>
  <c r="F5317" i="1"/>
  <c r="F5316" i="1"/>
  <c r="F5315" i="1"/>
  <c r="F5314" i="1"/>
  <c r="F5313" i="1"/>
  <c r="F5312" i="1"/>
  <c r="F5311" i="1"/>
  <c r="F5310" i="1"/>
  <c r="F5309" i="1"/>
  <c r="F5308" i="1"/>
  <c r="F5307" i="1"/>
  <c r="F5306" i="1"/>
  <c r="F5305" i="1"/>
  <c r="F5304" i="1"/>
  <c r="F5303" i="1"/>
  <c r="F5302" i="1"/>
  <c r="F5301" i="1"/>
  <c r="F5300" i="1"/>
  <c r="F5299" i="1"/>
  <c r="F5298" i="1"/>
  <c r="F5297" i="1"/>
  <c r="F5296" i="1"/>
  <c r="F5295" i="1"/>
  <c r="F5294" i="1"/>
  <c r="F5293" i="1"/>
  <c r="F5292" i="1"/>
  <c r="F5291" i="1"/>
  <c r="F5290" i="1"/>
  <c r="F5289" i="1"/>
  <c r="F5288" i="1"/>
  <c r="F5287" i="1"/>
  <c r="F5286" i="1"/>
  <c r="F5285" i="1"/>
  <c r="F5284" i="1"/>
  <c r="F5283" i="1"/>
  <c r="F5282" i="1"/>
  <c r="F5281" i="1"/>
  <c r="F5280" i="1"/>
  <c r="F5279" i="1"/>
  <c r="F5278" i="1"/>
  <c r="F5277" i="1"/>
  <c r="F5276" i="1"/>
  <c r="F5275" i="1"/>
  <c r="F5274" i="1"/>
  <c r="F5273" i="1"/>
  <c r="F5272" i="1"/>
  <c r="F5271" i="1"/>
  <c r="F5270" i="1"/>
  <c r="F5269" i="1"/>
  <c r="F5268" i="1"/>
  <c r="F5267" i="1"/>
  <c r="F5266" i="1"/>
  <c r="F5265" i="1"/>
  <c r="F5264" i="1"/>
  <c r="F5263" i="1"/>
  <c r="F5262" i="1"/>
  <c r="F5261" i="1"/>
  <c r="F5260" i="1"/>
  <c r="F5259" i="1"/>
  <c r="F5258" i="1"/>
  <c r="F5257" i="1"/>
  <c r="F5256" i="1"/>
  <c r="F5255" i="1"/>
  <c r="F5254" i="1"/>
  <c r="F5253" i="1"/>
  <c r="F5252" i="1"/>
  <c r="F5251" i="1"/>
  <c r="F5250" i="1"/>
  <c r="F5249" i="1"/>
  <c r="F5248" i="1"/>
  <c r="F5247" i="1"/>
  <c r="F5246" i="1"/>
  <c r="F5245" i="1"/>
  <c r="F5244" i="1"/>
  <c r="F5243" i="1"/>
  <c r="F5242" i="1"/>
  <c r="F5241" i="1"/>
  <c r="F5240" i="1"/>
  <c r="F5239" i="1"/>
  <c r="F5238" i="1"/>
  <c r="F5237" i="1"/>
  <c r="F5236" i="1"/>
  <c r="F5235" i="1"/>
  <c r="F5234" i="1"/>
  <c r="F5233" i="1"/>
  <c r="F5232" i="1"/>
  <c r="F5231" i="1"/>
  <c r="F5230" i="1"/>
  <c r="F5229" i="1"/>
  <c r="F5228" i="1"/>
  <c r="F5227" i="1"/>
  <c r="F5226" i="1"/>
  <c r="F5225" i="1"/>
  <c r="F5224" i="1"/>
  <c r="F5223" i="1"/>
  <c r="F5222" i="1"/>
  <c r="F5221" i="1"/>
  <c r="F5220" i="1"/>
  <c r="F5219" i="1"/>
  <c r="F5218" i="1"/>
  <c r="F5217" i="1"/>
  <c r="F5216" i="1"/>
  <c r="F5215" i="1"/>
  <c r="F5214" i="1"/>
  <c r="F5213" i="1"/>
  <c r="F5212" i="1"/>
  <c r="F5211" i="1"/>
  <c r="F5210" i="1"/>
  <c r="F5209" i="1"/>
  <c r="F5208" i="1"/>
  <c r="F5207" i="1"/>
  <c r="F5206" i="1"/>
  <c r="F5205" i="1"/>
  <c r="F5204" i="1"/>
  <c r="F5203" i="1"/>
  <c r="F5202" i="1"/>
  <c r="F5201" i="1"/>
  <c r="F5200" i="1"/>
  <c r="F5199" i="1"/>
  <c r="F5198" i="1"/>
  <c r="F5197" i="1"/>
  <c r="F5196" i="1"/>
  <c r="F5195" i="1"/>
  <c r="F5194" i="1"/>
  <c r="F5193" i="1"/>
  <c r="F5192" i="1"/>
  <c r="F5191" i="1"/>
  <c r="F5190" i="1"/>
  <c r="F5189" i="1"/>
  <c r="F5188" i="1"/>
  <c r="F5187" i="1"/>
  <c r="F5186" i="1"/>
  <c r="F5185" i="1"/>
  <c r="F5184" i="1"/>
  <c r="F5183" i="1"/>
  <c r="F5182" i="1"/>
  <c r="F5181" i="1"/>
  <c r="F5180" i="1"/>
  <c r="F5179" i="1"/>
  <c r="F5178" i="1"/>
  <c r="F5177" i="1"/>
  <c r="F5176" i="1"/>
  <c r="F5175" i="1"/>
  <c r="F5174" i="1"/>
  <c r="F5173" i="1"/>
  <c r="F5172" i="1"/>
  <c r="F5171" i="1"/>
  <c r="F5170" i="1"/>
  <c r="F5169" i="1"/>
  <c r="F5168" i="1"/>
  <c r="F5167" i="1"/>
  <c r="F5166" i="1"/>
  <c r="F5165" i="1"/>
  <c r="F5164" i="1"/>
  <c r="F5163" i="1"/>
  <c r="F5162" i="1"/>
  <c r="F5161" i="1"/>
  <c r="F5160" i="1"/>
  <c r="F5159" i="1"/>
  <c r="F5158" i="1"/>
  <c r="F5157" i="1"/>
  <c r="F5156" i="1"/>
  <c r="F5155" i="1"/>
  <c r="F5154" i="1"/>
  <c r="F5153" i="1"/>
  <c r="F5152" i="1"/>
  <c r="F5151" i="1"/>
  <c r="F5150" i="1"/>
  <c r="F5149" i="1"/>
  <c r="F5148" i="1"/>
  <c r="F5147" i="1"/>
  <c r="F5146" i="1"/>
  <c r="F5145" i="1"/>
  <c r="F5144" i="1"/>
  <c r="F5143" i="1"/>
  <c r="F5142" i="1"/>
  <c r="F5141" i="1"/>
  <c r="F5140" i="1"/>
  <c r="F5139" i="1"/>
  <c r="F5138" i="1"/>
  <c r="F5137" i="1"/>
  <c r="F5136" i="1"/>
  <c r="F5135" i="1"/>
  <c r="F5134" i="1"/>
  <c r="F5133" i="1"/>
  <c r="F5132" i="1"/>
  <c r="F5131" i="1"/>
  <c r="F5130" i="1"/>
  <c r="F5129" i="1"/>
  <c r="F5128" i="1"/>
  <c r="F5127" i="1"/>
  <c r="F5126" i="1"/>
  <c r="F5125" i="1"/>
  <c r="F5124" i="1"/>
  <c r="F5123" i="1"/>
  <c r="F5122" i="1"/>
  <c r="F5121" i="1"/>
  <c r="F5120" i="1"/>
  <c r="F5119" i="1"/>
  <c r="F5118" i="1"/>
  <c r="F5117" i="1"/>
  <c r="F5116" i="1"/>
  <c r="F5115" i="1"/>
  <c r="F5114" i="1"/>
  <c r="F5113" i="1"/>
  <c r="F5112" i="1"/>
  <c r="F5111" i="1"/>
  <c r="F5110" i="1"/>
  <c r="F5109" i="1"/>
  <c r="F5108" i="1"/>
  <c r="F5107" i="1"/>
  <c r="F5106" i="1"/>
  <c r="F5105" i="1"/>
  <c r="F5104" i="1"/>
  <c r="F5103" i="1"/>
  <c r="F5102" i="1"/>
  <c r="F5101" i="1"/>
  <c r="F5100" i="1"/>
  <c r="F5099" i="1"/>
  <c r="F5098" i="1"/>
  <c r="F5097" i="1"/>
  <c r="F5096" i="1"/>
  <c r="F5095" i="1"/>
  <c r="F5094" i="1"/>
  <c r="F5093" i="1"/>
  <c r="F5092" i="1"/>
  <c r="F5091" i="1"/>
  <c r="F5090" i="1"/>
  <c r="F5089" i="1"/>
  <c r="F5088" i="1"/>
  <c r="F5087" i="1"/>
  <c r="F5086" i="1"/>
  <c r="F5085" i="1"/>
  <c r="F5084" i="1"/>
  <c r="F5083" i="1"/>
  <c r="F5082" i="1"/>
  <c r="F5081" i="1"/>
  <c r="F5080" i="1"/>
  <c r="F5079" i="1"/>
  <c r="F5078" i="1"/>
  <c r="F5077" i="1"/>
  <c r="F5076" i="1"/>
  <c r="F5075" i="1"/>
  <c r="F5074" i="1"/>
  <c r="F5073" i="1"/>
  <c r="F5072" i="1"/>
  <c r="F5071" i="1"/>
  <c r="F5070" i="1"/>
  <c r="F5069" i="1"/>
  <c r="F5068" i="1"/>
  <c r="F5067" i="1"/>
  <c r="F5066" i="1"/>
  <c r="F5065" i="1"/>
  <c r="F5064" i="1"/>
  <c r="F5063" i="1"/>
  <c r="F5062" i="1"/>
  <c r="F5061" i="1"/>
  <c r="F5060" i="1"/>
  <c r="F5059" i="1"/>
  <c r="F5058" i="1"/>
  <c r="F5057" i="1"/>
  <c r="F5056" i="1"/>
  <c r="F5055" i="1"/>
  <c r="F5054" i="1"/>
  <c r="F5053" i="1"/>
  <c r="F5052" i="1"/>
  <c r="F5051" i="1"/>
  <c r="F5050" i="1"/>
  <c r="F5049" i="1"/>
  <c r="F5048" i="1"/>
  <c r="F5047" i="1"/>
  <c r="F5046" i="1"/>
  <c r="F5045" i="1"/>
  <c r="F5044" i="1"/>
  <c r="F5043" i="1"/>
  <c r="F5042" i="1"/>
  <c r="F5041" i="1"/>
  <c r="F5040" i="1"/>
  <c r="F5039" i="1"/>
  <c r="F5038" i="1"/>
  <c r="F5037" i="1"/>
  <c r="F5036" i="1"/>
  <c r="F5035" i="1"/>
  <c r="F5034" i="1"/>
  <c r="F5033" i="1"/>
  <c r="F5032" i="1"/>
  <c r="F5031" i="1"/>
  <c r="F5030" i="1"/>
  <c r="F5029" i="1"/>
  <c r="F5028" i="1"/>
  <c r="F5027" i="1"/>
  <c r="F5026" i="1"/>
  <c r="F5025" i="1"/>
  <c r="F5024" i="1"/>
  <c r="F5023" i="1"/>
  <c r="F5022" i="1"/>
  <c r="F5021" i="1"/>
  <c r="F5020" i="1"/>
  <c r="F5019" i="1"/>
  <c r="F5018" i="1"/>
  <c r="F5017" i="1"/>
  <c r="F5016" i="1"/>
  <c r="F5015" i="1"/>
  <c r="F5014" i="1"/>
  <c r="F5013" i="1"/>
  <c r="F5012" i="1"/>
  <c r="F5011" i="1"/>
  <c r="F5010" i="1"/>
  <c r="F5009" i="1"/>
  <c r="F5008" i="1"/>
  <c r="F5007" i="1"/>
  <c r="F5006" i="1"/>
  <c r="F5005" i="1"/>
  <c r="F5004" i="1"/>
  <c r="F5003" i="1"/>
  <c r="F5002" i="1"/>
  <c r="F5001" i="1"/>
  <c r="F5000" i="1"/>
  <c r="F4999" i="1"/>
  <c r="F4998" i="1"/>
  <c r="F4997" i="1"/>
  <c r="F4996" i="1"/>
  <c r="F4995" i="1"/>
  <c r="F4994" i="1"/>
  <c r="F4993" i="1"/>
  <c r="F4992" i="1"/>
  <c r="F4991" i="1"/>
  <c r="F4990" i="1"/>
  <c r="F4989" i="1"/>
  <c r="F4988" i="1"/>
  <c r="F4987" i="1"/>
  <c r="F4986" i="1"/>
  <c r="F4985" i="1"/>
  <c r="F4984" i="1"/>
  <c r="F4983" i="1"/>
  <c r="F4982" i="1"/>
  <c r="F4981" i="1"/>
  <c r="F4980" i="1"/>
  <c r="F4979" i="1"/>
  <c r="F4978" i="1"/>
  <c r="F4977" i="1"/>
  <c r="F4976" i="1"/>
  <c r="F4975" i="1"/>
  <c r="F4974" i="1"/>
  <c r="F4973" i="1"/>
  <c r="F4972" i="1"/>
  <c r="F4971" i="1"/>
  <c r="F4970" i="1"/>
  <c r="F4969" i="1"/>
  <c r="F4968" i="1"/>
  <c r="F4967" i="1"/>
  <c r="F4966" i="1"/>
  <c r="F4965" i="1"/>
  <c r="F4964" i="1"/>
  <c r="F4963" i="1"/>
  <c r="F4962" i="1"/>
  <c r="F4961" i="1"/>
  <c r="F4960" i="1"/>
  <c r="F4959" i="1"/>
  <c r="F4958" i="1"/>
  <c r="F4957" i="1"/>
  <c r="F4956" i="1"/>
  <c r="F4955" i="1"/>
  <c r="F4954" i="1"/>
  <c r="F4953" i="1"/>
  <c r="F4952" i="1"/>
  <c r="F4951" i="1"/>
  <c r="F4950" i="1"/>
  <c r="F4949" i="1"/>
  <c r="F4948" i="1"/>
  <c r="F4947" i="1"/>
  <c r="F4946" i="1"/>
  <c r="F4945" i="1"/>
  <c r="F4944" i="1"/>
  <c r="F4943" i="1"/>
  <c r="F4942" i="1"/>
  <c r="F4941" i="1"/>
  <c r="F4940" i="1"/>
  <c r="F4939" i="1"/>
  <c r="F4938" i="1"/>
  <c r="F4937" i="1"/>
  <c r="F4936" i="1"/>
  <c r="F4935" i="1"/>
  <c r="F4934" i="1"/>
  <c r="F4933" i="1"/>
  <c r="F4932" i="1"/>
  <c r="F4931" i="1"/>
  <c r="F4930" i="1"/>
  <c r="F4929" i="1"/>
  <c r="F4928" i="1"/>
  <c r="F4927" i="1"/>
  <c r="F4926" i="1"/>
  <c r="F4925" i="1"/>
  <c r="F4924" i="1"/>
  <c r="F4923" i="1"/>
  <c r="F4922" i="1"/>
  <c r="F4921" i="1"/>
  <c r="F4920" i="1"/>
  <c r="F4919" i="1"/>
  <c r="F4918" i="1"/>
  <c r="F4917" i="1"/>
  <c r="F4916" i="1"/>
  <c r="F4915" i="1"/>
  <c r="F4914" i="1"/>
  <c r="F4913" i="1"/>
  <c r="F4912" i="1"/>
  <c r="F4911" i="1"/>
  <c r="F4910" i="1"/>
  <c r="F4909" i="1"/>
  <c r="F4908" i="1"/>
  <c r="F4907" i="1"/>
  <c r="F4906" i="1"/>
  <c r="F4905" i="1"/>
  <c r="F4904" i="1"/>
  <c r="F4903" i="1"/>
  <c r="F4902" i="1"/>
  <c r="F4901" i="1"/>
  <c r="F4900" i="1"/>
  <c r="F4899" i="1"/>
  <c r="F4898" i="1"/>
  <c r="F4897" i="1"/>
  <c r="F4896" i="1"/>
  <c r="F4895" i="1"/>
  <c r="F4894" i="1"/>
  <c r="F4893" i="1"/>
  <c r="F4892" i="1"/>
  <c r="F4891" i="1"/>
  <c r="F4890" i="1"/>
  <c r="F4889" i="1"/>
  <c r="F4888" i="1"/>
  <c r="F4887" i="1"/>
  <c r="F4886" i="1"/>
  <c r="F4885" i="1"/>
  <c r="F4884" i="1"/>
  <c r="F4883" i="1"/>
  <c r="F4882" i="1"/>
  <c r="F4881" i="1"/>
  <c r="F4880" i="1"/>
  <c r="F4879" i="1"/>
  <c r="F4878" i="1"/>
  <c r="F4877" i="1"/>
  <c r="F4876" i="1"/>
  <c r="F4875" i="1"/>
  <c r="F4874" i="1"/>
  <c r="F4873" i="1"/>
  <c r="F4872" i="1"/>
  <c r="F4871" i="1"/>
  <c r="F4870" i="1"/>
  <c r="F4869" i="1"/>
  <c r="F4868" i="1"/>
  <c r="F4867" i="1"/>
  <c r="F4866" i="1"/>
  <c r="F4865" i="1"/>
  <c r="F4864" i="1"/>
  <c r="F4863" i="1"/>
  <c r="F4862" i="1"/>
  <c r="F4861" i="1"/>
  <c r="F4860" i="1"/>
  <c r="F4859" i="1"/>
  <c r="F4858" i="1"/>
  <c r="F4857" i="1"/>
  <c r="F4856" i="1"/>
  <c r="F4855" i="1"/>
  <c r="F4854" i="1"/>
  <c r="F4853" i="1"/>
  <c r="F4852" i="1"/>
  <c r="F4851" i="1"/>
  <c r="F4850" i="1"/>
  <c r="F4849" i="1"/>
  <c r="F4848" i="1"/>
  <c r="F4847" i="1"/>
  <c r="F4846" i="1"/>
  <c r="F4845" i="1"/>
  <c r="F4844" i="1"/>
  <c r="F4843" i="1"/>
  <c r="F4842" i="1"/>
  <c r="F4841" i="1"/>
  <c r="F4840" i="1"/>
  <c r="F4839" i="1"/>
  <c r="F4838" i="1"/>
  <c r="F4837" i="1"/>
  <c r="F4836" i="1"/>
  <c r="F4835" i="1"/>
  <c r="F4834" i="1"/>
  <c r="F4833" i="1"/>
  <c r="F4832" i="1"/>
  <c r="F4831" i="1"/>
  <c r="F4830" i="1"/>
  <c r="F4829" i="1"/>
  <c r="F4828" i="1"/>
  <c r="F4827" i="1"/>
  <c r="F4826" i="1"/>
  <c r="F4825" i="1"/>
  <c r="F4824" i="1"/>
  <c r="F4823" i="1"/>
  <c r="F4822" i="1"/>
  <c r="F4821" i="1"/>
  <c r="F4820" i="1"/>
  <c r="F4819" i="1"/>
  <c r="F4818" i="1"/>
  <c r="F4817" i="1"/>
  <c r="F4816" i="1"/>
  <c r="F4815" i="1"/>
  <c r="F4814" i="1"/>
  <c r="F4813" i="1"/>
  <c r="F4812" i="1"/>
  <c r="F4811" i="1"/>
  <c r="F4810" i="1"/>
  <c r="F4809" i="1"/>
  <c r="F4808" i="1"/>
  <c r="F4807" i="1"/>
  <c r="F4806" i="1"/>
  <c r="F4805" i="1"/>
  <c r="F4804" i="1"/>
  <c r="F4803" i="1"/>
  <c r="F4802" i="1"/>
  <c r="F4801" i="1"/>
  <c r="F4800" i="1"/>
  <c r="F4799" i="1"/>
  <c r="F4798" i="1"/>
  <c r="F4797" i="1"/>
  <c r="F4796" i="1"/>
  <c r="F4795" i="1"/>
  <c r="F4794" i="1"/>
  <c r="F4793" i="1"/>
  <c r="F4792" i="1"/>
  <c r="F4791" i="1"/>
  <c r="F4790" i="1"/>
  <c r="F4789" i="1"/>
  <c r="F4788" i="1"/>
  <c r="F4787" i="1"/>
  <c r="F4786" i="1"/>
  <c r="F4785" i="1"/>
  <c r="F4784" i="1"/>
  <c r="F4783" i="1"/>
  <c r="F4782" i="1"/>
  <c r="F4781" i="1"/>
  <c r="F4780" i="1"/>
  <c r="F4779" i="1"/>
  <c r="F4778" i="1"/>
  <c r="F4777" i="1"/>
  <c r="F4776" i="1"/>
  <c r="F4775" i="1"/>
  <c r="F4774" i="1"/>
  <c r="F4773" i="1"/>
  <c r="F4772" i="1"/>
  <c r="F4771" i="1"/>
  <c r="F4770" i="1"/>
  <c r="F4769" i="1"/>
  <c r="F4768" i="1"/>
  <c r="F4767" i="1"/>
  <c r="F4766" i="1"/>
  <c r="F4765" i="1"/>
  <c r="F4764" i="1"/>
  <c r="F4763" i="1"/>
  <c r="F4762" i="1"/>
  <c r="F4761" i="1"/>
  <c r="F4760" i="1"/>
  <c r="F4759" i="1"/>
  <c r="F4758" i="1"/>
  <c r="F4757" i="1"/>
  <c r="F4756" i="1"/>
  <c r="F4755" i="1"/>
  <c r="F4754" i="1"/>
  <c r="F4753" i="1"/>
  <c r="F4752" i="1"/>
  <c r="F4751" i="1"/>
  <c r="F4750" i="1"/>
  <c r="F4749" i="1"/>
  <c r="F4748" i="1"/>
  <c r="F4747" i="1"/>
  <c r="F4746" i="1"/>
  <c r="F4745" i="1"/>
  <c r="F4744" i="1"/>
  <c r="F4743" i="1"/>
  <c r="F4742" i="1"/>
  <c r="F4741" i="1"/>
  <c r="F4740" i="1"/>
  <c r="F4739" i="1"/>
  <c r="F4738" i="1"/>
  <c r="F4737" i="1"/>
  <c r="F4736" i="1"/>
  <c r="F4735" i="1"/>
  <c r="F4734" i="1"/>
  <c r="F4733" i="1"/>
  <c r="F4732" i="1"/>
  <c r="F4731" i="1"/>
  <c r="F4730" i="1"/>
  <c r="F4729" i="1"/>
  <c r="F4728" i="1"/>
  <c r="F4727" i="1"/>
  <c r="F4726" i="1"/>
  <c r="F4725" i="1"/>
  <c r="F4724" i="1"/>
  <c r="F4723" i="1"/>
  <c r="F4722" i="1"/>
  <c r="F4721" i="1"/>
  <c r="F4720" i="1"/>
  <c r="F4719" i="1"/>
  <c r="F4718" i="1"/>
  <c r="F4717" i="1"/>
  <c r="F4716" i="1"/>
  <c r="F4715" i="1"/>
  <c r="F4714" i="1"/>
  <c r="F4713" i="1"/>
  <c r="F4712" i="1"/>
  <c r="F4711" i="1"/>
  <c r="F4710" i="1"/>
  <c r="F4709" i="1"/>
  <c r="F4708" i="1"/>
  <c r="F4707" i="1"/>
  <c r="F4706" i="1"/>
  <c r="F4705" i="1"/>
  <c r="F4704" i="1"/>
  <c r="F4703" i="1"/>
  <c r="F4702" i="1"/>
  <c r="F4701" i="1"/>
  <c r="F4700" i="1"/>
  <c r="F4699" i="1"/>
  <c r="F4698" i="1"/>
  <c r="F4697" i="1"/>
  <c r="F4696" i="1"/>
  <c r="F4695" i="1"/>
  <c r="F4694" i="1"/>
  <c r="F4693" i="1"/>
  <c r="F4692" i="1"/>
  <c r="F4691" i="1"/>
  <c r="F4690" i="1"/>
  <c r="F4689" i="1"/>
  <c r="F4688" i="1"/>
  <c r="F4687" i="1"/>
  <c r="F4686" i="1"/>
  <c r="F4685" i="1"/>
  <c r="F4684" i="1"/>
  <c r="F4683" i="1"/>
  <c r="F4682" i="1"/>
  <c r="F4681" i="1"/>
  <c r="F4680" i="1"/>
  <c r="F4679" i="1"/>
  <c r="F4678" i="1"/>
  <c r="F4677" i="1"/>
  <c r="F4676" i="1"/>
  <c r="F4675" i="1"/>
  <c r="F4674" i="1"/>
  <c r="F4673" i="1"/>
  <c r="F4672" i="1"/>
  <c r="F4671" i="1"/>
  <c r="F4670" i="1"/>
  <c r="F4669" i="1"/>
  <c r="F4668" i="1"/>
  <c r="F4667" i="1"/>
  <c r="F4666" i="1"/>
  <c r="F4665" i="1"/>
  <c r="F4664" i="1"/>
  <c r="F4663" i="1"/>
  <c r="F4662" i="1"/>
  <c r="F4661" i="1"/>
  <c r="F4660" i="1"/>
  <c r="F4659" i="1"/>
  <c r="F4658" i="1"/>
  <c r="F4657" i="1"/>
  <c r="F4656" i="1"/>
  <c r="F4655" i="1"/>
  <c r="F4654" i="1"/>
  <c r="F4653" i="1"/>
  <c r="F4652" i="1"/>
  <c r="F4651" i="1"/>
  <c r="F4650" i="1"/>
  <c r="F4649" i="1"/>
  <c r="F4648" i="1"/>
  <c r="F4647" i="1"/>
  <c r="F4646" i="1"/>
  <c r="F4645" i="1"/>
  <c r="F4644" i="1"/>
  <c r="F4643" i="1"/>
  <c r="F4642" i="1"/>
  <c r="F4641" i="1"/>
  <c r="F4640" i="1"/>
  <c r="F4639" i="1"/>
  <c r="F4638" i="1"/>
  <c r="F4637" i="1"/>
  <c r="F4636" i="1"/>
  <c r="F4635" i="1"/>
  <c r="F4634" i="1"/>
  <c r="F4633" i="1"/>
  <c r="F4632" i="1"/>
  <c r="F4631" i="1"/>
  <c r="F4630" i="1"/>
  <c r="F4629" i="1"/>
  <c r="F4628" i="1"/>
  <c r="F4627" i="1"/>
  <c r="F4626" i="1"/>
  <c r="F4625" i="1"/>
  <c r="F4624" i="1"/>
  <c r="F4623" i="1"/>
  <c r="F4622" i="1"/>
  <c r="F4621" i="1"/>
  <c r="F4620" i="1"/>
  <c r="F4619" i="1"/>
  <c r="F4618" i="1"/>
  <c r="F4617" i="1"/>
  <c r="F4616" i="1"/>
  <c r="F4615" i="1"/>
  <c r="F4614" i="1"/>
  <c r="F4613" i="1"/>
  <c r="F4612" i="1"/>
  <c r="F4611" i="1"/>
  <c r="F4610" i="1"/>
  <c r="F4609" i="1"/>
  <c r="F4608" i="1"/>
  <c r="F4607" i="1"/>
  <c r="F4606" i="1"/>
  <c r="F4605" i="1"/>
  <c r="F4604" i="1"/>
  <c r="F4603" i="1"/>
  <c r="F4602" i="1"/>
  <c r="F4601" i="1"/>
  <c r="F4600" i="1"/>
  <c r="F4599" i="1"/>
  <c r="F4598" i="1"/>
  <c r="F4597" i="1"/>
  <c r="F4596" i="1"/>
  <c r="F4595" i="1"/>
  <c r="F4594" i="1"/>
  <c r="F4593" i="1"/>
  <c r="F4592" i="1"/>
  <c r="F4591" i="1"/>
  <c r="F4590" i="1"/>
  <c r="F4589" i="1"/>
  <c r="F4588" i="1"/>
  <c r="F4587" i="1"/>
  <c r="F4586" i="1"/>
  <c r="F4585" i="1"/>
  <c r="F4584" i="1"/>
  <c r="F4583" i="1"/>
  <c r="F4582" i="1"/>
  <c r="F4581" i="1"/>
  <c r="F4580" i="1"/>
  <c r="F4579" i="1"/>
  <c r="F4578" i="1"/>
  <c r="F4577" i="1"/>
  <c r="F4576" i="1"/>
  <c r="F4575" i="1"/>
  <c r="F4574" i="1"/>
  <c r="F4573" i="1"/>
  <c r="F4572" i="1"/>
  <c r="F4571" i="1"/>
  <c r="F4570" i="1"/>
  <c r="F4569" i="1"/>
  <c r="F4568" i="1"/>
  <c r="F4567" i="1"/>
  <c r="F4566" i="1"/>
  <c r="F4565" i="1"/>
  <c r="F4564" i="1"/>
  <c r="F4563" i="1"/>
  <c r="F4562" i="1"/>
  <c r="F4561" i="1"/>
  <c r="F4560" i="1"/>
  <c r="F4559" i="1"/>
  <c r="F4558" i="1"/>
  <c r="F4557" i="1"/>
  <c r="F4556" i="1"/>
  <c r="F4555" i="1"/>
  <c r="F4554" i="1"/>
  <c r="F4553" i="1"/>
  <c r="F4552" i="1"/>
  <c r="F4551" i="1"/>
  <c r="F4550" i="1"/>
  <c r="F4549" i="1"/>
  <c r="F4548" i="1"/>
  <c r="F4547" i="1"/>
  <c r="F4546" i="1"/>
  <c r="F4545" i="1"/>
  <c r="F4544" i="1"/>
  <c r="F4543" i="1"/>
  <c r="F4542" i="1"/>
  <c r="F4541" i="1"/>
  <c r="F4540" i="1"/>
  <c r="F4539" i="1"/>
  <c r="F4538" i="1"/>
  <c r="F4537" i="1"/>
  <c r="F4536" i="1"/>
  <c r="F4535" i="1"/>
  <c r="F4534" i="1"/>
  <c r="F4533" i="1"/>
  <c r="F4532" i="1"/>
  <c r="F4531" i="1"/>
  <c r="F4530" i="1"/>
  <c r="F4529" i="1"/>
  <c r="F4528" i="1"/>
  <c r="F4527" i="1"/>
  <c r="F4526" i="1"/>
  <c r="F4525" i="1"/>
  <c r="F4524" i="1"/>
  <c r="F4523" i="1"/>
  <c r="F4522" i="1"/>
  <c r="F4521" i="1"/>
  <c r="F4520" i="1"/>
  <c r="F4519" i="1"/>
  <c r="F4518" i="1"/>
  <c r="F4517" i="1"/>
  <c r="F4516" i="1"/>
  <c r="F4515" i="1"/>
  <c r="F4514" i="1"/>
  <c r="F4513" i="1"/>
  <c r="F4512" i="1"/>
  <c r="F4511" i="1"/>
  <c r="F4510" i="1"/>
  <c r="F4509" i="1"/>
  <c r="F4508" i="1"/>
  <c r="F4507" i="1"/>
  <c r="F4506" i="1"/>
  <c r="F4505" i="1"/>
  <c r="F4504" i="1"/>
  <c r="F4503" i="1"/>
  <c r="F4502" i="1"/>
  <c r="F4501" i="1"/>
  <c r="F4500" i="1"/>
  <c r="F4499" i="1"/>
  <c r="F4498" i="1"/>
  <c r="F4497" i="1"/>
  <c r="F4496" i="1"/>
  <c r="F4495" i="1"/>
  <c r="F4494" i="1"/>
  <c r="F4493" i="1"/>
  <c r="F4492" i="1"/>
  <c r="F4491" i="1"/>
  <c r="F4490" i="1"/>
  <c r="F4489" i="1"/>
  <c r="F4488" i="1"/>
  <c r="F4487" i="1"/>
  <c r="F4486" i="1"/>
  <c r="F4485" i="1"/>
  <c r="F4484" i="1"/>
  <c r="F4483" i="1"/>
  <c r="F4482" i="1"/>
  <c r="F4481" i="1"/>
  <c r="F4480" i="1"/>
  <c r="F4479" i="1"/>
  <c r="F4478" i="1"/>
  <c r="F4477" i="1"/>
  <c r="F4476" i="1"/>
  <c r="F4475" i="1"/>
  <c r="F4474" i="1"/>
  <c r="F4473" i="1"/>
  <c r="F4472" i="1"/>
  <c r="F4471" i="1"/>
  <c r="F4470" i="1"/>
  <c r="F4469" i="1"/>
  <c r="F4468" i="1"/>
  <c r="F4467" i="1"/>
  <c r="F4466" i="1"/>
  <c r="F4465" i="1"/>
  <c r="F4464" i="1"/>
  <c r="F4463" i="1"/>
  <c r="F4462" i="1"/>
  <c r="F4461" i="1"/>
  <c r="F4460" i="1"/>
  <c r="F4459" i="1"/>
  <c r="F4458" i="1"/>
  <c r="F4457" i="1"/>
  <c r="F4456" i="1"/>
  <c r="F4455" i="1"/>
  <c r="F4454" i="1"/>
  <c r="F4453" i="1"/>
  <c r="F4452" i="1"/>
  <c r="F4451" i="1"/>
  <c r="F4450" i="1"/>
  <c r="F4449" i="1"/>
  <c r="F4448" i="1"/>
  <c r="F4447" i="1"/>
  <c r="F4446" i="1"/>
  <c r="F4445" i="1"/>
  <c r="F4444" i="1"/>
  <c r="F4443" i="1"/>
  <c r="F4442" i="1"/>
  <c r="F4441" i="1"/>
  <c r="F4440" i="1"/>
  <c r="F4439" i="1"/>
  <c r="F4438" i="1"/>
  <c r="F4437" i="1"/>
  <c r="F4436" i="1"/>
  <c r="F4435" i="1"/>
  <c r="F4434" i="1"/>
  <c r="F4433" i="1"/>
  <c r="F4432" i="1"/>
  <c r="F4431" i="1"/>
  <c r="F4430" i="1"/>
  <c r="F4429" i="1"/>
  <c r="F4428" i="1"/>
  <c r="F4427" i="1"/>
  <c r="F4426" i="1"/>
  <c r="F4425" i="1"/>
  <c r="F4424" i="1"/>
  <c r="F4423" i="1"/>
  <c r="F4422" i="1"/>
  <c r="F4421" i="1"/>
  <c r="F4420" i="1"/>
  <c r="F4419" i="1"/>
  <c r="F4418" i="1"/>
  <c r="F4417" i="1"/>
  <c r="F4416" i="1"/>
  <c r="F4415" i="1"/>
  <c r="F4414" i="1"/>
  <c r="F4413" i="1"/>
  <c r="F4412" i="1"/>
  <c r="F4411" i="1"/>
  <c r="F4410" i="1"/>
  <c r="F4409" i="1"/>
  <c r="F4408" i="1"/>
  <c r="F4407" i="1"/>
  <c r="F4406" i="1"/>
  <c r="F4405" i="1"/>
  <c r="F4404" i="1"/>
  <c r="F4403" i="1"/>
  <c r="F4402" i="1"/>
  <c r="F4401" i="1"/>
  <c r="F4400" i="1"/>
  <c r="F4399" i="1"/>
  <c r="F4398" i="1"/>
  <c r="F4397" i="1"/>
  <c r="F4396" i="1"/>
  <c r="F4395" i="1"/>
  <c r="F4394" i="1"/>
  <c r="F4393" i="1"/>
  <c r="F4392" i="1"/>
  <c r="F4391" i="1"/>
  <c r="F4390" i="1"/>
  <c r="F4389" i="1"/>
  <c r="F4388" i="1"/>
  <c r="F4387" i="1"/>
  <c r="F4386" i="1"/>
  <c r="F4385" i="1"/>
  <c r="F4384" i="1"/>
  <c r="F4383" i="1"/>
  <c r="F4382" i="1"/>
  <c r="F4381" i="1"/>
  <c r="F4380" i="1"/>
  <c r="F4379" i="1"/>
  <c r="F4378" i="1"/>
  <c r="F4377" i="1"/>
  <c r="F4376" i="1"/>
  <c r="F4375" i="1"/>
  <c r="F4374" i="1"/>
  <c r="F4373" i="1"/>
  <c r="F4372" i="1"/>
  <c r="F4371" i="1"/>
  <c r="F4370" i="1"/>
  <c r="F4369" i="1"/>
  <c r="F4368" i="1"/>
  <c r="F4367" i="1"/>
  <c r="F4366" i="1"/>
  <c r="F4365" i="1"/>
  <c r="F4364" i="1"/>
  <c r="F4363" i="1"/>
  <c r="F4362" i="1"/>
  <c r="F4361" i="1"/>
  <c r="F4360" i="1"/>
  <c r="F4359" i="1"/>
  <c r="F4358" i="1"/>
  <c r="F4357" i="1"/>
  <c r="F4356" i="1"/>
  <c r="F4355" i="1"/>
  <c r="F4354" i="1"/>
  <c r="F4353" i="1"/>
  <c r="F4352" i="1"/>
  <c r="F4351" i="1"/>
  <c r="F4350" i="1"/>
  <c r="F4349" i="1"/>
  <c r="F4348" i="1"/>
  <c r="F4347" i="1"/>
  <c r="F4346" i="1"/>
  <c r="F4345" i="1"/>
  <c r="F4344" i="1"/>
  <c r="F4343" i="1"/>
  <c r="F4342" i="1"/>
  <c r="F4341" i="1"/>
  <c r="F4340" i="1"/>
  <c r="F4339" i="1"/>
  <c r="F4338" i="1"/>
  <c r="F4337" i="1"/>
  <c r="F4336" i="1"/>
  <c r="F4335" i="1"/>
  <c r="F4334" i="1"/>
  <c r="F4333" i="1"/>
  <c r="F4332" i="1"/>
  <c r="F4331" i="1"/>
  <c r="F4330" i="1"/>
  <c r="F4329" i="1"/>
  <c r="F4328" i="1"/>
  <c r="F4327" i="1"/>
  <c r="F4326" i="1"/>
  <c r="F4325" i="1"/>
  <c r="F4324" i="1"/>
  <c r="F4323" i="1"/>
  <c r="F4322" i="1"/>
  <c r="F4321" i="1"/>
  <c r="F4320" i="1"/>
  <c r="F4319" i="1"/>
  <c r="F4318" i="1"/>
  <c r="F4317" i="1"/>
  <c r="F4316" i="1"/>
  <c r="F4315" i="1"/>
  <c r="F4314" i="1"/>
  <c r="F4313" i="1"/>
  <c r="F4312" i="1"/>
  <c r="F4311" i="1"/>
  <c r="F4310" i="1"/>
  <c r="F4309" i="1"/>
  <c r="F4308" i="1"/>
  <c r="F4307" i="1"/>
  <c r="F4306" i="1"/>
  <c r="F4305" i="1"/>
  <c r="F4304" i="1"/>
  <c r="F4303" i="1"/>
  <c r="F4302" i="1"/>
  <c r="F4301" i="1"/>
  <c r="F4300" i="1"/>
  <c r="F4299" i="1"/>
  <c r="F4298" i="1"/>
  <c r="F4297" i="1"/>
  <c r="F4296" i="1"/>
  <c r="F4295" i="1"/>
  <c r="F4294" i="1"/>
  <c r="F4293" i="1"/>
  <c r="F4292" i="1"/>
  <c r="F4291" i="1"/>
  <c r="F4290" i="1"/>
  <c r="F4289" i="1"/>
  <c r="F4288" i="1"/>
  <c r="F4287" i="1"/>
  <c r="F4286" i="1"/>
  <c r="F4285" i="1"/>
  <c r="F4284" i="1"/>
  <c r="F4283" i="1"/>
  <c r="F4282" i="1"/>
  <c r="F4281" i="1"/>
  <c r="F4280" i="1"/>
  <c r="F4279" i="1"/>
  <c r="F4278" i="1"/>
  <c r="F4277" i="1"/>
  <c r="F4276" i="1"/>
  <c r="F4275" i="1"/>
  <c r="F4274" i="1"/>
  <c r="F4273" i="1"/>
  <c r="F4272" i="1"/>
  <c r="F4271" i="1"/>
  <c r="F4270" i="1"/>
  <c r="F4269" i="1"/>
  <c r="F4268" i="1"/>
  <c r="F4267" i="1"/>
  <c r="F4266" i="1"/>
  <c r="F4265" i="1"/>
  <c r="F4264" i="1"/>
  <c r="F4263" i="1"/>
  <c r="F4262" i="1"/>
  <c r="F4261" i="1"/>
  <c r="F4260" i="1"/>
  <c r="F4259" i="1"/>
  <c r="F4258" i="1"/>
  <c r="F4257" i="1"/>
  <c r="F4256" i="1"/>
  <c r="F4255" i="1"/>
  <c r="F4254" i="1"/>
  <c r="F4253" i="1"/>
  <c r="F4252" i="1"/>
  <c r="F4251" i="1"/>
  <c r="F4250" i="1"/>
  <c r="F4249" i="1"/>
  <c r="F4248" i="1"/>
  <c r="F4247" i="1"/>
  <c r="F4246" i="1"/>
  <c r="F4245" i="1"/>
  <c r="F4244" i="1"/>
  <c r="F4243" i="1"/>
  <c r="F4242" i="1"/>
  <c r="F4241" i="1"/>
  <c r="F4240" i="1"/>
  <c r="F4239" i="1"/>
  <c r="F4238" i="1"/>
  <c r="F4237" i="1"/>
  <c r="F4236" i="1"/>
  <c r="F4235" i="1"/>
  <c r="F4234" i="1"/>
  <c r="F4233" i="1"/>
  <c r="F4232" i="1"/>
  <c r="F4231" i="1"/>
  <c r="F4230" i="1"/>
  <c r="F4229" i="1"/>
  <c r="F4228" i="1"/>
  <c r="F4227" i="1"/>
  <c r="F4226" i="1"/>
  <c r="F4225" i="1"/>
  <c r="F4224" i="1"/>
  <c r="F4223" i="1"/>
  <c r="F4222" i="1"/>
  <c r="F4221" i="1"/>
  <c r="F4220" i="1"/>
  <c r="F4219" i="1"/>
  <c r="F4218" i="1"/>
  <c r="F4217" i="1"/>
  <c r="F4216" i="1"/>
  <c r="F4215" i="1"/>
  <c r="F4214" i="1"/>
  <c r="F4213" i="1"/>
  <c r="F4212" i="1"/>
  <c r="F4211" i="1"/>
  <c r="F4210" i="1"/>
  <c r="F4209" i="1"/>
  <c r="F4208" i="1"/>
  <c r="F4207" i="1"/>
  <c r="F4206" i="1"/>
  <c r="F4205" i="1"/>
  <c r="F4204" i="1"/>
  <c r="F4203" i="1"/>
  <c r="F4202" i="1"/>
  <c r="F4201" i="1"/>
  <c r="F4200" i="1"/>
  <c r="F4199" i="1"/>
  <c r="F4198" i="1"/>
  <c r="F4197" i="1"/>
  <c r="F4196" i="1"/>
  <c r="F4195" i="1"/>
  <c r="F4194" i="1"/>
  <c r="F4193" i="1"/>
  <c r="F4192" i="1"/>
  <c r="F4191" i="1"/>
  <c r="F4190" i="1"/>
  <c r="F4189" i="1"/>
  <c r="F4188" i="1"/>
  <c r="F4187" i="1"/>
  <c r="F4186" i="1"/>
  <c r="F4185" i="1"/>
  <c r="F4184" i="1"/>
  <c r="F4183" i="1"/>
  <c r="F4182" i="1"/>
  <c r="F4181" i="1"/>
  <c r="F4180" i="1"/>
  <c r="F4179" i="1"/>
  <c r="F4178" i="1"/>
  <c r="F4177" i="1"/>
  <c r="F4176" i="1"/>
  <c r="F4175" i="1"/>
  <c r="F4174" i="1"/>
  <c r="F4173" i="1"/>
  <c r="F4172" i="1"/>
  <c r="F4171" i="1"/>
  <c r="F4170" i="1"/>
  <c r="F4169" i="1"/>
  <c r="F4168" i="1"/>
  <c r="F4167" i="1"/>
  <c r="F4166" i="1"/>
  <c r="F4165" i="1"/>
  <c r="F4164" i="1"/>
  <c r="F4163" i="1"/>
  <c r="F4162" i="1"/>
  <c r="F4161" i="1"/>
  <c r="F4160" i="1"/>
  <c r="F4159" i="1"/>
  <c r="F4158" i="1"/>
  <c r="F4157" i="1"/>
  <c r="F4156" i="1"/>
  <c r="F4155" i="1"/>
  <c r="F4154" i="1"/>
  <c r="F4153" i="1"/>
  <c r="F4152" i="1"/>
  <c r="F4151" i="1"/>
  <c r="F4150" i="1"/>
  <c r="F4149" i="1"/>
  <c r="F4148" i="1"/>
  <c r="F4147" i="1"/>
  <c r="F4146" i="1"/>
  <c r="F4145" i="1"/>
  <c r="F4144" i="1"/>
  <c r="F4143" i="1"/>
  <c r="F4142" i="1"/>
  <c r="F4141" i="1"/>
  <c r="F4140" i="1"/>
  <c r="F4139" i="1"/>
  <c r="F4138" i="1"/>
  <c r="F4137" i="1"/>
  <c r="F4136" i="1"/>
  <c r="F4135" i="1"/>
  <c r="F4134" i="1"/>
  <c r="F4133" i="1"/>
  <c r="F4132" i="1"/>
  <c r="F4131" i="1"/>
  <c r="F4130" i="1"/>
  <c r="F4129" i="1"/>
  <c r="F4128" i="1"/>
  <c r="F4127" i="1"/>
  <c r="F4126" i="1"/>
  <c r="F4125" i="1"/>
  <c r="F4124" i="1"/>
  <c r="F4123" i="1"/>
  <c r="F4122" i="1"/>
  <c r="F4121" i="1"/>
  <c r="F4120" i="1"/>
  <c r="F4119" i="1"/>
  <c r="F4118" i="1"/>
  <c r="F4117" i="1"/>
  <c r="F4116" i="1"/>
  <c r="F4115" i="1"/>
  <c r="F4114" i="1"/>
  <c r="F4113" i="1"/>
  <c r="F4112" i="1"/>
  <c r="F4111" i="1"/>
  <c r="F4110" i="1"/>
  <c r="F4109" i="1"/>
  <c r="F4108" i="1"/>
  <c r="F4107" i="1"/>
  <c r="F4106" i="1"/>
  <c r="F4105" i="1"/>
  <c r="F4104" i="1"/>
  <c r="F4103" i="1"/>
  <c r="F4102" i="1"/>
  <c r="F4101" i="1"/>
  <c r="F4100" i="1"/>
  <c r="F4099" i="1"/>
  <c r="F4098" i="1"/>
  <c r="F4097" i="1"/>
  <c r="F4096" i="1"/>
  <c r="F4095" i="1"/>
  <c r="F4094" i="1"/>
  <c r="F4093" i="1"/>
  <c r="F4092" i="1"/>
  <c r="F4091" i="1"/>
  <c r="F4090" i="1"/>
  <c r="F4089" i="1"/>
  <c r="F4088" i="1"/>
  <c r="F4087" i="1"/>
  <c r="F4086" i="1"/>
  <c r="F4085" i="1"/>
  <c r="F4084" i="1"/>
  <c r="F4083" i="1"/>
  <c r="F4082" i="1"/>
  <c r="F4081" i="1"/>
  <c r="F4080" i="1"/>
  <c r="F4079" i="1"/>
  <c r="F4078" i="1"/>
  <c r="F4077" i="1"/>
  <c r="F4076" i="1"/>
  <c r="F4075" i="1"/>
  <c r="F4074" i="1"/>
  <c r="F4073" i="1"/>
  <c r="F4072" i="1"/>
  <c r="F4071" i="1"/>
  <c r="F4070" i="1"/>
  <c r="F4069" i="1"/>
  <c r="F4068" i="1"/>
  <c r="F4067" i="1"/>
  <c r="F4066" i="1"/>
  <c r="F4065" i="1"/>
  <c r="F4064" i="1"/>
  <c r="F4063" i="1"/>
  <c r="F4062" i="1"/>
  <c r="F4061" i="1"/>
  <c r="F4060" i="1"/>
  <c r="F4059" i="1"/>
  <c r="F4058" i="1"/>
  <c r="F4057" i="1"/>
  <c r="F4056" i="1"/>
  <c r="F4055" i="1"/>
  <c r="F4054" i="1"/>
  <c r="F4053" i="1"/>
  <c r="F4052" i="1"/>
  <c r="F4051" i="1"/>
  <c r="F4050" i="1"/>
  <c r="F4049" i="1"/>
  <c r="F4048" i="1"/>
  <c r="F4047" i="1"/>
  <c r="F4046" i="1"/>
  <c r="F4045" i="1"/>
  <c r="F4044" i="1"/>
  <c r="F4043" i="1"/>
  <c r="F4042" i="1"/>
  <c r="F4041" i="1"/>
  <c r="F4040" i="1"/>
  <c r="F4039" i="1"/>
  <c r="F4038" i="1"/>
  <c r="F4037" i="1"/>
  <c r="F4036" i="1"/>
  <c r="F4035" i="1"/>
  <c r="F4034" i="1"/>
  <c r="F4033" i="1"/>
  <c r="F4032" i="1"/>
  <c r="F4031" i="1"/>
  <c r="F4030" i="1"/>
  <c r="F4029" i="1"/>
  <c r="F4028" i="1"/>
  <c r="F4027" i="1"/>
  <c r="F4026" i="1"/>
  <c r="F4025" i="1"/>
  <c r="F4024" i="1"/>
  <c r="F4023" i="1"/>
  <c r="F4022" i="1"/>
  <c r="F4021" i="1"/>
  <c r="F4020" i="1"/>
  <c r="F4019" i="1"/>
  <c r="F4018" i="1"/>
  <c r="F4017" i="1"/>
  <c r="F4016" i="1"/>
  <c r="F4015" i="1"/>
  <c r="F4014" i="1"/>
  <c r="F4013" i="1"/>
  <c r="F4012" i="1"/>
  <c r="F4011" i="1"/>
  <c r="F4010" i="1"/>
  <c r="F4009" i="1"/>
  <c r="F4008" i="1"/>
  <c r="F4007" i="1"/>
  <c r="F4006" i="1"/>
  <c r="F4005" i="1"/>
  <c r="F4004" i="1"/>
  <c r="F4003" i="1"/>
  <c r="F4002" i="1"/>
  <c r="F4001" i="1"/>
  <c r="F4000" i="1"/>
  <c r="F3999" i="1"/>
  <c r="F3998" i="1"/>
  <c r="F3997" i="1"/>
  <c r="F3996" i="1"/>
  <c r="F3995" i="1"/>
  <c r="F3994" i="1"/>
  <c r="F3993" i="1"/>
  <c r="F3992" i="1"/>
  <c r="F3991" i="1"/>
  <c r="F3990" i="1"/>
  <c r="F3989" i="1"/>
  <c r="F3988" i="1"/>
  <c r="F3987" i="1"/>
  <c r="F3986" i="1"/>
  <c r="F3985" i="1"/>
  <c r="F3984" i="1"/>
  <c r="F3983" i="1"/>
  <c r="F3982" i="1"/>
  <c r="F3981" i="1"/>
  <c r="F3980" i="1"/>
  <c r="F3979" i="1"/>
  <c r="F3978" i="1"/>
  <c r="F3977" i="1"/>
  <c r="F3976" i="1"/>
  <c r="F3975" i="1"/>
  <c r="F3974" i="1"/>
  <c r="F3973" i="1"/>
  <c r="F3972" i="1"/>
  <c r="F3971" i="1"/>
  <c r="F3970" i="1"/>
  <c r="F3969" i="1"/>
  <c r="F3968" i="1"/>
  <c r="F3967" i="1"/>
  <c r="F3966" i="1"/>
  <c r="F3965" i="1"/>
  <c r="F3964" i="1"/>
  <c r="F3963" i="1"/>
  <c r="F3962" i="1"/>
  <c r="F3961" i="1"/>
  <c r="F3960" i="1"/>
  <c r="F3959" i="1"/>
  <c r="F3958" i="1"/>
  <c r="F3957" i="1"/>
  <c r="F3956" i="1"/>
  <c r="F3955" i="1"/>
  <c r="F3954" i="1"/>
  <c r="F3953" i="1"/>
  <c r="F3952" i="1"/>
  <c r="F3951" i="1"/>
  <c r="F3950" i="1"/>
  <c r="F3949" i="1"/>
  <c r="F3948" i="1"/>
  <c r="F3947" i="1"/>
  <c r="F3946" i="1"/>
  <c r="F3945" i="1"/>
  <c r="F3944" i="1"/>
  <c r="F3943" i="1"/>
  <c r="F3942" i="1"/>
  <c r="F3941" i="1"/>
  <c r="F3940" i="1"/>
  <c r="F3939" i="1"/>
  <c r="F3938" i="1"/>
  <c r="F3937" i="1"/>
  <c r="F3936" i="1"/>
  <c r="F3935" i="1"/>
  <c r="F3934" i="1"/>
  <c r="F3933" i="1"/>
  <c r="F3932" i="1"/>
  <c r="F3931" i="1"/>
  <c r="F3930" i="1"/>
  <c r="F3929" i="1"/>
  <c r="F3928" i="1"/>
  <c r="F3927" i="1"/>
  <c r="F3926" i="1"/>
  <c r="F3925" i="1"/>
  <c r="F3924" i="1"/>
  <c r="F3923" i="1"/>
  <c r="F3922" i="1"/>
  <c r="F3921" i="1"/>
  <c r="F3920" i="1"/>
  <c r="F3919" i="1"/>
  <c r="F3918" i="1"/>
  <c r="F3917" i="1"/>
  <c r="F3916" i="1"/>
  <c r="F3915" i="1"/>
  <c r="F3914" i="1"/>
  <c r="F3913" i="1"/>
  <c r="F3912" i="1"/>
  <c r="F3911" i="1"/>
  <c r="F3910" i="1"/>
  <c r="F3909" i="1"/>
  <c r="F3908" i="1"/>
  <c r="F3907" i="1"/>
  <c r="F3906" i="1"/>
  <c r="F3905" i="1"/>
  <c r="F3904" i="1"/>
  <c r="F3903" i="1"/>
  <c r="F3902" i="1"/>
  <c r="F3901" i="1"/>
  <c r="F3900" i="1"/>
  <c r="F3899" i="1"/>
  <c r="F3898" i="1"/>
  <c r="F3897" i="1"/>
  <c r="F3896" i="1"/>
  <c r="F3895" i="1"/>
  <c r="F3894" i="1"/>
  <c r="F3893" i="1"/>
  <c r="F3892" i="1"/>
  <c r="F3891" i="1"/>
  <c r="F3890" i="1"/>
  <c r="F3889" i="1"/>
  <c r="F3888" i="1"/>
  <c r="F3887" i="1"/>
  <c r="F3886" i="1"/>
  <c r="F3885" i="1"/>
  <c r="F3884" i="1"/>
  <c r="F3883" i="1"/>
  <c r="F3882" i="1"/>
  <c r="F3881" i="1"/>
  <c r="F3880" i="1"/>
  <c r="F3879" i="1"/>
  <c r="F3878" i="1"/>
  <c r="F3877" i="1"/>
  <c r="F3876" i="1"/>
  <c r="F3875" i="1"/>
  <c r="F3874" i="1"/>
  <c r="F3873" i="1"/>
  <c r="F3872" i="1"/>
  <c r="F3871" i="1"/>
  <c r="F3870" i="1"/>
  <c r="F3869" i="1"/>
  <c r="F3868" i="1"/>
  <c r="F3867" i="1"/>
  <c r="F3866" i="1"/>
  <c r="F3865" i="1"/>
  <c r="F3864" i="1"/>
  <c r="F3863" i="1"/>
  <c r="F3862" i="1"/>
  <c r="F3861" i="1"/>
  <c r="F3860" i="1"/>
  <c r="F3859" i="1"/>
  <c r="F3858" i="1"/>
  <c r="F3857" i="1"/>
  <c r="F3856" i="1"/>
  <c r="F3855" i="1"/>
  <c r="F3854" i="1"/>
  <c r="F3853" i="1"/>
  <c r="F3852" i="1"/>
  <c r="F3851" i="1"/>
  <c r="F3850" i="1"/>
  <c r="F3849" i="1"/>
  <c r="F3848" i="1"/>
  <c r="F3847" i="1"/>
  <c r="F3846" i="1"/>
  <c r="F3845" i="1"/>
  <c r="F3844" i="1"/>
  <c r="F3843" i="1"/>
  <c r="F3842" i="1"/>
  <c r="F3841" i="1"/>
  <c r="F3840" i="1"/>
  <c r="F3839" i="1"/>
  <c r="F3838" i="1"/>
  <c r="F3837" i="1"/>
  <c r="F3836" i="1"/>
  <c r="F3835" i="1"/>
  <c r="F3834" i="1"/>
  <c r="F3833" i="1"/>
  <c r="F3832" i="1"/>
  <c r="F3831" i="1"/>
  <c r="F3830" i="1"/>
  <c r="F3829" i="1"/>
  <c r="F3828" i="1"/>
  <c r="F3827" i="1"/>
  <c r="F3826" i="1"/>
  <c r="F3825" i="1"/>
  <c r="F3824" i="1"/>
  <c r="F3823" i="1"/>
  <c r="F3822" i="1"/>
  <c r="F3821" i="1"/>
  <c r="F3820" i="1"/>
  <c r="F3819" i="1"/>
  <c r="F3818" i="1"/>
  <c r="F3817" i="1"/>
  <c r="F3816" i="1"/>
  <c r="F3815" i="1"/>
  <c r="F3814" i="1"/>
  <c r="F3813" i="1"/>
  <c r="F3812" i="1"/>
  <c r="F3811" i="1"/>
  <c r="F3810" i="1"/>
  <c r="F3809" i="1"/>
  <c r="F3808" i="1"/>
  <c r="F3807" i="1"/>
  <c r="F3806" i="1"/>
  <c r="F3805" i="1"/>
  <c r="F3804" i="1"/>
  <c r="F3803" i="1"/>
  <c r="F3802" i="1"/>
  <c r="F3801" i="1"/>
  <c r="F3800" i="1"/>
  <c r="F3799" i="1"/>
  <c r="F3798" i="1"/>
  <c r="F3797" i="1"/>
  <c r="F3796" i="1"/>
  <c r="F3795" i="1"/>
  <c r="F3794" i="1"/>
  <c r="F3793" i="1"/>
  <c r="F3792" i="1"/>
  <c r="F3791" i="1"/>
  <c r="F3790" i="1"/>
  <c r="F3789" i="1"/>
  <c r="F3788" i="1"/>
  <c r="F3787" i="1"/>
  <c r="F3786" i="1"/>
  <c r="F3785" i="1"/>
  <c r="F3784" i="1"/>
  <c r="F3783" i="1"/>
  <c r="F3782" i="1"/>
  <c r="F3781" i="1"/>
  <c r="F3780" i="1"/>
  <c r="F3779" i="1"/>
  <c r="F3778" i="1"/>
  <c r="F3777" i="1"/>
  <c r="F3776" i="1"/>
  <c r="F3775" i="1"/>
  <c r="F3774" i="1"/>
  <c r="F3773" i="1"/>
  <c r="F3772" i="1"/>
  <c r="F3771" i="1"/>
  <c r="F3770" i="1"/>
  <c r="F3769" i="1"/>
  <c r="F3768" i="1"/>
  <c r="F3767" i="1"/>
  <c r="F3766" i="1"/>
  <c r="F3765" i="1"/>
  <c r="F3764" i="1"/>
  <c r="F3763" i="1"/>
  <c r="F3762" i="1"/>
  <c r="F3761" i="1"/>
  <c r="F3760" i="1"/>
  <c r="F3759" i="1"/>
  <c r="F3758" i="1"/>
  <c r="F3757" i="1"/>
  <c r="F3756" i="1"/>
  <c r="F3755" i="1"/>
  <c r="F3754" i="1"/>
  <c r="F3753" i="1"/>
  <c r="F3752" i="1"/>
  <c r="F3751" i="1"/>
  <c r="F3750" i="1"/>
  <c r="F3749" i="1"/>
  <c r="F3748" i="1"/>
  <c r="F3747" i="1"/>
  <c r="F3746" i="1"/>
  <c r="F3745" i="1"/>
  <c r="F3744" i="1"/>
  <c r="F3743" i="1"/>
  <c r="F3742" i="1"/>
  <c r="F3741" i="1"/>
  <c r="F3740" i="1"/>
  <c r="F3739" i="1"/>
  <c r="F3738" i="1"/>
  <c r="F3737" i="1"/>
  <c r="F3736" i="1"/>
  <c r="F3735" i="1"/>
  <c r="F3734" i="1"/>
  <c r="F3733" i="1"/>
  <c r="F3732" i="1"/>
  <c r="F3731" i="1"/>
  <c r="F3730" i="1"/>
  <c r="F3729" i="1"/>
  <c r="F3728" i="1"/>
  <c r="F3727" i="1"/>
  <c r="F3726" i="1"/>
  <c r="F3725" i="1"/>
  <c r="F3724" i="1"/>
  <c r="F3723" i="1"/>
  <c r="F3722" i="1"/>
  <c r="F3721" i="1"/>
  <c r="F3720" i="1"/>
  <c r="F3719" i="1"/>
  <c r="F3718" i="1"/>
  <c r="F3717" i="1"/>
  <c r="F3716" i="1"/>
  <c r="F3715" i="1"/>
  <c r="F3714" i="1"/>
  <c r="F3713" i="1"/>
  <c r="F3712" i="1"/>
  <c r="F3711" i="1"/>
  <c r="F3710" i="1"/>
  <c r="F3709" i="1"/>
  <c r="F3708" i="1"/>
  <c r="F3707" i="1"/>
  <c r="F3706" i="1"/>
  <c r="F3705" i="1"/>
  <c r="F3704" i="1"/>
  <c r="F3703" i="1"/>
  <c r="F3702" i="1"/>
  <c r="F3701" i="1"/>
  <c r="F3700" i="1"/>
  <c r="F3699" i="1"/>
  <c r="F3698" i="1"/>
  <c r="F3697" i="1"/>
  <c r="F3696" i="1"/>
  <c r="F3695" i="1"/>
  <c r="F3694" i="1"/>
  <c r="F3693" i="1"/>
  <c r="F3692" i="1"/>
  <c r="F3691" i="1"/>
  <c r="F3690" i="1"/>
  <c r="F3689" i="1"/>
  <c r="F3688" i="1"/>
  <c r="F3687" i="1"/>
  <c r="F3686" i="1"/>
  <c r="F3685" i="1"/>
  <c r="F3684" i="1"/>
  <c r="F3683" i="1"/>
  <c r="F3682" i="1"/>
  <c r="F3681" i="1"/>
  <c r="F3680" i="1"/>
  <c r="F3679" i="1"/>
  <c r="F3678" i="1"/>
  <c r="F3677" i="1"/>
  <c r="F3676" i="1"/>
  <c r="F3675" i="1"/>
  <c r="F3674" i="1"/>
  <c r="F3673" i="1"/>
  <c r="F3672" i="1"/>
  <c r="F3671" i="1"/>
  <c r="F3670" i="1"/>
  <c r="F3669" i="1"/>
  <c r="F3668" i="1"/>
  <c r="F3667" i="1"/>
  <c r="F3666" i="1"/>
  <c r="F3665" i="1"/>
  <c r="F3664" i="1"/>
  <c r="F3663" i="1"/>
  <c r="F3662" i="1"/>
  <c r="F3661" i="1"/>
  <c r="F3660" i="1"/>
  <c r="F3659" i="1"/>
  <c r="F3658" i="1"/>
  <c r="F3657" i="1"/>
  <c r="F3656" i="1"/>
  <c r="F3655" i="1"/>
  <c r="F3654" i="1"/>
  <c r="F3653" i="1"/>
  <c r="F3652" i="1"/>
  <c r="F3651" i="1"/>
  <c r="F3650" i="1"/>
  <c r="F3649" i="1"/>
  <c r="F3648" i="1"/>
  <c r="F3647" i="1"/>
  <c r="F3646" i="1"/>
  <c r="F3645" i="1"/>
  <c r="F3644" i="1"/>
  <c r="F3643" i="1"/>
  <c r="F3642" i="1"/>
  <c r="F3641" i="1"/>
  <c r="F3640" i="1"/>
  <c r="F3639" i="1"/>
  <c r="F3638" i="1"/>
  <c r="F3637" i="1"/>
  <c r="F3636" i="1"/>
  <c r="F3635" i="1"/>
  <c r="F3634" i="1"/>
  <c r="F3633" i="1"/>
  <c r="F3632" i="1"/>
  <c r="F3631" i="1"/>
  <c r="F3630" i="1"/>
  <c r="F3629" i="1"/>
  <c r="F3628" i="1"/>
  <c r="F3627" i="1"/>
  <c r="F3626" i="1"/>
  <c r="F3625" i="1"/>
  <c r="F3624" i="1"/>
  <c r="F3623" i="1"/>
  <c r="F3622" i="1"/>
  <c r="F3621" i="1"/>
  <c r="F3620" i="1"/>
  <c r="F3619" i="1"/>
  <c r="F3618" i="1"/>
  <c r="F3617" i="1"/>
  <c r="F3616" i="1"/>
  <c r="F3615" i="1"/>
  <c r="F3614" i="1"/>
  <c r="F3613" i="1"/>
  <c r="F3612" i="1"/>
  <c r="F3611" i="1"/>
  <c r="F3610" i="1"/>
  <c r="F3609" i="1"/>
  <c r="F3608" i="1"/>
  <c r="F3607" i="1"/>
  <c r="F3606" i="1"/>
  <c r="F3605" i="1"/>
  <c r="F3604" i="1"/>
  <c r="F3603" i="1"/>
  <c r="F3602" i="1"/>
  <c r="F3601" i="1"/>
  <c r="F3600" i="1"/>
  <c r="F3599" i="1"/>
  <c r="F3598" i="1"/>
  <c r="F3597" i="1"/>
  <c r="F3596" i="1"/>
  <c r="F3595" i="1"/>
  <c r="F3594" i="1"/>
  <c r="F3593" i="1"/>
  <c r="F3592" i="1"/>
  <c r="F3591" i="1"/>
  <c r="F3590" i="1"/>
  <c r="F3589" i="1"/>
  <c r="F3588" i="1"/>
  <c r="F3587" i="1"/>
  <c r="F3586" i="1"/>
  <c r="F3585" i="1"/>
  <c r="F3584" i="1"/>
  <c r="F3583" i="1"/>
  <c r="F3582" i="1"/>
  <c r="F3581" i="1"/>
  <c r="F3580" i="1"/>
  <c r="F3579" i="1"/>
  <c r="F3578" i="1"/>
  <c r="F3577" i="1"/>
  <c r="F3576" i="1"/>
  <c r="F3575" i="1"/>
  <c r="F3574" i="1"/>
  <c r="F3573" i="1"/>
  <c r="F3572" i="1"/>
  <c r="F3571" i="1"/>
  <c r="F3570" i="1"/>
  <c r="F3569" i="1"/>
  <c r="F3568" i="1"/>
  <c r="F3567" i="1"/>
  <c r="F3566" i="1"/>
  <c r="F3565" i="1"/>
  <c r="F3564" i="1"/>
  <c r="F3563" i="1"/>
  <c r="F3562" i="1"/>
  <c r="F3561" i="1"/>
  <c r="F3560" i="1"/>
  <c r="F3559" i="1"/>
  <c r="F3558" i="1"/>
  <c r="F3557" i="1"/>
  <c r="F3556" i="1"/>
  <c r="F3555" i="1"/>
  <c r="F3554" i="1"/>
  <c r="F3553" i="1"/>
  <c r="F3552" i="1"/>
  <c r="F3551" i="1"/>
  <c r="F3550" i="1"/>
  <c r="F3549" i="1"/>
  <c r="F3548" i="1"/>
  <c r="F3547" i="1"/>
  <c r="F3546" i="1"/>
  <c r="F3545" i="1"/>
  <c r="F3544" i="1"/>
  <c r="F3543" i="1"/>
  <c r="F3542" i="1"/>
  <c r="F3541" i="1"/>
  <c r="F3540" i="1"/>
  <c r="F3539" i="1"/>
  <c r="F3538" i="1"/>
  <c r="F3537" i="1"/>
  <c r="F3536" i="1"/>
  <c r="F3535" i="1"/>
  <c r="F3534" i="1"/>
  <c r="F3533" i="1"/>
  <c r="F3532" i="1"/>
  <c r="F3531" i="1"/>
  <c r="F3530" i="1"/>
  <c r="F3529" i="1"/>
  <c r="F3528" i="1"/>
  <c r="F3527" i="1"/>
  <c r="F3526" i="1"/>
  <c r="F3525" i="1"/>
  <c r="F3524" i="1"/>
  <c r="F3523" i="1"/>
  <c r="F3522" i="1"/>
  <c r="F3521" i="1"/>
  <c r="F3520" i="1"/>
  <c r="F3519" i="1"/>
  <c r="F3518" i="1"/>
  <c r="F3517" i="1"/>
  <c r="F3516" i="1"/>
  <c r="F3515" i="1"/>
  <c r="F3514" i="1"/>
  <c r="F3513" i="1"/>
  <c r="F3512" i="1"/>
  <c r="F3511" i="1"/>
  <c r="F3510" i="1"/>
  <c r="F3509" i="1"/>
  <c r="F3508" i="1"/>
  <c r="F3507" i="1"/>
  <c r="F3506" i="1"/>
  <c r="F3505" i="1"/>
  <c r="F3504" i="1"/>
  <c r="F3503" i="1"/>
  <c r="F3502" i="1"/>
  <c r="F3501" i="1"/>
  <c r="F3500" i="1"/>
  <c r="F3499" i="1"/>
  <c r="F3498" i="1"/>
  <c r="F3497" i="1"/>
  <c r="F3496" i="1"/>
  <c r="F3495" i="1"/>
  <c r="F3494" i="1"/>
  <c r="F3493" i="1"/>
  <c r="F3492" i="1"/>
  <c r="F3491" i="1"/>
  <c r="F3490" i="1"/>
  <c r="F3489" i="1"/>
  <c r="F3488" i="1"/>
  <c r="F3487" i="1"/>
  <c r="F3486" i="1"/>
  <c r="F3485" i="1"/>
  <c r="F3484" i="1"/>
  <c r="F3483" i="1"/>
  <c r="F3482" i="1"/>
  <c r="F3481" i="1"/>
  <c r="F3480" i="1"/>
  <c r="F3479" i="1"/>
  <c r="F3478" i="1"/>
  <c r="F3477" i="1"/>
  <c r="F3476" i="1"/>
  <c r="F3475" i="1"/>
  <c r="F3474" i="1"/>
  <c r="F3473" i="1"/>
  <c r="F3472" i="1"/>
  <c r="F3471" i="1"/>
  <c r="F3470" i="1"/>
  <c r="F3469" i="1"/>
  <c r="F3468" i="1"/>
  <c r="F3467" i="1"/>
  <c r="F3466" i="1"/>
  <c r="F3465" i="1"/>
  <c r="F3464" i="1"/>
  <c r="F3463" i="1"/>
  <c r="F3462" i="1"/>
  <c r="F3461" i="1"/>
  <c r="F3460" i="1"/>
  <c r="F3459" i="1"/>
  <c r="F3458" i="1"/>
  <c r="F3457" i="1"/>
  <c r="F3456" i="1"/>
  <c r="F3455" i="1"/>
  <c r="F3454" i="1"/>
  <c r="F3453" i="1"/>
  <c r="F3452" i="1"/>
  <c r="F3451" i="1"/>
  <c r="F3450" i="1"/>
  <c r="F3449" i="1"/>
  <c r="F3448" i="1"/>
  <c r="F3447" i="1"/>
  <c r="F3446" i="1"/>
  <c r="F3445" i="1"/>
  <c r="F3444" i="1"/>
  <c r="F3443" i="1"/>
  <c r="F3442" i="1"/>
  <c r="F3441" i="1"/>
  <c r="F3440" i="1"/>
  <c r="F3439" i="1"/>
  <c r="F3438" i="1"/>
  <c r="F3437" i="1"/>
  <c r="F3436" i="1"/>
  <c r="F3435" i="1"/>
  <c r="F3434" i="1"/>
  <c r="F3433" i="1"/>
  <c r="F3432" i="1"/>
  <c r="F3431" i="1"/>
  <c r="F3430" i="1"/>
  <c r="F3429" i="1"/>
  <c r="F3428" i="1"/>
  <c r="F3427" i="1"/>
  <c r="F3426" i="1"/>
  <c r="F3425" i="1"/>
  <c r="F3424" i="1"/>
  <c r="F3423" i="1"/>
  <c r="F3422" i="1"/>
  <c r="F3421" i="1"/>
  <c r="F3420" i="1"/>
  <c r="F3419" i="1"/>
  <c r="F3418" i="1"/>
  <c r="F3417" i="1"/>
  <c r="F3416" i="1"/>
  <c r="F3415" i="1"/>
  <c r="F3414" i="1"/>
  <c r="F3413" i="1"/>
  <c r="F3412" i="1"/>
  <c r="F3411" i="1"/>
  <c r="F3410" i="1"/>
  <c r="F3409" i="1"/>
  <c r="F3408" i="1"/>
  <c r="F3407" i="1"/>
  <c r="F3406" i="1"/>
  <c r="F3405" i="1"/>
  <c r="F3404" i="1"/>
  <c r="F3403" i="1"/>
  <c r="F3402" i="1"/>
  <c r="F3401" i="1"/>
  <c r="F3400" i="1"/>
  <c r="F3399" i="1"/>
  <c r="F3398" i="1"/>
  <c r="F3397" i="1"/>
  <c r="F3396" i="1"/>
  <c r="F3395" i="1"/>
  <c r="F3394" i="1"/>
  <c r="F3393" i="1"/>
  <c r="F3392" i="1"/>
  <c r="F3391" i="1"/>
  <c r="F3390" i="1"/>
  <c r="F3389" i="1"/>
  <c r="F3388" i="1"/>
  <c r="F3387" i="1"/>
  <c r="F3386" i="1"/>
  <c r="F3385" i="1"/>
  <c r="F3384" i="1"/>
  <c r="F3383" i="1"/>
  <c r="F3382" i="1"/>
  <c r="F3381" i="1"/>
  <c r="F3380" i="1"/>
  <c r="F3379" i="1"/>
  <c r="F3378" i="1"/>
  <c r="F3377" i="1"/>
  <c r="F3376" i="1"/>
  <c r="F3375" i="1"/>
  <c r="F3374" i="1"/>
  <c r="F3373" i="1"/>
  <c r="F3372" i="1"/>
  <c r="F3371" i="1"/>
  <c r="F3370" i="1"/>
  <c r="F3369" i="1"/>
  <c r="F3368" i="1"/>
  <c r="F3367" i="1"/>
  <c r="F3366" i="1"/>
  <c r="F3365" i="1"/>
  <c r="F3364" i="1"/>
  <c r="F3363" i="1"/>
  <c r="F3362" i="1"/>
  <c r="F3361" i="1"/>
  <c r="F3360" i="1"/>
  <c r="F3359" i="1"/>
  <c r="F3358" i="1"/>
  <c r="F3357" i="1"/>
  <c r="F3356" i="1"/>
  <c r="F3355" i="1"/>
  <c r="F3354" i="1"/>
  <c r="F3353" i="1"/>
  <c r="F3352" i="1"/>
  <c r="F3351" i="1"/>
  <c r="F3350" i="1"/>
  <c r="F3349" i="1"/>
  <c r="F3348" i="1"/>
  <c r="F3347" i="1"/>
  <c r="F3346" i="1"/>
  <c r="F3345" i="1"/>
  <c r="F3344" i="1"/>
  <c r="F3343" i="1"/>
  <c r="F3342" i="1"/>
  <c r="F3341" i="1"/>
  <c r="F3340" i="1"/>
  <c r="F3339" i="1"/>
  <c r="F3338" i="1"/>
  <c r="F3337" i="1"/>
  <c r="F3336" i="1"/>
  <c r="F3335" i="1"/>
  <c r="F3334" i="1"/>
  <c r="F3333" i="1"/>
  <c r="F3332" i="1"/>
  <c r="F3331" i="1"/>
  <c r="F3330" i="1"/>
  <c r="F3329" i="1"/>
  <c r="F3328" i="1"/>
  <c r="F3327" i="1"/>
  <c r="F3326" i="1"/>
  <c r="F3325" i="1"/>
  <c r="F3324" i="1"/>
  <c r="F3323" i="1"/>
  <c r="F3322" i="1"/>
  <c r="F3321" i="1"/>
  <c r="F3320" i="1"/>
  <c r="F3319" i="1"/>
  <c r="F3318" i="1"/>
  <c r="F3317" i="1"/>
  <c r="F3316" i="1"/>
  <c r="F3315" i="1"/>
  <c r="F3314" i="1"/>
  <c r="F3313" i="1"/>
  <c r="F3312" i="1"/>
  <c r="F3311" i="1"/>
  <c r="F3310" i="1"/>
  <c r="F3309" i="1"/>
  <c r="F3308" i="1"/>
  <c r="F3307" i="1"/>
  <c r="F3306" i="1"/>
  <c r="F3305" i="1"/>
  <c r="F3304" i="1"/>
  <c r="F3303" i="1"/>
  <c r="F3302" i="1"/>
  <c r="F3301" i="1"/>
  <c r="F3300" i="1"/>
  <c r="F3299" i="1"/>
  <c r="F3298" i="1"/>
  <c r="F3297" i="1"/>
  <c r="F3296" i="1"/>
  <c r="F3295" i="1"/>
  <c r="F3294" i="1"/>
  <c r="F3293" i="1"/>
  <c r="F3292" i="1"/>
  <c r="F3291" i="1"/>
  <c r="F3290" i="1"/>
  <c r="F3289" i="1"/>
  <c r="F3288" i="1"/>
  <c r="F3287" i="1"/>
  <c r="F3286" i="1"/>
  <c r="F3285" i="1"/>
  <c r="F3284" i="1"/>
  <c r="F3283" i="1"/>
  <c r="F3282" i="1"/>
  <c r="F3281" i="1"/>
  <c r="F3280" i="1"/>
  <c r="F3279" i="1"/>
  <c r="F3278" i="1"/>
  <c r="F3277" i="1"/>
  <c r="F3276" i="1"/>
  <c r="F3275" i="1"/>
  <c r="F3274" i="1"/>
  <c r="F3273" i="1"/>
  <c r="F3272" i="1"/>
  <c r="F3271" i="1"/>
  <c r="F3270" i="1"/>
  <c r="F3269" i="1"/>
  <c r="F3268" i="1"/>
  <c r="F3267" i="1"/>
  <c r="F3266" i="1"/>
  <c r="F3265" i="1"/>
  <c r="F3264" i="1"/>
  <c r="F3263" i="1"/>
  <c r="F3262" i="1"/>
  <c r="F3261" i="1"/>
  <c r="F3260" i="1"/>
  <c r="F3259" i="1"/>
  <c r="F3258" i="1"/>
  <c r="F3257" i="1"/>
  <c r="F3256" i="1"/>
  <c r="F3255" i="1"/>
  <c r="F3254" i="1"/>
  <c r="F3253" i="1"/>
  <c r="F3252" i="1"/>
  <c r="F3251" i="1"/>
  <c r="F3250" i="1"/>
  <c r="F3249" i="1"/>
  <c r="F3248" i="1"/>
  <c r="F3247" i="1"/>
  <c r="F3246" i="1"/>
  <c r="F3245" i="1"/>
  <c r="F3244" i="1"/>
  <c r="F3243" i="1"/>
  <c r="F3242" i="1"/>
  <c r="F3241" i="1"/>
  <c r="F3240" i="1"/>
  <c r="F3239" i="1"/>
  <c r="F3238" i="1"/>
  <c r="F3237" i="1"/>
  <c r="F3236" i="1"/>
  <c r="F3235" i="1"/>
  <c r="F3234" i="1"/>
  <c r="F3233" i="1"/>
  <c r="F3232" i="1"/>
  <c r="F3231" i="1"/>
  <c r="F3230" i="1"/>
  <c r="F3229" i="1"/>
  <c r="F3228" i="1"/>
  <c r="F3227" i="1"/>
  <c r="F3226" i="1"/>
  <c r="F3225" i="1"/>
  <c r="F3224" i="1"/>
  <c r="F3223" i="1"/>
  <c r="F3222" i="1"/>
  <c r="F3221" i="1"/>
  <c r="F3220" i="1"/>
  <c r="F3219" i="1"/>
  <c r="F3218" i="1"/>
  <c r="F3217" i="1"/>
  <c r="F3216" i="1"/>
  <c r="F3215" i="1"/>
  <c r="F3214" i="1"/>
  <c r="F3213" i="1"/>
  <c r="F3212" i="1"/>
  <c r="F3211" i="1"/>
  <c r="F3210" i="1"/>
  <c r="F3209" i="1"/>
  <c r="F3208" i="1"/>
  <c r="F3207" i="1"/>
  <c r="F3206" i="1"/>
  <c r="F3205" i="1"/>
  <c r="F3204" i="1"/>
  <c r="F3203" i="1"/>
  <c r="F3202" i="1"/>
  <c r="F3201" i="1"/>
  <c r="F3200" i="1"/>
  <c r="F3199" i="1"/>
  <c r="F3198" i="1"/>
  <c r="F3197" i="1"/>
  <c r="F3196" i="1"/>
  <c r="F3195" i="1"/>
  <c r="F3194" i="1"/>
  <c r="F3193" i="1"/>
  <c r="F3192" i="1"/>
  <c r="F3191" i="1"/>
  <c r="F3190" i="1"/>
  <c r="F3189" i="1"/>
  <c r="F3188" i="1"/>
  <c r="F3187" i="1"/>
  <c r="F3186" i="1"/>
  <c r="F3185" i="1"/>
  <c r="F3184" i="1"/>
  <c r="F3183" i="1"/>
  <c r="F3182" i="1"/>
  <c r="F3181" i="1"/>
  <c r="F3180" i="1"/>
  <c r="F3179" i="1"/>
  <c r="F3178" i="1"/>
  <c r="F3177" i="1"/>
  <c r="F3176" i="1"/>
  <c r="F3175" i="1"/>
  <c r="F3174" i="1"/>
  <c r="F3173" i="1"/>
  <c r="F3172" i="1"/>
  <c r="F3171" i="1"/>
  <c r="F3170" i="1"/>
  <c r="F3169" i="1"/>
  <c r="F3168" i="1"/>
  <c r="F3167" i="1"/>
  <c r="F3166" i="1"/>
  <c r="F3165" i="1"/>
  <c r="F3164" i="1"/>
  <c r="F3163" i="1"/>
  <c r="F3162" i="1"/>
  <c r="F3161" i="1"/>
  <c r="F3160" i="1"/>
  <c r="F3159" i="1"/>
  <c r="F3158" i="1"/>
  <c r="F3157" i="1"/>
  <c r="F3156" i="1"/>
  <c r="F3155" i="1"/>
  <c r="F3154" i="1"/>
  <c r="F3153" i="1"/>
  <c r="F3152" i="1"/>
  <c r="F3151" i="1"/>
  <c r="F3150" i="1"/>
  <c r="F3149" i="1"/>
  <c r="F3148" i="1"/>
  <c r="F3147" i="1"/>
  <c r="F3146" i="1"/>
  <c r="F3145" i="1"/>
  <c r="F3144" i="1"/>
  <c r="F3143" i="1"/>
  <c r="F3142" i="1"/>
  <c r="F3141" i="1"/>
  <c r="F3140" i="1"/>
  <c r="F3139" i="1"/>
  <c r="F3138" i="1"/>
  <c r="F3137" i="1"/>
  <c r="F3136" i="1"/>
  <c r="F3135" i="1"/>
  <c r="F3134" i="1"/>
  <c r="F3133" i="1"/>
  <c r="F3132" i="1"/>
  <c r="F3131" i="1"/>
  <c r="F3130" i="1"/>
  <c r="F3129" i="1"/>
  <c r="F3128" i="1"/>
  <c r="F3127" i="1"/>
  <c r="F3126" i="1"/>
  <c r="F3125" i="1"/>
  <c r="F3124" i="1"/>
  <c r="F3123" i="1"/>
  <c r="F3122" i="1"/>
  <c r="F3121" i="1"/>
  <c r="F3120" i="1"/>
  <c r="F3119" i="1"/>
  <c r="F3118" i="1"/>
  <c r="F3117" i="1"/>
  <c r="F3116" i="1"/>
  <c r="F3115" i="1"/>
  <c r="F3114" i="1"/>
  <c r="F3113" i="1"/>
  <c r="F3112" i="1"/>
  <c r="F3111" i="1"/>
  <c r="F3110" i="1"/>
  <c r="F3109" i="1"/>
  <c r="F3108" i="1"/>
  <c r="F3107" i="1"/>
  <c r="F3106" i="1"/>
  <c r="F3105" i="1"/>
  <c r="F3104" i="1"/>
  <c r="F3103" i="1"/>
  <c r="F3102" i="1"/>
  <c r="F3101" i="1"/>
  <c r="F3100" i="1"/>
  <c r="F3099" i="1"/>
  <c r="F3098" i="1"/>
  <c r="F3097" i="1"/>
  <c r="F3096" i="1"/>
  <c r="F3095" i="1"/>
  <c r="F3094" i="1"/>
  <c r="F3093" i="1"/>
  <c r="F3092" i="1"/>
  <c r="F3091" i="1"/>
  <c r="F3090" i="1"/>
  <c r="F3089" i="1"/>
  <c r="F3088" i="1"/>
  <c r="F3087" i="1"/>
  <c r="F3086" i="1"/>
  <c r="F3085" i="1"/>
  <c r="F3084" i="1"/>
  <c r="F3083" i="1"/>
  <c r="F3082" i="1"/>
  <c r="F3081" i="1"/>
  <c r="F3080" i="1"/>
  <c r="F3079" i="1"/>
  <c r="F3078" i="1"/>
  <c r="F3077" i="1"/>
  <c r="F3076" i="1"/>
  <c r="F3075" i="1"/>
  <c r="F3074" i="1"/>
  <c r="F3073" i="1"/>
  <c r="F3072" i="1"/>
  <c r="F3071" i="1"/>
  <c r="F3070" i="1"/>
  <c r="F3069" i="1"/>
  <c r="F3068" i="1"/>
  <c r="F3067" i="1"/>
  <c r="F3066" i="1"/>
  <c r="F3065" i="1"/>
  <c r="F3064" i="1"/>
  <c r="F3063" i="1"/>
  <c r="F3062" i="1"/>
  <c r="F3061" i="1"/>
  <c r="F3060" i="1"/>
  <c r="F3059" i="1"/>
  <c r="F3058" i="1"/>
  <c r="F3057" i="1"/>
  <c r="F3056" i="1"/>
  <c r="F3055" i="1"/>
  <c r="F3054" i="1"/>
  <c r="F3053" i="1"/>
  <c r="F3052" i="1"/>
  <c r="F3051" i="1"/>
  <c r="F3050" i="1"/>
  <c r="F3049" i="1"/>
  <c r="F3048" i="1"/>
  <c r="F3047" i="1"/>
  <c r="F3046" i="1"/>
  <c r="F3045" i="1"/>
  <c r="F3044" i="1"/>
  <c r="F3043" i="1"/>
  <c r="F3042" i="1"/>
  <c r="F3041" i="1"/>
  <c r="F3040" i="1"/>
  <c r="F3039" i="1"/>
  <c r="F3038" i="1"/>
  <c r="F3037" i="1"/>
  <c r="F3036" i="1"/>
  <c r="F3035" i="1"/>
  <c r="F3034" i="1"/>
  <c r="F3033" i="1"/>
  <c r="F3032" i="1"/>
  <c r="F3031" i="1"/>
  <c r="F3030" i="1"/>
  <c r="F3029" i="1"/>
  <c r="F3028" i="1"/>
  <c r="F3027" i="1"/>
  <c r="F3026" i="1"/>
  <c r="F3025" i="1"/>
  <c r="F3024" i="1"/>
  <c r="F3023" i="1"/>
  <c r="F3022" i="1"/>
  <c r="F3021" i="1"/>
  <c r="F3020" i="1"/>
  <c r="F3019" i="1"/>
  <c r="F3018" i="1"/>
  <c r="F3017" i="1"/>
  <c r="F3016" i="1"/>
  <c r="F3015" i="1"/>
  <c r="F3014" i="1"/>
  <c r="F3013" i="1"/>
  <c r="F3012" i="1"/>
  <c r="F3011" i="1"/>
  <c r="F3010" i="1"/>
  <c r="F3009" i="1"/>
  <c r="F3008" i="1"/>
  <c r="F3007" i="1"/>
  <c r="F3006" i="1"/>
  <c r="F3005" i="1"/>
  <c r="F3004" i="1"/>
  <c r="F3003" i="1"/>
  <c r="F3002" i="1"/>
  <c r="F3001" i="1"/>
  <c r="F3000" i="1"/>
  <c r="F2999" i="1"/>
  <c r="F2998" i="1"/>
  <c r="F2997" i="1"/>
  <c r="F2996" i="1"/>
  <c r="F2995" i="1"/>
  <c r="F2994" i="1"/>
  <c r="F2993" i="1"/>
  <c r="F2992" i="1"/>
  <c r="F2991" i="1"/>
  <c r="F2990" i="1"/>
  <c r="F2989" i="1"/>
  <c r="F2988" i="1"/>
  <c r="F2987" i="1"/>
  <c r="F2986" i="1"/>
  <c r="F2985" i="1"/>
  <c r="F2984" i="1"/>
  <c r="F2983" i="1"/>
  <c r="F2982" i="1"/>
  <c r="F2981" i="1"/>
  <c r="F2980" i="1"/>
  <c r="F2979" i="1"/>
  <c r="F2978" i="1"/>
  <c r="F2977" i="1"/>
  <c r="F2976" i="1"/>
  <c r="F2975" i="1"/>
  <c r="F2974" i="1"/>
  <c r="F2973" i="1"/>
  <c r="F2972" i="1"/>
  <c r="F2971" i="1"/>
  <c r="F2970" i="1"/>
  <c r="F2969" i="1"/>
  <c r="F2968" i="1"/>
  <c r="F2967" i="1"/>
  <c r="F2966" i="1"/>
  <c r="F2965" i="1"/>
  <c r="F2964" i="1"/>
  <c r="F2963" i="1"/>
  <c r="F2962" i="1"/>
  <c r="F2961" i="1"/>
  <c r="F2960" i="1"/>
  <c r="F2959" i="1"/>
  <c r="F2958" i="1"/>
  <c r="F2957" i="1"/>
  <c r="F2956" i="1"/>
  <c r="F2955" i="1"/>
  <c r="F2954" i="1"/>
  <c r="F2953" i="1"/>
  <c r="F2952" i="1"/>
  <c r="F2951" i="1"/>
  <c r="F2950" i="1"/>
  <c r="F2949" i="1"/>
  <c r="F2948" i="1"/>
  <c r="F2947" i="1"/>
  <c r="F2946" i="1"/>
  <c r="F2945" i="1"/>
  <c r="F2944" i="1"/>
  <c r="F2943" i="1"/>
  <c r="F2942" i="1"/>
  <c r="F2941" i="1"/>
  <c r="F2940" i="1"/>
  <c r="F2939" i="1"/>
  <c r="F2938" i="1"/>
  <c r="F2937" i="1"/>
  <c r="F2936" i="1"/>
  <c r="F2935" i="1"/>
  <c r="F2934" i="1"/>
  <c r="F2933" i="1"/>
  <c r="F2932" i="1"/>
  <c r="F2931" i="1"/>
  <c r="F2930" i="1"/>
  <c r="F2929" i="1"/>
  <c r="F2928" i="1"/>
  <c r="F2927" i="1"/>
  <c r="F2926" i="1"/>
  <c r="F2925" i="1"/>
  <c r="F2924" i="1"/>
  <c r="F2923" i="1"/>
  <c r="F2922" i="1"/>
  <c r="F2921" i="1"/>
  <c r="F2920" i="1"/>
  <c r="F2919" i="1"/>
  <c r="F2918" i="1"/>
  <c r="F2917" i="1"/>
  <c r="F2916" i="1"/>
  <c r="F2915" i="1"/>
  <c r="F2914" i="1"/>
  <c r="F2913" i="1"/>
  <c r="F2912" i="1"/>
  <c r="F2911" i="1"/>
  <c r="F2910" i="1"/>
  <c r="F2909" i="1"/>
  <c r="F2908" i="1"/>
  <c r="F2907" i="1"/>
  <c r="F2906" i="1"/>
  <c r="F2905" i="1"/>
  <c r="F2904" i="1"/>
  <c r="F2903" i="1"/>
  <c r="F2902" i="1"/>
  <c r="F2901" i="1"/>
  <c r="F2900" i="1"/>
  <c r="F2899" i="1"/>
  <c r="F2898" i="1"/>
  <c r="F2897" i="1"/>
  <c r="F2896" i="1"/>
  <c r="F2895" i="1"/>
  <c r="F2894" i="1"/>
  <c r="F2893" i="1"/>
  <c r="F2892" i="1"/>
  <c r="F2891" i="1"/>
  <c r="F2890" i="1"/>
  <c r="F2889" i="1"/>
  <c r="F2888" i="1"/>
  <c r="F2887" i="1"/>
  <c r="F2886" i="1"/>
  <c r="F2885" i="1"/>
  <c r="F2884" i="1"/>
  <c r="F2883" i="1"/>
  <c r="F2882" i="1"/>
  <c r="F2881" i="1"/>
  <c r="F2880" i="1"/>
  <c r="F2879" i="1"/>
  <c r="F2878" i="1"/>
  <c r="F2877" i="1"/>
  <c r="F2876" i="1"/>
  <c r="F2875" i="1"/>
  <c r="F2874" i="1"/>
  <c r="F2873" i="1"/>
  <c r="F2872" i="1"/>
  <c r="F2871" i="1"/>
  <c r="F2870" i="1"/>
  <c r="F2869" i="1"/>
  <c r="F2868" i="1"/>
  <c r="F2867" i="1"/>
  <c r="F2866" i="1"/>
  <c r="F2865" i="1"/>
  <c r="F2864" i="1"/>
  <c r="F2863" i="1"/>
  <c r="F2862" i="1"/>
  <c r="F2861" i="1"/>
  <c r="F2860" i="1"/>
  <c r="F2859" i="1"/>
  <c r="F2858" i="1"/>
  <c r="F2857" i="1"/>
  <c r="F2856" i="1"/>
  <c r="F2855" i="1"/>
  <c r="F2854" i="1"/>
  <c r="F2853" i="1"/>
  <c r="F2852" i="1"/>
  <c r="F2851" i="1"/>
  <c r="F2850" i="1"/>
  <c r="F2849" i="1"/>
  <c r="F2848" i="1"/>
  <c r="F2847" i="1"/>
  <c r="F2846" i="1"/>
  <c r="F2845" i="1"/>
  <c r="F2844" i="1"/>
  <c r="F2843" i="1"/>
  <c r="F2842" i="1"/>
  <c r="F2841" i="1"/>
  <c r="F2840" i="1"/>
  <c r="F2839" i="1"/>
  <c r="F2838" i="1"/>
  <c r="F2837" i="1"/>
  <c r="F2836" i="1"/>
  <c r="F2835" i="1"/>
  <c r="F2834" i="1"/>
  <c r="F2833" i="1"/>
  <c r="F2832" i="1"/>
  <c r="F2831" i="1"/>
  <c r="F2830" i="1"/>
  <c r="F2829" i="1"/>
  <c r="F2828" i="1"/>
  <c r="F2827" i="1"/>
  <c r="F2826" i="1"/>
  <c r="F2825" i="1"/>
  <c r="F2824" i="1"/>
  <c r="F2823" i="1"/>
  <c r="F2822" i="1"/>
  <c r="F2821" i="1"/>
  <c r="F2820" i="1"/>
  <c r="F2819" i="1"/>
  <c r="F2818" i="1"/>
  <c r="F2817" i="1"/>
  <c r="F2816" i="1"/>
  <c r="F2815" i="1"/>
  <c r="F2814" i="1"/>
  <c r="F2813" i="1"/>
  <c r="F2812" i="1"/>
  <c r="F2811" i="1"/>
  <c r="F2810" i="1"/>
  <c r="F2809" i="1"/>
  <c r="F2808" i="1"/>
  <c r="F2807" i="1"/>
  <c r="F2806" i="1"/>
  <c r="F2805" i="1"/>
  <c r="F2804" i="1"/>
  <c r="F2803" i="1"/>
  <c r="F2802" i="1"/>
  <c r="F2801" i="1"/>
  <c r="F2800" i="1"/>
  <c r="F2799" i="1"/>
  <c r="F2798" i="1"/>
  <c r="F2797" i="1"/>
  <c r="F2796" i="1"/>
  <c r="F2795" i="1"/>
  <c r="F2794" i="1"/>
  <c r="F2793" i="1"/>
  <c r="F2792" i="1"/>
  <c r="F2791" i="1"/>
  <c r="F2790" i="1"/>
  <c r="F2789" i="1"/>
  <c r="F2788" i="1"/>
  <c r="F2787" i="1"/>
  <c r="F2786" i="1"/>
  <c r="F2785" i="1"/>
  <c r="F2784" i="1"/>
  <c r="F2783" i="1"/>
  <c r="F2782" i="1"/>
  <c r="F2781" i="1"/>
  <c r="F2780" i="1"/>
  <c r="F2779" i="1"/>
  <c r="F2778" i="1"/>
  <c r="F2777" i="1"/>
  <c r="F2776" i="1"/>
  <c r="F2775" i="1"/>
  <c r="F2774" i="1"/>
  <c r="F2773" i="1"/>
  <c r="F2772" i="1"/>
  <c r="F2771" i="1"/>
  <c r="F2770" i="1"/>
  <c r="F2769" i="1"/>
  <c r="F2768" i="1"/>
  <c r="F2767" i="1"/>
  <c r="F2766" i="1"/>
  <c r="F2765" i="1"/>
  <c r="F2764" i="1"/>
  <c r="F2763" i="1"/>
  <c r="F2762" i="1"/>
  <c r="F2761" i="1"/>
  <c r="F2760" i="1"/>
  <c r="F2759" i="1"/>
  <c r="F2758" i="1"/>
  <c r="F2757" i="1"/>
  <c r="F2756" i="1"/>
  <c r="F2755" i="1"/>
  <c r="F2754" i="1"/>
  <c r="F2753" i="1"/>
  <c r="F2752" i="1"/>
  <c r="F2751" i="1"/>
  <c r="F2750" i="1"/>
  <c r="F2749" i="1"/>
  <c r="F2748" i="1"/>
  <c r="F2747" i="1"/>
  <c r="F2746" i="1"/>
  <c r="F2745" i="1"/>
  <c r="F2744" i="1"/>
  <c r="F2743" i="1"/>
  <c r="F2742" i="1"/>
  <c r="F2741" i="1"/>
  <c r="F2740" i="1"/>
  <c r="F2739" i="1"/>
  <c r="F2738" i="1"/>
  <c r="F2737" i="1"/>
  <c r="F2736" i="1"/>
  <c r="F2735" i="1"/>
  <c r="F2734" i="1"/>
  <c r="F2733" i="1"/>
  <c r="F2732" i="1"/>
  <c r="F2731" i="1"/>
  <c r="F2730" i="1"/>
  <c r="F2729" i="1"/>
  <c r="F2728" i="1"/>
  <c r="F2727" i="1"/>
  <c r="F2726" i="1"/>
  <c r="F2725" i="1"/>
  <c r="F2724" i="1"/>
  <c r="F2723" i="1"/>
  <c r="F2722" i="1"/>
  <c r="F2721" i="1"/>
  <c r="F2720" i="1"/>
  <c r="F2719" i="1"/>
  <c r="F2718" i="1"/>
  <c r="F2717" i="1"/>
  <c r="F2716" i="1"/>
  <c r="F2715" i="1"/>
  <c r="F2714" i="1"/>
  <c r="F2713" i="1"/>
  <c r="F2712" i="1"/>
  <c r="F2711" i="1"/>
  <c r="F2710" i="1"/>
  <c r="F2709" i="1"/>
  <c r="F2708" i="1"/>
  <c r="F2707" i="1"/>
  <c r="F2706" i="1"/>
  <c r="F2705" i="1"/>
  <c r="F2704" i="1"/>
  <c r="F2703" i="1"/>
  <c r="F2702" i="1"/>
  <c r="F2701" i="1"/>
  <c r="F2700" i="1"/>
  <c r="F2699" i="1"/>
  <c r="F2698" i="1"/>
  <c r="F2697" i="1"/>
  <c r="F2696" i="1"/>
  <c r="F2695" i="1"/>
  <c r="F2694" i="1"/>
  <c r="F2693" i="1"/>
  <c r="F2692" i="1"/>
  <c r="F2691" i="1"/>
  <c r="F2690" i="1"/>
  <c r="F2689" i="1"/>
  <c r="F2688" i="1"/>
  <c r="F2687" i="1"/>
  <c r="F2686" i="1"/>
  <c r="F2685" i="1"/>
  <c r="F2684" i="1"/>
  <c r="F2683" i="1"/>
  <c r="F2682" i="1"/>
  <c r="F2681" i="1"/>
  <c r="F2680" i="1"/>
  <c r="F2679" i="1"/>
  <c r="F2678" i="1"/>
  <c r="F2677" i="1"/>
  <c r="F2676" i="1"/>
  <c r="F2675" i="1"/>
  <c r="F2674" i="1"/>
  <c r="F2673" i="1"/>
  <c r="F2672" i="1"/>
  <c r="F2671" i="1"/>
  <c r="F2670" i="1"/>
  <c r="F2669" i="1"/>
  <c r="F2668" i="1"/>
  <c r="F2667" i="1"/>
  <c r="F2666" i="1"/>
  <c r="F2665" i="1"/>
  <c r="F2664" i="1"/>
  <c r="F2663" i="1"/>
  <c r="F2662" i="1"/>
  <c r="F2661" i="1"/>
  <c r="F2660" i="1"/>
  <c r="F2659" i="1"/>
  <c r="F2658" i="1"/>
  <c r="F2657" i="1"/>
  <c r="F2656" i="1"/>
  <c r="F2655" i="1"/>
  <c r="F2654" i="1"/>
  <c r="F2653" i="1"/>
  <c r="F2652" i="1"/>
  <c r="F2651" i="1"/>
  <c r="F2650" i="1"/>
  <c r="F2649" i="1"/>
  <c r="F2648" i="1"/>
  <c r="F2647" i="1"/>
  <c r="F2646" i="1"/>
  <c r="F2645" i="1"/>
  <c r="F2644" i="1"/>
  <c r="F2643" i="1"/>
  <c r="F2642" i="1"/>
  <c r="F2641" i="1"/>
  <c r="F2640" i="1"/>
  <c r="F2639" i="1"/>
  <c r="F2638" i="1"/>
  <c r="F2637" i="1"/>
  <c r="F2636" i="1"/>
  <c r="F2635" i="1"/>
  <c r="F2634" i="1"/>
  <c r="F2633" i="1"/>
  <c r="F2632" i="1"/>
  <c r="F2631" i="1"/>
  <c r="F2630" i="1"/>
  <c r="F2629" i="1"/>
  <c r="F2628" i="1"/>
  <c r="F2627" i="1"/>
  <c r="F2626" i="1"/>
  <c r="F2625" i="1"/>
  <c r="F2624" i="1"/>
  <c r="F2623" i="1"/>
  <c r="F2622" i="1"/>
  <c r="F2621" i="1"/>
  <c r="F2620" i="1"/>
  <c r="F2619" i="1"/>
  <c r="F2618" i="1"/>
  <c r="F2617" i="1"/>
  <c r="F2616" i="1"/>
  <c r="F2615" i="1"/>
  <c r="F2614" i="1"/>
  <c r="F2613" i="1"/>
  <c r="F2612" i="1"/>
  <c r="F2611" i="1"/>
  <c r="F2610" i="1"/>
  <c r="F2609" i="1"/>
  <c r="F2608" i="1"/>
  <c r="F2607" i="1"/>
  <c r="F2606" i="1"/>
  <c r="F2605" i="1"/>
  <c r="F2604" i="1"/>
  <c r="F2603" i="1"/>
  <c r="F2602" i="1"/>
  <c r="F2601" i="1"/>
  <c r="F2600" i="1"/>
  <c r="F2599" i="1"/>
  <c r="F2598" i="1"/>
  <c r="F2597" i="1"/>
  <c r="F2596" i="1"/>
  <c r="F2595" i="1"/>
  <c r="F2594" i="1"/>
  <c r="F2593" i="1"/>
  <c r="F2592" i="1"/>
  <c r="F2591" i="1"/>
  <c r="F2590" i="1"/>
  <c r="F2589" i="1"/>
  <c r="F2588" i="1"/>
  <c r="F2587" i="1"/>
  <c r="F2586" i="1"/>
  <c r="F2585" i="1"/>
  <c r="F2584" i="1"/>
  <c r="F2583" i="1"/>
  <c r="F2582" i="1"/>
  <c r="F2581" i="1"/>
  <c r="F2580" i="1"/>
  <c r="F2579" i="1"/>
  <c r="F2578" i="1"/>
  <c r="F2577" i="1"/>
  <c r="F2576" i="1"/>
  <c r="F2575" i="1"/>
  <c r="F2574" i="1"/>
  <c r="F2573" i="1"/>
  <c r="F2572" i="1"/>
  <c r="F2571" i="1"/>
  <c r="F2570" i="1"/>
  <c r="F2569" i="1"/>
  <c r="F2568" i="1"/>
  <c r="F2567" i="1"/>
  <c r="F2566" i="1"/>
  <c r="F2565" i="1"/>
  <c r="F2564" i="1"/>
  <c r="F2563" i="1"/>
  <c r="F2562" i="1"/>
  <c r="F2561" i="1"/>
  <c r="F2560" i="1"/>
  <c r="F2559" i="1"/>
  <c r="F2558" i="1"/>
  <c r="F2557" i="1"/>
  <c r="F2556" i="1"/>
  <c r="F2555" i="1"/>
  <c r="F2554" i="1"/>
  <c r="F2553" i="1"/>
  <c r="F2552" i="1"/>
  <c r="F2551" i="1"/>
  <c r="F2550" i="1"/>
  <c r="F2549" i="1"/>
  <c r="F2548" i="1"/>
  <c r="F2547" i="1"/>
  <c r="F2546" i="1"/>
  <c r="F2545" i="1"/>
  <c r="F2544" i="1"/>
  <c r="F2543" i="1"/>
  <c r="F2542" i="1"/>
  <c r="F2541" i="1"/>
  <c r="F2540" i="1"/>
  <c r="F2539" i="1"/>
  <c r="F2538" i="1"/>
  <c r="F2537" i="1"/>
  <c r="F2536" i="1"/>
  <c r="F2535" i="1"/>
  <c r="F2534" i="1"/>
  <c r="F2533" i="1"/>
  <c r="F2532" i="1"/>
  <c r="F2531" i="1"/>
  <c r="F2530" i="1"/>
  <c r="F2529" i="1"/>
  <c r="F2528" i="1"/>
  <c r="F2527" i="1"/>
  <c r="F2526" i="1"/>
  <c r="F2525" i="1"/>
  <c r="F2524" i="1"/>
  <c r="F2523" i="1"/>
  <c r="F2522" i="1"/>
  <c r="F2521" i="1"/>
  <c r="F2520" i="1"/>
  <c r="F2519" i="1"/>
  <c r="F2518" i="1"/>
  <c r="F2517" i="1"/>
  <c r="F2516" i="1"/>
  <c r="F2515" i="1"/>
  <c r="F2514" i="1"/>
  <c r="F2513" i="1"/>
  <c r="F2512" i="1"/>
  <c r="F2511" i="1"/>
  <c r="F2510" i="1"/>
  <c r="F2509" i="1"/>
  <c r="F2508" i="1"/>
  <c r="F2507" i="1"/>
  <c r="F2506" i="1"/>
  <c r="F2505" i="1"/>
  <c r="F2504" i="1"/>
  <c r="F2503" i="1"/>
  <c r="F2502" i="1"/>
  <c r="F2501" i="1"/>
  <c r="F2500" i="1"/>
  <c r="F2499" i="1"/>
  <c r="F2498" i="1"/>
  <c r="F2497" i="1"/>
  <c r="F2496" i="1"/>
  <c r="F2495" i="1"/>
  <c r="F2494" i="1"/>
  <c r="F2493" i="1"/>
  <c r="F2492" i="1"/>
  <c r="F2491" i="1"/>
  <c r="F2490" i="1"/>
  <c r="F2489" i="1"/>
  <c r="F2488" i="1"/>
  <c r="F2487" i="1"/>
  <c r="F2486" i="1"/>
  <c r="F2485" i="1"/>
  <c r="F2484" i="1"/>
  <c r="F2483" i="1"/>
  <c r="F2482" i="1"/>
  <c r="F2481" i="1"/>
  <c r="F2480" i="1"/>
  <c r="F2479" i="1"/>
  <c r="F2478" i="1"/>
  <c r="F2477" i="1"/>
  <c r="F2476" i="1"/>
  <c r="F2475" i="1"/>
  <c r="F2474" i="1"/>
  <c r="F2473" i="1"/>
  <c r="F2472" i="1"/>
  <c r="F2471" i="1"/>
  <c r="F2470" i="1"/>
  <c r="F2469" i="1"/>
  <c r="F2468" i="1"/>
  <c r="F2467" i="1"/>
  <c r="F2466" i="1"/>
  <c r="F2465" i="1"/>
  <c r="F2464" i="1"/>
  <c r="F2463" i="1"/>
  <c r="F2462" i="1"/>
  <c r="F2461" i="1"/>
  <c r="F2460" i="1"/>
  <c r="F2459" i="1"/>
  <c r="F2458" i="1"/>
  <c r="F2457" i="1"/>
  <c r="F2456" i="1"/>
  <c r="F2455" i="1"/>
  <c r="F2454" i="1"/>
  <c r="F2453" i="1"/>
  <c r="F2452" i="1"/>
  <c r="F2451" i="1"/>
  <c r="F2450" i="1"/>
  <c r="F2449" i="1"/>
  <c r="F2448" i="1"/>
  <c r="F2447" i="1"/>
  <c r="F2446" i="1"/>
  <c r="F2445" i="1"/>
  <c r="F2444" i="1"/>
  <c r="F2443" i="1"/>
  <c r="F2442" i="1"/>
  <c r="F2441" i="1"/>
  <c r="F2440" i="1"/>
  <c r="F2439" i="1"/>
  <c r="F2438" i="1"/>
  <c r="F2437" i="1"/>
  <c r="F2436" i="1"/>
  <c r="F2435" i="1"/>
  <c r="F2434" i="1"/>
  <c r="F2433" i="1"/>
  <c r="F2432" i="1"/>
  <c r="F2431" i="1"/>
  <c r="F2430" i="1"/>
  <c r="F2429" i="1"/>
  <c r="F2428" i="1"/>
  <c r="F2427" i="1"/>
  <c r="F2426" i="1"/>
  <c r="F2425" i="1"/>
  <c r="F2424" i="1"/>
  <c r="F2423" i="1"/>
  <c r="F2422" i="1"/>
  <c r="F2421" i="1"/>
  <c r="F2420" i="1"/>
  <c r="F2419" i="1"/>
  <c r="F2418" i="1"/>
  <c r="F2417" i="1"/>
  <c r="F2416" i="1"/>
  <c r="F2415" i="1"/>
  <c r="F2414" i="1"/>
  <c r="F2413" i="1"/>
  <c r="F2412" i="1"/>
  <c r="F2411" i="1"/>
  <c r="F2410" i="1"/>
  <c r="F2409" i="1"/>
  <c r="F2408" i="1"/>
  <c r="F2407" i="1"/>
  <c r="F2406" i="1"/>
  <c r="F2405" i="1"/>
  <c r="F2404" i="1"/>
  <c r="F2403" i="1"/>
  <c r="F2402" i="1"/>
  <c r="F2401" i="1"/>
  <c r="F2400" i="1"/>
  <c r="F2399" i="1"/>
  <c r="F2398" i="1"/>
  <c r="F2397" i="1"/>
  <c r="F2396" i="1"/>
  <c r="F2395" i="1"/>
  <c r="F2394" i="1"/>
  <c r="F2393" i="1"/>
  <c r="F2392" i="1"/>
  <c r="F2391" i="1"/>
  <c r="F2390" i="1"/>
  <c r="F2389" i="1"/>
  <c r="F2388" i="1"/>
  <c r="F2387" i="1"/>
  <c r="F2386" i="1"/>
  <c r="F2385" i="1"/>
  <c r="F2384" i="1"/>
  <c r="F2383" i="1"/>
  <c r="F2382" i="1"/>
  <c r="F2381" i="1"/>
  <c r="F2380" i="1"/>
  <c r="F2379" i="1"/>
  <c r="F2378" i="1"/>
  <c r="F2377" i="1"/>
  <c r="F2376" i="1"/>
  <c r="F2375" i="1"/>
  <c r="F2374" i="1"/>
  <c r="F2373" i="1"/>
  <c r="F2372" i="1"/>
  <c r="F2371" i="1"/>
  <c r="F2370" i="1"/>
  <c r="F2369" i="1"/>
  <c r="F2368" i="1"/>
  <c r="F2367" i="1"/>
  <c r="F2366" i="1"/>
  <c r="F2365" i="1"/>
  <c r="F2364" i="1"/>
  <c r="F2363" i="1"/>
  <c r="F2362" i="1"/>
  <c r="F2361" i="1"/>
  <c r="F2360" i="1"/>
  <c r="F2359" i="1"/>
  <c r="F2358" i="1"/>
  <c r="F2357" i="1"/>
  <c r="F2356" i="1"/>
  <c r="F2355" i="1"/>
  <c r="F2354" i="1"/>
  <c r="F2353" i="1"/>
  <c r="F2352" i="1"/>
  <c r="F2351" i="1"/>
  <c r="F2350" i="1"/>
  <c r="F2349" i="1"/>
  <c r="F2348" i="1"/>
  <c r="F2347" i="1"/>
  <c r="F2346" i="1"/>
  <c r="F2345" i="1"/>
  <c r="F2344" i="1"/>
  <c r="F2343" i="1"/>
  <c r="F2342" i="1"/>
  <c r="F2341" i="1"/>
  <c r="F2340" i="1"/>
  <c r="F2339" i="1"/>
  <c r="F2338" i="1"/>
  <c r="F2337" i="1"/>
  <c r="F2336" i="1"/>
  <c r="F2335" i="1"/>
  <c r="F2334" i="1"/>
  <c r="F2333" i="1"/>
  <c r="F2332" i="1"/>
  <c r="F2331" i="1"/>
  <c r="F2330" i="1"/>
  <c r="F2329" i="1"/>
  <c r="F2328" i="1"/>
  <c r="F2327" i="1"/>
  <c r="F2326" i="1"/>
  <c r="F2325" i="1"/>
  <c r="F2324" i="1"/>
  <c r="F2323" i="1"/>
  <c r="F2322" i="1"/>
  <c r="F2321" i="1"/>
  <c r="F2320" i="1"/>
  <c r="F2319" i="1"/>
  <c r="F2318" i="1"/>
  <c r="F2317" i="1"/>
  <c r="F2316" i="1"/>
  <c r="F2315" i="1"/>
  <c r="F2314" i="1"/>
  <c r="F2313" i="1"/>
  <c r="F2312" i="1"/>
  <c r="F2311" i="1"/>
  <c r="F2310" i="1"/>
  <c r="F2309" i="1"/>
  <c r="F2308" i="1"/>
  <c r="F2307" i="1"/>
  <c r="F2306" i="1"/>
  <c r="F2305" i="1"/>
  <c r="F2304" i="1"/>
  <c r="F2303" i="1"/>
  <c r="F2302" i="1"/>
  <c r="F2301" i="1"/>
  <c r="F2300" i="1"/>
  <c r="F2299" i="1"/>
  <c r="F2298" i="1"/>
  <c r="F2297" i="1"/>
  <c r="F2296" i="1"/>
  <c r="F2295" i="1"/>
  <c r="F2294" i="1"/>
  <c r="F2293" i="1"/>
  <c r="F2292" i="1"/>
  <c r="F2291" i="1"/>
  <c r="F2290" i="1"/>
  <c r="F2289" i="1"/>
  <c r="F2288" i="1"/>
  <c r="F2287" i="1"/>
  <c r="F2286" i="1"/>
  <c r="F2285" i="1"/>
  <c r="F2284" i="1"/>
  <c r="F2283" i="1"/>
  <c r="F2282" i="1"/>
  <c r="F2281" i="1"/>
  <c r="F2280" i="1"/>
  <c r="F2279" i="1"/>
  <c r="F2278" i="1"/>
  <c r="F2277" i="1"/>
  <c r="F2276" i="1"/>
  <c r="F2275" i="1"/>
  <c r="F2274" i="1"/>
  <c r="F2273" i="1"/>
  <c r="F2272" i="1"/>
  <c r="F2271" i="1"/>
  <c r="F2270" i="1"/>
  <c r="F2269" i="1"/>
  <c r="F2268" i="1"/>
  <c r="F2267" i="1"/>
  <c r="F2266" i="1"/>
  <c r="F2265" i="1"/>
  <c r="F2264" i="1"/>
  <c r="F2263" i="1"/>
  <c r="F2262" i="1"/>
  <c r="F2261" i="1"/>
  <c r="F2260" i="1"/>
  <c r="F2259" i="1"/>
  <c r="F2258" i="1"/>
  <c r="F2257" i="1"/>
  <c r="F2256" i="1"/>
  <c r="F2255" i="1"/>
  <c r="F2254" i="1"/>
  <c r="F2253" i="1"/>
  <c r="F2252" i="1"/>
  <c r="F2251" i="1"/>
  <c r="F2250" i="1"/>
  <c r="F2249" i="1"/>
  <c r="F2248" i="1"/>
  <c r="F2247" i="1"/>
  <c r="F2246" i="1"/>
  <c r="F2245" i="1"/>
  <c r="F2244" i="1"/>
  <c r="F2243" i="1"/>
  <c r="F2242" i="1"/>
  <c r="F2241" i="1"/>
  <c r="F2240" i="1"/>
  <c r="F2239" i="1"/>
  <c r="F2238" i="1"/>
  <c r="F2237" i="1"/>
  <c r="F2236" i="1"/>
  <c r="F2235" i="1"/>
  <c r="F2234" i="1"/>
  <c r="F2233" i="1"/>
  <c r="F2232" i="1"/>
  <c r="F2231" i="1"/>
  <c r="F2230" i="1"/>
  <c r="F2229" i="1"/>
  <c r="F2228" i="1"/>
  <c r="F2227" i="1"/>
  <c r="F2226" i="1"/>
  <c r="F2225" i="1"/>
  <c r="F2224" i="1"/>
  <c r="F2223" i="1"/>
  <c r="F2222" i="1"/>
  <c r="F2221" i="1"/>
  <c r="F2220" i="1"/>
  <c r="F2219" i="1"/>
  <c r="F2218" i="1"/>
  <c r="F2217" i="1"/>
  <c r="F2216" i="1"/>
  <c r="F2215" i="1"/>
  <c r="F2214" i="1"/>
  <c r="F2213" i="1"/>
  <c r="F2212" i="1"/>
  <c r="F2211" i="1"/>
  <c r="F2210" i="1"/>
  <c r="F2209" i="1"/>
  <c r="F2208" i="1"/>
  <c r="F2207" i="1"/>
  <c r="F2206" i="1"/>
  <c r="F2205" i="1"/>
  <c r="F2204" i="1"/>
  <c r="F2203" i="1"/>
  <c r="F2202" i="1"/>
  <c r="F2201" i="1"/>
  <c r="F2200" i="1"/>
  <c r="F2199" i="1"/>
  <c r="F2198" i="1"/>
  <c r="F2197" i="1"/>
  <c r="F2196" i="1"/>
  <c r="F2195" i="1"/>
  <c r="F2194" i="1"/>
  <c r="F2193" i="1"/>
  <c r="F2192" i="1"/>
  <c r="F2191" i="1"/>
  <c r="F2190" i="1"/>
  <c r="F2189" i="1"/>
  <c r="F2188" i="1"/>
  <c r="F2187" i="1"/>
  <c r="F2186" i="1"/>
  <c r="F2185" i="1"/>
  <c r="F2184" i="1"/>
  <c r="F2183" i="1"/>
  <c r="F2182" i="1"/>
  <c r="F2181" i="1"/>
  <c r="F2180" i="1"/>
  <c r="F2179" i="1"/>
  <c r="F2178" i="1"/>
  <c r="F2177" i="1"/>
  <c r="F2176" i="1"/>
  <c r="F2175" i="1"/>
  <c r="F2174" i="1"/>
  <c r="F2173" i="1"/>
  <c r="F2172" i="1"/>
  <c r="F2171" i="1"/>
  <c r="F2170" i="1"/>
  <c r="F2169" i="1"/>
  <c r="F2168" i="1"/>
  <c r="F2167" i="1"/>
  <c r="F2166" i="1"/>
  <c r="F2165" i="1"/>
  <c r="F2164" i="1"/>
  <c r="F2163" i="1"/>
  <c r="F2162" i="1"/>
  <c r="F2161" i="1"/>
  <c r="F2160" i="1"/>
  <c r="F2159" i="1"/>
  <c r="F2158" i="1"/>
  <c r="F2157" i="1"/>
  <c r="F2156" i="1"/>
  <c r="F2155" i="1"/>
  <c r="F2154" i="1"/>
  <c r="F2153" i="1"/>
  <c r="F2152" i="1"/>
  <c r="F2151" i="1"/>
  <c r="F2150" i="1"/>
  <c r="F2149" i="1"/>
  <c r="F2148" i="1"/>
  <c r="F2147" i="1"/>
  <c r="F2146" i="1"/>
  <c r="F2145" i="1"/>
  <c r="F2144" i="1"/>
  <c r="F2143" i="1"/>
  <c r="F2142" i="1"/>
  <c r="F2141" i="1"/>
  <c r="F2140" i="1"/>
  <c r="F2139" i="1"/>
  <c r="F2138" i="1"/>
  <c r="F2137" i="1"/>
  <c r="F2136" i="1"/>
  <c r="F2135" i="1"/>
  <c r="F2134" i="1"/>
  <c r="F2133" i="1"/>
  <c r="F2132" i="1"/>
  <c r="F2131" i="1"/>
  <c r="F2130" i="1"/>
  <c r="F2129" i="1"/>
  <c r="F2128" i="1"/>
  <c r="F2127" i="1"/>
  <c r="F2126" i="1"/>
  <c r="F2125" i="1"/>
  <c r="F2124" i="1"/>
  <c r="F2123" i="1"/>
  <c r="F2122" i="1"/>
  <c r="F2121" i="1"/>
  <c r="F2120" i="1"/>
  <c r="F2119" i="1"/>
  <c r="F2118" i="1"/>
  <c r="F2117" i="1"/>
  <c r="F2116" i="1"/>
  <c r="F2115" i="1"/>
  <c r="F2114" i="1"/>
  <c r="F2113" i="1"/>
  <c r="F2112" i="1"/>
  <c r="F2111" i="1"/>
  <c r="F2110" i="1"/>
  <c r="F2109" i="1"/>
  <c r="F2108" i="1"/>
  <c r="F2107" i="1"/>
  <c r="F2106" i="1"/>
  <c r="F2105" i="1"/>
  <c r="F2104" i="1"/>
  <c r="F2103" i="1"/>
  <c r="F2102" i="1"/>
  <c r="F2101" i="1"/>
  <c r="F2100" i="1"/>
  <c r="F2099" i="1"/>
  <c r="F2098" i="1"/>
  <c r="F2097" i="1"/>
  <c r="F2096" i="1"/>
  <c r="F2095" i="1"/>
  <c r="F2094" i="1"/>
  <c r="F2093" i="1"/>
  <c r="F2092" i="1"/>
  <c r="F2091" i="1"/>
  <c r="F2090" i="1"/>
  <c r="F2089" i="1"/>
  <c r="F2088" i="1"/>
  <c r="F2087" i="1"/>
  <c r="F2086" i="1"/>
  <c r="F2085" i="1"/>
  <c r="F2084" i="1"/>
  <c r="F2083" i="1"/>
  <c r="F2082" i="1"/>
  <c r="F2081" i="1"/>
  <c r="F2080" i="1"/>
  <c r="F2079" i="1"/>
  <c r="F2078" i="1"/>
  <c r="F2077" i="1"/>
  <c r="F2076" i="1"/>
  <c r="F2075" i="1"/>
  <c r="F2074" i="1"/>
  <c r="F2073" i="1"/>
  <c r="F2072" i="1"/>
  <c r="F2071" i="1"/>
  <c r="F2070" i="1"/>
  <c r="F2069" i="1"/>
  <c r="F2068" i="1"/>
  <c r="F2067" i="1"/>
  <c r="F2066" i="1"/>
  <c r="F2065" i="1"/>
  <c r="F2064" i="1"/>
  <c r="F2063" i="1"/>
  <c r="F2062" i="1"/>
  <c r="F2061" i="1"/>
  <c r="F2060" i="1"/>
  <c r="F2059" i="1"/>
  <c r="F2058" i="1"/>
  <c r="F2057" i="1"/>
  <c r="F2056" i="1"/>
  <c r="F2055" i="1"/>
  <c r="F2054" i="1"/>
  <c r="F2053" i="1"/>
  <c r="F2052" i="1"/>
  <c r="F2051" i="1"/>
  <c r="F2050" i="1"/>
  <c r="F2049" i="1"/>
  <c r="F2048" i="1"/>
  <c r="F2047" i="1"/>
  <c r="F2046" i="1"/>
  <c r="F2045" i="1"/>
  <c r="F2044" i="1"/>
  <c r="F2043" i="1"/>
  <c r="F2042" i="1"/>
  <c r="F2041" i="1"/>
  <c r="F2040" i="1"/>
  <c r="F2039" i="1"/>
  <c r="F2038" i="1"/>
  <c r="F2037" i="1"/>
  <c r="F2036" i="1"/>
  <c r="F2035" i="1"/>
  <c r="F2034" i="1"/>
  <c r="F2033" i="1"/>
  <c r="F2032" i="1"/>
  <c r="F2031" i="1"/>
  <c r="F2030" i="1"/>
  <c r="F2029" i="1"/>
  <c r="F2028" i="1"/>
  <c r="F2027" i="1"/>
  <c r="F2026" i="1"/>
  <c r="F2025" i="1"/>
  <c r="F2024" i="1"/>
  <c r="F2023" i="1"/>
  <c r="F2022" i="1"/>
  <c r="F2021" i="1"/>
  <c r="F2020" i="1"/>
  <c r="F2019" i="1"/>
  <c r="F2018" i="1"/>
  <c r="F2017" i="1"/>
  <c r="F2016" i="1"/>
  <c r="F2015" i="1"/>
  <c r="F2014" i="1"/>
  <c r="F2013" i="1"/>
  <c r="F2012" i="1"/>
  <c r="F2011" i="1"/>
  <c r="F2010" i="1"/>
  <c r="F2009" i="1"/>
  <c r="F2008" i="1"/>
  <c r="F2007" i="1"/>
  <c r="F2006" i="1"/>
  <c r="F2005" i="1"/>
  <c r="F2004" i="1"/>
  <c r="F2003" i="1"/>
  <c r="F2002" i="1"/>
  <c r="F2001" i="1"/>
  <c r="F2000" i="1"/>
  <c r="F1999" i="1"/>
  <c r="F1998" i="1"/>
  <c r="F1997" i="1"/>
  <c r="F1996" i="1"/>
  <c r="F1995" i="1"/>
  <c r="F1994" i="1"/>
  <c r="F1993" i="1"/>
  <c r="F1992" i="1"/>
  <c r="F1991" i="1"/>
  <c r="F1990" i="1"/>
  <c r="F1989" i="1"/>
  <c r="F1988" i="1"/>
  <c r="F1987" i="1"/>
  <c r="F1986" i="1"/>
  <c r="F1985" i="1"/>
  <c r="F1984" i="1"/>
  <c r="F1983" i="1"/>
  <c r="F1982" i="1"/>
  <c r="F1981" i="1"/>
  <c r="F1980" i="1"/>
  <c r="F1979" i="1"/>
  <c r="F1978" i="1"/>
  <c r="F1977" i="1"/>
  <c r="F1976" i="1"/>
  <c r="F1975" i="1"/>
  <c r="F1974" i="1"/>
  <c r="F1973" i="1"/>
  <c r="F1972" i="1"/>
  <c r="F1971" i="1"/>
  <c r="F1970" i="1"/>
  <c r="F1969" i="1"/>
  <c r="F1968" i="1"/>
  <c r="F1967" i="1"/>
  <c r="F1966" i="1"/>
  <c r="F1965" i="1"/>
  <c r="F1964" i="1"/>
  <c r="F1963" i="1"/>
  <c r="F1962" i="1"/>
  <c r="F1961" i="1"/>
  <c r="F1960" i="1"/>
  <c r="F1959" i="1"/>
  <c r="F1958" i="1"/>
  <c r="F1957" i="1"/>
  <c r="F1956" i="1"/>
  <c r="F1955" i="1"/>
  <c r="F1954" i="1"/>
  <c r="F1953" i="1"/>
  <c r="F1952" i="1"/>
  <c r="F1951" i="1"/>
  <c r="F1950" i="1"/>
  <c r="F1949" i="1"/>
  <c r="F1948" i="1"/>
  <c r="F1947" i="1"/>
  <c r="F1946" i="1"/>
  <c r="F1945" i="1"/>
  <c r="F1944" i="1"/>
  <c r="F1943" i="1"/>
  <c r="F1942" i="1"/>
  <c r="F1941" i="1"/>
  <c r="F1940" i="1"/>
  <c r="F1939" i="1"/>
  <c r="F1938" i="1"/>
  <c r="F1937" i="1"/>
  <c r="F1936" i="1"/>
  <c r="F1935" i="1"/>
  <c r="F1934" i="1"/>
  <c r="F1933" i="1"/>
  <c r="F1932" i="1"/>
  <c r="F1931" i="1"/>
  <c r="F1930" i="1"/>
  <c r="F1929" i="1"/>
  <c r="F1928" i="1"/>
  <c r="F1927" i="1"/>
  <c r="F1926" i="1"/>
  <c r="F1925" i="1"/>
  <c r="F1924" i="1"/>
  <c r="F1923" i="1"/>
  <c r="F1922" i="1"/>
  <c r="F1921" i="1"/>
  <c r="F1920" i="1"/>
  <c r="F1919" i="1"/>
  <c r="F1918" i="1"/>
  <c r="F1917" i="1"/>
  <c r="F1916" i="1"/>
  <c r="F1915" i="1"/>
  <c r="F1914" i="1"/>
  <c r="F1913" i="1"/>
  <c r="F1912" i="1"/>
  <c r="F1911" i="1"/>
  <c r="F1910" i="1"/>
  <c r="F1909" i="1"/>
  <c r="F1908" i="1"/>
  <c r="F1907" i="1"/>
  <c r="F1906" i="1"/>
  <c r="F1905" i="1"/>
  <c r="F1904" i="1"/>
  <c r="F1903" i="1"/>
  <c r="F1902" i="1"/>
  <c r="F1901" i="1"/>
  <c r="F1900" i="1"/>
  <c r="F1899" i="1"/>
  <c r="F1898" i="1"/>
  <c r="F1897" i="1"/>
  <c r="F1896" i="1"/>
  <c r="F1895" i="1"/>
  <c r="F1894" i="1"/>
  <c r="F1893" i="1"/>
  <c r="F1892" i="1"/>
  <c r="F1891" i="1"/>
  <c r="F1890" i="1"/>
  <c r="F1889" i="1"/>
  <c r="F1888" i="1"/>
  <c r="F1887" i="1"/>
  <c r="F1886" i="1"/>
  <c r="F1885" i="1"/>
  <c r="F1884" i="1"/>
  <c r="F1883" i="1"/>
  <c r="F1882" i="1"/>
  <c r="F1881" i="1"/>
  <c r="F1880" i="1"/>
  <c r="F1879" i="1"/>
  <c r="F1878" i="1"/>
  <c r="F1877" i="1"/>
  <c r="F1876" i="1"/>
  <c r="F1875" i="1"/>
  <c r="F1874" i="1"/>
  <c r="F1873" i="1"/>
  <c r="F1872" i="1"/>
  <c r="F1871" i="1"/>
  <c r="F1870" i="1"/>
  <c r="F1869" i="1"/>
  <c r="F1868" i="1"/>
  <c r="F1867" i="1"/>
  <c r="F1866" i="1"/>
  <c r="F1865" i="1"/>
  <c r="F1864" i="1"/>
  <c r="F1863" i="1"/>
  <c r="F1862" i="1"/>
  <c r="F1861" i="1"/>
  <c r="F1860" i="1"/>
  <c r="F1859" i="1"/>
  <c r="F1858" i="1"/>
  <c r="F1857" i="1"/>
  <c r="F1856" i="1"/>
  <c r="F1855" i="1"/>
  <c r="F1854" i="1"/>
  <c r="F1853" i="1"/>
  <c r="F1852" i="1"/>
  <c r="F1851" i="1"/>
  <c r="F1850" i="1"/>
  <c r="F1849" i="1"/>
  <c r="F1848" i="1"/>
  <c r="F1847" i="1"/>
  <c r="F1846" i="1"/>
  <c r="F1845" i="1"/>
  <c r="F1844" i="1"/>
  <c r="F1843" i="1"/>
  <c r="F1842" i="1"/>
  <c r="F1841" i="1"/>
  <c r="F1840" i="1"/>
  <c r="F1839" i="1"/>
  <c r="F1838" i="1"/>
  <c r="F1837" i="1"/>
  <c r="F1836" i="1"/>
  <c r="F1835" i="1"/>
  <c r="F1834" i="1"/>
  <c r="F1833" i="1"/>
  <c r="F1832" i="1"/>
  <c r="F1831" i="1"/>
  <c r="F1830" i="1"/>
  <c r="F1829" i="1"/>
  <c r="F1828" i="1"/>
  <c r="F1827" i="1"/>
  <c r="F1826" i="1"/>
  <c r="F1825" i="1"/>
  <c r="F1824" i="1"/>
  <c r="F1823" i="1"/>
  <c r="F1822" i="1"/>
  <c r="F1821" i="1"/>
  <c r="F1820" i="1"/>
  <c r="F1819" i="1"/>
  <c r="F1818" i="1"/>
  <c r="F1817" i="1"/>
  <c r="F1816" i="1"/>
  <c r="F1815" i="1"/>
  <c r="F1814" i="1"/>
  <c r="F1813" i="1"/>
  <c r="F1812" i="1"/>
  <c r="F1811" i="1"/>
  <c r="F1810" i="1"/>
  <c r="F1809" i="1"/>
  <c r="F1808" i="1"/>
  <c r="F1807" i="1"/>
  <c r="F1806" i="1"/>
  <c r="F1805" i="1"/>
  <c r="F1804" i="1"/>
  <c r="F1803" i="1"/>
  <c r="F1802" i="1"/>
  <c r="F1801" i="1"/>
  <c r="F1800" i="1"/>
  <c r="F1799" i="1"/>
  <c r="F1798" i="1"/>
  <c r="F1797" i="1"/>
  <c r="F1796" i="1"/>
  <c r="F1795" i="1"/>
  <c r="F1794" i="1"/>
  <c r="F1793" i="1"/>
  <c r="F1792" i="1"/>
  <c r="F1791" i="1"/>
  <c r="F1790" i="1"/>
  <c r="F1789" i="1"/>
  <c r="F1788" i="1"/>
  <c r="F1787" i="1"/>
  <c r="F1786" i="1"/>
  <c r="F1785" i="1"/>
  <c r="F1784" i="1"/>
  <c r="F1783" i="1"/>
  <c r="F1782" i="1"/>
  <c r="F1781" i="1"/>
  <c r="F1780" i="1"/>
  <c r="F1779" i="1"/>
  <c r="F1778" i="1"/>
  <c r="F1777" i="1"/>
  <c r="F1776" i="1"/>
  <c r="F1775" i="1"/>
  <c r="F1774" i="1"/>
  <c r="F1773" i="1"/>
  <c r="F1772" i="1"/>
  <c r="F1771" i="1"/>
  <c r="F1770" i="1"/>
  <c r="F1769" i="1"/>
  <c r="F1768" i="1"/>
  <c r="F1767" i="1"/>
  <c r="F1766" i="1"/>
  <c r="F1765" i="1"/>
  <c r="F1764" i="1"/>
  <c r="F1763" i="1"/>
  <c r="F1762" i="1"/>
  <c r="F1761" i="1"/>
  <c r="F1760" i="1"/>
  <c r="F1759" i="1"/>
  <c r="F1758" i="1"/>
  <c r="F1757" i="1"/>
  <c r="F1756" i="1"/>
  <c r="F1755" i="1"/>
  <c r="F1754" i="1"/>
  <c r="F1753" i="1"/>
  <c r="F1752" i="1"/>
  <c r="F1751" i="1"/>
  <c r="F1750" i="1"/>
  <c r="F1749" i="1"/>
  <c r="F1748" i="1"/>
  <c r="F1747" i="1"/>
  <c r="F1746" i="1"/>
  <c r="F1745" i="1"/>
  <c r="F1744" i="1"/>
  <c r="F1743" i="1"/>
  <c r="F1742" i="1"/>
  <c r="F1741" i="1"/>
  <c r="F1740" i="1"/>
  <c r="F1739" i="1"/>
  <c r="F1738" i="1"/>
  <c r="F1737" i="1"/>
  <c r="F1736" i="1"/>
  <c r="F1735" i="1"/>
  <c r="F1734" i="1"/>
  <c r="F1733" i="1"/>
  <c r="F1732" i="1"/>
  <c r="F1731" i="1"/>
  <c r="F1730" i="1"/>
  <c r="F1729" i="1"/>
  <c r="F1728" i="1"/>
  <c r="F1727" i="1"/>
  <c r="F1726" i="1"/>
  <c r="F1725" i="1"/>
  <c r="F1724" i="1"/>
  <c r="F1723" i="1"/>
  <c r="F1722" i="1"/>
  <c r="F1721" i="1"/>
  <c r="F1720" i="1"/>
  <c r="F1719" i="1"/>
  <c r="F1718" i="1"/>
  <c r="F1717" i="1"/>
  <c r="F1716" i="1"/>
  <c r="F1715" i="1"/>
  <c r="F1714" i="1"/>
  <c r="F1713" i="1"/>
  <c r="F1712" i="1"/>
  <c r="F1711" i="1"/>
  <c r="F1710" i="1"/>
  <c r="F1709" i="1"/>
  <c r="F1708" i="1"/>
  <c r="F1707" i="1"/>
  <c r="F1706" i="1"/>
  <c r="F1705" i="1"/>
  <c r="F1704" i="1"/>
  <c r="F1703" i="1"/>
  <c r="F1702" i="1"/>
  <c r="F1701" i="1"/>
  <c r="F1700" i="1"/>
  <c r="F1699" i="1"/>
  <c r="F1698" i="1"/>
  <c r="F1697" i="1"/>
  <c r="F1696" i="1"/>
  <c r="F1695" i="1"/>
  <c r="F1694" i="1"/>
  <c r="F1693" i="1"/>
  <c r="F1692" i="1"/>
  <c r="F1691" i="1"/>
  <c r="F1690" i="1"/>
  <c r="F1689" i="1"/>
  <c r="F1688" i="1"/>
  <c r="F1687" i="1"/>
  <c r="F1686" i="1"/>
  <c r="F1685" i="1"/>
  <c r="F1684" i="1"/>
  <c r="F1683" i="1"/>
  <c r="F1682" i="1"/>
  <c r="F1681" i="1"/>
  <c r="F1680" i="1"/>
  <c r="F1679" i="1"/>
  <c r="F1678" i="1"/>
  <c r="F1677" i="1"/>
  <c r="F1676" i="1"/>
  <c r="F1675" i="1"/>
  <c r="F1674" i="1"/>
  <c r="F1673" i="1"/>
  <c r="F1672" i="1"/>
  <c r="F1671" i="1"/>
  <c r="F1670" i="1"/>
  <c r="F1669" i="1"/>
  <c r="F1668" i="1"/>
  <c r="F1667" i="1"/>
  <c r="F1666" i="1"/>
  <c r="F1665" i="1"/>
  <c r="F1664" i="1"/>
  <c r="F1663" i="1"/>
  <c r="F1662" i="1"/>
  <c r="F1661" i="1"/>
  <c r="F1660" i="1"/>
  <c r="F1659" i="1"/>
  <c r="F1658" i="1"/>
  <c r="F1657" i="1"/>
  <c r="F1656" i="1"/>
  <c r="F1655" i="1"/>
  <c r="F1654" i="1"/>
  <c r="F1653" i="1"/>
  <c r="F1652" i="1"/>
  <c r="F1651" i="1"/>
  <c r="F1650" i="1"/>
  <c r="F1649" i="1"/>
  <c r="F1648" i="1"/>
  <c r="F1647" i="1"/>
  <c r="F1646" i="1"/>
  <c r="F1645" i="1"/>
  <c r="F1644" i="1"/>
  <c r="F1643" i="1"/>
  <c r="F1642" i="1"/>
  <c r="F1641" i="1"/>
  <c r="F1640" i="1"/>
  <c r="F1639" i="1"/>
  <c r="F1638" i="1"/>
  <c r="F1637" i="1"/>
  <c r="F1636" i="1"/>
  <c r="F1635" i="1"/>
  <c r="F1634" i="1"/>
  <c r="F1633" i="1"/>
  <c r="F1632" i="1"/>
  <c r="F1631" i="1"/>
  <c r="F1630" i="1"/>
  <c r="F1629" i="1"/>
  <c r="F1628" i="1"/>
  <c r="F1627" i="1"/>
  <c r="F1626" i="1"/>
  <c r="F1625" i="1"/>
  <c r="F1624" i="1"/>
  <c r="F1623" i="1"/>
  <c r="F1622" i="1"/>
  <c r="F1621" i="1"/>
  <c r="F1620" i="1"/>
  <c r="F1619" i="1"/>
  <c r="F1618" i="1"/>
  <c r="F1617" i="1"/>
  <c r="F1616" i="1"/>
  <c r="F1615" i="1"/>
  <c r="F1614" i="1"/>
  <c r="F1613" i="1"/>
  <c r="F1612" i="1"/>
  <c r="F1611" i="1"/>
  <c r="F1610" i="1"/>
  <c r="F1609" i="1"/>
  <c r="F1608" i="1"/>
  <c r="F1607" i="1"/>
  <c r="F1606" i="1"/>
  <c r="F1605" i="1"/>
  <c r="F1604" i="1"/>
  <c r="F1603" i="1"/>
  <c r="F1602" i="1"/>
  <c r="F1601" i="1"/>
  <c r="F1600" i="1"/>
  <c r="F1599" i="1"/>
  <c r="F1598" i="1"/>
  <c r="F1597" i="1"/>
  <c r="F1596" i="1"/>
  <c r="F1595" i="1"/>
  <c r="F1594" i="1"/>
  <c r="F1593" i="1"/>
  <c r="F1592" i="1"/>
  <c r="F1591" i="1"/>
  <c r="F1590" i="1"/>
  <c r="F1589" i="1"/>
  <c r="F1588" i="1"/>
  <c r="F1587" i="1"/>
  <c r="F1586" i="1"/>
  <c r="F1585" i="1"/>
  <c r="F1584" i="1"/>
  <c r="F1583" i="1"/>
  <c r="F1582" i="1"/>
  <c r="F1581" i="1"/>
  <c r="F1580" i="1"/>
  <c r="F1579" i="1"/>
  <c r="F1578" i="1"/>
  <c r="F1577" i="1"/>
  <c r="F1576" i="1"/>
  <c r="F1575" i="1"/>
  <c r="F1574" i="1"/>
  <c r="F1573" i="1"/>
  <c r="F1572" i="1"/>
  <c r="F1571" i="1"/>
  <c r="F1570" i="1"/>
  <c r="F1569" i="1"/>
  <c r="F1568" i="1"/>
  <c r="F1567" i="1"/>
  <c r="F1566" i="1"/>
  <c r="F1565" i="1"/>
  <c r="F1564" i="1"/>
  <c r="F1563" i="1"/>
  <c r="F1562" i="1"/>
  <c r="F1561" i="1"/>
  <c r="F1560" i="1"/>
  <c r="F1559" i="1"/>
  <c r="F1558" i="1"/>
  <c r="F1557" i="1"/>
  <c r="F1556" i="1"/>
  <c r="F1555" i="1"/>
  <c r="F1554" i="1"/>
  <c r="F1553" i="1"/>
  <c r="F1552" i="1"/>
  <c r="F1551" i="1"/>
  <c r="F1550" i="1"/>
  <c r="F1549" i="1"/>
  <c r="F1548" i="1"/>
  <c r="F1547" i="1"/>
  <c r="F1546" i="1"/>
  <c r="F1545" i="1"/>
  <c r="F1544" i="1"/>
  <c r="F1543" i="1"/>
  <c r="F1542" i="1"/>
  <c r="F1541" i="1"/>
  <c r="F1540" i="1"/>
  <c r="F1539" i="1"/>
  <c r="F1538" i="1"/>
  <c r="F1537" i="1"/>
  <c r="F1536" i="1"/>
  <c r="F1535" i="1"/>
  <c r="F1534" i="1"/>
  <c r="F1533" i="1"/>
  <c r="F1532" i="1"/>
  <c r="F1531" i="1"/>
  <c r="F1530" i="1"/>
  <c r="F1529" i="1"/>
  <c r="F1528" i="1"/>
  <c r="F1527" i="1"/>
  <c r="F1526" i="1"/>
  <c r="F1525" i="1"/>
  <c r="F1524" i="1"/>
  <c r="F1523" i="1"/>
  <c r="F1522" i="1"/>
  <c r="F1521" i="1"/>
  <c r="F1520" i="1"/>
  <c r="F1519" i="1"/>
  <c r="F1518" i="1"/>
  <c r="F1517" i="1"/>
  <c r="F1516" i="1"/>
  <c r="F1515" i="1"/>
  <c r="F1514" i="1"/>
  <c r="F1513" i="1"/>
  <c r="F1512" i="1"/>
  <c r="F1511" i="1"/>
  <c r="F1510" i="1"/>
  <c r="F1509" i="1"/>
  <c r="F1508" i="1"/>
  <c r="F1507" i="1"/>
  <c r="F1506" i="1"/>
  <c r="F1505" i="1"/>
  <c r="F1504" i="1"/>
  <c r="F1503" i="1"/>
  <c r="F1502" i="1"/>
  <c r="F1501" i="1"/>
  <c r="F1500" i="1"/>
  <c r="F1499" i="1"/>
  <c r="F1498" i="1"/>
  <c r="F1497" i="1"/>
  <c r="F1496" i="1"/>
  <c r="F1495" i="1"/>
  <c r="F1494" i="1"/>
  <c r="F1493" i="1"/>
  <c r="F1492" i="1"/>
  <c r="F1491" i="1"/>
  <c r="F1490" i="1"/>
  <c r="F1489" i="1"/>
  <c r="F1488" i="1"/>
  <c r="F1487" i="1"/>
  <c r="F1486" i="1"/>
  <c r="F1485" i="1"/>
  <c r="F1484" i="1"/>
  <c r="F1483" i="1"/>
  <c r="F1482" i="1"/>
  <c r="F1481" i="1"/>
  <c r="F1480" i="1"/>
  <c r="F1479" i="1"/>
  <c r="F1478" i="1"/>
  <c r="F1477" i="1"/>
  <c r="F1476" i="1"/>
  <c r="F1475" i="1"/>
  <c r="F1474" i="1"/>
  <c r="F1473" i="1"/>
  <c r="F1472" i="1"/>
  <c r="F1471" i="1"/>
  <c r="F1470" i="1"/>
  <c r="F1469" i="1"/>
  <c r="F1468" i="1"/>
  <c r="F1467" i="1"/>
  <c r="F1466" i="1"/>
  <c r="F1465" i="1"/>
  <c r="F1464" i="1"/>
  <c r="F1463" i="1"/>
  <c r="F1462" i="1"/>
  <c r="F1461" i="1"/>
  <c r="F1460" i="1"/>
  <c r="F1459" i="1"/>
  <c r="F1458" i="1"/>
  <c r="F1457" i="1"/>
  <c r="F1456" i="1"/>
  <c r="F1455" i="1"/>
  <c r="F1454" i="1"/>
  <c r="F1453" i="1"/>
  <c r="F1452" i="1"/>
  <c r="F1451" i="1"/>
  <c r="F1450" i="1"/>
  <c r="F1449" i="1"/>
  <c r="F1448" i="1"/>
  <c r="F1447" i="1"/>
  <c r="F1446" i="1"/>
  <c r="F1445" i="1"/>
  <c r="F1444" i="1"/>
  <c r="F1443" i="1"/>
  <c r="F1442" i="1"/>
  <c r="F1441" i="1"/>
  <c r="F1440" i="1"/>
  <c r="F1439" i="1"/>
  <c r="F1438" i="1"/>
  <c r="F1437" i="1"/>
  <c r="F1436" i="1"/>
  <c r="F1435" i="1"/>
  <c r="F1434" i="1"/>
  <c r="F1433" i="1"/>
  <c r="F1432" i="1"/>
  <c r="F1431" i="1"/>
  <c r="F1430" i="1"/>
  <c r="F1429" i="1"/>
  <c r="F1428" i="1"/>
  <c r="F1427" i="1"/>
  <c r="F1426" i="1"/>
  <c r="F1425" i="1"/>
  <c r="F1424" i="1"/>
  <c r="F1423" i="1"/>
  <c r="F1422" i="1"/>
  <c r="F1421" i="1"/>
  <c r="F1420" i="1"/>
  <c r="F1419" i="1"/>
  <c r="F1418" i="1"/>
  <c r="F1417" i="1"/>
  <c r="F1416" i="1"/>
  <c r="F1415" i="1"/>
  <c r="F1414" i="1"/>
  <c r="F1413" i="1"/>
  <c r="F1412" i="1"/>
  <c r="F1411" i="1"/>
  <c r="F1410" i="1"/>
  <c r="F1409" i="1"/>
  <c r="F1408" i="1"/>
  <c r="F1407" i="1"/>
  <c r="F1406" i="1"/>
  <c r="F1405" i="1"/>
  <c r="F1404" i="1"/>
  <c r="F1403" i="1"/>
  <c r="F1402" i="1"/>
  <c r="F1401" i="1"/>
  <c r="F1400" i="1"/>
  <c r="F1399" i="1"/>
  <c r="F1398" i="1"/>
  <c r="F1397" i="1"/>
  <c r="F1396" i="1"/>
  <c r="F1395" i="1"/>
  <c r="F1394" i="1"/>
  <c r="F1393" i="1"/>
  <c r="F1392" i="1"/>
  <c r="F1391" i="1"/>
  <c r="F1390" i="1"/>
  <c r="F1389" i="1"/>
  <c r="F1388" i="1"/>
  <c r="F1387" i="1"/>
  <c r="F1386" i="1"/>
  <c r="F1385" i="1"/>
  <c r="F1384" i="1"/>
  <c r="F1383" i="1"/>
  <c r="F1382" i="1"/>
  <c r="F1381" i="1"/>
  <c r="F1380" i="1"/>
  <c r="F1379" i="1"/>
  <c r="F1378" i="1"/>
  <c r="F1377" i="1"/>
  <c r="F1376" i="1"/>
  <c r="F1375" i="1"/>
  <c r="F1374" i="1"/>
  <c r="F1373" i="1"/>
  <c r="F1372" i="1"/>
  <c r="F1371" i="1"/>
  <c r="F1370" i="1"/>
  <c r="F1369" i="1"/>
  <c r="F1368" i="1"/>
  <c r="F1367" i="1"/>
  <c r="F1366" i="1"/>
  <c r="F1365" i="1"/>
  <c r="F1364" i="1"/>
  <c r="F1363" i="1"/>
  <c r="F1362" i="1"/>
  <c r="F1361" i="1"/>
  <c r="F1360" i="1"/>
  <c r="F1359" i="1"/>
  <c r="F1358" i="1"/>
  <c r="F1357" i="1"/>
  <c r="F1356" i="1"/>
  <c r="F1355" i="1"/>
  <c r="F1354" i="1"/>
  <c r="F1353" i="1"/>
  <c r="F1352" i="1"/>
  <c r="F1351" i="1"/>
  <c r="F1350" i="1"/>
  <c r="F1349" i="1"/>
  <c r="F1348" i="1"/>
  <c r="F1347" i="1"/>
  <c r="F1346" i="1"/>
  <c r="F1345" i="1"/>
  <c r="F1344" i="1"/>
  <c r="F1343" i="1"/>
  <c r="F1342" i="1"/>
  <c r="F1341" i="1"/>
  <c r="F1340" i="1"/>
  <c r="F1339" i="1"/>
  <c r="F1338" i="1"/>
  <c r="F1337" i="1"/>
  <c r="F1336" i="1"/>
  <c r="F1335" i="1"/>
  <c r="F1334" i="1"/>
  <c r="F1333" i="1"/>
  <c r="F1332" i="1"/>
  <c r="F1331" i="1"/>
  <c r="F1330" i="1"/>
  <c r="F1329" i="1"/>
  <c r="F1328" i="1"/>
  <c r="F1327" i="1"/>
  <c r="F1326" i="1"/>
  <c r="F1325" i="1"/>
  <c r="F1324" i="1"/>
  <c r="F1323" i="1"/>
  <c r="F1322" i="1"/>
  <c r="F1321" i="1"/>
  <c r="F1320" i="1"/>
  <c r="F1319" i="1"/>
  <c r="F1318" i="1"/>
  <c r="F1317" i="1"/>
  <c r="F1316" i="1"/>
  <c r="F1315" i="1"/>
  <c r="F1314" i="1"/>
  <c r="F1313" i="1"/>
  <c r="F1312" i="1"/>
  <c r="F1311" i="1"/>
  <c r="F1310" i="1"/>
  <c r="F1309" i="1"/>
  <c r="F1308" i="1"/>
  <c r="F1307" i="1"/>
  <c r="F1306" i="1"/>
  <c r="F1305" i="1"/>
  <c r="F1304" i="1"/>
  <c r="F1303" i="1"/>
  <c r="F1302" i="1"/>
  <c r="F1301" i="1"/>
  <c r="F1300" i="1"/>
  <c r="F1299" i="1"/>
  <c r="F1298" i="1"/>
  <c r="F1297" i="1"/>
  <c r="F1296" i="1"/>
  <c r="F1295" i="1"/>
  <c r="F1294" i="1"/>
  <c r="F1293" i="1"/>
  <c r="F1292" i="1"/>
  <c r="F1291" i="1"/>
  <c r="F1290" i="1"/>
  <c r="F1289" i="1"/>
  <c r="F1288" i="1"/>
  <c r="F1287" i="1"/>
  <c r="F1286" i="1"/>
  <c r="F1285" i="1"/>
  <c r="F1284" i="1"/>
  <c r="F1283" i="1"/>
  <c r="F1282" i="1"/>
  <c r="F1281" i="1"/>
  <c r="F1280" i="1"/>
  <c r="F1279" i="1"/>
  <c r="F1278" i="1"/>
  <c r="F1277" i="1"/>
  <c r="F1276" i="1"/>
  <c r="F1275" i="1"/>
  <c r="F1274" i="1"/>
  <c r="F1273" i="1"/>
  <c r="F1272" i="1"/>
  <c r="F1271" i="1"/>
  <c r="F1270" i="1"/>
  <c r="F1269" i="1"/>
  <c r="F1268" i="1"/>
  <c r="F1267" i="1"/>
  <c r="F1266" i="1"/>
  <c r="F1265" i="1"/>
  <c r="F1264" i="1"/>
  <c r="F1263" i="1"/>
  <c r="F1262" i="1"/>
  <c r="F1261" i="1"/>
  <c r="F1260" i="1"/>
  <c r="F1259" i="1"/>
  <c r="F1258" i="1"/>
  <c r="F1257" i="1"/>
  <c r="F1256" i="1"/>
  <c r="F1255" i="1"/>
  <c r="F1254" i="1"/>
  <c r="F1253" i="1"/>
  <c r="F1252" i="1"/>
  <c r="F1251" i="1"/>
  <c r="F1250" i="1"/>
  <c r="F1249" i="1"/>
  <c r="F1248" i="1"/>
  <c r="F1247" i="1"/>
  <c r="F1246" i="1"/>
  <c r="F1245" i="1"/>
  <c r="F1244" i="1"/>
  <c r="F1243" i="1"/>
  <c r="F1242" i="1"/>
  <c r="F1241" i="1"/>
  <c r="F1240" i="1"/>
  <c r="F1239" i="1"/>
  <c r="F1238" i="1"/>
  <c r="F1237" i="1"/>
  <c r="F1236" i="1"/>
  <c r="F1235" i="1"/>
  <c r="F1234" i="1"/>
  <c r="F1233" i="1"/>
  <c r="F1232" i="1"/>
  <c r="F1231" i="1"/>
  <c r="F1230" i="1"/>
  <c r="F1229" i="1"/>
  <c r="F1228" i="1"/>
  <c r="F1227" i="1"/>
  <c r="F1226" i="1"/>
  <c r="F1225" i="1"/>
  <c r="F1224" i="1"/>
  <c r="F1223" i="1"/>
  <c r="F1222" i="1"/>
  <c r="F1221" i="1"/>
  <c r="F1220" i="1"/>
  <c r="F1219" i="1"/>
  <c r="F1218" i="1"/>
  <c r="F1217" i="1"/>
  <c r="F1216" i="1"/>
  <c r="F1215" i="1"/>
  <c r="F1214" i="1"/>
  <c r="F1213" i="1"/>
  <c r="F1212" i="1"/>
  <c r="F1211" i="1"/>
  <c r="F1210" i="1"/>
  <c r="F1209" i="1"/>
  <c r="F1208" i="1"/>
  <c r="F1207" i="1"/>
  <c r="F1206" i="1"/>
  <c r="F1205" i="1"/>
  <c r="F1204" i="1"/>
  <c r="F1203" i="1"/>
  <c r="F1202" i="1"/>
  <c r="F1201" i="1"/>
  <c r="F1200" i="1"/>
  <c r="F1199" i="1"/>
  <c r="F1198" i="1"/>
  <c r="F1197" i="1"/>
  <c r="F1196" i="1"/>
  <c r="F1195" i="1"/>
  <c r="F1194" i="1"/>
  <c r="F1193" i="1"/>
  <c r="F1192" i="1"/>
  <c r="F1191" i="1"/>
  <c r="F1190" i="1"/>
  <c r="F1189" i="1"/>
  <c r="F1188" i="1"/>
  <c r="F1187" i="1"/>
  <c r="F1186" i="1"/>
  <c r="F1185" i="1"/>
  <c r="F1184" i="1"/>
  <c r="F1183" i="1"/>
  <c r="F1182" i="1"/>
  <c r="F1181" i="1"/>
  <c r="F1180" i="1"/>
  <c r="F1179" i="1"/>
  <c r="F1178" i="1"/>
  <c r="F1177" i="1"/>
  <c r="F1176" i="1"/>
  <c r="F1175" i="1"/>
  <c r="F1174" i="1"/>
  <c r="F1173" i="1"/>
  <c r="F1172" i="1"/>
  <c r="F1171" i="1"/>
  <c r="F1170" i="1"/>
  <c r="F1169" i="1"/>
  <c r="F1168" i="1"/>
  <c r="F1167" i="1"/>
  <c r="F1166" i="1"/>
  <c r="F1165" i="1"/>
  <c r="F1164" i="1"/>
  <c r="F1163" i="1"/>
  <c r="F1162" i="1"/>
  <c r="F1161" i="1"/>
  <c r="F1160" i="1"/>
  <c r="F1159" i="1"/>
  <c r="F1158" i="1"/>
  <c r="F1157" i="1"/>
  <c r="F1156" i="1"/>
  <c r="F1155" i="1"/>
  <c r="F1154" i="1"/>
  <c r="F1153" i="1"/>
  <c r="F1152" i="1"/>
  <c r="F1151" i="1"/>
  <c r="F1150" i="1"/>
  <c r="F1149" i="1"/>
  <c r="F1148" i="1"/>
  <c r="F1147" i="1"/>
  <c r="F1146" i="1"/>
  <c r="F1145" i="1"/>
  <c r="F1144" i="1"/>
  <c r="F1143" i="1"/>
  <c r="F1142" i="1"/>
  <c r="F1141" i="1"/>
  <c r="F1140" i="1"/>
  <c r="F1139" i="1"/>
  <c r="F1138" i="1"/>
  <c r="F1137" i="1"/>
  <c r="F1136" i="1"/>
  <c r="F1135" i="1"/>
  <c r="F1134" i="1"/>
  <c r="F1133" i="1"/>
  <c r="F1132" i="1"/>
  <c r="F1131" i="1"/>
  <c r="F1130" i="1"/>
  <c r="F1129" i="1"/>
  <c r="F1128" i="1"/>
  <c r="F1127" i="1"/>
  <c r="F1126" i="1"/>
  <c r="F1125" i="1"/>
  <c r="F1124" i="1"/>
  <c r="F1123" i="1"/>
  <c r="F1122" i="1"/>
  <c r="F1121" i="1"/>
  <c r="F1120" i="1"/>
  <c r="F1119" i="1"/>
  <c r="F1118" i="1"/>
  <c r="F1117" i="1"/>
  <c r="F1116" i="1"/>
  <c r="F1115" i="1"/>
  <c r="F1114" i="1"/>
  <c r="F1113" i="1"/>
  <c r="F1112" i="1"/>
  <c r="F1111" i="1"/>
  <c r="F1110" i="1"/>
  <c r="F1109" i="1"/>
  <c r="F1108" i="1"/>
  <c r="F1107" i="1"/>
  <c r="F1106" i="1"/>
  <c r="F1105" i="1"/>
  <c r="F1104" i="1"/>
  <c r="F1103" i="1"/>
  <c r="F1102" i="1"/>
  <c r="F1101" i="1"/>
  <c r="F1100" i="1"/>
  <c r="F1099" i="1"/>
  <c r="F1098" i="1"/>
  <c r="F1097" i="1"/>
  <c r="F1096" i="1"/>
  <c r="F1095" i="1"/>
  <c r="F1094" i="1"/>
  <c r="F1093" i="1"/>
  <c r="F1092" i="1"/>
  <c r="F1091" i="1"/>
  <c r="F1090" i="1"/>
  <c r="F1089" i="1"/>
  <c r="F1088" i="1"/>
  <c r="F1087" i="1"/>
  <c r="F1086" i="1"/>
  <c r="F1085" i="1"/>
  <c r="F1084" i="1"/>
  <c r="F1083" i="1"/>
  <c r="F1082" i="1"/>
  <c r="F1081" i="1"/>
  <c r="F1080" i="1"/>
  <c r="F1079" i="1"/>
  <c r="F1078" i="1"/>
  <c r="F1077" i="1"/>
  <c r="F1076" i="1"/>
  <c r="F1075" i="1"/>
  <c r="F1074" i="1"/>
  <c r="F1073" i="1"/>
  <c r="F1072" i="1"/>
  <c r="F1071" i="1"/>
  <c r="F1070" i="1"/>
  <c r="F1069" i="1"/>
  <c r="F1068" i="1"/>
  <c r="F1067" i="1"/>
  <c r="F1066" i="1"/>
  <c r="F1065" i="1"/>
  <c r="F1064" i="1"/>
  <c r="F1063" i="1"/>
  <c r="F1062" i="1"/>
  <c r="F1061" i="1"/>
  <c r="F1060" i="1"/>
  <c r="F1059" i="1"/>
  <c r="F1058" i="1"/>
  <c r="F1057" i="1"/>
  <c r="F1056" i="1"/>
  <c r="F1055" i="1"/>
  <c r="F1054" i="1"/>
  <c r="F1053" i="1"/>
  <c r="F1052" i="1"/>
  <c r="F1051" i="1"/>
  <c r="F1050" i="1"/>
  <c r="F1049" i="1"/>
  <c r="F1048" i="1"/>
  <c r="F1047" i="1"/>
  <c r="F1046" i="1"/>
  <c r="F1045" i="1"/>
  <c r="F1044" i="1"/>
  <c r="F1043" i="1"/>
  <c r="F1042" i="1"/>
  <c r="F1041" i="1"/>
  <c r="F1040" i="1"/>
  <c r="F1039" i="1"/>
  <c r="F1038" i="1"/>
  <c r="F1037" i="1"/>
  <c r="F1036" i="1"/>
  <c r="F1035" i="1"/>
  <c r="F1034" i="1"/>
  <c r="F1033" i="1"/>
  <c r="F1032" i="1"/>
  <c r="F1031" i="1"/>
  <c r="F1030" i="1"/>
  <c r="F1029" i="1"/>
  <c r="F1028" i="1"/>
  <c r="F1027" i="1"/>
  <c r="F1026" i="1"/>
  <c r="F1025" i="1"/>
  <c r="F1024" i="1"/>
  <c r="F1023" i="1"/>
  <c r="F1022" i="1"/>
  <c r="F1021" i="1"/>
  <c r="F1020" i="1"/>
  <c r="F1019" i="1"/>
  <c r="F1018" i="1"/>
  <c r="F1017" i="1"/>
  <c r="F1016" i="1"/>
  <c r="F1015" i="1"/>
  <c r="F1014" i="1"/>
  <c r="F1013" i="1"/>
  <c r="F1012" i="1"/>
  <c r="F1011" i="1"/>
  <c r="F1010" i="1"/>
  <c r="F1009" i="1"/>
  <c r="F1008" i="1"/>
  <c r="F1007" i="1"/>
  <c r="F1006" i="1"/>
  <c r="F1005" i="1"/>
  <c r="F1004" i="1"/>
  <c r="F1003" i="1"/>
  <c r="F1002" i="1"/>
  <c r="F1001" i="1"/>
  <c r="F1000" i="1"/>
  <c r="F999" i="1"/>
  <c r="F998" i="1"/>
  <c r="F997" i="1"/>
  <c r="F996" i="1"/>
  <c r="F995" i="1"/>
  <c r="F994" i="1"/>
  <c r="F993" i="1"/>
  <c r="F992" i="1"/>
  <c r="F991" i="1"/>
  <c r="F990" i="1"/>
  <c r="F989" i="1"/>
  <c r="F988" i="1"/>
  <c r="F987" i="1"/>
  <c r="F986" i="1"/>
  <c r="F985" i="1"/>
  <c r="F984" i="1"/>
  <c r="F983" i="1"/>
  <c r="F982" i="1"/>
  <c r="F981" i="1"/>
  <c r="F980" i="1"/>
  <c r="F979" i="1"/>
  <c r="F978" i="1"/>
  <c r="F977" i="1"/>
  <c r="F976" i="1"/>
  <c r="F975" i="1"/>
  <c r="F974" i="1"/>
  <c r="F973" i="1"/>
  <c r="F972" i="1"/>
  <c r="F971" i="1"/>
  <c r="F970" i="1"/>
  <c r="F969" i="1"/>
  <c r="F968" i="1"/>
  <c r="F967" i="1"/>
  <c r="F966" i="1"/>
  <c r="F965" i="1"/>
  <c r="F964" i="1"/>
  <c r="F963" i="1"/>
  <c r="F962" i="1"/>
  <c r="F961" i="1"/>
  <c r="F960" i="1"/>
  <c r="F959" i="1"/>
  <c r="F958" i="1"/>
  <c r="F957" i="1"/>
  <c r="F956" i="1"/>
  <c r="F955" i="1"/>
  <c r="F954" i="1"/>
  <c r="F953" i="1"/>
  <c r="F952" i="1"/>
  <c r="F951" i="1"/>
  <c r="F950" i="1"/>
  <c r="F949" i="1"/>
  <c r="F948" i="1"/>
  <c r="F947" i="1"/>
  <c r="F946" i="1"/>
  <c r="F945" i="1"/>
  <c r="F944" i="1"/>
  <c r="F943" i="1"/>
  <c r="F942" i="1"/>
  <c r="F941" i="1"/>
  <c r="F940" i="1"/>
  <c r="F939" i="1"/>
  <c r="F938" i="1"/>
  <c r="F937" i="1"/>
  <c r="F936" i="1"/>
  <c r="F935" i="1"/>
  <c r="F934" i="1"/>
  <c r="F933" i="1"/>
  <c r="F932" i="1"/>
  <c r="F931" i="1"/>
  <c r="F930" i="1"/>
  <c r="F929" i="1"/>
  <c r="F928" i="1"/>
  <c r="F927" i="1"/>
  <c r="F926" i="1"/>
  <c r="F925" i="1"/>
  <c r="F924" i="1"/>
  <c r="F923" i="1"/>
  <c r="F922" i="1"/>
  <c r="F921" i="1"/>
  <c r="F920" i="1"/>
  <c r="F919" i="1"/>
  <c r="F918" i="1"/>
  <c r="F917" i="1"/>
  <c r="F916" i="1"/>
  <c r="F915" i="1"/>
  <c r="F914" i="1"/>
  <c r="F913" i="1"/>
  <c r="F912" i="1"/>
  <c r="F911" i="1"/>
  <c r="F910" i="1"/>
  <c r="F909" i="1"/>
  <c r="F908" i="1"/>
  <c r="F907" i="1"/>
  <c r="F906" i="1"/>
  <c r="F905" i="1"/>
  <c r="F904" i="1"/>
  <c r="F903" i="1"/>
  <c r="F902" i="1"/>
  <c r="F901" i="1"/>
  <c r="F900" i="1"/>
  <c r="F899" i="1"/>
  <c r="F898" i="1"/>
  <c r="F897" i="1"/>
  <c r="F896" i="1"/>
  <c r="F895" i="1"/>
  <c r="F894" i="1"/>
  <c r="F893" i="1"/>
  <c r="F892" i="1"/>
  <c r="F891" i="1"/>
  <c r="F890" i="1"/>
  <c r="F889" i="1"/>
  <c r="F888" i="1"/>
  <c r="F887" i="1"/>
  <c r="F886" i="1"/>
  <c r="F885" i="1"/>
  <c r="F884" i="1"/>
  <c r="F883" i="1"/>
  <c r="F882" i="1"/>
  <c r="F881" i="1"/>
  <c r="F880" i="1"/>
  <c r="F879" i="1"/>
  <c r="F878" i="1"/>
  <c r="F877" i="1"/>
  <c r="F876" i="1"/>
  <c r="F875" i="1"/>
  <c r="F874" i="1"/>
  <c r="F873" i="1"/>
  <c r="F872" i="1"/>
  <c r="F871" i="1"/>
  <c r="F870" i="1"/>
  <c r="F869" i="1"/>
  <c r="F868" i="1"/>
  <c r="F867" i="1"/>
  <c r="F866" i="1"/>
  <c r="F865" i="1"/>
  <c r="F864" i="1"/>
  <c r="F863" i="1"/>
  <c r="F862" i="1"/>
  <c r="F861" i="1"/>
  <c r="F860" i="1"/>
  <c r="F859" i="1"/>
  <c r="F858" i="1"/>
  <c r="F857" i="1"/>
  <c r="F856" i="1"/>
  <c r="F855" i="1"/>
  <c r="F854" i="1"/>
  <c r="F853" i="1"/>
  <c r="F852" i="1"/>
  <c r="F851" i="1"/>
  <c r="F850" i="1"/>
  <c r="F849" i="1"/>
  <c r="F848" i="1"/>
  <c r="F847" i="1"/>
  <c r="F846" i="1"/>
  <c r="F845" i="1"/>
  <c r="F844" i="1"/>
  <c r="F843" i="1"/>
  <c r="F842" i="1"/>
  <c r="F841" i="1"/>
  <c r="F840" i="1"/>
  <c r="F839" i="1"/>
  <c r="F838" i="1"/>
  <c r="F837" i="1"/>
  <c r="F836" i="1"/>
  <c r="F835" i="1"/>
  <c r="F834" i="1"/>
  <c r="F833" i="1"/>
  <c r="F832" i="1"/>
  <c r="F831" i="1"/>
  <c r="F830" i="1"/>
  <c r="F829" i="1"/>
  <c r="F828" i="1"/>
  <c r="F827" i="1"/>
  <c r="F826" i="1"/>
  <c r="F825" i="1"/>
  <c r="F824" i="1"/>
  <c r="F823" i="1"/>
  <c r="F822" i="1"/>
  <c r="F821" i="1"/>
  <c r="F820" i="1"/>
  <c r="F819" i="1"/>
  <c r="F818" i="1"/>
  <c r="F817" i="1"/>
  <c r="F816" i="1"/>
  <c r="F815" i="1"/>
  <c r="F814" i="1"/>
  <c r="F813" i="1"/>
  <c r="F812" i="1"/>
  <c r="F811" i="1"/>
  <c r="F810" i="1"/>
  <c r="F809" i="1"/>
  <c r="F808" i="1"/>
  <c r="F807" i="1"/>
  <c r="F806" i="1"/>
  <c r="F805" i="1"/>
  <c r="F804" i="1"/>
  <c r="F803" i="1"/>
  <c r="F802" i="1"/>
  <c r="F801" i="1"/>
  <c r="F800" i="1"/>
  <c r="F799" i="1"/>
  <c r="F798" i="1"/>
  <c r="F797" i="1"/>
  <c r="F796" i="1"/>
  <c r="F795" i="1"/>
  <c r="F794" i="1"/>
  <c r="F793" i="1"/>
  <c r="F792" i="1"/>
  <c r="F791" i="1"/>
  <c r="F790" i="1"/>
  <c r="F789" i="1"/>
  <c r="F788" i="1"/>
  <c r="F787" i="1"/>
  <c r="F786" i="1"/>
  <c r="F785" i="1"/>
  <c r="F784" i="1"/>
  <c r="F783" i="1"/>
  <c r="F782" i="1"/>
  <c r="F781" i="1"/>
  <c r="F780" i="1"/>
  <c r="F779" i="1"/>
  <c r="F778" i="1"/>
  <c r="F777" i="1"/>
  <c r="F776" i="1"/>
  <c r="F775" i="1"/>
  <c r="F774" i="1"/>
  <c r="F773" i="1"/>
  <c r="F772" i="1"/>
  <c r="F771" i="1"/>
  <c r="F770" i="1"/>
  <c r="F769" i="1"/>
  <c r="F768" i="1"/>
  <c r="F767" i="1"/>
  <c r="F766" i="1"/>
  <c r="F765" i="1"/>
  <c r="F764" i="1"/>
  <c r="F763" i="1"/>
  <c r="F762" i="1"/>
  <c r="F761" i="1"/>
  <c r="F760" i="1"/>
  <c r="F759" i="1"/>
  <c r="F758" i="1"/>
  <c r="F757" i="1"/>
  <c r="F756" i="1"/>
  <c r="F755" i="1"/>
  <c r="F754" i="1"/>
  <c r="F753" i="1"/>
  <c r="F752" i="1"/>
  <c r="F751" i="1"/>
  <c r="F750" i="1"/>
  <c r="F749" i="1"/>
  <c r="F748" i="1"/>
  <c r="F747" i="1"/>
  <c r="F746" i="1"/>
  <c r="F745" i="1"/>
  <c r="F744" i="1"/>
  <c r="F743" i="1"/>
  <c r="F742" i="1"/>
  <c r="F741" i="1"/>
  <c r="F740" i="1"/>
  <c r="F739" i="1"/>
  <c r="F738" i="1"/>
  <c r="F737" i="1"/>
  <c r="F736" i="1"/>
  <c r="F735" i="1"/>
  <c r="F734" i="1"/>
  <c r="F733" i="1"/>
  <c r="F732" i="1"/>
  <c r="F731" i="1"/>
  <c r="F730" i="1"/>
  <c r="F729" i="1"/>
  <c r="F728" i="1"/>
  <c r="F727" i="1"/>
  <c r="F726" i="1"/>
  <c r="F725" i="1"/>
  <c r="F724" i="1"/>
  <c r="F723" i="1"/>
  <c r="F722" i="1"/>
  <c r="F721" i="1"/>
  <c r="F720" i="1"/>
  <c r="F719" i="1"/>
  <c r="F718" i="1"/>
  <c r="F717" i="1"/>
  <c r="F716" i="1"/>
  <c r="F715" i="1"/>
  <c r="F714" i="1"/>
  <c r="F713" i="1"/>
  <c r="F712" i="1"/>
  <c r="F711" i="1"/>
  <c r="F710" i="1"/>
  <c r="F709" i="1"/>
  <c r="F708" i="1"/>
  <c r="F707" i="1"/>
  <c r="F706" i="1"/>
  <c r="F705" i="1"/>
  <c r="F704" i="1"/>
  <c r="F703" i="1"/>
  <c r="F702" i="1"/>
  <c r="F701" i="1"/>
  <c r="F700" i="1"/>
  <c r="F699" i="1"/>
  <c r="F698" i="1"/>
  <c r="F697" i="1"/>
  <c r="F696" i="1"/>
  <c r="F695" i="1"/>
  <c r="F694" i="1"/>
  <c r="F693" i="1"/>
  <c r="F692" i="1"/>
  <c r="F691" i="1"/>
  <c r="F690" i="1"/>
  <c r="F689" i="1"/>
  <c r="F688" i="1"/>
  <c r="F687" i="1"/>
  <c r="F686" i="1"/>
  <c r="F685" i="1"/>
  <c r="F684" i="1"/>
  <c r="F683" i="1"/>
  <c r="F682" i="1"/>
  <c r="F681" i="1"/>
  <c r="F680" i="1"/>
  <c r="F679" i="1"/>
  <c r="F678" i="1"/>
  <c r="F677" i="1"/>
  <c r="F676" i="1"/>
  <c r="F675" i="1"/>
  <c r="F674" i="1"/>
  <c r="F673" i="1"/>
  <c r="F672" i="1"/>
  <c r="F671" i="1"/>
  <c r="F670" i="1"/>
  <c r="F669" i="1"/>
  <c r="F668" i="1"/>
  <c r="F667" i="1"/>
  <c r="F666" i="1"/>
  <c r="F665" i="1"/>
  <c r="F664" i="1"/>
  <c r="F663" i="1"/>
  <c r="F662" i="1"/>
  <c r="F661" i="1"/>
  <c r="F660" i="1"/>
  <c r="F659" i="1"/>
  <c r="F658" i="1"/>
  <c r="F657" i="1"/>
  <c r="F656" i="1"/>
  <c r="F655" i="1"/>
  <c r="F654" i="1"/>
  <c r="F653" i="1"/>
  <c r="F652" i="1"/>
  <c r="F651" i="1"/>
  <c r="F650" i="1"/>
  <c r="F649" i="1"/>
  <c r="F648" i="1"/>
  <c r="F647" i="1"/>
  <c r="F646" i="1"/>
  <c r="F645" i="1"/>
  <c r="F644" i="1"/>
  <c r="F643" i="1"/>
  <c r="F642" i="1"/>
  <c r="F641" i="1"/>
  <c r="F640" i="1"/>
  <c r="F639" i="1"/>
  <c r="F638" i="1"/>
  <c r="F637" i="1"/>
  <c r="F636" i="1"/>
  <c r="F635" i="1"/>
  <c r="F634" i="1"/>
  <c r="F633" i="1"/>
  <c r="F632" i="1"/>
  <c r="F631" i="1"/>
  <c r="F630" i="1"/>
  <c r="F629" i="1"/>
  <c r="F628" i="1"/>
  <c r="F627" i="1"/>
  <c r="F626" i="1"/>
  <c r="F625" i="1"/>
  <c r="F624" i="1"/>
  <c r="F623" i="1"/>
  <c r="F622" i="1"/>
  <c r="F621" i="1"/>
  <c r="F620" i="1"/>
  <c r="F619" i="1"/>
  <c r="F618" i="1"/>
  <c r="F617" i="1"/>
  <c r="F616" i="1"/>
  <c r="F615" i="1"/>
  <c r="F614" i="1"/>
  <c r="F613" i="1"/>
  <c r="F612" i="1"/>
  <c r="F611" i="1"/>
  <c r="F610" i="1"/>
  <c r="F609" i="1"/>
  <c r="F608" i="1"/>
  <c r="F607" i="1"/>
  <c r="F606" i="1"/>
  <c r="F605" i="1"/>
  <c r="F604" i="1"/>
  <c r="F603" i="1"/>
  <c r="F602" i="1"/>
  <c r="F601" i="1"/>
  <c r="F600" i="1"/>
  <c r="F599" i="1"/>
  <c r="F598" i="1"/>
  <c r="F597" i="1"/>
  <c r="F596" i="1"/>
  <c r="F595" i="1"/>
  <c r="F594" i="1"/>
  <c r="F593" i="1"/>
  <c r="F592" i="1"/>
  <c r="F591" i="1"/>
  <c r="F590" i="1"/>
  <c r="F589" i="1"/>
  <c r="F588" i="1"/>
  <c r="F587" i="1"/>
  <c r="F586" i="1"/>
  <c r="F585" i="1"/>
  <c r="F584" i="1"/>
  <c r="F583" i="1"/>
  <c r="F582" i="1"/>
  <c r="F581" i="1"/>
  <c r="F580" i="1"/>
  <c r="F579" i="1"/>
  <c r="F578" i="1"/>
  <c r="F577" i="1"/>
  <c r="F576" i="1"/>
  <c r="F575" i="1"/>
  <c r="F574" i="1"/>
  <c r="F573" i="1"/>
  <c r="F572" i="1"/>
  <c r="F571" i="1"/>
  <c r="F570" i="1"/>
  <c r="F569" i="1"/>
  <c r="F568" i="1"/>
  <c r="F567" i="1"/>
  <c r="F566" i="1"/>
  <c r="F565" i="1"/>
  <c r="F564" i="1"/>
  <c r="F563" i="1"/>
  <c r="F562" i="1"/>
  <c r="F561" i="1"/>
  <c r="F560" i="1"/>
  <c r="F559" i="1"/>
  <c r="F558" i="1"/>
  <c r="F557" i="1"/>
  <c r="F556" i="1"/>
  <c r="F555" i="1"/>
  <c r="F554" i="1"/>
  <c r="F553" i="1"/>
  <c r="F552" i="1"/>
  <c r="F551" i="1"/>
  <c r="F550" i="1"/>
  <c r="F549" i="1"/>
  <c r="F548" i="1"/>
  <c r="F547" i="1"/>
  <c r="F546" i="1"/>
  <c r="F545" i="1"/>
  <c r="F544" i="1"/>
  <c r="F543" i="1"/>
  <c r="F542" i="1"/>
  <c r="F541" i="1"/>
  <c r="F540" i="1"/>
  <c r="F539" i="1"/>
  <c r="F538" i="1"/>
  <c r="F537" i="1"/>
  <c r="F536" i="1"/>
  <c r="F535" i="1"/>
  <c r="F534" i="1"/>
  <c r="F533" i="1"/>
  <c r="F532" i="1"/>
  <c r="F531" i="1"/>
  <c r="F530" i="1"/>
  <c r="F529" i="1"/>
  <c r="F528" i="1"/>
  <c r="F527" i="1"/>
  <c r="F526" i="1"/>
  <c r="F525" i="1"/>
  <c r="F524" i="1"/>
  <c r="F523" i="1"/>
  <c r="F522" i="1"/>
  <c r="F521" i="1"/>
  <c r="F520" i="1"/>
  <c r="F519" i="1"/>
  <c r="F518" i="1"/>
  <c r="F517" i="1"/>
  <c r="F516" i="1"/>
  <c r="F515" i="1"/>
  <c r="F514" i="1"/>
  <c r="F513" i="1"/>
  <c r="F512" i="1"/>
  <c r="F511" i="1"/>
  <c r="F510" i="1"/>
  <c r="F509" i="1"/>
  <c r="F508" i="1"/>
  <c r="F507" i="1"/>
  <c r="F506" i="1"/>
  <c r="F505" i="1"/>
  <c r="F504" i="1"/>
  <c r="F503" i="1"/>
  <c r="F502" i="1"/>
  <c r="F501" i="1"/>
  <c r="F500" i="1"/>
  <c r="F499" i="1"/>
  <c r="F498" i="1"/>
  <c r="F497" i="1"/>
  <c r="F496" i="1"/>
  <c r="F495" i="1"/>
  <c r="F494" i="1"/>
  <c r="F493" i="1"/>
  <c r="F492" i="1"/>
  <c r="F491" i="1"/>
  <c r="F490" i="1"/>
  <c r="F489" i="1"/>
  <c r="F488" i="1"/>
  <c r="F487" i="1"/>
  <c r="F486" i="1"/>
  <c r="F485" i="1"/>
  <c r="F484" i="1"/>
  <c r="F483" i="1"/>
  <c r="F482" i="1"/>
  <c r="F481" i="1"/>
  <c r="F480" i="1"/>
  <c r="F479" i="1"/>
  <c r="F478" i="1"/>
  <c r="F477" i="1"/>
  <c r="F476" i="1"/>
  <c r="F475" i="1"/>
  <c r="F474" i="1"/>
  <c r="F473" i="1"/>
  <c r="F472" i="1"/>
  <c r="F471" i="1"/>
  <c r="F470" i="1"/>
  <c r="F469" i="1"/>
  <c r="F468" i="1"/>
  <c r="F467" i="1"/>
  <c r="F466" i="1"/>
  <c r="F465" i="1"/>
  <c r="F464" i="1"/>
  <c r="F463" i="1"/>
  <c r="F462" i="1"/>
  <c r="F461" i="1"/>
  <c r="F460" i="1"/>
  <c r="F459" i="1"/>
  <c r="F458" i="1"/>
  <c r="F457" i="1"/>
  <c r="F456" i="1"/>
  <c r="F455" i="1"/>
  <c r="F454" i="1"/>
  <c r="F453" i="1"/>
  <c r="F452" i="1"/>
  <c r="F451" i="1"/>
  <c r="F450" i="1"/>
  <c r="F449" i="1"/>
  <c r="F448" i="1"/>
  <c r="F447" i="1"/>
  <c r="F446" i="1"/>
  <c r="F445" i="1"/>
  <c r="F444" i="1"/>
  <c r="F443" i="1"/>
  <c r="F442" i="1"/>
  <c r="F441" i="1"/>
  <c r="F440" i="1"/>
  <c r="F439" i="1"/>
  <c r="F438" i="1"/>
  <c r="F437" i="1"/>
  <c r="F436" i="1"/>
  <c r="F435" i="1"/>
  <c r="F434" i="1"/>
  <c r="F433" i="1"/>
  <c r="F432" i="1"/>
  <c r="F431" i="1"/>
  <c r="F430" i="1"/>
  <c r="F429" i="1"/>
  <c r="F428" i="1"/>
  <c r="F427" i="1"/>
  <c r="F426" i="1"/>
  <c r="F425" i="1"/>
  <c r="F424" i="1"/>
  <c r="F423" i="1"/>
  <c r="F422" i="1"/>
  <c r="F421" i="1"/>
  <c r="F420" i="1"/>
  <c r="F419" i="1"/>
  <c r="F418" i="1"/>
  <c r="F417" i="1"/>
  <c r="F416" i="1"/>
  <c r="F415" i="1"/>
  <c r="F414" i="1"/>
  <c r="F413" i="1"/>
  <c r="F412" i="1"/>
  <c r="F411" i="1"/>
  <c r="F410" i="1"/>
  <c r="F409" i="1"/>
  <c r="F408" i="1"/>
  <c r="F407" i="1"/>
  <c r="F406" i="1"/>
  <c r="F405" i="1"/>
  <c r="F404" i="1"/>
  <c r="F403" i="1"/>
  <c r="F402" i="1"/>
  <c r="F401" i="1"/>
  <c r="F400" i="1"/>
  <c r="F399" i="1"/>
  <c r="F398" i="1"/>
  <c r="F397" i="1"/>
  <c r="F396" i="1"/>
  <c r="F395" i="1"/>
  <c r="F394" i="1"/>
  <c r="F393" i="1"/>
  <c r="F392" i="1"/>
  <c r="F391" i="1"/>
  <c r="F390" i="1"/>
  <c r="F389" i="1"/>
  <c r="F388" i="1"/>
  <c r="F387" i="1"/>
  <c r="F386" i="1"/>
  <c r="F385" i="1"/>
  <c r="F384" i="1"/>
  <c r="F383" i="1"/>
  <c r="F382" i="1"/>
  <c r="F381" i="1"/>
  <c r="F380" i="1"/>
  <c r="F379" i="1"/>
  <c r="F378" i="1"/>
  <c r="F377" i="1"/>
  <c r="F376" i="1"/>
  <c r="F375" i="1"/>
  <c r="F374" i="1"/>
  <c r="F373" i="1"/>
  <c r="F372" i="1"/>
  <c r="F371" i="1"/>
  <c r="F370" i="1"/>
  <c r="F369" i="1"/>
  <c r="F368" i="1"/>
  <c r="F367" i="1"/>
  <c r="F366" i="1"/>
  <c r="F365" i="1"/>
  <c r="F364" i="1"/>
  <c r="F363" i="1"/>
  <c r="F362" i="1"/>
  <c r="F361" i="1"/>
  <c r="F360" i="1"/>
  <c r="F359" i="1"/>
  <c r="F358" i="1"/>
  <c r="F357" i="1"/>
  <c r="F356" i="1"/>
  <c r="F355" i="1"/>
  <c r="F354" i="1"/>
  <c r="F353" i="1"/>
  <c r="F352" i="1"/>
  <c r="F351" i="1"/>
  <c r="F350" i="1"/>
  <c r="F349" i="1"/>
  <c r="F348" i="1"/>
  <c r="F347" i="1"/>
  <c r="F346" i="1"/>
  <c r="F345" i="1"/>
  <c r="F344" i="1"/>
  <c r="F343" i="1"/>
  <c r="F342" i="1"/>
  <c r="F341" i="1"/>
  <c r="F340" i="1"/>
  <c r="F339" i="1"/>
  <c r="F338" i="1"/>
  <c r="F337" i="1"/>
  <c r="F336" i="1"/>
  <c r="F335" i="1"/>
  <c r="F334" i="1"/>
  <c r="F333" i="1"/>
  <c r="F332" i="1"/>
  <c r="F331" i="1"/>
  <c r="F330" i="1"/>
  <c r="F329" i="1"/>
  <c r="F328" i="1"/>
  <c r="F327" i="1"/>
  <c r="F326" i="1"/>
  <c r="F325" i="1"/>
  <c r="F324" i="1"/>
  <c r="F323" i="1"/>
  <c r="F322" i="1"/>
  <c r="F321" i="1"/>
  <c r="F320" i="1"/>
  <c r="F319" i="1"/>
  <c r="F318" i="1"/>
  <c r="F317" i="1"/>
  <c r="F316" i="1"/>
  <c r="F315" i="1"/>
  <c r="F314" i="1"/>
  <c r="F313" i="1"/>
  <c r="F312" i="1"/>
  <c r="F311" i="1"/>
  <c r="F310" i="1"/>
  <c r="F309" i="1"/>
  <c r="F308" i="1"/>
  <c r="F307" i="1"/>
  <c r="F306" i="1"/>
  <c r="F305" i="1"/>
  <c r="F304" i="1"/>
  <c r="F303" i="1"/>
  <c r="F302" i="1"/>
  <c r="F301" i="1"/>
  <c r="F300" i="1"/>
  <c r="F299" i="1"/>
  <c r="F298" i="1"/>
  <c r="F297" i="1"/>
  <c r="F296" i="1"/>
  <c r="F295" i="1"/>
  <c r="F294" i="1"/>
  <c r="F293" i="1"/>
  <c r="F292" i="1"/>
  <c r="F291" i="1"/>
  <c r="F290" i="1"/>
  <c r="F289" i="1"/>
  <c r="F288" i="1"/>
  <c r="F287" i="1"/>
  <c r="F286" i="1"/>
  <c r="F285" i="1"/>
  <c r="F284" i="1"/>
  <c r="F283" i="1"/>
  <c r="F282" i="1"/>
  <c r="F281" i="1"/>
  <c r="F280" i="1"/>
  <c r="F279" i="1"/>
  <c r="F278" i="1"/>
  <c r="F277" i="1"/>
  <c r="F276" i="1"/>
  <c r="F275" i="1"/>
  <c r="F274" i="1"/>
  <c r="F273" i="1"/>
  <c r="F272" i="1"/>
  <c r="F271" i="1"/>
  <c r="F270" i="1"/>
  <c r="F269" i="1"/>
  <c r="F268" i="1"/>
  <c r="F267" i="1"/>
  <c r="F266" i="1"/>
  <c r="F265" i="1"/>
  <c r="F264" i="1"/>
  <c r="F263" i="1"/>
  <c r="F262" i="1"/>
  <c r="F261" i="1"/>
  <c r="F260" i="1"/>
  <c r="F259" i="1"/>
  <c r="F258" i="1"/>
  <c r="F257" i="1"/>
  <c r="F256" i="1"/>
  <c r="F255" i="1"/>
  <c r="F254" i="1"/>
  <c r="F253" i="1"/>
  <c r="F252" i="1"/>
  <c r="F251" i="1"/>
  <c r="F250" i="1"/>
  <c r="F249" i="1"/>
  <c r="F248" i="1"/>
  <c r="F247" i="1"/>
  <c r="F246" i="1"/>
  <c r="F245" i="1"/>
  <c r="F244" i="1"/>
  <c r="F243" i="1"/>
  <c r="F242" i="1"/>
  <c r="F241" i="1"/>
  <c r="F240" i="1"/>
  <c r="F239" i="1"/>
  <c r="F238" i="1"/>
  <c r="F237" i="1"/>
  <c r="F236" i="1"/>
  <c r="F235" i="1"/>
  <c r="F234" i="1"/>
  <c r="F233" i="1"/>
  <c r="F232" i="1"/>
  <c r="F231" i="1"/>
  <c r="F230" i="1"/>
  <c r="F229" i="1"/>
  <c r="F228" i="1"/>
  <c r="F227" i="1"/>
  <c r="F226" i="1"/>
  <c r="F225" i="1"/>
  <c r="F224" i="1"/>
  <c r="F223" i="1"/>
  <c r="F222" i="1"/>
  <c r="F221" i="1"/>
  <c r="F220" i="1"/>
  <c r="F219" i="1"/>
  <c r="F218" i="1"/>
  <c r="F217" i="1"/>
  <c r="F216" i="1"/>
  <c r="F215" i="1"/>
  <c r="F214" i="1"/>
  <c r="F213" i="1"/>
  <c r="F212" i="1"/>
  <c r="F211" i="1"/>
  <c r="F210" i="1"/>
  <c r="F209" i="1"/>
  <c r="F208" i="1"/>
  <c r="F207" i="1"/>
  <c r="F206" i="1"/>
  <c r="F205" i="1"/>
  <c r="F204" i="1"/>
  <c r="F203" i="1"/>
  <c r="F202" i="1"/>
  <c r="F201" i="1"/>
  <c r="F200" i="1"/>
  <c r="F199" i="1"/>
  <c r="F198" i="1"/>
  <c r="F197" i="1"/>
  <c r="F196" i="1"/>
  <c r="F195" i="1"/>
  <c r="F194" i="1"/>
  <c r="F193" i="1"/>
  <c r="F192" i="1"/>
  <c r="F191" i="1"/>
  <c r="F190" i="1"/>
  <c r="F189" i="1"/>
  <c r="F188" i="1"/>
  <c r="F187" i="1"/>
  <c r="F186" i="1"/>
  <c r="F185" i="1"/>
  <c r="F184" i="1"/>
  <c r="F183" i="1"/>
  <c r="F182" i="1"/>
  <c r="F181" i="1"/>
  <c r="F180" i="1"/>
  <c r="F179" i="1"/>
  <c r="F178" i="1"/>
  <c r="F177" i="1"/>
  <c r="F176" i="1"/>
  <c r="F175" i="1"/>
  <c r="F174" i="1"/>
  <c r="F173" i="1"/>
  <c r="F172" i="1"/>
  <c r="F171" i="1"/>
  <c r="F170" i="1"/>
  <c r="F169" i="1"/>
  <c r="F168" i="1"/>
  <c r="F167" i="1"/>
  <c r="F166" i="1"/>
  <c r="F165" i="1"/>
  <c r="F164" i="1"/>
  <c r="F163" i="1"/>
  <c r="F162" i="1"/>
  <c r="F161" i="1"/>
  <c r="F160" i="1"/>
  <c r="F159" i="1"/>
  <c r="F158" i="1"/>
  <c r="F157" i="1"/>
  <c r="F156" i="1"/>
  <c r="F155" i="1"/>
  <c r="F154" i="1"/>
  <c r="F153" i="1"/>
  <c r="F152" i="1"/>
  <c r="F151" i="1"/>
  <c r="F150" i="1"/>
  <c r="F149" i="1"/>
  <c r="F148" i="1"/>
  <c r="F147" i="1"/>
  <c r="F146" i="1"/>
  <c r="F145" i="1"/>
  <c r="F144" i="1"/>
  <c r="F143" i="1"/>
  <c r="F142" i="1"/>
  <c r="F141" i="1"/>
  <c r="F140" i="1"/>
  <c r="F139" i="1"/>
  <c r="F138" i="1"/>
  <c r="F137" i="1"/>
  <c r="F136" i="1"/>
  <c r="F135" i="1"/>
  <c r="F134" i="1"/>
  <c r="F133" i="1"/>
  <c r="F132" i="1"/>
  <c r="F131" i="1"/>
  <c r="F130" i="1"/>
  <c r="F129" i="1"/>
  <c r="F128" i="1"/>
  <c r="F127" i="1"/>
  <c r="F126" i="1"/>
  <c r="F125" i="1"/>
  <c r="F124" i="1"/>
  <c r="F123" i="1"/>
  <c r="F122" i="1"/>
  <c r="F121" i="1"/>
  <c r="F120" i="1"/>
  <c r="F119" i="1"/>
  <c r="F118" i="1"/>
  <c r="F117" i="1"/>
  <c r="F116" i="1"/>
  <c r="F115" i="1"/>
  <c r="F114" i="1"/>
  <c r="F113" i="1"/>
  <c r="F112" i="1"/>
  <c r="F111" i="1"/>
  <c r="F110" i="1"/>
  <c r="F109" i="1"/>
  <c r="F108" i="1"/>
  <c r="F107" i="1"/>
  <c r="F106" i="1"/>
  <c r="F105" i="1"/>
  <c r="F104" i="1"/>
  <c r="F103" i="1"/>
  <c r="F102" i="1"/>
  <c r="F101" i="1"/>
  <c r="F100" i="1"/>
  <c r="F99" i="1"/>
  <c r="F98" i="1"/>
  <c r="F97" i="1"/>
  <c r="F96" i="1"/>
  <c r="F95" i="1"/>
  <c r="F94" i="1"/>
  <c r="F93" i="1"/>
  <c r="F92" i="1"/>
  <c r="F91" i="1"/>
  <c r="F90" i="1"/>
  <c r="F89" i="1"/>
  <c r="F88" i="1"/>
  <c r="F87" i="1"/>
  <c r="F86" i="1"/>
  <c r="F85" i="1"/>
  <c r="F84" i="1"/>
  <c r="F83" i="1"/>
  <c r="F82" i="1"/>
  <c r="F81" i="1"/>
  <c r="F80" i="1"/>
  <c r="F79" i="1"/>
  <c r="F78" i="1"/>
  <c r="F77" i="1"/>
  <c r="F76" i="1"/>
  <c r="F75" i="1"/>
  <c r="F74" i="1"/>
  <c r="F73" i="1"/>
  <c r="F72" i="1"/>
  <c r="F71" i="1"/>
  <c r="F70" i="1"/>
  <c r="F69" i="1"/>
  <c r="F68" i="1"/>
  <c r="F67" i="1"/>
  <c r="F66" i="1"/>
  <c r="F65" i="1"/>
  <c r="F64" i="1"/>
  <c r="F63" i="1"/>
  <c r="F62" i="1"/>
  <c r="F61" i="1"/>
  <c r="F60" i="1"/>
  <c r="F59" i="1"/>
  <c r="F58" i="1"/>
  <c r="F57" i="1"/>
  <c r="F56" i="1"/>
  <c r="F55" i="1"/>
  <c r="F54" i="1"/>
  <c r="F53" i="1"/>
  <c r="F52" i="1"/>
  <c r="F51" i="1"/>
  <c r="F50" i="1"/>
  <c r="F49" i="1"/>
  <c r="F48" i="1"/>
  <c r="F47" i="1"/>
  <c r="F46" i="1"/>
  <c r="F45" i="1"/>
  <c r="F44" i="1"/>
  <c r="F43" i="1"/>
  <c r="F42" i="1"/>
  <c r="F41" i="1"/>
  <c r="F40" i="1"/>
  <c r="F39" i="1"/>
  <c r="F38" i="1"/>
  <c r="F37" i="1"/>
  <c r="F36" i="1"/>
  <c r="F35" i="1"/>
  <c r="F34" i="1"/>
  <c r="F33" i="1"/>
  <c r="F32" i="1"/>
  <c r="F31" i="1"/>
  <c r="F30" i="1"/>
  <c r="F29" i="1"/>
  <c r="F28" i="1"/>
  <c r="F27" i="1"/>
  <c r="F26" i="1"/>
  <c r="F25" i="1"/>
  <c r="F24" i="1"/>
  <c r="F23" i="1"/>
  <c r="F22" i="1"/>
  <c r="F21" i="1"/>
  <c r="F20" i="1"/>
  <c r="F19" i="1"/>
  <c r="F18" i="1"/>
  <c r="F17" i="1"/>
  <c r="F16" i="1"/>
  <c r="F15" i="1"/>
  <c r="F14" i="1"/>
  <c r="F13" i="1"/>
  <c r="F12" i="1"/>
  <c r="F11" i="1"/>
  <c r="F10" i="1"/>
  <c r="F9" i="1"/>
  <c r="F8" i="1"/>
  <c r="F7" i="1"/>
  <c r="F6" i="1"/>
  <c r="F5" i="1"/>
  <c r="F4" i="1"/>
  <c r="F3" i="1"/>
  <c r="E6001" i="1"/>
  <c r="E6000" i="1"/>
  <c r="E5999" i="1"/>
  <c r="E5998" i="1"/>
  <c r="E5997" i="1"/>
  <c r="E5996" i="1"/>
  <c r="E5995" i="1"/>
  <c r="E5994" i="1"/>
  <c r="E5993" i="1"/>
  <c r="E5992" i="1"/>
  <c r="E5991" i="1"/>
  <c r="E5990" i="1"/>
  <c r="E5989" i="1"/>
  <c r="E5988" i="1"/>
  <c r="E5987" i="1"/>
  <c r="E5986" i="1"/>
  <c r="E5985" i="1"/>
  <c r="E5984" i="1"/>
  <c r="E5983" i="1"/>
  <c r="E5982" i="1"/>
  <c r="E5981" i="1"/>
  <c r="E5980" i="1"/>
  <c r="E5979" i="1"/>
  <c r="E5978" i="1"/>
  <c r="E5977" i="1"/>
  <c r="E5976" i="1"/>
  <c r="E5975" i="1"/>
  <c r="E5974" i="1"/>
  <c r="E5973" i="1"/>
  <c r="E5972" i="1"/>
  <c r="E5971" i="1"/>
  <c r="E5970" i="1"/>
  <c r="E5969" i="1"/>
  <c r="E5968" i="1"/>
  <c r="E5967" i="1"/>
  <c r="E5966" i="1"/>
  <c r="E5965" i="1"/>
  <c r="E5964" i="1"/>
  <c r="E5963" i="1"/>
  <c r="E5962" i="1"/>
  <c r="E5961" i="1"/>
  <c r="E5960" i="1"/>
  <c r="E5959" i="1"/>
  <c r="E5958" i="1"/>
  <c r="E5957" i="1"/>
  <c r="E5956" i="1"/>
  <c r="E5955" i="1"/>
  <c r="E5954" i="1"/>
  <c r="E5953" i="1"/>
  <c r="E5952" i="1"/>
  <c r="E5951" i="1"/>
  <c r="E5950" i="1"/>
  <c r="E5949" i="1"/>
  <c r="E5948" i="1"/>
  <c r="E5947" i="1"/>
  <c r="E5946" i="1"/>
  <c r="E5945" i="1"/>
  <c r="E5944" i="1"/>
  <c r="E5943" i="1"/>
  <c r="E5942" i="1"/>
  <c r="E5941" i="1"/>
  <c r="E5940" i="1"/>
  <c r="E5939" i="1"/>
  <c r="E5938" i="1"/>
  <c r="E5937" i="1"/>
  <c r="E5936" i="1"/>
  <c r="E5935" i="1"/>
  <c r="E5934" i="1"/>
  <c r="E5933" i="1"/>
  <c r="E5932" i="1"/>
  <c r="E5931" i="1"/>
  <c r="E5930" i="1"/>
  <c r="E5929" i="1"/>
  <c r="E5928" i="1"/>
  <c r="E5927" i="1"/>
  <c r="E5926" i="1"/>
  <c r="E5925" i="1"/>
  <c r="E5924" i="1"/>
  <c r="E5923" i="1"/>
  <c r="E5922" i="1"/>
  <c r="E5921" i="1"/>
  <c r="E5920" i="1"/>
  <c r="E5919" i="1"/>
  <c r="E5918" i="1"/>
  <c r="E5917" i="1"/>
  <c r="E5916" i="1"/>
  <c r="E5915" i="1"/>
  <c r="E5914" i="1"/>
  <c r="E5913" i="1"/>
  <c r="E5912" i="1"/>
  <c r="E5911" i="1"/>
  <c r="E5910" i="1"/>
  <c r="E5909" i="1"/>
  <c r="E5908" i="1"/>
  <c r="E5907" i="1"/>
  <c r="E5906" i="1"/>
  <c r="E5905" i="1"/>
  <c r="E5904" i="1"/>
  <c r="E5903" i="1"/>
  <c r="E5902" i="1"/>
  <c r="E5901" i="1"/>
  <c r="E5900" i="1"/>
  <c r="E5899" i="1"/>
  <c r="E5898" i="1"/>
  <c r="E5897" i="1"/>
  <c r="E5896" i="1"/>
  <c r="E5895" i="1"/>
  <c r="E5894" i="1"/>
  <c r="E5893" i="1"/>
  <c r="E5892" i="1"/>
  <c r="E5891" i="1"/>
  <c r="E5890" i="1"/>
  <c r="E5889" i="1"/>
  <c r="E5888" i="1"/>
  <c r="E5887" i="1"/>
  <c r="E5886" i="1"/>
  <c r="E5885" i="1"/>
  <c r="E5884" i="1"/>
  <c r="E5883" i="1"/>
  <c r="E5882" i="1"/>
  <c r="E5881" i="1"/>
  <c r="E5880" i="1"/>
  <c r="E5879" i="1"/>
  <c r="E5878" i="1"/>
  <c r="E5877" i="1"/>
  <c r="E5876" i="1"/>
  <c r="E5875" i="1"/>
  <c r="E5874" i="1"/>
  <c r="E5873" i="1"/>
  <c r="E5872" i="1"/>
  <c r="E5871" i="1"/>
  <c r="E5870" i="1"/>
  <c r="E5869" i="1"/>
  <c r="E5868" i="1"/>
  <c r="E5867" i="1"/>
  <c r="E5866" i="1"/>
  <c r="E5865" i="1"/>
  <c r="E5864" i="1"/>
  <c r="E5863" i="1"/>
  <c r="E5862" i="1"/>
  <c r="E5861" i="1"/>
  <c r="E5860" i="1"/>
  <c r="E5859" i="1"/>
  <c r="E5858" i="1"/>
  <c r="E5857" i="1"/>
  <c r="E5856" i="1"/>
  <c r="E5855" i="1"/>
  <c r="E5854" i="1"/>
  <c r="E5853" i="1"/>
  <c r="E5852" i="1"/>
  <c r="E5851" i="1"/>
  <c r="E5850" i="1"/>
  <c r="E5849" i="1"/>
  <c r="E5848" i="1"/>
  <c r="E5847" i="1"/>
  <c r="E5846" i="1"/>
  <c r="E5845" i="1"/>
  <c r="E5844" i="1"/>
  <c r="E5843" i="1"/>
  <c r="E5842" i="1"/>
  <c r="E5841" i="1"/>
  <c r="E5840" i="1"/>
  <c r="E5839" i="1"/>
  <c r="E5838" i="1"/>
  <c r="E5837" i="1"/>
  <c r="E5836" i="1"/>
  <c r="E5835" i="1"/>
  <c r="E5834" i="1"/>
  <c r="E5833" i="1"/>
  <c r="E5832" i="1"/>
  <c r="E5831" i="1"/>
  <c r="E5830" i="1"/>
  <c r="E5829" i="1"/>
  <c r="E5828" i="1"/>
  <c r="E5827" i="1"/>
  <c r="E5826" i="1"/>
  <c r="E5825" i="1"/>
  <c r="E5824" i="1"/>
  <c r="E5823" i="1"/>
  <c r="E5822" i="1"/>
  <c r="E5821" i="1"/>
  <c r="E5820" i="1"/>
  <c r="E5819" i="1"/>
  <c r="E5818" i="1"/>
  <c r="E5817" i="1"/>
  <c r="E5816" i="1"/>
  <c r="E5815" i="1"/>
  <c r="E5814" i="1"/>
  <c r="E5813" i="1"/>
  <c r="E5812" i="1"/>
  <c r="E5811" i="1"/>
  <c r="E5810" i="1"/>
  <c r="E5809" i="1"/>
  <c r="E5808" i="1"/>
  <c r="E5807" i="1"/>
  <c r="E5806" i="1"/>
  <c r="E5805" i="1"/>
  <c r="E5804" i="1"/>
  <c r="E5803" i="1"/>
  <c r="E5802" i="1"/>
  <c r="E5801" i="1"/>
  <c r="E5800" i="1"/>
  <c r="E5799" i="1"/>
  <c r="E5798" i="1"/>
  <c r="E5797" i="1"/>
  <c r="E5796" i="1"/>
  <c r="E5795" i="1"/>
  <c r="E5794" i="1"/>
  <c r="E5793" i="1"/>
  <c r="E5792" i="1"/>
  <c r="E5791" i="1"/>
  <c r="E5790" i="1"/>
  <c r="E5789" i="1"/>
  <c r="E5788" i="1"/>
  <c r="E5787" i="1"/>
  <c r="E5786" i="1"/>
  <c r="E5785" i="1"/>
  <c r="E5784" i="1"/>
  <c r="E5783" i="1"/>
  <c r="E5782" i="1"/>
  <c r="E5781" i="1"/>
  <c r="E5780" i="1"/>
  <c r="E5779" i="1"/>
  <c r="E5778" i="1"/>
  <c r="E5777" i="1"/>
  <c r="E5776" i="1"/>
  <c r="E5775" i="1"/>
  <c r="E5774" i="1"/>
  <c r="E5773" i="1"/>
  <c r="E5772" i="1"/>
  <c r="E5771" i="1"/>
  <c r="E5770" i="1"/>
  <c r="E5769" i="1"/>
  <c r="E5768" i="1"/>
  <c r="E5767" i="1"/>
  <c r="E5766" i="1"/>
  <c r="E5765" i="1"/>
  <c r="E5764" i="1"/>
  <c r="E5763" i="1"/>
  <c r="E5762" i="1"/>
  <c r="E5761" i="1"/>
  <c r="E5760" i="1"/>
  <c r="E5759" i="1"/>
  <c r="E5758" i="1"/>
  <c r="E5757" i="1"/>
  <c r="E5756" i="1"/>
  <c r="E5755" i="1"/>
  <c r="E5754" i="1"/>
  <c r="E5753" i="1"/>
  <c r="E5752" i="1"/>
  <c r="E5751" i="1"/>
  <c r="E5750" i="1"/>
  <c r="E5749" i="1"/>
  <c r="E5748" i="1"/>
  <c r="E5747" i="1"/>
  <c r="E5746" i="1"/>
  <c r="E5745" i="1"/>
  <c r="E5744" i="1"/>
  <c r="E5743" i="1"/>
  <c r="E5742" i="1"/>
  <c r="E5741" i="1"/>
  <c r="E5740" i="1"/>
  <c r="E5739" i="1"/>
  <c r="E5738" i="1"/>
  <c r="E5737" i="1"/>
  <c r="E5736" i="1"/>
  <c r="E5735" i="1"/>
  <c r="E5734" i="1"/>
  <c r="E5733" i="1"/>
  <c r="E5732" i="1"/>
  <c r="E5731" i="1"/>
  <c r="E5730" i="1"/>
  <c r="E5729" i="1"/>
  <c r="E5728" i="1"/>
  <c r="E5727" i="1"/>
  <c r="E5726" i="1"/>
  <c r="E5725" i="1"/>
  <c r="E5724" i="1"/>
  <c r="E5723" i="1"/>
  <c r="E5722" i="1"/>
  <c r="E5721" i="1"/>
  <c r="E5720" i="1"/>
  <c r="E5719" i="1"/>
  <c r="E5718" i="1"/>
  <c r="E5717" i="1"/>
  <c r="E5716" i="1"/>
  <c r="E5715" i="1"/>
  <c r="E5714" i="1"/>
  <c r="E5713" i="1"/>
  <c r="E5712" i="1"/>
  <c r="E5711" i="1"/>
  <c r="E5710" i="1"/>
  <c r="E5709" i="1"/>
  <c r="E5708" i="1"/>
  <c r="E5707" i="1"/>
  <c r="E5706" i="1"/>
  <c r="E5705" i="1"/>
  <c r="E5704" i="1"/>
  <c r="E5703" i="1"/>
  <c r="E5702" i="1"/>
  <c r="E5701" i="1"/>
  <c r="E5700" i="1"/>
  <c r="E5699" i="1"/>
  <c r="E5698" i="1"/>
  <c r="E5697" i="1"/>
  <c r="E5696" i="1"/>
  <c r="E5695" i="1"/>
  <c r="E5694" i="1"/>
  <c r="E5693" i="1"/>
  <c r="E5692" i="1"/>
  <c r="E5691" i="1"/>
  <c r="E5690" i="1"/>
  <c r="E5689" i="1"/>
  <c r="E5688" i="1"/>
  <c r="E5687" i="1"/>
  <c r="E5686" i="1"/>
  <c r="E5685" i="1"/>
  <c r="E5684" i="1"/>
  <c r="E5683" i="1"/>
  <c r="E5682" i="1"/>
  <c r="E5681" i="1"/>
  <c r="E5680" i="1"/>
  <c r="E5679" i="1"/>
  <c r="E5678" i="1"/>
  <c r="E5677" i="1"/>
  <c r="E5676" i="1"/>
  <c r="E5675" i="1"/>
  <c r="E5674" i="1"/>
  <c r="E5673" i="1"/>
  <c r="E5672" i="1"/>
  <c r="E5671" i="1"/>
  <c r="E5670" i="1"/>
  <c r="E5669" i="1"/>
  <c r="E5668" i="1"/>
  <c r="E5667" i="1"/>
  <c r="E5666" i="1"/>
  <c r="E5665" i="1"/>
  <c r="E5664" i="1"/>
  <c r="E5663" i="1"/>
  <c r="E5662" i="1"/>
  <c r="E5661" i="1"/>
  <c r="E5660" i="1"/>
  <c r="E5659" i="1"/>
  <c r="E5658" i="1"/>
  <c r="E5657" i="1"/>
  <c r="E5656" i="1"/>
  <c r="E5655" i="1"/>
  <c r="E5654" i="1"/>
  <c r="E5653" i="1"/>
  <c r="E5652" i="1"/>
  <c r="E5651" i="1"/>
  <c r="E5650" i="1"/>
  <c r="E5649" i="1"/>
  <c r="E5648" i="1"/>
  <c r="E5647" i="1"/>
  <c r="E5646" i="1"/>
  <c r="E5645" i="1"/>
  <c r="E5644" i="1"/>
  <c r="E5643" i="1"/>
  <c r="E5642" i="1"/>
  <c r="E5641" i="1"/>
  <c r="E5640" i="1"/>
  <c r="E5639" i="1"/>
  <c r="E5638" i="1"/>
  <c r="E5637" i="1"/>
  <c r="E5636" i="1"/>
  <c r="E5635" i="1"/>
  <c r="E5634" i="1"/>
  <c r="E5633" i="1"/>
  <c r="E5632" i="1"/>
  <c r="E5631" i="1"/>
  <c r="E5630" i="1"/>
  <c r="E5629" i="1"/>
  <c r="E5628" i="1"/>
  <c r="E5627" i="1"/>
  <c r="E5626" i="1"/>
  <c r="E5625" i="1"/>
  <c r="E5624" i="1"/>
  <c r="E5623" i="1"/>
  <c r="E5622" i="1"/>
  <c r="E5621" i="1"/>
  <c r="E5620" i="1"/>
  <c r="E5619" i="1"/>
  <c r="E5618" i="1"/>
  <c r="E5617" i="1"/>
  <c r="E5616" i="1"/>
  <c r="E5615" i="1"/>
  <c r="E5614" i="1"/>
  <c r="E5613" i="1"/>
  <c r="E5612" i="1"/>
  <c r="E5611" i="1"/>
  <c r="E5610" i="1"/>
  <c r="E5609" i="1"/>
  <c r="E5608" i="1"/>
  <c r="E5607" i="1"/>
  <c r="E5606" i="1"/>
  <c r="E5605" i="1"/>
  <c r="E5604" i="1"/>
  <c r="E5603" i="1"/>
  <c r="E5602" i="1"/>
  <c r="E5601" i="1"/>
  <c r="E5600" i="1"/>
  <c r="E5599" i="1"/>
  <c r="E5598" i="1"/>
  <c r="E5597" i="1"/>
  <c r="E5596" i="1"/>
  <c r="E5595" i="1"/>
  <c r="E5594" i="1"/>
  <c r="E5593" i="1"/>
  <c r="E5592" i="1"/>
  <c r="E5591" i="1"/>
  <c r="E5590" i="1"/>
  <c r="E5589" i="1"/>
  <c r="E5588" i="1"/>
  <c r="E5587" i="1"/>
  <c r="E5586" i="1"/>
  <c r="E5585" i="1"/>
  <c r="E5584" i="1"/>
  <c r="E5583" i="1"/>
  <c r="E5582" i="1"/>
  <c r="E5581" i="1"/>
  <c r="E5580" i="1"/>
  <c r="E5579" i="1"/>
  <c r="E5578" i="1"/>
  <c r="E5577" i="1"/>
  <c r="E5576" i="1"/>
  <c r="E5575" i="1"/>
  <c r="E5574" i="1"/>
  <c r="E5573" i="1"/>
  <c r="E5572" i="1"/>
  <c r="E5571" i="1"/>
  <c r="E5570" i="1"/>
  <c r="E5569" i="1"/>
  <c r="E5568" i="1"/>
  <c r="E5567" i="1"/>
  <c r="E5566" i="1"/>
  <c r="E5565" i="1"/>
  <c r="E5564" i="1"/>
  <c r="E5563" i="1"/>
  <c r="E5562" i="1"/>
  <c r="E5561" i="1"/>
  <c r="E5560" i="1"/>
  <c r="E5559" i="1"/>
  <c r="E5558" i="1"/>
  <c r="E5557" i="1"/>
  <c r="E5556" i="1"/>
  <c r="E5555" i="1"/>
  <c r="E5554" i="1"/>
  <c r="E5553" i="1"/>
  <c r="E5552" i="1"/>
  <c r="E5551" i="1"/>
  <c r="E5550" i="1"/>
  <c r="E5549" i="1"/>
  <c r="E5548" i="1"/>
  <c r="E5547" i="1"/>
  <c r="E5546" i="1"/>
  <c r="E5545" i="1"/>
  <c r="E5544" i="1"/>
  <c r="E5543" i="1"/>
  <c r="E5542" i="1"/>
  <c r="E5541" i="1"/>
  <c r="E5540" i="1"/>
  <c r="E5539" i="1"/>
  <c r="E5538" i="1"/>
  <c r="E5537" i="1"/>
  <c r="E5536" i="1"/>
  <c r="E5535" i="1"/>
  <c r="E5534" i="1"/>
  <c r="E5533" i="1"/>
  <c r="E5532" i="1"/>
  <c r="E5531" i="1"/>
  <c r="E5530" i="1"/>
  <c r="E5529" i="1"/>
  <c r="E5528" i="1"/>
  <c r="E5527" i="1"/>
  <c r="E5526" i="1"/>
  <c r="E5525" i="1"/>
  <c r="E5524" i="1"/>
  <c r="E5523" i="1"/>
  <c r="E5522" i="1"/>
  <c r="E5521" i="1"/>
  <c r="E5520" i="1"/>
  <c r="E5519" i="1"/>
  <c r="E5518" i="1"/>
  <c r="E5517" i="1"/>
  <c r="E5516" i="1"/>
  <c r="E5515" i="1"/>
  <c r="E5514" i="1"/>
  <c r="E5513" i="1"/>
  <c r="E5512" i="1"/>
  <c r="E5511" i="1"/>
  <c r="E5510" i="1"/>
  <c r="E5509" i="1"/>
  <c r="E5508" i="1"/>
  <c r="E5507" i="1"/>
  <c r="E5506" i="1"/>
  <c r="E5505" i="1"/>
  <c r="E5504" i="1"/>
  <c r="E5503" i="1"/>
  <c r="E5502" i="1"/>
  <c r="E5501" i="1"/>
  <c r="E5500" i="1"/>
  <c r="E5499" i="1"/>
  <c r="E5498" i="1"/>
  <c r="E5497" i="1"/>
  <c r="E5496" i="1"/>
  <c r="E5495" i="1"/>
  <c r="E5494" i="1"/>
  <c r="E5493" i="1"/>
  <c r="E5492" i="1"/>
  <c r="E5491" i="1"/>
  <c r="E5490" i="1"/>
  <c r="E5489" i="1"/>
  <c r="E5488" i="1"/>
  <c r="E5487" i="1"/>
  <c r="E5486" i="1"/>
  <c r="E5485" i="1"/>
  <c r="E5484" i="1"/>
  <c r="E5483" i="1"/>
  <c r="E5482" i="1"/>
  <c r="E5481" i="1"/>
  <c r="E5480" i="1"/>
  <c r="E5479" i="1"/>
  <c r="E5478" i="1"/>
  <c r="E5477" i="1"/>
  <c r="E5476" i="1"/>
  <c r="E5475" i="1"/>
  <c r="E5474" i="1"/>
  <c r="E5473" i="1"/>
  <c r="E5472" i="1"/>
  <c r="E5471" i="1"/>
  <c r="E5470" i="1"/>
  <c r="E5469" i="1"/>
  <c r="E5468" i="1"/>
  <c r="E5467" i="1"/>
  <c r="E5466" i="1"/>
  <c r="E5465" i="1"/>
  <c r="E5464" i="1"/>
  <c r="E5463" i="1"/>
  <c r="E5462" i="1"/>
  <c r="E5461" i="1"/>
  <c r="E5460" i="1"/>
  <c r="E5459" i="1"/>
  <c r="E5458" i="1"/>
  <c r="E5457" i="1"/>
  <c r="E5456" i="1"/>
  <c r="E5455" i="1"/>
  <c r="E5454" i="1"/>
  <c r="E5453" i="1"/>
  <c r="E5452" i="1"/>
  <c r="E5451" i="1"/>
  <c r="E5450" i="1"/>
  <c r="E5449" i="1"/>
  <c r="E5448" i="1"/>
  <c r="E5447" i="1"/>
  <c r="E5446" i="1"/>
  <c r="E5445" i="1"/>
  <c r="E5444" i="1"/>
  <c r="E5443" i="1"/>
  <c r="E5442" i="1"/>
  <c r="E5441" i="1"/>
  <c r="E5440" i="1"/>
  <c r="E5439" i="1"/>
  <c r="E5438" i="1"/>
  <c r="E5437" i="1"/>
  <c r="E5436" i="1"/>
  <c r="E5435" i="1"/>
  <c r="E5434" i="1"/>
  <c r="E5433" i="1"/>
  <c r="E5432" i="1"/>
  <c r="E5431" i="1"/>
  <c r="E5430" i="1"/>
  <c r="E5429" i="1"/>
  <c r="E5428" i="1"/>
  <c r="E5427" i="1"/>
  <c r="E5426" i="1"/>
  <c r="E5425" i="1"/>
  <c r="E5424" i="1"/>
  <c r="E5423" i="1"/>
  <c r="E5422" i="1"/>
  <c r="E5421" i="1"/>
  <c r="E5420" i="1"/>
  <c r="E5419" i="1"/>
  <c r="E5418" i="1"/>
  <c r="E5417" i="1"/>
  <c r="E5416" i="1"/>
  <c r="E5415" i="1"/>
  <c r="E5414" i="1"/>
  <c r="E5413" i="1"/>
  <c r="E5412" i="1"/>
  <c r="E5411" i="1"/>
  <c r="E5410" i="1"/>
  <c r="E5409" i="1"/>
  <c r="E5408" i="1"/>
  <c r="E5407" i="1"/>
  <c r="E5406" i="1"/>
  <c r="E5405" i="1"/>
  <c r="E5404" i="1"/>
  <c r="E5403" i="1"/>
  <c r="E5402" i="1"/>
  <c r="E5401" i="1"/>
  <c r="E5400" i="1"/>
  <c r="E5399" i="1"/>
  <c r="E5398" i="1"/>
  <c r="E5397" i="1"/>
  <c r="E5396" i="1"/>
  <c r="E5395" i="1"/>
  <c r="E5394" i="1"/>
  <c r="E5393" i="1"/>
  <c r="E5392" i="1"/>
  <c r="E5391" i="1"/>
  <c r="E5390" i="1"/>
  <c r="E5389" i="1"/>
  <c r="E5388" i="1"/>
  <c r="E5387" i="1"/>
  <c r="E5386" i="1"/>
  <c r="E5385" i="1"/>
  <c r="E5384" i="1"/>
  <c r="E5383" i="1"/>
  <c r="E5382" i="1"/>
  <c r="E5381" i="1"/>
  <c r="E5380" i="1"/>
  <c r="E5379" i="1"/>
  <c r="E5378" i="1"/>
  <c r="E5377" i="1"/>
  <c r="E5376" i="1"/>
  <c r="E5375" i="1"/>
  <c r="E5374" i="1"/>
  <c r="E5373" i="1"/>
  <c r="E5372" i="1"/>
  <c r="E5371" i="1"/>
  <c r="E5370" i="1"/>
  <c r="E5369" i="1"/>
  <c r="E5368" i="1"/>
  <c r="E5367" i="1"/>
  <c r="E5366" i="1"/>
  <c r="E5365" i="1"/>
  <c r="E5364" i="1"/>
  <c r="E5363" i="1"/>
  <c r="E5362" i="1"/>
  <c r="E5361" i="1"/>
  <c r="E5360" i="1"/>
  <c r="E5359" i="1"/>
  <c r="E5358" i="1"/>
  <c r="E5357" i="1"/>
  <c r="E5356" i="1"/>
  <c r="E5355" i="1"/>
  <c r="E5354" i="1"/>
  <c r="E5353" i="1"/>
  <c r="E5352" i="1"/>
  <c r="E5351" i="1"/>
  <c r="E5350" i="1"/>
  <c r="E5349" i="1"/>
  <c r="E5348" i="1"/>
  <c r="E5347" i="1"/>
  <c r="E5346" i="1"/>
  <c r="E5345" i="1"/>
  <c r="E5344" i="1"/>
  <c r="E5343" i="1"/>
  <c r="E5342" i="1"/>
  <c r="E5341" i="1"/>
  <c r="E5340" i="1"/>
  <c r="E5339" i="1"/>
  <c r="E5338" i="1"/>
  <c r="E5337" i="1"/>
  <c r="E5336" i="1"/>
  <c r="E5335" i="1"/>
  <c r="E5334" i="1"/>
  <c r="E5333" i="1"/>
  <c r="E5332" i="1"/>
  <c r="E5331" i="1"/>
  <c r="E5330" i="1"/>
  <c r="E5329" i="1"/>
  <c r="E5328" i="1"/>
  <c r="E5327" i="1"/>
  <c r="E5326" i="1"/>
  <c r="E5325" i="1"/>
  <c r="E5324" i="1"/>
  <c r="E5323" i="1"/>
  <c r="E5322" i="1"/>
  <c r="E5321" i="1"/>
  <c r="E5320" i="1"/>
  <c r="E5319" i="1"/>
  <c r="E5318" i="1"/>
  <c r="E5317" i="1"/>
  <c r="E5316" i="1"/>
  <c r="E5315" i="1"/>
  <c r="E5314" i="1"/>
  <c r="E5313" i="1"/>
  <c r="E5312" i="1"/>
  <c r="E5311" i="1"/>
  <c r="E5310" i="1"/>
  <c r="E5309" i="1"/>
  <c r="E5308" i="1"/>
  <c r="E5307" i="1"/>
  <c r="E5306" i="1"/>
  <c r="E5305" i="1"/>
  <c r="E5304" i="1"/>
  <c r="E5303" i="1"/>
  <c r="E5302" i="1"/>
  <c r="E5301" i="1"/>
  <c r="E5300" i="1"/>
  <c r="E5299" i="1"/>
  <c r="E5298" i="1"/>
  <c r="E5297" i="1"/>
  <c r="E5296" i="1"/>
  <c r="E5295" i="1"/>
  <c r="E5294" i="1"/>
  <c r="E5293" i="1"/>
  <c r="E5292" i="1"/>
  <c r="E5291" i="1"/>
  <c r="E5290" i="1"/>
  <c r="E5289" i="1"/>
  <c r="E5288" i="1"/>
  <c r="E5287" i="1"/>
  <c r="E5286" i="1"/>
  <c r="E5285" i="1"/>
  <c r="E5284" i="1"/>
  <c r="E5283" i="1"/>
  <c r="E5282" i="1"/>
  <c r="E5281" i="1"/>
  <c r="E5280" i="1"/>
  <c r="E5279" i="1"/>
  <c r="E5278" i="1"/>
  <c r="E5277" i="1"/>
  <c r="E5276" i="1"/>
  <c r="E5275" i="1"/>
  <c r="E5274" i="1"/>
  <c r="E5273" i="1"/>
  <c r="E5272" i="1"/>
  <c r="E5271" i="1"/>
  <c r="E5270" i="1"/>
  <c r="E5269" i="1"/>
  <c r="E5268" i="1"/>
  <c r="E5267" i="1"/>
  <c r="E5266" i="1"/>
  <c r="E5265" i="1"/>
  <c r="E5264" i="1"/>
  <c r="E5263" i="1"/>
  <c r="E5262" i="1"/>
  <c r="E5261" i="1"/>
  <c r="E5260" i="1"/>
  <c r="E5259" i="1"/>
  <c r="E5258" i="1"/>
  <c r="E5257" i="1"/>
  <c r="E5256" i="1"/>
  <c r="E5255" i="1"/>
  <c r="E5254" i="1"/>
  <c r="E5253" i="1"/>
  <c r="E5252" i="1"/>
  <c r="E5251" i="1"/>
  <c r="E5250" i="1"/>
  <c r="E5249" i="1"/>
  <c r="E5248" i="1"/>
  <c r="E5247" i="1"/>
  <c r="E5246" i="1"/>
  <c r="E5245" i="1"/>
  <c r="E5244" i="1"/>
  <c r="E5243" i="1"/>
  <c r="E5242" i="1"/>
  <c r="E5241" i="1"/>
  <c r="E5240" i="1"/>
  <c r="E5239" i="1"/>
  <c r="E5238" i="1"/>
  <c r="E5237" i="1"/>
  <c r="E5236" i="1"/>
  <c r="E5235" i="1"/>
  <c r="E5234" i="1"/>
  <c r="E5233" i="1"/>
  <c r="E5232" i="1"/>
  <c r="E5231" i="1"/>
  <c r="E5230" i="1"/>
  <c r="E5229" i="1"/>
  <c r="E5228" i="1"/>
  <c r="E5227" i="1"/>
  <c r="E5226" i="1"/>
  <c r="E5225" i="1"/>
  <c r="E5224" i="1"/>
  <c r="E5223" i="1"/>
  <c r="E5222" i="1"/>
  <c r="E5221" i="1"/>
  <c r="E5220" i="1"/>
  <c r="E5219" i="1"/>
  <c r="E5218" i="1"/>
  <c r="E5217" i="1"/>
  <c r="E5216" i="1"/>
  <c r="E5215" i="1"/>
  <c r="E5214" i="1"/>
  <c r="E5213" i="1"/>
  <c r="E5212" i="1"/>
  <c r="E5211" i="1"/>
  <c r="E5210" i="1"/>
  <c r="E5209" i="1"/>
  <c r="E5208" i="1"/>
  <c r="E5207" i="1"/>
  <c r="E5206" i="1"/>
  <c r="E5205" i="1"/>
  <c r="E5204" i="1"/>
  <c r="E5203" i="1"/>
  <c r="E5202" i="1"/>
  <c r="E5201" i="1"/>
  <c r="E5200" i="1"/>
  <c r="E5199" i="1"/>
  <c r="E5198" i="1"/>
  <c r="E5197" i="1"/>
  <c r="E5196" i="1"/>
  <c r="E5195" i="1"/>
  <c r="E5194" i="1"/>
  <c r="E5193" i="1"/>
  <c r="E5192" i="1"/>
  <c r="E5191" i="1"/>
  <c r="E5190" i="1"/>
  <c r="E5189" i="1"/>
  <c r="E5188" i="1"/>
  <c r="E5187" i="1"/>
  <c r="E5186" i="1"/>
  <c r="E5185" i="1"/>
  <c r="E5184" i="1"/>
  <c r="E5183" i="1"/>
  <c r="E5182" i="1"/>
  <c r="E5181" i="1"/>
  <c r="E5180" i="1"/>
  <c r="E5179" i="1"/>
  <c r="E5178" i="1"/>
  <c r="E5177" i="1"/>
  <c r="E5176" i="1"/>
  <c r="E5175" i="1"/>
  <c r="E5174" i="1"/>
  <c r="E5173" i="1"/>
  <c r="E5172" i="1"/>
  <c r="E5171" i="1"/>
  <c r="E5170" i="1"/>
  <c r="E5169" i="1"/>
  <c r="E5168" i="1"/>
  <c r="E5167" i="1"/>
  <c r="E5166" i="1"/>
  <c r="E5165" i="1"/>
  <c r="E5164" i="1"/>
  <c r="E5163" i="1"/>
  <c r="E5162" i="1"/>
  <c r="E5161" i="1"/>
  <c r="E5160" i="1"/>
  <c r="E5159" i="1"/>
  <c r="E5158" i="1"/>
  <c r="E5157" i="1"/>
  <c r="E5156" i="1"/>
  <c r="E5155" i="1"/>
  <c r="E5154" i="1"/>
  <c r="E5153" i="1"/>
  <c r="E5152" i="1"/>
  <c r="E5151" i="1"/>
  <c r="E5150" i="1"/>
  <c r="E5149" i="1"/>
  <c r="E5148" i="1"/>
  <c r="E5147" i="1"/>
  <c r="E5146" i="1"/>
  <c r="E5145" i="1"/>
  <c r="E5144" i="1"/>
  <c r="E5143" i="1"/>
  <c r="E5142" i="1"/>
  <c r="E5141" i="1"/>
  <c r="E5140" i="1"/>
  <c r="E5139" i="1"/>
  <c r="E5138" i="1"/>
  <c r="E5137" i="1"/>
  <c r="E5136" i="1"/>
  <c r="E5135" i="1"/>
  <c r="E5134" i="1"/>
  <c r="E5133" i="1"/>
  <c r="E5132" i="1"/>
  <c r="E5131" i="1"/>
  <c r="E5130" i="1"/>
  <c r="E5129" i="1"/>
  <c r="E5128" i="1"/>
  <c r="E5127" i="1"/>
  <c r="E5126" i="1"/>
  <c r="E5125" i="1"/>
  <c r="E5124" i="1"/>
  <c r="E5123" i="1"/>
  <c r="E5122" i="1"/>
  <c r="E5121" i="1"/>
  <c r="E5120" i="1"/>
  <c r="E5119" i="1"/>
  <c r="E5118" i="1"/>
  <c r="E5117" i="1"/>
  <c r="E5116" i="1"/>
  <c r="E5115" i="1"/>
  <c r="E5114" i="1"/>
  <c r="E5113" i="1"/>
  <c r="E5112" i="1"/>
  <c r="E5111" i="1"/>
  <c r="E5110" i="1"/>
  <c r="E5109" i="1"/>
  <c r="E5108" i="1"/>
  <c r="E5107" i="1"/>
  <c r="E5106" i="1"/>
  <c r="E5105" i="1"/>
  <c r="E5104" i="1"/>
  <c r="E5103" i="1"/>
  <c r="E5102" i="1"/>
  <c r="E5101" i="1"/>
  <c r="E5100" i="1"/>
  <c r="E5099" i="1"/>
  <c r="E5098" i="1"/>
  <c r="E5097" i="1"/>
  <c r="E5096" i="1"/>
  <c r="E5095" i="1"/>
  <c r="E5094" i="1"/>
  <c r="E5093" i="1"/>
  <c r="E5092" i="1"/>
  <c r="E5091" i="1"/>
  <c r="E5090" i="1"/>
  <c r="E5089" i="1"/>
  <c r="E5088" i="1"/>
  <c r="E5087" i="1"/>
  <c r="E5086" i="1"/>
  <c r="E5085" i="1"/>
  <c r="E5084" i="1"/>
  <c r="E5083" i="1"/>
  <c r="E5082" i="1"/>
  <c r="E5081" i="1"/>
  <c r="E5080" i="1"/>
  <c r="E5079" i="1"/>
  <c r="E5078" i="1"/>
  <c r="E5077" i="1"/>
  <c r="E5076" i="1"/>
  <c r="E5075" i="1"/>
  <c r="E5074" i="1"/>
  <c r="E5073" i="1"/>
  <c r="E5072" i="1"/>
  <c r="E5071" i="1"/>
  <c r="E5070" i="1"/>
  <c r="E5069" i="1"/>
  <c r="E5068" i="1"/>
  <c r="E5067" i="1"/>
  <c r="E5066" i="1"/>
  <c r="E5065" i="1"/>
  <c r="E5064" i="1"/>
  <c r="E5063" i="1"/>
  <c r="E5062" i="1"/>
  <c r="E5061" i="1"/>
  <c r="E5060" i="1"/>
  <c r="E5059" i="1"/>
  <c r="E5058" i="1"/>
  <c r="E5057" i="1"/>
  <c r="E5056" i="1"/>
  <c r="E5055" i="1"/>
  <c r="E5054" i="1"/>
  <c r="E5053" i="1"/>
  <c r="E5052" i="1"/>
  <c r="E5051" i="1"/>
  <c r="E5050" i="1"/>
  <c r="E5049" i="1"/>
  <c r="E5048" i="1"/>
  <c r="E5047" i="1"/>
  <c r="E5046" i="1"/>
  <c r="E5045" i="1"/>
  <c r="E5044" i="1"/>
  <c r="E5043" i="1"/>
  <c r="E5042" i="1"/>
  <c r="E5041" i="1"/>
  <c r="E5040" i="1"/>
  <c r="E5039" i="1"/>
  <c r="E5038" i="1"/>
  <c r="E5037" i="1"/>
  <c r="E5036" i="1"/>
  <c r="E5035" i="1"/>
  <c r="E5034" i="1"/>
  <c r="E5033" i="1"/>
  <c r="E5032" i="1"/>
  <c r="E5031" i="1"/>
  <c r="E5030" i="1"/>
  <c r="E5029" i="1"/>
  <c r="E5028" i="1"/>
  <c r="E5027" i="1"/>
  <c r="E5026" i="1"/>
  <c r="E5025" i="1"/>
  <c r="E5024" i="1"/>
  <c r="E5023" i="1"/>
  <c r="E5022" i="1"/>
  <c r="E5021" i="1"/>
  <c r="E5020" i="1"/>
  <c r="E5019" i="1"/>
  <c r="E5018" i="1"/>
  <c r="E5017" i="1"/>
  <c r="E5016" i="1"/>
  <c r="E5015" i="1"/>
  <c r="E5014" i="1"/>
  <c r="E5013" i="1"/>
  <c r="E5012" i="1"/>
  <c r="E5011" i="1"/>
  <c r="E5010" i="1"/>
  <c r="E5009" i="1"/>
  <c r="E5008" i="1"/>
  <c r="E5007" i="1"/>
  <c r="E5006" i="1"/>
  <c r="E5005" i="1"/>
  <c r="E5004" i="1"/>
  <c r="E5003" i="1"/>
  <c r="E5002" i="1"/>
  <c r="E5001" i="1"/>
  <c r="E5000" i="1"/>
  <c r="E4999" i="1"/>
  <c r="E4998" i="1"/>
  <c r="E4997" i="1"/>
  <c r="E4996" i="1"/>
  <c r="E4995" i="1"/>
  <c r="E4994" i="1"/>
  <c r="E4993" i="1"/>
  <c r="E4992" i="1"/>
  <c r="E4991" i="1"/>
  <c r="E4990" i="1"/>
  <c r="E4989" i="1"/>
  <c r="E4988" i="1"/>
  <c r="E4987" i="1"/>
  <c r="E4986" i="1"/>
  <c r="E4985" i="1"/>
  <c r="E4984" i="1"/>
  <c r="E4983" i="1"/>
  <c r="E4982" i="1"/>
  <c r="E4981" i="1"/>
  <c r="E4980" i="1"/>
  <c r="E4979" i="1"/>
  <c r="E4978" i="1"/>
  <c r="E4977" i="1"/>
  <c r="E4976" i="1"/>
  <c r="E4975" i="1"/>
  <c r="E4974" i="1"/>
  <c r="E4973" i="1"/>
  <c r="E4972" i="1"/>
  <c r="E4971" i="1"/>
  <c r="E4970" i="1"/>
  <c r="E4969" i="1"/>
  <c r="E4968" i="1"/>
  <c r="E4967" i="1"/>
  <c r="E4966" i="1"/>
  <c r="E4965" i="1"/>
  <c r="E4964" i="1"/>
  <c r="E4963" i="1"/>
  <c r="E4962" i="1"/>
  <c r="E4961" i="1"/>
  <c r="E4960" i="1"/>
  <c r="E4959" i="1"/>
  <c r="E4958" i="1"/>
  <c r="E4957" i="1"/>
  <c r="E4956" i="1"/>
  <c r="E4955" i="1"/>
  <c r="E4954" i="1"/>
  <c r="E4953" i="1"/>
  <c r="E4952" i="1"/>
  <c r="E4951" i="1"/>
  <c r="E4950" i="1"/>
  <c r="E4949" i="1"/>
  <c r="E4948" i="1"/>
  <c r="E4947" i="1"/>
  <c r="E4946" i="1"/>
  <c r="E4945" i="1"/>
  <c r="E4944" i="1"/>
  <c r="E4943" i="1"/>
  <c r="E4942" i="1"/>
  <c r="E4941" i="1"/>
  <c r="E4940" i="1"/>
  <c r="E4939" i="1"/>
  <c r="E4938" i="1"/>
  <c r="E4937" i="1"/>
  <c r="E4936" i="1"/>
  <c r="E4935" i="1"/>
  <c r="E4934" i="1"/>
  <c r="E4933" i="1"/>
  <c r="E4932" i="1"/>
  <c r="E4931" i="1"/>
  <c r="E4930" i="1"/>
  <c r="E4929" i="1"/>
  <c r="E4928" i="1"/>
  <c r="E4927" i="1"/>
  <c r="E4926" i="1"/>
  <c r="E4925" i="1"/>
  <c r="E4924" i="1"/>
  <c r="E4923" i="1"/>
  <c r="E4922" i="1"/>
  <c r="E4921" i="1"/>
  <c r="E4920" i="1"/>
  <c r="E4919" i="1"/>
  <c r="E4918" i="1"/>
  <c r="E4917" i="1"/>
  <c r="E4916" i="1"/>
  <c r="E4915" i="1"/>
  <c r="E4914" i="1"/>
  <c r="E4913" i="1"/>
  <c r="E4912" i="1"/>
  <c r="E4911" i="1"/>
  <c r="E4910" i="1"/>
  <c r="E4909" i="1"/>
  <c r="E4908" i="1"/>
  <c r="E4907" i="1"/>
  <c r="E4906" i="1"/>
  <c r="E4905" i="1"/>
  <c r="E4904" i="1"/>
  <c r="E4903" i="1"/>
  <c r="E4902" i="1"/>
  <c r="E4901" i="1"/>
  <c r="E4900" i="1"/>
  <c r="E4899" i="1"/>
  <c r="E4898" i="1"/>
  <c r="E4897" i="1"/>
  <c r="E4896" i="1"/>
  <c r="E4895" i="1"/>
  <c r="E4894" i="1"/>
  <c r="E4893" i="1"/>
  <c r="E4892" i="1"/>
  <c r="E4891" i="1"/>
  <c r="E4890" i="1"/>
  <c r="E4889" i="1"/>
  <c r="E4888" i="1"/>
  <c r="E4887" i="1"/>
  <c r="E4886" i="1"/>
  <c r="E4885" i="1"/>
  <c r="E4884" i="1"/>
  <c r="E4883" i="1"/>
  <c r="E4882" i="1"/>
  <c r="E4881" i="1"/>
  <c r="E4880" i="1"/>
  <c r="E4879" i="1"/>
  <c r="E4878" i="1"/>
  <c r="E4877" i="1"/>
  <c r="E4876" i="1"/>
  <c r="E4875" i="1"/>
  <c r="E4874" i="1"/>
  <c r="E4873" i="1"/>
  <c r="E4872" i="1"/>
  <c r="E4871" i="1"/>
  <c r="E4870" i="1"/>
  <c r="E4869" i="1"/>
  <c r="E4868" i="1"/>
  <c r="E4867" i="1"/>
  <c r="E4866" i="1"/>
  <c r="E4865" i="1"/>
  <c r="E4864" i="1"/>
  <c r="E4863" i="1"/>
  <c r="E4862" i="1"/>
  <c r="E4861" i="1"/>
  <c r="E4860" i="1"/>
  <c r="E4859" i="1"/>
  <c r="E4858" i="1"/>
  <c r="E4857" i="1"/>
  <c r="E4856" i="1"/>
  <c r="E4855" i="1"/>
  <c r="E4854" i="1"/>
  <c r="E4853" i="1"/>
  <c r="E4852" i="1"/>
  <c r="E4851" i="1"/>
  <c r="E4850" i="1"/>
  <c r="E4849" i="1"/>
  <c r="E4848" i="1"/>
  <c r="E4847" i="1"/>
  <c r="E4846" i="1"/>
  <c r="E4845" i="1"/>
  <c r="E4844" i="1"/>
  <c r="E4843" i="1"/>
  <c r="E4842" i="1"/>
  <c r="E4841" i="1"/>
  <c r="E4840" i="1"/>
  <c r="E4839" i="1"/>
  <c r="E4838" i="1"/>
  <c r="E4837" i="1"/>
  <c r="E4836" i="1"/>
  <c r="E4835" i="1"/>
  <c r="E4834" i="1"/>
  <c r="E4833" i="1"/>
  <c r="E4832" i="1"/>
  <c r="E4831" i="1"/>
  <c r="E4830" i="1"/>
  <c r="E4829" i="1"/>
  <c r="E4828" i="1"/>
  <c r="E4827" i="1"/>
  <c r="E4826" i="1"/>
  <c r="E4825" i="1"/>
  <c r="E4824" i="1"/>
  <c r="E4823" i="1"/>
  <c r="E4822" i="1"/>
  <c r="E4821" i="1"/>
  <c r="E4820" i="1"/>
  <c r="E4819" i="1"/>
  <c r="E4818" i="1"/>
  <c r="E4817" i="1"/>
  <c r="E4816" i="1"/>
  <c r="E4815" i="1"/>
  <c r="E4814" i="1"/>
  <c r="E4813" i="1"/>
  <c r="E4812" i="1"/>
  <c r="E4811" i="1"/>
  <c r="E4810" i="1"/>
  <c r="E4809" i="1"/>
  <c r="E4808" i="1"/>
  <c r="E4807" i="1"/>
  <c r="E4806" i="1"/>
  <c r="E4805" i="1"/>
  <c r="E4804" i="1"/>
  <c r="E4803" i="1"/>
  <c r="E4802" i="1"/>
  <c r="E4801" i="1"/>
  <c r="E4800" i="1"/>
  <c r="E4799" i="1"/>
  <c r="E4798" i="1"/>
  <c r="E4797" i="1"/>
  <c r="E4796" i="1"/>
  <c r="E4795" i="1"/>
  <c r="E4794" i="1"/>
  <c r="E4793" i="1"/>
  <c r="E4792" i="1"/>
  <c r="E4791" i="1"/>
  <c r="E4790" i="1"/>
  <c r="E4789" i="1"/>
  <c r="E4788" i="1"/>
  <c r="E4787" i="1"/>
  <c r="E4786" i="1"/>
  <c r="E4785" i="1"/>
  <c r="E4784" i="1"/>
  <c r="E4783" i="1"/>
  <c r="E4782" i="1"/>
  <c r="E4781" i="1"/>
  <c r="E4780" i="1"/>
  <c r="E4779" i="1"/>
  <c r="E4778" i="1"/>
  <c r="E4777" i="1"/>
  <c r="E4776" i="1"/>
  <c r="E4775" i="1"/>
  <c r="E4774" i="1"/>
  <c r="E4773" i="1"/>
  <c r="E4772" i="1"/>
  <c r="E4771" i="1"/>
  <c r="E4770" i="1"/>
  <c r="E4769" i="1"/>
  <c r="E4768" i="1"/>
  <c r="E4767" i="1"/>
  <c r="E4766" i="1"/>
  <c r="E4765" i="1"/>
  <c r="E4764" i="1"/>
  <c r="E4763" i="1"/>
  <c r="E4762" i="1"/>
  <c r="E4761" i="1"/>
  <c r="E4760" i="1"/>
  <c r="E4759" i="1"/>
  <c r="E4758" i="1"/>
  <c r="E4757" i="1"/>
  <c r="E4756" i="1"/>
  <c r="E4755" i="1"/>
  <c r="E4754" i="1"/>
  <c r="E4753" i="1"/>
  <c r="E4752" i="1"/>
  <c r="E4751" i="1"/>
  <c r="E4750" i="1"/>
  <c r="E4749" i="1"/>
  <c r="E4748" i="1"/>
  <c r="E4747" i="1"/>
  <c r="E4746" i="1"/>
  <c r="E4745" i="1"/>
  <c r="E4744" i="1"/>
  <c r="E4743" i="1"/>
  <c r="E4742" i="1"/>
  <c r="E4741" i="1"/>
  <c r="E4740" i="1"/>
  <c r="E4739" i="1"/>
  <c r="E4738" i="1"/>
  <c r="E4737" i="1"/>
  <c r="E4736" i="1"/>
  <c r="E4735" i="1"/>
  <c r="E4734" i="1"/>
  <c r="E4733" i="1"/>
  <c r="E4732" i="1"/>
  <c r="E4731" i="1"/>
  <c r="E4730" i="1"/>
  <c r="E4729" i="1"/>
  <c r="E4728" i="1"/>
  <c r="E4727" i="1"/>
  <c r="E4726" i="1"/>
  <c r="E4725" i="1"/>
  <c r="E4724" i="1"/>
  <c r="E4723" i="1"/>
  <c r="E4722" i="1"/>
  <c r="E4721" i="1"/>
  <c r="E4720" i="1"/>
  <c r="E4719" i="1"/>
  <c r="E4718" i="1"/>
  <c r="E4717" i="1"/>
  <c r="E4716" i="1"/>
  <c r="E4715" i="1"/>
  <c r="E4714" i="1"/>
  <c r="E4713" i="1"/>
  <c r="E4712" i="1"/>
  <c r="E4711" i="1"/>
  <c r="E4710" i="1"/>
  <c r="E4709" i="1"/>
  <c r="E4708" i="1"/>
  <c r="E4707" i="1"/>
  <c r="E4706" i="1"/>
  <c r="E4705" i="1"/>
  <c r="E4704" i="1"/>
  <c r="E4703" i="1"/>
  <c r="E4702" i="1"/>
  <c r="E4701" i="1"/>
  <c r="E4700" i="1"/>
  <c r="E4699" i="1"/>
  <c r="E4698" i="1"/>
  <c r="E4697" i="1"/>
  <c r="E4696" i="1"/>
  <c r="E4695" i="1"/>
  <c r="E4694" i="1"/>
  <c r="E4693" i="1"/>
  <c r="E4692" i="1"/>
  <c r="E4691" i="1"/>
  <c r="E4690" i="1"/>
  <c r="E4689" i="1"/>
  <c r="E4688" i="1"/>
  <c r="E4687" i="1"/>
  <c r="E4686" i="1"/>
  <c r="E4685" i="1"/>
  <c r="E4684" i="1"/>
  <c r="E4683" i="1"/>
  <c r="E4682" i="1"/>
  <c r="E4681" i="1"/>
  <c r="E4680" i="1"/>
  <c r="E4679" i="1"/>
  <c r="E4678" i="1"/>
  <c r="E4677" i="1"/>
  <c r="E4676" i="1"/>
  <c r="E4675" i="1"/>
  <c r="E4674" i="1"/>
  <c r="E4673" i="1"/>
  <c r="E4672" i="1"/>
  <c r="E4671" i="1"/>
  <c r="E4670" i="1"/>
  <c r="E4669" i="1"/>
  <c r="E4668" i="1"/>
  <c r="E4667" i="1"/>
  <c r="E4666" i="1"/>
  <c r="E4665" i="1"/>
  <c r="E4664" i="1"/>
  <c r="E4663" i="1"/>
  <c r="E4662" i="1"/>
  <c r="E4661" i="1"/>
  <c r="E4660" i="1"/>
  <c r="E4659" i="1"/>
  <c r="E4658" i="1"/>
  <c r="E4657" i="1"/>
  <c r="E4656" i="1"/>
  <c r="E4655" i="1"/>
  <c r="E4654" i="1"/>
  <c r="E4653" i="1"/>
  <c r="E4652" i="1"/>
  <c r="E4651" i="1"/>
  <c r="E4650" i="1"/>
  <c r="E4649" i="1"/>
  <c r="E4648" i="1"/>
  <c r="E4647" i="1"/>
  <c r="E4646" i="1"/>
  <c r="E4645" i="1"/>
  <c r="E4644" i="1"/>
  <c r="E4643" i="1"/>
  <c r="E4642" i="1"/>
  <c r="E4641" i="1"/>
  <c r="E4640" i="1"/>
  <c r="E4639" i="1"/>
  <c r="E4638" i="1"/>
  <c r="E4637" i="1"/>
  <c r="E4636" i="1"/>
  <c r="E4635" i="1"/>
  <c r="E4634" i="1"/>
  <c r="E4633" i="1"/>
  <c r="E4632" i="1"/>
  <c r="E4631" i="1"/>
  <c r="E4630" i="1"/>
  <c r="E4629" i="1"/>
  <c r="E4628" i="1"/>
  <c r="E4627" i="1"/>
  <c r="E4626" i="1"/>
  <c r="E4625" i="1"/>
  <c r="E4624" i="1"/>
  <c r="E4623" i="1"/>
  <c r="E4622" i="1"/>
  <c r="E4621" i="1"/>
  <c r="E4620" i="1"/>
  <c r="E4619" i="1"/>
  <c r="E4618" i="1"/>
  <c r="E4617" i="1"/>
  <c r="E4616" i="1"/>
  <c r="E4615" i="1"/>
  <c r="E4614" i="1"/>
  <c r="E4613" i="1"/>
  <c r="E4612" i="1"/>
  <c r="E4611" i="1"/>
  <c r="E4610" i="1"/>
  <c r="E4609" i="1"/>
  <c r="E4608" i="1"/>
  <c r="E4607" i="1"/>
  <c r="E4606" i="1"/>
  <c r="E4605" i="1"/>
  <c r="E4604" i="1"/>
  <c r="E4603" i="1"/>
  <c r="E4602" i="1"/>
  <c r="E4601" i="1"/>
  <c r="E4600" i="1"/>
  <c r="E4599" i="1"/>
  <c r="E4598" i="1"/>
  <c r="E4597" i="1"/>
  <c r="E4596" i="1"/>
  <c r="E4595" i="1"/>
  <c r="E4594" i="1"/>
  <c r="E4593" i="1"/>
  <c r="E4592" i="1"/>
  <c r="E4591" i="1"/>
  <c r="E4590" i="1"/>
  <c r="E4589" i="1"/>
  <c r="E4588" i="1"/>
  <c r="E4587" i="1"/>
  <c r="E4586" i="1"/>
  <c r="E4585" i="1"/>
  <c r="E4584" i="1"/>
  <c r="E4583" i="1"/>
  <c r="E4582" i="1"/>
  <c r="E4581" i="1"/>
  <c r="E4580" i="1"/>
  <c r="E4579" i="1"/>
  <c r="E4578" i="1"/>
  <c r="E4577" i="1"/>
  <c r="E4576" i="1"/>
  <c r="E4575" i="1"/>
  <c r="E4574" i="1"/>
  <c r="E4573" i="1"/>
  <c r="E4572" i="1"/>
  <c r="E4571" i="1"/>
  <c r="E4570" i="1"/>
  <c r="E4569" i="1"/>
  <c r="E4568" i="1"/>
  <c r="E4567" i="1"/>
  <c r="E4566" i="1"/>
  <c r="E4565" i="1"/>
  <c r="E4564" i="1"/>
  <c r="E4563" i="1"/>
  <c r="E4562" i="1"/>
  <c r="E4561" i="1"/>
  <c r="E4560" i="1"/>
  <c r="E4559" i="1"/>
  <c r="E4558" i="1"/>
  <c r="E4557" i="1"/>
  <c r="E4556" i="1"/>
  <c r="E4555" i="1"/>
  <c r="E4554" i="1"/>
  <c r="E4553" i="1"/>
  <c r="E4552" i="1"/>
  <c r="E4551" i="1"/>
  <c r="E4550" i="1"/>
  <c r="E4549" i="1"/>
  <c r="E4548" i="1"/>
  <c r="E4547" i="1"/>
  <c r="E4546" i="1"/>
  <c r="E4545" i="1"/>
  <c r="E4544" i="1"/>
  <c r="E4543" i="1"/>
  <c r="E4542" i="1"/>
  <c r="E4541" i="1"/>
  <c r="E4540" i="1"/>
  <c r="E4539" i="1"/>
  <c r="E4538" i="1"/>
  <c r="E4537" i="1"/>
  <c r="E4536" i="1"/>
  <c r="E4535" i="1"/>
  <c r="E4534" i="1"/>
  <c r="E4533" i="1"/>
  <c r="E4532" i="1"/>
  <c r="E4531" i="1"/>
  <c r="E4530" i="1"/>
  <c r="E4529" i="1"/>
  <c r="E4528" i="1"/>
  <c r="E4527" i="1"/>
  <c r="E4526" i="1"/>
  <c r="E4525" i="1"/>
  <c r="E4524" i="1"/>
  <c r="E4523" i="1"/>
  <c r="E4522" i="1"/>
  <c r="E4521" i="1"/>
  <c r="E4520" i="1"/>
  <c r="E4519" i="1"/>
  <c r="E4518" i="1"/>
  <c r="E4517" i="1"/>
  <c r="E4516" i="1"/>
  <c r="E4515" i="1"/>
  <c r="E4514" i="1"/>
  <c r="E4513" i="1"/>
  <c r="E4512" i="1"/>
  <c r="E4511" i="1"/>
  <c r="E4510" i="1"/>
  <c r="E4509" i="1"/>
  <c r="E4508" i="1"/>
  <c r="E4507" i="1"/>
  <c r="E4506" i="1"/>
  <c r="E4505" i="1"/>
  <c r="E4504" i="1"/>
  <c r="E4503" i="1"/>
  <c r="E4502" i="1"/>
  <c r="E4501" i="1"/>
  <c r="E4500" i="1"/>
  <c r="E4499" i="1"/>
  <c r="E4498" i="1"/>
  <c r="E4497" i="1"/>
  <c r="E4496" i="1"/>
  <c r="E4495" i="1"/>
  <c r="E4494" i="1"/>
  <c r="E4493" i="1"/>
  <c r="E4492" i="1"/>
  <c r="E4491" i="1"/>
  <c r="E4490" i="1"/>
  <c r="E4489" i="1"/>
  <c r="E4488" i="1"/>
  <c r="E4487" i="1"/>
  <c r="E4486" i="1"/>
  <c r="E4485" i="1"/>
  <c r="E4484" i="1"/>
  <c r="E4483" i="1"/>
  <c r="E4482" i="1"/>
  <c r="E4481" i="1"/>
  <c r="E4480" i="1"/>
  <c r="E4479" i="1"/>
  <c r="E4478" i="1"/>
  <c r="E4477" i="1"/>
  <c r="E4476" i="1"/>
  <c r="E4475" i="1"/>
  <c r="E4474" i="1"/>
  <c r="E4473" i="1"/>
  <c r="E4472" i="1"/>
  <c r="E4471" i="1"/>
  <c r="E4470" i="1"/>
  <c r="E4469" i="1"/>
  <c r="E4468" i="1"/>
  <c r="E4467" i="1"/>
  <c r="E4466" i="1"/>
  <c r="E4465" i="1"/>
  <c r="E4464" i="1"/>
  <c r="E4463" i="1"/>
  <c r="E4462" i="1"/>
  <c r="E4461" i="1"/>
  <c r="E4460" i="1"/>
  <c r="E4459" i="1"/>
  <c r="E4458" i="1"/>
  <c r="E4457" i="1"/>
  <c r="E4456" i="1"/>
  <c r="E4455" i="1"/>
  <c r="E4454" i="1"/>
  <c r="E4453" i="1"/>
  <c r="E4452" i="1"/>
  <c r="E4451" i="1"/>
  <c r="E4450" i="1"/>
  <c r="E4449" i="1"/>
  <c r="E4448" i="1"/>
  <c r="E4447" i="1"/>
  <c r="E4446" i="1"/>
  <c r="E4445" i="1"/>
  <c r="E4444" i="1"/>
  <c r="E4443" i="1"/>
  <c r="E4442" i="1"/>
  <c r="E4441" i="1"/>
  <c r="E4440" i="1"/>
  <c r="E4439" i="1"/>
  <c r="E4438" i="1"/>
  <c r="E4437" i="1"/>
  <c r="E4436" i="1"/>
  <c r="E4435" i="1"/>
  <c r="E4434" i="1"/>
  <c r="E4433" i="1"/>
  <c r="E4432" i="1"/>
  <c r="E4431" i="1"/>
  <c r="E4430" i="1"/>
  <c r="E4429" i="1"/>
  <c r="E4428" i="1"/>
  <c r="E4427" i="1"/>
  <c r="E4426" i="1"/>
  <c r="E4425" i="1"/>
  <c r="E4424" i="1"/>
  <c r="E4423" i="1"/>
  <c r="E4422" i="1"/>
  <c r="E4421" i="1"/>
  <c r="E4420" i="1"/>
  <c r="E4419" i="1"/>
  <c r="E4418" i="1"/>
  <c r="E4417" i="1"/>
  <c r="E4416" i="1"/>
  <c r="E4415" i="1"/>
  <c r="E4414" i="1"/>
  <c r="E4413" i="1"/>
  <c r="E4412" i="1"/>
  <c r="E4411" i="1"/>
  <c r="E4410" i="1"/>
  <c r="E4409" i="1"/>
  <c r="E4408" i="1"/>
  <c r="E4407" i="1"/>
  <c r="E4406" i="1"/>
  <c r="E4405" i="1"/>
  <c r="E4404" i="1"/>
  <c r="E4403" i="1"/>
  <c r="E4402" i="1"/>
  <c r="E4401" i="1"/>
  <c r="E4400" i="1"/>
  <c r="E4399" i="1"/>
  <c r="E4398" i="1"/>
  <c r="E4397" i="1"/>
  <c r="E4396" i="1"/>
  <c r="E4395" i="1"/>
  <c r="E4394" i="1"/>
  <c r="E4393" i="1"/>
  <c r="E4392" i="1"/>
  <c r="E4391" i="1"/>
  <c r="E4390" i="1"/>
  <c r="E4389" i="1"/>
  <c r="E4388" i="1"/>
  <c r="E4387" i="1"/>
  <c r="E4386" i="1"/>
  <c r="E4385" i="1"/>
  <c r="E4384" i="1"/>
  <c r="E4383" i="1"/>
  <c r="E4382" i="1"/>
  <c r="E4381" i="1"/>
  <c r="E4380" i="1"/>
  <c r="E4379" i="1"/>
  <c r="E4378" i="1"/>
  <c r="E4377" i="1"/>
  <c r="E4376" i="1"/>
  <c r="E4375" i="1"/>
  <c r="E4374" i="1"/>
  <c r="E4373" i="1"/>
  <c r="E4372" i="1"/>
  <c r="E4371" i="1"/>
  <c r="E4370" i="1"/>
  <c r="E4369" i="1"/>
  <c r="E4368" i="1"/>
  <c r="E4367" i="1"/>
  <c r="E4366" i="1"/>
  <c r="E4365" i="1"/>
  <c r="E4364" i="1"/>
  <c r="E4363" i="1"/>
  <c r="E4362" i="1"/>
  <c r="E4361" i="1"/>
  <c r="E4360" i="1"/>
  <c r="E4359" i="1"/>
  <c r="E4358" i="1"/>
  <c r="E4357" i="1"/>
  <c r="E4356" i="1"/>
  <c r="E4355" i="1"/>
  <c r="E4354" i="1"/>
  <c r="E4353" i="1"/>
  <c r="E4352" i="1"/>
  <c r="E4351" i="1"/>
  <c r="E4350" i="1"/>
  <c r="E4349" i="1"/>
  <c r="E4348" i="1"/>
  <c r="E4347" i="1"/>
  <c r="E4346" i="1"/>
  <c r="E4345" i="1"/>
  <c r="E4344" i="1"/>
  <c r="E4343" i="1"/>
  <c r="E4342" i="1"/>
  <c r="E4341" i="1"/>
  <c r="E4340" i="1"/>
  <c r="E4339" i="1"/>
  <c r="E4338" i="1"/>
  <c r="E4337" i="1"/>
  <c r="E4336" i="1"/>
  <c r="E4335" i="1"/>
  <c r="E4334" i="1"/>
  <c r="E4333" i="1"/>
  <c r="E4332" i="1"/>
  <c r="E4331" i="1"/>
  <c r="E4330" i="1"/>
  <c r="E4329" i="1"/>
  <c r="E4328" i="1"/>
  <c r="E4327" i="1"/>
  <c r="E4326" i="1"/>
  <c r="E4325" i="1"/>
  <c r="E4324" i="1"/>
  <c r="E4323" i="1"/>
  <c r="E4322" i="1"/>
  <c r="E4321" i="1"/>
  <c r="E4320" i="1"/>
  <c r="E4319" i="1"/>
  <c r="E4318" i="1"/>
  <c r="E4317" i="1"/>
  <c r="E4316" i="1"/>
  <c r="E4315" i="1"/>
  <c r="E4314" i="1"/>
  <c r="E4313" i="1"/>
  <c r="E4312" i="1"/>
  <c r="E4311" i="1"/>
  <c r="E4310" i="1"/>
  <c r="E4309" i="1"/>
  <c r="E4308" i="1"/>
  <c r="E4307" i="1"/>
  <c r="E4306" i="1"/>
  <c r="E4305" i="1"/>
  <c r="E4304" i="1"/>
  <c r="E4303" i="1"/>
  <c r="E4302" i="1"/>
  <c r="E4301" i="1"/>
  <c r="E4300" i="1"/>
  <c r="E4299" i="1"/>
  <c r="E4298" i="1"/>
  <c r="E4297" i="1"/>
  <c r="E4296" i="1"/>
  <c r="E4295" i="1"/>
  <c r="E4294" i="1"/>
  <c r="E4293" i="1"/>
  <c r="E4292" i="1"/>
  <c r="E4291" i="1"/>
  <c r="E4290" i="1"/>
  <c r="E4289" i="1"/>
  <c r="E4288" i="1"/>
  <c r="E4287" i="1"/>
  <c r="E4286" i="1"/>
  <c r="E4285" i="1"/>
  <c r="E4284" i="1"/>
  <c r="E4283" i="1"/>
  <c r="E4282" i="1"/>
  <c r="E4281" i="1"/>
  <c r="E4280" i="1"/>
  <c r="E4279" i="1"/>
  <c r="E4278" i="1"/>
  <c r="E4277" i="1"/>
  <c r="E4276" i="1"/>
  <c r="E4275" i="1"/>
  <c r="E4274" i="1"/>
  <c r="E4273" i="1"/>
  <c r="E4272" i="1"/>
  <c r="E4271" i="1"/>
  <c r="E4270" i="1"/>
  <c r="E4269" i="1"/>
  <c r="E4268" i="1"/>
  <c r="E4267" i="1"/>
  <c r="E4266" i="1"/>
  <c r="E4265" i="1"/>
  <c r="E4264" i="1"/>
  <c r="E4263" i="1"/>
  <c r="E4262" i="1"/>
  <c r="E4261" i="1"/>
  <c r="E4260" i="1"/>
  <c r="E4259" i="1"/>
  <c r="E4258" i="1"/>
  <c r="E4257" i="1"/>
  <c r="E4256" i="1"/>
  <c r="E4255" i="1"/>
  <c r="E4254" i="1"/>
  <c r="E4253" i="1"/>
  <c r="E4252" i="1"/>
  <c r="E4251" i="1"/>
  <c r="E4250" i="1"/>
  <c r="E4249" i="1"/>
  <c r="E4248" i="1"/>
  <c r="E4247" i="1"/>
  <c r="E4246" i="1"/>
  <c r="E4245" i="1"/>
  <c r="E4244" i="1"/>
  <c r="E4243" i="1"/>
  <c r="E4242" i="1"/>
  <c r="E4241" i="1"/>
  <c r="E4240" i="1"/>
  <c r="E4239" i="1"/>
  <c r="E4238" i="1"/>
  <c r="E4237" i="1"/>
  <c r="E4236" i="1"/>
  <c r="E4235" i="1"/>
  <c r="E4234" i="1"/>
  <c r="E4233" i="1"/>
  <c r="E4232" i="1"/>
  <c r="E4231" i="1"/>
  <c r="E4230" i="1"/>
  <c r="E4229" i="1"/>
  <c r="E4228" i="1"/>
  <c r="E4227" i="1"/>
  <c r="E4226" i="1"/>
  <c r="E4225" i="1"/>
  <c r="E4224" i="1"/>
  <c r="E4223" i="1"/>
  <c r="E4222" i="1"/>
  <c r="E4221" i="1"/>
  <c r="E4220" i="1"/>
  <c r="E4219" i="1"/>
  <c r="E4218" i="1"/>
  <c r="E4217" i="1"/>
  <c r="E4216" i="1"/>
  <c r="E4215" i="1"/>
  <c r="E4214" i="1"/>
  <c r="E4213" i="1"/>
  <c r="E4212" i="1"/>
  <c r="E4211" i="1"/>
  <c r="E4210" i="1"/>
  <c r="E4209" i="1"/>
  <c r="E4208" i="1"/>
  <c r="E4207" i="1"/>
  <c r="E4206" i="1"/>
  <c r="E4205" i="1"/>
  <c r="E4204" i="1"/>
  <c r="E4203" i="1"/>
  <c r="E4202" i="1"/>
  <c r="E4201" i="1"/>
  <c r="E4200" i="1"/>
  <c r="E4199" i="1"/>
  <c r="E4198" i="1"/>
  <c r="E4197" i="1"/>
  <c r="E4196" i="1"/>
  <c r="E4195" i="1"/>
  <c r="E4194" i="1"/>
  <c r="E4193" i="1"/>
  <c r="E4192" i="1"/>
  <c r="E4191" i="1"/>
  <c r="E4190" i="1"/>
  <c r="E4189" i="1"/>
  <c r="E4188" i="1"/>
  <c r="E4187" i="1"/>
  <c r="E4186" i="1"/>
  <c r="E4185" i="1"/>
  <c r="E4184" i="1"/>
  <c r="E4183" i="1"/>
  <c r="E4182" i="1"/>
  <c r="E4181" i="1"/>
  <c r="E4180" i="1"/>
  <c r="E4179" i="1"/>
  <c r="E4178" i="1"/>
  <c r="E4177" i="1"/>
  <c r="E4176" i="1"/>
  <c r="E4175" i="1"/>
  <c r="E4174" i="1"/>
  <c r="E4173" i="1"/>
  <c r="E4172" i="1"/>
  <c r="E4171" i="1"/>
  <c r="E4170" i="1"/>
  <c r="E4169" i="1"/>
  <c r="E4168" i="1"/>
  <c r="E4167" i="1"/>
  <c r="E4166" i="1"/>
  <c r="E4165" i="1"/>
  <c r="E4164" i="1"/>
  <c r="E4163" i="1"/>
  <c r="E4162" i="1"/>
  <c r="E4161" i="1"/>
  <c r="E4160" i="1"/>
  <c r="E4159" i="1"/>
  <c r="E4158" i="1"/>
  <c r="E4157" i="1"/>
  <c r="E4156" i="1"/>
  <c r="E4155" i="1"/>
  <c r="E4154" i="1"/>
  <c r="E4153" i="1"/>
  <c r="E4152" i="1"/>
  <c r="E4151" i="1"/>
  <c r="E4150" i="1"/>
  <c r="E4149" i="1"/>
  <c r="E4148" i="1"/>
  <c r="E4147" i="1"/>
  <c r="E4146" i="1"/>
  <c r="E4145" i="1"/>
  <c r="E4144" i="1"/>
  <c r="E4143" i="1"/>
  <c r="E4142" i="1"/>
  <c r="E4141" i="1"/>
  <c r="E4140" i="1"/>
  <c r="E4139" i="1"/>
  <c r="E4138" i="1"/>
  <c r="E4137" i="1"/>
  <c r="E4136" i="1"/>
  <c r="E4135" i="1"/>
  <c r="E4134" i="1"/>
  <c r="E4133" i="1"/>
  <c r="E4132" i="1"/>
  <c r="E4131" i="1"/>
  <c r="E4130" i="1"/>
  <c r="E4129" i="1"/>
  <c r="E4128" i="1"/>
  <c r="E4127" i="1"/>
  <c r="E4126" i="1"/>
  <c r="E4125" i="1"/>
  <c r="E4124" i="1"/>
  <c r="E4123" i="1"/>
  <c r="E4122" i="1"/>
  <c r="E4121" i="1"/>
  <c r="E4120" i="1"/>
  <c r="E4119" i="1"/>
  <c r="E4118" i="1"/>
  <c r="E4117" i="1"/>
  <c r="E4116" i="1"/>
  <c r="E4115" i="1"/>
  <c r="E4114" i="1"/>
  <c r="E4113" i="1"/>
  <c r="E4112" i="1"/>
  <c r="E4111" i="1"/>
  <c r="E4110" i="1"/>
  <c r="E4109" i="1"/>
  <c r="E4108" i="1"/>
  <c r="E4107" i="1"/>
  <c r="E4106" i="1"/>
  <c r="E4105" i="1"/>
  <c r="E4104" i="1"/>
  <c r="E4103" i="1"/>
  <c r="E4102" i="1"/>
  <c r="E4101" i="1"/>
  <c r="E4100" i="1"/>
  <c r="E4099" i="1"/>
  <c r="E4098" i="1"/>
  <c r="E4097" i="1"/>
  <c r="E4096" i="1"/>
  <c r="E4095" i="1"/>
  <c r="E4094" i="1"/>
  <c r="E4093" i="1"/>
  <c r="E4092" i="1"/>
  <c r="E4091" i="1"/>
  <c r="E4090" i="1"/>
  <c r="E4089" i="1"/>
  <c r="E4088" i="1"/>
  <c r="E4087" i="1"/>
  <c r="E4086" i="1"/>
  <c r="E4085" i="1"/>
  <c r="E4084" i="1"/>
  <c r="E4083" i="1"/>
  <c r="E4082" i="1"/>
  <c r="E4081" i="1"/>
  <c r="E4080" i="1"/>
  <c r="E4079" i="1"/>
  <c r="E4078" i="1"/>
  <c r="E4077" i="1"/>
  <c r="E4076" i="1"/>
  <c r="E4075" i="1"/>
  <c r="E4074" i="1"/>
  <c r="E4073" i="1"/>
  <c r="E4072" i="1"/>
  <c r="E4071" i="1"/>
  <c r="E4070" i="1"/>
  <c r="E4069" i="1"/>
  <c r="E4068" i="1"/>
  <c r="E4067" i="1"/>
  <c r="E4066" i="1"/>
  <c r="E4065" i="1"/>
  <c r="E4064" i="1"/>
  <c r="E4063" i="1"/>
  <c r="E4062" i="1"/>
  <c r="E4061" i="1"/>
  <c r="E4060" i="1"/>
  <c r="E4059" i="1"/>
  <c r="E4058" i="1"/>
  <c r="E4057" i="1"/>
  <c r="E4056" i="1"/>
  <c r="E4055" i="1"/>
  <c r="E4054" i="1"/>
  <c r="E4053" i="1"/>
  <c r="E4052" i="1"/>
  <c r="E4051" i="1"/>
  <c r="E4050" i="1"/>
  <c r="E4049" i="1"/>
  <c r="E4048" i="1"/>
  <c r="E4047" i="1"/>
  <c r="E4046" i="1"/>
  <c r="E4045" i="1"/>
  <c r="E4044" i="1"/>
  <c r="E4043" i="1"/>
  <c r="E4042" i="1"/>
  <c r="E4041" i="1"/>
  <c r="E4040" i="1"/>
  <c r="E4039" i="1"/>
  <c r="E4038" i="1"/>
  <c r="E4037" i="1"/>
  <c r="E4036" i="1"/>
  <c r="E4035" i="1"/>
  <c r="E4034" i="1"/>
  <c r="E4033" i="1"/>
  <c r="E4032" i="1"/>
  <c r="E4031" i="1"/>
  <c r="E4030" i="1"/>
  <c r="E4029" i="1"/>
  <c r="E4028" i="1"/>
  <c r="E4027" i="1"/>
  <c r="E4026" i="1"/>
  <c r="E4025" i="1"/>
  <c r="E4024" i="1"/>
  <c r="E4023" i="1"/>
  <c r="E4022" i="1"/>
  <c r="E4021" i="1"/>
  <c r="E4020" i="1"/>
  <c r="E4019" i="1"/>
  <c r="E4018" i="1"/>
  <c r="E4017" i="1"/>
  <c r="E4016" i="1"/>
  <c r="E4015" i="1"/>
  <c r="E4014" i="1"/>
  <c r="E4013" i="1"/>
  <c r="E4012" i="1"/>
  <c r="E4011" i="1"/>
  <c r="E4010" i="1"/>
  <c r="E4009" i="1"/>
  <c r="E4008" i="1"/>
  <c r="E4007" i="1"/>
  <c r="E4006" i="1"/>
  <c r="E4005" i="1"/>
  <c r="E4004" i="1"/>
  <c r="E4003" i="1"/>
  <c r="E4002" i="1"/>
  <c r="E4001" i="1"/>
  <c r="E4000" i="1"/>
  <c r="E3999" i="1"/>
  <c r="E3998" i="1"/>
  <c r="E3997" i="1"/>
  <c r="E3996" i="1"/>
  <c r="E3995" i="1"/>
  <c r="E3994" i="1"/>
  <c r="E3993" i="1"/>
  <c r="E3992" i="1"/>
  <c r="E3991" i="1"/>
  <c r="E3990" i="1"/>
  <c r="E3989" i="1"/>
  <c r="E3988" i="1"/>
  <c r="E3987" i="1"/>
  <c r="E3986" i="1"/>
  <c r="E3985" i="1"/>
  <c r="E3984" i="1"/>
  <c r="E3983" i="1"/>
  <c r="E3982" i="1"/>
  <c r="E3981" i="1"/>
  <c r="E3980" i="1"/>
  <c r="E3979" i="1"/>
  <c r="E3978" i="1"/>
  <c r="E3977" i="1"/>
  <c r="E3976" i="1"/>
  <c r="E3975" i="1"/>
  <c r="E3974" i="1"/>
  <c r="E3973" i="1"/>
  <c r="E3972" i="1"/>
  <c r="E3971" i="1"/>
  <c r="E3970" i="1"/>
  <c r="E3969" i="1"/>
  <c r="E3968" i="1"/>
  <c r="E3967" i="1"/>
  <c r="E3966" i="1"/>
  <c r="E3965" i="1"/>
  <c r="E3964" i="1"/>
  <c r="E3963" i="1"/>
  <c r="E3962" i="1"/>
  <c r="E3961" i="1"/>
  <c r="E3960" i="1"/>
  <c r="E3959" i="1"/>
  <c r="E3958" i="1"/>
  <c r="E3957" i="1"/>
  <c r="E3956" i="1"/>
  <c r="E3955" i="1"/>
  <c r="E3954" i="1"/>
  <c r="E3953" i="1"/>
  <c r="E3952" i="1"/>
  <c r="E3951" i="1"/>
  <c r="E3950" i="1"/>
  <c r="E3949" i="1"/>
  <c r="E3948" i="1"/>
  <c r="E3947" i="1"/>
  <c r="E3946" i="1"/>
  <c r="E3945" i="1"/>
  <c r="E3944" i="1"/>
  <c r="E3943" i="1"/>
  <c r="E3942" i="1"/>
  <c r="E3941" i="1"/>
  <c r="E3940" i="1"/>
  <c r="E3939" i="1"/>
  <c r="E3938" i="1"/>
  <c r="E3937" i="1"/>
  <c r="E3936" i="1"/>
  <c r="E3935" i="1"/>
  <c r="E3934" i="1"/>
  <c r="E3933" i="1"/>
  <c r="E3932" i="1"/>
  <c r="E3931" i="1"/>
  <c r="E3930" i="1"/>
  <c r="E3929" i="1"/>
  <c r="E3928" i="1"/>
  <c r="E3927" i="1"/>
  <c r="E3926" i="1"/>
  <c r="E3925" i="1"/>
  <c r="E3924" i="1"/>
  <c r="E3923" i="1"/>
  <c r="E3922" i="1"/>
  <c r="E3921" i="1"/>
  <c r="E3920" i="1"/>
  <c r="E3919" i="1"/>
  <c r="E3918" i="1"/>
  <c r="E3917" i="1"/>
  <c r="E3916" i="1"/>
  <c r="E3915" i="1"/>
  <c r="E3914" i="1"/>
  <c r="E3913" i="1"/>
  <c r="E3912" i="1"/>
  <c r="E3911" i="1"/>
  <c r="E3910" i="1"/>
  <c r="E3909" i="1"/>
  <c r="E3908" i="1"/>
  <c r="E3907" i="1"/>
  <c r="E3906" i="1"/>
  <c r="E3905" i="1"/>
  <c r="E3904" i="1"/>
  <c r="E3903" i="1"/>
  <c r="E3902" i="1"/>
  <c r="E3901" i="1"/>
  <c r="E3900" i="1"/>
  <c r="E3899" i="1"/>
  <c r="E3898" i="1"/>
  <c r="E3897" i="1"/>
  <c r="E3896" i="1"/>
  <c r="E3895" i="1"/>
  <c r="E3894" i="1"/>
  <c r="E3893" i="1"/>
  <c r="E3892" i="1"/>
  <c r="E3891" i="1"/>
  <c r="E3890" i="1"/>
  <c r="E3889" i="1"/>
  <c r="E3888" i="1"/>
  <c r="E3887" i="1"/>
  <c r="E3886" i="1"/>
  <c r="E3885" i="1"/>
  <c r="E3884" i="1"/>
  <c r="E3883" i="1"/>
  <c r="E3882" i="1"/>
  <c r="E3881" i="1"/>
  <c r="E3880" i="1"/>
  <c r="E3879" i="1"/>
  <c r="E3878" i="1"/>
  <c r="E3877" i="1"/>
  <c r="E3876" i="1"/>
  <c r="E3875" i="1"/>
  <c r="E3874" i="1"/>
  <c r="E3873" i="1"/>
  <c r="E3872" i="1"/>
  <c r="E3871" i="1"/>
  <c r="E3870" i="1"/>
  <c r="E3869" i="1"/>
  <c r="E3868" i="1"/>
  <c r="E3867" i="1"/>
  <c r="E3866" i="1"/>
  <c r="E3865" i="1"/>
  <c r="E3864" i="1"/>
  <c r="E3863" i="1"/>
  <c r="E3862" i="1"/>
  <c r="E3861" i="1"/>
  <c r="E3860" i="1"/>
  <c r="E3859" i="1"/>
  <c r="E3858" i="1"/>
  <c r="E3857" i="1"/>
  <c r="E3856" i="1"/>
  <c r="E3855" i="1"/>
  <c r="E3854" i="1"/>
  <c r="E3853" i="1"/>
  <c r="E3852" i="1"/>
  <c r="E3851" i="1"/>
  <c r="E3850" i="1"/>
  <c r="E3849" i="1"/>
  <c r="E3848" i="1"/>
  <c r="E3847" i="1"/>
  <c r="E3846" i="1"/>
  <c r="E3845" i="1"/>
  <c r="E3844" i="1"/>
  <c r="E3843" i="1"/>
  <c r="E3842" i="1"/>
  <c r="E3841" i="1"/>
  <c r="E3840" i="1"/>
  <c r="E3839" i="1"/>
  <c r="E3838" i="1"/>
  <c r="E3837" i="1"/>
  <c r="E3836" i="1"/>
  <c r="E3835" i="1"/>
  <c r="E3834" i="1"/>
  <c r="E3833" i="1"/>
  <c r="E3832" i="1"/>
  <c r="E3831" i="1"/>
  <c r="E3830" i="1"/>
  <c r="E3829" i="1"/>
  <c r="E3828" i="1"/>
  <c r="E3827" i="1"/>
  <c r="E3826" i="1"/>
  <c r="E3825" i="1"/>
  <c r="E3824" i="1"/>
  <c r="E3823" i="1"/>
  <c r="E3822" i="1"/>
  <c r="E3821" i="1"/>
  <c r="E3820" i="1"/>
  <c r="E3819" i="1"/>
  <c r="E3818" i="1"/>
  <c r="E3817" i="1"/>
  <c r="E3816" i="1"/>
  <c r="E3815" i="1"/>
  <c r="E3814" i="1"/>
  <c r="E3813" i="1"/>
  <c r="E3812" i="1"/>
  <c r="E3811" i="1"/>
  <c r="E3810" i="1"/>
  <c r="E3809" i="1"/>
  <c r="E3808" i="1"/>
  <c r="E3807" i="1"/>
  <c r="E3806" i="1"/>
  <c r="E3805" i="1"/>
  <c r="E3804" i="1"/>
  <c r="E3803" i="1"/>
  <c r="E3802" i="1"/>
  <c r="E3801" i="1"/>
  <c r="E3800" i="1"/>
  <c r="E3799" i="1"/>
  <c r="E3798" i="1"/>
  <c r="E3797" i="1"/>
  <c r="E3796" i="1"/>
  <c r="E3795" i="1"/>
  <c r="E3794" i="1"/>
  <c r="E3793" i="1"/>
  <c r="E3792" i="1"/>
  <c r="E3791" i="1"/>
  <c r="E3790" i="1"/>
  <c r="E3789" i="1"/>
  <c r="E3788" i="1"/>
  <c r="E3787" i="1"/>
  <c r="E3786" i="1"/>
  <c r="E3785" i="1"/>
  <c r="E3784" i="1"/>
  <c r="E3783" i="1"/>
  <c r="E3782" i="1"/>
  <c r="E3781" i="1"/>
  <c r="E3780" i="1"/>
  <c r="E3779" i="1"/>
  <c r="E3778" i="1"/>
  <c r="E3777" i="1"/>
  <c r="E3776" i="1"/>
  <c r="E3775" i="1"/>
  <c r="E3774" i="1"/>
  <c r="E3773" i="1"/>
  <c r="E3772" i="1"/>
  <c r="E3771" i="1"/>
  <c r="E3770" i="1"/>
  <c r="E3769" i="1"/>
  <c r="E3768" i="1"/>
  <c r="E3767" i="1"/>
  <c r="E3766" i="1"/>
  <c r="E3765" i="1"/>
  <c r="E3764" i="1"/>
  <c r="E3763" i="1"/>
  <c r="E3762" i="1"/>
  <c r="E3761" i="1"/>
  <c r="E3760" i="1"/>
  <c r="E3759" i="1"/>
  <c r="E3758" i="1"/>
  <c r="E3757" i="1"/>
  <c r="E3756" i="1"/>
  <c r="E3755" i="1"/>
  <c r="E3754" i="1"/>
  <c r="E3753" i="1"/>
  <c r="E3752" i="1"/>
  <c r="E3751" i="1"/>
  <c r="E3750" i="1"/>
  <c r="E3749" i="1"/>
  <c r="E3748" i="1"/>
  <c r="E3747" i="1"/>
  <c r="E3746" i="1"/>
  <c r="E3745" i="1"/>
  <c r="E3744" i="1"/>
  <c r="E3743" i="1"/>
  <c r="E3742" i="1"/>
  <c r="E3741" i="1"/>
  <c r="E3740" i="1"/>
  <c r="E3739" i="1"/>
  <c r="E3738" i="1"/>
  <c r="E3737" i="1"/>
  <c r="E3736" i="1"/>
  <c r="E3735" i="1"/>
  <c r="E3734" i="1"/>
  <c r="E3733" i="1"/>
  <c r="E3732" i="1"/>
  <c r="E3731" i="1"/>
  <c r="E3730" i="1"/>
  <c r="E3729" i="1"/>
  <c r="E3728" i="1"/>
  <c r="E3727" i="1"/>
  <c r="E3726" i="1"/>
  <c r="E3725" i="1"/>
  <c r="E3724" i="1"/>
  <c r="E3723" i="1"/>
  <c r="E3722" i="1"/>
  <c r="E3721" i="1"/>
  <c r="E3720" i="1"/>
  <c r="E3719" i="1"/>
  <c r="E3718" i="1"/>
  <c r="E3717" i="1"/>
  <c r="E3716" i="1"/>
  <c r="E3715" i="1"/>
  <c r="E3714" i="1"/>
  <c r="E3713" i="1"/>
  <c r="E3712" i="1"/>
  <c r="E3711" i="1"/>
  <c r="E3710" i="1"/>
  <c r="E3709" i="1"/>
  <c r="E3708" i="1"/>
  <c r="E3707" i="1"/>
  <c r="E3706" i="1"/>
  <c r="E3705" i="1"/>
  <c r="E3704" i="1"/>
  <c r="E3703" i="1"/>
  <c r="E3702" i="1"/>
  <c r="E3701" i="1"/>
  <c r="E3700" i="1"/>
  <c r="E3699" i="1"/>
  <c r="E3698" i="1"/>
  <c r="E3697" i="1"/>
  <c r="E3696" i="1"/>
  <c r="E3695" i="1"/>
  <c r="E3694" i="1"/>
  <c r="E3693" i="1"/>
  <c r="E3692" i="1"/>
  <c r="E3691" i="1"/>
  <c r="E3690" i="1"/>
  <c r="E3689" i="1"/>
  <c r="E3688" i="1"/>
  <c r="E3687" i="1"/>
  <c r="E3686" i="1"/>
  <c r="E3685" i="1"/>
  <c r="E3684" i="1"/>
  <c r="E3683" i="1"/>
  <c r="E3682" i="1"/>
  <c r="E3681" i="1"/>
  <c r="E3680" i="1"/>
  <c r="E3679" i="1"/>
  <c r="E3678" i="1"/>
  <c r="E3677" i="1"/>
  <c r="E3676" i="1"/>
  <c r="E3675" i="1"/>
  <c r="E3674" i="1"/>
  <c r="E3673" i="1"/>
  <c r="E3672" i="1"/>
  <c r="E3671" i="1"/>
  <c r="E3670" i="1"/>
  <c r="E3669" i="1"/>
  <c r="E3668" i="1"/>
  <c r="E3667" i="1"/>
  <c r="E3666" i="1"/>
  <c r="E3665" i="1"/>
  <c r="E3664" i="1"/>
  <c r="E3663" i="1"/>
  <c r="E3662" i="1"/>
  <c r="E3661" i="1"/>
  <c r="E3660" i="1"/>
  <c r="E3659" i="1"/>
  <c r="E3658" i="1"/>
  <c r="E3657" i="1"/>
  <c r="E3656" i="1"/>
  <c r="E3655" i="1"/>
  <c r="E3654" i="1"/>
  <c r="E3653" i="1"/>
  <c r="E3652" i="1"/>
  <c r="E3651" i="1"/>
  <c r="E3650" i="1"/>
  <c r="E3649" i="1"/>
  <c r="E3648" i="1"/>
  <c r="E3647" i="1"/>
  <c r="E3646" i="1"/>
  <c r="E3645" i="1"/>
  <c r="E3644" i="1"/>
  <c r="E3643" i="1"/>
  <c r="E3642" i="1"/>
  <c r="E3641" i="1"/>
  <c r="E3640" i="1"/>
  <c r="E3639" i="1"/>
  <c r="E3638" i="1"/>
  <c r="E3637" i="1"/>
  <c r="E3636" i="1"/>
  <c r="E3635" i="1"/>
  <c r="E3634" i="1"/>
  <c r="E3633" i="1"/>
  <c r="E3632" i="1"/>
  <c r="E3631" i="1"/>
  <c r="E3630" i="1"/>
  <c r="E3629" i="1"/>
  <c r="E3628" i="1"/>
  <c r="E3627" i="1"/>
  <c r="E3626" i="1"/>
  <c r="E3625" i="1"/>
  <c r="E3624" i="1"/>
  <c r="E3623" i="1"/>
  <c r="E3622" i="1"/>
  <c r="E3621" i="1"/>
  <c r="E3620" i="1"/>
  <c r="E3619" i="1"/>
  <c r="E3618" i="1"/>
  <c r="E3617" i="1"/>
  <c r="E3616" i="1"/>
  <c r="E3615" i="1"/>
  <c r="E3614" i="1"/>
  <c r="E3613" i="1"/>
  <c r="E3612" i="1"/>
  <c r="E3611" i="1"/>
  <c r="E3610" i="1"/>
  <c r="E3609" i="1"/>
  <c r="E3608" i="1"/>
  <c r="E3607" i="1"/>
  <c r="E3606" i="1"/>
  <c r="E3605" i="1"/>
  <c r="E3604" i="1"/>
  <c r="E3603" i="1"/>
  <c r="E3602" i="1"/>
  <c r="E3601" i="1"/>
  <c r="E3600" i="1"/>
  <c r="E3599" i="1"/>
  <c r="E3598" i="1"/>
  <c r="E3597" i="1"/>
  <c r="E3596" i="1"/>
  <c r="E3595" i="1"/>
  <c r="E3594" i="1"/>
  <c r="E3593" i="1"/>
  <c r="E3592" i="1"/>
  <c r="E3591" i="1"/>
  <c r="E3590" i="1"/>
  <c r="E3589" i="1"/>
  <c r="E3588" i="1"/>
  <c r="E3587" i="1"/>
  <c r="E3586" i="1"/>
  <c r="E3585" i="1"/>
  <c r="E3584" i="1"/>
  <c r="E3583" i="1"/>
  <c r="E3582" i="1"/>
  <c r="E3581" i="1"/>
  <c r="E3580" i="1"/>
  <c r="E3579" i="1"/>
  <c r="E3578" i="1"/>
  <c r="E3577" i="1"/>
  <c r="E3576" i="1"/>
  <c r="E3575" i="1"/>
  <c r="E3574" i="1"/>
  <c r="E3573" i="1"/>
  <c r="E3572" i="1"/>
  <c r="E3571" i="1"/>
  <c r="E3570" i="1"/>
  <c r="E3569" i="1"/>
  <c r="E3568" i="1"/>
  <c r="E3567" i="1"/>
  <c r="E3566" i="1"/>
  <c r="E3565" i="1"/>
  <c r="E3564" i="1"/>
  <c r="E3563" i="1"/>
  <c r="E3562" i="1"/>
  <c r="E3561" i="1"/>
  <c r="E3560" i="1"/>
  <c r="E3559" i="1"/>
  <c r="E3558" i="1"/>
  <c r="E3557" i="1"/>
  <c r="E3556" i="1"/>
  <c r="E3555" i="1"/>
  <c r="E3554" i="1"/>
  <c r="E3553" i="1"/>
  <c r="E3552" i="1"/>
  <c r="E3551" i="1"/>
  <c r="E3550" i="1"/>
  <c r="E3549" i="1"/>
  <c r="E3548" i="1"/>
  <c r="E3547" i="1"/>
  <c r="E3546" i="1"/>
  <c r="E3545" i="1"/>
  <c r="E3544" i="1"/>
  <c r="E3543" i="1"/>
  <c r="E3542" i="1"/>
  <c r="E3541" i="1"/>
  <c r="E3540" i="1"/>
  <c r="E3539" i="1"/>
  <c r="E3538" i="1"/>
  <c r="E3537" i="1"/>
  <c r="E3536" i="1"/>
  <c r="E3535" i="1"/>
  <c r="E3534" i="1"/>
  <c r="E3533" i="1"/>
  <c r="E3532" i="1"/>
  <c r="E3531" i="1"/>
  <c r="E3530" i="1"/>
  <c r="E3529" i="1"/>
  <c r="E3528" i="1"/>
  <c r="E3527" i="1"/>
  <c r="E3526" i="1"/>
  <c r="E3525" i="1"/>
  <c r="E3524" i="1"/>
  <c r="E3523" i="1"/>
  <c r="E3522" i="1"/>
  <c r="E3521" i="1"/>
  <c r="E3520" i="1"/>
  <c r="E3519" i="1"/>
  <c r="E3518" i="1"/>
  <c r="E3517" i="1"/>
  <c r="E3516" i="1"/>
  <c r="E3515" i="1"/>
  <c r="E3514" i="1"/>
  <c r="E3513" i="1"/>
  <c r="E3512" i="1"/>
  <c r="E3511" i="1"/>
  <c r="E3510" i="1"/>
  <c r="E3509" i="1"/>
  <c r="E3508" i="1"/>
  <c r="E3507" i="1"/>
  <c r="E3506" i="1"/>
  <c r="E3505" i="1"/>
  <c r="E3504" i="1"/>
  <c r="E3503" i="1"/>
  <c r="E3502" i="1"/>
  <c r="E3501" i="1"/>
  <c r="E3500" i="1"/>
  <c r="E3499" i="1"/>
  <c r="E3498" i="1"/>
  <c r="E3497" i="1"/>
  <c r="E3496" i="1"/>
  <c r="E3495" i="1"/>
  <c r="E3494" i="1"/>
  <c r="E3493" i="1"/>
  <c r="E3492" i="1"/>
  <c r="E3491" i="1"/>
  <c r="E3490" i="1"/>
  <c r="E3489" i="1"/>
  <c r="E3488" i="1"/>
  <c r="E3487" i="1"/>
  <c r="E3486" i="1"/>
  <c r="E3485" i="1"/>
  <c r="E3484" i="1"/>
  <c r="E3483" i="1"/>
  <c r="E3482" i="1"/>
  <c r="E3481" i="1"/>
  <c r="E3480" i="1"/>
  <c r="E3479" i="1"/>
  <c r="E3478" i="1"/>
  <c r="E3477" i="1"/>
  <c r="E3476" i="1"/>
  <c r="E3475" i="1"/>
  <c r="E3474" i="1"/>
  <c r="E3473" i="1"/>
  <c r="E3472" i="1"/>
  <c r="E3471" i="1"/>
  <c r="E3470" i="1"/>
  <c r="E3469" i="1"/>
  <c r="E3468" i="1"/>
  <c r="E3467" i="1"/>
  <c r="E3466" i="1"/>
  <c r="E3465" i="1"/>
  <c r="E3464" i="1"/>
  <c r="E3463" i="1"/>
  <c r="E3462" i="1"/>
  <c r="E3461" i="1"/>
  <c r="E3460" i="1"/>
  <c r="E3459" i="1"/>
  <c r="E3458" i="1"/>
  <c r="E3457" i="1"/>
  <c r="E3456" i="1"/>
  <c r="E3455" i="1"/>
  <c r="E3454" i="1"/>
  <c r="E3453" i="1"/>
  <c r="E3452" i="1"/>
  <c r="E3451" i="1"/>
  <c r="E3450" i="1"/>
  <c r="E3449" i="1"/>
  <c r="E3448" i="1"/>
  <c r="E3447" i="1"/>
  <c r="E3446" i="1"/>
  <c r="E3445" i="1"/>
  <c r="E3444" i="1"/>
  <c r="E3443" i="1"/>
  <c r="E3442" i="1"/>
  <c r="E3441" i="1"/>
  <c r="E3440" i="1"/>
  <c r="E3439" i="1"/>
  <c r="E3438" i="1"/>
  <c r="E3437" i="1"/>
  <c r="E3436" i="1"/>
  <c r="E3435" i="1"/>
  <c r="E3434" i="1"/>
  <c r="E3433" i="1"/>
  <c r="E3432" i="1"/>
  <c r="E3431" i="1"/>
  <c r="E3430" i="1"/>
  <c r="E3429" i="1"/>
  <c r="E3428" i="1"/>
  <c r="E3427" i="1"/>
  <c r="E3426" i="1"/>
  <c r="E3425" i="1"/>
  <c r="E3424" i="1"/>
  <c r="E3423" i="1"/>
  <c r="E3422" i="1"/>
  <c r="E3421" i="1"/>
  <c r="E3420" i="1"/>
  <c r="E3419" i="1"/>
  <c r="E3418" i="1"/>
  <c r="E3417" i="1"/>
  <c r="E3416" i="1"/>
  <c r="E3415" i="1"/>
  <c r="E3414" i="1"/>
  <c r="E3413" i="1"/>
  <c r="E3412" i="1"/>
  <c r="E3411" i="1"/>
  <c r="E3410" i="1"/>
  <c r="E3409" i="1"/>
  <c r="E3408" i="1"/>
  <c r="E3407" i="1"/>
  <c r="E3406" i="1"/>
  <c r="E3405" i="1"/>
  <c r="E3404" i="1"/>
  <c r="E3403" i="1"/>
  <c r="E3402" i="1"/>
  <c r="E3401" i="1"/>
  <c r="E3400" i="1"/>
  <c r="E3399" i="1"/>
  <c r="E3398" i="1"/>
  <c r="E3397" i="1"/>
  <c r="E3396" i="1"/>
  <c r="E3395" i="1"/>
  <c r="E3394" i="1"/>
  <c r="E3393" i="1"/>
  <c r="E3392" i="1"/>
  <c r="E3391" i="1"/>
  <c r="E3390" i="1"/>
  <c r="E3389" i="1"/>
  <c r="E3388" i="1"/>
  <c r="E3387" i="1"/>
  <c r="E3386" i="1"/>
  <c r="E3385" i="1"/>
  <c r="E3384" i="1"/>
  <c r="E3383" i="1"/>
  <c r="E3382" i="1"/>
  <c r="E3381" i="1"/>
  <c r="E3380" i="1"/>
  <c r="E3379" i="1"/>
  <c r="E3378" i="1"/>
  <c r="E3377" i="1"/>
  <c r="E3376" i="1"/>
  <c r="E3375" i="1"/>
  <c r="E3374" i="1"/>
  <c r="E3373" i="1"/>
  <c r="E3372" i="1"/>
  <c r="E3371" i="1"/>
  <c r="E3370" i="1"/>
  <c r="E3369" i="1"/>
  <c r="E3368" i="1"/>
  <c r="E3367" i="1"/>
  <c r="E3366" i="1"/>
  <c r="E3365" i="1"/>
  <c r="E3364" i="1"/>
  <c r="E3363" i="1"/>
  <c r="E3362" i="1"/>
  <c r="E3361" i="1"/>
  <c r="E3360" i="1"/>
  <c r="E3359" i="1"/>
  <c r="E3358" i="1"/>
  <c r="E3357" i="1"/>
  <c r="E3356" i="1"/>
  <c r="E3355" i="1"/>
  <c r="E3354" i="1"/>
  <c r="E3353" i="1"/>
  <c r="E3352" i="1"/>
  <c r="E3351" i="1"/>
  <c r="E3350" i="1"/>
  <c r="E3349" i="1"/>
  <c r="E3348" i="1"/>
  <c r="E3347" i="1"/>
  <c r="E3346" i="1"/>
  <c r="E3345" i="1"/>
  <c r="E3344" i="1"/>
  <c r="E3343" i="1"/>
  <c r="E3342" i="1"/>
  <c r="E3341" i="1"/>
  <c r="E3340" i="1"/>
  <c r="E3339" i="1"/>
  <c r="E3338" i="1"/>
  <c r="E3337" i="1"/>
  <c r="E3336" i="1"/>
  <c r="E3335" i="1"/>
  <c r="E3334" i="1"/>
  <c r="E3333" i="1"/>
  <c r="E3332" i="1"/>
  <c r="E3331" i="1"/>
  <c r="E3330" i="1"/>
  <c r="E3329" i="1"/>
  <c r="E3328" i="1"/>
  <c r="E3327" i="1"/>
  <c r="E3326" i="1"/>
  <c r="E3325" i="1"/>
  <c r="E3324" i="1"/>
  <c r="E3323" i="1"/>
  <c r="E3322" i="1"/>
  <c r="E3321" i="1"/>
  <c r="E3320" i="1"/>
  <c r="E3319" i="1"/>
  <c r="E3318" i="1"/>
  <c r="E3317" i="1"/>
  <c r="E3316" i="1"/>
  <c r="E3315" i="1"/>
  <c r="E3314" i="1"/>
  <c r="E3313" i="1"/>
  <c r="E3312" i="1"/>
  <c r="E3311" i="1"/>
  <c r="E3310" i="1"/>
  <c r="E3309" i="1"/>
  <c r="E3308" i="1"/>
  <c r="E3307" i="1"/>
  <c r="E3306" i="1"/>
  <c r="E3305" i="1"/>
  <c r="E3304" i="1"/>
  <c r="E3303" i="1"/>
  <c r="E3302" i="1"/>
  <c r="E3301" i="1"/>
  <c r="E3300" i="1"/>
  <c r="E3299" i="1"/>
  <c r="E3298" i="1"/>
  <c r="E3297" i="1"/>
  <c r="E3296" i="1"/>
  <c r="E3295" i="1"/>
  <c r="E3294" i="1"/>
  <c r="E3293" i="1"/>
  <c r="E3292" i="1"/>
  <c r="E3291" i="1"/>
  <c r="E3290" i="1"/>
  <c r="E3289" i="1"/>
  <c r="E3288" i="1"/>
  <c r="E3287" i="1"/>
  <c r="E3286" i="1"/>
  <c r="E3285" i="1"/>
  <c r="E3284" i="1"/>
  <c r="E3283" i="1"/>
  <c r="E3282" i="1"/>
  <c r="E3281" i="1"/>
  <c r="E3280" i="1"/>
  <c r="E3279" i="1"/>
  <c r="E3278" i="1"/>
  <c r="E3277" i="1"/>
  <c r="E3276" i="1"/>
  <c r="E3275" i="1"/>
  <c r="E3274" i="1"/>
  <c r="E3273" i="1"/>
  <c r="E3272" i="1"/>
  <c r="E3271" i="1"/>
  <c r="E3270" i="1"/>
  <c r="E3269" i="1"/>
  <c r="E3268" i="1"/>
  <c r="E3267" i="1"/>
  <c r="E3266" i="1"/>
  <c r="E3265" i="1"/>
  <c r="E3264" i="1"/>
  <c r="E3263" i="1"/>
  <c r="E3262" i="1"/>
  <c r="E3261" i="1"/>
  <c r="E3260" i="1"/>
  <c r="E3259" i="1"/>
  <c r="E3258" i="1"/>
  <c r="E3257" i="1"/>
  <c r="E3256" i="1"/>
  <c r="E3255" i="1"/>
  <c r="E3254" i="1"/>
  <c r="E3253" i="1"/>
  <c r="E3252" i="1"/>
  <c r="E3251" i="1"/>
  <c r="E3250" i="1"/>
  <c r="E3249" i="1"/>
  <c r="E3248" i="1"/>
  <c r="E3247" i="1"/>
  <c r="E3246" i="1"/>
  <c r="E3245" i="1"/>
  <c r="E3244" i="1"/>
  <c r="E3243" i="1"/>
  <c r="E3242" i="1"/>
  <c r="E3241" i="1"/>
  <c r="E3240" i="1"/>
  <c r="E3239" i="1"/>
  <c r="E3238" i="1"/>
  <c r="E3237" i="1"/>
  <c r="E3236" i="1"/>
  <c r="E3235" i="1"/>
  <c r="E3234" i="1"/>
  <c r="E3233" i="1"/>
  <c r="E3232" i="1"/>
  <c r="E3231" i="1"/>
  <c r="E3230" i="1"/>
  <c r="E3229" i="1"/>
  <c r="E3228" i="1"/>
  <c r="E3227" i="1"/>
  <c r="E3226" i="1"/>
  <c r="E3225" i="1"/>
  <c r="E3224" i="1"/>
  <c r="E3223" i="1"/>
  <c r="E3222" i="1"/>
  <c r="E3221" i="1"/>
  <c r="E3220" i="1"/>
  <c r="E3219" i="1"/>
  <c r="E3218" i="1"/>
  <c r="E3217" i="1"/>
  <c r="E3216" i="1"/>
  <c r="E3215" i="1"/>
  <c r="E3214" i="1"/>
  <c r="E3213" i="1"/>
  <c r="E3212" i="1"/>
  <c r="E3211" i="1"/>
  <c r="E3210" i="1"/>
  <c r="E3209" i="1"/>
  <c r="E3208" i="1"/>
  <c r="E3207" i="1"/>
  <c r="E3206" i="1"/>
  <c r="E3205" i="1"/>
  <c r="E3204" i="1"/>
  <c r="E3203" i="1"/>
  <c r="E3202" i="1"/>
  <c r="E3201" i="1"/>
  <c r="E3200" i="1"/>
  <c r="E3199" i="1"/>
  <c r="E3198" i="1"/>
  <c r="E3197" i="1"/>
  <c r="E3196" i="1"/>
  <c r="E3195" i="1"/>
  <c r="E3194" i="1"/>
  <c r="E3193" i="1"/>
  <c r="E3192" i="1"/>
  <c r="E3191" i="1"/>
  <c r="E3190" i="1"/>
  <c r="E3189" i="1"/>
  <c r="E3188" i="1"/>
  <c r="E3187" i="1"/>
  <c r="E3186" i="1"/>
  <c r="E3185" i="1"/>
  <c r="E3184" i="1"/>
  <c r="E3183" i="1"/>
  <c r="E3182" i="1"/>
  <c r="E3181" i="1"/>
  <c r="E3180" i="1"/>
  <c r="E3179" i="1"/>
  <c r="E3178" i="1"/>
  <c r="E3177" i="1"/>
  <c r="E3176" i="1"/>
  <c r="E3175" i="1"/>
  <c r="E3174" i="1"/>
  <c r="E3173" i="1"/>
  <c r="E3172" i="1"/>
  <c r="E3171" i="1"/>
  <c r="E3170" i="1"/>
  <c r="E3169" i="1"/>
  <c r="E3168" i="1"/>
  <c r="E3167" i="1"/>
  <c r="E3166" i="1"/>
  <c r="E3165" i="1"/>
  <c r="E3164" i="1"/>
  <c r="E3163" i="1"/>
  <c r="E3162" i="1"/>
  <c r="E3161" i="1"/>
  <c r="E3160" i="1"/>
  <c r="E3159" i="1"/>
  <c r="E3158" i="1"/>
  <c r="E3157" i="1"/>
  <c r="E3156" i="1"/>
  <c r="E3155" i="1"/>
  <c r="E3154" i="1"/>
  <c r="E3153" i="1"/>
  <c r="E3152" i="1"/>
  <c r="E3151" i="1"/>
  <c r="E3150" i="1"/>
  <c r="E3149" i="1"/>
  <c r="E3148" i="1"/>
  <c r="E3147" i="1"/>
  <c r="E3146" i="1"/>
  <c r="E3145" i="1"/>
  <c r="E3144" i="1"/>
  <c r="E3143" i="1"/>
  <c r="E3142" i="1"/>
  <c r="E3141" i="1"/>
  <c r="E3140" i="1"/>
  <c r="E3139" i="1"/>
  <c r="E3138" i="1"/>
  <c r="E3137" i="1"/>
  <c r="E3136" i="1"/>
  <c r="E3135" i="1"/>
  <c r="E3134" i="1"/>
  <c r="E3133" i="1"/>
  <c r="E3132" i="1"/>
  <c r="E3131" i="1"/>
  <c r="E3130" i="1"/>
  <c r="E3129" i="1"/>
  <c r="E3128" i="1"/>
  <c r="E3127" i="1"/>
  <c r="E3126" i="1"/>
  <c r="E3125" i="1"/>
  <c r="E3124" i="1"/>
  <c r="E3123" i="1"/>
  <c r="E3122" i="1"/>
  <c r="E3121" i="1"/>
  <c r="E3120" i="1"/>
  <c r="E3119" i="1"/>
  <c r="E3118" i="1"/>
  <c r="E3117" i="1"/>
  <c r="E3116" i="1"/>
  <c r="E3115" i="1"/>
  <c r="E3114" i="1"/>
  <c r="E3113" i="1"/>
  <c r="E3112" i="1"/>
  <c r="E3111" i="1"/>
  <c r="E3110" i="1"/>
  <c r="E3109" i="1"/>
  <c r="E3108" i="1"/>
  <c r="E3107" i="1"/>
  <c r="E3106" i="1"/>
  <c r="E3105" i="1"/>
  <c r="E3104" i="1"/>
  <c r="E3103" i="1"/>
  <c r="E3102" i="1"/>
  <c r="E3101" i="1"/>
  <c r="E3100" i="1"/>
  <c r="E3099" i="1"/>
  <c r="E3098" i="1"/>
  <c r="E3097" i="1"/>
  <c r="E3096" i="1"/>
  <c r="E3095" i="1"/>
  <c r="E3094" i="1"/>
  <c r="E3093" i="1"/>
  <c r="E3092" i="1"/>
  <c r="E3091" i="1"/>
  <c r="E3090" i="1"/>
  <c r="E3089" i="1"/>
  <c r="E3088" i="1"/>
  <c r="E3087" i="1"/>
  <c r="E3086" i="1"/>
  <c r="E3085" i="1"/>
  <c r="E3084" i="1"/>
  <c r="E3083" i="1"/>
  <c r="E3082" i="1"/>
  <c r="E3081" i="1"/>
  <c r="E3080" i="1"/>
  <c r="E3079" i="1"/>
  <c r="E3078" i="1"/>
  <c r="E3077" i="1"/>
  <c r="E3076" i="1"/>
  <c r="E3075" i="1"/>
  <c r="E3074" i="1"/>
  <c r="E3073" i="1"/>
  <c r="E3072" i="1"/>
  <c r="E3071" i="1"/>
  <c r="E3070" i="1"/>
  <c r="E3069" i="1"/>
  <c r="E3068" i="1"/>
  <c r="E3067" i="1"/>
  <c r="E3066" i="1"/>
  <c r="E3065" i="1"/>
  <c r="E3064" i="1"/>
  <c r="E3063" i="1"/>
  <c r="E3062" i="1"/>
  <c r="E3061" i="1"/>
  <c r="E3060" i="1"/>
  <c r="E3059" i="1"/>
  <c r="E3058" i="1"/>
  <c r="E3057" i="1"/>
  <c r="E3056" i="1"/>
  <c r="E3055" i="1"/>
  <c r="E3054" i="1"/>
  <c r="E3053" i="1"/>
  <c r="E3052" i="1"/>
  <c r="E3051" i="1"/>
  <c r="E3050" i="1"/>
  <c r="E3049" i="1"/>
  <c r="E3048" i="1"/>
  <c r="E3047" i="1"/>
  <c r="E3046" i="1"/>
  <c r="E3045" i="1"/>
  <c r="E3044" i="1"/>
  <c r="E3043" i="1"/>
  <c r="E3042" i="1"/>
  <c r="E3041" i="1"/>
  <c r="E3040" i="1"/>
  <c r="E3039" i="1"/>
  <c r="E3038" i="1"/>
  <c r="E3037" i="1"/>
  <c r="E3036" i="1"/>
  <c r="E3035" i="1"/>
  <c r="E3034" i="1"/>
  <c r="E3033" i="1"/>
  <c r="E3032" i="1"/>
  <c r="E3031" i="1"/>
  <c r="E3030" i="1"/>
  <c r="E3029" i="1"/>
  <c r="E3028" i="1"/>
  <c r="E3027" i="1"/>
  <c r="E3026" i="1"/>
  <c r="E3025" i="1"/>
  <c r="E3024" i="1"/>
  <c r="E3023" i="1"/>
  <c r="E3022" i="1"/>
  <c r="E3021" i="1"/>
  <c r="E3020" i="1"/>
  <c r="E3019" i="1"/>
  <c r="E3018" i="1"/>
  <c r="E3017" i="1"/>
  <c r="E3016" i="1"/>
  <c r="E3015" i="1"/>
  <c r="E3014" i="1"/>
  <c r="E3013" i="1"/>
  <c r="E3012" i="1"/>
  <c r="E3011" i="1"/>
  <c r="E3010" i="1"/>
  <c r="E3009" i="1"/>
  <c r="E3008" i="1"/>
  <c r="E3007" i="1"/>
  <c r="E3006" i="1"/>
  <c r="E3005" i="1"/>
  <c r="E3004" i="1"/>
  <c r="E3003" i="1"/>
  <c r="E3002" i="1"/>
  <c r="E3001" i="1"/>
  <c r="E3000" i="1"/>
  <c r="E2999" i="1"/>
  <c r="E2998" i="1"/>
  <c r="E2997" i="1"/>
  <c r="E2996" i="1"/>
  <c r="E2995" i="1"/>
  <c r="E2994" i="1"/>
  <c r="E2993" i="1"/>
  <c r="E2992" i="1"/>
  <c r="E2991" i="1"/>
  <c r="E2990" i="1"/>
  <c r="E2989" i="1"/>
  <c r="E2988" i="1"/>
  <c r="E2987" i="1"/>
  <c r="E2986" i="1"/>
  <c r="E2985" i="1"/>
  <c r="E2984" i="1"/>
  <c r="E2983" i="1"/>
  <c r="E2982" i="1"/>
  <c r="E2981" i="1"/>
  <c r="E2980" i="1"/>
  <c r="E2979" i="1"/>
  <c r="E2978" i="1"/>
  <c r="E2977" i="1"/>
  <c r="E2976" i="1"/>
  <c r="E2975" i="1"/>
  <c r="E2974" i="1"/>
  <c r="E2973" i="1"/>
  <c r="E2972" i="1"/>
  <c r="E2971" i="1"/>
  <c r="E2970" i="1"/>
  <c r="E2969" i="1"/>
  <c r="E2968" i="1"/>
  <c r="E2967" i="1"/>
  <c r="E2966" i="1"/>
  <c r="E2965" i="1"/>
  <c r="E2964" i="1"/>
  <c r="E2963" i="1"/>
  <c r="E2962" i="1"/>
  <c r="E2961" i="1"/>
  <c r="E2960" i="1"/>
  <c r="E2959" i="1"/>
  <c r="E2958" i="1"/>
  <c r="E2957" i="1"/>
  <c r="E2956" i="1"/>
  <c r="E2955" i="1"/>
  <c r="E2954" i="1"/>
  <c r="E2953" i="1"/>
  <c r="E2952" i="1"/>
  <c r="E2951" i="1"/>
  <c r="E2950" i="1"/>
  <c r="E2949" i="1"/>
  <c r="E2948" i="1"/>
  <c r="E2947" i="1"/>
  <c r="E2946" i="1"/>
  <c r="E2945" i="1"/>
  <c r="E2944" i="1"/>
  <c r="E2943" i="1"/>
  <c r="E2942" i="1"/>
  <c r="E2941" i="1"/>
  <c r="E2940" i="1"/>
  <c r="E2939" i="1"/>
  <c r="E2938" i="1"/>
  <c r="E2937" i="1"/>
  <c r="E2936" i="1"/>
  <c r="E2935" i="1"/>
  <c r="E2934" i="1"/>
  <c r="E2933" i="1"/>
  <c r="E2932" i="1"/>
  <c r="E2931" i="1"/>
  <c r="E2930" i="1"/>
  <c r="E2929" i="1"/>
  <c r="E2928" i="1"/>
  <c r="E2927" i="1"/>
  <c r="E2926" i="1"/>
  <c r="E2925" i="1"/>
  <c r="E2924" i="1"/>
  <c r="E2923" i="1"/>
  <c r="E2922" i="1"/>
  <c r="E2921" i="1"/>
  <c r="E2920" i="1"/>
  <c r="E2919" i="1"/>
  <c r="E2918" i="1"/>
  <c r="E2917" i="1"/>
  <c r="E2916" i="1"/>
  <c r="E2915" i="1"/>
  <c r="E2914" i="1"/>
  <c r="E2913" i="1"/>
  <c r="E2912" i="1"/>
  <c r="E2911" i="1"/>
  <c r="E2910" i="1"/>
  <c r="E2909" i="1"/>
  <c r="E2908" i="1"/>
  <c r="E2907" i="1"/>
  <c r="E2906" i="1"/>
  <c r="E2905" i="1"/>
  <c r="E2904" i="1"/>
  <c r="E2903" i="1"/>
  <c r="E2902" i="1"/>
  <c r="E2901" i="1"/>
  <c r="E2900" i="1"/>
  <c r="E2899" i="1"/>
  <c r="E2898" i="1"/>
  <c r="E2897" i="1"/>
  <c r="E2896" i="1"/>
  <c r="E2895" i="1"/>
  <c r="E2894" i="1"/>
  <c r="E2893" i="1"/>
  <c r="E2892" i="1"/>
  <c r="E2891" i="1"/>
  <c r="E2890" i="1"/>
  <c r="E2889" i="1"/>
  <c r="E2888" i="1"/>
  <c r="E2887" i="1"/>
  <c r="E2886" i="1"/>
  <c r="E2885" i="1"/>
  <c r="E2884" i="1"/>
  <c r="E2883" i="1"/>
  <c r="E2882" i="1"/>
  <c r="E2881" i="1"/>
  <c r="E2880" i="1"/>
  <c r="E2879" i="1"/>
  <c r="E2878" i="1"/>
  <c r="E2877" i="1"/>
  <c r="E2876" i="1"/>
  <c r="E2875" i="1"/>
  <c r="E2874" i="1"/>
  <c r="E2873" i="1"/>
  <c r="E2872" i="1"/>
  <c r="E2871" i="1"/>
  <c r="E2870" i="1"/>
  <c r="E2869" i="1"/>
  <c r="E2868" i="1"/>
  <c r="E2867" i="1"/>
  <c r="E2866" i="1"/>
  <c r="E2865" i="1"/>
  <c r="E2864" i="1"/>
  <c r="E2863" i="1"/>
  <c r="E2862" i="1"/>
  <c r="E2861" i="1"/>
  <c r="E2860" i="1"/>
  <c r="E2859" i="1"/>
  <c r="E2858" i="1"/>
  <c r="E2857" i="1"/>
  <c r="E2856" i="1"/>
  <c r="E2855" i="1"/>
  <c r="E2854" i="1"/>
  <c r="E2853" i="1"/>
  <c r="E2852" i="1"/>
  <c r="E2851" i="1"/>
  <c r="E2850" i="1"/>
  <c r="E2849" i="1"/>
  <c r="E2848" i="1"/>
  <c r="E2847" i="1"/>
  <c r="E2846" i="1"/>
  <c r="E2845" i="1"/>
  <c r="E2844" i="1"/>
  <c r="E2843" i="1"/>
  <c r="E2842" i="1"/>
  <c r="E2841" i="1"/>
  <c r="E2840" i="1"/>
  <c r="E2839" i="1"/>
  <c r="E2838" i="1"/>
  <c r="E2837" i="1"/>
  <c r="E2836" i="1"/>
  <c r="E2835" i="1"/>
  <c r="E2834" i="1"/>
  <c r="E2833" i="1"/>
  <c r="E2832" i="1"/>
  <c r="E2831" i="1"/>
  <c r="E2830" i="1"/>
  <c r="E2829" i="1"/>
  <c r="E2828" i="1"/>
  <c r="E2827" i="1"/>
  <c r="E2826" i="1"/>
  <c r="E2825" i="1"/>
  <c r="E2824" i="1"/>
  <c r="E2823" i="1"/>
  <c r="E2822" i="1"/>
  <c r="E2821" i="1"/>
  <c r="E2820" i="1"/>
  <c r="E2819" i="1"/>
  <c r="E2818" i="1"/>
  <c r="E2817" i="1"/>
  <c r="E2816" i="1"/>
  <c r="E2815" i="1"/>
  <c r="E2814" i="1"/>
  <c r="E2813" i="1"/>
  <c r="E2812" i="1"/>
  <c r="E2811" i="1"/>
  <c r="E2810" i="1"/>
  <c r="E2809" i="1"/>
  <c r="E2808" i="1"/>
  <c r="E2807" i="1"/>
  <c r="E2806" i="1"/>
  <c r="E2805" i="1"/>
  <c r="E2804" i="1"/>
  <c r="E2803" i="1"/>
  <c r="E2802" i="1"/>
  <c r="E2801" i="1"/>
  <c r="E2800" i="1"/>
  <c r="E2799" i="1"/>
  <c r="E2798" i="1"/>
  <c r="E2797" i="1"/>
  <c r="E2796" i="1"/>
  <c r="E2795" i="1"/>
  <c r="E2794" i="1"/>
  <c r="E2793" i="1"/>
  <c r="E2792" i="1"/>
  <c r="E2791" i="1"/>
  <c r="E2790" i="1"/>
  <c r="E2789" i="1"/>
  <c r="E2788" i="1"/>
  <c r="E2787" i="1"/>
  <c r="E2786" i="1"/>
  <c r="E2785" i="1"/>
  <c r="E2784" i="1"/>
  <c r="E2783" i="1"/>
  <c r="E2782" i="1"/>
  <c r="E2781" i="1"/>
  <c r="E2780" i="1"/>
  <c r="E2779" i="1"/>
  <c r="E2778" i="1"/>
  <c r="E2777" i="1"/>
  <c r="E2776" i="1"/>
  <c r="E2775" i="1"/>
  <c r="E2774" i="1"/>
  <c r="E2773" i="1"/>
  <c r="E2772" i="1"/>
  <c r="E2771" i="1"/>
  <c r="E2770" i="1"/>
  <c r="E2769" i="1"/>
  <c r="E2768" i="1"/>
  <c r="E2767" i="1"/>
  <c r="E2766" i="1"/>
  <c r="E2765" i="1"/>
  <c r="E2764" i="1"/>
  <c r="E2763" i="1"/>
  <c r="E2762" i="1"/>
  <c r="E2761" i="1"/>
  <c r="E2760" i="1"/>
  <c r="E2759" i="1"/>
  <c r="E2758" i="1"/>
  <c r="E2757" i="1"/>
  <c r="E2756" i="1"/>
  <c r="E2755" i="1"/>
  <c r="E2754" i="1"/>
  <c r="E2753" i="1"/>
  <c r="E2752" i="1"/>
  <c r="E2751" i="1"/>
  <c r="E2750" i="1"/>
  <c r="E2749" i="1"/>
  <c r="E2748" i="1"/>
  <c r="E2747" i="1"/>
  <c r="E2746" i="1"/>
  <c r="E2745" i="1"/>
  <c r="E2744" i="1"/>
  <c r="E2743" i="1"/>
  <c r="E2742" i="1"/>
  <c r="E2741" i="1"/>
  <c r="E2740" i="1"/>
  <c r="E2739" i="1"/>
  <c r="E2738" i="1"/>
  <c r="E2737" i="1"/>
  <c r="E2736" i="1"/>
  <c r="E2735" i="1"/>
  <c r="E2734" i="1"/>
  <c r="E2733" i="1"/>
  <c r="E2732" i="1"/>
  <c r="E2731" i="1"/>
  <c r="E2730" i="1"/>
  <c r="E2729" i="1"/>
  <c r="E2728" i="1"/>
  <c r="E2727" i="1"/>
  <c r="E2726" i="1"/>
  <c r="E2725" i="1"/>
  <c r="E2724" i="1"/>
  <c r="E2723" i="1"/>
  <c r="E2722" i="1"/>
  <c r="E2721" i="1"/>
  <c r="E2720" i="1"/>
  <c r="E2719" i="1"/>
  <c r="E2718" i="1"/>
  <c r="E2717" i="1"/>
  <c r="E2716" i="1"/>
  <c r="E2715" i="1"/>
  <c r="E2714" i="1"/>
  <c r="E2713" i="1"/>
  <c r="E2712" i="1"/>
  <c r="E2711" i="1"/>
  <c r="E2710" i="1"/>
  <c r="E2709" i="1"/>
  <c r="E2708" i="1"/>
  <c r="E2707" i="1"/>
  <c r="E2706" i="1"/>
  <c r="E2705" i="1"/>
  <c r="E2704" i="1"/>
  <c r="E2703" i="1"/>
  <c r="E2702" i="1"/>
  <c r="E2701" i="1"/>
  <c r="E2700" i="1"/>
  <c r="E2699" i="1"/>
  <c r="E2698" i="1"/>
  <c r="E2697" i="1"/>
  <c r="E2696" i="1"/>
  <c r="E2695" i="1"/>
  <c r="E2694" i="1"/>
  <c r="E2693" i="1"/>
  <c r="E2692" i="1"/>
  <c r="E2691" i="1"/>
  <c r="E2690" i="1"/>
  <c r="E2689" i="1"/>
  <c r="E2688" i="1"/>
  <c r="E2687" i="1"/>
  <c r="E2686" i="1"/>
  <c r="E2685" i="1"/>
  <c r="E2684" i="1"/>
  <c r="E2683" i="1"/>
  <c r="E2682" i="1"/>
  <c r="E2681" i="1"/>
  <c r="E2680" i="1"/>
  <c r="E2679" i="1"/>
  <c r="E2678" i="1"/>
  <c r="E2677" i="1"/>
  <c r="E2676" i="1"/>
  <c r="E2675" i="1"/>
  <c r="E2674" i="1"/>
  <c r="E2673" i="1"/>
  <c r="E2672" i="1"/>
  <c r="E2671" i="1"/>
  <c r="E2670" i="1"/>
  <c r="E2669" i="1"/>
  <c r="E2668" i="1"/>
  <c r="E2667" i="1"/>
  <c r="E2666" i="1"/>
  <c r="E2665" i="1"/>
  <c r="E2664" i="1"/>
  <c r="E2663" i="1"/>
  <c r="E2662" i="1"/>
  <c r="E2661" i="1"/>
  <c r="E2660" i="1"/>
  <c r="E2659" i="1"/>
  <c r="E2658" i="1"/>
  <c r="E2657" i="1"/>
  <c r="E2656" i="1"/>
  <c r="E2655" i="1"/>
  <c r="E2654" i="1"/>
  <c r="E2653" i="1"/>
  <c r="E2652" i="1"/>
  <c r="E2651" i="1"/>
  <c r="E2650" i="1"/>
  <c r="E2649" i="1"/>
  <c r="E2648" i="1"/>
  <c r="E2647" i="1"/>
  <c r="E2646" i="1"/>
  <c r="E2645" i="1"/>
  <c r="E2644" i="1"/>
  <c r="E2643" i="1"/>
  <c r="E2642" i="1"/>
  <c r="E2641" i="1"/>
  <c r="E2640" i="1"/>
  <c r="E2639" i="1"/>
  <c r="E2638" i="1"/>
  <c r="E2637" i="1"/>
  <c r="E2636" i="1"/>
  <c r="E2635" i="1"/>
  <c r="E2634" i="1"/>
  <c r="E2633" i="1"/>
  <c r="E2632" i="1"/>
  <c r="E2631" i="1"/>
  <c r="E2630" i="1"/>
  <c r="E2629" i="1"/>
  <c r="E2628" i="1"/>
  <c r="E2627" i="1"/>
  <c r="E2626" i="1"/>
  <c r="E2625" i="1"/>
  <c r="E2624" i="1"/>
  <c r="E2623" i="1"/>
  <c r="E2622" i="1"/>
  <c r="E2621" i="1"/>
  <c r="E2620" i="1"/>
  <c r="E2619" i="1"/>
  <c r="E2618" i="1"/>
  <c r="E2617" i="1"/>
  <c r="E2616" i="1"/>
  <c r="E2615" i="1"/>
  <c r="E2614" i="1"/>
  <c r="E2613" i="1"/>
  <c r="E2612" i="1"/>
  <c r="E2611" i="1"/>
  <c r="E2610" i="1"/>
  <c r="E2609" i="1"/>
  <c r="E2608" i="1"/>
  <c r="E2607" i="1"/>
  <c r="E2606" i="1"/>
  <c r="E2605" i="1"/>
  <c r="E2604" i="1"/>
  <c r="E2603" i="1"/>
  <c r="E2602" i="1"/>
  <c r="E2601" i="1"/>
  <c r="E2600" i="1"/>
  <c r="E2599" i="1"/>
  <c r="E2598" i="1"/>
  <c r="E2597" i="1"/>
  <c r="E2596" i="1"/>
  <c r="E2595" i="1"/>
  <c r="E2594" i="1"/>
  <c r="E2593" i="1"/>
  <c r="E2592" i="1"/>
  <c r="E2591" i="1"/>
  <c r="E2590" i="1"/>
  <c r="E2589" i="1"/>
  <c r="E2588" i="1"/>
  <c r="E2587" i="1"/>
  <c r="E2586" i="1"/>
  <c r="E2585" i="1"/>
  <c r="E2584" i="1"/>
  <c r="E2583" i="1"/>
  <c r="E2582" i="1"/>
  <c r="E2581" i="1"/>
  <c r="E2580" i="1"/>
  <c r="E2579" i="1"/>
  <c r="E2578" i="1"/>
  <c r="E2577" i="1"/>
  <c r="E2576" i="1"/>
  <c r="E2575" i="1"/>
  <c r="E2574" i="1"/>
  <c r="E2573" i="1"/>
  <c r="E2572" i="1"/>
  <c r="E2571" i="1"/>
  <c r="E2570" i="1"/>
  <c r="E2569" i="1"/>
  <c r="E2568" i="1"/>
  <c r="E2567" i="1"/>
  <c r="E2566" i="1"/>
  <c r="E2565" i="1"/>
  <c r="E2564" i="1"/>
  <c r="E2563" i="1"/>
  <c r="E2562" i="1"/>
  <c r="E2561" i="1"/>
  <c r="E2560" i="1"/>
  <c r="E2559" i="1"/>
  <c r="E2558" i="1"/>
  <c r="E2557" i="1"/>
  <c r="E2556" i="1"/>
  <c r="E2555" i="1"/>
  <c r="E2554" i="1"/>
  <c r="E2553" i="1"/>
  <c r="E2552" i="1"/>
  <c r="E2551" i="1"/>
  <c r="E2550" i="1"/>
  <c r="E2549" i="1"/>
  <c r="E2548" i="1"/>
  <c r="E2547" i="1"/>
  <c r="E2546" i="1"/>
  <c r="E2545" i="1"/>
  <c r="E2544" i="1"/>
  <c r="E2543" i="1"/>
  <c r="E2542" i="1"/>
  <c r="E2541" i="1"/>
  <c r="E2540" i="1"/>
  <c r="E2539" i="1"/>
  <c r="E2538" i="1"/>
  <c r="E2537" i="1"/>
  <c r="E2536" i="1"/>
  <c r="E2535" i="1"/>
  <c r="E2534" i="1"/>
  <c r="E2533" i="1"/>
  <c r="E2532" i="1"/>
  <c r="E2531" i="1"/>
  <c r="E2530" i="1"/>
  <c r="E2529" i="1"/>
  <c r="E2528" i="1"/>
  <c r="E2527" i="1"/>
  <c r="E2526" i="1"/>
  <c r="E2525" i="1"/>
  <c r="E2524" i="1"/>
  <c r="E2523" i="1"/>
  <c r="E2522" i="1"/>
  <c r="E2521" i="1"/>
  <c r="E2520" i="1"/>
  <c r="E2519" i="1"/>
  <c r="E2518" i="1"/>
  <c r="E2517" i="1"/>
  <c r="E2516" i="1"/>
  <c r="E2515" i="1"/>
  <c r="E2514" i="1"/>
  <c r="E2513" i="1"/>
  <c r="E2512" i="1"/>
  <c r="E2511" i="1"/>
  <c r="E2510" i="1"/>
  <c r="E2509" i="1"/>
  <c r="E2508" i="1"/>
  <c r="E2507" i="1"/>
  <c r="E2506" i="1"/>
  <c r="E2505" i="1"/>
  <c r="E2504" i="1"/>
  <c r="E2503" i="1"/>
  <c r="E2502" i="1"/>
  <c r="E2501" i="1"/>
  <c r="E2500" i="1"/>
  <c r="E2499" i="1"/>
  <c r="E2498" i="1"/>
  <c r="E2497" i="1"/>
  <c r="E2496" i="1"/>
  <c r="E2495" i="1"/>
  <c r="E2494" i="1"/>
  <c r="E2493" i="1"/>
  <c r="E2492" i="1"/>
  <c r="E2491" i="1"/>
  <c r="E2490" i="1"/>
  <c r="E2489" i="1"/>
  <c r="E2488" i="1"/>
  <c r="E2487" i="1"/>
  <c r="E2486" i="1"/>
  <c r="E2485" i="1"/>
  <c r="E2484" i="1"/>
  <c r="E2483" i="1"/>
  <c r="E2482" i="1"/>
  <c r="E2481" i="1"/>
  <c r="E2480" i="1"/>
  <c r="E2479" i="1"/>
  <c r="E2478" i="1"/>
  <c r="E2477" i="1"/>
  <c r="E2476" i="1"/>
  <c r="E2475" i="1"/>
  <c r="E2474" i="1"/>
  <c r="E2473" i="1"/>
  <c r="E2472" i="1"/>
  <c r="E2471" i="1"/>
  <c r="E2470" i="1"/>
  <c r="E2469" i="1"/>
  <c r="E2468" i="1"/>
  <c r="E2467" i="1"/>
  <c r="E2466" i="1"/>
  <c r="E2465" i="1"/>
  <c r="E2464" i="1"/>
  <c r="E2463" i="1"/>
  <c r="E2462" i="1"/>
  <c r="E2461" i="1"/>
  <c r="E2460" i="1"/>
  <c r="E2459" i="1"/>
  <c r="E2458" i="1"/>
  <c r="E2457" i="1"/>
  <c r="E2456" i="1"/>
  <c r="E2455" i="1"/>
  <c r="E2454" i="1"/>
  <c r="E2453" i="1"/>
  <c r="E2452" i="1"/>
  <c r="E2451" i="1"/>
  <c r="E2450" i="1"/>
  <c r="E2449" i="1"/>
  <c r="E2448" i="1"/>
  <c r="E2447" i="1"/>
  <c r="E2446" i="1"/>
  <c r="E2445" i="1"/>
  <c r="E2444" i="1"/>
  <c r="E2443" i="1"/>
  <c r="E2442" i="1"/>
  <c r="E2441" i="1"/>
  <c r="E2440" i="1"/>
  <c r="E2439" i="1"/>
  <c r="E2438" i="1"/>
  <c r="E2437" i="1"/>
  <c r="E2436" i="1"/>
  <c r="E2435" i="1"/>
  <c r="E2434" i="1"/>
  <c r="E2433" i="1"/>
  <c r="E2432" i="1"/>
  <c r="E2431" i="1"/>
  <c r="E2430" i="1"/>
  <c r="E2429" i="1"/>
  <c r="E2428" i="1"/>
  <c r="E2427" i="1"/>
  <c r="E2426" i="1"/>
  <c r="E2425" i="1"/>
  <c r="E2424" i="1"/>
  <c r="E2423" i="1"/>
  <c r="E2422" i="1"/>
  <c r="E2421" i="1"/>
  <c r="E2420" i="1"/>
  <c r="E2419" i="1"/>
  <c r="E2418" i="1"/>
  <c r="E2417" i="1"/>
  <c r="E2416" i="1"/>
  <c r="E2415" i="1"/>
  <c r="E2414" i="1"/>
  <c r="E2413" i="1"/>
  <c r="E2412" i="1"/>
  <c r="E2411" i="1"/>
  <c r="E2410" i="1"/>
  <c r="E2409" i="1"/>
  <c r="E2408" i="1"/>
  <c r="E2407" i="1"/>
  <c r="E2406" i="1"/>
  <c r="E2405" i="1"/>
  <c r="E2404" i="1"/>
  <c r="E2403" i="1"/>
  <c r="E2402" i="1"/>
  <c r="E2401" i="1"/>
  <c r="E2400" i="1"/>
  <c r="E2399" i="1"/>
  <c r="E2398" i="1"/>
  <c r="E2397" i="1"/>
  <c r="E2396" i="1"/>
  <c r="E2395" i="1"/>
  <c r="E2394" i="1"/>
  <c r="E2393" i="1"/>
  <c r="E2392" i="1"/>
  <c r="E2391" i="1"/>
  <c r="E2390" i="1"/>
  <c r="E2389" i="1"/>
  <c r="E2388" i="1"/>
  <c r="E2387" i="1"/>
  <c r="E2386" i="1"/>
  <c r="E2385" i="1"/>
  <c r="E2384" i="1"/>
  <c r="E2383" i="1"/>
  <c r="E2382" i="1"/>
  <c r="E2381" i="1"/>
  <c r="E2380" i="1"/>
  <c r="E2379" i="1"/>
  <c r="E2378" i="1"/>
  <c r="E2377" i="1"/>
  <c r="E2376" i="1"/>
  <c r="E2375" i="1"/>
  <c r="E2374" i="1"/>
  <c r="E2373" i="1"/>
  <c r="E2372" i="1"/>
  <c r="E2371" i="1"/>
  <c r="E2370" i="1"/>
  <c r="E2369" i="1"/>
  <c r="E2368" i="1"/>
  <c r="E2367" i="1"/>
  <c r="E2366" i="1"/>
  <c r="E2365" i="1"/>
  <c r="E2364" i="1"/>
  <c r="E2363" i="1"/>
  <c r="E2362" i="1"/>
  <c r="E2361" i="1"/>
  <c r="E2360" i="1"/>
  <c r="E2359" i="1"/>
  <c r="E2358" i="1"/>
  <c r="E2357" i="1"/>
  <c r="E2356" i="1"/>
  <c r="E2355" i="1"/>
  <c r="E2354" i="1"/>
  <c r="E2353" i="1"/>
  <c r="E2352" i="1"/>
  <c r="E2351" i="1"/>
  <c r="E2350" i="1"/>
  <c r="E2349" i="1"/>
  <c r="E2348" i="1"/>
  <c r="E2347" i="1"/>
  <c r="E2346" i="1"/>
  <c r="E2345" i="1"/>
  <c r="E2344" i="1"/>
  <c r="E2343" i="1"/>
  <c r="E2342" i="1"/>
  <c r="E2341" i="1"/>
  <c r="E2340" i="1"/>
  <c r="E2339" i="1"/>
  <c r="E2338" i="1"/>
  <c r="E2337" i="1"/>
  <c r="E2336" i="1"/>
  <c r="E2335" i="1"/>
  <c r="E2334" i="1"/>
  <c r="E2333" i="1"/>
  <c r="E2332" i="1"/>
  <c r="E2331" i="1"/>
  <c r="E2330" i="1"/>
  <c r="E2329" i="1"/>
  <c r="E2328" i="1"/>
  <c r="E2327" i="1"/>
  <c r="E2326" i="1"/>
  <c r="E2325" i="1"/>
  <c r="E2324" i="1"/>
  <c r="E2323" i="1"/>
  <c r="E2322" i="1"/>
  <c r="E2321" i="1"/>
  <c r="E2320" i="1"/>
  <c r="E2319" i="1"/>
  <c r="E2318" i="1"/>
  <c r="E2317" i="1"/>
  <c r="E2316" i="1"/>
  <c r="E2315" i="1"/>
  <c r="E2314" i="1"/>
  <c r="E2313" i="1"/>
  <c r="E2312" i="1"/>
  <c r="E2311" i="1"/>
  <c r="E2310" i="1"/>
  <c r="E2309" i="1"/>
  <c r="E2308" i="1"/>
  <c r="E2307" i="1"/>
  <c r="E2306" i="1"/>
  <c r="E2305" i="1"/>
  <c r="E2304" i="1"/>
  <c r="E2303" i="1"/>
  <c r="E2302" i="1"/>
  <c r="E2301" i="1"/>
  <c r="E2300" i="1"/>
  <c r="E2299" i="1"/>
  <c r="E2298" i="1"/>
  <c r="E2297" i="1"/>
  <c r="E2296" i="1"/>
  <c r="E2295" i="1"/>
  <c r="E2294" i="1"/>
  <c r="E2293" i="1"/>
  <c r="E2292" i="1"/>
  <c r="E2291" i="1"/>
  <c r="E2290" i="1"/>
  <c r="E2289" i="1"/>
  <c r="E2288" i="1"/>
  <c r="E2287" i="1"/>
  <c r="E2286" i="1"/>
  <c r="E2285" i="1"/>
  <c r="E2284" i="1"/>
  <c r="E2283" i="1"/>
  <c r="E2282" i="1"/>
  <c r="E2281" i="1"/>
  <c r="E2280" i="1"/>
  <c r="E2279" i="1"/>
  <c r="E2278" i="1"/>
  <c r="E2277" i="1"/>
  <c r="E2276" i="1"/>
  <c r="E2275" i="1"/>
  <c r="E2274" i="1"/>
  <c r="E2273" i="1"/>
  <c r="E2272" i="1"/>
  <c r="E2271" i="1"/>
  <c r="E2270" i="1"/>
  <c r="E2269" i="1"/>
  <c r="E2268" i="1"/>
  <c r="E2267" i="1"/>
  <c r="E2266" i="1"/>
  <c r="E2265" i="1"/>
  <c r="E2264" i="1"/>
  <c r="E2263" i="1"/>
  <c r="E2262" i="1"/>
  <c r="E2261" i="1"/>
  <c r="E2260" i="1"/>
  <c r="E2259" i="1"/>
  <c r="E2258" i="1"/>
  <c r="E2257" i="1"/>
  <c r="E2256" i="1"/>
  <c r="E2255" i="1"/>
  <c r="E2254" i="1"/>
  <c r="E2253" i="1"/>
  <c r="E2252" i="1"/>
  <c r="E2251" i="1"/>
  <c r="E2250" i="1"/>
  <c r="E2249" i="1"/>
  <c r="E2248" i="1"/>
  <c r="E2247" i="1"/>
  <c r="E2246" i="1"/>
  <c r="E2245" i="1"/>
  <c r="E2244" i="1"/>
  <c r="E2243" i="1"/>
  <c r="E2242" i="1"/>
  <c r="E2241" i="1"/>
  <c r="E2240" i="1"/>
  <c r="E2239" i="1"/>
  <c r="E2238" i="1"/>
  <c r="E2237" i="1"/>
  <c r="E2236" i="1"/>
  <c r="E2235" i="1"/>
  <c r="E2234" i="1"/>
  <c r="E2233" i="1"/>
  <c r="E2232" i="1"/>
  <c r="E2231" i="1"/>
  <c r="E2230" i="1"/>
  <c r="E2229" i="1"/>
  <c r="E2228" i="1"/>
  <c r="E2227" i="1"/>
  <c r="E2226" i="1"/>
  <c r="E2225" i="1"/>
  <c r="E2224" i="1"/>
  <c r="E2223" i="1"/>
  <c r="E2222" i="1"/>
  <c r="E2221" i="1"/>
  <c r="E2220" i="1"/>
  <c r="E2219" i="1"/>
  <c r="E2218" i="1"/>
  <c r="E2217" i="1"/>
  <c r="E2216" i="1"/>
  <c r="E2215" i="1"/>
  <c r="E2214" i="1"/>
  <c r="E2213" i="1"/>
  <c r="E2212" i="1"/>
  <c r="E2211" i="1"/>
  <c r="E2210" i="1"/>
  <c r="E2209" i="1"/>
  <c r="E2208" i="1"/>
  <c r="E2207" i="1"/>
  <c r="E2206" i="1"/>
  <c r="E2205" i="1"/>
  <c r="E2204" i="1"/>
  <c r="E2203" i="1"/>
  <c r="E2202" i="1"/>
  <c r="E2201" i="1"/>
  <c r="E2200" i="1"/>
  <c r="E2199" i="1"/>
  <c r="E2198" i="1"/>
  <c r="E2197" i="1"/>
  <c r="E2196" i="1"/>
  <c r="E2195" i="1"/>
  <c r="E2194" i="1"/>
  <c r="E2193" i="1"/>
  <c r="E2192" i="1"/>
  <c r="E2191" i="1"/>
  <c r="E2190" i="1"/>
  <c r="E2189" i="1"/>
  <c r="E2188" i="1"/>
  <c r="E2187" i="1"/>
  <c r="E2186" i="1"/>
  <c r="E2185" i="1"/>
  <c r="E2184" i="1"/>
  <c r="E2183" i="1"/>
  <c r="E2182" i="1"/>
  <c r="E2181" i="1"/>
  <c r="E2180" i="1"/>
  <c r="E2179" i="1"/>
  <c r="E2178" i="1"/>
  <c r="E2177" i="1"/>
  <c r="E2176" i="1"/>
  <c r="E2175" i="1"/>
  <c r="E2174" i="1"/>
  <c r="E2173" i="1"/>
  <c r="E2172" i="1"/>
  <c r="E2171" i="1"/>
  <c r="E2170" i="1"/>
  <c r="E2169" i="1"/>
  <c r="E2168" i="1"/>
  <c r="E2167" i="1"/>
  <c r="E2166" i="1"/>
  <c r="E2165" i="1"/>
  <c r="E2164" i="1"/>
  <c r="E2163" i="1"/>
  <c r="E2162" i="1"/>
  <c r="E2161" i="1"/>
  <c r="E2160" i="1"/>
  <c r="E2159" i="1"/>
  <c r="E2158" i="1"/>
  <c r="E2157" i="1"/>
  <c r="E2156" i="1"/>
  <c r="E2155" i="1"/>
  <c r="E2154" i="1"/>
  <c r="E2153" i="1"/>
  <c r="E2152" i="1"/>
  <c r="E2151" i="1"/>
  <c r="E2150" i="1"/>
  <c r="E2149" i="1"/>
  <c r="E2148" i="1"/>
  <c r="E2147" i="1"/>
  <c r="E2146" i="1"/>
  <c r="E2145" i="1"/>
  <c r="E2144" i="1"/>
  <c r="E2143" i="1"/>
  <c r="E2142" i="1"/>
  <c r="E2141" i="1"/>
  <c r="E2140" i="1"/>
  <c r="E2139" i="1"/>
  <c r="E2138" i="1"/>
  <c r="E2137" i="1"/>
  <c r="E2136" i="1"/>
  <c r="E2135" i="1"/>
  <c r="E2134" i="1"/>
  <c r="E2133" i="1"/>
  <c r="E2132" i="1"/>
  <c r="E2131" i="1"/>
  <c r="E2130" i="1"/>
  <c r="E2129" i="1"/>
  <c r="E2128" i="1"/>
  <c r="E2127" i="1"/>
  <c r="E2126" i="1"/>
  <c r="E2125" i="1"/>
  <c r="E2124" i="1"/>
  <c r="E2123" i="1"/>
  <c r="E2122" i="1"/>
  <c r="E2121" i="1"/>
  <c r="E2120" i="1"/>
  <c r="E2119" i="1"/>
  <c r="E2118" i="1"/>
  <c r="E2117" i="1"/>
  <c r="E2116" i="1"/>
  <c r="E2115" i="1"/>
  <c r="E2114" i="1"/>
  <c r="E2113" i="1"/>
  <c r="E2112" i="1"/>
  <c r="E2111" i="1"/>
  <c r="E2110" i="1"/>
  <c r="E2109" i="1"/>
  <c r="E2108" i="1"/>
  <c r="E2107" i="1"/>
  <c r="E2106" i="1"/>
  <c r="E2105" i="1"/>
  <c r="E2104" i="1"/>
  <c r="E2103" i="1"/>
  <c r="E2102" i="1"/>
  <c r="E2101" i="1"/>
  <c r="E2100" i="1"/>
  <c r="E2099" i="1"/>
  <c r="E2098" i="1"/>
  <c r="E2097" i="1"/>
  <c r="E2096" i="1"/>
  <c r="E2095" i="1"/>
  <c r="E2094" i="1"/>
  <c r="E2093" i="1"/>
  <c r="E2092" i="1"/>
  <c r="E2091" i="1"/>
  <c r="E2090" i="1"/>
  <c r="E2089" i="1"/>
  <c r="E2088" i="1"/>
  <c r="E2087" i="1"/>
  <c r="E2086" i="1"/>
  <c r="E2085" i="1"/>
  <c r="E2084" i="1"/>
  <c r="E2083" i="1"/>
  <c r="E2082" i="1"/>
  <c r="E2081" i="1"/>
  <c r="E2080" i="1"/>
  <c r="E2079" i="1"/>
  <c r="E2078" i="1"/>
  <c r="E2077" i="1"/>
  <c r="E2076" i="1"/>
  <c r="E2075" i="1"/>
  <c r="E2074" i="1"/>
  <c r="E2073" i="1"/>
  <c r="E2072" i="1"/>
  <c r="E2071" i="1"/>
  <c r="E2070" i="1"/>
  <c r="E2069" i="1"/>
  <c r="E2068" i="1"/>
  <c r="E2067" i="1"/>
  <c r="E2066" i="1"/>
  <c r="E2065" i="1"/>
  <c r="E2064" i="1"/>
  <c r="E2063" i="1"/>
  <c r="E2062" i="1"/>
  <c r="E2061" i="1"/>
  <c r="E2060" i="1"/>
  <c r="E2059" i="1"/>
  <c r="E2058" i="1"/>
  <c r="E2057" i="1"/>
  <c r="E2056" i="1"/>
  <c r="E2055" i="1"/>
  <c r="E2054" i="1"/>
  <c r="E2053" i="1"/>
  <c r="E2052" i="1"/>
  <c r="E2051" i="1"/>
  <c r="E2050" i="1"/>
  <c r="E2049" i="1"/>
  <c r="E2048" i="1"/>
  <c r="E2047" i="1"/>
  <c r="E2046" i="1"/>
  <c r="E2045" i="1"/>
  <c r="E2044" i="1"/>
  <c r="E2043" i="1"/>
  <c r="E2042" i="1"/>
  <c r="E2041" i="1"/>
  <c r="E2040" i="1"/>
  <c r="E2039" i="1"/>
  <c r="E2038" i="1"/>
  <c r="E2037" i="1"/>
  <c r="E2036" i="1"/>
  <c r="E2035" i="1"/>
  <c r="E2034" i="1"/>
  <c r="E2033" i="1"/>
  <c r="E2032" i="1"/>
  <c r="E2031" i="1"/>
  <c r="E2030" i="1"/>
  <c r="E2029" i="1"/>
  <c r="E2028" i="1"/>
  <c r="E2027" i="1"/>
  <c r="E2026" i="1"/>
  <c r="E2025" i="1"/>
  <c r="E2024" i="1"/>
  <c r="E2023" i="1"/>
  <c r="E2022" i="1"/>
  <c r="E2021" i="1"/>
  <c r="E2020" i="1"/>
  <c r="E2019" i="1"/>
  <c r="E2018" i="1"/>
  <c r="E2017" i="1"/>
  <c r="E2016" i="1"/>
  <c r="E2015" i="1"/>
  <c r="E2014" i="1"/>
  <c r="E2013" i="1"/>
  <c r="E2012" i="1"/>
  <c r="E2011" i="1"/>
  <c r="E2010" i="1"/>
  <c r="E2009" i="1"/>
  <c r="E2008" i="1"/>
  <c r="E2007" i="1"/>
  <c r="E2006" i="1"/>
  <c r="E2005" i="1"/>
  <c r="E2004" i="1"/>
  <c r="E2003" i="1"/>
  <c r="E2002" i="1"/>
  <c r="E2001" i="1"/>
  <c r="E2000" i="1"/>
  <c r="E1999" i="1"/>
  <c r="E1998" i="1"/>
  <c r="E1997" i="1"/>
  <c r="E1996" i="1"/>
  <c r="E1995" i="1"/>
  <c r="E1994" i="1"/>
  <c r="E1993" i="1"/>
  <c r="E1992" i="1"/>
  <c r="E1991" i="1"/>
  <c r="E1990" i="1"/>
  <c r="E1989" i="1"/>
  <c r="E1988" i="1"/>
  <c r="E1987" i="1"/>
  <c r="E1986" i="1"/>
  <c r="E1985" i="1"/>
  <c r="E1984" i="1"/>
  <c r="E1983" i="1"/>
  <c r="E1982" i="1"/>
  <c r="E1981" i="1"/>
  <c r="E1980" i="1"/>
  <c r="E1979" i="1"/>
  <c r="E1978" i="1"/>
  <c r="E1977" i="1"/>
  <c r="E1976" i="1"/>
  <c r="E1975" i="1"/>
  <c r="E1974" i="1"/>
  <c r="E1973" i="1"/>
  <c r="E1972" i="1"/>
  <c r="E1971" i="1"/>
  <c r="E1970" i="1"/>
  <c r="E1969" i="1"/>
  <c r="E1968" i="1"/>
  <c r="E1967" i="1"/>
  <c r="E1966" i="1"/>
  <c r="E1965" i="1"/>
  <c r="E1964" i="1"/>
  <c r="E1963" i="1"/>
  <c r="E1962" i="1"/>
  <c r="E1961" i="1"/>
  <c r="E1960" i="1"/>
  <c r="E1959" i="1"/>
  <c r="E1958" i="1"/>
  <c r="E1957" i="1"/>
  <c r="E1956" i="1"/>
  <c r="E1955" i="1"/>
  <c r="E1954" i="1"/>
  <c r="E1953" i="1"/>
  <c r="E1952" i="1"/>
  <c r="E1951" i="1"/>
  <c r="E1950" i="1"/>
  <c r="E1949" i="1"/>
  <c r="E1948" i="1"/>
  <c r="E1947" i="1"/>
  <c r="E1946" i="1"/>
  <c r="E1945" i="1"/>
  <c r="E1944" i="1"/>
  <c r="E1943" i="1"/>
  <c r="E1942" i="1"/>
  <c r="E1941" i="1"/>
  <c r="E1940" i="1"/>
  <c r="E1939" i="1"/>
  <c r="E1938" i="1"/>
  <c r="E1937" i="1"/>
  <c r="E1936" i="1"/>
  <c r="E1935" i="1"/>
  <c r="E1934" i="1"/>
  <c r="E1933" i="1"/>
  <c r="E1932" i="1"/>
  <c r="E1931" i="1"/>
  <c r="E1930" i="1"/>
  <c r="E1929" i="1"/>
  <c r="E1928" i="1"/>
  <c r="E1927" i="1"/>
  <c r="E1926" i="1"/>
  <c r="E1925" i="1"/>
  <c r="E1924" i="1"/>
  <c r="E1923" i="1"/>
  <c r="E1922" i="1"/>
  <c r="E1921" i="1"/>
  <c r="E1920" i="1"/>
  <c r="E1919" i="1"/>
  <c r="E1918" i="1"/>
  <c r="E1917" i="1"/>
  <c r="E1916" i="1"/>
  <c r="E1915" i="1"/>
  <c r="E1914" i="1"/>
  <c r="E1913" i="1"/>
  <c r="E1912" i="1"/>
  <c r="E1911" i="1"/>
  <c r="E1910" i="1"/>
  <c r="E1909" i="1"/>
  <c r="E1908" i="1"/>
  <c r="E1907" i="1"/>
  <c r="E1906" i="1"/>
  <c r="E1905" i="1"/>
  <c r="E1904" i="1"/>
  <c r="E1903" i="1"/>
  <c r="E1902" i="1"/>
  <c r="E1901" i="1"/>
  <c r="E1900" i="1"/>
  <c r="E1899" i="1"/>
  <c r="E1898" i="1"/>
  <c r="E1897" i="1"/>
  <c r="E1896" i="1"/>
  <c r="E1895" i="1"/>
  <c r="E1894" i="1"/>
  <c r="E1893" i="1"/>
  <c r="E1892" i="1"/>
  <c r="E1891" i="1"/>
  <c r="E1890" i="1"/>
  <c r="E1889" i="1"/>
  <c r="E1888" i="1"/>
  <c r="E1887" i="1"/>
  <c r="E1886" i="1"/>
  <c r="E1885" i="1"/>
  <c r="E1884" i="1"/>
  <c r="E1883" i="1"/>
  <c r="E1882" i="1"/>
  <c r="E1881" i="1"/>
  <c r="E1880" i="1"/>
  <c r="E1879" i="1"/>
  <c r="E1878" i="1"/>
  <c r="E1877" i="1"/>
  <c r="E1876" i="1"/>
  <c r="E1875" i="1"/>
  <c r="E1874" i="1"/>
  <c r="E1873" i="1"/>
  <c r="E1872" i="1"/>
  <c r="E1871" i="1"/>
  <c r="E1870" i="1"/>
  <c r="E1869" i="1"/>
  <c r="E1868" i="1"/>
  <c r="E1867" i="1"/>
  <c r="E1866" i="1"/>
  <c r="E1865" i="1"/>
  <c r="E1864" i="1"/>
  <c r="E1863" i="1"/>
  <c r="E1862" i="1"/>
  <c r="E1861" i="1"/>
  <c r="E1860" i="1"/>
  <c r="E1859" i="1"/>
  <c r="E1858" i="1"/>
  <c r="E1857" i="1"/>
  <c r="E1856" i="1"/>
  <c r="E1855" i="1"/>
  <c r="E1854" i="1"/>
  <c r="E1853" i="1"/>
  <c r="E1852" i="1"/>
  <c r="E1851" i="1"/>
  <c r="E1850" i="1"/>
  <c r="E1849" i="1"/>
  <c r="E1848" i="1"/>
  <c r="E1847" i="1"/>
  <c r="E1846" i="1"/>
  <c r="E1845" i="1"/>
  <c r="E1844" i="1"/>
  <c r="E1843" i="1"/>
  <c r="E1842" i="1"/>
  <c r="E1841" i="1"/>
  <c r="E1840" i="1"/>
  <c r="E1839" i="1"/>
  <c r="E1838" i="1"/>
  <c r="E1837" i="1"/>
  <c r="E1836" i="1"/>
  <c r="E1835" i="1"/>
  <c r="E1834" i="1"/>
  <c r="E1833" i="1"/>
  <c r="E1832" i="1"/>
  <c r="E1831" i="1"/>
  <c r="E1830" i="1"/>
  <c r="E1829" i="1"/>
  <c r="E1828" i="1"/>
  <c r="E1827" i="1"/>
  <c r="E1826" i="1"/>
  <c r="E1825" i="1"/>
  <c r="E1824" i="1"/>
  <c r="E1823" i="1"/>
  <c r="E1822" i="1"/>
  <c r="E1821" i="1"/>
  <c r="E1820" i="1"/>
  <c r="E1819" i="1"/>
  <c r="E1818" i="1"/>
  <c r="E1817" i="1"/>
  <c r="E1816" i="1"/>
  <c r="E1815" i="1"/>
  <c r="E1814" i="1"/>
  <c r="E1813" i="1"/>
  <c r="E1812" i="1"/>
  <c r="E1811" i="1"/>
  <c r="E1810" i="1"/>
  <c r="E1809" i="1"/>
  <c r="E1808" i="1"/>
  <c r="E1807" i="1"/>
  <c r="E1806" i="1"/>
  <c r="E1805" i="1"/>
  <c r="E1804" i="1"/>
  <c r="E1803" i="1"/>
  <c r="E1802" i="1"/>
  <c r="E1801" i="1"/>
  <c r="E1800" i="1"/>
  <c r="E1799" i="1"/>
  <c r="E1798" i="1"/>
  <c r="E1797" i="1"/>
  <c r="E1796" i="1"/>
  <c r="E1795" i="1"/>
  <c r="E1794" i="1"/>
  <c r="E1793" i="1"/>
  <c r="E1792" i="1"/>
  <c r="E1791" i="1"/>
  <c r="E1790" i="1"/>
  <c r="E1789" i="1"/>
  <c r="E1788" i="1"/>
  <c r="E1787" i="1"/>
  <c r="E1786" i="1"/>
  <c r="E1785" i="1"/>
  <c r="E1784" i="1"/>
  <c r="E1783" i="1"/>
  <c r="E1782" i="1"/>
  <c r="E1781" i="1"/>
  <c r="E1780" i="1"/>
  <c r="E1779" i="1"/>
  <c r="E1778" i="1"/>
  <c r="E1777" i="1"/>
  <c r="E1776" i="1"/>
  <c r="E1775" i="1"/>
  <c r="E1774" i="1"/>
  <c r="E1773" i="1"/>
  <c r="E1772" i="1"/>
  <c r="E1771" i="1"/>
  <c r="E1770" i="1"/>
  <c r="E1769" i="1"/>
  <c r="E1768" i="1"/>
  <c r="E1767" i="1"/>
  <c r="E1766" i="1"/>
  <c r="E1765" i="1"/>
  <c r="E1764" i="1"/>
  <c r="E1763" i="1"/>
  <c r="E1762" i="1"/>
  <c r="E1761" i="1"/>
  <c r="E1760" i="1"/>
  <c r="E1759" i="1"/>
  <c r="E1758" i="1"/>
  <c r="E1757" i="1"/>
  <c r="E1756" i="1"/>
  <c r="E1755" i="1"/>
  <c r="E1754" i="1"/>
  <c r="E1753" i="1"/>
  <c r="E1752" i="1"/>
  <c r="E1751" i="1"/>
  <c r="E1750" i="1"/>
  <c r="E1749" i="1"/>
  <c r="E1748" i="1"/>
  <c r="E1747" i="1"/>
  <c r="E1746" i="1"/>
  <c r="E1745" i="1"/>
  <c r="E1744" i="1"/>
  <c r="E1743" i="1"/>
  <c r="E1742" i="1"/>
  <c r="E1741" i="1"/>
  <c r="E1740" i="1"/>
  <c r="E1739" i="1"/>
  <c r="E1738" i="1"/>
  <c r="E1737" i="1"/>
  <c r="E1736" i="1"/>
  <c r="E1735" i="1"/>
  <c r="E1734" i="1"/>
  <c r="E1733" i="1"/>
  <c r="E1732" i="1"/>
  <c r="E1731" i="1"/>
  <c r="E1730" i="1"/>
  <c r="E1729" i="1"/>
  <c r="E1728" i="1"/>
  <c r="E1727" i="1"/>
  <c r="E1726" i="1"/>
  <c r="E1725" i="1"/>
  <c r="E1724" i="1"/>
  <c r="E1723" i="1"/>
  <c r="E1722" i="1"/>
  <c r="E1721" i="1"/>
  <c r="E1720" i="1"/>
  <c r="E1719" i="1"/>
  <c r="E1718" i="1"/>
  <c r="E1717" i="1"/>
  <c r="E1716" i="1"/>
  <c r="E1715" i="1"/>
  <c r="E1714" i="1"/>
  <c r="E1713" i="1"/>
  <c r="E1712" i="1"/>
  <c r="E1711" i="1"/>
  <c r="E1710" i="1"/>
  <c r="E1709" i="1"/>
  <c r="E1708" i="1"/>
  <c r="E1707" i="1"/>
  <c r="E1706" i="1"/>
  <c r="E1705" i="1"/>
  <c r="E1704" i="1"/>
  <c r="E1703" i="1"/>
  <c r="E1702" i="1"/>
  <c r="E1701" i="1"/>
  <c r="E1700" i="1"/>
  <c r="E1699" i="1"/>
  <c r="E1698" i="1"/>
  <c r="E1697" i="1"/>
  <c r="E1696" i="1"/>
  <c r="E1695" i="1"/>
  <c r="E1694" i="1"/>
  <c r="E1693" i="1"/>
  <c r="E1692" i="1"/>
  <c r="E1691" i="1"/>
  <c r="E1690" i="1"/>
  <c r="E1689" i="1"/>
  <c r="E1688" i="1"/>
  <c r="E1687" i="1"/>
  <c r="E1686" i="1"/>
  <c r="E1685" i="1"/>
  <c r="E1684" i="1"/>
  <c r="E1683" i="1"/>
  <c r="E1682" i="1"/>
  <c r="E1681" i="1"/>
  <c r="E1680" i="1"/>
  <c r="E1679" i="1"/>
  <c r="E1678" i="1"/>
  <c r="E1677" i="1"/>
  <c r="E1676" i="1"/>
  <c r="E1675" i="1"/>
  <c r="E1674" i="1"/>
  <c r="E1673" i="1"/>
  <c r="E1672" i="1"/>
  <c r="E1671" i="1"/>
  <c r="E1670" i="1"/>
  <c r="E1669" i="1"/>
  <c r="E1668" i="1"/>
  <c r="E1667" i="1"/>
  <c r="E1666" i="1"/>
  <c r="E1665" i="1"/>
  <c r="E1664" i="1"/>
  <c r="E1663" i="1"/>
  <c r="E1662" i="1"/>
  <c r="E1661" i="1"/>
  <c r="E1660" i="1"/>
  <c r="E1659" i="1"/>
  <c r="E1658" i="1"/>
  <c r="E1657" i="1"/>
  <c r="E1656" i="1"/>
  <c r="E1655" i="1"/>
  <c r="E1654" i="1"/>
  <c r="E1653" i="1"/>
  <c r="E1652" i="1"/>
  <c r="E1651" i="1"/>
  <c r="E1650" i="1"/>
  <c r="E1649" i="1"/>
  <c r="E1648" i="1"/>
  <c r="E1647" i="1"/>
  <c r="E1646" i="1"/>
  <c r="E1645" i="1"/>
  <c r="E1644" i="1"/>
  <c r="E1643" i="1"/>
  <c r="E1642" i="1"/>
  <c r="E1641" i="1"/>
  <c r="E1640" i="1"/>
  <c r="E1639" i="1"/>
  <c r="E1638" i="1"/>
  <c r="E1637" i="1"/>
  <c r="E1636" i="1"/>
  <c r="E1635" i="1"/>
  <c r="E1634" i="1"/>
  <c r="E1633" i="1"/>
  <c r="E1632" i="1"/>
  <c r="E1631" i="1"/>
  <c r="E1630" i="1"/>
  <c r="E1629" i="1"/>
  <c r="E1628" i="1"/>
  <c r="E1627" i="1"/>
  <c r="E1626" i="1"/>
  <c r="E1625" i="1"/>
  <c r="E1624" i="1"/>
  <c r="E1623" i="1"/>
  <c r="E1622" i="1"/>
  <c r="E1621" i="1"/>
  <c r="E1620" i="1"/>
  <c r="E1619" i="1"/>
  <c r="E1618" i="1"/>
  <c r="E1617" i="1"/>
  <c r="E1616" i="1"/>
  <c r="E1615" i="1"/>
  <c r="E1614" i="1"/>
  <c r="E1613" i="1"/>
  <c r="E1612" i="1"/>
  <c r="E1611" i="1"/>
  <c r="E1610" i="1"/>
  <c r="E1609" i="1"/>
  <c r="E1608" i="1"/>
  <c r="E1607" i="1"/>
  <c r="E1606" i="1"/>
  <c r="E1605" i="1"/>
  <c r="E1604" i="1"/>
  <c r="E1603" i="1"/>
  <c r="E1602" i="1"/>
  <c r="E1601" i="1"/>
  <c r="E1600" i="1"/>
  <c r="E1599" i="1"/>
  <c r="E1598" i="1"/>
  <c r="E1597" i="1"/>
  <c r="E1596" i="1"/>
  <c r="E1595" i="1"/>
  <c r="E1594" i="1"/>
  <c r="E1593" i="1"/>
  <c r="E1592" i="1"/>
  <c r="E1591" i="1"/>
  <c r="E1590" i="1"/>
  <c r="E1589" i="1"/>
  <c r="E1588" i="1"/>
  <c r="E1587" i="1"/>
  <c r="E1586" i="1"/>
  <c r="E1585" i="1"/>
  <c r="E1584" i="1"/>
  <c r="E1583" i="1"/>
  <c r="E1582" i="1"/>
  <c r="E1581" i="1"/>
  <c r="E1580" i="1"/>
  <c r="E1579" i="1"/>
  <c r="E1578" i="1"/>
  <c r="E1577" i="1"/>
  <c r="E1576" i="1"/>
  <c r="E1575" i="1"/>
  <c r="E1574" i="1"/>
  <c r="E1573" i="1"/>
  <c r="E1572" i="1"/>
  <c r="E1571" i="1"/>
  <c r="E1570" i="1"/>
  <c r="E1569" i="1"/>
  <c r="E1568" i="1"/>
  <c r="E1567" i="1"/>
  <c r="E1566" i="1"/>
  <c r="E1565" i="1"/>
  <c r="E1564" i="1"/>
  <c r="E1563" i="1"/>
  <c r="E1562" i="1"/>
  <c r="E1561" i="1"/>
  <c r="E1560" i="1"/>
  <c r="E1559" i="1"/>
  <c r="E1558" i="1"/>
  <c r="E1557" i="1"/>
  <c r="E1556" i="1"/>
  <c r="E1555" i="1"/>
  <c r="E1554" i="1"/>
  <c r="E1553" i="1"/>
  <c r="E1552" i="1"/>
  <c r="E1551" i="1"/>
  <c r="E1550" i="1"/>
  <c r="E1549" i="1"/>
  <c r="E1548" i="1"/>
  <c r="E1547" i="1"/>
  <c r="E1546" i="1"/>
  <c r="E1545" i="1"/>
  <c r="E1544" i="1"/>
  <c r="E1543" i="1"/>
  <c r="E1542" i="1"/>
  <c r="E1541" i="1"/>
  <c r="E1540" i="1"/>
  <c r="E1539" i="1"/>
  <c r="E1538" i="1"/>
  <c r="E1537" i="1"/>
  <c r="E1536" i="1"/>
  <c r="E1535" i="1"/>
  <c r="E1534" i="1"/>
  <c r="E1533" i="1"/>
  <c r="E1532" i="1"/>
  <c r="E1531" i="1"/>
  <c r="E1530" i="1"/>
  <c r="E1529" i="1"/>
  <c r="E1528" i="1"/>
  <c r="E1527" i="1"/>
  <c r="E1526" i="1"/>
  <c r="E1525" i="1"/>
  <c r="E1524" i="1"/>
  <c r="E1523" i="1"/>
  <c r="E1522" i="1"/>
  <c r="E1521" i="1"/>
  <c r="E1520" i="1"/>
  <c r="E1519" i="1"/>
  <c r="E1518" i="1"/>
  <c r="E1517" i="1"/>
  <c r="E1516" i="1"/>
  <c r="E1515" i="1"/>
  <c r="E1514" i="1"/>
  <c r="E1513" i="1"/>
  <c r="E1512" i="1"/>
  <c r="E1511" i="1"/>
  <c r="E1510" i="1"/>
  <c r="E1509" i="1"/>
  <c r="E1508" i="1"/>
  <c r="E1507" i="1"/>
  <c r="E1506" i="1"/>
  <c r="E1505" i="1"/>
  <c r="E1504" i="1"/>
  <c r="E1503" i="1"/>
  <c r="E1502" i="1"/>
  <c r="E1501" i="1"/>
  <c r="E1500" i="1"/>
  <c r="E1499" i="1"/>
  <c r="E1498" i="1"/>
  <c r="E1497" i="1"/>
  <c r="E1496" i="1"/>
  <c r="E1495" i="1"/>
  <c r="E1494" i="1"/>
  <c r="E1493" i="1"/>
  <c r="E1492" i="1"/>
  <c r="E1491" i="1"/>
  <c r="E1490" i="1"/>
  <c r="E1489" i="1"/>
  <c r="E1488" i="1"/>
  <c r="E1487" i="1"/>
  <c r="E1486" i="1"/>
  <c r="E1485" i="1"/>
  <c r="E1484" i="1"/>
  <c r="E1483" i="1"/>
  <c r="E1482" i="1"/>
  <c r="E1481" i="1"/>
  <c r="E1480" i="1"/>
  <c r="E1479" i="1"/>
  <c r="E1478" i="1"/>
  <c r="E1477" i="1"/>
  <c r="E1476" i="1"/>
  <c r="E1475" i="1"/>
  <c r="E1474" i="1"/>
  <c r="E1473" i="1"/>
  <c r="E1472" i="1"/>
  <c r="E1471" i="1"/>
  <c r="E1470" i="1"/>
  <c r="E1469" i="1"/>
  <c r="E1468" i="1"/>
  <c r="E1467" i="1"/>
  <c r="E1466" i="1"/>
  <c r="E1465" i="1"/>
  <c r="E1464" i="1"/>
  <c r="E1463" i="1"/>
  <c r="E1462" i="1"/>
  <c r="E1461" i="1"/>
  <c r="E1460" i="1"/>
  <c r="E1459" i="1"/>
  <c r="E1458" i="1"/>
  <c r="E1457" i="1"/>
  <c r="E1456" i="1"/>
  <c r="E1455" i="1"/>
  <c r="E1454" i="1"/>
  <c r="E1453" i="1"/>
  <c r="E1452" i="1"/>
  <c r="E1451" i="1"/>
  <c r="E1450" i="1"/>
  <c r="E1449" i="1"/>
  <c r="E1448" i="1"/>
  <c r="E1447" i="1"/>
  <c r="E1446" i="1"/>
  <c r="E1445" i="1"/>
  <c r="E1444" i="1"/>
  <c r="E1443" i="1"/>
  <c r="E1442" i="1"/>
  <c r="E1441" i="1"/>
  <c r="E1440" i="1"/>
  <c r="E1439" i="1"/>
  <c r="E1438" i="1"/>
  <c r="E1437" i="1"/>
  <c r="E1436" i="1"/>
  <c r="E1435" i="1"/>
  <c r="E1434" i="1"/>
  <c r="E1433" i="1"/>
  <c r="E1432" i="1"/>
  <c r="E1431" i="1"/>
  <c r="E1430" i="1"/>
  <c r="E1429" i="1"/>
  <c r="E1428" i="1"/>
  <c r="E1427" i="1"/>
  <c r="E1426" i="1"/>
  <c r="E1425" i="1"/>
  <c r="E1424" i="1"/>
  <c r="E1423" i="1"/>
  <c r="E1422" i="1"/>
  <c r="E1421" i="1"/>
  <c r="E1420" i="1"/>
  <c r="E1419" i="1"/>
  <c r="E1418" i="1"/>
  <c r="E1417" i="1"/>
  <c r="E1416" i="1"/>
  <c r="E1415" i="1"/>
  <c r="E1414" i="1"/>
  <c r="E1413" i="1"/>
  <c r="E1412" i="1"/>
  <c r="E1411" i="1"/>
  <c r="E1410" i="1"/>
  <c r="E1409" i="1"/>
  <c r="E1408" i="1"/>
  <c r="E1407" i="1"/>
  <c r="E1406" i="1"/>
  <c r="E1405" i="1"/>
  <c r="E1404" i="1"/>
  <c r="E1403" i="1"/>
  <c r="E1402" i="1"/>
  <c r="E1401" i="1"/>
  <c r="E1400" i="1"/>
  <c r="E1399" i="1"/>
  <c r="E1398" i="1"/>
  <c r="E1397" i="1"/>
  <c r="E1396" i="1"/>
  <c r="E1395" i="1"/>
  <c r="E1394" i="1"/>
  <c r="E1393" i="1"/>
  <c r="E1392" i="1"/>
  <c r="E1391" i="1"/>
  <c r="E1390" i="1"/>
  <c r="E1389" i="1"/>
  <c r="E1388" i="1"/>
  <c r="E1387" i="1"/>
  <c r="E1386" i="1"/>
  <c r="E1385" i="1"/>
  <c r="E1384" i="1"/>
  <c r="E1383" i="1"/>
  <c r="E1382" i="1"/>
  <c r="E1381" i="1"/>
  <c r="E1380" i="1"/>
  <c r="E1379" i="1"/>
  <c r="E1378" i="1"/>
  <c r="E1377" i="1"/>
  <c r="E1376" i="1"/>
  <c r="E1375" i="1"/>
  <c r="E1374" i="1"/>
  <c r="E1373" i="1"/>
  <c r="E1372" i="1"/>
  <c r="E1371" i="1"/>
  <c r="E1370" i="1"/>
  <c r="E1369" i="1"/>
  <c r="E1368" i="1"/>
  <c r="E1367" i="1"/>
  <c r="E1366" i="1"/>
  <c r="E1365" i="1"/>
  <c r="E1364" i="1"/>
  <c r="E1363" i="1"/>
  <c r="E1362" i="1"/>
  <c r="E1361" i="1"/>
  <c r="E1360" i="1"/>
  <c r="E1359" i="1"/>
  <c r="E1358" i="1"/>
  <c r="E1357" i="1"/>
  <c r="E1356" i="1"/>
  <c r="E1355" i="1"/>
  <c r="E1354" i="1"/>
  <c r="E1353" i="1"/>
  <c r="E1352" i="1"/>
  <c r="E1351" i="1"/>
  <c r="E1350" i="1"/>
  <c r="E1349" i="1"/>
  <c r="E1348" i="1"/>
  <c r="E1347" i="1"/>
  <c r="E1346" i="1"/>
  <c r="E1345" i="1"/>
  <c r="E1344" i="1"/>
  <c r="E1343" i="1"/>
  <c r="E1342" i="1"/>
  <c r="E1341" i="1"/>
  <c r="E1340" i="1"/>
  <c r="E1339" i="1"/>
  <c r="E1338" i="1"/>
  <c r="E1337" i="1"/>
  <c r="E1336" i="1"/>
  <c r="E1335" i="1"/>
  <c r="E1334" i="1"/>
  <c r="E1333" i="1"/>
  <c r="E1332" i="1"/>
  <c r="E1331" i="1"/>
  <c r="E1330" i="1"/>
  <c r="E1329" i="1"/>
  <c r="E1328" i="1"/>
  <c r="E1327" i="1"/>
  <c r="E1326" i="1"/>
  <c r="E1325" i="1"/>
  <c r="E1324" i="1"/>
  <c r="E1323" i="1"/>
  <c r="E1322" i="1"/>
  <c r="E1321" i="1"/>
  <c r="E1320" i="1"/>
  <c r="E1319" i="1"/>
  <c r="E1318" i="1"/>
  <c r="E1317" i="1"/>
  <c r="E1316" i="1"/>
  <c r="E1315" i="1"/>
  <c r="E1314" i="1"/>
  <c r="E1313" i="1"/>
  <c r="E1312" i="1"/>
  <c r="E1311" i="1"/>
  <c r="E1310" i="1"/>
  <c r="E1309" i="1"/>
  <c r="E1308" i="1"/>
  <c r="E1307" i="1"/>
  <c r="E1306" i="1"/>
  <c r="E1305" i="1"/>
  <c r="E1304" i="1"/>
  <c r="E1303" i="1"/>
  <c r="E1302" i="1"/>
  <c r="E1301" i="1"/>
  <c r="E1300" i="1"/>
  <c r="E1299" i="1"/>
  <c r="E1298" i="1"/>
  <c r="E1297" i="1"/>
  <c r="E1296" i="1"/>
  <c r="E1295" i="1"/>
  <c r="E1294" i="1"/>
  <c r="E1293" i="1"/>
  <c r="E1292" i="1"/>
  <c r="E1291" i="1"/>
  <c r="E1290" i="1"/>
  <c r="E1289" i="1"/>
  <c r="E1288" i="1"/>
  <c r="E1287" i="1"/>
  <c r="E1286" i="1"/>
  <c r="E1285" i="1"/>
  <c r="E1284" i="1"/>
  <c r="E1283" i="1"/>
  <c r="E1282" i="1"/>
  <c r="E1281" i="1"/>
  <c r="E1280" i="1"/>
  <c r="E1279" i="1"/>
  <c r="E1278" i="1"/>
  <c r="E1277" i="1"/>
  <c r="E1276" i="1"/>
  <c r="E1275" i="1"/>
  <c r="E1274" i="1"/>
  <c r="E1273" i="1"/>
  <c r="E1272" i="1"/>
  <c r="E1271" i="1"/>
  <c r="E1270" i="1"/>
  <c r="E1269" i="1"/>
  <c r="E1268" i="1"/>
  <c r="E1267" i="1"/>
  <c r="E1266" i="1"/>
  <c r="E1265" i="1"/>
  <c r="E1264" i="1"/>
  <c r="E1263" i="1"/>
  <c r="E1262" i="1"/>
  <c r="E1261" i="1"/>
  <c r="E1260" i="1"/>
  <c r="E1259" i="1"/>
  <c r="E1258" i="1"/>
  <c r="E1257" i="1"/>
  <c r="E1256" i="1"/>
  <c r="E1255" i="1"/>
  <c r="E1254" i="1"/>
  <c r="E1253" i="1"/>
  <c r="E1252" i="1"/>
  <c r="E1251" i="1"/>
  <c r="E1250" i="1"/>
  <c r="E1249" i="1"/>
  <c r="E1248" i="1"/>
  <c r="E1247" i="1"/>
  <c r="E1246" i="1"/>
  <c r="E1245" i="1"/>
  <c r="E1244" i="1"/>
  <c r="E1243" i="1"/>
  <c r="E1242" i="1"/>
  <c r="E1241" i="1"/>
  <c r="E1240" i="1"/>
  <c r="E1239" i="1"/>
  <c r="E1238" i="1"/>
  <c r="E1237" i="1"/>
  <c r="E1236" i="1"/>
  <c r="E1235" i="1"/>
  <c r="E1234" i="1"/>
  <c r="E1233" i="1"/>
  <c r="E1232" i="1"/>
  <c r="E1231" i="1"/>
  <c r="E1230" i="1"/>
  <c r="E1229" i="1"/>
  <c r="E1228" i="1"/>
  <c r="E1227" i="1"/>
  <c r="E1226" i="1"/>
  <c r="E1225" i="1"/>
  <c r="E1224" i="1"/>
  <c r="E1223" i="1"/>
  <c r="E1222" i="1"/>
  <c r="E1221" i="1"/>
  <c r="E1220" i="1"/>
  <c r="E1219" i="1"/>
  <c r="E1218" i="1"/>
  <c r="E1217" i="1"/>
  <c r="E1216" i="1"/>
  <c r="E1215" i="1"/>
  <c r="E1214" i="1"/>
  <c r="E1213" i="1"/>
  <c r="E1212" i="1"/>
  <c r="E1211" i="1"/>
  <c r="E1210" i="1"/>
  <c r="E1209" i="1"/>
  <c r="E1208" i="1"/>
  <c r="E1207" i="1"/>
  <c r="E1206" i="1"/>
  <c r="E1205" i="1"/>
  <c r="E1204" i="1"/>
  <c r="E1203" i="1"/>
  <c r="E1202" i="1"/>
  <c r="E1201" i="1"/>
  <c r="E1200" i="1"/>
  <c r="E1199" i="1"/>
  <c r="E1198" i="1"/>
  <c r="E1197" i="1"/>
  <c r="E1196" i="1"/>
  <c r="E1195" i="1"/>
  <c r="E1194" i="1"/>
  <c r="E1193" i="1"/>
  <c r="E1192" i="1"/>
  <c r="E1191" i="1"/>
  <c r="E1190" i="1"/>
  <c r="E1189" i="1"/>
  <c r="E1188" i="1"/>
  <c r="E1187" i="1"/>
  <c r="E1186" i="1"/>
  <c r="E1185" i="1"/>
  <c r="E1184" i="1"/>
  <c r="E1183" i="1"/>
  <c r="E1182" i="1"/>
  <c r="E1181" i="1"/>
  <c r="E1180" i="1"/>
  <c r="E1179" i="1"/>
  <c r="E1178" i="1"/>
  <c r="E1177" i="1"/>
  <c r="E1176" i="1"/>
  <c r="E1175" i="1"/>
  <c r="E1174" i="1"/>
  <c r="E1173" i="1"/>
  <c r="E1172" i="1"/>
  <c r="E1171" i="1"/>
  <c r="E1170" i="1"/>
  <c r="E1169" i="1"/>
  <c r="E1168" i="1"/>
  <c r="E1167" i="1"/>
  <c r="E1166" i="1"/>
  <c r="E1165" i="1"/>
  <c r="E1164" i="1"/>
  <c r="E1163" i="1"/>
  <c r="E1162" i="1"/>
  <c r="E1161" i="1"/>
  <c r="E1160" i="1"/>
  <c r="E1159" i="1"/>
  <c r="E1158" i="1"/>
  <c r="E1157" i="1"/>
  <c r="E1156" i="1"/>
  <c r="E1155" i="1"/>
  <c r="E1154" i="1"/>
  <c r="E1153" i="1"/>
  <c r="E1152" i="1"/>
  <c r="E1151" i="1"/>
  <c r="E1150" i="1"/>
  <c r="E1149" i="1"/>
  <c r="E1148" i="1"/>
  <c r="E1147" i="1"/>
  <c r="E1146" i="1"/>
  <c r="E1145" i="1"/>
  <c r="E1144" i="1"/>
  <c r="E1143" i="1"/>
  <c r="E1142" i="1"/>
  <c r="E1141" i="1"/>
  <c r="E1140" i="1"/>
  <c r="E1139" i="1"/>
  <c r="E1138" i="1"/>
  <c r="E1137" i="1"/>
  <c r="E1136" i="1"/>
  <c r="E1135" i="1"/>
  <c r="E1134" i="1"/>
  <c r="E1133" i="1"/>
  <c r="E1132" i="1"/>
  <c r="E1131" i="1"/>
  <c r="E1130" i="1"/>
  <c r="E1129" i="1"/>
  <c r="E1128" i="1"/>
  <c r="E1127" i="1"/>
  <c r="E1126" i="1"/>
  <c r="E1125" i="1"/>
  <c r="E1124" i="1"/>
  <c r="E1123" i="1"/>
  <c r="E1122" i="1"/>
  <c r="E1121" i="1"/>
  <c r="E1120" i="1"/>
  <c r="E1119" i="1"/>
  <c r="E1118" i="1"/>
  <c r="E1117" i="1"/>
  <c r="E1116" i="1"/>
  <c r="E1115" i="1"/>
  <c r="E1114" i="1"/>
  <c r="E1113" i="1"/>
  <c r="E1112" i="1"/>
  <c r="E1111" i="1"/>
  <c r="E1110" i="1"/>
  <c r="E1109" i="1"/>
  <c r="E1108" i="1"/>
  <c r="E1107" i="1"/>
  <c r="E1106" i="1"/>
  <c r="E1105" i="1"/>
  <c r="E1104" i="1"/>
  <c r="E1103" i="1"/>
  <c r="E1102" i="1"/>
  <c r="E1101" i="1"/>
  <c r="E1100" i="1"/>
  <c r="E1099" i="1"/>
  <c r="E1098" i="1"/>
  <c r="E1097" i="1"/>
  <c r="E1096" i="1"/>
  <c r="E1095" i="1"/>
  <c r="E1094" i="1"/>
  <c r="E1093" i="1"/>
  <c r="E1092" i="1"/>
  <c r="E1091" i="1"/>
  <c r="E1090" i="1"/>
  <c r="E1089" i="1"/>
  <c r="E1088" i="1"/>
  <c r="E1087" i="1"/>
  <c r="E1086" i="1"/>
  <c r="E1085" i="1"/>
  <c r="E1084" i="1"/>
  <c r="E1083" i="1"/>
  <c r="E1082" i="1"/>
  <c r="E1081" i="1"/>
  <c r="E1080" i="1"/>
  <c r="E1079" i="1"/>
  <c r="E1078" i="1"/>
  <c r="E1077" i="1"/>
  <c r="E1076" i="1"/>
  <c r="E1075" i="1"/>
  <c r="E1074" i="1"/>
  <c r="E1073" i="1"/>
  <c r="E1072" i="1"/>
  <c r="E1071" i="1"/>
  <c r="E1070" i="1"/>
  <c r="E1069" i="1"/>
  <c r="E1068" i="1"/>
  <c r="E1067" i="1"/>
  <c r="E1066" i="1"/>
  <c r="E1065" i="1"/>
  <c r="E1064" i="1"/>
  <c r="E1063" i="1"/>
  <c r="E1062" i="1"/>
  <c r="E1061" i="1"/>
  <c r="E1060" i="1"/>
  <c r="E1059" i="1"/>
  <c r="E1058" i="1"/>
  <c r="E1057" i="1"/>
  <c r="E1056" i="1"/>
  <c r="E1055" i="1"/>
  <c r="E1054" i="1"/>
  <c r="E1053" i="1"/>
  <c r="E1052" i="1"/>
  <c r="E1051" i="1"/>
  <c r="E1050" i="1"/>
  <c r="E1049" i="1"/>
  <c r="E1048" i="1"/>
  <c r="E1047" i="1"/>
  <c r="E1046" i="1"/>
  <c r="E1045" i="1"/>
  <c r="E1044" i="1"/>
  <c r="E1043" i="1"/>
  <c r="E1042" i="1"/>
  <c r="E1041" i="1"/>
  <c r="E1040" i="1"/>
  <c r="E1039" i="1"/>
  <c r="E1038" i="1"/>
  <c r="E1037" i="1"/>
  <c r="E1036" i="1"/>
  <c r="E1035" i="1"/>
  <c r="E1034" i="1"/>
  <c r="E1033" i="1"/>
  <c r="E1032" i="1"/>
  <c r="E1031" i="1"/>
  <c r="E1030" i="1"/>
  <c r="E1029" i="1"/>
  <c r="E1028" i="1"/>
  <c r="E1027" i="1"/>
  <c r="E1026" i="1"/>
  <c r="E1025" i="1"/>
  <c r="E1024" i="1"/>
  <c r="E1023" i="1"/>
  <c r="E1022" i="1"/>
  <c r="E1021" i="1"/>
  <c r="E1020" i="1"/>
  <c r="E1019" i="1"/>
  <c r="E1018" i="1"/>
  <c r="E1017" i="1"/>
  <c r="E1016" i="1"/>
  <c r="E1015" i="1"/>
  <c r="E1014" i="1"/>
  <c r="E1013" i="1"/>
  <c r="E1012" i="1"/>
  <c r="E1011" i="1"/>
  <c r="E1010" i="1"/>
  <c r="E1009" i="1"/>
  <c r="E1008" i="1"/>
  <c r="E1007" i="1"/>
  <c r="E1006" i="1"/>
  <c r="E1005" i="1"/>
  <c r="E1004" i="1"/>
  <c r="E1003" i="1"/>
  <c r="E1002" i="1"/>
  <c r="E1001" i="1"/>
  <c r="E1000" i="1"/>
  <c r="E999" i="1"/>
  <c r="E998" i="1"/>
  <c r="E997" i="1"/>
  <c r="E996" i="1"/>
  <c r="E995" i="1"/>
  <c r="E994" i="1"/>
  <c r="E993" i="1"/>
  <c r="E992" i="1"/>
  <c r="E991" i="1"/>
  <c r="E990" i="1"/>
  <c r="E989" i="1"/>
  <c r="E988" i="1"/>
  <c r="E987" i="1"/>
  <c r="E986" i="1"/>
  <c r="E985" i="1"/>
  <c r="E984" i="1"/>
  <c r="E983" i="1"/>
  <c r="E982" i="1"/>
  <c r="E981" i="1"/>
  <c r="E980" i="1"/>
  <c r="E979" i="1"/>
  <c r="E978" i="1"/>
  <c r="E977" i="1"/>
  <c r="E976" i="1"/>
  <c r="E975" i="1"/>
  <c r="E974" i="1"/>
  <c r="E973" i="1"/>
  <c r="E972" i="1"/>
  <c r="E971" i="1"/>
  <c r="E970" i="1"/>
  <c r="E969" i="1"/>
  <c r="E968" i="1"/>
  <c r="E967" i="1"/>
  <c r="E966" i="1"/>
  <c r="E965" i="1"/>
  <c r="E964" i="1"/>
  <c r="E963" i="1"/>
  <c r="E962" i="1"/>
  <c r="E961" i="1"/>
  <c r="E960" i="1"/>
  <c r="E959" i="1"/>
  <c r="E958" i="1"/>
  <c r="E957" i="1"/>
  <c r="E956" i="1"/>
  <c r="E955" i="1"/>
  <c r="E954" i="1"/>
  <c r="E953" i="1"/>
  <c r="E952" i="1"/>
  <c r="E951" i="1"/>
  <c r="E950" i="1"/>
  <c r="E949" i="1"/>
  <c r="E948" i="1"/>
  <c r="E947" i="1"/>
  <c r="E946" i="1"/>
  <c r="E945" i="1"/>
  <c r="E944" i="1"/>
  <c r="E943" i="1"/>
  <c r="E942" i="1"/>
  <c r="E941" i="1"/>
  <c r="E940" i="1"/>
  <c r="E939" i="1"/>
  <c r="E938" i="1"/>
  <c r="E937" i="1"/>
  <c r="E936" i="1"/>
  <c r="E935" i="1"/>
  <c r="E934" i="1"/>
  <c r="E933" i="1"/>
  <c r="E932" i="1"/>
  <c r="E931" i="1"/>
  <c r="E930" i="1"/>
  <c r="E929" i="1"/>
  <c r="E928" i="1"/>
  <c r="E927" i="1"/>
  <c r="E926" i="1"/>
  <c r="E925" i="1"/>
  <c r="E924" i="1"/>
  <c r="E923" i="1"/>
  <c r="E922" i="1"/>
  <c r="E921" i="1"/>
  <c r="E920" i="1"/>
  <c r="E919" i="1"/>
  <c r="E918" i="1"/>
  <c r="E917" i="1"/>
  <c r="E916" i="1"/>
  <c r="E915" i="1"/>
  <c r="E914" i="1"/>
  <c r="E913" i="1"/>
  <c r="E912" i="1"/>
  <c r="E911" i="1"/>
  <c r="E910" i="1"/>
  <c r="E909" i="1"/>
  <c r="E908" i="1"/>
  <c r="E907" i="1"/>
  <c r="E906" i="1"/>
  <c r="E905" i="1"/>
  <c r="E904" i="1"/>
  <c r="E903" i="1"/>
  <c r="E902" i="1"/>
  <c r="E901" i="1"/>
  <c r="E900" i="1"/>
  <c r="E899" i="1"/>
  <c r="E898" i="1"/>
  <c r="E897" i="1"/>
  <c r="E896" i="1"/>
  <c r="E895" i="1"/>
  <c r="E894" i="1"/>
  <c r="E893" i="1"/>
  <c r="E892" i="1"/>
  <c r="E891" i="1"/>
  <c r="E890" i="1"/>
  <c r="E889" i="1"/>
  <c r="E888" i="1"/>
  <c r="E887" i="1"/>
  <c r="E886" i="1"/>
  <c r="E885" i="1"/>
  <c r="E884" i="1"/>
  <c r="E883" i="1"/>
  <c r="E882" i="1"/>
  <c r="E881" i="1"/>
  <c r="E880" i="1"/>
  <c r="E879" i="1"/>
  <c r="E878" i="1"/>
  <c r="E877" i="1"/>
  <c r="E876" i="1"/>
  <c r="E875" i="1"/>
  <c r="E874" i="1"/>
  <c r="E873" i="1"/>
  <c r="E872" i="1"/>
  <c r="E871" i="1"/>
  <c r="E870" i="1"/>
  <c r="E869" i="1"/>
  <c r="E868" i="1"/>
  <c r="E867" i="1"/>
  <c r="E866" i="1"/>
  <c r="E865" i="1"/>
  <c r="E864" i="1"/>
  <c r="E863" i="1"/>
  <c r="E862" i="1"/>
  <c r="E861" i="1"/>
  <c r="E860" i="1"/>
  <c r="E859" i="1"/>
  <c r="E858" i="1"/>
  <c r="E857" i="1"/>
  <c r="E856" i="1"/>
  <c r="E855" i="1"/>
  <c r="E854" i="1"/>
  <c r="E853" i="1"/>
  <c r="E852" i="1"/>
  <c r="E851" i="1"/>
  <c r="E850" i="1"/>
  <c r="E849" i="1"/>
  <c r="E848" i="1"/>
  <c r="E847" i="1"/>
  <c r="E846" i="1"/>
  <c r="E845" i="1"/>
  <c r="E844" i="1"/>
  <c r="E843" i="1"/>
  <c r="E842" i="1"/>
  <c r="E841" i="1"/>
  <c r="E840" i="1"/>
  <c r="E839" i="1"/>
  <c r="E838" i="1"/>
  <c r="E837" i="1"/>
  <c r="E836" i="1"/>
  <c r="E835" i="1"/>
  <c r="E834" i="1"/>
  <c r="E833" i="1"/>
  <c r="E832" i="1"/>
  <c r="E831" i="1"/>
  <c r="E830" i="1"/>
  <c r="E829" i="1"/>
  <c r="E828" i="1"/>
  <c r="E827" i="1"/>
  <c r="E826" i="1"/>
  <c r="E825" i="1"/>
  <c r="E824" i="1"/>
  <c r="E823" i="1"/>
  <c r="E822" i="1"/>
  <c r="E821" i="1"/>
  <c r="E820" i="1"/>
  <c r="E819" i="1"/>
  <c r="E818" i="1"/>
  <c r="E817" i="1"/>
  <c r="E816" i="1"/>
  <c r="E815" i="1"/>
  <c r="E814" i="1"/>
  <c r="E813" i="1"/>
  <c r="E812" i="1"/>
  <c r="E811" i="1"/>
  <c r="E810" i="1"/>
  <c r="E809" i="1"/>
  <c r="E808" i="1"/>
  <c r="E807" i="1"/>
  <c r="E806" i="1"/>
  <c r="E805" i="1"/>
  <c r="E804" i="1"/>
  <c r="E803" i="1"/>
  <c r="E802" i="1"/>
  <c r="E801" i="1"/>
  <c r="E800" i="1"/>
  <c r="E799" i="1"/>
  <c r="E798" i="1"/>
  <c r="E797" i="1"/>
  <c r="E796" i="1"/>
  <c r="E795" i="1"/>
  <c r="E794" i="1"/>
  <c r="E793" i="1"/>
  <c r="E792" i="1"/>
  <c r="E791" i="1"/>
  <c r="E790" i="1"/>
  <c r="E789" i="1"/>
  <c r="E788" i="1"/>
  <c r="E787" i="1"/>
  <c r="E786" i="1"/>
  <c r="E785" i="1"/>
  <c r="E784" i="1"/>
  <c r="E783" i="1"/>
  <c r="E782" i="1"/>
  <c r="E781" i="1"/>
  <c r="E780" i="1"/>
  <c r="E779" i="1"/>
  <c r="E778" i="1"/>
  <c r="E777" i="1"/>
  <c r="E776" i="1"/>
  <c r="E775" i="1"/>
  <c r="E774" i="1"/>
  <c r="E773" i="1"/>
  <c r="E772" i="1"/>
  <c r="E771" i="1"/>
  <c r="E770" i="1"/>
  <c r="E769" i="1"/>
  <c r="E768" i="1"/>
  <c r="E767" i="1"/>
  <c r="E766" i="1"/>
  <c r="E765" i="1"/>
  <c r="E764" i="1"/>
  <c r="E763" i="1"/>
  <c r="E762" i="1"/>
  <c r="E761" i="1"/>
  <c r="E760" i="1"/>
  <c r="E759" i="1"/>
  <c r="E758" i="1"/>
  <c r="E757" i="1"/>
  <c r="E756" i="1"/>
  <c r="E755" i="1"/>
  <c r="E754" i="1"/>
  <c r="E753" i="1"/>
  <c r="E752" i="1"/>
  <c r="E751" i="1"/>
  <c r="E750" i="1"/>
  <c r="E749" i="1"/>
  <c r="E748" i="1"/>
  <c r="E747" i="1"/>
  <c r="E746" i="1"/>
  <c r="E745" i="1"/>
  <c r="E744" i="1"/>
  <c r="E743" i="1"/>
  <c r="E742" i="1"/>
  <c r="E741" i="1"/>
  <c r="E740" i="1"/>
  <c r="E739" i="1"/>
  <c r="E738" i="1"/>
  <c r="E737" i="1"/>
  <c r="E736" i="1"/>
  <c r="E735" i="1"/>
  <c r="E734" i="1"/>
  <c r="E733" i="1"/>
  <c r="E732" i="1"/>
  <c r="E731" i="1"/>
  <c r="E730" i="1"/>
  <c r="E729" i="1"/>
  <c r="E728" i="1"/>
  <c r="E727" i="1"/>
  <c r="E726" i="1"/>
  <c r="E725" i="1"/>
  <c r="E724" i="1"/>
  <c r="E723" i="1"/>
  <c r="E722" i="1"/>
  <c r="E721" i="1"/>
  <c r="E720" i="1"/>
  <c r="E719" i="1"/>
  <c r="E718" i="1"/>
  <c r="E717" i="1"/>
  <c r="E716" i="1"/>
  <c r="E715" i="1"/>
  <c r="E714" i="1"/>
  <c r="E713" i="1"/>
  <c r="E712" i="1"/>
  <c r="E711" i="1"/>
  <c r="E710" i="1"/>
  <c r="E709" i="1"/>
  <c r="E708" i="1"/>
  <c r="E707" i="1"/>
  <c r="E706" i="1"/>
  <c r="E705" i="1"/>
  <c r="E704" i="1"/>
  <c r="E703" i="1"/>
  <c r="E702" i="1"/>
  <c r="E701" i="1"/>
  <c r="E700" i="1"/>
  <c r="E699" i="1"/>
  <c r="E698" i="1"/>
  <c r="E697" i="1"/>
  <c r="E696" i="1"/>
  <c r="E695" i="1"/>
  <c r="E694" i="1"/>
  <c r="E693" i="1"/>
  <c r="E692" i="1"/>
  <c r="E691" i="1"/>
  <c r="E690" i="1"/>
  <c r="E689" i="1"/>
  <c r="E688" i="1"/>
  <c r="E687" i="1"/>
  <c r="E686" i="1"/>
  <c r="E685" i="1"/>
  <c r="E684" i="1"/>
  <c r="E683" i="1"/>
  <c r="E682" i="1"/>
  <c r="E681" i="1"/>
  <c r="E680" i="1"/>
  <c r="E679" i="1"/>
  <c r="E678" i="1"/>
  <c r="E677" i="1"/>
  <c r="E676" i="1"/>
  <c r="E675" i="1"/>
  <c r="E674" i="1"/>
  <c r="E673" i="1"/>
  <c r="E672" i="1"/>
  <c r="E671" i="1"/>
  <c r="E670" i="1"/>
  <c r="E669" i="1"/>
  <c r="E668" i="1"/>
  <c r="E667" i="1"/>
  <c r="E666" i="1"/>
  <c r="E665" i="1"/>
  <c r="E664" i="1"/>
  <c r="E663" i="1"/>
  <c r="E662" i="1"/>
  <c r="E661" i="1"/>
  <c r="E660" i="1"/>
  <c r="E659" i="1"/>
  <c r="E658" i="1"/>
  <c r="E657" i="1"/>
  <c r="E656" i="1"/>
  <c r="E655" i="1"/>
  <c r="E654" i="1"/>
  <c r="E653" i="1"/>
  <c r="E652" i="1"/>
  <c r="E651" i="1"/>
  <c r="E650" i="1"/>
  <c r="E649" i="1"/>
  <c r="E648" i="1"/>
  <c r="E647" i="1"/>
  <c r="E646" i="1"/>
  <c r="E645" i="1"/>
  <c r="E644" i="1"/>
  <c r="E643" i="1"/>
  <c r="E642" i="1"/>
  <c r="E641" i="1"/>
  <c r="E640" i="1"/>
  <c r="E639" i="1"/>
  <c r="E638" i="1"/>
  <c r="E637" i="1"/>
  <c r="E636" i="1"/>
  <c r="E635" i="1"/>
  <c r="E634" i="1"/>
  <c r="E633" i="1"/>
  <c r="E632" i="1"/>
  <c r="E631" i="1"/>
  <c r="E630" i="1"/>
  <c r="E629" i="1"/>
  <c r="E628" i="1"/>
  <c r="E627" i="1"/>
  <c r="E626" i="1"/>
  <c r="E625" i="1"/>
  <c r="E624" i="1"/>
  <c r="E623" i="1"/>
  <c r="E622" i="1"/>
  <c r="E621" i="1"/>
  <c r="E620" i="1"/>
  <c r="E619" i="1"/>
  <c r="E618" i="1"/>
  <c r="E617" i="1"/>
  <c r="E616" i="1"/>
  <c r="E615" i="1"/>
  <c r="E614" i="1"/>
  <c r="E613" i="1"/>
  <c r="E612" i="1"/>
  <c r="E611" i="1"/>
  <c r="E610" i="1"/>
  <c r="E609" i="1"/>
  <c r="E608" i="1"/>
  <c r="E607" i="1"/>
  <c r="E606" i="1"/>
  <c r="E605" i="1"/>
  <c r="E604" i="1"/>
  <c r="E603" i="1"/>
  <c r="E602" i="1"/>
  <c r="E601" i="1"/>
  <c r="E600" i="1"/>
  <c r="E599" i="1"/>
  <c r="E598" i="1"/>
  <c r="E597" i="1"/>
  <c r="E596" i="1"/>
  <c r="E595" i="1"/>
  <c r="E594" i="1"/>
  <c r="E593" i="1"/>
  <c r="E592" i="1"/>
  <c r="E591" i="1"/>
  <c r="E590" i="1"/>
  <c r="E589" i="1"/>
  <c r="E588" i="1"/>
  <c r="E587" i="1"/>
  <c r="E586" i="1"/>
  <c r="E585" i="1"/>
  <c r="E584" i="1"/>
  <c r="E583" i="1"/>
  <c r="E582" i="1"/>
  <c r="E581" i="1"/>
  <c r="E580" i="1"/>
  <c r="E579" i="1"/>
  <c r="E578" i="1"/>
  <c r="E577" i="1"/>
  <c r="E576" i="1"/>
  <c r="E575" i="1"/>
  <c r="E574" i="1"/>
  <c r="E573" i="1"/>
  <c r="E572" i="1"/>
  <c r="E571" i="1"/>
  <c r="E570" i="1"/>
  <c r="E569" i="1"/>
  <c r="E568" i="1"/>
  <c r="E567" i="1"/>
  <c r="E566" i="1"/>
  <c r="E565" i="1"/>
  <c r="E564" i="1"/>
  <c r="E563" i="1"/>
  <c r="E562" i="1"/>
  <c r="E561" i="1"/>
  <c r="E560" i="1"/>
  <c r="E559" i="1"/>
  <c r="E558" i="1"/>
  <c r="E557" i="1"/>
  <c r="E556" i="1"/>
  <c r="E555" i="1"/>
  <c r="E554" i="1"/>
  <c r="E553" i="1"/>
  <c r="E552" i="1"/>
  <c r="E551" i="1"/>
  <c r="E550" i="1"/>
  <c r="E549" i="1"/>
  <c r="E548" i="1"/>
  <c r="E547" i="1"/>
  <c r="E546" i="1"/>
  <c r="E545" i="1"/>
  <c r="E544" i="1"/>
  <c r="E543" i="1"/>
  <c r="E542" i="1"/>
  <c r="E541" i="1"/>
  <c r="E540" i="1"/>
  <c r="E539" i="1"/>
  <c r="E538" i="1"/>
  <c r="E537" i="1"/>
  <c r="E536" i="1"/>
  <c r="E535" i="1"/>
  <c r="E534" i="1"/>
  <c r="E533" i="1"/>
  <c r="E532" i="1"/>
  <c r="E531" i="1"/>
  <c r="E530" i="1"/>
  <c r="E529" i="1"/>
  <c r="E528" i="1"/>
  <c r="E527" i="1"/>
  <c r="E526" i="1"/>
  <c r="E525" i="1"/>
  <c r="E524" i="1"/>
  <c r="E523" i="1"/>
  <c r="E522" i="1"/>
  <c r="E521" i="1"/>
  <c r="E520" i="1"/>
  <c r="E519" i="1"/>
  <c r="E518" i="1"/>
  <c r="E517" i="1"/>
  <c r="E516" i="1"/>
  <c r="E515" i="1"/>
  <c r="E514" i="1"/>
  <c r="E513" i="1"/>
  <c r="E512" i="1"/>
  <c r="E511" i="1"/>
  <c r="E510" i="1"/>
  <c r="E509" i="1"/>
  <c r="E508" i="1"/>
  <c r="E507" i="1"/>
  <c r="E506" i="1"/>
  <c r="E505" i="1"/>
  <c r="E504" i="1"/>
  <c r="E503" i="1"/>
  <c r="E502" i="1"/>
  <c r="E501" i="1"/>
  <c r="E500" i="1"/>
  <c r="E499" i="1"/>
  <c r="E498" i="1"/>
  <c r="E497" i="1"/>
  <c r="E496" i="1"/>
  <c r="E495" i="1"/>
  <c r="E494" i="1"/>
  <c r="E493" i="1"/>
  <c r="E492" i="1"/>
  <c r="E491" i="1"/>
  <c r="E490" i="1"/>
  <c r="E489" i="1"/>
  <c r="E488" i="1"/>
  <c r="E487" i="1"/>
  <c r="E486" i="1"/>
  <c r="E485" i="1"/>
  <c r="E484" i="1"/>
  <c r="E483" i="1"/>
  <c r="E482" i="1"/>
  <c r="E481" i="1"/>
  <c r="E480" i="1"/>
  <c r="E479" i="1"/>
  <c r="E478" i="1"/>
  <c r="E477" i="1"/>
  <c r="E476" i="1"/>
  <c r="E475" i="1"/>
  <c r="E474" i="1"/>
  <c r="E473" i="1"/>
  <c r="E472" i="1"/>
  <c r="E471" i="1"/>
  <c r="E470" i="1"/>
  <c r="E469" i="1"/>
  <c r="E468" i="1"/>
  <c r="E467" i="1"/>
  <c r="E466" i="1"/>
  <c r="E465" i="1"/>
  <c r="E464" i="1"/>
  <c r="E463" i="1"/>
  <c r="E462" i="1"/>
  <c r="E461" i="1"/>
  <c r="E460" i="1"/>
  <c r="E459" i="1"/>
  <c r="E458" i="1"/>
  <c r="E457" i="1"/>
  <c r="E456" i="1"/>
  <c r="E455" i="1"/>
  <c r="E454" i="1"/>
  <c r="E453" i="1"/>
  <c r="E452" i="1"/>
  <c r="E451" i="1"/>
  <c r="E450" i="1"/>
  <c r="E449" i="1"/>
  <c r="E448" i="1"/>
  <c r="E447" i="1"/>
  <c r="E446" i="1"/>
  <c r="E445" i="1"/>
  <c r="E444" i="1"/>
  <c r="E443" i="1"/>
  <c r="E442" i="1"/>
  <c r="E441" i="1"/>
  <c r="E440" i="1"/>
  <c r="E439" i="1"/>
  <c r="E438" i="1"/>
  <c r="E437" i="1"/>
  <c r="E436" i="1"/>
  <c r="E435" i="1"/>
  <c r="E434" i="1"/>
  <c r="E433" i="1"/>
  <c r="E432" i="1"/>
  <c r="E431" i="1"/>
  <c r="E430" i="1"/>
  <c r="E429" i="1"/>
  <c r="E428" i="1"/>
  <c r="E427" i="1"/>
  <c r="E426" i="1"/>
  <c r="E425" i="1"/>
  <c r="E424" i="1"/>
  <c r="E423" i="1"/>
  <c r="E422" i="1"/>
  <c r="E421" i="1"/>
  <c r="E420" i="1"/>
  <c r="E419" i="1"/>
  <c r="E418" i="1"/>
  <c r="E417" i="1"/>
  <c r="E416" i="1"/>
  <c r="E415" i="1"/>
  <c r="E414" i="1"/>
  <c r="E413" i="1"/>
  <c r="E412" i="1"/>
  <c r="E411" i="1"/>
  <c r="E410" i="1"/>
  <c r="E409" i="1"/>
  <c r="E408" i="1"/>
  <c r="E407" i="1"/>
  <c r="E406" i="1"/>
  <c r="E405" i="1"/>
  <c r="E404" i="1"/>
  <c r="E403" i="1"/>
  <c r="E402" i="1"/>
  <c r="E401" i="1"/>
  <c r="E400" i="1"/>
  <c r="E399" i="1"/>
  <c r="E398" i="1"/>
  <c r="E397" i="1"/>
  <c r="E396" i="1"/>
  <c r="E395" i="1"/>
  <c r="E394" i="1"/>
  <c r="E393" i="1"/>
  <c r="E392" i="1"/>
  <c r="E391" i="1"/>
  <c r="E390" i="1"/>
  <c r="E389" i="1"/>
  <c r="E388" i="1"/>
  <c r="E387" i="1"/>
  <c r="E386" i="1"/>
  <c r="E385" i="1"/>
  <c r="E384" i="1"/>
  <c r="E383" i="1"/>
  <c r="E382" i="1"/>
  <c r="E381" i="1"/>
  <c r="E380" i="1"/>
  <c r="E379" i="1"/>
  <c r="E378" i="1"/>
  <c r="E377" i="1"/>
  <c r="E376" i="1"/>
  <c r="E375" i="1"/>
  <c r="E374" i="1"/>
  <c r="E373" i="1"/>
  <c r="E372" i="1"/>
  <c r="E371" i="1"/>
  <c r="E370" i="1"/>
  <c r="E369" i="1"/>
  <c r="E368" i="1"/>
  <c r="E367" i="1"/>
  <c r="E366" i="1"/>
  <c r="E365" i="1"/>
  <c r="E364" i="1"/>
  <c r="E363" i="1"/>
  <c r="E362" i="1"/>
  <c r="E361" i="1"/>
  <c r="E360" i="1"/>
  <c r="E359" i="1"/>
  <c r="E358" i="1"/>
  <c r="E357" i="1"/>
  <c r="E356" i="1"/>
  <c r="E355" i="1"/>
  <c r="E354" i="1"/>
  <c r="E353" i="1"/>
  <c r="E352" i="1"/>
  <c r="E351" i="1"/>
  <c r="E350" i="1"/>
  <c r="E349" i="1"/>
  <c r="E348" i="1"/>
  <c r="E347" i="1"/>
  <c r="E346" i="1"/>
  <c r="E345" i="1"/>
  <c r="E344" i="1"/>
  <c r="E343" i="1"/>
  <c r="E342" i="1"/>
  <c r="E341" i="1"/>
  <c r="E340" i="1"/>
  <c r="E339" i="1"/>
  <c r="E338" i="1"/>
  <c r="E337" i="1"/>
  <c r="E336" i="1"/>
  <c r="E335" i="1"/>
  <c r="E334" i="1"/>
  <c r="E333" i="1"/>
  <c r="E332" i="1"/>
  <c r="E331" i="1"/>
  <c r="E330" i="1"/>
  <c r="E329" i="1"/>
  <c r="E328" i="1"/>
  <c r="E327" i="1"/>
  <c r="E326" i="1"/>
  <c r="E325" i="1"/>
  <c r="E324" i="1"/>
  <c r="E323" i="1"/>
  <c r="E322" i="1"/>
  <c r="E321" i="1"/>
  <c r="E320" i="1"/>
  <c r="E319" i="1"/>
  <c r="E318" i="1"/>
  <c r="E317" i="1"/>
  <c r="E316" i="1"/>
  <c r="E315" i="1"/>
  <c r="E314" i="1"/>
  <c r="E313" i="1"/>
  <c r="E312" i="1"/>
  <c r="E311" i="1"/>
  <c r="E310" i="1"/>
  <c r="E309" i="1"/>
  <c r="E308" i="1"/>
  <c r="E307" i="1"/>
  <c r="E306" i="1"/>
  <c r="E305" i="1"/>
  <c r="E304" i="1"/>
  <c r="E303" i="1"/>
  <c r="E302" i="1"/>
  <c r="E301" i="1"/>
  <c r="E300" i="1"/>
  <c r="E299" i="1"/>
  <c r="E298" i="1"/>
  <c r="E297" i="1"/>
  <c r="E296" i="1"/>
  <c r="E295" i="1"/>
  <c r="E294" i="1"/>
  <c r="E293" i="1"/>
  <c r="E292" i="1"/>
  <c r="E291" i="1"/>
  <c r="E290" i="1"/>
  <c r="E289" i="1"/>
  <c r="E288" i="1"/>
  <c r="E287" i="1"/>
  <c r="E286" i="1"/>
  <c r="E285" i="1"/>
  <c r="E284" i="1"/>
  <c r="E283" i="1"/>
  <c r="E282" i="1"/>
  <c r="E281" i="1"/>
  <c r="E280" i="1"/>
  <c r="E279" i="1"/>
  <c r="E278" i="1"/>
  <c r="E277" i="1"/>
  <c r="E276" i="1"/>
  <c r="E275" i="1"/>
  <c r="E274" i="1"/>
  <c r="E273" i="1"/>
  <c r="E272" i="1"/>
  <c r="E271" i="1"/>
  <c r="E270" i="1"/>
  <c r="E269" i="1"/>
  <c r="E268" i="1"/>
  <c r="E267" i="1"/>
  <c r="E266" i="1"/>
  <c r="E265" i="1"/>
  <c r="E264" i="1"/>
  <c r="E263" i="1"/>
  <c r="E262" i="1"/>
  <c r="E261" i="1"/>
  <c r="E260" i="1"/>
  <c r="E259" i="1"/>
  <c r="E258" i="1"/>
  <c r="E257" i="1"/>
  <c r="E256" i="1"/>
  <c r="E255" i="1"/>
  <c r="E254" i="1"/>
  <c r="E253" i="1"/>
  <c r="E252" i="1"/>
  <c r="E251" i="1"/>
  <c r="E250" i="1"/>
  <c r="E249" i="1"/>
  <c r="E248" i="1"/>
  <c r="E247" i="1"/>
  <c r="E246" i="1"/>
  <c r="E245" i="1"/>
  <c r="E244" i="1"/>
  <c r="E243" i="1"/>
  <c r="E242" i="1"/>
  <c r="E241" i="1"/>
  <c r="E240" i="1"/>
  <c r="E239" i="1"/>
  <c r="E238" i="1"/>
  <c r="E237" i="1"/>
  <c r="E236" i="1"/>
  <c r="E235" i="1"/>
  <c r="E234" i="1"/>
  <c r="E233" i="1"/>
  <c r="E232" i="1"/>
  <c r="E231" i="1"/>
  <c r="E230" i="1"/>
  <c r="E229" i="1"/>
  <c r="E228" i="1"/>
  <c r="E227" i="1"/>
  <c r="E226" i="1"/>
  <c r="E225" i="1"/>
  <c r="E224" i="1"/>
  <c r="E223" i="1"/>
  <c r="E222" i="1"/>
  <c r="E221" i="1"/>
  <c r="E220" i="1"/>
  <c r="E219" i="1"/>
  <c r="E218" i="1"/>
  <c r="E217" i="1"/>
  <c r="E216" i="1"/>
  <c r="E215" i="1"/>
  <c r="E214" i="1"/>
  <c r="E213" i="1"/>
  <c r="E212" i="1"/>
  <c r="E211" i="1"/>
  <c r="E210" i="1"/>
  <c r="E209" i="1"/>
  <c r="E208" i="1"/>
  <c r="E207" i="1"/>
  <c r="E206" i="1"/>
  <c r="E205" i="1"/>
  <c r="E204" i="1"/>
  <c r="E203" i="1"/>
  <c r="E202" i="1"/>
  <c r="E201" i="1"/>
  <c r="E200" i="1"/>
  <c r="E199" i="1"/>
  <c r="E198" i="1"/>
  <c r="E197" i="1"/>
  <c r="E196" i="1"/>
  <c r="E195" i="1"/>
  <c r="E194" i="1"/>
  <c r="E193" i="1"/>
  <c r="E192" i="1"/>
  <c r="E191" i="1"/>
  <c r="E190" i="1"/>
  <c r="E189" i="1"/>
  <c r="E188" i="1"/>
  <c r="E187" i="1"/>
  <c r="E186" i="1"/>
  <c r="E185" i="1"/>
  <c r="E184" i="1"/>
  <c r="E183" i="1"/>
  <c r="E182" i="1"/>
  <c r="E181" i="1"/>
  <c r="E180" i="1"/>
  <c r="E179" i="1"/>
  <c r="E178" i="1"/>
  <c r="E177" i="1"/>
  <c r="E176" i="1"/>
  <c r="E175" i="1"/>
  <c r="E174" i="1"/>
  <c r="E173" i="1"/>
  <c r="E172" i="1"/>
  <c r="E171" i="1"/>
  <c r="E170" i="1"/>
  <c r="E169" i="1"/>
  <c r="E168" i="1"/>
  <c r="E167" i="1"/>
  <c r="E166" i="1"/>
  <c r="E165" i="1"/>
  <c r="E164" i="1"/>
  <c r="E163" i="1"/>
  <c r="E162" i="1"/>
  <c r="E161" i="1"/>
  <c r="E160" i="1"/>
  <c r="E159" i="1"/>
  <c r="E158" i="1"/>
  <c r="E157" i="1"/>
  <c r="E156" i="1"/>
  <c r="E155" i="1"/>
  <c r="E154" i="1"/>
  <c r="E153" i="1"/>
  <c r="E152" i="1"/>
  <c r="E151" i="1"/>
  <c r="E150" i="1"/>
  <c r="E149" i="1"/>
  <c r="E148" i="1"/>
  <c r="E147" i="1"/>
  <c r="E146" i="1"/>
  <c r="E145" i="1"/>
  <c r="E144" i="1"/>
  <c r="E143" i="1"/>
  <c r="E142" i="1"/>
  <c r="E141" i="1"/>
  <c r="E140" i="1"/>
  <c r="E139" i="1"/>
  <c r="E138" i="1"/>
  <c r="E137" i="1"/>
  <c r="E136" i="1"/>
  <c r="E135" i="1"/>
  <c r="E134" i="1"/>
  <c r="E133" i="1"/>
  <c r="E132" i="1"/>
  <c r="E131" i="1"/>
  <c r="E130" i="1"/>
  <c r="E129" i="1"/>
  <c r="E128" i="1"/>
  <c r="E127" i="1"/>
  <c r="E126" i="1"/>
  <c r="E125" i="1"/>
  <c r="E124" i="1"/>
  <c r="E123" i="1"/>
  <c r="E122" i="1"/>
  <c r="E121" i="1"/>
  <c r="E120" i="1"/>
  <c r="E119" i="1"/>
  <c r="E118" i="1"/>
  <c r="E117" i="1"/>
  <c r="E116" i="1"/>
  <c r="E115" i="1"/>
  <c r="E114" i="1"/>
  <c r="E113" i="1"/>
  <c r="E112" i="1"/>
  <c r="E111" i="1"/>
  <c r="E110" i="1"/>
  <c r="E109" i="1"/>
  <c r="E108" i="1"/>
  <c r="E107" i="1"/>
  <c r="E106" i="1"/>
  <c r="E105" i="1"/>
  <c r="E104" i="1"/>
  <c r="E103" i="1"/>
  <c r="E102" i="1"/>
  <c r="E101" i="1"/>
  <c r="E100" i="1"/>
  <c r="E99" i="1"/>
  <c r="E98" i="1"/>
  <c r="E97" i="1"/>
  <c r="E96" i="1"/>
  <c r="E95" i="1"/>
  <c r="E94" i="1"/>
  <c r="E93" i="1"/>
  <c r="E92" i="1"/>
  <c r="E91" i="1"/>
  <c r="E90" i="1"/>
  <c r="E89" i="1"/>
  <c r="E88" i="1"/>
  <c r="E87" i="1"/>
  <c r="E86" i="1"/>
  <c r="E85" i="1"/>
  <c r="E84" i="1"/>
  <c r="E83" i="1"/>
  <c r="E82" i="1"/>
  <c r="E81" i="1"/>
  <c r="E80" i="1"/>
  <c r="E79" i="1"/>
  <c r="E78" i="1"/>
  <c r="E77" i="1"/>
  <c r="E76" i="1"/>
  <c r="E75" i="1"/>
  <c r="E74" i="1"/>
  <c r="E73" i="1"/>
  <c r="E72" i="1"/>
  <c r="E71" i="1"/>
  <c r="E70" i="1"/>
  <c r="E69" i="1"/>
  <c r="E68" i="1"/>
  <c r="E67" i="1"/>
  <c r="E66" i="1"/>
  <c r="E65" i="1"/>
  <c r="E64" i="1"/>
  <c r="E63" i="1"/>
  <c r="E62" i="1"/>
  <c r="E61" i="1"/>
  <c r="E60" i="1"/>
  <c r="E59" i="1"/>
  <c r="E58" i="1"/>
  <c r="E57" i="1"/>
  <c r="E56" i="1"/>
  <c r="E55" i="1"/>
  <c r="E54" i="1"/>
  <c r="E53" i="1"/>
  <c r="E52" i="1"/>
  <c r="E51" i="1"/>
  <c r="E50" i="1"/>
  <c r="E49" i="1"/>
  <c r="E48" i="1"/>
  <c r="E47" i="1"/>
  <c r="E46" i="1"/>
  <c r="E45" i="1"/>
  <c r="E44" i="1"/>
  <c r="E43" i="1"/>
  <c r="E42" i="1"/>
  <c r="E41" i="1"/>
  <c r="E40" i="1"/>
  <c r="E39" i="1"/>
  <c r="E38" i="1"/>
  <c r="E37" i="1"/>
  <c r="E36" i="1"/>
  <c r="E35" i="1"/>
  <c r="E34" i="1"/>
  <c r="E33" i="1"/>
  <c r="E32" i="1"/>
  <c r="E31" i="1"/>
  <c r="E30" i="1"/>
  <c r="E29" i="1"/>
  <c r="E28" i="1"/>
  <c r="E27" i="1"/>
  <c r="E26" i="1"/>
  <c r="E25" i="1"/>
  <c r="E24" i="1"/>
  <c r="E23" i="1"/>
  <c r="E22" i="1"/>
  <c r="E21" i="1"/>
  <c r="E20" i="1"/>
  <c r="E19" i="1"/>
  <c r="E18" i="1"/>
  <c r="E17" i="1"/>
  <c r="E16" i="1"/>
  <c r="E15" i="1"/>
  <c r="E14" i="1"/>
  <c r="E13" i="1"/>
  <c r="E12" i="1"/>
  <c r="E11" i="1"/>
  <c r="E10" i="1"/>
  <c r="E9" i="1"/>
  <c r="E8" i="1"/>
  <c r="E7" i="1"/>
  <c r="E6" i="1"/>
  <c r="E5" i="1"/>
  <c r="E4" i="1"/>
  <c r="E3" i="1"/>
  <c r="O3" i="16"/>
  <c r="O4" i="16"/>
  <c r="O5" i="16"/>
  <c r="O6" i="16"/>
  <c r="O7" i="16"/>
  <c r="O8" i="16"/>
  <c r="O9" i="16"/>
  <c r="O10" i="16"/>
  <c r="O11" i="16"/>
  <c r="O12" i="16"/>
  <c r="O13" i="16"/>
  <c r="O14" i="16"/>
  <c r="O15" i="16"/>
  <c r="O16" i="16"/>
  <c r="O17" i="16"/>
  <c r="O18" i="16"/>
  <c r="O19" i="16"/>
  <c r="O20" i="16"/>
  <c r="O21" i="16"/>
  <c r="O22" i="16"/>
  <c r="O23" i="16"/>
  <c r="O24" i="16"/>
  <c r="O25" i="16"/>
  <c r="O26" i="16"/>
  <c r="O27" i="16"/>
  <c r="O28" i="16"/>
  <c r="O29" i="16"/>
  <c r="O30" i="16"/>
  <c r="O31" i="16"/>
  <c r="O32" i="16"/>
  <c r="N3" i="16"/>
  <c r="N4" i="16"/>
  <c r="N5" i="16"/>
  <c r="N6" i="16"/>
  <c r="N7" i="16"/>
  <c r="N8" i="16"/>
  <c r="N9" i="16"/>
  <c r="N10" i="16"/>
  <c r="N11" i="16"/>
  <c r="N12" i="16"/>
  <c r="N13" i="16"/>
  <c r="N14" i="16"/>
  <c r="N15" i="16"/>
  <c r="N16" i="16"/>
  <c r="N17" i="16"/>
  <c r="N18" i="16"/>
  <c r="N19" i="16"/>
  <c r="N20" i="16"/>
  <c r="N21" i="16"/>
  <c r="N22" i="16"/>
  <c r="N23" i="16"/>
  <c r="N24" i="16"/>
  <c r="N25" i="16"/>
  <c r="N26" i="16"/>
  <c r="N27" i="16"/>
  <c r="N28" i="16"/>
  <c r="N29" i="16"/>
  <c r="N30" i="16"/>
  <c r="N31" i="16"/>
  <c r="N32" i="16"/>
  <c r="P3" i="16"/>
  <c r="P4" i="16"/>
  <c r="P5" i="16"/>
  <c r="P6" i="16"/>
  <c r="P7" i="16"/>
  <c r="P8" i="16"/>
  <c r="P9" i="16"/>
  <c r="P10" i="16"/>
  <c r="P11" i="16"/>
  <c r="P12" i="16"/>
  <c r="P13" i="16"/>
  <c r="P14" i="16"/>
  <c r="P15" i="16"/>
  <c r="P16" i="16"/>
  <c r="P17" i="16"/>
  <c r="P18" i="16"/>
  <c r="P19" i="16"/>
  <c r="P20" i="16"/>
  <c r="P21" i="16"/>
  <c r="P22" i="16"/>
  <c r="P23" i="16"/>
  <c r="P24" i="16"/>
  <c r="P25" i="16"/>
  <c r="P26" i="16"/>
  <c r="P27" i="16"/>
  <c r="P28" i="16"/>
  <c r="P29" i="16"/>
  <c r="P30" i="16"/>
  <c r="P31" i="16"/>
  <c r="P32" i="16"/>
  <c r="P2" i="16"/>
  <c r="O2" i="16"/>
  <c r="N2" i="16"/>
  <c r="S12" i="17"/>
  <c r="S10" i="17" l="1"/>
  <c r="C82" i="19" s="1"/>
  <c r="P3" i="1"/>
  <c r="P4"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P504" i="1"/>
  <c r="P505" i="1"/>
  <c r="P506" i="1"/>
  <c r="P507" i="1"/>
  <c r="P508" i="1"/>
  <c r="P509" i="1"/>
  <c r="P510" i="1"/>
  <c r="P511" i="1"/>
  <c r="P512" i="1"/>
  <c r="P513" i="1"/>
  <c r="P514" i="1"/>
  <c r="P515" i="1"/>
  <c r="P516" i="1"/>
  <c r="P517" i="1"/>
  <c r="P518" i="1"/>
  <c r="P519" i="1"/>
  <c r="P520" i="1"/>
  <c r="P521" i="1"/>
  <c r="P522" i="1"/>
  <c r="P523" i="1"/>
  <c r="P524" i="1"/>
  <c r="P525" i="1"/>
  <c r="P526" i="1"/>
  <c r="P527" i="1"/>
  <c r="P528" i="1"/>
  <c r="P529" i="1"/>
  <c r="P530" i="1"/>
  <c r="P531" i="1"/>
  <c r="P532" i="1"/>
  <c r="P533" i="1"/>
  <c r="P534" i="1"/>
  <c r="P535" i="1"/>
  <c r="P536" i="1"/>
  <c r="P537" i="1"/>
  <c r="P538" i="1"/>
  <c r="P539" i="1"/>
  <c r="P540" i="1"/>
  <c r="P541" i="1"/>
  <c r="P542" i="1"/>
  <c r="P543" i="1"/>
  <c r="P544" i="1"/>
  <c r="P545" i="1"/>
  <c r="P546" i="1"/>
  <c r="P547" i="1"/>
  <c r="P548" i="1"/>
  <c r="P549" i="1"/>
  <c r="P550" i="1"/>
  <c r="P551" i="1"/>
  <c r="P552" i="1"/>
  <c r="P553" i="1"/>
  <c r="P554" i="1"/>
  <c r="P555" i="1"/>
  <c r="P556" i="1"/>
  <c r="P557" i="1"/>
  <c r="P558" i="1"/>
  <c r="P559" i="1"/>
  <c r="P560" i="1"/>
  <c r="P561" i="1"/>
  <c r="P562" i="1"/>
  <c r="P563" i="1"/>
  <c r="P564" i="1"/>
  <c r="P565" i="1"/>
  <c r="P566" i="1"/>
  <c r="P567" i="1"/>
  <c r="P568" i="1"/>
  <c r="P569" i="1"/>
  <c r="P570" i="1"/>
  <c r="P571" i="1"/>
  <c r="P572" i="1"/>
  <c r="P573" i="1"/>
  <c r="P574" i="1"/>
  <c r="P575" i="1"/>
  <c r="P576" i="1"/>
  <c r="P577" i="1"/>
  <c r="P578" i="1"/>
  <c r="P579" i="1"/>
  <c r="P580" i="1"/>
  <c r="P581" i="1"/>
  <c r="P582" i="1"/>
  <c r="P583" i="1"/>
  <c r="P584" i="1"/>
  <c r="P585" i="1"/>
  <c r="P586" i="1"/>
  <c r="P587" i="1"/>
  <c r="P588" i="1"/>
  <c r="P589" i="1"/>
  <c r="P590" i="1"/>
  <c r="P591" i="1"/>
  <c r="P592" i="1"/>
  <c r="P593" i="1"/>
  <c r="P594" i="1"/>
  <c r="P595" i="1"/>
  <c r="P596" i="1"/>
  <c r="P597" i="1"/>
  <c r="P598" i="1"/>
  <c r="P599" i="1"/>
  <c r="P600" i="1"/>
  <c r="P601" i="1"/>
  <c r="P602" i="1"/>
  <c r="P603" i="1"/>
  <c r="P604" i="1"/>
  <c r="P605" i="1"/>
  <c r="P606" i="1"/>
  <c r="P607" i="1"/>
  <c r="P608" i="1"/>
  <c r="P609" i="1"/>
  <c r="P610" i="1"/>
  <c r="P611" i="1"/>
  <c r="P612" i="1"/>
  <c r="P613" i="1"/>
  <c r="P614" i="1"/>
  <c r="P615" i="1"/>
  <c r="P616" i="1"/>
  <c r="P617" i="1"/>
  <c r="P618" i="1"/>
  <c r="P619" i="1"/>
  <c r="P620" i="1"/>
  <c r="P621" i="1"/>
  <c r="P622" i="1"/>
  <c r="P623" i="1"/>
  <c r="P624" i="1"/>
  <c r="P625" i="1"/>
  <c r="P626" i="1"/>
  <c r="P627" i="1"/>
  <c r="P628" i="1"/>
  <c r="P629" i="1"/>
  <c r="P630" i="1"/>
  <c r="P631" i="1"/>
  <c r="P632" i="1"/>
  <c r="P633" i="1"/>
  <c r="P634" i="1"/>
  <c r="P635" i="1"/>
  <c r="P636" i="1"/>
  <c r="P637" i="1"/>
  <c r="P638" i="1"/>
  <c r="P639" i="1"/>
  <c r="P640" i="1"/>
  <c r="P641" i="1"/>
  <c r="P642" i="1"/>
  <c r="P643" i="1"/>
  <c r="P644" i="1"/>
  <c r="P645" i="1"/>
  <c r="P646" i="1"/>
  <c r="P647" i="1"/>
  <c r="P648" i="1"/>
  <c r="P649" i="1"/>
  <c r="P650" i="1"/>
  <c r="P651" i="1"/>
  <c r="P652" i="1"/>
  <c r="P653" i="1"/>
  <c r="P654" i="1"/>
  <c r="P655" i="1"/>
  <c r="P656" i="1"/>
  <c r="P657" i="1"/>
  <c r="P658" i="1"/>
  <c r="P659" i="1"/>
  <c r="P660" i="1"/>
  <c r="P661" i="1"/>
  <c r="P662" i="1"/>
  <c r="P663" i="1"/>
  <c r="P664" i="1"/>
  <c r="P665" i="1"/>
  <c r="P666" i="1"/>
  <c r="P667" i="1"/>
  <c r="P668" i="1"/>
  <c r="P669" i="1"/>
  <c r="P670" i="1"/>
  <c r="P671" i="1"/>
  <c r="P672" i="1"/>
  <c r="P673" i="1"/>
  <c r="P674" i="1"/>
  <c r="P675" i="1"/>
  <c r="P676" i="1"/>
  <c r="P677" i="1"/>
  <c r="P678" i="1"/>
  <c r="P679" i="1"/>
  <c r="P680" i="1"/>
  <c r="P681" i="1"/>
  <c r="P682" i="1"/>
  <c r="P683" i="1"/>
  <c r="P684" i="1"/>
  <c r="P685" i="1"/>
  <c r="P686" i="1"/>
  <c r="P687" i="1"/>
  <c r="P688" i="1"/>
  <c r="P689" i="1"/>
  <c r="P690" i="1"/>
  <c r="P691" i="1"/>
  <c r="P692" i="1"/>
  <c r="P693" i="1"/>
  <c r="P694" i="1"/>
  <c r="P695" i="1"/>
  <c r="P696" i="1"/>
  <c r="P697" i="1"/>
  <c r="P698" i="1"/>
  <c r="P699" i="1"/>
  <c r="P700" i="1"/>
  <c r="P701" i="1"/>
  <c r="P702" i="1"/>
  <c r="P703" i="1"/>
  <c r="P704" i="1"/>
  <c r="P705" i="1"/>
  <c r="P706" i="1"/>
  <c r="P707" i="1"/>
  <c r="P708" i="1"/>
  <c r="P709" i="1"/>
  <c r="P710" i="1"/>
  <c r="P711" i="1"/>
  <c r="P712" i="1"/>
  <c r="P713" i="1"/>
  <c r="P714" i="1"/>
  <c r="P715" i="1"/>
  <c r="P716" i="1"/>
  <c r="P717" i="1"/>
  <c r="P718" i="1"/>
  <c r="P719" i="1"/>
  <c r="P720" i="1"/>
  <c r="P721" i="1"/>
  <c r="P722" i="1"/>
  <c r="P723" i="1"/>
  <c r="P724" i="1"/>
  <c r="P725" i="1"/>
  <c r="P726" i="1"/>
  <c r="P727" i="1"/>
  <c r="P728" i="1"/>
  <c r="P729" i="1"/>
  <c r="P730" i="1"/>
  <c r="P731" i="1"/>
  <c r="P732" i="1"/>
  <c r="P733" i="1"/>
  <c r="P734" i="1"/>
  <c r="P735" i="1"/>
  <c r="P736" i="1"/>
  <c r="P737" i="1"/>
  <c r="P738" i="1"/>
  <c r="P739" i="1"/>
  <c r="P740" i="1"/>
  <c r="P741" i="1"/>
  <c r="P742" i="1"/>
  <c r="P743" i="1"/>
  <c r="P744" i="1"/>
  <c r="P745" i="1"/>
  <c r="P746" i="1"/>
  <c r="P747" i="1"/>
  <c r="P748" i="1"/>
  <c r="P749" i="1"/>
  <c r="P750" i="1"/>
  <c r="P751" i="1"/>
  <c r="P752" i="1"/>
  <c r="P753" i="1"/>
  <c r="P754" i="1"/>
  <c r="P755" i="1"/>
  <c r="P756" i="1"/>
  <c r="P757" i="1"/>
  <c r="P758" i="1"/>
  <c r="P759" i="1"/>
  <c r="P760" i="1"/>
  <c r="P761" i="1"/>
  <c r="P762" i="1"/>
  <c r="P763" i="1"/>
  <c r="P764" i="1"/>
  <c r="P765" i="1"/>
  <c r="P766" i="1"/>
  <c r="P767" i="1"/>
  <c r="P768" i="1"/>
  <c r="P769" i="1"/>
  <c r="P770" i="1"/>
  <c r="P771" i="1"/>
  <c r="P772" i="1"/>
  <c r="P773" i="1"/>
  <c r="P774" i="1"/>
  <c r="P775" i="1"/>
  <c r="P776" i="1"/>
  <c r="P777" i="1"/>
  <c r="P778" i="1"/>
  <c r="P779" i="1"/>
  <c r="P780" i="1"/>
  <c r="P781" i="1"/>
  <c r="P782" i="1"/>
  <c r="P783" i="1"/>
  <c r="P784" i="1"/>
  <c r="P785" i="1"/>
  <c r="P786" i="1"/>
  <c r="P787" i="1"/>
  <c r="P788" i="1"/>
  <c r="P789" i="1"/>
  <c r="P790" i="1"/>
  <c r="P791" i="1"/>
  <c r="P792" i="1"/>
  <c r="P793" i="1"/>
  <c r="P794" i="1"/>
  <c r="P795" i="1"/>
  <c r="P796" i="1"/>
  <c r="P797" i="1"/>
  <c r="P798" i="1"/>
  <c r="P799" i="1"/>
  <c r="P800" i="1"/>
  <c r="P801" i="1"/>
  <c r="P802" i="1"/>
  <c r="P803" i="1"/>
  <c r="P804" i="1"/>
  <c r="P805" i="1"/>
  <c r="P806" i="1"/>
  <c r="P807" i="1"/>
  <c r="P808" i="1"/>
  <c r="P809" i="1"/>
  <c r="P810" i="1"/>
  <c r="P811" i="1"/>
  <c r="P812" i="1"/>
  <c r="P813" i="1"/>
  <c r="P814" i="1"/>
  <c r="P815" i="1"/>
  <c r="P816" i="1"/>
  <c r="P817" i="1"/>
  <c r="P818" i="1"/>
  <c r="P819" i="1"/>
  <c r="P820" i="1"/>
  <c r="P821" i="1"/>
  <c r="P822" i="1"/>
  <c r="P823" i="1"/>
  <c r="P824" i="1"/>
  <c r="P825" i="1"/>
  <c r="P826" i="1"/>
  <c r="P827" i="1"/>
  <c r="P828" i="1"/>
  <c r="P829" i="1"/>
  <c r="P830" i="1"/>
  <c r="P831" i="1"/>
  <c r="P832" i="1"/>
  <c r="P833" i="1"/>
  <c r="P834" i="1"/>
  <c r="P835" i="1"/>
  <c r="P836" i="1"/>
  <c r="P837" i="1"/>
  <c r="P838" i="1"/>
  <c r="P839" i="1"/>
  <c r="P840" i="1"/>
  <c r="P841" i="1"/>
  <c r="P842" i="1"/>
  <c r="P843" i="1"/>
  <c r="P844" i="1"/>
  <c r="P845" i="1"/>
  <c r="P846" i="1"/>
  <c r="P847" i="1"/>
  <c r="P848" i="1"/>
  <c r="P849" i="1"/>
  <c r="P850" i="1"/>
  <c r="P851" i="1"/>
  <c r="P852" i="1"/>
  <c r="P853" i="1"/>
  <c r="P854" i="1"/>
  <c r="P855" i="1"/>
  <c r="P856" i="1"/>
  <c r="P857" i="1"/>
  <c r="P858" i="1"/>
  <c r="P859" i="1"/>
  <c r="P860" i="1"/>
  <c r="P861" i="1"/>
  <c r="P862" i="1"/>
  <c r="P863" i="1"/>
  <c r="P864" i="1"/>
  <c r="P865" i="1"/>
  <c r="P866" i="1"/>
  <c r="P867" i="1"/>
  <c r="P868" i="1"/>
  <c r="P869" i="1"/>
  <c r="P870" i="1"/>
  <c r="P871" i="1"/>
  <c r="P872" i="1"/>
  <c r="P873" i="1"/>
  <c r="P874" i="1"/>
  <c r="P875" i="1"/>
  <c r="P876" i="1"/>
  <c r="P877" i="1"/>
  <c r="P878" i="1"/>
  <c r="P879" i="1"/>
  <c r="P880" i="1"/>
  <c r="P881" i="1"/>
  <c r="P882" i="1"/>
  <c r="P883" i="1"/>
  <c r="P884" i="1"/>
  <c r="P885" i="1"/>
  <c r="P886" i="1"/>
  <c r="P887" i="1"/>
  <c r="P888" i="1"/>
  <c r="P889" i="1"/>
  <c r="P890" i="1"/>
  <c r="P891" i="1"/>
  <c r="P892" i="1"/>
  <c r="P893" i="1"/>
  <c r="P894" i="1"/>
  <c r="P895" i="1"/>
  <c r="P896" i="1"/>
  <c r="P897" i="1"/>
  <c r="P898" i="1"/>
  <c r="P899" i="1"/>
  <c r="P900" i="1"/>
  <c r="P901" i="1"/>
  <c r="P902" i="1"/>
  <c r="P903" i="1"/>
  <c r="P904" i="1"/>
  <c r="P905" i="1"/>
  <c r="P906" i="1"/>
  <c r="P907" i="1"/>
  <c r="P908" i="1"/>
  <c r="P909" i="1"/>
  <c r="P910" i="1"/>
  <c r="P911" i="1"/>
  <c r="P912" i="1"/>
  <c r="P913" i="1"/>
  <c r="P914" i="1"/>
  <c r="P915" i="1"/>
  <c r="P916" i="1"/>
  <c r="P917" i="1"/>
  <c r="P918" i="1"/>
  <c r="P919" i="1"/>
  <c r="P920" i="1"/>
  <c r="P921" i="1"/>
  <c r="P922" i="1"/>
  <c r="P923" i="1"/>
  <c r="P924" i="1"/>
  <c r="P925" i="1"/>
  <c r="P926" i="1"/>
  <c r="P927" i="1"/>
  <c r="P928" i="1"/>
  <c r="P929" i="1"/>
  <c r="P930" i="1"/>
  <c r="P931" i="1"/>
  <c r="P932" i="1"/>
  <c r="P933" i="1"/>
  <c r="P934" i="1"/>
  <c r="P935" i="1"/>
  <c r="P936" i="1"/>
  <c r="P937" i="1"/>
  <c r="P938" i="1"/>
  <c r="P939" i="1"/>
  <c r="P940" i="1"/>
  <c r="P941" i="1"/>
  <c r="P942" i="1"/>
  <c r="P943" i="1"/>
  <c r="P944" i="1"/>
  <c r="P945" i="1"/>
  <c r="P946" i="1"/>
  <c r="P947" i="1"/>
  <c r="P948" i="1"/>
  <c r="P949" i="1"/>
  <c r="P950" i="1"/>
  <c r="P951" i="1"/>
  <c r="P952" i="1"/>
  <c r="P953" i="1"/>
  <c r="P954" i="1"/>
  <c r="P955" i="1"/>
  <c r="P956" i="1"/>
  <c r="P957" i="1"/>
  <c r="P958" i="1"/>
  <c r="P959" i="1"/>
  <c r="P960" i="1"/>
  <c r="P961" i="1"/>
  <c r="P962" i="1"/>
  <c r="P963" i="1"/>
  <c r="P964" i="1"/>
  <c r="P965" i="1"/>
  <c r="P966" i="1"/>
  <c r="P967" i="1"/>
  <c r="P968" i="1"/>
  <c r="P969" i="1"/>
  <c r="P970" i="1"/>
  <c r="P971" i="1"/>
  <c r="P972" i="1"/>
  <c r="P973" i="1"/>
  <c r="P974" i="1"/>
  <c r="P975" i="1"/>
  <c r="P976" i="1"/>
  <c r="P977" i="1"/>
  <c r="P978" i="1"/>
  <c r="P979" i="1"/>
  <c r="P980" i="1"/>
  <c r="P981" i="1"/>
  <c r="P982" i="1"/>
  <c r="P983" i="1"/>
  <c r="P984" i="1"/>
  <c r="P985" i="1"/>
  <c r="P986" i="1"/>
  <c r="P987" i="1"/>
  <c r="P988" i="1"/>
  <c r="P989" i="1"/>
  <c r="P990" i="1"/>
  <c r="P991" i="1"/>
  <c r="P992" i="1"/>
  <c r="P993" i="1"/>
  <c r="P994" i="1"/>
  <c r="P995" i="1"/>
  <c r="P996" i="1"/>
  <c r="P997" i="1"/>
  <c r="P998" i="1"/>
  <c r="P999" i="1"/>
  <c r="P1000" i="1"/>
  <c r="P1001" i="1"/>
  <c r="P1002" i="1"/>
  <c r="P1003" i="1"/>
  <c r="P1004" i="1"/>
  <c r="P1005" i="1"/>
  <c r="P1006" i="1"/>
  <c r="P1007" i="1"/>
  <c r="P1008" i="1"/>
  <c r="P1009" i="1"/>
  <c r="P1010" i="1"/>
  <c r="P1011" i="1"/>
  <c r="P1012" i="1"/>
  <c r="P1013" i="1"/>
  <c r="P1014" i="1"/>
  <c r="P1015" i="1"/>
  <c r="P1016" i="1"/>
  <c r="P1017" i="1"/>
  <c r="P1018" i="1"/>
  <c r="P1019" i="1"/>
  <c r="P1020" i="1"/>
  <c r="P1021" i="1"/>
  <c r="P1022" i="1"/>
  <c r="P1023" i="1"/>
  <c r="P1024" i="1"/>
  <c r="P1025" i="1"/>
  <c r="P1026" i="1"/>
  <c r="P1027" i="1"/>
  <c r="P1028" i="1"/>
  <c r="P1029" i="1"/>
  <c r="P1030" i="1"/>
  <c r="P1031" i="1"/>
  <c r="P1032" i="1"/>
  <c r="P1033" i="1"/>
  <c r="P1034" i="1"/>
  <c r="P1035" i="1"/>
  <c r="P1036" i="1"/>
  <c r="P1037" i="1"/>
  <c r="P1038" i="1"/>
  <c r="P1039" i="1"/>
  <c r="P1040" i="1"/>
  <c r="P1041" i="1"/>
  <c r="P1042" i="1"/>
  <c r="P1043" i="1"/>
  <c r="P1044" i="1"/>
  <c r="P1045" i="1"/>
  <c r="P1046" i="1"/>
  <c r="P1047" i="1"/>
  <c r="P1048" i="1"/>
  <c r="P1049" i="1"/>
  <c r="P1050" i="1"/>
  <c r="P1051" i="1"/>
  <c r="P1052" i="1"/>
  <c r="P1053" i="1"/>
  <c r="P1054" i="1"/>
  <c r="P1055" i="1"/>
  <c r="P1056" i="1"/>
  <c r="P1057" i="1"/>
  <c r="P1058" i="1"/>
  <c r="P1059" i="1"/>
  <c r="P1060" i="1"/>
  <c r="P1061" i="1"/>
  <c r="P1062" i="1"/>
  <c r="P1063" i="1"/>
  <c r="P1064" i="1"/>
  <c r="P1065" i="1"/>
  <c r="P1066" i="1"/>
  <c r="P1067" i="1"/>
  <c r="P1068" i="1"/>
  <c r="P1069" i="1"/>
  <c r="P1070" i="1"/>
  <c r="P1071" i="1"/>
  <c r="P1072" i="1"/>
  <c r="P1073" i="1"/>
  <c r="P1074" i="1"/>
  <c r="P1075" i="1"/>
  <c r="P1076" i="1"/>
  <c r="P1077" i="1"/>
  <c r="P1078" i="1"/>
  <c r="P1079" i="1"/>
  <c r="P1080" i="1"/>
  <c r="P1081" i="1"/>
  <c r="P1082" i="1"/>
  <c r="P1083" i="1"/>
  <c r="P1084" i="1"/>
  <c r="P1085" i="1"/>
  <c r="P1086" i="1"/>
  <c r="P1087" i="1"/>
  <c r="P1088" i="1"/>
  <c r="P1089" i="1"/>
  <c r="P1090" i="1"/>
  <c r="P1091" i="1"/>
  <c r="P1092" i="1"/>
  <c r="P1093" i="1"/>
  <c r="P1094" i="1"/>
  <c r="P1095" i="1"/>
  <c r="P1096" i="1"/>
  <c r="P1097" i="1"/>
  <c r="P1098" i="1"/>
  <c r="P1099" i="1"/>
  <c r="P1100" i="1"/>
  <c r="P1101" i="1"/>
  <c r="P1102" i="1"/>
  <c r="P1103" i="1"/>
  <c r="P1104" i="1"/>
  <c r="P1105" i="1"/>
  <c r="P1106" i="1"/>
  <c r="P1107" i="1"/>
  <c r="P1108" i="1"/>
  <c r="P1109" i="1"/>
  <c r="P1110" i="1"/>
  <c r="P1111" i="1"/>
  <c r="P1112" i="1"/>
  <c r="P1113" i="1"/>
  <c r="P1114" i="1"/>
  <c r="P1115" i="1"/>
  <c r="P1116" i="1"/>
  <c r="P1117" i="1"/>
  <c r="P1118" i="1"/>
  <c r="P1119" i="1"/>
  <c r="P1120" i="1"/>
  <c r="P1121" i="1"/>
  <c r="P1122" i="1"/>
  <c r="P1123" i="1"/>
  <c r="P1124" i="1"/>
  <c r="P1125" i="1"/>
  <c r="P1126" i="1"/>
  <c r="P1127" i="1"/>
  <c r="P1128" i="1"/>
  <c r="P1129" i="1"/>
  <c r="P1130" i="1"/>
  <c r="P1131" i="1"/>
  <c r="P1132" i="1"/>
  <c r="P1133" i="1"/>
  <c r="P1134" i="1"/>
  <c r="P1135" i="1"/>
  <c r="P1136" i="1"/>
  <c r="P1137" i="1"/>
  <c r="P1138" i="1"/>
  <c r="P1139" i="1"/>
  <c r="P1140" i="1"/>
  <c r="P1141" i="1"/>
  <c r="P1142" i="1"/>
  <c r="P1143" i="1"/>
  <c r="P1144" i="1"/>
  <c r="P1145" i="1"/>
  <c r="P1146" i="1"/>
  <c r="P1147" i="1"/>
  <c r="P1148" i="1"/>
  <c r="P1149" i="1"/>
  <c r="P1150" i="1"/>
  <c r="P1151" i="1"/>
  <c r="P1152" i="1"/>
  <c r="P1153" i="1"/>
  <c r="P1154" i="1"/>
  <c r="P1155" i="1"/>
  <c r="P1156" i="1"/>
  <c r="P1157" i="1"/>
  <c r="P1158" i="1"/>
  <c r="P1159" i="1"/>
  <c r="P1160" i="1"/>
  <c r="P1161" i="1"/>
  <c r="P1162" i="1"/>
  <c r="P1163" i="1"/>
  <c r="P1164" i="1"/>
  <c r="P1165" i="1"/>
  <c r="P1166" i="1"/>
  <c r="P1167" i="1"/>
  <c r="P1168" i="1"/>
  <c r="P1169" i="1"/>
  <c r="P1170" i="1"/>
  <c r="P1171" i="1"/>
  <c r="P1172" i="1"/>
  <c r="P1173" i="1"/>
  <c r="P1174" i="1"/>
  <c r="P1175" i="1"/>
  <c r="P1176" i="1"/>
  <c r="P1177" i="1"/>
  <c r="P1178" i="1"/>
  <c r="P1179" i="1"/>
  <c r="P1180" i="1"/>
  <c r="P1181" i="1"/>
  <c r="P1182" i="1"/>
  <c r="P1183" i="1"/>
  <c r="P1184" i="1"/>
  <c r="P1185" i="1"/>
  <c r="P1186" i="1"/>
  <c r="P1187" i="1"/>
  <c r="P1188" i="1"/>
  <c r="P1189" i="1"/>
  <c r="P1190" i="1"/>
  <c r="P1191" i="1"/>
  <c r="P1192" i="1"/>
  <c r="P1193" i="1"/>
  <c r="P1194" i="1"/>
  <c r="P1195" i="1"/>
  <c r="P1196" i="1"/>
  <c r="P1197" i="1"/>
  <c r="P1198" i="1"/>
  <c r="P1199" i="1"/>
  <c r="P1200" i="1"/>
  <c r="P1201" i="1"/>
  <c r="P1202" i="1"/>
  <c r="P1203" i="1"/>
  <c r="P1204" i="1"/>
  <c r="P1205" i="1"/>
  <c r="P1206" i="1"/>
  <c r="P1207" i="1"/>
  <c r="P1208" i="1"/>
  <c r="P1209" i="1"/>
  <c r="P1210" i="1"/>
  <c r="P1211" i="1"/>
  <c r="P1212" i="1"/>
  <c r="P1213" i="1"/>
  <c r="P1214" i="1"/>
  <c r="P1215" i="1"/>
  <c r="P1216" i="1"/>
  <c r="P1217" i="1"/>
  <c r="P1218" i="1"/>
  <c r="P1219" i="1"/>
  <c r="P1220" i="1"/>
  <c r="P1221" i="1"/>
  <c r="P1222" i="1"/>
  <c r="P1223" i="1"/>
  <c r="P1224" i="1"/>
  <c r="P1225" i="1"/>
  <c r="P1226" i="1"/>
  <c r="P1227" i="1"/>
  <c r="P1228" i="1"/>
  <c r="P1229" i="1"/>
  <c r="P1230" i="1"/>
  <c r="P1231" i="1"/>
  <c r="P1232" i="1"/>
  <c r="P1233" i="1"/>
  <c r="P1234" i="1"/>
  <c r="P1235" i="1"/>
  <c r="P1236" i="1"/>
  <c r="P1237" i="1"/>
  <c r="P1238" i="1"/>
  <c r="P1239" i="1"/>
  <c r="P1240" i="1"/>
  <c r="P1241" i="1"/>
  <c r="P1242" i="1"/>
  <c r="P1243" i="1"/>
  <c r="P1244" i="1"/>
  <c r="P1245" i="1"/>
  <c r="P1246" i="1"/>
  <c r="P1247" i="1"/>
  <c r="P1248" i="1"/>
  <c r="P1249" i="1"/>
  <c r="P1250" i="1"/>
  <c r="P1251" i="1"/>
  <c r="P1252" i="1"/>
  <c r="P1253" i="1"/>
  <c r="P1254" i="1"/>
  <c r="P1255" i="1"/>
  <c r="P1256" i="1"/>
  <c r="P1257" i="1"/>
  <c r="P1258" i="1"/>
  <c r="P1259" i="1"/>
  <c r="P1260" i="1"/>
  <c r="P1261" i="1"/>
  <c r="P1262" i="1"/>
  <c r="P1263" i="1"/>
  <c r="P1264" i="1"/>
  <c r="P1265" i="1"/>
  <c r="P1266" i="1"/>
  <c r="P1267" i="1"/>
  <c r="P1268" i="1"/>
  <c r="P1269" i="1"/>
  <c r="P1270" i="1"/>
  <c r="P1271" i="1"/>
  <c r="P1272" i="1"/>
  <c r="P1273" i="1"/>
  <c r="P1274" i="1"/>
  <c r="P1275" i="1"/>
  <c r="P1276" i="1"/>
  <c r="P1277" i="1"/>
  <c r="P1278" i="1"/>
  <c r="P1279" i="1"/>
  <c r="P1280" i="1"/>
  <c r="P1281" i="1"/>
  <c r="P1282" i="1"/>
  <c r="P1283" i="1"/>
  <c r="P1284" i="1"/>
  <c r="P1285" i="1"/>
  <c r="P1286" i="1"/>
  <c r="P1287" i="1"/>
  <c r="P1288" i="1"/>
  <c r="P1289" i="1"/>
  <c r="P1290" i="1"/>
  <c r="P1291" i="1"/>
  <c r="P1292" i="1"/>
  <c r="P1293" i="1"/>
  <c r="P1294" i="1"/>
  <c r="P1295" i="1"/>
  <c r="P1296" i="1"/>
  <c r="P1297" i="1"/>
  <c r="P1298" i="1"/>
  <c r="P1299" i="1"/>
  <c r="P1300" i="1"/>
  <c r="P1301" i="1"/>
  <c r="P1302" i="1"/>
  <c r="P1303" i="1"/>
  <c r="P1304" i="1"/>
  <c r="P1305" i="1"/>
  <c r="P1306" i="1"/>
  <c r="P1307" i="1"/>
  <c r="P1308" i="1"/>
  <c r="P1309" i="1"/>
  <c r="P1310" i="1"/>
  <c r="P1311" i="1"/>
  <c r="P1312" i="1"/>
  <c r="P1313" i="1"/>
  <c r="P1314" i="1"/>
  <c r="P1315" i="1"/>
  <c r="P1316" i="1"/>
  <c r="P1317" i="1"/>
  <c r="P1318" i="1"/>
  <c r="P1319" i="1"/>
  <c r="P1320" i="1"/>
  <c r="P1321" i="1"/>
  <c r="P1322" i="1"/>
  <c r="P1323" i="1"/>
  <c r="P1324" i="1"/>
  <c r="P1325" i="1"/>
  <c r="P1326" i="1"/>
  <c r="P1327" i="1"/>
  <c r="P1328" i="1"/>
  <c r="P1329" i="1"/>
  <c r="P1330" i="1"/>
  <c r="P1331" i="1"/>
  <c r="P1332" i="1"/>
  <c r="P1333" i="1"/>
  <c r="P1334" i="1"/>
  <c r="P1335" i="1"/>
  <c r="P1336" i="1"/>
  <c r="P1337" i="1"/>
  <c r="P1338" i="1"/>
  <c r="P1339" i="1"/>
  <c r="P1340" i="1"/>
  <c r="P1341" i="1"/>
  <c r="P1342" i="1"/>
  <c r="P1343" i="1"/>
  <c r="P1344" i="1"/>
  <c r="P1345" i="1"/>
  <c r="P1346" i="1"/>
  <c r="P1347" i="1"/>
  <c r="P1348" i="1"/>
  <c r="P1349" i="1"/>
  <c r="P1350" i="1"/>
  <c r="P1351" i="1"/>
  <c r="P1352" i="1"/>
  <c r="P1353" i="1"/>
  <c r="P1354" i="1"/>
  <c r="P1355" i="1"/>
  <c r="P1356" i="1"/>
  <c r="P1357" i="1"/>
  <c r="P1358" i="1"/>
  <c r="P1359" i="1"/>
  <c r="P1360" i="1"/>
  <c r="P1361" i="1"/>
  <c r="P1362" i="1"/>
  <c r="P1363" i="1"/>
  <c r="P1364" i="1"/>
  <c r="P1365" i="1"/>
  <c r="P1366" i="1"/>
  <c r="P1367" i="1"/>
  <c r="P1368" i="1"/>
  <c r="P1369" i="1"/>
  <c r="P1370" i="1"/>
  <c r="P1371" i="1"/>
  <c r="P1372" i="1"/>
  <c r="P1373" i="1"/>
  <c r="P1374" i="1"/>
  <c r="P1375" i="1"/>
  <c r="P1376" i="1"/>
  <c r="P1377" i="1"/>
  <c r="P1378" i="1"/>
  <c r="P1379" i="1"/>
  <c r="P1380" i="1"/>
  <c r="P1381" i="1"/>
  <c r="P1382" i="1"/>
  <c r="P1383" i="1"/>
  <c r="P1384" i="1"/>
  <c r="P1385" i="1"/>
  <c r="P1386" i="1"/>
  <c r="P1387" i="1"/>
  <c r="P1388" i="1"/>
  <c r="P1389" i="1"/>
  <c r="P1390" i="1"/>
  <c r="P1391" i="1"/>
  <c r="P1392" i="1"/>
  <c r="P1393" i="1"/>
  <c r="P1394" i="1"/>
  <c r="P1395" i="1"/>
  <c r="P1396" i="1"/>
  <c r="P1397" i="1"/>
  <c r="P1398" i="1"/>
  <c r="P1399" i="1"/>
  <c r="P1400" i="1"/>
  <c r="P1401" i="1"/>
  <c r="P1402" i="1"/>
  <c r="P1403" i="1"/>
  <c r="P1404" i="1"/>
  <c r="P1405" i="1"/>
  <c r="P1406" i="1"/>
  <c r="P1407" i="1"/>
  <c r="P1408" i="1"/>
  <c r="P1409" i="1"/>
  <c r="P1410" i="1"/>
  <c r="P1411" i="1"/>
  <c r="P1412" i="1"/>
  <c r="P1413" i="1"/>
  <c r="P1414" i="1"/>
  <c r="P1415" i="1"/>
  <c r="P1416" i="1"/>
  <c r="P1417" i="1"/>
  <c r="P1418" i="1"/>
  <c r="P1419" i="1"/>
  <c r="P1420" i="1"/>
  <c r="P1421" i="1"/>
  <c r="P1422" i="1"/>
  <c r="P1423" i="1"/>
  <c r="P1424" i="1"/>
  <c r="P1425" i="1"/>
  <c r="P1426" i="1"/>
  <c r="P1427" i="1"/>
  <c r="P1428" i="1"/>
  <c r="P1429" i="1"/>
  <c r="P1430" i="1"/>
  <c r="P1431" i="1"/>
  <c r="P1432" i="1"/>
  <c r="P1433" i="1"/>
  <c r="P1434" i="1"/>
  <c r="P1435" i="1"/>
  <c r="P1436" i="1"/>
  <c r="P1437" i="1"/>
  <c r="P1438" i="1"/>
  <c r="P1439" i="1"/>
  <c r="P1440" i="1"/>
  <c r="P1441" i="1"/>
  <c r="P1442" i="1"/>
  <c r="P1443" i="1"/>
  <c r="P1444" i="1"/>
  <c r="P1445" i="1"/>
  <c r="P1446" i="1"/>
  <c r="P1447" i="1"/>
  <c r="P1448" i="1"/>
  <c r="P1449" i="1"/>
  <c r="P1450" i="1"/>
  <c r="P1451" i="1"/>
  <c r="P1452" i="1"/>
  <c r="P1453" i="1"/>
  <c r="P1454" i="1"/>
  <c r="P1455" i="1"/>
  <c r="P1456" i="1"/>
  <c r="P1457" i="1"/>
  <c r="P1458" i="1"/>
  <c r="P1459" i="1"/>
  <c r="P1460" i="1"/>
  <c r="P1461" i="1"/>
  <c r="P1462" i="1"/>
  <c r="P1463" i="1"/>
  <c r="P1464" i="1"/>
  <c r="P1465" i="1"/>
  <c r="P1466" i="1"/>
  <c r="P1467" i="1"/>
  <c r="P1468" i="1"/>
  <c r="P1469" i="1"/>
  <c r="P1470" i="1"/>
  <c r="P1471" i="1"/>
  <c r="P1472" i="1"/>
  <c r="P1473" i="1"/>
  <c r="P1474" i="1"/>
  <c r="P1475" i="1"/>
  <c r="P1476" i="1"/>
  <c r="P1477" i="1"/>
  <c r="P1478" i="1"/>
  <c r="P1479" i="1"/>
  <c r="P1480" i="1"/>
  <c r="P1481" i="1"/>
  <c r="P1482" i="1"/>
  <c r="P1483" i="1"/>
  <c r="P1484" i="1"/>
  <c r="P1485" i="1"/>
  <c r="P1486" i="1"/>
  <c r="P1487" i="1"/>
  <c r="P1488" i="1"/>
  <c r="P1489" i="1"/>
  <c r="P1490" i="1"/>
  <c r="P1491" i="1"/>
  <c r="P1492" i="1"/>
  <c r="P1493" i="1"/>
  <c r="P1494" i="1"/>
  <c r="P1495" i="1"/>
  <c r="P1496" i="1"/>
  <c r="P1497" i="1"/>
  <c r="P1498" i="1"/>
  <c r="P1499" i="1"/>
  <c r="P1500" i="1"/>
  <c r="P1501" i="1"/>
  <c r="P1502" i="1"/>
  <c r="P1503" i="1"/>
  <c r="P1504" i="1"/>
  <c r="P1505" i="1"/>
  <c r="P1506" i="1"/>
  <c r="P1507" i="1"/>
  <c r="P1508" i="1"/>
  <c r="P1509" i="1"/>
  <c r="P1510" i="1"/>
  <c r="P1511" i="1"/>
  <c r="P1512" i="1"/>
  <c r="P1513" i="1"/>
  <c r="P1514" i="1"/>
  <c r="P1515" i="1"/>
  <c r="P1516" i="1"/>
  <c r="P1517" i="1"/>
  <c r="P1518" i="1"/>
  <c r="P1519" i="1"/>
  <c r="P1520" i="1"/>
  <c r="P1521" i="1"/>
  <c r="P1522" i="1"/>
  <c r="P1523" i="1"/>
  <c r="P1524" i="1"/>
  <c r="P1525" i="1"/>
  <c r="P1526" i="1"/>
  <c r="P1527" i="1"/>
  <c r="P1528" i="1"/>
  <c r="P1529" i="1"/>
  <c r="P1530" i="1"/>
  <c r="P1531" i="1"/>
  <c r="P1532" i="1"/>
  <c r="P1533" i="1"/>
  <c r="P1534" i="1"/>
  <c r="P1535" i="1"/>
  <c r="P1536" i="1"/>
  <c r="P1537" i="1"/>
  <c r="P1538" i="1"/>
  <c r="P1539" i="1"/>
  <c r="P1540" i="1"/>
  <c r="P1541" i="1"/>
  <c r="P1542" i="1"/>
  <c r="P1543" i="1"/>
  <c r="P1544" i="1"/>
  <c r="P1545" i="1"/>
  <c r="P1546" i="1"/>
  <c r="P1547" i="1"/>
  <c r="P1548" i="1"/>
  <c r="P1549" i="1"/>
  <c r="P1550" i="1"/>
  <c r="P1551" i="1"/>
  <c r="P1552" i="1"/>
  <c r="P1553" i="1"/>
  <c r="P1554" i="1"/>
  <c r="P1555" i="1"/>
  <c r="P1556" i="1"/>
  <c r="P1557" i="1"/>
  <c r="P1558" i="1"/>
  <c r="P1559" i="1"/>
  <c r="P1560" i="1"/>
  <c r="P1561" i="1"/>
  <c r="P1562" i="1"/>
  <c r="P1563" i="1"/>
  <c r="P1564" i="1"/>
  <c r="P1565" i="1"/>
  <c r="P1566" i="1"/>
  <c r="P1567" i="1"/>
  <c r="P1568" i="1"/>
  <c r="P1569" i="1"/>
  <c r="P1570" i="1"/>
  <c r="P1571" i="1"/>
  <c r="P1572" i="1"/>
  <c r="P1573" i="1"/>
  <c r="P1574" i="1"/>
  <c r="P1575" i="1"/>
  <c r="P1576" i="1"/>
  <c r="P1577" i="1"/>
  <c r="P1578" i="1"/>
  <c r="P1579" i="1"/>
  <c r="P1580" i="1"/>
  <c r="P1581" i="1"/>
  <c r="P1582" i="1"/>
  <c r="P1583" i="1"/>
  <c r="P1584" i="1"/>
  <c r="P1585" i="1"/>
  <c r="P1586" i="1"/>
  <c r="P1587" i="1"/>
  <c r="P1588" i="1"/>
  <c r="P1589" i="1"/>
  <c r="P1590" i="1"/>
  <c r="P1591" i="1"/>
  <c r="P1592" i="1"/>
  <c r="P1593" i="1"/>
  <c r="P1594" i="1"/>
  <c r="P1595" i="1"/>
  <c r="P1596" i="1"/>
  <c r="P1597" i="1"/>
  <c r="P1598" i="1"/>
  <c r="P1599" i="1"/>
  <c r="P1600" i="1"/>
  <c r="P1601" i="1"/>
  <c r="P1602" i="1"/>
  <c r="P1603" i="1"/>
  <c r="P1604" i="1"/>
  <c r="P1605" i="1"/>
  <c r="P1606" i="1"/>
  <c r="P1607" i="1"/>
  <c r="P1608" i="1"/>
  <c r="P1609" i="1"/>
  <c r="P1610" i="1"/>
  <c r="P1611" i="1"/>
  <c r="P1612" i="1"/>
  <c r="P1613" i="1"/>
  <c r="P1614" i="1"/>
  <c r="P1615" i="1"/>
  <c r="P1616" i="1"/>
  <c r="P1617" i="1"/>
  <c r="P1618" i="1"/>
  <c r="P1619" i="1"/>
  <c r="P1620" i="1"/>
  <c r="P1621" i="1"/>
  <c r="P1622" i="1"/>
  <c r="P1623" i="1"/>
  <c r="P1624" i="1"/>
  <c r="P1625" i="1"/>
  <c r="P1626" i="1"/>
  <c r="P1627" i="1"/>
  <c r="P1628" i="1"/>
  <c r="P1629" i="1"/>
  <c r="P1630" i="1"/>
  <c r="P1631" i="1"/>
  <c r="P1632" i="1"/>
  <c r="P1633" i="1"/>
  <c r="P1634" i="1"/>
  <c r="P1635" i="1"/>
  <c r="P1636" i="1"/>
  <c r="P1637" i="1"/>
  <c r="P1638" i="1"/>
  <c r="P1639" i="1"/>
  <c r="P1640" i="1"/>
  <c r="P1641" i="1"/>
  <c r="P1642" i="1"/>
  <c r="P1643" i="1"/>
  <c r="P1644" i="1"/>
  <c r="P1645" i="1"/>
  <c r="P1646" i="1"/>
  <c r="P1647" i="1"/>
  <c r="P1648" i="1"/>
  <c r="P1649" i="1"/>
  <c r="P1650" i="1"/>
  <c r="P1651" i="1"/>
  <c r="P1652" i="1"/>
  <c r="P1653" i="1"/>
  <c r="P1654" i="1"/>
  <c r="P1655" i="1"/>
  <c r="P1656" i="1"/>
  <c r="P1657" i="1"/>
  <c r="P1658" i="1"/>
  <c r="P1659" i="1"/>
  <c r="P1660" i="1"/>
  <c r="P1661" i="1"/>
  <c r="P1662" i="1"/>
  <c r="P1663" i="1"/>
  <c r="P1664" i="1"/>
  <c r="P1665" i="1"/>
  <c r="P1666" i="1"/>
  <c r="P1667" i="1"/>
  <c r="P1668" i="1"/>
  <c r="P1669" i="1"/>
  <c r="P1670" i="1"/>
  <c r="P1671" i="1"/>
  <c r="P1672" i="1"/>
  <c r="P1673" i="1"/>
  <c r="P1674" i="1"/>
  <c r="P1675" i="1"/>
  <c r="P1676" i="1"/>
  <c r="P1677" i="1"/>
  <c r="P1678" i="1"/>
  <c r="P1679" i="1"/>
  <c r="P1680" i="1"/>
  <c r="P1681" i="1"/>
  <c r="P1682" i="1"/>
  <c r="P1683" i="1"/>
  <c r="P1684" i="1"/>
  <c r="P1685" i="1"/>
  <c r="P1686" i="1"/>
  <c r="P1687" i="1"/>
  <c r="P1688" i="1"/>
  <c r="P1689" i="1"/>
  <c r="P1690" i="1"/>
  <c r="P1691" i="1"/>
  <c r="P1692" i="1"/>
  <c r="P1693" i="1"/>
  <c r="P1694" i="1"/>
  <c r="P1695" i="1"/>
  <c r="P1696" i="1"/>
  <c r="P1697" i="1"/>
  <c r="P1698" i="1"/>
  <c r="P1699" i="1"/>
  <c r="P1700" i="1"/>
  <c r="P1701" i="1"/>
  <c r="P1702" i="1"/>
  <c r="P1703" i="1"/>
  <c r="P1704" i="1"/>
  <c r="P1705" i="1"/>
  <c r="P1706" i="1"/>
  <c r="P1707" i="1"/>
  <c r="P1708" i="1"/>
  <c r="P1709" i="1"/>
  <c r="P1710" i="1"/>
  <c r="P1711" i="1"/>
  <c r="P1712" i="1"/>
  <c r="P1713" i="1"/>
  <c r="P1714" i="1"/>
  <c r="P1715" i="1"/>
  <c r="P1716" i="1"/>
  <c r="P1717" i="1"/>
  <c r="P1718" i="1"/>
  <c r="P1719" i="1"/>
  <c r="P1720" i="1"/>
  <c r="P1721" i="1"/>
  <c r="P1722" i="1"/>
  <c r="P1723" i="1"/>
  <c r="P1724" i="1"/>
  <c r="P1725" i="1"/>
  <c r="P1726" i="1"/>
  <c r="P1727" i="1"/>
  <c r="P1728" i="1"/>
  <c r="P1729" i="1"/>
  <c r="P1730" i="1"/>
  <c r="P1731" i="1"/>
  <c r="P1732" i="1"/>
  <c r="P1733" i="1"/>
  <c r="P1734" i="1"/>
  <c r="P1735" i="1"/>
  <c r="P1736" i="1"/>
  <c r="P1737" i="1"/>
  <c r="P1738" i="1"/>
  <c r="P1739" i="1"/>
  <c r="P1740" i="1"/>
  <c r="P1741" i="1"/>
  <c r="P1742" i="1"/>
  <c r="P1743" i="1"/>
  <c r="P1744" i="1"/>
  <c r="P1745" i="1"/>
  <c r="P1746" i="1"/>
  <c r="P1747" i="1"/>
  <c r="P1748" i="1"/>
  <c r="P1749" i="1"/>
  <c r="P1750" i="1"/>
  <c r="P1751" i="1"/>
  <c r="P1752" i="1"/>
  <c r="P1753" i="1"/>
  <c r="P1754" i="1"/>
  <c r="P1755" i="1"/>
  <c r="P1756" i="1"/>
  <c r="P1757" i="1"/>
  <c r="P1758" i="1"/>
  <c r="P1759" i="1"/>
  <c r="P1760" i="1"/>
  <c r="P1761" i="1"/>
  <c r="P1762" i="1"/>
  <c r="P1763" i="1"/>
  <c r="P1764" i="1"/>
  <c r="P1765" i="1"/>
  <c r="P1766" i="1"/>
  <c r="P1767" i="1"/>
  <c r="P1768" i="1"/>
  <c r="P1769" i="1"/>
  <c r="P1770" i="1"/>
  <c r="P1771" i="1"/>
  <c r="P1772" i="1"/>
  <c r="P1773" i="1"/>
  <c r="P1774" i="1"/>
  <c r="P1775" i="1"/>
  <c r="P1776" i="1"/>
  <c r="P1777" i="1"/>
  <c r="P1778" i="1"/>
  <c r="P1779" i="1"/>
  <c r="P1780" i="1"/>
  <c r="P1781" i="1"/>
  <c r="P1782" i="1"/>
  <c r="P1783" i="1"/>
  <c r="P1784" i="1"/>
  <c r="P1785" i="1"/>
  <c r="P1786" i="1"/>
  <c r="P1787" i="1"/>
  <c r="P1788" i="1"/>
  <c r="P1789" i="1"/>
  <c r="P1790" i="1"/>
  <c r="P1791" i="1"/>
  <c r="P1792" i="1"/>
  <c r="P1793" i="1"/>
  <c r="P1794" i="1"/>
  <c r="P1795" i="1"/>
  <c r="P1796" i="1"/>
  <c r="P1797" i="1"/>
  <c r="P1798" i="1"/>
  <c r="P1799" i="1"/>
  <c r="P1800" i="1"/>
  <c r="P1801" i="1"/>
  <c r="P1802" i="1"/>
  <c r="P1803" i="1"/>
  <c r="P1804" i="1"/>
  <c r="P1805" i="1"/>
  <c r="P1806" i="1"/>
  <c r="P1807" i="1"/>
  <c r="P1808" i="1"/>
  <c r="P1809" i="1"/>
  <c r="P1810" i="1"/>
  <c r="P1811" i="1"/>
  <c r="P1812" i="1"/>
  <c r="P1813" i="1"/>
  <c r="P1814" i="1"/>
  <c r="P1815" i="1"/>
  <c r="P1816" i="1"/>
  <c r="P1817" i="1"/>
  <c r="P1818" i="1"/>
  <c r="P1819" i="1"/>
  <c r="P1820" i="1"/>
  <c r="P1821" i="1"/>
  <c r="P1822" i="1"/>
  <c r="P1823" i="1"/>
  <c r="P1824" i="1"/>
  <c r="P1825" i="1"/>
  <c r="P1826" i="1"/>
  <c r="P1827" i="1"/>
  <c r="P1828" i="1"/>
  <c r="P1829" i="1"/>
  <c r="P1830" i="1"/>
  <c r="P1831" i="1"/>
  <c r="P1832" i="1"/>
  <c r="P1833" i="1"/>
  <c r="P1834" i="1"/>
  <c r="P1835" i="1"/>
  <c r="P1836" i="1"/>
  <c r="P1837" i="1"/>
  <c r="P1838" i="1"/>
  <c r="P1839" i="1"/>
  <c r="P1840" i="1"/>
  <c r="P1841" i="1"/>
  <c r="P1842" i="1"/>
  <c r="P1843" i="1"/>
  <c r="P1844" i="1"/>
  <c r="P1845" i="1"/>
  <c r="P1846" i="1"/>
  <c r="P1847" i="1"/>
  <c r="P1848" i="1"/>
  <c r="P1849" i="1"/>
  <c r="P1850" i="1"/>
  <c r="P1851" i="1"/>
  <c r="P1852" i="1"/>
  <c r="P1853" i="1"/>
  <c r="P1854" i="1"/>
  <c r="P1855" i="1"/>
  <c r="P1856" i="1"/>
  <c r="P1857" i="1"/>
  <c r="P1858" i="1"/>
  <c r="P1859" i="1"/>
  <c r="P1860" i="1"/>
  <c r="P1861" i="1"/>
  <c r="P1862" i="1"/>
  <c r="P1863" i="1"/>
  <c r="P1864" i="1"/>
  <c r="P1865" i="1"/>
  <c r="P1866" i="1"/>
  <c r="P1867" i="1"/>
  <c r="P1868" i="1"/>
  <c r="P1869" i="1"/>
  <c r="P1870" i="1"/>
  <c r="P1871" i="1"/>
  <c r="P1872" i="1"/>
  <c r="P1873" i="1"/>
  <c r="P1874" i="1"/>
  <c r="P1875" i="1"/>
  <c r="P1876" i="1"/>
  <c r="P1877" i="1"/>
  <c r="P1878" i="1"/>
  <c r="P1879" i="1"/>
  <c r="P1880" i="1"/>
  <c r="P1881" i="1"/>
  <c r="P1882" i="1"/>
  <c r="P1883" i="1"/>
  <c r="P1884" i="1"/>
  <c r="P1885" i="1"/>
  <c r="P1886" i="1"/>
  <c r="P1887" i="1"/>
  <c r="P1888" i="1"/>
  <c r="P1889" i="1"/>
  <c r="P1890" i="1"/>
  <c r="P1891" i="1"/>
  <c r="P1892" i="1"/>
  <c r="P1893" i="1"/>
  <c r="P1894" i="1"/>
  <c r="P1895" i="1"/>
  <c r="P1896" i="1"/>
  <c r="P1897" i="1"/>
  <c r="P1898" i="1"/>
  <c r="P1899" i="1"/>
  <c r="P1900" i="1"/>
  <c r="P1901" i="1"/>
  <c r="P1902" i="1"/>
  <c r="P1903" i="1"/>
  <c r="P1904" i="1"/>
  <c r="P1905" i="1"/>
  <c r="P1906" i="1"/>
  <c r="P1907" i="1"/>
  <c r="P1908" i="1"/>
  <c r="P1909" i="1"/>
  <c r="P1910" i="1"/>
  <c r="P1911" i="1"/>
  <c r="P1912" i="1"/>
  <c r="P1913" i="1"/>
  <c r="P1914" i="1"/>
  <c r="P1915" i="1"/>
  <c r="P1916" i="1"/>
  <c r="P1917" i="1"/>
  <c r="P1918" i="1"/>
  <c r="P1919" i="1"/>
  <c r="P1920" i="1"/>
  <c r="P1921" i="1"/>
  <c r="P1922" i="1"/>
  <c r="P1923" i="1"/>
  <c r="P1924" i="1"/>
  <c r="P1925" i="1"/>
  <c r="P1926" i="1"/>
  <c r="P1927" i="1"/>
  <c r="P1928" i="1"/>
  <c r="P1929" i="1"/>
  <c r="P1930" i="1"/>
  <c r="P1931" i="1"/>
  <c r="P1932" i="1"/>
  <c r="P1933" i="1"/>
  <c r="P1934" i="1"/>
  <c r="P1935" i="1"/>
  <c r="P1936" i="1"/>
  <c r="P1937" i="1"/>
  <c r="P1938" i="1"/>
  <c r="P1939" i="1"/>
  <c r="P1940" i="1"/>
  <c r="P1941" i="1"/>
  <c r="P1942" i="1"/>
  <c r="P1943" i="1"/>
  <c r="P1944" i="1"/>
  <c r="P1945" i="1"/>
  <c r="P1946" i="1"/>
  <c r="P1947" i="1"/>
  <c r="P1948" i="1"/>
  <c r="P1949" i="1"/>
  <c r="P1950" i="1"/>
  <c r="P1951" i="1"/>
  <c r="P1952" i="1"/>
  <c r="P1953" i="1"/>
  <c r="P1954" i="1"/>
  <c r="P1955" i="1"/>
  <c r="P1956" i="1"/>
  <c r="P1957" i="1"/>
  <c r="P1958" i="1"/>
  <c r="P1959" i="1"/>
  <c r="P1960" i="1"/>
  <c r="P1961" i="1"/>
  <c r="P1962" i="1"/>
  <c r="P1963" i="1"/>
  <c r="P1964" i="1"/>
  <c r="P1965" i="1"/>
  <c r="P1966" i="1"/>
  <c r="P1967" i="1"/>
  <c r="P1968" i="1"/>
  <c r="P1969" i="1"/>
  <c r="P1970" i="1"/>
  <c r="P1971" i="1"/>
  <c r="P1972" i="1"/>
  <c r="P1973" i="1"/>
  <c r="P1974" i="1"/>
  <c r="P1975" i="1"/>
  <c r="P1976" i="1"/>
  <c r="P1977" i="1"/>
  <c r="P1978" i="1"/>
  <c r="P1979" i="1"/>
  <c r="P1980" i="1"/>
  <c r="P1981" i="1"/>
  <c r="P1982" i="1"/>
  <c r="P1983" i="1"/>
  <c r="P1984" i="1"/>
  <c r="P1985" i="1"/>
  <c r="P1986" i="1"/>
  <c r="P1987" i="1"/>
  <c r="P1988" i="1"/>
  <c r="P1989" i="1"/>
  <c r="P1990" i="1"/>
  <c r="P1991" i="1"/>
  <c r="P1992" i="1"/>
  <c r="P1993" i="1"/>
  <c r="P1994" i="1"/>
  <c r="P1995" i="1"/>
  <c r="P1996" i="1"/>
  <c r="P1997" i="1"/>
  <c r="P1998" i="1"/>
  <c r="P1999" i="1"/>
  <c r="P2000" i="1"/>
  <c r="P2001" i="1"/>
  <c r="P2002" i="1"/>
  <c r="P2003" i="1"/>
  <c r="P2004" i="1"/>
  <c r="P2005" i="1"/>
  <c r="P2006" i="1"/>
  <c r="P2007" i="1"/>
  <c r="P2008" i="1"/>
  <c r="P2009" i="1"/>
  <c r="P2010" i="1"/>
  <c r="P2011" i="1"/>
  <c r="P2012" i="1"/>
  <c r="P2013" i="1"/>
  <c r="P2014" i="1"/>
  <c r="P2015" i="1"/>
  <c r="P2016" i="1"/>
  <c r="P2017" i="1"/>
  <c r="P2018" i="1"/>
  <c r="P2019" i="1"/>
  <c r="P2020" i="1"/>
  <c r="P2021" i="1"/>
  <c r="P2022" i="1"/>
  <c r="P2023" i="1"/>
  <c r="P2024" i="1"/>
  <c r="P2025" i="1"/>
  <c r="P2026" i="1"/>
  <c r="P2027" i="1"/>
  <c r="P2028" i="1"/>
  <c r="P2029" i="1"/>
  <c r="P2030" i="1"/>
  <c r="P2031" i="1"/>
  <c r="P2032" i="1"/>
  <c r="P2033" i="1"/>
  <c r="P2034" i="1"/>
  <c r="P2035" i="1"/>
  <c r="P2036" i="1"/>
  <c r="P2037" i="1"/>
  <c r="P2038" i="1"/>
  <c r="P2039" i="1"/>
  <c r="P2040" i="1"/>
  <c r="P2041" i="1"/>
  <c r="P2042" i="1"/>
  <c r="P2043" i="1"/>
  <c r="P2044" i="1"/>
  <c r="P2045" i="1"/>
  <c r="P2046" i="1"/>
  <c r="P2047" i="1"/>
  <c r="P2048" i="1"/>
  <c r="P2049" i="1"/>
  <c r="P2050" i="1"/>
  <c r="P2051" i="1"/>
  <c r="P2052" i="1"/>
  <c r="P2053" i="1"/>
  <c r="P2054" i="1"/>
  <c r="P2055" i="1"/>
  <c r="P2056" i="1"/>
  <c r="P2057" i="1"/>
  <c r="P2058" i="1"/>
  <c r="P2059" i="1"/>
  <c r="P2060" i="1"/>
  <c r="P2061" i="1"/>
  <c r="P2062" i="1"/>
  <c r="P2063" i="1"/>
  <c r="P2064" i="1"/>
  <c r="P2065" i="1"/>
  <c r="P2066" i="1"/>
  <c r="P2067" i="1"/>
  <c r="P2068" i="1"/>
  <c r="P2069" i="1"/>
  <c r="P2070" i="1"/>
  <c r="P2071" i="1"/>
  <c r="P2072" i="1"/>
  <c r="P2073" i="1"/>
  <c r="P2074" i="1"/>
  <c r="P2075" i="1"/>
  <c r="P2076" i="1"/>
  <c r="P2077" i="1"/>
  <c r="P2078" i="1"/>
  <c r="P2079" i="1"/>
  <c r="P2080" i="1"/>
  <c r="P2081" i="1"/>
  <c r="P2082" i="1"/>
  <c r="P2083" i="1"/>
  <c r="P2084" i="1"/>
  <c r="P2085" i="1"/>
  <c r="P2086" i="1"/>
  <c r="P2087" i="1"/>
  <c r="P2088" i="1"/>
  <c r="P2089" i="1"/>
  <c r="P2090" i="1"/>
  <c r="P2091" i="1"/>
  <c r="P2092" i="1"/>
  <c r="P2093" i="1"/>
  <c r="P2094" i="1"/>
  <c r="P2095" i="1"/>
  <c r="P2096" i="1"/>
  <c r="P2097" i="1"/>
  <c r="P2098" i="1"/>
  <c r="P2099" i="1"/>
  <c r="P2100" i="1"/>
  <c r="P2101" i="1"/>
  <c r="P2102" i="1"/>
  <c r="P2103" i="1"/>
  <c r="P2104" i="1"/>
  <c r="P2105" i="1"/>
  <c r="P2106" i="1"/>
  <c r="P2107" i="1"/>
  <c r="P2108" i="1"/>
  <c r="P2109" i="1"/>
  <c r="P2110" i="1"/>
  <c r="P2111" i="1"/>
  <c r="P2112" i="1"/>
  <c r="P2113" i="1"/>
  <c r="P2114" i="1"/>
  <c r="P2115" i="1"/>
  <c r="P2116" i="1"/>
  <c r="P2117" i="1"/>
  <c r="P2118" i="1"/>
  <c r="P2119" i="1"/>
  <c r="P2120" i="1"/>
  <c r="P2121" i="1"/>
  <c r="P2122" i="1"/>
  <c r="P2123" i="1"/>
  <c r="P2124" i="1"/>
  <c r="P2125" i="1"/>
  <c r="P2126" i="1"/>
  <c r="P2127" i="1"/>
  <c r="P2128" i="1"/>
  <c r="P2129" i="1"/>
  <c r="P2130" i="1"/>
  <c r="P2131" i="1"/>
  <c r="P2132" i="1"/>
  <c r="P2133" i="1"/>
  <c r="P2134" i="1"/>
  <c r="P2135" i="1"/>
  <c r="P2136" i="1"/>
  <c r="P2137" i="1"/>
  <c r="P2138" i="1"/>
  <c r="P2139" i="1"/>
  <c r="P2140" i="1"/>
  <c r="P2141" i="1"/>
  <c r="P2142" i="1"/>
  <c r="P2143" i="1"/>
  <c r="P2144" i="1"/>
  <c r="P2145" i="1"/>
  <c r="P2146" i="1"/>
  <c r="P2147" i="1"/>
  <c r="P2148" i="1"/>
  <c r="P2149" i="1"/>
  <c r="P2150" i="1"/>
  <c r="P2151" i="1"/>
  <c r="P2152" i="1"/>
  <c r="P2153" i="1"/>
  <c r="P2154" i="1"/>
  <c r="P2155" i="1"/>
  <c r="P2156" i="1"/>
  <c r="P2157" i="1"/>
  <c r="P2158" i="1"/>
  <c r="P2159" i="1"/>
  <c r="P2160" i="1"/>
  <c r="P2161" i="1"/>
  <c r="P2162" i="1"/>
  <c r="P2163" i="1"/>
  <c r="P2164" i="1"/>
  <c r="P2165" i="1"/>
  <c r="P2166" i="1"/>
  <c r="P2167" i="1"/>
  <c r="P2168" i="1"/>
  <c r="P2169" i="1"/>
  <c r="P2170" i="1"/>
  <c r="P2171" i="1"/>
  <c r="P2172" i="1"/>
  <c r="P2173" i="1"/>
  <c r="P2174" i="1"/>
  <c r="P2175" i="1"/>
  <c r="P2176" i="1"/>
  <c r="P2177" i="1"/>
  <c r="P2178" i="1"/>
  <c r="P2179" i="1"/>
  <c r="P2180" i="1"/>
  <c r="P2181" i="1"/>
  <c r="P2182" i="1"/>
  <c r="P2183" i="1"/>
  <c r="P2184" i="1"/>
  <c r="P2185" i="1"/>
  <c r="P2186" i="1"/>
  <c r="P2187" i="1"/>
  <c r="P2188" i="1"/>
  <c r="P2189" i="1"/>
  <c r="P2190" i="1"/>
  <c r="P2191" i="1"/>
  <c r="P2192" i="1"/>
  <c r="P2193" i="1"/>
  <c r="P2194" i="1"/>
  <c r="P2195" i="1"/>
  <c r="P2196" i="1"/>
  <c r="P2197" i="1"/>
  <c r="P2198" i="1"/>
  <c r="P2199" i="1"/>
  <c r="P2200" i="1"/>
  <c r="P2201" i="1"/>
  <c r="P2202" i="1"/>
  <c r="P2203" i="1"/>
  <c r="P2204" i="1"/>
  <c r="P2205" i="1"/>
  <c r="P2206" i="1"/>
  <c r="P2207" i="1"/>
  <c r="P2208" i="1"/>
  <c r="P2209" i="1"/>
  <c r="P2210" i="1"/>
  <c r="P2211" i="1"/>
  <c r="P2212" i="1"/>
  <c r="P2213" i="1"/>
  <c r="P2214" i="1"/>
  <c r="P2215" i="1"/>
  <c r="P2216" i="1"/>
  <c r="P2217" i="1"/>
  <c r="P2218" i="1"/>
  <c r="P2219" i="1"/>
  <c r="P2220" i="1"/>
  <c r="P2221" i="1"/>
  <c r="P2222" i="1"/>
  <c r="P2223" i="1"/>
  <c r="P2224" i="1"/>
  <c r="P2225" i="1"/>
  <c r="P2226" i="1"/>
  <c r="P2227" i="1"/>
  <c r="P2228" i="1"/>
  <c r="P2229" i="1"/>
  <c r="P2230" i="1"/>
  <c r="P2231" i="1"/>
  <c r="P2232" i="1"/>
  <c r="P2233" i="1"/>
  <c r="P2234" i="1"/>
  <c r="P2235" i="1"/>
  <c r="P2236" i="1"/>
  <c r="P2237" i="1"/>
  <c r="P2238" i="1"/>
  <c r="P2239" i="1"/>
  <c r="P2240" i="1"/>
  <c r="P2241" i="1"/>
  <c r="P2242" i="1"/>
  <c r="P2243" i="1"/>
  <c r="P2244" i="1"/>
  <c r="P2245" i="1"/>
  <c r="P2246" i="1"/>
  <c r="P2247" i="1"/>
  <c r="P2248" i="1"/>
  <c r="P2249" i="1"/>
  <c r="P2250" i="1"/>
  <c r="P2251" i="1"/>
  <c r="P2252" i="1"/>
  <c r="P2253" i="1"/>
  <c r="P2254" i="1"/>
  <c r="P2255" i="1"/>
  <c r="P2256" i="1"/>
  <c r="P2257" i="1"/>
  <c r="P2258" i="1"/>
  <c r="P2259" i="1"/>
  <c r="P2260" i="1"/>
  <c r="P2261" i="1"/>
  <c r="P2262" i="1"/>
  <c r="P2263" i="1"/>
  <c r="P2264" i="1"/>
  <c r="P2265" i="1"/>
  <c r="P2266" i="1"/>
  <c r="P2267" i="1"/>
  <c r="P2268" i="1"/>
  <c r="P2269" i="1"/>
  <c r="P2270" i="1"/>
  <c r="P2271" i="1"/>
  <c r="P2272" i="1"/>
  <c r="P2273" i="1"/>
  <c r="P2274" i="1"/>
  <c r="P2275" i="1"/>
  <c r="P2276" i="1"/>
  <c r="P2277" i="1"/>
  <c r="P2278" i="1"/>
  <c r="P2279" i="1"/>
  <c r="P2280" i="1"/>
  <c r="P2281" i="1"/>
  <c r="P2282" i="1"/>
  <c r="P2283" i="1"/>
  <c r="P2284" i="1"/>
  <c r="P2285" i="1"/>
  <c r="P2286" i="1"/>
  <c r="P2287" i="1"/>
  <c r="P2288" i="1"/>
  <c r="P2289" i="1"/>
  <c r="P2290" i="1"/>
  <c r="P2291" i="1"/>
  <c r="P2292" i="1"/>
  <c r="P2293" i="1"/>
  <c r="P2294" i="1"/>
  <c r="P2295" i="1"/>
  <c r="P2296" i="1"/>
  <c r="P2297" i="1"/>
  <c r="P2298" i="1"/>
  <c r="P2299" i="1"/>
  <c r="P2300" i="1"/>
  <c r="P2301" i="1"/>
  <c r="P2302" i="1"/>
  <c r="P2303" i="1"/>
  <c r="P2304" i="1"/>
  <c r="P2305" i="1"/>
  <c r="P2306" i="1"/>
  <c r="P2307" i="1"/>
  <c r="P2308" i="1"/>
  <c r="P2309" i="1"/>
  <c r="P2310" i="1"/>
  <c r="P2311" i="1"/>
  <c r="P2312" i="1"/>
  <c r="P2313" i="1"/>
  <c r="P2314" i="1"/>
  <c r="P2315" i="1"/>
  <c r="P2316" i="1"/>
  <c r="P2317" i="1"/>
  <c r="P2318" i="1"/>
  <c r="P2319" i="1"/>
  <c r="P2320" i="1"/>
  <c r="P2321" i="1"/>
  <c r="P2322" i="1"/>
  <c r="P2323" i="1"/>
  <c r="P2324" i="1"/>
  <c r="P2325" i="1"/>
  <c r="P2326" i="1"/>
  <c r="P2327" i="1"/>
  <c r="P2328" i="1"/>
  <c r="P2329" i="1"/>
  <c r="P2330" i="1"/>
  <c r="P2331" i="1"/>
  <c r="P2332" i="1"/>
  <c r="P2333" i="1"/>
  <c r="P2334" i="1"/>
  <c r="P2335" i="1"/>
  <c r="P2336" i="1"/>
  <c r="P2337" i="1"/>
  <c r="P2338" i="1"/>
  <c r="P2339" i="1"/>
  <c r="P2340" i="1"/>
  <c r="P2341" i="1"/>
  <c r="P2342" i="1"/>
  <c r="P2343" i="1"/>
  <c r="P2344" i="1"/>
  <c r="P2345" i="1"/>
  <c r="P2346" i="1"/>
  <c r="P2347" i="1"/>
  <c r="P2348" i="1"/>
  <c r="P2349" i="1"/>
  <c r="P2350" i="1"/>
  <c r="P2351" i="1"/>
  <c r="P2352" i="1"/>
  <c r="P2353" i="1"/>
  <c r="P2354" i="1"/>
  <c r="P2355" i="1"/>
  <c r="P2356" i="1"/>
  <c r="P2357" i="1"/>
  <c r="P2358" i="1"/>
  <c r="P2359" i="1"/>
  <c r="P2360" i="1"/>
  <c r="P2361" i="1"/>
  <c r="P2362" i="1"/>
  <c r="P2363" i="1"/>
  <c r="P2364" i="1"/>
  <c r="P2365" i="1"/>
  <c r="P2366" i="1"/>
  <c r="P2367" i="1"/>
  <c r="P2368" i="1"/>
  <c r="P2369" i="1"/>
  <c r="P2370" i="1"/>
  <c r="P2371" i="1"/>
  <c r="P2372" i="1"/>
  <c r="P2373" i="1"/>
  <c r="P2374" i="1"/>
  <c r="P2375" i="1"/>
  <c r="P2376" i="1"/>
  <c r="P2377" i="1"/>
  <c r="P2378" i="1"/>
  <c r="P2379" i="1"/>
  <c r="P2380" i="1"/>
  <c r="P2381" i="1"/>
  <c r="P2382" i="1"/>
  <c r="P2383" i="1"/>
  <c r="P2384" i="1"/>
  <c r="P2385" i="1"/>
  <c r="P2386" i="1"/>
  <c r="P2387" i="1"/>
  <c r="P2388" i="1"/>
  <c r="P2389" i="1"/>
  <c r="P2390" i="1"/>
  <c r="P2391" i="1"/>
  <c r="P2392" i="1"/>
  <c r="P2393" i="1"/>
  <c r="P2394" i="1"/>
  <c r="P2395" i="1"/>
  <c r="P2396" i="1"/>
  <c r="P2397" i="1"/>
  <c r="P2398" i="1"/>
  <c r="P2399" i="1"/>
  <c r="P2400" i="1"/>
  <c r="P2401" i="1"/>
  <c r="P2402" i="1"/>
  <c r="P2403" i="1"/>
  <c r="P2404" i="1"/>
  <c r="P2405" i="1"/>
  <c r="P2406" i="1"/>
  <c r="P2407" i="1"/>
  <c r="P2408" i="1"/>
  <c r="P2409" i="1"/>
  <c r="P2410" i="1"/>
  <c r="P2411" i="1"/>
  <c r="P2412" i="1"/>
  <c r="P2413" i="1"/>
  <c r="P2414" i="1"/>
  <c r="P2415" i="1"/>
  <c r="P2416" i="1"/>
  <c r="P2417" i="1"/>
  <c r="P2418" i="1"/>
  <c r="P2419" i="1"/>
  <c r="P2420" i="1"/>
  <c r="P2421" i="1"/>
  <c r="P2422" i="1"/>
  <c r="P2423" i="1"/>
  <c r="P2424" i="1"/>
  <c r="P2425" i="1"/>
  <c r="P2426" i="1"/>
  <c r="P2427" i="1"/>
  <c r="P2428" i="1"/>
  <c r="P2429" i="1"/>
  <c r="P2430" i="1"/>
  <c r="P2431" i="1"/>
  <c r="P2432" i="1"/>
  <c r="P2433" i="1"/>
  <c r="P2434" i="1"/>
  <c r="P2435" i="1"/>
  <c r="P2436" i="1"/>
  <c r="P2437" i="1"/>
  <c r="P2438" i="1"/>
  <c r="P2439" i="1"/>
  <c r="P2440" i="1"/>
  <c r="P2441" i="1"/>
  <c r="P2442" i="1"/>
  <c r="P2443" i="1"/>
  <c r="P2444" i="1"/>
  <c r="P2445" i="1"/>
  <c r="P2446" i="1"/>
  <c r="P2447" i="1"/>
  <c r="P2448" i="1"/>
  <c r="P2449" i="1"/>
  <c r="P2450" i="1"/>
  <c r="P2451" i="1"/>
  <c r="P2452" i="1"/>
  <c r="P2453" i="1"/>
  <c r="P2454" i="1"/>
  <c r="P2455" i="1"/>
  <c r="P2456" i="1"/>
  <c r="P2457" i="1"/>
  <c r="P2458" i="1"/>
  <c r="P2459" i="1"/>
  <c r="P2460" i="1"/>
  <c r="P2461" i="1"/>
  <c r="P2462" i="1"/>
  <c r="P2463" i="1"/>
  <c r="P2464" i="1"/>
  <c r="P2465" i="1"/>
  <c r="P2466" i="1"/>
  <c r="P2467" i="1"/>
  <c r="P2468" i="1"/>
  <c r="P2469" i="1"/>
  <c r="P2470" i="1"/>
  <c r="P2471" i="1"/>
  <c r="P2472" i="1"/>
  <c r="P2473" i="1"/>
  <c r="P2474" i="1"/>
  <c r="P2475" i="1"/>
  <c r="P2476" i="1"/>
  <c r="P2477" i="1"/>
  <c r="P2478" i="1"/>
  <c r="P2479" i="1"/>
  <c r="P2480" i="1"/>
  <c r="P2481" i="1"/>
  <c r="P2482" i="1"/>
  <c r="P2483" i="1"/>
  <c r="P2484" i="1"/>
  <c r="P2485" i="1"/>
  <c r="P2486" i="1"/>
  <c r="P2487" i="1"/>
  <c r="P2488" i="1"/>
  <c r="P2489" i="1"/>
  <c r="P2490" i="1"/>
  <c r="P2491" i="1"/>
  <c r="P2492" i="1"/>
  <c r="P2493" i="1"/>
  <c r="P2494" i="1"/>
  <c r="P2495" i="1"/>
  <c r="P2496" i="1"/>
  <c r="P2497" i="1"/>
  <c r="P2498" i="1"/>
  <c r="P2499" i="1"/>
  <c r="P2500" i="1"/>
  <c r="P2501" i="1"/>
  <c r="P2502" i="1"/>
  <c r="P2503" i="1"/>
  <c r="P2504" i="1"/>
  <c r="P2505" i="1"/>
  <c r="P2506" i="1"/>
  <c r="P2507" i="1"/>
  <c r="P2508" i="1"/>
  <c r="P2509" i="1"/>
  <c r="P2510" i="1"/>
  <c r="P2511" i="1"/>
  <c r="P2512" i="1"/>
  <c r="P2513" i="1"/>
  <c r="P2514" i="1"/>
  <c r="P2515" i="1"/>
  <c r="P2516" i="1"/>
  <c r="P2517" i="1"/>
  <c r="P2518" i="1"/>
  <c r="P2519" i="1"/>
  <c r="P2520" i="1"/>
  <c r="P2521" i="1"/>
  <c r="P2522" i="1"/>
  <c r="P2523" i="1"/>
  <c r="P2524" i="1"/>
  <c r="P2525" i="1"/>
  <c r="P2526" i="1"/>
  <c r="P2527" i="1"/>
  <c r="P2528" i="1"/>
  <c r="P2529" i="1"/>
  <c r="P2530" i="1"/>
  <c r="P2531" i="1"/>
  <c r="P2532" i="1"/>
  <c r="P2533" i="1"/>
  <c r="P2534" i="1"/>
  <c r="P2535" i="1"/>
  <c r="P2536" i="1"/>
  <c r="P2537" i="1"/>
  <c r="P2538" i="1"/>
  <c r="P2539" i="1"/>
  <c r="P2540" i="1"/>
  <c r="P2541" i="1"/>
  <c r="P2542" i="1"/>
  <c r="P2543" i="1"/>
  <c r="P2544" i="1"/>
  <c r="P2545" i="1"/>
  <c r="P2546" i="1"/>
  <c r="P2547" i="1"/>
  <c r="P2548" i="1"/>
  <c r="P2549" i="1"/>
  <c r="P2550" i="1"/>
  <c r="P2551" i="1"/>
  <c r="P2552" i="1"/>
  <c r="P2553" i="1"/>
  <c r="P2554" i="1"/>
  <c r="P2555" i="1"/>
  <c r="P2556" i="1"/>
  <c r="P2557" i="1"/>
  <c r="P2558" i="1"/>
  <c r="P2559" i="1"/>
  <c r="P2560" i="1"/>
  <c r="P2561" i="1"/>
  <c r="P2562" i="1"/>
  <c r="P2563" i="1"/>
  <c r="P2564" i="1"/>
  <c r="P2565" i="1"/>
  <c r="P2566" i="1"/>
  <c r="P2567" i="1"/>
  <c r="P2568" i="1"/>
  <c r="P2569" i="1"/>
  <c r="P2570" i="1"/>
  <c r="P2571" i="1"/>
  <c r="P2572" i="1"/>
  <c r="P2573" i="1"/>
  <c r="P2574" i="1"/>
  <c r="P2575" i="1"/>
  <c r="P2576" i="1"/>
  <c r="P2577" i="1"/>
  <c r="P2578" i="1"/>
  <c r="P2579" i="1"/>
  <c r="P2580" i="1"/>
  <c r="P2581" i="1"/>
  <c r="P2582" i="1"/>
  <c r="P2583" i="1"/>
  <c r="P2584" i="1"/>
  <c r="P2585" i="1"/>
  <c r="P2586" i="1"/>
  <c r="P2587" i="1"/>
  <c r="P2588" i="1"/>
  <c r="P2589" i="1"/>
  <c r="P2590" i="1"/>
  <c r="P2591" i="1"/>
  <c r="P2592" i="1"/>
  <c r="P2593" i="1"/>
  <c r="P2594" i="1"/>
  <c r="P2595" i="1"/>
  <c r="P2596" i="1"/>
  <c r="P2597" i="1"/>
  <c r="P2598" i="1"/>
  <c r="P2599" i="1"/>
  <c r="P2600" i="1"/>
  <c r="P2601" i="1"/>
  <c r="P2602" i="1"/>
  <c r="P2603" i="1"/>
  <c r="P2604" i="1"/>
  <c r="P2605" i="1"/>
  <c r="P2606" i="1"/>
  <c r="P2607" i="1"/>
  <c r="P2608" i="1"/>
  <c r="P2609" i="1"/>
  <c r="P2610" i="1"/>
  <c r="P2611" i="1"/>
  <c r="P2612" i="1"/>
  <c r="P2613" i="1"/>
  <c r="P2614" i="1"/>
  <c r="P2615" i="1"/>
  <c r="P2616" i="1"/>
  <c r="P2617" i="1"/>
  <c r="P2618" i="1"/>
  <c r="P2619" i="1"/>
  <c r="P2620" i="1"/>
  <c r="P2621" i="1"/>
  <c r="P2622" i="1"/>
  <c r="P2623" i="1"/>
  <c r="P2624" i="1"/>
  <c r="P2625" i="1"/>
  <c r="P2626" i="1"/>
  <c r="P2627" i="1"/>
  <c r="P2628" i="1"/>
  <c r="P2629" i="1"/>
  <c r="P2630" i="1"/>
  <c r="P2631" i="1"/>
  <c r="P2632" i="1"/>
  <c r="P2633" i="1"/>
  <c r="P2634" i="1"/>
  <c r="P2635" i="1"/>
  <c r="P2636" i="1"/>
  <c r="P2637" i="1"/>
  <c r="P2638" i="1"/>
  <c r="P2639" i="1"/>
  <c r="P2640" i="1"/>
  <c r="P2641" i="1"/>
  <c r="P2642" i="1"/>
  <c r="P2643" i="1"/>
  <c r="P2644" i="1"/>
  <c r="P2645" i="1"/>
  <c r="P2646" i="1"/>
  <c r="P2647" i="1"/>
  <c r="P2648" i="1"/>
  <c r="P2649" i="1"/>
  <c r="P2650" i="1"/>
  <c r="P2651" i="1"/>
  <c r="P2652" i="1"/>
  <c r="P2653" i="1"/>
  <c r="P2654" i="1"/>
  <c r="P2655" i="1"/>
  <c r="P2656" i="1"/>
  <c r="P2657" i="1"/>
  <c r="P2658" i="1"/>
  <c r="P2659" i="1"/>
  <c r="P2660" i="1"/>
  <c r="P2661" i="1"/>
  <c r="P2662" i="1"/>
  <c r="P2663" i="1"/>
  <c r="P2664" i="1"/>
  <c r="P2665" i="1"/>
  <c r="P2666" i="1"/>
  <c r="P2667" i="1"/>
  <c r="P2668" i="1"/>
  <c r="P2669" i="1"/>
  <c r="P2670" i="1"/>
  <c r="P2671" i="1"/>
  <c r="P2672" i="1"/>
  <c r="P2673" i="1"/>
  <c r="P2674" i="1"/>
  <c r="P2675" i="1"/>
  <c r="P2676" i="1"/>
  <c r="P2677" i="1"/>
  <c r="P2678" i="1"/>
  <c r="P2679" i="1"/>
  <c r="P2680" i="1"/>
  <c r="P2681" i="1"/>
  <c r="P2682" i="1"/>
  <c r="P2683" i="1"/>
  <c r="P2684" i="1"/>
  <c r="P2685" i="1"/>
  <c r="P2686" i="1"/>
  <c r="P2687" i="1"/>
  <c r="P2688" i="1"/>
  <c r="P2689" i="1"/>
  <c r="P2690" i="1"/>
  <c r="P2691" i="1"/>
  <c r="P2692" i="1"/>
  <c r="P2693" i="1"/>
  <c r="P2694" i="1"/>
  <c r="P2695" i="1"/>
  <c r="P2696" i="1"/>
  <c r="P2697" i="1"/>
  <c r="P2698" i="1"/>
  <c r="P2699" i="1"/>
  <c r="P2700" i="1"/>
  <c r="P2701" i="1"/>
  <c r="P2702" i="1"/>
  <c r="P2703" i="1"/>
  <c r="P2704" i="1"/>
  <c r="P2705" i="1"/>
  <c r="P2706" i="1"/>
  <c r="P2707" i="1"/>
  <c r="P2708" i="1"/>
  <c r="P2709" i="1"/>
  <c r="P2710" i="1"/>
  <c r="P2711" i="1"/>
  <c r="P2712" i="1"/>
  <c r="P2713" i="1"/>
  <c r="P2714" i="1"/>
  <c r="P2715" i="1"/>
  <c r="P2716" i="1"/>
  <c r="P2717" i="1"/>
  <c r="P2718" i="1"/>
  <c r="P2719" i="1"/>
  <c r="P2720" i="1"/>
  <c r="P2721" i="1"/>
  <c r="P2722" i="1"/>
  <c r="P2723" i="1"/>
  <c r="P2724" i="1"/>
  <c r="P2725" i="1"/>
  <c r="P2726" i="1"/>
  <c r="P2727" i="1"/>
  <c r="P2728" i="1"/>
  <c r="P2729" i="1"/>
  <c r="P2730" i="1"/>
  <c r="P2731" i="1"/>
  <c r="P2732" i="1"/>
  <c r="P2733" i="1"/>
  <c r="P2734" i="1"/>
  <c r="P2735" i="1"/>
  <c r="P2736" i="1"/>
  <c r="P2737" i="1"/>
  <c r="P2738" i="1"/>
  <c r="P2739" i="1"/>
  <c r="P2740" i="1"/>
  <c r="P2741" i="1"/>
  <c r="P2742" i="1"/>
  <c r="P2743" i="1"/>
  <c r="P2744" i="1"/>
  <c r="P2745" i="1"/>
  <c r="P2746" i="1"/>
  <c r="P2747" i="1"/>
  <c r="P2748" i="1"/>
  <c r="P2749" i="1"/>
  <c r="P2750" i="1"/>
  <c r="P2751" i="1"/>
  <c r="P2752" i="1"/>
  <c r="P2753" i="1"/>
  <c r="P2754" i="1"/>
  <c r="P2755" i="1"/>
  <c r="P2756" i="1"/>
  <c r="P2757" i="1"/>
  <c r="P2758" i="1"/>
  <c r="P2759" i="1"/>
  <c r="P2760" i="1"/>
  <c r="P2761" i="1"/>
  <c r="P2762" i="1"/>
  <c r="P2763" i="1"/>
  <c r="P2764" i="1"/>
  <c r="P2765" i="1"/>
  <c r="P2766" i="1"/>
  <c r="P2767" i="1"/>
  <c r="P2768" i="1"/>
  <c r="P2769" i="1"/>
  <c r="P2770" i="1"/>
  <c r="P2771" i="1"/>
  <c r="P2772" i="1"/>
  <c r="P2773" i="1"/>
  <c r="P2774" i="1"/>
  <c r="P2775" i="1"/>
  <c r="P2776" i="1"/>
  <c r="P2777" i="1"/>
  <c r="P2778" i="1"/>
  <c r="P2779" i="1"/>
  <c r="P2780" i="1"/>
  <c r="P2781" i="1"/>
  <c r="P2782" i="1"/>
  <c r="P2783" i="1"/>
  <c r="P2784" i="1"/>
  <c r="P2785" i="1"/>
  <c r="P2786" i="1"/>
  <c r="P2787" i="1"/>
  <c r="P2788" i="1"/>
  <c r="P2789" i="1"/>
  <c r="P2790" i="1"/>
  <c r="P2791" i="1"/>
  <c r="P2792" i="1"/>
  <c r="P2793" i="1"/>
  <c r="P2794" i="1"/>
  <c r="P2795" i="1"/>
  <c r="P2796" i="1"/>
  <c r="P2797" i="1"/>
  <c r="P2798" i="1"/>
  <c r="P2799" i="1"/>
  <c r="P2800" i="1"/>
  <c r="P2801" i="1"/>
  <c r="P2802" i="1"/>
  <c r="P2803" i="1"/>
  <c r="P2804" i="1"/>
  <c r="P2805" i="1"/>
  <c r="P2806" i="1"/>
  <c r="P2807" i="1"/>
  <c r="P2808" i="1"/>
  <c r="P2809" i="1"/>
  <c r="P2810" i="1"/>
  <c r="P2811" i="1"/>
  <c r="P2812" i="1"/>
  <c r="P2813" i="1"/>
  <c r="P2814" i="1"/>
  <c r="P2815" i="1"/>
  <c r="P2816" i="1"/>
  <c r="P2817" i="1"/>
  <c r="P2818" i="1"/>
  <c r="P2819" i="1"/>
  <c r="P2820" i="1"/>
  <c r="P2821" i="1"/>
  <c r="P2822" i="1"/>
  <c r="P2823" i="1"/>
  <c r="P2824" i="1"/>
  <c r="P2825" i="1"/>
  <c r="P2826" i="1"/>
  <c r="P2827" i="1"/>
  <c r="P2828" i="1"/>
  <c r="P2829" i="1"/>
  <c r="P2830" i="1"/>
  <c r="P2831" i="1"/>
  <c r="P2832" i="1"/>
  <c r="P2833" i="1"/>
  <c r="P2834" i="1"/>
  <c r="P2835" i="1"/>
  <c r="P2836" i="1"/>
  <c r="P2837" i="1"/>
  <c r="P2838" i="1"/>
  <c r="P2839" i="1"/>
  <c r="P2840" i="1"/>
  <c r="P2841" i="1"/>
  <c r="P2842" i="1"/>
  <c r="P2843" i="1"/>
  <c r="P2844" i="1"/>
  <c r="P2845" i="1"/>
  <c r="P2846" i="1"/>
  <c r="P2847" i="1"/>
  <c r="P2848" i="1"/>
  <c r="P2849" i="1"/>
  <c r="P2850" i="1"/>
  <c r="P2851" i="1"/>
  <c r="P2852" i="1"/>
  <c r="P2853" i="1"/>
  <c r="P2854" i="1"/>
  <c r="P2855" i="1"/>
  <c r="P2856" i="1"/>
  <c r="P2857" i="1"/>
  <c r="P2858" i="1"/>
  <c r="P2859" i="1"/>
  <c r="P2860" i="1"/>
  <c r="P2861" i="1"/>
  <c r="P2862" i="1"/>
  <c r="P2863" i="1"/>
  <c r="P2864" i="1"/>
  <c r="P2865" i="1"/>
  <c r="P2866" i="1"/>
  <c r="P2867" i="1"/>
  <c r="P2868" i="1"/>
  <c r="P2869" i="1"/>
  <c r="P2870" i="1"/>
  <c r="P2871" i="1"/>
  <c r="P2872" i="1"/>
  <c r="P2873" i="1"/>
  <c r="P2874" i="1"/>
  <c r="P2875" i="1"/>
  <c r="P2876" i="1"/>
  <c r="P2877" i="1"/>
  <c r="P2878" i="1"/>
  <c r="P2879" i="1"/>
  <c r="P2880" i="1"/>
  <c r="P2881" i="1"/>
  <c r="P2882" i="1"/>
  <c r="P2883" i="1"/>
  <c r="P2884" i="1"/>
  <c r="P2885" i="1"/>
  <c r="P2886" i="1"/>
  <c r="P2887" i="1"/>
  <c r="P2888" i="1"/>
  <c r="P2889" i="1"/>
  <c r="P2890" i="1"/>
  <c r="P2891" i="1"/>
  <c r="P2892" i="1"/>
  <c r="P2893" i="1"/>
  <c r="P2894" i="1"/>
  <c r="P2895" i="1"/>
  <c r="P2896" i="1"/>
  <c r="P2897" i="1"/>
  <c r="P2898" i="1"/>
  <c r="P2899" i="1"/>
  <c r="P2900" i="1"/>
  <c r="P2901" i="1"/>
  <c r="P2902" i="1"/>
  <c r="P2903" i="1"/>
  <c r="P2904" i="1"/>
  <c r="P2905" i="1"/>
  <c r="P2906" i="1"/>
  <c r="P2907" i="1"/>
  <c r="P2908" i="1"/>
  <c r="P2909" i="1"/>
  <c r="P2910" i="1"/>
  <c r="P2911" i="1"/>
  <c r="P2912" i="1"/>
  <c r="P2913" i="1"/>
  <c r="P2914" i="1"/>
  <c r="P2915" i="1"/>
  <c r="P2916" i="1"/>
  <c r="P2917" i="1"/>
  <c r="P2918" i="1"/>
  <c r="P2919" i="1"/>
  <c r="P2920" i="1"/>
  <c r="P2921" i="1"/>
  <c r="P2922" i="1"/>
  <c r="P2923" i="1"/>
  <c r="P2924" i="1"/>
  <c r="P2925" i="1"/>
  <c r="P2926" i="1"/>
  <c r="P2927" i="1"/>
  <c r="P2928" i="1"/>
  <c r="P2929" i="1"/>
  <c r="P2930" i="1"/>
  <c r="P2931" i="1"/>
  <c r="P2932" i="1"/>
  <c r="P2933" i="1"/>
  <c r="P2934" i="1"/>
  <c r="P2935" i="1"/>
  <c r="P2936" i="1"/>
  <c r="P2937" i="1"/>
  <c r="P2938" i="1"/>
  <c r="P2939" i="1"/>
  <c r="P2940" i="1"/>
  <c r="P2941" i="1"/>
  <c r="P2942" i="1"/>
  <c r="P2943" i="1"/>
  <c r="P2944" i="1"/>
  <c r="P2945" i="1"/>
  <c r="P2946" i="1"/>
  <c r="P2947" i="1"/>
  <c r="P2948" i="1"/>
  <c r="P2949" i="1"/>
  <c r="P2950" i="1"/>
  <c r="P2951" i="1"/>
  <c r="P2952" i="1"/>
  <c r="P2953" i="1"/>
  <c r="P2954" i="1"/>
  <c r="P2955" i="1"/>
  <c r="P2956" i="1"/>
  <c r="P2957" i="1"/>
  <c r="P2958" i="1"/>
  <c r="P2959" i="1"/>
  <c r="P2960" i="1"/>
  <c r="P2961" i="1"/>
  <c r="P2962" i="1"/>
  <c r="P2963" i="1"/>
  <c r="P2964" i="1"/>
  <c r="P2965" i="1"/>
  <c r="P2966" i="1"/>
  <c r="P2967" i="1"/>
  <c r="P2968" i="1"/>
  <c r="P2969" i="1"/>
  <c r="P2970" i="1"/>
  <c r="P2971" i="1"/>
  <c r="P2972" i="1"/>
  <c r="P2973" i="1"/>
  <c r="P2974" i="1"/>
  <c r="P2975" i="1"/>
  <c r="P2976" i="1"/>
  <c r="P2977" i="1"/>
  <c r="P2978" i="1"/>
  <c r="P2979" i="1"/>
  <c r="P2980" i="1"/>
  <c r="P2981" i="1"/>
  <c r="P2982" i="1"/>
  <c r="P2983" i="1"/>
  <c r="P2984" i="1"/>
  <c r="P2985" i="1"/>
  <c r="P2986" i="1"/>
  <c r="P2987" i="1"/>
  <c r="P2988" i="1"/>
  <c r="P2989" i="1"/>
  <c r="P2990" i="1"/>
  <c r="P2991" i="1"/>
  <c r="P2992" i="1"/>
  <c r="P2993" i="1"/>
  <c r="P2994" i="1"/>
  <c r="P2995" i="1"/>
  <c r="P2996" i="1"/>
  <c r="P2997" i="1"/>
  <c r="P2998" i="1"/>
  <c r="P2999" i="1"/>
  <c r="P3000" i="1"/>
  <c r="P3001" i="1"/>
  <c r="P3002" i="1"/>
  <c r="P3003" i="1"/>
  <c r="P3004" i="1"/>
  <c r="P3005" i="1"/>
  <c r="P3006" i="1"/>
  <c r="P3007" i="1"/>
  <c r="P3008" i="1"/>
  <c r="P3009" i="1"/>
  <c r="P3010" i="1"/>
  <c r="P3011" i="1"/>
  <c r="P3012" i="1"/>
  <c r="P3013" i="1"/>
  <c r="P3014" i="1"/>
  <c r="P3015" i="1"/>
  <c r="P3016" i="1"/>
  <c r="P3017" i="1"/>
  <c r="P3018" i="1"/>
  <c r="P3019" i="1"/>
  <c r="P3020" i="1"/>
  <c r="P3021" i="1"/>
  <c r="P3022" i="1"/>
  <c r="P3023" i="1"/>
  <c r="P3024" i="1"/>
  <c r="P3025" i="1"/>
  <c r="P3026" i="1"/>
  <c r="P3027" i="1"/>
  <c r="P3028" i="1"/>
  <c r="P3029" i="1"/>
  <c r="P3030" i="1"/>
  <c r="P3031" i="1"/>
  <c r="P3032" i="1"/>
  <c r="P3033" i="1"/>
  <c r="P3034" i="1"/>
  <c r="P3035" i="1"/>
  <c r="P3036" i="1"/>
  <c r="P3037" i="1"/>
  <c r="P3038" i="1"/>
  <c r="P3039" i="1"/>
  <c r="P3040" i="1"/>
  <c r="P3041" i="1"/>
  <c r="P3042" i="1"/>
  <c r="P3043" i="1"/>
  <c r="P3044" i="1"/>
  <c r="P3045" i="1"/>
  <c r="P3046" i="1"/>
  <c r="P3047" i="1"/>
  <c r="P3048" i="1"/>
  <c r="P3049" i="1"/>
  <c r="P3050" i="1"/>
  <c r="P3051" i="1"/>
  <c r="P3052" i="1"/>
  <c r="P3053" i="1"/>
  <c r="P3054" i="1"/>
  <c r="P3055" i="1"/>
  <c r="P3056" i="1"/>
  <c r="P3057" i="1"/>
  <c r="P3058" i="1"/>
  <c r="P3059" i="1"/>
  <c r="P3060" i="1"/>
  <c r="P3061" i="1"/>
  <c r="P3062" i="1"/>
  <c r="P3063" i="1"/>
  <c r="P3064" i="1"/>
  <c r="P3065" i="1"/>
  <c r="P3066" i="1"/>
  <c r="P3067" i="1"/>
  <c r="P3068" i="1"/>
  <c r="P3069" i="1"/>
  <c r="P3070" i="1"/>
  <c r="P3071" i="1"/>
  <c r="P3072" i="1"/>
  <c r="P3073" i="1"/>
  <c r="P3074" i="1"/>
  <c r="P3075" i="1"/>
  <c r="P3076" i="1"/>
  <c r="P3077" i="1"/>
  <c r="P3078" i="1"/>
  <c r="P3079" i="1"/>
  <c r="P3080" i="1"/>
  <c r="P3081" i="1"/>
  <c r="P3082" i="1"/>
  <c r="P3083" i="1"/>
  <c r="P3084" i="1"/>
  <c r="P3085" i="1"/>
  <c r="P3086" i="1"/>
  <c r="P3087" i="1"/>
  <c r="P3088" i="1"/>
  <c r="P3089" i="1"/>
  <c r="P3090" i="1"/>
  <c r="P3091" i="1"/>
  <c r="P3092" i="1"/>
  <c r="P3093" i="1"/>
  <c r="P3094" i="1"/>
  <c r="P3095" i="1"/>
  <c r="P3096" i="1"/>
  <c r="P3097" i="1"/>
  <c r="P3098" i="1"/>
  <c r="P3099" i="1"/>
  <c r="P3100" i="1"/>
  <c r="P3101" i="1"/>
  <c r="P3102" i="1"/>
  <c r="P3103" i="1"/>
  <c r="P3104" i="1"/>
  <c r="P3105" i="1"/>
  <c r="P3106" i="1"/>
  <c r="P3107" i="1"/>
  <c r="P3108" i="1"/>
  <c r="P3109" i="1"/>
  <c r="P3110" i="1"/>
  <c r="P3111" i="1"/>
  <c r="P3112" i="1"/>
  <c r="P3113" i="1"/>
  <c r="P3114" i="1"/>
  <c r="P3115" i="1"/>
  <c r="P3116" i="1"/>
  <c r="P3117" i="1"/>
  <c r="P3118" i="1"/>
  <c r="P3119" i="1"/>
  <c r="P3120" i="1"/>
  <c r="P3121" i="1"/>
  <c r="P3122" i="1"/>
  <c r="P3123" i="1"/>
  <c r="P3124" i="1"/>
  <c r="P3125" i="1"/>
  <c r="P3126" i="1"/>
  <c r="P3127" i="1"/>
  <c r="P3128" i="1"/>
  <c r="P3129" i="1"/>
  <c r="P3130" i="1"/>
  <c r="P3131" i="1"/>
  <c r="P3132" i="1"/>
  <c r="P3133" i="1"/>
  <c r="P3134" i="1"/>
  <c r="P3135" i="1"/>
  <c r="P3136" i="1"/>
  <c r="P3137" i="1"/>
  <c r="P3138" i="1"/>
  <c r="P3139" i="1"/>
  <c r="P3140" i="1"/>
  <c r="P3141" i="1"/>
  <c r="P3142" i="1"/>
  <c r="P3143" i="1"/>
  <c r="P3144" i="1"/>
  <c r="P3145" i="1"/>
  <c r="P3146" i="1"/>
  <c r="P3147" i="1"/>
  <c r="P3148" i="1"/>
  <c r="P3149" i="1"/>
  <c r="P3150" i="1"/>
  <c r="P3151" i="1"/>
  <c r="P3152" i="1"/>
  <c r="P3153" i="1"/>
  <c r="P3154" i="1"/>
  <c r="P3155" i="1"/>
  <c r="P3156" i="1"/>
  <c r="P3157" i="1"/>
  <c r="P3158" i="1"/>
  <c r="P3159" i="1"/>
  <c r="P3160" i="1"/>
  <c r="P3161" i="1"/>
  <c r="P3162" i="1"/>
  <c r="P3163" i="1"/>
  <c r="P3164" i="1"/>
  <c r="P3165" i="1"/>
  <c r="P3166" i="1"/>
  <c r="P3167" i="1"/>
  <c r="P3168" i="1"/>
  <c r="P3169" i="1"/>
  <c r="P3170" i="1"/>
  <c r="P3171" i="1"/>
  <c r="P3172" i="1"/>
  <c r="P3173" i="1"/>
  <c r="P3174" i="1"/>
  <c r="P3175" i="1"/>
  <c r="P3176" i="1"/>
  <c r="P3177" i="1"/>
  <c r="P3178" i="1"/>
  <c r="P3179" i="1"/>
  <c r="P3180" i="1"/>
  <c r="P3181" i="1"/>
  <c r="P3182" i="1"/>
  <c r="P3183" i="1"/>
  <c r="P3184" i="1"/>
  <c r="P3185" i="1"/>
  <c r="P3186" i="1"/>
  <c r="P3187" i="1"/>
  <c r="P3188" i="1"/>
  <c r="P3189" i="1"/>
  <c r="P3190" i="1"/>
  <c r="P3191" i="1"/>
  <c r="P3192" i="1"/>
  <c r="P3193" i="1"/>
  <c r="P3194" i="1"/>
  <c r="P3195" i="1"/>
  <c r="P3196" i="1"/>
  <c r="P3197" i="1"/>
  <c r="P3198" i="1"/>
  <c r="P3199" i="1"/>
  <c r="P3200" i="1"/>
  <c r="P3201" i="1"/>
  <c r="P3202" i="1"/>
  <c r="P3203" i="1"/>
  <c r="P3204" i="1"/>
  <c r="P3205" i="1"/>
  <c r="P3206" i="1"/>
  <c r="P3207" i="1"/>
  <c r="P3208" i="1"/>
  <c r="P3209" i="1"/>
  <c r="P3210" i="1"/>
  <c r="P3211" i="1"/>
  <c r="P3212" i="1"/>
  <c r="P3213" i="1"/>
  <c r="P3214" i="1"/>
  <c r="P3215" i="1"/>
  <c r="P3216" i="1"/>
  <c r="P3217" i="1"/>
  <c r="P3218" i="1"/>
  <c r="P3219" i="1"/>
  <c r="P3220" i="1"/>
  <c r="P3221" i="1"/>
  <c r="P3222" i="1"/>
  <c r="P3223" i="1"/>
  <c r="P3224" i="1"/>
  <c r="P3225" i="1"/>
  <c r="P3226" i="1"/>
  <c r="P3227" i="1"/>
  <c r="P3228" i="1"/>
  <c r="P3229" i="1"/>
  <c r="P3230" i="1"/>
  <c r="P3231" i="1"/>
  <c r="P3232" i="1"/>
  <c r="P3233" i="1"/>
  <c r="P3234" i="1"/>
  <c r="P3235" i="1"/>
  <c r="P3236" i="1"/>
  <c r="P3237" i="1"/>
  <c r="P3238" i="1"/>
  <c r="P3239" i="1"/>
  <c r="P3240" i="1"/>
  <c r="P3241" i="1"/>
  <c r="P3242" i="1"/>
  <c r="P3243" i="1"/>
  <c r="P3244" i="1"/>
  <c r="P3245" i="1"/>
  <c r="P3246" i="1"/>
  <c r="P3247" i="1"/>
  <c r="P3248" i="1"/>
  <c r="P3249" i="1"/>
  <c r="P3250" i="1"/>
  <c r="P3251" i="1"/>
  <c r="P3252" i="1"/>
  <c r="P3253" i="1"/>
  <c r="P3254" i="1"/>
  <c r="P3255" i="1"/>
  <c r="P3256" i="1"/>
  <c r="P3257" i="1"/>
  <c r="P3258" i="1"/>
  <c r="P3259" i="1"/>
  <c r="P3260" i="1"/>
  <c r="P3261" i="1"/>
  <c r="P3262" i="1"/>
  <c r="P3263" i="1"/>
  <c r="P3264" i="1"/>
  <c r="P3265" i="1"/>
  <c r="P3266" i="1"/>
  <c r="P3267" i="1"/>
  <c r="P3268" i="1"/>
  <c r="P3269" i="1"/>
  <c r="P3270" i="1"/>
  <c r="P3271" i="1"/>
  <c r="P3272" i="1"/>
  <c r="P3273" i="1"/>
  <c r="P3274" i="1"/>
  <c r="P3275" i="1"/>
  <c r="P3276" i="1"/>
  <c r="P3277" i="1"/>
  <c r="P3278" i="1"/>
  <c r="P3279" i="1"/>
  <c r="P3280" i="1"/>
  <c r="P3281" i="1"/>
  <c r="P3282" i="1"/>
  <c r="P3283" i="1"/>
  <c r="P3284" i="1"/>
  <c r="P3285" i="1"/>
  <c r="P3286" i="1"/>
  <c r="P3287" i="1"/>
  <c r="P3288" i="1"/>
  <c r="P3289" i="1"/>
  <c r="P3290" i="1"/>
  <c r="P3291" i="1"/>
  <c r="P3292" i="1"/>
  <c r="P3293" i="1"/>
  <c r="P3294" i="1"/>
  <c r="P3295" i="1"/>
  <c r="P3296" i="1"/>
  <c r="P3297" i="1"/>
  <c r="P3298" i="1"/>
  <c r="P3299" i="1"/>
  <c r="P3300" i="1"/>
  <c r="P3301" i="1"/>
  <c r="P3302" i="1"/>
  <c r="P3303" i="1"/>
  <c r="P3304" i="1"/>
  <c r="P3305" i="1"/>
  <c r="P3306" i="1"/>
  <c r="P3307" i="1"/>
  <c r="P3308" i="1"/>
  <c r="P3309" i="1"/>
  <c r="P3310" i="1"/>
  <c r="P3311" i="1"/>
  <c r="P3312" i="1"/>
  <c r="P3313" i="1"/>
  <c r="P3314" i="1"/>
  <c r="P3315" i="1"/>
  <c r="P3316" i="1"/>
  <c r="P3317" i="1"/>
  <c r="P3318" i="1"/>
  <c r="P3319" i="1"/>
  <c r="P3320" i="1"/>
  <c r="P3321" i="1"/>
  <c r="P3322" i="1"/>
  <c r="P3323" i="1"/>
  <c r="P3324" i="1"/>
  <c r="P3325" i="1"/>
  <c r="P3326" i="1"/>
  <c r="P3327" i="1"/>
  <c r="P3328" i="1"/>
  <c r="P3329" i="1"/>
  <c r="P3330" i="1"/>
  <c r="P3331" i="1"/>
  <c r="P3332" i="1"/>
  <c r="P3333" i="1"/>
  <c r="P3334" i="1"/>
  <c r="P3335" i="1"/>
  <c r="P3336" i="1"/>
  <c r="P3337" i="1"/>
  <c r="P3338" i="1"/>
  <c r="P3339" i="1"/>
  <c r="P3340" i="1"/>
  <c r="P3341" i="1"/>
  <c r="P3342" i="1"/>
  <c r="P3343" i="1"/>
  <c r="P3344" i="1"/>
  <c r="P3345" i="1"/>
  <c r="P3346" i="1"/>
  <c r="P3347" i="1"/>
  <c r="P3348" i="1"/>
  <c r="P3349" i="1"/>
  <c r="P3350" i="1"/>
  <c r="P3351" i="1"/>
  <c r="P3352" i="1"/>
  <c r="P3353" i="1"/>
  <c r="P3354" i="1"/>
  <c r="P3355" i="1"/>
  <c r="P3356" i="1"/>
  <c r="P3357" i="1"/>
  <c r="P3358" i="1"/>
  <c r="P3359" i="1"/>
  <c r="P3360" i="1"/>
  <c r="P3361" i="1"/>
  <c r="P3362" i="1"/>
  <c r="P3363" i="1"/>
  <c r="P3364" i="1"/>
  <c r="P3365" i="1"/>
  <c r="P3366" i="1"/>
  <c r="P3367" i="1"/>
  <c r="P3368" i="1"/>
  <c r="P3369" i="1"/>
  <c r="P3370" i="1"/>
  <c r="P3371" i="1"/>
  <c r="P3372" i="1"/>
  <c r="P3373" i="1"/>
  <c r="P3374" i="1"/>
  <c r="P3375" i="1"/>
  <c r="P3376" i="1"/>
  <c r="P3377" i="1"/>
  <c r="P3378" i="1"/>
  <c r="P3379" i="1"/>
  <c r="P3380" i="1"/>
  <c r="P3381" i="1"/>
  <c r="P3382" i="1"/>
  <c r="P3383" i="1"/>
  <c r="P3384" i="1"/>
  <c r="P3385" i="1"/>
  <c r="P3386" i="1"/>
  <c r="P3387" i="1"/>
  <c r="P3388" i="1"/>
  <c r="P3389" i="1"/>
  <c r="P3390" i="1"/>
  <c r="P3391" i="1"/>
  <c r="P3392" i="1"/>
  <c r="P3393" i="1"/>
  <c r="P3394" i="1"/>
  <c r="P3395" i="1"/>
  <c r="P3396" i="1"/>
  <c r="P3397" i="1"/>
  <c r="P3398" i="1"/>
  <c r="P3399" i="1"/>
  <c r="P3400" i="1"/>
  <c r="P3401" i="1"/>
  <c r="P3402" i="1"/>
  <c r="P3403" i="1"/>
  <c r="P3404" i="1"/>
  <c r="P3405" i="1"/>
  <c r="P3406" i="1"/>
  <c r="P3407" i="1"/>
  <c r="P3408" i="1"/>
  <c r="P3409" i="1"/>
  <c r="P3410" i="1"/>
  <c r="P3411" i="1"/>
  <c r="P3412" i="1"/>
  <c r="P3413" i="1"/>
  <c r="P3414" i="1"/>
  <c r="P3415" i="1"/>
  <c r="P3416" i="1"/>
  <c r="P3417" i="1"/>
  <c r="P3418" i="1"/>
  <c r="P3419" i="1"/>
  <c r="P3420" i="1"/>
  <c r="P3421" i="1"/>
  <c r="P3422" i="1"/>
  <c r="P3423" i="1"/>
  <c r="P3424" i="1"/>
  <c r="P3425" i="1"/>
  <c r="P3426" i="1"/>
  <c r="P3427" i="1"/>
  <c r="P3428" i="1"/>
  <c r="P3429" i="1"/>
  <c r="P3430" i="1"/>
  <c r="P3431" i="1"/>
  <c r="P3432" i="1"/>
  <c r="P3433" i="1"/>
  <c r="P3434" i="1"/>
  <c r="P3435" i="1"/>
  <c r="P3436" i="1"/>
  <c r="P3437" i="1"/>
  <c r="P3438" i="1"/>
  <c r="P3439" i="1"/>
  <c r="P3440" i="1"/>
  <c r="P3441" i="1"/>
  <c r="P3442" i="1"/>
  <c r="P3443" i="1"/>
  <c r="P3444" i="1"/>
  <c r="P3445" i="1"/>
  <c r="P3446" i="1"/>
  <c r="P3447" i="1"/>
  <c r="P3448" i="1"/>
  <c r="P3449" i="1"/>
  <c r="P3450" i="1"/>
  <c r="P3451" i="1"/>
  <c r="P3452" i="1"/>
  <c r="P3453" i="1"/>
  <c r="P3454" i="1"/>
  <c r="P3455" i="1"/>
  <c r="P3456" i="1"/>
  <c r="P3457" i="1"/>
  <c r="P3458" i="1"/>
  <c r="P3459" i="1"/>
  <c r="P3460" i="1"/>
  <c r="P3461" i="1"/>
  <c r="P3462" i="1"/>
  <c r="P3463" i="1"/>
  <c r="P3464" i="1"/>
  <c r="P3465" i="1"/>
  <c r="P3466" i="1"/>
  <c r="P3467" i="1"/>
  <c r="P3468" i="1"/>
  <c r="P3469" i="1"/>
  <c r="P3470" i="1"/>
  <c r="P3471" i="1"/>
  <c r="P3472" i="1"/>
  <c r="P3473" i="1"/>
  <c r="P3474" i="1"/>
  <c r="P3475" i="1"/>
  <c r="P3476" i="1"/>
  <c r="P3477" i="1"/>
  <c r="P3478" i="1"/>
  <c r="P3479" i="1"/>
  <c r="P3480" i="1"/>
  <c r="P3481" i="1"/>
  <c r="P3482" i="1"/>
  <c r="P3483" i="1"/>
  <c r="P3484" i="1"/>
  <c r="P3485" i="1"/>
  <c r="P3486" i="1"/>
  <c r="P3487" i="1"/>
  <c r="P3488" i="1"/>
  <c r="P3489" i="1"/>
  <c r="P3490" i="1"/>
  <c r="P3491" i="1"/>
  <c r="P3492" i="1"/>
  <c r="P3493" i="1"/>
  <c r="P3494" i="1"/>
  <c r="P3495" i="1"/>
  <c r="P3496" i="1"/>
  <c r="P3497" i="1"/>
  <c r="P3498" i="1"/>
  <c r="P3499" i="1"/>
  <c r="P3500" i="1"/>
  <c r="P3501" i="1"/>
  <c r="P3502" i="1"/>
  <c r="P3503" i="1"/>
  <c r="P3504" i="1"/>
  <c r="P3505" i="1"/>
  <c r="P3506" i="1"/>
  <c r="P3507" i="1"/>
  <c r="P3508" i="1"/>
  <c r="P3509" i="1"/>
  <c r="P3510" i="1"/>
  <c r="P3511" i="1"/>
  <c r="P3512" i="1"/>
  <c r="P3513" i="1"/>
  <c r="P3514" i="1"/>
  <c r="P3515" i="1"/>
  <c r="P3516" i="1"/>
  <c r="P3517" i="1"/>
  <c r="P3518" i="1"/>
  <c r="P3519" i="1"/>
  <c r="P3520" i="1"/>
  <c r="P3521" i="1"/>
  <c r="P3522" i="1"/>
  <c r="P3523" i="1"/>
  <c r="P3524" i="1"/>
  <c r="P3525" i="1"/>
  <c r="P3526" i="1"/>
  <c r="P3527" i="1"/>
  <c r="P3528" i="1"/>
  <c r="P3529" i="1"/>
  <c r="P3530" i="1"/>
  <c r="P3531" i="1"/>
  <c r="P3532" i="1"/>
  <c r="P3533" i="1"/>
  <c r="P3534" i="1"/>
  <c r="P3535" i="1"/>
  <c r="P3536" i="1"/>
  <c r="P3537" i="1"/>
  <c r="P3538" i="1"/>
  <c r="P3539" i="1"/>
  <c r="P3540" i="1"/>
  <c r="P3541" i="1"/>
  <c r="P3542" i="1"/>
  <c r="P3543" i="1"/>
  <c r="P3544" i="1"/>
  <c r="P3545" i="1"/>
  <c r="P3546" i="1"/>
  <c r="P3547" i="1"/>
  <c r="P3548" i="1"/>
  <c r="P3549" i="1"/>
  <c r="P3550" i="1"/>
  <c r="P3551" i="1"/>
  <c r="P3552" i="1"/>
  <c r="P3553" i="1"/>
  <c r="P3554" i="1"/>
  <c r="P3555" i="1"/>
  <c r="P3556" i="1"/>
  <c r="P3557" i="1"/>
  <c r="P3558" i="1"/>
  <c r="P3559" i="1"/>
  <c r="P3560" i="1"/>
  <c r="P3561" i="1"/>
  <c r="P3562" i="1"/>
  <c r="P3563" i="1"/>
  <c r="P3564" i="1"/>
  <c r="P3565" i="1"/>
  <c r="P3566" i="1"/>
  <c r="P3567" i="1"/>
  <c r="P3568" i="1"/>
  <c r="P3569" i="1"/>
  <c r="P3570" i="1"/>
  <c r="P3571" i="1"/>
  <c r="P3572" i="1"/>
  <c r="P3573" i="1"/>
  <c r="P3574" i="1"/>
  <c r="P3575" i="1"/>
  <c r="P3576" i="1"/>
  <c r="P3577" i="1"/>
  <c r="P3578" i="1"/>
  <c r="P3579" i="1"/>
  <c r="P3580" i="1"/>
  <c r="P3581" i="1"/>
  <c r="P3582" i="1"/>
  <c r="P3583" i="1"/>
  <c r="P3584" i="1"/>
  <c r="P3585" i="1"/>
  <c r="P3586" i="1"/>
  <c r="P3587" i="1"/>
  <c r="P3588" i="1"/>
  <c r="P3589" i="1"/>
  <c r="P3590" i="1"/>
  <c r="P3591" i="1"/>
  <c r="P3592" i="1"/>
  <c r="P3593" i="1"/>
  <c r="P3594" i="1"/>
  <c r="P3595" i="1"/>
  <c r="P3596" i="1"/>
  <c r="P3597" i="1"/>
  <c r="P3598" i="1"/>
  <c r="P3599" i="1"/>
  <c r="P3600" i="1"/>
  <c r="P3601" i="1"/>
  <c r="P3602" i="1"/>
  <c r="P3603" i="1"/>
  <c r="P3604" i="1"/>
  <c r="P3605" i="1"/>
  <c r="P3606" i="1"/>
  <c r="P3607" i="1"/>
  <c r="P3608" i="1"/>
  <c r="P3609" i="1"/>
  <c r="P3610" i="1"/>
  <c r="P3611" i="1"/>
  <c r="P3612" i="1"/>
  <c r="P3613" i="1"/>
  <c r="P3614" i="1"/>
  <c r="P3615" i="1"/>
  <c r="P3616" i="1"/>
  <c r="P3617" i="1"/>
  <c r="P3618" i="1"/>
  <c r="P3619" i="1"/>
  <c r="P3620" i="1"/>
  <c r="P3621" i="1"/>
  <c r="P3622" i="1"/>
  <c r="P3623" i="1"/>
  <c r="P3624" i="1"/>
  <c r="P3625" i="1"/>
  <c r="P3626" i="1"/>
  <c r="P3627" i="1"/>
  <c r="P3628" i="1"/>
  <c r="P3629" i="1"/>
  <c r="P3630" i="1"/>
  <c r="P3631" i="1"/>
  <c r="P3632" i="1"/>
  <c r="P3633" i="1"/>
  <c r="P3634" i="1"/>
  <c r="P3635" i="1"/>
  <c r="P3636" i="1"/>
  <c r="P3637" i="1"/>
  <c r="P3638" i="1"/>
  <c r="P3639" i="1"/>
  <c r="P3640" i="1"/>
  <c r="P3641" i="1"/>
  <c r="P3642" i="1"/>
  <c r="P3643" i="1"/>
  <c r="P3644" i="1"/>
  <c r="P3645" i="1"/>
  <c r="P3646" i="1"/>
  <c r="P3647" i="1"/>
  <c r="P3648" i="1"/>
  <c r="P3649" i="1"/>
  <c r="P3650" i="1"/>
  <c r="P3651" i="1"/>
  <c r="P3652" i="1"/>
  <c r="P3653" i="1"/>
  <c r="P3654" i="1"/>
  <c r="P3655" i="1"/>
  <c r="P3656" i="1"/>
  <c r="P3657" i="1"/>
  <c r="P3658" i="1"/>
  <c r="P3659" i="1"/>
  <c r="P3660" i="1"/>
  <c r="P3661" i="1"/>
  <c r="P3662" i="1"/>
  <c r="P3663" i="1"/>
  <c r="P3664" i="1"/>
  <c r="P3665" i="1"/>
  <c r="P3666" i="1"/>
  <c r="P3667" i="1"/>
  <c r="P3668" i="1"/>
  <c r="P3669" i="1"/>
  <c r="P3670" i="1"/>
  <c r="P3671" i="1"/>
  <c r="P3672" i="1"/>
  <c r="P3673" i="1"/>
  <c r="P3674" i="1"/>
  <c r="P3675" i="1"/>
  <c r="P3676" i="1"/>
  <c r="P3677" i="1"/>
  <c r="P3678" i="1"/>
  <c r="P3679" i="1"/>
  <c r="P3680" i="1"/>
  <c r="P3681" i="1"/>
  <c r="P3682" i="1"/>
  <c r="P3683" i="1"/>
  <c r="P3684" i="1"/>
  <c r="P3685" i="1"/>
  <c r="P3686" i="1"/>
  <c r="P3687" i="1"/>
  <c r="P3688" i="1"/>
  <c r="P3689" i="1"/>
  <c r="P3690" i="1"/>
  <c r="P3691" i="1"/>
  <c r="P3692" i="1"/>
  <c r="P3693" i="1"/>
  <c r="P3694" i="1"/>
  <c r="P3695" i="1"/>
  <c r="P3696" i="1"/>
  <c r="P3697" i="1"/>
  <c r="P3698" i="1"/>
  <c r="P3699" i="1"/>
  <c r="P3700" i="1"/>
  <c r="P3701" i="1"/>
  <c r="P3702" i="1"/>
  <c r="P3703" i="1"/>
  <c r="P3704" i="1"/>
  <c r="P3705" i="1"/>
  <c r="P3706" i="1"/>
  <c r="P3707" i="1"/>
  <c r="P3708" i="1"/>
  <c r="P3709" i="1"/>
  <c r="P3710" i="1"/>
  <c r="P3711" i="1"/>
  <c r="P3712" i="1"/>
  <c r="P3713" i="1"/>
  <c r="P3714" i="1"/>
  <c r="P3715" i="1"/>
  <c r="P3716" i="1"/>
  <c r="P3717" i="1"/>
  <c r="P3718" i="1"/>
  <c r="P3719" i="1"/>
  <c r="P3720" i="1"/>
  <c r="P3721" i="1"/>
  <c r="P3722" i="1"/>
  <c r="P3723" i="1"/>
  <c r="P3724" i="1"/>
  <c r="P3725" i="1"/>
  <c r="P3726" i="1"/>
  <c r="P3727" i="1"/>
  <c r="P3728" i="1"/>
  <c r="P3729" i="1"/>
  <c r="P3730" i="1"/>
  <c r="P3731" i="1"/>
  <c r="P3732" i="1"/>
  <c r="P3733" i="1"/>
  <c r="P3734" i="1"/>
  <c r="P3735" i="1"/>
  <c r="P3736" i="1"/>
  <c r="P3737" i="1"/>
  <c r="P3738" i="1"/>
  <c r="P3739" i="1"/>
  <c r="P3740" i="1"/>
  <c r="P3741" i="1"/>
  <c r="P3742" i="1"/>
  <c r="P3743" i="1"/>
  <c r="P3744" i="1"/>
  <c r="P3745" i="1"/>
  <c r="P3746" i="1"/>
  <c r="P3747" i="1"/>
  <c r="P3748" i="1"/>
  <c r="P3749" i="1"/>
  <c r="P3750" i="1"/>
  <c r="P3751" i="1"/>
  <c r="P3752" i="1"/>
  <c r="P3753" i="1"/>
  <c r="P3754" i="1"/>
  <c r="P3755" i="1"/>
  <c r="P3756" i="1"/>
  <c r="P3757" i="1"/>
  <c r="P3758" i="1"/>
  <c r="P3759" i="1"/>
  <c r="P3760" i="1"/>
  <c r="P3761" i="1"/>
  <c r="P3762" i="1"/>
  <c r="P3763" i="1"/>
  <c r="P3764" i="1"/>
  <c r="P3765" i="1"/>
  <c r="P3766" i="1"/>
  <c r="P3767" i="1"/>
  <c r="P3768" i="1"/>
  <c r="P3769" i="1"/>
  <c r="P3770" i="1"/>
  <c r="P3771" i="1"/>
  <c r="P3772" i="1"/>
  <c r="P3773" i="1"/>
  <c r="P3774" i="1"/>
  <c r="P3775" i="1"/>
  <c r="P3776" i="1"/>
  <c r="P3777" i="1"/>
  <c r="P3778" i="1"/>
  <c r="P3779" i="1"/>
  <c r="P3780" i="1"/>
  <c r="P3781" i="1"/>
  <c r="P3782" i="1"/>
  <c r="P3783" i="1"/>
  <c r="P3784" i="1"/>
  <c r="P3785" i="1"/>
  <c r="P3786" i="1"/>
  <c r="P3787" i="1"/>
  <c r="P3788" i="1"/>
  <c r="P3789" i="1"/>
  <c r="P3790" i="1"/>
  <c r="P3791" i="1"/>
  <c r="P3792" i="1"/>
  <c r="P3793" i="1"/>
  <c r="P3794" i="1"/>
  <c r="P3795" i="1"/>
  <c r="P3796" i="1"/>
  <c r="P3797" i="1"/>
  <c r="P3798" i="1"/>
  <c r="P3799" i="1"/>
  <c r="P3800" i="1"/>
  <c r="P3801" i="1"/>
  <c r="P3802" i="1"/>
  <c r="P3803" i="1"/>
  <c r="P3804" i="1"/>
  <c r="P3805" i="1"/>
  <c r="P3806" i="1"/>
  <c r="P3807" i="1"/>
  <c r="P3808" i="1"/>
  <c r="P3809" i="1"/>
  <c r="P3810" i="1"/>
  <c r="P3811" i="1"/>
  <c r="P3812" i="1"/>
  <c r="P3813" i="1"/>
  <c r="P3814" i="1"/>
  <c r="P3815" i="1"/>
  <c r="P3816" i="1"/>
  <c r="P3817" i="1"/>
  <c r="P3818" i="1"/>
  <c r="P3819" i="1"/>
  <c r="P3820" i="1"/>
  <c r="P3821" i="1"/>
  <c r="P3822" i="1"/>
  <c r="P3823" i="1"/>
  <c r="P3824" i="1"/>
  <c r="P3825" i="1"/>
  <c r="P3826" i="1"/>
  <c r="P3827" i="1"/>
  <c r="P3828" i="1"/>
  <c r="P3829" i="1"/>
  <c r="P3830" i="1"/>
  <c r="P3831" i="1"/>
  <c r="P3832" i="1"/>
  <c r="P3833" i="1"/>
  <c r="P3834" i="1"/>
  <c r="P3835" i="1"/>
  <c r="P3836" i="1"/>
  <c r="P3837" i="1"/>
  <c r="P3838" i="1"/>
  <c r="P3839" i="1"/>
  <c r="P3840" i="1"/>
  <c r="P3841" i="1"/>
  <c r="P3842" i="1"/>
  <c r="P3843" i="1"/>
  <c r="P3844" i="1"/>
  <c r="P3845" i="1"/>
  <c r="P3846" i="1"/>
  <c r="P3847" i="1"/>
  <c r="P3848" i="1"/>
  <c r="P3849" i="1"/>
  <c r="P3850" i="1"/>
  <c r="P3851" i="1"/>
  <c r="P3852" i="1"/>
  <c r="P3853" i="1"/>
  <c r="P3854" i="1"/>
  <c r="P3855" i="1"/>
  <c r="P3856" i="1"/>
  <c r="P3857" i="1"/>
  <c r="P3858" i="1"/>
  <c r="P3859" i="1"/>
  <c r="P3860" i="1"/>
  <c r="P3861" i="1"/>
  <c r="P3862" i="1"/>
  <c r="P3863" i="1"/>
  <c r="P3864" i="1"/>
  <c r="P3865" i="1"/>
  <c r="P3866" i="1"/>
  <c r="P3867" i="1"/>
  <c r="P3868" i="1"/>
  <c r="P3869" i="1"/>
  <c r="P3870" i="1"/>
  <c r="P3871" i="1"/>
  <c r="P3872" i="1"/>
  <c r="P3873" i="1"/>
  <c r="P3874" i="1"/>
  <c r="P3875" i="1"/>
  <c r="P3876" i="1"/>
  <c r="P3877" i="1"/>
  <c r="P3878" i="1"/>
  <c r="P3879" i="1"/>
  <c r="P3880" i="1"/>
  <c r="P3881" i="1"/>
  <c r="P3882" i="1"/>
  <c r="P3883" i="1"/>
  <c r="P3884" i="1"/>
  <c r="P3885" i="1"/>
  <c r="P3886" i="1"/>
  <c r="P3887" i="1"/>
  <c r="P3888" i="1"/>
  <c r="P3889" i="1"/>
  <c r="P3890" i="1"/>
  <c r="P3891" i="1"/>
  <c r="P3892" i="1"/>
  <c r="P3893" i="1"/>
  <c r="P3894" i="1"/>
  <c r="P3895" i="1"/>
  <c r="P3896" i="1"/>
  <c r="P3897" i="1"/>
  <c r="P3898" i="1"/>
  <c r="P3899" i="1"/>
  <c r="P3900" i="1"/>
  <c r="P3901" i="1"/>
  <c r="P3902" i="1"/>
  <c r="P3903" i="1"/>
  <c r="P3904" i="1"/>
  <c r="P3905" i="1"/>
  <c r="P3906" i="1"/>
  <c r="P3907" i="1"/>
  <c r="P3908" i="1"/>
  <c r="P3909" i="1"/>
  <c r="P3910" i="1"/>
  <c r="P3911" i="1"/>
  <c r="P3912" i="1"/>
  <c r="P3913" i="1"/>
  <c r="P3914" i="1"/>
  <c r="P3915" i="1"/>
  <c r="P3916" i="1"/>
  <c r="P3917" i="1"/>
  <c r="P3918" i="1"/>
  <c r="P3919" i="1"/>
  <c r="P3920" i="1"/>
  <c r="P3921" i="1"/>
  <c r="P3922" i="1"/>
  <c r="P3923" i="1"/>
  <c r="P3924" i="1"/>
  <c r="P3925" i="1"/>
  <c r="P3926" i="1"/>
  <c r="P3927" i="1"/>
  <c r="P3928" i="1"/>
  <c r="P3929" i="1"/>
  <c r="P3930" i="1"/>
  <c r="P3931" i="1"/>
  <c r="P3932" i="1"/>
  <c r="P3933" i="1"/>
  <c r="P3934" i="1"/>
  <c r="P3935" i="1"/>
  <c r="P3936" i="1"/>
  <c r="P3937" i="1"/>
  <c r="P3938" i="1"/>
  <c r="P3939" i="1"/>
  <c r="P3940" i="1"/>
  <c r="P3941" i="1"/>
  <c r="P3942" i="1"/>
  <c r="P3943" i="1"/>
  <c r="P3944" i="1"/>
  <c r="P3945" i="1"/>
  <c r="P3946" i="1"/>
  <c r="P3947" i="1"/>
  <c r="P3948" i="1"/>
  <c r="P3949" i="1"/>
  <c r="P3950" i="1"/>
  <c r="P3951" i="1"/>
  <c r="P3952" i="1"/>
  <c r="P3953" i="1"/>
  <c r="P3954" i="1"/>
  <c r="P3955" i="1"/>
  <c r="P3956" i="1"/>
  <c r="P3957" i="1"/>
  <c r="P3958" i="1"/>
  <c r="P3959" i="1"/>
  <c r="P3960" i="1"/>
  <c r="P3961" i="1"/>
  <c r="P3962" i="1"/>
  <c r="P3963" i="1"/>
  <c r="P3964" i="1"/>
  <c r="P3965" i="1"/>
  <c r="P3966" i="1"/>
  <c r="P3967" i="1"/>
  <c r="P3968" i="1"/>
  <c r="P3969" i="1"/>
  <c r="P3970" i="1"/>
  <c r="P3971" i="1"/>
  <c r="P3972" i="1"/>
  <c r="P3973" i="1"/>
  <c r="P3974" i="1"/>
  <c r="P3975" i="1"/>
  <c r="P3976" i="1"/>
  <c r="P3977" i="1"/>
  <c r="P3978" i="1"/>
  <c r="P3979" i="1"/>
  <c r="P3980" i="1"/>
  <c r="P3981" i="1"/>
  <c r="P3982" i="1"/>
  <c r="P3983" i="1"/>
  <c r="P3984" i="1"/>
  <c r="P3985" i="1"/>
  <c r="P3986" i="1"/>
  <c r="P3987" i="1"/>
  <c r="P3988" i="1"/>
  <c r="P3989" i="1"/>
  <c r="P3990" i="1"/>
  <c r="P3991" i="1"/>
  <c r="P3992" i="1"/>
  <c r="P3993" i="1"/>
  <c r="P3994" i="1"/>
  <c r="P3995" i="1"/>
  <c r="P3996" i="1"/>
  <c r="P3997" i="1"/>
  <c r="P3998" i="1"/>
  <c r="P3999" i="1"/>
  <c r="P4000" i="1"/>
  <c r="P4001" i="1"/>
  <c r="P4002" i="1"/>
  <c r="P4003" i="1"/>
  <c r="P4004" i="1"/>
  <c r="P4005" i="1"/>
  <c r="P4006" i="1"/>
  <c r="P4007" i="1"/>
  <c r="P4008" i="1"/>
  <c r="P4009" i="1"/>
  <c r="P4010" i="1"/>
  <c r="P4011" i="1"/>
  <c r="P4012" i="1"/>
  <c r="P4013" i="1"/>
  <c r="P4014" i="1"/>
  <c r="P4015" i="1"/>
  <c r="P4016" i="1"/>
  <c r="P4017" i="1"/>
  <c r="P4018" i="1"/>
  <c r="P4019" i="1"/>
  <c r="P4020" i="1"/>
  <c r="P4021" i="1"/>
  <c r="P4022" i="1"/>
  <c r="P4023" i="1"/>
  <c r="P4024" i="1"/>
  <c r="P4025" i="1"/>
  <c r="P4026" i="1"/>
  <c r="P4027" i="1"/>
  <c r="P4028" i="1"/>
  <c r="P4029" i="1"/>
  <c r="P4030" i="1"/>
  <c r="P4031" i="1"/>
  <c r="P4032" i="1"/>
  <c r="P4033" i="1"/>
  <c r="P4034" i="1"/>
  <c r="P4035" i="1"/>
  <c r="P4036" i="1"/>
  <c r="P4037" i="1"/>
  <c r="P4038" i="1"/>
  <c r="P4039" i="1"/>
  <c r="P4040" i="1"/>
  <c r="P4041" i="1"/>
  <c r="P4042" i="1"/>
  <c r="P4043" i="1"/>
  <c r="P4044" i="1"/>
  <c r="P4045" i="1"/>
  <c r="P4046" i="1"/>
  <c r="P4047" i="1"/>
  <c r="P4048" i="1"/>
  <c r="P4049" i="1"/>
  <c r="P4050" i="1"/>
  <c r="P4051" i="1"/>
  <c r="P4052" i="1"/>
  <c r="P4053" i="1"/>
  <c r="P4054" i="1"/>
  <c r="P4055" i="1"/>
  <c r="P4056" i="1"/>
  <c r="P4057" i="1"/>
  <c r="P4058" i="1"/>
  <c r="P4059" i="1"/>
  <c r="P4060" i="1"/>
  <c r="P4061" i="1"/>
  <c r="P4062" i="1"/>
  <c r="P4063" i="1"/>
  <c r="P4064" i="1"/>
  <c r="P4065" i="1"/>
  <c r="P4066" i="1"/>
  <c r="P4067" i="1"/>
  <c r="P4068" i="1"/>
  <c r="P4069" i="1"/>
  <c r="P4070" i="1"/>
  <c r="P4071" i="1"/>
  <c r="P4072" i="1"/>
  <c r="P4073" i="1"/>
  <c r="P4074" i="1"/>
  <c r="P4075" i="1"/>
  <c r="P4076" i="1"/>
  <c r="P4077" i="1"/>
  <c r="P4078" i="1"/>
  <c r="P4079" i="1"/>
  <c r="P4080" i="1"/>
  <c r="P4081" i="1"/>
  <c r="P4082" i="1"/>
  <c r="P4083" i="1"/>
  <c r="P4084" i="1"/>
  <c r="P4085" i="1"/>
  <c r="P4086" i="1"/>
  <c r="P4087" i="1"/>
  <c r="P4088" i="1"/>
  <c r="P4089" i="1"/>
  <c r="P4090" i="1"/>
  <c r="P4091" i="1"/>
  <c r="P4092" i="1"/>
  <c r="P4093" i="1"/>
  <c r="P4094" i="1"/>
  <c r="P4095" i="1"/>
  <c r="P4096" i="1"/>
  <c r="P4097" i="1"/>
  <c r="P4098" i="1"/>
  <c r="P4099" i="1"/>
  <c r="P4100" i="1"/>
  <c r="P4101" i="1"/>
  <c r="P4102" i="1"/>
  <c r="P4103" i="1"/>
  <c r="P4104" i="1"/>
  <c r="P4105" i="1"/>
  <c r="P4106" i="1"/>
  <c r="P4107" i="1"/>
  <c r="P4108" i="1"/>
  <c r="P4109" i="1"/>
  <c r="P4110" i="1"/>
  <c r="P4111" i="1"/>
  <c r="P4112" i="1"/>
  <c r="P4113" i="1"/>
  <c r="P4114" i="1"/>
  <c r="P4115" i="1"/>
  <c r="P4116" i="1"/>
  <c r="P4117" i="1"/>
  <c r="P4118" i="1"/>
  <c r="P4119" i="1"/>
  <c r="P4120" i="1"/>
  <c r="P4121" i="1"/>
  <c r="P4122" i="1"/>
  <c r="P4123" i="1"/>
  <c r="P4124" i="1"/>
  <c r="P4125" i="1"/>
  <c r="P4126" i="1"/>
  <c r="P4127" i="1"/>
  <c r="P4128" i="1"/>
  <c r="P4129" i="1"/>
  <c r="P4130" i="1"/>
  <c r="P4131" i="1"/>
  <c r="P4132" i="1"/>
  <c r="P4133" i="1"/>
  <c r="P4134" i="1"/>
  <c r="P4135" i="1"/>
  <c r="P4136" i="1"/>
  <c r="P4137" i="1"/>
  <c r="P4138" i="1"/>
  <c r="P4139" i="1"/>
  <c r="P4140" i="1"/>
  <c r="P4141" i="1"/>
  <c r="P4142" i="1"/>
  <c r="P4143" i="1"/>
  <c r="P4144" i="1"/>
  <c r="P4145" i="1"/>
  <c r="P4146" i="1"/>
  <c r="P4147" i="1"/>
  <c r="P4148" i="1"/>
  <c r="P4149" i="1"/>
  <c r="P4150" i="1"/>
  <c r="P4151" i="1"/>
  <c r="P4152" i="1"/>
  <c r="P4153" i="1"/>
  <c r="P4154" i="1"/>
  <c r="P4155" i="1"/>
  <c r="P4156" i="1"/>
  <c r="P4157" i="1"/>
  <c r="P4158" i="1"/>
  <c r="P4159" i="1"/>
  <c r="P4160" i="1"/>
  <c r="P4161" i="1"/>
  <c r="P4162" i="1"/>
  <c r="P4163" i="1"/>
  <c r="P4164" i="1"/>
  <c r="P4165" i="1"/>
  <c r="P4166" i="1"/>
  <c r="P4167" i="1"/>
  <c r="P4168" i="1"/>
  <c r="P4169" i="1"/>
  <c r="P4170" i="1"/>
  <c r="P4171" i="1"/>
  <c r="P4172" i="1"/>
  <c r="P4173" i="1"/>
  <c r="P4174" i="1"/>
  <c r="P4175" i="1"/>
  <c r="P4176" i="1"/>
  <c r="P4177" i="1"/>
  <c r="P4178" i="1"/>
  <c r="P4179" i="1"/>
  <c r="P4180" i="1"/>
  <c r="P4181" i="1"/>
  <c r="P4182" i="1"/>
  <c r="P4183" i="1"/>
  <c r="P4184" i="1"/>
  <c r="P4185" i="1"/>
  <c r="P4186" i="1"/>
  <c r="P4187" i="1"/>
  <c r="P4188" i="1"/>
  <c r="P4189" i="1"/>
  <c r="P4190" i="1"/>
  <c r="P4191" i="1"/>
  <c r="P4192" i="1"/>
  <c r="P4193" i="1"/>
  <c r="P4194" i="1"/>
  <c r="P4195" i="1"/>
  <c r="P4196" i="1"/>
  <c r="P4197" i="1"/>
  <c r="P4198" i="1"/>
  <c r="P4199" i="1"/>
  <c r="P4200" i="1"/>
  <c r="P4201" i="1"/>
  <c r="P4202" i="1"/>
  <c r="P4203" i="1"/>
  <c r="P4204" i="1"/>
  <c r="P4205" i="1"/>
  <c r="P4206" i="1"/>
  <c r="P4207" i="1"/>
  <c r="P4208" i="1"/>
  <c r="P4209" i="1"/>
  <c r="P4210" i="1"/>
  <c r="P4211" i="1"/>
  <c r="P4212" i="1"/>
  <c r="P4213" i="1"/>
  <c r="P4214" i="1"/>
  <c r="P4215" i="1"/>
  <c r="P4216" i="1"/>
  <c r="P4217" i="1"/>
  <c r="P4218" i="1"/>
  <c r="P4219" i="1"/>
  <c r="P4220" i="1"/>
  <c r="P4221" i="1"/>
  <c r="P4222" i="1"/>
  <c r="P4223" i="1"/>
  <c r="P4224" i="1"/>
  <c r="P4225" i="1"/>
  <c r="P4226" i="1"/>
  <c r="P4227" i="1"/>
  <c r="P4228" i="1"/>
  <c r="P4229" i="1"/>
  <c r="P4230" i="1"/>
  <c r="P4231" i="1"/>
  <c r="P4232" i="1"/>
  <c r="P4233" i="1"/>
  <c r="P4234" i="1"/>
  <c r="P4235" i="1"/>
  <c r="P4236" i="1"/>
  <c r="P4237" i="1"/>
  <c r="P4238" i="1"/>
  <c r="P4239" i="1"/>
  <c r="P4240" i="1"/>
  <c r="P4241" i="1"/>
  <c r="P4242" i="1"/>
  <c r="P4243" i="1"/>
  <c r="P4244" i="1"/>
  <c r="P4245" i="1"/>
  <c r="P4246" i="1"/>
  <c r="P4247" i="1"/>
  <c r="P4248" i="1"/>
  <c r="P4249" i="1"/>
  <c r="P4250" i="1"/>
  <c r="P4251" i="1"/>
  <c r="P4252" i="1"/>
  <c r="P4253" i="1"/>
  <c r="P4254" i="1"/>
  <c r="P4255" i="1"/>
  <c r="P4256" i="1"/>
  <c r="P4257" i="1"/>
  <c r="P4258" i="1"/>
  <c r="P4259" i="1"/>
  <c r="P4260" i="1"/>
  <c r="P4261" i="1"/>
  <c r="P4262" i="1"/>
  <c r="P4263" i="1"/>
  <c r="P4264" i="1"/>
  <c r="P4265" i="1"/>
  <c r="P4266" i="1"/>
  <c r="P4267" i="1"/>
  <c r="P4268" i="1"/>
  <c r="P4269" i="1"/>
  <c r="P4270" i="1"/>
  <c r="P4271" i="1"/>
  <c r="P4272" i="1"/>
  <c r="P4273" i="1"/>
  <c r="P4274" i="1"/>
  <c r="P4275" i="1"/>
  <c r="P4276" i="1"/>
  <c r="P4277" i="1"/>
  <c r="P4278" i="1"/>
  <c r="P4279" i="1"/>
  <c r="P4280" i="1"/>
  <c r="P4281" i="1"/>
  <c r="P4282" i="1"/>
  <c r="P4283" i="1"/>
  <c r="P4284" i="1"/>
  <c r="P4285" i="1"/>
  <c r="P4286" i="1"/>
  <c r="P4287" i="1"/>
  <c r="P4288" i="1"/>
  <c r="P4289" i="1"/>
  <c r="P4290" i="1"/>
  <c r="P4291" i="1"/>
  <c r="P4292" i="1"/>
  <c r="P4293" i="1"/>
  <c r="P4294" i="1"/>
  <c r="P4295" i="1"/>
  <c r="P4296" i="1"/>
  <c r="P4297" i="1"/>
  <c r="P4298" i="1"/>
  <c r="P4299" i="1"/>
  <c r="P4300" i="1"/>
  <c r="P4301" i="1"/>
  <c r="P4302" i="1"/>
  <c r="P4303" i="1"/>
  <c r="P4304" i="1"/>
  <c r="P4305" i="1"/>
  <c r="P4306" i="1"/>
  <c r="P4307" i="1"/>
  <c r="P4308" i="1"/>
  <c r="P4309" i="1"/>
  <c r="P4310" i="1"/>
  <c r="P4311" i="1"/>
  <c r="P4312" i="1"/>
  <c r="P4313" i="1"/>
  <c r="P4314" i="1"/>
  <c r="P4315" i="1"/>
  <c r="P4316" i="1"/>
  <c r="P4317" i="1"/>
  <c r="P4318" i="1"/>
  <c r="P4319" i="1"/>
  <c r="P4320" i="1"/>
  <c r="P4321" i="1"/>
  <c r="P4322" i="1"/>
  <c r="P4323" i="1"/>
  <c r="P4324" i="1"/>
  <c r="P4325" i="1"/>
  <c r="P4326" i="1"/>
  <c r="P4327" i="1"/>
  <c r="P4328" i="1"/>
  <c r="P4329" i="1"/>
  <c r="P4330" i="1"/>
  <c r="P4331" i="1"/>
  <c r="P4332" i="1"/>
  <c r="P4333" i="1"/>
  <c r="P4334" i="1"/>
  <c r="P4335" i="1"/>
  <c r="P4336" i="1"/>
  <c r="P4337" i="1"/>
  <c r="P4338" i="1"/>
  <c r="P4339" i="1"/>
  <c r="P4340" i="1"/>
  <c r="P4341" i="1"/>
  <c r="P4342" i="1"/>
  <c r="P4343" i="1"/>
  <c r="P4344" i="1"/>
  <c r="P4345" i="1"/>
  <c r="P4346" i="1"/>
  <c r="P4347" i="1"/>
  <c r="P4348" i="1"/>
  <c r="P4349" i="1"/>
  <c r="P4350" i="1"/>
  <c r="P4351" i="1"/>
  <c r="P4352" i="1"/>
  <c r="P4353" i="1"/>
  <c r="P4354" i="1"/>
  <c r="P4355" i="1"/>
  <c r="P4356" i="1"/>
  <c r="P4357" i="1"/>
  <c r="P4358" i="1"/>
  <c r="P4359" i="1"/>
  <c r="P4360" i="1"/>
  <c r="P4361" i="1"/>
  <c r="P4362" i="1"/>
  <c r="P4363" i="1"/>
  <c r="P4364" i="1"/>
  <c r="P4365" i="1"/>
  <c r="P4366" i="1"/>
  <c r="P4367" i="1"/>
  <c r="P4368" i="1"/>
  <c r="P4369" i="1"/>
  <c r="P4370" i="1"/>
  <c r="P4371" i="1"/>
  <c r="P4372" i="1"/>
  <c r="P4373" i="1"/>
  <c r="P4374" i="1"/>
  <c r="P4375" i="1"/>
  <c r="P4376" i="1"/>
  <c r="P4377" i="1"/>
  <c r="P4378" i="1"/>
  <c r="P4379" i="1"/>
  <c r="P4380" i="1"/>
  <c r="P4381" i="1"/>
  <c r="P4382" i="1"/>
  <c r="P4383" i="1"/>
  <c r="P4384" i="1"/>
  <c r="P4385" i="1"/>
  <c r="P4386" i="1"/>
  <c r="P4387" i="1"/>
  <c r="P4388" i="1"/>
  <c r="P4389" i="1"/>
  <c r="P4390" i="1"/>
  <c r="P4391" i="1"/>
  <c r="P4392" i="1"/>
  <c r="P4393" i="1"/>
  <c r="P4394" i="1"/>
  <c r="P4395" i="1"/>
  <c r="P4396" i="1"/>
  <c r="P4397" i="1"/>
  <c r="P4398" i="1"/>
  <c r="P4399" i="1"/>
  <c r="P4400" i="1"/>
  <c r="P4401" i="1"/>
  <c r="P4402" i="1"/>
  <c r="P4403" i="1"/>
  <c r="P4404" i="1"/>
  <c r="P4405" i="1"/>
  <c r="P4406" i="1"/>
  <c r="P4407" i="1"/>
  <c r="P4408" i="1"/>
  <c r="P4409" i="1"/>
  <c r="P4410" i="1"/>
  <c r="P4411" i="1"/>
  <c r="P4412" i="1"/>
  <c r="P4413" i="1"/>
  <c r="P4414" i="1"/>
  <c r="P4415" i="1"/>
  <c r="P4416" i="1"/>
  <c r="P4417" i="1"/>
  <c r="P4418" i="1"/>
  <c r="P4419" i="1"/>
  <c r="P4420" i="1"/>
  <c r="P4421" i="1"/>
  <c r="P4422" i="1"/>
  <c r="P4423" i="1"/>
  <c r="P4424" i="1"/>
  <c r="P4425" i="1"/>
  <c r="P4426" i="1"/>
  <c r="P4427" i="1"/>
  <c r="P4428" i="1"/>
  <c r="P4429" i="1"/>
  <c r="P4430" i="1"/>
  <c r="P4431" i="1"/>
  <c r="P4432" i="1"/>
  <c r="P4433" i="1"/>
  <c r="P4434" i="1"/>
  <c r="P4435" i="1"/>
  <c r="P4436" i="1"/>
  <c r="P4437" i="1"/>
  <c r="P4438" i="1"/>
  <c r="P4439" i="1"/>
  <c r="P4440" i="1"/>
  <c r="P4441" i="1"/>
  <c r="P4442" i="1"/>
  <c r="P4443" i="1"/>
  <c r="P4444" i="1"/>
  <c r="P4445" i="1"/>
  <c r="P4446" i="1"/>
  <c r="P4447" i="1"/>
  <c r="P4448" i="1"/>
  <c r="P4449" i="1"/>
  <c r="P4450" i="1"/>
  <c r="P4451" i="1"/>
  <c r="P4452" i="1"/>
  <c r="P4453" i="1"/>
  <c r="P4454" i="1"/>
  <c r="P4455" i="1"/>
  <c r="P4456" i="1"/>
  <c r="P4457" i="1"/>
  <c r="P4458" i="1"/>
  <c r="P4459" i="1"/>
  <c r="P4460" i="1"/>
  <c r="P4461" i="1"/>
  <c r="P4462" i="1"/>
  <c r="P4463" i="1"/>
  <c r="P4464" i="1"/>
  <c r="P4465" i="1"/>
  <c r="P4466" i="1"/>
  <c r="P4467" i="1"/>
  <c r="P4468" i="1"/>
  <c r="P4469" i="1"/>
  <c r="P4470" i="1"/>
  <c r="P4471" i="1"/>
  <c r="P4472" i="1"/>
  <c r="P4473" i="1"/>
  <c r="P4474" i="1"/>
  <c r="P4475" i="1"/>
  <c r="P4476" i="1"/>
  <c r="P4477" i="1"/>
  <c r="P4478" i="1"/>
  <c r="P4479" i="1"/>
  <c r="P4480" i="1"/>
  <c r="P4481" i="1"/>
  <c r="P4482" i="1"/>
  <c r="P4483" i="1"/>
  <c r="P4484" i="1"/>
  <c r="P4485" i="1"/>
  <c r="P4486" i="1"/>
  <c r="P4487" i="1"/>
  <c r="P4488" i="1"/>
  <c r="P4489" i="1"/>
  <c r="P4490" i="1"/>
  <c r="P4491" i="1"/>
  <c r="P4492" i="1"/>
  <c r="P4493" i="1"/>
  <c r="P4494" i="1"/>
  <c r="P4495" i="1"/>
  <c r="P4496" i="1"/>
  <c r="P4497" i="1"/>
  <c r="P4498" i="1"/>
  <c r="P4499" i="1"/>
  <c r="P4500" i="1"/>
  <c r="P4501" i="1"/>
  <c r="P4502" i="1"/>
  <c r="P4503" i="1"/>
  <c r="P4504" i="1"/>
  <c r="P4505" i="1"/>
  <c r="P4506" i="1"/>
  <c r="P4507" i="1"/>
  <c r="P4508" i="1"/>
  <c r="P4509" i="1"/>
  <c r="P4510" i="1"/>
  <c r="P4511" i="1"/>
  <c r="P4512" i="1"/>
  <c r="P4513" i="1"/>
  <c r="P4514" i="1"/>
  <c r="P4515" i="1"/>
  <c r="P4516" i="1"/>
  <c r="P4517" i="1"/>
  <c r="P4518" i="1"/>
  <c r="P4519" i="1"/>
  <c r="P4520" i="1"/>
  <c r="P4521" i="1"/>
  <c r="P4522" i="1"/>
  <c r="P4523" i="1"/>
  <c r="P4524" i="1"/>
  <c r="P4525" i="1"/>
  <c r="P4526" i="1"/>
  <c r="P4527" i="1"/>
  <c r="P4528" i="1"/>
  <c r="P4529" i="1"/>
  <c r="P4530" i="1"/>
  <c r="P4531" i="1"/>
  <c r="P4532" i="1"/>
  <c r="P4533" i="1"/>
  <c r="P4534" i="1"/>
  <c r="P4535" i="1"/>
  <c r="P4536" i="1"/>
  <c r="P4537" i="1"/>
  <c r="P4538" i="1"/>
  <c r="P4539" i="1"/>
  <c r="P4540" i="1"/>
  <c r="P4541" i="1"/>
  <c r="P4542" i="1"/>
  <c r="P4543" i="1"/>
  <c r="P4544" i="1"/>
  <c r="P4545" i="1"/>
  <c r="P4546" i="1"/>
  <c r="P4547" i="1"/>
  <c r="P4548" i="1"/>
  <c r="P4549" i="1"/>
  <c r="P4550" i="1"/>
  <c r="P4551" i="1"/>
  <c r="P4552" i="1"/>
  <c r="P4553" i="1"/>
  <c r="P4554" i="1"/>
  <c r="P4555" i="1"/>
  <c r="P4556" i="1"/>
  <c r="P4557" i="1"/>
  <c r="P4558" i="1"/>
  <c r="P4559" i="1"/>
  <c r="P4560" i="1"/>
  <c r="P4561" i="1"/>
  <c r="P4562" i="1"/>
  <c r="P4563" i="1"/>
  <c r="P4564" i="1"/>
  <c r="P4565" i="1"/>
  <c r="P4566" i="1"/>
  <c r="P4567" i="1"/>
  <c r="P4568" i="1"/>
  <c r="P4569" i="1"/>
  <c r="P4570" i="1"/>
  <c r="P4571" i="1"/>
  <c r="P4572" i="1"/>
  <c r="P4573" i="1"/>
  <c r="P4574" i="1"/>
  <c r="P4575" i="1"/>
  <c r="P4576" i="1"/>
  <c r="P4577" i="1"/>
  <c r="P4578" i="1"/>
  <c r="P4579" i="1"/>
  <c r="P4580" i="1"/>
  <c r="P4581" i="1"/>
  <c r="P4582" i="1"/>
  <c r="P4583" i="1"/>
  <c r="P4584" i="1"/>
  <c r="P4585" i="1"/>
  <c r="P4586" i="1"/>
  <c r="P4587" i="1"/>
  <c r="P4588" i="1"/>
  <c r="P4589" i="1"/>
  <c r="P4590" i="1"/>
  <c r="P4591" i="1"/>
  <c r="P4592" i="1"/>
  <c r="P4593" i="1"/>
  <c r="P4594" i="1"/>
  <c r="P4595" i="1"/>
  <c r="P4596" i="1"/>
  <c r="P4597" i="1"/>
  <c r="P4598" i="1"/>
  <c r="P4599" i="1"/>
  <c r="P4600" i="1"/>
  <c r="P4601" i="1"/>
  <c r="P4602" i="1"/>
  <c r="P4603" i="1"/>
  <c r="P4604" i="1"/>
  <c r="P4605" i="1"/>
  <c r="P4606" i="1"/>
  <c r="P4607" i="1"/>
  <c r="P4608" i="1"/>
  <c r="P4609" i="1"/>
  <c r="P4610" i="1"/>
  <c r="P4611" i="1"/>
  <c r="P4612" i="1"/>
  <c r="P4613" i="1"/>
  <c r="P4614" i="1"/>
  <c r="P4615" i="1"/>
  <c r="P4616" i="1"/>
  <c r="P4617" i="1"/>
  <c r="P4618" i="1"/>
  <c r="P4619" i="1"/>
  <c r="P4620" i="1"/>
  <c r="P4621" i="1"/>
  <c r="P4622" i="1"/>
  <c r="P4623" i="1"/>
  <c r="P4624" i="1"/>
  <c r="P4625" i="1"/>
  <c r="P4626" i="1"/>
  <c r="P4627" i="1"/>
  <c r="P4628" i="1"/>
  <c r="P4629" i="1"/>
  <c r="P4630" i="1"/>
  <c r="P4631" i="1"/>
  <c r="P4632" i="1"/>
  <c r="P4633" i="1"/>
  <c r="P4634" i="1"/>
  <c r="P4635" i="1"/>
  <c r="P4636" i="1"/>
  <c r="P4637" i="1"/>
  <c r="P4638" i="1"/>
  <c r="P4639" i="1"/>
  <c r="P4640" i="1"/>
  <c r="P4641" i="1"/>
  <c r="P4642" i="1"/>
  <c r="P4643" i="1"/>
  <c r="P4644" i="1"/>
  <c r="P4645" i="1"/>
  <c r="P4646" i="1"/>
  <c r="P4647" i="1"/>
  <c r="P4648" i="1"/>
  <c r="P4649" i="1"/>
  <c r="P4650" i="1"/>
  <c r="P4651" i="1"/>
  <c r="P4652" i="1"/>
  <c r="P4653" i="1"/>
  <c r="P4654" i="1"/>
  <c r="P4655" i="1"/>
  <c r="P4656" i="1"/>
  <c r="P4657" i="1"/>
  <c r="P4658" i="1"/>
  <c r="P4659" i="1"/>
  <c r="P4660" i="1"/>
  <c r="P4661" i="1"/>
  <c r="P4662" i="1"/>
  <c r="P4663" i="1"/>
  <c r="P4664" i="1"/>
  <c r="P4665" i="1"/>
  <c r="P4666" i="1"/>
  <c r="P4667" i="1"/>
  <c r="P4668" i="1"/>
  <c r="P4669" i="1"/>
  <c r="P4670" i="1"/>
  <c r="P4671" i="1"/>
  <c r="P4672" i="1"/>
  <c r="P4673" i="1"/>
  <c r="P4674" i="1"/>
  <c r="P4675" i="1"/>
  <c r="P4676" i="1"/>
  <c r="P4677" i="1"/>
  <c r="P4678" i="1"/>
  <c r="P4679" i="1"/>
  <c r="P4680" i="1"/>
  <c r="P4681" i="1"/>
  <c r="P4682" i="1"/>
  <c r="P4683" i="1"/>
  <c r="P4684" i="1"/>
  <c r="P4685" i="1"/>
  <c r="P4686" i="1"/>
  <c r="P4687" i="1"/>
  <c r="P4688" i="1"/>
  <c r="P4689" i="1"/>
  <c r="P4690" i="1"/>
  <c r="P4691" i="1"/>
  <c r="P4692" i="1"/>
  <c r="P4693" i="1"/>
  <c r="P4694" i="1"/>
  <c r="P4695" i="1"/>
  <c r="P4696" i="1"/>
  <c r="P4697" i="1"/>
  <c r="P4698" i="1"/>
  <c r="P4699" i="1"/>
  <c r="P4700" i="1"/>
  <c r="P4701" i="1"/>
  <c r="P4702" i="1"/>
  <c r="P4703" i="1"/>
  <c r="P4704" i="1"/>
  <c r="P4705" i="1"/>
  <c r="P4706" i="1"/>
  <c r="P4707" i="1"/>
  <c r="P4708" i="1"/>
  <c r="P4709" i="1"/>
  <c r="P4710" i="1"/>
  <c r="P4711" i="1"/>
  <c r="P4712" i="1"/>
  <c r="P4713" i="1"/>
  <c r="P4714" i="1"/>
  <c r="P4715" i="1"/>
  <c r="P4716" i="1"/>
  <c r="P4717" i="1"/>
  <c r="P4718" i="1"/>
  <c r="P4719" i="1"/>
  <c r="P4720" i="1"/>
  <c r="P4721" i="1"/>
  <c r="P4722" i="1"/>
  <c r="P4723" i="1"/>
  <c r="P4724" i="1"/>
  <c r="P4725" i="1"/>
  <c r="P4726" i="1"/>
  <c r="P4727" i="1"/>
  <c r="P4728" i="1"/>
  <c r="P4729" i="1"/>
  <c r="P4730" i="1"/>
  <c r="P4731" i="1"/>
  <c r="P4732" i="1"/>
  <c r="P4733" i="1"/>
  <c r="P4734" i="1"/>
  <c r="P4735" i="1"/>
  <c r="P4736" i="1"/>
  <c r="P4737" i="1"/>
  <c r="P4738" i="1"/>
  <c r="P4739" i="1"/>
  <c r="P4740" i="1"/>
  <c r="P4741" i="1"/>
  <c r="P4742" i="1"/>
  <c r="P4743" i="1"/>
  <c r="P4744" i="1"/>
  <c r="P4745" i="1"/>
  <c r="P4746" i="1"/>
  <c r="P4747" i="1"/>
  <c r="P4748" i="1"/>
  <c r="P4749" i="1"/>
  <c r="P4750" i="1"/>
  <c r="P4751" i="1"/>
  <c r="P4752" i="1"/>
  <c r="P4753" i="1"/>
  <c r="P4754" i="1"/>
  <c r="P4755" i="1"/>
  <c r="P4756" i="1"/>
  <c r="P4757" i="1"/>
  <c r="P4758" i="1"/>
  <c r="P4759" i="1"/>
  <c r="P4760" i="1"/>
  <c r="P4761" i="1"/>
  <c r="P4762" i="1"/>
  <c r="P4763" i="1"/>
  <c r="P4764" i="1"/>
  <c r="P4765" i="1"/>
  <c r="P4766" i="1"/>
  <c r="P4767" i="1"/>
  <c r="P4768" i="1"/>
  <c r="P4769" i="1"/>
  <c r="P4770" i="1"/>
  <c r="P4771" i="1"/>
  <c r="P4772" i="1"/>
  <c r="P4773" i="1"/>
  <c r="P4774" i="1"/>
  <c r="P4775" i="1"/>
  <c r="P4776" i="1"/>
  <c r="P4777" i="1"/>
  <c r="P4778" i="1"/>
  <c r="P4779" i="1"/>
  <c r="P4780" i="1"/>
  <c r="P4781" i="1"/>
  <c r="P4782" i="1"/>
  <c r="P4783" i="1"/>
  <c r="P4784" i="1"/>
  <c r="P4785" i="1"/>
  <c r="P4786" i="1"/>
  <c r="P4787" i="1"/>
  <c r="P4788" i="1"/>
  <c r="P4789" i="1"/>
  <c r="P4790" i="1"/>
  <c r="P4791" i="1"/>
  <c r="P4792" i="1"/>
  <c r="P4793" i="1"/>
  <c r="P4794" i="1"/>
  <c r="P4795" i="1"/>
  <c r="P4796" i="1"/>
  <c r="P4797" i="1"/>
  <c r="P4798" i="1"/>
  <c r="P4799" i="1"/>
  <c r="P4800" i="1"/>
  <c r="P4801" i="1"/>
  <c r="P4802" i="1"/>
  <c r="P4803" i="1"/>
  <c r="P4804" i="1"/>
  <c r="P4805" i="1"/>
  <c r="P4806" i="1"/>
  <c r="P4807" i="1"/>
  <c r="P4808" i="1"/>
  <c r="P4809" i="1"/>
  <c r="P4810" i="1"/>
  <c r="P4811" i="1"/>
  <c r="P4812" i="1"/>
  <c r="P4813" i="1"/>
  <c r="P4814" i="1"/>
  <c r="P4815" i="1"/>
  <c r="P4816" i="1"/>
  <c r="P4817" i="1"/>
  <c r="P4818" i="1"/>
  <c r="P4819" i="1"/>
  <c r="P4820" i="1"/>
  <c r="P4821" i="1"/>
  <c r="P4822" i="1"/>
  <c r="P4823" i="1"/>
  <c r="P4824" i="1"/>
  <c r="P4825" i="1"/>
  <c r="P4826" i="1"/>
  <c r="P4827" i="1"/>
  <c r="P4828" i="1"/>
  <c r="P4829" i="1"/>
  <c r="P4830" i="1"/>
  <c r="P4831" i="1"/>
  <c r="P4832" i="1"/>
  <c r="P4833" i="1"/>
  <c r="P4834" i="1"/>
  <c r="P4835" i="1"/>
  <c r="P4836" i="1"/>
  <c r="P4837" i="1"/>
  <c r="P4838" i="1"/>
  <c r="P4839" i="1"/>
  <c r="P4840" i="1"/>
  <c r="P4841" i="1"/>
  <c r="P4842" i="1"/>
  <c r="P4843" i="1"/>
  <c r="P4844" i="1"/>
  <c r="P4845" i="1"/>
  <c r="P4846" i="1"/>
  <c r="P4847" i="1"/>
  <c r="P4848" i="1"/>
  <c r="P4849" i="1"/>
  <c r="P4850" i="1"/>
  <c r="P4851" i="1"/>
  <c r="P4852" i="1"/>
  <c r="P4853" i="1"/>
  <c r="P4854" i="1"/>
  <c r="P4855" i="1"/>
  <c r="P4856" i="1"/>
  <c r="P4857" i="1"/>
  <c r="P4858" i="1"/>
  <c r="P4859" i="1"/>
  <c r="P4860" i="1"/>
  <c r="P4861" i="1"/>
  <c r="P4862" i="1"/>
  <c r="P4863" i="1"/>
  <c r="P4864" i="1"/>
  <c r="P4865" i="1"/>
  <c r="P4866" i="1"/>
  <c r="P4867" i="1"/>
  <c r="P4868" i="1"/>
  <c r="P4869" i="1"/>
  <c r="P4870" i="1"/>
  <c r="P4871" i="1"/>
  <c r="P4872" i="1"/>
  <c r="P4873" i="1"/>
  <c r="P4874" i="1"/>
  <c r="P4875" i="1"/>
  <c r="P4876" i="1"/>
  <c r="P4877" i="1"/>
  <c r="P4878" i="1"/>
  <c r="P4879" i="1"/>
  <c r="P4880" i="1"/>
  <c r="P4881" i="1"/>
  <c r="P4882" i="1"/>
  <c r="P4883" i="1"/>
  <c r="P4884" i="1"/>
  <c r="P4885" i="1"/>
  <c r="P4886" i="1"/>
  <c r="P4887" i="1"/>
  <c r="P4888" i="1"/>
  <c r="P4889" i="1"/>
  <c r="P4890" i="1"/>
  <c r="P4891" i="1"/>
  <c r="P4892" i="1"/>
  <c r="P4893" i="1"/>
  <c r="P4894" i="1"/>
  <c r="P4895" i="1"/>
  <c r="P4896" i="1"/>
  <c r="P4897" i="1"/>
  <c r="P4898" i="1"/>
  <c r="P4899" i="1"/>
  <c r="P4900" i="1"/>
  <c r="P4901" i="1"/>
  <c r="P4902" i="1"/>
  <c r="P4903" i="1"/>
  <c r="P4904" i="1"/>
  <c r="P4905" i="1"/>
  <c r="P4906" i="1"/>
  <c r="P4907" i="1"/>
  <c r="P4908" i="1"/>
  <c r="P4909" i="1"/>
  <c r="P4910" i="1"/>
  <c r="P4911" i="1"/>
  <c r="P4912" i="1"/>
  <c r="P4913" i="1"/>
  <c r="P4914" i="1"/>
  <c r="P4915" i="1"/>
  <c r="P4916" i="1"/>
  <c r="P4917" i="1"/>
  <c r="P4918" i="1"/>
  <c r="P4919" i="1"/>
  <c r="P4920" i="1"/>
  <c r="P4921" i="1"/>
  <c r="P4922" i="1"/>
  <c r="P4923" i="1"/>
  <c r="P4924" i="1"/>
  <c r="P4925" i="1"/>
  <c r="P4926" i="1"/>
  <c r="P4927" i="1"/>
  <c r="P4928" i="1"/>
  <c r="P4929" i="1"/>
  <c r="P4930" i="1"/>
  <c r="P4931" i="1"/>
  <c r="P4932" i="1"/>
  <c r="P4933" i="1"/>
  <c r="P4934" i="1"/>
  <c r="P4935" i="1"/>
  <c r="P4936" i="1"/>
  <c r="P4937" i="1"/>
  <c r="P4938" i="1"/>
  <c r="P4939" i="1"/>
  <c r="P4940" i="1"/>
  <c r="P4941" i="1"/>
  <c r="P4942" i="1"/>
  <c r="P4943" i="1"/>
  <c r="P4944" i="1"/>
  <c r="P4945" i="1"/>
  <c r="P4946" i="1"/>
  <c r="P4947" i="1"/>
  <c r="P4948" i="1"/>
  <c r="P4949" i="1"/>
  <c r="P4950" i="1"/>
  <c r="P4951" i="1"/>
  <c r="P4952" i="1"/>
  <c r="P4953" i="1"/>
  <c r="P4954" i="1"/>
  <c r="P4955" i="1"/>
  <c r="P4956" i="1"/>
  <c r="P4957" i="1"/>
  <c r="P4958" i="1"/>
  <c r="P4959" i="1"/>
  <c r="P4960" i="1"/>
  <c r="P4961" i="1"/>
  <c r="P4962" i="1"/>
  <c r="P4963" i="1"/>
  <c r="P4964" i="1"/>
  <c r="P4965" i="1"/>
  <c r="P4966" i="1"/>
  <c r="P4967" i="1"/>
  <c r="P4968" i="1"/>
  <c r="P4969" i="1"/>
  <c r="P4970" i="1"/>
  <c r="P4971" i="1"/>
  <c r="P4972" i="1"/>
  <c r="P4973" i="1"/>
  <c r="P4974" i="1"/>
  <c r="P4975" i="1"/>
  <c r="P4976" i="1"/>
  <c r="P4977" i="1"/>
  <c r="P4978" i="1"/>
  <c r="P4979" i="1"/>
  <c r="P4980" i="1"/>
  <c r="P4981" i="1"/>
  <c r="P4982" i="1"/>
  <c r="P4983" i="1"/>
  <c r="P4984" i="1"/>
  <c r="P4985" i="1"/>
  <c r="P4986" i="1"/>
  <c r="P4987" i="1"/>
  <c r="P4988" i="1"/>
  <c r="P4989" i="1"/>
  <c r="P4990" i="1"/>
  <c r="P4991" i="1"/>
  <c r="P4992" i="1"/>
  <c r="P4993" i="1"/>
  <c r="P4994" i="1"/>
  <c r="P4995" i="1"/>
  <c r="P4996" i="1"/>
  <c r="P4997" i="1"/>
  <c r="P4998" i="1"/>
  <c r="P4999" i="1"/>
  <c r="P5000" i="1"/>
  <c r="P5001" i="1"/>
  <c r="P5002" i="1"/>
  <c r="P5003" i="1"/>
  <c r="P5004" i="1"/>
  <c r="P5005" i="1"/>
  <c r="P5006" i="1"/>
  <c r="P5007" i="1"/>
  <c r="P5008" i="1"/>
  <c r="P5009" i="1"/>
  <c r="P5010" i="1"/>
  <c r="P5011" i="1"/>
  <c r="P5012" i="1"/>
  <c r="P5013" i="1"/>
  <c r="P5014" i="1"/>
  <c r="P5015" i="1"/>
  <c r="P5016" i="1"/>
  <c r="P5017" i="1"/>
  <c r="P5018" i="1"/>
  <c r="P5019" i="1"/>
  <c r="P5020" i="1"/>
  <c r="P5021" i="1"/>
  <c r="P5022" i="1"/>
  <c r="P5023" i="1"/>
  <c r="P5024" i="1"/>
  <c r="P5025" i="1"/>
  <c r="P5026" i="1"/>
  <c r="P5027" i="1"/>
  <c r="P5028" i="1"/>
  <c r="P5029" i="1"/>
  <c r="P5030" i="1"/>
  <c r="P5031" i="1"/>
  <c r="P5032" i="1"/>
  <c r="P5033" i="1"/>
  <c r="P5034" i="1"/>
  <c r="P5035" i="1"/>
  <c r="P5036" i="1"/>
  <c r="P5037" i="1"/>
  <c r="P5038" i="1"/>
  <c r="P5039" i="1"/>
  <c r="P5040" i="1"/>
  <c r="P5041" i="1"/>
  <c r="P5042" i="1"/>
  <c r="P5043" i="1"/>
  <c r="P5044" i="1"/>
  <c r="P5045" i="1"/>
  <c r="P5046" i="1"/>
  <c r="P5047" i="1"/>
  <c r="P5048" i="1"/>
  <c r="P5049" i="1"/>
  <c r="P5050" i="1"/>
  <c r="P5051" i="1"/>
  <c r="P5052" i="1"/>
  <c r="P5053" i="1"/>
  <c r="P5054" i="1"/>
  <c r="P5055" i="1"/>
  <c r="P5056" i="1"/>
  <c r="P5057" i="1"/>
  <c r="P5058" i="1"/>
  <c r="P5059" i="1"/>
  <c r="P5060" i="1"/>
  <c r="P5061" i="1"/>
  <c r="P5062" i="1"/>
  <c r="P5063" i="1"/>
  <c r="P5064" i="1"/>
  <c r="P5065" i="1"/>
  <c r="P5066" i="1"/>
  <c r="P5067" i="1"/>
  <c r="P5068" i="1"/>
  <c r="P5069" i="1"/>
  <c r="P5070" i="1"/>
  <c r="P5071" i="1"/>
  <c r="P5072" i="1"/>
  <c r="P5073" i="1"/>
  <c r="P5074" i="1"/>
  <c r="P5075" i="1"/>
  <c r="P5076" i="1"/>
  <c r="P5077" i="1"/>
  <c r="P5078" i="1"/>
  <c r="P5079" i="1"/>
  <c r="P5080" i="1"/>
  <c r="P5081" i="1"/>
  <c r="P5082" i="1"/>
  <c r="P5083" i="1"/>
  <c r="P5084" i="1"/>
  <c r="P5085" i="1"/>
  <c r="P5086" i="1"/>
  <c r="P5087" i="1"/>
  <c r="P5088" i="1"/>
  <c r="P5089" i="1"/>
  <c r="P5090" i="1"/>
  <c r="P5091" i="1"/>
  <c r="P5092" i="1"/>
  <c r="P5093" i="1"/>
  <c r="P5094" i="1"/>
  <c r="P5095" i="1"/>
  <c r="P5096" i="1"/>
  <c r="P5097" i="1"/>
  <c r="P5098" i="1"/>
  <c r="P5099" i="1"/>
  <c r="P5100" i="1"/>
  <c r="P5101" i="1"/>
  <c r="P5102" i="1"/>
  <c r="P5103" i="1"/>
  <c r="P5104" i="1"/>
  <c r="P5105" i="1"/>
  <c r="P5106" i="1"/>
  <c r="P5107" i="1"/>
  <c r="P5108" i="1"/>
  <c r="P5109" i="1"/>
  <c r="P5110" i="1"/>
  <c r="P5111" i="1"/>
  <c r="P5112" i="1"/>
  <c r="P5113" i="1"/>
  <c r="P5114" i="1"/>
  <c r="P5115" i="1"/>
  <c r="P5116" i="1"/>
  <c r="P5117" i="1"/>
  <c r="P5118" i="1"/>
  <c r="P5119" i="1"/>
  <c r="P5120" i="1"/>
  <c r="P5121" i="1"/>
  <c r="P5122" i="1"/>
  <c r="P5123" i="1"/>
  <c r="P5124" i="1"/>
  <c r="P5125" i="1"/>
  <c r="P5126" i="1"/>
  <c r="P5127" i="1"/>
  <c r="P5128" i="1"/>
  <c r="P5129" i="1"/>
  <c r="P5130" i="1"/>
  <c r="P5131" i="1"/>
  <c r="P5132" i="1"/>
  <c r="P5133" i="1"/>
  <c r="P5134" i="1"/>
  <c r="P5135" i="1"/>
  <c r="P5136" i="1"/>
  <c r="P5137" i="1"/>
  <c r="P5138" i="1"/>
  <c r="P5139" i="1"/>
  <c r="P5140" i="1"/>
  <c r="P5141" i="1"/>
  <c r="P5142" i="1"/>
  <c r="P5143" i="1"/>
  <c r="P5144" i="1"/>
  <c r="P5145" i="1"/>
  <c r="P5146" i="1"/>
  <c r="P5147" i="1"/>
  <c r="P5148" i="1"/>
  <c r="P5149" i="1"/>
  <c r="P5150" i="1"/>
  <c r="P5151" i="1"/>
  <c r="P5152" i="1"/>
  <c r="P5153" i="1"/>
  <c r="P5154" i="1"/>
  <c r="P5155" i="1"/>
  <c r="P5156" i="1"/>
  <c r="P5157" i="1"/>
  <c r="P5158" i="1"/>
  <c r="P5159" i="1"/>
  <c r="P5160" i="1"/>
  <c r="P5161" i="1"/>
  <c r="P5162" i="1"/>
  <c r="P5163" i="1"/>
  <c r="P5164" i="1"/>
  <c r="P5165" i="1"/>
  <c r="P5166" i="1"/>
  <c r="P5167" i="1"/>
  <c r="P5168" i="1"/>
  <c r="P5169" i="1"/>
  <c r="P5170" i="1"/>
  <c r="P5171" i="1"/>
  <c r="P5172" i="1"/>
  <c r="P5173" i="1"/>
  <c r="P5174" i="1"/>
  <c r="P5175" i="1"/>
  <c r="P5176" i="1"/>
  <c r="P5177" i="1"/>
  <c r="P5178" i="1"/>
  <c r="P5179" i="1"/>
  <c r="P5180" i="1"/>
  <c r="P5181" i="1"/>
  <c r="P5182" i="1"/>
  <c r="P5183" i="1"/>
  <c r="P5184" i="1"/>
  <c r="P5185" i="1"/>
  <c r="P5186" i="1"/>
  <c r="P5187" i="1"/>
  <c r="P5188" i="1"/>
  <c r="P5189" i="1"/>
  <c r="P5190" i="1"/>
  <c r="P5191" i="1"/>
  <c r="P5192" i="1"/>
  <c r="P5193" i="1"/>
  <c r="P5194" i="1"/>
  <c r="P5195" i="1"/>
  <c r="P5196" i="1"/>
  <c r="P5197" i="1"/>
  <c r="P5198" i="1"/>
  <c r="P5199" i="1"/>
  <c r="P5200" i="1"/>
  <c r="P5201" i="1"/>
  <c r="P5202" i="1"/>
  <c r="P5203" i="1"/>
  <c r="P5204" i="1"/>
  <c r="P5205" i="1"/>
  <c r="P5206" i="1"/>
  <c r="P5207" i="1"/>
  <c r="P5208" i="1"/>
  <c r="P5209" i="1"/>
  <c r="P5210" i="1"/>
  <c r="P5211" i="1"/>
  <c r="P5212" i="1"/>
  <c r="P5213" i="1"/>
  <c r="P5214" i="1"/>
  <c r="P5215" i="1"/>
  <c r="P5216" i="1"/>
  <c r="P5217" i="1"/>
  <c r="P5218" i="1"/>
  <c r="P5219" i="1"/>
  <c r="P5220" i="1"/>
  <c r="P5221" i="1"/>
  <c r="P5222" i="1"/>
  <c r="P5223" i="1"/>
  <c r="P5224" i="1"/>
  <c r="P5225" i="1"/>
  <c r="P5226" i="1"/>
  <c r="P5227" i="1"/>
  <c r="P5228" i="1"/>
  <c r="P5229" i="1"/>
  <c r="P5230" i="1"/>
  <c r="P5231" i="1"/>
  <c r="P5232" i="1"/>
  <c r="P5233" i="1"/>
  <c r="P5234" i="1"/>
  <c r="P5235" i="1"/>
  <c r="P5236" i="1"/>
  <c r="P5237" i="1"/>
  <c r="P5238" i="1"/>
  <c r="P5239" i="1"/>
  <c r="P5240" i="1"/>
  <c r="P5241" i="1"/>
  <c r="P5242" i="1"/>
  <c r="P5243" i="1"/>
  <c r="P5244" i="1"/>
  <c r="P5245" i="1"/>
  <c r="P5246" i="1"/>
  <c r="P5247" i="1"/>
  <c r="P5248" i="1"/>
  <c r="P5249" i="1"/>
  <c r="P5250" i="1"/>
  <c r="P5251" i="1"/>
  <c r="P5252" i="1"/>
  <c r="P5253" i="1"/>
  <c r="P5254" i="1"/>
  <c r="P5255" i="1"/>
  <c r="P5256" i="1"/>
  <c r="P5257" i="1"/>
  <c r="P5258" i="1"/>
  <c r="P5259" i="1"/>
  <c r="P5260" i="1"/>
  <c r="P5261" i="1"/>
  <c r="P5262" i="1"/>
  <c r="P5263" i="1"/>
  <c r="P5264" i="1"/>
  <c r="P5265" i="1"/>
  <c r="P5266" i="1"/>
  <c r="P5267" i="1"/>
  <c r="P5268" i="1"/>
  <c r="P5269" i="1"/>
  <c r="P5270" i="1"/>
  <c r="P5271" i="1"/>
  <c r="P5272" i="1"/>
  <c r="P5273" i="1"/>
  <c r="P5274" i="1"/>
  <c r="P5275" i="1"/>
  <c r="P5276" i="1"/>
  <c r="P5277" i="1"/>
  <c r="P5278" i="1"/>
  <c r="P5279" i="1"/>
  <c r="P5280" i="1"/>
  <c r="P5281" i="1"/>
  <c r="P5282" i="1"/>
  <c r="P5283" i="1"/>
  <c r="P5284" i="1"/>
  <c r="P5285" i="1"/>
  <c r="P5286" i="1"/>
  <c r="P5287" i="1"/>
  <c r="P5288" i="1"/>
  <c r="P5289" i="1"/>
  <c r="P5290" i="1"/>
  <c r="P5291" i="1"/>
  <c r="P5292" i="1"/>
  <c r="P5293" i="1"/>
  <c r="P5294" i="1"/>
  <c r="P5295" i="1"/>
  <c r="P5296" i="1"/>
  <c r="P5297" i="1"/>
  <c r="P5298" i="1"/>
  <c r="P5299" i="1"/>
  <c r="P5300" i="1"/>
  <c r="P5301" i="1"/>
  <c r="P5302" i="1"/>
  <c r="P5303" i="1"/>
  <c r="P5304" i="1"/>
  <c r="P5305" i="1"/>
  <c r="P5306" i="1"/>
  <c r="P5307" i="1"/>
  <c r="P5308" i="1"/>
  <c r="P5309" i="1"/>
  <c r="P5310" i="1"/>
  <c r="P5311" i="1"/>
  <c r="P5312" i="1"/>
  <c r="P5313" i="1"/>
  <c r="P5314" i="1"/>
  <c r="P5315" i="1"/>
  <c r="P5316" i="1"/>
  <c r="P5317" i="1"/>
  <c r="P5318" i="1"/>
  <c r="P5319" i="1"/>
  <c r="P5320" i="1"/>
  <c r="P5321" i="1"/>
  <c r="P5322" i="1"/>
  <c r="P5323" i="1"/>
  <c r="P5324" i="1"/>
  <c r="P5325" i="1"/>
  <c r="P5326" i="1"/>
  <c r="P5327" i="1"/>
  <c r="P5328" i="1"/>
  <c r="P5329" i="1"/>
  <c r="P5330" i="1"/>
  <c r="P5331" i="1"/>
  <c r="P5332" i="1"/>
  <c r="P5333" i="1"/>
  <c r="P5334" i="1"/>
  <c r="P5335" i="1"/>
  <c r="P5336" i="1"/>
  <c r="P5337" i="1"/>
  <c r="P5338" i="1"/>
  <c r="P5339" i="1"/>
  <c r="P5340" i="1"/>
  <c r="P5341" i="1"/>
  <c r="P5342" i="1"/>
  <c r="P5343" i="1"/>
  <c r="P5344" i="1"/>
  <c r="P5345" i="1"/>
  <c r="P5346" i="1"/>
  <c r="P5347" i="1"/>
  <c r="P5348" i="1"/>
  <c r="P5349" i="1"/>
  <c r="P5350" i="1"/>
  <c r="P5351" i="1"/>
  <c r="P5352" i="1"/>
  <c r="P5353" i="1"/>
  <c r="P5354" i="1"/>
  <c r="P5355" i="1"/>
  <c r="P5356" i="1"/>
  <c r="P5357" i="1"/>
  <c r="P5358" i="1"/>
  <c r="P5359" i="1"/>
  <c r="P5360" i="1"/>
  <c r="P5361" i="1"/>
  <c r="P5362" i="1"/>
  <c r="P5363" i="1"/>
  <c r="P5364" i="1"/>
  <c r="P5365" i="1"/>
  <c r="P5366" i="1"/>
  <c r="P5367" i="1"/>
  <c r="P5368" i="1"/>
  <c r="P5369" i="1"/>
  <c r="P5370" i="1"/>
  <c r="P5371" i="1"/>
  <c r="P5372" i="1"/>
  <c r="P5373" i="1"/>
  <c r="P5374" i="1"/>
  <c r="P5375" i="1"/>
  <c r="P5376" i="1"/>
  <c r="P5377" i="1"/>
  <c r="P5378" i="1"/>
  <c r="P5379" i="1"/>
  <c r="P5380" i="1"/>
  <c r="P5381" i="1"/>
  <c r="P5382" i="1"/>
  <c r="P5383" i="1"/>
  <c r="P5384" i="1"/>
  <c r="P5385" i="1"/>
  <c r="P5386" i="1"/>
  <c r="P5387" i="1"/>
  <c r="P5388" i="1"/>
  <c r="P5389" i="1"/>
  <c r="P5390" i="1"/>
  <c r="P5391" i="1"/>
  <c r="P5392" i="1"/>
  <c r="P5393" i="1"/>
  <c r="P5394" i="1"/>
  <c r="P5395" i="1"/>
  <c r="P5396" i="1"/>
  <c r="P5397" i="1"/>
  <c r="P5398" i="1"/>
  <c r="P5399" i="1"/>
  <c r="P5400" i="1"/>
  <c r="P5401" i="1"/>
  <c r="P5402" i="1"/>
  <c r="P5403" i="1"/>
  <c r="P5404" i="1"/>
  <c r="P5405" i="1"/>
  <c r="P5406" i="1"/>
  <c r="P5407" i="1"/>
  <c r="P5408" i="1"/>
  <c r="P5409" i="1"/>
  <c r="P5410" i="1"/>
  <c r="P5411" i="1"/>
  <c r="P5412" i="1"/>
  <c r="P5413" i="1"/>
  <c r="P5414" i="1"/>
  <c r="P5415" i="1"/>
  <c r="P5416" i="1"/>
  <c r="P5417" i="1"/>
  <c r="P5418" i="1"/>
  <c r="P5419" i="1"/>
  <c r="P5420" i="1"/>
  <c r="P5421" i="1"/>
  <c r="P5422" i="1"/>
  <c r="P5423" i="1"/>
  <c r="P5424" i="1"/>
  <c r="P5425" i="1"/>
  <c r="P5426" i="1"/>
  <c r="P5427" i="1"/>
  <c r="P5428" i="1"/>
  <c r="P5429" i="1"/>
  <c r="P5430" i="1"/>
  <c r="P5431" i="1"/>
  <c r="P5432" i="1"/>
  <c r="P5433" i="1"/>
  <c r="P5434" i="1"/>
  <c r="P5435" i="1"/>
  <c r="P5436" i="1"/>
  <c r="P5437" i="1"/>
  <c r="P5438" i="1"/>
  <c r="P5439" i="1"/>
  <c r="P5440" i="1"/>
  <c r="P5441" i="1"/>
  <c r="P5442" i="1"/>
  <c r="P5443" i="1"/>
  <c r="P5444" i="1"/>
  <c r="P5445" i="1"/>
  <c r="P5446" i="1"/>
  <c r="P5447" i="1"/>
  <c r="P5448" i="1"/>
  <c r="P5449" i="1"/>
  <c r="P5450" i="1"/>
  <c r="P5451" i="1"/>
  <c r="P5452" i="1"/>
  <c r="P5453" i="1"/>
  <c r="P5454" i="1"/>
  <c r="P5455" i="1"/>
  <c r="P5456" i="1"/>
  <c r="P5457" i="1"/>
  <c r="P5458" i="1"/>
  <c r="P5459" i="1"/>
  <c r="P5460" i="1"/>
  <c r="P5461" i="1"/>
  <c r="P5462" i="1"/>
  <c r="P5463" i="1"/>
  <c r="P5464" i="1"/>
  <c r="P5465" i="1"/>
  <c r="P5466" i="1"/>
  <c r="P5467" i="1"/>
  <c r="P5468" i="1"/>
  <c r="P5469" i="1"/>
  <c r="P5470" i="1"/>
  <c r="P5471" i="1"/>
  <c r="P5472" i="1"/>
  <c r="P5473" i="1"/>
  <c r="P5474" i="1"/>
  <c r="P5475" i="1"/>
  <c r="P5476" i="1"/>
  <c r="P5477" i="1"/>
  <c r="P5478" i="1"/>
  <c r="P5479" i="1"/>
  <c r="P5480" i="1"/>
  <c r="P5481" i="1"/>
  <c r="P5482" i="1"/>
  <c r="P5483" i="1"/>
  <c r="P5484" i="1"/>
  <c r="P5485" i="1"/>
  <c r="P5486" i="1"/>
  <c r="P5487" i="1"/>
  <c r="P5488" i="1"/>
  <c r="P5489" i="1"/>
  <c r="P5490" i="1"/>
  <c r="P5491" i="1"/>
  <c r="P5492" i="1"/>
  <c r="P5493" i="1"/>
  <c r="P5494" i="1"/>
  <c r="P5495" i="1"/>
  <c r="P5496" i="1"/>
  <c r="P5497" i="1"/>
  <c r="P5498" i="1"/>
  <c r="P5499" i="1"/>
  <c r="P5500" i="1"/>
  <c r="P5501" i="1"/>
  <c r="P5502" i="1"/>
  <c r="P5503" i="1"/>
  <c r="P5504" i="1"/>
  <c r="P5505" i="1"/>
  <c r="P5506" i="1"/>
  <c r="P5507" i="1"/>
  <c r="P5508" i="1"/>
  <c r="P5509" i="1"/>
  <c r="P5510" i="1"/>
  <c r="P5511" i="1"/>
  <c r="P5512" i="1"/>
  <c r="P5513" i="1"/>
  <c r="P5514" i="1"/>
  <c r="P5515" i="1"/>
  <c r="P5516" i="1"/>
  <c r="P5517" i="1"/>
  <c r="P5518" i="1"/>
  <c r="P5519" i="1"/>
  <c r="P5520" i="1"/>
  <c r="P5521" i="1"/>
  <c r="P5522" i="1"/>
  <c r="P5523" i="1"/>
  <c r="P5524" i="1"/>
  <c r="P5525" i="1"/>
  <c r="P5526" i="1"/>
  <c r="P5527" i="1"/>
  <c r="P5528" i="1"/>
  <c r="P5529" i="1"/>
  <c r="P5530" i="1"/>
  <c r="P5531" i="1"/>
  <c r="P5532" i="1"/>
  <c r="P5533" i="1"/>
  <c r="P5534" i="1"/>
  <c r="P5535" i="1"/>
  <c r="P5536" i="1"/>
  <c r="P5537" i="1"/>
  <c r="P5538" i="1"/>
  <c r="P5539" i="1"/>
  <c r="P5540" i="1"/>
  <c r="P5541" i="1"/>
  <c r="P5542" i="1"/>
  <c r="P5543" i="1"/>
  <c r="P5544" i="1"/>
  <c r="P5545" i="1"/>
  <c r="P5546" i="1"/>
  <c r="P5547" i="1"/>
  <c r="P5548" i="1"/>
  <c r="P5549" i="1"/>
  <c r="P5550" i="1"/>
  <c r="P5551" i="1"/>
  <c r="P5552" i="1"/>
  <c r="P5553" i="1"/>
  <c r="P5554" i="1"/>
  <c r="P5555" i="1"/>
  <c r="P5556" i="1"/>
  <c r="P5557" i="1"/>
  <c r="P5558" i="1"/>
  <c r="P5559" i="1"/>
  <c r="P5560" i="1"/>
  <c r="P5561" i="1"/>
  <c r="P5562" i="1"/>
  <c r="P5563" i="1"/>
  <c r="P5564" i="1"/>
  <c r="P5565" i="1"/>
  <c r="P5566" i="1"/>
  <c r="P5567" i="1"/>
  <c r="P5568" i="1"/>
  <c r="P5569" i="1"/>
  <c r="P5570" i="1"/>
  <c r="P5571" i="1"/>
  <c r="P5572" i="1"/>
  <c r="P5573" i="1"/>
  <c r="P5574" i="1"/>
  <c r="P5575" i="1"/>
  <c r="P5576" i="1"/>
  <c r="P5577" i="1"/>
  <c r="P5578" i="1"/>
  <c r="P5579" i="1"/>
  <c r="P5580" i="1"/>
  <c r="P5581" i="1"/>
  <c r="P5582" i="1"/>
  <c r="P5583" i="1"/>
  <c r="P5584" i="1"/>
  <c r="P5585" i="1"/>
  <c r="P5586" i="1"/>
  <c r="P5587" i="1"/>
  <c r="P5588" i="1"/>
  <c r="P5589" i="1"/>
  <c r="P5590" i="1"/>
  <c r="P5591" i="1"/>
  <c r="P5592" i="1"/>
  <c r="P5593" i="1"/>
  <c r="P5594" i="1"/>
  <c r="P5595" i="1"/>
  <c r="P5596" i="1"/>
  <c r="P5597" i="1"/>
  <c r="P5598" i="1"/>
  <c r="P5599" i="1"/>
  <c r="P5600" i="1"/>
  <c r="P5601" i="1"/>
  <c r="P5602" i="1"/>
  <c r="P5603" i="1"/>
  <c r="P5604" i="1"/>
  <c r="P5605" i="1"/>
  <c r="P5606" i="1"/>
  <c r="P5607" i="1"/>
  <c r="P5608" i="1"/>
  <c r="P5609" i="1"/>
  <c r="P5610" i="1"/>
  <c r="P5611" i="1"/>
  <c r="P5612" i="1"/>
  <c r="P5613" i="1"/>
  <c r="P5614" i="1"/>
  <c r="P5615" i="1"/>
  <c r="P5616" i="1"/>
  <c r="P5617" i="1"/>
  <c r="P5618" i="1"/>
  <c r="P5619" i="1"/>
  <c r="P5620" i="1"/>
  <c r="P5621" i="1"/>
  <c r="P5622" i="1"/>
  <c r="P5623" i="1"/>
  <c r="P5624" i="1"/>
  <c r="P5625" i="1"/>
  <c r="P5626" i="1"/>
  <c r="P5627" i="1"/>
  <c r="P5628" i="1"/>
  <c r="P5629" i="1"/>
  <c r="P5630" i="1"/>
  <c r="P5631" i="1"/>
  <c r="P5632" i="1"/>
  <c r="P5633" i="1"/>
  <c r="P5634" i="1"/>
  <c r="P5635" i="1"/>
  <c r="P5636" i="1"/>
  <c r="P5637" i="1"/>
  <c r="P5638" i="1"/>
  <c r="P5639" i="1"/>
  <c r="P5640" i="1"/>
  <c r="P5641" i="1"/>
  <c r="P5642" i="1"/>
  <c r="P5643" i="1"/>
  <c r="P5644" i="1"/>
  <c r="P5645" i="1"/>
  <c r="P5646" i="1"/>
  <c r="P5647" i="1"/>
  <c r="P5648" i="1"/>
  <c r="P5649" i="1"/>
  <c r="P5650" i="1"/>
  <c r="P5651" i="1"/>
  <c r="P5652" i="1"/>
  <c r="P5653" i="1"/>
  <c r="P5654" i="1"/>
  <c r="P5655" i="1"/>
  <c r="P5656" i="1"/>
  <c r="P5657" i="1"/>
  <c r="P5658" i="1"/>
  <c r="P5659" i="1"/>
  <c r="P5660" i="1"/>
  <c r="P5661" i="1"/>
  <c r="P5662" i="1"/>
  <c r="P5663" i="1"/>
  <c r="P5664" i="1"/>
  <c r="P5665" i="1"/>
  <c r="P5666" i="1"/>
  <c r="P5667" i="1"/>
  <c r="P5668" i="1"/>
  <c r="P5669" i="1"/>
  <c r="P5670" i="1"/>
  <c r="P5671" i="1"/>
  <c r="P5672" i="1"/>
  <c r="P5673" i="1"/>
  <c r="P5674" i="1"/>
  <c r="P5675" i="1"/>
  <c r="P5676" i="1"/>
  <c r="P5677" i="1"/>
  <c r="P5678" i="1"/>
  <c r="P5679" i="1"/>
  <c r="P5680" i="1"/>
  <c r="P5681" i="1"/>
  <c r="P5682" i="1"/>
  <c r="P5683" i="1"/>
  <c r="P5684" i="1"/>
  <c r="P5685" i="1"/>
  <c r="P5686" i="1"/>
  <c r="P5687" i="1"/>
  <c r="P5688" i="1"/>
  <c r="P5689" i="1"/>
  <c r="P5690" i="1"/>
  <c r="P5691" i="1"/>
  <c r="P5692" i="1"/>
  <c r="P5693" i="1"/>
  <c r="P5694" i="1"/>
  <c r="P5695" i="1"/>
  <c r="P5696" i="1"/>
  <c r="P5697" i="1"/>
  <c r="P5698" i="1"/>
  <c r="P5699" i="1"/>
  <c r="P5700" i="1"/>
  <c r="P5701" i="1"/>
  <c r="P5702" i="1"/>
  <c r="P5703" i="1"/>
  <c r="P5704" i="1"/>
  <c r="P5705" i="1"/>
  <c r="P5706" i="1"/>
  <c r="P5707" i="1"/>
  <c r="P5708" i="1"/>
  <c r="P5709" i="1"/>
  <c r="P5710" i="1"/>
  <c r="P5711" i="1"/>
  <c r="P5712" i="1"/>
  <c r="P5713" i="1"/>
  <c r="P5714" i="1"/>
  <c r="P5715" i="1"/>
  <c r="P5716" i="1"/>
  <c r="P5717" i="1"/>
  <c r="P5718" i="1"/>
  <c r="P5719" i="1"/>
  <c r="P5720" i="1"/>
  <c r="P5721" i="1"/>
  <c r="P5722" i="1"/>
  <c r="P5723" i="1"/>
  <c r="P5724" i="1"/>
  <c r="P5725" i="1"/>
  <c r="P5726" i="1"/>
  <c r="P5727" i="1"/>
  <c r="P5728" i="1"/>
  <c r="P5729" i="1"/>
  <c r="P5730" i="1"/>
  <c r="P5731" i="1"/>
  <c r="P5732" i="1"/>
  <c r="P5733" i="1"/>
  <c r="P5734" i="1"/>
  <c r="P5735" i="1"/>
  <c r="P5736" i="1"/>
  <c r="P5737" i="1"/>
  <c r="P5738" i="1"/>
  <c r="P5739" i="1"/>
  <c r="P5740" i="1"/>
  <c r="P5741" i="1"/>
  <c r="P5742" i="1"/>
  <c r="P5743" i="1"/>
  <c r="P5744" i="1"/>
  <c r="P5745" i="1"/>
  <c r="P5746" i="1"/>
  <c r="P5747" i="1"/>
  <c r="P5748" i="1"/>
  <c r="P5749" i="1"/>
  <c r="P5750" i="1"/>
  <c r="P5751" i="1"/>
  <c r="P5752" i="1"/>
  <c r="P5753" i="1"/>
  <c r="P5754" i="1"/>
  <c r="P5755" i="1"/>
  <c r="P5756" i="1"/>
  <c r="P5757" i="1"/>
  <c r="P5758" i="1"/>
  <c r="P5759" i="1"/>
  <c r="P5760" i="1"/>
  <c r="P5761" i="1"/>
  <c r="P5762" i="1"/>
  <c r="P5763" i="1"/>
  <c r="P5764" i="1"/>
  <c r="P5765" i="1"/>
  <c r="P5766" i="1"/>
  <c r="P5767" i="1"/>
  <c r="P5768" i="1"/>
  <c r="P5769" i="1"/>
  <c r="P5770" i="1"/>
  <c r="P5771" i="1"/>
  <c r="P5772" i="1"/>
  <c r="P5773" i="1"/>
  <c r="P5774" i="1"/>
  <c r="P5775" i="1"/>
  <c r="P5776" i="1"/>
  <c r="P5777" i="1"/>
  <c r="P5778" i="1"/>
  <c r="P5779" i="1"/>
  <c r="P5780" i="1"/>
  <c r="P5781" i="1"/>
  <c r="P5782" i="1"/>
  <c r="P5783" i="1"/>
  <c r="P5784" i="1"/>
  <c r="P5785" i="1"/>
  <c r="P5786" i="1"/>
  <c r="P5787" i="1"/>
  <c r="P5788" i="1"/>
  <c r="P5789" i="1"/>
  <c r="P5790" i="1"/>
  <c r="P5791" i="1"/>
  <c r="P5792" i="1"/>
  <c r="P5793" i="1"/>
  <c r="P5794" i="1"/>
  <c r="P5795" i="1"/>
  <c r="P5796" i="1"/>
  <c r="P5797" i="1"/>
  <c r="P5798" i="1"/>
  <c r="P5799" i="1"/>
  <c r="P5800" i="1"/>
  <c r="P5801" i="1"/>
  <c r="P5802" i="1"/>
  <c r="P5803" i="1"/>
  <c r="P5804" i="1"/>
  <c r="P5805" i="1"/>
  <c r="P5806" i="1"/>
  <c r="P5807" i="1"/>
  <c r="P5808" i="1"/>
  <c r="P5809" i="1"/>
  <c r="P5810" i="1"/>
  <c r="P5811" i="1"/>
  <c r="P5812" i="1"/>
  <c r="P5813" i="1"/>
  <c r="P5814" i="1"/>
  <c r="P5815" i="1"/>
  <c r="P5816" i="1"/>
  <c r="P5817" i="1"/>
  <c r="P5818" i="1"/>
  <c r="P5819" i="1"/>
  <c r="P5820" i="1"/>
  <c r="P5821" i="1"/>
  <c r="P5822" i="1"/>
  <c r="P5823" i="1"/>
  <c r="P5824" i="1"/>
  <c r="P5825" i="1"/>
  <c r="P5826" i="1"/>
  <c r="P5827" i="1"/>
  <c r="P5828" i="1"/>
  <c r="P5829" i="1"/>
  <c r="P5830" i="1"/>
  <c r="P5831" i="1"/>
  <c r="P5832" i="1"/>
  <c r="P5833" i="1"/>
  <c r="P5834" i="1"/>
  <c r="P5835" i="1"/>
  <c r="P5836" i="1"/>
  <c r="P5837" i="1"/>
  <c r="P5838" i="1"/>
  <c r="P5839" i="1"/>
  <c r="P5840" i="1"/>
  <c r="P5841" i="1"/>
  <c r="P5842" i="1"/>
  <c r="P5843" i="1"/>
  <c r="P5844" i="1"/>
  <c r="P5845" i="1"/>
  <c r="P5846" i="1"/>
  <c r="P5847" i="1"/>
  <c r="P5848" i="1"/>
  <c r="P5849" i="1"/>
  <c r="P5850" i="1"/>
  <c r="P5851" i="1"/>
  <c r="P5852" i="1"/>
  <c r="P5853" i="1"/>
  <c r="P5854" i="1"/>
  <c r="P5855" i="1"/>
  <c r="P5856" i="1"/>
  <c r="P5857" i="1"/>
  <c r="P5858" i="1"/>
  <c r="P5859" i="1"/>
  <c r="P5860" i="1"/>
  <c r="P5861" i="1"/>
  <c r="P5862" i="1"/>
  <c r="P5863" i="1"/>
  <c r="P5864" i="1"/>
  <c r="P5865" i="1"/>
  <c r="P5866" i="1"/>
  <c r="P5867" i="1"/>
  <c r="P5868" i="1"/>
  <c r="P5869" i="1"/>
  <c r="P5870" i="1"/>
  <c r="P5871" i="1"/>
  <c r="P5872" i="1"/>
  <c r="P5873" i="1"/>
  <c r="P5874" i="1"/>
  <c r="P5875" i="1"/>
  <c r="P5876" i="1"/>
  <c r="P5877" i="1"/>
  <c r="P5878" i="1"/>
  <c r="P5879" i="1"/>
  <c r="P5880" i="1"/>
  <c r="P5881" i="1"/>
  <c r="P5882" i="1"/>
  <c r="P5883" i="1"/>
  <c r="P5884" i="1"/>
  <c r="P5885" i="1"/>
  <c r="P5886" i="1"/>
  <c r="P5887" i="1"/>
  <c r="P5888" i="1"/>
  <c r="P5889" i="1"/>
  <c r="P5890" i="1"/>
  <c r="P5891" i="1"/>
  <c r="P5892" i="1"/>
  <c r="P5893" i="1"/>
  <c r="P5894" i="1"/>
  <c r="P5895" i="1"/>
  <c r="P5896" i="1"/>
  <c r="P5897" i="1"/>
  <c r="P5898" i="1"/>
  <c r="P5899" i="1"/>
  <c r="P5900" i="1"/>
  <c r="P5901" i="1"/>
  <c r="P5902" i="1"/>
  <c r="P5903" i="1"/>
  <c r="P5904" i="1"/>
  <c r="P5905" i="1"/>
  <c r="P5906" i="1"/>
  <c r="P5907" i="1"/>
  <c r="P5908" i="1"/>
  <c r="P5909" i="1"/>
  <c r="P5910" i="1"/>
  <c r="P5911" i="1"/>
  <c r="P5912" i="1"/>
  <c r="P5913" i="1"/>
  <c r="P5914" i="1"/>
  <c r="P5915" i="1"/>
  <c r="P5916" i="1"/>
  <c r="P5917" i="1"/>
  <c r="P5918" i="1"/>
  <c r="P5919" i="1"/>
  <c r="P5920" i="1"/>
  <c r="P5921" i="1"/>
  <c r="P5922" i="1"/>
  <c r="P5923" i="1"/>
  <c r="P5924" i="1"/>
  <c r="P5925" i="1"/>
  <c r="P5926" i="1"/>
  <c r="P5927" i="1"/>
  <c r="P5928" i="1"/>
  <c r="P5929" i="1"/>
  <c r="P5930" i="1"/>
  <c r="P5931" i="1"/>
  <c r="P5932" i="1"/>
  <c r="P5933" i="1"/>
  <c r="P5934" i="1"/>
  <c r="P5935" i="1"/>
  <c r="P5936" i="1"/>
  <c r="P5937" i="1"/>
  <c r="P5938" i="1"/>
  <c r="P5939" i="1"/>
  <c r="P5940" i="1"/>
  <c r="P5941" i="1"/>
  <c r="P5942" i="1"/>
  <c r="P5943" i="1"/>
  <c r="P5944" i="1"/>
  <c r="P5945" i="1"/>
  <c r="P5946" i="1"/>
  <c r="P5947" i="1"/>
  <c r="P5948" i="1"/>
  <c r="P5949" i="1"/>
  <c r="P5950" i="1"/>
  <c r="P5951" i="1"/>
  <c r="P5952" i="1"/>
  <c r="P5953" i="1"/>
  <c r="P5954" i="1"/>
  <c r="P5955" i="1"/>
  <c r="P5956" i="1"/>
  <c r="P5957" i="1"/>
  <c r="P5958" i="1"/>
  <c r="P5959" i="1"/>
  <c r="P5960" i="1"/>
  <c r="P5961" i="1"/>
  <c r="P5962" i="1"/>
  <c r="P5963" i="1"/>
  <c r="P5964" i="1"/>
  <c r="P5965" i="1"/>
  <c r="P5966" i="1"/>
  <c r="P5967" i="1"/>
  <c r="P5968" i="1"/>
  <c r="P5969" i="1"/>
  <c r="P5970" i="1"/>
  <c r="P5971" i="1"/>
  <c r="P5972" i="1"/>
  <c r="P5973" i="1"/>
  <c r="P5974" i="1"/>
  <c r="P5975" i="1"/>
  <c r="P5976" i="1"/>
  <c r="P5977" i="1"/>
  <c r="P5978" i="1"/>
  <c r="P5979" i="1"/>
  <c r="P5980" i="1"/>
  <c r="P5981" i="1"/>
  <c r="P5982" i="1"/>
  <c r="P5983" i="1"/>
  <c r="P5984" i="1"/>
  <c r="P5985" i="1"/>
  <c r="P5986" i="1"/>
  <c r="P5987" i="1"/>
  <c r="P5988" i="1"/>
  <c r="P5989" i="1"/>
  <c r="P5990" i="1"/>
  <c r="P5991" i="1"/>
  <c r="P5992" i="1"/>
  <c r="P5993" i="1"/>
  <c r="P5994" i="1"/>
  <c r="P5995" i="1"/>
  <c r="P5996" i="1"/>
  <c r="P5997" i="1"/>
  <c r="P5998" i="1"/>
  <c r="P5999" i="1"/>
  <c r="P6000" i="1"/>
  <c r="P6001" i="1"/>
  <c r="P2" i="1"/>
  <c r="I3" i="1"/>
  <c r="I4" i="1"/>
  <c r="I5" i="1"/>
  <c r="I6" i="1"/>
  <c r="I7" i="1"/>
  <c r="I8" i="1"/>
  <c r="I2" i="1"/>
  <c r="D3" i="1"/>
  <c r="D4" i="1"/>
  <c r="D5" i="1"/>
  <c r="D6" i="1"/>
  <c r="D7" i="1"/>
  <c r="D8" i="1"/>
  <c r="D9" i="1"/>
  <c r="D10" i="1"/>
  <c r="D11" i="1"/>
  <c r="D12" i="1"/>
  <c r="D13" i="1"/>
  <c r="D14" i="1"/>
  <c r="D15" i="1"/>
  <c r="D16" i="1"/>
  <c r="E2" i="1"/>
  <c r="F2" i="1"/>
  <c r="G2" i="1"/>
  <c r="D2" i="1"/>
  <c r="J3" i="1"/>
  <c r="J4" i="1"/>
  <c r="J5" i="1"/>
  <c r="J6" i="1"/>
  <c r="J7" i="1"/>
  <c r="J8" i="1"/>
  <c r="I9" i="1"/>
  <c r="J9" i="1"/>
  <c r="I10" i="1"/>
  <c r="J10" i="1"/>
  <c r="I11" i="1"/>
  <c r="J11" i="1"/>
  <c r="I12" i="1"/>
  <c r="J12" i="1"/>
  <c r="I13" i="1"/>
  <c r="J13" i="1"/>
  <c r="I14" i="1"/>
  <c r="J14" i="1"/>
  <c r="I15" i="1"/>
  <c r="J15" i="1"/>
  <c r="I16" i="1"/>
  <c r="J16" i="1"/>
  <c r="I17" i="1"/>
  <c r="J17" i="1"/>
  <c r="I18" i="1"/>
  <c r="J18" i="1"/>
  <c r="I19" i="1"/>
  <c r="J19" i="1"/>
  <c r="I20" i="1"/>
  <c r="J20" i="1"/>
  <c r="I21" i="1"/>
  <c r="J21" i="1"/>
  <c r="I22" i="1"/>
  <c r="J22" i="1"/>
  <c r="I23" i="1"/>
  <c r="J23" i="1"/>
  <c r="I24" i="1"/>
  <c r="J24" i="1"/>
  <c r="I25" i="1"/>
  <c r="J25" i="1"/>
  <c r="I26" i="1"/>
  <c r="J26" i="1"/>
  <c r="I27" i="1"/>
  <c r="J27" i="1"/>
  <c r="I28" i="1"/>
  <c r="J28" i="1"/>
  <c r="I29" i="1"/>
  <c r="J29" i="1"/>
  <c r="I30" i="1"/>
  <c r="J30" i="1"/>
  <c r="I31" i="1"/>
  <c r="J31" i="1"/>
  <c r="I32" i="1"/>
  <c r="J32" i="1"/>
  <c r="I33" i="1"/>
  <c r="J33" i="1"/>
  <c r="I34" i="1"/>
  <c r="J34" i="1"/>
  <c r="I35" i="1"/>
  <c r="J35" i="1"/>
  <c r="I36" i="1"/>
  <c r="J36" i="1"/>
  <c r="I37" i="1"/>
  <c r="J37" i="1"/>
  <c r="I38" i="1"/>
  <c r="J38" i="1"/>
  <c r="I39" i="1"/>
  <c r="J39" i="1"/>
  <c r="I40" i="1"/>
  <c r="J40" i="1"/>
  <c r="I41" i="1"/>
  <c r="J41" i="1"/>
  <c r="I42" i="1"/>
  <c r="J42" i="1"/>
  <c r="I43" i="1"/>
  <c r="J43" i="1"/>
  <c r="I44" i="1"/>
  <c r="J44" i="1"/>
  <c r="I45" i="1"/>
  <c r="J45" i="1"/>
  <c r="I46" i="1"/>
  <c r="J46" i="1"/>
  <c r="I47" i="1"/>
  <c r="J47" i="1"/>
  <c r="I48" i="1"/>
  <c r="J48" i="1"/>
  <c r="I49" i="1"/>
  <c r="J49" i="1"/>
  <c r="I50" i="1"/>
  <c r="J50" i="1"/>
  <c r="I51" i="1"/>
  <c r="J51" i="1"/>
  <c r="I52" i="1"/>
  <c r="J52" i="1"/>
  <c r="I53" i="1"/>
  <c r="J53" i="1"/>
  <c r="I54" i="1"/>
  <c r="J54" i="1"/>
  <c r="I55" i="1"/>
  <c r="J55" i="1"/>
  <c r="I56" i="1"/>
  <c r="J56" i="1"/>
  <c r="I57" i="1"/>
  <c r="J57" i="1"/>
  <c r="I58" i="1"/>
  <c r="J58" i="1"/>
  <c r="I59" i="1"/>
  <c r="J59" i="1"/>
  <c r="I60" i="1"/>
  <c r="J60" i="1"/>
  <c r="I61" i="1"/>
  <c r="J61" i="1"/>
  <c r="I62" i="1"/>
  <c r="J62" i="1"/>
  <c r="I63" i="1"/>
  <c r="J63" i="1"/>
  <c r="I64" i="1"/>
  <c r="J64" i="1"/>
  <c r="I65" i="1"/>
  <c r="J65" i="1"/>
  <c r="I66" i="1"/>
  <c r="J66" i="1"/>
  <c r="I67" i="1"/>
  <c r="J67" i="1"/>
  <c r="I68" i="1"/>
  <c r="J68" i="1"/>
  <c r="I69" i="1"/>
  <c r="J69" i="1"/>
  <c r="I70" i="1"/>
  <c r="J70" i="1"/>
  <c r="I71" i="1"/>
  <c r="J71" i="1"/>
  <c r="I72" i="1"/>
  <c r="J72" i="1"/>
  <c r="I73" i="1"/>
  <c r="J73" i="1"/>
  <c r="I74" i="1"/>
  <c r="J74" i="1"/>
  <c r="I75" i="1"/>
  <c r="J75" i="1"/>
  <c r="I76" i="1"/>
  <c r="J76" i="1"/>
  <c r="I77" i="1"/>
  <c r="J77" i="1"/>
  <c r="I78" i="1"/>
  <c r="J78" i="1"/>
  <c r="I79" i="1"/>
  <c r="J79" i="1"/>
  <c r="I80" i="1"/>
  <c r="J80" i="1"/>
  <c r="I81" i="1"/>
  <c r="J81" i="1"/>
  <c r="I82" i="1"/>
  <c r="J82" i="1"/>
  <c r="I83" i="1"/>
  <c r="J83" i="1"/>
  <c r="I84" i="1"/>
  <c r="J84" i="1"/>
  <c r="I85" i="1"/>
  <c r="J85" i="1"/>
  <c r="I86" i="1"/>
  <c r="J86" i="1"/>
  <c r="I87" i="1"/>
  <c r="J87" i="1"/>
  <c r="I88" i="1"/>
  <c r="J88" i="1"/>
  <c r="I89" i="1"/>
  <c r="J89" i="1"/>
  <c r="I90" i="1"/>
  <c r="J90" i="1"/>
  <c r="I91" i="1"/>
  <c r="J91" i="1"/>
  <c r="I92" i="1"/>
  <c r="J92" i="1"/>
  <c r="I93" i="1"/>
  <c r="J93" i="1"/>
  <c r="I94" i="1"/>
  <c r="J94" i="1"/>
  <c r="I95" i="1"/>
  <c r="J95" i="1"/>
  <c r="I96" i="1"/>
  <c r="J96" i="1"/>
  <c r="I97" i="1"/>
  <c r="J97" i="1"/>
  <c r="I98" i="1"/>
  <c r="J98" i="1"/>
  <c r="I99" i="1"/>
  <c r="J99" i="1"/>
  <c r="I100" i="1"/>
  <c r="J100" i="1"/>
  <c r="I101" i="1"/>
  <c r="J101" i="1"/>
  <c r="I102" i="1"/>
  <c r="J102" i="1"/>
  <c r="I103" i="1"/>
  <c r="J103" i="1"/>
  <c r="I104" i="1"/>
  <c r="J104" i="1"/>
  <c r="I105" i="1"/>
  <c r="J105" i="1"/>
  <c r="I106" i="1"/>
  <c r="J106" i="1"/>
  <c r="I107" i="1"/>
  <c r="J107" i="1"/>
  <c r="I108" i="1"/>
  <c r="J108" i="1"/>
  <c r="I109" i="1"/>
  <c r="J109" i="1"/>
  <c r="I110" i="1"/>
  <c r="J110" i="1"/>
  <c r="I111" i="1"/>
  <c r="J111" i="1"/>
  <c r="I112" i="1"/>
  <c r="J112" i="1"/>
  <c r="I113" i="1"/>
  <c r="J113" i="1"/>
  <c r="I114" i="1"/>
  <c r="J114" i="1"/>
  <c r="I115" i="1"/>
  <c r="J115" i="1"/>
  <c r="I116" i="1"/>
  <c r="J116" i="1"/>
  <c r="I117" i="1"/>
  <c r="J117" i="1"/>
  <c r="I118" i="1"/>
  <c r="J118" i="1"/>
  <c r="I119" i="1"/>
  <c r="J119" i="1"/>
  <c r="I120" i="1"/>
  <c r="J120" i="1"/>
  <c r="I121" i="1"/>
  <c r="J121" i="1"/>
  <c r="I122" i="1"/>
  <c r="J122" i="1"/>
  <c r="I123" i="1"/>
  <c r="J123" i="1"/>
  <c r="I124" i="1"/>
  <c r="J124" i="1"/>
  <c r="I125" i="1"/>
  <c r="J125" i="1"/>
  <c r="I126" i="1"/>
  <c r="J126" i="1"/>
  <c r="I127" i="1"/>
  <c r="J127" i="1"/>
  <c r="I128" i="1"/>
  <c r="J128" i="1"/>
  <c r="I129" i="1"/>
  <c r="J129" i="1"/>
  <c r="I130" i="1"/>
  <c r="J130" i="1"/>
  <c r="I131" i="1"/>
  <c r="J131" i="1"/>
  <c r="I132" i="1"/>
  <c r="J132" i="1"/>
  <c r="I133" i="1"/>
  <c r="J133" i="1"/>
  <c r="I134" i="1"/>
  <c r="J134" i="1"/>
  <c r="I135" i="1"/>
  <c r="J135" i="1"/>
  <c r="I136" i="1"/>
  <c r="J136" i="1"/>
  <c r="I137" i="1"/>
  <c r="J137" i="1"/>
  <c r="I138" i="1"/>
  <c r="J138" i="1"/>
  <c r="I139" i="1"/>
  <c r="J139" i="1"/>
  <c r="I140" i="1"/>
  <c r="J140" i="1"/>
  <c r="I141" i="1"/>
  <c r="J141" i="1"/>
  <c r="I142" i="1"/>
  <c r="J142" i="1"/>
  <c r="I143" i="1"/>
  <c r="J143" i="1"/>
  <c r="I144" i="1"/>
  <c r="J144" i="1"/>
  <c r="I145" i="1"/>
  <c r="J145" i="1"/>
  <c r="I146" i="1"/>
  <c r="J146" i="1"/>
  <c r="I147" i="1"/>
  <c r="J147" i="1"/>
  <c r="I148" i="1"/>
  <c r="J148" i="1"/>
  <c r="I149" i="1"/>
  <c r="J149" i="1"/>
  <c r="I150" i="1"/>
  <c r="J150" i="1"/>
  <c r="I151" i="1"/>
  <c r="J151" i="1"/>
  <c r="I152" i="1"/>
  <c r="J152" i="1"/>
  <c r="I153" i="1"/>
  <c r="J153" i="1"/>
  <c r="I154" i="1"/>
  <c r="J154" i="1"/>
  <c r="I155" i="1"/>
  <c r="J155" i="1"/>
  <c r="I156" i="1"/>
  <c r="J156" i="1"/>
  <c r="I157" i="1"/>
  <c r="J157" i="1"/>
  <c r="I158" i="1"/>
  <c r="J158" i="1"/>
  <c r="I159" i="1"/>
  <c r="J159" i="1"/>
  <c r="I160" i="1"/>
  <c r="J160" i="1"/>
  <c r="I161" i="1"/>
  <c r="J161" i="1"/>
  <c r="I162" i="1"/>
  <c r="J162" i="1"/>
  <c r="I163" i="1"/>
  <c r="J163" i="1"/>
  <c r="I164" i="1"/>
  <c r="J164" i="1"/>
  <c r="I165" i="1"/>
  <c r="J165" i="1"/>
  <c r="I166" i="1"/>
  <c r="J166" i="1"/>
  <c r="I167" i="1"/>
  <c r="J167" i="1"/>
  <c r="I168" i="1"/>
  <c r="J168" i="1"/>
  <c r="I169" i="1"/>
  <c r="J169" i="1"/>
  <c r="I170" i="1"/>
  <c r="J170" i="1"/>
  <c r="I171" i="1"/>
  <c r="J171" i="1"/>
  <c r="I172" i="1"/>
  <c r="J172" i="1"/>
  <c r="I173" i="1"/>
  <c r="J173" i="1"/>
  <c r="I174" i="1"/>
  <c r="J174" i="1"/>
  <c r="I175" i="1"/>
  <c r="J175" i="1"/>
  <c r="I176" i="1"/>
  <c r="J176" i="1"/>
  <c r="I177" i="1"/>
  <c r="J177" i="1"/>
  <c r="I178" i="1"/>
  <c r="J178" i="1"/>
  <c r="I179" i="1"/>
  <c r="J179" i="1"/>
  <c r="I180" i="1"/>
  <c r="J180" i="1"/>
  <c r="I181" i="1"/>
  <c r="J181" i="1"/>
  <c r="I182" i="1"/>
  <c r="J182" i="1"/>
  <c r="I183" i="1"/>
  <c r="J183" i="1"/>
  <c r="I184" i="1"/>
  <c r="J184" i="1"/>
  <c r="I185" i="1"/>
  <c r="J185" i="1"/>
  <c r="I186" i="1"/>
  <c r="J186" i="1"/>
  <c r="I187" i="1"/>
  <c r="J187" i="1"/>
  <c r="I188" i="1"/>
  <c r="J188" i="1"/>
  <c r="I189" i="1"/>
  <c r="J189" i="1"/>
  <c r="I190" i="1"/>
  <c r="J190" i="1"/>
  <c r="I191" i="1"/>
  <c r="J191" i="1"/>
  <c r="I192" i="1"/>
  <c r="J192" i="1"/>
  <c r="I193" i="1"/>
  <c r="J193" i="1"/>
  <c r="I194" i="1"/>
  <c r="J194" i="1"/>
  <c r="I195" i="1"/>
  <c r="J195" i="1"/>
  <c r="I196" i="1"/>
  <c r="J196" i="1"/>
  <c r="I197" i="1"/>
  <c r="J197" i="1"/>
  <c r="I198" i="1"/>
  <c r="J198" i="1"/>
  <c r="I199" i="1"/>
  <c r="J199" i="1"/>
  <c r="I200" i="1"/>
  <c r="J200" i="1"/>
  <c r="I201" i="1"/>
  <c r="J201" i="1"/>
  <c r="I202" i="1"/>
  <c r="J202" i="1"/>
  <c r="I203" i="1"/>
  <c r="J203" i="1"/>
  <c r="I204" i="1"/>
  <c r="J204" i="1"/>
  <c r="I205" i="1"/>
  <c r="J205" i="1"/>
  <c r="I206" i="1"/>
  <c r="J206" i="1"/>
  <c r="I207" i="1"/>
  <c r="J207" i="1"/>
  <c r="I208" i="1"/>
  <c r="J208" i="1"/>
  <c r="I209" i="1"/>
  <c r="J209" i="1"/>
  <c r="I210" i="1"/>
  <c r="J210" i="1"/>
  <c r="I211" i="1"/>
  <c r="J211" i="1"/>
  <c r="I212" i="1"/>
  <c r="J212" i="1"/>
  <c r="I213" i="1"/>
  <c r="J213" i="1"/>
  <c r="I214" i="1"/>
  <c r="J214" i="1"/>
  <c r="I215" i="1"/>
  <c r="J215" i="1"/>
  <c r="I216" i="1"/>
  <c r="J216" i="1"/>
  <c r="I217" i="1"/>
  <c r="J217" i="1"/>
  <c r="I218" i="1"/>
  <c r="J218" i="1"/>
  <c r="I219" i="1"/>
  <c r="J219" i="1"/>
  <c r="I220" i="1"/>
  <c r="J220" i="1"/>
  <c r="I221" i="1"/>
  <c r="J221" i="1"/>
  <c r="I222" i="1"/>
  <c r="J222" i="1"/>
  <c r="I223" i="1"/>
  <c r="J223" i="1"/>
  <c r="I224" i="1"/>
  <c r="J224" i="1"/>
  <c r="I225" i="1"/>
  <c r="J225" i="1"/>
  <c r="I226" i="1"/>
  <c r="J226" i="1"/>
  <c r="I227" i="1"/>
  <c r="J227" i="1"/>
  <c r="I228" i="1"/>
  <c r="J228" i="1"/>
  <c r="I229" i="1"/>
  <c r="J229" i="1"/>
  <c r="I230" i="1"/>
  <c r="J230" i="1"/>
  <c r="I231" i="1"/>
  <c r="J231" i="1"/>
  <c r="I232" i="1"/>
  <c r="J232" i="1"/>
  <c r="I233" i="1"/>
  <c r="J233" i="1"/>
  <c r="I234" i="1"/>
  <c r="J234" i="1"/>
  <c r="I235" i="1"/>
  <c r="J235" i="1"/>
  <c r="I236" i="1"/>
  <c r="J236" i="1"/>
  <c r="I237" i="1"/>
  <c r="J237" i="1"/>
  <c r="I238" i="1"/>
  <c r="J238" i="1"/>
  <c r="I239" i="1"/>
  <c r="J239" i="1"/>
  <c r="I240" i="1"/>
  <c r="J240" i="1"/>
  <c r="I241" i="1"/>
  <c r="J241" i="1"/>
  <c r="I242" i="1"/>
  <c r="J242" i="1"/>
  <c r="I243" i="1"/>
  <c r="J243" i="1"/>
  <c r="I244" i="1"/>
  <c r="J244" i="1"/>
  <c r="I245" i="1"/>
  <c r="J245" i="1"/>
  <c r="I246" i="1"/>
  <c r="J246" i="1"/>
  <c r="I247" i="1"/>
  <c r="J247" i="1"/>
  <c r="I248" i="1"/>
  <c r="J248" i="1"/>
  <c r="I249" i="1"/>
  <c r="J249" i="1"/>
  <c r="I250" i="1"/>
  <c r="J250" i="1"/>
  <c r="I251" i="1"/>
  <c r="J251" i="1"/>
  <c r="I252" i="1"/>
  <c r="J252" i="1"/>
  <c r="I253" i="1"/>
  <c r="J253" i="1"/>
  <c r="I254" i="1"/>
  <c r="J254" i="1"/>
  <c r="I255" i="1"/>
  <c r="J255" i="1"/>
  <c r="I256" i="1"/>
  <c r="J256" i="1"/>
  <c r="I257" i="1"/>
  <c r="J257" i="1"/>
  <c r="I258" i="1"/>
  <c r="J258" i="1"/>
  <c r="I259" i="1"/>
  <c r="J259" i="1"/>
  <c r="I260" i="1"/>
  <c r="J260" i="1"/>
  <c r="I261" i="1"/>
  <c r="J261" i="1"/>
  <c r="I262" i="1"/>
  <c r="J262" i="1"/>
  <c r="I263" i="1"/>
  <c r="J263" i="1"/>
  <c r="I264" i="1"/>
  <c r="J264" i="1"/>
  <c r="I265" i="1"/>
  <c r="J265" i="1"/>
  <c r="I266" i="1"/>
  <c r="J266" i="1"/>
  <c r="I267" i="1"/>
  <c r="J267" i="1"/>
  <c r="I268" i="1"/>
  <c r="J268" i="1"/>
  <c r="I269" i="1"/>
  <c r="J269" i="1"/>
  <c r="I270" i="1"/>
  <c r="J270" i="1"/>
  <c r="I271" i="1"/>
  <c r="J271" i="1"/>
  <c r="I272" i="1"/>
  <c r="J272" i="1"/>
  <c r="I273" i="1"/>
  <c r="J273" i="1"/>
  <c r="I274" i="1"/>
  <c r="J274" i="1"/>
  <c r="I275" i="1"/>
  <c r="J275" i="1"/>
  <c r="I276" i="1"/>
  <c r="J276" i="1"/>
  <c r="I277" i="1"/>
  <c r="J277" i="1"/>
  <c r="I278" i="1"/>
  <c r="J278" i="1"/>
  <c r="I279" i="1"/>
  <c r="J279" i="1"/>
  <c r="I280" i="1"/>
  <c r="J280" i="1"/>
  <c r="I281" i="1"/>
  <c r="J281" i="1"/>
  <c r="I282" i="1"/>
  <c r="J282" i="1"/>
  <c r="I283" i="1"/>
  <c r="J283" i="1"/>
  <c r="I284" i="1"/>
  <c r="J284" i="1"/>
  <c r="I285" i="1"/>
  <c r="J285" i="1"/>
  <c r="I286" i="1"/>
  <c r="J286" i="1"/>
  <c r="I287" i="1"/>
  <c r="J287" i="1"/>
  <c r="I288" i="1"/>
  <c r="J288" i="1"/>
  <c r="I289" i="1"/>
  <c r="J289" i="1"/>
  <c r="I290" i="1"/>
  <c r="J290" i="1"/>
  <c r="I291" i="1"/>
  <c r="J291" i="1"/>
  <c r="I292" i="1"/>
  <c r="J292" i="1"/>
  <c r="I293" i="1"/>
  <c r="J293" i="1"/>
  <c r="I294" i="1"/>
  <c r="J294" i="1"/>
  <c r="I295" i="1"/>
  <c r="J295" i="1"/>
  <c r="I296" i="1"/>
  <c r="J296" i="1"/>
  <c r="I297" i="1"/>
  <c r="J297" i="1"/>
  <c r="I298" i="1"/>
  <c r="J298" i="1"/>
  <c r="I299" i="1"/>
  <c r="J299" i="1"/>
  <c r="I300" i="1"/>
  <c r="J300" i="1"/>
  <c r="I301" i="1"/>
  <c r="J301" i="1"/>
  <c r="I302" i="1"/>
  <c r="J302" i="1"/>
  <c r="I303" i="1"/>
  <c r="J303" i="1"/>
  <c r="I304" i="1"/>
  <c r="J304" i="1"/>
  <c r="I305" i="1"/>
  <c r="J305" i="1"/>
  <c r="I306" i="1"/>
  <c r="J306" i="1"/>
  <c r="I307" i="1"/>
  <c r="J307" i="1"/>
  <c r="I308" i="1"/>
  <c r="J308" i="1"/>
  <c r="I309" i="1"/>
  <c r="J309" i="1"/>
  <c r="I310" i="1"/>
  <c r="J310" i="1"/>
  <c r="I311" i="1"/>
  <c r="J311" i="1"/>
  <c r="I312" i="1"/>
  <c r="J312" i="1"/>
  <c r="I313" i="1"/>
  <c r="J313" i="1"/>
  <c r="I314" i="1"/>
  <c r="J314" i="1"/>
  <c r="I315" i="1"/>
  <c r="J315" i="1"/>
  <c r="I316" i="1"/>
  <c r="J316" i="1"/>
  <c r="I317" i="1"/>
  <c r="J317" i="1"/>
  <c r="I318" i="1"/>
  <c r="J318" i="1"/>
  <c r="I319" i="1"/>
  <c r="J319" i="1"/>
  <c r="I320" i="1"/>
  <c r="J320" i="1"/>
  <c r="I321" i="1"/>
  <c r="J321" i="1"/>
  <c r="I322" i="1"/>
  <c r="J322" i="1"/>
  <c r="I323" i="1"/>
  <c r="J323" i="1"/>
  <c r="I324" i="1"/>
  <c r="J324" i="1"/>
  <c r="I325" i="1"/>
  <c r="J325" i="1"/>
  <c r="I326" i="1"/>
  <c r="J326" i="1"/>
  <c r="I327" i="1"/>
  <c r="J327" i="1"/>
  <c r="I328" i="1"/>
  <c r="J328" i="1"/>
  <c r="I329" i="1"/>
  <c r="J329" i="1"/>
  <c r="I330" i="1"/>
  <c r="J330" i="1"/>
  <c r="I331" i="1"/>
  <c r="J331" i="1"/>
  <c r="I332" i="1"/>
  <c r="J332" i="1"/>
  <c r="I333" i="1"/>
  <c r="J333" i="1"/>
  <c r="I334" i="1"/>
  <c r="J334" i="1"/>
  <c r="I335" i="1"/>
  <c r="J335" i="1"/>
  <c r="I336" i="1"/>
  <c r="J336" i="1"/>
  <c r="I337" i="1"/>
  <c r="J337" i="1"/>
  <c r="I338" i="1"/>
  <c r="J338" i="1"/>
  <c r="I339" i="1"/>
  <c r="J339" i="1"/>
  <c r="I340" i="1"/>
  <c r="J340" i="1"/>
  <c r="I341" i="1"/>
  <c r="J341" i="1"/>
  <c r="I342" i="1"/>
  <c r="J342" i="1"/>
  <c r="I343" i="1"/>
  <c r="J343" i="1"/>
  <c r="I344" i="1"/>
  <c r="J344" i="1"/>
  <c r="I345" i="1"/>
  <c r="J345" i="1"/>
  <c r="I346" i="1"/>
  <c r="J346" i="1"/>
  <c r="I347" i="1"/>
  <c r="J347" i="1"/>
  <c r="I348" i="1"/>
  <c r="J348" i="1"/>
  <c r="I349" i="1"/>
  <c r="J349" i="1"/>
  <c r="I350" i="1"/>
  <c r="J350" i="1"/>
  <c r="I351" i="1"/>
  <c r="J351" i="1"/>
  <c r="I352" i="1"/>
  <c r="J352" i="1"/>
  <c r="I353" i="1"/>
  <c r="J353" i="1"/>
  <c r="I354" i="1"/>
  <c r="J354" i="1"/>
  <c r="I355" i="1"/>
  <c r="J355" i="1"/>
  <c r="I356" i="1"/>
  <c r="J356" i="1"/>
  <c r="I357" i="1"/>
  <c r="J357" i="1"/>
  <c r="I358" i="1"/>
  <c r="J358" i="1"/>
  <c r="I359" i="1"/>
  <c r="J359" i="1"/>
  <c r="I360" i="1"/>
  <c r="J360" i="1"/>
  <c r="I361" i="1"/>
  <c r="J361" i="1"/>
  <c r="I362" i="1"/>
  <c r="J362" i="1"/>
  <c r="I363" i="1"/>
  <c r="J363" i="1"/>
  <c r="I364" i="1"/>
  <c r="J364" i="1"/>
  <c r="I365" i="1"/>
  <c r="J365" i="1"/>
  <c r="I366" i="1"/>
  <c r="J366" i="1"/>
  <c r="I367" i="1"/>
  <c r="J367" i="1"/>
  <c r="I368" i="1"/>
  <c r="J368" i="1"/>
  <c r="I369" i="1"/>
  <c r="J369" i="1"/>
  <c r="I370" i="1"/>
  <c r="J370" i="1"/>
  <c r="I371" i="1"/>
  <c r="J371" i="1"/>
  <c r="I372" i="1"/>
  <c r="J372" i="1"/>
  <c r="I373" i="1"/>
  <c r="J373" i="1"/>
  <c r="I374" i="1"/>
  <c r="J374" i="1"/>
  <c r="I375" i="1"/>
  <c r="J375" i="1"/>
  <c r="I376" i="1"/>
  <c r="J376" i="1"/>
  <c r="I377" i="1"/>
  <c r="J377" i="1"/>
  <c r="I378" i="1"/>
  <c r="J378" i="1"/>
  <c r="I379" i="1"/>
  <c r="J379" i="1"/>
  <c r="I380" i="1"/>
  <c r="J380" i="1"/>
  <c r="I381" i="1"/>
  <c r="J381" i="1"/>
  <c r="I382" i="1"/>
  <c r="J382" i="1"/>
  <c r="I383" i="1"/>
  <c r="J383" i="1"/>
  <c r="I384" i="1"/>
  <c r="J384" i="1"/>
  <c r="I385" i="1"/>
  <c r="J385" i="1"/>
  <c r="I386" i="1"/>
  <c r="J386" i="1"/>
  <c r="I387" i="1"/>
  <c r="J387" i="1"/>
  <c r="I388" i="1"/>
  <c r="J388" i="1"/>
  <c r="I389" i="1"/>
  <c r="J389" i="1"/>
  <c r="I390" i="1"/>
  <c r="J390" i="1"/>
  <c r="I391" i="1"/>
  <c r="J391" i="1"/>
  <c r="I392" i="1"/>
  <c r="J392" i="1"/>
  <c r="I393" i="1"/>
  <c r="J393" i="1"/>
  <c r="I394" i="1"/>
  <c r="J394" i="1"/>
  <c r="I395" i="1"/>
  <c r="J395" i="1"/>
  <c r="I396" i="1"/>
  <c r="J396" i="1"/>
  <c r="I397" i="1"/>
  <c r="J397" i="1"/>
  <c r="I398" i="1"/>
  <c r="J398" i="1"/>
  <c r="I399" i="1"/>
  <c r="J399" i="1"/>
  <c r="I400" i="1"/>
  <c r="J400" i="1"/>
  <c r="I401" i="1"/>
  <c r="J401" i="1"/>
  <c r="I402" i="1"/>
  <c r="J402" i="1"/>
  <c r="I403" i="1"/>
  <c r="J403" i="1"/>
  <c r="I404" i="1"/>
  <c r="J404" i="1"/>
  <c r="I405" i="1"/>
  <c r="J405" i="1"/>
  <c r="I406" i="1"/>
  <c r="J406" i="1"/>
  <c r="I407" i="1"/>
  <c r="J407" i="1"/>
  <c r="I408" i="1"/>
  <c r="J408" i="1"/>
  <c r="I409" i="1"/>
  <c r="J409" i="1"/>
  <c r="I410" i="1"/>
  <c r="J410" i="1"/>
  <c r="I411" i="1"/>
  <c r="J411" i="1"/>
  <c r="I412" i="1"/>
  <c r="J412" i="1"/>
  <c r="I413" i="1"/>
  <c r="J413" i="1"/>
  <c r="I414" i="1"/>
  <c r="J414" i="1"/>
  <c r="I415" i="1"/>
  <c r="J415" i="1"/>
  <c r="I416" i="1"/>
  <c r="J416" i="1"/>
  <c r="I417" i="1"/>
  <c r="J417" i="1"/>
  <c r="I418" i="1"/>
  <c r="J418" i="1"/>
  <c r="I419" i="1"/>
  <c r="J419" i="1"/>
  <c r="I420" i="1"/>
  <c r="J420" i="1"/>
  <c r="I421" i="1"/>
  <c r="J421" i="1"/>
  <c r="I422" i="1"/>
  <c r="J422" i="1"/>
  <c r="I423" i="1"/>
  <c r="J423" i="1"/>
  <c r="I424" i="1"/>
  <c r="J424" i="1"/>
  <c r="I425" i="1"/>
  <c r="J425" i="1"/>
  <c r="I426" i="1"/>
  <c r="J426" i="1"/>
  <c r="I427" i="1"/>
  <c r="J427" i="1"/>
  <c r="I428" i="1"/>
  <c r="J428" i="1"/>
  <c r="I429" i="1"/>
  <c r="J429" i="1"/>
  <c r="I430" i="1"/>
  <c r="J430" i="1"/>
  <c r="I431" i="1"/>
  <c r="J431" i="1"/>
  <c r="I432" i="1"/>
  <c r="J432" i="1"/>
  <c r="I433" i="1"/>
  <c r="J433" i="1"/>
  <c r="I434" i="1"/>
  <c r="J434" i="1"/>
  <c r="I435" i="1"/>
  <c r="J435" i="1"/>
  <c r="I436" i="1"/>
  <c r="J436" i="1"/>
  <c r="I437" i="1"/>
  <c r="J437" i="1"/>
  <c r="I438" i="1"/>
  <c r="J438" i="1"/>
  <c r="I439" i="1"/>
  <c r="J439" i="1"/>
  <c r="I440" i="1"/>
  <c r="J440" i="1"/>
  <c r="I441" i="1"/>
  <c r="J441" i="1"/>
  <c r="I442" i="1"/>
  <c r="J442" i="1"/>
  <c r="I443" i="1"/>
  <c r="J443" i="1"/>
  <c r="I444" i="1"/>
  <c r="J444" i="1"/>
  <c r="I445" i="1"/>
  <c r="J445" i="1"/>
  <c r="I446" i="1"/>
  <c r="J446" i="1"/>
  <c r="I447" i="1"/>
  <c r="J447" i="1"/>
  <c r="I448" i="1"/>
  <c r="J448" i="1"/>
  <c r="I449" i="1"/>
  <c r="J449" i="1"/>
  <c r="I450" i="1"/>
  <c r="J450" i="1"/>
  <c r="I451" i="1"/>
  <c r="J451" i="1"/>
  <c r="I452" i="1"/>
  <c r="J452" i="1"/>
  <c r="I453" i="1"/>
  <c r="J453" i="1"/>
  <c r="I454" i="1"/>
  <c r="J454" i="1"/>
  <c r="I455" i="1"/>
  <c r="J455" i="1"/>
  <c r="I456" i="1"/>
  <c r="J456" i="1"/>
  <c r="I457" i="1"/>
  <c r="J457" i="1"/>
  <c r="I458" i="1"/>
  <c r="J458" i="1"/>
  <c r="I459" i="1"/>
  <c r="J459" i="1"/>
  <c r="I460" i="1"/>
  <c r="J460" i="1"/>
  <c r="I461" i="1"/>
  <c r="J461" i="1"/>
  <c r="I462" i="1"/>
  <c r="J462" i="1"/>
  <c r="I463" i="1"/>
  <c r="J463" i="1"/>
  <c r="I464" i="1"/>
  <c r="J464" i="1"/>
  <c r="I465" i="1"/>
  <c r="J465" i="1"/>
  <c r="I466" i="1"/>
  <c r="J466" i="1"/>
  <c r="I467" i="1"/>
  <c r="J467" i="1"/>
  <c r="I468" i="1"/>
  <c r="J468" i="1"/>
  <c r="I469" i="1"/>
  <c r="J469" i="1"/>
  <c r="I470" i="1"/>
  <c r="J470" i="1"/>
  <c r="I471" i="1"/>
  <c r="J471" i="1"/>
  <c r="I472" i="1"/>
  <c r="J472" i="1"/>
  <c r="I473" i="1"/>
  <c r="J473" i="1"/>
  <c r="I474" i="1"/>
  <c r="J474" i="1"/>
  <c r="I475" i="1"/>
  <c r="J475" i="1"/>
  <c r="I476" i="1"/>
  <c r="J476" i="1"/>
  <c r="I477" i="1"/>
  <c r="J477" i="1"/>
  <c r="I478" i="1"/>
  <c r="J478" i="1"/>
  <c r="I479" i="1"/>
  <c r="J479" i="1"/>
  <c r="I480" i="1"/>
  <c r="J480" i="1"/>
  <c r="I481" i="1"/>
  <c r="J481" i="1"/>
  <c r="I482" i="1"/>
  <c r="J482" i="1"/>
  <c r="I483" i="1"/>
  <c r="J483" i="1"/>
  <c r="I484" i="1"/>
  <c r="J484" i="1"/>
  <c r="I485" i="1"/>
  <c r="J485" i="1"/>
  <c r="I486" i="1"/>
  <c r="J486" i="1"/>
  <c r="I487" i="1"/>
  <c r="J487" i="1"/>
  <c r="I488" i="1"/>
  <c r="J488" i="1"/>
  <c r="I489" i="1"/>
  <c r="J489" i="1"/>
  <c r="I490" i="1"/>
  <c r="J490" i="1"/>
  <c r="I491" i="1"/>
  <c r="J491" i="1"/>
  <c r="I492" i="1"/>
  <c r="J492" i="1"/>
  <c r="I493" i="1"/>
  <c r="J493" i="1"/>
  <c r="I494" i="1"/>
  <c r="J494" i="1"/>
  <c r="I495" i="1"/>
  <c r="J495" i="1"/>
  <c r="I496" i="1"/>
  <c r="J496" i="1"/>
  <c r="I497" i="1"/>
  <c r="J497" i="1"/>
  <c r="I498" i="1"/>
  <c r="J498" i="1"/>
  <c r="I499" i="1"/>
  <c r="J499" i="1"/>
  <c r="I500" i="1"/>
  <c r="J500" i="1"/>
  <c r="I501" i="1"/>
  <c r="J501" i="1"/>
  <c r="I502" i="1"/>
  <c r="J502" i="1"/>
  <c r="I503" i="1"/>
  <c r="J503" i="1"/>
  <c r="I504" i="1"/>
  <c r="J504" i="1"/>
  <c r="I505" i="1"/>
  <c r="J505" i="1"/>
  <c r="I506" i="1"/>
  <c r="J506" i="1"/>
  <c r="I507" i="1"/>
  <c r="J507" i="1"/>
  <c r="I508" i="1"/>
  <c r="J508" i="1"/>
  <c r="I509" i="1"/>
  <c r="J509" i="1"/>
  <c r="I510" i="1"/>
  <c r="J510" i="1"/>
  <c r="I511" i="1"/>
  <c r="J511" i="1"/>
  <c r="I512" i="1"/>
  <c r="J512" i="1"/>
  <c r="I513" i="1"/>
  <c r="J513" i="1"/>
  <c r="I514" i="1"/>
  <c r="J514" i="1"/>
  <c r="I515" i="1"/>
  <c r="J515" i="1"/>
  <c r="I516" i="1"/>
  <c r="J516" i="1"/>
  <c r="I517" i="1"/>
  <c r="J517" i="1"/>
  <c r="I518" i="1"/>
  <c r="J518" i="1"/>
  <c r="I519" i="1"/>
  <c r="J519" i="1"/>
  <c r="I520" i="1"/>
  <c r="J520" i="1"/>
  <c r="I521" i="1"/>
  <c r="J521" i="1"/>
  <c r="I522" i="1"/>
  <c r="J522" i="1"/>
  <c r="I523" i="1"/>
  <c r="J523" i="1"/>
  <c r="I524" i="1"/>
  <c r="J524" i="1"/>
  <c r="I525" i="1"/>
  <c r="J525" i="1"/>
  <c r="I526" i="1"/>
  <c r="J526" i="1"/>
  <c r="I527" i="1"/>
  <c r="J527" i="1"/>
  <c r="I528" i="1"/>
  <c r="J528" i="1"/>
  <c r="I529" i="1"/>
  <c r="J529" i="1"/>
  <c r="I530" i="1"/>
  <c r="J530" i="1"/>
  <c r="I531" i="1"/>
  <c r="J531" i="1"/>
  <c r="I532" i="1"/>
  <c r="J532" i="1"/>
  <c r="I533" i="1"/>
  <c r="J533" i="1"/>
  <c r="I534" i="1"/>
  <c r="J534" i="1"/>
  <c r="I535" i="1"/>
  <c r="J535" i="1"/>
  <c r="I536" i="1"/>
  <c r="J536" i="1"/>
  <c r="I537" i="1"/>
  <c r="J537" i="1"/>
  <c r="I538" i="1"/>
  <c r="J538" i="1"/>
  <c r="I539" i="1"/>
  <c r="J539" i="1"/>
  <c r="I540" i="1"/>
  <c r="J540" i="1"/>
  <c r="I541" i="1"/>
  <c r="J541" i="1"/>
  <c r="I542" i="1"/>
  <c r="J542" i="1"/>
  <c r="I543" i="1"/>
  <c r="J543" i="1"/>
  <c r="I544" i="1"/>
  <c r="J544" i="1"/>
  <c r="I545" i="1"/>
  <c r="J545" i="1"/>
  <c r="I546" i="1"/>
  <c r="J546" i="1"/>
  <c r="I547" i="1"/>
  <c r="J547" i="1"/>
  <c r="I548" i="1"/>
  <c r="J548" i="1"/>
  <c r="I549" i="1"/>
  <c r="J549" i="1"/>
  <c r="I550" i="1"/>
  <c r="J550" i="1"/>
  <c r="I551" i="1"/>
  <c r="J551" i="1"/>
  <c r="I552" i="1"/>
  <c r="J552" i="1"/>
  <c r="I553" i="1"/>
  <c r="J553" i="1"/>
  <c r="I554" i="1"/>
  <c r="J554" i="1"/>
  <c r="I555" i="1"/>
  <c r="J555" i="1"/>
  <c r="I556" i="1"/>
  <c r="J556" i="1"/>
  <c r="I557" i="1"/>
  <c r="J557" i="1"/>
  <c r="I558" i="1"/>
  <c r="J558" i="1"/>
  <c r="I559" i="1"/>
  <c r="J559" i="1"/>
  <c r="I560" i="1"/>
  <c r="J560" i="1"/>
  <c r="I561" i="1"/>
  <c r="J561" i="1"/>
  <c r="I562" i="1"/>
  <c r="J562" i="1"/>
  <c r="I563" i="1"/>
  <c r="J563" i="1"/>
  <c r="I564" i="1"/>
  <c r="J564" i="1"/>
  <c r="I565" i="1"/>
  <c r="J565" i="1"/>
  <c r="I566" i="1"/>
  <c r="J566" i="1"/>
  <c r="I567" i="1"/>
  <c r="J567" i="1"/>
  <c r="I568" i="1"/>
  <c r="J568" i="1"/>
  <c r="I569" i="1"/>
  <c r="J569" i="1"/>
  <c r="I570" i="1"/>
  <c r="J570" i="1"/>
  <c r="I571" i="1"/>
  <c r="J571" i="1"/>
  <c r="I572" i="1"/>
  <c r="J572" i="1"/>
  <c r="I573" i="1"/>
  <c r="J573" i="1"/>
  <c r="I574" i="1"/>
  <c r="J574" i="1"/>
  <c r="I575" i="1"/>
  <c r="J575" i="1"/>
  <c r="I576" i="1"/>
  <c r="J576" i="1"/>
  <c r="I577" i="1"/>
  <c r="J577" i="1"/>
  <c r="I578" i="1"/>
  <c r="J578" i="1"/>
  <c r="I579" i="1"/>
  <c r="J579" i="1"/>
  <c r="I580" i="1"/>
  <c r="J580" i="1"/>
  <c r="I581" i="1"/>
  <c r="J581" i="1"/>
  <c r="I582" i="1"/>
  <c r="J582" i="1"/>
  <c r="I583" i="1"/>
  <c r="J583" i="1"/>
  <c r="I584" i="1"/>
  <c r="J584" i="1"/>
  <c r="I585" i="1"/>
  <c r="J585" i="1"/>
  <c r="I586" i="1"/>
  <c r="J586" i="1"/>
  <c r="I587" i="1"/>
  <c r="J587" i="1"/>
  <c r="I588" i="1"/>
  <c r="J588" i="1"/>
  <c r="I589" i="1"/>
  <c r="J589" i="1"/>
  <c r="I590" i="1"/>
  <c r="J590" i="1"/>
  <c r="I591" i="1"/>
  <c r="J591" i="1"/>
  <c r="I592" i="1"/>
  <c r="J592" i="1"/>
  <c r="I593" i="1"/>
  <c r="J593" i="1"/>
  <c r="I594" i="1"/>
  <c r="J594" i="1"/>
  <c r="I595" i="1"/>
  <c r="J595" i="1"/>
  <c r="I596" i="1"/>
  <c r="J596" i="1"/>
  <c r="I597" i="1"/>
  <c r="J597" i="1"/>
  <c r="I598" i="1"/>
  <c r="J598" i="1"/>
  <c r="I599" i="1"/>
  <c r="J599" i="1"/>
  <c r="I600" i="1"/>
  <c r="J600" i="1"/>
  <c r="I601" i="1"/>
  <c r="J601" i="1"/>
  <c r="I602" i="1"/>
  <c r="J602" i="1"/>
  <c r="I603" i="1"/>
  <c r="J603" i="1"/>
  <c r="I604" i="1"/>
  <c r="J604" i="1"/>
  <c r="I605" i="1"/>
  <c r="J605" i="1"/>
  <c r="I606" i="1"/>
  <c r="J606" i="1"/>
  <c r="I607" i="1"/>
  <c r="J607" i="1"/>
  <c r="I608" i="1"/>
  <c r="J608" i="1"/>
  <c r="I609" i="1"/>
  <c r="J609" i="1"/>
  <c r="I610" i="1"/>
  <c r="J610" i="1"/>
  <c r="I611" i="1"/>
  <c r="J611" i="1"/>
  <c r="I612" i="1"/>
  <c r="J612" i="1"/>
  <c r="I613" i="1"/>
  <c r="J613" i="1"/>
  <c r="I614" i="1"/>
  <c r="J614" i="1"/>
  <c r="I615" i="1"/>
  <c r="J615" i="1"/>
  <c r="I616" i="1"/>
  <c r="J616" i="1"/>
  <c r="I617" i="1"/>
  <c r="J617" i="1"/>
  <c r="I618" i="1"/>
  <c r="J618" i="1"/>
  <c r="I619" i="1"/>
  <c r="J619" i="1"/>
  <c r="I620" i="1"/>
  <c r="J620" i="1"/>
  <c r="I621" i="1"/>
  <c r="J621" i="1"/>
  <c r="I622" i="1"/>
  <c r="J622" i="1"/>
  <c r="I623" i="1"/>
  <c r="J623" i="1"/>
  <c r="I624" i="1"/>
  <c r="J624" i="1"/>
  <c r="I625" i="1"/>
  <c r="J625" i="1"/>
  <c r="I626" i="1"/>
  <c r="J626" i="1"/>
  <c r="I627" i="1"/>
  <c r="J627" i="1"/>
  <c r="I628" i="1"/>
  <c r="J628" i="1"/>
  <c r="I629" i="1"/>
  <c r="J629" i="1"/>
  <c r="I630" i="1"/>
  <c r="J630" i="1"/>
  <c r="I631" i="1"/>
  <c r="J631" i="1"/>
  <c r="I632" i="1"/>
  <c r="J632" i="1"/>
  <c r="I633" i="1"/>
  <c r="J633" i="1"/>
  <c r="I634" i="1"/>
  <c r="J634" i="1"/>
  <c r="I635" i="1"/>
  <c r="J635" i="1"/>
  <c r="I636" i="1"/>
  <c r="J636" i="1"/>
  <c r="I637" i="1"/>
  <c r="J637" i="1"/>
  <c r="I638" i="1"/>
  <c r="J638" i="1"/>
  <c r="I639" i="1"/>
  <c r="J639" i="1"/>
  <c r="I640" i="1"/>
  <c r="J640" i="1"/>
  <c r="I641" i="1"/>
  <c r="J641" i="1"/>
  <c r="I642" i="1"/>
  <c r="J642" i="1"/>
  <c r="I643" i="1"/>
  <c r="J643" i="1"/>
  <c r="I644" i="1"/>
  <c r="J644" i="1"/>
  <c r="I645" i="1"/>
  <c r="J645" i="1"/>
  <c r="I646" i="1"/>
  <c r="J646" i="1"/>
  <c r="I647" i="1"/>
  <c r="J647" i="1"/>
  <c r="I648" i="1"/>
  <c r="J648" i="1"/>
  <c r="I649" i="1"/>
  <c r="J649" i="1"/>
  <c r="I650" i="1"/>
  <c r="J650" i="1"/>
  <c r="I651" i="1"/>
  <c r="J651" i="1"/>
  <c r="I652" i="1"/>
  <c r="J652" i="1"/>
  <c r="I653" i="1"/>
  <c r="J653" i="1"/>
  <c r="I654" i="1"/>
  <c r="J654" i="1"/>
  <c r="I655" i="1"/>
  <c r="J655" i="1"/>
  <c r="I656" i="1"/>
  <c r="J656" i="1"/>
  <c r="I657" i="1"/>
  <c r="J657" i="1"/>
  <c r="I658" i="1"/>
  <c r="J658" i="1"/>
  <c r="I659" i="1"/>
  <c r="J659" i="1"/>
  <c r="I660" i="1"/>
  <c r="J660" i="1"/>
  <c r="I661" i="1"/>
  <c r="J661" i="1"/>
  <c r="I662" i="1"/>
  <c r="J662" i="1"/>
  <c r="I663" i="1"/>
  <c r="J663" i="1"/>
  <c r="I664" i="1"/>
  <c r="J664" i="1"/>
  <c r="I665" i="1"/>
  <c r="J665" i="1"/>
  <c r="I666" i="1"/>
  <c r="J666" i="1"/>
  <c r="I667" i="1"/>
  <c r="J667" i="1"/>
  <c r="I668" i="1"/>
  <c r="J668" i="1"/>
  <c r="I669" i="1"/>
  <c r="J669" i="1"/>
  <c r="I670" i="1"/>
  <c r="J670" i="1"/>
  <c r="I671" i="1"/>
  <c r="J671" i="1"/>
  <c r="I672" i="1"/>
  <c r="J672" i="1"/>
  <c r="I673" i="1"/>
  <c r="J673" i="1"/>
  <c r="I674" i="1"/>
  <c r="J674" i="1"/>
  <c r="I675" i="1"/>
  <c r="J675" i="1"/>
  <c r="I676" i="1"/>
  <c r="J676" i="1"/>
  <c r="I677" i="1"/>
  <c r="J677" i="1"/>
  <c r="I678" i="1"/>
  <c r="J678" i="1"/>
  <c r="I679" i="1"/>
  <c r="J679" i="1"/>
  <c r="I680" i="1"/>
  <c r="J680" i="1"/>
  <c r="I681" i="1"/>
  <c r="J681" i="1"/>
  <c r="I682" i="1"/>
  <c r="J682" i="1"/>
  <c r="I683" i="1"/>
  <c r="J683" i="1"/>
  <c r="I684" i="1"/>
  <c r="J684" i="1"/>
  <c r="I685" i="1"/>
  <c r="J685" i="1"/>
  <c r="I686" i="1"/>
  <c r="J686" i="1"/>
  <c r="I687" i="1"/>
  <c r="J687" i="1"/>
  <c r="I688" i="1"/>
  <c r="J688" i="1"/>
  <c r="I689" i="1"/>
  <c r="J689" i="1"/>
  <c r="I690" i="1"/>
  <c r="J690" i="1"/>
  <c r="I691" i="1"/>
  <c r="J691" i="1"/>
  <c r="I692" i="1"/>
  <c r="J692" i="1"/>
  <c r="I693" i="1"/>
  <c r="J693" i="1"/>
  <c r="I694" i="1"/>
  <c r="J694" i="1"/>
  <c r="I695" i="1"/>
  <c r="J695" i="1"/>
  <c r="I696" i="1"/>
  <c r="J696" i="1"/>
  <c r="I697" i="1"/>
  <c r="J697" i="1"/>
  <c r="I698" i="1"/>
  <c r="J698" i="1"/>
  <c r="I699" i="1"/>
  <c r="J699" i="1"/>
  <c r="I700" i="1"/>
  <c r="J700" i="1"/>
  <c r="I701" i="1"/>
  <c r="J701" i="1"/>
  <c r="I702" i="1"/>
  <c r="J702" i="1"/>
  <c r="I703" i="1"/>
  <c r="J703" i="1"/>
  <c r="I704" i="1"/>
  <c r="J704" i="1"/>
  <c r="I705" i="1"/>
  <c r="J705" i="1"/>
  <c r="I706" i="1"/>
  <c r="J706" i="1"/>
  <c r="I707" i="1"/>
  <c r="J707" i="1"/>
  <c r="I708" i="1"/>
  <c r="J708" i="1"/>
  <c r="I709" i="1"/>
  <c r="J709" i="1"/>
  <c r="I710" i="1"/>
  <c r="J710" i="1"/>
  <c r="I711" i="1"/>
  <c r="J711" i="1"/>
  <c r="I712" i="1"/>
  <c r="J712" i="1"/>
  <c r="I713" i="1"/>
  <c r="J713" i="1"/>
  <c r="I714" i="1"/>
  <c r="J714" i="1"/>
  <c r="I715" i="1"/>
  <c r="J715" i="1"/>
  <c r="I716" i="1"/>
  <c r="J716" i="1"/>
  <c r="I717" i="1"/>
  <c r="J717" i="1"/>
  <c r="I718" i="1"/>
  <c r="J718" i="1"/>
  <c r="I719" i="1"/>
  <c r="J719" i="1"/>
  <c r="I720" i="1"/>
  <c r="J720" i="1"/>
  <c r="I721" i="1"/>
  <c r="J721" i="1"/>
  <c r="I722" i="1"/>
  <c r="J722" i="1"/>
  <c r="I723" i="1"/>
  <c r="J723" i="1"/>
  <c r="I724" i="1"/>
  <c r="J724" i="1"/>
  <c r="I725" i="1"/>
  <c r="J725" i="1"/>
  <c r="I726" i="1"/>
  <c r="J726" i="1"/>
  <c r="I727" i="1"/>
  <c r="J727" i="1"/>
  <c r="I728" i="1"/>
  <c r="J728" i="1"/>
  <c r="I729" i="1"/>
  <c r="J729" i="1"/>
  <c r="I730" i="1"/>
  <c r="J730" i="1"/>
  <c r="I731" i="1"/>
  <c r="J731" i="1"/>
  <c r="I732" i="1"/>
  <c r="J732" i="1"/>
  <c r="I733" i="1"/>
  <c r="J733" i="1"/>
  <c r="I734" i="1"/>
  <c r="J734" i="1"/>
  <c r="I735" i="1"/>
  <c r="J735" i="1"/>
  <c r="I736" i="1"/>
  <c r="J736" i="1"/>
  <c r="I737" i="1"/>
  <c r="J737" i="1"/>
  <c r="I738" i="1"/>
  <c r="J738" i="1"/>
  <c r="I739" i="1"/>
  <c r="J739" i="1"/>
  <c r="I740" i="1"/>
  <c r="J740" i="1"/>
  <c r="I741" i="1"/>
  <c r="J741" i="1"/>
  <c r="I742" i="1"/>
  <c r="J742" i="1"/>
  <c r="I743" i="1"/>
  <c r="J743" i="1"/>
  <c r="I744" i="1"/>
  <c r="J744" i="1"/>
  <c r="I745" i="1"/>
  <c r="J745" i="1"/>
  <c r="I746" i="1"/>
  <c r="J746" i="1"/>
  <c r="I747" i="1"/>
  <c r="J747" i="1"/>
  <c r="I748" i="1"/>
  <c r="J748" i="1"/>
  <c r="I749" i="1"/>
  <c r="J749" i="1"/>
  <c r="I750" i="1"/>
  <c r="J750" i="1"/>
  <c r="I751" i="1"/>
  <c r="J751" i="1"/>
  <c r="I752" i="1"/>
  <c r="J752" i="1"/>
  <c r="I753" i="1"/>
  <c r="J753" i="1"/>
  <c r="I754" i="1"/>
  <c r="J754" i="1"/>
  <c r="I755" i="1"/>
  <c r="J755" i="1"/>
  <c r="I756" i="1"/>
  <c r="J756" i="1"/>
  <c r="I757" i="1"/>
  <c r="J757" i="1"/>
  <c r="I758" i="1"/>
  <c r="J758" i="1"/>
  <c r="I759" i="1"/>
  <c r="J759" i="1"/>
  <c r="I760" i="1"/>
  <c r="J760" i="1"/>
  <c r="I761" i="1"/>
  <c r="J761" i="1"/>
  <c r="I762" i="1"/>
  <c r="J762" i="1"/>
  <c r="I763" i="1"/>
  <c r="J763" i="1"/>
  <c r="I764" i="1"/>
  <c r="J764" i="1"/>
  <c r="I765" i="1"/>
  <c r="J765" i="1"/>
  <c r="I766" i="1"/>
  <c r="J766" i="1"/>
  <c r="I767" i="1"/>
  <c r="J767" i="1"/>
  <c r="I768" i="1"/>
  <c r="J768" i="1"/>
  <c r="I769" i="1"/>
  <c r="J769" i="1"/>
  <c r="I770" i="1"/>
  <c r="J770" i="1"/>
  <c r="I771" i="1"/>
  <c r="J771" i="1"/>
  <c r="I772" i="1"/>
  <c r="J772" i="1"/>
  <c r="I773" i="1"/>
  <c r="J773" i="1"/>
  <c r="I774" i="1"/>
  <c r="J774" i="1"/>
  <c r="I775" i="1"/>
  <c r="J775" i="1"/>
  <c r="I776" i="1"/>
  <c r="J776" i="1"/>
  <c r="I777" i="1"/>
  <c r="J777" i="1"/>
  <c r="I778" i="1"/>
  <c r="J778" i="1"/>
  <c r="I779" i="1"/>
  <c r="J779" i="1"/>
  <c r="I780" i="1"/>
  <c r="J780" i="1"/>
  <c r="I781" i="1"/>
  <c r="J781" i="1"/>
  <c r="I782" i="1"/>
  <c r="J782" i="1"/>
  <c r="I783" i="1"/>
  <c r="J783" i="1"/>
  <c r="I784" i="1"/>
  <c r="J784" i="1"/>
  <c r="I785" i="1"/>
  <c r="J785" i="1"/>
  <c r="I786" i="1"/>
  <c r="J786" i="1"/>
  <c r="I787" i="1"/>
  <c r="J787" i="1"/>
  <c r="I788" i="1"/>
  <c r="J788" i="1"/>
  <c r="I789" i="1"/>
  <c r="J789" i="1"/>
  <c r="I790" i="1"/>
  <c r="J790" i="1"/>
  <c r="I791" i="1"/>
  <c r="J791" i="1"/>
  <c r="I792" i="1"/>
  <c r="J792" i="1"/>
  <c r="I793" i="1"/>
  <c r="J793" i="1"/>
  <c r="I794" i="1"/>
  <c r="J794" i="1"/>
  <c r="I795" i="1"/>
  <c r="J795" i="1"/>
  <c r="I796" i="1"/>
  <c r="J796" i="1"/>
  <c r="I797" i="1"/>
  <c r="J797" i="1"/>
  <c r="I798" i="1"/>
  <c r="J798" i="1"/>
  <c r="I799" i="1"/>
  <c r="J799" i="1"/>
  <c r="I800" i="1"/>
  <c r="J800" i="1"/>
  <c r="I801" i="1"/>
  <c r="J801" i="1"/>
  <c r="I802" i="1"/>
  <c r="J802" i="1"/>
  <c r="I803" i="1"/>
  <c r="J803" i="1"/>
  <c r="I804" i="1"/>
  <c r="J804" i="1"/>
  <c r="I805" i="1"/>
  <c r="J805" i="1"/>
  <c r="I806" i="1"/>
  <c r="J806" i="1"/>
  <c r="I807" i="1"/>
  <c r="J807" i="1"/>
  <c r="I808" i="1"/>
  <c r="J808" i="1"/>
  <c r="I809" i="1"/>
  <c r="J809" i="1"/>
  <c r="I810" i="1"/>
  <c r="J810" i="1"/>
  <c r="I811" i="1"/>
  <c r="J811" i="1"/>
  <c r="I812" i="1"/>
  <c r="J812" i="1"/>
  <c r="I813" i="1"/>
  <c r="J813" i="1"/>
  <c r="I814" i="1"/>
  <c r="J814" i="1"/>
  <c r="I815" i="1"/>
  <c r="J815" i="1"/>
  <c r="I816" i="1"/>
  <c r="J816" i="1"/>
  <c r="I817" i="1"/>
  <c r="J817" i="1"/>
  <c r="I818" i="1"/>
  <c r="J818" i="1"/>
  <c r="I819" i="1"/>
  <c r="J819" i="1"/>
  <c r="I820" i="1"/>
  <c r="J820" i="1"/>
  <c r="I821" i="1"/>
  <c r="J821" i="1"/>
  <c r="I822" i="1"/>
  <c r="J822" i="1"/>
  <c r="I823" i="1"/>
  <c r="J823" i="1"/>
  <c r="I824" i="1"/>
  <c r="J824" i="1"/>
  <c r="I825" i="1"/>
  <c r="J825" i="1"/>
  <c r="I826" i="1"/>
  <c r="J826" i="1"/>
  <c r="I827" i="1"/>
  <c r="J827" i="1"/>
  <c r="I828" i="1"/>
  <c r="J828" i="1"/>
  <c r="I829" i="1"/>
  <c r="J829" i="1"/>
  <c r="I830" i="1"/>
  <c r="J830" i="1"/>
  <c r="I831" i="1"/>
  <c r="J831" i="1"/>
  <c r="I832" i="1"/>
  <c r="J832" i="1"/>
  <c r="I833" i="1"/>
  <c r="J833" i="1"/>
  <c r="I834" i="1"/>
  <c r="J834" i="1"/>
  <c r="I835" i="1"/>
  <c r="J835" i="1"/>
  <c r="I836" i="1"/>
  <c r="J836" i="1"/>
  <c r="I837" i="1"/>
  <c r="J837" i="1"/>
  <c r="I838" i="1"/>
  <c r="J838" i="1"/>
  <c r="I839" i="1"/>
  <c r="J839" i="1"/>
  <c r="I840" i="1"/>
  <c r="J840" i="1"/>
  <c r="I841" i="1"/>
  <c r="J841" i="1"/>
  <c r="I842" i="1"/>
  <c r="J842" i="1"/>
  <c r="I843" i="1"/>
  <c r="J843" i="1"/>
  <c r="I844" i="1"/>
  <c r="J844" i="1"/>
  <c r="I845" i="1"/>
  <c r="J845" i="1"/>
  <c r="I846" i="1"/>
  <c r="J846" i="1"/>
  <c r="I847" i="1"/>
  <c r="J847" i="1"/>
  <c r="I848" i="1"/>
  <c r="J848" i="1"/>
  <c r="I849" i="1"/>
  <c r="J849" i="1"/>
  <c r="I850" i="1"/>
  <c r="J850" i="1"/>
  <c r="I851" i="1"/>
  <c r="J851" i="1"/>
  <c r="I852" i="1"/>
  <c r="J852" i="1"/>
  <c r="I853" i="1"/>
  <c r="J853" i="1"/>
  <c r="I854" i="1"/>
  <c r="J854" i="1"/>
  <c r="I855" i="1"/>
  <c r="J855" i="1"/>
  <c r="I856" i="1"/>
  <c r="J856" i="1"/>
  <c r="I857" i="1"/>
  <c r="J857" i="1"/>
  <c r="I858" i="1"/>
  <c r="J858" i="1"/>
  <c r="I859" i="1"/>
  <c r="J859" i="1"/>
  <c r="I860" i="1"/>
  <c r="J860" i="1"/>
  <c r="I861" i="1"/>
  <c r="J861" i="1"/>
  <c r="I862" i="1"/>
  <c r="J862" i="1"/>
  <c r="I863" i="1"/>
  <c r="J863" i="1"/>
  <c r="I864" i="1"/>
  <c r="J864" i="1"/>
  <c r="I865" i="1"/>
  <c r="J865" i="1"/>
  <c r="I866" i="1"/>
  <c r="J866" i="1"/>
  <c r="I867" i="1"/>
  <c r="J867" i="1"/>
  <c r="I868" i="1"/>
  <c r="J868" i="1"/>
  <c r="I869" i="1"/>
  <c r="J869" i="1"/>
  <c r="I870" i="1"/>
  <c r="J870" i="1"/>
  <c r="I871" i="1"/>
  <c r="J871" i="1"/>
  <c r="I872" i="1"/>
  <c r="J872" i="1"/>
  <c r="I873" i="1"/>
  <c r="J873" i="1"/>
  <c r="I874" i="1"/>
  <c r="J874" i="1"/>
  <c r="I875" i="1"/>
  <c r="J875" i="1"/>
  <c r="I876" i="1"/>
  <c r="J876" i="1"/>
  <c r="I877" i="1"/>
  <c r="J877" i="1"/>
  <c r="I878" i="1"/>
  <c r="J878" i="1"/>
  <c r="I879" i="1"/>
  <c r="J879" i="1"/>
  <c r="I880" i="1"/>
  <c r="J880" i="1"/>
  <c r="I881" i="1"/>
  <c r="J881" i="1"/>
  <c r="I882" i="1"/>
  <c r="J882" i="1"/>
  <c r="I883" i="1"/>
  <c r="J883" i="1"/>
  <c r="I884" i="1"/>
  <c r="J884" i="1"/>
  <c r="I885" i="1"/>
  <c r="J885" i="1"/>
  <c r="I886" i="1"/>
  <c r="J886" i="1"/>
  <c r="I887" i="1"/>
  <c r="J887" i="1"/>
  <c r="I888" i="1"/>
  <c r="J888" i="1"/>
  <c r="I889" i="1"/>
  <c r="J889" i="1"/>
  <c r="I890" i="1"/>
  <c r="J890" i="1"/>
  <c r="I891" i="1"/>
  <c r="J891" i="1"/>
  <c r="I892" i="1"/>
  <c r="J892" i="1"/>
  <c r="I893" i="1"/>
  <c r="J893" i="1"/>
  <c r="I894" i="1"/>
  <c r="J894" i="1"/>
  <c r="I895" i="1"/>
  <c r="J895" i="1"/>
  <c r="I896" i="1"/>
  <c r="J896" i="1"/>
  <c r="I897" i="1"/>
  <c r="J897" i="1"/>
  <c r="I898" i="1"/>
  <c r="J898" i="1"/>
  <c r="I899" i="1"/>
  <c r="J899" i="1"/>
  <c r="I900" i="1"/>
  <c r="J900" i="1"/>
  <c r="I901" i="1"/>
  <c r="J901" i="1"/>
  <c r="I902" i="1"/>
  <c r="J902" i="1"/>
  <c r="I903" i="1"/>
  <c r="J903" i="1"/>
  <c r="I904" i="1"/>
  <c r="J904" i="1"/>
  <c r="I905" i="1"/>
  <c r="J905" i="1"/>
  <c r="I906" i="1"/>
  <c r="J906" i="1"/>
  <c r="I907" i="1"/>
  <c r="J907" i="1"/>
  <c r="I908" i="1"/>
  <c r="J908" i="1"/>
  <c r="I909" i="1"/>
  <c r="J909" i="1"/>
  <c r="I910" i="1"/>
  <c r="J910" i="1"/>
  <c r="I911" i="1"/>
  <c r="J911" i="1"/>
  <c r="I912" i="1"/>
  <c r="J912" i="1"/>
  <c r="I913" i="1"/>
  <c r="J913" i="1"/>
  <c r="I914" i="1"/>
  <c r="J914" i="1"/>
  <c r="I915" i="1"/>
  <c r="J915" i="1"/>
  <c r="I916" i="1"/>
  <c r="J916" i="1"/>
  <c r="I917" i="1"/>
  <c r="J917" i="1"/>
  <c r="I918" i="1"/>
  <c r="J918" i="1"/>
  <c r="I919" i="1"/>
  <c r="J919" i="1"/>
  <c r="I920" i="1"/>
  <c r="J920" i="1"/>
  <c r="I921" i="1"/>
  <c r="J921" i="1"/>
  <c r="I922" i="1"/>
  <c r="J922" i="1"/>
  <c r="I923" i="1"/>
  <c r="J923" i="1"/>
  <c r="I924" i="1"/>
  <c r="J924" i="1"/>
  <c r="I925" i="1"/>
  <c r="J925" i="1"/>
  <c r="I926" i="1"/>
  <c r="J926" i="1"/>
  <c r="I927" i="1"/>
  <c r="J927" i="1"/>
  <c r="I928" i="1"/>
  <c r="J928" i="1"/>
  <c r="I929" i="1"/>
  <c r="J929" i="1"/>
  <c r="I930" i="1"/>
  <c r="J930" i="1"/>
  <c r="I931" i="1"/>
  <c r="J931" i="1"/>
  <c r="I932" i="1"/>
  <c r="J932" i="1"/>
  <c r="I933" i="1"/>
  <c r="J933" i="1"/>
  <c r="I934" i="1"/>
  <c r="J934" i="1"/>
  <c r="I935" i="1"/>
  <c r="J935" i="1"/>
  <c r="I936" i="1"/>
  <c r="J936" i="1"/>
  <c r="I937" i="1"/>
  <c r="J937" i="1"/>
  <c r="I938" i="1"/>
  <c r="J938" i="1"/>
  <c r="I939" i="1"/>
  <c r="J939" i="1"/>
  <c r="I940" i="1"/>
  <c r="J940" i="1"/>
  <c r="I941" i="1"/>
  <c r="J941" i="1"/>
  <c r="I942" i="1"/>
  <c r="J942" i="1"/>
  <c r="I943" i="1"/>
  <c r="J943" i="1"/>
  <c r="I944" i="1"/>
  <c r="J944" i="1"/>
  <c r="I945" i="1"/>
  <c r="J945" i="1"/>
  <c r="I946" i="1"/>
  <c r="J946" i="1"/>
  <c r="I947" i="1"/>
  <c r="J947" i="1"/>
  <c r="I948" i="1"/>
  <c r="J948" i="1"/>
  <c r="I949" i="1"/>
  <c r="J949" i="1"/>
  <c r="I950" i="1"/>
  <c r="J950" i="1"/>
  <c r="I951" i="1"/>
  <c r="J951" i="1"/>
  <c r="I952" i="1"/>
  <c r="J952" i="1"/>
  <c r="I953" i="1"/>
  <c r="J953" i="1"/>
  <c r="I954" i="1"/>
  <c r="J954" i="1"/>
  <c r="I955" i="1"/>
  <c r="J955" i="1"/>
  <c r="I956" i="1"/>
  <c r="J956" i="1"/>
  <c r="I957" i="1"/>
  <c r="J957" i="1"/>
  <c r="I958" i="1"/>
  <c r="J958" i="1"/>
  <c r="I959" i="1"/>
  <c r="J959" i="1"/>
  <c r="I960" i="1"/>
  <c r="J960" i="1"/>
  <c r="I961" i="1"/>
  <c r="J961" i="1"/>
  <c r="I962" i="1"/>
  <c r="J962" i="1"/>
  <c r="I963" i="1"/>
  <c r="J963" i="1"/>
  <c r="I964" i="1"/>
  <c r="J964" i="1"/>
  <c r="I965" i="1"/>
  <c r="J965" i="1"/>
  <c r="I966" i="1"/>
  <c r="J966" i="1"/>
  <c r="I967" i="1"/>
  <c r="J967" i="1"/>
  <c r="I968" i="1"/>
  <c r="J968" i="1"/>
  <c r="I969" i="1"/>
  <c r="J969" i="1"/>
  <c r="I970" i="1"/>
  <c r="J970" i="1"/>
  <c r="I971" i="1"/>
  <c r="J971" i="1"/>
  <c r="I972" i="1"/>
  <c r="J972" i="1"/>
  <c r="I973" i="1"/>
  <c r="J973" i="1"/>
  <c r="I974" i="1"/>
  <c r="J974" i="1"/>
  <c r="I975" i="1"/>
  <c r="J975" i="1"/>
  <c r="I976" i="1"/>
  <c r="J976" i="1"/>
  <c r="I977" i="1"/>
  <c r="J977" i="1"/>
  <c r="I978" i="1"/>
  <c r="J978" i="1"/>
  <c r="I979" i="1"/>
  <c r="J979" i="1"/>
  <c r="I980" i="1"/>
  <c r="J980" i="1"/>
  <c r="I981" i="1"/>
  <c r="J981" i="1"/>
  <c r="I982" i="1"/>
  <c r="J982" i="1"/>
  <c r="I983" i="1"/>
  <c r="J983" i="1"/>
  <c r="I984" i="1"/>
  <c r="J984" i="1"/>
  <c r="I985" i="1"/>
  <c r="J985" i="1"/>
  <c r="I986" i="1"/>
  <c r="J986" i="1"/>
  <c r="I987" i="1"/>
  <c r="J987" i="1"/>
  <c r="I988" i="1"/>
  <c r="J988" i="1"/>
  <c r="I989" i="1"/>
  <c r="J989" i="1"/>
  <c r="I990" i="1"/>
  <c r="J990" i="1"/>
  <c r="I991" i="1"/>
  <c r="J991" i="1"/>
  <c r="I992" i="1"/>
  <c r="J992" i="1"/>
  <c r="I993" i="1"/>
  <c r="J993" i="1"/>
  <c r="I994" i="1"/>
  <c r="J994" i="1"/>
  <c r="I995" i="1"/>
  <c r="J995" i="1"/>
  <c r="I996" i="1"/>
  <c r="J996" i="1"/>
  <c r="I997" i="1"/>
  <c r="J997" i="1"/>
  <c r="I998" i="1"/>
  <c r="J998" i="1"/>
  <c r="I999" i="1"/>
  <c r="J999" i="1"/>
  <c r="I1000" i="1"/>
  <c r="J1000" i="1"/>
  <c r="I1001" i="1"/>
  <c r="J1001" i="1"/>
  <c r="I1002" i="1"/>
  <c r="J1002" i="1"/>
  <c r="I1003" i="1"/>
  <c r="J1003" i="1"/>
  <c r="I1004" i="1"/>
  <c r="J1004" i="1"/>
  <c r="I1005" i="1"/>
  <c r="J1005" i="1"/>
  <c r="I1006" i="1"/>
  <c r="J1006" i="1"/>
  <c r="I1007" i="1"/>
  <c r="J1007" i="1"/>
  <c r="I1008" i="1"/>
  <c r="J1008" i="1"/>
  <c r="I1009" i="1"/>
  <c r="J1009" i="1"/>
  <c r="I1010" i="1"/>
  <c r="J1010" i="1"/>
  <c r="I1011" i="1"/>
  <c r="J1011" i="1"/>
  <c r="I1012" i="1"/>
  <c r="J1012" i="1"/>
  <c r="I1013" i="1"/>
  <c r="J1013" i="1"/>
  <c r="I1014" i="1"/>
  <c r="J1014" i="1"/>
  <c r="I1015" i="1"/>
  <c r="J1015" i="1"/>
  <c r="I1016" i="1"/>
  <c r="J1016" i="1"/>
  <c r="I1017" i="1"/>
  <c r="J1017" i="1"/>
  <c r="I1018" i="1"/>
  <c r="J1018" i="1"/>
  <c r="I1019" i="1"/>
  <c r="J1019" i="1"/>
  <c r="I1020" i="1"/>
  <c r="J1020" i="1"/>
  <c r="I1021" i="1"/>
  <c r="J1021" i="1"/>
  <c r="I1022" i="1"/>
  <c r="J1022" i="1"/>
  <c r="I1023" i="1"/>
  <c r="J1023" i="1"/>
  <c r="I1024" i="1"/>
  <c r="J1024" i="1"/>
  <c r="I1025" i="1"/>
  <c r="J1025" i="1"/>
  <c r="I1026" i="1"/>
  <c r="J1026" i="1"/>
  <c r="I1027" i="1"/>
  <c r="J1027" i="1"/>
  <c r="I1028" i="1"/>
  <c r="J1028" i="1"/>
  <c r="I1029" i="1"/>
  <c r="J1029" i="1"/>
  <c r="I1030" i="1"/>
  <c r="J1030" i="1"/>
  <c r="I1031" i="1"/>
  <c r="J1031" i="1"/>
  <c r="I1032" i="1"/>
  <c r="J1032" i="1"/>
  <c r="I1033" i="1"/>
  <c r="J1033" i="1"/>
  <c r="I1034" i="1"/>
  <c r="J1034" i="1"/>
  <c r="I1035" i="1"/>
  <c r="J1035" i="1"/>
  <c r="I1036" i="1"/>
  <c r="J1036" i="1"/>
  <c r="I1037" i="1"/>
  <c r="J1037" i="1"/>
  <c r="I1038" i="1"/>
  <c r="J1038" i="1"/>
  <c r="I1039" i="1"/>
  <c r="J1039" i="1"/>
  <c r="I1040" i="1"/>
  <c r="J1040" i="1"/>
  <c r="I1041" i="1"/>
  <c r="J1041" i="1"/>
  <c r="I1042" i="1"/>
  <c r="J1042" i="1"/>
  <c r="I1043" i="1"/>
  <c r="J1043" i="1"/>
  <c r="I1044" i="1"/>
  <c r="J1044" i="1"/>
  <c r="I1045" i="1"/>
  <c r="J1045" i="1"/>
  <c r="I1046" i="1"/>
  <c r="J1046" i="1"/>
  <c r="I1047" i="1"/>
  <c r="J1047" i="1"/>
  <c r="I1048" i="1"/>
  <c r="J1048" i="1"/>
  <c r="I1049" i="1"/>
  <c r="J1049" i="1"/>
  <c r="I1050" i="1"/>
  <c r="J1050" i="1"/>
  <c r="I1051" i="1"/>
  <c r="J1051" i="1"/>
  <c r="I1052" i="1"/>
  <c r="J1052" i="1"/>
  <c r="I1053" i="1"/>
  <c r="J1053" i="1"/>
  <c r="I1054" i="1"/>
  <c r="J1054" i="1"/>
  <c r="I1055" i="1"/>
  <c r="J1055" i="1"/>
  <c r="I1056" i="1"/>
  <c r="J1056" i="1"/>
  <c r="I1057" i="1"/>
  <c r="J1057" i="1"/>
  <c r="I1058" i="1"/>
  <c r="J1058" i="1"/>
  <c r="I1059" i="1"/>
  <c r="J1059" i="1"/>
  <c r="I1060" i="1"/>
  <c r="J1060" i="1"/>
  <c r="I1061" i="1"/>
  <c r="J1061" i="1"/>
  <c r="I1062" i="1"/>
  <c r="J1062" i="1"/>
  <c r="I1063" i="1"/>
  <c r="J1063" i="1"/>
  <c r="I1064" i="1"/>
  <c r="J1064" i="1"/>
  <c r="I1065" i="1"/>
  <c r="J1065" i="1"/>
  <c r="I1066" i="1"/>
  <c r="J1066" i="1"/>
  <c r="I1067" i="1"/>
  <c r="J1067" i="1"/>
  <c r="I1068" i="1"/>
  <c r="J1068" i="1"/>
  <c r="I1069" i="1"/>
  <c r="J1069" i="1"/>
  <c r="I1070" i="1"/>
  <c r="J1070" i="1"/>
  <c r="I1071" i="1"/>
  <c r="J1071" i="1"/>
  <c r="I1072" i="1"/>
  <c r="J1072" i="1"/>
  <c r="I1073" i="1"/>
  <c r="J1073" i="1"/>
  <c r="I1074" i="1"/>
  <c r="J1074" i="1"/>
  <c r="I1075" i="1"/>
  <c r="J1075" i="1"/>
  <c r="I1076" i="1"/>
  <c r="J1076" i="1"/>
  <c r="I1077" i="1"/>
  <c r="J1077" i="1"/>
  <c r="I1078" i="1"/>
  <c r="J1078" i="1"/>
  <c r="I1079" i="1"/>
  <c r="J1079" i="1"/>
  <c r="I1080" i="1"/>
  <c r="J1080" i="1"/>
  <c r="I1081" i="1"/>
  <c r="J1081" i="1"/>
  <c r="I1082" i="1"/>
  <c r="J1082" i="1"/>
  <c r="I1083" i="1"/>
  <c r="J1083" i="1"/>
  <c r="I1084" i="1"/>
  <c r="J1084" i="1"/>
  <c r="I1085" i="1"/>
  <c r="J1085" i="1"/>
  <c r="I1086" i="1"/>
  <c r="J1086" i="1"/>
  <c r="I1087" i="1"/>
  <c r="J1087" i="1"/>
  <c r="I1088" i="1"/>
  <c r="J1088" i="1"/>
  <c r="I1089" i="1"/>
  <c r="J1089" i="1"/>
  <c r="I1090" i="1"/>
  <c r="J1090" i="1"/>
  <c r="I1091" i="1"/>
  <c r="J1091" i="1"/>
  <c r="I1092" i="1"/>
  <c r="J1092" i="1"/>
  <c r="I1093" i="1"/>
  <c r="J1093" i="1"/>
  <c r="I1094" i="1"/>
  <c r="J1094" i="1"/>
  <c r="I1095" i="1"/>
  <c r="J1095" i="1"/>
  <c r="I1096" i="1"/>
  <c r="J1096" i="1"/>
  <c r="I1097" i="1"/>
  <c r="J1097" i="1"/>
  <c r="I1098" i="1"/>
  <c r="J1098" i="1"/>
  <c r="I1099" i="1"/>
  <c r="J1099" i="1"/>
  <c r="I1100" i="1"/>
  <c r="J1100" i="1"/>
  <c r="I1101" i="1"/>
  <c r="J1101" i="1"/>
  <c r="I1102" i="1"/>
  <c r="J1102" i="1"/>
  <c r="I1103" i="1"/>
  <c r="J1103" i="1"/>
  <c r="I1104" i="1"/>
  <c r="J1104" i="1"/>
  <c r="I1105" i="1"/>
  <c r="J1105" i="1"/>
  <c r="I1106" i="1"/>
  <c r="J1106" i="1"/>
  <c r="I1107" i="1"/>
  <c r="J1107" i="1"/>
  <c r="I1108" i="1"/>
  <c r="J1108" i="1"/>
  <c r="I1109" i="1"/>
  <c r="J1109" i="1"/>
  <c r="I1110" i="1"/>
  <c r="J1110" i="1"/>
  <c r="I1111" i="1"/>
  <c r="J1111" i="1"/>
  <c r="I1112" i="1"/>
  <c r="J1112" i="1"/>
  <c r="I1113" i="1"/>
  <c r="J1113" i="1"/>
  <c r="I1114" i="1"/>
  <c r="J1114" i="1"/>
  <c r="I1115" i="1"/>
  <c r="J1115" i="1"/>
  <c r="I1116" i="1"/>
  <c r="J1116" i="1"/>
  <c r="I1117" i="1"/>
  <c r="J1117" i="1"/>
  <c r="I1118" i="1"/>
  <c r="J1118" i="1"/>
  <c r="I1119" i="1"/>
  <c r="J1119" i="1"/>
  <c r="I1120" i="1"/>
  <c r="J1120" i="1"/>
  <c r="I1121" i="1"/>
  <c r="J1121" i="1"/>
  <c r="I1122" i="1"/>
  <c r="J1122" i="1"/>
  <c r="I1123" i="1"/>
  <c r="J1123" i="1"/>
  <c r="I1124" i="1"/>
  <c r="J1124" i="1"/>
  <c r="I1125" i="1"/>
  <c r="J1125" i="1"/>
  <c r="I1126" i="1"/>
  <c r="J1126" i="1"/>
  <c r="I1127" i="1"/>
  <c r="J1127" i="1"/>
  <c r="I1128" i="1"/>
  <c r="J1128" i="1"/>
  <c r="I1129" i="1"/>
  <c r="J1129" i="1"/>
  <c r="I1130" i="1"/>
  <c r="J1130" i="1"/>
  <c r="I1131" i="1"/>
  <c r="J1131" i="1"/>
  <c r="I1132" i="1"/>
  <c r="J1132" i="1"/>
  <c r="I1133" i="1"/>
  <c r="J1133" i="1"/>
  <c r="I1134" i="1"/>
  <c r="J1134" i="1"/>
  <c r="I1135" i="1"/>
  <c r="J1135" i="1"/>
  <c r="I1136" i="1"/>
  <c r="J1136" i="1"/>
  <c r="I1137" i="1"/>
  <c r="J1137" i="1"/>
  <c r="I1138" i="1"/>
  <c r="J1138" i="1"/>
  <c r="I1139" i="1"/>
  <c r="J1139" i="1"/>
  <c r="I1140" i="1"/>
  <c r="J1140" i="1"/>
  <c r="I1141" i="1"/>
  <c r="J1141" i="1"/>
  <c r="I1142" i="1"/>
  <c r="J1142" i="1"/>
  <c r="I1143" i="1"/>
  <c r="J1143" i="1"/>
  <c r="I1144" i="1"/>
  <c r="J1144" i="1"/>
  <c r="I1145" i="1"/>
  <c r="J1145" i="1"/>
  <c r="I1146" i="1"/>
  <c r="J1146" i="1"/>
  <c r="I1147" i="1"/>
  <c r="J1147" i="1"/>
  <c r="I1148" i="1"/>
  <c r="J1148" i="1"/>
  <c r="I1149" i="1"/>
  <c r="J1149" i="1"/>
  <c r="I1150" i="1"/>
  <c r="J1150" i="1"/>
  <c r="I1151" i="1"/>
  <c r="J1151" i="1"/>
  <c r="I1152" i="1"/>
  <c r="J1152" i="1"/>
  <c r="I1153" i="1"/>
  <c r="J1153" i="1"/>
  <c r="I1154" i="1"/>
  <c r="J1154" i="1"/>
  <c r="I1155" i="1"/>
  <c r="J1155" i="1"/>
  <c r="I1156" i="1"/>
  <c r="J1156" i="1"/>
  <c r="I1157" i="1"/>
  <c r="J1157" i="1"/>
  <c r="I1158" i="1"/>
  <c r="J1158" i="1"/>
  <c r="I1159" i="1"/>
  <c r="J1159" i="1"/>
  <c r="I1160" i="1"/>
  <c r="J1160" i="1"/>
  <c r="I1161" i="1"/>
  <c r="J1161" i="1"/>
  <c r="I1162" i="1"/>
  <c r="J1162" i="1"/>
  <c r="I1163" i="1"/>
  <c r="J1163" i="1"/>
  <c r="I1164" i="1"/>
  <c r="J1164" i="1"/>
  <c r="I1165" i="1"/>
  <c r="J1165" i="1"/>
  <c r="I1166" i="1"/>
  <c r="J1166" i="1"/>
  <c r="I1167" i="1"/>
  <c r="J1167" i="1"/>
  <c r="I1168" i="1"/>
  <c r="J1168" i="1"/>
  <c r="I1169" i="1"/>
  <c r="J1169" i="1"/>
  <c r="I1170" i="1"/>
  <c r="J1170" i="1"/>
  <c r="I1171" i="1"/>
  <c r="J1171" i="1"/>
  <c r="I1172" i="1"/>
  <c r="J1172" i="1"/>
  <c r="I1173" i="1"/>
  <c r="J1173" i="1"/>
  <c r="I1174" i="1"/>
  <c r="J1174" i="1"/>
  <c r="I1175" i="1"/>
  <c r="J1175" i="1"/>
  <c r="I1176" i="1"/>
  <c r="J1176" i="1"/>
  <c r="I1177" i="1"/>
  <c r="J1177" i="1"/>
  <c r="I1178" i="1"/>
  <c r="J1178" i="1"/>
  <c r="I1179" i="1"/>
  <c r="J1179" i="1"/>
  <c r="I1180" i="1"/>
  <c r="J1180" i="1"/>
  <c r="I1181" i="1"/>
  <c r="J1181" i="1"/>
  <c r="I1182" i="1"/>
  <c r="J1182" i="1"/>
  <c r="I1183" i="1"/>
  <c r="J1183" i="1"/>
  <c r="I1184" i="1"/>
  <c r="J1184" i="1"/>
  <c r="I1185" i="1"/>
  <c r="J1185" i="1"/>
  <c r="I1186" i="1"/>
  <c r="J1186" i="1"/>
  <c r="I1187" i="1"/>
  <c r="J1187" i="1"/>
  <c r="I1188" i="1"/>
  <c r="J1188" i="1"/>
  <c r="I1189" i="1"/>
  <c r="J1189" i="1"/>
  <c r="I1190" i="1"/>
  <c r="J1190" i="1"/>
  <c r="I1191" i="1"/>
  <c r="J1191" i="1"/>
  <c r="I1192" i="1"/>
  <c r="J1192" i="1"/>
  <c r="I1193" i="1"/>
  <c r="J1193" i="1"/>
  <c r="I1194" i="1"/>
  <c r="J1194" i="1"/>
  <c r="I1195" i="1"/>
  <c r="J1195" i="1"/>
  <c r="I1196" i="1"/>
  <c r="J1196" i="1"/>
  <c r="I1197" i="1"/>
  <c r="J1197" i="1"/>
  <c r="I1198" i="1"/>
  <c r="J1198" i="1"/>
  <c r="I1199" i="1"/>
  <c r="J1199" i="1"/>
  <c r="I1200" i="1"/>
  <c r="J1200" i="1"/>
  <c r="I1201" i="1"/>
  <c r="J1201" i="1"/>
  <c r="I1202" i="1"/>
  <c r="J1202" i="1"/>
  <c r="I1203" i="1"/>
  <c r="J1203" i="1"/>
  <c r="I1204" i="1"/>
  <c r="J1204" i="1"/>
  <c r="I1205" i="1"/>
  <c r="J1205" i="1"/>
  <c r="I1206" i="1"/>
  <c r="J1206" i="1"/>
  <c r="I1207" i="1"/>
  <c r="J1207" i="1"/>
  <c r="I1208" i="1"/>
  <c r="J1208" i="1"/>
  <c r="I1209" i="1"/>
  <c r="J1209" i="1"/>
  <c r="I1210" i="1"/>
  <c r="J1210" i="1"/>
  <c r="I1211" i="1"/>
  <c r="J1211" i="1"/>
  <c r="I1212" i="1"/>
  <c r="J1212" i="1"/>
  <c r="I1213" i="1"/>
  <c r="J1213" i="1"/>
  <c r="I1214" i="1"/>
  <c r="J1214" i="1"/>
  <c r="I1215" i="1"/>
  <c r="J1215" i="1"/>
  <c r="I1216" i="1"/>
  <c r="J1216" i="1"/>
  <c r="I1217" i="1"/>
  <c r="J1217" i="1"/>
  <c r="I1218" i="1"/>
  <c r="J1218" i="1"/>
  <c r="I1219" i="1"/>
  <c r="J1219" i="1"/>
  <c r="I1220" i="1"/>
  <c r="J1220" i="1"/>
  <c r="I1221" i="1"/>
  <c r="J1221" i="1"/>
  <c r="I1222" i="1"/>
  <c r="J1222" i="1"/>
  <c r="I1223" i="1"/>
  <c r="J1223" i="1"/>
  <c r="I1224" i="1"/>
  <c r="J1224" i="1"/>
  <c r="I1225" i="1"/>
  <c r="J1225" i="1"/>
  <c r="I1226" i="1"/>
  <c r="J1226" i="1"/>
  <c r="I1227" i="1"/>
  <c r="J1227" i="1"/>
  <c r="I1228" i="1"/>
  <c r="J1228" i="1"/>
  <c r="I1229" i="1"/>
  <c r="J1229" i="1"/>
  <c r="I1230" i="1"/>
  <c r="J1230" i="1"/>
  <c r="I1231" i="1"/>
  <c r="J1231" i="1"/>
  <c r="I1232" i="1"/>
  <c r="J1232" i="1"/>
  <c r="I1233" i="1"/>
  <c r="J1233" i="1"/>
  <c r="I1234" i="1"/>
  <c r="J1234" i="1"/>
  <c r="I1235" i="1"/>
  <c r="J1235" i="1"/>
  <c r="I1236" i="1"/>
  <c r="J1236" i="1"/>
  <c r="I1237" i="1"/>
  <c r="J1237" i="1"/>
  <c r="I1238" i="1"/>
  <c r="J1238" i="1"/>
  <c r="I1239" i="1"/>
  <c r="J1239" i="1"/>
  <c r="I1240" i="1"/>
  <c r="J1240" i="1"/>
  <c r="I1241" i="1"/>
  <c r="J1241" i="1"/>
  <c r="I1242" i="1"/>
  <c r="J1242" i="1"/>
  <c r="I1243" i="1"/>
  <c r="J1243" i="1"/>
  <c r="I1244" i="1"/>
  <c r="J1244" i="1"/>
  <c r="I1245" i="1"/>
  <c r="J1245" i="1"/>
  <c r="I1246" i="1"/>
  <c r="J1246" i="1"/>
  <c r="I1247" i="1"/>
  <c r="J1247" i="1"/>
  <c r="I1248" i="1"/>
  <c r="J1248" i="1"/>
  <c r="I1249" i="1"/>
  <c r="J1249" i="1"/>
  <c r="I1250" i="1"/>
  <c r="J1250" i="1"/>
  <c r="I1251" i="1"/>
  <c r="J1251" i="1"/>
  <c r="I1252" i="1"/>
  <c r="J1252" i="1"/>
  <c r="I1253" i="1"/>
  <c r="J1253" i="1"/>
  <c r="I1254" i="1"/>
  <c r="J1254" i="1"/>
  <c r="I1255" i="1"/>
  <c r="J1255" i="1"/>
  <c r="I1256" i="1"/>
  <c r="J1256" i="1"/>
  <c r="I1257" i="1"/>
  <c r="J1257" i="1"/>
  <c r="I1258" i="1"/>
  <c r="J1258" i="1"/>
  <c r="I1259" i="1"/>
  <c r="J1259" i="1"/>
  <c r="I1260" i="1"/>
  <c r="J1260" i="1"/>
  <c r="I1261" i="1"/>
  <c r="J1261" i="1"/>
  <c r="I1262" i="1"/>
  <c r="J1262" i="1"/>
  <c r="I1263" i="1"/>
  <c r="J1263" i="1"/>
  <c r="I1264" i="1"/>
  <c r="J1264" i="1"/>
  <c r="I1265" i="1"/>
  <c r="J1265" i="1"/>
  <c r="I1266" i="1"/>
  <c r="J1266" i="1"/>
  <c r="I1267" i="1"/>
  <c r="J1267" i="1"/>
  <c r="I1268" i="1"/>
  <c r="J1268" i="1"/>
  <c r="I1269" i="1"/>
  <c r="J1269" i="1"/>
  <c r="I1270" i="1"/>
  <c r="J1270" i="1"/>
  <c r="I1271" i="1"/>
  <c r="J1271" i="1"/>
  <c r="I1272" i="1"/>
  <c r="J1272" i="1"/>
  <c r="I1273" i="1"/>
  <c r="J1273" i="1"/>
  <c r="I1274" i="1"/>
  <c r="J1274" i="1"/>
  <c r="I1275" i="1"/>
  <c r="J1275" i="1"/>
  <c r="I1276" i="1"/>
  <c r="J1276" i="1"/>
  <c r="I1277" i="1"/>
  <c r="J1277" i="1"/>
  <c r="I1278" i="1"/>
  <c r="J1278" i="1"/>
  <c r="I1279" i="1"/>
  <c r="J1279" i="1"/>
  <c r="I1280" i="1"/>
  <c r="J1280" i="1"/>
  <c r="I1281" i="1"/>
  <c r="J1281" i="1"/>
  <c r="I1282" i="1"/>
  <c r="J1282" i="1"/>
  <c r="I1283" i="1"/>
  <c r="J1283" i="1"/>
  <c r="I1284" i="1"/>
  <c r="J1284" i="1"/>
  <c r="I1285" i="1"/>
  <c r="J1285" i="1"/>
  <c r="I1286" i="1"/>
  <c r="J1286" i="1"/>
  <c r="I1287" i="1"/>
  <c r="J1287" i="1"/>
  <c r="I1288" i="1"/>
  <c r="J1288" i="1"/>
  <c r="I1289" i="1"/>
  <c r="J1289" i="1"/>
  <c r="I1290" i="1"/>
  <c r="J1290" i="1"/>
  <c r="I1291" i="1"/>
  <c r="J1291" i="1"/>
  <c r="I1292" i="1"/>
  <c r="J1292" i="1"/>
  <c r="I1293" i="1"/>
  <c r="J1293" i="1"/>
  <c r="I1294" i="1"/>
  <c r="J1294" i="1"/>
  <c r="I1295" i="1"/>
  <c r="J1295" i="1"/>
  <c r="I1296" i="1"/>
  <c r="J1296" i="1"/>
  <c r="I1297" i="1"/>
  <c r="J1297" i="1"/>
  <c r="I1298" i="1"/>
  <c r="J1298" i="1"/>
  <c r="I1299" i="1"/>
  <c r="J1299" i="1"/>
  <c r="I1300" i="1"/>
  <c r="J1300" i="1"/>
  <c r="I1301" i="1"/>
  <c r="J1301" i="1"/>
  <c r="I1302" i="1"/>
  <c r="J1302" i="1"/>
  <c r="I1303" i="1"/>
  <c r="J1303" i="1"/>
  <c r="I1304" i="1"/>
  <c r="J1304" i="1"/>
  <c r="I1305" i="1"/>
  <c r="J1305" i="1"/>
  <c r="I1306" i="1"/>
  <c r="J1306" i="1"/>
  <c r="I1307" i="1"/>
  <c r="J1307" i="1"/>
  <c r="I1308" i="1"/>
  <c r="J1308" i="1"/>
  <c r="I1309" i="1"/>
  <c r="J1309" i="1"/>
  <c r="I1310" i="1"/>
  <c r="J1310" i="1"/>
  <c r="I1311" i="1"/>
  <c r="J1311" i="1"/>
  <c r="I1312" i="1"/>
  <c r="J1312" i="1"/>
  <c r="I1313" i="1"/>
  <c r="J1313" i="1"/>
  <c r="I1314" i="1"/>
  <c r="J1314" i="1"/>
  <c r="I1315" i="1"/>
  <c r="J1315" i="1"/>
  <c r="I1316" i="1"/>
  <c r="J1316" i="1"/>
  <c r="I1317" i="1"/>
  <c r="J1317" i="1"/>
  <c r="I1318" i="1"/>
  <c r="J1318" i="1"/>
  <c r="I1319" i="1"/>
  <c r="J1319" i="1"/>
  <c r="I1320" i="1"/>
  <c r="J1320" i="1"/>
  <c r="I1321" i="1"/>
  <c r="J1321" i="1"/>
  <c r="I1322" i="1"/>
  <c r="J1322" i="1"/>
  <c r="I1323" i="1"/>
  <c r="J1323" i="1"/>
  <c r="I1324" i="1"/>
  <c r="J1324" i="1"/>
  <c r="I1325" i="1"/>
  <c r="J1325" i="1"/>
  <c r="I1326" i="1"/>
  <c r="J1326" i="1"/>
  <c r="I1327" i="1"/>
  <c r="J1327" i="1"/>
  <c r="I1328" i="1"/>
  <c r="J1328" i="1"/>
  <c r="I1329" i="1"/>
  <c r="J1329" i="1"/>
  <c r="I1330" i="1"/>
  <c r="J1330" i="1"/>
  <c r="I1331" i="1"/>
  <c r="J1331" i="1"/>
  <c r="I1332" i="1"/>
  <c r="J1332" i="1"/>
  <c r="I1333" i="1"/>
  <c r="J1333" i="1"/>
  <c r="I1334" i="1"/>
  <c r="J1334" i="1"/>
  <c r="I1335" i="1"/>
  <c r="J1335" i="1"/>
  <c r="I1336" i="1"/>
  <c r="J1336" i="1"/>
  <c r="I1337" i="1"/>
  <c r="J1337" i="1"/>
  <c r="I1338" i="1"/>
  <c r="J1338" i="1"/>
  <c r="I1339" i="1"/>
  <c r="J1339" i="1"/>
  <c r="I1340" i="1"/>
  <c r="J1340" i="1"/>
  <c r="I1341" i="1"/>
  <c r="J1341" i="1"/>
  <c r="I1342" i="1"/>
  <c r="J1342" i="1"/>
  <c r="I1343" i="1"/>
  <c r="J1343" i="1"/>
  <c r="I1344" i="1"/>
  <c r="J1344" i="1"/>
  <c r="I1345" i="1"/>
  <c r="J1345" i="1"/>
  <c r="I1346" i="1"/>
  <c r="J1346" i="1"/>
  <c r="I1347" i="1"/>
  <c r="J1347" i="1"/>
  <c r="I1348" i="1"/>
  <c r="J1348" i="1"/>
  <c r="I1349" i="1"/>
  <c r="J1349" i="1"/>
  <c r="I1350" i="1"/>
  <c r="J1350" i="1"/>
  <c r="I1351" i="1"/>
  <c r="J1351" i="1"/>
  <c r="I1352" i="1"/>
  <c r="J1352" i="1"/>
  <c r="I1353" i="1"/>
  <c r="J1353" i="1"/>
  <c r="I1354" i="1"/>
  <c r="J1354" i="1"/>
  <c r="I1355" i="1"/>
  <c r="J1355" i="1"/>
  <c r="I1356" i="1"/>
  <c r="J1356" i="1"/>
  <c r="I1357" i="1"/>
  <c r="J1357" i="1"/>
  <c r="I1358" i="1"/>
  <c r="J1358" i="1"/>
  <c r="I1359" i="1"/>
  <c r="J1359" i="1"/>
  <c r="I1360" i="1"/>
  <c r="J1360" i="1"/>
  <c r="I1361" i="1"/>
  <c r="J1361" i="1"/>
  <c r="I1362" i="1"/>
  <c r="J1362" i="1"/>
  <c r="I1363" i="1"/>
  <c r="J1363" i="1"/>
  <c r="I1364" i="1"/>
  <c r="J1364" i="1"/>
  <c r="I1365" i="1"/>
  <c r="J1365" i="1"/>
  <c r="I1366" i="1"/>
  <c r="J1366" i="1"/>
  <c r="I1367" i="1"/>
  <c r="J1367" i="1"/>
  <c r="I1368" i="1"/>
  <c r="J1368" i="1"/>
  <c r="I1369" i="1"/>
  <c r="J1369" i="1"/>
  <c r="I1370" i="1"/>
  <c r="J1370" i="1"/>
  <c r="I1371" i="1"/>
  <c r="J1371" i="1"/>
  <c r="I1372" i="1"/>
  <c r="J1372" i="1"/>
  <c r="I1373" i="1"/>
  <c r="J1373" i="1"/>
  <c r="I1374" i="1"/>
  <c r="J1374" i="1"/>
  <c r="I1375" i="1"/>
  <c r="J1375" i="1"/>
  <c r="I1376" i="1"/>
  <c r="J1376" i="1"/>
  <c r="I1377" i="1"/>
  <c r="J1377" i="1"/>
  <c r="I1378" i="1"/>
  <c r="J1378" i="1"/>
  <c r="I1379" i="1"/>
  <c r="J1379" i="1"/>
  <c r="I1380" i="1"/>
  <c r="J1380" i="1"/>
  <c r="I1381" i="1"/>
  <c r="J1381" i="1"/>
  <c r="I1382" i="1"/>
  <c r="J1382" i="1"/>
  <c r="I1383" i="1"/>
  <c r="J1383" i="1"/>
  <c r="I1384" i="1"/>
  <c r="J1384" i="1"/>
  <c r="I1385" i="1"/>
  <c r="J1385" i="1"/>
  <c r="I1386" i="1"/>
  <c r="J1386" i="1"/>
  <c r="I1387" i="1"/>
  <c r="J1387" i="1"/>
  <c r="I1388" i="1"/>
  <c r="J1388" i="1"/>
  <c r="I1389" i="1"/>
  <c r="J1389" i="1"/>
  <c r="I1390" i="1"/>
  <c r="J1390" i="1"/>
  <c r="I1391" i="1"/>
  <c r="J1391" i="1"/>
  <c r="I1392" i="1"/>
  <c r="J1392" i="1"/>
  <c r="I1393" i="1"/>
  <c r="J1393" i="1"/>
  <c r="I1394" i="1"/>
  <c r="J1394" i="1"/>
  <c r="I1395" i="1"/>
  <c r="J1395" i="1"/>
  <c r="I1396" i="1"/>
  <c r="J1396" i="1"/>
  <c r="I1397" i="1"/>
  <c r="J1397" i="1"/>
  <c r="I1398" i="1"/>
  <c r="J1398" i="1"/>
  <c r="I1399" i="1"/>
  <c r="J1399" i="1"/>
  <c r="I1400" i="1"/>
  <c r="J1400" i="1"/>
  <c r="I1401" i="1"/>
  <c r="J1401" i="1"/>
  <c r="I1402" i="1"/>
  <c r="J1402" i="1"/>
  <c r="I1403" i="1"/>
  <c r="J1403" i="1"/>
  <c r="I1404" i="1"/>
  <c r="J1404" i="1"/>
  <c r="I1405" i="1"/>
  <c r="J1405" i="1"/>
  <c r="I1406" i="1"/>
  <c r="J1406" i="1"/>
  <c r="I1407" i="1"/>
  <c r="J1407" i="1"/>
  <c r="I1408" i="1"/>
  <c r="J1408" i="1"/>
  <c r="I1409" i="1"/>
  <c r="J1409" i="1"/>
  <c r="I1410" i="1"/>
  <c r="J1410" i="1"/>
  <c r="I1411" i="1"/>
  <c r="J1411" i="1"/>
  <c r="I1412" i="1"/>
  <c r="J1412" i="1"/>
  <c r="I1413" i="1"/>
  <c r="J1413" i="1"/>
  <c r="I1414" i="1"/>
  <c r="J1414" i="1"/>
  <c r="I1415" i="1"/>
  <c r="J1415" i="1"/>
  <c r="I1416" i="1"/>
  <c r="J1416" i="1"/>
  <c r="I1417" i="1"/>
  <c r="J1417" i="1"/>
  <c r="I1418" i="1"/>
  <c r="J1418" i="1"/>
  <c r="I1419" i="1"/>
  <c r="J1419" i="1"/>
  <c r="I1420" i="1"/>
  <c r="J1420" i="1"/>
  <c r="I1421" i="1"/>
  <c r="J1421" i="1"/>
  <c r="I1422" i="1"/>
  <c r="J1422" i="1"/>
  <c r="I1423" i="1"/>
  <c r="J1423" i="1"/>
  <c r="I1424" i="1"/>
  <c r="J1424" i="1"/>
  <c r="I1425" i="1"/>
  <c r="J1425" i="1"/>
  <c r="I1426" i="1"/>
  <c r="J1426" i="1"/>
  <c r="I1427" i="1"/>
  <c r="J1427" i="1"/>
  <c r="I1428" i="1"/>
  <c r="J1428" i="1"/>
  <c r="I1429" i="1"/>
  <c r="J1429" i="1"/>
  <c r="I1430" i="1"/>
  <c r="J1430" i="1"/>
  <c r="I1431" i="1"/>
  <c r="J1431" i="1"/>
  <c r="I1432" i="1"/>
  <c r="J1432" i="1"/>
  <c r="I1433" i="1"/>
  <c r="J1433" i="1"/>
  <c r="I1434" i="1"/>
  <c r="J1434" i="1"/>
  <c r="I1435" i="1"/>
  <c r="J1435" i="1"/>
  <c r="I1436" i="1"/>
  <c r="J1436" i="1"/>
  <c r="I1437" i="1"/>
  <c r="J1437" i="1"/>
  <c r="I1438" i="1"/>
  <c r="J1438" i="1"/>
  <c r="I1439" i="1"/>
  <c r="J1439" i="1"/>
  <c r="I1440" i="1"/>
  <c r="J1440" i="1"/>
  <c r="I1441" i="1"/>
  <c r="J1441" i="1"/>
  <c r="I1442" i="1"/>
  <c r="J1442" i="1"/>
  <c r="I1443" i="1"/>
  <c r="J1443" i="1"/>
  <c r="I1444" i="1"/>
  <c r="J1444" i="1"/>
  <c r="I1445" i="1"/>
  <c r="J1445" i="1"/>
  <c r="I1446" i="1"/>
  <c r="J1446" i="1"/>
  <c r="I1447" i="1"/>
  <c r="J1447" i="1"/>
  <c r="I1448" i="1"/>
  <c r="J1448" i="1"/>
  <c r="I1449" i="1"/>
  <c r="J1449" i="1"/>
  <c r="I1450" i="1"/>
  <c r="J1450" i="1"/>
  <c r="I1451" i="1"/>
  <c r="J1451" i="1"/>
  <c r="I1452" i="1"/>
  <c r="J1452" i="1"/>
  <c r="I1453" i="1"/>
  <c r="J1453" i="1"/>
  <c r="I1454" i="1"/>
  <c r="J1454" i="1"/>
  <c r="I1455" i="1"/>
  <c r="J1455" i="1"/>
  <c r="I1456" i="1"/>
  <c r="J1456" i="1"/>
  <c r="I1457" i="1"/>
  <c r="J1457" i="1"/>
  <c r="I1458" i="1"/>
  <c r="J1458" i="1"/>
  <c r="I1459" i="1"/>
  <c r="J1459" i="1"/>
  <c r="I1460" i="1"/>
  <c r="J1460" i="1"/>
  <c r="I1461" i="1"/>
  <c r="J1461" i="1"/>
  <c r="I1462" i="1"/>
  <c r="J1462" i="1"/>
  <c r="I1463" i="1"/>
  <c r="J1463" i="1"/>
  <c r="I1464" i="1"/>
  <c r="J1464" i="1"/>
  <c r="I1465" i="1"/>
  <c r="J1465" i="1"/>
  <c r="I1466" i="1"/>
  <c r="J1466" i="1"/>
  <c r="I1467" i="1"/>
  <c r="J1467" i="1"/>
  <c r="I1468" i="1"/>
  <c r="J1468" i="1"/>
  <c r="I1469" i="1"/>
  <c r="J1469" i="1"/>
  <c r="I1470" i="1"/>
  <c r="J1470" i="1"/>
  <c r="I1471" i="1"/>
  <c r="J1471" i="1"/>
  <c r="I1472" i="1"/>
  <c r="J1472" i="1"/>
  <c r="I1473" i="1"/>
  <c r="J1473" i="1"/>
  <c r="I1474" i="1"/>
  <c r="J1474" i="1"/>
  <c r="I1475" i="1"/>
  <c r="J1475" i="1"/>
  <c r="I1476" i="1"/>
  <c r="J1476" i="1"/>
  <c r="I1477" i="1"/>
  <c r="J1477" i="1"/>
  <c r="I1478" i="1"/>
  <c r="J1478" i="1"/>
  <c r="I1479" i="1"/>
  <c r="J1479" i="1"/>
  <c r="I1480" i="1"/>
  <c r="J1480" i="1"/>
  <c r="I1481" i="1"/>
  <c r="J1481" i="1"/>
  <c r="I1482" i="1"/>
  <c r="J1482" i="1"/>
  <c r="I1483" i="1"/>
  <c r="J1483" i="1"/>
  <c r="I1484" i="1"/>
  <c r="J1484" i="1"/>
  <c r="I1485" i="1"/>
  <c r="J1485" i="1"/>
  <c r="I1486" i="1"/>
  <c r="J1486" i="1"/>
  <c r="I1487" i="1"/>
  <c r="J1487" i="1"/>
  <c r="I1488" i="1"/>
  <c r="J1488" i="1"/>
  <c r="I1489" i="1"/>
  <c r="J1489" i="1"/>
  <c r="I1490" i="1"/>
  <c r="J1490" i="1"/>
  <c r="I1491" i="1"/>
  <c r="J1491" i="1"/>
  <c r="I1492" i="1"/>
  <c r="J1492" i="1"/>
  <c r="I1493" i="1"/>
  <c r="J1493" i="1"/>
  <c r="I1494" i="1"/>
  <c r="J1494" i="1"/>
  <c r="I1495" i="1"/>
  <c r="J1495" i="1"/>
  <c r="I1496" i="1"/>
  <c r="J1496" i="1"/>
  <c r="I1497" i="1"/>
  <c r="J1497" i="1"/>
  <c r="I1498" i="1"/>
  <c r="J1498" i="1"/>
  <c r="I1499" i="1"/>
  <c r="J1499" i="1"/>
  <c r="I1500" i="1"/>
  <c r="J1500" i="1"/>
  <c r="I1501" i="1"/>
  <c r="J1501" i="1"/>
  <c r="I1502" i="1"/>
  <c r="J1502" i="1"/>
  <c r="I1503" i="1"/>
  <c r="J1503" i="1"/>
  <c r="I1504" i="1"/>
  <c r="J1504" i="1"/>
  <c r="I1505" i="1"/>
  <c r="J1505" i="1"/>
  <c r="I1506" i="1"/>
  <c r="J1506" i="1"/>
  <c r="I1507" i="1"/>
  <c r="J1507" i="1"/>
  <c r="I1508" i="1"/>
  <c r="J1508" i="1"/>
  <c r="I1509" i="1"/>
  <c r="J1509" i="1"/>
  <c r="I1510" i="1"/>
  <c r="J1510" i="1"/>
  <c r="I1511" i="1"/>
  <c r="J1511" i="1"/>
  <c r="I1512" i="1"/>
  <c r="J1512" i="1"/>
  <c r="I1513" i="1"/>
  <c r="J1513" i="1"/>
  <c r="I1514" i="1"/>
  <c r="J1514" i="1"/>
  <c r="I1515" i="1"/>
  <c r="J1515" i="1"/>
  <c r="I1516" i="1"/>
  <c r="J1516" i="1"/>
  <c r="I1517" i="1"/>
  <c r="J1517" i="1"/>
  <c r="I1518" i="1"/>
  <c r="J1518" i="1"/>
  <c r="I1519" i="1"/>
  <c r="J1519" i="1"/>
  <c r="I1520" i="1"/>
  <c r="J1520" i="1"/>
  <c r="I1521" i="1"/>
  <c r="J1521" i="1"/>
  <c r="I1522" i="1"/>
  <c r="J1522" i="1"/>
  <c r="I1523" i="1"/>
  <c r="J1523" i="1"/>
  <c r="I1524" i="1"/>
  <c r="J1524" i="1"/>
  <c r="I1525" i="1"/>
  <c r="J1525" i="1"/>
  <c r="I1526" i="1"/>
  <c r="J1526" i="1"/>
  <c r="I1527" i="1"/>
  <c r="J1527" i="1"/>
  <c r="I1528" i="1"/>
  <c r="J1528" i="1"/>
  <c r="I1529" i="1"/>
  <c r="J1529" i="1"/>
  <c r="I1530" i="1"/>
  <c r="J1530" i="1"/>
  <c r="I1531" i="1"/>
  <c r="J1531" i="1"/>
  <c r="I1532" i="1"/>
  <c r="J1532" i="1"/>
  <c r="I1533" i="1"/>
  <c r="J1533" i="1"/>
  <c r="I1534" i="1"/>
  <c r="J1534" i="1"/>
  <c r="I1535" i="1"/>
  <c r="J1535" i="1"/>
  <c r="I1536" i="1"/>
  <c r="J1536" i="1"/>
  <c r="I1537" i="1"/>
  <c r="J1537" i="1"/>
  <c r="I1538" i="1"/>
  <c r="J1538" i="1"/>
  <c r="I1539" i="1"/>
  <c r="J1539" i="1"/>
  <c r="I1540" i="1"/>
  <c r="J1540" i="1"/>
  <c r="I1541" i="1"/>
  <c r="J1541" i="1"/>
  <c r="I1542" i="1"/>
  <c r="J1542" i="1"/>
  <c r="I1543" i="1"/>
  <c r="J1543" i="1"/>
  <c r="I1544" i="1"/>
  <c r="J1544" i="1"/>
  <c r="I1545" i="1"/>
  <c r="J1545" i="1"/>
  <c r="I1546" i="1"/>
  <c r="J1546" i="1"/>
  <c r="I1547" i="1"/>
  <c r="J1547" i="1"/>
  <c r="I1548" i="1"/>
  <c r="J1548" i="1"/>
  <c r="I1549" i="1"/>
  <c r="J1549" i="1"/>
  <c r="I1550" i="1"/>
  <c r="J1550" i="1"/>
  <c r="I1551" i="1"/>
  <c r="J1551" i="1"/>
  <c r="I1552" i="1"/>
  <c r="J1552" i="1"/>
  <c r="I1553" i="1"/>
  <c r="J1553" i="1"/>
  <c r="I1554" i="1"/>
  <c r="J1554" i="1"/>
  <c r="I1555" i="1"/>
  <c r="J1555" i="1"/>
  <c r="I1556" i="1"/>
  <c r="J1556" i="1"/>
  <c r="I1557" i="1"/>
  <c r="J1557" i="1"/>
  <c r="I1558" i="1"/>
  <c r="J1558" i="1"/>
  <c r="I1559" i="1"/>
  <c r="J1559" i="1"/>
  <c r="I1560" i="1"/>
  <c r="J1560" i="1"/>
  <c r="I1561" i="1"/>
  <c r="J1561" i="1"/>
  <c r="I1562" i="1"/>
  <c r="J1562" i="1"/>
  <c r="I1563" i="1"/>
  <c r="J1563" i="1"/>
  <c r="I1564" i="1"/>
  <c r="J1564" i="1"/>
  <c r="I1565" i="1"/>
  <c r="J1565" i="1"/>
  <c r="I1566" i="1"/>
  <c r="J1566" i="1"/>
  <c r="I1567" i="1"/>
  <c r="J1567" i="1"/>
  <c r="I1568" i="1"/>
  <c r="J1568" i="1"/>
  <c r="I1569" i="1"/>
  <c r="J1569" i="1"/>
  <c r="I1570" i="1"/>
  <c r="J1570" i="1"/>
  <c r="I1571" i="1"/>
  <c r="J1571" i="1"/>
  <c r="I1572" i="1"/>
  <c r="J1572" i="1"/>
  <c r="I1573" i="1"/>
  <c r="J1573" i="1"/>
  <c r="I1574" i="1"/>
  <c r="J1574" i="1"/>
  <c r="I1575" i="1"/>
  <c r="J1575" i="1"/>
  <c r="I1576" i="1"/>
  <c r="J1576" i="1"/>
  <c r="I1577" i="1"/>
  <c r="J1577" i="1"/>
  <c r="I1578" i="1"/>
  <c r="J1578" i="1"/>
  <c r="I1579" i="1"/>
  <c r="J1579" i="1"/>
  <c r="I1580" i="1"/>
  <c r="J1580" i="1"/>
  <c r="I1581" i="1"/>
  <c r="J1581" i="1"/>
  <c r="I1582" i="1"/>
  <c r="J1582" i="1"/>
  <c r="I1583" i="1"/>
  <c r="J1583" i="1"/>
  <c r="I1584" i="1"/>
  <c r="J1584" i="1"/>
  <c r="I1585" i="1"/>
  <c r="J1585" i="1"/>
  <c r="I1586" i="1"/>
  <c r="J1586" i="1"/>
  <c r="I1587" i="1"/>
  <c r="J1587" i="1"/>
  <c r="I1588" i="1"/>
  <c r="J1588" i="1"/>
  <c r="I1589" i="1"/>
  <c r="J1589" i="1"/>
  <c r="I1590" i="1"/>
  <c r="J1590" i="1"/>
  <c r="I1591" i="1"/>
  <c r="J1591" i="1"/>
  <c r="I1592" i="1"/>
  <c r="J1592" i="1"/>
  <c r="I1593" i="1"/>
  <c r="J1593" i="1"/>
  <c r="I1594" i="1"/>
  <c r="J1594" i="1"/>
  <c r="I1595" i="1"/>
  <c r="J1595" i="1"/>
  <c r="I1596" i="1"/>
  <c r="J1596" i="1"/>
  <c r="I1597" i="1"/>
  <c r="J1597" i="1"/>
  <c r="I1598" i="1"/>
  <c r="J1598" i="1"/>
  <c r="I1599" i="1"/>
  <c r="J1599" i="1"/>
  <c r="I1600" i="1"/>
  <c r="J1600" i="1"/>
  <c r="I1601" i="1"/>
  <c r="J1601" i="1"/>
  <c r="I1602" i="1"/>
  <c r="J1602" i="1"/>
  <c r="I1603" i="1"/>
  <c r="J1603" i="1"/>
  <c r="I1604" i="1"/>
  <c r="J1604" i="1"/>
  <c r="I1605" i="1"/>
  <c r="J1605" i="1"/>
  <c r="I1606" i="1"/>
  <c r="J1606" i="1"/>
  <c r="I1607" i="1"/>
  <c r="J1607" i="1"/>
  <c r="I1608" i="1"/>
  <c r="J1608" i="1"/>
  <c r="I1609" i="1"/>
  <c r="J1609" i="1"/>
  <c r="I1610" i="1"/>
  <c r="J1610" i="1"/>
  <c r="I1611" i="1"/>
  <c r="J1611" i="1"/>
  <c r="I1612" i="1"/>
  <c r="J1612" i="1"/>
  <c r="I1613" i="1"/>
  <c r="J1613" i="1"/>
  <c r="I1614" i="1"/>
  <c r="J1614" i="1"/>
  <c r="I1615" i="1"/>
  <c r="J1615" i="1"/>
  <c r="I1616" i="1"/>
  <c r="J1616" i="1"/>
  <c r="I1617" i="1"/>
  <c r="J1617" i="1"/>
  <c r="I1618" i="1"/>
  <c r="J1618" i="1"/>
  <c r="I1619" i="1"/>
  <c r="J1619" i="1"/>
  <c r="I1620" i="1"/>
  <c r="J1620" i="1"/>
  <c r="I1621" i="1"/>
  <c r="J1621" i="1"/>
  <c r="I1622" i="1"/>
  <c r="J1622" i="1"/>
  <c r="I1623" i="1"/>
  <c r="J1623" i="1"/>
  <c r="I1624" i="1"/>
  <c r="J1624" i="1"/>
  <c r="I1625" i="1"/>
  <c r="J1625" i="1"/>
  <c r="I1626" i="1"/>
  <c r="J1626" i="1"/>
  <c r="I1627" i="1"/>
  <c r="J1627" i="1"/>
  <c r="I1628" i="1"/>
  <c r="J1628" i="1"/>
  <c r="I1629" i="1"/>
  <c r="J1629" i="1"/>
  <c r="I1630" i="1"/>
  <c r="J1630" i="1"/>
  <c r="I1631" i="1"/>
  <c r="J1631" i="1"/>
  <c r="I1632" i="1"/>
  <c r="J1632" i="1"/>
  <c r="I1633" i="1"/>
  <c r="J1633" i="1"/>
  <c r="I1634" i="1"/>
  <c r="J1634" i="1"/>
  <c r="I1635" i="1"/>
  <c r="J1635" i="1"/>
  <c r="I1636" i="1"/>
  <c r="J1636" i="1"/>
  <c r="I1637" i="1"/>
  <c r="J1637" i="1"/>
  <c r="I1638" i="1"/>
  <c r="J1638" i="1"/>
  <c r="I1639" i="1"/>
  <c r="J1639" i="1"/>
  <c r="I1640" i="1"/>
  <c r="J1640" i="1"/>
  <c r="I1641" i="1"/>
  <c r="J1641" i="1"/>
  <c r="I1642" i="1"/>
  <c r="J1642" i="1"/>
  <c r="I1643" i="1"/>
  <c r="J1643" i="1"/>
  <c r="I1644" i="1"/>
  <c r="J1644" i="1"/>
  <c r="I1645" i="1"/>
  <c r="J1645" i="1"/>
  <c r="I1646" i="1"/>
  <c r="J1646" i="1"/>
  <c r="I1647" i="1"/>
  <c r="J1647" i="1"/>
  <c r="I1648" i="1"/>
  <c r="J1648" i="1"/>
  <c r="I1649" i="1"/>
  <c r="J1649" i="1"/>
  <c r="I1650" i="1"/>
  <c r="J1650" i="1"/>
  <c r="I1651" i="1"/>
  <c r="J1651" i="1"/>
  <c r="I1652" i="1"/>
  <c r="J1652" i="1"/>
  <c r="I1653" i="1"/>
  <c r="J1653" i="1"/>
  <c r="I1654" i="1"/>
  <c r="J1654" i="1"/>
  <c r="I1655" i="1"/>
  <c r="J1655" i="1"/>
  <c r="I1656" i="1"/>
  <c r="J1656" i="1"/>
  <c r="I1657" i="1"/>
  <c r="J1657" i="1"/>
  <c r="I1658" i="1"/>
  <c r="J1658" i="1"/>
  <c r="I1659" i="1"/>
  <c r="J1659" i="1"/>
  <c r="I1660" i="1"/>
  <c r="J1660" i="1"/>
  <c r="I1661" i="1"/>
  <c r="J1661" i="1"/>
  <c r="I1662" i="1"/>
  <c r="J1662" i="1"/>
  <c r="I1663" i="1"/>
  <c r="J1663" i="1"/>
  <c r="I1664" i="1"/>
  <c r="J1664" i="1"/>
  <c r="I1665" i="1"/>
  <c r="J1665" i="1"/>
  <c r="I1666" i="1"/>
  <c r="J1666" i="1"/>
  <c r="I1667" i="1"/>
  <c r="J1667" i="1"/>
  <c r="I1668" i="1"/>
  <c r="J1668" i="1"/>
  <c r="I1669" i="1"/>
  <c r="J1669" i="1"/>
  <c r="I1670" i="1"/>
  <c r="J1670" i="1"/>
  <c r="I1671" i="1"/>
  <c r="J1671" i="1"/>
  <c r="I1672" i="1"/>
  <c r="J1672" i="1"/>
  <c r="I1673" i="1"/>
  <c r="J1673" i="1"/>
  <c r="I1674" i="1"/>
  <c r="J1674" i="1"/>
  <c r="I1675" i="1"/>
  <c r="J1675" i="1"/>
  <c r="I1676" i="1"/>
  <c r="J1676" i="1"/>
  <c r="I1677" i="1"/>
  <c r="J1677" i="1"/>
  <c r="I1678" i="1"/>
  <c r="J1678" i="1"/>
  <c r="I1679" i="1"/>
  <c r="J1679" i="1"/>
  <c r="I1680" i="1"/>
  <c r="J1680" i="1"/>
  <c r="I1681" i="1"/>
  <c r="J1681" i="1"/>
  <c r="I1682" i="1"/>
  <c r="J1682" i="1"/>
  <c r="I1683" i="1"/>
  <c r="J1683" i="1"/>
  <c r="I1684" i="1"/>
  <c r="J1684" i="1"/>
  <c r="I1685" i="1"/>
  <c r="J1685" i="1"/>
  <c r="I1686" i="1"/>
  <c r="J1686" i="1"/>
  <c r="I1687" i="1"/>
  <c r="J1687" i="1"/>
  <c r="I1688" i="1"/>
  <c r="J1688" i="1"/>
  <c r="I1689" i="1"/>
  <c r="J1689" i="1"/>
  <c r="I1690" i="1"/>
  <c r="J1690" i="1"/>
  <c r="I1691" i="1"/>
  <c r="J1691" i="1"/>
  <c r="I1692" i="1"/>
  <c r="J1692" i="1"/>
  <c r="I1693" i="1"/>
  <c r="J1693" i="1"/>
  <c r="I1694" i="1"/>
  <c r="J1694" i="1"/>
  <c r="I1695" i="1"/>
  <c r="J1695" i="1"/>
  <c r="I1696" i="1"/>
  <c r="J1696" i="1"/>
  <c r="I1697" i="1"/>
  <c r="J1697" i="1"/>
  <c r="I1698" i="1"/>
  <c r="J1698" i="1"/>
  <c r="I1699" i="1"/>
  <c r="J1699" i="1"/>
  <c r="I1700" i="1"/>
  <c r="J1700" i="1"/>
  <c r="I1701" i="1"/>
  <c r="J1701" i="1"/>
  <c r="I1702" i="1"/>
  <c r="J1702" i="1"/>
  <c r="I1703" i="1"/>
  <c r="J1703" i="1"/>
  <c r="I1704" i="1"/>
  <c r="J1704" i="1"/>
  <c r="I1705" i="1"/>
  <c r="J1705" i="1"/>
  <c r="I1706" i="1"/>
  <c r="J1706" i="1"/>
  <c r="I1707" i="1"/>
  <c r="J1707" i="1"/>
  <c r="I1708" i="1"/>
  <c r="J1708" i="1"/>
  <c r="I1709" i="1"/>
  <c r="J1709" i="1"/>
  <c r="I1710" i="1"/>
  <c r="J1710" i="1"/>
  <c r="I1711" i="1"/>
  <c r="J1711" i="1"/>
  <c r="I1712" i="1"/>
  <c r="J1712" i="1"/>
  <c r="I1713" i="1"/>
  <c r="J1713" i="1"/>
  <c r="I1714" i="1"/>
  <c r="J1714" i="1"/>
  <c r="I1715" i="1"/>
  <c r="J1715" i="1"/>
  <c r="I1716" i="1"/>
  <c r="J1716" i="1"/>
  <c r="I1717" i="1"/>
  <c r="J1717" i="1"/>
  <c r="I1718" i="1"/>
  <c r="J1718" i="1"/>
  <c r="I1719" i="1"/>
  <c r="J1719" i="1"/>
  <c r="I1720" i="1"/>
  <c r="J1720" i="1"/>
  <c r="I1721" i="1"/>
  <c r="J1721" i="1"/>
  <c r="I1722" i="1"/>
  <c r="J1722" i="1"/>
  <c r="I1723" i="1"/>
  <c r="J1723" i="1"/>
  <c r="I1724" i="1"/>
  <c r="J1724" i="1"/>
  <c r="I1725" i="1"/>
  <c r="J1725" i="1"/>
  <c r="I1726" i="1"/>
  <c r="J1726" i="1"/>
  <c r="I1727" i="1"/>
  <c r="J1727" i="1"/>
  <c r="I1728" i="1"/>
  <c r="J1728" i="1"/>
  <c r="I1729" i="1"/>
  <c r="J1729" i="1"/>
  <c r="I1730" i="1"/>
  <c r="J1730" i="1"/>
  <c r="I1731" i="1"/>
  <c r="J1731" i="1"/>
  <c r="I1732" i="1"/>
  <c r="J1732" i="1"/>
  <c r="I1733" i="1"/>
  <c r="J1733" i="1"/>
  <c r="I1734" i="1"/>
  <c r="J1734" i="1"/>
  <c r="I1735" i="1"/>
  <c r="J1735" i="1"/>
  <c r="I1736" i="1"/>
  <c r="J1736" i="1"/>
  <c r="I1737" i="1"/>
  <c r="J1737" i="1"/>
  <c r="I1738" i="1"/>
  <c r="J1738" i="1"/>
  <c r="I1739" i="1"/>
  <c r="J1739" i="1"/>
  <c r="I1740" i="1"/>
  <c r="J1740" i="1"/>
  <c r="I1741" i="1"/>
  <c r="J1741" i="1"/>
  <c r="I1742" i="1"/>
  <c r="J1742" i="1"/>
  <c r="I1743" i="1"/>
  <c r="J1743" i="1"/>
  <c r="I1744" i="1"/>
  <c r="J1744" i="1"/>
  <c r="I1745" i="1"/>
  <c r="J1745" i="1"/>
  <c r="I1746" i="1"/>
  <c r="J1746" i="1"/>
  <c r="I1747" i="1"/>
  <c r="J1747" i="1"/>
  <c r="I1748" i="1"/>
  <c r="J1748" i="1"/>
  <c r="I1749" i="1"/>
  <c r="J1749" i="1"/>
  <c r="I1750" i="1"/>
  <c r="J1750" i="1"/>
  <c r="I1751" i="1"/>
  <c r="J1751" i="1"/>
  <c r="I1752" i="1"/>
  <c r="J1752" i="1"/>
  <c r="I1753" i="1"/>
  <c r="J1753" i="1"/>
  <c r="I1754" i="1"/>
  <c r="J1754" i="1"/>
  <c r="I1755" i="1"/>
  <c r="J1755" i="1"/>
  <c r="I1756" i="1"/>
  <c r="J1756" i="1"/>
  <c r="I1757" i="1"/>
  <c r="J1757" i="1"/>
  <c r="I1758" i="1"/>
  <c r="J1758" i="1"/>
  <c r="I1759" i="1"/>
  <c r="J1759" i="1"/>
  <c r="I1760" i="1"/>
  <c r="J1760" i="1"/>
  <c r="I1761" i="1"/>
  <c r="J1761" i="1"/>
  <c r="I1762" i="1"/>
  <c r="J1762" i="1"/>
  <c r="I1763" i="1"/>
  <c r="J1763" i="1"/>
  <c r="I1764" i="1"/>
  <c r="J1764" i="1"/>
  <c r="I1765" i="1"/>
  <c r="J1765" i="1"/>
  <c r="I1766" i="1"/>
  <c r="J1766" i="1"/>
  <c r="I1767" i="1"/>
  <c r="J1767" i="1"/>
  <c r="I1768" i="1"/>
  <c r="J1768" i="1"/>
  <c r="I1769" i="1"/>
  <c r="J1769" i="1"/>
  <c r="I1770" i="1"/>
  <c r="J1770" i="1"/>
  <c r="I1771" i="1"/>
  <c r="J1771" i="1"/>
  <c r="I1772" i="1"/>
  <c r="J1772" i="1"/>
  <c r="I1773" i="1"/>
  <c r="J1773" i="1"/>
  <c r="I1774" i="1"/>
  <c r="J1774" i="1"/>
  <c r="I1775" i="1"/>
  <c r="J1775" i="1"/>
  <c r="I1776" i="1"/>
  <c r="J1776" i="1"/>
  <c r="I1777" i="1"/>
  <c r="J1777" i="1"/>
  <c r="I1778" i="1"/>
  <c r="J1778" i="1"/>
  <c r="I1779" i="1"/>
  <c r="J1779" i="1"/>
  <c r="I1780" i="1"/>
  <c r="J1780" i="1"/>
  <c r="I1781" i="1"/>
  <c r="J1781" i="1"/>
  <c r="I1782" i="1"/>
  <c r="J1782" i="1"/>
  <c r="I1783" i="1"/>
  <c r="J1783" i="1"/>
  <c r="I1784" i="1"/>
  <c r="J1784" i="1"/>
  <c r="I1785" i="1"/>
  <c r="J1785" i="1"/>
  <c r="I1786" i="1"/>
  <c r="J1786" i="1"/>
  <c r="I1787" i="1"/>
  <c r="J1787" i="1"/>
  <c r="I1788" i="1"/>
  <c r="J1788" i="1"/>
  <c r="I1789" i="1"/>
  <c r="J1789" i="1"/>
  <c r="I1790" i="1"/>
  <c r="J1790" i="1"/>
  <c r="I1791" i="1"/>
  <c r="J1791" i="1"/>
  <c r="I1792" i="1"/>
  <c r="J1792" i="1"/>
  <c r="I1793" i="1"/>
  <c r="J1793" i="1"/>
  <c r="I1794" i="1"/>
  <c r="J1794" i="1"/>
  <c r="I1795" i="1"/>
  <c r="J1795" i="1"/>
  <c r="I1796" i="1"/>
  <c r="J1796" i="1"/>
  <c r="I1797" i="1"/>
  <c r="J1797" i="1"/>
  <c r="I1798" i="1"/>
  <c r="J1798" i="1"/>
  <c r="I1799" i="1"/>
  <c r="J1799" i="1"/>
  <c r="I1800" i="1"/>
  <c r="J1800" i="1"/>
  <c r="I1801" i="1"/>
  <c r="J1801" i="1"/>
  <c r="I1802" i="1"/>
  <c r="J1802" i="1"/>
  <c r="I1803" i="1"/>
  <c r="J1803" i="1"/>
  <c r="I1804" i="1"/>
  <c r="J1804" i="1"/>
  <c r="I1805" i="1"/>
  <c r="J1805" i="1"/>
  <c r="I1806" i="1"/>
  <c r="J1806" i="1"/>
  <c r="I1807" i="1"/>
  <c r="J1807" i="1"/>
  <c r="I1808" i="1"/>
  <c r="J1808" i="1"/>
  <c r="I1809" i="1"/>
  <c r="J1809" i="1"/>
  <c r="I1810" i="1"/>
  <c r="J1810" i="1"/>
  <c r="I1811" i="1"/>
  <c r="J1811" i="1"/>
  <c r="I1812" i="1"/>
  <c r="J1812" i="1"/>
  <c r="I1813" i="1"/>
  <c r="J1813" i="1"/>
  <c r="I1814" i="1"/>
  <c r="J1814" i="1"/>
  <c r="I1815" i="1"/>
  <c r="J1815" i="1"/>
  <c r="I1816" i="1"/>
  <c r="J1816" i="1"/>
  <c r="I1817" i="1"/>
  <c r="J1817" i="1"/>
  <c r="I1818" i="1"/>
  <c r="J1818" i="1"/>
  <c r="I1819" i="1"/>
  <c r="J1819" i="1"/>
  <c r="I1820" i="1"/>
  <c r="J1820" i="1"/>
  <c r="I1821" i="1"/>
  <c r="J1821" i="1"/>
  <c r="I1822" i="1"/>
  <c r="J1822" i="1"/>
  <c r="I1823" i="1"/>
  <c r="J1823" i="1"/>
  <c r="I1824" i="1"/>
  <c r="J1824" i="1"/>
  <c r="I1825" i="1"/>
  <c r="J1825" i="1"/>
  <c r="I1826" i="1"/>
  <c r="J1826" i="1"/>
  <c r="I1827" i="1"/>
  <c r="J1827" i="1"/>
  <c r="I1828" i="1"/>
  <c r="J1828" i="1"/>
  <c r="I1829" i="1"/>
  <c r="J1829" i="1"/>
  <c r="I1830" i="1"/>
  <c r="J1830" i="1"/>
  <c r="I1831" i="1"/>
  <c r="J1831" i="1"/>
  <c r="I1832" i="1"/>
  <c r="J1832" i="1"/>
  <c r="I1833" i="1"/>
  <c r="J1833" i="1"/>
  <c r="I1834" i="1"/>
  <c r="J1834" i="1"/>
  <c r="I1835" i="1"/>
  <c r="J1835" i="1"/>
  <c r="I1836" i="1"/>
  <c r="J1836" i="1"/>
  <c r="I1837" i="1"/>
  <c r="J1837" i="1"/>
  <c r="I1838" i="1"/>
  <c r="J1838" i="1"/>
  <c r="I1839" i="1"/>
  <c r="J1839" i="1"/>
  <c r="I1840" i="1"/>
  <c r="J1840" i="1"/>
  <c r="I1841" i="1"/>
  <c r="J1841" i="1"/>
  <c r="I1842" i="1"/>
  <c r="J1842" i="1"/>
  <c r="I1843" i="1"/>
  <c r="J1843" i="1"/>
  <c r="I1844" i="1"/>
  <c r="J1844" i="1"/>
  <c r="I1845" i="1"/>
  <c r="J1845" i="1"/>
  <c r="I1846" i="1"/>
  <c r="J1846" i="1"/>
  <c r="I1847" i="1"/>
  <c r="J1847" i="1"/>
  <c r="I1848" i="1"/>
  <c r="J1848" i="1"/>
  <c r="I1849" i="1"/>
  <c r="J1849" i="1"/>
  <c r="I1850" i="1"/>
  <c r="J1850" i="1"/>
  <c r="I1851" i="1"/>
  <c r="J1851" i="1"/>
  <c r="I1852" i="1"/>
  <c r="J1852" i="1"/>
  <c r="I1853" i="1"/>
  <c r="J1853" i="1"/>
  <c r="I1854" i="1"/>
  <c r="J1854" i="1"/>
  <c r="I1855" i="1"/>
  <c r="J1855" i="1"/>
  <c r="I1856" i="1"/>
  <c r="J1856" i="1"/>
  <c r="I1857" i="1"/>
  <c r="J1857" i="1"/>
  <c r="I1858" i="1"/>
  <c r="J1858" i="1"/>
  <c r="I1859" i="1"/>
  <c r="J1859" i="1"/>
  <c r="I1860" i="1"/>
  <c r="J1860" i="1"/>
  <c r="I1861" i="1"/>
  <c r="J1861" i="1"/>
  <c r="I1862" i="1"/>
  <c r="J1862" i="1"/>
  <c r="I1863" i="1"/>
  <c r="J1863" i="1"/>
  <c r="I1864" i="1"/>
  <c r="J1864" i="1"/>
  <c r="I1865" i="1"/>
  <c r="J1865" i="1"/>
  <c r="I1866" i="1"/>
  <c r="J1866" i="1"/>
  <c r="I1867" i="1"/>
  <c r="J1867" i="1"/>
  <c r="I1868" i="1"/>
  <c r="J1868" i="1"/>
  <c r="I1869" i="1"/>
  <c r="J1869" i="1"/>
  <c r="I1870" i="1"/>
  <c r="J1870" i="1"/>
  <c r="I1871" i="1"/>
  <c r="J1871" i="1"/>
  <c r="I1872" i="1"/>
  <c r="J1872" i="1"/>
  <c r="I1873" i="1"/>
  <c r="J1873" i="1"/>
  <c r="I1874" i="1"/>
  <c r="J1874" i="1"/>
  <c r="I1875" i="1"/>
  <c r="J1875" i="1"/>
  <c r="I1876" i="1"/>
  <c r="J1876" i="1"/>
  <c r="I1877" i="1"/>
  <c r="J1877" i="1"/>
  <c r="I1878" i="1"/>
  <c r="J1878" i="1"/>
  <c r="I1879" i="1"/>
  <c r="J1879" i="1"/>
  <c r="I1880" i="1"/>
  <c r="J1880" i="1"/>
  <c r="I1881" i="1"/>
  <c r="J1881" i="1"/>
  <c r="I1882" i="1"/>
  <c r="J1882" i="1"/>
  <c r="I1883" i="1"/>
  <c r="J1883" i="1"/>
  <c r="I1884" i="1"/>
  <c r="J1884" i="1"/>
  <c r="I1885" i="1"/>
  <c r="J1885" i="1"/>
  <c r="I1886" i="1"/>
  <c r="J1886" i="1"/>
  <c r="I1887" i="1"/>
  <c r="J1887" i="1"/>
  <c r="I1888" i="1"/>
  <c r="J1888" i="1"/>
  <c r="I1889" i="1"/>
  <c r="J1889" i="1"/>
  <c r="I1890" i="1"/>
  <c r="J1890" i="1"/>
  <c r="I1891" i="1"/>
  <c r="J1891" i="1"/>
  <c r="I1892" i="1"/>
  <c r="J1892" i="1"/>
  <c r="I1893" i="1"/>
  <c r="J1893" i="1"/>
  <c r="I1894" i="1"/>
  <c r="J1894" i="1"/>
  <c r="I1895" i="1"/>
  <c r="J1895" i="1"/>
  <c r="I1896" i="1"/>
  <c r="J1896" i="1"/>
  <c r="I1897" i="1"/>
  <c r="J1897" i="1"/>
  <c r="I1898" i="1"/>
  <c r="J1898" i="1"/>
  <c r="I1899" i="1"/>
  <c r="J1899" i="1"/>
  <c r="I1900" i="1"/>
  <c r="J1900" i="1"/>
  <c r="I1901" i="1"/>
  <c r="J1901" i="1"/>
  <c r="I1902" i="1"/>
  <c r="J1902" i="1"/>
  <c r="I1903" i="1"/>
  <c r="J1903" i="1"/>
  <c r="I1904" i="1"/>
  <c r="J1904" i="1"/>
  <c r="I1905" i="1"/>
  <c r="J1905" i="1"/>
  <c r="I1906" i="1"/>
  <c r="J1906" i="1"/>
  <c r="I1907" i="1"/>
  <c r="J1907" i="1"/>
  <c r="I1908" i="1"/>
  <c r="J1908" i="1"/>
  <c r="I1909" i="1"/>
  <c r="J1909" i="1"/>
  <c r="I1910" i="1"/>
  <c r="J1910" i="1"/>
  <c r="I1911" i="1"/>
  <c r="J1911" i="1"/>
  <c r="I1912" i="1"/>
  <c r="J1912" i="1"/>
  <c r="I1913" i="1"/>
  <c r="J1913" i="1"/>
  <c r="I1914" i="1"/>
  <c r="J1914" i="1"/>
  <c r="I1915" i="1"/>
  <c r="J1915" i="1"/>
  <c r="I1916" i="1"/>
  <c r="J1916" i="1"/>
  <c r="I1917" i="1"/>
  <c r="J1917" i="1"/>
  <c r="I1918" i="1"/>
  <c r="J1918" i="1"/>
  <c r="I1919" i="1"/>
  <c r="J1919" i="1"/>
  <c r="I1920" i="1"/>
  <c r="J1920" i="1"/>
  <c r="I1921" i="1"/>
  <c r="J1921" i="1"/>
  <c r="I1922" i="1"/>
  <c r="J1922" i="1"/>
  <c r="I1923" i="1"/>
  <c r="J1923" i="1"/>
  <c r="I1924" i="1"/>
  <c r="J1924" i="1"/>
  <c r="I1925" i="1"/>
  <c r="J1925" i="1"/>
  <c r="I1926" i="1"/>
  <c r="J1926" i="1"/>
  <c r="I1927" i="1"/>
  <c r="J1927" i="1"/>
  <c r="I1928" i="1"/>
  <c r="J1928" i="1"/>
  <c r="I1929" i="1"/>
  <c r="J1929" i="1"/>
  <c r="I1930" i="1"/>
  <c r="J1930" i="1"/>
  <c r="I1931" i="1"/>
  <c r="J1931" i="1"/>
  <c r="I1932" i="1"/>
  <c r="J1932" i="1"/>
  <c r="I1933" i="1"/>
  <c r="J1933" i="1"/>
  <c r="I1934" i="1"/>
  <c r="J1934" i="1"/>
  <c r="I1935" i="1"/>
  <c r="J1935" i="1"/>
  <c r="I1936" i="1"/>
  <c r="J1936" i="1"/>
  <c r="I1937" i="1"/>
  <c r="J1937" i="1"/>
  <c r="I1938" i="1"/>
  <c r="J1938" i="1"/>
  <c r="I1939" i="1"/>
  <c r="J1939" i="1"/>
  <c r="I1940" i="1"/>
  <c r="J1940" i="1"/>
  <c r="I1941" i="1"/>
  <c r="J1941" i="1"/>
  <c r="I1942" i="1"/>
  <c r="J1942" i="1"/>
  <c r="I1943" i="1"/>
  <c r="J1943" i="1"/>
  <c r="I1944" i="1"/>
  <c r="J1944" i="1"/>
  <c r="I1945" i="1"/>
  <c r="J1945" i="1"/>
  <c r="I1946" i="1"/>
  <c r="J1946" i="1"/>
  <c r="I1947" i="1"/>
  <c r="J1947" i="1"/>
  <c r="I1948" i="1"/>
  <c r="J1948" i="1"/>
  <c r="I1949" i="1"/>
  <c r="J1949" i="1"/>
  <c r="I1950" i="1"/>
  <c r="J1950" i="1"/>
  <c r="I1951" i="1"/>
  <c r="J1951" i="1"/>
  <c r="I1952" i="1"/>
  <c r="J1952" i="1"/>
  <c r="I1953" i="1"/>
  <c r="J1953" i="1"/>
  <c r="I1954" i="1"/>
  <c r="J1954" i="1"/>
  <c r="I1955" i="1"/>
  <c r="J1955" i="1"/>
  <c r="I1956" i="1"/>
  <c r="J1956" i="1"/>
  <c r="I1957" i="1"/>
  <c r="J1957" i="1"/>
  <c r="I1958" i="1"/>
  <c r="J1958" i="1"/>
  <c r="I1959" i="1"/>
  <c r="J1959" i="1"/>
  <c r="I1960" i="1"/>
  <c r="J1960" i="1"/>
  <c r="I1961" i="1"/>
  <c r="J1961" i="1"/>
  <c r="I1962" i="1"/>
  <c r="J1962" i="1"/>
  <c r="I1963" i="1"/>
  <c r="J1963" i="1"/>
  <c r="I1964" i="1"/>
  <c r="J1964" i="1"/>
  <c r="I1965" i="1"/>
  <c r="J1965" i="1"/>
  <c r="I1966" i="1"/>
  <c r="J1966" i="1"/>
  <c r="I1967" i="1"/>
  <c r="J1967" i="1"/>
  <c r="I1968" i="1"/>
  <c r="J1968" i="1"/>
  <c r="I1969" i="1"/>
  <c r="J1969" i="1"/>
  <c r="I1970" i="1"/>
  <c r="J1970" i="1"/>
  <c r="I1971" i="1"/>
  <c r="J1971" i="1"/>
  <c r="I1972" i="1"/>
  <c r="J1972" i="1"/>
  <c r="I1973" i="1"/>
  <c r="J1973" i="1"/>
  <c r="I1974" i="1"/>
  <c r="J1974" i="1"/>
  <c r="I1975" i="1"/>
  <c r="J1975" i="1"/>
  <c r="I1976" i="1"/>
  <c r="J1976" i="1"/>
  <c r="I1977" i="1"/>
  <c r="J1977" i="1"/>
  <c r="I1978" i="1"/>
  <c r="J1978" i="1"/>
  <c r="I1979" i="1"/>
  <c r="J1979" i="1"/>
  <c r="I1980" i="1"/>
  <c r="J1980" i="1"/>
  <c r="I1981" i="1"/>
  <c r="J1981" i="1"/>
  <c r="I1982" i="1"/>
  <c r="J1982" i="1"/>
  <c r="I1983" i="1"/>
  <c r="J1983" i="1"/>
  <c r="I1984" i="1"/>
  <c r="J1984" i="1"/>
  <c r="I1985" i="1"/>
  <c r="J1985" i="1"/>
  <c r="I1986" i="1"/>
  <c r="J1986" i="1"/>
  <c r="I1987" i="1"/>
  <c r="J1987" i="1"/>
  <c r="I1988" i="1"/>
  <c r="J1988" i="1"/>
  <c r="I1989" i="1"/>
  <c r="J1989" i="1"/>
  <c r="I1990" i="1"/>
  <c r="J1990" i="1"/>
  <c r="I1991" i="1"/>
  <c r="J1991" i="1"/>
  <c r="I1992" i="1"/>
  <c r="J1992" i="1"/>
  <c r="I1993" i="1"/>
  <c r="J1993" i="1"/>
  <c r="I1994" i="1"/>
  <c r="J1994" i="1"/>
  <c r="I1995" i="1"/>
  <c r="J1995" i="1"/>
  <c r="I1996" i="1"/>
  <c r="J1996" i="1"/>
  <c r="I1997" i="1"/>
  <c r="J1997" i="1"/>
  <c r="I1998" i="1"/>
  <c r="J1998" i="1"/>
  <c r="I1999" i="1"/>
  <c r="J1999" i="1"/>
  <c r="I2000" i="1"/>
  <c r="J2000" i="1"/>
  <c r="I2001" i="1"/>
  <c r="J2001" i="1"/>
  <c r="I2002" i="1"/>
  <c r="J2002" i="1"/>
  <c r="I2003" i="1"/>
  <c r="J2003" i="1"/>
  <c r="I2004" i="1"/>
  <c r="J2004" i="1"/>
  <c r="I2005" i="1"/>
  <c r="J2005" i="1"/>
  <c r="I2006" i="1"/>
  <c r="J2006" i="1"/>
  <c r="I2007" i="1"/>
  <c r="J2007" i="1"/>
  <c r="I2008" i="1"/>
  <c r="J2008" i="1"/>
  <c r="I2009" i="1"/>
  <c r="J2009" i="1"/>
  <c r="I2010" i="1"/>
  <c r="J2010" i="1"/>
  <c r="I2011" i="1"/>
  <c r="J2011" i="1"/>
  <c r="I2012" i="1"/>
  <c r="J2012" i="1"/>
  <c r="I2013" i="1"/>
  <c r="J2013" i="1"/>
  <c r="I2014" i="1"/>
  <c r="J2014" i="1"/>
  <c r="I2015" i="1"/>
  <c r="J2015" i="1"/>
  <c r="I2016" i="1"/>
  <c r="J2016" i="1"/>
  <c r="I2017" i="1"/>
  <c r="J2017" i="1"/>
  <c r="I2018" i="1"/>
  <c r="J2018" i="1"/>
  <c r="I2019" i="1"/>
  <c r="J2019" i="1"/>
  <c r="I2020" i="1"/>
  <c r="J2020" i="1"/>
  <c r="I2021" i="1"/>
  <c r="J2021" i="1"/>
  <c r="I2022" i="1"/>
  <c r="J2022" i="1"/>
  <c r="I2023" i="1"/>
  <c r="J2023" i="1"/>
  <c r="I2024" i="1"/>
  <c r="J2024" i="1"/>
  <c r="I2025" i="1"/>
  <c r="J2025" i="1"/>
  <c r="I2026" i="1"/>
  <c r="J2026" i="1"/>
  <c r="I2027" i="1"/>
  <c r="J2027" i="1"/>
  <c r="I2028" i="1"/>
  <c r="J2028" i="1"/>
  <c r="I2029" i="1"/>
  <c r="J2029" i="1"/>
  <c r="I2030" i="1"/>
  <c r="J2030" i="1"/>
  <c r="I2031" i="1"/>
  <c r="J2031" i="1"/>
  <c r="I2032" i="1"/>
  <c r="J2032" i="1"/>
  <c r="I2033" i="1"/>
  <c r="J2033" i="1"/>
  <c r="I2034" i="1"/>
  <c r="J2034" i="1"/>
  <c r="I2035" i="1"/>
  <c r="J2035" i="1"/>
  <c r="I2036" i="1"/>
  <c r="J2036" i="1"/>
  <c r="I2037" i="1"/>
  <c r="J2037" i="1"/>
  <c r="I2038" i="1"/>
  <c r="J2038" i="1"/>
  <c r="I2039" i="1"/>
  <c r="J2039" i="1"/>
  <c r="I2040" i="1"/>
  <c r="J2040" i="1"/>
  <c r="I2041" i="1"/>
  <c r="J2041" i="1"/>
  <c r="I2042" i="1"/>
  <c r="J2042" i="1"/>
  <c r="I2043" i="1"/>
  <c r="J2043" i="1"/>
  <c r="I2044" i="1"/>
  <c r="J2044" i="1"/>
  <c r="I2045" i="1"/>
  <c r="J2045" i="1"/>
  <c r="I2046" i="1"/>
  <c r="J2046" i="1"/>
  <c r="I2047" i="1"/>
  <c r="J2047" i="1"/>
  <c r="I2048" i="1"/>
  <c r="J2048" i="1"/>
  <c r="I2049" i="1"/>
  <c r="J2049" i="1"/>
  <c r="I2050" i="1"/>
  <c r="J2050" i="1"/>
  <c r="I2051" i="1"/>
  <c r="J2051" i="1"/>
  <c r="I2052" i="1"/>
  <c r="J2052" i="1"/>
  <c r="I2053" i="1"/>
  <c r="J2053" i="1"/>
  <c r="I2054" i="1"/>
  <c r="J2054" i="1"/>
  <c r="I2055" i="1"/>
  <c r="J2055" i="1"/>
  <c r="I2056" i="1"/>
  <c r="J2056" i="1"/>
  <c r="I2057" i="1"/>
  <c r="J2057" i="1"/>
  <c r="I2058" i="1"/>
  <c r="J2058" i="1"/>
  <c r="I2059" i="1"/>
  <c r="J2059" i="1"/>
  <c r="I2060" i="1"/>
  <c r="J2060" i="1"/>
  <c r="I2061" i="1"/>
  <c r="J2061" i="1"/>
  <c r="I2062" i="1"/>
  <c r="J2062" i="1"/>
  <c r="I2063" i="1"/>
  <c r="J2063" i="1"/>
  <c r="I2064" i="1"/>
  <c r="J2064" i="1"/>
  <c r="I2065" i="1"/>
  <c r="J2065" i="1"/>
  <c r="I2066" i="1"/>
  <c r="J2066" i="1"/>
  <c r="I2067" i="1"/>
  <c r="J2067" i="1"/>
  <c r="I2068" i="1"/>
  <c r="J2068" i="1"/>
  <c r="I2069" i="1"/>
  <c r="J2069" i="1"/>
  <c r="I2070" i="1"/>
  <c r="J2070" i="1"/>
  <c r="I2071" i="1"/>
  <c r="J2071" i="1"/>
  <c r="I2072" i="1"/>
  <c r="J2072" i="1"/>
  <c r="I2073" i="1"/>
  <c r="J2073" i="1"/>
  <c r="I2074" i="1"/>
  <c r="J2074" i="1"/>
  <c r="I2075" i="1"/>
  <c r="J2075" i="1"/>
  <c r="I2076" i="1"/>
  <c r="J2076" i="1"/>
  <c r="I2077" i="1"/>
  <c r="J2077" i="1"/>
  <c r="I2078" i="1"/>
  <c r="J2078" i="1"/>
  <c r="I2079" i="1"/>
  <c r="J2079" i="1"/>
  <c r="I2080" i="1"/>
  <c r="J2080" i="1"/>
  <c r="I2081" i="1"/>
  <c r="J2081" i="1"/>
  <c r="I2082" i="1"/>
  <c r="J2082" i="1"/>
  <c r="I2083" i="1"/>
  <c r="J2083" i="1"/>
  <c r="I2084" i="1"/>
  <c r="J2084" i="1"/>
  <c r="I2085" i="1"/>
  <c r="J2085" i="1"/>
  <c r="I2086" i="1"/>
  <c r="J2086" i="1"/>
  <c r="I2087" i="1"/>
  <c r="J2087" i="1"/>
  <c r="I2088" i="1"/>
  <c r="J2088" i="1"/>
  <c r="I2089" i="1"/>
  <c r="J2089" i="1"/>
  <c r="I2090" i="1"/>
  <c r="J2090" i="1"/>
  <c r="I2091" i="1"/>
  <c r="J2091" i="1"/>
  <c r="I2092" i="1"/>
  <c r="J2092" i="1"/>
  <c r="I2093" i="1"/>
  <c r="J2093" i="1"/>
  <c r="I2094" i="1"/>
  <c r="J2094" i="1"/>
  <c r="I2095" i="1"/>
  <c r="J2095" i="1"/>
  <c r="I2096" i="1"/>
  <c r="J2096" i="1"/>
  <c r="I2097" i="1"/>
  <c r="J2097" i="1"/>
  <c r="I2098" i="1"/>
  <c r="J2098" i="1"/>
  <c r="I2099" i="1"/>
  <c r="J2099" i="1"/>
  <c r="I2100" i="1"/>
  <c r="J2100" i="1"/>
  <c r="I2101" i="1"/>
  <c r="J2101" i="1"/>
  <c r="I2102" i="1"/>
  <c r="J2102" i="1"/>
  <c r="I2103" i="1"/>
  <c r="J2103" i="1"/>
  <c r="I2104" i="1"/>
  <c r="J2104" i="1"/>
  <c r="I2105" i="1"/>
  <c r="J2105" i="1"/>
  <c r="I2106" i="1"/>
  <c r="J2106" i="1"/>
  <c r="I2107" i="1"/>
  <c r="J2107" i="1"/>
  <c r="I2108" i="1"/>
  <c r="J2108" i="1"/>
  <c r="I2109" i="1"/>
  <c r="J2109" i="1"/>
  <c r="I2110" i="1"/>
  <c r="J2110" i="1"/>
  <c r="I2111" i="1"/>
  <c r="J2111" i="1"/>
  <c r="I2112" i="1"/>
  <c r="J2112" i="1"/>
  <c r="I2113" i="1"/>
  <c r="J2113" i="1"/>
  <c r="I2114" i="1"/>
  <c r="J2114" i="1"/>
  <c r="I2115" i="1"/>
  <c r="J2115" i="1"/>
  <c r="I2116" i="1"/>
  <c r="J2116" i="1"/>
  <c r="I2117" i="1"/>
  <c r="J2117" i="1"/>
  <c r="I2118" i="1"/>
  <c r="J2118" i="1"/>
  <c r="I2119" i="1"/>
  <c r="J2119" i="1"/>
  <c r="I2120" i="1"/>
  <c r="J2120" i="1"/>
  <c r="I2121" i="1"/>
  <c r="J2121" i="1"/>
  <c r="I2122" i="1"/>
  <c r="J2122" i="1"/>
  <c r="I2123" i="1"/>
  <c r="J2123" i="1"/>
  <c r="I2124" i="1"/>
  <c r="J2124" i="1"/>
  <c r="I2125" i="1"/>
  <c r="J2125" i="1"/>
  <c r="I2126" i="1"/>
  <c r="J2126" i="1"/>
  <c r="I2127" i="1"/>
  <c r="J2127" i="1"/>
  <c r="I2128" i="1"/>
  <c r="J2128" i="1"/>
  <c r="I2129" i="1"/>
  <c r="J2129" i="1"/>
  <c r="I2130" i="1"/>
  <c r="J2130" i="1"/>
  <c r="I2131" i="1"/>
  <c r="J2131" i="1"/>
  <c r="I2132" i="1"/>
  <c r="J2132" i="1"/>
  <c r="I2133" i="1"/>
  <c r="J2133" i="1"/>
  <c r="I2134" i="1"/>
  <c r="J2134" i="1"/>
  <c r="I2135" i="1"/>
  <c r="J2135" i="1"/>
  <c r="I2136" i="1"/>
  <c r="J2136" i="1"/>
  <c r="I2137" i="1"/>
  <c r="J2137" i="1"/>
  <c r="I2138" i="1"/>
  <c r="J2138" i="1"/>
  <c r="I2139" i="1"/>
  <c r="J2139" i="1"/>
  <c r="I2140" i="1"/>
  <c r="J2140" i="1"/>
  <c r="I2141" i="1"/>
  <c r="J2141" i="1"/>
  <c r="I2142" i="1"/>
  <c r="J2142" i="1"/>
  <c r="I2143" i="1"/>
  <c r="J2143" i="1"/>
  <c r="I2144" i="1"/>
  <c r="J2144" i="1"/>
  <c r="I2145" i="1"/>
  <c r="J2145" i="1"/>
  <c r="I2146" i="1"/>
  <c r="J2146" i="1"/>
  <c r="I2147" i="1"/>
  <c r="J2147" i="1"/>
  <c r="I2148" i="1"/>
  <c r="J2148" i="1"/>
  <c r="I2149" i="1"/>
  <c r="J2149" i="1"/>
  <c r="I2150" i="1"/>
  <c r="J2150" i="1"/>
  <c r="I2151" i="1"/>
  <c r="J2151" i="1"/>
  <c r="I2152" i="1"/>
  <c r="J2152" i="1"/>
  <c r="I2153" i="1"/>
  <c r="J2153" i="1"/>
  <c r="I2154" i="1"/>
  <c r="J2154" i="1"/>
  <c r="I2155" i="1"/>
  <c r="J2155" i="1"/>
  <c r="I2156" i="1"/>
  <c r="J2156" i="1"/>
  <c r="I2157" i="1"/>
  <c r="J2157" i="1"/>
  <c r="I2158" i="1"/>
  <c r="J2158" i="1"/>
  <c r="I2159" i="1"/>
  <c r="J2159" i="1"/>
  <c r="I2160" i="1"/>
  <c r="J2160" i="1"/>
  <c r="I2161" i="1"/>
  <c r="J2161" i="1"/>
  <c r="I2162" i="1"/>
  <c r="J2162" i="1"/>
  <c r="I2163" i="1"/>
  <c r="J2163" i="1"/>
  <c r="I2164" i="1"/>
  <c r="J2164" i="1"/>
  <c r="I2165" i="1"/>
  <c r="J2165" i="1"/>
  <c r="I2166" i="1"/>
  <c r="J2166" i="1"/>
  <c r="I2167" i="1"/>
  <c r="J2167" i="1"/>
  <c r="I2168" i="1"/>
  <c r="J2168" i="1"/>
  <c r="I2169" i="1"/>
  <c r="J2169" i="1"/>
  <c r="I2170" i="1"/>
  <c r="J2170" i="1"/>
  <c r="I2171" i="1"/>
  <c r="J2171" i="1"/>
  <c r="I2172" i="1"/>
  <c r="J2172" i="1"/>
  <c r="I2173" i="1"/>
  <c r="J2173" i="1"/>
  <c r="I2174" i="1"/>
  <c r="J2174" i="1"/>
  <c r="I2175" i="1"/>
  <c r="J2175" i="1"/>
  <c r="I2176" i="1"/>
  <c r="J2176" i="1"/>
  <c r="I2177" i="1"/>
  <c r="J2177" i="1"/>
  <c r="I2178" i="1"/>
  <c r="J2178" i="1"/>
  <c r="I2179" i="1"/>
  <c r="J2179" i="1"/>
  <c r="I2180" i="1"/>
  <c r="J2180" i="1"/>
  <c r="I2181" i="1"/>
  <c r="J2181" i="1"/>
  <c r="I2182" i="1"/>
  <c r="J2182" i="1"/>
  <c r="I2183" i="1"/>
  <c r="J2183" i="1"/>
  <c r="I2184" i="1"/>
  <c r="J2184" i="1"/>
  <c r="I2185" i="1"/>
  <c r="J2185" i="1"/>
  <c r="I2186" i="1"/>
  <c r="J2186" i="1"/>
  <c r="I2187" i="1"/>
  <c r="J2187" i="1"/>
  <c r="I2188" i="1"/>
  <c r="J2188" i="1"/>
  <c r="I2189" i="1"/>
  <c r="J2189" i="1"/>
  <c r="I2190" i="1"/>
  <c r="J2190" i="1"/>
  <c r="I2191" i="1"/>
  <c r="J2191" i="1"/>
  <c r="I2192" i="1"/>
  <c r="J2192" i="1"/>
  <c r="I2193" i="1"/>
  <c r="J2193" i="1"/>
  <c r="I2194" i="1"/>
  <c r="J2194" i="1"/>
  <c r="I2195" i="1"/>
  <c r="J2195" i="1"/>
  <c r="I2196" i="1"/>
  <c r="J2196" i="1"/>
  <c r="I2197" i="1"/>
  <c r="J2197" i="1"/>
  <c r="I2198" i="1"/>
  <c r="J2198" i="1"/>
  <c r="I2199" i="1"/>
  <c r="J2199" i="1"/>
  <c r="I2200" i="1"/>
  <c r="J2200" i="1"/>
  <c r="I2201" i="1"/>
  <c r="J2201" i="1"/>
  <c r="I2202" i="1"/>
  <c r="J2202" i="1"/>
  <c r="I2203" i="1"/>
  <c r="J2203" i="1"/>
  <c r="I2204" i="1"/>
  <c r="J2204" i="1"/>
  <c r="I2205" i="1"/>
  <c r="J2205" i="1"/>
  <c r="I2206" i="1"/>
  <c r="J2206" i="1"/>
  <c r="I2207" i="1"/>
  <c r="J2207" i="1"/>
  <c r="I2208" i="1"/>
  <c r="J2208" i="1"/>
  <c r="I2209" i="1"/>
  <c r="J2209" i="1"/>
  <c r="I2210" i="1"/>
  <c r="J2210" i="1"/>
  <c r="I2211" i="1"/>
  <c r="J2211" i="1"/>
  <c r="I2212" i="1"/>
  <c r="J2212" i="1"/>
  <c r="I2213" i="1"/>
  <c r="J2213" i="1"/>
  <c r="I2214" i="1"/>
  <c r="J2214" i="1"/>
  <c r="I2215" i="1"/>
  <c r="J2215" i="1"/>
  <c r="I2216" i="1"/>
  <c r="J2216" i="1"/>
  <c r="I2217" i="1"/>
  <c r="J2217" i="1"/>
  <c r="I2218" i="1"/>
  <c r="J2218" i="1"/>
  <c r="I2219" i="1"/>
  <c r="J2219" i="1"/>
  <c r="I2220" i="1"/>
  <c r="J2220" i="1"/>
  <c r="I2221" i="1"/>
  <c r="J2221" i="1"/>
  <c r="I2222" i="1"/>
  <c r="J2222" i="1"/>
  <c r="I2223" i="1"/>
  <c r="J2223" i="1"/>
  <c r="I2224" i="1"/>
  <c r="J2224" i="1"/>
  <c r="I2225" i="1"/>
  <c r="J2225" i="1"/>
  <c r="I2226" i="1"/>
  <c r="J2226" i="1"/>
  <c r="I2227" i="1"/>
  <c r="J2227" i="1"/>
  <c r="I2228" i="1"/>
  <c r="J2228" i="1"/>
  <c r="I2229" i="1"/>
  <c r="J2229" i="1"/>
  <c r="I2230" i="1"/>
  <c r="J2230" i="1"/>
  <c r="I2231" i="1"/>
  <c r="J2231" i="1"/>
  <c r="I2232" i="1"/>
  <c r="J2232" i="1"/>
  <c r="I2233" i="1"/>
  <c r="J2233" i="1"/>
  <c r="I2234" i="1"/>
  <c r="J2234" i="1"/>
  <c r="I2235" i="1"/>
  <c r="J2235" i="1"/>
  <c r="I2236" i="1"/>
  <c r="J2236" i="1"/>
  <c r="I2237" i="1"/>
  <c r="J2237" i="1"/>
  <c r="I2238" i="1"/>
  <c r="J2238" i="1"/>
  <c r="I2239" i="1"/>
  <c r="J2239" i="1"/>
  <c r="I2240" i="1"/>
  <c r="J2240" i="1"/>
  <c r="I2241" i="1"/>
  <c r="J2241" i="1"/>
  <c r="I2242" i="1"/>
  <c r="J2242" i="1"/>
  <c r="I2243" i="1"/>
  <c r="J2243" i="1"/>
  <c r="I2244" i="1"/>
  <c r="J2244" i="1"/>
  <c r="I2245" i="1"/>
  <c r="J2245" i="1"/>
  <c r="I2246" i="1"/>
  <c r="J2246" i="1"/>
  <c r="I2247" i="1"/>
  <c r="J2247" i="1"/>
  <c r="I2248" i="1"/>
  <c r="J2248" i="1"/>
  <c r="I2249" i="1"/>
  <c r="J2249" i="1"/>
  <c r="I2250" i="1"/>
  <c r="J2250" i="1"/>
  <c r="I2251" i="1"/>
  <c r="J2251" i="1"/>
  <c r="I2252" i="1"/>
  <c r="J2252" i="1"/>
  <c r="I2253" i="1"/>
  <c r="J2253" i="1"/>
  <c r="I2254" i="1"/>
  <c r="J2254" i="1"/>
  <c r="I2255" i="1"/>
  <c r="J2255" i="1"/>
  <c r="I2256" i="1"/>
  <c r="J2256" i="1"/>
  <c r="I2257" i="1"/>
  <c r="J2257" i="1"/>
  <c r="I2258" i="1"/>
  <c r="J2258" i="1"/>
  <c r="I2259" i="1"/>
  <c r="J2259" i="1"/>
  <c r="I2260" i="1"/>
  <c r="J2260" i="1"/>
  <c r="I2261" i="1"/>
  <c r="J2261" i="1"/>
  <c r="I2262" i="1"/>
  <c r="J2262" i="1"/>
  <c r="I2263" i="1"/>
  <c r="J2263" i="1"/>
  <c r="I2264" i="1"/>
  <c r="J2264" i="1"/>
  <c r="I2265" i="1"/>
  <c r="J2265" i="1"/>
  <c r="I2266" i="1"/>
  <c r="J2266" i="1"/>
  <c r="I2267" i="1"/>
  <c r="J2267" i="1"/>
  <c r="I2268" i="1"/>
  <c r="J2268" i="1"/>
  <c r="I2269" i="1"/>
  <c r="J2269" i="1"/>
  <c r="I2270" i="1"/>
  <c r="J2270" i="1"/>
  <c r="I2271" i="1"/>
  <c r="J2271" i="1"/>
  <c r="I2272" i="1"/>
  <c r="J2272" i="1"/>
  <c r="I2273" i="1"/>
  <c r="J2273" i="1"/>
  <c r="I2274" i="1"/>
  <c r="J2274" i="1"/>
  <c r="I2275" i="1"/>
  <c r="J2275" i="1"/>
  <c r="I2276" i="1"/>
  <c r="J2276" i="1"/>
  <c r="I2277" i="1"/>
  <c r="J2277" i="1"/>
  <c r="I2278" i="1"/>
  <c r="J2278" i="1"/>
  <c r="I2279" i="1"/>
  <c r="J2279" i="1"/>
  <c r="I2280" i="1"/>
  <c r="J2280" i="1"/>
  <c r="I2281" i="1"/>
  <c r="J2281" i="1"/>
  <c r="I2282" i="1"/>
  <c r="J2282" i="1"/>
  <c r="I2283" i="1"/>
  <c r="J2283" i="1"/>
  <c r="I2284" i="1"/>
  <c r="J2284" i="1"/>
  <c r="I2285" i="1"/>
  <c r="J2285" i="1"/>
  <c r="I2286" i="1"/>
  <c r="J2286" i="1"/>
  <c r="I2287" i="1"/>
  <c r="J2287" i="1"/>
  <c r="I2288" i="1"/>
  <c r="J2288" i="1"/>
  <c r="I2289" i="1"/>
  <c r="J2289" i="1"/>
  <c r="I2290" i="1"/>
  <c r="J2290" i="1"/>
  <c r="I2291" i="1"/>
  <c r="J2291" i="1"/>
  <c r="I2292" i="1"/>
  <c r="J2292" i="1"/>
  <c r="I2293" i="1"/>
  <c r="J2293" i="1"/>
  <c r="I2294" i="1"/>
  <c r="J2294" i="1"/>
  <c r="I2295" i="1"/>
  <c r="J2295" i="1"/>
  <c r="I2296" i="1"/>
  <c r="J2296" i="1"/>
  <c r="I2297" i="1"/>
  <c r="J2297" i="1"/>
  <c r="I2298" i="1"/>
  <c r="J2298" i="1"/>
  <c r="I2299" i="1"/>
  <c r="J2299" i="1"/>
  <c r="I2300" i="1"/>
  <c r="J2300" i="1"/>
  <c r="I2301" i="1"/>
  <c r="J2301" i="1"/>
  <c r="I2302" i="1"/>
  <c r="J2302" i="1"/>
  <c r="I2303" i="1"/>
  <c r="J2303" i="1"/>
  <c r="I2304" i="1"/>
  <c r="J2304" i="1"/>
  <c r="I2305" i="1"/>
  <c r="J2305" i="1"/>
  <c r="I2306" i="1"/>
  <c r="J2306" i="1"/>
  <c r="I2307" i="1"/>
  <c r="J2307" i="1"/>
  <c r="I2308" i="1"/>
  <c r="J2308" i="1"/>
  <c r="I2309" i="1"/>
  <c r="J2309" i="1"/>
  <c r="I2310" i="1"/>
  <c r="J2310" i="1"/>
  <c r="I2311" i="1"/>
  <c r="J2311" i="1"/>
  <c r="I2312" i="1"/>
  <c r="J2312" i="1"/>
  <c r="I2313" i="1"/>
  <c r="J2313" i="1"/>
  <c r="I2314" i="1"/>
  <c r="J2314" i="1"/>
  <c r="I2315" i="1"/>
  <c r="J2315" i="1"/>
  <c r="I2316" i="1"/>
  <c r="J2316" i="1"/>
  <c r="I2317" i="1"/>
  <c r="J2317" i="1"/>
  <c r="I2318" i="1"/>
  <c r="J2318" i="1"/>
  <c r="I2319" i="1"/>
  <c r="J2319" i="1"/>
  <c r="I2320" i="1"/>
  <c r="J2320" i="1"/>
  <c r="I2321" i="1"/>
  <c r="J2321" i="1"/>
  <c r="I2322" i="1"/>
  <c r="J2322" i="1"/>
  <c r="I2323" i="1"/>
  <c r="J2323" i="1"/>
  <c r="I2324" i="1"/>
  <c r="J2324" i="1"/>
  <c r="I2325" i="1"/>
  <c r="J2325" i="1"/>
  <c r="I2326" i="1"/>
  <c r="J2326" i="1"/>
  <c r="I2327" i="1"/>
  <c r="J2327" i="1"/>
  <c r="I2328" i="1"/>
  <c r="J2328" i="1"/>
  <c r="I2329" i="1"/>
  <c r="J2329" i="1"/>
  <c r="I2330" i="1"/>
  <c r="J2330" i="1"/>
  <c r="I2331" i="1"/>
  <c r="J2331" i="1"/>
  <c r="I2332" i="1"/>
  <c r="J2332" i="1"/>
  <c r="I2333" i="1"/>
  <c r="J2333" i="1"/>
  <c r="I2334" i="1"/>
  <c r="J2334" i="1"/>
  <c r="I2335" i="1"/>
  <c r="J2335" i="1"/>
  <c r="I2336" i="1"/>
  <c r="J2336" i="1"/>
  <c r="I2337" i="1"/>
  <c r="J2337" i="1"/>
  <c r="I2338" i="1"/>
  <c r="J2338" i="1"/>
  <c r="I2339" i="1"/>
  <c r="J2339" i="1"/>
  <c r="I2340" i="1"/>
  <c r="J2340" i="1"/>
  <c r="I2341" i="1"/>
  <c r="J2341" i="1"/>
  <c r="I2342" i="1"/>
  <c r="J2342" i="1"/>
  <c r="I2343" i="1"/>
  <c r="J2343" i="1"/>
  <c r="I2344" i="1"/>
  <c r="J2344" i="1"/>
  <c r="I2345" i="1"/>
  <c r="J2345" i="1"/>
  <c r="I2346" i="1"/>
  <c r="J2346" i="1"/>
  <c r="I2347" i="1"/>
  <c r="J2347" i="1"/>
  <c r="I2348" i="1"/>
  <c r="J2348" i="1"/>
  <c r="I2349" i="1"/>
  <c r="J2349" i="1"/>
  <c r="I2350" i="1"/>
  <c r="J2350" i="1"/>
  <c r="I2351" i="1"/>
  <c r="J2351" i="1"/>
  <c r="I2352" i="1"/>
  <c r="J2352" i="1"/>
  <c r="I2353" i="1"/>
  <c r="J2353" i="1"/>
  <c r="I2354" i="1"/>
  <c r="J2354" i="1"/>
  <c r="I2355" i="1"/>
  <c r="J2355" i="1"/>
  <c r="I2356" i="1"/>
  <c r="J2356" i="1"/>
  <c r="I2357" i="1"/>
  <c r="J2357" i="1"/>
  <c r="I2358" i="1"/>
  <c r="J2358" i="1"/>
  <c r="I2359" i="1"/>
  <c r="J2359" i="1"/>
  <c r="I2360" i="1"/>
  <c r="J2360" i="1"/>
  <c r="I2361" i="1"/>
  <c r="J2361" i="1"/>
  <c r="I2362" i="1"/>
  <c r="J2362" i="1"/>
  <c r="I2363" i="1"/>
  <c r="J2363" i="1"/>
  <c r="I2364" i="1"/>
  <c r="J2364" i="1"/>
  <c r="I2365" i="1"/>
  <c r="J2365" i="1"/>
  <c r="I2366" i="1"/>
  <c r="J2366" i="1"/>
  <c r="I2367" i="1"/>
  <c r="J2367" i="1"/>
  <c r="I2368" i="1"/>
  <c r="J2368" i="1"/>
  <c r="I2369" i="1"/>
  <c r="J2369" i="1"/>
  <c r="I2370" i="1"/>
  <c r="J2370" i="1"/>
  <c r="I2371" i="1"/>
  <c r="J2371" i="1"/>
  <c r="I2372" i="1"/>
  <c r="J2372" i="1"/>
  <c r="I2373" i="1"/>
  <c r="J2373" i="1"/>
  <c r="I2374" i="1"/>
  <c r="J2374" i="1"/>
  <c r="I2375" i="1"/>
  <c r="J2375" i="1"/>
  <c r="I2376" i="1"/>
  <c r="J2376" i="1"/>
  <c r="I2377" i="1"/>
  <c r="J2377" i="1"/>
  <c r="I2378" i="1"/>
  <c r="J2378" i="1"/>
  <c r="I2379" i="1"/>
  <c r="J2379" i="1"/>
  <c r="I2380" i="1"/>
  <c r="J2380" i="1"/>
  <c r="I2381" i="1"/>
  <c r="J2381" i="1"/>
  <c r="I2382" i="1"/>
  <c r="J2382" i="1"/>
  <c r="I2383" i="1"/>
  <c r="J2383" i="1"/>
  <c r="I2384" i="1"/>
  <c r="J2384" i="1"/>
  <c r="I2385" i="1"/>
  <c r="J2385" i="1"/>
  <c r="I2386" i="1"/>
  <c r="J2386" i="1"/>
  <c r="I2387" i="1"/>
  <c r="J2387" i="1"/>
  <c r="I2388" i="1"/>
  <c r="J2388" i="1"/>
  <c r="I2389" i="1"/>
  <c r="J2389" i="1"/>
  <c r="I2390" i="1"/>
  <c r="J2390" i="1"/>
  <c r="I2391" i="1"/>
  <c r="J2391" i="1"/>
  <c r="I2392" i="1"/>
  <c r="J2392" i="1"/>
  <c r="I2393" i="1"/>
  <c r="J2393" i="1"/>
  <c r="I2394" i="1"/>
  <c r="J2394" i="1"/>
  <c r="I2395" i="1"/>
  <c r="J2395" i="1"/>
  <c r="I2396" i="1"/>
  <c r="J2396" i="1"/>
  <c r="I2397" i="1"/>
  <c r="J2397" i="1"/>
  <c r="I2398" i="1"/>
  <c r="J2398" i="1"/>
  <c r="I2399" i="1"/>
  <c r="J2399" i="1"/>
  <c r="I2400" i="1"/>
  <c r="J2400" i="1"/>
  <c r="I2401" i="1"/>
  <c r="J2401" i="1"/>
  <c r="I2402" i="1"/>
  <c r="J2402" i="1"/>
  <c r="I2403" i="1"/>
  <c r="J2403" i="1"/>
  <c r="I2404" i="1"/>
  <c r="J2404" i="1"/>
  <c r="I2405" i="1"/>
  <c r="J2405" i="1"/>
  <c r="I2406" i="1"/>
  <c r="J2406" i="1"/>
  <c r="I2407" i="1"/>
  <c r="J2407" i="1"/>
  <c r="I2408" i="1"/>
  <c r="J2408" i="1"/>
  <c r="I2409" i="1"/>
  <c r="J2409" i="1"/>
  <c r="I2410" i="1"/>
  <c r="J2410" i="1"/>
  <c r="I2411" i="1"/>
  <c r="J2411" i="1"/>
  <c r="I2412" i="1"/>
  <c r="J2412" i="1"/>
  <c r="I2413" i="1"/>
  <c r="J2413" i="1"/>
  <c r="I2414" i="1"/>
  <c r="J2414" i="1"/>
  <c r="I2415" i="1"/>
  <c r="J2415" i="1"/>
  <c r="I2416" i="1"/>
  <c r="J2416" i="1"/>
  <c r="I2417" i="1"/>
  <c r="J2417" i="1"/>
  <c r="I2418" i="1"/>
  <c r="J2418" i="1"/>
  <c r="I2419" i="1"/>
  <c r="J2419" i="1"/>
  <c r="I2420" i="1"/>
  <c r="J2420" i="1"/>
  <c r="I2421" i="1"/>
  <c r="J2421" i="1"/>
  <c r="I2422" i="1"/>
  <c r="J2422" i="1"/>
  <c r="I2423" i="1"/>
  <c r="J2423" i="1"/>
  <c r="I2424" i="1"/>
  <c r="J2424" i="1"/>
  <c r="I2425" i="1"/>
  <c r="J2425" i="1"/>
  <c r="I2426" i="1"/>
  <c r="J2426" i="1"/>
  <c r="I2427" i="1"/>
  <c r="J2427" i="1"/>
  <c r="I2428" i="1"/>
  <c r="J2428" i="1"/>
  <c r="I2429" i="1"/>
  <c r="J2429" i="1"/>
  <c r="I2430" i="1"/>
  <c r="J2430" i="1"/>
  <c r="I2431" i="1"/>
  <c r="J2431" i="1"/>
  <c r="I2432" i="1"/>
  <c r="J2432" i="1"/>
  <c r="I2433" i="1"/>
  <c r="J2433" i="1"/>
  <c r="I2434" i="1"/>
  <c r="J2434" i="1"/>
  <c r="I2435" i="1"/>
  <c r="J2435" i="1"/>
  <c r="I2436" i="1"/>
  <c r="J2436" i="1"/>
  <c r="I2437" i="1"/>
  <c r="J2437" i="1"/>
  <c r="I2438" i="1"/>
  <c r="J2438" i="1"/>
  <c r="I2439" i="1"/>
  <c r="J2439" i="1"/>
  <c r="I2440" i="1"/>
  <c r="J2440" i="1"/>
  <c r="I2441" i="1"/>
  <c r="J2441" i="1"/>
  <c r="I2442" i="1"/>
  <c r="J2442" i="1"/>
  <c r="I2443" i="1"/>
  <c r="J2443" i="1"/>
  <c r="I2444" i="1"/>
  <c r="J2444" i="1"/>
  <c r="I2445" i="1"/>
  <c r="J2445" i="1"/>
  <c r="I2446" i="1"/>
  <c r="J2446" i="1"/>
  <c r="I2447" i="1"/>
  <c r="J2447" i="1"/>
  <c r="I2448" i="1"/>
  <c r="J2448" i="1"/>
  <c r="I2449" i="1"/>
  <c r="J2449" i="1"/>
  <c r="I2450" i="1"/>
  <c r="J2450" i="1"/>
  <c r="I2451" i="1"/>
  <c r="J2451" i="1"/>
  <c r="I2452" i="1"/>
  <c r="J2452" i="1"/>
  <c r="I2453" i="1"/>
  <c r="J2453" i="1"/>
  <c r="I2454" i="1"/>
  <c r="J2454" i="1"/>
  <c r="I2455" i="1"/>
  <c r="J2455" i="1"/>
  <c r="I2456" i="1"/>
  <c r="J2456" i="1"/>
  <c r="I2457" i="1"/>
  <c r="J2457" i="1"/>
  <c r="I2458" i="1"/>
  <c r="J2458" i="1"/>
  <c r="I2459" i="1"/>
  <c r="J2459" i="1"/>
  <c r="I2460" i="1"/>
  <c r="J2460" i="1"/>
  <c r="I2461" i="1"/>
  <c r="J2461" i="1"/>
  <c r="I2462" i="1"/>
  <c r="J2462" i="1"/>
  <c r="I2463" i="1"/>
  <c r="J2463" i="1"/>
  <c r="I2464" i="1"/>
  <c r="J2464" i="1"/>
  <c r="I2465" i="1"/>
  <c r="J2465" i="1"/>
  <c r="I2466" i="1"/>
  <c r="J2466" i="1"/>
  <c r="I2467" i="1"/>
  <c r="J2467" i="1"/>
  <c r="I2468" i="1"/>
  <c r="J2468" i="1"/>
  <c r="I2469" i="1"/>
  <c r="J2469" i="1"/>
  <c r="I2470" i="1"/>
  <c r="J2470" i="1"/>
  <c r="I2471" i="1"/>
  <c r="J2471" i="1"/>
  <c r="I2472" i="1"/>
  <c r="J2472" i="1"/>
  <c r="I2473" i="1"/>
  <c r="J2473" i="1"/>
  <c r="I2474" i="1"/>
  <c r="J2474" i="1"/>
  <c r="I2475" i="1"/>
  <c r="J2475" i="1"/>
  <c r="I2476" i="1"/>
  <c r="J2476" i="1"/>
  <c r="I2477" i="1"/>
  <c r="J2477" i="1"/>
  <c r="I2478" i="1"/>
  <c r="J2478" i="1"/>
  <c r="I2479" i="1"/>
  <c r="J2479" i="1"/>
  <c r="I2480" i="1"/>
  <c r="J2480" i="1"/>
  <c r="I2481" i="1"/>
  <c r="J2481" i="1"/>
  <c r="I2482" i="1"/>
  <c r="J2482" i="1"/>
  <c r="I2483" i="1"/>
  <c r="J2483" i="1"/>
  <c r="I2484" i="1"/>
  <c r="J2484" i="1"/>
  <c r="I2485" i="1"/>
  <c r="J2485" i="1"/>
  <c r="I2486" i="1"/>
  <c r="J2486" i="1"/>
  <c r="I2487" i="1"/>
  <c r="J2487" i="1"/>
  <c r="I2488" i="1"/>
  <c r="J2488" i="1"/>
  <c r="I2489" i="1"/>
  <c r="J2489" i="1"/>
  <c r="I2490" i="1"/>
  <c r="J2490" i="1"/>
  <c r="I2491" i="1"/>
  <c r="J2491" i="1"/>
  <c r="I2492" i="1"/>
  <c r="J2492" i="1"/>
  <c r="I2493" i="1"/>
  <c r="J2493" i="1"/>
  <c r="I2494" i="1"/>
  <c r="J2494" i="1"/>
  <c r="I2495" i="1"/>
  <c r="J2495" i="1"/>
  <c r="I2496" i="1"/>
  <c r="J2496" i="1"/>
  <c r="I2497" i="1"/>
  <c r="J2497" i="1"/>
  <c r="I2498" i="1"/>
  <c r="J2498" i="1"/>
  <c r="I2499" i="1"/>
  <c r="J2499" i="1"/>
  <c r="I2500" i="1"/>
  <c r="J2500" i="1"/>
  <c r="I2501" i="1"/>
  <c r="J2501" i="1"/>
  <c r="I2502" i="1"/>
  <c r="J2502" i="1"/>
  <c r="I2503" i="1"/>
  <c r="J2503" i="1"/>
  <c r="I2504" i="1"/>
  <c r="J2504" i="1"/>
  <c r="I2505" i="1"/>
  <c r="J2505" i="1"/>
  <c r="I2506" i="1"/>
  <c r="J2506" i="1"/>
  <c r="I2507" i="1"/>
  <c r="J2507" i="1"/>
  <c r="I2508" i="1"/>
  <c r="J2508" i="1"/>
  <c r="I2509" i="1"/>
  <c r="J2509" i="1"/>
  <c r="I2510" i="1"/>
  <c r="J2510" i="1"/>
  <c r="I2511" i="1"/>
  <c r="J2511" i="1"/>
  <c r="I2512" i="1"/>
  <c r="J2512" i="1"/>
  <c r="I2513" i="1"/>
  <c r="J2513" i="1"/>
  <c r="I2514" i="1"/>
  <c r="J2514" i="1"/>
  <c r="I2515" i="1"/>
  <c r="J2515" i="1"/>
  <c r="I2516" i="1"/>
  <c r="J2516" i="1"/>
  <c r="I2517" i="1"/>
  <c r="J2517" i="1"/>
  <c r="I2518" i="1"/>
  <c r="J2518" i="1"/>
  <c r="I2519" i="1"/>
  <c r="J2519" i="1"/>
  <c r="I2520" i="1"/>
  <c r="J2520" i="1"/>
  <c r="I2521" i="1"/>
  <c r="J2521" i="1"/>
  <c r="I2522" i="1"/>
  <c r="J2522" i="1"/>
  <c r="I2523" i="1"/>
  <c r="J2523" i="1"/>
  <c r="I2524" i="1"/>
  <c r="J2524" i="1"/>
  <c r="I2525" i="1"/>
  <c r="J2525" i="1"/>
  <c r="I2526" i="1"/>
  <c r="J2526" i="1"/>
  <c r="I2527" i="1"/>
  <c r="J2527" i="1"/>
  <c r="I2528" i="1"/>
  <c r="J2528" i="1"/>
  <c r="I2529" i="1"/>
  <c r="J2529" i="1"/>
  <c r="I2530" i="1"/>
  <c r="J2530" i="1"/>
  <c r="I2531" i="1"/>
  <c r="J2531" i="1"/>
  <c r="I2532" i="1"/>
  <c r="J2532" i="1"/>
  <c r="I2533" i="1"/>
  <c r="J2533" i="1"/>
  <c r="I2534" i="1"/>
  <c r="J2534" i="1"/>
  <c r="I2535" i="1"/>
  <c r="J2535" i="1"/>
  <c r="I2536" i="1"/>
  <c r="J2536" i="1"/>
  <c r="I2537" i="1"/>
  <c r="J2537" i="1"/>
  <c r="I2538" i="1"/>
  <c r="J2538" i="1"/>
  <c r="I2539" i="1"/>
  <c r="J2539" i="1"/>
  <c r="I2540" i="1"/>
  <c r="J2540" i="1"/>
  <c r="I2541" i="1"/>
  <c r="J2541" i="1"/>
  <c r="I2542" i="1"/>
  <c r="J2542" i="1"/>
  <c r="I2543" i="1"/>
  <c r="J2543" i="1"/>
  <c r="I2544" i="1"/>
  <c r="J2544" i="1"/>
  <c r="I2545" i="1"/>
  <c r="J2545" i="1"/>
  <c r="I2546" i="1"/>
  <c r="J2546" i="1"/>
  <c r="I2547" i="1"/>
  <c r="J2547" i="1"/>
  <c r="I2548" i="1"/>
  <c r="J2548" i="1"/>
  <c r="I2549" i="1"/>
  <c r="J2549" i="1"/>
  <c r="I2550" i="1"/>
  <c r="J2550" i="1"/>
  <c r="I2551" i="1"/>
  <c r="J2551" i="1"/>
  <c r="I2552" i="1"/>
  <c r="J2552" i="1"/>
  <c r="I2553" i="1"/>
  <c r="J2553" i="1"/>
  <c r="I2554" i="1"/>
  <c r="J2554" i="1"/>
  <c r="I2555" i="1"/>
  <c r="J2555" i="1"/>
  <c r="I2556" i="1"/>
  <c r="J2556" i="1"/>
  <c r="I2557" i="1"/>
  <c r="J2557" i="1"/>
  <c r="I2558" i="1"/>
  <c r="J2558" i="1"/>
  <c r="I2559" i="1"/>
  <c r="J2559" i="1"/>
  <c r="I2560" i="1"/>
  <c r="J2560" i="1"/>
  <c r="I2561" i="1"/>
  <c r="J2561" i="1"/>
  <c r="I2562" i="1"/>
  <c r="J2562" i="1"/>
  <c r="I2563" i="1"/>
  <c r="J2563" i="1"/>
  <c r="I2564" i="1"/>
  <c r="J2564" i="1"/>
  <c r="I2565" i="1"/>
  <c r="J2565" i="1"/>
  <c r="I2566" i="1"/>
  <c r="J2566" i="1"/>
  <c r="I2567" i="1"/>
  <c r="J2567" i="1"/>
  <c r="I2568" i="1"/>
  <c r="J2568" i="1"/>
  <c r="I2569" i="1"/>
  <c r="J2569" i="1"/>
  <c r="I2570" i="1"/>
  <c r="J2570" i="1"/>
  <c r="I2571" i="1"/>
  <c r="J2571" i="1"/>
  <c r="I2572" i="1"/>
  <c r="J2572" i="1"/>
  <c r="I2573" i="1"/>
  <c r="J2573" i="1"/>
  <c r="I2574" i="1"/>
  <c r="J2574" i="1"/>
  <c r="I2575" i="1"/>
  <c r="J2575" i="1"/>
  <c r="I2576" i="1"/>
  <c r="J2576" i="1"/>
  <c r="I2577" i="1"/>
  <c r="J2577" i="1"/>
  <c r="I2578" i="1"/>
  <c r="J2578" i="1"/>
  <c r="I2579" i="1"/>
  <c r="J2579" i="1"/>
  <c r="I2580" i="1"/>
  <c r="J2580" i="1"/>
  <c r="I2581" i="1"/>
  <c r="J2581" i="1"/>
  <c r="I2582" i="1"/>
  <c r="J2582" i="1"/>
  <c r="I2583" i="1"/>
  <c r="J2583" i="1"/>
  <c r="I2584" i="1"/>
  <c r="J2584" i="1"/>
  <c r="I2585" i="1"/>
  <c r="J2585" i="1"/>
  <c r="I2586" i="1"/>
  <c r="J2586" i="1"/>
  <c r="I2587" i="1"/>
  <c r="J2587" i="1"/>
  <c r="I2588" i="1"/>
  <c r="J2588" i="1"/>
  <c r="I2589" i="1"/>
  <c r="J2589" i="1"/>
  <c r="I2590" i="1"/>
  <c r="J2590" i="1"/>
  <c r="I2591" i="1"/>
  <c r="J2591" i="1"/>
  <c r="I2592" i="1"/>
  <c r="J2592" i="1"/>
  <c r="I2593" i="1"/>
  <c r="J2593" i="1"/>
  <c r="I2594" i="1"/>
  <c r="J2594" i="1"/>
  <c r="I2595" i="1"/>
  <c r="J2595" i="1"/>
  <c r="I2596" i="1"/>
  <c r="J2596" i="1"/>
  <c r="I2597" i="1"/>
  <c r="J2597" i="1"/>
  <c r="I2598" i="1"/>
  <c r="J2598" i="1"/>
  <c r="I2599" i="1"/>
  <c r="J2599" i="1"/>
  <c r="I2600" i="1"/>
  <c r="J2600" i="1"/>
  <c r="I2601" i="1"/>
  <c r="J2601" i="1"/>
  <c r="I2602" i="1"/>
  <c r="J2602" i="1"/>
  <c r="I2603" i="1"/>
  <c r="J2603" i="1"/>
  <c r="I2604" i="1"/>
  <c r="J2604" i="1"/>
  <c r="I2605" i="1"/>
  <c r="J2605" i="1"/>
  <c r="I2606" i="1"/>
  <c r="J2606" i="1"/>
  <c r="I2607" i="1"/>
  <c r="J2607" i="1"/>
  <c r="I2608" i="1"/>
  <c r="J2608" i="1"/>
  <c r="I2609" i="1"/>
  <c r="J2609" i="1"/>
  <c r="I2610" i="1"/>
  <c r="J2610" i="1"/>
  <c r="I2611" i="1"/>
  <c r="J2611" i="1"/>
  <c r="I2612" i="1"/>
  <c r="J2612" i="1"/>
  <c r="I2613" i="1"/>
  <c r="J2613" i="1"/>
  <c r="I2614" i="1"/>
  <c r="J2614" i="1"/>
  <c r="I2615" i="1"/>
  <c r="J2615" i="1"/>
  <c r="I2616" i="1"/>
  <c r="J2616" i="1"/>
  <c r="I2617" i="1"/>
  <c r="J2617" i="1"/>
  <c r="I2618" i="1"/>
  <c r="J2618" i="1"/>
  <c r="I2619" i="1"/>
  <c r="J2619" i="1"/>
  <c r="I2620" i="1"/>
  <c r="J2620" i="1"/>
  <c r="I2621" i="1"/>
  <c r="J2621" i="1"/>
  <c r="I2622" i="1"/>
  <c r="J2622" i="1"/>
  <c r="I2623" i="1"/>
  <c r="J2623" i="1"/>
  <c r="I2624" i="1"/>
  <c r="J2624" i="1"/>
  <c r="I2625" i="1"/>
  <c r="J2625" i="1"/>
  <c r="I2626" i="1"/>
  <c r="J2626" i="1"/>
  <c r="I2627" i="1"/>
  <c r="J2627" i="1"/>
  <c r="I2628" i="1"/>
  <c r="J2628" i="1"/>
  <c r="I2629" i="1"/>
  <c r="J2629" i="1"/>
  <c r="I2630" i="1"/>
  <c r="J2630" i="1"/>
  <c r="I2631" i="1"/>
  <c r="J2631" i="1"/>
  <c r="I2632" i="1"/>
  <c r="J2632" i="1"/>
  <c r="I2633" i="1"/>
  <c r="J2633" i="1"/>
  <c r="I2634" i="1"/>
  <c r="J2634" i="1"/>
  <c r="I2635" i="1"/>
  <c r="J2635" i="1"/>
  <c r="I2636" i="1"/>
  <c r="J2636" i="1"/>
  <c r="I2637" i="1"/>
  <c r="J2637" i="1"/>
  <c r="I2638" i="1"/>
  <c r="J2638" i="1"/>
  <c r="I2639" i="1"/>
  <c r="J2639" i="1"/>
  <c r="I2640" i="1"/>
  <c r="J2640" i="1"/>
  <c r="I2641" i="1"/>
  <c r="J2641" i="1"/>
  <c r="I2642" i="1"/>
  <c r="J2642" i="1"/>
  <c r="I2643" i="1"/>
  <c r="J2643" i="1"/>
  <c r="I2644" i="1"/>
  <c r="J2644" i="1"/>
  <c r="I2645" i="1"/>
  <c r="J2645" i="1"/>
  <c r="I2646" i="1"/>
  <c r="J2646" i="1"/>
  <c r="I2647" i="1"/>
  <c r="J2647" i="1"/>
  <c r="I2648" i="1"/>
  <c r="J2648" i="1"/>
  <c r="I2649" i="1"/>
  <c r="J2649" i="1"/>
  <c r="I2650" i="1"/>
  <c r="J2650" i="1"/>
  <c r="I2651" i="1"/>
  <c r="J2651" i="1"/>
  <c r="I2652" i="1"/>
  <c r="J2652" i="1"/>
  <c r="I2653" i="1"/>
  <c r="J2653" i="1"/>
  <c r="I2654" i="1"/>
  <c r="J2654" i="1"/>
  <c r="I2655" i="1"/>
  <c r="J2655" i="1"/>
  <c r="I2656" i="1"/>
  <c r="J2656" i="1"/>
  <c r="I2657" i="1"/>
  <c r="J2657" i="1"/>
  <c r="I2658" i="1"/>
  <c r="J2658" i="1"/>
  <c r="I2659" i="1"/>
  <c r="J2659" i="1"/>
  <c r="I2660" i="1"/>
  <c r="J2660" i="1"/>
  <c r="I2661" i="1"/>
  <c r="J2661" i="1"/>
  <c r="I2662" i="1"/>
  <c r="J2662" i="1"/>
  <c r="I2663" i="1"/>
  <c r="J2663" i="1"/>
  <c r="I2664" i="1"/>
  <c r="J2664" i="1"/>
  <c r="I2665" i="1"/>
  <c r="J2665" i="1"/>
  <c r="I2666" i="1"/>
  <c r="J2666" i="1"/>
  <c r="I2667" i="1"/>
  <c r="J2667" i="1"/>
  <c r="I2668" i="1"/>
  <c r="J2668" i="1"/>
  <c r="I2669" i="1"/>
  <c r="J2669" i="1"/>
  <c r="I2670" i="1"/>
  <c r="J2670" i="1"/>
  <c r="I2671" i="1"/>
  <c r="J2671" i="1"/>
  <c r="I2672" i="1"/>
  <c r="J2672" i="1"/>
  <c r="I2673" i="1"/>
  <c r="J2673" i="1"/>
  <c r="I2674" i="1"/>
  <c r="J2674" i="1"/>
  <c r="I2675" i="1"/>
  <c r="J2675" i="1"/>
  <c r="I2676" i="1"/>
  <c r="J2676" i="1"/>
  <c r="I2677" i="1"/>
  <c r="J2677" i="1"/>
  <c r="I2678" i="1"/>
  <c r="J2678" i="1"/>
  <c r="I2679" i="1"/>
  <c r="J2679" i="1"/>
  <c r="I2680" i="1"/>
  <c r="J2680" i="1"/>
  <c r="I2681" i="1"/>
  <c r="J2681" i="1"/>
  <c r="I2682" i="1"/>
  <c r="J2682" i="1"/>
  <c r="I2683" i="1"/>
  <c r="J2683" i="1"/>
  <c r="I2684" i="1"/>
  <c r="J2684" i="1"/>
  <c r="I2685" i="1"/>
  <c r="J2685" i="1"/>
  <c r="I2686" i="1"/>
  <c r="J2686" i="1"/>
  <c r="I2687" i="1"/>
  <c r="J2687" i="1"/>
  <c r="I2688" i="1"/>
  <c r="J2688" i="1"/>
  <c r="I2689" i="1"/>
  <c r="J2689" i="1"/>
  <c r="I2690" i="1"/>
  <c r="J2690" i="1"/>
  <c r="I2691" i="1"/>
  <c r="J2691" i="1"/>
  <c r="I2692" i="1"/>
  <c r="J2692" i="1"/>
  <c r="I2693" i="1"/>
  <c r="J2693" i="1"/>
  <c r="I2694" i="1"/>
  <c r="J2694" i="1"/>
  <c r="I2695" i="1"/>
  <c r="J2695" i="1"/>
  <c r="I2696" i="1"/>
  <c r="J2696" i="1"/>
  <c r="I2697" i="1"/>
  <c r="J2697" i="1"/>
  <c r="I2698" i="1"/>
  <c r="J2698" i="1"/>
  <c r="I2699" i="1"/>
  <c r="J2699" i="1"/>
  <c r="I2700" i="1"/>
  <c r="J2700" i="1"/>
  <c r="I2701" i="1"/>
  <c r="J2701" i="1"/>
  <c r="I2702" i="1"/>
  <c r="J2702" i="1"/>
  <c r="I2703" i="1"/>
  <c r="J2703" i="1"/>
  <c r="I2704" i="1"/>
  <c r="J2704" i="1"/>
  <c r="I2705" i="1"/>
  <c r="J2705" i="1"/>
  <c r="I2706" i="1"/>
  <c r="J2706" i="1"/>
  <c r="I2707" i="1"/>
  <c r="J2707" i="1"/>
  <c r="I2708" i="1"/>
  <c r="J2708" i="1"/>
  <c r="I2709" i="1"/>
  <c r="J2709" i="1"/>
  <c r="I2710" i="1"/>
  <c r="J2710" i="1"/>
  <c r="I2711" i="1"/>
  <c r="J2711" i="1"/>
  <c r="I2712" i="1"/>
  <c r="J2712" i="1"/>
  <c r="I2713" i="1"/>
  <c r="J2713" i="1"/>
  <c r="I2714" i="1"/>
  <c r="J2714" i="1"/>
  <c r="I2715" i="1"/>
  <c r="J2715" i="1"/>
  <c r="I2716" i="1"/>
  <c r="J2716" i="1"/>
  <c r="I2717" i="1"/>
  <c r="J2717" i="1"/>
  <c r="I2718" i="1"/>
  <c r="J2718" i="1"/>
  <c r="I2719" i="1"/>
  <c r="J2719" i="1"/>
  <c r="I2720" i="1"/>
  <c r="J2720" i="1"/>
  <c r="I2721" i="1"/>
  <c r="J2721" i="1"/>
  <c r="I2722" i="1"/>
  <c r="J2722" i="1"/>
  <c r="I2723" i="1"/>
  <c r="J2723" i="1"/>
  <c r="I2724" i="1"/>
  <c r="J2724" i="1"/>
  <c r="I2725" i="1"/>
  <c r="J2725" i="1"/>
  <c r="I2726" i="1"/>
  <c r="J2726" i="1"/>
  <c r="I2727" i="1"/>
  <c r="J2727" i="1"/>
  <c r="I2728" i="1"/>
  <c r="J2728" i="1"/>
  <c r="I2729" i="1"/>
  <c r="J2729" i="1"/>
  <c r="I2730" i="1"/>
  <c r="J2730" i="1"/>
  <c r="I2731" i="1"/>
  <c r="J2731" i="1"/>
  <c r="I2732" i="1"/>
  <c r="J2732" i="1"/>
  <c r="I2733" i="1"/>
  <c r="J2733" i="1"/>
  <c r="I2734" i="1"/>
  <c r="J2734" i="1"/>
  <c r="I2735" i="1"/>
  <c r="J2735" i="1"/>
  <c r="I2736" i="1"/>
  <c r="J2736" i="1"/>
  <c r="I2737" i="1"/>
  <c r="J2737" i="1"/>
  <c r="I2738" i="1"/>
  <c r="J2738" i="1"/>
  <c r="I2739" i="1"/>
  <c r="J2739" i="1"/>
  <c r="I2740" i="1"/>
  <c r="J2740" i="1"/>
  <c r="I2741" i="1"/>
  <c r="J2741" i="1"/>
  <c r="I2742" i="1"/>
  <c r="J2742" i="1"/>
  <c r="I2743" i="1"/>
  <c r="J2743" i="1"/>
  <c r="I2744" i="1"/>
  <c r="J2744" i="1"/>
  <c r="I2745" i="1"/>
  <c r="J2745" i="1"/>
  <c r="I2746" i="1"/>
  <c r="J2746" i="1"/>
  <c r="I2747" i="1"/>
  <c r="J2747" i="1"/>
  <c r="I2748" i="1"/>
  <c r="J2748" i="1"/>
  <c r="I2749" i="1"/>
  <c r="J2749" i="1"/>
  <c r="I2750" i="1"/>
  <c r="J2750" i="1"/>
  <c r="I2751" i="1"/>
  <c r="J2751" i="1"/>
  <c r="I2752" i="1"/>
  <c r="J2752" i="1"/>
  <c r="I2753" i="1"/>
  <c r="J2753" i="1"/>
  <c r="I2754" i="1"/>
  <c r="J2754" i="1"/>
  <c r="I2755" i="1"/>
  <c r="J2755" i="1"/>
  <c r="I2756" i="1"/>
  <c r="J2756" i="1"/>
  <c r="I2757" i="1"/>
  <c r="J2757" i="1"/>
  <c r="I2758" i="1"/>
  <c r="J2758" i="1"/>
  <c r="I2759" i="1"/>
  <c r="J2759" i="1"/>
  <c r="I2760" i="1"/>
  <c r="J2760" i="1"/>
  <c r="I2761" i="1"/>
  <c r="J2761" i="1"/>
  <c r="I2762" i="1"/>
  <c r="J2762" i="1"/>
  <c r="I2763" i="1"/>
  <c r="J2763" i="1"/>
  <c r="I2764" i="1"/>
  <c r="J2764" i="1"/>
  <c r="I2765" i="1"/>
  <c r="J2765" i="1"/>
  <c r="I2766" i="1"/>
  <c r="J2766" i="1"/>
  <c r="I2767" i="1"/>
  <c r="J2767" i="1"/>
  <c r="I2768" i="1"/>
  <c r="J2768" i="1"/>
  <c r="I2769" i="1"/>
  <c r="J2769" i="1"/>
  <c r="I2770" i="1"/>
  <c r="J2770" i="1"/>
  <c r="I2771" i="1"/>
  <c r="J2771" i="1"/>
  <c r="I2772" i="1"/>
  <c r="J2772" i="1"/>
  <c r="I2773" i="1"/>
  <c r="J2773" i="1"/>
  <c r="I2774" i="1"/>
  <c r="J2774" i="1"/>
  <c r="I2775" i="1"/>
  <c r="J2775" i="1"/>
  <c r="I2776" i="1"/>
  <c r="J2776" i="1"/>
  <c r="I2777" i="1"/>
  <c r="J2777" i="1"/>
  <c r="I2778" i="1"/>
  <c r="J2778" i="1"/>
  <c r="I2779" i="1"/>
  <c r="J2779" i="1"/>
  <c r="I2780" i="1"/>
  <c r="J2780" i="1"/>
  <c r="I2781" i="1"/>
  <c r="J2781" i="1"/>
  <c r="I2782" i="1"/>
  <c r="J2782" i="1"/>
  <c r="I2783" i="1"/>
  <c r="J2783" i="1"/>
  <c r="I2784" i="1"/>
  <c r="J2784" i="1"/>
  <c r="I2785" i="1"/>
  <c r="J2785" i="1"/>
  <c r="I2786" i="1"/>
  <c r="J2786" i="1"/>
  <c r="I2787" i="1"/>
  <c r="J2787" i="1"/>
  <c r="I2788" i="1"/>
  <c r="J2788" i="1"/>
  <c r="I2789" i="1"/>
  <c r="J2789" i="1"/>
  <c r="I2790" i="1"/>
  <c r="J2790" i="1"/>
  <c r="I2791" i="1"/>
  <c r="J2791" i="1"/>
  <c r="I2792" i="1"/>
  <c r="J2792" i="1"/>
  <c r="I2793" i="1"/>
  <c r="J2793" i="1"/>
  <c r="I2794" i="1"/>
  <c r="J2794" i="1"/>
  <c r="I2795" i="1"/>
  <c r="J2795" i="1"/>
  <c r="I2796" i="1"/>
  <c r="J2796" i="1"/>
  <c r="I2797" i="1"/>
  <c r="J2797" i="1"/>
  <c r="I2798" i="1"/>
  <c r="J2798" i="1"/>
  <c r="I2799" i="1"/>
  <c r="J2799" i="1"/>
  <c r="I2800" i="1"/>
  <c r="J2800" i="1"/>
  <c r="I2801" i="1"/>
  <c r="J2801" i="1"/>
  <c r="I2802" i="1"/>
  <c r="J2802" i="1"/>
  <c r="I2803" i="1"/>
  <c r="J2803" i="1"/>
  <c r="I2804" i="1"/>
  <c r="J2804" i="1"/>
  <c r="I2805" i="1"/>
  <c r="J2805" i="1"/>
  <c r="I2806" i="1"/>
  <c r="J2806" i="1"/>
  <c r="I2807" i="1"/>
  <c r="J2807" i="1"/>
  <c r="I2808" i="1"/>
  <c r="J2808" i="1"/>
  <c r="I2809" i="1"/>
  <c r="J2809" i="1"/>
  <c r="I2810" i="1"/>
  <c r="J2810" i="1"/>
  <c r="I2811" i="1"/>
  <c r="J2811" i="1"/>
  <c r="I2812" i="1"/>
  <c r="J2812" i="1"/>
  <c r="I2813" i="1"/>
  <c r="J2813" i="1"/>
  <c r="I2814" i="1"/>
  <c r="J2814" i="1"/>
  <c r="I2815" i="1"/>
  <c r="J2815" i="1"/>
  <c r="I2816" i="1"/>
  <c r="J2816" i="1"/>
  <c r="I2817" i="1"/>
  <c r="J2817" i="1"/>
  <c r="I2818" i="1"/>
  <c r="J2818" i="1"/>
  <c r="I2819" i="1"/>
  <c r="J2819" i="1"/>
  <c r="I2820" i="1"/>
  <c r="J2820" i="1"/>
  <c r="I2821" i="1"/>
  <c r="J2821" i="1"/>
  <c r="I2822" i="1"/>
  <c r="J2822" i="1"/>
  <c r="I2823" i="1"/>
  <c r="J2823" i="1"/>
  <c r="I2824" i="1"/>
  <c r="J2824" i="1"/>
  <c r="I2825" i="1"/>
  <c r="J2825" i="1"/>
  <c r="I2826" i="1"/>
  <c r="J2826" i="1"/>
  <c r="I2827" i="1"/>
  <c r="J2827" i="1"/>
  <c r="I2828" i="1"/>
  <c r="J2828" i="1"/>
  <c r="I2829" i="1"/>
  <c r="J2829" i="1"/>
  <c r="I2830" i="1"/>
  <c r="J2830" i="1"/>
  <c r="I2831" i="1"/>
  <c r="J2831" i="1"/>
  <c r="I2832" i="1"/>
  <c r="J2832" i="1"/>
  <c r="I2833" i="1"/>
  <c r="J2833" i="1"/>
  <c r="I2834" i="1"/>
  <c r="J2834" i="1"/>
  <c r="I2835" i="1"/>
  <c r="J2835" i="1"/>
  <c r="I2836" i="1"/>
  <c r="J2836" i="1"/>
  <c r="I2837" i="1"/>
  <c r="J2837" i="1"/>
  <c r="I2838" i="1"/>
  <c r="J2838" i="1"/>
  <c r="I2839" i="1"/>
  <c r="J2839" i="1"/>
  <c r="I2840" i="1"/>
  <c r="J2840" i="1"/>
  <c r="I2841" i="1"/>
  <c r="J2841" i="1"/>
  <c r="I2842" i="1"/>
  <c r="J2842" i="1"/>
  <c r="I2843" i="1"/>
  <c r="J2843" i="1"/>
  <c r="I2844" i="1"/>
  <c r="J2844" i="1"/>
  <c r="I2845" i="1"/>
  <c r="J2845" i="1"/>
  <c r="I2846" i="1"/>
  <c r="J2846" i="1"/>
  <c r="I2847" i="1"/>
  <c r="J2847" i="1"/>
  <c r="I2848" i="1"/>
  <c r="J2848" i="1"/>
  <c r="I2849" i="1"/>
  <c r="J2849" i="1"/>
  <c r="I2850" i="1"/>
  <c r="J2850" i="1"/>
  <c r="I2851" i="1"/>
  <c r="J2851" i="1"/>
  <c r="I2852" i="1"/>
  <c r="J2852" i="1"/>
  <c r="I2853" i="1"/>
  <c r="J2853" i="1"/>
  <c r="I2854" i="1"/>
  <c r="J2854" i="1"/>
  <c r="I2855" i="1"/>
  <c r="J2855" i="1"/>
  <c r="I2856" i="1"/>
  <c r="J2856" i="1"/>
  <c r="I2857" i="1"/>
  <c r="J2857" i="1"/>
  <c r="I2858" i="1"/>
  <c r="J2858" i="1"/>
  <c r="I2859" i="1"/>
  <c r="J2859" i="1"/>
  <c r="I2860" i="1"/>
  <c r="J2860" i="1"/>
  <c r="I2861" i="1"/>
  <c r="J2861" i="1"/>
  <c r="I2862" i="1"/>
  <c r="J2862" i="1"/>
  <c r="I2863" i="1"/>
  <c r="J2863" i="1"/>
  <c r="I2864" i="1"/>
  <c r="J2864" i="1"/>
  <c r="I2865" i="1"/>
  <c r="J2865" i="1"/>
  <c r="I2866" i="1"/>
  <c r="J2866" i="1"/>
  <c r="I2867" i="1"/>
  <c r="J2867" i="1"/>
  <c r="I2868" i="1"/>
  <c r="J2868" i="1"/>
  <c r="I2869" i="1"/>
  <c r="J2869" i="1"/>
  <c r="I2870" i="1"/>
  <c r="J2870" i="1"/>
  <c r="I2871" i="1"/>
  <c r="J2871" i="1"/>
  <c r="I2872" i="1"/>
  <c r="J2872" i="1"/>
  <c r="I2873" i="1"/>
  <c r="J2873" i="1"/>
  <c r="I2874" i="1"/>
  <c r="J2874" i="1"/>
  <c r="I2875" i="1"/>
  <c r="J2875" i="1"/>
  <c r="I2876" i="1"/>
  <c r="J2876" i="1"/>
  <c r="I2877" i="1"/>
  <c r="J2877" i="1"/>
  <c r="I2878" i="1"/>
  <c r="J2878" i="1"/>
  <c r="I2879" i="1"/>
  <c r="J2879" i="1"/>
  <c r="I2880" i="1"/>
  <c r="J2880" i="1"/>
  <c r="I2881" i="1"/>
  <c r="J2881" i="1"/>
  <c r="I2882" i="1"/>
  <c r="J2882" i="1"/>
  <c r="I2883" i="1"/>
  <c r="J2883" i="1"/>
  <c r="I2884" i="1"/>
  <c r="J2884" i="1"/>
  <c r="I2885" i="1"/>
  <c r="J2885" i="1"/>
  <c r="I2886" i="1"/>
  <c r="J2886" i="1"/>
  <c r="I2887" i="1"/>
  <c r="J2887" i="1"/>
  <c r="I2888" i="1"/>
  <c r="J2888" i="1"/>
  <c r="I2889" i="1"/>
  <c r="J2889" i="1"/>
  <c r="I2890" i="1"/>
  <c r="J2890" i="1"/>
  <c r="I2891" i="1"/>
  <c r="J2891" i="1"/>
  <c r="I2892" i="1"/>
  <c r="J2892" i="1"/>
  <c r="I2893" i="1"/>
  <c r="J2893" i="1"/>
  <c r="I2894" i="1"/>
  <c r="J2894" i="1"/>
  <c r="I2895" i="1"/>
  <c r="J2895" i="1"/>
  <c r="I2896" i="1"/>
  <c r="J2896" i="1"/>
  <c r="I2897" i="1"/>
  <c r="J2897" i="1"/>
  <c r="I2898" i="1"/>
  <c r="J2898" i="1"/>
  <c r="I2899" i="1"/>
  <c r="J2899" i="1"/>
  <c r="I2900" i="1"/>
  <c r="J2900" i="1"/>
  <c r="I2901" i="1"/>
  <c r="J2901" i="1"/>
  <c r="I2902" i="1"/>
  <c r="J2902" i="1"/>
  <c r="I2903" i="1"/>
  <c r="J2903" i="1"/>
  <c r="I2904" i="1"/>
  <c r="J2904" i="1"/>
  <c r="I2905" i="1"/>
  <c r="J2905" i="1"/>
  <c r="I2906" i="1"/>
  <c r="J2906" i="1"/>
  <c r="I2907" i="1"/>
  <c r="J2907" i="1"/>
  <c r="I2908" i="1"/>
  <c r="J2908" i="1"/>
  <c r="I2909" i="1"/>
  <c r="J2909" i="1"/>
  <c r="I2910" i="1"/>
  <c r="J2910" i="1"/>
  <c r="I2911" i="1"/>
  <c r="J2911" i="1"/>
  <c r="I2912" i="1"/>
  <c r="J2912" i="1"/>
  <c r="I2913" i="1"/>
  <c r="J2913" i="1"/>
  <c r="I2914" i="1"/>
  <c r="J2914" i="1"/>
  <c r="I2915" i="1"/>
  <c r="J2915" i="1"/>
  <c r="I2916" i="1"/>
  <c r="J2916" i="1"/>
  <c r="I2917" i="1"/>
  <c r="J2917" i="1"/>
  <c r="I2918" i="1"/>
  <c r="J2918" i="1"/>
  <c r="I2919" i="1"/>
  <c r="J2919" i="1"/>
  <c r="I2920" i="1"/>
  <c r="J2920" i="1"/>
  <c r="I2921" i="1"/>
  <c r="J2921" i="1"/>
  <c r="I2922" i="1"/>
  <c r="J2922" i="1"/>
  <c r="I2923" i="1"/>
  <c r="J2923" i="1"/>
  <c r="I2924" i="1"/>
  <c r="J2924" i="1"/>
  <c r="I2925" i="1"/>
  <c r="J2925" i="1"/>
  <c r="I2926" i="1"/>
  <c r="J2926" i="1"/>
  <c r="I2927" i="1"/>
  <c r="J2927" i="1"/>
  <c r="I2928" i="1"/>
  <c r="J2928" i="1"/>
  <c r="I2929" i="1"/>
  <c r="J2929" i="1"/>
  <c r="I2930" i="1"/>
  <c r="J2930" i="1"/>
  <c r="I2931" i="1"/>
  <c r="J2931" i="1"/>
  <c r="I2932" i="1"/>
  <c r="J2932" i="1"/>
  <c r="I2933" i="1"/>
  <c r="J2933" i="1"/>
  <c r="I2934" i="1"/>
  <c r="J2934" i="1"/>
  <c r="I2935" i="1"/>
  <c r="J2935" i="1"/>
  <c r="I2936" i="1"/>
  <c r="J2936" i="1"/>
  <c r="I2937" i="1"/>
  <c r="J2937" i="1"/>
  <c r="I2938" i="1"/>
  <c r="J2938" i="1"/>
  <c r="I2939" i="1"/>
  <c r="J2939" i="1"/>
  <c r="I2940" i="1"/>
  <c r="J2940" i="1"/>
  <c r="I2941" i="1"/>
  <c r="J2941" i="1"/>
  <c r="I2942" i="1"/>
  <c r="J2942" i="1"/>
  <c r="I2943" i="1"/>
  <c r="J2943" i="1"/>
  <c r="I2944" i="1"/>
  <c r="J2944" i="1"/>
  <c r="I2945" i="1"/>
  <c r="J2945" i="1"/>
  <c r="I2946" i="1"/>
  <c r="J2946" i="1"/>
  <c r="I2947" i="1"/>
  <c r="J2947" i="1"/>
  <c r="I2948" i="1"/>
  <c r="J2948" i="1"/>
  <c r="I2949" i="1"/>
  <c r="J2949" i="1"/>
  <c r="I2950" i="1"/>
  <c r="J2950" i="1"/>
  <c r="I2951" i="1"/>
  <c r="J2951" i="1"/>
  <c r="I2952" i="1"/>
  <c r="J2952" i="1"/>
  <c r="I2953" i="1"/>
  <c r="J2953" i="1"/>
  <c r="I2954" i="1"/>
  <c r="J2954" i="1"/>
  <c r="I2955" i="1"/>
  <c r="J2955" i="1"/>
  <c r="I2956" i="1"/>
  <c r="J2956" i="1"/>
  <c r="I2957" i="1"/>
  <c r="J2957" i="1"/>
  <c r="I2958" i="1"/>
  <c r="J2958" i="1"/>
  <c r="I2959" i="1"/>
  <c r="J2959" i="1"/>
  <c r="I2960" i="1"/>
  <c r="J2960" i="1"/>
  <c r="I2961" i="1"/>
  <c r="J2961" i="1"/>
  <c r="I2962" i="1"/>
  <c r="J2962" i="1"/>
  <c r="I2963" i="1"/>
  <c r="J2963" i="1"/>
  <c r="I2964" i="1"/>
  <c r="J2964" i="1"/>
  <c r="I2965" i="1"/>
  <c r="J2965" i="1"/>
  <c r="I2966" i="1"/>
  <c r="J2966" i="1"/>
  <c r="I2967" i="1"/>
  <c r="J2967" i="1"/>
  <c r="I2968" i="1"/>
  <c r="J2968" i="1"/>
  <c r="I2969" i="1"/>
  <c r="J2969" i="1"/>
  <c r="I2970" i="1"/>
  <c r="J2970" i="1"/>
  <c r="I2971" i="1"/>
  <c r="J2971" i="1"/>
  <c r="I2972" i="1"/>
  <c r="J2972" i="1"/>
  <c r="I2973" i="1"/>
  <c r="J2973" i="1"/>
  <c r="I2974" i="1"/>
  <c r="J2974" i="1"/>
  <c r="I2975" i="1"/>
  <c r="J2975" i="1"/>
  <c r="I2976" i="1"/>
  <c r="J2976" i="1"/>
  <c r="I2977" i="1"/>
  <c r="J2977" i="1"/>
  <c r="I2978" i="1"/>
  <c r="J2978" i="1"/>
  <c r="I2979" i="1"/>
  <c r="J2979" i="1"/>
  <c r="I2980" i="1"/>
  <c r="J2980" i="1"/>
  <c r="I2981" i="1"/>
  <c r="J2981" i="1"/>
  <c r="I2982" i="1"/>
  <c r="J2982" i="1"/>
  <c r="I2983" i="1"/>
  <c r="J2983" i="1"/>
  <c r="I2984" i="1"/>
  <c r="J2984" i="1"/>
  <c r="I2985" i="1"/>
  <c r="J2985" i="1"/>
  <c r="I2986" i="1"/>
  <c r="J2986" i="1"/>
  <c r="I2987" i="1"/>
  <c r="J2987" i="1"/>
  <c r="I2988" i="1"/>
  <c r="J2988" i="1"/>
  <c r="I2989" i="1"/>
  <c r="J2989" i="1"/>
  <c r="I2990" i="1"/>
  <c r="J2990" i="1"/>
  <c r="I2991" i="1"/>
  <c r="J2991" i="1"/>
  <c r="I2992" i="1"/>
  <c r="J2992" i="1"/>
  <c r="I2993" i="1"/>
  <c r="J2993" i="1"/>
  <c r="I2994" i="1"/>
  <c r="J2994" i="1"/>
  <c r="I2995" i="1"/>
  <c r="J2995" i="1"/>
  <c r="I2996" i="1"/>
  <c r="J2996" i="1"/>
  <c r="I2997" i="1"/>
  <c r="J2997" i="1"/>
  <c r="I2998" i="1"/>
  <c r="J2998" i="1"/>
  <c r="I2999" i="1"/>
  <c r="J2999" i="1"/>
  <c r="I3000" i="1"/>
  <c r="J3000" i="1"/>
  <c r="I3001" i="1"/>
  <c r="J3001" i="1"/>
  <c r="I3002" i="1"/>
  <c r="J3002" i="1"/>
  <c r="I3003" i="1"/>
  <c r="J3003" i="1"/>
  <c r="I3004" i="1"/>
  <c r="J3004" i="1"/>
  <c r="I3005" i="1"/>
  <c r="J3005" i="1"/>
  <c r="I3006" i="1"/>
  <c r="J3006" i="1"/>
  <c r="I3007" i="1"/>
  <c r="J3007" i="1"/>
  <c r="I3008" i="1"/>
  <c r="J3008" i="1"/>
  <c r="I3009" i="1"/>
  <c r="J3009" i="1"/>
  <c r="I3010" i="1"/>
  <c r="J3010" i="1"/>
  <c r="I3011" i="1"/>
  <c r="J3011" i="1"/>
  <c r="I3012" i="1"/>
  <c r="J3012" i="1"/>
  <c r="I3013" i="1"/>
  <c r="J3013" i="1"/>
  <c r="I3014" i="1"/>
  <c r="J3014" i="1"/>
  <c r="I3015" i="1"/>
  <c r="J3015" i="1"/>
  <c r="I3016" i="1"/>
  <c r="J3016" i="1"/>
  <c r="I3017" i="1"/>
  <c r="J3017" i="1"/>
  <c r="I3018" i="1"/>
  <c r="J3018" i="1"/>
  <c r="I3019" i="1"/>
  <c r="J3019" i="1"/>
  <c r="I3020" i="1"/>
  <c r="J3020" i="1"/>
  <c r="I3021" i="1"/>
  <c r="J3021" i="1"/>
  <c r="I3022" i="1"/>
  <c r="J3022" i="1"/>
  <c r="I3023" i="1"/>
  <c r="J3023" i="1"/>
  <c r="I3024" i="1"/>
  <c r="J3024" i="1"/>
  <c r="I3025" i="1"/>
  <c r="J3025" i="1"/>
  <c r="I3026" i="1"/>
  <c r="J3026" i="1"/>
  <c r="I3027" i="1"/>
  <c r="J3027" i="1"/>
  <c r="I3028" i="1"/>
  <c r="J3028" i="1"/>
  <c r="I3029" i="1"/>
  <c r="J3029" i="1"/>
  <c r="I3030" i="1"/>
  <c r="J3030" i="1"/>
  <c r="I3031" i="1"/>
  <c r="J3031" i="1"/>
  <c r="I3032" i="1"/>
  <c r="J3032" i="1"/>
  <c r="I3033" i="1"/>
  <c r="J3033" i="1"/>
  <c r="I3034" i="1"/>
  <c r="J3034" i="1"/>
  <c r="I3035" i="1"/>
  <c r="J3035" i="1"/>
  <c r="I3036" i="1"/>
  <c r="J3036" i="1"/>
  <c r="I3037" i="1"/>
  <c r="J3037" i="1"/>
  <c r="I3038" i="1"/>
  <c r="J3038" i="1"/>
  <c r="I3039" i="1"/>
  <c r="J3039" i="1"/>
  <c r="I3040" i="1"/>
  <c r="J3040" i="1"/>
  <c r="I3041" i="1"/>
  <c r="J3041" i="1"/>
  <c r="I3042" i="1"/>
  <c r="J3042" i="1"/>
  <c r="I3043" i="1"/>
  <c r="J3043" i="1"/>
  <c r="I3044" i="1"/>
  <c r="J3044" i="1"/>
  <c r="I3045" i="1"/>
  <c r="J3045" i="1"/>
  <c r="I3046" i="1"/>
  <c r="J3046" i="1"/>
  <c r="I3047" i="1"/>
  <c r="J3047" i="1"/>
  <c r="I3048" i="1"/>
  <c r="J3048" i="1"/>
  <c r="I3049" i="1"/>
  <c r="J3049" i="1"/>
  <c r="I3050" i="1"/>
  <c r="J3050" i="1"/>
  <c r="I3051" i="1"/>
  <c r="J3051" i="1"/>
  <c r="I3052" i="1"/>
  <c r="J3052" i="1"/>
  <c r="I3053" i="1"/>
  <c r="J3053" i="1"/>
  <c r="I3054" i="1"/>
  <c r="J3054" i="1"/>
  <c r="I3055" i="1"/>
  <c r="J3055" i="1"/>
  <c r="I3056" i="1"/>
  <c r="J3056" i="1"/>
  <c r="I3057" i="1"/>
  <c r="J3057" i="1"/>
  <c r="I3058" i="1"/>
  <c r="J3058" i="1"/>
  <c r="I3059" i="1"/>
  <c r="J3059" i="1"/>
  <c r="I3060" i="1"/>
  <c r="J3060" i="1"/>
  <c r="I3061" i="1"/>
  <c r="J3061" i="1"/>
  <c r="I3062" i="1"/>
  <c r="J3062" i="1"/>
  <c r="I3063" i="1"/>
  <c r="J3063" i="1"/>
  <c r="I3064" i="1"/>
  <c r="J3064" i="1"/>
  <c r="I3065" i="1"/>
  <c r="J3065" i="1"/>
  <c r="I3066" i="1"/>
  <c r="J3066" i="1"/>
  <c r="I3067" i="1"/>
  <c r="J3067" i="1"/>
  <c r="I3068" i="1"/>
  <c r="J3068" i="1"/>
  <c r="I3069" i="1"/>
  <c r="J3069" i="1"/>
  <c r="I3070" i="1"/>
  <c r="J3070" i="1"/>
  <c r="I3071" i="1"/>
  <c r="J3071" i="1"/>
  <c r="I3072" i="1"/>
  <c r="J3072" i="1"/>
  <c r="I3073" i="1"/>
  <c r="J3073" i="1"/>
  <c r="I3074" i="1"/>
  <c r="J3074" i="1"/>
  <c r="I3075" i="1"/>
  <c r="J3075" i="1"/>
  <c r="I3076" i="1"/>
  <c r="J3076" i="1"/>
  <c r="I3077" i="1"/>
  <c r="J3077" i="1"/>
  <c r="I3078" i="1"/>
  <c r="J3078" i="1"/>
  <c r="I3079" i="1"/>
  <c r="J3079" i="1"/>
  <c r="I3080" i="1"/>
  <c r="J3080" i="1"/>
  <c r="I3081" i="1"/>
  <c r="J3081" i="1"/>
  <c r="I3082" i="1"/>
  <c r="J3082" i="1"/>
  <c r="I3083" i="1"/>
  <c r="J3083" i="1"/>
  <c r="I3084" i="1"/>
  <c r="J3084" i="1"/>
  <c r="I3085" i="1"/>
  <c r="J3085" i="1"/>
  <c r="I3086" i="1"/>
  <c r="J3086" i="1"/>
  <c r="I3087" i="1"/>
  <c r="J3087" i="1"/>
  <c r="I3088" i="1"/>
  <c r="J3088" i="1"/>
  <c r="I3089" i="1"/>
  <c r="J3089" i="1"/>
  <c r="I3090" i="1"/>
  <c r="J3090" i="1"/>
  <c r="I3091" i="1"/>
  <c r="J3091" i="1"/>
  <c r="I3092" i="1"/>
  <c r="J3092" i="1"/>
  <c r="I3093" i="1"/>
  <c r="J3093" i="1"/>
  <c r="I3094" i="1"/>
  <c r="J3094" i="1"/>
  <c r="I3095" i="1"/>
  <c r="J3095" i="1"/>
  <c r="I3096" i="1"/>
  <c r="J3096" i="1"/>
  <c r="I3097" i="1"/>
  <c r="J3097" i="1"/>
  <c r="I3098" i="1"/>
  <c r="J3098" i="1"/>
  <c r="I3099" i="1"/>
  <c r="J3099" i="1"/>
  <c r="I3100" i="1"/>
  <c r="J3100" i="1"/>
  <c r="I3101" i="1"/>
  <c r="J3101" i="1"/>
  <c r="I3102" i="1"/>
  <c r="J3102" i="1"/>
  <c r="I3103" i="1"/>
  <c r="J3103" i="1"/>
  <c r="I3104" i="1"/>
  <c r="J3104" i="1"/>
  <c r="I3105" i="1"/>
  <c r="J3105" i="1"/>
  <c r="I3106" i="1"/>
  <c r="J3106" i="1"/>
  <c r="I3107" i="1"/>
  <c r="J3107" i="1"/>
  <c r="I3108" i="1"/>
  <c r="J3108" i="1"/>
  <c r="I3109" i="1"/>
  <c r="J3109" i="1"/>
  <c r="I3110" i="1"/>
  <c r="J3110" i="1"/>
  <c r="I3111" i="1"/>
  <c r="J3111" i="1"/>
  <c r="I3112" i="1"/>
  <c r="J3112" i="1"/>
  <c r="I3113" i="1"/>
  <c r="J3113" i="1"/>
  <c r="I3114" i="1"/>
  <c r="J3114" i="1"/>
  <c r="I3115" i="1"/>
  <c r="J3115" i="1"/>
  <c r="I3116" i="1"/>
  <c r="J3116" i="1"/>
  <c r="I3117" i="1"/>
  <c r="J3117" i="1"/>
  <c r="I3118" i="1"/>
  <c r="J3118" i="1"/>
  <c r="I3119" i="1"/>
  <c r="J3119" i="1"/>
  <c r="I3120" i="1"/>
  <c r="J3120" i="1"/>
  <c r="I3121" i="1"/>
  <c r="J3121" i="1"/>
  <c r="I3122" i="1"/>
  <c r="J3122" i="1"/>
  <c r="I3123" i="1"/>
  <c r="J3123" i="1"/>
  <c r="I3124" i="1"/>
  <c r="J3124" i="1"/>
  <c r="I3125" i="1"/>
  <c r="J3125" i="1"/>
  <c r="I3126" i="1"/>
  <c r="J3126" i="1"/>
  <c r="I3127" i="1"/>
  <c r="J3127" i="1"/>
  <c r="I3128" i="1"/>
  <c r="J3128" i="1"/>
  <c r="I3129" i="1"/>
  <c r="J3129" i="1"/>
  <c r="I3130" i="1"/>
  <c r="J3130" i="1"/>
  <c r="I3131" i="1"/>
  <c r="J3131" i="1"/>
  <c r="I3132" i="1"/>
  <c r="J3132" i="1"/>
  <c r="I3133" i="1"/>
  <c r="J3133" i="1"/>
  <c r="I3134" i="1"/>
  <c r="J3134" i="1"/>
  <c r="I3135" i="1"/>
  <c r="J3135" i="1"/>
  <c r="I3136" i="1"/>
  <c r="J3136" i="1"/>
  <c r="I3137" i="1"/>
  <c r="J3137" i="1"/>
  <c r="I3138" i="1"/>
  <c r="J3138" i="1"/>
  <c r="I3139" i="1"/>
  <c r="J3139" i="1"/>
  <c r="I3140" i="1"/>
  <c r="J3140" i="1"/>
  <c r="I3141" i="1"/>
  <c r="J3141" i="1"/>
  <c r="I3142" i="1"/>
  <c r="J3142" i="1"/>
  <c r="I3143" i="1"/>
  <c r="J3143" i="1"/>
  <c r="I3144" i="1"/>
  <c r="J3144" i="1"/>
  <c r="I3145" i="1"/>
  <c r="J3145" i="1"/>
  <c r="I3146" i="1"/>
  <c r="J3146" i="1"/>
  <c r="I3147" i="1"/>
  <c r="J3147" i="1"/>
  <c r="I3148" i="1"/>
  <c r="J3148" i="1"/>
  <c r="I3149" i="1"/>
  <c r="J3149" i="1"/>
  <c r="I3150" i="1"/>
  <c r="J3150" i="1"/>
  <c r="I3151" i="1"/>
  <c r="J3151" i="1"/>
  <c r="I3152" i="1"/>
  <c r="J3152" i="1"/>
  <c r="I3153" i="1"/>
  <c r="J3153" i="1"/>
  <c r="I3154" i="1"/>
  <c r="J3154" i="1"/>
  <c r="I3155" i="1"/>
  <c r="J3155" i="1"/>
  <c r="I3156" i="1"/>
  <c r="J3156" i="1"/>
  <c r="I3157" i="1"/>
  <c r="J3157" i="1"/>
  <c r="I3158" i="1"/>
  <c r="J3158" i="1"/>
  <c r="I3159" i="1"/>
  <c r="J3159" i="1"/>
  <c r="I3160" i="1"/>
  <c r="J3160" i="1"/>
  <c r="I3161" i="1"/>
  <c r="J3161" i="1"/>
  <c r="I3162" i="1"/>
  <c r="J3162" i="1"/>
  <c r="I3163" i="1"/>
  <c r="J3163" i="1"/>
  <c r="I3164" i="1"/>
  <c r="J3164" i="1"/>
  <c r="I3165" i="1"/>
  <c r="J3165" i="1"/>
  <c r="I3166" i="1"/>
  <c r="J3166" i="1"/>
  <c r="I3167" i="1"/>
  <c r="J3167" i="1"/>
  <c r="I3168" i="1"/>
  <c r="J3168" i="1"/>
  <c r="I3169" i="1"/>
  <c r="J3169" i="1"/>
  <c r="I3170" i="1"/>
  <c r="J3170" i="1"/>
  <c r="I3171" i="1"/>
  <c r="J3171" i="1"/>
  <c r="I3172" i="1"/>
  <c r="J3172" i="1"/>
  <c r="I3173" i="1"/>
  <c r="J3173" i="1"/>
  <c r="I3174" i="1"/>
  <c r="J3174" i="1"/>
  <c r="I3175" i="1"/>
  <c r="J3175" i="1"/>
  <c r="I3176" i="1"/>
  <c r="J3176" i="1"/>
  <c r="I3177" i="1"/>
  <c r="J3177" i="1"/>
  <c r="I3178" i="1"/>
  <c r="J3178" i="1"/>
  <c r="I3179" i="1"/>
  <c r="J3179" i="1"/>
  <c r="I3180" i="1"/>
  <c r="J3180" i="1"/>
  <c r="I3181" i="1"/>
  <c r="J3181" i="1"/>
  <c r="I3182" i="1"/>
  <c r="J3182" i="1"/>
  <c r="I3183" i="1"/>
  <c r="J3183" i="1"/>
  <c r="I3184" i="1"/>
  <c r="J3184" i="1"/>
  <c r="I3185" i="1"/>
  <c r="J3185" i="1"/>
  <c r="I3186" i="1"/>
  <c r="J3186" i="1"/>
  <c r="I3187" i="1"/>
  <c r="J3187" i="1"/>
  <c r="I3188" i="1"/>
  <c r="J3188" i="1"/>
  <c r="I3189" i="1"/>
  <c r="J3189" i="1"/>
  <c r="I3190" i="1"/>
  <c r="J3190" i="1"/>
  <c r="I3191" i="1"/>
  <c r="J3191" i="1"/>
  <c r="I3192" i="1"/>
  <c r="J3192" i="1"/>
  <c r="I3193" i="1"/>
  <c r="J3193" i="1"/>
  <c r="I3194" i="1"/>
  <c r="J3194" i="1"/>
  <c r="I3195" i="1"/>
  <c r="J3195" i="1"/>
  <c r="I3196" i="1"/>
  <c r="J3196" i="1"/>
  <c r="I3197" i="1"/>
  <c r="J3197" i="1"/>
  <c r="I3198" i="1"/>
  <c r="J3198" i="1"/>
  <c r="I3199" i="1"/>
  <c r="J3199" i="1"/>
  <c r="I3200" i="1"/>
  <c r="J3200" i="1"/>
  <c r="I3201" i="1"/>
  <c r="J3201" i="1"/>
  <c r="I3202" i="1"/>
  <c r="J3202" i="1"/>
  <c r="I3203" i="1"/>
  <c r="J3203" i="1"/>
  <c r="I3204" i="1"/>
  <c r="J3204" i="1"/>
  <c r="I3205" i="1"/>
  <c r="J3205" i="1"/>
  <c r="I3206" i="1"/>
  <c r="J3206" i="1"/>
  <c r="I3207" i="1"/>
  <c r="J3207" i="1"/>
  <c r="I3208" i="1"/>
  <c r="J3208" i="1"/>
  <c r="I3209" i="1"/>
  <c r="J3209" i="1"/>
  <c r="I3210" i="1"/>
  <c r="J3210" i="1"/>
  <c r="I3211" i="1"/>
  <c r="J3211" i="1"/>
  <c r="I3212" i="1"/>
  <c r="J3212" i="1"/>
  <c r="I3213" i="1"/>
  <c r="J3213" i="1"/>
  <c r="I3214" i="1"/>
  <c r="J3214" i="1"/>
  <c r="I3215" i="1"/>
  <c r="J3215" i="1"/>
  <c r="I3216" i="1"/>
  <c r="J3216" i="1"/>
  <c r="I3217" i="1"/>
  <c r="J3217" i="1"/>
  <c r="I3218" i="1"/>
  <c r="J3218" i="1"/>
  <c r="I3219" i="1"/>
  <c r="J3219" i="1"/>
  <c r="I3220" i="1"/>
  <c r="J3220" i="1"/>
  <c r="I3221" i="1"/>
  <c r="J3221" i="1"/>
  <c r="I3222" i="1"/>
  <c r="J3222" i="1"/>
  <c r="I3223" i="1"/>
  <c r="J3223" i="1"/>
  <c r="I3224" i="1"/>
  <c r="J3224" i="1"/>
  <c r="I3225" i="1"/>
  <c r="J3225" i="1"/>
  <c r="I3226" i="1"/>
  <c r="J3226" i="1"/>
  <c r="I3227" i="1"/>
  <c r="J3227" i="1"/>
  <c r="I3228" i="1"/>
  <c r="J3228" i="1"/>
  <c r="I3229" i="1"/>
  <c r="J3229" i="1"/>
  <c r="I3230" i="1"/>
  <c r="J3230" i="1"/>
  <c r="I3231" i="1"/>
  <c r="J3231" i="1"/>
  <c r="I3232" i="1"/>
  <c r="J3232" i="1"/>
  <c r="I3233" i="1"/>
  <c r="J3233" i="1"/>
  <c r="I3234" i="1"/>
  <c r="J3234" i="1"/>
  <c r="I3235" i="1"/>
  <c r="J3235" i="1"/>
  <c r="I3236" i="1"/>
  <c r="J3236" i="1"/>
  <c r="I3237" i="1"/>
  <c r="J3237" i="1"/>
  <c r="I3238" i="1"/>
  <c r="J3238" i="1"/>
  <c r="I3239" i="1"/>
  <c r="J3239" i="1"/>
  <c r="I3240" i="1"/>
  <c r="J3240" i="1"/>
  <c r="I3241" i="1"/>
  <c r="J3241" i="1"/>
  <c r="I3242" i="1"/>
  <c r="J3242" i="1"/>
  <c r="I3243" i="1"/>
  <c r="J3243" i="1"/>
  <c r="I3244" i="1"/>
  <c r="J3244" i="1"/>
  <c r="I3245" i="1"/>
  <c r="J3245" i="1"/>
  <c r="I3246" i="1"/>
  <c r="J3246" i="1"/>
  <c r="I3247" i="1"/>
  <c r="J3247" i="1"/>
  <c r="I3248" i="1"/>
  <c r="J3248" i="1"/>
  <c r="I3249" i="1"/>
  <c r="J3249" i="1"/>
  <c r="I3250" i="1"/>
  <c r="J3250" i="1"/>
  <c r="I3251" i="1"/>
  <c r="J3251" i="1"/>
  <c r="I3252" i="1"/>
  <c r="J3252" i="1"/>
  <c r="I3253" i="1"/>
  <c r="J3253" i="1"/>
  <c r="I3254" i="1"/>
  <c r="J3254" i="1"/>
  <c r="I3255" i="1"/>
  <c r="J3255" i="1"/>
  <c r="I3256" i="1"/>
  <c r="J3256" i="1"/>
  <c r="I3257" i="1"/>
  <c r="J3257" i="1"/>
  <c r="I3258" i="1"/>
  <c r="J3258" i="1"/>
  <c r="I3259" i="1"/>
  <c r="J3259" i="1"/>
  <c r="I3260" i="1"/>
  <c r="J3260" i="1"/>
  <c r="I3261" i="1"/>
  <c r="J3261" i="1"/>
  <c r="I3262" i="1"/>
  <c r="J3262" i="1"/>
  <c r="I3263" i="1"/>
  <c r="J3263" i="1"/>
  <c r="I3264" i="1"/>
  <c r="J3264" i="1"/>
  <c r="I3265" i="1"/>
  <c r="J3265" i="1"/>
  <c r="I3266" i="1"/>
  <c r="J3266" i="1"/>
  <c r="I3267" i="1"/>
  <c r="J3267" i="1"/>
  <c r="I3268" i="1"/>
  <c r="J3268" i="1"/>
  <c r="I3269" i="1"/>
  <c r="J3269" i="1"/>
  <c r="I3270" i="1"/>
  <c r="J3270" i="1"/>
  <c r="I3271" i="1"/>
  <c r="J3271" i="1"/>
  <c r="I3272" i="1"/>
  <c r="J3272" i="1"/>
  <c r="I3273" i="1"/>
  <c r="J3273" i="1"/>
  <c r="I3274" i="1"/>
  <c r="J3274" i="1"/>
  <c r="I3275" i="1"/>
  <c r="J3275" i="1"/>
  <c r="I3276" i="1"/>
  <c r="J3276" i="1"/>
  <c r="I3277" i="1"/>
  <c r="J3277" i="1"/>
  <c r="I3278" i="1"/>
  <c r="J3278" i="1"/>
  <c r="I3279" i="1"/>
  <c r="J3279" i="1"/>
  <c r="I3280" i="1"/>
  <c r="J3280" i="1"/>
  <c r="I3281" i="1"/>
  <c r="J3281" i="1"/>
  <c r="I3282" i="1"/>
  <c r="J3282" i="1"/>
  <c r="I3283" i="1"/>
  <c r="J3283" i="1"/>
  <c r="I3284" i="1"/>
  <c r="J3284" i="1"/>
  <c r="I3285" i="1"/>
  <c r="J3285" i="1"/>
  <c r="I3286" i="1"/>
  <c r="J3286" i="1"/>
  <c r="I3287" i="1"/>
  <c r="J3287" i="1"/>
  <c r="I3288" i="1"/>
  <c r="J3288" i="1"/>
  <c r="I3289" i="1"/>
  <c r="J3289" i="1"/>
  <c r="I3290" i="1"/>
  <c r="J3290" i="1"/>
  <c r="I3291" i="1"/>
  <c r="J3291" i="1"/>
  <c r="I3292" i="1"/>
  <c r="J3292" i="1"/>
  <c r="I3293" i="1"/>
  <c r="J3293" i="1"/>
  <c r="I3294" i="1"/>
  <c r="J3294" i="1"/>
  <c r="I3295" i="1"/>
  <c r="J3295" i="1"/>
  <c r="I3296" i="1"/>
  <c r="J3296" i="1"/>
  <c r="I3297" i="1"/>
  <c r="J3297" i="1"/>
  <c r="I3298" i="1"/>
  <c r="J3298" i="1"/>
  <c r="I3299" i="1"/>
  <c r="J3299" i="1"/>
  <c r="I3300" i="1"/>
  <c r="J3300" i="1"/>
  <c r="I3301" i="1"/>
  <c r="J3301" i="1"/>
  <c r="I3302" i="1"/>
  <c r="J3302" i="1"/>
  <c r="I3303" i="1"/>
  <c r="J3303" i="1"/>
  <c r="I3304" i="1"/>
  <c r="J3304" i="1"/>
  <c r="I3305" i="1"/>
  <c r="J3305" i="1"/>
  <c r="I3306" i="1"/>
  <c r="J3306" i="1"/>
  <c r="I3307" i="1"/>
  <c r="J3307" i="1"/>
  <c r="I3308" i="1"/>
  <c r="J3308" i="1"/>
  <c r="I3309" i="1"/>
  <c r="J3309" i="1"/>
  <c r="I3310" i="1"/>
  <c r="J3310" i="1"/>
  <c r="I3311" i="1"/>
  <c r="J3311" i="1"/>
  <c r="I3312" i="1"/>
  <c r="J3312" i="1"/>
  <c r="I3313" i="1"/>
  <c r="J3313" i="1"/>
  <c r="I3314" i="1"/>
  <c r="J3314" i="1"/>
  <c r="I3315" i="1"/>
  <c r="J3315" i="1"/>
  <c r="I3316" i="1"/>
  <c r="J3316" i="1"/>
  <c r="I3317" i="1"/>
  <c r="J3317" i="1"/>
  <c r="I3318" i="1"/>
  <c r="J3318" i="1"/>
  <c r="I3319" i="1"/>
  <c r="J3319" i="1"/>
  <c r="I3320" i="1"/>
  <c r="J3320" i="1"/>
  <c r="I3321" i="1"/>
  <c r="J3321" i="1"/>
  <c r="I3322" i="1"/>
  <c r="J3322" i="1"/>
  <c r="I3323" i="1"/>
  <c r="J3323" i="1"/>
  <c r="I3324" i="1"/>
  <c r="J3324" i="1"/>
  <c r="I3325" i="1"/>
  <c r="J3325" i="1"/>
  <c r="I3326" i="1"/>
  <c r="J3326" i="1"/>
  <c r="I3327" i="1"/>
  <c r="J3327" i="1"/>
  <c r="I3328" i="1"/>
  <c r="J3328" i="1"/>
  <c r="I3329" i="1"/>
  <c r="J3329" i="1"/>
  <c r="I3330" i="1"/>
  <c r="J3330" i="1"/>
  <c r="I3331" i="1"/>
  <c r="J3331" i="1"/>
  <c r="I3332" i="1"/>
  <c r="J3332" i="1"/>
  <c r="I3333" i="1"/>
  <c r="J3333" i="1"/>
  <c r="I3334" i="1"/>
  <c r="J3334" i="1"/>
  <c r="I3335" i="1"/>
  <c r="J3335" i="1"/>
  <c r="I3336" i="1"/>
  <c r="J3336" i="1"/>
  <c r="I3337" i="1"/>
  <c r="J3337" i="1"/>
  <c r="I3338" i="1"/>
  <c r="J3338" i="1"/>
  <c r="I3339" i="1"/>
  <c r="J3339" i="1"/>
  <c r="I3340" i="1"/>
  <c r="J3340" i="1"/>
  <c r="I3341" i="1"/>
  <c r="J3341" i="1"/>
  <c r="I3342" i="1"/>
  <c r="J3342" i="1"/>
  <c r="I3343" i="1"/>
  <c r="J3343" i="1"/>
  <c r="I3344" i="1"/>
  <c r="J3344" i="1"/>
  <c r="I3345" i="1"/>
  <c r="J3345" i="1"/>
  <c r="I3346" i="1"/>
  <c r="J3346" i="1"/>
  <c r="I3347" i="1"/>
  <c r="J3347" i="1"/>
  <c r="I3348" i="1"/>
  <c r="J3348" i="1"/>
  <c r="I3349" i="1"/>
  <c r="J3349" i="1"/>
  <c r="I3350" i="1"/>
  <c r="J3350" i="1"/>
  <c r="I3351" i="1"/>
  <c r="J3351" i="1"/>
  <c r="I3352" i="1"/>
  <c r="J3352" i="1"/>
  <c r="I3353" i="1"/>
  <c r="J3353" i="1"/>
  <c r="I3354" i="1"/>
  <c r="J3354" i="1"/>
  <c r="I3355" i="1"/>
  <c r="J3355" i="1"/>
  <c r="I3356" i="1"/>
  <c r="J3356" i="1"/>
  <c r="I3357" i="1"/>
  <c r="J3357" i="1"/>
  <c r="I3358" i="1"/>
  <c r="J3358" i="1"/>
  <c r="I3359" i="1"/>
  <c r="J3359" i="1"/>
  <c r="I3360" i="1"/>
  <c r="J3360" i="1"/>
  <c r="I3361" i="1"/>
  <c r="J3361" i="1"/>
  <c r="I3362" i="1"/>
  <c r="J3362" i="1"/>
  <c r="I3363" i="1"/>
  <c r="J3363" i="1"/>
  <c r="I3364" i="1"/>
  <c r="J3364" i="1"/>
  <c r="I3365" i="1"/>
  <c r="J3365" i="1"/>
  <c r="I3366" i="1"/>
  <c r="J3366" i="1"/>
  <c r="I3367" i="1"/>
  <c r="J3367" i="1"/>
  <c r="I3368" i="1"/>
  <c r="J3368" i="1"/>
  <c r="I3369" i="1"/>
  <c r="J3369" i="1"/>
  <c r="I3370" i="1"/>
  <c r="J3370" i="1"/>
  <c r="I3371" i="1"/>
  <c r="J3371" i="1"/>
  <c r="I3372" i="1"/>
  <c r="J3372" i="1"/>
  <c r="I3373" i="1"/>
  <c r="J3373" i="1"/>
  <c r="I3374" i="1"/>
  <c r="J3374" i="1"/>
  <c r="I3375" i="1"/>
  <c r="J3375" i="1"/>
  <c r="I3376" i="1"/>
  <c r="J3376" i="1"/>
  <c r="I3377" i="1"/>
  <c r="J3377" i="1"/>
  <c r="I3378" i="1"/>
  <c r="J3378" i="1"/>
  <c r="I3379" i="1"/>
  <c r="J3379" i="1"/>
  <c r="I3380" i="1"/>
  <c r="J3380" i="1"/>
  <c r="I3381" i="1"/>
  <c r="J3381" i="1"/>
  <c r="I3382" i="1"/>
  <c r="J3382" i="1"/>
  <c r="I3383" i="1"/>
  <c r="J3383" i="1"/>
  <c r="I3384" i="1"/>
  <c r="J3384" i="1"/>
  <c r="I3385" i="1"/>
  <c r="J3385" i="1"/>
  <c r="I3386" i="1"/>
  <c r="J3386" i="1"/>
  <c r="I3387" i="1"/>
  <c r="J3387" i="1"/>
  <c r="I3388" i="1"/>
  <c r="J3388" i="1"/>
  <c r="I3389" i="1"/>
  <c r="J3389" i="1"/>
  <c r="I3390" i="1"/>
  <c r="J3390" i="1"/>
  <c r="I3391" i="1"/>
  <c r="J3391" i="1"/>
  <c r="I3392" i="1"/>
  <c r="J3392" i="1"/>
  <c r="I3393" i="1"/>
  <c r="J3393" i="1"/>
  <c r="I3394" i="1"/>
  <c r="J3394" i="1"/>
  <c r="I3395" i="1"/>
  <c r="J3395" i="1"/>
  <c r="I3396" i="1"/>
  <c r="J3396" i="1"/>
  <c r="I3397" i="1"/>
  <c r="J3397" i="1"/>
  <c r="I3398" i="1"/>
  <c r="J3398" i="1"/>
  <c r="I3399" i="1"/>
  <c r="J3399" i="1"/>
  <c r="I3400" i="1"/>
  <c r="J3400" i="1"/>
  <c r="I3401" i="1"/>
  <c r="J3401" i="1"/>
  <c r="I3402" i="1"/>
  <c r="J3402" i="1"/>
  <c r="I3403" i="1"/>
  <c r="J3403" i="1"/>
  <c r="I3404" i="1"/>
  <c r="J3404" i="1"/>
  <c r="I3405" i="1"/>
  <c r="J3405" i="1"/>
  <c r="I3406" i="1"/>
  <c r="J3406" i="1"/>
  <c r="I3407" i="1"/>
  <c r="J3407" i="1"/>
  <c r="I3408" i="1"/>
  <c r="J3408" i="1"/>
  <c r="I3409" i="1"/>
  <c r="J3409" i="1"/>
  <c r="I3410" i="1"/>
  <c r="J3410" i="1"/>
  <c r="I3411" i="1"/>
  <c r="J3411" i="1"/>
  <c r="I3412" i="1"/>
  <c r="J3412" i="1"/>
  <c r="I3413" i="1"/>
  <c r="J3413" i="1"/>
  <c r="I3414" i="1"/>
  <c r="J3414" i="1"/>
  <c r="I3415" i="1"/>
  <c r="J3415" i="1"/>
  <c r="I3416" i="1"/>
  <c r="J3416" i="1"/>
  <c r="I3417" i="1"/>
  <c r="J3417" i="1"/>
  <c r="I3418" i="1"/>
  <c r="J3418" i="1"/>
  <c r="I3419" i="1"/>
  <c r="J3419" i="1"/>
  <c r="I3420" i="1"/>
  <c r="J3420" i="1"/>
  <c r="I3421" i="1"/>
  <c r="J3421" i="1"/>
  <c r="I3422" i="1"/>
  <c r="J3422" i="1"/>
  <c r="I3423" i="1"/>
  <c r="J3423" i="1"/>
  <c r="I3424" i="1"/>
  <c r="J3424" i="1"/>
  <c r="I3425" i="1"/>
  <c r="J3425" i="1"/>
  <c r="I3426" i="1"/>
  <c r="J3426" i="1"/>
  <c r="I3427" i="1"/>
  <c r="J3427" i="1"/>
  <c r="I3428" i="1"/>
  <c r="J3428" i="1"/>
  <c r="I3429" i="1"/>
  <c r="J3429" i="1"/>
  <c r="I3430" i="1"/>
  <c r="J3430" i="1"/>
  <c r="I3431" i="1"/>
  <c r="J3431" i="1"/>
  <c r="I3432" i="1"/>
  <c r="J3432" i="1"/>
  <c r="I3433" i="1"/>
  <c r="J3433" i="1"/>
  <c r="I3434" i="1"/>
  <c r="J3434" i="1"/>
  <c r="I3435" i="1"/>
  <c r="J3435" i="1"/>
  <c r="I3436" i="1"/>
  <c r="J3436" i="1"/>
  <c r="I3437" i="1"/>
  <c r="J3437" i="1"/>
  <c r="I3438" i="1"/>
  <c r="J3438" i="1"/>
  <c r="I3439" i="1"/>
  <c r="J3439" i="1"/>
  <c r="I3440" i="1"/>
  <c r="J3440" i="1"/>
  <c r="I3441" i="1"/>
  <c r="J3441" i="1"/>
  <c r="I3442" i="1"/>
  <c r="J3442" i="1"/>
  <c r="I3443" i="1"/>
  <c r="J3443" i="1"/>
  <c r="I3444" i="1"/>
  <c r="J3444" i="1"/>
  <c r="I3445" i="1"/>
  <c r="J3445" i="1"/>
  <c r="I3446" i="1"/>
  <c r="J3446" i="1"/>
  <c r="I3447" i="1"/>
  <c r="J3447" i="1"/>
  <c r="I3448" i="1"/>
  <c r="J3448" i="1"/>
  <c r="I3449" i="1"/>
  <c r="J3449" i="1"/>
  <c r="I3450" i="1"/>
  <c r="J3450" i="1"/>
  <c r="I3451" i="1"/>
  <c r="J3451" i="1"/>
  <c r="I3452" i="1"/>
  <c r="J3452" i="1"/>
  <c r="I3453" i="1"/>
  <c r="J3453" i="1"/>
  <c r="I3454" i="1"/>
  <c r="J3454" i="1"/>
  <c r="I3455" i="1"/>
  <c r="J3455" i="1"/>
  <c r="I3456" i="1"/>
  <c r="J3456" i="1"/>
  <c r="I3457" i="1"/>
  <c r="J3457" i="1"/>
  <c r="I3458" i="1"/>
  <c r="J3458" i="1"/>
  <c r="I3459" i="1"/>
  <c r="J3459" i="1"/>
  <c r="I3460" i="1"/>
  <c r="J3460" i="1"/>
  <c r="I3461" i="1"/>
  <c r="J3461" i="1"/>
  <c r="I3462" i="1"/>
  <c r="J3462" i="1"/>
  <c r="I3463" i="1"/>
  <c r="J3463" i="1"/>
  <c r="I3464" i="1"/>
  <c r="J3464" i="1"/>
  <c r="I3465" i="1"/>
  <c r="J3465" i="1"/>
  <c r="I3466" i="1"/>
  <c r="J3466" i="1"/>
  <c r="I3467" i="1"/>
  <c r="J3467" i="1"/>
  <c r="I3468" i="1"/>
  <c r="J3468" i="1"/>
  <c r="I3469" i="1"/>
  <c r="J3469" i="1"/>
  <c r="I3470" i="1"/>
  <c r="J3470" i="1"/>
  <c r="I3471" i="1"/>
  <c r="J3471" i="1"/>
  <c r="I3472" i="1"/>
  <c r="J3472" i="1"/>
  <c r="I3473" i="1"/>
  <c r="J3473" i="1"/>
  <c r="I3474" i="1"/>
  <c r="J3474" i="1"/>
  <c r="I3475" i="1"/>
  <c r="J3475" i="1"/>
  <c r="I3476" i="1"/>
  <c r="J3476" i="1"/>
  <c r="I3477" i="1"/>
  <c r="J3477" i="1"/>
  <c r="I3478" i="1"/>
  <c r="J3478" i="1"/>
  <c r="I3479" i="1"/>
  <c r="J3479" i="1"/>
  <c r="I3480" i="1"/>
  <c r="J3480" i="1"/>
  <c r="I3481" i="1"/>
  <c r="J3481" i="1"/>
  <c r="I3482" i="1"/>
  <c r="J3482" i="1"/>
  <c r="I3483" i="1"/>
  <c r="J3483" i="1"/>
  <c r="I3484" i="1"/>
  <c r="J3484" i="1"/>
  <c r="I3485" i="1"/>
  <c r="J3485" i="1"/>
  <c r="I3486" i="1"/>
  <c r="J3486" i="1"/>
  <c r="I3487" i="1"/>
  <c r="J3487" i="1"/>
  <c r="I3488" i="1"/>
  <c r="J3488" i="1"/>
  <c r="I3489" i="1"/>
  <c r="J3489" i="1"/>
  <c r="I3490" i="1"/>
  <c r="J3490" i="1"/>
  <c r="I3491" i="1"/>
  <c r="J3491" i="1"/>
  <c r="I3492" i="1"/>
  <c r="J3492" i="1"/>
  <c r="I3493" i="1"/>
  <c r="J3493" i="1"/>
  <c r="I3494" i="1"/>
  <c r="J3494" i="1"/>
  <c r="I3495" i="1"/>
  <c r="J3495" i="1"/>
  <c r="I3496" i="1"/>
  <c r="J3496" i="1"/>
  <c r="I3497" i="1"/>
  <c r="J3497" i="1"/>
  <c r="I3498" i="1"/>
  <c r="J3498" i="1"/>
  <c r="I3499" i="1"/>
  <c r="J3499" i="1"/>
  <c r="I3500" i="1"/>
  <c r="J3500" i="1"/>
  <c r="I3501" i="1"/>
  <c r="J3501" i="1"/>
  <c r="I3502" i="1"/>
  <c r="J3502" i="1"/>
  <c r="I3503" i="1"/>
  <c r="J3503" i="1"/>
  <c r="I3504" i="1"/>
  <c r="J3504" i="1"/>
  <c r="I3505" i="1"/>
  <c r="J3505" i="1"/>
  <c r="I3506" i="1"/>
  <c r="J3506" i="1"/>
  <c r="I3507" i="1"/>
  <c r="J3507" i="1"/>
  <c r="I3508" i="1"/>
  <c r="J3508" i="1"/>
  <c r="I3509" i="1"/>
  <c r="J3509" i="1"/>
  <c r="I3510" i="1"/>
  <c r="J3510" i="1"/>
  <c r="I3511" i="1"/>
  <c r="J3511" i="1"/>
  <c r="I3512" i="1"/>
  <c r="J3512" i="1"/>
  <c r="I3513" i="1"/>
  <c r="J3513" i="1"/>
  <c r="I3514" i="1"/>
  <c r="J3514" i="1"/>
  <c r="I3515" i="1"/>
  <c r="J3515" i="1"/>
  <c r="I3516" i="1"/>
  <c r="J3516" i="1"/>
  <c r="I3517" i="1"/>
  <c r="J3517" i="1"/>
  <c r="I3518" i="1"/>
  <c r="J3518" i="1"/>
  <c r="I3519" i="1"/>
  <c r="J3519" i="1"/>
  <c r="I3520" i="1"/>
  <c r="J3520" i="1"/>
  <c r="I3521" i="1"/>
  <c r="J3521" i="1"/>
  <c r="I3522" i="1"/>
  <c r="J3522" i="1"/>
  <c r="I3523" i="1"/>
  <c r="J3523" i="1"/>
  <c r="I3524" i="1"/>
  <c r="J3524" i="1"/>
  <c r="I3525" i="1"/>
  <c r="J3525" i="1"/>
  <c r="I3526" i="1"/>
  <c r="J3526" i="1"/>
  <c r="I3527" i="1"/>
  <c r="J3527" i="1"/>
  <c r="I3528" i="1"/>
  <c r="J3528" i="1"/>
  <c r="I3529" i="1"/>
  <c r="J3529" i="1"/>
  <c r="I3530" i="1"/>
  <c r="J3530" i="1"/>
  <c r="I3531" i="1"/>
  <c r="J3531" i="1"/>
  <c r="I3532" i="1"/>
  <c r="J3532" i="1"/>
  <c r="I3533" i="1"/>
  <c r="J3533" i="1"/>
  <c r="I3534" i="1"/>
  <c r="J3534" i="1"/>
  <c r="I3535" i="1"/>
  <c r="J3535" i="1"/>
  <c r="I3536" i="1"/>
  <c r="J3536" i="1"/>
  <c r="I3537" i="1"/>
  <c r="J3537" i="1"/>
  <c r="I3538" i="1"/>
  <c r="J3538" i="1"/>
  <c r="I3539" i="1"/>
  <c r="J3539" i="1"/>
  <c r="I3540" i="1"/>
  <c r="J3540" i="1"/>
  <c r="I3541" i="1"/>
  <c r="J3541" i="1"/>
  <c r="I3542" i="1"/>
  <c r="J3542" i="1"/>
  <c r="I3543" i="1"/>
  <c r="J3543" i="1"/>
  <c r="I3544" i="1"/>
  <c r="J3544" i="1"/>
  <c r="I3545" i="1"/>
  <c r="J3545" i="1"/>
  <c r="I3546" i="1"/>
  <c r="J3546" i="1"/>
  <c r="I3547" i="1"/>
  <c r="J3547" i="1"/>
  <c r="I3548" i="1"/>
  <c r="J3548" i="1"/>
  <c r="I3549" i="1"/>
  <c r="J3549" i="1"/>
  <c r="I3550" i="1"/>
  <c r="J3550" i="1"/>
  <c r="I3551" i="1"/>
  <c r="J3551" i="1"/>
  <c r="I3552" i="1"/>
  <c r="J3552" i="1"/>
  <c r="I3553" i="1"/>
  <c r="J3553" i="1"/>
  <c r="I3554" i="1"/>
  <c r="J3554" i="1"/>
  <c r="I3555" i="1"/>
  <c r="J3555" i="1"/>
  <c r="I3556" i="1"/>
  <c r="J3556" i="1"/>
  <c r="I3557" i="1"/>
  <c r="J3557" i="1"/>
  <c r="I3558" i="1"/>
  <c r="J3558" i="1"/>
  <c r="I3559" i="1"/>
  <c r="J3559" i="1"/>
  <c r="I3560" i="1"/>
  <c r="J3560" i="1"/>
  <c r="I3561" i="1"/>
  <c r="J3561" i="1"/>
  <c r="I3562" i="1"/>
  <c r="J3562" i="1"/>
  <c r="I3563" i="1"/>
  <c r="J3563" i="1"/>
  <c r="I3564" i="1"/>
  <c r="J3564" i="1"/>
  <c r="I3565" i="1"/>
  <c r="J3565" i="1"/>
  <c r="I3566" i="1"/>
  <c r="J3566" i="1"/>
  <c r="I3567" i="1"/>
  <c r="J3567" i="1"/>
  <c r="I3568" i="1"/>
  <c r="J3568" i="1"/>
  <c r="I3569" i="1"/>
  <c r="J3569" i="1"/>
  <c r="I3570" i="1"/>
  <c r="J3570" i="1"/>
  <c r="I3571" i="1"/>
  <c r="J3571" i="1"/>
  <c r="I3572" i="1"/>
  <c r="J3572" i="1"/>
  <c r="I3573" i="1"/>
  <c r="J3573" i="1"/>
  <c r="I3574" i="1"/>
  <c r="J3574" i="1"/>
  <c r="I3575" i="1"/>
  <c r="J3575" i="1"/>
  <c r="I3576" i="1"/>
  <c r="J3576" i="1"/>
  <c r="I3577" i="1"/>
  <c r="J3577" i="1"/>
  <c r="I3578" i="1"/>
  <c r="J3578" i="1"/>
  <c r="I3579" i="1"/>
  <c r="J3579" i="1"/>
  <c r="I3580" i="1"/>
  <c r="J3580" i="1"/>
  <c r="I3581" i="1"/>
  <c r="J3581" i="1"/>
  <c r="I3582" i="1"/>
  <c r="J3582" i="1"/>
  <c r="I3583" i="1"/>
  <c r="J3583" i="1"/>
  <c r="I3584" i="1"/>
  <c r="J3584" i="1"/>
  <c r="I3585" i="1"/>
  <c r="J3585" i="1"/>
  <c r="I3586" i="1"/>
  <c r="J3586" i="1"/>
  <c r="I3587" i="1"/>
  <c r="J3587" i="1"/>
  <c r="I3588" i="1"/>
  <c r="J3588" i="1"/>
  <c r="I3589" i="1"/>
  <c r="J3589" i="1"/>
  <c r="I3590" i="1"/>
  <c r="J3590" i="1"/>
  <c r="I3591" i="1"/>
  <c r="J3591" i="1"/>
  <c r="I3592" i="1"/>
  <c r="J3592" i="1"/>
  <c r="I3593" i="1"/>
  <c r="J3593" i="1"/>
  <c r="I3594" i="1"/>
  <c r="J3594" i="1"/>
  <c r="I3595" i="1"/>
  <c r="J3595" i="1"/>
  <c r="I3596" i="1"/>
  <c r="J3596" i="1"/>
  <c r="I3597" i="1"/>
  <c r="J3597" i="1"/>
  <c r="I3598" i="1"/>
  <c r="J3598" i="1"/>
  <c r="I3599" i="1"/>
  <c r="J3599" i="1"/>
  <c r="I3600" i="1"/>
  <c r="J3600" i="1"/>
  <c r="I3601" i="1"/>
  <c r="J3601" i="1"/>
  <c r="I3602" i="1"/>
  <c r="J3602" i="1"/>
  <c r="I3603" i="1"/>
  <c r="J3603" i="1"/>
  <c r="I3604" i="1"/>
  <c r="J3604" i="1"/>
  <c r="I3605" i="1"/>
  <c r="J3605" i="1"/>
  <c r="I3606" i="1"/>
  <c r="J3606" i="1"/>
  <c r="I3607" i="1"/>
  <c r="J3607" i="1"/>
  <c r="I3608" i="1"/>
  <c r="J3608" i="1"/>
  <c r="I3609" i="1"/>
  <c r="J3609" i="1"/>
  <c r="I3610" i="1"/>
  <c r="J3610" i="1"/>
  <c r="I3611" i="1"/>
  <c r="J3611" i="1"/>
  <c r="I3612" i="1"/>
  <c r="J3612" i="1"/>
  <c r="I3613" i="1"/>
  <c r="J3613" i="1"/>
  <c r="I3614" i="1"/>
  <c r="J3614" i="1"/>
  <c r="I3615" i="1"/>
  <c r="J3615" i="1"/>
  <c r="I3616" i="1"/>
  <c r="J3616" i="1"/>
  <c r="I3617" i="1"/>
  <c r="J3617" i="1"/>
  <c r="I3618" i="1"/>
  <c r="J3618" i="1"/>
  <c r="I3619" i="1"/>
  <c r="J3619" i="1"/>
  <c r="I3620" i="1"/>
  <c r="J3620" i="1"/>
  <c r="I3621" i="1"/>
  <c r="J3621" i="1"/>
  <c r="I3622" i="1"/>
  <c r="J3622" i="1"/>
  <c r="I3623" i="1"/>
  <c r="J3623" i="1"/>
  <c r="I3624" i="1"/>
  <c r="J3624" i="1"/>
  <c r="I3625" i="1"/>
  <c r="J3625" i="1"/>
  <c r="I3626" i="1"/>
  <c r="J3626" i="1"/>
  <c r="I3627" i="1"/>
  <c r="J3627" i="1"/>
  <c r="I3628" i="1"/>
  <c r="J3628" i="1"/>
  <c r="I3629" i="1"/>
  <c r="J3629" i="1"/>
  <c r="I3630" i="1"/>
  <c r="J3630" i="1"/>
  <c r="I3631" i="1"/>
  <c r="J3631" i="1"/>
  <c r="I3632" i="1"/>
  <c r="J3632" i="1"/>
  <c r="I3633" i="1"/>
  <c r="J3633" i="1"/>
  <c r="I3634" i="1"/>
  <c r="J3634" i="1"/>
  <c r="I3635" i="1"/>
  <c r="J3635" i="1"/>
  <c r="I3636" i="1"/>
  <c r="J3636" i="1"/>
  <c r="I3637" i="1"/>
  <c r="J3637" i="1"/>
  <c r="I3638" i="1"/>
  <c r="J3638" i="1"/>
  <c r="I3639" i="1"/>
  <c r="J3639" i="1"/>
  <c r="I3640" i="1"/>
  <c r="J3640" i="1"/>
  <c r="I3641" i="1"/>
  <c r="J3641" i="1"/>
  <c r="I3642" i="1"/>
  <c r="J3642" i="1"/>
  <c r="I3643" i="1"/>
  <c r="J3643" i="1"/>
  <c r="I3644" i="1"/>
  <c r="J3644" i="1"/>
  <c r="I3645" i="1"/>
  <c r="J3645" i="1"/>
  <c r="I3646" i="1"/>
  <c r="J3646" i="1"/>
  <c r="I3647" i="1"/>
  <c r="J3647" i="1"/>
  <c r="I3648" i="1"/>
  <c r="J3648" i="1"/>
  <c r="I3649" i="1"/>
  <c r="J3649" i="1"/>
  <c r="I3650" i="1"/>
  <c r="J3650" i="1"/>
  <c r="I3651" i="1"/>
  <c r="J3651" i="1"/>
  <c r="I3652" i="1"/>
  <c r="J3652" i="1"/>
  <c r="I3653" i="1"/>
  <c r="J3653" i="1"/>
  <c r="I3654" i="1"/>
  <c r="J3654" i="1"/>
  <c r="I3655" i="1"/>
  <c r="J3655" i="1"/>
  <c r="I3656" i="1"/>
  <c r="J3656" i="1"/>
  <c r="I3657" i="1"/>
  <c r="J3657" i="1"/>
  <c r="I3658" i="1"/>
  <c r="J3658" i="1"/>
  <c r="I3659" i="1"/>
  <c r="J3659" i="1"/>
  <c r="I3660" i="1"/>
  <c r="J3660" i="1"/>
  <c r="I3661" i="1"/>
  <c r="J3661" i="1"/>
  <c r="I3662" i="1"/>
  <c r="J3662" i="1"/>
  <c r="I3663" i="1"/>
  <c r="J3663" i="1"/>
  <c r="I3664" i="1"/>
  <c r="J3664" i="1"/>
  <c r="I3665" i="1"/>
  <c r="J3665" i="1"/>
  <c r="I3666" i="1"/>
  <c r="J3666" i="1"/>
  <c r="I3667" i="1"/>
  <c r="J3667" i="1"/>
  <c r="I3668" i="1"/>
  <c r="J3668" i="1"/>
  <c r="I3669" i="1"/>
  <c r="J3669" i="1"/>
  <c r="I3670" i="1"/>
  <c r="J3670" i="1"/>
  <c r="I3671" i="1"/>
  <c r="J3671" i="1"/>
  <c r="I3672" i="1"/>
  <c r="J3672" i="1"/>
  <c r="I3673" i="1"/>
  <c r="J3673" i="1"/>
  <c r="I3674" i="1"/>
  <c r="J3674" i="1"/>
  <c r="I3675" i="1"/>
  <c r="J3675" i="1"/>
  <c r="I3676" i="1"/>
  <c r="J3676" i="1"/>
  <c r="I3677" i="1"/>
  <c r="J3677" i="1"/>
  <c r="I3678" i="1"/>
  <c r="J3678" i="1"/>
  <c r="I3679" i="1"/>
  <c r="J3679" i="1"/>
  <c r="I3680" i="1"/>
  <c r="J3680" i="1"/>
  <c r="I3681" i="1"/>
  <c r="J3681" i="1"/>
  <c r="I3682" i="1"/>
  <c r="J3682" i="1"/>
  <c r="I3683" i="1"/>
  <c r="J3683" i="1"/>
  <c r="I3684" i="1"/>
  <c r="J3684" i="1"/>
  <c r="I3685" i="1"/>
  <c r="J3685" i="1"/>
  <c r="I3686" i="1"/>
  <c r="J3686" i="1"/>
  <c r="I3687" i="1"/>
  <c r="J3687" i="1"/>
  <c r="I3688" i="1"/>
  <c r="J3688" i="1"/>
  <c r="I3689" i="1"/>
  <c r="J3689" i="1"/>
  <c r="I3690" i="1"/>
  <c r="J3690" i="1"/>
  <c r="I3691" i="1"/>
  <c r="J3691" i="1"/>
  <c r="I3692" i="1"/>
  <c r="J3692" i="1"/>
  <c r="I3693" i="1"/>
  <c r="J3693" i="1"/>
  <c r="I3694" i="1"/>
  <c r="J3694" i="1"/>
  <c r="I3695" i="1"/>
  <c r="J3695" i="1"/>
  <c r="I3696" i="1"/>
  <c r="J3696" i="1"/>
  <c r="I3697" i="1"/>
  <c r="J3697" i="1"/>
  <c r="I3698" i="1"/>
  <c r="J3698" i="1"/>
  <c r="I3699" i="1"/>
  <c r="J3699" i="1"/>
  <c r="I3700" i="1"/>
  <c r="J3700" i="1"/>
  <c r="I3701" i="1"/>
  <c r="J3701" i="1"/>
  <c r="I3702" i="1"/>
  <c r="J3702" i="1"/>
  <c r="I3703" i="1"/>
  <c r="J3703" i="1"/>
  <c r="I3704" i="1"/>
  <c r="J3704" i="1"/>
  <c r="I3705" i="1"/>
  <c r="J3705" i="1"/>
  <c r="I3706" i="1"/>
  <c r="J3706" i="1"/>
  <c r="I3707" i="1"/>
  <c r="J3707" i="1"/>
  <c r="I3708" i="1"/>
  <c r="J3708" i="1"/>
  <c r="I3709" i="1"/>
  <c r="J3709" i="1"/>
  <c r="I3710" i="1"/>
  <c r="J3710" i="1"/>
  <c r="I3711" i="1"/>
  <c r="J3711" i="1"/>
  <c r="I3712" i="1"/>
  <c r="J3712" i="1"/>
  <c r="I3713" i="1"/>
  <c r="J3713" i="1"/>
  <c r="I3714" i="1"/>
  <c r="J3714" i="1"/>
  <c r="I3715" i="1"/>
  <c r="J3715" i="1"/>
  <c r="I3716" i="1"/>
  <c r="J3716" i="1"/>
  <c r="I3717" i="1"/>
  <c r="J3717" i="1"/>
  <c r="I3718" i="1"/>
  <c r="J3718" i="1"/>
  <c r="I3719" i="1"/>
  <c r="J3719" i="1"/>
  <c r="I3720" i="1"/>
  <c r="J3720" i="1"/>
  <c r="I3721" i="1"/>
  <c r="J3721" i="1"/>
  <c r="I3722" i="1"/>
  <c r="J3722" i="1"/>
  <c r="I3723" i="1"/>
  <c r="J3723" i="1"/>
  <c r="I3724" i="1"/>
  <c r="J3724" i="1"/>
  <c r="I3725" i="1"/>
  <c r="J3725" i="1"/>
  <c r="I3726" i="1"/>
  <c r="J3726" i="1"/>
  <c r="I3727" i="1"/>
  <c r="J3727" i="1"/>
  <c r="I3728" i="1"/>
  <c r="J3728" i="1"/>
  <c r="I3729" i="1"/>
  <c r="J3729" i="1"/>
  <c r="I3730" i="1"/>
  <c r="J3730" i="1"/>
  <c r="I3731" i="1"/>
  <c r="J3731" i="1"/>
  <c r="I3732" i="1"/>
  <c r="J3732" i="1"/>
  <c r="I3733" i="1"/>
  <c r="J3733" i="1"/>
  <c r="I3734" i="1"/>
  <c r="J3734" i="1"/>
  <c r="I3735" i="1"/>
  <c r="J3735" i="1"/>
  <c r="I3736" i="1"/>
  <c r="J3736" i="1"/>
  <c r="I3737" i="1"/>
  <c r="J3737" i="1"/>
  <c r="I3738" i="1"/>
  <c r="J3738" i="1"/>
  <c r="I3739" i="1"/>
  <c r="J3739" i="1"/>
  <c r="I3740" i="1"/>
  <c r="J3740" i="1"/>
  <c r="I3741" i="1"/>
  <c r="J3741" i="1"/>
  <c r="I3742" i="1"/>
  <c r="J3742" i="1"/>
  <c r="I3743" i="1"/>
  <c r="J3743" i="1"/>
  <c r="I3744" i="1"/>
  <c r="J3744" i="1"/>
  <c r="I3745" i="1"/>
  <c r="J3745" i="1"/>
  <c r="I3746" i="1"/>
  <c r="J3746" i="1"/>
  <c r="I3747" i="1"/>
  <c r="J3747" i="1"/>
  <c r="I3748" i="1"/>
  <c r="J3748" i="1"/>
  <c r="I3749" i="1"/>
  <c r="J3749" i="1"/>
  <c r="I3750" i="1"/>
  <c r="J3750" i="1"/>
  <c r="I3751" i="1"/>
  <c r="J3751" i="1"/>
  <c r="I3752" i="1"/>
  <c r="J3752" i="1"/>
  <c r="I3753" i="1"/>
  <c r="J3753" i="1"/>
  <c r="I3754" i="1"/>
  <c r="J3754" i="1"/>
  <c r="I3755" i="1"/>
  <c r="J3755" i="1"/>
  <c r="I3756" i="1"/>
  <c r="J3756" i="1"/>
  <c r="I3757" i="1"/>
  <c r="J3757" i="1"/>
  <c r="I3758" i="1"/>
  <c r="J3758" i="1"/>
  <c r="I3759" i="1"/>
  <c r="J3759" i="1"/>
  <c r="I3760" i="1"/>
  <c r="J3760" i="1"/>
  <c r="I3761" i="1"/>
  <c r="J3761" i="1"/>
  <c r="I3762" i="1"/>
  <c r="J3762" i="1"/>
  <c r="I3763" i="1"/>
  <c r="J3763" i="1"/>
  <c r="I3764" i="1"/>
  <c r="J3764" i="1"/>
  <c r="I3765" i="1"/>
  <c r="J3765" i="1"/>
  <c r="I3766" i="1"/>
  <c r="J3766" i="1"/>
  <c r="I3767" i="1"/>
  <c r="J3767" i="1"/>
  <c r="I3768" i="1"/>
  <c r="J3768" i="1"/>
  <c r="I3769" i="1"/>
  <c r="J3769" i="1"/>
  <c r="I3770" i="1"/>
  <c r="J3770" i="1"/>
  <c r="I3771" i="1"/>
  <c r="J3771" i="1"/>
  <c r="I3772" i="1"/>
  <c r="J3772" i="1"/>
  <c r="I3773" i="1"/>
  <c r="J3773" i="1"/>
  <c r="I3774" i="1"/>
  <c r="J3774" i="1"/>
  <c r="I3775" i="1"/>
  <c r="J3775" i="1"/>
  <c r="I3776" i="1"/>
  <c r="J3776" i="1"/>
  <c r="I3777" i="1"/>
  <c r="J3777" i="1"/>
  <c r="I3778" i="1"/>
  <c r="J3778" i="1"/>
  <c r="I3779" i="1"/>
  <c r="J3779" i="1"/>
  <c r="I3780" i="1"/>
  <c r="J3780" i="1"/>
  <c r="I3781" i="1"/>
  <c r="J3781" i="1"/>
  <c r="I3782" i="1"/>
  <c r="J3782" i="1"/>
  <c r="I3783" i="1"/>
  <c r="J3783" i="1"/>
  <c r="I3784" i="1"/>
  <c r="J3784" i="1"/>
  <c r="I3785" i="1"/>
  <c r="J3785" i="1"/>
  <c r="I3786" i="1"/>
  <c r="J3786" i="1"/>
  <c r="I3787" i="1"/>
  <c r="J3787" i="1"/>
  <c r="I3788" i="1"/>
  <c r="J3788" i="1"/>
  <c r="I3789" i="1"/>
  <c r="J3789" i="1"/>
  <c r="I3790" i="1"/>
  <c r="J3790" i="1"/>
  <c r="I3791" i="1"/>
  <c r="J3791" i="1"/>
  <c r="I3792" i="1"/>
  <c r="J3792" i="1"/>
  <c r="I3793" i="1"/>
  <c r="J3793" i="1"/>
  <c r="I3794" i="1"/>
  <c r="J3794" i="1"/>
  <c r="I3795" i="1"/>
  <c r="J3795" i="1"/>
  <c r="I3796" i="1"/>
  <c r="J3796" i="1"/>
  <c r="I3797" i="1"/>
  <c r="J3797" i="1"/>
  <c r="I3798" i="1"/>
  <c r="J3798" i="1"/>
  <c r="I3799" i="1"/>
  <c r="J3799" i="1"/>
  <c r="I3800" i="1"/>
  <c r="J3800" i="1"/>
  <c r="I3801" i="1"/>
  <c r="J3801" i="1"/>
  <c r="I3802" i="1"/>
  <c r="J3802" i="1"/>
  <c r="I3803" i="1"/>
  <c r="J3803" i="1"/>
  <c r="I3804" i="1"/>
  <c r="J3804" i="1"/>
  <c r="I3805" i="1"/>
  <c r="J3805" i="1"/>
  <c r="I3806" i="1"/>
  <c r="J3806" i="1"/>
  <c r="I3807" i="1"/>
  <c r="J3807" i="1"/>
  <c r="I3808" i="1"/>
  <c r="J3808" i="1"/>
  <c r="I3809" i="1"/>
  <c r="J3809" i="1"/>
  <c r="I3810" i="1"/>
  <c r="J3810" i="1"/>
  <c r="I3811" i="1"/>
  <c r="J3811" i="1"/>
  <c r="I3812" i="1"/>
  <c r="J3812" i="1"/>
  <c r="I3813" i="1"/>
  <c r="J3813" i="1"/>
  <c r="I3814" i="1"/>
  <c r="J3814" i="1"/>
  <c r="I3815" i="1"/>
  <c r="J3815" i="1"/>
  <c r="I3816" i="1"/>
  <c r="J3816" i="1"/>
  <c r="I3817" i="1"/>
  <c r="J3817" i="1"/>
  <c r="I3818" i="1"/>
  <c r="J3818" i="1"/>
  <c r="I3819" i="1"/>
  <c r="J3819" i="1"/>
  <c r="I3820" i="1"/>
  <c r="J3820" i="1"/>
  <c r="I3821" i="1"/>
  <c r="J3821" i="1"/>
  <c r="I3822" i="1"/>
  <c r="J3822" i="1"/>
  <c r="I3823" i="1"/>
  <c r="J3823" i="1"/>
  <c r="I3824" i="1"/>
  <c r="J3824" i="1"/>
  <c r="I3825" i="1"/>
  <c r="J3825" i="1"/>
  <c r="I3826" i="1"/>
  <c r="J3826" i="1"/>
  <c r="I3827" i="1"/>
  <c r="J3827" i="1"/>
  <c r="I3828" i="1"/>
  <c r="J3828" i="1"/>
  <c r="I3829" i="1"/>
  <c r="J3829" i="1"/>
  <c r="I3830" i="1"/>
  <c r="J3830" i="1"/>
  <c r="I3831" i="1"/>
  <c r="J3831" i="1"/>
  <c r="I3832" i="1"/>
  <c r="J3832" i="1"/>
  <c r="I3833" i="1"/>
  <c r="J3833" i="1"/>
  <c r="I3834" i="1"/>
  <c r="J3834" i="1"/>
  <c r="I3835" i="1"/>
  <c r="J3835" i="1"/>
  <c r="I3836" i="1"/>
  <c r="J3836" i="1"/>
  <c r="I3837" i="1"/>
  <c r="J3837" i="1"/>
  <c r="I3838" i="1"/>
  <c r="J3838" i="1"/>
  <c r="I3839" i="1"/>
  <c r="J3839" i="1"/>
  <c r="I3840" i="1"/>
  <c r="J3840" i="1"/>
  <c r="I3841" i="1"/>
  <c r="J3841" i="1"/>
  <c r="I3842" i="1"/>
  <c r="J3842" i="1"/>
  <c r="I3843" i="1"/>
  <c r="J3843" i="1"/>
  <c r="I3844" i="1"/>
  <c r="J3844" i="1"/>
  <c r="I3845" i="1"/>
  <c r="J3845" i="1"/>
  <c r="I3846" i="1"/>
  <c r="J3846" i="1"/>
  <c r="I3847" i="1"/>
  <c r="J3847" i="1"/>
  <c r="I3848" i="1"/>
  <c r="J3848" i="1"/>
  <c r="I3849" i="1"/>
  <c r="J3849" i="1"/>
  <c r="I3850" i="1"/>
  <c r="J3850" i="1"/>
  <c r="I3851" i="1"/>
  <c r="J3851" i="1"/>
  <c r="I3852" i="1"/>
  <c r="J3852" i="1"/>
  <c r="I3853" i="1"/>
  <c r="J3853" i="1"/>
  <c r="I3854" i="1"/>
  <c r="J3854" i="1"/>
  <c r="I3855" i="1"/>
  <c r="J3855" i="1"/>
  <c r="I3856" i="1"/>
  <c r="J3856" i="1"/>
  <c r="I3857" i="1"/>
  <c r="J3857" i="1"/>
  <c r="I3858" i="1"/>
  <c r="J3858" i="1"/>
  <c r="I3859" i="1"/>
  <c r="J3859" i="1"/>
  <c r="I3860" i="1"/>
  <c r="J3860" i="1"/>
  <c r="I3861" i="1"/>
  <c r="J3861" i="1"/>
  <c r="I3862" i="1"/>
  <c r="J3862" i="1"/>
  <c r="I3863" i="1"/>
  <c r="J3863" i="1"/>
  <c r="I3864" i="1"/>
  <c r="J3864" i="1"/>
  <c r="I3865" i="1"/>
  <c r="J3865" i="1"/>
  <c r="I3866" i="1"/>
  <c r="J3866" i="1"/>
  <c r="I3867" i="1"/>
  <c r="J3867" i="1"/>
  <c r="I3868" i="1"/>
  <c r="J3868" i="1"/>
  <c r="I3869" i="1"/>
  <c r="J3869" i="1"/>
  <c r="I3870" i="1"/>
  <c r="J3870" i="1"/>
  <c r="I3871" i="1"/>
  <c r="J3871" i="1"/>
  <c r="I3872" i="1"/>
  <c r="J3872" i="1"/>
  <c r="I3873" i="1"/>
  <c r="J3873" i="1"/>
  <c r="I3874" i="1"/>
  <c r="J3874" i="1"/>
  <c r="I3875" i="1"/>
  <c r="J3875" i="1"/>
  <c r="I3876" i="1"/>
  <c r="J3876" i="1"/>
  <c r="I3877" i="1"/>
  <c r="J3877" i="1"/>
  <c r="I3878" i="1"/>
  <c r="J3878" i="1"/>
  <c r="I3879" i="1"/>
  <c r="J3879" i="1"/>
  <c r="I3880" i="1"/>
  <c r="J3880" i="1"/>
  <c r="I3881" i="1"/>
  <c r="J3881" i="1"/>
  <c r="I3882" i="1"/>
  <c r="J3882" i="1"/>
  <c r="I3883" i="1"/>
  <c r="J3883" i="1"/>
  <c r="I3884" i="1"/>
  <c r="J3884" i="1"/>
  <c r="I3885" i="1"/>
  <c r="J3885" i="1"/>
  <c r="I3886" i="1"/>
  <c r="J3886" i="1"/>
  <c r="I3887" i="1"/>
  <c r="J3887" i="1"/>
  <c r="I3888" i="1"/>
  <c r="J3888" i="1"/>
  <c r="I3889" i="1"/>
  <c r="J3889" i="1"/>
  <c r="I3890" i="1"/>
  <c r="J3890" i="1"/>
  <c r="I3891" i="1"/>
  <c r="J3891" i="1"/>
  <c r="I3892" i="1"/>
  <c r="J3892" i="1"/>
  <c r="I3893" i="1"/>
  <c r="J3893" i="1"/>
  <c r="I3894" i="1"/>
  <c r="J3894" i="1"/>
  <c r="I3895" i="1"/>
  <c r="J3895" i="1"/>
  <c r="I3896" i="1"/>
  <c r="J3896" i="1"/>
  <c r="I3897" i="1"/>
  <c r="J3897" i="1"/>
  <c r="I3898" i="1"/>
  <c r="J3898" i="1"/>
  <c r="I3899" i="1"/>
  <c r="J3899" i="1"/>
  <c r="I3900" i="1"/>
  <c r="J3900" i="1"/>
  <c r="I3901" i="1"/>
  <c r="J3901" i="1"/>
  <c r="I3902" i="1"/>
  <c r="J3902" i="1"/>
  <c r="I3903" i="1"/>
  <c r="J3903" i="1"/>
  <c r="I3904" i="1"/>
  <c r="J3904" i="1"/>
  <c r="I3905" i="1"/>
  <c r="J3905" i="1"/>
  <c r="I3906" i="1"/>
  <c r="J3906" i="1"/>
  <c r="I3907" i="1"/>
  <c r="J3907" i="1"/>
  <c r="I3908" i="1"/>
  <c r="J3908" i="1"/>
  <c r="I3909" i="1"/>
  <c r="J3909" i="1"/>
  <c r="I3910" i="1"/>
  <c r="J3910" i="1"/>
  <c r="I3911" i="1"/>
  <c r="J3911" i="1"/>
  <c r="I3912" i="1"/>
  <c r="J3912" i="1"/>
  <c r="I3913" i="1"/>
  <c r="J3913" i="1"/>
  <c r="I3914" i="1"/>
  <c r="J3914" i="1"/>
  <c r="I3915" i="1"/>
  <c r="J3915" i="1"/>
  <c r="I3916" i="1"/>
  <c r="J3916" i="1"/>
  <c r="I3917" i="1"/>
  <c r="J3917" i="1"/>
  <c r="I3918" i="1"/>
  <c r="J3918" i="1"/>
  <c r="I3919" i="1"/>
  <c r="J3919" i="1"/>
  <c r="I3920" i="1"/>
  <c r="J3920" i="1"/>
  <c r="I3921" i="1"/>
  <c r="J3921" i="1"/>
  <c r="I3922" i="1"/>
  <c r="J3922" i="1"/>
  <c r="I3923" i="1"/>
  <c r="J3923" i="1"/>
  <c r="I3924" i="1"/>
  <c r="J3924" i="1"/>
  <c r="I3925" i="1"/>
  <c r="J3925" i="1"/>
  <c r="I3926" i="1"/>
  <c r="J3926" i="1"/>
  <c r="I3927" i="1"/>
  <c r="J3927" i="1"/>
  <c r="I3928" i="1"/>
  <c r="J3928" i="1"/>
  <c r="I3929" i="1"/>
  <c r="J3929" i="1"/>
  <c r="I3930" i="1"/>
  <c r="J3930" i="1"/>
  <c r="I3931" i="1"/>
  <c r="J3931" i="1"/>
  <c r="I3932" i="1"/>
  <c r="J3932" i="1"/>
  <c r="I3933" i="1"/>
  <c r="J3933" i="1"/>
  <c r="I3934" i="1"/>
  <c r="J3934" i="1"/>
  <c r="I3935" i="1"/>
  <c r="J3935" i="1"/>
  <c r="I3936" i="1"/>
  <c r="J3936" i="1"/>
  <c r="I3937" i="1"/>
  <c r="J3937" i="1"/>
  <c r="I3938" i="1"/>
  <c r="J3938" i="1"/>
  <c r="I3939" i="1"/>
  <c r="J3939" i="1"/>
  <c r="I3940" i="1"/>
  <c r="J3940" i="1"/>
  <c r="I3941" i="1"/>
  <c r="J3941" i="1"/>
  <c r="I3942" i="1"/>
  <c r="J3942" i="1"/>
  <c r="I3943" i="1"/>
  <c r="J3943" i="1"/>
  <c r="I3944" i="1"/>
  <c r="J3944" i="1"/>
  <c r="I3945" i="1"/>
  <c r="J3945" i="1"/>
  <c r="I3946" i="1"/>
  <c r="J3946" i="1"/>
  <c r="I3947" i="1"/>
  <c r="J3947" i="1"/>
  <c r="I3948" i="1"/>
  <c r="J3948" i="1"/>
  <c r="I3949" i="1"/>
  <c r="J3949" i="1"/>
  <c r="I3950" i="1"/>
  <c r="J3950" i="1"/>
  <c r="I3951" i="1"/>
  <c r="J3951" i="1"/>
  <c r="I3952" i="1"/>
  <c r="J3952" i="1"/>
  <c r="I3953" i="1"/>
  <c r="J3953" i="1"/>
  <c r="I3954" i="1"/>
  <c r="J3954" i="1"/>
  <c r="I3955" i="1"/>
  <c r="J3955" i="1"/>
  <c r="I3956" i="1"/>
  <c r="J3956" i="1"/>
  <c r="I3957" i="1"/>
  <c r="J3957" i="1"/>
  <c r="I3958" i="1"/>
  <c r="J3958" i="1"/>
  <c r="I3959" i="1"/>
  <c r="J3959" i="1"/>
  <c r="I3960" i="1"/>
  <c r="J3960" i="1"/>
  <c r="I3961" i="1"/>
  <c r="J3961" i="1"/>
  <c r="I3962" i="1"/>
  <c r="J3962" i="1"/>
  <c r="I3963" i="1"/>
  <c r="J3963" i="1"/>
  <c r="I3964" i="1"/>
  <c r="J3964" i="1"/>
  <c r="I3965" i="1"/>
  <c r="J3965" i="1"/>
  <c r="I3966" i="1"/>
  <c r="J3966" i="1"/>
  <c r="I3967" i="1"/>
  <c r="J3967" i="1"/>
  <c r="I3968" i="1"/>
  <c r="J3968" i="1"/>
  <c r="I3969" i="1"/>
  <c r="J3969" i="1"/>
  <c r="I3970" i="1"/>
  <c r="J3970" i="1"/>
  <c r="I3971" i="1"/>
  <c r="J3971" i="1"/>
  <c r="I3972" i="1"/>
  <c r="J3972" i="1"/>
  <c r="I3973" i="1"/>
  <c r="J3973" i="1"/>
  <c r="I3974" i="1"/>
  <c r="J3974" i="1"/>
  <c r="I3975" i="1"/>
  <c r="J3975" i="1"/>
  <c r="I3976" i="1"/>
  <c r="J3976" i="1"/>
  <c r="I3977" i="1"/>
  <c r="J3977" i="1"/>
  <c r="I3978" i="1"/>
  <c r="J3978" i="1"/>
  <c r="I3979" i="1"/>
  <c r="J3979" i="1"/>
  <c r="I3980" i="1"/>
  <c r="J3980" i="1"/>
  <c r="I3981" i="1"/>
  <c r="J3981" i="1"/>
  <c r="I3982" i="1"/>
  <c r="J3982" i="1"/>
  <c r="I3983" i="1"/>
  <c r="J3983" i="1"/>
  <c r="I3984" i="1"/>
  <c r="J3984" i="1"/>
  <c r="I3985" i="1"/>
  <c r="J3985" i="1"/>
  <c r="I3986" i="1"/>
  <c r="J3986" i="1"/>
  <c r="I3987" i="1"/>
  <c r="J3987" i="1"/>
  <c r="I3988" i="1"/>
  <c r="J3988" i="1"/>
  <c r="I3989" i="1"/>
  <c r="J3989" i="1"/>
  <c r="I3990" i="1"/>
  <c r="J3990" i="1"/>
  <c r="I3991" i="1"/>
  <c r="J3991" i="1"/>
  <c r="I3992" i="1"/>
  <c r="J3992" i="1"/>
  <c r="I3993" i="1"/>
  <c r="J3993" i="1"/>
  <c r="I3994" i="1"/>
  <c r="J3994" i="1"/>
  <c r="I3995" i="1"/>
  <c r="J3995" i="1"/>
  <c r="I3996" i="1"/>
  <c r="J3996" i="1"/>
  <c r="I3997" i="1"/>
  <c r="J3997" i="1"/>
  <c r="I3998" i="1"/>
  <c r="J3998" i="1"/>
  <c r="I3999" i="1"/>
  <c r="J3999" i="1"/>
  <c r="I4000" i="1"/>
  <c r="J4000" i="1"/>
  <c r="I4001" i="1"/>
  <c r="J4001" i="1"/>
  <c r="I4002" i="1"/>
  <c r="J4002" i="1"/>
  <c r="I4003" i="1"/>
  <c r="J4003" i="1"/>
  <c r="I4004" i="1"/>
  <c r="J4004" i="1"/>
  <c r="I4005" i="1"/>
  <c r="J4005" i="1"/>
  <c r="I4006" i="1"/>
  <c r="J4006" i="1"/>
  <c r="I4007" i="1"/>
  <c r="J4007" i="1"/>
  <c r="I4008" i="1"/>
  <c r="J4008" i="1"/>
  <c r="I4009" i="1"/>
  <c r="J4009" i="1"/>
  <c r="I4010" i="1"/>
  <c r="J4010" i="1"/>
  <c r="I4011" i="1"/>
  <c r="J4011" i="1"/>
  <c r="I4012" i="1"/>
  <c r="J4012" i="1"/>
  <c r="I4013" i="1"/>
  <c r="J4013" i="1"/>
  <c r="I4014" i="1"/>
  <c r="J4014" i="1"/>
  <c r="I4015" i="1"/>
  <c r="J4015" i="1"/>
  <c r="I4016" i="1"/>
  <c r="J4016" i="1"/>
  <c r="I4017" i="1"/>
  <c r="J4017" i="1"/>
  <c r="I4018" i="1"/>
  <c r="J4018" i="1"/>
  <c r="I4019" i="1"/>
  <c r="J4019" i="1"/>
  <c r="I4020" i="1"/>
  <c r="J4020" i="1"/>
  <c r="I4021" i="1"/>
  <c r="J4021" i="1"/>
  <c r="I4022" i="1"/>
  <c r="J4022" i="1"/>
  <c r="I4023" i="1"/>
  <c r="J4023" i="1"/>
  <c r="I4024" i="1"/>
  <c r="J4024" i="1"/>
  <c r="I4025" i="1"/>
  <c r="J4025" i="1"/>
  <c r="I4026" i="1"/>
  <c r="J4026" i="1"/>
  <c r="I4027" i="1"/>
  <c r="J4027" i="1"/>
  <c r="I4028" i="1"/>
  <c r="J4028" i="1"/>
  <c r="I4029" i="1"/>
  <c r="J4029" i="1"/>
  <c r="I4030" i="1"/>
  <c r="J4030" i="1"/>
  <c r="I4031" i="1"/>
  <c r="J4031" i="1"/>
  <c r="I4032" i="1"/>
  <c r="J4032" i="1"/>
  <c r="I4033" i="1"/>
  <c r="J4033" i="1"/>
  <c r="I4034" i="1"/>
  <c r="J4034" i="1"/>
  <c r="I4035" i="1"/>
  <c r="J4035" i="1"/>
  <c r="I4036" i="1"/>
  <c r="J4036" i="1"/>
  <c r="I4037" i="1"/>
  <c r="J4037" i="1"/>
  <c r="I4038" i="1"/>
  <c r="J4038" i="1"/>
  <c r="I4039" i="1"/>
  <c r="J4039" i="1"/>
  <c r="I4040" i="1"/>
  <c r="J4040" i="1"/>
  <c r="I4041" i="1"/>
  <c r="J4041" i="1"/>
  <c r="I4042" i="1"/>
  <c r="J4042" i="1"/>
  <c r="I4043" i="1"/>
  <c r="J4043" i="1"/>
  <c r="I4044" i="1"/>
  <c r="J4044" i="1"/>
  <c r="I4045" i="1"/>
  <c r="J4045" i="1"/>
  <c r="I4046" i="1"/>
  <c r="J4046" i="1"/>
  <c r="I4047" i="1"/>
  <c r="J4047" i="1"/>
  <c r="I4048" i="1"/>
  <c r="J4048" i="1"/>
  <c r="I4049" i="1"/>
  <c r="J4049" i="1"/>
  <c r="I4050" i="1"/>
  <c r="J4050" i="1"/>
  <c r="I4051" i="1"/>
  <c r="J4051" i="1"/>
  <c r="I4052" i="1"/>
  <c r="J4052" i="1"/>
  <c r="I4053" i="1"/>
  <c r="J4053" i="1"/>
  <c r="I4054" i="1"/>
  <c r="J4054" i="1"/>
  <c r="I4055" i="1"/>
  <c r="J4055" i="1"/>
  <c r="I4056" i="1"/>
  <c r="J4056" i="1"/>
  <c r="I4057" i="1"/>
  <c r="J4057" i="1"/>
  <c r="I4058" i="1"/>
  <c r="J4058" i="1"/>
  <c r="I4059" i="1"/>
  <c r="J4059" i="1"/>
  <c r="I4060" i="1"/>
  <c r="J4060" i="1"/>
  <c r="I4061" i="1"/>
  <c r="J4061" i="1"/>
  <c r="I4062" i="1"/>
  <c r="J4062" i="1"/>
  <c r="I4063" i="1"/>
  <c r="J4063" i="1"/>
  <c r="I4064" i="1"/>
  <c r="J4064" i="1"/>
  <c r="I4065" i="1"/>
  <c r="J4065" i="1"/>
  <c r="I4066" i="1"/>
  <c r="J4066" i="1"/>
  <c r="I4067" i="1"/>
  <c r="J4067" i="1"/>
  <c r="I4068" i="1"/>
  <c r="J4068" i="1"/>
  <c r="I4069" i="1"/>
  <c r="J4069" i="1"/>
  <c r="I4070" i="1"/>
  <c r="J4070" i="1"/>
  <c r="I4071" i="1"/>
  <c r="J4071" i="1"/>
  <c r="I4072" i="1"/>
  <c r="J4072" i="1"/>
  <c r="I4073" i="1"/>
  <c r="J4073" i="1"/>
  <c r="I4074" i="1"/>
  <c r="J4074" i="1"/>
  <c r="I4075" i="1"/>
  <c r="J4075" i="1"/>
  <c r="I4076" i="1"/>
  <c r="J4076" i="1"/>
  <c r="I4077" i="1"/>
  <c r="J4077" i="1"/>
  <c r="I4078" i="1"/>
  <c r="J4078" i="1"/>
  <c r="I4079" i="1"/>
  <c r="J4079" i="1"/>
  <c r="I4080" i="1"/>
  <c r="J4080" i="1"/>
  <c r="I4081" i="1"/>
  <c r="J4081" i="1"/>
  <c r="I4082" i="1"/>
  <c r="J4082" i="1"/>
  <c r="I4083" i="1"/>
  <c r="J4083" i="1"/>
  <c r="I4084" i="1"/>
  <c r="J4084" i="1"/>
  <c r="I4085" i="1"/>
  <c r="J4085" i="1"/>
  <c r="I4086" i="1"/>
  <c r="J4086" i="1"/>
  <c r="I4087" i="1"/>
  <c r="J4087" i="1"/>
  <c r="I4088" i="1"/>
  <c r="J4088" i="1"/>
  <c r="I4089" i="1"/>
  <c r="J4089" i="1"/>
  <c r="I4090" i="1"/>
  <c r="J4090" i="1"/>
  <c r="I4091" i="1"/>
  <c r="J4091" i="1"/>
  <c r="I4092" i="1"/>
  <c r="J4092" i="1"/>
  <c r="I4093" i="1"/>
  <c r="J4093" i="1"/>
  <c r="I4094" i="1"/>
  <c r="J4094" i="1"/>
  <c r="I4095" i="1"/>
  <c r="J4095" i="1"/>
  <c r="I4096" i="1"/>
  <c r="J4096" i="1"/>
  <c r="I4097" i="1"/>
  <c r="J4097" i="1"/>
  <c r="I4098" i="1"/>
  <c r="J4098" i="1"/>
  <c r="I4099" i="1"/>
  <c r="J4099" i="1"/>
  <c r="I4100" i="1"/>
  <c r="J4100" i="1"/>
  <c r="I4101" i="1"/>
  <c r="J4101" i="1"/>
  <c r="I4102" i="1"/>
  <c r="J4102" i="1"/>
  <c r="I4103" i="1"/>
  <c r="J4103" i="1"/>
  <c r="I4104" i="1"/>
  <c r="J4104" i="1"/>
  <c r="I4105" i="1"/>
  <c r="J4105" i="1"/>
  <c r="I4106" i="1"/>
  <c r="J4106" i="1"/>
  <c r="I4107" i="1"/>
  <c r="J4107" i="1"/>
  <c r="I4108" i="1"/>
  <c r="J4108" i="1"/>
  <c r="I4109" i="1"/>
  <c r="J4109" i="1"/>
  <c r="I4110" i="1"/>
  <c r="J4110" i="1"/>
  <c r="I4111" i="1"/>
  <c r="J4111" i="1"/>
  <c r="I4112" i="1"/>
  <c r="J4112" i="1"/>
  <c r="I4113" i="1"/>
  <c r="J4113" i="1"/>
  <c r="I4114" i="1"/>
  <c r="J4114" i="1"/>
  <c r="I4115" i="1"/>
  <c r="J4115" i="1"/>
  <c r="I4116" i="1"/>
  <c r="J4116" i="1"/>
  <c r="I4117" i="1"/>
  <c r="J4117" i="1"/>
  <c r="I4118" i="1"/>
  <c r="J4118" i="1"/>
  <c r="I4119" i="1"/>
  <c r="J4119" i="1"/>
  <c r="I4120" i="1"/>
  <c r="J4120" i="1"/>
  <c r="I4121" i="1"/>
  <c r="J4121" i="1"/>
  <c r="I4122" i="1"/>
  <c r="J4122" i="1"/>
  <c r="I4123" i="1"/>
  <c r="J4123" i="1"/>
  <c r="I4124" i="1"/>
  <c r="J4124" i="1"/>
  <c r="I4125" i="1"/>
  <c r="J4125" i="1"/>
  <c r="I4126" i="1"/>
  <c r="J4126" i="1"/>
  <c r="I4127" i="1"/>
  <c r="J4127" i="1"/>
  <c r="I4128" i="1"/>
  <c r="J4128" i="1"/>
  <c r="I4129" i="1"/>
  <c r="J4129" i="1"/>
  <c r="I4130" i="1"/>
  <c r="J4130" i="1"/>
  <c r="I4131" i="1"/>
  <c r="J4131" i="1"/>
  <c r="I4132" i="1"/>
  <c r="J4132" i="1"/>
  <c r="I4133" i="1"/>
  <c r="J4133" i="1"/>
  <c r="I4134" i="1"/>
  <c r="J4134" i="1"/>
  <c r="I4135" i="1"/>
  <c r="J4135" i="1"/>
  <c r="I4136" i="1"/>
  <c r="J4136" i="1"/>
  <c r="I4137" i="1"/>
  <c r="J4137" i="1"/>
  <c r="I4138" i="1"/>
  <c r="J4138" i="1"/>
  <c r="I4139" i="1"/>
  <c r="J4139" i="1"/>
  <c r="I4140" i="1"/>
  <c r="J4140" i="1"/>
  <c r="I4141" i="1"/>
  <c r="J4141" i="1"/>
  <c r="I4142" i="1"/>
  <c r="J4142" i="1"/>
  <c r="I4143" i="1"/>
  <c r="J4143" i="1"/>
  <c r="I4144" i="1"/>
  <c r="J4144" i="1"/>
  <c r="I4145" i="1"/>
  <c r="J4145" i="1"/>
  <c r="I4146" i="1"/>
  <c r="J4146" i="1"/>
  <c r="I4147" i="1"/>
  <c r="J4147" i="1"/>
  <c r="I4148" i="1"/>
  <c r="J4148" i="1"/>
  <c r="I4149" i="1"/>
  <c r="J4149" i="1"/>
  <c r="I4150" i="1"/>
  <c r="J4150" i="1"/>
  <c r="I4151" i="1"/>
  <c r="J4151" i="1"/>
  <c r="I4152" i="1"/>
  <c r="J4152" i="1"/>
  <c r="I4153" i="1"/>
  <c r="J4153" i="1"/>
  <c r="I4154" i="1"/>
  <c r="J4154" i="1"/>
  <c r="I4155" i="1"/>
  <c r="J4155" i="1"/>
  <c r="I4156" i="1"/>
  <c r="J4156" i="1"/>
  <c r="I4157" i="1"/>
  <c r="J4157" i="1"/>
  <c r="I4158" i="1"/>
  <c r="J4158" i="1"/>
  <c r="I4159" i="1"/>
  <c r="J4159" i="1"/>
  <c r="I4160" i="1"/>
  <c r="J4160" i="1"/>
  <c r="I4161" i="1"/>
  <c r="J4161" i="1"/>
  <c r="I4162" i="1"/>
  <c r="J4162" i="1"/>
  <c r="I4163" i="1"/>
  <c r="J4163" i="1"/>
  <c r="I4164" i="1"/>
  <c r="J4164" i="1"/>
  <c r="I4165" i="1"/>
  <c r="J4165" i="1"/>
  <c r="I4166" i="1"/>
  <c r="J4166" i="1"/>
  <c r="I4167" i="1"/>
  <c r="J4167" i="1"/>
  <c r="I4168" i="1"/>
  <c r="J4168" i="1"/>
  <c r="I4169" i="1"/>
  <c r="J4169" i="1"/>
  <c r="I4170" i="1"/>
  <c r="J4170" i="1"/>
  <c r="I4171" i="1"/>
  <c r="J4171" i="1"/>
  <c r="I4172" i="1"/>
  <c r="J4172" i="1"/>
  <c r="I4173" i="1"/>
  <c r="J4173" i="1"/>
  <c r="I4174" i="1"/>
  <c r="J4174" i="1"/>
  <c r="I4175" i="1"/>
  <c r="J4175" i="1"/>
  <c r="I4176" i="1"/>
  <c r="J4176" i="1"/>
  <c r="I4177" i="1"/>
  <c r="J4177" i="1"/>
  <c r="I4178" i="1"/>
  <c r="J4178" i="1"/>
  <c r="I4179" i="1"/>
  <c r="J4179" i="1"/>
  <c r="I4180" i="1"/>
  <c r="J4180" i="1"/>
  <c r="I4181" i="1"/>
  <c r="J4181" i="1"/>
  <c r="I4182" i="1"/>
  <c r="J4182" i="1"/>
  <c r="I4183" i="1"/>
  <c r="J4183" i="1"/>
  <c r="I4184" i="1"/>
  <c r="J4184" i="1"/>
  <c r="I4185" i="1"/>
  <c r="J4185" i="1"/>
  <c r="I4186" i="1"/>
  <c r="J4186" i="1"/>
  <c r="I4187" i="1"/>
  <c r="J4187" i="1"/>
  <c r="I4188" i="1"/>
  <c r="J4188" i="1"/>
  <c r="I4189" i="1"/>
  <c r="J4189" i="1"/>
  <c r="I4190" i="1"/>
  <c r="J4190" i="1"/>
  <c r="I4191" i="1"/>
  <c r="J4191" i="1"/>
  <c r="I4192" i="1"/>
  <c r="J4192" i="1"/>
  <c r="I4193" i="1"/>
  <c r="J4193" i="1"/>
  <c r="I4194" i="1"/>
  <c r="J4194" i="1"/>
  <c r="I4195" i="1"/>
  <c r="J4195" i="1"/>
  <c r="I4196" i="1"/>
  <c r="J4196" i="1"/>
  <c r="I4197" i="1"/>
  <c r="J4197" i="1"/>
  <c r="I4198" i="1"/>
  <c r="J4198" i="1"/>
  <c r="I4199" i="1"/>
  <c r="J4199" i="1"/>
  <c r="I4200" i="1"/>
  <c r="J4200" i="1"/>
  <c r="I4201" i="1"/>
  <c r="J4201" i="1"/>
  <c r="I4202" i="1"/>
  <c r="J4202" i="1"/>
  <c r="I4203" i="1"/>
  <c r="J4203" i="1"/>
  <c r="I4204" i="1"/>
  <c r="J4204" i="1"/>
  <c r="I4205" i="1"/>
  <c r="J4205" i="1"/>
  <c r="I4206" i="1"/>
  <c r="J4206" i="1"/>
  <c r="I4207" i="1"/>
  <c r="J4207" i="1"/>
  <c r="I4208" i="1"/>
  <c r="J4208" i="1"/>
  <c r="I4209" i="1"/>
  <c r="J4209" i="1"/>
  <c r="I4210" i="1"/>
  <c r="J4210" i="1"/>
  <c r="I4211" i="1"/>
  <c r="J4211" i="1"/>
  <c r="I4212" i="1"/>
  <c r="J4212" i="1"/>
  <c r="I4213" i="1"/>
  <c r="J4213" i="1"/>
  <c r="I4214" i="1"/>
  <c r="J4214" i="1"/>
  <c r="I4215" i="1"/>
  <c r="J4215" i="1"/>
  <c r="I4216" i="1"/>
  <c r="J4216" i="1"/>
  <c r="I4217" i="1"/>
  <c r="J4217" i="1"/>
  <c r="I4218" i="1"/>
  <c r="J4218" i="1"/>
  <c r="I4219" i="1"/>
  <c r="J4219" i="1"/>
  <c r="I4220" i="1"/>
  <c r="J4220" i="1"/>
  <c r="I4221" i="1"/>
  <c r="J4221" i="1"/>
  <c r="I4222" i="1"/>
  <c r="J4222" i="1"/>
  <c r="I4223" i="1"/>
  <c r="J4223" i="1"/>
  <c r="I4224" i="1"/>
  <c r="J4224" i="1"/>
  <c r="I4225" i="1"/>
  <c r="J4225" i="1"/>
  <c r="I4226" i="1"/>
  <c r="J4226" i="1"/>
  <c r="I4227" i="1"/>
  <c r="J4227" i="1"/>
  <c r="I4228" i="1"/>
  <c r="J4228" i="1"/>
  <c r="I4229" i="1"/>
  <c r="J4229" i="1"/>
  <c r="I4230" i="1"/>
  <c r="J4230" i="1"/>
  <c r="I4231" i="1"/>
  <c r="J4231" i="1"/>
  <c r="I4232" i="1"/>
  <c r="J4232" i="1"/>
  <c r="I4233" i="1"/>
  <c r="J4233" i="1"/>
  <c r="I4234" i="1"/>
  <c r="J4234" i="1"/>
  <c r="I4235" i="1"/>
  <c r="J4235" i="1"/>
  <c r="I4236" i="1"/>
  <c r="J4236" i="1"/>
  <c r="I4237" i="1"/>
  <c r="J4237" i="1"/>
  <c r="I4238" i="1"/>
  <c r="J4238" i="1"/>
  <c r="I4239" i="1"/>
  <c r="J4239" i="1"/>
  <c r="I4240" i="1"/>
  <c r="J4240" i="1"/>
  <c r="I4241" i="1"/>
  <c r="J4241" i="1"/>
  <c r="I4242" i="1"/>
  <c r="J4242" i="1"/>
  <c r="I4243" i="1"/>
  <c r="J4243" i="1"/>
  <c r="I4244" i="1"/>
  <c r="J4244" i="1"/>
  <c r="I4245" i="1"/>
  <c r="J4245" i="1"/>
  <c r="I4246" i="1"/>
  <c r="J4246" i="1"/>
  <c r="I4247" i="1"/>
  <c r="J4247" i="1"/>
  <c r="I4248" i="1"/>
  <c r="J4248" i="1"/>
  <c r="I4249" i="1"/>
  <c r="J4249" i="1"/>
  <c r="I4250" i="1"/>
  <c r="J4250" i="1"/>
  <c r="I4251" i="1"/>
  <c r="J4251" i="1"/>
  <c r="I4252" i="1"/>
  <c r="J4252" i="1"/>
  <c r="I4253" i="1"/>
  <c r="J4253" i="1"/>
  <c r="I4254" i="1"/>
  <c r="J4254" i="1"/>
  <c r="I4255" i="1"/>
  <c r="J4255" i="1"/>
  <c r="I4256" i="1"/>
  <c r="J4256" i="1"/>
  <c r="I4257" i="1"/>
  <c r="J4257" i="1"/>
  <c r="I4258" i="1"/>
  <c r="J4258" i="1"/>
  <c r="I4259" i="1"/>
  <c r="J4259" i="1"/>
  <c r="I4260" i="1"/>
  <c r="J4260" i="1"/>
  <c r="I4261" i="1"/>
  <c r="J4261" i="1"/>
  <c r="I4262" i="1"/>
  <c r="J4262" i="1"/>
  <c r="I4263" i="1"/>
  <c r="J4263" i="1"/>
  <c r="I4264" i="1"/>
  <c r="J4264" i="1"/>
  <c r="I4265" i="1"/>
  <c r="J4265" i="1"/>
  <c r="I4266" i="1"/>
  <c r="J4266" i="1"/>
  <c r="I4267" i="1"/>
  <c r="J4267" i="1"/>
  <c r="I4268" i="1"/>
  <c r="J4268" i="1"/>
  <c r="I4269" i="1"/>
  <c r="J4269" i="1"/>
  <c r="I4270" i="1"/>
  <c r="J4270" i="1"/>
  <c r="I4271" i="1"/>
  <c r="J4271" i="1"/>
  <c r="I4272" i="1"/>
  <c r="J4272" i="1"/>
  <c r="I4273" i="1"/>
  <c r="J4273" i="1"/>
  <c r="I4274" i="1"/>
  <c r="J4274" i="1"/>
  <c r="I4275" i="1"/>
  <c r="J4275" i="1"/>
  <c r="I4276" i="1"/>
  <c r="J4276" i="1"/>
  <c r="I4277" i="1"/>
  <c r="J4277" i="1"/>
  <c r="I4278" i="1"/>
  <c r="J4278" i="1"/>
  <c r="I4279" i="1"/>
  <c r="J4279" i="1"/>
  <c r="I4280" i="1"/>
  <c r="J4280" i="1"/>
  <c r="I4281" i="1"/>
  <c r="J4281" i="1"/>
  <c r="I4282" i="1"/>
  <c r="J4282" i="1"/>
  <c r="I4283" i="1"/>
  <c r="J4283" i="1"/>
  <c r="I4284" i="1"/>
  <c r="J4284" i="1"/>
  <c r="I4285" i="1"/>
  <c r="J4285" i="1"/>
  <c r="I4286" i="1"/>
  <c r="J4286" i="1"/>
  <c r="I4287" i="1"/>
  <c r="J4287" i="1"/>
  <c r="I4288" i="1"/>
  <c r="J4288" i="1"/>
  <c r="I4289" i="1"/>
  <c r="J4289" i="1"/>
  <c r="I4290" i="1"/>
  <c r="J4290" i="1"/>
  <c r="I4291" i="1"/>
  <c r="J4291" i="1"/>
  <c r="I4292" i="1"/>
  <c r="J4292" i="1"/>
  <c r="I4293" i="1"/>
  <c r="J4293" i="1"/>
  <c r="I4294" i="1"/>
  <c r="J4294" i="1"/>
  <c r="I4295" i="1"/>
  <c r="J4295" i="1"/>
  <c r="I4296" i="1"/>
  <c r="J4296" i="1"/>
  <c r="I4297" i="1"/>
  <c r="J4297" i="1"/>
  <c r="I4298" i="1"/>
  <c r="J4298" i="1"/>
  <c r="I4299" i="1"/>
  <c r="J4299" i="1"/>
  <c r="I4300" i="1"/>
  <c r="J4300" i="1"/>
  <c r="I4301" i="1"/>
  <c r="J4301" i="1"/>
  <c r="I4302" i="1"/>
  <c r="J4302" i="1"/>
  <c r="I4303" i="1"/>
  <c r="J4303" i="1"/>
  <c r="I4304" i="1"/>
  <c r="J4304" i="1"/>
  <c r="I4305" i="1"/>
  <c r="J4305" i="1"/>
  <c r="I4306" i="1"/>
  <c r="J4306" i="1"/>
  <c r="I4307" i="1"/>
  <c r="J4307" i="1"/>
  <c r="I4308" i="1"/>
  <c r="J4308" i="1"/>
  <c r="I4309" i="1"/>
  <c r="J4309" i="1"/>
  <c r="I4310" i="1"/>
  <c r="J4310" i="1"/>
  <c r="I4311" i="1"/>
  <c r="J4311" i="1"/>
  <c r="I4312" i="1"/>
  <c r="J4312" i="1"/>
  <c r="I4313" i="1"/>
  <c r="J4313" i="1"/>
  <c r="I4314" i="1"/>
  <c r="J4314" i="1"/>
  <c r="I4315" i="1"/>
  <c r="J4315" i="1"/>
  <c r="I4316" i="1"/>
  <c r="J4316" i="1"/>
  <c r="I4317" i="1"/>
  <c r="J4317" i="1"/>
  <c r="I4318" i="1"/>
  <c r="J4318" i="1"/>
  <c r="I4319" i="1"/>
  <c r="J4319" i="1"/>
  <c r="I4320" i="1"/>
  <c r="J4320" i="1"/>
  <c r="I4321" i="1"/>
  <c r="J4321" i="1"/>
  <c r="I4322" i="1"/>
  <c r="J4322" i="1"/>
  <c r="I4323" i="1"/>
  <c r="J4323" i="1"/>
  <c r="I4324" i="1"/>
  <c r="J4324" i="1"/>
  <c r="I4325" i="1"/>
  <c r="J4325" i="1"/>
  <c r="I4326" i="1"/>
  <c r="J4326" i="1"/>
  <c r="I4327" i="1"/>
  <c r="J4327" i="1"/>
  <c r="I4328" i="1"/>
  <c r="J4328" i="1"/>
  <c r="I4329" i="1"/>
  <c r="J4329" i="1"/>
  <c r="I4330" i="1"/>
  <c r="J4330" i="1"/>
  <c r="I4331" i="1"/>
  <c r="J4331" i="1"/>
  <c r="I4332" i="1"/>
  <c r="J4332" i="1"/>
  <c r="I4333" i="1"/>
  <c r="J4333" i="1"/>
  <c r="I4334" i="1"/>
  <c r="J4334" i="1"/>
  <c r="I4335" i="1"/>
  <c r="J4335" i="1"/>
  <c r="I4336" i="1"/>
  <c r="J4336" i="1"/>
  <c r="I4337" i="1"/>
  <c r="J4337" i="1"/>
  <c r="I4338" i="1"/>
  <c r="J4338" i="1"/>
  <c r="I4339" i="1"/>
  <c r="J4339" i="1"/>
  <c r="I4340" i="1"/>
  <c r="J4340" i="1"/>
  <c r="I4341" i="1"/>
  <c r="J4341" i="1"/>
  <c r="I4342" i="1"/>
  <c r="J4342" i="1"/>
  <c r="I4343" i="1"/>
  <c r="J4343" i="1"/>
  <c r="I4344" i="1"/>
  <c r="J4344" i="1"/>
  <c r="I4345" i="1"/>
  <c r="J4345" i="1"/>
  <c r="I4346" i="1"/>
  <c r="J4346" i="1"/>
  <c r="I4347" i="1"/>
  <c r="J4347" i="1"/>
  <c r="I4348" i="1"/>
  <c r="J4348" i="1"/>
  <c r="I4349" i="1"/>
  <c r="J4349" i="1"/>
  <c r="I4350" i="1"/>
  <c r="J4350" i="1"/>
  <c r="I4351" i="1"/>
  <c r="J4351" i="1"/>
  <c r="I4352" i="1"/>
  <c r="J4352" i="1"/>
  <c r="I4353" i="1"/>
  <c r="J4353" i="1"/>
  <c r="I4354" i="1"/>
  <c r="J4354" i="1"/>
  <c r="I4355" i="1"/>
  <c r="J4355" i="1"/>
  <c r="I4356" i="1"/>
  <c r="J4356" i="1"/>
  <c r="I4357" i="1"/>
  <c r="J4357" i="1"/>
  <c r="I4358" i="1"/>
  <c r="J4358" i="1"/>
  <c r="I4359" i="1"/>
  <c r="J4359" i="1"/>
  <c r="I4360" i="1"/>
  <c r="J4360" i="1"/>
  <c r="I4361" i="1"/>
  <c r="J4361" i="1"/>
  <c r="I4362" i="1"/>
  <c r="J4362" i="1"/>
  <c r="I4363" i="1"/>
  <c r="J4363" i="1"/>
  <c r="I4364" i="1"/>
  <c r="J4364" i="1"/>
  <c r="I4365" i="1"/>
  <c r="J4365" i="1"/>
  <c r="I4366" i="1"/>
  <c r="J4366" i="1"/>
  <c r="I4367" i="1"/>
  <c r="J4367" i="1"/>
  <c r="I4368" i="1"/>
  <c r="J4368" i="1"/>
  <c r="I4369" i="1"/>
  <c r="J4369" i="1"/>
  <c r="I4370" i="1"/>
  <c r="J4370" i="1"/>
  <c r="I4371" i="1"/>
  <c r="J4371" i="1"/>
  <c r="I4372" i="1"/>
  <c r="J4372" i="1"/>
  <c r="I4373" i="1"/>
  <c r="J4373" i="1"/>
  <c r="I4374" i="1"/>
  <c r="J4374" i="1"/>
  <c r="I4375" i="1"/>
  <c r="J4375" i="1"/>
  <c r="I4376" i="1"/>
  <c r="J4376" i="1"/>
  <c r="I4377" i="1"/>
  <c r="J4377" i="1"/>
  <c r="I4378" i="1"/>
  <c r="J4378" i="1"/>
  <c r="I4379" i="1"/>
  <c r="J4379" i="1"/>
  <c r="I4380" i="1"/>
  <c r="J4380" i="1"/>
  <c r="I4381" i="1"/>
  <c r="J4381" i="1"/>
  <c r="I4382" i="1"/>
  <c r="J4382" i="1"/>
  <c r="I4383" i="1"/>
  <c r="J4383" i="1"/>
  <c r="I4384" i="1"/>
  <c r="J4384" i="1"/>
  <c r="I4385" i="1"/>
  <c r="J4385" i="1"/>
  <c r="I4386" i="1"/>
  <c r="J4386" i="1"/>
  <c r="I4387" i="1"/>
  <c r="J4387" i="1"/>
  <c r="I4388" i="1"/>
  <c r="J4388" i="1"/>
  <c r="I4389" i="1"/>
  <c r="J4389" i="1"/>
  <c r="I4390" i="1"/>
  <c r="J4390" i="1"/>
  <c r="I4391" i="1"/>
  <c r="J4391" i="1"/>
  <c r="I4392" i="1"/>
  <c r="J4392" i="1"/>
  <c r="I4393" i="1"/>
  <c r="J4393" i="1"/>
  <c r="I4394" i="1"/>
  <c r="J4394" i="1"/>
  <c r="I4395" i="1"/>
  <c r="J4395" i="1"/>
  <c r="I4396" i="1"/>
  <c r="J4396" i="1"/>
  <c r="I4397" i="1"/>
  <c r="J4397" i="1"/>
  <c r="I4398" i="1"/>
  <c r="J4398" i="1"/>
  <c r="I4399" i="1"/>
  <c r="J4399" i="1"/>
  <c r="I4400" i="1"/>
  <c r="J4400" i="1"/>
  <c r="I4401" i="1"/>
  <c r="J4401" i="1"/>
  <c r="I4402" i="1"/>
  <c r="J4402" i="1"/>
  <c r="I4403" i="1"/>
  <c r="J4403" i="1"/>
  <c r="I4404" i="1"/>
  <c r="J4404" i="1"/>
  <c r="I4405" i="1"/>
  <c r="J4405" i="1"/>
  <c r="I4406" i="1"/>
  <c r="J4406" i="1"/>
  <c r="I4407" i="1"/>
  <c r="J4407" i="1"/>
  <c r="I4408" i="1"/>
  <c r="J4408" i="1"/>
  <c r="I4409" i="1"/>
  <c r="J4409" i="1"/>
  <c r="I4410" i="1"/>
  <c r="J4410" i="1"/>
  <c r="I4411" i="1"/>
  <c r="J4411" i="1"/>
  <c r="I4412" i="1"/>
  <c r="J4412" i="1"/>
  <c r="I4413" i="1"/>
  <c r="J4413" i="1"/>
  <c r="I4414" i="1"/>
  <c r="J4414" i="1"/>
  <c r="I4415" i="1"/>
  <c r="J4415" i="1"/>
  <c r="I4416" i="1"/>
  <c r="J4416" i="1"/>
  <c r="I4417" i="1"/>
  <c r="J4417" i="1"/>
  <c r="I4418" i="1"/>
  <c r="J4418" i="1"/>
  <c r="I4419" i="1"/>
  <c r="J4419" i="1"/>
  <c r="I4420" i="1"/>
  <c r="J4420" i="1"/>
  <c r="I4421" i="1"/>
  <c r="J4421" i="1"/>
  <c r="I4422" i="1"/>
  <c r="J4422" i="1"/>
  <c r="I4423" i="1"/>
  <c r="J4423" i="1"/>
  <c r="I4424" i="1"/>
  <c r="J4424" i="1"/>
  <c r="I4425" i="1"/>
  <c r="J4425" i="1"/>
  <c r="I4426" i="1"/>
  <c r="J4426" i="1"/>
  <c r="I4427" i="1"/>
  <c r="J4427" i="1"/>
  <c r="I4428" i="1"/>
  <c r="J4428" i="1"/>
  <c r="I4429" i="1"/>
  <c r="J4429" i="1"/>
  <c r="I4430" i="1"/>
  <c r="J4430" i="1"/>
  <c r="I4431" i="1"/>
  <c r="J4431" i="1"/>
  <c r="I4432" i="1"/>
  <c r="J4432" i="1"/>
  <c r="I4433" i="1"/>
  <c r="J4433" i="1"/>
  <c r="I4434" i="1"/>
  <c r="J4434" i="1"/>
  <c r="I4435" i="1"/>
  <c r="J4435" i="1"/>
  <c r="I4436" i="1"/>
  <c r="J4436" i="1"/>
  <c r="I4437" i="1"/>
  <c r="J4437" i="1"/>
  <c r="I4438" i="1"/>
  <c r="J4438" i="1"/>
  <c r="I4439" i="1"/>
  <c r="J4439" i="1"/>
  <c r="I4440" i="1"/>
  <c r="J4440" i="1"/>
  <c r="I4441" i="1"/>
  <c r="J4441" i="1"/>
  <c r="I4442" i="1"/>
  <c r="J4442" i="1"/>
  <c r="I4443" i="1"/>
  <c r="J4443" i="1"/>
  <c r="I4444" i="1"/>
  <c r="J4444" i="1"/>
  <c r="I4445" i="1"/>
  <c r="J4445" i="1"/>
  <c r="I4446" i="1"/>
  <c r="J4446" i="1"/>
  <c r="I4447" i="1"/>
  <c r="J4447" i="1"/>
  <c r="I4448" i="1"/>
  <c r="J4448" i="1"/>
  <c r="I4449" i="1"/>
  <c r="J4449" i="1"/>
  <c r="I4450" i="1"/>
  <c r="J4450" i="1"/>
  <c r="I4451" i="1"/>
  <c r="J4451" i="1"/>
  <c r="I4452" i="1"/>
  <c r="J4452" i="1"/>
  <c r="I4453" i="1"/>
  <c r="J4453" i="1"/>
  <c r="I4454" i="1"/>
  <c r="J4454" i="1"/>
  <c r="I4455" i="1"/>
  <c r="J4455" i="1"/>
  <c r="I4456" i="1"/>
  <c r="J4456" i="1"/>
  <c r="I4457" i="1"/>
  <c r="J4457" i="1"/>
  <c r="I4458" i="1"/>
  <c r="J4458" i="1"/>
  <c r="I4459" i="1"/>
  <c r="J4459" i="1"/>
  <c r="I4460" i="1"/>
  <c r="J4460" i="1"/>
  <c r="I4461" i="1"/>
  <c r="J4461" i="1"/>
  <c r="I4462" i="1"/>
  <c r="J4462" i="1"/>
  <c r="I4463" i="1"/>
  <c r="J4463" i="1"/>
  <c r="I4464" i="1"/>
  <c r="J4464" i="1"/>
  <c r="I4465" i="1"/>
  <c r="J4465" i="1"/>
  <c r="I4466" i="1"/>
  <c r="J4466" i="1"/>
  <c r="I4467" i="1"/>
  <c r="J4467" i="1"/>
  <c r="I4468" i="1"/>
  <c r="J4468" i="1"/>
  <c r="I4469" i="1"/>
  <c r="J4469" i="1"/>
  <c r="I4470" i="1"/>
  <c r="J4470" i="1"/>
  <c r="I4471" i="1"/>
  <c r="J4471" i="1"/>
  <c r="I4472" i="1"/>
  <c r="J4472" i="1"/>
  <c r="I4473" i="1"/>
  <c r="J4473" i="1"/>
  <c r="I4474" i="1"/>
  <c r="J4474" i="1"/>
  <c r="I4475" i="1"/>
  <c r="J4475" i="1"/>
  <c r="I4476" i="1"/>
  <c r="J4476" i="1"/>
  <c r="I4477" i="1"/>
  <c r="J4477" i="1"/>
  <c r="I4478" i="1"/>
  <c r="J4478" i="1"/>
  <c r="I4479" i="1"/>
  <c r="J4479" i="1"/>
  <c r="I4480" i="1"/>
  <c r="J4480" i="1"/>
  <c r="I4481" i="1"/>
  <c r="J4481" i="1"/>
  <c r="I4482" i="1"/>
  <c r="J4482" i="1"/>
  <c r="I4483" i="1"/>
  <c r="J4483" i="1"/>
  <c r="I4484" i="1"/>
  <c r="J4484" i="1"/>
  <c r="I4485" i="1"/>
  <c r="J4485" i="1"/>
  <c r="I4486" i="1"/>
  <c r="J4486" i="1"/>
  <c r="I4487" i="1"/>
  <c r="J4487" i="1"/>
  <c r="I4488" i="1"/>
  <c r="J4488" i="1"/>
  <c r="I4489" i="1"/>
  <c r="J4489" i="1"/>
  <c r="I4490" i="1"/>
  <c r="J4490" i="1"/>
  <c r="I4491" i="1"/>
  <c r="J4491" i="1"/>
  <c r="I4492" i="1"/>
  <c r="J4492" i="1"/>
  <c r="I4493" i="1"/>
  <c r="J4493" i="1"/>
  <c r="I4494" i="1"/>
  <c r="J4494" i="1"/>
  <c r="I4495" i="1"/>
  <c r="J4495" i="1"/>
  <c r="I4496" i="1"/>
  <c r="J4496" i="1"/>
  <c r="I4497" i="1"/>
  <c r="J4497" i="1"/>
  <c r="I4498" i="1"/>
  <c r="J4498" i="1"/>
  <c r="I4499" i="1"/>
  <c r="J4499" i="1"/>
  <c r="I4500" i="1"/>
  <c r="J4500" i="1"/>
  <c r="I4501" i="1"/>
  <c r="J4501" i="1"/>
  <c r="I4502" i="1"/>
  <c r="J4502" i="1"/>
  <c r="I4503" i="1"/>
  <c r="J4503" i="1"/>
  <c r="I4504" i="1"/>
  <c r="J4504" i="1"/>
  <c r="I4505" i="1"/>
  <c r="J4505" i="1"/>
  <c r="I4506" i="1"/>
  <c r="J4506" i="1"/>
  <c r="I4507" i="1"/>
  <c r="J4507" i="1"/>
  <c r="I4508" i="1"/>
  <c r="J4508" i="1"/>
  <c r="I4509" i="1"/>
  <c r="J4509" i="1"/>
  <c r="I4510" i="1"/>
  <c r="J4510" i="1"/>
  <c r="I4511" i="1"/>
  <c r="J4511" i="1"/>
  <c r="I4512" i="1"/>
  <c r="J4512" i="1"/>
  <c r="I4513" i="1"/>
  <c r="J4513" i="1"/>
  <c r="I4514" i="1"/>
  <c r="J4514" i="1"/>
  <c r="I4515" i="1"/>
  <c r="J4515" i="1"/>
  <c r="I4516" i="1"/>
  <c r="J4516" i="1"/>
  <c r="I4517" i="1"/>
  <c r="J4517" i="1"/>
  <c r="I4518" i="1"/>
  <c r="J4518" i="1"/>
  <c r="I4519" i="1"/>
  <c r="J4519" i="1"/>
  <c r="I4520" i="1"/>
  <c r="J4520" i="1"/>
  <c r="I4521" i="1"/>
  <c r="J4521" i="1"/>
  <c r="I4522" i="1"/>
  <c r="J4522" i="1"/>
  <c r="I4523" i="1"/>
  <c r="J4523" i="1"/>
  <c r="I4524" i="1"/>
  <c r="J4524" i="1"/>
  <c r="I4525" i="1"/>
  <c r="J4525" i="1"/>
  <c r="I4526" i="1"/>
  <c r="J4526" i="1"/>
  <c r="I4527" i="1"/>
  <c r="J4527" i="1"/>
  <c r="I4528" i="1"/>
  <c r="J4528" i="1"/>
  <c r="I4529" i="1"/>
  <c r="J4529" i="1"/>
  <c r="I4530" i="1"/>
  <c r="J4530" i="1"/>
  <c r="I4531" i="1"/>
  <c r="J4531" i="1"/>
  <c r="I4532" i="1"/>
  <c r="J4532" i="1"/>
  <c r="I4533" i="1"/>
  <c r="J4533" i="1"/>
  <c r="I4534" i="1"/>
  <c r="J4534" i="1"/>
  <c r="I4535" i="1"/>
  <c r="J4535" i="1"/>
  <c r="I4536" i="1"/>
  <c r="J4536" i="1"/>
  <c r="I4537" i="1"/>
  <c r="J4537" i="1"/>
  <c r="I4538" i="1"/>
  <c r="J4538" i="1"/>
  <c r="I4539" i="1"/>
  <c r="J4539" i="1"/>
  <c r="I4540" i="1"/>
  <c r="J4540" i="1"/>
  <c r="I4541" i="1"/>
  <c r="J4541" i="1"/>
  <c r="I4542" i="1"/>
  <c r="J4542" i="1"/>
  <c r="I4543" i="1"/>
  <c r="J4543" i="1"/>
  <c r="I4544" i="1"/>
  <c r="J4544" i="1"/>
  <c r="I4545" i="1"/>
  <c r="J4545" i="1"/>
  <c r="I4546" i="1"/>
  <c r="J4546" i="1"/>
  <c r="I4547" i="1"/>
  <c r="J4547" i="1"/>
  <c r="I4548" i="1"/>
  <c r="J4548" i="1"/>
  <c r="I4549" i="1"/>
  <c r="J4549" i="1"/>
  <c r="I4550" i="1"/>
  <c r="J4550" i="1"/>
  <c r="I4551" i="1"/>
  <c r="J4551" i="1"/>
  <c r="I4552" i="1"/>
  <c r="J4552" i="1"/>
  <c r="I4553" i="1"/>
  <c r="J4553" i="1"/>
  <c r="I4554" i="1"/>
  <c r="J4554" i="1"/>
  <c r="I4555" i="1"/>
  <c r="J4555" i="1"/>
  <c r="I4556" i="1"/>
  <c r="J4556" i="1"/>
  <c r="I4557" i="1"/>
  <c r="J4557" i="1"/>
  <c r="I4558" i="1"/>
  <c r="J4558" i="1"/>
  <c r="I4559" i="1"/>
  <c r="J4559" i="1"/>
  <c r="I4560" i="1"/>
  <c r="J4560" i="1"/>
  <c r="I4561" i="1"/>
  <c r="J4561" i="1"/>
  <c r="I4562" i="1"/>
  <c r="J4562" i="1"/>
  <c r="I4563" i="1"/>
  <c r="J4563" i="1"/>
  <c r="I4564" i="1"/>
  <c r="J4564" i="1"/>
  <c r="I4565" i="1"/>
  <c r="J4565" i="1"/>
  <c r="I4566" i="1"/>
  <c r="J4566" i="1"/>
  <c r="I4567" i="1"/>
  <c r="J4567" i="1"/>
  <c r="I4568" i="1"/>
  <c r="J4568" i="1"/>
  <c r="I4569" i="1"/>
  <c r="J4569" i="1"/>
  <c r="I4570" i="1"/>
  <c r="J4570" i="1"/>
  <c r="I4571" i="1"/>
  <c r="J4571" i="1"/>
  <c r="I4572" i="1"/>
  <c r="J4572" i="1"/>
  <c r="I4573" i="1"/>
  <c r="J4573" i="1"/>
  <c r="I4574" i="1"/>
  <c r="J4574" i="1"/>
  <c r="I4575" i="1"/>
  <c r="J4575" i="1"/>
  <c r="I4576" i="1"/>
  <c r="J4576" i="1"/>
  <c r="I4577" i="1"/>
  <c r="J4577" i="1"/>
  <c r="I4578" i="1"/>
  <c r="J4578" i="1"/>
  <c r="I4579" i="1"/>
  <c r="J4579" i="1"/>
  <c r="I4580" i="1"/>
  <c r="J4580" i="1"/>
  <c r="I4581" i="1"/>
  <c r="J4581" i="1"/>
  <c r="I4582" i="1"/>
  <c r="J4582" i="1"/>
  <c r="I4583" i="1"/>
  <c r="J4583" i="1"/>
  <c r="I4584" i="1"/>
  <c r="J4584" i="1"/>
  <c r="I4585" i="1"/>
  <c r="J4585" i="1"/>
  <c r="I4586" i="1"/>
  <c r="J4586" i="1"/>
  <c r="I4587" i="1"/>
  <c r="J4587" i="1"/>
  <c r="I4588" i="1"/>
  <c r="J4588" i="1"/>
  <c r="I4589" i="1"/>
  <c r="J4589" i="1"/>
  <c r="I4590" i="1"/>
  <c r="J4590" i="1"/>
  <c r="I4591" i="1"/>
  <c r="J4591" i="1"/>
  <c r="I4592" i="1"/>
  <c r="J4592" i="1"/>
  <c r="I4593" i="1"/>
  <c r="J4593" i="1"/>
  <c r="I4594" i="1"/>
  <c r="J4594" i="1"/>
  <c r="I4595" i="1"/>
  <c r="J4595" i="1"/>
  <c r="I4596" i="1"/>
  <c r="J4596" i="1"/>
  <c r="I4597" i="1"/>
  <c r="J4597" i="1"/>
  <c r="I4598" i="1"/>
  <c r="J4598" i="1"/>
  <c r="I4599" i="1"/>
  <c r="J4599" i="1"/>
  <c r="I4600" i="1"/>
  <c r="J4600" i="1"/>
  <c r="I4601" i="1"/>
  <c r="J4601" i="1"/>
  <c r="I4602" i="1"/>
  <c r="J4602" i="1"/>
  <c r="I4603" i="1"/>
  <c r="J4603" i="1"/>
  <c r="I4604" i="1"/>
  <c r="J4604" i="1"/>
  <c r="I4605" i="1"/>
  <c r="J4605" i="1"/>
  <c r="I4606" i="1"/>
  <c r="J4606" i="1"/>
  <c r="I4607" i="1"/>
  <c r="J4607" i="1"/>
  <c r="I4608" i="1"/>
  <c r="J4608" i="1"/>
  <c r="I4609" i="1"/>
  <c r="J4609" i="1"/>
  <c r="I4610" i="1"/>
  <c r="J4610" i="1"/>
  <c r="I4611" i="1"/>
  <c r="J4611" i="1"/>
  <c r="I4612" i="1"/>
  <c r="J4612" i="1"/>
  <c r="I4613" i="1"/>
  <c r="J4613" i="1"/>
  <c r="I4614" i="1"/>
  <c r="J4614" i="1"/>
  <c r="I4615" i="1"/>
  <c r="J4615" i="1"/>
  <c r="I4616" i="1"/>
  <c r="J4616" i="1"/>
  <c r="I4617" i="1"/>
  <c r="J4617" i="1"/>
  <c r="I4618" i="1"/>
  <c r="J4618" i="1"/>
  <c r="I4619" i="1"/>
  <c r="J4619" i="1"/>
  <c r="I4620" i="1"/>
  <c r="J4620" i="1"/>
  <c r="I4621" i="1"/>
  <c r="J4621" i="1"/>
  <c r="I4622" i="1"/>
  <c r="J4622" i="1"/>
  <c r="I4623" i="1"/>
  <c r="J4623" i="1"/>
  <c r="I4624" i="1"/>
  <c r="J4624" i="1"/>
  <c r="I4625" i="1"/>
  <c r="J4625" i="1"/>
  <c r="I4626" i="1"/>
  <c r="J4626" i="1"/>
  <c r="I4627" i="1"/>
  <c r="J4627" i="1"/>
  <c r="I4628" i="1"/>
  <c r="J4628" i="1"/>
  <c r="I4629" i="1"/>
  <c r="J4629" i="1"/>
  <c r="I4630" i="1"/>
  <c r="J4630" i="1"/>
  <c r="I4631" i="1"/>
  <c r="J4631" i="1"/>
  <c r="I4632" i="1"/>
  <c r="J4632" i="1"/>
  <c r="I4633" i="1"/>
  <c r="J4633" i="1"/>
  <c r="I4634" i="1"/>
  <c r="J4634" i="1"/>
  <c r="I4635" i="1"/>
  <c r="J4635" i="1"/>
  <c r="I4636" i="1"/>
  <c r="J4636" i="1"/>
  <c r="I4637" i="1"/>
  <c r="J4637" i="1"/>
  <c r="I4638" i="1"/>
  <c r="J4638" i="1"/>
  <c r="I4639" i="1"/>
  <c r="J4639" i="1"/>
  <c r="I4640" i="1"/>
  <c r="J4640" i="1"/>
  <c r="I4641" i="1"/>
  <c r="J4641" i="1"/>
  <c r="I4642" i="1"/>
  <c r="J4642" i="1"/>
  <c r="I4643" i="1"/>
  <c r="J4643" i="1"/>
  <c r="I4644" i="1"/>
  <c r="J4644" i="1"/>
  <c r="I4645" i="1"/>
  <c r="J4645" i="1"/>
  <c r="I4646" i="1"/>
  <c r="J4646" i="1"/>
  <c r="I4647" i="1"/>
  <c r="J4647" i="1"/>
  <c r="I4648" i="1"/>
  <c r="J4648" i="1"/>
  <c r="I4649" i="1"/>
  <c r="J4649" i="1"/>
  <c r="I4650" i="1"/>
  <c r="J4650" i="1"/>
  <c r="I4651" i="1"/>
  <c r="J4651" i="1"/>
  <c r="I4652" i="1"/>
  <c r="J4652" i="1"/>
  <c r="I4653" i="1"/>
  <c r="J4653" i="1"/>
  <c r="I4654" i="1"/>
  <c r="J4654" i="1"/>
  <c r="I4655" i="1"/>
  <c r="J4655" i="1"/>
  <c r="I4656" i="1"/>
  <c r="J4656" i="1"/>
  <c r="I4657" i="1"/>
  <c r="J4657" i="1"/>
  <c r="I4658" i="1"/>
  <c r="J4658" i="1"/>
  <c r="I4659" i="1"/>
  <c r="J4659" i="1"/>
  <c r="I4660" i="1"/>
  <c r="J4660" i="1"/>
  <c r="I4661" i="1"/>
  <c r="J4661" i="1"/>
  <c r="I4662" i="1"/>
  <c r="J4662" i="1"/>
  <c r="I4663" i="1"/>
  <c r="J4663" i="1"/>
  <c r="I4664" i="1"/>
  <c r="J4664" i="1"/>
  <c r="I4665" i="1"/>
  <c r="J4665" i="1"/>
  <c r="I4666" i="1"/>
  <c r="J4666" i="1"/>
  <c r="I4667" i="1"/>
  <c r="J4667" i="1"/>
  <c r="I4668" i="1"/>
  <c r="J4668" i="1"/>
  <c r="I4669" i="1"/>
  <c r="J4669" i="1"/>
  <c r="I4670" i="1"/>
  <c r="J4670" i="1"/>
  <c r="I4671" i="1"/>
  <c r="J4671" i="1"/>
  <c r="I4672" i="1"/>
  <c r="J4672" i="1"/>
  <c r="I4673" i="1"/>
  <c r="J4673" i="1"/>
  <c r="I4674" i="1"/>
  <c r="J4674" i="1"/>
  <c r="I4675" i="1"/>
  <c r="J4675" i="1"/>
  <c r="I4676" i="1"/>
  <c r="J4676" i="1"/>
  <c r="I4677" i="1"/>
  <c r="J4677" i="1"/>
  <c r="I4678" i="1"/>
  <c r="J4678" i="1"/>
  <c r="I4679" i="1"/>
  <c r="J4679" i="1"/>
  <c r="I4680" i="1"/>
  <c r="J4680" i="1"/>
  <c r="I4681" i="1"/>
  <c r="J4681" i="1"/>
  <c r="I4682" i="1"/>
  <c r="J4682" i="1"/>
  <c r="I4683" i="1"/>
  <c r="J4683" i="1"/>
  <c r="I4684" i="1"/>
  <c r="J4684" i="1"/>
  <c r="I4685" i="1"/>
  <c r="J4685" i="1"/>
  <c r="I4686" i="1"/>
  <c r="J4686" i="1"/>
  <c r="I4687" i="1"/>
  <c r="J4687" i="1"/>
  <c r="I4688" i="1"/>
  <c r="J4688" i="1"/>
  <c r="I4689" i="1"/>
  <c r="J4689" i="1"/>
  <c r="I4690" i="1"/>
  <c r="J4690" i="1"/>
  <c r="I4691" i="1"/>
  <c r="J4691" i="1"/>
  <c r="I4692" i="1"/>
  <c r="J4692" i="1"/>
  <c r="I4693" i="1"/>
  <c r="J4693" i="1"/>
  <c r="I4694" i="1"/>
  <c r="J4694" i="1"/>
  <c r="I4695" i="1"/>
  <c r="J4695" i="1"/>
  <c r="I4696" i="1"/>
  <c r="J4696" i="1"/>
  <c r="I4697" i="1"/>
  <c r="J4697" i="1"/>
  <c r="I4698" i="1"/>
  <c r="J4698" i="1"/>
  <c r="I4699" i="1"/>
  <c r="J4699" i="1"/>
  <c r="I4700" i="1"/>
  <c r="J4700" i="1"/>
  <c r="I4701" i="1"/>
  <c r="J4701" i="1"/>
  <c r="I4702" i="1"/>
  <c r="J4702" i="1"/>
  <c r="I4703" i="1"/>
  <c r="J4703" i="1"/>
  <c r="I4704" i="1"/>
  <c r="J4704" i="1"/>
  <c r="I4705" i="1"/>
  <c r="J4705" i="1"/>
  <c r="I4706" i="1"/>
  <c r="J4706" i="1"/>
  <c r="I4707" i="1"/>
  <c r="J4707" i="1"/>
  <c r="I4708" i="1"/>
  <c r="J4708" i="1"/>
  <c r="I4709" i="1"/>
  <c r="J4709" i="1"/>
  <c r="I4710" i="1"/>
  <c r="J4710" i="1"/>
  <c r="I4711" i="1"/>
  <c r="J4711" i="1"/>
  <c r="I4712" i="1"/>
  <c r="J4712" i="1"/>
  <c r="I4713" i="1"/>
  <c r="J4713" i="1"/>
  <c r="I4714" i="1"/>
  <c r="J4714" i="1"/>
  <c r="I4715" i="1"/>
  <c r="J4715" i="1"/>
  <c r="I4716" i="1"/>
  <c r="J4716" i="1"/>
  <c r="I4717" i="1"/>
  <c r="J4717" i="1"/>
  <c r="I4718" i="1"/>
  <c r="J4718" i="1"/>
  <c r="I4719" i="1"/>
  <c r="J4719" i="1"/>
  <c r="I4720" i="1"/>
  <c r="J4720" i="1"/>
  <c r="I4721" i="1"/>
  <c r="J4721" i="1"/>
  <c r="I4722" i="1"/>
  <c r="J4722" i="1"/>
  <c r="I4723" i="1"/>
  <c r="J4723" i="1"/>
  <c r="I4724" i="1"/>
  <c r="J4724" i="1"/>
  <c r="I4725" i="1"/>
  <c r="J4725" i="1"/>
  <c r="I4726" i="1"/>
  <c r="J4726" i="1"/>
  <c r="I4727" i="1"/>
  <c r="J4727" i="1"/>
  <c r="I4728" i="1"/>
  <c r="J4728" i="1"/>
  <c r="I4729" i="1"/>
  <c r="J4729" i="1"/>
  <c r="I4730" i="1"/>
  <c r="J4730" i="1"/>
  <c r="I4731" i="1"/>
  <c r="J4731" i="1"/>
  <c r="I4732" i="1"/>
  <c r="J4732" i="1"/>
  <c r="I4733" i="1"/>
  <c r="J4733" i="1"/>
  <c r="I4734" i="1"/>
  <c r="J4734" i="1"/>
  <c r="I4735" i="1"/>
  <c r="J4735" i="1"/>
  <c r="I4736" i="1"/>
  <c r="J4736" i="1"/>
  <c r="I4737" i="1"/>
  <c r="J4737" i="1"/>
  <c r="I4738" i="1"/>
  <c r="J4738" i="1"/>
  <c r="I4739" i="1"/>
  <c r="J4739" i="1"/>
  <c r="I4740" i="1"/>
  <c r="J4740" i="1"/>
  <c r="I4741" i="1"/>
  <c r="J4741" i="1"/>
  <c r="I4742" i="1"/>
  <c r="J4742" i="1"/>
  <c r="I4743" i="1"/>
  <c r="J4743" i="1"/>
  <c r="I4744" i="1"/>
  <c r="J4744" i="1"/>
  <c r="I4745" i="1"/>
  <c r="J4745" i="1"/>
  <c r="I4746" i="1"/>
  <c r="J4746" i="1"/>
  <c r="I4747" i="1"/>
  <c r="J4747" i="1"/>
  <c r="I4748" i="1"/>
  <c r="J4748" i="1"/>
  <c r="I4749" i="1"/>
  <c r="J4749" i="1"/>
  <c r="I4750" i="1"/>
  <c r="J4750" i="1"/>
  <c r="I4751" i="1"/>
  <c r="J4751" i="1"/>
  <c r="I4752" i="1"/>
  <c r="J4752" i="1"/>
  <c r="I4753" i="1"/>
  <c r="J4753" i="1"/>
  <c r="I4754" i="1"/>
  <c r="J4754" i="1"/>
  <c r="I4755" i="1"/>
  <c r="J4755" i="1"/>
  <c r="I4756" i="1"/>
  <c r="J4756" i="1"/>
  <c r="I4757" i="1"/>
  <c r="J4757" i="1"/>
  <c r="I4758" i="1"/>
  <c r="J4758" i="1"/>
  <c r="I4759" i="1"/>
  <c r="J4759" i="1"/>
  <c r="I4760" i="1"/>
  <c r="J4760" i="1"/>
  <c r="I4761" i="1"/>
  <c r="J4761" i="1"/>
  <c r="I4762" i="1"/>
  <c r="J4762" i="1"/>
  <c r="I4763" i="1"/>
  <c r="J4763" i="1"/>
  <c r="I4764" i="1"/>
  <c r="J4764" i="1"/>
  <c r="I4765" i="1"/>
  <c r="J4765" i="1"/>
  <c r="I4766" i="1"/>
  <c r="J4766" i="1"/>
  <c r="I4767" i="1"/>
  <c r="J4767" i="1"/>
  <c r="I4768" i="1"/>
  <c r="J4768" i="1"/>
  <c r="I4769" i="1"/>
  <c r="J4769" i="1"/>
  <c r="I4770" i="1"/>
  <c r="J4770" i="1"/>
  <c r="I4771" i="1"/>
  <c r="J4771" i="1"/>
  <c r="I4772" i="1"/>
  <c r="J4772" i="1"/>
  <c r="I4773" i="1"/>
  <c r="J4773" i="1"/>
  <c r="I4774" i="1"/>
  <c r="J4774" i="1"/>
  <c r="I4775" i="1"/>
  <c r="J4775" i="1"/>
  <c r="I4776" i="1"/>
  <c r="J4776" i="1"/>
  <c r="I4777" i="1"/>
  <c r="J4777" i="1"/>
  <c r="I4778" i="1"/>
  <c r="J4778" i="1"/>
  <c r="I4779" i="1"/>
  <c r="J4779" i="1"/>
  <c r="I4780" i="1"/>
  <c r="J4780" i="1"/>
  <c r="I4781" i="1"/>
  <c r="J4781" i="1"/>
  <c r="I4782" i="1"/>
  <c r="J4782" i="1"/>
  <c r="I4783" i="1"/>
  <c r="J4783" i="1"/>
  <c r="I4784" i="1"/>
  <c r="J4784" i="1"/>
  <c r="I4785" i="1"/>
  <c r="J4785" i="1"/>
  <c r="I4786" i="1"/>
  <c r="J4786" i="1"/>
  <c r="I4787" i="1"/>
  <c r="J4787" i="1"/>
  <c r="I4788" i="1"/>
  <c r="J4788" i="1"/>
  <c r="I4789" i="1"/>
  <c r="J4789" i="1"/>
  <c r="I4790" i="1"/>
  <c r="J4790" i="1"/>
  <c r="I4791" i="1"/>
  <c r="J4791" i="1"/>
  <c r="I4792" i="1"/>
  <c r="J4792" i="1"/>
  <c r="I4793" i="1"/>
  <c r="J4793" i="1"/>
  <c r="I4794" i="1"/>
  <c r="J4794" i="1"/>
  <c r="I4795" i="1"/>
  <c r="J4795" i="1"/>
  <c r="I4796" i="1"/>
  <c r="J4796" i="1"/>
  <c r="I4797" i="1"/>
  <c r="J4797" i="1"/>
  <c r="I4798" i="1"/>
  <c r="J4798" i="1"/>
  <c r="I4799" i="1"/>
  <c r="J4799" i="1"/>
  <c r="I4800" i="1"/>
  <c r="J4800" i="1"/>
  <c r="I4801" i="1"/>
  <c r="J4801" i="1"/>
  <c r="I4802" i="1"/>
  <c r="J4802" i="1"/>
  <c r="I4803" i="1"/>
  <c r="J4803" i="1"/>
  <c r="I4804" i="1"/>
  <c r="J4804" i="1"/>
  <c r="I4805" i="1"/>
  <c r="J4805" i="1"/>
  <c r="I4806" i="1"/>
  <c r="J4806" i="1"/>
  <c r="I4807" i="1"/>
  <c r="J4807" i="1"/>
  <c r="I4808" i="1"/>
  <c r="J4808" i="1"/>
  <c r="I4809" i="1"/>
  <c r="J4809" i="1"/>
  <c r="I4810" i="1"/>
  <c r="J4810" i="1"/>
  <c r="I4811" i="1"/>
  <c r="J4811" i="1"/>
  <c r="I4812" i="1"/>
  <c r="J4812" i="1"/>
  <c r="I4813" i="1"/>
  <c r="J4813" i="1"/>
  <c r="I4814" i="1"/>
  <c r="J4814" i="1"/>
  <c r="I4815" i="1"/>
  <c r="J4815" i="1"/>
  <c r="I4816" i="1"/>
  <c r="J4816" i="1"/>
  <c r="I4817" i="1"/>
  <c r="J4817" i="1"/>
  <c r="I4818" i="1"/>
  <c r="J4818" i="1"/>
  <c r="I4819" i="1"/>
  <c r="J4819" i="1"/>
  <c r="I4820" i="1"/>
  <c r="J4820" i="1"/>
  <c r="I4821" i="1"/>
  <c r="J4821" i="1"/>
  <c r="I4822" i="1"/>
  <c r="J4822" i="1"/>
  <c r="I4823" i="1"/>
  <c r="J4823" i="1"/>
  <c r="I4824" i="1"/>
  <c r="J4824" i="1"/>
  <c r="I4825" i="1"/>
  <c r="J4825" i="1"/>
  <c r="I4826" i="1"/>
  <c r="J4826" i="1"/>
  <c r="I4827" i="1"/>
  <c r="J4827" i="1"/>
  <c r="I4828" i="1"/>
  <c r="J4828" i="1"/>
  <c r="I4829" i="1"/>
  <c r="J4829" i="1"/>
  <c r="I4830" i="1"/>
  <c r="J4830" i="1"/>
  <c r="I4831" i="1"/>
  <c r="J4831" i="1"/>
  <c r="I4832" i="1"/>
  <c r="J4832" i="1"/>
  <c r="I4833" i="1"/>
  <c r="J4833" i="1"/>
  <c r="I4834" i="1"/>
  <c r="J4834" i="1"/>
  <c r="I4835" i="1"/>
  <c r="J4835" i="1"/>
  <c r="I4836" i="1"/>
  <c r="J4836" i="1"/>
  <c r="I4837" i="1"/>
  <c r="J4837" i="1"/>
  <c r="I4838" i="1"/>
  <c r="J4838" i="1"/>
  <c r="I4839" i="1"/>
  <c r="J4839" i="1"/>
  <c r="I4840" i="1"/>
  <c r="J4840" i="1"/>
  <c r="I4841" i="1"/>
  <c r="J4841" i="1"/>
  <c r="I4842" i="1"/>
  <c r="J4842" i="1"/>
  <c r="I4843" i="1"/>
  <c r="J4843" i="1"/>
  <c r="I4844" i="1"/>
  <c r="J4844" i="1"/>
  <c r="I4845" i="1"/>
  <c r="J4845" i="1"/>
  <c r="I4846" i="1"/>
  <c r="J4846" i="1"/>
  <c r="I4847" i="1"/>
  <c r="J4847" i="1"/>
  <c r="I4848" i="1"/>
  <c r="J4848" i="1"/>
  <c r="I4849" i="1"/>
  <c r="J4849" i="1"/>
  <c r="I4850" i="1"/>
  <c r="J4850" i="1"/>
  <c r="I4851" i="1"/>
  <c r="J4851" i="1"/>
  <c r="I4852" i="1"/>
  <c r="J4852" i="1"/>
  <c r="I4853" i="1"/>
  <c r="J4853" i="1"/>
  <c r="I4854" i="1"/>
  <c r="J4854" i="1"/>
  <c r="I4855" i="1"/>
  <c r="J4855" i="1"/>
  <c r="I4856" i="1"/>
  <c r="J4856" i="1"/>
  <c r="I4857" i="1"/>
  <c r="J4857" i="1"/>
  <c r="I4858" i="1"/>
  <c r="J4858" i="1"/>
  <c r="I4859" i="1"/>
  <c r="J4859" i="1"/>
  <c r="I4860" i="1"/>
  <c r="J4860" i="1"/>
  <c r="I4861" i="1"/>
  <c r="J4861" i="1"/>
  <c r="I4862" i="1"/>
  <c r="J4862" i="1"/>
  <c r="I4863" i="1"/>
  <c r="J4863" i="1"/>
  <c r="I4864" i="1"/>
  <c r="J4864" i="1"/>
  <c r="I4865" i="1"/>
  <c r="J4865" i="1"/>
  <c r="I4866" i="1"/>
  <c r="J4866" i="1"/>
  <c r="I4867" i="1"/>
  <c r="J4867" i="1"/>
  <c r="I4868" i="1"/>
  <c r="J4868" i="1"/>
  <c r="I4869" i="1"/>
  <c r="J4869" i="1"/>
  <c r="I4870" i="1"/>
  <c r="J4870" i="1"/>
  <c r="I4871" i="1"/>
  <c r="J4871" i="1"/>
  <c r="I4872" i="1"/>
  <c r="J4872" i="1"/>
  <c r="I4873" i="1"/>
  <c r="J4873" i="1"/>
  <c r="I4874" i="1"/>
  <c r="J4874" i="1"/>
  <c r="I4875" i="1"/>
  <c r="J4875" i="1"/>
  <c r="I4876" i="1"/>
  <c r="J4876" i="1"/>
  <c r="I4877" i="1"/>
  <c r="J4877" i="1"/>
  <c r="I4878" i="1"/>
  <c r="J4878" i="1"/>
  <c r="I4879" i="1"/>
  <c r="J4879" i="1"/>
  <c r="I4880" i="1"/>
  <c r="J4880" i="1"/>
  <c r="I4881" i="1"/>
  <c r="J4881" i="1"/>
  <c r="I4882" i="1"/>
  <c r="J4882" i="1"/>
  <c r="I4883" i="1"/>
  <c r="J4883" i="1"/>
  <c r="I4884" i="1"/>
  <c r="J4884" i="1"/>
  <c r="I4885" i="1"/>
  <c r="J4885" i="1"/>
  <c r="I4886" i="1"/>
  <c r="J4886" i="1"/>
  <c r="I4887" i="1"/>
  <c r="J4887" i="1"/>
  <c r="I4888" i="1"/>
  <c r="J4888" i="1"/>
  <c r="I4889" i="1"/>
  <c r="J4889" i="1"/>
  <c r="I4890" i="1"/>
  <c r="J4890" i="1"/>
  <c r="I4891" i="1"/>
  <c r="J4891" i="1"/>
  <c r="I4892" i="1"/>
  <c r="J4892" i="1"/>
  <c r="I4893" i="1"/>
  <c r="J4893" i="1"/>
  <c r="I4894" i="1"/>
  <c r="J4894" i="1"/>
  <c r="I4895" i="1"/>
  <c r="J4895" i="1"/>
  <c r="I4896" i="1"/>
  <c r="J4896" i="1"/>
  <c r="I4897" i="1"/>
  <c r="J4897" i="1"/>
  <c r="I4898" i="1"/>
  <c r="J4898" i="1"/>
  <c r="I4899" i="1"/>
  <c r="J4899" i="1"/>
  <c r="I4900" i="1"/>
  <c r="J4900" i="1"/>
  <c r="I4901" i="1"/>
  <c r="J4901" i="1"/>
  <c r="I4902" i="1"/>
  <c r="J4902" i="1"/>
  <c r="I4903" i="1"/>
  <c r="J4903" i="1"/>
  <c r="I4904" i="1"/>
  <c r="J4904" i="1"/>
  <c r="I4905" i="1"/>
  <c r="J4905" i="1"/>
  <c r="I4906" i="1"/>
  <c r="J4906" i="1"/>
  <c r="I4907" i="1"/>
  <c r="J4907" i="1"/>
  <c r="I4908" i="1"/>
  <c r="J4908" i="1"/>
  <c r="I4909" i="1"/>
  <c r="J4909" i="1"/>
  <c r="I4910" i="1"/>
  <c r="J4910" i="1"/>
  <c r="I4911" i="1"/>
  <c r="J4911" i="1"/>
  <c r="I4912" i="1"/>
  <c r="J4912" i="1"/>
  <c r="I4913" i="1"/>
  <c r="J4913" i="1"/>
  <c r="I4914" i="1"/>
  <c r="J4914" i="1"/>
  <c r="I4915" i="1"/>
  <c r="J4915" i="1"/>
  <c r="I4916" i="1"/>
  <c r="J4916" i="1"/>
  <c r="I4917" i="1"/>
  <c r="J4917" i="1"/>
  <c r="I4918" i="1"/>
  <c r="J4918" i="1"/>
  <c r="I4919" i="1"/>
  <c r="J4919" i="1"/>
  <c r="I4920" i="1"/>
  <c r="J4920" i="1"/>
  <c r="I4921" i="1"/>
  <c r="J4921" i="1"/>
  <c r="I4922" i="1"/>
  <c r="J4922" i="1"/>
  <c r="I4923" i="1"/>
  <c r="J4923" i="1"/>
  <c r="I4924" i="1"/>
  <c r="J4924" i="1"/>
  <c r="I4925" i="1"/>
  <c r="J4925" i="1"/>
  <c r="I4926" i="1"/>
  <c r="J4926" i="1"/>
  <c r="I4927" i="1"/>
  <c r="J4927" i="1"/>
  <c r="I4928" i="1"/>
  <c r="J4928" i="1"/>
  <c r="I4929" i="1"/>
  <c r="J4929" i="1"/>
  <c r="I4930" i="1"/>
  <c r="J4930" i="1"/>
  <c r="I4931" i="1"/>
  <c r="J4931" i="1"/>
  <c r="I4932" i="1"/>
  <c r="J4932" i="1"/>
  <c r="I4933" i="1"/>
  <c r="J4933" i="1"/>
  <c r="I4934" i="1"/>
  <c r="J4934" i="1"/>
  <c r="I4935" i="1"/>
  <c r="J4935" i="1"/>
  <c r="I4936" i="1"/>
  <c r="J4936" i="1"/>
  <c r="I4937" i="1"/>
  <c r="J4937" i="1"/>
  <c r="I4938" i="1"/>
  <c r="J4938" i="1"/>
  <c r="I4939" i="1"/>
  <c r="J4939" i="1"/>
  <c r="I4940" i="1"/>
  <c r="J4940" i="1"/>
  <c r="I4941" i="1"/>
  <c r="J4941" i="1"/>
  <c r="I4942" i="1"/>
  <c r="J4942" i="1"/>
  <c r="I4943" i="1"/>
  <c r="J4943" i="1"/>
  <c r="I4944" i="1"/>
  <c r="J4944" i="1"/>
  <c r="I4945" i="1"/>
  <c r="J4945" i="1"/>
  <c r="I4946" i="1"/>
  <c r="J4946" i="1"/>
  <c r="I4947" i="1"/>
  <c r="J4947" i="1"/>
  <c r="I4948" i="1"/>
  <c r="J4948" i="1"/>
  <c r="I4949" i="1"/>
  <c r="J4949" i="1"/>
  <c r="I4950" i="1"/>
  <c r="J4950" i="1"/>
  <c r="I4951" i="1"/>
  <c r="J4951" i="1"/>
  <c r="I4952" i="1"/>
  <c r="J4952" i="1"/>
  <c r="I4953" i="1"/>
  <c r="J4953" i="1"/>
  <c r="I4954" i="1"/>
  <c r="J4954" i="1"/>
  <c r="I4955" i="1"/>
  <c r="J4955" i="1"/>
  <c r="I4956" i="1"/>
  <c r="J4956" i="1"/>
  <c r="I4957" i="1"/>
  <c r="J4957" i="1"/>
  <c r="I4958" i="1"/>
  <c r="J4958" i="1"/>
  <c r="I4959" i="1"/>
  <c r="J4959" i="1"/>
  <c r="I4960" i="1"/>
  <c r="J4960" i="1"/>
  <c r="I4961" i="1"/>
  <c r="J4961" i="1"/>
  <c r="I4962" i="1"/>
  <c r="J4962" i="1"/>
  <c r="I4963" i="1"/>
  <c r="J4963" i="1"/>
  <c r="I4964" i="1"/>
  <c r="J4964" i="1"/>
  <c r="I4965" i="1"/>
  <c r="J4965" i="1"/>
  <c r="I4966" i="1"/>
  <c r="J4966" i="1"/>
  <c r="I4967" i="1"/>
  <c r="J4967" i="1"/>
  <c r="I4968" i="1"/>
  <c r="J4968" i="1"/>
  <c r="I4969" i="1"/>
  <c r="J4969" i="1"/>
  <c r="I4970" i="1"/>
  <c r="J4970" i="1"/>
  <c r="I4971" i="1"/>
  <c r="J4971" i="1"/>
  <c r="I4972" i="1"/>
  <c r="J4972" i="1"/>
  <c r="I4973" i="1"/>
  <c r="J4973" i="1"/>
  <c r="I4974" i="1"/>
  <c r="J4974" i="1"/>
  <c r="I4975" i="1"/>
  <c r="J4975" i="1"/>
  <c r="I4976" i="1"/>
  <c r="J4976" i="1"/>
  <c r="I4977" i="1"/>
  <c r="J4977" i="1"/>
  <c r="I4978" i="1"/>
  <c r="J4978" i="1"/>
  <c r="I4979" i="1"/>
  <c r="J4979" i="1"/>
  <c r="I4980" i="1"/>
  <c r="J4980" i="1"/>
  <c r="I4981" i="1"/>
  <c r="J4981" i="1"/>
  <c r="I4982" i="1"/>
  <c r="J4982" i="1"/>
  <c r="I4983" i="1"/>
  <c r="J4983" i="1"/>
  <c r="I4984" i="1"/>
  <c r="J4984" i="1"/>
  <c r="I4985" i="1"/>
  <c r="J4985" i="1"/>
  <c r="I4986" i="1"/>
  <c r="J4986" i="1"/>
  <c r="I4987" i="1"/>
  <c r="J4987" i="1"/>
  <c r="I4988" i="1"/>
  <c r="J4988" i="1"/>
  <c r="I4989" i="1"/>
  <c r="J4989" i="1"/>
  <c r="I4990" i="1"/>
  <c r="J4990" i="1"/>
  <c r="I4991" i="1"/>
  <c r="J4991" i="1"/>
  <c r="I4992" i="1"/>
  <c r="J4992" i="1"/>
  <c r="I4993" i="1"/>
  <c r="J4993" i="1"/>
  <c r="I4994" i="1"/>
  <c r="J4994" i="1"/>
  <c r="I4995" i="1"/>
  <c r="J4995" i="1"/>
  <c r="I4996" i="1"/>
  <c r="J4996" i="1"/>
  <c r="I4997" i="1"/>
  <c r="J4997" i="1"/>
  <c r="I4998" i="1"/>
  <c r="J4998" i="1"/>
  <c r="I4999" i="1"/>
  <c r="J4999" i="1"/>
  <c r="I5000" i="1"/>
  <c r="J5000" i="1"/>
  <c r="I5001" i="1"/>
  <c r="J5001" i="1"/>
  <c r="I5002" i="1"/>
  <c r="J5002" i="1"/>
  <c r="I5003" i="1"/>
  <c r="J5003" i="1"/>
  <c r="I5004" i="1"/>
  <c r="J5004" i="1"/>
  <c r="I5005" i="1"/>
  <c r="J5005" i="1"/>
  <c r="I5006" i="1"/>
  <c r="J5006" i="1"/>
  <c r="I5007" i="1"/>
  <c r="J5007" i="1"/>
  <c r="I5008" i="1"/>
  <c r="J5008" i="1"/>
  <c r="I5009" i="1"/>
  <c r="J5009" i="1"/>
  <c r="I5010" i="1"/>
  <c r="J5010" i="1"/>
  <c r="I5011" i="1"/>
  <c r="J5011" i="1"/>
  <c r="I5012" i="1"/>
  <c r="J5012" i="1"/>
  <c r="I5013" i="1"/>
  <c r="J5013" i="1"/>
  <c r="I5014" i="1"/>
  <c r="J5014" i="1"/>
  <c r="I5015" i="1"/>
  <c r="J5015" i="1"/>
  <c r="I5016" i="1"/>
  <c r="J5016" i="1"/>
  <c r="I5017" i="1"/>
  <c r="J5017" i="1"/>
  <c r="I5018" i="1"/>
  <c r="J5018" i="1"/>
  <c r="I5019" i="1"/>
  <c r="J5019" i="1"/>
  <c r="I5020" i="1"/>
  <c r="J5020" i="1"/>
  <c r="I5021" i="1"/>
  <c r="J5021" i="1"/>
  <c r="I5022" i="1"/>
  <c r="J5022" i="1"/>
  <c r="I5023" i="1"/>
  <c r="J5023" i="1"/>
  <c r="I5024" i="1"/>
  <c r="J5024" i="1"/>
  <c r="I5025" i="1"/>
  <c r="J5025" i="1"/>
  <c r="I5026" i="1"/>
  <c r="J5026" i="1"/>
  <c r="I5027" i="1"/>
  <c r="J5027" i="1"/>
  <c r="I5028" i="1"/>
  <c r="J5028" i="1"/>
  <c r="I5029" i="1"/>
  <c r="J5029" i="1"/>
  <c r="I5030" i="1"/>
  <c r="J5030" i="1"/>
  <c r="I5031" i="1"/>
  <c r="J5031" i="1"/>
  <c r="I5032" i="1"/>
  <c r="J5032" i="1"/>
  <c r="I5033" i="1"/>
  <c r="J5033" i="1"/>
  <c r="I5034" i="1"/>
  <c r="J5034" i="1"/>
  <c r="I5035" i="1"/>
  <c r="J5035" i="1"/>
  <c r="I5036" i="1"/>
  <c r="J5036" i="1"/>
  <c r="I5037" i="1"/>
  <c r="J5037" i="1"/>
  <c r="I5038" i="1"/>
  <c r="J5038" i="1"/>
  <c r="I5039" i="1"/>
  <c r="J5039" i="1"/>
  <c r="I5040" i="1"/>
  <c r="J5040" i="1"/>
  <c r="I5041" i="1"/>
  <c r="J5041" i="1"/>
  <c r="I5042" i="1"/>
  <c r="J5042" i="1"/>
  <c r="I5043" i="1"/>
  <c r="J5043" i="1"/>
  <c r="I5044" i="1"/>
  <c r="J5044" i="1"/>
  <c r="I5045" i="1"/>
  <c r="J5045" i="1"/>
  <c r="I5046" i="1"/>
  <c r="J5046" i="1"/>
  <c r="I5047" i="1"/>
  <c r="J5047" i="1"/>
  <c r="I5048" i="1"/>
  <c r="J5048" i="1"/>
  <c r="I5049" i="1"/>
  <c r="J5049" i="1"/>
  <c r="I5050" i="1"/>
  <c r="J5050" i="1"/>
  <c r="I5051" i="1"/>
  <c r="J5051" i="1"/>
  <c r="I5052" i="1"/>
  <c r="J5052" i="1"/>
  <c r="I5053" i="1"/>
  <c r="J5053" i="1"/>
  <c r="I5054" i="1"/>
  <c r="J5054" i="1"/>
  <c r="I5055" i="1"/>
  <c r="J5055" i="1"/>
  <c r="I5056" i="1"/>
  <c r="J5056" i="1"/>
  <c r="I5057" i="1"/>
  <c r="J5057" i="1"/>
  <c r="I5058" i="1"/>
  <c r="J5058" i="1"/>
  <c r="I5059" i="1"/>
  <c r="J5059" i="1"/>
  <c r="I5060" i="1"/>
  <c r="J5060" i="1"/>
  <c r="I5061" i="1"/>
  <c r="J5061" i="1"/>
  <c r="I5062" i="1"/>
  <c r="J5062" i="1"/>
  <c r="I5063" i="1"/>
  <c r="J5063" i="1"/>
  <c r="I5064" i="1"/>
  <c r="J5064" i="1"/>
  <c r="I5065" i="1"/>
  <c r="J5065" i="1"/>
  <c r="I5066" i="1"/>
  <c r="J5066" i="1"/>
  <c r="I5067" i="1"/>
  <c r="J5067" i="1"/>
  <c r="I5068" i="1"/>
  <c r="J5068" i="1"/>
  <c r="I5069" i="1"/>
  <c r="J5069" i="1"/>
  <c r="I5070" i="1"/>
  <c r="J5070" i="1"/>
  <c r="I5071" i="1"/>
  <c r="J5071" i="1"/>
  <c r="I5072" i="1"/>
  <c r="J5072" i="1"/>
  <c r="I5073" i="1"/>
  <c r="J5073" i="1"/>
  <c r="I5074" i="1"/>
  <c r="J5074" i="1"/>
  <c r="I5075" i="1"/>
  <c r="J5075" i="1"/>
  <c r="I5076" i="1"/>
  <c r="J5076" i="1"/>
  <c r="I5077" i="1"/>
  <c r="J5077" i="1"/>
  <c r="I5078" i="1"/>
  <c r="J5078" i="1"/>
  <c r="I5079" i="1"/>
  <c r="J5079" i="1"/>
  <c r="I5080" i="1"/>
  <c r="J5080" i="1"/>
  <c r="I5081" i="1"/>
  <c r="J5081" i="1"/>
  <c r="I5082" i="1"/>
  <c r="J5082" i="1"/>
  <c r="I5083" i="1"/>
  <c r="J5083" i="1"/>
  <c r="I5084" i="1"/>
  <c r="J5084" i="1"/>
  <c r="I5085" i="1"/>
  <c r="J5085" i="1"/>
  <c r="I5086" i="1"/>
  <c r="J5086" i="1"/>
  <c r="I5087" i="1"/>
  <c r="J5087" i="1"/>
  <c r="I5088" i="1"/>
  <c r="J5088" i="1"/>
  <c r="I5089" i="1"/>
  <c r="J5089" i="1"/>
  <c r="I5090" i="1"/>
  <c r="J5090" i="1"/>
  <c r="I5091" i="1"/>
  <c r="J5091" i="1"/>
  <c r="I5092" i="1"/>
  <c r="J5092" i="1"/>
  <c r="I5093" i="1"/>
  <c r="J5093" i="1"/>
  <c r="I5094" i="1"/>
  <c r="J5094" i="1"/>
  <c r="I5095" i="1"/>
  <c r="J5095" i="1"/>
  <c r="I5096" i="1"/>
  <c r="J5096" i="1"/>
  <c r="I5097" i="1"/>
  <c r="J5097" i="1"/>
  <c r="I5098" i="1"/>
  <c r="J5098" i="1"/>
  <c r="I5099" i="1"/>
  <c r="J5099" i="1"/>
  <c r="I5100" i="1"/>
  <c r="J5100" i="1"/>
  <c r="I5101" i="1"/>
  <c r="J5101" i="1"/>
  <c r="I5102" i="1"/>
  <c r="J5102" i="1"/>
  <c r="I5103" i="1"/>
  <c r="J5103" i="1"/>
  <c r="I5104" i="1"/>
  <c r="J5104" i="1"/>
  <c r="I5105" i="1"/>
  <c r="J5105" i="1"/>
  <c r="I5106" i="1"/>
  <c r="J5106" i="1"/>
  <c r="I5107" i="1"/>
  <c r="J5107" i="1"/>
  <c r="I5108" i="1"/>
  <c r="J5108" i="1"/>
  <c r="I5109" i="1"/>
  <c r="J5109" i="1"/>
  <c r="I5110" i="1"/>
  <c r="J5110" i="1"/>
  <c r="I5111" i="1"/>
  <c r="J5111" i="1"/>
  <c r="I5112" i="1"/>
  <c r="J5112" i="1"/>
  <c r="I5113" i="1"/>
  <c r="J5113" i="1"/>
  <c r="I5114" i="1"/>
  <c r="J5114" i="1"/>
  <c r="I5115" i="1"/>
  <c r="J5115" i="1"/>
  <c r="I5116" i="1"/>
  <c r="J5116" i="1"/>
  <c r="I5117" i="1"/>
  <c r="J5117" i="1"/>
  <c r="I5118" i="1"/>
  <c r="J5118" i="1"/>
  <c r="I5119" i="1"/>
  <c r="J5119" i="1"/>
  <c r="I5120" i="1"/>
  <c r="J5120" i="1"/>
  <c r="I5121" i="1"/>
  <c r="J5121" i="1"/>
  <c r="I5122" i="1"/>
  <c r="J5122" i="1"/>
  <c r="I5123" i="1"/>
  <c r="J5123" i="1"/>
  <c r="I5124" i="1"/>
  <c r="J5124" i="1"/>
  <c r="I5125" i="1"/>
  <c r="J5125" i="1"/>
  <c r="I5126" i="1"/>
  <c r="J5126" i="1"/>
  <c r="I5127" i="1"/>
  <c r="J5127" i="1"/>
  <c r="I5128" i="1"/>
  <c r="J5128" i="1"/>
  <c r="I5129" i="1"/>
  <c r="J5129" i="1"/>
  <c r="I5130" i="1"/>
  <c r="J5130" i="1"/>
  <c r="I5131" i="1"/>
  <c r="J5131" i="1"/>
  <c r="I5132" i="1"/>
  <c r="J5132" i="1"/>
  <c r="I5133" i="1"/>
  <c r="J5133" i="1"/>
  <c r="I5134" i="1"/>
  <c r="J5134" i="1"/>
  <c r="I5135" i="1"/>
  <c r="J5135" i="1"/>
  <c r="I5136" i="1"/>
  <c r="J5136" i="1"/>
  <c r="I5137" i="1"/>
  <c r="J5137" i="1"/>
  <c r="I5138" i="1"/>
  <c r="J5138" i="1"/>
  <c r="I5139" i="1"/>
  <c r="J5139" i="1"/>
  <c r="I5140" i="1"/>
  <c r="J5140" i="1"/>
  <c r="I5141" i="1"/>
  <c r="J5141" i="1"/>
  <c r="I5142" i="1"/>
  <c r="J5142" i="1"/>
  <c r="I5143" i="1"/>
  <c r="J5143" i="1"/>
  <c r="I5144" i="1"/>
  <c r="J5144" i="1"/>
  <c r="I5145" i="1"/>
  <c r="J5145" i="1"/>
  <c r="I5146" i="1"/>
  <c r="J5146" i="1"/>
  <c r="I5147" i="1"/>
  <c r="J5147" i="1"/>
  <c r="I5148" i="1"/>
  <c r="J5148" i="1"/>
  <c r="I5149" i="1"/>
  <c r="J5149" i="1"/>
  <c r="I5150" i="1"/>
  <c r="J5150" i="1"/>
  <c r="I5151" i="1"/>
  <c r="J5151" i="1"/>
  <c r="I5152" i="1"/>
  <c r="J5152" i="1"/>
  <c r="I5153" i="1"/>
  <c r="J5153" i="1"/>
  <c r="I5154" i="1"/>
  <c r="J5154" i="1"/>
  <c r="I5155" i="1"/>
  <c r="J5155" i="1"/>
  <c r="I5156" i="1"/>
  <c r="J5156" i="1"/>
  <c r="I5157" i="1"/>
  <c r="J5157" i="1"/>
  <c r="I5158" i="1"/>
  <c r="J5158" i="1"/>
  <c r="I5159" i="1"/>
  <c r="J5159" i="1"/>
  <c r="I5160" i="1"/>
  <c r="J5160" i="1"/>
  <c r="I5161" i="1"/>
  <c r="J5161" i="1"/>
  <c r="I5162" i="1"/>
  <c r="J5162" i="1"/>
  <c r="I5163" i="1"/>
  <c r="J5163" i="1"/>
  <c r="I5164" i="1"/>
  <c r="J5164" i="1"/>
  <c r="I5165" i="1"/>
  <c r="J5165" i="1"/>
  <c r="I5166" i="1"/>
  <c r="J5166" i="1"/>
  <c r="I5167" i="1"/>
  <c r="J5167" i="1"/>
  <c r="I5168" i="1"/>
  <c r="J5168" i="1"/>
  <c r="I5169" i="1"/>
  <c r="J5169" i="1"/>
  <c r="I5170" i="1"/>
  <c r="J5170" i="1"/>
  <c r="I5171" i="1"/>
  <c r="J5171" i="1"/>
  <c r="I5172" i="1"/>
  <c r="J5172" i="1"/>
  <c r="I5173" i="1"/>
  <c r="J5173" i="1"/>
  <c r="I5174" i="1"/>
  <c r="J5174" i="1"/>
  <c r="I5175" i="1"/>
  <c r="J5175" i="1"/>
  <c r="I5176" i="1"/>
  <c r="J5176" i="1"/>
  <c r="I5177" i="1"/>
  <c r="J5177" i="1"/>
  <c r="I5178" i="1"/>
  <c r="J5178" i="1"/>
  <c r="I5179" i="1"/>
  <c r="J5179" i="1"/>
  <c r="I5180" i="1"/>
  <c r="J5180" i="1"/>
  <c r="I5181" i="1"/>
  <c r="J5181" i="1"/>
  <c r="I5182" i="1"/>
  <c r="J5182" i="1"/>
  <c r="I5183" i="1"/>
  <c r="J5183" i="1"/>
  <c r="I5184" i="1"/>
  <c r="J5184" i="1"/>
  <c r="I5185" i="1"/>
  <c r="J5185" i="1"/>
  <c r="I5186" i="1"/>
  <c r="J5186" i="1"/>
  <c r="I5187" i="1"/>
  <c r="J5187" i="1"/>
  <c r="I5188" i="1"/>
  <c r="J5188" i="1"/>
  <c r="I5189" i="1"/>
  <c r="J5189" i="1"/>
  <c r="I5190" i="1"/>
  <c r="J5190" i="1"/>
  <c r="I5191" i="1"/>
  <c r="J5191" i="1"/>
  <c r="I5192" i="1"/>
  <c r="J5192" i="1"/>
  <c r="I5193" i="1"/>
  <c r="J5193" i="1"/>
  <c r="I5194" i="1"/>
  <c r="J5194" i="1"/>
  <c r="I5195" i="1"/>
  <c r="J5195" i="1"/>
  <c r="I5196" i="1"/>
  <c r="J5196" i="1"/>
  <c r="I5197" i="1"/>
  <c r="J5197" i="1"/>
  <c r="I5198" i="1"/>
  <c r="J5198" i="1"/>
  <c r="I5199" i="1"/>
  <c r="J5199" i="1"/>
  <c r="I5200" i="1"/>
  <c r="J5200" i="1"/>
  <c r="I5201" i="1"/>
  <c r="J5201" i="1"/>
  <c r="I5202" i="1"/>
  <c r="J5202" i="1"/>
  <c r="I5203" i="1"/>
  <c r="J5203" i="1"/>
  <c r="I5204" i="1"/>
  <c r="J5204" i="1"/>
  <c r="I5205" i="1"/>
  <c r="J5205" i="1"/>
  <c r="I5206" i="1"/>
  <c r="J5206" i="1"/>
  <c r="I5207" i="1"/>
  <c r="J5207" i="1"/>
  <c r="I5208" i="1"/>
  <c r="J5208" i="1"/>
  <c r="I5209" i="1"/>
  <c r="J5209" i="1"/>
  <c r="I5210" i="1"/>
  <c r="J5210" i="1"/>
  <c r="I5211" i="1"/>
  <c r="J5211" i="1"/>
  <c r="I5212" i="1"/>
  <c r="J5212" i="1"/>
  <c r="I5213" i="1"/>
  <c r="J5213" i="1"/>
  <c r="I5214" i="1"/>
  <c r="J5214" i="1"/>
  <c r="I5215" i="1"/>
  <c r="J5215" i="1"/>
  <c r="I5216" i="1"/>
  <c r="J5216" i="1"/>
  <c r="I5217" i="1"/>
  <c r="J5217" i="1"/>
  <c r="I5218" i="1"/>
  <c r="J5218" i="1"/>
  <c r="I5219" i="1"/>
  <c r="J5219" i="1"/>
  <c r="I5220" i="1"/>
  <c r="J5220" i="1"/>
  <c r="I5221" i="1"/>
  <c r="J5221" i="1"/>
  <c r="I5222" i="1"/>
  <c r="J5222" i="1"/>
  <c r="I5223" i="1"/>
  <c r="J5223" i="1"/>
  <c r="I5224" i="1"/>
  <c r="J5224" i="1"/>
  <c r="I5225" i="1"/>
  <c r="J5225" i="1"/>
  <c r="I5226" i="1"/>
  <c r="J5226" i="1"/>
  <c r="I5227" i="1"/>
  <c r="J5227" i="1"/>
  <c r="I5228" i="1"/>
  <c r="J5228" i="1"/>
  <c r="I5229" i="1"/>
  <c r="J5229" i="1"/>
  <c r="I5230" i="1"/>
  <c r="J5230" i="1"/>
  <c r="I5231" i="1"/>
  <c r="J5231" i="1"/>
  <c r="I5232" i="1"/>
  <c r="J5232" i="1"/>
  <c r="I5233" i="1"/>
  <c r="J5233" i="1"/>
  <c r="I5234" i="1"/>
  <c r="J5234" i="1"/>
  <c r="I5235" i="1"/>
  <c r="J5235" i="1"/>
  <c r="I5236" i="1"/>
  <c r="J5236" i="1"/>
  <c r="I5237" i="1"/>
  <c r="J5237" i="1"/>
  <c r="I5238" i="1"/>
  <c r="J5238" i="1"/>
  <c r="I5239" i="1"/>
  <c r="J5239" i="1"/>
  <c r="I5240" i="1"/>
  <c r="J5240" i="1"/>
  <c r="I5241" i="1"/>
  <c r="J5241" i="1"/>
  <c r="I5242" i="1"/>
  <c r="J5242" i="1"/>
  <c r="I5243" i="1"/>
  <c r="J5243" i="1"/>
  <c r="I5244" i="1"/>
  <c r="J5244" i="1"/>
  <c r="I5245" i="1"/>
  <c r="J5245" i="1"/>
  <c r="I5246" i="1"/>
  <c r="J5246" i="1"/>
  <c r="I5247" i="1"/>
  <c r="J5247" i="1"/>
  <c r="I5248" i="1"/>
  <c r="J5248" i="1"/>
  <c r="I5249" i="1"/>
  <c r="J5249" i="1"/>
  <c r="I5250" i="1"/>
  <c r="J5250" i="1"/>
  <c r="I5251" i="1"/>
  <c r="J5251" i="1"/>
  <c r="I5252" i="1"/>
  <c r="J5252" i="1"/>
  <c r="I5253" i="1"/>
  <c r="J5253" i="1"/>
  <c r="I5254" i="1"/>
  <c r="J5254" i="1"/>
  <c r="I5255" i="1"/>
  <c r="J5255" i="1"/>
  <c r="I5256" i="1"/>
  <c r="J5256" i="1"/>
  <c r="I5257" i="1"/>
  <c r="J5257" i="1"/>
  <c r="I5258" i="1"/>
  <c r="J5258" i="1"/>
  <c r="I5259" i="1"/>
  <c r="J5259" i="1"/>
  <c r="I5260" i="1"/>
  <c r="J5260" i="1"/>
  <c r="I5261" i="1"/>
  <c r="J5261" i="1"/>
  <c r="I5262" i="1"/>
  <c r="J5262" i="1"/>
  <c r="I5263" i="1"/>
  <c r="J5263" i="1"/>
  <c r="I5264" i="1"/>
  <c r="J5264" i="1"/>
  <c r="I5265" i="1"/>
  <c r="J5265" i="1"/>
  <c r="I5266" i="1"/>
  <c r="J5266" i="1"/>
  <c r="I5267" i="1"/>
  <c r="J5267" i="1"/>
  <c r="I5268" i="1"/>
  <c r="J5268" i="1"/>
  <c r="I5269" i="1"/>
  <c r="J5269" i="1"/>
  <c r="I5270" i="1"/>
  <c r="J5270" i="1"/>
  <c r="I5271" i="1"/>
  <c r="J5271" i="1"/>
  <c r="I5272" i="1"/>
  <c r="J5272" i="1"/>
  <c r="I5273" i="1"/>
  <c r="J5273" i="1"/>
  <c r="I5274" i="1"/>
  <c r="J5274" i="1"/>
  <c r="I5275" i="1"/>
  <c r="J5275" i="1"/>
  <c r="I5276" i="1"/>
  <c r="J5276" i="1"/>
  <c r="I5277" i="1"/>
  <c r="J5277" i="1"/>
  <c r="I5278" i="1"/>
  <c r="J5278" i="1"/>
  <c r="I5279" i="1"/>
  <c r="J5279" i="1"/>
  <c r="I5280" i="1"/>
  <c r="J5280" i="1"/>
  <c r="I5281" i="1"/>
  <c r="J5281" i="1"/>
  <c r="I5282" i="1"/>
  <c r="J5282" i="1"/>
  <c r="I5283" i="1"/>
  <c r="J5283" i="1"/>
  <c r="I5284" i="1"/>
  <c r="J5284" i="1"/>
  <c r="I5285" i="1"/>
  <c r="J5285" i="1"/>
  <c r="I5286" i="1"/>
  <c r="J5286" i="1"/>
  <c r="I5287" i="1"/>
  <c r="J5287" i="1"/>
  <c r="I5288" i="1"/>
  <c r="J5288" i="1"/>
  <c r="I5289" i="1"/>
  <c r="J5289" i="1"/>
  <c r="I5290" i="1"/>
  <c r="J5290" i="1"/>
  <c r="I5291" i="1"/>
  <c r="J5291" i="1"/>
  <c r="I5292" i="1"/>
  <c r="J5292" i="1"/>
  <c r="I5293" i="1"/>
  <c r="J5293" i="1"/>
  <c r="I5294" i="1"/>
  <c r="J5294" i="1"/>
  <c r="I5295" i="1"/>
  <c r="J5295" i="1"/>
  <c r="I5296" i="1"/>
  <c r="J5296" i="1"/>
  <c r="I5297" i="1"/>
  <c r="J5297" i="1"/>
  <c r="I5298" i="1"/>
  <c r="J5298" i="1"/>
  <c r="I5299" i="1"/>
  <c r="J5299" i="1"/>
  <c r="I5300" i="1"/>
  <c r="J5300" i="1"/>
  <c r="I5301" i="1"/>
  <c r="J5301" i="1"/>
  <c r="I5302" i="1"/>
  <c r="J5302" i="1"/>
  <c r="I5303" i="1"/>
  <c r="J5303" i="1"/>
  <c r="I5304" i="1"/>
  <c r="J5304" i="1"/>
  <c r="I5305" i="1"/>
  <c r="J5305" i="1"/>
  <c r="I5306" i="1"/>
  <c r="J5306" i="1"/>
  <c r="I5307" i="1"/>
  <c r="J5307" i="1"/>
  <c r="I5308" i="1"/>
  <c r="J5308" i="1"/>
  <c r="I5309" i="1"/>
  <c r="J5309" i="1"/>
  <c r="I5310" i="1"/>
  <c r="J5310" i="1"/>
  <c r="I5311" i="1"/>
  <c r="J5311" i="1"/>
  <c r="I5312" i="1"/>
  <c r="J5312" i="1"/>
  <c r="I5313" i="1"/>
  <c r="J5313" i="1"/>
  <c r="I5314" i="1"/>
  <c r="J5314" i="1"/>
  <c r="I5315" i="1"/>
  <c r="J5315" i="1"/>
  <c r="I5316" i="1"/>
  <c r="J5316" i="1"/>
  <c r="I5317" i="1"/>
  <c r="J5317" i="1"/>
  <c r="I5318" i="1"/>
  <c r="J5318" i="1"/>
  <c r="I5319" i="1"/>
  <c r="J5319" i="1"/>
  <c r="I5320" i="1"/>
  <c r="J5320" i="1"/>
  <c r="I5321" i="1"/>
  <c r="J5321" i="1"/>
  <c r="I5322" i="1"/>
  <c r="J5322" i="1"/>
  <c r="I5323" i="1"/>
  <c r="J5323" i="1"/>
  <c r="I5324" i="1"/>
  <c r="J5324" i="1"/>
  <c r="I5325" i="1"/>
  <c r="J5325" i="1"/>
  <c r="I5326" i="1"/>
  <c r="J5326" i="1"/>
  <c r="I5327" i="1"/>
  <c r="J5327" i="1"/>
  <c r="I5328" i="1"/>
  <c r="J5328" i="1"/>
  <c r="I5329" i="1"/>
  <c r="J5329" i="1"/>
  <c r="I5330" i="1"/>
  <c r="J5330" i="1"/>
  <c r="I5331" i="1"/>
  <c r="J5331" i="1"/>
  <c r="I5332" i="1"/>
  <c r="J5332" i="1"/>
  <c r="I5333" i="1"/>
  <c r="J5333" i="1"/>
  <c r="I5334" i="1"/>
  <c r="J5334" i="1"/>
  <c r="I5335" i="1"/>
  <c r="J5335" i="1"/>
  <c r="I5336" i="1"/>
  <c r="J5336" i="1"/>
  <c r="I5337" i="1"/>
  <c r="J5337" i="1"/>
  <c r="I5338" i="1"/>
  <c r="J5338" i="1"/>
  <c r="I5339" i="1"/>
  <c r="J5339" i="1"/>
  <c r="I5340" i="1"/>
  <c r="J5340" i="1"/>
  <c r="I5341" i="1"/>
  <c r="J5341" i="1"/>
  <c r="I5342" i="1"/>
  <c r="J5342" i="1"/>
  <c r="I5343" i="1"/>
  <c r="J5343" i="1"/>
  <c r="I5344" i="1"/>
  <c r="J5344" i="1"/>
  <c r="I5345" i="1"/>
  <c r="J5345" i="1"/>
  <c r="I5346" i="1"/>
  <c r="J5346" i="1"/>
  <c r="I5347" i="1"/>
  <c r="J5347" i="1"/>
  <c r="I5348" i="1"/>
  <c r="J5348" i="1"/>
  <c r="I5349" i="1"/>
  <c r="J5349" i="1"/>
  <c r="I5350" i="1"/>
  <c r="J5350" i="1"/>
  <c r="I5351" i="1"/>
  <c r="J5351" i="1"/>
  <c r="I5352" i="1"/>
  <c r="J5352" i="1"/>
  <c r="I5353" i="1"/>
  <c r="J5353" i="1"/>
  <c r="I5354" i="1"/>
  <c r="J5354" i="1"/>
  <c r="I5355" i="1"/>
  <c r="J5355" i="1"/>
  <c r="I5356" i="1"/>
  <c r="J5356" i="1"/>
  <c r="I5357" i="1"/>
  <c r="J5357" i="1"/>
  <c r="I5358" i="1"/>
  <c r="J5358" i="1"/>
  <c r="I5359" i="1"/>
  <c r="J5359" i="1"/>
  <c r="I5360" i="1"/>
  <c r="J5360" i="1"/>
  <c r="I5361" i="1"/>
  <c r="J5361" i="1"/>
  <c r="I5362" i="1"/>
  <c r="J5362" i="1"/>
  <c r="I5363" i="1"/>
  <c r="J5363" i="1"/>
  <c r="I5364" i="1"/>
  <c r="J5364" i="1"/>
  <c r="I5365" i="1"/>
  <c r="J5365" i="1"/>
  <c r="I5366" i="1"/>
  <c r="J5366" i="1"/>
  <c r="I5367" i="1"/>
  <c r="J5367" i="1"/>
  <c r="I5368" i="1"/>
  <c r="J5368" i="1"/>
  <c r="I5369" i="1"/>
  <c r="J5369" i="1"/>
  <c r="I5370" i="1"/>
  <c r="J5370" i="1"/>
  <c r="I5371" i="1"/>
  <c r="J5371" i="1"/>
  <c r="I5372" i="1"/>
  <c r="J5372" i="1"/>
  <c r="I5373" i="1"/>
  <c r="J5373" i="1"/>
  <c r="I5374" i="1"/>
  <c r="J5374" i="1"/>
  <c r="I5375" i="1"/>
  <c r="J5375" i="1"/>
  <c r="I5376" i="1"/>
  <c r="J5376" i="1"/>
  <c r="I5377" i="1"/>
  <c r="J5377" i="1"/>
  <c r="I5378" i="1"/>
  <c r="J5378" i="1"/>
  <c r="I5379" i="1"/>
  <c r="J5379" i="1"/>
  <c r="I5380" i="1"/>
  <c r="J5380" i="1"/>
  <c r="I5381" i="1"/>
  <c r="J5381" i="1"/>
  <c r="I5382" i="1"/>
  <c r="J5382" i="1"/>
  <c r="I5383" i="1"/>
  <c r="J5383" i="1"/>
  <c r="I5384" i="1"/>
  <c r="J5384" i="1"/>
  <c r="I5385" i="1"/>
  <c r="J5385" i="1"/>
  <c r="I5386" i="1"/>
  <c r="J5386" i="1"/>
  <c r="I5387" i="1"/>
  <c r="J5387" i="1"/>
  <c r="I5388" i="1"/>
  <c r="J5388" i="1"/>
  <c r="I5389" i="1"/>
  <c r="J5389" i="1"/>
  <c r="I5390" i="1"/>
  <c r="J5390" i="1"/>
  <c r="I5391" i="1"/>
  <c r="J5391" i="1"/>
  <c r="I5392" i="1"/>
  <c r="J5392" i="1"/>
  <c r="I5393" i="1"/>
  <c r="J5393" i="1"/>
  <c r="I5394" i="1"/>
  <c r="J5394" i="1"/>
  <c r="I5395" i="1"/>
  <c r="J5395" i="1"/>
  <c r="I5396" i="1"/>
  <c r="J5396" i="1"/>
  <c r="I5397" i="1"/>
  <c r="J5397" i="1"/>
  <c r="I5398" i="1"/>
  <c r="J5398" i="1"/>
  <c r="I5399" i="1"/>
  <c r="J5399" i="1"/>
  <c r="I5400" i="1"/>
  <c r="J5400" i="1"/>
  <c r="I5401" i="1"/>
  <c r="J5401" i="1"/>
  <c r="I5402" i="1"/>
  <c r="J5402" i="1"/>
  <c r="I5403" i="1"/>
  <c r="J5403" i="1"/>
  <c r="I5404" i="1"/>
  <c r="J5404" i="1"/>
  <c r="I5405" i="1"/>
  <c r="J5405" i="1"/>
  <c r="I5406" i="1"/>
  <c r="J5406" i="1"/>
  <c r="I5407" i="1"/>
  <c r="J5407" i="1"/>
  <c r="I5408" i="1"/>
  <c r="J5408" i="1"/>
  <c r="I5409" i="1"/>
  <c r="J5409" i="1"/>
  <c r="I5410" i="1"/>
  <c r="J5410" i="1"/>
  <c r="I5411" i="1"/>
  <c r="J5411" i="1"/>
  <c r="I5412" i="1"/>
  <c r="J5412" i="1"/>
  <c r="I5413" i="1"/>
  <c r="J5413" i="1"/>
  <c r="I5414" i="1"/>
  <c r="J5414" i="1"/>
  <c r="I5415" i="1"/>
  <c r="J5415" i="1"/>
  <c r="I5416" i="1"/>
  <c r="J5416" i="1"/>
  <c r="I5417" i="1"/>
  <c r="J5417" i="1"/>
  <c r="I5418" i="1"/>
  <c r="J5418" i="1"/>
  <c r="I5419" i="1"/>
  <c r="J5419" i="1"/>
  <c r="I5420" i="1"/>
  <c r="J5420" i="1"/>
  <c r="I5421" i="1"/>
  <c r="J5421" i="1"/>
  <c r="I5422" i="1"/>
  <c r="J5422" i="1"/>
  <c r="I5423" i="1"/>
  <c r="J5423" i="1"/>
  <c r="I5424" i="1"/>
  <c r="J5424" i="1"/>
  <c r="I5425" i="1"/>
  <c r="J5425" i="1"/>
  <c r="I5426" i="1"/>
  <c r="J5426" i="1"/>
  <c r="I5427" i="1"/>
  <c r="J5427" i="1"/>
  <c r="I5428" i="1"/>
  <c r="J5428" i="1"/>
  <c r="I5429" i="1"/>
  <c r="J5429" i="1"/>
  <c r="I5430" i="1"/>
  <c r="J5430" i="1"/>
  <c r="I5431" i="1"/>
  <c r="J5431" i="1"/>
  <c r="I5432" i="1"/>
  <c r="J5432" i="1"/>
  <c r="I5433" i="1"/>
  <c r="J5433" i="1"/>
  <c r="I5434" i="1"/>
  <c r="J5434" i="1"/>
  <c r="I5435" i="1"/>
  <c r="J5435" i="1"/>
  <c r="I5436" i="1"/>
  <c r="J5436" i="1"/>
  <c r="I5437" i="1"/>
  <c r="J5437" i="1"/>
  <c r="I5438" i="1"/>
  <c r="J5438" i="1"/>
  <c r="I5439" i="1"/>
  <c r="J5439" i="1"/>
  <c r="I5440" i="1"/>
  <c r="J5440" i="1"/>
  <c r="I5441" i="1"/>
  <c r="J5441" i="1"/>
  <c r="I5442" i="1"/>
  <c r="J5442" i="1"/>
  <c r="I5443" i="1"/>
  <c r="J5443" i="1"/>
  <c r="I5444" i="1"/>
  <c r="J5444" i="1"/>
  <c r="I5445" i="1"/>
  <c r="J5445" i="1"/>
  <c r="I5446" i="1"/>
  <c r="J5446" i="1"/>
  <c r="I5447" i="1"/>
  <c r="J5447" i="1"/>
  <c r="I5448" i="1"/>
  <c r="J5448" i="1"/>
  <c r="I5449" i="1"/>
  <c r="J5449" i="1"/>
  <c r="I5450" i="1"/>
  <c r="J5450" i="1"/>
  <c r="I5451" i="1"/>
  <c r="J5451" i="1"/>
  <c r="I5452" i="1"/>
  <c r="J5452" i="1"/>
  <c r="I5453" i="1"/>
  <c r="J5453" i="1"/>
  <c r="I5454" i="1"/>
  <c r="J5454" i="1"/>
  <c r="I5455" i="1"/>
  <c r="J5455" i="1"/>
  <c r="I5456" i="1"/>
  <c r="J5456" i="1"/>
  <c r="I5457" i="1"/>
  <c r="J5457" i="1"/>
  <c r="I5458" i="1"/>
  <c r="J5458" i="1"/>
  <c r="I5459" i="1"/>
  <c r="J5459" i="1"/>
  <c r="I5460" i="1"/>
  <c r="J5460" i="1"/>
  <c r="I5461" i="1"/>
  <c r="J5461" i="1"/>
  <c r="I5462" i="1"/>
  <c r="J5462" i="1"/>
  <c r="I5463" i="1"/>
  <c r="J5463" i="1"/>
  <c r="I5464" i="1"/>
  <c r="J5464" i="1"/>
  <c r="I5465" i="1"/>
  <c r="J5465" i="1"/>
  <c r="I5466" i="1"/>
  <c r="J5466" i="1"/>
  <c r="I5467" i="1"/>
  <c r="J5467" i="1"/>
  <c r="I5468" i="1"/>
  <c r="J5468" i="1"/>
  <c r="I5469" i="1"/>
  <c r="J5469" i="1"/>
  <c r="I5470" i="1"/>
  <c r="J5470" i="1"/>
  <c r="I5471" i="1"/>
  <c r="J5471" i="1"/>
  <c r="I5472" i="1"/>
  <c r="J5472" i="1"/>
  <c r="I5473" i="1"/>
  <c r="J5473" i="1"/>
  <c r="I5474" i="1"/>
  <c r="J5474" i="1"/>
  <c r="I5475" i="1"/>
  <c r="J5475" i="1"/>
  <c r="I5476" i="1"/>
  <c r="J5476" i="1"/>
  <c r="I5477" i="1"/>
  <c r="J5477" i="1"/>
  <c r="I5478" i="1"/>
  <c r="J5478" i="1"/>
  <c r="I5479" i="1"/>
  <c r="J5479" i="1"/>
  <c r="I5480" i="1"/>
  <c r="J5480" i="1"/>
  <c r="I5481" i="1"/>
  <c r="J5481" i="1"/>
  <c r="I5482" i="1"/>
  <c r="J5482" i="1"/>
  <c r="I5483" i="1"/>
  <c r="J5483" i="1"/>
  <c r="I5484" i="1"/>
  <c r="J5484" i="1"/>
  <c r="I5485" i="1"/>
  <c r="J5485" i="1"/>
  <c r="I5486" i="1"/>
  <c r="J5486" i="1"/>
  <c r="I5487" i="1"/>
  <c r="J5487" i="1"/>
  <c r="I5488" i="1"/>
  <c r="J5488" i="1"/>
  <c r="I5489" i="1"/>
  <c r="J5489" i="1"/>
  <c r="I5490" i="1"/>
  <c r="J5490" i="1"/>
  <c r="I5491" i="1"/>
  <c r="J5491" i="1"/>
  <c r="I5492" i="1"/>
  <c r="J5492" i="1"/>
  <c r="I5493" i="1"/>
  <c r="J5493" i="1"/>
  <c r="I5494" i="1"/>
  <c r="J5494" i="1"/>
  <c r="I5495" i="1"/>
  <c r="J5495" i="1"/>
  <c r="I5496" i="1"/>
  <c r="J5496" i="1"/>
  <c r="I5497" i="1"/>
  <c r="J5497" i="1"/>
  <c r="I5498" i="1"/>
  <c r="J5498" i="1"/>
  <c r="I5499" i="1"/>
  <c r="J5499" i="1"/>
  <c r="I5500" i="1"/>
  <c r="J5500" i="1"/>
  <c r="I5501" i="1"/>
  <c r="J5501" i="1"/>
  <c r="I5502" i="1"/>
  <c r="J5502" i="1"/>
  <c r="I5503" i="1"/>
  <c r="J5503" i="1"/>
  <c r="I5504" i="1"/>
  <c r="J5504" i="1"/>
  <c r="I5505" i="1"/>
  <c r="J5505" i="1"/>
  <c r="I5506" i="1"/>
  <c r="J5506" i="1"/>
  <c r="I5507" i="1"/>
  <c r="J5507" i="1"/>
  <c r="I5508" i="1"/>
  <c r="J5508" i="1"/>
  <c r="I5509" i="1"/>
  <c r="J5509" i="1"/>
  <c r="I5510" i="1"/>
  <c r="J5510" i="1"/>
  <c r="I5511" i="1"/>
  <c r="J5511" i="1"/>
  <c r="I5512" i="1"/>
  <c r="J5512" i="1"/>
  <c r="I5513" i="1"/>
  <c r="J5513" i="1"/>
  <c r="I5514" i="1"/>
  <c r="J5514" i="1"/>
  <c r="I5515" i="1"/>
  <c r="J5515" i="1"/>
  <c r="I5516" i="1"/>
  <c r="J5516" i="1"/>
  <c r="I5517" i="1"/>
  <c r="J5517" i="1"/>
  <c r="I5518" i="1"/>
  <c r="J5518" i="1"/>
  <c r="I5519" i="1"/>
  <c r="J5519" i="1"/>
  <c r="I5520" i="1"/>
  <c r="J5520" i="1"/>
  <c r="I5521" i="1"/>
  <c r="J5521" i="1"/>
  <c r="I5522" i="1"/>
  <c r="J5522" i="1"/>
  <c r="I5523" i="1"/>
  <c r="J5523" i="1"/>
  <c r="I5524" i="1"/>
  <c r="J5524" i="1"/>
  <c r="I5525" i="1"/>
  <c r="J5525" i="1"/>
  <c r="I5526" i="1"/>
  <c r="J5526" i="1"/>
  <c r="I5527" i="1"/>
  <c r="J5527" i="1"/>
  <c r="I5528" i="1"/>
  <c r="J5528" i="1"/>
  <c r="I5529" i="1"/>
  <c r="J5529" i="1"/>
  <c r="I5530" i="1"/>
  <c r="J5530" i="1"/>
  <c r="I5531" i="1"/>
  <c r="J5531" i="1"/>
  <c r="I5532" i="1"/>
  <c r="J5532" i="1"/>
  <c r="I5533" i="1"/>
  <c r="J5533" i="1"/>
  <c r="I5534" i="1"/>
  <c r="J5534" i="1"/>
  <c r="I5535" i="1"/>
  <c r="J5535" i="1"/>
  <c r="I5536" i="1"/>
  <c r="J5536" i="1"/>
  <c r="I5537" i="1"/>
  <c r="J5537" i="1"/>
  <c r="I5538" i="1"/>
  <c r="J5538" i="1"/>
  <c r="I5539" i="1"/>
  <c r="J5539" i="1"/>
  <c r="I5540" i="1"/>
  <c r="J5540" i="1"/>
  <c r="I5541" i="1"/>
  <c r="J5541" i="1"/>
  <c r="I5542" i="1"/>
  <c r="J5542" i="1"/>
  <c r="I5543" i="1"/>
  <c r="J5543" i="1"/>
  <c r="I5544" i="1"/>
  <c r="J5544" i="1"/>
  <c r="I5545" i="1"/>
  <c r="J5545" i="1"/>
  <c r="I5546" i="1"/>
  <c r="J5546" i="1"/>
  <c r="I5547" i="1"/>
  <c r="J5547" i="1"/>
  <c r="I5548" i="1"/>
  <c r="J5548" i="1"/>
  <c r="I5549" i="1"/>
  <c r="J5549" i="1"/>
  <c r="I5550" i="1"/>
  <c r="J5550" i="1"/>
  <c r="I5551" i="1"/>
  <c r="J5551" i="1"/>
  <c r="I5552" i="1"/>
  <c r="J5552" i="1"/>
  <c r="I5553" i="1"/>
  <c r="J5553" i="1"/>
  <c r="I5554" i="1"/>
  <c r="J5554" i="1"/>
  <c r="I5555" i="1"/>
  <c r="J5555" i="1"/>
  <c r="I5556" i="1"/>
  <c r="J5556" i="1"/>
  <c r="I5557" i="1"/>
  <c r="J5557" i="1"/>
  <c r="I5558" i="1"/>
  <c r="J5558" i="1"/>
  <c r="I5559" i="1"/>
  <c r="J5559" i="1"/>
  <c r="I5560" i="1"/>
  <c r="J5560" i="1"/>
  <c r="I5561" i="1"/>
  <c r="J5561" i="1"/>
  <c r="I5562" i="1"/>
  <c r="J5562" i="1"/>
  <c r="I5563" i="1"/>
  <c r="J5563" i="1"/>
  <c r="I5564" i="1"/>
  <c r="J5564" i="1"/>
  <c r="I5565" i="1"/>
  <c r="J5565" i="1"/>
  <c r="I5566" i="1"/>
  <c r="J5566" i="1"/>
  <c r="I5567" i="1"/>
  <c r="J5567" i="1"/>
  <c r="I5568" i="1"/>
  <c r="J5568" i="1"/>
  <c r="I5569" i="1"/>
  <c r="J5569" i="1"/>
  <c r="I5570" i="1"/>
  <c r="J5570" i="1"/>
  <c r="I5571" i="1"/>
  <c r="J5571" i="1"/>
  <c r="I5572" i="1"/>
  <c r="J5572" i="1"/>
  <c r="I5573" i="1"/>
  <c r="J5573" i="1"/>
  <c r="I5574" i="1"/>
  <c r="J5574" i="1"/>
  <c r="I5575" i="1"/>
  <c r="J5575" i="1"/>
  <c r="I5576" i="1"/>
  <c r="J5576" i="1"/>
  <c r="I5577" i="1"/>
  <c r="J5577" i="1"/>
  <c r="I5578" i="1"/>
  <c r="J5578" i="1"/>
  <c r="I5579" i="1"/>
  <c r="J5579" i="1"/>
  <c r="I5580" i="1"/>
  <c r="J5580" i="1"/>
  <c r="I5581" i="1"/>
  <c r="J5581" i="1"/>
  <c r="I5582" i="1"/>
  <c r="J5582" i="1"/>
  <c r="I5583" i="1"/>
  <c r="J5583" i="1"/>
  <c r="I5584" i="1"/>
  <c r="J5584" i="1"/>
  <c r="I5585" i="1"/>
  <c r="J5585" i="1"/>
  <c r="I5586" i="1"/>
  <c r="J5586" i="1"/>
  <c r="I5587" i="1"/>
  <c r="J5587" i="1"/>
  <c r="I5588" i="1"/>
  <c r="J5588" i="1"/>
  <c r="I5589" i="1"/>
  <c r="J5589" i="1"/>
  <c r="I5590" i="1"/>
  <c r="J5590" i="1"/>
  <c r="I5591" i="1"/>
  <c r="J5591" i="1"/>
  <c r="I5592" i="1"/>
  <c r="J5592" i="1"/>
  <c r="I5593" i="1"/>
  <c r="J5593" i="1"/>
  <c r="I5594" i="1"/>
  <c r="J5594" i="1"/>
  <c r="I5595" i="1"/>
  <c r="J5595" i="1"/>
  <c r="I5596" i="1"/>
  <c r="J5596" i="1"/>
  <c r="I5597" i="1"/>
  <c r="J5597" i="1"/>
  <c r="I5598" i="1"/>
  <c r="J5598" i="1"/>
  <c r="I5599" i="1"/>
  <c r="J5599" i="1"/>
  <c r="I5600" i="1"/>
  <c r="J5600" i="1"/>
  <c r="I5601" i="1"/>
  <c r="J5601" i="1"/>
  <c r="I5602" i="1"/>
  <c r="J5602" i="1"/>
  <c r="I5603" i="1"/>
  <c r="J5603" i="1"/>
  <c r="I5604" i="1"/>
  <c r="J5604" i="1"/>
  <c r="I5605" i="1"/>
  <c r="J5605" i="1"/>
  <c r="I5606" i="1"/>
  <c r="J5606" i="1"/>
  <c r="I5607" i="1"/>
  <c r="J5607" i="1"/>
  <c r="I5608" i="1"/>
  <c r="J5608" i="1"/>
  <c r="I5609" i="1"/>
  <c r="J5609" i="1"/>
  <c r="I5610" i="1"/>
  <c r="J5610" i="1"/>
  <c r="I5611" i="1"/>
  <c r="J5611" i="1"/>
  <c r="I5612" i="1"/>
  <c r="J5612" i="1"/>
  <c r="I5613" i="1"/>
  <c r="J5613" i="1"/>
  <c r="I5614" i="1"/>
  <c r="J5614" i="1"/>
  <c r="I5615" i="1"/>
  <c r="J5615" i="1"/>
  <c r="I5616" i="1"/>
  <c r="J5616" i="1"/>
  <c r="I5617" i="1"/>
  <c r="J5617" i="1"/>
  <c r="I5618" i="1"/>
  <c r="J5618" i="1"/>
  <c r="I5619" i="1"/>
  <c r="J5619" i="1"/>
  <c r="I5620" i="1"/>
  <c r="J5620" i="1"/>
  <c r="I5621" i="1"/>
  <c r="J5621" i="1"/>
  <c r="I5622" i="1"/>
  <c r="J5622" i="1"/>
  <c r="I5623" i="1"/>
  <c r="J5623" i="1"/>
  <c r="I5624" i="1"/>
  <c r="J5624" i="1"/>
  <c r="I5625" i="1"/>
  <c r="J5625" i="1"/>
  <c r="I5626" i="1"/>
  <c r="J5626" i="1"/>
  <c r="I5627" i="1"/>
  <c r="J5627" i="1"/>
  <c r="I5628" i="1"/>
  <c r="J5628" i="1"/>
  <c r="I5629" i="1"/>
  <c r="J5629" i="1"/>
  <c r="I5630" i="1"/>
  <c r="J5630" i="1"/>
  <c r="I5631" i="1"/>
  <c r="J5631" i="1"/>
  <c r="I5632" i="1"/>
  <c r="J5632" i="1"/>
  <c r="I5633" i="1"/>
  <c r="J5633" i="1"/>
  <c r="I5634" i="1"/>
  <c r="J5634" i="1"/>
  <c r="I5635" i="1"/>
  <c r="J5635" i="1"/>
  <c r="I5636" i="1"/>
  <c r="J5636" i="1"/>
  <c r="I5637" i="1"/>
  <c r="J5637" i="1"/>
  <c r="I5638" i="1"/>
  <c r="J5638" i="1"/>
  <c r="I5639" i="1"/>
  <c r="J5639" i="1"/>
  <c r="I5640" i="1"/>
  <c r="J5640" i="1"/>
  <c r="I5641" i="1"/>
  <c r="J5641" i="1"/>
  <c r="I5642" i="1"/>
  <c r="J5642" i="1"/>
  <c r="I5643" i="1"/>
  <c r="J5643" i="1"/>
  <c r="I5644" i="1"/>
  <c r="J5644" i="1"/>
  <c r="I5645" i="1"/>
  <c r="J5645" i="1"/>
  <c r="I5646" i="1"/>
  <c r="J5646" i="1"/>
  <c r="I5647" i="1"/>
  <c r="J5647" i="1"/>
  <c r="I5648" i="1"/>
  <c r="J5648" i="1"/>
  <c r="I5649" i="1"/>
  <c r="J5649" i="1"/>
  <c r="I5650" i="1"/>
  <c r="J5650" i="1"/>
  <c r="I5651" i="1"/>
  <c r="J5651" i="1"/>
  <c r="I5652" i="1"/>
  <c r="J5652" i="1"/>
  <c r="I5653" i="1"/>
  <c r="J5653" i="1"/>
  <c r="I5654" i="1"/>
  <c r="J5654" i="1"/>
  <c r="I5655" i="1"/>
  <c r="J5655" i="1"/>
  <c r="I5656" i="1"/>
  <c r="J5656" i="1"/>
  <c r="I5657" i="1"/>
  <c r="J5657" i="1"/>
  <c r="I5658" i="1"/>
  <c r="J5658" i="1"/>
  <c r="I5659" i="1"/>
  <c r="J5659" i="1"/>
  <c r="I5660" i="1"/>
  <c r="J5660" i="1"/>
  <c r="I5661" i="1"/>
  <c r="J5661" i="1"/>
  <c r="I5662" i="1"/>
  <c r="J5662" i="1"/>
  <c r="I5663" i="1"/>
  <c r="J5663" i="1"/>
  <c r="I5664" i="1"/>
  <c r="J5664" i="1"/>
  <c r="I5665" i="1"/>
  <c r="J5665" i="1"/>
  <c r="I5666" i="1"/>
  <c r="J5666" i="1"/>
  <c r="I5667" i="1"/>
  <c r="J5667" i="1"/>
  <c r="I5668" i="1"/>
  <c r="J5668" i="1"/>
  <c r="I5669" i="1"/>
  <c r="J5669" i="1"/>
  <c r="I5670" i="1"/>
  <c r="J5670" i="1"/>
  <c r="I5671" i="1"/>
  <c r="J5671" i="1"/>
  <c r="I5672" i="1"/>
  <c r="J5672" i="1"/>
  <c r="I5673" i="1"/>
  <c r="J5673" i="1"/>
  <c r="I5674" i="1"/>
  <c r="J5674" i="1"/>
  <c r="I5675" i="1"/>
  <c r="J5675" i="1"/>
  <c r="I5676" i="1"/>
  <c r="J5676" i="1"/>
  <c r="I5677" i="1"/>
  <c r="J5677" i="1"/>
  <c r="I5678" i="1"/>
  <c r="J5678" i="1"/>
  <c r="I5679" i="1"/>
  <c r="J5679" i="1"/>
  <c r="I5680" i="1"/>
  <c r="J5680" i="1"/>
  <c r="I5681" i="1"/>
  <c r="J5681" i="1"/>
  <c r="I5682" i="1"/>
  <c r="J5682" i="1"/>
  <c r="I5683" i="1"/>
  <c r="J5683" i="1"/>
  <c r="I5684" i="1"/>
  <c r="J5684" i="1"/>
  <c r="I5685" i="1"/>
  <c r="J5685" i="1"/>
  <c r="I5686" i="1"/>
  <c r="J5686" i="1"/>
  <c r="I5687" i="1"/>
  <c r="J5687" i="1"/>
  <c r="I5688" i="1"/>
  <c r="J5688" i="1"/>
  <c r="I5689" i="1"/>
  <c r="J5689" i="1"/>
  <c r="I5690" i="1"/>
  <c r="J5690" i="1"/>
  <c r="I5691" i="1"/>
  <c r="J5691" i="1"/>
  <c r="I5692" i="1"/>
  <c r="J5692" i="1"/>
  <c r="I5693" i="1"/>
  <c r="J5693" i="1"/>
  <c r="I5694" i="1"/>
  <c r="J5694" i="1"/>
  <c r="I5695" i="1"/>
  <c r="J5695" i="1"/>
  <c r="I5696" i="1"/>
  <c r="J5696" i="1"/>
  <c r="I5697" i="1"/>
  <c r="J5697" i="1"/>
  <c r="I5698" i="1"/>
  <c r="J5698" i="1"/>
  <c r="I5699" i="1"/>
  <c r="J5699" i="1"/>
  <c r="I5700" i="1"/>
  <c r="J5700" i="1"/>
  <c r="I5701" i="1"/>
  <c r="J5701" i="1"/>
  <c r="I5702" i="1"/>
  <c r="J5702" i="1"/>
  <c r="I5703" i="1"/>
  <c r="J5703" i="1"/>
  <c r="I5704" i="1"/>
  <c r="J5704" i="1"/>
  <c r="I5705" i="1"/>
  <c r="J5705" i="1"/>
  <c r="I5706" i="1"/>
  <c r="J5706" i="1"/>
  <c r="I5707" i="1"/>
  <c r="J5707" i="1"/>
  <c r="I5708" i="1"/>
  <c r="J5708" i="1"/>
  <c r="I5709" i="1"/>
  <c r="J5709" i="1"/>
  <c r="I5710" i="1"/>
  <c r="J5710" i="1"/>
  <c r="I5711" i="1"/>
  <c r="J5711" i="1"/>
  <c r="I5712" i="1"/>
  <c r="J5712" i="1"/>
  <c r="I5713" i="1"/>
  <c r="J5713" i="1"/>
  <c r="I5714" i="1"/>
  <c r="J5714" i="1"/>
  <c r="I5715" i="1"/>
  <c r="J5715" i="1"/>
  <c r="I5716" i="1"/>
  <c r="J5716" i="1"/>
  <c r="I5717" i="1"/>
  <c r="J5717" i="1"/>
  <c r="I5718" i="1"/>
  <c r="J5718" i="1"/>
  <c r="I5719" i="1"/>
  <c r="J5719" i="1"/>
  <c r="I5720" i="1"/>
  <c r="J5720" i="1"/>
  <c r="I5721" i="1"/>
  <c r="J5721" i="1"/>
  <c r="I5722" i="1"/>
  <c r="J5722" i="1"/>
  <c r="I5723" i="1"/>
  <c r="J5723" i="1"/>
  <c r="I5724" i="1"/>
  <c r="J5724" i="1"/>
  <c r="I5725" i="1"/>
  <c r="J5725" i="1"/>
  <c r="I5726" i="1"/>
  <c r="J5726" i="1"/>
  <c r="I5727" i="1"/>
  <c r="J5727" i="1"/>
  <c r="I5728" i="1"/>
  <c r="J5728" i="1"/>
  <c r="I5729" i="1"/>
  <c r="J5729" i="1"/>
  <c r="I5730" i="1"/>
  <c r="J5730" i="1"/>
  <c r="I5731" i="1"/>
  <c r="J5731" i="1"/>
  <c r="I5732" i="1"/>
  <c r="J5732" i="1"/>
  <c r="I5733" i="1"/>
  <c r="J5733" i="1"/>
  <c r="I5734" i="1"/>
  <c r="J5734" i="1"/>
  <c r="I5735" i="1"/>
  <c r="J5735" i="1"/>
  <c r="I5736" i="1"/>
  <c r="J5736" i="1"/>
  <c r="I5737" i="1"/>
  <c r="J5737" i="1"/>
  <c r="I5738" i="1"/>
  <c r="J5738" i="1"/>
  <c r="I5739" i="1"/>
  <c r="J5739" i="1"/>
  <c r="I5740" i="1"/>
  <c r="J5740" i="1"/>
  <c r="I5741" i="1"/>
  <c r="J5741" i="1"/>
  <c r="I5742" i="1"/>
  <c r="J5742" i="1"/>
  <c r="I5743" i="1"/>
  <c r="J5743" i="1"/>
  <c r="I5744" i="1"/>
  <c r="J5744" i="1"/>
  <c r="I5745" i="1"/>
  <c r="J5745" i="1"/>
  <c r="I5746" i="1"/>
  <c r="J5746" i="1"/>
  <c r="I5747" i="1"/>
  <c r="J5747" i="1"/>
  <c r="I5748" i="1"/>
  <c r="J5748" i="1"/>
  <c r="I5749" i="1"/>
  <c r="J5749" i="1"/>
  <c r="I5750" i="1"/>
  <c r="J5750" i="1"/>
  <c r="I5751" i="1"/>
  <c r="J5751" i="1"/>
  <c r="I5752" i="1"/>
  <c r="J5752" i="1"/>
  <c r="I5753" i="1"/>
  <c r="J5753" i="1"/>
  <c r="I5754" i="1"/>
  <c r="J5754" i="1"/>
  <c r="I5755" i="1"/>
  <c r="J5755" i="1"/>
  <c r="I5756" i="1"/>
  <c r="J5756" i="1"/>
  <c r="I5757" i="1"/>
  <c r="J5757" i="1"/>
  <c r="I5758" i="1"/>
  <c r="J5758" i="1"/>
  <c r="I5759" i="1"/>
  <c r="J5759" i="1"/>
  <c r="I5760" i="1"/>
  <c r="J5760" i="1"/>
  <c r="I5761" i="1"/>
  <c r="J5761" i="1"/>
  <c r="I5762" i="1"/>
  <c r="J5762" i="1"/>
  <c r="I5763" i="1"/>
  <c r="J5763" i="1"/>
  <c r="I5764" i="1"/>
  <c r="J5764" i="1"/>
  <c r="I5765" i="1"/>
  <c r="J5765" i="1"/>
  <c r="I5766" i="1"/>
  <c r="J5766" i="1"/>
  <c r="I5767" i="1"/>
  <c r="J5767" i="1"/>
  <c r="I5768" i="1"/>
  <c r="J5768" i="1"/>
  <c r="I5769" i="1"/>
  <c r="J5769" i="1"/>
  <c r="I5770" i="1"/>
  <c r="J5770" i="1"/>
  <c r="I5771" i="1"/>
  <c r="J5771" i="1"/>
  <c r="I5772" i="1"/>
  <c r="J5772" i="1"/>
  <c r="I5773" i="1"/>
  <c r="J5773" i="1"/>
  <c r="I5774" i="1"/>
  <c r="J5774" i="1"/>
  <c r="I5775" i="1"/>
  <c r="J5775" i="1"/>
  <c r="I5776" i="1"/>
  <c r="J5776" i="1"/>
  <c r="I5777" i="1"/>
  <c r="J5777" i="1"/>
  <c r="I5778" i="1"/>
  <c r="J5778" i="1"/>
  <c r="I5779" i="1"/>
  <c r="J5779" i="1"/>
  <c r="I5780" i="1"/>
  <c r="J5780" i="1"/>
  <c r="I5781" i="1"/>
  <c r="J5781" i="1"/>
  <c r="I5782" i="1"/>
  <c r="J5782" i="1"/>
  <c r="I5783" i="1"/>
  <c r="J5783" i="1"/>
  <c r="I5784" i="1"/>
  <c r="J5784" i="1"/>
  <c r="I5785" i="1"/>
  <c r="J5785" i="1"/>
  <c r="I5786" i="1"/>
  <c r="J5786" i="1"/>
  <c r="I5787" i="1"/>
  <c r="J5787" i="1"/>
  <c r="I5788" i="1"/>
  <c r="J5788" i="1"/>
  <c r="I5789" i="1"/>
  <c r="J5789" i="1"/>
  <c r="I5790" i="1"/>
  <c r="J5790" i="1"/>
  <c r="I5791" i="1"/>
  <c r="J5791" i="1"/>
  <c r="I5792" i="1"/>
  <c r="J5792" i="1"/>
  <c r="I5793" i="1"/>
  <c r="J5793" i="1"/>
  <c r="I5794" i="1"/>
  <c r="J5794" i="1"/>
  <c r="I5795" i="1"/>
  <c r="J5795" i="1"/>
  <c r="I5796" i="1"/>
  <c r="J5796" i="1"/>
  <c r="I5797" i="1"/>
  <c r="J5797" i="1"/>
  <c r="I5798" i="1"/>
  <c r="J5798" i="1"/>
  <c r="I5799" i="1"/>
  <c r="J5799" i="1"/>
  <c r="I5800" i="1"/>
  <c r="J5800" i="1"/>
  <c r="I5801" i="1"/>
  <c r="J5801" i="1"/>
  <c r="I5802" i="1"/>
  <c r="J5802" i="1"/>
  <c r="I5803" i="1"/>
  <c r="J5803" i="1"/>
  <c r="I5804" i="1"/>
  <c r="J5804" i="1"/>
  <c r="I5805" i="1"/>
  <c r="J5805" i="1"/>
  <c r="I5806" i="1"/>
  <c r="J5806" i="1"/>
  <c r="I5807" i="1"/>
  <c r="J5807" i="1"/>
  <c r="I5808" i="1"/>
  <c r="J5808" i="1"/>
  <c r="I5809" i="1"/>
  <c r="J5809" i="1"/>
  <c r="I5810" i="1"/>
  <c r="J5810" i="1"/>
  <c r="I5811" i="1"/>
  <c r="J5811" i="1"/>
  <c r="I5812" i="1"/>
  <c r="J5812" i="1"/>
  <c r="I5813" i="1"/>
  <c r="J5813" i="1"/>
  <c r="I5814" i="1"/>
  <c r="J5814" i="1"/>
  <c r="I5815" i="1"/>
  <c r="J5815" i="1"/>
  <c r="I5816" i="1"/>
  <c r="J5816" i="1"/>
  <c r="I5817" i="1"/>
  <c r="J5817" i="1"/>
  <c r="I5818" i="1"/>
  <c r="J5818" i="1"/>
  <c r="I5819" i="1"/>
  <c r="J5819" i="1"/>
  <c r="I5820" i="1"/>
  <c r="J5820" i="1"/>
  <c r="I5821" i="1"/>
  <c r="J5821" i="1"/>
  <c r="I5822" i="1"/>
  <c r="J5822" i="1"/>
  <c r="I5823" i="1"/>
  <c r="J5823" i="1"/>
  <c r="I5824" i="1"/>
  <c r="J5824" i="1"/>
  <c r="I5825" i="1"/>
  <c r="J5825" i="1"/>
  <c r="I5826" i="1"/>
  <c r="J5826" i="1"/>
  <c r="I5827" i="1"/>
  <c r="J5827" i="1"/>
  <c r="I5828" i="1"/>
  <c r="J5828" i="1"/>
  <c r="I5829" i="1"/>
  <c r="J5829" i="1"/>
  <c r="I5830" i="1"/>
  <c r="J5830" i="1"/>
  <c r="I5831" i="1"/>
  <c r="J5831" i="1"/>
  <c r="I5832" i="1"/>
  <c r="J5832" i="1"/>
  <c r="I5833" i="1"/>
  <c r="J5833" i="1"/>
  <c r="I5834" i="1"/>
  <c r="J5834" i="1"/>
  <c r="I5835" i="1"/>
  <c r="J5835" i="1"/>
  <c r="I5836" i="1"/>
  <c r="J5836" i="1"/>
  <c r="I5837" i="1"/>
  <c r="J5837" i="1"/>
  <c r="I5838" i="1"/>
  <c r="J5838" i="1"/>
  <c r="I5839" i="1"/>
  <c r="J5839" i="1"/>
  <c r="I5840" i="1"/>
  <c r="J5840" i="1"/>
  <c r="I5841" i="1"/>
  <c r="J5841" i="1"/>
  <c r="I5842" i="1"/>
  <c r="J5842" i="1"/>
  <c r="I5843" i="1"/>
  <c r="J5843" i="1"/>
  <c r="I5844" i="1"/>
  <c r="J5844" i="1"/>
  <c r="I5845" i="1"/>
  <c r="J5845" i="1"/>
  <c r="I5846" i="1"/>
  <c r="J5846" i="1"/>
  <c r="I5847" i="1"/>
  <c r="J5847" i="1"/>
  <c r="I5848" i="1"/>
  <c r="J5848" i="1"/>
  <c r="I5849" i="1"/>
  <c r="J5849" i="1"/>
  <c r="I5850" i="1"/>
  <c r="J5850" i="1"/>
  <c r="I5851" i="1"/>
  <c r="J5851" i="1"/>
  <c r="I5852" i="1"/>
  <c r="J5852" i="1"/>
  <c r="I5853" i="1"/>
  <c r="J5853" i="1"/>
  <c r="I5854" i="1"/>
  <c r="J5854" i="1"/>
  <c r="I5855" i="1"/>
  <c r="J5855" i="1"/>
  <c r="I5856" i="1"/>
  <c r="J5856" i="1"/>
  <c r="I5857" i="1"/>
  <c r="J5857" i="1"/>
  <c r="I5858" i="1"/>
  <c r="J5858" i="1"/>
  <c r="I5859" i="1"/>
  <c r="J5859" i="1"/>
  <c r="I5860" i="1"/>
  <c r="J5860" i="1"/>
  <c r="I5861" i="1"/>
  <c r="J5861" i="1"/>
  <c r="I5862" i="1"/>
  <c r="J5862" i="1"/>
  <c r="I5863" i="1"/>
  <c r="J5863" i="1"/>
  <c r="I5864" i="1"/>
  <c r="J5864" i="1"/>
  <c r="I5865" i="1"/>
  <c r="J5865" i="1"/>
  <c r="I5866" i="1"/>
  <c r="J5866" i="1"/>
  <c r="I5867" i="1"/>
  <c r="J5867" i="1"/>
  <c r="I5868" i="1"/>
  <c r="J5868" i="1"/>
  <c r="I5869" i="1"/>
  <c r="J5869" i="1"/>
  <c r="I5870" i="1"/>
  <c r="J5870" i="1"/>
  <c r="I5871" i="1"/>
  <c r="J5871" i="1"/>
  <c r="I5872" i="1"/>
  <c r="J5872" i="1"/>
  <c r="I5873" i="1"/>
  <c r="J5873" i="1"/>
  <c r="I5874" i="1"/>
  <c r="J5874" i="1"/>
  <c r="I5875" i="1"/>
  <c r="J5875" i="1"/>
  <c r="I5876" i="1"/>
  <c r="J5876" i="1"/>
  <c r="I5877" i="1"/>
  <c r="J5877" i="1"/>
  <c r="I5878" i="1"/>
  <c r="J5878" i="1"/>
  <c r="I5879" i="1"/>
  <c r="J5879" i="1"/>
  <c r="I5880" i="1"/>
  <c r="J5880" i="1"/>
  <c r="I5881" i="1"/>
  <c r="J5881" i="1"/>
  <c r="I5882" i="1"/>
  <c r="J5882" i="1"/>
  <c r="I5883" i="1"/>
  <c r="J5883" i="1"/>
  <c r="I5884" i="1"/>
  <c r="J5884" i="1"/>
  <c r="I5885" i="1"/>
  <c r="J5885" i="1"/>
  <c r="I5886" i="1"/>
  <c r="J5886" i="1"/>
  <c r="I5887" i="1"/>
  <c r="J5887" i="1"/>
  <c r="I5888" i="1"/>
  <c r="J5888" i="1"/>
  <c r="I5889" i="1"/>
  <c r="J5889" i="1"/>
  <c r="I5890" i="1"/>
  <c r="J5890" i="1"/>
  <c r="I5891" i="1"/>
  <c r="J5891" i="1"/>
  <c r="I5892" i="1"/>
  <c r="J5892" i="1"/>
  <c r="I5893" i="1"/>
  <c r="J5893" i="1"/>
  <c r="I5894" i="1"/>
  <c r="J5894" i="1"/>
  <c r="I5895" i="1"/>
  <c r="J5895" i="1"/>
  <c r="I5896" i="1"/>
  <c r="J5896" i="1"/>
  <c r="I5897" i="1"/>
  <c r="J5897" i="1"/>
  <c r="I5898" i="1"/>
  <c r="J5898" i="1"/>
  <c r="I5899" i="1"/>
  <c r="J5899" i="1"/>
  <c r="I5900" i="1"/>
  <c r="J5900" i="1"/>
  <c r="I5901" i="1"/>
  <c r="J5901" i="1"/>
  <c r="I5902" i="1"/>
  <c r="J5902" i="1"/>
  <c r="I5903" i="1"/>
  <c r="J5903" i="1"/>
  <c r="I5904" i="1"/>
  <c r="J5904" i="1"/>
  <c r="I5905" i="1"/>
  <c r="J5905" i="1"/>
  <c r="I5906" i="1"/>
  <c r="J5906" i="1"/>
  <c r="I5907" i="1"/>
  <c r="J5907" i="1"/>
  <c r="I5908" i="1"/>
  <c r="J5908" i="1"/>
  <c r="I5909" i="1"/>
  <c r="J5909" i="1"/>
  <c r="I5910" i="1"/>
  <c r="J5910" i="1"/>
  <c r="I5911" i="1"/>
  <c r="J5911" i="1"/>
  <c r="I5912" i="1"/>
  <c r="J5912" i="1"/>
  <c r="I5913" i="1"/>
  <c r="J5913" i="1"/>
  <c r="I5914" i="1"/>
  <c r="J5914" i="1"/>
  <c r="I5915" i="1"/>
  <c r="J5915" i="1"/>
  <c r="I5916" i="1"/>
  <c r="J5916" i="1"/>
  <c r="I5917" i="1"/>
  <c r="J5917" i="1"/>
  <c r="I5918" i="1"/>
  <c r="J5918" i="1"/>
  <c r="I5919" i="1"/>
  <c r="J5919" i="1"/>
  <c r="I5920" i="1"/>
  <c r="J5920" i="1"/>
  <c r="I5921" i="1"/>
  <c r="J5921" i="1"/>
  <c r="I5922" i="1"/>
  <c r="J5922" i="1"/>
  <c r="I5923" i="1"/>
  <c r="J5923" i="1"/>
  <c r="I5924" i="1"/>
  <c r="J5924" i="1"/>
  <c r="I5925" i="1"/>
  <c r="J5925" i="1"/>
  <c r="I5926" i="1"/>
  <c r="J5926" i="1"/>
  <c r="I5927" i="1"/>
  <c r="J5927" i="1"/>
  <c r="I5928" i="1"/>
  <c r="J5928" i="1"/>
  <c r="I5929" i="1"/>
  <c r="J5929" i="1"/>
  <c r="I5930" i="1"/>
  <c r="J5930" i="1"/>
  <c r="I5931" i="1"/>
  <c r="J5931" i="1"/>
  <c r="I5932" i="1"/>
  <c r="J5932" i="1"/>
  <c r="I5933" i="1"/>
  <c r="J5933" i="1"/>
  <c r="I5934" i="1"/>
  <c r="J5934" i="1"/>
  <c r="I5935" i="1"/>
  <c r="J5935" i="1"/>
  <c r="I5936" i="1"/>
  <c r="J5936" i="1"/>
  <c r="I5937" i="1"/>
  <c r="J5937" i="1"/>
  <c r="I5938" i="1"/>
  <c r="J5938" i="1"/>
  <c r="I5939" i="1"/>
  <c r="J5939" i="1"/>
  <c r="I5940" i="1"/>
  <c r="J5940" i="1"/>
  <c r="I5941" i="1"/>
  <c r="J5941" i="1"/>
  <c r="I5942" i="1"/>
  <c r="J5942" i="1"/>
  <c r="I5943" i="1"/>
  <c r="J5943" i="1"/>
  <c r="I5944" i="1"/>
  <c r="J5944" i="1"/>
  <c r="I5945" i="1"/>
  <c r="J5945" i="1"/>
  <c r="I5946" i="1"/>
  <c r="J5946" i="1"/>
  <c r="I5947" i="1"/>
  <c r="J5947" i="1"/>
  <c r="I5948" i="1"/>
  <c r="J5948" i="1"/>
  <c r="I5949" i="1"/>
  <c r="J5949" i="1"/>
  <c r="I5950" i="1"/>
  <c r="J5950" i="1"/>
  <c r="I5951" i="1"/>
  <c r="J5951" i="1"/>
  <c r="I5952" i="1"/>
  <c r="J5952" i="1"/>
  <c r="I5953" i="1"/>
  <c r="J5953" i="1"/>
  <c r="I5954" i="1"/>
  <c r="J5954" i="1"/>
  <c r="I5955" i="1"/>
  <c r="J5955" i="1"/>
  <c r="I5956" i="1"/>
  <c r="J5956" i="1"/>
  <c r="I5957" i="1"/>
  <c r="J5957" i="1"/>
  <c r="I5958" i="1"/>
  <c r="J5958" i="1"/>
  <c r="I5959" i="1"/>
  <c r="J5959" i="1"/>
  <c r="I5960" i="1"/>
  <c r="J5960" i="1"/>
  <c r="I5961" i="1"/>
  <c r="J5961" i="1"/>
  <c r="I5962" i="1"/>
  <c r="J5962" i="1"/>
  <c r="I5963" i="1"/>
  <c r="J5963" i="1"/>
  <c r="I5964" i="1"/>
  <c r="J5964" i="1"/>
  <c r="I5965" i="1"/>
  <c r="J5965" i="1"/>
  <c r="I5966" i="1"/>
  <c r="J5966" i="1"/>
  <c r="I5967" i="1"/>
  <c r="J5967" i="1"/>
  <c r="I5968" i="1"/>
  <c r="J5968" i="1"/>
  <c r="I5969" i="1"/>
  <c r="J5969" i="1"/>
  <c r="I5970" i="1"/>
  <c r="J5970" i="1"/>
  <c r="I5971" i="1"/>
  <c r="J5971" i="1"/>
  <c r="I5972" i="1"/>
  <c r="J5972" i="1"/>
  <c r="I5973" i="1"/>
  <c r="J5973" i="1"/>
  <c r="I5974" i="1"/>
  <c r="J5974" i="1"/>
  <c r="I5975" i="1"/>
  <c r="J5975" i="1"/>
  <c r="I5976" i="1"/>
  <c r="J5976" i="1"/>
  <c r="I5977" i="1"/>
  <c r="J5977" i="1"/>
  <c r="I5978" i="1"/>
  <c r="J5978" i="1"/>
  <c r="I5979" i="1"/>
  <c r="J5979" i="1"/>
  <c r="I5980" i="1"/>
  <c r="J5980" i="1"/>
  <c r="I5981" i="1"/>
  <c r="J5981" i="1"/>
  <c r="I5982" i="1"/>
  <c r="J5982" i="1"/>
  <c r="I5983" i="1"/>
  <c r="J5983" i="1"/>
  <c r="I5984" i="1"/>
  <c r="J5984" i="1"/>
  <c r="I5985" i="1"/>
  <c r="J5985" i="1"/>
  <c r="I5986" i="1"/>
  <c r="J5986" i="1"/>
  <c r="I5987" i="1"/>
  <c r="J5987" i="1"/>
  <c r="I5988" i="1"/>
  <c r="J5988" i="1"/>
  <c r="I5989" i="1"/>
  <c r="J5989" i="1"/>
  <c r="I5990" i="1"/>
  <c r="J5990" i="1"/>
  <c r="I5991" i="1"/>
  <c r="J5991" i="1"/>
  <c r="I5992" i="1"/>
  <c r="J5992" i="1"/>
  <c r="I5993" i="1"/>
  <c r="J5993" i="1"/>
  <c r="I5994" i="1"/>
  <c r="J5994" i="1"/>
  <c r="I5995" i="1"/>
  <c r="J5995" i="1"/>
  <c r="I5996" i="1"/>
  <c r="J5996" i="1"/>
  <c r="I5997" i="1"/>
  <c r="J5997" i="1"/>
  <c r="I5998" i="1"/>
  <c r="J5998" i="1"/>
  <c r="I5999" i="1"/>
  <c r="J5999" i="1"/>
  <c r="I6000" i="1"/>
  <c r="J6000" i="1"/>
  <c r="I6001" i="1"/>
  <c r="J6001" i="1"/>
  <c r="J2" i="1"/>
  <c r="D17" i="1"/>
  <c r="D18" i="1"/>
  <c r="D19" i="1"/>
  <c r="D20" i="1"/>
  <c r="D21" i="1"/>
  <c r="D22" i="1"/>
  <c r="D23" i="1"/>
  <c r="D24" i="1"/>
  <c r="D25" i="1"/>
  <c r="D26" i="1"/>
  <c r="D27" i="1"/>
  <c r="D28" i="1"/>
  <c r="D29" i="1"/>
  <c r="D30" i="1"/>
  <c r="D31" i="1"/>
  <c r="D32" i="1"/>
  <c r="D33" i="1"/>
  <c r="D34" i="1"/>
  <c r="D35" i="1"/>
  <c r="D36" i="1"/>
  <c r="D37" i="1"/>
  <c r="D38" i="1"/>
  <c r="D39" i="1"/>
  <c r="D40" i="1"/>
  <c r="D41" i="1"/>
  <c r="D42" i="1"/>
  <c r="D43" i="1"/>
  <c r="D44" i="1"/>
  <c r="D45" i="1"/>
  <c r="D46" i="1"/>
  <c r="D47" i="1"/>
  <c r="D48" i="1"/>
  <c r="D49" i="1"/>
  <c r="D50" i="1"/>
  <c r="D51" i="1"/>
  <c r="D52" i="1"/>
  <c r="D53" i="1"/>
  <c r="D54" i="1"/>
  <c r="D55" i="1"/>
  <c r="D56" i="1"/>
  <c r="D57" i="1"/>
  <c r="D58" i="1"/>
  <c r="D59" i="1"/>
  <c r="D60" i="1"/>
  <c r="D61" i="1"/>
  <c r="D62" i="1"/>
  <c r="D63" i="1"/>
  <c r="D64" i="1"/>
  <c r="D65" i="1"/>
  <c r="D66" i="1"/>
  <c r="D67" i="1"/>
  <c r="D68" i="1"/>
  <c r="D69" i="1"/>
  <c r="D70" i="1"/>
  <c r="D71" i="1"/>
  <c r="D72" i="1"/>
  <c r="D73" i="1"/>
  <c r="D74" i="1"/>
  <c r="D75" i="1"/>
  <c r="D76" i="1"/>
  <c r="D77" i="1"/>
  <c r="D78" i="1"/>
  <c r="D79" i="1"/>
  <c r="D80" i="1"/>
  <c r="D81" i="1"/>
  <c r="D82" i="1"/>
  <c r="D83" i="1"/>
  <c r="D84" i="1"/>
  <c r="D85" i="1"/>
  <c r="D86" i="1"/>
  <c r="D87" i="1"/>
  <c r="D88" i="1"/>
  <c r="D89" i="1"/>
  <c r="D90" i="1"/>
  <c r="D91" i="1"/>
  <c r="D92" i="1"/>
  <c r="D93" i="1"/>
  <c r="D94" i="1"/>
  <c r="D95" i="1"/>
  <c r="D96" i="1"/>
  <c r="D97" i="1"/>
  <c r="D98" i="1"/>
  <c r="D99" i="1"/>
  <c r="D100" i="1"/>
  <c r="D101" i="1"/>
  <c r="D102" i="1"/>
  <c r="D103" i="1"/>
  <c r="D104" i="1"/>
  <c r="D105" i="1"/>
  <c r="D106" i="1"/>
  <c r="D107" i="1"/>
  <c r="D108" i="1"/>
  <c r="D109" i="1"/>
  <c r="D110" i="1"/>
  <c r="D111" i="1"/>
  <c r="D112" i="1"/>
  <c r="D113" i="1"/>
  <c r="D114" i="1"/>
  <c r="D115" i="1"/>
  <c r="D116" i="1"/>
  <c r="D117" i="1"/>
  <c r="D118" i="1"/>
  <c r="D119" i="1"/>
  <c r="D120" i="1"/>
  <c r="D121" i="1"/>
  <c r="D122" i="1"/>
  <c r="D123" i="1"/>
  <c r="D124" i="1"/>
  <c r="D125" i="1"/>
  <c r="D126" i="1"/>
  <c r="D127" i="1"/>
  <c r="D128" i="1"/>
  <c r="D129" i="1"/>
  <c r="D130" i="1"/>
  <c r="D131" i="1"/>
  <c r="D132" i="1"/>
  <c r="D133" i="1"/>
  <c r="D134" i="1"/>
  <c r="D135" i="1"/>
  <c r="D136" i="1"/>
  <c r="D137" i="1"/>
  <c r="D138" i="1"/>
  <c r="D139" i="1"/>
  <c r="D140" i="1"/>
  <c r="D141" i="1"/>
  <c r="D142" i="1"/>
  <c r="D143" i="1"/>
  <c r="D144" i="1"/>
  <c r="D145" i="1"/>
  <c r="D146" i="1"/>
  <c r="D147" i="1"/>
  <c r="D148" i="1"/>
  <c r="D149" i="1"/>
  <c r="D150" i="1"/>
  <c r="D151" i="1"/>
  <c r="D152" i="1"/>
  <c r="D153" i="1"/>
  <c r="D154" i="1"/>
  <c r="D155" i="1"/>
  <c r="D156" i="1"/>
  <c r="D157" i="1"/>
  <c r="D158" i="1"/>
  <c r="D159" i="1"/>
  <c r="D160" i="1"/>
  <c r="D161" i="1"/>
  <c r="D162" i="1"/>
  <c r="D163" i="1"/>
  <c r="D164" i="1"/>
  <c r="D165" i="1"/>
  <c r="D166" i="1"/>
  <c r="D167" i="1"/>
  <c r="D168" i="1"/>
  <c r="D169" i="1"/>
  <c r="D170" i="1"/>
  <c r="D171" i="1"/>
  <c r="D172" i="1"/>
  <c r="D173" i="1"/>
  <c r="D174" i="1"/>
  <c r="D175" i="1"/>
  <c r="D176" i="1"/>
  <c r="D177" i="1"/>
  <c r="D178" i="1"/>
  <c r="D179" i="1"/>
  <c r="D180" i="1"/>
  <c r="D181" i="1"/>
  <c r="D182" i="1"/>
  <c r="D183" i="1"/>
  <c r="D184" i="1"/>
  <c r="D185" i="1"/>
  <c r="D186" i="1"/>
  <c r="D187" i="1"/>
  <c r="D188" i="1"/>
  <c r="D189" i="1"/>
  <c r="D190" i="1"/>
  <c r="D191" i="1"/>
  <c r="D192" i="1"/>
  <c r="D193" i="1"/>
  <c r="D194" i="1"/>
  <c r="D195" i="1"/>
  <c r="D196" i="1"/>
  <c r="D197" i="1"/>
  <c r="D198" i="1"/>
  <c r="D199" i="1"/>
  <c r="D200" i="1"/>
  <c r="D201" i="1"/>
  <c r="D202" i="1"/>
  <c r="D203" i="1"/>
  <c r="D204" i="1"/>
  <c r="D205" i="1"/>
  <c r="D206" i="1"/>
  <c r="D207" i="1"/>
  <c r="D208" i="1"/>
  <c r="D209" i="1"/>
  <c r="D210" i="1"/>
  <c r="D211" i="1"/>
  <c r="D212" i="1"/>
  <c r="D213" i="1"/>
  <c r="D214" i="1"/>
  <c r="D215" i="1"/>
  <c r="D216" i="1"/>
  <c r="D217" i="1"/>
  <c r="D218" i="1"/>
  <c r="D219" i="1"/>
  <c r="D220" i="1"/>
  <c r="D221" i="1"/>
  <c r="D222" i="1"/>
  <c r="D223" i="1"/>
  <c r="D224" i="1"/>
  <c r="D225" i="1"/>
  <c r="D226" i="1"/>
  <c r="D227" i="1"/>
  <c r="D228" i="1"/>
  <c r="D229" i="1"/>
  <c r="D230" i="1"/>
  <c r="D231" i="1"/>
  <c r="D232" i="1"/>
  <c r="D233" i="1"/>
  <c r="D234" i="1"/>
  <c r="D235" i="1"/>
  <c r="D236" i="1"/>
  <c r="D237" i="1"/>
  <c r="D238" i="1"/>
  <c r="D239" i="1"/>
  <c r="D240" i="1"/>
  <c r="D241" i="1"/>
  <c r="D242" i="1"/>
  <c r="D243" i="1"/>
  <c r="D244" i="1"/>
  <c r="D245" i="1"/>
  <c r="D246" i="1"/>
  <c r="D247" i="1"/>
  <c r="D248" i="1"/>
  <c r="D249" i="1"/>
  <c r="D250" i="1"/>
  <c r="D251" i="1"/>
  <c r="D252" i="1"/>
  <c r="D253" i="1"/>
  <c r="D254" i="1"/>
  <c r="D255" i="1"/>
  <c r="D256" i="1"/>
  <c r="D257" i="1"/>
  <c r="D258" i="1"/>
  <c r="D259" i="1"/>
  <c r="D260" i="1"/>
  <c r="D261" i="1"/>
  <c r="D262" i="1"/>
  <c r="D263" i="1"/>
  <c r="D264" i="1"/>
  <c r="D265" i="1"/>
  <c r="D266" i="1"/>
  <c r="D267" i="1"/>
  <c r="D268" i="1"/>
  <c r="D269" i="1"/>
  <c r="D270" i="1"/>
  <c r="D271" i="1"/>
  <c r="D272" i="1"/>
  <c r="D273" i="1"/>
  <c r="D274" i="1"/>
  <c r="D275" i="1"/>
  <c r="D276" i="1"/>
  <c r="D277" i="1"/>
  <c r="D278" i="1"/>
  <c r="D279" i="1"/>
  <c r="D280" i="1"/>
  <c r="D281" i="1"/>
  <c r="D282" i="1"/>
  <c r="D283" i="1"/>
  <c r="D284" i="1"/>
  <c r="D285" i="1"/>
  <c r="D286" i="1"/>
  <c r="D287" i="1"/>
  <c r="D288" i="1"/>
  <c r="D289" i="1"/>
  <c r="D290" i="1"/>
  <c r="D291" i="1"/>
  <c r="D292" i="1"/>
  <c r="D293" i="1"/>
  <c r="D294" i="1"/>
  <c r="D295" i="1"/>
  <c r="D296" i="1"/>
  <c r="D297" i="1"/>
  <c r="D298" i="1"/>
  <c r="D299" i="1"/>
  <c r="D300" i="1"/>
  <c r="D301" i="1"/>
  <c r="D302" i="1"/>
  <c r="D303" i="1"/>
  <c r="D304" i="1"/>
  <c r="D305" i="1"/>
  <c r="D306" i="1"/>
  <c r="D307" i="1"/>
  <c r="D308" i="1"/>
  <c r="D309" i="1"/>
  <c r="D310" i="1"/>
  <c r="D311" i="1"/>
  <c r="D312" i="1"/>
  <c r="D313" i="1"/>
  <c r="D314" i="1"/>
  <c r="D315" i="1"/>
  <c r="D316" i="1"/>
  <c r="D317" i="1"/>
  <c r="D318" i="1"/>
  <c r="D319" i="1"/>
  <c r="D320" i="1"/>
  <c r="D321" i="1"/>
  <c r="D322" i="1"/>
  <c r="D323" i="1"/>
  <c r="D324" i="1"/>
  <c r="D325" i="1"/>
  <c r="D326" i="1"/>
  <c r="D327" i="1"/>
  <c r="D328" i="1"/>
  <c r="D329" i="1"/>
  <c r="D330" i="1"/>
  <c r="D331" i="1"/>
  <c r="D332" i="1"/>
  <c r="D333" i="1"/>
  <c r="D334" i="1"/>
  <c r="D335" i="1"/>
  <c r="D336" i="1"/>
  <c r="D337" i="1"/>
  <c r="D338" i="1"/>
  <c r="D339" i="1"/>
  <c r="D340" i="1"/>
  <c r="D341" i="1"/>
  <c r="D342" i="1"/>
  <c r="D343" i="1"/>
  <c r="D344" i="1"/>
  <c r="D345" i="1"/>
  <c r="D346" i="1"/>
  <c r="D347" i="1"/>
  <c r="D348" i="1"/>
  <c r="D349" i="1"/>
  <c r="D350" i="1"/>
  <c r="D351" i="1"/>
  <c r="D352" i="1"/>
  <c r="D353" i="1"/>
  <c r="D354" i="1"/>
  <c r="D355" i="1"/>
  <c r="D356" i="1"/>
  <c r="D357" i="1"/>
  <c r="D358" i="1"/>
  <c r="D359" i="1"/>
  <c r="D360" i="1"/>
  <c r="D361" i="1"/>
  <c r="D362" i="1"/>
  <c r="D363" i="1"/>
  <c r="D364" i="1"/>
  <c r="D365" i="1"/>
  <c r="D366" i="1"/>
  <c r="D367" i="1"/>
  <c r="D368" i="1"/>
  <c r="D369" i="1"/>
  <c r="D370" i="1"/>
  <c r="D371" i="1"/>
  <c r="D372" i="1"/>
  <c r="D373" i="1"/>
  <c r="D374" i="1"/>
  <c r="D375" i="1"/>
  <c r="D376" i="1"/>
  <c r="D377" i="1"/>
  <c r="D378" i="1"/>
  <c r="D379" i="1"/>
  <c r="D380" i="1"/>
  <c r="D381" i="1"/>
  <c r="D382" i="1"/>
  <c r="D383" i="1"/>
  <c r="D384" i="1"/>
  <c r="D385" i="1"/>
  <c r="D386" i="1"/>
  <c r="D387" i="1"/>
  <c r="D388" i="1"/>
  <c r="D389" i="1"/>
  <c r="D390" i="1"/>
  <c r="D391" i="1"/>
  <c r="D392" i="1"/>
  <c r="D393" i="1"/>
  <c r="D394" i="1"/>
  <c r="D395" i="1"/>
  <c r="D396" i="1"/>
  <c r="D397" i="1"/>
  <c r="D398" i="1"/>
  <c r="D399" i="1"/>
  <c r="D400" i="1"/>
  <c r="D401" i="1"/>
  <c r="D402" i="1"/>
  <c r="D403" i="1"/>
  <c r="D404" i="1"/>
  <c r="D405" i="1"/>
  <c r="D406" i="1"/>
  <c r="D407" i="1"/>
  <c r="D408" i="1"/>
  <c r="D409" i="1"/>
  <c r="D410" i="1"/>
  <c r="D411" i="1"/>
  <c r="D412" i="1"/>
  <c r="D413" i="1"/>
  <c r="D414" i="1"/>
  <c r="D415" i="1"/>
  <c r="D416" i="1"/>
  <c r="D417" i="1"/>
  <c r="D418" i="1"/>
  <c r="D419" i="1"/>
  <c r="D420" i="1"/>
  <c r="D421" i="1"/>
  <c r="D422" i="1"/>
  <c r="D423" i="1"/>
  <c r="D424" i="1"/>
  <c r="D425" i="1"/>
  <c r="D426" i="1"/>
  <c r="D427" i="1"/>
  <c r="D428" i="1"/>
  <c r="D429" i="1"/>
  <c r="D430" i="1"/>
  <c r="D431" i="1"/>
  <c r="D432" i="1"/>
  <c r="D433" i="1"/>
  <c r="D434" i="1"/>
  <c r="D435" i="1"/>
  <c r="D436" i="1"/>
  <c r="D437" i="1"/>
  <c r="D438" i="1"/>
  <c r="D439" i="1"/>
  <c r="D440" i="1"/>
  <c r="D441" i="1"/>
  <c r="D442" i="1"/>
  <c r="D443" i="1"/>
  <c r="D444" i="1"/>
  <c r="D445" i="1"/>
  <c r="D446" i="1"/>
  <c r="D447" i="1"/>
  <c r="D448" i="1"/>
  <c r="D449" i="1"/>
  <c r="D450" i="1"/>
  <c r="D451" i="1"/>
  <c r="D452" i="1"/>
  <c r="D453" i="1"/>
  <c r="D454" i="1"/>
  <c r="D455" i="1"/>
  <c r="D456" i="1"/>
  <c r="D457" i="1"/>
  <c r="D458" i="1"/>
  <c r="D459" i="1"/>
  <c r="D460" i="1"/>
  <c r="D461" i="1"/>
  <c r="D462" i="1"/>
  <c r="D463" i="1"/>
  <c r="D464" i="1"/>
  <c r="D465" i="1"/>
  <c r="D466" i="1"/>
  <c r="D467" i="1"/>
  <c r="D468" i="1"/>
  <c r="D469" i="1"/>
  <c r="D470" i="1"/>
  <c r="D471" i="1"/>
  <c r="D472" i="1"/>
  <c r="D473" i="1"/>
  <c r="D474" i="1"/>
  <c r="D475" i="1"/>
  <c r="D476" i="1"/>
  <c r="D477" i="1"/>
  <c r="D478" i="1"/>
  <c r="D479" i="1"/>
  <c r="D480" i="1"/>
  <c r="D481" i="1"/>
  <c r="D482" i="1"/>
  <c r="D483" i="1"/>
  <c r="D484" i="1"/>
  <c r="D485" i="1"/>
  <c r="D486" i="1"/>
  <c r="D487" i="1"/>
  <c r="D488" i="1"/>
  <c r="D489" i="1"/>
  <c r="D490" i="1"/>
  <c r="D491" i="1"/>
  <c r="D492" i="1"/>
  <c r="D493" i="1"/>
  <c r="D494" i="1"/>
  <c r="D495" i="1"/>
  <c r="D496" i="1"/>
  <c r="D497" i="1"/>
  <c r="D498" i="1"/>
  <c r="D499" i="1"/>
  <c r="D500" i="1"/>
  <c r="D501" i="1"/>
  <c r="D502" i="1"/>
  <c r="D503" i="1"/>
  <c r="D504" i="1"/>
  <c r="D505" i="1"/>
  <c r="D506" i="1"/>
  <c r="D507" i="1"/>
  <c r="D508" i="1"/>
  <c r="D509" i="1"/>
  <c r="D510" i="1"/>
  <c r="D511" i="1"/>
  <c r="D512" i="1"/>
  <c r="D513" i="1"/>
  <c r="D514" i="1"/>
  <c r="D515" i="1"/>
  <c r="D516" i="1"/>
  <c r="D517" i="1"/>
  <c r="D518" i="1"/>
  <c r="D519" i="1"/>
  <c r="D520" i="1"/>
  <c r="D521" i="1"/>
  <c r="D522" i="1"/>
  <c r="D523" i="1"/>
  <c r="D524" i="1"/>
  <c r="D525" i="1"/>
  <c r="D526" i="1"/>
  <c r="D527" i="1"/>
  <c r="D528" i="1"/>
  <c r="D529" i="1"/>
  <c r="D530" i="1"/>
  <c r="D531" i="1"/>
  <c r="D532" i="1"/>
  <c r="D533" i="1"/>
  <c r="D534" i="1"/>
  <c r="D535" i="1"/>
  <c r="D536" i="1"/>
  <c r="D537" i="1"/>
  <c r="D538" i="1"/>
  <c r="D539" i="1"/>
  <c r="D540" i="1"/>
  <c r="D541" i="1"/>
  <c r="D542" i="1"/>
  <c r="D543" i="1"/>
  <c r="D544" i="1"/>
  <c r="D545" i="1"/>
  <c r="D546" i="1"/>
  <c r="D547" i="1"/>
  <c r="D548" i="1"/>
  <c r="D549" i="1"/>
  <c r="D550" i="1"/>
  <c r="D551" i="1"/>
  <c r="D552" i="1"/>
  <c r="D553" i="1"/>
  <c r="D554" i="1"/>
  <c r="D555" i="1"/>
  <c r="D556" i="1"/>
  <c r="D557" i="1"/>
  <c r="D558" i="1"/>
  <c r="D559" i="1"/>
  <c r="D560" i="1"/>
  <c r="D561" i="1"/>
  <c r="D562" i="1"/>
  <c r="D563" i="1"/>
  <c r="D564" i="1"/>
  <c r="D565" i="1"/>
  <c r="D566" i="1"/>
  <c r="D567" i="1"/>
  <c r="D568" i="1"/>
  <c r="D569" i="1"/>
  <c r="D570" i="1"/>
  <c r="D571" i="1"/>
  <c r="D572" i="1"/>
  <c r="D573" i="1"/>
  <c r="D574" i="1"/>
  <c r="D575" i="1"/>
  <c r="D576" i="1"/>
  <c r="D577" i="1"/>
  <c r="D578" i="1"/>
  <c r="D579" i="1"/>
  <c r="D580" i="1"/>
  <c r="D581" i="1"/>
  <c r="D582" i="1"/>
  <c r="D583" i="1"/>
  <c r="D584" i="1"/>
  <c r="D585" i="1"/>
  <c r="D586" i="1"/>
  <c r="D587" i="1"/>
  <c r="D588" i="1"/>
  <c r="D589" i="1"/>
  <c r="D590" i="1"/>
  <c r="D591" i="1"/>
  <c r="D592" i="1"/>
  <c r="D593" i="1"/>
  <c r="D594" i="1"/>
  <c r="D595" i="1"/>
  <c r="D596" i="1"/>
  <c r="D597" i="1"/>
  <c r="D598" i="1"/>
  <c r="D599" i="1"/>
  <c r="D600" i="1"/>
  <c r="D601" i="1"/>
  <c r="D602" i="1"/>
  <c r="D603" i="1"/>
  <c r="D604" i="1"/>
  <c r="D605" i="1"/>
  <c r="D606" i="1"/>
  <c r="D607" i="1"/>
  <c r="D608" i="1"/>
  <c r="D609" i="1"/>
  <c r="D610" i="1"/>
  <c r="D611" i="1"/>
  <c r="D612" i="1"/>
  <c r="D613" i="1"/>
  <c r="D614" i="1"/>
  <c r="D615" i="1"/>
  <c r="D616" i="1"/>
  <c r="D617" i="1"/>
  <c r="D618" i="1"/>
  <c r="D619" i="1"/>
  <c r="D620" i="1"/>
  <c r="D621" i="1"/>
  <c r="D622" i="1"/>
  <c r="D623" i="1"/>
  <c r="D624" i="1"/>
  <c r="D625" i="1"/>
  <c r="D626" i="1"/>
  <c r="D627" i="1"/>
  <c r="D628" i="1"/>
  <c r="D629" i="1"/>
  <c r="D630" i="1"/>
  <c r="D631" i="1"/>
  <c r="D632" i="1"/>
  <c r="D633" i="1"/>
  <c r="D634" i="1"/>
  <c r="D635" i="1"/>
  <c r="D636" i="1"/>
  <c r="D637" i="1"/>
  <c r="D638" i="1"/>
  <c r="D639" i="1"/>
  <c r="D640" i="1"/>
  <c r="D641" i="1"/>
  <c r="D642" i="1"/>
  <c r="D643" i="1"/>
  <c r="D644" i="1"/>
  <c r="D645" i="1"/>
  <c r="D646" i="1"/>
  <c r="D647" i="1"/>
  <c r="D648" i="1"/>
  <c r="D649" i="1"/>
  <c r="D650" i="1"/>
  <c r="D651" i="1"/>
  <c r="D652" i="1"/>
  <c r="D653" i="1"/>
  <c r="D654" i="1"/>
  <c r="D655" i="1"/>
  <c r="D656" i="1"/>
  <c r="D657" i="1"/>
  <c r="D658" i="1"/>
  <c r="D659" i="1"/>
  <c r="D660" i="1"/>
  <c r="D661" i="1"/>
  <c r="D662" i="1"/>
  <c r="D663" i="1"/>
  <c r="D664" i="1"/>
  <c r="D665" i="1"/>
  <c r="D666" i="1"/>
  <c r="D667" i="1"/>
  <c r="D668" i="1"/>
  <c r="D669" i="1"/>
  <c r="D670" i="1"/>
  <c r="D671" i="1"/>
  <c r="D672" i="1"/>
  <c r="D673" i="1"/>
  <c r="D674" i="1"/>
  <c r="D675" i="1"/>
  <c r="D676" i="1"/>
  <c r="D677" i="1"/>
  <c r="D678" i="1"/>
  <c r="D679" i="1"/>
  <c r="D680" i="1"/>
  <c r="D681" i="1"/>
  <c r="D682" i="1"/>
  <c r="D683" i="1"/>
  <c r="D684" i="1"/>
  <c r="D685" i="1"/>
  <c r="D686" i="1"/>
  <c r="D687" i="1"/>
  <c r="D688" i="1"/>
  <c r="D689" i="1"/>
  <c r="D690" i="1"/>
  <c r="D691" i="1"/>
  <c r="D692" i="1"/>
  <c r="D693" i="1"/>
  <c r="D694" i="1"/>
  <c r="D695" i="1"/>
  <c r="D696" i="1"/>
  <c r="D697" i="1"/>
  <c r="D698" i="1"/>
  <c r="D699" i="1"/>
  <c r="D700" i="1"/>
  <c r="D701" i="1"/>
  <c r="D702" i="1"/>
  <c r="D703" i="1"/>
  <c r="D704" i="1"/>
  <c r="D705" i="1"/>
  <c r="D706" i="1"/>
  <c r="D707" i="1"/>
  <c r="D708" i="1"/>
  <c r="D709" i="1"/>
  <c r="D710" i="1"/>
  <c r="D711" i="1"/>
  <c r="D712" i="1"/>
  <c r="D713" i="1"/>
  <c r="D714" i="1"/>
  <c r="D715" i="1"/>
  <c r="D716" i="1"/>
  <c r="D717" i="1"/>
  <c r="D718" i="1"/>
  <c r="D719" i="1"/>
  <c r="D720" i="1"/>
  <c r="D721" i="1"/>
  <c r="D722" i="1"/>
  <c r="D723" i="1"/>
  <c r="D724" i="1"/>
  <c r="D725" i="1"/>
  <c r="D726" i="1"/>
  <c r="D727" i="1"/>
  <c r="D728" i="1"/>
  <c r="D729" i="1"/>
  <c r="D730" i="1"/>
  <c r="D731" i="1"/>
  <c r="D732" i="1"/>
  <c r="D733" i="1"/>
  <c r="D734" i="1"/>
  <c r="D735" i="1"/>
  <c r="D736" i="1"/>
  <c r="D737" i="1"/>
  <c r="D738" i="1"/>
  <c r="D739" i="1"/>
  <c r="D740" i="1"/>
  <c r="D741" i="1"/>
  <c r="D742" i="1"/>
  <c r="D743" i="1"/>
  <c r="D744" i="1"/>
  <c r="D745" i="1"/>
  <c r="D746" i="1"/>
  <c r="D747" i="1"/>
  <c r="D748" i="1"/>
  <c r="D749" i="1"/>
  <c r="D750" i="1"/>
  <c r="D751" i="1"/>
  <c r="D752" i="1"/>
  <c r="D753" i="1"/>
  <c r="D754" i="1"/>
  <c r="D755" i="1"/>
  <c r="D756" i="1"/>
  <c r="D757" i="1"/>
  <c r="D758" i="1"/>
  <c r="D759" i="1"/>
  <c r="D760" i="1"/>
  <c r="D761" i="1"/>
  <c r="D762" i="1"/>
  <c r="D763" i="1"/>
  <c r="D764" i="1"/>
  <c r="D765" i="1"/>
  <c r="D766" i="1"/>
  <c r="D767" i="1"/>
  <c r="D768" i="1"/>
  <c r="D769" i="1"/>
  <c r="D770" i="1"/>
  <c r="D771" i="1"/>
  <c r="D772" i="1"/>
  <c r="D773" i="1"/>
  <c r="D774" i="1"/>
  <c r="D775" i="1"/>
  <c r="D776" i="1"/>
  <c r="D777" i="1"/>
  <c r="D778" i="1"/>
  <c r="D779" i="1"/>
  <c r="D780" i="1"/>
  <c r="D781" i="1"/>
  <c r="D782" i="1"/>
  <c r="D783" i="1"/>
  <c r="D784" i="1"/>
  <c r="D785" i="1"/>
  <c r="D786" i="1"/>
  <c r="D787" i="1"/>
  <c r="D788" i="1"/>
  <c r="D789" i="1"/>
  <c r="D790" i="1"/>
  <c r="D791" i="1"/>
  <c r="D792" i="1"/>
  <c r="D793" i="1"/>
  <c r="D794" i="1"/>
  <c r="D795" i="1"/>
  <c r="D796" i="1"/>
  <c r="D797" i="1"/>
  <c r="D798" i="1"/>
  <c r="D799" i="1"/>
  <c r="D800" i="1"/>
  <c r="D801" i="1"/>
  <c r="D802" i="1"/>
  <c r="D803" i="1"/>
  <c r="D804" i="1"/>
  <c r="D805" i="1"/>
  <c r="D806" i="1"/>
  <c r="D807" i="1"/>
  <c r="D808" i="1"/>
  <c r="D809" i="1"/>
  <c r="D810" i="1"/>
  <c r="D811" i="1"/>
  <c r="D812" i="1"/>
  <c r="D813" i="1"/>
  <c r="D814" i="1"/>
  <c r="D815" i="1"/>
  <c r="D816" i="1"/>
  <c r="D817" i="1"/>
  <c r="D818" i="1"/>
  <c r="D819" i="1"/>
  <c r="D820" i="1"/>
  <c r="D821" i="1"/>
  <c r="D822" i="1"/>
  <c r="D823" i="1"/>
  <c r="D824" i="1"/>
  <c r="D825" i="1"/>
  <c r="D826" i="1"/>
  <c r="D827" i="1"/>
  <c r="D828" i="1"/>
  <c r="D829" i="1"/>
  <c r="D830" i="1"/>
  <c r="D831" i="1"/>
  <c r="D832" i="1"/>
  <c r="D833" i="1"/>
  <c r="D834" i="1"/>
  <c r="D835" i="1"/>
  <c r="D836" i="1"/>
  <c r="D837" i="1"/>
  <c r="D838" i="1"/>
  <c r="D839" i="1"/>
  <c r="D840" i="1"/>
  <c r="D841" i="1"/>
  <c r="D842" i="1"/>
  <c r="D843" i="1"/>
  <c r="D844" i="1"/>
  <c r="D845" i="1"/>
  <c r="D846" i="1"/>
  <c r="D847" i="1"/>
  <c r="D848" i="1"/>
  <c r="D849" i="1"/>
  <c r="D850" i="1"/>
  <c r="D851" i="1"/>
  <c r="D852" i="1"/>
  <c r="D853" i="1"/>
  <c r="D854" i="1"/>
  <c r="D855" i="1"/>
  <c r="D856" i="1"/>
  <c r="D857" i="1"/>
  <c r="D858" i="1"/>
  <c r="D859" i="1"/>
  <c r="D860" i="1"/>
  <c r="D861" i="1"/>
  <c r="D862" i="1"/>
  <c r="D863" i="1"/>
  <c r="D864" i="1"/>
  <c r="D865" i="1"/>
  <c r="D866" i="1"/>
  <c r="D867" i="1"/>
  <c r="D868" i="1"/>
  <c r="D869" i="1"/>
  <c r="D870" i="1"/>
  <c r="D871" i="1"/>
  <c r="D872" i="1"/>
  <c r="D873" i="1"/>
  <c r="D874" i="1"/>
  <c r="D875" i="1"/>
  <c r="D876" i="1"/>
  <c r="D877" i="1"/>
  <c r="D878" i="1"/>
  <c r="D879" i="1"/>
  <c r="D880" i="1"/>
  <c r="D881" i="1"/>
  <c r="D882" i="1"/>
  <c r="D883" i="1"/>
  <c r="D884" i="1"/>
  <c r="D885" i="1"/>
  <c r="D886" i="1"/>
  <c r="D887" i="1"/>
  <c r="D888" i="1"/>
  <c r="D889" i="1"/>
  <c r="D890" i="1"/>
  <c r="D891" i="1"/>
  <c r="D892" i="1"/>
  <c r="D893" i="1"/>
  <c r="D894" i="1"/>
  <c r="D895" i="1"/>
  <c r="D896" i="1"/>
  <c r="D897" i="1"/>
  <c r="D898" i="1"/>
  <c r="D899" i="1"/>
  <c r="D900" i="1"/>
  <c r="D901" i="1"/>
  <c r="D902" i="1"/>
  <c r="D903" i="1"/>
  <c r="D904" i="1"/>
  <c r="D905" i="1"/>
  <c r="D906" i="1"/>
  <c r="D907" i="1"/>
  <c r="D908" i="1"/>
  <c r="D909" i="1"/>
  <c r="D910" i="1"/>
  <c r="D911" i="1"/>
  <c r="D912" i="1"/>
  <c r="D913" i="1"/>
  <c r="D914" i="1"/>
  <c r="D915" i="1"/>
  <c r="D916" i="1"/>
  <c r="D917" i="1"/>
  <c r="D918" i="1"/>
  <c r="D919" i="1"/>
  <c r="D920" i="1"/>
  <c r="D921" i="1"/>
  <c r="D922" i="1"/>
  <c r="D923" i="1"/>
  <c r="D924" i="1"/>
  <c r="D925" i="1"/>
  <c r="D926" i="1"/>
  <c r="D927" i="1"/>
  <c r="D928" i="1"/>
  <c r="D929" i="1"/>
  <c r="D930" i="1"/>
  <c r="D931" i="1"/>
  <c r="D932" i="1"/>
  <c r="D933" i="1"/>
  <c r="D934" i="1"/>
  <c r="D935" i="1"/>
  <c r="D936" i="1"/>
  <c r="D937" i="1"/>
  <c r="D938" i="1"/>
  <c r="D939" i="1"/>
  <c r="D940" i="1"/>
  <c r="D941" i="1"/>
  <c r="D942" i="1"/>
  <c r="D943" i="1"/>
  <c r="D944" i="1"/>
  <c r="D945" i="1"/>
  <c r="D946" i="1"/>
  <c r="D947" i="1"/>
  <c r="D948" i="1"/>
  <c r="D949" i="1"/>
  <c r="D950" i="1"/>
  <c r="D951" i="1"/>
  <c r="D952" i="1"/>
  <c r="D953" i="1"/>
  <c r="D954" i="1"/>
  <c r="D955" i="1"/>
  <c r="D956" i="1"/>
  <c r="D957" i="1"/>
  <c r="D958" i="1"/>
  <c r="D959" i="1"/>
  <c r="D960" i="1"/>
  <c r="D961" i="1"/>
  <c r="D962" i="1"/>
  <c r="D963" i="1"/>
  <c r="D964" i="1"/>
  <c r="D965" i="1"/>
  <c r="D966" i="1"/>
  <c r="D967" i="1"/>
  <c r="D968" i="1"/>
  <c r="D969" i="1"/>
  <c r="D970" i="1"/>
  <c r="D971" i="1"/>
  <c r="D972" i="1"/>
  <c r="D973" i="1"/>
  <c r="D974" i="1"/>
  <c r="D975" i="1"/>
  <c r="D976" i="1"/>
  <c r="D977" i="1"/>
  <c r="D978" i="1"/>
  <c r="D979" i="1"/>
  <c r="D980" i="1"/>
  <c r="D981" i="1"/>
  <c r="D982" i="1"/>
  <c r="D983" i="1"/>
  <c r="D984" i="1"/>
  <c r="D985" i="1"/>
  <c r="D986" i="1"/>
  <c r="D987" i="1"/>
  <c r="D988" i="1"/>
  <c r="D989" i="1"/>
  <c r="D990" i="1"/>
  <c r="D991" i="1"/>
  <c r="D992" i="1"/>
  <c r="D993" i="1"/>
  <c r="D994" i="1"/>
  <c r="D995" i="1"/>
  <c r="D996" i="1"/>
  <c r="D997" i="1"/>
  <c r="D998" i="1"/>
  <c r="D999" i="1"/>
  <c r="D1000" i="1"/>
  <c r="D1001" i="1"/>
  <c r="D1002" i="1"/>
  <c r="D1003" i="1"/>
  <c r="D1004" i="1"/>
  <c r="D1005" i="1"/>
  <c r="D1006" i="1"/>
  <c r="D1007" i="1"/>
  <c r="D1008" i="1"/>
  <c r="D1009" i="1"/>
  <c r="D1010" i="1"/>
  <c r="D1011" i="1"/>
  <c r="D1012" i="1"/>
  <c r="D1013" i="1"/>
  <c r="D1014" i="1"/>
  <c r="D1015" i="1"/>
  <c r="D1016" i="1"/>
  <c r="D1017" i="1"/>
  <c r="D1018" i="1"/>
  <c r="D1019" i="1"/>
  <c r="D1020" i="1"/>
  <c r="D1021" i="1"/>
  <c r="D1022" i="1"/>
  <c r="D1023" i="1"/>
  <c r="D1024" i="1"/>
  <c r="D1025" i="1"/>
  <c r="D1026" i="1"/>
  <c r="D1027" i="1"/>
  <c r="D1028" i="1"/>
  <c r="D1029" i="1"/>
  <c r="D1030" i="1"/>
  <c r="D1031" i="1"/>
  <c r="D1032" i="1"/>
  <c r="D1033" i="1"/>
  <c r="D1034" i="1"/>
  <c r="D1035" i="1"/>
  <c r="D1036" i="1"/>
  <c r="D1037" i="1"/>
  <c r="D1038" i="1"/>
  <c r="D1039" i="1"/>
  <c r="D1040" i="1"/>
  <c r="D1041" i="1"/>
  <c r="D1042" i="1"/>
  <c r="D1043" i="1"/>
  <c r="D1044" i="1"/>
  <c r="D1045" i="1"/>
  <c r="D1046" i="1"/>
  <c r="D1047" i="1"/>
  <c r="D1048" i="1"/>
  <c r="D1049" i="1"/>
  <c r="D1050" i="1"/>
  <c r="D1051" i="1"/>
  <c r="D1052" i="1"/>
  <c r="D1053" i="1"/>
  <c r="D1054" i="1"/>
  <c r="D1055" i="1"/>
  <c r="D1056" i="1"/>
  <c r="D1057" i="1"/>
  <c r="D1058" i="1"/>
  <c r="D1059" i="1"/>
  <c r="D1060" i="1"/>
  <c r="D1061" i="1"/>
  <c r="D1062" i="1"/>
  <c r="D1063" i="1"/>
  <c r="D1064" i="1"/>
  <c r="D1065" i="1"/>
  <c r="D1066" i="1"/>
  <c r="D1067" i="1"/>
  <c r="D1068" i="1"/>
  <c r="D1069" i="1"/>
  <c r="D1070" i="1"/>
  <c r="D1071" i="1"/>
  <c r="D1072" i="1"/>
  <c r="D1073" i="1"/>
  <c r="D1074" i="1"/>
  <c r="D1075" i="1"/>
  <c r="D1076" i="1"/>
  <c r="D1077" i="1"/>
  <c r="D1078" i="1"/>
  <c r="D1079" i="1"/>
  <c r="D1080" i="1"/>
  <c r="D1081" i="1"/>
  <c r="D1082" i="1"/>
  <c r="D1083" i="1"/>
  <c r="D1084" i="1"/>
  <c r="D1085" i="1"/>
  <c r="D1086" i="1"/>
  <c r="D1087" i="1"/>
  <c r="D1088" i="1"/>
  <c r="D1089" i="1"/>
  <c r="D1090" i="1"/>
  <c r="D1091" i="1"/>
  <c r="D1092" i="1"/>
  <c r="D1093" i="1"/>
  <c r="D1094" i="1"/>
  <c r="D1095" i="1"/>
  <c r="D1096" i="1"/>
  <c r="D1097" i="1"/>
  <c r="D1098" i="1"/>
  <c r="D1099" i="1"/>
  <c r="D1100" i="1"/>
  <c r="D1101" i="1"/>
  <c r="D1102" i="1"/>
  <c r="D1103" i="1"/>
  <c r="D1104" i="1"/>
  <c r="D1105" i="1"/>
  <c r="D1106" i="1"/>
  <c r="D1107" i="1"/>
  <c r="D1108" i="1"/>
  <c r="D1109" i="1"/>
  <c r="D1110" i="1"/>
  <c r="D1111" i="1"/>
  <c r="D1112" i="1"/>
  <c r="D1113" i="1"/>
  <c r="D1114" i="1"/>
  <c r="D1115" i="1"/>
  <c r="D1116" i="1"/>
  <c r="D1117" i="1"/>
  <c r="D1118" i="1"/>
  <c r="D1119" i="1"/>
  <c r="D1120" i="1"/>
  <c r="D1121" i="1"/>
  <c r="D1122" i="1"/>
  <c r="D1123" i="1"/>
  <c r="D1124" i="1"/>
  <c r="D1125" i="1"/>
  <c r="D1126" i="1"/>
  <c r="D1127" i="1"/>
  <c r="D1128" i="1"/>
  <c r="D1129" i="1"/>
  <c r="D1130" i="1"/>
  <c r="D1131" i="1"/>
  <c r="D1132" i="1"/>
  <c r="D1133" i="1"/>
  <c r="D1134" i="1"/>
  <c r="D1135" i="1"/>
  <c r="D1136" i="1"/>
  <c r="D1137" i="1"/>
  <c r="D1138" i="1"/>
  <c r="D1139" i="1"/>
  <c r="D1140" i="1"/>
  <c r="D1141" i="1"/>
  <c r="D1142" i="1"/>
  <c r="D1143" i="1"/>
  <c r="D1144" i="1"/>
  <c r="D1145" i="1"/>
  <c r="D1146" i="1"/>
  <c r="D1147" i="1"/>
  <c r="D1148" i="1"/>
  <c r="D1149" i="1"/>
  <c r="D1150" i="1"/>
  <c r="D1151" i="1"/>
  <c r="D1152" i="1"/>
  <c r="D1153" i="1"/>
  <c r="D1154" i="1"/>
  <c r="D1155" i="1"/>
  <c r="D1156" i="1"/>
  <c r="D1157" i="1"/>
  <c r="D1158" i="1"/>
  <c r="D1159" i="1"/>
  <c r="D1160" i="1"/>
  <c r="D1161" i="1"/>
  <c r="D1162" i="1"/>
  <c r="D1163" i="1"/>
  <c r="D1164" i="1"/>
  <c r="D1165" i="1"/>
  <c r="D1166" i="1"/>
  <c r="D1167" i="1"/>
  <c r="D1168" i="1"/>
  <c r="D1169" i="1"/>
  <c r="D1170" i="1"/>
  <c r="D1171" i="1"/>
  <c r="D1172" i="1"/>
  <c r="D1173" i="1"/>
  <c r="D1174" i="1"/>
  <c r="D1175" i="1"/>
  <c r="D1176" i="1"/>
  <c r="D1177" i="1"/>
  <c r="D1178" i="1"/>
  <c r="D1179" i="1"/>
  <c r="D1180" i="1"/>
  <c r="D1181" i="1"/>
  <c r="D1182" i="1"/>
  <c r="D1183" i="1"/>
  <c r="D1184" i="1"/>
  <c r="D1185" i="1"/>
  <c r="D1186" i="1"/>
  <c r="D1187" i="1"/>
  <c r="D1188" i="1"/>
  <c r="D1189" i="1"/>
  <c r="D1190" i="1"/>
  <c r="D1191" i="1"/>
  <c r="D1192" i="1"/>
  <c r="D1193" i="1"/>
  <c r="D1194" i="1"/>
  <c r="D1195" i="1"/>
  <c r="D1196" i="1"/>
  <c r="D1197" i="1"/>
  <c r="D1198" i="1"/>
  <c r="D1199" i="1"/>
  <c r="D1200" i="1"/>
  <c r="D1201" i="1"/>
  <c r="D1202" i="1"/>
  <c r="D1203" i="1"/>
  <c r="D1204" i="1"/>
  <c r="D1205" i="1"/>
  <c r="D1206" i="1"/>
  <c r="D1207" i="1"/>
  <c r="D1208" i="1"/>
  <c r="D1209" i="1"/>
  <c r="D1210" i="1"/>
  <c r="D1211" i="1"/>
  <c r="D1212" i="1"/>
  <c r="D1213" i="1"/>
  <c r="D1214" i="1"/>
  <c r="D1215" i="1"/>
  <c r="D1216" i="1"/>
  <c r="D1217" i="1"/>
  <c r="D1218" i="1"/>
  <c r="D1219" i="1"/>
  <c r="D1220" i="1"/>
  <c r="D1221" i="1"/>
  <c r="D1222" i="1"/>
  <c r="D1223" i="1"/>
  <c r="D1224" i="1"/>
  <c r="D1225" i="1"/>
  <c r="D1226" i="1"/>
  <c r="D1227" i="1"/>
  <c r="D1228" i="1"/>
  <c r="D1229" i="1"/>
  <c r="D1230" i="1"/>
  <c r="D1231" i="1"/>
  <c r="D1232" i="1"/>
  <c r="D1233" i="1"/>
  <c r="D1234" i="1"/>
  <c r="D1235" i="1"/>
  <c r="D1236" i="1"/>
  <c r="D1237" i="1"/>
  <c r="D1238" i="1"/>
  <c r="D1239" i="1"/>
  <c r="D1240" i="1"/>
  <c r="D1241" i="1"/>
  <c r="D1242" i="1"/>
  <c r="D1243" i="1"/>
  <c r="D1244" i="1"/>
  <c r="D1245" i="1"/>
  <c r="D1246" i="1"/>
  <c r="D1247" i="1"/>
  <c r="D1248" i="1"/>
  <c r="D1249" i="1"/>
  <c r="D1250" i="1"/>
  <c r="D1251" i="1"/>
  <c r="D1252" i="1"/>
  <c r="D1253" i="1"/>
  <c r="D1254" i="1"/>
  <c r="D1255" i="1"/>
  <c r="D1256" i="1"/>
  <c r="D1257" i="1"/>
  <c r="D1258" i="1"/>
  <c r="D1259" i="1"/>
  <c r="D1260" i="1"/>
  <c r="D1261" i="1"/>
  <c r="D1262" i="1"/>
  <c r="D1263" i="1"/>
  <c r="D1264" i="1"/>
  <c r="D1265" i="1"/>
  <c r="D1266" i="1"/>
  <c r="D1267" i="1"/>
  <c r="D1268" i="1"/>
  <c r="D1269" i="1"/>
  <c r="D1270" i="1"/>
  <c r="D1271" i="1"/>
  <c r="D1272" i="1"/>
  <c r="D1273" i="1"/>
  <c r="D1274" i="1"/>
  <c r="D1275" i="1"/>
  <c r="D1276" i="1"/>
  <c r="D1277" i="1"/>
  <c r="D1278" i="1"/>
  <c r="D1279" i="1"/>
  <c r="D1280" i="1"/>
  <c r="D1281" i="1"/>
  <c r="D1282" i="1"/>
  <c r="D1283" i="1"/>
  <c r="D1284" i="1"/>
  <c r="D1285" i="1"/>
  <c r="D1286" i="1"/>
  <c r="D1287" i="1"/>
  <c r="D1288" i="1"/>
  <c r="D1289" i="1"/>
  <c r="D1290" i="1"/>
  <c r="D1291" i="1"/>
  <c r="D1292" i="1"/>
  <c r="D1293" i="1"/>
  <c r="D1294" i="1"/>
  <c r="D1295" i="1"/>
  <c r="D1296" i="1"/>
  <c r="D1297" i="1"/>
  <c r="D1298" i="1"/>
  <c r="D1299" i="1"/>
  <c r="D1300" i="1"/>
  <c r="D1301" i="1"/>
  <c r="D1302" i="1"/>
  <c r="D1303" i="1"/>
  <c r="D1304" i="1"/>
  <c r="D1305" i="1"/>
  <c r="D1306" i="1"/>
  <c r="D1307" i="1"/>
  <c r="D1308" i="1"/>
  <c r="D1309" i="1"/>
  <c r="D1310" i="1"/>
  <c r="D1311" i="1"/>
  <c r="D1312" i="1"/>
  <c r="D1313" i="1"/>
  <c r="D1314" i="1"/>
  <c r="D1315" i="1"/>
  <c r="D1316" i="1"/>
  <c r="D1317" i="1"/>
  <c r="D1318" i="1"/>
  <c r="D1319" i="1"/>
  <c r="D1320" i="1"/>
  <c r="D1321" i="1"/>
  <c r="D1322" i="1"/>
  <c r="D1323" i="1"/>
  <c r="D1324" i="1"/>
  <c r="D1325" i="1"/>
  <c r="D1326" i="1"/>
  <c r="D1327" i="1"/>
  <c r="D1328" i="1"/>
  <c r="D1329" i="1"/>
  <c r="D1330" i="1"/>
  <c r="D1331" i="1"/>
  <c r="D1332" i="1"/>
  <c r="D1333" i="1"/>
  <c r="D1334" i="1"/>
  <c r="D1335" i="1"/>
  <c r="D1336" i="1"/>
  <c r="D1337" i="1"/>
  <c r="D1338" i="1"/>
  <c r="D1339" i="1"/>
  <c r="D1340" i="1"/>
  <c r="D1341" i="1"/>
  <c r="D1342" i="1"/>
  <c r="D1343" i="1"/>
  <c r="D1344" i="1"/>
  <c r="D1345" i="1"/>
  <c r="D1346" i="1"/>
  <c r="D1347" i="1"/>
  <c r="D1348" i="1"/>
  <c r="D1349" i="1"/>
  <c r="D1350" i="1"/>
  <c r="D1351" i="1"/>
  <c r="D1352" i="1"/>
  <c r="D1353" i="1"/>
  <c r="D1354" i="1"/>
  <c r="D1355" i="1"/>
  <c r="D1356" i="1"/>
  <c r="D1357" i="1"/>
  <c r="D1358" i="1"/>
  <c r="D1359" i="1"/>
  <c r="D1360" i="1"/>
  <c r="D1361" i="1"/>
  <c r="D1362" i="1"/>
  <c r="D1363" i="1"/>
  <c r="D1364" i="1"/>
  <c r="D1365" i="1"/>
  <c r="D1366" i="1"/>
  <c r="D1367" i="1"/>
  <c r="D1368" i="1"/>
  <c r="D1369" i="1"/>
  <c r="D1370" i="1"/>
  <c r="D1371" i="1"/>
  <c r="D1372" i="1"/>
  <c r="D1373" i="1"/>
  <c r="D1374" i="1"/>
  <c r="D1375" i="1"/>
  <c r="D1376" i="1"/>
  <c r="D1377" i="1"/>
  <c r="D1378" i="1"/>
  <c r="D1379" i="1"/>
  <c r="D1380" i="1"/>
  <c r="D1381" i="1"/>
  <c r="D1382" i="1"/>
  <c r="D1383" i="1"/>
  <c r="D1384" i="1"/>
  <c r="D1385" i="1"/>
  <c r="D1386" i="1"/>
  <c r="D1387" i="1"/>
  <c r="D1388" i="1"/>
  <c r="D1389" i="1"/>
  <c r="D1390" i="1"/>
  <c r="D1391" i="1"/>
  <c r="D1392" i="1"/>
  <c r="D1393" i="1"/>
  <c r="D1394" i="1"/>
  <c r="D1395" i="1"/>
  <c r="D1396" i="1"/>
  <c r="D1397" i="1"/>
  <c r="D1398" i="1"/>
  <c r="D1399" i="1"/>
  <c r="D1400" i="1"/>
  <c r="D1401" i="1"/>
  <c r="D1402" i="1"/>
  <c r="D1403" i="1"/>
  <c r="D1404" i="1"/>
  <c r="D1405" i="1"/>
  <c r="D1406" i="1"/>
  <c r="D1407" i="1"/>
  <c r="D1408" i="1"/>
  <c r="D1409" i="1"/>
  <c r="D1410" i="1"/>
  <c r="D1411" i="1"/>
  <c r="D1412" i="1"/>
  <c r="D1413" i="1"/>
  <c r="D1414" i="1"/>
  <c r="D1415" i="1"/>
  <c r="D1416" i="1"/>
  <c r="D1417" i="1"/>
  <c r="D1418" i="1"/>
  <c r="D1419" i="1"/>
  <c r="D1420" i="1"/>
  <c r="D1421" i="1"/>
  <c r="D1422" i="1"/>
  <c r="D1423" i="1"/>
  <c r="D1424" i="1"/>
  <c r="D1425" i="1"/>
  <c r="D1426" i="1"/>
  <c r="D1427" i="1"/>
  <c r="D1428" i="1"/>
  <c r="D1429" i="1"/>
  <c r="D1430" i="1"/>
  <c r="D1431" i="1"/>
  <c r="D1432" i="1"/>
  <c r="D1433" i="1"/>
  <c r="D1434" i="1"/>
  <c r="D1435" i="1"/>
  <c r="D1436" i="1"/>
  <c r="D1437" i="1"/>
  <c r="D1438" i="1"/>
  <c r="D1439" i="1"/>
  <c r="D1440" i="1"/>
  <c r="D1441" i="1"/>
  <c r="D1442" i="1"/>
  <c r="D1443" i="1"/>
  <c r="D1444" i="1"/>
  <c r="D1445" i="1"/>
  <c r="D1446" i="1"/>
  <c r="D1447" i="1"/>
  <c r="D1448" i="1"/>
  <c r="D1449" i="1"/>
  <c r="D1450" i="1"/>
  <c r="D1451" i="1"/>
  <c r="D1452" i="1"/>
  <c r="D1453" i="1"/>
  <c r="D1454" i="1"/>
  <c r="D1455" i="1"/>
  <c r="D1456" i="1"/>
  <c r="D1457" i="1"/>
  <c r="D1458" i="1"/>
  <c r="D1459" i="1"/>
  <c r="D1460" i="1"/>
  <c r="D1461" i="1"/>
  <c r="D1462" i="1"/>
  <c r="D1463" i="1"/>
  <c r="D1464" i="1"/>
  <c r="D1465" i="1"/>
  <c r="D1466" i="1"/>
  <c r="D1467" i="1"/>
  <c r="D1468" i="1"/>
  <c r="D1469" i="1"/>
  <c r="D1470" i="1"/>
  <c r="D1471" i="1"/>
  <c r="D1472" i="1"/>
  <c r="D1473" i="1"/>
  <c r="D1474" i="1"/>
  <c r="D1475" i="1"/>
  <c r="D1476" i="1"/>
  <c r="D1477" i="1"/>
  <c r="D1478" i="1"/>
  <c r="D1479" i="1"/>
  <c r="D1480" i="1"/>
  <c r="D1481" i="1"/>
  <c r="D1482" i="1"/>
  <c r="D1483" i="1"/>
  <c r="D1484" i="1"/>
  <c r="D1485" i="1"/>
  <c r="D1486" i="1"/>
  <c r="D1487" i="1"/>
  <c r="D1488" i="1"/>
  <c r="D1489" i="1"/>
  <c r="D1490" i="1"/>
  <c r="D1491" i="1"/>
  <c r="D1492" i="1"/>
  <c r="D1493" i="1"/>
  <c r="D1494" i="1"/>
  <c r="D1495" i="1"/>
  <c r="D1496" i="1"/>
  <c r="D1497" i="1"/>
  <c r="D1498" i="1"/>
  <c r="D1499" i="1"/>
  <c r="D1500" i="1"/>
  <c r="D1501" i="1"/>
  <c r="D1502" i="1"/>
  <c r="D1503" i="1"/>
  <c r="D1504" i="1"/>
  <c r="D1505" i="1"/>
  <c r="D1506" i="1"/>
  <c r="D1507" i="1"/>
  <c r="D1508" i="1"/>
  <c r="D1509" i="1"/>
  <c r="D1510" i="1"/>
  <c r="D1511" i="1"/>
  <c r="D1512" i="1"/>
  <c r="D1513" i="1"/>
  <c r="D1514" i="1"/>
  <c r="D1515" i="1"/>
  <c r="D1516" i="1"/>
  <c r="D1517" i="1"/>
  <c r="D1518" i="1"/>
  <c r="D1519" i="1"/>
  <c r="D1520" i="1"/>
  <c r="D1521" i="1"/>
  <c r="D1522" i="1"/>
  <c r="D1523" i="1"/>
  <c r="D1524" i="1"/>
  <c r="D1525" i="1"/>
  <c r="D1526" i="1"/>
  <c r="D1527" i="1"/>
  <c r="D1528" i="1"/>
  <c r="D1529" i="1"/>
  <c r="D1530" i="1"/>
  <c r="D1531" i="1"/>
  <c r="D1532" i="1"/>
  <c r="D1533" i="1"/>
  <c r="D1534" i="1"/>
  <c r="D1535" i="1"/>
  <c r="D1536" i="1"/>
  <c r="D1537" i="1"/>
  <c r="D1538" i="1"/>
  <c r="D1539" i="1"/>
  <c r="D1540" i="1"/>
  <c r="D1541" i="1"/>
  <c r="D1542" i="1"/>
  <c r="D1543" i="1"/>
  <c r="D1544" i="1"/>
  <c r="D1545" i="1"/>
  <c r="D1546" i="1"/>
  <c r="D1547" i="1"/>
  <c r="D1548" i="1"/>
  <c r="D1549" i="1"/>
  <c r="D1550" i="1"/>
  <c r="D1551" i="1"/>
  <c r="D1552" i="1"/>
  <c r="D1553" i="1"/>
  <c r="D1554" i="1"/>
  <c r="D1555" i="1"/>
  <c r="D1556" i="1"/>
  <c r="D1557" i="1"/>
  <c r="D1558" i="1"/>
  <c r="D1559" i="1"/>
  <c r="D1560" i="1"/>
  <c r="D1561" i="1"/>
  <c r="D1562" i="1"/>
  <c r="D1563" i="1"/>
  <c r="D1564" i="1"/>
  <c r="D1565" i="1"/>
  <c r="D1566" i="1"/>
  <c r="D1567" i="1"/>
  <c r="D1568" i="1"/>
  <c r="D1569" i="1"/>
  <c r="D1570" i="1"/>
  <c r="D1571" i="1"/>
  <c r="D1572" i="1"/>
  <c r="D1573" i="1"/>
  <c r="D1574" i="1"/>
  <c r="D1575" i="1"/>
  <c r="D1576" i="1"/>
  <c r="D1577" i="1"/>
  <c r="D1578" i="1"/>
  <c r="D1579" i="1"/>
  <c r="D1580" i="1"/>
  <c r="D1581" i="1"/>
  <c r="D1582" i="1"/>
  <c r="D1583" i="1"/>
  <c r="D1584" i="1"/>
  <c r="D1585" i="1"/>
  <c r="D1586" i="1"/>
  <c r="D1587" i="1"/>
  <c r="D1588" i="1"/>
  <c r="D1589" i="1"/>
  <c r="D1590" i="1"/>
  <c r="D1591" i="1"/>
  <c r="D1592" i="1"/>
  <c r="D1593" i="1"/>
  <c r="D1594" i="1"/>
  <c r="D1595" i="1"/>
  <c r="D1596" i="1"/>
  <c r="D1597" i="1"/>
  <c r="D1598" i="1"/>
  <c r="D1599" i="1"/>
  <c r="D1600" i="1"/>
  <c r="D1601" i="1"/>
  <c r="D1602" i="1"/>
  <c r="D1603" i="1"/>
  <c r="D1604" i="1"/>
  <c r="D1605" i="1"/>
  <c r="D1606" i="1"/>
  <c r="D1607" i="1"/>
  <c r="D1608" i="1"/>
  <c r="D1609" i="1"/>
  <c r="D1610" i="1"/>
  <c r="D1611" i="1"/>
  <c r="D1612" i="1"/>
  <c r="D1613" i="1"/>
  <c r="D1614" i="1"/>
  <c r="D1615" i="1"/>
  <c r="D1616" i="1"/>
  <c r="D1617" i="1"/>
  <c r="D1618" i="1"/>
  <c r="D1619" i="1"/>
  <c r="D1620" i="1"/>
  <c r="D1621" i="1"/>
  <c r="D1622" i="1"/>
  <c r="D1623" i="1"/>
  <c r="D1624" i="1"/>
  <c r="D1625" i="1"/>
  <c r="D1626" i="1"/>
  <c r="D1627" i="1"/>
  <c r="D1628" i="1"/>
  <c r="D1629" i="1"/>
  <c r="D1630" i="1"/>
  <c r="D1631" i="1"/>
  <c r="D1632" i="1"/>
  <c r="D1633" i="1"/>
  <c r="D1634" i="1"/>
  <c r="D1635" i="1"/>
  <c r="D1636" i="1"/>
  <c r="D1637" i="1"/>
  <c r="D1638" i="1"/>
  <c r="D1639" i="1"/>
  <c r="D1640" i="1"/>
  <c r="D1641" i="1"/>
  <c r="D1642" i="1"/>
  <c r="D1643" i="1"/>
  <c r="D1644" i="1"/>
  <c r="D1645" i="1"/>
  <c r="D1646" i="1"/>
  <c r="D1647" i="1"/>
  <c r="D1648" i="1"/>
  <c r="D1649" i="1"/>
  <c r="D1650" i="1"/>
  <c r="D1651" i="1"/>
  <c r="D1652" i="1"/>
  <c r="D1653" i="1"/>
  <c r="D1654" i="1"/>
  <c r="D1655" i="1"/>
  <c r="D1656" i="1"/>
  <c r="D1657" i="1"/>
  <c r="D1658" i="1"/>
  <c r="D1659" i="1"/>
  <c r="D1660" i="1"/>
  <c r="D1661" i="1"/>
  <c r="D1662" i="1"/>
  <c r="D1663" i="1"/>
  <c r="D1664" i="1"/>
  <c r="D1665" i="1"/>
  <c r="D1666" i="1"/>
  <c r="D1667" i="1"/>
  <c r="D1668" i="1"/>
  <c r="D1669" i="1"/>
  <c r="D1670" i="1"/>
  <c r="D1671" i="1"/>
  <c r="D1672" i="1"/>
  <c r="D1673" i="1"/>
  <c r="D1674" i="1"/>
  <c r="D1675" i="1"/>
  <c r="D1676" i="1"/>
  <c r="D1677" i="1"/>
  <c r="D1678" i="1"/>
  <c r="D1679" i="1"/>
  <c r="D1680" i="1"/>
  <c r="D1681" i="1"/>
  <c r="D1682" i="1"/>
  <c r="D1683" i="1"/>
  <c r="D1684" i="1"/>
  <c r="D1685" i="1"/>
  <c r="D1686" i="1"/>
  <c r="D1687" i="1"/>
  <c r="D1688" i="1"/>
  <c r="D1689" i="1"/>
  <c r="D1690" i="1"/>
  <c r="D1691" i="1"/>
  <c r="D1692" i="1"/>
  <c r="D1693" i="1"/>
  <c r="D1694" i="1"/>
  <c r="D1695" i="1"/>
  <c r="D1696" i="1"/>
  <c r="D1697" i="1"/>
  <c r="D1698" i="1"/>
  <c r="D1699" i="1"/>
  <c r="D1700" i="1"/>
  <c r="D1701" i="1"/>
  <c r="D1702" i="1"/>
  <c r="D1703" i="1"/>
  <c r="D1704" i="1"/>
  <c r="D1705" i="1"/>
  <c r="D1706" i="1"/>
  <c r="D1707" i="1"/>
  <c r="D1708" i="1"/>
  <c r="D1709" i="1"/>
  <c r="D1710" i="1"/>
  <c r="D1711" i="1"/>
  <c r="D1712" i="1"/>
  <c r="D1713" i="1"/>
  <c r="D1714" i="1"/>
  <c r="D1715" i="1"/>
  <c r="D1716" i="1"/>
  <c r="D1717" i="1"/>
  <c r="D1718" i="1"/>
  <c r="D1719" i="1"/>
  <c r="D1720" i="1"/>
  <c r="D1721" i="1"/>
  <c r="D1722" i="1"/>
  <c r="D1723" i="1"/>
  <c r="D1724" i="1"/>
  <c r="D1725" i="1"/>
  <c r="D1726" i="1"/>
  <c r="D1727" i="1"/>
  <c r="D1728" i="1"/>
  <c r="D1729" i="1"/>
  <c r="D1730" i="1"/>
  <c r="D1731" i="1"/>
  <c r="D1732" i="1"/>
  <c r="D1733" i="1"/>
  <c r="D1734" i="1"/>
  <c r="D1735" i="1"/>
  <c r="D1736" i="1"/>
  <c r="D1737" i="1"/>
  <c r="D1738" i="1"/>
  <c r="D1739" i="1"/>
  <c r="D1740" i="1"/>
  <c r="D1741" i="1"/>
  <c r="D1742" i="1"/>
  <c r="D1743" i="1"/>
  <c r="D1744" i="1"/>
  <c r="D1745" i="1"/>
  <c r="D1746" i="1"/>
  <c r="D1747" i="1"/>
  <c r="D1748" i="1"/>
  <c r="D1749" i="1"/>
  <c r="D1750" i="1"/>
  <c r="D1751" i="1"/>
  <c r="D1752" i="1"/>
  <c r="D1753" i="1"/>
  <c r="D1754" i="1"/>
  <c r="D1755" i="1"/>
  <c r="D1756" i="1"/>
  <c r="D1757" i="1"/>
  <c r="D1758" i="1"/>
  <c r="D1759" i="1"/>
  <c r="D1760" i="1"/>
  <c r="D1761" i="1"/>
  <c r="D1762" i="1"/>
  <c r="D1763" i="1"/>
  <c r="D1764" i="1"/>
  <c r="D1765" i="1"/>
  <c r="D1766" i="1"/>
  <c r="D1767" i="1"/>
  <c r="D1768" i="1"/>
  <c r="D1769" i="1"/>
  <c r="D1770" i="1"/>
  <c r="D1771" i="1"/>
  <c r="D1772" i="1"/>
  <c r="D1773" i="1"/>
  <c r="D1774" i="1"/>
  <c r="D1775" i="1"/>
  <c r="D1776" i="1"/>
  <c r="D1777" i="1"/>
  <c r="D1778" i="1"/>
  <c r="D1779" i="1"/>
  <c r="D1780" i="1"/>
  <c r="D1781" i="1"/>
  <c r="D1782" i="1"/>
  <c r="D1783" i="1"/>
  <c r="D1784" i="1"/>
  <c r="D1785" i="1"/>
  <c r="D1786" i="1"/>
  <c r="D1787" i="1"/>
  <c r="D1788" i="1"/>
  <c r="D1789" i="1"/>
  <c r="D1790" i="1"/>
  <c r="D1791" i="1"/>
  <c r="D1792" i="1"/>
  <c r="D1793" i="1"/>
  <c r="D1794" i="1"/>
  <c r="D1795" i="1"/>
  <c r="D1796" i="1"/>
  <c r="D1797" i="1"/>
  <c r="D1798" i="1"/>
  <c r="D1799" i="1"/>
  <c r="D1800" i="1"/>
  <c r="D1801" i="1"/>
  <c r="D1802" i="1"/>
  <c r="D1803" i="1"/>
  <c r="D1804" i="1"/>
  <c r="D1805" i="1"/>
  <c r="D1806" i="1"/>
  <c r="D1807" i="1"/>
  <c r="D1808" i="1"/>
  <c r="D1809" i="1"/>
  <c r="D1810" i="1"/>
  <c r="D1811" i="1"/>
  <c r="D1812" i="1"/>
  <c r="D1813" i="1"/>
  <c r="D1814" i="1"/>
  <c r="D1815" i="1"/>
  <c r="D1816" i="1"/>
  <c r="D1817" i="1"/>
  <c r="D1818" i="1"/>
  <c r="D1819" i="1"/>
  <c r="D1820" i="1"/>
  <c r="D1821" i="1"/>
  <c r="D1822" i="1"/>
  <c r="D1823" i="1"/>
  <c r="D1824" i="1"/>
  <c r="D1825" i="1"/>
  <c r="D1826" i="1"/>
  <c r="D1827" i="1"/>
  <c r="D1828" i="1"/>
  <c r="D1829" i="1"/>
  <c r="D1830" i="1"/>
  <c r="D1831" i="1"/>
  <c r="D1832" i="1"/>
  <c r="D1833" i="1"/>
  <c r="D1834" i="1"/>
  <c r="D1835" i="1"/>
  <c r="D1836" i="1"/>
  <c r="D1837" i="1"/>
  <c r="D1838" i="1"/>
  <c r="D1839" i="1"/>
  <c r="D1840" i="1"/>
  <c r="D1841" i="1"/>
  <c r="D1842" i="1"/>
  <c r="D1843" i="1"/>
  <c r="D1844" i="1"/>
  <c r="D1845" i="1"/>
  <c r="D1846" i="1"/>
  <c r="D1847" i="1"/>
  <c r="D1848" i="1"/>
  <c r="D1849" i="1"/>
  <c r="D1850" i="1"/>
  <c r="D1851" i="1"/>
  <c r="D1852" i="1"/>
  <c r="D1853" i="1"/>
  <c r="D1854" i="1"/>
  <c r="D1855" i="1"/>
  <c r="D1856" i="1"/>
  <c r="D1857" i="1"/>
  <c r="D1858" i="1"/>
  <c r="D1859" i="1"/>
  <c r="D1860" i="1"/>
  <c r="D1861" i="1"/>
  <c r="D1862" i="1"/>
  <c r="D1863" i="1"/>
  <c r="D1864" i="1"/>
  <c r="D1865" i="1"/>
  <c r="D1866" i="1"/>
  <c r="D1867" i="1"/>
  <c r="D1868" i="1"/>
  <c r="D1869" i="1"/>
  <c r="D1870" i="1"/>
  <c r="D1871" i="1"/>
  <c r="D1872" i="1"/>
  <c r="D1873" i="1"/>
  <c r="D1874" i="1"/>
  <c r="D1875" i="1"/>
  <c r="D1876" i="1"/>
  <c r="D1877" i="1"/>
  <c r="D1878" i="1"/>
  <c r="D1879" i="1"/>
  <c r="D1880" i="1"/>
  <c r="D1881" i="1"/>
  <c r="D1882" i="1"/>
  <c r="D1883" i="1"/>
  <c r="D1884" i="1"/>
  <c r="D1885" i="1"/>
  <c r="D1886" i="1"/>
  <c r="D1887" i="1"/>
  <c r="D1888" i="1"/>
  <c r="D1889" i="1"/>
  <c r="D1890" i="1"/>
  <c r="D1891" i="1"/>
  <c r="D1892" i="1"/>
  <c r="D1893" i="1"/>
  <c r="D1894" i="1"/>
  <c r="D1895" i="1"/>
  <c r="D1896" i="1"/>
  <c r="D1897" i="1"/>
  <c r="D1898" i="1"/>
  <c r="D1899" i="1"/>
  <c r="D1900" i="1"/>
  <c r="D1901" i="1"/>
  <c r="D1902" i="1"/>
  <c r="D1903" i="1"/>
  <c r="D1904" i="1"/>
  <c r="D1905" i="1"/>
  <c r="D1906" i="1"/>
  <c r="D1907" i="1"/>
  <c r="D1908" i="1"/>
  <c r="D1909" i="1"/>
  <c r="D1910" i="1"/>
  <c r="D1911" i="1"/>
  <c r="D1912" i="1"/>
  <c r="D1913" i="1"/>
  <c r="D1914" i="1"/>
  <c r="D1915" i="1"/>
  <c r="D1916" i="1"/>
  <c r="D1917" i="1"/>
  <c r="D1918" i="1"/>
  <c r="D1919" i="1"/>
  <c r="D1920" i="1"/>
  <c r="D1921" i="1"/>
  <c r="D1922" i="1"/>
  <c r="D1923" i="1"/>
  <c r="D1924" i="1"/>
  <c r="D1925" i="1"/>
  <c r="D1926" i="1"/>
  <c r="D1927" i="1"/>
  <c r="D1928" i="1"/>
  <c r="D1929" i="1"/>
  <c r="D1930" i="1"/>
  <c r="D1931" i="1"/>
  <c r="D1932" i="1"/>
  <c r="D1933" i="1"/>
  <c r="D1934" i="1"/>
  <c r="D1935" i="1"/>
  <c r="D1936" i="1"/>
  <c r="D1937" i="1"/>
  <c r="D1938" i="1"/>
  <c r="D1939" i="1"/>
  <c r="D1940" i="1"/>
  <c r="D1941" i="1"/>
  <c r="D1942" i="1"/>
  <c r="D1943" i="1"/>
  <c r="D1944" i="1"/>
  <c r="D1945" i="1"/>
  <c r="D1946" i="1"/>
  <c r="D1947" i="1"/>
  <c r="D1948" i="1"/>
  <c r="D1949" i="1"/>
  <c r="D1950" i="1"/>
  <c r="D1951" i="1"/>
  <c r="D1952" i="1"/>
  <c r="D1953" i="1"/>
  <c r="D1954" i="1"/>
  <c r="D1955" i="1"/>
  <c r="D1956" i="1"/>
  <c r="D1957" i="1"/>
  <c r="D1958" i="1"/>
  <c r="D1959" i="1"/>
  <c r="D1960" i="1"/>
  <c r="D1961" i="1"/>
  <c r="D1962" i="1"/>
  <c r="D1963" i="1"/>
  <c r="D1964" i="1"/>
  <c r="D1965" i="1"/>
  <c r="D1966" i="1"/>
  <c r="D1967" i="1"/>
  <c r="D1968" i="1"/>
  <c r="D1969" i="1"/>
  <c r="D1970" i="1"/>
  <c r="D1971" i="1"/>
  <c r="D1972" i="1"/>
  <c r="D1973" i="1"/>
  <c r="D1974" i="1"/>
  <c r="D1975" i="1"/>
  <c r="D1976" i="1"/>
  <c r="D1977" i="1"/>
  <c r="D1978" i="1"/>
  <c r="D1979" i="1"/>
  <c r="D1980" i="1"/>
  <c r="D1981" i="1"/>
  <c r="D1982" i="1"/>
  <c r="D1983" i="1"/>
  <c r="D1984" i="1"/>
  <c r="D1985" i="1"/>
  <c r="D1986" i="1"/>
  <c r="D1987" i="1"/>
  <c r="D1988" i="1"/>
  <c r="D1989" i="1"/>
  <c r="D1990" i="1"/>
  <c r="D1991" i="1"/>
  <c r="D1992" i="1"/>
  <c r="D1993" i="1"/>
  <c r="D1994" i="1"/>
  <c r="D1995" i="1"/>
  <c r="D1996" i="1"/>
  <c r="D1997" i="1"/>
  <c r="D1998" i="1"/>
  <c r="D1999" i="1"/>
  <c r="D2000" i="1"/>
  <c r="D2001" i="1"/>
  <c r="D2002" i="1"/>
  <c r="D2003" i="1"/>
  <c r="D2004" i="1"/>
  <c r="D2005" i="1"/>
  <c r="D2006" i="1"/>
  <c r="D2007" i="1"/>
  <c r="D2008" i="1"/>
  <c r="D2009" i="1"/>
  <c r="D2010" i="1"/>
  <c r="D2011" i="1"/>
  <c r="D2012" i="1"/>
  <c r="D2013" i="1"/>
  <c r="D2014" i="1"/>
  <c r="D2015" i="1"/>
  <c r="D2016" i="1"/>
  <c r="D2017" i="1"/>
  <c r="D2018" i="1"/>
  <c r="D2019" i="1"/>
  <c r="D2020" i="1"/>
  <c r="D2021" i="1"/>
  <c r="D2022" i="1"/>
  <c r="D2023" i="1"/>
  <c r="D2024" i="1"/>
  <c r="D2025" i="1"/>
  <c r="D2026" i="1"/>
  <c r="D2027" i="1"/>
  <c r="D2028" i="1"/>
  <c r="D2029" i="1"/>
  <c r="D2030" i="1"/>
  <c r="D2031" i="1"/>
  <c r="D2032" i="1"/>
  <c r="D2033" i="1"/>
  <c r="D2034" i="1"/>
  <c r="D2035" i="1"/>
  <c r="D2036" i="1"/>
  <c r="D2037" i="1"/>
  <c r="D2038" i="1"/>
  <c r="D2039" i="1"/>
  <c r="D2040" i="1"/>
  <c r="D2041" i="1"/>
  <c r="D2042" i="1"/>
  <c r="D2043" i="1"/>
  <c r="D2044" i="1"/>
  <c r="D2045" i="1"/>
  <c r="D2046" i="1"/>
  <c r="D2047" i="1"/>
  <c r="D2048" i="1"/>
  <c r="D2049" i="1"/>
  <c r="D2050" i="1"/>
  <c r="D2051" i="1"/>
  <c r="D2052" i="1"/>
  <c r="D2053" i="1"/>
  <c r="D2054" i="1"/>
  <c r="D2055" i="1"/>
  <c r="D2056" i="1"/>
  <c r="D2057" i="1"/>
  <c r="D2058" i="1"/>
  <c r="D2059" i="1"/>
  <c r="D2060" i="1"/>
  <c r="D2061" i="1"/>
  <c r="D2062" i="1"/>
  <c r="D2063" i="1"/>
  <c r="D2064" i="1"/>
  <c r="D2065" i="1"/>
  <c r="D2066" i="1"/>
  <c r="D2067" i="1"/>
  <c r="D2068" i="1"/>
  <c r="D2069" i="1"/>
  <c r="D2070" i="1"/>
  <c r="D2071" i="1"/>
  <c r="D2072" i="1"/>
  <c r="D2073" i="1"/>
  <c r="D2074" i="1"/>
  <c r="D2075" i="1"/>
  <c r="D2076" i="1"/>
  <c r="D2077" i="1"/>
  <c r="D2078" i="1"/>
  <c r="D2079" i="1"/>
  <c r="D2080" i="1"/>
  <c r="D2081" i="1"/>
  <c r="D2082" i="1"/>
  <c r="D2083" i="1"/>
  <c r="D2084" i="1"/>
  <c r="D2085" i="1"/>
  <c r="D2086" i="1"/>
  <c r="D2087" i="1"/>
  <c r="D2088" i="1"/>
  <c r="D2089" i="1"/>
  <c r="D2090" i="1"/>
  <c r="D2091" i="1"/>
  <c r="D2092" i="1"/>
  <c r="D2093" i="1"/>
  <c r="D2094" i="1"/>
  <c r="D2095" i="1"/>
  <c r="D2096" i="1"/>
  <c r="D2097" i="1"/>
  <c r="D2098" i="1"/>
  <c r="D2099" i="1"/>
  <c r="D2100" i="1"/>
  <c r="D2101" i="1"/>
  <c r="D2102" i="1"/>
  <c r="D2103" i="1"/>
  <c r="D2104" i="1"/>
  <c r="D2105" i="1"/>
  <c r="D2106" i="1"/>
  <c r="D2107" i="1"/>
  <c r="D2108" i="1"/>
  <c r="D2109" i="1"/>
  <c r="D2110" i="1"/>
  <c r="D2111" i="1"/>
  <c r="D2112" i="1"/>
  <c r="D2113" i="1"/>
  <c r="D2114" i="1"/>
  <c r="D2115" i="1"/>
  <c r="D2116" i="1"/>
  <c r="D2117" i="1"/>
  <c r="D2118" i="1"/>
  <c r="D2119" i="1"/>
  <c r="D2120" i="1"/>
  <c r="D2121" i="1"/>
  <c r="D2122" i="1"/>
  <c r="D2123" i="1"/>
  <c r="D2124" i="1"/>
  <c r="D2125" i="1"/>
  <c r="D2126" i="1"/>
  <c r="D2127" i="1"/>
  <c r="D2128" i="1"/>
  <c r="D2129" i="1"/>
  <c r="D2130" i="1"/>
  <c r="D2131" i="1"/>
  <c r="D2132" i="1"/>
  <c r="D2133" i="1"/>
  <c r="D2134" i="1"/>
  <c r="D2135" i="1"/>
  <c r="D2136" i="1"/>
  <c r="D2137" i="1"/>
  <c r="D2138" i="1"/>
  <c r="D2139" i="1"/>
  <c r="D2140" i="1"/>
  <c r="D2141" i="1"/>
  <c r="D2142" i="1"/>
  <c r="D2143" i="1"/>
  <c r="D2144" i="1"/>
  <c r="D2145" i="1"/>
  <c r="D2146" i="1"/>
  <c r="D2147" i="1"/>
  <c r="D2148" i="1"/>
  <c r="D2149" i="1"/>
  <c r="D2150" i="1"/>
  <c r="D2151" i="1"/>
  <c r="D2152" i="1"/>
  <c r="D2153" i="1"/>
  <c r="D2154" i="1"/>
  <c r="D2155" i="1"/>
  <c r="D2156" i="1"/>
  <c r="D2157" i="1"/>
  <c r="D2158" i="1"/>
  <c r="D2159" i="1"/>
  <c r="D2160" i="1"/>
  <c r="D2161" i="1"/>
  <c r="D2162" i="1"/>
  <c r="D2163" i="1"/>
  <c r="D2164" i="1"/>
  <c r="D2165" i="1"/>
  <c r="D2166" i="1"/>
  <c r="D2167" i="1"/>
  <c r="D2168" i="1"/>
  <c r="D2169" i="1"/>
  <c r="D2170" i="1"/>
  <c r="D2171" i="1"/>
  <c r="D2172" i="1"/>
  <c r="D2173" i="1"/>
  <c r="D2174" i="1"/>
  <c r="D2175" i="1"/>
  <c r="D2176" i="1"/>
  <c r="D2177" i="1"/>
  <c r="D2178" i="1"/>
  <c r="D2179" i="1"/>
  <c r="D2180" i="1"/>
  <c r="D2181" i="1"/>
  <c r="D2182" i="1"/>
  <c r="D2183" i="1"/>
  <c r="D2184" i="1"/>
  <c r="D2185" i="1"/>
  <c r="D2186" i="1"/>
  <c r="D2187" i="1"/>
  <c r="D2188" i="1"/>
  <c r="D2189" i="1"/>
  <c r="D2190" i="1"/>
  <c r="D2191" i="1"/>
  <c r="D2192" i="1"/>
  <c r="D2193" i="1"/>
  <c r="D2194" i="1"/>
  <c r="D2195" i="1"/>
  <c r="D2196" i="1"/>
  <c r="D2197" i="1"/>
  <c r="D2198" i="1"/>
  <c r="D2199" i="1"/>
  <c r="D2200" i="1"/>
  <c r="D2201" i="1"/>
  <c r="D2202" i="1"/>
  <c r="D2203" i="1"/>
  <c r="D2204" i="1"/>
  <c r="D2205" i="1"/>
  <c r="D2206" i="1"/>
  <c r="D2207" i="1"/>
  <c r="D2208" i="1"/>
  <c r="D2209" i="1"/>
  <c r="D2210" i="1"/>
  <c r="D2211" i="1"/>
  <c r="D2212" i="1"/>
  <c r="D2213" i="1"/>
  <c r="D2214" i="1"/>
  <c r="D2215" i="1"/>
  <c r="D2216" i="1"/>
  <c r="D2217" i="1"/>
  <c r="D2218" i="1"/>
  <c r="D2219" i="1"/>
  <c r="D2220" i="1"/>
  <c r="D2221" i="1"/>
  <c r="D2222" i="1"/>
  <c r="D2223" i="1"/>
  <c r="D2224" i="1"/>
  <c r="D2225" i="1"/>
  <c r="D2226" i="1"/>
  <c r="D2227" i="1"/>
  <c r="D2228" i="1"/>
  <c r="D2229" i="1"/>
  <c r="D2230" i="1"/>
  <c r="D2231" i="1"/>
  <c r="D2232" i="1"/>
  <c r="D2233" i="1"/>
  <c r="D2234" i="1"/>
  <c r="D2235" i="1"/>
  <c r="D2236" i="1"/>
  <c r="D2237" i="1"/>
  <c r="D2238" i="1"/>
  <c r="D2239" i="1"/>
  <c r="D2240" i="1"/>
  <c r="D2241" i="1"/>
  <c r="D2242" i="1"/>
  <c r="D2243" i="1"/>
  <c r="D2244" i="1"/>
  <c r="D2245" i="1"/>
  <c r="D2246" i="1"/>
  <c r="D2247" i="1"/>
  <c r="D2248" i="1"/>
  <c r="D2249" i="1"/>
  <c r="D2250" i="1"/>
  <c r="D2251" i="1"/>
  <c r="D2252" i="1"/>
  <c r="D2253" i="1"/>
  <c r="D2254" i="1"/>
  <c r="D2255" i="1"/>
  <c r="D2256" i="1"/>
  <c r="D2257" i="1"/>
  <c r="D2258" i="1"/>
  <c r="D2259" i="1"/>
  <c r="D2260" i="1"/>
  <c r="D2261" i="1"/>
  <c r="D2262" i="1"/>
  <c r="D2263" i="1"/>
  <c r="D2264" i="1"/>
  <c r="D2265" i="1"/>
  <c r="D2266" i="1"/>
  <c r="D2267" i="1"/>
  <c r="D2268" i="1"/>
  <c r="D2269" i="1"/>
  <c r="D2270" i="1"/>
  <c r="D2271" i="1"/>
  <c r="D2272" i="1"/>
  <c r="D2273" i="1"/>
  <c r="D2274" i="1"/>
  <c r="D2275" i="1"/>
  <c r="D2276" i="1"/>
  <c r="D2277" i="1"/>
  <c r="D2278" i="1"/>
  <c r="D2279" i="1"/>
  <c r="D2280" i="1"/>
  <c r="D2281" i="1"/>
  <c r="D2282" i="1"/>
  <c r="D2283" i="1"/>
  <c r="D2284" i="1"/>
  <c r="D2285" i="1"/>
  <c r="D2286" i="1"/>
  <c r="D2287" i="1"/>
  <c r="D2288" i="1"/>
  <c r="D2289" i="1"/>
  <c r="D2290" i="1"/>
  <c r="D2291" i="1"/>
  <c r="D2292" i="1"/>
  <c r="D2293" i="1"/>
  <c r="D2294" i="1"/>
  <c r="D2295" i="1"/>
  <c r="D2296" i="1"/>
  <c r="D2297" i="1"/>
  <c r="D2298" i="1"/>
  <c r="D2299" i="1"/>
  <c r="D2300" i="1"/>
  <c r="D2301" i="1"/>
  <c r="D2302" i="1"/>
  <c r="D2303" i="1"/>
  <c r="D2304" i="1"/>
  <c r="D2305" i="1"/>
  <c r="D2306" i="1"/>
  <c r="D2307" i="1"/>
  <c r="D2308" i="1"/>
  <c r="D2309" i="1"/>
  <c r="D2310" i="1"/>
  <c r="D2311" i="1"/>
  <c r="D2312" i="1"/>
  <c r="D2313" i="1"/>
  <c r="D2314" i="1"/>
  <c r="D2315" i="1"/>
  <c r="D2316" i="1"/>
  <c r="D2317" i="1"/>
  <c r="D2318" i="1"/>
  <c r="D2319" i="1"/>
  <c r="D2320" i="1"/>
  <c r="D2321" i="1"/>
  <c r="D2322" i="1"/>
  <c r="D2323" i="1"/>
  <c r="D2324" i="1"/>
  <c r="D2325" i="1"/>
  <c r="D2326" i="1"/>
  <c r="D2327" i="1"/>
  <c r="D2328" i="1"/>
  <c r="D2329" i="1"/>
  <c r="D2330" i="1"/>
  <c r="D2331" i="1"/>
  <c r="D2332" i="1"/>
  <c r="D2333" i="1"/>
  <c r="D2334" i="1"/>
  <c r="D2335" i="1"/>
  <c r="D2336" i="1"/>
  <c r="D2337" i="1"/>
  <c r="D2338" i="1"/>
  <c r="D2339" i="1"/>
  <c r="D2340" i="1"/>
  <c r="D2341" i="1"/>
  <c r="D2342" i="1"/>
  <c r="D2343" i="1"/>
  <c r="D2344" i="1"/>
  <c r="D2345" i="1"/>
  <c r="D2346" i="1"/>
  <c r="D2347" i="1"/>
  <c r="D2348" i="1"/>
  <c r="D2349" i="1"/>
  <c r="D2350" i="1"/>
  <c r="D2351" i="1"/>
  <c r="D2352" i="1"/>
  <c r="D2353" i="1"/>
  <c r="D2354" i="1"/>
  <c r="D2355" i="1"/>
  <c r="D2356" i="1"/>
  <c r="D2357" i="1"/>
  <c r="D2358" i="1"/>
  <c r="D2359" i="1"/>
  <c r="D2360" i="1"/>
  <c r="D2361" i="1"/>
  <c r="D2362" i="1"/>
  <c r="D2363" i="1"/>
  <c r="D2364" i="1"/>
  <c r="D2365" i="1"/>
  <c r="D2366" i="1"/>
  <c r="D2367" i="1"/>
  <c r="D2368" i="1"/>
  <c r="D2369" i="1"/>
  <c r="D2370" i="1"/>
  <c r="D2371" i="1"/>
  <c r="D2372" i="1"/>
  <c r="D2373" i="1"/>
  <c r="D2374" i="1"/>
  <c r="D2375" i="1"/>
  <c r="D2376" i="1"/>
  <c r="D2377" i="1"/>
  <c r="D2378" i="1"/>
  <c r="D2379" i="1"/>
  <c r="D2380" i="1"/>
  <c r="D2381" i="1"/>
  <c r="D2382" i="1"/>
  <c r="D2383" i="1"/>
  <c r="D2384" i="1"/>
  <c r="D2385" i="1"/>
  <c r="D2386" i="1"/>
  <c r="D2387" i="1"/>
  <c r="D2388" i="1"/>
  <c r="D2389" i="1"/>
  <c r="D2390" i="1"/>
  <c r="D2391" i="1"/>
  <c r="D2392" i="1"/>
  <c r="D2393" i="1"/>
  <c r="D2394" i="1"/>
  <c r="D2395" i="1"/>
  <c r="D2396" i="1"/>
  <c r="D2397" i="1"/>
  <c r="D2398" i="1"/>
  <c r="D2399" i="1"/>
  <c r="D2400" i="1"/>
  <c r="D2401" i="1"/>
  <c r="D2402" i="1"/>
  <c r="D2403" i="1"/>
  <c r="D2404" i="1"/>
  <c r="D2405" i="1"/>
  <c r="D2406" i="1"/>
  <c r="D2407" i="1"/>
  <c r="D2408" i="1"/>
  <c r="D2409" i="1"/>
  <c r="D2410" i="1"/>
  <c r="D2411" i="1"/>
  <c r="D2412" i="1"/>
  <c r="D2413" i="1"/>
  <c r="D2414" i="1"/>
  <c r="D2415" i="1"/>
  <c r="D2416" i="1"/>
  <c r="D2417" i="1"/>
  <c r="D2418" i="1"/>
  <c r="D2419" i="1"/>
  <c r="D2420" i="1"/>
  <c r="D2421" i="1"/>
  <c r="D2422" i="1"/>
  <c r="D2423" i="1"/>
  <c r="D2424" i="1"/>
  <c r="D2425" i="1"/>
  <c r="D2426" i="1"/>
  <c r="D2427" i="1"/>
  <c r="D2428" i="1"/>
  <c r="D2429" i="1"/>
  <c r="D2430" i="1"/>
  <c r="D2431" i="1"/>
  <c r="D2432" i="1"/>
  <c r="D2433" i="1"/>
  <c r="D2434" i="1"/>
  <c r="D2435" i="1"/>
  <c r="D2436" i="1"/>
  <c r="D2437" i="1"/>
  <c r="D2438" i="1"/>
  <c r="D2439" i="1"/>
  <c r="D2440" i="1"/>
  <c r="D2441" i="1"/>
  <c r="D2442" i="1"/>
  <c r="D2443" i="1"/>
  <c r="D2444" i="1"/>
  <c r="D2445" i="1"/>
  <c r="D2446" i="1"/>
  <c r="D2447" i="1"/>
  <c r="D2448" i="1"/>
  <c r="D2449" i="1"/>
  <c r="D2450" i="1"/>
  <c r="D2451" i="1"/>
  <c r="D2452" i="1"/>
  <c r="D2453" i="1"/>
  <c r="D2454" i="1"/>
  <c r="D2455" i="1"/>
  <c r="D2456" i="1"/>
  <c r="D2457" i="1"/>
  <c r="D2458" i="1"/>
  <c r="D2459" i="1"/>
  <c r="D2460" i="1"/>
  <c r="D2461" i="1"/>
  <c r="D2462" i="1"/>
  <c r="D2463" i="1"/>
  <c r="D2464" i="1"/>
  <c r="D2465" i="1"/>
  <c r="D2466" i="1"/>
  <c r="D2467" i="1"/>
  <c r="D2468" i="1"/>
  <c r="D2469" i="1"/>
  <c r="D2470" i="1"/>
  <c r="D2471" i="1"/>
  <c r="D2472" i="1"/>
  <c r="D2473" i="1"/>
  <c r="D2474" i="1"/>
  <c r="D2475" i="1"/>
  <c r="D2476" i="1"/>
  <c r="D2477" i="1"/>
  <c r="D2478" i="1"/>
  <c r="D2479" i="1"/>
  <c r="D2480" i="1"/>
  <c r="D2481" i="1"/>
  <c r="D2482" i="1"/>
  <c r="D2483" i="1"/>
  <c r="D2484" i="1"/>
  <c r="D2485" i="1"/>
  <c r="D2486" i="1"/>
  <c r="D2487" i="1"/>
  <c r="D2488" i="1"/>
  <c r="D2489" i="1"/>
  <c r="D2490" i="1"/>
  <c r="D2491" i="1"/>
  <c r="D2492" i="1"/>
  <c r="D2493" i="1"/>
  <c r="D2494" i="1"/>
  <c r="D2495" i="1"/>
  <c r="D2496" i="1"/>
  <c r="D2497" i="1"/>
  <c r="D2498" i="1"/>
  <c r="D2499" i="1"/>
  <c r="D2500" i="1"/>
  <c r="D2501" i="1"/>
  <c r="D2502" i="1"/>
  <c r="D2503" i="1"/>
  <c r="D2504" i="1"/>
  <c r="D2505" i="1"/>
  <c r="D2506" i="1"/>
  <c r="D2507" i="1"/>
  <c r="D2508" i="1"/>
  <c r="D2509" i="1"/>
  <c r="D2510" i="1"/>
  <c r="D2511" i="1"/>
  <c r="D2512" i="1"/>
  <c r="D2513" i="1"/>
  <c r="D2514" i="1"/>
  <c r="D2515" i="1"/>
  <c r="D2516" i="1"/>
  <c r="D2517" i="1"/>
  <c r="D2518" i="1"/>
  <c r="D2519" i="1"/>
  <c r="D2520" i="1"/>
  <c r="D2521" i="1"/>
  <c r="D2522" i="1"/>
  <c r="D2523" i="1"/>
  <c r="D2524" i="1"/>
  <c r="D2525" i="1"/>
  <c r="D2526" i="1"/>
  <c r="D2527" i="1"/>
  <c r="D2528" i="1"/>
  <c r="D2529" i="1"/>
  <c r="D2530" i="1"/>
  <c r="D2531" i="1"/>
  <c r="D2532" i="1"/>
  <c r="D2533" i="1"/>
  <c r="D2534" i="1"/>
  <c r="D2535" i="1"/>
  <c r="D2536" i="1"/>
  <c r="D2537" i="1"/>
  <c r="D2538" i="1"/>
  <c r="D2539" i="1"/>
  <c r="D2540" i="1"/>
  <c r="D2541" i="1"/>
  <c r="D2542" i="1"/>
  <c r="D2543" i="1"/>
  <c r="D2544" i="1"/>
  <c r="D2545" i="1"/>
  <c r="D2546" i="1"/>
  <c r="D2547" i="1"/>
  <c r="D2548" i="1"/>
  <c r="D2549" i="1"/>
  <c r="D2550" i="1"/>
  <c r="D2551" i="1"/>
  <c r="D2552" i="1"/>
  <c r="D2553" i="1"/>
  <c r="D2554" i="1"/>
  <c r="D2555" i="1"/>
  <c r="D2556" i="1"/>
  <c r="D2557" i="1"/>
  <c r="D2558" i="1"/>
  <c r="D2559" i="1"/>
  <c r="D2560" i="1"/>
  <c r="D2561" i="1"/>
  <c r="D2562" i="1"/>
  <c r="D2563" i="1"/>
  <c r="D2564" i="1"/>
  <c r="D2565" i="1"/>
  <c r="D2566" i="1"/>
  <c r="D2567" i="1"/>
  <c r="D2568" i="1"/>
  <c r="D2569" i="1"/>
  <c r="D2570" i="1"/>
  <c r="D2571" i="1"/>
  <c r="D2572" i="1"/>
  <c r="D2573" i="1"/>
  <c r="D2574" i="1"/>
  <c r="D2575" i="1"/>
  <c r="D2576" i="1"/>
  <c r="D2577" i="1"/>
  <c r="D2578" i="1"/>
  <c r="D2579" i="1"/>
  <c r="D2580" i="1"/>
  <c r="D2581" i="1"/>
  <c r="D2582" i="1"/>
  <c r="D2583" i="1"/>
  <c r="D2584" i="1"/>
  <c r="D2585" i="1"/>
  <c r="D2586" i="1"/>
  <c r="D2587" i="1"/>
  <c r="D2588" i="1"/>
  <c r="D2589" i="1"/>
  <c r="D2590" i="1"/>
  <c r="D2591" i="1"/>
  <c r="D2592" i="1"/>
  <c r="D2593" i="1"/>
  <c r="D2594" i="1"/>
  <c r="D2595" i="1"/>
  <c r="D2596" i="1"/>
  <c r="D2597" i="1"/>
  <c r="D2598" i="1"/>
  <c r="D2599" i="1"/>
  <c r="D2600" i="1"/>
  <c r="D2601" i="1"/>
  <c r="D2602" i="1"/>
  <c r="D2603" i="1"/>
  <c r="D2604" i="1"/>
  <c r="D2605" i="1"/>
  <c r="D2606" i="1"/>
  <c r="D2607" i="1"/>
  <c r="D2608" i="1"/>
  <c r="D2609" i="1"/>
  <c r="D2610" i="1"/>
  <c r="D2611" i="1"/>
  <c r="D2612" i="1"/>
  <c r="D2613" i="1"/>
  <c r="D2614" i="1"/>
  <c r="D2615" i="1"/>
  <c r="D2616" i="1"/>
  <c r="D2617" i="1"/>
  <c r="D2618" i="1"/>
  <c r="D2619" i="1"/>
  <c r="D2620" i="1"/>
  <c r="D2621" i="1"/>
  <c r="D2622" i="1"/>
  <c r="D2623" i="1"/>
  <c r="D2624" i="1"/>
  <c r="D2625" i="1"/>
  <c r="D2626" i="1"/>
  <c r="D2627" i="1"/>
  <c r="D2628" i="1"/>
  <c r="D2629" i="1"/>
  <c r="D2630" i="1"/>
  <c r="D2631" i="1"/>
  <c r="D2632" i="1"/>
  <c r="D2633" i="1"/>
  <c r="D2634" i="1"/>
  <c r="D2635" i="1"/>
  <c r="D2636" i="1"/>
  <c r="D2637" i="1"/>
  <c r="D2638" i="1"/>
  <c r="D2639" i="1"/>
  <c r="D2640" i="1"/>
  <c r="D2641" i="1"/>
  <c r="D2642" i="1"/>
  <c r="D2643" i="1"/>
  <c r="D2644" i="1"/>
  <c r="D2645" i="1"/>
  <c r="D2646" i="1"/>
  <c r="D2647" i="1"/>
  <c r="D2648" i="1"/>
  <c r="D2649" i="1"/>
  <c r="D2650" i="1"/>
  <c r="D2651" i="1"/>
  <c r="D2652" i="1"/>
  <c r="D2653" i="1"/>
  <c r="D2654" i="1"/>
  <c r="D2655" i="1"/>
  <c r="D2656" i="1"/>
  <c r="D2657" i="1"/>
  <c r="D2658" i="1"/>
  <c r="D2659" i="1"/>
  <c r="D2660" i="1"/>
  <c r="D2661" i="1"/>
  <c r="D2662" i="1"/>
  <c r="D2663" i="1"/>
  <c r="D2664" i="1"/>
  <c r="D2665" i="1"/>
  <c r="D2666" i="1"/>
  <c r="D2667" i="1"/>
  <c r="D2668" i="1"/>
  <c r="D2669" i="1"/>
  <c r="D2670" i="1"/>
  <c r="D2671" i="1"/>
  <c r="D2672" i="1"/>
  <c r="D2673" i="1"/>
  <c r="D2674" i="1"/>
  <c r="D2675" i="1"/>
  <c r="D2676" i="1"/>
  <c r="D2677" i="1"/>
  <c r="D2678" i="1"/>
  <c r="D2679" i="1"/>
  <c r="D2680" i="1"/>
  <c r="D2681" i="1"/>
  <c r="D2682" i="1"/>
  <c r="D2683" i="1"/>
  <c r="D2684" i="1"/>
  <c r="D2685" i="1"/>
  <c r="D2686" i="1"/>
  <c r="D2687" i="1"/>
  <c r="D2688" i="1"/>
  <c r="D2689" i="1"/>
  <c r="D2690" i="1"/>
  <c r="D2691" i="1"/>
  <c r="D2692" i="1"/>
  <c r="D2693" i="1"/>
  <c r="D2694" i="1"/>
  <c r="D2695" i="1"/>
  <c r="D2696" i="1"/>
  <c r="D2697" i="1"/>
  <c r="D2698" i="1"/>
  <c r="D2699" i="1"/>
  <c r="D2700" i="1"/>
  <c r="D2701" i="1"/>
  <c r="D2702" i="1"/>
  <c r="D2703" i="1"/>
  <c r="D2704" i="1"/>
  <c r="D2705" i="1"/>
  <c r="D2706" i="1"/>
  <c r="D2707" i="1"/>
  <c r="D2708" i="1"/>
  <c r="D2709" i="1"/>
  <c r="D2710" i="1"/>
  <c r="D2711" i="1"/>
  <c r="D2712" i="1"/>
  <c r="D2713" i="1"/>
  <c r="D2714" i="1"/>
  <c r="D2715" i="1"/>
  <c r="D2716" i="1"/>
  <c r="D2717" i="1"/>
  <c r="D2718" i="1"/>
  <c r="D2719" i="1"/>
  <c r="D2720" i="1"/>
  <c r="D2721" i="1"/>
  <c r="D2722" i="1"/>
  <c r="D2723" i="1"/>
  <c r="D2724" i="1"/>
  <c r="D2725" i="1"/>
  <c r="D2726" i="1"/>
  <c r="D2727" i="1"/>
  <c r="D2728" i="1"/>
  <c r="D2729" i="1"/>
  <c r="D2730" i="1"/>
  <c r="D2731" i="1"/>
  <c r="D2732" i="1"/>
  <c r="D2733" i="1"/>
  <c r="D2734" i="1"/>
  <c r="D2735" i="1"/>
  <c r="D2736" i="1"/>
  <c r="D2737" i="1"/>
  <c r="D2738" i="1"/>
  <c r="D2739" i="1"/>
  <c r="D2740" i="1"/>
  <c r="D2741" i="1"/>
  <c r="D2742" i="1"/>
  <c r="D2743" i="1"/>
  <c r="D2744" i="1"/>
  <c r="D2745" i="1"/>
  <c r="D2746" i="1"/>
  <c r="D2747" i="1"/>
  <c r="D2748" i="1"/>
  <c r="D2749" i="1"/>
  <c r="D2750" i="1"/>
  <c r="D2751" i="1"/>
  <c r="D2752" i="1"/>
  <c r="D2753" i="1"/>
  <c r="D2754" i="1"/>
  <c r="D2755" i="1"/>
  <c r="D2756" i="1"/>
  <c r="D2757" i="1"/>
  <c r="D2758" i="1"/>
  <c r="D2759" i="1"/>
  <c r="D2760" i="1"/>
  <c r="D2761" i="1"/>
  <c r="D2762" i="1"/>
  <c r="D2763" i="1"/>
  <c r="D2764" i="1"/>
  <c r="D2765" i="1"/>
  <c r="D2766" i="1"/>
  <c r="D2767" i="1"/>
  <c r="D2768" i="1"/>
  <c r="D2769" i="1"/>
  <c r="D2770" i="1"/>
  <c r="D2771" i="1"/>
  <c r="D2772" i="1"/>
  <c r="D2773" i="1"/>
  <c r="D2774" i="1"/>
  <c r="D2775" i="1"/>
  <c r="D2776" i="1"/>
  <c r="D2777" i="1"/>
  <c r="D2778" i="1"/>
  <c r="D2779" i="1"/>
  <c r="D2780" i="1"/>
  <c r="D2781" i="1"/>
  <c r="D2782" i="1"/>
  <c r="D2783" i="1"/>
  <c r="D2784" i="1"/>
  <c r="D2785" i="1"/>
  <c r="D2786" i="1"/>
  <c r="D2787" i="1"/>
  <c r="D2788" i="1"/>
  <c r="D2789" i="1"/>
  <c r="D2790" i="1"/>
  <c r="D2791" i="1"/>
  <c r="D2792" i="1"/>
  <c r="D2793" i="1"/>
  <c r="D2794" i="1"/>
  <c r="D2795" i="1"/>
  <c r="D2796" i="1"/>
  <c r="D2797" i="1"/>
  <c r="D2798" i="1"/>
  <c r="D2799" i="1"/>
  <c r="D2800" i="1"/>
  <c r="D2801" i="1"/>
  <c r="D2802" i="1"/>
  <c r="D2803" i="1"/>
  <c r="D2804" i="1"/>
  <c r="D2805" i="1"/>
  <c r="D2806" i="1"/>
  <c r="D2807" i="1"/>
  <c r="D2808" i="1"/>
  <c r="D2809" i="1"/>
  <c r="D2810" i="1"/>
  <c r="D2811" i="1"/>
  <c r="D2812" i="1"/>
  <c r="D2813" i="1"/>
  <c r="D2814" i="1"/>
  <c r="D2815" i="1"/>
  <c r="D2816" i="1"/>
  <c r="D2817" i="1"/>
  <c r="D2818" i="1"/>
  <c r="D2819" i="1"/>
  <c r="D2820" i="1"/>
  <c r="D2821" i="1"/>
  <c r="D2822" i="1"/>
  <c r="D2823" i="1"/>
  <c r="D2824" i="1"/>
  <c r="D2825" i="1"/>
  <c r="D2826" i="1"/>
  <c r="D2827" i="1"/>
  <c r="D2828" i="1"/>
  <c r="D2829" i="1"/>
  <c r="D2830" i="1"/>
  <c r="D2831" i="1"/>
  <c r="D2832" i="1"/>
  <c r="D2833" i="1"/>
  <c r="D2834" i="1"/>
  <c r="D2835" i="1"/>
  <c r="D2836" i="1"/>
  <c r="D2837" i="1"/>
  <c r="D2838" i="1"/>
  <c r="D2839" i="1"/>
  <c r="D2840" i="1"/>
  <c r="D2841" i="1"/>
  <c r="D2842" i="1"/>
  <c r="D2843" i="1"/>
  <c r="D2844" i="1"/>
  <c r="D2845" i="1"/>
  <c r="D2846" i="1"/>
  <c r="D2847" i="1"/>
  <c r="D2848" i="1"/>
  <c r="D2849" i="1"/>
  <c r="D2850" i="1"/>
  <c r="D2851" i="1"/>
  <c r="D2852" i="1"/>
  <c r="D2853" i="1"/>
  <c r="D2854" i="1"/>
  <c r="D2855" i="1"/>
  <c r="D2856" i="1"/>
  <c r="D2857" i="1"/>
  <c r="D2858" i="1"/>
  <c r="D2859" i="1"/>
  <c r="D2860" i="1"/>
  <c r="D2861" i="1"/>
  <c r="D2862" i="1"/>
  <c r="D2863" i="1"/>
  <c r="D2864" i="1"/>
  <c r="D2865" i="1"/>
  <c r="D2866" i="1"/>
  <c r="D2867" i="1"/>
  <c r="D2868" i="1"/>
  <c r="D2869" i="1"/>
  <c r="D2870" i="1"/>
  <c r="D2871" i="1"/>
  <c r="D2872" i="1"/>
  <c r="D2873" i="1"/>
  <c r="D2874" i="1"/>
  <c r="D2875" i="1"/>
  <c r="D2876" i="1"/>
  <c r="D2877" i="1"/>
  <c r="D2878" i="1"/>
  <c r="D2879" i="1"/>
  <c r="D2880" i="1"/>
  <c r="D2881" i="1"/>
  <c r="D2882" i="1"/>
  <c r="D2883" i="1"/>
  <c r="D2884" i="1"/>
  <c r="D2885" i="1"/>
  <c r="D2886" i="1"/>
  <c r="D2887" i="1"/>
  <c r="D2888" i="1"/>
  <c r="D2889" i="1"/>
  <c r="D2890" i="1"/>
  <c r="D2891" i="1"/>
  <c r="D2892" i="1"/>
  <c r="D2893" i="1"/>
  <c r="D2894" i="1"/>
  <c r="D2895" i="1"/>
  <c r="D2896" i="1"/>
  <c r="D2897" i="1"/>
  <c r="D2898" i="1"/>
  <c r="D2899" i="1"/>
  <c r="D2900" i="1"/>
  <c r="D2901" i="1"/>
  <c r="D2902" i="1"/>
  <c r="D2903" i="1"/>
  <c r="D2904" i="1"/>
  <c r="D2905" i="1"/>
  <c r="D2906" i="1"/>
  <c r="D2907" i="1"/>
  <c r="D2908" i="1"/>
  <c r="D2909" i="1"/>
  <c r="D2910" i="1"/>
  <c r="D2911" i="1"/>
  <c r="D2912" i="1"/>
  <c r="D2913" i="1"/>
  <c r="D2914" i="1"/>
  <c r="D2915" i="1"/>
  <c r="D2916" i="1"/>
  <c r="D2917" i="1"/>
  <c r="D2918" i="1"/>
  <c r="D2919" i="1"/>
  <c r="D2920" i="1"/>
  <c r="D2921" i="1"/>
  <c r="D2922" i="1"/>
  <c r="D2923" i="1"/>
  <c r="D2924" i="1"/>
  <c r="D2925" i="1"/>
  <c r="D2926" i="1"/>
  <c r="D2927" i="1"/>
  <c r="D2928" i="1"/>
  <c r="D2929" i="1"/>
  <c r="D2930" i="1"/>
  <c r="D2931" i="1"/>
  <c r="D2932" i="1"/>
  <c r="D2933" i="1"/>
  <c r="D2934" i="1"/>
  <c r="D2935" i="1"/>
  <c r="D2936" i="1"/>
  <c r="D2937" i="1"/>
  <c r="D2938" i="1"/>
  <c r="D2939" i="1"/>
  <c r="D2940" i="1"/>
  <c r="D2941" i="1"/>
  <c r="D2942" i="1"/>
  <c r="D2943" i="1"/>
  <c r="D2944" i="1"/>
  <c r="D2945" i="1"/>
  <c r="D2946" i="1"/>
  <c r="D2947" i="1"/>
  <c r="D2948" i="1"/>
  <c r="D2949" i="1"/>
  <c r="D2950" i="1"/>
  <c r="D2951" i="1"/>
  <c r="D2952" i="1"/>
  <c r="D2953" i="1"/>
  <c r="D2954" i="1"/>
  <c r="D2955" i="1"/>
  <c r="D2956" i="1"/>
  <c r="D2957" i="1"/>
  <c r="D2958" i="1"/>
  <c r="D2959" i="1"/>
  <c r="D2960" i="1"/>
  <c r="D2961" i="1"/>
  <c r="D2962" i="1"/>
  <c r="D2963" i="1"/>
  <c r="D2964" i="1"/>
  <c r="D2965" i="1"/>
  <c r="D2966" i="1"/>
  <c r="D2967" i="1"/>
  <c r="D2968" i="1"/>
  <c r="D2969" i="1"/>
  <c r="D2970" i="1"/>
  <c r="D2971" i="1"/>
  <c r="D2972" i="1"/>
  <c r="D2973" i="1"/>
  <c r="D2974" i="1"/>
  <c r="D2975" i="1"/>
  <c r="D2976" i="1"/>
  <c r="D2977" i="1"/>
  <c r="D2978" i="1"/>
  <c r="D2979" i="1"/>
  <c r="D2980" i="1"/>
  <c r="D2981" i="1"/>
  <c r="D2982" i="1"/>
  <c r="D2983" i="1"/>
  <c r="D2984" i="1"/>
  <c r="D2985" i="1"/>
  <c r="D2986" i="1"/>
  <c r="D2987" i="1"/>
  <c r="D2988" i="1"/>
  <c r="D2989" i="1"/>
  <c r="D2990" i="1"/>
  <c r="D2991" i="1"/>
  <c r="D2992" i="1"/>
  <c r="D2993" i="1"/>
  <c r="D2994" i="1"/>
  <c r="D2995" i="1"/>
  <c r="D2996" i="1"/>
  <c r="D2997" i="1"/>
  <c r="D2998" i="1"/>
  <c r="D2999" i="1"/>
  <c r="D3000" i="1"/>
  <c r="D3001" i="1"/>
  <c r="D3002" i="1"/>
  <c r="D3003" i="1"/>
  <c r="D3004" i="1"/>
  <c r="D3005" i="1"/>
  <c r="D3006" i="1"/>
  <c r="D3007" i="1"/>
  <c r="D3008" i="1"/>
  <c r="D3009" i="1"/>
  <c r="D3010" i="1"/>
  <c r="D3011" i="1"/>
  <c r="D3012" i="1"/>
  <c r="D3013" i="1"/>
  <c r="D3014" i="1"/>
  <c r="D3015" i="1"/>
  <c r="D3016" i="1"/>
  <c r="D3017" i="1"/>
  <c r="D3018" i="1"/>
  <c r="D3019" i="1"/>
  <c r="D3020" i="1"/>
  <c r="D3021" i="1"/>
  <c r="D3022" i="1"/>
  <c r="D3023" i="1"/>
  <c r="D3024" i="1"/>
  <c r="D3025" i="1"/>
  <c r="D3026" i="1"/>
  <c r="D3027" i="1"/>
  <c r="D3028" i="1"/>
  <c r="D3029" i="1"/>
  <c r="D3030" i="1"/>
  <c r="D3031" i="1"/>
  <c r="D3032" i="1"/>
  <c r="D3033" i="1"/>
  <c r="D3034" i="1"/>
  <c r="D3035" i="1"/>
  <c r="D3036" i="1"/>
  <c r="D3037" i="1"/>
  <c r="D3038" i="1"/>
  <c r="D3039" i="1"/>
  <c r="D3040" i="1"/>
  <c r="D3041" i="1"/>
  <c r="D3042" i="1"/>
  <c r="D3043" i="1"/>
  <c r="D3044" i="1"/>
  <c r="D3045" i="1"/>
  <c r="D3046" i="1"/>
  <c r="D3047" i="1"/>
  <c r="D3048" i="1"/>
  <c r="D3049" i="1"/>
  <c r="D3050" i="1"/>
  <c r="D3051" i="1"/>
  <c r="D3052" i="1"/>
  <c r="D3053" i="1"/>
  <c r="D3054" i="1"/>
  <c r="D3055" i="1"/>
  <c r="D3056" i="1"/>
  <c r="D3057" i="1"/>
  <c r="D3058" i="1"/>
  <c r="D3059" i="1"/>
  <c r="D3060" i="1"/>
  <c r="D3061" i="1"/>
  <c r="D3062" i="1"/>
  <c r="D3063" i="1"/>
  <c r="D3064" i="1"/>
  <c r="D3065" i="1"/>
  <c r="D3066" i="1"/>
  <c r="D3067" i="1"/>
  <c r="D3068" i="1"/>
  <c r="D3069" i="1"/>
  <c r="D3070" i="1"/>
  <c r="D3071" i="1"/>
  <c r="D3072" i="1"/>
  <c r="D3073" i="1"/>
  <c r="D3074" i="1"/>
  <c r="D3075" i="1"/>
  <c r="D3076" i="1"/>
  <c r="D3077" i="1"/>
  <c r="D3078" i="1"/>
  <c r="D3079" i="1"/>
  <c r="D3080" i="1"/>
  <c r="D3081" i="1"/>
  <c r="D3082" i="1"/>
  <c r="D3083" i="1"/>
  <c r="D3084" i="1"/>
  <c r="D3085" i="1"/>
  <c r="D3086" i="1"/>
  <c r="D3087" i="1"/>
  <c r="D3088" i="1"/>
  <c r="D3089" i="1"/>
  <c r="D3090" i="1"/>
  <c r="D3091" i="1"/>
  <c r="D3092" i="1"/>
  <c r="D3093" i="1"/>
  <c r="D3094" i="1"/>
  <c r="D3095" i="1"/>
  <c r="D3096" i="1"/>
  <c r="D3097" i="1"/>
  <c r="D3098" i="1"/>
  <c r="D3099" i="1"/>
  <c r="D3100" i="1"/>
  <c r="D3101" i="1"/>
  <c r="D3102" i="1"/>
  <c r="D3103" i="1"/>
  <c r="D3104" i="1"/>
  <c r="D3105" i="1"/>
  <c r="D3106" i="1"/>
  <c r="D3107" i="1"/>
  <c r="D3108" i="1"/>
  <c r="D3109" i="1"/>
  <c r="D3110" i="1"/>
  <c r="D3111" i="1"/>
  <c r="D3112" i="1"/>
  <c r="D3113" i="1"/>
  <c r="D3114" i="1"/>
  <c r="D3115" i="1"/>
  <c r="D3116" i="1"/>
  <c r="D3117" i="1"/>
  <c r="D3118" i="1"/>
  <c r="D3119" i="1"/>
  <c r="D3120" i="1"/>
  <c r="D3121" i="1"/>
  <c r="D3122" i="1"/>
  <c r="D3123" i="1"/>
  <c r="D3124" i="1"/>
  <c r="D3125" i="1"/>
  <c r="D3126" i="1"/>
  <c r="D3127" i="1"/>
  <c r="D3128" i="1"/>
  <c r="D3129" i="1"/>
  <c r="D3130" i="1"/>
  <c r="D3131" i="1"/>
  <c r="D3132" i="1"/>
  <c r="D3133" i="1"/>
  <c r="D3134" i="1"/>
  <c r="D3135" i="1"/>
  <c r="D3136" i="1"/>
  <c r="D3137" i="1"/>
  <c r="D3138" i="1"/>
  <c r="D3139" i="1"/>
  <c r="D3140" i="1"/>
  <c r="D3141" i="1"/>
  <c r="D3142" i="1"/>
  <c r="D3143" i="1"/>
  <c r="D3144" i="1"/>
  <c r="D3145" i="1"/>
  <c r="D3146" i="1"/>
  <c r="D3147" i="1"/>
  <c r="D3148" i="1"/>
  <c r="D3149" i="1"/>
  <c r="D3150" i="1"/>
  <c r="D3151" i="1"/>
  <c r="D3152" i="1"/>
  <c r="D3153" i="1"/>
  <c r="D3154" i="1"/>
  <c r="D3155" i="1"/>
  <c r="D3156" i="1"/>
  <c r="D3157" i="1"/>
  <c r="D3158" i="1"/>
  <c r="D3159" i="1"/>
  <c r="D3160" i="1"/>
  <c r="D3161" i="1"/>
  <c r="D3162" i="1"/>
  <c r="D3163" i="1"/>
  <c r="D3164" i="1"/>
  <c r="D3165" i="1"/>
  <c r="D3166" i="1"/>
  <c r="D3167" i="1"/>
  <c r="D3168" i="1"/>
  <c r="D3169" i="1"/>
  <c r="D3170" i="1"/>
  <c r="D3171" i="1"/>
  <c r="D3172" i="1"/>
  <c r="D3173" i="1"/>
  <c r="D3174" i="1"/>
  <c r="D3175" i="1"/>
  <c r="D3176" i="1"/>
  <c r="D3177" i="1"/>
  <c r="D3178" i="1"/>
  <c r="D3179" i="1"/>
  <c r="D3180" i="1"/>
  <c r="D3181" i="1"/>
  <c r="D3182" i="1"/>
  <c r="D3183" i="1"/>
  <c r="D3184" i="1"/>
  <c r="D3185" i="1"/>
  <c r="D3186" i="1"/>
  <c r="D3187" i="1"/>
  <c r="D3188" i="1"/>
  <c r="D3189" i="1"/>
  <c r="D3190" i="1"/>
  <c r="D3191" i="1"/>
  <c r="D3192" i="1"/>
  <c r="D3193" i="1"/>
  <c r="D3194" i="1"/>
  <c r="D3195" i="1"/>
  <c r="D3196" i="1"/>
  <c r="D3197" i="1"/>
  <c r="D3198" i="1"/>
  <c r="D3199" i="1"/>
  <c r="D3200" i="1"/>
  <c r="D3201" i="1"/>
  <c r="D3202" i="1"/>
  <c r="D3203" i="1"/>
  <c r="D3204" i="1"/>
  <c r="D3205" i="1"/>
  <c r="D3206" i="1"/>
  <c r="D3207" i="1"/>
  <c r="D3208" i="1"/>
  <c r="D3209" i="1"/>
  <c r="D3210" i="1"/>
  <c r="D3211" i="1"/>
  <c r="D3212" i="1"/>
  <c r="D3213" i="1"/>
  <c r="D3214" i="1"/>
  <c r="D3215" i="1"/>
  <c r="D3216" i="1"/>
  <c r="D3217" i="1"/>
  <c r="D3218" i="1"/>
  <c r="D3219" i="1"/>
  <c r="D3220" i="1"/>
  <c r="D3221" i="1"/>
  <c r="D3222" i="1"/>
  <c r="D3223" i="1"/>
  <c r="D3224" i="1"/>
  <c r="D3225" i="1"/>
  <c r="D3226" i="1"/>
  <c r="D3227" i="1"/>
  <c r="D3228" i="1"/>
  <c r="D3229" i="1"/>
  <c r="D3230" i="1"/>
  <c r="D3231" i="1"/>
  <c r="D3232" i="1"/>
  <c r="D3233" i="1"/>
  <c r="D3234" i="1"/>
  <c r="D3235" i="1"/>
  <c r="D3236" i="1"/>
  <c r="D3237" i="1"/>
  <c r="D3238" i="1"/>
  <c r="D3239" i="1"/>
  <c r="D3240" i="1"/>
  <c r="D3241" i="1"/>
  <c r="D3242" i="1"/>
  <c r="D3243" i="1"/>
  <c r="D3244" i="1"/>
  <c r="D3245" i="1"/>
  <c r="D3246" i="1"/>
  <c r="D3247" i="1"/>
  <c r="D3248" i="1"/>
  <c r="D3249" i="1"/>
  <c r="D3250" i="1"/>
  <c r="D3251" i="1"/>
  <c r="D3252" i="1"/>
  <c r="D3253" i="1"/>
  <c r="D3254" i="1"/>
  <c r="D3255" i="1"/>
  <c r="D3256" i="1"/>
  <c r="D3257" i="1"/>
  <c r="D3258" i="1"/>
  <c r="D3259" i="1"/>
  <c r="D3260" i="1"/>
  <c r="D3261" i="1"/>
  <c r="D3262" i="1"/>
  <c r="D3263" i="1"/>
  <c r="D3264" i="1"/>
  <c r="D3265" i="1"/>
  <c r="D3266" i="1"/>
  <c r="D3267" i="1"/>
  <c r="D3268" i="1"/>
  <c r="D3269" i="1"/>
  <c r="D3270" i="1"/>
  <c r="D3271" i="1"/>
  <c r="D3272" i="1"/>
  <c r="D3273" i="1"/>
  <c r="D3274" i="1"/>
  <c r="D3275" i="1"/>
  <c r="D3276" i="1"/>
  <c r="D3277" i="1"/>
  <c r="D3278" i="1"/>
  <c r="D3279" i="1"/>
  <c r="D3280" i="1"/>
  <c r="D3281" i="1"/>
  <c r="D3282" i="1"/>
  <c r="D3283" i="1"/>
  <c r="D3284" i="1"/>
  <c r="D3285" i="1"/>
  <c r="D3286" i="1"/>
  <c r="D3287" i="1"/>
  <c r="D3288" i="1"/>
  <c r="D3289" i="1"/>
  <c r="D3290" i="1"/>
  <c r="D3291" i="1"/>
  <c r="D3292" i="1"/>
  <c r="D3293" i="1"/>
  <c r="D3294" i="1"/>
  <c r="D3295" i="1"/>
  <c r="D3296" i="1"/>
  <c r="D3297" i="1"/>
  <c r="D3298" i="1"/>
  <c r="D3299" i="1"/>
  <c r="D3300" i="1"/>
  <c r="D3301" i="1"/>
  <c r="D3302" i="1"/>
  <c r="D3303" i="1"/>
  <c r="D3304" i="1"/>
  <c r="D3305" i="1"/>
  <c r="D3306" i="1"/>
  <c r="D3307" i="1"/>
  <c r="D3308" i="1"/>
  <c r="D3309" i="1"/>
  <c r="D3310" i="1"/>
  <c r="D3311" i="1"/>
  <c r="D3312" i="1"/>
  <c r="D3313" i="1"/>
  <c r="D3314" i="1"/>
  <c r="D3315" i="1"/>
  <c r="D3316" i="1"/>
  <c r="D3317" i="1"/>
  <c r="D3318" i="1"/>
  <c r="D3319" i="1"/>
  <c r="D3320" i="1"/>
  <c r="D3321" i="1"/>
  <c r="D3322" i="1"/>
  <c r="D3323" i="1"/>
  <c r="D3324" i="1"/>
  <c r="D3325" i="1"/>
  <c r="D3326" i="1"/>
  <c r="D3327" i="1"/>
  <c r="D3328" i="1"/>
  <c r="D3329" i="1"/>
  <c r="D3330" i="1"/>
  <c r="D3331" i="1"/>
  <c r="D3332" i="1"/>
  <c r="D3333" i="1"/>
  <c r="D3334" i="1"/>
  <c r="D3335" i="1"/>
  <c r="D3336" i="1"/>
  <c r="D3337" i="1"/>
  <c r="D3338" i="1"/>
  <c r="D3339" i="1"/>
  <c r="D3340" i="1"/>
  <c r="D3341" i="1"/>
  <c r="D3342" i="1"/>
  <c r="D3343" i="1"/>
  <c r="D3344" i="1"/>
  <c r="D3345" i="1"/>
  <c r="D3346" i="1"/>
  <c r="D3347" i="1"/>
  <c r="D3348" i="1"/>
  <c r="D3349" i="1"/>
  <c r="D3350" i="1"/>
  <c r="D3351" i="1"/>
  <c r="D3352" i="1"/>
  <c r="D3353" i="1"/>
  <c r="D3354" i="1"/>
  <c r="D3355" i="1"/>
  <c r="D3356" i="1"/>
  <c r="D3357" i="1"/>
  <c r="D3358" i="1"/>
  <c r="D3359" i="1"/>
  <c r="D3360" i="1"/>
  <c r="D3361" i="1"/>
  <c r="D3362" i="1"/>
  <c r="D3363" i="1"/>
  <c r="D3364" i="1"/>
  <c r="D3365" i="1"/>
  <c r="D3366" i="1"/>
  <c r="D3367" i="1"/>
  <c r="D3368" i="1"/>
  <c r="D3369" i="1"/>
  <c r="D3370" i="1"/>
  <c r="D3371" i="1"/>
  <c r="D3372" i="1"/>
  <c r="D3373" i="1"/>
  <c r="D3374" i="1"/>
  <c r="D3375" i="1"/>
  <c r="D3376" i="1"/>
  <c r="D3377" i="1"/>
  <c r="D3378" i="1"/>
  <c r="D3379" i="1"/>
  <c r="D3380" i="1"/>
  <c r="D3381" i="1"/>
  <c r="D3382" i="1"/>
  <c r="D3383" i="1"/>
  <c r="D3384" i="1"/>
  <c r="D3385" i="1"/>
  <c r="D3386" i="1"/>
  <c r="D3387" i="1"/>
  <c r="D3388" i="1"/>
  <c r="D3389" i="1"/>
  <c r="D3390" i="1"/>
  <c r="D3391" i="1"/>
  <c r="D3392" i="1"/>
  <c r="D3393" i="1"/>
  <c r="D3394" i="1"/>
  <c r="D3395" i="1"/>
  <c r="D3396" i="1"/>
  <c r="D3397" i="1"/>
  <c r="D3398" i="1"/>
  <c r="D3399" i="1"/>
  <c r="D3400" i="1"/>
  <c r="D3401" i="1"/>
  <c r="D3402" i="1"/>
  <c r="D3403" i="1"/>
  <c r="D3404" i="1"/>
  <c r="D3405" i="1"/>
  <c r="D3406" i="1"/>
  <c r="D3407" i="1"/>
  <c r="D3408" i="1"/>
  <c r="D3409" i="1"/>
  <c r="D3410" i="1"/>
  <c r="D3411" i="1"/>
  <c r="D3412" i="1"/>
  <c r="D3413" i="1"/>
  <c r="D3414" i="1"/>
  <c r="D3415" i="1"/>
  <c r="D3416" i="1"/>
  <c r="D3417" i="1"/>
  <c r="D3418" i="1"/>
  <c r="D3419" i="1"/>
  <c r="D3420" i="1"/>
  <c r="D3421" i="1"/>
  <c r="D3422" i="1"/>
  <c r="D3423" i="1"/>
  <c r="D3424" i="1"/>
  <c r="D3425" i="1"/>
  <c r="D3426" i="1"/>
  <c r="D3427" i="1"/>
  <c r="D3428" i="1"/>
  <c r="D3429" i="1"/>
  <c r="D3430" i="1"/>
  <c r="D3431" i="1"/>
  <c r="D3432" i="1"/>
  <c r="D3433" i="1"/>
  <c r="D3434" i="1"/>
  <c r="D3435" i="1"/>
  <c r="D3436" i="1"/>
  <c r="D3437" i="1"/>
  <c r="D3438" i="1"/>
  <c r="D3439" i="1"/>
  <c r="D3440" i="1"/>
  <c r="D3441" i="1"/>
  <c r="D3442" i="1"/>
  <c r="D3443" i="1"/>
  <c r="D3444" i="1"/>
  <c r="D3445" i="1"/>
  <c r="D3446" i="1"/>
  <c r="D3447" i="1"/>
  <c r="D3448" i="1"/>
  <c r="D3449" i="1"/>
  <c r="D3450" i="1"/>
  <c r="D3451" i="1"/>
  <c r="D3452" i="1"/>
  <c r="D3453" i="1"/>
  <c r="D3454" i="1"/>
  <c r="D3455" i="1"/>
  <c r="D3456" i="1"/>
  <c r="D3457" i="1"/>
  <c r="D3458" i="1"/>
  <c r="D3459" i="1"/>
  <c r="D3460" i="1"/>
  <c r="D3461" i="1"/>
  <c r="D3462" i="1"/>
  <c r="D3463" i="1"/>
  <c r="D3464" i="1"/>
  <c r="D3465" i="1"/>
  <c r="D3466" i="1"/>
  <c r="D3467" i="1"/>
  <c r="D3468" i="1"/>
  <c r="D3469" i="1"/>
  <c r="D3470" i="1"/>
  <c r="D3471" i="1"/>
  <c r="D3472" i="1"/>
  <c r="D3473" i="1"/>
  <c r="D3474" i="1"/>
  <c r="D3475" i="1"/>
  <c r="D3476" i="1"/>
  <c r="D3477" i="1"/>
  <c r="D3478" i="1"/>
  <c r="D3479" i="1"/>
  <c r="D3480" i="1"/>
  <c r="D3481" i="1"/>
  <c r="D3482" i="1"/>
  <c r="D3483" i="1"/>
  <c r="D3484" i="1"/>
  <c r="D3485" i="1"/>
  <c r="D3486" i="1"/>
  <c r="D3487" i="1"/>
  <c r="D3488" i="1"/>
  <c r="D3489" i="1"/>
  <c r="D3490" i="1"/>
  <c r="D3491" i="1"/>
  <c r="D3492" i="1"/>
  <c r="D3493" i="1"/>
  <c r="D3494" i="1"/>
  <c r="D3495" i="1"/>
  <c r="D3496" i="1"/>
  <c r="D3497" i="1"/>
  <c r="D3498" i="1"/>
  <c r="D3499" i="1"/>
  <c r="D3500" i="1"/>
  <c r="D3501" i="1"/>
  <c r="D3502" i="1"/>
  <c r="D3503" i="1"/>
  <c r="D3504" i="1"/>
  <c r="D3505" i="1"/>
  <c r="D3506" i="1"/>
  <c r="D3507" i="1"/>
  <c r="D3508" i="1"/>
  <c r="D3509" i="1"/>
  <c r="D3510" i="1"/>
  <c r="D3511" i="1"/>
  <c r="D3512" i="1"/>
  <c r="D3513" i="1"/>
  <c r="D3514" i="1"/>
  <c r="D3515" i="1"/>
  <c r="D3516" i="1"/>
  <c r="D3517" i="1"/>
  <c r="D3518" i="1"/>
  <c r="D3519" i="1"/>
  <c r="D3520" i="1"/>
  <c r="D3521" i="1"/>
  <c r="D3522" i="1"/>
  <c r="D3523" i="1"/>
  <c r="D3524" i="1"/>
  <c r="D3525" i="1"/>
  <c r="D3526" i="1"/>
  <c r="D3527" i="1"/>
  <c r="D3528" i="1"/>
  <c r="D3529" i="1"/>
  <c r="D3530" i="1"/>
  <c r="D3531" i="1"/>
  <c r="D3532" i="1"/>
  <c r="D3533" i="1"/>
  <c r="D3534" i="1"/>
  <c r="D3535" i="1"/>
  <c r="D3536" i="1"/>
  <c r="D3537" i="1"/>
  <c r="D3538" i="1"/>
  <c r="D3539" i="1"/>
  <c r="D3540" i="1"/>
  <c r="D3541" i="1"/>
  <c r="D3542" i="1"/>
  <c r="D3543" i="1"/>
  <c r="D3544" i="1"/>
  <c r="D3545" i="1"/>
  <c r="D3546" i="1"/>
  <c r="D3547" i="1"/>
  <c r="D3548" i="1"/>
  <c r="D3549" i="1"/>
  <c r="D3550" i="1"/>
  <c r="D3551" i="1"/>
  <c r="D3552" i="1"/>
  <c r="D3553" i="1"/>
  <c r="D3554" i="1"/>
  <c r="D3555" i="1"/>
  <c r="D3556" i="1"/>
  <c r="D3557" i="1"/>
  <c r="D3558" i="1"/>
  <c r="D3559" i="1"/>
  <c r="D3560" i="1"/>
  <c r="D3561" i="1"/>
  <c r="D3562" i="1"/>
  <c r="D3563" i="1"/>
  <c r="D3564" i="1"/>
  <c r="D3565" i="1"/>
  <c r="D3566" i="1"/>
  <c r="D3567" i="1"/>
  <c r="D3568" i="1"/>
  <c r="D3569" i="1"/>
  <c r="D3570" i="1"/>
  <c r="D3571" i="1"/>
  <c r="D3572" i="1"/>
  <c r="D3573" i="1"/>
  <c r="D3574" i="1"/>
  <c r="D3575" i="1"/>
  <c r="D3576" i="1"/>
  <c r="D3577" i="1"/>
  <c r="D3578" i="1"/>
  <c r="D3579" i="1"/>
  <c r="D3580" i="1"/>
  <c r="D3581" i="1"/>
  <c r="D3582" i="1"/>
  <c r="D3583" i="1"/>
  <c r="D3584" i="1"/>
  <c r="D3585" i="1"/>
  <c r="D3586" i="1"/>
  <c r="D3587" i="1"/>
  <c r="D3588" i="1"/>
  <c r="D3589" i="1"/>
  <c r="D3590" i="1"/>
  <c r="D3591" i="1"/>
  <c r="D3592" i="1"/>
  <c r="D3593" i="1"/>
  <c r="D3594" i="1"/>
  <c r="D3595" i="1"/>
  <c r="D3596" i="1"/>
  <c r="D3597" i="1"/>
  <c r="D3598" i="1"/>
  <c r="D3599" i="1"/>
  <c r="D3600" i="1"/>
  <c r="D3601" i="1"/>
  <c r="D3602" i="1"/>
  <c r="D3603" i="1"/>
  <c r="D3604" i="1"/>
  <c r="D3605" i="1"/>
  <c r="D3606" i="1"/>
  <c r="D3607" i="1"/>
  <c r="D3608" i="1"/>
  <c r="D3609" i="1"/>
  <c r="D3610" i="1"/>
  <c r="D3611" i="1"/>
  <c r="D3612" i="1"/>
  <c r="D3613" i="1"/>
  <c r="D3614" i="1"/>
  <c r="D3615" i="1"/>
  <c r="D3616" i="1"/>
  <c r="D3617" i="1"/>
  <c r="D3618" i="1"/>
  <c r="D3619" i="1"/>
  <c r="D3620" i="1"/>
  <c r="D3621" i="1"/>
  <c r="D3622" i="1"/>
  <c r="D3623" i="1"/>
  <c r="D3624" i="1"/>
  <c r="D3625" i="1"/>
  <c r="D3626" i="1"/>
  <c r="D3627" i="1"/>
  <c r="D3628" i="1"/>
  <c r="D3629" i="1"/>
  <c r="D3630" i="1"/>
  <c r="D3631" i="1"/>
  <c r="D3632" i="1"/>
  <c r="D3633" i="1"/>
  <c r="D3634" i="1"/>
  <c r="D3635" i="1"/>
  <c r="D3636" i="1"/>
  <c r="D3637" i="1"/>
  <c r="D3638" i="1"/>
  <c r="D3639" i="1"/>
  <c r="D3640" i="1"/>
  <c r="D3641" i="1"/>
  <c r="D3642" i="1"/>
  <c r="D3643" i="1"/>
  <c r="D3644" i="1"/>
  <c r="D3645" i="1"/>
  <c r="D3646" i="1"/>
  <c r="D3647" i="1"/>
  <c r="D3648" i="1"/>
  <c r="D3649" i="1"/>
  <c r="D3650" i="1"/>
  <c r="D3651" i="1"/>
  <c r="D3652" i="1"/>
  <c r="D3653" i="1"/>
  <c r="D3654" i="1"/>
  <c r="D3655" i="1"/>
  <c r="D3656" i="1"/>
  <c r="D3657" i="1"/>
  <c r="D3658" i="1"/>
  <c r="D3659" i="1"/>
  <c r="D3660" i="1"/>
  <c r="D3661" i="1"/>
  <c r="D3662" i="1"/>
  <c r="D3663" i="1"/>
  <c r="D3664" i="1"/>
  <c r="D3665" i="1"/>
  <c r="D3666" i="1"/>
  <c r="D3667" i="1"/>
  <c r="D3668" i="1"/>
  <c r="D3669" i="1"/>
  <c r="D3670" i="1"/>
  <c r="D3671" i="1"/>
  <c r="D3672" i="1"/>
  <c r="D3673" i="1"/>
  <c r="D3674" i="1"/>
  <c r="D3675" i="1"/>
  <c r="D3676" i="1"/>
  <c r="D3677" i="1"/>
  <c r="D3678" i="1"/>
  <c r="D3679" i="1"/>
  <c r="D3680" i="1"/>
  <c r="D3681" i="1"/>
  <c r="D3682" i="1"/>
  <c r="D3683" i="1"/>
  <c r="D3684" i="1"/>
  <c r="D3685" i="1"/>
  <c r="D3686" i="1"/>
  <c r="D3687" i="1"/>
  <c r="D3688" i="1"/>
  <c r="D3689" i="1"/>
  <c r="D3690" i="1"/>
  <c r="D3691" i="1"/>
  <c r="D3692" i="1"/>
  <c r="D3693" i="1"/>
  <c r="D3694" i="1"/>
  <c r="D3695" i="1"/>
  <c r="D3696" i="1"/>
  <c r="D3697" i="1"/>
  <c r="D3698" i="1"/>
  <c r="D3699" i="1"/>
  <c r="D3700" i="1"/>
  <c r="D3701" i="1"/>
  <c r="D3702" i="1"/>
  <c r="D3703" i="1"/>
  <c r="D3704" i="1"/>
  <c r="D3705" i="1"/>
  <c r="D3706" i="1"/>
  <c r="D3707" i="1"/>
  <c r="D3708" i="1"/>
  <c r="D3709" i="1"/>
  <c r="D3710" i="1"/>
  <c r="D3711" i="1"/>
  <c r="D3712" i="1"/>
  <c r="D3713" i="1"/>
  <c r="D3714" i="1"/>
  <c r="D3715" i="1"/>
  <c r="D3716" i="1"/>
  <c r="D3717" i="1"/>
  <c r="D3718" i="1"/>
  <c r="D3719" i="1"/>
  <c r="D3720" i="1"/>
  <c r="D3721" i="1"/>
  <c r="D3722" i="1"/>
  <c r="D3723" i="1"/>
  <c r="D3724" i="1"/>
  <c r="D3725" i="1"/>
  <c r="D3726" i="1"/>
  <c r="D3727" i="1"/>
  <c r="D3728" i="1"/>
  <c r="D3729" i="1"/>
  <c r="D3730" i="1"/>
  <c r="D3731" i="1"/>
  <c r="D3732" i="1"/>
  <c r="D3733" i="1"/>
  <c r="D3734" i="1"/>
  <c r="D3735" i="1"/>
  <c r="D3736" i="1"/>
  <c r="D3737" i="1"/>
  <c r="D3738" i="1"/>
  <c r="D3739" i="1"/>
  <c r="D3740" i="1"/>
  <c r="D3741" i="1"/>
  <c r="D3742" i="1"/>
  <c r="D3743" i="1"/>
  <c r="D3744" i="1"/>
  <c r="D3745" i="1"/>
  <c r="D3746" i="1"/>
  <c r="D3747" i="1"/>
  <c r="D3748" i="1"/>
  <c r="D3749" i="1"/>
  <c r="D3750" i="1"/>
  <c r="D3751" i="1"/>
  <c r="D3752" i="1"/>
  <c r="D3753" i="1"/>
  <c r="D3754" i="1"/>
  <c r="D3755" i="1"/>
  <c r="D3756" i="1"/>
  <c r="D3757" i="1"/>
  <c r="D3758" i="1"/>
  <c r="D3759" i="1"/>
  <c r="D3760" i="1"/>
  <c r="D3761" i="1"/>
  <c r="D3762" i="1"/>
  <c r="D3763" i="1"/>
  <c r="D3764" i="1"/>
  <c r="D3765" i="1"/>
  <c r="D3766" i="1"/>
  <c r="D3767" i="1"/>
  <c r="D3768" i="1"/>
  <c r="D3769" i="1"/>
  <c r="D3770" i="1"/>
  <c r="D3771" i="1"/>
  <c r="D3772" i="1"/>
  <c r="D3773" i="1"/>
  <c r="D3774" i="1"/>
  <c r="D3775" i="1"/>
  <c r="D3776" i="1"/>
  <c r="D3777" i="1"/>
  <c r="D3778" i="1"/>
  <c r="D3779" i="1"/>
  <c r="D3780" i="1"/>
  <c r="D3781" i="1"/>
  <c r="D3782" i="1"/>
  <c r="D3783" i="1"/>
  <c r="D3784" i="1"/>
  <c r="D3785" i="1"/>
  <c r="D3786" i="1"/>
  <c r="D3787" i="1"/>
  <c r="D3788" i="1"/>
  <c r="D3789" i="1"/>
  <c r="D3790" i="1"/>
  <c r="D3791" i="1"/>
  <c r="D3792" i="1"/>
  <c r="D3793" i="1"/>
  <c r="D3794" i="1"/>
  <c r="D3795" i="1"/>
  <c r="D3796" i="1"/>
  <c r="D3797" i="1"/>
  <c r="D3798" i="1"/>
  <c r="D3799" i="1"/>
  <c r="D3800" i="1"/>
  <c r="D3801" i="1"/>
  <c r="D3802" i="1"/>
  <c r="D3803" i="1"/>
  <c r="D3804" i="1"/>
  <c r="D3805" i="1"/>
  <c r="D3806" i="1"/>
  <c r="D3807" i="1"/>
  <c r="D3808" i="1"/>
  <c r="D3809" i="1"/>
  <c r="D3810" i="1"/>
  <c r="D3811" i="1"/>
  <c r="D3812" i="1"/>
  <c r="D3813" i="1"/>
  <c r="D3814" i="1"/>
  <c r="D3815" i="1"/>
  <c r="D3816" i="1"/>
  <c r="D3817" i="1"/>
  <c r="D3818" i="1"/>
  <c r="D3819" i="1"/>
  <c r="D3820" i="1"/>
  <c r="D3821" i="1"/>
  <c r="D3822" i="1"/>
  <c r="D3823" i="1"/>
  <c r="D3824" i="1"/>
  <c r="D3825" i="1"/>
  <c r="D3826" i="1"/>
  <c r="D3827" i="1"/>
  <c r="D3828" i="1"/>
  <c r="D3829" i="1"/>
  <c r="D3830" i="1"/>
  <c r="D3831" i="1"/>
  <c r="D3832" i="1"/>
  <c r="D3833" i="1"/>
  <c r="D3834" i="1"/>
  <c r="D3835" i="1"/>
  <c r="D3836" i="1"/>
  <c r="D3837" i="1"/>
  <c r="D3838" i="1"/>
  <c r="D3839" i="1"/>
  <c r="D3840" i="1"/>
  <c r="D3841" i="1"/>
  <c r="D3842" i="1"/>
  <c r="D3843" i="1"/>
  <c r="D3844" i="1"/>
  <c r="D3845" i="1"/>
  <c r="D3846" i="1"/>
  <c r="D3847" i="1"/>
  <c r="D3848" i="1"/>
  <c r="D3849" i="1"/>
  <c r="D3850" i="1"/>
  <c r="D3851" i="1"/>
  <c r="D3852" i="1"/>
  <c r="D3853" i="1"/>
  <c r="D3854" i="1"/>
  <c r="D3855" i="1"/>
  <c r="D3856" i="1"/>
  <c r="D3857" i="1"/>
  <c r="D3858" i="1"/>
  <c r="D3859" i="1"/>
  <c r="D3860" i="1"/>
  <c r="D3861" i="1"/>
  <c r="D3862" i="1"/>
  <c r="D3863" i="1"/>
  <c r="D3864" i="1"/>
  <c r="D3865" i="1"/>
  <c r="D3866" i="1"/>
  <c r="D3867" i="1"/>
  <c r="D3868" i="1"/>
  <c r="D3869" i="1"/>
  <c r="D3870" i="1"/>
  <c r="D3871" i="1"/>
  <c r="D3872" i="1"/>
  <c r="D3873" i="1"/>
  <c r="D3874" i="1"/>
  <c r="D3875" i="1"/>
  <c r="D3876" i="1"/>
  <c r="D3877" i="1"/>
  <c r="D3878" i="1"/>
  <c r="D3879" i="1"/>
  <c r="D3880" i="1"/>
  <c r="D3881" i="1"/>
  <c r="D3882" i="1"/>
  <c r="D3883" i="1"/>
  <c r="D3884" i="1"/>
  <c r="D3885" i="1"/>
  <c r="D3886" i="1"/>
  <c r="D3887" i="1"/>
  <c r="D3888" i="1"/>
  <c r="D3889" i="1"/>
  <c r="D3890" i="1"/>
  <c r="D3891" i="1"/>
  <c r="D3892" i="1"/>
  <c r="D3893" i="1"/>
  <c r="D3894" i="1"/>
  <c r="D3895" i="1"/>
  <c r="D3896" i="1"/>
  <c r="D3897" i="1"/>
  <c r="D3898" i="1"/>
  <c r="D3899" i="1"/>
  <c r="D3900" i="1"/>
  <c r="D3901" i="1"/>
  <c r="D3902" i="1"/>
  <c r="D3903" i="1"/>
  <c r="D3904" i="1"/>
  <c r="D3905" i="1"/>
  <c r="D3906" i="1"/>
  <c r="D3907" i="1"/>
  <c r="D3908" i="1"/>
  <c r="D3909" i="1"/>
  <c r="D3910" i="1"/>
  <c r="D3911" i="1"/>
  <c r="D3912" i="1"/>
  <c r="D3913" i="1"/>
  <c r="D3914" i="1"/>
  <c r="D3915" i="1"/>
  <c r="D3916" i="1"/>
  <c r="D3917" i="1"/>
  <c r="D3918" i="1"/>
  <c r="D3919" i="1"/>
  <c r="D3920" i="1"/>
  <c r="D3921" i="1"/>
  <c r="D3922" i="1"/>
  <c r="D3923" i="1"/>
  <c r="D3924" i="1"/>
  <c r="D3925" i="1"/>
  <c r="D3926" i="1"/>
  <c r="D3927" i="1"/>
  <c r="D3928" i="1"/>
  <c r="D3929" i="1"/>
  <c r="D3930" i="1"/>
  <c r="D3931" i="1"/>
  <c r="D3932" i="1"/>
  <c r="D3933" i="1"/>
  <c r="D3934" i="1"/>
  <c r="D3935" i="1"/>
  <c r="D3936" i="1"/>
  <c r="D3937" i="1"/>
  <c r="D3938" i="1"/>
  <c r="D3939" i="1"/>
  <c r="D3940" i="1"/>
  <c r="D3941" i="1"/>
  <c r="D3942" i="1"/>
  <c r="D3943" i="1"/>
  <c r="D3944" i="1"/>
  <c r="D3945" i="1"/>
  <c r="D3946" i="1"/>
  <c r="D3947" i="1"/>
  <c r="D3948" i="1"/>
  <c r="D3949" i="1"/>
  <c r="D3950" i="1"/>
  <c r="D3951" i="1"/>
  <c r="D3952" i="1"/>
  <c r="D3953" i="1"/>
  <c r="D3954" i="1"/>
  <c r="D3955" i="1"/>
  <c r="D3956" i="1"/>
  <c r="D3957" i="1"/>
  <c r="D3958" i="1"/>
  <c r="D3959" i="1"/>
  <c r="D3960" i="1"/>
  <c r="D3961" i="1"/>
  <c r="D3962" i="1"/>
  <c r="D3963" i="1"/>
  <c r="D3964" i="1"/>
  <c r="D3965" i="1"/>
  <c r="D3966" i="1"/>
  <c r="D3967" i="1"/>
  <c r="D3968" i="1"/>
  <c r="D3969" i="1"/>
  <c r="D3970" i="1"/>
  <c r="D3971" i="1"/>
  <c r="D3972" i="1"/>
  <c r="D3973" i="1"/>
  <c r="D3974" i="1"/>
  <c r="D3975" i="1"/>
  <c r="D3976" i="1"/>
  <c r="D3977" i="1"/>
  <c r="D3978" i="1"/>
  <c r="D3979" i="1"/>
  <c r="D3980" i="1"/>
  <c r="D3981" i="1"/>
  <c r="D3982" i="1"/>
  <c r="D3983" i="1"/>
  <c r="D3984" i="1"/>
  <c r="D3985" i="1"/>
  <c r="D3986" i="1"/>
  <c r="D3987" i="1"/>
  <c r="D3988" i="1"/>
  <c r="D3989" i="1"/>
  <c r="D3990" i="1"/>
  <c r="D3991" i="1"/>
  <c r="D3992" i="1"/>
  <c r="D3993" i="1"/>
  <c r="D3994" i="1"/>
  <c r="D3995" i="1"/>
  <c r="D3996" i="1"/>
  <c r="D3997" i="1"/>
  <c r="D3998" i="1"/>
  <c r="D3999" i="1"/>
  <c r="D4000" i="1"/>
  <c r="D4001" i="1"/>
  <c r="D4002" i="1"/>
  <c r="D4003" i="1"/>
  <c r="D4004" i="1"/>
  <c r="D4005" i="1"/>
  <c r="D4006" i="1"/>
  <c r="D4007" i="1"/>
  <c r="D4008" i="1"/>
  <c r="D4009" i="1"/>
  <c r="D4010" i="1"/>
  <c r="D4011" i="1"/>
  <c r="D4012" i="1"/>
  <c r="D4013" i="1"/>
  <c r="D4014" i="1"/>
  <c r="D4015" i="1"/>
  <c r="D4016" i="1"/>
  <c r="D4017" i="1"/>
  <c r="D4018" i="1"/>
  <c r="D4019" i="1"/>
  <c r="D4020" i="1"/>
  <c r="D4021" i="1"/>
  <c r="D4022" i="1"/>
  <c r="D4023" i="1"/>
  <c r="D4024" i="1"/>
  <c r="D4025" i="1"/>
  <c r="D4026" i="1"/>
  <c r="D4027" i="1"/>
  <c r="D4028" i="1"/>
  <c r="D4029" i="1"/>
  <c r="D4030" i="1"/>
  <c r="D4031" i="1"/>
  <c r="D4032" i="1"/>
  <c r="D4033" i="1"/>
  <c r="D4034" i="1"/>
  <c r="D4035" i="1"/>
  <c r="D4036" i="1"/>
  <c r="D4037" i="1"/>
  <c r="D4038" i="1"/>
  <c r="D4039" i="1"/>
  <c r="D4040" i="1"/>
  <c r="D4041" i="1"/>
  <c r="D4042" i="1"/>
  <c r="D4043" i="1"/>
  <c r="D4044" i="1"/>
  <c r="D4045" i="1"/>
  <c r="D4046" i="1"/>
  <c r="D4047" i="1"/>
  <c r="D4048" i="1"/>
  <c r="D4049" i="1"/>
  <c r="D4050" i="1"/>
  <c r="D4051" i="1"/>
  <c r="D4052" i="1"/>
  <c r="D4053" i="1"/>
  <c r="D4054" i="1"/>
  <c r="D4055" i="1"/>
  <c r="D4056" i="1"/>
  <c r="D4057" i="1"/>
  <c r="D4058" i="1"/>
  <c r="D4059" i="1"/>
  <c r="D4060" i="1"/>
  <c r="D4061" i="1"/>
  <c r="D4062" i="1"/>
  <c r="D4063" i="1"/>
  <c r="D4064" i="1"/>
  <c r="D4065" i="1"/>
  <c r="D4066" i="1"/>
  <c r="D4067" i="1"/>
  <c r="D4068" i="1"/>
  <c r="D4069" i="1"/>
  <c r="D4070" i="1"/>
  <c r="D4071" i="1"/>
  <c r="D4072" i="1"/>
  <c r="D4073" i="1"/>
  <c r="D4074" i="1"/>
  <c r="D4075" i="1"/>
  <c r="D4076" i="1"/>
  <c r="D4077" i="1"/>
  <c r="D4078" i="1"/>
  <c r="D4079" i="1"/>
  <c r="D4080" i="1"/>
  <c r="D4081" i="1"/>
  <c r="D4082" i="1"/>
  <c r="D4083" i="1"/>
  <c r="D4084" i="1"/>
  <c r="D4085" i="1"/>
  <c r="D4086" i="1"/>
  <c r="D4087" i="1"/>
  <c r="D4088" i="1"/>
  <c r="D4089" i="1"/>
  <c r="D4090" i="1"/>
  <c r="D4091" i="1"/>
  <c r="D4092" i="1"/>
  <c r="D4093" i="1"/>
  <c r="D4094" i="1"/>
  <c r="D4095" i="1"/>
  <c r="D4096" i="1"/>
  <c r="D4097" i="1"/>
  <c r="D4098" i="1"/>
  <c r="D4099" i="1"/>
  <c r="D4100" i="1"/>
  <c r="D4101" i="1"/>
  <c r="D4102" i="1"/>
  <c r="D4103" i="1"/>
  <c r="D4104" i="1"/>
  <c r="D4105" i="1"/>
  <c r="D4106" i="1"/>
  <c r="D4107" i="1"/>
  <c r="D4108" i="1"/>
  <c r="D4109" i="1"/>
  <c r="D4110" i="1"/>
  <c r="D4111" i="1"/>
  <c r="D4112" i="1"/>
  <c r="D4113" i="1"/>
  <c r="D4114" i="1"/>
  <c r="D4115" i="1"/>
  <c r="D4116" i="1"/>
  <c r="D4117" i="1"/>
  <c r="D4118" i="1"/>
  <c r="D4119" i="1"/>
  <c r="D4120" i="1"/>
  <c r="D4121" i="1"/>
  <c r="D4122" i="1"/>
  <c r="D4123" i="1"/>
  <c r="D4124" i="1"/>
  <c r="D4125" i="1"/>
  <c r="D4126" i="1"/>
  <c r="D4127" i="1"/>
  <c r="D4128" i="1"/>
  <c r="D4129" i="1"/>
  <c r="D4130" i="1"/>
  <c r="D4131" i="1"/>
  <c r="D4132" i="1"/>
  <c r="D4133" i="1"/>
  <c r="D4134" i="1"/>
  <c r="D4135" i="1"/>
  <c r="D4136" i="1"/>
  <c r="D4137" i="1"/>
  <c r="D4138" i="1"/>
  <c r="D4139" i="1"/>
  <c r="D4140" i="1"/>
  <c r="D4141" i="1"/>
  <c r="D4142" i="1"/>
  <c r="D4143" i="1"/>
  <c r="D4144" i="1"/>
  <c r="D4145" i="1"/>
  <c r="D4146" i="1"/>
  <c r="D4147" i="1"/>
  <c r="D4148" i="1"/>
  <c r="D4149" i="1"/>
  <c r="D4150" i="1"/>
  <c r="D4151" i="1"/>
  <c r="D4152" i="1"/>
  <c r="D4153" i="1"/>
  <c r="D4154" i="1"/>
  <c r="D4155" i="1"/>
  <c r="D4156" i="1"/>
  <c r="D4157" i="1"/>
  <c r="D4158" i="1"/>
  <c r="D4159" i="1"/>
  <c r="D4160" i="1"/>
  <c r="D4161" i="1"/>
  <c r="D4162" i="1"/>
  <c r="D4163" i="1"/>
  <c r="D4164" i="1"/>
  <c r="D4165" i="1"/>
  <c r="D4166" i="1"/>
  <c r="D4167" i="1"/>
  <c r="D4168" i="1"/>
  <c r="D4169" i="1"/>
  <c r="D4170" i="1"/>
  <c r="D4171" i="1"/>
  <c r="D4172" i="1"/>
  <c r="D4173" i="1"/>
  <c r="D4174" i="1"/>
  <c r="D4175" i="1"/>
  <c r="D4176" i="1"/>
  <c r="D4177" i="1"/>
  <c r="D4178" i="1"/>
  <c r="D4179" i="1"/>
  <c r="D4180" i="1"/>
  <c r="D4181" i="1"/>
  <c r="D4182" i="1"/>
  <c r="D4183" i="1"/>
  <c r="D4184" i="1"/>
  <c r="D4185" i="1"/>
  <c r="D4186" i="1"/>
  <c r="D4187" i="1"/>
  <c r="D4188" i="1"/>
  <c r="D4189" i="1"/>
  <c r="D4190" i="1"/>
  <c r="D4191" i="1"/>
  <c r="D4192" i="1"/>
  <c r="D4193" i="1"/>
  <c r="D4194" i="1"/>
  <c r="D4195" i="1"/>
  <c r="D4196" i="1"/>
  <c r="D4197" i="1"/>
  <c r="D4198" i="1"/>
  <c r="D4199" i="1"/>
  <c r="D4200" i="1"/>
  <c r="D4201" i="1"/>
  <c r="D4202" i="1"/>
  <c r="D4203" i="1"/>
  <c r="D4204" i="1"/>
  <c r="D4205" i="1"/>
  <c r="D4206" i="1"/>
  <c r="D4207" i="1"/>
  <c r="D4208" i="1"/>
  <c r="D4209" i="1"/>
  <c r="D4210" i="1"/>
  <c r="D4211" i="1"/>
  <c r="D4212" i="1"/>
  <c r="D4213" i="1"/>
  <c r="D4214" i="1"/>
  <c r="D4215" i="1"/>
  <c r="D4216" i="1"/>
  <c r="D4217" i="1"/>
  <c r="D4218" i="1"/>
  <c r="D4219" i="1"/>
  <c r="D4220" i="1"/>
  <c r="D4221" i="1"/>
  <c r="D4222" i="1"/>
  <c r="D4223" i="1"/>
  <c r="D4224" i="1"/>
  <c r="D4225" i="1"/>
  <c r="D4226" i="1"/>
  <c r="D4227" i="1"/>
  <c r="D4228" i="1"/>
  <c r="D4229" i="1"/>
  <c r="D4230" i="1"/>
  <c r="D4231" i="1"/>
  <c r="D4232" i="1"/>
  <c r="D4233" i="1"/>
  <c r="D4234" i="1"/>
  <c r="D4235" i="1"/>
  <c r="D4236" i="1"/>
  <c r="D4237" i="1"/>
  <c r="D4238" i="1"/>
  <c r="D4239" i="1"/>
  <c r="D4240" i="1"/>
  <c r="D4241" i="1"/>
  <c r="D4242" i="1"/>
  <c r="D4243" i="1"/>
  <c r="D4244" i="1"/>
  <c r="D4245" i="1"/>
  <c r="D4246" i="1"/>
  <c r="D4247" i="1"/>
  <c r="D4248" i="1"/>
  <c r="D4249" i="1"/>
  <c r="D4250" i="1"/>
  <c r="D4251" i="1"/>
  <c r="D4252" i="1"/>
  <c r="D4253" i="1"/>
  <c r="D4254" i="1"/>
  <c r="D4255" i="1"/>
  <c r="D4256" i="1"/>
  <c r="D4257" i="1"/>
  <c r="D4258" i="1"/>
  <c r="D4259" i="1"/>
  <c r="D4260" i="1"/>
  <c r="D4261" i="1"/>
  <c r="D4262" i="1"/>
  <c r="D4263" i="1"/>
  <c r="D4264" i="1"/>
  <c r="D4265" i="1"/>
  <c r="D4266" i="1"/>
  <c r="D4267" i="1"/>
  <c r="D4268" i="1"/>
  <c r="D4269" i="1"/>
  <c r="D4270" i="1"/>
  <c r="D4271" i="1"/>
  <c r="D4272" i="1"/>
  <c r="D4273" i="1"/>
  <c r="D4274" i="1"/>
  <c r="D4275" i="1"/>
  <c r="D4276" i="1"/>
  <c r="D4277" i="1"/>
  <c r="D4278" i="1"/>
  <c r="D4279" i="1"/>
  <c r="D4280" i="1"/>
  <c r="D4281" i="1"/>
  <c r="D4282" i="1"/>
  <c r="D4283" i="1"/>
  <c r="D4284" i="1"/>
  <c r="D4285" i="1"/>
  <c r="D4286" i="1"/>
  <c r="D4287" i="1"/>
  <c r="D4288" i="1"/>
  <c r="D4289" i="1"/>
  <c r="D4290" i="1"/>
  <c r="D4291" i="1"/>
  <c r="D4292" i="1"/>
  <c r="D4293" i="1"/>
  <c r="D4294" i="1"/>
  <c r="D4295" i="1"/>
  <c r="D4296" i="1"/>
  <c r="D4297" i="1"/>
  <c r="D4298" i="1"/>
  <c r="D4299" i="1"/>
  <c r="D4300" i="1"/>
  <c r="D4301" i="1"/>
  <c r="D4302" i="1"/>
  <c r="D4303" i="1"/>
  <c r="D4304" i="1"/>
  <c r="D4305" i="1"/>
  <c r="D4306" i="1"/>
  <c r="D4307" i="1"/>
  <c r="D4308" i="1"/>
  <c r="D4309" i="1"/>
  <c r="D4310" i="1"/>
  <c r="D4311" i="1"/>
  <c r="D4312" i="1"/>
  <c r="D4313" i="1"/>
  <c r="D4314" i="1"/>
  <c r="D4315" i="1"/>
  <c r="D4316" i="1"/>
  <c r="D4317" i="1"/>
  <c r="D4318" i="1"/>
  <c r="D4319" i="1"/>
  <c r="D4320" i="1"/>
  <c r="D4321" i="1"/>
  <c r="D4322" i="1"/>
  <c r="D4323" i="1"/>
  <c r="D4324" i="1"/>
  <c r="D4325" i="1"/>
  <c r="D4326" i="1"/>
  <c r="D4327" i="1"/>
  <c r="D4328" i="1"/>
  <c r="D4329" i="1"/>
  <c r="D4330" i="1"/>
  <c r="D4331" i="1"/>
  <c r="D4332" i="1"/>
  <c r="D4333" i="1"/>
  <c r="D4334" i="1"/>
  <c r="D4335" i="1"/>
  <c r="D4336" i="1"/>
  <c r="D4337" i="1"/>
  <c r="D4338" i="1"/>
  <c r="D4339" i="1"/>
  <c r="D4340" i="1"/>
  <c r="D4341" i="1"/>
  <c r="D4342" i="1"/>
  <c r="D4343" i="1"/>
  <c r="D4344" i="1"/>
  <c r="D4345" i="1"/>
  <c r="D4346" i="1"/>
  <c r="D4347" i="1"/>
  <c r="D4348" i="1"/>
  <c r="D4349" i="1"/>
  <c r="D4350" i="1"/>
  <c r="D4351" i="1"/>
  <c r="D4352" i="1"/>
  <c r="D4353" i="1"/>
  <c r="D4354" i="1"/>
  <c r="D4355" i="1"/>
  <c r="D4356" i="1"/>
  <c r="D4357" i="1"/>
  <c r="D4358" i="1"/>
  <c r="D4359" i="1"/>
  <c r="D4360" i="1"/>
  <c r="D4361" i="1"/>
  <c r="D4362" i="1"/>
  <c r="D4363" i="1"/>
  <c r="D4364" i="1"/>
  <c r="D4365" i="1"/>
  <c r="D4366" i="1"/>
  <c r="D4367" i="1"/>
  <c r="D4368" i="1"/>
  <c r="D4369" i="1"/>
  <c r="D4370" i="1"/>
  <c r="D4371" i="1"/>
  <c r="D4372" i="1"/>
  <c r="D4373" i="1"/>
  <c r="D4374" i="1"/>
  <c r="D4375" i="1"/>
  <c r="D4376" i="1"/>
  <c r="D4377" i="1"/>
  <c r="D4378" i="1"/>
  <c r="D4379" i="1"/>
  <c r="D4380" i="1"/>
  <c r="D4381" i="1"/>
  <c r="D4382" i="1"/>
  <c r="D4383" i="1"/>
  <c r="D4384" i="1"/>
  <c r="D4385" i="1"/>
  <c r="D4386" i="1"/>
  <c r="D4387" i="1"/>
  <c r="D4388" i="1"/>
  <c r="D4389" i="1"/>
  <c r="D4390" i="1"/>
  <c r="D4391" i="1"/>
  <c r="D4392" i="1"/>
  <c r="D4393" i="1"/>
  <c r="D4394" i="1"/>
  <c r="D4395" i="1"/>
  <c r="D4396" i="1"/>
  <c r="D4397" i="1"/>
  <c r="D4398" i="1"/>
  <c r="D4399" i="1"/>
  <c r="D4400" i="1"/>
  <c r="D4401" i="1"/>
  <c r="D4402" i="1"/>
  <c r="D4403" i="1"/>
  <c r="D4404" i="1"/>
  <c r="D4405" i="1"/>
  <c r="D4406" i="1"/>
  <c r="D4407" i="1"/>
  <c r="D4408" i="1"/>
  <c r="D4409" i="1"/>
  <c r="D4410" i="1"/>
  <c r="D4411" i="1"/>
  <c r="D4412" i="1"/>
  <c r="D4413" i="1"/>
  <c r="D4414" i="1"/>
  <c r="D4415" i="1"/>
  <c r="D4416" i="1"/>
  <c r="D4417" i="1"/>
  <c r="D4418" i="1"/>
  <c r="D4419" i="1"/>
  <c r="D4420" i="1"/>
  <c r="D4421" i="1"/>
  <c r="D4422" i="1"/>
  <c r="D4423" i="1"/>
  <c r="D4424" i="1"/>
  <c r="D4425" i="1"/>
  <c r="D4426" i="1"/>
  <c r="D4427" i="1"/>
  <c r="D4428" i="1"/>
  <c r="D4429" i="1"/>
  <c r="D4430" i="1"/>
  <c r="D4431" i="1"/>
  <c r="D4432" i="1"/>
  <c r="D4433" i="1"/>
  <c r="D4434" i="1"/>
  <c r="D4435" i="1"/>
  <c r="D4436" i="1"/>
  <c r="D4437" i="1"/>
  <c r="D4438" i="1"/>
  <c r="D4439" i="1"/>
  <c r="D4440" i="1"/>
  <c r="D4441" i="1"/>
  <c r="D4442" i="1"/>
  <c r="D4443" i="1"/>
  <c r="D4444" i="1"/>
  <c r="D4445" i="1"/>
  <c r="D4446" i="1"/>
  <c r="D4447" i="1"/>
  <c r="D4448" i="1"/>
  <c r="D4449" i="1"/>
  <c r="D4450" i="1"/>
  <c r="D4451" i="1"/>
  <c r="D4452" i="1"/>
  <c r="D4453" i="1"/>
  <c r="D4454" i="1"/>
  <c r="D4455" i="1"/>
  <c r="D4456" i="1"/>
  <c r="D4457" i="1"/>
  <c r="D4458" i="1"/>
  <c r="D4459" i="1"/>
  <c r="D4460" i="1"/>
  <c r="D4461" i="1"/>
  <c r="D4462" i="1"/>
  <c r="D4463" i="1"/>
  <c r="D4464" i="1"/>
  <c r="D4465" i="1"/>
  <c r="D4466" i="1"/>
  <c r="D4467" i="1"/>
  <c r="D4468" i="1"/>
  <c r="D4469" i="1"/>
  <c r="D4470" i="1"/>
  <c r="D4471" i="1"/>
  <c r="D4472" i="1"/>
  <c r="D4473" i="1"/>
  <c r="D4474" i="1"/>
  <c r="D4475" i="1"/>
  <c r="D4476" i="1"/>
  <c r="D4477" i="1"/>
  <c r="D4478" i="1"/>
  <c r="D4479" i="1"/>
  <c r="D4480" i="1"/>
  <c r="D4481" i="1"/>
  <c r="D4482" i="1"/>
  <c r="D4483" i="1"/>
  <c r="D4484" i="1"/>
  <c r="D4485" i="1"/>
  <c r="D4486" i="1"/>
  <c r="D4487" i="1"/>
  <c r="D4488" i="1"/>
  <c r="D4489" i="1"/>
  <c r="D4490" i="1"/>
  <c r="D4491" i="1"/>
  <c r="D4492" i="1"/>
  <c r="D4493" i="1"/>
  <c r="D4494" i="1"/>
  <c r="D4495" i="1"/>
  <c r="D4496" i="1"/>
  <c r="D4497" i="1"/>
  <c r="D4498" i="1"/>
  <c r="D4499" i="1"/>
  <c r="D4500" i="1"/>
  <c r="D4501" i="1"/>
  <c r="D4502" i="1"/>
  <c r="D4503" i="1"/>
  <c r="D4504" i="1"/>
  <c r="D4505" i="1"/>
  <c r="D4506" i="1"/>
  <c r="D4507" i="1"/>
  <c r="D4508" i="1"/>
  <c r="D4509" i="1"/>
  <c r="D4510" i="1"/>
  <c r="D4511" i="1"/>
  <c r="D4512" i="1"/>
  <c r="D4513" i="1"/>
  <c r="D4514" i="1"/>
  <c r="D4515" i="1"/>
  <c r="D4516" i="1"/>
  <c r="D4517" i="1"/>
  <c r="D4518" i="1"/>
  <c r="D4519" i="1"/>
  <c r="D4520" i="1"/>
  <c r="D4521" i="1"/>
  <c r="D4522" i="1"/>
  <c r="D4523" i="1"/>
  <c r="D4524" i="1"/>
  <c r="D4525" i="1"/>
  <c r="D4526" i="1"/>
  <c r="D4527" i="1"/>
  <c r="D4528" i="1"/>
  <c r="D4529" i="1"/>
  <c r="D4530" i="1"/>
  <c r="D4531" i="1"/>
  <c r="D4532" i="1"/>
  <c r="D4533" i="1"/>
  <c r="D4534" i="1"/>
  <c r="D4535" i="1"/>
  <c r="D4536" i="1"/>
  <c r="D4537" i="1"/>
  <c r="D4538" i="1"/>
  <c r="D4539" i="1"/>
  <c r="D4540" i="1"/>
  <c r="D4541" i="1"/>
  <c r="D4542" i="1"/>
  <c r="D4543" i="1"/>
  <c r="D4544" i="1"/>
  <c r="D4545" i="1"/>
  <c r="D4546" i="1"/>
  <c r="D4547" i="1"/>
  <c r="D4548" i="1"/>
  <c r="D4549" i="1"/>
  <c r="D4550" i="1"/>
  <c r="D4551" i="1"/>
  <c r="D4552" i="1"/>
  <c r="D4553" i="1"/>
  <c r="D4554" i="1"/>
  <c r="D4555" i="1"/>
  <c r="D4556" i="1"/>
  <c r="D4557" i="1"/>
  <c r="D4558" i="1"/>
  <c r="D4559" i="1"/>
  <c r="D4560" i="1"/>
  <c r="D4561" i="1"/>
  <c r="D4562" i="1"/>
  <c r="D4563" i="1"/>
  <c r="D4564" i="1"/>
  <c r="D4565" i="1"/>
  <c r="D4566" i="1"/>
  <c r="D4567" i="1"/>
  <c r="D4568" i="1"/>
  <c r="D4569" i="1"/>
  <c r="D4570" i="1"/>
  <c r="D4571" i="1"/>
  <c r="D4572" i="1"/>
  <c r="D4573" i="1"/>
  <c r="D4574" i="1"/>
  <c r="D4575" i="1"/>
  <c r="D4576" i="1"/>
  <c r="D4577" i="1"/>
  <c r="D4578" i="1"/>
  <c r="D4579" i="1"/>
  <c r="D4580" i="1"/>
  <c r="D4581" i="1"/>
  <c r="D4582" i="1"/>
  <c r="D4583" i="1"/>
  <c r="D4584" i="1"/>
  <c r="D4585" i="1"/>
  <c r="D4586" i="1"/>
  <c r="D4587" i="1"/>
  <c r="D4588" i="1"/>
  <c r="D4589" i="1"/>
  <c r="D4590" i="1"/>
  <c r="D4591" i="1"/>
  <c r="D4592" i="1"/>
  <c r="D4593" i="1"/>
  <c r="D4594" i="1"/>
  <c r="D4595" i="1"/>
  <c r="D4596" i="1"/>
  <c r="D4597" i="1"/>
  <c r="D4598" i="1"/>
  <c r="D4599" i="1"/>
  <c r="D4600" i="1"/>
  <c r="D4601" i="1"/>
  <c r="D4602" i="1"/>
  <c r="D4603" i="1"/>
  <c r="D4604" i="1"/>
  <c r="D4605" i="1"/>
  <c r="D4606" i="1"/>
  <c r="D4607" i="1"/>
  <c r="D4608" i="1"/>
  <c r="D4609" i="1"/>
  <c r="D4610" i="1"/>
  <c r="D4611" i="1"/>
  <c r="D4612" i="1"/>
  <c r="D4613" i="1"/>
  <c r="D4614" i="1"/>
  <c r="D4615" i="1"/>
  <c r="D4616" i="1"/>
  <c r="D4617" i="1"/>
  <c r="D4618" i="1"/>
  <c r="D4619" i="1"/>
  <c r="D4620" i="1"/>
  <c r="D4621" i="1"/>
  <c r="D4622" i="1"/>
  <c r="D4623" i="1"/>
  <c r="D4624" i="1"/>
  <c r="D4625" i="1"/>
  <c r="D4626" i="1"/>
  <c r="D4627" i="1"/>
  <c r="D4628" i="1"/>
  <c r="D4629" i="1"/>
  <c r="D4630" i="1"/>
  <c r="D4631" i="1"/>
  <c r="D4632" i="1"/>
  <c r="D4633" i="1"/>
  <c r="D4634" i="1"/>
  <c r="D4635" i="1"/>
  <c r="D4636" i="1"/>
  <c r="D4637" i="1"/>
  <c r="D4638" i="1"/>
  <c r="D4639" i="1"/>
  <c r="D4640" i="1"/>
  <c r="D4641" i="1"/>
  <c r="D4642" i="1"/>
  <c r="D4643" i="1"/>
  <c r="D4644" i="1"/>
  <c r="D4645" i="1"/>
  <c r="D4646" i="1"/>
  <c r="D4647" i="1"/>
  <c r="D4648" i="1"/>
  <c r="D4649" i="1"/>
  <c r="D4650" i="1"/>
  <c r="D4651" i="1"/>
  <c r="D4652" i="1"/>
  <c r="D4653" i="1"/>
  <c r="D4654" i="1"/>
  <c r="D4655" i="1"/>
  <c r="D4656" i="1"/>
  <c r="D4657" i="1"/>
  <c r="D4658" i="1"/>
  <c r="D4659" i="1"/>
  <c r="D4660" i="1"/>
  <c r="D4661" i="1"/>
  <c r="D4662" i="1"/>
  <c r="D4663" i="1"/>
  <c r="D4664" i="1"/>
  <c r="D4665" i="1"/>
  <c r="D4666" i="1"/>
  <c r="D4667" i="1"/>
  <c r="D4668" i="1"/>
  <c r="D4669" i="1"/>
  <c r="D4670" i="1"/>
  <c r="D4671" i="1"/>
  <c r="D4672" i="1"/>
  <c r="D4673" i="1"/>
  <c r="D4674" i="1"/>
  <c r="D4675" i="1"/>
  <c r="D4676" i="1"/>
  <c r="D4677" i="1"/>
  <c r="D4678" i="1"/>
  <c r="D4679" i="1"/>
  <c r="D4680" i="1"/>
  <c r="D4681" i="1"/>
  <c r="D4682" i="1"/>
  <c r="D4683" i="1"/>
  <c r="D4684" i="1"/>
  <c r="D4685" i="1"/>
  <c r="D4686" i="1"/>
  <c r="D4687" i="1"/>
  <c r="D4688" i="1"/>
  <c r="D4689" i="1"/>
  <c r="D4690" i="1"/>
  <c r="D4691" i="1"/>
  <c r="D4692" i="1"/>
  <c r="D4693" i="1"/>
  <c r="D4694" i="1"/>
  <c r="D4695" i="1"/>
  <c r="D4696" i="1"/>
  <c r="D4697" i="1"/>
  <c r="D4698" i="1"/>
  <c r="D4699" i="1"/>
  <c r="D4700" i="1"/>
  <c r="D4701" i="1"/>
  <c r="D4702" i="1"/>
  <c r="D4703" i="1"/>
  <c r="D4704" i="1"/>
  <c r="D4705" i="1"/>
  <c r="D4706" i="1"/>
  <c r="D4707" i="1"/>
  <c r="D4708" i="1"/>
  <c r="D4709" i="1"/>
  <c r="D4710" i="1"/>
  <c r="D4711" i="1"/>
  <c r="D4712" i="1"/>
  <c r="D4713" i="1"/>
  <c r="D4714" i="1"/>
  <c r="D4715" i="1"/>
  <c r="D4716" i="1"/>
  <c r="D4717" i="1"/>
  <c r="D4718" i="1"/>
  <c r="D4719" i="1"/>
  <c r="D4720" i="1"/>
  <c r="D4721" i="1"/>
  <c r="D4722" i="1"/>
  <c r="D4723" i="1"/>
  <c r="D4724" i="1"/>
  <c r="D4725" i="1"/>
  <c r="D4726" i="1"/>
  <c r="D4727" i="1"/>
  <c r="D4728" i="1"/>
  <c r="D4729" i="1"/>
  <c r="D4730" i="1"/>
  <c r="D4731" i="1"/>
  <c r="D4732" i="1"/>
  <c r="D4733" i="1"/>
  <c r="D4734" i="1"/>
  <c r="D4735" i="1"/>
  <c r="D4736" i="1"/>
  <c r="D4737" i="1"/>
  <c r="D4738" i="1"/>
  <c r="D4739" i="1"/>
  <c r="D4740" i="1"/>
  <c r="D4741" i="1"/>
  <c r="D4742" i="1"/>
  <c r="D4743" i="1"/>
  <c r="D4744" i="1"/>
  <c r="D4745" i="1"/>
  <c r="D4746" i="1"/>
  <c r="D4747" i="1"/>
  <c r="D4748" i="1"/>
  <c r="D4749" i="1"/>
  <c r="D4750" i="1"/>
  <c r="D4751" i="1"/>
  <c r="D4752" i="1"/>
  <c r="D4753" i="1"/>
  <c r="D4754" i="1"/>
  <c r="D4755" i="1"/>
  <c r="D4756" i="1"/>
  <c r="D4757" i="1"/>
  <c r="D4758" i="1"/>
  <c r="D4759" i="1"/>
  <c r="D4760" i="1"/>
  <c r="D4761" i="1"/>
  <c r="D4762" i="1"/>
  <c r="D4763" i="1"/>
  <c r="D4764" i="1"/>
  <c r="D4765" i="1"/>
  <c r="D4766" i="1"/>
  <c r="D4767" i="1"/>
  <c r="D4768" i="1"/>
  <c r="D4769" i="1"/>
  <c r="D4770" i="1"/>
  <c r="D4771" i="1"/>
  <c r="D4772" i="1"/>
  <c r="D4773" i="1"/>
  <c r="D4774" i="1"/>
  <c r="D4775" i="1"/>
  <c r="D4776" i="1"/>
  <c r="D4777" i="1"/>
  <c r="D4778" i="1"/>
  <c r="D4779" i="1"/>
  <c r="D4780" i="1"/>
  <c r="D4781" i="1"/>
  <c r="D4782" i="1"/>
  <c r="D4783" i="1"/>
  <c r="D4784" i="1"/>
  <c r="D4785" i="1"/>
  <c r="D4786" i="1"/>
  <c r="D4787" i="1"/>
  <c r="D4788" i="1"/>
  <c r="D4789" i="1"/>
  <c r="D4790" i="1"/>
  <c r="D4791" i="1"/>
  <c r="D4792" i="1"/>
  <c r="D4793" i="1"/>
  <c r="D4794" i="1"/>
  <c r="D4795" i="1"/>
  <c r="D4796" i="1"/>
  <c r="D4797" i="1"/>
  <c r="D4798" i="1"/>
  <c r="D4799" i="1"/>
  <c r="D4800" i="1"/>
  <c r="D4801" i="1"/>
  <c r="D4802" i="1"/>
  <c r="D4803" i="1"/>
  <c r="D4804" i="1"/>
  <c r="D4805" i="1"/>
  <c r="D4806" i="1"/>
  <c r="D4807" i="1"/>
  <c r="D4808" i="1"/>
  <c r="D4809" i="1"/>
  <c r="D4810" i="1"/>
  <c r="D4811" i="1"/>
  <c r="D4812" i="1"/>
  <c r="D4813" i="1"/>
  <c r="D4814" i="1"/>
  <c r="D4815" i="1"/>
  <c r="D4816" i="1"/>
  <c r="D4817" i="1"/>
  <c r="D4818" i="1"/>
  <c r="D4819" i="1"/>
  <c r="D4820" i="1"/>
  <c r="D4821" i="1"/>
  <c r="D4822" i="1"/>
  <c r="D4823" i="1"/>
  <c r="D4824" i="1"/>
  <c r="D4825" i="1"/>
  <c r="D4826" i="1"/>
  <c r="D4827" i="1"/>
  <c r="D4828" i="1"/>
  <c r="D4829" i="1"/>
  <c r="D4830" i="1"/>
  <c r="D4831" i="1"/>
  <c r="D4832" i="1"/>
  <c r="D4833" i="1"/>
  <c r="D4834" i="1"/>
  <c r="D4835" i="1"/>
  <c r="D4836" i="1"/>
  <c r="D4837" i="1"/>
  <c r="D4838" i="1"/>
  <c r="D4839" i="1"/>
  <c r="D4840" i="1"/>
  <c r="D4841" i="1"/>
  <c r="D4842" i="1"/>
  <c r="D4843" i="1"/>
  <c r="D4844" i="1"/>
  <c r="D4845" i="1"/>
  <c r="D4846" i="1"/>
  <c r="D4847" i="1"/>
  <c r="D4848" i="1"/>
  <c r="D4849" i="1"/>
  <c r="D4850" i="1"/>
  <c r="D4851" i="1"/>
  <c r="D4852" i="1"/>
  <c r="D4853" i="1"/>
  <c r="D4854" i="1"/>
  <c r="D4855" i="1"/>
  <c r="D4856" i="1"/>
  <c r="D4857" i="1"/>
  <c r="D4858" i="1"/>
  <c r="D4859" i="1"/>
  <c r="D4860" i="1"/>
  <c r="D4861" i="1"/>
  <c r="D4862" i="1"/>
  <c r="D4863" i="1"/>
  <c r="D4864" i="1"/>
  <c r="D4865" i="1"/>
  <c r="D4866" i="1"/>
  <c r="D4867" i="1"/>
  <c r="D4868" i="1"/>
  <c r="D4869" i="1"/>
  <c r="D4870" i="1"/>
  <c r="D4871" i="1"/>
  <c r="D4872" i="1"/>
  <c r="D4873" i="1"/>
  <c r="D4874" i="1"/>
  <c r="D4875" i="1"/>
  <c r="D4876" i="1"/>
  <c r="D4877" i="1"/>
  <c r="D4878" i="1"/>
  <c r="D4879" i="1"/>
  <c r="D4880" i="1"/>
  <c r="D4881" i="1"/>
  <c r="D4882" i="1"/>
  <c r="D4883" i="1"/>
  <c r="D4884" i="1"/>
  <c r="D4885" i="1"/>
  <c r="D4886" i="1"/>
  <c r="D4887" i="1"/>
  <c r="D4888" i="1"/>
  <c r="D4889" i="1"/>
  <c r="D4890" i="1"/>
  <c r="D4891" i="1"/>
  <c r="D4892" i="1"/>
  <c r="D4893" i="1"/>
  <c r="D4894" i="1"/>
  <c r="D4895" i="1"/>
  <c r="D4896" i="1"/>
  <c r="D4897" i="1"/>
  <c r="D4898" i="1"/>
  <c r="D4899" i="1"/>
  <c r="D4900" i="1"/>
  <c r="D4901" i="1"/>
  <c r="D4902" i="1"/>
  <c r="D4903" i="1"/>
  <c r="D4904" i="1"/>
  <c r="D4905" i="1"/>
  <c r="D4906" i="1"/>
  <c r="D4907" i="1"/>
  <c r="D4908" i="1"/>
  <c r="D4909" i="1"/>
  <c r="D4910" i="1"/>
  <c r="D4911" i="1"/>
  <c r="D4912" i="1"/>
  <c r="D4913" i="1"/>
  <c r="D4914" i="1"/>
  <c r="D4915" i="1"/>
  <c r="D4916" i="1"/>
  <c r="D4917" i="1"/>
  <c r="D4918" i="1"/>
  <c r="D4919" i="1"/>
  <c r="D4920" i="1"/>
  <c r="D4921" i="1"/>
  <c r="D4922" i="1"/>
  <c r="D4923" i="1"/>
  <c r="D4924" i="1"/>
  <c r="D4925" i="1"/>
  <c r="D4926" i="1"/>
  <c r="D4927" i="1"/>
  <c r="D4928" i="1"/>
  <c r="D4929" i="1"/>
  <c r="D4930" i="1"/>
  <c r="D4931" i="1"/>
  <c r="D4932" i="1"/>
  <c r="D4933" i="1"/>
  <c r="D4934" i="1"/>
  <c r="D4935" i="1"/>
  <c r="D4936" i="1"/>
  <c r="D4937" i="1"/>
  <c r="D4938" i="1"/>
  <c r="D4939" i="1"/>
  <c r="D4940" i="1"/>
  <c r="D4941" i="1"/>
  <c r="D4942" i="1"/>
  <c r="D4943" i="1"/>
  <c r="D4944" i="1"/>
  <c r="D4945" i="1"/>
  <c r="D4946" i="1"/>
  <c r="D4947" i="1"/>
  <c r="D4948" i="1"/>
  <c r="D4949" i="1"/>
  <c r="D4950" i="1"/>
  <c r="D4951" i="1"/>
  <c r="D4952" i="1"/>
  <c r="D4953" i="1"/>
  <c r="D4954" i="1"/>
  <c r="D4955" i="1"/>
  <c r="D4956" i="1"/>
  <c r="D4957" i="1"/>
  <c r="D4958" i="1"/>
  <c r="D4959" i="1"/>
  <c r="D4960" i="1"/>
  <c r="D4961" i="1"/>
  <c r="D4962" i="1"/>
  <c r="D4963" i="1"/>
  <c r="D4964" i="1"/>
  <c r="D4965" i="1"/>
  <c r="D4966" i="1"/>
  <c r="D4967" i="1"/>
  <c r="D4968" i="1"/>
  <c r="D4969" i="1"/>
  <c r="D4970" i="1"/>
  <c r="D4971" i="1"/>
  <c r="D4972" i="1"/>
  <c r="D4973" i="1"/>
  <c r="D4974" i="1"/>
  <c r="D4975" i="1"/>
  <c r="D4976" i="1"/>
  <c r="D4977" i="1"/>
  <c r="D4978" i="1"/>
  <c r="D4979" i="1"/>
  <c r="D4980" i="1"/>
  <c r="D4981" i="1"/>
  <c r="D4982" i="1"/>
  <c r="D4983" i="1"/>
  <c r="D4984" i="1"/>
  <c r="D4985" i="1"/>
  <c r="D4986" i="1"/>
  <c r="D4987" i="1"/>
  <c r="D4988" i="1"/>
  <c r="D4989" i="1"/>
  <c r="D4990" i="1"/>
  <c r="D4991" i="1"/>
  <c r="D4992" i="1"/>
  <c r="D4993" i="1"/>
  <c r="D4994" i="1"/>
  <c r="D4995" i="1"/>
  <c r="D4996" i="1"/>
  <c r="D4997" i="1"/>
  <c r="D4998" i="1"/>
  <c r="D4999" i="1"/>
  <c r="D5000" i="1"/>
  <c r="D5001" i="1"/>
  <c r="D5002" i="1"/>
  <c r="D5003" i="1"/>
  <c r="D5004" i="1"/>
  <c r="D5005" i="1"/>
  <c r="D5006" i="1"/>
  <c r="D5007" i="1"/>
  <c r="D5008" i="1"/>
  <c r="D5009" i="1"/>
  <c r="D5010" i="1"/>
  <c r="D5011" i="1"/>
  <c r="D5012" i="1"/>
  <c r="D5013" i="1"/>
  <c r="D5014" i="1"/>
  <c r="D5015" i="1"/>
  <c r="D5016" i="1"/>
  <c r="D5017" i="1"/>
  <c r="D5018" i="1"/>
  <c r="D5019" i="1"/>
  <c r="D5020" i="1"/>
  <c r="D5021" i="1"/>
  <c r="D5022" i="1"/>
  <c r="D5023" i="1"/>
  <c r="D5024" i="1"/>
  <c r="D5025" i="1"/>
  <c r="D5026" i="1"/>
  <c r="D5027" i="1"/>
  <c r="D5028" i="1"/>
  <c r="D5029" i="1"/>
  <c r="D5030" i="1"/>
  <c r="D5031" i="1"/>
  <c r="D5032" i="1"/>
  <c r="D5033" i="1"/>
  <c r="D5034" i="1"/>
  <c r="D5035" i="1"/>
  <c r="D5036" i="1"/>
  <c r="D5037" i="1"/>
  <c r="D5038" i="1"/>
  <c r="D5039" i="1"/>
  <c r="D5040" i="1"/>
  <c r="D5041" i="1"/>
  <c r="D5042" i="1"/>
  <c r="D5043" i="1"/>
  <c r="D5044" i="1"/>
  <c r="D5045" i="1"/>
  <c r="D5046" i="1"/>
  <c r="D5047" i="1"/>
  <c r="D5048" i="1"/>
  <c r="D5049" i="1"/>
  <c r="D5050" i="1"/>
  <c r="D5051" i="1"/>
  <c r="D5052" i="1"/>
  <c r="D5053" i="1"/>
  <c r="D5054" i="1"/>
  <c r="D5055" i="1"/>
  <c r="D5056" i="1"/>
  <c r="D5057" i="1"/>
  <c r="D5058" i="1"/>
  <c r="D5059" i="1"/>
  <c r="D5060" i="1"/>
  <c r="D5061" i="1"/>
  <c r="D5062" i="1"/>
  <c r="D5063" i="1"/>
  <c r="D5064" i="1"/>
  <c r="D5065" i="1"/>
  <c r="D5066" i="1"/>
  <c r="D5067" i="1"/>
  <c r="D5068" i="1"/>
  <c r="D5069" i="1"/>
  <c r="D5070" i="1"/>
  <c r="D5071" i="1"/>
  <c r="D5072" i="1"/>
  <c r="D5073" i="1"/>
  <c r="D5074" i="1"/>
  <c r="D5075" i="1"/>
  <c r="D5076" i="1"/>
  <c r="D5077" i="1"/>
  <c r="D5078" i="1"/>
  <c r="D5079" i="1"/>
  <c r="D5080" i="1"/>
  <c r="D5081" i="1"/>
  <c r="D5082" i="1"/>
  <c r="D5083" i="1"/>
  <c r="D5084" i="1"/>
  <c r="D5085" i="1"/>
  <c r="D5086" i="1"/>
  <c r="D5087" i="1"/>
  <c r="D5088" i="1"/>
  <c r="D5089" i="1"/>
  <c r="D5090" i="1"/>
  <c r="D5091" i="1"/>
  <c r="D5092" i="1"/>
  <c r="D5093" i="1"/>
  <c r="D5094" i="1"/>
  <c r="D5095" i="1"/>
  <c r="D5096" i="1"/>
  <c r="D5097" i="1"/>
  <c r="D5098" i="1"/>
  <c r="D5099" i="1"/>
  <c r="D5100" i="1"/>
  <c r="D5101" i="1"/>
  <c r="D5102" i="1"/>
  <c r="D5103" i="1"/>
  <c r="D5104" i="1"/>
  <c r="D5105" i="1"/>
  <c r="D5106" i="1"/>
  <c r="D5107" i="1"/>
  <c r="D5108" i="1"/>
  <c r="D5109" i="1"/>
  <c r="D5110" i="1"/>
  <c r="D5111" i="1"/>
  <c r="D5112" i="1"/>
  <c r="D5113" i="1"/>
  <c r="D5114" i="1"/>
  <c r="D5115" i="1"/>
  <c r="D5116" i="1"/>
  <c r="D5117" i="1"/>
  <c r="D5118" i="1"/>
  <c r="D5119" i="1"/>
  <c r="D5120" i="1"/>
  <c r="D5121" i="1"/>
  <c r="D5122" i="1"/>
  <c r="D5123" i="1"/>
  <c r="D5124" i="1"/>
  <c r="D5125" i="1"/>
  <c r="D5126" i="1"/>
  <c r="D5127" i="1"/>
  <c r="D5128" i="1"/>
  <c r="D5129" i="1"/>
  <c r="D5130" i="1"/>
  <c r="D5131" i="1"/>
  <c r="D5132" i="1"/>
  <c r="D5133" i="1"/>
  <c r="D5134" i="1"/>
  <c r="D5135" i="1"/>
  <c r="D5136" i="1"/>
  <c r="D5137" i="1"/>
  <c r="D5138" i="1"/>
  <c r="D5139" i="1"/>
  <c r="D5140" i="1"/>
  <c r="D5141" i="1"/>
  <c r="D5142" i="1"/>
  <c r="D5143" i="1"/>
  <c r="D5144" i="1"/>
  <c r="D5145" i="1"/>
  <c r="D5146" i="1"/>
  <c r="D5147" i="1"/>
  <c r="D5148" i="1"/>
  <c r="D5149" i="1"/>
  <c r="D5150" i="1"/>
  <c r="D5151" i="1"/>
  <c r="D5152" i="1"/>
  <c r="D5153" i="1"/>
  <c r="D5154" i="1"/>
  <c r="D5155" i="1"/>
  <c r="D5156" i="1"/>
  <c r="D5157" i="1"/>
  <c r="D5158" i="1"/>
  <c r="D5159" i="1"/>
  <c r="D5160" i="1"/>
  <c r="D5161" i="1"/>
  <c r="D5162" i="1"/>
  <c r="D5163" i="1"/>
  <c r="D5164" i="1"/>
  <c r="D5165" i="1"/>
  <c r="D5166" i="1"/>
  <c r="D5167" i="1"/>
  <c r="D5168" i="1"/>
  <c r="D5169" i="1"/>
  <c r="D5170" i="1"/>
  <c r="D5171" i="1"/>
  <c r="D5172" i="1"/>
  <c r="D5173" i="1"/>
  <c r="D5174" i="1"/>
  <c r="D5175" i="1"/>
  <c r="D5176" i="1"/>
  <c r="D5177" i="1"/>
  <c r="D5178" i="1"/>
  <c r="D5179" i="1"/>
  <c r="D5180" i="1"/>
  <c r="D5181" i="1"/>
  <c r="D5182" i="1"/>
  <c r="D5183" i="1"/>
  <c r="D5184" i="1"/>
  <c r="D5185" i="1"/>
  <c r="D5186" i="1"/>
  <c r="D5187" i="1"/>
  <c r="D5188" i="1"/>
  <c r="D5189" i="1"/>
  <c r="D5190" i="1"/>
  <c r="D5191" i="1"/>
  <c r="D5192" i="1"/>
  <c r="D5193" i="1"/>
  <c r="D5194" i="1"/>
  <c r="D5195" i="1"/>
  <c r="D5196" i="1"/>
  <c r="D5197" i="1"/>
  <c r="D5198" i="1"/>
  <c r="D5199" i="1"/>
  <c r="D5200" i="1"/>
  <c r="D5201" i="1"/>
  <c r="D5202" i="1"/>
  <c r="D5203" i="1"/>
  <c r="D5204" i="1"/>
  <c r="D5205" i="1"/>
  <c r="D5206" i="1"/>
  <c r="D5207" i="1"/>
  <c r="D5208" i="1"/>
  <c r="D5209" i="1"/>
  <c r="D5210" i="1"/>
  <c r="D5211" i="1"/>
  <c r="D5212" i="1"/>
  <c r="D5213" i="1"/>
  <c r="D5214" i="1"/>
  <c r="D5215" i="1"/>
  <c r="D5216" i="1"/>
  <c r="D5217" i="1"/>
  <c r="D5218" i="1"/>
  <c r="D5219" i="1"/>
  <c r="D5220" i="1"/>
  <c r="D5221" i="1"/>
  <c r="D5222" i="1"/>
  <c r="D5223" i="1"/>
  <c r="D5224" i="1"/>
  <c r="D5225" i="1"/>
  <c r="D5226" i="1"/>
  <c r="D5227" i="1"/>
  <c r="D5228" i="1"/>
  <c r="D5229" i="1"/>
  <c r="D5230" i="1"/>
  <c r="D5231" i="1"/>
  <c r="D5232" i="1"/>
  <c r="D5233" i="1"/>
  <c r="D5234" i="1"/>
  <c r="D5235" i="1"/>
  <c r="D5236" i="1"/>
  <c r="D5237" i="1"/>
  <c r="D5238" i="1"/>
  <c r="D5239" i="1"/>
  <c r="D5240" i="1"/>
  <c r="D5241" i="1"/>
  <c r="D5242" i="1"/>
  <c r="D5243" i="1"/>
  <c r="D5244" i="1"/>
  <c r="D5245" i="1"/>
  <c r="D5246" i="1"/>
  <c r="D5247" i="1"/>
  <c r="D5248" i="1"/>
  <c r="D5249" i="1"/>
  <c r="D5250" i="1"/>
  <c r="D5251" i="1"/>
  <c r="D5252" i="1"/>
  <c r="D5253" i="1"/>
  <c r="D5254" i="1"/>
  <c r="D5255" i="1"/>
  <c r="D5256" i="1"/>
  <c r="D5257" i="1"/>
  <c r="D5258" i="1"/>
  <c r="D5259" i="1"/>
  <c r="D5260" i="1"/>
  <c r="D5261" i="1"/>
  <c r="D5262" i="1"/>
  <c r="D5263" i="1"/>
  <c r="D5264" i="1"/>
  <c r="D5265" i="1"/>
  <c r="D5266" i="1"/>
  <c r="D5267" i="1"/>
  <c r="D5268" i="1"/>
  <c r="D5269" i="1"/>
  <c r="D5270" i="1"/>
  <c r="D5271" i="1"/>
  <c r="D5272" i="1"/>
  <c r="D5273" i="1"/>
  <c r="D5274" i="1"/>
  <c r="D5275" i="1"/>
  <c r="D5276" i="1"/>
  <c r="D5277" i="1"/>
  <c r="D5278" i="1"/>
  <c r="D5279" i="1"/>
  <c r="D5280" i="1"/>
  <c r="D5281" i="1"/>
  <c r="D5282" i="1"/>
  <c r="D5283" i="1"/>
  <c r="D5284" i="1"/>
  <c r="D5285" i="1"/>
  <c r="D5286" i="1"/>
  <c r="D5287" i="1"/>
  <c r="D5288" i="1"/>
  <c r="D5289" i="1"/>
  <c r="D5290" i="1"/>
  <c r="D5291" i="1"/>
  <c r="D5292" i="1"/>
  <c r="D5293" i="1"/>
  <c r="D5294" i="1"/>
  <c r="D5295" i="1"/>
  <c r="D5296" i="1"/>
  <c r="D5297" i="1"/>
  <c r="D5298" i="1"/>
  <c r="D5299" i="1"/>
  <c r="D5300" i="1"/>
  <c r="D5301" i="1"/>
  <c r="D5302" i="1"/>
  <c r="D5303" i="1"/>
  <c r="D5304" i="1"/>
  <c r="D5305" i="1"/>
  <c r="D5306" i="1"/>
  <c r="D5307" i="1"/>
  <c r="D5308" i="1"/>
  <c r="D5309" i="1"/>
  <c r="D5310" i="1"/>
  <c r="D5311" i="1"/>
  <c r="D5312" i="1"/>
  <c r="D5313" i="1"/>
  <c r="D5314" i="1"/>
  <c r="D5315" i="1"/>
  <c r="D5316" i="1"/>
  <c r="D5317" i="1"/>
  <c r="D5318" i="1"/>
  <c r="D5319" i="1"/>
  <c r="D5320" i="1"/>
  <c r="D5321" i="1"/>
  <c r="D5322" i="1"/>
  <c r="D5323" i="1"/>
  <c r="D5324" i="1"/>
  <c r="D5325" i="1"/>
  <c r="D5326" i="1"/>
  <c r="D5327" i="1"/>
  <c r="D5328" i="1"/>
  <c r="D5329" i="1"/>
  <c r="D5330" i="1"/>
  <c r="D5331" i="1"/>
  <c r="D5332" i="1"/>
  <c r="D5333" i="1"/>
  <c r="D5334" i="1"/>
  <c r="D5335" i="1"/>
  <c r="D5336" i="1"/>
  <c r="D5337" i="1"/>
  <c r="D5338" i="1"/>
  <c r="D5339" i="1"/>
  <c r="D5340" i="1"/>
  <c r="D5341" i="1"/>
  <c r="D5342" i="1"/>
  <c r="D5343" i="1"/>
  <c r="D5344" i="1"/>
  <c r="D5345" i="1"/>
  <c r="D5346" i="1"/>
  <c r="D5347" i="1"/>
  <c r="D5348" i="1"/>
  <c r="D5349" i="1"/>
  <c r="D5350" i="1"/>
  <c r="D5351" i="1"/>
  <c r="D5352" i="1"/>
  <c r="D5353" i="1"/>
  <c r="D5354" i="1"/>
  <c r="D5355" i="1"/>
  <c r="D5356" i="1"/>
  <c r="D5357" i="1"/>
  <c r="D5358" i="1"/>
  <c r="D5359" i="1"/>
  <c r="D5360" i="1"/>
  <c r="D5361" i="1"/>
  <c r="D5362" i="1"/>
  <c r="D5363" i="1"/>
  <c r="D5364" i="1"/>
  <c r="D5365" i="1"/>
  <c r="D5366" i="1"/>
  <c r="D5367" i="1"/>
  <c r="D5368" i="1"/>
  <c r="D5369" i="1"/>
  <c r="D5370" i="1"/>
  <c r="D5371" i="1"/>
  <c r="D5372" i="1"/>
  <c r="D5373" i="1"/>
  <c r="D5374" i="1"/>
  <c r="D5375" i="1"/>
  <c r="D5376" i="1"/>
  <c r="D5377" i="1"/>
  <c r="D5378" i="1"/>
  <c r="D5379" i="1"/>
  <c r="D5380" i="1"/>
  <c r="D5381" i="1"/>
  <c r="D5382" i="1"/>
  <c r="D5383" i="1"/>
  <c r="D5384" i="1"/>
  <c r="D5385" i="1"/>
  <c r="D5386" i="1"/>
  <c r="D5387" i="1"/>
  <c r="D5388" i="1"/>
  <c r="D5389" i="1"/>
  <c r="D5390" i="1"/>
  <c r="D5391" i="1"/>
  <c r="D5392" i="1"/>
  <c r="D5393" i="1"/>
  <c r="D5394" i="1"/>
  <c r="D5395" i="1"/>
  <c r="D5396" i="1"/>
  <c r="D5397" i="1"/>
  <c r="D5398" i="1"/>
  <c r="D5399" i="1"/>
  <c r="D5400" i="1"/>
  <c r="D5401" i="1"/>
  <c r="D5402" i="1"/>
  <c r="D5403" i="1"/>
  <c r="D5404" i="1"/>
  <c r="D5405" i="1"/>
  <c r="D5406" i="1"/>
  <c r="D5407" i="1"/>
  <c r="D5408" i="1"/>
  <c r="D5409" i="1"/>
  <c r="D5410" i="1"/>
  <c r="D5411" i="1"/>
  <c r="D5412" i="1"/>
  <c r="D5413" i="1"/>
  <c r="D5414" i="1"/>
  <c r="D5415" i="1"/>
  <c r="D5416" i="1"/>
  <c r="D5417" i="1"/>
  <c r="D5418" i="1"/>
  <c r="D5419" i="1"/>
  <c r="D5420" i="1"/>
  <c r="D5421" i="1"/>
  <c r="D5422" i="1"/>
  <c r="D5423" i="1"/>
  <c r="D5424" i="1"/>
  <c r="D5425" i="1"/>
  <c r="D5426" i="1"/>
  <c r="D5427" i="1"/>
  <c r="D5428" i="1"/>
  <c r="D5429" i="1"/>
  <c r="D5430" i="1"/>
  <c r="D5431" i="1"/>
  <c r="D5432" i="1"/>
  <c r="D5433" i="1"/>
  <c r="D5434" i="1"/>
  <c r="D5435" i="1"/>
  <c r="D5436" i="1"/>
  <c r="D5437" i="1"/>
  <c r="D5438" i="1"/>
  <c r="D5439" i="1"/>
  <c r="D5440" i="1"/>
  <c r="D5441" i="1"/>
  <c r="D5442" i="1"/>
  <c r="D5443" i="1"/>
  <c r="D5444" i="1"/>
  <c r="D5445" i="1"/>
  <c r="D5446" i="1"/>
  <c r="D5447" i="1"/>
  <c r="D5448" i="1"/>
  <c r="D5449" i="1"/>
  <c r="D5450" i="1"/>
  <c r="D5451" i="1"/>
  <c r="D5452" i="1"/>
  <c r="D5453" i="1"/>
  <c r="D5454" i="1"/>
  <c r="D5455" i="1"/>
  <c r="D5456" i="1"/>
  <c r="D5457" i="1"/>
  <c r="D5458" i="1"/>
  <c r="D5459" i="1"/>
  <c r="D5460" i="1"/>
  <c r="D5461" i="1"/>
  <c r="D5462" i="1"/>
  <c r="D5463" i="1"/>
  <c r="D5464" i="1"/>
  <c r="D5465" i="1"/>
  <c r="D5466" i="1"/>
  <c r="D5467" i="1"/>
  <c r="D5468" i="1"/>
  <c r="D5469" i="1"/>
  <c r="D5470" i="1"/>
  <c r="D5471" i="1"/>
  <c r="D5472" i="1"/>
  <c r="D5473" i="1"/>
  <c r="D5474" i="1"/>
  <c r="D5475" i="1"/>
  <c r="D5476" i="1"/>
  <c r="D5477" i="1"/>
  <c r="D5478" i="1"/>
  <c r="D5479" i="1"/>
  <c r="D5480" i="1"/>
  <c r="D5481" i="1"/>
  <c r="D5482" i="1"/>
  <c r="D5483" i="1"/>
  <c r="D5484" i="1"/>
  <c r="D5485" i="1"/>
  <c r="D5486" i="1"/>
  <c r="D5487" i="1"/>
  <c r="D5488" i="1"/>
  <c r="D5489" i="1"/>
  <c r="D5490" i="1"/>
  <c r="D5491" i="1"/>
  <c r="D5492" i="1"/>
  <c r="D5493" i="1"/>
  <c r="D5494" i="1"/>
  <c r="D5495" i="1"/>
  <c r="D5496" i="1"/>
  <c r="D5497" i="1"/>
  <c r="D5498" i="1"/>
  <c r="D5499" i="1"/>
  <c r="D5500" i="1"/>
  <c r="D5501" i="1"/>
  <c r="D5502" i="1"/>
  <c r="D5503" i="1"/>
  <c r="D5504" i="1"/>
  <c r="D5505" i="1"/>
  <c r="D5506" i="1"/>
  <c r="D5507" i="1"/>
  <c r="D5508" i="1"/>
  <c r="D5509" i="1"/>
  <c r="D5510" i="1"/>
  <c r="D5511" i="1"/>
  <c r="D5512" i="1"/>
  <c r="D5513" i="1"/>
  <c r="D5514" i="1"/>
  <c r="D5515" i="1"/>
  <c r="D5516" i="1"/>
  <c r="D5517" i="1"/>
  <c r="D5518" i="1"/>
  <c r="D5519" i="1"/>
  <c r="D5520" i="1"/>
  <c r="D5521" i="1"/>
  <c r="D5522" i="1"/>
  <c r="D5523" i="1"/>
  <c r="D5524" i="1"/>
  <c r="D5525" i="1"/>
  <c r="D5526" i="1"/>
  <c r="D5527" i="1"/>
  <c r="D5528" i="1"/>
  <c r="D5529" i="1"/>
  <c r="D5530" i="1"/>
  <c r="D5531" i="1"/>
  <c r="D5532" i="1"/>
  <c r="D5533" i="1"/>
  <c r="D5534" i="1"/>
  <c r="D5535" i="1"/>
  <c r="D5536" i="1"/>
  <c r="D5537" i="1"/>
  <c r="D5538" i="1"/>
  <c r="D5539" i="1"/>
  <c r="D5540" i="1"/>
  <c r="D5541" i="1"/>
  <c r="D5542" i="1"/>
  <c r="D5543" i="1"/>
  <c r="D5544" i="1"/>
  <c r="D5545" i="1"/>
  <c r="D5546" i="1"/>
  <c r="D5547" i="1"/>
  <c r="D5548" i="1"/>
  <c r="D5549" i="1"/>
  <c r="D5550" i="1"/>
  <c r="D5551" i="1"/>
  <c r="D5552" i="1"/>
  <c r="D5553" i="1"/>
  <c r="D5554" i="1"/>
  <c r="D5555" i="1"/>
  <c r="D5556" i="1"/>
  <c r="D5557" i="1"/>
  <c r="D5558" i="1"/>
  <c r="D5559" i="1"/>
  <c r="D5560" i="1"/>
  <c r="D5561" i="1"/>
  <c r="D5562" i="1"/>
  <c r="D5563" i="1"/>
  <c r="D5564" i="1"/>
  <c r="D5565" i="1"/>
  <c r="D5566" i="1"/>
  <c r="D5567" i="1"/>
  <c r="D5568" i="1"/>
  <c r="D5569" i="1"/>
  <c r="D5570" i="1"/>
  <c r="D5571" i="1"/>
  <c r="D5572" i="1"/>
  <c r="D5573" i="1"/>
  <c r="D5574" i="1"/>
  <c r="D5575" i="1"/>
  <c r="D5576" i="1"/>
  <c r="D5577" i="1"/>
  <c r="D5578" i="1"/>
  <c r="D5579" i="1"/>
  <c r="D5580" i="1"/>
  <c r="D5581" i="1"/>
  <c r="D5582" i="1"/>
  <c r="D5583" i="1"/>
  <c r="D5584" i="1"/>
  <c r="D5585" i="1"/>
  <c r="D5586" i="1"/>
  <c r="D5587" i="1"/>
  <c r="D5588" i="1"/>
  <c r="D5589" i="1"/>
  <c r="D5590" i="1"/>
  <c r="D5591" i="1"/>
  <c r="D5592" i="1"/>
  <c r="D5593" i="1"/>
  <c r="D5594" i="1"/>
  <c r="D5595" i="1"/>
  <c r="D5596" i="1"/>
  <c r="D5597" i="1"/>
  <c r="D5598" i="1"/>
  <c r="D5599" i="1"/>
  <c r="D5600" i="1"/>
  <c r="D5601" i="1"/>
  <c r="D5602" i="1"/>
  <c r="D5603" i="1"/>
  <c r="D5604" i="1"/>
  <c r="D5605" i="1"/>
  <c r="D5606" i="1"/>
  <c r="D5607" i="1"/>
  <c r="D5608" i="1"/>
  <c r="D5609" i="1"/>
  <c r="D5610" i="1"/>
  <c r="D5611" i="1"/>
  <c r="D5612" i="1"/>
  <c r="D5613" i="1"/>
  <c r="D5614" i="1"/>
  <c r="D5615" i="1"/>
  <c r="D5616" i="1"/>
  <c r="D5617" i="1"/>
  <c r="D5618" i="1"/>
  <c r="D5619" i="1"/>
  <c r="D5620" i="1"/>
  <c r="D5621" i="1"/>
  <c r="D5622" i="1"/>
  <c r="D5623" i="1"/>
  <c r="D5624" i="1"/>
  <c r="D5625" i="1"/>
  <c r="D5626" i="1"/>
  <c r="D5627" i="1"/>
  <c r="D5628" i="1"/>
  <c r="D5629" i="1"/>
  <c r="D5630" i="1"/>
  <c r="D5631" i="1"/>
  <c r="D5632" i="1"/>
  <c r="D5633" i="1"/>
  <c r="D5634" i="1"/>
  <c r="D5635" i="1"/>
  <c r="D5636" i="1"/>
  <c r="D5637" i="1"/>
  <c r="D5638" i="1"/>
  <c r="D5639" i="1"/>
  <c r="D5640" i="1"/>
  <c r="D5641" i="1"/>
  <c r="D5642" i="1"/>
  <c r="D5643" i="1"/>
  <c r="D5644" i="1"/>
  <c r="D5645" i="1"/>
  <c r="D5646" i="1"/>
  <c r="D5647" i="1"/>
  <c r="D5648" i="1"/>
  <c r="D5649" i="1"/>
  <c r="D5650" i="1"/>
  <c r="D5651" i="1"/>
  <c r="D5652" i="1"/>
  <c r="D5653" i="1"/>
  <c r="D5654" i="1"/>
  <c r="D5655" i="1"/>
  <c r="D5656" i="1"/>
  <c r="D5657" i="1"/>
  <c r="D5658" i="1"/>
  <c r="D5659" i="1"/>
  <c r="D5660" i="1"/>
  <c r="D5661" i="1"/>
  <c r="D5662" i="1"/>
  <c r="D5663" i="1"/>
  <c r="D5664" i="1"/>
  <c r="D5665" i="1"/>
  <c r="D5666" i="1"/>
  <c r="D5667" i="1"/>
  <c r="D5668" i="1"/>
  <c r="D5669" i="1"/>
  <c r="D5670" i="1"/>
  <c r="D5671" i="1"/>
  <c r="D5672" i="1"/>
  <c r="D5673" i="1"/>
  <c r="D5674" i="1"/>
  <c r="D5675" i="1"/>
  <c r="D5676" i="1"/>
  <c r="D5677" i="1"/>
  <c r="D5678" i="1"/>
  <c r="D5679" i="1"/>
  <c r="D5680" i="1"/>
  <c r="D5681" i="1"/>
  <c r="D5682" i="1"/>
  <c r="D5683" i="1"/>
  <c r="D5684" i="1"/>
  <c r="D5685" i="1"/>
  <c r="D5686" i="1"/>
  <c r="D5687" i="1"/>
  <c r="D5688" i="1"/>
  <c r="D5689" i="1"/>
  <c r="D5690" i="1"/>
  <c r="D5691" i="1"/>
  <c r="D5692" i="1"/>
  <c r="D5693" i="1"/>
  <c r="D5694" i="1"/>
  <c r="D5695" i="1"/>
  <c r="D5696" i="1"/>
  <c r="D5697" i="1"/>
  <c r="D5698" i="1"/>
  <c r="D5699" i="1"/>
  <c r="D5700" i="1"/>
  <c r="D5701" i="1"/>
  <c r="D5702" i="1"/>
  <c r="D5703" i="1"/>
  <c r="D5704" i="1"/>
  <c r="D5705" i="1"/>
  <c r="D5706" i="1"/>
  <c r="D5707" i="1"/>
  <c r="D5708" i="1"/>
  <c r="D5709" i="1"/>
  <c r="D5710" i="1"/>
  <c r="D5711" i="1"/>
  <c r="D5712" i="1"/>
  <c r="D5713" i="1"/>
  <c r="D5714" i="1"/>
  <c r="D5715" i="1"/>
  <c r="D5716" i="1"/>
  <c r="D5717" i="1"/>
  <c r="D5718" i="1"/>
  <c r="D5719" i="1"/>
  <c r="D5720" i="1"/>
  <c r="D5721" i="1"/>
  <c r="D5722" i="1"/>
  <c r="D5723" i="1"/>
  <c r="D5724" i="1"/>
  <c r="D5725" i="1"/>
  <c r="D5726" i="1"/>
  <c r="D5727" i="1"/>
  <c r="D5728" i="1"/>
  <c r="D5729" i="1"/>
  <c r="D5730" i="1"/>
  <c r="D5731" i="1"/>
  <c r="D5732" i="1"/>
  <c r="D5733" i="1"/>
  <c r="D5734" i="1"/>
  <c r="D5735" i="1"/>
  <c r="D5736" i="1"/>
  <c r="D5737" i="1"/>
  <c r="D5738" i="1"/>
  <c r="D5739" i="1"/>
  <c r="D5740" i="1"/>
  <c r="D5741" i="1"/>
  <c r="D5742" i="1"/>
  <c r="D5743" i="1"/>
  <c r="D5744" i="1"/>
  <c r="D5745" i="1"/>
  <c r="D5746" i="1"/>
  <c r="D5747" i="1"/>
  <c r="D5748" i="1"/>
  <c r="D5749" i="1"/>
  <c r="D5750" i="1"/>
  <c r="D5751" i="1"/>
  <c r="D5752" i="1"/>
  <c r="D5753" i="1"/>
  <c r="D5754" i="1"/>
  <c r="D5755" i="1"/>
  <c r="D5756" i="1"/>
  <c r="D5757" i="1"/>
  <c r="D5758" i="1"/>
  <c r="D5759" i="1"/>
  <c r="D5760" i="1"/>
  <c r="D5761" i="1"/>
  <c r="D5762" i="1"/>
  <c r="D5763" i="1"/>
  <c r="D5764" i="1"/>
  <c r="D5765" i="1"/>
  <c r="D5766" i="1"/>
  <c r="D5767" i="1"/>
  <c r="D5768" i="1"/>
  <c r="D5769" i="1"/>
  <c r="D5770" i="1"/>
  <c r="D5771" i="1"/>
  <c r="D5772" i="1"/>
  <c r="D5773" i="1"/>
  <c r="D5774" i="1"/>
  <c r="D5775" i="1"/>
  <c r="D5776" i="1"/>
  <c r="D5777" i="1"/>
  <c r="D5778" i="1"/>
  <c r="D5779" i="1"/>
  <c r="D5780" i="1"/>
  <c r="D5781" i="1"/>
  <c r="D5782" i="1"/>
  <c r="D5783" i="1"/>
  <c r="D5784" i="1"/>
  <c r="D5785" i="1"/>
  <c r="D5786" i="1"/>
  <c r="D5787" i="1"/>
  <c r="D5788" i="1"/>
  <c r="D5789" i="1"/>
  <c r="D5790" i="1"/>
  <c r="D5791" i="1"/>
  <c r="D5792" i="1"/>
  <c r="D5793" i="1"/>
  <c r="D5794" i="1"/>
  <c r="D5795" i="1"/>
  <c r="D5796" i="1"/>
  <c r="D5797" i="1"/>
  <c r="D5798" i="1"/>
  <c r="D5799" i="1"/>
  <c r="D5800" i="1"/>
  <c r="D5801" i="1"/>
  <c r="D5802" i="1"/>
  <c r="D5803" i="1"/>
  <c r="D5804" i="1"/>
  <c r="D5805" i="1"/>
  <c r="D5806" i="1"/>
  <c r="D5807" i="1"/>
  <c r="D5808" i="1"/>
  <c r="D5809" i="1"/>
  <c r="D5810" i="1"/>
  <c r="D5811" i="1"/>
  <c r="D5812" i="1"/>
  <c r="D5813" i="1"/>
  <c r="D5814" i="1"/>
  <c r="D5815" i="1"/>
  <c r="D5816" i="1"/>
  <c r="D5817" i="1"/>
  <c r="D5818" i="1"/>
  <c r="D5819" i="1"/>
  <c r="D5820" i="1"/>
  <c r="D5821" i="1"/>
  <c r="D5822" i="1"/>
  <c r="D5823" i="1"/>
  <c r="D5824" i="1"/>
  <c r="D5825" i="1"/>
  <c r="D5826" i="1"/>
  <c r="D5827" i="1"/>
  <c r="D5828" i="1"/>
  <c r="D5829" i="1"/>
  <c r="D5830" i="1"/>
  <c r="D5831" i="1"/>
  <c r="D5832" i="1"/>
  <c r="D5833" i="1"/>
  <c r="D5834" i="1"/>
  <c r="D5835" i="1"/>
  <c r="D5836" i="1"/>
  <c r="D5837" i="1"/>
  <c r="D5838" i="1"/>
  <c r="D5839" i="1"/>
  <c r="D5840" i="1"/>
  <c r="D5841" i="1"/>
  <c r="D5842" i="1"/>
  <c r="D5843" i="1"/>
  <c r="D5844" i="1"/>
  <c r="D5845" i="1"/>
  <c r="D5846" i="1"/>
  <c r="D5847" i="1"/>
  <c r="D5848" i="1"/>
  <c r="D5849" i="1"/>
  <c r="D5850" i="1"/>
  <c r="D5851" i="1"/>
  <c r="D5852" i="1"/>
  <c r="D5853" i="1"/>
  <c r="D5854" i="1"/>
  <c r="D5855" i="1"/>
  <c r="D5856" i="1"/>
  <c r="D5857" i="1"/>
  <c r="D5858" i="1"/>
  <c r="D5859" i="1"/>
  <c r="D5860" i="1"/>
  <c r="D5861" i="1"/>
  <c r="D5862" i="1"/>
  <c r="D5863" i="1"/>
  <c r="D5864" i="1"/>
  <c r="D5865" i="1"/>
  <c r="D5866" i="1"/>
  <c r="D5867" i="1"/>
  <c r="D5868" i="1"/>
  <c r="D5869" i="1"/>
  <c r="D5870" i="1"/>
  <c r="D5871" i="1"/>
  <c r="D5872" i="1"/>
  <c r="D5873" i="1"/>
  <c r="D5874" i="1"/>
  <c r="D5875" i="1"/>
  <c r="D5876" i="1"/>
  <c r="D5877" i="1"/>
  <c r="D5878" i="1"/>
  <c r="D5879" i="1"/>
  <c r="D5880" i="1"/>
  <c r="D5881" i="1"/>
  <c r="D5882" i="1"/>
  <c r="D5883" i="1"/>
  <c r="D5884" i="1"/>
  <c r="D5885" i="1"/>
  <c r="D5886" i="1"/>
  <c r="D5887" i="1"/>
  <c r="D5888" i="1"/>
  <c r="D5889" i="1"/>
  <c r="D5890" i="1"/>
  <c r="D5891" i="1"/>
  <c r="D5892" i="1"/>
  <c r="D5893" i="1"/>
  <c r="D5894" i="1"/>
  <c r="D5895" i="1"/>
  <c r="D5896" i="1"/>
  <c r="D5897" i="1"/>
  <c r="D5898" i="1"/>
  <c r="D5899" i="1"/>
  <c r="D5900" i="1"/>
  <c r="D5901" i="1"/>
  <c r="D5902" i="1"/>
  <c r="D5903" i="1"/>
  <c r="D5904" i="1"/>
  <c r="D5905" i="1"/>
  <c r="D5906" i="1"/>
  <c r="D5907" i="1"/>
  <c r="D5908" i="1"/>
  <c r="D5909" i="1"/>
  <c r="D5910" i="1"/>
  <c r="D5911" i="1"/>
  <c r="D5912" i="1"/>
  <c r="D5913" i="1"/>
  <c r="D5914" i="1"/>
  <c r="D5915" i="1"/>
  <c r="D5916" i="1"/>
  <c r="D5917" i="1"/>
  <c r="D5918" i="1"/>
  <c r="D5919" i="1"/>
  <c r="D5920" i="1"/>
  <c r="D5921" i="1"/>
  <c r="D5922" i="1"/>
  <c r="D5923" i="1"/>
  <c r="D5924" i="1"/>
  <c r="D5925" i="1"/>
  <c r="D5926" i="1"/>
  <c r="D5927" i="1"/>
  <c r="D5928" i="1"/>
  <c r="D5929" i="1"/>
  <c r="D5930" i="1"/>
  <c r="D5931" i="1"/>
  <c r="D5932" i="1"/>
  <c r="D5933" i="1"/>
  <c r="D5934" i="1"/>
  <c r="D5935" i="1"/>
  <c r="D5936" i="1"/>
  <c r="D5937" i="1"/>
  <c r="D5938" i="1"/>
  <c r="D5939" i="1"/>
  <c r="D5940" i="1"/>
  <c r="D5941" i="1"/>
  <c r="D5942" i="1"/>
  <c r="D5943" i="1"/>
  <c r="D5944" i="1"/>
  <c r="D5945" i="1"/>
  <c r="D5946" i="1"/>
  <c r="D5947" i="1"/>
  <c r="D5948" i="1"/>
  <c r="D5949" i="1"/>
  <c r="D5950" i="1"/>
  <c r="D5951" i="1"/>
  <c r="D5952" i="1"/>
  <c r="D5953" i="1"/>
  <c r="D5954" i="1"/>
  <c r="D5955" i="1"/>
  <c r="D5956" i="1"/>
  <c r="D5957" i="1"/>
  <c r="D5958" i="1"/>
  <c r="D5959" i="1"/>
  <c r="D5960" i="1"/>
  <c r="D5961" i="1"/>
  <c r="D5962" i="1"/>
  <c r="D5963" i="1"/>
  <c r="D5964" i="1"/>
  <c r="D5965" i="1"/>
  <c r="D5966" i="1"/>
  <c r="D5967" i="1"/>
  <c r="D5968" i="1"/>
  <c r="D5969" i="1"/>
  <c r="D5970" i="1"/>
  <c r="D5971" i="1"/>
  <c r="D5972" i="1"/>
  <c r="D5973" i="1"/>
  <c r="D5974" i="1"/>
  <c r="D5975" i="1"/>
  <c r="D5976" i="1"/>
  <c r="D5977" i="1"/>
  <c r="D5978" i="1"/>
  <c r="D5979" i="1"/>
  <c r="D5980" i="1"/>
  <c r="D5981" i="1"/>
  <c r="D5982" i="1"/>
  <c r="D5983" i="1"/>
  <c r="D5984" i="1"/>
  <c r="D5985" i="1"/>
  <c r="D5986" i="1"/>
  <c r="D5987" i="1"/>
  <c r="D5988" i="1"/>
  <c r="D5989" i="1"/>
  <c r="D5990" i="1"/>
  <c r="D5991" i="1"/>
  <c r="D5992" i="1"/>
  <c r="D5993" i="1"/>
  <c r="D5994" i="1"/>
  <c r="D5995" i="1"/>
  <c r="D5996" i="1"/>
  <c r="D5997" i="1"/>
  <c r="D5998" i="1"/>
  <c r="D5999" i="1"/>
  <c r="D6000" i="1"/>
  <c r="D6001" i="1"/>
  <c r="U2" i="2"/>
  <c r="R13" i="2"/>
  <c r="E3" i="2"/>
  <c r="H3" i="2" s="1"/>
  <c r="E4" i="2"/>
  <c r="H4" i="2" s="1"/>
  <c r="E5" i="2"/>
  <c r="H5" i="2" s="1"/>
  <c r="E6" i="2"/>
  <c r="H6" i="2" s="1"/>
  <c r="E7" i="2"/>
  <c r="H7" i="2" s="1"/>
  <c r="E8" i="2"/>
  <c r="H8" i="2" s="1"/>
  <c r="E9" i="2"/>
  <c r="H9" i="2" s="1"/>
  <c r="E10" i="2"/>
  <c r="H10" i="2" s="1"/>
  <c r="E11" i="2"/>
  <c r="H11" i="2" s="1"/>
  <c r="E12" i="2"/>
  <c r="H12" i="2" s="1"/>
  <c r="E13" i="2"/>
  <c r="H13" i="2" s="1"/>
  <c r="E14" i="2"/>
  <c r="H14" i="2" s="1"/>
  <c r="E15" i="2"/>
  <c r="H15" i="2" s="1"/>
  <c r="E16" i="2"/>
  <c r="H16" i="2" s="1"/>
  <c r="E17" i="2"/>
  <c r="H17" i="2" s="1"/>
  <c r="E18" i="2"/>
  <c r="H18" i="2" s="1"/>
  <c r="E19" i="2"/>
  <c r="H19" i="2" s="1"/>
  <c r="E20" i="2"/>
  <c r="H20" i="2" s="1"/>
  <c r="E21" i="2"/>
  <c r="E22" i="2"/>
  <c r="H22" i="2" s="1"/>
  <c r="E23" i="2"/>
  <c r="H23" i="2" s="1"/>
  <c r="E24" i="2"/>
  <c r="H24" i="2" s="1"/>
  <c r="E25" i="2"/>
  <c r="H25" i="2" s="1"/>
  <c r="E26" i="2"/>
  <c r="H26" i="2" s="1"/>
  <c r="E27" i="2"/>
  <c r="H27" i="2" s="1"/>
  <c r="E28" i="2"/>
  <c r="H28" i="2" s="1"/>
  <c r="E29" i="2"/>
  <c r="H29" i="2" s="1"/>
  <c r="E30" i="2"/>
  <c r="H30" i="2" s="1"/>
  <c r="E31" i="2"/>
  <c r="H31" i="2" s="1"/>
  <c r="E32" i="2"/>
  <c r="H32" i="2" s="1"/>
  <c r="E33" i="2"/>
  <c r="H33" i="2" s="1"/>
  <c r="E34" i="2"/>
  <c r="H34" i="2" s="1"/>
  <c r="E35" i="2"/>
  <c r="H35" i="2" s="1"/>
  <c r="E36" i="2"/>
  <c r="H36" i="2" s="1"/>
  <c r="E37" i="2"/>
  <c r="H37" i="2" s="1"/>
  <c r="E38" i="2"/>
  <c r="H38" i="2" s="1"/>
  <c r="E39" i="2"/>
  <c r="H39" i="2" s="1"/>
  <c r="E40" i="2"/>
  <c r="H40" i="2" s="1"/>
  <c r="E41" i="2"/>
  <c r="H41" i="2" s="1"/>
  <c r="E42" i="2"/>
  <c r="H42" i="2" s="1"/>
  <c r="E43" i="2"/>
  <c r="H43" i="2" s="1"/>
  <c r="E44" i="2"/>
  <c r="H44" i="2" s="1"/>
  <c r="E45" i="2"/>
  <c r="H45" i="2" s="1"/>
  <c r="E46" i="2"/>
  <c r="H46" i="2" s="1"/>
  <c r="E47" i="2"/>
  <c r="H47" i="2" s="1"/>
  <c r="E48" i="2"/>
  <c r="H48" i="2" s="1"/>
  <c r="E49" i="2"/>
  <c r="H49" i="2" s="1"/>
  <c r="E50" i="2"/>
  <c r="H50" i="2" s="1"/>
  <c r="E51" i="2"/>
  <c r="H51" i="2" s="1"/>
  <c r="E52" i="2"/>
  <c r="H52" i="2" s="1"/>
  <c r="E53" i="2"/>
  <c r="H53" i="2" s="1"/>
  <c r="E54" i="2"/>
  <c r="H54" i="2" s="1"/>
  <c r="E55" i="2"/>
  <c r="H55" i="2" s="1"/>
  <c r="E56" i="2"/>
  <c r="H56" i="2" s="1"/>
  <c r="E57" i="2"/>
  <c r="H57" i="2" s="1"/>
  <c r="E58" i="2"/>
  <c r="H58" i="2" s="1"/>
  <c r="E59" i="2"/>
  <c r="H59" i="2" s="1"/>
  <c r="E60" i="2"/>
  <c r="H60" i="2" s="1"/>
  <c r="E61" i="2"/>
  <c r="H61" i="2" s="1"/>
  <c r="E62" i="2"/>
  <c r="H62" i="2" s="1"/>
  <c r="E63" i="2"/>
  <c r="H63" i="2" s="1"/>
  <c r="E64" i="2"/>
  <c r="H64" i="2" s="1"/>
  <c r="E65" i="2"/>
  <c r="H65" i="2" s="1"/>
  <c r="E66" i="2"/>
  <c r="H66" i="2" s="1"/>
  <c r="E67" i="2"/>
  <c r="H67" i="2" s="1"/>
  <c r="E68" i="2"/>
  <c r="H68" i="2" s="1"/>
  <c r="E69" i="2"/>
  <c r="H69" i="2" s="1"/>
  <c r="E70" i="2"/>
  <c r="H70" i="2" s="1"/>
  <c r="E71" i="2"/>
  <c r="H71" i="2" s="1"/>
  <c r="E72" i="2"/>
  <c r="H72" i="2" s="1"/>
  <c r="E73" i="2"/>
  <c r="H73" i="2" s="1"/>
  <c r="E74" i="2"/>
  <c r="H74" i="2" s="1"/>
  <c r="E75" i="2"/>
  <c r="H75" i="2" s="1"/>
  <c r="E76" i="2"/>
  <c r="H76" i="2" s="1"/>
  <c r="E77" i="2"/>
  <c r="H77" i="2" s="1"/>
  <c r="E78" i="2"/>
  <c r="H78" i="2" s="1"/>
  <c r="E79" i="2"/>
  <c r="H79" i="2" s="1"/>
  <c r="E80" i="2"/>
  <c r="H80" i="2" s="1"/>
  <c r="E81" i="2"/>
  <c r="H81" i="2" s="1"/>
  <c r="E82" i="2"/>
  <c r="H82" i="2" s="1"/>
  <c r="E83" i="2"/>
  <c r="H83" i="2" s="1"/>
  <c r="E84" i="2"/>
  <c r="H84" i="2" s="1"/>
  <c r="E85" i="2"/>
  <c r="H85" i="2" s="1"/>
  <c r="E86" i="2"/>
  <c r="H86" i="2" s="1"/>
  <c r="E87" i="2"/>
  <c r="H87" i="2" s="1"/>
  <c r="E88" i="2"/>
  <c r="H88" i="2" s="1"/>
  <c r="E89" i="2"/>
  <c r="H89" i="2" s="1"/>
  <c r="E90" i="2"/>
  <c r="H90" i="2" s="1"/>
  <c r="E91" i="2"/>
  <c r="H91" i="2" s="1"/>
  <c r="E92" i="2"/>
  <c r="H92" i="2" s="1"/>
  <c r="E93" i="2"/>
  <c r="H93" i="2" s="1"/>
  <c r="E94" i="2"/>
  <c r="H94" i="2" s="1"/>
  <c r="E95" i="2"/>
  <c r="H95" i="2" s="1"/>
  <c r="E96" i="2"/>
  <c r="H96" i="2" s="1"/>
  <c r="E97" i="2"/>
  <c r="H97" i="2" s="1"/>
  <c r="E98" i="2"/>
  <c r="H98" i="2" s="1"/>
  <c r="E99" i="2"/>
  <c r="H99" i="2" s="1"/>
  <c r="E100" i="2"/>
  <c r="H100" i="2" s="1"/>
  <c r="E101" i="2"/>
  <c r="H101" i="2" s="1"/>
  <c r="E102" i="2"/>
  <c r="H102" i="2" s="1"/>
  <c r="E103" i="2"/>
  <c r="H103" i="2" s="1"/>
  <c r="E104" i="2"/>
  <c r="H104" i="2" s="1"/>
  <c r="E105" i="2"/>
  <c r="H105" i="2" s="1"/>
  <c r="E106" i="2"/>
  <c r="H106" i="2" s="1"/>
  <c r="E107" i="2"/>
  <c r="H107" i="2" s="1"/>
  <c r="E108" i="2"/>
  <c r="H108" i="2" s="1"/>
  <c r="E109" i="2"/>
  <c r="H109" i="2" s="1"/>
  <c r="E110" i="2"/>
  <c r="H110" i="2" s="1"/>
  <c r="E111" i="2"/>
  <c r="H111" i="2" s="1"/>
  <c r="E112" i="2"/>
  <c r="H112" i="2" s="1"/>
  <c r="E113" i="2"/>
  <c r="H113" i="2" s="1"/>
  <c r="E114" i="2"/>
  <c r="H114" i="2" s="1"/>
  <c r="E115" i="2"/>
  <c r="H115" i="2" s="1"/>
  <c r="E116" i="2"/>
  <c r="H116" i="2" s="1"/>
  <c r="E117" i="2"/>
  <c r="H117" i="2" s="1"/>
  <c r="E118" i="2"/>
  <c r="H118" i="2" s="1"/>
  <c r="E119" i="2"/>
  <c r="H119" i="2" s="1"/>
  <c r="E120" i="2"/>
  <c r="H120" i="2" s="1"/>
  <c r="E121" i="2"/>
  <c r="H121" i="2" s="1"/>
  <c r="E122" i="2"/>
  <c r="H122" i="2" s="1"/>
  <c r="E123" i="2"/>
  <c r="H123" i="2" s="1"/>
  <c r="E124" i="2"/>
  <c r="H124" i="2" s="1"/>
  <c r="E125" i="2"/>
  <c r="H125" i="2" s="1"/>
  <c r="E126" i="2"/>
  <c r="H126" i="2" s="1"/>
  <c r="E127" i="2"/>
  <c r="H127" i="2" s="1"/>
  <c r="E128" i="2"/>
  <c r="H128" i="2" s="1"/>
  <c r="E129" i="2"/>
  <c r="H129" i="2" s="1"/>
  <c r="E130" i="2"/>
  <c r="H130" i="2" s="1"/>
  <c r="E131" i="2"/>
  <c r="H131" i="2" s="1"/>
  <c r="E132" i="2"/>
  <c r="H132" i="2" s="1"/>
  <c r="E133" i="2"/>
  <c r="H133" i="2" s="1"/>
  <c r="E134" i="2"/>
  <c r="H134" i="2" s="1"/>
  <c r="E135" i="2"/>
  <c r="H135" i="2" s="1"/>
  <c r="E136" i="2"/>
  <c r="H136" i="2" s="1"/>
  <c r="E137" i="2"/>
  <c r="H137" i="2" s="1"/>
  <c r="E138" i="2"/>
  <c r="H138" i="2" s="1"/>
  <c r="E139" i="2"/>
  <c r="H139" i="2" s="1"/>
  <c r="E140" i="2"/>
  <c r="H140" i="2" s="1"/>
  <c r="E141" i="2"/>
  <c r="H141" i="2" s="1"/>
  <c r="E142" i="2"/>
  <c r="H142" i="2" s="1"/>
  <c r="E143" i="2"/>
  <c r="H143" i="2" s="1"/>
  <c r="E144" i="2"/>
  <c r="H144" i="2" s="1"/>
  <c r="E145" i="2"/>
  <c r="H145" i="2" s="1"/>
  <c r="E146" i="2"/>
  <c r="H146" i="2" s="1"/>
  <c r="E147" i="2"/>
  <c r="H147" i="2" s="1"/>
  <c r="E148" i="2"/>
  <c r="H148" i="2" s="1"/>
  <c r="E149" i="2"/>
  <c r="H149" i="2" s="1"/>
  <c r="E150" i="2"/>
  <c r="H150" i="2" s="1"/>
  <c r="E151" i="2"/>
  <c r="H151" i="2" s="1"/>
  <c r="E152" i="2"/>
  <c r="H152" i="2" s="1"/>
  <c r="E153" i="2"/>
  <c r="H153" i="2" s="1"/>
  <c r="E154" i="2"/>
  <c r="H154" i="2" s="1"/>
  <c r="E155" i="2"/>
  <c r="H155" i="2" s="1"/>
  <c r="E156" i="2"/>
  <c r="H156" i="2" s="1"/>
  <c r="E157" i="2"/>
  <c r="H157" i="2" s="1"/>
  <c r="E158" i="2"/>
  <c r="H158" i="2" s="1"/>
  <c r="E159" i="2"/>
  <c r="H159" i="2" s="1"/>
  <c r="E160" i="2"/>
  <c r="H160" i="2" s="1"/>
  <c r="E161" i="2"/>
  <c r="H161" i="2" s="1"/>
  <c r="E162" i="2"/>
  <c r="H162" i="2" s="1"/>
  <c r="E163" i="2"/>
  <c r="H163" i="2" s="1"/>
  <c r="E164" i="2"/>
  <c r="H164" i="2" s="1"/>
  <c r="E165" i="2"/>
  <c r="H165" i="2" s="1"/>
  <c r="E166" i="2"/>
  <c r="H166" i="2" s="1"/>
  <c r="E167" i="2"/>
  <c r="H167" i="2" s="1"/>
  <c r="E168" i="2"/>
  <c r="H168" i="2" s="1"/>
  <c r="E169" i="2"/>
  <c r="H169" i="2" s="1"/>
  <c r="E170" i="2"/>
  <c r="H170" i="2" s="1"/>
  <c r="E171" i="2"/>
  <c r="H171" i="2" s="1"/>
  <c r="E172" i="2"/>
  <c r="H172" i="2" s="1"/>
  <c r="E173" i="2"/>
  <c r="H173" i="2" s="1"/>
  <c r="E174" i="2"/>
  <c r="H174" i="2" s="1"/>
  <c r="E175" i="2"/>
  <c r="H175" i="2" s="1"/>
  <c r="E176" i="2"/>
  <c r="H176" i="2" s="1"/>
  <c r="E177" i="2"/>
  <c r="H177" i="2" s="1"/>
  <c r="E178" i="2"/>
  <c r="H178" i="2" s="1"/>
  <c r="E179" i="2"/>
  <c r="H179" i="2" s="1"/>
  <c r="E180" i="2"/>
  <c r="H180" i="2" s="1"/>
  <c r="E181" i="2"/>
  <c r="H181" i="2" s="1"/>
  <c r="E182" i="2"/>
  <c r="H182" i="2" s="1"/>
  <c r="E183" i="2"/>
  <c r="H183" i="2" s="1"/>
  <c r="E184" i="2"/>
  <c r="H184" i="2" s="1"/>
  <c r="E185" i="2"/>
  <c r="H185" i="2" s="1"/>
  <c r="E186" i="2"/>
  <c r="H186" i="2" s="1"/>
  <c r="E187" i="2"/>
  <c r="H187" i="2" s="1"/>
  <c r="E188" i="2"/>
  <c r="H188" i="2" s="1"/>
  <c r="E189" i="2"/>
  <c r="H189" i="2" s="1"/>
  <c r="E190" i="2"/>
  <c r="H190" i="2" s="1"/>
  <c r="E191" i="2"/>
  <c r="H191" i="2" s="1"/>
  <c r="E192" i="2"/>
  <c r="H192" i="2" s="1"/>
  <c r="E193" i="2"/>
  <c r="H193" i="2" s="1"/>
  <c r="E194" i="2"/>
  <c r="H194" i="2" s="1"/>
  <c r="E195" i="2"/>
  <c r="H195" i="2" s="1"/>
  <c r="E196" i="2"/>
  <c r="H196" i="2" s="1"/>
  <c r="E197" i="2"/>
  <c r="H197" i="2" s="1"/>
  <c r="E198" i="2"/>
  <c r="H198" i="2" s="1"/>
  <c r="E199" i="2"/>
  <c r="H199" i="2" s="1"/>
  <c r="E200" i="2"/>
  <c r="H200" i="2" s="1"/>
  <c r="E201" i="2"/>
  <c r="H201" i="2" s="1"/>
  <c r="E202" i="2"/>
  <c r="H202" i="2" s="1"/>
  <c r="E203" i="2"/>
  <c r="H203" i="2" s="1"/>
  <c r="E204" i="2"/>
  <c r="H204" i="2" s="1"/>
  <c r="E205" i="2"/>
  <c r="H205" i="2" s="1"/>
  <c r="E206" i="2"/>
  <c r="H206" i="2" s="1"/>
  <c r="E207" i="2"/>
  <c r="H207" i="2" s="1"/>
  <c r="E208" i="2"/>
  <c r="H208" i="2" s="1"/>
  <c r="E209" i="2"/>
  <c r="H209" i="2" s="1"/>
  <c r="E210" i="2"/>
  <c r="H210" i="2" s="1"/>
  <c r="E211" i="2"/>
  <c r="H211" i="2" s="1"/>
  <c r="E212" i="2"/>
  <c r="H212" i="2" s="1"/>
  <c r="E213" i="2"/>
  <c r="H213" i="2" s="1"/>
  <c r="E214" i="2"/>
  <c r="H214" i="2" s="1"/>
  <c r="E215" i="2"/>
  <c r="H215" i="2" s="1"/>
  <c r="E216" i="2"/>
  <c r="H216" i="2" s="1"/>
  <c r="E217" i="2"/>
  <c r="H217" i="2" s="1"/>
  <c r="E218" i="2"/>
  <c r="H218" i="2" s="1"/>
  <c r="E219" i="2"/>
  <c r="H219" i="2" s="1"/>
  <c r="E220" i="2"/>
  <c r="H220" i="2" s="1"/>
  <c r="E221" i="2"/>
  <c r="H221" i="2" s="1"/>
  <c r="E222" i="2"/>
  <c r="H222" i="2" s="1"/>
  <c r="E223" i="2"/>
  <c r="H223" i="2" s="1"/>
  <c r="E224" i="2"/>
  <c r="H224" i="2" s="1"/>
  <c r="E225" i="2"/>
  <c r="H225" i="2" s="1"/>
  <c r="E226" i="2"/>
  <c r="H226" i="2" s="1"/>
  <c r="E227" i="2"/>
  <c r="H227" i="2" s="1"/>
  <c r="E228" i="2"/>
  <c r="H228" i="2" s="1"/>
  <c r="E229" i="2"/>
  <c r="H229" i="2" s="1"/>
  <c r="E230" i="2"/>
  <c r="H230" i="2" s="1"/>
  <c r="E231" i="2"/>
  <c r="H231" i="2" s="1"/>
  <c r="E232" i="2"/>
  <c r="H232" i="2" s="1"/>
  <c r="E233" i="2"/>
  <c r="H233" i="2" s="1"/>
  <c r="E234" i="2"/>
  <c r="H234" i="2" s="1"/>
  <c r="E235" i="2"/>
  <c r="H235" i="2" s="1"/>
  <c r="E236" i="2"/>
  <c r="H236" i="2" s="1"/>
  <c r="E237" i="2"/>
  <c r="H237" i="2" s="1"/>
  <c r="E238" i="2"/>
  <c r="H238" i="2" s="1"/>
  <c r="E239" i="2"/>
  <c r="H239" i="2" s="1"/>
  <c r="E240" i="2"/>
  <c r="H240" i="2" s="1"/>
  <c r="E241" i="2"/>
  <c r="H241" i="2" s="1"/>
  <c r="E242" i="2"/>
  <c r="H242" i="2" s="1"/>
  <c r="E243" i="2"/>
  <c r="H243" i="2" s="1"/>
  <c r="E244" i="2"/>
  <c r="H244" i="2" s="1"/>
  <c r="E245" i="2"/>
  <c r="H245" i="2" s="1"/>
  <c r="E246" i="2"/>
  <c r="H246" i="2" s="1"/>
  <c r="E247" i="2"/>
  <c r="H247" i="2" s="1"/>
  <c r="E248" i="2"/>
  <c r="H248" i="2" s="1"/>
  <c r="E249" i="2"/>
  <c r="H249" i="2" s="1"/>
  <c r="E250" i="2"/>
  <c r="H250" i="2" s="1"/>
  <c r="E251" i="2"/>
  <c r="H251" i="2" s="1"/>
  <c r="E252" i="2"/>
  <c r="H252" i="2" s="1"/>
  <c r="E253" i="2"/>
  <c r="H253" i="2" s="1"/>
  <c r="E254" i="2"/>
  <c r="H254" i="2" s="1"/>
  <c r="E255" i="2"/>
  <c r="H255" i="2" s="1"/>
  <c r="E256" i="2"/>
  <c r="H256" i="2" s="1"/>
  <c r="E257" i="2"/>
  <c r="H257" i="2" s="1"/>
  <c r="E258" i="2"/>
  <c r="H258" i="2" s="1"/>
  <c r="E259" i="2"/>
  <c r="H259" i="2" s="1"/>
  <c r="E260" i="2"/>
  <c r="H260" i="2" s="1"/>
  <c r="E261" i="2"/>
  <c r="H261" i="2" s="1"/>
  <c r="E262" i="2"/>
  <c r="H262" i="2" s="1"/>
  <c r="E263" i="2"/>
  <c r="H263" i="2" s="1"/>
  <c r="E264" i="2"/>
  <c r="H264" i="2" s="1"/>
  <c r="E265" i="2"/>
  <c r="H265" i="2" s="1"/>
  <c r="E266" i="2"/>
  <c r="H266" i="2" s="1"/>
  <c r="E267" i="2"/>
  <c r="H267" i="2" s="1"/>
  <c r="E268" i="2"/>
  <c r="H268" i="2" s="1"/>
  <c r="E269" i="2"/>
  <c r="H269" i="2" s="1"/>
  <c r="E270" i="2"/>
  <c r="H270" i="2" s="1"/>
  <c r="E271" i="2"/>
  <c r="H271" i="2" s="1"/>
  <c r="E272" i="2"/>
  <c r="H272" i="2" s="1"/>
  <c r="E273" i="2"/>
  <c r="H273" i="2" s="1"/>
  <c r="E274" i="2"/>
  <c r="H274" i="2" s="1"/>
  <c r="E275" i="2"/>
  <c r="H275" i="2" s="1"/>
  <c r="E276" i="2"/>
  <c r="H276" i="2" s="1"/>
  <c r="E277" i="2"/>
  <c r="H277" i="2" s="1"/>
  <c r="E278" i="2"/>
  <c r="H278" i="2" s="1"/>
  <c r="E279" i="2"/>
  <c r="H279" i="2" s="1"/>
  <c r="E280" i="2"/>
  <c r="H280" i="2" s="1"/>
  <c r="E281" i="2"/>
  <c r="H281" i="2" s="1"/>
  <c r="E282" i="2"/>
  <c r="H282" i="2" s="1"/>
  <c r="E283" i="2"/>
  <c r="H283" i="2" s="1"/>
  <c r="E284" i="2"/>
  <c r="H284" i="2" s="1"/>
  <c r="E285" i="2"/>
  <c r="H285" i="2" s="1"/>
  <c r="E286" i="2"/>
  <c r="H286" i="2" s="1"/>
  <c r="E287" i="2"/>
  <c r="H287" i="2" s="1"/>
  <c r="E288" i="2"/>
  <c r="H288" i="2" s="1"/>
  <c r="E289" i="2"/>
  <c r="H289" i="2" s="1"/>
  <c r="E290" i="2"/>
  <c r="H290" i="2" s="1"/>
  <c r="E291" i="2"/>
  <c r="H291" i="2" s="1"/>
  <c r="E292" i="2"/>
  <c r="H292" i="2" s="1"/>
  <c r="E293" i="2"/>
  <c r="H293" i="2" s="1"/>
  <c r="E294" i="2"/>
  <c r="H294" i="2" s="1"/>
  <c r="E295" i="2"/>
  <c r="H295" i="2" s="1"/>
  <c r="E296" i="2"/>
  <c r="H296" i="2" s="1"/>
  <c r="E297" i="2"/>
  <c r="H297" i="2" s="1"/>
  <c r="E298" i="2"/>
  <c r="H298" i="2" s="1"/>
  <c r="E299" i="2"/>
  <c r="H299" i="2" s="1"/>
  <c r="E300" i="2"/>
  <c r="H300" i="2" s="1"/>
  <c r="E301" i="2"/>
  <c r="H301" i="2" s="1"/>
  <c r="E302" i="2"/>
  <c r="H302" i="2" s="1"/>
  <c r="E303" i="2"/>
  <c r="H303" i="2" s="1"/>
  <c r="E304" i="2"/>
  <c r="H304" i="2" s="1"/>
  <c r="E305" i="2"/>
  <c r="H305" i="2" s="1"/>
  <c r="E306" i="2"/>
  <c r="H306" i="2" s="1"/>
  <c r="E307" i="2"/>
  <c r="H307" i="2" s="1"/>
  <c r="E308" i="2"/>
  <c r="H308" i="2" s="1"/>
  <c r="E309" i="2"/>
  <c r="H309" i="2" s="1"/>
  <c r="E310" i="2"/>
  <c r="H310" i="2" s="1"/>
  <c r="E311" i="2"/>
  <c r="H311" i="2" s="1"/>
  <c r="E312" i="2"/>
  <c r="H312" i="2" s="1"/>
  <c r="E313" i="2"/>
  <c r="H313" i="2" s="1"/>
  <c r="E314" i="2"/>
  <c r="H314" i="2" s="1"/>
  <c r="E315" i="2"/>
  <c r="H315" i="2" s="1"/>
  <c r="E316" i="2"/>
  <c r="H316" i="2" s="1"/>
  <c r="E317" i="2"/>
  <c r="H317" i="2" s="1"/>
  <c r="E318" i="2"/>
  <c r="H318" i="2" s="1"/>
  <c r="E319" i="2"/>
  <c r="H319" i="2" s="1"/>
  <c r="E320" i="2"/>
  <c r="H320" i="2" s="1"/>
  <c r="E321" i="2"/>
  <c r="H321" i="2" s="1"/>
  <c r="E322" i="2"/>
  <c r="H322" i="2" s="1"/>
  <c r="E323" i="2"/>
  <c r="H323" i="2" s="1"/>
  <c r="E324" i="2"/>
  <c r="H324" i="2" s="1"/>
  <c r="E325" i="2"/>
  <c r="H325" i="2" s="1"/>
  <c r="E326" i="2"/>
  <c r="H326" i="2" s="1"/>
  <c r="E327" i="2"/>
  <c r="H327" i="2" s="1"/>
  <c r="E328" i="2"/>
  <c r="H328" i="2" s="1"/>
  <c r="E329" i="2"/>
  <c r="H329" i="2" s="1"/>
  <c r="E330" i="2"/>
  <c r="H330" i="2" s="1"/>
  <c r="E331" i="2"/>
  <c r="H331" i="2" s="1"/>
  <c r="E332" i="2"/>
  <c r="H332" i="2" s="1"/>
  <c r="E333" i="2"/>
  <c r="H333" i="2" s="1"/>
  <c r="E334" i="2"/>
  <c r="H334" i="2" s="1"/>
  <c r="E335" i="2"/>
  <c r="H335" i="2" s="1"/>
  <c r="E336" i="2"/>
  <c r="H336" i="2" s="1"/>
  <c r="E337" i="2"/>
  <c r="H337" i="2" s="1"/>
  <c r="E338" i="2"/>
  <c r="H338" i="2" s="1"/>
  <c r="E339" i="2"/>
  <c r="H339" i="2" s="1"/>
  <c r="E340" i="2"/>
  <c r="H340" i="2" s="1"/>
  <c r="E341" i="2"/>
  <c r="H341" i="2" s="1"/>
  <c r="E342" i="2"/>
  <c r="H342" i="2" s="1"/>
  <c r="E343" i="2"/>
  <c r="H343" i="2" s="1"/>
  <c r="E344" i="2"/>
  <c r="H344" i="2" s="1"/>
  <c r="E345" i="2"/>
  <c r="H345" i="2" s="1"/>
  <c r="E346" i="2"/>
  <c r="H346" i="2" s="1"/>
  <c r="E347" i="2"/>
  <c r="H347" i="2" s="1"/>
  <c r="E348" i="2"/>
  <c r="H348" i="2" s="1"/>
  <c r="E349" i="2"/>
  <c r="H349" i="2" s="1"/>
  <c r="E350" i="2"/>
  <c r="H350" i="2" s="1"/>
  <c r="E351" i="2"/>
  <c r="H351" i="2" s="1"/>
  <c r="E352" i="2"/>
  <c r="H352" i="2" s="1"/>
  <c r="E353" i="2"/>
  <c r="H353" i="2" s="1"/>
  <c r="E354" i="2"/>
  <c r="H354" i="2" s="1"/>
  <c r="E355" i="2"/>
  <c r="H355" i="2" s="1"/>
  <c r="E356" i="2"/>
  <c r="H356" i="2" s="1"/>
  <c r="E357" i="2"/>
  <c r="H357" i="2" s="1"/>
  <c r="E358" i="2"/>
  <c r="H358" i="2" s="1"/>
  <c r="E359" i="2"/>
  <c r="H359" i="2" s="1"/>
  <c r="E360" i="2"/>
  <c r="H360" i="2" s="1"/>
  <c r="E361" i="2"/>
  <c r="H361" i="2" s="1"/>
  <c r="E362" i="2"/>
  <c r="H362" i="2" s="1"/>
  <c r="E363" i="2"/>
  <c r="H363" i="2" s="1"/>
  <c r="E364" i="2"/>
  <c r="H364" i="2" s="1"/>
  <c r="E365" i="2"/>
  <c r="H365" i="2" s="1"/>
  <c r="E366" i="2"/>
  <c r="H366" i="2" s="1"/>
  <c r="E367" i="2"/>
  <c r="H367" i="2" s="1"/>
  <c r="E368" i="2"/>
  <c r="H368" i="2" s="1"/>
  <c r="E369" i="2"/>
  <c r="H369" i="2" s="1"/>
  <c r="E370" i="2"/>
  <c r="H370" i="2" s="1"/>
  <c r="E371" i="2"/>
  <c r="H371" i="2" s="1"/>
  <c r="E372" i="2"/>
  <c r="H372" i="2" s="1"/>
  <c r="E373" i="2"/>
  <c r="H373" i="2" s="1"/>
  <c r="E374" i="2"/>
  <c r="H374" i="2" s="1"/>
  <c r="E375" i="2"/>
  <c r="H375" i="2" s="1"/>
  <c r="E376" i="2"/>
  <c r="H376" i="2" s="1"/>
  <c r="E377" i="2"/>
  <c r="H377" i="2" s="1"/>
  <c r="E378" i="2"/>
  <c r="H378" i="2" s="1"/>
  <c r="E379" i="2"/>
  <c r="H379" i="2" s="1"/>
  <c r="E380" i="2"/>
  <c r="H380" i="2" s="1"/>
  <c r="E381" i="2"/>
  <c r="H381" i="2" s="1"/>
  <c r="E382" i="2"/>
  <c r="H382" i="2" s="1"/>
  <c r="E383" i="2"/>
  <c r="H383" i="2" s="1"/>
  <c r="E384" i="2"/>
  <c r="H384" i="2" s="1"/>
  <c r="E385" i="2"/>
  <c r="H385" i="2" s="1"/>
  <c r="E386" i="2"/>
  <c r="H386" i="2" s="1"/>
  <c r="E387" i="2"/>
  <c r="H387" i="2" s="1"/>
  <c r="E388" i="2"/>
  <c r="H388" i="2" s="1"/>
  <c r="E389" i="2"/>
  <c r="H389" i="2" s="1"/>
  <c r="E390" i="2"/>
  <c r="H390" i="2" s="1"/>
  <c r="E391" i="2"/>
  <c r="H391" i="2" s="1"/>
  <c r="E392" i="2"/>
  <c r="H392" i="2" s="1"/>
  <c r="E393" i="2"/>
  <c r="H393" i="2" s="1"/>
  <c r="E394" i="2"/>
  <c r="H394" i="2" s="1"/>
  <c r="E395" i="2"/>
  <c r="H395" i="2" s="1"/>
  <c r="E396" i="2"/>
  <c r="H396" i="2" s="1"/>
  <c r="E397" i="2"/>
  <c r="H397" i="2" s="1"/>
  <c r="E398" i="2"/>
  <c r="H398" i="2" s="1"/>
  <c r="E399" i="2"/>
  <c r="H399" i="2" s="1"/>
  <c r="E400" i="2"/>
  <c r="H400" i="2" s="1"/>
  <c r="E401" i="2"/>
  <c r="H401" i="2" s="1"/>
  <c r="E402" i="2"/>
  <c r="H402" i="2" s="1"/>
  <c r="E403" i="2"/>
  <c r="H403" i="2" s="1"/>
  <c r="E404" i="2"/>
  <c r="H404" i="2" s="1"/>
  <c r="E405" i="2"/>
  <c r="H405" i="2" s="1"/>
  <c r="E406" i="2"/>
  <c r="H406" i="2" s="1"/>
  <c r="E407" i="2"/>
  <c r="H407" i="2" s="1"/>
  <c r="E408" i="2"/>
  <c r="H408" i="2" s="1"/>
  <c r="E409" i="2"/>
  <c r="H409" i="2" s="1"/>
  <c r="E410" i="2"/>
  <c r="H410" i="2" s="1"/>
  <c r="E411" i="2"/>
  <c r="H411" i="2" s="1"/>
  <c r="E412" i="2"/>
  <c r="H412" i="2" s="1"/>
  <c r="E413" i="2"/>
  <c r="H413" i="2" s="1"/>
  <c r="E414" i="2"/>
  <c r="H414" i="2" s="1"/>
  <c r="E415" i="2"/>
  <c r="H415" i="2" s="1"/>
  <c r="E416" i="2"/>
  <c r="H416" i="2" s="1"/>
  <c r="E417" i="2"/>
  <c r="H417" i="2" s="1"/>
  <c r="E418" i="2"/>
  <c r="H418" i="2" s="1"/>
  <c r="E419" i="2"/>
  <c r="H419" i="2" s="1"/>
  <c r="E420" i="2"/>
  <c r="H420" i="2" s="1"/>
  <c r="E421" i="2"/>
  <c r="H421" i="2" s="1"/>
  <c r="E422" i="2"/>
  <c r="H422" i="2" s="1"/>
  <c r="E423" i="2"/>
  <c r="H423" i="2" s="1"/>
  <c r="E424" i="2"/>
  <c r="H424" i="2" s="1"/>
  <c r="E425" i="2"/>
  <c r="H425" i="2" s="1"/>
  <c r="E426" i="2"/>
  <c r="H426" i="2" s="1"/>
  <c r="E427" i="2"/>
  <c r="H427" i="2" s="1"/>
  <c r="E428" i="2"/>
  <c r="H428" i="2" s="1"/>
  <c r="E429" i="2"/>
  <c r="H429" i="2" s="1"/>
  <c r="E430" i="2"/>
  <c r="H430" i="2" s="1"/>
  <c r="E431" i="2"/>
  <c r="H431" i="2" s="1"/>
  <c r="E432" i="2"/>
  <c r="H432" i="2" s="1"/>
  <c r="E433" i="2"/>
  <c r="H433" i="2" s="1"/>
  <c r="E434" i="2"/>
  <c r="H434" i="2" s="1"/>
  <c r="E435" i="2"/>
  <c r="H435" i="2" s="1"/>
  <c r="E436" i="2"/>
  <c r="H436" i="2" s="1"/>
  <c r="E437" i="2"/>
  <c r="H437" i="2" s="1"/>
  <c r="E438" i="2"/>
  <c r="H438" i="2" s="1"/>
  <c r="E439" i="2"/>
  <c r="H439" i="2" s="1"/>
  <c r="E440" i="2"/>
  <c r="H440" i="2" s="1"/>
  <c r="E441" i="2"/>
  <c r="H441" i="2" s="1"/>
  <c r="E442" i="2"/>
  <c r="H442" i="2" s="1"/>
  <c r="E443" i="2"/>
  <c r="H443" i="2" s="1"/>
  <c r="E444" i="2"/>
  <c r="H444" i="2" s="1"/>
  <c r="E445" i="2"/>
  <c r="H445" i="2" s="1"/>
  <c r="E446" i="2"/>
  <c r="H446" i="2" s="1"/>
  <c r="E447" i="2"/>
  <c r="H447" i="2" s="1"/>
  <c r="E448" i="2"/>
  <c r="H448" i="2" s="1"/>
  <c r="E449" i="2"/>
  <c r="H449" i="2" s="1"/>
  <c r="E450" i="2"/>
  <c r="H450" i="2" s="1"/>
  <c r="E451" i="2"/>
  <c r="H451" i="2" s="1"/>
  <c r="E452" i="2"/>
  <c r="H452" i="2" s="1"/>
  <c r="E453" i="2"/>
  <c r="H453" i="2" s="1"/>
  <c r="E454" i="2"/>
  <c r="H454" i="2" s="1"/>
  <c r="E455" i="2"/>
  <c r="H455" i="2" s="1"/>
  <c r="E456" i="2"/>
  <c r="H456" i="2" s="1"/>
  <c r="E457" i="2"/>
  <c r="H457" i="2" s="1"/>
  <c r="E458" i="2"/>
  <c r="H458" i="2" s="1"/>
  <c r="E459" i="2"/>
  <c r="H459" i="2" s="1"/>
  <c r="E460" i="2"/>
  <c r="H460" i="2" s="1"/>
  <c r="E461" i="2"/>
  <c r="H461" i="2" s="1"/>
  <c r="E462" i="2"/>
  <c r="H462" i="2" s="1"/>
  <c r="E463" i="2"/>
  <c r="H463" i="2" s="1"/>
  <c r="E464" i="2"/>
  <c r="H464" i="2" s="1"/>
  <c r="E465" i="2"/>
  <c r="H465" i="2" s="1"/>
  <c r="E466" i="2"/>
  <c r="H466" i="2" s="1"/>
  <c r="E467" i="2"/>
  <c r="H467" i="2" s="1"/>
  <c r="E468" i="2"/>
  <c r="H468" i="2" s="1"/>
  <c r="E469" i="2"/>
  <c r="H469" i="2" s="1"/>
  <c r="E470" i="2"/>
  <c r="H470" i="2" s="1"/>
  <c r="E471" i="2"/>
  <c r="H471" i="2" s="1"/>
  <c r="E472" i="2"/>
  <c r="H472" i="2" s="1"/>
  <c r="E473" i="2"/>
  <c r="H473" i="2" s="1"/>
  <c r="E474" i="2"/>
  <c r="H474" i="2" s="1"/>
  <c r="E475" i="2"/>
  <c r="H475" i="2" s="1"/>
  <c r="E476" i="2"/>
  <c r="H476" i="2" s="1"/>
  <c r="E477" i="2"/>
  <c r="H477" i="2" s="1"/>
  <c r="E478" i="2"/>
  <c r="H478" i="2" s="1"/>
  <c r="E479" i="2"/>
  <c r="H479" i="2" s="1"/>
  <c r="E480" i="2"/>
  <c r="H480" i="2" s="1"/>
  <c r="E481" i="2"/>
  <c r="H481" i="2" s="1"/>
  <c r="E482" i="2"/>
  <c r="H482" i="2" s="1"/>
  <c r="E483" i="2"/>
  <c r="H483" i="2" s="1"/>
  <c r="E484" i="2"/>
  <c r="E485" i="2"/>
  <c r="H485" i="2" s="1"/>
  <c r="E486" i="2"/>
  <c r="H486" i="2" s="1"/>
  <c r="E487" i="2"/>
  <c r="H487" i="2" s="1"/>
  <c r="E488" i="2"/>
  <c r="H488" i="2" s="1"/>
  <c r="E489" i="2"/>
  <c r="H489" i="2" s="1"/>
  <c r="E490" i="2"/>
  <c r="H490" i="2" s="1"/>
  <c r="E491" i="2"/>
  <c r="H491" i="2" s="1"/>
  <c r="E492" i="2"/>
  <c r="H492" i="2" s="1"/>
  <c r="E493" i="2"/>
  <c r="H493" i="2" s="1"/>
  <c r="E494" i="2"/>
  <c r="H494" i="2" s="1"/>
  <c r="E495" i="2"/>
  <c r="H495" i="2" s="1"/>
  <c r="E496" i="2"/>
  <c r="H496" i="2" s="1"/>
  <c r="E497" i="2"/>
  <c r="H497" i="2" s="1"/>
  <c r="E498" i="2"/>
  <c r="H498" i="2" s="1"/>
  <c r="E499" i="2"/>
  <c r="H499" i="2" s="1"/>
  <c r="E500" i="2"/>
  <c r="H500" i="2" s="1"/>
  <c r="E501" i="2"/>
  <c r="H501" i="2" s="1"/>
  <c r="E502" i="2"/>
  <c r="H502" i="2" s="1"/>
  <c r="E503" i="2"/>
  <c r="H503" i="2" s="1"/>
  <c r="E504" i="2"/>
  <c r="H504" i="2" s="1"/>
  <c r="E505" i="2"/>
  <c r="H505" i="2" s="1"/>
  <c r="E506" i="2"/>
  <c r="H506" i="2" s="1"/>
  <c r="E507" i="2"/>
  <c r="H507" i="2" s="1"/>
  <c r="E508" i="2"/>
  <c r="H508" i="2" s="1"/>
  <c r="E509" i="2"/>
  <c r="H509" i="2" s="1"/>
  <c r="E510" i="2"/>
  <c r="H510" i="2" s="1"/>
  <c r="E511" i="2"/>
  <c r="H511" i="2" s="1"/>
  <c r="E512" i="2"/>
  <c r="H512" i="2" s="1"/>
  <c r="E513" i="2"/>
  <c r="H513" i="2" s="1"/>
  <c r="E514" i="2"/>
  <c r="H514" i="2" s="1"/>
  <c r="E515" i="2"/>
  <c r="H515" i="2" s="1"/>
  <c r="E516" i="2"/>
  <c r="H516" i="2" s="1"/>
  <c r="E517" i="2"/>
  <c r="H517" i="2" s="1"/>
  <c r="E518" i="2"/>
  <c r="H518" i="2" s="1"/>
  <c r="E519" i="2"/>
  <c r="H519" i="2" s="1"/>
  <c r="E520" i="2"/>
  <c r="H520" i="2" s="1"/>
  <c r="E521" i="2"/>
  <c r="H521" i="2" s="1"/>
  <c r="E522" i="2"/>
  <c r="H522" i="2" s="1"/>
  <c r="E523" i="2"/>
  <c r="H523" i="2" s="1"/>
  <c r="E524" i="2"/>
  <c r="H524" i="2" s="1"/>
  <c r="E525" i="2"/>
  <c r="H525" i="2" s="1"/>
  <c r="E526" i="2"/>
  <c r="H526" i="2" s="1"/>
  <c r="E527" i="2"/>
  <c r="H527" i="2" s="1"/>
  <c r="E528" i="2"/>
  <c r="H528" i="2" s="1"/>
  <c r="E529" i="2"/>
  <c r="H529" i="2" s="1"/>
  <c r="E530" i="2"/>
  <c r="H530" i="2" s="1"/>
  <c r="E531" i="2"/>
  <c r="H531" i="2" s="1"/>
  <c r="E532" i="2"/>
  <c r="H532" i="2" s="1"/>
  <c r="E533" i="2"/>
  <c r="H533" i="2" s="1"/>
  <c r="E534" i="2"/>
  <c r="H534" i="2" s="1"/>
  <c r="E535" i="2"/>
  <c r="H535" i="2" s="1"/>
  <c r="E536" i="2"/>
  <c r="H536" i="2" s="1"/>
  <c r="E537" i="2"/>
  <c r="H537" i="2" s="1"/>
  <c r="E538" i="2"/>
  <c r="H538" i="2" s="1"/>
  <c r="E539" i="2"/>
  <c r="H539" i="2" s="1"/>
  <c r="E540" i="2"/>
  <c r="H540" i="2" s="1"/>
  <c r="E541" i="2"/>
  <c r="H541" i="2" s="1"/>
  <c r="E542" i="2"/>
  <c r="H542" i="2" s="1"/>
  <c r="E543" i="2"/>
  <c r="H543" i="2" s="1"/>
  <c r="E544" i="2"/>
  <c r="H544" i="2" s="1"/>
  <c r="E545" i="2"/>
  <c r="H545" i="2" s="1"/>
  <c r="E546" i="2"/>
  <c r="H546" i="2" s="1"/>
  <c r="E547" i="2"/>
  <c r="H547" i="2" s="1"/>
  <c r="E548" i="2"/>
  <c r="H548" i="2" s="1"/>
  <c r="E549" i="2"/>
  <c r="H549" i="2" s="1"/>
  <c r="E550" i="2"/>
  <c r="H550" i="2" s="1"/>
  <c r="E551" i="2"/>
  <c r="H551" i="2" s="1"/>
  <c r="E552" i="2"/>
  <c r="H552" i="2" s="1"/>
  <c r="E553" i="2"/>
  <c r="H553" i="2" s="1"/>
  <c r="E554" i="2"/>
  <c r="H554" i="2" s="1"/>
  <c r="E555" i="2"/>
  <c r="H555" i="2" s="1"/>
  <c r="E556" i="2"/>
  <c r="H556" i="2" s="1"/>
  <c r="E557" i="2"/>
  <c r="H557" i="2" s="1"/>
  <c r="E558" i="2"/>
  <c r="H558" i="2" s="1"/>
  <c r="E559" i="2"/>
  <c r="H559" i="2" s="1"/>
  <c r="E560" i="2"/>
  <c r="H560" i="2" s="1"/>
  <c r="E561" i="2"/>
  <c r="H561" i="2" s="1"/>
  <c r="E562" i="2"/>
  <c r="H562" i="2" s="1"/>
  <c r="E563" i="2"/>
  <c r="H563" i="2" s="1"/>
  <c r="E564" i="2"/>
  <c r="H564" i="2" s="1"/>
  <c r="E565" i="2"/>
  <c r="H565" i="2" s="1"/>
  <c r="E566" i="2"/>
  <c r="H566" i="2" s="1"/>
  <c r="E567" i="2"/>
  <c r="H567" i="2" s="1"/>
  <c r="E568" i="2"/>
  <c r="H568" i="2" s="1"/>
  <c r="E569" i="2"/>
  <c r="H569" i="2" s="1"/>
  <c r="E570" i="2"/>
  <c r="H570" i="2" s="1"/>
  <c r="E571" i="2"/>
  <c r="H571" i="2" s="1"/>
  <c r="E572" i="2"/>
  <c r="H572" i="2" s="1"/>
  <c r="E573" i="2"/>
  <c r="H573" i="2" s="1"/>
  <c r="E574" i="2"/>
  <c r="H574" i="2" s="1"/>
  <c r="E575" i="2"/>
  <c r="H575" i="2" s="1"/>
  <c r="E576" i="2"/>
  <c r="H576" i="2" s="1"/>
  <c r="E577" i="2"/>
  <c r="H577" i="2" s="1"/>
  <c r="E578" i="2"/>
  <c r="H578" i="2" s="1"/>
  <c r="E579" i="2"/>
  <c r="H579" i="2" s="1"/>
  <c r="E580" i="2"/>
  <c r="H580" i="2" s="1"/>
  <c r="E581" i="2"/>
  <c r="H581" i="2" s="1"/>
  <c r="E582" i="2"/>
  <c r="H582" i="2" s="1"/>
  <c r="E583" i="2"/>
  <c r="H583" i="2" s="1"/>
  <c r="E584" i="2"/>
  <c r="H584" i="2" s="1"/>
  <c r="E585" i="2"/>
  <c r="H585" i="2" s="1"/>
  <c r="E586" i="2"/>
  <c r="H586" i="2" s="1"/>
  <c r="E587" i="2"/>
  <c r="H587" i="2" s="1"/>
  <c r="E588" i="2"/>
  <c r="H588" i="2" s="1"/>
  <c r="E589" i="2"/>
  <c r="H589" i="2" s="1"/>
  <c r="E590" i="2"/>
  <c r="H590" i="2" s="1"/>
  <c r="E591" i="2"/>
  <c r="H591" i="2" s="1"/>
  <c r="E592" i="2"/>
  <c r="H592" i="2" s="1"/>
  <c r="E593" i="2"/>
  <c r="H593" i="2" s="1"/>
  <c r="E594" i="2"/>
  <c r="H594" i="2" s="1"/>
  <c r="E595" i="2"/>
  <c r="H595" i="2" s="1"/>
  <c r="E596" i="2"/>
  <c r="H596" i="2" s="1"/>
  <c r="E597" i="2"/>
  <c r="H597" i="2" s="1"/>
  <c r="E598" i="2"/>
  <c r="H598" i="2" s="1"/>
  <c r="E599" i="2"/>
  <c r="H599" i="2" s="1"/>
  <c r="E600" i="2"/>
  <c r="H600" i="2" s="1"/>
  <c r="E601" i="2"/>
  <c r="H601" i="2" s="1"/>
  <c r="E602" i="2"/>
  <c r="H602" i="2" s="1"/>
  <c r="E603" i="2"/>
  <c r="H603" i="2" s="1"/>
  <c r="E604" i="2"/>
  <c r="H604" i="2" s="1"/>
  <c r="E605" i="2"/>
  <c r="H605" i="2" s="1"/>
  <c r="E606" i="2"/>
  <c r="H606" i="2" s="1"/>
  <c r="E607" i="2"/>
  <c r="H607" i="2" s="1"/>
  <c r="E608" i="2"/>
  <c r="H608" i="2" s="1"/>
  <c r="E609" i="2"/>
  <c r="H609" i="2" s="1"/>
  <c r="E610" i="2"/>
  <c r="H610" i="2" s="1"/>
  <c r="E611" i="2"/>
  <c r="H611" i="2" s="1"/>
  <c r="E612" i="2"/>
  <c r="H612" i="2" s="1"/>
  <c r="E613" i="2"/>
  <c r="H613" i="2" s="1"/>
  <c r="E614" i="2"/>
  <c r="H614" i="2" s="1"/>
  <c r="E615" i="2"/>
  <c r="H615" i="2" s="1"/>
  <c r="E616" i="2"/>
  <c r="H616" i="2" s="1"/>
  <c r="E617" i="2"/>
  <c r="H617" i="2" s="1"/>
  <c r="E618" i="2"/>
  <c r="H618" i="2" s="1"/>
  <c r="E619" i="2"/>
  <c r="H619" i="2" s="1"/>
  <c r="E620" i="2"/>
  <c r="H620" i="2" s="1"/>
  <c r="E621" i="2"/>
  <c r="H621" i="2" s="1"/>
  <c r="E622" i="2"/>
  <c r="H622" i="2" s="1"/>
  <c r="E623" i="2"/>
  <c r="H623" i="2" s="1"/>
  <c r="E624" i="2"/>
  <c r="H624" i="2" s="1"/>
  <c r="E625" i="2"/>
  <c r="H625" i="2" s="1"/>
  <c r="E626" i="2"/>
  <c r="H626" i="2" s="1"/>
  <c r="E627" i="2"/>
  <c r="H627" i="2" s="1"/>
  <c r="E628" i="2"/>
  <c r="H628" i="2" s="1"/>
  <c r="E629" i="2"/>
  <c r="H629" i="2" s="1"/>
  <c r="E630" i="2"/>
  <c r="H630" i="2" s="1"/>
  <c r="E631" i="2"/>
  <c r="H631" i="2" s="1"/>
  <c r="E632" i="2"/>
  <c r="H632" i="2" s="1"/>
  <c r="E633" i="2"/>
  <c r="H633" i="2" s="1"/>
  <c r="E634" i="2"/>
  <c r="H634" i="2" s="1"/>
  <c r="E635" i="2"/>
  <c r="H635" i="2" s="1"/>
  <c r="E636" i="2"/>
  <c r="H636" i="2" s="1"/>
  <c r="E637" i="2"/>
  <c r="H637" i="2" s="1"/>
  <c r="E638" i="2"/>
  <c r="H638" i="2" s="1"/>
  <c r="E639" i="2"/>
  <c r="H639" i="2" s="1"/>
  <c r="E640" i="2"/>
  <c r="H640" i="2" s="1"/>
  <c r="E641" i="2"/>
  <c r="H641" i="2" s="1"/>
  <c r="E642" i="2"/>
  <c r="H642" i="2" s="1"/>
  <c r="E643" i="2"/>
  <c r="H643" i="2" s="1"/>
  <c r="E644" i="2"/>
  <c r="H644" i="2" s="1"/>
  <c r="E645" i="2"/>
  <c r="H645" i="2" s="1"/>
  <c r="E646" i="2"/>
  <c r="H646" i="2" s="1"/>
  <c r="E647" i="2"/>
  <c r="H647" i="2" s="1"/>
  <c r="E648" i="2"/>
  <c r="H648" i="2" s="1"/>
  <c r="E649" i="2"/>
  <c r="H649" i="2" s="1"/>
  <c r="E650" i="2"/>
  <c r="H650" i="2" s="1"/>
  <c r="E651" i="2"/>
  <c r="H651" i="2" s="1"/>
  <c r="E652" i="2"/>
  <c r="H652" i="2" s="1"/>
  <c r="E653" i="2"/>
  <c r="H653" i="2" s="1"/>
  <c r="E654" i="2"/>
  <c r="H654" i="2" s="1"/>
  <c r="E655" i="2"/>
  <c r="H655" i="2" s="1"/>
  <c r="E656" i="2"/>
  <c r="H656" i="2" s="1"/>
  <c r="E657" i="2"/>
  <c r="H657" i="2" s="1"/>
  <c r="E658" i="2"/>
  <c r="H658" i="2" s="1"/>
  <c r="E659" i="2"/>
  <c r="H659" i="2" s="1"/>
  <c r="E660" i="2"/>
  <c r="H660" i="2" s="1"/>
  <c r="E661" i="2"/>
  <c r="H661" i="2" s="1"/>
  <c r="E662" i="2"/>
  <c r="H662" i="2" s="1"/>
  <c r="E663" i="2"/>
  <c r="H663" i="2" s="1"/>
  <c r="E664" i="2"/>
  <c r="H664" i="2" s="1"/>
  <c r="E665" i="2"/>
  <c r="H665" i="2" s="1"/>
  <c r="E666" i="2"/>
  <c r="H666" i="2" s="1"/>
  <c r="E667" i="2"/>
  <c r="H667" i="2" s="1"/>
  <c r="E668" i="2"/>
  <c r="H668" i="2" s="1"/>
  <c r="E669" i="2"/>
  <c r="H669" i="2" s="1"/>
  <c r="E670" i="2"/>
  <c r="H670" i="2" s="1"/>
  <c r="E671" i="2"/>
  <c r="H671" i="2" s="1"/>
  <c r="E672" i="2"/>
  <c r="H672" i="2" s="1"/>
  <c r="E673" i="2"/>
  <c r="H673" i="2" s="1"/>
  <c r="E674" i="2"/>
  <c r="H674" i="2" s="1"/>
  <c r="E675" i="2"/>
  <c r="H675" i="2" s="1"/>
  <c r="E676" i="2"/>
  <c r="H676" i="2" s="1"/>
  <c r="E677" i="2"/>
  <c r="H677" i="2" s="1"/>
  <c r="E678" i="2"/>
  <c r="H678" i="2" s="1"/>
  <c r="E679" i="2"/>
  <c r="H679" i="2" s="1"/>
  <c r="E680" i="2"/>
  <c r="H680" i="2" s="1"/>
  <c r="E681" i="2"/>
  <c r="H681" i="2" s="1"/>
  <c r="E682" i="2"/>
  <c r="H682" i="2" s="1"/>
  <c r="E683" i="2"/>
  <c r="H683" i="2" s="1"/>
  <c r="E684" i="2"/>
  <c r="H684" i="2" s="1"/>
  <c r="E685" i="2"/>
  <c r="H685" i="2" s="1"/>
  <c r="E686" i="2"/>
  <c r="H686" i="2" s="1"/>
  <c r="E687" i="2"/>
  <c r="H687" i="2" s="1"/>
  <c r="E688" i="2"/>
  <c r="H688" i="2" s="1"/>
  <c r="E689" i="2"/>
  <c r="H689" i="2" s="1"/>
  <c r="E690" i="2"/>
  <c r="H690" i="2" s="1"/>
  <c r="E691" i="2"/>
  <c r="H691" i="2" s="1"/>
  <c r="E692" i="2"/>
  <c r="H692" i="2" s="1"/>
  <c r="E693" i="2"/>
  <c r="H693" i="2" s="1"/>
  <c r="E694" i="2"/>
  <c r="H694" i="2" s="1"/>
  <c r="E695" i="2"/>
  <c r="H695" i="2" s="1"/>
  <c r="E696" i="2"/>
  <c r="H696" i="2" s="1"/>
  <c r="E697" i="2"/>
  <c r="H697" i="2" s="1"/>
  <c r="E698" i="2"/>
  <c r="H698" i="2" s="1"/>
  <c r="E699" i="2"/>
  <c r="H699" i="2" s="1"/>
  <c r="E700" i="2"/>
  <c r="H700" i="2" s="1"/>
  <c r="E701" i="2"/>
  <c r="H701" i="2" s="1"/>
  <c r="E702" i="2"/>
  <c r="H702" i="2" s="1"/>
  <c r="E703" i="2"/>
  <c r="H703" i="2" s="1"/>
  <c r="E704" i="2"/>
  <c r="H704" i="2" s="1"/>
  <c r="E705" i="2"/>
  <c r="H705" i="2" s="1"/>
  <c r="E706" i="2"/>
  <c r="H706" i="2" s="1"/>
  <c r="E707" i="2"/>
  <c r="H707" i="2" s="1"/>
  <c r="E708" i="2"/>
  <c r="H708" i="2" s="1"/>
  <c r="E709" i="2"/>
  <c r="H709" i="2" s="1"/>
  <c r="E710" i="2"/>
  <c r="H710" i="2" s="1"/>
  <c r="E711" i="2"/>
  <c r="H711" i="2" s="1"/>
  <c r="E712" i="2"/>
  <c r="H712" i="2" s="1"/>
  <c r="E713" i="2"/>
  <c r="H713" i="2" s="1"/>
  <c r="E714" i="2"/>
  <c r="H714" i="2" s="1"/>
  <c r="E715" i="2"/>
  <c r="H715" i="2" s="1"/>
  <c r="E716" i="2"/>
  <c r="H716" i="2" s="1"/>
  <c r="E717" i="2"/>
  <c r="H717" i="2" s="1"/>
  <c r="E718" i="2"/>
  <c r="H718" i="2" s="1"/>
  <c r="E719" i="2"/>
  <c r="H719" i="2" s="1"/>
  <c r="E720" i="2"/>
  <c r="H720" i="2" s="1"/>
  <c r="E721" i="2"/>
  <c r="H721" i="2" s="1"/>
  <c r="E722" i="2"/>
  <c r="H722" i="2" s="1"/>
  <c r="E723" i="2"/>
  <c r="H723" i="2" s="1"/>
  <c r="E724" i="2"/>
  <c r="H724" i="2" s="1"/>
  <c r="E725" i="2"/>
  <c r="H725" i="2" s="1"/>
  <c r="E726" i="2"/>
  <c r="H726" i="2" s="1"/>
  <c r="E727" i="2"/>
  <c r="H727" i="2" s="1"/>
  <c r="E728" i="2"/>
  <c r="H728" i="2" s="1"/>
  <c r="E729" i="2"/>
  <c r="H729" i="2" s="1"/>
  <c r="E730" i="2"/>
  <c r="H730" i="2" s="1"/>
  <c r="E731" i="2"/>
  <c r="H731" i="2" s="1"/>
  <c r="E732" i="2"/>
  <c r="H732" i="2" s="1"/>
  <c r="E733" i="2"/>
  <c r="H733" i="2" s="1"/>
  <c r="E734" i="2"/>
  <c r="H734" i="2" s="1"/>
  <c r="E735" i="2"/>
  <c r="H735" i="2" s="1"/>
  <c r="E736" i="2"/>
  <c r="H736" i="2" s="1"/>
  <c r="E737" i="2"/>
  <c r="H737" i="2" s="1"/>
  <c r="E738" i="2"/>
  <c r="H738" i="2" s="1"/>
  <c r="E739" i="2"/>
  <c r="H739" i="2" s="1"/>
  <c r="E740" i="2"/>
  <c r="H740" i="2" s="1"/>
  <c r="E741" i="2"/>
  <c r="H741" i="2" s="1"/>
  <c r="E742" i="2"/>
  <c r="H742" i="2" s="1"/>
  <c r="E743" i="2"/>
  <c r="H743" i="2" s="1"/>
  <c r="E744" i="2"/>
  <c r="H744" i="2" s="1"/>
  <c r="E745" i="2"/>
  <c r="H745" i="2" s="1"/>
  <c r="E746" i="2"/>
  <c r="H746" i="2" s="1"/>
  <c r="E747" i="2"/>
  <c r="H747" i="2" s="1"/>
  <c r="E748" i="2"/>
  <c r="H748" i="2" s="1"/>
  <c r="E749" i="2"/>
  <c r="H749" i="2" s="1"/>
  <c r="E750" i="2"/>
  <c r="H750" i="2" s="1"/>
  <c r="E751" i="2"/>
  <c r="H751" i="2" s="1"/>
  <c r="E752" i="2"/>
  <c r="H752" i="2" s="1"/>
  <c r="E753" i="2"/>
  <c r="H753" i="2" s="1"/>
  <c r="E754" i="2"/>
  <c r="H754" i="2" s="1"/>
  <c r="E755" i="2"/>
  <c r="H755" i="2" s="1"/>
  <c r="E756" i="2"/>
  <c r="H756" i="2" s="1"/>
  <c r="E757" i="2"/>
  <c r="H757" i="2" s="1"/>
  <c r="E758" i="2"/>
  <c r="H758" i="2" s="1"/>
  <c r="E759" i="2"/>
  <c r="H759" i="2" s="1"/>
  <c r="E760" i="2"/>
  <c r="H760" i="2" s="1"/>
  <c r="E761" i="2"/>
  <c r="H761" i="2" s="1"/>
  <c r="E762" i="2"/>
  <c r="H762" i="2" s="1"/>
  <c r="E763" i="2"/>
  <c r="H763" i="2" s="1"/>
  <c r="E764" i="2"/>
  <c r="H764" i="2" s="1"/>
  <c r="E765" i="2"/>
  <c r="H765" i="2" s="1"/>
  <c r="E766" i="2"/>
  <c r="H766" i="2" s="1"/>
  <c r="E767" i="2"/>
  <c r="H767" i="2" s="1"/>
  <c r="E768" i="2"/>
  <c r="H768" i="2" s="1"/>
  <c r="E769" i="2"/>
  <c r="H769" i="2" s="1"/>
  <c r="E770" i="2"/>
  <c r="H770" i="2" s="1"/>
  <c r="E771" i="2"/>
  <c r="H771" i="2" s="1"/>
  <c r="E772" i="2"/>
  <c r="H772" i="2" s="1"/>
  <c r="E773" i="2"/>
  <c r="H773" i="2" s="1"/>
  <c r="E774" i="2"/>
  <c r="H774" i="2" s="1"/>
  <c r="E775" i="2"/>
  <c r="H775" i="2" s="1"/>
  <c r="E776" i="2"/>
  <c r="H776" i="2" s="1"/>
  <c r="E777" i="2"/>
  <c r="H777" i="2" s="1"/>
  <c r="E778" i="2"/>
  <c r="H778" i="2" s="1"/>
  <c r="E779" i="2"/>
  <c r="H779" i="2" s="1"/>
  <c r="E780" i="2"/>
  <c r="H780" i="2" s="1"/>
  <c r="E781" i="2"/>
  <c r="H781" i="2" s="1"/>
  <c r="E782" i="2"/>
  <c r="H782" i="2" s="1"/>
  <c r="E783" i="2"/>
  <c r="H783" i="2" s="1"/>
  <c r="E784" i="2"/>
  <c r="H784" i="2" s="1"/>
  <c r="E785" i="2"/>
  <c r="H785" i="2" s="1"/>
  <c r="E786" i="2"/>
  <c r="H786" i="2" s="1"/>
  <c r="E787" i="2"/>
  <c r="H787" i="2" s="1"/>
  <c r="E788" i="2"/>
  <c r="H788" i="2" s="1"/>
  <c r="E789" i="2"/>
  <c r="H789" i="2" s="1"/>
  <c r="E790" i="2"/>
  <c r="H790" i="2" s="1"/>
  <c r="E791" i="2"/>
  <c r="H791" i="2" s="1"/>
  <c r="E792" i="2"/>
  <c r="H792" i="2" s="1"/>
  <c r="E793" i="2"/>
  <c r="H793" i="2" s="1"/>
  <c r="E794" i="2"/>
  <c r="H794" i="2" s="1"/>
  <c r="E795" i="2"/>
  <c r="E796" i="2"/>
  <c r="H796" i="2" s="1"/>
  <c r="E797" i="2"/>
  <c r="H797" i="2" s="1"/>
  <c r="E798" i="2"/>
  <c r="H798" i="2" s="1"/>
  <c r="E799" i="2"/>
  <c r="H799" i="2" s="1"/>
  <c r="E800" i="2"/>
  <c r="H800" i="2" s="1"/>
  <c r="E801" i="2"/>
  <c r="H801" i="2" s="1"/>
  <c r="E802" i="2"/>
  <c r="H802" i="2" s="1"/>
  <c r="E803" i="2"/>
  <c r="H803" i="2" s="1"/>
  <c r="E804" i="2"/>
  <c r="H804" i="2" s="1"/>
  <c r="E805" i="2"/>
  <c r="H805" i="2" s="1"/>
  <c r="E806" i="2"/>
  <c r="H806" i="2" s="1"/>
  <c r="E807" i="2"/>
  <c r="H807" i="2" s="1"/>
  <c r="E808" i="2"/>
  <c r="H808" i="2" s="1"/>
  <c r="E809" i="2"/>
  <c r="H809" i="2" s="1"/>
  <c r="E810" i="2"/>
  <c r="H810" i="2" s="1"/>
  <c r="E811" i="2"/>
  <c r="H811" i="2" s="1"/>
  <c r="E812" i="2"/>
  <c r="H812" i="2" s="1"/>
  <c r="E813" i="2"/>
  <c r="H813" i="2" s="1"/>
  <c r="E814" i="2"/>
  <c r="H814" i="2" s="1"/>
  <c r="E815" i="2"/>
  <c r="H815" i="2" s="1"/>
  <c r="E816" i="2"/>
  <c r="H816" i="2" s="1"/>
  <c r="E817" i="2"/>
  <c r="H817" i="2" s="1"/>
  <c r="E818" i="2"/>
  <c r="H818" i="2" s="1"/>
  <c r="E819" i="2"/>
  <c r="H819" i="2" s="1"/>
  <c r="E820" i="2"/>
  <c r="H820" i="2" s="1"/>
  <c r="E821" i="2"/>
  <c r="H821" i="2" s="1"/>
  <c r="E822" i="2"/>
  <c r="H822" i="2" s="1"/>
  <c r="E823" i="2"/>
  <c r="H823" i="2" s="1"/>
  <c r="E824" i="2"/>
  <c r="H824" i="2" s="1"/>
  <c r="E825" i="2"/>
  <c r="H825" i="2" s="1"/>
  <c r="E826" i="2"/>
  <c r="H826" i="2" s="1"/>
  <c r="E827" i="2"/>
  <c r="H827" i="2" s="1"/>
  <c r="E828" i="2"/>
  <c r="H828" i="2" s="1"/>
  <c r="E829" i="2"/>
  <c r="H829" i="2" s="1"/>
  <c r="E830" i="2"/>
  <c r="H830" i="2" s="1"/>
  <c r="E831" i="2"/>
  <c r="H831" i="2" s="1"/>
  <c r="E832" i="2"/>
  <c r="H832" i="2" s="1"/>
  <c r="E833" i="2"/>
  <c r="H833" i="2" s="1"/>
  <c r="E834" i="2"/>
  <c r="H834" i="2" s="1"/>
  <c r="E835" i="2"/>
  <c r="H835" i="2" s="1"/>
  <c r="E836" i="2"/>
  <c r="H836" i="2" s="1"/>
  <c r="E837" i="2"/>
  <c r="H837" i="2" s="1"/>
  <c r="E838" i="2"/>
  <c r="H838" i="2" s="1"/>
  <c r="E839" i="2"/>
  <c r="H839" i="2" s="1"/>
  <c r="E840" i="2"/>
  <c r="H840" i="2" s="1"/>
  <c r="E841" i="2"/>
  <c r="H841" i="2" s="1"/>
  <c r="E842" i="2"/>
  <c r="H842" i="2" s="1"/>
  <c r="E843" i="2"/>
  <c r="H843" i="2" s="1"/>
  <c r="E844" i="2"/>
  <c r="H844" i="2" s="1"/>
  <c r="E845" i="2"/>
  <c r="H845" i="2" s="1"/>
  <c r="E846" i="2"/>
  <c r="H846" i="2" s="1"/>
  <c r="E847" i="2"/>
  <c r="H847" i="2" s="1"/>
  <c r="E848" i="2"/>
  <c r="H848" i="2" s="1"/>
  <c r="E849" i="2"/>
  <c r="H849" i="2" s="1"/>
  <c r="E850" i="2"/>
  <c r="H850" i="2" s="1"/>
  <c r="E851" i="2"/>
  <c r="H851" i="2" s="1"/>
  <c r="E852" i="2"/>
  <c r="H852" i="2" s="1"/>
  <c r="E853" i="2"/>
  <c r="H853" i="2" s="1"/>
  <c r="E854" i="2"/>
  <c r="H854" i="2" s="1"/>
  <c r="E855" i="2"/>
  <c r="H855" i="2" s="1"/>
  <c r="E856" i="2"/>
  <c r="H856" i="2" s="1"/>
  <c r="E857" i="2"/>
  <c r="H857" i="2" s="1"/>
  <c r="E858" i="2"/>
  <c r="H858" i="2" s="1"/>
  <c r="E859" i="2"/>
  <c r="H859" i="2" s="1"/>
  <c r="E860" i="2"/>
  <c r="H860" i="2" s="1"/>
  <c r="E861" i="2"/>
  <c r="H861" i="2" s="1"/>
  <c r="E862" i="2"/>
  <c r="H862" i="2" s="1"/>
  <c r="E863" i="2"/>
  <c r="H863" i="2" s="1"/>
  <c r="E864" i="2"/>
  <c r="H864" i="2" s="1"/>
  <c r="E865" i="2"/>
  <c r="H865" i="2" s="1"/>
  <c r="E866" i="2"/>
  <c r="H866" i="2" s="1"/>
  <c r="E867" i="2"/>
  <c r="H867" i="2" s="1"/>
  <c r="E868" i="2"/>
  <c r="H868" i="2" s="1"/>
  <c r="E869" i="2"/>
  <c r="H869" i="2" s="1"/>
  <c r="E870" i="2"/>
  <c r="H870" i="2" s="1"/>
  <c r="E871" i="2"/>
  <c r="H871" i="2" s="1"/>
  <c r="E872" i="2"/>
  <c r="H872" i="2" s="1"/>
  <c r="E873" i="2"/>
  <c r="H873" i="2" s="1"/>
  <c r="E874" i="2"/>
  <c r="H874" i="2" s="1"/>
  <c r="E875" i="2"/>
  <c r="H875" i="2" s="1"/>
  <c r="E876" i="2"/>
  <c r="H876" i="2" s="1"/>
  <c r="E877" i="2"/>
  <c r="H877" i="2" s="1"/>
  <c r="E878" i="2"/>
  <c r="H878" i="2" s="1"/>
  <c r="E879" i="2"/>
  <c r="H879" i="2" s="1"/>
  <c r="E880" i="2"/>
  <c r="H880" i="2" s="1"/>
  <c r="E881" i="2"/>
  <c r="H881" i="2" s="1"/>
  <c r="E882" i="2"/>
  <c r="H882" i="2" s="1"/>
  <c r="E883" i="2"/>
  <c r="H883" i="2" s="1"/>
  <c r="E884" i="2"/>
  <c r="H884" i="2" s="1"/>
  <c r="E885" i="2"/>
  <c r="H885" i="2" s="1"/>
  <c r="E886" i="2"/>
  <c r="H886" i="2" s="1"/>
  <c r="E887" i="2"/>
  <c r="H887" i="2" s="1"/>
  <c r="E888" i="2"/>
  <c r="H888" i="2" s="1"/>
  <c r="E889" i="2"/>
  <c r="H889" i="2" s="1"/>
  <c r="E890" i="2"/>
  <c r="H890" i="2" s="1"/>
  <c r="E891" i="2"/>
  <c r="H891" i="2" s="1"/>
  <c r="E892" i="2"/>
  <c r="H892" i="2" s="1"/>
  <c r="E893" i="2"/>
  <c r="H893" i="2" s="1"/>
  <c r="E894" i="2"/>
  <c r="H894" i="2" s="1"/>
  <c r="E895" i="2"/>
  <c r="H895" i="2" s="1"/>
  <c r="E896" i="2"/>
  <c r="H896" i="2" s="1"/>
  <c r="E897" i="2"/>
  <c r="H897" i="2" s="1"/>
  <c r="E898" i="2"/>
  <c r="H898" i="2" s="1"/>
  <c r="E899" i="2"/>
  <c r="H899" i="2" s="1"/>
  <c r="E900" i="2"/>
  <c r="H900" i="2" s="1"/>
  <c r="E901" i="2"/>
  <c r="H901" i="2" s="1"/>
  <c r="E902" i="2"/>
  <c r="H902" i="2" s="1"/>
  <c r="E903" i="2"/>
  <c r="H903" i="2" s="1"/>
  <c r="E904" i="2"/>
  <c r="H904" i="2" s="1"/>
  <c r="E905" i="2"/>
  <c r="H905" i="2" s="1"/>
  <c r="E906" i="2"/>
  <c r="H906" i="2" s="1"/>
  <c r="E907" i="2"/>
  <c r="H907" i="2" s="1"/>
  <c r="E908" i="2"/>
  <c r="H908" i="2" s="1"/>
  <c r="E909" i="2"/>
  <c r="H909" i="2" s="1"/>
  <c r="E910" i="2"/>
  <c r="H910" i="2" s="1"/>
  <c r="E911" i="2"/>
  <c r="H911" i="2" s="1"/>
  <c r="E912" i="2"/>
  <c r="H912" i="2" s="1"/>
  <c r="E913" i="2"/>
  <c r="H913" i="2" s="1"/>
  <c r="E914" i="2"/>
  <c r="H914" i="2" s="1"/>
  <c r="E915" i="2"/>
  <c r="H915" i="2" s="1"/>
  <c r="E916" i="2"/>
  <c r="H916" i="2" s="1"/>
  <c r="E917" i="2"/>
  <c r="H917" i="2" s="1"/>
  <c r="E918" i="2"/>
  <c r="H918" i="2" s="1"/>
  <c r="E919" i="2"/>
  <c r="H919" i="2" s="1"/>
  <c r="E920" i="2"/>
  <c r="H920" i="2" s="1"/>
  <c r="E921" i="2"/>
  <c r="H921" i="2" s="1"/>
  <c r="E922" i="2"/>
  <c r="H922" i="2" s="1"/>
  <c r="E923" i="2"/>
  <c r="H923" i="2" s="1"/>
  <c r="E924" i="2"/>
  <c r="H924" i="2" s="1"/>
  <c r="E925" i="2"/>
  <c r="H925" i="2" s="1"/>
  <c r="E926" i="2"/>
  <c r="H926" i="2" s="1"/>
  <c r="E927" i="2"/>
  <c r="H927" i="2" s="1"/>
  <c r="E928" i="2"/>
  <c r="H928" i="2" s="1"/>
  <c r="E929" i="2"/>
  <c r="H929" i="2" s="1"/>
  <c r="E930" i="2"/>
  <c r="H930" i="2" s="1"/>
  <c r="E931" i="2"/>
  <c r="H931" i="2" s="1"/>
  <c r="E932" i="2"/>
  <c r="H932" i="2" s="1"/>
  <c r="E933" i="2"/>
  <c r="H933" i="2" s="1"/>
  <c r="E934" i="2"/>
  <c r="H934" i="2" s="1"/>
  <c r="E935" i="2"/>
  <c r="H935" i="2" s="1"/>
  <c r="E936" i="2"/>
  <c r="H936" i="2" s="1"/>
  <c r="E937" i="2"/>
  <c r="H937" i="2" s="1"/>
  <c r="E938" i="2"/>
  <c r="H938" i="2" s="1"/>
  <c r="E939" i="2"/>
  <c r="H939" i="2" s="1"/>
  <c r="E940" i="2"/>
  <c r="H940" i="2" s="1"/>
  <c r="E941" i="2"/>
  <c r="H941" i="2" s="1"/>
  <c r="E942" i="2"/>
  <c r="H942" i="2" s="1"/>
  <c r="E943" i="2"/>
  <c r="H943" i="2" s="1"/>
  <c r="E944" i="2"/>
  <c r="H944" i="2" s="1"/>
  <c r="E945" i="2"/>
  <c r="H945" i="2" s="1"/>
  <c r="E946" i="2"/>
  <c r="H946" i="2" s="1"/>
  <c r="E947" i="2"/>
  <c r="H947" i="2" s="1"/>
  <c r="E948" i="2"/>
  <c r="H948" i="2" s="1"/>
  <c r="E949" i="2"/>
  <c r="H949" i="2" s="1"/>
  <c r="E950" i="2"/>
  <c r="H950" i="2" s="1"/>
  <c r="E951" i="2"/>
  <c r="H951" i="2" s="1"/>
  <c r="E952" i="2"/>
  <c r="H952" i="2" s="1"/>
  <c r="E953" i="2"/>
  <c r="H953" i="2" s="1"/>
  <c r="E954" i="2"/>
  <c r="H954" i="2" s="1"/>
  <c r="E955" i="2"/>
  <c r="H955" i="2" s="1"/>
  <c r="E956" i="2"/>
  <c r="H956" i="2" s="1"/>
  <c r="E957" i="2"/>
  <c r="H957" i="2" s="1"/>
  <c r="E958" i="2"/>
  <c r="H958" i="2" s="1"/>
  <c r="E959" i="2"/>
  <c r="H959" i="2" s="1"/>
  <c r="E960" i="2"/>
  <c r="H960" i="2" s="1"/>
  <c r="E961" i="2"/>
  <c r="H961" i="2" s="1"/>
  <c r="E962" i="2"/>
  <c r="H962" i="2" s="1"/>
  <c r="E963" i="2"/>
  <c r="H963" i="2" s="1"/>
  <c r="E964" i="2"/>
  <c r="H964" i="2" s="1"/>
  <c r="E965" i="2"/>
  <c r="H965" i="2" s="1"/>
  <c r="E966" i="2"/>
  <c r="H966" i="2" s="1"/>
  <c r="E967" i="2"/>
  <c r="H967" i="2" s="1"/>
  <c r="E968" i="2"/>
  <c r="H968" i="2" s="1"/>
  <c r="E969" i="2"/>
  <c r="H969" i="2" s="1"/>
  <c r="E970" i="2"/>
  <c r="H970" i="2" s="1"/>
  <c r="E971" i="2"/>
  <c r="H971" i="2" s="1"/>
  <c r="E972" i="2"/>
  <c r="H972" i="2" s="1"/>
  <c r="E973" i="2"/>
  <c r="H973" i="2" s="1"/>
  <c r="E974" i="2"/>
  <c r="H974" i="2" s="1"/>
  <c r="E975" i="2"/>
  <c r="H975" i="2" s="1"/>
  <c r="E976" i="2"/>
  <c r="H976" i="2" s="1"/>
  <c r="E977" i="2"/>
  <c r="H977" i="2" s="1"/>
  <c r="E978" i="2"/>
  <c r="H978" i="2" s="1"/>
  <c r="E979" i="2"/>
  <c r="H979" i="2" s="1"/>
  <c r="E980" i="2"/>
  <c r="H980" i="2" s="1"/>
  <c r="E981" i="2"/>
  <c r="H981" i="2" s="1"/>
  <c r="E982" i="2"/>
  <c r="H982" i="2" s="1"/>
  <c r="E983" i="2"/>
  <c r="H983" i="2" s="1"/>
  <c r="E984" i="2"/>
  <c r="H984" i="2" s="1"/>
  <c r="E985" i="2"/>
  <c r="H985" i="2" s="1"/>
  <c r="E986" i="2"/>
  <c r="H986" i="2" s="1"/>
  <c r="E987" i="2"/>
  <c r="H987" i="2" s="1"/>
  <c r="E988" i="2"/>
  <c r="H988" i="2" s="1"/>
  <c r="E989" i="2"/>
  <c r="H989" i="2" s="1"/>
  <c r="E990" i="2"/>
  <c r="H990" i="2" s="1"/>
  <c r="E991" i="2"/>
  <c r="H991" i="2" s="1"/>
  <c r="E992" i="2"/>
  <c r="H992" i="2" s="1"/>
  <c r="E993" i="2"/>
  <c r="H993" i="2" s="1"/>
  <c r="E994" i="2"/>
  <c r="H994" i="2" s="1"/>
  <c r="E995" i="2"/>
  <c r="H995" i="2" s="1"/>
  <c r="E996" i="2"/>
  <c r="H996" i="2" s="1"/>
  <c r="E997" i="2"/>
  <c r="H997" i="2" s="1"/>
  <c r="E998" i="2"/>
  <c r="H998" i="2" s="1"/>
  <c r="E999" i="2"/>
  <c r="H999" i="2" s="1"/>
  <c r="E1000" i="2"/>
  <c r="H1000" i="2" s="1"/>
  <c r="E1001" i="2"/>
  <c r="H1001" i="2" s="1"/>
  <c r="E1002" i="2"/>
  <c r="H1002" i="2" s="1"/>
  <c r="E1003" i="2"/>
  <c r="H1003" i="2" s="1"/>
  <c r="E1004" i="2"/>
  <c r="H1004" i="2" s="1"/>
  <c r="E1005" i="2"/>
  <c r="H1005" i="2" s="1"/>
  <c r="E1006" i="2"/>
  <c r="H1006" i="2" s="1"/>
  <c r="E1007" i="2"/>
  <c r="H1007" i="2" s="1"/>
  <c r="E1008" i="2"/>
  <c r="H1008" i="2" s="1"/>
  <c r="E1009" i="2"/>
  <c r="H1009" i="2" s="1"/>
  <c r="E1010" i="2"/>
  <c r="H1010" i="2" s="1"/>
  <c r="E1011" i="2"/>
  <c r="H1011" i="2" s="1"/>
  <c r="E1012" i="2"/>
  <c r="H1012" i="2" s="1"/>
  <c r="E1013" i="2"/>
  <c r="H1013" i="2" s="1"/>
  <c r="E1014" i="2"/>
  <c r="H1014" i="2" s="1"/>
  <c r="E1015" i="2"/>
  <c r="H1015" i="2" s="1"/>
  <c r="E1016" i="2"/>
  <c r="H1016" i="2" s="1"/>
  <c r="E1017" i="2"/>
  <c r="H1017" i="2" s="1"/>
  <c r="E1018" i="2"/>
  <c r="H1018" i="2" s="1"/>
  <c r="E1019" i="2"/>
  <c r="H1019" i="2" s="1"/>
  <c r="E1020" i="2"/>
  <c r="H1020" i="2" s="1"/>
  <c r="E1021" i="2"/>
  <c r="H1021" i="2" s="1"/>
  <c r="E1022" i="2"/>
  <c r="H1022" i="2" s="1"/>
  <c r="E1023" i="2"/>
  <c r="H1023" i="2" s="1"/>
  <c r="E1024" i="2"/>
  <c r="H1024" i="2" s="1"/>
  <c r="E1025" i="2"/>
  <c r="H1025" i="2" s="1"/>
  <c r="E1026" i="2"/>
  <c r="H1026" i="2" s="1"/>
  <c r="E1027" i="2"/>
  <c r="H1027" i="2" s="1"/>
  <c r="E1028" i="2"/>
  <c r="H1028" i="2" s="1"/>
  <c r="E1029" i="2"/>
  <c r="H1029" i="2" s="1"/>
  <c r="E1030" i="2"/>
  <c r="H1030" i="2" s="1"/>
  <c r="E1031" i="2"/>
  <c r="H1031" i="2" s="1"/>
  <c r="E1032" i="2"/>
  <c r="H1032" i="2" s="1"/>
  <c r="E1033" i="2"/>
  <c r="H1033" i="2" s="1"/>
  <c r="E1034" i="2"/>
  <c r="H1034" i="2" s="1"/>
  <c r="E1035" i="2"/>
  <c r="H1035" i="2" s="1"/>
  <c r="E1036" i="2"/>
  <c r="H1036" i="2" s="1"/>
  <c r="E1037" i="2"/>
  <c r="H1037" i="2" s="1"/>
  <c r="E1038" i="2"/>
  <c r="H1038" i="2" s="1"/>
  <c r="E1039" i="2"/>
  <c r="H1039" i="2" s="1"/>
  <c r="E1040" i="2"/>
  <c r="H1040" i="2" s="1"/>
  <c r="E1041" i="2"/>
  <c r="H1041" i="2" s="1"/>
  <c r="E1042" i="2"/>
  <c r="H1042" i="2" s="1"/>
  <c r="E1043" i="2"/>
  <c r="H1043" i="2" s="1"/>
  <c r="E1044" i="2"/>
  <c r="H1044" i="2" s="1"/>
  <c r="E1045" i="2"/>
  <c r="H1045" i="2" s="1"/>
  <c r="E1046" i="2"/>
  <c r="H1046" i="2" s="1"/>
  <c r="E1047" i="2"/>
  <c r="H1047" i="2" s="1"/>
  <c r="E1048" i="2"/>
  <c r="H1048" i="2" s="1"/>
  <c r="E1049" i="2"/>
  <c r="H1049" i="2" s="1"/>
  <c r="E1050" i="2"/>
  <c r="H1050" i="2" s="1"/>
  <c r="E1051" i="2"/>
  <c r="H1051" i="2" s="1"/>
  <c r="E1052" i="2"/>
  <c r="H1052" i="2" s="1"/>
  <c r="E1053" i="2"/>
  <c r="H1053" i="2" s="1"/>
  <c r="E1054" i="2"/>
  <c r="H1054" i="2" s="1"/>
  <c r="E1055" i="2"/>
  <c r="H1055" i="2" s="1"/>
  <c r="E1056" i="2"/>
  <c r="H1056" i="2" s="1"/>
  <c r="E1057" i="2"/>
  <c r="H1057" i="2" s="1"/>
  <c r="E1058" i="2"/>
  <c r="H1058" i="2" s="1"/>
  <c r="E1059" i="2"/>
  <c r="H1059" i="2" s="1"/>
  <c r="E1060" i="2"/>
  <c r="H1060" i="2" s="1"/>
  <c r="E1061" i="2"/>
  <c r="H1061" i="2" s="1"/>
  <c r="E1062" i="2"/>
  <c r="H1062" i="2" s="1"/>
  <c r="E1063" i="2"/>
  <c r="H1063" i="2" s="1"/>
  <c r="E1064" i="2"/>
  <c r="H1064" i="2" s="1"/>
  <c r="E1065" i="2"/>
  <c r="H1065" i="2" s="1"/>
  <c r="E1066" i="2"/>
  <c r="H1066" i="2" s="1"/>
  <c r="E1067" i="2"/>
  <c r="H1067" i="2" s="1"/>
  <c r="E1068" i="2"/>
  <c r="H1068" i="2" s="1"/>
  <c r="E1069" i="2"/>
  <c r="H1069" i="2" s="1"/>
  <c r="E1070" i="2"/>
  <c r="H1070" i="2" s="1"/>
  <c r="E1071" i="2"/>
  <c r="H1071" i="2" s="1"/>
  <c r="E1072" i="2"/>
  <c r="H1072" i="2" s="1"/>
  <c r="E1073" i="2"/>
  <c r="H1073" i="2" s="1"/>
  <c r="E1074" i="2"/>
  <c r="H1074" i="2" s="1"/>
  <c r="E1075" i="2"/>
  <c r="H1075" i="2" s="1"/>
  <c r="E1076" i="2"/>
  <c r="H1076" i="2" s="1"/>
  <c r="E1077" i="2"/>
  <c r="H1077" i="2" s="1"/>
  <c r="E1078" i="2"/>
  <c r="H1078" i="2" s="1"/>
  <c r="E1079" i="2"/>
  <c r="H1079" i="2" s="1"/>
  <c r="E1080" i="2"/>
  <c r="H1080" i="2" s="1"/>
  <c r="E1081" i="2"/>
  <c r="H1081" i="2" s="1"/>
  <c r="E1082" i="2"/>
  <c r="H1082" i="2" s="1"/>
  <c r="E1083" i="2"/>
  <c r="H1083" i="2" s="1"/>
  <c r="E1084" i="2"/>
  <c r="H1084" i="2" s="1"/>
  <c r="E1085" i="2"/>
  <c r="H1085" i="2" s="1"/>
  <c r="E1086" i="2"/>
  <c r="H1086" i="2" s="1"/>
  <c r="E1087" i="2"/>
  <c r="H1087" i="2" s="1"/>
  <c r="E1088" i="2"/>
  <c r="H1088" i="2" s="1"/>
  <c r="E1089" i="2"/>
  <c r="H1089" i="2" s="1"/>
  <c r="E1090" i="2"/>
  <c r="H1090" i="2" s="1"/>
  <c r="E1091" i="2"/>
  <c r="H1091" i="2" s="1"/>
  <c r="E1092" i="2"/>
  <c r="H1092" i="2" s="1"/>
  <c r="E1093" i="2"/>
  <c r="H1093" i="2" s="1"/>
  <c r="E1094" i="2"/>
  <c r="H1094" i="2" s="1"/>
  <c r="E1095" i="2"/>
  <c r="H1095" i="2" s="1"/>
  <c r="E1096" i="2"/>
  <c r="H1096" i="2" s="1"/>
  <c r="E1097" i="2"/>
  <c r="H1097" i="2" s="1"/>
  <c r="E1098" i="2"/>
  <c r="H1098" i="2" s="1"/>
  <c r="E1099" i="2"/>
  <c r="H1099" i="2" s="1"/>
  <c r="E1100" i="2"/>
  <c r="H1100" i="2" s="1"/>
  <c r="E1101" i="2"/>
  <c r="H1101" i="2" s="1"/>
  <c r="E1102" i="2"/>
  <c r="H1102" i="2" s="1"/>
  <c r="E1103" i="2"/>
  <c r="H1103" i="2" s="1"/>
  <c r="E1104" i="2"/>
  <c r="H1104" i="2" s="1"/>
  <c r="E1105" i="2"/>
  <c r="H1105" i="2" s="1"/>
  <c r="E1106" i="2"/>
  <c r="H1106" i="2" s="1"/>
  <c r="E1107" i="2"/>
  <c r="H1107" i="2" s="1"/>
  <c r="E1108" i="2"/>
  <c r="H1108" i="2" s="1"/>
  <c r="E1109" i="2"/>
  <c r="H1109" i="2" s="1"/>
  <c r="E1110" i="2"/>
  <c r="H1110" i="2" s="1"/>
  <c r="E1111" i="2"/>
  <c r="H1111" i="2" s="1"/>
  <c r="E1112" i="2"/>
  <c r="H1112" i="2" s="1"/>
  <c r="E1113" i="2"/>
  <c r="H1113" i="2" s="1"/>
  <c r="E1114" i="2"/>
  <c r="H1114" i="2" s="1"/>
  <c r="E1115" i="2"/>
  <c r="H1115" i="2" s="1"/>
  <c r="E1116" i="2"/>
  <c r="H1116" i="2" s="1"/>
  <c r="E1117" i="2"/>
  <c r="H1117" i="2" s="1"/>
  <c r="E1118" i="2"/>
  <c r="H1118" i="2" s="1"/>
  <c r="E1119" i="2"/>
  <c r="H1119" i="2" s="1"/>
  <c r="E1120" i="2"/>
  <c r="H1120" i="2" s="1"/>
  <c r="E1121" i="2"/>
  <c r="H1121" i="2" s="1"/>
  <c r="E1122" i="2"/>
  <c r="H1122" i="2" s="1"/>
  <c r="E1123" i="2"/>
  <c r="H1123" i="2" s="1"/>
  <c r="E1124" i="2"/>
  <c r="H1124" i="2" s="1"/>
  <c r="E1125" i="2"/>
  <c r="H1125" i="2" s="1"/>
  <c r="E1126" i="2"/>
  <c r="H1126" i="2" s="1"/>
  <c r="E1127" i="2"/>
  <c r="H1127" i="2" s="1"/>
  <c r="E1128" i="2"/>
  <c r="H1128" i="2" s="1"/>
  <c r="E1129" i="2"/>
  <c r="H1129" i="2" s="1"/>
  <c r="E1130" i="2"/>
  <c r="H1130" i="2" s="1"/>
  <c r="E1131" i="2"/>
  <c r="H1131" i="2" s="1"/>
  <c r="E1132" i="2"/>
  <c r="H1132" i="2" s="1"/>
  <c r="E1133" i="2"/>
  <c r="H1133" i="2" s="1"/>
  <c r="E1134" i="2"/>
  <c r="H1134" i="2" s="1"/>
  <c r="E1135" i="2"/>
  <c r="H1135" i="2" s="1"/>
  <c r="E1136" i="2"/>
  <c r="H1136" i="2" s="1"/>
  <c r="E1137" i="2"/>
  <c r="H1137" i="2" s="1"/>
  <c r="E1138" i="2"/>
  <c r="H1138" i="2" s="1"/>
  <c r="E1139" i="2"/>
  <c r="H1139" i="2" s="1"/>
  <c r="E1140" i="2"/>
  <c r="H1140" i="2" s="1"/>
  <c r="E1141" i="2"/>
  <c r="H1141" i="2" s="1"/>
  <c r="E1142" i="2"/>
  <c r="H1142" i="2" s="1"/>
  <c r="E1143" i="2"/>
  <c r="H1143" i="2" s="1"/>
  <c r="E1144" i="2"/>
  <c r="H1144" i="2" s="1"/>
  <c r="E1145" i="2"/>
  <c r="H1145" i="2" s="1"/>
  <c r="E1146" i="2"/>
  <c r="H1146" i="2" s="1"/>
  <c r="E1147" i="2"/>
  <c r="H1147" i="2" s="1"/>
  <c r="E1148" i="2"/>
  <c r="H1148" i="2" s="1"/>
  <c r="E1149" i="2"/>
  <c r="H1149" i="2" s="1"/>
  <c r="E1150" i="2"/>
  <c r="H1150" i="2" s="1"/>
  <c r="E1151" i="2"/>
  <c r="H1151" i="2" s="1"/>
  <c r="E1152" i="2"/>
  <c r="H1152" i="2" s="1"/>
  <c r="E1153" i="2"/>
  <c r="H1153" i="2" s="1"/>
  <c r="E1154" i="2"/>
  <c r="H1154" i="2" s="1"/>
  <c r="E1155" i="2"/>
  <c r="H1155" i="2" s="1"/>
  <c r="E1156" i="2"/>
  <c r="H1156" i="2" s="1"/>
  <c r="E1157" i="2"/>
  <c r="H1157" i="2" s="1"/>
  <c r="E1158" i="2"/>
  <c r="H1158" i="2" s="1"/>
  <c r="E1159" i="2"/>
  <c r="H1159" i="2" s="1"/>
  <c r="E1160" i="2"/>
  <c r="H1160" i="2" s="1"/>
  <c r="E1161" i="2"/>
  <c r="H1161" i="2" s="1"/>
  <c r="E1162" i="2"/>
  <c r="H1162" i="2" s="1"/>
  <c r="E1163" i="2"/>
  <c r="H1163" i="2" s="1"/>
  <c r="E1164" i="2"/>
  <c r="H1164" i="2" s="1"/>
  <c r="E1165" i="2"/>
  <c r="H1165" i="2" s="1"/>
  <c r="E1166" i="2"/>
  <c r="H1166" i="2" s="1"/>
  <c r="E1167" i="2"/>
  <c r="H1167" i="2" s="1"/>
  <c r="E1168" i="2"/>
  <c r="H1168" i="2" s="1"/>
  <c r="E1169" i="2"/>
  <c r="H1169" i="2" s="1"/>
  <c r="E1170" i="2"/>
  <c r="H1170" i="2" s="1"/>
  <c r="E1171" i="2"/>
  <c r="H1171" i="2" s="1"/>
  <c r="E1172" i="2"/>
  <c r="H1172" i="2" s="1"/>
  <c r="E1173" i="2"/>
  <c r="H1173" i="2" s="1"/>
  <c r="E1174" i="2"/>
  <c r="H1174" i="2" s="1"/>
  <c r="E1175" i="2"/>
  <c r="H1175" i="2" s="1"/>
  <c r="E1176" i="2"/>
  <c r="H1176" i="2" s="1"/>
  <c r="E1177" i="2"/>
  <c r="H1177" i="2" s="1"/>
  <c r="E1178" i="2"/>
  <c r="H1178" i="2" s="1"/>
  <c r="E1179" i="2"/>
  <c r="H1179" i="2" s="1"/>
  <c r="E1180" i="2"/>
  <c r="H1180" i="2" s="1"/>
  <c r="E1181" i="2"/>
  <c r="H1181" i="2" s="1"/>
  <c r="E1182" i="2"/>
  <c r="H1182" i="2" s="1"/>
  <c r="E1183" i="2"/>
  <c r="H1183" i="2" s="1"/>
  <c r="E1184" i="2"/>
  <c r="H1184" i="2" s="1"/>
  <c r="E1185" i="2"/>
  <c r="H1185" i="2" s="1"/>
  <c r="E1186" i="2"/>
  <c r="H1186" i="2" s="1"/>
  <c r="E1187" i="2"/>
  <c r="H1187" i="2" s="1"/>
  <c r="E1188" i="2"/>
  <c r="H1188" i="2" s="1"/>
  <c r="E1189" i="2"/>
  <c r="H1189" i="2" s="1"/>
  <c r="E1190" i="2"/>
  <c r="H1190" i="2" s="1"/>
  <c r="E1191" i="2"/>
  <c r="H1191" i="2" s="1"/>
  <c r="E1192" i="2"/>
  <c r="H1192" i="2" s="1"/>
  <c r="E1193" i="2"/>
  <c r="H1193" i="2" s="1"/>
  <c r="E1194" i="2"/>
  <c r="H1194" i="2" s="1"/>
  <c r="E1195" i="2"/>
  <c r="H1195" i="2" s="1"/>
  <c r="E1196" i="2"/>
  <c r="H1196" i="2" s="1"/>
  <c r="E1197" i="2"/>
  <c r="H1197" i="2" s="1"/>
  <c r="E1198" i="2"/>
  <c r="H1198" i="2" s="1"/>
  <c r="E1199" i="2"/>
  <c r="H1199" i="2" s="1"/>
  <c r="E1200" i="2"/>
  <c r="H1200" i="2" s="1"/>
  <c r="E1201" i="2"/>
  <c r="H1201" i="2" s="1"/>
  <c r="E1202" i="2"/>
  <c r="H1202" i="2" s="1"/>
  <c r="E1203" i="2"/>
  <c r="H1203" i="2" s="1"/>
  <c r="E1204" i="2"/>
  <c r="H1204" i="2" s="1"/>
  <c r="E1205" i="2"/>
  <c r="H1205" i="2" s="1"/>
  <c r="E1206" i="2"/>
  <c r="H1206" i="2" s="1"/>
  <c r="E1207" i="2"/>
  <c r="H1207" i="2" s="1"/>
  <c r="E1208" i="2"/>
  <c r="H1208" i="2" s="1"/>
  <c r="E1209" i="2"/>
  <c r="H1209" i="2" s="1"/>
  <c r="E1210" i="2"/>
  <c r="H1210" i="2" s="1"/>
  <c r="E1211" i="2"/>
  <c r="H1211" i="2" s="1"/>
  <c r="E1212" i="2"/>
  <c r="H1212" i="2" s="1"/>
  <c r="E1213" i="2"/>
  <c r="H1213" i="2" s="1"/>
  <c r="E1214" i="2"/>
  <c r="H1214" i="2" s="1"/>
  <c r="E1215" i="2"/>
  <c r="H1215" i="2" s="1"/>
  <c r="E1216" i="2"/>
  <c r="H1216" i="2" s="1"/>
  <c r="E1217" i="2"/>
  <c r="H1217" i="2" s="1"/>
  <c r="E1218" i="2"/>
  <c r="H1218" i="2" s="1"/>
  <c r="E1219" i="2"/>
  <c r="H1219" i="2" s="1"/>
  <c r="E1220" i="2"/>
  <c r="H1220" i="2" s="1"/>
  <c r="E1221" i="2"/>
  <c r="H1221" i="2" s="1"/>
  <c r="E1222" i="2"/>
  <c r="H1222" i="2" s="1"/>
  <c r="E1223" i="2"/>
  <c r="H1223" i="2" s="1"/>
  <c r="E1224" i="2"/>
  <c r="H1224" i="2" s="1"/>
  <c r="E1225" i="2"/>
  <c r="H1225" i="2" s="1"/>
  <c r="E1226" i="2"/>
  <c r="H1226" i="2" s="1"/>
  <c r="E1227" i="2"/>
  <c r="H1227" i="2" s="1"/>
  <c r="E1228" i="2"/>
  <c r="H1228" i="2" s="1"/>
  <c r="E1229" i="2"/>
  <c r="H1229" i="2" s="1"/>
  <c r="E1230" i="2"/>
  <c r="H1230" i="2" s="1"/>
  <c r="E1231" i="2"/>
  <c r="H1231" i="2" s="1"/>
  <c r="E1232" i="2"/>
  <c r="H1232" i="2" s="1"/>
  <c r="E1233" i="2"/>
  <c r="H1233" i="2" s="1"/>
  <c r="E1234" i="2"/>
  <c r="H1234" i="2" s="1"/>
  <c r="E1235" i="2"/>
  <c r="H1235" i="2" s="1"/>
  <c r="E1236" i="2"/>
  <c r="H1236" i="2" s="1"/>
  <c r="E1237" i="2"/>
  <c r="H1237" i="2" s="1"/>
  <c r="E1238" i="2"/>
  <c r="H1238" i="2" s="1"/>
  <c r="E1239" i="2"/>
  <c r="H1239" i="2" s="1"/>
  <c r="E1240" i="2"/>
  <c r="H1240" i="2" s="1"/>
  <c r="E1241" i="2"/>
  <c r="H1241" i="2" s="1"/>
  <c r="E1242" i="2"/>
  <c r="H1242" i="2" s="1"/>
  <c r="E1243" i="2"/>
  <c r="H1243" i="2" s="1"/>
  <c r="E1244" i="2"/>
  <c r="H1244" i="2" s="1"/>
  <c r="E1245" i="2"/>
  <c r="H1245" i="2" s="1"/>
  <c r="E1246" i="2"/>
  <c r="H1246" i="2" s="1"/>
  <c r="E1247" i="2"/>
  <c r="H1247" i="2" s="1"/>
  <c r="E1248" i="2"/>
  <c r="H1248" i="2" s="1"/>
  <c r="E1249" i="2"/>
  <c r="H1249" i="2" s="1"/>
  <c r="E1250" i="2"/>
  <c r="H1250" i="2" s="1"/>
  <c r="E1251" i="2"/>
  <c r="E1252" i="2"/>
  <c r="H1252" i="2" s="1"/>
  <c r="E1253" i="2"/>
  <c r="H1253" i="2" s="1"/>
  <c r="E1254" i="2"/>
  <c r="H1254" i="2" s="1"/>
  <c r="E1255" i="2"/>
  <c r="H1255" i="2" s="1"/>
  <c r="E1256" i="2"/>
  <c r="H1256" i="2" s="1"/>
  <c r="E1257" i="2"/>
  <c r="H1257" i="2" s="1"/>
  <c r="E1258" i="2"/>
  <c r="H1258" i="2" s="1"/>
  <c r="E1259" i="2"/>
  <c r="H1259" i="2" s="1"/>
  <c r="E1260" i="2"/>
  <c r="H1260" i="2" s="1"/>
  <c r="E1261" i="2"/>
  <c r="H1261" i="2" s="1"/>
  <c r="E1262" i="2"/>
  <c r="H1262" i="2" s="1"/>
  <c r="E1263" i="2"/>
  <c r="H1263" i="2" s="1"/>
  <c r="E1264" i="2"/>
  <c r="H1264" i="2" s="1"/>
  <c r="E1265" i="2"/>
  <c r="H1265" i="2" s="1"/>
  <c r="E1266" i="2"/>
  <c r="H1266" i="2" s="1"/>
  <c r="E1267" i="2"/>
  <c r="H1267" i="2" s="1"/>
  <c r="E1268" i="2"/>
  <c r="H1268" i="2" s="1"/>
  <c r="E1269" i="2"/>
  <c r="H1269" i="2" s="1"/>
  <c r="E1270" i="2"/>
  <c r="H1270" i="2" s="1"/>
  <c r="E1271" i="2"/>
  <c r="H1271" i="2" s="1"/>
  <c r="E1272" i="2"/>
  <c r="H1272" i="2" s="1"/>
  <c r="E1273" i="2"/>
  <c r="H1273" i="2" s="1"/>
  <c r="E1274" i="2"/>
  <c r="H1274" i="2" s="1"/>
  <c r="E1275" i="2"/>
  <c r="H1275" i="2" s="1"/>
  <c r="E1276" i="2"/>
  <c r="H1276" i="2" s="1"/>
  <c r="E1277" i="2"/>
  <c r="H1277" i="2" s="1"/>
  <c r="E1278" i="2"/>
  <c r="H1278" i="2" s="1"/>
  <c r="E1279" i="2"/>
  <c r="H1279" i="2" s="1"/>
  <c r="E1280" i="2"/>
  <c r="H1280" i="2" s="1"/>
  <c r="E1281" i="2"/>
  <c r="H1281" i="2" s="1"/>
  <c r="E1282" i="2"/>
  <c r="H1282" i="2" s="1"/>
  <c r="E1283" i="2"/>
  <c r="H1283" i="2" s="1"/>
  <c r="E1284" i="2"/>
  <c r="H1284" i="2" s="1"/>
  <c r="E1285" i="2"/>
  <c r="H1285" i="2" s="1"/>
  <c r="E1286" i="2"/>
  <c r="H1286" i="2" s="1"/>
  <c r="E1287" i="2"/>
  <c r="H1287" i="2" s="1"/>
  <c r="E1288" i="2"/>
  <c r="H1288" i="2" s="1"/>
  <c r="E1289" i="2"/>
  <c r="H1289" i="2" s="1"/>
  <c r="E1290" i="2"/>
  <c r="H1290" i="2" s="1"/>
  <c r="E1291" i="2"/>
  <c r="H1291" i="2" s="1"/>
  <c r="E1292" i="2"/>
  <c r="H1292" i="2" s="1"/>
  <c r="E1293" i="2"/>
  <c r="H1293" i="2" s="1"/>
  <c r="E1294" i="2"/>
  <c r="H1294" i="2" s="1"/>
  <c r="E1295" i="2"/>
  <c r="H1295" i="2" s="1"/>
  <c r="E1296" i="2"/>
  <c r="H1296" i="2" s="1"/>
  <c r="E1297" i="2"/>
  <c r="H1297" i="2" s="1"/>
  <c r="E1298" i="2"/>
  <c r="H1298" i="2" s="1"/>
  <c r="E1299" i="2"/>
  <c r="H1299" i="2" s="1"/>
  <c r="E1300" i="2"/>
  <c r="H1300" i="2" s="1"/>
  <c r="E1301" i="2"/>
  <c r="H1301" i="2" s="1"/>
  <c r="E1302" i="2"/>
  <c r="H1302" i="2" s="1"/>
  <c r="E1303" i="2"/>
  <c r="H1303" i="2" s="1"/>
  <c r="E1304" i="2"/>
  <c r="H1304" i="2" s="1"/>
  <c r="E1305" i="2"/>
  <c r="H1305" i="2" s="1"/>
  <c r="E1306" i="2"/>
  <c r="H1306" i="2" s="1"/>
  <c r="E1307" i="2"/>
  <c r="H1307" i="2" s="1"/>
  <c r="E1308" i="2"/>
  <c r="H1308" i="2" s="1"/>
  <c r="E1309" i="2"/>
  <c r="H1309" i="2" s="1"/>
  <c r="E1310" i="2"/>
  <c r="H1310" i="2" s="1"/>
  <c r="E1311" i="2"/>
  <c r="H1311" i="2" s="1"/>
  <c r="E1312" i="2"/>
  <c r="H1312" i="2" s="1"/>
  <c r="E1313" i="2"/>
  <c r="H1313" i="2" s="1"/>
  <c r="E1314" i="2"/>
  <c r="H1314" i="2" s="1"/>
  <c r="E1315" i="2"/>
  <c r="H1315" i="2" s="1"/>
  <c r="E1316" i="2"/>
  <c r="H1316" i="2" s="1"/>
  <c r="E1317" i="2"/>
  <c r="H1317" i="2" s="1"/>
  <c r="E1318" i="2"/>
  <c r="H1318" i="2" s="1"/>
  <c r="E1319" i="2"/>
  <c r="H1319" i="2" s="1"/>
  <c r="E1320" i="2"/>
  <c r="H1320" i="2" s="1"/>
  <c r="E1321" i="2"/>
  <c r="H1321" i="2" s="1"/>
  <c r="E1322" i="2"/>
  <c r="H1322" i="2" s="1"/>
  <c r="E1323" i="2"/>
  <c r="H1323" i="2" s="1"/>
  <c r="E1324" i="2"/>
  <c r="H1324" i="2" s="1"/>
  <c r="E1325" i="2"/>
  <c r="H1325" i="2" s="1"/>
  <c r="E1326" i="2"/>
  <c r="H1326" i="2" s="1"/>
  <c r="E1327" i="2"/>
  <c r="H1327" i="2" s="1"/>
  <c r="E1328" i="2"/>
  <c r="H1328" i="2" s="1"/>
  <c r="E1329" i="2"/>
  <c r="H1329" i="2" s="1"/>
  <c r="E1330" i="2"/>
  <c r="H1330" i="2" s="1"/>
  <c r="E1331" i="2"/>
  <c r="H1331" i="2" s="1"/>
  <c r="E1332" i="2"/>
  <c r="H1332" i="2" s="1"/>
  <c r="E1333" i="2"/>
  <c r="H1333" i="2" s="1"/>
  <c r="E1334" i="2"/>
  <c r="H1334" i="2" s="1"/>
  <c r="E1335" i="2"/>
  <c r="H1335" i="2" s="1"/>
  <c r="E1336" i="2"/>
  <c r="H1336" i="2" s="1"/>
  <c r="E1337" i="2"/>
  <c r="H1337" i="2" s="1"/>
  <c r="E1338" i="2"/>
  <c r="H1338" i="2" s="1"/>
  <c r="E1339" i="2"/>
  <c r="H1339" i="2" s="1"/>
  <c r="E1340" i="2"/>
  <c r="H1340" i="2" s="1"/>
  <c r="E1341" i="2"/>
  <c r="H1341" i="2" s="1"/>
  <c r="E1342" i="2"/>
  <c r="H1342" i="2" s="1"/>
  <c r="E1343" i="2"/>
  <c r="H1343" i="2" s="1"/>
  <c r="E1344" i="2"/>
  <c r="H1344" i="2" s="1"/>
  <c r="E1345" i="2"/>
  <c r="H1345" i="2" s="1"/>
  <c r="E1346" i="2"/>
  <c r="H1346" i="2" s="1"/>
  <c r="E1347" i="2"/>
  <c r="H1347" i="2" s="1"/>
  <c r="E1348" i="2"/>
  <c r="H1348" i="2" s="1"/>
  <c r="E1349" i="2"/>
  <c r="H1349" i="2" s="1"/>
  <c r="E1350" i="2"/>
  <c r="H1350" i="2" s="1"/>
  <c r="E1351" i="2"/>
  <c r="H1351" i="2" s="1"/>
  <c r="E1352" i="2"/>
  <c r="H1352" i="2" s="1"/>
  <c r="E1353" i="2"/>
  <c r="H1353" i="2" s="1"/>
  <c r="E1354" i="2"/>
  <c r="H1354" i="2" s="1"/>
  <c r="E1355" i="2"/>
  <c r="H1355" i="2" s="1"/>
  <c r="E1356" i="2"/>
  <c r="H1356" i="2" s="1"/>
  <c r="E1357" i="2"/>
  <c r="H1357" i="2" s="1"/>
  <c r="E1358" i="2"/>
  <c r="H1358" i="2" s="1"/>
  <c r="E1359" i="2"/>
  <c r="H1359" i="2" s="1"/>
  <c r="E1360" i="2"/>
  <c r="H1360" i="2" s="1"/>
  <c r="E1361" i="2"/>
  <c r="H1361" i="2" s="1"/>
  <c r="E1362" i="2"/>
  <c r="H1362" i="2" s="1"/>
  <c r="E1363" i="2"/>
  <c r="H1363" i="2" s="1"/>
  <c r="E1364" i="2"/>
  <c r="H1364" i="2" s="1"/>
  <c r="E1365" i="2"/>
  <c r="H1365" i="2" s="1"/>
  <c r="E1366" i="2"/>
  <c r="H1366" i="2" s="1"/>
  <c r="E1367" i="2"/>
  <c r="H1367" i="2" s="1"/>
  <c r="E1368" i="2"/>
  <c r="H1368" i="2" s="1"/>
  <c r="E1369" i="2"/>
  <c r="H1369" i="2" s="1"/>
  <c r="E1370" i="2"/>
  <c r="H1370" i="2" s="1"/>
  <c r="E1371" i="2"/>
  <c r="H1371" i="2" s="1"/>
  <c r="E1372" i="2"/>
  <c r="H1372" i="2" s="1"/>
  <c r="E1373" i="2"/>
  <c r="H1373" i="2" s="1"/>
  <c r="E1374" i="2"/>
  <c r="H1374" i="2" s="1"/>
  <c r="E1375" i="2"/>
  <c r="H1375" i="2" s="1"/>
  <c r="E1376" i="2"/>
  <c r="H1376" i="2" s="1"/>
  <c r="E1377" i="2"/>
  <c r="H1377" i="2" s="1"/>
  <c r="E1378" i="2"/>
  <c r="H1378" i="2" s="1"/>
  <c r="E1379" i="2"/>
  <c r="H1379" i="2" s="1"/>
  <c r="E1380" i="2"/>
  <c r="H1380" i="2" s="1"/>
  <c r="E1381" i="2"/>
  <c r="H1381" i="2" s="1"/>
  <c r="E1382" i="2"/>
  <c r="H1382" i="2" s="1"/>
  <c r="E1383" i="2"/>
  <c r="H1383" i="2" s="1"/>
  <c r="E1384" i="2"/>
  <c r="H1384" i="2" s="1"/>
  <c r="E1385" i="2"/>
  <c r="H1385" i="2" s="1"/>
  <c r="E1386" i="2"/>
  <c r="H1386" i="2" s="1"/>
  <c r="E1387" i="2"/>
  <c r="H1387" i="2" s="1"/>
  <c r="E1388" i="2"/>
  <c r="H1388" i="2" s="1"/>
  <c r="E1389" i="2"/>
  <c r="H1389" i="2" s="1"/>
  <c r="E1390" i="2"/>
  <c r="H1390" i="2" s="1"/>
  <c r="E1391" i="2"/>
  <c r="H1391" i="2" s="1"/>
  <c r="E1392" i="2"/>
  <c r="H1392" i="2" s="1"/>
  <c r="E1393" i="2"/>
  <c r="H1393" i="2" s="1"/>
  <c r="E1394" i="2"/>
  <c r="H1394" i="2" s="1"/>
  <c r="E1395" i="2"/>
  <c r="E1396" i="2"/>
  <c r="H1396" i="2" s="1"/>
  <c r="E1397" i="2"/>
  <c r="H1397" i="2" s="1"/>
  <c r="E1398" i="2"/>
  <c r="H1398" i="2" s="1"/>
  <c r="E1399" i="2"/>
  <c r="H1399" i="2" s="1"/>
  <c r="E1400" i="2"/>
  <c r="H1400" i="2" s="1"/>
  <c r="E1401" i="2"/>
  <c r="H1401" i="2" s="1"/>
  <c r="E1402" i="2"/>
  <c r="H1402" i="2" s="1"/>
  <c r="E1403" i="2"/>
  <c r="H1403" i="2" s="1"/>
  <c r="E1404" i="2"/>
  <c r="H1404" i="2" s="1"/>
  <c r="E1405" i="2"/>
  <c r="H1405" i="2" s="1"/>
  <c r="E1406" i="2"/>
  <c r="H1406" i="2" s="1"/>
  <c r="E1407" i="2"/>
  <c r="H1407" i="2" s="1"/>
  <c r="E1408" i="2"/>
  <c r="H1408" i="2" s="1"/>
  <c r="E1409" i="2"/>
  <c r="H1409" i="2" s="1"/>
  <c r="E1410" i="2"/>
  <c r="H1410" i="2" s="1"/>
  <c r="E1411" i="2"/>
  <c r="H1411" i="2" s="1"/>
  <c r="E1412" i="2"/>
  <c r="H1412" i="2" s="1"/>
  <c r="E1413" i="2"/>
  <c r="H1413" i="2" s="1"/>
  <c r="E1414" i="2"/>
  <c r="H1414" i="2" s="1"/>
  <c r="E1415" i="2"/>
  <c r="H1415" i="2" s="1"/>
  <c r="E1416" i="2"/>
  <c r="H1416" i="2" s="1"/>
  <c r="E1417" i="2"/>
  <c r="H1417" i="2" s="1"/>
  <c r="E1418" i="2"/>
  <c r="H1418" i="2" s="1"/>
  <c r="E1419" i="2"/>
  <c r="H1419" i="2" s="1"/>
  <c r="E1420" i="2"/>
  <c r="H1420" i="2" s="1"/>
  <c r="E1421" i="2"/>
  <c r="H1421" i="2" s="1"/>
  <c r="E1422" i="2"/>
  <c r="H1422" i="2" s="1"/>
  <c r="E1423" i="2"/>
  <c r="H1423" i="2" s="1"/>
  <c r="E1424" i="2"/>
  <c r="H1424" i="2" s="1"/>
  <c r="E1425" i="2"/>
  <c r="H1425" i="2" s="1"/>
  <c r="E1426" i="2"/>
  <c r="H1426" i="2" s="1"/>
  <c r="E1427" i="2"/>
  <c r="H1427" i="2" s="1"/>
  <c r="E1428" i="2"/>
  <c r="H1428" i="2" s="1"/>
  <c r="E1429" i="2"/>
  <c r="H1429" i="2" s="1"/>
  <c r="E1430" i="2"/>
  <c r="H1430" i="2" s="1"/>
  <c r="E1431" i="2"/>
  <c r="H1431" i="2" s="1"/>
  <c r="E1432" i="2"/>
  <c r="H1432" i="2" s="1"/>
  <c r="E1433" i="2"/>
  <c r="H1433" i="2" s="1"/>
  <c r="E1434" i="2"/>
  <c r="H1434" i="2" s="1"/>
  <c r="E1435" i="2"/>
  <c r="H1435" i="2" s="1"/>
  <c r="E1436" i="2"/>
  <c r="H1436" i="2" s="1"/>
  <c r="E1437" i="2"/>
  <c r="H1437" i="2" s="1"/>
  <c r="E1438" i="2"/>
  <c r="H1438" i="2" s="1"/>
  <c r="E1439" i="2"/>
  <c r="H1439" i="2" s="1"/>
  <c r="E1440" i="2"/>
  <c r="H1440" i="2" s="1"/>
  <c r="E1441" i="2"/>
  <c r="H1441" i="2" s="1"/>
  <c r="E1442" i="2"/>
  <c r="H1442" i="2" s="1"/>
  <c r="E1443" i="2"/>
  <c r="H1443" i="2" s="1"/>
  <c r="E1444" i="2"/>
  <c r="H1444" i="2" s="1"/>
  <c r="E1445" i="2"/>
  <c r="H1445" i="2" s="1"/>
  <c r="E1446" i="2"/>
  <c r="H1446" i="2" s="1"/>
  <c r="E1447" i="2"/>
  <c r="H1447" i="2" s="1"/>
  <c r="E1448" i="2"/>
  <c r="H1448" i="2" s="1"/>
  <c r="E1449" i="2"/>
  <c r="H1449" i="2" s="1"/>
  <c r="E1450" i="2"/>
  <c r="H1450" i="2" s="1"/>
  <c r="E1451" i="2"/>
  <c r="H1451" i="2" s="1"/>
  <c r="E1452" i="2"/>
  <c r="H1452" i="2" s="1"/>
  <c r="E1453" i="2"/>
  <c r="H1453" i="2" s="1"/>
  <c r="E1454" i="2"/>
  <c r="H1454" i="2" s="1"/>
  <c r="E1455" i="2"/>
  <c r="H1455" i="2" s="1"/>
  <c r="E1456" i="2"/>
  <c r="H1456" i="2" s="1"/>
  <c r="E1457" i="2"/>
  <c r="H1457" i="2" s="1"/>
  <c r="E1458" i="2"/>
  <c r="H1458" i="2" s="1"/>
  <c r="E1459" i="2"/>
  <c r="H1459" i="2" s="1"/>
  <c r="E1460" i="2"/>
  <c r="H1460" i="2" s="1"/>
  <c r="E1461" i="2"/>
  <c r="H1461" i="2" s="1"/>
  <c r="E1462" i="2"/>
  <c r="H1462" i="2" s="1"/>
  <c r="E1463" i="2"/>
  <c r="H1463" i="2" s="1"/>
  <c r="E1464" i="2"/>
  <c r="H1464" i="2" s="1"/>
  <c r="E1465" i="2"/>
  <c r="H1465" i="2" s="1"/>
  <c r="E1466" i="2"/>
  <c r="H1466" i="2" s="1"/>
  <c r="E1467" i="2"/>
  <c r="H1467" i="2" s="1"/>
  <c r="E1468" i="2"/>
  <c r="H1468" i="2" s="1"/>
  <c r="E1469" i="2"/>
  <c r="H1469" i="2" s="1"/>
  <c r="E1470" i="2"/>
  <c r="H1470" i="2" s="1"/>
  <c r="E1471" i="2"/>
  <c r="H1471" i="2" s="1"/>
  <c r="E1472" i="2"/>
  <c r="H1472" i="2" s="1"/>
  <c r="E1473" i="2"/>
  <c r="H1473" i="2" s="1"/>
  <c r="E1474" i="2"/>
  <c r="H1474" i="2" s="1"/>
  <c r="E1475" i="2"/>
  <c r="H1475" i="2" s="1"/>
  <c r="E1476" i="2"/>
  <c r="H1476" i="2" s="1"/>
  <c r="E1477" i="2"/>
  <c r="H1477" i="2" s="1"/>
  <c r="E1478" i="2"/>
  <c r="H1478" i="2" s="1"/>
  <c r="E1479" i="2"/>
  <c r="H1479" i="2" s="1"/>
  <c r="E1480" i="2"/>
  <c r="H1480" i="2" s="1"/>
  <c r="E1481" i="2"/>
  <c r="H1481" i="2" s="1"/>
  <c r="E1482" i="2"/>
  <c r="H1482" i="2" s="1"/>
  <c r="E1483" i="2"/>
  <c r="H1483" i="2" s="1"/>
  <c r="E1484" i="2"/>
  <c r="H1484" i="2" s="1"/>
  <c r="E1485" i="2"/>
  <c r="H1485" i="2" s="1"/>
  <c r="E1486" i="2"/>
  <c r="H1486" i="2" s="1"/>
  <c r="E1487" i="2"/>
  <c r="H1487" i="2" s="1"/>
  <c r="E1488" i="2"/>
  <c r="H1488" i="2" s="1"/>
  <c r="E1489" i="2"/>
  <c r="H1489" i="2" s="1"/>
  <c r="E1490" i="2"/>
  <c r="H1490" i="2" s="1"/>
  <c r="E1491" i="2"/>
  <c r="H1491" i="2" s="1"/>
  <c r="E1492" i="2"/>
  <c r="H1492" i="2" s="1"/>
  <c r="E1493" i="2"/>
  <c r="H1493" i="2" s="1"/>
  <c r="E1494" i="2"/>
  <c r="H1494" i="2" s="1"/>
  <c r="E1495" i="2"/>
  <c r="H1495" i="2" s="1"/>
  <c r="E1496" i="2"/>
  <c r="H1496" i="2" s="1"/>
  <c r="E1497" i="2"/>
  <c r="H1497" i="2" s="1"/>
  <c r="E1498" i="2"/>
  <c r="H1498" i="2" s="1"/>
  <c r="E1499" i="2"/>
  <c r="E1500" i="2"/>
  <c r="H1500" i="2" s="1"/>
  <c r="E1501" i="2"/>
  <c r="H1501" i="2" s="1"/>
  <c r="E1502" i="2"/>
  <c r="H1502" i="2" s="1"/>
  <c r="E1503" i="2"/>
  <c r="H1503" i="2" s="1"/>
  <c r="E1504" i="2"/>
  <c r="H1504" i="2" s="1"/>
  <c r="E1505" i="2"/>
  <c r="H1505" i="2" s="1"/>
  <c r="E1506" i="2"/>
  <c r="H1506" i="2" s="1"/>
  <c r="E1507" i="2"/>
  <c r="H1507" i="2" s="1"/>
  <c r="E1508" i="2"/>
  <c r="H1508" i="2" s="1"/>
  <c r="E1509" i="2"/>
  <c r="H1509" i="2" s="1"/>
  <c r="E1510" i="2"/>
  <c r="H1510" i="2" s="1"/>
  <c r="E1511" i="2"/>
  <c r="H1511" i="2" s="1"/>
  <c r="E1512" i="2"/>
  <c r="H1512" i="2" s="1"/>
  <c r="E1513" i="2"/>
  <c r="H1513" i="2" s="1"/>
  <c r="E1514" i="2"/>
  <c r="H1514" i="2" s="1"/>
  <c r="E1515" i="2"/>
  <c r="H1515" i="2" s="1"/>
  <c r="E1516" i="2"/>
  <c r="H1516" i="2" s="1"/>
  <c r="E1517" i="2"/>
  <c r="H1517" i="2" s="1"/>
  <c r="E1518" i="2"/>
  <c r="H1518" i="2" s="1"/>
  <c r="E1519" i="2"/>
  <c r="H1519" i="2" s="1"/>
  <c r="E1520" i="2"/>
  <c r="H1520" i="2" s="1"/>
  <c r="E1521" i="2"/>
  <c r="H1521" i="2" s="1"/>
  <c r="E1522" i="2"/>
  <c r="H1522" i="2" s="1"/>
  <c r="E1523" i="2"/>
  <c r="H1523" i="2" s="1"/>
  <c r="E1524" i="2"/>
  <c r="H1524" i="2" s="1"/>
  <c r="E1525" i="2"/>
  <c r="H1525" i="2" s="1"/>
  <c r="E1526" i="2"/>
  <c r="H1526" i="2" s="1"/>
  <c r="E1527" i="2"/>
  <c r="H1527" i="2" s="1"/>
  <c r="E1528" i="2"/>
  <c r="H1528" i="2" s="1"/>
  <c r="E1529" i="2"/>
  <c r="H1529" i="2" s="1"/>
  <c r="E1530" i="2"/>
  <c r="H1530" i="2" s="1"/>
  <c r="E1531" i="2"/>
  <c r="H1531" i="2" s="1"/>
  <c r="E1532" i="2"/>
  <c r="H1532" i="2" s="1"/>
  <c r="E1533" i="2"/>
  <c r="H1533" i="2" s="1"/>
  <c r="E1534" i="2"/>
  <c r="H1534" i="2" s="1"/>
  <c r="E1535" i="2"/>
  <c r="H1535" i="2" s="1"/>
  <c r="E1536" i="2"/>
  <c r="H1536" i="2" s="1"/>
  <c r="E1537" i="2"/>
  <c r="H1537" i="2" s="1"/>
  <c r="E1538" i="2"/>
  <c r="H1538" i="2" s="1"/>
  <c r="E1539" i="2"/>
  <c r="H1539" i="2" s="1"/>
  <c r="E1540" i="2"/>
  <c r="H1540" i="2" s="1"/>
  <c r="E1541" i="2"/>
  <c r="H1541" i="2" s="1"/>
  <c r="E1542" i="2"/>
  <c r="H1542" i="2" s="1"/>
  <c r="E1543" i="2"/>
  <c r="H1543" i="2" s="1"/>
  <c r="E1544" i="2"/>
  <c r="H1544" i="2" s="1"/>
  <c r="E1545" i="2"/>
  <c r="H1545" i="2" s="1"/>
  <c r="E1546" i="2"/>
  <c r="H1546" i="2" s="1"/>
  <c r="E1547" i="2"/>
  <c r="H1547" i="2" s="1"/>
  <c r="E1548" i="2"/>
  <c r="H1548" i="2" s="1"/>
  <c r="E1549" i="2"/>
  <c r="H1549" i="2" s="1"/>
  <c r="E1550" i="2"/>
  <c r="H1550" i="2" s="1"/>
  <c r="E1551" i="2"/>
  <c r="H1551" i="2" s="1"/>
  <c r="E1552" i="2"/>
  <c r="H1552" i="2" s="1"/>
  <c r="E1553" i="2"/>
  <c r="H1553" i="2" s="1"/>
  <c r="E1554" i="2"/>
  <c r="H1554" i="2" s="1"/>
  <c r="E1555" i="2"/>
  <c r="H1555" i="2" s="1"/>
  <c r="E1556" i="2"/>
  <c r="H1556" i="2" s="1"/>
  <c r="E1557" i="2"/>
  <c r="H1557" i="2" s="1"/>
  <c r="E1558" i="2"/>
  <c r="H1558" i="2" s="1"/>
  <c r="E1559" i="2"/>
  <c r="H1559" i="2" s="1"/>
  <c r="E1560" i="2"/>
  <c r="H1560" i="2" s="1"/>
  <c r="E1561" i="2"/>
  <c r="H1561" i="2" s="1"/>
  <c r="E1562" i="2"/>
  <c r="H1562" i="2" s="1"/>
  <c r="E1563" i="2"/>
  <c r="H1563" i="2" s="1"/>
  <c r="E1564" i="2"/>
  <c r="H1564" i="2" s="1"/>
  <c r="E1565" i="2"/>
  <c r="H1565" i="2" s="1"/>
  <c r="E1566" i="2"/>
  <c r="H1566" i="2" s="1"/>
  <c r="E1567" i="2"/>
  <c r="H1567" i="2" s="1"/>
  <c r="E1568" i="2"/>
  <c r="H1568" i="2" s="1"/>
  <c r="E1569" i="2"/>
  <c r="H1569" i="2" s="1"/>
  <c r="E1570" i="2"/>
  <c r="H1570" i="2" s="1"/>
  <c r="E1571" i="2"/>
  <c r="H1571" i="2" s="1"/>
  <c r="E1572" i="2"/>
  <c r="H1572" i="2" s="1"/>
  <c r="E1573" i="2"/>
  <c r="H1573" i="2" s="1"/>
  <c r="E1574" i="2"/>
  <c r="H1574" i="2" s="1"/>
  <c r="E1575" i="2"/>
  <c r="H1575" i="2" s="1"/>
  <c r="E1576" i="2"/>
  <c r="H1576" i="2" s="1"/>
  <c r="E1577" i="2"/>
  <c r="H1577" i="2" s="1"/>
  <c r="E1578" i="2"/>
  <c r="H1578" i="2" s="1"/>
  <c r="E1579" i="2"/>
  <c r="F1579" i="2" s="1"/>
  <c r="E1580" i="2"/>
  <c r="H1580" i="2" s="1"/>
  <c r="E1581" i="2"/>
  <c r="H1581" i="2" s="1"/>
  <c r="E1582" i="2"/>
  <c r="H1582" i="2" s="1"/>
  <c r="E1583" i="2"/>
  <c r="H1583" i="2" s="1"/>
  <c r="E1584" i="2"/>
  <c r="H1584" i="2" s="1"/>
  <c r="E1585" i="2"/>
  <c r="H1585" i="2" s="1"/>
  <c r="E1586" i="2"/>
  <c r="E1587" i="2"/>
  <c r="H1587" i="2" s="1"/>
  <c r="E1588" i="2"/>
  <c r="H1588" i="2" s="1"/>
  <c r="E1589" i="2"/>
  <c r="H1589" i="2" s="1"/>
  <c r="E1590" i="2"/>
  <c r="H1590" i="2" s="1"/>
  <c r="E1591" i="2"/>
  <c r="H1591" i="2" s="1"/>
  <c r="E1592" i="2"/>
  <c r="H1592" i="2" s="1"/>
  <c r="E1593" i="2"/>
  <c r="H1593" i="2" s="1"/>
  <c r="E1594" i="2"/>
  <c r="H1594" i="2" s="1"/>
  <c r="E1595" i="2"/>
  <c r="H1595" i="2" s="1"/>
  <c r="E1596" i="2"/>
  <c r="H1596" i="2" s="1"/>
  <c r="E1597" i="2"/>
  <c r="H1597" i="2" s="1"/>
  <c r="E1598" i="2"/>
  <c r="H1598" i="2" s="1"/>
  <c r="E1599" i="2"/>
  <c r="H1599" i="2" s="1"/>
  <c r="E1600" i="2"/>
  <c r="H1600" i="2" s="1"/>
  <c r="E1601" i="2"/>
  <c r="H1601" i="2" s="1"/>
  <c r="E1602" i="2"/>
  <c r="H1602" i="2" s="1"/>
  <c r="E1603" i="2"/>
  <c r="H1603" i="2" s="1"/>
  <c r="E1604" i="2"/>
  <c r="H1604" i="2" s="1"/>
  <c r="E1605" i="2"/>
  <c r="H1605" i="2" s="1"/>
  <c r="E1606" i="2"/>
  <c r="H1606" i="2" s="1"/>
  <c r="E1607" i="2"/>
  <c r="H1607" i="2" s="1"/>
  <c r="E1608" i="2"/>
  <c r="H1608" i="2" s="1"/>
  <c r="E1609" i="2"/>
  <c r="H1609" i="2" s="1"/>
  <c r="E1610" i="2"/>
  <c r="H1610" i="2" s="1"/>
  <c r="E1611" i="2"/>
  <c r="H1611" i="2" s="1"/>
  <c r="E1612" i="2"/>
  <c r="H1612" i="2" s="1"/>
  <c r="E1613" i="2"/>
  <c r="H1613" i="2" s="1"/>
  <c r="E1614" i="2"/>
  <c r="H1614" i="2" s="1"/>
  <c r="E1615" i="2"/>
  <c r="H1615" i="2" s="1"/>
  <c r="E1616" i="2"/>
  <c r="H1616" i="2" s="1"/>
  <c r="E1617" i="2"/>
  <c r="H1617" i="2" s="1"/>
  <c r="E1618" i="2"/>
  <c r="H1618" i="2" s="1"/>
  <c r="E1619" i="2"/>
  <c r="H1619" i="2" s="1"/>
  <c r="E1620" i="2"/>
  <c r="H1620" i="2" s="1"/>
  <c r="E1621" i="2"/>
  <c r="H1621" i="2" s="1"/>
  <c r="E1622" i="2"/>
  <c r="H1622" i="2" s="1"/>
  <c r="E1623" i="2"/>
  <c r="H1623" i="2" s="1"/>
  <c r="E1624" i="2"/>
  <c r="H1624" i="2" s="1"/>
  <c r="E1625" i="2"/>
  <c r="H1625" i="2" s="1"/>
  <c r="E1626" i="2"/>
  <c r="H1626" i="2" s="1"/>
  <c r="E1627" i="2"/>
  <c r="H1627" i="2" s="1"/>
  <c r="E1628" i="2"/>
  <c r="H1628" i="2" s="1"/>
  <c r="E1629" i="2"/>
  <c r="H1629" i="2" s="1"/>
  <c r="E1630" i="2"/>
  <c r="H1630" i="2" s="1"/>
  <c r="E1631" i="2"/>
  <c r="H1631" i="2" s="1"/>
  <c r="E1632" i="2"/>
  <c r="H1632" i="2" s="1"/>
  <c r="E1633" i="2"/>
  <c r="H1633" i="2" s="1"/>
  <c r="E1634" i="2"/>
  <c r="H1634" i="2" s="1"/>
  <c r="E1635" i="2"/>
  <c r="H1635" i="2" s="1"/>
  <c r="E1636" i="2"/>
  <c r="H1636" i="2" s="1"/>
  <c r="E1637" i="2"/>
  <c r="H1637" i="2" s="1"/>
  <c r="E1638" i="2"/>
  <c r="H1638" i="2" s="1"/>
  <c r="E1639" i="2"/>
  <c r="H1639" i="2" s="1"/>
  <c r="E1640" i="2"/>
  <c r="H1640" i="2" s="1"/>
  <c r="E1641" i="2"/>
  <c r="H1641" i="2" s="1"/>
  <c r="E1642" i="2"/>
  <c r="H1642" i="2" s="1"/>
  <c r="E1643" i="2"/>
  <c r="H1643" i="2" s="1"/>
  <c r="E1644" i="2"/>
  <c r="H1644" i="2" s="1"/>
  <c r="E1645" i="2"/>
  <c r="H1645" i="2" s="1"/>
  <c r="E1646" i="2"/>
  <c r="H1646" i="2" s="1"/>
  <c r="E1647" i="2"/>
  <c r="H1647" i="2" s="1"/>
  <c r="E1648" i="2"/>
  <c r="H1648" i="2" s="1"/>
  <c r="E1649" i="2"/>
  <c r="H1649" i="2" s="1"/>
  <c r="E1650" i="2"/>
  <c r="H1650" i="2" s="1"/>
  <c r="E1651" i="2"/>
  <c r="H1651" i="2" s="1"/>
  <c r="E1652" i="2"/>
  <c r="H1652" i="2" s="1"/>
  <c r="E1653" i="2"/>
  <c r="H1653" i="2" s="1"/>
  <c r="E1654" i="2"/>
  <c r="H1654" i="2" s="1"/>
  <c r="E1655" i="2"/>
  <c r="H1655" i="2" s="1"/>
  <c r="E1656" i="2"/>
  <c r="H1656" i="2" s="1"/>
  <c r="E1657" i="2"/>
  <c r="H1657" i="2" s="1"/>
  <c r="E1658" i="2"/>
  <c r="H1658" i="2" s="1"/>
  <c r="E1659" i="2"/>
  <c r="H1659" i="2" s="1"/>
  <c r="E1660" i="2"/>
  <c r="H1660" i="2" s="1"/>
  <c r="E1661" i="2"/>
  <c r="H1661" i="2" s="1"/>
  <c r="E1662" i="2"/>
  <c r="H1662" i="2" s="1"/>
  <c r="E1663" i="2"/>
  <c r="H1663" i="2" s="1"/>
  <c r="E1664" i="2"/>
  <c r="H1664" i="2" s="1"/>
  <c r="E1665" i="2"/>
  <c r="H1665" i="2" s="1"/>
  <c r="E1666" i="2"/>
  <c r="E1667" i="2"/>
  <c r="H1667" i="2" s="1"/>
  <c r="E1668" i="2"/>
  <c r="H1668" i="2" s="1"/>
  <c r="E1669" i="2"/>
  <c r="E1670" i="2"/>
  <c r="H1670" i="2" s="1"/>
  <c r="E1671" i="2"/>
  <c r="H1671" i="2" s="1"/>
  <c r="E1672" i="2"/>
  <c r="H1672" i="2" s="1"/>
  <c r="E1673" i="2"/>
  <c r="H1673" i="2" s="1"/>
  <c r="E1674" i="2"/>
  <c r="H1674" i="2" s="1"/>
  <c r="E1675" i="2"/>
  <c r="H1675" i="2" s="1"/>
  <c r="E1676" i="2"/>
  <c r="H1676" i="2" s="1"/>
  <c r="E1677" i="2"/>
  <c r="H1677" i="2" s="1"/>
  <c r="E1678" i="2"/>
  <c r="H1678" i="2" s="1"/>
  <c r="E1679" i="2"/>
  <c r="H1679" i="2" s="1"/>
  <c r="E1680" i="2"/>
  <c r="H1680" i="2" s="1"/>
  <c r="E1681" i="2"/>
  <c r="H1681" i="2" s="1"/>
  <c r="E1682" i="2"/>
  <c r="H1682" i="2" s="1"/>
  <c r="E1683" i="2"/>
  <c r="H1683" i="2" s="1"/>
  <c r="E1684" i="2"/>
  <c r="H1684" i="2" s="1"/>
  <c r="E1685" i="2"/>
  <c r="H1685" i="2" s="1"/>
  <c r="E1686" i="2"/>
  <c r="H1686" i="2" s="1"/>
  <c r="E1687" i="2"/>
  <c r="H1687" i="2" s="1"/>
  <c r="E1688" i="2"/>
  <c r="H1688" i="2" s="1"/>
  <c r="E1689" i="2"/>
  <c r="H1689" i="2" s="1"/>
  <c r="E1690" i="2"/>
  <c r="H1690" i="2" s="1"/>
  <c r="E1691" i="2"/>
  <c r="H1691" i="2" s="1"/>
  <c r="E1692" i="2"/>
  <c r="H1692" i="2" s="1"/>
  <c r="E1693" i="2"/>
  <c r="H1693" i="2" s="1"/>
  <c r="E1694" i="2"/>
  <c r="H1694" i="2" s="1"/>
  <c r="E1695" i="2"/>
  <c r="H1695" i="2" s="1"/>
  <c r="E1696" i="2"/>
  <c r="H1696" i="2" s="1"/>
  <c r="E1697" i="2"/>
  <c r="H1697" i="2" s="1"/>
  <c r="E1698" i="2"/>
  <c r="H1698" i="2" s="1"/>
  <c r="E1699" i="2"/>
  <c r="H1699" i="2" s="1"/>
  <c r="E1700" i="2"/>
  <c r="H1700" i="2" s="1"/>
  <c r="E1701" i="2"/>
  <c r="H1701" i="2" s="1"/>
  <c r="E1702" i="2"/>
  <c r="H1702" i="2" s="1"/>
  <c r="E1703" i="2"/>
  <c r="H1703" i="2" s="1"/>
  <c r="E1704" i="2"/>
  <c r="H1704" i="2" s="1"/>
  <c r="E1705" i="2"/>
  <c r="H1705" i="2" s="1"/>
  <c r="E1706" i="2"/>
  <c r="H1706" i="2" s="1"/>
  <c r="E1707" i="2"/>
  <c r="H1707" i="2" s="1"/>
  <c r="E1708" i="2"/>
  <c r="H1708" i="2" s="1"/>
  <c r="E1709" i="2"/>
  <c r="H1709" i="2" s="1"/>
  <c r="E1710" i="2"/>
  <c r="H1710" i="2" s="1"/>
  <c r="E1711" i="2"/>
  <c r="H1711" i="2" s="1"/>
  <c r="E1712" i="2"/>
  <c r="H1712" i="2" s="1"/>
  <c r="E1713" i="2"/>
  <c r="H1713" i="2" s="1"/>
  <c r="E1714" i="2"/>
  <c r="H1714" i="2" s="1"/>
  <c r="E1715" i="2"/>
  <c r="H1715" i="2" s="1"/>
  <c r="E1716" i="2"/>
  <c r="H1716" i="2" s="1"/>
  <c r="E1717" i="2"/>
  <c r="H1717" i="2" s="1"/>
  <c r="E1718" i="2"/>
  <c r="H1718" i="2" s="1"/>
  <c r="E1719" i="2"/>
  <c r="H1719" i="2" s="1"/>
  <c r="E1720" i="2"/>
  <c r="H1720" i="2" s="1"/>
  <c r="E1721" i="2"/>
  <c r="H1721" i="2" s="1"/>
  <c r="E1722" i="2"/>
  <c r="H1722" i="2" s="1"/>
  <c r="E1723" i="2"/>
  <c r="H1723" i="2" s="1"/>
  <c r="E1724" i="2"/>
  <c r="H1724" i="2" s="1"/>
  <c r="E1725" i="2"/>
  <c r="H1725" i="2" s="1"/>
  <c r="E1726" i="2"/>
  <c r="H1726" i="2" s="1"/>
  <c r="E1727" i="2"/>
  <c r="H1727" i="2" s="1"/>
  <c r="E1728" i="2"/>
  <c r="H1728" i="2" s="1"/>
  <c r="E1729" i="2"/>
  <c r="H1729" i="2" s="1"/>
  <c r="E1730" i="2"/>
  <c r="H1730" i="2" s="1"/>
  <c r="E1731" i="2"/>
  <c r="H1731" i="2" s="1"/>
  <c r="E1732" i="2"/>
  <c r="H1732" i="2" s="1"/>
  <c r="E1733" i="2"/>
  <c r="H1733" i="2" s="1"/>
  <c r="E1734" i="2"/>
  <c r="H1734" i="2" s="1"/>
  <c r="E1735" i="2"/>
  <c r="H1735" i="2" s="1"/>
  <c r="E1736" i="2"/>
  <c r="H1736" i="2" s="1"/>
  <c r="E1737" i="2"/>
  <c r="H1737" i="2" s="1"/>
  <c r="E1738" i="2"/>
  <c r="H1738" i="2" s="1"/>
  <c r="E1739" i="2"/>
  <c r="H1739" i="2" s="1"/>
  <c r="E1740" i="2"/>
  <c r="H1740" i="2" s="1"/>
  <c r="E1741" i="2"/>
  <c r="H1741" i="2" s="1"/>
  <c r="E1742" i="2"/>
  <c r="H1742" i="2" s="1"/>
  <c r="E1743" i="2"/>
  <c r="H1743" i="2" s="1"/>
  <c r="E1744" i="2"/>
  <c r="H1744" i="2" s="1"/>
  <c r="E1745" i="2"/>
  <c r="H1745" i="2" s="1"/>
  <c r="E1746" i="2"/>
  <c r="H1746" i="2" s="1"/>
  <c r="E1747" i="2"/>
  <c r="H1747" i="2" s="1"/>
  <c r="E1748" i="2"/>
  <c r="H1748" i="2" s="1"/>
  <c r="E1749" i="2"/>
  <c r="E1750" i="2"/>
  <c r="H1750" i="2" s="1"/>
  <c r="E1751" i="2"/>
  <c r="H1751" i="2" s="1"/>
  <c r="E1752" i="2"/>
  <c r="H1752" i="2" s="1"/>
  <c r="E1753" i="2"/>
  <c r="H1753" i="2" s="1"/>
  <c r="E1754" i="2"/>
  <c r="H1754" i="2" s="1"/>
  <c r="E1755" i="2"/>
  <c r="E1756" i="2"/>
  <c r="H1756" i="2" s="1"/>
  <c r="E1757" i="2"/>
  <c r="H1757" i="2" s="1"/>
  <c r="E1758" i="2"/>
  <c r="H1758" i="2" s="1"/>
  <c r="E1759" i="2"/>
  <c r="H1759" i="2" s="1"/>
  <c r="E1760" i="2"/>
  <c r="H1760" i="2" s="1"/>
  <c r="E1761" i="2"/>
  <c r="H1761" i="2" s="1"/>
  <c r="E1762" i="2"/>
  <c r="H1762" i="2" s="1"/>
  <c r="E1763" i="2"/>
  <c r="H1763" i="2" s="1"/>
  <c r="E1764" i="2"/>
  <c r="H1764" i="2" s="1"/>
  <c r="E1765" i="2"/>
  <c r="H1765" i="2" s="1"/>
  <c r="E1766" i="2"/>
  <c r="H1766" i="2" s="1"/>
  <c r="E1767" i="2"/>
  <c r="H1767" i="2" s="1"/>
  <c r="E1768" i="2"/>
  <c r="H1768" i="2" s="1"/>
  <c r="E1769" i="2"/>
  <c r="H1769" i="2" s="1"/>
  <c r="E1770" i="2"/>
  <c r="H1770" i="2" s="1"/>
  <c r="E1771" i="2"/>
  <c r="H1771" i="2" s="1"/>
  <c r="E1772" i="2"/>
  <c r="H1772" i="2" s="1"/>
  <c r="E1773" i="2"/>
  <c r="H1773" i="2" s="1"/>
  <c r="E1774" i="2"/>
  <c r="H1774" i="2" s="1"/>
  <c r="E1775" i="2"/>
  <c r="H1775" i="2" s="1"/>
  <c r="E1776" i="2"/>
  <c r="H1776" i="2" s="1"/>
  <c r="E1777" i="2"/>
  <c r="H1777" i="2" s="1"/>
  <c r="E1778" i="2"/>
  <c r="H1778" i="2" s="1"/>
  <c r="E1779" i="2"/>
  <c r="H1779" i="2" s="1"/>
  <c r="E1780" i="2"/>
  <c r="H1780" i="2" s="1"/>
  <c r="E1781" i="2"/>
  <c r="H1781" i="2" s="1"/>
  <c r="E1782" i="2"/>
  <c r="H1782" i="2" s="1"/>
  <c r="E1783" i="2"/>
  <c r="H1783" i="2" s="1"/>
  <c r="E1784" i="2"/>
  <c r="H1784" i="2" s="1"/>
  <c r="E1785" i="2"/>
  <c r="H1785" i="2" s="1"/>
  <c r="E1786" i="2"/>
  <c r="H1786" i="2" s="1"/>
  <c r="E1787" i="2"/>
  <c r="H1787" i="2" s="1"/>
  <c r="E1788" i="2"/>
  <c r="H1788" i="2" s="1"/>
  <c r="E1789" i="2"/>
  <c r="H1789" i="2" s="1"/>
  <c r="E1790" i="2"/>
  <c r="H1790" i="2" s="1"/>
  <c r="E1791" i="2"/>
  <c r="H1791" i="2" s="1"/>
  <c r="E1792" i="2"/>
  <c r="H1792" i="2" s="1"/>
  <c r="E1793" i="2"/>
  <c r="H1793" i="2" s="1"/>
  <c r="E1794" i="2"/>
  <c r="H1794" i="2" s="1"/>
  <c r="E1795" i="2"/>
  <c r="H1795" i="2" s="1"/>
  <c r="E1796" i="2"/>
  <c r="H1796" i="2" s="1"/>
  <c r="E1797" i="2"/>
  <c r="H1797" i="2" s="1"/>
  <c r="E1798" i="2"/>
  <c r="H1798" i="2" s="1"/>
  <c r="E1799" i="2"/>
  <c r="H1799" i="2" s="1"/>
  <c r="E1800" i="2"/>
  <c r="H1800" i="2" s="1"/>
  <c r="E1801" i="2"/>
  <c r="H1801" i="2" s="1"/>
  <c r="E1802" i="2"/>
  <c r="H1802" i="2" s="1"/>
  <c r="E1803" i="2"/>
  <c r="H1803" i="2" s="1"/>
  <c r="E1804" i="2"/>
  <c r="H1804" i="2" s="1"/>
  <c r="E1805" i="2"/>
  <c r="H1805" i="2" s="1"/>
  <c r="E1806" i="2"/>
  <c r="H1806" i="2" s="1"/>
  <c r="E1807" i="2"/>
  <c r="H1807" i="2" s="1"/>
  <c r="E1808" i="2"/>
  <c r="H1808" i="2" s="1"/>
  <c r="E1809" i="2"/>
  <c r="H1809" i="2" s="1"/>
  <c r="E1810" i="2"/>
  <c r="H1810" i="2" s="1"/>
  <c r="E1811" i="2"/>
  <c r="H1811" i="2" s="1"/>
  <c r="E1812" i="2"/>
  <c r="H1812" i="2" s="1"/>
  <c r="E1813" i="2"/>
  <c r="H1813" i="2" s="1"/>
  <c r="E1814" i="2"/>
  <c r="H1814" i="2" s="1"/>
  <c r="E1815" i="2"/>
  <c r="H1815" i="2" s="1"/>
  <c r="E1816" i="2"/>
  <c r="H1816" i="2" s="1"/>
  <c r="E1817" i="2"/>
  <c r="H1817" i="2" s="1"/>
  <c r="E1818" i="2"/>
  <c r="H1818" i="2" s="1"/>
  <c r="E1819" i="2"/>
  <c r="H1819" i="2" s="1"/>
  <c r="E1820" i="2"/>
  <c r="H1820" i="2" s="1"/>
  <c r="E1821" i="2"/>
  <c r="H1821" i="2" s="1"/>
  <c r="E1822" i="2"/>
  <c r="H1822" i="2" s="1"/>
  <c r="E1823" i="2"/>
  <c r="H1823" i="2" s="1"/>
  <c r="E1824" i="2"/>
  <c r="H1824" i="2" s="1"/>
  <c r="E1825" i="2"/>
  <c r="H1825" i="2" s="1"/>
  <c r="E1826" i="2"/>
  <c r="H1826" i="2" s="1"/>
  <c r="E1827" i="2"/>
  <c r="H1827" i="2" s="1"/>
  <c r="E1828" i="2"/>
  <c r="H1828" i="2" s="1"/>
  <c r="E1829" i="2"/>
  <c r="H1829" i="2" s="1"/>
  <c r="E1830" i="2"/>
  <c r="H1830" i="2" s="1"/>
  <c r="E1831" i="2"/>
  <c r="H1831" i="2" s="1"/>
  <c r="E1832" i="2"/>
  <c r="H1832" i="2" s="1"/>
  <c r="E1833" i="2"/>
  <c r="H1833" i="2" s="1"/>
  <c r="E1834" i="2"/>
  <c r="H1834" i="2" s="1"/>
  <c r="E1835" i="2"/>
  <c r="E1836" i="2"/>
  <c r="H1836" i="2" s="1"/>
  <c r="E1837" i="2"/>
  <c r="H1837" i="2" s="1"/>
  <c r="E1838" i="2"/>
  <c r="H1838" i="2" s="1"/>
  <c r="E1839" i="2"/>
  <c r="H1839" i="2" s="1"/>
  <c r="E1840" i="2"/>
  <c r="H1840" i="2" s="1"/>
  <c r="E1841" i="2"/>
  <c r="H1841" i="2" s="1"/>
  <c r="E1842" i="2"/>
  <c r="E1843" i="2"/>
  <c r="H1843" i="2" s="1"/>
  <c r="E1844" i="2"/>
  <c r="H1844" i="2" s="1"/>
  <c r="E1845" i="2"/>
  <c r="H1845" i="2" s="1"/>
  <c r="E1846" i="2"/>
  <c r="H1846" i="2" s="1"/>
  <c r="E1847" i="2"/>
  <c r="H1847" i="2" s="1"/>
  <c r="E1848" i="2"/>
  <c r="H1848" i="2" s="1"/>
  <c r="E1849" i="2"/>
  <c r="H1849" i="2" s="1"/>
  <c r="E1850" i="2"/>
  <c r="H1850" i="2" s="1"/>
  <c r="E1851" i="2"/>
  <c r="H1851" i="2" s="1"/>
  <c r="E1852" i="2"/>
  <c r="H1852" i="2" s="1"/>
  <c r="E1853" i="2"/>
  <c r="H1853" i="2" s="1"/>
  <c r="E1854" i="2"/>
  <c r="H1854" i="2" s="1"/>
  <c r="E1855" i="2"/>
  <c r="H1855" i="2" s="1"/>
  <c r="E1856" i="2"/>
  <c r="H1856" i="2" s="1"/>
  <c r="E1857" i="2"/>
  <c r="H1857" i="2" s="1"/>
  <c r="E1858" i="2"/>
  <c r="H1858" i="2" s="1"/>
  <c r="E1859" i="2"/>
  <c r="H1859" i="2" s="1"/>
  <c r="E1860" i="2"/>
  <c r="H1860" i="2" s="1"/>
  <c r="E1861" i="2"/>
  <c r="H1861" i="2" s="1"/>
  <c r="E1862" i="2"/>
  <c r="H1862" i="2" s="1"/>
  <c r="E1863" i="2"/>
  <c r="H1863" i="2" s="1"/>
  <c r="E1864" i="2"/>
  <c r="H1864" i="2" s="1"/>
  <c r="E1865" i="2"/>
  <c r="H1865" i="2" s="1"/>
  <c r="E1866" i="2"/>
  <c r="H1866" i="2" s="1"/>
  <c r="E1867" i="2"/>
  <c r="H1867" i="2" s="1"/>
  <c r="E1868" i="2"/>
  <c r="H1868" i="2" s="1"/>
  <c r="E1869" i="2"/>
  <c r="H1869" i="2" s="1"/>
  <c r="E1870" i="2"/>
  <c r="H1870" i="2" s="1"/>
  <c r="E1871" i="2"/>
  <c r="H1871" i="2" s="1"/>
  <c r="E1872" i="2"/>
  <c r="H1872" i="2" s="1"/>
  <c r="E1873" i="2"/>
  <c r="H1873" i="2" s="1"/>
  <c r="E1874" i="2"/>
  <c r="H1874" i="2" s="1"/>
  <c r="E1875" i="2"/>
  <c r="H1875" i="2" s="1"/>
  <c r="E1876" i="2"/>
  <c r="H1876" i="2" s="1"/>
  <c r="E1877" i="2"/>
  <c r="H1877" i="2" s="1"/>
  <c r="E1878" i="2"/>
  <c r="H1878" i="2" s="1"/>
  <c r="E1879" i="2"/>
  <c r="H1879" i="2" s="1"/>
  <c r="E1880" i="2"/>
  <c r="H1880" i="2" s="1"/>
  <c r="E1881" i="2"/>
  <c r="H1881" i="2" s="1"/>
  <c r="E1882" i="2"/>
  <c r="H1882" i="2" s="1"/>
  <c r="E1883" i="2"/>
  <c r="H1883" i="2" s="1"/>
  <c r="E1884" i="2"/>
  <c r="H1884" i="2" s="1"/>
  <c r="E1885" i="2"/>
  <c r="H1885" i="2" s="1"/>
  <c r="E1886" i="2"/>
  <c r="H1886" i="2" s="1"/>
  <c r="E1887" i="2"/>
  <c r="H1887" i="2" s="1"/>
  <c r="E1888" i="2"/>
  <c r="H1888" i="2" s="1"/>
  <c r="E1889" i="2"/>
  <c r="H1889" i="2" s="1"/>
  <c r="E1890" i="2"/>
  <c r="H1890" i="2" s="1"/>
  <c r="E1891" i="2"/>
  <c r="H1891" i="2" s="1"/>
  <c r="E1892" i="2"/>
  <c r="H1892" i="2" s="1"/>
  <c r="E1893" i="2"/>
  <c r="H1893" i="2" s="1"/>
  <c r="E1894" i="2"/>
  <c r="H1894" i="2" s="1"/>
  <c r="E1895" i="2"/>
  <c r="H1895" i="2" s="1"/>
  <c r="E1896" i="2"/>
  <c r="H1896" i="2" s="1"/>
  <c r="E1897" i="2"/>
  <c r="H1897" i="2" s="1"/>
  <c r="E1898" i="2"/>
  <c r="H1898" i="2" s="1"/>
  <c r="E1899" i="2"/>
  <c r="H1899" i="2" s="1"/>
  <c r="E1900" i="2"/>
  <c r="H1900" i="2" s="1"/>
  <c r="E1901" i="2"/>
  <c r="H1901" i="2" s="1"/>
  <c r="E1902" i="2"/>
  <c r="H1902" i="2" s="1"/>
  <c r="E1903" i="2"/>
  <c r="H1903" i="2" s="1"/>
  <c r="E1904" i="2"/>
  <c r="H1904" i="2" s="1"/>
  <c r="E1905" i="2"/>
  <c r="H1905" i="2" s="1"/>
  <c r="E1906" i="2"/>
  <c r="H1906" i="2" s="1"/>
  <c r="E1907" i="2"/>
  <c r="H1907" i="2" s="1"/>
  <c r="E1908" i="2"/>
  <c r="H1908" i="2" s="1"/>
  <c r="E1909" i="2"/>
  <c r="H1909" i="2" s="1"/>
  <c r="E1910" i="2"/>
  <c r="H1910" i="2" s="1"/>
  <c r="E1911" i="2"/>
  <c r="H1911" i="2" s="1"/>
  <c r="E1912" i="2"/>
  <c r="H1912" i="2" s="1"/>
  <c r="E1913" i="2"/>
  <c r="H1913" i="2" s="1"/>
  <c r="E1914" i="2"/>
  <c r="H1914" i="2" s="1"/>
  <c r="E1915" i="2"/>
  <c r="H1915" i="2" s="1"/>
  <c r="E1916" i="2"/>
  <c r="H1916" i="2" s="1"/>
  <c r="E1917" i="2"/>
  <c r="H1917" i="2" s="1"/>
  <c r="E1918" i="2"/>
  <c r="H1918" i="2" s="1"/>
  <c r="E1919" i="2"/>
  <c r="H1919" i="2" s="1"/>
  <c r="E1920" i="2"/>
  <c r="H1920" i="2" s="1"/>
  <c r="E1921" i="2"/>
  <c r="H1921" i="2" s="1"/>
  <c r="E1922" i="2"/>
  <c r="E1923" i="2"/>
  <c r="H1923" i="2" s="1"/>
  <c r="E1924" i="2"/>
  <c r="H1924" i="2" s="1"/>
  <c r="E1925" i="2"/>
  <c r="E1926" i="2"/>
  <c r="H1926" i="2" s="1"/>
  <c r="E1927" i="2"/>
  <c r="H1927" i="2" s="1"/>
  <c r="E1928" i="2"/>
  <c r="H1928" i="2" s="1"/>
  <c r="E1929" i="2"/>
  <c r="H1929" i="2" s="1"/>
  <c r="E1930" i="2"/>
  <c r="H1930" i="2" s="1"/>
  <c r="E1931" i="2"/>
  <c r="H1931" i="2" s="1"/>
  <c r="E1932" i="2"/>
  <c r="H1932" i="2" s="1"/>
  <c r="E1933" i="2"/>
  <c r="H1933" i="2" s="1"/>
  <c r="E1934" i="2"/>
  <c r="H1934" i="2" s="1"/>
  <c r="E1935" i="2"/>
  <c r="H1935" i="2" s="1"/>
  <c r="E1936" i="2"/>
  <c r="H1936" i="2" s="1"/>
  <c r="E1937" i="2"/>
  <c r="H1937" i="2" s="1"/>
  <c r="E1938" i="2"/>
  <c r="H1938" i="2" s="1"/>
  <c r="E1939" i="2"/>
  <c r="H1939" i="2" s="1"/>
  <c r="E1940" i="2"/>
  <c r="H1940" i="2" s="1"/>
  <c r="E1941" i="2"/>
  <c r="H1941" i="2" s="1"/>
  <c r="E1942" i="2"/>
  <c r="H1942" i="2" s="1"/>
  <c r="E1943" i="2"/>
  <c r="H1943" i="2" s="1"/>
  <c r="E1944" i="2"/>
  <c r="H1944" i="2" s="1"/>
  <c r="E1945" i="2"/>
  <c r="H1945" i="2" s="1"/>
  <c r="E1946" i="2"/>
  <c r="H1946" i="2" s="1"/>
  <c r="E1947" i="2"/>
  <c r="H1947" i="2" s="1"/>
  <c r="E1948" i="2"/>
  <c r="H1948" i="2" s="1"/>
  <c r="E1949" i="2"/>
  <c r="H1949" i="2" s="1"/>
  <c r="E1950" i="2"/>
  <c r="H1950" i="2" s="1"/>
  <c r="E1951" i="2"/>
  <c r="H1951" i="2" s="1"/>
  <c r="E1952" i="2"/>
  <c r="H1952" i="2" s="1"/>
  <c r="E1953" i="2"/>
  <c r="H1953" i="2" s="1"/>
  <c r="E1954" i="2"/>
  <c r="H1954" i="2" s="1"/>
  <c r="E1955" i="2"/>
  <c r="H1955" i="2" s="1"/>
  <c r="E1956" i="2"/>
  <c r="H1956" i="2" s="1"/>
  <c r="E1957" i="2"/>
  <c r="H1957" i="2" s="1"/>
  <c r="E1958" i="2"/>
  <c r="H1958" i="2" s="1"/>
  <c r="E1959" i="2"/>
  <c r="H1959" i="2" s="1"/>
  <c r="E1960" i="2"/>
  <c r="H1960" i="2" s="1"/>
  <c r="E1961" i="2"/>
  <c r="H1961" i="2" s="1"/>
  <c r="E1962" i="2"/>
  <c r="H1962" i="2" s="1"/>
  <c r="E1963" i="2"/>
  <c r="H1963" i="2" s="1"/>
  <c r="E1964" i="2"/>
  <c r="H1964" i="2" s="1"/>
  <c r="E1965" i="2"/>
  <c r="H1965" i="2" s="1"/>
  <c r="E1966" i="2"/>
  <c r="H1966" i="2" s="1"/>
  <c r="E1967" i="2"/>
  <c r="H1967" i="2" s="1"/>
  <c r="E1968" i="2"/>
  <c r="H1968" i="2" s="1"/>
  <c r="E1969" i="2"/>
  <c r="H1969" i="2" s="1"/>
  <c r="E1970" i="2"/>
  <c r="H1970" i="2" s="1"/>
  <c r="E1971" i="2"/>
  <c r="H1971" i="2" s="1"/>
  <c r="E1972" i="2"/>
  <c r="H1972" i="2" s="1"/>
  <c r="E1973" i="2"/>
  <c r="H1973" i="2" s="1"/>
  <c r="E1974" i="2"/>
  <c r="H1974" i="2" s="1"/>
  <c r="E1975" i="2"/>
  <c r="H1975" i="2" s="1"/>
  <c r="E1976" i="2"/>
  <c r="H1976" i="2" s="1"/>
  <c r="E1977" i="2"/>
  <c r="H1977" i="2" s="1"/>
  <c r="E1978" i="2"/>
  <c r="H1978" i="2" s="1"/>
  <c r="E1979" i="2"/>
  <c r="H1979" i="2" s="1"/>
  <c r="E1980" i="2"/>
  <c r="H1980" i="2" s="1"/>
  <c r="E1981" i="2"/>
  <c r="H1981" i="2" s="1"/>
  <c r="E1982" i="2"/>
  <c r="H1982" i="2" s="1"/>
  <c r="E1983" i="2"/>
  <c r="H1983" i="2" s="1"/>
  <c r="E1984" i="2"/>
  <c r="H1984" i="2" s="1"/>
  <c r="E1985" i="2"/>
  <c r="H1985" i="2" s="1"/>
  <c r="E1986" i="2"/>
  <c r="H1986" i="2" s="1"/>
  <c r="E1987" i="2"/>
  <c r="H1987" i="2" s="1"/>
  <c r="E1988" i="2"/>
  <c r="H1988" i="2" s="1"/>
  <c r="E1989" i="2"/>
  <c r="H1989" i="2" s="1"/>
  <c r="E1990" i="2"/>
  <c r="H1990" i="2" s="1"/>
  <c r="E1991" i="2"/>
  <c r="H1991" i="2" s="1"/>
  <c r="E1992" i="2"/>
  <c r="H1992" i="2" s="1"/>
  <c r="E1993" i="2"/>
  <c r="H1993" i="2" s="1"/>
  <c r="E1994" i="2"/>
  <c r="H1994" i="2" s="1"/>
  <c r="E1995" i="2"/>
  <c r="H1995" i="2" s="1"/>
  <c r="E1996" i="2"/>
  <c r="H1996" i="2" s="1"/>
  <c r="E1997" i="2"/>
  <c r="H1997" i="2" s="1"/>
  <c r="E1998" i="2"/>
  <c r="H1998" i="2" s="1"/>
  <c r="E1999" i="2"/>
  <c r="H1999" i="2" s="1"/>
  <c r="E2000" i="2"/>
  <c r="H2000" i="2" s="1"/>
  <c r="E2001" i="2"/>
  <c r="H2001" i="2" s="1"/>
  <c r="E2002" i="2"/>
  <c r="H2002" i="2" s="1"/>
  <c r="E2003" i="2"/>
  <c r="H2003" i="2" s="1"/>
  <c r="E2004" i="2"/>
  <c r="H2004" i="2" s="1"/>
  <c r="E2005" i="2"/>
  <c r="E2006" i="2"/>
  <c r="H2006" i="2" s="1"/>
  <c r="E2007" i="2"/>
  <c r="H2007" i="2" s="1"/>
  <c r="E2008" i="2"/>
  <c r="H2008" i="2" s="1"/>
  <c r="E2009" i="2"/>
  <c r="H2009" i="2" s="1"/>
  <c r="E2010" i="2"/>
  <c r="H2010" i="2" s="1"/>
  <c r="E2011" i="2"/>
  <c r="G2011" i="2" s="1"/>
  <c r="E2012" i="2"/>
  <c r="H2012" i="2" s="1"/>
  <c r="E2013" i="2"/>
  <c r="H2013" i="2" s="1"/>
  <c r="E2014" i="2"/>
  <c r="H2014" i="2" s="1"/>
  <c r="E2015" i="2"/>
  <c r="H2015" i="2" s="1"/>
  <c r="E2016" i="2"/>
  <c r="H2016" i="2" s="1"/>
  <c r="E2017" i="2"/>
  <c r="H2017" i="2" s="1"/>
  <c r="E2018" i="2"/>
  <c r="H2018" i="2" s="1"/>
  <c r="E2019" i="2"/>
  <c r="H2019" i="2" s="1"/>
  <c r="E2020" i="2"/>
  <c r="H2020" i="2" s="1"/>
  <c r="E2021" i="2"/>
  <c r="H2021" i="2" s="1"/>
  <c r="E2022" i="2"/>
  <c r="H2022" i="2" s="1"/>
  <c r="E2023" i="2"/>
  <c r="H2023" i="2" s="1"/>
  <c r="E2024" i="2"/>
  <c r="H2024" i="2" s="1"/>
  <c r="E2025" i="2"/>
  <c r="H2025" i="2" s="1"/>
  <c r="E2026" i="2"/>
  <c r="H2026" i="2" s="1"/>
  <c r="E2027" i="2"/>
  <c r="H2027" i="2" s="1"/>
  <c r="E2028" i="2"/>
  <c r="H2028" i="2" s="1"/>
  <c r="E2029" i="2"/>
  <c r="H2029" i="2" s="1"/>
  <c r="E2030" i="2"/>
  <c r="H2030" i="2" s="1"/>
  <c r="E2031" i="2"/>
  <c r="H2031" i="2" s="1"/>
  <c r="E2032" i="2"/>
  <c r="H2032" i="2" s="1"/>
  <c r="E2033" i="2"/>
  <c r="H2033" i="2" s="1"/>
  <c r="E2034" i="2"/>
  <c r="H2034" i="2" s="1"/>
  <c r="E2035" i="2"/>
  <c r="H2035" i="2" s="1"/>
  <c r="E2036" i="2"/>
  <c r="H2036" i="2" s="1"/>
  <c r="E2037" i="2"/>
  <c r="H2037" i="2" s="1"/>
  <c r="E2038" i="2"/>
  <c r="H2038" i="2" s="1"/>
  <c r="E2039" i="2"/>
  <c r="H2039" i="2" s="1"/>
  <c r="E2040" i="2"/>
  <c r="H2040" i="2" s="1"/>
  <c r="E2041" i="2"/>
  <c r="H2041" i="2" s="1"/>
  <c r="E2042" i="2"/>
  <c r="H2042" i="2" s="1"/>
  <c r="E2043" i="2"/>
  <c r="H2043" i="2" s="1"/>
  <c r="E2044" i="2"/>
  <c r="H2044" i="2" s="1"/>
  <c r="E2045" i="2"/>
  <c r="H2045" i="2" s="1"/>
  <c r="E2046" i="2"/>
  <c r="H2046" i="2" s="1"/>
  <c r="E2047" i="2"/>
  <c r="H2047" i="2" s="1"/>
  <c r="E2048" i="2"/>
  <c r="H2048" i="2" s="1"/>
  <c r="E2049" i="2"/>
  <c r="H2049" i="2" s="1"/>
  <c r="E2050" i="2"/>
  <c r="H2050" i="2" s="1"/>
  <c r="E2051" i="2"/>
  <c r="H2051" i="2" s="1"/>
  <c r="E2052" i="2"/>
  <c r="H2052" i="2" s="1"/>
  <c r="E2053" i="2"/>
  <c r="H2053" i="2" s="1"/>
  <c r="E2054" i="2"/>
  <c r="H2054" i="2" s="1"/>
  <c r="E2055" i="2"/>
  <c r="H2055" i="2" s="1"/>
  <c r="E2056" i="2"/>
  <c r="H2056" i="2" s="1"/>
  <c r="E2057" i="2"/>
  <c r="H2057" i="2" s="1"/>
  <c r="E2058" i="2"/>
  <c r="H2058" i="2" s="1"/>
  <c r="E2059" i="2"/>
  <c r="H2059" i="2" s="1"/>
  <c r="E2060" i="2"/>
  <c r="H2060" i="2" s="1"/>
  <c r="E2061" i="2"/>
  <c r="H2061" i="2" s="1"/>
  <c r="E2062" i="2"/>
  <c r="H2062" i="2" s="1"/>
  <c r="E2063" i="2"/>
  <c r="H2063" i="2" s="1"/>
  <c r="E2064" i="2"/>
  <c r="H2064" i="2" s="1"/>
  <c r="E2065" i="2"/>
  <c r="H2065" i="2" s="1"/>
  <c r="E2066" i="2"/>
  <c r="H2066" i="2" s="1"/>
  <c r="E2067" i="2"/>
  <c r="H2067" i="2" s="1"/>
  <c r="E2068" i="2"/>
  <c r="H2068" i="2" s="1"/>
  <c r="E2069" i="2"/>
  <c r="H2069" i="2" s="1"/>
  <c r="E2070" i="2"/>
  <c r="H2070" i="2" s="1"/>
  <c r="E2071" i="2"/>
  <c r="H2071" i="2" s="1"/>
  <c r="E2072" i="2"/>
  <c r="H2072" i="2" s="1"/>
  <c r="E2073" i="2"/>
  <c r="H2073" i="2" s="1"/>
  <c r="E2074" i="2"/>
  <c r="H2074" i="2" s="1"/>
  <c r="E2075" i="2"/>
  <c r="H2075" i="2" s="1"/>
  <c r="E2076" i="2"/>
  <c r="H2076" i="2" s="1"/>
  <c r="E2077" i="2"/>
  <c r="H2077" i="2" s="1"/>
  <c r="E2078" i="2"/>
  <c r="H2078" i="2" s="1"/>
  <c r="E2079" i="2"/>
  <c r="E2080" i="2"/>
  <c r="H2080" i="2" s="1"/>
  <c r="E2081" i="2"/>
  <c r="E2082" i="2"/>
  <c r="H2082" i="2" s="1"/>
  <c r="E2083" i="2"/>
  <c r="H2083" i="2" s="1"/>
  <c r="E2084" i="2"/>
  <c r="H2084" i="2" s="1"/>
  <c r="E2085" i="2"/>
  <c r="H2085" i="2" s="1"/>
  <c r="E2086" i="2"/>
  <c r="H2086" i="2" s="1"/>
  <c r="E2087" i="2"/>
  <c r="H2087" i="2" s="1"/>
  <c r="E2088" i="2"/>
  <c r="H2088" i="2" s="1"/>
  <c r="E2089" i="2"/>
  <c r="H2089" i="2" s="1"/>
  <c r="E2090" i="2"/>
  <c r="H2090" i="2" s="1"/>
  <c r="E2091" i="2"/>
  <c r="H2091" i="2" s="1"/>
  <c r="E2092" i="2"/>
  <c r="H2092" i="2" s="1"/>
  <c r="E2093" i="2"/>
  <c r="H2093" i="2" s="1"/>
  <c r="E2094" i="2"/>
  <c r="H2094" i="2" s="1"/>
  <c r="E2095" i="2"/>
  <c r="H2095" i="2" s="1"/>
  <c r="E2096" i="2"/>
  <c r="H2096" i="2" s="1"/>
  <c r="E2097" i="2"/>
  <c r="H2097" i="2" s="1"/>
  <c r="E2098" i="2"/>
  <c r="H2098" i="2" s="1"/>
  <c r="E2099" i="2"/>
  <c r="H2099" i="2" s="1"/>
  <c r="E2100" i="2"/>
  <c r="H2100" i="2" s="1"/>
  <c r="E2101" i="2"/>
  <c r="H2101" i="2" s="1"/>
  <c r="E2102" i="2"/>
  <c r="H2102" i="2" s="1"/>
  <c r="E2103" i="2"/>
  <c r="H2103" i="2" s="1"/>
  <c r="E2104" i="2"/>
  <c r="H2104" i="2" s="1"/>
  <c r="E2105" i="2"/>
  <c r="H2105" i="2" s="1"/>
  <c r="E2106" i="2"/>
  <c r="H2106" i="2" s="1"/>
  <c r="E2107" i="2"/>
  <c r="H2107" i="2" s="1"/>
  <c r="E2108" i="2"/>
  <c r="H2108" i="2" s="1"/>
  <c r="E2109" i="2"/>
  <c r="H2109" i="2" s="1"/>
  <c r="E2110" i="2"/>
  <c r="H2110" i="2" s="1"/>
  <c r="E2111" i="2"/>
  <c r="E2112" i="2"/>
  <c r="H2112" i="2" s="1"/>
  <c r="E2113" i="2"/>
  <c r="E2114" i="2"/>
  <c r="H2114" i="2" s="1"/>
  <c r="E2115" i="2"/>
  <c r="H2115" i="2" s="1"/>
  <c r="E2116" i="2"/>
  <c r="H2116" i="2" s="1"/>
  <c r="E2117" i="2"/>
  <c r="H2117" i="2" s="1"/>
  <c r="E2118" i="2"/>
  <c r="H2118" i="2" s="1"/>
  <c r="E2119" i="2"/>
  <c r="H2119" i="2" s="1"/>
  <c r="E2120" i="2"/>
  <c r="H2120" i="2" s="1"/>
  <c r="E2121" i="2"/>
  <c r="H2121" i="2" s="1"/>
  <c r="E2122" i="2"/>
  <c r="H2122" i="2" s="1"/>
  <c r="E2123" i="2"/>
  <c r="H2123" i="2" s="1"/>
  <c r="E2124" i="2"/>
  <c r="H2124" i="2" s="1"/>
  <c r="E2125" i="2"/>
  <c r="H2125" i="2" s="1"/>
  <c r="E2126" i="2"/>
  <c r="H2126" i="2" s="1"/>
  <c r="E2127" i="2"/>
  <c r="H2127" i="2" s="1"/>
  <c r="E2128" i="2"/>
  <c r="H2128" i="2" s="1"/>
  <c r="E2129" i="2"/>
  <c r="H2129" i="2" s="1"/>
  <c r="E2130" i="2"/>
  <c r="H2130" i="2" s="1"/>
  <c r="E2131" i="2"/>
  <c r="H2131" i="2" s="1"/>
  <c r="E2132" i="2"/>
  <c r="H2132" i="2" s="1"/>
  <c r="E2133" i="2"/>
  <c r="H2133" i="2" s="1"/>
  <c r="E2134" i="2"/>
  <c r="H2134" i="2" s="1"/>
  <c r="E2135" i="2"/>
  <c r="H2135" i="2" s="1"/>
  <c r="E2136" i="2"/>
  <c r="H2136" i="2" s="1"/>
  <c r="E2137" i="2"/>
  <c r="H2137" i="2" s="1"/>
  <c r="E2138" i="2"/>
  <c r="H2138" i="2" s="1"/>
  <c r="E2139" i="2"/>
  <c r="H2139" i="2" s="1"/>
  <c r="E2140" i="2"/>
  <c r="H2140" i="2" s="1"/>
  <c r="E2141" i="2"/>
  <c r="H2141" i="2" s="1"/>
  <c r="E2142" i="2"/>
  <c r="H2142" i="2" s="1"/>
  <c r="E2143" i="2"/>
  <c r="F2143" i="2" s="1"/>
  <c r="E2144" i="2"/>
  <c r="H2144" i="2" s="1"/>
  <c r="E2145" i="2"/>
  <c r="E2146" i="2"/>
  <c r="H2146" i="2" s="1"/>
  <c r="E2147" i="2"/>
  <c r="H2147" i="2" s="1"/>
  <c r="E2148" i="2"/>
  <c r="H2148" i="2" s="1"/>
  <c r="E2149" i="2"/>
  <c r="H2149" i="2" s="1"/>
  <c r="E2150" i="2"/>
  <c r="H2150" i="2" s="1"/>
  <c r="E2151" i="2"/>
  <c r="H2151" i="2" s="1"/>
  <c r="E2152" i="2"/>
  <c r="H2152" i="2" s="1"/>
  <c r="E2153" i="2"/>
  <c r="H2153" i="2" s="1"/>
  <c r="E2154" i="2"/>
  <c r="H2154" i="2" s="1"/>
  <c r="E2155" i="2"/>
  <c r="H2155" i="2" s="1"/>
  <c r="E2156" i="2"/>
  <c r="H2156" i="2" s="1"/>
  <c r="E2157" i="2"/>
  <c r="H2157" i="2" s="1"/>
  <c r="E2158" i="2"/>
  <c r="H2158" i="2" s="1"/>
  <c r="E2159" i="2"/>
  <c r="H2159" i="2" s="1"/>
  <c r="E2160" i="2"/>
  <c r="H2160" i="2" s="1"/>
  <c r="E2161" i="2"/>
  <c r="H2161" i="2" s="1"/>
  <c r="E2162" i="2"/>
  <c r="H2162" i="2" s="1"/>
  <c r="E2163" i="2"/>
  <c r="H2163" i="2" s="1"/>
  <c r="E2164" i="2"/>
  <c r="H2164" i="2" s="1"/>
  <c r="E2165" i="2"/>
  <c r="H2165" i="2" s="1"/>
  <c r="E2166" i="2"/>
  <c r="H2166" i="2" s="1"/>
  <c r="E2167" i="2"/>
  <c r="H2167" i="2" s="1"/>
  <c r="E2168" i="2"/>
  <c r="H2168" i="2" s="1"/>
  <c r="E2169" i="2"/>
  <c r="H2169" i="2" s="1"/>
  <c r="E2170" i="2"/>
  <c r="H2170" i="2" s="1"/>
  <c r="E2171" i="2"/>
  <c r="H2171" i="2" s="1"/>
  <c r="E2172" i="2"/>
  <c r="H2172" i="2" s="1"/>
  <c r="E2173" i="2"/>
  <c r="H2173" i="2" s="1"/>
  <c r="E2174" i="2"/>
  <c r="H2174" i="2" s="1"/>
  <c r="E2175" i="2"/>
  <c r="E2176" i="2"/>
  <c r="H2176" i="2" s="1"/>
  <c r="E2177" i="2"/>
  <c r="E2178" i="2"/>
  <c r="H2178" i="2" s="1"/>
  <c r="E2179" i="2"/>
  <c r="H2179" i="2" s="1"/>
  <c r="E2180" i="2"/>
  <c r="H2180" i="2" s="1"/>
  <c r="E2181" i="2"/>
  <c r="H2181" i="2" s="1"/>
  <c r="E2182" i="2"/>
  <c r="H2182" i="2" s="1"/>
  <c r="E2183" i="2"/>
  <c r="H2183" i="2" s="1"/>
  <c r="E2184" i="2"/>
  <c r="H2184" i="2" s="1"/>
  <c r="E2185" i="2"/>
  <c r="H2185" i="2" s="1"/>
  <c r="E2186" i="2"/>
  <c r="H2186" i="2" s="1"/>
  <c r="E2187" i="2"/>
  <c r="H2187" i="2" s="1"/>
  <c r="E2188" i="2"/>
  <c r="H2188" i="2" s="1"/>
  <c r="E2189" i="2"/>
  <c r="H2189" i="2" s="1"/>
  <c r="E2190" i="2"/>
  <c r="H2190" i="2" s="1"/>
  <c r="E2191" i="2"/>
  <c r="H2191" i="2" s="1"/>
  <c r="E2192" i="2"/>
  <c r="H2192" i="2" s="1"/>
  <c r="E2193" i="2"/>
  <c r="H2193" i="2" s="1"/>
  <c r="E2194" i="2"/>
  <c r="H2194" i="2" s="1"/>
  <c r="E2195" i="2"/>
  <c r="H2195" i="2" s="1"/>
  <c r="E2196" i="2"/>
  <c r="H2196" i="2" s="1"/>
  <c r="E2197" i="2"/>
  <c r="H2197" i="2" s="1"/>
  <c r="E2198" i="2"/>
  <c r="H2198" i="2" s="1"/>
  <c r="E2199" i="2"/>
  <c r="H2199" i="2" s="1"/>
  <c r="E2200" i="2"/>
  <c r="H2200" i="2" s="1"/>
  <c r="E2201" i="2"/>
  <c r="H2201" i="2" s="1"/>
  <c r="E2202" i="2"/>
  <c r="H2202" i="2" s="1"/>
  <c r="E2203" i="2"/>
  <c r="H2203" i="2" s="1"/>
  <c r="E2204" i="2"/>
  <c r="H2204" i="2" s="1"/>
  <c r="E2205" i="2"/>
  <c r="H2205" i="2" s="1"/>
  <c r="E2206" i="2"/>
  <c r="H2206" i="2" s="1"/>
  <c r="E2207" i="2"/>
  <c r="E2208" i="2"/>
  <c r="H2208" i="2" s="1"/>
  <c r="E2209" i="2"/>
  <c r="E2210" i="2"/>
  <c r="H2210" i="2" s="1"/>
  <c r="E2211" i="2"/>
  <c r="H2211" i="2" s="1"/>
  <c r="E2212" i="2"/>
  <c r="H2212" i="2" s="1"/>
  <c r="E2213" i="2"/>
  <c r="H2213" i="2" s="1"/>
  <c r="E2214" i="2"/>
  <c r="H2214" i="2" s="1"/>
  <c r="E2215" i="2"/>
  <c r="H2215" i="2" s="1"/>
  <c r="E2216" i="2"/>
  <c r="H2216" i="2" s="1"/>
  <c r="E2217" i="2"/>
  <c r="H2217" i="2" s="1"/>
  <c r="E2218" i="2"/>
  <c r="H2218" i="2" s="1"/>
  <c r="E2219" i="2"/>
  <c r="H2219" i="2" s="1"/>
  <c r="E2220" i="2"/>
  <c r="H2220" i="2" s="1"/>
  <c r="E2221" i="2"/>
  <c r="H2221" i="2" s="1"/>
  <c r="E2222" i="2"/>
  <c r="H2222" i="2" s="1"/>
  <c r="E2223" i="2"/>
  <c r="H2223" i="2" s="1"/>
  <c r="E2224" i="2"/>
  <c r="H2224" i="2" s="1"/>
  <c r="E2225" i="2"/>
  <c r="H2225" i="2" s="1"/>
  <c r="E2226" i="2"/>
  <c r="H2226" i="2" s="1"/>
  <c r="E2227" i="2"/>
  <c r="H2227" i="2" s="1"/>
  <c r="E2228" i="2"/>
  <c r="H2228" i="2" s="1"/>
  <c r="E2229" i="2"/>
  <c r="H2229" i="2" s="1"/>
  <c r="E2230" i="2"/>
  <c r="H2230" i="2" s="1"/>
  <c r="E2231" i="2"/>
  <c r="H2231" i="2" s="1"/>
  <c r="E2232" i="2"/>
  <c r="H2232" i="2" s="1"/>
  <c r="E2233" i="2"/>
  <c r="H2233" i="2" s="1"/>
  <c r="E2234" i="2"/>
  <c r="H2234" i="2" s="1"/>
  <c r="E2235" i="2"/>
  <c r="H2235" i="2" s="1"/>
  <c r="E2236" i="2"/>
  <c r="H2236" i="2" s="1"/>
  <c r="E2237" i="2"/>
  <c r="H2237" i="2" s="1"/>
  <c r="E2238" i="2"/>
  <c r="H2238" i="2" s="1"/>
  <c r="E2239" i="2"/>
  <c r="E2240" i="2"/>
  <c r="H2240" i="2" s="1"/>
  <c r="E2241" i="2"/>
  <c r="E2242" i="2"/>
  <c r="H2242" i="2" s="1"/>
  <c r="E2243" i="2"/>
  <c r="H2243" i="2" s="1"/>
  <c r="E2244" i="2"/>
  <c r="H2244" i="2" s="1"/>
  <c r="E2245" i="2"/>
  <c r="H2245" i="2" s="1"/>
  <c r="E2246" i="2"/>
  <c r="H2246" i="2" s="1"/>
  <c r="E2247" i="2"/>
  <c r="H2247" i="2" s="1"/>
  <c r="E2248" i="2"/>
  <c r="H2248" i="2" s="1"/>
  <c r="E2249" i="2"/>
  <c r="H2249" i="2" s="1"/>
  <c r="E2250" i="2"/>
  <c r="H2250" i="2" s="1"/>
  <c r="E2251" i="2"/>
  <c r="H2251" i="2" s="1"/>
  <c r="E2252" i="2"/>
  <c r="H2252" i="2" s="1"/>
  <c r="E2253" i="2"/>
  <c r="H2253" i="2" s="1"/>
  <c r="E2254" i="2"/>
  <c r="H2254" i="2" s="1"/>
  <c r="E2255" i="2"/>
  <c r="H2255" i="2" s="1"/>
  <c r="E2256" i="2"/>
  <c r="H2256" i="2" s="1"/>
  <c r="E2257" i="2"/>
  <c r="H2257" i="2" s="1"/>
  <c r="E2258" i="2"/>
  <c r="H2258" i="2" s="1"/>
  <c r="E2259" i="2"/>
  <c r="H2259" i="2" s="1"/>
  <c r="E2260" i="2"/>
  <c r="H2260" i="2" s="1"/>
  <c r="E2261" i="2"/>
  <c r="H2261" i="2" s="1"/>
  <c r="E2262" i="2"/>
  <c r="H2262" i="2" s="1"/>
  <c r="E2263" i="2"/>
  <c r="H2263" i="2" s="1"/>
  <c r="E2264" i="2"/>
  <c r="H2264" i="2" s="1"/>
  <c r="E2265" i="2"/>
  <c r="H2265" i="2" s="1"/>
  <c r="E2266" i="2"/>
  <c r="H2266" i="2" s="1"/>
  <c r="E2267" i="2"/>
  <c r="H2267" i="2" s="1"/>
  <c r="E2268" i="2"/>
  <c r="H2268" i="2" s="1"/>
  <c r="E2269" i="2"/>
  <c r="H2269" i="2" s="1"/>
  <c r="E2270" i="2"/>
  <c r="H2270" i="2" s="1"/>
  <c r="E2271" i="2"/>
  <c r="F2271" i="2" s="1"/>
  <c r="E2272" i="2"/>
  <c r="H2272" i="2" s="1"/>
  <c r="E2273" i="2"/>
  <c r="E2274" i="2"/>
  <c r="H2274" i="2" s="1"/>
  <c r="E2275" i="2"/>
  <c r="H2275" i="2" s="1"/>
  <c r="E2276" i="2"/>
  <c r="H2276" i="2" s="1"/>
  <c r="E2277" i="2"/>
  <c r="H2277" i="2" s="1"/>
  <c r="E2278" i="2"/>
  <c r="H2278" i="2" s="1"/>
  <c r="E2279" i="2"/>
  <c r="H2279" i="2" s="1"/>
  <c r="E2280" i="2"/>
  <c r="H2280" i="2" s="1"/>
  <c r="E2281" i="2"/>
  <c r="H2281" i="2" s="1"/>
  <c r="E2282" i="2"/>
  <c r="H2282" i="2" s="1"/>
  <c r="E2283" i="2"/>
  <c r="H2283" i="2" s="1"/>
  <c r="E2284" i="2"/>
  <c r="H2284" i="2" s="1"/>
  <c r="E2285" i="2"/>
  <c r="H2285" i="2" s="1"/>
  <c r="E2286" i="2"/>
  <c r="H2286" i="2" s="1"/>
  <c r="E2287" i="2"/>
  <c r="H2287" i="2" s="1"/>
  <c r="E2288" i="2"/>
  <c r="H2288" i="2" s="1"/>
  <c r="E2289" i="2"/>
  <c r="H2289" i="2" s="1"/>
  <c r="E2290" i="2"/>
  <c r="H2290" i="2" s="1"/>
  <c r="E2291" i="2"/>
  <c r="H2291" i="2" s="1"/>
  <c r="E2292" i="2"/>
  <c r="H2292" i="2" s="1"/>
  <c r="E2293" i="2"/>
  <c r="H2293" i="2" s="1"/>
  <c r="E2294" i="2"/>
  <c r="H2294" i="2" s="1"/>
  <c r="E2295" i="2"/>
  <c r="H2295" i="2" s="1"/>
  <c r="E2296" i="2"/>
  <c r="H2296" i="2" s="1"/>
  <c r="E2297" i="2"/>
  <c r="H2297" i="2" s="1"/>
  <c r="E2298" i="2"/>
  <c r="H2298" i="2" s="1"/>
  <c r="E2299" i="2"/>
  <c r="H2299" i="2" s="1"/>
  <c r="E2300" i="2"/>
  <c r="H2300" i="2" s="1"/>
  <c r="E2301" i="2"/>
  <c r="H2301" i="2" s="1"/>
  <c r="E2302" i="2"/>
  <c r="H2302" i="2" s="1"/>
  <c r="E2303" i="2"/>
  <c r="E2304" i="2"/>
  <c r="H2304" i="2" s="1"/>
  <c r="E2305" i="2"/>
  <c r="E2306" i="2"/>
  <c r="H2306" i="2" s="1"/>
  <c r="E2307" i="2"/>
  <c r="H2307" i="2" s="1"/>
  <c r="E2308" i="2"/>
  <c r="H2308" i="2" s="1"/>
  <c r="E2309" i="2"/>
  <c r="H2309" i="2" s="1"/>
  <c r="E2310" i="2"/>
  <c r="H2310" i="2" s="1"/>
  <c r="E2311" i="2"/>
  <c r="H2311" i="2" s="1"/>
  <c r="E2312" i="2"/>
  <c r="H2312" i="2" s="1"/>
  <c r="E2313" i="2"/>
  <c r="H2313" i="2" s="1"/>
  <c r="E2314" i="2"/>
  <c r="H2314" i="2" s="1"/>
  <c r="E2315" i="2"/>
  <c r="H2315" i="2" s="1"/>
  <c r="E2316" i="2"/>
  <c r="H2316" i="2" s="1"/>
  <c r="E2317" i="2"/>
  <c r="H2317" i="2" s="1"/>
  <c r="E2318" i="2"/>
  <c r="H2318" i="2" s="1"/>
  <c r="E2319" i="2"/>
  <c r="H2319" i="2" s="1"/>
  <c r="E2320" i="2"/>
  <c r="H2320" i="2" s="1"/>
  <c r="E2321" i="2"/>
  <c r="H2321" i="2" s="1"/>
  <c r="E2322" i="2"/>
  <c r="H2322" i="2" s="1"/>
  <c r="E2323" i="2"/>
  <c r="H2323" i="2" s="1"/>
  <c r="E2324" i="2"/>
  <c r="H2324" i="2" s="1"/>
  <c r="E2325" i="2"/>
  <c r="H2325" i="2" s="1"/>
  <c r="E2326" i="2"/>
  <c r="H2326" i="2" s="1"/>
  <c r="E2327" i="2"/>
  <c r="H2327" i="2" s="1"/>
  <c r="E2328" i="2"/>
  <c r="H2328" i="2" s="1"/>
  <c r="E2329" i="2"/>
  <c r="H2329" i="2" s="1"/>
  <c r="E2330" i="2"/>
  <c r="H2330" i="2" s="1"/>
  <c r="E2331" i="2"/>
  <c r="H2331" i="2" s="1"/>
  <c r="E2332" i="2"/>
  <c r="H2332" i="2" s="1"/>
  <c r="E2333" i="2"/>
  <c r="H2333" i="2" s="1"/>
  <c r="E2334" i="2"/>
  <c r="H2334" i="2" s="1"/>
  <c r="E2335" i="2"/>
  <c r="E2336" i="2"/>
  <c r="H2336" i="2" s="1"/>
  <c r="E2337" i="2"/>
  <c r="E2338" i="2"/>
  <c r="H2338" i="2" s="1"/>
  <c r="E2339" i="2"/>
  <c r="H2339" i="2" s="1"/>
  <c r="E2340" i="2"/>
  <c r="H2340" i="2" s="1"/>
  <c r="E2341" i="2"/>
  <c r="H2341" i="2" s="1"/>
  <c r="E2342" i="2"/>
  <c r="H2342" i="2" s="1"/>
  <c r="E2343" i="2"/>
  <c r="H2343" i="2" s="1"/>
  <c r="E2344" i="2"/>
  <c r="H2344" i="2" s="1"/>
  <c r="E2345" i="2"/>
  <c r="H2345" i="2" s="1"/>
  <c r="E2346" i="2"/>
  <c r="H2346" i="2" s="1"/>
  <c r="E2347" i="2"/>
  <c r="H2347" i="2" s="1"/>
  <c r="E2348" i="2"/>
  <c r="H2348" i="2" s="1"/>
  <c r="E2349" i="2"/>
  <c r="H2349" i="2" s="1"/>
  <c r="E2350" i="2"/>
  <c r="H2350" i="2" s="1"/>
  <c r="E2351" i="2"/>
  <c r="H2351" i="2" s="1"/>
  <c r="E2352" i="2"/>
  <c r="H2352" i="2" s="1"/>
  <c r="E2353" i="2"/>
  <c r="H2353" i="2" s="1"/>
  <c r="E2354" i="2"/>
  <c r="H2354" i="2" s="1"/>
  <c r="E2355" i="2"/>
  <c r="H2355" i="2" s="1"/>
  <c r="E2356" i="2"/>
  <c r="H2356" i="2" s="1"/>
  <c r="E2357" i="2"/>
  <c r="H2357" i="2" s="1"/>
  <c r="E2358" i="2"/>
  <c r="H2358" i="2" s="1"/>
  <c r="E2359" i="2"/>
  <c r="H2359" i="2" s="1"/>
  <c r="E2360" i="2"/>
  <c r="H2360" i="2" s="1"/>
  <c r="E2361" i="2"/>
  <c r="H2361" i="2" s="1"/>
  <c r="E2362" i="2"/>
  <c r="H2362" i="2" s="1"/>
  <c r="E2363" i="2"/>
  <c r="H2363" i="2" s="1"/>
  <c r="E2364" i="2"/>
  <c r="H2364" i="2" s="1"/>
  <c r="E2365" i="2"/>
  <c r="H2365" i="2" s="1"/>
  <c r="E2366" i="2"/>
  <c r="H2366" i="2" s="1"/>
  <c r="E2367" i="2"/>
  <c r="E2368" i="2"/>
  <c r="H2368" i="2" s="1"/>
  <c r="E2369" i="2"/>
  <c r="E2370" i="2"/>
  <c r="H2370" i="2" s="1"/>
  <c r="E2371" i="2"/>
  <c r="H2371" i="2" s="1"/>
  <c r="E2372" i="2"/>
  <c r="H2372" i="2" s="1"/>
  <c r="E2373" i="2"/>
  <c r="H2373" i="2" s="1"/>
  <c r="E2374" i="2"/>
  <c r="H2374" i="2" s="1"/>
  <c r="E2375" i="2"/>
  <c r="H2375" i="2" s="1"/>
  <c r="E2376" i="2"/>
  <c r="H2376" i="2" s="1"/>
  <c r="E2377" i="2"/>
  <c r="H2377" i="2" s="1"/>
  <c r="E2378" i="2"/>
  <c r="H2378" i="2" s="1"/>
  <c r="E2379" i="2"/>
  <c r="H2379" i="2" s="1"/>
  <c r="E2380" i="2"/>
  <c r="H2380" i="2" s="1"/>
  <c r="E2381" i="2"/>
  <c r="H2381" i="2" s="1"/>
  <c r="E2382" i="2"/>
  <c r="H2382" i="2" s="1"/>
  <c r="E2383" i="2"/>
  <c r="H2383" i="2" s="1"/>
  <c r="E2384" i="2"/>
  <c r="H2384" i="2" s="1"/>
  <c r="E2385" i="2"/>
  <c r="H2385" i="2" s="1"/>
  <c r="E2386" i="2"/>
  <c r="H2386" i="2" s="1"/>
  <c r="E2387" i="2"/>
  <c r="H2387" i="2" s="1"/>
  <c r="E2388" i="2"/>
  <c r="H2388" i="2" s="1"/>
  <c r="E2389" i="2"/>
  <c r="H2389" i="2" s="1"/>
  <c r="E2390" i="2"/>
  <c r="H2390" i="2" s="1"/>
  <c r="E2391" i="2"/>
  <c r="H2391" i="2" s="1"/>
  <c r="E2392" i="2"/>
  <c r="H2392" i="2" s="1"/>
  <c r="E2393" i="2"/>
  <c r="H2393" i="2" s="1"/>
  <c r="E2394" i="2"/>
  <c r="H2394" i="2" s="1"/>
  <c r="E2395" i="2"/>
  <c r="H2395" i="2" s="1"/>
  <c r="E2396" i="2"/>
  <c r="H2396" i="2" s="1"/>
  <c r="E2397" i="2"/>
  <c r="H2397" i="2" s="1"/>
  <c r="E2398" i="2"/>
  <c r="H2398" i="2" s="1"/>
  <c r="E2399" i="2"/>
  <c r="F2399" i="2" s="1"/>
  <c r="E2400" i="2"/>
  <c r="H2400" i="2" s="1"/>
  <c r="E2401" i="2"/>
  <c r="E2402" i="2"/>
  <c r="H2402" i="2" s="1"/>
  <c r="E2403" i="2"/>
  <c r="H2403" i="2" s="1"/>
  <c r="E2404" i="2"/>
  <c r="H2404" i="2" s="1"/>
  <c r="E2405" i="2"/>
  <c r="H2405" i="2" s="1"/>
  <c r="E2406" i="2"/>
  <c r="H2406" i="2" s="1"/>
  <c r="E2407" i="2"/>
  <c r="H2407" i="2" s="1"/>
  <c r="E2408" i="2"/>
  <c r="H2408" i="2" s="1"/>
  <c r="E2409" i="2"/>
  <c r="H2409" i="2" s="1"/>
  <c r="E2410" i="2"/>
  <c r="H2410" i="2" s="1"/>
  <c r="E2411" i="2"/>
  <c r="H2411" i="2" s="1"/>
  <c r="E2412" i="2"/>
  <c r="H2412" i="2" s="1"/>
  <c r="E2413" i="2"/>
  <c r="H2413" i="2" s="1"/>
  <c r="E2414" i="2"/>
  <c r="H2414" i="2" s="1"/>
  <c r="E2415" i="2"/>
  <c r="H2415" i="2" s="1"/>
  <c r="E2416" i="2"/>
  <c r="H2416" i="2" s="1"/>
  <c r="E2417" i="2"/>
  <c r="H2417" i="2" s="1"/>
  <c r="E2418" i="2"/>
  <c r="H2418" i="2" s="1"/>
  <c r="E2419" i="2"/>
  <c r="H2419" i="2" s="1"/>
  <c r="E2420" i="2"/>
  <c r="H2420" i="2" s="1"/>
  <c r="E2421" i="2"/>
  <c r="H2421" i="2" s="1"/>
  <c r="E2422" i="2"/>
  <c r="H2422" i="2" s="1"/>
  <c r="E2423" i="2"/>
  <c r="H2423" i="2" s="1"/>
  <c r="E2424" i="2"/>
  <c r="H2424" i="2" s="1"/>
  <c r="E2425" i="2"/>
  <c r="H2425" i="2" s="1"/>
  <c r="E2426" i="2"/>
  <c r="H2426" i="2" s="1"/>
  <c r="E2427" i="2"/>
  <c r="H2427" i="2" s="1"/>
  <c r="E2428" i="2"/>
  <c r="H2428" i="2" s="1"/>
  <c r="E2429" i="2"/>
  <c r="H2429" i="2" s="1"/>
  <c r="E2430" i="2"/>
  <c r="H2430" i="2" s="1"/>
  <c r="E2431" i="2"/>
  <c r="E2432" i="2"/>
  <c r="H2432" i="2" s="1"/>
  <c r="E2433" i="2"/>
  <c r="E2434" i="2"/>
  <c r="H2434" i="2" s="1"/>
  <c r="E2435" i="2"/>
  <c r="H2435" i="2" s="1"/>
  <c r="E2436" i="2"/>
  <c r="H2436" i="2" s="1"/>
  <c r="E2437" i="2"/>
  <c r="H2437" i="2" s="1"/>
  <c r="E2438" i="2"/>
  <c r="H2438" i="2" s="1"/>
  <c r="E2439" i="2"/>
  <c r="H2439" i="2" s="1"/>
  <c r="E2440" i="2"/>
  <c r="H2440" i="2" s="1"/>
  <c r="E2441" i="2"/>
  <c r="H2441" i="2" s="1"/>
  <c r="E2442" i="2"/>
  <c r="H2442" i="2" s="1"/>
  <c r="E2443" i="2"/>
  <c r="H2443" i="2" s="1"/>
  <c r="E2444" i="2"/>
  <c r="H2444" i="2" s="1"/>
  <c r="E2445" i="2"/>
  <c r="H2445" i="2" s="1"/>
  <c r="E2446" i="2"/>
  <c r="H2446" i="2" s="1"/>
  <c r="E2447" i="2"/>
  <c r="H2447" i="2" s="1"/>
  <c r="E2448" i="2"/>
  <c r="H2448" i="2" s="1"/>
  <c r="E2449" i="2"/>
  <c r="H2449" i="2" s="1"/>
  <c r="E2450" i="2"/>
  <c r="H2450" i="2" s="1"/>
  <c r="E2451" i="2"/>
  <c r="H2451" i="2" s="1"/>
  <c r="E2452" i="2"/>
  <c r="H2452" i="2" s="1"/>
  <c r="E2453" i="2"/>
  <c r="H2453" i="2" s="1"/>
  <c r="E2454" i="2"/>
  <c r="H2454" i="2" s="1"/>
  <c r="E2455" i="2"/>
  <c r="H2455" i="2" s="1"/>
  <c r="E2456" i="2"/>
  <c r="H2456" i="2" s="1"/>
  <c r="E2457" i="2"/>
  <c r="H2457" i="2" s="1"/>
  <c r="E2458" i="2"/>
  <c r="H2458" i="2" s="1"/>
  <c r="E2459" i="2"/>
  <c r="H2459" i="2" s="1"/>
  <c r="E2460" i="2"/>
  <c r="H2460" i="2" s="1"/>
  <c r="E2461" i="2"/>
  <c r="H2461" i="2" s="1"/>
  <c r="E2462" i="2"/>
  <c r="H2462" i="2" s="1"/>
  <c r="E2463" i="2"/>
  <c r="E2464" i="2"/>
  <c r="H2464" i="2" s="1"/>
  <c r="E2465" i="2"/>
  <c r="E2466" i="2"/>
  <c r="H2466" i="2" s="1"/>
  <c r="E2467" i="2"/>
  <c r="H2467" i="2" s="1"/>
  <c r="E2468" i="2"/>
  <c r="H2468" i="2" s="1"/>
  <c r="E2469" i="2"/>
  <c r="H2469" i="2" s="1"/>
  <c r="E2470" i="2"/>
  <c r="H2470" i="2" s="1"/>
  <c r="E2471" i="2"/>
  <c r="H2471" i="2" s="1"/>
  <c r="E2472" i="2"/>
  <c r="H2472" i="2" s="1"/>
  <c r="E2473" i="2"/>
  <c r="H2473" i="2" s="1"/>
  <c r="E2474" i="2"/>
  <c r="H2474" i="2" s="1"/>
  <c r="E2475" i="2"/>
  <c r="H2475" i="2" s="1"/>
  <c r="E2476" i="2"/>
  <c r="H2476" i="2" s="1"/>
  <c r="E2477" i="2"/>
  <c r="H2477" i="2" s="1"/>
  <c r="E2478" i="2"/>
  <c r="H2478" i="2" s="1"/>
  <c r="E2479" i="2"/>
  <c r="H2479" i="2" s="1"/>
  <c r="E2480" i="2"/>
  <c r="H2480" i="2" s="1"/>
  <c r="E2481" i="2"/>
  <c r="H2481" i="2" s="1"/>
  <c r="E2482" i="2"/>
  <c r="H2482" i="2" s="1"/>
  <c r="E2483" i="2"/>
  <c r="H2483" i="2" s="1"/>
  <c r="E2484" i="2"/>
  <c r="H2484" i="2" s="1"/>
  <c r="E2485" i="2"/>
  <c r="H2485" i="2" s="1"/>
  <c r="E2486" i="2"/>
  <c r="H2486" i="2" s="1"/>
  <c r="E2487" i="2"/>
  <c r="H2487" i="2" s="1"/>
  <c r="E2488" i="2"/>
  <c r="H2488" i="2" s="1"/>
  <c r="E2489" i="2"/>
  <c r="H2489" i="2" s="1"/>
  <c r="E2490" i="2"/>
  <c r="H2490" i="2" s="1"/>
  <c r="E2491" i="2"/>
  <c r="H2491" i="2" s="1"/>
  <c r="E2492" i="2"/>
  <c r="H2492" i="2" s="1"/>
  <c r="E2493" i="2"/>
  <c r="H2493" i="2" s="1"/>
  <c r="E2494" i="2"/>
  <c r="H2494" i="2" s="1"/>
  <c r="E2495" i="2"/>
  <c r="E2496" i="2"/>
  <c r="H2496" i="2" s="1"/>
  <c r="E2497" i="2"/>
  <c r="E2498" i="2"/>
  <c r="H2498" i="2" s="1"/>
  <c r="E2499" i="2"/>
  <c r="H2499" i="2" s="1"/>
  <c r="E2500" i="2"/>
  <c r="H2500" i="2" s="1"/>
  <c r="E2501" i="2"/>
  <c r="H2501" i="2" s="1"/>
  <c r="E2502" i="2"/>
  <c r="H2502" i="2" s="1"/>
  <c r="E2503" i="2"/>
  <c r="H2503" i="2" s="1"/>
  <c r="E2504" i="2"/>
  <c r="H2504" i="2" s="1"/>
  <c r="E2505" i="2"/>
  <c r="H2505" i="2" s="1"/>
  <c r="E2506" i="2"/>
  <c r="H2506" i="2" s="1"/>
  <c r="E2507" i="2"/>
  <c r="H2507" i="2" s="1"/>
  <c r="E2508" i="2"/>
  <c r="H2508" i="2" s="1"/>
  <c r="E2509" i="2"/>
  <c r="H2509" i="2" s="1"/>
  <c r="E2510" i="2"/>
  <c r="H2510" i="2" s="1"/>
  <c r="E2511" i="2"/>
  <c r="H2511" i="2" s="1"/>
  <c r="E2512" i="2"/>
  <c r="H2512" i="2" s="1"/>
  <c r="E2513" i="2"/>
  <c r="H2513" i="2" s="1"/>
  <c r="E2514" i="2"/>
  <c r="H2514" i="2" s="1"/>
  <c r="E2515" i="2"/>
  <c r="H2515" i="2" s="1"/>
  <c r="E2516" i="2"/>
  <c r="H2516" i="2" s="1"/>
  <c r="E2517" i="2"/>
  <c r="H2517" i="2" s="1"/>
  <c r="E2518" i="2"/>
  <c r="H2518" i="2" s="1"/>
  <c r="E2519" i="2"/>
  <c r="H2519" i="2" s="1"/>
  <c r="E2520" i="2"/>
  <c r="H2520" i="2" s="1"/>
  <c r="E2521" i="2"/>
  <c r="H2521" i="2" s="1"/>
  <c r="E2522" i="2"/>
  <c r="H2522" i="2" s="1"/>
  <c r="E2523" i="2"/>
  <c r="H2523" i="2" s="1"/>
  <c r="E2524" i="2"/>
  <c r="H2524" i="2" s="1"/>
  <c r="E2525" i="2"/>
  <c r="H2525" i="2" s="1"/>
  <c r="E2526" i="2"/>
  <c r="H2526" i="2" s="1"/>
  <c r="E2527" i="2"/>
  <c r="E2528" i="2"/>
  <c r="H2528" i="2" s="1"/>
  <c r="E2529" i="2"/>
  <c r="E2530" i="2"/>
  <c r="H2530" i="2" s="1"/>
  <c r="E2531" i="2"/>
  <c r="H2531" i="2" s="1"/>
  <c r="E2532" i="2"/>
  <c r="H2532" i="2" s="1"/>
  <c r="E2533" i="2"/>
  <c r="H2533" i="2" s="1"/>
  <c r="E2534" i="2"/>
  <c r="H2534" i="2" s="1"/>
  <c r="E2535" i="2"/>
  <c r="H2535" i="2" s="1"/>
  <c r="E2536" i="2"/>
  <c r="H2536" i="2" s="1"/>
  <c r="E2537" i="2"/>
  <c r="H2537" i="2" s="1"/>
  <c r="E2538" i="2"/>
  <c r="H2538" i="2" s="1"/>
  <c r="E2539" i="2"/>
  <c r="H2539" i="2" s="1"/>
  <c r="E2540" i="2"/>
  <c r="H2540" i="2" s="1"/>
  <c r="E2541" i="2"/>
  <c r="H2541" i="2" s="1"/>
  <c r="E2542" i="2"/>
  <c r="H2542" i="2" s="1"/>
  <c r="E2543" i="2"/>
  <c r="H2543" i="2" s="1"/>
  <c r="E2544" i="2"/>
  <c r="H2544" i="2" s="1"/>
  <c r="E2545" i="2"/>
  <c r="H2545" i="2" s="1"/>
  <c r="E2546" i="2"/>
  <c r="H2546" i="2" s="1"/>
  <c r="E2547" i="2"/>
  <c r="H2547" i="2" s="1"/>
  <c r="E2548" i="2"/>
  <c r="H2548" i="2" s="1"/>
  <c r="E2549" i="2"/>
  <c r="H2549" i="2" s="1"/>
  <c r="E2550" i="2"/>
  <c r="H2550" i="2" s="1"/>
  <c r="E2551" i="2"/>
  <c r="H2551" i="2" s="1"/>
  <c r="E2552" i="2"/>
  <c r="H2552" i="2" s="1"/>
  <c r="E2553" i="2"/>
  <c r="H2553" i="2" s="1"/>
  <c r="E2554" i="2"/>
  <c r="H2554" i="2" s="1"/>
  <c r="E2555" i="2"/>
  <c r="H2555" i="2" s="1"/>
  <c r="E2556" i="2"/>
  <c r="H2556" i="2" s="1"/>
  <c r="E2557" i="2"/>
  <c r="H2557" i="2" s="1"/>
  <c r="E2558" i="2"/>
  <c r="H2558" i="2" s="1"/>
  <c r="E2559" i="2"/>
  <c r="E2560" i="2"/>
  <c r="H2560" i="2" s="1"/>
  <c r="E2561" i="2"/>
  <c r="E2562" i="2"/>
  <c r="H2562" i="2" s="1"/>
  <c r="E2563" i="2"/>
  <c r="H2563" i="2" s="1"/>
  <c r="E2564" i="2"/>
  <c r="H2564" i="2" s="1"/>
  <c r="E2565" i="2"/>
  <c r="H2565" i="2" s="1"/>
  <c r="E2566" i="2"/>
  <c r="H2566" i="2" s="1"/>
  <c r="E2567" i="2"/>
  <c r="H2567" i="2" s="1"/>
  <c r="E2568" i="2"/>
  <c r="H2568" i="2" s="1"/>
  <c r="E2569" i="2"/>
  <c r="H2569" i="2" s="1"/>
  <c r="E2570" i="2"/>
  <c r="H2570" i="2" s="1"/>
  <c r="E2571" i="2"/>
  <c r="H2571" i="2" s="1"/>
  <c r="E2572" i="2"/>
  <c r="H2572" i="2" s="1"/>
  <c r="E2573" i="2"/>
  <c r="H2573" i="2" s="1"/>
  <c r="E2574" i="2"/>
  <c r="H2574" i="2" s="1"/>
  <c r="E2575" i="2"/>
  <c r="H2575" i="2" s="1"/>
  <c r="E2576" i="2"/>
  <c r="H2576" i="2" s="1"/>
  <c r="E2577" i="2"/>
  <c r="H2577" i="2" s="1"/>
  <c r="E2578" i="2"/>
  <c r="H2578" i="2" s="1"/>
  <c r="E2579" i="2"/>
  <c r="H2579" i="2" s="1"/>
  <c r="E2580" i="2"/>
  <c r="H2580" i="2" s="1"/>
  <c r="E2581" i="2"/>
  <c r="H2581" i="2" s="1"/>
  <c r="E2582" i="2"/>
  <c r="H2582" i="2" s="1"/>
  <c r="E2583" i="2"/>
  <c r="H2583" i="2" s="1"/>
  <c r="E2584" i="2"/>
  <c r="H2584" i="2" s="1"/>
  <c r="E2585" i="2"/>
  <c r="H2585" i="2" s="1"/>
  <c r="E2586" i="2"/>
  <c r="H2586" i="2" s="1"/>
  <c r="E2587" i="2"/>
  <c r="H2587" i="2" s="1"/>
  <c r="E2588" i="2"/>
  <c r="H2588" i="2" s="1"/>
  <c r="E2589" i="2"/>
  <c r="H2589" i="2" s="1"/>
  <c r="E2590" i="2"/>
  <c r="H2590" i="2" s="1"/>
  <c r="E2591" i="2"/>
  <c r="E2592" i="2"/>
  <c r="H2592" i="2" s="1"/>
  <c r="E2593" i="2"/>
  <c r="E2594" i="2"/>
  <c r="H2594" i="2" s="1"/>
  <c r="E2595" i="2"/>
  <c r="H2595" i="2" s="1"/>
  <c r="E2596" i="2"/>
  <c r="H2596" i="2" s="1"/>
  <c r="E2597" i="2"/>
  <c r="H2597" i="2" s="1"/>
  <c r="E2598" i="2"/>
  <c r="H2598" i="2" s="1"/>
  <c r="E2599" i="2"/>
  <c r="H2599" i="2" s="1"/>
  <c r="E2600" i="2"/>
  <c r="H2600" i="2" s="1"/>
  <c r="E2601" i="2"/>
  <c r="H2601" i="2" s="1"/>
  <c r="E2602" i="2"/>
  <c r="H2602" i="2" s="1"/>
  <c r="E2603" i="2"/>
  <c r="H2603" i="2" s="1"/>
  <c r="E2604" i="2"/>
  <c r="H2604" i="2" s="1"/>
  <c r="E2605" i="2"/>
  <c r="H2605" i="2" s="1"/>
  <c r="E2606" i="2"/>
  <c r="H2606" i="2" s="1"/>
  <c r="E2607" i="2"/>
  <c r="H2607" i="2" s="1"/>
  <c r="E2608" i="2"/>
  <c r="H2608" i="2" s="1"/>
  <c r="E2609" i="2"/>
  <c r="H2609" i="2" s="1"/>
  <c r="E2610" i="2"/>
  <c r="H2610" i="2" s="1"/>
  <c r="E2611" i="2"/>
  <c r="H2611" i="2" s="1"/>
  <c r="E2612" i="2"/>
  <c r="H2612" i="2" s="1"/>
  <c r="E2613" i="2"/>
  <c r="H2613" i="2" s="1"/>
  <c r="E2614" i="2"/>
  <c r="H2614" i="2" s="1"/>
  <c r="E2615" i="2"/>
  <c r="H2615" i="2" s="1"/>
  <c r="E2616" i="2"/>
  <c r="H2616" i="2" s="1"/>
  <c r="E2617" i="2"/>
  <c r="H2617" i="2" s="1"/>
  <c r="E2618" i="2"/>
  <c r="H2618" i="2" s="1"/>
  <c r="E2619" i="2"/>
  <c r="H2619" i="2" s="1"/>
  <c r="E2620" i="2"/>
  <c r="H2620" i="2" s="1"/>
  <c r="E2621" i="2"/>
  <c r="H2621" i="2" s="1"/>
  <c r="E2622" i="2"/>
  <c r="H2622" i="2" s="1"/>
  <c r="E2623" i="2"/>
  <c r="E2624" i="2"/>
  <c r="H2624" i="2" s="1"/>
  <c r="E2625" i="2"/>
  <c r="E2626" i="2"/>
  <c r="H2626" i="2" s="1"/>
  <c r="E2627" i="2"/>
  <c r="H2627" i="2" s="1"/>
  <c r="E2628" i="2"/>
  <c r="H2628" i="2" s="1"/>
  <c r="E2629" i="2"/>
  <c r="H2629" i="2" s="1"/>
  <c r="E2630" i="2"/>
  <c r="H2630" i="2" s="1"/>
  <c r="E2631" i="2"/>
  <c r="H2631" i="2" s="1"/>
  <c r="E2632" i="2"/>
  <c r="H2632" i="2" s="1"/>
  <c r="E2633" i="2"/>
  <c r="H2633" i="2" s="1"/>
  <c r="E2634" i="2"/>
  <c r="H2634" i="2" s="1"/>
  <c r="E2635" i="2"/>
  <c r="H2635" i="2" s="1"/>
  <c r="E2636" i="2"/>
  <c r="H2636" i="2" s="1"/>
  <c r="E2637" i="2"/>
  <c r="H2637" i="2" s="1"/>
  <c r="E2638" i="2"/>
  <c r="H2638" i="2" s="1"/>
  <c r="E2639" i="2"/>
  <c r="H2639" i="2" s="1"/>
  <c r="E2640" i="2"/>
  <c r="H2640" i="2" s="1"/>
  <c r="E2641" i="2"/>
  <c r="H2641" i="2" s="1"/>
  <c r="E2642" i="2"/>
  <c r="H2642" i="2" s="1"/>
  <c r="E2643" i="2"/>
  <c r="H2643" i="2" s="1"/>
  <c r="E2644" i="2"/>
  <c r="H2644" i="2" s="1"/>
  <c r="E2645" i="2"/>
  <c r="H2645" i="2" s="1"/>
  <c r="E2646" i="2"/>
  <c r="H2646" i="2" s="1"/>
  <c r="E2647" i="2"/>
  <c r="H2647" i="2" s="1"/>
  <c r="E2648" i="2"/>
  <c r="H2648" i="2" s="1"/>
  <c r="E2649" i="2"/>
  <c r="H2649" i="2" s="1"/>
  <c r="E2650" i="2"/>
  <c r="H2650" i="2" s="1"/>
  <c r="E2651" i="2"/>
  <c r="H2651" i="2" s="1"/>
  <c r="E2652" i="2"/>
  <c r="H2652" i="2" s="1"/>
  <c r="E2653" i="2"/>
  <c r="H2653" i="2" s="1"/>
  <c r="E2654" i="2"/>
  <c r="H2654" i="2" s="1"/>
  <c r="E2655" i="2"/>
  <c r="E2656" i="2"/>
  <c r="H2656" i="2" s="1"/>
  <c r="E2657" i="2"/>
  <c r="E2658" i="2"/>
  <c r="H2658" i="2" s="1"/>
  <c r="E2659" i="2"/>
  <c r="H2659" i="2" s="1"/>
  <c r="E2660" i="2"/>
  <c r="H2660" i="2" s="1"/>
  <c r="E2661" i="2"/>
  <c r="H2661" i="2" s="1"/>
  <c r="E2662" i="2"/>
  <c r="H2662" i="2" s="1"/>
  <c r="E2663" i="2"/>
  <c r="H2663" i="2" s="1"/>
  <c r="E2664" i="2"/>
  <c r="H2664" i="2" s="1"/>
  <c r="E2665" i="2"/>
  <c r="H2665" i="2" s="1"/>
  <c r="E2666" i="2"/>
  <c r="H2666" i="2" s="1"/>
  <c r="E2667" i="2"/>
  <c r="H2667" i="2" s="1"/>
  <c r="E2668" i="2"/>
  <c r="H2668" i="2" s="1"/>
  <c r="E2669" i="2"/>
  <c r="H2669" i="2" s="1"/>
  <c r="E2670" i="2"/>
  <c r="H2670" i="2" s="1"/>
  <c r="E2671" i="2"/>
  <c r="H2671" i="2" s="1"/>
  <c r="E2672" i="2"/>
  <c r="H2672" i="2" s="1"/>
  <c r="E2673" i="2"/>
  <c r="H2673" i="2" s="1"/>
  <c r="E2674" i="2"/>
  <c r="H2674" i="2" s="1"/>
  <c r="E2675" i="2"/>
  <c r="H2675" i="2" s="1"/>
  <c r="E2676" i="2"/>
  <c r="H2676" i="2" s="1"/>
  <c r="E2677" i="2"/>
  <c r="H2677" i="2" s="1"/>
  <c r="E2678" i="2"/>
  <c r="H2678" i="2" s="1"/>
  <c r="E2679" i="2"/>
  <c r="H2679" i="2" s="1"/>
  <c r="E2680" i="2"/>
  <c r="H2680" i="2" s="1"/>
  <c r="E2681" i="2"/>
  <c r="H2681" i="2" s="1"/>
  <c r="E2682" i="2"/>
  <c r="H2682" i="2" s="1"/>
  <c r="E2683" i="2"/>
  <c r="H2683" i="2" s="1"/>
  <c r="E2684" i="2"/>
  <c r="H2684" i="2" s="1"/>
  <c r="E2685" i="2"/>
  <c r="H2685" i="2" s="1"/>
  <c r="E2686" i="2"/>
  <c r="H2686" i="2" s="1"/>
  <c r="E2687" i="2"/>
  <c r="E2688" i="2"/>
  <c r="H2688" i="2" s="1"/>
  <c r="E2689" i="2"/>
  <c r="E2690" i="2"/>
  <c r="H2690" i="2" s="1"/>
  <c r="E2691" i="2"/>
  <c r="H2691" i="2" s="1"/>
  <c r="E2692" i="2"/>
  <c r="H2692" i="2" s="1"/>
  <c r="E2693" i="2"/>
  <c r="H2693" i="2" s="1"/>
  <c r="E2694" i="2"/>
  <c r="H2694" i="2" s="1"/>
  <c r="E2695" i="2"/>
  <c r="H2695" i="2" s="1"/>
  <c r="E2696" i="2"/>
  <c r="H2696" i="2" s="1"/>
  <c r="E2697" i="2"/>
  <c r="H2697" i="2" s="1"/>
  <c r="E2698" i="2"/>
  <c r="H2698" i="2" s="1"/>
  <c r="E2699" i="2"/>
  <c r="H2699" i="2" s="1"/>
  <c r="E2700" i="2"/>
  <c r="H2700" i="2" s="1"/>
  <c r="E2701" i="2"/>
  <c r="H2701" i="2" s="1"/>
  <c r="E2702" i="2"/>
  <c r="H2702" i="2" s="1"/>
  <c r="E2703" i="2"/>
  <c r="H2703" i="2" s="1"/>
  <c r="E2704" i="2"/>
  <c r="H2704" i="2" s="1"/>
  <c r="E2705" i="2"/>
  <c r="H2705" i="2" s="1"/>
  <c r="E2706" i="2"/>
  <c r="H2706" i="2" s="1"/>
  <c r="E2707" i="2"/>
  <c r="H2707" i="2" s="1"/>
  <c r="E2708" i="2"/>
  <c r="H2708" i="2" s="1"/>
  <c r="E2709" i="2"/>
  <c r="H2709" i="2" s="1"/>
  <c r="E2710" i="2"/>
  <c r="H2710" i="2" s="1"/>
  <c r="E2711" i="2"/>
  <c r="H2711" i="2" s="1"/>
  <c r="E2712" i="2"/>
  <c r="H2712" i="2" s="1"/>
  <c r="E2713" i="2"/>
  <c r="H2713" i="2" s="1"/>
  <c r="E2714" i="2"/>
  <c r="H2714" i="2" s="1"/>
  <c r="E2715" i="2"/>
  <c r="H2715" i="2" s="1"/>
  <c r="E2716" i="2"/>
  <c r="H2716" i="2" s="1"/>
  <c r="E2717" i="2"/>
  <c r="H2717" i="2" s="1"/>
  <c r="E2718" i="2"/>
  <c r="H2718" i="2" s="1"/>
  <c r="E2719" i="2"/>
  <c r="E2720" i="2"/>
  <c r="H2720" i="2" s="1"/>
  <c r="E2721" i="2"/>
  <c r="E2722" i="2"/>
  <c r="H2722" i="2" s="1"/>
  <c r="E2723" i="2"/>
  <c r="H2723" i="2" s="1"/>
  <c r="E2724" i="2"/>
  <c r="H2724" i="2" s="1"/>
  <c r="E2725" i="2"/>
  <c r="H2725" i="2" s="1"/>
  <c r="E2726" i="2"/>
  <c r="H2726" i="2" s="1"/>
  <c r="E2727" i="2"/>
  <c r="H2727" i="2" s="1"/>
  <c r="E2728" i="2"/>
  <c r="H2728" i="2" s="1"/>
  <c r="E2729" i="2"/>
  <c r="H2729" i="2" s="1"/>
  <c r="E2730" i="2"/>
  <c r="H2730" i="2" s="1"/>
  <c r="E2731" i="2"/>
  <c r="H2731" i="2" s="1"/>
  <c r="E2732" i="2"/>
  <c r="H2732" i="2" s="1"/>
  <c r="E2733" i="2"/>
  <c r="H2733" i="2" s="1"/>
  <c r="E2734" i="2"/>
  <c r="H2734" i="2" s="1"/>
  <c r="E2735" i="2"/>
  <c r="H2735" i="2" s="1"/>
  <c r="E2736" i="2"/>
  <c r="H2736" i="2" s="1"/>
  <c r="E2737" i="2"/>
  <c r="H2737" i="2" s="1"/>
  <c r="E2738" i="2"/>
  <c r="H2738" i="2" s="1"/>
  <c r="E2739" i="2"/>
  <c r="H2739" i="2" s="1"/>
  <c r="E2740" i="2"/>
  <c r="H2740" i="2" s="1"/>
  <c r="E2741" i="2"/>
  <c r="H2741" i="2" s="1"/>
  <c r="E2742" i="2"/>
  <c r="H2742" i="2" s="1"/>
  <c r="E2743" i="2"/>
  <c r="H2743" i="2" s="1"/>
  <c r="E2744" i="2"/>
  <c r="H2744" i="2" s="1"/>
  <c r="E2745" i="2"/>
  <c r="H2745" i="2" s="1"/>
  <c r="E2746" i="2"/>
  <c r="H2746" i="2" s="1"/>
  <c r="E2747" i="2"/>
  <c r="H2747" i="2" s="1"/>
  <c r="E2748" i="2"/>
  <c r="H2748" i="2" s="1"/>
  <c r="E2749" i="2"/>
  <c r="H2749" i="2" s="1"/>
  <c r="E2750" i="2"/>
  <c r="H2750" i="2" s="1"/>
  <c r="E2751" i="2"/>
  <c r="E2752" i="2"/>
  <c r="H2752" i="2" s="1"/>
  <c r="E2753" i="2"/>
  <c r="E2754" i="2"/>
  <c r="H2754" i="2" s="1"/>
  <c r="E2755" i="2"/>
  <c r="H2755" i="2" s="1"/>
  <c r="E2756" i="2"/>
  <c r="H2756" i="2" s="1"/>
  <c r="E2757" i="2"/>
  <c r="H2757" i="2" s="1"/>
  <c r="E2758" i="2"/>
  <c r="H2758" i="2" s="1"/>
  <c r="E2759" i="2"/>
  <c r="H2759" i="2" s="1"/>
  <c r="E2760" i="2"/>
  <c r="H2760" i="2" s="1"/>
  <c r="E2761" i="2"/>
  <c r="H2761" i="2" s="1"/>
  <c r="E2762" i="2"/>
  <c r="H2762" i="2" s="1"/>
  <c r="E2763" i="2"/>
  <c r="H2763" i="2" s="1"/>
  <c r="E2764" i="2"/>
  <c r="H2764" i="2" s="1"/>
  <c r="E2765" i="2"/>
  <c r="H2765" i="2" s="1"/>
  <c r="E2766" i="2"/>
  <c r="H2766" i="2" s="1"/>
  <c r="E2767" i="2"/>
  <c r="H2767" i="2" s="1"/>
  <c r="E2768" i="2"/>
  <c r="H2768" i="2" s="1"/>
  <c r="E2769" i="2"/>
  <c r="H2769" i="2" s="1"/>
  <c r="E2770" i="2"/>
  <c r="H2770" i="2" s="1"/>
  <c r="E2771" i="2"/>
  <c r="H2771" i="2" s="1"/>
  <c r="E2772" i="2"/>
  <c r="H2772" i="2" s="1"/>
  <c r="E2773" i="2"/>
  <c r="H2773" i="2" s="1"/>
  <c r="E2774" i="2"/>
  <c r="H2774" i="2" s="1"/>
  <c r="E2775" i="2"/>
  <c r="H2775" i="2" s="1"/>
  <c r="E2776" i="2"/>
  <c r="H2776" i="2" s="1"/>
  <c r="E2777" i="2"/>
  <c r="H2777" i="2" s="1"/>
  <c r="E2778" i="2"/>
  <c r="H2778" i="2" s="1"/>
  <c r="E2779" i="2"/>
  <c r="H2779" i="2" s="1"/>
  <c r="E2780" i="2"/>
  <c r="H2780" i="2" s="1"/>
  <c r="E2781" i="2"/>
  <c r="H2781" i="2" s="1"/>
  <c r="E2782" i="2"/>
  <c r="H2782" i="2" s="1"/>
  <c r="E2783" i="2"/>
  <c r="E2784" i="2"/>
  <c r="H2784" i="2" s="1"/>
  <c r="E2785" i="2"/>
  <c r="E2786" i="2"/>
  <c r="H2786" i="2" s="1"/>
  <c r="E2787" i="2"/>
  <c r="H2787" i="2" s="1"/>
  <c r="E2788" i="2"/>
  <c r="H2788" i="2" s="1"/>
  <c r="E2789" i="2"/>
  <c r="H2789" i="2" s="1"/>
  <c r="E2790" i="2"/>
  <c r="H2790" i="2" s="1"/>
  <c r="E2791" i="2"/>
  <c r="H2791" i="2" s="1"/>
  <c r="E2792" i="2"/>
  <c r="H2792" i="2" s="1"/>
  <c r="E2793" i="2"/>
  <c r="H2793" i="2" s="1"/>
  <c r="E2794" i="2"/>
  <c r="H2794" i="2" s="1"/>
  <c r="E2795" i="2"/>
  <c r="H2795" i="2" s="1"/>
  <c r="E2796" i="2"/>
  <c r="H2796" i="2" s="1"/>
  <c r="E2797" i="2"/>
  <c r="H2797" i="2" s="1"/>
  <c r="E2798" i="2"/>
  <c r="H2798" i="2" s="1"/>
  <c r="E2799" i="2"/>
  <c r="H2799" i="2" s="1"/>
  <c r="E2800" i="2"/>
  <c r="H2800" i="2" s="1"/>
  <c r="E2801" i="2"/>
  <c r="H2801" i="2" s="1"/>
  <c r="E2802" i="2"/>
  <c r="H2802" i="2" s="1"/>
  <c r="E2803" i="2"/>
  <c r="H2803" i="2" s="1"/>
  <c r="E2804" i="2"/>
  <c r="H2804" i="2" s="1"/>
  <c r="E2805" i="2"/>
  <c r="H2805" i="2" s="1"/>
  <c r="E2806" i="2"/>
  <c r="H2806" i="2" s="1"/>
  <c r="E2807" i="2"/>
  <c r="H2807" i="2" s="1"/>
  <c r="E2808" i="2"/>
  <c r="H2808" i="2" s="1"/>
  <c r="E2809" i="2"/>
  <c r="H2809" i="2" s="1"/>
  <c r="E2810" i="2"/>
  <c r="H2810" i="2" s="1"/>
  <c r="E2811" i="2"/>
  <c r="H2811" i="2" s="1"/>
  <c r="E2812" i="2"/>
  <c r="H2812" i="2" s="1"/>
  <c r="E2813" i="2"/>
  <c r="H2813" i="2" s="1"/>
  <c r="E2814" i="2"/>
  <c r="H2814" i="2" s="1"/>
  <c r="E2815" i="2"/>
  <c r="E2816" i="2"/>
  <c r="H2816" i="2" s="1"/>
  <c r="E2817" i="2"/>
  <c r="E2818" i="2"/>
  <c r="H2818" i="2" s="1"/>
  <c r="E2819" i="2"/>
  <c r="H2819" i="2" s="1"/>
  <c r="E2820" i="2"/>
  <c r="H2820" i="2" s="1"/>
  <c r="E2821" i="2"/>
  <c r="H2821" i="2" s="1"/>
  <c r="E2822" i="2"/>
  <c r="H2822" i="2" s="1"/>
  <c r="E2823" i="2"/>
  <c r="H2823" i="2" s="1"/>
  <c r="E2824" i="2"/>
  <c r="H2824" i="2" s="1"/>
  <c r="E2825" i="2"/>
  <c r="H2825" i="2" s="1"/>
  <c r="E2826" i="2"/>
  <c r="H2826" i="2" s="1"/>
  <c r="E2827" i="2"/>
  <c r="H2827" i="2" s="1"/>
  <c r="E2828" i="2"/>
  <c r="H2828" i="2" s="1"/>
  <c r="E2829" i="2"/>
  <c r="H2829" i="2" s="1"/>
  <c r="E2830" i="2"/>
  <c r="H2830" i="2" s="1"/>
  <c r="E2831" i="2"/>
  <c r="H2831" i="2" s="1"/>
  <c r="E2832" i="2"/>
  <c r="H2832" i="2" s="1"/>
  <c r="E2833" i="2"/>
  <c r="H2833" i="2" s="1"/>
  <c r="E2834" i="2"/>
  <c r="H2834" i="2" s="1"/>
  <c r="E2835" i="2"/>
  <c r="H2835" i="2" s="1"/>
  <c r="E2836" i="2"/>
  <c r="H2836" i="2" s="1"/>
  <c r="E2837" i="2"/>
  <c r="H2837" i="2" s="1"/>
  <c r="E2838" i="2"/>
  <c r="H2838" i="2" s="1"/>
  <c r="E2839" i="2"/>
  <c r="H2839" i="2" s="1"/>
  <c r="E2840" i="2"/>
  <c r="H2840" i="2" s="1"/>
  <c r="E2841" i="2"/>
  <c r="H2841" i="2" s="1"/>
  <c r="E2842" i="2"/>
  <c r="H2842" i="2" s="1"/>
  <c r="E2843" i="2"/>
  <c r="H2843" i="2" s="1"/>
  <c r="E2844" i="2"/>
  <c r="H2844" i="2" s="1"/>
  <c r="E2845" i="2"/>
  <c r="H2845" i="2" s="1"/>
  <c r="E2846" i="2"/>
  <c r="H2846" i="2" s="1"/>
  <c r="E2847" i="2"/>
  <c r="E2848" i="2"/>
  <c r="H2848" i="2" s="1"/>
  <c r="E2849" i="2"/>
  <c r="E2850" i="2"/>
  <c r="H2850" i="2" s="1"/>
  <c r="E2851" i="2"/>
  <c r="H2851" i="2" s="1"/>
  <c r="E2852" i="2"/>
  <c r="H2852" i="2" s="1"/>
  <c r="E2853" i="2"/>
  <c r="H2853" i="2" s="1"/>
  <c r="E2854" i="2"/>
  <c r="H2854" i="2" s="1"/>
  <c r="E2855" i="2"/>
  <c r="H2855" i="2" s="1"/>
  <c r="E2856" i="2"/>
  <c r="H2856" i="2" s="1"/>
  <c r="E2857" i="2"/>
  <c r="H2857" i="2" s="1"/>
  <c r="E2858" i="2"/>
  <c r="H2858" i="2" s="1"/>
  <c r="E2859" i="2"/>
  <c r="H2859" i="2" s="1"/>
  <c r="E2860" i="2"/>
  <c r="H2860" i="2" s="1"/>
  <c r="E2861" i="2"/>
  <c r="H2861" i="2" s="1"/>
  <c r="E2862" i="2"/>
  <c r="H2862" i="2" s="1"/>
  <c r="E2863" i="2"/>
  <c r="H2863" i="2" s="1"/>
  <c r="E2864" i="2"/>
  <c r="H2864" i="2" s="1"/>
  <c r="E2865" i="2"/>
  <c r="H2865" i="2" s="1"/>
  <c r="E2866" i="2"/>
  <c r="H2866" i="2" s="1"/>
  <c r="E2867" i="2"/>
  <c r="H2867" i="2" s="1"/>
  <c r="E2868" i="2"/>
  <c r="H2868" i="2" s="1"/>
  <c r="E2869" i="2"/>
  <c r="H2869" i="2" s="1"/>
  <c r="E2870" i="2"/>
  <c r="H2870" i="2" s="1"/>
  <c r="E2871" i="2"/>
  <c r="H2871" i="2" s="1"/>
  <c r="E2872" i="2"/>
  <c r="H2872" i="2" s="1"/>
  <c r="E2873" i="2"/>
  <c r="H2873" i="2" s="1"/>
  <c r="E2874" i="2"/>
  <c r="H2874" i="2" s="1"/>
  <c r="E2875" i="2"/>
  <c r="H2875" i="2" s="1"/>
  <c r="E2876" i="2"/>
  <c r="H2876" i="2" s="1"/>
  <c r="E2877" i="2"/>
  <c r="H2877" i="2" s="1"/>
  <c r="E2878" i="2"/>
  <c r="H2878" i="2" s="1"/>
  <c r="E2879" i="2"/>
  <c r="E2880" i="2"/>
  <c r="H2880" i="2" s="1"/>
  <c r="E2881" i="2"/>
  <c r="E2882" i="2"/>
  <c r="H2882" i="2" s="1"/>
  <c r="E2883" i="2"/>
  <c r="H2883" i="2" s="1"/>
  <c r="E2884" i="2"/>
  <c r="H2884" i="2" s="1"/>
  <c r="E2885" i="2"/>
  <c r="H2885" i="2" s="1"/>
  <c r="E2886" i="2"/>
  <c r="H2886" i="2" s="1"/>
  <c r="E2887" i="2"/>
  <c r="H2887" i="2" s="1"/>
  <c r="E2888" i="2"/>
  <c r="H2888" i="2" s="1"/>
  <c r="E2889" i="2"/>
  <c r="H2889" i="2" s="1"/>
  <c r="E2890" i="2"/>
  <c r="H2890" i="2" s="1"/>
  <c r="E2891" i="2"/>
  <c r="H2891" i="2" s="1"/>
  <c r="E2892" i="2"/>
  <c r="H2892" i="2" s="1"/>
  <c r="E2893" i="2"/>
  <c r="H2893" i="2" s="1"/>
  <c r="E2894" i="2"/>
  <c r="H2894" i="2" s="1"/>
  <c r="E2895" i="2"/>
  <c r="H2895" i="2" s="1"/>
  <c r="E2896" i="2"/>
  <c r="H2896" i="2" s="1"/>
  <c r="E2897" i="2"/>
  <c r="H2897" i="2" s="1"/>
  <c r="E2898" i="2"/>
  <c r="H2898" i="2" s="1"/>
  <c r="E2899" i="2"/>
  <c r="H2899" i="2" s="1"/>
  <c r="E2900" i="2"/>
  <c r="H2900" i="2" s="1"/>
  <c r="E2901" i="2"/>
  <c r="H2901" i="2" s="1"/>
  <c r="E2902" i="2"/>
  <c r="H2902" i="2" s="1"/>
  <c r="E2903" i="2"/>
  <c r="H2903" i="2" s="1"/>
  <c r="E2904" i="2"/>
  <c r="H2904" i="2" s="1"/>
  <c r="E2905" i="2"/>
  <c r="H2905" i="2" s="1"/>
  <c r="E2906" i="2"/>
  <c r="H2906" i="2" s="1"/>
  <c r="E2907" i="2"/>
  <c r="H2907" i="2" s="1"/>
  <c r="E2908" i="2"/>
  <c r="H2908" i="2" s="1"/>
  <c r="E2909" i="2"/>
  <c r="H2909" i="2" s="1"/>
  <c r="E2910" i="2"/>
  <c r="H2910" i="2" s="1"/>
  <c r="E2911" i="2"/>
  <c r="E2912" i="2"/>
  <c r="H2912" i="2" s="1"/>
  <c r="E2913" i="2"/>
  <c r="H2913" i="2" s="1"/>
  <c r="E2914" i="2"/>
  <c r="H2914" i="2" s="1"/>
  <c r="E2915" i="2"/>
  <c r="H2915" i="2" s="1"/>
  <c r="E2916" i="2"/>
  <c r="H2916" i="2" s="1"/>
  <c r="E2917" i="2"/>
  <c r="H2917" i="2" s="1"/>
  <c r="E2918" i="2"/>
  <c r="H2918" i="2" s="1"/>
  <c r="E2919" i="2"/>
  <c r="H2919" i="2" s="1"/>
  <c r="E2920" i="2"/>
  <c r="H2920" i="2" s="1"/>
  <c r="E2921" i="2"/>
  <c r="H2921" i="2" s="1"/>
  <c r="E2922" i="2"/>
  <c r="H2922" i="2" s="1"/>
  <c r="E2923" i="2"/>
  <c r="H2923" i="2" s="1"/>
  <c r="E2924" i="2"/>
  <c r="H2924" i="2" s="1"/>
  <c r="E2925" i="2"/>
  <c r="H2925" i="2" s="1"/>
  <c r="E2926" i="2"/>
  <c r="H2926" i="2" s="1"/>
  <c r="E2927" i="2"/>
  <c r="H2927" i="2" s="1"/>
  <c r="E2928" i="2"/>
  <c r="H2928" i="2" s="1"/>
  <c r="E2929" i="2"/>
  <c r="H2929" i="2" s="1"/>
  <c r="E2930" i="2"/>
  <c r="H2930" i="2" s="1"/>
  <c r="E2931" i="2"/>
  <c r="H2931" i="2" s="1"/>
  <c r="E2932" i="2"/>
  <c r="H2932" i="2" s="1"/>
  <c r="E2933" i="2"/>
  <c r="H2933" i="2" s="1"/>
  <c r="E2934" i="2"/>
  <c r="H2934" i="2" s="1"/>
  <c r="E2935" i="2"/>
  <c r="H2935" i="2" s="1"/>
  <c r="E2936" i="2"/>
  <c r="H2936" i="2" s="1"/>
  <c r="E2937" i="2"/>
  <c r="H2937" i="2" s="1"/>
  <c r="E2938" i="2"/>
  <c r="H2938" i="2" s="1"/>
  <c r="E2939" i="2"/>
  <c r="H2939" i="2" s="1"/>
  <c r="E2940" i="2"/>
  <c r="H2940" i="2" s="1"/>
  <c r="E2941" i="2"/>
  <c r="H2941" i="2" s="1"/>
  <c r="E2942" i="2"/>
  <c r="H2942" i="2" s="1"/>
  <c r="E2943" i="2"/>
  <c r="H2943" i="2" s="1"/>
  <c r="E2944" i="2"/>
  <c r="H2944" i="2" s="1"/>
  <c r="E2945" i="2"/>
  <c r="H2945" i="2" s="1"/>
  <c r="E2946" i="2"/>
  <c r="H2946" i="2" s="1"/>
  <c r="E2947" i="2"/>
  <c r="H2947" i="2" s="1"/>
  <c r="E2948" i="2"/>
  <c r="H2948" i="2" s="1"/>
  <c r="E2949" i="2"/>
  <c r="H2949" i="2" s="1"/>
  <c r="E2950" i="2"/>
  <c r="H2950" i="2" s="1"/>
  <c r="E2951" i="2"/>
  <c r="H2951" i="2" s="1"/>
  <c r="E2952" i="2"/>
  <c r="H2952" i="2" s="1"/>
  <c r="E2953" i="2"/>
  <c r="H2953" i="2" s="1"/>
  <c r="E2954" i="2"/>
  <c r="H2954" i="2" s="1"/>
  <c r="E2955" i="2"/>
  <c r="H2955" i="2" s="1"/>
  <c r="E2956" i="2"/>
  <c r="H2956" i="2" s="1"/>
  <c r="E2957" i="2"/>
  <c r="H2957" i="2" s="1"/>
  <c r="E2958" i="2"/>
  <c r="H2958" i="2" s="1"/>
  <c r="E2959" i="2"/>
  <c r="H2959" i="2" s="1"/>
  <c r="E2960" i="2"/>
  <c r="H2960" i="2" s="1"/>
  <c r="E2961" i="2"/>
  <c r="H2961" i="2" s="1"/>
  <c r="E2962" i="2"/>
  <c r="H2962" i="2" s="1"/>
  <c r="E2963" i="2"/>
  <c r="H2963" i="2" s="1"/>
  <c r="E2964" i="2"/>
  <c r="H2964" i="2" s="1"/>
  <c r="E2965" i="2"/>
  <c r="H2965" i="2" s="1"/>
  <c r="E2966" i="2"/>
  <c r="H2966" i="2" s="1"/>
  <c r="E2967" i="2"/>
  <c r="H2967" i="2" s="1"/>
  <c r="E2968" i="2"/>
  <c r="E2969" i="2"/>
  <c r="H2969" i="2" s="1"/>
  <c r="E2970" i="2"/>
  <c r="H2970" i="2" s="1"/>
  <c r="E2971" i="2"/>
  <c r="H2971" i="2" s="1"/>
  <c r="E2972" i="2"/>
  <c r="H2972" i="2" s="1"/>
  <c r="E2973" i="2"/>
  <c r="H2973" i="2" s="1"/>
  <c r="E2974" i="2"/>
  <c r="H2974" i="2" s="1"/>
  <c r="E2975" i="2"/>
  <c r="H2975" i="2" s="1"/>
  <c r="E2976" i="2"/>
  <c r="H2976" i="2" s="1"/>
  <c r="E2977" i="2"/>
  <c r="H2977" i="2" s="1"/>
  <c r="E2978" i="2"/>
  <c r="H2978" i="2" s="1"/>
  <c r="E2979" i="2"/>
  <c r="H2979" i="2" s="1"/>
  <c r="E2980" i="2"/>
  <c r="H2980" i="2" s="1"/>
  <c r="E2981" i="2"/>
  <c r="H2981" i="2" s="1"/>
  <c r="E2982" i="2"/>
  <c r="H2982" i="2" s="1"/>
  <c r="E2983" i="2"/>
  <c r="H2983" i="2" s="1"/>
  <c r="E2984" i="2"/>
  <c r="H2984" i="2" s="1"/>
  <c r="E2985" i="2"/>
  <c r="H2985" i="2" s="1"/>
  <c r="E2986" i="2"/>
  <c r="H2986" i="2" s="1"/>
  <c r="E2987" i="2"/>
  <c r="H2987" i="2" s="1"/>
  <c r="E2988" i="2"/>
  <c r="H2988" i="2" s="1"/>
  <c r="E2989" i="2"/>
  <c r="H2989" i="2" s="1"/>
  <c r="E2990" i="2"/>
  <c r="H2990" i="2" s="1"/>
  <c r="E2991" i="2"/>
  <c r="H2991" i="2" s="1"/>
  <c r="E2992" i="2"/>
  <c r="H2992" i="2" s="1"/>
  <c r="E2993" i="2"/>
  <c r="H2993" i="2" s="1"/>
  <c r="E2994" i="2"/>
  <c r="H2994" i="2" s="1"/>
  <c r="E2995" i="2"/>
  <c r="H2995" i="2" s="1"/>
  <c r="E2996" i="2"/>
  <c r="H2996" i="2" s="1"/>
  <c r="E2997" i="2"/>
  <c r="H2997" i="2" s="1"/>
  <c r="E2998" i="2"/>
  <c r="H2998" i="2" s="1"/>
  <c r="E2999" i="2"/>
  <c r="H2999" i="2" s="1"/>
  <c r="E3000" i="2"/>
  <c r="H3000" i="2" s="1"/>
  <c r="E3001" i="2"/>
  <c r="H3001" i="2" s="1"/>
  <c r="E3002" i="2"/>
  <c r="H3002" i="2" s="1"/>
  <c r="E3003" i="2"/>
  <c r="H3003" i="2" s="1"/>
  <c r="E3004" i="2"/>
  <c r="H3004" i="2" s="1"/>
  <c r="E3005" i="2"/>
  <c r="H3005" i="2" s="1"/>
  <c r="E3006" i="2"/>
  <c r="H3006" i="2" s="1"/>
  <c r="E3007" i="2"/>
  <c r="H3007" i="2" s="1"/>
  <c r="E3008" i="2"/>
  <c r="E3009" i="2"/>
  <c r="H3009" i="2" s="1"/>
  <c r="E3010" i="2"/>
  <c r="H3010" i="2" s="1"/>
  <c r="E3011" i="2"/>
  <c r="H3011" i="2" s="1"/>
  <c r="E3012" i="2"/>
  <c r="H3012" i="2" s="1"/>
  <c r="E3013" i="2"/>
  <c r="H3013" i="2" s="1"/>
  <c r="E3014" i="2"/>
  <c r="H3014" i="2" s="1"/>
  <c r="E3015" i="2"/>
  <c r="H3015" i="2" s="1"/>
  <c r="E3016" i="2"/>
  <c r="H3016" i="2" s="1"/>
  <c r="E3017" i="2"/>
  <c r="H3017" i="2" s="1"/>
  <c r="E3018" i="2"/>
  <c r="H3018" i="2" s="1"/>
  <c r="E3019" i="2"/>
  <c r="H3019" i="2" s="1"/>
  <c r="E3020" i="2"/>
  <c r="H3020" i="2" s="1"/>
  <c r="E3021" i="2"/>
  <c r="H3021" i="2" s="1"/>
  <c r="E3022" i="2"/>
  <c r="H3022" i="2" s="1"/>
  <c r="E3023" i="2"/>
  <c r="H3023" i="2" s="1"/>
  <c r="E3024" i="2"/>
  <c r="H3024" i="2" s="1"/>
  <c r="E3025" i="2"/>
  <c r="H3025" i="2" s="1"/>
  <c r="E3026" i="2"/>
  <c r="H3026" i="2" s="1"/>
  <c r="E3027" i="2"/>
  <c r="H3027" i="2" s="1"/>
  <c r="E3028" i="2"/>
  <c r="H3028" i="2" s="1"/>
  <c r="E3029" i="2"/>
  <c r="H3029" i="2" s="1"/>
  <c r="E3030" i="2"/>
  <c r="H3030" i="2" s="1"/>
  <c r="E3031" i="2"/>
  <c r="H3031" i="2" s="1"/>
  <c r="E3032" i="2"/>
  <c r="H3032" i="2" s="1"/>
  <c r="E3033" i="2"/>
  <c r="H3033" i="2" s="1"/>
  <c r="E3034" i="2"/>
  <c r="H3034" i="2" s="1"/>
  <c r="E3035" i="2"/>
  <c r="H3035" i="2" s="1"/>
  <c r="E3036" i="2"/>
  <c r="H3036" i="2" s="1"/>
  <c r="E3037" i="2"/>
  <c r="H3037" i="2" s="1"/>
  <c r="E3038" i="2"/>
  <c r="H3038" i="2" s="1"/>
  <c r="E3039" i="2"/>
  <c r="H3039" i="2" s="1"/>
  <c r="E3040" i="2"/>
  <c r="H3040" i="2" s="1"/>
  <c r="E3041" i="2"/>
  <c r="H3041" i="2" s="1"/>
  <c r="E3042" i="2"/>
  <c r="H3042" i="2" s="1"/>
  <c r="E3043" i="2"/>
  <c r="H3043" i="2" s="1"/>
  <c r="E3044" i="2"/>
  <c r="H3044" i="2" s="1"/>
  <c r="E3045" i="2"/>
  <c r="H3045" i="2" s="1"/>
  <c r="E3046" i="2"/>
  <c r="H3046" i="2" s="1"/>
  <c r="E3047" i="2"/>
  <c r="E3048" i="2"/>
  <c r="H3048" i="2" s="1"/>
  <c r="E3049" i="2"/>
  <c r="H3049" i="2" s="1"/>
  <c r="E3050" i="2"/>
  <c r="H3050" i="2" s="1"/>
  <c r="E3051" i="2"/>
  <c r="H3051" i="2" s="1"/>
  <c r="E3052" i="2"/>
  <c r="H3052" i="2" s="1"/>
  <c r="E3053" i="2"/>
  <c r="H3053" i="2" s="1"/>
  <c r="E3054" i="2"/>
  <c r="H3054" i="2" s="1"/>
  <c r="E3055" i="2"/>
  <c r="H3055" i="2" s="1"/>
  <c r="E3056" i="2"/>
  <c r="H3056" i="2" s="1"/>
  <c r="E3057" i="2"/>
  <c r="H3057" i="2" s="1"/>
  <c r="E3058" i="2"/>
  <c r="H3058" i="2" s="1"/>
  <c r="E3059" i="2"/>
  <c r="H3059" i="2" s="1"/>
  <c r="E3060" i="2"/>
  <c r="H3060" i="2" s="1"/>
  <c r="E3061" i="2"/>
  <c r="H3061" i="2" s="1"/>
  <c r="E3062" i="2"/>
  <c r="H3062" i="2" s="1"/>
  <c r="E3063" i="2"/>
  <c r="H3063" i="2" s="1"/>
  <c r="E3064" i="2"/>
  <c r="H3064" i="2" s="1"/>
  <c r="E3065" i="2"/>
  <c r="H3065" i="2" s="1"/>
  <c r="E3066" i="2"/>
  <c r="H3066" i="2" s="1"/>
  <c r="E3067" i="2"/>
  <c r="H3067" i="2" s="1"/>
  <c r="E3068" i="2"/>
  <c r="H3068" i="2" s="1"/>
  <c r="E3069" i="2"/>
  <c r="H3069" i="2" s="1"/>
  <c r="E3070" i="2"/>
  <c r="H3070" i="2" s="1"/>
  <c r="E3071" i="2"/>
  <c r="H3071" i="2" s="1"/>
  <c r="E3072" i="2"/>
  <c r="H3072" i="2" s="1"/>
  <c r="E3073" i="2"/>
  <c r="H3073" i="2" s="1"/>
  <c r="E3074" i="2"/>
  <c r="H3074" i="2" s="1"/>
  <c r="E3075" i="2"/>
  <c r="H3075" i="2" s="1"/>
  <c r="E3076" i="2"/>
  <c r="H3076" i="2" s="1"/>
  <c r="E3077" i="2"/>
  <c r="H3077" i="2" s="1"/>
  <c r="E3078" i="2"/>
  <c r="H3078" i="2" s="1"/>
  <c r="E3079" i="2"/>
  <c r="E3080" i="2"/>
  <c r="H3080" i="2" s="1"/>
  <c r="E3081" i="2"/>
  <c r="H3081" i="2" s="1"/>
  <c r="E3082" i="2"/>
  <c r="H3082" i="2" s="1"/>
  <c r="E3083" i="2"/>
  <c r="H3083" i="2" s="1"/>
  <c r="E3084" i="2"/>
  <c r="H3084" i="2" s="1"/>
  <c r="E3085" i="2"/>
  <c r="H3085" i="2" s="1"/>
  <c r="E3086" i="2"/>
  <c r="H3086" i="2" s="1"/>
  <c r="E3087" i="2"/>
  <c r="H3087" i="2" s="1"/>
  <c r="E3088" i="2"/>
  <c r="H3088" i="2" s="1"/>
  <c r="E3089" i="2"/>
  <c r="H3089" i="2" s="1"/>
  <c r="E3090" i="2"/>
  <c r="H3090" i="2" s="1"/>
  <c r="E3091" i="2"/>
  <c r="H3091" i="2" s="1"/>
  <c r="E3092" i="2"/>
  <c r="H3092" i="2" s="1"/>
  <c r="E3093" i="2"/>
  <c r="H3093" i="2" s="1"/>
  <c r="E3094" i="2"/>
  <c r="H3094" i="2" s="1"/>
  <c r="E3095" i="2"/>
  <c r="H3095" i="2" s="1"/>
  <c r="E3096" i="2"/>
  <c r="H3096" i="2" s="1"/>
  <c r="E3097" i="2"/>
  <c r="H3097" i="2" s="1"/>
  <c r="E3098" i="2"/>
  <c r="H3098" i="2" s="1"/>
  <c r="E3099" i="2"/>
  <c r="H3099" i="2" s="1"/>
  <c r="E3100" i="2"/>
  <c r="H3100" i="2" s="1"/>
  <c r="E3101" i="2"/>
  <c r="H3101" i="2" s="1"/>
  <c r="E3102" i="2"/>
  <c r="H3102" i="2" s="1"/>
  <c r="E3103" i="2"/>
  <c r="H3103" i="2" s="1"/>
  <c r="E3104" i="2"/>
  <c r="H3104" i="2" s="1"/>
  <c r="E3105" i="2"/>
  <c r="H3105" i="2" s="1"/>
  <c r="E3106" i="2"/>
  <c r="H3106" i="2" s="1"/>
  <c r="E3107" i="2"/>
  <c r="H3107" i="2" s="1"/>
  <c r="E3108" i="2"/>
  <c r="H3108" i="2" s="1"/>
  <c r="E3109" i="2"/>
  <c r="H3109" i="2" s="1"/>
  <c r="E3110" i="2"/>
  <c r="H3110" i="2" s="1"/>
  <c r="E3111" i="2"/>
  <c r="E3112" i="2"/>
  <c r="H3112" i="2" s="1"/>
  <c r="E3113" i="2"/>
  <c r="H3113" i="2" s="1"/>
  <c r="E3114" i="2"/>
  <c r="H3114" i="2" s="1"/>
  <c r="E3115" i="2"/>
  <c r="H3115" i="2" s="1"/>
  <c r="E3116" i="2"/>
  <c r="H3116" i="2" s="1"/>
  <c r="E3117" i="2"/>
  <c r="H3117" i="2" s="1"/>
  <c r="E3118" i="2"/>
  <c r="H3118" i="2" s="1"/>
  <c r="E3119" i="2"/>
  <c r="H3119" i="2" s="1"/>
  <c r="E3120" i="2"/>
  <c r="H3120" i="2" s="1"/>
  <c r="E3121" i="2"/>
  <c r="H3121" i="2" s="1"/>
  <c r="E3122" i="2"/>
  <c r="H3122" i="2" s="1"/>
  <c r="E3123" i="2"/>
  <c r="H3123" i="2" s="1"/>
  <c r="E3124" i="2"/>
  <c r="H3124" i="2" s="1"/>
  <c r="E3125" i="2"/>
  <c r="H3125" i="2" s="1"/>
  <c r="E3126" i="2"/>
  <c r="H3126" i="2" s="1"/>
  <c r="E3127" i="2"/>
  <c r="H3127" i="2" s="1"/>
  <c r="E3128" i="2"/>
  <c r="H3128" i="2" s="1"/>
  <c r="E3129" i="2"/>
  <c r="H3129" i="2" s="1"/>
  <c r="E3130" i="2"/>
  <c r="H3130" i="2" s="1"/>
  <c r="E3131" i="2"/>
  <c r="H3131" i="2" s="1"/>
  <c r="E3132" i="2"/>
  <c r="H3132" i="2" s="1"/>
  <c r="E3133" i="2"/>
  <c r="H3133" i="2" s="1"/>
  <c r="E3134" i="2"/>
  <c r="H3134" i="2" s="1"/>
  <c r="E3135" i="2"/>
  <c r="H3135" i="2" s="1"/>
  <c r="E3136" i="2"/>
  <c r="H3136" i="2" s="1"/>
  <c r="E3137" i="2"/>
  <c r="H3137" i="2" s="1"/>
  <c r="E3138" i="2"/>
  <c r="H3138" i="2" s="1"/>
  <c r="E3139" i="2"/>
  <c r="H3139" i="2" s="1"/>
  <c r="E3140" i="2"/>
  <c r="H3140" i="2" s="1"/>
  <c r="E3141" i="2"/>
  <c r="H3141" i="2" s="1"/>
  <c r="E3142" i="2"/>
  <c r="H3142" i="2" s="1"/>
  <c r="E3143" i="2"/>
  <c r="E3144" i="2"/>
  <c r="H3144" i="2" s="1"/>
  <c r="E3145" i="2"/>
  <c r="H3145" i="2" s="1"/>
  <c r="E3146" i="2"/>
  <c r="H3146" i="2" s="1"/>
  <c r="E3147" i="2"/>
  <c r="H3147" i="2" s="1"/>
  <c r="E3148" i="2"/>
  <c r="H3148" i="2" s="1"/>
  <c r="E3149" i="2"/>
  <c r="H3149" i="2" s="1"/>
  <c r="E3150" i="2"/>
  <c r="H3150" i="2" s="1"/>
  <c r="E3151" i="2"/>
  <c r="H3151" i="2" s="1"/>
  <c r="E3152" i="2"/>
  <c r="H3152" i="2" s="1"/>
  <c r="E3153" i="2"/>
  <c r="H3153" i="2" s="1"/>
  <c r="E3154" i="2"/>
  <c r="H3154" i="2" s="1"/>
  <c r="E3155" i="2"/>
  <c r="H3155" i="2" s="1"/>
  <c r="E3156" i="2"/>
  <c r="H3156" i="2" s="1"/>
  <c r="E3157" i="2"/>
  <c r="H3157" i="2" s="1"/>
  <c r="E3158" i="2"/>
  <c r="H3158" i="2" s="1"/>
  <c r="E3159" i="2"/>
  <c r="H3159" i="2" s="1"/>
  <c r="E3160" i="2"/>
  <c r="H3160" i="2" s="1"/>
  <c r="E3161" i="2"/>
  <c r="H3161" i="2" s="1"/>
  <c r="E3162" i="2"/>
  <c r="H3162" i="2" s="1"/>
  <c r="E3163" i="2"/>
  <c r="H3163" i="2" s="1"/>
  <c r="E3164" i="2"/>
  <c r="H3164" i="2" s="1"/>
  <c r="E3165" i="2"/>
  <c r="H3165" i="2" s="1"/>
  <c r="E3166" i="2"/>
  <c r="H3166" i="2" s="1"/>
  <c r="E3167" i="2"/>
  <c r="H3167" i="2" s="1"/>
  <c r="E3168" i="2"/>
  <c r="H3168" i="2" s="1"/>
  <c r="E3169" i="2"/>
  <c r="H3169" i="2" s="1"/>
  <c r="E3170" i="2"/>
  <c r="H3170" i="2" s="1"/>
  <c r="E3171" i="2"/>
  <c r="H3171" i="2" s="1"/>
  <c r="E3172" i="2"/>
  <c r="H3172" i="2" s="1"/>
  <c r="E3173" i="2"/>
  <c r="H3173" i="2" s="1"/>
  <c r="E3174" i="2"/>
  <c r="H3174" i="2" s="1"/>
  <c r="E3175" i="2"/>
  <c r="E3176" i="2"/>
  <c r="H3176" i="2" s="1"/>
  <c r="E3177" i="2"/>
  <c r="H3177" i="2" s="1"/>
  <c r="E3178" i="2"/>
  <c r="H3178" i="2" s="1"/>
  <c r="E3179" i="2"/>
  <c r="H3179" i="2" s="1"/>
  <c r="E3180" i="2"/>
  <c r="H3180" i="2" s="1"/>
  <c r="E3181" i="2"/>
  <c r="H3181" i="2" s="1"/>
  <c r="E3182" i="2"/>
  <c r="H3182" i="2" s="1"/>
  <c r="E3183" i="2"/>
  <c r="H3183" i="2" s="1"/>
  <c r="E3184" i="2"/>
  <c r="H3184" i="2" s="1"/>
  <c r="E3185" i="2"/>
  <c r="H3185" i="2" s="1"/>
  <c r="E3186" i="2"/>
  <c r="H3186" i="2" s="1"/>
  <c r="E3187" i="2"/>
  <c r="H3187" i="2" s="1"/>
  <c r="E3188" i="2"/>
  <c r="H3188" i="2" s="1"/>
  <c r="E3189" i="2"/>
  <c r="H3189" i="2" s="1"/>
  <c r="E3190" i="2"/>
  <c r="H3190" i="2" s="1"/>
  <c r="E3191" i="2"/>
  <c r="H3191" i="2" s="1"/>
  <c r="E3192" i="2"/>
  <c r="H3192" i="2" s="1"/>
  <c r="E3193" i="2"/>
  <c r="H3193" i="2" s="1"/>
  <c r="E3194" i="2"/>
  <c r="H3194" i="2" s="1"/>
  <c r="E3195" i="2"/>
  <c r="H3195" i="2" s="1"/>
  <c r="E3196" i="2"/>
  <c r="H3196" i="2" s="1"/>
  <c r="E3197" i="2"/>
  <c r="H3197" i="2" s="1"/>
  <c r="E3198" i="2"/>
  <c r="H3198" i="2" s="1"/>
  <c r="E3199" i="2"/>
  <c r="H3199" i="2" s="1"/>
  <c r="E3200" i="2"/>
  <c r="H3200" i="2" s="1"/>
  <c r="E3201" i="2"/>
  <c r="H3201" i="2" s="1"/>
  <c r="E3202" i="2"/>
  <c r="H3202" i="2" s="1"/>
  <c r="E3203" i="2"/>
  <c r="H3203" i="2" s="1"/>
  <c r="E3204" i="2"/>
  <c r="H3204" i="2" s="1"/>
  <c r="E3205" i="2"/>
  <c r="H3205" i="2" s="1"/>
  <c r="E3206" i="2"/>
  <c r="H3206" i="2" s="1"/>
  <c r="E3207" i="2"/>
  <c r="E3208" i="2"/>
  <c r="H3208" i="2" s="1"/>
  <c r="E3209" i="2"/>
  <c r="H3209" i="2" s="1"/>
  <c r="E3210" i="2"/>
  <c r="H3210" i="2" s="1"/>
  <c r="E3211" i="2"/>
  <c r="H3211" i="2" s="1"/>
  <c r="E3212" i="2"/>
  <c r="H3212" i="2" s="1"/>
  <c r="E3213" i="2"/>
  <c r="H3213" i="2" s="1"/>
  <c r="E3214" i="2"/>
  <c r="H3214" i="2" s="1"/>
  <c r="E3215" i="2"/>
  <c r="H3215" i="2" s="1"/>
  <c r="E3216" i="2"/>
  <c r="H3216" i="2" s="1"/>
  <c r="E3217" i="2"/>
  <c r="H3217" i="2" s="1"/>
  <c r="E3218" i="2"/>
  <c r="H3218" i="2" s="1"/>
  <c r="E3219" i="2"/>
  <c r="H3219" i="2" s="1"/>
  <c r="E3220" i="2"/>
  <c r="H3220" i="2" s="1"/>
  <c r="E3221" i="2"/>
  <c r="H3221" i="2" s="1"/>
  <c r="E3222" i="2"/>
  <c r="H3222" i="2" s="1"/>
  <c r="E3223" i="2"/>
  <c r="H3223" i="2" s="1"/>
  <c r="E3224" i="2"/>
  <c r="H3224" i="2" s="1"/>
  <c r="E3225" i="2"/>
  <c r="H3225" i="2" s="1"/>
  <c r="E3226" i="2"/>
  <c r="H3226" i="2" s="1"/>
  <c r="E3227" i="2"/>
  <c r="H3227" i="2" s="1"/>
  <c r="E3228" i="2"/>
  <c r="H3228" i="2" s="1"/>
  <c r="E3229" i="2"/>
  <c r="H3229" i="2" s="1"/>
  <c r="E3230" i="2"/>
  <c r="H3230" i="2" s="1"/>
  <c r="E3231" i="2"/>
  <c r="H3231" i="2" s="1"/>
  <c r="E3232" i="2"/>
  <c r="H3232" i="2" s="1"/>
  <c r="E3233" i="2"/>
  <c r="H3233" i="2" s="1"/>
  <c r="E3234" i="2"/>
  <c r="H3234" i="2" s="1"/>
  <c r="E3235" i="2"/>
  <c r="H3235" i="2" s="1"/>
  <c r="E3236" i="2"/>
  <c r="H3236" i="2" s="1"/>
  <c r="E3237" i="2"/>
  <c r="H3237" i="2" s="1"/>
  <c r="E3238" i="2"/>
  <c r="H3238" i="2" s="1"/>
  <c r="E3239" i="2"/>
  <c r="E3240" i="2"/>
  <c r="H3240" i="2" s="1"/>
  <c r="E3241" i="2"/>
  <c r="H3241" i="2" s="1"/>
  <c r="E3242" i="2"/>
  <c r="H3242" i="2" s="1"/>
  <c r="E3243" i="2"/>
  <c r="H3243" i="2" s="1"/>
  <c r="E3244" i="2"/>
  <c r="H3244" i="2" s="1"/>
  <c r="E3245" i="2"/>
  <c r="H3245" i="2" s="1"/>
  <c r="E3246" i="2"/>
  <c r="H3246" i="2" s="1"/>
  <c r="E3247" i="2"/>
  <c r="H3247" i="2" s="1"/>
  <c r="E3248" i="2"/>
  <c r="H3248" i="2" s="1"/>
  <c r="E3249" i="2"/>
  <c r="H3249" i="2" s="1"/>
  <c r="E3250" i="2"/>
  <c r="H3250" i="2" s="1"/>
  <c r="E3251" i="2"/>
  <c r="H3251" i="2" s="1"/>
  <c r="E3252" i="2"/>
  <c r="H3252" i="2" s="1"/>
  <c r="E3253" i="2"/>
  <c r="H3253" i="2" s="1"/>
  <c r="E3254" i="2"/>
  <c r="H3254" i="2" s="1"/>
  <c r="E3255" i="2"/>
  <c r="H3255" i="2" s="1"/>
  <c r="E3256" i="2"/>
  <c r="H3256" i="2" s="1"/>
  <c r="E3257" i="2"/>
  <c r="H3257" i="2" s="1"/>
  <c r="E3258" i="2"/>
  <c r="H3258" i="2" s="1"/>
  <c r="E3259" i="2"/>
  <c r="H3259" i="2" s="1"/>
  <c r="E3260" i="2"/>
  <c r="H3260" i="2" s="1"/>
  <c r="E3261" i="2"/>
  <c r="H3261" i="2" s="1"/>
  <c r="E3262" i="2"/>
  <c r="H3262" i="2" s="1"/>
  <c r="E3263" i="2"/>
  <c r="H3263" i="2" s="1"/>
  <c r="E3264" i="2"/>
  <c r="H3264" i="2" s="1"/>
  <c r="E3265" i="2"/>
  <c r="H3265" i="2" s="1"/>
  <c r="E3266" i="2"/>
  <c r="H3266" i="2" s="1"/>
  <c r="E3267" i="2"/>
  <c r="H3267" i="2" s="1"/>
  <c r="E3268" i="2"/>
  <c r="H3268" i="2" s="1"/>
  <c r="E3269" i="2"/>
  <c r="H3269" i="2" s="1"/>
  <c r="E3270" i="2"/>
  <c r="H3270" i="2" s="1"/>
  <c r="E3271" i="2"/>
  <c r="E3272" i="2"/>
  <c r="H3272" i="2" s="1"/>
  <c r="E3273" i="2"/>
  <c r="H3273" i="2" s="1"/>
  <c r="E3274" i="2"/>
  <c r="H3274" i="2" s="1"/>
  <c r="E3275" i="2"/>
  <c r="H3275" i="2" s="1"/>
  <c r="E3276" i="2"/>
  <c r="H3276" i="2" s="1"/>
  <c r="E3277" i="2"/>
  <c r="H3277" i="2" s="1"/>
  <c r="E3278" i="2"/>
  <c r="H3278" i="2" s="1"/>
  <c r="E3279" i="2"/>
  <c r="H3279" i="2" s="1"/>
  <c r="E3280" i="2"/>
  <c r="H3280" i="2" s="1"/>
  <c r="E3281" i="2"/>
  <c r="H3281" i="2" s="1"/>
  <c r="E3282" i="2"/>
  <c r="H3282" i="2" s="1"/>
  <c r="E3283" i="2"/>
  <c r="H3283" i="2" s="1"/>
  <c r="E3284" i="2"/>
  <c r="H3284" i="2" s="1"/>
  <c r="E3285" i="2"/>
  <c r="H3285" i="2" s="1"/>
  <c r="E3286" i="2"/>
  <c r="H3286" i="2" s="1"/>
  <c r="E3287" i="2"/>
  <c r="H3287" i="2" s="1"/>
  <c r="E3288" i="2"/>
  <c r="H3288" i="2" s="1"/>
  <c r="E3289" i="2"/>
  <c r="H3289" i="2" s="1"/>
  <c r="E3290" i="2"/>
  <c r="H3290" i="2" s="1"/>
  <c r="E3291" i="2"/>
  <c r="H3291" i="2" s="1"/>
  <c r="E3292" i="2"/>
  <c r="H3292" i="2" s="1"/>
  <c r="E3293" i="2"/>
  <c r="H3293" i="2" s="1"/>
  <c r="E3294" i="2"/>
  <c r="H3294" i="2" s="1"/>
  <c r="E3295" i="2"/>
  <c r="H3295" i="2" s="1"/>
  <c r="E3296" i="2"/>
  <c r="H3296" i="2" s="1"/>
  <c r="E3297" i="2"/>
  <c r="H3297" i="2" s="1"/>
  <c r="E3298" i="2"/>
  <c r="H3298" i="2" s="1"/>
  <c r="E3299" i="2"/>
  <c r="H3299" i="2" s="1"/>
  <c r="E3300" i="2"/>
  <c r="H3300" i="2" s="1"/>
  <c r="E3301" i="2"/>
  <c r="H3301" i="2" s="1"/>
  <c r="E3302" i="2"/>
  <c r="H3302" i="2" s="1"/>
  <c r="E3303" i="2"/>
  <c r="E3304" i="2"/>
  <c r="H3304" i="2" s="1"/>
  <c r="E3305" i="2"/>
  <c r="H3305" i="2" s="1"/>
  <c r="E3306" i="2"/>
  <c r="H3306" i="2" s="1"/>
  <c r="E3307" i="2"/>
  <c r="H3307" i="2" s="1"/>
  <c r="E3308" i="2"/>
  <c r="H3308" i="2" s="1"/>
  <c r="E3309" i="2"/>
  <c r="H3309" i="2" s="1"/>
  <c r="E3310" i="2"/>
  <c r="H3310" i="2" s="1"/>
  <c r="E3311" i="2"/>
  <c r="H3311" i="2" s="1"/>
  <c r="E3312" i="2"/>
  <c r="H3312" i="2" s="1"/>
  <c r="E3313" i="2"/>
  <c r="H3313" i="2" s="1"/>
  <c r="E3314" i="2"/>
  <c r="H3314" i="2" s="1"/>
  <c r="E3315" i="2"/>
  <c r="H3315" i="2" s="1"/>
  <c r="E3316" i="2"/>
  <c r="H3316" i="2" s="1"/>
  <c r="E3317" i="2"/>
  <c r="H3317" i="2" s="1"/>
  <c r="E3318" i="2"/>
  <c r="H3318" i="2" s="1"/>
  <c r="E3319" i="2"/>
  <c r="H3319" i="2" s="1"/>
  <c r="E3320" i="2"/>
  <c r="H3320" i="2" s="1"/>
  <c r="E3321" i="2"/>
  <c r="H3321" i="2" s="1"/>
  <c r="E3322" i="2"/>
  <c r="H3322" i="2" s="1"/>
  <c r="E3323" i="2"/>
  <c r="H3323" i="2" s="1"/>
  <c r="E3324" i="2"/>
  <c r="H3324" i="2" s="1"/>
  <c r="E3325" i="2"/>
  <c r="H3325" i="2" s="1"/>
  <c r="E3326" i="2"/>
  <c r="H3326" i="2" s="1"/>
  <c r="E3327" i="2"/>
  <c r="H3327" i="2" s="1"/>
  <c r="E3328" i="2"/>
  <c r="H3328" i="2" s="1"/>
  <c r="E3329" i="2"/>
  <c r="H3329" i="2" s="1"/>
  <c r="E3330" i="2"/>
  <c r="H3330" i="2" s="1"/>
  <c r="E3331" i="2"/>
  <c r="H3331" i="2" s="1"/>
  <c r="E3332" i="2"/>
  <c r="H3332" i="2" s="1"/>
  <c r="E3333" i="2"/>
  <c r="H3333" i="2" s="1"/>
  <c r="E3334" i="2"/>
  <c r="H3334" i="2" s="1"/>
  <c r="E3335" i="2"/>
  <c r="E3336" i="2"/>
  <c r="H3336" i="2" s="1"/>
  <c r="E3337" i="2"/>
  <c r="H3337" i="2" s="1"/>
  <c r="E3338" i="2"/>
  <c r="H3338" i="2" s="1"/>
  <c r="E3339" i="2"/>
  <c r="H3339" i="2" s="1"/>
  <c r="E3340" i="2"/>
  <c r="H3340" i="2" s="1"/>
  <c r="E3341" i="2"/>
  <c r="H3341" i="2" s="1"/>
  <c r="E3342" i="2"/>
  <c r="H3342" i="2" s="1"/>
  <c r="E3343" i="2"/>
  <c r="H3343" i="2" s="1"/>
  <c r="E3344" i="2"/>
  <c r="H3344" i="2" s="1"/>
  <c r="E3345" i="2"/>
  <c r="H3345" i="2" s="1"/>
  <c r="E3346" i="2"/>
  <c r="H3346" i="2" s="1"/>
  <c r="E3347" i="2"/>
  <c r="H3347" i="2" s="1"/>
  <c r="E3348" i="2"/>
  <c r="H3348" i="2" s="1"/>
  <c r="E3349" i="2"/>
  <c r="H3349" i="2" s="1"/>
  <c r="E3350" i="2"/>
  <c r="H3350" i="2" s="1"/>
  <c r="E3351" i="2"/>
  <c r="H3351" i="2" s="1"/>
  <c r="E3352" i="2"/>
  <c r="H3352" i="2" s="1"/>
  <c r="E3353" i="2"/>
  <c r="H3353" i="2" s="1"/>
  <c r="E3354" i="2"/>
  <c r="H3354" i="2" s="1"/>
  <c r="E3355" i="2"/>
  <c r="H3355" i="2" s="1"/>
  <c r="E3356" i="2"/>
  <c r="H3356" i="2" s="1"/>
  <c r="E3357" i="2"/>
  <c r="H3357" i="2" s="1"/>
  <c r="E3358" i="2"/>
  <c r="H3358" i="2" s="1"/>
  <c r="E3359" i="2"/>
  <c r="H3359" i="2" s="1"/>
  <c r="E3360" i="2"/>
  <c r="H3360" i="2" s="1"/>
  <c r="E3361" i="2"/>
  <c r="H3361" i="2" s="1"/>
  <c r="E3362" i="2"/>
  <c r="H3362" i="2" s="1"/>
  <c r="E3363" i="2"/>
  <c r="H3363" i="2" s="1"/>
  <c r="E3364" i="2"/>
  <c r="H3364" i="2" s="1"/>
  <c r="E3365" i="2"/>
  <c r="H3365" i="2" s="1"/>
  <c r="E3366" i="2"/>
  <c r="H3366" i="2" s="1"/>
  <c r="E3367" i="2"/>
  <c r="E3368" i="2"/>
  <c r="H3368" i="2" s="1"/>
  <c r="E3369" i="2"/>
  <c r="H3369" i="2" s="1"/>
  <c r="E3370" i="2"/>
  <c r="H3370" i="2" s="1"/>
  <c r="E3371" i="2"/>
  <c r="H3371" i="2" s="1"/>
  <c r="E3372" i="2"/>
  <c r="H3372" i="2" s="1"/>
  <c r="E3373" i="2"/>
  <c r="H3373" i="2" s="1"/>
  <c r="E3374" i="2"/>
  <c r="H3374" i="2" s="1"/>
  <c r="E3375" i="2"/>
  <c r="H3375" i="2" s="1"/>
  <c r="E3376" i="2"/>
  <c r="H3376" i="2" s="1"/>
  <c r="E3377" i="2"/>
  <c r="H3377" i="2" s="1"/>
  <c r="E3378" i="2"/>
  <c r="H3378" i="2" s="1"/>
  <c r="E3379" i="2"/>
  <c r="H3379" i="2" s="1"/>
  <c r="E3380" i="2"/>
  <c r="H3380" i="2" s="1"/>
  <c r="E3381" i="2"/>
  <c r="H3381" i="2" s="1"/>
  <c r="E3382" i="2"/>
  <c r="H3382" i="2" s="1"/>
  <c r="E3383" i="2"/>
  <c r="H3383" i="2" s="1"/>
  <c r="E3384" i="2"/>
  <c r="H3384" i="2" s="1"/>
  <c r="E3385" i="2"/>
  <c r="H3385" i="2" s="1"/>
  <c r="E3386" i="2"/>
  <c r="H3386" i="2" s="1"/>
  <c r="E3387" i="2"/>
  <c r="H3387" i="2" s="1"/>
  <c r="E3388" i="2"/>
  <c r="H3388" i="2" s="1"/>
  <c r="E3389" i="2"/>
  <c r="H3389" i="2" s="1"/>
  <c r="E3390" i="2"/>
  <c r="H3390" i="2" s="1"/>
  <c r="E3391" i="2"/>
  <c r="H3391" i="2" s="1"/>
  <c r="E3392" i="2"/>
  <c r="H3392" i="2" s="1"/>
  <c r="E3393" i="2"/>
  <c r="H3393" i="2" s="1"/>
  <c r="E3394" i="2"/>
  <c r="H3394" i="2" s="1"/>
  <c r="E3395" i="2"/>
  <c r="H3395" i="2" s="1"/>
  <c r="E3396" i="2"/>
  <c r="H3396" i="2" s="1"/>
  <c r="E3397" i="2"/>
  <c r="H3397" i="2" s="1"/>
  <c r="E3398" i="2"/>
  <c r="H3398" i="2" s="1"/>
  <c r="E3399" i="2"/>
  <c r="E3400" i="2"/>
  <c r="H3400" i="2" s="1"/>
  <c r="E3401" i="2"/>
  <c r="H3401" i="2" s="1"/>
  <c r="E3402" i="2"/>
  <c r="H3402" i="2" s="1"/>
  <c r="E3403" i="2"/>
  <c r="H3403" i="2" s="1"/>
  <c r="E3404" i="2"/>
  <c r="H3404" i="2" s="1"/>
  <c r="E3405" i="2"/>
  <c r="H3405" i="2" s="1"/>
  <c r="E3406" i="2"/>
  <c r="H3406" i="2" s="1"/>
  <c r="E3407" i="2"/>
  <c r="H3407" i="2" s="1"/>
  <c r="E3408" i="2"/>
  <c r="H3408" i="2" s="1"/>
  <c r="E3409" i="2"/>
  <c r="H3409" i="2" s="1"/>
  <c r="E3410" i="2"/>
  <c r="H3410" i="2" s="1"/>
  <c r="E3411" i="2"/>
  <c r="H3411" i="2" s="1"/>
  <c r="E3412" i="2"/>
  <c r="H3412" i="2" s="1"/>
  <c r="E3413" i="2"/>
  <c r="H3413" i="2" s="1"/>
  <c r="E3414" i="2"/>
  <c r="H3414" i="2" s="1"/>
  <c r="E3415" i="2"/>
  <c r="H3415" i="2" s="1"/>
  <c r="E3416" i="2"/>
  <c r="H3416" i="2" s="1"/>
  <c r="E3417" i="2"/>
  <c r="H3417" i="2" s="1"/>
  <c r="E3418" i="2"/>
  <c r="H3418" i="2" s="1"/>
  <c r="E3419" i="2"/>
  <c r="H3419" i="2" s="1"/>
  <c r="E3420" i="2"/>
  <c r="H3420" i="2" s="1"/>
  <c r="E3421" i="2"/>
  <c r="H3421" i="2" s="1"/>
  <c r="E3422" i="2"/>
  <c r="H3422" i="2" s="1"/>
  <c r="E3423" i="2"/>
  <c r="H3423" i="2" s="1"/>
  <c r="E3424" i="2"/>
  <c r="H3424" i="2" s="1"/>
  <c r="E3425" i="2"/>
  <c r="H3425" i="2" s="1"/>
  <c r="E3426" i="2"/>
  <c r="H3426" i="2" s="1"/>
  <c r="E3427" i="2"/>
  <c r="H3427" i="2" s="1"/>
  <c r="E3428" i="2"/>
  <c r="H3428" i="2" s="1"/>
  <c r="E3429" i="2"/>
  <c r="H3429" i="2" s="1"/>
  <c r="E3430" i="2"/>
  <c r="H3430" i="2" s="1"/>
  <c r="E3431" i="2"/>
  <c r="E3432" i="2"/>
  <c r="H3432" i="2" s="1"/>
  <c r="E3433" i="2"/>
  <c r="H3433" i="2" s="1"/>
  <c r="E3434" i="2"/>
  <c r="H3434" i="2" s="1"/>
  <c r="E3435" i="2"/>
  <c r="H3435" i="2" s="1"/>
  <c r="E3436" i="2"/>
  <c r="H3436" i="2" s="1"/>
  <c r="E3437" i="2"/>
  <c r="H3437" i="2" s="1"/>
  <c r="E3438" i="2"/>
  <c r="H3438" i="2" s="1"/>
  <c r="E3439" i="2"/>
  <c r="H3439" i="2" s="1"/>
  <c r="E3440" i="2"/>
  <c r="H3440" i="2" s="1"/>
  <c r="E3441" i="2"/>
  <c r="H3441" i="2" s="1"/>
  <c r="E3442" i="2"/>
  <c r="H3442" i="2" s="1"/>
  <c r="E3443" i="2"/>
  <c r="H3443" i="2" s="1"/>
  <c r="E3444" i="2"/>
  <c r="H3444" i="2" s="1"/>
  <c r="E3445" i="2"/>
  <c r="H3445" i="2" s="1"/>
  <c r="E3446" i="2"/>
  <c r="H3446" i="2" s="1"/>
  <c r="E3447" i="2"/>
  <c r="H3447" i="2" s="1"/>
  <c r="E3448" i="2"/>
  <c r="H3448" i="2" s="1"/>
  <c r="E3449" i="2"/>
  <c r="H3449" i="2" s="1"/>
  <c r="E3450" i="2"/>
  <c r="H3450" i="2" s="1"/>
  <c r="E3451" i="2"/>
  <c r="H3451" i="2" s="1"/>
  <c r="E3452" i="2"/>
  <c r="H3452" i="2" s="1"/>
  <c r="E3453" i="2"/>
  <c r="H3453" i="2" s="1"/>
  <c r="E3454" i="2"/>
  <c r="H3454" i="2" s="1"/>
  <c r="E3455" i="2"/>
  <c r="H3455" i="2" s="1"/>
  <c r="E3456" i="2"/>
  <c r="H3456" i="2" s="1"/>
  <c r="E3457" i="2"/>
  <c r="H3457" i="2" s="1"/>
  <c r="E3458" i="2"/>
  <c r="H3458" i="2" s="1"/>
  <c r="E3459" i="2"/>
  <c r="H3459" i="2" s="1"/>
  <c r="E3460" i="2"/>
  <c r="H3460" i="2" s="1"/>
  <c r="E3461" i="2"/>
  <c r="H3461" i="2" s="1"/>
  <c r="E3462" i="2"/>
  <c r="H3462" i="2" s="1"/>
  <c r="E3463" i="2"/>
  <c r="E3464" i="2"/>
  <c r="H3464" i="2" s="1"/>
  <c r="E3465" i="2"/>
  <c r="H3465" i="2" s="1"/>
  <c r="E3466" i="2"/>
  <c r="H3466" i="2" s="1"/>
  <c r="E3467" i="2"/>
  <c r="H3467" i="2" s="1"/>
  <c r="E3468" i="2"/>
  <c r="H3468" i="2" s="1"/>
  <c r="E3469" i="2"/>
  <c r="H3469" i="2" s="1"/>
  <c r="E3470" i="2"/>
  <c r="H3470" i="2" s="1"/>
  <c r="E3471" i="2"/>
  <c r="H3471" i="2" s="1"/>
  <c r="E3472" i="2"/>
  <c r="H3472" i="2" s="1"/>
  <c r="E3473" i="2"/>
  <c r="H3473" i="2" s="1"/>
  <c r="E3474" i="2"/>
  <c r="H3474" i="2" s="1"/>
  <c r="E3475" i="2"/>
  <c r="H3475" i="2" s="1"/>
  <c r="E3476" i="2"/>
  <c r="H3476" i="2" s="1"/>
  <c r="E3477" i="2"/>
  <c r="H3477" i="2" s="1"/>
  <c r="E3478" i="2"/>
  <c r="H3478" i="2" s="1"/>
  <c r="E3479" i="2"/>
  <c r="H3479" i="2" s="1"/>
  <c r="E3480" i="2"/>
  <c r="H3480" i="2" s="1"/>
  <c r="E3481" i="2"/>
  <c r="H3481" i="2" s="1"/>
  <c r="E3482" i="2"/>
  <c r="H3482" i="2" s="1"/>
  <c r="E3483" i="2"/>
  <c r="H3483" i="2" s="1"/>
  <c r="E3484" i="2"/>
  <c r="H3484" i="2" s="1"/>
  <c r="E3485" i="2"/>
  <c r="H3485" i="2" s="1"/>
  <c r="E3486" i="2"/>
  <c r="H3486" i="2" s="1"/>
  <c r="E3487" i="2"/>
  <c r="H3487" i="2" s="1"/>
  <c r="E3488" i="2"/>
  <c r="H3488" i="2" s="1"/>
  <c r="E3489" i="2"/>
  <c r="H3489" i="2" s="1"/>
  <c r="E3490" i="2"/>
  <c r="H3490" i="2" s="1"/>
  <c r="E3491" i="2"/>
  <c r="H3491" i="2" s="1"/>
  <c r="E3492" i="2"/>
  <c r="H3492" i="2" s="1"/>
  <c r="E3493" i="2"/>
  <c r="H3493" i="2" s="1"/>
  <c r="E3494" i="2"/>
  <c r="H3494" i="2" s="1"/>
  <c r="E3495" i="2"/>
  <c r="E3496" i="2"/>
  <c r="H3496" i="2" s="1"/>
  <c r="E3497" i="2"/>
  <c r="H3497" i="2" s="1"/>
  <c r="E3498" i="2"/>
  <c r="H3498" i="2" s="1"/>
  <c r="E3499" i="2"/>
  <c r="H3499" i="2" s="1"/>
  <c r="E3500" i="2"/>
  <c r="H3500" i="2" s="1"/>
  <c r="E3501" i="2"/>
  <c r="H3501" i="2" s="1"/>
  <c r="E3502" i="2"/>
  <c r="H3502" i="2" s="1"/>
  <c r="E3503" i="2"/>
  <c r="H3503" i="2" s="1"/>
  <c r="E3504" i="2"/>
  <c r="H3504" i="2" s="1"/>
  <c r="E3505" i="2"/>
  <c r="H3505" i="2" s="1"/>
  <c r="E3506" i="2"/>
  <c r="H3506" i="2" s="1"/>
  <c r="E3507" i="2"/>
  <c r="H3507" i="2" s="1"/>
  <c r="E3508" i="2"/>
  <c r="H3508" i="2" s="1"/>
  <c r="E3509" i="2"/>
  <c r="H3509" i="2" s="1"/>
  <c r="E3510" i="2"/>
  <c r="H3510" i="2" s="1"/>
  <c r="E3511" i="2"/>
  <c r="H3511" i="2" s="1"/>
  <c r="E3512" i="2"/>
  <c r="H3512" i="2" s="1"/>
  <c r="E3513" i="2"/>
  <c r="H3513" i="2" s="1"/>
  <c r="E3514" i="2"/>
  <c r="H3514" i="2" s="1"/>
  <c r="E3515" i="2"/>
  <c r="H3515" i="2" s="1"/>
  <c r="E3516" i="2"/>
  <c r="H3516" i="2" s="1"/>
  <c r="E3517" i="2"/>
  <c r="H3517" i="2" s="1"/>
  <c r="E3518" i="2"/>
  <c r="H3518" i="2" s="1"/>
  <c r="E3519" i="2"/>
  <c r="H3519" i="2" s="1"/>
  <c r="E3520" i="2"/>
  <c r="H3520" i="2" s="1"/>
  <c r="E3521" i="2"/>
  <c r="H3521" i="2" s="1"/>
  <c r="E3522" i="2"/>
  <c r="H3522" i="2" s="1"/>
  <c r="E3523" i="2"/>
  <c r="H3523" i="2" s="1"/>
  <c r="E3524" i="2"/>
  <c r="H3524" i="2" s="1"/>
  <c r="E3525" i="2"/>
  <c r="H3525" i="2" s="1"/>
  <c r="E3526" i="2"/>
  <c r="H3526" i="2" s="1"/>
  <c r="E3527" i="2"/>
  <c r="E3528" i="2"/>
  <c r="H3528" i="2" s="1"/>
  <c r="E3529" i="2"/>
  <c r="H3529" i="2" s="1"/>
  <c r="E3530" i="2"/>
  <c r="H3530" i="2" s="1"/>
  <c r="E3531" i="2"/>
  <c r="H3531" i="2" s="1"/>
  <c r="E3532" i="2"/>
  <c r="H3532" i="2" s="1"/>
  <c r="E3533" i="2"/>
  <c r="H3533" i="2" s="1"/>
  <c r="E3534" i="2"/>
  <c r="H3534" i="2" s="1"/>
  <c r="E3535" i="2"/>
  <c r="H3535" i="2" s="1"/>
  <c r="E3536" i="2"/>
  <c r="H3536" i="2" s="1"/>
  <c r="E3537" i="2"/>
  <c r="H3537" i="2" s="1"/>
  <c r="E3538" i="2"/>
  <c r="H3538" i="2" s="1"/>
  <c r="E3539" i="2"/>
  <c r="H3539" i="2" s="1"/>
  <c r="E3540" i="2"/>
  <c r="H3540" i="2" s="1"/>
  <c r="E3541" i="2"/>
  <c r="H3541" i="2" s="1"/>
  <c r="E3542" i="2"/>
  <c r="H3542" i="2" s="1"/>
  <c r="E3543" i="2"/>
  <c r="H3543" i="2" s="1"/>
  <c r="E3544" i="2"/>
  <c r="H3544" i="2" s="1"/>
  <c r="E3545" i="2"/>
  <c r="H3545" i="2" s="1"/>
  <c r="E3546" i="2"/>
  <c r="H3546" i="2" s="1"/>
  <c r="E3547" i="2"/>
  <c r="H3547" i="2" s="1"/>
  <c r="E3548" i="2"/>
  <c r="H3548" i="2" s="1"/>
  <c r="E3549" i="2"/>
  <c r="H3549" i="2" s="1"/>
  <c r="E3550" i="2"/>
  <c r="H3550" i="2" s="1"/>
  <c r="E3551" i="2"/>
  <c r="H3551" i="2" s="1"/>
  <c r="E3552" i="2"/>
  <c r="H3552" i="2" s="1"/>
  <c r="E3553" i="2"/>
  <c r="H3553" i="2" s="1"/>
  <c r="E3554" i="2"/>
  <c r="H3554" i="2" s="1"/>
  <c r="E3555" i="2"/>
  <c r="H3555" i="2" s="1"/>
  <c r="E3556" i="2"/>
  <c r="H3556" i="2" s="1"/>
  <c r="E3557" i="2"/>
  <c r="H3557" i="2" s="1"/>
  <c r="E3558" i="2"/>
  <c r="H3558" i="2" s="1"/>
  <c r="E3559" i="2"/>
  <c r="E3560" i="2"/>
  <c r="H3560" i="2" s="1"/>
  <c r="E3561" i="2"/>
  <c r="H3561" i="2" s="1"/>
  <c r="E3562" i="2"/>
  <c r="H3562" i="2" s="1"/>
  <c r="E3563" i="2"/>
  <c r="H3563" i="2" s="1"/>
  <c r="E3564" i="2"/>
  <c r="H3564" i="2" s="1"/>
  <c r="E3565" i="2"/>
  <c r="H3565" i="2" s="1"/>
  <c r="E3566" i="2"/>
  <c r="H3566" i="2" s="1"/>
  <c r="E3567" i="2"/>
  <c r="H3567" i="2" s="1"/>
  <c r="E3568" i="2"/>
  <c r="H3568" i="2" s="1"/>
  <c r="E3569" i="2"/>
  <c r="H3569" i="2" s="1"/>
  <c r="E3570" i="2"/>
  <c r="H3570" i="2" s="1"/>
  <c r="E3571" i="2"/>
  <c r="H3571" i="2" s="1"/>
  <c r="E3572" i="2"/>
  <c r="H3572" i="2" s="1"/>
  <c r="E3573" i="2"/>
  <c r="H3573" i="2" s="1"/>
  <c r="E3574" i="2"/>
  <c r="H3574" i="2" s="1"/>
  <c r="E3575" i="2"/>
  <c r="H3575" i="2" s="1"/>
  <c r="E3576" i="2"/>
  <c r="H3576" i="2" s="1"/>
  <c r="E3577" i="2"/>
  <c r="H3577" i="2" s="1"/>
  <c r="E3578" i="2"/>
  <c r="H3578" i="2" s="1"/>
  <c r="E3579" i="2"/>
  <c r="H3579" i="2" s="1"/>
  <c r="E3580" i="2"/>
  <c r="H3580" i="2" s="1"/>
  <c r="E3581" i="2"/>
  <c r="H3581" i="2" s="1"/>
  <c r="E3582" i="2"/>
  <c r="H3582" i="2" s="1"/>
  <c r="E3583" i="2"/>
  <c r="H3583" i="2" s="1"/>
  <c r="E3584" i="2"/>
  <c r="H3584" i="2" s="1"/>
  <c r="E3585" i="2"/>
  <c r="H3585" i="2" s="1"/>
  <c r="E3586" i="2"/>
  <c r="H3586" i="2" s="1"/>
  <c r="E3587" i="2"/>
  <c r="H3587" i="2" s="1"/>
  <c r="E3588" i="2"/>
  <c r="H3588" i="2" s="1"/>
  <c r="E3589" i="2"/>
  <c r="H3589" i="2" s="1"/>
  <c r="E3590" i="2"/>
  <c r="H3590" i="2" s="1"/>
  <c r="E3591" i="2"/>
  <c r="E3592" i="2"/>
  <c r="H3592" i="2" s="1"/>
  <c r="E3593" i="2"/>
  <c r="H3593" i="2" s="1"/>
  <c r="E3594" i="2"/>
  <c r="H3594" i="2" s="1"/>
  <c r="E3595" i="2"/>
  <c r="H3595" i="2" s="1"/>
  <c r="E3596" i="2"/>
  <c r="H3596" i="2" s="1"/>
  <c r="E3597" i="2"/>
  <c r="H3597" i="2" s="1"/>
  <c r="E3598" i="2"/>
  <c r="H3598" i="2" s="1"/>
  <c r="E3599" i="2"/>
  <c r="H3599" i="2" s="1"/>
  <c r="E3600" i="2"/>
  <c r="H3600" i="2" s="1"/>
  <c r="E3601" i="2"/>
  <c r="H3601" i="2" s="1"/>
  <c r="E3602" i="2"/>
  <c r="H3602" i="2" s="1"/>
  <c r="E3603" i="2"/>
  <c r="H3603" i="2" s="1"/>
  <c r="E3604" i="2"/>
  <c r="H3604" i="2" s="1"/>
  <c r="E3605" i="2"/>
  <c r="H3605" i="2" s="1"/>
  <c r="E3606" i="2"/>
  <c r="H3606" i="2" s="1"/>
  <c r="E3607" i="2"/>
  <c r="H3607" i="2" s="1"/>
  <c r="E3608" i="2"/>
  <c r="H3608" i="2" s="1"/>
  <c r="E3609" i="2"/>
  <c r="H3609" i="2" s="1"/>
  <c r="E3610" i="2"/>
  <c r="H3610" i="2" s="1"/>
  <c r="E3611" i="2"/>
  <c r="H3611" i="2" s="1"/>
  <c r="E3612" i="2"/>
  <c r="H3612" i="2" s="1"/>
  <c r="E3613" i="2"/>
  <c r="H3613" i="2" s="1"/>
  <c r="E3614" i="2"/>
  <c r="H3614" i="2" s="1"/>
  <c r="E3615" i="2"/>
  <c r="H3615" i="2" s="1"/>
  <c r="E3616" i="2"/>
  <c r="H3616" i="2" s="1"/>
  <c r="E3617" i="2"/>
  <c r="H3617" i="2" s="1"/>
  <c r="E3618" i="2"/>
  <c r="H3618" i="2" s="1"/>
  <c r="E3619" i="2"/>
  <c r="H3619" i="2" s="1"/>
  <c r="E3620" i="2"/>
  <c r="H3620" i="2" s="1"/>
  <c r="E3621" i="2"/>
  <c r="H3621" i="2" s="1"/>
  <c r="E3622" i="2"/>
  <c r="H3622" i="2" s="1"/>
  <c r="E3623" i="2"/>
  <c r="E3624" i="2"/>
  <c r="H3624" i="2" s="1"/>
  <c r="E3625" i="2"/>
  <c r="H3625" i="2" s="1"/>
  <c r="E3626" i="2"/>
  <c r="H3626" i="2" s="1"/>
  <c r="E3627" i="2"/>
  <c r="H3627" i="2" s="1"/>
  <c r="E3628" i="2"/>
  <c r="H3628" i="2" s="1"/>
  <c r="E3629" i="2"/>
  <c r="H3629" i="2" s="1"/>
  <c r="E3630" i="2"/>
  <c r="H3630" i="2" s="1"/>
  <c r="E3631" i="2"/>
  <c r="H3631" i="2" s="1"/>
  <c r="E3632" i="2"/>
  <c r="H3632" i="2" s="1"/>
  <c r="E3633" i="2"/>
  <c r="H3633" i="2" s="1"/>
  <c r="E3634" i="2"/>
  <c r="H3634" i="2" s="1"/>
  <c r="E3635" i="2"/>
  <c r="H3635" i="2" s="1"/>
  <c r="E3636" i="2"/>
  <c r="H3636" i="2" s="1"/>
  <c r="E3637" i="2"/>
  <c r="H3637" i="2" s="1"/>
  <c r="E3638" i="2"/>
  <c r="H3638" i="2" s="1"/>
  <c r="E3639" i="2"/>
  <c r="H3639" i="2" s="1"/>
  <c r="E3640" i="2"/>
  <c r="H3640" i="2" s="1"/>
  <c r="E3641" i="2"/>
  <c r="H3641" i="2" s="1"/>
  <c r="E3642" i="2"/>
  <c r="H3642" i="2" s="1"/>
  <c r="E3643" i="2"/>
  <c r="H3643" i="2" s="1"/>
  <c r="E3644" i="2"/>
  <c r="H3644" i="2" s="1"/>
  <c r="E3645" i="2"/>
  <c r="H3645" i="2" s="1"/>
  <c r="E3646" i="2"/>
  <c r="H3646" i="2" s="1"/>
  <c r="E3647" i="2"/>
  <c r="H3647" i="2" s="1"/>
  <c r="E3648" i="2"/>
  <c r="H3648" i="2" s="1"/>
  <c r="E3649" i="2"/>
  <c r="H3649" i="2" s="1"/>
  <c r="E3650" i="2"/>
  <c r="H3650" i="2" s="1"/>
  <c r="E3651" i="2"/>
  <c r="H3651" i="2" s="1"/>
  <c r="E3652" i="2"/>
  <c r="H3652" i="2" s="1"/>
  <c r="E3653" i="2"/>
  <c r="H3653" i="2" s="1"/>
  <c r="E3654" i="2"/>
  <c r="H3654" i="2" s="1"/>
  <c r="E3655" i="2"/>
  <c r="E3656" i="2"/>
  <c r="H3656" i="2" s="1"/>
  <c r="E3657" i="2"/>
  <c r="H3657" i="2" s="1"/>
  <c r="E3658" i="2"/>
  <c r="H3658" i="2" s="1"/>
  <c r="E3659" i="2"/>
  <c r="H3659" i="2" s="1"/>
  <c r="E3660" i="2"/>
  <c r="H3660" i="2" s="1"/>
  <c r="E3661" i="2"/>
  <c r="H3661" i="2" s="1"/>
  <c r="E3662" i="2"/>
  <c r="H3662" i="2" s="1"/>
  <c r="E3663" i="2"/>
  <c r="H3663" i="2" s="1"/>
  <c r="E3664" i="2"/>
  <c r="H3664" i="2" s="1"/>
  <c r="E3665" i="2"/>
  <c r="H3665" i="2" s="1"/>
  <c r="E3666" i="2"/>
  <c r="H3666" i="2" s="1"/>
  <c r="E3667" i="2"/>
  <c r="H3667" i="2" s="1"/>
  <c r="E3668" i="2"/>
  <c r="H3668" i="2" s="1"/>
  <c r="E3669" i="2"/>
  <c r="H3669" i="2" s="1"/>
  <c r="E3670" i="2"/>
  <c r="H3670" i="2" s="1"/>
  <c r="E3671" i="2"/>
  <c r="H3671" i="2" s="1"/>
  <c r="E3672" i="2"/>
  <c r="H3672" i="2" s="1"/>
  <c r="E3673" i="2"/>
  <c r="H3673" i="2" s="1"/>
  <c r="E3674" i="2"/>
  <c r="H3674" i="2" s="1"/>
  <c r="E3675" i="2"/>
  <c r="H3675" i="2" s="1"/>
  <c r="E3676" i="2"/>
  <c r="H3676" i="2" s="1"/>
  <c r="E3677" i="2"/>
  <c r="H3677" i="2" s="1"/>
  <c r="E3678" i="2"/>
  <c r="H3678" i="2" s="1"/>
  <c r="E3679" i="2"/>
  <c r="H3679" i="2" s="1"/>
  <c r="E3680" i="2"/>
  <c r="H3680" i="2" s="1"/>
  <c r="E3681" i="2"/>
  <c r="H3681" i="2" s="1"/>
  <c r="E3682" i="2"/>
  <c r="H3682" i="2" s="1"/>
  <c r="E3683" i="2"/>
  <c r="H3683" i="2" s="1"/>
  <c r="E3684" i="2"/>
  <c r="H3684" i="2" s="1"/>
  <c r="E3685" i="2"/>
  <c r="H3685" i="2" s="1"/>
  <c r="E3686" i="2"/>
  <c r="H3686" i="2" s="1"/>
  <c r="E3687" i="2"/>
  <c r="E3688" i="2"/>
  <c r="H3688" i="2" s="1"/>
  <c r="E3689" i="2"/>
  <c r="H3689" i="2" s="1"/>
  <c r="E3690" i="2"/>
  <c r="H3690" i="2" s="1"/>
  <c r="E3691" i="2"/>
  <c r="H3691" i="2" s="1"/>
  <c r="E3692" i="2"/>
  <c r="H3692" i="2" s="1"/>
  <c r="E3693" i="2"/>
  <c r="H3693" i="2" s="1"/>
  <c r="E3694" i="2"/>
  <c r="H3694" i="2" s="1"/>
  <c r="E3695" i="2"/>
  <c r="H3695" i="2" s="1"/>
  <c r="E3696" i="2"/>
  <c r="H3696" i="2" s="1"/>
  <c r="E3697" i="2"/>
  <c r="H3697" i="2" s="1"/>
  <c r="E3698" i="2"/>
  <c r="H3698" i="2" s="1"/>
  <c r="E3699" i="2"/>
  <c r="H3699" i="2" s="1"/>
  <c r="E3700" i="2"/>
  <c r="H3700" i="2" s="1"/>
  <c r="E3701" i="2"/>
  <c r="H3701" i="2" s="1"/>
  <c r="E3702" i="2"/>
  <c r="H3702" i="2" s="1"/>
  <c r="E3703" i="2"/>
  <c r="H3703" i="2" s="1"/>
  <c r="E3704" i="2"/>
  <c r="H3704" i="2" s="1"/>
  <c r="E3705" i="2"/>
  <c r="H3705" i="2" s="1"/>
  <c r="E3706" i="2"/>
  <c r="H3706" i="2" s="1"/>
  <c r="E3707" i="2"/>
  <c r="H3707" i="2" s="1"/>
  <c r="E3708" i="2"/>
  <c r="H3708" i="2" s="1"/>
  <c r="E3709" i="2"/>
  <c r="H3709" i="2" s="1"/>
  <c r="E3710" i="2"/>
  <c r="H3710" i="2" s="1"/>
  <c r="E3711" i="2"/>
  <c r="H3711" i="2" s="1"/>
  <c r="E3712" i="2"/>
  <c r="H3712" i="2" s="1"/>
  <c r="E3713" i="2"/>
  <c r="H3713" i="2" s="1"/>
  <c r="E3714" i="2"/>
  <c r="H3714" i="2" s="1"/>
  <c r="E3715" i="2"/>
  <c r="H3715" i="2" s="1"/>
  <c r="E3716" i="2"/>
  <c r="H3716" i="2" s="1"/>
  <c r="E3717" i="2"/>
  <c r="H3717" i="2" s="1"/>
  <c r="E3718" i="2"/>
  <c r="H3718" i="2" s="1"/>
  <c r="E3719" i="2"/>
  <c r="F3719" i="2" s="1"/>
  <c r="E3720" i="2"/>
  <c r="H3720" i="2" s="1"/>
  <c r="E3721" i="2"/>
  <c r="H3721" i="2" s="1"/>
  <c r="E3722" i="2"/>
  <c r="H3722" i="2" s="1"/>
  <c r="E3723" i="2"/>
  <c r="H3723" i="2" s="1"/>
  <c r="E3724" i="2"/>
  <c r="H3724" i="2" s="1"/>
  <c r="E3725" i="2"/>
  <c r="H3725" i="2" s="1"/>
  <c r="E3726" i="2"/>
  <c r="H3726" i="2" s="1"/>
  <c r="E3727" i="2"/>
  <c r="H3727" i="2" s="1"/>
  <c r="E3728" i="2"/>
  <c r="H3728" i="2" s="1"/>
  <c r="E3729" i="2"/>
  <c r="H3729" i="2" s="1"/>
  <c r="E3730" i="2"/>
  <c r="H3730" i="2" s="1"/>
  <c r="E3731" i="2"/>
  <c r="H3731" i="2" s="1"/>
  <c r="E3732" i="2"/>
  <c r="H3732" i="2" s="1"/>
  <c r="E3733" i="2"/>
  <c r="H3733" i="2" s="1"/>
  <c r="E3734" i="2"/>
  <c r="H3734" i="2" s="1"/>
  <c r="E3735" i="2"/>
  <c r="H3735" i="2" s="1"/>
  <c r="E3736" i="2"/>
  <c r="H3736" i="2" s="1"/>
  <c r="E3737" i="2"/>
  <c r="H3737" i="2" s="1"/>
  <c r="E3738" i="2"/>
  <c r="H3738" i="2" s="1"/>
  <c r="E3739" i="2"/>
  <c r="H3739" i="2" s="1"/>
  <c r="E3740" i="2"/>
  <c r="H3740" i="2" s="1"/>
  <c r="E3741" i="2"/>
  <c r="H3741" i="2" s="1"/>
  <c r="E3742" i="2"/>
  <c r="H3742" i="2" s="1"/>
  <c r="E3743" i="2"/>
  <c r="H3743" i="2" s="1"/>
  <c r="E3744" i="2"/>
  <c r="H3744" i="2" s="1"/>
  <c r="E3745" i="2"/>
  <c r="H3745" i="2" s="1"/>
  <c r="E3746" i="2"/>
  <c r="H3746" i="2" s="1"/>
  <c r="E3747" i="2"/>
  <c r="H3747" i="2" s="1"/>
  <c r="E3748" i="2"/>
  <c r="H3748" i="2" s="1"/>
  <c r="E3749" i="2"/>
  <c r="H3749" i="2" s="1"/>
  <c r="E3750" i="2"/>
  <c r="H3750" i="2" s="1"/>
  <c r="E3751" i="2"/>
  <c r="E3752" i="2"/>
  <c r="H3752" i="2" s="1"/>
  <c r="E3753" i="2"/>
  <c r="H3753" i="2" s="1"/>
  <c r="E3754" i="2"/>
  <c r="H3754" i="2" s="1"/>
  <c r="E3755" i="2"/>
  <c r="H3755" i="2" s="1"/>
  <c r="E3756" i="2"/>
  <c r="H3756" i="2" s="1"/>
  <c r="E3757" i="2"/>
  <c r="H3757" i="2" s="1"/>
  <c r="E3758" i="2"/>
  <c r="H3758" i="2" s="1"/>
  <c r="E3759" i="2"/>
  <c r="H3759" i="2" s="1"/>
  <c r="E3760" i="2"/>
  <c r="H3760" i="2" s="1"/>
  <c r="E3761" i="2"/>
  <c r="H3761" i="2" s="1"/>
  <c r="E3762" i="2"/>
  <c r="H3762" i="2" s="1"/>
  <c r="E3763" i="2"/>
  <c r="H3763" i="2" s="1"/>
  <c r="E3764" i="2"/>
  <c r="H3764" i="2" s="1"/>
  <c r="E3765" i="2"/>
  <c r="H3765" i="2" s="1"/>
  <c r="E3766" i="2"/>
  <c r="H3766" i="2" s="1"/>
  <c r="E3767" i="2"/>
  <c r="H3767" i="2" s="1"/>
  <c r="E3768" i="2"/>
  <c r="H3768" i="2" s="1"/>
  <c r="E3769" i="2"/>
  <c r="H3769" i="2" s="1"/>
  <c r="E3770" i="2"/>
  <c r="H3770" i="2" s="1"/>
  <c r="E3771" i="2"/>
  <c r="H3771" i="2" s="1"/>
  <c r="E3772" i="2"/>
  <c r="H3772" i="2" s="1"/>
  <c r="E3773" i="2"/>
  <c r="H3773" i="2" s="1"/>
  <c r="E3774" i="2"/>
  <c r="H3774" i="2" s="1"/>
  <c r="E3775" i="2"/>
  <c r="H3775" i="2" s="1"/>
  <c r="E3776" i="2"/>
  <c r="H3776" i="2" s="1"/>
  <c r="E3777" i="2"/>
  <c r="H3777" i="2" s="1"/>
  <c r="E3778" i="2"/>
  <c r="H3778" i="2" s="1"/>
  <c r="E3779" i="2"/>
  <c r="H3779" i="2" s="1"/>
  <c r="E3780" i="2"/>
  <c r="H3780" i="2" s="1"/>
  <c r="E3781" i="2"/>
  <c r="H3781" i="2" s="1"/>
  <c r="E3782" i="2"/>
  <c r="H3782" i="2" s="1"/>
  <c r="E3783" i="2"/>
  <c r="E3784" i="2"/>
  <c r="H3784" i="2" s="1"/>
  <c r="E3785" i="2"/>
  <c r="H3785" i="2" s="1"/>
  <c r="E3786" i="2"/>
  <c r="H3786" i="2" s="1"/>
  <c r="E3787" i="2"/>
  <c r="H3787" i="2" s="1"/>
  <c r="E3788" i="2"/>
  <c r="H3788" i="2" s="1"/>
  <c r="E3789" i="2"/>
  <c r="H3789" i="2" s="1"/>
  <c r="E3790" i="2"/>
  <c r="H3790" i="2" s="1"/>
  <c r="E3791" i="2"/>
  <c r="H3791" i="2" s="1"/>
  <c r="E3792" i="2"/>
  <c r="H3792" i="2" s="1"/>
  <c r="E3793" i="2"/>
  <c r="H3793" i="2" s="1"/>
  <c r="E3794" i="2"/>
  <c r="H3794" i="2" s="1"/>
  <c r="E3795" i="2"/>
  <c r="H3795" i="2" s="1"/>
  <c r="E3796" i="2"/>
  <c r="H3796" i="2" s="1"/>
  <c r="E3797" i="2"/>
  <c r="H3797" i="2" s="1"/>
  <c r="E3798" i="2"/>
  <c r="H3798" i="2" s="1"/>
  <c r="E3799" i="2"/>
  <c r="H3799" i="2" s="1"/>
  <c r="E3800" i="2"/>
  <c r="H3800" i="2" s="1"/>
  <c r="E3801" i="2"/>
  <c r="H3801" i="2" s="1"/>
  <c r="E3802" i="2"/>
  <c r="H3802" i="2" s="1"/>
  <c r="E3803" i="2"/>
  <c r="H3803" i="2" s="1"/>
  <c r="E3804" i="2"/>
  <c r="H3804" i="2" s="1"/>
  <c r="E3805" i="2"/>
  <c r="H3805" i="2" s="1"/>
  <c r="E3806" i="2"/>
  <c r="H3806" i="2" s="1"/>
  <c r="E3807" i="2"/>
  <c r="H3807" i="2" s="1"/>
  <c r="E3808" i="2"/>
  <c r="H3808" i="2" s="1"/>
  <c r="E3809" i="2"/>
  <c r="H3809" i="2" s="1"/>
  <c r="E3810" i="2"/>
  <c r="H3810" i="2" s="1"/>
  <c r="E3811" i="2"/>
  <c r="H3811" i="2" s="1"/>
  <c r="E3812" i="2"/>
  <c r="H3812" i="2" s="1"/>
  <c r="E3813" i="2"/>
  <c r="H3813" i="2" s="1"/>
  <c r="E3814" i="2"/>
  <c r="H3814" i="2" s="1"/>
  <c r="E3815" i="2"/>
  <c r="E3816" i="2"/>
  <c r="H3816" i="2" s="1"/>
  <c r="E3817" i="2"/>
  <c r="H3817" i="2" s="1"/>
  <c r="E3818" i="2"/>
  <c r="H3818" i="2" s="1"/>
  <c r="E3819" i="2"/>
  <c r="H3819" i="2" s="1"/>
  <c r="E3820" i="2"/>
  <c r="H3820" i="2" s="1"/>
  <c r="E3821" i="2"/>
  <c r="H3821" i="2" s="1"/>
  <c r="E3822" i="2"/>
  <c r="H3822" i="2" s="1"/>
  <c r="E3823" i="2"/>
  <c r="H3823" i="2" s="1"/>
  <c r="E3824" i="2"/>
  <c r="H3824" i="2" s="1"/>
  <c r="E3825" i="2"/>
  <c r="H3825" i="2" s="1"/>
  <c r="E3826" i="2"/>
  <c r="H3826" i="2" s="1"/>
  <c r="E3827" i="2"/>
  <c r="H3827" i="2" s="1"/>
  <c r="E3828" i="2"/>
  <c r="H3828" i="2" s="1"/>
  <c r="E3829" i="2"/>
  <c r="H3829" i="2" s="1"/>
  <c r="E3830" i="2"/>
  <c r="H3830" i="2" s="1"/>
  <c r="E3831" i="2"/>
  <c r="H3831" i="2" s="1"/>
  <c r="E3832" i="2"/>
  <c r="H3832" i="2" s="1"/>
  <c r="E3833" i="2"/>
  <c r="H3833" i="2" s="1"/>
  <c r="E3834" i="2"/>
  <c r="H3834" i="2" s="1"/>
  <c r="E3835" i="2"/>
  <c r="H3835" i="2" s="1"/>
  <c r="E3836" i="2"/>
  <c r="H3836" i="2" s="1"/>
  <c r="E3837" i="2"/>
  <c r="H3837" i="2" s="1"/>
  <c r="E3838" i="2"/>
  <c r="H3838" i="2" s="1"/>
  <c r="E3839" i="2"/>
  <c r="H3839" i="2" s="1"/>
  <c r="E3840" i="2"/>
  <c r="H3840" i="2" s="1"/>
  <c r="E3841" i="2"/>
  <c r="H3841" i="2" s="1"/>
  <c r="E3842" i="2"/>
  <c r="H3842" i="2" s="1"/>
  <c r="E3843" i="2"/>
  <c r="H3843" i="2" s="1"/>
  <c r="E3844" i="2"/>
  <c r="H3844" i="2" s="1"/>
  <c r="E3845" i="2"/>
  <c r="H3845" i="2" s="1"/>
  <c r="E3846" i="2"/>
  <c r="H3846" i="2" s="1"/>
  <c r="E3847" i="2"/>
  <c r="E3848" i="2"/>
  <c r="H3848" i="2" s="1"/>
  <c r="E3849" i="2"/>
  <c r="H3849" i="2" s="1"/>
  <c r="E3850" i="2"/>
  <c r="H3850" i="2" s="1"/>
  <c r="E3851" i="2"/>
  <c r="H3851" i="2" s="1"/>
  <c r="E3852" i="2"/>
  <c r="H3852" i="2" s="1"/>
  <c r="E3853" i="2"/>
  <c r="H3853" i="2" s="1"/>
  <c r="E3854" i="2"/>
  <c r="H3854" i="2" s="1"/>
  <c r="E3855" i="2"/>
  <c r="H3855" i="2" s="1"/>
  <c r="E3856" i="2"/>
  <c r="H3856" i="2" s="1"/>
  <c r="E3857" i="2"/>
  <c r="H3857" i="2" s="1"/>
  <c r="E3858" i="2"/>
  <c r="H3858" i="2" s="1"/>
  <c r="E3859" i="2"/>
  <c r="H3859" i="2" s="1"/>
  <c r="E3860" i="2"/>
  <c r="H3860" i="2" s="1"/>
  <c r="E3861" i="2"/>
  <c r="H3861" i="2" s="1"/>
  <c r="E3862" i="2"/>
  <c r="H3862" i="2" s="1"/>
  <c r="E3863" i="2"/>
  <c r="H3863" i="2" s="1"/>
  <c r="E3864" i="2"/>
  <c r="H3864" i="2" s="1"/>
  <c r="E3865" i="2"/>
  <c r="H3865" i="2" s="1"/>
  <c r="E3866" i="2"/>
  <c r="H3866" i="2" s="1"/>
  <c r="E3867" i="2"/>
  <c r="H3867" i="2" s="1"/>
  <c r="E3868" i="2"/>
  <c r="H3868" i="2" s="1"/>
  <c r="E3869" i="2"/>
  <c r="H3869" i="2" s="1"/>
  <c r="E3870" i="2"/>
  <c r="H3870" i="2" s="1"/>
  <c r="E3871" i="2"/>
  <c r="H3871" i="2" s="1"/>
  <c r="E3872" i="2"/>
  <c r="H3872" i="2" s="1"/>
  <c r="E3873" i="2"/>
  <c r="H3873" i="2" s="1"/>
  <c r="E3874" i="2"/>
  <c r="H3874" i="2" s="1"/>
  <c r="E3875" i="2"/>
  <c r="H3875" i="2" s="1"/>
  <c r="E3876" i="2"/>
  <c r="H3876" i="2" s="1"/>
  <c r="E3877" i="2"/>
  <c r="H3877" i="2" s="1"/>
  <c r="E3878" i="2"/>
  <c r="H3878" i="2" s="1"/>
  <c r="E3879" i="2"/>
  <c r="E3880" i="2"/>
  <c r="H3880" i="2" s="1"/>
  <c r="E3881" i="2"/>
  <c r="H3881" i="2" s="1"/>
  <c r="E3882" i="2"/>
  <c r="H3882" i="2" s="1"/>
  <c r="E3883" i="2"/>
  <c r="H3883" i="2" s="1"/>
  <c r="E3884" i="2"/>
  <c r="H3884" i="2" s="1"/>
  <c r="E3885" i="2"/>
  <c r="H3885" i="2" s="1"/>
  <c r="E3886" i="2"/>
  <c r="H3886" i="2" s="1"/>
  <c r="E3887" i="2"/>
  <c r="H3887" i="2" s="1"/>
  <c r="E3888" i="2"/>
  <c r="H3888" i="2" s="1"/>
  <c r="E3889" i="2"/>
  <c r="H3889" i="2" s="1"/>
  <c r="E3890" i="2"/>
  <c r="H3890" i="2" s="1"/>
  <c r="E3891" i="2"/>
  <c r="H3891" i="2" s="1"/>
  <c r="E3892" i="2"/>
  <c r="H3892" i="2" s="1"/>
  <c r="E3893" i="2"/>
  <c r="H3893" i="2" s="1"/>
  <c r="E3894" i="2"/>
  <c r="H3894" i="2" s="1"/>
  <c r="E3895" i="2"/>
  <c r="H3895" i="2" s="1"/>
  <c r="E3896" i="2"/>
  <c r="H3896" i="2" s="1"/>
  <c r="E3897" i="2"/>
  <c r="H3897" i="2" s="1"/>
  <c r="E3898" i="2"/>
  <c r="H3898" i="2" s="1"/>
  <c r="E3899" i="2"/>
  <c r="H3899" i="2" s="1"/>
  <c r="E3900" i="2"/>
  <c r="H3900" i="2" s="1"/>
  <c r="E3901" i="2"/>
  <c r="H3901" i="2" s="1"/>
  <c r="E3902" i="2"/>
  <c r="H3902" i="2" s="1"/>
  <c r="E3903" i="2"/>
  <c r="H3903" i="2" s="1"/>
  <c r="E3904" i="2"/>
  <c r="H3904" i="2" s="1"/>
  <c r="E3905" i="2"/>
  <c r="H3905" i="2" s="1"/>
  <c r="E3906" i="2"/>
  <c r="H3906" i="2" s="1"/>
  <c r="E3907" i="2"/>
  <c r="H3907" i="2" s="1"/>
  <c r="E3908" i="2"/>
  <c r="H3908" i="2" s="1"/>
  <c r="E3909" i="2"/>
  <c r="H3909" i="2" s="1"/>
  <c r="E3910" i="2"/>
  <c r="H3910" i="2" s="1"/>
  <c r="E3911" i="2"/>
  <c r="E3912" i="2"/>
  <c r="H3912" i="2" s="1"/>
  <c r="E3913" i="2"/>
  <c r="H3913" i="2" s="1"/>
  <c r="E3914" i="2"/>
  <c r="H3914" i="2" s="1"/>
  <c r="E3915" i="2"/>
  <c r="H3915" i="2" s="1"/>
  <c r="E3916" i="2"/>
  <c r="H3916" i="2" s="1"/>
  <c r="E3917" i="2"/>
  <c r="H3917" i="2" s="1"/>
  <c r="E3918" i="2"/>
  <c r="H3918" i="2" s="1"/>
  <c r="E3919" i="2"/>
  <c r="H3919" i="2" s="1"/>
  <c r="E3920" i="2"/>
  <c r="H3920" i="2" s="1"/>
  <c r="E3921" i="2"/>
  <c r="H3921" i="2" s="1"/>
  <c r="E3922" i="2"/>
  <c r="H3922" i="2" s="1"/>
  <c r="E3923" i="2"/>
  <c r="H3923" i="2" s="1"/>
  <c r="E3924" i="2"/>
  <c r="H3924" i="2" s="1"/>
  <c r="E3925" i="2"/>
  <c r="H3925" i="2" s="1"/>
  <c r="E3926" i="2"/>
  <c r="H3926" i="2" s="1"/>
  <c r="E3927" i="2"/>
  <c r="H3927" i="2" s="1"/>
  <c r="E3928" i="2"/>
  <c r="H3928" i="2" s="1"/>
  <c r="E3929" i="2"/>
  <c r="H3929" i="2" s="1"/>
  <c r="E3930" i="2"/>
  <c r="H3930" i="2" s="1"/>
  <c r="E3931" i="2"/>
  <c r="H3931" i="2" s="1"/>
  <c r="E3932" i="2"/>
  <c r="H3932" i="2" s="1"/>
  <c r="E3933" i="2"/>
  <c r="H3933" i="2" s="1"/>
  <c r="E3934" i="2"/>
  <c r="H3934" i="2" s="1"/>
  <c r="E3935" i="2"/>
  <c r="H3935" i="2" s="1"/>
  <c r="E3936" i="2"/>
  <c r="H3936" i="2" s="1"/>
  <c r="E3937" i="2"/>
  <c r="H3937" i="2" s="1"/>
  <c r="E3938" i="2"/>
  <c r="H3938" i="2" s="1"/>
  <c r="E3939" i="2"/>
  <c r="H3939" i="2" s="1"/>
  <c r="E3940" i="2"/>
  <c r="H3940" i="2" s="1"/>
  <c r="E3941" i="2"/>
  <c r="H3941" i="2" s="1"/>
  <c r="E3942" i="2"/>
  <c r="H3942" i="2" s="1"/>
  <c r="E3943" i="2"/>
  <c r="E3944" i="2"/>
  <c r="H3944" i="2" s="1"/>
  <c r="E3945" i="2"/>
  <c r="H3945" i="2" s="1"/>
  <c r="E3946" i="2"/>
  <c r="H3946" i="2" s="1"/>
  <c r="E3947" i="2"/>
  <c r="H3947" i="2" s="1"/>
  <c r="E3948" i="2"/>
  <c r="H3948" i="2" s="1"/>
  <c r="E3949" i="2"/>
  <c r="H3949" i="2" s="1"/>
  <c r="E3950" i="2"/>
  <c r="H3950" i="2" s="1"/>
  <c r="E3951" i="2"/>
  <c r="H3951" i="2" s="1"/>
  <c r="E3952" i="2"/>
  <c r="H3952" i="2" s="1"/>
  <c r="E3953" i="2"/>
  <c r="H3953" i="2" s="1"/>
  <c r="E3954" i="2"/>
  <c r="H3954" i="2" s="1"/>
  <c r="E3955" i="2"/>
  <c r="H3955" i="2" s="1"/>
  <c r="E3956" i="2"/>
  <c r="H3956" i="2" s="1"/>
  <c r="E3957" i="2"/>
  <c r="H3957" i="2" s="1"/>
  <c r="E3958" i="2"/>
  <c r="H3958" i="2" s="1"/>
  <c r="E3959" i="2"/>
  <c r="H3959" i="2" s="1"/>
  <c r="E3960" i="2"/>
  <c r="H3960" i="2" s="1"/>
  <c r="E3961" i="2"/>
  <c r="H3961" i="2" s="1"/>
  <c r="E3962" i="2"/>
  <c r="H3962" i="2" s="1"/>
  <c r="E3963" i="2"/>
  <c r="H3963" i="2" s="1"/>
  <c r="E3964" i="2"/>
  <c r="H3964" i="2" s="1"/>
  <c r="E3965" i="2"/>
  <c r="H3965" i="2" s="1"/>
  <c r="E3966" i="2"/>
  <c r="H3966" i="2" s="1"/>
  <c r="E3967" i="2"/>
  <c r="H3967" i="2" s="1"/>
  <c r="E3968" i="2"/>
  <c r="H3968" i="2" s="1"/>
  <c r="E3969" i="2"/>
  <c r="H3969" i="2" s="1"/>
  <c r="E3970" i="2"/>
  <c r="H3970" i="2" s="1"/>
  <c r="E3971" i="2"/>
  <c r="H3971" i="2" s="1"/>
  <c r="E3972" i="2"/>
  <c r="H3972" i="2" s="1"/>
  <c r="E3973" i="2"/>
  <c r="H3973" i="2" s="1"/>
  <c r="E3974" i="2"/>
  <c r="H3974" i="2" s="1"/>
  <c r="E3975" i="2"/>
  <c r="F3975" i="2" s="1"/>
  <c r="E3976" i="2"/>
  <c r="H3976" i="2" s="1"/>
  <c r="E3977" i="2"/>
  <c r="H3977" i="2" s="1"/>
  <c r="E3978" i="2"/>
  <c r="H3978" i="2" s="1"/>
  <c r="E3979" i="2"/>
  <c r="H3979" i="2" s="1"/>
  <c r="E3980" i="2"/>
  <c r="H3980" i="2" s="1"/>
  <c r="E3981" i="2"/>
  <c r="H3981" i="2" s="1"/>
  <c r="E3982" i="2"/>
  <c r="H3982" i="2" s="1"/>
  <c r="E3983" i="2"/>
  <c r="H3983" i="2" s="1"/>
  <c r="E3984" i="2"/>
  <c r="H3984" i="2" s="1"/>
  <c r="E3985" i="2"/>
  <c r="H3985" i="2" s="1"/>
  <c r="E3986" i="2"/>
  <c r="H3986" i="2" s="1"/>
  <c r="E3987" i="2"/>
  <c r="H3987" i="2" s="1"/>
  <c r="E3988" i="2"/>
  <c r="H3988" i="2" s="1"/>
  <c r="E3989" i="2"/>
  <c r="H3989" i="2" s="1"/>
  <c r="E3990" i="2"/>
  <c r="H3990" i="2" s="1"/>
  <c r="E3991" i="2"/>
  <c r="H3991" i="2" s="1"/>
  <c r="E3992" i="2"/>
  <c r="H3992" i="2" s="1"/>
  <c r="E3993" i="2"/>
  <c r="H3993" i="2" s="1"/>
  <c r="E3994" i="2"/>
  <c r="H3994" i="2" s="1"/>
  <c r="E3995" i="2"/>
  <c r="H3995" i="2" s="1"/>
  <c r="E3996" i="2"/>
  <c r="H3996" i="2" s="1"/>
  <c r="E3997" i="2"/>
  <c r="H3997" i="2" s="1"/>
  <c r="E3998" i="2"/>
  <c r="H3998" i="2" s="1"/>
  <c r="E3999" i="2"/>
  <c r="H3999" i="2" s="1"/>
  <c r="E4000" i="2"/>
  <c r="H4000" i="2" s="1"/>
  <c r="E4001" i="2"/>
  <c r="H4001" i="2" s="1"/>
  <c r="E4002" i="2"/>
  <c r="H4002" i="2" s="1"/>
  <c r="E4003" i="2"/>
  <c r="H4003" i="2" s="1"/>
  <c r="E4004" i="2"/>
  <c r="H4004" i="2" s="1"/>
  <c r="E4005" i="2"/>
  <c r="H4005" i="2" s="1"/>
  <c r="E4006" i="2"/>
  <c r="H4006" i="2" s="1"/>
  <c r="E4007" i="2"/>
  <c r="E4008" i="2"/>
  <c r="H4008" i="2" s="1"/>
  <c r="E4009" i="2"/>
  <c r="H4009" i="2" s="1"/>
  <c r="E4010" i="2"/>
  <c r="H4010" i="2" s="1"/>
  <c r="E4011" i="2"/>
  <c r="H4011" i="2" s="1"/>
  <c r="E4012" i="2"/>
  <c r="H4012" i="2" s="1"/>
  <c r="E4013" i="2"/>
  <c r="H4013" i="2" s="1"/>
  <c r="E4014" i="2"/>
  <c r="H4014" i="2" s="1"/>
  <c r="E4015" i="2"/>
  <c r="H4015" i="2" s="1"/>
  <c r="E4016" i="2"/>
  <c r="H4016" i="2" s="1"/>
  <c r="E4017" i="2"/>
  <c r="H4017" i="2" s="1"/>
  <c r="E4018" i="2"/>
  <c r="H4018" i="2" s="1"/>
  <c r="E4019" i="2"/>
  <c r="H4019" i="2" s="1"/>
  <c r="E4020" i="2"/>
  <c r="H4020" i="2" s="1"/>
  <c r="E4021" i="2"/>
  <c r="H4021" i="2" s="1"/>
  <c r="E4022" i="2"/>
  <c r="H4022" i="2" s="1"/>
  <c r="E4023" i="2"/>
  <c r="H4023" i="2" s="1"/>
  <c r="E4024" i="2"/>
  <c r="H4024" i="2" s="1"/>
  <c r="E4025" i="2"/>
  <c r="H4025" i="2" s="1"/>
  <c r="E4026" i="2"/>
  <c r="H4026" i="2" s="1"/>
  <c r="E4027" i="2"/>
  <c r="H4027" i="2" s="1"/>
  <c r="E4028" i="2"/>
  <c r="H4028" i="2" s="1"/>
  <c r="E4029" i="2"/>
  <c r="H4029" i="2" s="1"/>
  <c r="E4030" i="2"/>
  <c r="H4030" i="2" s="1"/>
  <c r="E4031" i="2"/>
  <c r="H4031" i="2" s="1"/>
  <c r="E4032" i="2"/>
  <c r="H4032" i="2" s="1"/>
  <c r="E4033" i="2"/>
  <c r="H4033" i="2" s="1"/>
  <c r="E4034" i="2"/>
  <c r="G4034" i="2" s="1"/>
  <c r="E4035" i="2"/>
  <c r="H4035" i="2" s="1"/>
  <c r="E4036" i="2"/>
  <c r="H4036" i="2" s="1"/>
  <c r="E4037" i="2"/>
  <c r="H4037" i="2" s="1"/>
  <c r="E4038" i="2"/>
  <c r="H4038" i="2" s="1"/>
  <c r="E4039" i="2"/>
  <c r="H4039" i="2" s="1"/>
  <c r="E4040" i="2"/>
  <c r="H4040" i="2" s="1"/>
  <c r="E4041" i="2"/>
  <c r="H4041" i="2" s="1"/>
  <c r="E4042" i="2"/>
  <c r="H4042" i="2" s="1"/>
  <c r="E4043" i="2"/>
  <c r="H4043" i="2" s="1"/>
  <c r="E4044" i="2"/>
  <c r="H4044" i="2" s="1"/>
  <c r="E4045" i="2"/>
  <c r="H4045" i="2" s="1"/>
  <c r="E4046" i="2"/>
  <c r="H4046" i="2" s="1"/>
  <c r="E4047" i="2"/>
  <c r="H4047" i="2" s="1"/>
  <c r="E4048" i="2"/>
  <c r="H4048" i="2" s="1"/>
  <c r="E4049" i="2"/>
  <c r="H4049" i="2" s="1"/>
  <c r="E4050" i="2"/>
  <c r="H4050" i="2" s="1"/>
  <c r="E4051" i="2"/>
  <c r="H4051" i="2" s="1"/>
  <c r="E4052" i="2"/>
  <c r="H4052" i="2" s="1"/>
  <c r="E4053" i="2"/>
  <c r="H4053" i="2" s="1"/>
  <c r="E4054" i="2"/>
  <c r="H4054" i="2" s="1"/>
  <c r="E4055" i="2"/>
  <c r="H4055" i="2" s="1"/>
  <c r="E4056" i="2"/>
  <c r="E4057" i="2"/>
  <c r="H4057" i="2" s="1"/>
  <c r="E4058" i="2"/>
  <c r="H4058" i="2" s="1"/>
  <c r="E4059" i="2"/>
  <c r="H4059" i="2" s="1"/>
  <c r="E4060" i="2"/>
  <c r="H4060" i="2" s="1"/>
  <c r="E4061" i="2"/>
  <c r="H4061" i="2" s="1"/>
  <c r="E4062" i="2"/>
  <c r="H4062" i="2" s="1"/>
  <c r="E4063" i="2"/>
  <c r="H4063" i="2" s="1"/>
  <c r="E4064" i="2"/>
  <c r="H4064" i="2" s="1"/>
  <c r="E4065" i="2"/>
  <c r="H4065" i="2" s="1"/>
  <c r="E4066" i="2"/>
  <c r="H4066" i="2" s="1"/>
  <c r="E4067" i="2"/>
  <c r="H4067" i="2" s="1"/>
  <c r="E4068" i="2"/>
  <c r="H4068" i="2" s="1"/>
  <c r="E4069" i="2"/>
  <c r="H4069" i="2" s="1"/>
  <c r="E4070" i="2"/>
  <c r="H4070" i="2" s="1"/>
  <c r="E4071" i="2"/>
  <c r="H4071" i="2" s="1"/>
  <c r="E4072" i="2"/>
  <c r="H4072" i="2" s="1"/>
  <c r="E4073" i="2"/>
  <c r="H4073" i="2" s="1"/>
  <c r="E4074" i="2"/>
  <c r="H4074" i="2" s="1"/>
  <c r="E4075" i="2"/>
  <c r="H4075" i="2" s="1"/>
  <c r="E4076" i="2"/>
  <c r="H4076" i="2" s="1"/>
  <c r="E4077" i="2"/>
  <c r="H4077" i="2" s="1"/>
  <c r="E4078" i="2"/>
  <c r="H4078" i="2" s="1"/>
  <c r="E4079" i="2"/>
  <c r="E4080" i="2"/>
  <c r="H4080" i="2" s="1"/>
  <c r="E4081" i="2"/>
  <c r="H4081" i="2" s="1"/>
  <c r="E4082" i="2"/>
  <c r="H4082" i="2" s="1"/>
  <c r="E4083" i="2"/>
  <c r="H4083" i="2" s="1"/>
  <c r="E4084" i="2"/>
  <c r="H4084" i="2" s="1"/>
  <c r="E4085" i="2"/>
  <c r="H4085" i="2" s="1"/>
  <c r="E4086" i="2"/>
  <c r="H4086" i="2" s="1"/>
  <c r="E4087" i="2"/>
  <c r="H4087" i="2" s="1"/>
  <c r="E4088" i="2"/>
  <c r="H4088" i="2" s="1"/>
  <c r="E4089" i="2"/>
  <c r="H4089" i="2" s="1"/>
  <c r="E4090" i="2"/>
  <c r="H4090" i="2" s="1"/>
  <c r="E4091" i="2"/>
  <c r="H4091" i="2" s="1"/>
  <c r="E4092" i="2"/>
  <c r="H4092" i="2" s="1"/>
  <c r="E4093" i="2"/>
  <c r="H4093" i="2" s="1"/>
  <c r="E4094" i="2"/>
  <c r="H4094" i="2" s="1"/>
  <c r="E4095" i="2"/>
  <c r="H4095" i="2" s="1"/>
  <c r="E4096" i="2"/>
  <c r="H4096" i="2" s="1"/>
  <c r="E4097" i="2"/>
  <c r="H4097" i="2" s="1"/>
  <c r="E4098" i="2"/>
  <c r="G4098" i="2" s="1"/>
  <c r="E4099" i="2"/>
  <c r="H4099" i="2" s="1"/>
  <c r="E4100" i="2"/>
  <c r="H4100" i="2" s="1"/>
  <c r="E4101" i="2"/>
  <c r="H4101" i="2" s="1"/>
  <c r="E4102" i="2"/>
  <c r="H4102" i="2" s="1"/>
  <c r="E4103" i="2"/>
  <c r="H4103" i="2" s="1"/>
  <c r="E4104" i="2"/>
  <c r="H4104" i="2" s="1"/>
  <c r="E4105" i="2"/>
  <c r="H4105" i="2" s="1"/>
  <c r="E4106" i="2"/>
  <c r="H4106" i="2" s="1"/>
  <c r="E4107" i="2"/>
  <c r="H4107" i="2" s="1"/>
  <c r="E4108" i="2"/>
  <c r="H4108" i="2" s="1"/>
  <c r="E4109" i="2"/>
  <c r="H4109" i="2" s="1"/>
  <c r="E4110" i="2"/>
  <c r="H4110" i="2" s="1"/>
  <c r="E4111" i="2"/>
  <c r="H4111" i="2" s="1"/>
  <c r="E4112" i="2"/>
  <c r="H4112" i="2" s="1"/>
  <c r="E4113" i="2"/>
  <c r="H4113" i="2" s="1"/>
  <c r="E4114" i="2"/>
  <c r="H4114" i="2" s="1"/>
  <c r="E4115" i="2"/>
  <c r="H4115" i="2" s="1"/>
  <c r="E4116" i="2"/>
  <c r="H4116" i="2" s="1"/>
  <c r="E4117" i="2"/>
  <c r="H4117" i="2" s="1"/>
  <c r="E4118" i="2"/>
  <c r="H4118" i="2" s="1"/>
  <c r="E4119" i="2"/>
  <c r="H4119" i="2" s="1"/>
  <c r="E4120" i="2"/>
  <c r="G4120" i="2" s="1"/>
  <c r="E4121" i="2"/>
  <c r="H4121" i="2" s="1"/>
  <c r="E4122" i="2"/>
  <c r="H4122" i="2" s="1"/>
  <c r="E4123" i="2"/>
  <c r="H4123" i="2" s="1"/>
  <c r="E4124" i="2"/>
  <c r="H4124" i="2" s="1"/>
  <c r="E4125" i="2"/>
  <c r="H4125" i="2" s="1"/>
  <c r="E4126" i="2"/>
  <c r="H4126" i="2" s="1"/>
  <c r="E4127" i="2"/>
  <c r="H4127" i="2" s="1"/>
  <c r="E4128" i="2"/>
  <c r="H4128" i="2" s="1"/>
  <c r="E4129" i="2"/>
  <c r="H4129" i="2" s="1"/>
  <c r="E4130" i="2"/>
  <c r="H4130" i="2" s="1"/>
  <c r="E4131" i="2"/>
  <c r="H4131" i="2" s="1"/>
  <c r="E4132" i="2"/>
  <c r="H4132" i="2" s="1"/>
  <c r="E4133" i="2"/>
  <c r="H4133" i="2" s="1"/>
  <c r="E4134" i="2"/>
  <c r="H4134" i="2" s="1"/>
  <c r="E4135" i="2"/>
  <c r="H4135" i="2" s="1"/>
  <c r="E4136" i="2"/>
  <c r="H4136" i="2" s="1"/>
  <c r="E4137" i="2"/>
  <c r="H4137" i="2" s="1"/>
  <c r="E4138" i="2"/>
  <c r="H4138" i="2" s="1"/>
  <c r="E4139" i="2"/>
  <c r="H4139" i="2" s="1"/>
  <c r="E4140" i="2"/>
  <c r="H4140" i="2" s="1"/>
  <c r="E4141" i="2"/>
  <c r="H4141" i="2" s="1"/>
  <c r="E4142" i="2"/>
  <c r="H4142" i="2" s="1"/>
  <c r="E4143" i="2"/>
  <c r="G4143" i="2" s="1"/>
  <c r="E4144" i="2"/>
  <c r="H4144" i="2" s="1"/>
  <c r="E4145" i="2"/>
  <c r="H4145" i="2" s="1"/>
  <c r="E4146" i="2"/>
  <c r="H4146" i="2" s="1"/>
  <c r="E4147" i="2"/>
  <c r="H4147" i="2" s="1"/>
  <c r="E4148" i="2"/>
  <c r="H4148" i="2" s="1"/>
  <c r="E4149" i="2"/>
  <c r="H4149" i="2" s="1"/>
  <c r="E4150" i="2"/>
  <c r="H4150" i="2" s="1"/>
  <c r="E2" i="2"/>
  <c r="H2" i="2" s="1"/>
  <c r="V10" i="2"/>
  <c r="V9" i="2"/>
  <c r="U7" i="2"/>
  <c r="V7" i="2"/>
  <c r="T7" i="2"/>
  <c r="U6" i="2"/>
  <c r="V6" i="2"/>
  <c r="T6" i="2"/>
  <c r="U5" i="2"/>
  <c r="V5" i="2"/>
  <c r="T5" i="2"/>
  <c r="R7" i="2"/>
  <c r="R6" i="2"/>
  <c r="R5" i="2"/>
  <c r="R2" i="1" a="1"/>
  <c r="R2" i="1" s="1"/>
  <c r="R3" i="1" a="1"/>
  <c r="R3" i="1" s="1"/>
  <c r="R4" i="1" a="1"/>
  <c r="R4" i="1" s="1"/>
  <c r="R5" i="1" a="1"/>
  <c r="R5" i="1" s="1"/>
  <c r="R6" i="1" a="1"/>
  <c r="R6" i="1" s="1"/>
  <c r="R7" i="1" a="1"/>
  <c r="R7" i="1" s="1"/>
  <c r="R8" i="1" a="1"/>
  <c r="R8" i="1" s="1"/>
  <c r="R9" i="1" a="1"/>
  <c r="R9" i="1" s="1"/>
  <c r="R10" i="1" a="1"/>
  <c r="R10" i="1" s="1"/>
  <c r="R11" i="1" a="1"/>
  <c r="R11" i="1" s="1"/>
  <c r="R12" i="1" a="1"/>
  <c r="R12" i="1" s="1"/>
  <c r="R13" i="1" a="1"/>
  <c r="R13" i="1" s="1"/>
  <c r="R14" i="1" a="1"/>
  <c r="R14" i="1" s="1"/>
  <c r="R15" i="1" a="1"/>
  <c r="R15" i="1" s="1"/>
  <c r="R16" i="1" a="1"/>
  <c r="R16" i="1" s="1"/>
  <c r="R17" i="1" a="1"/>
  <c r="R17" i="1" s="1"/>
  <c r="R18" i="1" a="1"/>
  <c r="R18" i="1" s="1"/>
  <c r="R19" i="1" a="1"/>
  <c r="R19" i="1" s="1"/>
  <c r="R20" i="1" a="1"/>
  <c r="R20" i="1" s="1"/>
  <c r="R21" i="1" a="1"/>
  <c r="R21" i="1" s="1"/>
  <c r="R22" i="1" a="1"/>
  <c r="R22" i="1" s="1"/>
  <c r="R23" i="1" a="1"/>
  <c r="R23" i="1" s="1"/>
  <c r="R24" i="1" a="1"/>
  <c r="R24" i="1" s="1"/>
  <c r="R25" i="1" a="1"/>
  <c r="R25" i="1" s="1"/>
  <c r="R26" i="1" a="1"/>
  <c r="R26" i="1" s="1"/>
  <c r="R27" i="1" a="1"/>
  <c r="R27" i="1" s="1"/>
  <c r="R28" i="1" a="1"/>
  <c r="R28" i="1" s="1"/>
  <c r="R29" i="1" a="1"/>
  <c r="R29" i="1" s="1"/>
  <c r="R30" i="1" a="1"/>
  <c r="R30" i="1" s="1"/>
  <c r="R31" i="1" a="1"/>
  <c r="R31" i="1" s="1"/>
  <c r="R32" i="1" a="1"/>
  <c r="R32" i="1" s="1"/>
  <c r="R33" i="1" a="1"/>
  <c r="R33" i="1" s="1"/>
  <c r="R34" i="1" a="1"/>
  <c r="R34" i="1" s="1"/>
  <c r="R35" i="1" a="1"/>
  <c r="R35" i="1" s="1"/>
  <c r="R36" i="1" a="1"/>
  <c r="R36" i="1" s="1"/>
  <c r="R37" i="1" a="1"/>
  <c r="R37" i="1" s="1"/>
  <c r="R38" i="1" a="1"/>
  <c r="R38" i="1" s="1"/>
  <c r="R39" i="1" a="1"/>
  <c r="R39" i="1" s="1"/>
  <c r="R40" i="1" a="1"/>
  <c r="R40" i="1" s="1"/>
  <c r="R41" i="1" a="1"/>
  <c r="R41" i="1" s="1"/>
  <c r="R42" i="1" a="1"/>
  <c r="R42" i="1" s="1"/>
  <c r="R43" i="1" a="1"/>
  <c r="R43" i="1" s="1"/>
  <c r="R44" i="1" a="1"/>
  <c r="R44" i="1" s="1"/>
  <c r="R45" i="1" a="1"/>
  <c r="R45" i="1" s="1"/>
  <c r="R46" i="1" a="1"/>
  <c r="R46" i="1" s="1"/>
  <c r="R47" i="1" a="1"/>
  <c r="R47" i="1" s="1"/>
  <c r="R48" i="1" a="1"/>
  <c r="R48" i="1" s="1"/>
  <c r="R49" i="1" a="1"/>
  <c r="R49" i="1" s="1"/>
  <c r="R50" i="1" a="1"/>
  <c r="R50" i="1" s="1"/>
  <c r="R51" i="1" a="1"/>
  <c r="R51" i="1" s="1"/>
  <c r="R52" i="1" a="1"/>
  <c r="R52" i="1" s="1"/>
  <c r="R53" i="1" a="1"/>
  <c r="R53" i="1" s="1"/>
  <c r="R54" i="1" a="1"/>
  <c r="R54" i="1" s="1"/>
  <c r="R55" i="1" a="1"/>
  <c r="R55" i="1" s="1"/>
  <c r="R56" i="1" a="1"/>
  <c r="R56" i="1" s="1"/>
  <c r="R57" i="1" a="1"/>
  <c r="R57" i="1" s="1"/>
  <c r="R58" i="1" a="1"/>
  <c r="R58" i="1" s="1"/>
  <c r="R59" i="1" a="1"/>
  <c r="R59" i="1" s="1"/>
  <c r="R60" i="1" a="1"/>
  <c r="R60" i="1" s="1"/>
  <c r="R61" i="1" a="1"/>
  <c r="R61" i="1" s="1"/>
  <c r="R62" i="1" a="1"/>
  <c r="R62" i="1" s="1"/>
  <c r="R63" i="1" a="1"/>
  <c r="R63" i="1" s="1"/>
  <c r="R64" i="1" a="1"/>
  <c r="R64" i="1" s="1"/>
  <c r="R65" i="1" a="1"/>
  <c r="R65" i="1" s="1"/>
  <c r="R66" i="1" a="1"/>
  <c r="R66" i="1" s="1"/>
  <c r="R67" i="1" a="1"/>
  <c r="R67" i="1" s="1"/>
  <c r="R68" i="1" a="1"/>
  <c r="R68" i="1" s="1"/>
  <c r="R69" i="1" a="1"/>
  <c r="R69" i="1" s="1"/>
  <c r="R70" i="1" a="1"/>
  <c r="R70" i="1" s="1"/>
  <c r="R71" i="1" a="1"/>
  <c r="R71" i="1" s="1"/>
  <c r="R72" i="1" a="1"/>
  <c r="R72" i="1" s="1"/>
  <c r="R73" i="1" a="1"/>
  <c r="R73" i="1" s="1"/>
  <c r="R74" i="1" a="1"/>
  <c r="R74" i="1" s="1"/>
  <c r="R75" i="1" a="1"/>
  <c r="R75" i="1" s="1"/>
  <c r="R76" i="1" a="1"/>
  <c r="R76" i="1" s="1"/>
  <c r="R77" i="1" a="1"/>
  <c r="R77" i="1" s="1"/>
  <c r="R78" i="1" a="1"/>
  <c r="R78" i="1" s="1"/>
  <c r="R79" i="1" a="1"/>
  <c r="R79" i="1" s="1"/>
  <c r="R80" i="1" a="1"/>
  <c r="R80" i="1" s="1"/>
  <c r="R81" i="1" a="1"/>
  <c r="R81" i="1" s="1"/>
  <c r="R82" i="1" a="1"/>
  <c r="R82" i="1" s="1"/>
  <c r="R83" i="1" a="1"/>
  <c r="R83" i="1" s="1"/>
  <c r="R84" i="1" a="1"/>
  <c r="R84" i="1" s="1"/>
  <c r="R85" i="1" a="1"/>
  <c r="R85" i="1" s="1"/>
  <c r="R86" i="1" a="1"/>
  <c r="R86" i="1" s="1"/>
  <c r="R87" i="1" a="1"/>
  <c r="R87" i="1" s="1"/>
  <c r="R88" i="1" a="1"/>
  <c r="R88" i="1" s="1"/>
  <c r="R89" i="1" a="1"/>
  <c r="R89" i="1" s="1"/>
  <c r="R90" i="1" a="1"/>
  <c r="R90" i="1" s="1"/>
  <c r="R91" i="1" a="1"/>
  <c r="R91" i="1" s="1"/>
  <c r="R92" i="1" a="1"/>
  <c r="R92" i="1" s="1"/>
  <c r="R93" i="1" a="1"/>
  <c r="R93" i="1" s="1"/>
  <c r="R94" i="1" a="1"/>
  <c r="R94" i="1" s="1"/>
  <c r="R95" i="1" a="1"/>
  <c r="R95" i="1" s="1"/>
  <c r="R96" i="1" a="1"/>
  <c r="R96" i="1" s="1"/>
  <c r="R97" i="1" a="1"/>
  <c r="R97" i="1" s="1"/>
  <c r="R98" i="1" a="1"/>
  <c r="R98" i="1" s="1"/>
  <c r="R99" i="1" a="1"/>
  <c r="R99" i="1" s="1"/>
  <c r="R100" i="1" a="1"/>
  <c r="R100" i="1" s="1"/>
  <c r="R101" i="1" a="1"/>
  <c r="R101" i="1" s="1"/>
  <c r="R102" i="1" a="1"/>
  <c r="R102" i="1" s="1"/>
  <c r="R103" i="1" a="1"/>
  <c r="R103" i="1" s="1"/>
  <c r="R104" i="1" a="1"/>
  <c r="R104" i="1" s="1"/>
  <c r="R105" i="1" a="1"/>
  <c r="R105" i="1" s="1"/>
  <c r="R106" i="1" a="1"/>
  <c r="R106" i="1" s="1"/>
  <c r="R107" i="1" a="1"/>
  <c r="R107" i="1" s="1"/>
  <c r="R108" i="1" a="1"/>
  <c r="R108" i="1" s="1"/>
  <c r="R109" i="1" a="1"/>
  <c r="R109" i="1" s="1"/>
  <c r="R110" i="1" a="1"/>
  <c r="R110" i="1" s="1"/>
  <c r="R111" i="1" a="1"/>
  <c r="R111" i="1" s="1"/>
  <c r="R112" i="1" a="1"/>
  <c r="R112" i="1" s="1"/>
  <c r="R113" i="1" a="1"/>
  <c r="R113" i="1" s="1"/>
  <c r="R114" i="1" a="1"/>
  <c r="R114" i="1" s="1"/>
  <c r="R115" i="1" a="1"/>
  <c r="R115" i="1" s="1"/>
  <c r="R116" i="1" a="1"/>
  <c r="R116" i="1" s="1"/>
  <c r="R117" i="1" a="1"/>
  <c r="R117" i="1" s="1"/>
  <c r="R118" i="1" a="1"/>
  <c r="R118" i="1" s="1"/>
  <c r="R119" i="1" a="1"/>
  <c r="R119" i="1" s="1"/>
  <c r="R120" i="1" a="1"/>
  <c r="R120" i="1" s="1"/>
  <c r="R121" i="1" a="1"/>
  <c r="R121" i="1" s="1"/>
  <c r="R122" i="1" a="1"/>
  <c r="R122" i="1" s="1"/>
  <c r="R123" i="1" a="1"/>
  <c r="R123" i="1" s="1"/>
  <c r="R124" i="1" a="1"/>
  <c r="R124" i="1" s="1"/>
  <c r="R125" i="1" a="1"/>
  <c r="R125" i="1" s="1"/>
  <c r="R126" i="1" a="1"/>
  <c r="R126" i="1" s="1"/>
  <c r="R127" i="1" a="1"/>
  <c r="R127" i="1" s="1"/>
  <c r="R128" i="1" a="1"/>
  <c r="R128" i="1" s="1"/>
  <c r="R129" i="1" a="1"/>
  <c r="R129" i="1" s="1"/>
  <c r="R130" i="1" a="1"/>
  <c r="R130" i="1" s="1"/>
  <c r="R131" i="1" a="1"/>
  <c r="R131" i="1" s="1"/>
  <c r="R132" i="1" a="1"/>
  <c r="R132" i="1" s="1"/>
  <c r="R133" i="1" a="1"/>
  <c r="R133" i="1" s="1"/>
  <c r="R134" i="1" a="1"/>
  <c r="R134" i="1" s="1"/>
  <c r="R135" i="1" a="1"/>
  <c r="R135" i="1" s="1"/>
  <c r="R136" i="1" a="1"/>
  <c r="R136" i="1" s="1"/>
  <c r="R137" i="1" a="1"/>
  <c r="R137" i="1" s="1"/>
  <c r="R138" i="1" a="1"/>
  <c r="R138" i="1" s="1"/>
  <c r="R139" i="1" a="1"/>
  <c r="R139" i="1" s="1"/>
  <c r="R140" i="1" a="1"/>
  <c r="R140" i="1" s="1"/>
  <c r="R141" i="1" a="1"/>
  <c r="R141" i="1" s="1"/>
  <c r="R142" i="1" a="1"/>
  <c r="R142" i="1" s="1"/>
  <c r="R143" i="1" a="1"/>
  <c r="R143" i="1" s="1"/>
  <c r="R144" i="1" a="1"/>
  <c r="R144" i="1" s="1"/>
  <c r="R145" i="1" a="1"/>
  <c r="R145" i="1" s="1"/>
  <c r="R146" i="1" a="1"/>
  <c r="R146" i="1" s="1"/>
  <c r="R147" i="1" a="1"/>
  <c r="R147" i="1" s="1"/>
  <c r="R148" i="1" a="1"/>
  <c r="R148" i="1" s="1"/>
  <c r="R149" i="1" a="1"/>
  <c r="R149" i="1" s="1"/>
  <c r="R150" i="1" a="1"/>
  <c r="R150" i="1" s="1"/>
  <c r="R151" i="1" a="1"/>
  <c r="R151" i="1" s="1"/>
  <c r="R152" i="1" a="1"/>
  <c r="R152" i="1" s="1"/>
  <c r="R153" i="1" a="1"/>
  <c r="R153" i="1" s="1"/>
  <c r="R154" i="1" a="1"/>
  <c r="R154" i="1" s="1"/>
  <c r="R155" i="1" a="1"/>
  <c r="R155" i="1" s="1"/>
  <c r="R156" i="1" a="1"/>
  <c r="R156" i="1" s="1"/>
  <c r="R157" i="1" a="1"/>
  <c r="R157" i="1" s="1"/>
  <c r="R158" i="1" a="1"/>
  <c r="R158" i="1" s="1"/>
  <c r="R159" i="1" a="1"/>
  <c r="R159" i="1" s="1"/>
  <c r="R160" i="1" a="1"/>
  <c r="R160" i="1" s="1"/>
  <c r="R161" i="1" a="1"/>
  <c r="R161" i="1" s="1"/>
  <c r="R162" i="1" a="1"/>
  <c r="R162" i="1" s="1"/>
  <c r="R163" i="1" a="1"/>
  <c r="R163" i="1" s="1"/>
  <c r="R164" i="1" a="1"/>
  <c r="R164" i="1" s="1"/>
  <c r="R165" i="1" a="1"/>
  <c r="R165" i="1" s="1"/>
  <c r="R166" i="1" a="1"/>
  <c r="R166" i="1" s="1"/>
  <c r="R167" i="1" a="1"/>
  <c r="R167" i="1" s="1"/>
  <c r="R168" i="1" a="1"/>
  <c r="R168" i="1" s="1"/>
  <c r="R169" i="1" a="1"/>
  <c r="R169" i="1" s="1"/>
  <c r="R170" i="1" a="1"/>
  <c r="R170" i="1" s="1"/>
  <c r="R171" i="1" a="1"/>
  <c r="R171" i="1" s="1"/>
  <c r="R172" i="1" a="1"/>
  <c r="R172" i="1" s="1"/>
  <c r="R173" i="1" a="1"/>
  <c r="R173" i="1" s="1"/>
  <c r="R174" i="1" a="1"/>
  <c r="R174" i="1" s="1"/>
  <c r="R175" i="1" a="1"/>
  <c r="R175" i="1" s="1"/>
  <c r="R176" i="1" a="1"/>
  <c r="R176" i="1" s="1"/>
  <c r="R177" i="1" a="1"/>
  <c r="R177" i="1" s="1"/>
  <c r="R178" i="1" a="1"/>
  <c r="R178" i="1" s="1"/>
  <c r="R179" i="1" a="1"/>
  <c r="R179" i="1" s="1"/>
  <c r="R180" i="1" a="1"/>
  <c r="R180" i="1" s="1"/>
  <c r="R181" i="1" a="1"/>
  <c r="R181" i="1" s="1"/>
  <c r="R182" i="1" a="1"/>
  <c r="R182" i="1" s="1"/>
  <c r="R183" i="1" a="1"/>
  <c r="R183" i="1" s="1"/>
  <c r="R184" i="1" a="1"/>
  <c r="R184" i="1" s="1"/>
  <c r="R185" i="1" a="1"/>
  <c r="R185" i="1" s="1"/>
  <c r="R186" i="1" a="1"/>
  <c r="R186" i="1" s="1"/>
  <c r="R187" i="1" a="1"/>
  <c r="R187" i="1" s="1"/>
  <c r="R188" i="1" a="1"/>
  <c r="R188" i="1" s="1"/>
  <c r="R189" i="1" a="1"/>
  <c r="R189" i="1" s="1"/>
  <c r="R190" i="1" a="1"/>
  <c r="R190" i="1" s="1"/>
  <c r="R191" i="1" a="1"/>
  <c r="R191" i="1" s="1"/>
  <c r="R192" i="1" a="1"/>
  <c r="R192" i="1" s="1"/>
  <c r="R193" i="1" a="1"/>
  <c r="R193" i="1" s="1"/>
  <c r="R194" i="1" a="1"/>
  <c r="R194" i="1" s="1"/>
  <c r="R195" i="1" a="1"/>
  <c r="R195" i="1" s="1"/>
  <c r="R196" i="1" a="1"/>
  <c r="R196" i="1" s="1"/>
  <c r="R197" i="1" a="1"/>
  <c r="R197" i="1" s="1"/>
  <c r="R198" i="1" a="1"/>
  <c r="R198" i="1" s="1"/>
  <c r="R199" i="1" a="1"/>
  <c r="R199" i="1" s="1"/>
  <c r="R200" i="1" a="1"/>
  <c r="R200" i="1" s="1"/>
  <c r="R201" i="1" a="1"/>
  <c r="R201" i="1" s="1"/>
  <c r="R202" i="1" a="1"/>
  <c r="R202" i="1" s="1"/>
  <c r="R203" i="1" a="1"/>
  <c r="R203" i="1" s="1"/>
  <c r="R204" i="1" a="1"/>
  <c r="R204" i="1" s="1"/>
  <c r="R205" i="1" a="1"/>
  <c r="R205" i="1" s="1"/>
  <c r="R206" i="1" a="1"/>
  <c r="R206" i="1" s="1"/>
  <c r="R207" i="1" a="1"/>
  <c r="R207" i="1" s="1"/>
  <c r="R208" i="1" a="1"/>
  <c r="R208" i="1" s="1"/>
  <c r="R209" i="1" a="1"/>
  <c r="R209" i="1" s="1"/>
  <c r="R210" i="1" a="1"/>
  <c r="R210" i="1" s="1"/>
  <c r="R211" i="1" a="1"/>
  <c r="R211" i="1" s="1"/>
  <c r="R212" i="1" a="1"/>
  <c r="R212" i="1" s="1"/>
  <c r="R213" i="1" a="1"/>
  <c r="R213" i="1" s="1"/>
  <c r="R214" i="1" a="1"/>
  <c r="R214" i="1" s="1"/>
  <c r="R215" i="1" a="1"/>
  <c r="R215" i="1" s="1"/>
  <c r="R216" i="1" a="1"/>
  <c r="R216" i="1" s="1"/>
  <c r="R217" i="1" a="1"/>
  <c r="R217" i="1" s="1"/>
  <c r="R218" i="1" a="1"/>
  <c r="R218" i="1" s="1"/>
  <c r="R219" i="1" a="1"/>
  <c r="R219" i="1" s="1"/>
  <c r="R220" i="1" a="1"/>
  <c r="R220" i="1" s="1"/>
  <c r="R221" i="1" a="1"/>
  <c r="R221" i="1" s="1"/>
  <c r="R222" i="1" a="1"/>
  <c r="R222" i="1" s="1"/>
  <c r="R223" i="1" a="1"/>
  <c r="R223" i="1" s="1"/>
  <c r="R224" i="1" a="1"/>
  <c r="R224" i="1" s="1"/>
  <c r="R225" i="1" a="1"/>
  <c r="R225" i="1" s="1"/>
  <c r="R226" i="1" a="1"/>
  <c r="R226" i="1" s="1"/>
  <c r="R227" i="1" a="1"/>
  <c r="R227" i="1" s="1"/>
  <c r="R228" i="1" a="1"/>
  <c r="R228" i="1" s="1"/>
  <c r="R229" i="1" a="1"/>
  <c r="R229" i="1" s="1"/>
  <c r="R230" i="1" a="1"/>
  <c r="R230" i="1" s="1"/>
  <c r="R231" i="1" a="1"/>
  <c r="R231" i="1" s="1"/>
  <c r="R232" i="1" a="1"/>
  <c r="R232" i="1" s="1"/>
  <c r="R233" i="1" a="1"/>
  <c r="R233" i="1" s="1"/>
  <c r="R234" i="1" a="1"/>
  <c r="R234" i="1" s="1"/>
  <c r="R235" i="1" a="1"/>
  <c r="R235" i="1" s="1"/>
  <c r="R236" i="1" a="1"/>
  <c r="R236" i="1" s="1"/>
  <c r="R237" i="1" a="1"/>
  <c r="R237" i="1" s="1"/>
  <c r="R238" i="1" a="1"/>
  <c r="R238" i="1" s="1"/>
  <c r="R239" i="1" a="1"/>
  <c r="R239" i="1" s="1"/>
  <c r="R240" i="1" a="1"/>
  <c r="R240" i="1" s="1"/>
  <c r="R241" i="1" a="1"/>
  <c r="R241" i="1" s="1"/>
  <c r="R242" i="1" a="1"/>
  <c r="R242" i="1" s="1"/>
  <c r="R243" i="1" a="1"/>
  <c r="R243" i="1" s="1"/>
  <c r="R244" i="1" a="1"/>
  <c r="R244" i="1" s="1"/>
  <c r="R245" i="1" a="1"/>
  <c r="R245" i="1" s="1"/>
  <c r="R246" i="1" a="1"/>
  <c r="R246" i="1" s="1"/>
  <c r="R247" i="1" a="1"/>
  <c r="R247" i="1" s="1"/>
  <c r="R248" i="1" a="1"/>
  <c r="R248" i="1" s="1"/>
  <c r="R249" i="1" a="1"/>
  <c r="R249" i="1" s="1"/>
  <c r="R250" i="1" a="1"/>
  <c r="R250" i="1" s="1"/>
  <c r="R251" i="1" a="1"/>
  <c r="R251" i="1" s="1"/>
  <c r="R252" i="1" a="1"/>
  <c r="R252" i="1" s="1"/>
  <c r="R253" i="1" a="1"/>
  <c r="R253" i="1" s="1"/>
  <c r="R254" i="1" a="1"/>
  <c r="R254" i="1" s="1"/>
  <c r="R255" i="1" a="1"/>
  <c r="R255" i="1" s="1"/>
  <c r="R256" i="1" a="1"/>
  <c r="R256" i="1" s="1"/>
  <c r="R257" i="1" a="1"/>
  <c r="R257" i="1" s="1"/>
  <c r="R258" i="1" a="1"/>
  <c r="R258" i="1" s="1"/>
  <c r="R259" i="1" a="1"/>
  <c r="R259" i="1" s="1"/>
  <c r="R260" i="1" a="1"/>
  <c r="R260" i="1" s="1"/>
  <c r="R261" i="1" a="1"/>
  <c r="R261" i="1" s="1"/>
  <c r="R262" i="1" a="1"/>
  <c r="R262" i="1" s="1"/>
  <c r="R263" i="1" a="1"/>
  <c r="R263" i="1" s="1"/>
  <c r="R264" i="1" a="1"/>
  <c r="R264" i="1" s="1"/>
  <c r="R265" i="1" a="1"/>
  <c r="R265" i="1" s="1"/>
  <c r="R266" i="1" a="1"/>
  <c r="R266" i="1" s="1"/>
  <c r="R267" i="1" a="1"/>
  <c r="R267" i="1" s="1"/>
  <c r="R268" i="1" a="1"/>
  <c r="R268" i="1" s="1"/>
  <c r="R269" i="1" a="1"/>
  <c r="R269" i="1" s="1"/>
  <c r="R270" i="1" a="1"/>
  <c r="R270" i="1" s="1"/>
  <c r="R271" i="1" a="1"/>
  <c r="R271" i="1" s="1"/>
  <c r="R272" i="1" a="1"/>
  <c r="R272" i="1" s="1"/>
  <c r="R273" i="1" a="1"/>
  <c r="R273" i="1" s="1"/>
  <c r="R274" i="1" a="1"/>
  <c r="R274" i="1" s="1"/>
  <c r="R275" i="1" a="1"/>
  <c r="R275" i="1" s="1"/>
  <c r="R276" i="1" a="1"/>
  <c r="R276" i="1" s="1"/>
  <c r="R277" i="1" a="1"/>
  <c r="R277" i="1" s="1"/>
  <c r="R278" i="1" a="1"/>
  <c r="R278" i="1" s="1"/>
  <c r="R279" i="1" a="1"/>
  <c r="R279" i="1" s="1"/>
  <c r="R280" i="1" a="1"/>
  <c r="R280" i="1" s="1"/>
  <c r="R281" i="1" a="1"/>
  <c r="R281" i="1" s="1"/>
  <c r="R282" i="1" a="1"/>
  <c r="R282" i="1" s="1"/>
  <c r="R283" i="1" a="1"/>
  <c r="R283" i="1" s="1"/>
  <c r="R284" i="1" a="1"/>
  <c r="R284" i="1" s="1"/>
  <c r="R285" i="1" a="1"/>
  <c r="R285" i="1" s="1"/>
  <c r="R286" i="1" a="1"/>
  <c r="R286" i="1" s="1"/>
  <c r="R287" i="1" a="1"/>
  <c r="R287" i="1" s="1"/>
  <c r="R288" i="1" a="1"/>
  <c r="R288" i="1" s="1"/>
  <c r="R289" i="1" a="1"/>
  <c r="R289" i="1" s="1"/>
  <c r="R290" i="1" a="1"/>
  <c r="R290" i="1" s="1"/>
  <c r="R291" i="1" a="1"/>
  <c r="R291" i="1" s="1"/>
  <c r="R292" i="1" a="1"/>
  <c r="R292" i="1" s="1"/>
  <c r="R293" i="1" a="1"/>
  <c r="R293" i="1" s="1"/>
  <c r="R294" i="1" a="1"/>
  <c r="R294" i="1" s="1"/>
  <c r="R295" i="1" a="1"/>
  <c r="R295" i="1" s="1"/>
  <c r="R296" i="1" a="1"/>
  <c r="R296" i="1" s="1"/>
  <c r="R297" i="1" a="1"/>
  <c r="R297" i="1" s="1"/>
  <c r="R298" i="1" a="1"/>
  <c r="R298" i="1" s="1"/>
  <c r="R299" i="1" a="1"/>
  <c r="R299" i="1" s="1"/>
  <c r="R300" i="1" a="1"/>
  <c r="R300" i="1" s="1"/>
  <c r="R301" i="1" a="1"/>
  <c r="R301" i="1" s="1"/>
  <c r="R302" i="1" a="1"/>
  <c r="R302" i="1" s="1"/>
  <c r="R303" i="1" a="1"/>
  <c r="R303" i="1" s="1"/>
  <c r="R304" i="1" a="1"/>
  <c r="R304" i="1" s="1"/>
  <c r="R305" i="1" a="1"/>
  <c r="R305" i="1" s="1"/>
  <c r="R306" i="1" a="1"/>
  <c r="R306" i="1" s="1"/>
  <c r="R307" i="1" a="1"/>
  <c r="R307" i="1" s="1"/>
  <c r="R308" i="1" a="1"/>
  <c r="R308" i="1" s="1"/>
  <c r="R309" i="1" a="1"/>
  <c r="R309" i="1" s="1"/>
  <c r="R310" i="1" a="1"/>
  <c r="R310" i="1" s="1"/>
  <c r="R311" i="1" a="1"/>
  <c r="R311" i="1" s="1"/>
  <c r="R312" i="1" a="1"/>
  <c r="R312" i="1" s="1"/>
  <c r="R313" i="1" a="1"/>
  <c r="R313" i="1" s="1"/>
  <c r="R314" i="1" a="1"/>
  <c r="R314" i="1" s="1"/>
  <c r="R315" i="1" a="1"/>
  <c r="R315" i="1" s="1"/>
  <c r="R316" i="1" a="1"/>
  <c r="R316" i="1" s="1"/>
  <c r="R317" i="1" a="1"/>
  <c r="R317" i="1" s="1"/>
  <c r="R318" i="1" a="1"/>
  <c r="R318" i="1" s="1"/>
  <c r="R319" i="1" a="1"/>
  <c r="R319" i="1" s="1"/>
  <c r="R320" i="1" a="1"/>
  <c r="R320" i="1" s="1"/>
  <c r="R321" i="1" a="1"/>
  <c r="R321" i="1" s="1"/>
  <c r="R322" i="1" a="1"/>
  <c r="R322" i="1" s="1"/>
  <c r="R323" i="1" a="1"/>
  <c r="R323" i="1" s="1"/>
  <c r="R324" i="1" a="1"/>
  <c r="R324" i="1" s="1"/>
  <c r="R325" i="1" a="1"/>
  <c r="R325" i="1" s="1"/>
  <c r="R326" i="1" a="1"/>
  <c r="R326" i="1" s="1"/>
  <c r="R327" i="1" a="1"/>
  <c r="R327" i="1" s="1"/>
  <c r="R328" i="1" a="1"/>
  <c r="R328" i="1" s="1"/>
  <c r="R329" i="1" a="1"/>
  <c r="R329" i="1" s="1"/>
  <c r="R330" i="1" a="1"/>
  <c r="R330" i="1" s="1"/>
  <c r="R331" i="1" a="1"/>
  <c r="R331" i="1" s="1"/>
  <c r="R332" i="1" a="1"/>
  <c r="R332" i="1" s="1"/>
  <c r="R333" i="1" a="1"/>
  <c r="R333" i="1" s="1"/>
  <c r="R334" i="1" a="1"/>
  <c r="R334" i="1" s="1"/>
  <c r="R335" i="1" a="1"/>
  <c r="R335" i="1" s="1"/>
  <c r="R336" i="1" a="1"/>
  <c r="R336" i="1" s="1"/>
  <c r="R337" i="1" a="1"/>
  <c r="R337" i="1" s="1"/>
  <c r="R338" i="1" a="1"/>
  <c r="R338" i="1" s="1"/>
  <c r="R339" i="1" a="1"/>
  <c r="R339" i="1" s="1"/>
  <c r="R340" i="1" a="1"/>
  <c r="R340" i="1" s="1"/>
  <c r="R341" i="1" a="1"/>
  <c r="R341" i="1" s="1"/>
  <c r="R342" i="1" a="1"/>
  <c r="R342" i="1" s="1"/>
  <c r="R343" i="1" a="1"/>
  <c r="R343" i="1" s="1"/>
  <c r="R344" i="1" a="1"/>
  <c r="R344" i="1" s="1"/>
  <c r="R345" i="1" a="1"/>
  <c r="R345" i="1" s="1"/>
  <c r="R346" i="1" a="1"/>
  <c r="R346" i="1" s="1"/>
  <c r="R347" i="1" a="1"/>
  <c r="R347" i="1" s="1"/>
  <c r="R348" i="1" a="1"/>
  <c r="R348" i="1" s="1"/>
  <c r="R349" i="1" a="1"/>
  <c r="R349" i="1" s="1"/>
  <c r="R350" i="1" a="1"/>
  <c r="R350" i="1" s="1"/>
  <c r="R351" i="1" a="1"/>
  <c r="R351" i="1" s="1"/>
  <c r="R352" i="1" a="1"/>
  <c r="R352" i="1" s="1"/>
  <c r="R353" i="1" a="1"/>
  <c r="R353" i="1" s="1"/>
  <c r="R354" i="1" a="1"/>
  <c r="R354" i="1" s="1"/>
  <c r="R355" i="1" a="1"/>
  <c r="R355" i="1" s="1"/>
  <c r="R356" i="1" a="1"/>
  <c r="R356" i="1" s="1"/>
  <c r="R357" i="1" a="1"/>
  <c r="R357" i="1" s="1"/>
  <c r="R358" i="1" a="1"/>
  <c r="R358" i="1" s="1"/>
  <c r="R359" i="1" a="1"/>
  <c r="R359" i="1" s="1"/>
  <c r="R360" i="1" a="1"/>
  <c r="R360" i="1" s="1"/>
  <c r="R361" i="1" a="1"/>
  <c r="R361" i="1" s="1"/>
  <c r="R362" i="1" a="1"/>
  <c r="R362" i="1" s="1"/>
  <c r="R363" i="1" a="1"/>
  <c r="R363" i="1" s="1"/>
  <c r="R364" i="1" a="1"/>
  <c r="R364" i="1" s="1"/>
  <c r="R365" i="1" a="1"/>
  <c r="R365" i="1" s="1"/>
  <c r="R366" i="1" a="1"/>
  <c r="R366" i="1" s="1"/>
  <c r="R367" i="1" a="1"/>
  <c r="R367" i="1" s="1"/>
  <c r="R368" i="1" a="1"/>
  <c r="R368" i="1" s="1"/>
  <c r="R369" i="1" a="1"/>
  <c r="R369" i="1" s="1"/>
  <c r="R370" i="1" a="1"/>
  <c r="R370" i="1" s="1"/>
  <c r="R371" i="1" a="1"/>
  <c r="R371" i="1" s="1"/>
  <c r="R372" i="1" a="1"/>
  <c r="R372" i="1" s="1"/>
  <c r="R373" i="1" a="1"/>
  <c r="R373" i="1" s="1"/>
  <c r="R374" i="1" a="1"/>
  <c r="R374" i="1" s="1"/>
  <c r="R375" i="1" a="1"/>
  <c r="R375" i="1" s="1"/>
  <c r="R376" i="1" a="1"/>
  <c r="R376" i="1" s="1"/>
  <c r="R377" i="1" a="1"/>
  <c r="R377" i="1" s="1"/>
  <c r="R378" i="1" a="1"/>
  <c r="R378" i="1" s="1"/>
  <c r="R379" i="1" a="1"/>
  <c r="R379" i="1" s="1"/>
  <c r="R380" i="1" a="1"/>
  <c r="R380" i="1" s="1"/>
  <c r="R381" i="1" a="1"/>
  <c r="R381" i="1" s="1"/>
  <c r="R382" i="1" a="1"/>
  <c r="R382" i="1" s="1"/>
  <c r="R383" i="1" a="1"/>
  <c r="R383" i="1" s="1"/>
  <c r="R384" i="1" a="1"/>
  <c r="R384" i="1" s="1"/>
  <c r="R385" i="1" a="1"/>
  <c r="R385" i="1" s="1"/>
  <c r="R386" i="1" a="1"/>
  <c r="R386" i="1" s="1"/>
  <c r="R387" i="1" a="1"/>
  <c r="R387" i="1" s="1"/>
  <c r="R388" i="1" a="1"/>
  <c r="R388" i="1" s="1"/>
  <c r="R389" i="1" a="1"/>
  <c r="R389" i="1" s="1"/>
  <c r="R390" i="1" a="1"/>
  <c r="R390" i="1" s="1"/>
  <c r="R391" i="1" a="1"/>
  <c r="R391" i="1" s="1"/>
  <c r="R392" i="1" a="1"/>
  <c r="R392" i="1" s="1"/>
  <c r="R393" i="1" a="1"/>
  <c r="R393" i="1" s="1"/>
  <c r="R394" i="1" a="1"/>
  <c r="R394" i="1" s="1"/>
  <c r="R395" i="1" a="1"/>
  <c r="R395" i="1" s="1"/>
  <c r="R396" i="1" a="1"/>
  <c r="R396" i="1" s="1"/>
  <c r="R397" i="1" a="1"/>
  <c r="R397" i="1" s="1"/>
  <c r="R398" i="1" a="1"/>
  <c r="R398" i="1" s="1"/>
  <c r="R399" i="1" a="1"/>
  <c r="R399" i="1" s="1"/>
  <c r="R400" i="1" a="1"/>
  <c r="R400" i="1" s="1"/>
  <c r="R401" i="1" a="1"/>
  <c r="R401" i="1" s="1"/>
  <c r="R402" i="1" a="1"/>
  <c r="R402" i="1" s="1"/>
  <c r="R403" i="1" a="1"/>
  <c r="R403" i="1" s="1"/>
  <c r="R404" i="1" a="1"/>
  <c r="R404" i="1" s="1"/>
  <c r="R405" i="1" a="1"/>
  <c r="R405" i="1" s="1"/>
  <c r="R406" i="1" a="1"/>
  <c r="R406" i="1" s="1"/>
  <c r="R407" i="1" a="1"/>
  <c r="R407" i="1" s="1"/>
  <c r="R408" i="1" a="1"/>
  <c r="R408" i="1" s="1"/>
  <c r="R409" i="1" a="1"/>
  <c r="R409" i="1" s="1"/>
  <c r="R410" i="1" a="1"/>
  <c r="R410" i="1" s="1"/>
  <c r="R411" i="1" a="1"/>
  <c r="R411" i="1" s="1"/>
  <c r="R412" i="1" a="1"/>
  <c r="R412" i="1" s="1"/>
  <c r="R413" i="1" a="1"/>
  <c r="R413" i="1" s="1"/>
  <c r="R414" i="1" a="1"/>
  <c r="R414" i="1" s="1"/>
  <c r="R415" i="1" a="1"/>
  <c r="R415" i="1" s="1"/>
  <c r="R416" i="1" a="1"/>
  <c r="R416" i="1" s="1"/>
  <c r="R417" i="1" a="1"/>
  <c r="R417" i="1" s="1"/>
  <c r="R418" i="1" a="1"/>
  <c r="R418" i="1" s="1"/>
  <c r="R419" i="1" a="1"/>
  <c r="R419" i="1" s="1"/>
  <c r="R420" i="1" a="1"/>
  <c r="R420" i="1" s="1"/>
  <c r="R421" i="1" a="1"/>
  <c r="R421" i="1" s="1"/>
  <c r="R422" i="1" a="1"/>
  <c r="R422" i="1" s="1"/>
  <c r="R423" i="1" a="1"/>
  <c r="R423" i="1" s="1"/>
  <c r="R424" i="1" a="1"/>
  <c r="R424" i="1" s="1"/>
  <c r="R425" i="1" a="1"/>
  <c r="R425" i="1" s="1"/>
  <c r="R426" i="1" a="1"/>
  <c r="R426" i="1" s="1"/>
  <c r="R427" i="1" a="1"/>
  <c r="R427" i="1" s="1"/>
  <c r="R428" i="1" a="1"/>
  <c r="R428" i="1" s="1"/>
  <c r="R429" i="1" a="1"/>
  <c r="R429" i="1" s="1"/>
  <c r="R430" i="1" a="1"/>
  <c r="R430" i="1" s="1"/>
  <c r="R431" i="1" a="1"/>
  <c r="R431" i="1" s="1"/>
  <c r="R432" i="1" a="1"/>
  <c r="R432" i="1" s="1"/>
  <c r="R433" i="1" a="1"/>
  <c r="R433" i="1" s="1"/>
  <c r="R434" i="1" a="1"/>
  <c r="R434" i="1" s="1"/>
  <c r="R435" i="1" a="1"/>
  <c r="R435" i="1" s="1"/>
  <c r="R436" i="1" a="1"/>
  <c r="R436" i="1" s="1"/>
  <c r="R437" i="1" a="1"/>
  <c r="R437" i="1" s="1"/>
  <c r="R438" i="1" a="1"/>
  <c r="R438" i="1" s="1"/>
  <c r="R439" i="1" a="1"/>
  <c r="R439" i="1" s="1"/>
  <c r="R440" i="1" a="1"/>
  <c r="R440" i="1" s="1"/>
  <c r="R441" i="1" a="1"/>
  <c r="R441" i="1" s="1"/>
  <c r="R442" i="1" a="1"/>
  <c r="R442" i="1" s="1"/>
  <c r="R443" i="1" a="1"/>
  <c r="R443" i="1" s="1"/>
  <c r="R444" i="1" a="1"/>
  <c r="R444" i="1" s="1"/>
  <c r="R445" i="1" a="1"/>
  <c r="R445" i="1" s="1"/>
  <c r="R446" i="1" a="1"/>
  <c r="R446" i="1" s="1"/>
  <c r="R447" i="1" a="1"/>
  <c r="R447" i="1" s="1"/>
  <c r="R448" i="1" a="1"/>
  <c r="R448" i="1" s="1"/>
  <c r="R449" i="1" a="1"/>
  <c r="R449" i="1" s="1"/>
  <c r="R450" i="1" a="1"/>
  <c r="R450" i="1" s="1"/>
  <c r="R451" i="1" a="1"/>
  <c r="R451" i="1" s="1"/>
  <c r="R452" i="1" a="1"/>
  <c r="R452" i="1" s="1"/>
  <c r="R453" i="1" a="1"/>
  <c r="R453" i="1" s="1"/>
  <c r="R454" i="1" a="1"/>
  <c r="R454" i="1" s="1"/>
  <c r="R455" i="1" a="1"/>
  <c r="R455" i="1" s="1"/>
  <c r="R456" i="1" a="1"/>
  <c r="R456" i="1" s="1"/>
  <c r="R457" i="1" a="1"/>
  <c r="R457" i="1" s="1"/>
  <c r="R458" i="1" a="1"/>
  <c r="R458" i="1" s="1"/>
  <c r="R459" i="1" a="1"/>
  <c r="R459" i="1" s="1"/>
  <c r="R460" i="1" a="1"/>
  <c r="R460" i="1" s="1"/>
  <c r="R461" i="1" a="1"/>
  <c r="R461" i="1" s="1"/>
  <c r="R462" i="1" a="1"/>
  <c r="R462" i="1" s="1"/>
  <c r="R463" i="1" a="1"/>
  <c r="R463" i="1" s="1"/>
  <c r="R464" i="1" a="1"/>
  <c r="R464" i="1" s="1"/>
  <c r="R465" i="1" a="1"/>
  <c r="R465" i="1" s="1"/>
  <c r="R466" i="1" a="1"/>
  <c r="R466" i="1" s="1"/>
  <c r="R467" i="1" a="1"/>
  <c r="R467" i="1" s="1"/>
  <c r="R468" i="1" a="1"/>
  <c r="R468" i="1" s="1"/>
  <c r="R469" i="1" a="1"/>
  <c r="R469" i="1" s="1"/>
  <c r="R470" i="1" a="1"/>
  <c r="R470" i="1" s="1"/>
  <c r="R471" i="1" a="1"/>
  <c r="R471" i="1" s="1"/>
  <c r="R472" i="1" a="1"/>
  <c r="R472" i="1" s="1"/>
  <c r="R473" i="1" a="1"/>
  <c r="R473" i="1" s="1"/>
  <c r="R474" i="1" a="1"/>
  <c r="R474" i="1" s="1"/>
  <c r="R475" i="1" a="1"/>
  <c r="R475" i="1" s="1"/>
  <c r="R476" i="1" a="1"/>
  <c r="R476" i="1" s="1"/>
  <c r="R477" i="1" a="1"/>
  <c r="R477" i="1" s="1"/>
  <c r="R478" i="1" a="1"/>
  <c r="R478" i="1" s="1"/>
  <c r="R479" i="1" a="1"/>
  <c r="R479" i="1" s="1"/>
  <c r="R480" i="1" a="1"/>
  <c r="R480" i="1" s="1"/>
  <c r="R481" i="1" a="1"/>
  <c r="R481" i="1" s="1"/>
  <c r="R482" i="1" a="1"/>
  <c r="R482" i="1" s="1"/>
  <c r="R483" i="1" a="1"/>
  <c r="R483" i="1" s="1"/>
  <c r="R484" i="1" a="1"/>
  <c r="R484" i="1" s="1"/>
  <c r="R485" i="1" a="1"/>
  <c r="R485" i="1" s="1"/>
  <c r="R486" i="1" a="1"/>
  <c r="R486" i="1" s="1"/>
  <c r="R487" i="1" a="1"/>
  <c r="R487" i="1" s="1"/>
  <c r="R488" i="1" a="1"/>
  <c r="R488" i="1" s="1"/>
  <c r="R489" i="1" a="1"/>
  <c r="R489" i="1" s="1"/>
  <c r="R490" i="1" a="1"/>
  <c r="R490" i="1" s="1"/>
  <c r="R491" i="1" a="1"/>
  <c r="R491" i="1" s="1"/>
  <c r="R492" i="1" a="1"/>
  <c r="R492" i="1" s="1"/>
  <c r="R493" i="1" a="1"/>
  <c r="R493" i="1" s="1"/>
  <c r="R494" i="1" a="1"/>
  <c r="R494" i="1" s="1"/>
  <c r="R495" i="1" a="1"/>
  <c r="R495" i="1" s="1"/>
  <c r="R496" i="1" a="1"/>
  <c r="R496" i="1" s="1"/>
  <c r="R497" i="1" a="1"/>
  <c r="R497" i="1" s="1"/>
  <c r="R498" i="1" a="1"/>
  <c r="R498" i="1" s="1"/>
  <c r="R499" i="1" a="1"/>
  <c r="R499" i="1" s="1"/>
  <c r="R500" i="1" a="1"/>
  <c r="R500" i="1" s="1"/>
  <c r="R501" i="1" a="1"/>
  <c r="R501" i="1" s="1"/>
  <c r="R502" i="1" a="1"/>
  <c r="R502" i="1" s="1"/>
  <c r="R503" i="1" a="1"/>
  <c r="R503" i="1" s="1"/>
  <c r="R504" i="1" a="1"/>
  <c r="R504" i="1" s="1"/>
  <c r="R505" i="1" a="1"/>
  <c r="R505" i="1" s="1"/>
  <c r="R506" i="1" a="1"/>
  <c r="R506" i="1" s="1"/>
  <c r="R507" i="1" a="1"/>
  <c r="R507" i="1" s="1"/>
  <c r="R508" i="1" a="1"/>
  <c r="R508" i="1" s="1"/>
  <c r="R509" i="1" a="1"/>
  <c r="R509" i="1" s="1"/>
  <c r="R510" i="1" a="1"/>
  <c r="R510" i="1" s="1"/>
  <c r="R511" i="1" a="1"/>
  <c r="R511" i="1" s="1"/>
  <c r="R512" i="1" a="1"/>
  <c r="R512" i="1" s="1"/>
  <c r="R513" i="1" a="1"/>
  <c r="R513" i="1" s="1"/>
  <c r="R514" i="1" a="1"/>
  <c r="R514" i="1" s="1"/>
  <c r="R515" i="1" a="1"/>
  <c r="R515" i="1" s="1"/>
  <c r="R516" i="1" a="1"/>
  <c r="R516" i="1" s="1"/>
  <c r="R517" i="1" a="1"/>
  <c r="R517" i="1" s="1"/>
  <c r="R518" i="1" a="1"/>
  <c r="R518" i="1" s="1"/>
  <c r="R519" i="1" a="1"/>
  <c r="R519" i="1" s="1"/>
  <c r="R520" i="1" a="1"/>
  <c r="R520" i="1" s="1"/>
  <c r="R521" i="1" a="1"/>
  <c r="R521" i="1" s="1"/>
  <c r="R522" i="1" a="1"/>
  <c r="R522" i="1" s="1"/>
  <c r="R523" i="1" a="1"/>
  <c r="R523" i="1" s="1"/>
  <c r="R524" i="1" a="1"/>
  <c r="R524" i="1" s="1"/>
  <c r="R525" i="1" a="1"/>
  <c r="R525" i="1" s="1"/>
  <c r="R526" i="1" a="1"/>
  <c r="R526" i="1" s="1"/>
  <c r="R527" i="1" a="1"/>
  <c r="R527" i="1" s="1"/>
  <c r="R528" i="1" a="1"/>
  <c r="R528" i="1" s="1"/>
  <c r="R529" i="1" a="1"/>
  <c r="R529" i="1" s="1"/>
  <c r="R530" i="1" a="1"/>
  <c r="R530" i="1" s="1"/>
  <c r="R531" i="1" a="1"/>
  <c r="R531" i="1" s="1"/>
  <c r="R532" i="1" a="1"/>
  <c r="R532" i="1" s="1"/>
  <c r="R533" i="1" a="1"/>
  <c r="R533" i="1" s="1"/>
  <c r="R534" i="1" a="1"/>
  <c r="R534" i="1" s="1"/>
  <c r="R535" i="1" a="1"/>
  <c r="R535" i="1" s="1"/>
  <c r="R536" i="1" a="1"/>
  <c r="R536" i="1" s="1"/>
  <c r="R537" i="1" a="1"/>
  <c r="R537" i="1" s="1"/>
  <c r="R538" i="1" a="1"/>
  <c r="R538" i="1" s="1"/>
  <c r="R539" i="1" a="1"/>
  <c r="R539" i="1" s="1"/>
  <c r="R540" i="1" a="1"/>
  <c r="R540" i="1" s="1"/>
  <c r="R541" i="1" a="1"/>
  <c r="R541" i="1" s="1"/>
  <c r="R542" i="1" a="1"/>
  <c r="R542" i="1" s="1"/>
  <c r="R543" i="1" a="1"/>
  <c r="R543" i="1" s="1"/>
  <c r="R544" i="1" a="1"/>
  <c r="R544" i="1" s="1"/>
  <c r="R545" i="1" a="1"/>
  <c r="R545" i="1" s="1"/>
  <c r="R546" i="1" a="1"/>
  <c r="R546" i="1" s="1"/>
  <c r="R547" i="1" a="1"/>
  <c r="R547" i="1" s="1"/>
  <c r="R548" i="1" a="1"/>
  <c r="R548" i="1" s="1"/>
  <c r="R549" i="1" a="1"/>
  <c r="R549" i="1" s="1"/>
  <c r="R550" i="1" a="1"/>
  <c r="R550" i="1" s="1"/>
  <c r="R551" i="1" a="1"/>
  <c r="R551" i="1" s="1"/>
  <c r="R552" i="1" a="1"/>
  <c r="R552" i="1" s="1"/>
  <c r="R553" i="1" a="1"/>
  <c r="R553" i="1" s="1"/>
  <c r="R554" i="1" a="1"/>
  <c r="R554" i="1" s="1"/>
  <c r="R555" i="1" a="1"/>
  <c r="R555" i="1" s="1"/>
  <c r="R556" i="1" a="1"/>
  <c r="R556" i="1" s="1"/>
  <c r="R557" i="1" a="1"/>
  <c r="R557" i="1" s="1"/>
  <c r="R558" i="1" a="1"/>
  <c r="R558" i="1" s="1"/>
  <c r="R559" i="1" a="1"/>
  <c r="R559" i="1" s="1"/>
  <c r="R560" i="1" a="1"/>
  <c r="R560" i="1" s="1"/>
  <c r="R561" i="1" a="1"/>
  <c r="R561" i="1" s="1"/>
  <c r="R562" i="1" a="1"/>
  <c r="R562" i="1" s="1"/>
  <c r="R563" i="1" a="1"/>
  <c r="R563" i="1" s="1"/>
  <c r="R564" i="1" a="1"/>
  <c r="R564" i="1" s="1"/>
  <c r="R565" i="1" a="1"/>
  <c r="R565" i="1" s="1"/>
  <c r="R566" i="1" a="1"/>
  <c r="R566" i="1" s="1"/>
  <c r="R567" i="1" a="1"/>
  <c r="R567" i="1" s="1"/>
  <c r="R568" i="1" a="1"/>
  <c r="R568" i="1" s="1"/>
  <c r="R569" i="1" a="1"/>
  <c r="R569" i="1" s="1"/>
  <c r="R570" i="1" a="1"/>
  <c r="R570" i="1" s="1"/>
  <c r="R571" i="1" a="1"/>
  <c r="R571" i="1" s="1"/>
  <c r="R572" i="1" a="1"/>
  <c r="R572" i="1" s="1"/>
  <c r="R573" i="1" a="1"/>
  <c r="R573" i="1" s="1"/>
  <c r="R574" i="1" a="1"/>
  <c r="R574" i="1" s="1"/>
  <c r="R575" i="1" a="1"/>
  <c r="R575" i="1" s="1"/>
  <c r="R576" i="1" a="1"/>
  <c r="R576" i="1" s="1"/>
  <c r="R577" i="1" a="1"/>
  <c r="R577" i="1" s="1"/>
  <c r="R578" i="1" a="1"/>
  <c r="R578" i="1" s="1"/>
  <c r="R579" i="1" a="1"/>
  <c r="R579" i="1" s="1"/>
  <c r="R580" i="1" a="1"/>
  <c r="R580" i="1" s="1"/>
  <c r="R581" i="1" a="1"/>
  <c r="R581" i="1" s="1"/>
  <c r="R582" i="1" a="1"/>
  <c r="R582" i="1" s="1"/>
  <c r="R583" i="1" a="1"/>
  <c r="R583" i="1" s="1"/>
  <c r="R584" i="1" a="1"/>
  <c r="R584" i="1" s="1"/>
  <c r="R585" i="1" a="1"/>
  <c r="R585" i="1" s="1"/>
  <c r="R586" i="1" a="1"/>
  <c r="R586" i="1" s="1"/>
  <c r="R587" i="1" a="1"/>
  <c r="R587" i="1" s="1"/>
  <c r="R588" i="1" a="1"/>
  <c r="R588" i="1" s="1"/>
  <c r="R589" i="1" a="1"/>
  <c r="R589" i="1" s="1"/>
  <c r="R590" i="1" a="1"/>
  <c r="R590" i="1" s="1"/>
  <c r="R591" i="1" a="1"/>
  <c r="R591" i="1" s="1"/>
  <c r="R592" i="1" a="1"/>
  <c r="R592" i="1" s="1"/>
  <c r="R593" i="1" a="1"/>
  <c r="R593" i="1" s="1"/>
  <c r="R594" i="1" a="1"/>
  <c r="R594" i="1" s="1"/>
  <c r="R595" i="1" a="1"/>
  <c r="R595" i="1" s="1"/>
  <c r="R596" i="1" a="1"/>
  <c r="R596" i="1" s="1"/>
  <c r="R597" i="1" a="1"/>
  <c r="R597" i="1" s="1"/>
  <c r="R598" i="1" a="1"/>
  <c r="R598" i="1" s="1"/>
  <c r="R599" i="1" a="1"/>
  <c r="R599" i="1" s="1"/>
  <c r="R600" i="1" a="1"/>
  <c r="R600" i="1" s="1"/>
  <c r="R601" i="1" a="1"/>
  <c r="R601" i="1" s="1"/>
  <c r="R602" i="1" a="1"/>
  <c r="R602" i="1" s="1"/>
  <c r="R603" i="1" a="1"/>
  <c r="R603" i="1" s="1"/>
  <c r="R604" i="1" a="1"/>
  <c r="R604" i="1" s="1"/>
  <c r="R605" i="1" a="1"/>
  <c r="R605" i="1" s="1"/>
  <c r="R606" i="1" a="1"/>
  <c r="R606" i="1" s="1"/>
  <c r="R607" i="1" a="1"/>
  <c r="R607" i="1" s="1"/>
  <c r="R608" i="1" a="1"/>
  <c r="R608" i="1" s="1"/>
  <c r="R609" i="1" a="1"/>
  <c r="R609" i="1" s="1"/>
  <c r="R610" i="1" a="1"/>
  <c r="R610" i="1" s="1"/>
  <c r="R611" i="1" a="1"/>
  <c r="R611" i="1" s="1"/>
  <c r="R612" i="1" a="1"/>
  <c r="R612" i="1" s="1"/>
  <c r="R613" i="1" a="1"/>
  <c r="R613" i="1" s="1"/>
  <c r="R614" i="1" a="1"/>
  <c r="R614" i="1" s="1"/>
  <c r="R615" i="1" a="1"/>
  <c r="R615" i="1" s="1"/>
  <c r="R616" i="1" a="1"/>
  <c r="R616" i="1" s="1"/>
  <c r="R617" i="1" a="1"/>
  <c r="R617" i="1" s="1"/>
  <c r="R618" i="1" a="1"/>
  <c r="R618" i="1" s="1"/>
  <c r="R619" i="1" a="1"/>
  <c r="R619" i="1" s="1"/>
  <c r="R620" i="1" a="1"/>
  <c r="R620" i="1" s="1"/>
  <c r="R621" i="1" a="1"/>
  <c r="R621" i="1" s="1"/>
  <c r="R622" i="1" a="1"/>
  <c r="R622" i="1" s="1"/>
  <c r="R623" i="1" a="1"/>
  <c r="R623" i="1" s="1"/>
  <c r="R624" i="1" a="1"/>
  <c r="R624" i="1" s="1"/>
  <c r="R625" i="1" a="1"/>
  <c r="R625" i="1" s="1"/>
  <c r="R626" i="1" a="1"/>
  <c r="R626" i="1" s="1"/>
  <c r="R627" i="1" a="1"/>
  <c r="R627" i="1" s="1"/>
  <c r="R628" i="1" a="1"/>
  <c r="R628" i="1" s="1"/>
  <c r="R629" i="1" a="1"/>
  <c r="R629" i="1" s="1"/>
  <c r="R630" i="1" a="1"/>
  <c r="R630" i="1" s="1"/>
  <c r="R631" i="1" a="1"/>
  <c r="R631" i="1" s="1"/>
  <c r="R632" i="1" a="1"/>
  <c r="R632" i="1" s="1"/>
  <c r="R633" i="1" a="1"/>
  <c r="R633" i="1" s="1"/>
  <c r="R634" i="1" a="1"/>
  <c r="R634" i="1" s="1"/>
  <c r="R635" i="1" a="1"/>
  <c r="R635" i="1" s="1"/>
  <c r="R636" i="1" a="1"/>
  <c r="R636" i="1" s="1"/>
  <c r="R637" i="1" a="1"/>
  <c r="R637" i="1" s="1"/>
  <c r="R638" i="1" a="1"/>
  <c r="R638" i="1" s="1"/>
  <c r="R639" i="1" a="1"/>
  <c r="R639" i="1" s="1"/>
  <c r="R640" i="1" a="1"/>
  <c r="R640" i="1" s="1"/>
  <c r="R641" i="1" a="1"/>
  <c r="R641" i="1" s="1"/>
  <c r="R642" i="1" a="1"/>
  <c r="R642" i="1" s="1"/>
  <c r="R643" i="1" a="1"/>
  <c r="R643" i="1" s="1"/>
  <c r="R644" i="1" a="1"/>
  <c r="R644" i="1" s="1"/>
  <c r="R645" i="1" a="1"/>
  <c r="R645" i="1" s="1"/>
  <c r="R646" i="1" a="1"/>
  <c r="R646" i="1" s="1"/>
  <c r="R647" i="1" a="1"/>
  <c r="R647" i="1" s="1"/>
  <c r="R648" i="1" a="1"/>
  <c r="R648" i="1" s="1"/>
  <c r="R649" i="1" a="1"/>
  <c r="R649" i="1" s="1"/>
  <c r="R650" i="1" a="1"/>
  <c r="R650" i="1" s="1"/>
  <c r="R651" i="1" a="1"/>
  <c r="R651" i="1" s="1"/>
  <c r="R652" i="1" a="1"/>
  <c r="R652" i="1" s="1"/>
  <c r="R653" i="1" a="1"/>
  <c r="R653" i="1" s="1"/>
  <c r="R654" i="1" a="1"/>
  <c r="R654" i="1" s="1"/>
  <c r="R655" i="1" a="1"/>
  <c r="R655" i="1" s="1"/>
  <c r="R656" i="1" a="1"/>
  <c r="R656" i="1" s="1"/>
  <c r="R657" i="1" a="1"/>
  <c r="R657" i="1" s="1"/>
  <c r="R658" i="1" a="1"/>
  <c r="R658" i="1" s="1"/>
  <c r="R659" i="1" a="1"/>
  <c r="R659" i="1" s="1"/>
  <c r="R660" i="1" a="1"/>
  <c r="R660" i="1" s="1"/>
  <c r="R661" i="1" a="1"/>
  <c r="R661" i="1" s="1"/>
  <c r="R662" i="1" a="1"/>
  <c r="R662" i="1" s="1"/>
  <c r="R663" i="1" a="1"/>
  <c r="R663" i="1" s="1"/>
  <c r="R664" i="1" a="1"/>
  <c r="R664" i="1" s="1"/>
  <c r="R665" i="1" a="1"/>
  <c r="R665" i="1" s="1"/>
  <c r="R666" i="1" a="1"/>
  <c r="R666" i="1" s="1"/>
  <c r="R667" i="1" a="1"/>
  <c r="R667" i="1" s="1"/>
  <c r="R668" i="1" a="1"/>
  <c r="R668" i="1" s="1"/>
  <c r="R669" i="1" a="1"/>
  <c r="R669" i="1" s="1"/>
  <c r="R670" i="1" a="1"/>
  <c r="R670" i="1" s="1"/>
  <c r="R671" i="1" a="1"/>
  <c r="R671" i="1" s="1"/>
  <c r="R672" i="1" a="1"/>
  <c r="R672" i="1" s="1"/>
  <c r="R673" i="1" a="1"/>
  <c r="R673" i="1" s="1"/>
  <c r="R674" i="1" a="1"/>
  <c r="R674" i="1" s="1"/>
  <c r="R675" i="1" a="1"/>
  <c r="R675" i="1" s="1"/>
  <c r="R676" i="1" a="1"/>
  <c r="R676" i="1" s="1"/>
  <c r="R677" i="1" a="1"/>
  <c r="R677" i="1" s="1"/>
  <c r="R678" i="1" a="1"/>
  <c r="R678" i="1" s="1"/>
  <c r="R679" i="1" a="1"/>
  <c r="R679" i="1" s="1"/>
  <c r="R680" i="1" a="1"/>
  <c r="R680" i="1" s="1"/>
  <c r="R681" i="1" a="1"/>
  <c r="R681" i="1" s="1"/>
  <c r="R682" i="1" a="1"/>
  <c r="R682" i="1" s="1"/>
  <c r="R683" i="1" a="1"/>
  <c r="R683" i="1" s="1"/>
  <c r="R684" i="1" a="1"/>
  <c r="R684" i="1" s="1"/>
  <c r="R685" i="1" a="1"/>
  <c r="R685" i="1" s="1"/>
  <c r="R686" i="1" a="1"/>
  <c r="R686" i="1" s="1"/>
  <c r="R687" i="1" a="1"/>
  <c r="R687" i="1" s="1"/>
  <c r="R688" i="1" a="1"/>
  <c r="R688" i="1" s="1"/>
  <c r="R689" i="1" a="1"/>
  <c r="R689" i="1" s="1"/>
  <c r="R690" i="1" a="1"/>
  <c r="R690" i="1" s="1"/>
  <c r="R691" i="1" a="1"/>
  <c r="R691" i="1" s="1"/>
  <c r="R692" i="1" a="1"/>
  <c r="R692" i="1" s="1"/>
  <c r="R693" i="1" a="1"/>
  <c r="R693" i="1" s="1"/>
  <c r="R694" i="1" a="1"/>
  <c r="R694" i="1" s="1"/>
  <c r="R695" i="1" a="1"/>
  <c r="R695" i="1" s="1"/>
  <c r="R696" i="1" a="1"/>
  <c r="R696" i="1" s="1"/>
  <c r="R697" i="1" a="1"/>
  <c r="R697" i="1" s="1"/>
  <c r="R698" i="1" a="1"/>
  <c r="R698" i="1" s="1"/>
  <c r="R699" i="1" a="1"/>
  <c r="R699" i="1" s="1"/>
  <c r="R700" i="1" a="1"/>
  <c r="R700" i="1" s="1"/>
  <c r="R701" i="1" a="1"/>
  <c r="R701" i="1" s="1"/>
  <c r="R702" i="1" a="1"/>
  <c r="R702" i="1" s="1"/>
  <c r="R703" i="1" a="1"/>
  <c r="R703" i="1" s="1"/>
  <c r="R704" i="1" a="1"/>
  <c r="R704" i="1" s="1"/>
  <c r="R705" i="1" a="1"/>
  <c r="R705" i="1" s="1"/>
  <c r="R706" i="1" a="1"/>
  <c r="R706" i="1" s="1"/>
  <c r="R707" i="1" a="1"/>
  <c r="R707" i="1" s="1"/>
  <c r="R708" i="1" a="1"/>
  <c r="R708" i="1" s="1"/>
  <c r="R709" i="1" a="1"/>
  <c r="R709" i="1" s="1"/>
  <c r="R710" i="1" a="1"/>
  <c r="R710" i="1" s="1"/>
  <c r="R711" i="1" a="1"/>
  <c r="R711" i="1" s="1"/>
  <c r="R712" i="1" a="1"/>
  <c r="R712" i="1" s="1"/>
  <c r="R713" i="1" a="1"/>
  <c r="R713" i="1" s="1"/>
  <c r="R714" i="1" a="1"/>
  <c r="R714" i="1" s="1"/>
  <c r="R715" i="1" a="1"/>
  <c r="R715" i="1" s="1"/>
  <c r="R716" i="1" a="1"/>
  <c r="R716" i="1" s="1"/>
  <c r="R717" i="1" a="1"/>
  <c r="R717" i="1" s="1"/>
  <c r="R718" i="1" a="1"/>
  <c r="R718" i="1" s="1"/>
  <c r="R719" i="1" a="1"/>
  <c r="R719" i="1" s="1"/>
  <c r="R720" i="1" a="1"/>
  <c r="R720" i="1" s="1"/>
  <c r="R721" i="1" a="1"/>
  <c r="R721" i="1" s="1"/>
  <c r="R722" i="1" a="1"/>
  <c r="R722" i="1" s="1"/>
  <c r="R723" i="1" a="1"/>
  <c r="R723" i="1" s="1"/>
  <c r="R724" i="1" a="1"/>
  <c r="R724" i="1" s="1"/>
  <c r="R725" i="1" a="1"/>
  <c r="R725" i="1" s="1"/>
  <c r="R726" i="1" a="1"/>
  <c r="R726" i="1" s="1"/>
  <c r="R727" i="1" a="1"/>
  <c r="R727" i="1" s="1"/>
  <c r="R728" i="1" a="1"/>
  <c r="R728" i="1" s="1"/>
  <c r="R729" i="1" a="1"/>
  <c r="R729" i="1" s="1"/>
  <c r="R730" i="1" a="1"/>
  <c r="R730" i="1" s="1"/>
  <c r="R731" i="1" a="1"/>
  <c r="R731" i="1" s="1"/>
  <c r="R732" i="1" a="1"/>
  <c r="R732" i="1" s="1"/>
  <c r="R733" i="1" a="1"/>
  <c r="R733" i="1" s="1"/>
  <c r="R734" i="1" a="1"/>
  <c r="R734" i="1" s="1"/>
  <c r="R735" i="1" a="1"/>
  <c r="R735" i="1" s="1"/>
  <c r="R736" i="1" a="1"/>
  <c r="R736" i="1" s="1"/>
  <c r="R737" i="1" a="1"/>
  <c r="R737" i="1" s="1"/>
  <c r="R738" i="1" a="1"/>
  <c r="R738" i="1" s="1"/>
  <c r="R739" i="1" a="1"/>
  <c r="R739" i="1" s="1"/>
  <c r="R740" i="1" a="1"/>
  <c r="R740" i="1" s="1"/>
  <c r="R741" i="1" a="1"/>
  <c r="R741" i="1" s="1"/>
  <c r="R742" i="1" a="1"/>
  <c r="R742" i="1" s="1"/>
  <c r="R743" i="1" a="1"/>
  <c r="R743" i="1" s="1"/>
  <c r="R744" i="1" a="1"/>
  <c r="R744" i="1" s="1"/>
  <c r="R745" i="1" a="1"/>
  <c r="R745" i="1" s="1"/>
  <c r="R746" i="1" a="1"/>
  <c r="R746" i="1" s="1"/>
  <c r="R747" i="1" a="1"/>
  <c r="R747" i="1" s="1"/>
  <c r="R748" i="1" a="1"/>
  <c r="R748" i="1" s="1"/>
  <c r="R749" i="1" a="1"/>
  <c r="R749" i="1" s="1"/>
  <c r="R750" i="1" a="1"/>
  <c r="R750" i="1" s="1"/>
  <c r="R751" i="1" a="1"/>
  <c r="R751" i="1" s="1"/>
  <c r="R752" i="1" a="1"/>
  <c r="R752" i="1" s="1"/>
  <c r="R753" i="1" a="1"/>
  <c r="R753" i="1" s="1"/>
  <c r="R754" i="1" a="1"/>
  <c r="R754" i="1" s="1"/>
  <c r="R755" i="1" a="1"/>
  <c r="R755" i="1" s="1"/>
  <c r="R756" i="1" a="1"/>
  <c r="R756" i="1" s="1"/>
  <c r="R757" i="1" a="1"/>
  <c r="R757" i="1" s="1"/>
  <c r="R758" i="1" a="1"/>
  <c r="R758" i="1" s="1"/>
  <c r="R759" i="1" a="1"/>
  <c r="R759" i="1" s="1"/>
  <c r="R760" i="1" a="1"/>
  <c r="R760" i="1" s="1"/>
  <c r="R761" i="1" a="1"/>
  <c r="R761" i="1" s="1"/>
  <c r="R762" i="1" a="1"/>
  <c r="R762" i="1" s="1"/>
  <c r="R763" i="1" a="1"/>
  <c r="R763" i="1" s="1"/>
  <c r="R764" i="1" a="1"/>
  <c r="R764" i="1" s="1"/>
  <c r="R765" i="1" a="1"/>
  <c r="R765" i="1" s="1"/>
  <c r="R766" i="1" a="1"/>
  <c r="R766" i="1" s="1"/>
  <c r="R767" i="1" a="1"/>
  <c r="R767" i="1" s="1"/>
  <c r="R768" i="1" a="1"/>
  <c r="R768" i="1" s="1"/>
  <c r="R769" i="1" a="1"/>
  <c r="R769" i="1" s="1"/>
  <c r="R770" i="1" a="1"/>
  <c r="R770" i="1" s="1"/>
  <c r="R771" i="1" a="1"/>
  <c r="R771" i="1" s="1"/>
  <c r="R772" i="1" a="1"/>
  <c r="R772" i="1" s="1"/>
  <c r="R773" i="1" a="1"/>
  <c r="R773" i="1" s="1"/>
  <c r="R774" i="1" a="1"/>
  <c r="R774" i="1" s="1"/>
  <c r="R775" i="1" a="1"/>
  <c r="R775" i="1" s="1"/>
  <c r="R776" i="1" a="1"/>
  <c r="R776" i="1" s="1"/>
  <c r="R777" i="1" a="1"/>
  <c r="R777" i="1" s="1"/>
  <c r="R778" i="1" a="1"/>
  <c r="R778" i="1" s="1"/>
  <c r="R779" i="1" a="1"/>
  <c r="R779" i="1" s="1"/>
  <c r="R780" i="1" a="1"/>
  <c r="R780" i="1" s="1"/>
  <c r="R781" i="1" a="1"/>
  <c r="R781" i="1" s="1"/>
  <c r="R782" i="1" a="1"/>
  <c r="R782" i="1" s="1"/>
  <c r="R783" i="1" a="1"/>
  <c r="R783" i="1" s="1"/>
  <c r="R784" i="1" a="1"/>
  <c r="R784" i="1" s="1"/>
  <c r="R785" i="1" a="1"/>
  <c r="R785" i="1" s="1"/>
  <c r="R786" i="1" a="1"/>
  <c r="R786" i="1" s="1"/>
  <c r="R787" i="1" a="1"/>
  <c r="R787" i="1" s="1"/>
  <c r="R788" i="1" a="1"/>
  <c r="R788" i="1" s="1"/>
  <c r="R789" i="1" a="1"/>
  <c r="R789" i="1" s="1"/>
  <c r="R790" i="1" a="1"/>
  <c r="R790" i="1" s="1"/>
  <c r="R791" i="1" a="1"/>
  <c r="R791" i="1" s="1"/>
  <c r="R792" i="1" a="1"/>
  <c r="R792" i="1" s="1"/>
  <c r="R793" i="1" a="1"/>
  <c r="R793" i="1" s="1"/>
  <c r="R794" i="1" a="1"/>
  <c r="R794" i="1" s="1"/>
  <c r="R795" i="1" a="1"/>
  <c r="R795" i="1" s="1"/>
  <c r="R796" i="1" a="1"/>
  <c r="R796" i="1" s="1"/>
  <c r="R797" i="1" a="1"/>
  <c r="R797" i="1" s="1"/>
  <c r="R798" i="1" a="1"/>
  <c r="R798" i="1" s="1"/>
  <c r="R799" i="1" a="1"/>
  <c r="R799" i="1" s="1"/>
  <c r="R800" i="1" a="1"/>
  <c r="R800" i="1" s="1"/>
  <c r="R801" i="1" a="1"/>
  <c r="R801" i="1" s="1"/>
  <c r="R802" i="1" a="1"/>
  <c r="R802" i="1" s="1"/>
  <c r="R803" i="1" a="1"/>
  <c r="R803" i="1" s="1"/>
  <c r="R804" i="1" a="1"/>
  <c r="R804" i="1" s="1"/>
  <c r="R805" i="1" a="1"/>
  <c r="R805" i="1" s="1"/>
  <c r="R806" i="1" a="1"/>
  <c r="R806" i="1" s="1"/>
  <c r="R807" i="1" a="1"/>
  <c r="R807" i="1" s="1"/>
  <c r="R808" i="1" a="1"/>
  <c r="R808" i="1" s="1"/>
  <c r="R809" i="1" a="1"/>
  <c r="R809" i="1" s="1"/>
  <c r="R810" i="1" a="1"/>
  <c r="R810" i="1" s="1"/>
  <c r="R811" i="1" a="1"/>
  <c r="R811" i="1" s="1"/>
  <c r="R812" i="1" a="1"/>
  <c r="R812" i="1" s="1"/>
  <c r="R813" i="1" a="1"/>
  <c r="R813" i="1" s="1"/>
  <c r="R814" i="1" a="1"/>
  <c r="R814" i="1" s="1"/>
  <c r="R815" i="1" a="1"/>
  <c r="R815" i="1" s="1"/>
  <c r="R816" i="1" a="1"/>
  <c r="R816" i="1" s="1"/>
  <c r="R817" i="1" a="1"/>
  <c r="R817" i="1" s="1"/>
  <c r="R818" i="1" a="1"/>
  <c r="R818" i="1" s="1"/>
  <c r="R819" i="1" a="1"/>
  <c r="R819" i="1" s="1"/>
  <c r="R820" i="1" a="1"/>
  <c r="R820" i="1" s="1"/>
  <c r="R821" i="1" a="1"/>
  <c r="R821" i="1" s="1"/>
  <c r="R822" i="1" a="1"/>
  <c r="R822" i="1" s="1"/>
  <c r="R823" i="1" a="1"/>
  <c r="R823" i="1" s="1"/>
  <c r="R824" i="1" a="1"/>
  <c r="R824" i="1" s="1"/>
  <c r="R825" i="1" a="1"/>
  <c r="R825" i="1" s="1"/>
  <c r="R826" i="1" a="1"/>
  <c r="R826" i="1" s="1"/>
  <c r="R827" i="1" a="1"/>
  <c r="R827" i="1" s="1"/>
  <c r="R828" i="1" a="1"/>
  <c r="R828" i="1" s="1"/>
  <c r="R829" i="1" a="1"/>
  <c r="R829" i="1" s="1"/>
  <c r="R830" i="1" a="1"/>
  <c r="R830" i="1" s="1"/>
  <c r="R831" i="1" a="1"/>
  <c r="R831" i="1" s="1"/>
  <c r="R832" i="1" a="1"/>
  <c r="R832" i="1" s="1"/>
  <c r="R833" i="1" a="1"/>
  <c r="R833" i="1" s="1"/>
  <c r="R834" i="1" a="1"/>
  <c r="R834" i="1" s="1"/>
  <c r="R835" i="1" a="1"/>
  <c r="R835" i="1" s="1"/>
  <c r="R836" i="1" a="1"/>
  <c r="R836" i="1" s="1"/>
  <c r="R837" i="1" a="1"/>
  <c r="R837" i="1" s="1"/>
  <c r="R838" i="1" a="1"/>
  <c r="R838" i="1" s="1"/>
  <c r="R839" i="1" a="1"/>
  <c r="R839" i="1" s="1"/>
  <c r="R840" i="1" a="1"/>
  <c r="R840" i="1" s="1"/>
  <c r="R841" i="1" a="1"/>
  <c r="R841" i="1" s="1"/>
  <c r="R842" i="1" a="1"/>
  <c r="R842" i="1" s="1"/>
  <c r="R843" i="1" a="1"/>
  <c r="R843" i="1" s="1"/>
  <c r="R844" i="1" a="1"/>
  <c r="R844" i="1" s="1"/>
  <c r="R845" i="1" a="1"/>
  <c r="R845" i="1" s="1"/>
  <c r="R846" i="1" a="1"/>
  <c r="R846" i="1" s="1"/>
  <c r="R847" i="1" a="1"/>
  <c r="R847" i="1" s="1"/>
  <c r="R848" i="1" a="1"/>
  <c r="R848" i="1" s="1"/>
  <c r="R849" i="1" a="1"/>
  <c r="R849" i="1" s="1"/>
  <c r="R850" i="1" a="1"/>
  <c r="R850" i="1" s="1"/>
  <c r="R851" i="1" a="1"/>
  <c r="R851" i="1" s="1"/>
  <c r="R852" i="1" a="1"/>
  <c r="R852" i="1" s="1"/>
  <c r="R853" i="1" a="1"/>
  <c r="R853" i="1" s="1"/>
  <c r="R854" i="1" a="1"/>
  <c r="R854" i="1" s="1"/>
  <c r="R855" i="1" a="1"/>
  <c r="R855" i="1" s="1"/>
  <c r="R856" i="1" a="1"/>
  <c r="R856" i="1" s="1"/>
  <c r="R857" i="1" a="1"/>
  <c r="R857" i="1" s="1"/>
  <c r="R858" i="1" a="1"/>
  <c r="R858" i="1" s="1"/>
  <c r="R859" i="1" a="1"/>
  <c r="R859" i="1" s="1"/>
  <c r="R860" i="1" a="1"/>
  <c r="R860" i="1" s="1"/>
  <c r="R861" i="1" a="1"/>
  <c r="R861" i="1" s="1"/>
  <c r="R862" i="1" a="1"/>
  <c r="R862" i="1" s="1"/>
  <c r="R863" i="1" a="1"/>
  <c r="R863" i="1" s="1"/>
  <c r="R864" i="1" a="1"/>
  <c r="R864" i="1" s="1"/>
  <c r="R865" i="1" a="1"/>
  <c r="R865" i="1" s="1"/>
  <c r="R866" i="1" a="1"/>
  <c r="R866" i="1" s="1"/>
  <c r="R867" i="1" a="1"/>
  <c r="R867" i="1" s="1"/>
  <c r="R868" i="1" a="1"/>
  <c r="R868" i="1" s="1"/>
  <c r="R869" i="1" a="1"/>
  <c r="R869" i="1" s="1"/>
  <c r="R870" i="1" a="1"/>
  <c r="R870" i="1" s="1"/>
  <c r="R871" i="1" a="1"/>
  <c r="R871" i="1" s="1"/>
  <c r="R872" i="1" a="1"/>
  <c r="R872" i="1" s="1"/>
  <c r="R873" i="1" a="1"/>
  <c r="R873" i="1" s="1"/>
  <c r="R874" i="1" a="1"/>
  <c r="R874" i="1" s="1"/>
  <c r="R875" i="1" a="1"/>
  <c r="R875" i="1" s="1"/>
  <c r="R876" i="1" a="1"/>
  <c r="R876" i="1" s="1"/>
  <c r="R877" i="1" a="1"/>
  <c r="R877" i="1" s="1"/>
  <c r="R878" i="1" a="1"/>
  <c r="R878" i="1" s="1"/>
  <c r="R879" i="1" a="1"/>
  <c r="R879" i="1" s="1"/>
  <c r="R880" i="1" a="1"/>
  <c r="R880" i="1" s="1"/>
  <c r="R881" i="1" a="1"/>
  <c r="R881" i="1" s="1"/>
  <c r="R882" i="1" a="1"/>
  <c r="R882" i="1" s="1"/>
  <c r="R883" i="1" a="1"/>
  <c r="R883" i="1" s="1"/>
  <c r="R884" i="1" a="1"/>
  <c r="R884" i="1" s="1"/>
  <c r="R885" i="1" a="1"/>
  <c r="R885" i="1" s="1"/>
  <c r="R886" i="1" a="1"/>
  <c r="R886" i="1" s="1"/>
  <c r="R887" i="1" a="1"/>
  <c r="R887" i="1" s="1"/>
  <c r="R888" i="1" a="1"/>
  <c r="R888" i="1" s="1"/>
  <c r="R889" i="1" a="1"/>
  <c r="R889" i="1" s="1"/>
  <c r="R890" i="1" a="1"/>
  <c r="R890" i="1" s="1"/>
  <c r="R891" i="1" a="1"/>
  <c r="R891" i="1" s="1"/>
  <c r="R892" i="1" a="1"/>
  <c r="R892" i="1" s="1"/>
  <c r="R893" i="1" a="1"/>
  <c r="R893" i="1" s="1"/>
  <c r="R894" i="1" a="1"/>
  <c r="R894" i="1" s="1"/>
  <c r="R895" i="1" a="1"/>
  <c r="R895" i="1" s="1"/>
  <c r="R896" i="1" a="1"/>
  <c r="R896" i="1" s="1"/>
  <c r="R897" i="1" a="1"/>
  <c r="R897" i="1" s="1"/>
  <c r="R898" i="1" a="1"/>
  <c r="R898" i="1" s="1"/>
  <c r="R899" i="1" a="1"/>
  <c r="R899" i="1" s="1"/>
  <c r="R900" i="1" a="1"/>
  <c r="R900" i="1" s="1"/>
  <c r="R901" i="1" a="1"/>
  <c r="R901" i="1" s="1"/>
  <c r="R902" i="1" a="1"/>
  <c r="R902" i="1" s="1"/>
  <c r="R903" i="1" a="1"/>
  <c r="R903" i="1" s="1"/>
  <c r="R904" i="1" a="1"/>
  <c r="R904" i="1" s="1"/>
  <c r="R905" i="1" a="1"/>
  <c r="R905" i="1" s="1"/>
  <c r="R906" i="1" a="1"/>
  <c r="R906" i="1" s="1"/>
  <c r="R907" i="1" a="1"/>
  <c r="R907" i="1" s="1"/>
  <c r="R908" i="1" a="1"/>
  <c r="R908" i="1" s="1"/>
  <c r="R909" i="1" a="1"/>
  <c r="R909" i="1" s="1"/>
  <c r="R910" i="1" a="1"/>
  <c r="R910" i="1" s="1"/>
  <c r="R911" i="1" a="1"/>
  <c r="R911" i="1" s="1"/>
  <c r="R912" i="1" a="1"/>
  <c r="R912" i="1" s="1"/>
  <c r="R913" i="1" a="1"/>
  <c r="R913" i="1" s="1"/>
  <c r="R914" i="1" a="1"/>
  <c r="R914" i="1" s="1"/>
  <c r="R915" i="1" a="1"/>
  <c r="R915" i="1" s="1"/>
  <c r="R916" i="1" a="1"/>
  <c r="R916" i="1" s="1"/>
  <c r="R917" i="1" a="1"/>
  <c r="R917" i="1" s="1"/>
  <c r="R918" i="1" a="1"/>
  <c r="R918" i="1" s="1"/>
  <c r="R919" i="1" a="1"/>
  <c r="R919" i="1" s="1"/>
  <c r="R920" i="1" a="1"/>
  <c r="R920" i="1" s="1"/>
  <c r="R921" i="1" a="1"/>
  <c r="R921" i="1" s="1"/>
  <c r="R922" i="1" a="1"/>
  <c r="R922" i="1" s="1"/>
  <c r="R923" i="1" a="1"/>
  <c r="R923" i="1" s="1"/>
  <c r="R924" i="1" a="1"/>
  <c r="R924" i="1" s="1"/>
  <c r="R925" i="1" a="1"/>
  <c r="R925" i="1" s="1"/>
  <c r="R926" i="1" a="1"/>
  <c r="R926" i="1" s="1"/>
  <c r="R927" i="1" a="1"/>
  <c r="R927" i="1" s="1"/>
  <c r="R928" i="1" a="1"/>
  <c r="R928" i="1" s="1"/>
  <c r="R929" i="1" a="1"/>
  <c r="R929" i="1" s="1"/>
  <c r="R930" i="1" a="1"/>
  <c r="R930" i="1" s="1"/>
  <c r="R931" i="1" a="1"/>
  <c r="R931" i="1" s="1"/>
  <c r="R932" i="1" a="1"/>
  <c r="R932" i="1" s="1"/>
  <c r="R933" i="1" a="1"/>
  <c r="R933" i="1" s="1"/>
  <c r="R934" i="1" a="1"/>
  <c r="R934" i="1" s="1"/>
  <c r="R935" i="1" a="1"/>
  <c r="R935" i="1" s="1"/>
  <c r="R936" i="1" a="1"/>
  <c r="R936" i="1" s="1"/>
  <c r="R937" i="1" a="1"/>
  <c r="R937" i="1" s="1"/>
  <c r="R938" i="1" a="1"/>
  <c r="R938" i="1" s="1"/>
  <c r="R939" i="1" a="1"/>
  <c r="R939" i="1" s="1"/>
  <c r="R940" i="1" a="1"/>
  <c r="R940" i="1" s="1"/>
  <c r="R941" i="1" a="1"/>
  <c r="R941" i="1" s="1"/>
  <c r="R942" i="1" a="1"/>
  <c r="R942" i="1" s="1"/>
  <c r="R943" i="1" a="1"/>
  <c r="R943" i="1" s="1"/>
  <c r="R944" i="1" a="1"/>
  <c r="R944" i="1" s="1"/>
  <c r="R945" i="1" a="1"/>
  <c r="R945" i="1" s="1"/>
  <c r="R946" i="1" a="1"/>
  <c r="R946" i="1" s="1"/>
  <c r="R947" i="1" a="1"/>
  <c r="R947" i="1" s="1"/>
  <c r="R948" i="1" a="1"/>
  <c r="R948" i="1" s="1"/>
  <c r="R949" i="1" a="1"/>
  <c r="R949" i="1" s="1"/>
  <c r="R950" i="1" a="1"/>
  <c r="R950" i="1" s="1"/>
  <c r="R951" i="1" a="1"/>
  <c r="R951" i="1" s="1"/>
  <c r="R952" i="1" a="1"/>
  <c r="R952" i="1" s="1"/>
  <c r="R953" i="1" a="1"/>
  <c r="R953" i="1" s="1"/>
  <c r="R954" i="1" a="1"/>
  <c r="R954" i="1" s="1"/>
  <c r="R955" i="1" a="1"/>
  <c r="R955" i="1" s="1"/>
  <c r="R956" i="1" a="1"/>
  <c r="R956" i="1" s="1"/>
  <c r="R957" i="1" a="1"/>
  <c r="R957" i="1" s="1"/>
  <c r="R958" i="1" a="1"/>
  <c r="R958" i="1" s="1"/>
  <c r="R959" i="1" a="1"/>
  <c r="R959" i="1" s="1"/>
  <c r="R960" i="1" a="1"/>
  <c r="R960" i="1" s="1"/>
  <c r="R961" i="1" a="1"/>
  <c r="R961" i="1" s="1"/>
  <c r="R962" i="1" a="1"/>
  <c r="R962" i="1" s="1"/>
  <c r="R963" i="1" a="1"/>
  <c r="R963" i="1" s="1"/>
  <c r="R964" i="1" a="1"/>
  <c r="R964" i="1" s="1"/>
  <c r="R965" i="1" a="1"/>
  <c r="R965" i="1" s="1"/>
  <c r="R966" i="1" a="1"/>
  <c r="R966" i="1" s="1"/>
  <c r="R967" i="1" a="1"/>
  <c r="R967" i="1" s="1"/>
  <c r="R968" i="1" a="1"/>
  <c r="R968" i="1" s="1"/>
  <c r="R969" i="1" a="1"/>
  <c r="R969" i="1" s="1"/>
  <c r="R970" i="1" a="1"/>
  <c r="R970" i="1" s="1"/>
  <c r="R971" i="1" a="1"/>
  <c r="R971" i="1" s="1"/>
  <c r="R972" i="1" a="1"/>
  <c r="R972" i="1" s="1"/>
  <c r="R973" i="1" a="1"/>
  <c r="R973" i="1" s="1"/>
  <c r="R974" i="1" a="1"/>
  <c r="R974" i="1" s="1"/>
  <c r="R975" i="1" a="1"/>
  <c r="R975" i="1" s="1"/>
  <c r="R976" i="1" a="1"/>
  <c r="R976" i="1" s="1"/>
  <c r="R977" i="1" a="1"/>
  <c r="R977" i="1" s="1"/>
  <c r="R978" i="1" a="1"/>
  <c r="R978" i="1" s="1"/>
  <c r="R979" i="1" a="1"/>
  <c r="R979" i="1" s="1"/>
  <c r="R980" i="1" a="1"/>
  <c r="R980" i="1" s="1"/>
  <c r="R981" i="1" a="1"/>
  <c r="R981" i="1" s="1"/>
  <c r="R982" i="1" a="1"/>
  <c r="R982" i="1" s="1"/>
  <c r="R983" i="1" a="1"/>
  <c r="R983" i="1" s="1"/>
  <c r="R984" i="1" a="1"/>
  <c r="R984" i="1" s="1"/>
  <c r="R985" i="1" a="1"/>
  <c r="R985" i="1" s="1"/>
  <c r="R986" i="1" a="1"/>
  <c r="R986" i="1" s="1"/>
  <c r="R987" i="1" a="1"/>
  <c r="R987" i="1" s="1"/>
  <c r="R988" i="1" a="1"/>
  <c r="R988" i="1" s="1"/>
  <c r="R989" i="1" a="1"/>
  <c r="R989" i="1" s="1"/>
  <c r="R990" i="1" a="1"/>
  <c r="R990" i="1" s="1"/>
  <c r="R991" i="1" a="1"/>
  <c r="R991" i="1" s="1"/>
  <c r="R992" i="1" a="1"/>
  <c r="R992" i="1" s="1"/>
  <c r="R993" i="1" a="1"/>
  <c r="R993" i="1" s="1"/>
  <c r="R994" i="1" a="1"/>
  <c r="R994" i="1" s="1"/>
  <c r="R995" i="1" a="1"/>
  <c r="R995" i="1" s="1"/>
  <c r="R996" i="1" a="1"/>
  <c r="R996" i="1" s="1"/>
  <c r="R997" i="1" a="1"/>
  <c r="R997" i="1" s="1"/>
  <c r="R998" i="1" a="1"/>
  <c r="R998" i="1" s="1"/>
  <c r="R999" i="1" a="1"/>
  <c r="R999" i="1" s="1"/>
  <c r="R1000" i="1" a="1"/>
  <c r="R1000" i="1" s="1"/>
  <c r="R1001" i="1" a="1"/>
  <c r="R1001" i="1" s="1"/>
  <c r="R1002" i="1" a="1"/>
  <c r="R1002" i="1" s="1"/>
  <c r="R1003" i="1" a="1"/>
  <c r="R1003" i="1" s="1"/>
  <c r="R1004" i="1" a="1"/>
  <c r="R1004" i="1" s="1"/>
  <c r="R1005" i="1" a="1"/>
  <c r="R1005" i="1" s="1"/>
  <c r="R1006" i="1" a="1"/>
  <c r="R1006" i="1" s="1"/>
  <c r="R1007" i="1" a="1"/>
  <c r="R1007" i="1" s="1"/>
  <c r="R1008" i="1" a="1"/>
  <c r="R1008" i="1" s="1"/>
  <c r="R1009" i="1" a="1"/>
  <c r="R1009" i="1" s="1"/>
  <c r="R1010" i="1" a="1"/>
  <c r="R1010" i="1" s="1"/>
  <c r="R1011" i="1" a="1"/>
  <c r="R1011" i="1" s="1"/>
  <c r="R1012" i="1" a="1"/>
  <c r="R1012" i="1" s="1"/>
  <c r="R1013" i="1" a="1"/>
  <c r="R1013" i="1" s="1"/>
  <c r="R1014" i="1" a="1"/>
  <c r="R1014" i="1" s="1"/>
  <c r="R1015" i="1" a="1"/>
  <c r="R1015" i="1" s="1"/>
  <c r="R1016" i="1" a="1"/>
  <c r="R1016" i="1" s="1"/>
  <c r="R1017" i="1" a="1"/>
  <c r="R1017" i="1" s="1"/>
  <c r="R1018" i="1" a="1"/>
  <c r="R1018" i="1" s="1"/>
  <c r="R1019" i="1" a="1"/>
  <c r="R1019" i="1" s="1"/>
  <c r="R1020" i="1" a="1"/>
  <c r="R1020" i="1" s="1"/>
  <c r="R1021" i="1" a="1"/>
  <c r="R1021" i="1" s="1"/>
  <c r="R1022" i="1" a="1"/>
  <c r="R1022" i="1" s="1"/>
  <c r="R1023" i="1" a="1"/>
  <c r="R1023" i="1" s="1"/>
  <c r="R1024" i="1" a="1"/>
  <c r="R1024" i="1" s="1"/>
  <c r="R1025" i="1" a="1"/>
  <c r="R1025" i="1" s="1"/>
  <c r="R1026" i="1" a="1"/>
  <c r="R1026" i="1" s="1"/>
  <c r="R1027" i="1" a="1"/>
  <c r="R1027" i="1" s="1"/>
  <c r="R1028" i="1" a="1"/>
  <c r="R1028" i="1" s="1"/>
  <c r="R1029" i="1" a="1"/>
  <c r="R1029" i="1" s="1"/>
  <c r="R1030" i="1" a="1"/>
  <c r="R1030" i="1" s="1"/>
  <c r="R1031" i="1" a="1"/>
  <c r="R1031" i="1" s="1"/>
  <c r="R1032" i="1" a="1"/>
  <c r="R1032" i="1" s="1"/>
  <c r="R1033" i="1" a="1"/>
  <c r="R1033" i="1" s="1"/>
  <c r="R1034" i="1" a="1"/>
  <c r="R1034" i="1" s="1"/>
  <c r="R1035" i="1" a="1"/>
  <c r="R1035" i="1" s="1"/>
  <c r="R1036" i="1" a="1"/>
  <c r="R1036" i="1" s="1"/>
  <c r="R1037" i="1" a="1"/>
  <c r="R1037" i="1" s="1"/>
  <c r="R1038" i="1" a="1"/>
  <c r="R1038" i="1" s="1"/>
  <c r="R1039" i="1" a="1"/>
  <c r="R1039" i="1" s="1"/>
  <c r="R1040" i="1" a="1"/>
  <c r="R1040" i="1" s="1"/>
  <c r="R1041" i="1" a="1"/>
  <c r="R1041" i="1" s="1"/>
  <c r="R1042" i="1" a="1"/>
  <c r="R1042" i="1" s="1"/>
  <c r="R1043" i="1" a="1"/>
  <c r="R1043" i="1" s="1"/>
  <c r="R1044" i="1" a="1"/>
  <c r="R1044" i="1" s="1"/>
  <c r="R1045" i="1" a="1"/>
  <c r="R1045" i="1" s="1"/>
  <c r="R1046" i="1" a="1"/>
  <c r="R1046" i="1" s="1"/>
  <c r="R1047" i="1" a="1"/>
  <c r="R1047" i="1" s="1"/>
  <c r="R1048" i="1" a="1"/>
  <c r="R1048" i="1" s="1"/>
  <c r="R1049" i="1" a="1"/>
  <c r="R1049" i="1" s="1"/>
  <c r="R1050" i="1" a="1"/>
  <c r="R1050" i="1" s="1"/>
  <c r="R1051" i="1" a="1"/>
  <c r="R1051" i="1" s="1"/>
  <c r="R1052" i="1" a="1"/>
  <c r="R1052" i="1" s="1"/>
  <c r="R1053" i="1" a="1"/>
  <c r="R1053" i="1" s="1"/>
  <c r="R1054" i="1" a="1"/>
  <c r="R1054" i="1" s="1"/>
  <c r="R1055" i="1" a="1"/>
  <c r="R1055" i="1" s="1"/>
  <c r="R1056" i="1" a="1"/>
  <c r="R1056" i="1" s="1"/>
  <c r="R1057" i="1" a="1"/>
  <c r="R1057" i="1" s="1"/>
  <c r="R1058" i="1" a="1"/>
  <c r="R1058" i="1" s="1"/>
  <c r="R1059" i="1" a="1"/>
  <c r="R1059" i="1" s="1"/>
  <c r="R1060" i="1" a="1"/>
  <c r="R1060" i="1" s="1"/>
  <c r="R1061" i="1" a="1"/>
  <c r="R1061" i="1" s="1"/>
  <c r="R1062" i="1" a="1"/>
  <c r="R1062" i="1" s="1"/>
  <c r="R1063" i="1" a="1"/>
  <c r="R1063" i="1" s="1"/>
  <c r="R1064" i="1" a="1"/>
  <c r="R1064" i="1" s="1"/>
  <c r="R1065" i="1" a="1"/>
  <c r="R1065" i="1" s="1"/>
  <c r="R1066" i="1" a="1"/>
  <c r="R1066" i="1" s="1"/>
  <c r="R1067" i="1" a="1"/>
  <c r="R1067" i="1" s="1"/>
  <c r="R1068" i="1" a="1"/>
  <c r="R1068" i="1" s="1"/>
  <c r="R1069" i="1" a="1"/>
  <c r="R1069" i="1" s="1"/>
  <c r="R1070" i="1" a="1"/>
  <c r="R1070" i="1" s="1"/>
  <c r="R1071" i="1" a="1"/>
  <c r="R1071" i="1" s="1"/>
  <c r="R1072" i="1" a="1"/>
  <c r="R1072" i="1" s="1"/>
  <c r="R1073" i="1" a="1"/>
  <c r="R1073" i="1" s="1"/>
  <c r="R1074" i="1" a="1"/>
  <c r="R1074" i="1" s="1"/>
  <c r="R1075" i="1" a="1"/>
  <c r="R1075" i="1" s="1"/>
  <c r="R1076" i="1" a="1"/>
  <c r="R1076" i="1" s="1"/>
  <c r="R1077" i="1" a="1"/>
  <c r="R1077" i="1" s="1"/>
  <c r="R1078" i="1" a="1"/>
  <c r="R1078" i="1" s="1"/>
  <c r="R1079" i="1" a="1"/>
  <c r="R1079" i="1" s="1"/>
  <c r="R1080" i="1" a="1"/>
  <c r="R1080" i="1" s="1"/>
  <c r="R1081" i="1" a="1"/>
  <c r="R1081" i="1" s="1"/>
  <c r="R1082" i="1" a="1"/>
  <c r="R1082" i="1" s="1"/>
  <c r="R1083" i="1" a="1"/>
  <c r="R1083" i="1" s="1"/>
  <c r="R1084" i="1" a="1"/>
  <c r="R1084" i="1" s="1"/>
  <c r="R1085" i="1" a="1"/>
  <c r="R1085" i="1" s="1"/>
  <c r="R1086" i="1" a="1"/>
  <c r="R1086" i="1" s="1"/>
  <c r="R1087" i="1" a="1"/>
  <c r="R1087" i="1" s="1"/>
  <c r="R1088" i="1" a="1"/>
  <c r="R1088" i="1" s="1"/>
  <c r="R1089" i="1" a="1"/>
  <c r="R1089" i="1" s="1"/>
  <c r="R1090" i="1" a="1"/>
  <c r="R1090" i="1" s="1"/>
  <c r="R1091" i="1" a="1"/>
  <c r="R1091" i="1" s="1"/>
  <c r="R1092" i="1" a="1"/>
  <c r="R1092" i="1" s="1"/>
  <c r="R1093" i="1" a="1"/>
  <c r="R1093" i="1" s="1"/>
  <c r="R1094" i="1" a="1"/>
  <c r="R1094" i="1" s="1"/>
  <c r="R1095" i="1" a="1"/>
  <c r="R1095" i="1" s="1"/>
  <c r="R1096" i="1" a="1"/>
  <c r="R1096" i="1" s="1"/>
  <c r="R1097" i="1" a="1"/>
  <c r="R1097" i="1" s="1"/>
  <c r="R1098" i="1" a="1"/>
  <c r="R1098" i="1" s="1"/>
  <c r="R1099" i="1" a="1"/>
  <c r="R1099" i="1" s="1"/>
  <c r="R1100" i="1" a="1"/>
  <c r="R1100" i="1" s="1"/>
  <c r="R1101" i="1" a="1"/>
  <c r="R1101" i="1" s="1"/>
  <c r="R1102" i="1" a="1"/>
  <c r="R1102" i="1" s="1"/>
  <c r="R1103" i="1" a="1"/>
  <c r="R1103" i="1" s="1"/>
  <c r="R1104" i="1" a="1"/>
  <c r="R1104" i="1" s="1"/>
  <c r="R1105" i="1" a="1"/>
  <c r="R1105" i="1" s="1"/>
  <c r="R1106" i="1" a="1"/>
  <c r="R1106" i="1" s="1"/>
  <c r="R1107" i="1" a="1"/>
  <c r="R1107" i="1" s="1"/>
  <c r="R1108" i="1" a="1"/>
  <c r="R1108" i="1" s="1"/>
  <c r="R1109" i="1" a="1"/>
  <c r="R1109" i="1" s="1"/>
  <c r="R1110" i="1" a="1"/>
  <c r="R1110" i="1" s="1"/>
  <c r="R1111" i="1" a="1"/>
  <c r="R1111" i="1" s="1"/>
  <c r="R1112" i="1" a="1"/>
  <c r="R1112" i="1" s="1"/>
  <c r="R1113" i="1" a="1"/>
  <c r="R1113" i="1" s="1"/>
  <c r="R1114" i="1" a="1"/>
  <c r="R1114" i="1" s="1"/>
  <c r="R1115" i="1" a="1"/>
  <c r="R1115" i="1" s="1"/>
  <c r="R1116" i="1" a="1"/>
  <c r="R1116" i="1" s="1"/>
  <c r="R1117" i="1" a="1"/>
  <c r="R1117" i="1" s="1"/>
  <c r="R1118" i="1" a="1"/>
  <c r="R1118" i="1" s="1"/>
  <c r="R1119" i="1" a="1"/>
  <c r="R1119" i="1" s="1"/>
  <c r="R1120" i="1" a="1"/>
  <c r="R1120" i="1" s="1"/>
  <c r="R1121" i="1" a="1"/>
  <c r="R1121" i="1" s="1"/>
  <c r="R1122" i="1" a="1"/>
  <c r="R1122" i="1" s="1"/>
  <c r="R1123" i="1" a="1"/>
  <c r="R1123" i="1" s="1"/>
  <c r="R1124" i="1" a="1"/>
  <c r="R1124" i="1" s="1"/>
  <c r="R1125" i="1" a="1"/>
  <c r="R1125" i="1" s="1"/>
  <c r="R1126" i="1" a="1"/>
  <c r="R1126" i="1" s="1"/>
  <c r="R1127" i="1" a="1"/>
  <c r="R1127" i="1" s="1"/>
  <c r="R1128" i="1" a="1"/>
  <c r="R1128" i="1" s="1"/>
  <c r="R1129" i="1" a="1"/>
  <c r="R1129" i="1" s="1"/>
  <c r="R1130" i="1" a="1"/>
  <c r="R1130" i="1" s="1"/>
  <c r="R1131" i="1" a="1"/>
  <c r="R1131" i="1" s="1"/>
  <c r="R1132" i="1" a="1"/>
  <c r="R1132" i="1" s="1"/>
  <c r="R1133" i="1" a="1"/>
  <c r="R1133" i="1" s="1"/>
  <c r="R1134" i="1" a="1"/>
  <c r="R1134" i="1" s="1"/>
  <c r="R1135" i="1" a="1"/>
  <c r="R1135" i="1" s="1"/>
  <c r="R1136" i="1" a="1"/>
  <c r="R1136" i="1" s="1"/>
  <c r="R1137" i="1" a="1"/>
  <c r="R1137" i="1" s="1"/>
  <c r="R1138" i="1" a="1"/>
  <c r="R1138" i="1" s="1"/>
  <c r="R1139" i="1" a="1"/>
  <c r="R1139" i="1" s="1"/>
  <c r="R1140" i="1" a="1"/>
  <c r="R1140" i="1" s="1"/>
  <c r="R1141" i="1" a="1"/>
  <c r="R1141" i="1" s="1"/>
  <c r="R1142" i="1" a="1"/>
  <c r="R1142" i="1" s="1"/>
  <c r="R1143" i="1" a="1"/>
  <c r="R1143" i="1" s="1"/>
  <c r="R1144" i="1" a="1"/>
  <c r="R1144" i="1" s="1"/>
  <c r="R1145" i="1" a="1"/>
  <c r="R1145" i="1" s="1"/>
  <c r="R1146" i="1" a="1"/>
  <c r="R1146" i="1" s="1"/>
  <c r="R1147" i="1" a="1"/>
  <c r="R1147" i="1" s="1"/>
  <c r="R1148" i="1" a="1"/>
  <c r="R1148" i="1" s="1"/>
  <c r="R1149" i="1" a="1"/>
  <c r="R1149" i="1" s="1"/>
  <c r="R1150" i="1" a="1"/>
  <c r="R1150" i="1" s="1"/>
  <c r="R1151" i="1" a="1"/>
  <c r="R1151" i="1" s="1"/>
  <c r="R1152" i="1" a="1"/>
  <c r="R1152" i="1" s="1"/>
  <c r="R1153" i="1" a="1"/>
  <c r="R1153" i="1" s="1"/>
  <c r="R1154" i="1" a="1"/>
  <c r="R1154" i="1" s="1"/>
  <c r="R1155" i="1" a="1"/>
  <c r="R1155" i="1" s="1"/>
  <c r="R1156" i="1" a="1"/>
  <c r="R1156" i="1" s="1"/>
  <c r="R1157" i="1" a="1"/>
  <c r="R1157" i="1" s="1"/>
  <c r="R1158" i="1" a="1"/>
  <c r="R1158" i="1" s="1"/>
  <c r="R1159" i="1" a="1"/>
  <c r="R1159" i="1" s="1"/>
  <c r="R1160" i="1" a="1"/>
  <c r="R1160" i="1" s="1"/>
  <c r="R1161" i="1" a="1"/>
  <c r="R1161" i="1" s="1"/>
  <c r="R1162" i="1" a="1"/>
  <c r="R1162" i="1" s="1"/>
  <c r="R1163" i="1" a="1"/>
  <c r="R1163" i="1" s="1"/>
  <c r="R1164" i="1" a="1"/>
  <c r="R1164" i="1" s="1"/>
  <c r="R1165" i="1" a="1"/>
  <c r="R1165" i="1" s="1"/>
  <c r="R1166" i="1" a="1"/>
  <c r="R1166" i="1" s="1"/>
  <c r="R1167" i="1" a="1"/>
  <c r="R1167" i="1" s="1"/>
  <c r="R1168" i="1" a="1"/>
  <c r="R1168" i="1" s="1"/>
  <c r="R1169" i="1" a="1"/>
  <c r="R1169" i="1" s="1"/>
  <c r="R1170" i="1" a="1"/>
  <c r="R1170" i="1" s="1"/>
  <c r="R1171" i="1" a="1"/>
  <c r="R1171" i="1" s="1"/>
  <c r="R1172" i="1" a="1"/>
  <c r="R1172" i="1" s="1"/>
  <c r="R1173" i="1" a="1"/>
  <c r="R1173" i="1" s="1"/>
  <c r="R1174" i="1" a="1"/>
  <c r="R1174" i="1" s="1"/>
  <c r="R1175" i="1" a="1"/>
  <c r="R1175" i="1" s="1"/>
  <c r="R1176" i="1" a="1"/>
  <c r="R1176" i="1" s="1"/>
  <c r="R1177" i="1" a="1"/>
  <c r="R1177" i="1" s="1"/>
  <c r="R1178" i="1" a="1"/>
  <c r="R1178" i="1" s="1"/>
  <c r="R1179" i="1" a="1"/>
  <c r="R1179" i="1" s="1"/>
  <c r="R1180" i="1" a="1"/>
  <c r="R1180" i="1" s="1"/>
  <c r="R1181" i="1" a="1"/>
  <c r="R1181" i="1" s="1"/>
  <c r="R1182" i="1" a="1"/>
  <c r="R1182" i="1" s="1"/>
  <c r="R1183" i="1" a="1"/>
  <c r="R1183" i="1" s="1"/>
  <c r="R1184" i="1" a="1"/>
  <c r="R1184" i="1" s="1"/>
  <c r="R1185" i="1" a="1"/>
  <c r="R1185" i="1" s="1"/>
  <c r="R1186" i="1" a="1"/>
  <c r="R1186" i="1" s="1"/>
  <c r="R1187" i="1" a="1"/>
  <c r="R1187" i="1" s="1"/>
  <c r="R1188" i="1" a="1"/>
  <c r="R1188" i="1" s="1"/>
  <c r="R1189" i="1" a="1"/>
  <c r="R1189" i="1" s="1"/>
  <c r="R1190" i="1" a="1"/>
  <c r="R1190" i="1" s="1"/>
  <c r="R1191" i="1" a="1"/>
  <c r="R1191" i="1" s="1"/>
  <c r="R1192" i="1" a="1"/>
  <c r="R1192" i="1" s="1"/>
  <c r="R1193" i="1" a="1"/>
  <c r="R1193" i="1" s="1"/>
  <c r="R1194" i="1" a="1"/>
  <c r="R1194" i="1" s="1"/>
  <c r="R1195" i="1" a="1"/>
  <c r="R1195" i="1" s="1"/>
  <c r="R1196" i="1" a="1"/>
  <c r="R1196" i="1" s="1"/>
  <c r="R1197" i="1" a="1"/>
  <c r="R1197" i="1" s="1"/>
  <c r="R1198" i="1" a="1"/>
  <c r="R1198" i="1" s="1"/>
  <c r="R1199" i="1" a="1"/>
  <c r="R1199" i="1" s="1"/>
  <c r="R1200" i="1" a="1"/>
  <c r="R1200" i="1" s="1"/>
  <c r="R1201" i="1" a="1"/>
  <c r="R1201" i="1" s="1"/>
  <c r="R1202" i="1" a="1"/>
  <c r="R1202" i="1" s="1"/>
  <c r="R1203" i="1" a="1"/>
  <c r="R1203" i="1" s="1"/>
  <c r="R1204" i="1" a="1"/>
  <c r="R1204" i="1" s="1"/>
  <c r="R1205" i="1" a="1"/>
  <c r="R1205" i="1" s="1"/>
  <c r="R1206" i="1" a="1"/>
  <c r="R1206" i="1" s="1"/>
  <c r="R1207" i="1" a="1"/>
  <c r="R1207" i="1" s="1"/>
  <c r="R1208" i="1" a="1"/>
  <c r="R1208" i="1" s="1"/>
  <c r="R1209" i="1" a="1"/>
  <c r="R1209" i="1" s="1"/>
  <c r="R1210" i="1" a="1"/>
  <c r="R1210" i="1" s="1"/>
  <c r="R1211" i="1" a="1"/>
  <c r="R1211" i="1" s="1"/>
  <c r="R1212" i="1" a="1"/>
  <c r="R1212" i="1" s="1"/>
  <c r="R1213" i="1" a="1"/>
  <c r="R1213" i="1" s="1"/>
  <c r="R1214" i="1" a="1"/>
  <c r="R1214" i="1" s="1"/>
  <c r="R1215" i="1" a="1"/>
  <c r="R1215" i="1" s="1"/>
  <c r="R1216" i="1" a="1"/>
  <c r="R1216" i="1" s="1"/>
  <c r="R1217" i="1" a="1"/>
  <c r="R1217" i="1" s="1"/>
  <c r="R1218" i="1" a="1"/>
  <c r="R1218" i="1" s="1"/>
  <c r="R1219" i="1" a="1"/>
  <c r="R1219" i="1" s="1"/>
  <c r="R1220" i="1" a="1"/>
  <c r="R1220" i="1" s="1"/>
  <c r="R1221" i="1" a="1"/>
  <c r="R1221" i="1" s="1"/>
  <c r="R1222" i="1" a="1"/>
  <c r="R1222" i="1" s="1"/>
  <c r="R1223" i="1" a="1"/>
  <c r="R1223" i="1" s="1"/>
  <c r="R1224" i="1" a="1"/>
  <c r="R1224" i="1" s="1"/>
  <c r="R1225" i="1" a="1"/>
  <c r="R1225" i="1" s="1"/>
  <c r="R1226" i="1" a="1"/>
  <c r="R1226" i="1" s="1"/>
  <c r="R1227" i="1" a="1"/>
  <c r="R1227" i="1" s="1"/>
  <c r="R1228" i="1" a="1"/>
  <c r="R1228" i="1" s="1"/>
  <c r="R1229" i="1" a="1"/>
  <c r="R1229" i="1" s="1"/>
  <c r="R1230" i="1" a="1"/>
  <c r="R1230" i="1" s="1"/>
  <c r="R1231" i="1" a="1"/>
  <c r="R1231" i="1" s="1"/>
  <c r="R1232" i="1" a="1"/>
  <c r="R1232" i="1" s="1"/>
  <c r="R1233" i="1" a="1"/>
  <c r="R1233" i="1" s="1"/>
  <c r="R1234" i="1" a="1"/>
  <c r="R1234" i="1" s="1"/>
  <c r="R1235" i="1" a="1"/>
  <c r="R1235" i="1" s="1"/>
  <c r="R1236" i="1" a="1"/>
  <c r="R1236" i="1" s="1"/>
  <c r="R1237" i="1" a="1"/>
  <c r="R1237" i="1" s="1"/>
  <c r="R1238" i="1" a="1"/>
  <c r="R1238" i="1" s="1"/>
  <c r="R1239" i="1" a="1"/>
  <c r="R1239" i="1" s="1"/>
  <c r="R1240" i="1" a="1"/>
  <c r="R1240" i="1" s="1"/>
  <c r="R1241" i="1" a="1"/>
  <c r="R1241" i="1" s="1"/>
  <c r="R1242" i="1" a="1"/>
  <c r="R1242" i="1" s="1"/>
  <c r="R1243" i="1" a="1"/>
  <c r="R1243" i="1" s="1"/>
  <c r="R1244" i="1" a="1"/>
  <c r="R1244" i="1" s="1"/>
  <c r="R1245" i="1" a="1"/>
  <c r="R1245" i="1" s="1"/>
  <c r="R1246" i="1" a="1"/>
  <c r="R1246" i="1" s="1"/>
  <c r="R1247" i="1" a="1"/>
  <c r="R1247" i="1" s="1"/>
  <c r="R1248" i="1" a="1"/>
  <c r="R1248" i="1" s="1"/>
  <c r="R1249" i="1" a="1"/>
  <c r="R1249" i="1" s="1"/>
  <c r="R1250" i="1" a="1"/>
  <c r="R1250" i="1" s="1"/>
  <c r="R1251" i="1" a="1"/>
  <c r="R1251" i="1" s="1"/>
  <c r="R1252" i="1" a="1"/>
  <c r="R1252" i="1" s="1"/>
  <c r="R1253" i="1" a="1"/>
  <c r="R1253" i="1" s="1"/>
  <c r="R1254" i="1" a="1"/>
  <c r="R1254" i="1" s="1"/>
  <c r="R1255" i="1" a="1"/>
  <c r="R1255" i="1" s="1"/>
  <c r="R1256" i="1" a="1"/>
  <c r="R1256" i="1" s="1"/>
  <c r="R1257" i="1" a="1"/>
  <c r="R1257" i="1" s="1"/>
  <c r="R1258" i="1" a="1"/>
  <c r="R1258" i="1" s="1"/>
  <c r="R1259" i="1" a="1"/>
  <c r="R1259" i="1" s="1"/>
  <c r="R1260" i="1" a="1"/>
  <c r="R1260" i="1" s="1"/>
  <c r="R1261" i="1" a="1"/>
  <c r="R1261" i="1" s="1"/>
  <c r="R1262" i="1" a="1"/>
  <c r="R1262" i="1" s="1"/>
  <c r="R1263" i="1" a="1"/>
  <c r="R1263" i="1" s="1"/>
  <c r="R1264" i="1" a="1"/>
  <c r="R1264" i="1" s="1"/>
  <c r="R1265" i="1" a="1"/>
  <c r="R1265" i="1" s="1"/>
  <c r="R1266" i="1" a="1"/>
  <c r="R1266" i="1" s="1"/>
  <c r="R1267" i="1" a="1"/>
  <c r="R1267" i="1" s="1"/>
  <c r="R1268" i="1" a="1"/>
  <c r="R1268" i="1" s="1"/>
  <c r="R1269" i="1" a="1"/>
  <c r="R1269" i="1" s="1"/>
  <c r="R1270" i="1" a="1"/>
  <c r="R1270" i="1" s="1"/>
  <c r="R1271" i="1" a="1"/>
  <c r="R1271" i="1" s="1"/>
  <c r="R1272" i="1" a="1"/>
  <c r="R1272" i="1" s="1"/>
  <c r="R1273" i="1" a="1"/>
  <c r="R1273" i="1" s="1"/>
  <c r="R1274" i="1" a="1"/>
  <c r="R1274" i="1" s="1"/>
  <c r="R1275" i="1" a="1"/>
  <c r="R1275" i="1" s="1"/>
  <c r="R1276" i="1" a="1"/>
  <c r="R1276" i="1" s="1"/>
  <c r="R1277" i="1" a="1"/>
  <c r="R1277" i="1" s="1"/>
  <c r="R1278" i="1" a="1"/>
  <c r="R1278" i="1" s="1"/>
  <c r="R1279" i="1" a="1"/>
  <c r="R1279" i="1" s="1"/>
  <c r="R1280" i="1" a="1"/>
  <c r="R1280" i="1" s="1"/>
  <c r="R1281" i="1" a="1"/>
  <c r="R1281" i="1" s="1"/>
  <c r="R1282" i="1" a="1"/>
  <c r="R1282" i="1" s="1"/>
  <c r="R1283" i="1" a="1"/>
  <c r="R1283" i="1" s="1"/>
  <c r="R1284" i="1" a="1"/>
  <c r="R1284" i="1" s="1"/>
  <c r="R1285" i="1" a="1"/>
  <c r="R1285" i="1" s="1"/>
  <c r="R1286" i="1" a="1"/>
  <c r="R1286" i="1" s="1"/>
  <c r="R1287" i="1" a="1"/>
  <c r="R1287" i="1" s="1"/>
  <c r="R1288" i="1" a="1"/>
  <c r="R1288" i="1" s="1"/>
  <c r="R1289" i="1" a="1"/>
  <c r="R1289" i="1" s="1"/>
  <c r="R1290" i="1" a="1"/>
  <c r="R1290" i="1" s="1"/>
  <c r="R1291" i="1" a="1"/>
  <c r="R1291" i="1" s="1"/>
  <c r="R1292" i="1" a="1"/>
  <c r="R1292" i="1" s="1"/>
  <c r="R1293" i="1" a="1"/>
  <c r="R1293" i="1" s="1"/>
  <c r="R1294" i="1" a="1"/>
  <c r="R1294" i="1" s="1"/>
  <c r="R1295" i="1" a="1"/>
  <c r="R1295" i="1" s="1"/>
  <c r="R1296" i="1" a="1"/>
  <c r="R1296" i="1" s="1"/>
  <c r="R1297" i="1" a="1"/>
  <c r="R1297" i="1" s="1"/>
  <c r="R1298" i="1" a="1"/>
  <c r="R1298" i="1" s="1"/>
  <c r="R1299" i="1" a="1"/>
  <c r="R1299" i="1" s="1"/>
  <c r="R1300" i="1" a="1"/>
  <c r="R1300" i="1" s="1"/>
  <c r="R1301" i="1" a="1"/>
  <c r="R1301" i="1" s="1"/>
  <c r="R1302" i="1" a="1"/>
  <c r="R1302" i="1" s="1"/>
  <c r="R1303" i="1" a="1"/>
  <c r="R1303" i="1" s="1"/>
  <c r="R1304" i="1" a="1"/>
  <c r="R1304" i="1" s="1"/>
  <c r="R1305" i="1" a="1"/>
  <c r="R1305" i="1" s="1"/>
  <c r="R1306" i="1" a="1"/>
  <c r="R1306" i="1" s="1"/>
  <c r="R1307" i="1" a="1"/>
  <c r="R1307" i="1" s="1"/>
  <c r="R1308" i="1" a="1"/>
  <c r="R1308" i="1" s="1"/>
  <c r="R1309" i="1" a="1"/>
  <c r="R1309" i="1" s="1"/>
  <c r="R1310" i="1" a="1"/>
  <c r="R1310" i="1" s="1"/>
  <c r="R1311" i="1" a="1"/>
  <c r="R1311" i="1" s="1"/>
  <c r="R1312" i="1" a="1"/>
  <c r="R1312" i="1" s="1"/>
  <c r="R1313" i="1" a="1"/>
  <c r="R1313" i="1" s="1"/>
  <c r="R1314" i="1" a="1"/>
  <c r="R1314" i="1" s="1"/>
  <c r="R1315" i="1" a="1"/>
  <c r="R1315" i="1" s="1"/>
  <c r="R1316" i="1" a="1"/>
  <c r="R1316" i="1" s="1"/>
  <c r="R1317" i="1" a="1"/>
  <c r="R1317" i="1" s="1"/>
  <c r="R1318" i="1" a="1"/>
  <c r="R1318" i="1" s="1"/>
  <c r="R1319" i="1" a="1"/>
  <c r="R1319" i="1" s="1"/>
  <c r="R1320" i="1" a="1"/>
  <c r="R1320" i="1" s="1"/>
  <c r="R1321" i="1" a="1"/>
  <c r="R1321" i="1" s="1"/>
  <c r="R1322" i="1" a="1"/>
  <c r="R1322" i="1" s="1"/>
  <c r="R1323" i="1" a="1"/>
  <c r="R1323" i="1" s="1"/>
  <c r="R1324" i="1" a="1"/>
  <c r="R1324" i="1" s="1"/>
  <c r="R1325" i="1" a="1"/>
  <c r="R1325" i="1" s="1"/>
  <c r="R1326" i="1" a="1"/>
  <c r="R1326" i="1" s="1"/>
  <c r="R1327" i="1" a="1"/>
  <c r="R1327" i="1" s="1"/>
  <c r="R1328" i="1" a="1"/>
  <c r="R1328" i="1" s="1"/>
  <c r="R1329" i="1" a="1"/>
  <c r="R1329" i="1" s="1"/>
  <c r="R1330" i="1" a="1"/>
  <c r="R1330" i="1" s="1"/>
  <c r="R1331" i="1" a="1"/>
  <c r="R1331" i="1" s="1"/>
  <c r="R1332" i="1" a="1"/>
  <c r="R1332" i="1" s="1"/>
  <c r="R1333" i="1" a="1"/>
  <c r="R1333" i="1" s="1"/>
  <c r="R1334" i="1" a="1"/>
  <c r="R1334" i="1" s="1"/>
  <c r="R1335" i="1" a="1"/>
  <c r="R1335" i="1" s="1"/>
  <c r="R1336" i="1" a="1"/>
  <c r="R1336" i="1" s="1"/>
  <c r="R1337" i="1" a="1"/>
  <c r="R1337" i="1" s="1"/>
  <c r="R1338" i="1" a="1"/>
  <c r="R1338" i="1" s="1"/>
  <c r="R1339" i="1" a="1"/>
  <c r="R1339" i="1" s="1"/>
  <c r="R1340" i="1" a="1"/>
  <c r="R1340" i="1" s="1"/>
  <c r="R1341" i="1" a="1"/>
  <c r="R1341" i="1" s="1"/>
  <c r="R1342" i="1" a="1"/>
  <c r="R1342" i="1" s="1"/>
  <c r="R1343" i="1" a="1"/>
  <c r="R1343" i="1" s="1"/>
  <c r="R1344" i="1" a="1"/>
  <c r="R1344" i="1" s="1"/>
  <c r="R1345" i="1" a="1"/>
  <c r="R1345" i="1" s="1"/>
  <c r="R1346" i="1" a="1"/>
  <c r="R1346" i="1" s="1"/>
  <c r="R1347" i="1" a="1"/>
  <c r="R1347" i="1" s="1"/>
  <c r="R1348" i="1" a="1"/>
  <c r="R1348" i="1" s="1"/>
  <c r="R1349" i="1" a="1"/>
  <c r="R1349" i="1" s="1"/>
  <c r="R1350" i="1" a="1"/>
  <c r="R1350" i="1" s="1"/>
  <c r="R1351" i="1" a="1"/>
  <c r="R1351" i="1" s="1"/>
  <c r="R1352" i="1" a="1"/>
  <c r="R1352" i="1" s="1"/>
  <c r="R1353" i="1" a="1"/>
  <c r="R1353" i="1" s="1"/>
  <c r="R1354" i="1" a="1"/>
  <c r="R1354" i="1" s="1"/>
  <c r="R1355" i="1" a="1"/>
  <c r="R1355" i="1" s="1"/>
  <c r="R1356" i="1" a="1"/>
  <c r="R1356" i="1" s="1"/>
  <c r="R1357" i="1" a="1"/>
  <c r="R1357" i="1" s="1"/>
  <c r="R1358" i="1" a="1"/>
  <c r="R1358" i="1" s="1"/>
  <c r="R1359" i="1" a="1"/>
  <c r="R1359" i="1" s="1"/>
  <c r="R1360" i="1" a="1"/>
  <c r="R1360" i="1" s="1"/>
  <c r="R1361" i="1" a="1"/>
  <c r="R1361" i="1" s="1"/>
  <c r="R1362" i="1" a="1"/>
  <c r="R1362" i="1" s="1"/>
  <c r="R1363" i="1" a="1"/>
  <c r="R1363" i="1" s="1"/>
  <c r="R1364" i="1" a="1"/>
  <c r="R1364" i="1" s="1"/>
  <c r="R1365" i="1" a="1"/>
  <c r="R1365" i="1" s="1"/>
  <c r="R1366" i="1" a="1"/>
  <c r="R1366" i="1" s="1"/>
  <c r="R1367" i="1" a="1"/>
  <c r="R1367" i="1" s="1"/>
  <c r="R1368" i="1" a="1"/>
  <c r="R1368" i="1" s="1"/>
  <c r="R1369" i="1" a="1"/>
  <c r="R1369" i="1" s="1"/>
  <c r="R1370" i="1" a="1"/>
  <c r="R1370" i="1" s="1"/>
  <c r="R1371" i="1" a="1"/>
  <c r="R1371" i="1" s="1"/>
  <c r="R1372" i="1" a="1"/>
  <c r="R1372" i="1" s="1"/>
  <c r="R1373" i="1" a="1"/>
  <c r="R1373" i="1" s="1"/>
  <c r="R1374" i="1" a="1"/>
  <c r="R1374" i="1" s="1"/>
  <c r="R1375" i="1" a="1"/>
  <c r="R1375" i="1" s="1"/>
  <c r="R1376" i="1" a="1"/>
  <c r="R1376" i="1" s="1"/>
  <c r="R1377" i="1" a="1"/>
  <c r="R1377" i="1" s="1"/>
  <c r="R1378" i="1" a="1"/>
  <c r="R1378" i="1" s="1"/>
  <c r="R1379" i="1" a="1"/>
  <c r="R1379" i="1" s="1"/>
  <c r="R1380" i="1" a="1"/>
  <c r="R1380" i="1" s="1"/>
  <c r="R1381" i="1" a="1"/>
  <c r="R1381" i="1" s="1"/>
  <c r="R1382" i="1" a="1"/>
  <c r="R1382" i="1" s="1"/>
  <c r="R1383" i="1" a="1"/>
  <c r="R1383" i="1" s="1"/>
  <c r="R1384" i="1" a="1"/>
  <c r="R1384" i="1" s="1"/>
  <c r="R1385" i="1" a="1"/>
  <c r="R1385" i="1" s="1"/>
  <c r="R1386" i="1" a="1"/>
  <c r="R1386" i="1" s="1"/>
  <c r="R1387" i="1" a="1"/>
  <c r="R1387" i="1" s="1"/>
  <c r="R1388" i="1" a="1"/>
  <c r="R1388" i="1" s="1"/>
  <c r="R1389" i="1" a="1"/>
  <c r="R1389" i="1" s="1"/>
  <c r="R1390" i="1" a="1"/>
  <c r="R1390" i="1" s="1"/>
  <c r="R1391" i="1" a="1"/>
  <c r="R1391" i="1" s="1"/>
  <c r="R1392" i="1" a="1"/>
  <c r="R1392" i="1" s="1"/>
  <c r="R1393" i="1" a="1"/>
  <c r="R1393" i="1" s="1"/>
  <c r="R1394" i="1" a="1"/>
  <c r="R1394" i="1" s="1"/>
  <c r="R1395" i="1" a="1"/>
  <c r="R1395" i="1" s="1"/>
  <c r="R1396" i="1" a="1"/>
  <c r="R1396" i="1" s="1"/>
  <c r="R1397" i="1" a="1"/>
  <c r="R1397" i="1" s="1"/>
  <c r="R1398" i="1" a="1"/>
  <c r="R1398" i="1" s="1"/>
  <c r="R1399" i="1" a="1"/>
  <c r="R1399" i="1" s="1"/>
  <c r="R1400" i="1" a="1"/>
  <c r="R1400" i="1" s="1"/>
  <c r="R1401" i="1" a="1"/>
  <c r="R1401" i="1" s="1"/>
  <c r="R1402" i="1" a="1"/>
  <c r="R1402" i="1" s="1"/>
  <c r="R1403" i="1" a="1"/>
  <c r="R1403" i="1" s="1"/>
  <c r="R1404" i="1" a="1"/>
  <c r="R1404" i="1" s="1"/>
  <c r="R1405" i="1" a="1"/>
  <c r="R1405" i="1" s="1"/>
  <c r="R1406" i="1" a="1"/>
  <c r="R1406" i="1" s="1"/>
  <c r="R1407" i="1" a="1"/>
  <c r="R1407" i="1" s="1"/>
  <c r="R1408" i="1" a="1"/>
  <c r="R1408" i="1" s="1"/>
  <c r="R1409" i="1" a="1"/>
  <c r="R1409" i="1" s="1"/>
  <c r="R1410" i="1" a="1"/>
  <c r="R1410" i="1" s="1"/>
  <c r="R1411" i="1" a="1"/>
  <c r="R1411" i="1" s="1"/>
  <c r="R1412" i="1" a="1"/>
  <c r="R1412" i="1" s="1"/>
  <c r="R1413" i="1" a="1"/>
  <c r="R1413" i="1" s="1"/>
  <c r="R1414" i="1" a="1"/>
  <c r="R1414" i="1" s="1"/>
  <c r="R1415" i="1" a="1"/>
  <c r="R1415" i="1" s="1"/>
  <c r="R1416" i="1" a="1"/>
  <c r="R1416" i="1" s="1"/>
  <c r="R1417" i="1" a="1"/>
  <c r="R1417" i="1" s="1"/>
  <c r="R1418" i="1" a="1"/>
  <c r="R1418" i="1" s="1"/>
  <c r="R1419" i="1" a="1"/>
  <c r="R1419" i="1" s="1"/>
  <c r="R1420" i="1" a="1"/>
  <c r="R1420" i="1" s="1"/>
  <c r="R1421" i="1" a="1"/>
  <c r="R1421" i="1" s="1"/>
  <c r="R1422" i="1" a="1"/>
  <c r="R1422" i="1" s="1"/>
  <c r="R1423" i="1" a="1"/>
  <c r="R1423" i="1" s="1"/>
  <c r="R1424" i="1" a="1"/>
  <c r="R1424" i="1" s="1"/>
  <c r="R1425" i="1" a="1"/>
  <c r="R1425" i="1" s="1"/>
  <c r="R1426" i="1" a="1"/>
  <c r="R1426" i="1" s="1"/>
  <c r="R1427" i="1" a="1"/>
  <c r="R1427" i="1" s="1"/>
  <c r="R1428" i="1" a="1"/>
  <c r="R1428" i="1" s="1"/>
  <c r="R1429" i="1" a="1"/>
  <c r="R1429" i="1" s="1"/>
  <c r="R1430" i="1" a="1"/>
  <c r="R1430" i="1" s="1"/>
  <c r="R1431" i="1" a="1"/>
  <c r="R1431" i="1" s="1"/>
  <c r="R1432" i="1" a="1"/>
  <c r="R1432" i="1" s="1"/>
  <c r="R1433" i="1" a="1"/>
  <c r="R1433" i="1" s="1"/>
  <c r="R1434" i="1" a="1"/>
  <c r="R1434" i="1" s="1"/>
  <c r="R1435" i="1" a="1"/>
  <c r="R1435" i="1" s="1"/>
  <c r="R1436" i="1" a="1"/>
  <c r="R1436" i="1" s="1"/>
  <c r="R1437" i="1" a="1"/>
  <c r="R1437" i="1" s="1"/>
  <c r="R1438" i="1" a="1"/>
  <c r="R1438" i="1" s="1"/>
  <c r="R1439" i="1" a="1"/>
  <c r="R1439" i="1" s="1"/>
  <c r="R1440" i="1" a="1"/>
  <c r="R1440" i="1" s="1"/>
  <c r="R1441" i="1" a="1"/>
  <c r="R1441" i="1" s="1"/>
  <c r="R1442" i="1" a="1"/>
  <c r="R1442" i="1" s="1"/>
  <c r="R1443" i="1" a="1"/>
  <c r="R1443" i="1" s="1"/>
  <c r="R1444" i="1" a="1"/>
  <c r="R1444" i="1" s="1"/>
  <c r="R1445" i="1" a="1"/>
  <c r="R1445" i="1" s="1"/>
  <c r="R1446" i="1" a="1"/>
  <c r="R1446" i="1" s="1"/>
  <c r="R1447" i="1" a="1"/>
  <c r="R1447" i="1" s="1"/>
  <c r="R1448" i="1" a="1"/>
  <c r="R1448" i="1" s="1"/>
  <c r="R1449" i="1" a="1"/>
  <c r="R1449" i="1" s="1"/>
  <c r="R1450" i="1" a="1"/>
  <c r="R1450" i="1" s="1"/>
  <c r="R1451" i="1" a="1"/>
  <c r="R1451" i="1" s="1"/>
  <c r="R1452" i="1" a="1"/>
  <c r="R1452" i="1" s="1"/>
  <c r="R1453" i="1" a="1"/>
  <c r="R1453" i="1" s="1"/>
  <c r="R1454" i="1" a="1"/>
  <c r="R1454" i="1" s="1"/>
  <c r="R1455" i="1" a="1"/>
  <c r="R1455" i="1" s="1"/>
  <c r="R1456" i="1" a="1"/>
  <c r="R1456" i="1" s="1"/>
  <c r="R1457" i="1" a="1"/>
  <c r="R1457" i="1" s="1"/>
  <c r="R1458" i="1" a="1"/>
  <c r="R1458" i="1" s="1"/>
  <c r="R1459" i="1" a="1"/>
  <c r="R1459" i="1" s="1"/>
  <c r="R1460" i="1" a="1"/>
  <c r="R1460" i="1" s="1"/>
  <c r="R1461" i="1" a="1"/>
  <c r="R1461" i="1" s="1"/>
  <c r="R1462" i="1" a="1"/>
  <c r="R1462" i="1" s="1"/>
  <c r="R1463" i="1" a="1"/>
  <c r="R1463" i="1" s="1"/>
  <c r="R1464" i="1" a="1"/>
  <c r="R1464" i="1" s="1"/>
  <c r="R1465" i="1" a="1"/>
  <c r="R1465" i="1" s="1"/>
  <c r="R1466" i="1" a="1"/>
  <c r="R1466" i="1" s="1"/>
  <c r="R1467" i="1" a="1"/>
  <c r="R1467" i="1" s="1"/>
  <c r="R1468" i="1" a="1"/>
  <c r="R1468" i="1" s="1"/>
  <c r="R1469" i="1" a="1"/>
  <c r="R1469" i="1" s="1"/>
  <c r="R1470" i="1" a="1"/>
  <c r="R1470" i="1" s="1"/>
  <c r="R1471" i="1" a="1"/>
  <c r="R1471" i="1" s="1"/>
  <c r="R1472" i="1" a="1"/>
  <c r="R1472" i="1" s="1"/>
  <c r="R1473" i="1" a="1"/>
  <c r="R1473" i="1" s="1"/>
  <c r="R1474" i="1" a="1"/>
  <c r="R1474" i="1" s="1"/>
  <c r="R1475" i="1" a="1"/>
  <c r="R1475" i="1" s="1"/>
  <c r="R1476" i="1" a="1"/>
  <c r="R1476" i="1" s="1"/>
  <c r="R1477" i="1" a="1"/>
  <c r="R1477" i="1" s="1"/>
  <c r="R1478" i="1" a="1"/>
  <c r="R1478" i="1" s="1"/>
  <c r="R1479" i="1" a="1"/>
  <c r="R1479" i="1" s="1"/>
  <c r="R1480" i="1" a="1"/>
  <c r="R1480" i="1" s="1"/>
  <c r="R1481" i="1" a="1"/>
  <c r="R1481" i="1" s="1"/>
  <c r="R1482" i="1" a="1"/>
  <c r="R1482" i="1" s="1"/>
  <c r="R1483" i="1" a="1"/>
  <c r="R1483" i="1" s="1"/>
  <c r="R1484" i="1" a="1"/>
  <c r="R1484" i="1" s="1"/>
  <c r="R1485" i="1" a="1"/>
  <c r="R1485" i="1" s="1"/>
  <c r="R1486" i="1" a="1"/>
  <c r="R1486" i="1" s="1"/>
  <c r="R1487" i="1" a="1"/>
  <c r="R1487" i="1" s="1"/>
  <c r="R1488" i="1" a="1"/>
  <c r="R1488" i="1" s="1"/>
  <c r="R1489" i="1" a="1"/>
  <c r="R1489" i="1" s="1"/>
  <c r="R1490" i="1" a="1"/>
  <c r="R1490" i="1" s="1"/>
  <c r="R1491" i="1" a="1"/>
  <c r="R1491" i="1" s="1"/>
  <c r="R1492" i="1" a="1"/>
  <c r="R1492" i="1" s="1"/>
  <c r="R1493" i="1" a="1"/>
  <c r="R1493" i="1" s="1"/>
  <c r="R1494" i="1" a="1"/>
  <c r="R1494" i="1" s="1"/>
  <c r="R1495" i="1" a="1"/>
  <c r="R1495" i="1" s="1"/>
  <c r="R1496" i="1" a="1"/>
  <c r="R1496" i="1" s="1"/>
  <c r="R1497" i="1" a="1"/>
  <c r="R1497" i="1" s="1"/>
  <c r="R1498" i="1" a="1"/>
  <c r="R1498" i="1" s="1"/>
  <c r="R1499" i="1" a="1"/>
  <c r="R1499" i="1" s="1"/>
  <c r="R1500" i="1" a="1"/>
  <c r="R1500" i="1" s="1"/>
  <c r="R1501" i="1" a="1"/>
  <c r="R1501" i="1" s="1"/>
  <c r="R1502" i="1" a="1"/>
  <c r="R1502" i="1" s="1"/>
  <c r="R1503" i="1" a="1"/>
  <c r="R1503" i="1" s="1"/>
  <c r="R1504" i="1" a="1"/>
  <c r="R1504" i="1" s="1"/>
  <c r="R1505" i="1" a="1"/>
  <c r="R1505" i="1" s="1"/>
  <c r="R1506" i="1" a="1"/>
  <c r="R1506" i="1" s="1"/>
  <c r="R1507" i="1" a="1"/>
  <c r="R1507" i="1" s="1"/>
  <c r="R1508" i="1" a="1"/>
  <c r="R1508" i="1" s="1"/>
  <c r="R1509" i="1" a="1"/>
  <c r="R1509" i="1" s="1"/>
  <c r="R1510" i="1" a="1"/>
  <c r="R1510" i="1" s="1"/>
  <c r="R1511" i="1" a="1"/>
  <c r="R1511" i="1" s="1"/>
  <c r="R1512" i="1" a="1"/>
  <c r="R1512" i="1" s="1"/>
  <c r="R1513" i="1" a="1"/>
  <c r="R1513" i="1" s="1"/>
  <c r="R1514" i="1" a="1"/>
  <c r="R1514" i="1" s="1"/>
  <c r="R1515" i="1" a="1"/>
  <c r="R1515" i="1" s="1"/>
  <c r="R1516" i="1" a="1"/>
  <c r="R1516" i="1" s="1"/>
  <c r="R1517" i="1" a="1"/>
  <c r="R1517" i="1" s="1"/>
  <c r="R1518" i="1" a="1"/>
  <c r="R1518" i="1" s="1"/>
  <c r="R1519" i="1" a="1"/>
  <c r="R1519" i="1" s="1"/>
  <c r="R1520" i="1" a="1"/>
  <c r="R1520" i="1" s="1"/>
  <c r="R1521" i="1" a="1"/>
  <c r="R1521" i="1" s="1"/>
  <c r="R1522" i="1" a="1"/>
  <c r="R1522" i="1" s="1"/>
  <c r="R1523" i="1" a="1"/>
  <c r="R1523" i="1" s="1"/>
  <c r="R1524" i="1" a="1"/>
  <c r="R1524" i="1" s="1"/>
  <c r="R1525" i="1" a="1"/>
  <c r="R1525" i="1" s="1"/>
  <c r="R1526" i="1" a="1"/>
  <c r="R1526" i="1" s="1"/>
  <c r="R1527" i="1" a="1"/>
  <c r="R1527" i="1" s="1"/>
  <c r="R1528" i="1" a="1"/>
  <c r="R1528" i="1" s="1"/>
  <c r="R1529" i="1" a="1"/>
  <c r="R1529" i="1" s="1"/>
  <c r="R1530" i="1" a="1"/>
  <c r="R1530" i="1" s="1"/>
  <c r="R1531" i="1" a="1"/>
  <c r="R1531" i="1" s="1"/>
  <c r="R1532" i="1" a="1"/>
  <c r="R1532" i="1" s="1"/>
  <c r="R1533" i="1" a="1"/>
  <c r="R1533" i="1" s="1"/>
  <c r="R1534" i="1" a="1"/>
  <c r="R1534" i="1" s="1"/>
  <c r="R1535" i="1" a="1"/>
  <c r="R1535" i="1" s="1"/>
  <c r="R1536" i="1" a="1"/>
  <c r="R1536" i="1" s="1"/>
  <c r="R1537" i="1" a="1"/>
  <c r="R1537" i="1" s="1"/>
  <c r="R1538" i="1" a="1"/>
  <c r="R1538" i="1" s="1"/>
  <c r="R1539" i="1" a="1"/>
  <c r="R1539" i="1" s="1"/>
  <c r="R1540" i="1" a="1"/>
  <c r="R1540" i="1" s="1"/>
  <c r="R1541" i="1" a="1"/>
  <c r="R1541" i="1" s="1"/>
  <c r="R1542" i="1" a="1"/>
  <c r="R1542" i="1" s="1"/>
  <c r="R1543" i="1" a="1"/>
  <c r="R1543" i="1" s="1"/>
  <c r="R1544" i="1" a="1"/>
  <c r="R1544" i="1" s="1"/>
  <c r="R1545" i="1" a="1"/>
  <c r="R1545" i="1" s="1"/>
  <c r="R1546" i="1" a="1"/>
  <c r="R1546" i="1" s="1"/>
  <c r="R1547" i="1" a="1"/>
  <c r="R1547" i="1" s="1"/>
  <c r="R1548" i="1" a="1"/>
  <c r="R1548" i="1" s="1"/>
  <c r="R1549" i="1" a="1"/>
  <c r="R1549" i="1" s="1"/>
  <c r="R1550" i="1" a="1"/>
  <c r="R1550" i="1" s="1"/>
  <c r="R1551" i="1" a="1"/>
  <c r="R1551" i="1" s="1"/>
  <c r="R1552" i="1" a="1"/>
  <c r="R1552" i="1" s="1"/>
  <c r="R1553" i="1" a="1"/>
  <c r="R1553" i="1" s="1"/>
  <c r="R1554" i="1" a="1"/>
  <c r="R1554" i="1" s="1"/>
  <c r="R1555" i="1" a="1"/>
  <c r="R1555" i="1" s="1"/>
  <c r="R1556" i="1" a="1"/>
  <c r="R1556" i="1" s="1"/>
  <c r="R1557" i="1" a="1"/>
  <c r="R1557" i="1" s="1"/>
  <c r="R1558" i="1" a="1"/>
  <c r="R1558" i="1" s="1"/>
  <c r="R1559" i="1" a="1"/>
  <c r="R1559" i="1" s="1"/>
  <c r="R1560" i="1" a="1"/>
  <c r="R1560" i="1" s="1"/>
  <c r="R1561" i="1" a="1"/>
  <c r="R1561" i="1" s="1"/>
  <c r="R1562" i="1" a="1"/>
  <c r="R1562" i="1" s="1"/>
  <c r="R1563" i="1" a="1"/>
  <c r="R1563" i="1" s="1"/>
  <c r="R1564" i="1" a="1"/>
  <c r="R1564" i="1" s="1"/>
  <c r="R1565" i="1" a="1"/>
  <c r="R1565" i="1" s="1"/>
  <c r="R1566" i="1" a="1"/>
  <c r="R1566" i="1" s="1"/>
  <c r="R1567" i="1" a="1"/>
  <c r="R1567" i="1" s="1"/>
  <c r="R1568" i="1" a="1"/>
  <c r="R1568" i="1" s="1"/>
  <c r="R1569" i="1" a="1"/>
  <c r="R1569" i="1" s="1"/>
  <c r="R1570" i="1" a="1"/>
  <c r="R1570" i="1" s="1"/>
  <c r="R1571" i="1" a="1"/>
  <c r="R1571" i="1" s="1"/>
  <c r="R1572" i="1" a="1"/>
  <c r="R1572" i="1" s="1"/>
  <c r="R1573" i="1" a="1"/>
  <c r="R1573" i="1" s="1"/>
  <c r="R1574" i="1" a="1"/>
  <c r="R1574" i="1" s="1"/>
  <c r="R1575" i="1" a="1"/>
  <c r="R1575" i="1" s="1"/>
  <c r="R1576" i="1" a="1"/>
  <c r="R1576" i="1" s="1"/>
  <c r="R1577" i="1" a="1"/>
  <c r="R1577" i="1" s="1"/>
  <c r="R1578" i="1" a="1"/>
  <c r="R1578" i="1" s="1"/>
  <c r="R1579" i="1" a="1"/>
  <c r="R1579" i="1" s="1"/>
  <c r="R1580" i="1" a="1"/>
  <c r="R1580" i="1" s="1"/>
  <c r="R1581" i="1" a="1"/>
  <c r="R1581" i="1" s="1"/>
  <c r="R1582" i="1" a="1"/>
  <c r="R1582" i="1" s="1"/>
  <c r="R1583" i="1" a="1"/>
  <c r="R1583" i="1" s="1"/>
  <c r="R1584" i="1" a="1"/>
  <c r="R1584" i="1" s="1"/>
  <c r="R1585" i="1" a="1"/>
  <c r="R1585" i="1" s="1"/>
  <c r="R1586" i="1" a="1"/>
  <c r="R1586" i="1" s="1"/>
  <c r="R1587" i="1" a="1"/>
  <c r="R1587" i="1" s="1"/>
  <c r="R1588" i="1" a="1"/>
  <c r="R1588" i="1" s="1"/>
  <c r="R1589" i="1" a="1"/>
  <c r="R1589" i="1" s="1"/>
  <c r="R1590" i="1" a="1"/>
  <c r="R1590" i="1" s="1"/>
  <c r="R1591" i="1" a="1"/>
  <c r="R1591" i="1" s="1"/>
  <c r="R1592" i="1" a="1"/>
  <c r="R1592" i="1" s="1"/>
  <c r="R1593" i="1" a="1"/>
  <c r="R1593" i="1" s="1"/>
  <c r="R1594" i="1" a="1"/>
  <c r="R1594" i="1" s="1"/>
  <c r="R1595" i="1" a="1"/>
  <c r="R1595" i="1" s="1"/>
  <c r="R1596" i="1" a="1"/>
  <c r="R1596" i="1" s="1"/>
  <c r="R1597" i="1" a="1"/>
  <c r="R1597" i="1" s="1"/>
  <c r="R1598" i="1" a="1"/>
  <c r="R1598" i="1" s="1"/>
  <c r="R1599" i="1" a="1"/>
  <c r="R1599" i="1" s="1"/>
  <c r="R1600" i="1" a="1"/>
  <c r="R1600" i="1" s="1"/>
  <c r="R1601" i="1" a="1"/>
  <c r="R1601" i="1" s="1"/>
  <c r="R1602" i="1" a="1"/>
  <c r="R1602" i="1" s="1"/>
  <c r="R1603" i="1" a="1"/>
  <c r="R1603" i="1" s="1"/>
  <c r="R1604" i="1" a="1"/>
  <c r="R1604" i="1" s="1"/>
  <c r="R1605" i="1" a="1"/>
  <c r="R1605" i="1" s="1"/>
  <c r="R1606" i="1" a="1"/>
  <c r="R1606" i="1" s="1"/>
  <c r="R1607" i="1" a="1"/>
  <c r="R1607" i="1" s="1"/>
  <c r="R1608" i="1" a="1"/>
  <c r="R1608" i="1" s="1"/>
  <c r="R1609" i="1" a="1"/>
  <c r="R1609" i="1" s="1"/>
  <c r="R1610" i="1" a="1"/>
  <c r="R1610" i="1" s="1"/>
  <c r="R1611" i="1" a="1"/>
  <c r="R1611" i="1" s="1"/>
  <c r="R1612" i="1" a="1"/>
  <c r="R1612" i="1" s="1"/>
  <c r="R1613" i="1" a="1"/>
  <c r="R1613" i="1" s="1"/>
  <c r="R1614" i="1" a="1"/>
  <c r="R1614" i="1" s="1"/>
  <c r="R1615" i="1" a="1"/>
  <c r="R1615" i="1" s="1"/>
  <c r="R1616" i="1" a="1"/>
  <c r="R1616" i="1" s="1"/>
  <c r="R1617" i="1" a="1"/>
  <c r="R1617" i="1" s="1"/>
  <c r="R1618" i="1" a="1"/>
  <c r="R1618" i="1" s="1"/>
  <c r="R1619" i="1" a="1"/>
  <c r="R1619" i="1" s="1"/>
  <c r="R1620" i="1" a="1"/>
  <c r="R1620" i="1" s="1"/>
  <c r="R1621" i="1" a="1"/>
  <c r="R1621" i="1" s="1"/>
  <c r="R1622" i="1" a="1"/>
  <c r="R1622" i="1" s="1"/>
  <c r="R1623" i="1" a="1"/>
  <c r="R1623" i="1" s="1"/>
  <c r="R1624" i="1" a="1"/>
  <c r="R1624" i="1" s="1"/>
  <c r="R1625" i="1" a="1"/>
  <c r="R1625" i="1" s="1"/>
  <c r="R1626" i="1" a="1"/>
  <c r="R1626" i="1" s="1"/>
  <c r="R1627" i="1" a="1"/>
  <c r="R1627" i="1" s="1"/>
  <c r="R1628" i="1" a="1"/>
  <c r="R1628" i="1" s="1"/>
  <c r="R1629" i="1" a="1"/>
  <c r="R1629" i="1" s="1"/>
  <c r="R1630" i="1" a="1"/>
  <c r="R1630" i="1" s="1"/>
  <c r="R1631" i="1" a="1"/>
  <c r="R1631" i="1" s="1"/>
  <c r="R1632" i="1" a="1"/>
  <c r="R1632" i="1" s="1"/>
  <c r="R1633" i="1" a="1"/>
  <c r="R1633" i="1" s="1"/>
  <c r="R1634" i="1" a="1"/>
  <c r="R1634" i="1" s="1"/>
  <c r="R1635" i="1" a="1"/>
  <c r="R1635" i="1" s="1"/>
  <c r="R1636" i="1" a="1"/>
  <c r="R1636" i="1" s="1"/>
  <c r="R1637" i="1" a="1"/>
  <c r="R1637" i="1" s="1"/>
  <c r="R1638" i="1" a="1"/>
  <c r="R1638" i="1" s="1"/>
  <c r="R1639" i="1" a="1"/>
  <c r="R1639" i="1" s="1"/>
  <c r="R1640" i="1" a="1"/>
  <c r="R1640" i="1" s="1"/>
  <c r="R1641" i="1" a="1"/>
  <c r="R1641" i="1" s="1"/>
  <c r="R1642" i="1" a="1"/>
  <c r="R1642" i="1" s="1"/>
  <c r="R1643" i="1" a="1"/>
  <c r="R1643" i="1" s="1"/>
  <c r="R1644" i="1" a="1"/>
  <c r="R1644" i="1" s="1"/>
  <c r="R1645" i="1" a="1"/>
  <c r="R1645" i="1" s="1"/>
  <c r="R1646" i="1" a="1"/>
  <c r="R1646" i="1" s="1"/>
  <c r="R1647" i="1" a="1"/>
  <c r="R1647" i="1" s="1"/>
  <c r="R1648" i="1" a="1"/>
  <c r="R1648" i="1" s="1"/>
  <c r="R1649" i="1" a="1"/>
  <c r="R1649" i="1" s="1"/>
  <c r="R1650" i="1" a="1"/>
  <c r="R1650" i="1" s="1"/>
  <c r="R1651" i="1" a="1"/>
  <c r="R1651" i="1" s="1"/>
  <c r="R1652" i="1" a="1"/>
  <c r="R1652" i="1" s="1"/>
  <c r="R1653" i="1" a="1"/>
  <c r="R1653" i="1" s="1"/>
  <c r="R1654" i="1" a="1"/>
  <c r="R1654" i="1" s="1"/>
  <c r="R1655" i="1" a="1"/>
  <c r="R1655" i="1" s="1"/>
  <c r="R1656" i="1" a="1"/>
  <c r="R1656" i="1" s="1"/>
  <c r="R1657" i="1" a="1"/>
  <c r="R1657" i="1" s="1"/>
  <c r="R1658" i="1" a="1"/>
  <c r="R1658" i="1" s="1"/>
  <c r="R1659" i="1" a="1"/>
  <c r="R1659" i="1" s="1"/>
  <c r="R1660" i="1" a="1"/>
  <c r="R1660" i="1" s="1"/>
  <c r="R1661" i="1" a="1"/>
  <c r="R1661" i="1" s="1"/>
  <c r="R1662" i="1" a="1"/>
  <c r="R1662" i="1" s="1"/>
  <c r="R1663" i="1" a="1"/>
  <c r="R1663" i="1" s="1"/>
  <c r="R1664" i="1" a="1"/>
  <c r="R1664" i="1" s="1"/>
  <c r="R1665" i="1" a="1"/>
  <c r="R1665" i="1" s="1"/>
  <c r="R1666" i="1" a="1"/>
  <c r="R1666" i="1" s="1"/>
  <c r="R1667" i="1" a="1"/>
  <c r="R1667" i="1" s="1"/>
  <c r="R1668" i="1" a="1"/>
  <c r="R1668" i="1" s="1"/>
  <c r="R1669" i="1" a="1"/>
  <c r="R1669" i="1" s="1"/>
  <c r="R1670" i="1" a="1"/>
  <c r="R1670" i="1" s="1"/>
  <c r="R1671" i="1" a="1"/>
  <c r="R1671" i="1" s="1"/>
  <c r="R1672" i="1" a="1"/>
  <c r="R1672" i="1" s="1"/>
  <c r="R1673" i="1" a="1"/>
  <c r="R1673" i="1" s="1"/>
  <c r="R1674" i="1" a="1"/>
  <c r="R1674" i="1" s="1"/>
  <c r="R1675" i="1" a="1"/>
  <c r="R1675" i="1" s="1"/>
  <c r="R1676" i="1" a="1"/>
  <c r="R1676" i="1" s="1"/>
  <c r="R1677" i="1" a="1"/>
  <c r="R1677" i="1" s="1"/>
  <c r="R1678" i="1" a="1"/>
  <c r="R1678" i="1" s="1"/>
  <c r="R1679" i="1" a="1"/>
  <c r="R1679" i="1" s="1"/>
  <c r="R1680" i="1" a="1"/>
  <c r="R1680" i="1" s="1"/>
  <c r="R1681" i="1" a="1"/>
  <c r="R1681" i="1" s="1"/>
  <c r="R1682" i="1" a="1"/>
  <c r="R1682" i="1" s="1"/>
  <c r="R1683" i="1" a="1"/>
  <c r="R1683" i="1" s="1"/>
  <c r="R1684" i="1" a="1"/>
  <c r="R1684" i="1" s="1"/>
  <c r="R1685" i="1" a="1"/>
  <c r="R1685" i="1" s="1"/>
  <c r="R1686" i="1" a="1"/>
  <c r="R1686" i="1" s="1"/>
  <c r="R1687" i="1" a="1"/>
  <c r="R1687" i="1" s="1"/>
  <c r="R1688" i="1" a="1"/>
  <c r="R1688" i="1" s="1"/>
  <c r="R1689" i="1" a="1"/>
  <c r="R1689" i="1" s="1"/>
  <c r="R1690" i="1" a="1"/>
  <c r="R1690" i="1" s="1"/>
  <c r="R1691" i="1" a="1"/>
  <c r="R1691" i="1" s="1"/>
  <c r="R1692" i="1" a="1"/>
  <c r="R1692" i="1" s="1"/>
  <c r="R1693" i="1" a="1"/>
  <c r="R1693" i="1" s="1"/>
  <c r="R1694" i="1" a="1"/>
  <c r="R1694" i="1" s="1"/>
  <c r="R1695" i="1" a="1"/>
  <c r="R1695" i="1" s="1"/>
  <c r="R1696" i="1" a="1"/>
  <c r="R1696" i="1" s="1"/>
  <c r="R1697" i="1" a="1"/>
  <c r="R1697" i="1" s="1"/>
  <c r="R1698" i="1" a="1"/>
  <c r="R1698" i="1" s="1"/>
  <c r="R1699" i="1" a="1"/>
  <c r="R1699" i="1" s="1"/>
  <c r="R1700" i="1" a="1"/>
  <c r="R1700" i="1" s="1"/>
  <c r="R1701" i="1" a="1"/>
  <c r="R1701" i="1" s="1"/>
  <c r="R1702" i="1" a="1"/>
  <c r="R1702" i="1" s="1"/>
  <c r="R1703" i="1" a="1"/>
  <c r="R1703" i="1" s="1"/>
  <c r="R1704" i="1" a="1"/>
  <c r="R1704" i="1" s="1"/>
  <c r="R1705" i="1" a="1"/>
  <c r="R1705" i="1" s="1"/>
  <c r="R1706" i="1" a="1"/>
  <c r="R1706" i="1" s="1"/>
  <c r="R1707" i="1" a="1"/>
  <c r="R1707" i="1" s="1"/>
  <c r="R1708" i="1" a="1"/>
  <c r="R1708" i="1" s="1"/>
  <c r="R1709" i="1" a="1"/>
  <c r="R1709" i="1" s="1"/>
  <c r="R1710" i="1" a="1"/>
  <c r="R1710" i="1" s="1"/>
  <c r="R1711" i="1" a="1"/>
  <c r="R1711" i="1" s="1"/>
  <c r="R1712" i="1" a="1"/>
  <c r="R1712" i="1" s="1"/>
  <c r="R1713" i="1" a="1"/>
  <c r="R1713" i="1" s="1"/>
  <c r="R1714" i="1" a="1"/>
  <c r="R1714" i="1" s="1"/>
  <c r="R1715" i="1" a="1"/>
  <c r="R1715" i="1" s="1"/>
  <c r="R1716" i="1" a="1"/>
  <c r="R1716" i="1" s="1"/>
  <c r="R1717" i="1" a="1"/>
  <c r="R1717" i="1" s="1"/>
  <c r="R1718" i="1" a="1"/>
  <c r="R1718" i="1" s="1"/>
  <c r="R1719" i="1" a="1"/>
  <c r="R1719" i="1" s="1"/>
  <c r="R1720" i="1" a="1"/>
  <c r="R1720" i="1" s="1"/>
  <c r="R1721" i="1" a="1"/>
  <c r="R1721" i="1" s="1"/>
  <c r="R1722" i="1" a="1"/>
  <c r="R1722" i="1" s="1"/>
  <c r="R1723" i="1" a="1"/>
  <c r="R1723" i="1" s="1"/>
  <c r="R1724" i="1" a="1"/>
  <c r="R1724" i="1" s="1"/>
  <c r="R1725" i="1" a="1"/>
  <c r="R1725" i="1" s="1"/>
  <c r="R1726" i="1" a="1"/>
  <c r="R1726" i="1" s="1"/>
  <c r="R1727" i="1" a="1"/>
  <c r="R1727" i="1" s="1"/>
  <c r="R1728" i="1" a="1"/>
  <c r="R1728" i="1" s="1"/>
  <c r="R1729" i="1" a="1"/>
  <c r="R1729" i="1" s="1"/>
  <c r="R1730" i="1" a="1"/>
  <c r="R1730" i="1" s="1"/>
  <c r="R1731" i="1" a="1"/>
  <c r="R1731" i="1" s="1"/>
  <c r="R1732" i="1" a="1"/>
  <c r="R1732" i="1" s="1"/>
  <c r="R1733" i="1" a="1"/>
  <c r="R1733" i="1" s="1"/>
  <c r="R1734" i="1" a="1"/>
  <c r="R1734" i="1" s="1"/>
  <c r="R1735" i="1" a="1"/>
  <c r="R1735" i="1" s="1"/>
  <c r="R1736" i="1" a="1"/>
  <c r="R1736" i="1" s="1"/>
  <c r="R1737" i="1" a="1"/>
  <c r="R1737" i="1" s="1"/>
  <c r="R1738" i="1" a="1"/>
  <c r="R1738" i="1" s="1"/>
  <c r="R1739" i="1" a="1"/>
  <c r="R1739" i="1" s="1"/>
  <c r="R1740" i="1" a="1"/>
  <c r="R1740" i="1" s="1"/>
  <c r="R1741" i="1" a="1"/>
  <c r="R1741" i="1" s="1"/>
  <c r="R1742" i="1" a="1"/>
  <c r="R1742" i="1" s="1"/>
  <c r="R1743" i="1" a="1"/>
  <c r="R1743" i="1" s="1"/>
  <c r="R1744" i="1" a="1"/>
  <c r="R1744" i="1" s="1"/>
  <c r="R1745" i="1" a="1"/>
  <c r="R1745" i="1" s="1"/>
  <c r="R1746" i="1" a="1"/>
  <c r="R1746" i="1" s="1"/>
  <c r="R1747" i="1" a="1"/>
  <c r="R1747" i="1" s="1"/>
  <c r="R1748" i="1" a="1"/>
  <c r="R1748" i="1" s="1"/>
  <c r="R1749" i="1" a="1"/>
  <c r="R1749" i="1" s="1"/>
  <c r="R1750" i="1" a="1"/>
  <c r="R1750" i="1" s="1"/>
  <c r="R1751" i="1" a="1"/>
  <c r="R1751" i="1" s="1"/>
  <c r="R1752" i="1" a="1"/>
  <c r="R1752" i="1" s="1"/>
  <c r="R1753" i="1" a="1"/>
  <c r="R1753" i="1" s="1"/>
  <c r="R1754" i="1" a="1"/>
  <c r="R1754" i="1" s="1"/>
  <c r="R1755" i="1" a="1"/>
  <c r="R1755" i="1" s="1"/>
  <c r="R1756" i="1" a="1"/>
  <c r="R1756" i="1" s="1"/>
  <c r="R1757" i="1" a="1"/>
  <c r="R1757" i="1" s="1"/>
  <c r="R1758" i="1" a="1"/>
  <c r="R1758" i="1" s="1"/>
  <c r="R1759" i="1" a="1"/>
  <c r="R1759" i="1" s="1"/>
  <c r="R1760" i="1" a="1"/>
  <c r="R1760" i="1" s="1"/>
  <c r="R1761" i="1" a="1"/>
  <c r="R1761" i="1" s="1"/>
  <c r="R1762" i="1" a="1"/>
  <c r="R1762" i="1" s="1"/>
  <c r="R1763" i="1" a="1"/>
  <c r="R1763" i="1" s="1"/>
  <c r="R1764" i="1" a="1"/>
  <c r="R1764" i="1" s="1"/>
  <c r="R1765" i="1" a="1"/>
  <c r="R1765" i="1" s="1"/>
  <c r="R1766" i="1" a="1"/>
  <c r="R1766" i="1" s="1"/>
  <c r="R1767" i="1" a="1"/>
  <c r="R1767" i="1" s="1"/>
  <c r="R1768" i="1" a="1"/>
  <c r="R1768" i="1" s="1"/>
  <c r="R1769" i="1" a="1"/>
  <c r="R1769" i="1" s="1"/>
  <c r="R1770" i="1" a="1"/>
  <c r="R1770" i="1" s="1"/>
  <c r="R1771" i="1" a="1"/>
  <c r="R1771" i="1" s="1"/>
  <c r="R1772" i="1" a="1"/>
  <c r="R1772" i="1" s="1"/>
  <c r="R1773" i="1" a="1"/>
  <c r="R1773" i="1" s="1"/>
  <c r="R1774" i="1" a="1"/>
  <c r="R1774" i="1" s="1"/>
  <c r="R1775" i="1" a="1"/>
  <c r="R1775" i="1" s="1"/>
  <c r="R1776" i="1" a="1"/>
  <c r="R1776" i="1" s="1"/>
  <c r="R1777" i="1" a="1"/>
  <c r="R1777" i="1" s="1"/>
  <c r="R1778" i="1" a="1"/>
  <c r="R1778" i="1" s="1"/>
  <c r="R1779" i="1" a="1"/>
  <c r="R1779" i="1" s="1"/>
  <c r="R1780" i="1" a="1"/>
  <c r="R1780" i="1" s="1"/>
  <c r="R1781" i="1" a="1"/>
  <c r="R1781" i="1" s="1"/>
  <c r="R1782" i="1" a="1"/>
  <c r="R1782" i="1" s="1"/>
  <c r="R1783" i="1" a="1"/>
  <c r="R1783" i="1" s="1"/>
  <c r="R1784" i="1" a="1"/>
  <c r="R1784" i="1" s="1"/>
  <c r="R1785" i="1" a="1"/>
  <c r="R1785" i="1" s="1"/>
  <c r="R1786" i="1" a="1"/>
  <c r="R1786" i="1" s="1"/>
  <c r="R1787" i="1" a="1"/>
  <c r="R1787" i="1" s="1"/>
  <c r="R1788" i="1" a="1"/>
  <c r="R1788" i="1" s="1"/>
  <c r="R1789" i="1" a="1"/>
  <c r="R1789" i="1" s="1"/>
  <c r="R1790" i="1" a="1"/>
  <c r="R1790" i="1" s="1"/>
  <c r="R1791" i="1" a="1"/>
  <c r="R1791" i="1" s="1"/>
  <c r="R1792" i="1" a="1"/>
  <c r="R1792" i="1" s="1"/>
  <c r="R1793" i="1" a="1"/>
  <c r="R1793" i="1" s="1"/>
  <c r="R1794" i="1" a="1"/>
  <c r="R1794" i="1" s="1"/>
  <c r="R1795" i="1" a="1"/>
  <c r="R1795" i="1" s="1"/>
  <c r="R1796" i="1" a="1"/>
  <c r="R1796" i="1" s="1"/>
  <c r="R1797" i="1" a="1"/>
  <c r="R1797" i="1" s="1"/>
  <c r="R1798" i="1" a="1"/>
  <c r="R1798" i="1" s="1"/>
  <c r="R1799" i="1" a="1"/>
  <c r="R1799" i="1" s="1"/>
  <c r="R1800" i="1" a="1"/>
  <c r="R1800" i="1" s="1"/>
  <c r="R1801" i="1" a="1"/>
  <c r="R1801" i="1" s="1"/>
  <c r="R1802" i="1" a="1"/>
  <c r="R1802" i="1" s="1"/>
  <c r="R1803" i="1" a="1"/>
  <c r="R1803" i="1" s="1"/>
  <c r="R1804" i="1" a="1"/>
  <c r="R1804" i="1" s="1"/>
  <c r="R1805" i="1" a="1"/>
  <c r="R1805" i="1" s="1"/>
  <c r="R1806" i="1" a="1"/>
  <c r="R1806" i="1" s="1"/>
  <c r="R1807" i="1" a="1"/>
  <c r="R1807" i="1" s="1"/>
  <c r="R1808" i="1" a="1"/>
  <c r="R1808" i="1" s="1"/>
  <c r="R1809" i="1" a="1"/>
  <c r="R1809" i="1" s="1"/>
  <c r="R1810" i="1" a="1"/>
  <c r="R1810" i="1" s="1"/>
  <c r="R1811" i="1" a="1"/>
  <c r="R1811" i="1" s="1"/>
  <c r="R1812" i="1" a="1"/>
  <c r="R1812" i="1" s="1"/>
  <c r="R1813" i="1" a="1"/>
  <c r="R1813" i="1" s="1"/>
  <c r="R1814" i="1" a="1"/>
  <c r="R1814" i="1" s="1"/>
  <c r="R1815" i="1" a="1"/>
  <c r="R1815" i="1" s="1"/>
  <c r="R1816" i="1" a="1"/>
  <c r="R1816" i="1" s="1"/>
  <c r="R1817" i="1" a="1"/>
  <c r="R1817" i="1" s="1"/>
  <c r="R1818" i="1" a="1"/>
  <c r="R1818" i="1" s="1"/>
  <c r="R1819" i="1" a="1"/>
  <c r="R1819" i="1" s="1"/>
  <c r="R1820" i="1" a="1"/>
  <c r="R1820" i="1" s="1"/>
  <c r="R1821" i="1" a="1"/>
  <c r="R1821" i="1" s="1"/>
  <c r="R1822" i="1" a="1"/>
  <c r="R1822" i="1" s="1"/>
  <c r="R1823" i="1" a="1"/>
  <c r="R1823" i="1" s="1"/>
  <c r="R1824" i="1" a="1"/>
  <c r="R1824" i="1" s="1"/>
  <c r="R1825" i="1" a="1"/>
  <c r="R1825" i="1" s="1"/>
  <c r="R1826" i="1" a="1"/>
  <c r="R1826" i="1" s="1"/>
  <c r="R1827" i="1" a="1"/>
  <c r="R1827" i="1" s="1"/>
  <c r="R1828" i="1" a="1"/>
  <c r="R1828" i="1" s="1"/>
  <c r="R1829" i="1" a="1"/>
  <c r="R1829" i="1" s="1"/>
  <c r="R1830" i="1" a="1"/>
  <c r="R1830" i="1" s="1"/>
  <c r="R1831" i="1" a="1"/>
  <c r="R1831" i="1" s="1"/>
  <c r="R1832" i="1" a="1"/>
  <c r="R1832" i="1" s="1"/>
  <c r="R1833" i="1" a="1"/>
  <c r="R1833" i="1" s="1"/>
  <c r="R1834" i="1" a="1"/>
  <c r="R1834" i="1" s="1"/>
  <c r="R1835" i="1" a="1"/>
  <c r="R1835" i="1" s="1"/>
  <c r="R1836" i="1" a="1"/>
  <c r="R1836" i="1" s="1"/>
  <c r="R1837" i="1" a="1"/>
  <c r="R1837" i="1" s="1"/>
  <c r="R1838" i="1" a="1"/>
  <c r="R1838" i="1" s="1"/>
  <c r="R1839" i="1" a="1"/>
  <c r="R1839" i="1" s="1"/>
  <c r="R1840" i="1" a="1"/>
  <c r="R1840" i="1" s="1"/>
  <c r="R1841" i="1" a="1"/>
  <c r="R1841" i="1" s="1"/>
  <c r="R1842" i="1" a="1"/>
  <c r="R1842" i="1" s="1"/>
  <c r="R1843" i="1" a="1"/>
  <c r="R1843" i="1" s="1"/>
  <c r="R1844" i="1" a="1"/>
  <c r="R1844" i="1" s="1"/>
  <c r="R1845" i="1" a="1"/>
  <c r="R1845" i="1" s="1"/>
  <c r="R1846" i="1" a="1"/>
  <c r="R1846" i="1" s="1"/>
  <c r="R1847" i="1" a="1"/>
  <c r="R1847" i="1" s="1"/>
  <c r="R1848" i="1" a="1"/>
  <c r="R1848" i="1" s="1"/>
  <c r="R1849" i="1" a="1"/>
  <c r="R1849" i="1" s="1"/>
  <c r="R1850" i="1" a="1"/>
  <c r="R1850" i="1" s="1"/>
  <c r="R1851" i="1" a="1"/>
  <c r="R1851" i="1" s="1"/>
  <c r="R1852" i="1" a="1"/>
  <c r="R1852" i="1" s="1"/>
  <c r="R1853" i="1" a="1"/>
  <c r="R1853" i="1" s="1"/>
  <c r="R1854" i="1" a="1"/>
  <c r="R1854" i="1" s="1"/>
  <c r="R1855" i="1" a="1"/>
  <c r="R1855" i="1" s="1"/>
  <c r="R1856" i="1" a="1"/>
  <c r="R1856" i="1" s="1"/>
  <c r="R1857" i="1" a="1"/>
  <c r="R1857" i="1" s="1"/>
  <c r="R1858" i="1" a="1"/>
  <c r="R1858" i="1" s="1"/>
  <c r="R1859" i="1" a="1"/>
  <c r="R1859" i="1" s="1"/>
  <c r="R1860" i="1" a="1"/>
  <c r="R1860" i="1" s="1"/>
  <c r="R1861" i="1" a="1"/>
  <c r="R1861" i="1" s="1"/>
  <c r="R1862" i="1" a="1"/>
  <c r="R1862" i="1" s="1"/>
  <c r="R1863" i="1" a="1"/>
  <c r="R1863" i="1" s="1"/>
  <c r="R1864" i="1" a="1"/>
  <c r="R1864" i="1" s="1"/>
  <c r="R1865" i="1" a="1"/>
  <c r="R1865" i="1" s="1"/>
  <c r="R1866" i="1" a="1"/>
  <c r="R1866" i="1" s="1"/>
  <c r="R1867" i="1" a="1"/>
  <c r="R1867" i="1" s="1"/>
  <c r="R1868" i="1" a="1"/>
  <c r="R1868" i="1" s="1"/>
  <c r="R1869" i="1" a="1"/>
  <c r="R1869" i="1" s="1"/>
  <c r="R1870" i="1" a="1"/>
  <c r="R1870" i="1" s="1"/>
  <c r="R1871" i="1" a="1"/>
  <c r="R1871" i="1" s="1"/>
  <c r="R1872" i="1" a="1"/>
  <c r="R1872" i="1" s="1"/>
  <c r="R1873" i="1" a="1"/>
  <c r="R1873" i="1" s="1"/>
  <c r="R1874" i="1" a="1"/>
  <c r="R1874" i="1" s="1"/>
  <c r="R1875" i="1" a="1"/>
  <c r="R1875" i="1" s="1"/>
  <c r="R1876" i="1" a="1"/>
  <c r="R1876" i="1" s="1"/>
  <c r="R1877" i="1" a="1"/>
  <c r="R1877" i="1" s="1"/>
  <c r="R1878" i="1" a="1"/>
  <c r="R1878" i="1" s="1"/>
  <c r="R1879" i="1" a="1"/>
  <c r="R1879" i="1" s="1"/>
  <c r="R1880" i="1" a="1"/>
  <c r="R1880" i="1" s="1"/>
  <c r="R1881" i="1" a="1"/>
  <c r="R1881" i="1" s="1"/>
  <c r="R1882" i="1" a="1"/>
  <c r="R1882" i="1" s="1"/>
  <c r="R1883" i="1" a="1"/>
  <c r="R1883" i="1" s="1"/>
  <c r="R1884" i="1" a="1"/>
  <c r="R1884" i="1" s="1"/>
  <c r="R1885" i="1" a="1"/>
  <c r="R1885" i="1" s="1"/>
  <c r="R1886" i="1" a="1"/>
  <c r="R1886" i="1" s="1"/>
  <c r="R1887" i="1" a="1"/>
  <c r="R1887" i="1" s="1"/>
  <c r="R1888" i="1" a="1"/>
  <c r="R1888" i="1" s="1"/>
  <c r="R1889" i="1" a="1"/>
  <c r="R1889" i="1" s="1"/>
  <c r="R1890" i="1" a="1"/>
  <c r="R1890" i="1" s="1"/>
  <c r="R1891" i="1" a="1"/>
  <c r="R1891" i="1" s="1"/>
  <c r="R1892" i="1" a="1"/>
  <c r="R1892" i="1" s="1"/>
  <c r="R1893" i="1" a="1"/>
  <c r="R1893" i="1" s="1"/>
  <c r="R1894" i="1" a="1"/>
  <c r="R1894" i="1" s="1"/>
  <c r="R1895" i="1" a="1"/>
  <c r="R1895" i="1" s="1"/>
  <c r="R1896" i="1" a="1"/>
  <c r="R1896" i="1" s="1"/>
  <c r="R1897" i="1" a="1"/>
  <c r="R1897" i="1" s="1"/>
  <c r="R1898" i="1" a="1"/>
  <c r="R1898" i="1" s="1"/>
  <c r="R1899" i="1" a="1"/>
  <c r="R1899" i="1" s="1"/>
  <c r="R1900" i="1" a="1"/>
  <c r="R1900" i="1" s="1"/>
  <c r="R1901" i="1" a="1"/>
  <c r="R1901" i="1" s="1"/>
  <c r="R1902" i="1" a="1"/>
  <c r="R1902" i="1" s="1"/>
  <c r="R1903" i="1" a="1"/>
  <c r="R1903" i="1" s="1"/>
  <c r="R1904" i="1" a="1"/>
  <c r="R1904" i="1" s="1"/>
  <c r="R1905" i="1" a="1"/>
  <c r="R1905" i="1" s="1"/>
  <c r="R1906" i="1" a="1"/>
  <c r="R1906" i="1" s="1"/>
  <c r="R1907" i="1" a="1"/>
  <c r="R1907" i="1" s="1"/>
  <c r="R1908" i="1" a="1"/>
  <c r="R1908" i="1" s="1"/>
  <c r="R1909" i="1" a="1"/>
  <c r="R1909" i="1" s="1"/>
  <c r="R1910" i="1" a="1"/>
  <c r="R1910" i="1" s="1"/>
  <c r="R1911" i="1" a="1"/>
  <c r="R1911" i="1" s="1"/>
  <c r="R1912" i="1" a="1"/>
  <c r="R1912" i="1" s="1"/>
  <c r="R1913" i="1" a="1"/>
  <c r="R1913" i="1" s="1"/>
  <c r="R1914" i="1" a="1"/>
  <c r="R1914" i="1" s="1"/>
  <c r="R1915" i="1" a="1"/>
  <c r="R1915" i="1" s="1"/>
  <c r="R1916" i="1" a="1"/>
  <c r="R1916" i="1" s="1"/>
  <c r="R1917" i="1" a="1"/>
  <c r="R1917" i="1" s="1"/>
  <c r="R1918" i="1" a="1"/>
  <c r="R1918" i="1" s="1"/>
  <c r="R1919" i="1" a="1"/>
  <c r="R1919" i="1" s="1"/>
  <c r="R1920" i="1" a="1"/>
  <c r="R1920" i="1" s="1"/>
  <c r="R1921" i="1" a="1"/>
  <c r="R1921" i="1" s="1"/>
  <c r="R1922" i="1" a="1"/>
  <c r="R1922" i="1" s="1"/>
  <c r="R1923" i="1" a="1"/>
  <c r="R1923" i="1" s="1"/>
  <c r="R1924" i="1" a="1"/>
  <c r="R1924" i="1" s="1"/>
  <c r="R1925" i="1" a="1"/>
  <c r="R1925" i="1" s="1"/>
  <c r="R1926" i="1" a="1"/>
  <c r="R1926" i="1" s="1"/>
  <c r="R1927" i="1" a="1"/>
  <c r="R1927" i="1" s="1"/>
  <c r="R1928" i="1" a="1"/>
  <c r="R1928" i="1" s="1"/>
  <c r="R1929" i="1" a="1"/>
  <c r="R1929" i="1" s="1"/>
  <c r="R1930" i="1" a="1"/>
  <c r="R1930" i="1" s="1"/>
  <c r="R1931" i="1" a="1"/>
  <c r="R1931" i="1" s="1"/>
  <c r="R1932" i="1" a="1"/>
  <c r="R1932" i="1" s="1"/>
  <c r="R1933" i="1" a="1"/>
  <c r="R1933" i="1" s="1"/>
  <c r="R1934" i="1" a="1"/>
  <c r="R1934" i="1" s="1"/>
  <c r="R1935" i="1" a="1"/>
  <c r="R1935" i="1" s="1"/>
  <c r="R1936" i="1" a="1"/>
  <c r="R1936" i="1" s="1"/>
  <c r="R1937" i="1" a="1"/>
  <c r="R1937" i="1" s="1"/>
  <c r="R1938" i="1" a="1"/>
  <c r="R1938" i="1" s="1"/>
  <c r="R1939" i="1" a="1"/>
  <c r="R1939" i="1" s="1"/>
  <c r="R1940" i="1" a="1"/>
  <c r="R1940" i="1" s="1"/>
  <c r="R1941" i="1" a="1"/>
  <c r="R1941" i="1" s="1"/>
  <c r="R1942" i="1" a="1"/>
  <c r="R1942" i="1" s="1"/>
  <c r="R1943" i="1" a="1"/>
  <c r="R1943" i="1" s="1"/>
  <c r="R1944" i="1" a="1"/>
  <c r="R1944" i="1" s="1"/>
  <c r="R1945" i="1" a="1"/>
  <c r="R1945" i="1" s="1"/>
  <c r="R1946" i="1" a="1"/>
  <c r="R1946" i="1" s="1"/>
  <c r="R1947" i="1" a="1"/>
  <c r="R1947" i="1" s="1"/>
  <c r="R1948" i="1" a="1"/>
  <c r="R1948" i="1" s="1"/>
  <c r="R1949" i="1" a="1"/>
  <c r="R1949" i="1" s="1"/>
  <c r="R1950" i="1" a="1"/>
  <c r="R1950" i="1" s="1"/>
  <c r="R1951" i="1" a="1"/>
  <c r="R1951" i="1" s="1"/>
  <c r="R1952" i="1" a="1"/>
  <c r="R1952" i="1" s="1"/>
  <c r="R1953" i="1" a="1"/>
  <c r="R1953" i="1" s="1"/>
  <c r="R1954" i="1" a="1"/>
  <c r="R1954" i="1" s="1"/>
  <c r="R1955" i="1" a="1"/>
  <c r="R1955" i="1" s="1"/>
  <c r="R1956" i="1" a="1"/>
  <c r="R1956" i="1" s="1"/>
  <c r="R1957" i="1" a="1"/>
  <c r="R1957" i="1" s="1"/>
  <c r="R1958" i="1" a="1"/>
  <c r="R1958" i="1" s="1"/>
  <c r="R1959" i="1" a="1"/>
  <c r="R1959" i="1" s="1"/>
  <c r="R1960" i="1" a="1"/>
  <c r="R1960" i="1" s="1"/>
  <c r="R1961" i="1" a="1"/>
  <c r="R1961" i="1" s="1"/>
  <c r="R1962" i="1" a="1"/>
  <c r="R1962" i="1" s="1"/>
  <c r="R1963" i="1" a="1"/>
  <c r="R1963" i="1" s="1"/>
  <c r="R1964" i="1" a="1"/>
  <c r="R1964" i="1" s="1"/>
  <c r="R1965" i="1" a="1"/>
  <c r="R1965" i="1" s="1"/>
  <c r="R1966" i="1" a="1"/>
  <c r="R1966" i="1" s="1"/>
  <c r="R1967" i="1" a="1"/>
  <c r="R1967" i="1" s="1"/>
  <c r="R1968" i="1" a="1"/>
  <c r="R1968" i="1" s="1"/>
  <c r="R1969" i="1" a="1"/>
  <c r="R1969" i="1" s="1"/>
  <c r="R1970" i="1" a="1"/>
  <c r="R1970" i="1" s="1"/>
  <c r="R1971" i="1" a="1"/>
  <c r="R1971" i="1" s="1"/>
  <c r="R1972" i="1" a="1"/>
  <c r="R1972" i="1" s="1"/>
  <c r="R1973" i="1" a="1"/>
  <c r="R1973" i="1" s="1"/>
  <c r="R1974" i="1" a="1"/>
  <c r="R1974" i="1" s="1"/>
  <c r="R1975" i="1" a="1"/>
  <c r="R1975" i="1" s="1"/>
  <c r="R1976" i="1" a="1"/>
  <c r="R1976" i="1" s="1"/>
  <c r="R1977" i="1" a="1"/>
  <c r="R1977" i="1" s="1"/>
  <c r="R1978" i="1" a="1"/>
  <c r="R1978" i="1" s="1"/>
  <c r="R1979" i="1" a="1"/>
  <c r="R1979" i="1" s="1"/>
  <c r="R1980" i="1" a="1"/>
  <c r="R1980" i="1" s="1"/>
  <c r="R1981" i="1" a="1"/>
  <c r="R1981" i="1" s="1"/>
  <c r="R1982" i="1" a="1"/>
  <c r="R1982" i="1" s="1"/>
  <c r="R1983" i="1" a="1"/>
  <c r="R1983" i="1" s="1"/>
  <c r="R1984" i="1" a="1"/>
  <c r="R1984" i="1" s="1"/>
  <c r="R1985" i="1" a="1"/>
  <c r="R1985" i="1" s="1"/>
  <c r="R1986" i="1" a="1"/>
  <c r="R1986" i="1" s="1"/>
  <c r="R1987" i="1" a="1"/>
  <c r="R1987" i="1" s="1"/>
  <c r="R1988" i="1" a="1"/>
  <c r="R1988" i="1" s="1"/>
  <c r="R1989" i="1" a="1"/>
  <c r="R1989" i="1" s="1"/>
  <c r="R1990" i="1" a="1"/>
  <c r="R1990" i="1" s="1"/>
  <c r="R1991" i="1" a="1"/>
  <c r="R1991" i="1" s="1"/>
  <c r="R1992" i="1" a="1"/>
  <c r="R1992" i="1" s="1"/>
  <c r="R1993" i="1" a="1"/>
  <c r="R1993" i="1" s="1"/>
  <c r="R1994" i="1" a="1"/>
  <c r="R1994" i="1" s="1"/>
  <c r="R1995" i="1" a="1"/>
  <c r="R1995" i="1" s="1"/>
  <c r="R1996" i="1" a="1"/>
  <c r="R1996" i="1" s="1"/>
  <c r="R1997" i="1" a="1"/>
  <c r="R1997" i="1" s="1"/>
  <c r="R1998" i="1" a="1"/>
  <c r="R1998" i="1" s="1"/>
  <c r="R1999" i="1" a="1"/>
  <c r="R1999" i="1" s="1"/>
  <c r="R2000" i="1" a="1"/>
  <c r="R2000" i="1" s="1"/>
  <c r="R2001" i="1" a="1"/>
  <c r="R2001" i="1" s="1"/>
  <c r="R2002" i="1" a="1"/>
  <c r="R2002" i="1" s="1"/>
  <c r="R2003" i="1" a="1"/>
  <c r="R2003" i="1" s="1"/>
  <c r="R2004" i="1" a="1"/>
  <c r="R2004" i="1" s="1"/>
  <c r="R2005" i="1" a="1"/>
  <c r="R2005" i="1" s="1"/>
  <c r="R2006" i="1" a="1"/>
  <c r="R2006" i="1" s="1"/>
  <c r="R2007" i="1" a="1"/>
  <c r="R2007" i="1" s="1"/>
  <c r="R2008" i="1" a="1"/>
  <c r="R2008" i="1" s="1"/>
  <c r="R2009" i="1" a="1"/>
  <c r="R2009" i="1" s="1"/>
  <c r="R2010" i="1" a="1"/>
  <c r="R2010" i="1" s="1"/>
  <c r="R2011" i="1" a="1"/>
  <c r="R2011" i="1" s="1"/>
  <c r="R2012" i="1" a="1"/>
  <c r="R2012" i="1" s="1"/>
  <c r="R2013" i="1" a="1"/>
  <c r="R2013" i="1" s="1"/>
  <c r="R2014" i="1" a="1"/>
  <c r="R2014" i="1" s="1"/>
  <c r="R2015" i="1" a="1"/>
  <c r="R2015" i="1" s="1"/>
  <c r="R2016" i="1" a="1"/>
  <c r="R2016" i="1" s="1"/>
  <c r="R2017" i="1" a="1"/>
  <c r="R2017" i="1" s="1"/>
  <c r="R2018" i="1" a="1"/>
  <c r="R2018" i="1" s="1"/>
  <c r="R2019" i="1" a="1"/>
  <c r="R2019" i="1" s="1"/>
  <c r="R2020" i="1" a="1"/>
  <c r="R2020" i="1" s="1"/>
  <c r="R2021" i="1" a="1"/>
  <c r="R2021" i="1" s="1"/>
  <c r="R2022" i="1" a="1"/>
  <c r="R2022" i="1" s="1"/>
  <c r="R2023" i="1" a="1"/>
  <c r="R2023" i="1" s="1"/>
  <c r="R2024" i="1" a="1"/>
  <c r="R2024" i="1" s="1"/>
  <c r="R2025" i="1" a="1"/>
  <c r="R2025" i="1" s="1"/>
  <c r="R2026" i="1" a="1"/>
  <c r="R2026" i="1" s="1"/>
  <c r="R2027" i="1" a="1"/>
  <c r="R2027" i="1" s="1"/>
  <c r="R2028" i="1" a="1"/>
  <c r="R2028" i="1" s="1"/>
  <c r="R2029" i="1" a="1"/>
  <c r="R2029" i="1" s="1"/>
  <c r="R2030" i="1" a="1"/>
  <c r="R2030" i="1" s="1"/>
  <c r="R2031" i="1" a="1"/>
  <c r="R2031" i="1" s="1"/>
  <c r="R2032" i="1" a="1"/>
  <c r="R2032" i="1" s="1"/>
  <c r="R2033" i="1" a="1"/>
  <c r="R2033" i="1" s="1"/>
  <c r="R2034" i="1" a="1"/>
  <c r="R2034" i="1" s="1"/>
  <c r="R2035" i="1" a="1"/>
  <c r="R2035" i="1" s="1"/>
  <c r="R2036" i="1" a="1"/>
  <c r="R2036" i="1" s="1"/>
  <c r="R2037" i="1" a="1"/>
  <c r="R2037" i="1" s="1"/>
  <c r="R2038" i="1" a="1"/>
  <c r="R2038" i="1" s="1"/>
  <c r="R2039" i="1" a="1"/>
  <c r="R2039" i="1" s="1"/>
  <c r="R2040" i="1" a="1"/>
  <c r="R2040" i="1" s="1"/>
  <c r="R2041" i="1" a="1"/>
  <c r="R2041" i="1" s="1"/>
  <c r="R2042" i="1" a="1"/>
  <c r="R2042" i="1" s="1"/>
  <c r="R2043" i="1" a="1"/>
  <c r="R2043" i="1" s="1"/>
  <c r="R2044" i="1" a="1"/>
  <c r="R2044" i="1" s="1"/>
  <c r="R2045" i="1" a="1"/>
  <c r="R2045" i="1" s="1"/>
  <c r="R2046" i="1" a="1"/>
  <c r="R2046" i="1" s="1"/>
  <c r="R2047" i="1" a="1"/>
  <c r="R2047" i="1" s="1"/>
  <c r="R2048" i="1" a="1"/>
  <c r="R2048" i="1" s="1"/>
  <c r="R2049" i="1" a="1"/>
  <c r="R2049" i="1" s="1"/>
  <c r="R2050" i="1" a="1"/>
  <c r="R2050" i="1" s="1"/>
  <c r="R2051" i="1" a="1"/>
  <c r="R2051" i="1" s="1"/>
  <c r="R2052" i="1" a="1"/>
  <c r="R2052" i="1" s="1"/>
  <c r="R2053" i="1" a="1"/>
  <c r="R2053" i="1" s="1"/>
  <c r="R2054" i="1" a="1"/>
  <c r="R2054" i="1" s="1"/>
  <c r="R2055" i="1" a="1"/>
  <c r="R2055" i="1" s="1"/>
  <c r="R2056" i="1" a="1"/>
  <c r="R2056" i="1" s="1"/>
  <c r="R2057" i="1" a="1"/>
  <c r="R2057" i="1" s="1"/>
  <c r="R2058" i="1" a="1"/>
  <c r="R2058" i="1" s="1"/>
  <c r="R2059" i="1" a="1"/>
  <c r="R2059" i="1" s="1"/>
  <c r="R2060" i="1" a="1"/>
  <c r="R2060" i="1" s="1"/>
  <c r="R2061" i="1" a="1"/>
  <c r="R2061" i="1" s="1"/>
  <c r="R2062" i="1" a="1"/>
  <c r="R2062" i="1" s="1"/>
  <c r="R2063" i="1" a="1"/>
  <c r="R2063" i="1" s="1"/>
  <c r="R2064" i="1" a="1"/>
  <c r="R2064" i="1" s="1"/>
  <c r="R2065" i="1" a="1"/>
  <c r="R2065" i="1" s="1"/>
  <c r="R2066" i="1" a="1"/>
  <c r="R2066" i="1" s="1"/>
  <c r="R2067" i="1" a="1"/>
  <c r="R2067" i="1" s="1"/>
  <c r="R2068" i="1" a="1"/>
  <c r="R2068" i="1" s="1"/>
  <c r="R2069" i="1" a="1"/>
  <c r="R2069" i="1" s="1"/>
  <c r="R2070" i="1" a="1"/>
  <c r="R2070" i="1" s="1"/>
  <c r="R2071" i="1" a="1"/>
  <c r="R2071" i="1" s="1"/>
  <c r="R2072" i="1" a="1"/>
  <c r="R2072" i="1" s="1"/>
  <c r="R2073" i="1" a="1"/>
  <c r="R2073" i="1" s="1"/>
  <c r="R2074" i="1" a="1"/>
  <c r="R2074" i="1" s="1"/>
  <c r="R2075" i="1" a="1"/>
  <c r="R2075" i="1" s="1"/>
  <c r="R2076" i="1" a="1"/>
  <c r="R2076" i="1" s="1"/>
  <c r="R2077" i="1" a="1"/>
  <c r="R2077" i="1" s="1"/>
  <c r="R2078" i="1" a="1"/>
  <c r="R2078" i="1" s="1"/>
  <c r="R2079" i="1" a="1"/>
  <c r="R2079" i="1" s="1"/>
  <c r="R2080" i="1" a="1"/>
  <c r="R2080" i="1" s="1"/>
  <c r="R2081" i="1" a="1"/>
  <c r="R2081" i="1" s="1"/>
  <c r="R2082" i="1" a="1"/>
  <c r="R2082" i="1" s="1"/>
  <c r="R2083" i="1" a="1"/>
  <c r="R2083" i="1" s="1"/>
  <c r="R2084" i="1" a="1"/>
  <c r="R2084" i="1" s="1"/>
  <c r="R2085" i="1" a="1"/>
  <c r="R2085" i="1" s="1"/>
  <c r="R2086" i="1" a="1"/>
  <c r="R2086" i="1" s="1"/>
  <c r="R2087" i="1" a="1"/>
  <c r="R2087" i="1" s="1"/>
  <c r="R2088" i="1" a="1"/>
  <c r="R2088" i="1" s="1"/>
  <c r="R2089" i="1" a="1"/>
  <c r="R2089" i="1" s="1"/>
  <c r="R2090" i="1" a="1"/>
  <c r="R2090" i="1" s="1"/>
  <c r="R2091" i="1" a="1"/>
  <c r="R2091" i="1" s="1"/>
  <c r="R2092" i="1" a="1"/>
  <c r="R2092" i="1" s="1"/>
  <c r="R2093" i="1" a="1"/>
  <c r="R2093" i="1" s="1"/>
  <c r="R2094" i="1" a="1"/>
  <c r="R2094" i="1" s="1"/>
  <c r="R2095" i="1" a="1"/>
  <c r="R2095" i="1" s="1"/>
  <c r="R2096" i="1" a="1"/>
  <c r="R2096" i="1" s="1"/>
  <c r="R2097" i="1" a="1"/>
  <c r="R2097" i="1" s="1"/>
  <c r="R2098" i="1" a="1"/>
  <c r="R2098" i="1" s="1"/>
  <c r="R2099" i="1" a="1"/>
  <c r="R2099" i="1" s="1"/>
  <c r="R2100" i="1" a="1"/>
  <c r="R2100" i="1" s="1"/>
  <c r="R2101" i="1" a="1"/>
  <c r="R2101" i="1" s="1"/>
  <c r="R2102" i="1" a="1"/>
  <c r="R2102" i="1" s="1"/>
  <c r="R2103" i="1" a="1"/>
  <c r="R2103" i="1" s="1"/>
  <c r="R2104" i="1" a="1"/>
  <c r="R2104" i="1" s="1"/>
  <c r="R2105" i="1" a="1"/>
  <c r="R2105" i="1" s="1"/>
  <c r="R2106" i="1" a="1"/>
  <c r="R2106" i="1" s="1"/>
  <c r="R2107" i="1" a="1"/>
  <c r="R2107" i="1" s="1"/>
  <c r="R2108" i="1" a="1"/>
  <c r="R2108" i="1" s="1"/>
  <c r="R2109" i="1" a="1"/>
  <c r="R2109" i="1" s="1"/>
  <c r="R2110" i="1" a="1"/>
  <c r="R2110" i="1" s="1"/>
  <c r="R2111" i="1" a="1"/>
  <c r="R2111" i="1" s="1"/>
  <c r="R2112" i="1" a="1"/>
  <c r="R2112" i="1" s="1"/>
  <c r="R2113" i="1" a="1"/>
  <c r="R2113" i="1" s="1"/>
  <c r="R2114" i="1" a="1"/>
  <c r="R2114" i="1" s="1"/>
  <c r="R2115" i="1" a="1"/>
  <c r="R2115" i="1" s="1"/>
  <c r="R2116" i="1" a="1"/>
  <c r="R2116" i="1" s="1"/>
  <c r="R2117" i="1" a="1"/>
  <c r="R2117" i="1" s="1"/>
  <c r="R2118" i="1" a="1"/>
  <c r="R2118" i="1" s="1"/>
  <c r="R2119" i="1" a="1"/>
  <c r="R2119" i="1" s="1"/>
  <c r="R2120" i="1" a="1"/>
  <c r="R2120" i="1" s="1"/>
  <c r="R2121" i="1" a="1"/>
  <c r="R2121" i="1" s="1"/>
  <c r="R2122" i="1" a="1"/>
  <c r="R2122" i="1" s="1"/>
  <c r="R2123" i="1" a="1"/>
  <c r="R2123" i="1" s="1"/>
  <c r="R2124" i="1" a="1"/>
  <c r="R2124" i="1" s="1"/>
  <c r="R2125" i="1" a="1"/>
  <c r="R2125" i="1" s="1"/>
  <c r="R2126" i="1" a="1"/>
  <c r="R2126" i="1" s="1"/>
  <c r="R2127" i="1" a="1"/>
  <c r="R2127" i="1" s="1"/>
  <c r="R2128" i="1" a="1"/>
  <c r="R2128" i="1" s="1"/>
  <c r="R2129" i="1" a="1"/>
  <c r="R2129" i="1" s="1"/>
  <c r="R2130" i="1" a="1"/>
  <c r="R2130" i="1" s="1"/>
  <c r="R2131" i="1" a="1"/>
  <c r="R2131" i="1" s="1"/>
  <c r="R2132" i="1" a="1"/>
  <c r="R2132" i="1" s="1"/>
  <c r="R2133" i="1" a="1"/>
  <c r="R2133" i="1" s="1"/>
  <c r="R2134" i="1" a="1"/>
  <c r="R2134" i="1" s="1"/>
  <c r="R2135" i="1" a="1"/>
  <c r="R2135" i="1" s="1"/>
  <c r="R2136" i="1" a="1"/>
  <c r="R2136" i="1" s="1"/>
  <c r="R2137" i="1" a="1"/>
  <c r="R2137" i="1" s="1"/>
  <c r="R2138" i="1" a="1"/>
  <c r="R2138" i="1" s="1"/>
  <c r="R2139" i="1" a="1"/>
  <c r="R2139" i="1" s="1"/>
  <c r="R2140" i="1" a="1"/>
  <c r="R2140" i="1" s="1"/>
  <c r="R2141" i="1" a="1"/>
  <c r="R2141" i="1" s="1"/>
  <c r="R2142" i="1" a="1"/>
  <c r="R2142" i="1" s="1"/>
  <c r="R2143" i="1" a="1"/>
  <c r="R2143" i="1" s="1"/>
  <c r="R2144" i="1" a="1"/>
  <c r="R2144" i="1" s="1"/>
  <c r="R2145" i="1" a="1"/>
  <c r="R2145" i="1" s="1"/>
  <c r="R2146" i="1" a="1"/>
  <c r="R2146" i="1" s="1"/>
  <c r="R2147" i="1" a="1"/>
  <c r="R2147" i="1" s="1"/>
  <c r="R2148" i="1" a="1"/>
  <c r="R2148" i="1" s="1"/>
  <c r="R2149" i="1" a="1"/>
  <c r="R2149" i="1" s="1"/>
  <c r="R2150" i="1" a="1"/>
  <c r="R2150" i="1" s="1"/>
  <c r="R2151" i="1" a="1"/>
  <c r="R2151" i="1" s="1"/>
  <c r="R2152" i="1" a="1"/>
  <c r="R2152" i="1" s="1"/>
  <c r="R2153" i="1" a="1"/>
  <c r="R2153" i="1" s="1"/>
  <c r="R2154" i="1" a="1"/>
  <c r="R2154" i="1" s="1"/>
  <c r="R2155" i="1" a="1"/>
  <c r="R2155" i="1" s="1"/>
  <c r="R2156" i="1" a="1"/>
  <c r="R2156" i="1" s="1"/>
  <c r="R2157" i="1" a="1"/>
  <c r="R2157" i="1" s="1"/>
  <c r="R2158" i="1" a="1"/>
  <c r="R2158" i="1" s="1"/>
  <c r="R2159" i="1" a="1"/>
  <c r="R2159" i="1" s="1"/>
  <c r="R2160" i="1" a="1"/>
  <c r="R2160" i="1" s="1"/>
  <c r="R2161" i="1" a="1"/>
  <c r="R2161" i="1" s="1"/>
  <c r="R2162" i="1" a="1"/>
  <c r="R2162" i="1" s="1"/>
  <c r="R2163" i="1" a="1"/>
  <c r="R2163" i="1" s="1"/>
  <c r="R2164" i="1" a="1"/>
  <c r="R2164" i="1" s="1"/>
  <c r="R2165" i="1" a="1"/>
  <c r="R2165" i="1" s="1"/>
  <c r="R2166" i="1" a="1"/>
  <c r="R2166" i="1" s="1"/>
  <c r="R2167" i="1" a="1"/>
  <c r="R2167" i="1" s="1"/>
  <c r="R2168" i="1" a="1"/>
  <c r="R2168" i="1" s="1"/>
  <c r="R2169" i="1" a="1"/>
  <c r="R2169" i="1" s="1"/>
  <c r="R2170" i="1" a="1"/>
  <c r="R2170" i="1" s="1"/>
  <c r="R2171" i="1" a="1"/>
  <c r="R2171" i="1" s="1"/>
  <c r="R2172" i="1" a="1"/>
  <c r="R2172" i="1" s="1"/>
  <c r="R2173" i="1" a="1"/>
  <c r="R2173" i="1" s="1"/>
  <c r="R2174" i="1" a="1"/>
  <c r="R2174" i="1" s="1"/>
  <c r="R2175" i="1" a="1"/>
  <c r="R2175" i="1" s="1"/>
  <c r="R2176" i="1" a="1"/>
  <c r="R2176" i="1" s="1"/>
  <c r="R2177" i="1" a="1"/>
  <c r="R2177" i="1" s="1"/>
  <c r="R2178" i="1" a="1"/>
  <c r="R2178" i="1" s="1"/>
  <c r="R2179" i="1" a="1"/>
  <c r="R2179" i="1" s="1"/>
  <c r="R2180" i="1" a="1"/>
  <c r="R2180" i="1" s="1"/>
  <c r="R2181" i="1" a="1"/>
  <c r="R2181" i="1" s="1"/>
  <c r="R2182" i="1" a="1"/>
  <c r="R2182" i="1" s="1"/>
  <c r="R2183" i="1" a="1"/>
  <c r="R2183" i="1" s="1"/>
  <c r="R2184" i="1" a="1"/>
  <c r="R2184" i="1" s="1"/>
  <c r="R2185" i="1" a="1"/>
  <c r="R2185" i="1" s="1"/>
  <c r="R2186" i="1" a="1"/>
  <c r="R2186" i="1" s="1"/>
  <c r="R2187" i="1" a="1"/>
  <c r="R2187" i="1" s="1"/>
  <c r="R2188" i="1" a="1"/>
  <c r="R2188" i="1" s="1"/>
  <c r="R2189" i="1" a="1"/>
  <c r="R2189" i="1" s="1"/>
  <c r="R2190" i="1" a="1"/>
  <c r="R2190" i="1" s="1"/>
  <c r="R2191" i="1" a="1"/>
  <c r="R2191" i="1" s="1"/>
  <c r="R2192" i="1" a="1"/>
  <c r="R2192" i="1" s="1"/>
  <c r="R2193" i="1" a="1"/>
  <c r="R2193" i="1" s="1"/>
  <c r="R2194" i="1" a="1"/>
  <c r="R2194" i="1" s="1"/>
  <c r="R2195" i="1" a="1"/>
  <c r="R2195" i="1" s="1"/>
  <c r="R2196" i="1" a="1"/>
  <c r="R2196" i="1" s="1"/>
  <c r="R2197" i="1" a="1"/>
  <c r="R2197" i="1" s="1"/>
  <c r="R2198" i="1" a="1"/>
  <c r="R2198" i="1" s="1"/>
  <c r="R2199" i="1" a="1"/>
  <c r="R2199" i="1" s="1"/>
  <c r="R2200" i="1" a="1"/>
  <c r="R2200" i="1" s="1"/>
  <c r="R2201" i="1" a="1"/>
  <c r="R2201" i="1" s="1"/>
  <c r="R2202" i="1" a="1"/>
  <c r="R2202" i="1" s="1"/>
  <c r="R2203" i="1" a="1"/>
  <c r="R2203" i="1" s="1"/>
  <c r="R2204" i="1" a="1"/>
  <c r="R2204" i="1" s="1"/>
  <c r="R2205" i="1" a="1"/>
  <c r="R2205" i="1" s="1"/>
  <c r="R2206" i="1" a="1"/>
  <c r="R2206" i="1" s="1"/>
  <c r="R2207" i="1" a="1"/>
  <c r="R2207" i="1" s="1"/>
  <c r="R2208" i="1" a="1"/>
  <c r="R2208" i="1" s="1"/>
  <c r="R2209" i="1" a="1"/>
  <c r="R2209" i="1" s="1"/>
  <c r="R2210" i="1" a="1"/>
  <c r="R2210" i="1" s="1"/>
  <c r="R2211" i="1" a="1"/>
  <c r="R2211" i="1" s="1"/>
  <c r="R2212" i="1" a="1"/>
  <c r="R2212" i="1" s="1"/>
  <c r="R2213" i="1" a="1"/>
  <c r="R2213" i="1" s="1"/>
  <c r="R2214" i="1" a="1"/>
  <c r="R2214" i="1" s="1"/>
  <c r="R2215" i="1" a="1"/>
  <c r="R2215" i="1" s="1"/>
  <c r="R2216" i="1" a="1"/>
  <c r="R2216" i="1" s="1"/>
  <c r="R2217" i="1" a="1"/>
  <c r="R2217" i="1" s="1"/>
  <c r="R2218" i="1" a="1"/>
  <c r="R2218" i="1" s="1"/>
  <c r="R2219" i="1" a="1"/>
  <c r="R2219" i="1" s="1"/>
  <c r="R2220" i="1" a="1"/>
  <c r="R2220" i="1" s="1"/>
  <c r="R2221" i="1" a="1"/>
  <c r="R2221" i="1" s="1"/>
  <c r="R2222" i="1" a="1"/>
  <c r="R2222" i="1" s="1"/>
  <c r="R2223" i="1" a="1"/>
  <c r="R2223" i="1" s="1"/>
  <c r="R2224" i="1" a="1"/>
  <c r="R2224" i="1" s="1"/>
  <c r="R2225" i="1" a="1"/>
  <c r="R2225" i="1" s="1"/>
  <c r="R2226" i="1" a="1"/>
  <c r="R2226" i="1" s="1"/>
  <c r="R2227" i="1" a="1"/>
  <c r="R2227" i="1" s="1"/>
  <c r="R2228" i="1" a="1"/>
  <c r="R2228" i="1" s="1"/>
  <c r="R2229" i="1" a="1"/>
  <c r="R2229" i="1" s="1"/>
  <c r="R2230" i="1" a="1"/>
  <c r="R2230" i="1" s="1"/>
  <c r="R2231" i="1" a="1"/>
  <c r="R2231" i="1" s="1"/>
  <c r="R2232" i="1" a="1"/>
  <c r="R2232" i="1" s="1"/>
  <c r="R2233" i="1" a="1"/>
  <c r="R2233" i="1" s="1"/>
  <c r="R2234" i="1" a="1"/>
  <c r="R2234" i="1" s="1"/>
  <c r="R2235" i="1" a="1"/>
  <c r="R2235" i="1" s="1"/>
  <c r="R2236" i="1" a="1"/>
  <c r="R2236" i="1" s="1"/>
  <c r="R2237" i="1" a="1"/>
  <c r="R2237" i="1" s="1"/>
  <c r="R2238" i="1" a="1"/>
  <c r="R2238" i="1" s="1"/>
  <c r="R2239" i="1" a="1"/>
  <c r="R2239" i="1" s="1"/>
  <c r="R2240" i="1" a="1"/>
  <c r="R2240" i="1" s="1"/>
  <c r="R2241" i="1" a="1"/>
  <c r="R2241" i="1" s="1"/>
  <c r="R2242" i="1" a="1"/>
  <c r="R2242" i="1" s="1"/>
  <c r="R2243" i="1" a="1"/>
  <c r="R2243" i="1" s="1"/>
  <c r="R2244" i="1" a="1"/>
  <c r="R2244" i="1" s="1"/>
  <c r="R2245" i="1" a="1"/>
  <c r="R2245" i="1" s="1"/>
  <c r="R2246" i="1" a="1"/>
  <c r="R2246" i="1" s="1"/>
  <c r="R2247" i="1" a="1"/>
  <c r="R2247" i="1" s="1"/>
  <c r="R2248" i="1" a="1"/>
  <c r="R2248" i="1" s="1"/>
  <c r="R2249" i="1" a="1"/>
  <c r="R2249" i="1" s="1"/>
  <c r="R2250" i="1" a="1"/>
  <c r="R2250" i="1" s="1"/>
  <c r="R2251" i="1" a="1"/>
  <c r="R2251" i="1" s="1"/>
  <c r="R2252" i="1" a="1"/>
  <c r="R2252" i="1" s="1"/>
  <c r="R2253" i="1" a="1"/>
  <c r="R2253" i="1" s="1"/>
  <c r="R2254" i="1" a="1"/>
  <c r="R2254" i="1" s="1"/>
  <c r="R2255" i="1" a="1"/>
  <c r="R2255" i="1" s="1"/>
  <c r="R2256" i="1" a="1"/>
  <c r="R2256" i="1" s="1"/>
  <c r="R2257" i="1" a="1"/>
  <c r="R2257" i="1" s="1"/>
  <c r="R2258" i="1" a="1"/>
  <c r="R2258" i="1" s="1"/>
  <c r="R2259" i="1" a="1"/>
  <c r="R2259" i="1" s="1"/>
  <c r="R2260" i="1" a="1"/>
  <c r="R2260" i="1" s="1"/>
  <c r="R2261" i="1" a="1"/>
  <c r="R2261" i="1" s="1"/>
  <c r="R2262" i="1" a="1"/>
  <c r="R2262" i="1" s="1"/>
  <c r="R2263" i="1" a="1"/>
  <c r="R2263" i="1" s="1"/>
  <c r="R2264" i="1" a="1"/>
  <c r="R2264" i="1" s="1"/>
  <c r="R2265" i="1" a="1"/>
  <c r="R2265" i="1" s="1"/>
  <c r="R2266" i="1" a="1"/>
  <c r="R2266" i="1" s="1"/>
  <c r="R2267" i="1" a="1"/>
  <c r="R2267" i="1" s="1"/>
  <c r="R2268" i="1" a="1"/>
  <c r="R2268" i="1" s="1"/>
  <c r="R2269" i="1" a="1"/>
  <c r="R2269" i="1" s="1"/>
  <c r="R2270" i="1" a="1"/>
  <c r="R2270" i="1" s="1"/>
  <c r="R2271" i="1" a="1"/>
  <c r="R2271" i="1" s="1"/>
  <c r="R2272" i="1" a="1"/>
  <c r="R2272" i="1" s="1"/>
  <c r="R2273" i="1" a="1"/>
  <c r="R2273" i="1" s="1"/>
  <c r="R2274" i="1" a="1"/>
  <c r="R2274" i="1" s="1"/>
  <c r="R2275" i="1" a="1"/>
  <c r="R2275" i="1" s="1"/>
  <c r="R2276" i="1" a="1"/>
  <c r="R2276" i="1" s="1"/>
  <c r="R2277" i="1" a="1"/>
  <c r="R2277" i="1" s="1"/>
  <c r="R2278" i="1" a="1"/>
  <c r="R2278" i="1" s="1"/>
  <c r="R2279" i="1" a="1"/>
  <c r="R2279" i="1" s="1"/>
  <c r="R2280" i="1" a="1"/>
  <c r="R2280" i="1" s="1"/>
  <c r="R2281" i="1" a="1"/>
  <c r="R2281" i="1" s="1"/>
  <c r="R2282" i="1" a="1"/>
  <c r="R2282" i="1" s="1"/>
  <c r="R2283" i="1" a="1"/>
  <c r="R2283" i="1" s="1"/>
  <c r="R2284" i="1" a="1"/>
  <c r="R2284" i="1" s="1"/>
  <c r="R2285" i="1" a="1"/>
  <c r="R2285" i="1" s="1"/>
  <c r="R2286" i="1" a="1"/>
  <c r="R2286" i="1" s="1"/>
  <c r="R2287" i="1" a="1"/>
  <c r="R2287" i="1" s="1"/>
  <c r="R2288" i="1" a="1"/>
  <c r="R2288" i="1" s="1"/>
  <c r="R2289" i="1" a="1"/>
  <c r="R2289" i="1" s="1"/>
  <c r="R2290" i="1" a="1"/>
  <c r="R2290" i="1" s="1"/>
  <c r="R2291" i="1" a="1"/>
  <c r="R2291" i="1" s="1"/>
  <c r="R2292" i="1" a="1"/>
  <c r="R2292" i="1" s="1"/>
  <c r="R2293" i="1" a="1"/>
  <c r="R2293" i="1" s="1"/>
  <c r="R2294" i="1" a="1"/>
  <c r="R2294" i="1" s="1"/>
  <c r="R2295" i="1" a="1"/>
  <c r="R2295" i="1" s="1"/>
  <c r="R2296" i="1" a="1"/>
  <c r="R2296" i="1" s="1"/>
  <c r="R2297" i="1" a="1"/>
  <c r="R2297" i="1" s="1"/>
  <c r="R2298" i="1" a="1"/>
  <c r="R2298" i="1" s="1"/>
  <c r="R2299" i="1" a="1"/>
  <c r="R2299" i="1" s="1"/>
  <c r="R2300" i="1" a="1"/>
  <c r="R2300" i="1" s="1"/>
  <c r="R2301" i="1" a="1"/>
  <c r="R2301" i="1" s="1"/>
  <c r="R2302" i="1" a="1"/>
  <c r="R2302" i="1" s="1"/>
  <c r="R2303" i="1" a="1"/>
  <c r="R2303" i="1" s="1"/>
  <c r="R2304" i="1" a="1"/>
  <c r="R2304" i="1" s="1"/>
  <c r="R2305" i="1" a="1"/>
  <c r="R2305" i="1" s="1"/>
  <c r="R2306" i="1" a="1"/>
  <c r="R2306" i="1" s="1"/>
  <c r="R2307" i="1" a="1"/>
  <c r="R2307" i="1" s="1"/>
  <c r="R2308" i="1" a="1"/>
  <c r="R2308" i="1" s="1"/>
  <c r="R2309" i="1" a="1"/>
  <c r="R2309" i="1" s="1"/>
  <c r="R2310" i="1" a="1"/>
  <c r="R2310" i="1" s="1"/>
  <c r="R2311" i="1" a="1"/>
  <c r="R2311" i="1" s="1"/>
  <c r="R2312" i="1" a="1"/>
  <c r="R2312" i="1" s="1"/>
  <c r="R2313" i="1" a="1"/>
  <c r="R2313" i="1" s="1"/>
  <c r="R2314" i="1" a="1"/>
  <c r="R2314" i="1" s="1"/>
  <c r="R2315" i="1" a="1"/>
  <c r="R2315" i="1" s="1"/>
  <c r="R2316" i="1" a="1"/>
  <c r="R2316" i="1" s="1"/>
  <c r="R2317" i="1" a="1"/>
  <c r="R2317" i="1" s="1"/>
  <c r="R2318" i="1" a="1"/>
  <c r="R2318" i="1" s="1"/>
  <c r="R2319" i="1" a="1"/>
  <c r="R2319" i="1" s="1"/>
  <c r="R2320" i="1" a="1"/>
  <c r="R2320" i="1" s="1"/>
  <c r="R2321" i="1" a="1"/>
  <c r="R2321" i="1" s="1"/>
  <c r="R2322" i="1" a="1"/>
  <c r="R2322" i="1" s="1"/>
  <c r="R2323" i="1" a="1"/>
  <c r="R2323" i="1" s="1"/>
  <c r="R2324" i="1" a="1"/>
  <c r="R2324" i="1" s="1"/>
  <c r="R2325" i="1" a="1"/>
  <c r="R2325" i="1" s="1"/>
  <c r="R2326" i="1" a="1"/>
  <c r="R2326" i="1" s="1"/>
  <c r="R2327" i="1" a="1"/>
  <c r="R2327" i="1" s="1"/>
  <c r="R2328" i="1" a="1"/>
  <c r="R2328" i="1" s="1"/>
  <c r="R2329" i="1" a="1"/>
  <c r="R2329" i="1" s="1"/>
  <c r="R2330" i="1" a="1"/>
  <c r="R2330" i="1" s="1"/>
  <c r="R2331" i="1" a="1"/>
  <c r="R2331" i="1" s="1"/>
  <c r="R2332" i="1" a="1"/>
  <c r="R2332" i="1" s="1"/>
  <c r="R2333" i="1" a="1"/>
  <c r="R2333" i="1" s="1"/>
  <c r="R2334" i="1" a="1"/>
  <c r="R2334" i="1" s="1"/>
  <c r="R2335" i="1" a="1"/>
  <c r="R2335" i="1" s="1"/>
  <c r="R2336" i="1" a="1"/>
  <c r="R2336" i="1" s="1"/>
  <c r="R2337" i="1" a="1"/>
  <c r="R2337" i="1" s="1"/>
  <c r="R2338" i="1" a="1"/>
  <c r="R2338" i="1" s="1"/>
  <c r="R2339" i="1" a="1"/>
  <c r="R2339" i="1" s="1"/>
  <c r="R2340" i="1" a="1"/>
  <c r="R2340" i="1" s="1"/>
  <c r="R2341" i="1" a="1"/>
  <c r="R2341" i="1" s="1"/>
  <c r="R2342" i="1" a="1"/>
  <c r="R2342" i="1" s="1"/>
  <c r="R2343" i="1" a="1"/>
  <c r="R2343" i="1" s="1"/>
  <c r="R2344" i="1" a="1"/>
  <c r="R2344" i="1" s="1"/>
  <c r="R2345" i="1" a="1"/>
  <c r="R2345" i="1" s="1"/>
  <c r="R2346" i="1" a="1"/>
  <c r="R2346" i="1" s="1"/>
  <c r="R2347" i="1" a="1"/>
  <c r="R2347" i="1" s="1"/>
  <c r="R2348" i="1" a="1"/>
  <c r="R2348" i="1" s="1"/>
  <c r="R2349" i="1" a="1"/>
  <c r="R2349" i="1" s="1"/>
  <c r="R2350" i="1" a="1"/>
  <c r="R2350" i="1" s="1"/>
  <c r="R2351" i="1" a="1"/>
  <c r="R2351" i="1" s="1"/>
  <c r="R2352" i="1" a="1"/>
  <c r="R2352" i="1" s="1"/>
  <c r="R2353" i="1" a="1"/>
  <c r="R2353" i="1" s="1"/>
  <c r="R2354" i="1" a="1"/>
  <c r="R2354" i="1" s="1"/>
  <c r="R2355" i="1" a="1"/>
  <c r="R2355" i="1" s="1"/>
  <c r="R2356" i="1" a="1"/>
  <c r="R2356" i="1" s="1"/>
  <c r="R2357" i="1" a="1"/>
  <c r="R2357" i="1" s="1"/>
  <c r="R2358" i="1" a="1"/>
  <c r="R2358" i="1" s="1"/>
  <c r="R2359" i="1" a="1"/>
  <c r="R2359" i="1" s="1"/>
  <c r="R2360" i="1" a="1"/>
  <c r="R2360" i="1" s="1"/>
  <c r="R2361" i="1" a="1"/>
  <c r="R2361" i="1" s="1"/>
  <c r="R2362" i="1" a="1"/>
  <c r="R2362" i="1" s="1"/>
  <c r="R2363" i="1" a="1"/>
  <c r="R2363" i="1" s="1"/>
  <c r="R2364" i="1" a="1"/>
  <c r="R2364" i="1" s="1"/>
  <c r="R2365" i="1" a="1"/>
  <c r="R2365" i="1" s="1"/>
  <c r="R2366" i="1" a="1"/>
  <c r="R2366" i="1" s="1"/>
  <c r="R2367" i="1" a="1"/>
  <c r="R2367" i="1" s="1"/>
  <c r="R2368" i="1" a="1"/>
  <c r="R2368" i="1" s="1"/>
  <c r="R2369" i="1" a="1"/>
  <c r="R2369" i="1" s="1"/>
  <c r="R2370" i="1" a="1"/>
  <c r="R2370" i="1" s="1"/>
  <c r="R2371" i="1" a="1"/>
  <c r="R2371" i="1" s="1"/>
  <c r="R2372" i="1" a="1"/>
  <c r="R2372" i="1" s="1"/>
  <c r="R2373" i="1" a="1"/>
  <c r="R2373" i="1" s="1"/>
  <c r="R2374" i="1" a="1"/>
  <c r="R2374" i="1" s="1"/>
  <c r="R2375" i="1" a="1"/>
  <c r="R2375" i="1" s="1"/>
  <c r="R2376" i="1" a="1"/>
  <c r="R2376" i="1" s="1"/>
  <c r="R2377" i="1" a="1"/>
  <c r="R2377" i="1" s="1"/>
  <c r="R2378" i="1" a="1"/>
  <c r="R2378" i="1" s="1"/>
  <c r="R2379" i="1" a="1"/>
  <c r="R2379" i="1" s="1"/>
  <c r="R2380" i="1" a="1"/>
  <c r="R2380" i="1" s="1"/>
  <c r="R2381" i="1" a="1"/>
  <c r="R2381" i="1" s="1"/>
  <c r="R2382" i="1" a="1"/>
  <c r="R2382" i="1" s="1"/>
  <c r="R2383" i="1" a="1"/>
  <c r="R2383" i="1" s="1"/>
  <c r="R2384" i="1" a="1"/>
  <c r="R2384" i="1" s="1"/>
  <c r="R2385" i="1" a="1"/>
  <c r="R2385" i="1" s="1"/>
  <c r="R2386" i="1" a="1"/>
  <c r="R2386" i="1" s="1"/>
  <c r="R2387" i="1" a="1"/>
  <c r="R2387" i="1" s="1"/>
  <c r="R2388" i="1" a="1"/>
  <c r="R2388" i="1" s="1"/>
  <c r="R2389" i="1" a="1"/>
  <c r="R2389" i="1" s="1"/>
  <c r="R2390" i="1" a="1"/>
  <c r="R2390" i="1" s="1"/>
  <c r="R2391" i="1" a="1"/>
  <c r="R2391" i="1" s="1"/>
  <c r="R2392" i="1" a="1"/>
  <c r="R2392" i="1" s="1"/>
  <c r="R2393" i="1" a="1"/>
  <c r="R2393" i="1" s="1"/>
  <c r="R2394" i="1" a="1"/>
  <c r="R2394" i="1" s="1"/>
  <c r="R2395" i="1" a="1"/>
  <c r="R2395" i="1" s="1"/>
  <c r="R2396" i="1" a="1"/>
  <c r="R2396" i="1" s="1"/>
  <c r="R2397" i="1" a="1"/>
  <c r="R2397" i="1" s="1"/>
  <c r="R2398" i="1" a="1"/>
  <c r="R2398" i="1" s="1"/>
  <c r="R2399" i="1" a="1"/>
  <c r="R2399" i="1" s="1"/>
  <c r="R2400" i="1" a="1"/>
  <c r="R2400" i="1" s="1"/>
  <c r="R2401" i="1" a="1"/>
  <c r="R2401" i="1" s="1"/>
  <c r="R2402" i="1" a="1"/>
  <c r="R2402" i="1" s="1"/>
  <c r="R2403" i="1" a="1"/>
  <c r="R2403" i="1" s="1"/>
  <c r="R2404" i="1" a="1"/>
  <c r="R2404" i="1" s="1"/>
  <c r="R2405" i="1" a="1"/>
  <c r="R2405" i="1" s="1"/>
  <c r="R2406" i="1" a="1"/>
  <c r="R2406" i="1" s="1"/>
  <c r="R2407" i="1" a="1"/>
  <c r="R2407" i="1" s="1"/>
  <c r="R2408" i="1" a="1"/>
  <c r="R2408" i="1" s="1"/>
  <c r="R2409" i="1" a="1"/>
  <c r="R2409" i="1" s="1"/>
  <c r="R2410" i="1" a="1"/>
  <c r="R2410" i="1" s="1"/>
  <c r="R2411" i="1" a="1"/>
  <c r="R2411" i="1" s="1"/>
  <c r="R2412" i="1" a="1"/>
  <c r="R2412" i="1" s="1"/>
  <c r="R2413" i="1" a="1"/>
  <c r="R2413" i="1" s="1"/>
  <c r="R2414" i="1" a="1"/>
  <c r="R2414" i="1" s="1"/>
  <c r="R2415" i="1" a="1"/>
  <c r="R2415" i="1" s="1"/>
  <c r="R2416" i="1" a="1"/>
  <c r="R2416" i="1" s="1"/>
  <c r="R2417" i="1" a="1"/>
  <c r="R2417" i="1" s="1"/>
  <c r="R2418" i="1" a="1"/>
  <c r="R2418" i="1" s="1"/>
  <c r="R2419" i="1" a="1"/>
  <c r="R2419" i="1" s="1"/>
  <c r="R2420" i="1" a="1"/>
  <c r="R2420" i="1" s="1"/>
  <c r="R2421" i="1" a="1"/>
  <c r="R2421" i="1" s="1"/>
  <c r="R2422" i="1" a="1"/>
  <c r="R2422" i="1" s="1"/>
  <c r="R2423" i="1" a="1"/>
  <c r="R2423" i="1" s="1"/>
  <c r="R2424" i="1" a="1"/>
  <c r="R2424" i="1" s="1"/>
  <c r="R2425" i="1" a="1"/>
  <c r="R2425" i="1" s="1"/>
  <c r="R2426" i="1" a="1"/>
  <c r="R2426" i="1" s="1"/>
  <c r="R2427" i="1" a="1"/>
  <c r="R2427" i="1" s="1"/>
  <c r="R2428" i="1" a="1"/>
  <c r="R2428" i="1" s="1"/>
  <c r="R2429" i="1" a="1"/>
  <c r="R2429" i="1" s="1"/>
  <c r="R2430" i="1" a="1"/>
  <c r="R2430" i="1" s="1"/>
  <c r="R2431" i="1" a="1"/>
  <c r="R2431" i="1" s="1"/>
  <c r="R2432" i="1" a="1"/>
  <c r="R2432" i="1" s="1"/>
  <c r="R2433" i="1" a="1"/>
  <c r="R2433" i="1" s="1"/>
  <c r="R2434" i="1" a="1"/>
  <c r="R2434" i="1" s="1"/>
  <c r="R2435" i="1" a="1"/>
  <c r="R2435" i="1" s="1"/>
  <c r="R2436" i="1" a="1"/>
  <c r="R2436" i="1" s="1"/>
  <c r="R2437" i="1" a="1"/>
  <c r="R2437" i="1" s="1"/>
  <c r="R2438" i="1" a="1"/>
  <c r="R2438" i="1" s="1"/>
  <c r="R2439" i="1" a="1"/>
  <c r="R2439" i="1" s="1"/>
  <c r="R2440" i="1" a="1"/>
  <c r="R2440" i="1" s="1"/>
  <c r="R2441" i="1" a="1"/>
  <c r="R2441" i="1" s="1"/>
  <c r="R2442" i="1" a="1"/>
  <c r="R2442" i="1" s="1"/>
  <c r="R2443" i="1" a="1"/>
  <c r="R2443" i="1" s="1"/>
  <c r="R2444" i="1" a="1"/>
  <c r="R2444" i="1" s="1"/>
  <c r="R2445" i="1" a="1"/>
  <c r="R2445" i="1" s="1"/>
  <c r="R2446" i="1" a="1"/>
  <c r="R2446" i="1" s="1"/>
  <c r="R2447" i="1" a="1"/>
  <c r="R2447" i="1" s="1"/>
  <c r="R2448" i="1" a="1"/>
  <c r="R2448" i="1" s="1"/>
  <c r="R2449" i="1" a="1"/>
  <c r="R2449" i="1" s="1"/>
  <c r="R2450" i="1" a="1"/>
  <c r="R2450" i="1" s="1"/>
  <c r="R2451" i="1" a="1"/>
  <c r="R2451" i="1" s="1"/>
  <c r="R2452" i="1" a="1"/>
  <c r="R2452" i="1" s="1"/>
  <c r="R2453" i="1" a="1"/>
  <c r="R2453" i="1" s="1"/>
  <c r="R2454" i="1" a="1"/>
  <c r="R2454" i="1" s="1"/>
  <c r="R2455" i="1" a="1"/>
  <c r="R2455" i="1" s="1"/>
  <c r="R2456" i="1" a="1"/>
  <c r="R2456" i="1" s="1"/>
  <c r="R2457" i="1" a="1"/>
  <c r="R2457" i="1" s="1"/>
  <c r="R2458" i="1" a="1"/>
  <c r="R2458" i="1" s="1"/>
  <c r="R2459" i="1" a="1"/>
  <c r="R2459" i="1" s="1"/>
  <c r="R2460" i="1" a="1"/>
  <c r="R2460" i="1" s="1"/>
  <c r="R2461" i="1" a="1"/>
  <c r="R2461" i="1" s="1"/>
  <c r="R2462" i="1" a="1"/>
  <c r="R2462" i="1" s="1"/>
  <c r="R2463" i="1" a="1"/>
  <c r="R2463" i="1" s="1"/>
  <c r="R2464" i="1" a="1"/>
  <c r="R2464" i="1" s="1"/>
  <c r="R2465" i="1" a="1"/>
  <c r="R2465" i="1" s="1"/>
  <c r="R2466" i="1" a="1"/>
  <c r="R2466" i="1" s="1"/>
  <c r="R2467" i="1" a="1"/>
  <c r="R2467" i="1" s="1"/>
  <c r="R2468" i="1" a="1"/>
  <c r="R2468" i="1" s="1"/>
  <c r="R2469" i="1" a="1"/>
  <c r="R2469" i="1" s="1"/>
  <c r="R2470" i="1" a="1"/>
  <c r="R2470" i="1" s="1"/>
  <c r="R2471" i="1" a="1"/>
  <c r="R2471" i="1" s="1"/>
  <c r="R2472" i="1" a="1"/>
  <c r="R2472" i="1" s="1"/>
  <c r="R2473" i="1" a="1"/>
  <c r="R2473" i="1" s="1"/>
  <c r="R2474" i="1" a="1"/>
  <c r="R2474" i="1" s="1"/>
  <c r="R2475" i="1" a="1"/>
  <c r="R2475" i="1" s="1"/>
  <c r="R2476" i="1" a="1"/>
  <c r="R2476" i="1" s="1"/>
  <c r="R2477" i="1" a="1"/>
  <c r="R2477" i="1" s="1"/>
  <c r="R2478" i="1" a="1"/>
  <c r="R2478" i="1" s="1"/>
  <c r="R2479" i="1" a="1"/>
  <c r="R2479" i="1" s="1"/>
  <c r="R2480" i="1" a="1"/>
  <c r="R2480" i="1" s="1"/>
  <c r="R2481" i="1" a="1"/>
  <c r="R2481" i="1" s="1"/>
  <c r="R2482" i="1" a="1"/>
  <c r="R2482" i="1" s="1"/>
  <c r="R2483" i="1" a="1"/>
  <c r="R2483" i="1" s="1"/>
  <c r="R2484" i="1" a="1"/>
  <c r="R2484" i="1" s="1"/>
  <c r="R2485" i="1" a="1"/>
  <c r="R2485" i="1" s="1"/>
  <c r="R2486" i="1" a="1"/>
  <c r="R2486" i="1" s="1"/>
  <c r="R2487" i="1" a="1"/>
  <c r="R2487" i="1" s="1"/>
  <c r="R2488" i="1" a="1"/>
  <c r="R2488" i="1" s="1"/>
  <c r="R2489" i="1" a="1"/>
  <c r="R2489" i="1" s="1"/>
  <c r="R2490" i="1" a="1"/>
  <c r="R2490" i="1" s="1"/>
  <c r="R2491" i="1" a="1"/>
  <c r="R2491" i="1" s="1"/>
  <c r="R2492" i="1" a="1"/>
  <c r="R2492" i="1" s="1"/>
  <c r="R2493" i="1" a="1"/>
  <c r="R2493" i="1" s="1"/>
  <c r="R2494" i="1" a="1"/>
  <c r="R2494" i="1" s="1"/>
  <c r="R2495" i="1" a="1"/>
  <c r="R2495" i="1" s="1"/>
  <c r="R2496" i="1" a="1"/>
  <c r="R2496" i="1" s="1"/>
  <c r="R2497" i="1" a="1"/>
  <c r="R2497" i="1" s="1"/>
  <c r="R2498" i="1" a="1"/>
  <c r="R2498" i="1" s="1"/>
  <c r="R2499" i="1" a="1"/>
  <c r="R2499" i="1" s="1"/>
  <c r="R2500" i="1" a="1"/>
  <c r="R2500" i="1" s="1"/>
  <c r="R2501" i="1" a="1"/>
  <c r="R2501" i="1" s="1"/>
  <c r="R2502" i="1" a="1"/>
  <c r="R2502" i="1" s="1"/>
  <c r="R2503" i="1" a="1"/>
  <c r="R2503" i="1" s="1"/>
  <c r="R2504" i="1" a="1"/>
  <c r="R2504" i="1" s="1"/>
  <c r="R2505" i="1" a="1"/>
  <c r="R2505" i="1" s="1"/>
  <c r="R2506" i="1" a="1"/>
  <c r="R2506" i="1" s="1"/>
  <c r="R2507" i="1" a="1"/>
  <c r="R2507" i="1" s="1"/>
  <c r="R2508" i="1" a="1"/>
  <c r="R2508" i="1" s="1"/>
  <c r="R2509" i="1" a="1"/>
  <c r="R2509" i="1" s="1"/>
  <c r="R2510" i="1" a="1"/>
  <c r="R2510" i="1" s="1"/>
  <c r="R2511" i="1" a="1"/>
  <c r="R2511" i="1" s="1"/>
  <c r="R2512" i="1" a="1"/>
  <c r="R2512" i="1" s="1"/>
  <c r="R2513" i="1" a="1"/>
  <c r="R2513" i="1" s="1"/>
  <c r="R2514" i="1" a="1"/>
  <c r="R2514" i="1" s="1"/>
  <c r="R2515" i="1" a="1"/>
  <c r="R2515" i="1" s="1"/>
  <c r="R2516" i="1" a="1"/>
  <c r="R2516" i="1" s="1"/>
  <c r="R2517" i="1" a="1"/>
  <c r="R2517" i="1" s="1"/>
  <c r="R2518" i="1" a="1"/>
  <c r="R2518" i="1" s="1"/>
  <c r="R2519" i="1" a="1"/>
  <c r="R2519" i="1" s="1"/>
  <c r="R2520" i="1" a="1"/>
  <c r="R2520" i="1" s="1"/>
  <c r="R2521" i="1" a="1"/>
  <c r="R2521" i="1" s="1"/>
  <c r="R2522" i="1" a="1"/>
  <c r="R2522" i="1" s="1"/>
  <c r="R2523" i="1" a="1"/>
  <c r="R2523" i="1" s="1"/>
  <c r="R2524" i="1" a="1"/>
  <c r="R2524" i="1" s="1"/>
  <c r="R2525" i="1" a="1"/>
  <c r="R2525" i="1" s="1"/>
  <c r="R2526" i="1" a="1"/>
  <c r="R2526" i="1" s="1"/>
  <c r="R2527" i="1" a="1"/>
  <c r="R2527" i="1" s="1"/>
  <c r="R2528" i="1" a="1"/>
  <c r="R2528" i="1" s="1"/>
  <c r="R2529" i="1" a="1"/>
  <c r="R2529" i="1" s="1"/>
  <c r="R2530" i="1" a="1"/>
  <c r="R2530" i="1" s="1"/>
  <c r="R2531" i="1" a="1"/>
  <c r="R2531" i="1" s="1"/>
  <c r="R2532" i="1" a="1"/>
  <c r="R2532" i="1" s="1"/>
  <c r="R2533" i="1" a="1"/>
  <c r="R2533" i="1" s="1"/>
  <c r="R2534" i="1" a="1"/>
  <c r="R2534" i="1" s="1"/>
  <c r="R2535" i="1" a="1"/>
  <c r="R2535" i="1" s="1"/>
  <c r="R2536" i="1" a="1"/>
  <c r="R2536" i="1" s="1"/>
  <c r="R2537" i="1" a="1"/>
  <c r="R2537" i="1" s="1"/>
  <c r="R2538" i="1" a="1"/>
  <c r="R2538" i="1" s="1"/>
  <c r="R2539" i="1" a="1"/>
  <c r="R2539" i="1" s="1"/>
  <c r="R2540" i="1" a="1"/>
  <c r="R2540" i="1" s="1"/>
  <c r="R2541" i="1" a="1"/>
  <c r="R2541" i="1" s="1"/>
  <c r="R2542" i="1" a="1"/>
  <c r="R2542" i="1" s="1"/>
  <c r="R2543" i="1" a="1"/>
  <c r="R2543" i="1" s="1"/>
  <c r="R2544" i="1" a="1"/>
  <c r="R2544" i="1" s="1"/>
  <c r="R2545" i="1" a="1"/>
  <c r="R2545" i="1" s="1"/>
  <c r="R2546" i="1" a="1"/>
  <c r="R2546" i="1" s="1"/>
  <c r="R2547" i="1" a="1"/>
  <c r="R2547" i="1" s="1"/>
  <c r="R2548" i="1" a="1"/>
  <c r="R2548" i="1" s="1"/>
  <c r="R2549" i="1" a="1"/>
  <c r="R2549" i="1" s="1"/>
  <c r="R2550" i="1" a="1"/>
  <c r="R2550" i="1" s="1"/>
  <c r="R2551" i="1" a="1"/>
  <c r="R2551" i="1" s="1"/>
  <c r="R2552" i="1" a="1"/>
  <c r="R2552" i="1" s="1"/>
  <c r="R2553" i="1" a="1"/>
  <c r="R2553" i="1" s="1"/>
  <c r="R2554" i="1" a="1"/>
  <c r="R2554" i="1" s="1"/>
  <c r="R2555" i="1" a="1"/>
  <c r="R2555" i="1" s="1"/>
  <c r="R2556" i="1" a="1"/>
  <c r="R2556" i="1" s="1"/>
  <c r="R2557" i="1" a="1"/>
  <c r="R2557" i="1" s="1"/>
  <c r="R2558" i="1" a="1"/>
  <c r="R2558" i="1" s="1"/>
  <c r="R2559" i="1" a="1"/>
  <c r="R2559" i="1" s="1"/>
  <c r="R2560" i="1" a="1"/>
  <c r="R2560" i="1" s="1"/>
  <c r="R2561" i="1" a="1"/>
  <c r="R2561" i="1" s="1"/>
  <c r="R2562" i="1" a="1"/>
  <c r="R2562" i="1" s="1"/>
  <c r="R2563" i="1" a="1"/>
  <c r="R2563" i="1" s="1"/>
  <c r="R2564" i="1" a="1"/>
  <c r="R2564" i="1" s="1"/>
  <c r="R2565" i="1" a="1"/>
  <c r="R2565" i="1" s="1"/>
  <c r="R2566" i="1" a="1"/>
  <c r="R2566" i="1" s="1"/>
  <c r="R2567" i="1" a="1"/>
  <c r="R2567" i="1" s="1"/>
  <c r="R2568" i="1" a="1"/>
  <c r="R2568" i="1" s="1"/>
  <c r="R2569" i="1" a="1"/>
  <c r="R2569" i="1" s="1"/>
  <c r="R2570" i="1" a="1"/>
  <c r="R2570" i="1" s="1"/>
  <c r="R2571" i="1" a="1"/>
  <c r="R2571" i="1" s="1"/>
  <c r="R2572" i="1" a="1"/>
  <c r="R2572" i="1" s="1"/>
  <c r="R2573" i="1" a="1"/>
  <c r="R2573" i="1" s="1"/>
  <c r="R2574" i="1" a="1"/>
  <c r="R2574" i="1" s="1"/>
  <c r="R2575" i="1" a="1"/>
  <c r="R2575" i="1" s="1"/>
  <c r="R2576" i="1" a="1"/>
  <c r="R2576" i="1" s="1"/>
  <c r="R2577" i="1" a="1"/>
  <c r="R2577" i="1" s="1"/>
  <c r="R2578" i="1" a="1"/>
  <c r="R2578" i="1" s="1"/>
  <c r="R2579" i="1" a="1"/>
  <c r="R2579" i="1" s="1"/>
  <c r="R2580" i="1" a="1"/>
  <c r="R2580" i="1" s="1"/>
  <c r="R2581" i="1" a="1"/>
  <c r="R2581" i="1" s="1"/>
  <c r="R2582" i="1" a="1"/>
  <c r="R2582" i="1" s="1"/>
  <c r="R2583" i="1" a="1"/>
  <c r="R2583" i="1" s="1"/>
  <c r="R2584" i="1" a="1"/>
  <c r="R2584" i="1" s="1"/>
  <c r="R2585" i="1" a="1"/>
  <c r="R2585" i="1" s="1"/>
  <c r="R2586" i="1" a="1"/>
  <c r="R2586" i="1" s="1"/>
  <c r="R2587" i="1" a="1"/>
  <c r="R2587" i="1" s="1"/>
  <c r="R2588" i="1" a="1"/>
  <c r="R2588" i="1" s="1"/>
  <c r="R2589" i="1" a="1"/>
  <c r="R2589" i="1" s="1"/>
  <c r="R2590" i="1" a="1"/>
  <c r="R2590" i="1" s="1"/>
  <c r="R2591" i="1" a="1"/>
  <c r="R2591" i="1" s="1"/>
  <c r="R2592" i="1" a="1"/>
  <c r="R2592" i="1" s="1"/>
  <c r="R2593" i="1" a="1"/>
  <c r="R2593" i="1" s="1"/>
  <c r="R2594" i="1" a="1"/>
  <c r="R2594" i="1" s="1"/>
  <c r="R2595" i="1" a="1"/>
  <c r="R2595" i="1" s="1"/>
  <c r="R2596" i="1" a="1"/>
  <c r="R2596" i="1" s="1"/>
  <c r="R2597" i="1" a="1"/>
  <c r="R2597" i="1" s="1"/>
  <c r="R2598" i="1" a="1"/>
  <c r="R2598" i="1" s="1"/>
  <c r="R2599" i="1" a="1"/>
  <c r="R2599" i="1" s="1"/>
  <c r="R2600" i="1" a="1"/>
  <c r="R2600" i="1" s="1"/>
  <c r="R2601" i="1" a="1"/>
  <c r="R2601" i="1" s="1"/>
  <c r="R2602" i="1" a="1"/>
  <c r="R2602" i="1" s="1"/>
  <c r="R2603" i="1" a="1"/>
  <c r="R2603" i="1" s="1"/>
  <c r="R2604" i="1" a="1"/>
  <c r="R2604" i="1" s="1"/>
  <c r="R2605" i="1" a="1"/>
  <c r="R2605" i="1" s="1"/>
  <c r="R2606" i="1" a="1"/>
  <c r="R2606" i="1" s="1"/>
  <c r="R2607" i="1" a="1"/>
  <c r="R2607" i="1" s="1"/>
  <c r="R2608" i="1" a="1"/>
  <c r="R2608" i="1" s="1"/>
  <c r="R2609" i="1" a="1"/>
  <c r="R2609" i="1" s="1"/>
  <c r="R2610" i="1" a="1"/>
  <c r="R2610" i="1" s="1"/>
  <c r="R2611" i="1" a="1"/>
  <c r="R2611" i="1" s="1"/>
  <c r="R2612" i="1" a="1"/>
  <c r="R2612" i="1" s="1"/>
  <c r="R2613" i="1" a="1"/>
  <c r="R2613" i="1" s="1"/>
  <c r="R2614" i="1" a="1"/>
  <c r="R2614" i="1" s="1"/>
  <c r="R2615" i="1" a="1"/>
  <c r="R2615" i="1" s="1"/>
  <c r="R2616" i="1" a="1"/>
  <c r="R2616" i="1" s="1"/>
  <c r="R2617" i="1" a="1"/>
  <c r="R2617" i="1" s="1"/>
  <c r="R2618" i="1" a="1"/>
  <c r="R2618" i="1" s="1"/>
  <c r="R2619" i="1" a="1"/>
  <c r="R2619" i="1" s="1"/>
  <c r="R2620" i="1" a="1"/>
  <c r="R2620" i="1" s="1"/>
  <c r="R2621" i="1" a="1"/>
  <c r="R2621" i="1" s="1"/>
  <c r="R2622" i="1" a="1"/>
  <c r="R2622" i="1" s="1"/>
  <c r="R2623" i="1" a="1"/>
  <c r="R2623" i="1" s="1"/>
  <c r="R2624" i="1" a="1"/>
  <c r="R2624" i="1" s="1"/>
  <c r="R2625" i="1" a="1"/>
  <c r="R2625" i="1" s="1"/>
  <c r="R2626" i="1" a="1"/>
  <c r="R2626" i="1" s="1"/>
  <c r="R2627" i="1" a="1"/>
  <c r="R2627" i="1" s="1"/>
  <c r="R2628" i="1" a="1"/>
  <c r="R2628" i="1" s="1"/>
  <c r="R2629" i="1" a="1"/>
  <c r="R2629" i="1" s="1"/>
  <c r="R2630" i="1" a="1"/>
  <c r="R2630" i="1" s="1"/>
  <c r="R2631" i="1" a="1"/>
  <c r="R2631" i="1" s="1"/>
  <c r="R2632" i="1" a="1"/>
  <c r="R2632" i="1" s="1"/>
  <c r="R2633" i="1" a="1"/>
  <c r="R2633" i="1" s="1"/>
  <c r="R2634" i="1" a="1"/>
  <c r="R2634" i="1" s="1"/>
  <c r="R2635" i="1" a="1"/>
  <c r="R2635" i="1" s="1"/>
  <c r="R2636" i="1" a="1"/>
  <c r="R2636" i="1" s="1"/>
  <c r="R2637" i="1" a="1"/>
  <c r="R2637" i="1" s="1"/>
  <c r="R2638" i="1" a="1"/>
  <c r="R2638" i="1" s="1"/>
  <c r="R2639" i="1" a="1"/>
  <c r="R2639" i="1" s="1"/>
  <c r="R2640" i="1" a="1"/>
  <c r="R2640" i="1" s="1"/>
  <c r="R2641" i="1" a="1"/>
  <c r="R2641" i="1" s="1"/>
  <c r="R2642" i="1" a="1"/>
  <c r="R2642" i="1" s="1"/>
  <c r="R2643" i="1" a="1"/>
  <c r="R2643" i="1" s="1"/>
  <c r="R2644" i="1" a="1"/>
  <c r="R2644" i="1" s="1"/>
  <c r="R2645" i="1" a="1"/>
  <c r="R2645" i="1" s="1"/>
  <c r="R2646" i="1" a="1"/>
  <c r="R2646" i="1" s="1"/>
  <c r="R2647" i="1" a="1"/>
  <c r="R2647" i="1" s="1"/>
  <c r="R2648" i="1" a="1"/>
  <c r="R2648" i="1" s="1"/>
  <c r="R2649" i="1" a="1"/>
  <c r="R2649" i="1" s="1"/>
  <c r="R2650" i="1" a="1"/>
  <c r="R2650" i="1" s="1"/>
  <c r="R2651" i="1" a="1"/>
  <c r="R2651" i="1" s="1"/>
  <c r="R2652" i="1" a="1"/>
  <c r="R2652" i="1" s="1"/>
  <c r="R2653" i="1" a="1"/>
  <c r="R2653" i="1" s="1"/>
  <c r="R2654" i="1" a="1"/>
  <c r="R2654" i="1" s="1"/>
  <c r="R2655" i="1" a="1"/>
  <c r="R2655" i="1" s="1"/>
  <c r="R2656" i="1" a="1"/>
  <c r="R2656" i="1" s="1"/>
  <c r="R2657" i="1" a="1"/>
  <c r="R2657" i="1" s="1"/>
  <c r="R2658" i="1" a="1"/>
  <c r="R2658" i="1" s="1"/>
  <c r="R2659" i="1" a="1"/>
  <c r="R2659" i="1" s="1"/>
  <c r="R2660" i="1" a="1"/>
  <c r="R2660" i="1" s="1"/>
  <c r="R2661" i="1" a="1"/>
  <c r="R2661" i="1" s="1"/>
  <c r="R2662" i="1" a="1"/>
  <c r="R2662" i="1" s="1"/>
  <c r="R2663" i="1" a="1"/>
  <c r="R2663" i="1" s="1"/>
  <c r="R2664" i="1" a="1"/>
  <c r="R2664" i="1" s="1"/>
  <c r="R2665" i="1" a="1"/>
  <c r="R2665" i="1" s="1"/>
  <c r="R2666" i="1" a="1"/>
  <c r="R2666" i="1" s="1"/>
  <c r="R2667" i="1" a="1"/>
  <c r="R2667" i="1" s="1"/>
  <c r="R2668" i="1" a="1"/>
  <c r="R2668" i="1" s="1"/>
  <c r="R2669" i="1" a="1"/>
  <c r="R2669" i="1" s="1"/>
  <c r="R2670" i="1" a="1"/>
  <c r="R2670" i="1" s="1"/>
  <c r="R2671" i="1" a="1"/>
  <c r="R2671" i="1" s="1"/>
  <c r="R2672" i="1" a="1"/>
  <c r="R2672" i="1" s="1"/>
  <c r="R2673" i="1" a="1"/>
  <c r="R2673" i="1" s="1"/>
  <c r="R2674" i="1" a="1"/>
  <c r="R2674" i="1" s="1"/>
  <c r="R2675" i="1" a="1"/>
  <c r="R2675" i="1" s="1"/>
  <c r="R2676" i="1" a="1"/>
  <c r="R2676" i="1" s="1"/>
  <c r="R2677" i="1" a="1"/>
  <c r="R2677" i="1" s="1"/>
  <c r="R2678" i="1" a="1"/>
  <c r="R2678" i="1" s="1"/>
  <c r="R2679" i="1" a="1"/>
  <c r="R2679" i="1" s="1"/>
  <c r="R2680" i="1" a="1"/>
  <c r="R2680" i="1" s="1"/>
  <c r="R2681" i="1" a="1"/>
  <c r="R2681" i="1" s="1"/>
  <c r="R2682" i="1" a="1"/>
  <c r="R2682" i="1" s="1"/>
  <c r="R2683" i="1" a="1"/>
  <c r="R2683" i="1" s="1"/>
  <c r="R2684" i="1" a="1"/>
  <c r="R2684" i="1" s="1"/>
  <c r="R2685" i="1" a="1"/>
  <c r="R2685" i="1" s="1"/>
  <c r="R2686" i="1" a="1"/>
  <c r="R2686" i="1" s="1"/>
  <c r="R2687" i="1" a="1"/>
  <c r="R2687" i="1" s="1"/>
  <c r="R2688" i="1" a="1"/>
  <c r="R2688" i="1" s="1"/>
  <c r="R2689" i="1" a="1"/>
  <c r="R2689" i="1" s="1"/>
  <c r="R2690" i="1" a="1"/>
  <c r="R2690" i="1" s="1"/>
  <c r="R2691" i="1" a="1"/>
  <c r="R2691" i="1" s="1"/>
  <c r="R2692" i="1" a="1"/>
  <c r="R2692" i="1" s="1"/>
  <c r="R2693" i="1" a="1"/>
  <c r="R2693" i="1" s="1"/>
  <c r="R2694" i="1" a="1"/>
  <c r="R2694" i="1" s="1"/>
  <c r="R2695" i="1" a="1"/>
  <c r="R2695" i="1" s="1"/>
  <c r="R2696" i="1" a="1"/>
  <c r="R2696" i="1" s="1"/>
  <c r="R2697" i="1" a="1"/>
  <c r="R2697" i="1" s="1"/>
  <c r="R2698" i="1" a="1"/>
  <c r="R2698" i="1" s="1"/>
  <c r="R2699" i="1" a="1"/>
  <c r="R2699" i="1" s="1"/>
  <c r="R2700" i="1" a="1"/>
  <c r="R2700" i="1" s="1"/>
  <c r="R2701" i="1" a="1"/>
  <c r="R2701" i="1" s="1"/>
  <c r="R2702" i="1" a="1"/>
  <c r="R2702" i="1" s="1"/>
  <c r="R2703" i="1" a="1"/>
  <c r="R2703" i="1" s="1"/>
  <c r="R2704" i="1" a="1"/>
  <c r="R2704" i="1" s="1"/>
  <c r="R2705" i="1" a="1"/>
  <c r="R2705" i="1" s="1"/>
  <c r="R2706" i="1" a="1"/>
  <c r="R2706" i="1" s="1"/>
  <c r="R2707" i="1" a="1"/>
  <c r="R2707" i="1" s="1"/>
  <c r="R2708" i="1" a="1"/>
  <c r="R2708" i="1" s="1"/>
  <c r="R2709" i="1" a="1"/>
  <c r="R2709" i="1" s="1"/>
  <c r="R2710" i="1" a="1"/>
  <c r="R2710" i="1" s="1"/>
  <c r="R2711" i="1" a="1"/>
  <c r="R2711" i="1" s="1"/>
  <c r="R2712" i="1" a="1"/>
  <c r="R2712" i="1" s="1"/>
  <c r="R2713" i="1" a="1"/>
  <c r="R2713" i="1" s="1"/>
  <c r="R2714" i="1" a="1"/>
  <c r="R2714" i="1" s="1"/>
  <c r="R2715" i="1" a="1"/>
  <c r="R2715" i="1" s="1"/>
  <c r="R2716" i="1" a="1"/>
  <c r="R2716" i="1" s="1"/>
  <c r="R2717" i="1" a="1"/>
  <c r="R2717" i="1" s="1"/>
  <c r="R2718" i="1" a="1"/>
  <c r="R2718" i="1" s="1"/>
  <c r="R2719" i="1" a="1"/>
  <c r="R2719" i="1" s="1"/>
  <c r="R2720" i="1" a="1"/>
  <c r="R2720" i="1" s="1"/>
  <c r="R2721" i="1" a="1"/>
  <c r="R2721" i="1" s="1"/>
  <c r="R2722" i="1" a="1"/>
  <c r="R2722" i="1" s="1"/>
  <c r="R2723" i="1" a="1"/>
  <c r="R2723" i="1" s="1"/>
  <c r="R2724" i="1" a="1"/>
  <c r="R2724" i="1" s="1"/>
  <c r="R2725" i="1" a="1"/>
  <c r="R2725" i="1" s="1"/>
  <c r="R2726" i="1" a="1"/>
  <c r="R2726" i="1" s="1"/>
  <c r="R2727" i="1" a="1"/>
  <c r="R2727" i="1" s="1"/>
  <c r="R2728" i="1" a="1"/>
  <c r="R2728" i="1" s="1"/>
  <c r="R2729" i="1" a="1"/>
  <c r="R2729" i="1" s="1"/>
  <c r="R2730" i="1" a="1"/>
  <c r="R2730" i="1" s="1"/>
  <c r="R2731" i="1" a="1"/>
  <c r="R2731" i="1" s="1"/>
  <c r="R2732" i="1" a="1"/>
  <c r="R2732" i="1" s="1"/>
  <c r="R2733" i="1" a="1"/>
  <c r="R2733" i="1" s="1"/>
  <c r="R2734" i="1" a="1"/>
  <c r="R2734" i="1" s="1"/>
  <c r="R2735" i="1" a="1"/>
  <c r="R2735" i="1" s="1"/>
  <c r="R2736" i="1" a="1"/>
  <c r="R2736" i="1" s="1"/>
  <c r="R2737" i="1" a="1"/>
  <c r="R2737" i="1" s="1"/>
  <c r="R2738" i="1" a="1"/>
  <c r="R2738" i="1" s="1"/>
  <c r="R2739" i="1" a="1"/>
  <c r="R2739" i="1" s="1"/>
  <c r="R2740" i="1" a="1"/>
  <c r="R2740" i="1" s="1"/>
  <c r="R2741" i="1" a="1"/>
  <c r="R2741" i="1" s="1"/>
  <c r="R2742" i="1" a="1"/>
  <c r="R2742" i="1" s="1"/>
  <c r="R2743" i="1" a="1"/>
  <c r="R2743" i="1" s="1"/>
  <c r="R2744" i="1" a="1"/>
  <c r="R2744" i="1" s="1"/>
  <c r="R2745" i="1" a="1"/>
  <c r="R2745" i="1" s="1"/>
  <c r="R2746" i="1" a="1"/>
  <c r="R2746" i="1" s="1"/>
  <c r="R2747" i="1" a="1"/>
  <c r="R2747" i="1" s="1"/>
  <c r="R2748" i="1" a="1"/>
  <c r="R2748" i="1" s="1"/>
  <c r="R2749" i="1" a="1"/>
  <c r="R2749" i="1" s="1"/>
  <c r="R2750" i="1" a="1"/>
  <c r="R2750" i="1" s="1"/>
  <c r="R2751" i="1" a="1"/>
  <c r="R2751" i="1" s="1"/>
  <c r="R2752" i="1" a="1"/>
  <c r="R2752" i="1" s="1"/>
  <c r="R2753" i="1" a="1"/>
  <c r="R2753" i="1" s="1"/>
  <c r="R2754" i="1" a="1"/>
  <c r="R2754" i="1" s="1"/>
  <c r="R2755" i="1" a="1"/>
  <c r="R2755" i="1" s="1"/>
  <c r="R2756" i="1" a="1"/>
  <c r="R2756" i="1" s="1"/>
  <c r="R2757" i="1" a="1"/>
  <c r="R2757" i="1" s="1"/>
  <c r="R2758" i="1" a="1"/>
  <c r="R2758" i="1" s="1"/>
  <c r="R2759" i="1" a="1"/>
  <c r="R2759" i="1" s="1"/>
  <c r="R2760" i="1" a="1"/>
  <c r="R2760" i="1" s="1"/>
  <c r="R2761" i="1" a="1"/>
  <c r="R2761" i="1" s="1"/>
  <c r="R2762" i="1" a="1"/>
  <c r="R2762" i="1" s="1"/>
  <c r="R2763" i="1" a="1"/>
  <c r="R2763" i="1" s="1"/>
  <c r="R2764" i="1" a="1"/>
  <c r="R2764" i="1" s="1"/>
  <c r="R2765" i="1" a="1"/>
  <c r="R2765" i="1" s="1"/>
  <c r="R2766" i="1" a="1"/>
  <c r="R2766" i="1" s="1"/>
  <c r="R2767" i="1" a="1"/>
  <c r="R2767" i="1" s="1"/>
  <c r="R2768" i="1" a="1"/>
  <c r="R2768" i="1" s="1"/>
  <c r="R2769" i="1" a="1"/>
  <c r="R2769" i="1" s="1"/>
  <c r="R2770" i="1" a="1"/>
  <c r="R2770" i="1" s="1"/>
  <c r="R2771" i="1" a="1"/>
  <c r="R2771" i="1" s="1"/>
  <c r="R2772" i="1" a="1"/>
  <c r="R2772" i="1" s="1"/>
  <c r="R2773" i="1" a="1"/>
  <c r="R2773" i="1" s="1"/>
  <c r="R2774" i="1" a="1"/>
  <c r="R2774" i="1" s="1"/>
  <c r="R2775" i="1" a="1"/>
  <c r="R2775" i="1" s="1"/>
  <c r="R2776" i="1" a="1"/>
  <c r="R2776" i="1" s="1"/>
  <c r="R2777" i="1" a="1"/>
  <c r="R2777" i="1" s="1"/>
  <c r="R2778" i="1" a="1"/>
  <c r="R2778" i="1" s="1"/>
  <c r="R2779" i="1" a="1"/>
  <c r="R2779" i="1" s="1"/>
  <c r="R2780" i="1" a="1"/>
  <c r="R2780" i="1" s="1"/>
  <c r="R2781" i="1" a="1"/>
  <c r="R2781" i="1" s="1"/>
  <c r="R2782" i="1" a="1"/>
  <c r="R2782" i="1" s="1"/>
  <c r="R2783" i="1" a="1"/>
  <c r="R2783" i="1" s="1"/>
  <c r="R2784" i="1" a="1"/>
  <c r="R2784" i="1" s="1"/>
  <c r="R2785" i="1" a="1"/>
  <c r="R2785" i="1" s="1"/>
  <c r="R2786" i="1" a="1"/>
  <c r="R2786" i="1" s="1"/>
  <c r="R2787" i="1" a="1"/>
  <c r="R2787" i="1" s="1"/>
  <c r="R2788" i="1" a="1"/>
  <c r="R2788" i="1" s="1"/>
  <c r="R2789" i="1" a="1"/>
  <c r="R2789" i="1" s="1"/>
  <c r="R2790" i="1" a="1"/>
  <c r="R2790" i="1" s="1"/>
  <c r="R2791" i="1" a="1"/>
  <c r="R2791" i="1" s="1"/>
  <c r="R2792" i="1" a="1"/>
  <c r="R2792" i="1" s="1"/>
  <c r="R2793" i="1" a="1"/>
  <c r="R2793" i="1" s="1"/>
  <c r="R2794" i="1" a="1"/>
  <c r="R2794" i="1" s="1"/>
  <c r="R2795" i="1" a="1"/>
  <c r="R2795" i="1" s="1"/>
  <c r="R2796" i="1" a="1"/>
  <c r="R2796" i="1" s="1"/>
  <c r="R2797" i="1" a="1"/>
  <c r="R2797" i="1" s="1"/>
  <c r="R2798" i="1" a="1"/>
  <c r="R2798" i="1" s="1"/>
  <c r="R2799" i="1" a="1"/>
  <c r="R2799" i="1" s="1"/>
  <c r="R2800" i="1" a="1"/>
  <c r="R2800" i="1" s="1"/>
  <c r="R2801" i="1" a="1"/>
  <c r="R2801" i="1" s="1"/>
  <c r="R2802" i="1" a="1"/>
  <c r="R2802" i="1" s="1"/>
  <c r="R2803" i="1" a="1"/>
  <c r="R2803" i="1" s="1"/>
  <c r="R2804" i="1" a="1"/>
  <c r="R2804" i="1" s="1"/>
  <c r="R2805" i="1" a="1"/>
  <c r="R2805" i="1" s="1"/>
  <c r="R2806" i="1" a="1"/>
  <c r="R2806" i="1" s="1"/>
  <c r="R2807" i="1" a="1"/>
  <c r="R2807" i="1" s="1"/>
  <c r="R2808" i="1" a="1"/>
  <c r="R2808" i="1" s="1"/>
  <c r="R2809" i="1" a="1"/>
  <c r="R2809" i="1" s="1"/>
  <c r="R2810" i="1" a="1"/>
  <c r="R2810" i="1" s="1"/>
  <c r="R2811" i="1" a="1"/>
  <c r="R2811" i="1" s="1"/>
  <c r="R2812" i="1" a="1"/>
  <c r="R2812" i="1" s="1"/>
  <c r="R2813" i="1" a="1"/>
  <c r="R2813" i="1" s="1"/>
  <c r="R2814" i="1" a="1"/>
  <c r="R2814" i="1" s="1"/>
  <c r="R2815" i="1" a="1"/>
  <c r="R2815" i="1" s="1"/>
  <c r="R2816" i="1" a="1"/>
  <c r="R2816" i="1" s="1"/>
  <c r="R2817" i="1" a="1"/>
  <c r="R2817" i="1" s="1"/>
  <c r="R2818" i="1" a="1"/>
  <c r="R2818" i="1" s="1"/>
  <c r="R2819" i="1" a="1"/>
  <c r="R2819" i="1" s="1"/>
  <c r="R2820" i="1" a="1"/>
  <c r="R2820" i="1" s="1"/>
  <c r="R2821" i="1" a="1"/>
  <c r="R2821" i="1" s="1"/>
  <c r="R2822" i="1" a="1"/>
  <c r="R2822" i="1" s="1"/>
  <c r="R2823" i="1" a="1"/>
  <c r="R2823" i="1" s="1"/>
  <c r="R2824" i="1" a="1"/>
  <c r="R2824" i="1" s="1"/>
  <c r="R2825" i="1" a="1"/>
  <c r="R2825" i="1" s="1"/>
  <c r="R2826" i="1" a="1"/>
  <c r="R2826" i="1" s="1"/>
  <c r="R2827" i="1" a="1"/>
  <c r="R2827" i="1" s="1"/>
  <c r="R2828" i="1" a="1"/>
  <c r="R2828" i="1" s="1"/>
  <c r="R2829" i="1" a="1"/>
  <c r="R2829" i="1" s="1"/>
  <c r="R2830" i="1" a="1"/>
  <c r="R2830" i="1" s="1"/>
  <c r="R2831" i="1" a="1"/>
  <c r="R2831" i="1" s="1"/>
  <c r="R2832" i="1" a="1"/>
  <c r="R2832" i="1" s="1"/>
  <c r="R2833" i="1" a="1"/>
  <c r="R2833" i="1" s="1"/>
  <c r="R2834" i="1" a="1"/>
  <c r="R2834" i="1" s="1"/>
  <c r="R2835" i="1" a="1"/>
  <c r="R2835" i="1" s="1"/>
  <c r="R2836" i="1" a="1"/>
  <c r="R2836" i="1" s="1"/>
  <c r="R2837" i="1" a="1"/>
  <c r="R2837" i="1" s="1"/>
  <c r="R2838" i="1" a="1"/>
  <c r="R2838" i="1" s="1"/>
  <c r="R2839" i="1" a="1"/>
  <c r="R2839" i="1" s="1"/>
  <c r="R2840" i="1" a="1"/>
  <c r="R2840" i="1" s="1"/>
  <c r="R2841" i="1" a="1"/>
  <c r="R2841" i="1" s="1"/>
  <c r="R2842" i="1" a="1"/>
  <c r="R2842" i="1" s="1"/>
  <c r="R2843" i="1" a="1"/>
  <c r="R2843" i="1" s="1"/>
  <c r="R2844" i="1" a="1"/>
  <c r="R2844" i="1" s="1"/>
  <c r="R2845" i="1" a="1"/>
  <c r="R2845" i="1" s="1"/>
  <c r="R2846" i="1" a="1"/>
  <c r="R2846" i="1" s="1"/>
  <c r="R2847" i="1" a="1"/>
  <c r="R2847" i="1" s="1"/>
  <c r="R2848" i="1" a="1"/>
  <c r="R2848" i="1" s="1"/>
  <c r="R2849" i="1" a="1"/>
  <c r="R2849" i="1" s="1"/>
  <c r="R2850" i="1" a="1"/>
  <c r="R2850" i="1" s="1"/>
  <c r="R2851" i="1" a="1"/>
  <c r="R2851" i="1" s="1"/>
  <c r="R2852" i="1" a="1"/>
  <c r="R2852" i="1" s="1"/>
  <c r="R2853" i="1" a="1"/>
  <c r="R2853" i="1" s="1"/>
  <c r="R2854" i="1" a="1"/>
  <c r="R2854" i="1" s="1"/>
  <c r="R2855" i="1" a="1"/>
  <c r="R2855" i="1" s="1"/>
  <c r="R2856" i="1" a="1"/>
  <c r="R2856" i="1" s="1"/>
  <c r="R2857" i="1" a="1"/>
  <c r="R2857" i="1" s="1"/>
  <c r="R2858" i="1" a="1"/>
  <c r="R2858" i="1" s="1"/>
  <c r="R2859" i="1" a="1"/>
  <c r="R2859" i="1" s="1"/>
  <c r="R2860" i="1" a="1"/>
  <c r="R2860" i="1" s="1"/>
  <c r="R2861" i="1" a="1"/>
  <c r="R2861" i="1" s="1"/>
  <c r="R2862" i="1" a="1"/>
  <c r="R2862" i="1" s="1"/>
  <c r="R2863" i="1" a="1"/>
  <c r="R2863" i="1" s="1"/>
  <c r="R2864" i="1" a="1"/>
  <c r="R2864" i="1" s="1"/>
  <c r="R2865" i="1" a="1"/>
  <c r="R2865" i="1" s="1"/>
  <c r="R2866" i="1" a="1"/>
  <c r="R2866" i="1" s="1"/>
  <c r="R2867" i="1" a="1"/>
  <c r="R2867" i="1" s="1"/>
  <c r="R2868" i="1" a="1"/>
  <c r="R2868" i="1" s="1"/>
  <c r="R2869" i="1" a="1"/>
  <c r="R2869" i="1" s="1"/>
  <c r="R2870" i="1" a="1"/>
  <c r="R2870" i="1" s="1"/>
  <c r="R2871" i="1" a="1"/>
  <c r="R2871" i="1" s="1"/>
  <c r="R2872" i="1" a="1"/>
  <c r="R2872" i="1" s="1"/>
  <c r="R2873" i="1" a="1"/>
  <c r="R2873" i="1" s="1"/>
  <c r="R2874" i="1" a="1"/>
  <c r="R2874" i="1" s="1"/>
  <c r="R2875" i="1" a="1"/>
  <c r="R2875" i="1" s="1"/>
  <c r="R2876" i="1" a="1"/>
  <c r="R2876" i="1" s="1"/>
  <c r="R2877" i="1" a="1"/>
  <c r="R2877" i="1" s="1"/>
  <c r="R2878" i="1" a="1"/>
  <c r="R2878" i="1" s="1"/>
  <c r="R2879" i="1" a="1"/>
  <c r="R2879" i="1" s="1"/>
  <c r="R2880" i="1" a="1"/>
  <c r="R2880" i="1" s="1"/>
  <c r="R2881" i="1" a="1"/>
  <c r="R2881" i="1" s="1"/>
  <c r="R2882" i="1" a="1"/>
  <c r="R2882" i="1" s="1"/>
  <c r="R2883" i="1" a="1"/>
  <c r="R2883" i="1" s="1"/>
  <c r="R2884" i="1" a="1"/>
  <c r="R2884" i="1" s="1"/>
  <c r="R2885" i="1" a="1"/>
  <c r="R2885" i="1" s="1"/>
  <c r="R2886" i="1" a="1"/>
  <c r="R2886" i="1" s="1"/>
  <c r="R2887" i="1" a="1"/>
  <c r="R2887" i="1" s="1"/>
  <c r="R2888" i="1" a="1"/>
  <c r="R2888" i="1" s="1"/>
  <c r="R2889" i="1" a="1"/>
  <c r="R2889" i="1" s="1"/>
  <c r="R2890" i="1" a="1"/>
  <c r="R2890" i="1" s="1"/>
  <c r="R2891" i="1" a="1"/>
  <c r="R2891" i="1" s="1"/>
  <c r="R2892" i="1" a="1"/>
  <c r="R2892" i="1" s="1"/>
  <c r="R2893" i="1" a="1"/>
  <c r="R2893" i="1" s="1"/>
  <c r="R2894" i="1" a="1"/>
  <c r="R2894" i="1" s="1"/>
  <c r="R2895" i="1" a="1"/>
  <c r="R2895" i="1" s="1"/>
  <c r="R2896" i="1" a="1"/>
  <c r="R2896" i="1" s="1"/>
  <c r="R2897" i="1" a="1"/>
  <c r="R2897" i="1" s="1"/>
  <c r="R2898" i="1" a="1"/>
  <c r="R2898" i="1" s="1"/>
  <c r="R2899" i="1" a="1"/>
  <c r="R2899" i="1" s="1"/>
  <c r="R2900" i="1" a="1"/>
  <c r="R2900" i="1" s="1"/>
  <c r="R2901" i="1" a="1"/>
  <c r="R2901" i="1" s="1"/>
  <c r="R2902" i="1" a="1"/>
  <c r="R2902" i="1" s="1"/>
  <c r="R2903" i="1" a="1"/>
  <c r="R2903" i="1" s="1"/>
  <c r="R2904" i="1" a="1"/>
  <c r="R2904" i="1" s="1"/>
  <c r="R2905" i="1" a="1"/>
  <c r="R2905" i="1" s="1"/>
  <c r="R2906" i="1" a="1"/>
  <c r="R2906" i="1" s="1"/>
  <c r="R2907" i="1" a="1"/>
  <c r="R2907" i="1" s="1"/>
  <c r="R2908" i="1" a="1"/>
  <c r="R2908" i="1" s="1"/>
  <c r="R2909" i="1" a="1"/>
  <c r="R2909" i="1" s="1"/>
  <c r="R2910" i="1" a="1"/>
  <c r="R2910" i="1" s="1"/>
  <c r="R2911" i="1" a="1"/>
  <c r="R2911" i="1" s="1"/>
  <c r="R2912" i="1" a="1"/>
  <c r="R2912" i="1" s="1"/>
  <c r="R2913" i="1" a="1"/>
  <c r="R2913" i="1" s="1"/>
  <c r="R2914" i="1" a="1"/>
  <c r="R2914" i="1" s="1"/>
  <c r="R2915" i="1" a="1"/>
  <c r="R2915" i="1" s="1"/>
  <c r="R2916" i="1" a="1"/>
  <c r="R2916" i="1" s="1"/>
  <c r="R2917" i="1" a="1"/>
  <c r="R2917" i="1" s="1"/>
  <c r="R2918" i="1" a="1"/>
  <c r="R2918" i="1" s="1"/>
  <c r="R2919" i="1" a="1"/>
  <c r="R2919" i="1" s="1"/>
  <c r="R2920" i="1" a="1"/>
  <c r="R2920" i="1" s="1"/>
  <c r="R2921" i="1" a="1"/>
  <c r="R2921" i="1" s="1"/>
  <c r="R2922" i="1" a="1"/>
  <c r="R2922" i="1" s="1"/>
  <c r="R2923" i="1" a="1"/>
  <c r="R2923" i="1" s="1"/>
  <c r="R2924" i="1" a="1"/>
  <c r="R2924" i="1" s="1"/>
  <c r="R2925" i="1" a="1"/>
  <c r="R2925" i="1" s="1"/>
  <c r="R2926" i="1" a="1"/>
  <c r="R2926" i="1" s="1"/>
  <c r="R2927" i="1" a="1"/>
  <c r="R2927" i="1" s="1"/>
  <c r="R2928" i="1" a="1"/>
  <c r="R2928" i="1" s="1"/>
  <c r="R2929" i="1" a="1"/>
  <c r="R2929" i="1" s="1"/>
  <c r="R2930" i="1" a="1"/>
  <c r="R2930" i="1" s="1"/>
  <c r="R2931" i="1" a="1"/>
  <c r="R2931" i="1" s="1"/>
  <c r="R2932" i="1" a="1"/>
  <c r="R2932" i="1" s="1"/>
  <c r="R2933" i="1" a="1"/>
  <c r="R2933" i="1" s="1"/>
  <c r="R2934" i="1" a="1"/>
  <c r="R2934" i="1" s="1"/>
  <c r="R2935" i="1" a="1"/>
  <c r="R2935" i="1" s="1"/>
  <c r="R2936" i="1" a="1"/>
  <c r="R2936" i="1" s="1"/>
  <c r="R2937" i="1" a="1"/>
  <c r="R2937" i="1" s="1"/>
  <c r="R2938" i="1" a="1"/>
  <c r="R2938" i="1" s="1"/>
  <c r="R2939" i="1" a="1"/>
  <c r="R2939" i="1" s="1"/>
  <c r="R2940" i="1" a="1"/>
  <c r="R2940" i="1" s="1"/>
  <c r="R2941" i="1" a="1"/>
  <c r="R2941" i="1" s="1"/>
  <c r="R2942" i="1" a="1"/>
  <c r="R2942" i="1" s="1"/>
  <c r="R2943" i="1" a="1"/>
  <c r="R2943" i="1" s="1"/>
  <c r="R2944" i="1" a="1"/>
  <c r="R2944" i="1" s="1"/>
  <c r="R2945" i="1" a="1"/>
  <c r="R2945" i="1" s="1"/>
  <c r="R2946" i="1" a="1"/>
  <c r="R2946" i="1" s="1"/>
  <c r="R2947" i="1" a="1"/>
  <c r="R2947" i="1" s="1"/>
  <c r="R2948" i="1" a="1"/>
  <c r="R2948" i="1" s="1"/>
  <c r="R2949" i="1" a="1"/>
  <c r="R2949" i="1" s="1"/>
  <c r="R2950" i="1" a="1"/>
  <c r="R2950" i="1" s="1"/>
  <c r="R2951" i="1" a="1"/>
  <c r="R2951" i="1" s="1"/>
  <c r="R2952" i="1" a="1"/>
  <c r="R2952" i="1" s="1"/>
  <c r="R2953" i="1" a="1"/>
  <c r="R2953" i="1" s="1"/>
  <c r="R2954" i="1" a="1"/>
  <c r="R2954" i="1" s="1"/>
  <c r="R2955" i="1" a="1"/>
  <c r="R2955" i="1" s="1"/>
  <c r="R2956" i="1" a="1"/>
  <c r="R2956" i="1" s="1"/>
  <c r="R2957" i="1" a="1"/>
  <c r="R2957" i="1" s="1"/>
  <c r="R2958" i="1" a="1"/>
  <c r="R2958" i="1" s="1"/>
  <c r="R2959" i="1" a="1"/>
  <c r="R2959" i="1" s="1"/>
  <c r="R2960" i="1" a="1"/>
  <c r="R2960" i="1" s="1"/>
  <c r="R2961" i="1" a="1"/>
  <c r="R2961" i="1" s="1"/>
  <c r="R2962" i="1" a="1"/>
  <c r="R2962" i="1" s="1"/>
  <c r="R2963" i="1" a="1"/>
  <c r="R2963" i="1" s="1"/>
  <c r="R2964" i="1" a="1"/>
  <c r="R2964" i="1" s="1"/>
  <c r="R2965" i="1" a="1"/>
  <c r="R2965" i="1" s="1"/>
  <c r="R2966" i="1" a="1"/>
  <c r="R2966" i="1" s="1"/>
  <c r="R2967" i="1" a="1"/>
  <c r="R2967" i="1" s="1"/>
  <c r="R2968" i="1" a="1"/>
  <c r="R2968" i="1" s="1"/>
  <c r="R2969" i="1" a="1"/>
  <c r="R2969" i="1" s="1"/>
  <c r="R2970" i="1" a="1"/>
  <c r="R2970" i="1" s="1"/>
  <c r="R2971" i="1" a="1"/>
  <c r="R2971" i="1" s="1"/>
  <c r="R2972" i="1" a="1"/>
  <c r="R2972" i="1" s="1"/>
  <c r="R2973" i="1" a="1"/>
  <c r="R2973" i="1" s="1"/>
  <c r="R2974" i="1" a="1"/>
  <c r="R2974" i="1" s="1"/>
  <c r="R2975" i="1" a="1"/>
  <c r="R2975" i="1" s="1"/>
  <c r="R2976" i="1" a="1"/>
  <c r="R2976" i="1" s="1"/>
  <c r="R2977" i="1" a="1"/>
  <c r="R2977" i="1" s="1"/>
  <c r="R2978" i="1" a="1"/>
  <c r="R2978" i="1" s="1"/>
  <c r="R2979" i="1" a="1"/>
  <c r="R2979" i="1" s="1"/>
  <c r="R2980" i="1" a="1"/>
  <c r="R2980" i="1" s="1"/>
  <c r="R2981" i="1" a="1"/>
  <c r="R2981" i="1" s="1"/>
  <c r="R2982" i="1" a="1"/>
  <c r="R2982" i="1" s="1"/>
  <c r="R2983" i="1" a="1"/>
  <c r="R2983" i="1" s="1"/>
  <c r="R2984" i="1" a="1"/>
  <c r="R2984" i="1" s="1"/>
  <c r="R2985" i="1" a="1"/>
  <c r="R2985" i="1" s="1"/>
  <c r="R2986" i="1" a="1"/>
  <c r="R2986" i="1" s="1"/>
  <c r="R2987" i="1" a="1"/>
  <c r="R2987" i="1" s="1"/>
  <c r="R2988" i="1" a="1"/>
  <c r="R2988" i="1" s="1"/>
  <c r="R2989" i="1" a="1"/>
  <c r="R2989" i="1" s="1"/>
  <c r="R2990" i="1" a="1"/>
  <c r="R2990" i="1" s="1"/>
  <c r="R2991" i="1" a="1"/>
  <c r="R2991" i="1" s="1"/>
  <c r="R2992" i="1" a="1"/>
  <c r="R2992" i="1" s="1"/>
  <c r="R2993" i="1" a="1"/>
  <c r="R2993" i="1" s="1"/>
  <c r="R2994" i="1" a="1"/>
  <c r="R2994" i="1" s="1"/>
  <c r="R2995" i="1" a="1"/>
  <c r="R2995" i="1" s="1"/>
  <c r="R2996" i="1" a="1"/>
  <c r="R2996" i="1" s="1"/>
  <c r="R2997" i="1" a="1"/>
  <c r="R2997" i="1" s="1"/>
  <c r="R2998" i="1" a="1"/>
  <c r="R2998" i="1" s="1"/>
  <c r="R2999" i="1" a="1"/>
  <c r="R2999" i="1" s="1"/>
  <c r="R3000" i="1" a="1"/>
  <c r="R3000" i="1" s="1"/>
  <c r="R3001" i="1" a="1"/>
  <c r="R3001" i="1" s="1"/>
  <c r="R3002" i="1" a="1"/>
  <c r="R3002" i="1" s="1"/>
  <c r="R3003" i="1" a="1"/>
  <c r="R3003" i="1" s="1"/>
  <c r="R3004" i="1" a="1"/>
  <c r="R3004" i="1" s="1"/>
  <c r="R3005" i="1" a="1"/>
  <c r="R3005" i="1" s="1"/>
  <c r="R3006" i="1" a="1"/>
  <c r="R3006" i="1" s="1"/>
  <c r="R3007" i="1" a="1"/>
  <c r="R3007" i="1" s="1"/>
  <c r="R3008" i="1" a="1"/>
  <c r="R3008" i="1" s="1"/>
  <c r="R3009" i="1" a="1"/>
  <c r="R3009" i="1" s="1"/>
  <c r="R3010" i="1" a="1"/>
  <c r="R3010" i="1" s="1"/>
  <c r="R3011" i="1" a="1"/>
  <c r="R3011" i="1" s="1"/>
  <c r="R3012" i="1" a="1"/>
  <c r="R3012" i="1" s="1"/>
  <c r="R3013" i="1" a="1"/>
  <c r="R3013" i="1" s="1"/>
  <c r="R3014" i="1" a="1"/>
  <c r="R3014" i="1" s="1"/>
  <c r="R3015" i="1" a="1"/>
  <c r="R3015" i="1" s="1"/>
  <c r="R3016" i="1" a="1"/>
  <c r="R3016" i="1" s="1"/>
  <c r="R3017" i="1" a="1"/>
  <c r="R3017" i="1" s="1"/>
  <c r="R3018" i="1" a="1"/>
  <c r="R3018" i="1" s="1"/>
  <c r="R3019" i="1" a="1"/>
  <c r="R3019" i="1" s="1"/>
  <c r="R3020" i="1" a="1"/>
  <c r="R3020" i="1" s="1"/>
  <c r="R3021" i="1" a="1"/>
  <c r="R3021" i="1" s="1"/>
  <c r="R3022" i="1" a="1"/>
  <c r="R3022" i="1" s="1"/>
  <c r="R3023" i="1" a="1"/>
  <c r="R3023" i="1" s="1"/>
  <c r="R3024" i="1" a="1"/>
  <c r="R3024" i="1" s="1"/>
  <c r="R3025" i="1" a="1"/>
  <c r="R3025" i="1" s="1"/>
  <c r="R3026" i="1" a="1"/>
  <c r="R3026" i="1" s="1"/>
  <c r="R3027" i="1" a="1"/>
  <c r="R3027" i="1" s="1"/>
  <c r="R3028" i="1" a="1"/>
  <c r="R3028" i="1" s="1"/>
  <c r="R3029" i="1" a="1"/>
  <c r="R3029" i="1" s="1"/>
  <c r="R3030" i="1" a="1"/>
  <c r="R3030" i="1" s="1"/>
  <c r="R3031" i="1" a="1"/>
  <c r="R3031" i="1" s="1"/>
  <c r="R3032" i="1" a="1"/>
  <c r="R3032" i="1" s="1"/>
  <c r="R3033" i="1" a="1"/>
  <c r="R3033" i="1" s="1"/>
  <c r="R3034" i="1" a="1"/>
  <c r="R3034" i="1" s="1"/>
  <c r="R3035" i="1" a="1"/>
  <c r="R3035" i="1" s="1"/>
  <c r="R3036" i="1" a="1"/>
  <c r="R3036" i="1" s="1"/>
  <c r="R3037" i="1" a="1"/>
  <c r="R3037" i="1" s="1"/>
  <c r="R3038" i="1" a="1"/>
  <c r="R3038" i="1" s="1"/>
  <c r="R3039" i="1" a="1"/>
  <c r="R3039" i="1" s="1"/>
  <c r="R3040" i="1" a="1"/>
  <c r="R3040" i="1" s="1"/>
  <c r="R3041" i="1" a="1"/>
  <c r="R3041" i="1" s="1"/>
  <c r="R3042" i="1" a="1"/>
  <c r="R3042" i="1" s="1"/>
  <c r="R3043" i="1" a="1"/>
  <c r="R3043" i="1" s="1"/>
  <c r="R3044" i="1" a="1"/>
  <c r="R3044" i="1" s="1"/>
  <c r="R3045" i="1" a="1"/>
  <c r="R3045" i="1" s="1"/>
  <c r="R3046" i="1" a="1"/>
  <c r="R3046" i="1" s="1"/>
  <c r="R3047" i="1" a="1"/>
  <c r="R3047" i="1" s="1"/>
  <c r="R3048" i="1" a="1"/>
  <c r="R3048" i="1" s="1"/>
  <c r="R3049" i="1" a="1"/>
  <c r="R3049" i="1" s="1"/>
  <c r="R3050" i="1" a="1"/>
  <c r="R3050" i="1" s="1"/>
  <c r="R3051" i="1" a="1"/>
  <c r="R3051" i="1" s="1"/>
  <c r="R3052" i="1" a="1"/>
  <c r="R3052" i="1" s="1"/>
  <c r="R3053" i="1" a="1"/>
  <c r="R3053" i="1" s="1"/>
  <c r="R3054" i="1" a="1"/>
  <c r="R3054" i="1" s="1"/>
  <c r="R3055" i="1" a="1"/>
  <c r="R3055" i="1" s="1"/>
  <c r="R3056" i="1" a="1"/>
  <c r="R3056" i="1" s="1"/>
  <c r="R3057" i="1" a="1"/>
  <c r="R3057" i="1" s="1"/>
  <c r="R3058" i="1" a="1"/>
  <c r="R3058" i="1" s="1"/>
  <c r="R3059" i="1" a="1"/>
  <c r="R3059" i="1" s="1"/>
  <c r="R3060" i="1" a="1"/>
  <c r="R3060" i="1" s="1"/>
  <c r="R3061" i="1" a="1"/>
  <c r="R3061" i="1" s="1"/>
  <c r="R3062" i="1" a="1"/>
  <c r="R3062" i="1" s="1"/>
  <c r="R3063" i="1" a="1"/>
  <c r="R3063" i="1" s="1"/>
  <c r="R3064" i="1" a="1"/>
  <c r="R3064" i="1" s="1"/>
  <c r="R3065" i="1" a="1"/>
  <c r="R3065" i="1" s="1"/>
  <c r="R3066" i="1" a="1"/>
  <c r="R3066" i="1" s="1"/>
  <c r="R3067" i="1" a="1"/>
  <c r="R3067" i="1" s="1"/>
  <c r="R3068" i="1" a="1"/>
  <c r="R3068" i="1" s="1"/>
  <c r="R3069" i="1" a="1"/>
  <c r="R3069" i="1" s="1"/>
  <c r="R3070" i="1" a="1"/>
  <c r="R3070" i="1" s="1"/>
  <c r="R3071" i="1" a="1"/>
  <c r="R3071" i="1" s="1"/>
  <c r="R3072" i="1" a="1"/>
  <c r="R3072" i="1" s="1"/>
  <c r="R3073" i="1" a="1"/>
  <c r="R3073" i="1" s="1"/>
  <c r="R3074" i="1" a="1"/>
  <c r="R3074" i="1" s="1"/>
  <c r="R3075" i="1" a="1"/>
  <c r="R3075" i="1" s="1"/>
  <c r="R3076" i="1" a="1"/>
  <c r="R3076" i="1" s="1"/>
  <c r="R3077" i="1" a="1"/>
  <c r="R3077" i="1" s="1"/>
  <c r="R3078" i="1" a="1"/>
  <c r="R3078" i="1" s="1"/>
  <c r="R3079" i="1" a="1"/>
  <c r="R3079" i="1" s="1"/>
  <c r="R3080" i="1" a="1"/>
  <c r="R3080" i="1" s="1"/>
  <c r="R3081" i="1" a="1"/>
  <c r="R3081" i="1" s="1"/>
  <c r="R3082" i="1" a="1"/>
  <c r="R3082" i="1" s="1"/>
  <c r="R3083" i="1" a="1"/>
  <c r="R3083" i="1" s="1"/>
  <c r="R3084" i="1" a="1"/>
  <c r="R3084" i="1" s="1"/>
  <c r="R3085" i="1" a="1"/>
  <c r="R3085" i="1" s="1"/>
  <c r="R3086" i="1" a="1"/>
  <c r="R3086" i="1" s="1"/>
  <c r="R3087" i="1" a="1"/>
  <c r="R3087" i="1" s="1"/>
  <c r="R3088" i="1" a="1"/>
  <c r="R3088" i="1" s="1"/>
  <c r="R3089" i="1" a="1"/>
  <c r="R3089" i="1" s="1"/>
  <c r="R3090" i="1" a="1"/>
  <c r="R3090" i="1" s="1"/>
  <c r="R3091" i="1" a="1"/>
  <c r="R3091" i="1" s="1"/>
  <c r="R3092" i="1" a="1"/>
  <c r="R3092" i="1" s="1"/>
  <c r="R3093" i="1" a="1"/>
  <c r="R3093" i="1" s="1"/>
  <c r="R3094" i="1" a="1"/>
  <c r="R3094" i="1" s="1"/>
  <c r="R3095" i="1" a="1"/>
  <c r="R3095" i="1" s="1"/>
  <c r="R3096" i="1" a="1"/>
  <c r="R3096" i="1" s="1"/>
  <c r="R3097" i="1" a="1"/>
  <c r="R3097" i="1" s="1"/>
  <c r="R3098" i="1" a="1"/>
  <c r="R3098" i="1" s="1"/>
  <c r="R3099" i="1" a="1"/>
  <c r="R3099" i="1" s="1"/>
  <c r="R3100" i="1" a="1"/>
  <c r="R3100" i="1" s="1"/>
  <c r="R3101" i="1" a="1"/>
  <c r="R3101" i="1" s="1"/>
  <c r="R3102" i="1" a="1"/>
  <c r="R3102" i="1" s="1"/>
  <c r="R3103" i="1" a="1"/>
  <c r="R3103" i="1" s="1"/>
  <c r="R3104" i="1" a="1"/>
  <c r="R3104" i="1" s="1"/>
  <c r="R3105" i="1" a="1"/>
  <c r="R3105" i="1" s="1"/>
  <c r="R3106" i="1" a="1"/>
  <c r="R3106" i="1" s="1"/>
  <c r="R3107" i="1" a="1"/>
  <c r="R3107" i="1" s="1"/>
  <c r="R3108" i="1" a="1"/>
  <c r="R3108" i="1" s="1"/>
  <c r="R3109" i="1" a="1"/>
  <c r="R3109" i="1" s="1"/>
  <c r="R3110" i="1" a="1"/>
  <c r="R3110" i="1" s="1"/>
  <c r="R3111" i="1" a="1"/>
  <c r="R3111" i="1" s="1"/>
  <c r="R3112" i="1" a="1"/>
  <c r="R3112" i="1" s="1"/>
  <c r="R3113" i="1" a="1"/>
  <c r="R3113" i="1" s="1"/>
  <c r="R3114" i="1" a="1"/>
  <c r="R3114" i="1" s="1"/>
  <c r="R3115" i="1" a="1"/>
  <c r="R3115" i="1" s="1"/>
  <c r="R3116" i="1" a="1"/>
  <c r="R3116" i="1" s="1"/>
  <c r="R3117" i="1" a="1"/>
  <c r="R3117" i="1" s="1"/>
  <c r="R3118" i="1" a="1"/>
  <c r="R3118" i="1" s="1"/>
  <c r="R3119" i="1" a="1"/>
  <c r="R3119" i="1" s="1"/>
  <c r="R3120" i="1" a="1"/>
  <c r="R3120" i="1" s="1"/>
  <c r="R3121" i="1" a="1"/>
  <c r="R3121" i="1" s="1"/>
  <c r="R3122" i="1" a="1"/>
  <c r="R3122" i="1" s="1"/>
  <c r="R3123" i="1" a="1"/>
  <c r="R3123" i="1" s="1"/>
  <c r="R3124" i="1" a="1"/>
  <c r="R3124" i="1" s="1"/>
  <c r="R3125" i="1" a="1"/>
  <c r="R3125" i="1" s="1"/>
  <c r="R3126" i="1" a="1"/>
  <c r="R3126" i="1" s="1"/>
  <c r="R3127" i="1" a="1"/>
  <c r="R3127" i="1" s="1"/>
  <c r="R3128" i="1" a="1"/>
  <c r="R3128" i="1" s="1"/>
  <c r="R3129" i="1" a="1"/>
  <c r="R3129" i="1" s="1"/>
  <c r="R3130" i="1" a="1"/>
  <c r="R3130" i="1" s="1"/>
  <c r="R3131" i="1" a="1"/>
  <c r="R3131" i="1" s="1"/>
  <c r="R3132" i="1" a="1"/>
  <c r="R3132" i="1" s="1"/>
  <c r="R3133" i="1" a="1"/>
  <c r="R3133" i="1" s="1"/>
  <c r="R3134" i="1" a="1"/>
  <c r="R3134" i="1" s="1"/>
  <c r="R3135" i="1" a="1"/>
  <c r="R3135" i="1" s="1"/>
  <c r="R3136" i="1" a="1"/>
  <c r="R3136" i="1" s="1"/>
  <c r="R3137" i="1" a="1"/>
  <c r="R3137" i="1" s="1"/>
  <c r="R3138" i="1" a="1"/>
  <c r="R3138" i="1" s="1"/>
  <c r="R3139" i="1" a="1"/>
  <c r="R3139" i="1" s="1"/>
  <c r="R3140" i="1" a="1"/>
  <c r="R3140" i="1" s="1"/>
  <c r="R3141" i="1" a="1"/>
  <c r="R3141" i="1" s="1"/>
  <c r="R3142" i="1" a="1"/>
  <c r="R3142" i="1" s="1"/>
  <c r="R3143" i="1" a="1"/>
  <c r="R3143" i="1" s="1"/>
  <c r="R3144" i="1" a="1"/>
  <c r="R3144" i="1" s="1"/>
  <c r="R3145" i="1" a="1"/>
  <c r="R3145" i="1" s="1"/>
  <c r="R3146" i="1" a="1"/>
  <c r="R3146" i="1" s="1"/>
  <c r="R3147" i="1" a="1"/>
  <c r="R3147" i="1" s="1"/>
  <c r="R3148" i="1" a="1"/>
  <c r="R3148" i="1" s="1"/>
  <c r="R3149" i="1" a="1"/>
  <c r="R3149" i="1" s="1"/>
  <c r="R3150" i="1" a="1"/>
  <c r="R3150" i="1" s="1"/>
  <c r="R3151" i="1" a="1"/>
  <c r="R3151" i="1" s="1"/>
  <c r="R3152" i="1" a="1"/>
  <c r="R3152" i="1" s="1"/>
  <c r="R3153" i="1" a="1"/>
  <c r="R3153" i="1" s="1"/>
  <c r="R3154" i="1" a="1"/>
  <c r="R3154" i="1" s="1"/>
  <c r="R3155" i="1" a="1"/>
  <c r="R3155" i="1" s="1"/>
  <c r="R3156" i="1" a="1"/>
  <c r="R3156" i="1" s="1"/>
  <c r="R3157" i="1" a="1"/>
  <c r="R3157" i="1" s="1"/>
  <c r="R3158" i="1" a="1"/>
  <c r="R3158" i="1" s="1"/>
  <c r="R3159" i="1" a="1"/>
  <c r="R3159" i="1" s="1"/>
  <c r="R3160" i="1" a="1"/>
  <c r="R3160" i="1" s="1"/>
  <c r="R3161" i="1" a="1"/>
  <c r="R3161" i="1" s="1"/>
  <c r="R3162" i="1" a="1"/>
  <c r="R3162" i="1" s="1"/>
  <c r="R3163" i="1" a="1"/>
  <c r="R3163" i="1" s="1"/>
  <c r="R3164" i="1" a="1"/>
  <c r="R3164" i="1" s="1"/>
  <c r="R3165" i="1" a="1"/>
  <c r="R3165" i="1" s="1"/>
  <c r="R3166" i="1" a="1"/>
  <c r="R3166" i="1" s="1"/>
  <c r="R3167" i="1" a="1"/>
  <c r="R3167" i="1" s="1"/>
  <c r="R3168" i="1" a="1"/>
  <c r="R3168" i="1" s="1"/>
  <c r="R3169" i="1" a="1"/>
  <c r="R3169" i="1" s="1"/>
  <c r="R3170" i="1" a="1"/>
  <c r="R3170" i="1" s="1"/>
  <c r="R3171" i="1" a="1"/>
  <c r="R3171" i="1" s="1"/>
  <c r="R3172" i="1" a="1"/>
  <c r="R3172" i="1" s="1"/>
  <c r="R3173" i="1" a="1"/>
  <c r="R3173" i="1" s="1"/>
  <c r="R3174" i="1" a="1"/>
  <c r="R3174" i="1" s="1"/>
  <c r="R3175" i="1" a="1"/>
  <c r="R3175" i="1" s="1"/>
  <c r="R3176" i="1" a="1"/>
  <c r="R3176" i="1" s="1"/>
  <c r="R3177" i="1" a="1"/>
  <c r="R3177" i="1" s="1"/>
  <c r="R3178" i="1" a="1"/>
  <c r="R3178" i="1" s="1"/>
  <c r="R3179" i="1" a="1"/>
  <c r="R3179" i="1" s="1"/>
  <c r="R3180" i="1" a="1"/>
  <c r="R3180" i="1" s="1"/>
  <c r="R3181" i="1" a="1"/>
  <c r="R3181" i="1" s="1"/>
  <c r="R3182" i="1" a="1"/>
  <c r="R3182" i="1" s="1"/>
  <c r="R3183" i="1" a="1"/>
  <c r="R3183" i="1" s="1"/>
  <c r="R3184" i="1" a="1"/>
  <c r="R3184" i="1" s="1"/>
  <c r="R3185" i="1" a="1"/>
  <c r="R3185" i="1" s="1"/>
  <c r="R3186" i="1" a="1"/>
  <c r="R3186" i="1" s="1"/>
  <c r="R3187" i="1" a="1"/>
  <c r="R3187" i="1" s="1"/>
  <c r="R3188" i="1" a="1"/>
  <c r="R3188" i="1" s="1"/>
  <c r="R3189" i="1" a="1"/>
  <c r="R3189" i="1" s="1"/>
  <c r="R3190" i="1" a="1"/>
  <c r="R3190" i="1" s="1"/>
  <c r="R3191" i="1" a="1"/>
  <c r="R3191" i="1" s="1"/>
  <c r="R3192" i="1" a="1"/>
  <c r="R3192" i="1" s="1"/>
  <c r="R3193" i="1" a="1"/>
  <c r="R3193" i="1" s="1"/>
  <c r="R3194" i="1" a="1"/>
  <c r="R3194" i="1" s="1"/>
  <c r="R3195" i="1" a="1"/>
  <c r="R3195" i="1" s="1"/>
  <c r="R3196" i="1" a="1"/>
  <c r="R3196" i="1" s="1"/>
  <c r="R3197" i="1" a="1"/>
  <c r="R3197" i="1" s="1"/>
  <c r="R3198" i="1" a="1"/>
  <c r="R3198" i="1" s="1"/>
  <c r="R3199" i="1" a="1"/>
  <c r="R3199" i="1" s="1"/>
  <c r="R3200" i="1" a="1"/>
  <c r="R3200" i="1" s="1"/>
  <c r="R3201" i="1" a="1"/>
  <c r="R3201" i="1" s="1"/>
  <c r="R3202" i="1" a="1"/>
  <c r="R3202" i="1" s="1"/>
  <c r="R3203" i="1" a="1"/>
  <c r="R3203" i="1" s="1"/>
  <c r="R3204" i="1" a="1"/>
  <c r="R3204" i="1" s="1"/>
  <c r="R3205" i="1" a="1"/>
  <c r="R3205" i="1" s="1"/>
  <c r="R3206" i="1" a="1"/>
  <c r="R3206" i="1" s="1"/>
  <c r="R3207" i="1" a="1"/>
  <c r="R3207" i="1" s="1"/>
  <c r="R3208" i="1" a="1"/>
  <c r="R3208" i="1" s="1"/>
  <c r="R3209" i="1" a="1"/>
  <c r="R3209" i="1" s="1"/>
  <c r="R3210" i="1" a="1"/>
  <c r="R3210" i="1" s="1"/>
  <c r="R3211" i="1" a="1"/>
  <c r="R3211" i="1" s="1"/>
  <c r="R3212" i="1" a="1"/>
  <c r="R3212" i="1" s="1"/>
  <c r="R3213" i="1" a="1"/>
  <c r="R3213" i="1" s="1"/>
  <c r="R3214" i="1" a="1"/>
  <c r="R3214" i="1" s="1"/>
  <c r="R3215" i="1" a="1"/>
  <c r="R3215" i="1" s="1"/>
  <c r="R3216" i="1" a="1"/>
  <c r="R3216" i="1" s="1"/>
  <c r="R3217" i="1" a="1"/>
  <c r="R3217" i="1" s="1"/>
  <c r="R3218" i="1" a="1"/>
  <c r="R3218" i="1" s="1"/>
  <c r="R3219" i="1" a="1"/>
  <c r="R3219" i="1" s="1"/>
  <c r="R3220" i="1" a="1"/>
  <c r="R3220" i="1" s="1"/>
  <c r="R3221" i="1" a="1"/>
  <c r="R3221" i="1" s="1"/>
  <c r="R3222" i="1" a="1"/>
  <c r="R3222" i="1" s="1"/>
  <c r="R3223" i="1" a="1"/>
  <c r="R3223" i="1" s="1"/>
  <c r="R3224" i="1" a="1"/>
  <c r="R3224" i="1" s="1"/>
  <c r="R3225" i="1" a="1"/>
  <c r="R3225" i="1" s="1"/>
  <c r="R3226" i="1" a="1"/>
  <c r="R3226" i="1" s="1"/>
  <c r="R3227" i="1" a="1"/>
  <c r="R3227" i="1" s="1"/>
  <c r="R3228" i="1" a="1"/>
  <c r="R3228" i="1" s="1"/>
  <c r="R3229" i="1" a="1"/>
  <c r="R3229" i="1" s="1"/>
  <c r="R3230" i="1" a="1"/>
  <c r="R3230" i="1" s="1"/>
  <c r="R3231" i="1" a="1"/>
  <c r="R3231" i="1" s="1"/>
  <c r="R3232" i="1" a="1"/>
  <c r="R3232" i="1" s="1"/>
  <c r="R3233" i="1" a="1"/>
  <c r="R3233" i="1" s="1"/>
  <c r="R3234" i="1" a="1"/>
  <c r="R3234" i="1" s="1"/>
  <c r="R3235" i="1" a="1"/>
  <c r="R3235" i="1" s="1"/>
  <c r="R3236" i="1" a="1"/>
  <c r="R3236" i="1" s="1"/>
  <c r="R3237" i="1" a="1"/>
  <c r="R3237" i="1" s="1"/>
  <c r="R3238" i="1" a="1"/>
  <c r="R3238" i="1" s="1"/>
  <c r="R3239" i="1" a="1"/>
  <c r="R3239" i="1" s="1"/>
  <c r="R3240" i="1" a="1"/>
  <c r="R3240" i="1" s="1"/>
  <c r="R3241" i="1" a="1"/>
  <c r="R3241" i="1" s="1"/>
  <c r="R3242" i="1" a="1"/>
  <c r="R3242" i="1" s="1"/>
  <c r="R3243" i="1" a="1"/>
  <c r="R3243" i="1" s="1"/>
  <c r="R3244" i="1" a="1"/>
  <c r="R3244" i="1" s="1"/>
  <c r="R3245" i="1" a="1"/>
  <c r="R3245" i="1" s="1"/>
  <c r="R3246" i="1" a="1"/>
  <c r="R3246" i="1" s="1"/>
  <c r="R3247" i="1" a="1"/>
  <c r="R3247" i="1" s="1"/>
  <c r="R3248" i="1" a="1"/>
  <c r="R3248" i="1" s="1"/>
  <c r="R3249" i="1" a="1"/>
  <c r="R3249" i="1" s="1"/>
  <c r="R3250" i="1" a="1"/>
  <c r="R3250" i="1" s="1"/>
  <c r="R3251" i="1" a="1"/>
  <c r="R3251" i="1" s="1"/>
  <c r="R3252" i="1" a="1"/>
  <c r="R3252" i="1" s="1"/>
  <c r="R3253" i="1" a="1"/>
  <c r="R3253" i="1" s="1"/>
  <c r="R3254" i="1" a="1"/>
  <c r="R3254" i="1" s="1"/>
  <c r="R3255" i="1" a="1"/>
  <c r="R3255" i="1" s="1"/>
  <c r="R3256" i="1" a="1"/>
  <c r="R3256" i="1" s="1"/>
  <c r="R3257" i="1" a="1"/>
  <c r="R3257" i="1" s="1"/>
  <c r="R3258" i="1" a="1"/>
  <c r="R3258" i="1" s="1"/>
  <c r="R3259" i="1" a="1"/>
  <c r="R3259" i="1" s="1"/>
  <c r="R3260" i="1" a="1"/>
  <c r="R3260" i="1" s="1"/>
  <c r="R3261" i="1" a="1"/>
  <c r="R3261" i="1" s="1"/>
  <c r="R3262" i="1" a="1"/>
  <c r="R3262" i="1" s="1"/>
  <c r="R3263" i="1" a="1"/>
  <c r="R3263" i="1" s="1"/>
  <c r="R3264" i="1" a="1"/>
  <c r="R3264" i="1" s="1"/>
  <c r="R3265" i="1" a="1"/>
  <c r="R3265" i="1" s="1"/>
  <c r="R3266" i="1" a="1"/>
  <c r="R3266" i="1" s="1"/>
  <c r="R3267" i="1" a="1"/>
  <c r="R3267" i="1" s="1"/>
  <c r="R3268" i="1" a="1"/>
  <c r="R3268" i="1" s="1"/>
  <c r="R3269" i="1" a="1"/>
  <c r="R3269" i="1" s="1"/>
  <c r="R3270" i="1" a="1"/>
  <c r="R3270" i="1" s="1"/>
  <c r="R3271" i="1" a="1"/>
  <c r="R3271" i="1" s="1"/>
  <c r="R3272" i="1" a="1"/>
  <c r="R3272" i="1" s="1"/>
  <c r="R3273" i="1" a="1"/>
  <c r="R3273" i="1" s="1"/>
  <c r="R3274" i="1" a="1"/>
  <c r="R3274" i="1" s="1"/>
  <c r="R3275" i="1" a="1"/>
  <c r="R3275" i="1" s="1"/>
  <c r="R3276" i="1" a="1"/>
  <c r="R3276" i="1" s="1"/>
  <c r="R3277" i="1" a="1"/>
  <c r="R3277" i="1" s="1"/>
  <c r="R3278" i="1" a="1"/>
  <c r="R3278" i="1" s="1"/>
  <c r="R3279" i="1" a="1"/>
  <c r="R3279" i="1" s="1"/>
  <c r="R3280" i="1" a="1"/>
  <c r="R3280" i="1" s="1"/>
  <c r="R3281" i="1" a="1"/>
  <c r="R3281" i="1" s="1"/>
  <c r="R3282" i="1" a="1"/>
  <c r="R3282" i="1" s="1"/>
  <c r="R3283" i="1" a="1"/>
  <c r="R3283" i="1" s="1"/>
  <c r="R3284" i="1" a="1"/>
  <c r="R3284" i="1" s="1"/>
  <c r="R3285" i="1" a="1"/>
  <c r="R3285" i="1" s="1"/>
  <c r="R3286" i="1" a="1"/>
  <c r="R3286" i="1" s="1"/>
  <c r="R3287" i="1" a="1"/>
  <c r="R3287" i="1" s="1"/>
  <c r="R3288" i="1" a="1"/>
  <c r="R3288" i="1" s="1"/>
  <c r="R3289" i="1" a="1"/>
  <c r="R3289" i="1" s="1"/>
  <c r="R3290" i="1" a="1"/>
  <c r="R3290" i="1" s="1"/>
  <c r="R3291" i="1" a="1"/>
  <c r="R3291" i="1" s="1"/>
  <c r="R3292" i="1" a="1"/>
  <c r="R3292" i="1" s="1"/>
  <c r="R3293" i="1" a="1"/>
  <c r="R3293" i="1" s="1"/>
  <c r="R3294" i="1" a="1"/>
  <c r="R3294" i="1" s="1"/>
  <c r="R3295" i="1" a="1"/>
  <c r="R3295" i="1" s="1"/>
  <c r="R3296" i="1" a="1"/>
  <c r="R3296" i="1" s="1"/>
  <c r="R3297" i="1" a="1"/>
  <c r="R3297" i="1" s="1"/>
  <c r="R3298" i="1" a="1"/>
  <c r="R3298" i="1" s="1"/>
  <c r="R3299" i="1" a="1"/>
  <c r="R3299" i="1" s="1"/>
  <c r="R3300" i="1" a="1"/>
  <c r="R3300" i="1" s="1"/>
  <c r="R3301" i="1" a="1"/>
  <c r="R3301" i="1" s="1"/>
  <c r="R3302" i="1" a="1"/>
  <c r="R3302" i="1" s="1"/>
  <c r="R3303" i="1" a="1"/>
  <c r="R3303" i="1" s="1"/>
  <c r="R3304" i="1" a="1"/>
  <c r="R3304" i="1" s="1"/>
  <c r="R3305" i="1" a="1"/>
  <c r="R3305" i="1" s="1"/>
  <c r="R3306" i="1" a="1"/>
  <c r="R3306" i="1" s="1"/>
  <c r="R3307" i="1" a="1"/>
  <c r="R3307" i="1" s="1"/>
  <c r="R3308" i="1" a="1"/>
  <c r="R3308" i="1" s="1"/>
  <c r="R3309" i="1" a="1"/>
  <c r="R3309" i="1" s="1"/>
  <c r="R3310" i="1" a="1"/>
  <c r="R3310" i="1" s="1"/>
  <c r="R3311" i="1" a="1"/>
  <c r="R3311" i="1" s="1"/>
  <c r="R3312" i="1" a="1"/>
  <c r="R3312" i="1" s="1"/>
  <c r="R3313" i="1" a="1"/>
  <c r="R3313" i="1" s="1"/>
  <c r="R3314" i="1" a="1"/>
  <c r="R3314" i="1" s="1"/>
  <c r="R3315" i="1" a="1"/>
  <c r="R3315" i="1" s="1"/>
  <c r="R3316" i="1" a="1"/>
  <c r="R3316" i="1" s="1"/>
  <c r="R3317" i="1" a="1"/>
  <c r="R3317" i="1" s="1"/>
  <c r="R3318" i="1" a="1"/>
  <c r="R3318" i="1" s="1"/>
  <c r="R3319" i="1" a="1"/>
  <c r="R3319" i="1" s="1"/>
  <c r="R3320" i="1" a="1"/>
  <c r="R3320" i="1" s="1"/>
  <c r="R3321" i="1" a="1"/>
  <c r="R3321" i="1" s="1"/>
  <c r="R3322" i="1" a="1"/>
  <c r="R3322" i="1" s="1"/>
  <c r="R3323" i="1" a="1"/>
  <c r="R3323" i="1" s="1"/>
  <c r="R3324" i="1" a="1"/>
  <c r="R3324" i="1" s="1"/>
  <c r="R3325" i="1" a="1"/>
  <c r="R3325" i="1" s="1"/>
  <c r="R3326" i="1" a="1"/>
  <c r="R3326" i="1" s="1"/>
  <c r="R3327" i="1" a="1"/>
  <c r="R3327" i="1" s="1"/>
  <c r="R3328" i="1" a="1"/>
  <c r="R3328" i="1" s="1"/>
  <c r="R3329" i="1" a="1"/>
  <c r="R3329" i="1" s="1"/>
  <c r="R3330" i="1" a="1"/>
  <c r="R3330" i="1" s="1"/>
  <c r="R3331" i="1" a="1"/>
  <c r="R3331" i="1" s="1"/>
  <c r="R3332" i="1" a="1"/>
  <c r="R3332" i="1" s="1"/>
  <c r="R3333" i="1" a="1"/>
  <c r="R3333" i="1" s="1"/>
  <c r="R3334" i="1" a="1"/>
  <c r="R3334" i="1" s="1"/>
  <c r="R3335" i="1" a="1"/>
  <c r="R3335" i="1" s="1"/>
  <c r="R3336" i="1" a="1"/>
  <c r="R3336" i="1" s="1"/>
  <c r="R3337" i="1" a="1"/>
  <c r="R3337" i="1" s="1"/>
  <c r="R3338" i="1" a="1"/>
  <c r="R3338" i="1" s="1"/>
  <c r="R3339" i="1" a="1"/>
  <c r="R3339" i="1" s="1"/>
  <c r="R3340" i="1" a="1"/>
  <c r="R3340" i="1" s="1"/>
  <c r="R3341" i="1" a="1"/>
  <c r="R3341" i="1" s="1"/>
  <c r="R3342" i="1" a="1"/>
  <c r="R3342" i="1" s="1"/>
  <c r="R3343" i="1" a="1"/>
  <c r="R3343" i="1" s="1"/>
  <c r="R3344" i="1" a="1"/>
  <c r="R3344" i="1" s="1"/>
  <c r="R3345" i="1" a="1"/>
  <c r="R3345" i="1" s="1"/>
  <c r="R3346" i="1" a="1"/>
  <c r="R3346" i="1" s="1"/>
  <c r="R3347" i="1" a="1"/>
  <c r="R3347" i="1" s="1"/>
  <c r="R3348" i="1" a="1"/>
  <c r="R3348" i="1" s="1"/>
  <c r="R3349" i="1" a="1"/>
  <c r="R3349" i="1" s="1"/>
  <c r="R3350" i="1" a="1"/>
  <c r="R3350" i="1" s="1"/>
  <c r="R3351" i="1" a="1"/>
  <c r="R3351" i="1" s="1"/>
  <c r="R3352" i="1" a="1"/>
  <c r="R3352" i="1" s="1"/>
  <c r="R3353" i="1" a="1"/>
  <c r="R3353" i="1" s="1"/>
  <c r="R3354" i="1" a="1"/>
  <c r="R3354" i="1" s="1"/>
  <c r="R3355" i="1" a="1"/>
  <c r="R3355" i="1" s="1"/>
  <c r="R3356" i="1" a="1"/>
  <c r="R3356" i="1" s="1"/>
  <c r="R3357" i="1" a="1"/>
  <c r="R3357" i="1" s="1"/>
  <c r="R3358" i="1" a="1"/>
  <c r="R3358" i="1" s="1"/>
  <c r="R3359" i="1" a="1"/>
  <c r="R3359" i="1" s="1"/>
  <c r="R3360" i="1" a="1"/>
  <c r="R3360" i="1" s="1"/>
  <c r="R3361" i="1" a="1"/>
  <c r="R3361" i="1" s="1"/>
  <c r="R3362" i="1" a="1"/>
  <c r="R3362" i="1" s="1"/>
  <c r="R3363" i="1" a="1"/>
  <c r="R3363" i="1" s="1"/>
  <c r="R3364" i="1" a="1"/>
  <c r="R3364" i="1" s="1"/>
  <c r="R3365" i="1" a="1"/>
  <c r="R3365" i="1" s="1"/>
  <c r="R3366" i="1" a="1"/>
  <c r="R3366" i="1" s="1"/>
  <c r="R3367" i="1" a="1"/>
  <c r="R3367" i="1" s="1"/>
  <c r="R3368" i="1" a="1"/>
  <c r="R3368" i="1" s="1"/>
  <c r="R3369" i="1" a="1"/>
  <c r="R3369" i="1" s="1"/>
  <c r="R3370" i="1" a="1"/>
  <c r="R3370" i="1" s="1"/>
  <c r="R3371" i="1" a="1"/>
  <c r="R3371" i="1" s="1"/>
  <c r="R3372" i="1" a="1"/>
  <c r="R3372" i="1" s="1"/>
  <c r="R3373" i="1" a="1"/>
  <c r="R3373" i="1" s="1"/>
  <c r="R3374" i="1" a="1"/>
  <c r="R3374" i="1" s="1"/>
  <c r="R3375" i="1" a="1"/>
  <c r="R3375" i="1" s="1"/>
  <c r="R3376" i="1" a="1"/>
  <c r="R3376" i="1" s="1"/>
  <c r="R3377" i="1" a="1"/>
  <c r="R3377" i="1" s="1"/>
  <c r="R3378" i="1" a="1"/>
  <c r="R3378" i="1" s="1"/>
  <c r="R3379" i="1" a="1"/>
  <c r="R3379" i="1" s="1"/>
  <c r="R3380" i="1" a="1"/>
  <c r="R3380" i="1" s="1"/>
  <c r="R3381" i="1" a="1"/>
  <c r="R3381" i="1" s="1"/>
  <c r="R3382" i="1" a="1"/>
  <c r="R3382" i="1" s="1"/>
  <c r="R3383" i="1" a="1"/>
  <c r="R3383" i="1" s="1"/>
  <c r="R3384" i="1" a="1"/>
  <c r="R3384" i="1" s="1"/>
  <c r="R3385" i="1" a="1"/>
  <c r="R3385" i="1" s="1"/>
  <c r="R3386" i="1" a="1"/>
  <c r="R3386" i="1" s="1"/>
  <c r="R3387" i="1" a="1"/>
  <c r="R3387" i="1" s="1"/>
  <c r="R3388" i="1" a="1"/>
  <c r="R3388" i="1" s="1"/>
  <c r="R3389" i="1" a="1"/>
  <c r="R3389" i="1" s="1"/>
  <c r="R3390" i="1" a="1"/>
  <c r="R3390" i="1" s="1"/>
  <c r="R3391" i="1" a="1"/>
  <c r="R3391" i="1" s="1"/>
  <c r="R3392" i="1" a="1"/>
  <c r="R3392" i="1" s="1"/>
  <c r="R3393" i="1" a="1"/>
  <c r="R3393" i="1" s="1"/>
  <c r="R3394" i="1" a="1"/>
  <c r="R3394" i="1" s="1"/>
  <c r="R3395" i="1" a="1"/>
  <c r="R3395" i="1" s="1"/>
  <c r="R3396" i="1" a="1"/>
  <c r="R3396" i="1" s="1"/>
  <c r="R3397" i="1" a="1"/>
  <c r="R3397" i="1" s="1"/>
  <c r="R3398" i="1" a="1"/>
  <c r="R3398" i="1" s="1"/>
  <c r="R3399" i="1" a="1"/>
  <c r="R3399" i="1" s="1"/>
  <c r="R3400" i="1" a="1"/>
  <c r="R3400" i="1" s="1"/>
  <c r="R3401" i="1" a="1"/>
  <c r="R3401" i="1" s="1"/>
  <c r="R3402" i="1" a="1"/>
  <c r="R3402" i="1" s="1"/>
  <c r="R3403" i="1" a="1"/>
  <c r="R3403" i="1" s="1"/>
  <c r="R3404" i="1" a="1"/>
  <c r="R3404" i="1" s="1"/>
  <c r="R3405" i="1" a="1"/>
  <c r="R3405" i="1" s="1"/>
  <c r="R3406" i="1" a="1"/>
  <c r="R3406" i="1" s="1"/>
  <c r="R3407" i="1" a="1"/>
  <c r="R3407" i="1" s="1"/>
  <c r="R3408" i="1" a="1"/>
  <c r="R3408" i="1" s="1"/>
  <c r="R3409" i="1" a="1"/>
  <c r="R3409" i="1" s="1"/>
  <c r="R3410" i="1" a="1"/>
  <c r="R3410" i="1" s="1"/>
  <c r="R3411" i="1" a="1"/>
  <c r="R3411" i="1" s="1"/>
  <c r="R3412" i="1" a="1"/>
  <c r="R3412" i="1" s="1"/>
  <c r="R3413" i="1" a="1"/>
  <c r="R3413" i="1" s="1"/>
  <c r="R3414" i="1" a="1"/>
  <c r="R3414" i="1" s="1"/>
  <c r="R3415" i="1" a="1"/>
  <c r="R3415" i="1" s="1"/>
  <c r="R3416" i="1" a="1"/>
  <c r="R3416" i="1" s="1"/>
  <c r="R3417" i="1" a="1"/>
  <c r="R3417" i="1" s="1"/>
  <c r="R3418" i="1" a="1"/>
  <c r="R3418" i="1" s="1"/>
  <c r="R3419" i="1" a="1"/>
  <c r="R3419" i="1" s="1"/>
  <c r="R3420" i="1" a="1"/>
  <c r="R3420" i="1" s="1"/>
  <c r="R3421" i="1" a="1"/>
  <c r="R3421" i="1" s="1"/>
  <c r="R3422" i="1" a="1"/>
  <c r="R3422" i="1" s="1"/>
  <c r="R3423" i="1" a="1"/>
  <c r="R3423" i="1" s="1"/>
  <c r="R3424" i="1" a="1"/>
  <c r="R3424" i="1" s="1"/>
  <c r="R3425" i="1" a="1"/>
  <c r="R3425" i="1" s="1"/>
  <c r="R3426" i="1" a="1"/>
  <c r="R3426" i="1" s="1"/>
  <c r="R3427" i="1" a="1"/>
  <c r="R3427" i="1" s="1"/>
  <c r="R3428" i="1" a="1"/>
  <c r="R3428" i="1" s="1"/>
  <c r="R3429" i="1" a="1"/>
  <c r="R3429" i="1" s="1"/>
  <c r="R3430" i="1" a="1"/>
  <c r="R3430" i="1" s="1"/>
  <c r="R3431" i="1" a="1"/>
  <c r="R3431" i="1" s="1"/>
  <c r="R3432" i="1" a="1"/>
  <c r="R3432" i="1" s="1"/>
  <c r="R3433" i="1" a="1"/>
  <c r="R3433" i="1" s="1"/>
  <c r="R3434" i="1" a="1"/>
  <c r="R3434" i="1" s="1"/>
  <c r="R3435" i="1" a="1"/>
  <c r="R3435" i="1" s="1"/>
  <c r="R3436" i="1" a="1"/>
  <c r="R3436" i="1" s="1"/>
  <c r="R3437" i="1" a="1"/>
  <c r="R3437" i="1" s="1"/>
  <c r="R3438" i="1" a="1"/>
  <c r="R3438" i="1" s="1"/>
  <c r="R3439" i="1" a="1"/>
  <c r="R3439" i="1" s="1"/>
  <c r="R3440" i="1" a="1"/>
  <c r="R3440" i="1" s="1"/>
  <c r="R3441" i="1" a="1"/>
  <c r="R3441" i="1" s="1"/>
  <c r="R3442" i="1" a="1"/>
  <c r="R3442" i="1" s="1"/>
  <c r="R3443" i="1" a="1"/>
  <c r="R3443" i="1" s="1"/>
  <c r="R3444" i="1" a="1"/>
  <c r="R3444" i="1" s="1"/>
  <c r="R3445" i="1" a="1"/>
  <c r="R3445" i="1" s="1"/>
  <c r="R3446" i="1" a="1"/>
  <c r="R3446" i="1" s="1"/>
  <c r="R3447" i="1" a="1"/>
  <c r="R3447" i="1" s="1"/>
  <c r="R3448" i="1" a="1"/>
  <c r="R3448" i="1" s="1"/>
  <c r="R3449" i="1" a="1"/>
  <c r="R3449" i="1" s="1"/>
  <c r="R3450" i="1" a="1"/>
  <c r="R3450" i="1" s="1"/>
  <c r="R3451" i="1" a="1"/>
  <c r="R3451" i="1" s="1"/>
  <c r="R3452" i="1" a="1"/>
  <c r="R3452" i="1" s="1"/>
  <c r="R3453" i="1" a="1"/>
  <c r="R3453" i="1" s="1"/>
  <c r="R3454" i="1" a="1"/>
  <c r="R3454" i="1" s="1"/>
  <c r="R3455" i="1" a="1"/>
  <c r="R3455" i="1" s="1"/>
  <c r="R3456" i="1" a="1"/>
  <c r="R3456" i="1" s="1"/>
  <c r="R3457" i="1" a="1"/>
  <c r="R3457" i="1" s="1"/>
  <c r="R3458" i="1" a="1"/>
  <c r="R3458" i="1" s="1"/>
  <c r="R3459" i="1" a="1"/>
  <c r="R3459" i="1" s="1"/>
  <c r="R3460" i="1" a="1"/>
  <c r="R3460" i="1" s="1"/>
  <c r="R3461" i="1" a="1"/>
  <c r="R3461" i="1" s="1"/>
  <c r="R3462" i="1" a="1"/>
  <c r="R3462" i="1" s="1"/>
  <c r="R3463" i="1" a="1"/>
  <c r="R3463" i="1" s="1"/>
  <c r="R3464" i="1" a="1"/>
  <c r="R3464" i="1" s="1"/>
  <c r="R3465" i="1" a="1"/>
  <c r="R3465" i="1" s="1"/>
  <c r="R3466" i="1" a="1"/>
  <c r="R3466" i="1" s="1"/>
  <c r="R3467" i="1" a="1"/>
  <c r="R3467" i="1" s="1"/>
  <c r="R3468" i="1" a="1"/>
  <c r="R3468" i="1" s="1"/>
  <c r="R3469" i="1" a="1"/>
  <c r="R3469" i="1" s="1"/>
  <c r="R3470" i="1" a="1"/>
  <c r="R3470" i="1" s="1"/>
  <c r="R3471" i="1" a="1"/>
  <c r="R3471" i="1" s="1"/>
  <c r="R3472" i="1" a="1"/>
  <c r="R3472" i="1" s="1"/>
  <c r="R3473" i="1" a="1"/>
  <c r="R3473" i="1" s="1"/>
  <c r="R3474" i="1" a="1"/>
  <c r="R3474" i="1" s="1"/>
  <c r="R3475" i="1" a="1"/>
  <c r="R3475" i="1" s="1"/>
  <c r="R3476" i="1" a="1"/>
  <c r="R3476" i="1" s="1"/>
  <c r="R3477" i="1" a="1"/>
  <c r="R3477" i="1" s="1"/>
  <c r="R3478" i="1" a="1"/>
  <c r="R3478" i="1" s="1"/>
  <c r="R3479" i="1" a="1"/>
  <c r="R3479" i="1" s="1"/>
  <c r="R3480" i="1" a="1"/>
  <c r="R3480" i="1" s="1"/>
  <c r="R3481" i="1" a="1"/>
  <c r="R3481" i="1" s="1"/>
  <c r="R3482" i="1" a="1"/>
  <c r="R3482" i="1" s="1"/>
  <c r="R3483" i="1" a="1"/>
  <c r="R3483" i="1" s="1"/>
  <c r="R3484" i="1" a="1"/>
  <c r="R3484" i="1" s="1"/>
  <c r="R3485" i="1" a="1"/>
  <c r="R3485" i="1" s="1"/>
  <c r="R3486" i="1" a="1"/>
  <c r="R3486" i="1" s="1"/>
  <c r="R3487" i="1" a="1"/>
  <c r="R3487" i="1" s="1"/>
  <c r="R3488" i="1" a="1"/>
  <c r="R3488" i="1" s="1"/>
  <c r="R3489" i="1" a="1"/>
  <c r="R3489" i="1" s="1"/>
  <c r="R3490" i="1" a="1"/>
  <c r="R3490" i="1" s="1"/>
  <c r="R3491" i="1" a="1"/>
  <c r="R3491" i="1" s="1"/>
  <c r="R3492" i="1" a="1"/>
  <c r="R3492" i="1" s="1"/>
  <c r="R3493" i="1" a="1"/>
  <c r="R3493" i="1" s="1"/>
  <c r="R3494" i="1" a="1"/>
  <c r="R3494" i="1" s="1"/>
  <c r="R3495" i="1" a="1"/>
  <c r="R3495" i="1" s="1"/>
  <c r="R3496" i="1" a="1"/>
  <c r="R3496" i="1" s="1"/>
  <c r="R3497" i="1" a="1"/>
  <c r="R3497" i="1" s="1"/>
  <c r="R3498" i="1" a="1"/>
  <c r="R3498" i="1" s="1"/>
  <c r="R3499" i="1" a="1"/>
  <c r="R3499" i="1" s="1"/>
  <c r="R3500" i="1" a="1"/>
  <c r="R3500" i="1" s="1"/>
  <c r="R3501" i="1" a="1"/>
  <c r="R3501" i="1" s="1"/>
  <c r="R3502" i="1" a="1"/>
  <c r="R3502" i="1" s="1"/>
  <c r="R3503" i="1" a="1"/>
  <c r="R3503" i="1" s="1"/>
  <c r="R3504" i="1" a="1"/>
  <c r="R3504" i="1" s="1"/>
  <c r="R3505" i="1" a="1"/>
  <c r="R3505" i="1" s="1"/>
  <c r="R3506" i="1" a="1"/>
  <c r="R3506" i="1" s="1"/>
  <c r="R3507" i="1" a="1"/>
  <c r="R3507" i="1" s="1"/>
  <c r="R3508" i="1" a="1"/>
  <c r="R3508" i="1" s="1"/>
  <c r="R3509" i="1" a="1"/>
  <c r="R3509" i="1" s="1"/>
  <c r="R3510" i="1" a="1"/>
  <c r="R3510" i="1" s="1"/>
  <c r="R3511" i="1" a="1"/>
  <c r="R3511" i="1" s="1"/>
  <c r="R3512" i="1" a="1"/>
  <c r="R3512" i="1" s="1"/>
  <c r="R3513" i="1" a="1"/>
  <c r="R3513" i="1" s="1"/>
  <c r="R3514" i="1" a="1"/>
  <c r="R3514" i="1" s="1"/>
  <c r="R3515" i="1" a="1"/>
  <c r="R3515" i="1" s="1"/>
  <c r="R3516" i="1" a="1"/>
  <c r="R3516" i="1" s="1"/>
  <c r="R3517" i="1" a="1"/>
  <c r="R3517" i="1" s="1"/>
  <c r="R3518" i="1" a="1"/>
  <c r="R3518" i="1" s="1"/>
  <c r="R3519" i="1" a="1"/>
  <c r="R3519" i="1" s="1"/>
  <c r="R3520" i="1" a="1"/>
  <c r="R3520" i="1" s="1"/>
  <c r="R3521" i="1" a="1"/>
  <c r="R3521" i="1" s="1"/>
  <c r="R3522" i="1" a="1"/>
  <c r="R3522" i="1" s="1"/>
  <c r="R3523" i="1" a="1"/>
  <c r="R3523" i="1" s="1"/>
  <c r="R3524" i="1" a="1"/>
  <c r="R3524" i="1" s="1"/>
  <c r="R3525" i="1" a="1"/>
  <c r="R3525" i="1" s="1"/>
  <c r="R3526" i="1" a="1"/>
  <c r="R3526" i="1" s="1"/>
  <c r="R3527" i="1" a="1"/>
  <c r="R3527" i="1" s="1"/>
  <c r="R3528" i="1" a="1"/>
  <c r="R3528" i="1" s="1"/>
  <c r="R3529" i="1" a="1"/>
  <c r="R3529" i="1" s="1"/>
  <c r="R3530" i="1" a="1"/>
  <c r="R3530" i="1" s="1"/>
  <c r="R3531" i="1" a="1"/>
  <c r="R3531" i="1" s="1"/>
  <c r="R3532" i="1" a="1"/>
  <c r="R3532" i="1" s="1"/>
  <c r="R3533" i="1" a="1"/>
  <c r="R3533" i="1" s="1"/>
  <c r="R3534" i="1" a="1"/>
  <c r="R3534" i="1" s="1"/>
  <c r="R3535" i="1" a="1"/>
  <c r="R3535" i="1" s="1"/>
  <c r="R3536" i="1" a="1"/>
  <c r="R3536" i="1" s="1"/>
  <c r="R3537" i="1" a="1"/>
  <c r="R3537" i="1" s="1"/>
  <c r="R3538" i="1" a="1"/>
  <c r="R3538" i="1" s="1"/>
  <c r="R3539" i="1" a="1"/>
  <c r="R3539" i="1" s="1"/>
  <c r="R3540" i="1" a="1"/>
  <c r="R3540" i="1" s="1"/>
  <c r="R3541" i="1" a="1"/>
  <c r="R3541" i="1" s="1"/>
  <c r="R3542" i="1" a="1"/>
  <c r="R3542" i="1" s="1"/>
  <c r="R3543" i="1" a="1"/>
  <c r="R3543" i="1" s="1"/>
  <c r="R3544" i="1" a="1"/>
  <c r="R3544" i="1" s="1"/>
  <c r="R3545" i="1" a="1"/>
  <c r="R3545" i="1" s="1"/>
  <c r="R3546" i="1" a="1"/>
  <c r="R3546" i="1" s="1"/>
  <c r="R3547" i="1" a="1"/>
  <c r="R3547" i="1" s="1"/>
  <c r="R3548" i="1" a="1"/>
  <c r="R3548" i="1" s="1"/>
  <c r="R3549" i="1" a="1"/>
  <c r="R3549" i="1" s="1"/>
  <c r="R3550" i="1" a="1"/>
  <c r="R3550" i="1" s="1"/>
  <c r="R3551" i="1" a="1"/>
  <c r="R3551" i="1" s="1"/>
  <c r="R3552" i="1" a="1"/>
  <c r="R3552" i="1" s="1"/>
  <c r="R3553" i="1" a="1"/>
  <c r="R3553" i="1" s="1"/>
  <c r="R3554" i="1" a="1"/>
  <c r="R3554" i="1" s="1"/>
  <c r="R3555" i="1" a="1"/>
  <c r="R3555" i="1" s="1"/>
  <c r="R3556" i="1" a="1"/>
  <c r="R3556" i="1" s="1"/>
  <c r="R3557" i="1" a="1"/>
  <c r="R3557" i="1" s="1"/>
  <c r="R3558" i="1" a="1"/>
  <c r="R3558" i="1" s="1"/>
  <c r="R3559" i="1" a="1"/>
  <c r="R3559" i="1" s="1"/>
  <c r="R3560" i="1" a="1"/>
  <c r="R3560" i="1" s="1"/>
  <c r="R3561" i="1" a="1"/>
  <c r="R3561" i="1" s="1"/>
  <c r="R3562" i="1" a="1"/>
  <c r="R3562" i="1" s="1"/>
  <c r="R3563" i="1" a="1"/>
  <c r="R3563" i="1" s="1"/>
  <c r="R3564" i="1" a="1"/>
  <c r="R3564" i="1" s="1"/>
  <c r="R3565" i="1" a="1"/>
  <c r="R3565" i="1" s="1"/>
  <c r="R3566" i="1" a="1"/>
  <c r="R3566" i="1" s="1"/>
  <c r="R3567" i="1" a="1"/>
  <c r="R3567" i="1" s="1"/>
  <c r="R3568" i="1" a="1"/>
  <c r="R3568" i="1" s="1"/>
  <c r="R3569" i="1" a="1"/>
  <c r="R3569" i="1" s="1"/>
  <c r="R3570" i="1" a="1"/>
  <c r="R3570" i="1" s="1"/>
  <c r="R3571" i="1" a="1"/>
  <c r="R3571" i="1" s="1"/>
  <c r="R3572" i="1" a="1"/>
  <c r="R3572" i="1" s="1"/>
  <c r="R3573" i="1" a="1"/>
  <c r="R3573" i="1" s="1"/>
  <c r="R3574" i="1" a="1"/>
  <c r="R3574" i="1" s="1"/>
  <c r="R3575" i="1" a="1"/>
  <c r="R3575" i="1" s="1"/>
  <c r="R3576" i="1" a="1"/>
  <c r="R3576" i="1" s="1"/>
  <c r="R3577" i="1" a="1"/>
  <c r="R3577" i="1" s="1"/>
  <c r="R3578" i="1" a="1"/>
  <c r="R3578" i="1" s="1"/>
  <c r="R3579" i="1" a="1"/>
  <c r="R3579" i="1" s="1"/>
  <c r="R3580" i="1" a="1"/>
  <c r="R3580" i="1" s="1"/>
  <c r="R3581" i="1" a="1"/>
  <c r="R3581" i="1" s="1"/>
  <c r="R3582" i="1" a="1"/>
  <c r="R3582" i="1" s="1"/>
  <c r="R3583" i="1" a="1"/>
  <c r="R3583" i="1" s="1"/>
  <c r="R3584" i="1" a="1"/>
  <c r="R3584" i="1" s="1"/>
  <c r="R3585" i="1" a="1"/>
  <c r="R3585" i="1" s="1"/>
  <c r="R3586" i="1" a="1"/>
  <c r="R3586" i="1" s="1"/>
  <c r="R3587" i="1" a="1"/>
  <c r="R3587" i="1" s="1"/>
  <c r="R3588" i="1" a="1"/>
  <c r="R3588" i="1" s="1"/>
  <c r="R3589" i="1" a="1"/>
  <c r="R3589" i="1" s="1"/>
  <c r="R3590" i="1" a="1"/>
  <c r="R3590" i="1" s="1"/>
  <c r="R3591" i="1" a="1"/>
  <c r="R3591" i="1" s="1"/>
  <c r="R3592" i="1" a="1"/>
  <c r="R3592" i="1" s="1"/>
  <c r="R3593" i="1" a="1"/>
  <c r="R3593" i="1" s="1"/>
  <c r="R3594" i="1" a="1"/>
  <c r="R3594" i="1" s="1"/>
  <c r="R3595" i="1" a="1"/>
  <c r="R3595" i="1" s="1"/>
  <c r="R3596" i="1" a="1"/>
  <c r="R3596" i="1" s="1"/>
  <c r="R3597" i="1" a="1"/>
  <c r="R3597" i="1" s="1"/>
  <c r="R3598" i="1" a="1"/>
  <c r="R3598" i="1" s="1"/>
  <c r="R3599" i="1" a="1"/>
  <c r="R3599" i="1" s="1"/>
  <c r="R3600" i="1" a="1"/>
  <c r="R3600" i="1" s="1"/>
  <c r="R3601" i="1" a="1"/>
  <c r="R3601" i="1" s="1"/>
  <c r="R3602" i="1" a="1"/>
  <c r="R3602" i="1" s="1"/>
  <c r="R3603" i="1" a="1"/>
  <c r="R3603" i="1" s="1"/>
  <c r="R3604" i="1" a="1"/>
  <c r="R3604" i="1" s="1"/>
  <c r="R3605" i="1" a="1"/>
  <c r="R3605" i="1" s="1"/>
  <c r="R3606" i="1" a="1"/>
  <c r="R3606" i="1" s="1"/>
  <c r="R3607" i="1" a="1"/>
  <c r="R3607" i="1" s="1"/>
  <c r="R3608" i="1" a="1"/>
  <c r="R3608" i="1" s="1"/>
  <c r="R3609" i="1" a="1"/>
  <c r="R3609" i="1" s="1"/>
  <c r="R3610" i="1" a="1"/>
  <c r="R3610" i="1" s="1"/>
  <c r="R3611" i="1" a="1"/>
  <c r="R3611" i="1" s="1"/>
  <c r="R3612" i="1" a="1"/>
  <c r="R3612" i="1" s="1"/>
  <c r="R3613" i="1" a="1"/>
  <c r="R3613" i="1" s="1"/>
  <c r="R3614" i="1" a="1"/>
  <c r="R3614" i="1" s="1"/>
  <c r="R3615" i="1" a="1"/>
  <c r="R3615" i="1" s="1"/>
  <c r="R3616" i="1" a="1"/>
  <c r="R3616" i="1" s="1"/>
  <c r="R3617" i="1" a="1"/>
  <c r="R3617" i="1" s="1"/>
  <c r="R3618" i="1" a="1"/>
  <c r="R3618" i="1" s="1"/>
  <c r="R3619" i="1" a="1"/>
  <c r="R3619" i="1" s="1"/>
  <c r="R3620" i="1" a="1"/>
  <c r="R3620" i="1" s="1"/>
  <c r="R3621" i="1" a="1"/>
  <c r="R3621" i="1" s="1"/>
  <c r="R3622" i="1" a="1"/>
  <c r="R3622" i="1" s="1"/>
  <c r="R3623" i="1" a="1"/>
  <c r="R3623" i="1" s="1"/>
  <c r="R3624" i="1" a="1"/>
  <c r="R3624" i="1" s="1"/>
  <c r="R3625" i="1" a="1"/>
  <c r="R3625" i="1" s="1"/>
  <c r="R3626" i="1" a="1"/>
  <c r="R3626" i="1" s="1"/>
  <c r="R3627" i="1" a="1"/>
  <c r="R3627" i="1" s="1"/>
  <c r="R3628" i="1" a="1"/>
  <c r="R3628" i="1" s="1"/>
  <c r="R3629" i="1" a="1"/>
  <c r="R3629" i="1" s="1"/>
  <c r="R3630" i="1" a="1"/>
  <c r="R3630" i="1" s="1"/>
  <c r="R3631" i="1" a="1"/>
  <c r="R3631" i="1" s="1"/>
  <c r="R3632" i="1" a="1"/>
  <c r="R3632" i="1" s="1"/>
  <c r="R3633" i="1" a="1"/>
  <c r="R3633" i="1" s="1"/>
  <c r="R3634" i="1" a="1"/>
  <c r="R3634" i="1" s="1"/>
  <c r="R3635" i="1" a="1"/>
  <c r="R3635" i="1" s="1"/>
  <c r="R3636" i="1" a="1"/>
  <c r="R3636" i="1" s="1"/>
  <c r="R3637" i="1" a="1"/>
  <c r="R3637" i="1" s="1"/>
  <c r="R3638" i="1" a="1"/>
  <c r="R3638" i="1" s="1"/>
  <c r="R3639" i="1" a="1"/>
  <c r="R3639" i="1" s="1"/>
  <c r="R3640" i="1" a="1"/>
  <c r="R3640" i="1" s="1"/>
  <c r="R3641" i="1" a="1"/>
  <c r="R3641" i="1" s="1"/>
  <c r="R3642" i="1" a="1"/>
  <c r="R3642" i="1" s="1"/>
  <c r="R3643" i="1" a="1"/>
  <c r="R3643" i="1" s="1"/>
  <c r="R3644" i="1" a="1"/>
  <c r="R3644" i="1" s="1"/>
  <c r="R3645" i="1" a="1"/>
  <c r="R3645" i="1" s="1"/>
  <c r="R3646" i="1" a="1"/>
  <c r="R3646" i="1" s="1"/>
  <c r="R3647" i="1" a="1"/>
  <c r="R3647" i="1" s="1"/>
  <c r="R3648" i="1" a="1"/>
  <c r="R3648" i="1" s="1"/>
  <c r="R3649" i="1" a="1"/>
  <c r="R3649" i="1" s="1"/>
  <c r="R3650" i="1" a="1"/>
  <c r="R3650" i="1" s="1"/>
  <c r="R3651" i="1" a="1"/>
  <c r="R3651" i="1" s="1"/>
  <c r="R3652" i="1" a="1"/>
  <c r="R3652" i="1" s="1"/>
  <c r="R3653" i="1" a="1"/>
  <c r="R3653" i="1" s="1"/>
  <c r="R3654" i="1" a="1"/>
  <c r="R3654" i="1" s="1"/>
  <c r="R3655" i="1" a="1"/>
  <c r="R3655" i="1" s="1"/>
  <c r="R3656" i="1" a="1"/>
  <c r="R3656" i="1" s="1"/>
  <c r="R3657" i="1" a="1"/>
  <c r="R3657" i="1" s="1"/>
  <c r="R3658" i="1" a="1"/>
  <c r="R3658" i="1" s="1"/>
  <c r="R3659" i="1" a="1"/>
  <c r="R3659" i="1" s="1"/>
  <c r="R3660" i="1" a="1"/>
  <c r="R3660" i="1" s="1"/>
  <c r="R3661" i="1" a="1"/>
  <c r="R3661" i="1" s="1"/>
  <c r="R3662" i="1" a="1"/>
  <c r="R3662" i="1" s="1"/>
  <c r="R3663" i="1" a="1"/>
  <c r="R3663" i="1" s="1"/>
  <c r="R3664" i="1" a="1"/>
  <c r="R3664" i="1" s="1"/>
  <c r="R3665" i="1" a="1"/>
  <c r="R3665" i="1" s="1"/>
  <c r="R3666" i="1" a="1"/>
  <c r="R3666" i="1" s="1"/>
  <c r="R3667" i="1" a="1"/>
  <c r="R3667" i="1" s="1"/>
  <c r="R3668" i="1" a="1"/>
  <c r="R3668" i="1" s="1"/>
  <c r="R3669" i="1" a="1"/>
  <c r="R3669" i="1" s="1"/>
  <c r="R3670" i="1" a="1"/>
  <c r="R3670" i="1" s="1"/>
  <c r="R3671" i="1" a="1"/>
  <c r="R3671" i="1" s="1"/>
  <c r="R3672" i="1" a="1"/>
  <c r="R3672" i="1" s="1"/>
  <c r="R3673" i="1" a="1"/>
  <c r="R3673" i="1" s="1"/>
  <c r="R3674" i="1" a="1"/>
  <c r="R3674" i="1" s="1"/>
  <c r="R3675" i="1" a="1"/>
  <c r="R3675" i="1" s="1"/>
  <c r="R3676" i="1" a="1"/>
  <c r="R3676" i="1" s="1"/>
  <c r="R3677" i="1" a="1"/>
  <c r="R3677" i="1" s="1"/>
  <c r="R3678" i="1" a="1"/>
  <c r="R3678" i="1" s="1"/>
  <c r="R3679" i="1" a="1"/>
  <c r="R3679" i="1" s="1"/>
  <c r="R3680" i="1" a="1"/>
  <c r="R3680" i="1" s="1"/>
  <c r="R3681" i="1" a="1"/>
  <c r="R3681" i="1" s="1"/>
  <c r="R3682" i="1" a="1"/>
  <c r="R3682" i="1" s="1"/>
  <c r="R3683" i="1" a="1"/>
  <c r="R3683" i="1" s="1"/>
  <c r="R3684" i="1" a="1"/>
  <c r="R3684" i="1" s="1"/>
  <c r="R3685" i="1" a="1"/>
  <c r="R3685" i="1" s="1"/>
  <c r="R3686" i="1" a="1"/>
  <c r="R3686" i="1" s="1"/>
  <c r="R3687" i="1" a="1"/>
  <c r="R3687" i="1" s="1"/>
  <c r="R3688" i="1" a="1"/>
  <c r="R3688" i="1" s="1"/>
  <c r="R3689" i="1" a="1"/>
  <c r="R3689" i="1" s="1"/>
  <c r="R3690" i="1" a="1"/>
  <c r="R3690" i="1" s="1"/>
  <c r="R3691" i="1" a="1"/>
  <c r="R3691" i="1" s="1"/>
  <c r="R3692" i="1" a="1"/>
  <c r="R3692" i="1" s="1"/>
  <c r="R3693" i="1" a="1"/>
  <c r="R3693" i="1" s="1"/>
  <c r="R3694" i="1" a="1"/>
  <c r="R3694" i="1" s="1"/>
  <c r="R3695" i="1" a="1"/>
  <c r="R3695" i="1" s="1"/>
  <c r="R3696" i="1" a="1"/>
  <c r="R3696" i="1" s="1"/>
  <c r="R3697" i="1" a="1"/>
  <c r="R3697" i="1" s="1"/>
  <c r="R3698" i="1" a="1"/>
  <c r="R3698" i="1" s="1"/>
  <c r="R3699" i="1" a="1"/>
  <c r="R3699" i="1" s="1"/>
  <c r="R3700" i="1" a="1"/>
  <c r="R3700" i="1" s="1"/>
  <c r="R3701" i="1" a="1"/>
  <c r="R3701" i="1" s="1"/>
  <c r="R3702" i="1" a="1"/>
  <c r="R3702" i="1" s="1"/>
  <c r="R3703" i="1" a="1"/>
  <c r="R3703" i="1" s="1"/>
  <c r="R3704" i="1" a="1"/>
  <c r="R3704" i="1" s="1"/>
  <c r="R3705" i="1" a="1"/>
  <c r="R3705" i="1" s="1"/>
  <c r="R3706" i="1" a="1"/>
  <c r="R3706" i="1" s="1"/>
  <c r="R3707" i="1" a="1"/>
  <c r="R3707" i="1" s="1"/>
  <c r="R3708" i="1" a="1"/>
  <c r="R3708" i="1" s="1"/>
  <c r="R3709" i="1" a="1"/>
  <c r="R3709" i="1" s="1"/>
  <c r="R3710" i="1" a="1"/>
  <c r="R3710" i="1" s="1"/>
  <c r="R3711" i="1" a="1"/>
  <c r="R3711" i="1" s="1"/>
  <c r="R3712" i="1" a="1"/>
  <c r="R3712" i="1" s="1"/>
  <c r="R3713" i="1" a="1"/>
  <c r="R3713" i="1" s="1"/>
  <c r="R3714" i="1" a="1"/>
  <c r="R3714" i="1" s="1"/>
  <c r="R3715" i="1" a="1"/>
  <c r="R3715" i="1" s="1"/>
  <c r="R3716" i="1" a="1"/>
  <c r="R3716" i="1" s="1"/>
  <c r="R3717" i="1" a="1"/>
  <c r="R3717" i="1" s="1"/>
  <c r="R3718" i="1" a="1"/>
  <c r="R3718" i="1" s="1"/>
  <c r="R3719" i="1" a="1"/>
  <c r="R3719" i="1" s="1"/>
  <c r="R3720" i="1" a="1"/>
  <c r="R3720" i="1" s="1"/>
  <c r="R3721" i="1" a="1"/>
  <c r="R3721" i="1" s="1"/>
  <c r="R3722" i="1" a="1"/>
  <c r="R3722" i="1" s="1"/>
  <c r="R3723" i="1" a="1"/>
  <c r="R3723" i="1" s="1"/>
  <c r="R3724" i="1" a="1"/>
  <c r="R3724" i="1" s="1"/>
  <c r="R3725" i="1" a="1"/>
  <c r="R3725" i="1" s="1"/>
  <c r="R3726" i="1" a="1"/>
  <c r="R3726" i="1" s="1"/>
  <c r="R3727" i="1" a="1"/>
  <c r="R3727" i="1" s="1"/>
  <c r="R3728" i="1" a="1"/>
  <c r="R3728" i="1" s="1"/>
  <c r="R3729" i="1" a="1"/>
  <c r="R3729" i="1" s="1"/>
  <c r="R3730" i="1" a="1"/>
  <c r="R3730" i="1" s="1"/>
  <c r="R3731" i="1" a="1"/>
  <c r="R3731" i="1" s="1"/>
  <c r="R3732" i="1" a="1"/>
  <c r="R3732" i="1" s="1"/>
  <c r="R3733" i="1" a="1"/>
  <c r="R3733" i="1" s="1"/>
  <c r="R3734" i="1" a="1"/>
  <c r="R3734" i="1" s="1"/>
  <c r="R3735" i="1" a="1"/>
  <c r="R3735" i="1" s="1"/>
  <c r="R3736" i="1" a="1"/>
  <c r="R3736" i="1" s="1"/>
  <c r="R3737" i="1" a="1"/>
  <c r="R3737" i="1" s="1"/>
  <c r="R3738" i="1" a="1"/>
  <c r="R3738" i="1" s="1"/>
  <c r="R3739" i="1" a="1"/>
  <c r="R3739" i="1" s="1"/>
  <c r="R3740" i="1" a="1"/>
  <c r="R3740" i="1" s="1"/>
  <c r="R3741" i="1" a="1"/>
  <c r="R3741" i="1" s="1"/>
  <c r="R3742" i="1" a="1"/>
  <c r="R3742" i="1" s="1"/>
  <c r="R3743" i="1" a="1"/>
  <c r="R3743" i="1" s="1"/>
  <c r="R3744" i="1" a="1"/>
  <c r="R3744" i="1" s="1"/>
  <c r="R3745" i="1" a="1"/>
  <c r="R3745" i="1" s="1"/>
  <c r="R3746" i="1" a="1"/>
  <c r="R3746" i="1" s="1"/>
  <c r="R3747" i="1" a="1"/>
  <c r="R3747" i="1" s="1"/>
  <c r="R3748" i="1" a="1"/>
  <c r="R3748" i="1" s="1"/>
  <c r="R3749" i="1" a="1"/>
  <c r="R3749" i="1" s="1"/>
  <c r="R3750" i="1" a="1"/>
  <c r="R3750" i="1" s="1"/>
  <c r="R3751" i="1" a="1"/>
  <c r="R3751" i="1" s="1"/>
  <c r="R3752" i="1" a="1"/>
  <c r="R3752" i="1" s="1"/>
  <c r="R3753" i="1" a="1"/>
  <c r="R3753" i="1" s="1"/>
  <c r="R3754" i="1" a="1"/>
  <c r="R3754" i="1" s="1"/>
  <c r="R3755" i="1" a="1"/>
  <c r="R3755" i="1" s="1"/>
  <c r="R3756" i="1" a="1"/>
  <c r="R3756" i="1" s="1"/>
  <c r="R3757" i="1" a="1"/>
  <c r="R3757" i="1" s="1"/>
  <c r="R3758" i="1" a="1"/>
  <c r="R3758" i="1" s="1"/>
  <c r="R3759" i="1" a="1"/>
  <c r="R3759" i="1" s="1"/>
  <c r="R3760" i="1" a="1"/>
  <c r="R3760" i="1" s="1"/>
  <c r="R3761" i="1" a="1"/>
  <c r="R3761" i="1" s="1"/>
  <c r="R3762" i="1" a="1"/>
  <c r="R3762" i="1" s="1"/>
  <c r="R3763" i="1" a="1"/>
  <c r="R3763" i="1" s="1"/>
  <c r="R3764" i="1" a="1"/>
  <c r="R3764" i="1" s="1"/>
  <c r="R3765" i="1" a="1"/>
  <c r="R3765" i="1" s="1"/>
  <c r="R3766" i="1" a="1"/>
  <c r="R3766" i="1" s="1"/>
  <c r="R3767" i="1" a="1"/>
  <c r="R3767" i="1" s="1"/>
  <c r="R3768" i="1" a="1"/>
  <c r="R3768" i="1" s="1"/>
  <c r="R3769" i="1" a="1"/>
  <c r="R3769" i="1" s="1"/>
  <c r="R3770" i="1" a="1"/>
  <c r="R3770" i="1" s="1"/>
  <c r="R3771" i="1" a="1"/>
  <c r="R3771" i="1" s="1"/>
  <c r="R3772" i="1" a="1"/>
  <c r="R3772" i="1" s="1"/>
  <c r="R3773" i="1" a="1"/>
  <c r="R3773" i="1" s="1"/>
  <c r="R3774" i="1" a="1"/>
  <c r="R3774" i="1" s="1"/>
  <c r="R3775" i="1" a="1"/>
  <c r="R3775" i="1" s="1"/>
  <c r="R3776" i="1" a="1"/>
  <c r="R3776" i="1" s="1"/>
  <c r="R3777" i="1" a="1"/>
  <c r="R3777" i="1" s="1"/>
  <c r="R3778" i="1" a="1"/>
  <c r="R3778" i="1" s="1"/>
  <c r="R3779" i="1" a="1"/>
  <c r="R3779" i="1" s="1"/>
  <c r="R3780" i="1" a="1"/>
  <c r="R3780" i="1" s="1"/>
  <c r="R3781" i="1" a="1"/>
  <c r="R3781" i="1" s="1"/>
  <c r="R3782" i="1" a="1"/>
  <c r="R3782" i="1" s="1"/>
  <c r="R3783" i="1" a="1"/>
  <c r="R3783" i="1" s="1"/>
  <c r="R3784" i="1" a="1"/>
  <c r="R3784" i="1" s="1"/>
  <c r="R3785" i="1" a="1"/>
  <c r="R3785" i="1" s="1"/>
  <c r="R3786" i="1" a="1"/>
  <c r="R3786" i="1" s="1"/>
  <c r="R3787" i="1" a="1"/>
  <c r="R3787" i="1" s="1"/>
  <c r="R3788" i="1" a="1"/>
  <c r="R3788" i="1" s="1"/>
  <c r="R3789" i="1" a="1"/>
  <c r="R3789" i="1" s="1"/>
  <c r="R3790" i="1" a="1"/>
  <c r="R3790" i="1" s="1"/>
  <c r="R3791" i="1" a="1"/>
  <c r="R3791" i="1" s="1"/>
  <c r="R3792" i="1" a="1"/>
  <c r="R3792" i="1" s="1"/>
  <c r="R3793" i="1" a="1"/>
  <c r="R3793" i="1" s="1"/>
  <c r="R3794" i="1" a="1"/>
  <c r="R3794" i="1" s="1"/>
  <c r="R3795" i="1" a="1"/>
  <c r="R3795" i="1" s="1"/>
  <c r="R3796" i="1" a="1"/>
  <c r="R3796" i="1" s="1"/>
  <c r="R3797" i="1" a="1"/>
  <c r="R3797" i="1" s="1"/>
  <c r="R3798" i="1" a="1"/>
  <c r="R3798" i="1" s="1"/>
  <c r="R3799" i="1" a="1"/>
  <c r="R3799" i="1" s="1"/>
  <c r="R3800" i="1" a="1"/>
  <c r="R3800" i="1" s="1"/>
  <c r="R3801" i="1" a="1"/>
  <c r="R3801" i="1" s="1"/>
  <c r="R3802" i="1" a="1"/>
  <c r="R3802" i="1" s="1"/>
  <c r="R3803" i="1" a="1"/>
  <c r="R3803" i="1" s="1"/>
  <c r="R3804" i="1" a="1"/>
  <c r="R3804" i="1" s="1"/>
  <c r="R3805" i="1" a="1"/>
  <c r="R3805" i="1" s="1"/>
  <c r="R3806" i="1" a="1"/>
  <c r="R3806" i="1" s="1"/>
  <c r="R3807" i="1" a="1"/>
  <c r="R3807" i="1" s="1"/>
  <c r="R3808" i="1" a="1"/>
  <c r="R3808" i="1" s="1"/>
  <c r="R3809" i="1" a="1"/>
  <c r="R3809" i="1" s="1"/>
  <c r="R3810" i="1" a="1"/>
  <c r="R3810" i="1" s="1"/>
  <c r="R3811" i="1" a="1"/>
  <c r="R3811" i="1" s="1"/>
  <c r="R3812" i="1" a="1"/>
  <c r="R3812" i="1" s="1"/>
  <c r="R3813" i="1" a="1"/>
  <c r="R3813" i="1" s="1"/>
  <c r="R3814" i="1" a="1"/>
  <c r="R3814" i="1" s="1"/>
  <c r="R3815" i="1" a="1"/>
  <c r="R3815" i="1" s="1"/>
  <c r="R3816" i="1" a="1"/>
  <c r="R3816" i="1" s="1"/>
  <c r="R3817" i="1" a="1"/>
  <c r="R3817" i="1" s="1"/>
  <c r="R3818" i="1" a="1"/>
  <c r="R3818" i="1" s="1"/>
  <c r="R3819" i="1" a="1"/>
  <c r="R3819" i="1" s="1"/>
  <c r="R3820" i="1" a="1"/>
  <c r="R3820" i="1" s="1"/>
  <c r="R3821" i="1" a="1"/>
  <c r="R3821" i="1" s="1"/>
  <c r="R3822" i="1" a="1"/>
  <c r="R3822" i="1" s="1"/>
  <c r="R3823" i="1" a="1"/>
  <c r="R3823" i="1" s="1"/>
  <c r="R3824" i="1" a="1"/>
  <c r="R3824" i="1" s="1"/>
  <c r="R3825" i="1" a="1"/>
  <c r="R3825" i="1" s="1"/>
  <c r="R3826" i="1" a="1"/>
  <c r="R3826" i="1" s="1"/>
  <c r="R3827" i="1" a="1"/>
  <c r="R3827" i="1" s="1"/>
  <c r="R3828" i="1" a="1"/>
  <c r="R3828" i="1" s="1"/>
  <c r="R3829" i="1" a="1"/>
  <c r="R3829" i="1" s="1"/>
  <c r="R3830" i="1" a="1"/>
  <c r="R3830" i="1" s="1"/>
  <c r="R3831" i="1" a="1"/>
  <c r="R3831" i="1" s="1"/>
  <c r="R3832" i="1" a="1"/>
  <c r="R3832" i="1" s="1"/>
  <c r="R3833" i="1" a="1"/>
  <c r="R3833" i="1" s="1"/>
  <c r="R3834" i="1" a="1"/>
  <c r="R3834" i="1" s="1"/>
  <c r="R3835" i="1" a="1"/>
  <c r="R3835" i="1" s="1"/>
  <c r="R3836" i="1" a="1"/>
  <c r="R3836" i="1" s="1"/>
  <c r="R3837" i="1" a="1"/>
  <c r="R3837" i="1" s="1"/>
  <c r="R3838" i="1" a="1"/>
  <c r="R3838" i="1" s="1"/>
  <c r="R3839" i="1" a="1"/>
  <c r="R3839" i="1" s="1"/>
  <c r="R3840" i="1" a="1"/>
  <c r="R3840" i="1" s="1"/>
  <c r="R3841" i="1" a="1"/>
  <c r="R3841" i="1" s="1"/>
  <c r="R3842" i="1" a="1"/>
  <c r="R3842" i="1" s="1"/>
  <c r="R3843" i="1" a="1"/>
  <c r="R3843" i="1" s="1"/>
  <c r="R3844" i="1" a="1"/>
  <c r="R3844" i="1" s="1"/>
  <c r="R3845" i="1" a="1"/>
  <c r="R3845" i="1" s="1"/>
  <c r="R3846" i="1" a="1"/>
  <c r="R3846" i="1" s="1"/>
  <c r="R3847" i="1" a="1"/>
  <c r="R3847" i="1" s="1"/>
  <c r="R3848" i="1" a="1"/>
  <c r="R3848" i="1" s="1"/>
  <c r="R3849" i="1" a="1"/>
  <c r="R3849" i="1" s="1"/>
  <c r="R3850" i="1" a="1"/>
  <c r="R3850" i="1" s="1"/>
  <c r="R3851" i="1" a="1"/>
  <c r="R3851" i="1" s="1"/>
  <c r="R3852" i="1" a="1"/>
  <c r="R3852" i="1" s="1"/>
  <c r="R3853" i="1" a="1"/>
  <c r="R3853" i="1" s="1"/>
  <c r="R3854" i="1" a="1"/>
  <c r="R3854" i="1" s="1"/>
  <c r="R3855" i="1" a="1"/>
  <c r="R3855" i="1" s="1"/>
  <c r="R3856" i="1" a="1"/>
  <c r="R3856" i="1" s="1"/>
  <c r="R3857" i="1" a="1"/>
  <c r="R3857" i="1" s="1"/>
  <c r="R3858" i="1" a="1"/>
  <c r="R3858" i="1" s="1"/>
  <c r="R3859" i="1" a="1"/>
  <c r="R3859" i="1" s="1"/>
  <c r="R3860" i="1" a="1"/>
  <c r="R3860" i="1" s="1"/>
  <c r="R3861" i="1" a="1"/>
  <c r="R3861" i="1" s="1"/>
  <c r="R3862" i="1" a="1"/>
  <c r="R3862" i="1" s="1"/>
  <c r="R3863" i="1" a="1"/>
  <c r="R3863" i="1" s="1"/>
  <c r="R3864" i="1" a="1"/>
  <c r="R3864" i="1" s="1"/>
  <c r="R3865" i="1" a="1"/>
  <c r="R3865" i="1" s="1"/>
  <c r="R3866" i="1" a="1"/>
  <c r="R3866" i="1" s="1"/>
  <c r="R3867" i="1" a="1"/>
  <c r="R3867" i="1" s="1"/>
  <c r="R3868" i="1" a="1"/>
  <c r="R3868" i="1" s="1"/>
  <c r="R3869" i="1" a="1"/>
  <c r="R3869" i="1" s="1"/>
  <c r="R3870" i="1" a="1"/>
  <c r="R3870" i="1" s="1"/>
  <c r="R3871" i="1" a="1"/>
  <c r="R3871" i="1" s="1"/>
  <c r="R3872" i="1" a="1"/>
  <c r="R3872" i="1" s="1"/>
  <c r="R3873" i="1" a="1"/>
  <c r="R3873" i="1" s="1"/>
  <c r="R3874" i="1" a="1"/>
  <c r="R3874" i="1" s="1"/>
  <c r="R3875" i="1" a="1"/>
  <c r="R3875" i="1" s="1"/>
  <c r="R3876" i="1" a="1"/>
  <c r="R3876" i="1" s="1"/>
  <c r="R3877" i="1" a="1"/>
  <c r="R3877" i="1" s="1"/>
  <c r="R3878" i="1" a="1"/>
  <c r="R3878" i="1" s="1"/>
  <c r="R3879" i="1" a="1"/>
  <c r="R3879" i="1" s="1"/>
  <c r="R3880" i="1" a="1"/>
  <c r="R3880" i="1" s="1"/>
  <c r="R3881" i="1" a="1"/>
  <c r="R3881" i="1" s="1"/>
  <c r="R3882" i="1" a="1"/>
  <c r="R3882" i="1" s="1"/>
  <c r="R3883" i="1" a="1"/>
  <c r="R3883" i="1" s="1"/>
  <c r="R3884" i="1" a="1"/>
  <c r="R3884" i="1" s="1"/>
  <c r="R3885" i="1" a="1"/>
  <c r="R3885" i="1" s="1"/>
  <c r="R3886" i="1" a="1"/>
  <c r="R3886" i="1" s="1"/>
  <c r="R3887" i="1" a="1"/>
  <c r="R3887" i="1" s="1"/>
  <c r="R3888" i="1" a="1"/>
  <c r="R3888" i="1" s="1"/>
  <c r="R3889" i="1" a="1"/>
  <c r="R3889" i="1" s="1"/>
  <c r="R3890" i="1" a="1"/>
  <c r="R3890" i="1" s="1"/>
  <c r="R3891" i="1" a="1"/>
  <c r="R3891" i="1" s="1"/>
  <c r="R3892" i="1" a="1"/>
  <c r="R3892" i="1" s="1"/>
  <c r="R3893" i="1" a="1"/>
  <c r="R3893" i="1" s="1"/>
  <c r="R3894" i="1" a="1"/>
  <c r="R3894" i="1" s="1"/>
  <c r="R3895" i="1" a="1"/>
  <c r="R3895" i="1" s="1"/>
  <c r="R3896" i="1" a="1"/>
  <c r="R3896" i="1" s="1"/>
  <c r="R3897" i="1" a="1"/>
  <c r="R3897" i="1" s="1"/>
  <c r="R3898" i="1" a="1"/>
  <c r="R3898" i="1" s="1"/>
  <c r="R3899" i="1" a="1"/>
  <c r="R3899" i="1" s="1"/>
  <c r="R3900" i="1" a="1"/>
  <c r="R3900" i="1" s="1"/>
  <c r="R3901" i="1" a="1"/>
  <c r="R3901" i="1" s="1"/>
  <c r="R3902" i="1" a="1"/>
  <c r="R3902" i="1" s="1"/>
  <c r="R3903" i="1" a="1"/>
  <c r="R3903" i="1" s="1"/>
  <c r="R3904" i="1" a="1"/>
  <c r="R3904" i="1" s="1"/>
  <c r="R3905" i="1" a="1"/>
  <c r="R3905" i="1" s="1"/>
  <c r="R3906" i="1" a="1"/>
  <c r="R3906" i="1" s="1"/>
  <c r="R3907" i="1" a="1"/>
  <c r="R3907" i="1" s="1"/>
  <c r="R3908" i="1" a="1"/>
  <c r="R3908" i="1" s="1"/>
  <c r="R3909" i="1" a="1"/>
  <c r="R3909" i="1" s="1"/>
  <c r="R3910" i="1" a="1"/>
  <c r="R3910" i="1" s="1"/>
  <c r="R3911" i="1" a="1"/>
  <c r="R3911" i="1" s="1"/>
  <c r="R3912" i="1" a="1"/>
  <c r="R3912" i="1" s="1"/>
  <c r="R3913" i="1" a="1"/>
  <c r="R3913" i="1" s="1"/>
  <c r="R3914" i="1" a="1"/>
  <c r="R3914" i="1" s="1"/>
  <c r="R3915" i="1" a="1"/>
  <c r="R3915" i="1" s="1"/>
  <c r="R3916" i="1" a="1"/>
  <c r="R3916" i="1" s="1"/>
  <c r="R3917" i="1" a="1"/>
  <c r="R3917" i="1" s="1"/>
  <c r="R3918" i="1" a="1"/>
  <c r="R3918" i="1" s="1"/>
  <c r="R3919" i="1" a="1"/>
  <c r="R3919" i="1" s="1"/>
  <c r="R3920" i="1" a="1"/>
  <c r="R3920" i="1" s="1"/>
  <c r="R3921" i="1" a="1"/>
  <c r="R3921" i="1" s="1"/>
  <c r="R3922" i="1" a="1"/>
  <c r="R3922" i="1" s="1"/>
  <c r="R3923" i="1" a="1"/>
  <c r="R3923" i="1" s="1"/>
  <c r="R3924" i="1" a="1"/>
  <c r="R3924" i="1" s="1"/>
  <c r="R3925" i="1" a="1"/>
  <c r="R3925" i="1" s="1"/>
  <c r="R3926" i="1" a="1"/>
  <c r="R3926" i="1" s="1"/>
  <c r="R3927" i="1" a="1"/>
  <c r="R3927" i="1" s="1"/>
  <c r="R3928" i="1" a="1"/>
  <c r="R3928" i="1" s="1"/>
  <c r="R3929" i="1" a="1"/>
  <c r="R3929" i="1" s="1"/>
  <c r="R3930" i="1" a="1"/>
  <c r="R3930" i="1" s="1"/>
  <c r="R3931" i="1" a="1"/>
  <c r="R3931" i="1" s="1"/>
  <c r="R3932" i="1" a="1"/>
  <c r="R3932" i="1" s="1"/>
  <c r="R3933" i="1" a="1"/>
  <c r="R3933" i="1" s="1"/>
  <c r="R3934" i="1" a="1"/>
  <c r="R3934" i="1" s="1"/>
  <c r="R3935" i="1" a="1"/>
  <c r="R3935" i="1" s="1"/>
  <c r="R3936" i="1" a="1"/>
  <c r="R3936" i="1" s="1"/>
  <c r="R3937" i="1" a="1"/>
  <c r="R3937" i="1" s="1"/>
  <c r="R3938" i="1" a="1"/>
  <c r="R3938" i="1" s="1"/>
  <c r="R3939" i="1" a="1"/>
  <c r="R3939" i="1" s="1"/>
  <c r="R3940" i="1" a="1"/>
  <c r="R3940" i="1" s="1"/>
  <c r="R3941" i="1" a="1"/>
  <c r="R3941" i="1" s="1"/>
  <c r="R3942" i="1" a="1"/>
  <c r="R3942" i="1" s="1"/>
  <c r="R3943" i="1" a="1"/>
  <c r="R3943" i="1" s="1"/>
  <c r="R3944" i="1" a="1"/>
  <c r="R3944" i="1" s="1"/>
  <c r="R3945" i="1" a="1"/>
  <c r="R3945" i="1" s="1"/>
  <c r="R3946" i="1" a="1"/>
  <c r="R3946" i="1" s="1"/>
  <c r="R3947" i="1" a="1"/>
  <c r="R3947" i="1" s="1"/>
  <c r="R3948" i="1" a="1"/>
  <c r="R3948" i="1" s="1"/>
  <c r="R3949" i="1" a="1"/>
  <c r="R3949" i="1" s="1"/>
  <c r="R3950" i="1" a="1"/>
  <c r="R3950" i="1" s="1"/>
  <c r="R3951" i="1" a="1"/>
  <c r="R3951" i="1" s="1"/>
  <c r="R3952" i="1" a="1"/>
  <c r="R3952" i="1" s="1"/>
  <c r="R3953" i="1" a="1"/>
  <c r="R3953" i="1" s="1"/>
  <c r="R3954" i="1" a="1"/>
  <c r="R3954" i="1" s="1"/>
  <c r="R3955" i="1" a="1"/>
  <c r="R3955" i="1" s="1"/>
  <c r="R3956" i="1" a="1"/>
  <c r="R3956" i="1" s="1"/>
  <c r="R3957" i="1" a="1"/>
  <c r="R3957" i="1" s="1"/>
  <c r="R3958" i="1" a="1"/>
  <c r="R3958" i="1" s="1"/>
  <c r="R3959" i="1" a="1"/>
  <c r="R3959" i="1" s="1"/>
  <c r="R3960" i="1" a="1"/>
  <c r="R3960" i="1" s="1"/>
  <c r="R3961" i="1" a="1"/>
  <c r="R3961" i="1" s="1"/>
  <c r="R3962" i="1" a="1"/>
  <c r="R3962" i="1" s="1"/>
  <c r="R3963" i="1" a="1"/>
  <c r="R3963" i="1" s="1"/>
  <c r="R3964" i="1" a="1"/>
  <c r="R3964" i="1" s="1"/>
  <c r="R3965" i="1" a="1"/>
  <c r="R3965" i="1" s="1"/>
  <c r="R3966" i="1" a="1"/>
  <c r="R3966" i="1" s="1"/>
  <c r="R3967" i="1" a="1"/>
  <c r="R3967" i="1" s="1"/>
  <c r="R3968" i="1" a="1"/>
  <c r="R3968" i="1" s="1"/>
  <c r="R3969" i="1" a="1"/>
  <c r="R3969" i="1" s="1"/>
  <c r="R3970" i="1" a="1"/>
  <c r="R3970" i="1" s="1"/>
  <c r="R3971" i="1" a="1"/>
  <c r="R3971" i="1" s="1"/>
  <c r="R3972" i="1" a="1"/>
  <c r="R3972" i="1" s="1"/>
  <c r="R3973" i="1" a="1"/>
  <c r="R3973" i="1" s="1"/>
  <c r="R3974" i="1" a="1"/>
  <c r="R3974" i="1" s="1"/>
  <c r="R3975" i="1" a="1"/>
  <c r="R3975" i="1" s="1"/>
  <c r="R3976" i="1" a="1"/>
  <c r="R3976" i="1" s="1"/>
  <c r="R3977" i="1" a="1"/>
  <c r="R3977" i="1" s="1"/>
  <c r="R3978" i="1" a="1"/>
  <c r="R3978" i="1" s="1"/>
  <c r="R3979" i="1" a="1"/>
  <c r="R3979" i="1" s="1"/>
  <c r="R3980" i="1" a="1"/>
  <c r="R3980" i="1" s="1"/>
  <c r="R3981" i="1" a="1"/>
  <c r="R3981" i="1" s="1"/>
  <c r="R3982" i="1" a="1"/>
  <c r="R3982" i="1" s="1"/>
  <c r="R3983" i="1" a="1"/>
  <c r="R3983" i="1" s="1"/>
  <c r="R3984" i="1" a="1"/>
  <c r="R3984" i="1" s="1"/>
  <c r="R3985" i="1" a="1"/>
  <c r="R3985" i="1" s="1"/>
  <c r="R3986" i="1" a="1"/>
  <c r="R3986" i="1" s="1"/>
  <c r="R3987" i="1" a="1"/>
  <c r="R3987" i="1" s="1"/>
  <c r="R3988" i="1" a="1"/>
  <c r="R3988" i="1" s="1"/>
  <c r="R3989" i="1" a="1"/>
  <c r="R3989" i="1" s="1"/>
  <c r="R3990" i="1" a="1"/>
  <c r="R3990" i="1" s="1"/>
  <c r="R3991" i="1" a="1"/>
  <c r="R3991" i="1" s="1"/>
  <c r="R3992" i="1" a="1"/>
  <c r="R3992" i="1" s="1"/>
  <c r="R3993" i="1" a="1"/>
  <c r="R3993" i="1" s="1"/>
  <c r="R3994" i="1" a="1"/>
  <c r="R3994" i="1" s="1"/>
  <c r="R3995" i="1" a="1"/>
  <c r="R3995" i="1" s="1"/>
  <c r="R3996" i="1" a="1"/>
  <c r="R3996" i="1" s="1"/>
  <c r="R3997" i="1" a="1"/>
  <c r="R3997" i="1" s="1"/>
  <c r="R3998" i="1" a="1"/>
  <c r="R3998" i="1" s="1"/>
  <c r="R3999" i="1" a="1"/>
  <c r="R3999" i="1" s="1"/>
  <c r="R4000" i="1" a="1"/>
  <c r="R4000" i="1" s="1"/>
  <c r="R4001" i="1" a="1"/>
  <c r="R4001" i="1" s="1"/>
  <c r="R4002" i="1" a="1"/>
  <c r="R4002" i="1" s="1"/>
  <c r="R4003" i="1" a="1"/>
  <c r="R4003" i="1" s="1"/>
  <c r="R4004" i="1" a="1"/>
  <c r="R4004" i="1" s="1"/>
  <c r="R4005" i="1" a="1"/>
  <c r="R4005" i="1" s="1"/>
  <c r="R4006" i="1" a="1"/>
  <c r="R4006" i="1" s="1"/>
  <c r="R4007" i="1" a="1"/>
  <c r="R4007" i="1" s="1"/>
  <c r="R4008" i="1" a="1"/>
  <c r="R4008" i="1" s="1"/>
  <c r="R4009" i="1" a="1"/>
  <c r="R4009" i="1" s="1"/>
  <c r="R4010" i="1" a="1"/>
  <c r="R4010" i="1" s="1"/>
  <c r="R4011" i="1" a="1"/>
  <c r="R4011" i="1" s="1"/>
  <c r="R4012" i="1" a="1"/>
  <c r="R4012" i="1" s="1"/>
  <c r="R4013" i="1" a="1"/>
  <c r="R4013" i="1" s="1"/>
  <c r="R4014" i="1" a="1"/>
  <c r="R4014" i="1" s="1"/>
  <c r="R4015" i="1" a="1"/>
  <c r="R4015" i="1" s="1"/>
  <c r="R4016" i="1" a="1"/>
  <c r="R4016" i="1" s="1"/>
  <c r="R4017" i="1" a="1"/>
  <c r="R4017" i="1" s="1"/>
  <c r="R4018" i="1" a="1"/>
  <c r="R4018" i="1" s="1"/>
  <c r="R4019" i="1" a="1"/>
  <c r="R4019" i="1" s="1"/>
  <c r="R4020" i="1" a="1"/>
  <c r="R4020" i="1" s="1"/>
  <c r="R4021" i="1" a="1"/>
  <c r="R4021" i="1" s="1"/>
  <c r="R4022" i="1" a="1"/>
  <c r="R4022" i="1" s="1"/>
  <c r="R4023" i="1" a="1"/>
  <c r="R4023" i="1" s="1"/>
  <c r="R4024" i="1" a="1"/>
  <c r="R4024" i="1" s="1"/>
  <c r="R4025" i="1" a="1"/>
  <c r="R4025" i="1" s="1"/>
  <c r="R4026" i="1" a="1"/>
  <c r="R4026" i="1" s="1"/>
  <c r="R4027" i="1" a="1"/>
  <c r="R4027" i="1" s="1"/>
  <c r="R4028" i="1" a="1"/>
  <c r="R4028" i="1" s="1"/>
  <c r="R4029" i="1" a="1"/>
  <c r="R4029" i="1" s="1"/>
  <c r="R4030" i="1" a="1"/>
  <c r="R4030" i="1" s="1"/>
  <c r="R4031" i="1" a="1"/>
  <c r="R4031" i="1" s="1"/>
  <c r="R4032" i="1" a="1"/>
  <c r="R4032" i="1" s="1"/>
  <c r="R4033" i="1" a="1"/>
  <c r="R4033" i="1" s="1"/>
  <c r="R4034" i="1" a="1"/>
  <c r="R4034" i="1" s="1"/>
  <c r="R4035" i="1" a="1"/>
  <c r="R4035" i="1" s="1"/>
  <c r="R4036" i="1" a="1"/>
  <c r="R4036" i="1" s="1"/>
  <c r="R4037" i="1" a="1"/>
  <c r="R4037" i="1" s="1"/>
  <c r="R4038" i="1" a="1"/>
  <c r="R4038" i="1" s="1"/>
  <c r="R4039" i="1" a="1"/>
  <c r="R4039" i="1" s="1"/>
  <c r="R4040" i="1" a="1"/>
  <c r="R4040" i="1" s="1"/>
  <c r="R4041" i="1" a="1"/>
  <c r="R4041" i="1" s="1"/>
  <c r="R4042" i="1" a="1"/>
  <c r="R4042" i="1" s="1"/>
  <c r="R4043" i="1" a="1"/>
  <c r="R4043" i="1" s="1"/>
  <c r="R4044" i="1" a="1"/>
  <c r="R4044" i="1" s="1"/>
  <c r="R4045" i="1" a="1"/>
  <c r="R4045" i="1" s="1"/>
  <c r="R4046" i="1" a="1"/>
  <c r="R4046" i="1" s="1"/>
  <c r="R4047" i="1" a="1"/>
  <c r="R4047" i="1" s="1"/>
  <c r="R4048" i="1" a="1"/>
  <c r="R4048" i="1" s="1"/>
  <c r="R4049" i="1" a="1"/>
  <c r="R4049" i="1" s="1"/>
  <c r="R4050" i="1" a="1"/>
  <c r="R4050" i="1" s="1"/>
  <c r="R4051" i="1" a="1"/>
  <c r="R4051" i="1" s="1"/>
  <c r="R4052" i="1" a="1"/>
  <c r="R4052" i="1" s="1"/>
  <c r="R4053" i="1" a="1"/>
  <c r="R4053" i="1" s="1"/>
  <c r="R4054" i="1" a="1"/>
  <c r="R4054" i="1" s="1"/>
  <c r="R4055" i="1" a="1"/>
  <c r="R4055" i="1" s="1"/>
  <c r="R4056" i="1" a="1"/>
  <c r="R4056" i="1" s="1"/>
  <c r="R4057" i="1" a="1"/>
  <c r="R4057" i="1" s="1"/>
  <c r="R4058" i="1" a="1"/>
  <c r="R4058" i="1" s="1"/>
  <c r="R4059" i="1" a="1"/>
  <c r="R4059" i="1" s="1"/>
  <c r="R4060" i="1" a="1"/>
  <c r="R4060" i="1" s="1"/>
  <c r="R4061" i="1" a="1"/>
  <c r="R4061" i="1" s="1"/>
  <c r="R4062" i="1" a="1"/>
  <c r="R4062" i="1" s="1"/>
  <c r="R4063" i="1" a="1"/>
  <c r="R4063" i="1" s="1"/>
  <c r="R4064" i="1" a="1"/>
  <c r="R4064" i="1" s="1"/>
  <c r="R4065" i="1" a="1"/>
  <c r="R4065" i="1" s="1"/>
  <c r="R4066" i="1" a="1"/>
  <c r="R4066" i="1" s="1"/>
  <c r="R4067" i="1" a="1"/>
  <c r="R4067" i="1" s="1"/>
  <c r="R4068" i="1" a="1"/>
  <c r="R4068" i="1" s="1"/>
  <c r="R4069" i="1" a="1"/>
  <c r="R4069" i="1" s="1"/>
  <c r="R4070" i="1" a="1"/>
  <c r="R4070" i="1" s="1"/>
  <c r="R4071" i="1" a="1"/>
  <c r="R4071" i="1" s="1"/>
  <c r="R4072" i="1" a="1"/>
  <c r="R4072" i="1" s="1"/>
  <c r="R4073" i="1" a="1"/>
  <c r="R4073" i="1" s="1"/>
  <c r="R4074" i="1" a="1"/>
  <c r="R4074" i="1" s="1"/>
  <c r="R4075" i="1" a="1"/>
  <c r="R4075" i="1" s="1"/>
  <c r="R4076" i="1" a="1"/>
  <c r="R4076" i="1" s="1"/>
  <c r="R4077" i="1" a="1"/>
  <c r="R4077" i="1" s="1"/>
  <c r="R4078" i="1" a="1"/>
  <c r="R4078" i="1" s="1"/>
  <c r="R4079" i="1" a="1"/>
  <c r="R4079" i="1" s="1"/>
  <c r="R4080" i="1" a="1"/>
  <c r="R4080" i="1" s="1"/>
  <c r="R4081" i="1" a="1"/>
  <c r="R4081" i="1" s="1"/>
  <c r="R4082" i="1" a="1"/>
  <c r="R4082" i="1" s="1"/>
  <c r="R4083" i="1" a="1"/>
  <c r="R4083" i="1" s="1"/>
  <c r="R4084" i="1" a="1"/>
  <c r="R4084" i="1" s="1"/>
  <c r="R4085" i="1" a="1"/>
  <c r="R4085" i="1" s="1"/>
  <c r="R4086" i="1" a="1"/>
  <c r="R4086" i="1" s="1"/>
  <c r="R4087" i="1" a="1"/>
  <c r="R4087" i="1" s="1"/>
  <c r="R4088" i="1" a="1"/>
  <c r="R4088" i="1" s="1"/>
  <c r="R4089" i="1" a="1"/>
  <c r="R4089" i="1" s="1"/>
  <c r="R4090" i="1" a="1"/>
  <c r="R4090" i="1" s="1"/>
  <c r="R4091" i="1" a="1"/>
  <c r="R4091" i="1" s="1"/>
  <c r="R4092" i="1" a="1"/>
  <c r="R4092" i="1" s="1"/>
  <c r="R4093" i="1" a="1"/>
  <c r="R4093" i="1" s="1"/>
  <c r="R4094" i="1" a="1"/>
  <c r="R4094" i="1" s="1"/>
  <c r="R4095" i="1" a="1"/>
  <c r="R4095" i="1" s="1"/>
  <c r="R4096" i="1" a="1"/>
  <c r="R4096" i="1" s="1"/>
  <c r="R4097" i="1" a="1"/>
  <c r="R4097" i="1" s="1"/>
  <c r="R4098" i="1" a="1"/>
  <c r="R4098" i="1" s="1"/>
  <c r="R4099" i="1" a="1"/>
  <c r="R4099" i="1" s="1"/>
  <c r="R4100" i="1" a="1"/>
  <c r="R4100" i="1" s="1"/>
  <c r="R4101" i="1" a="1"/>
  <c r="R4101" i="1" s="1"/>
  <c r="R4102" i="1" a="1"/>
  <c r="R4102" i="1" s="1"/>
  <c r="R4103" i="1" a="1"/>
  <c r="R4103" i="1" s="1"/>
  <c r="R4104" i="1" a="1"/>
  <c r="R4104" i="1" s="1"/>
  <c r="R4105" i="1" a="1"/>
  <c r="R4105" i="1" s="1"/>
  <c r="R4106" i="1" a="1"/>
  <c r="R4106" i="1" s="1"/>
  <c r="R4107" i="1" a="1"/>
  <c r="R4107" i="1" s="1"/>
  <c r="R4108" i="1" a="1"/>
  <c r="R4108" i="1" s="1"/>
  <c r="R4109" i="1" a="1"/>
  <c r="R4109" i="1" s="1"/>
  <c r="R4110" i="1" a="1"/>
  <c r="R4110" i="1" s="1"/>
  <c r="R4111" i="1" a="1"/>
  <c r="R4111" i="1" s="1"/>
  <c r="R4112" i="1" a="1"/>
  <c r="R4112" i="1" s="1"/>
  <c r="R4113" i="1" a="1"/>
  <c r="R4113" i="1" s="1"/>
  <c r="R4114" i="1" a="1"/>
  <c r="R4114" i="1" s="1"/>
  <c r="R4115" i="1" a="1"/>
  <c r="R4115" i="1" s="1"/>
  <c r="R4116" i="1" a="1"/>
  <c r="R4116" i="1" s="1"/>
  <c r="R4117" i="1" a="1"/>
  <c r="R4117" i="1" s="1"/>
  <c r="R4118" i="1" a="1"/>
  <c r="R4118" i="1" s="1"/>
  <c r="R4119" i="1" a="1"/>
  <c r="R4119" i="1" s="1"/>
  <c r="R4120" i="1" a="1"/>
  <c r="R4120" i="1" s="1"/>
  <c r="R4121" i="1" a="1"/>
  <c r="R4121" i="1" s="1"/>
  <c r="R4122" i="1" a="1"/>
  <c r="R4122" i="1" s="1"/>
  <c r="R4123" i="1" a="1"/>
  <c r="R4123" i="1" s="1"/>
  <c r="R4124" i="1" a="1"/>
  <c r="R4124" i="1" s="1"/>
  <c r="R4125" i="1" a="1"/>
  <c r="R4125" i="1" s="1"/>
  <c r="R4126" i="1" a="1"/>
  <c r="R4126" i="1" s="1"/>
  <c r="R4127" i="1" a="1"/>
  <c r="R4127" i="1" s="1"/>
  <c r="R4128" i="1" a="1"/>
  <c r="R4128" i="1" s="1"/>
  <c r="R4129" i="1" a="1"/>
  <c r="R4129" i="1" s="1"/>
  <c r="R4130" i="1" a="1"/>
  <c r="R4130" i="1" s="1"/>
  <c r="R4131" i="1" a="1"/>
  <c r="R4131" i="1" s="1"/>
  <c r="R4132" i="1" a="1"/>
  <c r="R4132" i="1" s="1"/>
  <c r="R4133" i="1" a="1"/>
  <c r="R4133" i="1" s="1"/>
  <c r="R4134" i="1" a="1"/>
  <c r="R4134" i="1" s="1"/>
  <c r="R4135" i="1" a="1"/>
  <c r="R4135" i="1" s="1"/>
  <c r="R4136" i="1" a="1"/>
  <c r="R4136" i="1" s="1"/>
  <c r="R4137" i="1" a="1"/>
  <c r="R4137" i="1" s="1"/>
  <c r="R4138" i="1" a="1"/>
  <c r="R4138" i="1" s="1"/>
  <c r="R4139" i="1" a="1"/>
  <c r="R4139" i="1" s="1"/>
  <c r="R4140" i="1" a="1"/>
  <c r="R4140" i="1" s="1"/>
  <c r="R4141" i="1" a="1"/>
  <c r="R4141" i="1" s="1"/>
  <c r="R4142" i="1" a="1"/>
  <c r="R4142" i="1" s="1"/>
  <c r="R4143" i="1" a="1"/>
  <c r="R4143" i="1" s="1"/>
  <c r="R4144" i="1" a="1"/>
  <c r="R4144" i="1" s="1"/>
  <c r="R4145" i="1" a="1"/>
  <c r="R4145" i="1" s="1"/>
  <c r="R4146" i="1" a="1"/>
  <c r="R4146" i="1" s="1"/>
  <c r="R4147" i="1" a="1"/>
  <c r="R4147" i="1" s="1"/>
  <c r="R4148" i="1" a="1"/>
  <c r="R4148" i="1" s="1"/>
  <c r="R4149" i="1" a="1"/>
  <c r="R4149" i="1" s="1"/>
  <c r="R4150" i="1" a="1"/>
  <c r="R4150" i="1" s="1"/>
  <c r="R4151" i="1" a="1"/>
  <c r="R4151" i="1" s="1"/>
  <c r="R4152" i="1" a="1"/>
  <c r="R4152" i="1" s="1"/>
  <c r="R4153" i="1" a="1"/>
  <c r="R4153" i="1" s="1"/>
  <c r="R4154" i="1" a="1"/>
  <c r="R4154" i="1" s="1"/>
  <c r="R4155" i="1" a="1"/>
  <c r="R4155" i="1" s="1"/>
  <c r="R4156" i="1" a="1"/>
  <c r="R4156" i="1" s="1"/>
  <c r="R4157" i="1" a="1"/>
  <c r="R4157" i="1" s="1"/>
  <c r="R4158" i="1" a="1"/>
  <c r="R4158" i="1" s="1"/>
  <c r="R4159" i="1" a="1"/>
  <c r="R4159" i="1" s="1"/>
  <c r="R4160" i="1" a="1"/>
  <c r="R4160" i="1" s="1"/>
  <c r="R4161" i="1" a="1"/>
  <c r="R4161" i="1" s="1"/>
  <c r="R4162" i="1" a="1"/>
  <c r="R4162" i="1" s="1"/>
  <c r="R4163" i="1" a="1"/>
  <c r="R4163" i="1" s="1"/>
  <c r="R4164" i="1" a="1"/>
  <c r="R4164" i="1" s="1"/>
  <c r="R4165" i="1" a="1"/>
  <c r="R4165" i="1" s="1"/>
  <c r="R4166" i="1" a="1"/>
  <c r="R4166" i="1" s="1"/>
  <c r="R4167" i="1" a="1"/>
  <c r="R4167" i="1" s="1"/>
  <c r="R4168" i="1" a="1"/>
  <c r="R4168" i="1" s="1"/>
  <c r="R4169" i="1" a="1"/>
  <c r="R4169" i="1" s="1"/>
  <c r="R4170" i="1" a="1"/>
  <c r="R4170" i="1" s="1"/>
  <c r="R4171" i="1" a="1"/>
  <c r="R4171" i="1" s="1"/>
  <c r="R4172" i="1" a="1"/>
  <c r="R4172" i="1" s="1"/>
  <c r="R4173" i="1" a="1"/>
  <c r="R4173" i="1" s="1"/>
  <c r="R4174" i="1" a="1"/>
  <c r="R4174" i="1" s="1"/>
  <c r="R4175" i="1" a="1"/>
  <c r="R4175" i="1" s="1"/>
  <c r="R4176" i="1" a="1"/>
  <c r="R4176" i="1" s="1"/>
  <c r="R4177" i="1" a="1"/>
  <c r="R4177" i="1" s="1"/>
  <c r="R4178" i="1" a="1"/>
  <c r="R4178" i="1" s="1"/>
  <c r="R4179" i="1" a="1"/>
  <c r="R4179" i="1" s="1"/>
  <c r="R4180" i="1" a="1"/>
  <c r="R4180" i="1" s="1"/>
  <c r="R4181" i="1" a="1"/>
  <c r="R4181" i="1" s="1"/>
  <c r="R4182" i="1" a="1"/>
  <c r="R4182" i="1" s="1"/>
  <c r="R4183" i="1" a="1"/>
  <c r="R4183" i="1" s="1"/>
  <c r="R4184" i="1" a="1"/>
  <c r="R4184" i="1" s="1"/>
  <c r="R4185" i="1" a="1"/>
  <c r="R4185" i="1" s="1"/>
  <c r="R4186" i="1" a="1"/>
  <c r="R4186" i="1" s="1"/>
  <c r="R4187" i="1" a="1"/>
  <c r="R4187" i="1" s="1"/>
  <c r="R4188" i="1" a="1"/>
  <c r="R4188" i="1" s="1"/>
  <c r="R4189" i="1" a="1"/>
  <c r="R4189" i="1" s="1"/>
  <c r="R4190" i="1" a="1"/>
  <c r="R4190" i="1" s="1"/>
  <c r="R4191" i="1" a="1"/>
  <c r="R4191" i="1" s="1"/>
  <c r="R4192" i="1" a="1"/>
  <c r="R4192" i="1" s="1"/>
  <c r="R4193" i="1" a="1"/>
  <c r="R4193" i="1" s="1"/>
  <c r="R4194" i="1" a="1"/>
  <c r="R4194" i="1" s="1"/>
  <c r="R4195" i="1" a="1"/>
  <c r="R4195" i="1" s="1"/>
  <c r="R4196" i="1" a="1"/>
  <c r="R4196" i="1" s="1"/>
  <c r="R4197" i="1" a="1"/>
  <c r="R4197" i="1" s="1"/>
  <c r="R4198" i="1" a="1"/>
  <c r="R4198" i="1" s="1"/>
  <c r="R4199" i="1" a="1"/>
  <c r="R4199" i="1" s="1"/>
  <c r="R4200" i="1" a="1"/>
  <c r="R4200" i="1" s="1"/>
  <c r="R4201" i="1" a="1"/>
  <c r="R4201" i="1" s="1"/>
  <c r="R4202" i="1" a="1"/>
  <c r="R4202" i="1" s="1"/>
  <c r="R4203" i="1" a="1"/>
  <c r="R4203" i="1" s="1"/>
  <c r="R4204" i="1" a="1"/>
  <c r="R4204" i="1" s="1"/>
  <c r="R4205" i="1" a="1"/>
  <c r="R4205" i="1" s="1"/>
  <c r="R4206" i="1" a="1"/>
  <c r="R4206" i="1" s="1"/>
  <c r="R4207" i="1" a="1"/>
  <c r="R4207" i="1" s="1"/>
  <c r="R4208" i="1" a="1"/>
  <c r="R4208" i="1" s="1"/>
  <c r="R4209" i="1" a="1"/>
  <c r="R4209" i="1" s="1"/>
  <c r="R4210" i="1" a="1"/>
  <c r="R4210" i="1" s="1"/>
  <c r="R4211" i="1" a="1"/>
  <c r="R4211" i="1" s="1"/>
  <c r="R4212" i="1" a="1"/>
  <c r="R4212" i="1" s="1"/>
  <c r="R4213" i="1" a="1"/>
  <c r="R4213" i="1" s="1"/>
  <c r="R4214" i="1" a="1"/>
  <c r="R4214" i="1" s="1"/>
  <c r="R4215" i="1" a="1"/>
  <c r="R4215" i="1" s="1"/>
  <c r="R4216" i="1" a="1"/>
  <c r="R4216" i="1" s="1"/>
  <c r="R4217" i="1" a="1"/>
  <c r="R4217" i="1" s="1"/>
  <c r="R4218" i="1" a="1"/>
  <c r="R4218" i="1" s="1"/>
  <c r="R4219" i="1" a="1"/>
  <c r="R4219" i="1" s="1"/>
  <c r="R4220" i="1" a="1"/>
  <c r="R4220" i="1" s="1"/>
  <c r="R4221" i="1" a="1"/>
  <c r="R4221" i="1" s="1"/>
  <c r="R4222" i="1" a="1"/>
  <c r="R4222" i="1" s="1"/>
  <c r="R4223" i="1" a="1"/>
  <c r="R4223" i="1" s="1"/>
  <c r="R4224" i="1" a="1"/>
  <c r="R4224" i="1" s="1"/>
  <c r="R4225" i="1" a="1"/>
  <c r="R4225" i="1" s="1"/>
  <c r="R4226" i="1" a="1"/>
  <c r="R4226" i="1" s="1"/>
  <c r="R4227" i="1" a="1"/>
  <c r="R4227" i="1" s="1"/>
  <c r="R4228" i="1" a="1"/>
  <c r="R4228" i="1" s="1"/>
  <c r="R4229" i="1" a="1"/>
  <c r="R4229" i="1" s="1"/>
  <c r="R4230" i="1" a="1"/>
  <c r="R4230" i="1" s="1"/>
  <c r="R4231" i="1" a="1"/>
  <c r="R4231" i="1" s="1"/>
  <c r="R4232" i="1" a="1"/>
  <c r="R4232" i="1" s="1"/>
  <c r="R4233" i="1" a="1"/>
  <c r="R4233" i="1" s="1"/>
  <c r="R4234" i="1" a="1"/>
  <c r="R4234" i="1" s="1"/>
  <c r="R4235" i="1" a="1"/>
  <c r="R4235" i="1" s="1"/>
  <c r="R4236" i="1" a="1"/>
  <c r="R4236" i="1" s="1"/>
  <c r="R4237" i="1" a="1"/>
  <c r="R4237" i="1" s="1"/>
  <c r="R4238" i="1" a="1"/>
  <c r="R4238" i="1" s="1"/>
  <c r="R4239" i="1" a="1"/>
  <c r="R4239" i="1" s="1"/>
  <c r="R4240" i="1" a="1"/>
  <c r="R4240" i="1" s="1"/>
  <c r="R4241" i="1" a="1"/>
  <c r="R4241" i="1" s="1"/>
  <c r="R4242" i="1" a="1"/>
  <c r="R4242" i="1" s="1"/>
  <c r="R4243" i="1" a="1"/>
  <c r="R4243" i="1" s="1"/>
  <c r="R4244" i="1" a="1"/>
  <c r="R4244" i="1" s="1"/>
  <c r="R4245" i="1" a="1"/>
  <c r="R4245" i="1" s="1"/>
  <c r="R4246" i="1" a="1"/>
  <c r="R4246" i="1" s="1"/>
  <c r="R4247" i="1" a="1"/>
  <c r="R4247" i="1" s="1"/>
  <c r="R4248" i="1" a="1"/>
  <c r="R4248" i="1" s="1"/>
  <c r="R4249" i="1" a="1"/>
  <c r="R4249" i="1" s="1"/>
  <c r="R4250" i="1" a="1"/>
  <c r="R4250" i="1" s="1"/>
  <c r="R4251" i="1" a="1"/>
  <c r="R4251" i="1" s="1"/>
  <c r="R4252" i="1" a="1"/>
  <c r="R4252" i="1" s="1"/>
  <c r="R4253" i="1" a="1"/>
  <c r="R4253" i="1" s="1"/>
  <c r="R4254" i="1" a="1"/>
  <c r="R4254" i="1" s="1"/>
  <c r="R4255" i="1" a="1"/>
  <c r="R4255" i="1" s="1"/>
  <c r="R4256" i="1" a="1"/>
  <c r="R4256" i="1" s="1"/>
  <c r="R4257" i="1" a="1"/>
  <c r="R4257" i="1" s="1"/>
  <c r="R4258" i="1" a="1"/>
  <c r="R4258" i="1" s="1"/>
  <c r="R4259" i="1" a="1"/>
  <c r="R4259" i="1" s="1"/>
  <c r="R4260" i="1" a="1"/>
  <c r="R4260" i="1" s="1"/>
  <c r="R4261" i="1" a="1"/>
  <c r="R4261" i="1" s="1"/>
  <c r="R4262" i="1" a="1"/>
  <c r="R4262" i="1" s="1"/>
  <c r="R4263" i="1" a="1"/>
  <c r="R4263" i="1" s="1"/>
  <c r="R4264" i="1" a="1"/>
  <c r="R4264" i="1" s="1"/>
  <c r="R4265" i="1" a="1"/>
  <c r="R4265" i="1" s="1"/>
  <c r="R4266" i="1" a="1"/>
  <c r="R4266" i="1" s="1"/>
  <c r="R4267" i="1" a="1"/>
  <c r="R4267" i="1" s="1"/>
  <c r="R4268" i="1" a="1"/>
  <c r="R4268" i="1" s="1"/>
  <c r="R4269" i="1" a="1"/>
  <c r="R4269" i="1" s="1"/>
  <c r="R4270" i="1" a="1"/>
  <c r="R4270" i="1" s="1"/>
  <c r="R4271" i="1" a="1"/>
  <c r="R4271" i="1" s="1"/>
  <c r="R4272" i="1" a="1"/>
  <c r="R4272" i="1" s="1"/>
  <c r="R4273" i="1" a="1"/>
  <c r="R4273" i="1" s="1"/>
  <c r="R4274" i="1" a="1"/>
  <c r="R4274" i="1" s="1"/>
  <c r="R4275" i="1" a="1"/>
  <c r="R4275" i="1" s="1"/>
  <c r="R4276" i="1" a="1"/>
  <c r="R4276" i="1" s="1"/>
  <c r="R4277" i="1" a="1"/>
  <c r="R4277" i="1" s="1"/>
  <c r="R4278" i="1" a="1"/>
  <c r="R4278" i="1" s="1"/>
  <c r="R4279" i="1" a="1"/>
  <c r="R4279" i="1" s="1"/>
  <c r="R4280" i="1" a="1"/>
  <c r="R4280" i="1" s="1"/>
  <c r="R4281" i="1" a="1"/>
  <c r="R4281" i="1" s="1"/>
  <c r="R4282" i="1" a="1"/>
  <c r="R4282" i="1" s="1"/>
  <c r="R4283" i="1" a="1"/>
  <c r="R4283" i="1" s="1"/>
  <c r="R4284" i="1" a="1"/>
  <c r="R4284" i="1" s="1"/>
  <c r="R4285" i="1" a="1"/>
  <c r="R4285" i="1" s="1"/>
  <c r="R4286" i="1" a="1"/>
  <c r="R4286" i="1" s="1"/>
  <c r="R4287" i="1" a="1"/>
  <c r="R4287" i="1" s="1"/>
  <c r="R4288" i="1" a="1"/>
  <c r="R4288" i="1" s="1"/>
  <c r="R4289" i="1" a="1"/>
  <c r="R4289" i="1" s="1"/>
  <c r="R4290" i="1" a="1"/>
  <c r="R4290" i="1" s="1"/>
  <c r="R4291" i="1" a="1"/>
  <c r="R4291" i="1" s="1"/>
  <c r="R4292" i="1" a="1"/>
  <c r="R4292" i="1" s="1"/>
  <c r="R4293" i="1" a="1"/>
  <c r="R4293" i="1" s="1"/>
  <c r="R4294" i="1" a="1"/>
  <c r="R4294" i="1" s="1"/>
  <c r="R4295" i="1" a="1"/>
  <c r="R4295" i="1" s="1"/>
  <c r="R4296" i="1" a="1"/>
  <c r="R4296" i="1" s="1"/>
  <c r="R4297" i="1" a="1"/>
  <c r="R4297" i="1" s="1"/>
  <c r="R4298" i="1" a="1"/>
  <c r="R4298" i="1" s="1"/>
  <c r="R4299" i="1" a="1"/>
  <c r="R4299" i="1" s="1"/>
  <c r="R4300" i="1" a="1"/>
  <c r="R4300" i="1" s="1"/>
  <c r="R4301" i="1" a="1"/>
  <c r="R4301" i="1" s="1"/>
  <c r="R4302" i="1" a="1"/>
  <c r="R4302" i="1" s="1"/>
  <c r="R4303" i="1" a="1"/>
  <c r="R4303" i="1" s="1"/>
  <c r="R4304" i="1" a="1"/>
  <c r="R4304" i="1" s="1"/>
  <c r="R4305" i="1" a="1"/>
  <c r="R4305" i="1" s="1"/>
  <c r="R4306" i="1" a="1"/>
  <c r="R4306" i="1" s="1"/>
  <c r="R4307" i="1" a="1"/>
  <c r="R4307" i="1" s="1"/>
  <c r="R4308" i="1" a="1"/>
  <c r="R4308" i="1" s="1"/>
  <c r="R4309" i="1" a="1"/>
  <c r="R4309" i="1" s="1"/>
  <c r="R4310" i="1" a="1"/>
  <c r="R4310" i="1" s="1"/>
  <c r="R4311" i="1" a="1"/>
  <c r="R4311" i="1" s="1"/>
  <c r="R4312" i="1" a="1"/>
  <c r="R4312" i="1" s="1"/>
  <c r="R4313" i="1" a="1"/>
  <c r="R4313" i="1" s="1"/>
  <c r="R4314" i="1" a="1"/>
  <c r="R4314" i="1" s="1"/>
  <c r="R4315" i="1" a="1"/>
  <c r="R4315" i="1" s="1"/>
  <c r="R4316" i="1" a="1"/>
  <c r="R4316" i="1" s="1"/>
  <c r="R4317" i="1" a="1"/>
  <c r="R4317" i="1" s="1"/>
  <c r="R4318" i="1" a="1"/>
  <c r="R4318" i="1" s="1"/>
  <c r="R4319" i="1" a="1"/>
  <c r="R4319" i="1" s="1"/>
  <c r="R4320" i="1" a="1"/>
  <c r="R4320" i="1" s="1"/>
  <c r="R4321" i="1" a="1"/>
  <c r="R4321" i="1" s="1"/>
  <c r="R4322" i="1" a="1"/>
  <c r="R4322" i="1" s="1"/>
  <c r="R4323" i="1" a="1"/>
  <c r="R4323" i="1" s="1"/>
  <c r="R4324" i="1" a="1"/>
  <c r="R4324" i="1" s="1"/>
  <c r="R4325" i="1" a="1"/>
  <c r="R4325" i="1" s="1"/>
  <c r="R4326" i="1" a="1"/>
  <c r="R4326" i="1" s="1"/>
  <c r="R4327" i="1" a="1"/>
  <c r="R4327" i="1" s="1"/>
  <c r="R4328" i="1" a="1"/>
  <c r="R4328" i="1" s="1"/>
  <c r="R4329" i="1" a="1"/>
  <c r="R4329" i="1" s="1"/>
  <c r="R4330" i="1" a="1"/>
  <c r="R4330" i="1" s="1"/>
  <c r="R4331" i="1" a="1"/>
  <c r="R4331" i="1" s="1"/>
  <c r="R4332" i="1" a="1"/>
  <c r="R4332" i="1" s="1"/>
  <c r="R4333" i="1" a="1"/>
  <c r="R4333" i="1" s="1"/>
  <c r="R4334" i="1" a="1"/>
  <c r="R4334" i="1" s="1"/>
  <c r="R4335" i="1" a="1"/>
  <c r="R4335" i="1" s="1"/>
  <c r="R4336" i="1" a="1"/>
  <c r="R4336" i="1" s="1"/>
  <c r="R4337" i="1" a="1"/>
  <c r="R4337" i="1" s="1"/>
  <c r="R4338" i="1" a="1"/>
  <c r="R4338" i="1" s="1"/>
  <c r="R4339" i="1" a="1"/>
  <c r="R4339" i="1" s="1"/>
  <c r="R4340" i="1" a="1"/>
  <c r="R4340" i="1" s="1"/>
  <c r="R4341" i="1" a="1"/>
  <c r="R4341" i="1" s="1"/>
  <c r="R4342" i="1" a="1"/>
  <c r="R4342" i="1" s="1"/>
  <c r="R4343" i="1" a="1"/>
  <c r="R4343" i="1" s="1"/>
  <c r="R4344" i="1" a="1"/>
  <c r="R4344" i="1" s="1"/>
  <c r="R4345" i="1" a="1"/>
  <c r="R4345" i="1" s="1"/>
  <c r="R4346" i="1" a="1"/>
  <c r="R4346" i="1" s="1"/>
  <c r="R4347" i="1" a="1"/>
  <c r="R4347" i="1" s="1"/>
  <c r="R4348" i="1" a="1"/>
  <c r="R4348" i="1" s="1"/>
  <c r="R4349" i="1" a="1"/>
  <c r="R4349" i="1" s="1"/>
  <c r="R4350" i="1" a="1"/>
  <c r="R4350" i="1" s="1"/>
  <c r="R4351" i="1" a="1"/>
  <c r="R4351" i="1" s="1"/>
  <c r="R4352" i="1" a="1"/>
  <c r="R4352" i="1" s="1"/>
  <c r="R4353" i="1" a="1"/>
  <c r="R4353" i="1" s="1"/>
  <c r="R4354" i="1" a="1"/>
  <c r="R4354" i="1" s="1"/>
  <c r="R4355" i="1" a="1"/>
  <c r="R4355" i="1" s="1"/>
  <c r="R4356" i="1" a="1"/>
  <c r="R4356" i="1" s="1"/>
  <c r="R4357" i="1" a="1"/>
  <c r="R4357" i="1" s="1"/>
  <c r="R4358" i="1" a="1"/>
  <c r="R4358" i="1" s="1"/>
  <c r="R4359" i="1" a="1"/>
  <c r="R4359" i="1" s="1"/>
  <c r="R4360" i="1" a="1"/>
  <c r="R4360" i="1" s="1"/>
  <c r="R4361" i="1" a="1"/>
  <c r="R4361" i="1" s="1"/>
  <c r="R4362" i="1" a="1"/>
  <c r="R4362" i="1" s="1"/>
  <c r="R4363" i="1" a="1"/>
  <c r="R4363" i="1" s="1"/>
  <c r="R4364" i="1" a="1"/>
  <c r="R4364" i="1" s="1"/>
  <c r="R4365" i="1" a="1"/>
  <c r="R4365" i="1" s="1"/>
  <c r="R4366" i="1" a="1"/>
  <c r="R4366" i="1" s="1"/>
  <c r="R4367" i="1" a="1"/>
  <c r="R4367" i="1" s="1"/>
  <c r="R4368" i="1" a="1"/>
  <c r="R4368" i="1" s="1"/>
  <c r="R4369" i="1" a="1"/>
  <c r="R4369" i="1" s="1"/>
  <c r="R4370" i="1" a="1"/>
  <c r="R4370" i="1" s="1"/>
  <c r="R4371" i="1" a="1"/>
  <c r="R4371" i="1" s="1"/>
  <c r="R4372" i="1" a="1"/>
  <c r="R4372" i="1" s="1"/>
  <c r="R4373" i="1" a="1"/>
  <c r="R4373" i="1" s="1"/>
  <c r="R4374" i="1" a="1"/>
  <c r="R4374" i="1" s="1"/>
  <c r="R4375" i="1" a="1"/>
  <c r="R4375" i="1" s="1"/>
  <c r="R4376" i="1" a="1"/>
  <c r="R4376" i="1" s="1"/>
  <c r="R4377" i="1" a="1"/>
  <c r="R4377" i="1" s="1"/>
  <c r="R4378" i="1" a="1"/>
  <c r="R4378" i="1" s="1"/>
  <c r="R4379" i="1" a="1"/>
  <c r="R4379" i="1" s="1"/>
  <c r="R4380" i="1" a="1"/>
  <c r="R4380" i="1" s="1"/>
  <c r="R4381" i="1" a="1"/>
  <c r="R4381" i="1" s="1"/>
  <c r="R4382" i="1" a="1"/>
  <c r="R4382" i="1" s="1"/>
  <c r="R4383" i="1" a="1"/>
  <c r="R4383" i="1" s="1"/>
  <c r="R4384" i="1" a="1"/>
  <c r="R4384" i="1" s="1"/>
  <c r="R4385" i="1" a="1"/>
  <c r="R4385" i="1" s="1"/>
  <c r="R4386" i="1" a="1"/>
  <c r="R4386" i="1" s="1"/>
  <c r="R4387" i="1" a="1"/>
  <c r="R4387" i="1" s="1"/>
  <c r="R4388" i="1" a="1"/>
  <c r="R4388" i="1" s="1"/>
  <c r="R4389" i="1" a="1"/>
  <c r="R4389" i="1" s="1"/>
  <c r="R4390" i="1" a="1"/>
  <c r="R4390" i="1" s="1"/>
  <c r="R4391" i="1" a="1"/>
  <c r="R4391" i="1" s="1"/>
  <c r="R4392" i="1" a="1"/>
  <c r="R4392" i="1" s="1"/>
  <c r="R4393" i="1" a="1"/>
  <c r="R4393" i="1" s="1"/>
  <c r="R4394" i="1" a="1"/>
  <c r="R4394" i="1" s="1"/>
  <c r="R4395" i="1" a="1"/>
  <c r="R4395" i="1" s="1"/>
  <c r="R4396" i="1" a="1"/>
  <c r="R4396" i="1" s="1"/>
  <c r="R4397" i="1" a="1"/>
  <c r="R4397" i="1" s="1"/>
  <c r="R4398" i="1" a="1"/>
  <c r="R4398" i="1" s="1"/>
  <c r="R4399" i="1" a="1"/>
  <c r="R4399" i="1" s="1"/>
  <c r="R4400" i="1" a="1"/>
  <c r="R4400" i="1" s="1"/>
  <c r="R4401" i="1" a="1"/>
  <c r="R4401" i="1" s="1"/>
  <c r="R4402" i="1" a="1"/>
  <c r="R4402" i="1" s="1"/>
  <c r="R4403" i="1" a="1"/>
  <c r="R4403" i="1" s="1"/>
  <c r="R4404" i="1" a="1"/>
  <c r="R4404" i="1" s="1"/>
  <c r="R4405" i="1" a="1"/>
  <c r="R4405" i="1" s="1"/>
  <c r="R4406" i="1" a="1"/>
  <c r="R4406" i="1" s="1"/>
  <c r="R4407" i="1" a="1"/>
  <c r="R4407" i="1" s="1"/>
  <c r="R4408" i="1" a="1"/>
  <c r="R4408" i="1" s="1"/>
  <c r="R4409" i="1" a="1"/>
  <c r="R4409" i="1" s="1"/>
  <c r="R4410" i="1" a="1"/>
  <c r="R4410" i="1" s="1"/>
  <c r="R4411" i="1" a="1"/>
  <c r="R4411" i="1" s="1"/>
  <c r="R4412" i="1" a="1"/>
  <c r="R4412" i="1" s="1"/>
  <c r="R4413" i="1" a="1"/>
  <c r="R4413" i="1" s="1"/>
  <c r="R4414" i="1" a="1"/>
  <c r="R4414" i="1" s="1"/>
  <c r="R4415" i="1" a="1"/>
  <c r="R4415" i="1" s="1"/>
  <c r="R4416" i="1" a="1"/>
  <c r="R4416" i="1" s="1"/>
  <c r="R4417" i="1" a="1"/>
  <c r="R4417" i="1" s="1"/>
  <c r="R4418" i="1" a="1"/>
  <c r="R4418" i="1" s="1"/>
  <c r="R4419" i="1" a="1"/>
  <c r="R4419" i="1" s="1"/>
  <c r="R4420" i="1" a="1"/>
  <c r="R4420" i="1" s="1"/>
  <c r="R4421" i="1" a="1"/>
  <c r="R4421" i="1" s="1"/>
  <c r="R4422" i="1" a="1"/>
  <c r="R4422" i="1" s="1"/>
  <c r="R4423" i="1" a="1"/>
  <c r="R4423" i="1" s="1"/>
  <c r="R4424" i="1" a="1"/>
  <c r="R4424" i="1" s="1"/>
  <c r="R4425" i="1" a="1"/>
  <c r="R4425" i="1" s="1"/>
  <c r="R4426" i="1" a="1"/>
  <c r="R4426" i="1" s="1"/>
  <c r="R4427" i="1" a="1"/>
  <c r="R4427" i="1" s="1"/>
  <c r="R4428" i="1" a="1"/>
  <c r="R4428" i="1" s="1"/>
  <c r="R4429" i="1" a="1"/>
  <c r="R4429" i="1" s="1"/>
  <c r="R4430" i="1" a="1"/>
  <c r="R4430" i="1" s="1"/>
  <c r="R4431" i="1" a="1"/>
  <c r="R4431" i="1" s="1"/>
  <c r="R4432" i="1" a="1"/>
  <c r="R4432" i="1" s="1"/>
  <c r="R4433" i="1" a="1"/>
  <c r="R4433" i="1" s="1"/>
  <c r="R4434" i="1" a="1"/>
  <c r="R4434" i="1" s="1"/>
  <c r="R4435" i="1" a="1"/>
  <c r="R4435" i="1" s="1"/>
  <c r="R4436" i="1" a="1"/>
  <c r="R4436" i="1" s="1"/>
  <c r="R4437" i="1" a="1"/>
  <c r="R4437" i="1" s="1"/>
  <c r="R4438" i="1" a="1"/>
  <c r="R4438" i="1" s="1"/>
  <c r="R4439" i="1" a="1"/>
  <c r="R4439" i="1" s="1"/>
  <c r="R4440" i="1" a="1"/>
  <c r="R4440" i="1" s="1"/>
  <c r="R4441" i="1" a="1"/>
  <c r="R4441" i="1" s="1"/>
  <c r="R4442" i="1" a="1"/>
  <c r="R4442" i="1" s="1"/>
  <c r="R4443" i="1" a="1"/>
  <c r="R4443" i="1" s="1"/>
  <c r="R4444" i="1" a="1"/>
  <c r="R4444" i="1" s="1"/>
  <c r="R4445" i="1" a="1"/>
  <c r="R4445" i="1" s="1"/>
  <c r="R4446" i="1" a="1"/>
  <c r="R4446" i="1" s="1"/>
  <c r="R4447" i="1" a="1"/>
  <c r="R4447" i="1" s="1"/>
  <c r="R4448" i="1" a="1"/>
  <c r="R4448" i="1" s="1"/>
  <c r="R4449" i="1" a="1"/>
  <c r="R4449" i="1" s="1"/>
  <c r="R4450" i="1" a="1"/>
  <c r="R4450" i="1" s="1"/>
  <c r="R4451" i="1" a="1"/>
  <c r="R4451" i="1" s="1"/>
  <c r="R4452" i="1" a="1"/>
  <c r="R4452" i="1" s="1"/>
  <c r="R4453" i="1" a="1"/>
  <c r="R4453" i="1" s="1"/>
  <c r="R4454" i="1" a="1"/>
  <c r="R4454" i="1" s="1"/>
  <c r="R4455" i="1" a="1"/>
  <c r="R4455" i="1" s="1"/>
  <c r="R4456" i="1" a="1"/>
  <c r="R4456" i="1" s="1"/>
  <c r="R4457" i="1" a="1"/>
  <c r="R4457" i="1" s="1"/>
  <c r="R4458" i="1" a="1"/>
  <c r="R4458" i="1" s="1"/>
  <c r="R4459" i="1" a="1"/>
  <c r="R4459" i="1" s="1"/>
  <c r="R4460" i="1" a="1"/>
  <c r="R4460" i="1" s="1"/>
  <c r="R4461" i="1" a="1"/>
  <c r="R4461" i="1" s="1"/>
  <c r="R4462" i="1" a="1"/>
  <c r="R4462" i="1" s="1"/>
  <c r="R4463" i="1" a="1"/>
  <c r="R4463" i="1" s="1"/>
  <c r="R4464" i="1" a="1"/>
  <c r="R4464" i="1" s="1"/>
  <c r="R4465" i="1" a="1"/>
  <c r="R4465" i="1" s="1"/>
  <c r="R4466" i="1" a="1"/>
  <c r="R4466" i="1" s="1"/>
  <c r="R4467" i="1" a="1"/>
  <c r="R4467" i="1" s="1"/>
  <c r="R4468" i="1" a="1"/>
  <c r="R4468" i="1" s="1"/>
  <c r="R4469" i="1" a="1"/>
  <c r="R4469" i="1" s="1"/>
  <c r="R4470" i="1" a="1"/>
  <c r="R4470" i="1" s="1"/>
  <c r="R4471" i="1" a="1"/>
  <c r="R4471" i="1" s="1"/>
  <c r="R4472" i="1" a="1"/>
  <c r="R4472" i="1" s="1"/>
  <c r="R4473" i="1" a="1"/>
  <c r="R4473" i="1" s="1"/>
  <c r="R4474" i="1" a="1"/>
  <c r="R4474" i="1" s="1"/>
  <c r="R4475" i="1" a="1"/>
  <c r="R4475" i="1" s="1"/>
  <c r="R4476" i="1" a="1"/>
  <c r="R4476" i="1" s="1"/>
  <c r="R4477" i="1" a="1"/>
  <c r="R4477" i="1" s="1"/>
  <c r="R4478" i="1" a="1"/>
  <c r="R4478" i="1" s="1"/>
  <c r="R4479" i="1" a="1"/>
  <c r="R4479" i="1" s="1"/>
  <c r="R4480" i="1" a="1"/>
  <c r="R4480" i="1" s="1"/>
  <c r="R4481" i="1" a="1"/>
  <c r="R4481" i="1" s="1"/>
  <c r="R4482" i="1" a="1"/>
  <c r="R4482" i="1" s="1"/>
  <c r="R4483" i="1" a="1"/>
  <c r="R4483" i="1" s="1"/>
  <c r="R4484" i="1" a="1"/>
  <c r="R4484" i="1" s="1"/>
  <c r="R4485" i="1" a="1"/>
  <c r="R4485" i="1" s="1"/>
  <c r="R4486" i="1" a="1"/>
  <c r="R4486" i="1" s="1"/>
  <c r="R4487" i="1" a="1"/>
  <c r="R4487" i="1" s="1"/>
  <c r="R4488" i="1" a="1"/>
  <c r="R4488" i="1" s="1"/>
  <c r="R4489" i="1" a="1"/>
  <c r="R4489" i="1" s="1"/>
  <c r="R4490" i="1" a="1"/>
  <c r="R4490" i="1" s="1"/>
  <c r="R4491" i="1" a="1"/>
  <c r="R4491" i="1" s="1"/>
  <c r="R4492" i="1" a="1"/>
  <c r="R4492" i="1" s="1"/>
  <c r="R4493" i="1" a="1"/>
  <c r="R4493" i="1" s="1"/>
  <c r="R4494" i="1" a="1"/>
  <c r="R4494" i="1" s="1"/>
  <c r="R4495" i="1" a="1"/>
  <c r="R4495" i="1" s="1"/>
  <c r="R4496" i="1" a="1"/>
  <c r="R4496" i="1" s="1"/>
  <c r="R4497" i="1" a="1"/>
  <c r="R4497" i="1" s="1"/>
  <c r="R4498" i="1" a="1"/>
  <c r="R4498" i="1" s="1"/>
  <c r="R4499" i="1" a="1"/>
  <c r="R4499" i="1" s="1"/>
  <c r="R4500" i="1" a="1"/>
  <c r="R4500" i="1" s="1"/>
  <c r="R4501" i="1" a="1"/>
  <c r="R4501" i="1" s="1"/>
  <c r="R4502" i="1" a="1"/>
  <c r="R4502" i="1" s="1"/>
  <c r="R4503" i="1" a="1"/>
  <c r="R4503" i="1" s="1"/>
  <c r="R4504" i="1" a="1"/>
  <c r="R4504" i="1" s="1"/>
  <c r="R4505" i="1" a="1"/>
  <c r="R4505" i="1" s="1"/>
  <c r="R4506" i="1" a="1"/>
  <c r="R4506" i="1" s="1"/>
  <c r="R4507" i="1" a="1"/>
  <c r="R4507" i="1" s="1"/>
  <c r="R4508" i="1" a="1"/>
  <c r="R4508" i="1" s="1"/>
  <c r="R4509" i="1" a="1"/>
  <c r="R4509" i="1" s="1"/>
  <c r="R4510" i="1" a="1"/>
  <c r="R4510" i="1" s="1"/>
  <c r="R4511" i="1" a="1"/>
  <c r="R4511" i="1" s="1"/>
  <c r="R4512" i="1" a="1"/>
  <c r="R4512" i="1" s="1"/>
  <c r="R4513" i="1" a="1"/>
  <c r="R4513" i="1" s="1"/>
  <c r="R4514" i="1" a="1"/>
  <c r="R4514" i="1" s="1"/>
  <c r="R4515" i="1" a="1"/>
  <c r="R4515" i="1" s="1"/>
  <c r="R4516" i="1" a="1"/>
  <c r="R4516" i="1" s="1"/>
  <c r="R4517" i="1" a="1"/>
  <c r="R4517" i="1" s="1"/>
  <c r="R4518" i="1" a="1"/>
  <c r="R4518" i="1" s="1"/>
  <c r="R4519" i="1" a="1"/>
  <c r="R4519" i="1" s="1"/>
  <c r="R4520" i="1" a="1"/>
  <c r="R4520" i="1" s="1"/>
  <c r="R4521" i="1" a="1"/>
  <c r="R4521" i="1" s="1"/>
  <c r="R4522" i="1" a="1"/>
  <c r="R4522" i="1" s="1"/>
  <c r="R4523" i="1" a="1"/>
  <c r="R4523" i="1" s="1"/>
  <c r="R4524" i="1" a="1"/>
  <c r="R4524" i="1" s="1"/>
  <c r="R4525" i="1" a="1"/>
  <c r="R4525" i="1" s="1"/>
  <c r="R4526" i="1" a="1"/>
  <c r="R4526" i="1" s="1"/>
  <c r="R4527" i="1" a="1"/>
  <c r="R4527" i="1" s="1"/>
  <c r="R4528" i="1" a="1"/>
  <c r="R4528" i="1" s="1"/>
  <c r="R4529" i="1" a="1"/>
  <c r="R4529" i="1" s="1"/>
  <c r="R4530" i="1" a="1"/>
  <c r="R4530" i="1" s="1"/>
  <c r="R4531" i="1" a="1"/>
  <c r="R4531" i="1" s="1"/>
  <c r="R4532" i="1" a="1"/>
  <c r="R4532" i="1" s="1"/>
  <c r="R4533" i="1" a="1"/>
  <c r="R4533" i="1" s="1"/>
  <c r="R4534" i="1" a="1"/>
  <c r="R4534" i="1" s="1"/>
  <c r="R4535" i="1" a="1"/>
  <c r="R4535" i="1" s="1"/>
  <c r="R4536" i="1" a="1"/>
  <c r="R4536" i="1" s="1"/>
  <c r="R4537" i="1" a="1"/>
  <c r="R4537" i="1" s="1"/>
  <c r="R4538" i="1" a="1"/>
  <c r="R4538" i="1" s="1"/>
  <c r="R4539" i="1" a="1"/>
  <c r="R4539" i="1" s="1"/>
  <c r="R4540" i="1" a="1"/>
  <c r="R4540" i="1" s="1"/>
  <c r="R4541" i="1" a="1"/>
  <c r="R4541" i="1" s="1"/>
  <c r="R4542" i="1" a="1"/>
  <c r="R4542" i="1" s="1"/>
  <c r="R4543" i="1" a="1"/>
  <c r="R4543" i="1" s="1"/>
  <c r="R4544" i="1" a="1"/>
  <c r="R4544" i="1" s="1"/>
  <c r="R4545" i="1" a="1"/>
  <c r="R4545" i="1" s="1"/>
  <c r="R4546" i="1" a="1"/>
  <c r="R4546" i="1" s="1"/>
  <c r="R4547" i="1" a="1"/>
  <c r="R4547" i="1" s="1"/>
  <c r="R4548" i="1" a="1"/>
  <c r="R4548" i="1" s="1"/>
  <c r="R4549" i="1" a="1"/>
  <c r="R4549" i="1" s="1"/>
  <c r="R4550" i="1" a="1"/>
  <c r="R4550" i="1" s="1"/>
  <c r="R4551" i="1" a="1"/>
  <c r="R4551" i="1" s="1"/>
  <c r="R4552" i="1" a="1"/>
  <c r="R4552" i="1" s="1"/>
  <c r="R4553" i="1" a="1"/>
  <c r="R4553" i="1" s="1"/>
  <c r="R4554" i="1" a="1"/>
  <c r="R4554" i="1" s="1"/>
  <c r="R4555" i="1" a="1"/>
  <c r="R4555" i="1" s="1"/>
  <c r="R4556" i="1" a="1"/>
  <c r="R4556" i="1" s="1"/>
  <c r="R4557" i="1" a="1"/>
  <c r="R4557" i="1" s="1"/>
  <c r="R4558" i="1" a="1"/>
  <c r="R4558" i="1" s="1"/>
  <c r="R4559" i="1" a="1"/>
  <c r="R4559" i="1" s="1"/>
  <c r="R4560" i="1" a="1"/>
  <c r="R4560" i="1" s="1"/>
  <c r="R4561" i="1" a="1"/>
  <c r="R4561" i="1" s="1"/>
  <c r="R4562" i="1" a="1"/>
  <c r="R4562" i="1" s="1"/>
  <c r="R4563" i="1" a="1"/>
  <c r="R4563" i="1" s="1"/>
  <c r="R4564" i="1" a="1"/>
  <c r="R4564" i="1" s="1"/>
  <c r="R4565" i="1" a="1"/>
  <c r="R4565" i="1" s="1"/>
  <c r="R4566" i="1" a="1"/>
  <c r="R4566" i="1" s="1"/>
  <c r="R4567" i="1" a="1"/>
  <c r="R4567" i="1" s="1"/>
  <c r="R4568" i="1" a="1"/>
  <c r="R4568" i="1" s="1"/>
  <c r="R4569" i="1" a="1"/>
  <c r="R4569" i="1" s="1"/>
  <c r="R4570" i="1" a="1"/>
  <c r="R4570" i="1" s="1"/>
  <c r="R4571" i="1" a="1"/>
  <c r="R4571" i="1" s="1"/>
  <c r="R4572" i="1" a="1"/>
  <c r="R4572" i="1" s="1"/>
  <c r="R4573" i="1" a="1"/>
  <c r="R4573" i="1" s="1"/>
  <c r="R4574" i="1" a="1"/>
  <c r="R4574" i="1" s="1"/>
  <c r="R4575" i="1" a="1"/>
  <c r="R4575" i="1" s="1"/>
  <c r="R4576" i="1" a="1"/>
  <c r="R4576" i="1" s="1"/>
  <c r="R4577" i="1" a="1"/>
  <c r="R4577" i="1" s="1"/>
  <c r="R4578" i="1" a="1"/>
  <c r="R4578" i="1" s="1"/>
  <c r="R4579" i="1" a="1"/>
  <c r="R4579" i="1" s="1"/>
  <c r="R4580" i="1" a="1"/>
  <c r="R4580" i="1" s="1"/>
  <c r="R4581" i="1" a="1"/>
  <c r="R4581" i="1" s="1"/>
  <c r="R4582" i="1" a="1"/>
  <c r="R4582" i="1" s="1"/>
  <c r="R4583" i="1" a="1"/>
  <c r="R4583" i="1" s="1"/>
  <c r="R4584" i="1" a="1"/>
  <c r="R4584" i="1" s="1"/>
  <c r="R4585" i="1" a="1"/>
  <c r="R4585" i="1" s="1"/>
  <c r="R4586" i="1" a="1"/>
  <c r="R4586" i="1" s="1"/>
  <c r="R4587" i="1" a="1"/>
  <c r="R4587" i="1" s="1"/>
  <c r="R4588" i="1" a="1"/>
  <c r="R4588" i="1" s="1"/>
  <c r="R4589" i="1" a="1"/>
  <c r="R4589" i="1" s="1"/>
  <c r="R4590" i="1" a="1"/>
  <c r="R4590" i="1" s="1"/>
  <c r="R4591" i="1" a="1"/>
  <c r="R4591" i="1" s="1"/>
  <c r="R4592" i="1" a="1"/>
  <c r="R4592" i="1" s="1"/>
  <c r="R4593" i="1" a="1"/>
  <c r="R4593" i="1" s="1"/>
  <c r="R4594" i="1" a="1"/>
  <c r="R4594" i="1" s="1"/>
  <c r="R4595" i="1" a="1"/>
  <c r="R4595" i="1" s="1"/>
  <c r="R4596" i="1" a="1"/>
  <c r="R4596" i="1" s="1"/>
  <c r="R4597" i="1" a="1"/>
  <c r="R4597" i="1" s="1"/>
  <c r="R4598" i="1" a="1"/>
  <c r="R4598" i="1" s="1"/>
  <c r="R4599" i="1" a="1"/>
  <c r="R4599" i="1" s="1"/>
  <c r="R4600" i="1" a="1"/>
  <c r="R4600" i="1" s="1"/>
  <c r="R4601" i="1" a="1"/>
  <c r="R4601" i="1" s="1"/>
  <c r="R4602" i="1" a="1"/>
  <c r="R4602" i="1" s="1"/>
  <c r="R4603" i="1" a="1"/>
  <c r="R4603" i="1" s="1"/>
  <c r="R4604" i="1" a="1"/>
  <c r="R4604" i="1" s="1"/>
  <c r="R4605" i="1" a="1"/>
  <c r="R4605" i="1" s="1"/>
  <c r="R4606" i="1" a="1"/>
  <c r="R4606" i="1" s="1"/>
  <c r="R4607" i="1" a="1"/>
  <c r="R4607" i="1" s="1"/>
  <c r="R4608" i="1" a="1"/>
  <c r="R4608" i="1" s="1"/>
  <c r="R4609" i="1" a="1"/>
  <c r="R4609" i="1" s="1"/>
  <c r="R4610" i="1" a="1"/>
  <c r="R4610" i="1" s="1"/>
  <c r="R4611" i="1" a="1"/>
  <c r="R4611" i="1" s="1"/>
  <c r="R4612" i="1" a="1"/>
  <c r="R4612" i="1" s="1"/>
  <c r="R4613" i="1" a="1"/>
  <c r="R4613" i="1" s="1"/>
  <c r="R4614" i="1" a="1"/>
  <c r="R4614" i="1" s="1"/>
  <c r="R4615" i="1" a="1"/>
  <c r="R4615" i="1" s="1"/>
  <c r="R4616" i="1" a="1"/>
  <c r="R4616" i="1" s="1"/>
  <c r="R4617" i="1" a="1"/>
  <c r="R4617" i="1" s="1"/>
  <c r="R4618" i="1" a="1"/>
  <c r="R4618" i="1" s="1"/>
  <c r="R4619" i="1" a="1"/>
  <c r="R4619" i="1" s="1"/>
  <c r="R4620" i="1" a="1"/>
  <c r="R4620" i="1" s="1"/>
  <c r="R4621" i="1" a="1"/>
  <c r="R4621" i="1" s="1"/>
  <c r="R4622" i="1" a="1"/>
  <c r="R4622" i="1" s="1"/>
  <c r="R4623" i="1" a="1"/>
  <c r="R4623" i="1" s="1"/>
  <c r="R4624" i="1" a="1"/>
  <c r="R4624" i="1" s="1"/>
  <c r="R4625" i="1" a="1"/>
  <c r="R4625" i="1" s="1"/>
  <c r="R4626" i="1" a="1"/>
  <c r="R4626" i="1" s="1"/>
  <c r="R4627" i="1" a="1"/>
  <c r="R4627" i="1" s="1"/>
  <c r="R4628" i="1" a="1"/>
  <c r="R4628" i="1" s="1"/>
  <c r="R4629" i="1" a="1"/>
  <c r="R4629" i="1" s="1"/>
  <c r="R4630" i="1" a="1"/>
  <c r="R4630" i="1" s="1"/>
  <c r="R4631" i="1" a="1"/>
  <c r="R4631" i="1" s="1"/>
  <c r="R4632" i="1" a="1"/>
  <c r="R4632" i="1" s="1"/>
  <c r="R4633" i="1" a="1"/>
  <c r="R4633" i="1" s="1"/>
  <c r="R4634" i="1" a="1"/>
  <c r="R4634" i="1" s="1"/>
  <c r="R4635" i="1" a="1"/>
  <c r="R4635" i="1" s="1"/>
  <c r="R4636" i="1" a="1"/>
  <c r="R4636" i="1" s="1"/>
  <c r="R4637" i="1" a="1"/>
  <c r="R4637" i="1" s="1"/>
  <c r="R4638" i="1" a="1"/>
  <c r="R4638" i="1" s="1"/>
  <c r="R4639" i="1" a="1"/>
  <c r="R4639" i="1" s="1"/>
  <c r="R4640" i="1" a="1"/>
  <c r="R4640" i="1" s="1"/>
  <c r="R4641" i="1" a="1"/>
  <c r="R4641" i="1" s="1"/>
  <c r="R4642" i="1" a="1"/>
  <c r="R4642" i="1" s="1"/>
  <c r="R4643" i="1" a="1"/>
  <c r="R4643" i="1" s="1"/>
  <c r="R4644" i="1" a="1"/>
  <c r="R4644" i="1" s="1"/>
  <c r="R4645" i="1" a="1"/>
  <c r="R4645" i="1" s="1"/>
  <c r="R4646" i="1" a="1"/>
  <c r="R4646" i="1" s="1"/>
  <c r="R4647" i="1" a="1"/>
  <c r="R4647" i="1" s="1"/>
  <c r="R4648" i="1" a="1"/>
  <c r="R4648" i="1" s="1"/>
  <c r="R4649" i="1" a="1"/>
  <c r="R4649" i="1" s="1"/>
  <c r="R4650" i="1" a="1"/>
  <c r="R4650" i="1" s="1"/>
  <c r="R4651" i="1" a="1"/>
  <c r="R4651" i="1" s="1"/>
  <c r="R4652" i="1" a="1"/>
  <c r="R4652" i="1" s="1"/>
  <c r="R4653" i="1" a="1"/>
  <c r="R4653" i="1" s="1"/>
  <c r="R4654" i="1" a="1"/>
  <c r="R4654" i="1" s="1"/>
  <c r="R4655" i="1" a="1"/>
  <c r="R4655" i="1" s="1"/>
  <c r="R4656" i="1" a="1"/>
  <c r="R4656" i="1" s="1"/>
  <c r="R4657" i="1" a="1"/>
  <c r="R4657" i="1" s="1"/>
  <c r="R4658" i="1" a="1"/>
  <c r="R4658" i="1" s="1"/>
  <c r="R4659" i="1" a="1"/>
  <c r="R4659" i="1" s="1"/>
  <c r="R4660" i="1" a="1"/>
  <c r="R4660" i="1" s="1"/>
  <c r="R4661" i="1" a="1"/>
  <c r="R4661" i="1" s="1"/>
  <c r="R4662" i="1" a="1"/>
  <c r="R4662" i="1" s="1"/>
  <c r="R4663" i="1" a="1"/>
  <c r="R4663" i="1" s="1"/>
  <c r="R4664" i="1" a="1"/>
  <c r="R4664" i="1" s="1"/>
  <c r="R4665" i="1" a="1"/>
  <c r="R4665" i="1" s="1"/>
  <c r="R4666" i="1" a="1"/>
  <c r="R4666" i="1" s="1"/>
  <c r="R4667" i="1" a="1"/>
  <c r="R4667" i="1" s="1"/>
  <c r="R4668" i="1" a="1"/>
  <c r="R4668" i="1" s="1"/>
  <c r="R4669" i="1" a="1"/>
  <c r="R4669" i="1" s="1"/>
  <c r="R4670" i="1" a="1"/>
  <c r="R4670" i="1" s="1"/>
  <c r="R4671" i="1" a="1"/>
  <c r="R4671" i="1" s="1"/>
  <c r="R4672" i="1" a="1"/>
  <c r="R4672" i="1" s="1"/>
  <c r="R4673" i="1" a="1"/>
  <c r="R4673" i="1" s="1"/>
  <c r="R4674" i="1" a="1"/>
  <c r="R4674" i="1" s="1"/>
  <c r="R4675" i="1" a="1"/>
  <c r="R4675" i="1" s="1"/>
  <c r="R4676" i="1" a="1"/>
  <c r="R4676" i="1" s="1"/>
  <c r="R4677" i="1" a="1"/>
  <c r="R4677" i="1" s="1"/>
  <c r="R4678" i="1" a="1"/>
  <c r="R4678" i="1" s="1"/>
  <c r="R4679" i="1" a="1"/>
  <c r="R4679" i="1" s="1"/>
  <c r="R4680" i="1" a="1"/>
  <c r="R4680" i="1" s="1"/>
  <c r="R4681" i="1" a="1"/>
  <c r="R4681" i="1" s="1"/>
  <c r="R4682" i="1" a="1"/>
  <c r="R4682" i="1" s="1"/>
  <c r="R4683" i="1" a="1"/>
  <c r="R4683" i="1" s="1"/>
  <c r="R4684" i="1" a="1"/>
  <c r="R4684" i="1" s="1"/>
  <c r="R4685" i="1" a="1"/>
  <c r="R4685" i="1" s="1"/>
  <c r="R4686" i="1" a="1"/>
  <c r="R4686" i="1" s="1"/>
  <c r="R4687" i="1" a="1"/>
  <c r="R4687" i="1" s="1"/>
  <c r="R4688" i="1" a="1"/>
  <c r="R4688" i="1" s="1"/>
  <c r="R4689" i="1" a="1"/>
  <c r="R4689" i="1" s="1"/>
  <c r="R4690" i="1" a="1"/>
  <c r="R4690" i="1" s="1"/>
  <c r="R4691" i="1" a="1"/>
  <c r="R4691" i="1" s="1"/>
  <c r="R4692" i="1" a="1"/>
  <c r="R4692" i="1" s="1"/>
  <c r="R4693" i="1" a="1"/>
  <c r="R4693" i="1" s="1"/>
  <c r="R4694" i="1" a="1"/>
  <c r="R4694" i="1" s="1"/>
  <c r="R4695" i="1" a="1"/>
  <c r="R4695" i="1" s="1"/>
  <c r="R4696" i="1" a="1"/>
  <c r="R4696" i="1" s="1"/>
  <c r="R4697" i="1" a="1"/>
  <c r="R4697" i="1" s="1"/>
  <c r="R4698" i="1" a="1"/>
  <c r="R4698" i="1" s="1"/>
  <c r="R4699" i="1" a="1"/>
  <c r="R4699" i="1" s="1"/>
  <c r="R4700" i="1" a="1"/>
  <c r="R4700" i="1" s="1"/>
  <c r="R4701" i="1" a="1"/>
  <c r="R4701" i="1" s="1"/>
  <c r="R4702" i="1" a="1"/>
  <c r="R4702" i="1" s="1"/>
  <c r="R4703" i="1" a="1"/>
  <c r="R4703" i="1" s="1"/>
  <c r="R4704" i="1" a="1"/>
  <c r="R4704" i="1" s="1"/>
  <c r="R4705" i="1" a="1"/>
  <c r="R4705" i="1" s="1"/>
  <c r="R4706" i="1" a="1"/>
  <c r="R4706" i="1" s="1"/>
  <c r="R4707" i="1" a="1"/>
  <c r="R4707" i="1" s="1"/>
  <c r="R4708" i="1" a="1"/>
  <c r="R4708" i="1" s="1"/>
  <c r="R4709" i="1" a="1"/>
  <c r="R4709" i="1" s="1"/>
  <c r="R4710" i="1" a="1"/>
  <c r="R4710" i="1" s="1"/>
  <c r="R4711" i="1" a="1"/>
  <c r="R4711" i="1" s="1"/>
  <c r="R4712" i="1" a="1"/>
  <c r="R4712" i="1" s="1"/>
  <c r="R4713" i="1" a="1"/>
  <c r="R4713" i="1" s="1"/>
  <c r="R4714" i="1" a="1"/>
  <c r="R4714" i="1" s="1"/>
  <c r="R4715" i="1" a="1"/>
  <c r="R4715" i="1" s="1"/>
  <c r="R4716" i="1" a="1"/>
  <c r="R4716" i="1" s="1"/>
  <c r="R4717" i="1" a="1"/>
  <c r="R4717" i="1" s="1"/>
  <c r="R4718" i="1" a="1"/>
  <c r="R4718" i="1" s="1"/>
  <c r="R4719" i="1" a="1"/>
  <c r="R4719" i="1" s="1"/>
  <c r="R4720" i="1" a="1"/>
  <c r="R4720" i="1" s="1"/>
  <c r="R4721" i="1" a="1"/>
  <c r="R4721" i="1" s="1"/>
  <c r="R4722" i="1" a="1"/>
  <c r="R4722" i="1" s="1"/>
  <c r="R4723" i="1" a="1"/>
  <c r="R4723" i="1" s="1"/>
  <c r="R4724" i="1" a="1"/>
  <c r="R4724" i="1" s="1"/>
  <c r="R4725" i="1" a="1"/>
  <c r="R4725" i="1" s="1"/>
  <c r="R4726" i="1" a="1"/>
  <c r="R4726" i="1" s="1"/>
  <c r="R4727" i="1" a="1"/>
  <c r="R4727" i="1" s="1"/>
  <c r="R4728" i="1" a="1"/>
  <c r="R4728" i="1" s="1"/>
  <c r="R4729" i="1" a="1"/>
  <c r="R4729" i="1" s="1"/>
  <c r="R4730" i="1" a="1"/>
  <c r="R4730" i="1" s="1"/>
  <c r="R4731" i="1" a="1"/>
  <c r="R4731" i="1" s="1"/>
  <c r="R4732" i="1" a="1"/>
  <c r="R4732" i="1" s="1"/>
  <c r="R4733" i="1" a="1"/>
  <c r="R4733" i="1" s="1"/>
  <c r="R4734" i="1" a="1"/>
  <c r="R4734" i="1" s="1"/>
  <c r="R4735" i="1" a="1"/>
  <c r="R4735" i="1" s="1"/>
  <c r="R4736" i="1" a="1"/>
  <c r="R4736" i="1" s="1"/>
  <c r="R4737" i="1" a="1"/>
  <c r="R4737" i="1" s="1"/>
  <c r="R4738" i="1" a="1"/>
  <c r="R4738" i="1" s="1"/>
  <c r="R4739" i="1" a="1"/>
  <c r="R4739" i="1" s="1"/>
  <c r="R4740" i="1" a="1"/>
  <c r="R4740" i="1" s="1"/>
  <c r="R4741" i="1" a="1"/>
  <c r="R4741" i="1" s="1"/>
  <c r="R4742" i="1" a="1"/>
  <c r="R4742" i="1" s="1"/>
  <c r="R4743" i="1" a="1"/>
  <c r="R4743" i="1" s="1"/>
  <c r="R4744" i="1" a="1"/>
  <c r="R4744" i="1" s="1"/>
  <c r="R4745" i="1" a="1"/>
  <c r="R4745" i="1" s="1"/>
  <c r="R4746" i="1" a="1"/>
  <c r="R4746" i="1" s="1"/>
  <c r="R4747" i="1" a="1"/>
  <c r="R4747" i="1" s="1"/>
  <c r="R4748" i="1" a="1"/>
  <c r="R4748" i="1" s="1"/>
  <c r="R4749" i="1" a="1"/>
  <c r="R4749" i="1" s="1"/>
  <c r="R4750" i="1" a="1"/>
  <c r="R4750" i="1" s="1"/>
  <c r="R4751" i="1" a="1"/>
  <c r="R4751" i="1" s="1"/>
  <c r="R4752" i="1" a="1"/>
  <c r="R4752" i="1" s="1"/>
  <c r="R4753" i="1" a="1"/>
  <c r="R4753" i="1" s="1"/>
  <c r="R4754" i="1" a="1"/>
  <c r="R4754" i="1" s="1"/>
  <c r="R4755" i="1" a="1"/>
  <c r="R4755" i="1" s="1"/>
  <c r="R4756" i="1" a="1"/>
  <c r="R4756" i="1" s="1"/>
  <c r="R4757" i="1" a="1"/>
  <c r="R4757" i="1" s="1"/>
  <c r="R4758" i="1" a="1"/>
  <c r="R4758" i="1" s="1"/>
  <c r="R4759" i="1" a="1"/>
  <c r="R4759" i="1" s="1"/>
  <c r="R4760" i="1" a="1"/>
  <c r="R4760" i="1" s="1"/>
  <c r="R4761" i="1" a="1"/>
  <c r="R4761" i="1" s="1"/>
  <c r="R4762" i="1" a="1"/>
  <c r="R4762" i="1" s="1"/>
  <c r="R4763" i="1" a="1"/>
  <c r="R4763" i="1" s="1"/>
  <c r="R4764" i="1" a="1"/>
  <c r="R4764" i="1" s="1"/>
  <c r="R4765" i="1" a="1"/>
  <c r="R4765" i="1" s="1"/>
  <c r="R4766" i="1" a="1"/>
  <c r="R4766" i="1" s="1"/>
  <c r="R4767" i="1" a="1"/>
  <c r="R4767" i="1" s="1"/>
  <c r="R4768" i="1" a="1"/>
  <c r="R4768" i="1" s="1"/>
  <c r="R4769" i="1" a="1"/>
  <c r="R4769" i="1" s="1"/>
  <c r="R4770" i="1" a="1"/>
  <c r="R4770" i="1" s="1"/>
  <c r="R4771" i="1" a="1"/>
  <c r="R4771" i="1" s="1"/>
  <c r="R4772" i="1" a="1"/>
  <c r="R4772" i="1" s="1"/>
  <c r="R4773" i="1" a="1"/>
  <c r="R4773" i="1" s="1"/>
  <c r="R4774" i="1" a="1"/>
  <c r="R4774" i="1" s="1"/>
  <c r="R4775" i="1" a="1"/>
  <c r="R4775" i="1" s="1"/>
  <c r="R4776" i="1" a="1"/>
  <c r="R4776" i="1" s="1"/>
  <c r="R4777" i="1" a="1"/>
  <c r="R4777" i="1" s="1"/>
  <c r="R4778" i="1" a="1"/>
  <c r="R4778" i="1" s="1"/>
  <c r="R4779" i="1" a="1"/>
  <c r="R4779" i="1" s="1"/>
  <c r="R4780" i="1" a="1"/>
  <c r="R4780" i="1" s="1"/>
  <c r="R4781" i="1" a="1"/>
  <c r="R4781" i="1" s="1"/>
  <c r="R4782" i="1" a="1"/>
  <c r="R4782" i="1" s="1"/>
  <c r="R4783" i="1" a="1"/>
  <c r="R4783" i="1" s="1"/>
  <c r="R4784" i="1" a="1"/>
  <c r="R4784" i="1" s="1"/>
  <c r="R4785" i="1" a="1"/>
  <c r="R4785" i="1" s="1"/>
  <c r="R4786" i="1" a="1"/>
  <c r="R4786" i="1" s="1"/>
  <c r="R4787" i="1" a="1"/>
  <c r="R4787" i="1" s="1"/>
  <c r="R4788" i="1" a="1"/>
  <c r="R4788" i="1" s="1"/>
  <c r="R4789" i="1" a="1"/>
  <c r="R4789" i="1" s="1"/>
  <c r="R4790" i="1" a="1"/>
  <c r="R4790" i="1" s="1"/>
  <c r="R4791" i="1" a="1"/>
  <c r="R4791" i="1" s="1"/>
  <c r="R4792" i="1" a="1"/>
  <c r="R4792" i="1" s="1"/>
  <c r="R4793" i="1" a="1"/>
  <c r="R4793" i="1" s="1"/>
  <c r="R4794" i="1" a="1"/>
  <c r="R4794" i="1" s="1"/>
  <c r="R4795" i="1" a="1"/>
  <c r="R4795" i="1" s="1"/>
  <c r="R4796" i="1" a="1"/>
  <c r="R4796" i="1" s="1"/>
  <c r="R4797" i="1" a="1"/>
  <c r="R4797" i="1" s="1"/>
  <c r="R4798" i="1" a="1"/>
  <c r="R4798" i="1" s="1"/>
  <c r="R4799" i="1" a="1"/>
  <c r="R4799" i="1" s="1"/>
  <c r="R4800" i="1" a="1"/>
  <c r="R4800" i="1" s="1"/>
  <c r="R4801" i="1" a="1"/>
  <c r="R4801" i="1" s="1"/>
  <c r="R4802" i="1" a="1"/>
  <c r="R4802" i="1" s="1"/>
  <c r="R4803" i="1" a="1"/>
  <c r="R4803" i="1" s="1"/>
  <c r="R4804" i="1" a="1"/>
  <c r="R4804" i="1" s="1"/>
  <c r="R4805" i="1" a="1"/>
  <c r="R4805" i="1" s="1"/>
  <c r="R4806" i="1" a="1"/>
  <c r="R4806" i="1" s="1"/>
  <c r="R4807" i="1" a="1"/>
  <c r="R4807" i="1" s="1"/>
  <c r="R4808" i="1" a="1"/>
  <c r="R4808" i="1" s="1"/>
  <c r="R4809" i="1" a="1"/>
  <c r="R4809" i="1" s="1"/>
  <c r="R4810" i="1" a="1"/>
  <c r="R4810" i="1" s="1"/>
  <c r="R4811" i="1" a="1"/>
  <c r="R4811" i="1" s="1"/>
  <c r="R4812" i="1" a="1"/>
  <c r="R4812" i="1" s="1"/>
  <c r="R4813" i="1" a="1"/>
  <c r="R4813" i="1" s="1"/>
  <c r="R4814" i="1" a="1"/>
  <c r="R4814" i="1" s="1"/>
  <c r="R4815" i="1" a="1"/>
  <c r="R4815" i="1" s="1"/>
  <c r="R4816" i="1" a="1"/>
  <c r="R4816" i="1" s="1"/>
  <c r="R4817" i="1" a="1"/>
  <c r="R4817" i="1" s="1"/>
  <c r="R4818" i="1" a="1"/>
  <c r="R4818" i="1" s="1"/>
  <c r="R4819" i="1" a="1"/>
  <c r="R4819" i="1" s="1"/>
  <c r="R4820" i="1" a="1"/>
  <c r="R4820" i="1" s="1"/>
  <c r="R4821" i="1" a="1"/>
  <c r="R4821" i="1" s="1"/>
  <c r="R4822" i="1" a="1"/>
  <c r="R4822" i="1" s="1"/>
  <c r="R4823" i="1" a="1"/>
  <c r="R4823" i="1" s="1"/>
  <c r="R4824" i="1" a="1"/>
  <c r="R4824" i="1" s="1"/>
  <c r="R4825" i="1" a="1"/>
  <c r="R4825" i="1" s="1"/>
  <c r="R4826" i="1" a="1"/>
  <c r="R4826" i="1" s="1"/>
  <c r="R4827" i="1" a="1"/>
  <c r="R4827" i="1" s="1"/>
  <c r="R4828" i="1" a="1"/>
  <c r="R4828" i="1" s="1"/>
  <c r="R4829" i="1" a="1"/>
  <c r="R4829" i="1" s="1"/>
  <c r="R4830" i="1" a="1"/>
  <c r="R4830" i="1" s="1"/>
  <c r="R4831" i="1" a="1"/>
  <c r="R4831" i="1" s="1"/>
  <c r="R4832" i="1" a="1"/>
  <c r="R4832" i="1" s="1"/>
  <c r="R4833" i="1" a="1"/>
  <c r="R4833" i="1" s="1"/>
  <c r="R4834" i="1" a="1"/>
  <c r="R4834" i="1" s="1"/>
  <c r="R4835" i="1" a="1"/>
  <c r="R4835" i="1" s="1"/>
  <c r="R4836" i="1" a="1"/>
  <c r="R4836" i="1" s="1"/>
  <c r="R4837" i="1" a="1"/>
  <c r="R4837" i="1" s="1"/>
  <c r="R4838" i="1" a="1"/>
  <c r="R4838" i="1" s="1"/>
  <c r="R4839" i="1" a="1"/>
  <c r="R4839" i="1" s="1"/>
  <c r="R4840" i="1" a="1"/>
  <c r="R4840" i="1" s="1"/>
  <c r="R4841" i="1" a="1"/>
  <c r="R4841" i="1" s="1"/>
  <c r="R4842" i="1" a="1"/>
  <c r="R4842" i="1" s="1"/>
  <c r="R4843" i="1" a="1"/>
  <c r="R4843" i="1" s="1"/>
  <c r="R4844" i="1" a="1"/>
  <c r="R4844" i="1" s="1"/>
  <c r="R4845" i="1" a="1"/>
  <c r="R4845" i="1" s="1"/>
  <c r="R4846" i="1" a="1"/>
  <c r="R4846" i="1" s="1"/>
  <c r="R4847" i="1" a="1"/>
  <c r="R4847" i="1" s="1"/>
  <c r="R4848" i="1" a="1"/>
  <c r="R4848" i="1" s="1"/>
  <c r="R4849" i="1" a="1"/>
  <c r="R4849" i="1" s="1"/>
  <c r="R4850" i="1" a="1"/>
  <c r="R4850" i="1" s="1"/>
  <c r="R4851" i="1" a="1"/>
  <c r="R4851" i="1" s="1"/>
  <c r="R4852" i="1" a="1"/>
  <c r="R4852" i="1" s="1"/>
  <c r="R4853" i="1" a="1"/>
  <c r="R4853" i="1" s="1"/>
  <c r="R4854" i="1" a="1"/>
  <c r="R4854" i="1" s="1"/>
  <c r="R4855" i="1" a="1"/>
  <c r="R4855" i="1" s="1"/>
  <c r="R4856" i="1" a="1"/>
  <c r="R4856" i="1" s="1"/>
  <c r="R4857" i="1" a="1"/>
  <c r="R4857" i="1" s="1"/>
  <c r="R4858" i="1" a="1"/>
  <c r="R4858" i="1" s="1"/>
  <c r="R4859" i="1" a="1"/>
  <c r="R4859" i="1" s="1"/>
  <c r="R4860" i="1" a="1"/>
  <c r="R4860" i="1" s="1"/>
  <c r="R4861" i="1" a="1"/>
  <c r="R4861" i="1" s="1"/>
  <c r="R4862" i="1" a="1"/>
  <c r="R4862" i="1" s="1"/>
  <c r="R4863" i="1" a="1"/>
  <c r="R4863" i="1" s="1"/>
  <c r="R4864" i="1" a="1"/>
  <c r="R4864" i="1" s="1"/>
  <c r="R4865" i="1" a="1"/>
  <c r="R4865" i="1" s="1"/>
  <c r="R4866" i="1" a="1"/>
  <c r="R4866" i="1" s="1"/>
  <c r="R4867" i="1" a="1"/>
  <c r="R4867" i="1" s="1"/>
  <c r="R4868" i="1" a="1"/>
  <c r="R4868" i="1" s="1"/>
  <c r="R4869" i="1" a="1"/>
  <c r="R4869" i="1" s="1"/>
  <c r="R4870" i="1" a="1"/>
  <c r="R4870" i="1" s="1"/>
  <c r="R4871" i="1" a="1"/>
  <c r="R4871" i="1" s="1"/>
  <c r="R4872" i="1" a="1"/>
  <c r="R4872" i="1" s="1"/>
  <c r="R4873" i="1" a="1"/>
  <c r="R4873" i="1" s="1"/>
  <c r="R4874" i="1" a="1"/>
  <c r="R4874" i="1" s="1"/>
  <c r="R4875" i="1" a="1"/>
  <c r="R4875" i="1" s="1"/>
  <c r="R4876" i="1" a="1"/>
  <c r="R4876" i="1" s="1"/>
  <c r="R4877" i="1" a="1"/>
  <c r="R4877" i="1" s="1"/>
  <c r="R4878" i="1" a="1"/>
  <c r="R4878" i="1" s="1"/>
  <c r="R4879" i="1" a="1"/>
  <c r="R4879" i="1" s="1"/>
  <c r="R4880" i="1" a="1"/>
  <c r="R4880" i="1" s="1"/>
  <c r="R4881" i="1" a="1"/>
  <c r="R4881" i="1" s="1"/>
  <c r="R4882" i="1" a="1"/>
  <c r="R4882" i="1" s="1"/>
  <c r="R4883" i="1" a="1"/>
  <c r="R4883" i="1" s="1"/>
  <c r="R4884" i="1" a="1"/>
  <c r="R4884" i="1" s="1"/>
  <c r="R4885" i="1" a="1"/>
  <c r="R4885" i="1" s="1"/>
  <c r="R4886" i="1" a="1"/>
  <c r="R4886" i="1" s="1"/>
  <c r="R4887" i="1" a="1"/>
  <c r="R4887" i="1" s="1"/>
  <c r="R4888" i="1" a="1"/>
  <c r="R4888" i="1" s="1"/>
  <c r="R4889" i="1" a="1"/>
  <c r="R4889" i="1" s="1"/>
  <c r="R4890" i="1" a="1"/>
  <c r="R4890" i="1" s="1"/>
  <c r="R4891" i="1" a="1"/>
  <c r="R4891" i="1" s="1"/>
  <c r="R4892" i="1" a="1"/>
  <c r="R4892" i="1" s="1"/>
  <c r="R4893" i="1" a="1"/>
  <c r="R4893" i="1" s="1"/>
  <c r="R4894" i="1" a="1"/>
  <c r="R4894" i="1" s="1"/>
  <c r="R4895" i="1" a="1"/>
  <c r="R4895" i="1" s="1"/>
  <c r="R4896" i="1" a="1"/>
  <c r="R4896" i="1" s="1"/>
  <c r="R4897" i="1" a="1"/>
  <c r="R4897" i="1" s="1"/>
  <c r="R4898" i="1" a="1"/>
  <c r="R4898" i="1" s="1"/>
  <c r="R4899" i="1" a="1"/>
  <c r="R4899" i="1" s="1"/>
  <c r="R4900" i="1" a="1"/>
  <c r="R4900" i="1" s="1"/>
  <c r="R4901" i="1" a="1"/>
  <c r="R4901" i="1" s="1"/>
  <c r="R4902" i="1" a="1"/>
  <c r="R4902" i="1" s="1"/>
  <c r="R4903" i="1" a="1"/>
  <c r="R4903" i="1" s="1"/>
  <c r="R4904" i="1" a="1"/>
  <c r="R4904" i="1" s="1"/>
  <c r="R4905" i="1" a="1"/>
  <c r="R4905" i="1" s="1"/>
  <c r="R4906" i="1" a="1"/>
  <c r="R4906" i="1" s="1"/>
  <c r="R4907" i="1" a="1"/>
  <c r="R4907" i="1" s="1"/>
  <c r="R4908" i="1" a="1"/>
  <c r="R4908" i="1" s="1"/>
  <c r="R4909" i="1" a="1"/>
  <c r="R4909" i="1" s="1"/>
  <c r="R4910" i="1" a="1"/>
  <c r="R4910" i="1" s="1"/>
  <c r="R4911" i="1" a="1"/>
  <c r="R4911" i="1" s="1"/>
  <c r="R4912" i="1" a="1"/>
  <c r="R4912" i="1" s="1"/>
  <c r="R4913" i="1" a="1"/>
  <c r="R4913" i="1" s="1"/>
  <c r="R4914" i="1" a="1"/>
  <c r="R4914" i="1" s="1"/>
  <c r="R4915" i="1" a="1"/>
  <c r="R4915" i="1" s="1"/>
  <c r="R4916" i="1" a="1"/>
  <c r="R4916" i="1" s="1"/>
  <c r="R4917" i="1" a="1"/>
  <c r="R4917" i="1" s="1"/>
  <c r="R4918" i="1" a="1"/>
  <c r="R4918" i="1" s="1"/>
  <c r="R4919" i="1" a="1"/>
  <c r="R4919" i="1" s="1"/>
  <c r="R4920" i="1" a="1"/>
  <c r="R4920" i="1" s="1"/>
  <c r="R4921" i="1" a="1"/>
  <c r="R4921" i="1" s="1"/>
  <c r="R4922" i="1" a="1"/>
  <c r="R4922" i="1" s="1"/>
  <c r="R4923" i="1" a="1"/>
  <c r="R4923" i="1" s="1"/>
  <c r="R4924" i="1" a="1"/>
  <c r="R4924" i="1" s="1"/>
  <c r="R4925" i="1" a="1"/>
  <c r="R4925" i="1" s="1"/>
  <c r="R4926" i="1" a="1"/>
  <c r="R4926" i="1" s="1"/>
  <c r="R4927" i="1" a="1"/>
  <c r="R4927" i="1" s="1"/>
  <c r="R4928" i="1" a="1"/>
  <c r="R4928" i="1" s="1"/>
  <c r="R4929" i="1" a="1"/>
  <c r="R4929" i="1" s="1"/>
  <c r="R4930" i="1" a="1"/>
  <c r="R4930" i="1" s="1"/>
  <c r="R4931" i="1" a="1"/>
  <c r="R4931" i="1" s="1"/>
  <c r="R4932" i="1" a="1"/>
  <c r="R4932" i="1" s="1"/>
  <c r="R4933" i="1" a="1"/>
  <c r="R4933" i="1" s="1"/>
  <c r="R4934" i="1" a="1"/>
  <c r="R4934" i="1" s="1"/>
  <c r="R4935" i="1" a="1"/>
  <c r="R4935" i="1" s="1"/>
  <c r="R4936" i="1" a="1"/>
  <c r="R4936" i="1" s="1"/>
  <c r="R4937" i="1" a="1"/>
  <c r="R4937" i="1" s="1"/>
  <c r="R4938" i="1" a="1"/>
  <c r="R4938" i="1" s="1"/>
  <c r="R4939" i="1" a="1"/>
  <c r="R4939" i="1" s="1"/>
  <c r="R4940" i="1" a="1"/>
  <c r="R4940" i="1" s="1"/>
  <c r="R4941" i="1" a="1"/>
  <c r="R4941" i="1" s="1"/>
  <c r="R4942" i="1" a="1"/>
  <c r="R4942" i="1" s="1"/>
  <c r="R4943" i="1" a="1"/>
  <c r="R4943" i="1" s="1"/>
  <c r="R4944" i="1" a="1"/>
  <c r="R4944" i="1" s="1"/>
  <c r="R4945" i="1" a="1"/>
  <c r="R4945" i="1" s="1"/>
  <c r="R4946" i="1" a="1"/>
  <c r="R4946" i="1" s="1"/>
  <c r="R4947" i="1" a="1"/>
  <c r="R4947" i="1" s="1"/>
  <c r="R4948" i="1" a="1"/>
  <c r="R4948" i="1" s="1"/>
  <c r="R4949" i="1" a="1"/>
  <c r="R4949" i="1" s="1"/>
  <c r="R4950" i="1" a="1"/>
  <c r="R4950" i="1" s="1"/>
  <c r="R4951" i="1" a="1"/>
  <c r="R4951" i="1" s="1"/>
  <c r="R4952" i="1" a="1"/>
  <c r="R4952" i="1" s="1"/>
  <c r="R4953" i="1" a="1"/>
  <c r="R4953" i="1" s="1"/>
  <c r="R4954" i="1" a="1"/>
  <c r="R4954" i="1" s="1"/>
  <c r="R4955" i="1" a="1"/>
  <c r="R4955" i="1" s="1"/>
  <c r="R4956" i="1" a="1"/>
  <c r="R4956" i="1" s="1"/>
  <c r="R4957" i="1" a="1"/>
  <c r="R4957" i="1" s="1"/>
  <c r="R4958" i="1" a="1"/>
  <c r="R4958" i="1" s="1"/>
  <c r="R4959" i="1" a="1"/>
  <c r="R4959" i="1" s="1"/>
  <c r="R4960" i="1" a="1"/>
  <c r="R4960" i="1" s="1"/>
  <c r="R4961" i="1" a="1"/>
  <c r="R4961" i="1" s="1"/>
  <c r="R4962" i="1" a="1"/>
  <c r="R4962" i="1" s="1"/>
  <c r="R4963" i="1" a="1"/>
  <c r="R4963" i="1" s="1"/>
  <c r="R4964" i="1" a="1"/>
  <c r="R4964" i="1" s="1"/>
  <c r="R4965" i="1" a="1"/>
  <c r="R4965" i="1" s="1"/>
  <c r="R4966" i="1" a="1"/>
  <c r="R4966" i="1" s="1"/>
  <c r="R4967" i="1" a="1"/>
  <c r="R4967" i="1" s="1"/>
  <c r="R4968" i="1" a="1"/>
  <c r="R4968" i="1" s="1"/>
  <c r="R4969" i="1" a="1"/>
  <c r="R4969" i="1" s="1"/>
  <c r="R4970" i="1" a="1"/>
  <c r="R4970" i="1" s="1"/>
  <c r="R4971" i="1" a="1"/>
  <c r="R4971" i="1" s="1"/>
  <c r="R4972" i="1" a="1"/>
  <c r="R4972" i="1" s="1"/>
  <c r="R4973" i="1" a="1"/>
  <c r="R4973" i="1" s="1"/>
  <c r="R4974" i="1" a="1"/>
  <c r="R4974" i="1" s="1"/>
  <c r="R4975" i="1" a="1"/>
  <c r="R4975" i="1" s="1"/>
  <c r="R4976" i="1" a="1"/>
  <c r="R4976" i="1" s="1"/>
  <c r="R4977" i="1" a="1"/>
  <c r="R4977" i="1" s="1"/>
  <c r="R4978" i="1" a="1"/>
  <c r="R4978" i="1" s="1"/>
  <c r="R4979" i="1" a="1"/>
  <c r="R4979" i="1" s="1"/>
  <c r="R4980" i="1" a="1"/>
  <c r="R4980" i="1" s="1"/>
  <c r="R4981" i="1" a="1"/>
  <c r="R4981" i="1" s="1"/>
  <c r="R4982" i="1" a="1"/>
  <c r="R4982" i="1" s="1"/>
  <c r="R4983" i="1" a="1"/>
  <c r="R4983" i="1" s="1"/>
  <c r="R4984" i="1" a="1"/>
  <c r="R4984" i="1" s="1"/>
  <c r="R4985" i="1" a="1"/>
  <c r="R4985" i="1" s="1"/>
  <c r="R4986" i="1" a="1"/>
  <c r="R4986" i="1" s="1"/>
  <c r="R4987" i="1" a="1"/>
  <c r="R4987" i="1" s="1"/>
  <c r="R4988" i="1" a="1"/>
  <c r="R4988" i="1" s="1"/>
  <c r="R4989" i="1" a="1"/>
  <c r="R4989" i="1" s="1"/>
  <c r="R4990" i="1" a="1"/>
  <c r="R4990" i="1" s="1"/>
  <c r="R4991" i="1" a="1"/>
  <c r="R4991" i="1" s="1"/>
  <c r="R4992" i="1" a="1"/>
  <c r="R4992" i="1" s="1"/>
  <c r="R4993" i="1" a="1"/>
  <c r="R4993" i="1" s="1"/>
  <c r="R4994" i="1" a="1"/>
  <c r="R4994" i="1" s="1"/>
  <c r="R4995" i="1" a="1"/>
  <c r="R4995" i="1" s="1"/>
  <c r="R4996" i="1" a="1"/>
  <c r="R4996" i="1" s="1"/>
  <c r="R4997" i="1" a="1"/>
  <c r="R4997" i="1" s="1"/>
  <c r="R4998" i="1" a="1"/>
  <c r="R4998" i="1" s="1"/>
  <c r="R4999" i="1" a="1"/>
  <c r="R4999" i="1" s="1"/>
  <c r="R5000" i="1" a="1"/>
  <c r="R5000" i="1" s="1"/>
  <c r="R5001" i="1" a="1"/>
  <c r="R5001" i="1" s="1"/>
  <c r="R5002" i="1" a="1"/>
  <c r="R5002" i="1" s="1"/>
  <c r="R5003" i="1" a="1"/>
  <c r="R5003" i="1" s="1"/>
  <c r="R5004" i="1" a="1"/>
  <c r="R5004" i="1" s="1"/>
  <c r="R5005" i="1" a="1"/>
  <c r="R5005" i="1" s="1"/>
  <c r="R5006" i="1" a="1"/>
  <c r="R5006" i="1" s="1"/>
  <c r="R5007" i="1" a="1"/>
  <c r="R5007" i="1" s="1"/>
  <c r="R5008" i="1" a="1"/>
  <c r="R5008" i="1" s="1"/>
  <c r="R5009" i="1" a="1"/>
  <c r="R5009" i="1" s="1"/>
  <c r="R5010" i="1" a="1"/>
  <c r="R5010" i="1" s="1"/>
  <c r="R5011" i="1" a="1"/>
  <c r="R5011" i="1" s="1"/>
  <c r="R5012" i="1" a="1"/>
  <c r="R5012" i="1" s="1"/>
  <c r="R5013" i="1" a="1"/>
  <c r="R5013" i="1" s="1"/>
  <c r="R5014" i="1" a="1"/>
  <c r="R5014" i="1" s="1"/>
  <c r="R5015" i="1" a="1"/>
  <c r="R5015" i="1" s="1"/>
  <c r="R5016" i="1" a="1"/>
  <c r="R5016" i="1" s="1"/>
  <c r="R5017" i="1" a="1"/>
  <c r="R5017" i="1" s="1"/>
  <c r="R5018" i="1" a="1"/>
  <c r="R5018" i="1" s="1"/>
  <c r="R5019" i="1" a="1"/>
  <c r="R5019" i="1" s="1"/>
  <c r="R5020" i="1" a="1"/>
  <c r="R5020" i="1" s="1"/>
  <c r="R5021" i="1" a="1"/>
  <c r="R5021" i="1" s="1"/>
  <c r="R5022" i="1" a="1"/>
  <c r="R5022" i="1" s="1"/>
  <c r="R5023" i="1" a="1"/>
  <c r="R5023" i="1" s="1"/>
  <c r="R5024" i="1" a="1"/>
  <c r="R5024" i="1" s="1"/>
  <c r="R5025" i="1" a="1"/>
  <c r="R5025" i="1" s="1"/>
  <c r="R5026" i="1" a="1"/>
  <c r="R5026" i="1" s="1"/>
  <c r="R5027" i="1" a="1"/>
  <c r="R5027" i="1" s="1"/>
  <c r="R5028" i="1" a="1"/>
  <c r="R5028" i="1" s="1"/>
  <c r="R5029" i="1" a="1"/>
  <c r="R5029" i="1" s="1"/>
  <c r="R5030" i="1" a="1"/>
  <c r="R5030" i="1" s="1"/>
  <c r="R5031" i="1" a="1"/>
  <c r="R5031" i="1" s="1"/>
  <c r="R5032" i="1" a="1"/>
  <c r="R5032" i="1" s="1"/>
  <c r="R5033" i="1" a="1"/>
  <c r="R5033" i="1" s="1"/>
  <c r="R5034" i="1" a="1"/>
  <c r="R5034" i="1" s="1"/>
  <c r="R5035" i="1" a="1"/>
  <c r="R5035" i="1" s="1"/>
  <c r="R5036" i="1" a="1"/>
  <c r="R5036" i="1" s="1"/>
  <c r="R5037" i="1" a="1"/>
  <c r="R5037" i="1" s="1"/>
  <c r="R5038" i="1" a="1"/>
  <c r="R5038" i="1" s="1"/>
  <c r="R5039" i="1" a="1"/>
  <c r="R5039" i="1" s="1"/>
  <c r="R5040" i="1" a="1"/>
  <c r="R5040" i="1" s="1"/>
  <c r="R5041" i="1" a="1"/>
  <c r="R5041" i="1" s="1"/>
  <c r="R5042" i="1" a="1"/>
  <c r="R5042" i="1" s="1"/>
  <c r="R5043" i="1" a="1"/>
  <c r="R5043" i="1" s="1"/>
  <c r="R5044" i="1" a="1"/>
  <c r="R5044" i="1" s="1"/>
  <c r="R5045" i="1" a="1"/>
  <c r="R5045" i="1" s="1"/>
  <c r="R5046" i="1" a="1"/>
  <c r="R5046" i="1" s="1"/>
  <c r="R5047" i="1" a="1"/>
  <c r="R5047" i="1" s="1"/>
  <c r="R5048" i="1" a="1"/>
  <c r="R5048" i="1" s="1"/>
  <c r="R5049" i="1" a="1"/>
  <c r="R5049" i="1" s="1"/>
  <c r="R5050" i="1" a="1"/>
  <c r="R5050" i="1" s="1"/>
  <c r="R5051" i="1" a="1"/>
  <c r="R5051" i="1" s="1"/>
  <c r="R5052" i="1" a="1"/>
  <c r="R5052" i="1" s="1"/>
  <c r="R5053" i="1" a="1"/>
  <c r="R5053" i="1" s="1"/>
  <c r="R5054" i="1" a="1"/>
  <c r="R5054" i="1" s="1"/>
  <c r="R5055" i="1" a="1"/>
  <c r="R5055" i="1" s="1"/>
  <c r="R5056" i="1" a="1"/>
  <c r="R5056" i="1" s="1"/>
  <c r="R5057" i="1" a="1"/>
  <c r="R5057" i="1" s="1"/>
  <c r="R5058" i="1" a="1"/>
  <c r="R5058" i="1" s="1"/>
  <c r="R5059" i="1" a="1"/>
  <c r="R5059" i="1" s="1"/>
  <c r="R5060" i="1" a="1"/>
  <c r="R5060" i="1" s="1"/>
  <c r="R5061" i="1" a="1"/>
  <c r="R5061" i="1" s="1"/>
  <c r="R5062" i="1" a="1"/>
  <c r="R5062" i="1" s="1"/>
  <c r="R5063" i="1" a="1"/>
  <c r="R5063" i="1" s="1"/>
  <c r="R5064" i="1" a="1"/>
  <c r="R5064" i="1" s="1"/>
  <c r="R5065" i="1" a="1"/>
  <c r="R5065" i="1" s="1"/>
  <c r="R5066" i="1" a="1"/>
  <c r="R5066" i="1" s="1"/>
  <c r="R5067" i="1" a="1"/>
  <c r="R5067" i="1" s="1"/>
  <c r="R5068" i="1" a="1"/>
  <c r="R5068" i="1" s="1"/>
  <c r="R5069" i="1" a="1"/>
  <c r="R5069" i="1" s="1"/>
  <c r="R5070" i="1" a="1"/>
  <c r="R5070" i="1" s="1"/>
  <c r="R5071" i="1" a="1"/>
  <c r="R5071" i="1" s="1"/>
  <c r="R5072" i="1" a="1"/>
  <c r="R5072" i="1" s="1"/>
  <c r="R5073" i="1" a="1"/>
  <c r="R5073" i="1" s="1"/>
  <c r="R5074" i="1" a="1"/>
  <c r="R5074" i="1" s="1"/>
  <c r="R5075" i="1" a="1"/>
  <c r="R5075" i="1" s="1"/>
  <c r="R5076" i="1" a="1"/>
  <c r="R5076" i="1" s="1"/>
  <c r="R5077" i="1" a="1"/>
  <c r="R5077" i="1" s="1"/>
  <c r="R5078" i="1" a="1"/>
  <c r="R5078" i="1" s="1"/>
  <c r="R5079" i="1" a="1"/>
  <c r="R5079" i="1" s="1"/>
  <c r="R5080" i="1" a="1"/>
  <c r="R5080" i="1" s="1"/>
  <c r="R5081" i="1" a="1"/>
  <c r="R5081" i="1" s="1"/>
  <c r="R5082" i="1" a="1"/>
  <c r="R5082" i="1" s="1"/>
  <c r="R5083" i="1" a="1"/>
  <c r="R5083" i="1" s="1"/>
  <c r="R5084" i="1" a="1"/>
  <c r="R5084" i="1" s="1"/>
  <c r="R5085" i="1" a="1"/>
  <c r="R5085" i="1" s="1"/>
  <c r="R5086" i="1" a="1"/>
  <c r="R5086" i="1" s="1"/>
  <c r="R5087" i="1" a="1"/>
  <c r="R5087" i="1" s="1"/>
  <c r="R5088" i="1" a="1"/>
  <c r="R5088" i="1" s="1"/>
  <c r="R5089" i="1" a="1"/>
  <c r="R5089" i="1" s="1"/>
  <c r="R5090" i="1" a="1"/>
  <c r="R5090" i="1" s="1"/>
  <c r="R5091" i="1" a="1"/>
  <c r="R5091" i="1" s="1"/>
  <c r="R5092" i="1" a="1"/>
  <c r="R5092" i="1" s="1"/>
  <c r="R5093" i="1" a="1"/>
  <c r="R5093" i="1" s="1"/>
  <c r="R5094" i="1" a="1"/>
  <c r="R5094" i="1" s="1"/>
  <c r="R5095" i="1" a="1"/>
  <c r="R5095" i="1" s="1"/>
  <c r="R5096" i="1" a="1"/>
  <c r="R5096" i="1" s="1"/>
  <c r="R5097" i="1" a="1"/>
  <c r="R5097" i="1" s="1"/>
  <c r="R5098" i="1" a="1"/>
  <c r="R5098" i="1" s="1"/>
  <c r="R5099" i="1" a="1"/>
  <c r="R5099" i="1" s="1"/>
  <c r="R5100" i="1" a="1"/>
  <c r="R5100" i="1" s="1"/>
  <c r="R5101" i="1" a="1"/>
  <c r="R5101" i="1" s="1"/>
  <c r="R5102" i="1" a="1"/>
  <c r="R5102" i="1" s="1"/>
  <c r="R5103" i="1" a="1"/>
  <c r="R5103" i="1" s="1"/>
  <c r="R5104" i="1" a="1"/>
  <c r="R5104" i="1" s="1"/>
  <c r="R5105" i="1" a="1"/>
  <c r="R5105" i="1" s="1"/>
  <c r="R5106" i="1" a="1"/>
  <c r="R5106" i="1" s="1"/>
  <c r="R5107" i="1" a="1"/>
  <c r="R5107" i="1" s="1"/>
  <c r="R5108" i="1" a="1"/>
  <c r="R5108" i="1" s="1"/>
  <c r="R5109" i="1" a="1"/>
  <c r="R5109" i="1" s="1"/>
  <c r="R5110" i="1" a="1"/>
  <c r="R5110" i="1" s="1"/>
  <c r="R5111" i="1" a="1"/>
  <c r="R5111" i="1" s="1"/>
  <c r="R5112" i="1" a="1"/>
  <c r="R5112" i="1" s="1"/>
  <c r="R5113" i="1" a="1"/>
  <c r="R5113" i="1" s="1"/>
  <c r="R5114" i="1" a="1"/>
  <c r="R5114" i="1" s="1"/>
  <c r="R5115" i="1" a="1"/>
  <c r="R5115" i="1" s="1"/>
  <c r="R5116" i="1" a="1"/>
  <c r="R5116" i="1" s="1"/>
  <c r="R5117" i="1" a="1"/>
  <c r="R5117" i="1" s="1"/>
  <c r="R5118" i="1" a="1"/>
  <c r="R5118" i="1" s="1"/>
  <c r="R5119" i="1" a="1"/>
  <c r="R5119" i="1" s="1"/>
  <c r="R5120" i="1" a="1"/>
  <c r="R5120" i="1" s="1"/>
  <c r="R5121" i="1" a="1"/>
  <c r="R5121" i="1" s="1"/>
  <c r="R5122" i="1" a="1"/>
  <c r="R5122" i="1" s="1"/>
  <c r="R5123" i="1" a="1"/>
  <c r="R5123" i="1" s="1"/>
  <c r="R5124" i="1" a="1"/>
  <c r="R5124" i="1" s="1"/>
  <c r="R5125" i="1" a="1"/>
  <c r="R5125" i="1" s="1"/>
  <c r="R5126" i="1" a="1"/>
  <c r="R5126" i="1" s="1"/>
  <c r="R5127" i="1" a="1"/>
  <c r="R5127" i="1" s="1"/>
  <c r="R5128" i="1" a="1"/>
  <c r="R5128" i="1" s="1"/>
  <c r="R5129" i="1" a="1"/>
  <c r="R5129" i="1" s="1"/>
  <c r="R5130" i="1" a="1"/>
  <c r="R5130" i="1" s="1"/>
  <c r="R5131" i="1" a="1"/>
  <c r="R5131" i="1" s="1"/>
  <c r="R5132" i="1" a="1"/>
  <c r="R5132" i="1" s="1"/>
  <c r="R5133" i="1" a="1"/>
  <c r="R5133" i="1" s="1"/>
  <c r="R5134" i="1" a="1"/>
  <c r="R5134" i="1" s="1"/>
  <c r="R5135" i="1" a="1"/>
  <c r="R5135" i="1" s="1"/>
  <c r="R5136" i="1" a="1"/>
  <c r="R5136" i="1" s="1"/>
  <c r="R5137" i="1" a="1"/>
  <c r="R5137" i="1" s="1"/>
  <c r="R5138" i="1" a="1"/>
  <c r="R5138" i="1" s="1"/>
  <c r="R5139" i="1" a="1"/>
  <c r="R5139" i="1" s="1"/>
  <c r="R5140" i="1" a="1"/>
  <c r="R5140" i="1" s="1"/>
  <c r="R5141" i="1" a="1"/>
  <c r="R5141" i="1" s="1"/>
  <c r="R5142" i="1" a="1"/>
  <c r="R5142" i="1" s="1"/>
  <c r="R5143" i="1" a="1"/>
  <c r="R5143" i="1" s="1"/>
  <c r="R5144" i="1" a="1"/>
  <c r="R5144" i="1" s="1"/>
  <c r="R5145" i="1" a="1"/>
  <c r="R5145" i="1" s="1"/>
  <c r="R5146" i="1" a="1"/>
  <c r="R5146" i="1" s="1"/>
  <c r="R5147" i="1" a="1"/>
  <c r="R5147" i="1" s="1"/>
  <c r="R5148" i="1" a="1"/>
  <c r="R5148" i="1" s="1"/>
  <c r="R5149" i="1" a="1"/>
  <c r="R5149" i="1" s="1"/>
  <c r="R5150" i="1" a="1"/>
  <c r="R5150" i="1" s="1"/>
  <c r="R5151" i="1" a="1"/>
  <c r="R5151" i="1" s="1"/>
  <c r="R5152" i="1" a="1"/>
  <c r="R5152" i="1" s="1"/>
  <c r="R5153" i="1" a="1"/>
  <c r="R5153" i="1" s="1"/>
  <c r="R5154" i="1" a="1"/>
  <c r="R5154" i="1" s="1"/>
  <c r="R5155" i="1" a="1"/>
  <c r="R5155" i="1" s="1"/>
  <c r="R5156" i="1" a="1"/>
  <c r="R5156" i="1" s="1"/>
  <c r="R5157" i="1" a="1"/>
  <c r="R5157" i="1" s="1"/>
  <c r="R5158" i="1" a="1"/>
  <c r="R5158" i="1" s="1"/>
  <c r="R5159" i="1" a="1"/>
  <c r="R5159" i="1" s="1"/>
  <c r="R5160" i="1" a="1"/>
  <c r="R5160" i="1" s="1"/>
  <c r="R5161" i="1" a="1"/>
  <c r="R5161" i="1" s="1"/>
  <c r="R5162" i="1" a="1"/>
  <c r="R5162" i="1" s="1"/>
  <c r="R5163" i="1" a="1"/>
  <c r="R5163" i="1" s="1"/>
  <c r="R5164" i="1" a="1"/>
  <c r="R5164" i="1" s="1"/>
  <c r="R5165" i="1" a="1"/>
  <c r="R5165" i="1" s="1"/>
  <c r="R5166" i="1" a="1"/>
  <c r="R5166" i="1" s="1"/>
  <c r="R5167" i="1" a="1"/>
  <c r="R5167" i="1" s="1"/>
  <c r="R5168" i="1" a="1"/>
  <c r="R5168" i="1" s="1"/>
  <c r="R5169" i="1" a="1"/>
  <c r="R5169" i="1" s="1"/>
  <c r="R5170" i="1" a="1"/>
  <c r="R5170" i="1" s="1"/>
  <c r="R5171" i="1" a="1"/>
  <c r="R5171" i="1" s="1"/>
  <c r="R5172" i="1" a="1"/>
  <c r="R5172" i="1" s="1"/>
  <c r="R5173" i="1" a="1"/>
  <c r="R5173" i="1" s="1"/>
  <c r="R5174" i="1" a="1"/>
  <c r="R5174" i="1" s="1"/>
  <c r="R5175" i="1" a="1"/>
  <c r="R5175" i="1" s="1"/>
  <c r="R5176" i="1" a="1"/>
  <c r="R5176" i="1" s="1"/>
  <c r="R5177" i="1" a="1"/>
  <c r="R5177" i="1" s="1"/>
  <c r="R5178" i="1" a="1"/>
  <c r="R5178" i="1" s="1"/>
  <c r="R5179" i="1" a="1"/>
  <c r="R5179" i="1" s="1"/>
  <c r="R5180" i="1" a="1"/>
  <c r="R5180" i="1" s="1"/>
  <c r="R5181" i="1" a="1"/>
  <c r="R5181" i="1" s="1"/>
  <c r="R5182" i="1" a="1"/>
  <c r="R5182" i="1" s="1"/>
  <c r="R5183" i="1" a="1"/>
  <c r="R5183" i="1" s="1"/>
  <c r="R5184" i="1" a="1"/>
  <c r="R5184" i="1" s="1"/>
  <c r="R5185" i="1" a="1"/>
  <c r="R5185" i="1" s="1"/>
  <c r="R5186" i="1" a="1"/>
  <c r="R5186" i="1" s="1"/>
  <c r="R5187" i="1" a="1"/>
  <c r="R5187" i="1" s="1"/>
  <c r="R5188" i="1" a="1"/>
  <c r="R5188" i="1" s="1"/>
  <c r="R5189" i="1" a="1"/>
  <c r="R5189" i="1" s="1"/>
  <c r="R5190" i="1" a="1"/>
  <c r="R5190" i="1" s="1"/>
  <c r="R5191" i="1" a="1"/>
  <c r="R5191" i="1" s="1"/>
  <c r="R5192" i="1" a="1"/>
  <c r="R5192" i="1" s="1"/>
  <c r="R5193" i="1" a="1"/>
  <c r="R5193" i="1" s="1"/>
  <c r="R5194" i="1" a="1"/>
  <c r="R5194" i="1" s="1"/>
  <c r="R5195" i="1" a="1"/>
  <c r="R5195" i="1" s="1"/>
  <c r="R5196" i="1" a="1"/>
  <c r="R5196" i="1" s="1"/>
  <c r="R5197" i="1" a="1"/>
  <c r="R5197" i="1" s="1"/>
  <c r="R5198" i="1" a="1"/>
  <c r="R5198" i="1" s="1"/>
  <c r="R5199" i="1" a="1"/>
  <c r="R5199" i="1" s="1"/>
  <c r="R5200" i="1" a="1"/>
  <c r="R5200" i="1" s="1"/>
  <c r="R5201" i="1" a="1"/>
  <c r="R5201" i="1" s="1"/>
  <c r="R5202" i="1" a="1"/>
  <c r="R5202" i="1" s="1"/>
  <c r="R5203" i="1" a="1"/>
  <c r="R5203" i="1" s="1"/>
  <c r="R5204" i="1" a="1"/>
  <c r="R5204" i="1" s="1"/>
  <c r="R5205" i="1" a="1"/>
  <c r="R5205" i="1" s="1"/>
  <c r="R5206" i="1" a="1"/>
  <c r="R5206" i="1" s="1"/>
  <c r="R5207" i="1" a="1"/>
  <c r="R5207" i="1" s="1"/>
  <c r="R5208" i="1" a="1"/>
  <c r="R5208" i="1" s="1"/>
  <c r="R5209" i="1" a="1"/>
  <c r="R5209" i="1" s="1"/>
  <c r="R5210" i="1" a="1"/>
  <c r="R5210" i="1" s="1"/>
  <c r="R5211" i="1" a="1"/>
  <c r="R5211" i="1" s="1"/>
  <c r="R5212" i="1" a="1"/>
  <c r="R5212" i="1" s="1"/>
  <c r="R5213" i="1" a="1"/>
  <c r="R5213" i="1" s="1"/>
  <c r="R5214" i="1" a="1"/>
  <c r="R5214" i="1" s="1"/>
  <c r="R5215" i="1" a="1"/>
  <c r="R5215" i="1" s="1"/>
  <c r="R5216" i="1" a="1"/>
  <c r="R5216" i="1" s="1"/>
  <c r="R5217" i="1" a="1"/>
  <c r="R5217" i="1" s="1"/>
  <c r="R5218" i="1" a="1"/>
  <c r="R5218" i="1" s="1"/>
  <c r="R5219" i="1" a="1"/>
  <c r="R5219" i="1" s="1"/>
  <c r="R5220" i="1" a="1"/>
  <c r="R5220" i="1" s="1"/>
  <c r="R5221" i="1" a="1"/>
  <c r="R5221" i="1" s="1"/>
  <c r="R5222" i="1" a="1"/>
  <c r="R5222" i="1" s="1"/>
  <c r="R5223" i="1" a="1"/>
  <c r="R5223" i="1" s="1"/>
  <c r="R5224" i="1" a="1"/>
  <c r="R5224" i="1" s="1"/>
  <c r="R5225" i="1" a="1"/>
  <c r="R5225" i="1" s="1"/>
  <c r="R5226" i="1" a="1"/>
  <c r="R5226" i="1" s="1"/>
  <c r="R5227" i="1" a="1"/>
  <c r="R5227" i="1" s="1"/>
  <c r="R5228" i="1" a="1"/>
  <c r="R5228" i="1" s="1"/>
  <c r="R5229" i="1" a="1"/>
  <c r="R5229" i="1" s="1"/>
  <c r="R5230" i="1" a="1"/>
  <c r="R5230" i="1" s="1"/>
  <c r="R5231" i="1" a="1"/>
  <c r="R5231" i="1" s="1"/>
  <c r="R5232" i="1" a="1"/>
  <c r="R5232" i="1" s="1"/>
  <c r="R5233" i="1" a="1"/>
  <c r="R5233" i="1" s="1"/>
  <c r="R5234" i="1" a="1"/>
  <c r="R5234" i="1" s="1"/>
  <c r="R5235" i="1" a="1"/>
  <c r="R5235" i="1" s="1"/>
  <c r="R5236" i="1" a="1"/>
  <c r="R5236" i="1" s="1"/>
  <c r="R5237" i="1" a="1"/>
  <c r="R5237" i="1" s="1"/>
  <c r="R5238" i="1" a="1"/>
  <c r="R5238" i="1" s="1"/>
  <c r="R5239" i="1" a="1"/>
  <c r="R5239" i="1" s="1"/>
  <c r="R5240" i="1" a="1"/>
  <c r="R5240" i="1" s="1"/>
  <c r="R5241" i="1" a="1"/>
  <c r="R5241" i="1" s="1"/>
  <c r="R5242" i="1" a="1"/>
  <c r="R5242" i="1" s="1"/>
  <c r="R5243" i="1" a="1"/>
  <c r="R5243" i="1" s="1"/>
  <c r="R5244" i="1" a="1"/>
  <c r="R5244" i="1" s="1"/>
  <c r="R5245" i="1" a="1"/>
  <c r="R5245" i="1" s="1"/>
  <c r="R5246" i="1" a="1"/>
  <c r="R5246" i="1" s="1"/>
  <c r="R5247" i="1" a="1"/>
  <c r="R5247" i="1" s="1"/>
  <c r="R5248" i="1" a="1"/>
  <c r="R5248" i="1" s="1"/>
  <c r="R5249" i="1" a="1"/>
  <c r="R5249" i="1" s="1"/>
  <c r="R5250" i="1" a="1"/>
  <c r="R5250" i="1" s="1"/>
  <c r="R5251" i="1" a="1"/>
  <c r="R5251" i="1" s="1"/>
  <c r="R5252" i="1" a="1"/>
  <c r="R5252" i="1" s="1"/>
  <c r="R5253" i="1" a="1"/>
  <c r="R5253" i="1" s="1"/>
  <c r="R5254" i="1" a="1"/>
  <c r="R5254" i="1" s="1"/>
  <c r="R5255" i="1" a="1"/>
  <c r="R5255" i="1" s="1"/>
  <c r="R5256" i="1" a="1"/>
  <c r="R5256" i="1" s="1"/>
  <c r="R5257" i="1" a="1"/>
  <c r="R5257" i="1" s="1"/>
  <c r="R5258" i="1" a="1"/>
  <c r="R5258" i="1" s="1"/>
  <c r="R5259" i="1" a="1"/>
  <c r="R5259" i="1" s="1"/>
  <c r="R5260" i="1" a="1"/>
  <c r="R5260" i="1" s="1"/>
  <c r="R5261" i="1" a="1"/>
  <c r="R5261" i="1" s="1"/>
  <c r="R5262" i="1" a="1"/>
  <c r="R5262" i="1" s="1"/>
  <c r="R5263" i="1" a="1"/>
  <c r="R5263" i="1" s="1"/>
  <c r="R5264" i="1" a="1"/>
  <c r="R5264" i="1" s="1"/>
  <c r="R5265" i="1" a="1"/>
  <c r="R5265" i="1" s="1"/>
  <c r="R5266" i="1" a="1"/>
  <c r="R5266" i="1" s="1"/>
  <c r="R5267" i="1" a="1"/>
  <c r="R5267" i="1" s="1"/>
  <c r="R5268" i="1" a="1"/>
  <c r="R5268" i="1" s="1"/>
  <c r="R5269" i="1" a="1"/>
  <c r="R5269" i="1" s="1"/>
  <c r="R5270" i="1" a="1"/>
  <c r="R5270" i="1" s="1"/>
  <c r="R5271" i="1" a="1"/>
  <c r="R5271" i="1" s="1"/>
  <c r="R5272" i="1" a="1"/>
  <c r="R5272" i="1" s="1"/>
  <c r="R5273" i="1" a="1"/>
  <c r="R5273" i="1" s="1"/>
  <c r="R5274" i="1" a="1"/>
  <c r="R5274" i="1" s="1"/>
  <c r="R5275" i="1" a="1"/>
  <c r="R5275" i="1" s="1"/>
  <c r="R5276" i="1" a="1"/>
  <c r="R5276" i="1" s="1"/>
  <c r="R5277" i="1" a="1"/>
  <c r="R5277" i="1" s="1"/>
  <c r="R5278" i="1" a="1"/>
  <c r="R5278" i="1" s="1"/>
  <c r="R5279" i="1" a="1"/>
  <c r="R5279" i="1" s="1"/>
  <c r="R5280" i="1" a="1"/>
  <c r="R5280" i="1" s="1"/>
  <c r="R5281" i="1" a="1"/>
  <c r="R5281" i="1" s="1"/>
  <c r="R5282" i="1" a="1"/>
  <c r="R5282" i="1" s="1"/>
  <c r="R5283" i="1" a="1"/>
  <c r="R5283" i="1" s="1"/>
  <c r="R5284" i="1" a="1"/>
  <c r="R5284" i="1" s="1"/>
  <c r="R5285" i="1" a="1"/>
  <c r="R5285" i="1" s="1"/>
  <c r="R5286" i="1" a="1"/>
  <c r="R5286" i="1" s="1"/>
  <c r="R5287" i="1" a="1"/>
  <c r="R5287" i="1" s="1"/>
  <c r="R5288" i="1" a="1"/>
  <c r="R5288" i="1" s="1"/>
  <c r="R5289" i="1" a="1"/>
  <c r="R5289" i="1" s="1"/>
  <c r="R5290" i="1" a="1"/>
  <c r="R5290" i="1" s="1"/>
  <c r="R5291" i="1" a="1"/>
  <c r="R5291" i="1" s="1"/>
  <c r="R5292" i="1" a="1"/>
  <c r="R5292" i="1" s="1"/>
  <c r="R5293" i="1" a="1"/>
  <c r="R5293" i="1" s="1"/>
  <c r="R5294" i="1" a="1"/>
  <c r="R5294" i="1" s="1"/>
  <c r="R5295" i="1" a="1"/>
  <c r="R5295" i="1" s="1"/>
  <c r="R5296" i="1" a="1"/>
  <c r="R5296" i="1" s="1"/>
  <c r="R5297" i="1" a="1"/>
  <c r="R5297" i="1" s="1"/>
  <c r="R5298" i="1" a="1"/>
  <c r="R5298" i="1" s="1"/>
  <c r="R5299" i="1" a="1"/>
  <c r="R5299" i="1" s="1"/>
  <c r="R5300" i="1" a="1"/>
  <c r="R5300" i="1" s="1"/>
  <c r="R5301" i="1" a="1"/>
  <c r="R5301" i="1" s="1"/>
  <c r="R5302" i="1" a="1"/>
  <c r="R5302" i="1" s="1"/>
  <c r="R5303" i="1" a="1"/>
  <c r="R5303" i="1" s="1"/>
  <c r="R5304" i="1" a="1"/>
  <c r="R5304" i="1" s="1"/>
  <c r="R5305" i="1" a="1"/>
  <c r="R5305" i="1" s="1"/>
  <c r="R5306" i="1" a="1"/>
  <c r="R5306" i="1" s="1"/>
  <c r="R5307" i="1" a="1"/>
  <c r="R5307" i="1" s="1"/>
  <c r="R5308" i="1" a="1"/>
  <c r="R5308" i="1" s="1"/>
  <c r="R5309" i="1" a="1"/>
  <c r="R5309" i="1" s="1"/>
  <c r="R5310" i="1" a="1"/>
  <c r="R5310" i="1" s="1"/>
  <c r="R5311" i="1" a="1"/>
  <c r="R5311" i="1" s="1"/>
  <c r="R5312" i="1" a="1"/>
  <c r="R5312" i="1" s="1"/>
  <c r="R5313" i="1" a="1"/>
  <c r="R5313" i="1" s="1"/>
  <c r="R5314" i="1" a="1"/>
  <c r="R5314" i="1" s="1"/>
  <c r="R5315" i="1" a="1"/>
  <c r="R5315" i="1" s="1"/>
  <c r="R5316" i="1" a="1"/>
  <c r="R5316" i="1" s="1"/>
  <c r="R5317" i="1" a="1"/>
  <c r="R5317" i="1" s="1"/>
  <c r="R5318" i="1" a="1"/>
  <c r="R5318" i="1" s="1"/>
  <c r="R5319" i="1" a="1"/>
  <c r="R5319" i="1" s="1"/>
  <c r="R5320" i="1" a="1"/>
  <c r="R5320" i="1" s="1"/>
  <c r="R5321" i="1" a="1"/>
  <c r="R5321" i="1" s="1"/>
  <c r="R5322" i="1" a="1"/>
  <c r="R5322" i="1" s="1"/>
  <c r="R5323" i="1" a="1"/>
  <c r="R5323" i="1" s="1"/>
  <c r="R5324" i="1" a="1"/>
  <c r="R5324" i="1" s="1"/>
  <c r="R5325" i="1" a="1"/>
  <c r="R5325" i="1" s="1"/>
  <c r="R5326" i="1" a="1"/>
  <c r="R5326" i="1" s="1"/>
  <c r="R5327" i="1" a="1"/>
  <c r="R5327" i="1" s="1"/>
  <c r="R5328" i="1" a="1"/>
  <c r="R5328" i="1" s="1"/>
  <c r="R5329" i="1" a="1"/>
  <c r="R5329" i="1" s="1"/>
  <c r="R5330" i="1" a="1"/>
  <c r="R5330" i="1" s="1"/>
  <c r="R5331" i="1" a="1"/>
  <c r="R5331" i="1" s="1"/>
  <c r="R5332" i="1" a="1"/>
  <c r="R5332" i="1" s="1"/>
  <c r="R5333" i="1" a="1"/>
  <c r="R5333" i="1" s="1"/>
  <c r="R5334" i="1" a="1"/>
  <c r="R5334" i="1" s="1"/>
  <c r="R5335" i="1" a="1"/>
  <c r="R5335" i="1" s="1"/>
  <c r="R5336" i="1" a="1"/>
  <c r="R5336" i="1" s="1"/>
  <c r="R5337" i="1" a="1"/>
  <c r="R5337" i="1" s="1"/>
  <c r="R5338" i="1" a="1"/>
  <c r="R5338" i="1" s="1"/>
  <c r="R5339" i="1" a="1"/>
  <c r="R5339" i="1" s="1"/>
  <c r="R5340" i="1" a="1"/>
  <c r="R5340" i="1" s="1"/>
  <c r="R5341" i="1" a="1"/>
  <c r="R5341" i="1" s="1"/>
  <c r="R5342" i="1" a="1"/>
  <c r="R5342" i="1" s="1"/>
  <c r="R5343" i="1" a="1"/>
  <c r="R5343" i="1" s="1"/>
  <c r="R5344" i="1" a="1"/>
  <c r="R5344" i="1" s="1"/>
  <c r="R5345" i="1" a="1"/>
  <c r="R5345" i="1" s="1"/>
  <c r="R5346" i="1" a="1"/>
  <c r="R5346" i="1" s="1"/>
  <c r="R5347" i="1" a="1"/>
  <c r="R5347" i="1" s="1"/>
  <c r="R5348" i="1" a="1"/>
  <c r="R5348" i="1" s="1"/>
  <c r="R5349" i="1" a="1"/>
  <c r="R5349" i="1" s="1"/>
  <c r="R5350" i="1" a="1"/>
  <c r="R5350" i="1" s="1"/>
  <c r="R5351" i="1" a="1"/>
  <c r="R5351" i="1" s="1"/>
  <c r="R5352" i="1" a="1"/>
  <c r="R5352" i="1" s="1"/>
  <c r="R5353" i="1" a="1"/>
  <c r="R5353" i="1" s="1"/>
  <c r="R5354" i="1" a="1"/>
  <c r="R5354" i="1" s="1"/>
  <c r="R5355" i="1" a="1"/>
  <c r="R5355" i="1" s="1"/>
  <c r="R5356" i="1" a="1"/>
  <c r="R5356" i="1" s="1"/>
  <c r="R5357" i="1" a="1"/>
  <c r="R5357" i="1" s="1"/>
  <c r="R5358" i="1" a="1"/>
  <c r="R5358" i="1" s="1"/>
  <c r="R5359" i="1" a="1"/>
  <c r="R5359" i="1" s="1"/>
  <c r="R5360" i="1" a="1"/>
  <c r="R5360" i="1" s="1"/>
  <c r="R5361" i="1" a="1"/>
  <c r="R5361" i="1" s="1"/>
  <c r="R5362" i="1" a="1"/>
  <c r="R5362" i="1" s="1"/>
  <c r="R5363" i="1" a="1"/>
  <c r="R5363" i="1" s="1"/>
  <c r="R5364" i="1" a="1"/>
  <c r="R5364" i="1" s="1"/>
  <c r="R5365" i="1" a="1"/>
  <c r="R5365" i="1" s="1"/>
  <c r="R5366" i="1" a="1"/>
  <c r="R5366" i="1" s="1"/>
  <c r="R5367" i="1" a="1"/>
  <c r="R5367" i="1" s="1"/>
  <c r="R5368" i="1" a="1"/>
  <c r="R5368" i="1" s="1"/>
  <c r="R5369" i="1" a="1"/>
  <c r="R5369" i="1" s="1"/>
  <c r="R5370" i="1" a="1"/>
  <c r="R5370" i="1" s="1"/>
  <c r="R5371" i="1" a="1"/>
  <c r="R5371" i="1" s="1"/>
  <c r="R5372" i="1" a="1"/>
  <c r="R5372" i="1" s="1"/>
  <c r="R5373" i="1" a="1"/>
  <c r="R5373" i="1" s="1"/>
  <c r="R5374" i="1" a="1"/>
  <c r="R5374" i="1" s="1"/>
  <c r="R5375" i="1" a="1"/>
  <c r="R5375" i="1" s="1"/>
  <c r="R5376" i="1" a="1"/>
  <c r="R5376" i="1" s="1"/>
  <c r="R5377" i="1" a="1"/>
  <c r="R5377" i="1" s="1"/>
  <c r="R5378" i="1" a="1"/>
  <c r="R5378" i="1" s="1"/>
  <c r="R5379" i="1" a="1"/>
  <c r="R5379" i="1" s="1"/>
  <c r="R5380" i="1" a="1"/>
  <c r="R5380" i="1" s="1"/>
  <c r="R5381" i="1" a="1"/>
  <c r="R5381" i="1" s="1"/>
  <c r="R5382" i="1" a="1"/>
  <c r="R5382" i="1" s="1"/>
  <c r="R5383" i="1" a="1"/>
  <c r="R5383" i="1" s="1"/>
  <c r="R5384" i="1" a="1"/>
  <c r="R5384" i="1" s="1"/>
  <c r="R5385" i="1" a="1"/>
  <c r="R5385" i="1" s="1"/>
  <c r="R5386" i="1" a="1"/>
  <c r="R5386" i="1" s="1"/>
  <c r="R5387" i="1" a="1"/>
  <c r="R5387" i="1" s="1"/>
  <c r="R5388" i="1" a="1"/>
  <c r="R5388" i="1" s="1"/>
  <c r="R5389" i="1" a="1"/>
  <c r="R5389" i="1" s="1"/>
  <c r="R5390" i="1" a="1"/>
  <c r="R5390" i="1" s="1"/>
  <c r="R5391" i="1" a="1"/>
  <c r="R5391" i="1" s="1"/>
  <c r="R5392" i="1" a="1"/>
  <c r="R5392" i="1" s="1"/>
  <c r="R5393" i="1" a="1"/>
  <c r="R5393" i="1" s="1"/>
  <c r="R5394" i="1" a="1"/>
  <c r="R5394" i="1" s="1"/>
  <c r="R5395" i="1" a="1"/>
  <c r="R5395" i="1" s="1"/>
  <c r="R5396" i="1" a="1"/>
  <c r="R5396" i="1" s="1"/>
  <c r="R5397" i="1" a="1"/>
  <c r="R5397" i="1" s="1"/>
  <c r="R5398" i="1" a="1"/>
  <c r="R5398" i="1" s="1"/>
  <c r="R5399" i="1" a="1"/>
  <c r="R5399" i="1" s="1"/>
  <c r="R5400" i="1" a="1"/>
  <c r="R5400" i="1" s="1"/>
  <c r="R5401" i="1" a="1"/>
  <c r="R5401" i="1" s="1"/>
  <c r="R5402" i="1" a="1"/>
  <c r="R5402" i="1" s="1"/>
  <c r="R5403" i="1" a="1"/>
  <c r="R5403" i="1" s="1"/>
  <c r="R5404" i="1" a="1"/>
  <c r="R5404" i="1" s="1"/>
  <c r="R5405" i="1" a="1"/>
  <c r="R5405" i="1" s="1"/>
  <c r="R5406" i="1" a="1"/>
  <c r="R5406" i="1" s="1"/>
  <c r="R5407" i="1" a="1"/>
  <c r="R5407" i="1" s="1"/>
  <c r="R5408" i="1" a="1"/>
  <c r="R5408" i="1" s="1"/>
  <c r="R5409" i="1" a="1"/>
  <c r="R5409" i="1" s="1"/>
  <c r="R5410" i="1" a="1"/>
  <c r="R5410" i="1" s="1"/>
  <c r="R5411" i="1" a="1"/>
  <c r="R5411" i="1" s="1"/>
  <c r="R5412" i="1" a="1"/>
  <c r="R5412" i="1" s="1"/>
  <c r="R5413" i="1" a="1"/>
  <c r="R5413" i="1" s="1"/>
  <c r="R5414" i="1" a="1"/>
  <c r="R5414" i="1" s="1"/>
  <c r="R5415" i="1" a="1"/>
  <c r="R5415" i="1" s="1"/>
  <c r="R5416" i="1" a="1"/>
  <c r="R5416" i="1" s="1"/>
  <c r="R5417" i="1" a="1"/>
  <c r="R5417" i="1" s="1"/>
  <c r="R5418" i="1" a="1"/>
  <c r="R5418" i="1" s="1"/>
  <c r="R5419" i="1" a="1"/>
  <c r="R5419" i="1" s="1"/>
  <c r="R5420" i="1" a="1"/>
  <c r="R5420" i="1" s="1"/>
  <c r="R5421" i="1" a="1"/>
  <c r="R5421" i="1" s="1"/>
  <c r="R5422" i="1" a="1"/>
  <c r="R5422" i="1" s="1"/>
  <c r="R5423" i="1" a="1"/>
  <c r="R5423" i="1" s="1"/>
  <c r="R5424" i="1" a="1"/>
  <c r="R5424" i="1" s="1"/>
  <c r="R5425" i="1" a="1"/>
  <c r="R5425" i="1" s="1"/>
  <c r="R5426" i="1" a="1"/>
  <c r="R5426" i="1" s="1"/>
  <c r="R5427" i="1" a="1"/>
  <c r="R5427" i="1" s="1"/>
  <c r="R5428" i="1" a="1"/>
  <c r="R5428" i="1" s="1"/>
  <c r="R5429" i="1" a="1"/>
  <c r="R5429" i="1" s="1"/>
  <c r="R5430" i="1" a="1"/>
  <c r="R5430" i="1" s="1"/>
  <c r="R5431" i="1" a="1"/>
  <c r="R5431" i="1" s="1"/>
  <c r="R5432" i="1" a="1"/>
  <c r="R5432" i="1" s="1"/>
  <c r="R5433" i="1" a="1"/>
  <c r="R5433" i="1" s="1"/>
  <c r="R5434" i="1" a="1"/>
  <c r="R5434" i="1" s="1"/>
  <c r="R5435" i="1" a="1"/>
  <c r="R5435" i="1" s="1"/>
  <c r="R5436" i="1" a="1"/>
  <c r="R5436" i="1" s="1"/>
  <c r="R5437" i="1" a="1"/>
  <c r="R5437" i="1" s="1"/>
  <c r="R5438" i="1" a="1"/>
  <c r="R5438" i="1" s="1"/>
  <c r="R5439" i="1" a="1"/>
  <c r="R5439" i="1" s="1"/>
  <c r="R5440" i="1" a="1"/>
  <c r="R5440" i="1" s="1"/>
  <c r="R5441" i="1" a="1"/>
  <c r="R5441" i="1" s="1"/>
  <c r="R5442" i="1" a="1"/>
  <c r="R5442" i="1" s="1"/>
  <c r="R5443" i="1" a="1"/>
  <c r="R5443" i="1" s="1"/>
  <c r="R5444" i="1" a="1"/>
  <c r="R5444" i="1" s="1"/>
  <c r="R5445" i="1" a="1"/>
  <c r="R5445" i="1" s="1"/>
  <c r="R5446" i="1" a="1"/>
  <c r="R5446" i="1" s="1"/>
  <c r="R5447" i="1" a="1"/>
  <c r="R5447" i="1" s="1"/>
  <c r="R5448" i="1" a="1"/>
  <c r="R5448" i="1" s="1"/>
  <c r="R5449" i="1" a="1"/>
  <c r="R5449" i="1" s="1"/>
  <c r="R5450" i="1" a="1"/>
  <c r="R5450" i="1" s="1"/>
  <c r="R5451" i="1" a="1"/>
  <c r="R5451" i="1" s="1"/>
  <c r="R5452" i="1" a="1"/>
  <c r="R5452" i="1" s="1"/>
  <c r="R5453" i="1" a="1"/>
  <c r="R5453" i="1" s="1"/>
  <c r="R5454" i="1" a="1"/>
  <c r="R5454" i="1" s="1"/>
  <c r="R5455" i="1" a="1"/>
  <c r="R5455" i="1" s="1"/>
  <c r="R5456" i="1" a="1"/>
  <c r="R5456" i="1" s="1"/>
  <c r="R5457" i="1" a="1"/>
  <c r="R5457" i="1" s="1"/>
  <c r="R5458" i="1" a="1"/>
  <c r="R5458" i="1" s="1"/>
  <c r="R5459" i="1" a="1"/>
  <c r="R5459" i="1" s="1"/>
  <c r="R5460" i="1" a="1"/>
  <c r="R5460" i="1" s="1"/>
  <c r="R5461" i="1" a="1"/>
  <c r="R5461" i="1" s="1"/>
  <c r="R5462" i="1" a="1"/>
  <c r="R5462" i="1" s="1"/>
  <c r="R5463" i="1" a="1"/>
  <c r="R5463" i="1" s="1"/>
  <c r="R5464" i="1" a="1"/>
  <c r="R5464" i="1" s="1"/>
  <c r="R5465" i="1" a="1"/>
  <c r="R5465" i="1" s="1"/>
  <c r="R5466" i="1" a="1"/>
  <c r="R5466" i="1" s="1"/>
  <c r="R5467" i="1" a="1"/>
  <c r="R5467" i="1" s="1"/>
  <c r="R5468" i="1" a="1"/>
  <c r="R5468" i="1" s="1"/>
  <c r="R5469" i="1" a="1"/>
  <c r="R5469" i="1" s="1"/>
  <c r="R5470" i="1" a="1"/>
  <c r="R5470" i="1" s="1"/>
  <c r="R5471" i="1" a="1"/>
  <c r="R5471" i="1" s="1"/>
  <c r="R5472" i="1" a="1"/>
  <c r="R5472" i="1" s="1"/>
  <c r="R5473" i="1" a="1"/>
  <c r="R5473" i="1" s="1"/>
  <c r="R5474" i="1" a="1"/>
  <c r="R5474" i="1" s="1"/>
  <c r="R5475" i="1" a="1"/>
  <c r="R5475" i="1" s="1"/>
  <c r="R5476" i="1" a="1"/>
  <c r="R5476" i="1" s="1"/>
  <c r="R5477" i="1" a="1"/>
  <c r="R5477" i="1" s="1"/>
  <c r="R5478" i="1" a="1"/>
  <c r="R5478" i="1" s="1"/>
  <c r="R5479" i="1" a="1"/>
  <c r="R5479" i="1" s="1"/>
  <c r="R5480" i="1" a="1"/>
  <c r="R5480" i="1" s="1"/>
  <c r="R5481" i="1" a="1"/>
  <c r="R5481" i="1" s="1"/>
  <c r="R5482" i="1" a="1"/>
  <c r="R5482" i="1" s="1"/>
  <c r="R5483" i="1" a="1"/>
  <c r="R5483" i="1" s="1"/>
  <c r="R5484" i="1" a="1"/>
  <c r="R5484" i="1" s="1"/>
  <c r="R5485" i="1" a="1"/>
  <c r="R5485" i="1" s="1"/>
  <c r="R5486" i="1" a="1"/>
  <c r="R5486" i="1" s="1"/>
  <c r="R5487" i="1" a="1"/>
  <c r="R5487" i="1" s="1"/>
  <c r="R5488" i="1" a="1"/>
  <c r="R5488" i="1" s="1"/>
  <c r="R5489" i="1" a="1"/>
  <c r="R5489" i="1" s="1"/>
  <c r="R5490" i="1" a="1"/>
  <c r="R5490" i="1" s="1"/>
  <c r="R5491" i="1" a="1"/>
  <c r="R5491" i="1" s="1"/>
  <c r="R5492" i="1" a="1"/>
  <c r="R5492" i="1" s="1"/>
  <c r="R5493" i="1" a="1"/>
  <c r="R5493" i="1" s="1"/>
  <c r="R5494" i="1" a="1"/>
  <c r="R5494" i="1" s="1"/>
  <c r="R5495" i="1" a="1"/>
  <c r="R5495" i="1" s="1"/>
  <c r="R5496" i="1" a="1"/>
  <c r="R5496" i="1" s="1"/>
  <c r="R5497" i="1" a="1"/>
  <c r="R5497" i="1" s="1"/>
  <c r="R5498" i="1" a="1"/>
  <c r="R5498" i="1" s="1"/>
  <c r="R5499" i="1" a="1"/>
  <c r="R5499" i="1" s="1"/>
  <c r="R5500" i="1" a="1"/>
  <c r="R5500" i="1" s="1"/>
  <c r="R5501" i="1" a="1"/>
  <c r="R5501" i="1" s="1"/>
  <c r="R5502" i="1" a="1"/>
  <c r="R5502" i="1" s="1"/>
  <c r="R5503" i="1" a="1"/>
  <c r="R5503" i="1" s="1"/>
  <c r="R5504" i="1" a="1"/>
  <c r="R5504" i="1" s="1"/>
  <c r="R5505" i="1" a="1"/>
  <c r="R5505" i="1" s="1"/>
  <c r="R5506" i="1" a="1"/>
  <c r="R5506" i="1" s="1"/>
  <c r="R5507" i="1" a="1"/>
  <c r="R5507" i="1" s="1"/>
  <c r="R5508" i="1" a="1"/>
  <c r="R5508" i="1" s="1"/>
  <c r="R5509" i="1" a="1"/>
  <c r="R5509" i="1" s="1"/>
  <c r="R5510" i="1" a="1"/>
  <c r="R5510" i="1" s="1"/>
  <c r="R5511" i="1" a="1"/>
  <c r="R5511" i="1" s="1"/>
  <c r="R5512" i="1" a="1"/>
  <c r="R5512" i="1" s="1"/>
  <c r="R5513" i="1" a="1"/>
  <c r="R5513" i="1" s="1"/>
  <c r="R5514" i="1" a="1"/>
  <c r="R5514" i="1" s="1"/>
  <c r="R5515" i="1" a="1"/>
  <c r="R5515" i="1" s="1"/>
  <c r="R5516" i="1" a="1"/>
  <c r="R5516" i="1" s="1"/>
  <c r="R5517" i="1" a="1"/>
  <c r="R5517" i="1" s="1"/>
  <c r="R5518" i="1" a="1"/>
  <c r="R5518" i="1" s="1"/>
  <c r="R5519" i="1" a="1"/>
  <c r="R5519" i="1" s="1"/>
  <c r="R5520" i="1" a="1"/>
  <c r="R5520" i="1" s="1"/>
  <c r="R5521" i="1" a="1"/>
  <c r="R5521" i="1" s="1"/>
  <c r="R5522" i="1" a="1"/>
  <c r="R5522" i="1" s="1"/>
  <c r="R5523" i="1" a="1"/>
  <c r="R5523" i="1" s="1"/>
  <c r="R5524" i="1" a="1"/>
  <c r="R5524" i="1" s="1"/>
  <c r="R5525" i="1" a="1"/>
  <c r="R5525" i="1" s="1"/>
  <c r="R5526" i="1" a="1"/>
  <c r="R5526" i="1" s="1"/>
  <c r="R5527" i="1" a="1"/>
  <c r="R5527" i="1" s="1"/>
  <c r="R5528" i="1" a="1"/>
  <c r="R5528" i="1" s="1"/>
  <c r="R5529" i="1" a="1"/>
  <c r="R5529" i="1" s="1"/>
  <c r="R5530" i="1" a="1"/>
  <c r="R5530" i="1" s="1"/>
  <c r="R5531" i="1" a="1"/>
  <c r="R5531" i="1" s="1"/>
  <c r="R5532" i="1" a="1"/>
  <c r="R5532" i="1" s="1"/>
  <c r="R5533" i="1" a="1"/>
  <c r="R5533" i="1" s="1"/>
  <c r="R5534" i="1" a="1"/>
  <c r="R5534" i="1" s="1"/>
  <c r="R5535" i="1" a="1"/>
  <c r="R5535" i="1" s="1"/>
  <c r="R5536" i="1" a="1"/>
  <c r="R5536" i="1" s="1"/>
  <c r="R5537" i="1" a="1"/>
  <c r="R5537" i="1" s="1"/>
  <c r="R5538" i="1" a="1"/>
  <c r="R5538" i="1" s="1"/>
  <c r="R5539" i="1" a="1"/>
  <c r="R5539" i="1" s="1"/>
  <c r="R5540" i="1" a="1"/>
  <c r="R5540" i="1" s="1"/>
  <c r="R5541" i="1" a="1"/>
  <c r="R5541" i="1" s="1"/>
  <c r="R5542" i="1" a="1"/>
  <c r="R5542" i="1" s="1"/>
  <c r="R5543" i="1" a="1"/>
  <c r="R5543" i="1" s="1"/>
  <c r="R5544" i="1" a="1"/>
  <c r="R5544" i="1" s="1"/>
  <c r="R5545" i="1" a="1"/>
  <c r="R5545" i="1" s="1"/>
  <c r="R5546" i="1" a="1"/>
  <c r="R5546" i="1" s="1"/>
  <c r="R5547" i="1" a="1"/>
  <c r="R5547" i="1" s="1"/>
  <c r="R5548" i="1" a="1"/>
  <c r="R5548" i="1" s="1"/>
  <c r="R5549" i="1" a="1"/>
  <c r="R5549" i="1" s="1"/>
  <c r="R5550" i="1" a="1"/>
  <c r="R5550" i="1" s="1"/>
  <c r="R5551" i="1" a="1"/>
  <c r="R5551" i="1" s="1"/>
  <c r="R5552" i="1" a="1"/>
  <c r="R5552" i="1" s="1"/>
  <c r="R5553" i="1" a="1"/>
  <c r="R5553" i="1" s="1"/>
  <c r="R5554" i="1" a="1"/>
  <c r="R5554" i="1" s="1"/>
  <c r="R5555" i="1" a="1"/>
  <c r="R5555" i="1" s="1"/>
  <c r="R5556" i="1" a="1"/>
  <c r="R5556" i="1" s="1"/>
  <c r="R5557" i="1" a="1"/>
  <c r="R5557" i="1" s="1"/>
  <c r="R5558" i="1" a="1"/>
  <c r="R5558" i="1" s="1"/>
  <c r="R5559" i="1" a="1"/>
  <c r="R5559" i="1" s="1"/>
  <c r="R5560" i="1" a="1"/>
  <c r="R5560" i="1" s="1"/>
  <c r="R5561" i="1" a="1"/>
  <c r="R5561" i="1" s="1"/>
  <c r="R5562" i="1" a="1"/>
  <c r="R5562" i="1" s="1"/>
  <c r="R5563" i="1" a="1"/>
  <c r="R5563" i="1" s="1"/>
  <c r="R5564" i="1" a="1"/>
  <c r="R5564" i="1" s="1"/>
  <c r="R5565" i="1" a="1"/>
  <c r="R5565" i="1" s="1"/>
  <c r="R5566" i="1" a="1"/>
  <c r="R5566" i="1" s="1"/>
  <c r="R5567" i="1" a="1"/>
  <c r="R5567" i="1" s="1"/>
  <c r="R5568" i="1" a="1"/>
  <c r="R5568" i="1" s="1"/>
  <c r="R5569" i="1" a="1"/>
  <c r="R5569" i="1" s="1"/>
  <c r="R5570" i="1" a="1"/>
  <c r="R5570" i="1" s="1"/>
  <c r="R5571" i="1" a="1"/>
  <c r="R5571" i="1" s="1"/>
  <c r="R5572" i="1" a="1"/>
  <c r="R5572" i="1" s="1"/>
  <c r="R5573" i="1" a="1"/>
  <c r="R5573" i="1" s="1"/>
  <c r="R5574" i="1" a="1"/>
  <c r="R5574" i="1" s="1"/>
  <c r="R5575" i="1" a="1"/>
  <c r="R5575" i="1" s="1"/>
  <c r="R5576" i="1" a="1"/>
  <c r="R5576" i="1" s="1"/>
  <c r="R5577" i="1" a="1"/>
  <c r="R5577" i="1" s="1"/>
  <c r="R5578" i="1" a="1"/>
  <c r="R5578" i="1" s="1"/>
  <c r="R5579" i="1" a="1"/>
  <c r="R5579" i="1" s="1"/>
  <c r="R5580" i="1" a="1"/>
  <c r="R5580" i="1" s="1"/>
  <c r="R5581" i="1" a="1"/>
  <c r="R5581" i="1" s="1"/>
  <c r="R5582" i="1" a="1"/>
  <c r="R5582" i="1" s="1"/>
  <c r="R5583" i="1" a="1"/>
  <c r="R5583" i="1" s="1"/>
  <c r="R5584" i="1" a="1"/>
  <c r="R5584" i="1" s="1"/>
  <c r="R5585" i="1" a="1"/>
  <c r="R5585" i="1" s="1"/>
  <c r="R5586" i="1" a="1"/>
  <c r="R5586" i="1" s="1"/>
  <c r="R5587" i="1" a="1"/>
  <c r="R5587" i="1" s="1"/>
  <c r="R5588" i="1" a="1"/>
  <c r="R5588" i="1" s="1"/>
  <c r="R5589" i="1" a="1"/>
  <c r="R5589" i="1" s="1"/>
  <c r="R5590" i="1" a="1"/>
  <c r="R5590" i="1" s="1"/>
  <c r="R5591" i="1" a="1"/>
  <c r="R5591" i="1" s="1"/>
  <c r="R5592" i="1" a="1"/>
  <c r="R5592" i="1" s="1"/>
  <c r="R5593" i="1" a="1"/>
  <c r="R5593" i="1" s="1"/>
  <c r="R5594" i="1" a="1"/>
  <c r="R5594" i="1" s="1"/>
  <c r="R5595" i="1" a="1"/>
  <c r="R5595" i="1" s="1"/>
  <c r="R5596" i="1" a="1"/>
  <c r="R5596" i="1" s="1"/>
  <c r="R5597" i="1" a="1"/>
  <c r="R5597" i="1" s="1"/>
  <c r="R5598" i="1" a="1"/>
  <c r="R5598" i="1" s="1"/>
  <c r="R5599" i="1" a="1"/>
  <c r="R5599" i="1" s="1"/>
  <c r="R5600" i="1" a="1"/>
  <c r="R5600" i="1" s="1"/>
  <c r="R5601" i="1" a="1"/>
  <c r="R5601" i="1" s="1"/>
  <c r="R5602" i="1" a="1"/>
  <c r="R5602" i="1" s="1"/>
  <c r="R5603" i="1" a="1"/>
  <c r="R5603" i="1" s="1"/>
  <c r="R5604" i="1" a="1"/>
  <c r="R5604" i="1" s="1"/>
  <c r="R5605" i="1" a="1"/>
  <c r="R5605" i="1" s="1"/>
  <c r="R5606" i="1" a="1"/>
  <c r="R5606" i="1" s="1"/>
  <c r="R5607" i="1" a="1"/>
  <c r="R5607" i="1" s="1"/>
  <c r="R5608" i="1" a="1"/>
  <c r="R5608" i="1" s="1"/>
  <c r="R5609" i="1" a="1"/>
  <c r="R5609" i="1" s="1"/>
  <c r="R5610" i="1" a="1"/>
  <c r="R5610" i="1" s="1"/>
  <c r="R5611" i="1" a="1"/>
  <c r="R5611" i="1" s="1"/>
  <c r="R5612" i="1" a="1"/>
  <c r="R5612" i="1" s="1"/>
  <c r="R5613" i="1" a="1"/>
  <c r="R5613" i="1" s="1"/>
  <c r="R5614" i="1" a="1"/>
  <c r="R5614" i="1" s="1"/>
  <c r="R5615" i="1" a="1"/>
  <c r="R5615" i="1" s="1"/>
  <c r="R5616" i="1" a="1"/>
  <c r="R5616" i="1" s="1"/>
  <c r="R5617" i="1" a="1"/>
  <c r="R5617" i="1" s="1"/>
  <c r="R5618" i="1" a="1"/>
  <c r="R5618" i="1" s="1"/>
  <c r="R5619" i="1" a="1"/>
  <c r="R5619" i="1" s="1"/>
  <c r="R5620" i="1" a="1"/>
  <c r="R5620" i="1" s="1"/>
  <c r="R5621" i="1" a="1"/>
  <c r="R5621" i="1" s="1"/>
  <c r="R5622" i="1" a="1"/>
  <c r="R5622" i="1" s="1"/>
  <c r="R5623" i="1" a="1"/>
  <c r="R5623" i="1" s="1"/>
  <c r="R5624" i="1" a="1"/>
  <c r="R5624" i="1" s="1"/>
  <c r="R5625" i="1" a="1"/>
  <c r="R5625" i="1" s="1"/>
  <c r="R5626" i="1" a="1"/>
  <c r="R5626" i="1" s="1"/>
  <c r="R5627" i="1" a="1"/>
  <c r="R5627" i="1" s="1"/>
  <c r="R5628" i="1" a="1"/>
  <c r="R5628" i="1" s="1"/>
  <c r="R5629" i="1" a="1"/>
  <c r="R5629" i="1" s="1"/>
  <c r="R5630" i="1" a="1"/>
  <c r="R5630" i="1" s="1"/>
  <c r="R5631" i="1" a="1"/>
  <c r="R5631" i="1" s="1"/>
  <c r="R5632" i="1" a="1"/>
  <c r="R5632" i="1" s="1"/>
  <c r="R5633" i="1" a="1"/>
  <c r="R5633" i="1" s="1"/>
  <c r="R5634" i="1" a="1"/>
  <c r="R5634" i="1" s="1"/>
  <c r="R5635" i="1" a="1"/>
  <c r="R5635" i="1" s="1"/>
  <c r="R5636" i="1" a="1"/>
  <c r="R5636" i="1" s="1"/>
  <c r="R5637" i="1" a="1"/>
  <c r="R5637" i="1" s="1"/>
  <c r="R5638" i="1" a="1"/>
  <c r="R5638" i="1" s="1"/>
  <c r="R5639" i="1" a="1"/>
  <c r="R5639" i="1" s="1"/>
  <c r="R5640" i="1" a="1"/>
  <c r="R5640" i="1" s="1"/>
  <c r="R5641" i="1" a="1"/>
  <c r="R5641" i="1" s="1"/>
  <c r="R5642" i="1" a="1"/>
  <c r="R5642" i="1" s="1"/>
  <c r="R5643" i="1" a="1"/>
  <c r="R5643" i="1" s="1"/>
  <c r="R5644" i="1" a="1"/>
  <c r="R5644" i="1" s="1"/>
  <c r="R5645" i="1" a="1"/>
  <c r="R5645" i="1" s="1"/>
  <c r="R5646" i="1" a="1"/>
  <c r="R5646" i="1" s="1"/>
  <c r="R5647" i="1" a="1"/>
  <c r="R5647" i="1" s="1"/>
  <c r="R5648" i="1" a="1"/>
  <c r="R5648" i="1" s="1"/>
  <c r="R5649" i="1" a="1"/>
  <c r="R5649" i="1" s="1"/>
  <c r="R5650" i="1" a="1"/>
  <c r="R5650" i="1" s="1"/>
  <c r="R5651" i="1" a="1"/>
  <c r="R5651" i="1" s="1"/>
  <c r="R5652" i="1" a="1"/>
  <c r="R5652" i="1" s="1"/>
  <c r="R5653" i="1" a="1"/>
  <c r="R5653" i="1" s="1"/>
  <c r="R5654" i="1" a="1"/>
  <c r="R5654" i="1" s="1"/>
  <c r="R5655" i="1" a="1"/>
  <c r="R5655" i="1" s="1"/>
  <c r="R5656" i="1" a="1"/>
  <c r="R5656" i="1" s="1"/>
  <c r="R5657" i="1" a="1"/>
  <c r="R5657" i="1" s="1"/>
  <c r="R5658" i="1" a="1"/>
  <c r="R5658" i="1" s="1"/>
  <c r="R5659" i="1" a="1"/>
  <c r="R5659" i="1" s="1"/>
  <c r="R5660" i="1" a="1"/>
  <c r="R5660" i="1" s="1"/>
  <c r="R5661" i="1" a="1"/>
  <c r="R5661" i="1" s="1"/>
  <c r="R5662" i="1" a="1"/>
  <c r="R5662" i="1" s="1"/>
  <c r="R5663" i="1" a="1"/>
  <c r="R5663" i="1" s="1"/>
  <c r="R5664" i="1" a="1"/>
  <c r="R5664" i="1" s="1"/>
  <c r="R5665" i="1" a="1"/>
  <c r="R5665" i="1" s="1"/>
  <c r="R5666" i="1" a="1"/>
  <c r="R5666" i="1" s="1"/>
  <c r="R5667" i="1" a="1"/>
  <c r="R5667" i="1" s="1"/>
  <c r="R5668" i="1" a="1"/>
  <c r="R5668" i="1" s="1"/>
  <c r="R5669" i="1" a="1"/>
  <c r="R5669" i="1" s="1"/>
  <c r="R5670" i="1" a="1"/>
  <c r="R5670" i="1" s="1"/>
  <c r="R5671" i="1" a="1"/>
  <c r="R5671" i="1" s="1"/>
  <c r="R5672" i="1" a="1"/>
  <c r="R5672" i="1" s="1"/>
  <c r="R5673" i="1" a="1"/>
  <c r="R5673" i="1" s="1"/>
  <c r="R5674" i="1" a="1"/>
  <c r="R5674" i="1" s="1"/>
  <c r="R5675" i="1" a="1"/>
  <c r="R5675" i="1" s="1"/>
  <c r="R5676" i="1" a="1"/>
  <c r="R5676" i="1" s="1"/>
  <c r="R5677" i="1" a="1"/>
  <c r="R5677" i="1" s="1"/>
  <c r="R5678" i="1" a="1"/>
  <c r="R5678" i="1" s="1"/>
  <c r="R5679" i="1" a="1"/>
  <c r="R5679" i="1" s="1"/>
  <c r="R5680" i="1" a="1"/>
  <c r="R5680" i="1" s="1"/>
  <c r="R5681" i="1" a="1"/>
  <c r="R5681" i="1" s="1"/>
  <c r="R5682" i="1" a="1"/>
  <c r="R5682" i="1" s="1"/>
  <c r="R5683" i="1" a="1"/>
  <c r="R5683" i="1" s="1"/>
  <c r="R5684" i="1" a="1"/>
  <c r="R5684" i="1" s="1"/>
  <c r="R5685" i="1" a="1"/>
  <c r="R5685" i="1" s="1"/>
  <c r="R5686" i="1" a="1"/>
  <c r="R5686" i="1" s="1"/>
  <c r="R5687" i="1" a="1"/>
  <c r="R5687" i="1" s="1"/>
  <c r="R5688" i="1" a="1"/>
  <c r="R5688" i="1" s="1"/>
  <c r="R5689" i="1" a="1"/>
  <c r="R5689" i="1" s="1"/>
  <c r="R5690" i="1" a="1"/>
  <c r="R5690" i="1" s="1"/>
  <c r="R5691" i="1" a="1"/>
  <c r="R5691" i="1" s="1"/>
  <c r="R5692" i="1" a="1"/>
  <c r="R5692" i="1" s="1"/>
  <c r="R5693" i="1" a="1"/>
  <c r="R5693" i="1" s="1"/>
  <c r="R5694" i="1" a="1"/>
  <c r="R5694" i="1" s="1"/>
  <c r="R5695" i="1" a="1"/>
  <c r="R5695" i="1" s="1"/>
  <c r="R5696" i="1" a="1"/>
  <c r="R5696" i="1" s="1"/>
  <c r="R5697" i="1" a="1"/>
  <c r="R5697" i="1" s="1"/>
  <c r="R5698" i="1" a="1"/>
  <c r="R5698" i="1" s="1"/>
  <c r="R5699" i="1" a="1"/>
  <c r="R5699" i="1" s="1"/>
  <c r="R5700" i="1" a="1"/>
  <c r="R5700" i="1" s="1"/>
  <c r="R5701" i="1" a="1"/>
  <c r="R5701" i="1" s="1"/>
  <c r="R5702" i="1" a="1"/>
  <c r="R5702" i="1" s="1"/>
  <c r="R5703" i="1" a="1"/>
  <c r="R5703" i="1" s="1"/>
  <c r="R5704" i="1" a="1"/>
  <c r="R5704" i="1" s="1"/>
  <c r="R5705" i="1" a="1"/>
  <c r="R5705" i="1" s="1"/>
  <c r="R5706" i="1" a="1"/>
  <c r="R5706" i="1" s="1"/>
  <c r="R5707" i="1" a="1"/>
  <c r="R5707" i="1" s="1"/>
  <c r="R5708" i="1" a="1"/>
  <c r="R5708" i="1" s="1"/>
  <c r="R5709" i="1" a="1"/>
  <c r="R5709" i="1" s="1"/>
  <c r="R5710" i="1" a="1"/>
  <c r="R5710" i="1" s="1"/>
  <c r="R5711" i="1" a="1"/>
  <c r="R5711" i="1" s="1"/>
  <c r="R5712" i="1" a="1"/>
  <c r="R5712" i="1" s="1"/>
  <c r="R5713" i="1" a="1"/>
  <c r="R5713" i="1" s="1"/>
  <c r="R5714" i="1" a="1"/>
  <c r="R5714" i="1" s="1"/>
  <c r="R5715" i="1" a="1"/>
  <c r="R5715" i="1" s="1"/>
  <c r="R5716" i="1" a="1"/>
  <c r="R5716" i="1" s="1"/>
  <c r="R5717" i="1" a="1"/>
  <c r="R5717" i="1" s="1"/>
  <c r="R5718" i="1" a="1"/>
  <c r="R5718" i="1" s="1"/>
  <c r="R5719" i="1" a="1"/>
  <c r="R5719" i="1" s="1"/>
  <c r="R5720" i="1" a="1"/>
  <c r="R5720" i="1" s="1"/>
  <c r="R5721" i="1" a="1"/>
  <c r="R5721" i="1" s="1"/>
  <c r="R5722" i="1" a="1"/>
  <c r="R5722" i="1" s="1"/>
  <c r="R5723" i="1" a="1"/>
  <c r="R5723" i="1" s="1"/>
  <c r="R5724" i="1" a="1"/>
  <c r="R5724" i="1" s="1"/>
  <c r="R5725" i="1" a="1"/>
  <c r="R5725" i="1" s="1"/>
  <c r="R5726" i="1" a="1"/>
  <c r="R5726" i="1" s="1"/>
  <c r="R5727" i="1" a="1"/>
  <c r="R5727" i="1" s="1"/>
  <c r="R5728" i="1" a="1"/>
  <c r="R5728" i="1" s="1"/>
  <c r="R5729" i="1" a="1"/>
  <c r="R5729" i="1" s="1"/>
  <c r="R5730" i="1" a="1"/>
  <c r="R5730" i="1" s="1"/>
  <c r="R5731" i="1" a="1"/>
  <c r="R5731" i="1" s="1"/>
  <c r="R5732" i="1" a="1"/>
  <c r="R5732" i="1" s="1"/>
  <c r="R5733" i="1" a="1"/>
  <c r="R5733" i="1" s="1"/>
  <c r="R5734" i="1" a="1"/>
  <c r="R5734" i="1" s="1"/>
  <c r="R5735" i="1" a="1"/>
  <c r="R5735" i="1" s="1"/>
  <c r="R5736" i="1" a="1"/>
  <c r="R5736" i="1" s="1"/>
  <c r="R5737" i="1" a="1"/>
  <c r="R5737" i="1" s="1"/>
  <c r="R5738" i="1" a="1"/>
  <c r="R5738" i="1" s="1"/>
  <c r="R5739" i="1" a="1"/>
  <c r="R5739" i="1" s="1"/>
  <c r="R5740" i="1" a="1"/>
  <c r="R5740" i="1" s="1"/>
  <c r="R5741" i="1" a="1"/>
  <c r="R5741" i="1" s="1"/>
  <c r="R5742" i="1" a="1"/>
  <c r="R5742" i="1" s="1"/>
  <c r="R5743" i="1" a="1"/>
  <c r="R5743" i="1" s="1"/>
  <c r="R5744" i="1" a="1"/>
  <c r="R5744" i="1" s="1"/>
  <c r="R5745" i="1" a="1"/>
  <c r="R5745" i="1" s="1"/>
  <c r="R5746" i="1" a="1"/>
  <c r="R5746" i="1" s="1"/>
  <c r="R5747" i="1" a="1"/>
  <c r="R5747" i="1" s="1"/>
  <c r="R5748" i="1" a="1"/>
  <c r="R5748" i="1" s="1"/>
  <c r="R5749" i="1" a="1"/>
  <c r="R5749" i="1" s="1"/>
  <c r="R5750" i="1" a="1"/>
  <c r="R5750" i="1" s="1"/>
  <c r="R5751" i="1" a="1"/>
  <c r="R5751" i="1" s="1"/>
  <c r="R5752" i="1" a="1"/>
  <c r="R5752" i="1" s="1"/>
  <c r="R5753" i="1" a="1"/>
  <c r="R5753" i="1" s="1"/>
  <c r="R5754" i="1" a="1"/>
  <c r="R5754" i="1" s="1"/>
  <c r="R5755" i="1" a="1"/>
  <c r="R5755" i="1" s="1"/>
  <c r="R5756" i="1" a="1"/>
  <c r="R5756" i="1" s="1"/>
  <c r="R5757" i="1" a="1"/>
  <c r="R5757" i="1" s="1"/>
  <c r="R5758" i="1" a="1"/>
  <c r="R5758" i="1" s="1"/>
  <c r="R5759" i="1" a="1"/>
  <c r="R5759" i="1" s="1"/>
  <c r="R5760" i="1" a="1"/>
  <c r="R5760" i="1" s="1"/>
  <c r="R5761" i="1" a="1"/>
  <c r="R5761" i="1" s="1"/>
  <c r="R5762" i="1" a="1"/>
  <c r="R5762" i="1" s="1"/>
  <c r="R5763" i="1" a="1"/>
  <c r="R5763" i="1" s="1"/>
  <c r="R5764" i="1" a="1"/>
  <c r="R5764" i="1" s="1"/>
  <c r="R5765" i="1" a="1"/>
  <c r="R5765" i="1" s="1"/>
  <c r="R5766" i="1" a="1"/>
  <c r="R5766" i="1" s="1"/>
  <c r="R5767" i="1" a="1"/>
  <c r="R5767" i="1" s="1"/>
  <c r="R5768" i="1" a="1"/>
  <c r="R5768" i="1" s="1"/>
  <c r="R5769" i="1" a="1"/>
  <c r="R5769" i="1" s="1"/>
  <c r="R5770" i="1" a="1"/>
  <c r="R5770" i="1" s="1"/>
  <c r="R5771" i="1" a="1"/>
  <c r="R5771" i="1" s="1"/>
  <c r="R5772" i="1" a="1"/>
  <c r="R5772" i="1" s="1"/>
  <c r="R5773" i="1" a="1"/>
  <c r="R5773" i="1" s="1"/>
  <c r="R5774" i="1" a="1"/>
  <c r="R5774" i="1" s="1"/>
  <c r="R5775" i="1" a="1"/>
  <c r="R5775" i="1" s="1"/>
  <c r="R5776" i="1" a="1"/>
  <c r="R5776" i="1" s="1"/>
  <c r="R5777" i="1" a="1"/>
  <c r="R5777" i="1" s="1"/>
  <c r="R5778" i="1" a="1"/>
  <c r="R5778" i="1" s="1"/>
  <c r="R5779" i="1" a="1"/>
  <c r="R5779" i="1" s="1"/>
  <c r="R5780" i="1" a="1"/>
  <c r="R5780" i="1" s="1"/>
  <c r="R5781" i="1" a="1"/>
  <c r="R5781" i="1" s="1"/>
  <c r="R5782" i="1" a="1"/>
  <c r="R5782" i="1" s="1"/>
  <c r="R5783" i="1" a="1"/>
  <c r="R5783" i="1" s="1"/>
  <c r="R5784" i="1" a="1"/>
  <c r="R5784" i="1" s="1"/>
  <c r="R5785" i="1" a="1"/>
  <c r="R5785" i="1" s="1"/>
  <c r="R5786" i="1" a="1"/>
  <c r="R5786" i="1" s="1"/>
  <c r="R5787" i="1" a="1"/>
  <c r="R5787" i="1" s="1"/>
  <c r="R5788" i="1" a="1"/>
  <c r="R5788" i="1" s="1"/>
  <c r="R5789" i="1" a="1"/>
  <c r="R5789" i="1" s="1"/>
  <c r="R5790" i="1" a="1"/>
  <c r="R5790" i="1" s="1"/>
  <c r="R5791" i="1" a="1"/>
  <c r="R5791" i="1" s="1"/>
  <c r="R5792" i="1" a="1"/>
  <c r="R5792" i="1" s="1"/>
  <c r="R5793" i="1" a="1"/>
  <c r="R5793" i="1" s="1"/>
  <c r="R5794" i="1" a="1"/>
  <c r="R5794" i="1" s="1"/>
  <c r="R5795" i="1" a="1"/>
  <c r="R5795" i="1" s="1"/>
  <c r="R5796" i="1" a="1"/>
  <c r="R5796" i="1" s="1"/>
  <c r="R5797" i="1" a="1"/>
  <c r="R5797" i="1" s="1"/>
  <c r="R5798" i="1" a="1"/>
  <c r="R5798" i="1" s="1"/>
  <c r="R5799" i="1" a="1"/>
  <c r="R5799" i="1" s="1"/>
  <c r="R5800" i="1" a="1"/>
  <c r="R5800" i="1" s="1"/>
  <c r="R5801" i="1" a="1"/>
  <c r="R5801" i="1" s="1"/>
  <c r="R5802" i="1" a="1"/>
  <c r="R5802" i="1" s="1"/>
  <c r="R5803" i="1" a="1"/>
  <c r="R5803" i="1" s="1"/>
  <c r="R5804" i="1" a="1"/>
  <c r="R5804" i="1" s="1"/>
  <c r="R5805" i="1" a="1"/>
  <c r="R5805" i="1" s="1"/>
  <c r="R5806" i="1" a="1"/>
  <c r="R5806" i="1" s="1"/>
  <c r="R5807" i="1" a="1"/>
  <c r="R5807" i="1" s="1"/>
  <c r="R5808" i="1" a="1"/>
  <c r="R5808" i="1" s="1"/>
  <c r="R5809" i="1" a="1"/>
  <c r="R5809" i="1" s="1"/>
  <c r="R5810" i="1" a="1"/>
  <c r="R5810" i="1" s="1"/>
  <c r="R5811" i="1" a="1"/>
  <c r="R5811" i="1" s="1"/>
  <c r="R5812" i="1" a="1"/>
  <c r="R5812" i="1" s="1"/>
  <c r="R5813" i="1" a="1"/>
  <c r="R5813" i="1" s="1"/>
  <c r="R5814" i="1" a="1"/>
  <c r="R5814" i="1" s="1"/>
  <c r="R5815" i="1" a="1"/>
  <c r="R5815" i="1" s="1"/>
  <c r="R5816" i="1" a="1"/>
  <c r="R5816" i="1" s="1"/>
  <c r="R5817" i="1" a="1"/>
  <c r="R5817" i="1" s="1"/>
  <c r="R5818" i="1" a="1"/>
  <c r="R5818" i="1" s="1"/>
  <c r="R5819" i="1" a="1"/>
  <c r="R5819" i="1" s="1"/>
  <c r="R5820" i="1" a="1"/>
  <c r="R5820" i="1" s="1"/>
  <c r="R5821" i="1" a="1"/>
  <c r="R5821" i="1" s="1"/>
  <c r="R5822" i="1" a="1"/>
  <c r="R5822" i="1" s="1"/>
  <c r="R5823" i="1" a="1"/>
  <c r="R5823" i="1" s="1"/>
  <c r="R5824" i="1" a="1"/>
  <c r="R5824" i="1" s="1"/>
  <c r="R5825" i="1" a="1"/>
  <c r="R5825" i="1" s="1"/>
  <c r="R5826" i="1" a="1"/>
  <c r="R5826" i="1" s="1"/>
  <c r="R5827" i="1" a="1"/>
  <c r="R5827" i="1" s="1"/>
  <c r="R5828" i="1" a="1"/>
  <c r="R5828" i="1" s="1"/>
  <c r="R5829" i="1" a="1"/>
  <c r="R5829" i="1" s="1"/>
  <c r="R5830" i="1" a="1"/>
  <c r="R5830" i="1" s="1"/>
  <c r="R5831" i="1" a="1"/>
  <c r="R5831" i="1" s="1"/>
  <c r="R5832" i="1" a="1"/>
  <c r="R5832" i="1" s="1"/>
  <c r="R5833" i="1" a="1"/>
  <c r="R5833" i="1" s="1"/>
  <c r="R5834" i="1" a="1"/>
  <c r="R5834" i="1" s="1"/>
  <c r="R5835" i="1" a="1"/>
  <c r="R5835" i="1" s="1"/>
  <c r="R5836" i="1" a="1"/>
  <c r="R5836" i="1" s="1"/>
  <c r="R5837" i="1" a="1"/>
  <c r="R5837" i="1" s="1"/>
  <c r="R5838" i="1" a="1"/>
  <c r="R5838" i="1" s="1"/>
  <c r="R5839" i="1" a="1"/>
  <c r="R5839" i="1" s="1"/>
  <c r="R5840" i="1" a="1"/>
  <c r="R5840" i="1" s="1"/>
  <c r="R5841" i="1" a="1"/>
  <c r="R5841" i="1" s="1"/>
  <c r="R5842" i="1" a="1"/>
  <c r="R5842" i="1" s="1"/>
  <c r="R5843" i="1" a="1"/>
  <c r="R5843" i="1" s="1"/>
  <c r="R5844" i="1" a="1"/>
  <c r="R5844" i="1" s="1"/>
  <c r="R5845" i="1" a="1"/>
  <c r="R5845" i="1" s="1"/>
  <c r="R5846" i="1" a="1"/>
  <c r="R5846" i="1" s="1"/>
  <c r="R5847" i="1" a="1"/>
  <c r="R5847" i="1" s="1"/>
  <c r="R5848" i="1" a="1"/>
  <c r="R5848" i="1" s="1"/>
  <c r="R5849" i="1" a="1"/>
  <c r="R5849" i="1" s="1"/>
  <c r="R5850" i="1" a="1"/>
  <c r="R5850" i="1" s="1"/>
  <c r="R5851" i="1" a="1"/>
  <c r="R5851" i="1" s="1"/>
  <c r="R5852" i="1" a="1"/>
  <c r="R5852" i="1" s="1"/>
  <c r="R5853" i="1" a="1"/>
  <c r="R5853" i="1" s="1"/>
  <c r="R5854" i="1" a="1"/>
  <c r="R5854" i="1" s="1"/>
  <c r="R5855" i="1" a="1"/>
  <c r="R5855" i="1" s="1"/>
  <c r="R5856" i="1" a="1"/>
  <c r="R5856" i="1" s="1"/>
  <c r="R5857" i="1" a="1"/>
  <c r="R5857" i="1" s="1"/>
  <c r="R5858" i="1" a="1"/>
  <c r="R5858" i="1" s="1"/>
  <c r="R5859" i="1" a="1"/>
  <c r="R5859" i="1" s="1"/>
  <c r="R5860" i="1" a="1"/>
  <c r="R5860" i="1" s="1"/>
  <c r="R5861" i="1" a="1"/>
  <c r="R5861" i="1" s="1"/>
  <c r="R5862" i="1" a="1"/>
  <c r="R5862" i="1" s="1"/>
  <c r="R5863" i="1" a="1"/>
  <c r="R5863" i="1" s="1"/>
  <c r="R5864" i="1" a="1"/>
  <c r="R5864" i="1" s="1"/>
  <c r="R5865" i="1" a="1"/>
  <c r="R5865" i="1" s="1"/>
  <c r="R5866" i="1" a="1"/>
  <c r="R5866" i="1" s="1"/>
  <c r="R5867" i="1" a="1"/>
  <c r="R5867" i="1" s="1"/>
  <c r="R5868" i="1" a="1"/>
  <c r="R5868" i="1" s="1"/>
  <c r="R5869" i="1" a="1"/>
  <c r="R5869" i="1" s="1"/>
  <c r="R5870" i="1" a="1"/>
  <c r="R5870" i="1" s="1"/>
  <c r="R5871" i="1" a="1"/>
  <c r="R5871" i="1" s="1"/>
  <c r="R5872" i="1" a="1"/>
  <c r="R5872" i="1" s="1"/>
  <c r="R5873" i="1" a="1"/>
  <c r="R5873" i="1" s="1"/>
  <c r="R5874" i="1" a="1"/>
  <c r="R5874" i="1" s="1"/>
  <c r="R5875" i="1" a="1"/>
  <c r="R5875" i="1" s="1"/>
  <c r="R5876" i="1" a="1"/>
  <c r="R5876" i="1" s="1"/>
  <c r="R5877" i="1" a="1"/>
  <c r="R5877" i="1" s="1"/>
  <c r="R5878" i="1" a="1"/>
  <c r="R5878" i="1" s="1"/>
  <c r="R5879" i="1" a="1"/>
  <c r="R5879" i="1" s="1"/>
  <c r="R5880" i="1" a="1"/>
  <c r="R5880" i="1" s="1"/>
  <c r="R5881" i="1" a="1"/>
  <c r="R5881" i="1" s="1"/>
  <c r="R5882" i="1" a="1"/>
  <c r="R5882" i="1" s="1"/>
  <c r="R5883" i="1" a="1"/>
  <c r="R5883" i="1" s="1"/>
  <c r="R5884" i="1" a="1"/>
  <c r="R5884" i="1" s="1"/>
  <c r="R5885" i="1" a="1"/>
  <c r="R5885" i="1" s="1"/>
  <c r="R5886" i="1" a="1"/>
  <c r="R5886" i="1" s="1"/>
  <c r="R5887" i="1" a="1"/>
  <c r="R5887" i="1" s="1"/>
  <c r="R5888" i="1" a="1"/>
  <c r="R5888" i="1" s="1"/>
  <c r="R5889" i="1" a="1"/>
  <c r="R5889" i="1" s="1"/>
  <c r="R5890" i="1" a="1"/>
  <c r="R5890" i="1" s="1"/>
  <c r="R5891" i="1" a="1"/>
  <c r="R5891" i="1" s="1"/>
  <c r="R5892" i="1" a="1"/>
  <c r="R5892" i="1" s="1"/>
  <c r="R5893" i="1" a="1"/>
  <c r="R5893" i="1" s="1"/>
  <c r="R5894" i="1" a="1"/>
  <c r="R5894" i="1" s="1"/>
  <c r="R5895" i="1" a="1"/>
  <c r="R5895" i="1" s="1"/>
  <c r="R5896" i="1" a="1"/>
  <c r="R5896" i="1" s="1"/>
  <c r="R5897" i="1" a="1"/>
  <c r="R5897" i="1" s="1"/>
  <c r="R5898" i="1" a="1"/>
  <c r="R5898" i="1" s="1"/>
  <c r="R5899" i="1" a="1"/>
  <c r="R5899" i="1" s="1"/>
  <c r="R5900" i="1" a="1"/>
  <c r="R5900" i="1" s="1"/>
  <c r="R5901" i="1" a="1"/>
  <c r="R5901" i="1" s="1"/>
  <c r="R5902" i="1" a="1"/>
  <c r="R5902" i="1" s="1"/>
  <c r="R5903" i="1" a="1"/>
  <c r="R5903" i="1" s="1"/>
  <c r="R5904" i="1" a="1"/>
  <c r="R5904" i="1" s="1"/>
  <c r="R5905" i="1" a="1"/>
  <c r="R5905" i="1" s="1"/>
  <c r="R5906" i="1" a="1"/>
  <c r="R5906" i="1" s="1"/>
  <c r="R5907" i="1" a="1"/>
  <c r="R5907" i="1" s="1"/>
  <c r="R5908" i="1" a="1"/>
  <c r="R5908" i="1" s="1"/>
  <c r="R5909" i="1" a="1"/>
  <c r="R5909" i="1" s="1"/>
  <c r="R5910" i="1" a="1"/>
  <c r="R5910" i="1" s="1"/>
  <c r="R5911" i="1" a="1"/>
  <c r="R5911" i="1" s="1"/>
  <c r="R5912" i="1" a="1"/>
  <c r="R5912" i="1" s="1"/>
  <c r="R5913" i="1" a="1"/>
  <c r="R5913" i="1" s="1"/>
  <c r="R5914" i="1" a="1"/>
  <c r="R5914" i="1" s="1"/>
  <c r="R5915" i="1" a="1"/>
  <c r="R5915" i="1" s="1"/>
  <c r="R5916" i="1" a="1"/>
  <c r="R5916" i="1" s="1"/>
  <c r="R5917" i="1" a="1"/>
  <c r="R5917" i="1" s="1"/>
  <c r="R5918" i="1" a="1"/>
  <c r="R5918" i="1" s="1"/>
  <c r="R5919" i="1" a="1"/>
  <c r="R5919" i="1" s="1"/>
  <c r="R5920" i="1" a="1"/>
  <c r="R5920" i="1" s="1"/>
  <c r="R5921" i="1" a="1"/>
  <c r="R5921" i="1" s="1"/>
  <c r="R5922" i="1" a="1"/>
  <c r="R5922" i="1" s="1"/>
  <c r="R5923" i="1" a="1"/>
  <c r="R5923" i="1" s="1"/>
  <c r="R5924" i="1" a="1"/>
  <c r="R5924" i="1" s="1"/>
  <c r="R5925" i="1" a="1"/>
  <c r="R5925" i="1" s="1"/>
  <c r="R5926" i="1" a="1"/>
  <c r="R5926" i="1" s="1"/>
  <c r="R5927" i="1" a="1"/>
  <c r="R5927" i="1" s="1"/>
  <c r="R5928" i="1" a="1"/>
  <c r="R5928" i="1" s="1"/>
  <c r="R5929" i="1" a="1"/>
  <c r="R5929" i="1" s="1"/>
  <c r="R5930" i="1" a="1"/>
  <c r="R5930" i="1" s="1"/>
  <c r="R5931" i="1" a="1"/>
  <c r="R5931" i="1" s="1"/>
  <c r="R5932" i="1" a="1"/>
  <c r="R5932" i="1" s="1"/>
  <c r="R5933" i="1" a="1"/>
  <c r="R5933" i="1" s="1"/>
  <c r="R5934" i="1" a="1"/>
  <c r="R5934" i="1" s="1"/>
  <c r="R5935" i="1" a="1"/>
  <c r="R5935" i="1" s="1"/>
  <c r="R5936" i="1" a="1"/>
  <c r="R5936" i="1" s="1"/>
  <c r="R5937" i="1" a="1"/>
  <c r="R5937" i="1" s="1"/>
  <c r="R5938" i="1" a="1"/>
  <c r="R5938" i="1" s="1"/>
  <c r="R5939" i="1" a="1"/>
  <c r="R5939" i="1" s="1"/>
  <c r="R5940" i="1" a="1"/>
  <c r="R5940" i="1" s="1"/>
  <c r="R5941" i="1" a="1"/>
  <c r="R5941" i="1" s="1"/>
  <c r="R5942" i="1" a="1"/>
  <c r="R5942" i="1" s="1"/>
  <c r="R5943" i="1" a="1"/>
  <c r="R5943" i="1" s="1"/>
  <c r="R5944" i="1" a="1"/>
  <c r="R5944" i="1" s="1"/>
  <c r="R5945" i="1" a="1"/>
  <c r="R5945" i="1" s="1"/>
  <c r="R5946" i="1" a="1"/>
  <c r="R5946" i="1" s="1"/>
  <c r="R5947" i="1" a="1"/>
  <c r="R5947" i="1" s="1"/>
  <c r="R5948" i="1" a="1"/>
  <c r="R5948" i="1" s="1"/>
  <c r="R5949" i="1" a="1"/>
  <c r="R5949" i="1" s="1"/>
  <c r="R5950" i="1" a="1"/>
  <c r="R5950" i="1" s="1"/>
  <c r="R5951" i="1" a="1"/>
  <c r="R5951" i="1" s="1"/>
  <c r="R5952" i="1" a="1"/>
  <c r="R5952" i="1" s="1"/>
  <c r="R5953" i="1" a="1"/>
  <c r="R5953" i="1" s="1"/>
  <c r="R5954" i="1" a="1"/>
  <c r="R5954" i="1" s="1"/>
  <c r="R5955" i="1" a="1"/>
  <c r="R5955" i="1" s="1"/>
  <c r="R5956" i="1" a="1"/>
  <c r="R5956" i="1" s="1"/>
  <c r="R5957" i="1" a="1"/>
  <c r="R5957" i="1" s="1"/>
  <c r="R5958" i="1" a="1"/>
  <c r="R5958" i="1" s="1"/>
  <c r="R5959" i="1" a="1"/>
  <c r="R5959" i="1" s="1"/>
  <c r="R5960" i="1" a="1"/>
  <c r="R5960" i="1" s="1"/>
  <c r="R5961" i="1" a="1"/>
  <c r="R5961" i="1" s="1"/>
  <c r="R5962" i="1" a="1"/>
  <c r="R5962" i="1" s="1"/>
  <c r="R5963" i="1" a="1"/>
  <c r="R5963" i="1" s="1"/>
  <c r="R5964" i="1" a="1"/>
  <c r="R5964" i="1" s="1"/>
  <c r="R5965" i="1" a="1"/>
  <c r="R5965" i="1" s="1"/>
  <c r="R5966" i="1" a="1"/>
  <c r="R5966" i="1" s="1"/>
  <c r="R5967" i="1" a="1"/>
  <c r="R5967" i="1" s="1"/>
  <c r="R5968" i="1" a="1"/>
  <c r="R5968" i="1" s="1"/>
  <c r="R5969" i="1" a="1"/>
  <c r="R5969" i="1" s="1"/>
  <c r="R5970" i="1" a="1"/>
  <c r="R5970" i="1" s="1"/>
  <c r="R5971" i="1" a="1"/>
  <c r="R5971" i="1" s="1"/>
  <c r="R5972" i="1" a="1"/>
  <c r="R5972" i="1" s="1"/>
  <c r="R5973" i="1" a="1"/>
  <c r="R5973" i="1" s="1"/>
  <c r="R5974" i="1" a="1"/>
  <c r="R5974" i="1" s="1"/>
  <c r="R5975" i="1" a="1"/>
  <c r="R5975" i="1" s="1"/>
  <c r="R5976" i="1" a="1"/>
  <c r="R5976" i="1" s="1"/>
  <c r="R5977" i="1" a="1"/>
  <c r="R5977" i="1" s="1"/>
  <c r="R5978" i="1" a="1"/>
  <c r="R5978" i="1" s="1"/>
  <c r="R5979" i="1" a="1"/>
  <c r="R5979" i="1" s="1"/>
  <c r="R5980" i="1" a="1"/>
  <c r="R5980" i="1" s="1"/>
  <c r="R5981" i="1" a="1"/>
  <c r="R5981" i="1" s="1"/>
  <c r="R5982" i="1" a="1"/>
  <c r="R5982" i="1" s="1"/>
  <c r="R5983" i="1" a="1"/>
  <c r="R5983" i="1" s="1"/>
  <c r="R5984" i="1" a="1"/>
  <c r="R5984" i="1" s="1"/>
  <c r="R5985" i="1" a="1"/>
  <c r="R5985" i="1" s="1"/>
  <c r="R5986" i="1" a="1"/>
  <c r="R5986" i="1" s="1"/>
  <c r="R5987" i="1" a="1"/>
  <c r="R5987" i="1" s="1"/>
  <c r="R5988" i="1" a="1"/>
  <c r="R5988" i="1" s="1"/>
  <c r="R5989" i="1" a="1"/>
  <c r="R5989" i="1" s="1"/>
  <c r="R5990" i="1" a="1"/>
  <c r="R5990" i="1" s="1"/>
  <c r="R5991" i="1" a="1"/>
  <c r="R5991" i="1" s="1"/>
  <c r="R5992" i="1" a="1"/>
  <c r="R5992" i="1" s="1"/>
  <c r="R5993" i="1" a="1"/>
  <c r="R5993" i="1" s="1"/>
  <c r="R5994" i="1" a="1"/>
  <c r="R5994" i="1" s="1"/>
  <c r="R5995" i="1" a="1"/>
  <c r="R5995" i="1" s="1"/>
  <c r="R5996" i="1" a="1"/>
  <c r="R5996" i="1" s="1"/>
  <c r="R5997" i="1" a="1"/>
  <c r="R5997" i="1" s="1"/>
  <c r="R5998" i="1" a="1"/>
  <c r="R5998" i="1" s="1"/>
  <c r="R5999" i="1" a="1"/>
  <c r="R5999" i="1" s="1"/>
  <c r="R6000" i="1" a="1"/>
  <c r="R6000" i="1" s="1"/>
  <c r="R6001" i="1" a="1"/>
  <c r="R6001" i="1" s="1"/>
  <c r="L3" i="1"/>
  <c r="L4" i="1"/>
  <c r="L5" i="1"/>
  <c r="L6" i="1"/>
  <c r="L7" i="1"/>
  <c r="L8" i="1"/>
  <c r="L9" i="1"/>
  <c r="L10" i="1"/>
  <c r="L11" i="1"/>
  <c r="L12" i="1"/>
  <c r="L13" i="1"/>
  <c r="L14" i="1"/>
  <c r="L15" i="1"/>
  <c r="L16" i="1"/>
  <c r="L17" i="1"/>
  <c r="L18" i="1"/>
  <c r="L19" i="1"/>
  <c r="L20" i="1"/>
  <c r="L21" i="1"/>
  <c r="L22" i="1"/>
  <c r="L23" i="1"/>
  <c r="L24" i="1"/>
  <c r="L25" i="1"/>
  <c r="L26" i="1"/>
  <c r="L27" i="1"/>
  <c r="L28" i="1"/>
  <c r="L29" i="1"/>
  <c r="L30" i="1"/>
  <c r="L31" i="1"/>
  <c r="L32" i="1"/>
  <c r="L33" i="1"/>
  <c r="L34" i="1"/>
  <c r="L35" i="1"/>
  <c r="L36" i="1"/>
  <c r="L37" i="1"/>
  <c r="L38" i="1"/>
  <c r="L39" i="1"/>
  <c r="L40" i="1"/>
  <c r="L41" i="1"/>
  <c r="L42" i="1"/>
  <c r="L43" i="1"/>
  <c r="L44" i="1"/>
  <c r="L45" i="1"/>
  <c r="L46" i="1"/>
  <c r="L47" i="1"/>
  <c r="L48" i="1"/>
  <c r="L49" i="1"/>
  <c r="L50" i="1"/>
  <c r="L51" i="1"/>
  <c r="L52" i="1"/>
  <c r="L53" i="1"/>
  <c r="L54" i="1"/>
  <c r="L55" i="1"/>
  <c r="L56" i="1"/>
  <c r="L57" i="1"/>
  <c r="L58" i="1"/>
  <c r="L59" i="1"/>
  <c r="L60" i="1"/>
  <c r="L61" i="1"/>
  <c r="L62" i="1"/>
  <c r="L63" i="1"/>
  <c r="L64" i="1"/>
  <c r="L65" i="1"/>
  <c r="L66" i="1"/>
  <c r="L67" i="1"/>
  <c r="L68" i="1"/>
  <c r="L69" i="1"/>
  <c r="L70" i="1"/>
  <c r="L71" i="1"/>
  <c r="L72" i="1"/>
  <c r="L73" i="1"/>
  <c r="L74" i="1"/>
  <c r="L75" i="1"/>
  <c r="L76" i="1"/>
  <c r="L77" i="1"/>
  <c r="L78" i="1"/>
  <c r="L79" i="1"/>
  <c r="L80" i="1"/>
  <c r="L81" i="1"/>
  <c r="L82" i="1"/>
  <c r="L83" i="1"/>
  <c r="L84" i="1"/>
  <c r="L85" i="1"/>
  <c r="L86" i="1"/>
  <c r="L87" i="1"/>
  <c r="L88" i="1"/>
  <c r="L89" i="1"/>
  <c r="L90" i="1"/>
  <c r="L91" i="1"/>
  <c r="L92" i="1"/>
  <c r="L93" i="1"/>
  <c r="L94" i="1"/>
  <c r="L95" i="1"/>
  <c r="L96" i="1"/>
  <c r="L97" i="1"/>
  <c r="L98" i="1"/>
  <c r="L99" i="1"/>
  <c r="L100" i="1"/>
  <c r="L101" i="1"/>
  <c r="L102" i="1"/>
  <c r="L103" i="1"/>
  <c r="L104" i="1"/>
  <c r="L105" i="1"/>
  <c r="L106" i="1"/>
  <c r="L107" i="1"/>
  <c r="L108" i="1"/>
  <c r="L109" i="1"/>
  <c r="L110" i="1"/>
  <c r="L111" i="1"/>
  <c r="L112" i="1"/>
  <c r="L113" i="1"/>
  <c r="L114" i="1"/>
  <c r="L115" i="1"/>
  <c r="L116" i="1"/>
  <c r="L117" i="1"/>
  <c r="L118" i="1"/>
  <c r="L119" i="1"/>
  <c r="L120" i="1"/>
  <c r="L121" i="1"/>
  <c r="L122" i="1"/>
  <c r="L123" i="1"/>
  <c r="L124" i="1"/>
  <c r="L125" i="1"/>
  <c r="L126" i="1"/>
  <c r="L127" i="1"/>
  <c r="L128" i="1"/>
  <c r="L129" i="1"/>
  <c r="L130" i="1"/>
  <c r="L131" i="1"/>
  <c r="L132" i="1"/>
  <c r="L133" i="1"/>
  <c r="L134" i="1"/>
  <c r="L135" i="1"/>
  <c r="L136" i="1"/>
  <c r="L137" i="1"/>
  <c r="L138" i="1"/>
  <c r="L139" i="1"/>
  <c r="L140" i="1"/>
  <c r="L141" i="1"/>
  <c r="L142" i="1"/>
  <c r="L143" i="1"/>
  <c r="L144" i="1"/>
  <c r="L145" i="1"/>
  <c r="L146" i="1"/>
  <c r="L147" i="1"/>
  <c r="L148" i="1"/>
  <c r="L149" i="1"/>
  <c r="L150" i="1"/>
  <c r="L151" i="1"/>
  <c r="L152" i="1"/>
  <c r="L153" i="1"/>
  <c r="L154" i="1"/>
  <c r="L155" i="1"/>
  <c r="L156" i="1"/>
  <c r="L157" i="1"/>
  <c r="L158" i="1"/>
  <c r="L159" i="1"/>
  <c r="L160" i="1"/>
  <c r="L161" i="1"/>
  <c r="L162" i="1"/>
  <c r="L163" i="1"/>
  <c r="L164" i="1"/>
  <c r="L165" i="1"/>
  <c r="L166" i="1"/>
  <c r="L167" i="1"/>
  <c r="L168" i="1"/>
  <c r="L169" i="1"/>
  <c r="L170" i="1"/>
  <c r="L171" i="1"/>
  <c r="L172" i="1"/>
  <c r="L173" i="1"/>
  <c r="L174" i="1"/>
  <c r="L175" i="1"/>
  <c r="L176" i="1"/>
  <c r="L177" i="1"/>
  <c r="L178" i="1"/>
  <c r="L179" i="1"/>
  <c r="L180" i="1"/>
  <c r="L181" i="1"/>
  <c r="L182" i="1"/>
  <c r="L183" i="1"/>
  <c r="L184" i="1"/>
  <c r="L185" i="1"/>
  <c r="L186" i="1"/>
  <c r="L187" i="1"/>
  <c r="L188" i="1"/>
  <c r="L189" i="1"/>
  <c r="L190" i="1"/>
  <c r="L191" i="1"/>
  <c r="L192" i="1"/>
  <c r="L193" i="1"/>
  <c r="L194" i="1"/>
  <c r="L195" i="1"/>
  <c r="L196" i="1"/>
  <c r="L197" i="1"/>
  <c r="L198" i="1"/>
  <c r="L199" i="1"/>
  <c r="L200" i="1"/>
  <c r="L201" i="1"/>
  <c r="L202" i="1"/>
  <c r="L203" i="1"/>
  <c r="L204" i="1"/>
  <c r="L205" i="1"/>
  <c r="L206" i="1"/>
  <c r="L207" i="1"/>
  <c r="L208" i="1"/>
  <c r="L209" i="1"/>
  <c r="L210" i="1"/>
  <c r="L211" i="1"/>
  <c r="L212" i="1"/>
  <c r="L213" i="1"/>
  <c r="L214" i="1"/>
  <c r="L215" i="1"/>
  <c r="L216" i="1"/>
  <c r="L217" i="1"/>
  <c r="L218" i="1"/>
  <c r="L219" i="1"/>
  <c r="L220" i="1"/>
  <c r="L221" i="1"/>
  <c r="L222" i="1"/>
  <c r="L223" i="1"/>
  <c r="L224" i="1"/>
  <c r="L225" i="1"/>
  <c r="L226" i="1"/>
  <c r="L227" i="1"/>
  <c r="L228" i="1"/>
  <c r="L229" i="1"/>
  <c r="L230" i="1"/>
  <c r="L231" i="1"/>
  <c r="L232" i="1"/>
  <c r="L233" i="1"/>
  <c r="L234" i="1"/>
  <c r="L235" i="1"/>
  <c r="L236" i="1"/>
  <c r="L237" i="1"/>
  <c r="L238" i="1"/>
  <c r="L239" i="1"/>
  <c r="L240" i="1"/>
  <c r="L241" i="1"/>
  <c r="L242" i="1"/>
  <c r="L243" i="1"/>
  <c r="L244" i="1"/>
  <c r="L245" i="1"/>
  <c r="L246" i="1"/>
  <c r="L247" i="1"/>
  <c r="L248" i="1"/>
  <c r="L249" i="1"/>
  <c r="L250" i="1"/>
  <c r="L251" i="1"/>
  <c r="L252" i="1"/>
  <c r="L253" i="1"/>
  <c r="L254" i="1"/>
  <c r="L255" i="1"/>
  <c r="L256" i="1"/>
  <c r="L257" i="1"/>
  <c r="L258" i="1"/>
  <c r="L259" i="1"/>
  <c r="L260" i="1"/>
  <c r="L261" i="1"/>
  <c r="L262" i="1"/>
  <c r="L263" i="1"/>
  <c r="L264" i="1"/>
  <c r="L265" i="1"/>
  <c r="L266" i="1"/>
  <c r="L267" i="1"/>
  <c r="L268" i="1"/>
  <c r="L269" i="1"/>
  <c r="L270" i="1"/>
  <c r="L271" i="1"/>
  <c r="L272" i="1"/>
  <c r="L273" i="1"/>
  <c r="L274" i="1"/>
  <c r="L275" i="1"/>
  <c r="L276" i="1"/>
  <c r="L277" i="1"/>
  <c r="L278" i="1"/>
  <c r="L279" i="1"/>
  <c r="L280" i="1"/>
  <c r="L281" i="1"/>
  <c r="L282" i="1"/>
  <c r="L283" i="1"/>
  <c r="L284" i="1"/>
  <c r="L285" i="1"/>
  <c r="L286" i="1"/>
  <c r="L287" i="1"/>
  <c r="L288" i="1"/>
  <c r="L289" i="1"/>
  <c r="L290" i="1"/>
  <c r="L291" i="1"/>
  <c r="L292" i="1"/>
  <c r="L293" i="1"/>
  <c r="L294" i="1"/>
  <c r="L295" i="1"/>
  <c r="L296" i="1"/>
  <c r="L297" i="1"/>
  <c r="L298" i="1"/>
  <c r="L299" i="1"/>
  <c r="L300" i="1"/>
  <c r="L301" i="1"/>
  <c r="L302" i="1"/>
  <c r="L303" i="1"/>
  <c r="L304" i="1"/>
  <c r="L305" i="1"/>
  <c r="L306" i="1"/>
  <c r="L307" i="1"/>
  <c r="L308" i="1"/>
  <c r="L309" i="1"/>
  <c r="L310" i="1"/>
  <c r="L311" i="1"/>
  <c r="L312" i="1"/>
  <c r="L313" i="1"/>
  <c r="L314" i="1"/>
  <c r="L315" i="1"/>
  <c r="L316" i="1"/>
  <c r="L317" i="1"/>
  <c r="L318" i="1"/>
  <c r="L319" i="1"/>
  <c r="L320" i="1"/>
  <c r="L321" i="1"/>
  <c r="L322" i="1"/>
  <c r="L323" i="1"/>
  <c r="L324" i="1"/>
  <c r="L325" i="1"/>
  <c r="L326" i="1"/>
  <c r="L327" i="1"/>
  <c r="L328" i="1"/>
  <c r="L329" i="1"/>
  <c r="L330" i="1"/>
  <c r="L331" i="1"/>
  <c r="L332" i="1"/>
  <c r="L333" i="1"/>
  <c r="L334" i="1"/>
  <c r="L335" i="1"/>
  <c r="L336" i="1"/>
  <c r="L337" i="1"/>
  <c r="L338" i="1"/>
  <c r="L339" i="1"/>
  <c r="L340" i="1"/>
  <c r="L341" i="1"/>
  <c r="L342" i="1"/>
  <c r="L343" i="1"/>
  <c r="L344" i="1"/>
  <c r="L345" i="1"/>
  <c r="L346" i="1"/>
  <c r="L347" i="1"/>
  <c r="L348" i="1"/>
  <c r="L349" i="1"/>
  <c r="L350" i="1"/>
  <c r="L351" i="1"/>
  <c r="L352" i="1"/>
  <c r="L353" i="1"/>
  <c r="L354" i="1"/>
  <c r="L355" i="1"/>
  <c r="L356" i="1"/>
  <c r="L357" i="1"/>
  <c r="L358" i="1"/>
  <c r="L359" i="1"/>
  <c r="L360" i="1"/>
  <c r="L361" i="1"/>
  <c r="L362" i="1"/>
  <c r="L363" i="1"/>
  <c r="L364" i="1"/>
  <c r="L365" i="1"/>
  <c r="L366" i="1"/>
  <c r="L367" i="1"/>
  <c r="L368" i="1"/>
  <c r="L369" i="1"/>
  <c r="L370" i="1"/>
  <c r="L371" i="1"/>
  <c r="L372" i="1"/>
  <c r="L373" i="1"/>
  <c r="L374" i="1"/>
  <c r="L375" i="1"/>
  <c r="L376" i="1"/>
  <c r="L377" i="1"/>
  <c r="L378" i="1"/>
  <c r="L379" i="1"/>
  <c r="L380" i="1"/>
  <c r="L381" i="1"/>
  <c r="L382" i="1"/>
  <c r="L383" i="1"/>
  <c r="L384" i="1"/>
  <c r="L385" i="1"/>
  <c r="L386" i="1"/>
  <c r="L387" i="1"/>
  <c r="L388" i="1"/>
  <c r="L389" i="1"/>
  <c r="L390" i="1"/>
  <c r="L391" i="1"/>
  <c r="L392" i="1"/>
  <c r="L393" i="1"/>
  <c r="L394" i="1"/>
  <c r="L395" i="1"/>
  <c r="L396" i="1"/>
  <c r="L397" i="1"/>
  <c r="L398" i="1"/>
  <c r="L399" i="1"/>
  <c r="L400" i="1"/>
  <c r="L401" i="1"/>
  <c r="L402" i="1"/>
  <c r="L403" i="1"/>
  <c r="L404" i="1"/>
  <c r="L405" i="1"/>
  <c r="L406" i="1"/>
  <c r="L407" i="1"/>
  <c r="L408" i="1"/>
  <c r="L409" i="1"/>
  <c r="L410" i="1"/>
  <c r="L411" i="1"/>
  <c r="L412" i="1"/>
  <c r="L413" i="1"/>
  <c r="L414" i="1"/>
  <c r="L415" i="1"/>
  <c r="L416" i="1"/>
  <c r="L417" i="1"/>
  <c r="L418" i="1"/>
  <c r="L419" i="1"/>
  <c r="L420" i="1"/>
  <c r="L421" i="1"/>
  <c r="L422" i="1"/>
  <c r="L423" i="1"/>
  <c r="L424" i="1"/>
  <c r="L425" i="1"/>
  <c r="L426" i="1"/>
  <c r="L427" i="1"/>
  <c r="L428" i="1"/>
  <c r="L429" i="1"/>
  <c r="L430" i="1"/>
  <c r="L431" i="1"/>
  <c r="L432" i="1"/>
  <c r="L433" i="1"/>
  <c r="L434" i="1"/>
  <c r="L435" i="1"/>
  <c r="L436" i="1"/>
  <c r="L437" i="1"/>
  <c r="L438" i="1"/>
  <c r="L439" i="1"/>
  <c r="L440" i="1"/>
  <c r="L441" i="1"/>
  <c r="L442" i="1"/>
  <c r="L443" i="1"/>
  <c r="L444" i="1"/>
  <c r="L445" i="1"/>
  <c r="L446" i="1"/>
  <c r="L447" i="1"/>
  <c r="L448" i="1"/>
  <c r="L449" i="1"/>
  <c r="L450" i="1"/>
  <c r="L451" i="1"/>
  <c r="L452" i="1"/>
  <c r="L453" i="1"/>
  <c r="L454" i="1"/>
  <c r="L455" i="1"/>
  <c r="L456" i="1"/>
  <c r="L457" i="1"/>
  <c r="L458" i="1"/>
  <c r="L459" i="1"/>
  <c r="L460" i="1"/>
  <c r="L461" i="1"/>
  <c r="L462" i="1"/>
  <c r="L463" i="1"/>
  <c r="L464" i="1"/>
  <c r="L465" i="1"/>
  <c r="L466" i="1"/>
  <c r="L467" i="1"/>
  <c r="L468" i="1"/>
  <c r="L469" i="1"/>
  <c r="L470" i="1"/>
  <c r="L471" i="1"/>
  <c r="L472" i="1"/>
  <c r="L473" i="1"/>
  <c r="L474" i="1"/>
  <c r="L475" i="1"/>
  <c r="L476" i="1"/>
  <c r="L477" i="1"/>
  <c r="L478" i="1"/>
  <c r="L479" i="1"/>
  <c r="L480" i="1"/>
  <c r="L481" i="1"/>
  <c r="L482" i="1"/>
  <c r="L483" i="1"/>
  <c r="L484" i="1"/>
  <c r="L485" i="1"/>
  <c r="L486" i="1"/>
  <c r="L487" i="1"/>
  <c r="L488" i="1"/>
  <c r="L489" i="1"/>
  <c r="L490" i="1"/>
  <c r="L491" i="1"/>
  <c r="L492" i="1"/>
  <c r="L493" i="1"/>
  <c r="L494" i="1"/>
  <c r="L495" i="1"/>
  <c r="L496" i="1"/>
  <c r="L497" i="1"/>
  <c r="L498" i="1"/>
  <c r="L499" i="1"/>
  <c r="L500" i="1"/>
  <c r="L501" i="1"/>
  <c r="L502" i="1"/>
  <c r="L503" i="1"/>
  <c r="L504" i="1"/>
  <c r="L505" i="1"/>
  <c r="L506" i="1"/>
  <c r="L507" i="1"/>
  <c r="L508" i="1"/>
  <c r="L509" i="1"/>
  <c r="L510" i="1"/>
  <c r="L511" i="1"/>
  <c r="L512" i="1"/>
  <c r="L513" i="1"/>
  <c r="L514" i="1"/>
  <c r="L515" i="1"/>
  <c r="L516" i="1"/>
  <c r="L517" i="1"/>
  <c r="L518" i="1"/>
  <c r="L519" i="1"/>
  <c r="L520" i="1"/>
  <c r="L521" i="1"/>
  <c r="L522" i="1"/>
  <c r="L523" i="1"/>
  <c r="L524" i="1"/>
  <c r="L525" i="1"/>
  <c r="L526" i="1"/>
  <c r="L527" i="1"/>
  <c r="L528" i="1"/>
  <c r="L529" i="1"/>
  <c r="L530" i="1"/>
  <c r="L531" i="1"/>
  <c r="L532" i="1"/>
  <c r="L533" i="1"/>
  <c r="L534" i="1"/>
  <c r="L535" i="1"/>
  <c r="L536" i="1"/>
  <c r="L537" i="1"/>
  <c r="L538" i="1"/>
  <c r="L539" i="1"/>
  <c r="L540" i="1"/>
  <c r="L541" i="1"/>
  <c r="L542" i="1"/>
  <c r="L543" i="1"/>
  <c r="L544" i="1"/>
  <c r="L545" i="1"/>
  <c r="L546" i="1"/>
  <c r="L547" i="1"/>
  <c r="L548" i="1"/>
  <c r="L549" i="1"/>
  <c r="L550" i="1"/>
  <c r="L551" i="1"/>
  <c r="L552" i="1"/>
  <c r="L553" i="1"/>
  <c r="L554" i="1"/>
  <c r="L555" i="1"/>
  <c r="L556" i="1"/>
  <c r="L557" i="1"/>
  <c r="L558" i="1"/>
  <c r="L559" i="1"/>
  <c r="L560" i="1"/>
  <c r="L561" i="1"/>
  <c r="L562" i="1"/>
  <c r="L563" i="1"/>
  <c r="L564" i="1"/>
  <c r="L565" i="1"/>
  <c r="L566" i="1"/>
  <c r="L567" i="1"/>
  <c r="L568" i="1"/>
  <c r="L569" i="1"/>
  <c r="L570" i="1"/>
  <c r="L571" i="1"/>
  <c r="L572" i="1"/>
  <c r="L573" i="1"/>
  <c r="L574" i="1"/>
  <c r="L575" i="1"/>
  <c r="L576" i="1"/>
  <c r="L577" i="1"/>
  <c r="L578" i="1"/>
  <c r="L579" i="1"/>
  <c r="L580" i="1"/>
  <c r="L581" i="1"/>
  <c r="L582" i="1"/>
  <c r="L583" i="1"/>
  <c r="L584" i="1"/>
  <c r="L585" i="1"/>
  <c r="L586" i="1"/>
  <c r="L587" i="1"/>
  <c r="L588" i="1"/>
  <c r="L589" i="1"/>
  <c r="L590" i="1"/>
  <c r="L591" i="1"/>
  <c r="L592" i="1"/>
  <c r="L593" i="1"/>
  <c r="L594" i="1"/>
  <c r="L595" i="1"/>
  <c r="L596" i="1"/>
  <c r="L597" i="1"/>
  <c r="L598" i="1"/>
  <c r="L599" i="1"/>
  <c r="L600" i="1"/>
  <c r="L601" i="1"/>
  <c r="L602" i="1"/>
  <c r="L603" i="1"/>
  <c r="L604" i="1"/>
  <c r="L605" i="1"/>
  <c r="L606" i="1"/>
  <c r="L607" i="1"/>
  <c r="L608" i="1"/>
  <c r="L609" i="1"/>
  <c r="L610" i="1"/>
  <c r="L611" i="1"/>
  <c r="L612" i="1"/>
  <c r="L613" i="1"/>
  <c r="L614" i="1"/>
  <c r="L615" i="1"/>
  <c r="L616" i="1"/>
  <c r="L617" i="1"/>
  <c r="L618" i="1"/>
  <c r="L619" i="1"/>
  <c r="L620" i="1"/>
  <c r="L621" i="1"/>
  <c r="L622" i="1"/>
  <c r="L623" i="1"/>
  <c r="L624" i="1"/>
  <c r="L625" i="1"/>
  <c r="L626" i="1"/>
  <c r="L627" i="1"/>
  <c r="L628" i="1"/>
  <c r="L629" i="1"/>
  <c r="L630" i="1"/>
  <c r="L631" i="1"/>
  <c r="L632" i="1"/>
  <c r="L633" i="1"/>
  <c r="L634" i="1"/>
  <c r="L635" i="1"/>
  <c r="L636" i="1"/>
  <c r="L637" i="1"/>
  <c r="L638" i="1"/>
  <c r="L639" i="1"/>
  <c r="L640" i="1"/>
  <c r="L641" i="1"/>
  <c r="L642" i="1"/>
  <c r="L643" i="1"/>
  <c r="L644" i="1"/>
  <c r="L645" i="1"/>
  <c r="L646" i="1"/>
  <c r="L647" i="1"/>
  <c r="L648" i="1"/>
  <c r="L649" i="1"/>
  <c r="L650" i="1"/>
  <c r="L651" i="1"/>
  <c r="L652" i="1"/>
  <c r="L653" i="1"/>
  <c r="L654" i="1"/>
  <c r="L655" i="1"/>
  <c r="L656" i="1"/>
  <c r="L657" i="1"/>
  <c r="L658" i="1"/>
  <c r="L659" i="1"/>
  <c r="L660" i="1"/>
  <c r="L661" i="1"/>
  <c r="L662" i="1"/>
  <c r="L663" i="1"/>
  <c r="L664" i="1"/>
  <c r="L665" i="1"/>
  <c r="L666" i="1"/>
  <c r="L667" i="1"/>
  <c r="L668" i="1"/>
  <c r="L669" i="1"/>
  <c r="L670" i="1"/>
  <c r="L671" i="1"/>
  <c r="L672" i="1"/>
  <c r="L673" i="1"/>
  <c r="L674" i="1"/>
  <c r="L675" i="1"/>
  <c r="L676" i="1"/>
  <c r="L677" i="1"/>
  <c r="L678" i="1"/>
  <c r="L679" i="1"/>
  <c r="L680" i="1"/>
  <c r="L681" i="1"/>
  <c r="L682" i="1"/>
  <c r="L683" i="1"/>
  <c r="L684" i="1"/>
  <c r="L685" i="1"/>
  <c r="L686" i="1"/>
  <c r="L687" i="1"/>
  <c r="L688" i="1"/>
  <c r="L689" i="1"/>
  <c r="L690" i="1"/>
  <c r="L691" i="1"/>
  <c r="L692" i="1"/>
  <c r="L693" i="1"/>
  <c r="L694" i="1"/>
  <c r="L695" i="1"/>
  <c r="L696" i="1"/>
  <c r="L697" i="1"/>
  <c r="L698" i="1"/>
  <c r="L699" i="1"/>
  <c r="L700" i="1"/>
  <c r="L701" i="1"/>
  <c r="L702" i="1"/>
  <c r="L703" i="1"/>
  <c r="L704" i="1"/>
  <c r="L705" i="1"/>
  <c r="L706" i="1"/>
  <c r="L707" i="1"/>
  <c r="L708" i="1"/>
  <c r="L709" i="1"/>
  <c r="L710" i="1"/>
  <c r="L711" i="1"/>
  <c r="L712" i="1"/>
  <c r="L713" i="1"/>
  <c r="L714" i="1"/>
  <c r="L715" i="1"/>
  <c r="L716" i="1"/>
  <c r="L717" i="1"/>
  <c r="L718" i="1"/>
  <c r="L719" i="1"/>
  <c r="L720" i="1"/>
  <c r="L721" i="1"/>
  <c r="L722" i="1"/>
  <c r="L723" i="1"/>
  <c r="L724" i="1"/>
  <c r="L725" i="1"/>
  <c r="L726" i="1"/>
  <c r="L727" i="1"/>
  <c r="L728" i="1"/>
  <c r="L729" i="1"/>
  <c r="L730" i="1"/>
  <c r="L731" i="1"/>
  <c r="L732" i="1"/>
  <c r="L733" i="1"/>
  <c r="L734" i="1"/>
  <c r="L735" i="1"/>
  <c r="L736" i="1"/>
  <c r="L737" i="1"/>
  <c r="L738" i="1"/>
  <c r="L739" i="1"/>
  <c r="L740" i="1"/>
  <c r="L741" i="1"/>
  <c r="L742" i="1"/>
  <c r="L743" i="1"/>
  <c r="L744" i="1"/>
  <c r="L745" i="1"/>
  <c r="L746" i="1"/>
  <c r="L747" i="1"/>
  <c r="L748" i="1"/>
  <c r="L749" i="1"/>
  <c r="L750" i="1"/>
  <c r="L751" i="1"/>
  <c r="L752" i="1"/>
  <c r="L753" i="1"/>
  <c r="L754" i="1"/>
  <c r="L755" i="1"/>
  <c r="L756" i="1"/>
  <c r="L757" i="1"/>
  <c r="L758" i="1"/>
  <c r="L759" i="1"/>
  <c r="L760" i="1"/>
  <c r="L761" i="1"/>
  <c r="L762" i="1"/>
  <c r="L763" i="1"/>
  <c r="L764" i="1"/>
  <c r="L765" i="1"/>
  <c r="L766" i="1"/>
  <c r="L767" i="1"/>
  <c r="L768" i="1"/>
  <c r="L769" i="1"/>
  <c r="L770" i="1"/>
  <c r="L771" i="1"/>
  <c r="L772" i="1"/>
  <c r="L773" i="1"/>
  <c r="L774" i="1"/>
  <c r="L775" i="1"/>
  <c r="L776" i="1"/>
  <c r="L777" i="1"/>
  <c r="L778" i="1"/>
  <c r="L779" i="1"/>
  <c r="L780" i="1"/>
  <c r="L781" i="1"/>
  <c r="L782" i="1"/>
  <c r="L783" i="1"/>
  <c r="L784" i="1"/>
  <c r="L785" i="1"/>
  <c r="L786" i="1"/>
  <c r="L787" i="1"/>
  <c r="L788" i="1"/>
  <c r="L789" i="1"/>
  <c r="L790" i="1"/>
  <c r="L791" i="1"/>
  <c r="L792" i="1"/>
  <c r="L793" i="1"/>
  <c r="L794" i="1"/>
  <c r="L795" i="1"/>
  <c r="L796" i="1"/>
  <c r="L797" i="1"/>
  <c r="L798" i="1"/>
  <c r="L799" i="1"/>
  <c r="L800" i="1"/>
  <c r="L801" i="1"/>
  <c r="L802" i="1"/>
  <c r="L803" i="1"/>
  <c r="L804" i="1"/>
  <c r="L805" i="1"/>
  <c r="L806" i="1"/>
  <c r="L807" i="1"/>
  <c r="L808" i="1"/>
  <c r="L809" i="1"/>
  <c r="L810" i="1"/>
  <c r="L811" i="1"/>
  <c r="L812" i="1"/>
  <c r="L813" i="1"/>
  <c r="L814" i="1"/>
  <c r="L815" i="1"/>
  <c r="L816" i="1"/>
  <c r="L817" i="1"/>
  <c r="L818" i="1"/>
  <c r="L819" i="1"/>
  <c r="L820" i="1"/>
  <c r="L821" i="1"/>
  <c r="L822" i="1"/>
  <c r="L823" i="1"/>
  <c r="L824" i="1"/>
  <c r="L825" i="1"/>
  <c r="L826" i="1"/>
  <c r="L827" i="1"/>
  <c r="L828" i="1"/>
  <c r="L829" i="1"/>
  <c r="L830" i="1"/>
  <c r="L831" i="1"/>
  <c r="L832" i="1"/>
  <c r="L833" i="1"/>
  <c r="L834" i="1"/>
  <c r="L835" i="1"/>
  <c r="L836" i="1"/>
  <c r="L837" i="1"/>
  <c r="L838" i="1"/>
  <c r="L839" i="1"/>
  <c r="L840" i="1"/>
  <c r="L841" i="1"/>
  <c r="L842" i="1"/>
  <c r="L843" i="1"/>
  <c r="L844" i="1"/>
  <c r="L845" i="1"/>
  <c r="L846" i="1"/>
  <c r="L847" i="1"/>
  <c r="L848" i="1"/>
  <c r="L849" i="1"/>
  <c r="L850" i="1"/>
  <c r="L851" i="1"/>
  <c r="L852" i="1"/>
  <c r="L853" i="1"/>
  <c r="L854" i="1"/>
  <c r="L855" i="1"/>
  <c r="L856" i="1"/>
  <c r="L857" i="1"/>
  <c r="L858" i="1"/>
  <c r="L859" i="1"/>
  <c r="L860" i="1"/>
  <c r="L861" i="1"/>
  <c r="L862" i="1"/>
  <c r="L863" i="1"/>
  <c r="L864" i="1"/>
  <c r="L865" i="1"/>
  <c r="L866" i="1"/>
  <c r="L867" i="1"/>
  <c r="L868" i="1"/>
  <c r="L869" i="1"/>
  <c r="L870" i="1"/>
  <c r="L871" i="1"/>
  <c r="L872" i="1"/>
  <c r="L873" i="1"/>
  <c r="L874" i="1"/>
  <c r="L875" i="1"/>
  <c r="L876" i="1"/>
  <c r="L877" i="1"/>
  <c r="L878" i="1"/>
  <c r="L879" i="1"/>
  <c r="L880" i="1"/>
  <c r="L881" i="1"/>
  <c r="L882" i="1"/>
  <c r="L883" i="1"/>
  <c r="L884" i="1"/>
  <c r="L885" i="1"/>
  <c r="L886" i="1"/>
  <c r="L887" i="1"/>
  <c r="L888" i="1"/>
  <c r="L889" i="1"/>
  <c r="L890" i="1"/>
  <c r="L891" i="1"/>
  <c r="L892" i="1"/>
  <c r="L893" i="1"/>
  <c r="L894" i="1"/>
  <c r="L895" i="1"/>
  <c r="L896" i="1"/>
  <c r="L897" i="1"/>
  <c r="L898" i="1"/>
  <c r="L899" i="1"/>
  <c r="L900" i="1"/>
  <c r="L901" i="1"/>
  <c r="L902" i="1"/>
  <c r="L903" i="1"/>
  <c r="L904" i="1"/>
  <c r="L905" i="1"/>
  <c r="L906" i="1"/>
  <c r="L907" i="1"/>
  <c r="L908" i="1"/>
  <c r="L909" i="1"/>
  <c r="L910" i="1"/>
  <c r="L911" i="1"/>
  <c r="L912" i="1"/>
  <c r="L913" i="1"/>
  <c r="L914" i="1"/>
  <c r="L915" i="1"/>
  <c r="L916" i="1"/>
  <c r="L917" i="1"/>
  <c r="L918" i="1"/>
  <c r="L919" i="1"/>
  <c r="L920" i="1"/>
  <c r="L921" i="1"/>
  <c r="L922" i="1"/>
  <c r="L923" i="1"/>
  <c r="L924" i="1"/>
  <c r="L925" i="1"/>
  <c r="L926" i="1"/>
  <c r="L927" i="1"/>
  <c r="L928" i="1"/>
  <c r="L929" i="1"/>
  <c r="L930" i="1"/>
  <c r="L931" i="1"/>
  <c r="L932" i="1"/>
  <c r="L933" i="1"/>
  <c r="L934" i="1"/>
  <c r="L935" i="1"/>
  <c r="L936" i="1"/>
  <c r="L937" i="1"/>
  <c r="L938" i="1"/>
  <c r="L939" i="1"/>
  <c r="L940" i="1"/>
  <c r="L941" i="1"/>
  <c r="L942" i="1"/>
  <c r="L943" i="1"/>
  <c r="L944" i="1"/>
  <c r="L945" i="1"/>
  <c r="L946" i="1"/>
  <c r="L947" i="1"/>
  <c r="L948" i="1"/>
  <c r="L949" i="1"/>
  <c r="L950" i="1"/>
  <c r="L951" i="1"/>
  <c r="L952" i="1"/>
  <c r="L953" i="1"/>
  <c r="L954" i="1"/>
  <c r="L955" i="1"/>
  <c r="L956" i="1"/>
  <c r="L957" i="1"/>
  <c r="L958" i="1"/>
  <c r="L959" i="1"/>
  <c r="L960" i="1"/>
  <c r="L961" i="1"/>
  <c r="L962" i="1"/>
  <c r="L963" i="1"/>
  <c r="L964" i="1"/>
  <c r="L965" i="1"/>
  <c r="L966" i="1"/>
  <c r="L967" i="1"/>
  <c r="L968" i="1"/>
  <c r="L969" i="1"/>
  <c r="L970" i="1"/>
  <c r="L971" i="1"/>
  <c r="L972" i="1"/>
  <c r="L973" i="1"/>
  <c r="L974" i="1"/>
  <c r="L975" i="1"/>
  <c r="L976" i="1"/>
  <c r="L977" i="1"/>
  <c r="L978" i="1"/>
  <c r="L979" i="1"/>
  <c r="L980" i="1"/>
  <c r="L981" i="1"/>
  <c r="L982" i="1"/>
  <c r="L983" i="1"/>
  <c r="L984" i="1"/>
  <c r="L985" i="1"/>
  <c r="L986" i="1"/>
  <c r="L987" i="1"/>
  <c r="L988" i="1"/>
  <c r="L989" i="1"/>
  <c r="L990" i="1"/>
  <c r="L991" i="1"/>
  <c r="L992" i="1"/>
  <c r="L993" i="1"/>
  <c r="L994" i="1"/>
  <c r="L995" i="1"/>
  <c r="L996" i="1"/>
  <c r="L997" i="1"/>
  <c r="L998" i="1"/>
  <c r="L999" i="1"/>
  <c r="L1000" i="1"/>
  <c r="L1001" i="1"/>
  <c r="L1002" i="1"/>
  <c r="L1003" i="1"/>
  <c r="L1004" i="1"/>
  <c r="L1005" i="1"/>
  <c r="L1006" i="1"/>
  <c r="L1007" i="1"/>
  <c r="L1008" i="1"/>
  <c r="L1009" i="1"/>
  <c r="L1010" i="1"/>
  <c r="L1011" i="1"/>
  <c r="L1012" i="1"/>
  <c r="L1013" i="1"/>
  <c r="L1014" i="1"/>
  <c r="L1015" i="1"/>
  <c r="L1016" i="1"/>
  <c r="L1017" i="1"/>
  <c r="L1018" i="1"/>
  <c r="L1019" i="1"/>
  <c r="L1020" i="1"/>
  <c r="L1021" i="1"/>
  <c r="L1022" i="1"/>
  <c r="L1023" i="1"/>
  <c r="L1024" i="1"/>
  <c r="L1025" i="1"/>
  <c r="L1026" i="1"/>
  <c r="L1027" i="1"/>
  <c r="L1028" i="1"/>
  <c r="L1029" i="1"/>
  <c r="L1030" i="1"/>
  <c r="L1031" i="1"/>
  <c r="L1032" i="1"/>
  <c r="L1033" i="1"/>
  <c r="L1034" i="1"/>
  <c r="L1035" i="1"/>
  <c r="L1036" i="1"/>
  <c r="L1037" i="1"/>
  <c r="L1038" i="1"/>
  <c r="L1039" i="1"/>
  <c r="L1040" i="1"/>
  <c r="L1041" i="1"/>
  <c r="L1042" i="1"/>
  <c r="L1043" i="1"/>
  <c r="L1044" i="1"/>
  <c r="L1045" i="1"/>
  <c r="L1046" i="1"/>
  <c r="L1047" i="1"/>
  <c r="L1048" i="1"/>
  <c r="L1049" i="1"/>
  <c r="L1050" i="1"/>
  <c r="L1051" i="1"/>
  <c r="L1052" i="1"/>
  <c r="L1053" i="1"/>
  <c r="L1054" i="1"/>
  <c r="L1055" i="1"/>
  <c r="L1056" i="1"/>
  <c r="L1057" i="1"/>
  <c r="L1058" i="1"/>
  <c r="L1059" i="1"/>
  <c r="L1060" i="1"/>
  <c r="L1061" i="1"/>
  <c r="L1062" i="1"/>
  <c r="L1063" i="1"/>
  <c r="L1064" i="1"/>
  <c r="L1065" i="1"/>
  <c r="L1066" i="1"/>
  <c r="L1067" i="1"/>
  <c r="L1068" i="1"/>
  <c r="L1069" i="1"/>
  <c r="L1070" i="1"/>
  <c r="L1071" i="1"/>
  <c r="L1072" i="1"/>
  <c r="L1073" i="1"/>
  <c r="L1074" i="1"/>
  <c r="L1075" i="1"/>
  <c r="L1076" i="1"/>
  <c r="L1077" i="1"/>
  <c r="L1078" i="1"/>
  <c r="L1079" i="1"/>
  <c r="L1080" i="1"/>
  <c r="L1081" i="1"/>
  <c r="L1082" i="1"/>
  <c r="L1083" i="1"/>
  <c r="L1084" i="1"/>
  <c r="L1085" i="1"/>
  <c r="L1086" i="1"/>
  <c r="L1087" i="1"/>
  <c r="L1088" i="1"/>
  <c r="L1089" i="1"/>
  <c r="L1090" i="1"/>
  <c r="L1091" i="1"/>
  <c r="L1092" i="1"/>
  <c r="L1093" i="1"/>
  <c r="L1094" i="1"/>
  <c r="L1095" i="1"/>
  <c r="L1096" i="1"/>
  <c r="L1097" i="1"/>
  <c r="L1098" i="1"/>
  <c r="L1099" i="1"/>
  <c r="L1100" i="1"/>
  <c r="L1101" i="1"/>
  <c r="L1102" i="1"/>
  <c r="L1103" i="1"/>
  <c r="L1104" i="1"/>
  <c r="L1105" i="1"/>
  <c r="L1106" i="1"/>
  <c r="L1107" i="1"/>
  <c r="L1108" i="1"/>
  <c r="L1109" i="1"/>
  <c r="L1110" i="1"/>
  <c r="L1111" i="1"/>
  <c r="L1112" i="1"/>
  <c r="L1113" i="1"/>
  <c r="L1114" i="1"/>
  <c r="L1115" i="1"/>
  <c r="L1116" i="1"/>
  <c r="L1117" i="1"/>
  <c r="L1118" i="1"/>
  <c r="L1119" i="1"/>
  <c r="L1120" i="1"/>
  <c r="L1121" i="1"/>
  <c r="L1122" i="1"/>
  <c r="L1123" i="1"/>
  <c r="L1124" i="1"/>
  <c r="L1125" i="1"/>
  <c r="L1126" i="1"/>
  <c r="L1127" i="1"/>
  <c r="L1128" i="1"/>
  <c r="L1129" i="1"/>
  <c r="L1130" i="1"/>
  <c r="L1131" i="1"/>
  <c r="L1132" i="1"/>
  <c r="L1133" i="1"/>
  <c r="L1134" i="1"/>
  <c r="L1135" i="1"/>
  <c r="L1136" i="1"/>
  <c r="L1137" i="1"/>
  <c r="L1138" i="1"/>
  <c r="L1139" i="1"/>
  <c r="L1140" i="1"/>
  <c r="L1141" i="1"/>
  <c r="L1142" i="1"/>
  <c r="L1143" i="1"/>
  <c r="L1144" i="1"/>
  <c r="L1145" i="1"/>
  <c r="L1146" i="1"/>
  <c r="L1147" i="1"/>
  <c r="L1148" i="1"/>
  <c r="L1149" i="1"/>
  <c r="L1150" i="1"/>
  <c r="L1151" i="1"/>
  <c r="L1152" i="1"/>
  <c r="L1153" i="1"/>
  <c r="L1154" i="1"/>
  <c r="L1155" i="1"/>
  <c r="L1156" i="1"/>
  <c r="L1157" i="1"/>
  <c r="L1158" i="1"/>
  <c r="L1159" i="1"/>
  <c r="L1160" i="1"/>
  <c r="L1161" i="1"/>
  <c r="L1162" i="1"/>
  <c r="L1163" i="1"/>
  <c r="L1164" i="1"/>
  <c r="L1165" i="1"/>
  <c r="L1166" i="1"/>
  <c r="L1167" i="1"/>
  <c r="L1168" i="1"/>
  <c r="L1169" i="1"/>
  <c r="L1170" i="1"/>
  <c r="L1171" i="1"/>
  <c r="L1172" i="1"/>
  <c r="L1173" i="1"/>
  <c r="L1174" i="1"/>
  <c r="L1175" i="1"/>
  <c r="L1176" i="1"/>
  <c r="L1177" i="1"/>
  <c r="L1178" i="1"/>
  <c r="L1179" i="1"/>
  <c r="L1180" i="1"/>
  <c r="L1181" i="1"/>
  <c r="L1182" i="1"/>
  <c r="L1183" i="1"/>
  <c r="L1184" i="1"/>
  <c r="L1185" i="1"/>
  <c r="L1186" i="1"/>
  <c r="L1187" i="1"/>
  <c r="L1188" i="1"/>
  <c r="L1189" i="1"/>
  <c r="L1190" i="1"/>
  <c r="L1191" i="1"/>
  <c r="L1192" i="1"/>
  <c r="L1193" i="1"/>
  <c r="L1194" i="1"/>
  <c r="L1195" i="1"/>
  <c r="L1196" i="1"/>
  <c r="L1197" i="1"/>
  <c r="L1198" i="1"/>
  <c r="L1199" i="1"/>
  <c r="L1200" i="1"/>
  <c r="L1201" i="1"/>
  <c r="L1202" i="1"/>
  <c r="L1203" i="1"/>
  <c r="L1204" i="1"/>
  <c r="L1205" i="1"/>
  <c r="L1206" i="1"/>
  <c r="L1207" i="1"/>
  <c r="L1208" i="1"/>
  <c r="L1209" i="1"/>
  <c r="L1210" i="1"/>
  <c r="L1211" i="1"/>
  <c r="L1212" i="1"/>
  <c r="L1213" i="1"/>
  <c r="L1214" i="1"/>
  <c r="L1215" i="1"/>
  <c r="L1216" i="1"/>
  <c r="L1217" i="1"/>
  <c r="L1218" i="1"/>
  <c r="L1219" i="1"/>
  <c r="L1220" i="1"/>
  <c r="L1221" i="1"/>
  <c r="L1222" i="1"/>
  <c r="L1223" i="1"/>
  <c r="L1224" i="1"/>
  <c r="L1225" i="1"/>
  <c r="L1226" i="1"/>
  <c r="L1227" i="1"/>
  <c r="L1228" i="1"/>
  <c r="L1229" i="1"/>
  <c r="L1230" i="1"/>
  <c r="L1231" i="1"/>
  <c r="L1232" i="1"/>
  <c r="L1233" i="1"/>
  <c r="L1234" i="1"/>
  <c r="L1235" i="1"/>
  <c r="L1236" i="1"/>
  <c r="L1237" i="1"/>
  <c r="L1238" i="1"/>
  <c r="L1239" i="1"/>
  <c r="L1240" i="1"/>
  <c r="L1241" i="1"/>
  <c r="L1242" i="1"/>
  <c r="L1243" i="1"/>
  <c r="L1244" i="1"/>
  <c r="L1245" i="1"/>
  <c r="L1246" i="1"/>
  <c r="L1247" i="1"/>
  <c r="L1248" i="1"/>
  <c r="L1249" i="1"/>
  <c r="L1250" i="1"/>
  <c r="L1251" i="1"/>
  <c r="L1252" i="1"/>
  <c r="L1253" i="1"/>
  <c r="L1254" i="1"/>
  <c r="L1255" i="1"/>
  <c r="L1256" i="1"/>
  <c r="L1257" i="1"/>
  <c r="L1258" i="1"/>
  <c r="L1259" i="1"/>
  <c r="L1260" i="1"/>
  <c r="L1261" i="1"/>
  <c r="L1262" i="1"/>
  <c r="L1263" i="1"/>
  <c r="L1264" i="1"/>
  <c r="L1265" i="1"/>
  <c r="L1266" i="1"/>
  <c r="L1267" i="1"/>
  <c r="L1268" i="1"/>
  <c r="L1269" i="1"/>
  <c r="L1270" i="1"/>
  <c r="L1271" i="1"/>
  <c r="L1272" i="1"/>
  <c r="L1273" i="1"/>
  <c r="L1274" i="1"/>
  <c r="L1275" i="1"/>
  <c r="L1276" i="1"/>
  <c r="L1277" i="1"/>
  <c r="L1278" i="1"/>
  <c r="L1279" i="1"/>
  <c r="L1280" i="1"/>
  <c r="L1281" i="1"/>
  <c r="L1282" i="1"/>
  <c r="L1283" i="1"/>
  <c r="L1284" i="1"/>
  <c r="L1285" i="1"/>
  <c r="L1286" i="1"/>
  <c r="L1287" i="1"/>
  <c r="L1288" i="1"/>
  <c r="L1289" i="1"/>
  <c r="L1290" i="1"/>
  <c r="L1291" i="1"/>
  <c r="L1292" i="1"/>
  <c r="L1293" i="1"/>
  <c r="L1294" i="1"/>
  <c r="L1295" i="1"/>
  <c r="L1296" i="1"/>
  <c r="L1297" i="1"/>
  <c r="L1298" i="1"/>
  <c r="L1299" i="1"/>
  <c r="L1300" i="1"/>
  <c r="L1301" i="1"/>
  <c r="L1302" i="1"/>
  <c r="L1303" i="1"/>
  <c r="L1304" i="1"/>
  <c r="L1305" i="1"/>
  <c r="L1306" i="1"/>
  <c r="L1307" i="1"/>
  <c r="L1308" i="1"/>
  <c r="L1309" i="1"/>
  <c r="L1310" i="1"/>
  <c r="L1311" i="1"/>
  <c r="L1312" i="1"/>
  <c r="L1313" i="1"/>
  <c r="L1314" i="1"/>
  <c r="L1315" i="1"/>
  <c r="L1316" i="1"/>
  <c r="L1317" i="1"/>
  <c r="L1318" i="1"/>
  <c r="L1319" i="1"/>
  <c r="L1320" i="1"/>
  <c r="L1321" i="1"/>
  <c r="L1322" i="1"/>
  <c r="L1323" i="1"/>
  <c r="L1324" i="1"/>
  <c r="L1325" i="1"/>
  <c r="L1326" i="1"/>
  <c r="L1327" i="1"/>
  <c r="L1328" i="1"/>
  <c r="L1329" i="1"/>
  <c r="L1330" i="1"/>
  <c r="L1331" i="1"/>
  <c r="L1332" i="1"/>
  <c r="L1333" i="1"/>
  <c r="L1334" i="1"/>
  <c r="L1335" i="1"/>
  <c r="L1336" i="1"/>
  <c r="L1337" i="1"/>
  <c r="L1338" i="1"/>
  <c r="L1339" i="1"/>
  <c r="L1340" i="1"/>
  <c r="L1341" i="1"/>
  <c r="L1342" i="1"/>
  <c r="L1343" i="1"/>
  <c r="L1344" i="1"/>
  <c r="L1345" i="1"/>
  <c r="L1346" i="1"/>
  <c r="L1347" i="1"/>
  <c r="L1348" i="1"/>
  <c r="L1349" i="1"/>
  <c r="L1350" i="1"/>
  <c r="L1351" i="1"/>
  <c r="L1352" i="1"/>
  <c r="L1353" i="1"/>
  <c r="L1354" i="1"/>
  <c r="L1355" i="1"/>
  <c r="L1356" i="1"/>
  <c r="L1357" i="1"/>
  <c r="L1358" i="1"/>
  <c r="L1359" i="1"/>
  <c r="L1360" i="1"/>
  <c r="L1361" i="1"/>
  <c r="L1362" i="1"/>
  <c r="L1363" i="1"/>
  <c r="L1364" i="1"/>
  <c r="L1365" i="1"/>
  <c r="L1366" i="1"/>
  <c r="L1367" i="1"/>
  <c r="L1368" i="1"/>
  <c r="L1369" i="1"/>
  <c r="L1370" i="1"/>
  <c r="L1371" i="1"/>
  <c r="L1372" i="1"/>
  <c r="L1373" i="1"/>
  <c r="L1374" i="1"/>
  <c r="L1375" i="1"/>
  <c r="L1376" i="1"/>
  <c r="L1377" i="1"/>
  <c r="L1378" i="1"/>
  <c r="L1379" i="1"/>
  <c r="L1380" i="1"/>
  <c r="L1381" i="1"/>
  <c r="L1382" i="1"/>
  <c r="L1383" i="1"/>
  <c r="L1384" i="1"/>
  <c r="L1385" i="1"/>
  <c r="L1386" i="1"/>
  <c r="L1387" i="1"/>
  <c r="L1388" i="1"/>
  <c r="L1389" i="1"/>
  <c r="L1390" i="1"/>
  <c r="L1391" i="1"/>
  <c r="L1392" i="1"/>
  <c r="L1393" i="1"/>
  <c r="L1394" i="1"/>
  <c r="L1395" i="1"/>
  <c r="L1396" i="1"/>
  <c r="L1397" i="1"/>
  <c r="L1398" i="1"/>
  <c r="L1399" i="1"/>
  <c r="L1400" i="1"/>
  <c r="L1401" i="1"/>
  <c r="L1402" i="1"/>
  <c r="L1403" i="1"/>
  <c r="L1404" i="1"/>
  <c r="L1405" i="1"/>
  <c r="L1406" i="1"/>
  <c r="L1407" i="1"/>
  <c r="L1408" i="1"/>
  <c r="L1409" i="1"/>
  <c r="L1410" i="1"/>
  <c r="L1411" i="1"/>
  <c r="L1412" i="1"/>
  <c r="L1413" i="1"/>
  <c r="L1414" i="1"/>
  <c r="L1415" i="1"/>
  <c r="L1416" i="1"/>
  <c r="L1417" i="1"/>
  <c r="L1418" i="1"/>
  <c r="L1419" i="1"/>
  <c r="L1420" i="1"/>
  <c r="L1421" i="1"/>
  <c r="L1422" i="1"/>
  <c r="L1423" i="1"/>
  <c r="L1424" i="1"/>
  <c r="L1425" i="1"/>
  <c r="L1426" i="1"/>
  <c r="L1427" i="1"/>
  <c r="L1428" i="1"/>
  <c r="L1429" i="1"/>
  <c r="L1430" i="1"/>
  <c r="L1431" i="1"/>
  <c r="L1432" i="1"/>
  <c r="L1433" i="1"/>
  <c r="L1434" i="1"/>
  <c r="L1435" i="1"/>
  <c r="L1436" i="1"/>
  <c r="L1437" i="1"/>
  <c r="L1438" i="1"/>
  <c r="L1439" i="1"/>
  <c r="L1440" i="1"/>
  <c r="L1441" i="1"/>
  <c r="L1442" i="1"/>
  <c r="L1443" i="1"/>
  <c r="L1444" i="1"/>
  <c r="L1445" i="1"/>
  <c r="L1446" i="1"/>
  <c r="L1447" i="1"/>
  <c r="L1448" i="1"/>
  <c r="L1449" i="1"/>
  <c r="L1450" i="1"/>
  <c r="L1451" i="1"/>
  <c r="L1452" i="1"/>
  <c r="L1453" i="1"/>
  <c r="L1454" i="1"/>
  <c r="L1455" i="1"/>
  <c r="L1456" i="1"/>
  <c r="L1457" i="1"/>
  <c r="L1458" i="1"/>
  <c r="L1459" i="1"/>
  <c r="L1460" i="1"/>
  <c r="L1461" i="1"/>
  <c r="L1462" i="1"/>
  <c r="L1463" i="1"/>
  <c r="L1464" i="1"/>
  <c r="L1465" i="1"/>
  <c r="L1466" i="1"/>
  <c r="L1467" i="1"/>
  <c r="L1468" i="1"/>
  <c r="L1469" i="1"/>
  <c r="L1470" i="1"/>
  <c r="L1471" i="1"/>
  <c r="L1472" i="1"/>
  <c r="L1473" i="1"/>
  <c r="L1474" i="1"/>
  <c r="L1475" i="1"/>
  <c r="L1476" i="1"/>
  <c r="L1477" i="1"/>
  <c r="L1478" i="1"/>
  <c r="L1479" i="1"/>
  <c r="L1480" i="1"/>
  <c r="L1481" i="1"/>
  <c r="L1482" i="1"/>
  <c r="L1483" i="1"/>
  <c r="L1484" i="1"/>
  <c r="L1485" i="1"/>
  <c r="L1486" i="1"/>
  <c r="L1487" i="1"/>
  <c r="L1488" i="1"/>
  <c r="L1489" i="1"/>
  <c r="L1490" i="1"/>
  <c r="L1491" i="1"/>
  <c r="L1492" i="1"/>
  <c r="L1493" i="1"/>
  <c r="L1494" i="1"/>
  <c r="L1495" i="1"/>
  <c r="L1496" i="1"/>
  <c r="L1497" i="1"/>
  <c r="L1498" i="1"/>
  <c r="L1499" i="1"/>
  <c r="L1500" i="1"/>
  <c r="L1501" i="1"/>
  <c r="L1502" i="1"/>
  <c r="L1503" i="1"/>
  <c r="L1504" i="1"/>
  <c r="L1505" i="1"/>
  <c r="L1506" i="1"/>
  <c r="L1507" i="1"/>
  <c r="L1508" i="1"/>
  <c r="L1509" i="1"/>
  <c r="L1510" i="1"/>
  <c r="L1511" i="1"/>
  <c r="L1512" i="1"/>
  <c r="L1513" i="1"/>
  <c r="L1514" i="1"/>
  <c r="L1515" i="1"/>
  <c r="L1516" i="1"/>
  <c r="L1517" i="1"/>
  <c r="L1518" i="1"/>
  <c r="L1519" i="1"/>
  <c r="L1520" i="1"/>
  <c r="L1521" i="1"/>
  <c r="L1522" i="1"/>
  <c r="L1523" i="1"/>
  <c r="L1524" i="1"/>
  <c r="L1525" i="1"/>
  <c r="L1526" i="1"/>
  <c r="L1527" i="1"/>
  <c r="L1528" i="1"/>
  <c r="L1529" i="1"/>
  <c r="L1530" i="1"/>
  <c r="L1531" i="1"/>
  <c r="L1532" i="1"/>
  <c r="L1533" i="1"/>
  <c r="L1534" i="1"/>
  <c r="L1535" i="1"/>
  <c r="L1536" i="1"/>
  <c r="L1537" i="1"/>
  <c r="L1538" i="1"/>
  <c r="L1539" i="1"/>
  <c r="L1540" i="1"/>
  <c r="L1541" i="1"/>
  <c r="L1542" i="1"/>
  <c r="L1543" i="1"/>
  <c r="L1544" i="1"/>
  <c r="L1545" i="1"/>
  <c r="L1546" i="1"/>
  <c r="L1547" i="1"/>
  <c r="L1548" i="1"/>
  <c r="L1549" i="1"/>
  <c r="L1550" i="1"/>
  <c r="L1551" i="1"/>
  <c r="L1552" i="1"/>
  <c r="L1553" i="1"/>
  <c r="L1554" i="1"/>
  <c r="L1555" i="1"/>
  <c r="L1556" i="1"/>
  <c r="L1557" i="1"/>
  <c r="L1558" i="1"/>
  <c r="L1559" i="1"/>
  <c r="L1560" i="1"/>
  <c r="L1561" i="1"/>
  <c r="L1562" i="1"/>
  <c r="L1563" i="1"/>
  <c r="L1564" i="1"/>
  <c r="L1565" i="1"/>
  <c r="L1566" i="1"/>
  <c r="L1567" i="1"/>
  <c r="L1568" i="1"/>
  <c r="L1569" i="1"/>
  <c r="L1570" i="1"/>
  <c r="L1571" i="1"/>
  <c r="L1572" i="1"/>
  <c r="L1573" i="1"/>
  <c r="L1574" i="1"/>
  <c r="L1575" i="1"/>
  <c r="L1576" i="1"/>
  <c r="L1577" i="1"/>
  <c r="L1578" i="1"/>
  <c r="L1579" i="1"/>
  <c r="L1580" i="1"/>
  <c r="L1581" i="1"/>
  <c r="L1582" i="1"/>
  <c r="L1583" i="1"/>
  <c r="L1584" i="1"/>
  <c r="L1585" i="1"/>
  <c r="L1586" i="1"/>
  <c r="L1587" i="1"/>
  <c r="L1588" i="1"/>
  <c r="L1589" i="1"/>
  <c r="L1590" i="1"/>
  <c r="L1591" i="1"/>
  <c r="L1592" i="1"/>
  <c r="L1593" i="1"/>
  <c r="L1594" i="1"/>
  <c r="L1595" i="1"/>
  <c r="L1596" i="1"/>
  <c r="L1597" i="1"/>
  <c r="L1598" i="1"/>
  <c r="L1599" i="1"/>
  <c r="L1600" i="1"/>
  <c r="L1601" i="1"/>
  <c r="L1602" i="1"/>
  <c r="L1603" i="1"/>
  <c r="L1604" i="1"/>
  <c r="L1605" i="1"/>
  <c r="L1606" i="1"/>
  <c r="L1607" i="1"/>
  <c r="L1608" i="1"/>
  <c r="L1609" i="1"/>
  <c r="L1610" i="1"/>
  <c r="L1611" i="1"/>
  <c r="L1612" i="1"/>
  <c r="L1613" i="1"/>
  <c r="L1614" i="1"/>
  <c r="L1615" i="1"/>
  <c r="L1616" i="1"/>
  <c r="L1617" i="1"/>
  <c r="L1618" i="1"/>
  <c r="L1619" i="1"/>
  <c r="L1620" i="1"/>
  <c r="L1621" i="1"/>
  <c r="L1622" i="1"/>
  <c r="L1623" i="1"/>
  <c r="L1624" i="1"/>
  <c r="L1625" i="1"/>
  <c r="L1626" i="1"/>
  <c r="L1627" i="1"/>
  <c r="L1628" i="1"/>
  <c r="L1629" i="1"/>
  <c r="L1630" i="1"/>
  <c r="L1631" i="1"/>
  <c r="L1632" i="1"/>
  <c r="L1633" i="1"/>
  <c r="L1634" i="1"/>
  <c r="L1635" i="1"/>
  <c r="L1636" i="1"/>
  <c r="L1637" i="1"/>
  <c r="L1638" i="1"/>
  <c r="L1639" i="1"/>
  <c r="L1640" i="1"/>
  <c r="L1641" i="1"/>
  <c r="L1642" i="1"/>
  <c r="L1643" i="1"/>
  <c r="L1644" i="1"/>
  <c r="L1645" i="1"/>
  <c r="L1646" i="1"/>
  <c r="L1647" i="1"/>
  <c r="L1648" i="1"/>
  <c r="L1649" i="1"/>
  <c r="L1650" i="1"/>
  <c r="L1651" i="1"/>
  <c r="L1652" i="1"/>
  <c r="L1653" i="1"/>
  <c r="L1654" i="1"/>
  <c r="L1655" i="1"/>
  <c r="L1656" i="1"/>
  <c r="L1657" i="1"/>
  <c r="L1658" i="1"/>
  <c r="L1659" i="1"/>
  <c r="L1660" i="1"/>
  <c r="L1661" i="1"/>
  <c r="L1662" i="1"/>
  <c r="L1663" i="1"/>
  <c r="L1664" i="1"/>
  <c r="L1665" i="1"/>
  <c r="L1666" i="1"/>
  <c r="L1667" i="1"/>
  <c r="L1668" i="1"/>
  <c r="L1669" i="1"/>
  <c r="L1670" i="1"/>
  <c r="L1671" i="1"/>
  <c r="L1672" i="1"/>
  <c r="L1673" i="1"/>
  <c r="L1674" i="1"/>
  <c r="L1675" i="1"/>
  <c r="L1676" i="1"/>
  <c r="L1677" i="1"/>
  <c r="L1678" i="1"/>
  <c r="L1679" i="1"/>
  <c r="L1680" i="1"/>
  <c r="L1681" i="1"/>
  <c r="L1682" i="1"/>
  <c r="L1683" i="1"/>
  <c r="L1684" i="1"/>
  <c r="L1685" i="1"/>
  <c r="L1686" i="1"/>
  <c r="L1687" i="1"/>
  <c r="L1688" i="1"/>
  <c r="L1689" i="1"/>
  <c r="L1690" i="1"/>
  <c r="L1691" i="1"/>
  <c r="L1692" i="1"/>
  <c r="L1693" i="1"/>
  <c r="L1694" i="1"/>
  <c r="L1695" i="1"/>
  <c r="L1696" i="1"/>
  <c r="L1697" i="1"/>
  <c r="L1698" i="1"/>
  <c r="L1699" i="1"/>
  <c r="L1700" i="1"/>
  <c r="L1701" i="1"/>
  <c r="L1702" i="1"/>
  <c r="L1703" i="1"/>
  <c r="L1704" i="1"/>
  <c r="L1705" i="1"/>
  <c r="L1706" i="1"/>
  <c r="L1707" i="1"/>
  <c r="L1708" i="1"/>
  <c r="L1709" i="1"/>
  <c r="L1710" i="1"/>
  <c r="L1711" i="1"/>
  <c r="L1712" i="1"/>
  <c r="L1713" i="1"/>
  <c r="L1714" i="1"/>
  <c r="L1715" i="1"/>
  <c r="L1716" i="1"/>
  <c r="L1717" i="1"/>
  <c r="L1718" i="1"/>
  <c r="L1719" i="1"/>
  <c r="L1720" i="1"/>
  <c r="L1721" i="1"/>
  <c r="L1722" i="1"/>
  <c r="L1723" i="1"/>
  <c r="L1724" i="1"/>
  <c r="L1725" i="1"/>
  <c r="L1726" i="1"/>
  <c r="L1727" i="1"/>
  <c r="L1728" i="1"/>
  <c r="L1729" i="1"/>
  <c r="L1730" i="1"/>
  <c r="L1731" i="1"/>
  <c r="L1732" i="1"/>
  <c r="L1733" i="1"/>
  <c r="L1734" i="1"/>
  <c r="L1735" i="1"/>
  <c r="L1736" i="1"/>
  <c r="L1737" i="1"/>
  <c r="L1738" i="1"/>
  <c r="L1739" i="1"/>
  <c r="L1740" i="1"/>
  <c r="L1741" i="1"/>
  <c r="L1742" i="1"/>
  <c r="L1743" i="1"/>
  <c r="L1744" i="1"/>
  <c r="L1745" i="1"/>
  <c r="L1746" i="1"/>
  <c r="L1747" i="1"/>
  <c r="L1748" i="1"/>
  <c r="L1749" i="1"/>
  <c r="L1750" i="1"/>
  <c r="L1751" i="1"/>
  <c r="L1752" i="1"/>
  <c r="L1753" i="1"/>
  <c r="L1754" i="1"/>
  <c r="L1755" i="1"/>
  <c r="L1756" i="1"/>
  <c r="L1757" i="1"/>
  <c r="L1758" i="1"/>
  <c r="L1759" i="1"/>
  <c r="L1760" i="1"/>
  <c r="L1761" i="1"/>
  <c r="L1762" i="1"/>
  <c r="L1763" i="1"/>
  <c r="L1764" i="1"/>
  <c r="L1765" i="1"/>
  <c r="L1766" i="1"/>
  <c r="L1767" i="1"/>
  <c r="L1768" i="1"/>
  <c r="L1769" i="1"/>
  <c r="L1770" i="1"/>
  <c r="L1771" i="1"/>
  <c r="L1772" i="1"/>
  <c r="L1773" i="1"/>
  <c r="L1774" i="1"/>
  <c r="L1775" i="1"/>
  <c r="L1776" i="1"/>
  <c r="L1777" i="1"/>
  <c r="L1778" i="1"/>
  <c r="L1779" i="1"/>
  <c r="L1780" i="1"/>
  <c r="L1781" i="1"/>
  <c r="L1782" i="1"/>
  <c r="L1783" i="1"/>
  <c r="L1784" i="1"/>
  <c r="L1785" i="1"/>
  <c r="L1786" i="1"/>
  <c r="L1787" i="1"/>
  <c r="L1788" i="1"/>
  <c r="L1789" i="1"/>
  <c r="L1790" i="1"/>
  <c r="L1791" i="1"/>
  <c r="L1792" i="1"/>
  <c r="L1793" i="1"/>
  <c r="L1794" i="1"/>
  <c r="L1795" i="1"/>
  <c r="L1796" i="1"/>
  <c r="L1797" i="1"/>
  <c r="L1798" i="1"/>
  <c r="L1799" i="1"/>
  <c r="L1800" i="1"/>
  <c r="L1801" i="1"/>
  <c r="L1802" i="1"/>
  <c r="L1803" i="1"/>
  <c r="L1804" i="1"/>
  <c r="L1805" i="1"/>
  <c r="L1806" i="1"/>
  <c r="L1807" i="1"/>
  <c r="L1808" i="1"/>
  <c r="L1809" i="1"/>
  <c r="L1810" i="1"/>
  <c r="L1811" i="1"/>
  <c r="L1812" i="1"/>
  <c r="L1813" i="1"/>
  <c r="L1814" i="1"/>
  <c r="L1815" i="1"/>
  <c r="L1816" i="1"/>
  <c r="L1817" i="1"/>
  <c r="L1818" i="1"/>
  <c r="L1819" i="1"/>
  <c r="L1820" i="1"/>
  <c r="L1821" i="1"/>
  <c r="L1822" i="1"/>
  <c r="L1823" i="1"/>
  <c r="L1824" i="1"/>
  <c r="L1825" i="1"/>
  <c r="L1826" i="1"/>
  <c r="L1827" i="1"/>
  <c r="L1828" i="1"/>
  <c r="L1829" i="1"/>
  <c r="L1830" i="1"/>
  <c r="L1831" i="1"/>
  <c r="L1832" i="1"/>
  <c r="L1833" i="1"/>
  <c r="L1834" i="1"/>
  <c r="L1835" i="1"/>
  <c r="L1836" i="1"/>
  <c r="L1837" i="1"/>
  <c r="L1838" i="1"/>
  <c r="L1839" i="1"/>
  <c r="L1840" i="1"/>
  <c r="L1841" i="1"/>
  <c r="L1842" i="1"/>
  <c r="L1843" i="1"/>
  <c r="L1844" i="1"/>
  <c r="L1845" i="1"/>
  <c r="L1846" i="1"/>
  <c r="L1847" i="1"/>
  <c r="L1848" i="1"/>
  <c r="L1849" i="1"/>
  <c r="L1850" i="1"/>
  <c r="L1851" i="1"/>
  <c r="L1852" i="1"/>
  <c r="L1853" i="1"/>
  <c r="L1854" i="1"/>
  <c r="L1855" i="1"/>
  <c r="L1856" i="1"/>
  <c r="L1857" i="1"/>
  <c r="L1858" i="1"/>
  <c r="L1859" i="1"/>
  <c r="L1860" i="1"/>
  <c r="L1861" i="1"/>
  <c r="L1862" i="1"/>
  <c r="L1863" i="1"/>
  <c r="L1864" i="1"/>
  <c r="L1865" i="1"/>
  <c r="L1866" i="1"/>
  <c r="L1867" i="1"/>
  <c r="L1868" i="1"/>
  <c r="L1869" i="1"/>
  <c r="L1870" i="1"/>
  <c r="L1871" i="1"/>
  <c r="L1872" i="1"/>
  <c r="L1873" i="1"/>
  <c r="L1874" i="1"/>
  <c r="L1875" i="1"/>
  <c r="L1876" i="1"/>
  <c r="L1877" i="1"/>
  <c r="L1878" i="1"/>
  <c r="L1879" i="1"/>
  <c r="L1880" i="1"/>
  <c r="L1881" i="1"/>
  <c r="L1882" i="1"/>
  <c r="L1883" i="1"/>
  <c r="L1884" i="1"/>
  <c r="L1885" i="1"/>
  <c r="L1886" i="1"/>
  <c r="L1887" i="1"/>
  <c r="L1888" i="1"/>
  <c r="L1889" i="1"/>
  <c r="L1890" i="1"/>
  <c r="L1891" i="1"/>
  <c r="L1892" i="1"/>
  <c r="L1893" i="1"/>
  <c r="L1894" i="1"/>
  <c r="L1895" i="1"/>
  <c r="L1896" i="1"/>
  <c r="L1897" i="1"/>
  <c r="L1898" i="1"/>
  <c r="L1899" i="1"/>
  <c r="L1900" i="1"/>
  <c r="L1901" i="1"/>
  <c r="L1902" i="1"/>
  <c r="L1903" i="1"/>
  <c r="L1904" i="1"/>
  <c r="L1905" i="1"/>
  <c r="L1906" i="1"/>
  <c r="L1907" i="1"/>
  <c r="L1908" i="1"/>
  <c r="L1909" i="1"/>
  <c r="L1910" i="1"/>
  <c r="L1911" i="1"/>
  <c r="L1912" i="1"/>
  <c r="L1913" i="1"/>
  <c r="L1914" i="1"/>
  <c r="L1915" i="1"/>
  <c r="L1916" i="1"/>
  <c r="L1917" i="1"/>
  <c r="L1918" i="1"/>
  <c r="L1919" i="1"/>
  <c r="L1920" i="1"/>
  <c r="L1921" i="1"/>
  <c r="L1922" i="1"/>
  <c r="L1923" i="1"/>
  <c r="L1924" i="1"/>
  <c r="L1925" i="1"/>
  <c r="L1926" i="1"/>
  <c r="L1927" i="1"/>
  <c r="L1928" i="1"/>
  <c r="L1929" i="1"/>
  <c r="L1930" i="1"/>
  <c r="L1931" i="1"/>
  <c r="L1932" i="1"/>
  <c r="L1933" i="1"/>
  <c r="L1934" i="1"/>
  <c r="L1935" i="1"/>
  <c r="L1936" i="1"/>
  <c r="L1937" i="1"/>
  <c r="L1938" i="1"/>
  <c r="L1939" i="1"/>
  <c r="L1940" i="1"/>
  <c r="L1941" i="1"/>
  <c r="L1942" i="1"/>
  <c r="L1943" i="1"/>
  <c r="L1944" i="1"/>
  <c r="L1945" i="1"/>
  <c r="L1946" i="1"/>
  <c r="L1947" i="1"/>
  <c r="L1948" i="1"/>
  <c r="L1949" i="1"/>
  <c r="L1950" i="1"/>
  <c r="L1951" i="1"/>
  <c r="L1952" i="1"/>
  <c r="L1953" i="1"/>
  <c r="L1954" i="1"/>
  <c r="L1955" i="1"/>
  <c r="L1956" i="1"/>
  <c r="L1957" i="1"/>
  <c r="L1958" i="1"/>
  <c r="L1959" i="1"/>
  <c r="L1960" i="1"/>
  <c r="L1961" i="1"/>
  <c r="L1962" i="1"/>
  <c r="L1963" i="1"/>
  <c r="L1964" i="1"/>
  <c r="L1965" i="1"/>
  <c r="L1966" i="1"/>
  <c r="L1967" i="1"/>
  <c r="L1968" i="1"/>
  <c r="L1969" i="1"/>
  <c r="L1970" i="1"/>
  <c r="L1971" i="1"/>
  <c r="L1972" i="1"/>
  <c r="L1973" i="1"/>
  <c r="L1974" i="1"/>
  <c r="L1975" i="1"/>
  <c r="L1976" i="1"/>
  <c r="L1977" i="1"/>
  <c r="L1978" i="1"/>
  <c r="L1979" i="1"/>
  <c r="L1980" i="1"/>
  <c r="L1981" i="1"/>
  <c r="L1982" i="1"/>
  <c r="L1983" i="1"/>
  <c r="L1984" i="1"/>
  <c r="L1985" i="1"/>
  <c r="L1986" i="1"/>
  <c r="L1987" i="1"/>
  <c r="L1988" i="1"/>
  <c r="L1989" i="1"/>
  <c r="L1990" i="1"/>
  <c r="L1991" i="1"/>
  <c r="L1992" i="1"/>
  <c r="L1993" i="1"/>
  <c r="L1994" i="1"/>
  <c r="L1995" i="1"/>
  <c r="L1996" i="1"/>
  <c r="L1997" i="1"/>
  <c r="L1998" i="1"/>
  <c r="L1999" i="1"/>
  <c r="L2000" i="1"/>
  <c r="L2001" i="1"/>
  <c r="L2002" i="1"/>
  <c r="L2003" i="1"/>
  <c r="L2004" i="1"/>
  <c r="L2005" i="1"/>
  <c r="L2006" i="1"/>
  <c r="L2007" i="1"/>
  <c r="L2008" i="1"/>
  <c r="L2009" i="1"/>
  <c r="L2010" i="1"/>
  <c r="L2011" i="1"/>
  <c r="L2012" i="1"/>
  <c r="L2013" i="1"/>
  <c r="L2014" i="1"/>
  <c r="L2015" i="1"/>
  <c r="L2016" i="1"/>
  <c r="L2017" i="1"/>
  <c r="L2018" i="1"/>
  <c r="L2019" i="1"/>
  <c r="L2020" i="1"/>
  <c r="L2021" i="1"/>
  <c r="L2022" i="1"/>
  <c r="L2023" i="1"/>
  <c r="L2024" i="1"/>
  <c r="L2025" i="1"/>
  <c r="L2026" i="1"/>
  <c r="L2027" i="1"/>
  <c r="L2028" i="1"/>
  <c r="L2029" i="1"/>
  <c r="L2030" i="1"/>
  <c r="L2031" i="1"/>
  <c r="L2032" i="1"/>
  <c r="L2033" i="1"/>
  <c r="L2034" i="1"/>
  <c r="L2035" i="1"/>
  <c r="L2036" i="1"/>
  <c r="L2037" i="1"/>
  <c r="L2038" i="1"/>
  <c r="L2039" i="1"/>
  <c r="L2040" i="1"/>
  <c r="L2041" i="1"/>
  <c r="L2042" i="1"/>
  <c r="L2043" i="1"/>
  <c r="L2044" i="1"/>
  <c r="L2045" i="1"/>
  <c r="L2046" i="1"/>
  <c r="L2047" i="1"/>
  <c r="L2048" i="1"/>
  <c r="L2049" i="1"/>
  <c r="L2050" i="1"/>
  <c r="L2051" i="1"/>
  <c r="L2052" i="1"/>
  <c r="L2053" i="1"/>
  <c r="L2054" i="1"/>
  <c r="L2055" i="1"/>
  <c r="L2056" i="1"/>
  <c r="L2057" i="1"/>
  <c r="L2058" i="1"/>
  <c r="L2059" i="1"/>
  <c r="L2060" i="1"/>
  <c r="L2061" i="1"/>
  <c r="L2062" i="1"/>
  <c r="L2063" i="1"/>
  <c r="L2064" i="1"/>
  <c r="L2065" i="1"/>
  <c r="L2066" i="1"/>
  <c r="L2067" i="1"/>
  <c r="L2068" i="1"/>
  <c r="L2069" i="1"/>
  <c r="L2070" i="1"/>
  <c r="L2071" i="1"/>
  <c r="L2072" i="1"/>
  <c r="L2073" i="1"/>
  <c r="L2074" i="1"/>
  <c r="L2075" i="1"/>
  <c r="L2076" i="1"/>
  <c r="L2077" i="1"/>
  <c r="L2078" i="1"/>
  <c r="L2079" i="1"/>
  <c r="L2080" i="1"/>
  <c r="L2081" i="1"/>
  <c r="L2082" i="1"/>
  <c r="L2083" i="1"/>
  <c r="L2084" i="1"/>
  <c r="L2085" i="1"/>
  <c r="L2086" i="1"/>
  <c r="L2087" i="1"/>
  <c r="L2088" i="1"/>
  <c r="L2089" i="1"/>
  <c r="L2090" i="1"/>
  <c r="L2091" i="1"/>
  <c r="L2092" i="1"/>
  <c r="L2093" i="1"/>
  <c r="L2094" i="1"/>
  <c r="L2095" i="1"/>
  <c r="L2096" i="1"/>
  <c r="L2097" i="1"/>
  <c r="L2098" i="1"/>
  <c r="L2099" i="1"/>
  <c r="L2100" i="1"/>
  <c r="L2101" i="1"/>
  <c r="L2102" i="1"/>
  <c r="L2103" i="1"/>
  <c r="L2104" i="1"/>
  <c r="L2105" i="1"/>
  <c r="L2106" i="1"/>
  <c r="L2107" i="1"/>
  <c r="L2108" i="1"/>
  <c r="L2109" i="1"/>
  <c r="L2110" i="1"/>
  <c r="L2111" i="1"/>
  <c r="L2112" i="1"/>
  <c r="L2113" i="1"/>
  <c r="L2114" i="1"/>
  <c r="L2115" i="1"/>
  <c r="L2116" i="1"/>
  <c r="L2117" i="1"/>
  <c r="L2118" i="1"/>
  <c r="L2119" i="1"/>
  <c r="L2120" i="1"/>
  <c r="L2121" i="1"/>
  <c r="L2122" i="1"/>
  <c r="L2123" i="1"/>
  <c r="L2124" i="1"/>
  <c r="L2125" i="1"/>
  <c r="L2126" i="1"/>
  <c r="L2127" i="1"/>
  <c r="L2128" i="1"/>
  <c r="L2129" i="1"/>
  <c r="L2130" i="1"/>
  <c r="L2131" i="1"/>
  <c r="L2132" i="1"/>
  <c r="L2133" i="1"/>
  <c r="L2134" i="1"/>
  <c r="L2135" i="1"/>
  <c r="L2136" i="1"/>
  <c r="L2137" i="1"/>
  <c r="L2138" i="1"/>
  <c r="L2139" i="1"/>
  <c r="L2140" i="1"/>
  <c r="L2141" i="1"/>
  <c r="L2142" i="1"/>
  <c r="L2143" i="1"/>
  <c r="L2144" i="1"/>
  <c r="L2145" i="1"/>
  <c r="L2146" i="1"/>
  <c r="L2147" i="1"/>
  <c r="L2148" i="1"/>
  <c r="L2149" i="1"/>
  <c r="L2150" i="1"/>
  <c r="L2151" i="1"/>
  <c r="L2152" i="1"/>
  <c r="L2153" i="1"/>
  <c r="L2154" i="1"/>
  <c r="L2155" i="1"/>
  <c r="L2156" i="1"/>
  <c r="L2157" i="1"/>
  <c r="L2158" i="1"/>
  <c r="L2159" i="1"/>
  <c r="L2160" i="1"/>
  <c r="L2161" i="1"/>
  <c r="L2162" i="1"/>
  <c r="L2163" i="1"/>
  <c r="L2164" i="1"/>
  <c r="L2165" i="1"/>
  <c r="L2166" i="1"/>
  <c r="L2167" i="1"/>
  <c r="L2168" i="1"/>
  <c r="L2169" i="1"/>
  <c r="L2170" i="1"/>
  <c r="L2171" i="1"/>
  <c r="L2172" i="1"/>
  <c r="L2173" i="1"/>
  <c r="L2174" i="1"/>
  <c r="L2175" i="1"/>
  <c r="L2176" i="1"/>
  <c r="L2177" i="1"/>
  <c r="L2178" i="1"/>
  <c r="L2179" i="1"/>
  <c r="L2180" i="1"/>
  <c r="L2181" i="1"/>
  <c r="L2182" i="1"/>
  <c r="L2183" i="1"/>
  <c r="L2184" i="1"/>
  <c r="L2185" i="1"/>
  <c r="L2186" i="1"/>
  <c r="L2187" i="1"/>
  <c r="L2188" i="1"/>
  <c r="L2189" i="1"/>
  <c r="L2190" i="1"/>
  <c r="L2191" i="1"/>
  <c r="L2192" i="1"/>
  <c r="L2193" i="1"/>
  <c r="L2194" i="1"/>
  <c r="L2195" i="1"/>
  <c r="L2196" i="1"/>
  <c r="L2197" i="1"/>
  <c r="L2198" i="1"/>
  <c r="L2199" i="1"/>
  <c r="L2200" i="1"/>
  <c r="L2201" i="1"/>
  <c r="L2202" i="1"/>
  <c r="L2203" i="1"/>
  <c r="L2204" i="1"/>
  <c r="L2205" i="1"/>
  <c r="L2206" i="1"/>
  <c r="L2207" i="1"/>
  <c r="L2208" i="1"/>
  <c r="L2209" i="1"/>
  <c r="L2210" i="1"/>
  <c r="L2211" i="1"/>
  <c r="L2212" i="1"/>
  <c r="L2213" i="1"/>
  <c r="L2214" i="1"/>
  <c r="L2215" i="1"/>
  <c r="L2216" i="1"/>
  <c r="L2217" i="1"/>
  <c r="L2218" i="1"/>
  <c r="L2219" i="1"/>
  <c r="L2220" i="1"/>
  <c r="L2221" i="1"/>
  <c r="L2222" i="1"/>
  <c r="L2223" i="1"/>
  <c r="L2224" i="1"/>
  <c r="L2225" i="1"/>
  <c r="L2226" i="1"/>
  <c r="L2227" i="1"/>
  <c r="L2228" i="1"/>
  <c r="L2229" i="1"/>
  <c r="L2230" i="1"/>
  <c r="L2231" i="1"/>
  <c r="L2232" i="1"/>
  <c r="L2233" i="1"/>
  <c r="L2234" i="1"/>
  <c r="L2235" i="1"/>
  <c r="L2236" i="1"/>
  <c r="L2237" i="1"/>
  <c r="L2238" i="1"/>
  <c r="L2239" i="1"/>
  <c r="L2240" i="1"/>
  <c r="L2241" i="1"/>
  <c r="L2242" i="1"/>
  <c r="L2243" i="1"/>
  <c r="L2244" i="1"/>
  <c r="L2245" i="1"/>
  <c r="L2246" i="1"/>
  <c r="L2247" i="1"/>
  <c r="L2248" i="1"/>
  <c r="L2249" i="1"/>
  <c r="L2250" i="1"/>
  <c r="L2251" i="1"/>
  <c r="L2252" i="1"/>
  <c r="L2253" i="1"/>
  <c r="L2254" i="1"/>
  <c r="L2255" i="1"/>
  <c r="L2256" i="1"/>
  <c r="L2257" i="1"/>
  <c r="L2258" i="1"/>
  <c r="L2259" i="1"/>
  <c r="L2260" i="1"/>
  <c r="L2261" i="1"/>
  <c r="L2262" i="1"/>
  <c r="L2263" i="1"/>
  <c r="L2264" i="1"/>
  <c r="L2265" i="1"/>
  <c r="L2266" i="1"/>
  <c r="L2267" i="1"/>
  <c r="L2268" i="1"/>
  <c r="L2269" i="1"/>
  <c r="L2270" i="1"/>
  <c r="L2271" i="1"/>
  <c r="L2272" i="1"/>
  <c r="L2273" i="1"/>
  <c r="L2274" i="1"/>
  <c r="L2275" i="1"/>
  <c r="L2276" i="1"/>
  <c r="L2277" i="1"/>
  <c r="L2278" i="1"/>
  <c r="L2279" i="1"/>
  <c r="L2280" i="1"/>
  <c r="L2281" i="1"/>
  <c r="L2282" i="1"/>
  <c r="L2283" i="1"/>
  <c r="L2284" i="1"/>
  <c r="L2285" i="1"/>
  <c r="L2286" i="1"/>
  <c r="L2287" i="1"/>
  <c r="L2288" i="1"/>
  <c r="L2289" i="1"/>
  <c r="L2290" i="1"/>
  <c r="L2291" i="1"/>
  <c r="L2292" i="1"/>
  <c r="L2293" i="1"/>
  <c r="L2294" i="1"/>
  <c r="L2295" i="1"/>
  <c r="L2296" i="1"/>
  <c r="L2297" i="1"/>
  <c r="L2298" i="1"/>
  <c r="L2299" i="1"/>
  <c r="L2300" i="1"/>
  <c r="L2301" i="1"/>
  <c r="L2302" i="1"/>
  <c r="L2303" i="1"/>
  <c r="L2304" i="1"/>
  <c r="L2305" i="1"/>
  <c r="L2306" i="1"/>
  <c r="L2307" i="1"/>
  <c r="L2308" i="1"/>
  <c r="L2309" i="1"/>
  <c r="L2310" i="1"/>
  <c r="L2311" i="1"/>
  <c r="L2312" i="1"/>
  <c r="L2313" i="1"/>
  <c r="L2314" i="1"/>
  <c r="L2315" i="1"/>
  <c r="L2316" i="1"/>
  <c r="L2317" i="1"/>
  <c r="L2318" i="1"/>
  <c r="L2319" i="1"/>
  <c r="L2320" i="1"/>
  <c r="L2321" i="1"/>
  <c r="L2322" i="1"/>
  <c r="L2323" i="1"/>
  <c r="L2324" i="1"/>
  <c r="L2325" i="1"/>
  <c r="L2326" i="1"/>
  <c r="L2327" i="1"/>
  <c r="L2328" i="1"/>
  <c r="L2329" i="1"/>
  <c r="L2330" i="1"/>
  <c r="L2331" i="1"/>
  <c r="L2332" i="1"/>
  <c r="L2333" i="1"/>
  <c r="L2334" i="1"/>
  <c r="L2335" i="1"/>
  <c r="L2336" i="1"/>
  <c r="L2337" i="1"/>
  <c r="L2338" i="1"/>
  <c r="L2339" i="1"/>
  <c r="L2340" i="1"/>
  <c r="L2341" i="1"/>
  <c r="L2342" i="1"/>
  <c r="L2343" i="1"/>
  <c r="L2344" i="1"/>
  <c r="L2345" i="1"/>
  <c r="L2346" i="1"/>
  <c r="L2347" i="1"/>
  <c r="L2348" i="1"/>
  <c r="L2349" i="1"/>
  <c r="L2350" i="1"/>
  <c r="L2351" i="1"/>
  <c r="L2352" i="1"/>
  <c r="L2353" i="1"/>
  <c r="L2354" i="1"/>
  <c r="L2355" i="1"/>
  <c r="L2356" i="1"/>
  <c r="L2357" i="1"/>
  <c r="L2358" i="1"/>
  <c r="L2359" i="1"/>
  <c r="L2360" i="1"/>
  <c r="L2361" i="1"/>
  <c r="L2362" i="1"/>
  <c r="L2363" i="1"/>
  <c r="L2364" i="1"/>
  <c r="L2365" i="1"/>
  <c r="L2366" i="1"/>
  <c r="L2367" i="1"/>
  <c r="L2368" i="1"/>
  <c r="L2369" i="1"/>
  <c r="L2370" i="1"/>
  <c r="L2371" i="1"/>
  <c r="L2372" i="1"/>
  <c r="L2373" i="1"/>
  <c r="L2374" i="1"/>
  <c r="L2375" i="1"/>
  <c r="L2376" i="1"/>
  <c r="L2377" i="1"/>
  <c r="L2378" i="1"/>
  <c r="L2379" i="1"/>
  <c r="L2380" i="1"/>
  <c r="L2381" i="1"/>
  <c r="L2382" i="1"/>
  <c r="L2383" i="1"/>
  <c r="L2384" i="1"/>
  <c r="L2385" i="1"/>
  <c r="L2386" i="1"/>
  <c r="L2387" i="1"/>
  <c r="L2388" i="1"/>
  <c r="L2389" i="1"/>
  <c r="L2390" i="1"/>
  <c r="L2391" i="1"/>
  <c r="L2392" i="1"/>
  <c r="L2393" i="1"/>
  <c r="L2394" i="1"/>
  <c r="L2395" i="1"/>
  <c r="L2396" i="1"/>
  <c r="L2397" i="1"/>
  <c r="L2398" i="1"/>
  <c r="L2399" i="1"/>
  <c r="L2400" i="1"/>
  <c r="L2401" i="1"/>
  <c r="L2402" i="1"/>
  <c r="L2403" i="1"/>
  <c r="L2404" i="1"/>
  <c r="L2405" i="1"/>
  <c r="L2406" i="1"/>
  <c r="L2407" i="1"/>
  <c r="L2408" i="1"/>
  <c r="L2409" i="1"/>
  <c r="L2410" i="1"/>
  <c r="L2411" i="1"/>
  <c r="L2412" i="1"/>
  <c r="L2413" i="1"/>
  <c r="L2414" i="1"/>
  <c r="L2415" i="1"/>
  <c r="L2416" i="1"/>
  <c r="L2417" i="1"/>
  <c r="L2418" i="1"/>
  <c r="L2419" i="1"/>
  <c r="L2420" i="1"/>
  <c r="L2421" i="1"/>
  <c r="L2422" i="1"/>
  <c r="L2423" i="1"/>
  <c r="L2424" i="1"/>
  <c r="L2425" i="1"/>
  <c r="L2426" i="1"/>
  <c r="L2427" i="1"/>
  <c r="L2428" i="1"/>
  <c r="L2429" i="1"/>
  <c r="L2430" i="1"/>
  <c r="L2431" i="1"/>
  <c r="L2432" i="1"/>
  <c r="L2433" i="1"/>
  <c r="L2434" i="1"/>
  <c r="L2435" i="1"/>
  <c r="L2436" i="1"/>
  <c r="L2437" i="1"/>
  <c r="L2438" i="1"/>
  <c r="L2439" i="1"/>
  <c r="L2440" i="1"/>
  <c r="L2441" i="1"/>
  <c r="L2442" i="1"/>
  <c r="L2443" i="1"/>
  <c r="L2444" i="1"/>
  <c r="L2445" i="1"/>
  <c r="L2446" i="1"/>
  <c r="L2447" i="1"/>
  <c r="L2448" i="1"/>
  <c r="L2449" i="1"/>
  <c r="L2450" i="1"/>
  <c r="L2451" i="1"/>
  <c r="L2452" i="1"/>
  <c r="L2453" i="1"/>
  <c r="L2454" i="1"/>
  <c r="L2455" i="1"/>
  <c r="L2456" i="1"/>
  <c r="L2457" i="1"/>
  <c r="L2458" i="1"/>
  <c r="L2459" i="1"/>
  <c r="L2460" i="1"/>
  <c r="L2461" i="1"/>
  <c r="L2462" i="1"/>
  <c r="L2463" i="1"/>
  <c r="L2464" i="1"/>
  <c r="L2465" i="1"/>
  <c r="L2466" i="1"/>
  <c r="L2467" i="1"/>
  <c r="L2468" i="1"/>
  <c r="L2469" i="1"/>
  <c r="L2470" i="1"/>
  <c r="L2471" i="1"/>
  <c r="L2472" i="1"/>
  <c r="L2473" i="1"/>
  <c r="L2474" i="1"/>
  <c r="L2475" i="1"/>
  <c r="L2476" i="1"/>
  <c r="L2477" i="1"/>
  <c r="L2478" i="1"/>
  <c r="L2479" i="1"/>
  <c r="L2480" i="1"/>
  <c r="L2481" i="1"/>
  <c r="L2482" i="1"/>
  <c r="L2483" i="1"/>
  <c r="L2484" i="1"/>
  <c r="L2485" i="1"/>
  <c r="L2486" i="1"/>
  <c r="L2487" i="1"/>
  <c r="L2488" i="1"/>
  <c r="L2489" i="1"/>
  <c r="L2490" i="1"/>
  <c r="L2491" i="1"/>
  <c r="L2492" i="1"/>
  <c r="L2493" i="1"/>
  <c r="L2494" i="1"/>
  <c r="L2495" i="1"/>
  <c r="L2496" i="1"/>
  <c r="L2497" i="1"/>
  <c r="L2498" i="1"/>
  <c r="L2499" i="1"/>
  <c r="L2500" i="1"/>
  <c r="L2501" i="1"/>
  <c r="L2502" i="1"/>
  <c r="L2503" i="1"/>
  <c r="L2504" i="1"/>
  <c r="L2505" i="1"/>
  <c r="L2506" i="1"/>
  <c r="L2507" i="1"/>
  <c r="L2508" i="1"/>
  <c r="L2509" i="1"/>
  <c r="L2510" i="1"/>
  <c r="L2511" i="1"/>
  <c r="L2512" i="1"/>
  <c r="L2513" i="1"/>
  <c r="L2514" i="1"/>
  <c r="L2515" i="1"/>
  <c r="L2516" i="1"/>
  <c r="L2517" i="1"/>
  <c r="L2518" i="1"/>
  <c r="L2519" i="1"/>
  <c r="L2520" i="1"/>
  <c r="L2521" i="1"/>
  <c r="L2522" i="1"/>
  <c r="L2523" i="1"/>
  <c r="L2524" i="1"/>
  <c r="L2525" i="1"/>
  <c r="L2526" i="1"/>
  <c r="L2527" i="1"/>
  <c r="L2528" i="1"/>
  <c r="L2529" i="1"/>
  <c r="L2530" i="1"/>
  <c r="L2531" i="1"/>
  <c r="L2532" i="1"/>
  <c r="L2533" i="1"/>
  <c r="L2534" i="1"/>
  <c r="L2535" i="1"/>
  <c r="L2536" i="1"/>
  <c r="L2537" i="1"/>
  <c r="L2538" i="1"/>
  <c r="L2539" i="1"/>
  <c r="L2540" i="1"/>
  <c r="L2541" i="1"/>
  <c r="L2542" i="1"/>
  <c r="L2543" i="1"/>
  <c r="L2544" i="1"/>
  <c r="L2545" i="1"/>
  <c r="L2546" i="1"/>
  <c r="L2547" i="1"/>
  <c r="L2548" i="1"/>
  <c r="L2549" i="1"/>
  <c r="L2550" i="1"/>
  <c r="L2551" i="1"/>
  <c r="L2552" i="1"/>
  <c r="L2553" i="1"/>
  <c r="L2554" i="1"/>
  <c r="L2555" i="1"/>
  <c r="L2556" i="1"/>
  <c r="L2557" i="1"/>
  <c r="L2558" i="1"/>
  <c r="L2559" i="1"/>
  <c r="L2560" i="1"/>
  <c r="L2561" i="1"/>
  <c r="L2562" i="1"/>
  <c r="L2563" i="1"/>
  <c r="L2564" i="1"/>
  <c r="L2565" i="1"/>
  <c r="L2566" i="1"/>
  <c r="L2567" i="1"/>
  <c r="L2568" i="1"/>
  <c r="L2569" i="1"/>
  <c r="L2570" i="1"/>
  <c r="L2571" i="1"/>
  <c r="L2572" i="1"/>
  <c r="L2573" i="1"/>
  <c r="L2574" i="1"/>
  <c r="L2575" i="1"/>
  <c r="L2576" i="1"/>
  <c r="L2577" i="1"/>
  <c r="L2578" i="1"/>
  <c r="L2579" i="1"/>
  <c r="L2580" i="1"/>
  <c r="L2581" i="1"/>
  <c r="L2582" i="1"/>
  <c r="L2583" i="1"/>
  <c r="L2584" i="1"/>
  <c r="L2585" i="1"/>
  <c r="L2586" i="1"/>
  <c r="L2587" i="1"/>
  <c r="L2588" i="1"/>
  <c r="L2589" i="1"/>
  <c r="L2590" i="1"/>
  <c r="L2591" i="1"/>
  <c r="L2592" i="1"/>
  <c r="L2593" i="1"/>
  <c r="L2594" i="1"/>
  <c r="L2595" i="1"/>
  <c r="L2596" i="1"/>
  <c r="L2597" i="1"/>
  <c r="L2598" i="1"/>
  <c r="L2599" i="1"/>
  <c r="L2600" i="1"/>
  <c r="L2601" i="1"/>
  <c r="L2602" i="1"/>
  <c r="L2603" i="1"/>
  <c r="L2604" i="1"/>
  <c r="L2605" i="1"/>
  <c r="L2606" i="1"/>
  <c r="L2607" i="1"/>
  <c r="L2608" i="1"/>
  <c r="L2609" i="1"/>
  <c r="L2610" i="1"/>
  <c r="L2611" i="1"/>
  <c r="L2612" i="1"/>
  <c r="L2613" i="1"/>
  <c r="L2614" i="1"/>
  <c r="L2615" i="1"/>
  <c r="L2616" i="1"/>
  <c r="L2617" i="1"/>
  <c r="L2618" i="1"/>
  <c r="L2619" i="1"/>
  <c r="L2620" i="1"/>
  <c r="L2621" i="1"/>
  <c r="L2622" i="1"/>
  <c r="L2623" i="1"/>
  <c r="L2624" i="1"/>
  <c r="L2625" i="1"/>
  <c r="L2626" i="1"/>
  <c r="L2627" i="1"/>
  <c r="L2628" i="1"/>
  <c r="L2629" i="1"/>
  <c r="L2630" i="1"/>
  <c r="L2631" i="1"/>
  <c r="L2632" i="1"/>
  <c r="L2633" i="1"/>
  <c r="L2634" i="1"/>
  <c r="L2635" i="1"/>
  <c r="L2636" i="1"/>
  <c r="L2637" i="1"/>
  <c r="L2638" i="1"/>
  <c r="L2639" i="1"/>
  <c r="L2640" i="1"/>
  <c r="L2641" i="1"/>
  <c r="L2642" i="1"/>
  <c r="L2643" i="1"/>
  <c r="L2644" i="1"/>
  <c r="L2645" i="1"/>
  <c r="L2646" i="1"/>
  <c r="L2647" i="1"/>
  <c r="L2648" i="1"/>
  <c r="L2649" i="1"/>
  <c r="L2650" i="1"/>
  <c r="L2651" i="1"/>
  <c r="L2652" i="1"/>
  <c r="L2653" i="1"/>
  <c r="L2654" i="1"/>
  <c r="L2655" i="1"/>
  <c r="L2656" i="1"/>
  <c r="L2657" i="1"/>
  <c r="L2658" i="1"/>
  <c r="L2659" i="1"/>
  <c r="L2660" i="1"/>
  <c r="L2661" i="1"/>
  <c r="L2662" i="1"/>
  <c r="L2663" i="1"/>
  <c r="L2664" i="1"/>
  <c r="L2665" i="1"/>
  <c r="L2666" i="1"/>
  <c r="L2667" i="1"/>
  <c r="L2668" i="1"/>
  <c r="L2669" i="1"/>
  <c r="L2670" i="1"/>
  <c r="L2671" i="1"/>
  <c r="L2672" i="1"/>
  <c r="L2673" i="1"/>
  <c r="L2674" i="1"/>
  <c r="L2675" i="1"/>
  <c r="L2676" i="1"/>
  <c r="L2677" i="1"/>
  <c r="L2678" i="1"/>
  <c r="L2679" i="1"/>
  <c r="L2680" i="1"/>
  <c r="L2681" i="1"/>
  <c r="L2682" i="1"/>
  <c r="L2683" i="1"/>
  <c r="L2684" i="1"/>
  <c r="L2685" i="1"/>
  <c r="L2686" i="1"/>
  <c r="L2687" i="1"/>
  <c r="L2688" i="1"/>
  <c r="L2689" i="1"/>
  <c r="L2690" i="1"/>
  <c r="L2691" i="1"/>
  <c r="L2692" i="1"/>
  <c r="L2693" i="1"/>
  <c r="L2694" i="1"/>
  <c r="L2695" i="1"/>
  <c r="L2696" i="1"/>
  <c r="L2697" i="1"/>
  <c r="L2698" i="1"/>
  <c r="L2699" i="1"/>
  <c r="L2700" i="1"/>
  <c r="L2701" i="1"/>
  <c r="L2702" i="1"/>
  <c r="L2703" i="1"/>
  <c r="L2704" i="1"/>
  <c r="L2705" i="1"/>
  <c r="L2706" i="1"/>
  <c r="L2707" i="1"/>
  <c r="L2708" i="1"/>
  <c r="L2709" i="1"/>
  <c r="L2710" i="1"/>
  <c r="L2711" i="1"/>
  <c r="L2712" i="1"/>
  <c r="L2713" i="1"/>
  <c r="L2714" i="1"/>
  <c r="L2715" i="1"/>
  <c r="L2716" i="1"/>
  <c r="L2717" i="1"/>
  <c r="L2718" i="1"/>
  <c r="L2719" i="1"/>
  <c r="L2720" i="1"/>
  <c r="L2721" i="1"/>
  <c r="L2722" i="1"/>
  <c r="L2723" i="1"/>
  <c r="L2724" i="1"/>
  <c r="L2725" i="1"/>
  <c r="L2726" i="1"/>
  <c r="L2727" i="1"/>
  <c r="L2728" i="1"/>
  <c r="L2729" i="1"/>
  <c r="L2730" i="1"/>
  <c r="L2731" i="1"/>
  <c r="L2732" i="1"/>
  <c r="L2733" i="1"/>
  <c r="L2734" i="1"/>
  <c r="L2735" i="1"/>
  <c r="L2736" i="1"/>
  <c r="L2737" i="1"/>
  <c r="L2738" i="1"/>
  <c r="L2739" i="1"/>
  <c r="L2740" i="1"/>
  <c r="L2741" i="1"/>
  <c r="L2742" i="1"/>
  <c r="L2743" i="1"/>
  <c r="L2744" i="1"/>
  <c r="L2745" i="1"/>
  <c r="L2746" i="1"/>
  <c r="L2747" i="1"/>
  <c r="L2748" i="1"/>
  <c r="L2749" i="1"/>
  <c r="L2750" i="1"/>
  <c r="L2751" i="1"/>
  <c r="L2752" i="1"/>
  <c r="L2753" i="1"/>
  <c r="L2754" i="1"/>
  <c r="L2755" i="1"/>
  <c r="L2756" i="1"/>
  <c r="L2757" i="1"/>
  <c r="L2758" i="1"/>
  <c r="L2759" i="1"/>
  <c r="L2760" i="1"/>
  <c r="L2761" i="1"/>
  <c r="L2762" i="1"/>
  <c r="L2763" i="1"/>
  <c r="L2764" i="1"/>
  <c r="L2765" i="1"/>
  <c r="L2766" i="1"/>
  <c r="L2767" i="1"/>
  <c r="L2768" i="1"/>
  <c r="L2769" i="1"/>
  <c r="L2770" i="1"/>
  <c r="L2771" i="1"/>
  <c r="L2772" i="1"/>
  <c r="L2773" i="1"/>
  <c r="L2774" i="1"/>
  <c r="L2775" i="1"/>
  <c r="L2776" i="1"/>
  <c r="L2777" i="1"/>
  <c r="L2778" i="1"/>
  <c r="L2779" i="1"/>
  <c r="L2780" i="1"/>
  <c r="L2781" i="1"/>
  <c r="L2782" i="1"/>
  <c r="L2783" i="1"/>
  <c r="L2784" i="1"/>
  <c r="L2785" i="1"/>
  <c r="L2786" i="1"/>
  <c r="L2787" i="1"/>
  <c r="L2788" i="1"/>
  <c r="L2789" i="1"/>
  <c r="L2790" i="1"/>
  <c r="L2791" i="1"/>
  <c r="L2792" i="1"/>
  <c r="L2793" i="1"/>
  <c r="L2794" i="1"/>
  <c r="L2795" i="1"/>
  <c r="L2796" i="1"/>
  <c r="L2797" i="1"/>
  <c r="L2798" i="1"/>
  <c r="L2799" i="1"/>
  <c r="L2800" i="1"/>
  <c r="L2801" i="1"/>
  <c r="L2802" i="1"/>
  <c r="L2803" i="1"/>
  <c r="L2804" i="1"/>
  <c r="L2805" i="1"/>
  <c r="L2806" i="1"/>
  <c r="L2807" i="1"/>
  <c r="L2808" i="1"/>
  <c r="L2809" i="1"/>
  <c r="L2810" i="1"/>
  <c r="L2811" i="1"/>
  <c r="L2812" i="1"/>
  <c r="L2813" i="1"/>
  <c r="L2814" i="1"/>
  <c r="L2815" i="1"/>
  <c r="L2816" i="1"/>
  <c r="L2817" i="1"/>
  <c r="L2818" i="1"/>
  <c r="L2819" i="1"/>
  <c r="L2820" i="1"/>
  <c r="L2821" i="1"/>
  <c r="L2822" i="1"/>
  <c r="L2823" i="1"/>
  <c r="L2824" i="1"/>
  <c r="L2825" i="1"/>
  <c r="L2826" i="1"/>
  <c r="L2827" i="1"/>
  <c r="L2828" i="1"/>
  <c r="L2829" i="1"/>
  <c r="L2830" i="1"/>
  <c r="L2831" i="1"/>
  <c r="L2832" i="1"/>
  <c r="L2833" i="1"/>
  <c r="L2834" i="1"/>
  <c r="L2835" i="1"/>
  <c r="L2836" i="1"/>
  <c r="L2837" i="1"/>
  <c r="L2838" i="1"/>
  <c r="L2839" i="1"/>
  <c r="L2840" i="1"/>
  <c r="L2841" i="1"/>
  <c r="L2842" i="1"/>
  <c r="L2843" i="1"/>
  <c r="L2844" i="1"/>
  <c r="L2845" i="1"/>
  <c r="L2846" i="1"/>
  <c r="L2847" i="1"/>
  <c r="L2848" i="1"/>
  <c r="L2849" i="1"/>
  <c r="L2850" i="1"/>
  <c r="L2851" i="1"/>
  <c r="L2852" i="1"/>
  <c r="L2853" i="1"/>
  <c r="L2854" i="1"/>
  <c r="L2855" i="1"/>
  <c r="L2856" i="1"/>
  <c r="L2857" i="1"/>
  <c r="L2858" i="1"/>
  <c r="L2859" i="1"/>
  <c r="L2860" i="1"/>
  <c r="L2861" i="1"/>
  <c r="L2862" i="1"/>
  <c r="L2863" i="1"/>
  <c r="L2864" i="1"/>
  <c r="L2865" i="1"/>
  <c r="L2866" i="1"/>
  <c r="L2867" i="1"/>
  <c r="L2868" i="1"/>
  <c r="L2869" i="1"/>
  <c r="L2870" i="1"/>
  <c r="L2871" i="1"/>
  <c r="L2872" i="1"/>
  <c r="L2873" i="1"/>
  <c r="L2874" i="1"/>
  <c r="L2875" i="1"/>
  <c r="L2876" i="1"/>
  <c r="L2877" i="1"/>
  <c r="L2878" i="1"/>
  <c r="L2879" i="1"/>
  <c r="L2880" i="1"/>
  <c r="L2881" i="1"/>
  <c r="L2882" i="1"/>
  <c r="L2883" i="1"/>
  <c r="L2884" i="1"/>
  <c r="L2885" i="1"/>
  <c r="L2886" i="1"/>
  <c r="L2887" i="1"/>
  <c r="L2888" i="1"/>
  <c r="L2889" i="1"/>
  <c r="L2890" i="1"/>
  <c r="L2891" i="1"/>
  <c r="L2892" i="1"/>
  <c r="L2893" i="1"/>
  <c r="L2894" i="1"/>
  <c r="L2895" i="1"/>
  <c r="L2896" i="1"/>
  <c r="L2897" i="1"/>
  <c r="L2898" i="1"/>
  <c r="L2899" i="1"/>
  <c r="L2900" i="1"/>
  <c r="L2901" i="1"/>
  <c r="L2902" i="1"/>
  <c r="L2903" i="1"/>
  <c r="L2904" i="1"/>
  <c r="L2905" i="1"/>
  <c r="L2906" i="1"/>
  <c r="L2907" i="1"/>
  <c r="L2908" i="1"/>
  <c r="L2909" i="1"/>
  <c r="L2910" i="1"/>
  <c r="L2911" i="1"/>
  <c r="L2912" i="1"/>
  <c r="L2913" i="1"/>
  <c r="L2914" i="1"/>
  <c r="L2915" i="1"/>
  <c r="L2916" i="1"/>
  <c r="L2917" i="1"/>
  <c r="L2918" i="1"/>
  <c r="L2919" i="1"/>
  <c r="L2920" i="1"/>
  <c r="L2921" i="1"/>
  <c r="L2922" i="1"/>
  <c r="L2923" i="1"/>
  <c r="L2924" i="1"/>
  <c r="L2925" i="1"/>
  <c r="L2926" i="1"/>
  <c r="L2927" i="1"/>
  <c r="L2928" i="1"/>
  <c r="L2929" i="1"/>
  <c r="L2930" i="1"/>
  <c r="L2931" i="1"/>
  <c r="L2932" i="1"/>
  <c r="L2933" i="1"/>
  <c r="L2934" i="1"/>
  <c r="L2935" i="1"/>
  <c r="L2936" i="1"/>
  <c r="L2937" i="1"/>
  <c r="L2938" i="1"/>
  <c r="L2939" i="1"/>
  <c r="L2940" i="1"/>
  <c r="L2941" i="1"/>
  <c r="L2942" i="1"/>
  <c r="L2943" i="1"/>
  <c r="L2944" i="1"/>
  <c r="L2945" i="1"/>
  <c r="L2946" i="1"/>
  <c r="L2947" i="1"/>
  <c r="L2948" i="1"/>
  <c r="L2949" i="1"/>
  <c r="L2950" i="1"/>
  <c r="L2951" i="1"/>
  <c r="L2952" i="1"/>
  <c r="L2953" i="1"/>
  <c r="L2954" i="1"/>
  <c r="L2955" i="1"/>
  <c r="L2956" i="1"/>
  <c r="L2957" i="1"/>
  <c r="L2958" i="1"/>
  <c r="L2959" i="1"/>
  <c r="L2960" i="1"/>
  <c r="L2961" i="1"/>
  <c r="L2962" i="1"/>
  <c r="L2963" i="1"/>
  <c r="L2964" i="1"/>
  <c r="L2965" i="1"/>
  <c r="L2966" i="1"/>
  <c r="L2967" i="1"/>
  <c r="L2968" i="1"/>
  <c r="L2969" i="1"/>
  <c r="L2970" i="1"/>
  <c r="L2971" i="1"/>
  <c r="L2972" i="1"/>
  <c r="L2973" i="1"/>
  <c r="L2974" i="1"/>
  <c r="L2975" i="1"/>
  <c r="L2976" i="1"/>
  <c r="L2977" i="1"/>
  <c r="L2978" i="1"/>
  <c r="L2979" i="1"/>
  <c r="L2980" i="1"/>
  <c r="L2981" i="1"/>
  <c r="L2982" i="1"/>
  <c r="L2983" i="1"/>
  <c r="L2984" i="1"/>
  <c r="L2985" i="1"/>
  <c r="L2986" i="1"/>
  <c r="L2987" i="1"/>
  <c r="L2988" i="1"/>
  <c r="L2989" i="1"/>
  <c r="L2990" i="1"/>
  <c r="L2991" i="1"/>
  <c r="L2992" i="1"/>
  <c r="L2993" i="1"/>
  <c r="L2994" i="1"/>
  <c r="L2995" i="1"/>
  <c r="L2996" i="1"/>
  <c r="L2997" i="1"/>
  <c r="L2998" i="1"/>
  <c r="L2999" i="1"/>
  <c r="L3000" i="1"/>
  <c r="L3001" i="1"/>
  <c r="L3002" i="1"/>
  <c r="L3003" i="1"/>
  <c r="L3004" i="1"/>
  <c r="L3005" i="1"/>
  <c r="L3006" i="1"/>
  <c r="L3007" i="1"/>
  <c r="L3008" i="1"/>
  <c r="L3009" i="1"/>
  <c r="L3010" i="1"/>
  <c r="L3011" i="1"/>
  <c r="L3012" i="1"/>
  <c r="L3013" i="1"/>
  <c r="L3014" i="1"/>
  <c r="L3015" i="1"/>
  <c r="L3016" i="1"/>
  <c r="L3017" i="1"/>
  <c r="L3018" i="1"/>
  <c r="L3019" i="1"/>
  <c r="L3020" i="1"/>
  <c r="L3021" i="1"/>
  <c r="L3022" i="1"/>
  <c r="L3023" i="1"/>
  <c r="L3024" i="1"/>
  <c r="L3025" i="1"/>
  <c r="L3026" i="1"/>
  <c r="L3027" i="1"/>
  <c r="L3028" i="1"/>
  <c r="L3029" i="1"/>
  <c r="L3030" i="1"/>
  <c r="L3031" i="1"/>
  <c r="L3032" i="1"/>
  <c r="L3033" i="1"/>
  <c r="L3034" i="1"/>
  <c r="L3035" i="1"/>
  <c r="L3036" i="1"/>
  <c r="L3037" i="1"/>
  <c r="L3038" i="1"/>
  <c r="L3039" i="1"/>
  <c r="L3040" i="1"/>
  <c r="L3041" i="1"/>
  <c r="L3042" i="1"/>
  <c r="L3043" i="1"/>
  <c r="L3044" i="1"/>
  <c r="L3045" i="1"/>
  <c r="L3046" i="1"/>
  <c r="L3047" i="1"/>
  <c r="L3048" i="1"/>
  <c r="L3049" i="1"/>
  <c r="L3050" i="1"/>
  <c r="L3051" i="1"/>
  <c r="L3052" i="1"/>
  <c r="L3053" i="1"/>
  <c r="L3054" i="1"/>
  <c r="L3055" i="1"/>
  <c r="L3056" i="1"/>
  <c r="L3057" i="1"/>
  <c r="L3058" i="1"/>
  <c r="L3059" i="1"/>
  <c r="L3060" i="1"/>
  <c r="L3061" i="1"/>
  <c r="L3062" i="1"/>
  <c r="L3063" i="1"/>
  <c r="L3064" i="1"/>
  <c r="L3065" i="1"/>
  <c r="L3066" i="1"/>
  <c r="L3067" i="1"/>
  <c r="L3068" i="1"/>
  <c r="L3069" i="1"/>
  <c r="L3070" i="1"/>
  <c r="L3071" i="1"/>
  <c r="L3072" i="1"/>
  <c r="L3073" i="1"/>
  <c r="L3074" i="1"/>
  <c r="L3075" i="1"/>
  <c r="L3076" i="1"/>
  <c r="L3077" i="1"/>
  <c r="L3078" i="1"/>
  <c r="L3079" i="1"/>
  <c r="L3080" i="1"/>
  <c r="L3081" i="1"/>
  <c r="L3082" i="1"/>
  <c r="L3083" i="1"/>
  <c r="L3084" i="1"/>
  <c r="L3085" i="1"/>
  <c r="L3086" i="1"/>
  <c r="L3087" i="1"/>
  <c r="L3088" i="1"/>
  <c r="L3089" i="1"/>
  <c r="L3090" i="1"/>
  <c r="L3091" i="1"/>
  <c r="L3092" i="1"/>
  <c r="L3093" i="1"/>
  <c r="L3094" i="1"/>
  <c r="L3095" i="1"/>
  <c r="L3096" i="1"/>
  <c r="L3097" i="1"/>
  <c r="L3098" i="1"/>
  <c r="L3099" i="1"/>
  <c r="L3100" i="1"/>
  <c r="L3101" i="1"/>
  <c r="L3102" i="1"/>
  <c r="L3103" i="1"/>
  <c r="L3104" i="1"/>
  <c r="L3105" i="1"/>
  <c r="L3106" i="1"/>
  <c r="L3107" i="1"/>
  <c r="L3108" i="1"/>
  <c r="L3109" i="1"/>
  <c r="L3110" i="1"/>
  <c r="L3111" i="1"/>
  <c r="L3112" i="1"/>
  <c r="L3113" i="1"/>
  <c r="L3114" i="1"/>
  <c r="L3115" i="1"/>
  <c r="L3116" i="1"/>
  <c r="L3117" i="1"/>
  <c r="L3118" i="1"/>
  <c r="L3119" i="1"/>
  <c r="L3120" i="1"/>
  <c r="L3121" i="1"/>
  <c r="L3122" i="1"/>
  <c r="L3123" i="1"/>
  <c r="L3124" i="1"/>
  <c r="L3125" i="1"/>
  <c r="L3126" i="1"/>
  <c r="L3127" i="1"/>
  <c r="L3128" i="1"/>
  <c r="L3129" i="1"/>
  <c r="L3130" i="1"/>
  <c r="L3131" i="1"/>
  <c r="L3132" i="1"/>
  <c r="L3133" i="1"/>
  <c r="L3134" i="1"/>
  <c r="L3135" i="1"/>
  <c r="L3136" i="1"/>
  <c r="L3137" i="1"/>
  <c r="L3138" i="1"/>
  <c r="L3139" i="1"/>
  <c r="L3140" i="1"/>
  <c r="L3141" i="1"/>
  <c r="L3142" i="1"/>
  <c r="L3143" i="1"/>
  <c r="L3144" i="1"/>
  <c r="L3145" i="1"/>
  <c r="L3146" i="1"/>
  <c r="L3147" i="1"/>
  <c r="L3148" i="1"/>
  <c r="L3149" i="1"/>
  <c r="L3150" i="1"/>
  <c r="L3151" i="1"/>
  <c r="L3152" i="1"/>
  <c r="L3153" i="1"/>
  <c r="L3154" i="1"/>
  <c r="L3155" i="1"/>
  <c r="L3156" i="1"/>
  <c r="L3157" i="1"/>
  <c r="L3158" i="1"/>
  <c r="L3159" i="1"/>
  <c r="L3160" i="1"/>
  <c r="L3161" i="1"/>
  <c r="L3162" i="1"/>
  <c r="L3163" i="1"/>
  <c r="L3164" i="1"/>
  <c r="L3165" i="1"/>
  <c r="L3166" i="1"/>
  <c r="L3167" i="1"/>
  <c r="L3168" i="1"/>
  <c r="L3169" i="1"/>
  <c r="L3170" i="1"/>
  <c r="L3171" i="1"/>
  <c r="L3172" i="1"/>
  <c r="L3173" i="1"/>
  <c r="L3174" i="1"/>
  <c r="L3175" i="1"/>
  <c r="L3176" i="1"/>
  <c r="L3177" i="1"/>
  <c r="L3178" i="1"/>
  <c r="L3179" i="1"/>
  <c r="L3180" i="1"/>
  <c r="L3181" i="1"/>
  <c r="L3182" i="1"/>
  <c r="L3183" i="1"/>
  <c r="L3184" i="1"/>
  <c r="L3185" i="1"/>
  <c r="L3186" i="1"/>
  <c r="L3187" i="1"/>
  <c r="L3188" i="1"/>
  <c r="L3189" i="1"/>
  <c r="L3190" i="1"/>
  <c r="L3191" i="1"/>
  <c r="L3192" i="1"/>
  <c r="L3193" i="1"/>
  <c r="L3194" i="1"/>
  <c r="L3195" i="1"/>
  <c r="L3196" i="1"/>
  <c r="L3197" i="1"/>
  <c r="L3198" i="1"/>
  <c r="L3199" i="1"/>
  <c r="L3200" i="1"/>
  <c r="L3201" i="1"/>
  <c r="L3202" i="1"/>
  <c r="L3203" i="1"/>
  <c r="L3204" i="1"/>
  <c r="L3205" i="1"/>
  <c r="L3206" i="1"/>
  <c r="L3207" i="1"/>
  <c r="L3208" i="1"/>
  <c r="L3209" i="1"/>
  <c r="L3210" i="1"/>
  <c r="L3211" i="1"/>
  <c r="L3212" i="1"/>
  <c r="L3213" i="1"/>
  <c r="L3214" i="1"/>
  <c r="L3215" i="1"/>
  <c r="L3216" i="1"/>
  <c r="L3217" i="1"/>
  <c r="L3218" i="1"/>
  <c r="L3219" i="1"/>
  <c r="L3220" i="1"/>
  <c r="L3221" i="1"/>
  <c r="L3222" i="1"/>
  <c r="L3223" i="1"/>
  <c r="L3224" i="1"/>
  <c r="L3225" i="1"/>
  <c r="L3226" i="1"/>
  <c r="L3227" i="1"/>
  <c r="L3228" i="1"/>
  <c r="L3229" i="1"/>
  <c r="L3230" i="1"/>
  <c r="L3231" i="1"/>
  <c r="L3232" i="1"/>
  <c r="L3233" i="1"/>
  <c r="L3234" i="1"/>
  <c r="L3235" i="1"/>
  <c r="L3236" i="1"/>
  <c r="L3237" i="1"/>
  <c r="L3238" i="1"/>
  <c r="L3239" i="1"/>
  <c r="L3240" i="1"/>
  <c r="L3241" i="1"/>
  <c r="L3242" i="1"/>
  <c r="L3243" i="1"/>
  <c r="L3244" i="1"/>
  <c r="L3245" i="1"/>
  <c r="L3246" i="1"/>
  <c r="L3247" i="1"/>
  <c r="L3248" i="1"/>
  <c r="L3249" i="1"/>
  <c r="L3250" i="1"/>
  <c r="L3251" i="1"/>
  <c r="L3252" i="1"/>
  <c r="L3253" i="1"/>
  <c r="L3254" i="1"/>
  <c r="L3255" i="1"/>
  <c r="L3256" i="1"/>
  <c r="L3257" i="1"/>
  <c r="L3258" i="1"/>
  <c r="L3259" i="1"/>
  <c r="L3260" i="1"/>
  <c r="L3261" i="1"/>
  <c r="L3262" i="1"/>
  <c r="L3263" i="1"/>
  <c r="L3264" i="1"/>
  <c r="L3265" i="1"/>
  <c r="L3266" i="1"/>
  <c r="L3267" i="1"/>
  <c r="L3268" i="1"/>
  <c r="L3269" i="1"/>
  <c r="L3270" i="1"/>
  <c r="L3271" i="1"/>
  <c r="L3272" i="1"/>
  <c r="L3273" i="1"/>
  <c r="L3274" i="1"/>
  <c r="L3275" i="1"/>
  <c r="L3276" i="1"/>
  <c r="L3277" i="1"/>
  <c r="L3278" i="1"/>
  <c r="L3279" i="1"/>
  <c r="L3280" i="1"/>
  <c r="L3281" i="1"/>
  <c r="L3282" i="1"/>
  <c r="L3283" i="1"/>
  <c r="L3284" i="1"/>
  <c r="L3285" i="1"/>
  <c r="L3286" i="1"/>
  <c r="L3287" i="1"/>
  <c r="L3288" i="1"/>
  <c r="L3289" i="1"/>
  <c r="L3290" i="1"/>
  <c r="L3291" i="1"/>
  <c r="L3292" i="1"/>
  <c r="L3293" i="1"/>
  <c r="L3294" i="1"/>
  <c r="L3295" i="1"/>
  <c r="L3296" i="1"/>
  <c r="L3297" i="1"/>
  <c r="L3298" i="1"/>
  <c r="L3299" i="1"/>
  <c r="L3300" i="1"/>
  <c r="L3301" i="1"/>
  <c r="L3302" i="1"/>
  <c r="L3303" i="1"/>
  <c r="L3304" i="1"/>
  <c r="L3305" i="1"/>
  <c r="L3306" i="1"/>
  <c r="L3307" i="1"/>
  <c r="L3308" i="1"/>
  <c r="L3309" i="1"/>
  <c r="L3310" i="1"/>
  <c r="L3311" i="1"/>
  <c r="L3312" i="1"/>
  <c r="L3313" i="1"/>
  <c r="L3314" i="1"/>
  <c r="L3315" i="1"/>
  <c r="L3316" i="1"/>
  <c r="L3317" i="1"/>
  <c r="L3318" i="1"/>
  <c r="L3319" i="1"/>
  <c r="L3320" i="1"/>
  <c r="L3321" i="1"/>
  <c r="L3322" i="1"/>
  <c r="L3323" i="1"/>
  <c r="L3324" i="1"/>
  <c r="L3325" i="1"/>
  <c r="L3326" i="1"/>
  <c r="L3327" i="1"/>
  <c r="L3328" i="1"/>
  <c r="L3329" i="1"/>
  <c r="L3330" i="1"/>
  <c r="L3331" i="1"/>
  <c r="L3332" i="1"/>
  <c r="L3333" i="1"/>
  <c r="L3334" i="1"/>
  <c r="L3335" i="1"/>
  <c r="L3336" i="1"/>
  <c r="L3337" i="1"/>
  <c r="L3338" i="1"/>
  <c r="L3339" i="1"/>
  <c r="L3340" i="1"/>
  <c r="L3341" i="1"/>
  <c r="L3342" i="1"/>
  <c r="L3343" i="1"/>
  <c r="L3344" i="1"/>
  <c r="L3345" i="1"/>
  <c r="L3346" i="1"/>
  <c r="L3347" i="1"/>
  <c r="L3348" i="1"/>
  <c r="L3349" i="1"/>
  <c r="L3350" i="1"/>
  <c r="L3351" i="1"/>
  <c r="L3352" i="1"/>
  <c r="L3353" i="1"/>
  <c r="L3354" i="1"/>
  <c r="L3355" i="1"/>
  <c r="L3356" i="1"/>
  <c r="L3357" i="1"/>
  <c r="L3358" i="1"/>
  <c r="L3359" i="1"/>
  <c r="L3360" i="1"/>
  <c r="L3361" i="1"/>
  <c r="L3362" i="1"/>
  <c r="L3363" i="1"/>
  <c r="L3364" i="1"/>
  <c r="L3365" i="1"/>
  <c r="L3366" i="1"/>
  <c r="L3367" i="1"/>
  <c r="L3368" i="1"/>
  <c r="L3369" i="1"/>
  <c r="L3370" i="1"/>
  <c r="L3371" i="1"/>
  <c r="L3372" i="1"/>
  <c r="L3373" i="1"/>
  <c r="L3374" i="1"/>
  <c r="L3375" i="1"/>
  <c r="L3376" i="1"/>
  <c r="L3377" i="1"/>
  <c r="L3378" i="1"/>
  <c r="L3379" i="1"/>
  <c r="L3380" i="1"/>
  <c r="L3381" i="1"/>
  <c r="L3382" i="1"/>
  <c r="L3383" i="1"/>
  <c r="L3384" i="1"/>
  <c r="L3385" i="1"/>
  <c r="L3386" i="1"/>
  <c r="L3387" i="1"/>
  <c r="L3388" i="1"/>
  <c r="L3389" i="1"/>
  <c r="L3390" i="1"/>
  <c r="L3391" i="1"/>
  <c r="L3392" i="1"/>
  <c r="L3393" i="1"/>
  <c r="L3394" i="1"/>
  <c r="L3395" i="1"/>
  <c r="L3396" i="1"/>
  <c r="L3397" i="1"/>
  <c r="L3398" i="1"/>
  <c r="L3399" i="1"/>
  <c r="L3400" i="1"/>
  <c r="L3401" i="1"/>
  <c r="L3402" i="1"/>
  <c r="L3403" i="1"/>
  <c r="L3404" i="1"/>
  <c r="L3405" i="1"/>
  <c r="L3406" i="1"/>
  <c r="L3407" i="1"/>
  <c r="L3408" i="1"/>
  <c r="L3409" i="1"/>
  <c r="L3410" i="1"/>
  <c r="L3411" i="1"/>
  <c r="L3412" i="1"/>
  <c r="L3413" i="1"/>
  <c r="L3414" i="1"/>
  <c r="L3415" i="1"/>
  <c r="L3416" i="1"/>
  <c r="L3417" i="1"/>
  <c r="L3418" i="1"/>
  <c r="L3419" i="1"/>
  <c r="L3420" i="1"/>
  <c r="L3421" i="1"/>
  <c r="L3422" i="1"/>
  <c r="L3423" i="1"/>
  <c r="L3424" i="1"/>
  <c r="L3425" i="1"/>
  <c r="L3426" i="1"/>
  <c r="L3427" i="1"/>
  <c r="L3428" i="1"/>
  <c r="L3429" i="1"/>
  <c r="L3430" i="1"/>
  <c r="L3431" i="1"/>
  <c r="L3432" i="1"/>
  <c r="L3433" i="1"/>
  <c r="L3434" i="1"/>
  <c r="L3435" i="1"/>
  <c r="L3436" i="1"/>
  <c r="L3437" i="1"/>
  <c r="L3438" i="1"/>
  <c r="L3439" i="1"/>
  <c r="L3440" i="1"/>
  <c r="L3441" i="1"/>
  <c r="L3442" i="1"/>
  <c r="L3443" i="1"/>
  <c r="L3444" i="1"/>
  <c r="L3445" i="1"/>
  <c r="L3446" i="1"/>
  <c r="L3447" i="1"/>
  <c r="L3448" i="1"/>
  <c r="L3449" i="1"/>
  <c r="L3450" i="1"/>
  <c r="L3451" i="1"/>
  <c r="L3452" i="1"/>
  <c r="L3453" i="1"/>
  <c r="L3454" i="1"/>
  <c r="L3455" i="1"/>
  <c r="L3456" i="1"/>
  <c r="L3457" i="1"/>
  <c r="L3458" i="1"/>
  <c r="L3459" i="1"/>
  <c r="L3460" i="1"/>
  <c r="L3461" i="1"/>
  <c r="L3462" i="1"/>
  <c r="L3463" i="1"/>
  <c r="L3464" i="1"/>
  <c r="L3465" i="1"/>
  <c r="L3466" i="1"/>
  <c r="L3467" i="1"/>
  <c r="L3468" i="1"/>
  <c r="L3469" i="1"/>
  <c r="L3470" i="1"/>
  <c r="L3471" i="1"/>
  <c r="L3472" i="1"/>
  <c r="L3473" i="1"/>
  <c r="L3474" i="1"/>
  <c r="L3475" i="1"/>
  <c r="L3476" i="1"/>
  <c r="L3477" i="1"/>
  <c r="L3478" i="1"/>
  <c r="L3479" i="1"/>
  <c r="L3480" i="1"/>
  <c r="L3481" i="1"/>
  <c r="L3482" i="1"/>
  <c r="L3483" i="1"/>
  <c r="L3484" i="1"/>
  <c r="L3485" i="1"/>
  <c r="L3486" i="1"/>
  <c r="L3487" i="1"/>
  <c r="L3488" i="1"/>
  <c r="L3489" i="1"/>
  <c r="L3490" i="1"/>
  <c r="L3491" i="1"/>
  <c r="L3492" i="1"/>
  <c r="L3493" i="1"/>
  <c r="L3494" i="1"/>
  <c r="L3495" i="1"/>
  <c r="L3496" i="1"/>
  <c r="L3497" i="1"/>
  <c r="L3498" i="1"/>
  <c r="L3499" i="1"/>
  <c r="L3500" i="1"/>
  <c r="L3501" i="1"/>
  <c r="L3502" i="1"/>
  <c r="L3503" i="1"/>
  <c r="L3504" i="1"/>
  <c r="L3505" i="1"/>
  <c r="L3506" i="1"/>
  <c r="L3507" i="1"/>
  <c r="L3508" i="1"/>
  <c r="L3509" i="1"/>
  <c r="L3510" i="1"/>
  <c r="L3511" i="1"/>
  <c r="L3512" i="1"/>
  <c r="L3513" i="1"/>
  <c r="L3514" i="1"/>
  <c r="L3515" i="1"/>
  <c r="L3516" i="1"/>
  <c r="L3517" i="1"/>
  <c r="L3518" i="1"/>
  <c r="L3519" i="1"/>
  <c r="L3520" i="1"/>
  <c r="L3521" i="1"/>
  <c r="L3522" i="1"/>
  <c r="L3523" i="1"/>
  <c r="L3524" i="1"/>
  <c r="L3525" i="1"/>
  <c r="L3526" i="1"/>
  <c r="L3527" i="1"/>
  <c r="L3528" i="1"/>
  <c r="L3529" i="1"/>
  <c r="L3530" i="1"/>
  <c r="L3531" i="1"/>
  <c r="L3532" i="1"/>
  <c r="L3533" i="1"/>
  <c r="L3534" i="1"/>
  <c r="L3535" i="1"/>
  <c r="L3536" i="1"/>
  <c r="L3537" i="1"/>
  <c r="L3538" i="1"/>
  <c r="L3539" i="1"/>
  <c r="L3540" i="1"/>
  <c r="L3541" i="1"/>
  <c r="L3542" i="1"/>
  <c r="L3543" i="1"/>
  <c r="L3544" i="1"/>
  <c r="L3545" i="1"/>
  <c r="L3546" i="1"/>
  <c r="L3547" i="1"/>
  <c r="L3548" i="1"/>
  <c r="L3549" i="1"/>
  <c r="L3550" i="1"/>
  <c r="L3551" i="1"/>
  <c r="L3552" i="1"/>
  <c r="L3553" i="1"/>
  <c r="L3554" i="1"/>
  <c r="L3555" i="1"/>
  <c r="L3556" i="1"/>
  <c r="L3557" i="1"/>
  <c r="L3558" i="1"/>
  <c r="L3559" i="1"/>
  <c r="L3560" i="1"/>
  <c r="L3561" i="1"/>
  <c r="L3562" i="1"/>
  <c r="L3563" i="1"/>
  <c r="L3564" i="1"/>
  <c r="L3565" i="1"/>
  <c r="L3566" i="1"/>
  <c r="L3567" i="1"/>
  <c r="L3568" i="1"/>
  <c r="L3569" i="1"/>
  <c r="L3570" i="1"/>
  <c r="L3571" i="1"/>
  <c r="L3572" i="1"/>
  <c r="L3573" i="1"/>
  <c r="L3574" i="1"/>
  <c r="L3575" i="1"/>
  <c r="L3576" i="1"/>
  <c r="L3577" i="1"/>
  <c r="L3578" i="1"/>
  <c r="L3579" i="1"/>
  <c r="L3580" i="1"/>
  <c r="L3581" i="1"/>
  <c r="L3582" i="1"/>
  <c r="L3583" i="1"/>
  <c r="L3584" i="1"/>
  <c r="L3585" i="1"/>
  <c r="L3586" i="1"/>
  <c r="L3587" i="1"/>
  <c r="L3588" i="1"/>
  <c r="L3589" i="1"/>
  <c r="L3590" i="1"/>
  <c r="L3591" i="1"/>
  <c r="L3592" i="1"/>
  <c r="L3593" i="1"/>
  <c r="L3594" i="1"/>
  <c r="L3595" i="1"/>
  <c r="L3596" i="1"/>
  <c r="L3597" i="1"/>
  <c r="L3598" i="1"/>
  <c r="L3599" i="1"/>
  <c r="L3600" i="1"/>
  <c r="L3601" i="1"/>
  <c r="L3602" i="1"/>
  <c r="L3603" i="1"/>
  <c r="L3604" i="1"/>
  <c r="L3605" i="1"/>
  <c r="L3606" i="1"/>
  <c r="L3607" i="1"/>
  <c r="L3608" i="1"/>
  <c r="L3609" i="1"/>
  <c r="L3610" i="1"/>
  <c r="L3611" i="1"/>
  <c r="L3612" i="1"/>
  <c r="L3613" i="1"/>
  <c r="L3614" i="1"/>
  <c r="L3615" i="1"/>
  <c r="L3616" i="1"/>
  <c r="L3617" i="1"/>
  <c r="L3618" i="1"/>
  <c r="L3619" i="1"/>
  <c r="L3620" i="1"/>
  <c r="L3621" i="1"/>
  <c r="L3622" i="1"/>
  <c r="L3623" i="1"/>
  <c r="L3624" i="1"/>
  <c r="L3625" i="1"/>
  <c r="L3626" i="1"/>
  <c r="L3627" i="1"/>
  <c r="L3628" i="1"/>
  <c r="L3629" i="1"/>
  <c r="L3630" i="1"/>
  <c r="L3631" i="1"/>
  <c r="L3632" i="1"/>
  <c r="L3633" i="1"/>
  <c r="L3634" i="1"/>
  <c r="L3635" i="1"/>
  <c r="L3636" i="1"/>
  <c r="L3637" i="1"/>
  <c r="L3638" i="1"/>
  <c r="L3639" i="1"/>
  <c r="L3640" i="1"/>
  <c r="L3641" i="1"/>
  <c r="L3642" i="1"/>
  <c r="L3643" i="1"/>
  <c r="L3644" i="1"/>
  <c r="L3645" i="1"/>
  <c r="L3646" i="1"/>
  <c r="L3647" i="1"/>
  <c r="L3648" i="1"/>
  <c r="L3649" i="1"/>
  <c r="L3650" i="1"/>
  <c r="L3651" i="1"/>
  <c r="L3652" i="1"/>
  <c r="L3653" i="1"/>
  <c r="L3654" i="1"/>
  <c r="L3655" i="1"/>
  <c r="L3656" i="1"/>
  <c r="L3657" i="1"/>
  <c r="L3658" i="1"/>
  <c r="L3659" i="1"/>
  <c r="L3660" i="1"/>
  <c r="L3661" i="1"/>
  <c r="L3662" i="1"/>
  <c r="L3663" i="1"/>
  <c r="L3664" i="1"/>
  <c r="L3665" i="1"/>
  <c r="L3666" i="1"/>
  <c r="L3667" i="1"/>
  <c r="L3668" i="1"/>
  <c r="L3669" i="1"/>
  <c r="L3670" i="1"/>
  <c r="L3671" i="1"/>
  <c r="L3672" i="1"/>
  <c r="L3673" i="1"/>
  <c r="L3674" i="1"/>
  <c r="L3675" i="1"/>
  <c r="L3676" i="1"/>
  <c r="L3677" i="1"/>
  <c r="L3678" i="1"/>
  <c r="L3679" i="1"/>
  <c r="L3680" i="1"/>
  <c r="L3681" i="1"/>
  <c r="L3682" i="1"/>
  <c r="L3683" i="1"/>
  <c r="L3684" i="1"/>
  <c r="L3685" i="1"/>
  <c r="L3686" i="1"/>
  <c r="L3687" i="1"/>
  <c r="L3688" i="1"/>
  <c r="L3689" i="1"/>
  <c r="L3690" i="1"/>
  <c r="L3691" i="1"/>
  <c r="L3692" i="1"/>
  <c r="L3693" i="1"/>
  <c r="L3694" i="1"/>
  <c r="L3695" i="1"/>
  <c r="L3696" i="1"/>
  <c r="L3697" i="1"/>
  <c r="L3698" i="1"/>
  <c r="L3699" i="1"/>
  <c r="L3700" i="1"/>
  <c r="L3701" i="1"/>
  <c r="L3702" i="1"/>
  <c r="L3703" i="1"/>
  <c r="L3704" i="1"/>
  <c r="L3705" i="1"/>
  <c r="L3706" i="1"/>
  <c r="L3707" i="1"/>
  <c r="L3708" i="1"/>
  <c r="L3709" i="1"/>
  <c r="L3710" i="1"/>
  <c r="L3711" i="1"/>
  <c r="L3712" i="1"/>
  <c r="L3713" i="1"/>
  <c r="L3714" i="1"/>
  <c r="L3715" i="1"/>
  <c r="L3716" i="1"/>
  <c r="L3717" i="1"/>
  <c r="L3718" i="1"/>
  <c r="L3719" i="1"/>
  <c r="L3720" i="1"/>
  <c r="L3721" i="1"/>
  <c r="L3722" i="1"/>
  <c r="L3723" i="1"/>
  <c r="L3724" i="1"/>
  <c r="L3725" i="1"/>
  <c r="L3726" i="1"/>
  <c r="L3727" i="1"/>
  <c r="L3728" i="1"/>
  <c r="L3729" i="1"/>
  <c r="L3730" i="1"/>
  <c r="L3731" i="1"/>
  <c r="L3732" i="1"/>
  <c r="L3733" i="1"/>
  <c r="L3734" i="1"/>
  <c r="L3735" i="1"/>
  <c r="L3736" i="1"/>
  <c r="L3737" i="1"/>
  <c r="L3738" i="1"/>
  <c r="L3739" i="1"/>
  <c r="L3740" i="1"/>
  <c r="L3741" i="1"/>
  <c r="L3742" i="1"/>
  <c r="L3743" i="1"/>
  <c r="L3744" i="1"/>
  <c r="L3745" i="1"/>
  <c r="L3746" i="1"/>
  <c r="L3747" i="1"/>
  <c r="L3748" i="1"/>
  <c r="L3749" i="1"/>
  <c r="L3750" i="1"/>
  <c r="L3751" i="1"/>
  <c r="L3752" i="1"/>
  <c r="L3753" i="1"/>
  <c r="L3754" i="1"/>
  <c r="L3755" i="1"/>
  <c r="L3756" i="1"/>
  <c r="L3757" i="1"/>
  <c r="L3758" i="1"/>
  <c r="L3759" i="1"/>
  <c r="L3760" i="1"/>
  <c r="L3761" i="1"/>
  <c r="L3762" i="1"/>
  <c r="L3763" i="1"/>
  <c r="L3764" i="1"/>
  <c r="L3765" i="1"/>
  <c r="L3766" i="1"/>
  <c r="L3767" i="1"/>
  <c r="L3768" i="1"/>
  <c r="L3769" i="1"/>
  <c r="L3770" i="1"/>
  <c r="L3771" i="1"/>
  <c r="L3772" i="1"/>
  <c r="L3773" i="1"/>
  <c r="L3774" i="1"/>
  <c r="L3775" i="1"/>
  <c r="L3776" i="1"/>
  <c r="L3777" i="1"/>
  <c r="L3778" i="1"/>
  <c r="L3779" i="1"/>
  <c r="L3780" i="1"/>
  <c r="L3781" i="1"/>
  <c r="L3782" i="1"/>
  <c r="L3783" i="1"/>
  <c r="L3784" i="1"/>
  <c r="L3785" i="1"/>
  <c r="L3786" i="1"/>
  <c r="L3787" i="1"/>
  <c r="L3788" i="1"/>
  <c r="L3789" i="1"/>
  <c r="L3790" i="1"/>
  <c r="L3791" i="1"/>
  <c r="L3792" i="1"/>
  <c r="L3793" i="1"/>
  <c r="L3794" i="1"/>
  <c r="L3795" i="1"/>
  <c r="L3796" i="1"/>
  <c r="L3797" i="1"/>
  <c r="L3798" i="1"/>
  <c r="L3799" i="1"/>
  <c r="L3800" i="1"/>
  <c r="L3801" i="1"/>
  <c r="L3802" i="1"/>
  <c r="L3803" i="1"/>
  <c r="L3804" i="1"/>
  <c r="L3805" i="1"/>
  <c r="L3806" i="1"/>
  <c r="L3807" i="1"/>
  <c r="L3808" i="1"/>
  <c r="L3809" i="1"/>
  <c r="L3810" i="1"/>
  <c r="L3811" i="1"/>
  <c r="L3812" i="1"/>
  <c r="L3813" i="1"/>
  <c r="L3814" i="1"/>
  <c r="L3815" i="1"/>
  <c r="L3816" i="1"/>
  <c r="L3817" i="1"/>
  <c r="L3818" i="1"/>
  <c r="L3819" i="1"/>
  <c r="L3820" i="1"/>
  <c r="L3821" i="1"/>
  <c r="L3822" i="1"/>
  <c r="L3823" i="1"/>
  <c r="L3824" i="1"/>
  <c r="L3825" i="1"/>
  <c r="L3826" i="1"/>
  <c r="L3827" i="1"/>
  <c r="L3828" i="1"/>
  <c r="L3829" i="1"/>
  <c r="L3830" i="1"/>
  <c r="L3831" i="1"/>
  <c r="L3832" i="1"/>
  <c r="L3833" i="1"/>
  <c r="L3834" i="1"/>
  <c r="L3835" i="1"/>
  <c r="L3836" i="1"/>
  <c r="L3837" i="1"/>
  <c r="L3838" i="1"/>
  <c r="L3839" i="1"/>
  <c r="L3840" i="1"/>
  <c r="L3841" i="1"/>
  <c r="L3842" i="1"/>
  <c r="L3843" i="1"/>
  <c r="L3844" i="1"/>
  <c r="L3845" i="1"/>
  <c r="L3846" i="1"/>
  <c r="L3847" i="1"/>
  <c r="L3848" i="1"/>
  <c r="L3849" i="1"/>
  <c r="L3850" i="1"/>
  <c r="L3851" i="1"/>
  <c r="L3852" i="1"/>
  <c r="L3853" i="1"/>
  <c r="L3854" i="1"/>
  <c r="L3855" i="1"/>
  <c r="L3856" i="1"/>
  <c r="L3857" i="1"/>
  <c r="L3858" i="1"/>
  <c r="L3859" i="1"/>
  <c r="L3860" i="1"/>
  <c r="L3861" i="1"/>
  <c r="L3862" i="1"/>
  <c r="L3863" i="1"/>
  <c r="L3864" i="1"/>
  <c r="L3865" i="1"/>
  <c r="L3866" i="1"/>
  <c r="L3867" i="1"/>
  <c r="L3868" i="1"/>
  <c r="L3869" i="1"/>
  <c r="L3870" i="1"/>
  <c r="L3871" i="1"/>
  <c r="L3872" i="1"/>
  <c r="L3873" i="1"/>
  <c r="L3874" i="1"/>
  <c r="L3875" i="1"/>
  <c r="L3876" i="1"/>
  <c r="L3877" i="1"/>
  <c r="L3878" i="1"/>
  <c r="L3879" i="1"/>
  <c r="L3880" i="1"/>
  <c r="L3881" i="1"/>
  <c r="L3882" i="1"/>
  <c r="L3883" i="1"/>
  <c r="L3884" i="1"/>
  <c r="L3885" i="1"/>
  <c r="L3886" i="1"/>
  <c r="L3887" i="1"/>
  <c r="L3888" i="1"/>
  <c r="L3889" i="1"/>
  <c r="L3890" i="1"/>
  <c r="L3891" i="1"/>
  <c r="L3892" i="1"/>
  <c r="L3893" i="1"/>
  <c r="L3894" i="1"/>
  <c r="L3895" i="1"/>
  <c r="L3896" i="1"/>
  <c r="L3897" i="1"/>
  <c r="L3898" i="1"/>
  <c r="L3899" i="1"/>
  <c r="L3900" i="1"/>
  <c r="L3901" i="1"/>
  <c r="L3902" i="1"/>
  <c r="L3903" i="1"/>
  <c r="L3904" i="1"/>
  <c r="L3905" i="1"/>
  <c r="L3906" i="1"/>
  <c r="L3907" i="1"/>
  <c r="L3908" i="1"/>
  <c r="L3909" i="1"/>
  <c r="L3910" i="1"/>
  <c r="L3911" i="1"/>
  <c r="L3912" i="1"/>
  <c r="L3913" i="1"/>
  <c r="L3914" i="1"/>
  <c r="L3915" i="1"/>
  <c r="L3916" i="1"/>
  <c r="L3917" i="1"/>
  <c r="L3918" i="1"/>
  <c r="L3919" i="1"/>
  <c r="L3920" i="1"/>
  <c r="L3921" i="1"/>
  <c r="L3922" i="1"/>
  <c r="L3923" i="1"/>
  <c r="L3924" i="1"/>
  <c r="L3925" i="1"/>
  <c r="L3926" i="1"/>
  <c r="L3927" i="1"/>
  <c r="L3928" i="1"/>
  <c r="L3929" i="1"/>
  <c r="L3930" i="1"/>
  <c r="L3931" i="1"/>
  <c r="L3932" i="1"/>
  <c r="L3933" i="1"/>
  <c r="L3934" i="1"/>
  <c r="L3935" i="1"/>
  <c r="L3936" i="1"/>
  <c r="L3937" i="1"/>
  <c r="L3938" i="1"/>
  <c r="L3939" i="1"/>
  <c r="L3940" i="1"/>
  <c r="L3941" i="1"/>
  <c r="L3942" i="1"/>
  <c r="L3943" i="1"/>
  <c r="L3944" i="1"/>
  <c r="L3945" i="1"/>
  <c r="L3946" i="1"/>
  <c r="L3947" i="1"/>
  <c r="L3948" i="1"/>
  <c r="L3949" i="1"/>
  <c r="L3950" i="1"/>
  <c r="L3951" i="1"/>
  <c r="L3952" i="1"/>
  <c r="L3953" i="1"/>
  <c r="L3954" i="1"/>
  <c r="L3955" i="1"/>
  <c r="L3956" i="1"/>
  <c r="L3957" i="1"/>
  <c r="L3958" i="1"/>
  <c r="L3959" i="1"/>
  <c r="L3960" i="1"/>
  <c r="L3961" i="1"/>
  <c r="L3962" i="1"/>
  <c r="L3963" i="1"/>
  <c r="L3964" i="1"/>
  <c r="L3965" i="1"/>
  <c r="L3966" i="1"/>
  <c r="L3967" i="1"/>
  <c r="L3968" i="1"/>
  <c r="L3969" i="1"/>
  <c r="L3970" i="1"/>
  <c r="L3971" i="1"/>
  <c r="L3972" i="1"/>
  <c r="L3973" i="1"/>
  <c r="L3974" i="1"/>
  <c r="L3975" i="1"/>
  <c r="L3976" i="1"/>
  <c r="L3977" i="1"/>
  <c r="L3978" i="1"/>
  <c r="L3979" i="1"/>
  <c r="L3980" i="1"/>
  <c r="L3981" i="1"/>
  <c r="L3982" i="1"/>
  <c r="L3983" i="1"/>
  <c r="L3984" i="1"/>
  <c r="L3985" i="1"/>
  <c r="L3986" i="1"/>
  <c r="L3987" i="1"/>
  <c r="L3988" i="1"/>
  <c r="L3989" i="1"/>
  <c r="L3990" i="1"/>
  <c r="L3991" i="1"/>
  <c r="L3992" i="1"/>
  <c r="L3993" i="1"/>
  <c r="L3994" i="1"/>
  <c r="L3995" i="1"/>
  <c r="L3996" i="1"/>
  <c r="L3997" i="1"/>
  <c r="L3998" i="1"/>
  <c r="L3999" i="1"/>
  <c r="L4000" i="1"/>
  <c r="L4001" i="1"/>
  <c r="L4002" i="1"/>
  <c r="L4003" i="1"/>
  <c r="L4004" i="1"/>
  <c r="L4005" i="1"/>
  <c r="L4006" i="1"/>
  <c r="L4007" i="1"/>
  <c r="L4008" i="1"/>
  <c r="L4009" i="1"/>
  <c r="L4010" i="1"/>
  <c r="L4011" i="1"/>
  <c r="L4012" i="1"/>
  <c r="L4013" i="1"/>
  <c r="L4014" i="1"/>
  <c r="L4015" i="1"/>
  <c r="L4016" i="1"/>
  <c r="L4017" i="1"/>
  <c r="L4018" i="1"/>
  <c r="L4019" i="1"/>
  <c r="L4020" i="1"/>
  <c r="L4021" i="1"/>
  <c r="L4022" i="1"/>
  <c r="L4023" i="1"/>
  <c r="L4024" i="1"/>
  <c r="L4025" i="1"/>
  <c r="L4026" i="1"/>
  <c r="L4027" i="1"/>
  <c r="L4028" i="1"/>
  <c r="L4029" i="1"/>
  <c r="L4030" i="1"/>
  <c r="L4031" i="1"/>
  <c r="L4032" i="1"/>
  <c r="L4033" i="1"/>
  <c r="L4034" i="1"/>
  <c r="L4035" i="1"/>
  <c r="L4036" i="1"/>
  <c r="L4037" i="1"/>
  <c r="L4038" i="1"/>
  <c r="L4039" i="1"/>
  <c r="L4040" i="1"/>
  <c r="L4041" i="1"/>
  <c r="L4042" i="1"/>
  <c r="L4043" i="1"/>
  <c r="L4044" i="1"/>
  <c r="L4045" i="1"/>
  <c r="L4046" i="1"/>
  <c r="L4047" i="1"/>
  <c r="L4048" i="1"/>
  <c r="L4049" i="1"/>
  <c r="L4050" i="1"/>
  <c r="L4051" i="1"/>
  <c r="L4052" i="1"/>
  <c r="L4053" i="1"/>
  <c r="L4054" i="1"/>
  <c r="L4055" i="1"/>
  <c r="L4056" i="1"/>
  <c r="L4057" i="1"/>
  <c r="L4058" i="1"/>
  <c r="L4059" i="1"/>
  <c r="L4060" i="1"/>
  <c r="L4061" i="1"/>
  <c r="L4062" i="1"/>
  <c r="L4063" i="1"/>
  <c r="L4064" i="1"/>
  <c r="L4065" i="1"/>
  <c r="L4066" i="1"/>
  <c r="L4067" i="1"/>
  <c r="L4068" i="1"/>
  <c r="L4069" i="1"/>
  <c r="L4070" i="1"/>
  <c r="L4071" i="1"/>
  <c r="L4072" i="1"/>
  <c r="L4073" i="1"/>
  <c r="L4074" i="1"/>
  <c r="L4075" i="1"/>
  <c r="L4076" i="1"/>
  <c r="L4077" i="1"/>
  <c r="L4078" i="1"/>
  <c r="L4079" i="1"/>
  <c r="L4080" i="1"/>
  <c r="L4081" i="1"/>
  <c r="L4082" i="1"/>
  <c r="L4083" i="1"/>
  <c r="L4084" i="1"/>
  <c r="L4085" i="1"/>
  <c r="L4086" i="1"/>
  <c r="L4087" i="1"/>
  <c r="L4088" i="1"/>
  <c r="L4089" i="1"/>
  <c r="L4090" i="1"/>
  <c r="L4091" i="1"/>
  <c r="L4092" i="1"/>
  <c r="L4093" i="1"/>
  <c r="L4094" i="1"/>
  <c r="L4095" i="1"/>
  <c r="L4096" i="1"/>
  <c r="L4097" i="1"/>
  <c r="L4098" i="1"/>
  <c r="L4099" i="1"/>
  <c r="L4100" i="1"/>
  <c r="L4101" i="1"/>
  <c r="L4102" i="1"/>
  <c r="L4103" i="1"/>
  <c r="L4104" i="1"/>
  <c r="L4105" i="1"/>
  <c r="L4106" i="1"/>
  <c r="L4107" i="1"/>
  <c r="L4108" i="1"/>
  <c r="L4109" i="1"/>
  <c r="L4110" i="1"/>
  <c r="L4111" i="1"/>
  <c r="L4112" i="1"/>
  <c r="L4113" i="1"/>
  <c r="L4114" i="1"/>
  <c r="L4115" i="1"/>
  <c r="L4116" i="1"/>
  <c r="L4117" i="1"/>
  <c r="L4118" i="1"/>
  <c r="L4119" i="1"/>
  <c r="L4120" i="1"/>
  <c r="L4121" i="1"/>
  <c r="L4122" i="1"/>
  <c r="L4123" i="1"/>
  <c r="L4124" i="1"/>
  <c r="L4125" i="1"/>
  <c r="L4126" i="1"/>
  <c r="L4127" i="1"/>
  <c r="L4128" i="1"/>
  <c r="L4129" i="1"/>
  <c r="L4130" i="1"/>
  <c r="L4131" i="1"/>
  <c r="L4132" i="1"/>
  <c r="L4133" i="1"/>
  <c r="L4134" i="1"/>
  <c r="L4135" i="1"/>
  <c r="L4136" i="1"/>
  <c r="L4137" i="1"/>
  <c r="L4138" i="1"/>
  <c r="L4139" i="1"/>
  <c r="L4140" i="1"/>
  <c r="L4141" i="1"/>
  <c r="L4142" i="1"/>
  <c r="L4143" i="1"/>
  <c r="L4144" i="1"/>
  <c r="L4145" i="1"/>
  <c r="L4146" i="1"/>
  <c r="L4147" i="1"/>
  <c r="L4148" i="1"/>
  <c r="L4149" i="1"/>
  <c r="L4150" i="1"/>
  <c r="L4151" i="1"/>
  <c r="L4152" i="1"/>
  <c r="L4153" i="1"/>
  <c r="L4154" i="1"/>
  <c r="L4155" i="1"/>
  <c r="L4156" i="1"/>
  <c r="L4157" i="1"/>
  <c r="L4158" i="1"/>
  <c r="L4159" i="1"/>
  <c r="L4160" i="1"/>
  <c r="L4161" i="1"/>
  <c r="L4162" i="1"/>
  <c r="L4163" i="1"/>
  <c r="L4164" i="1"/>
  <c r="L4165" i="1"/>
  <c r="L4166" i="1"/>
  <c r="L4167" i="1"/>
  <c r="L4168" i="1"/>
  <c r="L4169" i="1"/>
  <c r="L4170" i="1"/>
  <c r="L4171" i="1"/>
  <c r="L4172" i="1"/>
  <c r="L4173" i="1"/>
  <c r="L4174" i="1"/>
  <c r="L4175" i="1"/>
  <c r="L4176" i="1"/>
  <c r="L4177" i="1"/>
  <c r="L4178" i="1"/>
  <c r="L4179" i="1"/>
  <c r="L4180" i="1"/>
  <c r="L4181" i="1"/>
  <c r="L4182" i="1"/>
  <c r="L4183" i="1"/>
  <c r="L4184" i="1"/>
  <c r="L4185" i="1"/>
  <c r="L4186" i="1"/>
  <c r="L4187" i="1"/>
  <c r="L4188" i="1"/>
  <c r="L4189" i="1"/>
  <c r="L4190" i="1"/>
  <c r="L4191" i="1"/>
  <c r="L4192" i="1"/>
  <c r="L4193" i="1"/>
  <c r="L4194" i="1"/>
  <c r="L4195" i="1"/>
  <c r="L4196" i="1"/>
  <c r="L4197" i="1"/>
  <c r="L4198" i="1"/>
  <c r="L4199" i="1"/>
  <c r="L4200" i="1"/>
  <c r="L4201" i="1"/>
  <c r="L4202" i="1"/>
  <c r="L4203" i="1"/>
  <c r="L4204" i="1"/>
  <c r="L4205" i="1"/>
  <c r="L4206" i="1"/>
  <c r="L4207" i="1"/>
  <c r="L4208" i="1"/>
  <c r="L4209" i="1"/>
  <c r="L4210" i="1"/>
  <c r="L4211" i="1"/>
  <c r="L4212" i="1"/>
  <c r="L4213" i="1"/>
  <c r="L4214" i="1"/>
  <c r="L4215" i="1"/>
  <c r="L4216" i="1"/>
  <c r="L4217" i="1"/>
  <c r="L4218" i="1"/>
  <c r="L4219" i="1"/>
  <c r="L4220" i="1"/>
  <c r="L4221" i="1"/>
  <c r="L4222" i="1"/>
  <c r="L4223" i="1"/>
  <c r="L4224" i="1"/>
  <c r="L4225" i="1"/>
  <c r="L4226" i="1"/>
  <c r="L4227" i="1"/>
  <c r="L4228" i="1"/>
  <c r="L4229" i="1"/>
  <c r="L4230" i="1"/>
  <c r="L4231" i="1"/>
  <c r="L4232" i="1"/>
  <c r="L4233" i="1"/>
  <c r="L4234" i="1"/>
  <c r="L4235" i="1"/>
  <c r="L4236" i="1"/>
  <c r="L4237" i="1"/>
  <c r="L4238" i="1"/>
  <c r="L4239" i="1"/>
  <c r="L4240" i="1"/>
  <c r="L4241" i="1"/>
  <c r="L4242" i="1"/>
  <c r="L4243" i="1"/>
  <c r="L4244" i="1"/>
  <c r="L4245" i="1"/>
  <c r="L4246" i="1"/>
  <c r="L4247" i="1"/>
  <c r="L4248" i="1"/>
  <c r="L4249" i="1"/>
  <c r="L4250" i="1"/>
  <c r="L4251" i="1"/>
  <c r="L4252" i="1"/>
  <c r="L4253" i="1"/>
  <c r="L4254" i="1"/>
  <c r="L4255" i="1"/>
  <c r="L4256" i="1"/>
  <c r="L4257" i="1"/>
  <c r="L4258" i="1"/>
  <c r="L4259" i="1"/>
  <c r="L4260" i="1"/>
  <c r="L4261" i="1"/>
  <c r="L4262" i="1"/>
  <c r="L4263" i="1"/>
  <c r="L4264" i="1"/>
  <c r="L4265" i="1"/>
  <c r="L4266" i="1"/>
  <c r="L4267" i="1"/>
  <c r="L4268" i="1"/>
  <c r="L4269" i="1"/>
  <c r="L4270" i="1"/>
  <c r="L4271" i="1"/>
  <c r="L4272" i="1"/>
  <c r="L4273" i="1"/>
  <c r="L4274" i="1"/>
  <c r="L4275" i="1"/>
  <c r="L4276" i="1"/>
  <c r="L4277" i="1"/>
  <c r="L4278" i="1"/>
  <c r="L4279" i="1"/>
  <c r="L4280" i="1"/>
  <c r="L4281" i="1"/>
  <c r="L4282" i="1"/>
  <c r="L4283" i="1"/>
  <c r="L4284" i="1"/>
  <c r="L4285" i="1"/>
  <c r="L4286" i="1"/>
  <c r="L4287" i="1"/>
  <c r="L4288" i="1"/>
  <c r="L4289" i="1"/>
  <c r="L4290" i="1"/>
  <c r="L4291" i="1"/>
  <c r="L4292" i="1"/>
  <c r="L4293" i="1"/>
  <c r="L4294" i="1"/>
  <c r="L4295" i="1"/>
  <c r="L4296" i="1"/>
  <c r="L4297" i="1"/>
  <c r="L4298" i="1"/>
  <c r="L4299" i="1"/>
  <c r="L4300" i="1"/>
  <c r="L4301" i="1"/>
  <c r="L4302" i="1"/>
  <c r="L4303" i="1"/>
  <c r="L4304" i="1"/>
  <c r="L4305" i="1"/>
  <c r="L4306" i="1"/>
  <c r="L4307" i="1"/>
  <c r="L4308" i="1"/>
  <c r="L4309" i="1"/>
  <c r="L4310" i="1"/>
  <c r="L4311" i="1"/>
  <c r="L4312" i="1"/>
  <c r="L4313" i="1"/>
  <c r="L4314" i="1"/>
  <c r="L4315" i="1"/>
  <c r="L4316" i="1"/>
  <c r="L4317" i="1"/>
  <c r="L4318" i="1"/>
  <c r="L4319" i="1"/>
  <c r="L4320" i="1"/>
  <c r="L4321" i="1"/>
  <c r="L4322" i="1"/>
  <c r="L4323" i="1"/>
  <c r="L4324" i="1"/>
  <c r="L4325" i="1"/>
  <c r="L4326" i="1"/>
  <c r="L4327" i="1"/>
  <c r="L4328" i="1"/>
  <c r="L4329" i="1"/>
  <c r="L4330" i="1"/>
  <c r="L4331" i="1"/>
  <c r="L4332" i="1"/>
  <c r="L4333" i="1"/>
  <c r="L4334" i="1"/>
  <c r="L4335" i="1"/>
  <c r="L4336" i="1"/>
  <c r="L4337" i="1"/>
  <c r="L4338" i="1"/>
  <c r="L4339" i="1"/>
  <c r="L4340" i="1"/>
  <c r="L4341" i="1"/>
  <c r="L4342" i="1"/>
  <c r="L4343" i="1"/>
  <c r="L4344" i="1"/>
  <c r="L4345" i="1"/>
  <c r="L4346" i="1"/>
  <c r="L4347" i="1"/>
  <c r="L4348" i="1"/>
  <c r="L4349" i="1"/>
  <c r="L4350" i="1"/>
  <c r="L4351" i="1"/>
  <c r="L4352" i="1"/>
  <c r="L4353" i="1"/>
  <c r="L4354" i="1"/>
  <c r="L4355" i="1"/>
  <c r="L4356" i="1"/>
  <c r="L4357" i="1"/>
  <c r="L4358" i="1"/>
  <c r="L4359" i="1"/>
  <c r="L4360" i="1"/>
  <c r="L4361" i="1"/>
  <c r="L4362" i="1"/>
  <c r="L4363" i="1"/>
  <c r="L4364" i="1"/>
  <c r="L4365" i="1"/>
  <c r="L4366" i="1"/>
  <c r="L4367" i="1"/>
  <c r="L4368" i="1"/>
  <c r="L4369" i="1"/>
  <c r="L4370" i="1"/>
  <c r="L4371" i="1"/>
  <c r="L4372" i="1"/>
  <c r="L4373" i="1"/>
  <c r="L4374" i="1"/>
  <c r="L4375" i="1"/>
  <c r="L4376" i="1"/>
  <c r="L4377" i="1"/>
  <c r="L4378" i="1"/>
  <c r="L4379" i="1"/>
  <c r="L4380" i="1"/>
  <c r="L4381" i="1"/>
  <c r="L4382" i="1"/>
  <c r="L4383" i="1"/>
  <c r="L4384" i="1"/>
  <c r="L4385" i="1"/>
  <c r="L4386" i="1"/>
  <c r="L4387" i="1"/>
  <c r="L4388" i="1"/>
  <c r="L4389" i="1"/>
  <c r="L4390" i="1"/>
  <c r="L4391" i="1"/>
  <c r="L4392" i="1"/>
  <c r="L4393" i="1"/>
  <c r="L4394" i="1"/>
  <c r="L4395" i="1"/>
  <c r="L4396" i="1"/>
  <c r="L4397" i="1"/>
  <c r="L4398" i="1"/>
  <c r="L4399" i="1"/>
  <c r="L4400" i="1"/>
  <c r="L4401" i="1"/>
  <c r="L4402" i="1"/>
  <c r="L4403" i="1"/>
  <c r="L4404" i="1"/>
  <c r="L4405" i="1"/>
  <c r="L4406" i="1"/>
  <c r="L4407" i="1"/>
  <c r="L4408" i="1"/>
  <c r="L4409" i="1"/>
  <c r="L4410" i="1"/>
  <c r="L4411" i="1"/>
  <c r="L4412" i="1"/>
  <c r="L4413" i="1"/>
  <c r="L4414" i="1"/>
  <c r="L4415" i="1"/>
  <c r="L4416" i="1"/>
  <c r="L4417" i="1"/>
  <c r="L4418" i="1"/>
  <c r="L4419" i="1"/>
  <c r="L4420" i="1"/>
  <c r="L4421" i="1"/>
  <c r="L4422" i="1"/>
  <c r="L4423" i="1"/>
  <c r="L4424" i="1"/>
  <c r="L4425" i="1"/>
  <c r="L4426" i="1"/>
  <c r="L4427" i="1"/>
  <c r="L4428" i="1"/>
  <c r="L4429" i="1"/>
  <c r="L4430" i="1"/>
  <c r="L4431" i="1"/>
  <c r="L4432" i="1"/>
  <c r="L4433" i="1"/>
  <c r="L4434" i="1"/>
  <c r="L4435" i="1"/>
  <c r="L4436" i="1"/>
  <c r="L4437" i="1"/>
  <c r="L4438" i="1"/>
  <c r="L4439" i="1"/>
  <c r="L4440" i="1"/>
  <c r="L4441" i="1"/>
  <c r="L4442" i="1"/>
  <c r="L4443" i="1"/>
  <c r="L4444" i="1"/>
  <c r="L4445" i="1"/>
  <c r="L4446" i="1"/>
  <c r="L4447" i="1"/>
  <c r="L4448" i="1"/>
  <c r="L4449" i="1"/>
  <c r="L4450" i="1"/>
  <c r="L4451" i="1"/>
  <c r="L4452" i="1"/>
  <c r="L4453" i="1"/>
  <c r="L4454" i="1"/>
  <c r="L4455" i="1"/>
  <c r="L4456" i="1"/>
  <c r="L4457" i="1"/>
  <c r="L4458" i="1"/>
  <c r="L4459" i="1"/>
  <c r="L4460" i="1"/>
  <c r="L4461" i="1"/>
  <c r="L4462" i="1"/>
  <c r="L4463" i="1"/>
  <c r="L4464" i="1"/>
  <c r="L4465" i="1"/>
  <c r="L4466" i="1"/>
  <c r="L4467" i="1"/>
  <c r="L4468" i="1"/>
  <c r="L4469" i="1"/>
  <c r="L4470" i="1"/>
  <c r="L4471" i="1"/>
  <c r="L4472" i="1"/>
  <c r="L4473" i="1"/>
  <c r="L4474" i="1"/>
  <c r="L4475" i="1"/>
  <c r="L4476" i="1"/>
  <c r="L4477" i="1"/>
  <c r="L4478" i="1"/>
  <c r="L4479" i="1"/>
  <c r="L4480" i="1"/>
  <c r="L4481" i="1"/>
  <c r="L4482" i="1"/>
  <c r="L4483" i="1"/>
  <c r="L4484" i="1"/>
  <c r="L4485" i="1"/>
  <c r="L4486" i="1"/>
  <c r="L4487" i="1"/>
  <c r="L4488" i="1"/>
  <c r="L4489" i="1"/>
  <c r="L4490" i="1"/>
  <c r="L4491" i="1"/>
  <c r="L4492" i="1"/>
  <c r="L4493" i="1"/>
  <c r="L4494" i="1"/>
  <c r="L4495" i="1"/>
  <c r="L4496" i="1"/>
  <c r="L4497" i="1"/>
  <c r="L4498" i="1"/>
  <c r="L4499" i="1"/>
  <c r="L4500" i="1"/>
  <c r="L4501" i="1"/>
  <c r="L4502" i="1"/>
  <c r="L4503" i="1"/>
  <c r="L4504" i="1"/>
  <c r="L4505" i="1"/>
  <c r="L4506" i="1"/>
  <c r="L4507" i="1"/>
  <c r="L4508" i="1"/>
  <c r="L4509" i="1"/>
  <c r="L4510" i="1"/>
  <c r="L4511" i="1"/>
  <c r="L4512" i="1"/>
  <c r="L4513" i="1"/>
  <c r="L4514" i="1"/>
  <c r="L4515" i="1"/>
  <c r="L4516" i="1"/>
  <c r="L4517" i="1"/>
  <c r="L4518" i="1"/>
  <c r="L4519" i="1"/>
  <c r="L4520" i="1"/>
  <c r="L4521" i="1"/>
  <c r="L4522" i="1"/>
  <c r="L4523" i="1"/>
  <c r="L4524" i="1"/>
  <c r="L4525" i="1"/>
  <c r="L4526" i="1"/>
  <c r="L4527" i="1"/>
  <c r="L4528" i="1"/>
  <c r="L4529" i="1"/>
  <c r="L4530" i="1"/>
  <c r="L4531" i="1"/>
  <c r="L4532" i="1"/>
  <c r="L4533" i="1"/>
  <c r="L4534" i="1"/>
  <c r="L4535" i="1"/>
  <c r="L4536" i="1"/>
  <c r="L4537" i="1"/>
  <c r="L4538" i="1"/>
  <c r="L4539" i="1"/>
  <c r="L4540" i="1"/>
  <c r="L4541" i="1"/>
  <c r="L4542" i="1"/>
  <c r="L4543" i="1"/>
  <c r="L4544" i="1"/>
  <c r="L4545" i="1"/>
  <c r="L4546" i="1"/>
  <c r="L4547" i="1"/>
  <c r="L4548" i="1"/>
  <c r="L4549" i="1"/>
  <c r="L4550" i="1"/>
  <c r="L4551" i="1"/>
  <c r="L4552" i="1"/>
  <c r="L4553" i="1"/>
  <c r="L4554" i="1"/>
  <c r="L4555" i="1"/>
  <c r="L4556" i="1"/>
  <c r="L4557" i="1"/>
  <c r="L4558" i="1"/>
  <c r="L4559" i="1"/>
  <c r="L4560" i="1"/>
  <c r="L4561" i="1"/>
  <c r="L4562" i="1"/>
  <c r="L4563" i="1"/>
  <c r="L4564" i="1"/>
  <c r="L4565" i="1"/>
  <c r="L4566" i="1"/>
  <c r="L4567" i="1"/>
  <c r="L4568" i="1"/>
  <c r="L4569" i="1"/>
  <c r="L4570" i="1"/>
  <c r="L4571" i="1"/>
  <c r="L4572" i="1"/>
  <c r="L4573" i="1"/>
  <c r="L4574" i="1"/>
  <c r="L4575" i="1"/>
  <c r="L4576" i="1"/>
  <c r="L4577" i="1"/>
  <c r="L4578" i="1"/>
  <c r="L4579" i="1"/>
  <c r="L4580" i="1"/>
  <c r="L4581" i="1"/>
  <c r="L4582" i="1"/>
  <c r="L4583" i="1"/>
  <c r="L4584" i="1"/>
  <c r="L4585" i="1"/>
  <c r="L4586" i="1"/>
  <c r="L4587" i="1"/>
  <c r="L4588" i="1"/>
  <c r="L4589" i="1"/>
  <c r="L4590" i="1"/>
  <c r="L4591" i="1"/>
  <c r="L4592" i="1"/>
  <c r="L4593" i="1"/>
  <c r="L4594" i="1"/>
  <c r="L4595" i="1"/>
  <c r="L4596" i="1"/>
  <c r="L4597" i="1"/>
  <c r="L4598" i="1"/>
  <c r="L4599" i="1"/>
  <c r="L4600" i="1"/>
  <c r="L4601" i="1"/>
  <c r="L4602" i="1"/>
  <c r="L4603" i="1"/>
  <c r="L4604" i="1"/>
  <c r="L4605" i="1"/>
  <c r="L4606" i="1"/>
  <c r="L4607" i="1"/>
  <c r="L4608" i="1"/>
  <c r="L4609" i="1"/>
  <c r="L4610" i="1"/>
  <c r="L4611" i="1"/>
  <c r="L4612" i="1"/>
  <c r="L4613" i="1"/>
  <c r="L4614" i="1"/>
  <c r="L4615" i="1"/>
  <c r="L4616" i="1"/>
  <c r="L4617" i="1"/>
  <c r="L4618" i="1"/>
  <c r="L4619" i="1"/>
  <c r="L4620" i="1"/>
  <c r="L4621" i="1"/>
  <c r="L4622" i="1"/>
  <c r="L4623" i="1"/>
  <c r="L4624" i="1"/>
  <c r="L4625" i="1"/>
  <c r="L4626" i="1"/>
  <c r="L4627" i="1"/>
  <c r="L4628" i="1"/>
  <c r="L4629" i="1"/>
  <c r="L4630" i="1"/>
  <c r="L4631" i="1"/>
  <c r="L4632" i="1"/>
  <c r="L4633" i="1"/>
  <c r="L4634" i="1"/>
  <c r="L4635" i="1"/>
  <c r="L4636" i="1"/>
  <c r="L4637" i="1"/>
  <c r="L4638" i="1"/>
  <c r="L4639" i="1"/>
  <c r="L4640" i="1"/>
  <c r="L4641" i="1"/>
  <c r="L4642" i="1"/>
  <c r="L4643" i="1"/>
  <c r="L4644" i="1"/>
  <c r="L4645" i="1"/>
  <c r="L4646" i="1"/>
  <c r="L4647" i="1"/>
  <c r="L4648" i="1"/>
  <c r="L4649" i="1"/>
  <c r="L4650" i="1"/>
  <c r="L4651" i="1"/>
  <c r="L4652" i="1"/>
  <c r="L4653" i="1"/>
  <c r="L4654" i="1"/>
  <c r="L4655" i="1"/>
  <c r="L4656" i="1"/>
  <c r="L4657" i="1"/>
  <c r="L4658" i="1"/>
  <c r="L4659" i="1"/>
  <c r="L4660" i="1"/>
  <c r="L4661" i="1"/>
  <c r="L4662" i="1"/>
  <c r="L4663" i="1"/>
  <c r="L4664" i="1"/>
  <c r="L4665" i="1"/>
  <c r="L4666" i="1"/>
  <c r="L4667" i="1"/>
  <c r="L4668" i="1"/>
  <c r="L4669" i="1"/>
  <c r="L4670" i="1"/>
  <c r="L4671" i="1"/>
  <c r="L4672" i="1"/>
  <c r="L4673" i="1"/>
  <c r="L4674" i="1"/>
  <c r="L4675" i="1"/>
  <c r="L4676" i="1"/>
  <c r="L4677" i="1"/>
  <c r="L4678" i="1"/>
  <c r="L4679" i="1"/>
  <c r="L4680" i="1"/>
  <c r="L4681" i="1"/>
  <c r="L4682" i="1"/>
  <c r="L4683" i="1"/>
  <c r="L4684" i="1"/>
  <c r="L4685" i="1"/>
  <c r="L4686" i="1"/>
  <c r="L4687" i="1"/>
  <c r="L4688" i="1"/>
  <c r="L4689" i="1"/>
  <c r="L4690" i="1"/>
  <c r="L4691" i="1"/>
  <c r="L4692" i="1"/>
  <c r="L4693" i="1"/>
  <c r="L4694" i="1"/>
  <c r="L4695" i="1"/>
  <c r="L4696" i="1"/>
  <c r="L4697" i="1"/>
  <c r="L4698" i="1"/>
  <c r="L4699" i="1"/>
  <c r="L4700" i="1"/>
  <c r="L4701" i="1"/>
  <c r="L4702" i="1"/>
  <c r="L4703" i="1"/>
  <c r="L4704" i="1"/>
  <c r="L4705" i="1"/>
  <c r="L4706" i="1"/>
  <c r="L4707" i="1"/>
  <c r="L4708" i="1"/>
  <c r="L4709" i="1"/>
  <c r="L4710" i="1"/>
  <c r="L4711" i="1"/>
  <c r="L4712" i="1"/>
  <c r="L4713" i="1"/>
  <c r="L4714" i="1"/>
  <c r="L4715" i="1"/>
  <c r="L4716" i="1"/>
  <c r="L4717" i="1"/>
  <c r="L4718" i="1"/>
  <c r="L4719" i="1"/>
  <c r="L4720" i="1"/>
  <c r="L4721" i="1"/>
  <c r="L4722" i="1"/>
  <c r="L4723" i="1"/>
  <c r="L4724" i="1"/>
  <c r="L4725" i="1"/>
  <c r="L4726" i="1"/>
  <c r="L4727" i="1"/>
  <c r="L4728" i="1"/>
  <c r="L4729" i="1"/>
  <c r="L4730" i="1"/>
  <c r="L4731" i="1"/>
  <c r="L4732" i="1"/>
  <c r="L4733" i="1"/>
  <c r="L4734" i="1"/>
  <c r="L4735" i="1"/>
  <c r="L4736" i="1"/>
  <c r="L4737" i="1"/>
  <c r="L4738" i="1"/>
  <c r="L4739" i="1"/>
  <c r="L4740" i="1"/>
  <c r="L4741" i="1"/>
  <c r="L4742" i="1"/>
  <c r="L4743" i="1"/>
  <c r="L4744" i="1"/>
  <c r="L4745" i="1"/>
  <c r="L4746" i="1"/>
  <c r="L4747" i="1"/>
  <c r="L4748" i="1"/>
  <c r="L4749" i="1"/>
  <c r="L4750" i="1"/>
  <c r="L4751" i="1"/>
  <c r="L4752" i="1"/>
  <c r="L4753" i="1"/>
  <c r="L4754" i="1"/>
  <c r="L4755" i="1"/>
  <c r="L4756" i="1"/>
  <c r="L4757" i="1"/>
  <c r="L4758" i="1"/>
  <c r="L4759" i="1"/>
  <c r="L4760" i="1"/>
  <c r="L4761" i="1"/>
  <c r="L4762" i="1"/>
  <c r="L4763" i="1"/>
  <c r="L4764" i="1"/>
  <c r="L4765" i="1"/>
  <c r="L4766" i="1"/>
  <c r="L4767" i="1"/>
  <c r="L4768" i="1"/>
  <c r="L4769" i="1"/>
  <c r="L4770" i="1"/>
  <c r="L4771" i="1"/>
  <c r="L4772" i="1"/>
  <c r="L4773" i="1"/>
  <c r="L4774" i="1"/>
  <c r="L4775" i="1"/>
  <c r="L4776" i="1"/>
  <c r="L4777" i="1"/>
  <c r="L4778" i="1"/>
  <c r="L4779" i="1"/>
  <c r="L4780" i="1"/>
  <c r="L4781" i="1"/>
  <c r="L4782" i="1"/>
  <c r="L4783" i="1"/>
  <c r="L4784" i="1"/>
  <c r="L4785" i="1"/>
  <c r="L4786" i="1"/>
  <c r="L4787" i="1"/>
  <c r="L4788" i="1"/>
  <c r="L4789" i="1"/>
  <c r="L4790" i="1"/>
  <c r="L4791" i="1"/>
  <c r="L4792" i="1"/>
  <c r="L4793" i="1"/>
  <c r="L4794" i="1"/>
  <c r="L4795" i="1"/>
  <c r="L4796" i="1"/>
  <c r="L4797" i="1"/>
  <c r="L4798" i="1"/>
  <c r="L4799" i="1"/>
  <c r="L4800" i="1"/>
  <c r="L4801" i="1"/>
  <c r="L4802" i="1"/>
  <c r="L4803" i="1"/>
  <c r="L4804" i="1"/>
  <c r="L4805" i="1"/>
  <c r="L4806" i="1"/>
  <c r="L4807" i="1"/>
  <c r="L4808" i="1"/>
  <c r="L4809" i="1"/>
  <c r="L4810" i="1"/>
  <c r="L4811" i="1"/>
  <c r="L4812" i="1"/>
  <c r="L4813" i="1"/>
  <c r="L4814" i="1"/>
  <c r="L4815" i="1"/>
  <c r="L4816" i="1"/>
  <c r="L4817" i="1"/>
  <c r="L4818" i="1"/>
  <c r="L4819" i="1"/>
  <c r="L4820" i="1"/>
  <c r="L4821" i="1"/>
  <c r="L4822" i="1"/>
  <c r="L4823" i="1"/>
  <c r="L4824" i="1"/>
  <c r="L4825" i="1"/>
  <c r="L4826" i="1"/>
  <c r="L4827" i="1"/>
  <c r="L4828" i="1"/>
  <c r="L4829" i="1"/>
  <c r="L4830" i="1"/>
  <c r="L4831" i="1"/>
  <c r="L4832" i="1"/>
  <c r="L4833" i="1"/>
  <c r="L4834" i="1"/>
  <c r="L4835" i="1"/>
  <c r="L4836" i="1"/>
  <c r="L4837" i="1"/>
  <c r="L4838" i="1"/>
  <c r="L4839" i="1"/>
  <c r="L4840" i="1"/>
  <c r="L4841" i="1"/>
  <c r="L4842" i="1"/>
  <c r="L4843" i="1"/>
  <c r="L4844" i="1"/>
  <c r="L4845" i="1"/>
  <c r="L4846" i="1"/>
  <c r="L4847" i="1"/>
  <c r="L4848" i="1"/>
  <c r="L4849" i="1"/>
  <c r="L4850" i="1"/>
  <c r="L4851" i="1"/>
  <c r="L4852" i="1"/>
  <c r="L4853" i="1"/>
  <c r="L4854" i="1"/>
  <c r="L4855" i="1"/>
  <c r="L4856" i="1"/>
  <c r="L4857" i="1"/>
  <c r="L4858" i="1"/>
  <c r="L4859" i="1"/>
  <c r="L4860" i="1"/>
  <c r="L4861" i="1"/>
  <c r="L4862" i="1"/>
  <c r="L4863" i="1"/>
  <c r="L4864" i="1"/>
  <c r="L4865" i="1"/>
  <c r="L4866" i="1"/>
  <c r="L4867" i="1"/>
  <c r="L4868" i="1"/>
  <c r="L4869" i="1"/>
  <c r="L4870" i="1"/>
  <c r="L4871" i="1"/>
  <c r="L4872" i="1"/>
  <c r="L4873" i="1"/>
  <c r="L4874" i="1"/>
  <c r="L4875" i="1"/>
  <c r="L4876" i="1"/>
  <c r="L4877" i="1"/>
  <c r="L4878" i="1"/>
  <c r="L4879" i="1"/>
  <c r="L4880" i="1"/>
  <c r="L4881" i="1"/>
  <c r="L4882" i="1"/>
  <c r="L4883" i="1"/>
  <c r="L4884" i="1"/>
  <c r="L4885" i="1"/>
  <c r="L4886" i="1"/>
  <c r="L4887" i="1"/>
  <c r="L4888" i="1"/>
  <c r="L4889" i="1"/>
  <c r="L4890" i="1"/>
  <c r="L4891" i="1"/>
  <c r="L4892" i="1"/>
  <c r="L4893" i="1"/>
  <c r="L4894" i="1"/>
  <c r="L4895" i="1"/>
  <c r="L4896" i="1"/>
  <c r="L4897" i="1"/>
  <c r="L4898" i="1"/>
  <c r="L4899" i="1"/>
  <c r="L4900" i="1"/>
  <c r="L4901" i="1"/>
  <c r="L4902" i="1"/>
  <c r="L4903" i="1"/>
  <c r="L4904" i="1"/>
  <c r="L4905" i="1"/>
  <c r="L4906" i="1"/>
  <c r="L4907" i="1"/>
  <c r="L4908" i="1"/>
  <c r="L4909" i="1"/>
  <c r="L4910" i="1"/>
  <c r="L4911" i="1"/>
  <c r="L4912" i="1"/>
  <c r="L4913" i="1"/>
  <c r="L4914" i="1"/>
  <c r="L4915" i="1"/>
  <c r="L4916" i="1"/>
  <c r="L4917" i="1"/>
  <c r="L4918" i="1"/>
  <c r="L4919" i="1"/>
  <c r="L4920" i="1"/>
  <c r="L4921" i="1"/>
  <c r="L4922" i="1"/>
  <c r="L4923" i="1"/>
  <c r="L4924" i="1"/>
  <c r="L4925" i="1"/>
  <c r="L4926" i="1"/>
  <c r="L4927" i="1"/>
  <c r="L4928" i="1"/>
  <c r="L4929" i="1"/>
  <c r="L4930" i="1"/>
  <c r="L4931" i="1"/>
  <c r="L4932" i="1"/>
  <c r="L4933" i="1"/>
  <c r="L4934" i="1"/>
  <c r="L4935" i="1"/>
  <c r="L4936" i="1"/>
  <c r="L4937" i="1"/>
  <c r="L4938" i="1"/>
  <c r="L4939" i="1"/>
  <c r="L4940" i="1"/>
  <c r="L4941" i="1"/>
  <c r="L4942" i="1"/>
  <c r="L4943" i="1"/>
  <c r="L4944" i="1"/>
  <c r="L4945" i="1"/>
  <c r="L4946" i="1"/>
  <c r="L4947" i="1"/>
  <c r="L4948" i="1"/>
  <c r="L4949" i="1"/>
  <c r="L4950" i="1"/>
  <c r="L4951" i="1"/>
  <c r="L4952" i="1"/>
  <c r="L4953" i="1"/>
  <c r="L4954" i="1"/>
  <c r="L4955" i="1"/>
  <c r="L4956" i="1"/>
  <c r="L4957" i="1"/>
  <c r="L4958" i="1"/>
  <c r="L4959" i="1"/>
  <c r="L4960" i="1"/>
  <c r="L4961" i="1"/>
  <c r="L4962" i="1"/>
  <c r="L4963" i="1"/>
  <c r="L4964" i="1"/>
  <c r="L4965" i="1"/>
  <c r="L4966" i="1"/>
  <c r="L4967" i="1"/>
  <c r="L4968" i="1"/>
  <c r="L4969" i="1"/>
  <c r="L4970" i="1"/>
  <c r="L4971" i="1"/>
  <c r="L4972" i="1"/>
  <c r="L4973" i="1"/>
  <c r="L4974" i="1"/>
  <c r="L4975" i="1"/>
  <c r="L4976" i="1"/>
  <c r="L4977" i="1"/>
  <c r="L4978" i="1"/>
  <c r="L4979" i="1"/>
  <c r="L4980" i="1"/>
  <c r="L4981" i="1"/>
  <c r="L4982" i="1"/>
  <c r="L4983" i="1"/>
  <c r="L4984" i="1"/>
  <c r="L4985" i="1"/>
  <c r="L4986" i="1"/>
  <c r="L4987" i="1"/>
  <c r="L4988" i="1"/>
  <c r="L4989" i="1"/>
  <c r="L4990" i="1"/>
  <c r="L4991" i="1"/>
  <c r="L4992" i="1"/>
  <c r="L4993" i="1"/>
  <c r="L4994" i="1"/>
  <c r="L4995" i="1"/>
  <c r="L4996" i="1"/>
  <c r="L4997" i="1"/>
  <c r="L4998" i="1"/>
  <c r="L4999" i="1"/>
  <c r="L5000" i="1"/>
  <c r="L5001" i="1"/>
  <c r="L5002" i="1"/>
  <c r="L5003" i="1"/>
  <c r="L5004" i="1"/>
  <c r="L5005" i="1"/>
  <c r="L5006" i="1"/>
  <c r="L5007" i="1"/>
  <c r="L5008" i="1"/>
  <c r="L5009" i="1"/>
  <c r="L5010" i="1"/>
  <c r="L5011" i="1"/>
  <c r="L5012" i="1"/>
  <c r="L5013" i="1"/>
  <c r="L5014" i="1"/>
  <c r="L5015" i="1"/>
  <c r="L5016" i="1"/>
  <c r="L5017" i="1"/>
  <c r="L5018" i="1"/>
  <c r="L5019" i="1"/>
  <c r="L5020" i="1"/>
  <c r="L5021" i="1"/>
  <c r="L5022" i="1"/>
  <c r="L5023" i="1"/>
  <c r="L5024" i="1"/>
  <c r="L5025" i="1"/>
  <c r="L5026" i="1"/>
  <c r="L5027" i="1"/>
  <c r="L5028" i="1"/>
  <c r="L5029" i="1"/>
  <c r="L5030" i="1"/>
  <c r="L5031" i="1"/>
  <c r="L5032" i="1"/>
  <c r="L5033" i="1"/>
  <c r="L5034" i="1"/>
  <c r="L5035" i="1"/>
  <c r="L5036" i="1"/>
  <c r="L5037" i="1"/>
  <c r="L5038" i="1"/>
  <c r="L5039" i="1"/>
  <c r="L5040" i="1"/>
  <c r="L5041" i="1"/>
  <c r="L5042" i="1"/>
  <c r="L5043" i="1"/>
  <c r="L5044" i="1"/>
  <c r="L5045" i="1"/>
  <c r="L5046" i="1"/>
  <c r="L5047" i="1"/>
  <c r="L5048" i="1"/>
  <c r="L5049" i="1"/>
  <c r="L5050" i="1"/>
  <c r="L5051" i="1"/>
  <c r="L5052" i="1"/>
  <c r="L5053" i="1"/>
  <c r="L5054" i="1"/>
  <c r="L5055" i="1"/>
  <c r="L5056" i="1"/>
  <c r="L5057" i="1"/>
  <c r="L5058" i="1"/>
  <c r="L5059" i="1"/>
  <c r="L5060" i="1"/>
  <c r="L5061" i="1"/>
  <c r="L5062" i="1"/>
  <c r="L5063" i="1"/>
  <c r="L5064" i="1"/>
  <c r="L5065" i="1"/>
  <c r="L5066" i="1"/>
  <c r="L5067" i="1"/>
  <c r="L5068" i="1"/>
  <c r="L5069" i="1"/>
  <c r="L5070" i="1"/>
  <c r="L5071" i="1"/>
  <c r="L5072" i="1"/>
  <c r="L5073" i="1"/>
  <c r="L5074" i="1"/>
  <c r="L5075" i="1"/>
  <c r="L5076" i="1"/>
  <c r="L5077" i="1"/>
  <c r="L5078" i="1"/>
  <c r="L5079" i="1"/>
  <c r="L5080" i="1"/>
  <c r="L5081" i="1"/>
  <c r="L5082" i="1"/>
  <c r="L5083" i="1"/>
  <c r="L5084" i="1"/>
  <c r="L5085" i="1"/>
  <c r="L5086" i="1"/>
  <c r="L5087" i="1"/>
  <c r="L5088" i="1"/>
  <c r="L5089" i="1"/>
  <c r="L5090" i="1"/>
  <c r="L5091" i="1"/>
  <c r="L5092" i="1"/>
  <c r="L5093" i="1"/>
  <c r="L5094" i="1"/>
  <c r="L5095" i="1"/>
  <c r="L5096" i="1"/>
  <c r="L5097" i="1"/>
  <c r="L5098" i="1"/>
  <c r="L5099" i="1"/>
  <c r="L5100" i="1"/>
  <c r="L5101" i="1"/>
  <c r="L5102" i="1"/>
  <c r="L5103" i="1"/>
  <c r="L5104" i="1"/>
  <c r="L5105" i="1"/>
  <c r="L5106" i="1"/>
  <c r="L5107" i="1"/>
  <c r="L5108" i="1"/>
  <c r="L5109" i="1"/>
  <c r="L5110" i="1"/>
  <c r="L5111" i="1"/>
  <c r="L5112" i="1"/>
  <c r="L5113" i="1"/>
  <c r="L5114" i="1"/>
  <c r="L5115" i="1"/>
  <c r="L5116" i="1"/>
  <c r="L5117" i="1"/>
  <c r="L5118" i="1"/>
  <c r="L5119" i="1"/>
  <c r="L5120" i="1"/>
  <c r="L5121" i="1"/>
  <c r="L5122" i="1"/>
  <c r="L5123" i="1"/>
  <c r="L5124" i="1"/>
  <c r="L5125" i="1"/>
  <c r="L5126" i="1"/>
  <c r="L5127" i="1"/>
  <c r="L5128" i="1"/>
  <c r="L5129" i="1"/>
  <c r="L5130" i="1"/>
  <c r="L5131" i="1"/>
  <c r="L5132" i="1"/>
  <c r="L5133" i="1"/>
  <c r="L5134" i="1"/>
  <c r="L5135" i="1"/>
  <c r="L5136" i="1"/>
  <c r="L5137" i="1"/>
  <c r="L5138" i="1"/>
  <c r="L5139" i="1"/>
  <c r="L5140" i="1"/>
  <c r="L5141" i="1"/>
  <c r="L5142" i="1"/>
  <c r="L5143" i="1"/>
  <c r="L5144" i="1"/>
  <c r="L5145" i="1"/>
  <c r="L5146" i="1"/>
  <c r="L5147" i="1"/>
  <c r="L5148" i="1"/>
  <c r="L5149" i="1"/>
  <c r="L5150" i="1"/>
  <c r="L5151" i="1"/>
  <c r="L5152" i="1"/>
  <c r="L5153" i="1"/>
  <c r="L5154" i="1"/>
  <c r="L5155" i="1"/>
  <c r="L5156" i="1"/>
  <c r="L5157" i="1"/>
  <c r="L5158" i="1"/>
  <c r="L5159" i="1"/>
  <c r="L5160" i="1"/>
  <c r="L5161" i="1"/>
  <c r="L5162" i="1"/>
  <c r="L5163" i="1"/>
  <c r="L5164" i="1"/>
  <c r="L5165" i="1"/>
  <c r="L5166" i="1"/>
  <c r="L5167" i="1"/>
  <c r="L5168" i="1"/>
  <c r="L5169" i="1"/>
  <c r="L5170" i="1"/>
  <c r="L5171" i="1"/>
  <c r="L5172" i="1"/>
  <c r="L5173" i="1"/>
  <c r="L5174" i="1"/>
  <c r="L5175" i="1"/>
  <c r="L5176" i="1"/>
  <c r="L5177" i="1"/>
  <c r="L5178" i="1"/>
  <c r="L5179" i="1"/>
  <c r="L5180" i="1"/>
  <c r="L5181" i="1"/>
  <c r="L5182" i="1"/>
  <c r="L5183" i="1"/>
  <c r="L5184" i="1"/>
  <c r="L5185" i="1"/>
  <c r="L5186" i="1"/>
  <c r="L5187" i="1"/>
  <c r="L5188" i="1"/>
  <c r="L5189" i="1"/>
  <c r="L5190" i="1"/>
  <c r="L5191" i="1"/>
  <c r="L5192" i="1"/>
  <c r="L5193" i="1"/>
  <c r="L5194" i="1"/>
  <c r="L5195" i="1"/>
  <c r="L5196" i="1"/>
  <c r="L5197" i="1"/>
  <c r="L5198" i="1"/>
  <c r="L5199" i="1"/>
  <c r="L5200" i="1"/>
  <c r="L5201" i="1"/>
  <c r="L5202" i="1"/>
  <c r="L5203" i="1"/>
  <c r="L5204" i="1"/>
  <c r="L5205" i="1"/>
  <c r="L5206" i="1"/>
  <c r="L5207" i="1"/>
  <c r="L5208" i="1"/>
  <c r="L5209" i="1"/>
  <c r="L5210" i="1"/>
  <c r="L5211" i="1"/>
  <c r="L5212" i="1"/>
  <c r="L5213" i="1"/>
  <c r="L5214" i="1"/>
  <c r="L5215" i="1"/>
  <c r="L5216" i="1"/>
  <c r="L5217" i="1"/>
  <c r="L5218" i="1"/>
  <c r="L5219" i="1"/>
  <c r="L5220" i="1"/>
  <c r="L5221" i="1"/>
  <c r="L5222" i="1"/>
  <c r="L5223" i="1"/>
  <c r="L5224" i="1"/>
  <c r="L5225" i="1"/>
  <c r="L5226" i="1"/>
  <c r="L5227" i="1"/>
  <c r="L5228" i="1"/>
  <c r="L5229" i="1"/>
  <c r="L5230" i="1"/>
  <c r="L5231" i="1"/>
  <c r="L5232" i="1"/>
  <c r="L5233" i="1"/>
  <c r="L5234" i="1"/>
  <c r="L5235" i="1"/>
  <c r="L5236" i="1"/>
  <c r="L5237" i="1"/>
  <c r="L5238" i="1"/>
  <c r="L5239" i="1"/>
  <c r="L5240" i="1"/>
  <c r="L5241" i="1"/>
  <c r="L5242" i="1"/>
  <c r="L5243" i="1"/>
  <c r="L5244" i="1"/>
  <c r="L5245" i="1"/>
  <c r="L5246" i="1"/>
  <c r="L5247" i="1"/>
  <c r="L5248" i="1"/>
  <c r="L5249" i="1"/>
  <c r="L5250" i="1"/>
  <c r="L5251" i="1"/>
  <c r="L5252" i="1"/>
  <c r="L5253" i="1"/>
  <c r="L5254" i="1"/>
  <c r="L5255" i="1"/>
  <c r="L5256" i="1"/>
  <c r="L5257" i="1"/>
  <c r="L5258" i="1"/>
  <c r="L5259" i="1"/>
  <c r="L5260" i="1"/>
  <c r="L5261" i="1"/>
  <c r="L5262" i="1"/>
  <c r="L5263" i="1"/>
  <c r="L5264" i="1"/>
  <c r="L5265" i="1"/>
  <c r="L5266" i="1"/>
  <c r="L5267" i="1"/>
  <c r="L5268" i="1"/>
  <c r="L5269" i="1"/>
  <c r="L5270" i="1"/>
  <c r="L5271" i="1"/>
  <c r="L5272" i="1"/>
  <c r="L5273" i="1"/>
  <c r="L5274" i="1"/>
  <c r="L5275" i="1"/>
  <c r="L5276" i="1"/>
  <c r="L5277" i="1"/>
  <c r="L5278" i="1"/>
  <c r="L5279" i="1"/>
  <c r="L5280" i="1"/>
  <c r="L5281" i="1"/>
  <c r="L5282" i="1"/>
  <c r="L5283" i="1"/>
  <c r="L5284" i="1"/>
  <c r="L5285" i="1"/>
  <c r="L5286" i="1"/>
  <c r="L5287" i="1"/>
  <c r="L5288" i="1"/>
  <c r="L5289" i="1"/>
  <c r="L5290" i="1"/>
  <c r="L5291" i="1"/>
  <c r="L5292" i="1"/>
  <c r="L5293" i="1"/>
  <c r="L5294" i="1"/>
  <c r="L5295" i="1"/>
  <c r="L5296" i="1"/>
  <c r="L5297" i="1"/>
  <c r="L5298" i="1"/>
  <c r="L5299" i="1"/>
  <c r="L5300" i="1"/>
  <c r="L5301" i="1"/>
  <c r="L5302" i="1"/>
  <c r="L5303" i="1"/>
  <c r="L5304" i="1"/>
  <c r="L5305" i="1"/>
  <c r="L5306" i="1"/>
  <c r="L5307" i="1"/>
  <c r="L5308" i="1"/>
  <c r="L5309" i="1"/>
  <c r="L5310" i="1"/>
  <c r="L5311" i="1"/>
  <c r="L5312" i="1"/>
  <c r="L5313" i="1"/>
  <c r="L5314" i="1"/>
  <c r="L5315" i="1"/>
  <c r="L5316" i="1"/>
  <c r="L5317" i="1"/>
  <c r="L5318" i="1"/>
  <c r="L5319" i="1"/>
  <c r="L5320" i="1"/>
  <c r="L5321" i="1"/>
  <c r="L5322" i="1"/>
  <c r="L5323" i="1"/>
  <c r="L5324" i="1"/>
  <c r="L5325" i="1"/>
  <c r="L5326" i="1"/>
  <c r="L5327" i="1"/>
  <c r="L5328" i="1"/>
  <c r="L5329" i="1"/>
  <c r="L5330" i="1"/>
  <c r="L5331" i="1"/>
  <c r="L5332" i="1"/>
  <c r="L5333" i="1"/>
  <c r="L5334" i="1"/>
  <c r="L5335" i="1"/>
  <c r="L5336" i="1"/>
  <c r="L5337" i="1"/>
  <c r="L5338" i="1"/>
  <c r="L5339" i="1"/>
  <c r="L5340" i="1"/>
  <c r="L5341" i="1"/>
  <c r="L5342" i="1"/>
  <c r="L5343" i="1"/>
  <c r="L5344" i="1"/>
  <c r="L5345" i="1"/>
  <c r="L5346" i="1"/>
  <c r="L5347" i="1"/>
  <c r="L5348" i="1"/>
  <c r="L5349" i="1"/>
  <c r="L5350" i="1"/>
  <c r="L5351" i="1"/>
  <c r="L5352" i="1"/>
  <c r="L5353" i="1"/>
  <c r="L5354" i="1"/>
  <c r="L5355" i="1"/>
  <c r="L5356" i="1"/>
  <c r="L5357" i="1"/>
  <c r="L5358" i="1"/>
  <c r="L5359" i="1"/>
  <c r="L5360" i="1"/>
  <c r="L5361" i="1"/>
  <c r="L5362" i="1"/>
  <c r="L5363" i="1"/>
  <c r="L5364" i="1"/>
  <c r="L5365" i="1"/>
  <c r="L5366" i="1"/>
  <c r="L5367" i="1"/>
  <c r="L5368" i="1"/>
  <c r="L5369" i="1"/>
  <c r="L5370" i="1"/>
  <c r="L5371" i="1"/>
  <c r="L5372" i="1"/>
  <c r="L5373" i="1"/>
  <c r="L5374" i="1"/>
  <c r="L5375" i="1"/>
  <c r="L5376" i="1"/>
  <c r="L5377" i="1"/>
  <c r="L5378" i="1"/>
  <c r="L5379" i="1"/>
  <c r="L5380" i="1"/>
  <c r="L5381" i="1"/>
  <c r="L5382" i="1"/>
  <c r="L5383" i="1"/>
  <c r="L5384" i="1"/>
  <c r="L5385" i="1"/>
  <c r="L5386" i="1"/>
  <c r="L5387" i="1"/>
  <c r="L5388" i="1"/>
  <c r="L5389" i="1"/>
  <c r="L5390" i="1"/>
  <c r="L5391" i="1"/>
  <c r="L5392" i="1"/>
  <c r="L5393" i="1"/>
  <c r="L5394" i="1"/>
  <c r="L5395" i="1"/>
  <c r="L5396" i="1"/>
  <c r="L5397" i="1"/>
  <c r="L5398" i="1"/>
  <c r="L5399" i="1"/>
  <c r="L5400" i="1"/>
  <c r="L5401" i="1"/>
  <c r="L5402" i="1"/>
  <c r="L5403" i="1"/>
  <c r="L5404" i="1"/>
  <c r="L5405" i="1"/>
  <c r="L5406" i="1"/>
  <c r="L5407" i="1"/>
  <c r="L5408" i="1"/>
  <c r="L5409" i="1"/>
  <c r="L5410" i="1"/>
  <c r="L5411" i="1"/>
  <c r="L5412" i="1"/>
  <c r="L5413" i="1"/>
  <c r="L5414" i="1"/>
  <c r="L5415" i="1"/>
  <c r="L5416" i="1"/>
  <c r="L5417" i="1"/>
  <c r="L5418" i="1"/>
  <c r="L5419" i="1"/>
  <c r="L5420" i="1"/>
  <c r="L5421" i="1"/>
  <c r="L5422" i="1"/>
  <c r="L5423" i="1"/>
  <c r="L5424" i="1"/>
  <c r="L5425" i="1"/>
  <c r="L5426" i="1"/>
  <c r="L5427" i="1"/>
  <c r="L5428" i="1"/>
  <c r="L5429" i="1"/>
  <c r="L5430" i="1"/>
  <c r="L5431" i="1"/>
  <c r="L5432" i="1"/>
  <c r="L5433" i="1"/>
  <c r="L5434" i="1"/>
  <c r="L5435" i="1"/>
  <c r="L5436" i="1"/>
  <c r="L5437" i="1"/>
  <c r="L5438" i="1"/>
  <c r="L5439" i="1"/>
  <c r="L5440" i="1"/>
  <c r="L5441" i="1"/>
  <c r="L5442" i="1"/>
  <c r="L5443" i="1"/>
  <c r="L5444" i="1"/>
  <c r="L5445" i="1"/>
  <c r="L5446" i="1"/>
  <c r="L5447" i="1"/>
  <c r="L5448" i="1"/>
  <c r="L5449" i="1"/>
  <c r="L5450" i="1"/>
  <c r="L5451" i="1"/>
  <c r="L5452" i="1"/>
  <c r="L5453" i="1"/>
  <c r="L5454" i="1"/>
  <c r="L5455" i="1"/>
  <c r="L5456" i="1"/>
  <c r="L5457" i="1"/>
  <c r="L5458" i="1"/>
  <c r="L5459" i="1"/>
  <c r="L5460" i="1"/>
  <c r="L5461" i="1"/>
  <c r="L5462" i="1"/>
  <c r="L5463" i="1"/>
  <c r="L5464" i="1"/>
  <c r="L5465" i="1"/>
  <c r="L5466" i="1"/>
  <c r="L5467" i="1"/>
  <c r="L5468" i="1"/>
  <c r="L5469" i="1"/>
  <c r="L5470" i="1"/>
  <c r="L5471" i="1"/>
  <c r="L5472" i="1"/>
  <c r="L5473" i="1"/>
  <c r="L5474" i="1"/>
  <c r="L5475" i="1"/>
  <c r="L5476" i="1"/>
  <c r="L5477" i="1"/>
  <c r="L5478" i="1"/>
  <c r="L5479" i="1"/>
  <c r="L5480" i="1"/>
  <c r="L5481" i="1"/>
  <c r="L5482" i="1"/>
  <c r="L5483" i="1"/>
  <c r="L5484" i="1"/>
  <c r="L5485" i="1"/>
  <c r="L5486" i="1"/>
  <c r="L5487" i="1"/>
  <c r="L5488" i="1"/>
  <c r="L5489" i="1"/>
  <c r="L5490" i="1"/>
  <c r="L5491" i="1"/>
  <c r="L5492" i="1"/>
  <c r="L5493" i="1"/>
  <c r="L5494" i="1"/>
  <c r="L5495" i="1"/>
  <c r="L5496" i="1"/>
  <c r="L5497" i="1"/>
  <c r="L5498" i="1"/>
  <c r="L5499" i="1"/>
  <c r="L5500" i="1"/>
  <c r="L5501" i="1"/>
  <c r="L5502" i="1"/>
  <c r="L5503" i="1"/>
  <c r="L5504" i="1"/>
  <c r="L5505" i="1"/>
  <c r="L5506" i="1"/>
  <c r="L5507" i="1"/>
  <c r="L5508" i="1"/>
  <c r="L5509" i="1"/>
  <c r="L5510" i="1"/>
  <c r="L5511" i="1"/>
  <c r="L5512" i="1"/>
  <c r="L5513" i="1"/>
  <c r="L5514" i="1"/>
  <c r="L5515" i="1"/>
  <c r="L5516" i="1"/>
  <c r="L5517" i="1"/>
  <c r="L5518" i="1"/>
  <c r="L5519" i="1"/>
  <c r="L5520" i="1"/>
  <c r="L5521" i="1"/>
  <c r="L5522" i="1"/>
  <c r="L5523" i="1"/>
  <c r="L5524" i="1"/>
  <c r="L5525" i="1"/>
  <c r="L5526" i="1"/>
  <c r="L5527" i="1"/>
  <c r="L5528" i="1"/>
  <c r="L5529" i="1"/>
  <c r="L5530" i="1"/>
  <c r="L5531" i="1"/>
  <c r="L5532" i="1"/>
  <c r="L5533" i="1"/>
  <c r="L5534" i="1"/>
  <c r="L5535" i="1"/>
  <c r="L5536" i="1"/>
  <c r="L5537" i="1"/>
  <c r="L5538" i="1"/>
  <c r="L5539" i="1"/>
  <c r="L5540" i="1"/>
  <c r="L5541" i="1"/>
  <c r="L5542" i="1"/>
  <c r="L5543" i="1"/>
  <c r="L5544" i="1"/>
  <c r="L5545" i="1"/>
  <c r="L5546" i="1"/>
  <c r="L5547" i="1"/>
  <c r="L5548" i="1"/>
  <c r="L5549" i="1"/>
  <c r="L5550" i="1"/>
  <c r="L5551" i="1"/>
  <c r="L5552" i="1"/>
  <c r="L5553" i="1"/>
  <c r="L5554" i="1"/>
  <c r="L5555" i="1"/>
  <c r="L5556" i="1"/>
  <c r="L5557" i="1"/>
  <c r="L5558" i="1"/>
  <c r="L5559" i="1"/>
  <c r="L5560" i="1"/>
  <c r="L5561" i="1"/>
  <c r="L5562" i="1"/>
  <c r="L5563" i="1"/>
  <c r="L5564" i="1"/>
  <c r="L5565" i="1"/>
  <c r="L5566" i="1"/>
  <c r="L5567" i="1"/>
  <c r="L5568" i="1"/>
  <c r="L5569" i="1"/>
  <c r="L5570" i="1"/>
  <c r="L5571" i="1"/>
  <c r="L5572" i="1"/>
  <c r="L5573" i="1"/>
  <c r="L5574" i="1"/>
  <c r="L5575" i="1"/>
  <c r="L5576" i="1"/>
  <c r="L5577" i="1"/>
  <c r="L5578" i="1"/>
  <c r="L5579" i="1"/>
  <c r="L5580" i="1"/>
  <c r="L5581" i="1"/>
  <c r="L5582" i="1"/>
  <c r="L5583" i="1"/>
  <c r="L5584" i="1"/>
  <c r="L5585" i="1"/>
  <c r="L5586" i="1"/>
  <c r="L5587" i="1"/>
  <c r="L5588" i="1"/>
  <c r="L5589" i="1"/>
  <c r="L5590" i="1"/>
  <c r="L5591" i="1"/>
  <c r="L5592" i="1"/>
  <c r="L5593" i="1"/>
  <c r="L5594" i="1"/>
  <c r="L5595" i="1"/>
  <c r="L5596" i="1"/>
  <c r="L5597" i="1"/>
  <c r="L5598" i="1"/>
  <c r="L5599" i="1"/>
  <c r="L5600" i="1"/>
  <c r="L5601" i="1"/>
  <c r="L5602" i="1"/>
  <c r="L5603" i="1"/>
  <c r="L5604" i="1"/>
  <c r="L5605" i="1"/>
  <c r="L5606" i="1"/>
  <c r="L5607" i="1"/>
  <c r="L5608" i="1"/>
  <c r="L5609" i="1"/>
  <c r="L5610" i="1"/>
  <c r="L5611" i="1"/>
  <c r="L5612" i="1"/>
  <c r="L5613" i="1"/>
  <c r="L5614" i="1"/>
  <c r="L5615" i="1"/>
  <c r="L5616" i="1"/>
  <c r="L5617" i="1"/>
  <c r="L5618" i="1"/>
  <c r="L5619" i="1"/>
  <c r="L5620" i="1"/>
  <c r="L5621" i="1"/>
  <c r="L5622" i="1"/>
  <c r="L5623" i="1"/>
  <c r="L5624" i="1"/>
  <c r="L5625" i="1"/>
  <c r="L5626" i="1"/>
  <c r="L5627" i="1"/>
  <c r="L5628" i="1"/>
  <c r="L5629" i="1"/>
  <c r="L5630" i="1"/>
  <c r="L5631" i="1"/>
  <c r="L5632" i="1"/>
  <c r="L5633" i="1"/>
  <c r="L5634" i="1"/>
  <c r="L5635" i="1"/>
  <c r="L5636" i="1"/>
  <c r="L5637" i="1"/>
  <c r="L5638" i="1"/>
  <c r="L5639" i="1"/>
  <c r="L5640" i="1"/>
  <c r="L5641" i="1"/>
  <c r="L5642" i="1"/>
  <c r="L5643" i="1"/>
  <c r="L5644" i="1"/>
  <c r="L5645" i="1"/>
  <c r="L5646" i="1"/>
  <c r="L5647" i="1"/>
  <c r="L5648" i="1"/>
  <c r="L5649" i="1"/>
  <c r="L5650" i="1"/>
  <c r="L5651" i="1"/>
  <c r="L5652" i="1"/>
  <c r="L5653" i="1"/>
  <c r="L5654" i="1"/>
  <c r="L5655" i="1"/>
  <c r="L5656" i="1"/>
  <c r="L5657" i="1"/>
  <c r="L5658" i="1"/>
  <c r="L5659" i="1"/>
  <c r="L5660" i="1"/>
  <c r="L5661" i="1"/>
  <c r="L5662" i="1"/>
  <c r="L5663" i="1"/>
  <c r="L5664" i="1"/>
  <c r="L5665" i="1"/>
  <c r="L5666" i="1"/>
  <c r="L5667" i="1"/>
  <c r="L5668" i="1"/>
  <c r="L5669" i="1"/>
  <c r="L5670" i="1"/>
  <c r="L5671" i="1"/>
  <c r="L5672" i="1"/>
  <c r="L5673" i="1"/>
  <c r="L5674" i="1"/>
  <c r="L5675" i="1"/>
  <c r="L5676" i="1"/>
  <c r="L5677" i="1"/>
  <c r="L5678" i="1"/>
  <c r="L5679" i="1"/>
  <c r="L5680" i="1"/>
  <c r="L5681" i="1"/>
  <c r="L5682" i="1"/>
  <c r="L5683" i="1"/>
  <c r="L5684" i="1"/>
  <c r="L5685" i="1"/>
  <c r="L5686" i="1"/>
  <c r="L5687" i="1"/>
  <c r="L5688" i="1"/>
  <c r="L5689" i="1"/>
  <c r="L5690" i="1"/>
  <c r="L5691" i="1"/>
  <c r="L5692" i="1"/>
  <c r="L5693" i="1"/>
  <c r="L5694" i="1"/>
  <c r="L5695" i="1"/>
  <c r="L5696" i="1"/>
  <c r="L5697" i="1"/>
  <c r="L5698" i="1"/>
  <c r="L5699" i="1"/>
  <c r="L5700" i="1"/>
  <c r="L5701" i="1"/>
  <c r="L5702" i="1"/>
  <c r="L5703" i="1"/>
  <c r="L5704" i="1"/>
  <c r="L5705" i="1"/>
  <c r="L5706" i="1"/>
  <c r="L5707" i="1"/>
  <c r="L5708" i="1"/>
  <c r="L5709" i="1"/>
  <c r="L5710" i="1"/>
  <c r="L5711" i="1"/>
  <c r="L5712" i="1"/>
  <c r="L5713" i="1"/>
  <c r="L5714" i="1"/>
  <c r="L5715" i="1"/>
  <c r="L5716" i="1"/>
  <c r="L5717" i="1"/>
  <c r="L5718" i="1"/>
  <c r="L5719" i="1"/>
  <c r="L5720" i="1"/>
  <c r="L5721" i="1"/>
  <c r="L5722" i="1"/>
  <c r="L5723" i="1"/>
  <c r="L5724" i="1"/>
  <c r="L5725" i="1"/>
  <c r="L5726" i="1"/>
  <c r="L5727" i="1"/>
  <c r="L5728" i="1"/>
  <c r="L5729" i="1"/>
  <c r="L5730" i="1"/>
  <c r="L5731" i="1"/>
  <c r="L5732" i="1"/>
  <c r="L5733" i="1"/>
  <c r="L5734" i="1"/>
  <c r="L5735" i="1"/>
  <c r="L5736" i="1"/>
  <c r="L5737" i="1"/>
  <c r="L5738" i="1"/>
  <c r="L5739" i="1"/>
  <c r="L5740" i="1"/>
  <c r="L5741" i="1"/>
  <c r="L5742" i="1"/>
  <c r="L5743" i="1"/>
  <c r="L5744" i="1"/>
  <c r="L5745" i="1"/>
  <c r="L5746" i="1"/>
  <c r="L5747" i="1"/>
  <c r="L5748" i="1"/>
  <c r="L5749" i="1"/>
  <c r="L5750" i="1"/>
  <c r="L5751" i="1"/>
  <c r="L5752" i="1"/>
  <c r="L5753" i="1"/>
  <c r="L5754" i="1"/>
  <c r="L5755" i="1"/>
  <c r="L5756" i="1"/>
  <c r="L5757" i="1"/>
  <c r="L5758" i="1"/>
  <c r="L5759" i="1"/>
  <c r="L5760" i="1"/>
  <c r="L5761" i="1"/>
  <c r="L5762" i="1"/>
  <c r="L5763" i="1"/>
  <c r="L5764" i="1"/>
  <c r="L5765" i="1"/>
  <c r="L5766" i="1"/>
  <c r="L5767" i="1"/>
  <c r="L5768" i="1"/>
  <c r="L5769" i="1"/>
  <c r="L5770" i="1"/>
  <c r="L5771" i="1"/>
  <c r="L5772" i="1"/>
  <c r="L5773" i="1"/>
  <c r="L5774" i="1"/>
  <c r="L5775" i="1"/>
  <c r="L5776" i="1"/>
  <c r="L5777" i="1"/>
  <c r="L5778" i="1"/>
  <c r="L5779" i="1"/>
  <c r="L5780" i="1"/>
  <c r="L5781" i="1"/>
  <c r="L5782" i="1"/>
  <c r="L5783" i="1"/>
  <c r="L5784" i="1"/>
  <c r="L5785" i="1"/>
  <c r="L5786" i="1"/>
  <c r="L5787" i="1"/>
  <c r="L5788" i="1"/>
  <c r="L5789" i="1"/>
  <c r="L5790" i="1"/>
  <c r="L5791" i="1"/>
  <c r="L5792" i="1"/>
  <c r="L5793" i="1"/>
  <c r="L5794" i="1"/>
  <c r="L5795" i="1"/>
  <c r="L5796" i="1"/>
  <c r="L5797" i="1"/>
  <c r="L5798" i="1"/>
  <c r="L5799" i="1"/>
  <c r="L5800" i="1"/>
  <c r="L5801" i="1"/>
  <c r="L5802" i="1"/>
  <c r="L5803" i="1"/>
  <c r="L5804" i="1"/>
  <c r="L5805" i="1"/>
  <c r="L5806" i="1"/>
  <c r="L5807" i="1"/>
  <c r="L5808" i="1"/>
  <c r="L5809" i="1"/>
  <c r="L5810" i="1"/>
  <c r="L5811" i="1"/>
  <c r="L5812" i="1"/>
  <c r="L5813" i="1"/>
  <c r="L5814" i="1"/>
  <c r="L5815" i="1"/>
  <c r="L5816" i="1"/>
  <c r="L5817" i="1"/>
  <c r="L5818" i="1"/>
  <c r="L5819" i="1"/>
  <c r="L5820" i="1"/>
  <c r="L5821" i="1"/>
  <c r="L5822" i="1"/>
  <c r="L5823" i="1"/>
  <c r="L5824" i="1"/>
  <c r="L5825" i="1"/>
  <c r="L5826" i="1"/>
  <c r="L5827" i="1"/>
  <c r="L5828" i="1"/>
  <c r="L5829" i="1"/>
  <c r="L5830" i="1"/>
  <c r="L5831" i="1"/>
  <c r="L5832" i="1"/>
  <c r="L5833" i="1"/>
  <c r="L5834" i="1"/>
  <c r="L5835" i="1"/>
  <c r="L5836" i="1"/>
  <c r="L5837" i="1"/>
  <c r="L5838" i="1"/>
  <c r="L5839" i="1"/>
  <c r="L5840" i="1"/>
  <c r="L5841" i="1"/>
  <c r="L5842" i="1"/>
  <c r="L5843" i="1"/>
  <c r="L5844" i="1"/>
  <c r="L5845" i="1"/>
  <c r="L5846" i="1"/>
  <c r="L5847" i="1"/>
  <c r="L5848" i="1"/>
  <c r="L5849" i="1"/>
  <c r="L5850" i="1"/>
  <c r="L5851" i="1"/>
  <c r="L5852" i="1"/>
  <c r="L5853" i="1"/>
  <c r="L5854" i="1"/>
  <c r="L5855" i="1"/>
  <c r="L5856" i="1"/>
  <c r="L5857" i="1"/>
  <c r="L5858" i="1"/>
  <c r="L5859" i="1"/>
  <c r="L5860" i="1"/>
  <c r="L5861" i="1"/>
  <c r="L5862" i="1"/>
  <c r="L5863" i="1"/>
  <c r="L5864" i="1"/>
  <c r="L5865" i="1"/>
  <c r="L5866" i="1"/>
  <c r="L5867" i="1"/>
  <c r="L5868" i="1"/>
  <c r="L5869" i="1"/>
  <c r="L5870" i="1"/>
  <c r="L5871" i="1"/>
  <c r="L5872" i="1"/>
  <c r="L5873" i="1"/>
  <c r="L5874" i="1"/>
  <c r="L5875" i="1"/>
  <c r="L5876" i="1"/>
  <c r="L5877" i="1"/>
  <c r="L5878" i="1"/>
  <c r="L5879" i="1"/>
  <c r="L5880" i="1"/>
  <c r="L5881" i="1"/>
  <c r="L5882" i="1"/>
  <c r="L5883" i="1"/>
  <c r="L5884" i="1"/>
  <c r="L5885" i="1"/>
  <c r="L5886" i="1"/>
  <c r="L5887" i="1"/>
  <c r="L5888" i="1"/>
  <c r="L5889" i="1"/>
  <c r="L5890" i="1"/>
  <c r="L5891" i="1"/>
  <c r="L5892" i="1"/>
  <c r="L5893" i="1"/>
  <c r="L5894" i="1"/>
  <c r="L5895" i="1"/>
  <c r="L5896" i="1"/>
  <c r="L5897" i="1"/>
  <c r="L5898" i="1"/>
  <c r="L5899" i="1"/>
  <c r="L5900" i="1"/>
  <c r="L5901" i="1"/>
  <c r="L5902" i="1"/>
  <c r="L5903" i="1"/>
  <c r="L5904" i="1"/>
  <c r="L5905" i="1"/>
  <c r="L5906" i="1"/>
  <c r="L5907" i="1"/>
  <c r="L5908" i="1"/>
  <c r="L5909" i="1"/>
  <c r="L5910" i="1"/>
  <c r="L5911" i="1"/>
  <c r="L5912" i="1"/>
  <c r="L5913" i="1"/>
  <c r="L5914" i="1"/>
  <c r="L5915" i="1"/>
  <c r="L5916" i="1"/>
  <c r="L5917" i="1"/>
  <c r="L5918" i="1"/>
  <c r="L5919" i="1"/>
  <c r="L5920" i="1"/>
  <c r="L5921" i="1"/>
  <c r="L5922" i="1"/>
  <c r="L5923" i="1"/>
  <c r="L5924" i="1"/>
  <c r="L5925" i="1"/>
  <c r="L5926" i="1"/>
  <c r="L5927" i="1"/>
  <c r="L5928" i="1"/>
  <c r="L5929" i="1"/>
  <c r="L5930" i="1"/>
  <c r="L5931" i="1"/>
  <c r="L5932" i="1"/>
  <c r="L5933" i="1"/>
  <c r="L5934" i="1"/>
  <c r="L5935" i="1"/>
  <c r="L5936" i="1"/>
  <c r="L5937" i="1"/>
  <c r="L5938" i="1"/>
  <c r="L5939" i="1"/>
  <c r="L5940" i="1"/>
  <c r="L5941" i="1"/>
  <c r="L5942" i="1"/>
  <c r="L5943" i="1"/>
  <c r="L5944" i="1"/>
  <c r="L5945" i="1"/>
  <c r="L5946" i="1"/>
  <c r="L5947" i="1"/>
  <c r="L5948" i="1"/>
  <c r="L5949" i="1"/>
  <c r="L5950" i="1"/>
  <c r="L5951" i="1"/>
  <c r="L5952" i="1"/>
  <c r="L5953" i="1"/>
  <c r="L5954" i="1"/>
  <c r="L5955" i="1"/>
  <c r="L5956" i="1"/>
  <c r="L5957" i="1"/>
  <c r="L5958" i="1"/>
  <c r="L5959" i="1"/>
  <c r="L5960" i="1"/>
  <c r="L5961" i="1"/>
  <c r="L5962" i="1"/>
  <c r="L5963" i="1"/>
  <c r="L5964" i="1"/>
  <c r="L5965" i="1"/>
  <c r="L5966" i="1"/>
  <c r="L5967" i="1"/>
  <c r="L5968" i="1"/>
  <c r="L5969" i="1"/>
  <c r="L5970" i="1"/>
  <c r="L5971" i="1"/>
  <c r="L5972" i="1"/>
  <c r="L5973" i="1"/>
  <c r="L5974" i="1"/>
  <c r="L5975" i="1"/>
  <c r="L5976" i="1"/>
  <c r="L5977" i="1"/>
  <c r="L5978" i="1"/>
  <c r="L5979" i="1"/>
  <c r="L5980" i="1"/>
  <c r="L5981" i="1"/>
  <c r="L5982" i="1"/>
  <c r="L5983" i="1"/>
  <c r="L5984" i="1"/>
  <c r="L5985" i="1"/>
  <c r="L5986" i="1"/>
  <c r="L5987" i="1"/>
  <c r="L5988" i="1"/>
  <c r="L5989" i="1"/>
  <c r="L5990" i="1"/>
  <c r="L5991" i="1"/>
  <c r="L5992" i="1"/>
  <c r="L5993" i="1"/>
  <c r="L5994" i="1"/>
  <c r="L5995" i="1"/>
  <c r="L5996" i="1"/>
  <c r="L5997" i="1"/>
  <c r="L5998" i="1"/>
  <c r="L5999" i="1"/>
  <c r="L6000" i="1"/>
  <c r="L6001" i="1"/>
  <c r="L2" i="1"/>
  <c r="T3" i="1"/>
  <c r="T4" i="1"/>
  <c r="T5" i="1"/>
  <c r="T6" i="1"/>
  <c r="T7" i="1"/>
  <c r="T8" i="1"/>
  <c r="T9" i="1"/>
  <c r="T10" i="1"/>
  <c r="T11" i="1"/>
  <c r="T12" i="1"/>
  <c r="T13" i="1"/>
  <c r="T14" i="1"/>
  <c r="T15" i="1"/>
  <c r="T16" i="1"/>
  <c r="T17" i="1"/>
  <c r="T18" i="1"/>
  <c r="T19" i="1"/>
  <c r="T20" i="1"/>
  <c r="T21" i="1"/>
  <c r="T22" i="1"/>
  <c r="T23" i="1"/>
  <c r="T24" i="1"/>
  <c r="T25" i="1"/>
  <c r="T26" i="1"/>
  <c r="T27" i="1"/>
  <c r="T28" i="1"/>
  <c r="T29" i="1"/>
  <c r="T30" i="1"/>
  <c r="T31" i="1"/>
  <c r="T32" i="1"/>
  <c r="T33" i="1"/>
  <c r="T34" i="1"/>
  <c r="T35" i="1"/>
  <c r="T36" i="1"/>
  <c r="T37" i="1"/>
  <c r="T38" i="1"/>
  <c r="T39" i="1"/>
  <c r="T40" i="1"/>
  <c r="T41" i="1"/>
  <c r="T42" i="1"/>
  <c r="T43" i="1"/>
  <c r="T44" i="1"/>
  <c r="T45" i="1"/>
  <c r="T46" i="1"/>
  <c r="T47" i="1"/>
  <c r="T48" i="1"/>
  <c r="T49" i="1"/>
  <c r="T50" i="1"/>
  <c r="T51" i="1"/>
  <c r="T52" i="1"/>
  <c r="T53" i="1"/>
  <c r="T54" i="1"/>
  <c r="T55" i="1"/>
  <c r="T56" i="1"/>
  <c r="T57" i="1"/>
  <c r="T58" i="1"/>
  <c r="T59" i="1"/>
  <c r="T60" i="1"/>
  <c r="T61" i="1"/>
  <c r="T62" i="1"/>
  <c r="T63" i="1"/>
  <c r="T64" i="1"/>
  <c r="T65" i="1"/>
  <c r="T66" i="1"/>
  <c r="T67" i="1"/>
  <c r="T68" i="1"/>
  <c r="T69" i="1"/>
  <c r="T70" i="1"/>
  <c r="T71" i="1"/>
  <c r="T72" i="1"/>
  <c r="T73" i="1"/>
  <c r="T74" i="1"/>
  <c r="T75" i="1"/>
  <c r="T76" i="1"/>
  <c r="T77" i="1"/>
  <c r="T78" i="1"/>
  <c r="T79" i="1"/>
  <c r="T80" i="1"/>
  <c r="T81" i="1"/>
  <c r="T82" i="1"/>
  <c r="T83" i="1"/>
  <c r="T84" i="1"/>
  <c r="T85" i="1"/>
  <c r="T86" i="1"/>
  <c r="T87" i="1"/>
  <c r="T88" i="1"/>
  <c r="T89" i="1"/>
  <c r="T90" i="1"/>
  <c r="T91" i="1"/>
  <c r="T92" i="1"/>
  <c r="T93" i="1"/>
  <c r="T94" i="1"/>
  <c r="T95" i="1"/>
  <c r="T96" i="1"/>
  <c r="T97" i="1"/>
  <c r="T98" i="1"/>
  <c r="T99" i="1"/>
  <c r="T100" i="1"/>
  <c r="T101" i="1"/>
  <c r="T102" i="1"/>
  <c r="T103" i="1"/>
  <c r="T104" i="1"/>
  <c r="T105" i="1"/>
  <c r="T106" i="1"/>
  <c r="T107" i="1"/>
  <c r="T108" i="1"/>
  <c r="T109" i="1"/>
  <c r="T110" i="1"/>
  <c r="T111" i="1"/>
  <c r="T112" i="1"/>
  <c r="T113" i="1"/>
  <c r="T114" i="1"/>
  <c r="T115" i="1"/>
  <c r="T116" i="1"/>
  <c r="T117" i="1"/>
  <c r="T118" i="1"/>
  <c r="T119" i="1"/>
  <c r="T120" i="1"/>
  <c r="T121" i="1"/>
  <c r="T122" i="1"/>
  <c r="T123" i="1"/>
  <c r="T124" i="1"/>
  <c r="T125" i="1"/>
  <c r="T126" i="1"/>
  <c r="T127" i="1"/>
  <c r="T128" i="1"/>
  <c r="T129" i="1"/>
  <c r="T130" i="1"/>
  <c r="T131" i="1"/>
  <c r="T132" i="1"/>
  <c r="T133" i="1"/>
  <c r="T134" i="1"/>
  <c r="T135" i="1"/>
  <c r="T136" i="1"/>
  <c r="T137" i="1"/>
  <c r="T138" i="1"/>
  <c r="T139" i="1"/>
  <c r="T140" i="1"/>
  <c r="T141" i="1"/>
  <c r="T142" i="1"/>
  <c r="T143" i="1"/>
  <c r="T144" i="1"/>
  <c r="T145" i="1"/>
  <c r="T146" i="1"/>
  <c r="T147" i="1"/>
  <c r="T148" i="1"/>
  <c r="T149" i="1"/>
  <c r="T150" i="1"/>
  <c r="T151" i="1"/>
  <c r="T152" i="1"/>
  <c r="T153" i="1"/>
  <c r="T154" i="1"/>
  <c r="T155" i="1"/>
  <c r="T156" i="1"/>
  <c r="T157" i="1"/>
  <c r="T158" i="1"/>
  <c r="T159" i="1"/>
  <c r="T160" i="1"/>
  <c r="T161" i="1"/>
  <c r="T162" i="1"/>
  <c r="T163" i="1"/>
  <c r="T164" i="1"/>
  <c r="T165" i="1"/>
  <c r="T166" i="1"/>
  <c r="T167" i="1"/>
  <c r="T168" i="1"/>
  <c r="T169" i="1"/>
  <c r="T170" i="1"/>
  <c r="T171" i="1"/>
  <c r="T172" i="1"/>
  <c r="T173" i="1"/>
  <c r="T174" i="1"/>
  <c r="T175" i="1"/>
  <c r="T176" i="1"/>
  <c r="T177" i="1"/>
  <c r="T178" i="1"/>
  <c r="T179" i="1"/>
  <c r="T180" i="1"/>
  <c r="T181" i="1"/>
  <c r="T182" i="1"/>
  <c r="T183" i="1"/>
  <c r="T184" i="1"/>
  <c r="T185" i="1"/>
  <c r="T186" i="1"/>
  <c r="T187" i="1"/>
  <c r="T188" i="1"/>
  <c r="T189" i="1"/>
  <c r="T190" i="1"/>
  <c r="T191" i="1"/>
  <c r="T192" i="1"/>
  <c r="T193" i="1"/>
  <c r="T194" i="1"/>
  <c r="T195" i="1"/>
  <c r="T196" i="1"/>
  <c r="T197" i="1"/>
  <c r="T198" i="1"/>
  <c r="T199" i="1"/>
  <c r="T200" i="1"/>
  <c r="T201" i="1"/>
  <c r="T202" i="1"/>
  <c r="T203" i="1"/>
  <c r="T204" i="1"/>
  <c r="T205" i="1"/>
  <c r="T206" i="1"/>
  <c r="T207" i="1"/>
  <c r="T208" i="1"/>
  <c r="T209" i="1"/>
  <c r="T210" i="1"/>
  <c r="T211" i="1"/>
  <c r="T212" i="1"/>
  <c r="T213" i="1"/>
  <c r="T214" i="1"/>
  <c r="T215" i="1"/>
  <c r="T216" i="1"/>
  <c r="T217" i="1"/>
  <c r="T218" i="1"/>
  <c r="T219" i="1"/>
  <c r="T220" i="1"/>
  <c r="T221" i="1"/>
  <c r="T222" i="1"/>
  <c r="T223" i="1"/>
  <c r="T224" i="1"/>
  <c r="T225" i="1"/>
  <c r="T226" i="1"/>
  <c r="T227" i="1"/>
  <c r="T228" i="1"/>
  <c r="T229" i="1"/>
  <c r="T230" i="1"/>
  <c r="T231" i="1"/>
  <c r="T232" i="1"/>
  <c r="T233" i="1"/>
  <c r="T234" i="1"/>
  <c r="T235" i="1"/>
  <c r="T236" i="1"/>
  <c r="T237" i="1"/>
  <c r="T238" i="1"/>
  <c r="T239" i="1"/>
  <c r="T240" i="1"/>
  <c r="T241" i="1"/>
  <c r="T242" i="1"/>
  <c r="T243" i="1"/>
  <c r="T244" i="1"/>
  <c r="T245" i="1"/>
  <c r="T246" i="1"/>
  <c r="T247" i="1"/>
  <c r="T248" i="1"/>
  <c r="T249" i="1"/>
  <c r="T250" i="1"/>
  <c r="T251" i="1"/>
  <c r="T252" i="1"/>
  <c r="T253" i="1"/>
  <c r="T254" i="1"/>
  <c r="T255" i="1"/>
  <c r="T256" i="1"/>
  <c r="T257" i="1"/>
  <c r="T258" i="1"/>
  <c r="T259" i="1"/>
  <c r="T260" i="1"/>
  <c r="T261" i="1"/>
  <c r="T262" i="1"/>
  <c r="T263" i="1"/>
  <c r="T264" i="1"/>
  <c r="T265" i="1"/>
  <c r="T266" i="1"/>
  <c r="T267" i="1"/>
  <c r="T268" i="1"/>
  <c r="T269" i="1"/>
  <c r="T270" i="1"/>
  <c r="T271" i="1"/>
  <c r="T272" i="1"/>
  <c r="T273" i="1"/>
  <c r="T274" i="1"/>
  <c r="T275" i="1"/>
  <c r="T276" i="1"/>
  <c r="T277" i="1"/>
  <c r="T278" i="1"/>
  <c r="T279" i="1"/>
  <c r="T280" i="1"/>
  <c r="T281" i="1"/>
  <c r="T282" i="1"/>
  <c r="T283" i="1"/>
  <c r="T284" i="1"/>
  <c r="T285" i="1"/>
  <c r="T286" i="1"/>
  <c r="T287" i="1"/>
  <c r="T288" i="1"/>
  <c r="T289" i="1"/>
  <c r="T290" i="1"/>
  <c r="T291" i="1"/>
  <c r="T292" i="1"/>
  <c r="T293" i="1"/>
  <c r="T294" i="1"/>
  <c r="T295" i="1"/>
  <c r="T296" i="1"/>
  <c r="T297" i="1"/>
  <c r="T298" i="1"/>
  <c r="T299" i="1"/>
  <c r="T300" i="1"/>
  <c r="T301" i="1"/>
  <c r="T302" i="1"/>
  <c r="T303" i="1"/>
  <c r="T304" i="1"/>
  <c r="T305" i="1"/>
  <c r="T306" i="1"/>
  <c r="T307" i="1"/>
  <c r="T308" i="1"/>
  <c r="T309" i="1"/>
  <c r="T310" i="1"/>
  <c r="T311" i="1"/>
  <c r="T312" i="1"/>
  <c r="T313" i="1"/>
  <c r="T314" i="1"/>
  <c r="T315" i="1"/>
  <c r="T316" i="1"/>
  <c r="T317" i="1"/>
  <c r="T318" i="1"/>
  <c r="T319" i="1"/>
  <c r="T320" i="1"/>
  <c r="T321" i="1"/>
  <c r="T322" i="1"/>
  <c r="T323" i="1"/>
  <c r="T324" i="1"/>
  <c r="T325" i="1"/>
  <c r="T326" i="1"/>
  <c r="T327" i="1"/>
  <c r="T328" i="1"/>
  <c r="T329" i="1"/>
  <c r="T330" i="1"/>
  <c r="T331" i="1"/>
  <c r="T332" i="1"/>
  <c r="T333" i="1"/>
  <c r="T334" i="1"/>
  <c r="T335" i="1"/>
  <c r="T336" i="1"/>
  <c r="T337" i="1"/>
  <c r="T338" i="1"/>
  <c r="T339" i="1"/>
  <c r="T340" i="1"/>
  <c r="T341" i="1"/>
  <c r="T342" i="1"/>
  <c r="T343" i="1"/>
  <c r="T344" i="1"/>
  <c r="T345" i="1"/>
  <c r="T346" i="1"/>
  <c r="T347" i="1"/>
  <c r="T348" i="1"/>
  <c r="T349" i="1"/>
  <c r="T350" i="1"/>
  <c r="T351" i="1"/>
  <c r="T352" i="1"/>
  <c r="T353" i="1"/>
  <c r="T354" i="1"/>
  <c r="T355" i="1"/>
  <c r="T356" i="1"/>
  <c r="T357" i="1"/>
  <c r="T358" i="1"/>
  <c r="T359" i="1"/>
  <c r="T360" i="1"/>
  <c r="T361" i="1"/>
  <c r="T362" i="1"/>
  <c r="T363" i="1"/>
  <c r="T364" i="1"/>
  <c r="T365" i="1"/>
  <c r="T366" i="1"/>
  <c r="T367" i="1"/>
  <c r="T368" i="1"/>
  <c r="T369" i="1"/>
  <c r="T370" i="1"/>
  <c r="T371" i="1"/>
  <c r="T372" i="1"/>
  <c r="T373" i="1"/>
  <c r="T374" i="1"/>
  <c r="T375" i="1"/>
  <c r="T376" i="1"/>
  <c r="T377" i="1"/>
  <c r="T378" i="1"/>
  <c r="T379" i="1"/>
  <c r="T380" i="1"/>
  <c r="T381" i="1"/>
  <c r="T382" i="1"/>
  <c r="T383" i="1"/>
  <c r="T384" i="1"/>
  <c r="T385" i="1"/>
  <c r="T386" i="1"/>
  <c r="T387" i="1"/>
  <c r="T388" i="1"/>
  <c r="T389" i="1"/>
  <c r="T390" i="1"/>
  <c r="T391" i="1"/>
  <c r="T392" i="1"/>
  <c r="T393" i="1"/>
  <c r="T394" i="1"/>
  <c r="T395" i="1"/>
  <c r="T396" i="1"/>
  <c r="T397" i="1"/>
  <c r="T398" i="1"/>
  <c r="T399" i="1"/>
  <c r="T400" i="1"/>
  <c r="T401" i="1"/>
  <c r="T402" i="1"/>
  <c r="T403" i="1"/>
  <c r="T404" i="1"/>
  <c r="T405" i="1"/>
  <c r="T406" i="1"/>
  <c r="T407" i="1"/>
  <c r="T408" i="1"/>
  <c r="T409" i="1"/>
  <c r="T410" i="1"/>
  <c r="T411" i="1"/>
  <c r="T412" i="1"/>
  <c r="T413" i="1"/>
  <c r="T414" i="1"/>
  <c r="T415" i="1"/>
  <c r="T416" i="1"/>
  <c r="T417" i="1"/>
  <c r="T418" i="1"/>
  <c r="T419" i="1"/>
  <c r="T420" i="1"/>
  <c r="T421" i="1"/>
  <c r="T422" i="1"/>
  <c r="T423" i="1"/>
  <c r="T424" i="1"/>
  <c r="T425" i="1"/>
  <c r="T426" i="1"/>
  <c r="T427" i="1"/>
  <c r="T428" i="1"/>
  <c r="T429" i="1"/>
  <c r="T430" i="1"/>
  <c r="T431" i="1"/>
  <c r="T432" i="1"/>
  <c r="T433" i="1"/>
  <c r="T434" i="1"/>
  <c r="T435" i="1"/>
  <c r="T436" i="1"/>
  <c r="T437" i="1"/>
  <c r="T438" i="1"/>
  <c r="T439" i="1"/>
  <c r="T440" i="1"/>
  <c r="T441" i="1"/>
  <c r="T442" i="1"/>
  <c r="T443" i="1"/>
  <c r="T444" i="1"/>
  <c r="T445" i="1"/>
  <c r="T446" i="1"/>
  <c r="T447" i="1"/>
  <c r="T448" i="1"/>
  <c r="T449" i="1"/>
  <c r="T450" i="1"/>
  <c r="T451" i="1"/>
  <c r="T452" i="1"/>
  <c r="T453" i="1"/>
  <c r="T454" i="1"/>
  <c r="T455" i="1"/>
  <c r="T456" i="1"/>
  <c r="T457" i="1"/>
  <c r="T458" i="1"/>
  <c r="T459" i="1"/>
  <c r="T460" i="1"/>
  <c r="T461" i="1"/>
  <c r="T462" i="1"/>
  <c r="T463" i="1"/>
  <c r="T464" i="1"/>
  <c r="T465" i="1"/>
  <c r="T466" i="1"/>
  <c r="T467" i="1"/>
  <c r="T468" i="1"/>
  <c r="T469" i="1"/>
  <c r="T470" i="1"/>
  <c r="T471" i="1"/>
  <c r="T472" i="1"/>
  <c r="T473" i="1"/>
  <c r="T474" i="1"/>
  <c r="T475" i="1"/>
  <c r="T476" i="1"/>
  <c r="T477" i="1"/>
  <c r="T478" i="1"/>
  <c r="T479" i="1"/>
  <c r="T480" i="1"/>
  <c r="T481" i="1"/>
  <c r="T482" i="1"/>
  <c r="T483" i="1"/>
  <c r="T484" i="1"/>
  <c r="T485" i="1"/>
  <c r="T486" i="1"/>
  <c r="T487" i="1"/>
  <c r="T488" i="1"/>
  <c r="T489" i="1"/>
  <c r="T490" i="1"/>
  <c r="T491" i="1"/>
  <c r="T492" i="1"/>
  <c r="T493" i="1"/>
  <c r="T494" i="1"/>
  <c r="T495" i="1"/>
  <c r="T496" i="1"/>
  <c r="T497" i="1"/>
  <c r="T498" i="1"/>
  <c r="T499" i="1"/>
  <c r="T500" i="1"/>
  <c r="T501" i="1"/>
  <c r="T502" i="1"/>
  <c r="T503" i="1"/>
  <c r="T504" i="1"/>
  <c r="T505" i="1"/>
  <c r="T506" i="1"/>
  <c r="T507" i="1"/>
  <c r="T508" i="1"/>
  <c r="T509" i="1"/>
  <c r="T510" i="1"/>
  <c r="T511" i="1"/>
  <c r="T512" i="1"/>
  <c r="T513" i="1"/>
  <c r="T514" i="1"/>
  <c r="T515" i="1"/>
  <c r="T516" i="1"/>
  <c r="T517" i="1"/>
  <c r="T518" i="1"/>
  <c r="T519" i="1"/>
  <c r="T520" i="1"/>
  <c r="T521" i="1"/>
  <c r="T522" i="1"/>
  <c r="T523" i="1"/>
  <c r="T524" i="1"/>
  <c r="T525" i="1"/>
  <c r="T526" i="1"/>
  <c r="T527" i="1"/>
  <c r="T528" i="1"/>
  <c r="T529" i="1"/>
  <c r="T530" i="1"/>
  <c r="T531" i="1"/>
  <c r="T532" i="1"/>
  <c r="T533" i="1"/>
  <c r="T534" i="1"/>
  <c r="T535" i="1"/>
  <c r="T536" i="1"/>
  <c r="T537" i="1"/>
  <c r="T538" i="1"/>
  <c r="T539" i="1"/>
  <c r="T540" i="1"/>
  <c r="T541" i="1"/>
  <c r="T542" i="1"/>
  <c r="T543" i="1"/>
  <c r="T544" i="1"/>
  <c r="T545" i="1"/>
  <c r="T546" i="1"/>
  <c r="T547" i="1"/>
  <c r="T548" i="1"/>
  <c r="T549" i="1"/>
  <c r="T550" i="1"/>
  <c r="T551" i="1"/>
  <c r="T552" i="1"/>
  <c r="T553" i="1"/>
  <c r="T554" i="1"/>
  <c r="T555" i="1"/>
  <c r="T556" i="1"/>
  <c r="T557" i="1"/>
  <c r="T558" i="1"/>
  <c r="T559" i="1"/>
  <c r="T560" i="1"/>
  <c r="T561" i="1"/>
  <c r="T562" i="1"/>
  <c r="T563" i="1"/>
  <c r="T564" i="1"/>
  <c r="T565" i="1"/>
  <c r="T566" i="1"/>
  <c r="T567" i="1"/>
  <c r="T568" i="1"/>
  <c r="T569" i="1"/>
  <c r="T570" i="1"/>
  <c r="T571" i="1"/>
  <c r="T572" i="1"/>
  <c r="T573" i="1"/>
  <c r="T574" i="1"/>
  <c r="T575" i="1"/>
  <c r="T576" i="1"/>
  <c r="T577" i="1"/>
  <c r="T578" i="1"/>
  <c r="T579" i="1"/>
  <c r="T580" i="1"/>
  <c r="T581" i="1"/>
  <c r="T582" i="1"/>
  <c r="T583" i="1"/>
  <c r="T584" i="1"/>
  <c r="T585" i="1"/>
  <c r="T586" i="1"/>
  <c r="T587" i="1"/>
  <c r="T588" i="1"/>
  <c r="T589" i="1"/>
  <c r="T590" i="1"/>
  <c r="T591" i="1"/>
  <c r="T592" i="1"/>
  <c r="T593" i="1"/>
  <c r="T594" i="1"/>
  <c r="T595" i="1"/>
  <c r="T596" i="1"/>
  <c r="T597" i="1"/>
  <c r="T598" i="1"/>
  <c r="T599" i="1"/>
  <c r="T600" i="1"/>
  <c r="T601" i="1"/>
  <c r="T602" i="1"/>
  <c r="T603" i="1"/>
  <c r="T604" i="1"/>
  <c r="T605" i="1"/>
  <c r="T606" i="1"/>
  <c r="T607" i="1"/>
  <c r="T608" i="1"/>
  <c r="T609" i="1"/>
  <c r="T610" i="1"/>
  <c r="T611" i="1"/>
  <c r="T612" i="1"/>
  <c r="T613" i="1"/>
  <c r="T614" i="1"/>
  <c r="T615" i="1"/>
  <c r="T616" i="1"/>
  <c r="T617" i="1"/>
  <c r="T618" i="1"/>
  <c r="T619" i="1"/>
  <c r="T620" i="1"/>
  <c r="T621" i="1"/>
  <c r="T622" i="1"/>
  <c r="T623" i="1"/>
  <c r="T624" i="1"/>
  <c r="T625" i="1"/>
  <c r="T626" i="1"/>
  <c r="T627" i="1"/>
  <c r="T628" i="1"/>
  <c r="T629" i="1"/>
  <c r="T630" i="1"/>
  <c r="T631" i="1"/>
  <c r="T632" i="1"/>
  <c r="T633" i="1"/>
  <c r="T634" i="1"/>
  <c r="T635" i="1"/>
  <c r="T636" i="1"/>
  <c r="T637" i="1"/>
  <c r="T638" i="1"/>
  <c r="T639" i="1"/>
  <c r="T640" i="1"/>
  <c r="T641" i="1"/>
  <c r="T642" i="1"/>
  <c r="T643" i="1"/>
  <c r="T644" i="1"/>
  <c r="T645" i="1"/>
  <c r="T646" i="1"/>
  <c r="T647" i="1"/>
  <c r="T648" i="1"/>
  <c r="T649" i="1"/>
  <c r="T650" i="1"/>
  <c r="T651" i="1"/>
  <c r="T652" i="1"/>
  <c r="T653" i="1"/>
  <c r="T654" i="1"/>
  <c r="T655" i="1"/>
  <c r="T656" i="1"/>
  <c r="T657" i="1"/>
  <c r="T658" i="1"/>
  <c r="T659" i="1"/>
  <c r="T660" i="1"/>
  <c r="T661" i="1"/>
  <c r="T662" i="1"/>
  <c r="T663" i="1"/>
  <c r="T664" i="1"/>
  <c r="T665" i="1"/>
  <c r="T666" i="1"/>
  <c r="T667" i="1"/>
  <c r="T668" i="1"/>
  <c r="T669" i="1"/>
  <c r="T670" i="1"/>
  <c r="T671" i="1"/>
  <c r="T672" i="1"/>
  <c r="T673" i="1"/>
  <c r="T674" i="1"/>
  <c r="T675" i="1"/>
  <c r="T676" i="1"/>
  <c r="T677" i="1"/>
  <c r="T678" i="1"/>
  <c r="T679" i="1"/>
  <c r="T680" i="1"/>
  <c r="T681" i="1"/>
  <c r="T682" i="1"/>
  <c r="T683" i="1"/>
  <c r="T684" i="1"/>
  <c r="T685" i="1"/>
  <c r="T686" i="1"/>
  <c r="T687" i="1"/>
  <c r="T688" i="1"/>
  <c r="T689" i="1"/>
  <c r="T690" i="1"/>
  <c r="T691" i="1"/>
  <c r="T692" i="1"/>
  <c r="T693" i="1"/>
  <c r="T694" i="1"/>
  <c r="T695" i="1"/>
  <c r="T696" i="1"/>
  <c r="T697" i="1"/>
  <c r="T698" i="1"/>
  <c r="T699" i="1"/>
  <c r="T700" i="1"/>
  <c r="T701" i="1"/>
  <c r="T702" i="1"/>
  <c r="T703" i="1"/>
  <c r="T704" i="1"/>
  <c r="T705" i="1"/>
  <c r="T706" i="1"/>
  <c r="T707" i="1"/>
  <c r="T708" i="1"/>
  <c r="T709" i="1"/>
  <c r="T710" i="1"/>
  <c r="T711" i="1"/>
  <c r="T712" i="1"/>
  <c r="T713" i="1"/>
  <c r="T714" i="1"/>
  <c r="T715" i="1"/>
  <c r="T716" i="1"/>
  <c r="T717" i="1"/>
  <c r="T718" i="1"/>
  <c r="T719" i="1"/>
  <c r="T720" i="1"/>
  <c r="T721" i="1"/>
  <c r="T722" i="1"/>
  <c r="T723" i="1"/>
  <c r="T724" i="1"/>
  <c r="T725" i="1"/>
  <c r="T726" i="1"/>
  <c r="T727" i="1"/>
  <c r="T728" i="1"/>
  <c r="T729" i="1"/>
  <c r="T730" i="1"/>
  <c r="T731" i="1"/>
  <c r="T732" i="1"/>
  <c r="T733" i="1"/>
  <c r="T734" i="1"/>
  <c r="T735" i="1"/>
  <c r="T736" i="1"/>
  <c r="T737" i="1"/>
  <c r="T738" i="1"/>
  <c r="T739" i="1"/>
  <c r="T740" i="1"/>
  <c r="T741" i="1"/>
  <c r="T742" i="1"/>
  <c r="T743" i="1"/>
  <c r="T744" i="1"/>
  <c r="T745" i="1"/>
  <c r="T746" i="1"/>
  <c r="T747" i="1"/>
  <c r="T748" i="1"/>
  <c r="T749" i="1"/>
  <c r="T750" i="1"/>
  <c r="T751" i="1"/>
  <c r="T752" i="1"/>
  <c r="T753" i="1"/>
  <c r="T754" i="1"/>
  <c r="T755" i="1"/>
  <c r="T756" i="1"/>
  <c r="T757" i="1"/>
  <c r="T758" i="1"/>
  <c r="T759" i="1"/>
  <c r="T760" i="1"/>
  <c r="T761" i="1"/>
  <c r="T762" i="1"/>
  <c r="T763" i="1"/>
  <c r="T764" i="1"/>
  <c r="T765" i="1"/>
  <c r="T766" i="1"/>
  <c r="T767" i="1"/>
  <c r="T768" i="1"/>
  <c r="T769" i="1"/>
  <c r="T770" i="1"/>
  <c r="T771" i="1"/>
  <c r="T772" i="1"/>
  <c r="T773" i="1"/>
  <c r="T774" i="1"/>
  <c r="T775" i="1"/>
  <c r="T776" i="1"/>
  <c r="T777" i="1"/>
  <c r="T778" i="1"/>
  <c r="T779" i="1"/>
  <c r="T780" i="1"/>
  <c r="T781" i="1"/>
  <c r="T782" i="1"/>
  <c r="T783" i="1"/>
  <c r="T784" i="1"/>
  <c r="T785" i="1"/>
  <c r="T786" i="1"/>
  <c r="T787" i="1"/>
  <c r="T788" i="1"/>
  <c r="T789" i="1"/>
  <c r="T790" i="1"/>
  <c r="T791" i="1"/>
  <c r="T792" i="1"/>
  <c r="T793" i="1"/>
  <c r="T794" i="1"/>
  <c r="T795" i="1"/>
  <c r="T796" i="1"/>
  <c r="T797" i="1"/>
  <c r="T798" i="1"/>
  <c r="T799" i="1"/>
  <c r="T800" i="1"/>
  <c r="T801" i="1"/>
  <c r="T802" i="1"/>
  <c r="T803" i="1"/>
  <c r="T804" i="1"/>
  <c r="T805" i="1"/>
  <c r="T806" i="1"/>
  <c r="T807" i="1"/>
  <c r="T808" i="1"/>
  <c r="T809" i="1"/>
  <c r="T810" i="1"/>
  <c r="T811" i="1"/>
  <c r="T812" i="1"/>
  <c r="T813" i="1"/>
  <c r="T814" i="1"/>
  <c r="T815" i="1"/>
  <c r="T816" i="1"/>
  <c r="T817" i="1"/>
  <c r="T818" i="1"/>
  <c r="T819" i="1"/>
  <c r="T820" i="1"/>
  <c r="T821" i="1"/>
  <c r="T822" i="1"/>
  <c r="T823" i="1"/>
  <c r="T824" i="1"/>
  <c r="T825" i="1"/>
  <c r="T826" i="1"/>
  <c r="T827" i="1"/>
  <c r="T828" i="1"/>
  <c r="T829" i="1"/>
  <c r="T830" i="1"/>
  <c r="T831" i="1"/>
  <c r="T832" i="1"/>
  <c r="T833" i="1"/>
  <c r="T834" i="1"/>
  <c r="T835" i="1"/>
  <c r="T836" i="1"/>
  <c r="T837" i="1"/>
  <c r="T838" i="1"/>
  <c r="T839" i="1"/>
  <c r="T840" i="1"/>
  <c r="T841" i="1"/>
  <c r="T842" i="1"/>
  <c r="T843" i="1"/>
  <c r="T844" i="1"/>
  <c r="T845" i="1"/>
  <c r="T846" i="1"/>
  <c r="T847" i="1"/>
  <c r="T848" i="1"/>
  <c r="T849" i="1"/>
  <c r="T850" i="1"/>
  <c r="T851" i="1"/>
  <c r="T852" i="1"/>
  <c r="T853" i="1"/>
  <c r="T854" i="1"/>
  <c r="T855" i="1"/>
  <c r="T856" i="1"/>
  <c r="T857" i="1"/>
  <c r="T858" i="1"/>
  <c r="T859" i="1"/>
  <c r="T860" i="1"/>
  <c r="T861" i="1"/>
  <c r="T862" i="1"/>
  <c r="T863" i="1"/>
  <c r="T864" i="1"/>
  <c r="T865" i="1"/>
  <c r="T866" i="1"/>
  <c r="T867" i="1"/>
  <c r="T868" i="1"/>
  <c r="T869" i="1"/>
  <c r="T870" i="1"/>
  <c r="T871" i="1"/>
  <c r="T872" i="1"/>
  <c r="T873" i="1"/>
  <c r="T874" i="1"/>
  <c r="T875" i="1"/>
  <c r="T876" i="1"/>
  <c r="T877" i="1"/>
  <c r="T878" i="1"/>
  <c r="T879" i="1"/>
  <c r="T880" i="1"/>
  <c r="T881" i="1"/>
  <c r="T882" i="1"/>
  <c r="T883" i="1"/>
  <c r="T884" i="1"/>
  <c r="T885" i="1"/>
  <c r="T886" i="1"/>
  <c r="T887" i="1"/>
  <c r="T888" i="1"/>
  <c r="T889" i="1"/>
  <c r="T890" i="1"/>
  <c r="T891" i="1"/>
  <c r="T892" i="1"/>
  <c r="T893" i="1"/>
  <c r="T894" i="1"/>
  <c r="T895" i="1"/>
  <c r="T896" i="1"/>
  <c r="T897" i="1"/>
  <c r="T898" i="1"/>
  <c r="T899" i="1"/>
  <c r="T900" i="1"/>
  <c r="T901" i="1"/>
  <c r="T902" i="1"/>
  <c r="T903" i="1"/>
  <c r="T904" i="1"/>
  <c r="T905" i="1"/>
  <c r="T906" i="1"/>
  <c r="T907" i="1"/>
  <c r="T908" i="1"/>
  <c r="T909" i="1"/>
  <c r="T910" i="1"/>
  <c r="T911" i="1"/>
  <c r="T912" i="1"/>
  <c r="T913" i="1"/>
  <c r="T914" i="1"/>
  <c r="T915" i="1"/>
  <c r="T916" i="1"/>
  <c r="T917" i="1"/>
  <c r="T918" i="1"/>
  <c r="T919" i="1"/>
  <c r="T920" i="1"/>
  <c r="T921" i="1"/>
  <c r="T922" i="1"/>
  <c r="T923" i="1"/>
  <c r="T924" i="1"/>
  <c r="T925" i="1"/>
  <c r="T926" i="1"/>
  <c r="T927" i="1"/>
  <c r="T928" i="1"/>
  <c r="T929" i="1"/>
  <c r="T930" i="1"/>
  <c r="T931" i="1"/>
  <c r="T932" i="1"/>
  <c r="T933" i="1"/>
  <c r="T934" i="1"/>
  <c r="T935" i="1"/>
  <c r="T936" i="1"/>
  <c r="T937" i="1"/>
  <c r="T938" i="1"/>
  <c r="T939" i="1"/>
  <c r="T940" i="1"/>
  <c r="T941" i="1"/>
  <c r="T942" i="1"/>
  <c r="T943" i="1"/>
  <c r="T944" i="1"/>
  <c r="T945" i="1"/>
  <c r="T946" i="1"/>
  <c r="T947" i="1"/>
  <c r="T948" i="1"/>
  <c r="T949" i="1"/>
  <c r="T950" i="1"/>
  <c r="T951" i="1"/>
  <c r="T952" i="1"/>
  <c r="T953" i="1"/>
  <c r="T954" i="1"/>
  <c r="T955" i="1"/>
  <c r="T956" i="1"/>
  <c r="T957" i="1"/>
  <c r="T958" i="1"/>
  <c r="T959" i="1"/>
  <c r="T960" i="1"/>
  <c r="T961" i="1"/>
  <c r="T962" i="1"/>
  <c r="T963" i="1"/>
  <c r="T964" i="1"/>
  <c r="T965" i="1"/>
  <c r="T966" i="1"/>
  <c r="T967" i="1"/>
  <c r="T968" i="1"/>
  <c r="T969" i="1"/>
  <c r="T970" i="1"/>
  <c r="T971" i="1"/>
  <c r="T972" i="1"/>
  <c r="T973" i="1"/>
  <c r="T974" i="1"/>
  <c r="T975" i="1"/>
  <c r="T976" i="1"/>
  <c r="T977" i="1"/>
  <c r="T978" i="1"/>
  <c r="T979" i="1"/>
  <c r="T980" i="1"/>
  <c r="T981" i="1"/>
  <c r="T982" i="1"/>
  <c r="T983" i="1"/>
  <c r="T984" i="1"/>
  <c r="T985" i="1"/>
  <c r="T986" i="1"/>
  <c r="T987" i="1"/>
  <c r="T988" i="1"/>
  <c r="T989" i="1"/>
  <c r="T990" i="1"/>
  <c r="T991" i="1"/>
  <c r="T992" i="1"/>
  <c r="T993" i="1"/>
  <c r="T994" i="1"/>
  <c r="T995" i="1"/>
  <c r="T996" i="1"/>
  <c r="T997" i="1"/>
  <c r="T998" i="1"/>
  <c r="T999" i="1"/>
  <c r="T1000" i="1"/>
  <c r="T1001" i="1"/>
  <c r="T1002" i="1"/>
  <c r="T1003" i="1"/>
  <c r="T1004" i="1"/>
  <c r="T1005" i="1"/>
  <c r="T1006" i="1"/>
  <c r="T1007" i="1"/>
  <c r="T1008" i="1"/>
  <c r="T1009" i="1"/>
  <c r="T1010" i="1"/>
  <c r="T1011" i="1"/>
  <c r="T1012" i="1"/>
  <c r="T1013" i="1"/>
  <c r="T1014" i="1"/>
  <c r="T1015" i="1"/>
  <c r="T1016" i="1"/>
  <c r="T1017" i="1"/>
  <c r="T1018" i="1"/>
  <c r="T1019" i="1"/>
  <c r="T1020" i="1"/>
  <c r="T1021" i="1"/>
  <c r="T1022" i="1"/>
  <c r="T1023" i="1"/>
  <c r="T1024" i="1"/>
  <c r="T1025" i="1"/>
  <c r="T1026" i="1"/>
  <c r="T1027" i="1"/>
  <c r="T1028" i="1"/>
  <c r="T1029" i="1"/>
  <c r="T1030" i="1"/>
  <c r="T1031" i="1"/>
  <c r="T1032" i="1"/>
  <c r="T1033" i="1"/>
  <c r="T1034" i="1"/>
  <c r="T1035" i="1"/>
  <c r="T1036" i="1"/>
  <c r="T1037" i="1"/>
  <c r="T1038" i="1"/>
  <c r="T1039" i="1"/>
  <c r="T1040" i="1"/>
  <c r="T1041" i="1"/>
  <c r="T1042" i="1"/>
  <c r="T1043" i="1"/>
  <c r="T1044" i="1"/>
  <c r="T1045" i="1"/>
  <c r="T1046" i="1"/>
  <c r="T1047" i="1"/>
  <c r="T1048" i="1"/>
  <c r="T1049" i="1"/>
  <c r="T1050" i="1"/>
  <c r="T1051" i="1"/>
  <c r="T1052" i="1"/>
  <c r="T1053" i="1"/>
  <c r="T1054" i="1"/>
  <c r="T1055" i="1"/>
  <c r="T1056" i="1"/>
  <c r="T1057" i="1"/>
  <c r="T1058" i="1"/>
  <c r="T1059" i="1"/>
  <c r="T1060" i="1"/>
  <c r="T1061" i="1"/>
  <c r="T1062" i="1"/>
  <c r="T1063" i="1"/>
  <c r="T1064" i="1"/>
  <c r="T1065" i="1"/>
  <c r="T1066" i="1"/>
  <c r="T1067" i="1"/>
  <c r="T1068" i="1"/>
  <c r="T1069" i="1"/>
  <c r="T1070" i="1"/>
  <c r="T1071" i="1"/>
  <c r="T1072" i="1"/>
  <c r="T1073" i="1"/>
  <c r="T1074" i="1"/>
  <c r="T1075" i="1"/>
  <c r="T1076" i="1"/>
  <c r="T1077" i="1"/>
  <c r="T1078" i="1"/>
  <c r="T1079" i="1"/>
  <c r="T1080" i="1"/>
  <c r="T1081" i="1"/>
  <c r="T1082" i="1"/>
  <c r="T1083" i="1"/>
  <c r="T1084" i="1"/>
  <c r="T1085" i="1"/>
  <c r="T1086" i="1"/>
  <c r="T1087" i="1"/>
  <c r="T1088" i="1"/>
  <c r="T1089" i="1"/>
  <c r="T1090" i="1"/>
  <c r="T1091" i="1"/>
  <c r="T1092" i="1"/>
  <c r="T1093" i="1"/>
  <c r="T1094" i="1"/>
  <c r="T1095" i="1"/>
  <c r="T1096" i="1"/>
  <c r="T1097" i="1"/>
  <c r="T1098" i="1"/>
  <c r="T1099" i="1"/>
  <c r="T1100" i="1"/>
  <c r="T1101" i="1"/>
  <c r="T1102" i="1"/>
  <c r="T1103" i="1"/>
  <c r="T1104" i="1"/>
  <c r="T1105" i="1"/>
  <c r="T1106" i="1"/>
  <c r="T1107" i="1"/>
  <c r="T1108" i="1"/>
  <c r="T1109" i="1"/>
  <c r="T1110" i="1"/>
  <c r="T1111" i="1"/>
  <c r="T1112" i="1"/>
  <c r="T1113" i="1"/>
  <c r="T1114" i="1"/>
  <c r="T1115" i="1"/>
  <c r="T1116" i="1"/>
  <c r="T1117" i="1"/>
  <c r="T1118" i="1"/>
  <c r="T1119" i="1"/>
  <c r="T1120" i="1"/>
  <c r="T1121" i="1"/>
  <c r="T1122" i="1"/>
  <c r="T1123" i="1"/>
  <c r="T1124" i="1"/>
  <c r="T1125" i="1"/>
  <c r="T1126" i="1"/>
  <c r="T1127" i="1"/>
  <c r="T1128" i="1"/>
  <c r="T1129" i="1"/>
  <c r="T1130" i="1"/>
  <c r="T1131" i="1"/>
  <c r="T1132" i="1"/>
  <c r="T1133" i="1"/>
  <c r="T1134" i="1"/>
  <c r="T1135" i="1"/>
  <c r="T1136" i="1"/>
  <c r="T1137" i="1"/>
  <c r="T1138" i="1"/>
  <c r="T1139" i="1"/>
  <c r="T1140" i="1"/>
  <c r="T1141" i="1"/>
  <c r="T1142" i="1"/>
  <c r="T1143" i="1"/>
  <c r="T1144" i="1"/>
  <c r="T1145" i="1"/>
  <c r="T1146" i="1"/>
  <c r="T1147" i="1"/>
  <c r="T1148" i="1"/>
  <c r="T1149" i="1"/>
  <c r="T1150" i="1"/>
  <c r="T1151" i="1"/>
  <c r="T1152" i="1"/>
  <c r="T1153" i="1"/>
  <c r="T1154" i="1"/>
  <c r="T1155" i="1"/>
  <c r="T1156" i="1"/>
  <c r="T1157" i="1"/>
  <c r="T1158" i="1"/>
  <c r="T1159" i="1"/>
  <c r="T1160" i="1"/>
  <c r="T1161" i="1"/>
  <c r="T1162" i="1"/>
  <c r="T1163" i="1"/>
  <c r="T1164" i="1"/>
  <c r="T1165" i="1"/>
  <c r="T1166" i="1"/>
  <c r="T1167" i="1"/>
  <c r="T1168" i="1"/>
  <c r="T1169" i="1"/>
  <c r="T1170" i="1"/>
  <c r="T1171" i="1"/>
  <c r="T1172" i="1"/>
  <c r="T1173" i="1"/>
  <c r="T1174" i="1"/>
  <c r="T1175" i="1"/>
  <c r="T1176" i="1"/>
  <c r="T1177" i="1"/>
  <c r="T1178" i="1"/>
  <c r="T1179" i="1"/>
  <c r="T1180" i="1"/>
  <c r="T1181" i="1"/>
  <c r="T1182" i="1"/>
  <c r="T1183" i="1"/>
  <c r="T1184" i="1"/>
  <c r="T1185" i="1"/>
  <c r="T1186" i="1"/>
  <c r="T1187" i="1"/>
  <c r="T1188" i="1"/>
  <c r="T1189" i="1"/>
  <c r="T1190" i="1"/>
  <c r="T1191" i="1"/>
  <c r="T1192" i="1"/>
  <c r="T1193" i="1"/>
  <c r="T1194" i="1"/>
  <c r="T1195" i="1"/>
  <c r="T1196" i="1"/>
  <c r="T1197" i="1"/>
  <c r="T1198" i="1"/>
  <c r="T1199" i="1"/>
  <c r="T1200" i="1"/>
  <c r="T1201" i="1"/>
  <c r="T1202" i="1"/>
  <c r="T1203" i="1"/>
  <c r="T1204" i="1"/>
  <c r="T1205" i="1"/>
  <c r="T1206" i="1"/>
  <c r="T1207" i="1"/>
  <c r="T1208" i="1"/>
  <c r="T1209" i="1"/>
  <c r="T1210" i="1"/>
  <c r="T1211" i="1"/>
  <c r="T1212" i="1"/>
  <c r="T1213" i="1"/>
  <c r="T1214" i="1"/>
  <c r="T1215" i="1"/>
  <c r="T1216" i="1"/>
  <c r="T1217" i="1"/>
  <c r="T1218" i="1"/>
  <c r="T1219" i="1"/>
  <c r="T1220" i="1"/>
  <c r="T1221" i="1"/>
  <c r="T1222" i="1"/>
  <c r="T1223" i="1"/>
  <c r="T1224" i="1"/>
  <c r="T1225" i="1"/>
  <c r="T1226" i="1"/>
  <c r="T1227" i="1"/>
  <c r="T1228" i="1"/>
  <c r="T1229" i="1"/>
  <c r="T1230" i="1"/>
  <c r="T1231" i="1"/>
  <c r="T1232" i="1"/>
  <c r="T1233" i="1"/>
  <c r="T1234" i="1"/>
  <c r="T1235" i="1"/>
  <c r="T1236" i="1"/>
  <c r="T1237" i="1"/>
  <c r="T1238" i="1"/>
  <c r="T1239" i="1"/>
  <c r="T1240" i="1"/>
  <c r="T1241" i="1"/>
  <c r="T1242" i="1"/>
  <c r="T1243" i="1"/>
  <c r="T1244" i="1"/>
  <c r="T1245" i="1"/>
  <c r="T1246" i="1"/>
  <c r="T1247" i="1"/>
  <c r="T1248" i="1"/>
  <c r="T1249" i="1"/>
  <c r="T1250" i="1"/>
  <c r="T1251" i="1"/>
  <c r="T1252" i="1"/>
  <c r="T1253" i="1"/>
  <c r="T1254" i="1"/>
  <c r="T1255" i="1"/>
  <c r="T1256" i="1"/>
  <c r="T1257" i="1"/>
  <c r="T1258" i="1"/>
  <c r="T1259" i="1"/>
  <c r="T1260" i="1"/>
  <c r="T1261" i="1"/>
  <c r="T1262" i="1"/>
  <c r="T1263" i="1"/>
  <c r="T1264" i="1"/>
  <c r="T1265" i="1"/>
  <c r="T1266" i="1"/>
  <c r="T1267" i="1"/>
  <c r="T1268" i="1"/>
  <c r="T1269" i="1"/>
  <c r="T1270" i="1"/>
  <c r="T1271" i="1"/>
  <c r="T1272" i="1"/>
  <c r="T1273" i="1"/>
  <c r="T1274" i="1"/>
  <c r="T1275" i="1"/>
  <c r="T1276" i="1"/>
  <c r="T1277" i="1"/>
  <c r="T1278" i="1"/>
  <c r="T1279" i="1"/>
  <c r="T1280" i="1"/>
  <c r="T1281" i="1"/>
  <c r="T1282" i="1"/>
  <c r="T1283" i="1"/>
  <c r="T1284" i="1"/>
  <c r="T1285" i="1"/>
  <c r="T1286" i="1"/>
  <c r="T1287" i="1"/>
  <c r="T1288" i="1"/>
  <c r="T1289" i="1"/>
  <c r="T1290" i="1"/>
  <c r="T1291" i="1"/>
  <c r="T1292" i="1"/>
  <c r="T1293" i="1"/>
  <c r="T1294" i="1"/>
  <c r="T1295" i="1"/>
  <c r="T1296" i="1"/>
  <c r="T1297" i="1"/>
  <c r="T1298" i="1"/>
  <c r="T1299" i="1"/>
  <c r="T1300" i="1"/>
  <c r="T1301" i="1"/>
  <c r="T1302" i="1"/>
  <c r="T1303" i="1"/>
  <c r="T1304" i="1"/>
  <c r="T1305" i="1"/>
  <c r="T1306" i="1"/>
  <c r="T1307" i="1"/>
  <c r="T1308" i="1"/>
  <c r="T1309" i="1"/>
  <c r="T1310" i="1"/>
  <c r="T1311" i="1"/>
  <c r="T1312" i="1"/>
  <c r="T1313" i="1"/>
  <c r="T1314" i="1"/>
  <c r="T1315" i="1"/>
  <c r="T1316" i="1"/>
  <c r="T1317" i="1"/>
  <c r="T1318" i="1"/>
  <c r="T1319" i="1"/>
  <c r="T1320" i="1"/>
  <c r="T1321" i="1"/>
  <c r="T1322" i="1"/>
  <c r="T1323" i="1"/>
  <c r="T1324" i="1"/>
  <c r="T1325" i="1"/>
  <c r="T1326" i="1"/>
  <c r="T1327" i="1"/>
  <c r="T1328" i="1"/>
  <c r="T1329" i="1"/>
  <c r="T1330" i="1"/>
  <c r="T1331" i="1"/>
  <c r="T1332" i="1"/>
  <c r="T1333" i="1"/>
  <c r="T1334" i="1"/>
  <c r="T1335" i="1"/>
  <c r="T1336" i="1"/>
  <c r="T1337" i="1"/>
  <c r="T1338" i="1"/>
  <c r="T1339" i="1"/>
  <c r="T1340" i="1"/>
  <c r="T1341" i="1"/>
  <c r="T1342" i="1"/>
  <c r="T1343" i="1"/>
  <c r="T1344" i="1"/>
  <c r="T1345" i="1"/>
  <c r="T1346" i="1"/>
  <c r="T1347" i="1"/>
  <c r="T1348" i="1"/>
  <c r="T1349" i="1"/>
  <c r="T1350" i="1"/>
  <c r="T1351" i="1"/>
  <c r="T1352" i="1"/>
  <c r="T1353" i="1"/>
  <c r="T1354" i="1"/>
  <c r="T1355" i="1"/>
  <c r="T1356" i="1"/>
  <c r="T1357" i="1"/>
  <c r="T1358" i="1"/>
  <c r="T1359" i="1"/>
  <c r="T1360" i="1"/>
  <c r="T1361" i="1"/>
  <c r="T1362" i="1"/>
  <c r="T1363" i="1"/>
  <c r="T1364" i="1"/>
  <c r="T1365" i="1"/>
  <c r="T1366" i="1"/>
  <c r="T1367" i="1"/>
  <c r="T1368" i="1"/>
  <c r="T1369" i="1"/>
  <c r="T1370" i="1"/>
  <c r="T1371" i="1"/>
  <c r="T1372" i="1"/>
  <c r="T1373" i="1"/>
  <c r="T1374" i="1"/>
  <c r="T1375" i="1"/>
  <c r="T1376" i="1"/>
  <c r="T1377" i="1"/>
  <c r="T1378" i="1"/>
  <c r="T1379" i="1"/>
  <c r="T1380" i="1"/>
  <c r="T1381" i="1"/>
  <c r="T1382" i="1"/>
  <c r="T1383" i="1"/>
  <c r="T1384" i="1"/>
  <c r="T1385" i="1"/>
  <c r="T1386" i="1"/>
  <c r="T1387" i="1"/>
  <c r="T1388" i="1"/>
  <c r="T1389" i="1"/>
  <c r="T1390" i="1"/>
  <c r="T1391" i="1"/>
  <c r="T1392" i="1"/>
  <c r="T1393" i="1"/>
  <c r="T1394" i="1"/>
  <c r="T1395" i="1"/>
  <c r="T1396" i="1"/>
  <c r="T1397" i="1"/>
  <c r="T1398" i="1"/>
  <c r="T1399" i="1"/>
  <c r="T1400" i="1"/>
  <c r="T1401" i="1"/>
  <c r="T1402" i="1"/>
  <c r="T1403" i="1"/>
  <c r="T1404" i="1"/>
  <c r="T1405" i="1"/>
  <c r="T1406" i="1"/>
  <c r="T1407" i="1"/>
  <c r="T1408" i="1"/>
  <c r="T1409" i="1"/>
  <c r="T1410" i="1"/>
  <c r="T1411" i="1"/>
  <c r="T1412" i="1"/>
  <c r="T1413" i="1"/>
  <c r="T1414" i="1"/>
  <c r="T1415" i="1"/>
  <c r="T1416" i="1"/>
  <c r="T1417" i="1"/>
  <c r="T1418" i="1"/>
  <c r="T1419" i="1"/>
  <c r="T1420" i="1"/>
  <c r="T1421" i="1"/>
  <c r="T1422" i="1"/>
  <c r="T1423" i="1"/>
  <c r="T1424" i="1"/>
  <c r="T1425" i="1"/>
  <c r="T1426" i="1"/>
  <c r="T1427" i="1"/>
  <c r="T1428" i="1"/>
  <c r="T1429" i="1"/>
  <c r="T1430" i="1"/>
  <c r="T1431" i="1"/>
  <c r="T1432" i="1"/>
  <c r="T1433" i="1"/>
  <c r="T1434" i="1"/>
  <c r="T1435" i="1"/>
  <c r="T1436" i="1"/>
  <c r="T1437" i="1"/>
  <c r="T1438" i="1"/>
  <c r="T1439" i="1"/>
  <c r="T1440" i="1"/>
  <c r="T1441" i="1"/>
  <c r="T1442" i="1"/>
  <c r="T1443" i="1"/>
  <c r="T1444" i="1"/>
  <c r="T1445" i="1"/>
  <c r="T1446" i="1"/>
  <c r="T1447" i="1"/>
  <c r="T1448" i="1"/>
  <c r="T1449" i="1"/>
  <c r="T1450" i="1"/>
  <c r="T1451" i="1"/>
  <c r="T1452" i="1"/>
  <c r="T1453" i="1"/>
  <c r="T1454" i="1"/>
  <c r="T1455" i="1"/>
  <c r="T1456" i="1"/>
  <c r="T1457" i="1"/>
  <c r="T1458" i="1"/>
  <c r="T1459" i="1"/>
  <c r="T1460" i="1"/>
  <c r="T1461" i="1"/>
  <c r="T1462" i="1"/>
  <c r="T1463" i="1"/>
  <c r="T1464" i="1"/>
  <c r="T1465" i="1"/>
  <c r="T1466" i="1"/>
  <c r="T1467" i="1"/>
  <c r="T1468" i="1"/>
  <c r="T1469" i="1"/>
  <c r="T1470" i="1"/>
  <c r="T1471" i="1"/>
  <c r="T1472" i="1"/>
  <c r="T1473" i="1"/>
  <c r="T1474" i="1"/>
  <c r="T1475" i="1"/>
  <c r="T1476" i="1"/>
  <c r="T1477" i="1"/>
  <c r="T1478" i="1"/>
  <c r="T1479" i="1"/>
  <c r="T1480" i="1"/>
  <c r="T1481" i="1"/>
  <c r="T1482" i="1"/>
  <c r="T1483" i="1"/>
  <c r="T1484" i="1"/>
  <c r="T1485" i="1"/>
  <c r="T1486" i="1"/>
  <c r="T1487" i="1"/>
  <c r="T1488" i="1"/>
  <c r="T1489" i="1"/>
  <c r="T1490" i="1"/>
  <c r="T1491" i="1"/>
  <c r="T1492" i="1"/>
  <c r="T1493" i="1"/>
  <c r="T1494" i="1"/>
  <c r="T1495" i="1"/>
  <c r="T1496" i="1"/>
  <c r="T1497" i="1"/>
  <c r="T1498" i="1"/>
  <c r="T1499" i="1"/>
  <c r="T1500" i="1"/>
  <c r="T1501" i="1"/>
  <c r="T1502" i="1"/>
  <c r="T1503" i="1"/>
  <c r="T1504" i="1"/>
  <c r="T1505" i="1"/>
  <c r="T1506" i="1"/>
  <c r="T1507" i="1"/>
  <c r="T1508" i="1"/>
  <c r="T1509" i="1"/>
  <c r="T1510" i="1"/>
  <c r="T1511" i="1"/>
  <c r="T1512" i="1"/>
  <c r="T1513" i="1"/>
  <c r="T1514" i="1"/>
  <c r="T1515" i="1"/>
  <c r="T1516" i="1"/>
  <c r="T1517" i="1"/>
  <c r="T1518" i="1"/>
  <c r="T1519" i="1"/>
  <c r="T1520" i="1"/>
  <c r="T1521" i="1"/>
  <c r="T1522" i="1"/>
  <c r="T1523" i="1"/>
  <c r="T1524" i="1"/>
  <c r="T1525" i="1"/>
  <c r="T1526" i="1"/>
  <c r="T1527" i="1"/>
  <c r="T1528" i="1"/>
  <c r="T1529" i="1"/>
  <c r="T1530" i="1"/>
  <c r="T1531" i="1"/>
  <c r="T1532" i="1"/>
  <c r="T1533" i="1"/>
  <c r="T1534" i="1"/>
  <c r="T1535" i="1"/>
  <c r="T1536" i="1"/>
  <c r="T1537" i="1"/>
  <c r="T1538" i="1"/>
  <c r="T1539" i="1"/>
  <c r="T1540" i="1"/>
  <c r="T1541" i="1"/>
  <c r="T1542" i="1"/>
  <c r="T1543" i="1"/>
  <c r="T1544" i="1"/>
  <c r="T1545" i="1"/>
  <c r="T1546" i="1"/>
  <c r="T1547" i="1"/>
  <c r="T1548" i="1"/>
  <c r="T1549" i="1"/>
  <c r="T1550" i="1"/>
  <c r="T1551" i="1"/>
  <c r="T1552" i="1"/>
  <c r="T1553" i="1"/>
  <c r="T1554" i="1"/>
  <c r="T1555" i="1"/>
  <c r="T1556" i="1"/>
  <c r="T1557" i="1"/>
  <c r="T1558" i="1"/>
  <c r="T1559" i="1"/>
  <c r="T1560" i="1"/>
  <c r="T1561" i="1"/>
  <c r="T1562" i="1"/>
  <c r="T1563" i="1"/>
  <c r="T1564" i="1"/>
  <c r="T1565" i="1"/>
  <c r="T1566" i="1"/>
  <c r="T1567" i="1"/>
  <c r="T1568" i="1"/>
  <c r="T1569" i="1"/>
  <c r="T1570" i="1"/>
  <c r="T1571" i="1"/>
  <c r="T1572" i="1"/>
  <c r="T1573" i="1"/>
  <c r="T1574" i="1"/>
  <c r="T1575" i="1"/>
  <c r="T1576" i="1"/>
  <c r="T1577" i="1"/>
  <c r="T1578" i="1"/>
  <c r="T1579" i="1"/>
  <c r="T1580" i="1"/>
  <c r="T1581" i="1"/>
  <c r="T1582" i="1"/>
  <c r="T1583" i="1"/>
  <c r="T1584" i="1"/>
  <c r="T1585" i="1"/>
  <c r="T1586" i="1"/>
  <c r="T1587" i="1"/>
  <c r="T1588" i="1"/>
  <c r="T1589" i="1"/>
  <c r="T1590" i="1"/>
  <c r="T1591" i="1"/>
  <c r="T1592" i="1"/>
  <c r="T1593" i="1"/>
  <c r="T1594" i="1"/>
  <c r="T1595" i="1"/>
  <c r="T1596" i="1"/>
  <c r="T1597" i="1"/>
  <c r="T1598" i="1"/>
  <c r="T1599" i="1"/>
  <c r="T1600" i="1"/>
  <c r="T1601" i="1"/>
  <c r="T1602" i="1"/>
  <c r="T1603" i="1"/>
  <c r="T1604" i="1"/>
  <c r="T1605" i="1"/>
  <c r="T1606" i="1"/>
  <c r="T1607" i="1"/>
  <c r="T1608" i="1"/>
  <c r="T1609" i="1"/>
  <c r="T1610" i="1"/>
  <c r="T1611" i="1"/>
  <c r="T1612" i="1"/>
  <c r="T1613" i="1"/>
  <c r="T1614" i="1"/>
  <c r="T1615" i="1"/>
  <c r="T1616" i="1"/>
  <c r="T1617" i="1"/>
  <c r="T1618" i="1"/>
  <c r="T1619" i="1"/>
  <c r="T1620" i="1"/>
  <c r="T1621" i="1"/>
  <c r="T1622" i="1"/>
  <c r="T1623" i="1"/>
  <c r="T1624" i="1"/>
  <c r="T1625" i="1"/>
  <c r="T1626" i="1"/>
  <c r="T1627" i="1"/>
  <c r="T1628" i="1"/>
  <c r="T1629" i="1"/>
  <c r="T1630" i="1"/>
  <c r="T1631" i="1"/>
  <c r="T1632" i="1"/>
  <c r="T1633" i="1"/>
  <c r="T1634" i="1"/>
  <c r="T1635" i="1"/>
  <c r="T1636" i="1"/>
  <c r="T1637" i="1"/>
  <c r="T1638" i="1"/>
  <c r="T1639" i="1"/>
  <c r="T1640" i="1"/>
  <c r="T1641" i="1"/>
  <c r="T1642" i="1"/>
  <c r="T1643" i="1"/>
  <c r="T1644" i="1"/>
  <c r="T1645" i="1"/>
  <c r="T1646" i="1"/>
  <c r="T1647" i="1"/>
  <c r="T1648" i="1"/>
  <c r="T1649" i="1"/>
  <c r="T1650" i="1"/>
  <c r="T1651" i="1"/>
  <c r="T1652" i="1"/>
  <c r="T1653" i="1"/>
  <c r="T1654" i="1"/>
  <c r="T1655" i="1"/>
  <c r="T1656" i="1"/>
  <c r="T1657" i="1"/>
  <c r="T1658" i="1"/>
  <c r="T1659" i="1"/>
  <c r="T1660" i="1"/>
  <c r="T1661" i="1"/>
  <c r="T1662" i="1"/>
  <c r="T1663" i="1"/>
  <c r="T1664" i="1"/>
  <c r="T1665" i="1"/>
  <c r="T1666" i="1"/>
  <c r="T1667" i="1"/>
  <c r="T1668" i="1"/>
  <c r="T1669" i="1"/>
  <c r="T1670" i="1"/>
  <c r="T1671" i="1"/>
  <c r="T1672" i="1"/>
  <c r="T1673" i="1"/>
  <c r="T1674" i="1"/>
  <c r="T1675" i="1"/>
  <c r="T1676" i="1"/>
  <c r="T1677" i="1"/>
  <c r="T1678" i="1"/>
  <c r="T1679" i="1"/>
  <c r="T1680" i="1"/>
  <c r="T1681" i="1"/>
  <c r="T1682" i="1"/>
  <c r="T1683" i="1"/>
  <c r="T1684" i="1"/>
  <c r="T1685" i="1"/>
  <c r="T1686" i="1"/>
  <c r="T1687" i="1"/>
  <c r="T1688" i="1"/>
  <c r="T1689" i="1"/>
  <c r="T1690" i="1"/>
  <c r="T1691" i="1"/>
  <c r="T1692" i="1"/>
  <c r="T1693" i="1"/>
  <c r="T1694" i="1"/>
  <c r="T1695" i="1"/>
  <c r="T1696" i="1"/>
  <c r="T1697" i="1"/>
  <c r="T1698" i="1"/>
  <c r="T1699" i="1"/>
  <c r="T1700" i="1"/>
  <c r="T1701" i="1"/>
  <c r="T1702" i="1"/>
  <c r="T1703" i="1"/>
  <c r="T1704" i="1"/>
  <c r="T1705" i="1"/>
  <c r="T1706" i="1"/>
  <c r="T1707" i="1"/>
  <c r="T1708" i="1"/>
  <c r="T1709" i="1"/>
  <c r="T1710" i="1"/>
  <c r="T1711" i="1"/>
  <c r="T1712" i="1"/>
  <c r="T1713" i="1"/>
  <c r="T1714" i="1"/>
  <c r="T1715" i="1"/>
  <c r="T1716" i="1"/>
  <c r="T1717" i="1"/>
  <c r="T1718" i="1"/>
  <c r="T1719" i="1"/>
  <c r="T1720" i="1"/>
  <c r="T1721" i="1"/>
  <c r="T1722" i="1"/>
  <c r="T1723" i="1"/>
  <c r="T1724" i="1"/>
  <c r="T1725" i="1"/>
  <c r="T1726" i="1"/>
  <c r="T1727" i="1"/>
  <c r="T1728" i="1"/>
  <c r="T1729" i="1"/>
  <c r="T1730" i="1"/>
  <c r="T1731" i="1"/>
  <c r="T1732" i="1"/>
  <c r="T1733" i="1"/>
  <c r="T1734" i="1"/>
  <c r="T1735" i="1"/>
  <c r="T1736" i="1"/>
  <c r="T1737" i="1"/>
  <c r="T1738" i="1"/>
  <c r="T1739" i="1"/>
  <c r="T1740" i="1"/>
  <c r="T1741" i="1"/>
  <c r="T1742" i="1"/>
  <c r="T1743" i="1"/>
  <c r="T1744" i="1"/>
  <c r="T1745" i="1"/>
  <c r="T1746" i="1"/>
  <c r="T1747" i="1"/>
  <c r="T1748" i="1"/>
  <c r="T1749" i="1"/>
  <c r="T1750" i="1"/>
  <c r="T1751" i="1"/>
  <c r="T1752" i="1"/>
  <c r="T1753" i="1"/>
  <c r="T1754" i="1"/>
  <c r="T1755" i="1"/>
  <c r="T1756" i="1"/>
  <c r="T1757" i="1"/>
  <c r="T1758" i="1"/>
  <c r="T1759" i="1"/>
  <c r="T1760" i="1"/>
  <c r="T1761" i="1"/>
  <c r="T1762" i="1"/>
  <c r="T1763" i="1"/>
  <c r="T1764" i="1"/>
  <c r="T1765" i="1"/>
  <c r="T1766" i="1"/>
  <c r="T1767" i="1"/>
  <c r="T1768" i="1"/>
  <c r="T1769" i="1"/>
  <c r="T1770" i="1"/>
  <c r="T1771" i="1"/>
  <c r="T1772" i="1"/>
  <c r="T1773" i="1"/>
  <c r="T1774" i="1"/>
  <c r="T1775" i="1"/>
  <c r="T1776" i="1"/>
  <c r="T1777" i="1"/>
  <c r="T1778" i="1"/>
  <c r="T1779" i="1"/>
  <c r="T1780" i="1"/>
  <c r="T1781" i="1"/>
  <c r="T1782" i="1"/>
  <c r="T1783" i="1"/>
  <c r="T1784" i="1"/>
  <c r="T1785" i="1"/>
  <c r="T1786" i="1"/>
  <c r="T1787" i="1"/>
  <c r="T1788" i="1"/>
  <c r="T1789" i="1"/>
  <c r="T1790" i="1"/>
  <c r="T1791" i="1"/>
  <c r="T1792" i="1"/>
  <c r="T1793" i="1"/>
  <c r="T1794" i="1"/>
  <c r="T1795" i="1"/>
  <c r="T1796" i="1"/>
  <c r="T1797" i="1"/>
  <c r="T1798" i="1"/>
  <c r="T1799" i="1"/>
  <c r="T1800" i="1"/>
  <c r="T1801" i="1"/>
  <c r="T1802" i="1"/>
  <c r="T1803" i="1"/>
  <c r="T1804" i="1"/>
  <c r="T1805" i="1"/>
  <c r="T1806" i="1"/>
  <c r="T1807" i="1"/>
  <c r="T1808" i="1"/>
  <c r="T1809" i="1"/>
  <c r="T1810" i="1"/>
  <c r="T1811" i="1"/>
  <c r="T1812" i="1"/>
  <c r="T1813" i="1"/>
  <c r="T1814" i="1"/>
  <c r="T1815" i="1"/>
  <c r="T1816" i="1"/>
  <c r="T1817" i="1"/>
  <c r="T1818" i="1"/>
  <c r="T1819" i="1"/>
  <c r="T1820" i="1"/>
  <c r="T1821" i="1"/>
  <c r="T1822" i="1"/>
  <c r="T1823" i="1"/>
  <c r="T1824" i="1"/>
  <c r="T1825" i="1"/>
  <c r="T1826" i="1"/>
  <c r="T1827" i="1"/>
  <c r="T1828" i="1"/>
  <c r="T1829" i="1"/>
  <c r="T1830" i="1"/>
  <c r="T1831" i="1"/>
  <c r="T1832" i="1"/>
  <c r="T1833" i="1"/>
  <c r="T1834" i="1"/>
  <c r="T1835" i="1"/>
  <c r="T1836" i="1"/>
  <c r="T1837" i="1"/>
  <c r="T1838" i="1"/>
  <c r="T1839" i="1"/>
  <c r="T1840" i="1"/>
  <c r="T1841" i="1"/>
  <c r="T1842" i="1"/>
  <c r="T1843" i="1"/>
  <c r="T1844" i="1"/>
  <c r="T1845" i="1"/>
  <c r="T1846" i="1"/>
  <c r="T1847" i="1"/>
  <c r="T1848" i="1"/>
  <c r="T1849" i="1"/>
  <c r="T1850" i="1"/>
  <c r="T1851" i="1"/>
  <c r="T1852" i="1"/>
  <c r="T1853" i="1"/>
  <c r="T1854" i="1"/>
  <c r="T1855" i="1"/>
  <c r="T1856" i="1"/>
  <c r="T1857" i="1"/>
  <c r="T1858" i="1"/>
  <c r="T1859" i="1"/>
  <c r="T1860" i="1"/>
  <c r="T1861" i="1"/>
  <c r="T1862" i="1"/>
  <c r="T1863" i="1"/>
  <c r="T1864" i="1"/>
  <c r="T1865" i="1"/>
  <c r="T1866" i="1"/>
  <c r="T1867" i="1"/>
  <c r="T1868" i="1"/>
  <c r="T1869" i="1"/>
  <c r="T1870" i="1"/>
  <c r="T1871" i="1"/>
  <c r="T1872" i="1"/>
  <c r="T1873" i="1"/>
  <c r="T1874" i="1"/>
  <c r="T1875" i="1"/>
  <c r="T1876" i="1"/>
  <c r="T1877" i="1"/>
  <c r="T1878" i="1"/>
  <c r="T1879" i="1"/>
  <c r="T1880" i="1"/>
  <c r="T1881" i="1"/>
  <c r="T1882" i="1"/>
  <c r="T1883" i="1"/>
  <c r="T1884" i="1"/>
  <c r="T1885" i="1"/>
  <c r="T1886" i="1"/>
  <c r="T1887" i="1"/>
  <c r="T1888" i="1"/>
  <c r="T1889" i="1"/>
  <c r="T1890" i="1"/>
  <c r="T1891" i="1"/>
  <c r="T1892" i="1"/>
  <c r="T1893" i="1"/>
  <c r="T1894" i="1"/>
  <c r="T1895" i="1"/>
  <c r="T1896" i="1"/>
  <c r="T1897" i="1"/>
  <c r="T1898" i="1"/>
  <c r="T1899" i="1"/>
  <c r="T1900" i="1"/>
  <c r="T1901" i="1"/>
  <c r="T1902" i="1"/>
  <c r="T1903" i="1"/>
  <c r="T1904" i="1"/>
  <c r="T1905" i="1"/>
  <c r="T1906" i="1"/>
  <c r="T1907" i="1"/>
  <c r="T1908" i="1"/>
  <c r="T1909" i="1"/>
  <c r="T1910" i="1"/>
  <c r="T1911" i="1"/>
  <c r="T1912" i="1"/>
  <c r="T1913" i="1"/>
  <c r="T1914" i="1"/>
  <c r="T1915" i="1"/>
  <c r="T1916" i="1"/>
  <c r="T1917" i="1"/>
  <c r="T1918" i="1"/>
  <c r="T1919" i="1"/>
  <c r="T1920" i="1"/>
  <c r="T1921" i="1"/>
  <c r="T1922" i="1"/>
  <c r="T1923" i="1"/>
  <c r="T1924" i="1"/>
  <c r="T1925" i="1"/>
  <c r="T1926" i="1"/>
  <c r="T1927" i="1"/>
  <c r="T1928" i="1"/>
  <c r="T1929" i="1"/>
  <c r="T1930" i="1"/>
  <c r="T1931" i="1"/>
  <c r="T1932" i="1"/>
  <c r="T1933" i="1"/>
  <c r="T1934" i="1"/>
  <c r="T1935" i="1"/>
  <c r="T1936" i="1"/>
  <c r="T1937" i="1"/>
  <c r="T1938" i="1"/>
  <c r="T1939" i="1"/>
  <c r="T1940" i="1"/>
  <c r="T1941" i="1"/>
  <c r="T1942" i="1"/>
  <c r="T1943" i="1"/>
  <c r="T1944" i="1"/>
  <c r="T1945" i="1"/>
  <c r="T1946" i="1"/>
  <c r="T1947" i="1"/>
  <c r="T1948" i="1"/>
  <c r="T1949" i="1"/>
  <c r="T1950" i="1"/>
  <c r="T1951" i="1"/>
  <c r="T1952" i="1"/>
  <c r="T1953" i="1"/>
  <c r="T1954" i="1"/>
  <c r="T1955" i="1"/>
  <c r="T1956" i="1"/>
  <c r="T1957" i="1"/>
  <c r="T1958" i="1"/>
  <c r="T1959" i="1"/>
  <c r="T1960" i="1"/>
  <c r="T1961" i="1"/>
  <c r="T1962" i="1"/>
  <c r="T1963" i="1"/>
  <c r="T1964" i="1"/>
  <c r="T1965" i="1"/>
  <c r="T1966" i="1"/>
  <c r="T1967" i="1"/>
  <c r="T1968" i="1"/>
  <c r="T1969" i="1"/>
  <c r="T1970" i="1"/>
  <c r="T1971" i="1"/>
  <c r="T1972" i="1"/>
  <c r="T1973" i="1"/>
  <c r="T1974" i="1"/>
  <c r="T1975" i="1"/>
  <c r="T1976" i="1"/>
  <c r="T1977" i="1"/>
  <c r="T1978" i="1"/>
  <c r="T1979" i="1"/>
  <c r="T1980" i="1"/>
  <c r="T1981" i="1"/>
  <c r="T1982" i="1"/>
  <c r="T1983" i="1"/>
  <c r="T1984" i="1"/>
  <c r="T1985" i="1"/>
  <c r="T1986" i="1"/>
  <c r="T1987" i="1"/>
  <c r="T1988" i="1"/>
  <c r="T1989" i="1"/>
  <c r="T1990" i="1"/>
  <c r="T1991" i="1"/>
  <c r="T1992" i="1"/>
  <c r="T1993" i="1"/>
  <c r="T1994" i="1"/>
  <c r="T1995" i="1"/>
  <c r="T1996" i="1"/>
  <c r="T1997" i="1"/>
  <c r="T1998" i="1"/>
  <c r="T1999" i="1"/>
  <c r="T2000" i="1"/>
  <c r="T2001" i="1"/>
  <c r="T2002" i="1"/>
  <c r="T2003" i="1"/>
  <c r="T2004" i="1"/>
  <c r="T2005" i="1"/>
  <c r="T2006" i="1"/>
  <c r="T2007" i="1"/>
  <c r="T2008" i="1"/>
  <c r="T2009" i="1"/>
  <c r="T2010" i="1"/>
  <c r="T2011" i="1"/>
  <c r="T2012" i="1"/>
  <c r="T2013" i="1"/>
  <c r="T2014" i="1"/>
  <c r="T2015" i="1"/>
  <c r="T2016" i="1"/>
  <c r="T2017" i="1"/>
  <c r="T2018" i="1"/>
  <c r="T2019" i="1"/>
  <c r="T2020" i="1"/>
  <c r="T2021" i="1"/>
  <c r="T2022" i="1"/>
  <c r="T2023" i="1"/>
  <c r="T2024" i="1"/>
  <c r="T2025" i="1"/>
  <c r="T2026" i="1"/>
  <c r="T2027" i="1"/>
  <c r="T2028" i="1"/>
  <c r="T2029" i="1"/>
  <c r="T2030" i="1"/>
  <c r="T2031" i="1"/>
  <c r="T2032" i="1"/>
  <c r="T2033" i="1"/>
  <c r="T2034" i="1"/>
  <c r="T2035" i="1"/>
  <c r="T2036" i="1"/>
  <c r="T2037" i="1"/>
  <c r="T2038" i="1"/>
  <c r="T2039" i="1"/>
  <c r="T2040" i="1"/>
  <c r="T2041" i="1"/>
  <c r="T2042" i="1"/>
  <c r="T2043" i="1"/>
  <c r="T2044" i="1"/>
  <c r="T2045" i="1"/>
  <c r="T2046" i="1"/>
  <c r="T2047" i="1"/>
  <c r="T2048" i="1"/>
  <c r="T2049" i="1"/>
  <c r="T2050" i="1"/>
  <c r="T2051" i="1"/>
  <c r="T2052" i="1"/>
  <c r="T2053" i="1"/>
  <c r="T2054" i="1"/>
  <c r="T2055" i="1"/>
  <c r="T2056" i="1"/>
  <c r="T2057" i="1"/>
  <c r="T2058" i="1"/>
  <c r="T2059" i="1"/>
  <c r="T2060" i="1"/>
  <c r="T2061" i="1"/>
  <c r="T2062" i="1"/>
  <c r="T2063" i="1"/>
  <c r="T2064" i="1"/>
  <c r="T2065" i="1"/>
  <c r="T2066" i="1"/>
  <c r="T2067" i="1"/>
  <c r="T2068" i="1"/>
  <c r="T2069" i="1"/>
  <c r="T2070" i="1"/>
  <c r="T2071" i="1"/>
  <c r="T2072" i="1"/>
  <c r="T2073" i="1"/>
  <c r="T2074" i="1"/>
  <c r="T2075" i="1"/>
  <c r="T2076" i="1"/>
  <c r="T2077" i="1"/>
  <c r="T2078" i="1"/>
  <c r="T2079" i="1"/>
  <c r="T2080" i="1"/>
  <c r="T2081" i="1"/>
  <c r="T2082" i="1"/>
  <c r="T2083" i="1"/>
  <c r="T2084" i="1"/>
  <c r="T2085" i="1"/>
  <c r="T2086" i="1"/>
  <c r="T2087" i="1"/>
  <c r="T2088" i="1"/>
  <c r="T2089" i="1"/>
  <c r="T2090" i="1"/>
  <c r="T2091" i="1"/>
  <c r="T2092" i="1"/>
  <c r="T2093" i="1"/>
  <c r="T2094" i="1"/>
  <c r="T2095" i="1"/>
  <c r="T2096" i="1"/>
  <c r="T2097" i="1"/>
  <c r="T2098" i="1"/>
  <c r="T2099" i="1"/>
  <c r="T2100" i="1"/>
  <c r="T2101" i="1"/>
  <c r="T2102" i="1"/>
  <c r="T2103" i="1"/>
  <c r="T2104" i="1"/>
  <c r="T2105" i="1"/>
  <c r="T2106" i="1"/>
  <c r="T2107" i="1"/>
  <c r="T2108" i="1"/>
  <c r="T2109" i="1"/>
  <c r="T2110" i="1"/>
  <c r="T2111" i="1"/>
  <c r="T2112" i="1"/>
  <c r="T2113" i="1"/>
  <c r="T2114" i="1"/>
  <c r="T2115" i="1"/>
  <c r="T2116" i="1"/>
  <c r="T2117" i="1"/>
  <c r="T2118" i="1"/>
  <c r="T2119" i="1"/>
  <c r="T2120" i="1"/>
  <c r="T2121" i="1"/>
  <c r="T2122" i="1"/>
  <c r="T2123" i="1"/>
  <c r="T2124" i="1"/>
  <c r="T2125" i="1"/>
  <c r="T2126" i="1"/>
  <c r="T2127" i="1"/>
  <c r="T2128" i="1"/>
  <c r="T2129" i="1"/>
  <c r="T2130" i="1"/>
  <c r="T2131" i="1"/>
  <c r="T2132" i="1"/>
  <c r="T2133" i="1"/>
  <c r="T2134" i="1"/>
  <c r="T2135" i="1"/>
  <c r="T2136" i="1"/>
  <c r="T2137" i="1"/>
  <c r="T2138" i="1"/>
  <c r="T2139" i="1"/>
  <c r="T2140" i="1"/>
  <c r="T2141" i="1"/>
  <c r="T2142" i="1"/>
  <c r="T2143" i="1"/>
  <c r="T2144" i="1"/>
  <c r="T2145" i="1"/>
  <c r="T2146" i="1"/>
  <c r="T2147" i="1"/>
  <c r="T2148" i="1"/>
  <c r="T2149" i="1"/>
  <c r="T2150" i="1"/>
  <c r="T2151" i="1"/>
  <c r="T2152" i="1"/>
  <c r="T2153" i="1"/>
  <c r="T2154" i="1"/>
  <c r="T2155" i="1"/>
  <c r="T2156" i="1"/>
  <c r="T2157" i="1"/>
  <c r="T2158" i="1"/>
  <c r="T2159" i="1"/>
  <c r="T2160" i="1"/>
  <c r="T2161" i="1"/>
  <c r="T2162" i="1"/>
  <c r="T2163" i="1"/>
  <c r="T2164" i="1"/>
  <c r="T2165" i="1"/>
  <c r="T2166" i="1"/>
  <c r="T2167" i="1"/>
  <c r="T2168" i="1"/>
  <c r="T2169" i="1"/>
  <c r="T2170" i="1"/>
  <c r="T2171" i="1"/>
  <c r="T2172" i="1"/>
  <c r="T2173" i="1"/>
  <c r="T2174" i="1"/>
  <c r="T2175" i="1"/>
  <c r="T2176" i="1"/>
  <c r="T2177" i="1"/>
  <c r="T2178" i="1"/>
  <c r="T2179" i="1"/>
  <c r="T2180" i="1"/>
  <c r="T2181" i="1"/>
  <c r="T2182" i="1"/>
  <c r="T2183" i="1"/>
  <c r="T2184" i="1"/>
  <c r="T2185" i="1"/>
  <c r="T2186" i="1"/>
  <c r="T2187" i="1"/>
  <c r="T2188" i="1"/>
  <c r="T2189" i="1"/>
  <c r="T2190" i="1"/>
  <c r="T2191" i="1"/>
  <c r="T2192" i="1"/>
  <c r="T2193" i="1"/>
  <c r="T2194" i="1"/>
  <c r="T2195" i="1"/>
  <c r="T2196" i="1"/>
  <c r="T2197" i="1"/>
  <c r="T2198" i="1"/>
  <c r="T2199" i="1"/>
  <c r="T2200" i="1"/>
  <c r="T2201" i="1"/>
  <c r="T2202" i="1"/>
  <c r="T2203" i="1"/>
  <c r="T2204" i="1"/>
  <c r="T2205" i="1"/>
  <c r="T2206" i="1"/>
  <c r="T2207" i="1"/>
  <c r="T2208" i="1"/>
  <c r="T2209" i="1"/>
  <c r="T2210" i="1"/>
  <c r="T2211" i="1"/>
  <c r="T2212" i="1"/>
  <c r="T2213" i="1"/>
  <c r="T2214" i="1"/>
  <c r="T2215" i="1"/>
  <c r="T2216" i="1"/>
  <c r="T2217" i="1"/>
  <c r="T2218" i="1"/>
  <c r="T2219" i="1"/>
  <c r="T2220" i="1"/>
  <c r="T2221" i="1"/>
  <c r="T2222" i="1"/>
  <c r="T2223" i="1"/>
  <c r="T2224" i="1"/>
  <c r="T2225" i="1"/>
  <c r="T2226" i="1"/>
  <c r="T2227" i="1"/>
  <c r="T2228" i="1"/>
  <c r="T2229" i="1"/>
  <c r="T2230" i="1"/>
  <c r="T2231" i="1"/>
  <c r="T2232" i="1"/>
  <c r="T2233" i="1"/>
  <c r="T2234" i="1"/>
  <c r="T2235" i="1"/>
  <c r="T2236" i="1"/>
  <c r="T2237" i="1"/>
  <c r="T2238" i="1"/>
  <c r="T2239" i="1"/>
  <c r="T2240" i="1"/>
  <c r="T2241" i="1"/>
  <c r="T2242" i="1"/>
  <c r="T2243" i="1"/>
  <c r="T2244" i="1"/>
  <c r="T2245" i="1"/>
  <c r="T2246" i="1"/>
  <c r="T2247" i="1"/>
  <c r="T2248" i="1"/>
  <c r="T2249" i="1"/>
  <c r="T2250" i="1"/>
  <c r="T2251" i="1"/>
  <c r="T2252" i="1"/>
  <c r="T2253" i="1"/>
  <c r="T2254" i="1"/>
  <c r="T2255" i="1"/>
  <c r="T2256" i="1"/>
  <c r="T2257" i="1"/>
  <c r="T2258" i="1"/>
  <c r="T2259" i="1"/>
  <c r="T2260" i="1"/>
  <c r="T2261" i="1"/>
  <c r="T2262" i="1"/>
  <c r="T2263" i="1"/>
  <c r="T2264" i="1"/>
  <c r="T2265" i="1"/>
  <c r="T2266" i="1"/>
  <c r="T2267" i="1"/>
  <c r="T2268" i="1"/>
  <c r="T2269" i="1"/>
  <c r="T2270" i="1"/>
  <c r="T2271" i="1"/>
  <c r="T2272" i="1"/>
  <c r="T2273" i="1"/>
  <c r="T2274" i="1"/>
  <c r="T2275" i="1"/>
  <c r="T2276" i="1"/>
  <c r="T2277" i="1"/>
  <c r="T2278" i="1"/>
  <c r="T2279" i="1"/>
  <c r="T2280" i="1"/>
  <c r="T2281" i="1"/>
  <c r="T2282" i="1"/>
  <c r="T2283" i="1"/>
  <c r="T2284" i="1"/>
  <c r="T2285" i="1"/>
  <c r="T2286" i="1"/>
  <c r="T2287" i="1"/>
  <c r="T2288" i="1"/>
  <c r="T2289" i="1"/>
  <c r="T2290" i="1"/>
  <c r="T2291" i="1"/>
  <c r="T2292" i="1"/>
  <c r="T2293" i="1"/>
  <c r="T2294" i="1"/>
  <c r="T2295" i="1"/>
  <c r="T2296" i="1"/>
  <c r="T2297" i="1"/>
  <c r="T2298" i="1"/>
  <c r="T2299" i="1"/>
  <c r="T2300" i="1"/>
  <c r="T2301" i="1"/>
  <c r="T2302" i="1"/>
  <c r="T2303" i="1"/>
  <c r="T2304" i="1"/>
  <c r="T2305" i="1"/>
  <c r="T2306" i="1"/>
  <c r="T2307" i="1"/>
  <c r="T2308" i="1"/>
  <c r="T2309" i="1"/>
  <c r="T2310" i="1"/>
  <c r="T2311" i="1"/>
  <c r="T2312" i="1"/>
  <c r="T2313" i="1"/>
  <c r="T2314" i="1"/>
  <c r="T2315" i="1"/>
  <c r="T2316" i="1"/>
  <c r="T2317" i="1"/>
  <c r="T2318" i="1"/>
  <c r="T2319" i="1"/>
  <c r="T2320" i="1"/>
  <c r="T2321" i="1"/>
  <c r="T2322" i="1"/>
  <c r="T2323" i="1"/>
  <c r="T2324" i="1"/>
  <c r="T2325" i="1"/>
  <c r="T2326" i="1"/>
  <c r="T2327" i="1"/>
  <c r="T2328" i="1"/>
  <c r="T2329" i="1"/>
  <c r="T2330" i="1"/>
  <c r="T2331" i="1"/>
  <c r="T2332" i="1"/>
  <c r="T2333" i="1"/>
  <c r="T2334" i="1"/>
  <c r="T2335" i="1"/>
  <c r="T2336" i="1"/>
  <c r="T2337" i="1"/>
  <c r="T2338" i="1"/>
  <c r="T2339" i="1"/>
  <c r="T2340" i="1"/>
  <c r="T2341" i="1"/>
  <c r="T2342" i="1"/>
  <c r="T2343" i="1"/>
  <c r="T2344" i="1"/>
  <c r="T2345" i="1"/>
  <c r="T2346" i="1"/>
  <c r="T2347" i="1"/>
  <c r="T2348" i="1"/>
  <c r="T2349" i="1"/>
  <c r="T2350" i="1"/>
  <c r="T2351" i="1"/>
  <c r="T2352" i="1"/>
  <c r="T2353" i="1"/>
  <c r="T2354" i="1"/>
  <c r="T2355" i="1"/>
  <c r="T2356" i="1"/>
  <c r="T2357" i="1"/>
  <c r="T2358" i="1"/>
  <c r="T2359" i="1"/>
  <c r="T2360" i="1"/>
  <c r="T2361" i="1"/>
  <c r="T2362" i="1"/>
  <c r="T2363" i="1"/>
  <c r="T2364" i="1"/>
  <c r="T2365" i="1"/>
  <c r="T2366" i="1"/>
  <c r="T2367" i="1"/>
  <c r="T2368" i="1"/>
  <c r="T2369" i="1"/>
  <c r="T2370" i="1"/>
  <c r="T2371" i="1"/>
  <c r="T2372" i="1"/>
  <c r="T2373" i="1"/>
  <c r="T2374" i="1"/>
  <c r="T2375" i="1"/>
  <c r="T2376" i="1"/>
  <c r="T2377" i="1"/>
  <c r="T2378" i="1"/>
  <c r="T2379" i="1"/>
  <c r="T2380" i="1"/>
  <c r="T2381" i="1"/>
  <c r="T2382" i="1"/>
  <c r="T2383" i="1"/>
  <c r="T2384" i="1"/>
  <c r="T2385" i="1"/>
  <c r="T2386" i="1"/>
  <c r="T2387" i="1"/>
  <c r="T2388" i="1"/>
  <c r="T2389" i="1"/>
  <c r="T2390" i="1"/>
  <c r="T2391" i="1"/>
  <c r="T2392" i="1"/>
  <c r="T2393" i="1"/>
  <c r="T2394" i="1"/>
  <c r="T2395" i="1"/>
  <c r="T2396" i="1"/>
  <c r="T2397" i="1"/>
  <c r="T2398" i="1"/>
  <c r="T2399" i="1"/>
  <c r="T2400" i="1"/>
  <c r="T2401" i="1"/>
  <c r="T2402" i="1"/>
  <c r="T2403" i="1"/>
  <c r="T2404" i="1"/>
  <c r="T2405" i="1"/>
  <c r="T2406" i="1"/>
  <c r="T2407" i="1"/>
  <c r="T2408" i="1"/>
  <c r="T2409" i="1"/>
  <c r="T2410" i="1"/>
  <c r="T2411" i="1"/>
  <c r="T2412" i="1"/>
  <c r="T2413" i="1"/>
  <c r="T2414" i="1"/>
  <c r="T2415" i="1"/>
  <c r="T2416" i="1"/>
  <c r="T2417" i="1"/>
  <c r="T2418" i="1"/>
  <c r="T2419" i="1"/>
  <c r="T2420" i="1"/>
  <c r="T2421" i="1"/>
  <c r="T2422" i="1"/>
  <c r="T2423" i="1"/>
  <c r="T2424" i="1"/>
  <c r="T2425" i="1"/>
  <c r="T2426" i="1"/>
  <c r="T2427" i="1"/>
  <c r="T2428" i="1"/>
  <c r="T2429" i="1"/>
  <c r="T2430" i="1"/>
  <c r="T2431" i="1"/>
  <c r="T2432" i="1"/>
  <c r="T2433" i="1"/>
  <c r="T2434" i="1"/>
  <c r="T2435" i="1"/>
  <c r="T2436" i="1"/>
  <c r="T2437" i="1"/>
  <c r="T2438" i="1"/>
  <c r="T2439" i="1"/>
  <c r="T2440" i="1"/>
  <c r="T2441" i="1"/>
  <c r="T2442" i="1"/>
  <c r="T2443" i="1"/>
  <c r="T2444" i="1"/>
  <c r="T2445" i="1"/>
  <c r="T2446" i="1"/>
  <c r="T2447" i="1"/>
  <c r="T2448" i="1"/>
  <c r="T2449" i="1"/>
  <c r="T2450" i="1"/>
  <c r="T2451" i="1"/>
  <c r="T2452" i="1"/>
  <c r="T2453" i="1"/>
  <c r="T2454" i="1"/>
  <c r="T2455" i="1"/>
  <c r="T2456" i="1"/>
  <c r="T2457" i="1"/>
  <c r="T2458" i="1"/>
  <c r="T2459" i="1"/>
  <c r="T2460" i="1"/>
  <c r="T2461" i="1"/>
  <c r="T2462" i="1"/>
  <c r="T2463" i="1"/>
  <c r="T2464" i="1"/>
  <c r="T2465" i="1"/>
  <c r="T2466" i="1"/>
  <c r="T2467" i="1"/>
  <c r="T2468" i="1"/>
  <c r="T2469" i="1"/>
  <c r="T2470" i="1"/>
  <c r="T2471" i="1"/>
  <c r="T2472" i="1"/>
  <c r="T2473" i="1"/>
  <c r="T2474" i="1"/>
  <c r="T2475" i="1"/>
  <c r="T2476" i="1"/>
  <c r="T2477" i="1"/>
  <c r="T2478" i="1"/>
  <c r="T2479" i="1"/>
  <c r="T2480" i="1"/>
  <c r="T2481" i="1"/>
  <c r="T2482" i="1"/>
  <c r="T2483" i="1"/>
  <c r="T2484" i="1"/>
  <c r="T2485" i="1"/>
  <c r="T2486" i="1"/>
  <c r="T2487" i="1"/>
  <c r="T2488" i="1"/>
  <c r="T2489" i="1"/>
  <c r="T2490" i="1"/>
  <c r="T2491" i="1"/>
  <c r="T2492" i="1"/>
  <c r="T2493" i="1"/>
  <c r="T2494" i="1"/>
  <c r="T2495" i="1"/>
  <c r="T2496" i="1"/>
  <c r="T2497" i="1"/>
  <c r="T2498" i="1"/>
  <c r="T2499" i="1"/>
  <c r="T2500" i="1"/>
  <c r="T2501" i="1"/>
  <c r="T2502" i="1"/>
  <c r="T2503" i="1"/>
  <c r="T2504" i="1"/>
  <c r="T2505" i="1"/>
  <c r="T2506" i="1"/>
  <c r="T2507" i="1"/>
  <c r="T2508" i="1"/>
  <c r="T2509" i="1"/>
  <c r="T2510" i="1"/>
  <c r="T2511" i="1"/>
  <c r="T2512" i="1"/>
  <c r="T2513" i="1"/>
  <c r="T2514" i="1"/>
  <c r="T2515" i="1"/>
  <c r="T2516" i="1"/>
  <c r="T2517" i="1"/>
  <c r="T2518" i="1"/>
  <c r="T2519" i="1"/>
  <c r="T2520" i="1"/>
  <c r="T2521" i="1"/>
  <c r="T2522" i="1"/>
  <c r="T2523" i="1"/>
  <c r="T2524" i="1"/>
  <c r="T2525" i="1"/>
  <c r="T2526" i="1"/>
  <c r="T2527" i="1"/>
  <c r="T2528" i="1"/>
  <c r="T2529" i="1"/>
  <c r="T2530" i="1"/>
  <c r="T2531" i="1"/>
  <c r="T2532" i="1"/>
  <c r="T2533" i="1"/>
  <c r="T2534" i="1"/>
  <c r="T2535" i="1"/>
  <c r="T2536" i="1"/>
  <c r="T2537" i="1"/>
  <c r="T2538" i="1"/>
  <c r="T2539" i="1"/>
  <c r="T2540" i="1"/>
  <c r="T2541" i="1"/>
  <c r="T2542" i="1"/>
  <c r="T2543" i="1"/>
  <c r="T2544" i="1"/>
  <c r="T2545" i="1"/>
  <c r="T2546" i="1"/>
  <c r="T2547" i="1"/>
  <c r="T2548" i="1"/>
  <c r="T2549" i="1"/>
  <c r="T2550" i="1"/>
  <c r="T2551" i="1"/>
  <c r="T2552" i="1"/>
  <c r="T2553" i="1"/>
  <c r="T2554" i="1"/>
  <c r="T2555" i="1"/>
  <c r="T2556" i="1"/>
  <c r="T2557" i="1"/>
  <c r="T2558" i="1"/>
  <c r="T2559" i="1"/>
  <c r="T2560" i="1"/>
  <c r="T2561" i="1"/>
  <c r="T2562" i="1"/>
  <c r="T2563" i="1"/>
  <c r="T2564" i="1"/>
  <c r="T2565" i="1"/>
  <c r="T2566" i="1"/>
  <c r="T2567" i="1"/>
  <c r="T2568" i="1"/>
  <c r="T2569" i="1"/>
  <c r="T2570" i="1"/>
  <c r="T2571" i="1"/>
  <c r="T2572" i="1"/>
  <c r="T2573" i="1"/>
  <c r="T2574" i="1"/>
  <c r="T2575" i="1"/>
  <c r="T2576" i="1"/>
  <c r="T2577" i="1"/>
  <c r="T2578" i="1"/>
  <c r="T2579" i="1"/>
  <c r="T2580" i="1"/>
  <c r="T2581" i="1"/>
  <c r="T2582" i="1"/>
  <c r="T2583" i="1"/>
  <c r="T2584" i="1"/>
  <c r="T2585" i="1"/>
  <c r="T2586" i="1"/>
  <c r="T2587" i="1"/>
  <c r="T2588" i="1"/>
  <c r="T2589" i="1"/>
  <c r="T2590" i="1"/>
  <c r="T2591" i="1"/>
  <c r="T2592" i="1"/>
  <c r="T2593" i="1"/>
  <c r="T2594" i="1"/>
  <c r="T2595" i="1"/>
  <c r="T2596" i="1"/>
  <c r="T2597" i="1"/>
  <c r="T2598" i="1"/>
  <c r="T2599" i="1"/>
  <c r="T2600" i="1"/>
  <c r="T2601" i="1"/>
  <c r="T2602" i="1"/>
  <c r="T2603" i="1"/>
  <c r="T2604" i="1"/>
  <c r="T2605" i="1"/>
  <c r="T2606" i="1"/>
  <c r="T2607" i="1"/>
  <c r="T2608" i="1"/>
  <c r="T2609" i="1"/>
  <c r="T2610" i="1"/>
  <c r="T2611" i="1"/>
  <c r="T2612" i="1"/>
  <c r="T2613" i="1"/>
  <c r="T2614" i="1"/>
  <c r="T2615" i="1"/>
  <c r="T2616" i="1"/>
  <c r="T2617" i="1"/>
  <c r="T2618" i="1"/>
  <c r="T2619" i="1"/>
  <c r="T2620" i="1"/>
  <c r="T2621" i="1"/>
  <c r="T2622" i="1"/>
  <c r="T2623" i="1"/>
  <c r="T2624" i="1"/>
  <c r="T2625" i="1"/>
  <c r="T2626" i="1"/>
  <c r="T2627" i="1"/>
  <c r="T2628" i="1"/>
  <c r="T2629" i="1"/>
  <c r="T2630" i="1"/>
  <c r="T2631" i="1"/>
  <c r="T2632" i="1"/>
  <c r="T2633" i="1"/>
  <c r="T2634" i="1"/>
  <c r="T2635" i="1"/>
  <c r="T2636" i="1"/>
  <c r="T2637" i="1"/>
  <c r="T2638" i="1"/>
  <c r="T2639" i="1"/>
  <c r="T2640" i="1"/>
  <c r="T2641" i="1"/>
  <c r="T2642" i="1"/>
  <c r="T2643" i="1"/>
  <c r="T2644" i="1"/>
  <c r="T2645" i="1"/>
  <c r="T2646" i="1"/>
  <c r="T2647" i="1"/>
  <c r="T2648" i="1"/>
  <c r="T2649" i="1"/>
  <c r="T2650" i="1"/>
  <c r="T2651" i="1"/>
  <c r="T2652" i="1"/>
  <c r="T2653" i="1"/>
  <c r="T2654" i="1"/>
  <c r="T2655" i="1"/>
  <c r="T2656" i="1"/>
  <c r="T2657" i="1"/>
  <c r="T2658" i="1"/>
  <c r="T2659" i="1"/>
  <c r="T2660" i="1"/>
  <c r="T2661" i="1"/>
  <c r="T2662" i="1"/>
  <c r="T2663" i="1"/>
  <c r="T2664" i="1"/>
  <c r="T2665" i="1"/>
  <c r="T2666" i="1"/>
  <c r="T2667" i="1"/>
  <c r="T2668" i="1"/>
  <c r="T2669" i="1"/>
  <c r="T2670" i="1"/>
  <c r="T2671" i="1"/>
  <c r="T2672" i="1"/>
  <c r="T2673" i="1"/>
  <c r="T2674" i="1"/>
  <c r="T2675" i="1"/>
  <c r="T2676" i="1"/>
  <c r="T2677" i="1"/>
  <c r="T2678" i="1"/>
  <c r="T2679" i="1"/>
  <c r="T2680" i="1"/>
  <c r="T2681" i="1"/>
  <c r="T2682" i="1"/>
  <c r="T2683" i="1"/>
  <c r="T2684" i="1"/>
  <c r="T2685" i="1"/>
  <c r="T2686" i="1"/>
  <c r="T2687" i="1"/>
  <c r="T2688" i="1"/>
  <c r="T2689" i="1"/>
  <c r="T2690" i="1"/>
  <c r="T2691" i="1"/>
  <c r="T2692" i="1"/>
  <c r="T2693" i="1"/>
  <c r="T2694" i="1"/>
  <c r="T2695" i="1"/>
  <c r="T2696" i="1"/>
  <c r="T2697" i="1"/>
  <c r="T2698" i="1"/>
  <c r="T2699" i="1"/>
  <c r="T2700" i="1"/>
  <c r="T2701" i="1"/>
  <c r="T2702" i="1"/>
  <c r="T2703" i="1"/>
  <c r="T2704" i="1"/>
  <c r="T2705" i="1"/>
  <c r="T2706" i="1"/>
  <c r="T2707" i="1"/>
  <c r="T2708" i="1"/>
  <c r="T2709" i="1"/>
  <c r="T2710" i="1"/>
  <c r="T2711" i="1"/>
  <c r="T2712" i="1"/>
  <c r="T2713" i="1"/>
  <c r="T2714" i="1"/>
  <c r="T2715" i="1"/>
  <c r="T2716" i="1"/>
  <c r="T2717" i="1"/>
  <c r="T2718" i="1"/>
  <c r="T2719" i="1"/>
  <c r="T2720" i="1"/>
  <c r="T2721" i="1"/>
  <c r="T2722" i="1"/>
  <c r="T2723" i="1"/>
  <c r="T2724" i="1"/>
  <c r="T2725" i="1"/>
  <c r="T2726" i="1"/>
  <c r="T2727" i="1"/>
  <c r="T2728" i="1"/>
  <c r="T2729" i="1"/>
  <c r="T2730" i="1"/>
  <c r="T2731" i="1"/>
  <c r="T2732" i="1"/>
  <c r="T2733" i="1"/>
  <c r="T2734" i="1"/>
  <c r="T2735" i="1"/>
  <c r="T2736" i="1"/>
  <c r="T2737" i="1"/>
  <c r="T2738" i="1"/>
  <c r="T2739" i="1"/>
  <c r="T2740" i="1"/>
  <c r="T2741" i="1"/>
  <c r="T2742" i="1"/>
  <c r="T2743" i="1"/>
  <c r="T2744" i="1"/>
  <c r="T2745" i="1"/>
  <c r="T2746" i="1"/>
  <c r="T2747" i="1"/>
  <c r="T2748" i="1"/>
  <c r="T2749" i="1"/>
  <c r="T2750" i="1"/>
  <c r="T2751" i="1"/>
  <c r="T2752" i="1"/>
  <c r="T2753" i="1"/>
  <c r="T2754" i="1"/>
  <c r="T2755" i="1"/>
  <c r="T2756" i="1"/>
  <c r="T2757" i="1"/>
  <c r="T2758" i="1"/>
  <c r="T2759" i="1"/>
  <c r="T2760" i="1"/>
  <c r="T2761" i="1"/>
  <c r="T2762" i="1"/>
  <c r="T2763" i="1"/>
  <c r="T2764" i="1"/>
  <c r="T2765" i="1"/>
  <c r="T2766" i="1"/>
  <c r="T2767" i="1"/>
  <c r="T2768" i="1"/>
  <c r="T2769" i="1"/>
  <c r="T2770" i="1"/>
  <c r="T2771" i="1"/>
  <c r="T2772" i="1"/>
  <c r="T2773" i="1"/>
  <c r="T2774" i="1"/>
  <c r="T2775" i="1"/>
  <c r="T2776" i="1"/>
  <c r="T2777" i="1"/>
  <c r="T2778" i="1"/>
  <c r="T2779" i="1"/>
  <c r="T2780" i="1"/>
  <c r="T2781" i="1"/>
  <c r="T2782" i="1"/>
  <c r="T2783" i="1"/>
  <c r="T2784" i="1"/>
  <c r="T2785" i="1"/>
  <c r="T2786" i="1"/>
  <c r="T2787" i="1"/>
  <c r="T2788" i="1"/>
  <c r="T2789" i="1"/>
  <c r="T2790" i="1"/>
  <c r="T2791" i="1"/>
  <c r="T2792" i="1"/>
  <c r="T2793" i="1"/>
  <c r="T2794" i="1"/>
  <c r="T2795" i="1"/>
  <c r="T2796" i="1"/>
  <c r="T2797" i="1"/>
  <c r="T2798" i="1"/>
  <c r="T2799" i="1"/>
  <c r="T2800" i="1"/>
  <c r="T2801" i="1"/>
  <c r="T2802" i="1"/>
  <c r="T2803" i="1"/>
  <c r="T2804" i="1"/>
  <c r="T2805" i="1"/>
  <c r="T2806" i="1"/>
  <c r="T2807" i="1"/>
  <c r="T2808" i="1"/>
  <c r="T2809" i="1"/>
  <c r="T2810" i="1"/>
  <c r="T2811" i="1"/>
  <c r="T2812" i="1"/>
  <c r="T2813" i="1"/>
  <c r="T2814" i="1"/>
  <c r="T2815" i="1"/>
  <c r="T2816" i="1"/>
  <c r="T2817" i="1"/>
  <c r="T2818" i="1"/>
  <c r="T2819" i="1"/>
  <c r="T2820" i="1"/>
  <c r="T2821" i="1"/>
  <c r="T2822" i="1"/>
  <c r="T2823" i="1"/>
  <c r="T2824" i="1"/>
  <c r="T2825" i="1"/>
  <c r="T2826" i="1"/>
  <c r="T2827" i="1"/>
  <c r="T2828" i="1"/>
  <c r="T2829" i="1"/>
  <c r="T2830" i="1"/>
  <c r="T2831" i="1"/>
  <c r="T2832" i="1"/>
  <c r="T2833" i="1"/>
  <c r="T2834" i="1"/>
  <c r="T2835" i="1"/>
  <c r="T2836" i="1"/>
  <c r="T2837" i="1"/>
  <c r="T2838" i="1"/>
  <c r="T2839" i="1"/>
  <c r="T2840" i="1"/>
  <c r="T2841" i="1"/>
  <c r="T2842" i="1"/>
  <c r="T2843" i="1"/>
  <c r="T2844" i="1"/>
  <c r="T2845" i="1"/>
  <c r="T2846" i="1"/>
  <c r="T2847" i="1"/>
  <c r="T2848" i="1"/>
  <c r="T2849" i="1"/>
  <c r="T2850" i="1"/>
  <c r="T2851" i="1"/>
  <c r="T2852" i="1"/>
  <c r="T2853" i="1"/>
  <c r="T2854" i="1"/>
  <c r="T2855" i="1"/>
  <c r="T2856" i="1"/>
  <c r="T2857" i="1"/>
  <c r="T2858" i="1"/>
  <c r="T2859" i="1"/>
  <c r="T2860" i="1"/>
  <c r="T2861" i="1"/>
  <c r="T2862" i="1"/>
  <c r="T2863" i="1"/>
  <c r="T2864" i="1"/>
  <c r="T2865" i="1"/>
  <c r="T2866" i="1"/>
  <c r="T2867" i="1"/>
  <c r="T2868" i="1"/>
  <c r="T2869" i="1"/>
  <c r="T2870" i="1"/>
  <c r="T2871" i="1"/>
  <c r="T2872" i="1"/>
  <c r="T2873" i="1"/>
  <c r="T2874" i="1"/>
  <c r="T2875" i="1"/>
  <c r="T2876" i="1"/>
  <c r="T2877" i="1"/>
  <c r="T2878" i="1"/>
  <c r="T2879" i="1"/>
  <c r="T2880" i="1"/>
  <c r="T2881" i="1"/>
  <c r="T2882" i="1"/>
  <c r="T2883" i="1"/>
  <c r="T2884" i="1"/>
  <c r="T2885" i="1"/>
  <c r="T2886" i="1"/>
  <c r="T2887" i="1"/>
  <c r="T2888" i="1"/>
  <c r="T2889" i="1"/>
  <c r="T2890" i="1"/>
  <c r="T2891" i="1"/>
  <c r="T2892" i="1"/>
  <c r="T2893" i="1"/>
  <c r="T2894" i="1"/>
  <c r="T2895" i="1"/>
  <c r="T2896" i="1"/>
  <c r="T2897" i="1"/>
  <c r="T2898" i="1"/>
  <c r="T2899" i="1"/>
  <c r="T2900" i="1"/>
  <c r="T2901" i="1"/>
  <c r="T2902" i="1"/>
  <c r="T2903" i="1"/>
  <c r="T2904" i="1"/>
  <c r="T2905" i="1"/>
  <c r="T2906" i="1"/>
  <c r="T2907" i="1"/>
  <c r="T2908" i="1"/>
  <c r="T2909" i="1"/>
  <c r="T2910" i="1"/>
  <c r="T2911" i="1"/>
  <c r="T2912" i="1"/>
  <c r="T2913" i="1"/>
  <c r="T2914" i="1"/>
  <c r="T2915" i="1"/>
  <c r="T2916" i="1"/>
  <c r="T2917" i="1"/>
  <c r="T2918" i="1"/>
  <c r="T2919" i="1"/>
  <c r="T2920" i="1"/>
  <c r="T2921" i="1"/>
  <c r="T2922" i="1"/>
  <c r="T2923" i="1"/>
  <c r="T2924" i="1"/>
  <c r="T2925" i="1"/>
  <c r="T2926" i="1"/>
  <c r="T2927" i="1"/>
  <c r="T2928" i="1"/>
  <c r="T2929" i="1"/>
  <c r="T2930" i="1"/>
  <c r="T2931" i="1"/>
  <c r="T2932" i="1"/>
  <c r="T2933" i="1"/>
  <c r="T2934" i="1"/>
  <c r="T2935" i="1"/>
  <c r="T2936" i="1"/>
  <c r="T2937" i="1"/>
  <c r="T2938" i="1"/>
  <c r="T2939" i="1"/>
  <c r="T2940" i="1"/>
  <c r="T2941" i="1"/>
  <c r="T2942" i="1"/>
  <c r="T2943" i="1"/>
  <c r="T2944" i="1"/>
  <c r="T2945" i="1"/>
  <c r="T2946" i="1"/>
  <c r="T2947" i="1"/>
  <c r="T2948" i="1"/>
  <c r="T2949" i="1"/>
  <c r="T2950" i="1"/>
  <c r="T2951" i="1"/>
  <c r="T2952" i="1"/>
  <c r="T2953" i="1"/>
  <c r="T2954" i="1"/>
  <c r="T2955" i="1"/>
  <c r="T2956" i="1"/>
  <c r="T2957" i="1"/>
  <c r="T2958" i="1"/>
  <c r="T2959" i="1"/>
  <c r="T2960" i="1"/>
  <c r="T2961" i="1"/>
  <c r="T2962" i="1"/>
  <c r="T2963" i="1"/>
  <c r="T2964" i="1"/>
  <c r="T2965" i="1"/>
  <c r="T2966" i="1"/>
  <c r="T2967" i="1"/>
  <c r="T2968" i="1"/>
  <c r="T2969" i="1"/>
  <c r="T2970" i="1"/>
  <c r="T2971" i="1"/>
  <c r="T2972" i="1"/>
  <c r="T2973" i="1"/>
  <c r="T2974" i="1"/>
  <c r="T2975" i="1"/>
  <c r="T2976" i="1"/>
  <c r="T2977" i="1"/>
  <c r="T2978" i="1"/>
  <c r="T2979" i="1"/>
  <c r="T2980" i="1"/>
  <c r="T2981" i="1"/>
  <c r="T2982" i="1"/>
  <c r="T2983" i="1"/>
  <c r="T2984" i="1"/>
  <c r="T2985" i="1"/>
  <c r="T2986" i="1"/>
  <c r="T2987" i="1"/>
  <c r="T2988" i="1"/>
  <c r="T2989" i="1"/>
  <c r="T2990" i="1"/>
  <c r="T2991" i="1"/>
  <c r="T2992" i="1"/>
  <c r="T2993" i="1"/>
  <c r="T2994" i="1"/>
  <c r="T2995" i="1"/>
  <c r="T2996" i="1"/>
  <c r="T2997" i="1"/>
  <c r="T2998" i="1"/>
  <c r="T2999" i="1"/>
  <c r="T3000" i="1"/>
  <c r="T3001" i="1"/>
  <c r="T3002" i="1"/>
  <c r="T3003" i="1"/>
  <c r="T3004" i="1"/>
  <c r="T3005" i="1"/>
  <c r="T3006" i="1"/>
  <c r="T3007" i="1"/>
  <c r="T3008" i="1"/>
  <c r="T3009" i="1"/>
  <c r="T3010" i="1"/>
  <c r="T3011" i="1"/>
  <c r="T3012" i="1"/>
  <c r="T3013" i="1"/>
  <c r="T3014" i="1"/>
  <c r="T3015" i="1"/>
  <c r="T3016" i="1"/>
  <c r="T3017" i="1"/>
  <c r="T3018" i="1"/>
  <c r="T3019" i="1"/>
  <c r="T3020" i="1"/>
  <c r="T3021" i="1"/>
  <c r="T3022" i="1"/>
  <c r="T3023" i="1"/>
  <c r="T3024" i="1"/>
  <c r="T3025" i="1"/>
  <c r="T3026" i="1"/>
  <c r="T3027" i="1"/>
  <c r="T3028" i="1"/>
  <c r="T3029" i="1"/>
  <c r="T3030" i="1"/>
  <c r="T3031" i="1"/>
  <c r="T3032" i="1"/>
  <c r="T3033" i="1"/>
  <c r="T3034" i="1"/>
  <c r="T3035" i="1"/>
  <c r="T3036" i="1"/>
  <c r="T3037" i="1"/>
  <c r="T3038" i="1"/>
  <c r="T3039" i="1"/>
  <c r="T3040" i="1"/>
  <c r="T3041" i="1"/>
  <c r="T3042" i="1"/>
  <c r="T3043" i="1"/>
  <c r="T3044" i="1"/>
  <c r="T3045" i="1"/>
  <c r="T3046" i="1"/>
  <c r="T3047" i="1"/>
  <c r="T3048" i="1"/>
  <c r="T3049" i="1"/>
  <c r="T3050" i="1"/>
  <c r="T3051" i="1"/>
  <c r="T3052" i="1"/>
  <c r="T3053" i="1"/>
  <c r="T3054" i="1"/>
  <c r="T3055" i="1"/>
  <c r="T3056" i="1"/>
  <c r="T3057" i="1"/>
  <c r="T3058" i="1"/>
  <c r="T3059" i="1"/>
  <c r="T3060" i="1"/>
  <c r="T3061" i="1"/>
  <c r="T3062" i="1"/>
  <c r="T3063" i="1"/>
  <c r="T3064" i="1"/>
  <c r="T3065" i="1"/>
  <c r="T3066" i="1"/>
  <c r="T3067" i="1"/>
  <c r="T3068" i="1"/>
  <c r="T3069" i="1"/>
  <c r="T3070" i="1"/>
  <c r="T3071" i="1"/>
  <c r="T3072" i="1"/>
  <c r="T3073" i="1"/>
  <c r="T3074" i="1"/>
  <c r="T3075" i="1"/>
  <c r="T3076" i="1"/>
  <c r="T3077" i="1"/>
  <c r="T3078" i="1"/>
  <c r="T3079" i="1"/>
  <c r="T3080" i="1"/>
  <c r="T3081" i="1"/>
  <c r="T3082" i="1"/>
  <c r="T3083" i="1"/>
  <c r="T3084" i="1"/>
  <c r="T3085" i="1"/>
  <c r="T3086" i="1"/>
  <c r="T3087" i="1"/>
  <c r="T3088" i="1"/>
  <c r="T3089" i="1"/>
  <c r="T3090" i="1"/>
  <c r="T3091" i="1"/>
  <c r="T3092" i="1"/>
  <c r="T3093" i="1"/>
  <c r="T3094" i="1"/>
  <c r="T3095" i="1"/>
  <c r="T3096" i="1"/>
  <c r="T3097" i="1"/>
  <c r="T3098" i="1"/>
  <c r="T3099" i="1"/>
  <c r="T3100" i="1"/>
  <c r="T3101" i="1"/>
  <c r="T3102" i="1"/>
  <c r="T3103" i="1"/>
  <c r="T3104" i="1"/>
  <c r="T3105" i="1"/>
  <c r="T3106" i="1"/>
  <c r="T3107" i="1"/>
  <c r="T3108" i="1"/>
  <c r="T3109" i="1"/>
  <c r="T3110" i="1"/>
  <c r="T3111" i="1"/>
  <c r="T3112" i="1"/>
  <c r="T3113" i="1"/>
  <c r="T3114" i="1"/>
  <c r="T3115" i="1"/>
  <c r="T3116" i="1"/>
  <c r="T3117" i="1"/>
  <c r="T3118" i="1"/>
  <c r="T3119" i="1"/>
  <c r="T3120" i="1"/>
  <c r="T3121" i="1"/>
  <c r="T3122" i="1"/>
  <c r="T3123" i="1"/>
  <c r="T3124" i="1"/>
  <c r="T3125" i="1"/>
  <c r="T3126" i="1"/>
  <c r="T3127" i="1"/>
  <c r="T3128" i="1"/>
  <c r="T3129" i="1"/>
  <c r="T3130" i="1"/>
  <c r="T3131" i="1"/>
  <c r="T3132" i="1"/>
  <c r="T3133" i="1"/>
  <c r="T3134" i="1"/>
  <c r="T3135" i="1"/>
  <c r="T3136" i="1"/>
  <c r="T3137" i="1"/>
  <c r="T3138" i="1"/>
  <c r="T3139" i="1"/>
  <c r="T3140" i="1"/>
  <c r="T3141" i="1"/>
  <c r="T3142" i="1"/>
  <c r="T3143" i="1"/>
  <c r="T3144" i="1"/>
  <c r="T3145" i="1"/>
  <c r="T3146" i="1"/>
  <c r="T3147" i="1"/>
  <c r="T3148" i="1"/>
  <c r="T3149" i="1"/>
  <c r="T3150" i="1"/>
  <c r="T3151" i="1"/>
  <c r="T3152" i="1"/>
  <c r="T3153" i="1"/>
  <c r="T3154" i="1"/>
  <c r="T3155" i="1"/>
  <c r="T3156" i="1"/>
  <c r="T3157" i="1"/>
  <c r="T3158" i="1"/>
  <c r="T3159" i="1"/>
  <c r="T3160" i="1"/>
  <c r="T3161" i="1"/>
  <c r="T3162" i="1"/>
  <c r="T3163" i="1"/>
  <c r="T3164" i="1"/>
  <c r="T3165" i="1"/>
  <c r="T3166" i="1"/>
  <c r="T3167" i="1"/>
  <c r="T3168" i="1"/>
  <c r="T3169" i="1"/>
  <c r="T3170" i="1"/>
  <c r="T3171" i="1"/>
  <c r="T3172" i="1"/>
  <c r="T3173" i="1"/>
  <c r="T3174" i="1"/>
  <c r="T3175" i="1"/>
  <c r="T3176" i="1"/>
  <c r="T3177" i="1"/>
  <c r="T3178" i="1"/>
  <c r="T3179" i="1"/>
  <c r="T3180" i="1"/>
  <c r="T3181" i="1"/>
  <c r="T3182" i="1"/>
  <c r="T3183" i="1"/>
  <c r="T3184" i="1"/>
  <c r="T3185" i="1"/>
  <c r="T3186" i="1"/>
  <c r="T3187" i="1"/>
  <c r="T3188" i="1"/>
  <c r="T3189" i="1"/>
  <c r="T3190" i="1"/>
  <c r="T3191" i="1"/>
  <c r="T3192" i="1"/>
  <c r="T3193" i="1"/>
  <c r="T3194" i="1"/>
  <c r="T3195" i="1"/>
  <c r="T3196" i="1"/>
  <c r="T3197" i="1"/>
  <c r="T3198" i="1"/>
  <c r="T3199" i="1"/>
  <c r="T3200" i="1"/>
  <c r="T3201" i="1"/>
  <c r="T3202" i="1"/>
  <c r="T3203" i="1"/>
  <c r="T3204" i="1"/>
  <c r="T3205" i="1"/>
  <c r="T3206" i="1"/>
  <c r="T3207" i="1"/>
  <c r="T3208" i="1"/>
  <c r="T3209" i="1"/>
  <c r="T3210" i="1"/>
  <c r="T3211" i="1"/>
  <c r="T3212" i="1"/>
  <c r="T3213" i="1"/>
  <c r="T3214" i="1"/>
  <c r="T3215" i="1"/>
  <c r="T3216" i="1"/>
  <c r="T3217" i="1"/>
  <c r="T3218" i="1"/>
  <c r="T3219" i="1"/>
  <c r="T3220" i="1"/>
  <c r="T3221" i="1"/>
  <c r="T3222" i="1"/>
  <c r="T3223" i="1"/>
  <c r="T3224" i="1"/>
  <c r="T3225" i="1"/>
  <c r="T3226" i="1"/>
  <c r="T3227" i="1"/>
  <c r="T3228" i="1"/>
  <c r="T3229" i="1"/>
  <c r="T3230" i="1"/>
  <c r="T3231" i="1"/>
  <c r="T3232" i="1"/>
  <c r="T3233" i="1"/>
  <c r="T3234" i="1"/>
  <c r="T3235" i="1"/>
  <c r="T3236" i="1"/>
  <c r="T3237" i="1"/>
  <c r="T3238" i="1"/>
  <c r="T3239" i="1"/>
  <c r="T3240" i="1"/>
  <c r="T3241" i="1"/>
  <c r="T3242" i="1"/>
  <c r="T3243" i="1"/>
  <c r="T3244" i="1"/>
  <c r="T3245" i="1"/>
  <c r="T3246" i="1"/>
  <c r="T3247" i="1"/>
  <c r="T3248" i="1"/>
  <c r="T3249" i="1"/>
  <c r="T3250" i="1"/>
  <c r="T3251" i="1"/>
  <c r="T3252" i="1"/>
  <c r="T3253" i="1"/>
  <c r="T3254" i="1"/>
  <c r="T3255" i="1"/>
  <c r="T3256" i="1"/>
  <c r="T3257" i="1"/>
  <c r="T3258" i="1"/>
  <c r="T3259" i="1"/>
  <c r="T3260" i="1"/>
  <c r="T3261" i="1"/>
  <c r="T3262" i="1"/>
  <c r="T3263" i="1"/>
  <c r="T3264" i="1"/>
  <c r="T3265" i="1"/>
  <c r="T3266" i="1"/>
  <c r="T3267" i="1"/>
  <c r="T3268" i="1"/>
  <c r="T3269" i="1"/>
  <c r="T3270" i="1"/>
  <c r="T3271" i="1"/>
  <c r="T3272" i="1"/>
  <c r="T3273" i="1"/>
  <c r="T3274" i="1"/>
  <c r="T3275" i="1"/>
  <c r="T3276" i="1"/>
  <c r="T3277" i="1"/>
  <c r="T3278" i="1"/>
  <c r="T3279" i="1"/>
  <c r="T3280" i="1"/>
  <c r="T3281" i="1"/>
  <c r="T3282" i="1"/>
  <c r="T3283" i="1"/>
  <c r="T3284" i="1"/>
  <c r="T3285" i="1"/>
  <c r="T3286" i="1"/>
  <c r="T3287" i="1"/>
  <c r="T3288" i="1"/>
  <c r="T3289" i="1"/>
  <c r="T3290" i="1"/>
  <c r="T3291" i="1"/>
  <c r="T3292" i="1"/>
  <c r="T3293" i="1"/>
  <c r="T3294" i="1"/>
  <c r="T3295" i="1"/>
  <c r="T3296" i="1"/>
  <c r="T3297" i="1"/>
  <c r="T3298" i="1"/>
  <c r="T3299" i="1"/>
  <c r="T3300" i="1"/>
  <c r="T3301" i="1"/>
  <c r="T3302" i="1"/>
  <c r="T3303" i="1"/>
  <c r="T3304" i="1"/>
  <c r="T3305" i="1"/>
  <c r="T3306" i="1"/>
  <c r="T3307" i="1"/>
  <c r="T3308" i="1"/>
  <c r="T3309" i="1"/>
  <c r="T3310" i="1"/>
  <c r="T3311" i="1"/>
  <c r="T3312" i="1"/>
  <c r="T3313" i="1"/>
  <c r="T3314" i="1"/>
  <c r="T3315" i="1"/>
  <c r="T3316" i="1"/>
  <c r="T3317" i="1"/>
  <c r="T3318" i="1"/>
  <c r="T3319" i="1"/>
  <c r="T3320" i="1"/>
  <c r="T3321" i="1"/>
  <c r="T3322" i="1"/>
  <c r="T3323" i="1"/>
  <c r="T3324" i="1"/>
  <c r="T3325" i="1"/>
  <c r="T3326" i="1"/>
  <c r="T3327" i="1"/>
  <c r="T3328" i="1"/>
  <c r="T3329" i="1"/>
  <c r="T3330" i="1"/>
  <c r="T3331" i="1"/>
  <c r="T3332" i="1"/>
  <c r="T3333" i="1"/>
  <c r="T3334" i="1"/>
  <c r="T3335" i="1"/>
  <c r="T3336" i="1"/>
  <c r="T3337" i="1"/>
  <c r="T3338" i="1"/>
  <c r="T3339" i="1"/>
  <c r="T3340" i="1"/>
  <c r="T3341" i="1"/>
  <c r="T3342" i="1"/>
  <c r="T3343" i="1"/>
  <c r="T3344" i="1"/>
  <c r="T3345" i="1"/>
  <c r="T3346" i="1"/>
  <c r="T3347" i="1"/>
  <c r="T3348" i="1"/>
  <c r="T3349" i="1"/>
  <c r="T3350" i="1"/>
  <c r="T3351" i="1"/>
  <c r="T3352" i="1"/>
  <c r="T3353" i="1"/>
  <c r="T3354" i="1"/>
  <c r="T3355" i="1"/>
  <c r="T3356" i="1"/>
  <c r="T3357" i="1"/>
  <c r="T3358" i="1"/>
  <c r="T3359" i="1"/>
  <c r="T3360" i="1"/>
  <c r="T3361" i="1"/>
  <c r="T3362" i="1"/>
  <c r="T3363" i="1"/>
  <c r="T3364" i="1"/>
  <c r="T3365" i="1"/>
  <c r="T3366" i="1"/>
  <c r="T3367" i="1"/>
  <c r="T3368" i="1"/>
  <c r="T3369" i="1"/>
  <c r="T3370" i="1"/>
  <c r="T3371" i="1"/>
  <c r="T3372" i="1"/>
  <c r="T3373" i="1"/>
  <c r="T3374" i="1"/>
  <c r="T3375" i="1"/>
  <c r="T3376" i="1"/>
  <c r="T3377" i="1"/>
  <c r="T3378" i="1"/>
  <c r="T3379" i="1"/>
  <c r="T3380" i="1"/>
  <c r="T3381" i="1"/>
  <c r="T3382" i="1"/>
  <c r="T3383" i="1"/>
  <c r="T3384" i="1"/>
  <c r="T3385" i="1"/>
  <c r="T3386" i="1"/>
  <c r="T3387" i="1"/>
  <c r="T3388" i="1"/>
  <c r="T3389" i="1"/>
  <c r="T3390" i="1"/>
  <c r="T3391" i="1"/>
  <c r="T3392" i="1"/>
  <c r="T3393" i="1"/>
  <c r="T3394" i="1"/>
  <c r="T3395" i="1"/>
  <c r="T3396" i="1"/>
  <c r="T3397" i="1"/>
  <c r="T3398" i="1"/>
  <c r="T3399" i="1"/>
  <c r="T3400" i="1"/>
  <c r="T3401" i="1"/>
  <c r="T3402" i="1"/>
  <c r="T3403" i="1"/>
  <c r="T3404" i="1"/>
  <c r="T3405" i="1"/>
  <c r="T3406" i="1"/>
  <c r="T3407" i="1"/>
  <c r="T3408" i="1"/>
  <c r="T3409" i="1"/>
  <c r="T3410" i="1"/>
  <c r="T3411" i="1"/>
  <c r="T3412" i="1"/>
  <c r="T3413" i="1"/>
  <c r="T3414" i="1"/>
  <c r="T3415" i="1"/>
  <c r="T3416" i="1"/>
  <c r="T3417" i="1"/>
  <c r="T3418" i="1"/>
  <c r="T3419" i="1"/>
  <c r="T3420" i="1"/>
  <c r="T3421" i="1"/>
  <c r="T3422" i="1"/>
  <c r="T3423" i="1"/>
  <c r="T3424" i="1"/>
  <c r="T3425" i="1"/>
  <c r="T3426" i="1"/>
  <c r="T3427" i="1"/>
  <c r="T3428" i="1"/>
  <c r="T3429" i="1"/>
  <c r="T3430" i="1"/>
  <c r="T3431" i="1"/>
  <c r="T3432" i="1"/>
  <c r="T3433" i="1"/>
  <c r="T3434" i="1"/>
  <c r="T3435" i="1"/>
  <c r="T3436" i="1"/>
  <c r="T3437" i="1"/>
  <c r="T3438" i="1"/>
  <c r="T3439" i="1"/>
  <c r="T3440" i="1"/>
  <c r="T3441" i="1"/>
  <c r="T3442" i="1"/>
  <c r="T3443" i="1"/>
  <c r="T3444" i="1"/>
  <c r="T3445" i="1"/>
  <c r="T3446" i="1"/>
  <c r="T3447" i="1"/>
  <c r="T3448" i="1"/>
  <c r="T3449" i="1"/>
  <c r="T3450" i="1"/>
  <c r="T3451" i="1"/>
  <c r="T3452" i="1"/>
  <c r="T3453" i="1"/>
  <c r="T3454" i="1"/>
  <c r="T3455" i="1"/>
  <c r="T3456" i="1"/>
  <c r="T3457" i="1"/>
  <c r="T3458" i="1"/>
  <c r="T3459" i="1"/>
  <c r="T3460" i="1"/>
  <c r="T3461" i="1"/>
  <c r="T3462" i="1"/>
  <c r="T3463" i="1"/>
  <c r="T3464" i="1"/>
  <c r="T3465" i="1"/>
  <c r="T3466" i="1"/>
  <c r="T3467" i="1"/>
  <c r="T3468" i="1"/>
  <c r="T3469" i="1"/>
  <c r="T3470" i="1"/>
  <c r="T3471" i="1"/>
  <c r="T3472" i="1"/>
  <c r="T3473" i="1"/>
  <c r="T3474" i="1"/>
  <c r="T3475" i="1"/>
  <c r="T3476" i="1"/>
  <c r="T3477" i="1"/>
  <c r="T3478" i="1"/>
  <c r="T3479" i="1"/>
  <c r="T3480" i="1"/>
  <c r="T3481" i="1"/>
  <c r="T3482" i="1"/>
  <c r="T3483" i="1"/>
  <c r="T3484" i="1"/>
  <c r="T3485" i="1"/>
  <c r="T3486" i="1"/>
  <c r="T3487" i="1"/>
  <c r="T3488" i="1"/>
  <c r="T3489" i="1"/>
  <c r="T3490" i="1"/>
  <c r="T3491" i="1"/>
  <c r="T3492" i="1"/>
  <c r="T3493" i="1"/>
  <c r="T3494" i="1"/>
  <c r="T3495" i="1"/>
  <c r="T3496" i="1"/>
  <c r="T3497" i="1"/>
  <c r="T3498" i="1"/>
  <c r="T3499" i="1"/>
  <c r="T3500" i="1"/>
  <c r="T3501" i="1"/>
  <c r="T3502" i="1"/>
  <c r="T3503" i="1"/>
  <c r="T3504" i="1"/>
  <c r="T3505" i="1"/>
  <c r="T3506" i="1"/>
  <c r="T3507" i="1"/>
  <c r="T3508" i="1"/>
  <c r="T3509" i="1"/>
  <c r="T3510" i="1"/>
  <c r="T3511" i="1"/>
  <c r="T3512" i="1"/>
  <c r="T3513" i="1"/>
  <c r="T3514" i="1"/>
  <c r="T3515" i="1"/>
  <c r="T3516" i="1"/>
  <c r="T3517" i="1"/>
  <c r="T3518" i="1"/>
  <c r="T3519" i="1"/>
  <c r="T3520" i="1"/>
  <c r="T3521" i="1"/>
  <c r="T3522" i="1"/>
  <c r="T3523" i="1"/>
  <c r="T3524" i="1"/>
  <c r="T3525" i="1"/>
  <c r="T3526" i="1"/>
  <c r="T3527" i="1"/>
  <c r="T3528" i="1"/>
  <c r="T3529" i="1"/>
  <c r="T3530" i="1"/>
  <c r="T3531" i="1"/>
  <c r="T3532" i="1"/>
  <c r="T3533" i="1"/>
  <c r="T3534" i="1"/>
  <c r="T3535" i="1"/>
  <c r="T3536" i="1"/>
  <c r="T3537" i="1"/>
  <c r="T3538" i="1"/>
  <c r="T3539" i="1"/>
  <c r="T3540" i="1"/>
  <c r="T3541" i="1"/>
  <c r="T3542" i="1"/>
  <c r="T3543" i="1"/>
  <c r="T3544" i="1"/>
  <c r="T3545" i="1"/>
  <c r="T3546" i="1"/>
  <c r="T3547" i="1"/>
  <c r="T3548" i="1"/>
  <c r="T3549" i="1"/>
  <c r="T3550" i="1"/>
  <c r="T3551" i="1"/>
  <c r="T3552" i="1"/>
  <c r="T3553" i="1"/>
  <c r="T3554" i="1"/>
  <c r="T3555" i="1"/>
  <c r="T3556" i="1"/>
  <c r="T3557" i="1"/>
  <c r="T3558" i="1"/>
  <c r="T3559" i="1"/>
  <c r="T3560" i="1"/>
  <c r="T3561" i="1"/>
  <c r="T3562" i="1"/>
  <c r="T3563" i="1"/>
  <c r="T3564" i="1"/>
  <c r="T3565" i="1"/>
  <c r="T3566" i="1"/>
  <c r="T3567" i="1"/>
  <c r="T3568" i="1"/>
  <c r="T3569" i="1"/>
  <c r="T3570" i="1"/>
  <c r="T3571" i="1"/>
  <c r="T3572" i="1"/>
  <c r="T3573" i="1"/>
  <c r="T3574" i="1"/>
  <c r="T3575" i="1"/>
  <c r="T3576" i="1"/>
  <c r="T3577" i="1"/>
  <c r="T3578" i="1"/>
  <c r="T3579" i="1"/>
  <c r="T3580" i="1"/>
  <c r="T3581" i="1"/>
  <c r="T3582" i="1"/>
  <c r="T3583" i="1"/>
  <c r="T3584" i="1"/>
  <c r="T3585" i="1"/>
  <c r="T3586" i="1"/>
  <c r="T3587" i="1"/>
  <c r="T3588" i="1"/>
  <c r="T3589" i="1"/>
  <c r="T3590" i="1"/>
  <c r="T3591" i="1"/>
  <c r="T3592" i="1"/>
  <c r="T3593" i="1"/>
  <c r="T3594" i="1"/>
  <c r="T3595" i="1"/>
  <c r="T3596" i="1"/>
  <c r="T3597" i="1"/>
  <c r="T3598" i="1"/>
  <c r="T3599" i="1"/>
  <c r="T3600" i="1"/>
  <c r="T3601" i="1"/>
  <c r="T3602" i="1"/>
  <c r="T3603" i="1"/>
  <c r="T3604" i="1"/>
  <c r="T3605" i="1"/>
  <c r="T3606" i="1"/>
  <c r="T3607" i="1"/>
  <c r="T3608" i="1"/>
  <c r="T3609" i="1"/>
  <c r="T3610" i="1"/>
  <c r="T3611" i="1"/>
  <c r="T3612" i="1"/>
  <c r="T3613" i="1"/>
  <c r="T3614" i="1"/>
  <c r="T3615" i="1"/>
  <c r="T3616" i="1"/>
  <c r="T3617" i="1"/>
  <c r="T3618" i="1"/>
  <c r="T3619" i="1"/>
  <c r="T3620" i="1"/>
  <c r="T3621" i="1"/>
  <c r="T3622" i="1"/>
  <c r="T3623" i="1"/>
  <c r="T3624" i="1"/>
  <c r="T3625" i="1"/>
  <c r="T3626" i="1"/>
  <c r="T3627" i="1"/>
  <c r="T3628" i="1"/>
  <c r="T3629" i="1"/>
  <c r="T3630" i="1"/>
  <c r="T3631" i="1"/>
  <c r="T3632" i="1"/>
  <c r="T3633" i="1"/>
  <c r="T3634" i="1"/>
  <c r="T3635" i="1"/>
  <c r="T3636" i="1"/>
  <c r="T3637" i="1"/>
  <c r="T3638" i="1"/>
  <c r="T3639" i="1"/>
  <c r="T3640" i="1"/>
  <c r="T3641" i="1"/>
  <c r="T3642" i="1"/>
  <c r="T3643" i="1"/>
  <c r="T3644" i="1"/>
  <c r="T3645" i="1"/>
  <c r="T3646" i="1"/>
  <c r="T3647" i="1"/>
  <c r="T3648" i="1"/>
  <c r="T3649" i="1"/>
  <c r="T3650" i="1"/>
  <c r="T3651" i="1"/>
  <c r="T3652" i="1"/>
  <c r="T3653" i="1"/>
  <c r="T3654" i="1"/>
  <c r="T3655" i="1"/>
  <c r="T3656" i="1"/>
  <c r="T3657" i="1"/>
  <c r="T3658" i="1"/>
  <c r="T3659" i="1"/>
  <c r="T3660" i="1"/>
  <c r="T3661" i="1"/>
  <c r="T3662" i="1"/>
  <c r="T3663" i="1"/>
  <c r="T3664" i="1"/>
  <c r="T3665" i="1"/>
  <c r="T3666" i="1"/>
  <c r="T3667" i="1"/>
  <c r="T3668" i="1"/>
  <c r="T3669" i="1"/>
  <c r="T3670" i="1"/>
  <c r="T3671" i="1"/>
  <c r="T3672" i="1"/>
  <c r="T3673" i="1"/>
  <c r="T3674" i="1"/>
  <c r="T3675" i="1"/>
  <c r="T3676" i="1"/>
  <c r="T3677" i="1"/>
  <c r="T3678" i="1"/>
  <c r="T3679" i="1"/>
  <c r="T3680" i="1"/>
  <c r="T3681" i="1"/>
  <c r="T3682" i="1"/>
  <c r="T3683" i="1"/>
  <c r="T3684" i="1"/>
  <c r="T3685" i="1"/>
  <c r="T3686" i="1"/>
  <c r="T3687" i="1"/>
  <c r="T3688" i="1"/>
  <c r="T3689" i="1"/>
  <c r="T3690" i="1"/>
  <c r="T3691" i="1"/>
  <c r="T3692" i="1"/>
  <c r="T3693" i="1"/>
  <c r="T3694" i="1"/>
  <c r="T3695" i="1"/>
  <c r="T3696" i="1"/>
  <c r="T3697" i="1"/>
  <c r="T3698" i="1"/>
  <c r="T3699" i="1"/>
  <c r="T3700" i="1"/>
  <c r="T3701" i="1"/>
  <c r="T3702" i="1"/>
  <c r="T3703" i="1"/>
  <c r="T3704" i="1"/>
  <c r="T3705" i="1"/>
  <c r="T3706" i="1"/>
  <c r="T3707" i="1"/>
  <c r="T3708" i="1"/>
  <c r="T3709" i="1"/>
  <c r="T3710" i="1"/>
  <c r="T3711" i="1"/>
  <c r="T3712" i="1"/>
  <c r="T3713" i="1"/>
  <c r="T3714" i="1"/>
  <c r="T3715" i="1"/>
  <c r="T3716" i="1"/>
  <c r="T3717" i="1"/>
  <c r="T3718" i="1"/>
  <c r="T3719" i="1"/>
  <c r="T3720" i="1"/>
  <c r="T3721" i="1"/>
  <c r="T3722" i="1"/>
  <c r="T3723" i="1"/>
  <c r="T3724" i="1"/>
  <c r="T3725" i="1"/>
  <c r="T3726" i="1"/>
  <c r="T3727" i="1"/>
  <c r="T3728" i="1"/>
  <c r="T3729" i="1"/>
  <c r="T3730" i="1"/>
  <c r="T3731" i="1"/>
  <c r="T3732" i="1"/>
  <c r="T3733" i="1"/>
  <c r="T3734" i="1"/>
  <c r="T3735" i="1"/>
  <c r="T3736" i="1"/>
  <c r="T3737" i="1"/>
  <c r="T3738" i="1"/>
  <c r="T3739" i="1"/>
  <c r="T3740" i="1"/>
  <c r="T3741" i="1"/>
  <c r="T3742" i="1"/>
  <c r="T3743" i="1"/>
  <c r="T3744" i="1"/>
  <c r="T3745" i="1"/>
  <c r="T3746" i="1"/>
  <c r="T3747" i="1"/>
  <c r="T3748" i="1"/>
  <c r="T3749" i="1"/>
  <c r="T3750" i="1"/>
  <c r="T3751" i="1"/>
  <c r="T3752" i="1"/>
  <c r="T3753" i="1"/>
  <c r="T3754" i="1"/>
  <c r="T3755" i="1"/>
  <c r="T3756" i="1"/>
  <c r="T3757" i="1"/>
  <c r="T3758" i="1"/>
  <c r="T3759" i="1"/>
  <c r="T3760" i="1"/>
  <c r="T3761" i="1"/>
  <c r="T3762" i="1"/>
  <c r="T3763" i="1"/>
  <c r="T3764" i="1"/>
  <c r="T3765" i="1"/>
  <c r="T3766" i="1"/>
  <c r="T3767" i="1"/>
  <c r="T3768" i="1"/>
  <c r="T3769" i="1"/>
  <c r="T3770" i="1"/>
  <c r="T3771" i="1"/>
  <c r="T3772" i="1"/>
  <c r="T3773" i="1"/>
  <c r="T3774" i="1"/>
  <c r="T3775" i="1"/>
  <c r="T3776" i="1"/>
  <c r="T3777" i="1"/>
  <c r="T3778" i="1"/>
  <c r="T3779" i="1"/>
  <c r="T3780" i="1"/>
  <c r="T3781" i="1"/>
  <c r="T3782" i="1"/>
  <c r="T3783" i="1"/>
  <c r="T3784" i="1"/>
  <c r="T3785" i="1"/>
  <c r="T3786" i="1"/>
  <c r="T3787" i="1"/>
  <c r="T3788" i="1"/>
  <c r="T3789" i="1"/>
  <c r="T3790" i="1"/>
  <c r="T3791" i="1"/>
  <c r="T3792" i="1"/>
  <c r="T3793" i="1"/>
  <c r="T3794" i="1"/>
  <c r="T3795" i="1"/>
  <c r="T3796" i="1"/>
  <c r="T3797" i="1"/>
  <c r="T3798" i="1"/>
  <c r="T3799" i="1"/>
  <c r="T3800" i="1"/>
  <c r="T3801" i="1"/>
  <c r="T3802" i="1"/>
  <c r="T3803" i="1"/>
  <c r="T3804" i="1"/>
  <c r="T3805" i="1"/>
  <c r="T3806" i="1"/>
  <c r="T3807" i="1"/>
  <c r="T3808" i="1"/>
  <c r="T3809" i="1"/>
  <c r="T3810" i="1"/>
  <c r="T3811" i="1"/>
  <c r="T3812" i="1"/>
  <c r="T3813" i="1"/>
  <c r="T3814" i="1"/>
  <c r="T3815" i="1"/>
  <c r="T3816" i="1"/>
  <c r="T3817" i="1"/>
  <c r="T3818" i="1"/>
  <c r="T3819" i="1"/>
  <c r="T3820" i="1"/>
  <c r="T3821" i="1"/>
  <c r="T3822" i="1"/>
  <c r="T3823" i="1"/>
  <c r="T3824" i="1"/>
  <c r="T3825" i="1"/>
  <c r="T3826" i="1"/>
  <c r="T3827" i="1"/>
  <c r="T3828" i="1"/>
  <c r="T3829" i="1"/>
  <c r="T3830" i="1"/>
  <c r="T3831" i="1"/>
  <c r="T3832" i="1"/>
  <c r="T3833" i="1"/>
  <c r="T3834" i="1"/>
  <c r="T3835" i="1"/>
  <c r="T3836" i="1"/>
  <c r="T3837" i="1"/>
  <c r="T3838" i="1"/>
  <c r="T3839" i="1"/>
  <c r="T3840" i="1"/>
  <c r="T3841" i="1"/>
  <c r="T3842" i="1"/>
  <c r="T3843" i="1"/>
  <c r="T3844" i="1"/>
  <c r="T3845" i="1"/>
  <c r="T3846" i="1"/>
  <c r="T3847" i="1"/>
  <c r="T3848" i="1"/>
  <c r="T3849" i="1"/>
  <c r="T3850" i="1"/>
  <c r="T3851" i="1"/>
  <c r="T3852" i="1"/>
  <c r="T3853" i="1"/>
  <c r="T3854" i="1"/>
  <c r="T3855" i="1"/>
  <c r="T3856" i="1"/>
  <c r="T3857" i="1"/>
  <c r="T3858" i="1"/>
  <c r="T3859" i="1"/>
  <c r="T3860" i="1"/>
  <c r="T3861" i="1"/>
  <c r="T3862" i="1"/>
  <c r="T3863" i="1"/>
  <c r="T3864" i="1"/>
  <c r="T3865" i="1"/>
  <c r="T3866" i="1"/>
  <c r="T3867" i="1"/>
  <c r="T3868" i="1"/>
  <c r="T3869" i="1"/>
  <c r="T3870" i="1"/>
  <c r="T3871" i="1"/>
  <c r="T3872" i="1"/>
  <c r="T3873" i="1"/>
  <c r="T3874" i="1"/>
  <c r="T3875" i="1"/>
  <c r="T3876" i="1"/>
  <c r="T3877" i="1"/>
  <c r="T3878" i="1"/>
  <c r="T3879" i="1"/>
  <c r="T3880" i="1"/>
  <c r="T3881" i="1"/>
  <c r="T3882" i="1"/>
  <c r="T3883" i="1"/>
  <c r="T3884" i="1"/>
  <c r="T3885" i="1"/>
  <c r="T3886" i="1"/>
  <c r="T3887" i="1"/>
  <c r="T3888" i="1"/>
  <c r="T3889" i="1"/>
  <c r="T3890" i="1"/>
  <c r="T3891" i="1"/>
  <c r="T3892" i="1"/>
  <c r="T3893" i="1"/>
  <c r="T3894" i="1"/>
  <c r="T3895" i="1"/>
  <c r="T3896" i="1"/>
  <c r="T3897" i="1"/>
  <c r="T3898" i="1"/>
  <c r="T3899" i="1"/>
  <c r="T3900" i="1"/>
  <c r="T3901" i="1"/>
  <c r="T3902" i="1"/>
  <c r="T3903" i="1"/>
  <c r="T3904" i="1"/>
  <c r="T3905" i="1"/>
  <c r="T3906" i="1"/>
  <c r="T3907" i="1"/>
  <c r="T3908" i="1"/>
  <c r="T3909" i="1"/>
  <c r="T3910" i="1"/>
  <c r="T3911" i="1"/>
  <c r="T3912" i="1"/>
  <c r="T3913" i="1"/>
  <c r="T3914" i="1"/>
  <c r="T3915" i="1"/>
  <c r="T3916" i="1"/>
  <c r="T3917" i="1"/>
  <c r="T3918" i="1"/>
  <c r="T3919" i="1"/>
  <c r="T3920" i="1"/>
  <c r="T3921" i="1"/>
  <c r="T3922" i="1"/>
  <c r="T3923" i="1"/>
  <c r="T3924" i="1"/>
  <c r="T3925" i="1"/>
  <c r="T3926" i="1"/>
  <c r="T3927" i="1"/>
  <c r="T3928" i="1"/>
  <c r="T3929" i="1"/>
  <c r="T3930" i="1"/>
  <c r="T3931" i="1"/>
  <c r="T3932" i="1"/>
  <c r="T3933" i="1"/>
  <c r="T3934" i="1"/>
  <c r="T3935" i="1"/>
  <c r="T3936" i="1"/>
  <c r="T3937" i="1"/>
  <c r="T3938" i="1"/>
  <c r="T3939" i="1"/>
  <c r="T3940" i="1"/>
  <c r="T3941" i="1"/>
  <c r="T3942" i="1"/>
  <c r="T3943" i="1"/>
  <c r="T3944" i="1"/>
  <c r="T3945" i="1"/>
  <c r="T3946" i="1"/>
  <c r="T3947" i="1"/>
  <c r="T3948" i="1"/>
  <c r="T3949" i="1"/>
  <c r="T3950" i="1"/>
  <c r="T3951" i="1"/>
  <c r="T3952" i="1"/>
  <c r="T3953" i="1"/>
  <c r="T3954" i="1"/>
  <c r="T3955" i="1"/>
  <c r="T3956" i="1"/>
  <c r="T3957" i="1"/>
  <c r="T3958" i="1"/>
  <c r="T3959" i="1"/>
  <c r="T3960" i="1"/>
  <c r="T3961" i="1"/>
  <c r="T3962" i="1"/>
  <c r="T3963" i="1"/>
  <c r="T3964" i="1"/>
  <c r="T3965" i="1"/>
  <c r="T3966" i="1"/>
  <c r="T3967" i="1"/>
  <c r="T3968" i="1"/>
  <c r="T3969" i="1"/>
  <c r="T3970" i="1"/>
  <c r="T3971" i="1"/>
  <c r="T3972" i="1"/>
  <c r="T3973" i="1"/>
  <c r="T3974" i="1"/>
  <c r="T3975" i="1"/>
  <c r="T3976" i="1"/>
  <c r="T3977" i="1"/>
  <c r="T3978" i="1"/>
  <c r="T3979" i="1"/>
  <c r="T3980" i="1"/>
  <c r="T3981" i="1"/>
  <c r="T3982" i="1"/>
  <c r="T3983" i="1"/>
  <c r="T3984" i="1"/>
  <c r="T3985" i="1"/>
  <c r="T3986" i="1"/>
  <c r="T3987" i="1"/>
  <c r="T3988" i="1"/>
  <c r="T3989" i="1"/>
  <c r="T3990" i="1"/>
  <c r="T3991" i="1"/>
  <c r="T3992" i="1"/>
  <c r="T3993" i="1"/>
  <c r="T3994" i="1"/>
  <c r="T3995" i="1"/>
  <c r="T3996" i="1"/>
  <c r="T3997" i="1"/>
  <c r="T3998" i="1"/>
  <c r="T3999" i="1"/>
  <c r="T4000" i="1"/>
  <c r="T4001" i="1"/>
  <c r="T4002" i="1"/>
  <c r="T4003" i="1"/>
  <c r="T4004" i="1"/>
  <c r="T4005" i="1"/>
  <c r="T4006" i="1"/>
  <c r="T4007" i="1"/>
  <c r="T4008" i="1"/>
  <c r="T4009" i="1"/>
  <c r="T4010" i="1"/>
  <c r="T4011" i="1"/>
  <c r="T4012" i="1"/>
  <c r="T4013" i="1"/>
  <c r="T4014" i="1"/>
  <c r="T4015" i="1"/>
  <c r="T4016" i="1"/>
  <c r="T4017" i="1"/>
  <c r="T4018" i="1"/>
  <c r="T4019" i="1"/>
  <c r="T4020" i="1"/>
  <c r="T4021" i="1"/>
  <c r="T4022" i="1"/>
  <c r="T4023" i="1"/>
  <c r="T4024" i="1"/>
  <c r="T4025" i="1"/>
  <c r="T4026" i="1"/>
  <c r="T4027" i="1"/>
  <c r="T4028" i="1"/>
  <c r="T4029" i="1"/>
  <c r="T4030" i="1"/>
  <c r="T4031" i="1"/>
  <c r="T4032" i="1"/>
  <c r="T4033" i="1"/>
  <c r="T4034" i="1"/>
  <c r="T4035" i="1"/>
  <c r="T4036" i="1"/>
  <c r="T4037" i="1"/>
  <c r="T4038" i="1"/>
  <c r="T4039" i="1"/>
  <c r="T4040" i="1"/>
  <c r="T4041" i="1"/>
  <c r="T4042" i="1"/>
  <c r="T4043" i="1"/>
  <c r="T4044" i="1"/>
  <c r="T4045" i="1"/>
  <c r="T4046" i="1"/>
  <c r="T4047" i="1"/>
  <c r="T4048" i="1"/>
  <c r="T4049" i="1"/>
  <c r="T4050" i="1"/>
  <c r="T4051" i="1"/>
  <c r="T4052" i="1"/>
  <c r="T4053" i="1"/>
  <c r="T4054" i="1"/>
  <c r="T4055" i="1"/>
  <c r="T4056" i="1"/>
  <c r="T4057" i="1"/>
  <c r="T4058" i="1"/>
  <c r="T4059" i="1"/>
  <c r="T4060" i="1"/>
  <c r="T4061" i="1"/>
  <c r="T4062" i="1"/>
  <c r="T4063" i="1"/>
  <c r="T4064" i="1"/>
  <c r="T4065" i="1"/>
  <c r="T4066" i="1"/>
  <c r="T4067" i="1"/>
  <c r="T4068" i="1"/>
  <c r="T4069" i="1"/>
  <c r="T4070" i="1"/>
  <c r="T4071" i="1"/>
  <c r="T4072" i="1"/>
  <c r="T4073" i="1"/>
  <c r="T4074" i="1"/>
  <c r="T4075" i="1"/>
  <c r="T4076" i="1"/>
  <c r="T4077" i="1"/>
  <c r="T4078" i="1"/>
  <c r="T4079" i="1"/>
  <c r="T4080" i="1"/>
  <c r="T4081" i="1"/>
  <c r="T4082" i="1"/>
  <c r="T4083" i="1"/>
  <c r="T4084" i="1"/>
  <c r="T4085" i="1"/>
  <c r="T4086" i="1"/>
  <c r="T4087" i="1"/>
  <c r="T4088" i="1"/>
  <c r="T4089" i="1"/>
  <c r="T4090" i="1"/>
  <c r="T4091" i="1"/>
  <c r="T4092" i="1"/>
  <c r="T4093" i="1"/>
  <c r="T4094" i="1"/>
  <c r="T4095" i="1"/>
  <c r="T4096" i="1"/>
  <c r="T4097" i="1"/>
  <c r="T4098" i="1"/>
  <c r="T4099" i="1"/>
  <c r="T4100" i="1"/>
  <c r="T4101" i="1"/>
  <c r="T4102" i="1"/>
  <c r="T4103" i="1"/>
  <c r="T4104" i="1"/>
  <c r="T4105" i="1"/>
  <c r="T4106" i="1"/>
  <c r="T4107" i="1"/>
  <c r="T4108" i="1"/>
  <c r="T4109" i="1"/>
  <c r="T4110" i="1"/>
  <c r="T4111" i="1"/>
  <c r="T4112" i="1"/>
  <c r="T4113" i="1"/>
  <c r="T4114" i="1"/>
  <c r="T4115" i="1"/>
  <c r="T4116" i="1"/>
  <c r="T4117" i="1"/>
  <c r="T4118" i="1"/>
  <c r="T4119" i="1"/>
  <c r="T4120" i="1"/>
  <c r="T4121" i="1"/>
  <c r="T4122" i="1"/>
  <c r="T4123" i="1"/>
  <c r="T4124" i="1"/>
  <c r="T4125" i="1"/>
  <c r="T4126" i="1"/>
  <c r="T4127" i="1"/>
  <c r="T4128" i="1"/>
  <c r="T4129" i="1"/>
  <c r="T4130" i="1"/>
  <c r="T4131" i="1"/>
  <c r="T4132" i="1"/>
  <c r="T4133" i="1"/>
  <c r="T4134" i="1"/>
  <c r="T4135" i="1"/>
  <c r="T4136" i="1"/>
  <c r="T4137" i="1"/>
  <c r="T4138" i="1"/>
  <c r="T4139" i="1"/>
  <c r="T4140" i="1"/>
  <c r="T4141" i="1"/>
  <c r="T4142" i="1"/>
  <c r="T4143" i="1"/>
  <c r="T4144" i="1"/>
  <c r="T4145" i="1"/>
  <c r="T4146" i="1"/>
  <c r="T4147" i="1"/>
  <c r="T4148" i="1"/>
  <c r="T4149" i="1"/>
  <c r="T4150" i="1"/>
  <c r="T4151" i="1"/>
  <c r="T4152" i="1"/>
  <c r="T4153" i="1"/>
  <c r="T4154" i="1"/>
  <c r="T4155" i="1"/>
  <c r="T4156" i="1"/>
  <c r="T4157" i="1"/>
  <c r="T4158" i="1"/>
  <c r="T4159" i="1"/>
  <c r="T4160" i="1"/>
  <c r="T4161" i="1"/>
  <c r="T4162" i="1"/>
  <c r="T4163" i="1"/>
  <c r="T4164" i="1"/>
  <c r="T4165" i="1"/>
  <c r="T4166" i="1"/>
  <c r="T4167" i="1"/>
  <c r="T4168" i="1"/>
  <c r="T4169" i="1"/>
  <c r="T4170" i="1"/>
  <c r="T4171" i="1"/>
  <c r="T4172" i="1"/>
  <c r="T4173" i="1"/>
  <c r="T4174" i="1"/>
  <c r="T4175" i="1"/>
  <c r="T4176" i="1"/>
  <c r="T4177" i="1"/>
  <c r="T4178" i="1"/>
  <c r="T4179" i="1"/>
  <c r="T4180" i="1"/>
  <c r="T4181" i="1"/>
  <c r="T4182" i="1"/>
  <c r="T4183" i="1"/>
  <c r="T4184" i="1"/>
  <c r="T4185" i="1"/>
  <c r="T4186" i="1"/>
  <c r="T4187" i="1"/>
  <c r="T4188" i="1"/>
  <c r="T4189" i="1"/>
  <c r="T4190" i="1"/>
  <c r="T4191" i="1"/>
  <c r="T4192" i="1"/>
  <c r="T4193" i="1"/>
  <c r="T4194" i="1"/>
  <c r="T4195" i="1"/>
  <c r="T4196" i="1"/>
  <c r="T4197" i="1"/>
  <c r="T4198" i="1"/>
  <c r="T4199" i="1"/>
  <c r="T4200" i="1"/>
  <c r="T4201" i="1"/>
  <c r="T4202" i="1"/>
  <c r="T4203" i="1"/>
  <c r="T4204" i="1"/>
  <c r="T4205" i="1"/>
  <c r="T4206" i="1"/>
  <c r="T4207" i="1"/>
  <c r="T4208" i="1"/>
  <c r="T4209" i="1"/>
  <c r="T4210" i="1"/>
  <c r="T4211" i="1"/>
  <c r="T4212" i="1"/>
  <c r="T4213" i="1"/>
  <c r="T4214" i="1"/>
  <c r="T4215" i="1"/>
  <c r="T4216" i="1"/>
  <c r="T4217" i="1"/>
  <c r="T4218" i="1"/>
  <c r="T4219" i="1"/>
  <c r="T4220" i="1"/>
  <c r="T4221" i="1"/>
  <c r="T4222" i="1"/>
  <c r="T4223" i="1"/>
  <c r="T4224" i="1"/>
  <c r="T4225" i="1"/>
  <c r="T4226" i="1"/>
  <c r="T4227" i="1"/>
  <c r="T4228" i="1"/>
  <c r="T4229" i="1"/>
  <c r="T4230" i="1"/>
  <c r="T4231" i="1"/>
  <c r="T4232" i="1"/>
  <c r="T4233" i="1"/>
  <c r="T4234" i="1"/>
  <c r="T4235" i="1"/>
  <c r="T4236" i="1"/>
  <c r="T4237" i="1"/>
  <c r="T4238" i="1"/>
  <c r="T4239" i="1"/>
  <c r="T4240" i="1"/>
  <c r="T4241" i="1"/>
  <c r="T4242" i="1"/>
  <c r="T4243" i="1"/>
  <c r="T4244" i="1"/>
  <c r="T4245" i="1"/>
  <c r="T4246" i="1"/>
  <c r="T4247" i="1"/>
  <c r="T4248" i="1"/>
  <c r="T4249" i="1"/>
  <c r="T4250" i="1"/>
  <c r="T4251" i="1"/>
  <c r="T4252" i="1"/>
  <c r="T4253" i="1"/>
  <c r="T4254" i="1"/>
  <c r="T4255" i="1"/>
  <c r="T4256" i="1"/>
  <c r="T4257" i="1"/>
  <c r="T4258" i="1"/>
  <c r="T4259" i="1"/>
  <c r="T4260" i="1"/>
  <c r="T4261" i="1"/>
  <c r="T4262" i="1"/>
  <c r="T4263" i="1"/>
  <c r="T4264" i="1"/>
  <c r="T4265" i="1"/>
  <c r="T4266" i="1"/>
  <c r="T4267" i="1"/>
  <c r="T4268" i="1"/>
  <c r="T4269" i="1"/>
  <c r="T4270" i="1"/>
  <c r="T4271" i="1"/>
  <c r="T4272" i="1"/>
  <c r="T4273" i="1"/>
  <c r="T4274" i="1"/>
  <c r="T4275" i="1"/>
  <c r="T4276" i="1"/>
  <c r="T4277" i="1"/>
  <c r="T4278" i="1"/>
  <c r="T4279" i="1"/>
  <c r="T4280" i="1"/>
  <c r="T4281" i="1"/>
  <c r="T4282" i="1"/>
  <c r="T4283" i="1"/>
  <c r="T4284" i="1"/>
  <c r="T4285" i="1"/>
  <c r="T4286" i="1"/>
  <c r="T4287" i="1"/>
  <c r="T4288" i="1"/>
  <c r="T4289" i="1"/>
  <c r="T4290" i="1"/>
  <c r="T4291" i="1"/>
  <c r="T4292" i="1"/>
  <c r="T4293" i="1"/>
  <c r="T4294" i="1"/>
  <c r="T4295" i="1"/>
  <c r="T4296" i="1"/>
  <c r="T4297" i="1"/>
  <c r="T4298" i="1"/>
  <c r="T4299" i="1"/>
  <c r="T4300" i="1"/>
  <c r="T4301" i="1"/>
  <c r="T4302" i="1"/>
  <c r="T4303" i="1"/>
  <c r="T4304" i="1"/>
  <c r="T4305" i="1"/>
  <c r="T4306" i="1"/>
  <c r="T4307" i="1"/>
  <c r="T4308" i="1"/>
  <c r="T4309" i="1"/>
  <c r="T4310" i="1"/>
  <c r="T4311" i="1"/>
  <c r="T4312" i="1"/>
  <c r="T4313" i="1"/>
  <c r="T4314" i="1"/>
  <c r="T4315" i="1"/>
  <c r="T4316" i="1"/>
  <c r="T4317" i="1"/>
  <c r="T4318" i="1"/>
  <c r="T4319" i="1"/>
  <c r="T4320" i="1"/>
  <c r="T4321" i="1"/>
  <c r="T4322" i="1"/>
  <c r="T4323" i="1"/>
  <c r="T4324" i="1"/>
  <c r="T4325" i="1"/>
  <c r="T4326" i="1"/>
  <c r="T4327" i="1"/>
  <c r="T4328" i="1"/>
  <c r="T4329" i="1"/>
  <c r="T4330" i="1"/>
  <c r="T4331" i="1"/>
  <c r="T4332" i="1"/>
  <c r="T4333" i="1"/>
  <c r="T4334" i="1"/>
  <c r="T4335" i="1"/>
  <c r="T4336" i="1"/>
  <c r="T4337" i="1"/>
  <c r="T4338" i="1"/>
  <c r="T4339" i="1"/>
  <c r="T4340" i="1"/>
  <c r="T4341" i="1"/>
  <c r="T4342" i="1"/>
  <c r="T4343" i="1"/>
  <c r="T4344" i="1"/>
  <c r="T4345" i="1"/>
  <c r="T4346" i="1"/>
  <c r="T4347" i="1"/>
  <c r="T4348" i="1"/>
  <c r="T4349" i="1"/>
  <c r="T4350" i="1"/>
  <c r="T4351" i="1"/>
  <c r="T4352" i="1"/>
  <c r="T4353" i="1"/>
  <c r="T4354" i="1"/>
  <c r="T4355" i="1"/>
  <c r="T4356" i="1"/>
  <c r="T4357" i="1"/>
  <c r="T4358" i="1"/>
  <c r="T4359" i="1"/>
  <c r="T4360" i="1"/>
  <c r="T4361" i="1"/>
  <c r="T4362" i="1"/>
  <c r="T4363" i="1"/>
  <c r="T4364" i="1"/>
  <c r="T4365" i="1"/>
  <c r="T4366" i="1"/>
  <c r="T4367" i="1"/>
  <c r="T4368" i="1"/>
  <c r="T4369" i="1"/>
  <c r="T4370" i="1"/>
  <c r="T4371" i="1"/>
  <c r="T4372" i="1"/>
  <c r="T4373" i="1"/>
  <c r="T4374" i="1"/>
  <c r="T4375" i="1"/>
  <c r="T4376" i="1"/>
  <c r="T4377" i="1"/>
  <c r="T4378" i="1"/>
  <c r="T4379" i="1"/>
  <c r="T4380" i="1"/>
  <c r="T4381" i="1"/>
  <c r="T4382" i="1"/>
  <c r="T4383" i="1"/>
  <c r="T4384" i="1"/>
  <c r="T4385" i="1"/>
  <c r="T4386" i="1"/>
  <c r="T4387" i="1"/>
  <c r="T4388" i="1"/>
  <c r="T4389" i="1"/>
  <c r="T4390" i="1"/>
  <c r="T4391" i="1"/>
  <c r="T4392" i="1"/>
  <c r="T4393" i="1"/>
  <c r="T4394" i="1"/>
  <c r="T4395" i="1"/>
  <c r="T4396" i="1"/>
  <c r="T4397" i="1"/>
  <c r="T4398" i="1"/>
  <c r="T4399" i="1"/>
  <c r="T4400" i="1"/>
  <c r="T4401" i="1"/>
  <c r="T4402" i="1"/>
  <c r="T4403" i="1"/>
  <c r="T4404" i="1"/>
  <c r="T4405" i="1"/>
  <c r="T4406" i="1"/>
  <c r="T4407" i="1"/>
  <c r="T4408" i="1"/>
  <c r="T4409" i="1"/>
  <c r="T4410" i="1"/>
  <c r="T4411" i="1"/>
  <c r="T4412" i="1"/>
  <c r="T4413" i="1"/>
  <c r="T4414" i="1"/>
  <c r="T4415" i="1"/>
  <c r="T4416" i="1"/>
  <c r="T4417" i="1"/>
  <c r="T4418" i="1"/>
  <c r="T4419" i="1"/>
  <c r="T4420" i="1"/>
  <c r="T4421" i="1"/>
  <c r="T4422" i="1"/>
  <c r="T4423" i="1"/>
  <c r="T4424" i="1"/>
  <c r="T4425" i="1"/>
  <c r="T4426" i="1"/>
  <c r="T4427" i="1"/>
  <c r="T4428" i="1"/>
  <c r="T4429" i="1"/>
  <c r="T4430" i="1"/>
  <c r="T4431" i="1"/>
  <c r="T4432" i="1"/>
  <c r="T4433" i="1"/>
  <c r="T4434" i="1"/>
  <c r="T4435" i="1"/>
  <c r="T4436" i="1"/>
  <c r="T4437" i="1"/>
  <c r="T4438" i="1"/>
  <c r="T4439" i="1"/>
  <c r="T4440" i="1"/>
  <c r="T4441" i="1"/>
  <c r="T4442" i="1"/>
  <c r="T4443" i="1"/>
  <c r="T4444" i="1"/>
  <c r="T4445" i="1"/>
  <c r="T4446" i="1"/>
  <c r="T4447" i="1"/>
  <c r="T4448" i="1"/>
  <c r="T4449" i="1"/>
  <c r="T4450" i="1"/>
  <c r="T4451" i="1"/>
  <c r="T4452" i="1"/>
  <c r="T4453" i="1"/>
  <c r="T4454" i="1"/>
  <c r="T4455" i="1"/>
  <c r="T4456" i="1"/>
  <c r="T4457" i="1"/>
  <c r="T4458" i="1"/>
  <c r="T4459" i="1"/>
  <c r="T4460" i="1"/>
  <c r="T4461" i="1"/>
  <c r="T4462" i="1"/>
  <c r="T4463" i="1"/>
  <c r="T4464" i="1"/>
  <c r="T4465" i="1"/>
  <c r="T4466" i="1"/>
  <c r="T4467" i="1"/>
  <c r="T4468" i="1"/>
  <c r="T4469" i="1"/>
  <c r="T4470" i="1"/>
  <c r="T4471" i="1"/>
  <c r="T4472" i="1"/>
  <c r="T4473" i="1"/>
  <c r="T4474" i="1"/>
  <c r="T4475" i="1"/>
  <c r="T4476" i="1"/>
  <c r="T4477" i="1"/>
  <c r="T4478" i="1"/>
  <c r="T4479" i="1"/>
  <c r="T4480" i="1"/>
  <c r="T4481" i="1"/>
  <c r="T4482" i="1"/>
  <c r="T4483" i="1"/>
  <c r="T4484" i="1"/>
  <c r="T4485" i="1"/>
  <c r="T4486" i="1"/>
  <c r="T4487" i="1"/>
  <c r="T4488" i="1"/>
  <c r="T4489" i="1"/>
  <c r="T4490" i="1"/>
  <c r="T4491" i="1"/>
  <c r="T4492" i="1"/>
  <c r="T4493" i="1"/>
  <c r="T4494" i="1"/>
  <c r="T4495" i="1"/>
  <c r="T4496" i="1"/>
  <c r="T4497" i="1"/>
  <c r="T4498" i="1"/>
  <c r="T4499" i="1"/>
  <c r="T4500" i="1"/>
  <c r="T4501" i="1"/>
  <c r="T4502" i="1"/>
  <c r="T4503" i="1"/>
  <c r="T4504" i="1"/>
  <c r="T4505" i="1"/>
  <c r="T4506" i="1"/>
  <c r="T4507" i="1"/>
  <c r="T4508" i="1"/>
  <c r="T4509" i="1"/>
  <c r="T4510" i="1"/>
  <c r="T4511" i="1"/>
  <c r="T4512" i="1"/>
  <c r="T4513" i="1"/>
  <c r="T4514" i="1"/>
  <c r="T4515" i="1"/>
  <c r="T4516" i="1"/>
  <c r="T4517" i="1"/>
  <c r="T4518" i="1"/>
  <c r="T4519" i="1"/>
  <c r="T4520" i="1"/>
  <c r="T4521" i="1"/>
  <c r="T4522" i="1"/>
  <c r="T4523" i="1"/>
  <c r="T4524" i="1"/>
  <c r="T4525" i="1"/>
  <c r="T4526" i="1"/>
  <c r="T4527" i="1"/>
  <c r="T4528" i="1"/>
  <c r="T4529" i="1"/>
  <c r="T4530" i="1"/>
  <c r="T4531" i="1"/>
  <c r="T4532" i="1"/>
  <c r="T4533" i="1"/>
  <c r="T4534" i="1"/>
  <c r="T4535" i="1"/>
  <c r="T4536" i="1"/>
  <c r="T4537" i="1"/>
  <c r="T4538" i="1"/>
  <c r="T4539" i="1"/>
  <c r="T4540" i="1"/>
  <c r="T4541" i="1"/>
  <c r="T4542" i="1"/>
  <c r="T4543" i="1"/>
  <c r="T4544" i="1"/>
  <c r="T4545" i="1"/>
  <c r="T4546" i="1"/>
  <c r="T4547" i="1"/>
  <c r="T4548" i="1"/>
  <c r="T4549" i="1"/>
  <c r="T4550" i="1"/>
  <c r="T4551" i="1"/>
  <c r="T4552" i="1"/>
  <c r="T4553" i="1"/>
  <c r="T4554" i="1"/>
  <c r="T4555" i="1"/>
  <c r="T4556" i="1"/>
  <c r="T4557" i="1"/>
  <c r="T4558" i="1"/>
  <c r="T4559" i="1"/>
  <c r="T4560" i="1"/>
  <c r="T4561" i="1"/>
  <c r="T4562" i="1"/>
  <c r="T4563" i="1"/>
  <c r="T4564" i="1"/>
  <c r="T4565" i="1"/>
  <c r="T4566" i="1"/>
  <c r="T4567" i="1"/>
  <c r="T4568" i="1"/>
  <c r="T4569" i="1"/>
  <c r="T4570" i="1"/>
  <c r="T4571" i="1"/>
  <c r="T4572" i="1"/>
  <c r="T4573" i="1"/>
  <c r="T4574" i="1"/>
  <c r="T4575" i="1"/>
  <c r="T4576" i="1"/>
  <c r="T4577" i="1"/>
  <c r="T4578" i="1"/>
  <c r="T4579" i="1"/>
  <c r="T4580" i="1"/>
  <c r="T4581" i="1"/>
  <c r="T4582" i="1"/>
  <c r="T4583" i="1"/>
  <c r="T4584" i="1"/>
  <c r="T4585" i="1"/>
  <c r="T4586" i="1"/>
  <c r="T4587" i="1"/>
  <c r="T4588" i="1"/>
  <c r="T4589" i="1"/>
  <c r="T4590" i="1"/>
  <c r="T4591" i="1"/>
  <c r="T4592" i="1"/>
  <c r="T4593" i="1"/>
  <c r="T4594" i="1"/>
  <c r="T4595" i="1"/>
  <c r="T4596" i="1"/>
  <c r="T4597" i="1"/>
  <c r="T4598" i="1"/>
  <c r="T4599" i="1"/>
  <c r="T4600" i="1"/>
  <c r="T4601" i="1"/>
  <c r="T4602" i="1"/>
  <c r="T4603" i="1"/>
  <c r="T4604" i="1"/>
  <c r="T4605" i="1"/>
  <c r="T4606" i="1"/>
  <c r="T4607" i="1"/>
  <c r="T4608" i="1"/>
  <c r="T4609" i="1"/>
  <c r="T4610" i="1"/>
  <c r="T4611" i="1"/>
  <c r="T4612" i="1"/>
  <c r="T4613" i="1"/>
  <c r="T4614" i="1"/>
  <c r="T4615" i="1"/>
  <c r="T4616" i="1"/>
  <c r="T4617" i="1"/>
  <c r="T4618" i="1"/>
  <c r="T4619" i="1"/>
  <c r="T4620" i="1"/>
  <c r="T4621" i="1"/>
  <c r="T4622" i="1"/>
  <c r="T4623" i="1"/>
  <c r="T4624" i="1"/>
  <c r="T4625" i="1"/>
  <c r="T4626" i="1"/>
  <c r="T4627" i="1"/>
  <c r="T4628" i="1"/>
  <c r="T4629" i="1"/>
  <c r="T4630" i="1"/>
  <c r="T4631" i="1"/>
  <c r="T4632" i="1"/>
  <c r="T4633" i="1"/>
  <c r="T4634" i="1"/>
  <c r="T4635" i="1"/>
  <c r="T4636" i="1"/>
  <c r="T4637" i="1"/>
  <c r="T4638" i="1"/>
  <c r="T4639" i="1"/>
  <c r="T4640" i="1"/>
  <c r="T4641" i="1"/>
  <c r="T4642" i="1"/>
  <c r="T4643" i="1"/>
  <c r="T4644" i="1"/>
  <c r="T4645" i="1"/>
  <c r="T4646" i="1"/>
  <c r="T4647" i="1"/>
  <c r="T4648" i="1"/>
  <c r="T4649" i="1"/>
  <c r="T4650" i="1"/>
  <c r="T4651" i="1"/>
  <c r="T4652" i="1"/>
  <c r="T4653" i="1"/>
  <c r="T4654" i="1"/>
  <c r="T4655" i="1"/>
  <c r="T4656" i="1"/>
  <c r="T4657" i="1"/>
  <c r="T4658" i="1"/>
  <c r="T4659" i="1"/>
  <c r="T4660" i="1"/>
  <c r="T4661" i="1"/>
  <c r="T4662" i="1"/>
  <c r="T4663" i="1"/>
  <c r="T4664" i="1"/>
  <c r="T4665" i="1"/>
  <c r="T4666" i="1"/>
  <c r="T4667" i="1"/>
  <c r="T4668" i="1"/>
  <c r="T4669" i="1"/>
  <c r="T4670" i="1"/>
  <c r="T4671" i="1"/>
  <c r="T4672" i="1"/>
  <c r="T4673" i="1"/>
  <c r="T4674" i="1"/>
  <c r="T4675" i="1"/>
  <c r="T4676" i="1"/>
  <c r="T4677" i="1"/>
  <c r="T4678" i="1"/>
  <c r="T4679" i="1"/>
  <c r="T4680" i="1"/>
  <c r="T4681" i="1"/>
  <c r="T4682" i="1"/>
  <c r="T4683" i="1"/>
  <c r="T4684" i="1"/>
  <c r="T4685" i="1"/>
  <c r="T4686" i="1"/>
  <c r="T4687" i="1"/>
  <c r="T4688" i="1"/>
  <c r="T4689" i="1"/>
  <c r="T4690" i="1"/>
  <c r="T4691" i="1"/>
  <c r="T4692" i="1"/>
  <c r="T4693" i="1"/>
  <c r="T4694" i="1"/>
  <c r="T4695" i="1"/>
  <c r="T4696" i="1"/>
  <c r="T4697" i="1"/>
  <c r="T4698" i="1"/>
  <c r="T4699" i="1"/>
  <c r="T4700" i="1"/>
  <c r="T4701" i="1"/>
  <c r="T4702" i="1"/>
  <c r="T4703" i="1"/>
  <c r="T4704" i="1"/>
  <c r="T4705" i="1"/>
  <c r="T4706" i="1"/>
  <c r="T4707" i="1"/>
  <c r="T4708" i="1"/>
  <c r="T4709" i="1"/>
  <c r="T4710" i="1"/>
  <c r="T4711" i="1"/>
  <c r="T4712" i="1"/>
  <c r="T4713" i="1"/>
  <c r="T4714" i="1"/>
  <c r="T4715" i="1"/>
  <c r="T4716" i="1"/>
  <c r="T4717" i="1"/>
  <c r="T4718" i="1"/>
  <c r="T4719" i="1"/>
  <c r="T4720" i="1"/>
  <c r="T4721" i="1"/>
  <c r="T4722" i="1"/>
  <c r="T4723" i="1"/>
  <c r="T4724" i="1"/>
  <c r="T4725" i="1"/>
  <c r="T4726" i="1"/>
  <c r="T4727" i="1"/>
  <c r="T4728" i="1"/>
  <c r="T4729" i="1"/>
  <c r="T4730" i="1"/>
  <c r="T4731" i="1"/>
  <c r="T4732" i="1"/>
  <c r="T4733" i="1"/>
  <c r="T4734" i="1"/>
  <c r="T4735" i="1"/>
  <c r="T4736" i="1"/>
  <c r="T4737" i="1"/>
  <c r="T4738" i="1"/>
  <c r="T4739" i="1"/>
  <c r="T4740" i="1"/>
  <c r="T4741" i="1"/>
  <c r="T4742" i="1"/>
  <c r="T4743" i="1"/>
  <c r="T4744" i="1"/>
  <c r="T4745" i="1"/>
  <c r="T4746" i="1"/>
  <c r="T4747" i="1"/>
  <c r="T4748" i="1"/>
  <c r="T4749" i="1"/>
  <c r="T4750" i="1"/>
  <c r="T4751" i="1"/>
  <c r="T4752" i="1"/>
  <c r="T4753" i="1"/>
  <c r="T4754" i="1"/>
  <c r="T4755" i="1"/>
  <c r="T4756" i="1"/>
  <c r="T4757" i="1"/>
  <c r="T4758" i="1"/>
  <c r="T4759" i="1"/>
  <c r="T4760" i="1"/>
  <c r="T4761" i="1"/>
  <c r="T4762" i="1"/>
  <c r="T4763" i="1"/>
  <c r="T4764" i="1"/>
  <c r="T4765" i="1"/>
  <c r="T4766" i="1"/>
  <c r="T4767" i="1"/>
  <c r="T4768" i="1"/>
  <c r="T4769" i="1"/>
  <c r="T4770" i="1"/>
  <c r="T4771" i="1"/>
  <c r="T4772" i="1"/>
  <c r="T4773" i="1"/>
  <c r="T4774" i="1"/>
  <c r="T4775" i="1"/>
  <c r="T4776" i="1"/>
  <c r="T4777" i="1"/>
  <c r="T4778" i="1"/>
  <c r="T4779" i="1"/>
  <c r="T4780" i="1"/>
  <c r="T4781" i="1"/>
  <c r="T4782" i="1"/>
  <c r="T4783" i="1"/>
  <c r="T4784" i="1"/>
  <c r="T4785" i="1"/>
  <c r="T4786" i="1"/>
  <c r="T4787" i="1"/>
  <c r="T4788" i="1"/>
  <c r="T4789" i="1"/>
  <c r="T4790" i="1"/>
  <c r="T4791" i="1"/>
  <c r="T4792" i="1"/>
  <c r="T4793" i="1"/>
  <c r="T4794" i="1"/>
  <c r="T4795" i="1"/>
  <c r="T4796" i="1"/>
  <c r="T4797" i="1"/>
  <c r="T4798" i="1"/>
  <c r="T4799" i="1"/>
  <c r="T4800" i="1"/>
  <c r="T4801" i="1"/>
  <c r="T4802" i="1"/>
  <c r="T4803" i="1"/>
  <c r="T4804" i="1"/>
  <c r="T4805" i="1"/>
  <c r="T4806" i="1"/>
  <c r="T4807" i="1"/>
  <c r="T4808" i="1"/>
  <c r="T4809" i="1"/>
  <c r="T4810" i="1"/>
  <c r="T4811" i="1"/>
  <c r="T4812" i="1"/>
  <c r="T4813" i="1"/>
  <c r="T4814" i="1"/>
  <c r="T4815" i="1"/>
  <c r="T4816" i="1"/>
  <c r="T4817" i="1"/>
  <c r="T4818" i="1"/>
  <c r="T4819" i="1"/>
  <c r="T4820" i="1"/>
  <c r="T4821" i="1"/>
  <c r="T4822" i="1"/>
  <c r="T4823" i="1"/>
  <c r="T4824" i="1"/>
  <c r="T4825" i="1"/>
  <c r="T4826" i="1"/>
  <c r="T4827" i="1"/>
  <c r="T4828" i="1"/>
  <c r="T4829" i="1"/>
  <c r="T4830" i="1"/>
  <c r="T4831" i="1"/>
  <c r="T4832" i="1"/>
  <c r="T4833" i="1"/>
  <c r="T4834" i="1"/>
  <c r="T4835" i="1"/>
  <c r="T4836" i="1"/>
  <c r="T4837" i="1"/>
  <c r="T4838" i="1"/>
  <c r="T4839" i="1"/>
  <c r="T4840" i="1"/>
  <c r="T4841" i="1"/>
  <c r="T4842" i="1"/>
  <c r="T4843" i="1"/>
  <c r="T4844" i="1"/>
  <c r="T4845" i="1"/>
  <c r="T4846" i="1"/>
  <c r="T4847" i="1"/>
  <c r="T4848" i="1"/>
  <c r="T4849" i="1"/>
  <c r="T4850" i="1"/>
  <c r="T4851" i="1"/>
  <c r="T4852" i="1"/>
  <c r="T4853" i="1"/>
  <c r="T4854" i="1"/>
  <c r="T4855" i="1"/>
  <c r="T4856" i="1"/>
  <c r="T4857" i="1"/>
  <c r="T4858" i="1"/>
  <c r="T4859" i="1"/>
  <c r="T4860" i="1"/>
  <c r="T4861" i="1"/>
  <c r="T4862" i="1"/>
  <c r="T4863" i="1"/>
  <c r="T4864" i="1"/>
  <c r="T4865" i="1"/>
  <c r="T4866" i="1"/>
  <c r="T4867" i="1"/>
  <c r="T4868" i="1"/>
  <c r="T4869" i="1"/>
  <c r="T4870" i="1"/>
  <c r="T4871" i="1"/>
  <c r="T4872" i="1"/>
  <c r="T4873" i="1"/>
  <c r="T4874" i="1"/>
  <c r="T4875" i="1"/>
  <c r="T4876" i="1"/>
  <c r="T4877" i="1"/>
  <c r="T4878" i="1"/>
  <c r="T4879" i="1"/>
  <c r="T4880" i="1"/>
  <c r="T4881" i="1"/>
  <c r="T4882" i="1"/>
  <c r="T4883" i="1"/>
  <c r="T4884" i="1"/>
  <c r="T4885" i="1"/>
  <c r="T4886" i="1"/>
  <c r="T4887" i="1"/>
  <c r="T4888" i="1"/>
  <c r="T4889" i="1"/>
  <c r="T4890" i="1"/>
  <c r="T4891" i="1"/>
  <c r="T4892" i="1"/>
  <c r="T4893" i="1"/>
  <c r="T4894" i="1"/>
  <c r="T4895" i="1"/>
  <c r="T4896" i="1"/>
  <c r="T4897" i="1"/>
  <c r="T4898" i="1"/>
  <c r="T4899" i="1"/>
  <c r="T4900" i="1"/>
  <c r="T4901" i="1"/>
  <c r="T4902" i="1"/>
  <c r="T4903" i="1"/>
  <c r="T4904" i="1"/>
  <c r="T4905" i="1"/>
  <c r="T4906" i="1"/>
  <c r="T4907" i="1"/>
  <c r="T4908" i="1"/>
  <c r="T4909" i="1"/>
  <c r="T4910" i="1"/>
  <c r="T4911" i="1"/>
  <c r="T4912" i="1"/>
  <c r="T4913" i="1"/>
  <c r="T4914" i="1"/>
  <c r="T4915" i="1"/>
  <c r="T4916" i="1"/>
  <c r="T4917" i="1"/>
  <c r="T4918" i="1"/>
  <c r="T4919" i="1"/>
  <c r="T4920" i="1"/>
  <c r="T4921" i="1"/>
  <c r="T4922" i="1"/>
  <c r="T4923" i="1"/>
  <c r="T4924" i="1"/>
  <c r="T4925" i="1"/>
  <c r="T4926" i="1"/>
  <c r="T4927" i="1"/>
  <c r="T4928" i="1"/>
  <c r="T4929" i="1"/>
  <c r="T4930" i="1"/>
  <c r="T4931" i="1"/>
  <c r="T4932" i="1"/>
  <c r="T4933" i="1"/>
  <c r="T4934" i="1"/>
  <c r="T4935" i="1"/>
  <c r="T4936" i="1"/>
  <c r="T4937" i="1"/>
  <c r="T4938" i="1"/>
  <c r="T4939" i="1"/>
  <c r="T4940" i="1"/>
  <c r="T4941" i="1"/>
  <c r="T4942" i="1"/>
  <c r="T4943" i="1"/>
  <c r="T4944" i="1"/>
  <c r="T4945" i="1"/>
  <c r="T4946" i="1"/>
  <c r="T4947" i="1"/>
  <c r="T4948" i="1"/>
  <c r="T4949" i="1"/>
  <c r="T4950" i="1"/>
  <c r="T4951" i="1"/>
  <c r="T4952" i="1"/>
  <c r="T4953" i="1"/>
  <c r="T4954" i="1"/>
  <c r="T4955" i="1"/>
  <c r="T4956" i="1"/>
  <c r="T4957" i="1"/>
  <c r="T4958" i="1"/>
  <c r="T4959" i="1"/>
  <c r="T4960" i="1"/>
  <c r="T4961" i="1"/>
  <c r="T4962" i="1"/>
  <c r="T4963" i="1"/>
  <c r="T4964" i="1"/>
  <c r="T4965" i="1"/>
  <c r="T4966" i="1"/>
  <c r="T4967" i="1"/>
  <c r="T4968" i="1"/>
  <c r="T4969" i="1"/>
  <c r="T4970" i="1"/>
  <c r="T4971" i="1"/>
  <c r="T4972" i="1"/>
  <c r="T4973" i="1"/>
  <c r="T4974" i="1"/>
  <c r="T4975" i="1"/>
  <c r="T4976" i="1"/>
  <c r="T4977" i="1"/>
  <c r="T4978" i="1"/>
  <c r="T4979" i="1"/>
  <c r="T4980" i="1"/>
  <c r="T4981" i="1"/>
  <c r="T4982" i="1"/>
  <c r="T4983" i="1"/>
  <c r="T4984" i="1"/>
  <c r="T4985" i="1"/>
  <c r="T4986" i="1"/>
  <c r="T4987" i="1"/>
  <c r="T4988" i="1"/>
  <c r="T4989" i="1"/>
  <c r="T4990" i="1"/>
  <c r="T4991" i="1"/>
  <c r="T4992" i="1"/>
  <c r="T4993" i="1"/>
  <c r="T4994" i="1"/>
  <c r="T4995" i="1"/>
  <c r="T4996" i="1"/>
  <c r="T4997" i="1"/>
  <c r="T4998" i="1"/>
  <c r="T4999" i="1"/>
  <c r="T5000" i="1"/>
  <c r="T5001" i="1"/>
  <c r="T5002" i="1"/>
  <c r="T5003" i="1"/>
  <c r="T5004" i="1"/>
  <c r="T5005" i="1"/>
  <c r="T5006" i="1"/>
  <c r="T5007" i="1"/>
  <c r="T5008" i="1"/>
  <c r="T5009" i="1"/>
  <c r="T5010" i="1"/>
  <c r="T5011" i="1"/>
  <c r="T5012" i="1"/>
  <c r="T5013" i="1"/>
  <c r="T5014" i="1"/>
  <c r="T5015" i="1"/>
  <c r="T5016" i="1"/>
  <c r="T5017" i="1"/>
  <c r="T5018" i="1"/>
  <c r="T5019" i="1"/>
  <c r="T5020" i="1"/>
  <c r="T5021" i="1"/>
  <c r="T5022" i="1"/>
  <c r="T5023" i="1"/>
  <c r="T5024" i="1"/>
  <c r="T5025" i="1"/>
  <c r="T5026" i="1"/>
  <c r="T5027" i="1"/>
  <c r="T5028" i="1"/>
  <c r="T5029" i="1"/>
  <c r="T5030" i="1"/>
  <c r="T5031" i="1"/>
  <c r="T5032" i="1"/>
  <c r="T5033" i="1"/>
  <c r="T5034" i="1"/>
  <c r="T5035" i="1"/>
  <c r="T5036" i="1"/>
  <c r="T5037" i="1"/>
  <c r="T5038" i="1"/>
  <c r="T5039" i="1"/>
  <c r="T5040" i="1"/>
  <c r="T5041" i="1"/>
  <c r="T5042" i="1"/>
  <c r="T5043" i="1"/>
  <c r="T5044" i="1"/>
  <c r="T5045" i="1"/>
  <c r="T5046" i="1"/>
  <c r="T5047" i="1"/>
  <c r="T5048" i="1"/>
  <c r="T5049" i="1"/>
  <c r="T5050" i="1"/>
  <c r="T5051" i="1"/>
  <c r="T5052" i="1"/>
  <c r="T5053" i="1"/>
  <c r="T5054" i="1"/>
  <c r="T5055" i="1"/>
  <c r="T5056" i="1"/>
  <c r="T5057" i="1"/>
  <c r="T5058" i="1"/>
  <c r="T5059" i="1"/>
  <c r="T5060" i="1"/>
  <c r="T5061" i="1"/>
  <c r="T5062" i="1"/>
  <c r="T5063" i="1"/>
  <c r="T5064" i="1"/>
  <c r="T5065" i="1"/>
  <c r="T5066" i="1"/>
  <c r="T5067" i="1"/>
  <c r="T5068" i="1"/>
  <c r="T5069" i="1"/>
  <c r="T5070" i="1"/>
  <c r="T5071" i="1"/>
  <c r="T5072" i="1"/>
  <c r="T5073" i="1"/>
  <c r="T5074" i="1"/>
  <c r="T5075" i="1"/>
  <c r="T5076" i="1"/>
  <c r="T5077" i="1"/>
  <c r="T5078" i="1"/>
  <c r="T5079" i="1"/>
  <c r="T5080" i="1"/>
  <c r="T5081" i="1"/>
  <c r="T5082" i="1"/>
  <c r="T5083" i="1"/>
  <c r="T5084" i="1"/>
  <c r="T5085" i="1"/>
  <c r="T5086" i="1"/>
  <c r="T5087" i="1"/>
  <c r="T5088" i="1"/>
  <c r="T5089" i="1"/>
  <c r="T5090" i="1"/>
  <c r="T5091" i="1"/>
  <c r="T5092" i="1"/>
  <c r="T5093" i="1"/>
  <c r="T5094" i="1"/>
  <c r="T5095" i="1"/>
  <c r="T5096" i="1"/>
  <c r="T5097" i="1"/>
  <c r="T5098" i="1"/>
  <c r="T5099" i="1"/>
  <c r="T5100" i="1"/>
  <c r="T5101" i="1"/>
  <c r="T5102" i="1"/>
  <c r="T5103" i="1"/>
  <c r="T5104" i="1"/>
  <c r="T5105" i="1"/>
  <c r="T5106" i="1"/>
  <c r="T5107" i="1"/>
  <c r="T5108" i="1"/>
  <c r="T5109" i="1"/>
  <c r="T5110" i="1"/>
  <c r="T5111" i="1"/>
  <c r="T5112" i="1"/>
  <c r="T5113" i="1"/>
  <c r="T5114" i="1"/>
  <c r="T5115" i="1"/>
  <c r="T5116" i="1"/>
  <c r="T5117" i="1"/>
  <c r="T5118" i="1"/>
  <c r="T5119" i="1"/>
  <c r="T5120" i="1"/>
  <c r="T5121" i="1"/>
  <c r="T5122" i="1"/>
  <c r="T5123" i="1"/>
  <c r="T5124" i="1"/>
  <c r="T5125" i="1"/>
  <c r="T5126" i="1"/>
  <c r="T5127" i="1"/>
  <c r="T5128" i="1"/>
  <c r="T5129" i="1"/>
  <c r="T5130" i="1"/>
  <c r="T5131" i="1"/>
  <c r="T5132" i="1"/>
  <c r="T5133" i="1"/>
  <c r="T5134" i="1"/>
  <c r="T5135" i="1"/>
  <c r="T5136" i="1"/>
  <c r="T5137" i="1"/>
  <c r="T5138" i="1"/>
  <c r="T5139" i="1"/>
  <c r="T5140" i="1"/>
  <c r="T5141" i="1"/>
  <c r="T5142" i="1"/>
  <c r="T5143" i="1"/>
  <c r="T5144" i="1"/>
  <c r="T5145" i="1"/>
  <c r="T5146" i="1"/>
  <c r="T5147" i="1"/>
  <c r="T5148" i="1"/>
  <c r="T5149" i="1"/>
  <c r="T5150" i="1"/>
  <c r="T5151" i="1"/>
  <c r="T5152" i="1"/>
  <c r="T5153" i="1"/>
  <c r="T5154" i="1"/>
  <c r="T5155" i="1"/>
  <c r="T5156" i="1"/>
  <c r="T5157" i="1"/>
  <c r="T5158" i="1"/>
  <c r="T5159" i="1"/>
  <c r="T5160" i="1"/>
  <c r="T5161" i="1"/>
  <c r="T5162" i="1"/>
  <c r="T5163" i="1"/>
  <c r="T5164" i="1"/>
  <c r="T5165" i="1"/>
  <c r="T5166" i="1"/>
  <c r="T5167" i="1"/>
  <c r="T5168" i="1"/>
  <c r="T5169" i="1"/>
  <c r="T5170" i="1"/>
  <c r="T5171" i="1"/>
  <c r="T5172" i="1"/>
  <c r="T5173" i="1"/>
  <c r="T5174" i="1"/>
  <c r="T5175" i="1"/>
  <c r="T5176" i="1"/>
  <c r="T5177" i="1"/>
  <c r="T5178" i="1"/>
  <c r="T5179" i="1"/>
  <c r="T5180" i="1"/>
  <c r="T5181" i="1"/>
  <c r="T5182" i="1"/>
  <c r="T5183" i="1"/>
  <c r="T5184" i="1"/>
  <c r="T5185" i="1"/>
  <c r="T5186" i="1"/>
  <c r="T5187" i="1"/>
  <c r="T5188" i="1"/>
  <c r="T5189" i="1"/>
  <c r="T5190" i="1"/>
  <c r="T5191" i="1"/>
  <c r="T5192" i="1"/>
  <c r="T5193" i="1"/>
  <c r="T5194" i="1"/>
  <c r="T5195" i="1"/>
  <c r="T5196" i="1"/>
  <c r="T5197" i="1"/>
  <c r="T5198" i="1"/>
  <c r="T5199" i="1"/>
  <c r="T5200" i="1"/>
  <c r="T5201" i="1"/>
  <c r="T5202" i="1"/>
  <c r="T5203" i="1"/>
  <c r="T5204" i="1"/>
  <c r="T5205" i="1"/>
  <c r="T5206" i="1"/>
  <c r="T5207" i="1"/>
  <c r="T5208" i="1"/>
  <c r="T5209" i="1"/>
  <c r="T5210" i="1"/>
  <c r="T5211" i="1"/>
  <c r="T5212" i="1"/>
  <c r="T5213" i="1"/>
  <c r="T5214" i="1"/>
  <c r="T5215" i="1"/>
  <c r="T5216" i="1"/>
  <c r="T5217" i="1"/>
  <c r="T5218" i="1"/>
  <c r="T5219" i="1"/>
  <c r="T5220" i="1"/>
  <c r="T5221" i="1"/>
  <c r="T5222" i="1"/>
  <c r="T5223" i="1"/>
  <c r="T5224" i="1"/>
  <c r="T5225" i="1"/>
  <c r="T5226" i="1"/>
  <c r="T5227" i="1"/>
  <c r="T5228" i="1"/>
  <c r="T5229" i="1"/>
  <c r="T5230" i="1"/>
  <c r="T5231" i="1"/>
  <c r="T5232" i="1"/>
  <c r="T5233" i="1"/>
  <c r="T5234" i="1"/>
  <c r="T5235" i="1"/>
  <c r="T5236" i="1"/>
  <c r="T5237" i="1"/>
  <c r="T5238" i="1"/>
  <c r="T5239" i="1"/>
  <c r="T5240" i="1"/>
  <c r="T5241" i="1"/>
  <c r="T5242" i="1"/>
  <c r="T5243" i="1"/>
  <c r="T5244" i="1"/>
  <c r="T5245" i="1"/>
  <c r="T5246" i="1"/>
  <c r="T5247" i="1"/>
  <c r="T5248" i="1"/>
  <c r="T5249" i="1"/>
  <c r="T5250" i="1"/>
  <c r="T5251" i="1"/>
  <c r="T5252" i="1"/>
  <c r="T5253" i="1"/>
  <c r="T5254" i="1"/>
  <c r="T5255" i="1"/>
  <c r="T5256" i="1"/>
  <c r="T5257" i="1"/>
  <c r="T5258" i="1"/>
  <c r="T5259" i="1"/>
  <c r="T5260" i="1"/>
  <c r="T5261" i="1"/>
  <c r="T5262" i="1"/>
  <c r="T5263" i="1"/>
  <c r="T5264" i="1"/>
  <c r="T5265" i="1"/>
  <c r="T5266" i="1"/>
  <c r="T5267" i="1"/>
  <c r="T5268" i="1"/>
  <c r="T5269" i="1"/>
  <c r="T5270" i="1"/>
  <c r="T5271" i="1"/>
  <c r="T5272" i="1"/>
  <c r="T5273" i="1"/>
  <c r="T5274" i="1"/>
  <c r="T5275" i="1"/>
  <c r="T5276" i="1"/>
  <c r="T5277" i="1"/>
  <c r="T5278" i="1"/>
  <c r="T5279" i="1"/>
  <c r="T5280" i="1"/>
  <c r="T5281" i="1"/>
  <c r="T5282" i="1"/>
  <c r="T5283" i="1"/>
  <c r="T5284" i="1"/>
  <c r="T5285" i="1"/>
  <c r="T5286" i="1"/>
  <c r="T5287" i="1"/>
  <c r="T5288" i="1"/>
  <c r="T5289" i="1"/>
  <c r="T5290" i="1"/>
  <c r="T5291" i="1"/>
  <c r="T5292" i="1"/>
  <c r="T5293" i="1"/>
  <c r="T5294" i="1"/>
  <c r="T5295" i="1"/>
  <c r="T5296" i="1"/>
  <c r="T5297" i="1"/>
  <c r="T5298" i="1"/>
  <c r="T5299" i="1"/>
  <c r="T5300" i="1"/>
  <c r="T5301" i="1"/>
  <c r="T5302" i="1"/>
  <c r="T5303" i="1"/>
  <c r="T5304" i="1"/>
  <c r="T5305" i="1"/>
  <c r="T5306" i="1"/>
  <c r="T5307" i="1"/>
  <c r="T5308" i="1"/>
  <c r="T5309" i="1"/>
  <c r="T5310" i="1"/>
  <c r="T5311" i="1"/>
  <c r="T5312" i="1"/>
  <c r="T5313" i="1"/>
  <c r="T5314" i="1"/>
  <c r="T5315" i="1"/>
  <c r="T5316" i="1"/>
  <c r="T5317" i="1"/>
  <c r="T5318" i="1"/>
  <c r="T5319" i="1"/>
  <c r="T5320" i="1"/>
  <c r="T5321" i="1"/>
  <c r="T5322" i="1"/>
  <c r="T5323" i="1"/>
  <c r="T5324" i="1"/>
  <c r="T5325" i="1"/>
  <c r="T5326" i="1"/>
  <c r="T5327" i="1"/>
  <c r="T5328" i="1"/>
  <c r="T5329" i="1"/>
  <c r="T5330" i="1"/>
  <c r="T5331" i="1"/>
  <c r="T5332" i="1"/>
  <c r="T5333" i="1"/>
  <c r="T5334" i="1"/>
  <c r="T5335" i="1"/>
  <c r="T5336" i="1"/>
  <c r="T5337" i="1"/>
  <c r="T5338" i="1"/>
  <c r="T5339" i="1"/>
  <c r="T5340" i="1"/>
  <c r="T5341" i="1"/>
  <c r="T5342" i="1"/>
  <c r="T5343" i="1"/>
  <c r="T5344" i="1"/>
  <c r="T5345" i="1"/>
  <c r="T5346" i="1"/>
  <c r="T5347" i="1"/>
  <c r="T5348" i="1"/>
  <c r="T5349" i="1"/>
  <c r="T5350" i="1"/>
  <c r="T5351" i="1"/>
  <c r="T5352" i="1"/>
  <c r="T5353" i="1"/>
  <c r="T5354" i="1"/>
  <c r="T5355" i="1"/>
  <c r="T5356" i="1"/>
  <c r="T5357" i="1"/>
  <c r="T5358" i="1"/>
  <c r="T5359" i="1"/>
  <c r="T5360" i="1"/>
  <c r="T5361" i="1"/>
  <c r="T5362" i="1"/>
  <c r="T5363" i="1"/>
  <c r="T5364" i="1"/>
  <c r="T5365" i="1"/>
  <c r="T5366" i="1"/>
  <c r="T5367" i="1"/>
  <c r="T5368" i="1"/>
  <c r="T5369" i="1"/>
  <c r="T5370" i="1"/>
  <c r="T5371" i="1"/>
  <c r="T5372" i="1"/>
  <c r="T5373" i="1"/>
  <c r="T5374" i="1"/>
  <c r="T5375" i="1"/>
  <c r="T5376" i="1"/>
  <c r="T5377" i="1"/>
  <c r="T5378" i="1"/>
  <c r="T5379" i="1"/>
  <c r="T5380" i="1"/>
  <c r="T5381" i="1"/>
  <c r="T5382" i="1"/>
  <c r="T5383" i="1"/>
  <c r="T5384" i="1"/>
  <c r="T5385" i="1"/>
  <c r="T5386" i="1"/>
  <c r="T5387" i="1"/>
  <c r="T5388" i="1"/>
  <c r="T5389" i="1"/>
  <c r="T5390" i="1"/>
  <c r="T5391" i="1"/>
  <c r="T5392" i="1"/>
  <c r="T5393" i="1"/>
  <c r="T5394" i="1"/>
  <c r="T5395" i="1"/>
  <c r="T5396" i="1"/>
  <c r="T5397" i="1"/>
  <c r="T5398" i="1"/>
  <c r="T5399" i="1"/>
  <c r="T5400" i="1"/>
  <c r="T5401" i="1"/>
  <c r="T5402" i="1"/>
  <c r="T5403" i="1"/>
  <c r="T5404" i="1"/>
  <c r="T5405" i="1"/>
  <c r="T5406" i="1"/>
  <c r="T5407" i="1"/>
  <c r="T5408" i="1"/>
  <c r="T5409" i="1"/>
  <c r="T5410" i="1"/>
  <c r="T5411" i="1"/>
  <c r="T5412" i="1"/>
  <c r="T5413" i="1"/>
  <c r="T5414" i="1"/>
  <c r="T5415" i="1"/>
  <c r="T5416" i="1"/>
  <c r="T5417" i="1"/>
  <c r="T5418" i="1"/>
  <c r="T5419" i="1"/>
  <c r="T5420" i="1"/>
  <c r="T5421" i="1"/>
  <c r="T5422" i="1"/>
  <c r="T5423" i="1"/>
  <c r="T5424" i="1"/>
  <c r="T5425" i="1"/>
  <c r="T5426" i="1"/>
  <c r="T5427" i="1"/>
  <c r="T5428" i="1"/>
  <c r="T5429" i="1"/>
  <c r="T5430" i="1"/>
  <c r="T5431" i="1"/>
  <c r="T5432" i="1"/>
  <c r="T5433" i="1"/>
  <c r="T5434" i="1"/>
  <c r="T5435" i="1"/>
  <c r="T5436" i="1"/>
  <c r="T5437" i="1"/>
  <c r="T5438" i="1"/>
  <c r="T5439" i="1"/>
  <c r="T5440" i="1"/>
  <c r="T5441" i="1"/>
  <c r="T5442" i="1"/>
  <c r="T5443" i="1"/>
  <c r="T5444" i="1"/>
  <c r="T5445" i="1"/>
  <c r="T5446" i="1"/>
  <c r="T5447" i="1"/>
  <c r="T5448" i="1"/>
  <c r="T5449" i="1"/>
  <c r="T5450" i="1"/>
  <c r="T5451" i="1"/>
  <c r="T5452" i="1"/>
  <c r="T5453" i="1"/>
  <c r="T5454" i="1"/>
  <c r="T5455" i="1"/>
  <c r="T5456" i="1"/>
  <c r="T5457" i="1"/>
  <c r="T5458" i="1"/>
  <c r="T5459" i="1"/>
  <c r="T5460" i="1"/>
  <c r="T5461" i="1"/>
  <c r="T5462" i="1"/>
  <c r="T5463" i="1"/>
  <c r="T5464" i="1"/>
  <c r="T5465" i="1"/>
  <c r="T5466" i="1"/>
  <c r="T5467" i="1"/>
  <c r="T5468" i="1"/>
  <c r="T5469" i="1"/>
  <c r="T5470" i="1"/>
  <c r="T5471" i="1"/>
  <c r="T5472" i="1"/>
  <c r="T5473" i="1"/>
  <c r="T5474" i="1"/>
  <c r="T5475" i="1"/>
  <c r="T5476" i="1"/>
  <c r="T5477" i="1"/>
  <c r="T5478" i="1"/>
  <c r="T5479" i="1"/>
  <c r="T5480" i="1"/>
  <c r="T5481" i="1"/>
  <c r="T5482" i="1"/>
  <c r="T5483" i="1"/>
  <c r="T5484" i="1"/>
  <c r="T5485" i="1"/>
  <c r="T5486" i="1"/>
  <c r="T5487" i="1"/>
  <c r="T5488" i="1"/>
  <c r="T5489" i="1"/>
  <c r="T5490" i="1"/>
  <c r="T5491" i="1"/>
  <c r="T5492" i="1"/>
  <c r="T5493" i="1"/>
  <c r="T5494" i="1"/>
  <c r="T5495" i="1"/>
  <c r="T5496" i="1"/>
  <c r="T5497" i="1"/>
  <c r="T5498" i="1"/>
  <c r="T5499" i="1"/>
  <c r="T5500" i="1"/>
  <c r="T5501" i="1"/>
  <c r="T5502" i="1"/>
  <c r="T5503" i="1"/>
  <c r="T5504" i="1"/>
  <c r="T5505" i="1"/>
  <c r="T5506" i="1"/>
  <c r="T5507" i="1"/>
  <c r="T5508" i="1"/>
  <c r="T5509" i="1"/>
  <c r="T5510" i="1"/>
  <c r="T5511" i="1"/>
  <c r="T5512" i="1"/>
  <c r="T5513" i="1"/>
  <c r="T5514" i="1"/>
  <c r="T5515" i="1"/>
  <c r="T5516" i="1"/>
  <c r="T5517" i="1"/>
  <c r="T5518" i="1"/>
  <c r="T5519" i="1"/>
  <c r="T5520" i="1"/>
  <c r="T5521" i="1"/>
  <c r="T5522" i="1"/>
  <c r="T5523" i="1"/>
  <c r="T5524" i="1"/>
  <c r="T5525" i="1"/>
  <c r="T5526" i="1"/>
  <c r="T5527" i="1"/>
  <c r="T5528" i="1"/>
  <c r="T5529" i="1"/>
  <c r="T5530" i="1"/>
  <c r="T5531" i="1"/>
  <c r="T5532" i="1"/>
  <c r="T5533" i="1"/>
  <c r="T5534" i="1"/>
  <c r="T5535" i="1"/>
  <c r="T5536" i="1"/>
  <c r="T5537" i="1"/>
  <c r="T5538" i="1"/>
  <c r="T5539" i="1"/>
  <c r="T5540" i="1"/>
  <c r="T5541" i="1"/>
  <c r="T5542" i="1"/>
  <c r="T5543" i="1"/>
  <c r="T5544" i="1"/>
  <c r="T5545" i="1"/>
  <c r="T5546" i="1"/>
  <c r="T5547" i="1"/>
  <c r="T5548" i="1"/>
  <c r="T5549" i="1"/>
  <c r="T5550" i="1"/>
  <c r="T5551" i="1"/>
  <c r="T5552" i="1"/>
  <c r="T5553" i="1"/>
  <c r="T5554" i="1"/>
  <c r="T5555" i="1"/>
  <c r="T5556" i="1"/>
  <c r="T5557" i="1"/>
  <c r="T5558" i="1"/>
  <c r="T5559" i="1"/>
  <c r="T5560" i="1"/>
  <c r="T5561" i="1"/>
  <c r="T5562" i="1"/>
  <c r="T5563" i="1"/>
  <c r="T5564" i="1"/>
  <c r="T5565" i="1"/>
  <c r="T5566" i="1"/>
  <c r="T5567" i="1"/>
  <c r="T5568" i="1"/>
  <c r="T5569" i="1"/>
  <c r="T5570" i="1"/>
  <c r="T5571" i="1"/>
  <c r="T5572" i="1"/>
  <c r="T5573" i="1"/>
  <c r="T5574" i="1"/>
  <c r="T5575" i="1"/>
  <c r="T5576" i="1"/>
  <c r="T5577" i="1"/>
  <c r="T5578" i="1"/>
  <c r="T5579" i="1"/>
  <c r="T5580" i="1"/>
  <c r="T5581" i="1"/>
  <c r="T5582" i="1"/>
  <c r="T5583" i="1"/>
  <c r="T5584" i="1"/>
  <c r="T5585" i="1"/>
  <c r="T5586" i="1"/>
  <c r="T5587" i="1"/>
  <c r="T5588" i="1"/>
  <c r="T5589" i="1"/>
  <c r="T5590" i="1"/>
  <c r="T5591" i="1"/>
  <c r="T5592" i="1"/>
  <c r="T5593" i="1"/>
  <c r="T5594" i="1"/>
  <c r="T5595" i="1"/>
  <c r="T5596" i="1"/>
  <c r="T5597" i="1"/>
  <c r="T5598" i="1"/>
  <c r="T5599" i="1"/>
  <c r="T5600" i="1"/>
  <c r="T5601" i="1"/>
  <c r="T5602" i="1"/>
  <c r="T5603" i="1"/>
  <c r="T5604" i="1"/>
  <c r="T5605" i="1"/>
  <c r="T5606" i="1"/>
  <c r="T5607" i="1"/>
  <c r="T5608" i="1"/>
  <c r="T5609" i="1"/>
  <c r="T5610" i="1"/>
  <c r="T5611" i="1"/>
  <c r="T5612" i="1"/>
  <c r="T5613" i="1"/>
  <c r="T5614" i="1"/>
  <c r="T5615" i="1"/>
  <c r="T5616" i="1"/>
  <c r="T5617" i="1"/>
  <c r="T5618" i="1"/>
  <c r="T5619" i="1"/>
  <c r="T5620" i="1"/>
  <c r="T5621" i="1"/>
  <c r="T5622" i="1"/>
  <c r="T5623" i="1"/>
  <c r="T5624" i="1"/>
  <c r="T5625" i="1"/>
  <c r="T5626" i="1"/>
  <c r="T5627" i="1"/>
  <c r="T5628" i="1"/>
  <c r="T5629" i="1"/>
  <c r="T5630" i="1"/>
  <c r="T5631" i="1"/>
  <c r="T5632" i="1"/>
  <c r="T5633" i="1"/>
  <c r="T5634" i="1"/>
  <c r="T5635" i="1"/>
  <c r="T5636" i="1"/>
  <c r="T5637" i="1"/>
  <c r="T5638" i="1"/>
  <c r="T5639" i="1"/>
  <c r="T5640" i="1"/>
  <c r="T5641" i="1"/>
  <c r="T5642" i="1"/>
  <c r="T5643" i="1"/>
  <c r="T5644" i="1"/>
  <c r="T5645" i="1"/>
  <c r="T5646" i="1"/>
  <c r="T5647" i="1"/>
  <c r="T5648" i="1"/>
  <c r="T5649" i="1"/>
  <c r="T5650" i="1"/>
  <c r="T5651" i="1"/>
  <c r="T5652" i="1"/>
  <c r="T5653" i="1"/>
  <c r="T5654" i="1"/>
  <c r="T5655" i="1"/>
  <c r="T5656" i="1"/>
  <c r="T5657" i="1"/>
  <c r="T5658" i="1"/>
  <c r="T5659" i="1"/>
  <c r="T5660" i="1"/>
  <c r="T5661" i="1"/>
  <c r="T5662" i="1"/>
  <c r="T5663" i="1"/>
  <c r="T5664" i="1"/>
  <c r="T5665" i="1"/>
  <c r="T5666" i="1"/>
  <c r="T5667" i="1"/>
  <c r="T5668" i="1"/>
  <c r="T5669" i="1"/>
  <c r="T5670" i="1"/>
  <c r="T5671" i="1"/>
  <c r="T5672" i="1"/>
  <c r="T5673" i="1"/>
  <c r="T5674" i="1"/>
  <c r="T5675" i="1"/>
  <c r="T5676" i="1"/>
  <c r="T5677" i="1"/>
  <c r="T5678" i="1"/>
  <c r="T5679" i="1"/>
  <c r="T5680" i="1"/>
  <c r="T5681" i="1"/>
  <c r="T5682" i="1"/>
  <c r="T5683" i="1"/>
  <c r="T5684" i="1"/>
  <c r="T5685" i="1"/>
  <c r="T5686" i="1"/>
  <c r="T5687" i="1"/>
  <c r="T5688" i="1"/>
  <c r="T5689" i="1"/>
  <c r="T5690" i="1"/>
  <c r="T5691" i="1"/>
  <c r="T5692" i="1"/>
  <c r="T5693" i="1"/>
  <c r="T5694" i="1"/>
  <c r="T5695" i="1"/>
  <c r="T5696" i="1"/>
  <c r="T5697" i="1"/>
  <c r="T5698" i="1"/>
  <c r="T5699" i="1"/>
  <c r="T5700" i="1"/>
  <c r="T5701" i="1"/>
  <c r="T5702" i="1"/>
  <c r="T5703" i="1"/>
  <c r="T5704" i="1"/>
  <c r="T5705" i="1"/>
  <c r="T5706" i="1"/>
  <c r="T5707" i="1"/>
  <c r="T5708" i="1"/>
  <c r="T5709" i="1"/>
  <c r="T5710" i="1"/>
  <c r="T5711" i="1"/>
  <c r="T5712" i="1"/>
  <c r="T5713" i="1"/>
  <c r="T5714" i="1"/>
  <c r="T5715" i="1"/>
  <c r="T5716" i="1"/>
  <c r="T5717" i="1"/>
  <c r="T5718" i="1"/>
  <c r="T5719" i="1"/>
  <c r="T5720" i="1"/>
  <c r="T5721" i="1"/>
  <c r="T5722" i="1"/>
  <c r="T5723" i="1"/>
  <c r="T5724" i="1"/>
  <c r="T5725" i="1"/>
  <c r="T5726" i="1"/>
  <c r="T5727" i="1"/>
  <c r="T5728" i="1"/>
  <c r="T5729" i="1"/>
  <c r="T5730" i="1"/>
  <c r="T5731" i="1"/>
  <c r="T5732" i="1"/>
  <c r="T5733" i="1"/>
  <c r="T5734" i="1"/>
  <c r="T5735" i="1"/>
  <c r="T5736" i="1"/>
  <c r="T5737" i="1"/>
  <c r="T5738" i="1"/>
  <c r="T5739" i="1"/>
  <c r="T5740" i="1"/>
  <c r="T5741" i="1"/>
  <c r="T5742" i="1"/>
  <c r="T5743" i="1"/>
  <c r="T5744" i="1"/>
  <c r="T5745" i="1"/>
  <c r="T5746" i="1"/>
  <c r="T5747" i="1"/>
  <c r="T5748" i="1"/>
  <c r="T5749" i="1"/>
  <c r="T5750" i="1"/>
  <c r="T5751" i="1"/>
  <c r="T5752" i="1"/>
  <c r="T5753" i="1"/>
  <c r="T5754" i="1"/>
  <c r="T5755" i="1"/>
  <c r="T5756" i="1"/>
  <c r="T5757" i="1"/>
  <c r="T5758" i="1"/>
  <c r="T5759" i="1"/>
  <c r="T5760" i="1"/>
  <c r="T5761" i="1"/>
  <c r="T5762" i="1"/>
  <c r="T5763" i="1"/>
  <c r="T5764" i="1"/>
  <c r="T5765" i="1"/>
  <c r="T5766" i="1"/>
  <c r="T5767" i="1"/>
  <c r="T5768" i="1"/>
  <c r="T5769" i="1"/>
  <c r="T5770" i="1"/>
  <c r="T5771" i="1"/>
  <c r="T5772" i="1"/>
  <c r="T5773" i="1"/>
  <c r="T5774" i="1"/>
  <c r="T5775" i="1"/>
  <c r="T5776" i="1"/>
  <c r="T5777" i="1"/>
  <c r="T5778" i="1"/>
  <c r="T5779" i="1"/>
  <c r="T5780" i="1"/>
  <c r="T5781" i="1"/>
  <c r="T5782" i="1"/>
  <c r="T5783" i="1"/>
  <c r="T5784" i="1"/>
  <c r="T5785" i="1"/>
  <c r="T5786" i="1"/>
  <c r="T5787" i="1"/>
  <c r="T5788" i="1"/>
  <c r="T5789" i="1"/>
  <c r="T5790" i="1"/>
  <c r="T5791" i="1"/>
  <c r="T5792" i="1"/>
  <c r="T5793" i="1"/>
  <c r="T5794" i="1"/>
  <c r="T5795" i="1"/>
  <c r="T5796" i="1"/>
  <c r="T5797" i="1"/>
  <c r="T5798" i="1"/>
  <c r="T5799" i="1"/>
  <c r="T5800" i="1"/>
  <c r="T5801" i="1"/>
  <c r="T5802" i="1"/>
  <c r="T5803" i="1"/>
  <c r="T5804" i="1"/>
  <c r="T5805" i="1"/>
  <c r="T5806" i="1"/>
  <c r="T5807" i="1"/>
  <c r="T5808" i="1"/>
  <c r="T5809" i="1"/>
  <c r="T5810" i="1"/>
  <c r="T5811" i="1"/>
  <c r="T5812" i="1"/>
  <c r="T5813" i="1"/>
  <c r="T5814" i="1"/>
  <c r="T5815" i="1"/>
  <c r="T5816" i="1"/>
  <c r="T5817" i="1"/>
  <c r="T5818" i="1"/>
  <c r="T5819" i="1"/>
  <c r="T5820" i="1"/>
  <c r="T5821" i="1"/>
  <c r="T5822" i="1"/>
  <c r="T5823" i="1"/>
  <c r="T5824" i="1"/>
  <c r="T5825" i="1"/>
  <c r="T5826" i="1"/>
  <c r="T5827" i="1"/>
  <c r="T5828" i="1"/>
  <c r="T5829" i="1"/>
  <c r="T5830" i="1"/>
  <c r="T5831" i="1"/>
  <c r="T5832" i="1"/>
  <c r="T5833" i="1"/>
  <c r="T5834" i="1"/>
  <c r="T5835" i="1"/>
  <c r="T5836" i="1"/>
  <c r="T5837" i="1"/>
  <c r="T5838" i="1"/>
  <c r="T5839" i="1"/>
  <c r="T5840" i="1"/>
  <c r="T5841" i="1"/>
  <c r="T5842" i="1"/>
  <c r="T5843" i="1"/>
  <c r="T5844" i="1"/>
  <c r="T5845" i="1"/>
  <c r="T5846" i="1"/>
  <c r="T5847" i="1"/>
  <c r="T5848" i="1"/>
  <c r="T5849" i="1"/>
  <c r="T5850" i="1"/>
  <c r="T5851" i="1"/>
  <c r="T5852" i="1"/>
  <c r="T5853" i="1"/>
  <c r="T5854" i="1"/>
  <c r="T5855" i="1"/>
  <c r="T5856" i="1"/>
  <c r="T5857" i="1"/>
  <c r="T5858" i="1"/>
  <c r="T5859" i="1"/>
  <c r="T5860" i="1"/>
  <c r="T5861" i="1"/>
  <c r="T5862" i="1"/>
  <c r="T5863" i="1"/>
  <c r="T5864" i="1"/>
  <c r="T5865" i="1"/>
  <c r="T5866" i="1"/>
  <c r="T5867" i="1"/>
  <c r="T5868" i="1"/>
  <c r="T5869" i="1"/>
  <c r="T5870" i="1"/>
  <c r="T5871" i="1"/>
  <c r="T5872" i="1"/>
  <c r="T5873" i="1"/>
  <c r="T5874" i="1"/>
  <c r="T5875" i="1"/>
  <c r="T5876" i="1"/>
  <c r="T5877" i="1"/>
  <c r="T5878" i="1"/>
  <c r="T5879" i="1"/>
  <c r="T5880" i="1"/>
  <c r="T5881" i="1"/>
  <c r="T5882" i="1"/>
  <c r="T5883" i="1"/>
  <c r="T5884" i="1"/>
  <c r="T5885" i="1"/>
  <c r="T5886" i="1"/>
  <c r="T5887" i="1"/>
  <c r="T5888" i="1"/>
  <c r="T5889" i="1"/>
  <c r="T5890" i="1"/>
  <c r="T5891" i="1"/>
  <c r="T5892" i="1"/>
  <c r="T5893" i="1"/>
  <c r="T5894" i="1"/>
  <c r="T5895" i="1"/>
  <c r="T5896" i="1"/>
  <c r="T5897" i="1"/>
  <c r="T5898" i="1"/>
  <c r="T5899" i="1"/>
  <c r="T5900" i="1"/>
  <c r="T5901" i="1"/>
  <c r="T5902" i="1"/>
  <c r="T5903" i="1"/>
  <c r="T5904" i="1"/>
  <c r="T5905" i="1"/>
  <c r="T5906" i="1"/>
  <c r="T5907" i="1"/>
  <c r="T5908" i="1"/>
  <c r="T5909" i="1"/>
  <c r="T5910" i="1"/>
  <c r="T5911" i="1"/>
  <c r="T5912" i="1"/>
  <c r="T5913" i="1"/>
  <c r="T5914" i="1"/>
  <c r="T5915" i="1"/>
  <c r="T5916" i="1"/>
  <c r="T5917" i="1"/>
  <c r="T5918" i="1"/>
  <c r="T5919" i="1"/>
  <c r="T5920" i="1"/>
  <c r="T5921" i="1"/>
  <c r="T5922" i="1"/>
  <c r="T5923" i="1"/>
  <c r="T5924" i="1"/>
  <c r="T5925" i="1"/>
  <c r="T5926" i="1"/>
  <c r="T5927" i="1"/>
  <c r="T5928" i="1"/>
  <c r="T5929" i="1"/>
  <c r="T5930" i="1"/>
  <c r="T5931" i="1"/>
  <c r="T5932" i="1"/>
  <c r="T5933" i="1"/>
  <c r="T5934" i="1"/>
  <c r="T5935" i="1"/>
  <c r="T5936" i="1"/>
  <c r="T5937" i="1"/>
  <c r="T5938" i="1"/>
  <c r="T5939" i="1"/>
  <c r="T5940" i="1"/>
  <c r="T5941" i="1"/>
  <c r="T5942" i="1"/>
  <c r="T5943" i="1"/>
  <c r="T5944" i="1"/>
  <c r="T5945" i="1"/>
  <c r="T5946" i="1"/>
  <c r="T5947" i="1"/>
  <c r="T5948" i="1"/>
  <c r="T5949" i="1"/>
  <c r="T5950" i="1"/>
  <c r="T5951" i="1"/>
  <c r="T5952" i="1"/>
  <c r="T5953" i="1"/>
  <c r="T5954" i="1"/>
  <c r="T5955" i="1"/>
  <c r="T5956" i="1"/>
  <c r="T5957" i="1"/>
  <c r="T5958" i="1"/>
  <c r="T5959" i="1"/>
  <c r="T5960" i="1"/>
  <c r="T5961" i="1"/>
  <c r="T5962" i="1"/>
  <c r="T5963" i="1"/>
  <c r="T5964" i="1"/>
  <c r="T5965" i="1"/>
  <c r="T5966" i="1"/>
  <c r="T5967" i="1"/>
  <c r="T5968" i="1"/>
  <c r="T5969" i="1"/>
  <c r="T5970" i="1"/>
  <c r="T5971" i="1"/>
  <c r="T5972" i="1"/>
  <c r="T5973" i="1"/>
  <c r="T5974" i="1"/>
  <c r="T5975" i="1"/>
  <c r="T5976" i="1"/>
  <c r="T5977" i="1"/>
  <c r="T5978" i="1"/>
  <c r="T5979" i="1"/>
  <c r="T5980" i="1"/>
  <c r="T5981" i="1"/>
  <c r="T5982" i="1"/>
  <c r="T5983" i="1"/>
  <c r="T5984" i="1"/>
  <c r="T5985" i="1"/>
  <c r="T5986" i="1"/>
  <c r="T5987" i="1"/>
  <c r="T5988" i="1"/>
  <c r="T5989" i="1"/>
  <c r="T5990" i="1"/>
  <c r="T5991" i="1"/>
  <c r="T5992" i="1"/>
  <c r="T5993" i="1"/>
  <c r="T5994" i="1"/>
  <c r="T5995" i="1"/>
  <c r="T5996" i="1"/>
  <c r="T5997" i="1"/>
  <c r="T5998" i="1"/>
  <c r="T5999" i="1"/>
  <c r="T6000" i="1"/>
  <c r="T6001" i="1"/>
  <c r="T2" i="1"/>
  <c r="X3" i="1"/>
  <c r="X4" i="1"/>
  <c r="X5" i="1"/>
  <c r="X6" i="1"/>
  <c r="X7" i="1"/>
  <c r="X8" i="1"/>
  <c r="X9" i="1"/>
  <c r="X10" i="1"/>
  <c r="X11" i="1"/>
  <c r="X12" i="1"/>
  <c r="X13" i="1"/>
  <c r="X14" i="1"/>
  <c r="X15" i="1"/>
  <c r="X16" i="1"/>
  <c r="X17" i="1"/>
  <c r="X18" i="1"/>
  <c r="X19" i="1"/>
  <c r="X20" i="1"/>
  <c r="X21" i="1"/>
  <c r="X22" i="1"/>
  <c r="X23" i="1"/>
  <c r="X24" i="1"/>
  <c r="X25" i="1"/>
  <c r="X26" i="1"/>
  <c r="X27" i="1"/>
  <c r="X28" i="1"/>
  <c r="X29" i="1"/>
  <c r="X30" i="1"/>
  <c r="X31" i="1"/>
  <c r="X32" i="1"/>
  <c r="X33" i="1"/>
  <c r="X34" i="1"/>
  <c r="X35" i="1"/>
  <c r="X36" i="1"/>
  <c r="X37" i="1"/>
  <c r="X38" i="1"/>
  <c r="X39" i="1"/>
  <c r="X40" i="1"/>
  <c r="X41" i="1"/>
  <c r="X42" i="1"/>
  <c r="X43" i="1"/>
  <c r="X44" i="1"/>
  <c r="X45" i="1"/>
  <c r="X46" i="1"/>
  <c r="X47" i="1"/>
  <c r="X48" i="1"/>
  <c r="X49" i="1"/>
  <c r="X50" i="1"/>
  <c r="X51" i="1"/>
  <c r="X52" i="1"/>
  <c r="X53" i="1"/>
  <c r="X54" i="1"/>
  <c r="X55" i="1"/>
  <c r="X56" i="1"/>
  <c r="X57" i="1"/>
  <c r="X58" i="1"/>
  <c r="X59" i="1"/>
  <c r="X60" i="1"/>
  <c r="X61" i="1"/>
  <c r="X62" i="1"/>
  <c r="X63" i="1"/>
  <c r="X64" i="1"/>
  <c r="X65" i="1"/>
  <c r="X66" i="1"/>
  <c r="X67" i="1"/>
  <c r="X68" i="1"/>
  <c r="X69" i="1"/>
  <c r="X70" i="1"/>
  <c r="X71" i="1"/>
  <c r="X72" i="1"/>
  <c r="X73" i="1"/>
  <c r="X74" i="1"/>
  <c r="X75" i="1"/>
  <c r="X76" i="1"/>
  <c r="X77" i="1"/>
  <c r="X78" i="1"/>
  <c r="X79" i="1"/>
  <c r="X80" i="1"/>
  <c r="X81" i="1"/>
  <c r="X82" i="1"/>
  <c r="X83" i="1"/>
  <c r="X84" i="1"/>
  <c r="X85" i="1"/>
  <c r="X86" i="1"/>
  <c r="X87" i="1"/>
  <c r="X88" i="1"/>
  <c r="X89" i="1"/>
  <c r="X90" i="1"/>
  <c r="X91" i="1"/>
  <c r="X92" i="1"/>
  <c r="X93" i="1"/>
  <c r="X94" i="1"/>
  <c r="X95" i="1"/>
  <c r="X96" i="1"/>
  <c r="X97" i="1"/>
  <c r="X98" i="1"/>
  <c r="X99" i="1"/>
  <c r="X100" i="1"/>
  <c r="X101" i="1"/>
  <c r="X102" i="1"/>
  <c r="X103" i="1"/>
  <c r="X104" i="1"/>
  <c r="X105" i="1"/>
  <c r="X106" i="1"/>
  <c r="X107" i="1"/>
  <c r="X108" i="1"/>
  <c r="X109" i="1"/>
  <c r="X110" i="1"/>
  <c r="X111" i="1"/>
  <c r="X112" i="1"/>
  <c r="X113" i="1"/>
  <c r="X114" i="1"/>
  <c r="X115" i="1"/>
  <c r="X116" i="1"/>
  <c r="X117" i="1"/>
  <c r="X118" i="1"/>
  <c r="X119" i="1"/>
  <c r="X120" i="1"/>
  <c r="X121" i="1"/>
  <c r="X122" i="1"/>
  <c r="X123" i="1"/>
  <c r="X124" i="1"/>
  <c r="X125" i="1"/>
  <c r="X126" i="1"/>
  <c r="X127" i="1"/>
  <c r="X128" i="1"/>
  <c r="X129" i="1"/>
  <c r="X130" i="1"/>
  <c r="X131" i="1"/>
  <c r="X132" i="1"/>
  <c r="X133" i="1"/>
  <c r="X134" i="1"/>
  <c r="X135" i="1"/>
  <c r="X136" i="1"/>
  <c r="X137" i="1"/>
  <c r="X138" i="1"/>
  <c r="X139" i="1"/>
  <c r="X140" i="1"/>
  <c r="X141" i="1"/>
  <c r="X142" i="1"/>
  <c r="X143" i="1"/>
  <c r="X144" i="1"/>
  <c r="X145" i="1"/>
  <c r="X146" i="1"/>
  <c r="X147" i="1"/>
  <c r="X148" i="1"/>
  <c r="X149" i="1"/>
  <c r="X150" i="1"/>
  <c r="X151" i="1"/>
  <c r="X152" i="1"/>
  <c r="X153" i="1"/>
  <c r="X154" i="1"/>
  <c r="X155" i="1"/>
  <c r="X156" i="1"/>
  <c r="X157" i="1"/>
  <c r="X158" i="1"/>
  <c r="X159" i="1"/>
  <c r="X160" i="1"/>
  <c r="X161" i="1"/>
  <c r="X162" i="1"/>
  <c r="X163" i="1"/>
  <c r="X164" i="1"/>
  <c r="X165" i="1"/>
  <c r="X166" i="1"/>
  <c r="X167" i="1"/>
  <c r="X168" i="1"/>
  <c r="X169" i="1"/>
  <c r="X170" i="1"/>
  <c r="X171" i="1"/>
  <c r="X172" i="1"/>
  <c r="X173" i="1"/>
  <c r="X174" i="1"/>
  <c r="X175" i="1"/>
  <c r="X176" i="1"/>
  <c r="X177" i="1"/>
  <c r="X178" i="1"/>
  <c r="X179" i="1"/>
  <c r="X180" i="1"/>
  <c r="X181" i="1"/>
  <c r="X182" i="1"/>
  <c r="X183" i="1"/>
  <c r="X184" i="1"/>
  <c r="X185" i="1"/>
  <c r="X186" i="1"/>
  <c r="X187" i="1"/>
  <c r="X188" i="1"/>
  <c r="X189" i="1"/>
  <c r="X190" i="1"/>
  <c r="X191" i="1"/>
  <c r="X192" i="1"/>
  <c r="X193" i="1"/>
  <c r="X194" i="1"/>
  <c r="X195" i="1"/>
  <c r="X196" i="1"/>
  <c r="X197" i="1"/>
  <c r="X198" i="1"/>
  <c r="X199" i="1"/>
  <c r="X200" i="1"/>
  <c r="X201" i="1"/>
  <c r="X202" i="1"/>
  <c r="X203" i="1"/>
  <c r="X204" i="1"/>
  <c r="X205" i="1"/>
  <c r="X206" i="1"/>
  <c r="X207" i="1"/>
  <c r="X208" i="1"/>
  <c r="X209" i="1"/>
  <c r="X210" i="1"/>
  <c r="X211" i="1"/>
  <c r="X212" i="1"/>
  <c r="X213" i="1"/>
  <c r="X214" i="1"/>
  <c r="X215" i="1"/>
  <c r="X216" i="1"/>
  <c r="X217" i="1"/>
  <c r="X218" i="1"/>
  <c r="X219" i="1"/>
  <c r="X220" i="1"/>
  <c r="X221" i="1"/>
  <c r="X222" i="1"/>
  <c r="X223" i="1"/>
  <c r="X224" i="1"/>
  <c r="X225" i="1"/>
  <c r="X226" i="1"/>
  <c r="X227" i="1"/>
  <c r="X228" i="1"/>
  <c r="X229" i="1"/>
  <c r="X230" i="1"/>
  <c r="X231" i="1"/>
  <c r="X232" i="1"/>
  <c r="X233" i="1"/>
  <c r="X234" i="1"/>
  <c r="X235" i="1"/>
  <c r="X236" i="1"/>
  <c r="X237" i="1"/>
  <c r="X238" i="1"/>
  <c r="X239" i="1"/>
  <c r="X240" i="1"/>
  <c r="X241" i="1"/>
  <c r="X242" i="1"/>
  <c r="X243" i="1"/>
  <c r="X244" i="1"/>
  <c r="X245" i="1"/>
  <c r="X246" i="1"/>
  <c r="X247" i="1"/>
  <c r="X248" i="1"/>
  <c r="X249" i="1"/>
  <c r="X250" i="1"/>
  <c r="X251" i="1"/>
  <c r="X252" i="1"/>
  <c r="X253" i="1"/>
  <c r="X254" i="1"/>
  <c r="X255" i="1"/>
  <c r="X256" i="1"/>
  <c r="X257" i="1"/>
  <c r="X258" i="1"/>
  <c r="X259" i="1"/>
  <c r="X260" i="1"/>
  <c r="X261" i="1"/>
  <c r="X262" i="1"/>
  <c r="X263" i="1"/>
  <c r="X264" i="1"/>
  <c r="X265" i="1"/>
  <c r="X266" i="1"/>
  <c r="X267" i="1"/>
  <c r="X268" i="1"/>
  <c r="X269" i="1"/>
  <c r="X270" i="1"/>
  <c r="X271" i="1"/>
  <c r="X272" i="1"/>
  <c r="X273" i="1"/>
  <c r="X274" i="1"/>
  <c r="X275" i="1"/>
  <c r="X276" i="1"/>
  <c r="X277" i="1"/>
  <c r="X278" i="1"/>
  <c r="X279" i="1"/>
  <c r="X280" i="1"/>
  <c r="X281" i="1"/>
  <c r="X282" i="1"/>
  <c r="X283" i="1"/>
  <c r="X284" i="1"/>
  <c r="X285" i="1"/>
  <c r="X286" i="1"/>
  <c r="X287" i="1"/>
  <c r="X288" i="1"/>
  <c r="X289" i="1"/>
  <c r="X290" i="1"/>
  <c r="X291" i="1"/>
  <c r="X292" i="1"/>
  <c r="X293" i="1"/>
  <c r="X294" i="1"/>
  <c r="X295" i="1"/>
  <c r="X296" i="1"/>
  <c r="X297" i="1"/>
  <c r="X298" i="1"/>
  <c r="X299" i="1"/>
  <c r="X300" i="1"/>
  <c r="X301" i="1"/>
  <c r="X302" i="1"/>
  <c r="X303" i="1"/>
  <c r="X304" i="1"/>
  <c r="X305" i="1"/>
  <c r="X306" i="1"/>
  <c r="X307" i="1"/>
  <c r="X308" i="1"/>
  <c r="X309" i="1"/>
  <c r="X310" i="1"/>
  <c r="X311" i="1"/>
  <c r="X312" i="1"/>
  <c r="X313" i="1"/>
  <c r="X314" i="1"/>
  <c r="X315" i="1"/>
  <c r="X316" i="1"/>
  <c r="X317" i="1"/>
  <c r="X318" i="1"/>
  <c r="X319" i="1"/>
  <c r="X320" i="1"/>
  <c r="X321" i="1"/>
  <c r="X322" i="1"/>
  <c r="X323" i="1"/>
  <c r="X324" i="1"/>
  <c r="X325" i="1"/>
  <c r="X326" i="1"/>
  <c r="X327" i="1"/>
  <c r="X328" i="1"/>
  <c r="X329" i="1"/>
  <c r="X330" i="1"/>
  <c r="X331" i="1"/>
  <c r="X332" i="1"/>
  <c r="X333" i="1"/>
  <c r="X334" i="1"/>
  <c r="X335" i="1"/>
  <c r="X336" i="1"/>
  <c r="X337" i="1"/>
  <c r="X338" i="1"/>
  <c r="X339" i="1"/>
  <c r="X340" i="1"/>
  <c r="X341" i="1"/>
  <c r="X342" i="1"/>
  <c r="X343" i="1"/>
  <c r="X344" i="1"/>
  <c r="X345" i="1"/>
  <c r="X346" i="1"/>
  <c r="X347" i="1"/>
  <c r="X348" i="1"/>
  <c r="X349" i="1"/>
  <c r="X350" i="1"/>
  <c r="X351" i="1"/>
  <c r="X352" i="1"/>
  <c r="X353" i="1"/>
  <c r="X354" i="1"/>
  <c r="X355" i="1"/>
  <c r="X356" i="1"/>
  <c r="X357" i="1"/>
  <c r="X358" i="1"/>
  <c r="X359" i="1"/>
  <c r="X360" i="1"/>
  <c r="X361" i="1"/>
  <c r="X362" i="1"/>
  <c r="X363" i="1"/>
  <c r="X364" i="1"/>
  <c r="X365" i="1"/>
  <c r="X366" i="1"/>
  <c r="X367" i="1"/>
  <c r="X368" i="1"/>
  <c r="X369" i="1"/>
  <c r="X370" i="1"/>
  <c r="X371" i="1"/>
  <c r="X372" i="1"/>
  <c r="X373" i="1"/>
  <c r="X374" i="1"/>
  <c r="X375" i="1"/>
  <c r="X376" i="1"/>
  <c r="X377" i="1"/>
  <c r="X378" i="1"/>
  <c r="X379" i="1"/>
  <c r="X380" i="1"/>
  <c r="X381" i="1"/>
  <c r="X382" i="1"/>
  <c r="X383" i="1"/>
  <c r="X384" i="1"/>
  <c r="X385" i="1"/>
  <c r="X386" i="1"/>
  <c r="X387" i="1"/>
  <c r="X388" i="1"/>
  <c r="X389" i="1"/>
  <c r="X390" i="1"/>
  <c r="X391" i="1"/>
  <c r="X392" i="1"/>
  <c r="X393" i="1"/>
  <c r="X394" i="1"/>
  <c r="X395" i="1"/>
  <c r="X396" i="1"/>
  <c r="X397" i="1"/>
  <c r="X398" i="1"/>
  <c r="X399" i="1"/>
  <c r="X400" i="1"/>
  <c r="X401" i="1"/>
  <c r="X402" i="1"/>
  <c r="X403" i="1"/>
  <c r="X404" i="1"/>
  <c r="X405" i="1"/>
  <c r="X406" i="1"/>
  <c r="X407" i="1"/>
  <c r="X408" i="1"/>
  <c r="X409" i="1"/>
  <c r="X410" i="1"/>
  <c r="X411" i="1"/>
  <c r="X412" i="1"/>
  <c r="X413" i="1"/>
  <c r="X414" i="1"/>
  <c r="X415" i="1"/>
  <c r="X416" i="1"/>
  <c r="X417" i="1"/>
  <c r="X418" i="1"/>
  <c r="X419" i="1"/>
  <c r="X420" i="1"/>
  <c r="X421" i="1"/>
  <c r="X422" i="1"/>
  <c r="X423" i="1"/>
  <c r="X424" i="1"/>
  <c r="X425" i="1"/>
  <c r="X426" i="1"/>
  <c r="X427" i="1"/>
  <c r="X428" i="1"/>
  <c r="X429" i="1"/>
  <c r="X430" i="1"/>
  <c r="X431" i="1"/>
  <c r="X432" i="1"/>
  <c r="X433" i="1"/>
  <c r="X434" i="1"/>
  <c r="X435" i="1"/>
  <c r="X436" i="1"/>
  <c r="X437" i="1"/>
  <c r="X438" i="1"/>
  <c r="X439" i="1"/>
  <c r="X440" i="1"/>
  <c r="X441" i="1"/>
  <c r="X442" i="1"/>
  <c r="X443" i="1"/>
  <c r="X444" i="1"/>
  <c r="X445" i="1"/>
  <c r="X446" i="1"/>
  <c r="X447" i="1"/>
  <c r="X448" i="1"/>
  <c r="X449" i="1"/>
  <c r="X450" i="1"/>
  <c r="X451" i="1"/>
  <c r="X452" i="1"/>
  <c r="X453" i="1"/>
  <c r="X454" i="1"/>
  <c r="X455" i="1"/>
  <c r="X456" i="1"/>
  <c r="X457" i="1"/>
  <c r="X458" i="1"/>
  <c r="X459" i="1"/>
  <c r="X460" i="1"/>
  <c r="X461" i="1"/>
  <c r="X462" i="1"/>
  <c r="X463" i="1"/>
  <c r="X464" i="1"/>
  <c r="X465" i="1"/>
  <c r="X466" i="1"/>
  <c r="X467" i="1"/>
  <c r="X468" i="1"/>
  <c r="X469" i="1"/>
  <c r="X470" i="1"/>
  <c r="X471" i="1"/>
  <c r="X472" i="1"/>
  <c r="X473" i="1"/>
  <c r="X474" i="1"/>
  <c r="X475" i="1"/>
  <c r="X476" i="1"/>
  <c r="X477" i="1"/>
  <c r="X478" i="1"/>
  <c r="X479" i="1"/>
  <c r="X480" i="1"/>
  <c r="X481" i="1"/>
  <c r="X482" i="1"/>
  <c r="X483" i="1"/>
  <c r="X484" i="1"/>
  <c r="X485" i="1"/>
  <c r="X486" i="1"/>
  <c r="X487" i="1"/>
  <c r="X488" i="1"/>
  <c r="X489" i="1"/>
  <c r="X490" i="1"/>
  <c r="X491" i="1"/>
  <c r="X492" i="1"/>
  <c r="X493" i="1"/>
  <c r="X494" i="1"/>
  <c r="X495" i="1"/>
  <c r="X496" i="1"/>
  <c r="X497" i="1"/>
  <c r="X498" i="1"/>
  <c r="X499" i="1"/>
  <c r="X500" i="1"/>
  <c r="X501" i="1"/>
  <c r="X502" i="1"/>
  <c r="X503" i="1"/>
  <c r="X504" i="1"/>
  <c r="X505" i="1"/>
  <c r="X506" i="1"/>
  <c r="X507" i="1"/>
  <c r="X508" i="1"/>
  <c r="X509" i="1"/>
  <c r="X510" i="1"/>
  <c r="X511" i="1"/>
  <c r="X512" i="1"/>
  <c r="X513" i="1"/>
  <c r="X514" i="1"/>
  <c r="X515" i="1"/>
  <c r="X516" i="1"/>
  <c r="X517" i="1"/>
  <c r="X518" i="1"/>
  <c r="X519" i="1"/>
  <c r="X520" i="1"/>
  <c r="X521" i="1"/>
  <c r="X522" i="1"/>
  <c r="X523" i="1"/>
  <c r="X524" i="1"/>
  <c r="X525" i="1"/>
  <c r="X526" i="1"/>
  <c r="X527" i="1"/>
  <c r="X528" i="1"/>
  <c r="X529" i="1"/>
  <c r="X530" i="1"/>
  <c r="X531" i="1"/>
  <c r="X532" i="1"/>
  <c r="X533" i="1"/>
  <c r="X534" i="1"/>
  <c r="X535" i="1"/>
  <c r="X536" i="1"/>
  <c r="X537" i="1"/>
  <c r="X538" i="1"/>
  <c r="X539" i="1"/>
  <c r="X540" i="1"/>
  <c r="X541" i="1"/>
  <c r="X542" i="1"/>
  <c r="X543" i="1"/>
  <c r="X544" i="1"/>
  <c r="X545" i="1"/>
  <c r="X546" i="1"/>
  <c r="X547" i="1"/>
  <c r="X548" i="1"/>
  <c r="X549" i="1"/>
  <c r="X550" i="1"/>
  <c r="X551" i="1"/>
  <c r="X552" i="1"/>
  <c r="X553" i="1"/>
  <c r="X554" i="1"/>
  <c r="X555" i="1"/>
  <c r="X556" i="1"/>
  <c r="X557" i="1"/>
  <c r="X558" i="1"/>
  <c r="X559" i="1"/>
  <c r="X560" i="1"/>
  <c r="X561" i="1"/>
  <c r="X562" i="1"/>
  <c r="X563" i="1"/>
  <c r="X564" i="1"/>
  <c r="X565" i="1"/>
  <c r="X566" i="1"/>
  <c r="X567" i="1"/>
  <c r="X568" i="1"/>
  <c r="X569" i="1"/>
  <c r="X570" i="1"/>
  <c r="X571" i="1"/>
  <c r="X572" i="1"/>
  <c r="X573" i="1"/>
  <c r="X574" i="1"/>
  <c r="X575" i="1"/>
  <c r="X576" i="1"/>
  <c r="X577" i="1"/>
  <c r="X578" i="1"/>
  <c r="X579" i="1"/>
  <c r="X580" i="1"/>
  <c r="X581" i="1"/>
  <c r="X582" i="1"/>
  <c r="X583" i="1"/>
  <c r="X584" i="1"/>
  <c r="X585" i="1"/>
  <c r="X586" i="1"/>
  <c r="X587" i="1"/>
  <c r="X588" i="1"/>
  <c r="X589" i="1"/>
  <c r="X590" i="1"/>
  <c r="X591" i="1"/>
  <c r="X592" i="1"/>
  <c r="X593" i="1"/>
  <c r="X594" i="1"/>
  <c r="X595" i="1"/>
  <c r="X596" i="1"/>
  <c r="X597" i="1"/>
  <c r="X598" i="1"/>
  <c r="X599" i="1"/>
  <c r="X600" i="1"/>
  <c r="X601" i="1"/>
  <c r="X602" i="1"/>
  <c r="X603" i="1"/>
  <c r="X604" i="1"/>
  <c r="X605" i="1"/>
  <c r="X606" i="1"/>
  <c r="X607" i="1"/>
  <c r="X608" i="1"/>
  <c r="X609" i="1"/>
  <c r="X610" i="1"/>
  <c r="X611" i="1"/>
  <c r="X612" i="1"/>
  <c r="X613" i="1"/>
  <c r="X614" i="1"/>
  <c r="X615" i="1"/>
  <c r="X616" i="1"/>
  <c r="X617" i="1"/>
  <c r="X618" i="1"/>
  <c r="X619" i="1"/>
  <c r="X620" i="1"/>
  <c r="X621" i="1"/>
  <c r="X622" i="1"/>
  <c r="X623" i="1"/>
  <c r="X624" i="1"/>
  <c r="X625" i="1"/>
  <c r="X626" i="1"/>
  <c r="X627" i="1"/>
  <c r="X628" i="1"/>
  <c r="X629" i="1"/>
  <c r="X630" i="1"/>
  <c r="X631" i="1"/>
  <c r="X632" i="1"/>
  <c r="X633" i="1"/>
  <c r="X634" i="1"/>
  <c r="X635" i="1"/>
  <c r="X636" i="1"/>
  <c r="X637" i="1"/>
  <c r="X638" i="1"/>
  <c r="X639" i="1"/>
  <c r="X640" i="1"/>
  <c r="X641" i="1"/>
  <c r="X642" i="1"/>
  <c r="X643" i="1"/>
  <c r="X644" i="1"/>
  <c r="X645" i="1"/>
  <c r="X646" i="1"/>
  <c r="X647" i="1"/>
  <c r="X648" i="1"/>
  <c r="X649" i="1"/>
  <c r="X650" i="1"/>
  <c r="X651" i="1"/>
  <c r="X652" i="1"/>
  <c r="X653" i="1"/>
  <c r="X654" i="1"/>
  <c r="X655" i="1"/>
  <c r="X656" i="1"/>
  <c r="X657" i="1"/>
  <c r="X658" i="1"/>
  <c r="X659" i="1"/>
  <c r="X660" i="1"/>
  <c r="X661" i="1"/>
  <c r="X662" i="1"/>
  <c r="X663" i="1"/>
  <c r="X664" i="1"/>
  <c r="X665" i="1"/>
  <c r="X666" i="1"/>
  <c r="X667" i="1"/>
  <c r="X668" i="1"/>
  <c r="X669" i="1"/>
  <c r="X670" i="1"/>
  <c r="X671" i="1"/>
  <c r="X672" i="1"/>
  <c r="X673" i="1"/>
  <c r="X674" i="1"/>
  <c r="X675" i="1"/>
  <c r="X676" i="1"/>
  <c r="X677" i="1"/>
  <c r="X678" i="1"/>
  <c r="X679" i="1"/>
  <c r="X680" i="1"/>
  <c r="X681" i="1"/>
  <c r="X682" i="1"/>
  <c r="X683" i="1"/>
  <c r="X684" i="1"/>
  <c r="X685" i="1"/>
  <c r="X686" i="1"/>
  <c r="X687" i="1"/>
  <c r="X688" i="1"/>
  <c r="X689" i="1"/>
  <c r="X690" i="1"/>
  <c r="X691" i="1"/>
  <c r="X692" i="1"/>
  <c r="X693" i="1"/>
  <c r="X694" i="1"/>
  <c r="X695" i="1"/>
  <c r="X696" i="1"/>
  <c r="X697" i="1"/>
  <c r="X698" i="1"/>
  <c r="X699" i="1"/>
  <c r="X700" i="1"/>
  <c r="X701" i="1"/>
  <c r="X702" i="1"/>
  <c r="X703" i="1"/>
  <c r="X704" i="1"/>
  <c r="X705" i="1"/>
  <c r="X706" i="1"/>
  <c r="X707" i="1"/>
  <c r="X708" i="1"/>
  <c r="X709" i="1"/>
  <c r="X710" i="1"/>
  <c r="X711" i="1"/>
  <c r="X712" i="1"/>
  <c r="X713" i="1"/>
  <c r="X714" i="1"/>
  <c r="X715" i="1"/>
  <c r="X716" i="1"/>
  <c r="X717" i="1"/>
  <c r="X718" i="1"/>
  <c r="X719" i="1"/>
  <c r="X720" i="1"/>
  <c r="X721" i="1"/>
  <c r="X722" i="1"/>
  <c r="X723" i="1"/>
  <c r="X724" i="1"/>
  <c r="X725" i="1"/>
  <c r="X726" i="1"/>
  <c r="X727" i="1"/>
  <c r="X728" i="1"/>
  <c r="X729" i="1"/>
  <c r="X730" i="1"/>
  <c r="X731" i="1"/>
  <c r="X732" i="1"/>
  <c r="X733" i="1"/>
  <c r="X734" i="1"/>
  <c r="X735" i="1"/>
  <c r="X736" i="1"/>
  <c r="X737" i="1"/>
  <c r="X738" i="1"/>
  <c r="X739" i="1"/>
  <c r="X740" i="1"/>
  <c r="X741" i="1"/>
  <c r="X742" i="1"/>
  <c r="X743" i="1"/>
  <c r="X744" i="1"/>
  <c r="X745" i="1"/>
  <c r="X746" i="1"/>
  <c r="X747" i="1"/>
  <c r="X748" i="1"/>
  <c r="X749" i="1"/>
  <c r="X750" i="1"/>
  <c r="X751" i="1"/>
  <c r="X752" i="1"/>
  <c r="X753" i="1"/>
  <c r="X754" i="1"/>
  <c r="X755" i="1"/>
  <c r="X756" i="1"/>
  <c r="X757" i="1"/>
  <c r="X758" i="1"/>
  <c r="X759" i="1"/>
  <c r="X760" i="1"/>
  <c r="X761" i="1"/>
  <c r="X762" i="1"/>
  <c r="X763" i="1"/>
  <c r="X764" i="1"/>
  <c r="X765" i="1"/>
  <c r="X766" i="1"/>
  <c r="X767" i="1"/>
  <c r="X768" i="1"/>
  <c r="X769" i="1"/>
  <c r="X770" i="1"/>
  <c r="X771" i="1"/>
  <c r="X772" i="1"/>
  <c r="X773" i="1"/>
  <c r="X774" i="1"/>
  <c r="X775" i="1"/>
  <c r="X776" i="1"/>
  <c r="X777" i="1"/>
  <c r="X778" i="1"/>
  <c r="X779" i="1"/>
  <c r="X780" i="1"/>
  <c r="X781" i="1"/>
  <c r="X782" i="1"/>
  <c r="X783" i="1"/>
  <c r="X784" i="1"/>
  <c r="X785" i="1"/>
  <c r="X786" i="1"/>
  <c r="X787" i="1"/>
  <c r="X788" i="1"/>
  <c r="X789" i="1"/>
  <c r="X790" i="1"/>
  <c r="X791" i="1"/>
  <c r="X792" i="1"/>
  <c r="X793" i="1"/>
  <c r="X794" i="1"/>
  <c r="X795" i="1"/>
  <c r="X796" i="1"/>
  <c r="X797" i="1"/>
  <c r="X798" i="1"/>
  <c r="X799" i="1"/>
  <c r="X800" i="1"/>
  <c r="X801" i="1"/>
  <c r="X802" i="1"/>
  <c r="X803" i="1"/>
  <c r="X804" i="1"/>
  <c r="X805" i="1"/>
  <c r="X806" i="1"/>
  <c r="X807" i="1"/>
  <c r="X808" i="1"/>
  <c r="X809" i="1"/>
  <c r="X810" i="1"/>
  <c r="X811" i="1"/>
  <c r="X812" i="1"/>
  <c r="X813" i="1"/>
  <c r="X814" i="1"/>
  <c r="X815" i="1"/>
  <c r="X816" i="1"/>
  <c r="X817" i="1"/>
  <c r="X818" i="1"/>
  <c r="X819" i="1"/>
  <c r="X820" i="1"/>
  <c r="X821" i="1"/>
  <c r="X822" i="1"/>
  <c r="X823" i="1"/>
  <c r="X824" i="1"/>
  <c r="X825" i="1"/>
  <c r="X826" i="1"/>
  <c r="X827" i="1"/>
  <c r="X828" i="1"/>
  <c r="X829" i="1"/>
  <c r="X830" i="1"/>
  <c r="X831" i="1"/>
  <c r="X832" i="1"/>
  <c r="X833" i="1"/>
  <c r="X834" i="1"/>
  <c r="X835" i="1"/>
  <c r="X836" i="1"/>
  <c r="X837" i="1"/>
  <c r="X838" i="1"/>
  <c r="X839" i="1"/>
  <c r="X840" i="1"/>
  <c r="X841" i="1"/>
  <c r="X842" i="1"/>
  <c r="X843" i="1"/>
  <c r="X844" i="1"/>
  <c r="X845" i="1"/>
  <c r="X846" i="1"/>
  <c r="X847" i="1"/>
  <c r="X848" i="1"/>
  <c r="X849" i="1"/>
  <c r="X850" i="1"/>
  <c r="X851" i="1"/>
  <c r="X852" i="1"/>
  <c r="X853" i="1"/>
  <c r="X854" i="1"/>
  <c r="X855" i="1"/>
  <c r="X856" i="1"/>
  <c r="X857" i="1"/>
  <c r="X858" i="1"/>
  <c r="X859" i="1"/>
  <c r="X860" i="1"/>
  <c r="X861" i="1"/>
  <c r="X862" i="1"/>
  <c r="X863" i="1"/>
  <c r="X864" i="1"/>
  <c r="X865" i="1"/>
  <c r="X866" i="1"/>
  <c r="X867" i="1"/>
  <c r="X868" i="1"/>
  <c r="X869" i="1"/>
  <c r="X870" i="1"/>
  <c r="X871" i="1"/>
  <c r="X872" i="1"/>
  <c r="X873" i="1"/>
  <c r="X874" i="1"/>
  <c r="X875" i="1"/>
  <c r="X876" i="1"/>
  <c r="X877" i="1"/>
  <c r="X878" i="1"/>
  <c r="X879" i="1"/>
  <c r="X880" i="1"/>
  <c r="X881" i="1"/>
  <c r="X882" i="1"/>
  <c r="X883" i="1"/>
  <c r="X884" i="1"/>
  <c r="X885" i="1"/>
  <c r="X886" i="1"/>
  <c r="X887" i="1"/>
  <c r="X888" i="1"/>
  <c r="X889" i="1"/>
  <c r="X890" i="1"/>
  <c r="X891" i="1"/>
  <c r="X892" i="1"/>
  <c r="X893" i="1"/>
  <c r="X894" i="1"/>
  <c r="X895" i="1"/>
  <c r="X896" i="1"/>
  <c r="X897" i="1"/>
  <c r="X898" i="1"/>
  <c r="X899" i="1"/>
  <c r="X900" i="1"/>
  <c r="X901" i="1"/>
  <c r="X902" i="1"/>
  <c r="X903" i="1"/>
  <c r="X904" i="1"/>
  <c r="X905" i="1"/>
  <c r="X906" i="1"/>
  <c r="X907" i="1"/>
  <c r="X908" i="1"/>
  <c r="X909" i="1"/>
  <c r="X910" i="1"/>
  <c r="X911" i="1"/>
  <c r="X912" i="1"/>
  <c r="X913" i="1"/>
  <c r="X914" i="1"/>
  <c r="X915" i="1"/>
  <c r="X916" i="1"/>
  <c r="X917" i="1"/>
  <c r="X918" i="1"/>
  <c r="X919" i="1"/>
  <c r="X920" i="1"/>
  <c r="X921" i="1"/>
  <c r="X922" i="1"/>
  <c r="X923" i="1"/>
  <c r="X924" i="1"/>
  <c r="X925" i="1"/>
  <c r="X926" i="1"/>
  <c r="X927" i="1"/>
  <c r="X928" i="1"/>
  <c r="X929" i="1"/>
  <c r="X930" i="1"/>
  <c r="X931" i="1"/>
  <c r="X932" i="1"/>
  <c r="X933" i="1"/>
  <c r="X934" i="1"/>
  <c r="X935" i="1"/>
  <c r="X936" i="1"/>
  <c r="X937" i="1"/>
  <c r="X938" i="1"/>
  <c r="X939" i="1"/>
  <c r="X940" i="1"/>
  <c r="X941" i="1"/>
  <c r="X942" i="1"/>
  <c r="X943" i="1"/>
  <c r="X944" i="1"/>
  <c r="X945" i="1"/>
  <c r="X946" i="1"/>
  <c r="X947" i="1"/>
  <c r="X948" i="1"/>
  <c r="X949" i="1"/>
  <c r="X950" i="1"/>
  <c r="X951" i="1"/>
  <c r="X952" i="1"/>
  <c r="X953" i="1"/>
  <c r="X954" i="1"/>
  <c r="X955" i="1"/>
  <c r="X956" i="1"/>
  <c r="X957" i="1"/>
  <c r="X958" i="1"/>
  <c r="X959" i="1"/>
  <c r="X960" i="1"/>
  <c r="X961" i="1"/>
  <c r="X962" i="1"/>
  <c r="X963" i="1"/>
  <c r="X964" i="1"/>
  <c r="X965" i="1"/>
  <c r="X966" i="1"/>
  <c r="X967" i="1"/>
  <c r="X968" i="1"/>
  <c r="X969" i="1"/>
  <c r="X970" i="1"/>
  <c r="X971" i="1"/>
  <c r="X972" i="1"/>
  <c r="X973" i="1"/>
  <c r="X974" i="1"/>
  <c r="X975" i="1"/>
  <c r="X976" i="1"/>
  <c r="X977" i="1"/>
  <c r="X978" i="1"/>
  <c r="X979" i="1"/>
  <c r="X980" i="1"/>
  <c r="X981" i="1"/>
  <c r="X982" i="1"/>
  <c r="X983" i="1"/>
  <c r="X984" i="1"/>
  <c r="X985" i="1"/>
  <c r="X986" i="1"/>
  <c r="X987" i="1"/>
  <c r="X988" i="1"/>
  <c r="X989" i="1"/>
  <c r="X990" i="1"/>
  <c r="X991" i="1"/>
  <c r="X992" i="1"/>
  <c r="X993" i="1"/>
  <c r="X994" i="1"/>
  <c r="X995" i="1"/>
  <c r="X996" i="1"/>
  <c r="X997" i="1"/>
  <c r="X998" i="1"/>
  <c r="X999" i="1"/>
  <c r="X1000" i="1"/>
  <c r="X1001" i="1"/>
  <c r="X1002" i="1"/>
  <c r="X1003" i="1"/>
  <c r="X1004" i="1"/>
  <c r="X1005" i="1"/>
  <c r="X1006" i="1"/>
  <c r="X1007" i="1"/>
  <c r="X1008" i="1"/>
  <c r="X1009" i="1"/>
  <c r="X1010" i="1"/>
  <c r="X1011" i="1"/>
  <c r="X1012" i="1"/>
  <c r="X1013" i="1"/>
  <c r="X1014" i="1"/>
  <c r="X1015" i="1"/>
  <c r="X1016" i="1"/>
  <c r="X1017" i="1"/>
  <c r="X1018" i="1"/>
  <c r="X1019" i="1"/>
  <c r="X1020" i="1"/>
  <c r="X1021" i="1"/>
  <c r="X1022" i="1"/>
  <c r="X1023" i="1"/>
  <c r="X1024" i="1"/>
  <c r="X1025" i="1"/>
  <c r="X1026" i="1"/>
  <c r="X1027" i="1"/>
  <c r="X1028" i="1"/>
  <c r="X1029" i="1"/>
  <c r="X1030" i="1"/>
  <c r="X1031" i="1"/>
  <c r="X1032" i="1"/>
  <c r="X1033" i="1"/>
  <c r="X1034" i="1"/>
  <c r="X1035" i="1"/>
  <c r="X1036" i="1"/>
  <c r="X1037" i="1"/>
  <c r="X1038" i="1"/>
  <c r="X1039" i="1"/>
  <c r="X1040" i="1"/>
  <c r="X1041" i="1"/>
  <c r="X1042" i="1"/>
  <c r="X1043" i="1"/>
  <c r="X1044" i="1"/>
  <c r="X1045" i="1"/>
  <c r="X1046" i="1"/>
  <c r="X1047" i="1"/>
  <c r="X1048" i="1"/>
  <c r="X1049" i="1"/>
  <c r="X1050" i="1"/>
  <c r="X1051" i="1"/>
  <c r="X1052" i="1"/>
  <c r="X1053" i="1"/>
  <c r="X1054" i="1"/>
  <c r="X1055" i="1"/>
  <c r="X1056" i="1"/>
  <c r="X1057" i="1"/>
  <c r="X1058" i="1"/>
  <c r="X1059" i="1"/>
  <c r="X1060" i="1"/>
  <c r="X1061" i="1"/>
  <c r="X1062" i="1"/>
  <c r="X1063" i="1"/>
  <c r="X1064" i="1"/>
  <c r="X1065" i="1"/>
  <c r="X1066" i="1"/>
  <c r="X1067" i="1"/>
  <c r="X1068" i="1"/>
  <c r="X1069" i="1"/>
  <c r="X1070" i="1"/>
  <c r="X1071" i="1"/>
  <c r="X1072" i="1"/>
  <c r="X1073" i="1"/>
  <c r="X1074" i="1"/>
  <c r="X1075" i="1"/>
  <c r="X1076" i="1"/>
  <c r="X1077" i="1"/>
  <c r="X1078" i="1"/>
  <c r="X1079" i="1"/>
  <c r="X1080" i="1"/>
  <c r="X1081" i="1"/>
  <c r="X1082" i="1"/>
  <c r="X1083" i="1"/>
  <c r="X1084" i="1"/>
  <c r="X1085" i="1"/>
  <c r="X1086" i="1"/>
  <c r="X1087" i="1"/>
  <c r="X1088" i="1"/>
  <c r="X1089" i="1"/>
  <c r="X1090" i="1"/>
  <c r="X1091" i="1"/>
  <c r="X1092" i="1"/>
  <c r="X1093" i="1"/>
  <c r="X1094" i="1"/>
  <c r="X1095" i="1"/>
  <c r="X1096" i="1"/>
  <c r="X1097" i="1"/>
  <c r="X1098" i="1"/>
  <c r="X1099" i="1"/>
  <c r="X1100" i="1"/>
  <c r="X1101" i="1"/>
  <c r="X1102" i="1"/>
  <c r="X1103" i="1"/>
  <c r="X1104" i="1"/>
  <c r="X1105" i="1"/>
  <c r="X1106" i="1"/>
  <c r="X1107" i="1"/>
  <c r="X1108" i="1"/>
  <c r="X1109" i="1"/>
  <c r="X1110" i="1"/>
  <c r="X1111" i="1"/>
  <c r="X1112" i="1"/>
  <c r="X1113" i="1"/>
  <c r="X1114" i="1"/>
  <c r="X1115" i="1"/>
  <c r="X1116" i="1"/>
  <c r="X1117" i="1"/>
  <c r="X1118" i="1"/>
  <c r="X1119" i="1"/>
  <c r="X1120" i="1"/>
  <c r="X1121" i="1"/>
  <c r="X1122" i="1"/>
  <c r="X1123" i="1"/>
  <c r="X1124" i="1"/>
  <c r="X1125" i="1"/>
  <c r="X1126" i="1"/>
  <c r="X1127" i="1"/>
  <c r="X1128" i="1"/>
  <c r="X1129" i="1"/>
  <c r="X1130" i="1"/>
  <c r="X1131" i="1"/>
  <c r="X1132" i="1"/>
  <c r="X1133" i="1"/>
  <c r="X1134" i="1"/>
  <c r="X1135" i="1"/>
  <c r="X1136" i="1"/>
  <c r="X1137" i="1"/>
  <c r="X1138" i="1"/>
  <c r="X1139" i="1"/>
  <c r="X1140" i="1"/>
  <c r="X1141" i="1"/>
  <c r="X1142" i="1"/>
  <c r="X1143" i="1"/>
  <c r="X1144" i="1"/>
  <c r="X1145" i="1"/>
  <c r="X1146" i="1"/>
  <c r="X1147" i="1"/>
  <c r="X1148" i="1"/>
  <c r="X1149" i="1"/>
  <c r="X1150" i="1"/>
  <c r="X1151" i="1"/>
  <c r="X1152" i="1"/>
  <c r="X1153" i="1"/>
  <c r="X1154" i="1"/>
  <c r="X1155" i="1"/>
  <c r="X1156" i="1"/>
  <c r="X1157" i="1"/>
  <c r="X1158" i="1"/>
  <c r="X1159" i="1"/>
  <c r="X1160" i="1"/>
  <c r="X1161" i="1"/>
  <c r="X1162" i="1"/>
  <c r="X1163" i="1"/>
  <c r="X1164" i="1"/>
  <c r="X1165" i="1"/>
  <c r="X1166" i="1"/>
  <c r="X1167" i="1"/>
  <c r="X1168" i="1"/>
  <c r="X1169" i="1"/>
  <c r="X1170" i="1"/>
  <c r="X1171" i="1"/>
  <c r="X1172" i="1"/>
  <c r="X1173" i="1"/>
  <c r="X1174" i="1"/>
  <c r="X1175" i="1"/>
  <c r="X1176" i="1"/>
  <c r="X1177" i="1"/>
  <c r="X1178" i="1"/>
  <c r="X1179" i="1"/>
  <c r="X1180" i="1"/>
  <c r="X1181" i="1"/>
  <c r="X1182" i="1"/>
  <c r="X1183" i="1"/>
  <c r="X1184" i="1"/>
  <c r="X1185" i="1"/>
  <c r="X1186" i="1"/>
  <c r="X1187" i="1"/>
  <c r="X1188" i="1"/>
  <c r="X1189" i="1"/>
  <c r="X1190" i="1"/>
  <c r="X1191" i="1"/>
  <c r="X1192" i="1"/>
  <c r="X1193" i="1"/>
  <c r="X1194" i="1"/>
  <c r="X1195" i="1"/>
  <c r="X1196" i="1"/>
  <c r="X1197" i="1"/>
  <c r="X1198" i="1"/>
  <c r="X1199" i="1"/>
  <c r="X1200" i="1"/>
  <c r="X1201" i="1"/>
  <c r="X1202" i="1"/>
  <c r="X1203" i="1"/>
  <c r="X1204" i="1"/>
  <c r="X1205" i="1"/>
  <c r="X1206" i="1"/>
  <c r="X1207" i="1"/>
  <c r="X1208" i="1"/>
  <c r="X1209" i="1"/>
  <c r="X1210" i="1"/>
  <c r="X1211" i="1"/>
  <c r="X1212" i="1"/>
  <c r="X1213" i="1"/>
  <c r="X1214" i="1"/>
  <c r="X1215" i="1"/>
  <c r="X1216" i="1"/>
  <c r="X1217" i="1"/>
  <c r="X1218" i="1"/>
  <c r="X1219" i="1"/>
  <c r="X1220" i="1"/>
  <c r="X1221" i="1"/>
  <c r="X1222" i="1"/>
  <c r="X1223" i="1"/>
  <c r="X1224" i="1"/>
  <c r="X1225" i="1"/>
  <c r="X1226" i="1"/>
  <c r="X1227" i="1"/>
  <c r="X1228" i="1"/>
  <c r="X1229" i="1"/>
  <c r="X1230" i="1"/>
  <c r="X1231" i="1"/>
  <c r="X1232" i="1"/>
  <c r="X1233" i="1"/>
  <c r="X1234" i="1"/>
  <c r="X1235" i="1"/>
  <c r="X1236" i="1"/>
  <c r="X1237" i="1"/>
  <c r="X1238" i="1"/>
  <c r="X1239" i="1"/>
  <c r="X1240" i="1"/>
  <c r="X1241" i="1"/>
  <c r="X1242" i="1"/>
  <c r="X1243" i="1"/>
  <c r="X1244" i="1"/>
  <c r="X1245" i="1"/>
  <c r="X1246" i="1"/>
  <c r="X1247" i="1"/>
  <c r="X1248" i="1"/>
  <c r="X1249" i="1"/>
  <c r="X1250" i="1"/>
  <c r="X1251" i="1"/>
  <c r="X1252" i="1"/>
  <c r="X1253" i="1"/>
  <c r="X1254" i="1"/>
  <c r="X1255" i="1"/>
  <c r="X1256" i="1"/>
  <c r="X1257" i="1"/>
  <c r="X1258" i="1"/>
  <c r="X1259" i="1"/>
  <c r="X1260" i="1"/>
  <c r="X1261" i="1"/>
  <c r="X1262" i="1"/>
  <c r="X1263" i="1"/>
  <c r="X1264" i="1"/>
  <c r="X1265" i="1"/>
  <c r="X1266" i="1"/>
  <c r="X1267" i="1"/>
  <c r="X1268" i="1"/>
  <c r="X1269" i="1"/>
  <c r="X1270" i="1"/>
  <c r="X1271" i="1"/>
  <c r="X1272" i="1"/>
  <c r="X1273" i="1"/>
  <c r="X1274" i="1"/>
  <c r="X1275" i="1"/>
  <c r="X1276" i="1"/>
  <c r="X1277" i="1"/>
  <c r="X1278" i="1"/>
  <c r="X1279" i="1"/>
  <c r="X1280" i="1"/>
  <c r="X1281" i="1"/>
  <c r="X1282" i="1"/>
  <c r="X1283" i="1"/>
  <c r="X1284" i="1"/>
  <c r="X1285" i="1"/>
  <c r="X1286" i="1"/>
  <c r="X1287" i="1"/>
  <c r="X1288" i="1"/>
  <c r="X1289" i="1"/>
  <c r="X1290" i="1"/>
  <c r="X1291" i="1"/>
  <c r="X1292" i="1"/>
  <c r="X1293" i="1"/>
  <c r="X1294" i="1"/>
  <c r="X1295" i="1"/>
  <c r="X1296" i="1"/>
  <c r="X1297" i="1"/>
  <c r="X1298" i="1"/>
  <c r="X1299" i="1"/>
  <c r="X1300" i="1"/>
  <c r="X1301" i="1"/>
  <c r="X1302" i="1"/>
  <c r="X1303" i="1"/>
  <c r="X1304" i="1"/>
  <c r="X1305" i="1"/>
  <c r="X1306" i="1"/>
  <c r="X1307" i="1"/>
  <c r="X1308" i="1"/>
  <c r="X1309" i="1"/>
  <c r="X1310" i="1"/>
  <c r="X1311" i="1"/>
  <c r="X1312" i="1"/>
  <c r="X1313" i="1"/>
  <c r="X1314" i="1"/>
  <c r="X1315" i="1"/>
  <c r="X1316" i="1"/>
  <c r="X1317" i="1"/>
  <c r="X1318" i="1"/>
  <c r="X1319" i="1"/>
  <c r="X1320" i="1"/>
  <c r="X1321" i="1"/>
  <c r="X1322" i="1"/>
  <c r="X1323" i="1"/>
  <c r="X1324" i="1"/>
  <c r="X1325" i="1"/>
  <c r="X1326" i="1"/>
  <c r="X1327" i="1"/>
  <c r="X1328" i="1"/>
  <c r="X1329" i="1"/>
  <c r="X1330" i="1"/>
  <c r="X1331" i="1"/>
  <c r="X1332" i="1"/>
  <c r="X1333" i="1"/>
  <c r="X1334" i="1"/>
  <c r="X1335" i="1"/>
  <c r="X1336" i="1"/>
  <c r="X1337" i="1"/>
  <c r="X1338" i="1"/>
  <c r="X1339" i="1"/>
  <c r="X1340" i="1"/>
  <c r="X1341" i="1"/>
  <c r="X1342" i="1"/>
  <c r="X1343" i="1"/>
  <c r="X1344" i="1"/>
  <c r="X1345" i="1"/>
  <c r="X1346" i="1"/>
  <c r="X1347" i="1"/>
  <c r="X1348" i="1"/>
  <c r="X1349" i="1"/>
  <c r="X1350" i="1"/>
  <c r="X1351" i="1"/>
  <c r="X1352" i="1"/>
  <c r="X1353" i="1"/>
  <c r="X1354" i="1"/>
  <c r="X1355" i="1"/>
  <c r="X1356" i="1"/>
  <c r="X1357" i="1"/>
  <c r="X1358" i="1"/>
  <c r="X1359" i="1"/>
  <c r="X1360" i="1"/>
  <c r="X1361" i="1"/>
  <c r="X1362" i="1"/>
  <c r="X1363" i="1"/>
  <c r="X1364" i="1"/>
  <c r="X1365" i="1"/>
  <c r="X1366" i="1"/>
  <c r="X1367" i="1"/>
  <c r="X1368" i="1"/>
  <c r="X1369" i="1"/>
  <c r="X1370" i="1"/>
  <c r="X1371" i="1"/>
  <c r="X1372" i="1"/>
  <c r="X1373" i="1"/>
  <c r="X1374" i="1"/>
  <c r="X1375" i="1"/>
  <c r="X1376" i="1"/>
  <c r="X1377" i="1"/>
  <c r="X1378" i="1"/>
  <c r="X1379" i="1"/>
  <c r="X1380" i="1"/>
  <c r="X1381" i="1"/>
  <c r="X1382" i="1"/>
  <c r="X1383" i="1"/>
  <c r="X1384" i="1"/>
  <c r="X1385" i="1"/>
  <c r="X1386" i="1"/>
  <c r="X1387" i="1"/>
  <c r="X1388" i="1"/>
  <c r="X1389" i="1"/>
  <c r="X1390" i="1"/>
  <c r="X1391" i="1"/>
  <c r="X1392" i="1"/>
  <c r="X1393" i="1"/>
  <c r="X1394" i="1"/>
  <c r="X1395" i="1"/>
  <c r="X1396" i="1"/>
  <c r="X1397" i="1"/>
  <c r="X1398" i="1"/>
  <c r="X1399" i="1"/>
  <c r="X1400" i="1"/>
  <c r="X1401" i="1"/>
  <c r="X1402" i="1"/>
  <c r="X1403" i="1"/>
  <c r="X1404" i="1"/>
  <c r="X1405" i="1"/>
  <c r="X1406" i="1"/>
  <c r="X1407" i="1"/>
  <c r="X1408" i="1"/>
  <c r="X1409" i="1"/>
  <c r="X1410" i="1"/>
  <c r="X1411" i="1"/>
  <c r="X1412" i="1"/>
  <c r="X1413" i="1"/>
  <c r="X1414" i="1"/>
  <c r="X1415" i="1"/>
  <c r="X1416" i="1"/>
  <c r="X1417" i="1"/>
  <c r="X1418" i="1"/>
  <c r="X1419" i="1"/>
  <c r="X1420" i="1"/>
  <c r="X1421" i="1"/>
  <c r="X1422" i="1"/>
  <c r="X1423" i="1"/>
  <c r="X1424" i="1"/>
  <c r="X1425" i="1"/>
  <c r="X1426" i="1"/>
  <c r="X1427" i="1"/>
  <c r="X1428" i="1"/>
  <c r="X1429" i="1"/>
  <c r="X1430" i="1"/>
  <c r="X1431" i="1"/>
  <c r="X1432" i="1"/>
  <c r="X1433" i="1"/>
  <c r="X1434" i="1"/>
  <c r="X1435" i="1"/>
  <c r="X1436" i="1"/>
  <c r="X1437" i="1"/>
  <c r="X1438" i="1"/>
  <c r="X1439" i="1"/>
  <c r="X1440" i="1"/>
  <c r="X1441" i="1"/>
  <c r="X1442" i="1"/>
  <c r="X1443" i="1"/>
  <c r="X1444" i="1"/>
  <c r="X1445" i="1"/>
  <c r="X1446" i="1"/>
  <c r="X1447" i="1"/>
  <c r="X1448" i="1"/>
  <c r="X1449" i="1"/>
  <c r="X1450" i="1"/>
  <c r="X1451" i="1"/>
  <c r="X1452" i="1"/>
  <c r="X1453" i="1"/>
  <c r="X1454" i="1"/>
  <c r="X1455" i="1"/>
  <c r="X1456" i="1"/>
  <c r="X1457" i="1"/>
  <c r="X1458" i="1"/>
  <c r="X1459" i="1"/>
  <c r="X1460" i="1"/>
  <c r="X1461" i="1"/>
  <c r="X1462" i="1"/>
  <c r="X1463" i="1"/>
  <c r="X1464" i="1"/>
  <c r="X1465" i="1"/>
  <c r="X1466" i="1"/>
  <c r="X1467" i="1"/>
  <c r="X1468" i="1"/>
  <c r="X1469" i="1"/>
  <c r="X1470" i="1"/>
  <c r="X1471" i="1"/>
  <c r="X1472" i="1"/>
  <c r="X1473" i="1"/>
  <c r="X1474" i="1"/>
  <c r="X1475" i="1"/>
  <c r="X1476" i="1"/>
  <c r="X1477" i="1"/>
  <c r="X1478" i="1"/>
  <c r="X1479" i="1"/>
  <c r="X1480" i="1"/>
  <c r="X1481" i="1"/>
  <c r="X1482" i="1"/>
  <c r="X1483" i="1"/>
  <c r="X1484" i="1"/>
  <c r="X1485" i="1"/>
  <c r="X1486" i="1"/>
  <c r="X1487" i="1"/>
  <c r="X1488" i="1"/>
  <c r="X1489" i="1"/>
  <c r="X1490" i="1"/>
  <c r="X1491" i="1"/>
  <c r="X1492" i="1"/>
  <c r="X1493" i="1"/>
  <c r="X1494" i="1"/>
  <c r="X1495" i="1"/>
  <c r="X1496" i="1"/>
  <c r="X1497" i="1"/>
  <c r="X1498" i="1"/>
  <c r="X1499" i="1"/>
  <c r="X1500" i="1"/>
  <c r="X1501" i="1"/>
  <c r="X1502" i="1"/>
  <c r="X1503" i="1"/>
  <c r="X1504" i="1"/>
  <c r="X1505" i="1"/>
  <c r="X1506" i="1"/>
  <c r="X1507" i="1"/>
  <c r="X1508" i="1"/>
  <c r="X1509" i="1"/>
  <c r="X1510" i="1"/>
  <c r="X1511" i="1"/>
  <c r="X1512" i="1"/>
  <c r="X1513" i="1"/>
  <c r="X1514" i="1"/>
  <c r="X1515" i="1"/>
  <c r="X1516" i="1"/>
  <c r="X1517" i="1"/>
  <c r="X1518" i="1"/>
  <c r="X1519" i="1"/>
  <c r="X1520" i="1"/>
  <c r="X1521" i="1"/>
  <c r="X1522" i="1"/>
  <c r="X1523" i="1"/>
  <c r="X1524" i="1"/>
  <c r="X1525" i="1"/>
  <c r="X1526" i="1"/>
  <c r="X1527" i="1"/>
  <c r="X1528" i="1"/>
  <c r="X1529" i="1"/>
  <c r="X1530" i="1"/>
  <c r="X1531" i="1"/>
  <c r="X1532" i="1"/>
  <c r="X1533" i="1"/>
  <c r="X1534" i="1"/>
  <c r="X1535" i="1"/>
  <c r="X1536" i="1"/>
  <c r="X1537" i="1"/>
  <c r="X1538" i="1"/>
  <c r="X1539" i="1"/>
  <c r="X1540" i="1"/>
  <c r="X1541" i="1"/>
  <c r="X1542" i="1"/>
  <c r="X1543" i="1"/>
  <c r="X1544" i="1"/>
  <c r="X1545" i="1"/>
  <c r="X1546" i="1"/>
  <c r="X1547" i="1"/>
  <c r="X1548" i="1"/>
  <c r="X1549" i="1"/>
  <c r="X1550" i="1"/>
  <c r="X1551" i="1"/>
  <c r="X1552" i="1"/>
  <c r="X1553" i="1"/>
  <c r="X1554" i="1"/>
  <c r="X1555" i="1"/>
  <c r="X1556" i="1"/>
  <c r="X1557" i="1"/>
  <c r="X1558" i="1"/>
  <c r="X1559" i="1"/>
  <c r="X1560" i="1"/>
  <c r="X1561" i="1"/>
  <c r="X1562" i="1"/>
  <c r="X1563" i="1"/>
  <c r="X1564" i="1"/>
  <c r="X1565" i="1"/>
  <c r="X1566" i="1"/>
  <c r="X1567" i="1"/>
  <c r="X1568" i="1"/>
  <c r="X1569" i="1"/>
  <c r="X1570" i="1"/>
  <c r="X1571" i="1"/>
  <c r="X1572" i="1"/>
  <c r="X1573" i="1"/>
  <c r="X1574" i="1"/>
  <c r="X1575" i="1"/>
  <c r="X1576" i="1"/>
  <c r="X1577" i="1"/>
  <c r="X1578" i="1"/>
  <c r="X1579" i="1"/>
  <c r="X1580" i="1"/>
  <c r="X1581" i="1"/>
  <c r="X1582" i="1"/>
  <c r="X1583" i="1"/>
  <c r="X1584" i="1"/>
  <c r="X1585" i="1"/>
  <c r="X1586" i="1"/>
  <c r="X1587" i="1"/>
  <c r="X1588" i="1"/>
  <c r="X1589" i="1"/>
  <c r="X1590" i="1"/>
  <c r="X1591" i="1"/>
  <c r="X1592" i="1"/>
  <c r="X1593" i="1"/>
  <c r="X1594" i="1"/>
  <c r="X1595" i="1"/>
  <c r="X1596" i="1"/>
  <c r="X1597" i="1"/>
  <c r="X1598" i="1"/>
  <c r="X1599" i="1"/>
  <c r="X1600" i="1"/>
  <c r="X1601" i="1"/>
  <c r="X1602" i="1"/>
  <c r="X1603" i="1"/>
  <c r="X1604" i="1"/>
  <c r="X1605" i="1"/>
  <c r="X1606" i="1"/>
  <c r="X1607" i="1"/>
  <c r="X1608" i="1"/>
  <c r="X1609" i="1"/>
  <c r="X1610" i="1"/>
  <c r="X1611" i="1"/>
  <c r="X1612" i="1"/>
  <c r="X1613" i="1"/>
  <c r="X1614" i="1"/>
  <c r="X1615" i="1"/>
  <c r="X1616" i="1"/>
  <c r="X1617" i="1"/>
  <c r="X1618" i="1"/>
  <c r="X1619" i="1"/>
  <c r="X1620" i="1"/>
  <c r="X1621" i="1"/>
  <c r="X1622" i="1"/>
  <c r="X1623" i="1"/>
  <c r="X1624" i="1"/>
  <c r="X1625" i="1"/>
  <c r="X1626" i="1"/>
  <c r="X1627" i="1"/>
  <c r="X1628" i="1"/>
  <c r="X1629" i="1"/>
  <c r="X1630" i="1"/>
  <c r="X1631" i="1"/>
  <c r="X1632" i="1"/>
  <c r="X1633" i="1"/>
  <c r="X1634" i="1"/>
  <c r="X1635" i="1"/>
  <c r="X1636" i="1"/>
  <c r="X1637" i="1"/>
  <c r="X1638" i="1"/>
  <c r="X1639" i="1"/>
  <c r="X1640" i="1"/>
  <c r="X1641" i="1"/>
  <c r="X1642" i="1"/>
  <c r="X1643" i="1"/>
  <c r="X1644" i="1"/>
  <c r="X1645" i="1"/>
  <c r="X1646" i="1"/>
  <c r="X1647" i="1"/>
  <c r="X1648" i="1"/>
  <c r="X1649" i="1"/>
  <c r="X1650" i="1"/>
  <c r="X1651" i="1"/>
  <c r="X1652" i="1"/>
  <c r="X1653" i="1"/>
  <c r="X1654" i="1"/>
  <c r="X1655" i="1"/>
  <c r="X1656" i="1"/>
  <c r="X1657" i="1"/>
  <c r="X1658" i="1"/>
  <c r="X1659" i="1"/>
  <c r="X1660" i="1"/>
  <c r="X1661" i="1"/>
  <c r="X1662" i="1"/>
  <c r="X1663" i="1"/>
  <c r="X1664" i="1"/>
  <c r="X1665" i="1"/>
  <c r="X1666" i="1"/>
  <c r="X1667" i="1"/>
  <c r="X1668" i="1"/>
  <c r="X1669" i="1"/>
  <c r="X1670" i="1"/>
  <c r="X1671" i="1"/>
  <c r="X1672" i="1"/>
  <c r="X1673" i="1"/>
  <c r="X1674" i="1"/>
  <c r="X1675" i="1"/>
  <c r="X1676" i="1"/>
  <c r="X1677" i="1"/>
  <c r="X1678" i="1"/>
  <c r="X1679" i="1"/>
  <c r="X1680" i="1"/>
  <c r="X1681" i="1"/>
  <c r="X1682" i="1"/>
  <c r="X1683" i="1"/>
  <c r="X1684" i="1"/>
  <c r="X1685" i="1"/>
  <c r="X1686" i="1"/>
  <c r="X1687" i="1"/>
  <c r="X1688" i="1"/>
  <c r="X1689" i="1"/>
  <c r="X1690" i="1"/>
  <c r="X1691" i="1"/>
  <c r="X1692" i="1"/>
  <c r="X1693" i="1"/>
  <c r="X1694" i="1"/>
  <c r="X1695" i="1"/>
  <c r="X1696" i="1"/>
  <c r="X1697" i="1"/>
  <c r="X1698" i="1"/>
  <c r="X1699" i="1"/>
  <c r="X1700" i="1"/>
  <c r="X1701" i="1"/>
  <c r="X1702" i="1"/>
  <c r="X1703" i="1"/>
  <c r="X1704" i="1"/>
  <c r="X1705" i="1"/>
  <c r="X1706" i="1"/>
  <c r="X1707" i="1"/>
  <c r="X1708" i="1"/>
  <c r="X1709" i="1"/>
  <c r="X1710" i="1"/>
  <c r="X1711" i="1"/>
  <c r="X1712" i="1"/>
  <c r="X1713" i="1"/>
  <c r="X1714" i="1"/>
  <c r="X1715" i="1"/>
  <c r="X1716" i="1"/>
  <c r="X1717" i="1"/>
  <c r="X1718" i="1"/>
  <c r="X1719" i="1"/>
  <c r="X1720" i="1"/>
  <c r="X1721" i="1"/>
  <c r="X1722" i="1"/>
  <c r="X1723" i="1"/>
  <c r="X1724" i="1"/>
  <c r="X1725" i="1"/>
  <c r="X1726" i="1"/>
  <c r="X1727" i="1"/>
  <c r="X1728" i="1"/>
  <c r="X1729" i="1"/>
  <c r="X1730" i="1"/>
  <c r="X1731" i="1"/>
  <c r="X1732" i="1"/>
  <c r="X1733" i="1"/>
  <c r="X1734" i="1"/>
  <c r="X1735" i="1"/>
  <c r="X1736" i="1"/>
  <c r="X1737" i="1"/>
  <c r="X1738" i="1"/>
  <c r="X1739" i="1"/>
  <c r="X1740" i="1"/>
  <c r="X1741" i="1"/>
  <c r="X1742" i="1"/>
  <c r="X1743" i="1"/>
  <c r="X1744" i="1"/>
  <c r="X1745" i="1"/>
  <c r="X1746" i="1"/>
  <c r="X1747" i="1"/>
  <c r="X1748" i="1"/>
  <c r="X1749" i="1"/>
  <c r="X1750" i="1"/>
  <c r="X1751" i="1"/>
  <c r="X1752" i="1"/>
  <c r="X1753" i="1"/>
  <c r="X1754" i="1"/>
  <c r="X1755" i="1"/>
  <c r="X1756" i="1"/>
  <c r="X1757" i="1"/>
  <c r="X1758" i="1"/>
  <c r="X1759" i="1"/>
  <c r="X1760" i="1"/>
  <c r="X1761" i="1"/>
  <c r="X1762" i="1"/>
  <c r="X1763" i="1"/>
  <c r="X1764" i="1"/>
  <c r="X1765" i="1"/>
  <c r="X1766" i="1"/>
  <c r="X1767" i="1"/>
  <c r="X1768" i="1"/>
  <c r="X1769" i="1"/>
  <c r="X1770" i="1"/>
  <c r="X1771" i="1"/>
  <c r="X1772" i="1"/>
  <c r="X1773" i="1"/>
  <c r="X1774" i="1"/>
  <c r="X1775" i="1"/>
  <c r="X1776" i="1"/>
  <c r="X1777" i="1"/>
  <c r="X1778" i="1"/>
  <c r="X1779" i="1"/>
  <c r="X1780" i="1"/>
  <c r="X1781" i="1"/>
  <c r="X1782" i="1"/>
  <c r="X1783" i="1"/>
  <c r="X1784" i="1"/>
  <c r="X1785" i="1"/>
  <c r="X1786" i="1"/>
  <c r="X1787" i="1"/>
  <c r="X1788" i="1"/>
  <c r="X1789" i="1"/>
  <c r="X1790" i="1"/>
  <c r="X1791" i="1"/>
  <c r="X1792" i="1"/>
  <c r="X1793" i="1"/>
  <c r="X1794" i="1"/>
  <c r="X1795" i="1"/>
  <c r="X1796" i="1"/>
  <c r="X1797" i="1"/>
  <c r="X1798" i="1"/>
  <c r="X1799" i="1"/>
  <c r="X1800" i="1"/>
  <c r="X1801" i="1"/>
  <c r="X1802" i="1"/>
  <c r="X1803" i="1"/>
  <c r="X1804" i="1"/>
  <c r="X1805" i="1"/>
  <c r="X1806" i="1"/>
  <c r="X1807" i="1"/>
  <c r="X1808" i="1"/>
  <c r="X1809" i="1"/>
  <c r="X1810" i="1"/>
  <c r="X1811" i="1"/>
  <c r="X1812" i="1"/>
  <c r="X1813" i="1"/>
  <c r="X1814" i="1"/>
  <c r="X1815" i="1"/>
  <c r="X1816" i="1"/>
  <c r="X1817" i="1"/>
  <c r="X1818" i="1"/>
  <c r="X1819" i="1"/>
  <c r="X1820" i="1"/>
  <c r="X1821" i="1"/>
  <c r="X1822" i="1"/>
  <c r="X1823" i="1"/>
  <c r="X1824" i="1"/>
  <c r="X1825" i="1"/>
  <c r="X1826" i="1"/>
  <c r="X1827" i="1"/>
  <c r="X1828" i="1"/>
  <c r="X1829" i="1"/>
  <c r="X1830" i="1"/>
  <c r="X1831" i="1"/>
  <c r="X1832" i="1"/>
  <c r="X1833" i="1"/>
  <c r="X1834" i="1"/>
  <c r="X1835" i="1"/>
  <c r="X1836" i="1"/>
  <c r="X1837" i="1"/>
  <c r="X1838" i="1"/>
  <c r="X1839" i="1"/>
  <c r="X1840" i="1"/>
  <c r="X1841" i="1"/>
  <c r="X1842" i="1"/>
  <c r="X1843" i="1"/>
  <c r="X1844" i="1"/>
  <c r="X1845" i="1"/>
  <c r="X1846" i="1"/>
  <c r="X1847" i="1"/>
  <c r="X1848" i="1"/>
  <c r="X1849" i="1"/>
  <c r="X1850" i="1"/>
  <c r="X1851" i="1"/>
  <c r="X1852" i="1"/>
  <c r="X1853" i="1"/>
  <c r="X1854" i="1"/>
  <c r="X1855" i="1"/>
  <c r="X1856" i="1"/>
  <c r="X1857" i="1"/>
  <c r="X1858" i="1"/>
  <c r="X1859" i="1"/>
  <c r="X1860" i="1"/>
  <c r="X1861" i="1"/>
  <c r="X1862" i="1"/>
  <c r="X1863" i="1"/>
  <c r="X1864" i="1"/>
  <c r="X1865" i="1"/>
  <c r="X1866" i="1"/>
  <c r="X1867" i="1"/>
  <c r="X1868" i="1"/>
  <c r="X1869" i="1"/>
  <c r="X1870" i="1"/>
  <c r="X1871" i="1"/>
  <c r="X1872" i="1"/>
  <c r="X1873" i="1"/>
  <c r="X1874" i="1"/>
  <c r="X1875" i="1"/>
  <c r="X1876" i="1"/>
  <c r="X1877" i="1"/>
  <c r="X1878" i="1"/>
  <c r="X1879" i="1"/>
  <c r="X1880" i="1"/>
  <c r="X1881" i="1"/>
  <c r="X1882" i="1"/>
  <c r="X1883" i="1"/>
  <c r="X1884" i="1"/>
  <c r="X1885" i="1"/>
  <c r="X1886" i="1"/>
  <c r="X1887" i="1"/>
  <c r="X1888" i="1"/>
  <c r="X1889" i="1"/>
  <c r="X1890" i="1"/>
  <c r="X1891" i="1"/>
  <c r="X1892" i="1"/>
  <c r="X1893" i="1"/>
  <c r="X1894" i="1"/>
  <c r="X1895" i="1"/>
  <c r="X1896" i="1"/>
  <c r="X1897" i="1"/>
  <c r="X1898" i="1"/>
  <c r="X1899" i="1"/>
  <c r="X1900" i="1"/>
  <c r="X1901" i="1"/>
  <c r="X1902" i="1"/>
  <c r="X1903" i="1"/>
  <c r="X1904" i="1"/>
  <c r="X1905" i="1"/>
  <c r="X1906" i="1"/>
  <c r="X1907" i="1"/>
  <c r="X1908" i="1"/>
  <c r="X1909" i="1"/>
  <c r="X1910" i="1"/>
  <c r="X1911" i="1"/>
  <c r="X1912" i="1"/>
  <c r="X1913" i="1"/>
  <c r="X1914" i="1"/>
  <c r="X1915" i="1"/>
  <c r="X1916" i="1"/>
  <c r="X1917" i="1"/>
  <c r="X1918" i="1"/>
  <c r="X1919" i="1"/>
  <c r="X1920" i="1"/>
  <c r="X1921" i="1"/>
  <c r="X1922" i="1"/>
  <c r="X1923" i="1"/>
  <c r="X1924" i="1"/>
  <c r="X1925" i="1"/>
  <c r="X1926" i="1"/>
  <c r="X1927" i="1"/>
  <c r="X1928" i="1"/>
  <c r="X1929" i="1"/>
  <c r="X1930" i="1"/>
  <c r="X1931" i="1"/>
  <c r="X1932" i="1"/>
  <c r="X1933" i="1"/>
  <c r="X1934" i="1"/>
  <c r="X1935" i="1"/>
  <c r="X1936" i="1"/>
  <c r="X1937" i="1"/>
  <c r="X1938" i="1"/>
  <c r="X1939" i="1"/>
  <c r="X1940" i="1"/>
  <c r="X1941" i="1"/>
  <c r="X1942" i="1"/>
  <c r="X1943" i="1"/>
  <c r="X1944" i="1"/>
  <c r="X1945" i="1"/>
  <c r="X1946" i="1"/>
  <c r="X1947" i="1"/>
  <c r="X1948" i="1"/>
  <c r="X1949" i="1"/>
  <c r="X1950" i="1"/>
  <c r="X1951" i="1"/>
  <c r="X1952" i="1"/>
  <c r="X1953" i="1"/>
  <c r="X1954" i="1"/>
  <c r="X1955" i="1"/>
  <c r="X1956" i="1"/>
  <c r="X1957" i="1"/>
  <c r="X1958" i="1"/>
  <c r="X1959" i="1"/>
  <c r="X1960" i="1"/>
  <c r="X1961" i="1"/>
  <c r="X1962" i="1"/>
  <c r="X1963" i="1"/>
  <c r="X1964" i="1"/>
  <c r="X1965" i="1"/>
  <c r="X1966" i="1"/>
  <c r="X1967" i="1"/>
  <c r="X1968" i="1"/>
  <c r="X1969" i="1"/>
  <c r="X1970" i="1"/>
  <c r="X1971" i="1"/>
  <c r="X1972" i="1"/>
  <c r="X1973" i="1"/>
  <c r="X1974" i="1"/>
  <c r="X1975" i="1"/>
  <c r="X1976" i="1"/>
  <c r="X1977" i="1"/>
  <c r="X1978" i="1"/>
  <c r="X1979" i="1"/>
  <c r="X1980" i="1"/>
  <c r="X1981" i="1"/>
  <c r="X1982" i="1"/>
  <c r="X1983" i="1"/>
  <c r="X1984" i="1"/>
  <c r="X1985" i="1"/>
  <c r="X1986" i="1"/>
  <c r="X1987" i="1"/>
  <c r="X1988" i="1"/>
  <c r="X1989" i="1"/>
  <c r="X1990" i="1"/>
  <c r="X1991" i="1"/>
  <c r="X1992" i="1"/>
  <c r="X1993" i="1"/>
  <c r="X1994" i="1"/>
  <c r="X1995" i="1"/>
  <c r="X1996" i="1"/>
  <c r="X1997" i="1"/>
  <c r="X1998" i="1"/>
  <c r="X1999" i="1"/>
  <c r="X2000" i="1"/>
  <c r="X2001" i="1"/>
  <c r="X2002" i="1"/>
  <c r="X2003" i="1"/>
  <c r="X2004" i="1"/>
  <c r="X2005" i="1"/>
  <c r="X2006" i="1"/>
  <c r="X2007" i="1"/>
  <c r="X2008" i="1"/>
  <c r="X2009" i="1"/>
  <c r="X2010" i="1"/>
  <c r="X2011" i="1"/>
  <c r="X2012" i="1"/>
  <c r="X2013" i="1"/>
  <c r="X2014" i="1"/>
  <c r="X2015" i="1"/>
  <c r="X2016" i="1"/>
  <c r="X2017" i="1"/>
  <c r="X2018" i="1"/>
  <c r="X2019" i="1"/>
  <c r="X2020" i="1"/>
  <c r="X2021" i="1"/>
  <c r="X2022" i="1"/>
  <c r="X2023" i="1"/>
  <c r="X2024" i="1"/>
  <c r="X2025" i="1"/>
  <c r="X2026" i="1"/>
  <c r="X2027" i="1"/>
  <c r="X2028" i="1"/>
  <c r="X2029" i="1"/>
  <c r="X2030" i="1"/>
  <c r="X2031" i="1"/>
  <c r="X2032" i="1"/>
  <c r="X2033" i="1"/>
  <c r="X2034" i="1"/>
  <c r="X2035" i="1"/>
  <c r="X2036" i="1"/>
  <c r="X2037" i="1"/>
  <c r="X2038" i="1"/>
  <c r="X2039" i="1"/>
  <c r="X2040" i="1"/>
  <c r="X2041" i="1"/>
  <c r="X2042" i="1"/>
  <c r="X2043" i="1"/>
  <c r="X2044" i="1"/>
  <c r="X2045" i="1"/>
  <c r="X2046" i="1"/>
  <c r="X2047" i="1"/>
  <c r="X2048" i="1"/>
  <c r="X2049" i="1"/>
  <c r="X2050" i="1"/>
  <c r="X2051" i="1"/>
  <c r="X2052" i="1"/>
  <c r="X2053" i="1"/>
  <c r="X2054" i="1"/>
  <c r="X2055" i="1"/>
  <c r="X2056" i="1"/>
  <c r="X2057" i="1"/>
  <c r="X2058" i="1"/>
  <c r="X2059" i="1"/>
  <c r="X2060" i="1"/>
  <c r="X2061" i="1"/>
  <c r="X2062" i="1"/>
  <c r="X2063" i="1"/>
  <c r="X2064" i="1"/>
  <c r="X2065" i="1"/>
  <c r="X2066" i="1"/>
  <c r="X2067" i="1"/>
  <c r="X2068" i="1"/>
  <c r="X2069" i="1"/>
  <c r="X2070" i="1"/>
  <c r="X2071" i="1"/>
  <c r="X2072" i="1"/>
  <c r="X2073" i="1"/>
  <c r="X2074" i="1"/>
  <c r="X2075" i="1"/>
  <c r="X2076" i="1"/>
  <c r="X2077" i="1"/>
  <c r="X2078" i="1"/>
  <c r="X2079" i="1"/>
  <c r="X2080" i="1"/>
  <c r="X2081" i="1"/>
  <c r="X2082" i="1"/>
  <c r="X2083" i="1"/>
  <c r="X2084" i="1"/>
  <c r="X2085" i="1"/>
  <c r="X2086" i="1"/>
  <c r="X2087" i="1"/>
  <c r="X2088" i="1"/>
  <c r="X2089" i="1"/>
  <c r="X2090" i="1"/>
  <c r="X2091" i="1"/>
  <c r="X2092" i="1"/>
  <c r="X2093" i="1"/>
  <c r="X2094" i="1"/>
  <c r="X2095" i="1"/>
  <c r="X2096" i="1"/>
  <c r="X2097" i="1"/>
  <c r="X2098" i="1"/>
  <c r="X2099" i="1"/>
  <c r="X2100" i="1"/>
  <c r="X2101" i="1"/>
  <c r="X2102" i="1"/>
  <c r="X2103" i="1"/>
  <c r="X2104" i="1"/>
  <c r="X2105" i="1"/>
  <c r="X2106" i="1"/>
  <c r="X2107" i="1"/>
  <c r="X2108" i="1"/>
  <c r="X2109" i="1"/>
  <c r="X2110" i="1"/>
  <c r="X2111" i="1"/>
  <c r="X2112" i="1"/>
  <c r="X2113" i="1"/>
  <c r="X2114" i="1"/>
  <c r="X2115" i="1"/>
  <c r="X2116" i="1"/>
  <c r="X2117" i="1"/>
  <c r="X2118" i="1"/>
  <c r="X2119" i="1"/>
  <c r="X2120" i="1"/>
  <c r="X2121" i="1"/>
  <c r="X2122" i="1"/>
  <c r="X2123" i="1"/>
  <c r="X2124" i="1"/>
  <c r="X2125" i="1"/>
  <c r="X2126" i="1"/>
  <c r="X2127" i="1"/>
  <c r="X2128" i="1"/>
  <c r="X2129" i="1"/>
  <c r="X2130" i="1"/>
  <c r="X2131" i="1"/>
  <c r="X2132" i="1"/>
  <c r="X2133" i="1"/>
  <c r="X2134" i="1"/>
  <c r="X2135" i="1"/>
  <c r="X2136" i="1"/>
  <c r="X2137" i="1"/>
  <c r="X2138" i="1"/>
  <c r="X2139" i="1"/>
  <c r="X2140" i="1"/>
  <c r="X2141" i="1"/>
  <c r="X2142" i="1"/>
  <c r="X2143" i="1"/>
  <c r="X2144" i="1"/>
  <c r="X2145" i="1"/>
  <c r="X2146" i="1"/>
  <c r="X2147" i="1"/>
  <c r="X2148" i="1"/>
  <c r="X2149" i="1"/>
  <c r="X2150" i="1"/>
  <c r="X2151" i="1"/>
  <c r="X2152" i="1"/>
  <c r="X2153" i="1"/>
  <c r="X2154" i="1"/>
  <c r="X2155" i="1"/>
  <c r="X2156" i="1"/>
  <c r="X2157" i="1"/>
  <c r="X2158" i="1"/>
  <c r="X2159" i="1"/>
  <c r="X2160" i="1"/>
  <c r="X2161" i="1"/>
  <c r="X2162" i="1"/>
  <c r="X2163" i="1"/>
  <c r="X2164" i="1"/>
  <c r="X2165" i="1"/>
  <c r="X2166" i="1"/>
  <c r="X2167" i="1"/>
  <c r="X2168" i="1"/>
  <c r="X2169" i="1"/>
  <c r="X2170" i="1"/>
  <c r="X2171" i="1"/>
  <c r="X2172" i="1"/>
  <c r="X2173" i="1"/>
  <c r="X2174" i="1"/>
  <c r="X2175" i="1"/>
  <c r="X2176" i="1"/>
  <c r="X2177" i="1"/>
  <c r="X2178" i="1"/>
  <c r="X2179" i="1"/>
  <c r="X2180" i="1"/>
  <c r="X2181" i="1"/>
  <c r="X2182" i="1"/>
  <c r="X2183" i="1"/>
  <c r="X2184" i="1"/>
  <c r="X2185" i="1"/>
  <c r="X2186" i="1"/>
  <c r="X2187" i="1"/>
  <c r="X2188" i="1"/>
  <c r="X2189" i="1"/>
  <c r="X2190" i="1"/>
  <c r="X2191" i="1"/>
  <c r="X2192" i="1"/>
  <c r="X2193" i="1"/>
  <c r="X2194" i="1"/>
  <c r="X2195" i="1"/>
  <c r="X2196" i="1"/>
  <c r="X2197" i="1"/>
  <c r="X2198" i="1"/>
  <c r="X2199" i="1"/>
  <c r="X2200" i="1"/>
  <c r="X2201" i="1"/>
  <c r="X2202" i="1"/>
  <c r="X2203" i="1"/>
  <c r="X2204" i="1"/>
  <c r="X2205" i="1"/>
  <c r="X2206" i="1"/>
  <c r="X2207" i="1"/>
  <c r="X2208" i="1"/>
  <c r="X2209" i="1"/>
  <c r="X2210" i="1"/>
  <c r="X2211" i="1"/>
  <c r="X2212" i="1"/>
  <c r="X2213" i="1"/>
  <c r="X2214" i="1"/>
  <c r="X2215" i="1"/>
  <c r="X2216" i="1"/>
  <c r="X2217" i="1"/>
  <c r="X2218" i="1"/>
  <c r="X2219" i="1"/>
  <c r="X2220" i="1"/>
  <c r="X2221" i="1"/>
  <c r="X2222" i="1"/>
  <c r="X2223" i="1"/>
  <c r="X2224" i="1"/>
  <c r="X2225" i="1"/>
  <c r="X2226" i="1"/>
  <c r="X2227" i="1"/>
  <c r="X2228" i="1"/>
  <c r="X2229" i="1"/>
  <c r="X2230" i="1"/>
  <c r="X2231" i="1"/>
  <c r="X2232" i="1"/>
  <c r="X2233" i="1"/>
  <c r="X2234" i="1"/>
  <c r="X2235" i="1"/>
  <c r="X2236" i="1"/>
  <c r="X2237" i="1"/>
  <c r="X2238" i="1"/>
  <c r="X2239" i="1"/>
  <c r="X2240" i="1"/>
  <c r="X2241" i="1"/>
  <c r="X2242" i="1"/>
  <c r="X2243" i="1"/>
  <c r="X2244" i="1"/>
  <c r="X2245" i="1"/>
  <c r="X2246" i="1"/>
  <c r="X2247" i="1"/>
  <c r="X2248" i="1"/>
  <c r="X2249" i="1"/>
  <c r="X2250" i="1"/>
  <c r="X2251" i="1"/>
  <c r="X2252" i="1"/>
  <c r="X2253" i="1"/>
  <c r="X2254" i="1"/>
  <c r="X2255" i="1"/>
  <c r="X2256" i="1"/>
  <c r="X2257" i="1"/>
  <c r="X2258" i="1"/>
  <c r="X2259" i="1"/>
  <c r="X2260" i="1"/>
  <c r="X2261" i="1"/>
  <c r="X2262" i="1"/>
  <c r="X2263" i="1"/>
  <c r="X2264" i="1"/>
  <c r="X2265" i="1"/>
  <c r="X2266" i="1"/>
  <c r="X2267" i="1"/>
  <c r="X2268" i="1"/>
  <c r="X2269" i="1"/>
  <c r="X2270" i="1"/>
  <c r="X2271" i="1"/>
  <c r="X2272" i="1"/>
  <c r="X2273" i="1"/>
  <c r="X2274" i="1"/>
  <c r="X2275" i="1"/>
  <c r="X2276" i="1"/>
  <c r="X2277" i="1"/>
  <c r="X2278" i="1"/>
  <c r="X2279" i="1"/>
  <c r="X2280" i="1"/>
  <c r="X2281" i="1"/>
  <c r="X2282" i="1"/>
  <c r="X2283" i="1"/>
  <c r="X2284" i="1"/>
  <c r="X2285" i="1"/>
  <c r="X2286" i="1"/>
  <c r="X2287" i="1"/>
  <c r="X2288" i="1"/>
  <c r="X2289" i="1"/>
  <c r="X2290" i="1"/>
  <c r="X2291" i="1"/>
  <c r="X2292" i="1"/>
  <c r="X2293" i="1"/>
  <c r="X2294" i="1"/>
  <c r="X2295" i="1"/>
  <c r="X2296" i="1"/>
  <c r="X2297" i="1"/>
  <c r="X2298" i="1"/>
  <c r="X2299" i="1"/>
  <c r="X2300" i="1"/>
  <c r="X2301" i="1"/>
  <c r="X2302" i="1"/>
  <c r="X2303" i="1"/>
  <c r="X2304" i="1"/>
  <c r="X2305" i="1"/>
  <c r="X2306" i="1"/>
  <c r="X2307" i="1"/>
  <c r="X2308" i="1"/>
  <c r="X2309" i="1"/>
  <c r="X2310" i="1"/>
  <c r="X2311" i="1"/>
  <c r="X2312" i="1"/>
  <c r="X2313" i="1"/>
  <c r="X2314" i="1"/>
  <c r="X2315" i="1"/>
  <c r="X2316" i="1"/>
  <c r="X2317" i="1"/>
  <c r="X2318" i="1"/>
  <c r="X2319" i="1"/>
  <c r="X2320" i="1"/>
  <c r="X2321" i="1"/>
  <c r="X2322" i="1"/>
  <c r="X2323" i="1"/>
  <c r="X2324" i="1"/>
  <c r="X2325" i="1"/>
  <c r="X2326" i="1"/>
  <c r="X2327" i="1"/>
  <c r="X2328" i="1"/>
  <c r="X2329" i="1"/>
  <c r="X2330" i="1"/>
  <c r="X2331" i="1"/>
  <c r="X2332" i="1"/>
  <c r="X2333" i="1"/>
  <c r="X2334" i="1"/>
  <c r="X2335" i="1"/>
  <c r="X2336" i="1"/>
  <c r="X2337" i="1"/>
  <c r="X2338" i="1"/>
  <c r="X2339" i="1"/>
  <c r="X2340" i="1"/>
  <c r="X2341" i="1"/>
  <c r="X2342" i="1"/>
  <c r="X2343" i="1"/>
  <c r="X2344" i="1"/>
  <c r="X2345" i="1"/>
  <c r="X2346" i="1"/>
  <c r="X2347" i="1"/>
  <c r="X2348" i="1"/>
  <c r="X2349" i="1"/>
  <c r="X2350" i="1"/>
  <c r="X2351" i="1"/>
  <c r="X2352" i="1"/>
  <c r="X2353" i="1"/>
  <c r="X2354" i="1"/>
  <c r="X2355" i="1"/>
  <c r="X2356" i="1"/>
  <c r="X2357" i="1"/>
  <c r="X2358" i="1"/>
  <c r="X2359" i="1"/>
  <c r="X2360" i="1"/>
  <c r="X2361" i="1"/>
  <c r="X2362" i="1"/>
  <c r="X2363" i="1"/>
  <c r="X2364" i="1"/>
  <c r="X2365" i="1"/>
  <c r="X2366" i="1"/>
  <c r="X2367" i="1"/>
  <c r="X2368" i="1"/>
  <c r="X2369" i="1"/>
  <c r="X2370" i="1"/>
  <c r="X2371" i="1"/>
  <c r="X2372" i="1"/>
  <c r="X2373" i="1"/>
  <c r="X2374" i="1"/>
  <c r="X2375" i="1"/>
  <c r="X2376" i="1"/>
  <c r="X2377" i="1"/>
  <c r="X2378" i="1"/>
  <c r="X2379" i="1"/>
  <c r="X2380" i="1"/>
  <c r="X2381" i="1"/>
  <c r="X2382" i="1"/>
  <c r="X2383" i="1"/>
  <c r="X2384" i="1"/>
  <c r="X2385" i="1"/>
  <c r="X2386" i="1"/>
  <c r="X2387" i="1"/>
  <c r="X2388" i="1"/>
  <c r="X2389" i="1"/>
  <c r="X2390" i="1"/>
  <c r="X2391" i="1"/>
  <c r="X2392" i="1"/>
  <c r="X2393" i="1"/>
  <c r="X2394" i="1"/>
  <c r="X2395" i="1"/>
  <c r="X2396" i="1"/>
  <c r="X2397" i="1"/>
  <c r="X2398" i="1"/>
  <c r="X2399" i="1"/>
  <c r="X2400" i="1"/>
  <c r="X2401" i="1"/>
  <c r="X2402" i="1"/>
  <c r="X2403" i="1"/>
  <c r="X2404" i="1"/>
  <c r="X2405" i="1"/>
  <c r="X2406" i="1"/>
  <c r="X2407" i="1"/>
  <c r="X2408" i="1"/>
  <c r="X2409" i="1"/>
  <c r="X2410" i="1"/>
  <c r="X2411" i="1"/>
  <c r="X2412" i="1"/>
  <c r="X2413" i="1"/>
  <c r="X2414" i="1"/>
  <c r="X2415" i="1"/>
  <c r="X2416" i="1"/>
  <c r="X2417" i="1"/>
  <c r="X2418" i="1"/>
  <c r="X2419" i="1"/>
  <c r="X2420" i="1"/>
  <c r="X2421" i="1"/>
  <c r="X2422" i="1"/>
  <c r="X2423" i="1"/>
  <c r="X2424" i="1"/>
  <c r="X2425" i="1"/>
  <c r="X2426" i="1"/>
  <c r="X2427" i="1"/>
  <c r="X2428" i="1"/>
  <c r="X2429" i="1"/>
  <c r="X2430" i="1"/>
  <c r="X2431" i="1"/>
  <c r="X2432" i="1"/>
  <c r="X2433" i="1"/>
  <c r="X2434" i="1"/>
  <c r="X2435" i="1"/>
  <c r="X2436" i="1"/>
  <c r="X2437" i="1"/>
  <c r="X2438" i="1"/>
  <c r="X2439" i="1"/>
  <c r="X2440" i="1"/>
  <c r="X2441" i="1"/>
  <c r="X2442" i="1"/>
  <c r="X2443" i="1"/>
  <c r="X2444" i="1"/>
  <c r="X2445" i="1"/>
  <c r="X2446" i="1"/>
  <c r="X2447" i="1"/>
  <c r="X2448" i="1"/>
  <c r="X2449" i="1"/>
  <c r="X2450" i="1"/>
  <c r="X2451" i="1"/>
  <c r="X2452" i="1"/>
  <c r="X2453" i="1"/>
  <c r="X2454" i="1"/>
  <c r="X2455" i="1"/>
  <c r="X2456" i="1"/>
  <c r="X2457" i="1"/>
  <c r="X2458" i="1"/>
  <c r="X2459" i="1"/>
  <c r="X2460" i="1"/>
  <c r="X2461" i="1"/>
  <c r="X2462" i="1"/>
  <c r="X2463" i="1"/>
  <c r="X2464" i="1"/>
  <c r="X2465" i="1"/>
  <c r="X2466" i="1"/>
  <c r="X2467" i="1"/>
  <c r="X2468" i="1"/>
  <c r="X2469" i="1"/>
  <c r="X2470" i="1"/>
  <c r="X2471" i="1"/>
  <c r="X2472" i="1"/>
  <c r="X2473" i="1"/>
  <c r="X2474" i="1"/>
  <c r="X2475" i="1"/>
  <c r="X2476" i="1"/>
  <c r="X2477" i="1"/>
  <c r="X2478" i="1"/>
  <c r="X2479" i="1"/>
  <c r="X2480" i="1"/>
  <c r="X2481" i="1"/>
  <c r="X2482" i="1"/>
  <c r="X2483" i="1"/>
  <c r="X2484" i="1"/>
  <c r="X2485" i="1"/>
  <c r="X2486" i="1"/>
  <c r="X2487" i="1"/>
  <c r="X2488" i="1"/>
  <c r="X2489" i="1"/>
  <c r="X2490" i="1"/>
  <c r="X2491" i="1"/>
  <c r="X2492" i="1"/>
  <c r="X2493" i="1"/>
  <c r="X2494" i="1"/>
  <c r="X2495" i="1"/>
  <c r="X2496" i="1"/>
  <c r="X2497" i="1"/>
  <c r="X2498" i="1"/>
  <c r="X2499" i="1"/>
  <c r="X2500" i="1"/>
  <c r="X2501" i="1"/>
  <c r="X2502" i="1"/>
  <c r="X2503" i="1"/>
  <c r="X2504" i="1"/>
  <c r="X2505" i="1"/>
  <c r="X2506" i="1"/>
  <c r="X2507" i="1"/>
  <c r="X2508" i="1"/>
  <c r="X2509" i="1"/>
  <c r="X2510" i="1"/>
  <c r="X2511" i="1"/>
  <c r="X2512" i="1"/>
  <c r="X2513" i="1"/>
  <c r="X2514" i="1"/>
  <c r="X2515" i="1"/>
  <c r="X2516" i="1"/>
  <c r="X2517" i="1"/>
  <c r="X2518" i="1"/>
  <c r="X2519" i="1"/>
  <c r="X2520" i="1"/>
  <c r="X2521" i="1"/>
  <c r="X2522" i="1"/>
  <c r="X2523" i="1"/>
  <c r="X2524" i="1"/>
  <c r="X2525" i="1"/>
  <c r="X2526" i="1"/>
  <c r="X2527" i="1"/>
  <c r="X2528" i="1"/>
  <c r="X2529" i="1"/>
  <c r="X2530" i="1"/>
  <c r="X2531" i="1"/>
  <c r="X2532" i="1"/>
  <c r="X2533" i="1"/>
  <c r="X2534" i="1"/>
  <c r="X2535" i="1"/>
  <c r="X2536" i="1"/>
  <c r="X2537" i="1"/>
  <c r="X2538" i="1"/>
  <c r="X2539" i="1"/>
  <c r="X2540" i="1"/>
  <c r="X2541" i="1"/>
  <c r="X2542" i="1"/>
  <c r="X2543" i="1"/>
  <c r="X2544" i="1"/>
  <c r="X2545" i="1"/>
  <c r="X2546" i="1"/>
  <c r="X2547" i="1"/>
  <c r="X2548" i="1"/>
  <c r="X2549" i="1"/>
  <c r="X2550" i="1"/>
  <c r="X2551" i="1"/>
  <c r="X2552" i="1"/>
  <c r="X2553" i="1"/>
  <c r="X2554" i="1"/>
  <c r="X2555" i="1"/>
  <c r="X2556" i="1"/>
  <c r="X2557" i="1"/>
  <c r="X2558" i="1"/>
  <c r="X2559" i="1"/>
  <c r="X2560" i="1"/>
  <c r="X2561" i="1"/>
  <c r="X2562" i="1"/>
  <c r="X2563" i="1"/>
  <c r="X2564" i="1"/>
  <c r="X2565" i="1"/>
  <c r="X2566" i="1"/>
  <c r="X2567" i="1"/>
  <c r="X2568" i="1"/>
  <c r="X2569" i="1"/>
  <c r="X2570" i="1"/>
  <c r="X2571" i="1"/>
  <c r="X2572" i="1"/>
  <c r="X2573" i="1"/>
  <c r="X2574" i="1"/>
  <c r="X2575" i="1"/>
  <c r="X2576" i="1"/>
  <c r="X2577" i="1"/>
  <c r="X2578" i="1"/>
  <c r="X2579" i="1"/>
  <c r="X2580" i="1"/>
  <c r="X2581" i="1"/>
  <c r="X2582" i="1"/>
  <c r="X2583" i="1"/>
  <c r="X2584" i="1"/>
  <c r="X2585" i="1"/>
  <c r="X2586" i="1"/>
  <c r="X2587" i="1"/>
  <c r="X2588" i="1"/>
  <c r="X2589" i="1"/>
  <c r="X2590" i="1"/>
  <c r="X2591" i="1"/>
  <c r="X2592" i="1"/>
  <c r="X2593" i="1"/>
  <c r="X2594" i="1"/>
  <c r="X2595" i="1"/>
  <c r="X2596" i="1"/>
  <c r="X2597" i="1"/>
  <c r="X2598" i="1"/>
  <c r="X2599" i="1"/>
  <c r="X2600" i="1"/>
  <c r="X2601" i="1"/>
  <c r="X2602" i="1"/>
  <c r="X2603" i="1"/>
  <c r="X2604" i="1"/>
  <c r="X2605" i="1"/>
  <c r="X2606" i="1"/>
  <c r="X2607" i="1"/>
  <c r="X2608" i="1"/>
  <c r="X2609" i="1"/>
  <c r="X2610" i="1"/>
  <c r="X2611" i="1"/>
  <c r="X2612" i="1"/>
  <c r="X2613" i="1"/>
  <c r="X2614" i="1"/>
  <c r="X2615" i="1"/>
  <c r="X2616" i="1"/>
  <c r="X2617" i="1"/>
  <c r="X2618" i="1"/>
  <c r="X2619" i="1"/>
  <c r="X2620" i="1"/>
  <c r="X2621" i="1"/>
  <c r="X2622" i="1"/>
  <c r="X2623" i="1"/>
  <c r="X2624" i="1"/>
  <c r="X2625" i="1"/>
  <c r="X2626" i="1"/>
  <c r="X2627" i="1"/>
  <c r="X2628" i="1"/>
  <c r="X2629" i="1"/>
  <c r="X2630" i="1"/>
  <c r="X2631" i="1"/>
  <c r="X2632" i="1"/>
  <c r="X2633" i="1"/>
  <c r="X2634" i="1"/>
  <c r="X2635" i="1"/>
  <c r="X2636" i="1"/>
  <c r="X2637" i="1"/>
  <c r="X2638" i="1"/>
  <c r="X2639" i="1"/>
  <c r="X2640" i="1"/>
  <c r="X2641" i="1"/>
  <c r="X2642" i="1"/>
  <c r="X2643" i="1"/>
  <c r="X2644" i="1"/>
  <c r="X2645" i="1"/>
  <c r="X2646" i="1"/>
  <c r="X2647" i="1"/>
  <c r="X2648" i="1"/>
  <c r="X2649" i="1"/>
  <c r="X2650" i="1"/>
  <c r="X2651" i="1"/>
  <c r="X2652" i="1"/>
  <c r="X2653" i="1"/>
  <c r="X2654" i="1"/>
  <c r="X2655" i="1"/>
  <c r="X2656" i="1"/>
  <c r="X2657" i="1"/>
  <c r="X2658" i="1"/>
  <c r="X2659" i="1"/>
  <c r="X2660" i="1"/>
  <c r="X2661" i="1"/>
  <c r="X2662" i="1"/>
  <c r="X2663" i="1"/>
  <c r="X2664" i="1"/>
  <c r="X2665" i="1"/>
  <c r="X2666" i="1"/>
  <c r="X2667" i="1"/>
  <c r="X2668" i="1"/>
  <c r="X2669" i="1"/>
  <c r="X2670" i="1"/>
  <c r="X2671" i="1"/>
  <c r="X2672" i="1"/>
  <c r="X2673" i="1"/>
  <c r="X2674" i="1"/>
  <c r="X2675" i="1"/>
  <c r="X2676" i="1"/>
  <c r="X2677" i="1"/>
  <c r="X2678" i="1"/>
  <c r="X2679" i="1"/>
  <c r="X2680" i="1"/>
  <c r="X2681" i="1"/>
  <c r="X2682" i="1"/>
  <c r="X2683" i="1"/>
  <c r="X2684" i="1"/>
  <c r="X2685" i="1"/>
  <c r="X2686" i="1"/>
  <c r="X2687" i="1"/>
  <c r="X2688" i="1"/>
  <c r="X2689" i="1"/>
  <c r="X2690" i="1"/>
  <c r="X2691" i="1"/>
  <c r="X2692" i="1"/>
  <c r="X2693" i="1"/>
  <c r="X2694" i="1"/>
  <c r="X2695" i="1"/>
  <c r="X2696" i="1"/>
  <c r="X2697" i="1"/>
  <c r="X2698" i="1"/>
  <c r="X2699" i="1"/>
  <c r="X2700" i="1"/>
  <c r="X2701" i="1"/>
  <c r="X2702" i="1"/>
  <c r="X2703" i="1"/>
  <c r="X2704" i="1"/>
  <c r="X2705" i="1"/>
  <c r="X2706" i="1"/>
  <c r="X2707" i="1"/>
  <c r="X2708" i="1"/>
  <c r="X2709" i="1"/>
  <c r="X2710" i="1"/>
  <c r="X2711" i="1"/>
  <c r="X2712" i="1"/>
  <c r="X2713" i="1"/>
  <c r="X2714" i="1"/>
  <c r="X2715" i="1"/>
  <c r="X2716" i="1"/>
  <c r="X2717" i="1"/>
  <c r="X2718" i="1"/>
  <c r="X2719" i="1"/>
  <c r="X2720" i="1"/>
  <c r="X2721" i="1"/>
  <c r="X2722" i="1"/>
  <c r="X2723" i="1"/>
  <c r="X2724" i="1"/>
  <c r="X2725" i="1"/>
  <c r="X2726" i="1"/>
  <c r="X2727" i="1"/>
  <c r="X2728" i="1"/>
  <c r="X2729" i="1"/>
  <c r="X2730" i="1"/>
  <c r="X2731" i="1"/>
  <c r="X2732" i="1"/>
  <c r="X2733" i="1"/>
  <c r="X2734" i="1"/>
  <c r="X2735" i="1"/>
  <c r="X2736" i="1"/>
  <c r="X2737" i="1"/>
  <c r="X2738" i="1"/>
  <c r="X2739" i="1"/>
  <c r="X2740" i="1"/>
  <c r="X2741" i="1"/>
  <c r="X2742" i="1"/>
  <c r="X2743" i="1"/>
  <c r="X2744" i="1"/>
  <c r="X2745" i="1"/>
  <c r="X2746" i="1"/>
  <c r="X2747" i="1"/>
  <c r="X2748" i="1"/>
  <c r="X2749" i="1"/>
  <c r="X2750" i="1"/>
  <c r="X2751" i="1"/>
  <c r="X2752" i="1"/>
  <c r="X2753" i="1"/>
  <c r="X2754" i="1"/>
  <c r="X2755" i="1"/>
  <c r="X2756" i="1"/>
  <c r="X2757" i="1"/>
  <c r="X2758" i="1"/>
  <c r="X2759" i="1"/>
  <c r="X2760" i="1"/>
  <c r="X2761" i="1"/>
  <c r="X2762" i="1"/>
  <c r="X2763" i="1"/>
  <c r="X2764" i="1"/>
  <c r="X2765" i="1"/>
  <c r="X2766" i="1"/>
  <c r="X2767" i="1"/>
  <c r="X2768" i="1"/>
  <c r="X2769" i="1"/>
  <c r="X2770" i="1"/>
  <c r="X2771" i="1"/>
  <c r="X2772" i="1"/>
  <c r="X2773" i="1"/>
  <c r="X2774" i="1"/>
  <c r="X2775" i="1"/>
  <c r="X2776" i="1"/>
  <c r="X2777" i="1"/>
  <c r="X2778" i="1"/>
  <c r="X2779" i="1"/>
  <c r="X2780" i="1"/>
  <c r="X2781" i="1"/>
  <c r="X2782" i="1"/>
  <c r="X2783" i="1"/>
  <c r="X2784" i="1"/>
  <c r="X2785" i="1"/>
  <c r="X2786" i="1"/>
  <c r="X2787" i="1"/>
  <c r="X2788" i="1"/>
  <c r="X2789" i="1"/>
  <c r="X2790" i="1"/>
  <c r="X2791" i="1"/>
  <c r="X2792" i="1"/>
  <c r="X2793" i="1"/>
  <c r="X2794" i="1"/>
  <c r="X2795" i="1"/>
  <c r="X2796" i="1"/>
  <c r="X2797" i="1"/>
  <c r="X2798" i="1"/>
  <c r="X2799" i="1"/>
  <c r="X2800" i="1"/>
  <c r="X2801" i="1"/>
  <c r="X2802" i="1"/>
  <c r="X2803" i="1"/>
  <c r="X2804" i="1"/>
  <c r="X2805" i="1"/>
  <c r="X2806" i="1"/>
  <c r="X2807" i="1"/>
  <c r="X2808" i="1"/>
  <c r="X2809" i="1"/>
  <c r="X2810" i="1"/>
  <c r="X2811" i="1"/>
  <c r="X2812" i="1"/>
  <c r="X2813" i="1"/>
  <c r="X2814" i="1"/>
  <c r="X2815" i="1"/>
  <c r="X2816" i="1"/>
  <c r="X2817" i="1"/>
  <c r="X2818" i="1"/>
  <c r="X2819" i="1"/>
  <c r="X2820" i="1"/>
  <c r="X2821" i="1"/>
  <c r="X2822" i="1"/>
  <c r="X2823" i="1"/>
  <c r="X2824" i="1"/>
  <c r="X2825" i="1"/>
  <c r="X2826" i="1"/>
  <c r="X2827" i="1"/>
  <c r="X2828" i="1"/>
  <c r="X2829" i="1"/>
  <c r="X2830" i="1"/>
  <c r="X2831" i="1"/>
  <c r="X2832" i="1"/>
  <c r="X2833" i="1"/>
  <c r="X2834" i="1"/>
  <c r="X2835" i="1"/>
  <c r="X2836" i="1"/>
  <c r="X2837" i="1"/>
  <c r="X2838" i="1"/>
  <c r="X2839" i="1"/>
  <c r="X2840" i="1"/>
  <c r="X2841" i="1"/>
  <c r="X2842" i="1"/>
  <c r="X2843" i="1"/>
  <c r="X2844" i="1"/>
  <c r="X2845" i="1"/>
  <c r="X2846" i="1"/>
  <c r="X2847" i="1"/>
  <c r="X2848" i="1"/>
  <c r="X2849" i="1"/>
  <c r="X2850" i="1"/>
  <c r="X2851" i="1"/>
  <c r="X2852" i="1"/>
  <c r="X2853" i="1"/>
  <c r="X2854" i="1"/>
  <c r="X2855" i="1"/>
  <c r="X2856" i="1"/>
  <c r="X2857" i="1"/>
  <c r="X2858" i="1"/>
  <c r="X2859" i="1"/>
  <c r="X2860" i="1"/>
  <c r="X2861" i="1"/>
  <c r="X2862" i="1"/>
  <c r="X2863" i="1"/>
  <c r="X2864" i="1"/>
  <c r="X2865" i="1"/>
  <c r="X2866" i="1"/>
  <c r="X2867" i="1"/>
  <c r="X2868" i="1"/>
  <c r="X2869" i="1"/>
  <c r="X2870" i="1"/>
  <c r="X2871" i="1"/>
  <c r="X2872" i="1"/>
  <c r="X2873" i="1"/>
  <c r="X2874" i="1"/>
  <c r="X2875" i="1"/>
  <c r="X2876" i="1"/>
  <c r="X2877" i="1"/>
  <c r="X2878" i="1"/>
  <c r="X2879" i="1"/>
  <c r="X2880" i="1"/>
  <c r="X2881" i="1"/>
  <c r="X2882" i="1"/>
  <c r="X2883" i="1"/>
  <c r="X2884" i="1"/>
  <c r="X2885" i="1"/>
  <c r="X2886" i="1"/>
  <c r="X2887" i="1"/>
  <c r="X2888" i="1"/>
  <c r="X2889" i="1"/>
  <c r="X2890" i="1"/>
  <c r="X2891" i="1"/>
  <c r="X2892" i="1"/>
  <c r="X2893" i="1"/>
  <c r="X2894" i="1"/>
  <c r="X2895" i="1"/>
  <c r="X2896" i="1"/>
  <c r="X2897" i="1"/>
  <c r="X2898" i="1"/>
  <c r="X2899" i="1"/>
  <c r="X2900" i="1"/>
  <c r="X2901" i="1"/>
  <c r="X2902" i="1"/>
  <c r="X2903" i="1"/>
  <c r="X2904" i="1"/>
  <c r="X2905" i="1"/>
  <c r="X2906" i="1"/>
  <c r="X2907" i="1"/>
  <c r="X2908" i="1"/>
  <c r="X2909" i="1"/>
  <c r="X2910" i="1"/>
  <c r="X2911" i="1"/>
  <c r="X2912" i="1"/>
  <c r="X2913" i="1"/>
  <c r="X2914" i="1"/>
  <c r="X2915" i="1"/>
  <c r="X2916" i="1"/>
  <c r="X2917" i="1"/>
  <c r="X2918" i="1"/>
  <c r="X2919" i="1"/>
  <c r="X2920" i="1"/>
  <c r="X2921" i="1"/>
  <c r="X2922" i="1"/>
  <c r="X2923" i="1"/>
  <c r="X2924" i="1"/>
  <c r="X2925" i="1"/>
  <c r="X2926" i="1"/>
  <c r="X2927" i="1"/>
  <c r="X2928" i="1"/>
  <c r="X2929" i="1"/>
  <c r="X2930" i="1"/>
  <c r="X2931" i="1"/>
  <c r="X2932" i="1"/>
  <c r="X2933" i="1"/>
  <c r="X2934" i="1"/>
  <c r="X2935" i="1"/>
  <c r="X2936" i="1"/>
  <c r="X2937" i="1"/>
  <c r="X2938" i="1"/>
  <c r="X2939" i="1"/>
  <c r="X2940" i="1"/>
  <c r="X2941" i="1"/>
  <c r="X2942" i="1"/>
  <c r="X2943" i="1"/>
  <c r="X2944" i="1"/>
  <c r="X2945" i="1"/>
  <c r="X2946" i="1"/>
  <c r="X2947" i="1"/>
  <c r="X2948" i="1"/>
  <c r="X2949" i="1"/>
  <c r="X2950" i="1"/>
  <c r="X2951" i="1"/>
  <c r="X2952" i="1"/>
  <c r="X2953" i="1"/>
  <c r="X2954" i="1"/>
  <c r="X2955" i="1"/>
  <c r="X2956" i="1"/>
  <c r="X2957" i="1"/>
  <c r="X2958" i="1"/>
  <c r="X2959" i="1"/>
  <c r="X2960" i="1"/>
  <c r="X2961" i="1"/>
  <c r="X2962" i="1"/>
  <c r="X2963" i="1"/>
  <c r="X2964" i="1"/>
  <c r="X2965" i="1"/>
  <c r="X2966" i="1"/>
  <c r="X2967" i="1"/>
  <c r="X2968" i="1"/>
  <c r="X2969" i="1"/>
  <c r="X2970" i="1"/>
  <c r="X2971" i="1"/>
  <c r="X2972" i="1"/>
  <c r="X2973" i="1"/>
  <c r="X2974" i="1"/>
  <c r="X2975" i="1"/>
  <c r="X2976" i="1"/>
  <c r="X2977" i="1"/>
  <c r="X2978" i="1"/>
  <c r="X2979" i="1"/>
  <c r="X2980" i="1"/>
  <c r="X2981" i="1"/>
  <c r="X2982" i="1"/>
  <c r="X2983" i="1"/>
  <c r="X2984" i="1"/>
  <c r="X2985" i="1"/>
  <c r="X2986" i="1"/>
  <c r="X2987" i="1"/>
  <c r="X2988" i="1"/>
  <c r="X2989" i="1"/>
  <c r="X2990" i="1"/>
  <c r="X2991" i="1"/>
  <c r="X2992" i="1"/>
  <c r="X2993" i="1"/>
  <c r="X2994" i="1"/>
  <c r="X2995" i="1"/>
  <c r="X2996" i="1"/>
  <c r="X2997" i="1"/>
  <c r="X2998" i="1"/>
  <c r="X2999" i="1"/>
  <c r="X3000" i="1"/>
  <c r="X3001" i="1"/>
  <c r="X3002" i="1"/>
  <c r="X3003" i="1"/>
  <c r="X3004" i="1"/>
  <c r="X3005" i="1"/>
  <c r="X3006" i="1"/>
  <c r="X3007" i="1"/>
  <c r="X3008" i="1"/>
  <c r="X3009" i="1"/>
  <c r="X3010" i="1"/>
  <c r="X3011" i="1"/>
  <c r="X3012" i="1"/>
  <c r="X3013" i="1"/>
  <c r="X3014" i="1"/>
  <c r="X3015" i="1"/>
  <c r="X3016" i="1"/>
  <c r="X3017" i="1"/>
  <c r="X3018" i="1"/>
  <c r="X3019" i="1"/>
  <c r="X3020" i="1"/>
  <c r="X3021" i="1"/>
  <c r="X3022" i="1"/>
  <c r="X3023" i="1"/>
  <c r="X3024" i="1"/>
  <c r="X3025" i="1"/>
  <c r="X3026" i="1"/>
  <c r="X3027" i="1"/>
  <c r="X3028" i="1"/>
  <c r="X3029" i="1"/>
  <c r="X3030" i="1"/>
  <c r="X3031" i="1"/>
  <c r="X3032" i="1"/>
  <c r="X3033" i="1"/>
  <c r="X3034" i="1"/>
  <c r="X3035" i="1"/>
  <c r="X3036" i="1"/>
  <c r="X3037" i="1"/>
  <c r="X3038" i="1"/>
  <c r="X3039" i="1"/>
  <c r="X3040" i="1"/>
  <c r="X3041" i="1"/>
  <c r="X3042" i="1"/>
  <c r="X3043" i="1"/>
  <c r="X3044" i="1"/>
  <c r="X3045" i="1"/>
  <c r="X3046" i="1"/>
  <c r="X3047" i="1"/>
  <c r="X3048" i="1"/>
  <c r="X3049" i="1"/>
  <c r="X3050" i="1"/>
  <c r="X3051" i="1"/>
  <c r="X3052" i="1"/>
  <c r="X3053" i="1"/>
  <c r="X3054" i="1"/>
  <c r="X3055" i="1"/>
  <c r="X3056" i="1"/>
  <c r="X3057" i="1"/>
  <c r="X3058" i="1"/>
  <c r="X3059" i="1"/>
  <c r="X3060" i="1"/>
  <c r="X3061" i="1"/>
  <c r="X3062" i="1"/>
  <c r="X3063" i="1"/>
  <c r="X3064" i="1"/>
  <c r="X3065" i="1"/>
  <c r="X3066" i="1"/>
  <c r="X3067" i="1"/>
  <c r="X3068" i="1"/>
  <c r="X3069" i="1"/>
  <c r="X3070" i="1"/>
  <c r="X3071" i="1"/>
  <c r="X3072" i="1"/>
  <c r="X3073" i="1"/>
  <c r="X3074" i="1"/>
  <c r="X3075" i="1"/>
  <c r="X3076" i="1"/>
  <c r="X3077" i="1"/>
  <c r="X3078" i="1"/>
  <c r="X3079" i="1"/>
  <c r="X3080" i="1"/>
  <c r="X3081" i="1"/>
  <c r="X3082" i="1"/>
  <c r="X3083" i="1"/>
  <c r="X3084" i="1"/>
  <c r="X3085" i="1"/>
  <c r="X3086" i="1"/>
  <c r="X3087" i="1"/>
  <c r="X3088" i="1"/>
  <c r="X3089" i="1"/>
  <c r="X3090" i="1"/>
  <c r="X3091" i="1"/>
  <c r="X3092" i="1"/>
  <c r="X3093" i="1"/>
  <c r="X3094" i="1"/>
  <c r="X3095" i="1"/>
  <c r="X3096" i="1"/>
  <c r="X3097" i="1"/>
  <c r="X3098" i="1"/>
  <c r="X3099" i="1"/>
  <c r="X3100" i="1"/>
  <c r="X3101" i="1"/>
  <c r="X3102" i="1"/>
  <c r="X3103" i="1"/>
  <c r="X3104" i="1"/>
  <c r="X3105" i="1"/>
  <c r="X3106" i="1"/>
  <c r="X3107" i="1"/>
  <c r="X3108" i="1"/>
  <c r="X3109" i="1"/>
  <c r="X3110" i="1"/>
  <c r="X3111" i="1"/>
  <c r="X3112" i="1"/>
  <c r="X3113" i="1"/>
  <c r="X3114" i="1"/>
  <c r="X3115" i="1"/>
  <c r="X3116" i="1"/>
  <c r="X3117" i="1"/>
  <c r="X3118" i="1"/>
  <c r="X3119" i="1"/>
  <c r="X3120" i="1"/>
  <c r="X3121" i="1"/>
  <c r="X3122" i="1"/>
  <c r="X3123" i="1"/>
  <c r="X3124" i="1"/>
  <c r="X3125" i="1"/>
  <c r="X3126" i="1"/>
  <c r="X3127" i="1"/>
  <c r="X3128" i="1"/>
  <c r="X3129" i="1"/>
  <c r="X3130" i="1"/>
  <c r="X3131" i="1"/>
  <c r="X3132" i="1"/>
  <c r="X3133" i="1"/>
  <c r="X3134" i="1"/>
  <c r="X3135" i="1"/>
  <c r="X3136" i="1"/>
  <c r="X3137" i="1"/>
  <c r="X3138" i="1"/>
  <c r="X3139" i="1"/>
  <c r="X3140" i="1"/>
  <c r="X3141" i="1"/>
  <c r="X3142" i="1"/>
  <c r="X3143" i="1"/>
  <c r="X3144" i="1"/>
  <c r="X3145" i="1"/>
  <c r="X3146" i="1"/>
  <c r="X3147" i="1"/>
  <c r="X3148" i="1"/>
  <c r="X3149" i="1"/>
  <c r="X3150" i="1"/>
  <c r="X3151" i="1"/>
  <c r="X3152" i="1"/>
  <c r="X3153" i="1"/>
  <c r="X3154" i="1"/>
  <c r="X3155" i="1"/>
  <c r="X3156" i="1"/>
  <c r="X3157" i="1"/>
  <c r="X3158" i="1"/>
  <c r="X3159" i="1"/>
  <c r="X3160" i="1"/>
  <c r="X3161" i="1"/>
  <c r="X3162" i="1"/>
  <c r="X3163" i="1"/>
  <c r="X3164" i="1"/>
  <c r="X3165" i="1"/>
  <c r="X3166" i="1"/>
  <c r="X3167" i="1"/>
  <c r="X3168" i="1"/>
  <c r="X3169" i="1"/>
  <c r="X3170" i="1"/>
  <c r="X3171" i="1"/>
  <c r="X3172" i="1"/>
  <c r="X3173" i="1"/>
  <c r="X3174" i="1"/>
  <c r="X3175" i="1"/>
  <c r="X3176" i="1"/>
  <c r="X3177" i="1"/>
  <c r="X3178" i="1"/>
  <c r="X3179" i="1"/>
  <c r="X3180" i="1"/>
  <c r="X3181" i="1"/>
  <c r="X3182" i="1"/>
  <c r="X3183" i="1"/>
  <c r="X3184" i="1"/>
  <c r="X3185" i="1"/>
  <c r="X3186" i="1"/>
  <c r="X3187" i="1"/>
  <c r="X3188" i="1"/>
  <c r="X3189" i="1"/>
  <c r="X3190" i="1"/>
  <c r="X3191" i="1"/>
  <c r="X3192" i="1"/>
  <c r="X3193" i="1"/>
  <c r="X3194" i="1"/>
  <c r="X3195" i="1"/>
  <c r="X3196" i="1"/>
  <c r="X3197" i="1"/>
  <c r="X3198" i="1"/>
  <c r="X3199" i="1"/>
  <c r="X3200" i="1"/>
  <c r="X3201" i="1"/>
  <c r="X3202" i="1"/>
  <c r="X3203" i="1"/>
  <c r="X3204" i="1"/>
  <c r="X3205" i="1"/>
  <c r="X3206" i="1"/>
  <c r="X3207" i="1"/>
  <c r="X3208" i="1"/>
  <c r="X3209" i="1"/>
  <c r="X3210" i="1"/>
  <c r="X3211" i="1"/>
  <c r="X3212" i="1"/>
  <c r="X3213" i="1"/>
  <c r="X3214" i="1"/>
  <c r="X3215" i="1"/>
  <c r="X3216" i="1"/>
  <c r="X3217" i="1"/>
  <c r="X3218" i="1"/>
  <c r="X3219" i="1"/>
  <c r="X3220" i="1"/>
  <c r="X3221" i="1"/>
  <c r="X3222" i="1"/>
  <c r="X3223" i="1"/>
  <c r="X3224" i="1"/>
  <c r="X3225" i="1"/>
  <c r="X3226" i="1"/>
  <c r="X3227" i="1"/>
  <c r="X3228" i="1"/>
  <c r="X3229" i="1"/>
  <c r="X3230" i="1"/>
  <c r="X3231" i="1"/>
  <c r="X3232" i="1"/>
  <c r="X3233" i="1"/>
  <c r="X3234" i="1"/>
  <c r="X3235" i="1"/>
  <c r="X3236" i="1"/>
  <c r="X3237" i="1"/>
  <c r="X3238" i="1"/>
  <c r="X3239" i="1"/>
  <c r="X3240" i="1"/>
  <c r="X3241" i="1"/>
  <c r="X3242" i="1"/>
  <c r="X3243" i="1"/>
  <c r="X3244" i="1"/>
  <c r="X3245" i="1"/>
  <c r="X3246" i="1"/>
  <c r="X3247" i="1"/>
  <c r="X3248" i="1"/>
  <c r="X3249" i="1"/>
  <c r="X3250" i="1"/>
  <c r="X3251" i="1"/>
  <c r="X3252" i="1"/>
  <c r="X3253" i="1"/>
  <c r="X3254" i="1"/>
  <c r="X3255" i="1"/>
  <c r="X3256" i="1"/>
  <c r="X3257" i="1"/>
  <c r="X3258" i="1"/>
  <c r="X3259" i="1"/>
  <c r="X3260" i="1"/>
  <c r="X3261" i="1"/>
  <c r="X3262" i="1"/>
  <c r="X3263" i="1"/>
  <c r="X3264" i="1"/>
  <c r="X3265" i="1"/>
  <c r="X3266" i="1"/>
  <c r="X3267" i="1"/>
  <c r="X3268" i="1"/>
  <c r="X3269" i="1"/>
  <c r="X3270" i="1"/>
  <c r="X3271" i="1"/>
  <c r="X3272" i="1"/>
  <c r="X3273" i="1"/>
  <c r="X3274" i="1"/>
  <c r="X3275" i="1"/>
  <c r="X3276" i="1"/>
  <c r="X3277" i="1"/>
  <c r="X3278" i="1"/>
  <c r="X3279" i="1"/>
  <c r="X3280" i="1"/>
  <c r="X3281" i="1"/>
  <c r="X3282" i="1"/>
  <c r="X3283" i="1"/>
  <c r="X3284" i="1"/>
  <c r="X3285" i="1"/>
  <c r="X3286" i="1"/>
  <c r="X3287" i="1"/>
  <c r="X3288" i="1"/>
  <c r="X3289" i="1"/>
  <c r="X3290" i="1"/>
  <c r="X3291" i="1"/>
  <c r="X3292" i="1"/>
  <c r="X3293" i="1"/>
  <c r="X3294" i="1"/>
  <c r="X3295" i="1"/>
  <c r="X3296" i="1"/>
  <c r="X3297" i="1"/>
  <c r="X3298" i="1"/>
  <c r="X3299" i="1"/>
  <c r="X3300" i="1"/>
  <c r="X3301" i="1"/>
  <c r="X3302" i="1"/>
  <c r="X3303" i="1"/>
  <c r="X3304" i="1"/>
  <c r="X3305" i="1"/>
  <c r="X3306" i="1"/>
  <c r="X3307" i="1"/>
  <c r="X3308" i="1"/>
  <c r="X3309" i="1"/>
  <c r="X3310" i="1"/>
  <c r="X3311" i="1"/>
  <c r="X3312" i="1"/>
  <c r="X3313" i="1"/>
  <c r="X3314" i="1"/>
  <c r="X3315" i="1"/>
  <c r="X3316" i="1"/>
  <c r="X3317" i="1"/>
  <c r="X3318" i="1"/>
  <c r="X3319" i="1"/>
  <c r="X3320" i="1"/>
  <c r="X3321" i="1"/>
  <c r="X3322" i="1"/>
  <c r="X3323" i="1"/>
  <c r="X3324" i="1"/>
  <c r="X3325" i="1"/>
  <c r="X3326" i="1"/>
  <c r="X3327" i="1"/>
  <c r="X3328" i="1"/>
  <c r="X3329" i="1"/>
  <c r="X3330" i="1"/>
  <c r="X3331" i="1"/>
  <c r="X3332" i="1"/>
  <c r="X3333" i="1"/>
  <c r="X3334" i="1"/>
  <c r="X3335" i="1"/>
  <c r="X3336" i="1"/>
  <c r="X3337" i="1"/>
  <c r="X3338" i="1"/>
  <c r="X3339" i="1"/>
  <c r="X3340" i="1"/>
  <c r="X3341" i="1"/>
  <c r="X3342" i="1"/>
  <c r="X3343" i="1"/>
  <c r="X3344" i="1"/>
  <c r="X3345" i="1"/>
  <c r="X3346" i="1"/>
  <c r="X3347" i="1"/>
  <c r="X3348" i="1"/>
  <c r="X3349" i="1"/>
  <c r="X3350" i="1"/>
  <c r="X3351" i="1"/>
  <c r="X3352" i="1"/>
  <c r="X3353" i="1"/>
  <c r="X3354" i="1"/>
  <c r="X3355" i="1"/>
  <c r="X3356" i="1"/>
  <c r="X3357" i="1"/>
  <c r="X3358" i="1"/>
  <c r="X3359" i="1"/>
  <c r="X3360" i="1"/>
  <c r="X3361" i="1"/>
  <c r="X3362" i="1"/>
  <c r="X3363" i="1"/>
  <c r="X3364" i="1"/>
  <c r="X3365" i="1"/>
  <c r="X3366" i="1"/>
  <c r="X3367" i="1"/>
  <c r="X3368" i="1"/>
  <c r="X3369" i="1"/>
  <c r="X3370" i="1"/>
  <c r="X3371" i="1"/>
  <c r="X3372" i="1"/>
  <c r="X3373" i="1"/>
  <c r="X3374" i="1"/>
  <c r="X3375" i="1"/>
  <c r="X3376" i="1"/>
  <c r="X3377" i="1"/>
  <c r="X3378" i="1"/>
  <c r="X3379" i="1"/>
  <c r="X3380" i="1"/>
  <c r="X3381" i="1"/>
  <c r="X3382" i="1"/>
  <c r="X3383" i="1"/>
  <c r="X3384" i="1"/>
  <c r="X3385" i="1"/>
  <c r="X3386" i="1"/>
  <c r="X3387" i="1"/>
  <c r="X3388" i="1"/>
  <c r="X3389" i="1"/>
  <c r="X3390" i="1"/>
  <c r="X3391" i="1"/>
  <c r="X3392" i="1"/>
  <c r="X3393" i="1"/>
  <c r="X3394" i="1"/>
  <c r="X3395" i="1"/>
  <c r="X3396" i="1"/>
  <c r="X3397" i="1"/>
  <c r="X3398" i="1"/>
  <c r="X3399" i="1"/>
  <c r="X3400" i="1"/>
  <c r="X3401" i="1"/>
  <c r="X3402" i="1"/>
  <c r="X3403" i="1"/>
  <c r="X3404" i="1"/>
  <c r="X3405" i="1"/>
  <c r="X3406" i="1"/>
  <c r="X3407" i="1"/>
  <c r="X3408" i="1"/>
  <c r="X3409" i="1"/>
  <c r="X3410" i="1"/>
  <c r="X3411" i="1"/>
  <c r="X3412" i="1"/>
  <c r="X3413" i="1"/>
  <c r="X3414" i="1"/>
  <c r="X3415" i="1"/>
  <c r="X3416" i="1"/>
  <c r="X3417" i="1"/>
  <c r="X3418" i="1"/>
  <c r="X3419" i="1"/>
  <c r="X3420" i="1"/>
  <c r="X3421" i="1"/>
  <c r="X3422" i="1"/>
  <c r="X3423" i="1"/>
  <c r="X3424" i="1"/>
  <c r="X3425" i="1"/>
  <c r="X3426" i="1"/>
  <c r="X3427" i="1"/>
  <c r="X3428" i="1"/>
  <c r="X3429" i="1"/>
  <c r="X3430" i="1"/>
  <c r="X3431" i="1"/>
  <c r="X3432" i="1"/>
  <c r="X3433" i="1"/>
  <c r="X3434" i="1"/>
  <c r="X3435" i="1"/>
  <c r="X3436" i="1"/>
  <c r="X3437" i="1"/>
  <c r="X3438" i="1"/>
  <c r="X3439" i="1"/>
  <c r="X3440" i="1"/>
  <c r="X3441" i="1"/>
  <c r="X3442" i="1"/>
  <c r="X3443" i="1"/>
  <c r="X3444" i="1"/>
  <c r="X3445" i="1"/>
  <c r="X3446" i="1"/>
  <c r="X3447" i="1"/>
  <c r="X3448" i="1"/>
  <c r="X3449" i="1"/>
  <c r="X3450" i="1"/>
  <c r="X3451" i="1"/>
  <c r="X3452" i="1"/>
  <c r="X3453" i="1"/>
  <c r="X3454" i="1"/>
  <c r="X3455" i="1"/>
  <c r="X3456" i="1"/>
  <c r="X3457" i="1"/>
  <c r="X3458" i="1"/>
  <c r="X3459" i="1"/>
  <c r="X3460" i="1"/>
  <c r="X3461" i="1"/>
  <c r="X3462" i="1"/>
  <c r="X3463" i="1"/>
  <c r="X3464" i="1"/>
  <c r="X3465" i="1"/>
  <c r="X3466" i="1"/>
  <c r="X3467" i="1"/>
  <c r="X3468" i="1"/>
  <c r="X3469" i="1"/>
  <c r="X3470" i="1"/>
  <c r="X3471" i="1"/>
  <c r="X3472" i="1"/>
  <c r="X3473" i="1"/>
  <c r="X3474" i="1"/>
  <c r="X3475" i="1"/>
  <c r="X3476" i="1"/>
  <c r="X3477" i="1"/>
  <c r="X3478" i="1"/>
  <c r="X3479" i="1"/>
  <c r="X3480" i="1"/>
  <c r="X3481" i="1"/>
  <c r="X3482" i="1"/>
  <c r="X3483" i="1"/>
  <c r="X3484" i="1"/>
  <c r="X3485" i="1"/>
  <c r="X3486" i="1"/>
  <c r="X3487" i="1"/>
  <c r="X3488" i="1"/>
  <c r="X3489" i="1"/>
  <c r="X3490" i="1"/>
  <c r="X3491" i="1"/>
  <c r="X3492" i="1"/>
  <c r="X3493" i="1"/>
  <c r="X3494" i="1"/>
  <c r="X3495" i="1"/>
  <c r="X3496" i="1"/>
  <c r="X3497" i="1"/>
  <c r="X3498" i="1"/>
  <c r="X3499" i="1"/>
  <c r="X3500" i="1"/>
  <c r="X3501" i="1"/>
  <c r="X3502" i="1"/>
  <c r="X3503" i="1"/>
  <c r="X3504" i="1"/>
  <c r="X3505" i="1"/>
  <c r="X3506" i="1"/>
  <c r="X3507" i="1"/>
  <c r="X3508" i="1"/>
  <c r="X3509" i="1"/>
  <c r="X3510" i="1"/>
  <c r="X3511" i="1"/>
  <c r="X3512" i="1"/>
  <c r="X3513" i="1"/>
  <c r="X3514" i="1"/>
  <c r="X3515" i="1"/>
  <c r="X3516" i="1"/>
  <c r="X3517" i="1"/>
  <c r="X3518" i="1"/>
  <c r="X3519" i="1"/>
  <c r="X3520" i="1"/>
  <c r="X3521" i="1"/>
  <c r="X3522" i="1"/>
  <c r="X3523" i="1"/>
  <c r="X3524" i="1"/>
  <c r="X3525" i="1"/>
  <c r="X3526" i="1"/>
  <c r="X3527" i="1"/>
  <c r="X3528" i="1"/>
  <c r="X3529" i="1"/>
  <c r="X3530" i="1"/>
  <c r="X3531" i="1"/>
  <c r="X3532" i="1"/>
  <c r="X3533" i="1"/>
  <c r="X3534" i="1"/>
  <c r="X3535" i="1"/>
  <c r="X3536" i="1"/>
  <c r="X3537" i="1"/>
  <c r="X3538" i="1"/>
  <c r="X3539" i="1"/>
  <c r="X3540" i="1"/>
  <c r="X3541" i="1"/>
  <c r="X3542" i="1"/>
  <c r="X3543" i="1"/>
  <c r="X3544" i="1"/>
  <c r="X3545" i="1"/>
  <c r="X3546" i="1"/>
  <c r="X3547" i="1"/>
  <c r="X3548" i="1"/>
  <c r="X3549" i="1"/>
  <c r="X3550" i="1"/>
  <c r="X3551" i="1"/>
  <c r="X3552" i="1"/>
  <c r="X3553" i="1"/>
  <c r="X3554" i="1"/>
  <c r="X3555" i="1"/>
  <c r="X3556" i="1"/>
  <c r="X3557" i="1"/>
  <c r="X3558" i="1"/>
  <c r="X3559" i="1"/>
  <c r="X3560" i="1"/>
  <c r="X3561" i="1"/>
  <c r="X3562" i="1"/>
  <c r="X3563" i="1"/>
  <c r="X3564" i="1"/>
  <c r="X3565" i="1"/>
  <c r="X3566" i="1"/>
  <c r="X3567" i="1"/>
  <c r="X3568" i="1"/>
  <c r="X3569" i="1"/>
  <c r="X3570" i="1"/>
  <c r="X3571" i="1"/>
  <c r="X3572" i="1"/>
  <c r="X3573" i="1"/>
  <c r="X3574" i="1"/>
  <c r="X3575" i="1"/>
  <c r="X3576" i="1"/>
  <c r="X3577" i="1"/>
  <c r="X3578" i="1"/>
  <c r="X3579" i="1"/>
  <c r="X3580" i="1"/>
  <c r="X3581" i="1"/>
  <c r="X3582" i="1"/>
  <c r="X3583" i="1"/>
  <c r="X3584" i="1"/>
  <c r="X3585" i="1"/>
  <c r="X3586" i="1"/>
  <c r="X3587" i="1"/>
  <c r="X3588" i="1"/>
  <c r="X3589" i="1"/>
  <c r="X3590" i="1"/>
  <c r="X3591" i="1"/>
  <c r="X3592" i="1"/>
  <c r="X3593" i="1"/>
  <c r="X3594" i="1"/>
  <c r="X3595" i="1"/>
  <c r="X3596" i="1"/>
  <c r="X3597" i="1"/>
  <c r="X3598" i="1"/>
  <c r="X3599" i="1"/>
  <c r="X3600" i="1"/>
  <c r="X3601" i="1"/>
  <c r="X3602" i="1"/>
  <c r="X3603" i="1"/>
  <c r="X3604" i="1"/>
  <c r="X3605" i="1"/>
  <c r="X3606" i="1"/>
  <c r="X3607" i="1"/>
  <c r="X3608" i="1"/>
  <c r="X3609" i="1"/>
  <c r="X3610" i="1"/>
  <c r="X3611" i="1"/>
  <c r="X3612" i="1"/>
  <c r="X3613" i="1"/>
  <c r="X3614" i="1"/>
  <c r="X3615" i="1"/>
  <c r="X3616" i="1"/>
  <c r="X3617" i="1"/>
  <c r="X3618" i="1"/>
  <c r="X3619" i="1"/>
  <c r="X3620" i="1"/>
  <c r="X3621" i="1"/>
  <c r="X3622" i="1"/>
  <c r="X3623" i="1"/>
  <c r="X3624" i="1"/>
  <c r="X3625" i="1"/>
  <c r="X3626" i="1"/>
  <c r="X3627" i="1"/>
  <c r="X3628" i="1"/>
  <c r="X3629" i="1"/>
  <c r="X3630" i="1"/>
  <c r="X3631" i="1"/>
  <c r="X3632" i="1"/>
  <c r="X3633" i="1"/>
  <c r="X3634" i="1"/>
  <c r="X3635" i="1"/>
  <c r="X3636" i="1"/>
  <c r="X3637" i="1"/>
  <c r="X3638" i="1"/>
  <c r="X3639" i="1"/>
  <c r="X3640" i="1"/>
  <c r="X3641" i="1"/>
  <c r="X3642" i="1"/>
  <c r="X3643" i="1"/>
  <c r="X3644" i="1"/>
  <c r="X3645" i="1"/>
  <c r="X3646" i="1"/>
  <c r="X3647" i="1"/>
  <c r="X3648" i="1"/>
  <c r="X3649" i="1"/>
  <c r="X3650" i="1"/>
  <c r="X3651" i="1"/>
  <c r="X3652" i="1"/>
  <c r="X3653" i="1"/>
  <c r="X3654" i="1"/>
  <c r="X3655" i="1"/>
  <c r="X3656" i="1"/>
  <c r="X3657" i="1"/>
  <c r="X3658" i="1"/>
  <c r="X3659" i="1"/>
  <c r="X3660" i="1"/>
  <c r="X3661" i="1"/>
  <c r="X3662" i="1"/>
  <c r="X3663" i="1"/>
  <c r="X3664" i="1"/>
  <c r="X3665" i="1"/>
  <c r="X3666" i="1"/>
  <c r="X3667" i="1"/>
  <c r="X3668" i="1"/>
  <c r="X3669" i="1"/>
  <c r="X3670" i="1"/>
  <c r="X3671" i="1"/>
  <c r="X3672" i="1"/>
  <c r="X3673" i="1"/>
  <c r="X3674" i="1"/>
  <c r="X3675" i="1"/>
  <c r="X3676" i="1"/>
  <c r="X3677" i="1"/>
  <c r="X3678" i="1"/>
  <c r="X3679" i="1"/>
  <c r="X3680" i="1"/>
  <c r="X3681" i="1"/>
  <c r="X3682" i="1"/>
  <c r="X3683" i="1"/>
  <c r="X3684" i="1"/>
  <c r="X3685" i="1"/>
  <c r="X3686" i="1"/>
  <c r="X3687" i="1"/>
  <c r="X3688" i="1"/>
  <c r="X3689" i="1"/>
  <c r="X3690" i="1"/>
  <c r="X3691" i="1"/>
  <c r="X3692" i="1"/>
  <c r="X3693" i="1"/>
  <c r="X3694" i="1"/>
  <c r="X3695" i="1"/>
  <c r="X3696" i="1"/>
  <c r="X3697" i="1"/>
  <c r="X3698" i="1"/>
  <c r="X3699" i="1"/>
  <c r="X3700" i="1"/>
  <c r="X3701" i="1"/>
  <c r="X3702" i="1"/>
  <c r="X3703" i="1"/>
  <c r="X3704" i="1"/>
  <c r="X3705" i="1"/>
  <c r="X3706" i="1"/>
  <c r="X3707" i="1"/>
  <c r="X3708" i="1"/>
  <c r="X3709" i="1"/>
  <c r="X3710" i="1"/>
  <c r="X3711" i="1"/>
  <c r="X3712" i="1"/>
  <c r="X3713" i="1"/>
  <c r="X3714" i="1"/>
  <c r="X3715" i="1"/>
  <c r="X3716" i="1"/>
  <c r="X3717" i="1"/>
  <c r="X3718" i="1"/>
  <c r="X3719" i="1"/>
  <c r="X3720" i="1"/>
  <c r="X3721" i="1"/>
  <c r="X3722" i="1"/>
  <c r="X3723" i="1"/>
  <c r="X3724" i="1"/>
  <c r="X3725" i="1"/>
  <c r="X3726" i="1"/>
  <c r="X3727" i="1"/>
  <c r="X3728" i="1"/>
  <c r="X3729" i="1"/>
  <c r="X3730" i="1"/>
  <c r="X3731" i="1"/>
  <c r="X3732" i="1"/>
  <c r="X3733" i="1"/>
  <c r="X3734" i="1"/>
  <c r="X3735" i="1"/>
  <c r="X3736" i="1"/>
  <c r="X3737" i="1"/>
  <c r="X3738" i="1"/>
  <c r="X3739" i="1"/>
  <c r="X3740" i="1"/>
  <c r="X3741" i="1"/>
  <c r="X3742" i="1"/>
  <c r="X3743" i="1"/>
  <c r="X3744" i="1"/>
  <c r="X3745" i="1"/>
  <c r="X3746" i="1"/>
  <c r="X3747" i="1"/>
  <c r="X3748" i="1"/>
  <c r="X3749" i="1"/>
  <c r="X3750" i="1"/>
  <c r="X3751" i="1"/>
  <c r="X3752" i="1"/>
  <c r="X3753" i="1"/>
  <c r="X3754" i="1"/>
  <c r="X3755" i="1"/>
  <c r="X3756" i="1"/>
  <c r="X3757" i="1"/>
  <c r="X3758" i="1"/>
  <c r="X3759" i="1"/>
  <c r="X3760" i="1"/>
  <c r="X3761" i="1"/>
  <c r="X3762" i="1"/>
  <c r="X3763" i="1"/>
  <c r="X3764" i="1"/>
  <c r="X3765" i="1"/>
  <c r="X3766" i="1"/>
  <c r="X3767" i="1"/>
  <c r="X3768" i="1"/>
  <c r="X3769" i="1"/>
  <c r="X3770" i="1"/>
  <c r="X3771" i="1"/>
  <c r="X3772" i="1"/>
  <c r="X3773" i="1"/>
  <c r="X3774" i="1"/>
  <c r="X3775" i="1"/>
  <c r="X3776" i="1"/>
  <c r="X3777" i="1"/>
  <c r="X3778" i="1"/>
  <c r="X3779" i="1"/>
  <c r="X3780" i="1"/>
  <c r="X3781" i="1"/>
  <c r="X3782" i="1"/>
  <c r="X3783" i="1"/>
  <c r="X3784" i="1"/>
  <c r="X3785" i="1"/>
  <c r="X3786" i="1"/>
  <c r="X3787" i="1"/>
  <c r="X3788" i="1"/>
  <c r="X3789" i="1"/>
  <c r="X3790" i="1"/>
  <c r="X3791" i="1"/>
  <c r="X3792" i="1"/>
  <c r="X3793" i="1"/>
  <c r="X3794" i="1"/>
  <c r="X3795" i="1"/>
  <c r="X3796" i="1"/>
  <c r="X3797" i="1"/>
  <c r="X3798" i="1"/>
  <c r="X3799" i="1"/>
  <c r="X3800" i="1"/>
  <c r="X3801" i="1"/>
  <c r="X3802" i="1"/>
  <c r="X3803" i="1"/>
  <c r="X3804" i="1"/>
  <c r="X3805" i="1"/>
  <c r="X3806" i="1"/>
  <c r="X3807" i="1"/>
  <c r="X3808" i="1"/>
  <c r="X3809" i="1"/>
  <c r="X3810" i="1"/>
  <c r="X3811" i="1"/>
  <c r="X3812" i="1"/>
  <c r="X3813" i="1"/>
  <c r="X3814" i="1"/>
  <c r="X3815" i="1"/>
  <c r="X3816" i="1"/>
  <c r="X3817" i="1"/>
  <c r="X3818" i="1"/>
  <c r="X3819" i="1"/>
  <c r="X3820" i="1"/>
  <c r="X3821" i="1"/>
  <c r="X3822" i="1"/>
  <c r="X3823" i="1"/>
  <c r="X3824" i="1"/>
  <c r="X3825" i="1"/>
  <c r="X3826" i="1"/>
  <c r="X3827" i="1"/>
  <c r="X3828" i="1"/>
  <c r="X3829" i="1"/>
  <c r="X3830" i="1"/>
  <c r="X3831" i="1"/>
  <c r="X3832" i="1"/>
  <c r="X3833" i="1"/>
  <c r="X3834" i="1"/>
  <c r="X3835" i="1"/>
  <c r="X3836" i="1"/>
  <c r="X3837" i="1"/>
  <c r="X3838" i="1"/>
  <c r="X3839" i="1"/>
  <c r="X3840" i="1"/>
  <c r="X3841" i="1"/>
  <c r="X3842" i="1"/>
  <c r="X3843" i="1"/>
  <c r="X3844" i="1"/>
  <c r="X3845" i="1"/>
  <c r="X3846" i="1"/>
  <c r="X3847" i="1"/>
  <c r="X3848" i="1"/>
  <c r="X3849" i="1"/>
  <c r="X3850" i="1"/>
  <c r="X3851" i="1"/>
  <c r="X3852" i="1"/>
  <c r="X3853" i="1"/>
  <c r="X3854" i="1"/>
  <c r="X3855" i="1"/>
  <c r="X3856" i="1"/>
  <c r="X3857" i="1"/>
  <c r="X3858" i="1"/>
  <c r="X3859" i="1"/>
  <c r="X3860" i="1"/>
  <c r="X3861" i="1"/>
  <c r="X3862" i="1"/>
  <c r="X3863" i="1"/>
  <c r="X3864" i="1"/>
  <c r="X3865" i="1"/>
  <c r="X3866" i="1"/>
  <c r="X3867" i="1"/>
  <c r="X3868" i="1"/>
  <c r="X3869" i="1"/>
  <c r="X3870" i="1"/>
  <c r="X3871" i="1"/>
  <c r="X3872" i="1"/>
  <c r="X3873" i="1"/>
  <c r="X3874" i="1"/>
  <c r="X3875" i="1"/>
  <c r="X3876" i="1"/>
  <c r="X3877" i="1"/>
  <c r="X3878" i="1"/>
  <c r="X3879" i="1"/>
  <c r="X3880" i="1"/>
  <c r="X3881" i="1"/>
  <c r="X3882" i="1"/>
  <c r="X3883" i="1"/>
  <c r="X3884" i="1"/>
  <c r="X3885" i="1"/>
  <c r="X3886" i="1"/>
  <c r="X3887" i="1"/>
  <c r="X3888" i="1"/>
  <c r="X3889" i="1"/>
  <c r="X3890" i="1"/>
  <c r="X3891" i="1"/>
  <c r="X3892" i="1"/>
  <c r="X3893" i="1"/>
  <c r="X3894" i="1"/>
  <c r="X3895" i="1"/>
  <c r="X3896" i="1"/>
  <c r="X3897" i="1"/>
  <c r="X3898" i="1"/>
  <c r="X3899" i="1"/>
  <c r="X3900" i="1"/>
  <c r="X3901" i="1"/>
  <c r="X3902" i="1"/>
  <c r="X3903" i="1"/>
  <c r="X3904" i="1"/>
  <c r="X3905" i="1"/>
  <c r="X3906" i="1"/>
  <c r="X3907" i="1"/>
  <c r="X3908" i="1"/>
  <c r="X3909" i="1"/>
  <c r="X3910" i="1"/>
  <c r="X3911" i="1"/>
  <c r="X3912" i="1"/>
  <c r="X3913" i="1"/>
  <c r="X3914" i="1"/>
  <c r="X3915" i="1"/>
  <c r="X3916" i="1"/>
  <c r="X3917" i="1"/>
  <c r="X3918" i="1"/>
  <c r="X3919" i="1"/>
  <c r="X3920" i="1"/>
  <c r="X3921" i="1"/>
  <c r="X3922" i="1"/>
  <c r="X3923" i="1"/>
  <c r="X3924" i="1"/>
  <c r="X3925" i="1"/>
  <c r="X3926" i="1"/>
  <c r="X3927" i="1"/>
  <c r="X3928" i="1"/>
  <c r="X3929" i="1"/>
  <c r="X3930" i="1"/>
  <c r="X3931" i="1"/>
  <c r="X3932" i="1"/>
  <c r="X3933" i="1"/>
  <c r="X3934" i="1"/>
  <c r="X3935" i="1"/>
  <c r="X3936" i="1"/>
  <c r="X3937" i="1"/>
  <c r="X3938" i="1"/>
  <c r="X3939" i="1"/>
  <c r="X3940" i="1"/>
  <c r="X3941" i="1"/>
  <c r="X3942" i="1"/>
  <c r="X3943" i="1"/>
  <c r="X3944" i="1"/>
  <c r="X3945" i="1"/>
  <c r="X3946" i="1"/>
  <c r="X3947" i="1"/>
  <c r="X3948" i="1"/>
  <c r="X3949" i="1"/>
  <c r="X3950" i="1"/>
  <c r="X3951" i="1"/>
  <c r="X3952" i="1"/>
  <c r="X3953" i="1"/>
  <c r="X3954" i="1"/>
  <c r="X3955" i="1"/>
  <c r="X3956" i="1"/>
  <c r="X3957" i="1"/>
  <c r="X3958" i="1"/>
  <c r="X3959" i="1"/>
  <c r="X3960" i="1"/>
  <c r="X3961" i="1"/>
  <c r="X3962" i="1"/>
  <c r="X3963" i="1"/>
  <c r="X3964" i="1"/>
  <c r="X3965" i="1"/>
  <c r="X3966" i="1"/>
  <c r="X3967" i="1"/>
  <c r="X3968" i="1"/>
  <c r="X3969" i="1"/>
  <c r="X3970" i="1"/>
  <c r="X3971" i="1"/>
  <c r="X3972" i="1"/>
  <c r="X3973" i="1"/>
  <c r="X3974" i="1"/>
  <c r="X3975" i="1"/>
  <c r="X3976" i="1"/>
  <c r="X3977" i="1"/>
  <c r="X3978" i="1"/>
  <c r="X3979" i="1"/>
  <c r="X3980" i="1"/>
  <c r="X3981" i="1"/>
  <c r="X3982" i="1"/>
  <c r="X3983" i="1"/>
  <c r="X3984" i="1"/>
  <c r="X3985" i="1"/>
  <c r="X3986" i="1"/>
  <c r="X3987" i="1"/>
  <c r="X3988" i="1"/>
  <c r="X3989" i="1"/>
  <c r="X3990" i="1"/>
  <c r="X3991" i="1"/>
  <c r="X3992" i="1"/>
  <c r="X3993" i="1"/>
  <c r="X3994" i="1"/>
  <c r="X3995" i="1"/>
  <c r="X3996" i="1"/>
  <c r="X3997" i="1"/>
  <c r="X3998" i="1"/>
  <c r="X3999" i="1"/>
  <c r="X4000" i="1"/>
  <c r="X4001" i="1"/>
  <c r="X4002" i="1"/>
  <c r="X4003" i="1"/>
  <c r="X4004" i="1"/>
  <c r="X4005" i="1"/>
  <c r="X4006" i="1"/>
  <c r="X4007" i="1"/>
  <c r="X4008" i="1"/>
  <c r="X4009" i="1"/>
  <c r="X4010" i="1"/>
  <c r="X4011" i="1"/>
  <c r="X4012" i="1"/>
  <c r="X4013" i="1"/>
  <c r="X4014" i="1"/>
  <c r="X4015" i="1"/>
  <c r="X4016" i="1"/>
  <c r="X4017" i="1"/>
  <c r="X4018" i="1"/>
  <c r="X4019" i="1"/>
  <c r="X4020" i="1"/>
  <c r="X4021" i="1"/>
  <c r="X4022" i="1"/>
  <c r="X4023" i="1"/>
  <c r="X4024" i="1"/>
  <c r="X4025" i="1"/>
  <c r="X4026" i="1"/>
  <c r="X4027" i="1"/>
  <c r="X4028" i="1"/>
  <c r="X4029" i="1"/>
  <c r="X4030" i="1"/>
  <c r="X4031" i="1"/>
  <c r="X4032" i="1"/>
  <c r="X4033" i="1"/>
  <c r="X4034" i="1"/>
  <c r="X4035" i="1"/>
  <c r="X4036" i="1"/>
  <c r="X4037" i="1"/>
  <c r="X4038" i="1"/>
  <c r="X4039" i="1"/>
  <c r="X4040" i="1"/>
  <c r="X4041" i="1"/>
  <c r="X4042" i="1"/>
  <c r="X4043" i="1"/>
  <c r="X4044" i="1"/>
  <c r="X4045" i="1"/>
  <c r="X4046" i="1"/>
  <c r="X4047" i="1"/>
  <c r="X4048" i="1"/>
  <c r="X4049" i="1"/>
  <c r="X4050" i="1"/>
  <c r="X4051" i="1"/>
  <c r="X4052" i="1"/>
  <c r="X4053" i="1"/>
  <c r="X4054" i="1"/>
  <c r="X4055" i="1"/>
  <c r="X4056" i="1"/>
  <c r="X4057" i="1"/>
  <c r="X4058" i="1"/>
  <c r="X4059" i="1"/>
  <c r="X4060" i="1"/>
  <c r="X4061" i="1"/>
  <c r="X4062" i="1"/>
  <c r="X4063" i="1"/>
  <c r="X4064" i="1"/>
  <c r="X4065" i="1"/>
  <c r="X4066" i="1"/>
  <c r="X4067" i="1"/>
  <c r="X4068" i="1"/>
  <c r="X4069" i="1"/>
  <c r="X4070" i="1"/>
  <c r="X4071" i="1"/>
  <c r="X4072" i="1"/>
  <c r="X4073" i="1"/>
  <c r="X4074" i="1"/>
  <c r="X4075" i="1"/>
  <c r="X4076" i="1"/>
  <c r="X4077" i="1"/>
  <c r="X4078" i="1"/>
  <c r="X4079" i="1"/>
  <c r="X4080" i="1"/>
  <c r="X4081" i="1"/>
  <c r="X4082" i="1"/>
  <c r="X4083" i="1"/>
  <c r="X4084" i="1"/>
  <c r="X4085" i="1"/>
  <c r="X4086" i="1"/>
  <c r="X4087" i="1"/>
  <c r="X4088" i="1"/>
  <c r="X4089" i="1"/>
  <c r="X4090" i="1"/>
  <c r="X4091" i="1"/>
  <c r="X4092" i="1"/>
  <c r="X4093" i="1"/>
  <c r="X4094" i="1"/>
  <c r="X4095" i="1"/>
  <c r="X4096" i="1"/>
  <c r="X4097" i="1"/>
  <c r="X4098" i="1"/>
  <c r="X4099" i="1"/>
  <c r="X4100" i="1"/>
  <c r="X4101" i="1"/>
  <c r="X4102" i="1"/>
  <c r="X4103" i="1"/>
  <c r="X4104" i="1"/>
  <c r="X4105" i="1"/>
  <c r="X4106" i="1"/>
  <c r="X4107" i="1"/>
  <c r="X4108" i="1"/>
  <c r="X4109" i="1"/>
  <c r="X4110" i="1"/>
  <c r="X4111" i="1"/>
  <c r="X4112" i="1"/>
  <c r="X4113" i="1"/>
  <c r="X4114" i="1"/>
  <c r="X4115" i="1"/>
  <c r="X4116" i="1"/>
  <c r="X4117" i="1"/>
  <c r="X4118" i="1"/>
  <c r="X4119" i="1"/>
  <c r="X4120" i="1"/>
  <c r="X4121" i="1"/>
  <c r="X4122" i="1"/>
  <c r="X4123" i="1"/>
  <c r="X4124" i="1"/>
  <c r="X4125" i="1"/>
  <c r="X4126" i="1"/>
  <c r="X4127" i="1"/>
  <c r="X4128" i="1"/>
  <c r="X4129" i="1"/>
  <c r="X4130" i="1"/>
  <c r="X4131" i="1"/>
  <c r="X4132" i="1"/>
  <c r="X4133" i="1"/>
  <c r="X4134" i="1"/>
  <c r="X4135" i="1"/>
  <c r="X4136" i="1"/>
  <c r="X4137" i="1"/>
  <c r="X4138" i="1"/>
  <c r="X4139" i="1"/>
  <c r="X4140" i="1"/>
  <c r="X4141" i="1"/>
  <c r="X4142" i="1"/>
  <c r="X4143" i="1"/>
  <c r="X4144" i="1"/>
  <c r="X4145" i="1"/>
  <c r="X4146" i="1"/>
  <c r="X4147" i="1"/>
  <c r="X4148" i="1"/>
  <c r="X4149" i="1"/>
  <c r="X4150" i="1"/>
  <c r="X4151" i="1"/>
  <c r="X4152" i="1"/>
  <c r="X4153" i="1"/>
  <c r="X4154" i="1"/>
  <c r="X4155" i="1"/>
  <c r="X4156" i="1"/>
  <c r="X4157" i="1"/>
  <c r="X4158" i="1"/>
  <c r="X4159" i="1"/>
  <c r="X4160" i="1"/>
  <c r="X4161" i="1"/>
  <c r="X4162" i="1"/>
  <c r="X4163" i="1"/>
  <c r="X4164" i="1"/>
  <c r="X4165" i="1"/>
  <c r="X4166" i="1"/>
  <c r="X4167" i="1"/>
  <c r="X4168" i="1"/>
  <c r="X4169" i="1"/>
  <c r="X4170" i="1"/>
  <c r="X4171" i="1"/>
  <c r="X4172" i="1"/>
  <c r="X4173" i="1"/>
  <c r="X4174" i="1"/>
  <c r="X4175" i="1"/>
  <c r="X4176" i="1"/>
  <c r="X4177" i="1"/>
  <c r="X4178" i="1"/>
  <c r="X4179" i="1"/>
  <c r="X4180" i="1"/>
  <c r="X4181" i="1"/>
  <c r="X4182" i="1"/>
  <c r="X4183" i="1"/>
  <c r="X4184" i="1"/>
  <c r="X4185" i="1"/>
  <c r="X4186" i="1"/>
  <c r="X4187" i="1"/>
  <c r="X4188" i="1"/>
  <c r="X4189" i="1"/>
  <c r="X4190" i="1"/>
  <c r="X4191" i="1"/>
  <c r="X4192" i="1"/>
  <c r="X4193" i="1"/>
  <c r="X4194" i="1"/>
  <c r="X4195" i="1"/>
  <c r="X4196" i="1"/>
  <c r="X4197" i="1"/>
  <c r="X4198" i="1"/>
  <c r="X4199" i="1"/>
  <c r="X4200" i="1"/>
  <c r="X4201" i="1"/>
  <c r="X4202" i="1"/>
  <c r="X4203" i="1"/>
  <c r="X4204" i="1"/>
  <c r="X4205" i="1"/>
  <c r="X4206" i="1"/>
  <c r="X4207" i="1"/>
  <c r="X4208" i="1"/>
  <c r="X4209" i="1"/>
  <c r="X4210" i="1"/>
  <c r="X4211" i="1"/>
  <c r="X4212" i="1"/>
  <c r="X4213" i="1"/>
  <c r="X4214" i="1"/>
  <c r="X4215" i="1"/>
  <c r="X4216" i="1"/>
  <c r="X4217" i="1"/>
  <c r="X4218" i="1"/>
  <c r="X4219" i="1"/>
  <c r="X4220" i="1"/>
  <c r="X4221" i="1"/>
  <c r="X4222" i="1"/>
  <c r="X4223" i="1"/>
  <c r="X4224" i="1"/>
  <c r="X4225" i="1"/>
  <c r="X4226" i="1"/>
  <c r="X4227" i="1"/>
  <c r="X4228" i="1"/>
  <c r="X4229" i="1"/>
  <c r="X4230" i="1"/>
  <c r="X4231" i="1"/>
  <c r="X4232" i="1"/>
  <c r="X4233" i="1"/>
  <c r="X4234" i="1"/>
  <c r="X4235" i="1"/>
  <c r="X4236" i="1"/>
  <c r="X4237" i="1"/>
  <c r="X4238" i="1"/>
  <c r="X4239" i="1"/>
  <c r="X4240" i="1"/>
  <c r="X4241" i="1"/>
  <c r="X4242" i="1"/>
  <c r="X4243" i="1"/>
  <c r="X4244" i="1"/>
  <c r="X4245" i="1"/>
  <c r="X4246" i="1"/>
  <c r="X4247" i="1"/>
  <c r="X4248" i="1"/>
  <c r="X4249" i="1"/>
  <c r="X4250" i="1"/>
  <c r="X4251" i="1"/>
  <c r="X4252" i="1"/>
  <c r="X4253" i="1"/>
  <c r="X4254" i="1"/>
  <c r="X4255" i="1"/>
  <c r="X4256" i="1"/>
  <c r="X4257" i="1"/>
  <c r="X4258" i="1"/>
  <c r="X4259" i="1"/>
  <c r="X4260" i="1"/>
  <c r="X4261" i="1"/>
  <c r="X4262" i="1"/>
  <c r="X4263" i="1"/>
  <c r="X4264" i="1"/>
  <c r="X4265" i="1"/>
  <c r="X4266" i="1"/>
  <c r="X4267" i="1"/>
  <c r="X4268" i="1"/>
  <c r="X4269" i="1"/>
  <c r="X4270" i="1"/>
  <c r="X4271" i="1"/>
  <c r="X4272" i="1"/>
  <c r="X4273" i="1"/>
  <c r="X4274" i="1"/>
  <c r="X4275" i="1"/>
  <c r="X4276" i="1"/>
  <c r="X4277" i="1"/>
  <c r="X4278" i="1"/>
  <c r="X4279" i="1"/>
  <c r="X4280" i="1"/>
  <c r="X4281" i="1"/>
  <c r="X4282" i="1"/>
  <c r="X4283" i="1"/>
  <c r="X4284" i="1"/>
  <c r="X4285" i="1"/>
  <c r="X4286" i="1"/>
  <c r="X4287" i="1"/>
  <c r="X4288" i="1"/>
  <c r="X4289" i="1"/>
  <c r="X4290" i="1"/>
  <c r="X4291" i="1"/>
  <c r="X4292" i="1"/>
  <c r="X4293" i="1"/>
  <c r="X4294" i="1"/>
  <c r="X4295" i="1"/>
  <c r="X4296" i="1"/>
  <c r="X4297" i="1"/>
  <c r="X4298" i="1"/>
  <c r="X4299" i="1"/>
  <c r="X4300" i="1"/>
  <c r="X4301" i="1"/>
  <c r="X4302" i="1"/>
  <c r="X4303" i="1"/>
  <c r="X4304" i="1"/>
  <c r="X4305" i="1"/>
  <c r="X4306" i="1"/>
  <c r="X4307" i="1"/>
  <c r="X4308" i="1"/>
  <c r="X4309" i="1"/>
  <c r="X4310" i="1"/>
  <c r="X4311" i="1"/>
  <c r="X4312" i="1"/>
  <c r="X4313" i="1"/>
  <c r="X4314" i="1"/>
  <c r="X4315" i="1"/>
  <c r="X4316" i="1"/>
  <c r="X4317" i="1"/>
  <c r="X4318" i="1"/>
  <c r="X4319" i="1"/>
  <c r="X4320" i="1"/>
  <c r="X4321" i="1"/>
  <c r="X4322" i="1"/>
  <c r="X4323" i="1"/>
  <c r="X4324" i="1"/>
  <c r="X4325" i="1"/>
  <c r="X4326" i="1"/>
  <c r="X4327" i="1"/>
  <c r="X4328" i="1"/>
  <c r="X4329" i="1"/>
  <c r="X4330" i="1"/>
  <c r="X4331" i="1"/>
  <c r="X4332" i="1"/>
  <c r="X4333" i="1"/>
  <c r="X4334" i="1"/>
  <c r="X4335" i="1"/>
  <c r="X4336" i="1"/>
  <c r="X4337" i="1"/>
  <c r="X4338" i="1"/>
  <c r="X4339" i="1"/>
  <c r="X4340" i="1"/>
  <c r="X4341" i="1"/>
  <c r="X4342" i="1"/>
  <c r="X4343" i="1"/>
  <c r="X4344" i="1"/>
  <c r="X4345" i="1"/>
  <c r="X4346" i="1"/>
  <c r="X4347" i="1"/>
  <c r="X4348" i="1"/>
  <c r="X4349" i="1"/>
  <c r="X4350" i="1"/>
  <c r="X4351" i="1"/>
  <c r="X4352" i="1"/>
  <c r="X4353" i="1"/>
  <c r="X4354" i="1"/>
  <c r="X4355" i="1"/>
  <c r="X4356" i="1"/>
  <c r="X4357" i="1"/>
  <c r="X4358" i="1"/>
  <c r="X4359" i="1"/>
  <c r="X4360" i="1"/>
  <c r="X4361" i="1"/>
  <c r="X4362" i="1"/>
  <c r="X4363" i="1"/>
  <c r="X4364" i="1"/>
  <c r="X4365" i="1"/>
  <c r="X4366" i="1"/>
  <c r="X4367" i="1"/>
  <c r="X4368" i="1"/>
  <c r="X4369" i="1"/>
  <c r="X4370" i="1"/>
  <c r="X4371" i="1"/>
  <c r="X4372" i="1"/>
  <c r="X4373" i="1"/>
  <c r="X4374" i="1"/>
  <c r="X4375" i="1"/>
  <c r="X4376" i="1"/>
  <c r="X4377" i="1"/>
  <c r="X4378" i="1"/>
  <c r="X4379" i="1"/>
  <c r="X4380" i="1"/>
  <c r="X4381" i="1"/>
  <c r="X4382" i="1"/>
  <c r="X4383" i="1"/>
  <c r="X4384" i="1"/>
  <c r="X4385" i="1"/>
  <c r="X4386" i="1"/>
  <c r="X4387" i="1"/>
  <c r="X4388" i="1"/>
  <c r="X4389" i="1"/>
  <c r="X4390" i="1"/>
  <c r="X4391" i="1"/>
  <c r="X4392" i="1"/>
  <c r="X4393" i="1"/>
  <c r="X4394" i="1"/>
  <c r="X4395" i="1"/>
  <c r="X4396" i="1"/>
  <c r="X4397" i="1"/>
  <c r="X4398" i="1"/>
  <c r="X4399" i="1"/>
  <c r="X4400" i="1"/>
  <c r="X4401" i="1"/>
  <c r="X4402" i="1"/>
  <c r="X4403" i="1"/>
  <c r="X4404" i="1"/>
  <c r="X4405" i="1"/>
  <c r="X4406" i="1"/>
  <c r="X4407" i="1"/>
  <c r="X4408" i="1"/>
  <c r="X4409" i="1"/>
  <c r="X4410" i="1"/>
  <c r="X4411" i="1"/>
  <c r="X4412" i="1"/>
  <c r="X4413" i="1"/>
  <c r="X4414" i="1"/>
  <c r="X4415" i="1"/>
  <c r="X4416" i="1"/>
  <c r="X4417" i="1"/>
  <c r="X4418" i="1"/>
  <c r="X4419" i="1"/>
  <c r="X4420" i="1"/>
  <c r="X4421" i="1"/>
  <c r="X4422" i="1"/>
  <c r="X4423" i="1"/>
  <c r="X4424" i="1"/>
  <c r="X4425" i="1"/>
  <c r="X4426" i="1"/>
  <c r="X4427" i="1"/>
  <c r="X4428" i="1"/>
  <c r="X4429" i="1"/>
  <c r="X4430" i="1"/>
  <c r="X4431" i="1"/>
  <c r="X4432" i="1"/>
  <c r="X4433" i="1"/>
  <c r="X4434" i="1"/>
  <c r="X4435" i="1"/>
  <c r="X4436" i="1"/>
  <c r="X4437" i="1"/>
  <c r="X4438" i="1"/>
  <c r="X4439" i="1"/>
  <c r="X4440" i="1"/>
  <c r="X4441" i="1"/>
  <c r="X4442" i="1"/>
  <c r="X4443" i="1"/>
  <c r="X4444" i="1"/>
  <c r="X4445" i="1"/>
  <c r="X4446" i="1"/>
  <c r="X4447" i="1"/>
  <c r="X4448" i="1"/>
  <c r="X4449" i="1"/>
  <c r="X4450" i="1"/>
  <c r="X4451" i="1"/>
  <c r="X4452" i="1"/>
  <c r="X4453" i="1"/>
  <c r="X4454" i="1"/>
  <c r="X4455" i="1"/>
  <c r="X4456" i="1"/>
  <c r="X4457" i="1"/>
  <c r="X4458" i="1"/>
  <c r="X4459" i="1"/>
  <c r="X4460" i="1"/>
  <c r="X4461" i="1"/>
  <c r="X4462" i="1"/>
  <c r="X4463" i="1"/>
  <c r="X4464" i="1"/>
  <c r="X4465" i="1"/>
  <c r="X4466" i="1"/>
  <c r="X4467" i="1"/>
  <c r="X4468" i="1"/>
  <c r="X4469" i="1"/>
  <c r="X4470" i="1"/>
  <c r="X4471" i="1"/>
  <c r="X4472" i="1"/>
  <c r="X4473" i="1"/>
  <c r="X4474" i="1"/>
  <c r="X4475" i="1"/>
  <c r="X4476" i="1"/>
  <c r="X4477" i="1"/>
  <c r="X4478" i="1"/>
  <c r="X4479" i="1"/>
  <c r="X4480" i="1"/>
  <c r="X4481" i="1"/>
  <c r="X4482" i="1"/>
  <c r="X4483" i="1"/>
  <c r="X4484" i="1"/>
  <c r="X4485" i="1"/>
  <c r="X4486" i="1"/>
  <c r="X4487" i="1"/>
  <c r="X4488" i="1"/>
  <c r="X4489" i="1"/>
  <c r="X4490" i="1"/>
  <c r="X4491" i="1"/>
  <c r="X4492" i="1"/>
  <c r="X4493" i="1"/>
  <c r="X4494" i="1"/>
  <c r="X4495" i="1"/>
  <c r="X4496" i="1"/>
  <c r="X4497" i="1"/>
  <c r="X4498" i="1"/>
  <c r="X4499" i="1"/>
  <c r="X4500" i="1"/>
  <c r="X4501" i="1"/>
  <c r="X4502" i="1"/>
  <c r="X4503" i="1"/>
  <c r="X4504" i="1"/>
  <c r="X4505" i="1"/>
  <c r="X4506" i="1"/>
  <c r="X4507" i="1"/>
  <c r="X4508" i="1"/>
  <c r="X4509" i="1"/>
  <c r="X4510" i="1"/>
  <c r="X4511" i="1"/>
  <c r="X4512" i="1"/>
  <c r="X4513" i="1"/>
  <c r="X4514" i="1"/>
  <c r="X4515" i="1"/>
  <c r="X4516" i="1"/>
  <c r="X4517" i="1"/>
  <c r="X4518" i="1"/>
  <c r="X4519" i="1"/>
  <c r="X4520" i="1"/>
  <c r="X4521" i="1"/>
  <c r="X4522" i="1"/>
  <c r="X4523" i="1"/>
  <c r="X4524" i="1"/>
  <c r="X4525" i="1"/>
  <c r="X4526" i="1"/>
  <c r="X4527" i="1"/>
  <c r="X4528" i="1"/>
  <c r="X4529" i="1"/>
  <c r="X4530" i="1"/>
  <c r="X4531" i="1"/>
  <c r="X4532" i="1"/>
  <c r="X4533" i="1"/>
  <c r="X4534" i="1"/>
  <c r="X4535" i="1"/>
  <c r="X4536" i="1"/>
  <c r="X4537" i="1"/>
  <c r="X4538" i="1"/>
  <c r="X4539" i="1"/>
  <c r="X4540" i="1"/>
  <c r="X4541" i="1"/>
  <c r="X4542" i="1"/>
  <c r="X4543" i="1"/>
  <c r="X4544" i="1"/>
  <c r="X4545" i="1"/>
  <c r="X4546" i="1"/>
  <c r="X4547" i="1"/>
  <c r="X4548" i="1"/>
  <c r="X4549" i="1"/>
  <c r="X4550" i="1"/>
  <c r="X4551" i="1"/>
  <c r="X4552" i="1"/>
  <c r="X4553" i="1"/>
  <c r="X4554" i="1"/>
  <c r="X4555" i="1"/>
  <c r="X4556" i="1"/>
  <c r="X4557" i="1"/>
  <c r="X4558" i="1"/>
  <c r="X4559" i="1"/>
  <c r="X4560" i="1"/>
  <c r="X4561" i="1"/>
  <c r="X4562" i="1"/>
  <c r="X4563" i="1"/>
  <c r="X4564" i="1"/>
  <c r="X4565" i="1"/>
  <c r="X4566" i="1"/>
  <c r="X4567" i="1"/>
  <c r="X4568" i="1"/>
  <c r="X4569" i="1"/>
  <c r="X4570" i="1"/>
  <c r="X4571" i="1"/>
  <c r="X4572" i="1"/>
  <c r="X4573" i="1"/>
  <c r="X4574" i="1"/>
  <c r="X4575" i="1"/>
  <c r="X4576" i="1"/>
  <c r="X4577" i="1"/>
  <c r="X4578" i="1"/>
  <c r="X4579" i="1"/>
  <c r="X4580" i="1"/>
  <c r="X4581" i="1"/>
  <c r="X4582" i="1"/>
  <c r="X4583" i="1"/>
  <c r="X4584" i="1"/>
  <c r="X4585" i="1"/>
  <c r="X4586" i="1"/>
  <c r="X4587" i="1"/>
  <c r="X4588" i="1"/>
  <c r="X4589" i="1"/>
  <c r="X4590" i="1"/>
  <c r="X4591" i="1"/>
  <c r="X4592" i="1"/>
  <c r="X4593" i="1"/>
  <c r="X4594" i="1"/>
  <c r="X4595" i="1"/>
  <c r="X4596" i="1"/>
  <c r="X4597" i="1"/>
  <c r="X4598" i="1"/>
  <c r="X4599" i="1"/>
  <c r="X4600" i="1"/>
  <c r="X4601" i="1"/>
  <c r="X4602" i="1"/>
  <c r="X4603" i="1"/>
  <c r="X4604" i="1"/>
  <c r="X4605" i="1"/>
  <c r="X4606" i="1"/>
  <c r="X4607" i="1"/>
  <c r="X4608" i="1"/>
  <c r="X4609" i="1"/>
  <c r="X4610" i="1"/>
  <c r="X4611" i="1"/>
  <c r="X4612" i="1"/>
  <c r="X4613" i="1"/>
  <c r="X4614" i="1"/>
  <c r="X4615" i="1"/>
  <c r="X4616" i="1"/>
  <c r="X4617" i="1"/>
  <c r="X4618" i="1"/>
  <c r="X4619" i="1"/>
  <c r="X4620" i="1"/>
  <c r="X4621" i="1"/>
  <c r="X4622" i="1"/>
  <c r="X4623" i="1"/>
  <c r="X4624" i="1"/>
  <c r="X4625" i="1"/>
  <c r="X4626" i="1"/>
  <c r="X4627" i="1"/>
  <c r="X4628" i="1"/>
  <c r="X4629" i="1"/>
  <c r="X4630" i="1"/>
  <c r="X4631" i="1"/>
  <c r="X4632" i="1"/>
  <c r="X4633" i="1"/>
  <c r="X4634" i="1"/>
  <c r="X4635" i="1"/>
  <c r="X4636" i="1"/>
  <c r="X4637" i="1"/>
  <c r="X4638" i="1"/>
  <c r="X4639" i="1"/>
  <c r="X4640" i="1"/>
  <c r="X4641" i="1"/>
  <c r="X4642" i="1"/>
  <c r="X4643" i="1"/>
  <c r="X4644" i="1"/>
  <c r="X4645" i="1"/>
  <c r="X4646" i="1"/>
  <c r="X4647" i="1"/>
  <c r="X4648" i="1"/>
  <c r="X4649" i="1"/>
  <c r="X4650" i="1"/>
  <c r="X4651" i="1"/>
  <c r="X4652" i="1"/>
  <c r="X4653" i="1"/>
  <c r="X4654" i="1"/>
  <c r="X4655" i="1"/>
  <c r="X4656" i="1"/>
  <c r="X4657" i="1"/>
  <c r="X4658" i="1"/>
  <c r="X4659" i="1"/>
  <c r="X4660" i="1"/>
  <c r="X4661" i="1"/>
  <c r="X4662" i="1"/>
  <c r="X4663" i="1"/>
  <c r="X4664" i="1"/>
  <c r="X4665" i="1"/>
  <c r="X4666" i="1"/>
  <c r="X4667" i="1"/>
  <c r="X4668" i="1"/>
  <c r="X4669" i="1"/>
  <c r="X4670" i="1"/>
  <c r="X4671" i="1"/>
  <c r="X4672" i="1"/>
  <c r="X4673" i="1"/>
  <c r="X4674" i="1"/>
  <c r="X4675" i="1"/>
  <c r="X4676" i="1"/>
  <c r="X4677" i="1"/>
  <c r="X4678" i="1"/>
  <c r="X4679" i="1"/>
  <c r="X4680" i="1"/>
  <c r="X4681" i="1"/>
  <c r="X4682" i="1"/>
  <c r="X4683" i="1"/>
  <c r="X4684" i="1"/>
  <c r="X4685" i="1"/>
  <c r="X4686" i="1"/>
  <c r="X4687" i="1"/>
  <c r="X4688" i="1"/>
  <c r="X4689" i="1"/>
  <c r="X4690" i="1"/>
  <c r="X4691" i="1"/>
  <c r="X4692" i="1"/>
  <c r="X4693" i="1"/>
  <c r="X4694" i="1"/>
  <c r="X4695" i="1"/>
  <c r="X4696" i="1"/>
  <c r="X4697" i="1"/>
  <c r="X4698" i="1"/>
  <c r="X4699" i="1"/>
  <c r="X4700" i="1"/>
  <c r="X4701" i="1"/>
  <c r="X4702" i="1"/>
  <c r="X4703" i="1"/>
  <c r="X4704" i="1"/>
  <c r="X4705" i="1"/>
  <c r="X4706" i="1"/>
  <c r="X4707" i="1"/>
  <c r="X4708" i="1"/>
  <c r="X4709" i="1"/>
  <c r="X4710" i="1"/>
  <c r="X4711" i="1"/>
  <c r="X4712" i="1"/>
  <c r="X4713" i="1"/>
  <c r="X4714" i="1"/>
  <c r="X4715" i="1"/>
  <c r="X4716" i="1"/>
  <c r="X4717" i="1"/>
  <c r="X4718" i="1"/>
  <c r="X4719" i="1"/>
  <c r="X4720" i="1"/>
  <c r="X4721" i="1"/>
  <c r="X4722" i="1"/>
  <c r="X4723" i="1"/>
  <c r="X4724" i="1"/>
  <c r="X4725" i="1"/>
  <c r="X4726" i="1"/>
  <c r="X4727" i="1"/>
  <c r="X4728" i="1"/>
  <c r="X4729" i="1"/>
  <c r="X4730" i="1"/>
  <c r="X4731" i="1"/>
  <c r="X4732" i="1"/>
  <c r="X4733" i="1"/>
  <c r="X4734" i="1"/>
  <c r="X4735" i="1"/>
  <c r="X4736" i="1"/>
  <c r="X4737" i="1"/>
  <c r="X4738" i="1"/>
  <c r="X4739" i="1"/>
  <c r="X4740" i="1"/>
  <c r="X4741" i="1"/>
  <c r="X4742" i="1"/>
  <c r="X4743" i="1"/>
  <c r="X4744" i="1"/>
  <c r="X4745" i="1"/>
  <c r="X4746" i="1"/>
  <c r="X4747" i="1"/>
  <c r="X4748" i="1"/>
  <c r="X4749" i="1"/>
  <c r="X4750" i="1"/>
  <c r="X4751" i="1"/>
  <c r="X4752" i="1"/>
  <c r="X4753" i="1"/>
  <c r="X4754" i="1"/>
  <c r="X4755" i="1"/>
  <c r="X4756" i="1"/>
  <c r="X4757" i="1"/>
  <c r="X4758" i="1"/>
  <c r="X4759" i="1"/>
  <c r="X4760" i="1"/>
  <c r="X4761" i="1"/>
  <c r="X4762" i="1"/>
  <c r="X4763" i="1"/>
  <c r="X4764" i="1"/>
  <c r="X4765" i="1"/>
  <c r="X4766" i="1"/>
  <c r="X4767" i="1"/>
  <c r="X4768" i="1"/>
  <c r="X4769" i="1"/>
  <c r="X4770" i="1"/>
  <c r="X4771" i="1"/>
  <c r="X4772" i="1"/>
  <c r="X4773" i="1"/>
  <c r="X4774" i="1"/>
  <c r="X4775" i="1"/>
  <c r="X4776" i="1"/>
  <c r="X4777" i="1"/>
  <c r="X4778" i="1"/>
  <c r="X4779" i="1"/>
  <c r="X4780" i="1"/>
  <c r="X4781" i="1"/>
  <c r="X4782" i="1"/>
  <c r="X4783" i="1"/>
  <c r="X4784" i="1"/>
  <c r="X4785" i="1"/>
  <c r="X4786" i="1"/>
  <c r="X4787" i="1"/>
  <c r="X4788" i="1"/>
  <c r="X4789" i="1"/>
  <c r="X4790" i="1"/>
  <c r="X4791" i="1"/>
  <c r="X4792" i="1"/>
  <c r="X4793" i="1"/>
  <c r="X4794" i="1"/>
  <c r="X4795" i="1"/>
  <c r="X4796" i="1"/>
  <c r="X4797" i="1"/>
  <c r="X4798" i="1"/>
  <c r="X4799" i="1"/>
  <c r="X4800" i="1"/>
  <c r="X4801" i="1"/>
  <c r="X4802" i="1"/>
  <c r="X4803" i="1"/>
  <c r="X4804" i="1"/>
  <c r="X4805" i="1"/>
  <c r="X4806" i="1"/>
  <c r="X4807" i="1"/>
  <c r="X4808" i="1"/>
  <c r="X4809" i="1"/>
  <c r="X4810" i="1"/>
  <c r="X4811" i="1"/>
  <c r="X4812" i="1"/>
  <c r="X4813" i="1"/>
  <c r="X4814" i="1"/>
  <c r="X4815" i="1"/>
  <c r="X4816" i="1"/>
  <c r="X4817" i="1"/>
  <c r="X4818" i="1"/>
  <c r="X4819" i="1"/>
  <c r="X4820" i="1"/>
  <c r="X4821" i="1"/>
  <c r="X4822" i="1"/>
  <c r="X4823" i="1"/>
  <c r="X4824" i="1"/>
  <c r="X4825" i="1"/>
  <c r="X4826" i="1"/>
  <c r="X4827" i="1"/>
  <c r="X4828" i="1"/>
  <c r="X4829" i="1"/>
  <c r="X4830" i="1"/>
  <c r="X4831" i="1"/>
  <c r="X4832" i="1"/>
  <c r="X4833" i="1"/>
  <c r="X4834" i="1"/>
  <c r="X4835" i="1"/>
  <c r="X4836" i="1"/>
  <c r="X4837" i="1"/>
  <c r="X4838" i="1"/>
  <c r="X4839" i="1"/>
  <c r="X4840" i="1"/>
  <c r="X4841" i="1"/>
  <c r="X4842" i="1"/>
  <c r="X4843" i="1"/>
  <c r="X4844" i="1"/>
  <c r="X4845" i="1"/>
  <c r="X4846" i="1"/>
  <c r="X4847" i="1"/>
  <c r="X4848" i="1"/>
  <c r="X4849" i="1"/>
  <c r="X4850" i="1"/>
  <c r="X4851" i="1"/>
  <c r="X4852" i="1"/>
  <c r="X4853" i="1"/>
  <c r="X4854" i="1"/>
  <c r="X4855" i="1"/>
  <c r="X4856" i="1"/>
  <c r="X4857" i="1"/>
  <c r="X4858" i="1"/>
  <c r="X4859" i="1"/>
  <c r="X4860" i="1"/>
  <c r="X4861" i="1"/>
  <c r="X4862" i="1"/>
  <c r="X4863" i="1"/>
  <c r="X4864" i="1"/>
  <c r="X4865" i="1"/>
  <c r="X4866" i="1"/>
  <c r="X4867" i="1"/>
  <c r="X4868" i="1"/>
  <c r="X4869" i="1"/>
  <c r="X4870" i="1"/>
  <c r="X4871" i="1"/>
  <c r="X4872" i="1"/>
  <c r="X4873" i="1"/>
  <c r="X4874" i="1"/>
  <c r="X4875" i="1"/>
  <c r="X4876" i="1"/>
  <c r="X4877" i="1"/>
  <c r="X4878" i="1"/>
  <c r="X4879" i="1"/>
  <c r="X4880" i="1"/>
  <c r="X4881" i="1"/>
  <c r="X4882" i="1"/>
  <c r="X4883" i="1"/>
  <c r="X4884" i="1"/>
  <c r="X4885" i="1"/>
  <c r="X4886" i="1"/>
  <c r="X4887" i="1"/>
  <c r="X4888" i="1"/>
  <c r="X4889" i="1"/>
  <c r="X4890" i="1"/>
  <c r="X4891" i="1"/>
  <c r="X4892" i="1"/>
  <c r="X4893" i="1"/>
  <c r="X4894" i="1"/>
  <c r="X4895" i="1"/>
  <c r="X4896" i="1"/>
  <c r="X4897" i="1"/>
  <c r="X4898" i="1"/>
  <c r="X4899" i="1"/>
  <c r="X4900" i="1"/>
  <c r="X4901" i="1"/>
  <c r="X4902" i="1"/>
  <c r="X4903" i="1"/>
  <c r="X4904" i="1"/>
  <c r="X4905" i="1"/>
  <c r="X4906" i="1"/>
  <c r="X4907" i="1"/>
  <c r="X4908" i="1"/>
  <c r="X4909" i="1"/>
  <c r="X4910" i="1"/>
  <c r="X4911" i="1"/>
  <c r="X4912" i="1"/>
  <c r="X4913" i="1"/>
  <c r="X4914" i="1"/>
  <c r="X4915" i="1"/>
  <c r="X4916" i="1"/>
  <c r="X4917" i="1"/>
  <c r="X4918" i="1"/>
  <c r="X4919" i="1"/>
  <c r="X4920" i="1"/>
  <c r="X4921" i="1"/>
  <c r="X4922" i="1"/>
  <c r="X4923" i="1"/>
  <c r="X4924" i="1"/>
  <c r="X4925" i="1"/>
  <c r="X4926" i="1"/>
  <c r="X4927" i="1"/>
  <c r="X4928" i="1"/>
  <c r="X4929" i="1"/>
  <c r="X4930" i="1"/>
  <c r="X4931" i="1"/>
  <c r="X4932" i="1"/>
  <c r="X4933" i="1"/>
  <c r="X4934" i="1"/>
  <c r="X4935" i="1"/>
  <c r="X4936" i="1"/>
  <c r="X4937" i="1"/>
  <c r="X4938" i="1"/>
  <c r="X4939" i="1"/>
  <c r="X4940" i="1"/>
  <c r="X4941" i="1"/>
  <c r="X4942" i="1"/>
  <c r="X4943" i="1"/>
  <c r="X4944" i="1"/>
  <c r="X4945" i="1"/>
  <c r="X4946" i="1"/>
  <c r="X4947" i="1"/>
  <c r="X4948" i="1"/>
  <c r="X4949" i="1"/>
  <c r="X4950" i="1"/>
  <c r="X4951" i="1"/>
  <c r="X4952" i="1"/>
  <c r="X4953" i="1"/>
  <c r="X4954" i="1"/>
  <c r="X4955" i="1"/>
  <c r="X4956" i="1"/>
  <c r="X4957" i="1"/>
  <c r="X4958" i="1"/>
  <c r="X4959" i="1"/>
  <c r="X4960" i="1"/>
  <c r="X4961" i="1"/>
  <c r="X4962" i="1"/>
  <c r="X4963" i="1"/>
  <c r="X4964" i="1"/>
  <c r="X4965" i="1"/>
  <c r="X4966" i="1"/>
  <c r="X4967" i="1"/>
  <c r="X4968" i="1"/>
  <c r="X4969" i="1"/>
  <c r="X4970" i="1"/>
  <c r="X4971" i="1"/>
  <c r="X4972" i="1"/>
  <c r="X4973" i="1"/>
  <c r="X4974" i="1"/>
  <c r="X4975" i="1"/>
  <c r="X4976" i="1"/>
  <c r="X4977" i="1"/>
  <c r="X4978" i="1"/>
  <c r="X4979" i="1"/>
  <c r="X4980" i="1"/>
  <c r="X4981" i="1"/>
  <c r="X4982" i="1"/>
  <c r="X4983" i="1"/>
  <c r="X4984" i="1"/>
  <c r="X4985" i="1"/>
  <c r="X4986" i="1"/>
  <c r="X4987" i="1"/>
  <c r="X4988" i="1"/>
  <c r="X4989" i="1"/>
  <c r="X4990" i="1"/>
  <c r="X4991" i="1"/>
  <c r="X4992" i="1"/>
  <c r="X4993" i="1"/>
  <c r="X4994" i="1"/>
  <c r="X4995" i="1"/>
  <c r="X4996" i="1"/>
  <c r="X4997" i="1"/>
  <c r="X4998" i="1"/>
  <c r="X4999" i="1"/>
  <c r="X5000" i="1"/>
  <c r="X5001" i="1"/>
  <c r="X5002" i="1"/>
  <c r="X5003" i="1"/>
  <c r="X5004" i="1"/>
  <c r="X5005" i="1"/>
  <c r="X5006" i="1"/>
  <c r="X5007" i="1"/>
  <c r="X5008" i="1"/>
  <c r="X5009" i="1"/>
  <c r="X5010" i="1"/>
  <c r="X5011" i="1"/>
  <c r="X5012" i="1"/>
  <c r="X5013" i="1"/>
  <c r="X5014" i="1"/>
  <c r="X5015" i="1"/>
  <c r="X5016" i="1"/>
  <c r="X5017" i="1"/>
  <c r="X5018" i="1"/>
  <c r="X5019" i="1"/>
  <c r="X5020" i="1"/>
  <c r="X5021" i="1"/>
  <c r="X5022" i="1"/>
  <c r="X5023" i="1"/>
  <c r="X5024" i="1"/>
  <c r="X5025" i="1"/>
  <c r="X5026" i="1"/>
  <c r="X5027" i="1"/>
  <c r="X5028" i="1"/>
  <c r="X5029" i="1"/>
  <c r="X5030" i="1"/>
  <c r="X5031" i="1"/>
  <c r="X5032" i="1"/>
  <c r="X5033" i="1"/>
  <c r="X5034" i="1"/>
  <c r="X5035" i="1"/>
  <c r="X5036" i="1"/>
  <c r="X5037" i="1"/>
  <c r="X5038" i="1"/>
  <c r="X5039" i="1"/>
  <c r="X5040" i="1"/>
  <c r="X5041" i="1"/>
  <c r="X5042" i="1"/>
  <c r="X5043" i="1"/>
  <c r="X5044" i="1"/>
  <c r="X5045" i="1"/>
  <c r="X5046" i="1"/>
  <c r="X5047" i="1"/>
  <c r="X5048" i="1"/>
  <c r="X5049" i="1"/>
  <c r="X5050" i="1"/>
  <c r="X5051" i="1"/>
  <c r="X5052" i="1"/>
  <c r="X5053" i="1"/>
  <c r="X5054" i="1"/>
  <c r="X5055" i="1"/>
  <c r="X5056" i="1"/>
  <c r="X5057" i="1"/>
  <c r="X5058" i="1"/>
  <c r="X5059" i="1"/>
  <c r="X5060" i="1"/>
  <c r="X5061" i="1"/>
  <c r="X5062" i="1"/>
  <c r="X5063" i="1"/>
  <c r="X5064" i="1"/>
  <c r="X5065" i="1"/>
  <c r="X5066" i="1"/>
  <c r="X5067" i="1"/>
  <c r="X5068" i="1"/>
  <c r="X5069" i="1"/>
  <c r="X5070" i="1"/>
  <c r="X5071" i="1"/>
  <c r="X5072" i="1"/>
  <c r="X5073" i="1"/>
  <c r="X5074" i="1"/>
  <c r="X5075" i="1"/>
  <c r="X5076" i="1"/>
  <c r="X5077" i="1"/>
  <c r="X5078" i="1"/>
  <c r="X5079" i="1"/>
  <c r="X5080" i="1"/>
  <c r="X5081" i="1"/>
  <c r="X5082" i="1"/>
  <c r="X5083" i="1"/>
  <c r="X5084" i="1"/>
  <c r="X5085" i="1"/>
  <c r="X5086" i="1"/>
  <c r="X5087" i="1"/>
  <c r="X5088" i="1"/>
  <c r="X5089" i="1"/>
  <c r="X5090" i="1"/>
  <c r="X5091" i="1"/>
  <c r="X5092" i="1"/>
  <c r="X5093" i="1"/>
  <c r="X5094" i="1"/>
  <c r="X5095" i="1"/>
  <c r="X5096" i="1"/>
  <c r="X5097" i="1"/>
  <c r="X5098" i="1"/>
  <c r="X5099" i="1"/>
  <c r="X5100" i="1"/>
  <c r="X5101" i="1"/>
  <c r="X5102" i="1"/>
  <c r="X5103" i="1"/>
  <c r="X5104" i="1"/>
  <c r="X5105" i="1"/>
  <c r="X5106" i="1"/>
  <c r="X5107" i="1"/>
  <c r="X5108" i="1"/>
  <c r="X5109" i="1"/>
  <c r="X5110" i="1"/>
  <c r="X5111" i="1"/>
  <c r="X5112" i="1"/>
  <c r="X5113" i="1"/>
  <c r="X5114" i="1"/>
  <c r="X5115" i="1"/>
  <c r="X5116" i="1"/>
  <c r="X5117" i="1"/>
  <c r="X5118" i="1"/>
  <c r="X5119" i="1"/>
  <c r="X5120" i="1"/>
  <c r="X5121" i="1"/>
  <c r="X5122" i="1"/>
  <c r="X5123" i="1"/>
  <c r="X5124" i="1"/>
  <c r="X5125" i="1"/>
  <c r="X5126" i="1"/>
  <c r="X5127" i="1"/>
  <c r="X5128" i="1"/>
  <c r="X5129" i="1"/>
  <c r="X5130" i="1"/>
  <c r="X5131" i="1"/>
  <c r="X5132" i="1"/>
  <c r="X5133" i="1"/>
  <c r="X5134" i="1"/>
  <c r="X5135" i="1"/>
  <c r="X5136" i="1"/>
  <c r="X5137" i="1"/>
  <c r="X5138" i="1"/>
  <c r="X5139" i="1"/>
  <c r="X5140" i="1"/>
  <c r="X5141" i="1"/>
  <c r="X5142" i="1"/>
  <c r="X5143" i="1"/>
  <c r="X5144" i="1"/>
  <c r="X5145" i="1"/>
  <c r="X5146" i="1"/>
  <c r="X5147" i="1"/>
  <c r="X5148" i="1"/>
  <c r="X5149" i="1"/>
  <c r="X5150" i="1"/>
  <c r="X5151" i="1"/>
  <c r="X5152" i="1"/>
  <c r="X5153" i="1"/>
  <c r="X5154" i="1"/>
  <c r="X5155" i="1"/>
  <c r="X5156" i="1"/>
  <c r="X5157" i="1"/>
  <c r="X5158" i="1"/>
  <c r="X5159" i="1"/>
  <c r="X5160" i="1"/>
  <c r="X5161" i="1"/>
  <c r="X5162" i="1"/>
  <c r="X5163" i="1"/>
  <c r="X5164" i="1"/>
  <c r="X5165" i="1"/>
  <c r="X5166" i="1"/>
  <c r="X5167" i="1"/>
  <c r="X5168" i="1"/>
  <c r="X5169" i="1"/>
  <c r="X5170" i="1"/>
  <c r="X5171" i="1"/>
  <c r="X5172" i="1"/>
  <c r="X5173" i="1"/>
  <c r="X5174" i="1"/>
  <c r="X5175" i="1"/>
  <c r="X5176" i="1"/>
  <c r="X5177" i="1"/>
  <c r="X5178" i="1"/>
  <c r="X5179" i="1"/>
  <c r="X5180" i="1"/>
  <c r="X5181" i="1"/>
  <c r="X5182" i="1"/>
  <c r="X5183" i="1"/>
  <c r="X5184" i="1"/>
  <c r="X5185" i="1"/>
  <c r="X5186" i="1"/>
  <c r="X5187" i="1"/>
  <c r="X5188" i="1"/>
  <c r="X5189" i="1"/>
  <c r="X5190" i="1"/>
  <c r="X5191" i="1"/>
  <c r="X5192" i="1"/>
  <c r="X5193" i="1"/>
  <c r="X5194" i="1"/>
  <c r="X5195" i="1"/>
  <c r="X5196" i="1"/>
  <c r="X5197" i="1"/>
  <c r="X5198" i="1"/>
  <c r="X5199" i="1"/>
  <c r="X5200" i="1"/>
  <c r="X5201" i="1"/>
  <c r="X5202" i="1"/>
  <c r="X5203" i="1"/>
  <c r="X5204" i="1"/>
  <c r="X5205" i="1"/>
  <c r="X5206" i="1"/>
  <c r="X5207" i="1"/>
  <c r="X5208" i="1"/>
  <c r="X5209" i="1"/>
  <c r="X5210" i="1"/>
  <c r="X5211" i="1"/>
  <c r="X5212" i="1"/>
  <c r="X5213" i="1"/>
  <c r="X5214" i="1"/>
  <c r="X5215" i="1"/>
  <c r="X5216" i="1"/>
  <c r="X5217" i="1"/>
  <c r="X5218" i="1"/>
  <c r="X5219" i="1"/>
  <c r="X5220" i="1"/>
  <c r="X5221" i="1"/>
  <c r="X5222" i="1"/>
  <c r="X5223" i="1"/>
  <c r="X5224" i="1"/>
  <c r="X5225" i="1"/>
  <c r="X5226" i="1"/>
  <c r="X5227" i="1"/>
  <c r="X5228" i="1"/>
  <c r="X5229" i="1"/>
  <c r="X5230" i="1"/>
  <c r="X5231" i="1"/>
  <c r="X5232" i="1"/>
  <c r="X5233" i="1"/>
  <c r="X5234" i="1"/>
  <c r="X5235" i="1"/>
  <c r="X5236" i="1"/>
  <c r="X5237" i="1"/>
  <c r="X5238" i="1"/>
  <c r="X5239" i="1"/>
  <c r="X5240" i="1"/>
  <c r="X5241" i="1"/>
  <c r="X5242" i="1"/>
  <c r="X5243" i="1"/>
  <c r="X5244" i="1"/>
  <c r="X5245" i="1"/>
  <c r="X5246" i="1"/>
  <c r="X5247" i="1"/>
  <c r="X5248" i="1"/>
  <c r="X5249" i="1"/>
  <c r="X5250" i="1"/>
  <c r="X5251" i="1"/>
  <c r="X5252" i="1"/>
  <c r="X5253" i="1"/>
  <c r="X5254" i="1"/>
  <c r="X5255" i="1"/>
  <c r="X5256" i="1"/>
  <c r="X5257" i="1"/>
  <c r="X5258" i="1"/>
  <c r="X5259" i="1"/>
  <c r="X5260" i="1"/>
  <c r="X5261" i="1"/>
  <c r="X5262" i="1"/>
  <c r="X5263" i="1"/>
  <c r="X5264" i="1"/>
  <c r="X5265" i="1"/>
  <c r="X5266" i="1"/>
  <c r="X5267" i="1"/>
  <c r="X5268" i="1"/>
  <c r="X5269" i="1"/>
  <c r="X5270" i="1"/>
  <c r="X5271" i="1"/>
  <c r="X5272" i="1"/>
  <c r="X5273" i="1"/>
  <c r="X5274" i="1"/>
  <c r="X5275" i="1"/>
  <c r="X5276" i="1"/>
  <c r="X5277" i="1"/>
  <c r="X5278" i="1"/>
  <c r="X5279" i="1"/>
  <c r="X5280" i="1"/>
  <c r="X5281" i="1"/>
  <c r="X5282" i="1"/>
  <c r="X5283" i="1"/>
  <c r="X5284" i="1"/>
  <c r="X5285" i="1"/>
  <c r="X5286" i="1"/>
  <c r="X5287" i="1"/>
  <c r="X5288" i="1"/>
  <c r="X5289" i="1"/>
  <c r="X5290" i="1"/>
  <c r="X5291" i="1"/>
  <c r="X5292" i="1"/>
  <c r="X5293" i="1"/>
  <c r="X5294" i="1"/>
  <c r="X5295" i="1"/>
  <c r="X5296" i="1"/>
  <c r="X5297" i="1"/>
  <c r="X5298" i="1"/>
  <c r="X5299" i="1"/>
  <c r="X5300" i="1"/>
  <c r="X5301" i="1"/>
  <c r="X5302" i="1"/>
  <c r="X5303" i="1"/>
  <c r="X5304" i="1"/>
  <c r="X5305" i="1"/>
  <c r="X5306" i="1"/>
  <c r="X5307" i="1"/>
  <c r="X5308" i="1"/>
  <c r="X5309" i="1"/>
  <c r="X5310" i="1"/>
  <c r="X5311" i="1"/>
  <c r="X5312" i="1"/>
  <c r="X5313" i="1"/>
  <c r="X5314" i="1"/>
  <c r="X5315" i="1"/>
  <c r="X5316" i="1"/>
  <c r="X5317" i="1"/>
  <c r="X5318" i="1"/>
  <c r="X5319" i="1"/>
  <c r="X5320" i="1"/>
  <c r="X5321" i="1"/>
  <c r="X5322" i="1"/>
  <c r="X5323" i="1"/>
  <c r="X5324" i="1"/>
  <c r="X5325" i="1"/>
  <c r="X5326" i="1"/>
  <c r="X5327" i="1"/>
  <c r="X5328" i="1"/>
  <c r="X5329" i="1"/>
  <c r="X5330" i="1"/>
  <c r="X5331" i="1"/>
  <c r="X5332" i="1"/>
  <c r="X5333" i="1"/>
  <c r="X5334" i="1"/>
  <c r="X5335" i="1"/>
  <c r="X5336" i="1"/>
  <c r="X5337" i="1"/>
  <c r="X5338" i="1"/>
  <c r="X5339" i="1"/>
  <c r="X5340" i="1"/>
  <c r="X5341" i="1"/>
  <c r="X5342" i="1"/>
  <c r="X5343" i="1"/>
  <c r="X5344" i="1"/>
  <c r="X5345" i="1"/>
  <c r="X5346" i="1"/>
  <c r="X5347" i="1"/>
  <c r="X5348" i="1"/>
  <c r="X5349" i="1"/>
  <c r="X5350" i="1"/>
  <c r="X5351" i="1"/>
  <c r="X5352" i="1"/>
  <c r="X5353" i="1"/>
  <c r="X5354" i="1"/>
  <c r="X5355" i="1"/>
  <c r="X5356" i="1"/>
  <c r="X5357" i="1"/>
  <c r="X5358" i="1"/>
  <c r="X5359" i="1"/>
  <c r="X5360" i="1"/>
  <c r="X5361" i="1"/>
  <c r="X5362" i="1"/>
  <c r="X5363" i="1"/>
  <c r="X5364" i="1"/>
  <c r="X5365" i="1"/>
  <c r="X5366" i="1"/>
  <c r="X5367" i="1"/>
  <c r="X5368" i="1"/>
  <c r="X5369" i="1"/>
  <c r="X5370" i="1"/>
  <c r="X5371" i="1"/>
  <c r="X5372" i="1"/>
  <c r="X5373" i="1"/>
  <c r="X5374" i="1"/>
  <c r="X5375" i="1"/>
  <c r="X5376" i="1"/>
  <c r="X5377" i="1"/>
  <c r="X5378" i="1"/>
  <c r="X5379" i="1"/>
  <c r="X5380" i="1"/>
  <c r="X5381" i="1"/>
  <c r="X5382" i="1"/>
  <c r="X5383" i="1"/>
  <c r="X5384" i="1"/>
  <c r="X5385" i="1"/>
  <c r="X5386" i="1"/>
  <c r="X5387" i="1"/>
  <c r="X5388" i="1"/>
  <c r="X5389" i="1"/>
  <c r="X5390" i="1"/>
  <c r="X5391" i="1"/>
  <c r="X5392" i="1"/>
  <c r="X5393" i="1"/>
  <c r="X5394" i="1"/>
  <c r="X5395" i="1"/>
  <c r="X5396" i="1"/>
  <c r="X5397" i="1"/>
  <c r="X5398" i="1"/>
  <c r="X5399" i="1"/>
  <c r="X5400" i="1"/>
  <c r="X5401" i="1"/>
  <c r="X5402" i="1"/>
  <c r="X5403" i="1"/>
  <c r="X5404" i="1"/>
  <c r="X5405" i="1"/>
  <c r="X5406" i="1"/>
  <c r="X5407" i="1"/>
  <c r="X5408" i="1"/>
  <c r="X5409" i="1"/>
  <c r="X5410" i="1"/>
  <c r="X5411" i="1"/>
  <c r="X5412" i="1"/>
  <c r="X5413" i="1"/>
  <c r="X5414" i="1"/>
  <c r="X5415" i="1"/>
  <c r="X5416" i="1"/>
  <c r="X5417" i="1"/>
  <c r="X5418" i="1"/>
  <c r="X5419" i="1"/>
  <c r="X5420" i="1"/>
  <c r="X5421" i="1"/>
  <c r="X5422" i="1"/>
  <c r="X5423" i="1"/>
  <c r="X5424" i="1"/>
  <c r="X5425" i="1"/>
  <c r="X5426" i="1"/>
  <c r="X5427" i="1"/>
  <c r="X5428" i="1"/>
  <c r="X5429" i="1"/>
  <c r="X5430" i="1"/>
  <c r="X5431" i="1"/>
  <c r="X5432" i="1"/>
  <c r="X5433" i="1"/>
  <c r="X5434" i="1"/>
  <c r="X5435" i="1"/>
  <c r="X5436" i="1"/>
  <c r="X5437" i="1"/>
  <c r="X5438" i="1"/>
  <c r="X5439" i="1"/>
  <c r="X5440" i="1"/>
  <c r="X5441" i="1"/>
  <c r="X5442" i="1"/>
  <c r="X5443" i="1"/>
  <c r="X5444" i="1"/>
  <c r="X5445" i="1"/>
  <c r="X5446" i="1"/>
  <c r="X5447" i="1"/>
  <c r="X5448" i="1"/>
  <c r="X5449" i="1"/>
  <c r="X5450" i="1"/>
  <c r="X5451" i="1"/>
  <c r="X5452" i="1"/>
  <c r="X5453" i="1"/>
  <c r="X5454" i="1"/>
  <c r="X5455" i="1"/>
  <c r="X5456" i="1"/>
  <c r="X5457" i="1"/>
  <c r="X5458" i="1"/>
  <c r="X5459" i="1"/>
  <c r="X5460" i="1"/>
  <c r="X5461" i="1"/>
  <c r="X5462" i="1"/>
  <c r="X5463" i="1"/>
  <c r="X5464" i="1"/>
  <c r="X5465" i="1"/>
  <c r="X5466" i="1"/>
  <c r="X5467" i="1"/>
  <c r="X5468" i="1"/>
  <c r="X5469" i="1"/>
  <c r="X5470" i="1"/>
  <c r="X5471" i="1"/>
  <c r="X5472" i="1"/>
  <c r="X5473" i="1"/>
  <c r="X5474" i="1"/>
  <c r="X5475" i="1"/>
  <c r="X5476" i="1"/>
  <c r="X5477" i="1"/>
  <c r="X5478" i="1"/>
  <c r="X5479" i="1"/>
  <c r="X5480" i="1"/>
  <c r="X5481" i="1"/>
  <c r="X5482" i="1"/>
  <c r="X5483" i="1"/>
  <c r="X5484" i="1"/>
  <c r="X5485" i="1"/>
  <c r="X5486" i="1"/>
  <c r="X5487" i="1"/>
  <c r="X5488" i="1"/>
  <c r="X5489" i="1"/>
  <c r="X5490" i="1"/>
  <c r="X5491" i="1"/>
  <c r="X5492" i="1"/>
  <c r="X5493" i="1"/>
  <c r="X5494" i="1"/>
  <c r="X5495" i="1"/>
  <c r="X5496" i="1"/>
  <c r="X5497" i="1"/>
  <c r="X5498" i="1"/>
  <c r="X5499" i="1"/>
  <c r="X5500" i="1"/>
  <c r="X5501" i="1"/>
  <c r="X5502" i="1"/>
  <c r="X5503" i="1"/>
  <c r="X5504" i="1"/>
  <c r="X5505" i="1"/>
  <c r="X5506" i="1"/>
  <c r="X5507" i="1"/>
  <c r="X5508" i="1"/>
  <c r="X5509" i="1"/>
  <c r="X5510" i="1"/>
  <c r="X5511" i="1"/>
  <c r="X5512" i="1"/>
  <c r="X5513" i="1"/>
  <c r="X5514" i="1"/>
  <c r="X5515" i="1"/>
  <c r="X5516" i="1"/>
  <c r="X5517" i="1"/>
  <c r="X5518" i="1"/>
  <c r="X5519" i="1"/>
  <c r="X5520" i="1"/>
  <c r="X5521" i="1"/>
  <c r="X5522" i="1"/>
  <c r="X5523" i="1"/>
  <c r="X5524" i="1"/>
  <c r="X5525" i="1"/>
  <c r="X5526" i="1"/>
  <c r="X5527" i="1"/>
  <c r="X5528" i="1"/>
  <c r="X5529" i="1"/>
  <c r="X5530" i="1"/>
  <c r="X5531" i="1"/>
  <c r="X5532" i="1"/>
  <c r="X5533" i="1"/>
  <c r="X5534" i="1"/>
  <c r="X5535" i="1"/>
  <c r="X5536" i="1"/>
  <c r="X5537" i="1"/>
  <c r="X5538" i="1"/>
  <c r="X5539" i="1"/>
  <c r="X5540" i="1"/>
  <c r="X5541" i="1"/>
  <c r="X5542" i="1"/>
  <c r="X5543" i="1"/>
  <c r="X5544" i="1"/>
  <c r="X5545" i="1"/>
  <c r="X5546" i="1"/>
  <c r="X5547" i="1"/>
  <c r="X5548" i="1"/>
  <c r="X5549" i="1"/>
  <c r="X5550" i="1"/>
  <c r="X5551" i="1"/>
  <c r="X5552" i="1"/>
  <c r="X5553" i="1"/>
  <c r="X5554" i="1"/>
  <c r="X5555" i="1"/>
  <c r="X5556" i="1"/>
  <c r="X5557" i="1"/>
  <c r="X5558" i="1"/>
  <c r="X5559" i="1"/>
  <c r="X5560" i="1"/>
  <c r="X5561" i="1"/>
  <c r="X5562" i="1"/>
  <c r="X5563" i="1"/>
  <c r="X5564" i="1"/>
  <c r="X5565" i="1"/>
  <c r="X5566" i="1"/>
  <c r="X5567" i="1"/>
  <c r="X5568" i="1"/>
  <c r="X5569" i="1"/>
  <c r="X5570" i="1"/>
  <c r="X5571" i="1"/>
  <c r="X5572" i="1"/>
  <c r="X5573" i="1"/>
  <c r="X5574" i="1"/>
  <c r="X5575" i="1"/>
  <c r="X5576" i="1"/>
  <c r="X5577" i="1"/>
  <c r="X5578" i="1"/>
  <c r="X5579" i="1"/>
  <c r="X5580" i="1"/>
  <c r="X5581" i="1"/>
  <c r="X5582" i="1"/>
  <c r="X5583" i="1"/>
  <c r="X5584" i="1"/>
  <c r="X5585" i="1"/>
  <c r="X5586" i="1"/>
  <c r="X5587" i="1"/>
  <c r="X5588" i="1"/>
  <c r="X5589" i="1"/>
  <c r="X5590" i="1"/>
  <c r="X5591" i="1"/>
  <c r="X5592" i="1"/>
  <c r="X5593" i="1"/>
  <c r="X5594" i="1"/>
  <c r="X5595" i="1"/>
  <c r="X5596" i="1"/>
  <c r="X5597" i="1"/>
  <c r="X5598" i="1"/>
  <c r="X5599" i="1"/>
  <c r="X5600" i="1"/>
  <c r="X5601" i="1"/>
  <c r="X5602" i="1"/>
  <c r="X5603" i="1"/>
  <c r="X5604" i="1"/>
  <c r="X5605" i="1"/>
  <c r="X5606" i="1"/>
  <c r="X5607" i="1"/>
  <c r="X5608" i="1"/>
  <c r="X5609" i="1"/>
  <c r="X5610" i="1"/>
  <c r="X5611" i="1"/>
  <c r="X5612" i="1"/>
  <c r="X5613" i="1"/>
  <c r="X5614" i="1"/>
  <c r="X5615" i="1"/>
  <c r="X5616" i="1"/>
  <c r="X5617" i="1"/>
  <c r="X5618" i="1"/>
  <c r="X5619" i="1"/>
  <c r="X5620" i="1"/>
  <c r="X5621" i="1"/>
  <c r="X5622" i="1"/>
  <c r="X5623" i="1"/>
  <c r="X5624" i="1"/>
  <c r="X5625" i="1"/>
  <c r="X5626" i="1"/>
  <c r="X5627" i="1"/>
  <c r="X5628" i="1"/>
  <c r="X5629" i="1"/>
  <c r="X5630" i="1"/>
  <c r="X5631" i="1"/>
  <c r="X5632" i="1"/>
  <c r="X5633" i="1"/>
  <c r="X5634" i="1"/>
  <c r="X5635" i="1"/>
  <c r="X5636" i="1"/>
  <c r="X5637" i="1"/>
  <c r="X5638" i="1"/>
  <c r="X5639" i="1"/>
  <c r="X5640" i="1"/>
  <c r="X5641" i="1"/>
  <c r="X5642" i="1"/>
  <c r="X5643" i="1"/>
  <c r="X5644" i="1"/>
  <c r="X5645" i="1"/>
  <c r="X5646" i="1"/>
  <c r="X5647" i="1"/>
  <c r="X5648" i="1"/>
  <c r="X5649" i="1"/>
  <c r="X5650" i="1"/>
  <c r="X5651" i="1"/>
  <c r="X5652" i="1"/>
  <c r="X5653" i="1"/>
  <c r="X5654" i="1"/>
  <c r="X5655" i="1"/>
  <c r="X5656" i="1"/>
  <c r="X5657" i="1"/>
  <c r="X5658" i="1"/>
  <c r="X5659" i="1"/>
  <c r="X5660" i="1"/>
  <c r="X5661" i="1"/>
  <c r="X5662" i="1"/>
  <c r="X5663" i="1"/>
  <c r="X5664" i="1"/>
  <c r="X5665" i="1"/>
  <c r="X5666" i="1"/>
  <c r="X5667" i="1"/>
  <c r="X5668" i="1"/>
  <c r="X5669" i="1"/>
  <c r="X5670" i="1"/>
  <c r="X5671" i="1"/>
  <c r="X5672" i="1"/>
  <c r="X5673" i="1"/>
  <c r="X5674" i="1"/>
  <c r="X5675" i="1"/>
  <c r="X5676" i="1"/>
  <c r="X5677" i="1"/>
  <c r="X5678" i="1"/>
  <c r="X5679" i="1"/>
  <c r="X5680" i="1"/>
  <c r="X5681" i="1"/>
  <c r="X5682" i="1"/>
  <c r="X5683" i="1"/>
  <c r="X5684" i="1"/>
  <c r="X5685" i="1"/>
  <c r="X5686" i="1"/>
  <c r="X5687" i="1"/>
  <c r="X5688" i="1"/>
  <c r="X5689" i="1"/>
  <c r="X5690" i="1"/>
  <c r="X5691" i="1"/>
  <c r="X5692" i="1"/>
  <c r="X5693" i="1"/>
  <c r="X5694" i="1"/>
  <c r="X5695" i="1"/>
  <c r="X5696" i="1"/>
  <c r="X5697" i="1"/>
  <c r="X5698" i="1"/>
  <c r="X5699" i="1"/>
  <c r="X5700" i="1"/>
  <c r="X5701" i="1"/>
  <c r="X5702" i="1"/>
  <c r="X5703" i="1"/>
  <c r="X5704" i="1"/>
  <c r="X5705" i="1"/>
  <c r="X5706" i="1"/>
  <c r="X5707" i="1"/>
  <c r="X5708" i="1"/>
  <c r="X5709" i="1"/>
  <c r="X5710" i="1"/>
  <c r="X5711" i="1"/>
  <c r="X5712" i="1"/>
  <c r="X5713" i="1"/>
  <c r="X5714" i="1"/>
  <c r="X5715" i="1"/>
  <c r="X5716" i="1"/>
  <c r="X5717" i="1"/>
  <c r="X5718" i="1"/>
  <c r="X5719" i="1"/>
  <c r="X5720" i="1"/>
  <c r="X5721" i="1"/>
  <c r="X5722" i="1"/>
  <c r="X5723" i="1"/>
  <c r="X5724" i="1"/>
  <c r="X5725" i="1"/>
  <c r="X5726" i="1"/>
  <c r="X5727" i="1"/>
  <c r="X5728" i="1"/>
  <c r="X5729" i="1"/>
  <c r="X5730" i="1"/>
  <c r="X5731" i="1"/>
  <c r="X5732" i="1"/>
  <c r="X5733" i="1"/>
  <c r="X5734" i="1"/>
  <c r="X5735" i="1"/>
  <c r="X5736" i="1"/>
  <c r="X5737" i="1"/>
  <c r="X5738" i="1"/>
  <c r="X5739" i="1"/>
  <c r="X5740" i="1"/>
  <c r="X5741" i="1"/>
  <c r="X5742" i="1"/>
  <c r="X5743" i="1"/>
  <c r="X5744" i="1"/>
  <c r="X5745" i="1"/>
  <c r="X5746" i="1"/>
  <c r="X5747" i="1"/>
  <c r="X5748" i="1"/>
  <c r="X5749" i="1"/>
  <c r="X5750" i="1"/>
  <c r="X5751" i="1"/>
  <c r="X5752" i="1"/>
  <c r="X5753" i="1"/>
  <c r="X5754" i="1"/>
  <c r="X5755" i="1"/>
  <c r="X5756" i="1"/>
  <c r="X5757" i="1"/>
  <c r="X5758" i="1"/>
  <c r="X5759" i="1"/>
  <c r="X5760" i="1"/>
  <c r="X5761" i="1"/>
  <c r="X5762" i="1"/>
  <c r="X5763" i="1"/>
  <c r="X5764" i="1"/>
  <c r="X5765" i="1"/>
  <c r="X5766" i="1"/>
  <c r="X5767" i="1"/>
  <c r="X5768" i="1"/>
  <c r="X5769" i="1"/>
  <c r="X5770" i="1"/>
  <c r="X5771" i="1"/>
  <c r="X5772" i="1"/>
  <c r="X5773" i="1"/>
  <c r="X5774" i="1"/>
  <c r="X5775" i="1"/>
  <c r="X5776" i="1"/>
  <c r="X5777" i="1"/>
  <c r="X5778" i="1"/>
  <c r="X5779" i="1"/>
  <c r="X5780" i="1"/>
  <c r="X5781" i="1"/>
  <c r="X5782" i="1"/>
  <c r="X5783" i="1"/>
  <c r="X5784" i="1"/>
  <c r="X5785" i="1"/>
  <c r="X5786" i="1"/>
  <c r="X5787" i="1"/>
  <c r="X5788" i="1"/>
  <c r="X5789" i="1"/>
  <c r="X5790" i="1"/>
  <c r="X5791" i="1"/>
  <c r="X5792" i="1"/>
  <c r="X5793" i="1"/>
  <c r="X5794" i="1"/>
  <c r="X5795" i="1"/>
  <c r="X5796" i="1"/>
  <c r="X5797" i="1"/>
  <c r="X5798" i="1"/>
  <c r="X5799" i="1"/>
  <c r="X5800" i="1"/>
  <c r="X5801" i="1"/>
  <c r="X5802" i="1"/>
  <c r="X5803" i="1"/>
  <c r="X5804" i="1"/>
  <c r="X5805" i="1"/>
  <c r="X5806" i="1"/>
  <c r="X5807" i="1"/>
  <c r="X5808" i="1"/>
  <c r="X5809" i="1"/>
  <c r="X5810" i="1"/>
  <c r="X5811" i="1"/>
  <c r="X5812" i="1"/>
  <c r="X5813" i="1"/>
  <c r="X5814" i="1"/>
  <c r="X5815" i="1"/>
  <c r="X5816" i="1"/>
  <c r="X5817" i="1"/>
  <c r="X5818" i="1"/>
  <c r="X5819" i="1"/>
  <c r="X5820" i="1"/>
  <c r="X5821" i="1"/>
  <c r="X5822" i="1"/>
  <c r="X5823" i="1"/>
  <c r="X5824" i="1"/>
  <c r="X5825" i="1"/>
  <c r="X5826" i="1"/>
  <c r="X5827" i="1"/>
  <c r="X5828" i="1"/>
  <c r="X5829" i="1"/>
  <c r="X5830" i="1"/>
  <c r="X5831" i="1"/>
  <c r="X5832" i="1"/>
  <c r="X5833" i="1"/>
  <c r="X5834" i="1"/>
  <c r="X5835" i="1"/>
  <c r="X5836" i="1"/>
  <c r="X5837" i="1"/>
  <c r="X5838" i="1"/>
  <c r="X5839" i="1"/>
  <c r="X5840" i="1"/>
  <c r="X5841" i="1"/>
  <c r="X5842" i="1"/>
  <c r="X5843" i="1"/>
  <c r="X5844" i="1"/>
  <c r="X5845" i="1"/>
  <c r="X5846" i="1"/>
  <c r="X5847" i="1"/>
  <c r="X5848" i="1"/>
  <c r="X5849" i="1"/>
  <c r="X5850" i="1"/>
  <c r="X5851" i="1"/>
  <c r="X5852" i="1"/>
  <c r="X5853" i="1"/>
  <c r="X5854" i="1"/>
  <c r="X5855" i="1"/>
  <c r="X5856" i="1"/>
  <c r="X5857" i="1"/>
  <c r="X5858" i="1"/>
  <c r="X5859" i="1"/>
  <c r="X5860" i="1"/>
  <c r="X5861" i="1"/>
  <c r="X5862" i="1"/>
  <c r="X5863" i="1"/>
  <c r="X5864" i="1"/>
  <c r="X5865" i="1"/>
  <c r="X5866" i="1"/>
  <c r="X5867" i="1"/>
  <c r="X5868" i="1"/>
  <c r="X5869" i="1"/>
  <c r="X5870" i="1"/>
  <c r="X5871" i="1"/>
  <c r="X5872" i="1"/>
  <c r="X5873" i="1"/>
  <c r="X5874" i="1"/>
  <c r="X5875" i="1"/>
  <c r="X5876" i="1"/>
  <c r="X5877" i="1"/>
  <c r="X5878" i="1"/>
  <c r="X5879" i="1"/>
  <c r="X5880" i="1"/>
  <c r="X5881" i="1"/>
  <c r="X5882" i="1"/>
  <c r="X5883" i="1"/>
  <c r="X5884" i="1"/>
  <c r="X5885" i="1"/>
  <c r="X5886" i="1"/>
  <c r="X5887" i="1"/>
  <c r="X5888" i="1"/>
  <c r="X5889" i="1"/>
  <c r="X5890" i="1"/>
  <c r="X5891" i="1"/>
  <c r="X5892" i="1"/>
  <c r="X5893" i="1"/>
  <c r="X5894" i="1"/>
  <c r="X5895" i="1"/>
  <c r="X5896" i="1"/>
  <c r="X5897" i="1"/>
  <c r="X5898" i="1"/>
  <c r="X5899" i="1"/>
  <c r="X5900" i="1"/>
  <c r="X5901" i="1"/>
  <c r="X5902" i="1"/>
  <c r="X5903" i="1"/>
  <c r="X5904" i="1"/>
  <c r="X5905" i="1"/>
  <c r="X5906" i="1"/>
  <c r="X5907" i="1"/>
  <c r="X5908" i="1"/>
  <c r="X5909" i="1"/>
  <c r="X5910" i="1"/>
  <c r="X5911" i="1"/>
  <c r="X5912" i="1"/>
  <c r="X5913" i="1"/>
  <c r="X5914" i="1"/>
  <c r="X5915" i="1"/>
  <c r="X5916" i="1"/>
  <c r="X5917" i="1"/>
  <c r="X5918" i="1"/>
  <c r="X5919" i="1"/>
  <c r="X5920" i="1"/>
  <c r="X5921" i="1"/>
  <c r="X5922" i="1"/>
  <c r="X5923" i="1"/>
  <c r="X5924" i="1"/>
  <c r="X5925" i="1"/>
  <c r="X5926" i="1"/>
  <c r="X5927" i="1"/>
  <c r="X5928" i="1"/>
  <c r="X5929" i="1"/>
  <c r="X5930" i="1"/>
  <c r="X5931" i="1"/>
  <c r="X5932" i="1"/>
  <c r="X5933" i="1"/>
  <c r="X5934" i="1"/>
  <c r="X5935" i="1"/>
  <c r="X5936" i="1"/>
  <c r="X5937" i="1"/>
  <c r="X5938" i="1"/>
  <c r="X5939" i="1"/>
  <c r="X5940" i="1"/>
  <c r="X5941" i="1"/>
  <c r="X5942" i="1"/>
  <c r="X5943" i="1"/>
  <c r="X5944" i="1"/>
  <c r="X5945" i="1"/>
  <c r="X5946" i="1"/>
  <c r="X5947" i="1"/>
  <c r="X5948" i="1"/>
  <c r="X5949" i="1"/>
  <c r="X5950" i="1"/>
  <c r="X5951" i="1"/>
  <c r="X5952" i="1"/>
  <c r="X5953" i="1"/>
  <c r="X5954" i="1"/>
  <c r="X5955" i="1"/>
  <c r="X5956" i="1"/>
  <c r="X5957" i="1"/>
  <c r="X5958" i="1"/>
  <c r="X5959" i="1"/>
  <c r="X5960" i="1"/>
  <c r="X5961" i="1"/>
  <c r="X5962" i="1"/>
  <c r="X5963" i="1"/>
  <c r="X5964" i="1"/>
  <c r="X5965" i="1"/>
  <c r="X5966" i="1"/>
  <c r="X5967" i="1"/>
  <c r="X5968" i="1"/>
  <c r="X5969" i="1"/>
  <c r="X5970" i="1"/>
  <c r="X5971" i="1"/>
  <c r="X5972" i="1"/>
  <c r="X5973" i="1"/>
  <c r="X5974" i="1"/>
  <c r="X5975" i="1"/>
  <c r="X5976" i="1"/>
  <c r="X5977" i="1"/>
  <c r="X5978" i="1"/>
  <c r="X5979" i="1"/>
  <c r="X5980" i="1"/>
  <c r="X5981" i="1"/>
  <c r="X5982" i="1"/>
  <c r="X5983" i="1"/>
  <c r="X5984" i="1"/>
  <c r="X5985" i="1"/>
  <c r="X5986" i="1"/>
  <c r="X5987" i="1"/>
  <c r="X5988" i="1"/>
  <c r="X5989" i="1"/>
  <c r="X5990" i="1"/>
  <c r="X5991" i="1"/>
  <c r="X5992" i="1"/>
  <c r="X5993" i="1"/>
  <c r="X5994" i="1"/>
  <c r="X5995" i="1"/>
  <c r="X5996" i="1"/>
  <c r="X5997" i="1"/>
  <c r="X5998" i="1"/>
  <c r="X5999" i="1"/>
  <c r="X6000" i="1"/>
  <c r="X6001" i="1"/>
  <c r="X2" i="1"/>
  <c r="N3" i="1" a="1"/>
  <c r="N3" i="1" s="1"/>
  <c r="N4" i="1" a="1"/>
  <c r="N4" i="1" s="1"/>
  <c r="N5" i="1" a="1"/>
  <c r="N5" i="1" s="1"/>
  <c r="N6" i="1" a="1"/>
  <c r="N6" i="1" s="1"/>
  <c r="N7" i="1" a="1"/>
  <c r="N7" i="1" s="1"/>
  <c r="N8" i="1" a="1"/>
  <c r="N8" i="1" s="1"/>
  <c r="N9" i="1" a="1"/>
  <c r="N9" i="1" s="1"/>
  <c r="N10" i="1" a="1"/>
  <c r="N10" i="1" s="1"/>
  <c r="N11" i="1" a="1"/>
  <c r="N11" i="1" s="1"/>
  <c r="N12" i="1" a="1"/>
  <c r="N12" i="1" s="1"/>
  <c r="N13" i="1" a="1"/>
  <c r="N13" i="1" s="1"/>
  <c r="N14" i="1" a="1"/>
  <c r="N14" i="1" s="1"/>
  <c r="N15" i="1" a="1"/>
  <c r="N15" i="1" s="1"/>
  <c r="N16" i="1" a="1"/>
  <c r="N16" i="1" s="1"/>
  <c r="N17" i="1" a="1"/>
  <c r="N17" i="1" s="1"/>
  <c r="N18" i="1" a="1"/>
  <c r="N18" i="1" s="1"/>
  <c r="N19" i="1" a="1"/>
  <c r="N19" i="1" s="1"/>
  <c r="N20" i="1" a="1"/>
  <c r="N20" i="1" s="1"/>
  <c r="N21" i="1" a="1"/>
  <c r="N21" i="1" s="1"/>
  <c r="N22" i="1" a="1"/>
  <c r="N22" i="1" s="1"/>
  <c r="N23" i="1" a="1"/>
  <c r="N23" i="1" s="1"/>
  <c r="N24" i="1" a="1"/>
  <c r="N24" i="1" s="1"/>
  <c r="N25" i="1" a="1"/>
  <c r="N25" i="1" s="1"/>
  <c r="N26" i="1" a="1"/>
  <c r="N26" i="1" s="1"/>
  <c r="N27" i="1" a="1"/>
  <c r="N27" i="1" s="1"/>
  <c r="N28" i="1" a="1"/>
  <c r="N28" i="1" s="1"/>
  <c r="N29" i="1" a="1"/>
  <c r="N29" i="1" s="1"/>
  <c r="N30" i="1" a="1"/>
  <c r="N30" i="1" s="1"/>
  <c r="N31" i="1" a="1"/>
  <c r="N31" i="1" s="1"/>
  <c r="N32" i="1" a="1"/>
  <c r="N32" i="1" s="1"/>
  <c r="N33" i="1" a="1"/>
  <c r="N33" i="1" s="1"/>
  <c r="N34" i="1" a="1"/>
  <c r="N34" i="1" s="1"/>
  <c r="N35" i="1" a="1"/>
  <c r="N35" i="1" s="1"/>
  <c r="N36" i="1" a="1"/>
  <c r="N36" i="1" s="1"/>
  <c r="N37" i="1" a="1"/>
  <c r="N37" i="1" s="1"/>
  <c r="N38" i="1" a="1"/>
  <c r="N38" i="1" s="1"/>
  <c r="N39" i="1" a="1"/>
  <c r="N39" i="1" s="1"/>
  <c r="N40" i="1" a="1"/>
  <c r="N40" i="1" s="1"/>
  <c r="N41" i="1" a="1"/>
  <c r="N41" i="1" s="1"/>
  <c r="N42" i="1" a="1"/>
  <c r="N42" i="1" s="1"/>
  <c r="N43" i="1" a="1"/>
  <c r="N43" i="1" s="1"/>
  <c r="N44" i="1" a="1"/>
  <c r="N44" i="1" s="1"/>
  <c r="N45" i="1" a="1"/>
  <c r="N45" i="1" s="1"/>
  <c r="N46" i="1" a="1"/>
  <c r="N46" i="1" s="1"/>
  <c r="N47" i="1" a="1"/>
  <c r="N47" i="1" s="1"/>
  <c r="N48" i="1" a="1"/>
  <c r="N48" i="1" s="1"/>
  <c r="N49" i="1" a="1"/>
  <c r="N49" i="1" s="1"/>
  <c r="N50" i="1" a="1"/>
  <c r="N50" i="1" s="1"/>
  <c r="N51" i="1" a="1"/>
  <c r="N51" i="1" s="1"/>
  <c r="N52" i="1" a="1"/>
  <c r="N52" i="1" s="1"/>
  <c r="N53" i="1" a="1"/>
  <c r="N53" i="1" s="1"/>
  <c r="N54" i="1" a="1"/>
  <c r="N54" i="1" s="1"/>
  <c r="N55" i="1" a="1"/>
  <c r="N55" i="1" s="1"/>
  <c r="N56" i="1" a="1"/>
  <c r="N56" i="1" s="1"/>
  <c r="N57" i="1" a="1"/>
  <c r="N57" i="1" s="1"/>
  <c r="N58" i="1" a="1"/>
  <c r="N58" i="1" s="1"/>
  <c r="N59" i="1" a="1"/>
  <c r="N59" i="1" s="1"/>
  <c r="N60" i="1" a="1"/>
  <c r="N60" i="1" s="1"/>
  <c r="N61" i="1" a="1"/>
  <c r="N61" i="1" s="1"/>
  <c r="N62" i="1" a="1"/>
  <c r="N62" i="1" s="1"/>
  <c r="N63" i="1" a="1"/>
  <c r="N63" i="1" s="1"/>
  <c r="N64" i="1" a="1"/>
  <c r="N64" i="1" s="1"/>
  <c r="N65" i="1" a="1"/>
  <c r="N65" i="1" s="1"/>
  <c r="N66" i="1" a="1"/>
  <c r="N66" i="1" s="1"/>
  <c r="N67" i="1" a="1"/>
  <c r="N67" i="1" s="1"/>
  <c r="N68" i="1" a="1"/>
  <c r="N68" i="1" s="1"/>
  <c r="N69" i="1" a="1"/>
  <c r="N69" i="1" s="1"/>
  <c r="N70" i="1" a="1"/>
  <c r="N70" i="1" s="1"/>
  <c r="N71" i="1" a="1"/>
  <c r="N71" i="1" s="1"/>
  <c r="N72" i="1" a="1"/>
  <c r="N72" i="1" s="1"/>
  <c r="N73" i="1" a="1"/>
  <c r="N73" i="1" s="1"/>
  <c r="N74" i="1" a="1"/>
  <c r="N74" i="1" s="1"/>
  <c r="N75" i="1" a="1"/>
  <c r="N75" i="1" s="1"/>
  <c r="N76" i="1" a="1"/>
  <c r="N76" i="1" s="1"/>
  <c r="N77" i="1" a="1"/>
  <c r="N77" i="1" s="1"/>
  <c r="N78" i="1" a="1"/>
  <c r="N78" i="1" s="1"/>
  <c r="N79" i="1" a="1"/>
  <c r="N79" i="1" s="1"/>
  <c r="N80" i="1" a="1"/>
  <c r="N80" i="1" s="1"/>
  <c r="N81" i="1" a="1"/>
  <c r="N81" i="1" s="1"/>
  <c r="N82" i="1" a="1"/>
  <c r="N82" i="1" s="1"/>
  <c r="N83" i="1" a="1"/>
  <c r="N83" i="1" s="1"/>
  <c r="N84" i="1" a="1"/>
  <c r="N84" i="1" s="1"/>
  <c r="N85" i="1" a="1"/>
  <c r="N85" i="1" s="1"/>
  <c r="N86" i="1" a="1"/>
  <c r="N86" i="1" s="1"/>
  <c r="N87" i="1" a="1"/>
  <c r="N87" i="1" s="1"/>
  <c r="N88" i="1" a="1"/>
  <c r="N88" i="1" s="1"/>
  <c r="N89" i="1" a="1"/>
  <c r="N89" i="1" s="1"/>
  <c r="N90" i="1" a="1"/>
  <c r="N90" i="1" s="1"/>
  <c r="N91" i="1" a="1"/>
  <c r="N91" i="1" s="1"/>
  <c r="N92" i="1" a="1"/>
  <c r="N92" i="1" s="1"/>
  <c r="N93" i="1" a="1"/>
  <c r="N93" i="1" s="1"/>
  <c r="N94" i="1" a="1"/>
  <c r="N94" i="1" s="1"/>
  <c r="N95" i="1" a="1"/>
  <c r="N95" i="1" s="1"/>
  <c r="N96" i="1" a="1"/>
  <c r="N96" i="1" s="1"/>
  <c r="N97" i="1" a="1"/>
  <c r="N97" i="1" s="1"/>
  <c r="N98" i="1" a="1"/>
  <c r="N98" i="1" s="1"/>
  <c r="N99" i="1" a="1"/>
  <c r="N99" i="1" s="1"/>
  <c r="N100" i="1" a="1"/>
  <c r="N100" i="1" s="1"/>
  <c r="N101" i="1" a="1"/>
  <c r="N101" i="1" s="1"/>
  <c r="N102" i="1" a="1"/>
  <c r="N102" i="1" s="1"/>
  <c r="N103" i="1" a="1"/>
  <c r="N103" i="1" s="1"/>
  <c r="N104" i="1" a="1"/>
  <c r="N104" i="1" s="1"/>
  <c r="N105" i="1" a="1"/>
  <c r="N105" i="1" s="1"/>
  <c r="N106" i="1" a="1"/>
  <c r="N106" i="1" s="1"/>
  <c r="N107" i="1" a="1"/>
  <c r="N107" i="1" s="1"/>
  <c r="N108" i="1" a="1"/>
  <c r="N108" i="1" s="1"/>
  <c r="N109" i="1" a="1"/>
  <c r="N109" i="1" s="1"/>
  <c r="N110" i="1" a="1"/>
  <c r="N110" i="1" s="1"/>
  <c r="N111" i="1" a="1"/>
  <c r="N111" i="1" s="1"/>
  <c r="N112" i="1" a="1"/>
  <c r="N112" i="1" s="1"/>
  <c r="N113" i="1" a="1"/>
  <c r="N113" i="1" s="1"/>
  <c r="N114" i="1" a="1"/>
  <c r="N114" i="1" s="1"/>
  <c r="N115" i="1" a="1"/>
  <c r="N115" i="1" s="1"/>
  <c r="N116" i="1" a="1"/>
  <c r="N116" i="1" s="1"/>
  <c r="N117" i="1" a="1"/>
  <c r="N117" i="1" s="1"/>
  <c r="N118" i="1" a="1"/>
  <c r="N118" i="1" s="1"/>
  <c r="N119" i="1" a="1"/>
  <c r="N119" i="1" s="1"/>
  <c r="N120" i="1" a="1"/>
  <c r="N120" i="1" s="1"/>
  <c r="N121" i="1" a="1"/>
  <c r="N121" i="1" s="1"/>
  <c r="N122" i="1" a="1"/>
  <c r="N122" i="1" s="1"/>
  <c r="N123" i="1" a="1"/>
  <c r="N123" i="1" s="1"/>
  <c r="N124" i="1" a="1"/>
  <c r="N124" i="1" s="1"/>
  <c r="N125" i="1" a="1"/>
  <c r="N125" i="1" s="1"/>
  <c r="N126" i="1" a="1"/>
  <c r="N126" i="1" s="1"/>
  <c r="N127" i="1" a="1"/>
  <c r="N127" i="1" s="1"/>
  <c r="N128" i="1" a="1"/>
  <c r="N128" i="1" s="1"/>
  <c r="N129" i="1" a="1"/>
  <c r="N129" i="1" s="1"/>
  <c r="N130" i="1" a="1"/>
  <c r="N130" i="1" s="1"/>
  <c r="N131" i="1" a="1"/>
  <c r="N131" i="1" s="1"/>
  <c r="N132" i="1" a="1"/>
  <c r="N132" i="1" s="1"/>
  <c r="N133" i="1" a="1"/>
  <c r="N133" i="1" s="1"/>
  <c r="N134" i="1" a="1"/>
  <c r="N134" i="1" s="1"/>
  <c r="N135" i="1" a="1"/>
  <c r="N135" i="1" s="1"/>
  <c r="N136" i="1" a="1"/>
  <c r="N136" i="1" s="1"/>
  <c r="N137" i="1" a="1"/>
  <c r="N137" i="1" s="1"/>
  <c r="N138" i="1" a="1"/>
  <c r="N138" i="1" s="1"/>
  <c r="N139" i="1" a="1"/>
  <c r="N139" i="1" s="1"/>
  <c r="N140" i="1" a="1"/>
  <c r="N140" i="1" s="1"/>
  <c r="N141" i="1" a="1"/>
  <c r="N141" i="1" s="1"/>
  <c r="N142" i="1" a="1"/>
  <c r="N142" i="1" s="1"/>
  <c r="N143" i="1" a="1"/>
  <c r="N143" i="1" s="1"/>
  <c r="N144" i="1" a="1"/>
  <c r="N144" i="1" s="1"/>
  <c r="N145" i="1" a="1"/>
  <c r="N145" i="1" s="1"/>
  <c r="N146" i="1" a="1"/>
  <c r="N146" i="1" s="1"/>
  <c r="N147" i="1" a="1"/>
  <c r="N147" i="1" s="1"/>
  <c r="N148" i="1" a="1"/>
  <c r="N148" i="1" s="1"/>
  <c r="N149" i="1" a="1"/>
  <c r="N149" i="1" s="1"/>
  <c r="N150" i="1" a="1"/>
  <c r="N150" i="1" s="1"/>
  <c r="N151" i="1" a="1"/>
  <c r="N151" i="1" s="1"/>
  <c r="N152" i="1" a="1"/>
  <c r="N152" i="1" s="1"/>
  <c r="N153" i="1" a="1"/>
  <c r="N153" i="1" s="1"/>
  <c r="N154" i="1" a="1"/>
  <c r="N154" i="1" s="1"/>
  <c r="N155" i="1" a="1"/>
  <c r="N155" i="1" s="1"/>
  <c r="N156" i="1" a="1"/>
  <c r="N156" i="1" s="1"/>
  <c r="N157" i="1" a="1"/>
  <c r="N157" i="1" s="1"/>
  <c r="N158" i="1" a="1"/>
  <c r="N158" i="1" s="1"/>
  <c r="N159" i="1" a="1"/>
  <c r="N159" i="1" s="1"/>
  <c r="N160" i="1" a="1"/>
  <c r="N160" i="1" s="1"/>
  <c r="N161" i="1" a="1"/>
  <c r="N161" i="1" s="1"/>
  <c r="N162" i="1" a="1"/>
  <c r="N162" i="1" s="1"/>
  <c r="N163" i="1" a="1"/>
  <c r="N163" i="1" s="1"/>
  <c r="N164" i="1" a="1"/>
  <c r="N164" i="1" s="1"/>
  <c r="N165" i="1" a="1"/>
  <c r="N165" i="1" s="1"/>
  <c r="N166" i="1" a="1"/>
  <c r="N166" i="1" s="1"/>
  <c r="N167" i="1" a="1"/>
  <c r="N167" i="1" s="1"/>
  <c r="N168" i="1" a="1"/>
  <c r="N168" i="1" s="1"/>
  <c r="N169" i="1" a="1"/>
  <c r="N169" i="1" s="1"/>
  <c r="N170" i="1" a="1"/>
  <c r="N170" i="1" s="1"/>
  <c r="N171" i="1" a="1"/>
  <c r="N171" i="1" s="1"/>
  <c r="N172" i="1" a="1"/>
  <c r="N172" i="1" s="1"/>
  <c r="N173" i="1" a="1"/>
  <c r="N173" i="1" s="1"/>
  <c r="N174" i="1" a="1"/>
  <c r="N174" i="1" s="1"/>
  <c r="N175" i="1" a="1"/>
  <c r="N175" i="1" s="1"/>
  <c r="N176" i="1" a="1"/>
  <c r="N176" i="1" s="1"/>
  <c r="N177" i="1" a="1"/>
  <c r="N177" i="1" s="1"/>
  <c r="N178" i="1" a="1"/>
  <c r="N178" i="1" s="1"/>
  <c r="N179" i="1" a="1"/>
  <c r="N179" i="1" s="1"/>
  <c r="N180" i="1" a="1"/>
  <c r="N180" i="1" s="1"/>
  <c r="N181" i="1" a="1"/>
  <c r="N181" i="1" s="1"/>
  <c r="N182" i="1" a="1"/>
  <c r="N182" i="1" s="1"/>
  <c r="N183" i="1" a="1"/>
  <c r="N183" i="1" s="1"/>
  <c r="N184" i="1" a="1"/>
  <c r="N184" i="1" s="1"/>
  <c r="N185" i="1" a="1"/>
  <c r="N185" i="1" s="1"/>
  <c r="N186" i="1" a="1"/>
  <c r="N186" i="1" s="1"/>
  <c r="N187" i="1" a="1"/>
  <c r="N187" i="1" s="1"/>
  <c r="N188" i="1" a="1"/>
  <c r="N188" i="1" s="1"/>
  <c r="N189" i="1" a="1"/>
  <c r="N189" i="1" s="1"/>
  <c r="N190" i="1" a="1"/>
  <c r="N190" i="1" s="1"/>
  <c r="N191" i="1" a="1"/>
  <c r="N191" i="1" s="1"/>
  <c r="N192" i="1" a="1"/>
  <c r="N192" i="1" s="1"/>
  <c r="N193" i="1" a="1"/>
  <c r="N193" i="1" s="1"/>
  <c r="N194" i="1" a="1"/>
  <c r="N194" i="1" s="1"/>
  <c r="N195" i="1" a="1"/>
  <c r="N195" i="1" s="1"/>
  <c r="N196" i="1" a="1"/>
  <c r="N196" i="1" s="1"/>
  <c r="N197" i="1" a="1"/>
  <c r="N197" i="1" s="1"/>
  <c r="N198" i="1" a="1"/>
  <c r="N198" i="1" s="1"/>
  <c r="N199" i="1" a="1"/>
  <c r="N199" i="1" s="1"/>
  <c r="N200" i="1" a="1"/>
  <c r="N200" i="1" s="1"/>
  <c r="N201" i="1" a="1"/>
  <c r="N201" i="1" s="1"/>
  <c r="N202" i="1" a="1"/>
  <c r="N202" i="1" s="1"/>
  <c r="N203" i="1" a="1"/>
  <c r="N203" i="1" s="1"/>
  <c r="N204" i="1" a="1"/>
  <c r="N204" i="1" s="1"/>
  <c r="N205" i="1" a="1"/>
  <c r="N205" i="1" s="1"/>
  <c r="N206" i="1" a="1"/>
  <c r="N206" i="1" s="1"/>
  <c r="N207" i="1" a="1"/>
  <c r="N207" i="1" s="1"/>
  <c r="N208" i="1" a="1"/>
  <c r="N208" i="1" s="1"/>
  <c r="N209" i="1" a="1"/>
  <c r="N209" i="1" s="1"/>
  <c r="N210" i="1" a="1"/>
  <c r="N210" i="1" s="1"/>
  <c r="N211" i="1" a="1"/>
  <c r="N211" i="1" s="1"/>
  <c r="N212" i="1" a="1"/>
  <c r="N212" i="1" s="1"/>
  <c r="N213" i="1" a="1"/>
  <c r="N213" i="1" s="1"/>
  <c r="N214" i="1" a="1"/>
  <c r="N214" i="1" s="1"/>
  <c r="N215" i="1" a="1"/>
  <c r="N215" i="1" s="1"/>
  <c r="N216" i="1" a="1"/>
  <c r="N216" i="1" s="1"/>
  <c r="N217" i="1" a="1"/>
  <c r="N217" i="1" s="1"/>
  <c r="N218" i="1" a="1"/>
  <c r="N218" i="1" s="1"/>
  <c r="N219" i="1" a="1"/>
  <c r="N219" i="1" s="1"/>
  <c r="N220" i="1" a="1"/>
  <c r="N220" i="1" s="1"/>
  <c r="N221" i="1" a="1"/>
  <c r="N221" i="1" s="1"/>
  <c r="N222" i="1" a="1"/>
  <c r="N222" i="1" s="1"/>
  <c r="N223" i="1" a="1"/>
  <c r="N223" i="1" s="1"/>
  <c r="N224" i="1" a="1"/>
  <c r="N224" i="1" s="1"/>
  <c r="N225" i="1" a="1"/>
  <c r="N225" i="1" s="1"/>
  <c r="N226" i="1" a="1"/>
  <c r="N226" i="1" s="1"/>
  <c r="N227" i="1" a="1"/>
  <c r="N227" i="1" s="1"/>
  <c r="N228" i="1" a="1"/>
  <c r="N228" i="1" s="1"/>
  <c r="N229" i="1" a="1"/>
  <c r="N229" i="1" s="1"/>
  <c r="N230" i="1" a="1"/>
  <c r="N230" i="1" s="1"/>
  <c r="N231" i="1" a="1"/>
  <c r="N231" i="1" s="1"/>
  <c r="N232" i="1" a="1"/>
  <c r="N232" i="1" s="1"/>
  <c r="N233" i="1" a="1"/>
  <c r="N233" i="1" s="1"/>
  <c r="N234" i="1" a="1"/>
  <c r="N234" i="1" s="1"/>
  <c r="N235" i="1" a="1"/>
  <c r="N235" i="1" s="1"/>
  <c r="N236" i="1" a="1"/>
  <c r="N236" i="1" s="1"/>
  <c r="N237" i="1" a="1"/>
  <c r="N237" i="1" s="1"/>
  <c r="N238" i="1" a="1"/>
  <c r="N238" i="1" s="1"/>
  <c r="N239" i="1" a="1"/>
  <c r="N239" i="1" s="1"/>
  <c r="N240" i="1" a="1"/>
  <c r="N240" i="1" s="1"/>
  <c r="N241" i="1" a="1"/>
  <c r="N241" i="1" s="1"/>
  <c r="N242" i="1" a="1"/>
  <c r="N242" i="1" s="1"/>
  <c r="N243" i="1" a="1"/>
  <c r="N243" i="1" s="1"/>
  <c r="N244" i="1" a="1"/>
  <c r="N244" i="1" s="1"/>
  <c r="N245" i="1" a="1"/>
  <c r="N245" i="1" s="1"/>
  <c r="N246" i="1" a="1"/>
  <c r="N246" i="1" s="1"/>
  <c r="N247" i="1" a="1"/>
  <c r="N247" i="1" s="1"/>
  <c r="N248" i="1" a="1"/>
  <c r="N248" i="1" s="1"/>
  <c r="N249" i="1" a="1"/>
  <c r="N249" i="1" s="1"/>
  <c r="N250" i="1" a="1"/>
  <c r="N250" i="1" s="1"/>
  <c r="N251" i="1" a="1"/>
  <c r="N251" i="1" s="1"/>
  <c r="N252" i="1" a="1"/>
  <c r="N252" i="1" s="1"/>
  <c r="N253" i="1" a="1"/>
  <c r="N253" i="1" s="1"/>
  <c r="N254" i="1" a="1"/>
  <c r="N254" i="1" s="1"/>
  <c r="N255" i="1" a="1"/>
  <c r="N255" i="1" s="1"/>
  <c r="N256" i="1" a="1"/>
  <c r="N256" i="1" s="1"/>
  <c r="N257" i="1" a="1"/>
  <c r="N257" i="1" s="1"/>
  <c r="N258" i="1" a="1"/>
  <c r="N258" i="1" s="1"/>
  <c r="N259" i="1" a="1"/>
  <c r="N259" i="1" s="1"/>
  <c r="N260" i="1" a="1"/>
  <c r="N260" i="1" s="1"/>
  <c r="N261" i="1" a="1"/>
  <c r="N261" i="1" s="1"/>
  <c r="N262" i="1" a="1"/>
  <c r="N262" i="1" s="1"/>
  <c r="N263" i="1" a="1"/>
  <c r="N263" i="1" s="1"/>
  <c r="N264" i="1" a="1"/>
  <c r="N264" i="1" s="1"/>
  <c r="N265" i="1" a="1"/>
  <c r="N265" i="1" s="1"/>
  <c r="N266" i="1" a="1"/>
  <c r="N266" i="1" s="1"/>
  <c r="N267" i="1" a="1"/>
  <c r="N267" i="1" s="1"/>
  <c r="N268" i="1" a="1"/>
  <c r="N268" i="1" s="1"/>
  <c r="N269" i="1" a="1"/>
  <c r="N269" i="1" s="1"/>
  <c r="N270" i="1" a="1"/>
  <c r="N270" i="1" s="1"/>
  <c r="N271" i="1" a="1"/>
  <c r="N271" i="1" s="1"/>
  <c r="N272" i="1" a="1"/>
  <c r="N272" i="1" s="1"/>
  <c r="N273" i="1" a="1"/>
  <c r="N273" i="1" s="1"/>
  <c r="N274" i="1" a="1"/>
  <c r="N274" i="1" s="1"/>
  <c r="N275" i="1" a="1"/>
  <c r="N275" i="1" s="1"/>
  <c r="N276" i="1" a="1"/>
  <c r="N276" i="1" s="1"/>
  <c r="N277" i="1" a="1"/>
  <c r="N277" i="1" s="1"/>
  <c r="N278" i="1" a="1"/>
  <c r="N278" i="1" s="1"/>
  <c r="N279" i="1" a="1"/>
  <c r="N279" i="1" s="1"/>
  <c r="N280" i="1" a="1"/>
  <c r="N280" i="1" s="1"/>
  <c r="N281" i="1" a="1"/>
  <c r="N281" i="1" s="1"/>
  <c r="N282" i="1" a="1"/>
  <c r="N282" i="1" s="1"/>
  <c r="N283" i="1" a="1"/>
  <c r="N283" i="1" s="1"/>
  <c r="N284" i="1" a="1"/>
  <c r="N284" i="1" s="1"/>
  <c r="N285" i="1" a="1"/>
  <c r="N285" i="1" s="1"/>
  <c r="N286" i="1" a="1"/>
  <c r="N286" i="1" s="1"/>
  <c r="N287" i="1" a="1"/>
  <c r="N287" i="1" s="1"/>
  <c r="N288" i="1" a="1"/>
  <c r="N288" i="1" s="1"/>
  <c r="N289" i="1" a="1"/>
  <c r="N289" i="1" s="1"/>
  <c r="N290" i="1" a="1"/>
  <c r="N290" i="1" s="1"/>
  <c r="N291" i="1" a="1"/>
  <c r="N291" i="1" s="1"/>
  <c r="N292" i="1" a="1"/>
  <c r="N292" i="1" s="1"/>
  <c r="N293" i="1" a="1"/>
  <c r="N293" i="1" s="1"/>
  <c r="N294" i="1" a="1"/>
  <c r="N294" i="1" s="1"/>
  <c r="N295" i="1" a="1"/>
  <c r="N295" i="1" s="1"/>
  <c r="N296" i="1" a="1"/>
  <c r="N296" i="1" s="1"/>
  <c r="N297" i="1" a="1"/>
  <c r="N297" i="1" s="1"/>
  <c r="N298" i="1" a="1"/>
  <c r="N298" i="1" s="1"/>
  <c r="N299" i="1" a="1"/>
  <c r="N299" i="1" s="1"/>
  <c r="N300" i="1" a="1"/>
  <c r="N300" i="1" s="1"/>
  <c r="N301" i="1" a="1"/>
  <c r="N301" i="1" s="1"/>
  <c r="N302" i="1" a="1"/>
  <c r="N302" i="1" s="1"/>
  <c r="N303" i="1" a="1"/>
  <c r="N303" i="1" s="1"/>
  <c r="N304" i="1" a="1"/>
  <c r="N304" i="1" s="1"/>
  <c r="N305" i="1" a="1"/>
  <c r="N305" i="1" s="1"/>
  <c r="N306" i="1" a="1"/>
  <c r="N306" i="1" s="1"/>
  <c r="N307" i="1" a="1"/>
  <c r="N307" i="1" s="1"/>
  <c r="N308" i="1" a="1"/>
  <c r="N308" i="1" s="1"/>
  <c r="N309" i="1" a="1"/>
  <c r="N309" i="1" s="1"/>
  <c r="N310" i="1" a="1"/>
  <c r="N310" i="1" s="1"/>
  <c r="N311" i="1" a="1"/>
  <c r="N311" i="1" s="1"/>
  <c r="N312" i="1" a="1"/>
  <c r="N312" i="1" s="1"/>
  <c r="N313" i="1" a="1"/>
  <c r="N313" i="1" s="1"/>
  <c r="N314" i="1" a="1"/>
  <c r="N314" i="1" s="1"/>
  <c r="N315" i="1" a="1"/>
  <c r="N315" i="1" s="1"/>
  <c r="N316" i="1" a="1"/>
  <c r="N316" i="1" s="1"/>
  <c r="N317" i="1" a="1"/>
  <c r="N317" i="1" s="1"/>
  <c r="N318" i="1" a="1"/>
  <c r="N318" i="1" s="1"/>
  <c r="N319" i="1" a="1"/>
  <c r="N319" i="1" s="1"/>
  <c r="N320" i="1" a="1"/>
  <c r="N320" i="1" s="1"/>
  <c r="N321" i="1" a="1"/>
  <c r="N321" i="1" s="1"/>
  <c r="N322" i="1" a="1"/>
  <c r="N322" i="1" s="1"/>
  <c r="N323" i="1" a="1"/>
  <c r="N323" i="1" s="1"/>
  <c r="N324" i="1" a="1"/>
  <c r="N324" i="1" s="1"/>
  <c r="N325" i="1" a="1"/>
  <c r="N325" i="1" s="1"/>
  <c r="N326" i="1" a="1"/>
  <c r="N326" i="1" s="1"/>
  <c r="N327" i="1" a="1"/>
  <c r="N327" i="1" s="1"/>
  <c r="N328" i="1" a="1"/>
  <c r="N328" i="1" s="1"/>
  <c r="N329" i="1" a="1"/>
  <c r="N329" i="1" s="1"/>
  <c r="N330" i="1" a="1"/>
  <c r="N330" i="1" s="1"/>
  <c r="N331" i="1" a="1"/>
  <c r="N331" i="1" s="1"/>
  <c r="N332" i="1" a="1"/>
  <c r="N332" i="1" s="1"/>
  <c r="N333" i="1" a="1"/>
  <c r="N333" i="1" s="1"/>
  <c r="N334" i="1" a="1"/>
  <c r="N334" i="1" s="1"/>
  <c r="N335" i="1" a="1"/>
  <c r="N335" i="1" s="1"/>
  <c r="N336" i="1" a="1"/>
  <c r="N336" i="1" s="1"/>
  <c r="N337" i="1" a="1"/>
  <c r="N337" i="1" s="1"/>
  <c r="N338" i="1" a="1"/>
  <c r="N338" i="1" s="1"/>
  <c r="N339" i="1" a="1"/>
  <c r="N339" i="1" s="1"/>
  <c r="N340" i="1" a="1"/>
  <c r="N340" i="1" s="1"/>
  <c r="N341" i="1" a="1"/>
  <c r="N341" i="1" s="1"/>
  <c r="N342" i="1" a="1"/>
  <c r="N342" i="1" s="1"/>
  <c r="N343" i="1" a="1"/>
  <c r="N343" i="1" s="1"/>
  <c r="N344" i="1" a="1"/>
  <c r="N344" i="1" s="1"/>
  <c r="N345" i="1" a="1"/>
  <c r="N345" i="1" s="1"/>
  <c r="N346" i="1" a="1"/>
  <c r="N346" i="1" s="1"/>
  <c r="N347" i="1" a="1"/>
  <c r="N347" i="1" s="1"/>
  <c r="N348" i="1" a="1"/>
  <c r="N348" i="1" s="1"/>
  <c r="N349" i="1" a="1"/>
  <c r="N349" i="1" s="1"/>
  <c r="N350" i="1" a="1"/>
  <c r="N350" i="1" s="1"/>
  <c r="N351" i="1" a="1"/>
  <c r="N351" i="1" s="1"/>
  <c r="N352" i="1" a="1"/>
  <c r="N352" i="1" s="1"/>
  <c r="N353" i="1" a="1"/>
  <c r="N353" i="1" s="1"/>
  <c r="N354" i="1" a="1"/>
  <c r="N354" i="1" s="1"/>
  <c r="N355" i="1" a="1"/>
  <c r="N355" i="1" s="1"/>
  <c r="N356" i="1" a="1"/>
  <c r="N356" i="1" s="1"/>
  <c r="N357" i="1" a="1"/>
  <c r="N357" i="1" s="1"/>
  <c r="N358" i="1" a="1"/>
  <c r="N358" i="1" s="1"/>
  <c r="N359" i="1" a="1"/>
  <c r="N359" i="1" s="1"/>
  <c r="N360" i="1" a="1"/>
  <c r="N360" i="1" s="1"/>
  <c r="N361" i="1" a="1"/>
  <c r="N361" i="1" s="1"/>
  <c r="N362" i="1" a="1"/>
  <c r="N362" i="1" s="1"/>
  <c r="N363" i="1" a="1"/>
  <c r="N363" i="1" s="1"/>
  <c r="N364" i="1" a="1"/>
  <c r="N364" i="1" s="1"/>
  <c r="N365" i="1" a="1"/>
  <c r="N365" i="1" s="1"/>
  <c r="N366" i="1" a="1"/>
  <c r="N366" i="1" s="1"/>
  <c r="N367" i="1" a="1"/>
  <c r="N367" i="1" s="1"/>
  <c r="N368" i="1" a="1"/>
  <c r="N368" i="1" s="1"/>
  <c r="N369" i="1" a="1"/>
  <c r="N369" i="1" s="1"/>
  <c r="N370" i="1" a="1"/>
  <c r="N370" i="1" s="1"/>
  <c r="N371" i="1" a="1"/>
  <c r="N371" i="1" s="1"/>
  <c r="N372" i="1" a="1"/>
  <c r="N372" i="1" s="1"/>
  <c r="N373" i="1" a="1"/>
  <c r="N373" i="1" s="1"/>
  <c r="N374" i="1" a="1"/>
  <c r="N374" i="1" s="1"/>
  <c r="N375" i="1" a="1"/>
  <c r="N375" i="1" s="1"/>
  <c r="N376" i="1" a="1"/>
  <c r="N376" i="1" s="1"/>
  <c r="N377" i="1" a="1"/>
  <c r="N377" i="1" s="1"/>
  <c r="N378" i="1" a="1"/>
  <c r="N378" i="1" s="1"/>
  <c r="N379" i="1" a="1"/>
  <c r="N379" i="1" s="1"/>
  <c r="N380" i="1" a="1"/>
  <c r="N380" i="1" s="1"/>
  <c r="N381" i="1" a="1"/>
  <c r="N381" i="1" s="1"/>
  <c r="N382" i="1" a="1"/>
  <c r="N382" i="1" s="1"/>
  <c r="N383" i="1" a="1"/>
  <c r="N383" i="1" s="1"/>
  <c r="N384" i="1" a="1"/>
  <c r="N384" i="1" s="1"/>
  <c r="N385" i="1" a="1"/>
  <c r="N385" i="1" s="1"/>
  <c r="N386" i="1" a="1"/>
  <c r="N386" i="1" s="1"/>
  <c r="N387" i="1" a="1"/>
  <c r="N387" i="1" s="1"/>
  <c r="N388" i="1" a="1"/>
  <c r="N388" i="1" s="1"/>
  <c r="N389" i="1" a="1"/>
  <c r="N389" i="1" s="1"/>
  <c r="N390" i="1" a="1"/>
  <c r="N390" i="1" s="1"/>
  <c r="N391" i="1" a="1"/>
  <c r="N391" i="1" s="1"/>
  <c r="N392" i="1" a="1"/>
  <c r="N392" i="1" s="1"/>
  <c r="N393" i="1" a="1"/>
  <c r="N393" i="1" s="1"/>
  <c r="N394" i="1" a="1"/>
  <c r="N394" i="1" s="1"/>
  <c r="N395" i="1" a="1"/>
  <c r="N395" i="1" s="1"/>
  <c r="N396" i="1" a="1"/>
  <c r="N396" i="1" s="1"/>
  <c r="N397" i="1" a="1"/>
  <c r="N397" i="1" s="1"/>
  <c r="N398" i="1" a="1"/>
  <c r="N398" i="1" s="1"/>
  <c r="N399" i="1" a="1"/>
  <c r="N399" i="1" s="1"/>
  <c r="N400" i="1" a="1"/>
  <c r="N400" i="1" s="1"/>
  <c r="N401" i="1" a="1"/>
  <c r="N401" i="1" s="1"/>
  <c r="N402" i="1" a="1"/>
  <c r="N402" i="1" s="1"/>
  <c r="N403" i="1" a="1"/>
  <c r="N403" i="1" s="1"/>
  <c r="N404" i="1" a="1"/>
  <c r="N404" i="1" s="1"/>
  <c r="N405" i="1" a="1"/>
  <c r="N405" i="1" s="1"/>
  <c r="N406" i="1" a="1"/>
  <c r="N406" i="1" s="1"/>
  <c r="N407" i="1" a="1"/>
  <c r="N407" i="1" s="1"/>
  <c r="N408" i="1" a="1"/>
  <c r="N408" i="1" s="1"/>
  <c r="N409" i="1" a="1"/>
  <c r="N409" i="1" s="1"/>
  <c r="N410" i="1" a="1"/>
  <c r="N410" i="1" s="1"/>
  <c r="N411" i="1" a="1"/>
  <c r="N411" i="1" s="1"/>
  <c r="N412" i="1" a="1"/>
  <c r="N412" i="1" s="1"/>
  <c r="N413" i="1" a="1"/>
  <c r="N413" i="1" s="1"/>
  <c r="N414" i="1" a="1"/>
  <c r="N414" i="1" s="1"/>
  <c r="N415" i="1" a="1"/>
  <c r="N415" i="1" s="1"/>
  <c r="N416" i="1" a="1"/>
  <c r="N416" i="1" s="1"/>
  <c r="N417" i="1" a="1"/>
  <c r="N417" i="1" s="1"/>
  <c r="N418" i="1" a="1"/>
  <c r="N418" i="1" s="1"/>
  <c r="N419" i="1" a="1"/>
  <c r="N419" i="1" s="1"/>
  <c r="N420" i="1" a="1"/>
  <c r="N420" i="1" s="1"/>
  <c r="N421" i="1" a="1"/>
  <c r="N421" i="1" s="1"/>
  <c r="N422" i="1" a="1"/>
  <c r="N422" i="1" s="1"/>
  <c r="N423" i="1" a="1"/>
  <c r="N423" i="1" s="1"/>
  <c r="N424" i="1" a="1"/>
  <c r="N424" i="1" s="1"/>
  <c r="N425" i="1" a="1"/>
  <c r="N425" i="1" s="1"/>
  <c r="N426" i="1" a="1"/>
  <c r="N426" i="1" s="1"/>
  <c r="N427" i="1" a="1"/>
  <c r="N427" i="1" s="1"/>
  <c r="N428" i="1" a="1"/>
  <c r="N428" i="1" s="1"/>
  <c r="N429" i="1" a="1"/>
  <c r="N429" i="1" s="1"/>
  <c r="N430" i="1" a="1"/>
  <c r="N430" i="1" s="1"/>
  <c r="N431" i="1" a="1"/>
  <c r="N431" i="1" s="1"/>
  <c r="N432" i="1" a="1"/>
  <c r="N432" i="1" s="1"/>
  <c r="N433" i="1" a="1"/>
  <c r="N433" i="1" s="1"/>
  <c r="N434" i="1" a="1"/>
  <c r="N434" i="1" s="1"/>
  <c r="N435" i="1" a="1"/>
  <c r="N435" i="1" s="1"/>
  <c r="N436" i="1" a="1"/>
  <c r="N436" i="1" s="1"/>
  <c r="N437" i="1" a="1"/>
  <c r="N437" i="1" s="1"/>
  <c r="N438" i="1" a="1"/>
  <c r="N438" i="1" s="1"/>
  <c r="N439" i="1" a="1"/>
  <c r="N439" i="1" s="1"/>
  <c r="N440" i="1" a="1"/>
  <c r="N440" i="1" s="1"/>
  <c r="N441" i="1" a="1"/>
  <c r="N441" i="1" s="1"/>
  <c r="N442" i="1" a="1"/>
  <c r="N442" i="1" s="1"/>
  <c r="N443" i="1" a="1"/>
  <c r="N443" i="1" s="1"/>
  <c r="N444" i="1" a="1"/>
  <c r="N444" i="1" s="1"/>
  <c r="N445" i="1" a="1"/>
  <c r="N445" i="1" s="1"/>
  <c r="N446" i="1" a="1"/>
  <c r="N446" i="1" s="1"/>
  <c r="N447" i="1" a="1"/>
  <c r="N447" i="1" s="1"/>
  <c r="N448" i="1" a="1"/>
  <c r="N448" i="1" s="1"/>
  <c r="N449" i="1" a="1"/>
  <c r="N449" i="1" s="1"/>
  <c r="N450" i="1" a="1"/>
  <c r="N450" i="1" s="1"/>
  <c r="N451" i="1" a="1"/>
  <c r="N451" i="1" s="1"/>
  <c r="N452" i="1" a="1"/>
  <c r="N452" i="1" s="1"/>
  <c r="N453" i="1" a="1"/>
  <c r="N453" i="1" s="1"/>
  <c r="N454" i="1" a="1"/>
  <c r="N454" i="1" s="1"/>
  <c r="N455" i="1" a="1"/>
  <c r="N455" i="1" s="1"/>
  <c r="N456" i="1" a="1"/>
  <c r="N456" i="1" s="1"/>
  <c r="N457" i="1" a="1"/>
  <c r="N457" i="1" s="1"/>
  <c r="N458" i="1" a="1"/>
  <c r="N458" i="1" s="1"/>
  <c r="N459" i="1" a="1"/>
  <c r="N459" i="1" s="1"/>
  <c r="N460" i="1" a="1"/>
  <c r="N460" i="1" s="1"/>
  <c r="N461" i="1" a="1"/>
  <c r="N461" i="1" s="1"/>
  <c r="N462" i="1" a="1"/>
  <c r="N462" i="1" s="1"/>
  <c r="N463" i="1" a="1"/>
  <c r="N463" i="1" s="1"/>
  <c r="N464" i="1" a="1"/>
  <c r="N464" i="1" s="1"/>
  <c r="N465" i="1" a="1"/>
  <c r="N465" i="1" s="1"/>
  <c r="N466" i="1" a="1"/>
  <c r="N466" i="1" s="1"/>
  <c r="N467" i="1" a="1"/>
  <c r="N467" i="1" s="1"/>
  <c r="N468" i="1" a="1"/>
  <c r="N468" i="1" s="1"/>
  <c r="N469" i="1" a="1"/>
  <c r="N469" i="1" s="1"/>
  <c r="N470" i="1" a="1"/>
  <c r="N470" i="1" s="1"/>
  <c r="N471" i="1" a="1"/>
  <c r="N471" i="1" s="1"/>
  <c r="N472" i="1" a="1"/>
  <c r="N472" i="1" s="1"/>
  <c r="N473" i="1" a="1"/>
  <c r="N473" i="1" s="1"/>
  <c r="N474" i="1" a="1"/>
  <c r="N474" i="1" s="1"/>
  <c r="N475" i="1" a="1"/>
  <c r="N475" i="1" s="1"/>
  <c r="N476" i="1" a="1"/>
  <c r="N476" i="1" s="1"/>
  <c r="N477" i="1" a="1"/>
  <c r="N477" i="1" s="1"/>
  <c r="N478" i="1" a="1"/>
  <c r="N478" i="1" s="1"/>
  <c r="N479" i="1" a="1"/>
  <c r="N479" i="1" s="1"/>
  <c r="N480" i="1" a="1"/>
  <c r="N480" i="1" s="1"/>
  <c r="N481" i="1" a="1"/>
  <c r="N481" i="1" s="1"/>
  <c r="N482" i="1" a="1"/>
  <c r="N482" i="1" s="1"/>
  <c r="N483" i="1" a="1"/>
  <c r="N483" i="1" s="1"/>
  <c r="N484" i="1" a="1"/>
  <c r="N484" i="1" s="1"/>
  <c r="N485" i="1" a="1"/>
  <c r="N485" i="1" s="1"/>
  <c r="N486" i="1" a="1"/>
  <c r="N486" i="1" s="1"/>
  <c r="N487" i="1" a="1"/>
  <c r="N487" i="1" s="1"/>
  <c r="N488" i="1" a="1"/>
  <c r="N488" i="1" s="1"/>
  <c r="N489" i="1" a="1"/>
  <c r="N489" i="1" s="1"/>
  <c r="N490" i="1" a="1"/>
  <c r="N490" i="1" s="1"/>
  <c r="N491" i="1" a="1"/>
  <c r="N491" i="1" s="1"/>
  <c r="N492" i="1" a="1"/>
  <c r="N492" i="1" s="1"/>
  <c r="N493" i="1" a="1"/>
  <c r="N493" i="1" s="1"/>
  <c r="N494" i="1" a="1"/>
  <c r="N494" i="1" s="1"/>
  <c r="N495" i="1" a="1"/>
  <c r="N495" i="1" s="1"/>
  <c r="N496" i="1" a="1"/>
  <c r="N496" i="1" s="1"/>
  <c r="N497" i="1" a="1"/>
  <c r="N497" i="1" s="1"/>
  <c r="N498" i="1" a="1"/>
  <c r="N498" i="1" s="1"/>
  <c r="N499" i="1" a="1"/>
  <c r="N499" i="1" s="1"/>
  <c r="N500" i="1" a="1"/>
  <c r="N500" i="1" s="1"/>
  <c r="N501" i="1" a="1"/>
  <c r="N501" i="1" s="1"/>
  <c r="N502" i="1" a="1"/>
  <c r="N502" i="1" s="1"/>
  <c r="N503" i="1" a="1"/>
  <c r="N503" i="1" s="1"/>
  <c r="N504" i="1" a="1"/>
  <c r="N504" i="1" s="1"/>
  <c r="N505" i="1" a="1"/>
  <c r="N505" i="1" s="1"/>
  <c r="N506" i="1" a="1"/>
  <c r="N506" i="1" s="1"/>
  <c r="N507" i="1" a="1"/>
  <c r="N507" i="1" s="1"/>
  <c r="N508" i="1" a="1"/>
  <c r="N508" i="1" s="1"/>
  <c r="N509" i="1" a="1"/>
  <c r="N509" i="1" s="1"/>
  <c r="N510" i="1" a="1"/>
  <c r="N510" i="1" s="1"/>
  <c r="N511" i="1" a="1"/>
  <c r="N511" i="1" s="1"/>
  <c r="N512" i="1" a="1"/>
  <c r="N512" i="1" s="1"/>
  <c r="N513" i="1" a="1"/>
  <c r="N513" i="1" s="1"/>
  <c r="N514" i="1" a="1"/>
  <c r="N514" i="1" s="1"/>
  <c r="N515" i="1" a="1"/>
  <c r="N515" i="1" s="1"/>
  <c r="N516" i="1" a="1"/>
  <c r="N516" i="1" s="1"/>
  <c r="N517" i="1" a="1"/>
  <c r="N517" i="1" s="1"/>
  <c r="N518" i="1" a="1"/>
  <c r="N518" i="1" s="1"/>
  <c r="N519" i="1" a="1"/>
  <c r="N519" i="1" s="1"/>
  <c r="N520" i="1" a="1"/>
  <c r="N520" i="1" s="1"/>
  <c r="N521" i="1" a="1"/>
  <c r="N521" i="1" s="1"/>
  <c r="N522" i="1" a="1"/>
  <c r="N522" i="1" s="1"/>
  <c r="N523" i="1" a="1"/>
  <c r="N523" i="1" s="1"/>
  <c r="N524" i="1" a="1"/>
  <c r="N524" i="1" s="1"/>
  <c r="N525" i="1" a="1"/>
  <c r="N525" i="1" s="1"/>
  <c r="N526" i="1" a="1"/>
  <c r="N526" i="1" s="1"/>
  <c r="N527" i="1" a="1"/>
  <c r="N527" i="1" s="1"/>
  <c r="N528" i="1" a="1"/>
  <c r="N528" i="1" s="1"/>
  <c r="N529" i="1" a="1"/>
  <c r="N529" i="1" s="1"/>
  <c r="N530" i="1" a="1"/>
  <c r="N530" i="1" s="1"/>
  <c r="N531" i="1" a="1"/>
  <c r="N531" i="1" s="1"/>
  <c r="N532" i="1" a="1"/>
  <c r="N532" i="1" s="1"/>
  <c r="N533" i="1" a="1"/>
  <c r="N533" i="1" s="1"/>
  <c r="N534" i="1" a="1"/>
  <c r="N534" i="1" s="1"/>
  <c r="N535" i="1" a="1"/>
  <c r="N535" i="1" s="1"/>
  <c r="N536" i="1" a="1"/>
  <c r="N536" i="1" s="1"/>
  <c r="N537" i="1" a="1"/>
  <c r="N537" i="1" s="1"/>
  <c r="N538" i="1" a="1"/>
  <c r="N538" i="1" s="1"/>
  <c r="N539" i="1" a="1"/>
  <c r="N539" i="1" s="1"/>
  <c r="N540" i="1" a="1"/>
  <c r="N540" i="1" s="1"/>
  <c r="N541" i="1" a="1"/>
  <c r="N541" i="1" s="1"/>
  <c r="N542" i="1" a="1"/>
  <c r="N542" i="1" s="1"/>
  <c r="N543" i="1" a="1"/>
  <c r="N543" i="1" s="1"/>
  <c r="N544" i="1" a="1"/>
  <c r="N544" i="1" s="1"/>
  <c r="N545" i="1" a="1"/>
  <c r="N545" i="1" s="1"/>
  <c r="N546" i="1" a="1"/>
  <c r="N546" i="1" s="1"/>
  <c r="N547" i="1" a="1"/>
  <c r="N547" i="1" s="1"/>
  <c r="N548" i="1" a="1"/>
  <c r="N548" i="1" s="1"/>
  <c r="N549" i="1" a="1"/>
  <c r="N549" i="1" s="1"/>
  <c r="N550" i="1" a="1"/>
  <c r="N550" i="1" s="1"/>
  <c r="N551" i="1" a="1"/>
  <c r="N551" i="1" s="1"/>
  <c r="N552" i="1" a="1"/>
  <c r="N552" i="1" s="1"/>
  <c r="N553" i="1" a="1"/>
  <c r="N553" i="1" s="1"/>
  <c r="N554" i="1" a="1"/>
  <c r="N554" i="1" s="1"/>
  <c r="N555" i="1" a="1"/>
  <c r="N555" i="1" s="1"/>
  <c r="N556" i="1" a="1"/>
  <c r="N556" i="1" s="1"/>
  <c r="N557" i="1" a="1"/>
  <c r="N557" i="1" s="1"/>
  <c r="N558" i="1" a="1"/>
  <c r="N558" i="1" s="1"/>
  <c r="N559" i="1" a="1"/>
  <c r="N559" i="1" s="1"/>
  <c r="N560" i="1" a="1"/>
  <c r="N560" i="1" s="1"/>
  <c r="N561" i="1" a="1"/>
  <c r="N561" i="1" s="1"/>
  <c r="N562" i="1" a="1"/>
  <c r="N562" i="1" s="1"/>
  <c r="N563" i="1" a="1"/>
  <c r="N563" i="1" s="1"/>
  <c r="N564" i="1" a="1"/>
  <c r="N564" i="1" s="1"/>
  <c r="N565" i="1" a="1"/>
  <c r="N565" i="1" s="1"/>
  <c r="N566" i="1" a="1"/>
  <c r="N566" i="1" s="1"/>
  <c r="N567" i="1" a="1"/>
  <c r="N567" i="1" s="1"/>
  <c r="N568" i="1" a="1"/>
  <c r="N568" i="1" s="1"/>
  <c r="N569" i="1" a="1"/>
  <c r="N569" i="1" s="1"/>
  <c r="N570" i="1" a="1"/>
  <c r="N570" i="1" s="1"/>
  <c r="N571" i="1" a="1"/>
  <c r="N571" i="1" s="1"/>
  <c r="N572" i="1" a="1"/>
  <c r="N572" i="1" s="1"/>
  <c r="N573" i="1" a="1"/>
  <c r="N573" i="1" s="1"/>
  <c r="N574" i="1" a="1"/>
  <c r="N574" i="1" s="1"/>
  <c r="N575" i="1" a="1"/>
  <c r="N575" i="1" s="1"/>
  <c r="N576" i="1" a="1"/>
  <c r="N576" i="1" s="1"/>
  <c r="N577" i="1" a="1"/>
  <c r="N577" i="1" s="1"/>
  <c r="N578" i="1" a="1"/>
  <c r="N578" i="1" s="1"/>
  <c r="N579" i="1" a="1"/>
  <c r="N579" i="1" s="1"/>
  <c r="N580" i="1" a="1"/>
  <c r="N580" i="1" s="1"/>
  <c r="N581" i="1" a="1"/>
  <c r="N581" i="1" s="1"/>
  <c r="N582" i="1" a="1"/>
  <c r="N582" i="1" s="1"/>
  <c r="N583" i="1" a="1"/>
  <c r="N583" i="1" s="1"/>
  <c r="N584" i="1" a="1"/>
  <c r="N584" i="1" s="1"/>
  <c r="N585" i="1" a="1"/>
  <c r="N585" i="1" s="1"/>
  <c r="N586" i="1" a="1"/>
  <c r="N586" i="1" s="1"/>
  <c r="N587" i="1" a="1"/>
  <c r="N587" i="1" s="1"/>
  <c r="N588" i="1" a="1"/>
  <c r="N588" i="1" s="1"/>
  <c r="N589" i="1" a="1"/>
  <c r="N589" i="1" s="1"/>
  <c r="N590" i="1" a="1"/>
  <c r="N590" i="1" s="1"/>
  <c r="N591" i="1" a="1"/>
  <c r="N591" i="1" s="1"/>
  <c r="N592" i="1" a="1"/>
  <c r="N592" i="1" s="1"/>
  <c r="N593" i="1" a="1"/>
  <c r="N593" i="1" s="1"/>
  <c r="N594" i="1" a="1"/>
  <c r="N594" i="1" s="1"/>
  <c r="N595" i="1" a="1"/>
  <c r="N595" i="1" s="1"/>
  <c r="N596" i="1" a="1"/>
  <c r="N596" i="1" s="1"/>
  <c r="N597" i="1" a="1"/>
  <c r="N597" i="1" s="1"/>
  <c r="N598" i="1" a="1"/>
  <c r="N598" i="1" s="1"/>
  <c r="N599" i="1" a="1"/>
  <c r="N599" i="1" s="1"/>
  <c r="N600" i="1" a="1"/>
  <c r="N600" i="1" s="1"/>
  <c r="N601" i="1" a="1"/>
  <c r="N601" i="1" s="1"/>
  <c r="N602" i="1" a="1"/>
  <c r="N602" i="1" s="1"/>
  <c r="N603" i="1" a="1"/>
  <c r="N603" i="1" s="1"/>
  <c r="N604" i="1" a="1"/>
  <c r="N604" i="1" s="1"/>
  <c r="N605" i="1" a="1"/>
  <c r="N605" i="1" s="1"/>
  <c r="N606" i="1" a="1"/>
  <c r="N606" i="1" s="1"/>
  <c r="N607" i="1" a="1"/>
  <c r="N607" i="1" s="1"/>
  <c r="N608" i="1" a="1"/>
  <c r="N608" i="1" s="1"/>
  <c r="N609" i="1" a="1"/>
  <c r="N609" i="1" s="1"/>
  <c r="N610" i="1" a="1"/>
  <c r="N610" i="1" s="1"/>
  <c r="N611" i="1" a="1"/>
  <c r="N611" i="1" s="1"/>
  <c r="N612" i="1" a="1"/>
  <c r="N612" i="1" s="1"/>
  <c r="N613" i="1" a="1"/>
  <c r="N613" i="1" s="1"/>
  <c r="N614" i="1" a="1"/>
  <c r="N614" i="1" s="1"/>
  <c r="N615" i="1" a="1"/>
  <c r="N615" i="1" s="1"/>
  <c r="N616" i="1" a="1"/>
  <c r="N616" i="1" s="1"/>
  <c r="N617" i="1" a="1"/>
  <c r="N617" i="1" s="1"/>
  <c r="N618" i="1" a="1"/>
  <c r="N618" i="1" s="1"/>
  <c r="N619" i="1" a="1"/>
  <c r="N619" i="1" s="1"/>
  <c r="N620" i="1" a="1"/>
  <c r="N620" i="1" s="1"/>
  <c r="N621" i="1" a="1"/>
  <c r="N621" i="1" s="1"/>
  <c r="N622" i="1" a="1"/>
  <c r="N622" i="1" s="1"/>
  <c r="N623" i="1" a="1"/>
  <c r="N623" i="1" s="1"/>
  <c r="N624" i="1" a="1"/>
  <c r="N624" i="1" s="1"/>
  <c r="N625" i="1" a="1"/>
  <c r="N625" i="1" s="1"/>
  <c r="N626" i="1" a="1"/>
  <c r="N626" i="1" s="1"/>
  <c r="N627" i="1" a="1"/>
  <c r="N627" i="1" s="1"/>
  <c r="N628" i="1" a="1"/>
  <c r="N628" i="1" s="1"/>
  <c r="N629" i="1" a="1"/>
  <c r="N629" i="1" s="1"/>
  <c r="N630" i="1" a="1"/>
  <c r="N630" i="1" s="1"/>
  <c r="N631" i="1" a="1"/>
  <c r="N631" i="1" s="1"/>
  <c r="N632" i="1" a="1"/>
  <c r="N632" i="1" s="1"/>
  <c r="N633" i="1" a="1"/>
  <c r="N633" i="1" s="1"/>
  <c r="N634" i="1" a="1"/>
  <c r="N634" i="1" s="1"/>
  <c r="N635" i="1" a="1"/>
  <c r="N635" i="1" s="1"/>
  <c r="N636" i="1" a="1"/>
  <c r="N636" i="1" s="1"/>
  <c r="N637" i="1" a="1"/>
  <c r="N637" i="1" s="1"/>
  <c r="N638" i="1" a="1"/>
  <c r="N638" i="1" s="1"/>
  <c r="N639" i="1" a="1"/>
  <c r="N639" i="1" s="1"/>
  <c r="N640" i="1" a="1"/>
  <c r="N640" i="1" s="1"/>
  <c r="N641" i="1" a="1"/>
  <c r="N641" i="1" s="1"/>
  <c r="N642" i="1" a="1"/>
  <c r="N642" i="1" s="1"/>
  <c r="N643" i="1" a="1"/>
  <c r="N643" i="1" s="1"/>
  <c r="N644" i="1" a="1"/>
  <c r="N644" i="1" s="1"/>
  <c r="N645" i="1" a="1"/>
  <c r="N645" i="1" s="1"/>
  <c r="N646" i="1" a="1"/>
  <c r="N646" i="1" s="1"/>
  <c r="N647" i="1" a="1"/>
  <c r="N647" i="1" s="1"/>
  <c r="N648" i="1" a="1"/>
  <c r="N648" i="1" s="1"/>
  <c r="N649" i="1" a="1"/>
  <c r="N649" i="1" s="1"/>
  <c r="N650" i="1" a="1"/>
  <c r="N650" i="1" s="1"/>
  <c r="N651" i="1" a="1"/>
  <c r="N651" i="1" s="1"/>
  <c r="N652" i="1" a="1"/>
  <c r="N652" i="1" s="1"/>
  <c r="N653" i="1" a="1"/>
  <c r="N653" i="1" s="1"/>
  <c r="N654" i="1" a="1"/>
  <c r="N654" i="1" s="1"/>
  <c r="N655" i="1" a="1"/>
  <c r="N655" i="1" s="1"/>
  <c r="N656" i="1" a="1"/>
  <c r="N656" i="1" s="1"/>
  <c r="N657" i="1" a="1"/>
  <c r="N657" i="1" s="1"/>
  <c r="N658" i="1" a="1"/>
  <c r="N658" i="1" s="1"/>
  <c r="N659" i="1" a="1"/>
  <c r="N659" i="1" s="1"/>
  <c r="N660" i="1" a="1"/>
  <c r="N660" i="1" s="1"/>
  <c r="N661" i="1" a="1"/>
  <c r="N661" i="1" s="1"/>
  <c r="N662" i="1" a="1"/>
  <c r="N662" i="1" s="1"/>
  <c r="N663" i="1" a="1"/>
  <c r="N663" i="1" s="1"/>
  <c r="N664" i="1" a="1"/>
  <c r="N664" i="1" s="1"/>
  <c r="N665" i="1" a="1"/>
  <c r="N665" i="1" s="1"/>
  <c r="N666" i="1" a="1"/>
  <c r="N666" i="1" s="1"/>
  <c r="N667" i="1" a="1"/>
  <c r="N667" i="1" s="1"/>
  <c r="N668" i="1" a="1"/>
  <c r="N668" i="1" s="1"/>
  <c r="N669" i="1" a="1"/>
  <c r="N669" i="1" s="1"/>
  <c r="N670" i="1" a="1"/>
  <c r="N670" i="1" s="1"/>
  <c r="N671" i="1" a="1"/>
  <c r="N671" i="1" s="1"/>
  <c r="N672" i="1" a="1"/>
  <c r="N672" i="1" s="1"/>
  <c r="N673" i="1" a="1"/>
  <c r="N673" i="1" s="1"/>
  <c r="N674" i="1" a="1"/>
  <c r="N674" i="1" s="1"/>
  <c r="N675" i="1" a="1"/>
  <c r="N675" i="1" s="1"/>
  <c r="N676" i="1" a="1"/>
  <c r="N676" i="1" s="1"/>
  <c r="N677" i="1" a="1"/>
  <c r="N677" i="1" s="1"/>
  <c r="N678" i="1" a="1"/>
  <c r="N678" i="1" s="1"/>
  <c r="N679" i="1" a="1"/>
  <c r="N679" i="1" s="1"/>
  <c r="N680" i="1" a="1"/>
  <c r="N680" i="1" s="1"/>
  <c r="N681" i="1" a="1"/>
  <c r="N681" i="1" s="1"/>
  <c r="N682" i="1" a="1"/>
  <c r="N682" i="1" s="1"/>
  <c r="N683" i="1" a="1"/>
  <c r="N683" i="1" s="1"/>
  <c r="N684" i="1" a="1"/>
  <c r="N684" i="1" s="1"/>
  <c r="N685" i="1" a="1"/>
  <c r="N685" i="1" s="1"/>
  <c r="N686" i="1" a="1"/>
  <c r="N686" i="1" s="1"/>
  <c r="N687" i="1" a="1"/>
  <c r="N687" i="1" s="1"/>
  <c r="N688" i="1" a="1"/>
  <c r="N688" i="1" s="1"/>
  <c r="N689" i="1" a="1"/>
  <c r="N689" i="1" s="1"/>
  <c r="N690" i="1" a="1"/>
  <c r="N690" i="1" s="1"/>
  <c r="N691" i="1" a="1"/>
  <c r="N691" i="1" s="1"/>
  <c r="N692" i="1" a="1"/>
  <c r="N692" i="1" s="1"/>
  <c r="N693" i="1" a="1"/>
  <c r="N693" i="1" s="1"/>
  <c r="N694" i="1" a="1"/>
  <c r="N694" i="1" s="1"/>
  <c r="N695" i="1" a="1"/>
  <c r="N695" i="1" s="1"/>
  <c r="N696" i="1" a="1"/>
  <c r="N696" i="1" s="1"/>
  <c r="N697" i="1" a="1"/>
  <c r="N697" i="1" s="1"/>
  <c r="N698" i="1" a="1"/>
  <c r="N698" i="1" s="1"/>
  <c r="N699" i="1" a="1"/>
  <c r="N699" i="1" s="1"/>
  <c r="N700" i="1" a="1"/>
  <c r="N700" i="1" s="1"/>
  <c r="N701" i="1" a="1"/>
  <c r="N701" i="1" s="1"/>
  <c r="N702" i="1" a="1"/>
  <c r="N702" i="1" s="1"/>
  <c r="N703" i="1" a="1"/>
  <c r="N703" i="1" s="1"/>
  <c r="N704" i="1" a="1"/>
  <c r="N704" i="1" s="1"/>
  <c r="N705" i="1" a="1"/>
  <c r="N705" i="1" s="1"/>
  <c r="N706" i="1" a="1"/>
  <c r="N706" i="1" s="1"/>
  <c r="N707" i="1" a="1"/>
  <c r="N707" i="1" s="1"/>
  <c r="N708" i="1" a="1"/>
  <c r="N708" i="1" s="1"/>
  <c r="N709" i="1" a="1"/>
  <c r="N709" i="1" s="1"/>
  <c r="N710" i="1" a="1"/>
  <c r="N710" i="1" s="1"/>
  <c r="N711" i="1" a="1"/>
  <c r="N711" i="1" s="1"/>
  <c r="N712" i="1" a="1"/>
  <c r="N712" i="1" s="1"/>
  <c r="N713" i="1" a="1"/>
  <c r="N713" i="1" s="1"/>
  <c r="N714" i="1" a="1"/>
  <c r="N714" i="1" s="1"/>
  <c r="N715" i="1" a="1"/>
  <c r="N715" i="1" s="1"/>
  <c r="N716" i="1" a="1"/>
  <c r="N716" i="1" s="1"/>
  <c r="N717" i="1" a="1"/>
  <c r="N717" i="1" s="1"/>
  <c r="N718" i="1" a="1"/>
  <c r="N718" i="1" s="1"/>
  <c r="N719" i="1" a="1"/>
  <c r="N719" i="1" s="1"/>
  <c r="N720" i="1" a="1"/>
  <c r="N720" i="1" s="1"/>
  <c r="N721" i="1" a="1"/>
  <c r="N721" i="1" s="1"/>
  <c r="N722" i="1" a="1"/>
  <c r="N722" i="1" s="1"/>
  <c r="N723" i="1" a="1"/>
  <c r="N723" i="1" s="1"/>
  <c r="N724" i="1" a="1"/>
  <c r="N724" i="1" s="1"/>
  <c r="N725" i="1" a="1"/>
  <c r="N725" i="1" s="1"/>
  <c r="N726" i="1" a="1"/>
  <c r="N726" i="1" s="1"/>
  <c r="N727" i="1" a="1"/>
  <c r="N727" i="1" s="1"/>
  <c r="N728" i="1" a="1"/>
  <c r="N728" i="1" s="1"/>
  <c r="N729" i="1" a="1"/>
  <c r="N729" i="1" s="1"/>
  <c r="N730" i="1" a="1"/>
  <c r="N730" i="1" s="1"/>
  <c r="N731" i="1" a="1"/>
  <c r="N731" i="1" s="1"/>
  <c r="N732" i="1" a="1"/>
  <c r="N732" i="1" s="1"/>
  <c r="N733" i="1" a="1"/>
  <c r="N733" i="1" s="1"/>
  <c r="N734" i="1" a="1"/>
  <c r="N734" i="1" s="1"/>
  <c r="N735" i="1" a="1"/>
  <c r="N735" i="1" s="1"/>
  <c r="N736" i="1" a="1"/>
  <c r="N736" i="1" s="1"/>
  <c r="N737" i="1" a="1"/>
  <c r="N737" i="1" s="1"/>
  <c r="N738" i="1" a="1"/>
  <c r="N738" i="1" s="1"/>
  <c r="N739" i="1" a="1"/>
  <c r="N739" i="1" s="1"/>
  <c r="N740" i="1" a="1"/>
  <c r="N740" i="1" s="1"/>
  <c r="N741" i="1" a="1"/>
  <c r="N741" i="1" s="1"/>
  <c r="N742" i="1" a="1"/>
  <c r="N742" i="1" s="1"/>
  <c r="N743" i="1" a="1"/>
  <c r="N743" i="1" s="1"/>
  <c r="N744" i="1" a="1"/>
  <c r="N744" i="1" s="1"/>
  <c r="N745" i="1" a="1"/>
  <c r="N745" i="1" s="1"/>
  <c r="N746" i="1" a="1"/>
  <c r="N746" i="1" s="1"/>
  <c r="N747" i="1" a="1"/>
  <c r="N747" i="1" s="1"/>
  <c r="N748" i="1" a="1"/>
  <c r="N748" i="1" s="1"/>
  <c r="N749" i="1" a="1"/>
  <c r="N749" i="1" s="1"/>
  <c r="N750" i="1" a="1"/>
  <c r="N750" i="1" s="1"/>
  <c r="N751" i="1" a="1"/>
  <c r="N751" i="1" s="1"/>
  <c r="N752" i="1" a="1"/>
  <c r="N752" i="1" s="1"/>
  <c r="N753" i="1" a="1"/>
  <c r="N753" i="1" s="1"/>
  <c r="N754" i="1" a="1"/>
  <c r="N754" i="1" s="1"/>
  <c r="N755" i="1" a="1"/>
  <c r="N755" i="1" s="1"/>
  <c r="N756" i="1" a="1"/>
  <c r="N756" i="1" s="1"/>
  <c r="N757" i="1" a="1"/>
  <c r="N757" i="1" s="1"/>
  <c r="N758" i="1" a="1"/>
  <c r="N758" i="1" s="1"/>
  <c r="N759" i="1" a="1"/>
  <c r="N759" i="1" s="1"/>
  <c r="N760" i="1" a="1"/>
  <c r="N760" i="1" s="1"/>
  <c r="N761" i="1" a="1"/>
  <c r="N761" i="1" s="1"/>
  <c r="N762" i="1" a="1"/>
  <c r="N762" i="1" s="1"/>
  <c r="N763" i="1" a="1"/>
  <c r="N763" i="1" s="1"/>
  <c r="N764" i="1" a="1"/>
  <c r="N764" i="1" s="1"/>
  <c r="N765" i="1" a="1"/>
  <c r="N765" i="1" s="1"/>
  <c r="N766" i="1" a="1"/>
  <c r="N766" i="1" s="1"/>
  <c r="N767" i="1" a="1"/>
  <c r="N767" i="1" s="1"/>
  <c r="N768" i="1" a="1"/>
  <c r="N768" i="1" s="1"/>
  <c r="N769" i="1" a="1"/>
  <c r="N769" i="1" s="1"/>
  <c r="N770" i="1" a="1"/>
  <c r="N770" i="1" s="1"/>
  <c r="N771" i="1" a="1"/>
  <c r="N771" i="1" s="1"/>
  <c r="N772" i="1" a="1"/>
  <c r="N772" i="1" s="1"/>
  <c r="N773" i="1" a="1"/>
  <c r="N773" i="1" s="1"/>
  <c r="N774" i="1" a="1"/>
  <c r="N774" i="1" s="1"/>
  <c r="N775" i="1" a="1"/>
  <c r="N775" i="1" s="1"/>
  <c r="N776" i="1" a="1"/>
  <c r="N776" i="1" s="1"/>
  <c r="N777" i="1" a="1"/>
  <c r="N777" i="1" s="1"/>
  <c r="N778" i="1" a="1"/>
  <c r="N778" i="1" s="1"/>
  <c r="N779" i="1" a="1"/>
  <c r="N779" i="1" s="1"/>
  <c r="N780" i="1" a="1"/>
  <c r="N780" i="1" s="1"/>
  <c r="N781" i="1" a="1"/>
  <c r="N781" i="1" s="1"/>
  <c r="N782" i="1" a="1"/>
  <c r="N782" i="1" s="1"/>
  <c r="N783" i="1" a="1"/>
  <c r="N783" i="1" s="1"/>
  <c r="N784" i="1" a="1"/>
  <c r="N784" i="1" s="1"/>
  <c r="N785" i="1" a="1"/>
  <c r="N785" i="1" s="1"/>
  <c r="N786" i="1" a="1"/>
  <c r="N786" i="1" s="1"/>
  <c r="N787" i="1" a="1"/>
  <c r="N787" i="1" s="1"/>
  <c r="N788" i="1" a="1"/>
  <c r="N788" i="1" s="1"/>
  <c r="N789" i="1" a="1"/>
  <c r="N789" i="1" s="1"/>
  <c r="N790" i="1" a="1"/>
  <c r="N790" i="1" s="1"/>
  <c r="N791" i="1" a="1"/>
  <c r="N791" i="1" s="1"/>
  <c r="N792" i="1" a="1"/>
  <c r="N792" i="1" s="1"/>
  <c r="N793" i="1" a="1"/>
  <c r="N793" i="1" s="1"/>
  <c r="N794" i="1" a="1"/>
  <c r="N794" i="1" s="1"/>
  <c r="N795" i="1" a="1"/>
  <c r="N795" i="1" s="1"/>
  <c r="N796" i="1" a="1"/>
  <c r="N796" i="1" s="1"/>
  <c r="N797" i="1" a="1"/>
  <c r="N797" i="1" s="1"/>
  <c r="N798" i="1" a="1"/>
  <c r="N798" i="1" s="1"/>
  <c r="N799" i="1" a="1"/>
  <c r="N799" i="1" s="1"/>
  <c r="N800" i="1" a="1"/>
  <c r="N800" i="1" s="1"/>
  <c r="N801" i="1" a="1"/>
  <c r="N801" i="1" s="1"/>
  <c r="N802" i="1" a="1"/>
  <c r="N802" i="1" s="1"/>
  <c r="N803" i="1" a="1"/>
  <c r="N803" i="1" s="1"/>
  <c r="N804" i="1" a="1"/>
  <c r="N804" i="1" s="1"/>
  <c r="N805" i="1" a="1"/>
  <c r="N805" i="1" s="1"/>
  <c r="N806" i="1" a="1"/>
  <c r="N806" i="1" s="1"/>
  <c r="N807" i="1" a="1"/>
  <c r="N807" i="1" s="1"/>
  <c r="N808" i="1" a="1"/>
  <c r="N808" i="1" s="1"/>
  <c r="N809" i="1" a="1"/>
  <c r="N809" i="1" s="1"/>
  <c r="N810" i="1" a="1"/>
  <c r="N810" i="1" s="1"/>
  <c r="N811" i="1" a="1"/>
  <c r="N811" i="1" s="1"/>
  <c r="N812" i="1" a="1"/>
  <c r="N812" i="1" s="1"/>
  <c r="N813" i="1" a="1"/>
  <c r="N813" i="1" s="1"/>
  <c r="N814" i="1" a="1"/>
  <c r="N814" i="1" s="1"/>
  <c r="N815" i="1" a="1"/>
  <c r="N815" i="1" s="1"/>
  <c r="N816" i="1" a="1"/>
  <c r="N816" i="1" s="1"/>
  <c r="N817" i="1" a="1"/>
  <c r="N817" i="1" s="1"/>
  <c r="N818" i="1" a="1"/>
  <c r="N818" i="1" s="1"/>
  <c r="N819" i="1" a="1"/>
  <c r="N819" i="1" s="1"/>
  <c r="N820" i="1" a="1"/>
  <c r="N820" i="1" s="1"/>
  <c r="N821" i="1" a="1"/>
  <c r="N821" i="1" s="1"/>
  <c r="N822" i="1" a="1"/>
  <c r="N822" i="1" s="1"/>
  <c r="N823" i="1" a="1"/>
  <c r="N823" i="1" s="1"/>
  <c r="N824" i="1" a="1"/>
  <c r="N824" i="1" s="1"/>
  <c r="N825" i="1" a="1"/>
  <c r="N825" i="1" s="1"/>
  <c r="N826" i="1" a="1"/>
  <c r="N826" i="1" s="1"/>
  <c r="N827" i="1" a="1"/>
  <c r="N827" i="1" s="1"/>
  <c r="N828" i="1" a="1"/>
  <c r="N828" i="1" s="1"/>
  <c r="N829" i="1" a="1"/>
  <c r="N829" i="1" s="1"/>
  <c r="N830" i="1" a="1"/>
  <c r="N830" i="1" s="1"/>
  <c r="N831" i="1" a="1"/>
  <c r="N831" i="1" s="1"/>
  <c r="N832" i="1" a="1"/>
  <c r="N832" i="1" s="1"/>
  <c r="N833" i="1" a="1"/>
  <c r="N833" i="1" s="1"/>
  <c r="N834" i="1" a="1"/>
  <c r="N834" i="1" s="1"/>
  <c r="N835" i="1" a="1"/>
  <c r="N835" i="1" s="1"/>
  <c r="N836" i="1" a="1"/>
  <c r="N836" i="1" s="1"/>
  <c r="N837" i="1" a="1"/>
  <c r="N837" i="1" s="1"/>
  <c r="N838" i="1" a="1"/>
  <c r="N838" i="1" s="1"/>
  <c r="N839" i="1" a="1"/>
  <c r="N839" i="1" s="1"/>
  <c r="N840" i="1" a="1"/>
  <c r="N840" i="1" s="1"/>
  <c r="N841" i="1" a="1"/>
  <c r="N841" i="1" s="1"/>
  <c r="N842" i="1" a="1"/>
  <c r="N842" i="1" s="1"/>
  <c r="N843" i="1" a="1"/>
  <c r="N843" i="1" s="1"/>
  <c r="N844" i="1" a="1"/>
  <c r="N844" i="1" s="1"/>
  <c r="N845" i="1" a="1"/>
  <c r="N845" i="1" s="1"/>
  <c r="N846" i="1" a="1"/>
  <c r="N846" i="1" s="1"/>
  <c r="N847" i="1" a="1"/>
  <c r="N847" i="1" s="1"/>
  <c r="N848" i="1" a="1"/>
  <c r="N848" i="1" s="1"/>
  <c r="N849" i="1" a="1"/>
  <c r="N849" i="1" s="1"/>
  <c r="N850" i="1" a="1"/>
  <c r="N850" i="1" s="1"/>
  <c r="N851" i="1" a="1"/>
  <c r="N851" i="1" s="1"/>
  <c r="N852" i="1" a="1"/>
  <c r="N852" i="1" s="1"/>
  <c r="N853" i="1" a="1"/>
  <c r="N853" i="1" s="1"/>
  <c r="N854" i="1" a="1"/>
  <c r="N854" i="1" s="1"/>
  <c r="N855" i="1" a="1"/>
  <c r="N855" i="1" s="1"/>
  <c r="N856" i="1" a="1"/>
  <c r="N856" i="1" s="1"/>
  <c r="N857" i="1" a="1"/>
  <c r="N857" i="1" s="1"/>
  <c r="N858" i="1" a="1"/>
  <c r="N858" i="1" s="1"/>
  <c r="N859" i="1" a="1"/>
  <c r="N859" i="1" s="1"/>
  <c r="N860" i="1" a="1"/>
  <c r="N860" i="1" s="1"/>
  <c r="N861" i="1" a="1"/>
  <c r="N861" i="1" s="1"/>
  <c r="N862" i="1" a="1"/>
  <c r="N862" i="1" s="1"/>
  <c r="N863" i="1" a="1"/>
  <c r="N863" i="1" s="1"/>
  <c r="N864" i="1" a="1"/>
  <c r="N864" i="1" s="1"/>
  <c r="N865" i="1" a="1"/>
  <c r="N865" i="1" s="1"/>
  <c r="N866" i="1" a="1"/>
  <c r="N866" i="1" s="1"/>
  <c r="N867" i="1" a="1"/>
  <c r="N867" i="1" s="1"/>
  <c r="N868" i="1" a="1"/>
  <c r="N868" i="1" s="1"/>
  <c r="N869" i="1" a="1"/>
  <c r="N869" i="1" s="1"/>
  <c r="N870" i="1" a="1"/>
  <c r="N870" i="1" s="1"/>
  <c r="N871" i="1" a="1"/>
  <c r="N871" i="1" s="1"/>
  <c r="N872" i="1" a="1"/>
  <c r="N872" i="1" s="1"/>
  <c r="N873" i="1" a="1"/>
  <c r="N873" i="1" s="1"/>
  <c r="N874" i="1" a="1"/>
  <c r="N874" i="1" s="1"/>
  <c r="N875" i="1" a="1"/>
  <c r="N875" i="1" s="1"/>
  <c r="N876" i="1" a="1"/>
  <c r="N876" i="1" s="1"/>
  <c r="N877" i="1" a="1"/>
  <c r="N877" i="1" s="1"/>
  <c r="N878" i="1" a="1"/>
  <c r="N878" i="1" s="1"/>
  <c r="N879" i="1" a="1"/>
  <c r="N879" i="1" s="1"/>
  <c r="N880" i="1" a="1"/>
  <c r="N880" i="1" s="1"/>
  <c r="N881" i="1" a="1"/>
  <c r="N881" i="1" s="1"/>
  <c r="N882" i="1" a="1"/>
  <c r="N882" i="1" s="1"/>
  <c r="N883" i="1" a="1"/>
  <c r="N883" i="1" s="1"/>
  <c r="N884" i="1" a="1"/>
  <c r="N884" i="1" s="1"/>
  <c r="N885" i="1" a="1"/>
  <c r="N885" i="1" s="1"/>
  <c r="N886" i="1" a="1"/>
  <c r="N886" i="1" s="1"/>
  <c r="N887" i="1" a="1"/>
  <c r="N887" i="1" s="1"/>
  <c r="N888" i="1" a="1"/>
  <c r="N888" i="1" s="1"/>
  <c r="N889" i="1" a="1"/>
  <c r="N889" i="1" s="1"/>
  <c r="N890" i="1" a="1"/>
  <c r="N890" i="1" s="1"/>
  <c r="N891" i="1" a="1"/>
  <c r="N891" i="1" s="1"/>
  <c r="N892" i="1" a="1"/>
  <c r="N892" i="1" s="1"/>
  <c r="N893" i="1" a="1"/>
  <c r="N893" i="1" s="1"/>
  <c r="N894" i="1" a="1"/>
  <c r="N894" i="1" s="1"/>
  <c r="N895" i="1" a="1"/>
  <c r="N895" i="1" s="1"/>
  <c r="N896" i="1" a="1"/>
  <c r="N896" i="1" s="1"/>
  <c r="N897" i="1" a="1"/>
  <c r="N897" i="1" s="1"/>
  <c r="N898" i="1" a="1"/>
  <c r="N898" i="1" s="1"/>
  <c r="N899" i="1" a="1"/>
  <c r="N899" i="1" s="1"/>
  <c r="N900" i="1" a="1"/>
  <c r="N900" i="1" s="1"/>
  <c r="N901" i="1" a="1"/>
  <c r="N901" i="1" s="1"/>
  <c r="N902" i="1" a="1"/>
  <c r="N902" i="1" s="1"/>
  <c r="N903" i="1" a="1"/>
  <c r="N903" i="1" s="1"/>
  <c r="N904" i="1" a="1"/>
  <c r="N904" i="1" s="1"/>
  <c r="N905" i="1" a="1"/>
  <c r="N905" i="1" s="1"/>
  <c r="N906" i="1" a="1"/>
  <c r="N906" i="1" s="1"/>
  <c r="N907" i="1" a="1"/>
  <c r="N907" i="1" s="1"/>
  <c r="N908" i="1" a="1"/>
  <c r="N908" i="1" s="1"/>
  <c r="N909" i="1" a="1"/>
  <c r="N909" i="1" s="1"/>
  <c r="N910" i="1" a="1"/>
  <c r="N910" i="1" s="1"/>
  <c r="N911" i="1" a="1"/>
  <c r="N911" i="1" s="1"/>
  <c r="N912" i="1" a="1"/>
  <c r="N912" i="1" s="1"/>
  <c r="N913" i="1" a="1"/>
  <c r="N913" i="1" s="1"/>
  <c r="N914" i="1" a="1"/>
  <c r="N914" i="1" s="1"/>
  <c r="N915" i="1" a="1"/>
  <c r="N915" i="1" s="1"/>
  <c r="N916" i="1" a="1"/>
  <c r="N916" i="1" s="1"/>
  <c r="N917" i="1" a="1"/>
  <c r="N917" i="1" s="1"/>
  <c r="N918" i="1" a="1"/>
  <c r="N918" i="1" s="1"/>
  <c r="N919" i="1" a="1"/>
  <c r="N919" i="1" s="1"/>
  <c r="N920" i="1" a="1"/>
  <c r="N920" i="1" s="1"/>
  <c r="N921" i="1" a="1"/>
  <c r="N921" i="1" s="1"/>
  <c r="N922" i="1" a="1"/>
  <c r="N922" i="1" s="1"/>
  <c r="N923" i="1" a="1"/>
  <c r="N923" i="1" s="1"/>
  <c r="N924" i="1" a="1"/>
  <c r="N924" i="1" s="1"/>
  <c r="N925" i="1" a="1"/>
  <c r="N925" i="1" s="1"/>
  <c r="N926" i="1" a="1"/>
  <c r="N926" i="1" s="1"/>
  <c r="N927" i="1" a="1"/>
  <c r="N927" i="1" s="1"/>
  <c r="N928" i="1" a="1"/>
  <c r="N928" i="1" s="1"/>
  <c r="N929" i="1" a="1"/>
  <c r="N929" i="1" s="1"/>
  <c r="N930" i="1" a="1"/>
  <c r="N930" i="1" s="1"/>
  <c r="N931" i="1" a="1"/>
  <c r="N931" i="1" s="1"/>
  <c r="N932" i="1" a="1"/>
  <c r="N932" i="1" s="1"/>
  <c r="N933" i="1" a="1"/>
  <c r="N933" i="1" s="1"/>
  <c r="N934" i="1" a="1"/>
  <c r="N934" i="1" s="1"/>
  <c r="N935" i="1" a="1"/>
  <c r="N935" i="1" s="1"/>
  <c r="N936" i="1" a="1"/>
  <c r="N936" i="1" s="1"/>
  <c r="N937" i="1" a="1"/>
  <c r="N937" i="1" s="1"/>
  <c r="N938" i="1" a="1"/>
  <c r="N938" i="1" s="1"/>
  <c r="N939" i="1" a="1"/>
  <c r="N939" i="1" s="1"/>
  <c r="N940" i="1" a="1"/>
  <c r="N940" i="1" s="1"/>
  <c r="N941" i="1" a="1"/>
  <c r="N941" i="1" s="1"/>
  <c r="N942" i="1" a="1"/>
  <c r="N942" i="1" s="1"/>
  <c r="N943" i="1" a="1"/>
  <c r="N943" i="1" s="1"/>
  <c r="N944" i="1" a="1"/>
  <c r="N944" i="1" s="1"/>
  <c r="N945" i="1" a="1"/>
  <c r="N945" i="1" s="1"/>
  <c r="N946" i="1" a="1"/>
  <c r="N946" i="1" s="1"/>
  <c r="N947" i="1" a="1"/>
  <c r="N947" i="1" s="1"/>
  <c r="N948" i="1" a="1"/>
  <c r="N948" i="1" s="1"/>
  <c r="N949" i="1" a="1"/>
  <c r="N949" i="1" s="1"/>
  <c r="N950" i="1" a="1"/>
  <c r="N950" i="1" s="1"/>
  <c r="N951" i="1" a="1"/>
  <c r="N951" i="1" s="1"/>
  <c r="N952" i="1" a="1"/>
  <c r="N952" i="1" s="1"/>
  <c r="N953" i="1" a="1"/>
  <c r="N953" i="1" s="1"/>
  <c r="N954" i="1" a="1"/>
  <c r="N954" i="1" s="1"/>
  <c r="N955" i="1" a="1"/>
  <c r="N955" i="1" s="1"/>
  <c r="N956" i="1" a="1"/>
  <c r="N956" i="1" s="1"/>
  <c r="N957" i="1" a="1"/>
  <c r="N957" i="1" s="1"/>
  <c r="N958" i="1" a="1"/>
  <c r="N958" i="1" s="1"/>
  <c r="N959" i="1" a="1"/>
  <c r="N959" i="1" s="1"/>
  <c r="N960" i="1" a="1"/>
  <c r="N960" i="1" s="1"/>
  <c r="N961" i="1" a="1"/>
  <c r="N961" i="1" s="1"/>
  <c r="N962" i="1" a="1"/>
  <c r="N962" i="1" s="1"/>
  <c r="N963" i="1" a="1"/>
  <c r="N963" i="1" s="1"/>
  <c r="N964" i="1" a="1"/>
  <c r="N964" i="1" s="1"/>
  <c r="N965" i="1" a="1"/>
  <c r="N965" i="1" s="1"/>
  <c r="N966" i="1" a="1"/>
  <c r="N966" i="1" s="1"/>
  <c r="N967" i="1" a="1"/>
  <c r="N967" i="1" s="1"/>
  <c r="N968" i="1" a="1"/>
  <c r="N968" i="1" s="1"/>
  <c r="N969" i="1" a="1"/>
  <c r="N969" i="1" s="1"/>
  <c r="N970" i="1" a="1"/>
  <c r="N970" i="1" s="1"/>
  <c r="N971" i="1" a="1"/>
  <c r="N971" i="1" s="1"/>
  <c r="N972" i="1" a="1"/>
  <c r="N972" i="1" s="1"/>
  <c r="N973" i="1" a="1"/>
  <c r="N973" i="1" s="1"/>
  <c r="N974" i="1" a="1"/>
  <c r="N974" i="1" s="1"/>
  <c r="N975" i="1" a="1"/>
  <c r="N975" i="1" s="1"/>
  <c r="N976" i="1" a="1"/>
  <c r="N976" i="1" s="1"/>
  <c r="N977" i="1" a="1"/>
  <c r="N977" i="1" s="1"/>
  <c r="N978" i="1" a="1"/>
  <c r="N978" i="1" s="1"/>
  <c r="N979" i="1" a="1"/>
  <c r="N979" i="1" s="1"/>
  <c r="N980" i="1" a="1"/>
  <c r="N980" i="1" s="1"/>
  <c r="N981" i="1" a="1"/>
  <c r="N981" i="1" s="1"/>
  <c r="N982" i="1" a="1"/>
  <c r="N982" i="1" s="1"/>
  <c r="N983" i="1" a="1"/>
  <c r="N983" i="1" s="1"/>
  <c r="N984" i="1" a="1"/>
  <c r="N984" i="1" s="1"/>
  <c r="N985" i="1" a="1"/>
  <c r="N985" i="1" s="1"/>
  <c r="N986" i="1" a="1"/>
  <c r="N986" i="1" s="1"/>
  <c r="N987" i="1" a="1"/>
  <c r="N987" i="1" s="1"/>
  <c r="N988" i="1" a="1"/>
  <c r="N988" i="1" s="1"/>
  <c r="N989" i="1" a="1"/>
  <c r="N989" i="1" s="1"/>
  <c r="N990" i="1" a="1"/>
  <c r="N990" i="1" s="1"/>
  <c r="N991" i="1" a="1"/>
  <c r="N991" i="1" s="1"/>
  <c r="N992" i="1" a="1"/>
  <c r="N992" i="1" s="1"/>
  <c r="N993" i="1" a="1"/>
  <c r="N993" i="1" s="1"/>
  <c r="N994" i="1" a="1"/>
  <c r="N994" i="1" s="1"/>
  <c r="N995" i="1" a="1"/>
  <c r="N995" i="1" s="1"/>
  <c r="N996" i="1" a="1"/>
  <c r="N996" i="1" s="1"/>
  <c r="N997" i="1" a="1"/>
  <c r="N997" i="1" s="1"/>
  <c r="N998" i="1" a="1"/>
  <c r="N998" i="1" s="1"/>
  <c r="N999" i="1" a="1"/>
  <c r="N999" i="1" s="1"/>
  <c r="N1000" i="1" a="1"/>
  <c r="N1000" i="1" s="1"/>
  <c r="N1001" i="1" a="1"/>
  <c r="N1001" i="1" s="1"/>
  <c r="N1002" i="1" a="1"/>
  <c r="N1002" i="1" s="1"/>
  <c r="N1003" i="1" a="1"/>
  <c r="N1003" i="1" s="1"/>
  <c r="N1004" i="1" a="1"/>
  <c r="N1004" i="1" s="1"/>
  <c r="N1005" i="1" a="1"/>
  <c r="N1005" i="1" s="1"/>
  <c r="N1006" i="1" a="1"/>
  <c r="N1006" i="1" s="1"/>
  <c r="N1007" i="1" a="1"/>
  <c r="N1007" i="1" s="1"/>
  <c r="N1008" i="1" a="1"/>
  <c r="N1008" i="1" s="1"/>
  <c r="N1009" i="1" a="1"/>
  <c r="N1009" i="1" s="1"/>
  <c r="N1010" i="1" a="1"/>
  <c r="N1010" i="1" s="1"/>
  <c r="N1011" i="1" a="1"/>
  <c r="N1011" i="1" s="1"/>
  <c r="N1012" i="1" a="1"/>
  <c r="N1012" i="1" s="1"/>
  <c r="N1013" i="1" a="1"/>
  <c r="N1013" i="1" s="1"/>
  <c r="N1014" i="1" a="1"/>
  <c r="N1014" i="1" s="1"/>
  <c r="N1015" i="1" a="1"/>
  <c r="N1015" i="1" s="1"/>
  <c r="N1016" i="1" a="1"/>
  <c r="N1016" i="1" s="1"/>
  <c r="N1017" i="1" a="1"/>
  <c r="N1017" i="1" s="1"/>
  <c r="N1018" i="1" a="1"/>
  <c r="N1018" i="1" s="1"/>
  <c r="N1019" i="1" a="1"/>
  <c r="N1019" i="1" s="1"/>
  <c r="N1020" i="1" a="1"/>
  <c r="N1020" i="1" s="1"/>
  <c r="N1021" i="1" a="1"/>
  <c r="N1021" i="1" s="1"/>
  <c r="N1022" i="1" a="1"/>
  <c r="N1022" i="1" s="1"/>
  <c r="N1023" i="1" a="1"/>
  <c r="N1023" i="1" s="1"/>
  <c r="N1024" i="1" a="1"/>
  <c r="N1024" i="1" s="1"/>
  <c r="N1025" i="1" a="1"/>
  <c r="N1025" i="1" s="1"/>
  <c r="N1026" i="1" a="1"/>
  <c r="N1026" i="1" s="1"/>
  <c r="N1027" i="1" a="1"/>
  <c r="N1027" i="1" s="1"/>
  <c r="N1028" i="1" a="1"/>
  <c r="N1028" i="1" s="1"/>
  <c r="N1029" i="1" a="1"/>
  <c r="N1029" i="1" s="1"/>
  <c r="N1030" i="1" a="1"/>
  <c r="N1030" i="1" s="1"/>
  <c r="N1031" i="1" a="1"/>
  <c r="N1031" i="1" s="1"/>
  <c r="N1032" i="1" a="1"/>
  <c r="N1032" i="1" s="1"/>
  <c r="N1033" i="1" a="1"/>
  <c r="N1033" i="1" s="1"/>
  <c r="N1034" i="1" a="1"/>
  <c r="N1034" i="1" s="1"/>
  <c r="N1035" i="1" a="1"/>
  <c r="N1035" i="1" s="1"/>
  <c r="N1036" i="1" a="1"/>
  <c r="N1036" i="1" s="1"/>
  <c r="N1037" i="1" a="1"/>
  <c r="N1037" i="1" s="1"/>
  <c r="N1038" i="1" a="1"/>
  <c r="N1038" i="1" s="1"/>
  <c r="N1039" i="1" a="1"/>
  <c r="N1039" i="1" s="1"/>
  <c r="N1040" i="1" a="1"/>
  <c r="N1040" i="1" s="1"/>
  <c r="N1041" i="1" a="1"/>
  <c r="N1041" i="1" s="1"/>
  <c r="N1042" i="1" a="1"/>
  <c r="N1042" i="1" s="1"/>
  <c r="N1043" i="1" a="1"/>
  <c r="N1043" i="1" s="1"/>
  <c r="N1044" i="1" a="1"/>
  <c r="N1044" i="1" s="1"/>
  <c r="N1045" i="1" a="1"/>
  <c r="N1045" i="1" s="1"/>
  <c r="N1046" i="1" a="1"/>
  <c r="N1046" i="1" s="1"/>
  <c r="N1047" i="1" a="1"/>
  <c r="N1047" i="1" s="1"/>
  <c r="N1048" i="1" a="1"/>
  <c r="N1048" i="1" s="1"/>
  <c r="N1049" i="1" a="1"/>
  <c r="N1049" i="1" s="1"/>
  <c r="N1050" i="1" a="1"/>
  <c r="N1050" i="1" s="1"/>
  <c r="N1051" i="1" a="1"/>
  <c r="N1051" i="1" s="1"/>
  <c r="N1052" i="1" a="1"/>
  <c r="N1052" i="1" s="1"/>
  <c r="N1053" i="1" a="1"/>
  <c r="N1053" i="1" s="1"/>
  <c r="N1054" i="1" a="1"/>
  <c r="N1054" i="1" s="1"/>
  <c r="N1055" i="1" a="1"/>
  <c r="N1055" i="1" s="1"/>
  <c r="N1056" i="1" a="1"/>
  <c r="N1056" i="1" s="1"/>
  <c r="N1057" i="1" a="1"/>
  <c r="N1057" i="1" s="1"/>
  <c r="N1058" i="1" a="1"/>
  <c r="N1058" i="1" s="1"/>
  <c r="N1059" i="1" a="1"/>
  <c r="N1059" i="1" s="1"/>
  <c r="N1060" i="1" a="1"/>
  <c r="N1060" i="1" s="1"/>
  <c r="N1061" i="1" a="1"/>
  <c r="N1061" i="1" s="1"/>
  <c r="N1062" i="1" a="1"/>
  <c r="N1062" i="1" s="1"/>
  <c r="N1063" i="1" a="1"/>
  <c r="N1063" i="1" s="1"/>
  <c r="N1064" i="1" a="1"/>
  <c r="N1064" i="1" s="1"/>
  <c r="N1065" i="1" a="1"/>
  <c r="N1065" i="1" s="1"/>
  <c r="N1066" i="1" a="1"/>
  <c r="N1066" i="1" s="1"/>
  <c r="N1067" i="1" a="1"/>
  <c r="N1067" i="1" s="1"/>
  <c r="N1068" i="1" a="1"/>
  <c r="N1068" i="1" s="1"/>
  <c r="N1069" i="1" a="1"/>
  <c r="N1069" i="1" s="1"/>
  <c r="N1070" i="1" a="1"/>
  <c r="N1070" i="1" s="1"/>
  <c r="N1071" i="1" a="1"/>
  <c r="N1071" i="1" s="1"/>
  <c r="N1072" i="1" a="1"/>
  <c r="N1072" i="1" s="1"/>
  <c r="N1073" i="1" a="1"/>
  <c r="N1073" i="1" s="1"/>
  <c r="N1074" i="1" a="1"/>
  <c r="N1074" i="1" s="1"/>
  <c r="N1075" i="1" a="1"/>
  <c r="N1075" i="1" s="1"/>
  <c r="N1076" i="1" a="1"/>
  <c r="N1076" i="1" s="1"/>
  <c r="N1077" i="1" a="1"/>
  <c r="N1077" i="1" s="1"/>
  <c r="N1078" i="1" a="1"/>
  <c r="N1078" i="1" s="1"/>
  <c r="N1079" i="1" a="1"/>
  <c r="N1079" i="1" s="1"/>
  <c r="N1080" i="1" a="1"/>
  <c r="N1080" i="1" s="1"/>
  <c r="N1081" i="1" a="1"/>
  <c r="N1081" i="1" s="1"/>
  <c r="N1082" i="1" a="1"/>
  <c r="N1082" i="1" s="1"/>
  <c r="N1083" i="1" a="1"/>
  <c r="N1083" i="1" s="1"/>
  <c r="N1084" i="1" a="1"/>
  <c r="N1084" i="1" s="1"/>
  <c r="N1085" i="1" a="1"/>
  <c r="N1085" i="1" s="1"/>
  <c r="N1086" i="1" a="1"/>
  <c r="N1086" i="1" s="1"/>
  <c r="N1087" i="1" a="1"/>
  <c r="N1087" i="1" s="1"/>
  <c r="N1088" i="1" a="1"/>
  <c r="N1088" i="1" s="1"/>
  <c r="N1089" i="1" a="1"/>
  <c r="N1089" i="1" s="1"/>
  <c r="N1090" i="1" a="1"/>
  <c r="N1090" i="1" s="1"/>
  <c r="N1091" i="1" a="1"/>
  <c r="N1091" i="1" s="1"/>
  <c r="N1092" i="1" a="1"/>
  <c r="N1092" i="1" s="1"/>
  <c r="N1093" i="1" a="1"/>
  <c r="N1093" i="1" s="1"/>
  <c r="N1094" i="1" a="1"/>
  <c r="N1094" i="1" s="1"/>
  <c r="N1095" i="1" a="1"/>
  <c r="N1095" i="1" s="1"/>
  <c r="N1096" i="1" a="1"/>
  <c r="N1096" i="1" s="1"/>
  <c r="N1097" i="1" a="1"/>
  <c r="N1097" i="1" s="1"/>
  <c r="N1098" i="1" a="1"/>
  <c r="N1098" i="1" s="1"/>
  <c r="N1099" i="1" a="1"/>
  <c r="N1099" i="1" s="1"/>
  <c r="N1100" i="1" a="1"/>
  <c r="N1100" i="1" s="1"/>
  <c r="N1101" i="1" a="1"/>
  <c r="N1101" i="1" s="1"/>
  <c r="N1102" i="1" a="1"/>
  <c r="N1102" i="1" s="1"/>
  <c r="N1103" i="1" a="1"/>
  <c r="N1103" i="1" s="1"/>
  <c r="N1104" i="1" a="1"/>
  <c r="N1104" i="1" s="1"/>
  <c r="N1105" i="1" a="1"/>
  <c r="N1105" i="1" s="1"/>
  <c r="N1106" i="1" a="1"/>
  <c r="N1106" i="1" s="1"/>
  <c r="N1107" i="1" a="1"/>
  <c r="N1107" i="1" s="1"/>
  <c r="N1108" i="1" a="1"/>
  <c r="N1108" i="1" s="1"/>
  <c r="N1109" i="1" a="1"/>
  <c r="N1109" i="1" s="1"/>
  <c r="N1110" i="1" a="1"/>
  <c r="N1110" i="1" s="1"/>
  <c r="N1111" i="1" a="1"/>
  <c r="N1111" i="1" s="1"/>
  <c r="N1112" i="1" a="1"/>
  <c r="N1112" i="1" s="1"/>
  <c r="N1113" i="1" a="1"/>
  <c r="N1113" i="1" s="1"/>
  <c r="N1114" i="1" a="1"/>
  <c r="N1114" i="1" s="1"/>
  <c r="N1115" i="1" a="1"/>
  <c r="N1115" i="1" s="1"/>
  <c r="N1116" i="1" a="1"/>
  <c r="N1116" i="1" s="1"/>
  <c r="N1117" i="1" a="1"/>
  <c r="N1117" i="1" s="1"/>
  <c r="N1118" i="1" a="1"/>
  <c r="N1118" i="1" s="1"/>
  <c r="N1119" i="1" a="1"/>
  <c r="N1119" i="1" s="1"/>
  <c r="N1120" i="1" a="1"/>
  <c r="N1120" i="1" s="1"/>
  <c r="N1121" i="1" a="1"/>
  <c r="N1121" i="1" s="1"/>
  <c r="N1122" i="1" a="1"/>
  <c r="N1122" i="1" s="1"/>
  <c r="N1123" i="1" a="1"/>
  <c r="N1123" i="1" s="1"/>
  <c r="N1124" i="1" a="1"/>
  <c r="N1124" i="1" s="1"/>
  <c r="N1125" i="1" a="1"/>
  <c r="N1125" i="1" s="1"/>
  <c r="N1126" i="1" a="1"/>
  <c r="N1126" i="1" s="1"/>
  <c r="N1127" i="1" a="1"/>
  <c r="N1127" i="1" s="1"/>
  <c r="N1128" i="1" a="1"/>
  <c r="N1128" i="1" s="1"/>
  <c r="N1129" i="1" a="1"/>
  <c r="N1129" i="1" s="1"/>
  <c r="N1130" i="1" a="1"/>
  <c r="N1130" i="1" s="1"/>
  <c r="N1131" i="1" a="1"/>
  <c r="N1131" i="1" s="1"/>
  <c r="N1132" i="1" a="1"/>
  <c r="N1132" i="1" s="1"/>
  <c r="N1133" i="1" a="1"/>
  <c r="N1133" i="1" s="1"/>
  <c r="N1134" i="1" a="1"/>
  <c r="N1134" i="1" s="1"/>
  <c r="N1135" i="1" a="1"/>
  <c r="N1135" i="1" s="1"/>
  <c r="N1136" i="1" a="1"/>
  <c r="N1136" i="1" s="1"/>
  <c r="N1137" i="1" a="1"/>
  <c r="N1137" i="1" s="1"/>
  <c r="N1138" i="1" a="1"/>
  <c r="N1138" i="1" s="1"/>
  <c r="N1139" i="1" a="1"/>
  <c r="N1139" i="1" s="1"/>
  <c r="N1140" i="1" a="1"/>
  <c r="N1140" i="1" s="1"/>
  <c r="N1141" i="1" a="1"/>
  <c r="N1141" i="1" s="1"/>
  <c r="N1142" i="1" a="1"/>
  <c r="N1142" i="1" s="1"/>
  <c r="N1143" i="1" a="1"/>
  <c r="N1143" i="1" s="1"/>
  <c r="N1144" i="1" a="1"/>
  <c r="N1144" i="1" s="1"/>
  <c r="N1145" i="1" a="1"/>
  <c r="N1145" i="1" s="1"/>
  <c r="N1146" i="1" a="1"/>
  <c r="N1146" i="1" s="1"/>
  <c r="N1147" i="1" a="1"/>
  <c r="N1147" i="1" s="1"/>
  <c r="N1148" i="1" a="1"/>
  <c r="N1148" i="1" s="1"/>
  <c r="N1149" i="1" a="1"/>
  <c r="N1149" i="1" s="1"/>
  <c r="N1150" i="1" a="1"/>
  <c r="N1150" i="1" s="1"/>
  <c r="N1151" i="1" a="1"/>
  <c r="N1151" i="1" s="1"/>
  <c r="N1152" i="1" a="1"/>
  <c r="N1152" i="1" s="1"/>
  <c r="N1153" i="1" a="1"/>
  <c r="N1153" i="1" s="1"/>
  <c r="N1154" i="1" a="1"/>
  <c r="N1154" i="1" s="1"/>
  <c r="N1155" i="1" a="1"/>
  <c r="N1155" i="1" s="1"/>
  <c r="N1156" i="1" a="1"/>
  <c r="N1156" i="1" s="1"/>
  <c r="N1157" i="1" a="1"/>
  <c r="N1157" i="1" s="1"/>
  <c r="N1158" i="1" a="1"/>
  <c r="N1158" i="1" s="1"/>
  <c r="N1159" i="1" a="1"/>
  <c r="N1159" i="1" s="1"/>
  <c r="N1160" i="1" a="1"/>
  <c r="N1160" i="1" s="1"/>
  <c r="N1161" i="1" a="1"/>
  <c r="N1161" i="1" s="1"/>
  <c r="N1162" i="1" a="1"/>
  <c r="N1162" i="1" s="1"/>
  <c r="N1163" i="1" a="1"/>
  <c r="N1163" i="1" s="1"/>
  <c r="N1164" i="1" a="1"/>
  <c r="N1164" i="1" s="1"/>
  <c r="N1165" i="1" a="1"/>
  <c r="N1165" i="1" s="1"/>
  <c r="N1166" i="1" a="1"/>
  <c r="N1166" i="1" s="1"/>
  <c r="N1167" i="1" a="1"/>
  <c r="N1167" i="1" s="1"/>
  <c r="N1168" i="1" a="1"/>
  <c r="N1168" i="1" s="1"/>
  <c r="N1169" i="1" a="1"/>
  <c r="N1169" i="1" s="1"/>
  <c r="N1170" i="1" a="1"/>
  <c r="N1170" i="1" s="1"/>
  <c r="N1171" i="1" a="1"/>
  <c r="N1171" i="1" s="1"/>
  <c r="N1172" i="1" a="1"/>
  <c r="N1172" i="1" s="1"/>
  <c r="N1173" i="1" a="1"/>
  <c r="N1173" i="1" s="1"/>
  <c r="N1174" i="1" a="1"/>
  <c r="N1174" i="1" s="1"/>
  <c r="N1175" i="1" a="1"/>
  <c r="N1175" i="1" s="1"/>
  <c r="N1176" i="1" a="1"/>
  <c r="N1176" i="1" s="1"/>
  <c r="N1177" i="1" a="1"/>
  <c r="N1177" i="1" s="1"/>
  <c r="N1178" i="1" a="1"/>
  <c r="N1178" i="1" s="1"/>
  <c r="N1179" i="1" a="1"/>
  <c r="N1179" i="1" s="1"/>
  <c r="N1180" i="1" a="1"/>
  <c r="N1180" i="1" s="1"/>
  <c r="N1181" i="1" a="1"/>
  <c r="N1181" i="1" s="1"/>
  <c r="N1182" i="1" a="1"/>
  <c r="N1182" i="1" s="1"/>
  <c r="N1183" i="1" a="1"/>
  <c r="N1183" i="1" s="1"/>
  <c r="N1184" i="1" a="1"/>
  <c r="N1184" i="1" s="1"/>
  <c r="N1185" i="1" a="1"/>
  <c r="N1185" i="1" s="1"/>
  <c r="N1186" i="1" a="1"/>
  <c r="N1186" i="1" s="1"/>
  <c r="N1187" i="1" a="1"/>
  <c r="N1187" i="1" s="1"/>
  <c r="N1188" i="1" a="1"/>
  <c r="N1188" i="1" s="1"/>
  <c r="N1189" i="1" a="1"/>
  <c r="N1189" i="1" s="1"/>
  <c r="N1190" i="1" a="1"/>
  <c r="N1190" i="1" s="1"/>
  <c r="N1191" i="1" a="1"/>
  <c r="N1191" i="1" s="1"/>
  <c r="N1192" i="1" a="1"/>
  <c r="N1192" i="1" s="1"/>
  <c r="N1193" i="1" a="1"/>
  <c r="N1193" i="1" s="1"/>
  <c r="N1194" i="1" a="1"/>
  <c r="N1194" i="1" s="1"/>
  <c r="N1195" i="1" a="1"/>
  <c r="N1195" i="1" s="1"/>
  <c r="N1196" i="1" a="1"/>
  <c r="N1196" i="1" s="1"/>
  <c r="N1197" i="1" a="1"/>
  <c r="N1197" i="1" s="1"/>
  <c r="N1198" i="1" a="1"/>
  <c r="N1198" i="1" s="1"/>
  <c r="N1199" i="1" a="1"/>
  <c r="N1199" i="1" s="1"/>
  <c r="N1200" i="1" a="1"/>
  <c r="N1200" i="1" s="1"/>
  <c r="N1201" i="1" a="1"/>
  <c r="N1201" i="1" s="1"/>
  <c r="N1202" i="1" a="1"/>
  <c r="N1202" i="1" s="1"/>
  <c r="N1203" i="1" a="1"/>
  <c r="N1203" i="1" s="1"/>
  <c r="N1204" i="1" a="1"/>
  <c r="N1204" i="1" s="1"/>
  <c r="N1205" i="1" a="1"/>
  <c r="N1205" i="1" s="1"/>
  <c r="N1206" i="1" a="1"/>
  <c r="N1206" i="1" s="1"/>
  <c r="N1207" i="1" a="1"/>
  <c r="N1207" i="1" s="1"/>
  <c r="N1208" i="1" a="1"/>
  <c r="N1208" i="1" s="1"/>
  <c r="N1209" i="1" a="1"/>
  <c r="N1209" i="1" s="1"/>
  <c r="N1210" i="1" a="1"/>
  <c r="N1210" i="1" s="1"/>
  <c r="N1211" i="1" a="1"/>
  <c r="N1211" i="1" s="1"/>
  <c r="N1212" i="1" a="1"/>
  <c r="N1212" i="1" s="1"/>
  <c r="N1213" i="1" a="1"/>
  <c r="N1213" i="1" s="1"/>
  <c r="N1214" i="1" a="1"/>
  <c r="N1214" i="1" s="1"/>
  <c r="N1215" i="1" a="1"/>
  <c r="N1215" i="1" s="1"/>
  <c r="N1216" i="1" a="1"/>
  <c r="N1216" i="1" s="1"/>
  <c r="N1217" i="1" a="1"/>
  <c r="N1217" i="1" s="1"/>
  <c r="N1218" i="1" a="1"/>
  <c r="N1218" i="1" s="1"/>
  <c r="N1219" i="1" a="1"/>
  <c r="N1219" i="1" s="1"/>
  <c r="N1220" i="1" a="1"/>
  <c r="N1220" i="1" s="1"/>
  <c r="N1221" i="1" a="1"/>
  <c r="N1221" i="1" s="1"/>
  <c r="N1222" i="1" a="1"/>
  <c r="N1222" i="1" s="1"/>
  <c r="N1223" i="1" a="1"/>
  <c r="N1223" i="1" s="1"/>
  <c r="N1224" i="1" a="1"/>
  <c r="N1224" i="1" s="1"/>
  <c r="N1225" i="1" a="1"/>
  <c r="N1225" i="1" s="1"/>
  <c r="N1226" i="1" a="1"/>
  <c r="N1226" i="1" s="1"/>
  <c r="N1227" i="1" a="1"/>
  <c r="N1227" i="1" s="1"/>
  <c r="N1228" i="1" a="1"/>
  <c r="N1228" i="1" s="1"/>
  <c r="N1229" i="1" a="1"/>
  <c r="N1229" i="1" s="1"/>
  <c r="N1230" i="1" a="1"/>
  <c r="N1230" i="1" s="1"/>
  <c r="N1231" i="1" a="1"/>
  <c r="N1231" i="1" s="1"/>
  <c r="N1232" i="1" a="1"/>
  <c r="N1232" i="1" s="1"/>
  <c r="N1233" i="1" a="1"/>
  <c r="N1233" i="1" s="1"/>
  <c r="N1234" i="1" a="1"/>
  <c r="N1234" i="1" s="1"/>
  <c r="N1235" i="1" a="1"/>
  <c r="N1235" i="1" s="1"/>
  <c r="N1236" i="1" a="1"/>
  <c r="N1236" i="1" s="1"/>
  <c r="N1237" i="1" a="1"/>
  <c r="N1237" i="1" s="1"/>
  <c r="N1238" i="1" a="1"/>
  <c r="N1238" i="1" s="1"/>
  <c r="N1239" i="1" a="1"/>
  <c r="N1239" i="1" s="1"/>
  <c r="N1240" i="1" a="1"/>
  <c r="N1240" i="1" s="1"/>
  <c r="N1241" i="1" a="1"/>
  <c r="N1241" i="1" s="1"/>
  <c r="N1242" i="1" a="1"/>
  <c r="N1242" i="1" s="1"/>
  <c r="N1243" i="1" a="1"/>
  <c r="N1243" i="1" s="1"/>
  <c r="N1244" i="1" a="1"/>
  <c r="N1244" i="1" s="1"/>
  <c r="N1245" i="1" a="1"/>
  <c r="N1245" i="1" s="1"/>
  <c r="N1246" i="1" a="1"/>
  <c r="N1246" i="1" s="1"/>
  <c r="N1247" i="1" a="1"/>
  <c r="N1247" i="1" s="1"/>
  <c r="N1248" i="1" a="1"/>
  <c r="N1248" i="1" s="1"/>
  <c r="N1249" i="1" a="1"/>
  <c r="N1249" i="1" s="1"/>
  <c r="N1250" i="1" a="1"/>
  <c r="N1250" i="1" s="1"/>
  <c r="N1251" i="1" a="1"/>
  <c r="N1251" i="1" s="1"/>
  <c r="N1252" i="1" a="1"/>
  <c r="N1252" i="1" s="1"/>
  <c r="N1253" i="1" a="1"/>
  <c r="N1253" i="1" s="1"/>
  <c r="N1254" i="1" a="1"/>
  <c r="N1254" i="1" s="1"/>
  <c r="N1255" i="1" a="1"/>
  <c r="N1255" i="1" s="1"/>
  <c r="N1256" i="1" a="1"/>
  <c r="N1256" i="1" s="1"/>
  <c r="N1257" i="1" a="1"/>
  <c r="N1257" i="1" s="1"/>
  <c r="N1258" i="1" a="1"/>
  <c r="N1258" i="1" s="1"/>
  <c r="N1259" i="1" a="1"/>
  <c r="N1259" i="1" s="1"/>
  <c r="N1260" i="1" a="1"/>
  <c r="N1260" i="1" s="1"/>
  <c r="N1261" i="1" a="1"/>
  <c r="N1261" i="1" s="1"/>
  <c r="N1262" i="1" a="1"/>
  <c r="N1262" i="1" s="1"/>
  <c r="N1263" i="1" a="1"/>
  <c r="N1263" i="1" s="1"/>
  <c r="N1264" i="1" a="1"/>
  <c r="N1264" i="1" s="1"/>
  <c r="N1265" i="1" a="1"/>
  <c r="N1265" i="1" s="1"/>
  <c r="N1266" i="1" a="1"/>
  <c r="N1266" i="1" s="1"/>
  <c r="N1267" i="1" a="1"/>
  <c r="N1267" i="1" s="1"/>
  <c r="N1268" i="1" a="1"/>
  <c r="N1268" i="1" s="1"/>
  <c r="N1269" i="1" a="1"/>
  <c r="N1269" i="1" s="1"/>
  <c r="N1270" i="1" a="1"/>
  <c r="N1270" i="1" s="1"/>
  <c r="N1271" i="1" a="1"/>
  <c r="N1271" i="1" s="1"/>
  <c r="N1272" i="1" a="1"/>
  <c r="N1272" i="1" s="1"/>
  <c r="N1273" i="1" a="1"/>
  <c r="N1273" i="1" s="1"/>
  <c r="N1274" i="1" a="1"/>
  <c r="N1274" i="1" s="1"/>
  <c r="N1275" i="1" a="1"/>
  <c r="N1275" i="1" s="1"/>
  <c r="N1276" i="1" a="1"/>
  <c r="N1276" i="1" s="1"/>
  <c r="N1277" i="1" a="1"/>
  <c r="N1277" i="1" s="1"/>
  <c r="N1278" i="1" a="1"/>
  <c r="N1278" i="1" s="1"/>
  <c r="N1279" i="1" a="1"/>
  <c r="N1279" i="1" s="1"/>
  <c r="N1280" i="1" a="1"/>
  <c r="N1280" i="1" s="1"/>
  <c r="N1281" i="1" a="1"/>
  <c r="N1281" i="1" s="1"/>
  <c r="N1282" i="1" a="1"/>
  <c r="N1282" i="1" s="1"/>
  <c r="N1283" i="1" a="1"/>
  <c r="N1283" i="1" s="1"/>
  <c r="N1284" i="1" a="1"/>
  <c r="N1284" i="1" s="1"/>
  <c r="N1285" i="1" a="1"/>
  <c r="N1285" i="1" s="1"/>
  <c r="N1286" i="1" a="1"/>
  <c r="N1286" i="1" s="1"/>
  <c r="N1287" i="1" a="1"/>
  <c r="N1287" i="1" s="1"/>
  <c r="N1288" i="1" a="1"/>
  <c r="N1288" i="1" s="1"/>
  <c r="N1289" i="1" a="1"/>
  <c r="N1289" i="1" s="1"/>
  <c r="N1290" i="1" a="1"/>
  <c r="N1290" i="1" s="1"/>
  <c r="N1291" i="1" a="1"/>
  <c r="N1291" i="1" s="1"/>
  <c r="N1292" i="1" a="1"/>
  <c r="N1292" i="1" s="1"/>
  <c r="N1293" i="1" a="1"/>
  <c r="N1293" i="1" s="1"/>
  <c r="N1294" i="1" a="1"/>
  <c r="N1294" i="1" s="1"/>
  <c r="N1295" i="1" a="1"/>
  <c r="N1295" i="1" s="1"/>
  <c r="N1296" i="1" a="1"/>
  <c r="N1296" i="1" s="1"/>
  <c r="N1297" i="1" a="1"/>
  <c r="N1297" i="1" s="1"/>
  <c r="N1298" i="1" a="1"/>
  <c r="N1298" i="1" s="1"/>
  <c r="N1299" i="1" a="1"/>
  <c r="N1299" i="1" s="1"/>
  <c r="N1300" i="1" a="1"/>
  <c r="N1300" i="1" s="1"/>
  <c r="N1301" i="1" a="1"/>
  <c r="N1301" i="1" s="1"/>
  <c r="N1302" i="1" a="1"/>
  <c r="N1302" i="1" s="1"/>
  <c r="N1303" i="1" a="1"/>
  <c r="N1303" i="1" s="1"/>
  <c r="N1304" i="1" a="1"/>
  <c r="N1304" i="1" s="1"/>
  <c r="N1305" i="1" a="1"/>
  <c r="N1305" i="1" s="1"/>
  <c r="N1306" i="1" a="1"/>
  <c r="N1306" i="1" s="1"/>
  <c r="N1307" i="1" a="1"/>
  <c r="N1307" i="1" s="1"/>
  <c r="N1308" i="1" a="1"/>
  <c r="N1308" i="1" s="1"/>
  <c r="N1309" i="1" a="1"/>
  <c r="N1309" i="1" s="1"/>
  <c r="N1310" i="1" a="1"/>
  <c r="N1310" i="1" s="1"/>
  <c r="N1311" i="1" a="1"/>
  <c r="N1311" i="1" s="1"/>
  <c r="N1312" i="1" a="1"/>
  <c r="N1312" i="1" s="1"/>
  <c r="N1313" i="1" a="1"/>
  <c r="N1313" i="1" s="1"/>
  <c r="N1314" i="1" a="1"/>
  <c r="N1314" i="1" s="1"/>
  <c r="N1315" i="1" a="1"/>
  <c r="N1315" i="1" s="1"/>
  <c r="N1316" i="1" a="1"/>
  <c r="N1316" i="1" s="1"/>
  <c r="N1317" i="1" a="1"/>
  <c r="N1317" i="1" s="1"/>
  <c r="N1318" i="1" a="1"/>
  <c r="N1318" i="1" s="1"/>
  <c r="N1319" i="1" a="1"/>
  <c r="N1319" i="1" s="1"/>
  <c r="N1320" i="1" a="1"/>
  <c r="N1320" i="1" s="1"/>
  <c r="N1321" i="1" a="1"/>
  <c r="N1321" i="1" s="1"/>
  <c r="N1322" i="1" a="1"/>
  <c r="N1322" i="1" s="1"/>
  <c r="N1323" i="1" a="1"/>
  <c r="N1323" i="1" s="1"/>
  <c r="N1324" i="1" a="1"/>
  <c r="N1324" i="1" s="1"/>
  <c r="N1325" i="1" a="1"/>
  <c r="N1325" i="1" s="1"/>
  <c r="N1326" i="1" a="1"/>
  <c r="N1326" i="1" s="1"/>
  <c r="N1327" i="1" a="1"/>
  <c r="N1327" i="1" s="1"/>
  <c r="N1328" i="1" a="1"/>
  <c r="N1328" i="1" s="1"/>
  <c r="N1329" i="1" a="1"/>
  <c r="N1329" i="1" s="1"/>
  <c r="N1330" i="1" a="1"/>
  <c r="N1330" i="1" s="1"/>
  <c r="N1331" i="1" a="1"/>
  <c r="N1331" i="1" s="1"/>
  <c r="N1332" i="1" a="1"/>
  <c r="N1332" i="1" s="1"/>
  <c r="N1333" i="1" a="1"/>
  <c r="N1333" i="1" s="1"/>
  <c r="N1334" i="1" a="1"/>
  <c r="N1334" i="1" s="1"/>
  <c r="N1335" i="1" a="1"/>
  <c r="N1335" i="1" s="1"/>
  <c r="N1336" i="1" a="1"/>
  <c r="N1336" i="1" s="1"/>
  <c r="N1337" i="1" a="1"/>
  <c r="N1337" i="1" s="1"/>
  <c r="N1338" i="1" a="1"/>
  <c r="N1338" i="1" s="1"/>
  <c r="N1339" i="1" a="1"/>
  <c r="N1339" i="1" s="1"/>
  <c r="N1340" i="1" a="1"/>
  <c r="N1340" i="1" s="1"/>
  <c r="N1341" i="1" a="1"/>
  <c r="N1341" i="1" s="1"/>
  <c r="N1342" i="1" a="1"/>
  <c r="N1342" i="1" s="1"/>
  <c r="N1343" i="1" a="1"/>
  <c r="N1343" i="1" s="1"/>
  <c r="N1344" i="1" a="1"/>
  <c r="N1344" i="1" s="1"/>
  <c r="N1345" i="1" a="1"/>
  <c r="N1345" i="1" s="1"/>
  <c r="N1346" i="1" a="1"/>
  <c r="N1346" i="1" s="1"/>
  <c r="N1347" i="1" a="1"/>
  <c r="N1347" i="1" s="1"/>
  <c r="N1348" i="1" a="1"/>
  <c r="N1348" i="1" s="1"/>
  <c r="N1349" i="1" a="1"/>
  <c r="N1349" i="1" s="1"/>
  <c r="N1350" i="1" a="1"/>
  <c r="N1350" i="1" s="1"/>
  <c r="N1351" i="1" a="1"/>
  <c r="N1351" i="1" s="1"/>
  <c r="N1352" i="1" a="1"/>
  <c r="N1352" i="1" s="1"/>
  <c r="N1353" i="1" a="1"/>
  <c r="N1353" i="1" s="1"/>
  <c r="N1354" i="1" a="1"/>
  <c r="N1354" i="1" s="1"/>
  <c r="N1355" i="1" a="1"/>
  <c r="N1355" i="1" s="1"/>
  <c r="N1356" i="1" a="1"/>
  <c r="N1356" i="1" s="1"/>
  <c r="N1357" i="1" a="1"/>
  <c r="N1357" i="1" s="1"/>
  <c r="N1358" i="1" a="1"/>
  <c r="N1358" i="1" s="1"/>
  <c r="N1359" i="1" a="1"/>
  <c r="N1359" i="1" s="1"/>
  <c r="N1360" i="1" a="1"/>
  <c r="N1360" i="1" s="1"/>
  <c r="N1361" i="1" a="1"/>
  <c r="N1361" i="1" s="1"/>
  <c r="N1362" i="1" a="1"/>
  <c r="N1362" i="1" s="1"/>
  <c r="N1363" i="1" a="1"/>
  <c r="N1363" i="1" s="1"/>
  <c r="N1364" i="1" a="1"/>
  <c r="N1364" i="1" s="1"/>
  <c r="N1365" i="1" a="1"/>
  <c r="N1365" i="1" s="1"/>
  <c r="N1366" i="1" a="1"/>
  <c r="N1366" i="1" s="1"/>
  <c r="N1367" i="1" a="1"/>
  <c r="N1367" i="1" s="1"/>
  <c r="N1368" i="1" a="1"/>
  <c r="N1368" i="1" s="1"/>
  <c r="N1369" i="1" a="1"/>
  <c r="N1369" i="1" s="1"/>
  <c r="N1370" i="1" a="1"/>
  <c r="N1370" i="1" s="1"/>
  <c r="N1371" i="1" a="1"/>
  <c r="N1371" i="1" s="1"/>
  <c r="N1372" i="1" a="1"/>
  <c r="N1372" i="1" s="1"/>
  <c r="N1373" i="1" a="1"/>
  <c r="N1373" i="1" s="1"/>
  <c r="N1374" i="1" a="1"/>
  <c r="N1374" i="1" s="1"/>
  <c r="N1375" i="1" a="1"/>
  <c r="N1375" i="1" s="1"/>
  <c r="N1376" i="1" a="1"/>
  <c r="N1376" i="1" s="1"/>
  <c r="N1377" i="1" a="1"/>
  <c r="N1377" i="1" s="1"/>
  <c r="N1378" i="1" a="1"/>
  <c r="N1378" i="1" s="1"/>
  <c r="N1379" i="1" a="1"/>
  <c r="N1379" i="1" s="1"/>
  <c r="N1380" i="1" a="1"/>
  <c r="N1380" i="1" s="1"/>
  <c r="N1381" i="1" a="1"/>
  <c r="N1381" i="1" s="1"/>
  <c r="N1382" i="1" a="1"/>
  <c r="N1382" i="1" s="1"/>
  <c r="N1383" i="1" a="1"/>
  <c r="N1383" i="1" s="1"/>
  <c r="N1384" i="1" a="1"/>
  <c r="N1384" i="1" s="1"/>
  <c r="N1385" i="1" a="1"/>
  <c r="N1385" i="1" s="1"/>
  <c r="N1386" i="1" a="1"/>
  <c r="N1386" i="1" s="1"/>
  <c r="N1387" i="1" a="1"/>
  <c r="N1387" i="1" s="1"/>
  <c r="N1388" i="1" a="1"/>
  <c r="N1388" i="1" s="1"/>
  <c r="N1389" i="1" a="1"/>
  <c r="N1389" i="1" s="1"/>
  <c r="N1390" i="1" a="1"/>
  <c r="N1390" i="1" s="1"/>
  <c r="N1391" i="1" a="1"/>
  <c r="N1391" i="1" s="1"/>
  <c r="N1392" i="1" a="1"/>
  <c r="N1392" i="1" s="1"/>
  <c r="N1393" i="1" a="1"/>
  <c r="N1393" i="1" s="1"/>
  <c r="N1394" i="1" a="1"/>
  <c r="N1394" i="1" s="1"/>
  <c r="N1395" i="1" a="1"/>
  <c r="N1395" i="1" s="1"/>
  <c r="N1396" i="1" a="1"/>
  <c r="N1396" i="1" s="1"/>
  <c r="N1397" i="1" a="1"/>
  <c r="N1397" i="1" s="1"/>
  <c r="N1398" i="1" a="1"/>
  <c r="N1398" i="1" s="1"/>
  <c r="N1399" i="1" a="1"/>
  <c r="N1399" i="1" s="1"/>
  <c r="N1400" i="1" a="1"/>
  <c r="N1400" i="1" s="1"/>
  <c r="N1401" i="1" a="1"/>
  <c r="N1401" i="1" s="1"/>
  <c r="N1402" i="1" a="1"/>
  <c r="N1402" i="1" s="1"/>
  <c r="N1403" i="1" a="1"/>
  <c r="N1403" i="1" s="1"/>
  <c r="N1404" i="1" a="1"/>
  <c r="N1404" i="1" s="1"/>
  <c r="N1405" i="1" a="1"/>
  <c r="N1405" i="1" s="1"/>
  <c r="N1406" i="1" a="1"/>
  <c r="N1406" i="1" s="1"/>
  <c r="N1407" i="1" a="1"/>
  <c r="N1407" i="1" s="1"/>
  <c r="N1408" i="1" a="1"/>
  <c r="N1408" i="1" s="1"/>
  <c r="N1409" i="1" a="1"/>
  <c r="N1409" i="1" s="1"/>
  <c r="N1410" i="1" a="1"/>
  <c r="N1410" i="1" s="1"/>
  <c r="N1411" i="1" a="1"/>
  <c r="N1411" i="1" s="1"/>
  <c r="N1412" i="1" a="1"/>
  <c r="N1412" i="1" s="1"/>
  <c r="N1413" i="1" a="1"/>
  <c r="N1413" i="1" s="1"/>
  <c r="N1414" i="1" a="1"/>
  <c r="N1414" i="1" s="1"/>
  <c r="N1415" i="1" a="1"/>
  <c r="N1415" i="1" s="1"/>
  <c r="N1416" i="1" a="1"/>
  <c r="N1416" i="1" s="1"/>
  <c r="N1417" i="1" a="1"/>
  <c r="N1417" i="1" s="1"/>
  <c r="N1418" i="1" a="1"/>
  <c r="N1418" i="1" s="1"/>
  <c r="N1419" i="1" a="1"/>
  <c r="N1419" i="1" s="1"/>
  <c r="N1420" i="1" a="1"/>
  <c r="N1420" i="1" s="1"/>
  <c r="N1421" i="1" a="1"/>
  <c r="N1421" i="1" s="1"/>
  <c r="N1422" i="1" a="1"/>
  <c r="N1422" i="1" s="1"/>
  <c r="N1423" i="1" a="1"/>
  <c r="N1423" i="1" s="1"/>
  <c r="N1424" i="1" a="1"/>
  <c r="N1424" i="1" s="1"/>
  <c r="N1425" i="1" a="1"/>
  <c r="N1425" i="1" s="1"/>
  <c r="N1426" i="1" a="1"/>
  <c r="N1426" i="1" s="1"/>
  <c r="N1427" i="1" a="1"/>
  <c r="N1427" i="1" s="1"/>
  <c r="N1428" i="1" a="1"/>
  <c r="N1428" i="1" s="1"/>
  <c r="N1429" i="1" a="1"/>
  <c r="N1429" i="1" s="1"/>
  <c r="N1430" i="1" a="1"/>
  <c r="N1430" i="1" s="1"/>
  <c r="N1431" i="1" a="1"/>
  <c r="N1431" i="1" s="1"/>
  <c r="N1432" i="1" a="1"/>
  <c r="N1432" i="1" s="1"/>
  <c r="N1433" i="1" a="1"/>
  <c r="N1433" i="1" s="1"/>
  <c r="N1434" i="1" a="1"/>
  <c r="N1434" i="1" s="1"/>
  <c r="N1435" i="1" a="1"/>
  <c r="N1435" i="1" s="1"/>
  <c r="N1436" i="1" a="1"/>
  <c r="N1436" i="1" s="1"/>
  <c r="N1437" i="1" a="1"/>
  <c r="N1437" i="1" s="1"/>
  <c r="N1438" i="1" a="1"/>
  <c r="N1438" i="1" s="1"/>
  <c r="N1439" i="1" a="1"/>
  <c r="N1439" i="1" s="1"/>
  <c r="N1440" i="1" a="1"/>
  <c r="N1440" i="1" s="1"/>
  <c r="N1441" i="1" a="1"/>
  <c r="N1441" i="1" s="1"/>
  <c r="N1442" i="1" a="1"/>
  <c r="N1442" i="1" s="1"/>
  <c r="N1443" i="1" a="1"/>
  <c r="N1443" i="1" s="1"/>
  <c r="N1444" i="1" a="1"/>
  <c r="N1444" i="1" s="1"/>
  <c r="N1445" i="1" a="1"/>
  <c r="N1445" i="1" s="1"/>
  <c r="N1446" i="1" a="1"/>
  <c r="N1446" i="1" s="1"/>
  <c r="N1447" i="1" a="1"/>
  <c r="N1447" i="1" s="1"/>
  <c r="N1448" i="1" a="1"/>
  <c r="N1448" i="1" s="1"/>
  <c r="N1449" i="1" a="1"/>
  <c r="N1449" i="1" s="1"/>
  <c r="N1450" i="1" a="1"/>
  <c r="N1450" i="1" s="1"/>
  <c r="N1451" i="1" a="1"/>
  <c r="N1451" i="1" s="1"/>
  <c r="N1452" i="1" a="1"/>
  <c r="N1452" i="1" s="1"/>
  <c r="N1453" i="1" a="1"/>
  <c r="N1453" i="1" s="1"/>
  <c r="N1454" i="1" a="1"/>
  <c r="N1454" i="1" s="1"/>
  <c r="N1455" i="1" a="1"/>
  <c r="N1455" i="1" s="1"/>
  <c r="N1456" i="1" a="1"/>
  <c r="N1456" i="1" s="1"/>
  <c r="N1457" i="1" a="1"/>
  <c r="N1457" i="1" s="1"/>
  <c r="N1458" i="1" a="1"/>
  <c r="N1458" i="1" s="1"/>
  <c r="N1459" i="1" a="1"/>
  <c r="N1459" i="1" s="1"/>
  <c r="N1460" i="1" a="1"/>
  <c r="N1460" i="1" s="1"/>
  <c r="N1461" i="1" a="1"/>
  <c r="N1461" i="1" s="1"/>
  <c r="N1462" i="1" a="1"/>
  <c r="N1462" i="1" s="1"/>
  <c r="N1463" i="1" a="1"/>
  <c r="N1463" i="1" s="1"/>
  <c r="N1464" i="1" a="1"/>
  <c r="N1464" i="1" s="1"/>
  <c r="N1465" i="1" a="1"/>
  <c r="N1465" i="1" s="1"/>
  <c r="N1466" i="1" a="1"/>
  <c r="N1466" i="1" s="1"/>
  <c r="N1467" i="1" a="1"/>
  <c r="N1467" i="1" s="1"/>
  <c r="N1468" i="1" a="1"/>
  <c r="N1468" i="1" s="1"/>
  <c r="N1469" i="1" a="1"/>
  <c r="N1469" i="1" s="1"/>
  <c r="N1470" i="1" a="1"/>
  <c r="N1470" i="1" s="1"/>
  <c r="N1471" i="1" a="1"/>
  <c r="N1471" i="1" s="1"/>
  <c r="N1472" i="1" a="1"/>
  <c r="N1472" i="1" s="1"/>
  <c r="N1473" i="1" a="1"/>
  <c r="N1473" i="1" s="1"/>
  <c r="N1474" i="1" a="1"/>
  <c r="N1474" i="1" s="1"/>
  <c r="N1475" i="1" a="1"/>
  <c r="N1475" i="1" s="1"/>
  <c r="N1476" i="1" a="1"/>
  <c r="N1476" i="1" s="1"/>
  <c r="N1477" i="1" a="1"/>
  <c r="N1477" i="1" s="1"/>
  <c r="N1478" i="1" a="1"/>
  <c r="N1478" i="1" s="1"/>
  <c r="N1479" i="1" a="1"/>
  <c r="N1479" i="1" s="1"/>
  <c r="N1480" i="1" a="1"/>
  <c r="N1480" i="1" s="1"/>
  <c r="N1481" i="1" a="1"/>
  <c r="N1481" i="1" s="1"/>
  <c r="N1482" i="1" a="1"/>
  <c r="N1482" i="1" s="1"/>
  <c r="N1483" i="1" a="1"/>
  <c r="N1483" i="1" s="1"/>
  <c r="N1484" i="1" a="1"/>
  <c r="N1484" i="1" s="1"/>
  <c r="N1485" i="1" a="1"/>
  <c r="N1485" i="1" s="1"/>
  <c r="N1486" i="1" a="1"/>
  <c r="N1486" i="1" s="1"/>
  <c r="N1487" i="1" a="1"/>
  <c r="N1487" i="1" s="1"/>
  <c r="N1488" i="1" a="1"/>
  <c r="N1488" i="1" s="1"/>
  <c r="N1489" i="1" a="1"/>
  <c r="N1489" i="1" s="1"/>
  <c r="N1490" i="1" a="1"/>
  <c r="N1490" i="1" s="1"/>
  <c r="N1491" i="1" a="1"/>
  <c r="N1491" i="1" s="1"/>
  <c r="N1492" i="1" a="1"/>
  <c r="N1492" i="1" s="1"/>
  <c r="N1493" i="1" a="1"/>
  <c r="N1493" i="1" s="1"/>
  <c r="N1494" i="1" a="1"/>
  <c r="N1494" i="1" s="1"/>
  <c r="N1495" i="1" a="1"/>
  <c r="N1495" i="1" s="1"/>
  <c r="N1496" i="1" a="1"/>
  <c r="N1496" i="1" s="1"/>
  <c r="N1497" i="1" a="1"/>
  <c r="N1497" i="1" s="1"/>
  <c r="N1498" i="1" a="1"/>
  <c r="N1498" i="1" s="1"/>
  <c r="N1499" i="1" a="1"/>
  <c r="N1499" i="1" s="1"/>
  <c r="N1500" i="1" a="1"/>
  <c r="N1500" i="1" s="1"/>
  <c r="N1501" i="1" a="1"/>
  <c r="N1501" i="1" s="1"/>
  <c r="N1502" i="1" a="1"/>
  <c r="N1502" i="1" s="1"/>
  <c r="N1503" i="1" a="1"/>
  <c r="N1503" i="1" s="1"/>
  <c r="N1504" i="1" a="1"/>
  <c r="N1504" i="1" s="1"/>
  <c r="N1505" i="1" a="1"/>
  <c r="N1505" i="1" s="1"/>
  <c r="N1506" i="1" a="1"/>
  <c r="N1506" i="1" s="1"/>
  <c r="N1507" i="1" a="1"/>
  <c r="N1507" i="1" s="1"/>
  <c r="N1508" i="1" a="1"/>
  <c r="N1508" i="1" s="1"/>
  <c r="N1509" i="1" a="1"/>
  <c r="N1509" i="1" s="1"/>
  <c r="N1510" i="1" a="1"/>
  <c r="N1510" i="1" s="1"/>
  <c r="N1511" i="1" a="1"/>
  <c r="N1511" i="1" s="1"/>
  <c r="N1512" i="1" a="1"/>
  <c r="N1512" i="1" s="1"/>
  <c r="N1513" i="1" a="1"/>
  <c r="N1513" i="1" s="1"/>
  <c r="N1514" i="1" a="1"/>
  <c r="N1514" i="1" s="1"/>
  <c r="N1515" i="1" a="1"/>
  <c r="N1515" i="1" s="1"/>
  <c r="N1516" i="1" a="1"/>
  <c r="N1516" i="1" s="1"/>
  <c r="N1517" i="1" a="1"/>
  <c r="N1517" i="1" s="1"/>
  <c r="N1518" i="1" a="1"/>
  <c r="N1518" i="1" s="1"/>
  <c r="N1519" i="1" a="1"/>
  <c r="N1519" i="1" s="1"/>
  <c r="N1520" i="1" a="1"/>
  <c r="N1520" i="1" s="1"/>
  <c r="N1521" i="1" a="1"/>
  <c r="N1521" i="1" s="1"/>
  <c r="N1522" i="1" a="1"/>
  <c r="N1522" i="1" s="1"/>
  <c r="N1523" i="1" a="1"/>
  <c r="N1523" i="1" s="1"/>
  <c r="N1524" i="1" a="1"/>
  <c r="N1524" i="1" s="1"/>
  <c r="N1525" i="1" a="1"/>
  <c r="N1525" i="1" s="1"/>
  <c r="N1526" i="1" a="1"/>
  <c r="N1526" i="1" s="1"/>
  <c r="N1527" i="1" a="1"/>
  <c r="N1527" i="1" s="1"/>
  <c r="N1528" i="1" a="1"/>
  <c r="N1528" i="1" s="1"/>
  <c r="N1529" i="1" a="1"/>
  <c r="N1529" i="1" s="1"/>
  <c r="N1530" i="1" a="1"/>
  <c r="N1530" i="1" s="1"/>
  <c r="N1531" i="1" a="1"/>
  <c r="N1531" i="1" s="1"/>
  <c r="N1532" i="1" a="1"/>
  <c r="N1532" i="1" s="1"/>
  <c r="N1533" i="1" a="1"/>
  <c r="N1533" i="1" s="1"/>
  <c r="N1534" i="1" a="1"/>
  <c r="N1534" i="1" s="1"/>
  <c r="N1535" i="1" a="1"/>
  <c r="N1535" i="1" s="1"/>
  <c r="N1536" i="1" a="1"/>
  <c r="N1536" i="1" s="1"/>
  <c r="N1537" i="1" a="1"/>
  <c r="N1537" i="1" s="1"/>
  <c r="N1538" i="1" a="1"/>
  <c r="N1538" i="1" s="1"/>
  <c r="N1539" i="1" a="1"/>
  <c r="N1539" i="1" s="1"/>
  <c r="N1540" i="1" a="1"/>
  <c r="N1540" i="1" s="1"/>
  <c r="N1541" i="1" a="1"/>
  <c r="N1541" i="1" s="1"/>
  <c r="N1542" i="1" a="1"/>
  <c r="N1542" i="1" s="1"/>
  <c r="N1543" i="1" a="1"/>
  <c r="N1543" i="1" s="1"/>
  <c r="N1544" i="1" a="1"/>
  <c r="N1544" i="1" s="1"/>
  <c r="N1545" i="1" a="1"/>
  <c r="N1545" i="1" s="1"/>
  <c r="N1546" i="1" a="1"/>
  <c r="N1546" i="1" s="1"/>
  <c r="N1547" i="1" a="1"/>
  <c r="N1547" i="1" s="1"/>
  <c r="N1548" i="1" a="1"/>
  <c r="N1548" i="1" s="1"/>
  <c r="N1549" i="1" a="1"/>
  <c r="N1549" i="1" s="1"/>
  <c r="N1550" i="1" a="1"/>
  <c r="N1550" i="1" s="1"/>
  <c r="N1551" i="1" a="1"/>
  <c r="N1551" i="1" s="1"/>
  <c r="N1552" i="1" a="1"/>
  <c r="N1552" i="1" s="1"/>
  <c r="N1553" i="1" a="1"/>
  <c r="N1553" i="1" s="1"/>
  <c r="N1554" i="1" a="1"/>
  <c r="N1554" i="1" s="1"/>
  <c r="N1555" i="1" a="1"/>
  <c r="N1555" i="1" s="1"/>
  <c r="N1556" i="1" a="1"/>
  <c r="N1556" i="1" s="1"/>
  <c r="N1557" i="1" a="1"/>
  <c r="N1557" i="1" s="1"/>
  <c r="N1558" i="1" a="1"/>
  <c r="N1558" i="1" s="1"/>
  <c r="N1559" i="1" a="1"/>
  <c r="N1559" i="1" s="1"/>
  <c r="N1560" i="1" a="1"/>
  <c r="N1560" i="1" s="1"/>
  <c r="N1561" i="1" a="1"/>
  <c r="N1561" i="1" s="1"/>
  <c r="N1562" i="1" a="1"/>
  <c r="N1562" i="1" s="1"/>
  <c r="N1563" i="1" a="1"/>
  <c r="N1563" i="1" s="1"/>
  <c r="N1564" i="1" a="1"/>
  <c r="N1564" i="1" s="1"/>
  <c r="N1565" i="1" a="1"/>
  <c r="N1565" i="1" s="1"/>
  <c r="N1566" i="1" a="1"/>
  <c r="N1566" i="1" s="1"/>
  <c r="N1567" i="1" a="1"/>
  <c r="N1567" i="1" s="1"/>
  <c r="N1568" i="1" a="1"/>
  <c r="N1568" i="1" s="1"/>
  <c r="N1569" i="1" a="1"/>
  <c r="N1569" i="1" s="1"/>
  <c r="N1570" i="1" a="1"/>
  <c r="N1570" i="1" s="1"/>
  <c r="N1571" i="1" a="1"/>
  <c r="N1571" i="1" s="1"/>
  <c r="N1572" i="1" a="1"/>
  <c r="N1572" i="1" s="1"/>
  <c r="N1573" i="1" a="1"/>
  <c r="N1573" i="1" s="1"/>
  <c r="N1574" i="1" a="1"/>
  <c r="N1574" i="1" s="1"/>
  <c r="N1575" i="1" a="1"/>
  <c r="N1575" i="1" s="1"/>
  <c r="N1576" i="1" a="1"/>
  <c r="N1576" i="1" s="1"/>
  <c r="N1577" i="1" a="1"/>
  <c r="N1577" i="1" s="1"/>
  <c r="N1578" i="1" a="1"/>
  <c r="N1578" i="1" s="1"/>
  <c r="N1579" i="1" a="1"/>
  <c r="N1579" i="1" s="1"/>
  <c r="N1580" i="1" a="1"/>
  <c r="N1580" i="1" s="1"/>
  <c r="N1581" i="1" a="1"/>
  <c r="N1581" i="1" s="1"/>
  <c r="N1582" i="1" a="1"/>
  <c r="N1582" i="1" s="1"/>
  <c r="N1583" i="1" a="1"/>
  <c r="N1583" i="1" s="1"/>
  <c r="N1584" i="1" a="1"/>
  <c r="N1584" i="1" s="1"/>
  <c r="N1585" i="1" a="1"/>
  <c r="N1585" i="1" s="1"/>
  <c r="N1586" i="1" a="1"/>
  <c r="N1586" i="1" s="1"/>
  <c r="N1587" i="1" a="1"/>
  <c r="N1587" i="1" s="1"/>
  <c r="N1588" i="1" a="1"/>
  <c r="N1588" i="1" s="1"/>
  <c r="N1589" i="1" a="1"/>
  <c r="N1589" i="1" s="1"/>
  <c r="N1590" i="1" a="1"/>
  <c r="N1590" i="1" s="1"/>
  <c r="N1591" i="1" a="1"/>
  <c r="N1591" i="1" s="1"/>
  <c r="N1592" i="1" a="1"/>
  <c r="N1592" i="1" s="1"/>
  <c r="N1593" i="1" a="1"/>
  <c r="N1593" i="1" s="1"/>
  <c r="N1594" i="1" a="1"/>
  <c r="N1594" i="1" s="1"/>
  <c r="N1595" i="1" a="1"/>
  <c r="N1595" i="1" s="1"/>
  <c r="N1596" i="1" a="1"/>
  <c r="N1596" i="1" s="1"/>
  <c r="N1597" i="1" a="1"/>
  <c r="N1597" i="1" s="1"/>
  <c r="N1598" i="1" a="1"/>
  <c r="N1598" i="1" s="1"/>
  <c r="N1599" i="1" a="1"/>
  <c r="N1599" i="1" s="1"/>
  <c r="N1600" i="1" a="1"/>
  <c r="N1600" i="1" s="1"/>
  <c r="N1601" i="1" a="1"/>
  <c r="N1601" i="1" s="1"/>
  <c r="N1602" i="1" a="1"/>
  <c r="N1602" i="1" s="1"/>
  <c r="N1603" i="1" a="1"/>
  <c r="N1603" i="1" s="1"/>
  <c r="N1604" i="1" a="1"/>
  <c r="N1604" i="1" s="1"/>
  <c r="N1605" i="1" a="1"/>
  <c r="N1605" i="1" s="1"/>
  <c r="N1606" i="1" a="1"/>
  <c r="N1606" i="1" s="1"/>
  <c r="N1607" i="1" a="1"/>
  <c r="N1607" i="1" s="1"/>
  <c r="N1608" i="1" a="1"/>
  <c r="N1608" i="1" s="1"/>
  <c r="N1609" i="1" a="1"/>
  <c r="N1609" i="1" s="1"/>
  <c r="N1610" i="1" a="1"/>
  <c r="N1610" i="1" s="1"/>
  <c r="N1611" i="1" a="1"/>
  <c r="N1611" i="1" s="1"/>
  <c r="N1612" i="1" a="1"/>
  <c r="N1612" i="1" s="1"/>
  <c r="N1613" i="1" a="1"/>
  <c r="N1613" i="1" s="1"/>
  <c r="N1614" i="1" a="1"/>
  <c r="N1614" i="1" s="1"/>
  <c r="N1615" i="1" a="1"/>
  <c r="N1615" i="1" s="1"/>
  <c r="N1616" i="1" a="1"/>
  <c r="N1616" i="1" s="1"/>
  <c r="N1617" i="1" a="1"/>
  <c r="N1617" i="1" s="1"/>
  <c r="N1618" i="1" a="1"/>
  <c r="N1618" i="1" s="1"/>
  <c r="N1619" i="1" a="1"/>
  <c r="N1619" i="1" s="1"/>
  <c r="N1620" i="1" a="1"/>
  <c r="N1620" i="1" s="1"/>
  <c r="N1621" i="1" a="1"/>
  <c r="N1621" i="1" s="1"/>
  <c r="N1622" i="1" a="1"/>
  <c r="N1622" i="1" s="1"/>
  <c r="N1623" i="1" a="1"/>
  <c r="N1623" i="1" s="1"/>
  <c r="N1624" i="1" a="1"/>
  <c r="N1624" i="1" s="1"/>
  <c r="N1625" i="1" a="1"/>
  <c r="N1625" i="1" s="1"/>
  <c r="N1626" i="1" a="1"/>
  <c r="N1626" i="1" s="1"/>
  <c r="N1627" i="1" a="1"/>
  <c r="N1627" i="1" s="1"/>
  <c r="N1628" i="1" a="1"/>
  <c r="N1628" i="1" s="1"/>
  <c r="N1629" i="1" a="1"/>
  <c r="N1629" i="1" s="1"/>
  <c r="N1630" i="1" a="1"/>
  <c r="N1630" i="1" s="1"/>
  <c r="N1631" i="1" a="1"/>
  <c r="N1631" i="1" s="1"/>
  <c r="N1632" i="1" a="1"/>
  <c r="N1632" i="1" s="1"/>
  <c r="N1633" i="1" a="1"/>
  <c r="N1633" i="1" s="1"/>
  <c r="N1634" i="1" a="1"/>
  <c r="N1634" i="1" s="1"/>
  <c r="N1635" i="1" a="1"/>
  <c r="N1635" i="1" s="1"/>
  <c r="N1636" i="1" a="1"/>
  <c r="N1636" i="1" s="1"/>
  <c r="N1637" i="1" a="1"/>
  <c r="N1637" i="1" s="1"/>
  <c r="N1638" i="1" a="1"/>
  <c r="N1638" i="1" s="1"/>
  <c r="N1639" i="1" a="1"/>
  <c r="N1639" i="1" s="1"/>
  <c r="N1640" i="1" a="1"/>
  <c r="N1640" i="1" s="1"/>
  <c r="N1641" i="1" a="1"/>
  <c r="N1641" i="1" s="1"/>
  <c r="N1642" i="1" a="1"/>
  <c r="N1642" i="1" s="1"/>
  <c r="N1643" i="1" a="1"/>
  <c r="N1643" i="1" s="1"/>
  <c r="N1644" i="1" a="1"/>
  <c r="N1644" i="1" s="1"/>
  <c r="N1645" i="1" a="1"/>
  <c r="N1645" i="1" s="1"/>
  <c r="N1646" i="1" a="1"/>
  <c r="N1646" i="1" s="1"/>
  <c r="N1647" i="1" a="1"/>
  <c r="N1647" i="1" s="1"/>
  <c r="N1648" i="1" a="1"/>
  <c r="N1648" i="1" s="1"/>
  <c r="N1649" i="1" a="1"/>
  <c r="N1649" i="1" s="1"/>
  <c r="N1650" i="1" a="1"/>
  <c r="N1650" i="1" s="1"/>
  <c r="N1651" i="1" a="1"/>
  <c r="N1651" i="1" s="1"/>
  <c r="N1652" i="1" a="1"/>
  <c r="N1652" i="1" s="1"/>
  <c r="N1653" i="1" a="1"/>
  <c r="N1653" i="1" s="1"/>
  <c r="N1654" i="1" a="1"/>
  <c r="N1654" i="1" s="1"/>
  <c r="N1655" i="1" a="1"/>
  <c r="N1655" i="1" s="1"/>
  <c r="N1656" i="1" a="1"/>
  <c r="N1656" i="1" s="1"/>
  <c r="N1657" i="1" a="1"/>
  <c r="N1657" i="1" s="1"/>
  <c r="N1658" i="1" a="1"/>
  <c r="N1658" i="1" s="1"/>
  <c r="N1659" i="1" a="1"/>
  <c r="N1659" i="1" s="1"/>
  <c r="N1660" i="1" a="1"/>
  <c r="N1660" i="1" s="1"/>
  <c r="N1661" i="1" a="1"/>
  <c r="N1661" i="1" s="1"/>
  <c r="N1662" i="1" a="1"/>
  <c r="N1662" i="1" s="1"/>
  <c r="N1663" i="1" a="1"/>
  <c r="N1663" i="1" s="1"/>
  <c r="N1664" i="1" a="1"/>
  <c r="N1664" i="1" s="1"/>
  <c r="N1665" i="1" a="1"/>
  <c r="N1665" i="1" s="1"/>
  <c r="N1666" i="1" a="1"/>
  <c r="N1666" i="1" s="1"/>
  <c r="N1667" i="1" a="1"/>
  <c r="N1667" i="1" s="1"/>
  <c r="N1668" i="1" a="1"/>
  <c r="N1668" i="1" s="1"/>
  <c r="N1669" i="1" a="1"/>
  <c r="N1669" i="1" s="1"/>
  <c r="N1670" i="1" a="1"/>
  <c r="N1670" i="1" s="1"/>
  <c r="N1671" i="1" a="1"/>
  <c r="N1671" i="1" s="1"/>
  <c r="N1672" i="1" a="1"/>
  <c r="N1672" i="1" s="1"/>
  <c r="N1673" i="1" a="1"/>
  <c r="N1673" i="1" s="1"/>
  <c r="N1674" i="1" a="1"/>
  <c r="N1674" i="1" s="1"/>
  <c r="N1675" i="1" a="1"/>
  <c r="N1675" i="1" s="1"/>
  <c r="N1676" i="1" a="1"/>
  <c r="N1676" i="1" s="1"/>
  <c r="N1677" i="1" a="1"/>
  <c r="N1677" i="1" s="1"/>
  <c r="N1678" i="1" a="1"/>
  <c r="N1678" i="1" s="1"/>
  <c r="N1679" i="1" a="1"/>
  <c r="N1679" i="1" s="1"/>
  <c r="N1680" i="1" a="1"/>
  <c r="N1680" i="1" s="1"/>
  <c r="N1681" i="1" a="1"/>
  <c r="N1681" i="1" s="1"/>
  <c r="N1682" i="1" a="1"/>
  <c r="N1682" i="1" s="1"/>
  <c r="N1683" i="1" a="1"/>
  <c r="N1683" i="1" s="1"/>
  <c r="N1684" i="1" a="1"/>
  <c r="N1684" i="1" s="1"/>
  <c r="N1685" i="1" a="1"/>
  <c r="N1685" i="1" s="1"/>
  <c r="N1686" i="1" a="1"/>
  <c r="N1686" i="1" s="1"/>
  <c r="N1687" i="1" a="1"/>
  <c r="N1687" i="1" s="1"/>
  <c r="N1688" i="1" a="1"/>
  <c r="N1688" i="1" s="1"/>
  <c r="N1689" i="1" a="1"/>
  <c r="N1689" i="1" s="1"/>
  <c r="N1690" i="1" a="1"/>
  <c r="N1690" i="1" s="1"/>
  <c r="N1691" i="1" a="1"/>
  <c r="N1691" i="1" s="1"/>
  <c r="N1692" i="1" a="1"/>
  <c r="N1692" i="1" s="1"/>
  <c r="N1693" i="1" a="1"/>
  <c r="N1693" i="1" s="1"/>
  <c r="N1694" i="1" a="1"/>
  <c r="N1694" i="1" s="1"/>
  <c r="N1695" i="1" a="1"/>
  <c r="N1695" i="1" s="1"/>
  <c r="N1696" i="1" a="1"/>
  <c r="N1696" i="1" s="1"/>
  <c r="N1697" i="1" a="1"/>
  <c r="N1697" i="1" s="1"/>
  <c r="N1698" i="1" a="1"/>
  <c r="N1698" i="1" s="1"/>
  <c r="N1699" i="1" a="1"/>
  <c r="N1699" i="1" s="1"/>
  <c r="N1700" i="1" a="1"/>
  <c r="N1700" i="1" s="1"/>
  <c r="N1701" i="1" a="1"/>
  <c r="N1701" i="1" s="1"/>
  <c r="N1702" i="1" a="1"/>
  <c r="N1702" i="1" s="1"/>
  <c r="N1703" i="1" a="1"/>
  <c r="N1703" i="1" s="1"/>
  <c r="N1704" i="1" a="1"/>
  <c r="N1704" i="1" s="1"/>
  <c r="N1705" i="1" a="1"/>
  <c r="N1705" i="1" s="1"/>
  <c r="N1706" i="1" a="1"/>
  <c r="N1706" i="1" s="1"/>
  <c r="N1707" i="1" a="1"/>
  <c r="N1707" i="1" s="1"/>
  <c r="N1708" i="1" a="1"/>
  <c r="N1708" i="1" s="1"/>
  <c r="N1709" i="1" a="1"/>
  <c r="N1709" i="1" s="1"/>
  <c r="N1710" i="1" a="1"/>
  <c r="N1710" i="1" s="1"/>
  <c r="N1711" i="1" a="1"/>
  <c r="N1711" i="1" s="1"/>
  <c r="N1712" i="1" a="1"/>
  <c r="N1712" i="1" s="1"/>
  <c r="N1713" i="1" a="1"/>
  <c r="N1713" i="1" s="1"/>
  <c r="N1714" i="1" a="1"/>
  <c r="N1714" i="1" s="1"/>
  <c r="N1715" i="1" a="1"/>
  <c r="N1715" i="1" s="1"/>
  <c r="N1716" i="1" a="1"/>
  <c r="N1716" i="1" s="1"/>
  <c r="N1717" i="1" a="1"/>
  <c r="N1717" i="1" s="1"/>
  <c r="N1718" i="1" a="1"/>
  <c r="N1718" i="1" s="1"/>
  <c r="N1719" i="1" a="1"/>
  <c r="N1719" i="1" s="1"/>
  <c r="N1720" i="1" a="1"/>
  <c r="N1720" i="1" s="1"/>
  <c r="N1721" i="1" a="1"/>
  <c r="N1721" i="1" s="1"/>
  <c r="N1722" i="1" a="1"/>
  <c r="N1722" i="1" s="1"/>
  <c r="N1723" i="1" a="1"/>
  <c r="N1723" i="1" s="1"/>
  <c r="N1724" i="1" a="1"/>
  <c r="N1724" i="1" s="1"/>
  <c r="N1725" i="1" a="1"/>
  <c r="N1725" i="1" s="1"/>
  <c r="N1726" i="1" a="1"/>
  <c r="N1726" i="1" s="1"/>
  <c r="N1727" i="1" a="1"/>
  <c r="N1727" i="1" s="1"/>
  <c r="N1728" i="1" a="1"/>
  <c r="N1728" i="1" s="1"/>
  <c r="N1729" i="1" a="1"/>
  <c r="N1729" i="1" s="1"/>
  <c r="N1730" i="1" a="1"/>
  <c r="N1730" i="1" s="1"/>
  <c r="N1731" i="1" a="1"/>
  <c r="N1731" i="1" s="1"/>
  <c r="N1732" i="1" a="1"/>
  <c r="N1732" i="1" s="1"/>
  <c r="N1733" i="1" a="1"/>
  <c r="N1733" i="1" s="1"/>
  <c r="N1734" i="1" a="1"/>
  <c r="N1734" i="1" s="1"/>
  <c r="N1735" i="1" a="1"/>
  <c r="N1735" i="1" s="1"/>
  <c r="N1736" i="1" a="1"/>
  <c r="N1736" i="1" s="1"/>
  <c r="N1737" i="1" a="1"/>
  <c r="N1737" i="1" s="1"/>
  <c r="N1738" i="1" a="1"/>
  <c r="N1738" i="1" s="1"/>
  <c r="N1739" i="1" a="1"/>
  <c r="N1739" i="1" s="1"/>
  <c r="N1740" i="1" a="1"/>
  <c r="N1740" i="1" s="1"/>
  <c r="N1741" i="1" a="1"/>
  <c r="N1741" i="1" s="1"/>
  <c r="N1742" i="1" a="1"/>
  <c r="N1742" i="1" s="1"/>
  <c r="N1743" i="1" a="1"/>
  <c r="N1743" i="1" s="1"/>
  <c r="N1744" i="1" a="1"/>
  <c r="N1744" i="1" s="1"/>
  <c r="N1745" i="1" a="1"/>
  <c r="N1745" i="1" s="1"/>
  <c r="N1746" i="1" a="1"/>
  <c r="N1746" i="1" s="1"/>
  <c r="N1747" i="1" a="1"/>
  <c r="N1747" i="1" s="1"/>
  <c r="N1748" i="1" a="1"/>
  <c r="N1748" i="1" s="1"/>
  <c r="N1749" i="1" a="1"/>
  <c r="N1749" i="1" s="1"/>
  <c r="N1750" i="1" a="1"/>
  <c r="N1750" i="1" s="1"/>
  <c r="N1751" i="1" a="1"/>
  <c r="N1751" i="1" s="1"/>
  <c r="N1752" i="1" a="1"/>
  <c r="N1752" i="1" s="1"/>
  <c r="N1753" i="1" a="1"/>
  <c r="N1753" i="1" s="1"/>
  <c r="N1754" i="1" a="1"/>
  <c r="N1754" i="1" s="1"/>
  <c r="N1755" i="1" a="1"/>
  <c r="N1755" i="1" s="1"/>
  <c r="N1756" i="1" a="1"/>
  <c r="N1756" i="1" s="1"/>
  <c r="N1757" i="1" a="1"/>
  <c r="N1757" i="1" s="1"/>
  <c r="N1758" i="1" a="1"/>
  <c r="N1758" i="1" s="1"/>
  <c r="N1759" i="1" a="1"/>
  <c r="N1759" i="1" s="1"/>
  <c r="N1760" i="1" a="1"/>
  <c r="N1760" i="1" s="1"/>
  <c r="N1761" i="1" a="1"/>
  <c r="N1761" i="1" s="1"/>
  <c r="N1762" i="1" a="1"/>
  <c r="N1762" i="1" s="1"/>
  <c r="N1763" i="1" a="1"/>
  <c r="N1763" i="1" s="1"/>
  <c r="N1764" i="1" a="1"/>
  <c r="N1764" i="1" s="1"/>
  <c r="N1765" i="1" a="1"/>
  <c r="N1765" i="1" s="1"/>
  <c r="N1766" i="1" a="1"/>
  <c r="N1766" i="1" s="1"/>
  <c r="N1767" i="1" a="1"/>
  <c r="N1767" i="1" s="1"/>
  <c r="N1768" i="1" a="1"/>
  <c r="N1768" i="1" s="1"/>
  <c r="N1769" i="1" a="1"/>
  <c r="N1769" i="1" s="1"/>
  <c r="N1770" i="1" a="1"/>
  <c r="N1770" i="1" s="1"/>
  <c r="N1771" i="1" a="1"/>
  <c r="N1771" i="1" s="1"/>
  <c r="N1772" i="1" a="1"/>
  <c r="N1772" i="1" s="1"/>
  <c r="N1773" i="1" a="1"/>
  <c r="N1773" i="1" s="1"/>
  <c r="N1774" i="1" a="1"/>
  <c r="N1774" i="1" s="1"/>
  <c r="N1775" i="1" a="1"/>
  <c r="N1775" i="1" s="1"/>
  <c r="N1776" i="1" a="1"/>
  <c r="N1776" i="1" s="1"/>
  <c r="N1777" i="1" a="1"/>
  <c r="N1777" i="1" s="1"/>
  <c r="N1778" i="1" a="1"/>
  <c r="N1778" i="1" s="1"/>
  <c r="N1779" i="1" a="1"/>
  <c r="N1779" i="1" s="1"/>
  <c r="N1780" i="1" a="1"/>
  <c r="N1780" i="1" s="1"/>
  <c r="N1781" i="1" a="1"/>
  <c r="N1781" i="1" s="1"/>
  <c r="N1782" i="1" a="1"/>
  <c r="N1782" i="1" s="1"/>
  <c r="N1783" i="1" a="1"/>
  <c r="N1783" i="1" s="1"/>
  <c r="N1784" i="1" a="1"/>
  <c r="N1784" i="1" s="1"/>
  <c r="N1785" i="1" a="1"/>
  <c r="N1785" i="1" s="1"/>
  <c r="N1786" i="1" a="1"/>
  <c r="N1786" i="1" s="1"/>
  <c r="N1787" i="1" a="1"/>
  <c r="N1787" i="1" s="1"/>
  <c r="N1788" i="1" a="1"/>
  <c r="N1788" i="1" s="1"/>
  <c r="N1789" i="1" a="1"/>
  <c r="N1789" i="1" s="1"/>
  <c r="N1790" i="1" a="1"/>
  <c r="N1790" i="1" s="1"/>
  <c r="N1791" i="1" a="1"/>
  <c r="N1791" i="1" s="1"/>
  <c r="N1792" i="1" a="1"/>
  <c r="N1792" i="1" s="1"/>
  <c r="N1793" i="1" a="1"/>
  <c r="N1793" i="1" s="1"/>
  <c r="N1794" i="1" a="1"/>
  <c r="N1794" i="1" s="1"/>
  <c r="N1795" i="1" a="1"/>
  <c r="N1795" i="1" s="1"/>
  <c r="N1796" i="1" a="1"/>
  <c r="N1796" i="1" s="1"/>
  <c r="N1797" i="1" a="1"/>
  <c r="N1797" i="1" s="1"/>
  <c r="N1798" i="1" a="1"/>
  <c r="N1798" i="1" s="1"/>
  <c r="N1799" i="1" a="1"/>
  <c r="N1799" i="1" s="1"/>
  <c r="N1800" i="1" a="1"/>
  <c r="N1800" i="1" s="1"/>
  <c r="N1801" i="1" a="1"/>
  <c r="N1801" i="1" s="1"/>
  <c r="N1802" i="1" a="1"/>
  <c r="N1802" i="1" s="1"/>
  <c r="N1803" i="1" a="1"/>
  <c r="N1803" i="1" s="1"/>
  <c r="N1804" i="1" a="1"/>
  <c r="N1804" i="1" s="1"/>
  <c r="N1805" i="1" a="1"/>
  <c r="N1805" i="1" s="1"/>
  <c r="N1806" i="1" a="1"/>
  <c r="N1806" i="1" s="1"/>
  <c r="N1807" i="1" a="1"/>
  <c r="N1807" i="1" s="1"/>
  <c r="N1808" i="1" a="1"/>
  <c r="N1808" i="1" s="1"/>
  <c r="N1809" i="1" a="1"/>
  <c r="N1809" i="1" s="1"/>
  <c r="N1810" i="1" a="1"/>
  <c r="N1810" i="1" s="1"/>
  <c r="N1811" i="1" a="1"/>
  <c r="N1811" i="1" s="1"/>
  <c r="N1812" i="1" a="1"/>
  <c r="N1812" i="1" s="1"/>
  <c r="N1813" i="1" a="1"/>
  <c r="N1813" i="1" s="1"/>
  <c r="N1814" i="1" a="1"/>
  <c r="N1814" i="1" s="1"/>
  <c r="N1815" i="1" a="1"/>
  <c r="N1815" i="1" s="1"/>
  <c r="N1816" i="1" a="1"/>
  <c r="N1816" i="1" s="1"/>
  <c r="N1817" i="1" a="1"/>
  <c r="N1817" i="1" s="1"/>
  <c r="N1818" i="1" a="1"/>
  <c r="N1818" i="1" s="1"/>
  <c r="N1819" i="1" a="1"/>
  <c r="N1819" i="1" s="1"/>
  <c r="N1820" i="1" a="1"/>
  <c r="N1820" i="1" s="1"/>
  <c r="N1821" i="1" a="1"/>
  <c r="N1821" i="1" s="1"/>
  <c r="N1822" i="1" a="1"/>
  <c r="N1822" i="1" s="1"/>
  <c r="N1823" i="1" a="1"/>
  <c r="N1823" i="1" s="1"/>
  <c r="N1824" i="1" a="1"/>
  <c r="N1824" i="1" s="1"/>
  <c r="N1825" i="1" a="1"/>
  <c r="N1825" i="1" s="1"/>
  <c r="N1826" i="1" a="1"/>
  <c r="N1826" i="1" s="1"/>
  <c r="N1827" i="1" a="1"/>
  <c r="N1827" i="1" s="1"/>
  <c r="N1828" i="1" a="1"/>
  <c r="N1828" i="1" s="1"/>
  <c r="N1829" i="1" a="1"/>
  <c r="N1829" i="1" s="1"/>
  <c r="N1830" i="1" a="1"/>
  <c r="N1830" i="1" s="1"/>
  <c r="N1831" i="1" a="1"/>
  <c r="N1831" i="1" s="1"/>
  <c r="N1832" i="1" a="1"/>
  <c r="N1832" i="1" s="1"/>
  <c r="N1833" i="1" a="1"/>
  <c r="N1833" i="1" s="1"/>
  <c r="N1834" i="1" a="1"/>
  <c r="N1834" i="1" s="1"/>
  <c r="N1835" i="1" a="1"/>
  <c r="N1835" i="1" s="1"/>
  <c r="N1836" i="1" a="1"/>
  <c r="N1836" i="1" s="1"/>
  <c r="N1837" i="1" a="1"/>
  <c r="N1837" i="1" s="1"/>
  <c r="N1838" i="1" a="1"/>
  <c r="N1838" i="1" s="1"/>
  <c r="N1839" i="1" a="1"/>
  <c r="N1839" i="1" s="1"/>
  <c r="N1840" i="1" a="1"/>
  <c r="N1840" i="1" s="1"/>
  <c r="N1841" i="1" a="1"/>
  <c r="N1841" i="1" s="1"/>
  <c r="N1842" i="1" a="1"/>
  <c r="N1842" i="1" s="1"/>
  <c r="N1843" i="1" a="1"/>
  <c r="N1843" i="1" s="1"/>
  <c r="N1844" i="1" a="1"/>
  <c r="N1844" i="1" s="1"/>
  <c r="N1845" i="1" a="1"/>
  <c r="N1845" i="1" s="1"/>
  <c r="N1846" i="1" a="1"/>
  <c r="N1846" i="1" s="1"/>
  <c r="N1847" i="1" a="1"/>
  <c r="N1847" i="1" s="1"/>
  <c r="N1848" i="1" a="1"/>
  <c r="N1848" i="1" s="1"/>
  <c r="N1849" i="1" a="1"/>
  <c r="N1849" i="1" s="1"/>
  <c r="N1850" i="1" a="1"/>
  <c r="N1850" i="1" s="1"/>
  <c r="N1851" i="1" a="1"/>
  <c r="N1851" i="1" s="1"/>
  <c r="N1852" i="1" a="1"/>
  <c r="N1852" i="1" s="1"/>
  <c r="N1853" i="1" a="1"/>
  <c r="N1853" i="1" s="1"/>
  <c r="N1854" i="1" a="1"/>
  <c r="N1854" i="1" s="1"/>
  <c r="N1855" i="1" a="1"/>
  <c r="N1855" i="1" s="1"/>
  <c r="N1856" i="1" a="1"/>
  <c r="N1856" i="1" s="1"/>
  <c r="N1857" i="1" a="1"/>
  <c r="N1857" i="1" s="1"/>
  <c r="N1858" i="1" a="1"/>
  <c r="N1858" i="1" s="1"/>
  <c r="N1859" i="1" a="1"/>
  <c r="N1859" i="1" s="1"/>
  <c r="N1860" i="1" a="1"/>
  <c r="N1860" i="1" s="1"/>
  <c r="N1861" i="1" a="1"/>
  <c r="N1861" i="1" s="1"/>
  <c r="N1862" i="1" a="1"/>
  <c r="N1862" i="1" s="1"/>
  <c r="N1863" i="1" a="1"/>
  <c r="N1863" i="1" s="1"/>
  <c r="N1864" i="1" a="1"/>
  <c r="N1864" i="1" s="1"/>
  <c r="N1865" i="1" a="1"/>
  <c r="N1865" i="1" s="1"/>
  <c r="N1866" i="1" a="1"/>
  <c r="N1866" i="1" s="1"/>
  <c r="N1867" i="1" a="1"/>
  <c r="N1867" i="1" s="1"/>
  <c r="N1868" i="1" a="1"/>
  <c r="N1868" i="1" s="1"/>
  <c r="N1869" i="1" a="1"/>
  <c r="N1869" i="1" s="1"/>
  <c r="N1870" i="1" a="1"/>
  <c r="N1870" i="1" s="1"/>
  <c r="N1871" i="1" a="1"/>
  <c r="N1871" i="1" s="1"/>
  <c r="N1872" i="1" a="1"/>
  <c r="N1872" i="1" s="1"/>
  <c r="N1873" i="1" a="1"/>
  <c r="N1873" i="1" s="1"/>
  <c r="N1874" i="1" a="1"/>
  <c r="N1874" i="1" s="1"/>
  <c r="N1875" i="1" a="1"/>
  <c r="N1875" i="1" s="1"/>
  <c r="N1876" i="1" a="1"/>
  <c r="N1876" i="1" s="1"/>
  <c r="N1877" i="1" a="1"/>
  <c r="N1877" i="1" s="1"/>
  <c r="N1878" i="1" a="1"/>
  <c r="N1878" i="1" s="1"/>
  <c r="N1879" i="1" a="1"/>
  <c r="N1879" i="1" s="1"/>
  <c r="N1880" i="1" a="1"/>
  <c r="N1880" i="1" s="1"/>
  <c r="N1881" i="1" a="1"/>
  <c r="N1881" i="1" s="1"/>
  <c r="N1882" i="1" a="1"/>
  <c r="N1882" i="1" s="1"/>
  <c r="N1883" i="1" a="1"/>
  <c r="N1883" i="1" s="1"/>
  <c r="N1884" i="1" a="1"/>
  <c r="N1884" i="1" s="1"/>
  <c r="N1885" i="1" a="1"/>
  <c r="N1885" i="1" s="1"/>
  <c r="N1886" i="1" a="1"/>
  <c r="N1886" i="1" s="1"/>
  <c r="N1887" i="1" a="1"/>
  <c r="N1887" i="1" s="1"/>
  <c r="N1888" i="1" a="1"/>
  <c r="N1888" i="1" s="1"/>
  <c r="N1889" i="1" a="1"/>
  <c r="N1889" i="1" s="1"/>
  <c r="N1890" i="1" a="1"/>
  <c r="N1890" i="1" s="1"/>
  <c r="N1891" i="1" a="1"/>
  <c r="N1891" i="1" s="1"/>
  <c r="N1892" i="1" a="1"/>
  <c r="N1892" i="1" s="1"/>
  <c r="N1893" i="1" a="1"/>
  <c r="N1893" i="1" s="1"/>
  <c r="N1894" i="1" a="1"/>
  <c r="N1894" i="1" s="1"/>
  <c r="N1895" i="1" a="1"/>
  <c r="N1895" i="1" s="1"/>
  <c r="N1896" i="1" a="1"/>
  <c r="N1896" i="1" s="1"/>
  <c r="N1897" i="1" a="1"/>
  <c r="N1897" i="1" s="1"/>
  <c r="N1898" i="1" a="1"/>
  <c r="N1898" i="1" s="1"/>
  <c r="N1899" i="1" a="1"/>
  <c r="N1899" i="1" s="1"/>
  <c r="N1900" i="1" a="1"/>
  <c r="N1900" i="1" s="1"/>
  <c r="N1901" i="1" a="1"/>
  <c r="N1901" i="1" s="1"/>
  <c r="N1902" i="1" a="1"/>
  <c r="N1902" i="1" s="1"/>
  <c r="N1903" i="1" a="1"/>
  <c r="N1903" i="1" s="1"/>
  <c r="N1904" i="1" a="1"/>
  <c r="N1904" i="1" s="1"/>
  <c r="N1905" i="1" a="1"/>
  <c r="N1905" i="1" s="1"/>
  <c r="N1906" i="1" a="1"/>
  <c r="N1906" i="1" s="1"/>
  <c r="N1907" i="1" a="1"/>
  <c r="N1907" i="1" s="1"/>
  <c r="N1908" i="1" a="1"/>
  <c r="N1908" i="1" s="1"/>
  <c r="N1909" i="1" a="1"/>
  <c r="N1909" i="1" s="1"/>
  <c r="N1910" i="1" a="1"/>
  <c r="N1910" i="1" s="1"/>
  <c r="N1911" i="1" a="1"/>
  <c r="N1911" i="1" s="1"/>
  <c r="N1912" i="1" a="1"/>
  <c r="N1912" i="1" s="1"/>
  <c r="N1913" i="1" a="1"/>
  <c r="N1913" i="1" s="1"/>
  <c r="N1914" i="1" a="1"/>
  <c r="N1914" i="1" s="1"/>
  <c r="N1915" i="1" a="1"/>
  <c r="N1915" i="1" s="1"/>
  <c r="N1916" i="1" a="1"/>
  <c r="N1916" i="1" s="1"/>
  <c r="N1917" i="1" a="1"/>
  <c r="N1917" i="1" s="1"/>
  <c r="N1918" i="1" a="1"/>
  <c r="N1918" i="1" s="1"/>
  <c r="N1919" i="1" a="1"/>
  <c r="N1919" i="1" s="1"/>
  <c r="N1920" i="1" a="1"/>
  <c r="N1920" i="1" s="1"/>
  <c r="N1921" i="1" a="1"/>
  <c r="N1921" i="1" s="1"/>
  <c r="N1922" i="1" a="1"/>
  <c r="N1922" i="1" s="1"/>
  <c r="N1923" i="1" a="1"/>
  <c r="N1923" i="1" s="1"/>
  <c r="N1924" i="1" a="1"/>
  <c r="N1924" i="1" s="1"/>
  <c r="N1925" i="1" a="1"/>
  <c r="N1925" i="1" s="1"/>
  <c r="N1926" i="1" a="1"/>
  <c r="N1926" i="1" s="1"/>
  <c r="N1927" i="1" a="1"/>
  <c r="N1927" i="1" s="1"/>
  <c r="N1928" i="1" a="1"/>
  <c r="N1928" i="1" s="1"/>
  <c r="N1929" i="1" a="1"/>
  <c r="N1929" i="1" s="1"/>
  <c r="N1930" i="1" a="1"/>
  <c r="N1930" i="1" s="1"/>
  <c r="N1931" i="1" a="1"/>
  <c r="N1931" i="1" s="1"/>
  <c r="N1932" i="1" a="1"/>
  <c r="N1932" i="1" s="1"/>
  <c r="N1933" i="1" a="1"/>
  <c r="N1933" i="1" s="1"/>
  <c r="N1934" i="1" a="1"/>
  <c r="N1934" i="1" s="1"/>
  <c r="N1935" i="1" a="1"/>
  <c r="N1935" i="1" s="1"/>
  <c r="N1936" i="1" a="1"/>
  <c r="N1936" i="1" s="1"/>
  <c r="N1937" i="1" a="1"/>
  <c r="N1937" i="1" s="1"/>
  <c r="N1938" i="1" a="1"/>
  <c r="N1938" i="1" s="1"/>
  <c r="N1939" i="1" a="1"/>
  <c r="N1939" i="1" s="1"/>
  <c r="N1940" i="1" a="1"/>
  <c r="N1940" i="1" s="1"/>
  <c r="N1941" i="1" a="1"/>
  <c r="N1941" i="1" s="1"/>
  <c r="N1942" i="1" a="1"/>
  <c r="N1942" i="1" s="1"/>
  <c r="N1943" i="1" a="1"/>
  <c r="N1943" i="1" s="1"/>
  <c r="N1944" i="1" a="1"/>
  <c r="N1944" i="1" s="1"/>
  <c r="N1945" i="1" a="1"/>
  <c r="N1945" i="1" s="1"/>
  <c r="N1946" i="1" a="1"/>
  <c r="N1946" i="1" s="1"/>
  <c r="N1947" i="1" a="1"/>
  <c r="N1947" i="1" s="1"/>
  <c r="N1948" i="1" a="1"/>
  <c r="N1948" i="1" s="1"/>
  <c r="N1949" i="1" a="1"/>
  <c r="N1949" i="1" s="1"/>
  <c r="N1950" i="1" a="1"/>
  <c r="N1950" i="1" s="1"/>
  <c r="N1951" i="1" a="1"/>
  <c r="N1951" i="1" s="1"/>
  <c r="N1952" i="1" a="1"/>
  <c r="N1952" i="1" s="1"/>
  <c r="N1953" i="1" a="1"/>
  <c r="N1953" i="1" s="1"/>
  <c r="N1954" i="1" a="1"/>
  <c r="N1954" i="1" s="1"/>
  <c r="N1955" i="1" a="1"/>
  <c r="N1955" i="1" s="1"/>
  <c r="N1956" i="1" a="1"/>
  <c r="N1956" i="1" s="1"/>
  <c r="N1957" i="1" a="1"/>
  <c r="N1957" i="1" s="1"/>
  <c r="N1958" i="1" a="1"/>
  <c r="N1958" i="1" s="1"/>
  <c r="N1959" i="1" a="1"/>
  <c r="N1959" i="1" s="1"/>
  <c r="N1960" i="1" a="1"/>
  <c r="N1960" i="1" s="1"/>
  <c r="N1961" i="1" a="1"/>
  <c r="N1961" i="1" s="1"/>
  <c r="N1962" i="1" a="1"/>
  <c r="N1962" i="1" s="1"/>
  <c r="N1963" i="1" a="1"/>
  <c r="N1963" i="1" s="1"/>
  <c r="N1964" i="1" a="1"/>
  <c r="N1964" i="1" s="1"/>
  <c r="N1965" i="1" a="1"/>
  <c r="N1965" i="1" s="1"/>
  <c r="N1966" i="1" a="1"/>
  <c r="N1966" i="1" s="1"/>
  <c r="N1967" i="1" a="1"/>
  <c r="N1967" i="1" s="1"/>
  <c r="N1968" i="1" a="1"/>
  <c r="N1968" i="1" s="1"/>
  <c r="N1969" i="1" a="1"/>
  <c r="N1969" i="1" s="1"/>
  <c r="N1970" i="1" a="1"/>
  <c r="N1970" i="1" s="1"/>
  <c r="N1971" i="1" a="1"/>
  <c r="N1971" i="1" s="1"/>
  <c r="N1972" i="1" a="1"/>
  <c r="N1972" i="1" s="1"/>
  <c r="N1973" i="1" a="1"/>
  <c r="N1973" i="1" s="1"/>
  <c r="N1974" i="1" a="1"/>
  <c r="N1974" i="1" s="1"/>
  <c r="N1975" i="1" a="1"/>
  <c r="N1975" i="1" s="1"/>
  <c r="N1976" i="1" a="1"/>
  <c r="N1976" i="1" s="1"/>
  <c r="N1977" i="1" a="1"/>
  <c r="N1977" i="1" s="1"/>
  <c r="N1978" i="1" a="1"/>
  <c r="N1978" i="1" s="1"/>
  <c r="N1979" i="1" a="1"/>
  <c r="N1979" i="1" s="1"/>
  <c r="N1980" i="1" a="1"/>
  <c r="N1980" i="1" s="1"/>
  <c r="N1981" i="1" a="1"/>
  <c r="N1981" i="1" s="1"/>
  <c r="N1982" i="1" a="1"/>
  <c r="N1982" i="1" s="1"/>
  <c r="N1983" i="1" a="1"/>
  <c r="N1983" i="1" s="1"/>
  <c r="N1984" i="1" a="1"/>
  <c r="N1984" i="1" s="1"/>
  <c r="N1985" i="1" a="1"/>
  <c r="N1985" i="1" s="1"/>
  <c r="N1986" i="1" a="1"/>
  <c r="N1986" i="1" s="1"/>
  <c r="N1987" i="1" a="1"/>
  <c r="N1987" i="1" s="1"/>
  <c r="N1988" i="1" a="1"/>
  <c r="N1988" i="1" s="1"/>
  <c r="N1989" i="1" a="1"/>
  <c r="N1989" i="1" s="1"/>
  <c r="N1990" i="1" a="1"/>
  <c r="N1990" i="1" s="1"/>
  <c r="N1991" i="1" a="1"/>
  <c r="N1991" i="1" s="1"/>
  <c r="N1992" i="1" a="1"/>
  <c r="N1992" i="1" s="1"/>
  <c r="N1993" i="1" a="1"/>
  <c r="N1993" i="1" s="1"/>
  <c r="N1994" i="1" a="1"/>
  <c r="N1994" i="1" s="1"/>
  <c r="N1995" i="1" a="1"/>
  <c r="N1995" i="1" s="1"/>
  <c r="N1996" i="1" a="1"/>
  <c r="N1996" i="1" s="1"/>
  <c r="N1997" i="1" a="1"/>
  <c r="N1997" i="1" s="1"/>
  <c r="N1998" i="1" a="1"/>
  <c r="N1998" i="1" s="1"/>
  <c r="N1999" i="1" a="1"/>
  <c r="N1999" i="1" s="1"/>
  <c r="N2000" i="1" a="1"/>
  <c r="N2000" i="1" s="1"/>
  <c r="N2001" i="1" a="1"/>
  <c r="N2001" i="1" s="1"/>
  <c r="N2002" i="1" a="1"/>
  <c r="N2002" i="1" s="1"/>
  <c r="N2003" i="1" a="1"/>
  <c r="N2003" i="1" s="1"/>
  <c r="N2004" i="1" a="1"/>
  <c r="N2004" i="1" s="1"/>
  <c r="N2005" i="1" a="1"/>
  <c r="N2005" i="1" s="1"/>
  <c r="N2006" i="1" a="1"/>
  <c r="N2006" i="1" s="1"/>
  <c r="N2007" i="1" a="1"/>
  <c r="N2007" i="1" s="1"/>
  <c r="N2008" i="1" a="1"/>
  <c r="N2008" i="1" s="1"/>
  <c r="N2009" i="1" a="1"/>
  <c r="N2009" i="1" s="1"/>
  <c r="N2010" i="1" a="1"/>
  <c r="N2010" i="1" s="1"/>
  <c r="N2011" i="1" a="1"/>
  <c r="N2011" i="1" s="1"/>
  <c r="N2012" i="1" a="1"/>
  <c r="N2012" i="1" s="1"/>
  <c r="N2013" i="1" a="1"/>
  <c r="N2013" i="1" s="1"/>
  <c r="N2014" i="1" a="1"/>
  <c r="N2014" i="1" s="1"/>
  <c r="N2015" i="1" a="1"/>
  <c r="N2015" i="1" s="1"/>
  <c r="N2016" i="1" a="1"/>
  <c r="N2016" i="1" s="1"/>
  <c r="N2017" i="1" a="1"/>
  <c r="N2017" i="1" s="1"/>
  <c r="N2018" i="1" a="1"/>
  <c r="N2018" i="1" s="1"/>
  <c r="N2019" i="1" a="1"/>
  <c r="N2019" i="1" s="1"/>
  <c r="N2020" i="1" a="1"/>
  <c r="N2020" i="1" s="1"/>
  <c r="N2021" i="1" a="1"/>
  <c r="N2021" i="1" s="1"/>
  <c r="N2022" i="1" a="1"/>
  <c r="N2022" i="1" s="1"/>
  <c r="N2023" i="1" a="1"/>
  <c r="N2023" i="1" s="1"/>
  <c r="N2024" i="1" a="1"/>
  <c r="N2024" i="1" s="1"/>
  <c r="N2025" i="1" a="1"/>
  <c r="N2025" i="1" s="1"/>
  <c r="N2026" i="1" a="1"/>
  <c r="N2026" i="1" s="1"/>
  <c r="N2027" i="1" a="1"/>
  <c r="N2027" i="1" s="1"/>
  <c r="N2028" i="1" a="1"/>
  <c r="N2028" i="1" s="1"/>
  <c r="N2029" i="1" a="1"/>
  <c r="N2029" i="1" s="1"/>
  <c r="N2030" i="1" a="1"/>
  <c r="N2030" i="1" s="1"/>
  <c r="N2031" i="1" a="1"/>
  <c r="N2031" i="1" s="1"/>
  <c r="N2032" i="1" a="1"/>
  <c r="N2032" i="1" s="1"/>
  <c r="N2033" i="1" a="1"/>
  <c r="N2033" i="1" s="1"/>
  <c r="N2034" i="1" a="1"/>
  <c r="N2034" i="1" s="1"/>
  <c r="N2035" i="1" a="1"/>
  <c r="N2035" i="1" s="1"/>
  <c r="N2036" i="1" a="1"/>
  <c r="N2036" i="1" s="1"/>
  <c r="N2037" i="1" a="1"/>
  <c r="N2037" i="1" s="1"/>
  <c r="N2038" i="1" a="1"/>
  <c r="N2038" i="1" s="1"/>
  <c r="N2039" i="1" a="1"/>
  <c r="N2039" i="1" s="1"/>
  <c r="N2040" i="1" a="1"/>
  <c r="N2040" i="1" s="1"/>
  <c r="N2041" i="1" a="1"/>
  <c r="N2041" i="1" s="1"/>
  <c r="N2042" i="1" a="1"/>
  <c r="N2042" i="1" s="1"/>
  <c r="N2043" i="1" a="1"/>
  <c r="N2043" i="1" s="1"/>
  <c r="N2044" i="1" a="1"/>
  <c r="N2044" i="1" s="1"/>
  <c r="N2045" i="1" a="1"/>
  <c r="N2045" i="1" s="1"/>
  <c r="N2046" i="1" a="1"/>
  <c r="N2046" i="1" s="1"/>
  <c r="N2047" i="1" a="1"/>
  <c r="N2047" i="1" s="1"/>
  <c r="N2048" i="1" a="1"/>
  <c r="N2048" i="1" s="1"/>
  <c r="N2049" i="1" a="1"/>
  <c r="N2049" i="1" s="1"/>
  <c r="N2050" i="1" a="1"/>
  <c r="N2050" i="1" s="1"/>
  <c r="N2051" i="1" a="1"/>
  <c r="N2051" i="1" s="1"/>
  <c r="N2052" i="1" a="1"/>
  <c r="N2052" i="1" s="1"/>
  <c r="N2053" i="1" a="1"/>
  <c r="N2053" i="1" s="1"/>
  <c r="N2054" i="1" a="1"/>
  <c r="N2054" i="1" s="1"/>
  <c r="N2055" i="1" a="1"/>
  <c r="N2055" i="1" s="1"/>
  <c r="N2056" i="1" a="1"/>
  <c r="N2056" i="1" s="1"/>
  <c r="N2057" i="1" a="1"/>
  <c r="N2057" i="1" s="1"/>
  <c r="N2058" i="1" a="1"/>
  <c r="N2058" i="1" s="1"/>
  <c r="N2059" i="1" a="1"/>
  <c r="N2059" i="1" s="1"/>
  <c r="N2060" i="1" a="1"/>
  <c r="N2060" i="1" s="1"/>
  <c r="N2061" i="1" a="1"/>
  <c r="N2061" i="1" s="1"/>
  <c r="N2062" i="1" a="1"/>
  <c r="N2062" i="1" s="1"/>
  <c r="N2063" i="1" a="1"/>
  <c r="N2063" i="1" s="1"/>
  <c r="N2064" i="1" a="1"/>
  <c r="N2064" i="1" s="1"/>
  <c r="N2065" i="1" a="1"/>
  <c r="N2065" i="1" s="1"/>
  <c r="N2066" i="1" a="1"/>
  <c r="N2066" i="1" s="1"/>
  <c r="N2067" i="1" a="1"/>
  <c r="N2067" i="1" s="1"/>
  <c r="N2068" i="1" a="1"/>
  <c r="N2068" i="1" s="1"/>
  <c r="N2069" i="1" a="1"/>
  <c r="N2069" i="1" s="1"/>
  <c r="N2070" i="1" a="1"/>
  <c r="N2070" i="1" s="1"/>
  <c r="N2071" i="1" a="1"/>
  <c r="N2071" i="1" s="1"/>
  <c r="N2072" i="1" a="1"/>
  <c r="N2072" i="1" s="1"/>
  <c r="N2073" i="1" a="1"/>
  <c r="N2073" i="1" s="1"/>
  <c r="N2074" i="1" a="1"/>
  <c r="N2074" i="1" s="1"/>
  <c r="N2075" i="1" a="1"/>
  <c r="N2075" i="1" s="1"/>
  <c r="N2076" i="1" a="1"/>
  <c r="N2076" i="1" s="1"/>
  <c r="N2077" i="1" a="1"/>
  <c r="N2077" i="1" s="1"/>
  <c r="N2078" i="1" a="1"/>
  <c r="N2078" i="1" s="1"/>
  <c r="N2079" i="1" a="1"/>
  <c r="N2079" i="1" s="1"/>
  <c r="N2080" i="1" a="1"/>
  <c r="N2080" i="1" s="1"/>
  <c r="N2081" i="1" a="1"/>
  <c r="N2081" i="1" s="1"/>
  <c r="N2082" i="1" a="1"/>
  <c r="N2082" i="1" s="1"/>
  <c r="N2083" i="1" a="1"/>
  <c r="N2083" i="1" s="1"/>
  <c r="N2084" i="1" a="1"/>
  <c r="N2084" i="1" s="1"/>
  <c r="N2085" i="1" a="1"/>
  <c r="N2085" i="1" s="1"/>
  <c r="N2086" i="1" a="1"/>
  <c r="N2086" i="1" s="1"/>
  <c r="N2087" i="1" a="1"/>
  <c r="N2087" i="1" s="1"/>
  <c r="N2088" i="1" a="1"/>
  <c r="N2088" i="1" s="1"/>
  <c r="N2089" i="1" a="1"/>
  <c r="N2089" i="1" s="1"/>
  <c r="N2090" i="1" a="1"/>
  <c r="N2090" i="1" s="1"/>
  <c r="N2091" i="1" a="1"/>
  <c r="N2091" i="1" s="1"/>
  <c r="N2092" i="1" a="1"/>
  <c r="N2092" i="1" s="1"/>
  <c r="N2093" i="1" a="1"/>
  <c r="N2093" i="1" s="1"/>
  <c r="N2094" i="1" a="1"/>
  <c r="N2094" i="1" s="1"/>
  <c r="N2095" i="1" a="1"/>
  <c r="N2095" i="1" s="1"/>
  <c r="N2096" i="1" a="1"/>
  <c r="N2096" i="1" s="1"/>
  <c r="N2097" i="1" a="1"/>
  <c r="N2097" i="1" s="1"/>
  <c r="N2098" i="1" a="1"/>
  <c r="N2098" i="1" s="1"/>
  <c r="N2099" i="1" a="1"/>
  <c r="N2099" i="1" s="1"/>
  <c r="N2100" i="1" a="1"/>
  <c r="N2100" i="1" s="1"/>
  <c r="N2101" i="1" a="1"/>
  <c r="N2101" i="1" s="1"/>
  <c r="N2102" i="1" a="1"/>
  <c r="N2102" i="1" s="1"/>
  <c r="N2103" i="1" a="1"/>
  <c r="N2103" i="1" s="1"/>
  <c r="N2104" i="1" a="1"/>
  <c r="N2104" i="1" s="1"/>
  <c r="N2105" i="1" a="1"/>
  <c r="N2105" i="1" s="1"/>
  <c r="N2106" i="1" a="1"/>
  <c r="N2106" i="1" s="1"/>
  <c r="N2107" i="1" a="1"/>
  <c r="N2107" i="1" s="1"/>
  <c r="N2108" i="1" a="1"/>
  <c r="N2108" i="1" s="1"/>
  <c r="N2109" i="1" a="1"/>
  <c r="N2109" i="1" s="1"/>
  <c r="N2110" i="1" a="1"/>
  <c r="N2110" i="1" s="1"/>
  <c r="N2111" i="1" a="1"/>
  <c r="N2111" i="1" s="1"/>
  <c r="N2112" i="1" a="1"/>
  <c r="N2112" i="1" s="1"/>
  <c r="N2113" i="1" a="1"/>
  <c r="N2113" i="1" s="1"/>
  <c r="N2114" i="1" a="1"/>
  <c r="N2114" i="1" s="1"/>
  <c r="N2115" i="1" a="1"/>
  <c r="N2115" i="1" s="1"/>
  <c r="N2116" i="1" a="1"/>
  <c r="N2116" i="1" s="1"/>
  <c r="N2117" i="1" a="1"/>
  <c r="N2117" i="1" s="1"/>
  <c r="N2118" i="1" a="1"/>
  <c r="N2118" i="1" s="1"/>
  <c r="N2119" i="1" a="1"/>
  <c r="N2119" i="1" s="1"/>
  <c r="N2120" i="1" a="1"/>
  <c r="N2120" i="1" s="1"/>
  <c r="N2121" i="1" a="1"/>
  <c r="N2121" i="1" s="1"/>
  <c r="N2122" i="1" a="1"/>
  <c r="N2122" i="1" s="1"/>
  <c r="N2123" i="1" a="1"/>
  <c r="N2123" i="1" s="1"/>
  <c r="N2124" i="1" a="1"/>
  <c r="N2124" i="1" s="1"/>
  <c r="N2125" i="1" a="1"/>
  <c r="N2125" i="1" s="1"/>
  <c r="N2126" i="1" a="1"/>
  <c r="N2126" i="1" s="1"/>
  <c r="N2127" i="1" a="1"/>
  <c r="N2127" i="1" s="1"/>
  <c r="N2128" i="1" a="1"/>
  <c r="N2128" i="1" s="1"/>
  <c r="N2129" i="1" a="1"/>
  <c r="N2129" i="1" s="1"/>
  <c r="N2130" i="1" a="1"/>
  <c r="N2130" i="1" s="1"/>
  <c r="N2131" i="1" a="1"/>
  <c r="N2131" i="1" s="1"/>
  <c r="N2132" i="1" a="1"/>
  <c r="N2132" i="1" s="1"/>
  <c r="N2133" i="1" a="1"/>
  <c r="N2133" i="1" s="1"/>
  <c r="N2134" i="1" a="1"/>
  <c r="N2134" i="1" s="1"/>
  <c r="N2135" i="1" a="1"/>
  <c r="N2135" i="1" s="1"/>
  <c r="N2136" i="1" a="1"/>
  <c r="N2136" i="1" s="1"/>
  <c r="N2137" i="1" a="1"/>
  <c r="N2137" i="1" s="1"/>
  <c r="N2138" i="1" a="1"/>
  <c r="N2138" i="1" s="1"/>
  <c r="N2139" i="1" a="1"/>
  <c r="N2139" i="1" s="1"/>
  <c r="N2140" i="1" a="1"/>
  <c r="N2140" i="1" s="1"/>
  <c r="N2141" i="1" a="1"/>
  <c r="N2141" i="1" s="1"/>
  <c r="N2142" i="1" a="1"/>
  <c r="N2142" i="1" s="1"/>
  <c r="N2143" i="1" a="1"/>
  <c r="N2143" i="1" s="1"/>
  <c r="N2144" i="1" a="1"/>
  <c r="N2144" i="1" s="1"/>
  <c r="N2145" i="1" a="1"/>
  <c r="N2145" i="1" s="1"/>
  <c r="N2146" i="1" a="1"/>
  <c r="N2146" i="1" s="1"/>
  <c r="N2147" i="1" a="1"/>
  <c r="N2147" i="1" s="1"/>
  <c r="N2148" i="1" a="1"/>
  <c r="N2148" i="1" s="1"/>
  <c r="N2149" i="1" a="1"/>
  <c r="N2149" i="1" s="1"/>
  <c r="N2150" i="1" a="1"/>
  <c r="N2150" i="1" s="1"/>
  <c r="N2151" i="1" a="1"/>
  <c r="N2151" i="1" s="1"/>
  <c r="N2152" i="1" a="1"/>
  <c r="N2152" i="1" s="1"/>
  <c r="N2153" i="1" a="1"/>
  <c r="N2153" i="1" s="1"/>
  <c r="N2154" i="1" a="1"/>
  <c r="N2154" i="1" s="1"/>
  <c r="N2155" i="1" a="1"/>
  <c r="N2155" i="1" s="1"/>
  <c r="N2156" i="1" a="1"/>
  <c r="N2156" i="1" s="1"/>
  <c r="N2157" i="1" a="1"/>
  <c r="N2157" i="1" s="1"/>
  <c r="N2158" i="1" a="1"/>
  <c r="N2158" i="1" s="1"/>
  <c r="N2159" i="1" a="1"/>
  <c r="N2159" i="1" s="1"/>
  <c r="N2160" i="1" a="1"/>
  <c r="N2160" i="1" s="1"/>
  <c r="N2161" i="1" a="1"/>
  <c r="N2161" i="1" s="1"/>
  <c r="N2162" i="1" a="1"/>
  <c r="N2162" i="1" s="1"/>
  <c r="N2163" i="1" a="1"/>
  <c r="N2163" i="1" s="1"/>
  <c r="N2164" i="1" a="1"/>
  <c r="N2164" i="1" s="1"/>
  <c r="N2165" i="1" a="1"/>
  <c r="N2165" i="1" s="1"/>
  <c r="N2166" i="1" a="1"/>
  <c r="N2166" i="1" s="1"/>
  <c r="N2167" i="1" a="1"/>
  <c r="N2167" i="1" s="1"/>
  <c r="N2168" i="1" a="1"/>
  <c r="N2168" i="1" s="1"/>
  <c r="N2169" i="1" a="1"/>
  <c r="N2169" i="1" s="1"/>
  <c r="N2170" i="1" a="1"/>
  <c r="N2170" i="1" s="1"/>
  <c r="N2171" i="1" a="1"/>
  <c r="N2171" i="1" s="1"/>
  <c r="N2172" i="1" a="1"/>
  <c r="N2172" i="1" s="1"/>
  <c r="N2173" i="1" a="1"/>
  <c r="N2173" i="1" s="1"/>
  <c r="N2174" i="1" a="1"/>
  <c r="N2174" i="1" s="1"/>
  <c r="N2175" i="1" a="1"/>
  <c r="N2175" i="1" s="1"/>
  <c r="N2176" i="1" a="1"/>
  <c r="N2176" i="1" s="1"/>
  <c r="N2177" i="1" a="1"/>
  <c r="N2177" i="1" s="1"/>
  <c r="N2178" i="1" a="1"/>
  <c r="N2178" i="1" s="1"/>
  <c r="N2179" i="1" a="1"/>
  <c r="N2179" i="1" s="1"/>
  <c r="N2180" i="1" a="1"/>
  <c r="N2180" i="1" s="1"/>
  <c r="N2181" i="1" a="1"/>
  <c r="N2181" i="1" s="1"/>
  <c r="N2182" i="1" a="1"/>
  <c r="N2182" i="1" s="1"/>
  <c r="N2183" i="1" a="1"/>
  <c r="N2183" i="1" s="1"/>
  <c r="N2184" i="1" a="1"/>
  <c r="N2184" i="1" s="1"/>
  <c r="N2185" i="1" a="1"/>
  <c r="N2185" i="1" s="1"/>
  <c r="N2186" i="1" a="1"/>
  <c r="N2186" i="1" s="1"/>
  <c r="N2187" i="1" a="1"/>
  <c r="N2187" i="1" s="1"/>
  <c r="N2188" i="1" a="1"/>
  <c r="N2188" i="1" s="1"/>
  <c r="N2189" i="1" a="1"/>
  <c r="N2189" i="1" s="1"/>
  <c r="N2190" i="1" a="1"/>
  <c r="N2190" i="1" s="1"/>
  <c r="N2191" i="1" a="1"/>
  <c r="N2191" i="1" s="1"/>
  <c r="N2192" i="1" a="1"/>
  <c r="N2192" i="1" s="1"/>
  <c r="N2193" i="1" a="1"/>
  <c r="N2193" i="1" s="1"/>
  <c r="N2194" i="1" a="1"/>
  <c r="N2194" i="1" s="1"/>
  <c r="N2195" i="1" a="1"/>
  <c r="N2195" i="1" s="1"/>
  <c r="N2196" i="1" a="1"/>
  <c r="N2196" i="1" s="1"/>
  <c r="N2197" i="1" a="1"/>
  <c r="N2197" i="1" s="1"/>
  <c r="N2198" i="1" a="1"/>
  <c r="N2198" i="1" s="1"/>
  <c r="N2199" i="1" a="1"/>
  <c r="N2199" i="1" s="1"/>
  <c r="N2200" i="1" a="1"/>
  <c r="N2200" i="1" s="1"/>
  <c r="N2201" i="1" a="1"/>
  <c r="N2201" i="1" s="1"/>
  <c r="N2202" i="1" a="1"/>
  <c r="N2202" i="1" s="1"/>
  <c r="N2203" i="1" a="1"/>
  <c r="N2203" i="1" s="1"/>
  <c r="N2204" i="1" a="1"/>
  <c r="N2204" i="1" s="1"/>
  <c r="N2205" i="1" a="1"/>
  <c r="N2205" i="1" s="1"/>
  <c r="N2206" i="1" a="1"/>
  <c r="N2206" i="1" s="1"/>
  <c r="N2207" i="1" a="1"/>
  <c r="N2207" i="1" s="1"/>
  <c r="N2208" i="1" a="1"/>
  <c r="N2208" i="1" s="1"/>
  <c r="N2209" i="1" a="1"/>
  <c r="N2209" i="1" s="1"/>
  <c r="N2210" i="1" a="1"/>
  <c r="N2210" i="1" s="1"/>
  <c r="N2211" i="1" a="1"/>
  <c r="N2211" i="1" s="1"/>
  <c r="N2212" i="1" a="1"/>
  <c r="N2212" i="1" s="1"/>
  <c r="N2213" i="1" a="1"/>
  <c r="N2213" i="1" s="1"/>
  <c r="N2214" i="1" a="1"/>
  <c r="N2214" i="1" s="1"/>
  <c r="N2215" i="1" a="1"/>
  <c r="N2215" i="1" s="1"/>
  <c r="N2216" i="1" a="1"/>
  <c r="N2216" i="1" s="1"/>
  <c r="N2217" i="1" a="1"/>
  <c r="N2217" i="1" s="1"/>
  <c r="N2218" i="1" a="1"/>
  <c r="N2218" i="1" s="1"/>
  <c r="N2219" i="1" a="1"/>
  <c r="N2219" i="1" s="1"/>
  <c r="N2220" i="1" a="1"/>
  <c r="N2220" i="1" s="1"/>
  <c r="N2221" i="1" a="1"/>
  <c r="N2221" i="1" s="1"/>
  <c r="N2222" i="1" a="1"/>
  <c r="N2222" i="1" s="1"/>
  <c r="N2223" i="1" a="1"/>
  <c r="N2223" i="1" s="1"/>
  <c r="N2224" i="1" a="1"/>
  <c r="N2224" i="1" s="1"/>
  <c r="N2225" i="1" a="1"/>
  <c r="N2225" i="1" s="1"/>
  <c r="N2226" i="1" a="1"/>
  <c r="N2226" i="1" s="1"/>
  <c r="N2227" i="1" a="1"/>
  <c r="N2227" i="1" s="1"/>
  <c r="N2228" i="1" a="1"/>
  <c r="N2228" i="1" s="1"/>
  <c r="N2229" i="1" a="1"/>
  <c r="N2229" i="1" s="1"/>
  <c r="N2230" i="1" a="1"/>
  <c r="N2230" i="1" s="1"/>
  <c r="N2231" i="1" a="1"/>
  <c r="N2231" i="1" s="1"/>
  <c r="N2232" i="1" a="1"/>
  <c r="N2232" i="1" s="1"/>
  <c r="N2233" i="1" a="1"/>
  <c r="N2233" i="1" s="1"/>
  <c r="N2234" i="1" a="1"/>
  <c r="N2234" i="1" s="1"/>
  <c r="N2235" i="1" a="1"/>
  <c r="N2235" i="1" s="1"/>
  <c r="N2236" i="1" a="1"/>
  <c r="N2236" i="1" s="1"/>
  <c r="N2237" i="1" a="1"/>
  <c r="N2237" i="1" s="1"/>
  <c r="N2238" i="1" a="1"/>
  <c r="N2238" i="1" s="1"/>
  <c r="N2239" i="1" a="1"/>
  <c r="N2239" i="1" s="1"/>
  <c r="N2240" i="1" a="1"/>
  <c r="N2240" i="1" s="1"/>
  <c r="N2241" i="1" a="1"/>
  <c r="N2241" i="1" s="1"/>
  <c r="N2242" i="1" a="1"/>
  <c r="N2242" i="1" s="1"/>
  <c r="N2243" i="1" a="1"/>
  <c r="N2243" i="1" s="1"/>
  <c r="N2244" i="1" a="1"/>
  <c r="N2244" i="1" s="1"/>
  <c r="N2245" i="1" a="1"/>
  <c r="N2245" i="1" s="1"/>
  <c r="N2246" i="1" a="1"/>
  <c r="N2246" i="1" s="1"/>
  <c r="N2247" i="1" a="1"/>
  <c r="N2247" i="1" s="1"/>
  <c r="N2248" i="1" a="1"/>
  <c r="N2248" i="1" s="1"/>
  <c r="N2249" i="1" a="1"/>
  <c r="N2249" i="1" s="1"/>
  <c r="N2250" i="1" a="1"/>
  <c r="N2250" i="1" s="1"/>
  <c r="N2251" i="1" a="1"/>
  <c r="N2251" i="1" s="1"/>
  <c r="N2252" i="1" a="1"/>
  <c r="N2252" i="1" s="1"/>
  <c r="N2253" i="1" a="1"/>
  <c r="N2253" i="1" s="1"/>
  <c r="N2254" i="1" a="1"/>
  <c r="N2254" i="1" s="1"/>
  <c r="N2255" i="1" a="1"/>
  <c r="N2255" i="1" s="1"/>
  <c r="N2256" i="1" a="1"/>
  <c r="N2256" i="1" s="1"/>
  <c r="N2257" i="1" a="1"/>
  <c r="N2257" i="1" s="1"/>
  <c r="N2258" i="1" a="1"/>
  <c r="N2258" i="1" s="1"/>
  <c r="N2259" i="1" a="1"/>
  <c r="N2259" i="1" s="1"/>
  <c r="N2260" i="1" a="1"/>
  <c r="N2260" i="1" s="1"/>
  <c r="N2261" i="1" a="1"/>
  <c r="N2261" i="1" s="1"/>
  <c r="N2262" i="1" a="1"/>
  <c r="N2262" i="1" s="1"/>
  <c r="N2263" i="1" a="1"/>
  <c r="N2263" i="1" s="1"/>
  <c r="N2264" i="1" a="1"/>
  <c r="N2264" i="1" s="1"/>
  <c r="N2265" i="1" a="1"/>
  <c r="N2265" i="1" s="1"/>
  <c r="N2266" i="1" a="1"/>
  <c r="N2266" i="1" s="1"/>
  <c r="N2267" i="1" a="1"/>
  <c r="N2267" i="1" s="1"/>
  <c r="N2268" i="1" a="1"/>
  <c r="N2268" i="1" s="1"/>
  <c r="N2269" i="1" a="1"/>
  <c r="N2269" i="1" s="1"/>
  <c r="N2270" i="1" a="1"/>
  <c r="N2270" i="1" s="1"/>
  <c r="N2271" i="1" a="1"/>
  <c r="N2271" i="1" s="1"/>
  <c r="N2272" i="1" a="1"/>
  <c r="N2272" i="1" s="1"/>
  <c r="N2273" i="1" a="1"/>
  <c r="N2273" i="1" s="1"/>
  <c r="N2274" i="1" a="1"/>
  <c r="N2274" i="1" s="1"/>
  <c r="N2275" i="1" a="1"/>
  <c r="N2275" i="1" s="1"/>
  <c r="N2276" i="1" a="1"/>
  <c r="N2276" i="1" s="1"/>
  <c r="N2277" i="1" a="1"/>
  <c r="N2277" i="1" s="1"/>
  <c r="N2278" i="1" a="1"/>
  <c r="N2278" i="1" s="1"/>
  <c r="N2279" i="1" a="1"/>
  <c r="N2279" i="1" s="1"/>
  <c r="N2280" i="1" a="1"/>
  <c r="N2280" i="1" s="1"/>
  <c r="N2281" i="1" a="1"/>
  <c r="N2281" i="1" s="1"/>
  <c r="N2282" i="1" a="1"/>
  <c r="N2282" i="1" s="1"/>
  <c r="N2283" i="1" a="1"/>
  <c r="N2283" i="1" s="1"/>
  <c r="N2284" i="1" a="1"/>
  <c r="N2284" i="1" s="1"/>
  <c r="N2285" i="1" a="1"/>
  <c r="N2285" i="1" s="1"/>
  <c r="N2286" i="1" a="1"/>
  <c r="N2286" i="1" s="1"/>
  <c r="N2287" i="1" a="1"/>
  <c r="N2287" i="1" s="1"/>
  <c r="N2288" i="1" a="1"/>
  <c r="N2288" i="1" s="1"/>
  <c r="N2289" i="1" a="1"/>
  <c r="N2289" i="1" s="1"/>
  <c r="N2290" i="1" a="1"/>
  <c r="N2290" i="1" s="1"/>
  <c r="N2291" i="1" a="1"/>
  <c r="N2291" i="1" s="1"/>
  <c r="N2292" i="1" a="1"/>
  <c r="N2292" i="1" s="1"/>
  <c r="N2293" i="1" a="1"/>
  <c r="N2293" i="1" s="1"/>
  <c r="N2294" i="1" a="1"/>
  <c r="N2294" i="1" s="1"/>
  <c r="N2295" i="1" a="1"/>
  <c r="N2295" i="1" s="1"/>
  <c r="N2296" i="1" a="1"/>
  <c r="N2296" i="1" s="1"/>
  <c r="N2297" i="1" a="1"/>
  <c r="N2297" i="1" s="1"/>
  <c r="N2298" i="1" a="1"/>
  <c r="N2298" i="1" s="1"/>
  <c r="N2299" i="1" a="1"/>
  <c r="N2299" i="1" s="1"/>
  <c r="N2300" i="1" a="1"/>
  <c r="N2300" i="1" s="1"/>
  <c r="N2301" i="1" a="1"/>
  <c r="N2301" i="1" s="1"/>
  <c r="N2302" i="1" a="1"/>
  <c r="N2302" i="1" s="1"/>
  <c r="N2303" i="1" a="1"/>
  <c r="N2303" i="1" s="1"/>
  <c r="N2304" i="1" a="1"/>
  <c r="N2304" i="1" s="1"/>
  <c r="N2305" i="1" a="1"/>
  <c r="N2305" i="1" s="1"/>
  <c r="N2306" i="1" a="1"/>
  <c r="N2306" i="1" s="1"/>
  <c r="N2307" i="1" a="1"/>
  <c r="N2307" i="1" s="1"/>
  <c r="N2308" i="1" a="1"/>
  <c r="N2308" i="1" s="1"/>
  <c r="N2309" i="1" a="1"/>
  <c r="N2309" i="1" s="1"/>
  <c r="N2310" i="1" a="1"/>
  <c r="N2310" i="1" s="1"/>
  <c r="N2311" i="1" a="1"/>
  <c r="N2311" i="1" s="1"/>
  <c r="N2312" i="1" a="1"/>
  <c r="N2312" i="1" s="1"/>
  <c r="N2313" i="1" a="1"/>
  <c r="N2313" i="1" s="1"/>
  <c r="N2314" i="1" a="1"/>
  <c r="N2314" i="1" s="1"/>
  <c r="N2315" i="1" a="1"/>
  <c r="N2315" i="1" s="1"/>
  <c r="N2316" i="1" a="1"/>
  <c r="N2316" i="1" s="1"/>
  <c r="N2317" i="1" a="1"/>
  <c r="N2317" i="1" s="1"/>
  <c r="N2318" i="1" a="1"/>
  <c r="N2318" i="1" s="1"/>
  <c r="N2319" i="1" a="1"/>
  <c r="N2319" i="1" s="1"/>
  <c r="N2320" i="1" a="1"/>
  <c r="N2320" i="1" s="1"/>
  <c r="N2321" i="1" a="1"/>
  <c r="N2321" i="1" s="1"/>
  <c r="N2322" i="1" a="1"/>
  <c r="N2322" i="1" s="1"/>
  <c r="N2323" i="1" a="1"/>
  <c r="N2323" i="1" s="1"/>
  <c r="N2324" i="1" a="1"/>
  <c r="N2324" i="1" s="1"/>
  <c r="N2325" i="1" a="1"/>
  <c r="N2325" i="1" s="1"/>
  <c r="N2326" i="1" a="1"/>
  <c r="N2326" i="1" s="1"/>
  <c r="N2327" i="1" a="1"/>
  <c r="N2327" i="1" s="1"/>
  <c r="N2328" i="1" a="1"/>
  <c r="N2328" i="1" s="1"/>
  <c r="N2329" i="1" a="1"/>
  <c r="N2329" i="1" s="1"/>
  <c r="N2330" i="1" a="1"/>
  <c r="N2330" i="1" s="1"/>
  <c r="N2331" i="1" a="1"/>
  <c r="N2331" i="1" s="1"/>
  <c r="N2332" i="1" a="1"/>
  <c r="N2332" i="1" s="1"/>
  <c r="N2333" i="1" a="1"/>
  <c r="N2333" i="1" s="1"/>
  <c r="N2334" i="1" a="1"/>
  <c r="N2334" i="1" s="1"/>
  <c r="N2335" i="1" a="1"/>
  <c r="N2335" i="1" s="1"/>
  <c r="N2336" i="1" a="1"/>
  <c r="N2336" i="1" s="1"/>
  <c r="N2337" i="1" a="1"/>
  <c r="N2337" i="1" s="1"/>
  <c r="N2338" i="1" a="1"/>
  <c r="N2338" i="1" s="1"/>
  <c r="N2339" i="1" a="1"/>
  <c r="N2339" i="1" s="1"/>
  <c r="N2340" i="1" a="1"/>
  <c r="N2340" i="1" s="1"/>
  <c r="N2341" i="1" a="1"/>
  <c r="N2341" i="1" s="1"/>
  <c r="N2342" i="1" a="1"/>
  <c r="N2342" i="1" s="1"/>
  <c r="N2343" i="1" a="1"/>
  <c r="N2343" i="1" s="1"/>
  <c r="N2344" i="1" a="1"/>
  <c r="N2344" i="1" s="1"/>
  <c r="N2345" i="1" a="1"/>
  <c r="N2345" i="1" s="1"/>
  <c r="N2346" i="1" a="1"/>
  <c r="N2346" i="1" s="1"/>
  <c r="N2347" i="1" a="1"/>
  <c r="N2347" i="1" s="1"/>
  <c r="N2348" i="1" a="1"/>
  <c r="N2348" i="1" s="1"/>
  <c r="N2349" i="1" a="1"/>
  <c r="N2349" i="1" s="1"/>
  <c r="N2350" i="1" a="1"/>
  <c r="N2350" i="1" s="1"/>
  <c r="N2351" i="1" a="1"/>
  <c r="N2351" i="1" s="1"/>
  <c r="N2352" i="1" a="1"/>
  <c r="N2352" i="1" s="1"/>
  <c r="N2353" i="1" a="1"/>
  <c r="N2353" i="1" s="1"/>
  <c r="N2354" i="1" a="1"/>
  <c r="N2354" i="1" s="1"/>
  <c r="N2355" i="1" a="1"/>
  <c r="N2355" i="1" s="1"/>
  <c r="N2356" i="1" a="1"/>
  <c r="N2356" i="1" s="1"/>
  <c r="N2357" i="1" a="1"/>
  <c r="N2357" i="1" s="1"/>
  <c r="N2358" i="1" a="1"/>
  <c r="N2358" i="1" s="1"/>
  <c r="N2359" i="1" a="1"/>
  <c r="N2359" i="1" s="1"/>
  <c r="N2360" i="1" a="1"/>
  <c r="N2360" i="1" s="1"/>
  <c r="N2361" i="1" a="1"/>
  <c r="N2361" i="1" s="1"/>
  <c r="N2362" i="1" a="1"/>
  <c r="N2362" i="1" s="1"/>
  <c r="N2363" i="1" a="1"/>
  <c r="N2363" i="1" s="1"/>
  <c r="N2364" i="1" a="1"/>
  <c r="N2364" i="1" s="1"/>
  <c r="N2365" i="1" a="1"/>
  <c r="N2365" i="1" s="1"/>
  <c r="N2366" i="1" a="1"/>
  <c r="N2366" i="1" s="1"/>
  <c r="N2367" i="1" a="1"/>
  <c r="N2367" i="1" s="1"/>
  <c r="N2368" i="1" a="1"/>
  <c r="N2368" i="1" s="1"/>
  <c r="N2369" i="1" a="1"/>
  <c r="N2369" i="1" s="1"/>
  <c r="N2370" i="1" a="1"/>
  <c r="N2370" i="1" s="1"/>
  <c r="N2371" i="1" a="1"/>
  <c r="N2371" i="1" s="1"/>
  <c r="N2372" i="1" a="1"/>
  <c r="N2372" i="1" s="1"/>
  <c r="N2373" i="1" a="1"/>
  <c r="N2373" i="1" s="1"/>
  <c r="N2374" i="1" a="1"/>
  <c r="N2374" i="1" s="1"/>
  <c r="N2375" i="1" a="1"/>
  <c r="N2375" i="1" s="1"/>
  <c r="N2376" i="1" a="1"/>
  <c r="N2376" i="1" s="1"/>
  <c r="N2377" i="1" a="1"/>
  <c r="N2377" i="1" s="1"/>
  <c r="N2378" i="1" a="1"/>
  <c r="N2378" i="1" s="1"/>
  <c r="N2379" i="1" a="1"/>
  <c r="N2379" i="1" s="1"/>
  <c r="N2380" i="1" a="1"/>
  <c r="N2380" i="1" s="1"/>
  <c r="N2381" i="1" a="1"/>
  <c r="N2381" i="1" s="1"/>
  <c r="N2382" i="1" a="1"/>
  <c r="N2382" i="1" s="1"/>
  <c r="N2383" i="1" a="1"/>
  <c r="N2383" i="1" s="1"/>
  <c r="N2384" i="1" a="1"/>
  <c r="N2384" i="1" s="1"/>
  <c r="N2385" i="1" a="1"/>
  <c r="N2385" i="1" s="1"/>
  <c r="N2386" i="1" a="1"/>
  <c r="N2386" i="1" s="1"/>
  <c r="N2387" i="1" a="1"/>
  <c r="N2387" i="1" s="1"/>
  <c r="N2388" i="1" a="1"/>
  <c r="N2388" i="1" s="1"/>
  <c r="N2389" i="1" a="1"/>
  <c r="N2389" i="1" s="1"/>
  <c r="N2390" i="1" a="1"/>
  <c r="N2390" i="1" s="1"/>
  <c r="N2391" i="1" a="1"/>
  <c r="N2391" i="1" s="1"/>
  <c r="N2392" i="1" a="1"/>
  <c r="N2392" i="1" s="1"/>
  <c r="N2393" i="1" a="1"/>
  <c r="N2393" i="1" s="1"/>
  <c r="N2394" i="1" a="1"/>
  <c r="N2394" i="1" s="1"/>
  <c r="N2395" i="1" a="1"/>
  <c r="N2395" i="1" s="1"/>
  <c r="N2396" i="1" a="1"/>
  <c r="N2396" i="1" s="1"/>
  <c r="N2397" i="1" a="1"/>
  <c r="N2397" i="1" s="1"/>
  <c r="N2398" i="1" a="1"/>
  <c r="N2398" i="1" s="1"/>
  <c r="N2399" i="1" a="1"/>
  <c r="N2399" i="1" s="1"/>
  <c r="N2400" i="1" a="1"/>
  <c r="N2400" i="1" s="1"/>
  <c r="N2401" i="1" a="1"/>
  <c r="N2401" i="1" s="1"/>
  <c r="N2402" i="1" a="1"/>
  <c r="N2402" i="1" s="1"/>
  <c r="N2403" i="1" a="1"/>
  <c r="N2403" i="1" s="1"/>
  <c r="N2404" i="1" a="1"/>
  <c r="N2404" i="1" s="1"/>
  <c r="N2405" i="1" a="1"/>
  <c r="N2405" i="1" s="1"/>
  <c r="N2406" i="1" a="1"/>
  <c r="N2406" i="1" s="1"/>
  <c r="N2407" i="1" a="1"/>
  <c r="N2407" i="1" s="1"/>
  <c r="N2408" i="1" a="1"/>
  <c r="N2408" i="1" s="1"/>
  <c r="N2409" i="1" a="1"/>
  <c r="N2409" i="1" s="1"/>
  <c r="N2410" i="1" a="1"/>
  <c r="N2410" i="1" s="1"/>
  <c r="N2411" i="1" a="1"/>
  <c r="N2411" i="1" s="1"/>
  <c r="N2412" i="1" a="1"/>
  <c r="N2412" i="1" s="1"/>
  <c r="N2413" i="1" a="1"/>
  <c r="N2413" i="1" s="1"/>
  <c r="N2414" i="1" a="1"/>
  <c r="N2414" i="1" s="1"/>
  <c r="N2415" i="1" a="1"/>
  <c r="N2415" i="1" s="1"/>
  <c r="N2416" i="1" a="1"/>
  <c r="N2416" i="1" s="1"/>
  <c r="N2417" i="1" a="1"/>
  <c r="N2417" i="1" s="1"/>
  <c r="N2418" i="1" a="1"/>
  <c r="N2418" i="1" s="1"/>
  <c r="N2419" i="1" a="1"/>
  <c r="N2419" i="1" s="1"/>
  <c r="N2420" i="1" a="1"/>
  <c r="N2420" i="1" s="1"/>
  <c r="N2421" i="1" a="1"/>
  <c r="N2421" i="1" s="1"/>
  <c r="N2422" i="1" a="1"/>
  <c r="N2422" i="1" s="1"/>
  <c r="N2423" i="1" a="1"/>
  <c r="N2423" i="1" s="1"/>
  <c r="N2424" i="1" a="1"/>
  <c r="N2424" i="1" s="1"/>
  <c r="N2425" i="1" a="1"/>
  <c r="N2425" i="1" s="1"/>
  <c r="N2426" i="1" a="1"/>
  <c r="N2426" i="1" s="1"/>
  <c r="N2427" i="1" a="1"/>
  <c r="N2427" i="1" s="1"/>
  <c r="N2428" i="1" a="1"/>
  <c r="N2428" i="1" s="1"/>
  <c r="N2429" i="1" a="1"/>
  <c r="N2429" i="1" s="1"/>
  <c r="N2430" i="1" a="1"/>
  <c r="N2430" i="1" s="1"/>
  <c r="N2431" i="1" a="1"/>
  <c r="N2431" i="1" s="1"/>
  <c r="N2432" i="1" a="1"/>
  <c r="N2432" i="1" s="1"/>
  <c r="N2433" i="1" a="1"/>
  <c r="N2433" i="1" s="1"/>
  <c r="N2434" i="1" a="1"/>
  <c r="N2434" i="1" s="1"/>
  <c r="N2435" i="1" a="1"/>
  <c r="N2435" i="1" s="1"/>
  <c r="N2436" i="1" a="1"/>
  <c r="N2436" i="1" s="1"/>
  <c r="N2437" i="1" a="1"/>
  <c r="N2437" i="1" s="1"/>
  <c r="N2438" i="1" a="1"/>
  <c r="N2438" i="1" s="1"/>
  <c r="N2439" i="1" a="1"/>
  <c r="N2439" i="1" s="1"/>
  <c r="N2440" i="1" a="1"/>
  <c r="N2440" i="1" s="1"/>
  <c r="N2441" i="1" a="1"/>
  <c r="N2441" i="1" s="1"/>
  <c r="N2442" i="1" a="1"/>
  <c r="N2442" i="1" s="1"/>
  <c r="N2443" i="1" a="1"/>
  <c r="N2443" i="1" s="1"/>
  <c r="N2444" i="1" a="1"/>
  <c r="N2444" i="1" s="1"/>
  <c r="N2445" i="1" a="1"/>
  <c r="N2445" i="1" s="1"/>
  <c r="N2446" i="1" a="1"/>
  <c r="N2446" i="1" s="1"/>
  <c r="N2447" i="1" a="1"/>
  <c r="N2447" i="1" s="1"/>
  <c r="N2448" i="1" a="1"/>
  <c r="N2448" i="1" s="1"/>
  <c r="N2449" i="1" a="1"/>
  <c r="N2449" i="1" s="1"/>
  <c r="N2450" i="1" a="1"/>
  <c r="N2450" i="1" s="1"/>
  <c r="N2451" i="1" a="1"/>
  <c r="N2451" i="1" s="1"/>
  <c r="N2452" i="1" a="1"/>
  <c r="N2452" i="1" s="1"/>
  <c r="N2453" i="1" a="1"/>
  <c r="N2453" i="1" s="1"/>
  <c r="N2454" i="1" a="1"/>
  <c r="N2454" i="1" s="1"/>
  <c r="N2455" i="1" a="1"/>
  <c r="N2455" i="1" s="1"/>
  <c r="N2456" i="1" a="1"/>
  <c r="N2456" i="1" s="1"/>
  <c r="N2457" i="1" a="1"/>
  <c r="N2457" i="1" s="1"/>
  <c r="N2458" i="1" a="1"/>
  <c r="N2458" i="1" s="1"/>
  <c r="N2459" i="1" a="1"/>
  <c r="N2459" i="1" s="1"/>
  <c r="N2460" i="1" a="1"/>
  <c r="N2460" i="1" s="1"/>
  <c r="N2461" i="1" a="1"/>
  <c r="N2461" i="1" s="1"/>
  <c r="N2462" i="1" a="1"/>
  <c r="N2462" i="1" s="1"/>
  <c r="N2463" i="1" a="1"/>
  <c r="N2463" i="1" s="1"/>
  <c r="N2464" i="1" a="1"/>
  <c r="N2464" i="1" s="1"/>
  <c r="N2465" i="1" a="1"/>
  <c r="N2465" i="1" s="1"/>
  <c r="N2466" i="1" a="1"/>
  <c r="N2466" i="1" s="1"/>
  <c r="N2467" i="1" a="1"/>
  <c r="N2467" i="1" s="1"/>
  <c r="N2468" i="1" a="1"/>
  <c r="N2468" i="1" s="1"/>
  <c r="N2469" i="1" a="1"/>
  <c r="N2469" i="1" s="1"/>
  <c r="N2470" i="1" a="1"/>
  <c r="N2470" i="1" s="1"/>
  <c r="N2471" i="1" a="1"/>
  <c r="N2471" i="1" s="1"/>
  <c r="N2472" i="1" a="1"/>
  <c r="N2472" i="1" s="1"/>
  <c r="N2473" i="1" a="1"/>
  <c r="N2473" i="1" s="1"/>
  <c r="N2474" i="1" a="1"/>
  <c r="N2474" i="1" s="1"/>
  <c r="N2475" i="1" a="1"/>
  <c r="N2475" i="1" s="1"/>
  <c r="N2476" i="1" a="1"/>
  <c r="N2476" i="1" s="1"/>
  <c r="N2477" i="1" a="1"/>
  <c r="N2477" i="1" s="1"/>
  <c r="N2478" i="1" a="1"/>
  <c r="N2478" i="1" s="1"/>
  <c r="N2479" i="1" a="1"/>
  <c r="N2479" i="1" s="1"/>
  <c r="N2480" i="1" a="1"/>
  <c r="N2480" i="1" s="1"/>
  <c r="N2481" i="1" a="1"/>
  <c r="N2481" i="1" s="1"/>
  <c r="N2482" i="1" a="1"/>
  <c r="N2482" i="1" s="1"/>
  <c r="N2483" i="1" a="1"/>
  <c r="N2483" i="1" s="1"/>
  <c r="N2484" i="1" a="1"/>
  <c r="N2484" i="1" s="1"/>
  <c r="N2485" i="1" a="1"/>
  <c r="N2485" i="1" s="1"/>
  <c r="N2486" i="1" a="1"/>
  <c r="N2486" i="1" s="1"/>
  <c r="N2487" i="1" a="1"/>
  <c r="N2487" i="1" s="1"/>
  <c r="N2488" i="1" a="1"/>
  <c r="N2488" i="1" s="1"/>
  <c r="N2489" i="1" a="1"/>
  <c r="N2489" i="1" s="1"/>
  <c r="N2490" i="1" a="1"/>
  <c r="N2490" i="1" s="1"/>
  <c r="N2491" i="1" a="1"/>
  <c r="N2491" i="1" s="1"/>
  <c r="N2492" i="1" a="1"/>
  <c r="N2492" i="1" s="1"/>
  <c r="N2493" i="1" a="1"/>
  <c r="N2493" i="1" s="1"/>
  <c r="N2494" i="1" a="1"/>
  <c r="N2494" i="1" s="1"/>
  <c r="N2495" i="1" a="1"/>
  <c r="N2495" i="1" s="1"/>
  <c r="N2496" i="1" a="1"/>
  <c r="N2496" i="1" s="1"/>
  <c r="N2497" i="1" a="1"/>
  <c r="N2497" i="1" s="1"/>
  <c r="N2498" i="1" a="1"/>
  <c r="N2498" i="1" s="1"/>
  <c r="N2499" i="1" a="1"/>
  <c r="N2499" i="1" s="1"/>
  <c r="N2500" i="1" a="1"/>
  <c r="N2500" i="1" s="1"/>
  <c r="N2501" i="1" a="1"/>
  <c r="N2501" i="1" s="1"/>
  <c r="N2502" i="1" a="1"/>
  <c r="N2502" i="1" s="1"/>
  <c r="N2503" i="1" a="1"/>
  <c r="N2503" i="1" s="1"/>
  <c r="N2504" i="1" a="1"/>
  <c r="N2504" i="1" s="1"/>
  <c r="N2505" i="1" a="1"/>
  <c r="N2505" i="1" s="1"/>
  <c r="N2506" i="1" a="1"/>
  <c r="N2506" i="1" s="1"/>
  <c r="N2507" i="1" a="1"/>
  <c r="N2507" i="1" s="1"/>
  <c r="N2508" i="1" a="1"/>
  <c r="N2508" i="1" s="1"/>
  <c r="N2509" i="1" a="1"/>
  <c r="N2509" i="1" s="1"/>
  <c r="N2510" i="1" a="1"/>
  <c r="N2510" i="1" s="1"/>
  <c r="N2511" i="1" a="1"/>
  <c r="N2511" i="1" s="1"/>
  <c r="N2512" i="1" a="1"/>
  <c r="N2512" i="1" s="1"/>
  <c r="N2513" i="1" a="1"/>
  <c r="N2513" i="1" s="1"/>
  <c r="N2514" i="1" a="1"/>
  <c r="N2514" i="1" s="1"/>
  <c r="N2515" i="1" a="1"/>
  <c r="N2515" i="1" s="1"/>
  <c r="N2516" i="1" a="1"/>
  <c r="N2516" i="1" s="1"/>
  <c r="N2517" i="1" a="1"/>
  <c r="N2517" i="1" s="1"/>
  <c r="N2518" i="1" a="1"/>
  <c r="N2518" i="1" s="1"/>
  <c r="N2519" i="1" a="1"/>
  <c r="N2519" i="1" s="1"/>
  <c r="N2520" i="1" a="1"/>
  <c r="N2520" i="1" s="1"/>
  <c r="N2521" i="1" a="1"/>
  <c r="N2521" i="1" s="1"/>
  <c r="N2522" i="1" a="1"/>
  <c r="N2522" i="1" s="1"/>
  <c r="N2523" i="1" a="1"/>
  <c r="N2523" i="1" s="1"/>
  <c r="N2524" i="1" a="1"/>
  <c r="N2524" i="1" s="1"/>
  <c r="N2525" i="1" a="1"/>
  <c r="N2525" i="1" s="1"/>
  <c r="N2526" i="1" a="1"/>
  <c r="N2526" i="1" s="1"/>
  <c r="N2527" i="1" a="1"/>
  <c r="N2527" i="1" s="1"/>
  <c r="N2528" i="1" a="1"/>
  <c r="N2528" i="1" s="1"/>
  <c r="N2529" i="1" a="1"/>
  <c r="N2529" i="1" s="1"/>
  <c r="N2530" i="1" a="1"/>
  <c r="N2530" i="1" s="1"/>
  <c r="N2531" i="1" a="1"/>
  <c r="N2531" i="1" s="1"/>
  <c r="N2532" i="1" a="1"/>
  <c r="N2532" i="1" s="1"/>
  <c r="N2533" i="1" a="1"/>
  <c r="N2533" i="1" s="1"/>
  <c r="N2534" i="1" a="1"/>
  <c r="N2534" i="1" s="1"/>
  <c r="N2535" i="1" a="1"/>
  <c r="N2535" i="1" s="1"/>
  <c r="N2536" i="1" a="1"/>
  <c r="N2536" i="1" s="1"/>
  <c r="N2537" i="1" a="1"/>
  <c r="N2537" i="1" s="1"/>
  <c r="N2538" i="1" a="1"/>
  <c r="N2538" i="1" s="1"/>
  <c r="N2539" i="1" a="1"/>
  <c r="N2539" i="1" s="1"/>
  <c r="N2540" i="1" a="1"/>
  <c r="N2540" i="1" s="1"/>
  <c r="N2541" i="1" a="1"/>
  <c r="N2541" i="1" s="1"/>
  <c r="N2542" i="1" a="1"/>
  <c r="N2542" i="1" s="1"/>
  <c r="N2543" i="1" a="1"/>
  <c r="N2543" i="1" s="1"/>
  <c r="N2544" i="1" a="1"/>
  <c r="N2544" i="1" s="1"/>
  <c r="N2545" i="1" a="1"/>
  <c r="N2545" i="1" s="1"/>
  <c r="N2546" i="1" a="1"/>
  <c r="N2546" i="1" s="1"/>
  <c r="N2547" i="1" a="1"/>
  <c r="N2547" i="1" s="1"/>
  <c r="N2548" i="1" a="1"/>
  <c r="N2548" i="1" s="1"/>
  <c r="N2549" i="1" a="1"/>
  <c r="N2549" i="1" s="1"/>
  <c r="N2550" i="1" a="1"/>
  <c r="N2550" i="1" s="1"/>
  <c r="N2551" i="1" a="1"/>
  <c r="N2551" i="1" s="1"/>
  <c r="N2552" i="1" a="1"/>
  <c r="N2552" i="1" s="1"/>
  <c r="N2553" i="1" a="1"/>
  <c r="N2553" i="1" s="1"/>
  <c r="N2554" i="1" a="1"/>
  <c r="N2554" i="1" s="1"/>
  <c r="N2555" i="1" a="1"/>
  <c r="N2555" i="1" s="1"/>
  <c r="N2556" i="1" a="1"/>
  <c r="N2556" i="1" s="1"/>
  <c r="N2557" i="1" a="1"/>
  <c r="N2557" i="1" s="1"/>
  <c r="N2558" i="1" a="1"/>
  <c r="N2558" i="1" s="1"/>
  <c r="N2559" i="1" a="1"/>
  <c r="N2559" i="1" s="1"/>
  <c r="N2560" i="1" a="1"/>
  <c r="N2560" i="1" s="1"/>
  <c r="N2561" i="1" a="1"/>
  <c r="N2561" i="1" s="1"/>
  <c r="N2562" i="1" a="1"/>
  <c r="N2562" i="1" s="1"/>
  <c r="N2563" i="1" a="1"/>
  <c r="N2563" i="1" s="1"/>
  <c r="N2564" i="1" a="1"/>
  <c r="N2564" i="1" s="1"/>
  <c r="N2565" i="1" a="1"/>
  <c r="N2565" i="1" s="1"/>
  <c r="N2566" i="1" a="1"/>
  <c r="N2566" i="1" s="1"/>
  <c r="N2567" i="1" a="1"/>
  <c r="N2567" i="1" s="1"/>
  <c r="N2568" i="1" a="1"/>
  <c r="N2568" i="1" s="1"/>
  <c r="N2569" i="1" a="1"/>
  <c r="N2569" i="1" s="1"/>
  <c r="N2570" i="1" a="1"/>
  <c r="N2570" i="1" s="1"/>
  <c r="N2571" i="1" a="1"/>
  <c r="N2571" i="1" s="1"/>
  <c r="N2572" i="1" a="1"/>
  <c r="N2572" i="1" s="1"/>
  <c r="N2573" i="1" a="1"/>
  <c r="N2573" i="1" s="1"/>
  <c r="N2574" i="1" a="1"/>
  <c r="N2574" i="1" s="1"/>
  <c r="N2575" i="1" a="1"/>
  <c r="N2575" i="1" s="1"/>
  <c r="N2576" i="1" a="1"/>
  <c r="N2576" i="1" s="1"/>
  <c r="N2577" i="1" a="1"/>
  <c r="N2577" i="1" s="1"/>
  <c r="N2578" i="1" a="1"/>
  <c r="N2578" i="1" s="1"/>
  <c r="N2579" i="1" a="1"/>
  <c r="N2579" i="1" s="1"/>
  <c r="N2580" i="1" a="1"/>
  <c r="N2580" i="1" s="1"/>
  <c r="N2581" i="1" a="1"/>
  <c r="N2581" i="1" s="1"/>
  <c r="N2582" i="1" a="1"/>
  <c r="N2582" i="1" s="1"/>
  <c r="N2583" i="1" a="1"/>
  <c r="N2583" i="1" s="1"/>
  <c r="N2584" i="1" a="1"/>
  <c r="N2584" i="1" s="1"/>
  <c r="N2585" i="1" a="1"/>
  <c r="N2585" i="1" s="1"/>
  <c r="N2586" i="1" a="1"/>
  <c r="N2586" i="1" s="1"/>
  <c r="N2587" i="1" a="1"/>
  <c r="N2587" i="1" s="1"/>
  <c r="N2588" i="1" a="1"/>
  <c r="N2588" i="1" s="1"/>
  <c r="N2589" i="1" a="1"/>
  <c r="N2589" i="1" s="1"/>
  <c r="N2590" i="1" a="1"/>
  <c r="N2590" i="1" s="1"/>
  <c r="N2591" i="1" a="1"/>
  <c r="N2591" i="1" s="1"/>
  <c r="N2592" i="1" a="1"/>
  <c r="N2592" i="1" s="1"/>
  <c r="N2593" i="1" a="1"/>
  <c r="N2593" i="1" s="1"/>
  <c r="N2594" i="1" a="1"/>
  <c r="N2594" i="1" s="1"/>
  <c r="N2595" i="1" a="1"/>
  <c r="N2595" i="1" s="1"/>
  <c r="N2596" i="1" a="1"/>
  <c r="N2596" i="1" s="1"/>
  <c r="N2597" i="1" a="1"/>
  <c r="N2597" i="1" s="1"/>
  <c r="N2598" i="1" a="1"/>
  <c r="N2598" i="1" s="1"/>
  <c r="N2599" i="1" a="1"/>
  <c r="N2599" i="1" s="1"/>
  <c r="N2600" i="1" a="1"/>
  <c r="N2600" i="1" s="1"/>
  <c r="N2601" i="1" a="1"/>
  <c r="N2601" i="1" s="1"/>
  <c r="N2602" i="1" a="1"/>
  <c r="N2602" i="1" s="1"/>
  <c r="N2603" i="1" a="1"/>
  <c r="N2603" i="1" s="1"/>
  <c r="N2604" i="1" a="1"/>
  <c r="N2604" i="1" s="1"/>
  <c r="N2605" i="1" a="1"/>
  <c r="N2605" i="1" s="1"/>
  <c r="N2606" i="1" a="1"/>
  <c r="N2606" i="1" s="1"/>
  <c r="N2607" i="1" a="1"/>
  <c r="N2607" i="1" s="1"/>
  <c r="N2608" i="1" a="1"/>
  <c r="N2608" i="1" s="1"/>
  <c r="N2609" i="1" a="1"/>
  <c r="N2609" i="1" s="1"/>
  <c r="N2610" i="1" a="1"/>
  <c r="N2610" i="1" s="1"/>
  <c r="N2611" i="1" a="1"/>
  <c r="N2611" i="1" s="1"/>
  <c r="N2612" i="1" a="1"/>
  <c r="N2612" i="1" s="1"/>
  <c r="N2613" i="1" a="1"/>
  <c r="N2613" i="1" s="1"/>
  <c r="N2614" i="1" a="1"/>
  <c r="N2614" i="1" s="1"/>
  <c r="N2615" i="1" a="1"/>
  <c r="N2615" i="1" s="1"/>
  <c r="N2616" i="1" a="1"/>
  <c r="N2616" i="1" s="1"/>
  <c r="N2617" i="1" a="1"/>
  <c r="N2617" i="1" s="1"/>
  <c r="N2618" i="1" a="1"/>
  <c r="N2618" i="1" s="1"/>
  <c r="N2619" i="1" a="1"/>
  <c r="N2619" i="1" s="1"/>
  <c r="N2620" i="1" a="1"/>
  <c r="N2620" i="1" s="1"/>
  <c r="N2621" i="1" a="1"/>
  <c r="N2621" i="1" s="1"/>
  <c r="N2622" i="1" a="1"/>
  <c r="N2622" i="1" s="1"/>
  <c r="N2623" i="1" a="1"/>
  <c r="N2623" i="1" s="1"/>
  <c r="N2624" i="1" a="1"/>
  <c r="N2624" i="1" s="1"/>
  <c r="N2625" i="1" a="1"/>
  <c r="N2625" i="1" s="1"/>
  <c r="N2626" i="1" a="1"/>
  <c r="N2626" i="1" s="1"/>
  <c r="N2627" i="1" a="1"/>
  <c r="N2627" i="1" s="1"/>
  <c r="N2628" i="1" a="1"/>
  <c r="N2628" i="1" s="1"/>
  <c r="N2629" i="1" a="1"/>
  <c r="N2629" i="1" s="1"/>
  <c r="N2630" i="1" a="1"/>
  <c r="N2630" i="1" s="1"/>
  <c r="N2631" i="1" a="1"/>
  <c r="N2631" i="1" s="1"/>
  <c r="N2632" i="1" a="1"/>
  <c r="N2632" i="1" s="1"/>
  <c r="N2633" i="1" a="1"/>
  <c r="N2633" i="1" s="1"/>
  <c r="N2634" i="1" a="1"/>
  <c r="N2634" i="1" s="1"/>
  <c r="N2635" i="1" a="1"/>
  <c r="N2635" i="1" s="1"/>
  <c r="N2636" i="1" a="1"/>
  <c r="N2636" i="1" s="1"/>
  <c r="N2637" i="1" a="1"/>
  <c r="N2637" i="1" s="1"/>
  <c r="N2638" i="1" a="1"/>
  <c r="N2638" i="1" s="1"/>
  <c r="N2639" i="1" a="1"/>
  <c r="N2639" i="1" s="1"/>
  <c r="N2640" i="1" a="1"/>
  <c r="N2640" i="1" s="1"/>
  <c r="N2641" i="1" a="1"/>
  <c r="N2641" i="1" s="1"/>
  <c r="N2642" i="1" a="1"/>
  <c r="N2642" i="1" s="1"/>
  <c r="N2643" i="1" a="1"/>
  <c r="N2643" i="1" s="1"/>
  <c r="N2644" i="1" a="1"/>
  <c r="N2644" i="1" s="1"/>
  <c r="N2645" i="1" a="1"/>
  <c r="N2645" i="1" s="1"/>
  <c r="N2646" i="1" a="1"/>
  <c r="N2646" i="1" s="1"/>
  <c r="N2647" i="1" a="1"/>
  <c r="N2647" i="1" s="1"/>
  <c r="N2648" i="1" a="1"/>
  <c r="N2648" i="1" s="1"/>
  <c r="N2649" i="1" a="1"/>
  <c r="N2649" i="1" s="1"/>
  <c r="N2650" i="1" a="1"/>
  <c r="N2650" i="1" s="1"/>
  <c r="N2651" i="1" a="1"/>
  <c r="N2651" i="1" s="1"/>
  <c r="N2652" i="1" a="1"/>
  <c r="N2652" i="1" s="1"/>
  <c r="N2653" i="1" a="1"/>
  <c r="N2653" i="1" s="1"/>
  <c r="N2654" i="1" a="1"/>
  <c r="N2654" i="1" s="1"/>
  <c r="N2655" i="1" a="1"/>
  <c r="N2655" i="1" s="1"/>
  <c r="N2656" i="1" a="1"/>
  <c r="N2656" i="1" s="1"/>
  <c r="N2657" i="1" a="1"/>
  <c r="N2657" i="1" s="1"/>
  <c r="N2658" i="1" a="1"/>
  <c r="N2658" i="1" s="1"/>
  <c r="N2659" i="1" a="1"/>
  <c r="N2659" i="1" s="1"/>
  <c r="N2660" i="1" a="1"/>
  <c r="N2660" i="1" s="1"/>
  <c r="N2661" i="1" a="1"/>
  <c r="N2661" i="1" s="1"/>
  <c r="N2662" i="1" a="1"/>
  <c r="N2662" i="1" s="1"/>
  <c r="N2663" i="1" a="1"/>
  <c r="N2663" i="1" s="1"/>
  <c r="N2664" i="1" a="1"/>
  <c r="N2664" i="1" s="1"/>
  <c r="N2665" i="1" a="1"/>
  <c r="N2665" i="1" s="1"/>
  <c r="N2666" i="1" a="1"/>
  <c r="N2666" i="1" s="1"/>
  <c r="N2667" i="1" a="1"/>
  <c r="N2667" i="1" s="1"/>
  <c r="N2668" i="1" a="1"/>
  <c r="N2668" i="1" s="1"/>
  <c r="N2669" i="1" a="1"/>
  <c r="N2669" i="1" s="1"/>
  <c r="N2670" i="1" a="1"/>
  <c r="N2670" i="1" s="1"/>
  <c r="N2671" i="1" a="1"/>
  <c r="N2671" i="1" s="1"/>
  <c r="N2672" i="1" a="1"/>
  <c r="N2672" i="1" s="1"/>
  <c r="N2673" i="1" a="1"/>
  <c r="N2673" i="1" s="1"/>
  <c r="N2674" i="1" a="1"/>
  <c r="N2674" i="1" s="1"/>
  <c r="N2675" i="1" a="1"/>
  <c r="N2675" i="1" s="1"/>
  <c r="N2676" i="1" a="1"/>
  <c r="N2676" i="1" s="1"/>
  <c r="N2677" i="1" a="1"/>
  <c r="N2677" i="1" s="1"/>
  <c r="N2678" i="1" a="1"/>
  <c r="N2678" i="1" s="1"/>
  <c r="N2679" i="1" a="1"/>
  <c r="N2679" i="1" s="1"/>
  <c r="N2680" i="1" a="1"/>
  <c r="N2680" i="1" s="1"/>
  <c r="N2681" i="1" a="1"/>
  <c r="N2681" i="1" s="1"/>
  <c r="N2682" i="1" a="1"/>
  <c r="N2682" i="1" s="1"/>
  <c r="N2683" i="1" a="1"/>
  <c r="N2683" i="1" s="1"/>
  <c r="N2684" i="1" a="1"/>
  <c r="N2684" i="1" s="1"/>
  <c r="N2685" i="1" a="1"/>
  <c r="N2685" i="1" s="1"/>
  <c r="N2686" i="1" a="1"/>
  <c r="N2686" i="1" s="1"/>
  <c r="N2687" i="1" a="1"/>
  <c r="N2687" i="1" s="1"/>
  <c r="N2688" i="1" a="1"/>
  <c r="N2688" i="1" s="1"/>
  <c r="N2689" i="1" a="1"/>
  <c r="N2689" i="1" s="1"/>
  <c r="N2690" i="1" a="1"/>
  <c r="N2690" i="1" s="1"/>
  <c r="N2691" i="1" a="1"/>
  <c r="N2691" i="1" s="1"/>
  <c r="N2692" i="1" a="1"/>
  <c r="N2692" i="1" s="1"/>
  <c r="N2693" i="1" a="1"/>
  <c r="N2693" i="1" s="1"/>
  <c r="N2694" i="1" a="1"/>
  <c r="N2694" i="1" s="1"/>
  <c r="N2695" i="1" a="1"/>
  <c r="N2695" i="1" s="1"/>
  <c r="N2696" i="1" a="1"/>
  <c r="N2696" i="1" s="1"/>
  <c r="N2697" i="1" a="1"/>
  <c r="N2697" i="1" s="1"/>
  <c r="N2698" i="1" a="1"/>
  <c r="N2698" i="1" s="1"/>
  <c r="N2699" i="1" a="1"/>
  <c r="N2699" i="1" s="1"/>
  <c r="N2700" i="1" a="1"/>
  <c r="N2700" i="1" s="1"/>
  <c r="N2701" i="1" a="1"/>
  <c r="N2701" i="1" s="1"/>
  <c r="N2702" i="1" a="1"/>
  <c r="N2702" i="1" s="1"/>
  <c r="N2703" i="1" a="1"/>
  <c r="N2703" i="1" s="1"/>
  <c r="N2704" i="1" a="1"/>
  <c r="N2704" i="1" s="1"/>
  <c r="N2705" i="1" a="1"/>
  <c r="N2705" i="1" s="1"/>
  <c r="N2706" i="1" a="1"/>
  <c r="N2706" i="1" s="1"/>
  <c r="N2707" i="1" a="1"/>
  <c r="N2707" i="1" s="1"/>
  <c r="N2708" i="1" a="1"/>
  <c r="N2708" i="1" s="1"/>
  <c r="N2709" i="1" a="1"/>
  <c r="N2709" i="1" s="1"/>
  <c r="N2710" i="1" a="1"/>
  <c r="N2710" i="1" s="1"/>
  <c r="N2711" i="1" a="1"/>
  <c r="N2711" i="1" s="1"/>
  <c r="N2712" i="1" a="1"/>
  <c r="N2712" i="1" s="1"/>
  <c r="N2713" i="1" a="1"/>
  <c r="N2713" i="1" s="1"/>
  <c r="N2714" i="1" a="1"/>
  <c r="N2714" i="1" s="1"/>
  <c r="N2715" i="1" a="1"/>
  <c r="N2715" i="1" s="1"/>
  <c r="N2716" i="1" a="1"/>
  <c r="N2716" i="1" s="1"/>
  <c r="N2717" i="1" a="1"/>
  <c r="N2717" i="1" s="1"/>
  <c r="N2718" i="1" a="1"/>
  <c r="N2718" i="1" s="1"/>
  <c r="N2719" i="1" a="1"/>
  <c r="N2719" i="1" s="1"/>
  <c r="N2720" i="1" a="1"/>
  <c r="N2720" i="1" s="1"/>
  <c r="N2721" i="1" a="1"/>
  <c r="N2721" i="1" s="1"/>
  <c r="N2722" i="1" a="1"/>
  <c r="N2722" i="1" s="1"/>
  <c r="N2723" i="1" a="1"/>
  <c r="N2723" i="1" s="1"/>
  <c r="N2724" i="1" a="1"/>
  <c r="N2724" i="1" s="1"/>
  <c r="N2725" i="1" a="1"/>
  <c r="N2725" i="1" s="1"/>
  <c r="N2726" i="1" a="1"/>
  <c r="N2726" i="1" s="1"/>
  <c r="N2727" i="1" a="1"/>
  <c r="N2727" i="1" s="1"/>
  <c r="N2728" i="1" a="1"/>
  <c r="N2728" i="1" s="1"/>
  <c r="N2729" i="1" a="1"/>
  <c r="N2729" i="1" s="1"/>
  <c r="N2730" i="1" a="1"/>
  <c r="N2730" i="1" s="1"/>
  <c r="N2731" i="1" a="1"/>
  <c r="N2731" i="1" s="1"/>
  <c r="N2732" i="1" a="1"/>
  <c r="N2732" i="1" s="1"/>
  <c r="N2733" i="1" a="1"/>
  <c r="N2733" i="1" s="1"/>
  <c r="N2734" i="1" a="1"/>
  <c r="N2734" i="1" s="1"/>
  <c r="N2735" i="1" a="1"/>
  <c r="N2735" i="1" s="1"/>
  <c r="N2736" i="1" a="1"/>
  <c r="N2736" i="1" s="1"/>
  <c r="N2737" i="1" a="1"/>
  <c r="N2737" i="1" s="1"/>
  <c r="N2738" i="1" a="1"/>
  <c r="N2738" i="1" s="1"/>
  <c r="N2739" i="1" a="1"/>
  <c r="N2739" i="1" s="1"/>
  <c r="N2740" i="1" a="1"/>
  <c r="N2740" i="1" s="1"/>
  <c r="N2741" i="1" a="1"/>
  <c r="N2741" i="1" s="1"/>
  <c r="N2742" i="1" a="1"/>
  <c r="N2742" i="1" s="1"/>
  <c r="N2743" i="1" a="1"/>
  <c r="N2743" i="1" s="1"/>
  <c r="N2744" i="1" a="1"/>
  <c r="N2744" i="1" s="1"/>
  <c r="N2745" i="1" a="1"/>
  <c r="N2745" i="1" s="1"/>
  <c r="N2746" i="1" a="1"/>
  <c r="N2746" i="1" s="1"/>
  <c r="N2747" i="1" a="1"/>
  <c r="N2747" i="1" s="1"/>
  <c r="N2748" i="1" a="1"/>
  <c r="N2748" i="1" s="1"/>
  <c r="N2749" i="1" a="1"/>
  <c r="N2749" i="1" s="1"/>
  <c r="N2750" i="1" a="1"/>
  <c r="N2750" i="1" s="1"/>
  <c r="N2751" i="1" a="1"/>
  <c r="N2751" i="1" s="1"/>
  <c r="N2752" i="1" a="1"/>
  <c r="N2752" i="1" s="1"/>
  <c r="N2753" i="1" a="1"/>
  <c r="N2753" i="1" s="1"/>
  <c r="N2754" i="1" a="1"/>
  <c r="N2754" i="1" s="1"/>
  <c r="N2755" i="1" a="1"/>
  <c r="N2755" i="1" s="1"/>
  <c r="N2756" i="1" a="1"/>
  <c r="N2756" i="1" s="1"/>
  <c r="N2757" i="1" a="1"/>
  <c r="N2757" i="1" s="1"/>
  <c r="N2758" i="1" a="1"/>
  <c r="N2758" i="1" s="1"/>
  <c r="N2759" i="1" a="1"/>
  <c r="N2759" i="1" s="1"/>
  <c r="N2760" i="1" a="1"/>
  <c r="N2760" i="1" s="1"/>
  <c r="N2761" i="1" a="1"/>
  <c r="N2761" i="1" s="1"/>
  <c r="N2762" i="1" a="1"/>
  <c r="N2762" i="1" s="1"/>
  <c r="N2763" i="1" a="1"/>
  <c r="N2763" i="1" s="1"/>
  <c r="N2764" i="1" a="1"/>
  <c r="N2764" i="1" s="1"/>
  <c r="N2765" i="1" a="1"/>
  <c r="N2765" i="1" s="1"/>
  <c r="N2766" i="1" a="1"/>
  <c r="N2766" i="1" s="1"/>
  <c r="N2767" i="1" a="1"/>
  <c r="N2767" i="1" s="1"/>
  <c r="N2768" i="1" a="1"/>
  <c r="N2768" i="1" s="1"/>
  <c r="N2769" i="1" a="1"/>
  <c r="N2769" i="1" s="1"/>
  <c r="N2770" i="1" a="1"/>
  <c r="N2770" i="1" s="1"/>
  <c r="N2771" i="1" a="1"/>
  <c r="N2771" i="1" s="1"/>
  <c r="N2772" i="1" a="1"/>
  <c r="N2772" i="1" s="1"/>
  <c r="N2773" i="1" a="1"/>
  <c r="N2773" i="1" s="1"/>
  <c r="N2774" i="1" a="1"/>
  <c r="N2774" i="1" s="1"/>
  <c r="N2775" i="1" a="1"/>
  <c r="N2775" i="1" s="1"/>
  <c r="N2776" i="1" a="1"/>
  <c r="N2776" i="1" s="1"/>
  <c r="N2777" i="1" a="1"/>
  <c r="N2777" i="1" s="1"/>
  <c r="N2778" i="1" a="1"/>
  <c r="N2778" i="1" s="1"/>
  <c r="N2779" i="1" a="1"/>
  <c r="N2779" i="1" s="1"/>
  <c r="N2780" i="1" a="1"/>
  <c r="N2780" i="1" s="1"/>
  <c r="N2781" i="1" a="1"/>
  <c r="N2781" i="1" s="1"/>
  <c r="N2782" i="1" a="1"/>
  <c r="N2782" i="1" s="1"/>
  <c r="N2783" i="1" a="1"/>
  <c r="N2783" i="1" s="1"/>
  <c r="N2784" i="1" a="1"/>
  <c r="N2784" i="1" s="1"/>
  <c r="N2785" i="1" a="1"/>
  <c r="N2785" i="1" s="1"/>
  <c r="N2786" i="1" a="1"/>
  <c r="N2786" i="1" s="1"/>
  <c r="N2787" i="1" a="1"/>
  <c r="N2787" i="1" s="1"/>
  <c r="N2788" i="1" a="1"/>
  <c r="N2788" i="1" s="1"/>
  <c r="N2789" i="1" a="1"/>
  <c r="N2789" i="1" s="1"/>
  <c r="N2790" i="1" a="1"/>
  <c r="N2790" i="1" s="1"/>
  <c r="N2791" i="1" a="1"/>
  <c r="N2791" i="1" s="1"/>
  <c r="N2792" i="1" a="1"/>
  <c r="N2792" i="1" s="1"/>
  <c r="N2793" i="1" a="1"/>
  <c r="N2793" i="1" s="1"/>
  <c r="N2794" i="1" a="1"/>
  <c r="N2794" i="1" s="1"/>
  <c r="N2795" i="1" a="1"/>
  <c r="N2795" i="1" s="1"/>
  <c r="N2796" i="1" a="1"/>
  <c r="N2796" i="1" s="1"/>
  <c r="N2797" i="1" a="1"/>
  <c r="N2797" i="1" s="1"/>
  <c r="N2798" i="1" a="1"/>
  <c r="N2798" i="1" s="1"/>
  <c r="N2799" i="1" a="1"/>
  <c r="N2799" i="1" s="1"/>
  <c r="N2800" i="1" a="1"/>
  <c r="N2800" i="1" s="1"/>
  <c r="N2801" i="1" a="1"/>
  <c r="N2801" i="1" s="1"/>
  <c r="N2802" i="1" a="1"/>
  <c r="N2802" i="1" s="1"/>
  <c r="N2803" i="1" a="1"/>
  <c r="N2803" i="1" s="1"/>
  <c r="N2804" i="1" a="1"/>
  <c r="N2804" i="1" s="1"/>
  <c r="N2805" i="1" a="1"/>
  <c r="N2805" i="1" s="1"/>
  <c r="N2806" i="1" a="1"/>
  <c r="N2806" i="1" s="1"/>
  <c r="N2807" i="1" a="1"/>
  <c r="N2807" i="1" s="1"/>
  <c r="N2808" i="1" a="1"/>
  <c r="N2808" i="1" s="1"/>
  <c r="N2809" i="1" a="1"/>
  <c r="N2809" i="1" s="1"/>
  <c r="N2810" i="1" a="1"/>
  <c r="N2810" i="1" s="1"/>
  <c r="N2811" i="1" a="1"/>
  <c r="N2811" i="1" s="1"/>
  <c r="N2812" i="1" a="1"/>
  <c r="N2812" i="1" s="1"/>
  <c r="N2813" i="1" a="1"/>
  <c r="N2813" i="1" s="1"/>
  <c r="N2814" i="1" a="1"/>
  <c r="N2814" i="1" s="1"/>
  <c r="N2815" i="1" a="1"/>
  <c r="N2815" i="1" s="1"/>
  <c r="N2816" i="1" a="1"/>
  <c r="N2816" i="1" s="1"/>
  <c r="N2817" i="1" a="1"/>
  <c r="N2817" i="1" s="1"/>
  <c r="N2818" i="1" a="1"/>
  <c r="N2818" i="1" s="1"/>
  <c r="N2819" i="1" a="1"/>
  <c r="N2819" i="1" s="1"/>
  <c r="N2820" i="1" a="1"/>
  <c r="N2820" i="1" s="1"/>
  <c r="N2821" i="1" a="1"/>
  <c r="N2821" i="1" s="1"/>
  <c r="N2822" i="1" a="1"/>
  <c r="N2822" i="1" s="1"/>
  <c r="N2823" i="1" a="1"/>
  <c r="N2823" i="1" s="1"/>
  <c r="N2824" i="1" a="1"/>
  <c r="N2824" i="1" s="1"/>
  <c r="N2825" i="1" a="1"/>
  <c r="N2825" i="1" s="1"/>
  <c r="N2826" i="1" a="1"/>
  <c r="N2826" i="1" s="1"/>
  <c r="N2827" i="1" a="1"/>
  <c r="N2827" i="1" s="1"/>
  <c r="N2828" i="1" a="1"/>
  <c r="N2828" i="1" s="1"/>
  <c r="N2829" i="1" a="1"/>
  <c r="N2829" i="1" s="1"/>
  <c r="N2830" i="1" a="1"/>
  <c r="N2830" i="1" s="1"/>
  <c r="N2831" i="1" a="1"/>
  <c r="N2831" i="1" s="1"/>
  <c r="N2832" i="1" a="1"/>
  <c r="N2832" i="1" s="1"/>
  <c r="N2833" i="1" a="1"/>
  <c r="N2833" i="1" s="1"/>
  <c r="N2834" i="1" a="1"/>
  <c r="N2834" i="1" s="1"/>
  <c r="N2835" i="1" a="1"/>
  <c r="N2835" i="1" s="1"/>
  <c r="N2836" i="1" a="1"/>
  <c r="N2836" i="1" s="1"/>
  <c r="N2837" i="1" a="1"/>
  <c r="N2837" i="1" s="1"/>
  <c r="N2838" i="1" a="1"/>
  <c r="N2838" i="1" s="1"/>
  <c r="N2839" i="1" a="1"/>
  <c r="N2839" i="1" s="1"/>
  <c r="N2840" i="1" a="1"/>
  <c r="N2840" i="1" s="1"/>
  <c r="N2841" i="1" a="1"/>
  <c r="N2841" i="1" s="1"/>
  <c r="N2842" i="1" a="1"/>
  <c r="N2842" i="1" s="1"/>
  <c r="N2843" i="1" a="1"/>
  <c r="N2843" i="1" s="1"/>
  <c r="N2844" i="1" a="1"/>
  <c r="N2844" i="1" s="1"/>
  <c r="N2845" i="1" a="1"/>
  <c r="N2845" i="1" s="1"/>
  <c r="N2846" i="1" a="1"/>
  <c r="N2846" i="1" s="1"/>
  <c r="N2847" i="1" a="1"/>
  <c r="N2847" i="1" s="1"/>
  <c r="N2848" i="1" a="1"/>
  <c r="N2848" i="1" s="1"/>
  <c r="N2849" i="1" a="1"/>
  <c r="N2849" i="1" s="1"/>
  <c r="N2850" i="1" a="1"/>
  <c r="N2850" i="1" s="1"/>
  <c r="N2851" i="1" a="1"/>
  <c r="N2851" i="1" s="1"/>
  <c r="N2852" i="1" a="1"/>
  <c r="N2852" i="1" s="1"/>
  <c r="N2853" i="1" a="1"/>
  <c r="N2853" i="1" s="1"/>
  <c r="N2854" i="1" a="1"/>
  <c r="N2854" i="1" s="1"/>
  <c r="N2855" i="1" a="1"/>
  <c r="N2855" i="1" s="1"/>
  <c r="N2856" i="1" a="1"/>
  <c r="N2856" i="1" s="1"/>
  <c r="N2857" i="1" a="1"/>
  <c r="N2857" i="1" s="1"/>
  <c r="N2858" i="1" a="1"/>
  <c r="N2858" i="1" s="1"/>
  <c r="N2859" i="1" a="1"/>
  <c r="N2859" i="1" s="1"/>
  <c r="N2860" i="1" a="1"/>
  <c r="N2860" i="1" s="1"/>
  <c r="N2861" i="1" a="1"/>
  <c r="N2861" i="1" s="1"/>
  <c r="N2862" i="1" a="1"/>
  <c r="N2862" i="1" s="1"/>
  <c r="N2863" i="1" a="1"/>
  <c r="N2863" i="1" s="1"/>
  <c r="N2864" i="1" a="1"/>
  <c r="N2864" i="1" s="1"/>
  <c r="N2865" i="1" a="1"/>
  <c r="N2865" i="1" s="1"/>
  <c r="N2866" i="1" a="1"/>
  <c r="N2866" i="1" s="1"/>
  <c r="N2867" i="1" a="1"/>
  <c r="N2867" i="1" s="1"/>
  <c r="N2868" i="1" a="1"/>
  <c r="N2868" i="1" s="1"/>
  <c r="N2869" i="1" a="1"/>
  <c r="N2869" i="1" s="1"/>
  <c r="N2870" i="1" a="1"/>
  <c r="N2870" i="1" s="1"/>
  <c r="N2871" i="1" a="1"/>
  <c r="N2871" i="1" s="1"/>
  <c r="N2872" i="1" a="1"/>
  <c r="N2872" i="1" s="1"/>
  <c r="N2873" i="1" a="1"/>
  <c r="N2873" i="1" s="1"/>
  <c r="N2874" i="1" a="1"/>
  <c r="N2874" i="1" s="1"/>
  <c r="N2875" i="1" a="1"/>
  <c r="N2875" i="1" s="1"/>
  <c r="N2876" i="1" a="1"/>
  <c r="N2876" i="1" s="1"/>
  <c r="N2877" i="1" a="1"/>
  <c r="N2877" i="1" s="1"/>
  <c r="N2878" i="1" a="1"/>
  <c r="N2878" i="1" s="1"/>
  <c r="N2879" i="1" a="1"/>
  <c r="N2879" i="1" s="1"/>
  <c r="N2880" i="1" a="1"/>
  <c r="N2880" i="1" s="1"/>
  <c r="N2881" i="1" a="1"/>
  <c r="N2881" i="1" s="1"/>
  <c r="N2882" i="1" a="1"/>
  <c r="N2882" i="1" s="1"/>
  <c r="N2883" i="1" a="1"/>
  <c r="N2883" i="1" s="1"/>
  <c r="N2884" i="1" a="1"/>
  <c r="N2884" i="1" s="1"/>
  <c r="N2885" i="1" a="1"/>
  <c r="N2885" i="1" s="1"/>
  <c r="N2886" i="1" a="1"/>
  <c r="N2886" i="1" s="1"/>
  <c r="N2887" i="1" a="1"/>
  <c r="N2887" i="1" s="1"/>
  <c r="N2888" i="1" a="1"/>
  <c r="N2888" i="1" s="1"/>
  <c r="N2889" i="1" a="1"/>
  <c r="N2889" i="1" s="1"/>
  <c r="N2890" i="1" a="1"/>
  <c r="N2890" i="1" s="1"/>
  <c r="N2891" i="1" a="1"/>
  <c r="N2891" i="1" s="1"/>
  <c r="N2892" i="1" a="1"/>
  <c r="N2892" i="1" s="1"/>
  <c r="N2893" i="1" a="1"/>
  <c r="N2893" i="1" s="1"/>
  <c r="N2894" i="1" a="1"/>
  <c r="N2894" i="1" s="1"/>
  <c r="N2895" i="1" a="1"/>
  <c r="N2895" i="1" s="1"/>
  <c r="N2896" i="1" a="1"/>
  <c r="N2896" i="1" s="1"/>
  <c r="N2897" i="1" a="1"/>
  <c r="N2897" i="1" s="1"/>
  <c r="N2898" i="1" a="1"/>
  <c r="N2898" i="1" s="1"/>
  <c r="N2899" i="1" a="1"/>
  <c r="N2899" i="1" s="1"/>
  <c r="N2900" i="1" a="1"/>
  <c r="N2900" i="1" s="1"/>
  <c r="N2901" i="1" a="1"/>
  <c r="N2901" i="1" s="1"/>
  <c r="N2902" i="1" a="1"/>
  <c r="N2902" i="1" s="1"/>
  <c r="N2903" i="1" a="1"/>
  <c r="N2903" i="1" s="1"/>
  <c r="N2904" i="1" a="1"/>
  <c r="N2904" i="1" s="1"/>
  <c r="N2905" i="1" a="1"/>
  <c r="N2905" i="1" s="1"/>
  <c r="N2906" i="1" a="1"/>
  <c r="N2906" i="1" s="1"/>
  <c r="N2907" i="1" a="1"/>
  <c r="N2907" i="1" s="1"/>
  <c r="N2908" i="1" a="1"/>
  <c r="N2908" i="1" s="1"/>
  <c r="N2909" i="1" a="1"/>
  <c r="N2909" i="1" s="1"/>
  <c r="N2910" i="1" a="1"/>
  <c r="N2910" i="1" s="1"/>
  <c r="N2911" i="1" a="1"/>
  <c r="N2911" i="1" s="1"/>
  <c r="N2912" i="1" a="1"/>
  <c r="N2912" i="1" s="1"/>
  <c r="N2913" i="1" a="1"/>
  <c r="N2913" i="1" s="1"/>
  <c r="N2914" i="1" a="1"/>
  <c r="N2914" i="1" s="1"/>
  <c r="N2915" i="1" a="1"/>
  <c r="N2915" i="1" s="1"/>
  <c r="N2916" i="1" a="1"/>
  <c r="N2916" i="1" s="1"/>
  <c r="N2917" i="1" a="1"/>
  <c r="N2917" i="1" s="1"/>
  <c r="N2918" i="1" a="1"/>
  <c r="N2918" i="1" s="1"/>
  <c r="N2919" i="1" a="1"/>
  <c r="N2919" i="1" s="1"/>
  <c r="N2920" i="1" a="1"/>
  <c r="N2920" i="1" s="1"/>
  <c r="N2921" i="1" a="1"/>
  <c r="N2921" i="1" s="1"/>
  <c r="N2922" i="1" a="1"/>
  <c r="N2922" i="1" s="1"/>
  <c r="N2923" i="1" a="1"/>
  <c r="N2923" i="1" s="1"/>
  <c r="N2924" i="1" a="1"/>
  <c r="N2924" i="1" s="1"/>
  <c r="N2925" i="1" a="1"/>
  <c r="N2925" i="1" s="1"/>
  <c r="N2926" i="1" a="1"/>
  <c r="N2926" i="1" s="1"/>
  <c r="N2927" i="1" a="1"/>
  <c r="N2927" i="1" s="1"/>
  <c r="N2928" i="1" a="1"/>
  <c r="N2928" i="1" s="1"/>
  <c r="N2929" i="1" a="1"/>
  <c r="N2929" i="1" s="1"/>
  <c r="N2930" i="1" a="1"/>
  <c r="N2930" i="1" s="1"/>
  <c r="N2931" i="1" a="1"/>
  <c r="N2931" i="1" s="1"/>
  <c r="N2932" i="1" a="1"/>
  <c r="N2932" i="1" s="1"/>
  <c r="N2933" i="1" a="1"/>
  <c r="N2933" i="1" s="1"/>
  <c r="N2934" i="1" a="1"/>
  <c r="N2934" i="1" s="1"/>
  <c r="N2935" i="1" a="1"/>
  <c r="N2935" i="1" s="1"/>
  <c r="N2936" i="1" a="1"/>
  <c r="N2936" i="1" s="1"/>
  <c r="N2937" i="1" a="1"/>
  <c r="N2937" i="1" s="1"/>
  <c r="N2938" i="1" a="1"/>
  <c r="N2938" i="1" s="1"/>
  <c r="N2939" i="1" a="1"/>
  <c r="N2939" i="1" s="1"/>
  <c r="N2940" i="1" a="1"/>
  <c r="N2940" i="1" s="1"/>
  <c r="N2941" i="1" a="1"/>
  <c r="N2941" i="1" s="1"/>
  <c r="N2942" i="1" a="1"/>
  <c r="N2942" i="1" s="1"/>
  <c r="N2943" i="1" a="1"/>
  <c r="N2943" i="1" s="1"/>
  <c r="N2944" i="1" a="1"/>
  <c r="N2944" i="1" s="1"/>
  <c r="N2945" i="1" a="1"/>
  <c r="N2945" i="1" s="1"/>
  <c r="N2946" i="1" a="1"/>
  <c r="N2946" i="1" s="1"/>
  <c r="N2947" i="1" a="1"/>
  <c r="N2947" i="1" s="1"/>
  <c r="N2948" i="1" a="1"/>
  <c r="N2948" i="1" s="1"/>
  <c r="N2949" i="1" a="1"/>
  <c r="N2949" i="1" s="1"/>
  <c r="N2950" i="1" a="1"/>
  <c r="N2950" i="1" s="1"/>
  <c r="N2951" i="1" a="1"/>
  <c r="N2951" i="1" s="1"/>
  <c r="N2952" i="1" a="1"/>
  <c r="N2952" i="1" s="1"/>
  <c r="N2953" i="1" a="1"/>
  <c r="N2953" i="1" s="1"/>
  <c r="N2954" i="1" a="1"/>
  <c r="N2954" i="1" s="1"/>
  <c r="N2955" i="1" a="1"/>
  <c r="N2955" i="1" s="1"/>
  <c r="N2956" i="1" a="1"/>
  <c r="N2956" i="1" s="1"/>
  <c r="N2957" i="1" a="1"/>
  <c r="N2957" i="1" s="1"/>
  <c r="N2958" i="1" a="1"/>
  <c r="N2958" i="1" s="1"/>
  <c r="N2959" i="1" a="1"/>
  <c r="N2959" i="1" s="1"/>
  <c r="N2960" i="1" a="1"/>
  <c r="N2960" i="1" s="1"/>
  <c r="N2961" i="1" a="1"/>
  <c r="N2961" i="1" s="1"/>
  <c r="N2962" i="1" a="1"/>
  <c r="N2962" i="1" s="1"/>
  <c r="N2963" i="1" a="1"/>
  <c r="N2963" i="1" s="1"/>
  <c r="N2964" i="1" a="1"/>
  <c r="N2964" i="1" s="1"/>
  <c r="N2965" i="1" a="1"/>
  <c r="N2965" i="1" s="1"/>
  <c r="N2966" i="1" a="1"/>
  <c r="N2966" i="1" s="1"/>
  <c r="N2967" i="1" a="1"/>
  <c r="N2967" i="1" s="1"/>
  <c r="N2968" i="1" a="1"/>
  <c r="N2968" i="1" s="1"/>
  <c r="N2969" i="1" a="1"/>
  <c r="N2969" i="1" s="1"/>
  <c r="N2970" i="1" a="1"/>
  <c r="N2970" i="1" s="1"/>
  <c r="N2971" i="1" a="1"/>
  <c r="N2971" i="1" s="1"/>
  <c r="N2972" i="1" a="1"/>
  <c r="N2972" i="1" s="1"/>
  <c r="N2973" i="1" a="1"/>
  <c r="N2973" i="1" s="1"/>
  <c r="N2974" i="1" a="1"/>
  <c r="N2974" i="1" s="1"/>
  <c r="N2975" i="1" a="1"/>
  <c r="N2975" i="1" s="1"/>
  <c r="N2976" i="1" a="1"/>
  <c r="N2976" i="1" s="1"/>
  <c r="N2977" i="1" a="1"/>
  <c r="N2977" i="1" s="1"/>
  <c r="N2978" i="1" a="1"/>
  <c r="N2978" i="1" s="1"/>
  <c r="N2979" i="1" a="1"/>
  <c r="N2979" i="1" s="1"/>
  <c r="N2980" i="1" a="1"/>
  <c r="N2980" i="1" s="1"/>
  <c r="N2981" i="1" a="1"/>
  <c r="N2981" i="1" s="1"/>
  <c r="N2982" i="1" a="1"/>
  <c r="N2982" i="1" s="1"/>
  <c r="N2983" i="1" a="1"/>
  <c r="N2983" i="1" s="1"/>
  <c r="N2984" i="1" a="1"/>
  <c r="N2984" i="1" s="1"/>
  <c r="N2985" i="1" a="1"/>
  <c r="N2985" i="1" s="1"/>
  <c r="N2986" i="1" a="1"/>
  <c r="N2986" i="1" s="1"/>
  <c r="N2987" i="1" a="1"/>
  <c r="N2987" i="1" s="1"/>
  <c r="N2988" i="1" a="1"/>
  <c r="N2988" i="1" s="1"/>
  <c r="N2989" i="1" a="1"/>
  <c r="N2989" i="1" s="1"/>
  <c r="N2990" i="1" a="1"/>
  <c r="N2990" i="1" s="1"/>
  <c r="N2991" i="1" a="1"/>
  <c r="N2991" i="1" s="1"/>
  <c r="N2992" i="1" a="1"/>
  <c r="N2992" i="1" s="1"/>
  <c r="N2993" i="1" a="1"/>
  <c r="N2993" i="1" s="1"/>
  <c r="N2994" i="1" a="1"/>
  <c r="N2994" i="1" s="1"/>
  <c r="N2995" i="1" a="1"/>
  <c r="N2995" i="1" s="1"/>
  <c r="N2996" i="1" a="1"/>
  <c r="N2996" i="1" s="1"/>
  <c r="N2997" i="1" a="1"/>
  <c r="N2997" i="1" s="1"/>
  <c r="N2998" i="1" a="1"/>
  <c r="N2998" i="1" s="1"/>
  <c r="N2999" i="1" a="1"/>
  <c r="N2999" i="1" s="1"/>
  <c r="N3000" i="1" a="1"/>
  <c r="N3000" i="1" s="1"/>
  <c r="N3001" i="1" a="1"/>
  <c r="N3001" i="1" s="1"/>
  <c r="N3002" i="1" a="1"/>
  <c r="N3002" i="1" s="1"/>
  <c r="N3003" i="1" a="1"/>
  <c r="N3003" i="1" s="1"/>
  <c r="N3004" i="1" a="1"/>
  <c r="N3004" i="1" s="1"/>
  <c r="N3005" i="1" a="1"/>
  <c r="N3005" i="1" s="1"/>
  <c r="N3006" i="1" a="1"/>
  <c r="N3006" i="1" s="1"/>
  <c r="N3007" i="1" a="1"/>
  <c r="N3007" i="1" s="1"/>
  <c r="N3008" i="1" a="1"/>
  <c r="N3008" i="1" s="1"/>
  <c r="N3009" i="1" a="1"/>
  <c r="N3009" i="1" s="1"/>
  <c r="N3010" i="1" a="1"/>
  <c r="N3010" i="1" s="1"/>
  <c r="N3011" i="1" a="1"/>
  <c r="N3011" i="1" s="1"/>
  <c r="N3012" i="1" a="1"/>
  <c r="N3012" i="1" s="1"/>
  <c r="N3013" i="1" a="1"/>
  <c r="N3013" i="1" s="1"/>
  <c r="N3014" i="1" a="1"/>
  <c r="N3014" i="1" s="1"/>
  <c r="N3015" i="1" a="1"/>
  <c r="N3015" i="1" s="1"/>
  <c r="N3016" i="1" a="1"/>
  <c r="N3016" i="1" s="1"/>
  <c r="N3017" i="1" a="1"/>
  <c r="N3017" i="1" s="1"/>
  <c r="N3018" i="1" a="1"/>
  <c r="N3018" i="1" s="1"/>
  <c r="N3019" i="1" a="1"/>
  <c r="N3019" i="1" s="1"/>
  <c r="N3020" i="1" a="1"/>
  <c r="N3020" i="1" s="1"/>
  <c r="N3021" i="1" a="1"/>
  <c r="N3021" i="1" s="1"/>
  <c r="N3022" i="1" a="1"/>
  <c r="N3022" i="1" s="1"/>
  <c r="N3023" i="1" a="1"/>
  <c r="N3023" i="1" s="1"/>
  <c r="N3024" i="1" a="1"/>
  <c r="N3024" i="1" s="1"/>
  <c r="N3025" i="1" a="1"/>
  <c r="N3025" i="1" s="1"/>
  <c r="N3026" i="1" a="1"/>
  <c r="N3026" i="1" s="1"/>
  <c r="N3027" i="1" a="1"/>
  <c r="N3027" i="1" s="1"/>
  <c r="N3028" i="1" a="1"/>
  <c r="N3028" i="1" s="1"/>
  <c r="N3029" i="1" a="1"/>
  <c r="N3029" i="1" s="1"/>
  <c r="N3030" i="1" a="1"/>
  <c r="N3030" i="1" s="1"/>
  <c r="N3031" i="1" a="1"/>
  <c r="N3031" i="1" s="1"/>
  <c r="N3032" i="1" a="1"/>
  <c r="N3032" i="1" s="1"/>
  <c r="N3033" i="1" a="1"/>
  <c r="N3033" i="1" s="1"/>
  <c r="N3034" i="1" a="1"/>
  <c r="N3034" i="1" s="1"/>
  <c r="N3035" i="1" a="1"/>
  <c r="N3035" i="1" s="1"/>
  <c r="N3036" i="1" a="1"/>
  <c r="N3036" i="1" s="1"/>
  <c r="N3037" i="1" a="1"/>
  <c r="N3037" i="1" s="1"/>
  <c r="N3038" i="1" a="1"/>
  <c r="N3038" i="1" s="1"/>
  <c r="N3039" i="1" a="1"/>
  <c r="N3039" i="1" s="1"/>
  <c r="N3040" i="1" a="1"/>
  <c r="N3040" i="1" s="1"/>
  <c r="N3041" i="1" a="1"/>
  <c r="N3041" i="1" s="1"/>
  <c r="N3042" i="1" a="1"/>
  <c r="N3042" i="1" s="1"/>
  <c r="N3043" i="1" a="1"/>
  <c r="N3043" i="1" s="1"/>
  <c r="N3044" i="1" a="1"/>
  <c r="N3044" i="1" s="1"/>
  <c r="N3045" i="1" a="1"/>
  <c r="N3045" i="1" s="1"/>
  <c r="N3046" i="1" a="1"/>
  <c r="N3046" i="1" s="1"/>
  <c r="N3047" i="1" a="1"/>
  <c r="N3047" i="1" s="1"/>
  <c r="N3048" i="1" a="1"/>
  <c r="N3048" i="1" s="1"/>
  <c r="N3049" i="1" a="1"/>
  <c r="N3049" i="1" s="1"/>
  <c r="N3050" i="1" a="1"/>
  <c r="N3050" i="1" s="1"/>
  <c r="N3051" i="1" a="1"/>
  <c r="N3051" i="1" s="1"/>
  <c r="N3052" i="1" a="1"/>
  <c r="N3052" i="1" s="1"/>
  <c r="N3053" i="1" a="1"/>
  <c r="N3053" i="1" s="1"/>
  <c r="N3054" i="1" a="1"/>
  <c r="N3054" i="1" s="1"/>
  <c r="N3055" i="1" a="1"/>
  <c r="N3055" i="1" s="1"/>
  <c r="N3056" i="1" a="1"/>
  <c r="N3056" i="1" s="1"/>
  <c r="N3057" i="1" a="1"/>
  <c r="N3057" i="1" s="1"/>
  <c r="N3058" i="1" a="1"/>
  <c r="N3058" i="1" s="1"/>
  <c r="N3059" i="1" a="1"/>
  <c r="N3059" i="1" s="1"/>
  <c r="N3060" i="1" a="1"/>
  <c r="N3060" i="1" s="1"/>
  <c r="N3061" i="1" a="1"/>
  <c r="N3061" i="1" s="1"/>
  <c r="N3062" i="1" a="1"/>
  <c r="N3062" i="1" s="1"/>
  <c r="N3063" i="1" a="1"/>
  <c r="N3063" i="1" s="1"/>
  <c r="N3064" i="1" a="1"/>
  <c r="N3064" i="1" s="1"/>
  <c r="N3065" i="1" a="1"/>
  <c r="N3065" i="1" s="1"/>
  <c r="N3066" i="1" a="1"/>
  <c r="N3066" i="1" s="1"/>
  <c r="N3067" i="1" a="1"/>
  <c r="N3067" i="1" s="1"/>
  <c r="N3068" i="1" a="1"/>
  <c r="N3068" i="1" s="1"/>
  <c r="N3069" i="1" a="1"/>
  <c r="N3069" i="1" s="1"/>
  <c r="N3070" i="1" a="1"/>
  <c r="N3070" i="1" s="1"/>
  <c r="N3071" i="1" a="1"/>
  <c r="N3071" i="1" s="1"/>
  <c r="N3072" i="1" a="1"/>
  <c r="N3072" i="1" s="1"/>
  <c r="N3073" i="1" a="1"/>
  <c r="N3073" i="1" s="1"/>
  <c r="N3074" i="1" a="1"/>
  <c r="N3074" i="1" s="1"/>
  <c r="N3075" i="1" a="1"/>
  <c r="N3075" i="1" s="1"/>
  <c r="N3076" i="1" a="1"/>
  <c r="N3076" i="1" s="1"/>
  <c r="N3077" i="1" a="1"/>
  <c r="N3077" i="1" s="1"/>
  <c r="N3078" i="1" a="1"/>
  <c r="N3078" i="1" s="1"/>
  <c r="N3079" i="1" a="1"/>
  <c r="N3079" i="1" s="1"/>
  <c r="N3080" i="1" a="1"/>
  <c r="N3080" i="1" s="1"/>
  <c r="N3081" i="1" a="1"/>
  <c r="N3081" i="1" s="1"/>
  <c r="N3082" i="1" a="1"/>
  <c r="N3082" i="1" s="1"/>
  <c r="N3083" i="1" a="1"/>
  <c r="N3083" i="1" s="1"/>
  <c r="N3084" i="1" a="1"/>
  <c r="N3084" i="1" s="1"/>
  <c r="N3085" i="1" a="1"/>
  <c r="N3085" i="1" s="1"/>
  <c r="N3086" i="1" a="1"/>
  <c r="N3086" i="1" s="1"/>
  <c r="N3087" i="1" a="1"/>
  <c r="N3087" i="1" s="1"/>
  <c r="N3088" i="1" a="1"/>
  <c r="N3088" i="1" s="1"/>
  <c r="N3089" i="1" a="1"/>
  <c r="N3089" i="1" s="1"/>
  <c r="N3090" i="1" a="1"/>
  <c r="N3090" i="1" s="1"/>
  <c r="N3091" i="1" a="1"/>
  <c r="N3091" i="1" s="1"/>
  <c r="N3092" i="1" a="1"/>
  <c r="N3092" i="1" s="1"/>
  <c r="N3093" i="1" a="1"/>
  <c r="N3093" i="1" s="1"/>
  <c r="N3094" i="1" a="1"/>
  <c r="N3094" i="1" s="1"/>
  <c r="N3095" i="1" a="1"/>
  <c r="N3095" i="1" s="1"/>
  <c r="N3096" i="1" a="1"/>
  <c r="N3096" i="1" s="1"/>
  <c r="N3097" i="1" a="1"/>
  <c r="N3097" i="1" s="1"/>
  <c r="N3098" i="1" a="1"/>
  <c r="N3098" i="1" s="1"/>
  <c r="N3099" i="1" a="1"/>
  <c r="N3099" i="1" s="1"/>
  <c r="N3100" i="1" a="1"/>
  <c r="N3100" i="1" s="1"/>
  <c r="N3101" i="1" a="1"/>
  <c r="N3101" i="1" s="1"/>
  <c r="N3102" i="1" a="1"/>
  <c r="N3102" i="1" s="1"/>
  <c r="N3103" i="1" a="1"/>
  <c r="N3103" i="1" s="1"/>
  <c r="N3104" i="1" a="1"/>
  <c r="N3104" i="1" s="1"/>
  <c r="N3105" i="1" a="1"/>
  <c r="N3105" i="1" s="1"/>
  <c r="N3106" i="1" a="1"/>
  <c r="N3106" i="1" s="1"/>
  <c r="N3107" i="1" a="1"/>
  <c r="N3107" i="1" s="1"/>
  <c r="N3108" i="1" a="1"/>
  <c r="N3108" i="1" s="1"/>
  <c r="N3109" i="1" a="1"/>
  <c r="N3109" i="1" s="1"/>
  <c r="N3110" i="1" a="1"/>
  <c r="N3110" i="1" s="1"/>
  <c r="N3111" i="1" a="1"/>
  <c r="N3111" i="1" s="1"/>
  <c r="N3112" i="1" a="1"/>
  <c r="N3112" i="1" s="1"/>
  <c r="N3113" i="1" a="1"/>
  <c r="N3113" i="1" s="1"/>
  <c r="N3114" i="1" a="1"/>
  <c r="N3114" i="1" s="1"/>
  <c r="N3115" i="1" a="1"/>
  <c r="N3115" i="1" s="1"/>
  <c r="N3116" i="1" a="1"/>
  <c r="N3116" i="1" s="1"/>
  <c r="N3117" i="1" a="1"/>
  <c r="N3117" i="1" s="1"/>
  <c r="N3118" i="1" a="1"/>
  <c r="N3118" i="1" s="1"/>
  <c r="N3119" i="1" a="1"/>
  <c r="N3119" i="1" s="1"/>
  <c r="N3120" i="1" a="1"/>
  <c r="N3120" i="1" s="1"/>
  <c r="N3121" i="1" a="1"/>
  <c r="N3121" i="1" s="1"/>
  <c r="N3122" i="1" a="1"/>
  <c r="N3122" i="1" s="1"/>
  <c r="N3123" i="1" a="1"/>
  <c r="N3123" i="1" s="1"/>
  <c r="N3124" i="1" a="1"/>
  <c r="N3124" i="1" s="1"/>
  <c r="N3125" i="1" a="1"/>
  <c r="N3125" i="1" s="1"/>
  <c r="N3126" i="1" a="1"/>
  <c r="N3126" i="1" s="1"/>
  <c r="N3127" i="1" a="1"/>
  <c r="N3127" i="1" s="1"/>
  <c r="N3128" i="1" a="1"/>
  <c r="N3128" i="1" s="1"/>
  <c r="N3129" i="1" a="1"/>
  <c r="N3129" i="1" s="1"/>
  <c r="N3130" i="1" a="1"/>
  <c r="N3130" i="1" s="1"/>
  <c r="N3131" i="1" a="1"/>
  <c r="N3131" i="1" s="1"/>
  <c r="N3132" i="1" a="1"/>
  <c r="N3132" i="1" s="1"/>
  <c r="N3133" i="1" a="1"/>
  <c r="N3133" i="1" s="1"/>
  <c r="N3134" i="1" a="1"/>
  <c r="N3134" i="1" s="1"/>
  <c r="N3135" i="1" a="1"/>
  <c r="N3135" i="1" s="1"/>
  <c r="N3136" i="1" a="1"/>
  <c r="N3136" i="1" s="1"/>
  <c r="N3137" i="1" a="1"/>
  <c r="N3137" i="1" s="1"/>
  <c r="N3138" i="1" a="1"/>
  <c r="N3138" i="1" s="1"/>
  <c r="N3139" i="1" a="1"/>
  <c r="N3139" i="1" s="1"/>
  <c r="N3140" i="1" a="1"/>
  <c r="N3140" i="1" s="1"/>
  <c r="N3141" i="1" a="1"/>
  <c r="N3141" i="1" s="1"/>
  <c r="N3142" i="1" a="1"/>
  <c r="N3142" i="1" s="1"/>
  <c r="N3143" i="1" a="1"/>
  <c r="N3143" i="1" s="1"/>
  <c r="N3144" i="1" a="1"/>
  <c r="N3144" i="1" s="1"/>
  <c r="N3145" i="1" a="1"/>
  <c r="N3145" i="1" s="1"/>
  <c r="N3146" i="1" a="1"/>
  <c r="N3146" i="1" s="1"/>
  <c r="N3147" i="1" a="1"/>
  <c r="N3147" i="1" s="1"/>
  <c r="N3148" i="1" a="1"/>
  <c r="N3148" i="1" s="1"/>
  <c r="N3149" i="1" a="1"/>
  <c r="N3149" i="1" s="1"/>
  <c r="N3150" i="1" a="1"/>
  <c r="N3150" i="1" s="1"/>
  <c r="N3151" i="1" a="1"/>
  <c r="N3151" i="1" s="1"/>
  <c r="N3152" i="1" a="1"/>
  <c r="N3152" i="1" s="1"/>
  <c r="N3153" i="1" a="1"/>
  <c r="N3153" i="1" s="1"/>
  <c r="N3154" i="1" a="1"/>
  <c r="N3154" i="1" s="1"/>
  <c r="N3155" i="1" a="1"/>
  <c r="N3155" i="1" s="1"/>
  <c r="N3156" i="1" a="1"/>
  <c r="N3156" i="1" s="1"/>
  <c r="N3157" i="1" a="1"/>
  <c r="N3157" i="1" s="1"/>
  <c r="N3158" i="1" a="1"/>
  <c r="N3158" i="1" s="1"/>
  <c r="N3159" i="1" a="1"/>
  <c r="N3159" i="1" s="1"/>
  <c r="N3160" i="1" a="1"/>
  <c r="N3160" i="1" s="1"/>
  <c r="N3161" i="1" a="1"/>
  <c r="N3161" i="1" s="1"/>
  <c r="N3162" i="1" a="1"/>
  <c r="N3162" i="1" s="1"/>
  <c r="N3163" i="1" a="1"/>
  <c r="N3163" i="1" s="1"/>
  <c r="N3164" i="1" a="1"/>
  <c r="N3164" i="1" s="1"/>
  <c r="N3165" i="1" a="1"/>
  <c r="N3165" i="1" s="1"/>
  <c r="N3166" i="1" a="1"/>
  <c r="N3166" i="1" s="1"/>
  <c r="N3167" i="1" a="1"/>
  <c r="N3167" i="1" s="1"/>
  <c r="N3168" i="1" a="1"/>
  <c r="N3168" i="1" s="1"/>
  <c r="N3169" i="1" a="1"/>
  <c r="N3169" i="1" s="1"/>
  <c r="N3170" i="1" a="1"/>
  <c r="N3170" i="1" s="1"/>
  <c r="N3171" i="1" a="1"/>
  <c r="N3171" i="1" s="1"/>
  <c r="N3172" i="1" a="1"/>
  <c r="N3172" i="1" s="1"/>
  <c r="N3173" i="1" a="1"/>
  <c r="N3173" i="1" s="1"/>
  <c r="N3174" i="1" a="1"/>
  <c r="N3174" i="1" s="1"/>
  <c r="N3175" i="1" a="1"/>
  <c r="N3175" i="1" s="1"/>
  <c r="N3176" i="1" a="1"/>
  <c r="N3176" i="1" s="1"/>
  <c r="N3177" i="1" a="1"/>
  <c r="N3177" i="1" s="1"/>
  <c r="N3178" i="1" a="1"/>
  <c r="N3178" i="1" s="1"/>
  <c r="N3179" i="1" a="1"/>
  <c r="N3179" i="1" s="1"/>
  <c r="N3180" i="1" a="1"/>
  <c r="N3180" i="1" s="1"/>
  <c r="N3181" i="1" a="1"/>
  <c r="N3181" i="1" s="1"/>
  <c r="N3182" i="1" a="1"/>
  <c r="N3182" i="1" s="1"/>
  <c r="N3183" i="1" a="1"/>
  <c r="N3183" i="1" s="1"/>
  <c r="N3184" i="1" a="1"/>
  <c r="N3184" i="1" s="1"/>
  <c r="N3185" i="1" a="1"/>
  <c r="N3185" i="1" s="1"/>
  <c r="N3186" i="1" a="1"/>
  <c r="N3186" i="1" s="1"/>
  <c r="N3187" i="1" a="1"/>
  <c r="N3187" i="1" s="1"/>
  <c r="N3188" i="1" a="1"/>
  <c r="N3188" i="1" s="1"/>
  <c r="N3189" i="1" a="1"/>
  <c r="N3189" i="1" s="1"/>
  <c r="N3190" i="1" a="1"/>
  <c r="N3190" i="1" s="1"/>
  <c r="N3191" i="1" a="1"/>
  <c r="N3191" i="1" s="1"/>
  <c r="N3192" i="1" a="1"/>
  <c r="N3192" i="1" s="1"/>
  <c r="N3193" i="1" a="1"/>
  <c r="N3193" i="1" s="1"/>
  <c r="N3194" i="1" a="1"/>
  <c r="N3194" i="1" s="1"/>
  <c r="N3195" i="1" a="1"/>
  <c r="N3195" i="1" s="1"/>
  <c r="N3196" i="1" a="1"/>
  <c r="N3196" i="1" s="1"/>
  <c r="N3197" i="1" a="1"/>
  <c r="N3197" i="1" s="1"/>
  <c r="N3198" i="1" a="1"/>
  <c r="N3198" i="1" s="1"/>
  <c r="N3199" i="1" a="1"/>
  <c r="N3199" i="1" s="1"/>
  <c r="N3200" i="1" a="1"/>
  <c r="N3200" i="1" s="1"/>
  <c r="N3201" i="1" a="1"/>
  <c r="N3201" i="1" s="1"/>
  <c r="N3202" i="1" a="1"/>
  <c r="N3202" i="1" s="1"/>
  <c r="N3203" i="1" a="1"/>
  <c r="N3203" i="1" s="1"/>
  <c r="N3204" i="1" a="1"/>
  <c r="N3204" i="1" s="1"/>
  <c r="N3205" i="1" a="1"/>
  <c r="N3205" i="1" s="1"/>
  <c r="N3206" i="1" a="1"/>
  <c r="N3206" i="1" s="1"/>
  <c r="N3207" i="1" a="1"/>
  <c r="N3207" i="1" s="1"/>
  <c r="N3208" i="1" a="1"/>
  <c r="N3208" i="1" s="1"/>
  <c r="N3209" i="1" a="1"/>
  <c r="N3209" i="1" s="1"/>
  <c r="N3210" i="1" a="1"/>
  <c r="N3210" i="1" s="1"/>
  <c r="N3211" i="1" a="1"/>
  <c r="N3211" i="1" s="1"/>
  <c r="N3212" i="1" a="1"/>
  <c r="N3212" i="1" s="1"/>
  <c r="N3213" i="1" a="1"/>
  <c r="N3213" i="1" s="1"/>
  <c r="N3214" i="1" a="1"/>
  <c r="N3214" i="1" s="1"/>
  <c r="N3215" i="1" a="1"/>
  <c r="N3215" i="1" s="1"/>
  <c r="N3216" i="1" a="1"/>
  <c r="N3216" i="1" s="1"/>
  <c r="N3217" i="1" a="1"/>
  <c r="N3217" i="1" s="1"/>
  <c r="N3218" i="1" a="1"/>
  <c r="N3218" i="1" s="1"/>
  <c r="N3219" i="1" a="1"/>
  <c r="N3219" i="1" s="1"/>
  <c r="N3220" i="1" a="1"/>
  <c r="N3220" i="1" s="1"/>
  <c r="N3221" i="1" a="1"/>
  <c r="N3221" i="1" s="1"/>
  <c r="N3222" i="1" a="1"/>
  <c r="N3222" i="1" s="1"/>
  <c r="N3223" i="1" a="1"/>
  <c r="N3223" i="1" s="1"/>
  <c r="N3224" i="1" a="1"/>
  <c r="N3224" i="1" s="1"/>
  <c r="N3225" i="1" a="1"/>
  <c r="N3225" i="1" s="1"/>
  <c r="N3226" i="1" a="1"/>
  <c r="N3226" i="1" s="1"/>
  <c r="N3227" i="1" a="1"/>
  <c r="N3227" i="1" s="1"/>
  <c r="N3228" i="1" a="1"/>
  <c r="N3228" i="1" s="1"/>
  <c r="N3229" i="1" a="1"/>
  <c r="N3229" i="1" s="1"/>
  <c r="N3230" i="1" a="1"/>
  <c r="N3230" i="1" s="1"/>
  <c r="N3231" i="1" a="1"/>
  <c r="N3231" i="1" s="1"/>
  <c r="N3232" i="1" a="1"/>
  <c r="N3232" i="1" s="1"/>
  <c r="N3233" i="1" a="1"/>
  <c r="N3233" i="1" s="1"/>
  <c r="N3234" i="1" a="1"/>
  <c r="N3234" i="1" s="1"/>
  <c r="N3235" i="1" a="1"/>
  <c r="N3235" i="1" s="1"/>
  <c r="N3236" i="1" a="1"/>
  <c r="N3236" i="1" s="1"/>
  <c r="N3237" i="1" a="1"/>
  <c r="N3237" i="1" s="1"/>
  <c r="N3238" i="1" a="1"/>
  <c r="N3238" i="1" s="1"/>
  <c r="N3239" i="1" a="1"/>
  <c r="N3239" i="1" s="1"/>
  <c r="N3240" i="1" a="1"/>
  <c r="N3240" i="1" s="1"/>
  <c r="N3241" i="1" a="1"/>
  <c r="N3241" i="1" s="1"/>
  <c r="N3242" i="1" a="1"/>
  <c r="N3242" i="1" s="1"/>
  <c r="N3243" i="1" a="1"/>
  <c r="N3243" i="1" s="1"/>
  <c r="N3244" i="1" a="1"/>
  <c r="N3244" i="1" s="1"/>
  <c r="N3245" i="1" a="1"/>
  <c r="N3245" i="1" s="1"/>
  <c r="N3246" i="1" a="1"/>
  <c r="N3246" i="1" s="1"/>
  <c r="N3247" i="1" a="1"/>
  <c r="N3247" i="1" s="1"/>
  <c r="N3248" i="1" a="1"/>
  <c r="N3248" i="1" s="1"/>
  <c r="N3249" i="1" a="1"/>
  <c r="N3249" i="1" s="1"/>
  <c r="N3250" i="1" a="1"/>
  <c r="N3250" i="1" s="1"/>
  <c r="N3251" i="1" a="1"/>
  <c r="N3251" i="1" s="1"/>
  <c r="N3252" i="1" a="1"/>
  <c r="N3252" i="1" s="1"/>
  <c r="N3253" i="1" a="1"/>
  <c r="N3253" i="1" s="1"/>
  <c r="N3254" i="1" a="1"/>
  <c r="N3254" i="1" s="1"/>
  <c r="N3255" i="1" a="1"/>
  <c r="N3255" i="1" s="1"/>
  <c r="N3256" i="1" a="1"/>
  <c r="N3256" i="1" s="1"/>
  <c r="N3257" i="1" a="1"/>
  <c r="N3257" i="1" s="1"/>
  <c r="N3258" i="1" a="1"/>
  <c r="N3258" i="1" s="1"/>
  <c r="N3259" i="1" a="1"/>
  <c r="N3259" i="1" s="1"/>
  <c r="N3260" i="1" a="1"/>
  <c r="N3260" i="1" s="1"/>
  <c r="N3261" i="1" a="1"/>
  <c r="N3261" i="1" s="1"/>
  <c r="N3262" i="1" a="1"/>
  <c r="N3262" i="1" s="1"/>
  <c r="N3263" i="1" a="1"/>
  <c r="N3263" i="1" s="1"/>
  <c r="N3264" i="1" a="1"/>
  <c r="N3264" i="1" s="1"/>
  <c r="N3265" i="1" a="1"/>
  <c r="N3265" i="1" s="1"/>
  <c r="N3266" i="1" a="1"/>
  <c r="N3266" i="1" s="1"/>
  <c r="N3267" i="1" a="1"/>
  <c r="N3267" i="1" s="1"/>
  <c r="N3268" i="1" a="1"/>
  <c r="N3268" i="1" s="1"/>
  <c r="N3269" i="1" a="1"/>
  <c r="N3269" i="1" s="1"/>
  <c r="N3270" i="1" a="1"/>
  <c r="N3270" i="1" s="1"/>
  <c r="N3271" i="1" a="1"/>
  <c r="N3271" i="1" s="1"/>
  <c r="N3272" i="1" a="1"/>
  <c r="N3272" i="1" s="1"/>
  <c r="N3273" i="1" a="1"/>
  <c r="N3273" i="1" s="1"/>
  <c r="N3274" i="1" a="1"/>
  <c r="N3274" i="1" s="1"/>
  <c r="N3275" i="1" a="1"/>
  <c r="N3275" i="1" s="1"/>
  <c r="N3276" i="1" a="1"/>
  <c r="N3276" i="1" s="1"/>
  <c r="N3277" i="1" a="1"/>
  <c r="N3277" i="1" s="1"/>
  <c r="N3278" i="1" a="1"/>
  <c r="N3278" i="1" s="1"/>
  <c r="N3279" i="1" a="1"/>
  <c r="N3279" i="1" s="1"/>
  <c r="N3280" i="1" a="1"/>
  <c r="N3280" i="1" s="1"/>
  <c r="N3281" i="1" a="1"/>
  <c r="N3281" i="1" s="1"/>
  <c r="N3282" i="1" a="1"/>
  <c r="N3282" i="1" s="1"/>
  <c r="N3283" i="1" a="1"/>
  <c r="N3283" i="1" s="1"/>
  <c r="N3284" i="1" a="1"/>
  <c r="N3284" i="1" s="1"/>
  <c r="N3285" i="1" a="1"/>
  <c r="N3285" i="1" s="1"/>
  <c r="N3286" i="1" a="1"/>
  <c r="N3286" i="1" s="1"/>
  <c r="N3287" i="1" a="1"/>
  <c r="N3287" i="1" s="1"/>
  <c r="N3288" i="1" a="1"/>
  <c r="N3288" i="1" s="1"/>
  <c r="N3289" i="1" a="1"/>
  <c r="N3289" i="1" s="1"/>
  <c r="N3290" i="1" a="1"/>
  <c r="N3290" i="1" s="1"/>
  <c r="N3291" i="1" a="1"/>
  <c r="N3291" i="1" s="1"/>
  <c r="N3292" i="1" a="1"/>
  <c r="N3292" i="1" s="1"/>
  <c r="N3293" i="1" a="1"/>
  <c r="N3293" i="1" s="1"/>
  <c r="N3294" i="1" a="1"/>
  <c r="N3294" i="1" s="1"/>
  <c r="N3295" i="1" a="1"/>
  <c r="N3295" i="1" s="1"/>
  <c r="N3296" i="1" a="1"/>
  <c r="N3296" i="1" s="1"/>
  <c r="N3297" i="1" a="1"/>
  <c r="N3297" i="1" s="1"/>
  <c r="N3298" i="1" a="1"/>
  <c r="N3298" i="1" s="1"/>
  <c r="N3299" i="1" a="1"/>
  <c r="N3299" i="1" s="1"/>
  <c r="N3300" i="1" a="1"/>
  <c r="N3300" i="1" s="1"/>
  <c r="N3301" i="1" a="1"/>
  <c r="N3301" i="1" s="1"/>
  <c r="N3302" i="1" a="1"/>
  <c r="N3302" i="1" s="1"/>
  <c r="N3303" i="1" a="1"/>
  <c r="N3303" i="1" s="1"/>
  <c r="N3304" i="1" a="1"/>
  <c r="N3304" i="1" s="1"/>
  <c r="N3305" i="1" a="1"/>
  <c r="N3305" i="1" s="1"/>
  <c r="N3306" i="1" a="1"/>
  <c r="N3306" i="1" s="1"/>
  <c r="N3307" i="1" a="1"/>
  <c r="N3307" i="1" s="1"/>
  <c r="N3308" i="1" a="1"/>
  <c r="N3308" i="1" s="1"/>
  <c r="N3309" i="1" a="1"/>
  <c r="N3309" i="1" s="1"/>
  <c r="N3310" i="1" a="1"/>
  <c r="N3310" i="1" s="1"/>
  <c r="N3311" i="1" a="1"/>
  <c r="N3311" i="1" s="1"/>
  <c r="N3312" i="1" a="1"/>
  <c r="N3312" i="1" s="1"/>
  <c r="N3313" i="1" a="1"/>
  <c r="N3313" i="1" s="1"/>
  <c r="N3314" i="1" a="1"/>
  <c r="N3314" i="1" s="1"/>
  <c r="N3315" i="1" a="1"/>
  <c r="N3315" i="1" s="1"/>
  <c r="N3316" i="1" a="1"/>
  <c r="N3316" i="1" s="1"/>
  <c r="N3317" i="1" a="1"/>
  <c r="N3317" i="1" s="1"/>
  <c r="N3318" i="1" a="1"/>
  <c r="N3318" i="1" s="1"/>
  <c r="N3319" i="1" a="1"/>
  <c r="N3319" i="1" s="1"/>
  <c r="N3320" i="1" a="1"/>
  <c r="N3320" i="1" s="1"/>
  <c r="N3321" i="1" a="1"/>
  <c r="N3321" i="1" s="1"/>
  <c r="N3322" i="1" a="1"/>
  <c r="N3322" i="1" s="1"/>
  <c r="N3323" i="1" a="1"/>
  <c r="N3323" i="1" s="1"/>
  <c r="N3324" i="1" a="1"/>
  <c r="N3324" i="1" s="1"/>
  <c r="N3325" i="1" a="1"/>
  <c r="N3325" i="1" s="1"/>
  <c r="N3326" i="1" a="1"/>
  <c r="N3326" i="1" s="1"/>
  <c r="N3327" i="1" a="1"/>
  <c r="N3327" i="1" s="1"/>
  <c r="N3328" i="1" a="1"/>
  <c r="N3328" i="1" s="1"/>
  <c r="N3329" i="1" a="1"/>
  <c r="N3329" i="1" s="1"/>
  <c r="N3330" i="1" a="1"/>
  <c r="N3330" i="1" s="1"/>
  <c r="N3331" i="1" a="1"/>
  <c r="N3331" i="1" s="1"/>
  <c r="N3332" i="1" a="1"/>
  <c r="N3332" i="1" s="1"/>
  <c r="N3333" i="1" a="1"/>
  <c r="N3333" i="1" s="1"/>
  <c r="N3334" i="1" a="1"/>
  <c r="N3334" i="1" s="1"/>
  <c r="N3335" i="1" a="1"/>
  <c r="N3335" i="1" s="1"/>
  <c r="N3336" i="1" a="1"/>
  <c r="N3336" i="1" s="1"/>
  <c r="N3337" i="1" a="1"/>
  <c r="N3337" i="1" s="1"/>
  <c r="N3338" i="1" a="1"/>
  <c r="N3338" i="1" s="1"/>
  <c r="N3339" i="1" a="1"/>
  <c r="N3339" i="1" s="1"/>
  <c r="N3340" i="1" a="1"/>
  <c r="N3340" i="1" s="1"/>
  <c r="N3341" i="1" a="1"/>
  <c r="N3341" i="1" s="1"/>
  <c r="N3342" i="1" a="1"/>
  <c r="N3342" i="1" s="1"/>
  <c r="N3343" i="1" a="1"/>
  <c r="N3343" i="1" s="1"/>
  <c r="N3344" i="1" a="1"/>
  <c r="N3344" i="1" s="1"/>
  <c r="N3345" i="1" a="1"/>
  <c r="N3345" i="1" s="1"/>
  <c r="N3346" i="1" a="1"/>
  <c r="N3346" i="1" s="1"/>
  <c r="N3347" i="1" a="1"/>
  <c r="N3347" i="1" s="1"/>
  <c r="N3348" i="1" a="1"/>
  <c r="N3348" i="1" s="1"/>
  <c r="N3349" i="1" a="1"/>
  <c r="N3349" i="1" s="1"/>
  <c r="N3350" i="1" a="1"/>
  <c r="N3350" i="1" s="1"/>
  <c r="N3351" i="1" a="1"/>
  <c r="N3351" i="1" s="1"/>
  <c r="N3352" i="1" a="1"/>
  <c r="N3352" i="1" s="1"/>
  <c r="N3353" i="1" a="1"/>
  <c r="N3353" i="1" s="1"/>
  <c r="N3354" i="1" a="1"/>
  <c r="N3354" i="1" s="1"/>
  <c r="N3355" i="1" a="1"/>
  <c r="N3355" i="1" s="1"/>
  <c r="N3356" i="1" a="1"/>
  <c r="N3356" i="1" s="1"/>
  <c r="N3357" i="1" a="1"/>
  <c r="N3357" i="1" s="1"/>
  <c r="N3358" i="1" a="1"/>
  <c r="N3358" i="1" s="1"/>
  <c r="N3359" i="1" a="1"/>
  <c r="N3359" i="1" s="1"/>
  <c r="N3360" i="1" a="1"/>
  <c r="N3360" i="1" s="1"/>
  <c r="N3361" i="1" a="1"/>
  <c r="N3361" i="1" s="1"/>
  <c r="N3362" i="1" a="1"/>
  <c r="N3362" i="1" s="1"/>
  <c r="N3363" i="1" a="1"/>
  <c r="N3363" i="1" s="1"/>
  <c r="N3364" i="1" a="1"/>
  <c r="N3364" i="1" s="1"/>
  <c r="N3365" i="1" a="1"/>
  <c r="N3365" i="1" s="1"/>
  <c r="N3366" i="1" a="1"/>
  <c r="N3366" i="1" s="1"/>
  <c r="N3367" i="1" a="1"/>
  <c r="N3367" i="1" s="1"/>
  <c r="N3368" i="1" a="1"/>
  <c r="N3368" i="1" s="1"/>
  <c r="N3369" i="1" a="1"/>
  <c r="N3369" i="1" s="1"/>
  <c r="N3370" i="1" a="1"/>
  <c r="N3370" i="1" s="1"/>
  <c r="N3371" i="1" a="1"/>
  <c r="N3371" i="1" s="1"/>
  <c r="N3372" i="1" a="1"/>
  <c r="N3372" i="1" s="1"/>
  <c r="N3373" i="1" a="1"/>
  <c r="N3373" i="1" s="1"/>
  <c r="N3374" i="1" a="1"/>
  <c r="N3374" i="1" s="1"/>
  <c r="N3375" i="1" a="1"/>
  <c r="N3375" i="1" s="1"/>
  <c r="N3376" i="1" a="1"/>
  <c r="N3376" i="1" s="1"/>
  <c r="N3377" i="1" a="1"/>
  <c r="N3377" i="1" s="1"/>
  <c r="N3378" i="1" a="1"/>
  <c r="N3378" i="1" s="1"/>
  <c r="N3379" i="1" a="1"/>
  <c r="N3379" i="1" s="1"/>
  <c r="N3380" i="1" a="1"/>
  <c r="N3380" i="1" s="1"/>
  <c r="N3381" i="1" a="1"/>
  <c r="N3381" i="1" s="1"/>
  <c r="N3382" i="1" a="1"/>
  <c r="N3382" i="1" s="1"/>
  <c r="N3383" i="1" a="1"/>
  <c r="N3383" i="1" s="1"/>
  <c r="N3384" i="1" a="1"/>
  <c r="N3384" i="1" s="1"/>
  <c r="N3385" i="1" a="1"/>
  <c r="N3385" i="1" s="1"/>
  <c r="N3386" i="1" a="1"/>
  <c r="N3386" i="1" s="1"/>
  <c r="N3387" i="1" a="1"/>
  <c r="N3387" i="1" s="1"/>
  <c r="N3388" i="1" a="1"/>
  <c r="N3388" i="1" s="1"/>
  <c r="N3389" i="1" a="1"/>
  <c r="N3389" i="1" s="1"/>
  <c r="N3390" i="1" a="1"/>
  <c r="N3390" i="1" s="1"/>
  <c r="N3391" i="1" a="1"/>
  <c r="N3391" i="1" s="1"/>
  <c r="N3392" i="1" a="1"/>
  <c r="N3392" i="1" s="1"/>
  <c r="N3393" i="1" a="1"/>
  <c r="N3393" i="1" s="1"/>
  <c r="N3394" i="1" a="1"/>
  <c r="N3394" i="1" s="1"/>
  <c r="N3395" i="1" a="1"/>
  <c r="N3395" i="1" s="1"/>
  <c r="N3396" i="1" a="1"/>
  <c r="N3396" i="1" s="1"/>
  <c r="N3397" i="1" a="1"/>
  <c r="N3397" i="1" s="1"/>
  <c r="N3398" i="1" a="1"/>
  <c r="N3398" i="1" s="1"/>
  <c r="N3399" i="1" a="1"/>
  <c r="N3399" i="1" s="1"/>
  <c r="N3400" i="1" a="1"/>
  <c r="N3400" i="1" s="1"/>
  <c r="N3401" i="1" a="1"/>
  <c r="N3401" i="1" s="1"/>
  <c r="N3402" i="1" a="1"/>
  <c r="N3402" i="1" s="1"/>
  <c r="N3403" i="1" a="1"/>
  <c r="N3403" i="1" s="1"/>
  <c r="N3404" i="1" a="1"/>
  <c r="N3404" i="1" s="1"/>
  <c r="N3405" i="1" a="1"/>
  <c r="N3405" i="1" s="1"/>
  <c r="N3406" i="1" a="1"/>
  <c r="N3406" i="1" s="1"/>
  <c r="N3407" i="1" a="1"/>
  <c r="N3407" i="1" s="1"/>
  <c r="N3408" i="1" a="1"/>
  <c r="N3408" i="1" s="1"/>
  <c r="N3409" i="1" a="1"/>
  <c r="N3409" i="1" s="1"/>
  <c r="N3410" i="1" a="1"/>
  <c r="N3410" i="1" s="1"/>
  <c r="N3411" i="1" a="1"/>
  <c r="N3411" i="1" s="1"/>
  <c r="N3412" i="1" a="1"/>
  <c r="N3412" i="1" s="1"/>
  <c r="N3413" i="1" a="1"/>
  <c r="N3413" i="1" s="1"/>
  <c r="N3414" i="1" a="1"/>
  <c r="N3414" i="1" s="1"/>
  <c r="N3415" i="1" a="1"/>
  <c r="N3415" i="1" s="1"/>
  <c r="N3416" i="1" a="1"/>
  <c r="N3416" i="1" s="1"/>
  <c r="N3417" i="1" a="1"/>
  <c r="N3417" i="1" s="1"/>
  <c r="N3418" i="1" a="1"/>
  <c r="N3418" i="1" s="1"/>
  <c r="N3419" i="1" a="1"/>
  <c r="N3419" i="1" s="1"/>
  <c r="N3420" i="1" a="1"/>
  <c r="N3420" i="1" s="1"/>
  <c r="N3421" i="1" a="1"/>
  <c r="N3421" i="1" s="1"/>
  <c r="N3422" i="1" a="1"/>
  <c r="N3422" i="1" s="1"/>
  <c r="N3423" i="1" a="1"/>
  <c r="N3423" i="1" s="1"/>
  <c r="N3424" i="1" a="1"/>
  <c r="N3424" i="1" s="1"/>
  <c r="N3425" i="1" a="1"/>
  <c r="N3425" i="1" s="1"/>
  <c r="N3426" i="1" a="1"/>
  <c r="N3426" i="1" s="1"/>
  <c r="N3427" i="1" a="1"/>
  <c r="N3427" i="1" s="1"/>
  <c r="N3428" i="1" a="1"/>
  <c r="N3428" i="1" s="1"/>
  <c r="N3429" i="1" a="1"/>
  <c r="N3429" i="1" s="1"/>
  <c r="N3430" i="1" a="1"/>
  <c r="N3430" i="1" s="1"/>
  <c r="N3431" i="1" a="1"/>
  <c r="N3431" i="1" s="1"/>
  <c r="N3432" i="1" a="1"/>
  <c r="N3432" i="1" s="1"/>
  <c r="N3433" i="1" a="1"/>
  <c r="N3433" i="1" s="1"/>
  <c r="N3434" i="1" a="1"/>
  <c r="N3434" i="1" s="1"/>
  <c r="N3435" i="1" a="1"/>
  <c r="N3435" i="1" s="1"/>
  <c r="N3436" i="1" a="1"/>
  <c r="N3436" i="1" s="1"/>
  <c r="N3437" i="1" a="1"/>
  <c r="N3437" i="1" s="1"/>
  <c r="N3438" i="1" a="1"/>
  <c r="N3438" i="1" s="1"/>
  <c r="N3439" i="1" a="1"/>
  <c r="N3439" i="1" s="1"/>
  <c r="N3440" i="1" a="1"/>
  <c r="N3440" i="1" s="1"/>
  <c r="N3441" i="1" a="1"/>
  <c r="N3441" i="1" s="1"/>
  <c r="N3442" i="1" a="1"/>
  <c r="N3442" i="1" s="1"/>
  <c r="N3443" i="1" a="1"/>
  <c r="N3443" i="1" s="1"/>
  <c r="N3444" i="1" a="1"/>
  <c r="N3444" i="1" s="1"/>
  <c r="N3445" i="1" a="1"/>
  <c r="N3445" i="1" s="1"/>
  <c r="N3446" i="1" a="1"/>
  <c r="N3446" i="1" s="1"/>
  <c r="N3447" i="1" a="1"/>
  <c r="N3447" i="1" s="1"/>
  <c r="N3448" i="1" a="1"/>
  <c r="N3448" i="1" s="1"/>
  <c r="N3449" i="1" a="1"/>
  <c r="N3449" i="1" s="1"/>
  <c r="N3450" i="1" a="1"/>
  <c r="N3450" i="1" s="1"/>
  <c r="N3451" i="1" a="1"/>
  <c r="N3451" i="1" s="1"/>
  <c r="N3452" i="1" a="1"/>
  <c r="N3452" i="1" s="1"/>
  <c r="N3453" i="1" a="1"/>
  <c r="N3453" i="1" s="1"/>
  <c r="N3454" i="1" a="1"/>
  <c r="N3454" i="1" s="1"/>
  <c r="N3455" i="1" a="1"/>
  <c r="N3455" i="1" s="1"/>
  <c r="N3456" i="1" a="1"/>
  <c r="N3456" i="1" s="1"/>
  <c r="N3457" i="1" a="1"/>
  <c r="N3457" i="1" s="1"/>
  <c r="N3458" i="1" a="1"/>
  <c r="N3458" i="1" s="1"/>
  <c r="N3459" i="1" a="1"/>
  <c r="N3459" i="1" s="1"/>
  <c r="N3460" i="1" a="1"/>
  <c r="N3460" i="1" s="1"/>
  <c r="N3461" i="1" a="1"/>
  <c r="N3461" i="1" s="1"/>
  <c r="N3462" i="1" a="1"/>
  <c r="N3462" i="1" s="1"/>
  <c r="N3463" i="1" a="1"/>
  <c r="N3463" i="1" s="1"/>
  <c r="N3464" i="1" a="1"/>
  <c r="N3464" i="1" s="1"/>
  <c r="N3465" i="1" a="1"/>
  <c r="N3465" i="1" s="1"/>
  <c r="N3466" i="1" a="1"/>
  <c r="N3466" i="1" s="1"/>
  <c r="N3467" i="1" a="1"/>
  <c r="N3467" i="1" s="1"/>
  <c r="N3468" i="1" a="1"/>
  <c r="N3468" i="1" s="1"/>
  <c r="N3469" i="1" a="1"/>
  <c r="N3469" i="1" s="1"/>
  <c r="N3470" i="1" a="1"/>
  <c r="N3470" i="1" s="1"/>
  <c r="N3471" i="1" a="1"/>
  <c r="N3471" i="1" s="1"/>
  <c r="N3472" i="1" a="1"/>
  <c r="N3472" i="1" s="1"/>
  <c r="N3473" i="1" a="1"/>
  <c r="N3473" i="1" s="1"/>
  <c r="N3474" i="1" a="1"/>
  <c r="N3474" i="1" s="1"/>
  <c r="N3475" i="1" a="1"/>
  <c r="N3475" i="1" s="1"/>
  <c r="N3476" i="1" a="1"/>
  <c r="N3476" i="1" s="1"/>
  <c r="N3477" i="1" a="1"/>
  <c r="N3477" i="1" s="1"/>
  <c r="N3478" i="1" a="1"/>
  <c r="N3478" i="1" s="1"/>
  <c r="N3479" i="1" a="1"/>
  <c r="N3479" i="1" s="1"/>
  <c r="N3480" i="1" a="1"/>
  <c r="N3480" i="1" s="1"/>
  <c r="N3481" i="1" a="1"/>
  <c r="N3481" i="1" s="1"/>
  <c r="N3482" i="1" a="1"/>
  <c r="N3482" i="1" s="1"/>
  <c r="N3483" i="1" a="1"/>
  <c r="N3483" i="1" s="1"/>
  <c r="N3484" i="1" a="1"/>
  <c r="N3484" i="1" s="1"/>
  <c r="N3485" i="1" a="1"/>
  <c r="N3485" i="1" s="1"/>
  <c r="N3486" i="1" a="1"/>
  <c r="N3486" i="1" s="1"/>
  <c r="N3487" i="1" a="1"/>
  <c r="N3487" i="1" s="1"/>
  <c r="N3488" i="1" a="1"/>
  <c r="N3488" i="1" s="1"/>
  <c r="N3489" i="1" a="1"/>
  <c r="N3489" i="1" s="1"/>
  <c r="N3490" i="1" a="1"/>
  <c r="N3490" i="1" s="1"/>
  <c r="N3491" i="1" a="1"/>
  <c r="N3491" i="1" s="1"/>
  <c r="N3492" i="1" a="1"/>
  <c r="N3492" i="1" s="1"/>
  <c r="N3493" i="1" a="1"/>
  <c r="N3493" i="1" s="1"/>
  <c r="N3494" i="1" a="1"/>
  <c r="N3494" i="1" s="1"/>
  <c r="N3495" i="1" a="1"/>
  <c r="N3495" i="1" s="1"/>
  <c r="N3496" i="1" a="1"/>
  <c r="N3496" i="1" s="1"/>
  <c r="N3497" i="1" a="1"/>
  <c r="N3497" i="1" s="1"/>
  <c r="N3498" i="1" a="1"/>
  <c r="N3498" i="1" s="1"/>
  <c r="N3499" i="1" a="1"/>
  <c r="N3499" i="1" s="1"/>
  <c r="N3500" i="1" a="1"/>
  <c r="N3500" i="1" s="1"/>
  <c r="N3501" i="1" a="1"/>
  <c r="N3501" i="1" s="1"/>
  <c r="N3502" i="1" a="1"/>
  <c r="N3502" i="1" s="1"/>
  <c r="N3503" i="1" a="1"/>
  <c r="N3503" i="1" s="1"/>
  <c r="N3504" i="1" a="1"/>
  <c r="N3504" i="1" s="1"/>
  <c r="N3505" i="1" a="1"/>
  <c r="N3505" i="1" s="1"/>
  <c r="N3506" i="1" a="1"/>
  <c r="N3506" i="1" s="1"/>
  <c r="N3507" i="1" a="1"/>
  <c r="N3507" i="1" s="1"/>
  <c r="N3508" i="1" a="1"/>
  <c r="N3508" i="1" s="1"/>
  <c r="N3509" i="1" a="1"/>
  <c r="N3509" i="1" s="1"/>
  <c r="N3510" i="1" a="1"/>
  <c r="N3510" i="1" s="1"/>
  <c r="N3511" i="1" a="1"/>
  <c r="N3511" i="1" s="1"/>
  <c r="N3512" i="1" a="1"/>
  <c r="N3512" i="1" s="1"/>
  <c r="N3513" i="1" a="1"/>
  <c r="N3513" i="1" s="1"/>
  <c r="N3514" i="1" a="1"/>
  <c r="N3514" i="1" s="1"/>
  <c r="N3515" i="1" a="1"/>
  <c r="N3515" i="1" s="1"/>
  <c r="N3516" i="1" a="1"/>
  <c r="N3516" i="1" s="1"/>
  <c r="N3517" i="1" a="1"/>
  <c r="N3517" i="1" s="1"/>
  <c r="N3518" i="1" a="1"/>
  <c r="N3518" i="1" s="1"/>
  <c r="N3519" i="1" a="1"/>
  <c r="N3519" i="1" s="1"/>
  <c r="N3520" i="1" a="1"/>
  <c r="N3520" i="1" s="1"/>
  <c r="N3521" i="1" a="1"/>
  <c r="N3521" i="1" s="1"/>
  <c r="N3522" i="1" a="1"/>
  <c r="N3522" i="1" s="1"/>
  <c r="N3523" i="1" a="1"/>
  <c r="N3523" i="1" s="1"/>
  <c r="N3524" i="1" a="1"/>
  <c r="N3524" i="1" s="1"/>
  <c r="N3525" i="1" a="1"/>
  <c r="N3525" i="1" s="1"/>
  <c r="N3526" i="1" a="1"/>
  <c r="N3526" i="1" s="1"/>
  <c r="N3527" i="1" a="1"/>
  <c r="N3527" i="1" s="1"/>
  <c r="N3528" i="1" a="1"/>
  <c r="N3528" i="1" s="1"/>
  <c r="N3529" i="1" a="1"/>
  <c r="N3529" i="1" s="1"/>
  <c r="N3530" i="1" a="1"/>
  <c r="N3530" i="1" s="1"/>
  <c r="N3531" i="1" a="1"/>
  <c r="N3531" i="1" s="1"/>
  <c r="N3532" i="1" a="1"/>
  <c r="N3532" i="1" s="1"/>
  <c r="N3533" i="1" a="1"/>
  <c r="N3533" i="1" s="1"/>
  <c r="N3534" i="1" a="1"/>
  <c r="N3534" i="1" s="1"/>
  <c r="N3535" i="1" a="1"/>
  <c r="N3535" i="1" s="1"/>
  <c r="N3536" i="1" a="1"/>
  <c r="N3536" i="1" s="1"/>
  <c r="N3537" i="1" a="1"/>
  <c r="N3537" i="1" s="1"/>
  <c r="N3538" i="1" a="1"/>
  <c r="N3538" i="1" s="1"/>
  <c r="N3539" i="1" a="1"/>
  <c r="N3539" i="1" s="1"/>
  <c r="N3540" i="1" a="1"/>
  <c r="N3540" i="1" s="1"/>
  <c r="N3541" i="1" a="1"/>
  <c r="N3541" i="1" s="1"/>
  <c r="N3542" i="1" a="1"/>
  <c r="N3542" i="1" s="1"/>
  <c r="N3543" i="1" a="1"/>
  <c r="N3543" i="1" s="1"/>
  <c r="N3544" i="1" a="1"/>
  <c r="N3544" i="1" s="1"/>
  <c r="N3545" i="1" a="1"/>
  <c r="N3545" i="1" s="1"/>
  <c r="N3546" i="1" a="1"/>
  <c r="N3546" i="1" s="1"/>
  <c r="N3547" i="1" a="1"/>
  <c r="N3547" i="1" s="1"/>
  <c r="N3548" i="1" a="1"/>
  <c r="N3548" i="1" s="1"/>
  <c r="N3549" i="1" a="1"/>
  <c r="N3549" i="1" s="1"/>
  <c r="N3550" i="1" a="1"/>
  <c r="N3550" i="1" s="1"/>
  <c r="N3551" i="1" a="1"/>
  <c r="N3551" i="1" s="1"/>
  <c r="N3552" i="1" a="1"/>
  <c r="N3552" i="1" s="1"/>
  <c r="N3553" i="1" a="1"/>
  <c r="N3553" i="1" s="1"/>
  <c r="N3554" i="1" a="1"/>
  <c r="N3554" i="1" s="1"/>
  <c r="N3555" i="1" a="1"/>
  <c r="N3555" i="1" s="1"/>
  <c r="N3556" i="1" a="1"/>
  <c r="N3556" i="1" s="1"/>
  <c r="N3557" i="1" a="1"/>
  <c r="N3557" i="1" s="1"/>
  <c r="N3558" i="1" a="1"/>
  <c r="N3558" i="1" s="1"/>
  <c r="N3559" i="1" a="1"/>
  <c r="N3559" i="1" s="1"/>
  <c r="N3560" i="1" a="1"/>
  <c r="N3560" i="1" s="1"/>
  <c r="N3561" i="1" a="1"/>
  <c r="N3561" i="1" s="1"/>
  <c r="N3562" i="1" a="1"/>
  <c r="N3562" i="1" s="1"/>
  <c r="N3563" i="1" a="1"/>
  <c r="N3563" i="1" s="1"/>
  <c r="N3564" i="1" a="1"/>
  <c r="N3564" i="1" s="1"/>
  <c r="N3565" i="1" a="1"/>
  <c r="N3565" i="1" s="1"/>
  <c r="N3566" i="1" a="1"/>
  <c r="N3566" i="1" s="1"/>
  <c r="N3567" i="1" a="1"/>
  <c r="N3567" i="1" s="1"/>
  <c r="N3568" i="1" a="1"/>
  <c r="N3568" i="1" s="1"/>
  <c r="N3569" i="1" a="1"/>
  <c r="N3569" i="1" s="1"/>
  <c r="N3570" i="1" a="1"/>
  <c r="N3570" i="1" s="1"/>
  <c r="N3571" i="1" a="1"/>
  <c r="N3571" i="1" s="1"/>
  <c r="N3572" i="1" a="1"/>
  <c r="N3572" i="1" s="1"/>
  <c r="N3573" i="1" a="1"/>
  <c r="N3573" i="1" s="1"/>
  <c r="N3574" i="1" a="1"/>
  <c r="N3574" i="1" s="1"/>
  <c r="N3575" i="1" a="1"/>
  <c r="N3575" i="1" s="1"/>
  <c r="N3576" i="1" a="1"/>
  <c r="N3576" i="1" s="1"/>
  <c r="N3577" i="1" a="1"/>
  <c r="N3577" i="1" s="1"/>
  <c r="N3578" i="1" a="1"/>
  <c r="N3578" i="1" s="1"/>
  <c r="N3579" i="1" a="1"/>
  <c r="N3579" i="1" s="1"/>
  <c r="N3580" i="1" a="1"/>
  <c r="N3580" i="1" s="1"/>
  <c r="N3581" i="1" a="1"/>
  <c r="N3581" i="1" s="1"/>
  <c r="N3582" i="1" a="1"/>
  <c r="N3582" i="1" s="1"/>
  <c r="N3583" i="1" a="1"/>
  <c r="N3583" i="1" s="1"/>
  <c r="N3584" i="1" a="1"/>
  <c r="N3584" i="1" s="1"/>
  <c r="N3585" i="1" a="1"/>
  <c r="N3585" i="1" s="1"/>
  <c r="N3586" i="1" a="1"/>
  <c r="N3586" i="1" s="1"/>
  <c r="N3587" i="1" a="1"/>
  <c r="N3587" i="1" s="1"/>
  <c r="N3588" i="1" a="1"/>
  <c r="N3588" i="1" s="1"/>
  <c r="N3589" i="1" a="1"/>
  <c r="N3589" i="1" s="1"/>
  <c r="N3590" i="1" a="1"/>
  <c r="N3590" i="1" s="1"/>
  <c r="N3591" i="1" a="1"/>
  <c r="N3591" i="1" s="1"/>
  <c r="N3592" i="1" a="1"/>
  <c r="N3592" i="1" s="1"/>
  <c r="N3593" i="1" a="1"/>
  <c r="N3593" i="1" s="1"/>
  <c r="N3594" i="1" a="1"/>
  <c r="N3594" i="1" s="1"/>
  <c r="N3595" i="1" a="1"/>
  <c r="N3595" i="1" s="1"/>
  <c r="N3596" i="1" a="1"/>
  <c r="N3596" i="1" s="1"/>
  <c r="N3597" i="1" a="1"/>
  <c r="N3597" i="1" s="1"/>
  <c r="N3598" i="1" a="1"/>
  <c r="N3598" i="1" s="1"/>
  <c r="N3599" i="1" a="1"/>
  <c r="N3599" i="1" s="1"/>
  <c r="N3600" i="1" a="1"/>
  <c r="N3600" i="1" s="1"/>
  <c r="N3601" i="1" a="1"/>
  <c r="N3601" i="1" s="1"/>
  <c r="N3602" i="1" a="1"/>
  <c r="N3602" i="1" s="1"/>
  <c r="N3603" i="1" a="1"/>
  <c r="N3603" i="1" s="1"/>
  <c r="N3604" i="1" a="1"/>
  <c r="N3604" i="1" s="1"/>
  <c r="N3605" i="1" a="1"/>
  <c r="N3605" i="1" s="1"/>
  <c r="N3606" i="1" a="1"/>
  <c r="N3606" i="1" s="1"/>
  <c r="N3607" i="1" a="1"/>
  <c r="N3607" i="1" s="1"/>
  <c r="N3608" i="1" a="1"/>
  <c r="N3608" i="1" s="1"/>
  <c r="N3609" i="1" a="1"/>
  <c r="N3609" i="1" s="1"/>
  <c r="N3610" i="1" a="1"/>
  <c r="N3610" i="1" s="1"/>
  <c r="N3611" i="1" a="1"/>
  <c r="N3611" i="1" s="1"/>
  <c r="N3612" i="1" a="1"/>
  <c r="N3612" i="1" s="1"/>
  <c r="N3613" i="1" a="1"/>
  <c r="N3613" i="1" s="1"/>
  <c r="N3614" i="1" a="1"/>
  <c r="N3614" i="1" s="1"/>
  <c r="N3615" i="1" a="1"/>
  <c r="N3615" i="1" s="1"/>
  <c r="N3616" i="1" a="1"/>
  <c r="N3616" i="1" s="1"/>
  <c r="N3617" i="1" a="1"/>
  <c r="N3617" i="1" s="1"/>
  <c r="N3618" i="1" a="1"/>
  <c r="N3618" i="1" s="1"/>
  <c r="N3619" i="1" a="1"/>
  <c r="N3619" i="1" s="1"/>
  <c r="N3620" i="1" a="1"/>
  <c r="N3620" i="1" s="1"/>
  <c r="N3621" i="1" a="1"/>
  <c r="N3621" i="1" s="1"/>
  <c r="N3622" i="1" a="1"/>
  <c r="N3622" i="1" s="1"/>
  <c r="N3623" i="1" a="1"/>
  <c r="N3623" i="1" s="1"/>
  <c r="N3624" i="1" a="1"/>
  <c r="N3624" i="1" s="1"/>
  <c r="N3625" i="1" a="1"/>
  <c r="N3625" i="1" s="1"/>
  <c r="N3626" i="1" a="1"/>
  <c r="N3626" i="1" s="1"/>
  <c r="N3627" i="1" a="1"/>
  <c r="N3627" i="1" s="1"/>
  <c r="N3628" i="1" a="1"/>
  <c r="N3628" i="1" s="1"/>
  <c r="N3629" i="1" a="1"/>
  <c r="N3629" i="1" s="1"/>
  <c r="N3630" i="1" a="1"/>
  <c r="N3630" i="1" s="1"/>
  <c r="N3631" i="1" a="1"/>
  <c r="N3631" i="1" s="1"/>
  <c r="N3632" i="1" a="1"/>
  <c r="N3632" i="1" s="1"/>
  <c r="N3633" i="1" a="1"/>
  <c r="N3633" i="1" s="1"/>
  <c r="N3634" i="1" a="1"/>
  <c r="N3634" i="1" s="1"/>
  <c r="N3635" i="1" a="1"/>
  <c r="N3635" i="1" s="1"/>
  <c r="N3636" i="1" a="1"/>
  <c r="N3636" i="1" s="1"/>
  <c r="N3637" i="1" a="1"/>
  <c r="N3637" i="1" s="1"/>
  <c r="N3638" i="1" a="1"/>
  <c r="N3638" i="1" s="1"/>
  <c r="N3639" i="1" a="1"/>
  <c r="N3639" i="1" s="1"/>
  <c r="N3640" i="1" a="1"/>
  <c r="N3640" i="1" s="1"/>
  <c r="N3641" i="1" a="1"/>
  <c r="N3641" i="1" s="1"/>
  <c r="N3642" i="1" a="1"/>
  <c r="N3642" i="1" s="1"/>
  <c r="N3643" i="1" a="1"/>
  <c r="N3643" i="1" s="1"/>
  <c r="N3644" i="1" a="1"/>
  <c r="N3644" i="1" s="1"/>
  <c r="N3645" i="1" a="1"/>
  <c r="N3645" i="1" s="1"/>
  <c r="N3646" i="1" a="1"/>
  <c r="N3646" i="1" s="1"/>
  <c r="N3647" i="1" a="1"/>
  <c r="N3647" i="1" s="1"/>
  <c r="N3648" i="1" a="1"/>
  <c r="N3648" i="1" s="1"/>
  <c r="N3649" i="1" a="1"/>
  <c r="N3649" i="1" s="1"/>
  <c r="N3650" i="1" a="1"/>
  <c r="N3650" i="1" s="1"/>
  <c r="N3651" i="1" a="1"/>
  <c r="N3651" i="1" s="1"/>
  <c r="N3652" i="1" a="1"/>
  <c r="N3652" i="1" s="1"/>
  <c r="N3653" i="1" a="1"/>
  <c r="N3653" i="1" s="1"/>
  <c r="N3654" i="1" a="1"/>
  <c r="N3654" i="1" s="1"/>
  <c r="N3655" i="1" a="1"/>
  <c r="N3655" i="1" s="1"/>
  <c r="N3656" i="1" a="1"/>
  <c r="N3656" i="1" s="1"/>
  <c r="N3657" i="1" a="1"/>
  <c r="N3657" i="1" s="1"/>
  <c r="N3658" i="1" a="1"/>
  <c r="N3658" i="1" s="1"/>
  <c r="N3659" i="1" a="1"/>
  <c r="N3659" i="1" s="1"/>
  <c r="N3660" i="1" a="1"/>
  <c r="N3660" i="1" s="1"/>
  <c r="N3661" i="1" a="1"/>
  <c r="N3661" i="1" s="1"/>
  <c r="N3662" i="1" a="1"/>
  <c r="N3662" i="1" s="1"/>
  <c r="N3663" i="1" a="1"/>
  <c r="N3663" i="1" s="1"/>
  <c r="N3664" i="1" a="1"/>
  <c r="N3664" i="1" s="1"/>
  <c r="N3665" i="1" a="1"/>
  <c r="N3665" i="1" s="1"/>
  <c r="N3666" i="1" a="1"/>
  <c r="N3666" i="1" s="1"/>
  <c r="N3667" i="1" a="1"/>
  <c r="N3667" i="1" s="1"/>
  <c r="N3668" i="1" a="1"/>
  <c r="N3668" i="1" s="1"/>
  <c r="N3669" i="1" a="1"/>
  <c r="N3669" i="1" s="1"/>
  <c r="N3670" i="1" a="1"/>
  <c r="N3670" i="1" s="1"/>
  <c r="N3671" i="1" a="1"/>
  <c r="N3671" i="1" s="1"/>
  <c r="N3672" i="1" a="1"/>
  <c r="N3672" i="1" s="1"/>
  <c r="N3673" i="1" a="1"/>
  <c r="N3673" i="1" s="1"/>
  <c r="N3674" i="1" a="1"/>
  <c r="N3674" i="1" s="1"/>
  <c r="N3675" i="1" a="1"/>
  <c r="N3675" i="1" s="1"/>
  <c r="N3676" i="1" a="1"/>
  <c r="N3676" i="1" s="1"/>
  <c r="N3677" i="1" a="1"/>
  <c r="N3677" i="1" s="1"/>
  <c r="N3678" i="1" a="1"/>
  <c r="N3678" i="1" s="1"/>
  <c r="N3679" i="1" a="1"/>
  <c r="N3679" i="1" s="1"/>
  <c r="N3680" i="1" a="1"/>
  <c r="N3680" i="1" s="1"/>
  <c r="N3681" i="1" a="1"/>
  <c r="N3681" i="1" s="1"/>
  <c r="N3682" i="1" a="1"/>
  <c r="N3682" i="1" s="1"/>
  <c r="N3683" i="1" a="1"/>
  <c r="N3683" i="1" s="1"/>
  <c r="N3684" i="1" a="1"/>
  <c r="N3684" i="1" s="1"/>
  <c r="N3685" i="1" a="1"/>
  <c r="N3685" i="1" s="1"/>
  <c r="N3686" i="1" a="1"/>
  <c r="N3686" i="1" s="1"/>
  <c r="N3687" i="1" a="1"/>
  <c r="N3687" i="1" s="1"/>
  <c r="N3688" i="1" a="1"/>
  <c r="N3688" i="1" s="1"/>
  <c r="N3689" i="1" a="1"/>
  <c r="N3689" i="1" s="1"/>
  <c r="N3690" i="1" a="1"/>
  <c r="N3690" i="1" s="1"/>
  <c r="N3691" i="1" a="1"/>
  <c r="N3691" i="1" s="1"/>
  <c r="N3692" i="1" a="1"/>
  <c r="N3692" i="1" s="1"/>
  <c r="N3693" i="1" a="1"/>
  <c r="N3693" i="1" s="1"/>
  <c r="N3694" i="1" a="1"/>
  <c r="N3694" i="1" s="1"/>
  <c r="N3695" i="1" a="1"/>
  <c r="N3695" i="1" s="1"/>
  <c r="N3696" i="1" a="1"/>
  <c r="N3696" i="1" s="1"/>
  <c r="N3697" i="1" a="1"/>
  <c r="N3697" i="1" s="1"/>
  <c r="N3698" i="1" a="1"/>
  <c r="N3698" i="1" s="1"/>
  <c r="N3699" i="1" a="1"/>
  <c r="N3699" i="1" s="1"/>
  <c r="N3700" i="1" a="1"/>
  <c r="N3700" i="1" s="1"/>
  <c r="N3701" i="1" a="1"/>
  <c r="N3701" i="1" s="1"/>
  <c r="N3702" i="1" a="1"/>
  <c r="N3702" i="1" s="1"/>
  <c r="N3703" i="1" a="1"/>
  <c r="N3703" i="1" s="1"/>
  <c r="N3704" i="1" a="1"/>
  <c r="N3704" i="1" s="1"/>
  <c r="N3705" i="1" a="1"/>
  <c r="N3705" i="1" s="1"/>
  <c r="N3706" i="1" a="1"/>
  <c r="N3706" i="1" s="1"/>
  <c r="N3707" i="1" a="1"/>
  <c r="N3707" i="1" s="1"/>
  <c r="N3708" i="1" a="1"/>
  <c r="N3708" i="1" s="1"/>
  <c r="N3709" i="1" a="1"/>
  <c r="N3709" i="1" s="1"/>
  <c r="N3710" i="1" a="1"/>
  <c r="N3710" i="1" s="1"/>
  <c r="N3711" i="1" a="1"/>
  <c r="N3711" i="1" s="1"/>
  <c r="N3712" i="1" a="1"/>
  <c r="N3712" i="1" s="1"/>
  <c r="N3713" i="1" a="1"/>
  <c r="N3713" i="1" s="1"/>
  <c r="N3714" i="1" a="1"/>
  <c r="N3714" i="1" s="1"/>
  <c r="N3715" i="1" a="1"/>
  <c r="N3715" i="1" s="1"/>
  <c r="N3716" i="1" a="1"/>
  <c r="N3716" i="1" s="1"/>
  <c r="N3717" i="1" a="1"/>
  <c r="N3717" i="1" s="1"/>
  <c r="N3718" i="1" a="1"/>
  <c r="N3718" i="1" s="1"/>
  <c r="N3719" i="1" a="1"/>
  <c r="N3719" i="1" s="1"/>
  <c r="N3720" i="1" a="1"/>
  <c r="N3720" i="1" s="1"/>
  <c r="N3721" i="1" a="1"/>
  <c r="N3721" i="1" s="1"/>
  <c r="N3722" i="1" a="1"/>
  <c r="N3722" i="1" s="1"/>
  <c r="N3723" i="1" a="1"/>
  <c r="N3723" i="1" s="1"/>
  <c r="N3724" i="1" a="1"/>
  <c r="N3724" i="1" s="1"/>
  <c r="N3725" i="1" a="1"/>
  <c r="N3725" i="1" s="1"/>
  <c r="N3726" i="1" a="1"/>
  <c r="N3726" i="1" s="1"/>
  <c r="N3727" i="1" a="1"/>
  <c r="N3727" i="1" s="1"/>
  <c r="N3728" i="1" a="1"/>
  <c r="N3728" i="1" s="1"/>
  <c r="N3729" i="1" a="1"/>
  <c r="N3729" i="1" s="1"/>
  <c r="N3730" i="1" a="1"/>
  <c r="N3730" i="1" s="1"/>
  <c r="N3731" i="1" a="1"/>
  <c r="N3731" i="1" s="1"/>
  <c r="N3732" i="1" a="1"/>
  <c r="N3732" i="1" s="1"/>
  <c r="N3733" i="1" a="1"/>
  <c r="N3733" i="1" s="1"/>
  <c r="N3734" i="1" a="1"/>
  <c r="N3734" i="1" s="1"/>
  <c r="N3735" i="1" a="1"/>
  <c r="N3735" i="1" s="1"/>
  <c r="N3736" i="1" a="1"/>
  <c r="N3736" i="1" s="1"/>
  <c r="N3737" i="1" a="1"/>
  <c r="N3737" i="1" s="1"/>
  <c r="N3738" i="1" a="1"/>
  <c r="N3738" i="1" s="1"/>
  <c r="N3739" i="1" a="1"/>
  <c r="N3739" i="1" s="1"/>
  <c r="N3740" i="1" a="1"/>
  <c r="N3740" i="1" s="1"/>
  <c r="N3741" i="1" a="1"/>
  <c r="N3741" i="1" s="1"/>
  <c r="N3742" i="1" a="1"/>
  <c r="N3742" i="1" s="1"/>
  <c r="N3743" i="1" a="1"/>
  <c r="N3743" i="1" s="1"/>
  <c r="N3744" i="1" a="1"/>
  <c r="N3744" i="1" s="1"/>
  <c r="N3745" i="1" a="1"/>
  <c r="N3745" i="1" s="1"/>
  <c r="N3746" i="1" a="1"/>
  <c r="N3746" i="1" s="1"/>
  <c r="N3747" i="1" a="1"/>
  <c r="N3747" i="1" s="1"/>
  <c r="N3748" i="1" a="1"/>
  <c r="N3748" i="1" s="1"/>
  <c r="N3749" i="1" a="1"/>
  <c r="N3749" i="1" s="1"/>
  <c r="N3750" i="1" a="1"/>
  <c r="N3750" i="1" s="1"/>
  <c r="N3751" i="1" a="1"/>
  <c r="N3751" i="1" s="1"/>
  <c r="N3752" i="1" a="1"/>
  <c r="N3752" i="1" s="1"/>
  <c r="N3753" i="1" a="1"/>
  <c r="N3753" i="1" s="1"/>
  <c r="N3754" i="1" a="1"/>
  <c r="N3754" i="1" s="1"/>
  <c r="N3755" i="1" a="1"/>
  <c r="N3755" i="1" s="1"/>
  <c r="N3756" i="1" a="1"/>
  <c r="N3756" i="1" s="1"/>
  <c r="N3757" i="1" a="1"/>
  <c r="N3757" i="1" s="1"/>
  <c r="N3758" i="1" a="1"/>
  <c r="N3758" i="1" s="1"/>
  <c r="N3759" i="1" a="1"/>
  <c r="N3759" i="1" s="1"/>
  <c r="N3760" i="1" a="1"/>
  <c r="N3760" i="1" s="1"/>
  <c r="N3761" i="1" a="1"/>
  <c r="N3761" i="1" s="1"/>
  <c r="N3762" i="1" a="1"/>
  <c r="N3762" i="1" s="1"/>
  <c r="N3763" i="1" a="1"/>
  <c r="N3763" i="1" s="1"/>
  <c r="N3764" i="1" a="1"/>
  <c r="N3764" i="1" s="1"/>
  <c r="N3765" i="1" a="1"/>
  <c r="N3765" i="1" s="1"/>
  <c r="N3766" i="1" a="1"/>
  <c r="N3766" i="1" s="1"/>
  <c r="N3767" i="1" a="1"/>
  <c r="N3767" i="1" s="1"/>
  <c r="N3768" i="1" a="1"/>
  <c r="N3768" i="1" s="1"/>
  <c r="N3769" i="1" a="1"/>
  <c r="N3769" i="1" s="1"/>
  <c r="N3770" i="1" a="1"/>
  <c r="N3770" i="1" s="1"/>
  <c r="N3771" i="1" a="1"/>
  <c r="N3771" i="1" s="1"/>
  <c r="N3772" i="1" a="1"/>
  <c r="N3772" i="1" s="1"/>
  <c r="N3773" i="1" a="1"/>
  <c r="N3773" i="1" s="1"/>
  <c r="N3774" i="1" a="1"/>
  <c r="N3774" i="1" s="1"/>
  <c r="N3775" i="1" a="1"/>
  <c r="N3775" i="1" s="1"/>
  <c r="N3776" i="1" a="1"/>
  <c r="N3776" i="1" s="1"/>
  <c r="N3777" i="1" a="1"/>
  <c r="N3777" i="1" s="1"/>
  <c r="N3778" i="1" a="1"/>
  <c r="N3778" i="1" s="1"/>
  <c r="N3779" i="1" a="1"/>
  <c r="N3779" i="1" s="1"/>
  <c r="N3780" i="1" a="1"/>
  <c r="N3780" i="1" s="1"/>
  <c r="N3781" i="1" a="1"/>
  <c r="N3781" i="1" s="1"/>
  <c r="N3782" i="1" a="1"/>
  <c r="N3782" i="1" s="1"/>
  <c r="N3783" i="1" a="1"/>
  <c r="N3783" i="1" s="1"/>
  <c r="N3784" i="1" a="1"/>
  <c r="N3784" i="1" s="1"/>
  <c r="N3785" i="1" a="1"/>
  <c r="N3785" i="1" s="1"/>
  <c r="N3786" i="1" a="1"/>
  <c r="N3786" i="1" s="1"/>
  <c r="N3787" i="1" a="1"/>
  <c r="N3787" i="1" s="1"/>
  <c r="N3788" i="1" a="1"/>
  <c r="N3788" i="1" s="1"/>
  <c r="N3789" i="1" a="1"/>
  <c r="N3789" i="1" s="1"/>
  <c r="N3790" i="1" a="1"/>
  <c r="N3790" i="1" s="1"/>
  <c r="N3791" i="1" a="1"/>
  <c r="N3791" i="1" s="1"/>
  <c r="N3792" i="1" a="1"/>
  <c r="N3792" i="1" s="1"/>
  <c r="N3793" i="1" a="1"/>
  <c r="N3793" i="1" s="1"/>
  <c r="N3794" i="1" a="1"/>
  <c r="N3794" i="1" s="1"/>
  <c r="N3795" i="1" a="1"/>
  <c r="N3795" i="1" s="1"/>
  <c r="N3796" i="1" a="1"/>
  <c r="N3796" i="1" s="1"/>
  <c r="N3797" i="1" a="1"/>
  <c r="N3797" i="1" s="1"/>
  <c r="N3798" i="1" a="1"/>
  <c r="N3798" i="1" s="1"/>
  <c r="N3799" i="1" a="1"/>
  <c r="N3799" i="1" s="1"/>
  <c r="N3800" i="1" a="1"/>
  <c r="N3800" i="1" s="1"/>
  <c r="N3801" i="1" a="1"/>
  <c r="N3801" i="1" s="1"/>
  <c r="N3802" i="1" a="1"/>
  <c r="N3802" i="1" s="1"/>
  <c r="N3803" i="1" a="1"/>
  <c r="N3803" i="1" s="1"/>
  <c r="N3804" i="1" a="1"/>
  <c r="N3804" i="1" s="1"/>
  <c r="N3805" i="1" a="1"/>
  <c r="N3805" i="1" s="1"/>
  <c r="N3806" i="1" a="1"/>
  <c r="N3806" i="1" s="1"/>
  <c r="N3807" i="1" a="1"/>
  <c r="N3807" i="1" s="1"/>
  <c r="N3808" i="1" a="1"/>
  <c r="N3808" i="1" s="1"/>
  <c r="N3809" i="1" a="1"/>
  <c r="N3809" i="1" s="1"/>
  <c r="N3810" i="1" a="1"/>
  <c r="N3810" i="1" s="1"/>
  <c r="N3811" i="1" a="1"/>
  <c r="N3811" i="1" s="1"/>
  <c r="N3812" i="1" a="1"/>
  <c r="N3812" i="1" s="1"/>
  <c r="N3813" i="1" a="1"/>
  <c r="N3813" i="1" s="1"/>
  <c r="N3814" i="1" a="1"/>
  <c r="N3814" i="1" s="1"/>
  <c r="N3815" i="1" a="1"/>
  <c r="N3815" i="1" s="1"/>
  <c r="N3816" i="1" a="1"/>
  <c r="N3816" i="1" s="1"/>
  <c r="N3817" i="1" a="1"/>
  <c r="N3817" i="1" s="1"/>
  <c r="N3818" i="1" a="1"/>
  <c r="N3818" i="1" s="1"/>
  <c r="N3819" i="1" a="1"/>
  <c r="N3819" i="1" s="1"/>
  <c r="N3820" i="1" a="1"/>
  <c r="N3820" i="1" s="1"/>
  <c r="N3821" i="1" a="1"/>
  <c r="N3821" i="1" s="1"/>
  <c r="N3822" i="1" a="1"/>
  <c r="N3822" i="1" s="1"/>
  <c r="N3823" i="1" a="1"/>
  <c r="N3823" i="1" s="1"/>
  <c r="N3824" i="1" a="1"/>
  <c r="N3824" i="1" s="1"/>
  <c r="N3825" i="1" a="1"/>
  <c r="N3825" i="1" s="1"/>
  <c r="N3826" i="1" a="1"/>
  <c r="N3826" i="1" s="1"/>
  <c r="N3827" i="1" a="1"/>
  <c r="N3827" i="1" s="1"/>
  <c r="N3828" i="1" a="1"/>
  <c r="N3828" i="1" s="1"/>
  <c r="N3829" i="1" a="1"/>
  <c r="N3829" i="1" s="1"/>
  <c r="N3830" i="1" a="1"/>
  <c r="N3830" i="1" s="1"/>
  <c r="N3831" i="1" a="1"/>
  <c r="N3831" i="1" s="1"/>
  <c r="N3832" i="1" a="1"/>
  <c r="N3832" i="1" s="1"/>
  <c r="N3833" i="1" a="1"/>
  <c r="N3833" i="1" s="1"/>
  <c r="N3834" i="1" a="1"/>
  <c r="N3834" i="1" s="1"/>
  <c r="N3835" i="1" a="1"/>
  <c r="N3835" i="1" s="1"/>
  <c r="N3836" i="1" a="1"/>
  <c r="N3836" i="1" s="1"/>
  <c r="N3837" i="1" a="1"/>
  <c r="N3837" i="1" s="1"/>
  <c r="N3838" i="1" a="1"/>
  <c r="N3838" i="1" s="1"/>
  <c r="N3839" i="1" a="1"/>
  <c r="N3839" i="1" s="1"/>
  <c r="N3840" i="1" a="1"/>
  <c r="N3840" i="1" s="1"/>
  <c r="N3841" i="1" a="1"/>
  <c r="N3841" i="1" s="1"/>
  <c r="N3842" i="1" a="1"/>
  <c r="N3842" i="1" s="1"/>
  <c r="N3843" i="1" a="1"/>
  <c r="N3843" i="1" s="1"/>
  <c r="N3844" i="1" a="1"/>
  <c r="N3844" i="1" s="1"/>
  <c r="N3845" i="1" a="1"/>
  <c r="N3845" i="1" s="1"/>
  <c r="N3846" i="1" a="1"/>
  <c r="N3846" i="1" s="1"/>
  <c r="N3847" i="1" a="1"/>
  <c r="N3847" i="1" s="1"/>
  <c r="N3848" i="1" a="1"/>
  <c r="N3848" i="1" s="1"/>
  <c r="N3849" i="1" a="1"/>
  <c r="N3849" i="1" s="1"/>
  <c r="N3850" i="1" a="1"/>
  <c r="N3850" i="1" s="1"/>
  <c r="N3851" i="1" a="1"/>
  <c r="N3851" i="1" s="1"/>
  <c r="N3852" i="1" a="1"/>
  <c r="N3852" i="1" s="1"/>
  <c r="N3853" i="1" a="1"/>
  <c r="N3853" i="1" s="1"/>
  <c r="N3854" i="1" a="1"/>
  <c r="N3854" i="1" s="1"/>
  <c r="N3855" i="1" a="1"/>
  <c r="N3855" i="1" s="1"/>
  <c r="N3856" i="1" a="1"/>
  <c r="N3856" i="1" s="1"/>
  <c r="N3857" i="1" a="1"/>
  <c r="N3857" i="1" s="1"/>
  <c r="N3858" i="1" a="1"/>
  <c r="N3858" i="1" s="1"/>
  <c r="N3859" i="1" a="1"/>
  <c r="N3859" i="1" s="1"/>
  <c r="N3860" i="1" a="1"/>
  <c r="N3860" i="1" s="1"/>
  <c r="N3861" i="1" a="1"/>
  <c r="N3861" i="1" s="1"/>
  <c r="N3862" i="1" a="1"/>
  <c r="N3862" i="1" s="1"/>
  <c r="N3863" i="1" a="1"/>
  <c r="N3863" i="1" s="1"/>
  <c r="N3864" i="1" a="1"/>
  <c r="N3864" i="1" s="1"/>
  <c r="N3865" i="1" a="1"/>
  <c r="N3865" i="1" s="1"/>
  <c r="N3866" i="1" a="1"/>
  <c r="N3866" i="1" s="1"/>
  <c r="N3867" i="1" a="1"/>
  <c r="N3867" i="1" s="1"/>
  <c r="N3868" i="1" a="1"/>
  <c r="N3868" i="1" s="1"/>
  <c r="N3869" i="1" a="1"/>
  <c r="N3869" i="1" s="1"/>
  <c r="N3870" i="1" a="1"/>
  <c r="N3870" i="1" s="1"/>
  <c r="N3871" i="1" a="1"/>
  <c r="N3871" i="1" s="1"/>
  <c r="N3872" i="1" a="1"/>
  <c r="N3872" i="1" s="1"/>
  <c r="N3873" i="1" a="1"/>
  <c r="N3873" i="1" s="1"/>
  <c r="N3874" i="1" a="1"/>
  <c r="N3874" i="1" s="1"/>
  <c r="N3875" i="1" a="1"/>
  <c r="N3875" i="1" s="1"/>
  <c r="N3876" i="1" a="1"/>
  <c r="N3876" i="1" s="1"/>
  <c r="N3877" i="1" a="1"/>
  <c r="N3877" i="1" s="1"/>
  <c r="N3878" i="1" a="1"/>
  <c r="N3878" i="1" s="1"/>
  <c r="N3879" i="1" a="1"/>
  <c r="N3879" i="1" s="1"/>
  <c r="N3880" i="1" a="1"/>
  <c r="N3880" i="1" s="1"/>
  <c r="N3881" i="1" a="1"/>
  <c r="N3881" i="1" s="1"/>
  <c r="N3882" i="1" a="1"/>
  <c r="N3882" i="1" s="1"/>
  <c r="N3883" i="1" a="1"/>
  <c r="N3883" i="1" s="1"/>
  <c r="N3884" i="1" a="1"/>
  <c r="N3884" i="1" s="1"/>
  <c r="N3885" i="1" a="1"/>
  <c r="N3885" i="1" s="1"/>
  <c r="N3886" i="1" a="1"/>
  <c r="N3886" i="1" s="1"/>
  <c r="N3887" i="1" a="1"/>
  <c r="N3887" i="1" s="1"/>
  <c r="N3888" i="1" a="1"/>
  <c r="N3888" i="1" s="1"/>
  <c r="N3889" i="1" a="1"/>
  <c r="N3889" i="1" s="1"/>
  <c r="N3890" i="1" a="1"/>
  <c r="N3890" i="1" s="1"/>
  <c r="N3891" i="1" a="1"/>
  <c r="N3891" i="1" s="1"/>
  <c r="N3892" i="1" a="1"/>
  <c r="N3892" i="1" s="1"/>
  <c r="N3893" i="1" a="1"/>
  <c r="N3893" i="1" s="1"/>
  <c r="N3894" i="1" a="1"/>
  <c r="N3894" i="1" s="1"/>
  <c r="N3895" i="1" a="1"/>
  <c r="N3895" i="1" s="1"/>
  <c r="N3896" i="1" a="1"/>
  <c r="N3896" i="1" s="1"/>
  <c r="N3897" i="1" a="1"/>
  <c r="N3897" i="1" s="1"/>
  <c r="N3898" i="1" a="1"/>
  <c r="N3898" i="1" s="1"/>
  <c r="N3899" i="1" a="1"/>
  <c r="N3899" i="1" s="1"/>
  <c r="N3900" i="1" a="1"/>
  <c r="N3900" i="1" s="1"/>
  <c r="N3901" i="1" a="1"/>
  <c r="N3901" i="1" s="1"/>
  <c r="N3902" i="1" a="1"/>
  <c r="N3902" i="1" s="1"/>
  <c r="N3903" i="1" a="1"/>
  <c r="N3903" i="1" s="1"/>
  <c r="N3904" i="1" a="1"/>
  <c r="N3904" i="1" s="1"/>
  <c r="N3905" i="1" a="1"/>
  <c r="N3905" i="1" s="1"/>
  <c r="N3906" i="1" a="1"/>
  <c r="N3906" i="1" s="1"/>
  <c r="N3907" i="1" a="1"/>
  <c r="N3907" i="1" s="1"/>
  <c r="N3908" i="1" a="1"/>
  <c r="N3908" i="1" s="1"/>
  <c r="N3909" i="1" a="1"/>
  <c r="N3909" i="1" s="1"/>
  <c r="N3910" i="1" a="1"/>
  <c r="N3910" i="1" s="1"/>
  <c r="N3911" i="1" a="1"/>
  <c r="N3911" i="1" s="1"/>
  <c r="N3912" i="1" a="1"/>
  <c r="N3912" i="1" s="1"/>
  <c r="N3913" i="1" a="1"/>
  <c r="N3913" i="1" s="1"/>
  <c r="N3914" i="1" a="1"/>
  <c r="N3914" i="1" s="1"/>
  <c r="N3915" i="1" a="1"/>
  <c r="N3915" i="1" s="1"/>
  <c r="N3916" i="1" a="1"/>
  <c r="N3916" i="1" s="1"/>
  <c r="N3917" i="1" a="1"/>
  <c r="N3917" i="1" s="1"/>
  <c r="N3918" i="1" a="1"/>
  <c r="N3918" i="1" s="1"/>
  <c r="N3919" i="1" a="1"/>
  <c r="N3919" i="1" s="1"/>
  <c r="N3920" i="1" a="1"/>
  <c r="N3920" i="1" s="1"/>
  <c r="N3921" i="1" a="1"/>
  <c r="N3921" i="1" s="1"/>
  <c r="N3922" i="1" a="1"/>
  <c r="N3922" i="1" s="1"/>
  <c r="N3923" i="1" a="1"/>
  <c r="N3923" i="1" s="1"/>
  <c r="N3924" i="1" a="1"/>
  <c r="N3924" i="1" s="1"/>
  <c r="N3925" i="1" a="1"/>
  <c r="N3925" i="1" s="1"/>
  <c r="N3926" i="1" a="1"/>
  <c r="N3926" i="1" s="1"/>
  <c r="N3927" i="1" a="1"/>
  <c r="N3927" i="1" s="1"/>
  <c r="N3928" i="1" a="1"/>
  <c r="N3928" i="1" s="1"/>
  <c r="N3929" i="1" a="1"/>
  <c r="N3929" i="1" s="1"/>
  <c r="N3930" i="1" a="1"/>
  <c r="N3930" i="1" s="1"/>
  <c r="N3931" i="1" a="1"/>
  <c r="N3931" i="1" s="1"/>
  <c r="N3932" i="1" a="1"/>
  <c r="N3932" i="1" s="1"/>
  <c r="N3933" i="1" a="1"/>
  <c r="N3933" i="1" s="1"/>
  <c r="N3934" i="1" a="1"/>
  <c r="N3934" i="1" s="1"/>
  <c r="N3935" i="1" a="1"/>
  <c r="N3935" i="1" s="1"/>
  <c r="N3936" i="1" a="1"/>
  <c r="N3936" i="1" s="1"/>
  <c r="N3937" i="1" a="1"/>
  <c r="N3937" i="1" s="1"/>
  <c r="N3938" i="1" a="1"/>
  <c r="N3938" i="1" s="1"/>
  <c r="N3939" i="1" a="1"/>
  <c r="N3939" i="1" s="1"/>
  <c r="N3940" i="1" a="1"/>
  <c r="N3940" i="1" s="1"/>
  <c r="N3941" i="1" a="1"/>
  <c r="N3941" i="1" s="1"/>
  <c r="N3942" i="1" a="1"/>
  <c r="N3942" i="1" s="1"/>
  <c r="N3943" i="1" a="1"/>
  <c r="N3943" i="1" s="1"/>
  <c r="N3944" i="1" a="1"/>
  <c r="N3944" i="1" s="1"/>
  <c r="N3945" i="1" a="1"/>
  <c r="N3945" i="1" s="1"/>
  <c r="N3946" i="1" a="1"/>
  <c r="N3946" i="1" s="1"/>
  <c r="N3947" i="1" a="1"/>
  <c r="N3947" i="1" s="1"/>
  <c r="N3948" i="1" a="1"/>
  <c r="N3948" i="1" s="1"/>
  <c r="N3949" i="1" a="1"/>
  <c r="N3949" i="1" s="1"/>
  <c r="N3950" i="1" a="1"/>
  <c r="N3950" i="1" s="1"/>
  <c r="N3951" i="1" a="1"/>
  <c r="N3951" i="1" s="1"/>
  <c r="N3952" i="1" a="1"/>
  <c r="N3952" i="1" s="1"/>
  <c r="N3953" i="1" a="1"/>
  <c r="N3953" i="1" s="1"/>
  <c r="N3954" i="1" a="1"/>
  <c r="N3954" i="1" s="1"/>
  <c r="N3955" i="1" a="1"/>
  <c r="N3955" i="1" s="1"/>
  <c r="N3956" i="1" a="1"/>
  <c r="N3956" i="1" s="1"/>
  <c r="N3957" i="1" a="1"/>
  <c r="N3957" i="1" s="1"/>
  <c r="N3958" i="1" a="1"/>
  <c r="N3958" i="1" s="1"/>
  <c r="N3959" i="1" a="1"/>
  <c r="N3959" i="1" s="1"/>
  <c r="N3960" i="1" a="1"/>
  <c r="N3960" i="1" s="1"/>
  <c r="N3961" i="1" a="1"/>
  <c r="N3961" i="1" s="1"/>
  <c r="N3962" i="1" a="1"/>
  <c r="N3962" i="1" s="1"/>
  <c r="N3963" i="1" a="1"/>
  <c r="N3963" i="1" s="1"/>
  <c r="N3964" i="1" a="1"/>
  <c r="N3964" i="1" s="1"/>
  <c r="N3965" i="1" a="1"/>
  <c r="N3965" i="1" s="1"/>
  <c r="N3966" i="1" a="1"/>
  <c r="N3966" i="1" s="1"/>
  <c r="N3967" i="1" a="1"/>
  <c r="N3967" i="1" s="1"/>
  <c r="N3968" i="1" a="1"/>
  <c r="N3968" i="1" s="1"/>
  <c r="N3969" i="1" a="1"/>
  <c r="N3969" i="1" s="1"/>
  <c r="N3970" i="1" a="1"/>
  <c r="N3970" i="1" s="1"/>
  <c r="N3971" i="1" a="1"/>
  <c r="N3971" i="1" s="1"/>
  <c r="N3972" i="1" a="1"/>
  <c r="N3972" i="1" s="1"/>
  <c r="N3973" i="1" a="1"/>
  <c r="N3973" i="1" s="1"/>
  <c r="N3974" i="1" a="1"/>
  <c r="N3974" i="1" s="1"/>
  <c r="N3975" i="1" a="1"/>
  <c r="N3975" i="1" s="1"/>
  <c r="N3976" i="1" a="1"/>
  <c r="N3976" i="1" s="1"/>
  <c r="N3977" i="1" a="1"/>
  <c r="N3977" i="1" s="1"/>
  <c r="N3978" i="1" a="1"/>
  <c r="N3978" i="1" s="1"/>
  <c r="N3979" i="1" a="1"/>
  <c r="N3979" i="1" s="1"/>
  <c r="N3980" i="1" a="1"/>
  <c r="N3980" i="1" s="1"/>
  <c r="N3981" i="1" a="1"/>
  <c r="N3981" i="1" s="1"/>
  <c r="N3982" i="1" a="1"/>
  <c r="N3982" i="1" s="1"/>
  <c r="N3983" i="1" a="1"/>
  <c r="N3983" i="1" s="1"/>
  <c r="N3984" i="1" a="1"/>
  <c r="N3984" i="1" s="1"/>
  <c r="N3985" i="1" a="1"/>
  <c r="N3985" i="1" s="1"/>
  <c r="N3986" i="1" a="1"/>
  <c r="N3986" i="1" s="1"/>
  <c r="N3987" i="1" a="1"/>
  <c r="N3987" i="1" s="1"/>
  <c r="N3988" i="1" a="1"/>
  <c r="N3988" i="1" s="1"/>
  <c r="N3989" i="1" a="1"/>
  <c r="N3989" i="1" s="1"/>
  <c r="N3990" i="1" a="1"/>
  <c r="N3990" i="1" s="1"/>
  <c r="N3991" i="1" a="1"/>
  <c r="N3991" i="1" s="1"/>
  <c r="N3992" i="1" a="1"/>
  <c r="N3992" i="1" s="1"/>
  <c r="N3993" i="1" a="1"/>
  <c r="N3993" i="1" s="1"/>
  <c r="N3994" i="1" a="1"/>
  <c r="N3994" i="1" s="1"/>
  <c r="N3995" i="1" a="1"/>
  <c r="N3995" i="1" s="1"/>
  <c r="N3996" i="1" a="1"/>
  <c r="N3996" i="1" s="1"/>
  <c r="N3997" i="1" a="1"/>
  <c r="N3997" i="1" s="1"/>
  <c r="N3998" i="1" a="1"/>
  <c r="N3998" i="1" s="1"/>
  <c r="N3999" i="1" a="1"/>
  <c r="N3999" i="1" s="1"/>
  <c r="N4000" i="1" a="1"/>
  <c r="N4000" i="1" s="1"/>
  <c r="N4001" i="1" a="1"/>
  <c r="N4001" i="1" s="1"/>
  <c r="N4002" i="1" a="1"/>
  <c r="N4002" i="1" s="1"/>
  <c r="N4003" i="1" a="1"/>
  <c r="N4003" i="1" s="1"/>
  <c r="N4004" i="1" a="1"/>
  <c r="N4004" i="1" s="1"/>
  <c r="N4005" i="1" a="1"/>
  <c r="N4005" i="1" s="1"/>
  <c r="N4006" i="1" a="1"/>
  <c r="N4006" i="1" s="1"/>
  <c r="N4007" i="1" a="1"/>
  <c r="N4007" i="1" s="1"/>
  <c r="N4008" i="1" a="1"/>
  <c r="N4008" i="1" s="1"/>
  <c r="N4009" i="1" a="1"/>
  <c r="N4009" i="1" s="1"/>
  <c r="N4010" i="1" a="1"/>
  <c r="N4010" i="1" s="1"/>
  <c r="N4011" i="1" a="1"/>
  <c r="N4011" i="1" s="1"/>
  <c r="N4012" i="1" a="1"/>
  <c r="N4012" i="1" s="1"/>
  <c r="N4013" i="1" a="1"/>
  <c r="N4013" i="1" s="1"/>
  <c r="N4014" i="1" a="1"/>
  <c r="N4014" i="1" s="1"/>
  <c r="N4015" i="1" a="1"/>
  <c r="N4015" i="1" s="1"/>
  <c r="N4016" i="1" a="1"/>
  <c r="N4016" i="1" s="1"/>
  <c r="N4017" i="1" a="1"/>
  <c r="N4017" i="1" s="1"/>
  <c r="N4018" i="1" a="1"/>
  <c r="N4018" i="1" s="1"/>
  <c r="N4019" i="1" a="1"/>
  <c r="N4019" i="1" s="1"/>
  <c r="N4020" i="1" a="1"/>
  <c r="N4020" i="1" s="1"/>
  <c r="N4021" i="1" a="1"/>
  <c r="N4021" i="1" s="1"/>
  <c r="N4022" i="1" a="1"/>
  <c r="N4022" i="1" s="1"/>
  <c r="N4023" i="1" a="1"/>
  <c r="N4023" i="1" s="1"/>
  <c r="N4024" i="1" a="1"/>
  <c r="N4024" i="1" s="1"/>
  <c r="N4025" i="1" a="1"/>
  <c r="N4025" i="1" s="1"/>
  <c r="N4026" i="1" a="1"/>
  <c r="N4026" i="1" s="1"/>
  <c r="N4027" i="1" a="1"/>
  <c r="N4027" i="1" s="1"/>
  <c r="N4028" i="1" a="1"/>
  <c r="N4028" i="1" s="1"/>
  <c r="N4029" i="1" a="1"/>
  <c r="N4029" i="1" s="1"/>
  <c r="N4030" i="1" a="1"/>
  <c r="N4030" i="1" s="1"/>
  <c r="N4031" i="1" a="1"/>
  <c r="N4031" i="1" s="1"/>
  <c r="N4032" i="1" a="1"/>
  <c r="N4032" i="1" s="1"/>
  <c r="N4033" i="1" a="1"/>
  <c r="N4033" i="1" s="1"/>
  <c r="N4034" i="1" a="1"/>
  <c r="N4034" i="1" s="1"/>
  <c r="N4035" i="1" a="1"/>
  <c r="N4035" i="1" s="1"/>
  <c r="N4036" i="1" a="1"/>
  <c r="N4036" i="1" s="1"/>
  <c r="N4037" i="1" a="1"/>
  <c r="N4037" i="1" s="1"/>
  <c r="N4038" i="1" a="1"/>
  <c r="N4038" i="1" s="1"/>
  <c r="N4039" i="1" a="1"/>
  <c r="N4039" i="1" s="1"/>
  <c r="N4040" i="1" a="1"/>
  <c r="N4040" i="1" s="1"/>
  <c r="N4041" i="1" a="1"/>
  <c r="N4041" i="1" s="1"/>
  <c r="N4042" i="1" a="1"/>
  <c r="N4042" i="1" s="1"/>
  <c r="N4043" i="1" a="1"/>
  <c r="N4043" i="1" s="1"/>
  <c r="N4044" i="1" a="1"/>
  <c r="N4044" i="1" s="1"/>
  <c r="N4045" i="1" a="1"/>
  <c r="N4045" i="1" s="1"/>
  <c r="N4046" i="1" a="1"/>
  <c r="N4046" i="1" s="1"/>
  <c r="N4047" i="1" a="1"/>
  <c r="N4047" i="1" s="1"/>
  <c r="N4048" i="1" a="1"/>
  <c r="N4048" i="1" s="1"/>
  <c r="N4049" i="1" a="1"/>
  <c r="N4049" i="1" s="1"/>
  <c r="N4050" i="1" a="1"/>
  <c r="N4050" i="1" s="1"/>
  <c r="N4051" i="1" a="1"/>
  <c r="N4051" i="1" s="1"/>
  <c r="N4052" i="1" a="1"/>
  <c r="N4052" i="1" s="1"/>
  <c r="N4053" i="1" a="1"/>
  <c r="N4053" i="1" s="1"/>
  <c r="N4054" i="1" a="1"/>
  <c r="N4054" i="1" s="1"/>
  <c r="N4055" i="1" a="1"/>
  <c r="N4055" i="1" s="1"/>
  <c r="N4056" i="1" a="1"/>
  <c r="N4056" i="1" s="1"/>
  <c r="N4057" i="1" a="1"/>
  <c r="N4057" i="1" s="1"/>
  <c r="N4058" i="1" a="1"/>
  <c r="N4058" i="1" s="1"/>
  <c r="N4059" i="1" a="1"/>
  <c r="N4059" i="1" s="1"/>
  <c r="N4060" i="1" a="1"/>
  <c r="N4060" i="1" s="1"/>
  <c r="N4061" i="1" a="1"/>
  <c r="N4061" i="1" s="1"/>
  <c r="N4062" i="1" a="1"/>
  <c r="N4062" i="1" s="1"/>
  <c r="N4063" i="1" a="1"/>
  <c r="N4063" i="1" s="1"/>
  <c r="N4064" i="1" a="1"/>
  <c r="N4064" i="1" s="1"/>
  <c r="N4065" i="1" a="1"/>
  <c r="N4065" i="1" s="1"/>
  <c r="N4066" i="1" a="1"/>
  <c r="N4066" i="1" s="1"/>
  <c r="N4067" i="1" a="1"/>
  <c r="N4067" i="1" s="1"/>
  <c r="N4068" i="1" a="1"/>
  <c r="N4068" i="1" s="1"/>
  <c r="N4069" i="1" a="1"/>
  <c r="N4069" i="1" s="1"/>
  <c r="N4070" i="1" a="1"/>
  <c r="N4070" i="1" s="1"/>
  <c r="N4071" i="1" a="1"/>
  <c r="N4071" i="1" s="1"/>
  <c r="N4072" i="1" a="1"/>
  <c r="N4072" i="1" s="1"/>
  <c r="N4073" i="1" a="1"/>
  <c r="N4073" i="1" s="1"/>
  <c r="N4074" i="1" a="1"/>
  <c r="N4074" i="1" s="1"/>
  <c r="N4075" i="1" a="1"/>
  <c r="N4075" i="1" s="1"/>
  <c r="N4076" i="1" a="1"/>
  <c r="N4076" i="1" s="1"/>
  <c r="N4077" i="1" a="1"/>
  <c r="N4077" i="1" s="1"/>
  <c r="N4078" i="1" a="1"/>
  <c r="N4078" i="1" s="1"/>
  <c r="N4079" i="1" a="1"/>
  <c r="N4079" i="1" s="1"/>
  <c r="N4080" i="1" a="1"/>
  <c r="N4080" i="1" s="1"/>
  <c r="N4081" i="1" a="1"/>
  <c r="N4081" i="1" s="1"/>
  <c r="N4082" i="1" a="1"/>
  <c r="N4082" i="1" s="1"/>
  <c r="N4083" i="1" a="1"/>
  <c r="N4083" i="1" s="1"/>
  <c r="N4084" i="1" a="1"/>
  <c r="N4084" i="1" s="1"/>
  <c r="N4085" i="1" a="1"/>
  <c r="N4085" i="1" s="1"/>
  <c r="N4086" i="1" a="1"/>
  <c r="N4086" i="1" s="1"/>
  <c r="N4087" i="1" a="1"/>
  <c r="N4087" i="1" s="1"/>
  <c r="N4088" i="1" a="1"/>
  <c r="N4088" i="1" s="1"/>
  <c r="N4089" i="1" a="1"/>
  <c r="N4089" i="1" s="1"/>
  <c r="N4090" i="1" a="1"/>
  <c r="N4090" i="1" s="1"/>
  <c r="N4091" i="1" a="1"/>
  <c r="N4091" i="1" s="1"/>
  <c r="N4092" i="1" a="1"/>
  <c r="N4092" i="1" s="1"/>
  <c r="N4093" i="1" a="1"/>
  <c r="N4093" i="1" s="1"/>
  <c r="N4094" i="1" a="1"/>
  <c r="N4094" i="1" s="1"/>
  <c r="N4095" i="1" a="1"/>
  <c r="N4095" i="1" s="1"/>
  <c r="N4096" i="1" a="1"/>
  <c r="N4096" i="1" s="1"/>
  <c r="N4097" i="1" a="1"/>
  <c r="N4097" i="1" s="1"/>
  <c r="N4098" i="1" a="1"/>
  <c r="N4098" i="1" s="1"/>
  <c r="N4099" i="1" a="1"/>
  <c r="N4099" i="1" s="1"/>
  <c r="N4100" i="1" a="1"/>
  <c r="N4100" i="1" s="1"/>
  <c r="N4101" i="1" a="1"/>
  <c r="N4101" i="1" s="1"/>
  <c r="N4102" i="1" a="1"/>
  <c r="N4102" i="1" s="1"/>
  <c r="N4103" i="1" a="1"/>
  <c r="N4103" i="1" s="1"/>
  <c r="N4104" i="1" a="1"/>
  <c r="N4104" i="1" s="1"/>
  <c r="N4105" i="1" a="1"/>
  <c r="N4105" i="1" s="1"/>
  <c r="N4106" i="1" a="1"/>
  <c r="N4106" i="1" s="1"/>
  <c r="N4107" i="1" a="1"/>
  <c r="N4107" i="1" s="1"/>
  <c r="N4108" i="1" a="1"/>
  <c r="N4108" i="1" s="1"/>
  <c r="N4109" i="1" a="1"/>
  <c r="N4109" i="1" s="1"/>
  <c r="N4110" i="1" a="1"/>
  <c r="N4110" i="1" s="1"/>
  <c r="N4111" i="1" a="1"/>
  <c r="N4111" i="1" s="1"/>
  <c r="N4112" i="1" a="1"/>
  <c r="N4112" i="1" s="1"/>
  <c r="N4113" i="1" a="1"/>
  <c r="N4113" i="1" s="1"/>
  <c r="N4114" i="1" a="1"/>
  <c r="N4114" i="1" s="1"/>
  <c r="N4115" i="1" a="1"/>
  <c r="N4115" i="1" s="1"/>
  <c r="N4116" i="1" a="1"/>
  <c r="N4116" i="1" s="1"/>
  <c r="N4117" i="1" a="1"/>
  <c r="N4117" i="1" s="1"/>
  <c r="N4118" i="1" a="1"/>
  <c r="N4118" i="1" s="1"/>
  <c r="N4119" i="1" a="1"/>
  <c r="N4119" i="1" s="1"/>
  <c r="N4120" i="1" a="1"/>
  <c r="N4120" i="1" s="1"/>
  <c r="N4121" i="1" a="1"/>
  <c r="N4121" i="1" s="1"/>
  <c r="N4122" i="1" a="1"/>
  <c r="N4122" i="1" s="1"/>
  <c r="N4123" i="1" a="1"/>
  <c r="N4123" i="1" s="1"/>
  <c r="N4124" i="1" a="1"/>
  <c r="N4124" i="1" s="1"/>
  <c r="N4125" i="1" a="1"/>
  <c r="N4125" i="1" s="1"/>
  <c r="N4126" i="1" a="1"/>
  <c r="N4126" i="1" s="1"/>
  <c r="N4127" i="1" a="1"/>
  <c r="N4127" i="1" s="1"/>
  <c r="N4128" i="1" a="1"/>
  <c r="N4128" i="1" s="1"/>
  <c r="N4129" i="1" a="1"/>
  <c r="N4129" i="1" s="1"/>
  <c r="N4130" i="1" a="1"/>
  <c r="N4130" i="1" s="1"/>
  <c r="N4131" i="1" a="1"/>
  <c r="N4131" i="1" s="1"/>
  <c r="N4132" i="1" a="1"/>
  <c r="N4132" i="1" s="1"/>
  <c r="N4133" i="1" a="1"/>
  <c r="N4133" i="1" s="1"/>
  <c r="N4134" i="1" a="1"/>
  <c r="N4134" i="1" s="1"/>
  <c r="N4135" i="1" a="1"/>
  <c r="N4135" i="1" s="1"/>
  <c r="N4136" i="1" a="1"/>
  <c r="N4136" i="1" s="1"/>
  <c r="N4137" i="1" a="1"/>
  <c r="N4137" i="1" s="1"/>
  <c r="N4138" i="1" a="1"/>
  <c r="N4138" i="1" s="1"/>
  <c r="N4139" i="1" a="1"/>
  <c r="N4139" i="1" s="1"/>
  <c r="N4140" i="1" a="1"/>
  <c r="N4140" i="1" s="1"/>
  <c r="N4141" i="1" a="1"/>
  <c r="N4141" i="1" s="1"/>
  <c r="N4142" i="1" a="1"/>
  <c r="N4142" i="1" s="1"/>
  <c r="N4143" i="1" a="1"/>
  <c r="N4143" i="1" s="1"/>
  <c r="N4144" i="1" a="1"/>
  <c r="N4144" i="1" s="1"/>
  <c r="N4145" i="1" a="1"/>
  <c r="N4145" i="1" s="1"/>
  <c r="N4146" i="1" a="1"/>
  <c r="N4146" i="1" s="1"/>
  <c r="N4147" i="1" a="1"/>
  <c r="N4147" i="1" s="1"/>
  <c r="N4148" i="1" a="1"/>
  <c r="N4148" i="1" s="1"/>
  <c r="N4149" i="1" a="1"/>
  <c r="N4149" i="1" s="1"/>
  <c r="N4150" i="1" a="1"/>
  <c r="N4150" i="1" s="1"/>
  <c r="N4151" i="1" a="1"/>
  <c r="N4151" i="1" s="1"/>
  <c r="N4152" i="1" a="1"/>
  <c r="N4152" i="1" s="1"/>
  <c r="N4153" i="1" a="1"/>
  <c r="N4153" i="1" s="1"/>
  <c r="N4154" i="1" a="1"/>
  <c r="N4154" i="1" s="1"/>
  <c r="N4155" i="1" a="1"/>
  <c r="N4155" i="1" s="1"/>
  <c r="N4156" i="1" a="1"/>
  <c r="N4156" i="1" s="1"/>
  <c r="N4157" i="1" a="1"/>
  <c r="N4157" i="1" s="1"/>
  <c r="N4158" i="1" a="1"/>
  <c r="N4158" i="1" s="1"/>
  <c r="N4159" i="1" a="1"/>
  <c r="N4159" i="1" s="1"/>
  <c r="N4160" i="1" a="1"/>
  <c r="N4160" i="1" s="1"/>
  <c r="N4161" i="1" a="1"/>
  <c r="N4161" i="1" s="1"/>
  <c r="N4162" i="1" a="1"/>
  <c r="N4162" i="1" s="1"/>
  <c r="N4163" i="1" a="1"/>
  <c r="N4163" i="1" s="1"/>
  <c r="N4164" i="1" a="1"/>
  <c r="N4164" i="1" s="1"/>
  <c r="N4165" i="1" a="1"/>
  <c r="N4165" i="1" s="1"/>
  <c r="N4166" i="1" a="1"/>
  <c r="N4166" i="1" s="1"/>
  <c r="N4167" i="1" a="1"/>
  <c r="N4167" i="1" s="1"/>
  <c r="N4168" i="1" a="1"/>
  <c r="N4168" i="1" s="1"/>
  <c r="N4169" i="1" a="1"/>
  <c r="N4169" i="1" s="1"/>
  <c r="N4170" i="1" a="1"/>
  <c r="N4170" i="1" s="1"/>
  <c r="N4171" i="1" a="1"/>
  <c r="N4171" i="1" s="1"/>
  <c r="N4172" i="1" a="1"/>
  <c r="N4172" i="1" s="1"/>
  <c r="N4173" i="1" a="1"/>
  <c r="N4173" i="1" s="1"/>
  <c r="N4174" i="1" a="1"/>
  <c r="N4174" i="1" s="1"/>
  <c r="N4175" i="1" a="1"/>
  <c r="N4175" i="1" s="1"/>
  <c r="N4176" i="1" a="1"/>
  <c r="N4176" i="1" s="1"/>
  <c r="N4177" i="1" a="1"/>
  <c r="N4177" i="1" s="1"/>
  <c r="N4178" i="1" a="1"/>
  <c r="N4178" i="1" s="1"/>
  <c r="N4179" i="1" a="1"/>
  <c r="N4179" i="1" s="1"/>
  <c r="N4180" i="1" a="1"/>
  <c r="N4180" i="1" s="1"/>
  <c r="N4181" i="1" a="1"/>
  <c r="N4181" i="1" s="1"/>
  <c r="N4182" i="1" a="1"/>
  <c r="N4182" i="1" s="1"/>
  <c r="N4183" i="1" a="1"/>
  <c r="N4183" i="1" s="1"/>
  <c r="N4184" i="1" a="1"/>
  <c r="N4184" i="1" s="1"/>
  <c r="N4185" i="1" a="1"/>
  <c r="N4185" i="1" s="1"/>
  <c r="N4186" i="1" a="1"/>
  <c r="N4186" i="1" s="1"/>
  <c r="N4187" i="1" a="1"/>
  <c r="N4187" i="1" s="1"/>
  <c r="N4188" i="1" a="1"/>
  <c r="N4188" i="1" s="1"/>
  <c r="N4189" i="1" a="1"/>
  <c r="N4189" i="1" s="1"/>
  <c r="N4190" i="1" a="1"/>
  <c r="N4190" i="1" s="1"/>
  <c r="N4191" i="1" a="1"/>
  <c r="N4191" i="1" s="1"/>
  <c r="N4192" i="1" a="1"/>
  <c r="N4192" i="1" s="1"/>
  <c r="N4193" i="1" a="1"/>
  <c r="N4193" i="1" s="1"/>
  <c r="N4194" i="1" a="1"/>
  <c r="N4194" i="1" s="1"/>
  <c r="N4195" i="1" a="1"/>
  <c r="N4195" i="1" s="1"/>
  <c r="N4196" i="1" a="1"/>
  <c r="N4196" i="1" s="1"/>
  <c r="N4197" i="1" a="1"/>
  <c r="N4197" i="1" s="1"/>
  <c r="N4198" i="1" a="1"/>
  <c r="N4198" i="1" s="1"/>
  <c r="N4199" i="1" a="1"/>
  <c r="N4199" i="1" s="1"/>
  <c r="N4200" i="1" a="1"/>
  <c r="N4200" i="1" s="1"/>
  <c r="N4201" i="1" a="1"/>
  <c r="N4201" i="1" s="1"/>
  <c r="N4202" i="1" a="1"/>
  <c r="N4202" i="1" s="1"/>
  <c r="N4203" i="1" a="1"/>
  <c r="N4203" i="1" s="1"/>
  <c r="N4204" i="1" a="1"/>
  <c r="N4204" i="1" s="1"/>
  <c r="N4205" i="1" a="1"/>
  <c r="N4205" i="1" s="1"/>
  <c r="N4206" i="1" a="1"/>
  <c r="N4206" i="1" s="1"/>
  <c r="N4207" i="1" a="1"/>
  <c r="N4207" i="1" s="1"/>
  <c r="N4208" i="1" a="1"/>
  <c r="N4208" i="1" s="1"/>
  <c r="N4209" i="1" a="1"/>
  <c r="N4209" i="1" s="1"/>
  <c r="N4210" i="1" a="1"/>
  <c r="N4210" i="1" s="1"/>
  <c r="N4211" i="1" a="1"/>
  <c r="N4211" i="1" s="1"/>
  <c r="N4212" i="1" a="1"/>
  <c r="N4212" i="1" s="1"/>
  <c r="N4213" i="1" a="1"/>
  <c r="N4213" i="1" s="1"/>
  <c r="N4214" i="1" a="1"/>
  <c r="N4214" i="1" s="1"/>
  <c r="N4215" i="1" a="1"/>
  <c r="N4215" i="1" s="1"/>
  <c r="N4216" i="1" a="1"/>
  <c r="N4216" i="1" s="1"/>
  <c r="N4217" i="1" a="1"/>
  <c r="N4217" i="1" s="1"/>
  <c r="N4218" i="1" a="1"/>
  <c r="N4218" i="1" s="1"/>
  <c r="N4219" i="1" a="1"/>
  <c r="N4219" i="1" s="1"/>
  <c r="N4220" i="1" a="1"/>
  <c r="N4220" i="1" s="1"/>
  <c r="N4221" i="1" a="1"/>
  <c r="N4221" i="1" s="1"/>
  <c r="N4222" i="1" a="1"/>
  <c r="N4222" i="1" s="1"/>
  <c r="N4223" i="1" a="1"/>
  <c r="N4223" i="1" s="1"/>
  <c r="N4224" i="1" a="1"/>
  <c r="N4224" i="1" s="1"/>
  <c r="N4225" i="1" a="1"/>
  <c r="N4225" i="1" s="1"/>
  <c r="N4226" i="1" a="1"/>
  <c r="N4226" i="1" s="1"/>
  <c r="N4227" i="1" a="1"/>
  <c r="N4227" i="1" s="1"/>
  <c r="N4228" i="1" a="1"/>
  <c r="N4228" i="1" s="1"/>
  <c r="N4229" i="1" a="1"/>
  <c r="N4229" i="1" s="1"/>
  <c r="N4230" i="1" a="1"/>
  <c r="N4230" i="1" s="1"/>
  <c r="N4231" i="1" a="1"/>
  <c r="N4231" i="1" s="1"/>
  <c r="N4232" i="1" a="1"/>
  <c r="N4232" i="1" s="1"/>
  <c r="N4233" i="1" a="1"/>
  <c r="N4233" i="1" s="1"/>
  <c r="N4234" i="1" a="1"/>
  <c r="N4234" i="1" s="1"/>
  <c r="N4235" i="1" a="1"/>
  <c r="N4235" i="1" s="1"/>
  <c r="N4236" i="1" a="1"/>
  <c r="N4236" i="1" s="1"/>
  <c r="N4237" i="1" a="1"/>
  <c r="N4237" i="1" s="1"/>
  <c r="N4238" i="1" a="1"/>
  <c r="N4238" i="1" s="1"/>
  <c r="N4239" i="1" a="1"/>
  <c r="N4239" i="1" s="1"/>
  <c r="N4240" i="1" a="1"/>
  <c r="N4240" i="1" s="1"/>
  <c r="N4241" i="1" a="1"/>
  <c r="N4241" i="1" s="1"/>
  <c r="N4242" i="1" a="1"/>
  <c r="N4242" i="1" s="1"/>
  <c r="N4243" i="1" a="1"/>
  <c r="N4243" i="1" s="1"/>
  <c r="N4244" i="1" a="1"/>
  <c r="N4244" i="1" s="1"/>
  <c r="N4245" i="1" a="1"/>
  <c r="N4245" i="1" s="1"/>
  <c r="N4246" i="1" a="1"/>
  <c r="N4246" i="1" s="1"/>
  <c r="N4247" i="1" a="1"/>
  <c r="N4247" i="1" s="1"/>
  <c r="N4248" i="1" a="1"/>
  <c r="N4248" i="1" s="1"/>
  <c r="N4249" i="1" a="1"/>
  <c r="N4249" i="1" s="1"/>
  <c r="N4250" i="1" a="1"/>
  <c r="N4250" i="1" s="1"/>
  <c r="N4251" i="1" a="1"/>
  <c r="N4251" i="1" s="1"/>
  <c r="N4252" i="1" a="1"/>
  <c r="N4252" i="1" s="1"/>
  <c r="N4253" i="1" a="1"/>
  <c r="N4253" i="1" s="1"/>
  <c r="N4254" i="1" a="1"/>
  <c r="N4254" i="1" s="1"/>
  <c r="N4255" i="1" a="1"/>
  <c r="N4255" i="1" s="1"/>
  <c r="N4256" i="1" a="1"/>
  <c r="N4256" i="1" s="1"/>
  <c r="N4257" i="1" a="1"/>
  <c r="N4257" i="1" s="1"/>
  <c r="N4258" i="1" a="1"/>
  <c r="N4258" i="1" s="1"/>
  <c r="N4259" i="1" a="1"/>
  <c r="N4259" i="1" s="1"/>
  <c r="N4260" i="1" a="1"/>
  <c r="N4260" i="1" s="1"/>
  <c r="N4261" i="1" a="1"/>
  <c r="N4261" i="1" s="1"/>
  <c r="N4262" i="1" a="1"/>
  <c r="N4262" i="1" s="1"/>
  <c r="N4263" i="1" a="1"/>
  <c r="N4263" i="1" s="1"/>
  <c r="N4264" i="1" a="1"/>
  <c r="N4264" i="1" s="1"/>
  <c r="N4265" i="1" a="1"/>
  <c r="N4265" i="1" s="1"/>
  <c r="N4266" i="1" a="1"/>
  <c r="N4266" i="1" s="1"/>
  <c r="N4267" i="1" a="1"/>
  <c r="N4267" i="1" s="1"/>
  <c r="N4268" i="1" a="1"/>
  <c r="N4268" i="1" s="1"/>
  <c r="N4269" i="1" a="1"/>
  <c r="N4269" i="1" s="1"/>
  <c r="N4270" i="1" a="1"/>
  <c r="N4270" i="1" s="1"/>
  <c r="N4271" i="1" a="1"/>
  <c r="N4271" i="1" s="1"/>
  <c r="N4272" i="1" a="1"/>
  <c r="N4272" i="1" s="1"/>
  <c r="N4273" i="1" a="1"/>
  <c r="N4273" i="1" s="1"/>
  <c r="N4274" i="1" a="1"/>
  <c r="N4274" i="1" s="1"/>
  <c r="N4275" i="1" a="1"/>
  <c r="N4275" i="1" s="1"/>
  <c r="N4276" i="1" a="1"/>
  <c r="N4276" i="1" s="1"/>
  <c r="N4277" i="1" a="1"/>
  <c r="N4277" i="1" s="1"/>
  <c r="N4278" i="1" a="1"/>
  <c r="N4278" i="1" s="1"/>
  <c r="N4279" i="1" a="1"/>
  <c r="N4279" i="1" s="1"/>
  <c r="N4280" i="1" a="1"/>
  <c r="N4280" i="1" s="1"/>
  <c r="N4281" i="1" a="1"/>
  <c r="N4281" i="1" s="1"/>
  <c r="N4282" i="1" a="1"/>
  <c r="N4282" i="1" s="1"/>
  <c r="N4283" i="1" a="1"/>
  <c r="N4283" i="1" s="1"/>
  <c r="N4284" i="1" a="1"/>
  <c r="N4284" i="1" s="1"/>
  <c r="N4285" i="1" a="1"/>
  <c r="N4285" i="1" s="1"/>
  <c r="N4286" i="1" a="1"/>
  <c r="N4286" i="1" s="1"/>
  <c r="N4287" i="1" a="1"/>
  <c r="N4287" i="1" s="1"/>
  <c r="N4288" i="1" a="1"/>
  <c r="N4288" i="1" s="1"/>
  <c r="N4289" i="1" a="1"/>
  <c r="N4289" i="1" s="1"/>
  <c r="N4290" i="1" a="1"/>
  <c r="N4290" i="1" s="1"/>
  <c r="N4291" i="1" a="1"/>
  <c r="N4291" i="1" s="1"/>
  <c r="N4292" i="1" a="1"/>
  <c r="N4292" i="1" s="1"/>
  <c r="N4293" i="1" a="1"/>
  <c r="N4293" i="1" s="1"/>
  <c r="N4294" i="1" a="1"/>
  <c r="N4294" i="1" s="1"/>
  <c r="N4295" i="1" a="1"/>
  <c r="N4295" i="1" s="1"/>
  <c r="N4296" i="1" a="1"/>
  <c r="N4296" i="1" s="1"/>
  <c r="N4297" i="1" a="1"/>
  <c r="N4297" i="1" s="1"/>
  <c r="N4298" i="1" a="1"/>
  <c r="N4298" i="1" s="1"/>
  <c r="N4299" i="1" a="1"/>
  <c r="N4299" i="1" s="1"/>
  <c r="N4300" i="1" a="1"/>
  <c r="N4300" i="1" s="1"/>
  <c r="N4301" i="1" a="1"/>
  <c r="N4301" i="1" s="1"/>
  <c r="N4302" i="1" a="1"/>
  <c r="N4302" i="1" s="1"/>
  <c r="N4303" i="1" a="1"/>
  <c r="N4303" i="1" s="1"/>
  <c r="N4304" i="1" a="1"/>
  <c r="N4304" i="1" s="1"/>
  <c r="N4305" i="1" a="1"/>
  <c r="N4305" i="1" s="1"/>
  <c r="N4306" i="1" a="1"/>
  <c r="N4306" i="1" s="1"/>
  <c r="N4307" i="1" a="1"/>
  <c r="N4307" i="1" s="1"/>
  <c r="N4308" i="1" a="1"/>
  <c r="N4308" i="1" s="1"/>
  <c r="N4309" i="1" a="1"/>
  <c r="N4309" i="1" s="1"/>
  <c r="N4310" i="1" a="1"/>
  <c r="N4310" i="1" s="1"/>
  <c r="N4311" i="1" a="1"/>
  <c r="N4311" i="1" s="1"/>
  <c r="N4312" i="1" a="1"/>
  <c r="N4312" i="1" s="1"/>
  <c r="N4313" i="1" a="1"/>
  <c r="N4313" i="1" s="1"/>
  <c r="N4314" i="1" a="1"/>
  <c r="N4314" i="1" s="1"/>
  <c r="N4315" i="1" a="1"/>
  <c r="N4315" i="1" s="1"/>
  <c r="N4316" i="1" a="1"/>
  <c r="N4316" i="1" s="1"/>
  <c r="N4317" i="1" a="1"/>
  <c r="N4317" i="1" s="1"/>
  <c r="N4318" i="1" a="1"/>
  <c r="N4318" i="1" s="1"/>
  <c r="N4319" i="1" a="1"/>
  <c r="N4319" i="1" s="1"/>
  <c r="N4320" i="1" a="1"/>
  <c r="N4320" i="1" s="1"/>
  <c r="N4321" i="1" a="1"/>
  <c r="N4321" i="1" s="1"/>
  <c r="N4322" i="1" a="1"/>
  <c r="N4322" i="1" s="1"/>
  <c r="N4323" i="1" a="1"/>
  <c r="N4323" i="1" s="1"/>
  <c r="N4324" i="1" a="1"/>
  <c r="N4324" i="1" s="1"/>
  <c r="N4325" i="1" a="1"/>
  <c r="N4325" i="1" s="1"/>
  <c r="N4326" i="1" a="1"/>
  <c r="N4326" i="1" s="1"/>
  <c r="N4327" i="1" a="1"/>
  <c r="N4327" i="1" s="1"/>
  <c r="N4328" i="1" a="1"/>
  <c r="N4328" i="1" s="1"/>
  <c r="N4329" i="1" a="1"/>
  <c r="N4329" i="1" s="1"/>
  <c r="N4330" i="1" a="1"/>
  <c r="N4330" i="1" s="1"/>
  <c r="N4331" i="1" a="1"/>
  <c r="N4331" i="1" s="1"/>
  <c r="N4332" i="1" a="1"/>
  <c r="N4332" i="1" s="1"/>
  <c r="N4333" i="1" a="1"/>
  <c r="N4333" i="1" s="1"/>
  <c r="N4334" i="1" a="1"/>
  <c r="N4334" i="1" s="1"/>
  <c r="N4335" i="1" a="1"/>
  <c r="N4335" i="1" s="1"/>
  <c r="N4336" i="1" a="1"/>
  <c r="N4336" i="1" s="1"/>
  <c r="N4337" i="1" a="1"/>
  <c r="N4337" i="1" s="1"/>
  <c r="N4338" i="1" a="1"/>
  <c r="N4338" i="1" s="1"/>
  <c r="N4339" i="1" a="1"/>
  <c r="N4339" i="1" s="1"/>
  <c r="N4340" i="1" a="1"/>
  <c r="N4340" i="1" s="1"/>
  <c r="N4341" i="1" a="1"/>
  <c r="N4341" i="1" s="1"/>
  <c r="N4342" i="1" a="1"/>
  <c r="N4342" i="1" s="1"/>
  <c r="N4343" i="1" a="1"/>
  <c r="N4343" i="1" s="1"/>
  <c r="N4344" i="1" a="1"/>
  <c r="N4344" i="1" s="1"/>
  <c r="N4345" i="1" a="1"/>
  <c r="N4345" i="1" s="1"/>
  <c r="N4346" i="1" a="1"/>
  <c r="N4346" i="1" s="1"/>
  <c r="N4347" i="1" a="1"/>
  <c r="N4347" i="1" s="1"/>
  <c r="N4348" i="1" a="1"/>
  <c r="N4348" i="1" s="1"/>
  <c r="N4349" i="1" a="1"/>
  <c r="N4349" i="1" s="1"/>
  <c r="N4350" i="1" a="1"/>
  <c r="N4350" i="1" s="1"/>
  <c r="N4351" i="1" a="1"/>
  <c r="N4351" i="1" s="1"/>
  <c r="N4352" i="1" a="1"/>
  <c r="N4352" i="1" s="1"/>
  <c r="N4353" i="1" a="1"/>
  <c r="N4353" i="1" s="1"/>
  <c r="N4354" i="1" a="1"/>
  <c r="N4354" i="1" s="1"/>
  <c r="N4355" i="1" a="1"/>
  <c r="N4355" i="1" s="1"/>
  <c r="N4356" i="1" a="1"/>
  <c r="N4356" i="1" s="1"/>
  <c r="N4357" i="1" a="1"/>
  <c r="N4357" i="1" s="1"/>
  <c r="N4358" i="1" a="1"/>
  <c r="N4358" i="1" s="1"/>
  <c r="N4359" i="1" a="1"/>
  <c r="N4359" i="1" s="1"/>
  <c r="N4360" i="1" a="1"/>
  <c r="N4360" i="1" s="1"/>
  <c r="N4361" i="1" a="1"/>
  <c r="N4361" i="1" s="1"/>
  <c r="N4362" i="1" a="1"/>
  <c r="N4362" i="1" s="1"/>
  <c r="N4363" i="1" a="1"/>
  <c r="N4363" i="1" s="1"/>
  <c r="N4364" i="1" a="1"/>
  <c r="N4364" i="1" s="1"/>
  <c r="N4365" i="1" a="1"/>
  <c r="N4365" i="1" s="1"/>
  <c r="N4366" i="1" a="1"/>
  <c r="N4366" i="1" s="1"/>
  <c r="N4367" i="1" a="1"/>
  <c r="N4367" i="1" s="1"/>
  <c r="N4368" i="1" a="1"/>
  <c r="N4368" i="1" s="1"/>
  <c r="N4369" i="1" a="1"/>
  <c r="N4369" i="1" s="1"/>
  <c r="N4370" i="1" a="1"/>
  <c r="N4370" i="1" s="1"/>
  <c r="N4371" i="1" a="1"/>
  <c r="N4371" i="1" s="1"/>
  <c r="N4372" i="1" a="1"/>
  <c r="N4372" i="1" s="1"/>
  <c r="N4373" i="1" a="1"/>
  <c r="N4373" i="1" s="1"/>
  <c r="N4374" i="1" a="1"/>
  <c r="N4374" i="1" s="1"/>
  <c r="N4375" i="1" a="1"/>
  <c r="N4375" i="1" s="1"/>
  <c r="N4376" i="1" a="1"/>
  <c r="N4376" i="1" s="1"/>
  <c r="N4377" i="1" a="1"/>
  <c r="N4377" i="1" s="1"/>
  <c r="N4378" i="1" a="1"/>
  <c r="N4378" i="1" s="1"/>
  <c r="N4379" i="1" a="1"/>
  <c r="N4379" i="1" s="1"/>
  <c r="N4380" i="1" a="1"/>
  <c r="N4380" i="1" s="1"/>
  <c r="N4381" i="1" a="1"/>
  <c r="N4381" i="1" s="1"/>
  <c r="N4382" i="1" a="1"/>
  <c r="N4382" i="1" s="1"/>
  <c r="N4383" i="1" a="1"/>
  <c r="N4383" i="1" s="1"/>
  <c r="N4384" i="1" a="1"/>
  <c r="N4384" i="1" s="1"/>
  <c r="N4385" i="1" a="1"/>
  <c r="N4385" i="1" s="1"/>
  <c r="N4386" i="1" a="1"/>
  <c r="N4386" i="1" s="1"/>
  <c r="N4387" i="1" a="1"/>
  <c r="N4387" i="1" s="1"/>
  <c r="N4388" i="1" a="1"/>
  <c r="N4388" i="1" s="1"/>
  <c r="N4389" i="1" a="1"/>
  <c r="N4389" i="1" s="1"/>
  <c r="N4390" i="1" a="1"/>
  <c r="N4390" i="1" s="1"/>
  <c r="N4391" i="1" a="1"/>
  <c r="N4391" i="1" s="1"/>
  <c r="N4392" i="1" a="1"/>
  <c r="N4392" i="1" s="1"/>
  <c r="N4393" i="1" a="1"/>
  <c r="N4393" i="1" s="1"/>
  <c r="N4394" i="1" a="1"/>
  <c r="N4394" i="1" s="1"/>
  <c r="N4395" i="1" a="1"/>
  <c r="N4395" i="1" s="1"/>
  <c r="N4396" i="1" a="1"/>
  <c r="N4396" i="1" s="1"/>
  <c r="N4397" i="1" a="1"/>
  <c r="N4397" i="1" s="1"/>
  <c r="N4398" i="1" a="1"/>
  <c r="N4398" i="1" s="1"/>
  <c r="N4399" i="1" a="1"/>
  <c r="N4399" i="1" s="1"/>
  <c r="N4400" i="1" a="1"/>
  <c r="N4400" i="1" s="1"/>
  <c r="N4401" i="1" a="1"/>
  <c r="N4401" i="1" s="1"/>
  <c r="N4402" i="1" a="1"/>
  <c r="N4402" i="1" s="1"/>
  <c r="N4403" i="1" a="1"/>
  <c r="N4403" i="1" s="1"/>
  <c r="N4404" i="1" a="1"/>
  <c r="N4404" i="1" s="1"/>
  <c r="N4405" i="1" a="1"/>
  <c r="N4405" i="1" s="1"/>
  <c r="N4406" i="1" a="1"/>
  <c r="N4406" i="1" s="1"/>
  <c r="N4407" i="1" a="1"/>
  <c r="N4407" i="1" s="1"/>
  <c r="N4408" i="1" a="1"/>
  <c r="N4408" i="1" s="1"/>
  <c r="N4409" i="1" a="1"/>
  <c r="N4409" i="1" s="1"/>
  <c r="N4410" i="1" a="1"/>
  <c r="N4410" i="1" s="1"/>
  <c r="N4411" i="1" a="1"/>
  <c r="N4411" i="1" s="1"/>
  <c r="N4412" i="1" a="1"/>
  <c r="N4412" i="1" s="1"/>
  <c r="N4413" i="1" a="1"/>
  <c r="N4413" i="1" s="1"/>
  <c r="N4414" i="1" a="1"/>
  <c r="N4414" i="1" s="1"/>
  <c r="N4415" i="1" a="1"/>
  <c r="N4415" i="1" s="1"/>
  <c r="N4416" i="1" a="1"/>
  <c r="N4416" i="1" s="1"/>
  <c r="N4417" i="1" a="1"/>
  <c r="N4417" i="1" s="1"/>
  <c r="N4418" i="1" a="1"/>
  <c r="N4418" i="1" s="1"/>
  <c r="N4419" i="1" a="1"/>
  <c r="N4419" i="1" s="1"/>
  <c r="N4420" i="1" a="1"/>
  <c r="N4420" i="1" s="1"/>
  <c r="N4421" i="1" a="1"/>
  <c r="N4421" i="1" s="1"/>
  <c r="N4422" i="1" a="1"/>
  <c r="N4422" i="1" s="1"/>
  <c r="N4423" i="1" a="1"/>
  <c r="N4423" i="1" s="1"/>
  <c r="N4424" i="1" a="1"/>
  <c r="N4424" i="1" s="1"/>
  <c r="N4425" i="1" a="1"/>
  <c r="N4425" i="1" s="1"/>
  <c r="N4426" i="1" a="1"/>
  <c r="N4426" i="1" s="1"/>
  <c r="N4427" i="1" a="1"/>
  <c r="N4427" i="1" s="1"/>
  <c r="N4428" i="1" a="1"/>
  <c r="N4428" i="1" s="1"/>
  <c r="N4429" i="1" a="1"/>
  <c r="N4429" i="1" s="1"/>
  <c r="N4430" i="1" a="1"/>
  <c r="N4430" i="1" s="1"/>
  <c r="N4431" i="1" a="1"/>
  <c r="N4431" i="1" s="1"/>
  <c r="N4432" i="1" a="1"/>
  <c r="N4432" i="1" s="1"/>
  <c r="N4433" i="1" a="1"/>
  <c r="N4433" i="1" s="1"/>
  <c r="N4434" i="1" a="1"/>
  <c r="N4434" i="1" s="1"/>
  <c r="N4435" i="1" a="1"/>
  <c r="N4435" i="1" s="1"/>
  <c r="N4436" i="1" a="1"/>
  <c r="N4436" i="1" s="1"/>
  <c r="N4437" i="1" a="1"/>
  <c r="N4437" i="1" s="1"/>
  <c r="N4438" i="1" a="1"/>
  <c r="N4438" i="1" s="1"/>
  <c r="N4439" i="1" a="1"/>
  <c r="N4439" i="1" s="1"/>
  <c r="N4440" i="1" a="1"/>
  <c r="N4440" i="1" s="1"/>
  <c r="N4441" i="1" a="1"/>
  <c r="N4441" i="1" s="1"/>
  <c r="N4442" i="1" a="1"/>
  <c r="N4442" i="1" s="1"/>
  <c r="N4443" i="1" a="1"/>
  <c r="N4443" i="1" s="1"/>
  <c r="N4444" i="1" a="1"/>
  <c r="N4444" i="1" s="1"/>
  <c r="N4445" i="1" a="1"/>
  <c r="N4445" i="1" s="1"/>
  <c r="N4446" i="1" a="1"/>
  <c r="N4446" i="1" s="1"/>
  <c r="N4447" i="1" a="1"/>
  <c r="N4447" i="1" s="1"/>
  <c r="N4448" i="1" a="1"/>
  <c r="N4448" i="1" s="1"/>
  <c r="N4449" i="1" a="1"/>
  <c r="N4449" i="1" s="1"/>
  <c r="N4450" i="1" a="1"/>
  <c r="N4450" i="1" s="1"/>
  <c r="N4451" i="1" a="1"/>
  <c r="N4451" i="1" s="1"/>
  <c r="N4452" i="1" a="1"/>
  <c r="N4452" i="1" s="1"/>
  <c r="N4453" i="1" a="1"/>
  <c r="N4453" i="1" s="1"/>
  <c r="N4454" i="1" a="1"/>
  <c r="N4454" i="1" s="1"/>
  <c r="N4455" i="1" a="1"/>
  <c r="N4455" i="1" s="1"/>
  <c r="N4456" i="1" a="1"/>
  <c r="N4456" i="1" s="1"/>
  <c r="N4457" i="1" a="1"/>
  <c r="N4457" i="1" s="1"/>
  <c r="N4458" i="1" a="1"/>
  <c r="N4458" i="1" s="1"/>
  <c r="N4459" i="1" a="1"/>
  <c r="N4459" i="1" s="1"/>
  <c r="N4460" i="1" a="1"/>
  <c r="N4460" i="1" s="1"/>
  <c r="N4461" i="1" a="1"/>
  <c r="N4461" i="1" s="1"/>
  <c r="N4462" i="1" a="1"/>
  <c r="N4462" i="1" s="1"/>
  <c r="N4463" i="1" a="1"/>
  <c r="N4463" i="1" s="1"/>
  <c r="N4464" i="1" a="1"/>
  <c r="N4464" i="1" s="1"/>
  <c r="N4465" i="1" a="1"/>
  <c r="N4465" i="1" s="1"/>
  <c r="N4466" i="1" a="1"/>
  <c r="N4466" i="1" s="1"/>
  <c r="N4467" i="1" a="1"/>
  <c r="N4467" i="1" s="1"/>
  <c r="N4468" i="1" a="1"/>
  <c r="N4468" i="1" s="1"/>
  <c r="N4469" i="1" a="1"/>
  <c r="N4469" i="1" s="1"/>
  <c r="N4470" i="1" a="1"/>
  <c r="N4470" i="1" s="1"/>
  <c r="N4471" i="1" a="1"/>
  <c r="N4471" i="1" s="1"/>
  <c r="N4472" i="1" a="1"/>
  <c r="N4472" i="1" s="1"/>
  <c r="N4473" i="1" a="1"/>
  <c r="N4473" i="1" s="1"/>
  <c r="N4474" i="1" a="1"/>
  <c r="N4474" i="1" s="1"/>
  <c r="N4475" i="1" a="1"/>
  <c r="N4475" i="1" s="1"/>
  <c r="N4476" i="1" a="1"/>
  <c r="N4476" i="1" s="1"/>
  <c r="N4477" i="1" a="1"/>
  <c r="N4477" i="1" s="1"/>
  <c r="N4478" i="1" a="1"/>
  <c r="N4478" i="1" s="1"/>
  <c r="N4479" i="1" a="1"/>
  <c r="N4479" i="1" s="1"/>
  <c r="N4480" i="1" a="1"/>
  <c r="N4480" i="1" s="1"/>
  <c r="N4481" i="1" a="1"/>
  <c r="N4481" i="1" s="1"/>
  <c r="N4482" i="1" a="1"/>
  <c r="N4482" i="1" s="1"/>
  <c r="N4483" i="1" a="1"/>
  <c r="N4483" i="1" s="1"/>
  <c r="N4484" i="1" a="1"/>
  <c r="N4484" i="1" s="1"/>
  <c r="N4485" i="1" a="1"/>
  <c r="N4485" i="1" s="1"/>
  <c r="N4486" i="1" a="1"/>
  <c r="N4486" i="1" s="1"/>
  <c r="N4487" i="1" a="1"/>
  <c r="N4487" i="1" s="1"/>
  <c r="N4488" i="1" a="1"/>
  <c r="N4488" i="1" s="1"/>
  <c r="N4489" i="1" a="1"/>
  <c r="N4489" i="1" s="1"/>
  <c r="N4490" i="1" a="1"/>
  <c r="N4490" i="1" s="1"/>
  <c r="N4491" i="1" a="1"/>
  <c r="N4491" i="1" s="1"/>
  <c r="N4492" i="1" a="1"/>
  <c r="N4492" i="1" s="1"/>
  <c r="N4493" i="1" a="1"/>
  <c r="N4493" i="1" s="1"/>
  <c r="N4494" i="1" a="1"/>
  <c r="N4494" i="1" s="1"/>
  <c r="N4495" i="1" a="1"/>
  <c r="N4495" i="1" s="1"/>
  <c r="N4496" i="1" a="1"/>
  <c r="N4496" i="1" s="1"/>
  <c r="N4497" i="1" a="1"/>
  <c r="N4497" i="1" s="1"/>
  <c r="N4498" i="1" a="1"/>
  <c r="N4498" i="1" s="1"/>
  <c r="N4499" i="1" a="1"/>
  <c r="N4499" i="1" s="1"/>
  <c r="N4500" i="1" a="1"/>
  <c r="N4500" i="1" s="1"/>
  <c r="N4501" i="1" a="1"/>
  <c r="N4501" i="1" s="1"/>
  <c r="N4502" i="1" a="1"/>
  <c r="N4502" i="1" s="1"/>
  <c r="N4503" i="1" a="1"/>
  <c r="N4503" i="1" s="1"/>
  <c r="N4504" i="1" a="1"/>
  <c r="N4504" i="1" s="1"/>
  <c r="N4505" i="1" a="1"/>
  <c r="N4505" i="1" s="1"/>
  <c r="N4506" i="1" a="1"/>
  <c r="N4506" i="1" s="1"/>
  <c r="N4507" i="1" a="1"/>
  <c r="N4507" i="1" s="1"/>
  <c r="N4508" i="1" a="1"/>
  <c r="N4508" i="1" s="1"/>
  <c r="N4509" i="1" a="1"/>
  <c r="N4509" i="1" s="1"/>
  <c r="N4510" i="1" a="1"/>
  <c r="N4510" i="1" s="1"/>
  <c r="N4511" i="1" a="1"/>
  <c r="N4511" i="1" s="1"/>
  <c r="N4512" i="1" a="1"/>
  <c r="N4512" i="1" s="1"/>
  <c r="N4513" i="1" a="1"/>
  <c r="N4513" i="1" s="1"/>
  <c r="N4514" i="1" a="1"/>
  <c r="N4514" i="1" s="1"/>
  <c r="N4515" i="1" a="1"/>
  <c r="N4515" i="1" s="1"/>
  <c r="N4516" i="1" a="1"/>
  <c r="N4516" i="1" s="1"/>
  <c r="N4517" i="1" a="1"/>
  <c r="N4517" i="1" s="1"/>
  <c r="N4518" i="1" a="1"/>
  <c r="N4518" i="1" s="1"/>
  <c r="N4519" i="1" a="1"/>
  <c r="N4519" i="1" s="1"/>
  <c r="N4520" i="1" a="1"/>
  <c r="N4520" i="1" s="1"/>
  <c r="N4521" i="1" a="1"/>
  <c r="N4521" i="1" s="1"/>
  <c r="N4522" i="1" a="1"/>
  <c r="N4522" i="1" s="1"/>
  <c r="N4523" i="1" a="1"/>
  <c r="N4523" i="1" s="1"/>
  <c r="N4524" i="1" a="1"/>
  <c r="N4524" i="1" s="1"/>
  <c r="N4525" i="1" a="1"/>
  <c r="N4525" i="1" s="1"/>
  <c r="N4526" i="1" a="1"/>
  <c r="N4526" i="1" s="1"/>
  <c r="N4527" i="1" a="1"/>
  <c r="N4527" i="1" s="1"/>
  <c r="N4528" i="1" a="1"/>
  <c r="N4528" i="1" s="1"/>
  <c r="N4529" i="1" a="1"/>
  <c r="N4529" i="1" s="1"/>
  <c r="N4530" i="1" a="1"/>
  <c r="N4530" i="1" s="1"/>
  <c r="N4531" i="1" a="1"/>
  <c r="N4531" i="1" s="1"/>
  <c r="N4532" i="1" a="1"/>
  <c r="N4532" i="1" s="1"/>
  <c r="N4533" i="1" a="1"/>
  <c r="N4533" i="1" s="1"/>
  <c r="N4534" i="1" a="1"/>
  <c r="N4534" i="1" s="1"/>
  <c r="N4535" i="1" a="1"/>
  <c r="N4535" i="1" s="1"/>
  <c r="N4536" i="1" a="1"/>
  <c r="N4536" i="1" s="1"/>
  <c r="N4537" i="1" a="1"/>
  <c r="N4537" i="1" s="1"/>
  <c r="N4538" i="1" a="1"/>
  <c r="N4538" i="1" s="1"/>
  <c r="N4539" i="1" a="1"/>
  <c r="N4539" i="1" s="1"/>
  <c r="N4540" i="1" a="1"/>
  <c r="N4540" i="1" s="1"/>
  <c r="N4541" i="1" a="1"/>
  <c r="N4541" i="1" s="1"/>
  <c r="N4542" i="1" a="1"/>
  <c r="N4542" i="1" s="1"/>
  <c r="N4543" i="1" a="1"/>
  <c r="N4543" i="1" s="1"/>
  <c r="N4544" i="1" a="1"/>
  <c r="N4544" i="1" s="1"/>
  <c r="N4545" i="1" a="1"/>
  <c r="N4545" i="1" s="1"/>
  <c r="N4546" i="1" a="1"/>
  <c r="N4546" i="1" s="1"/>
  <c r="N4547" i="1" a="1"/>
  <c r="N4547" i="1" s="1"/>
  <c r="N4548" i="1" a="1"/>
  <c r="N4548" i="1" s="1"/>
  <c r="N4549" i="1" a="1"/>
  <c r="N4549" i="1" s="1"/>
  <c r="N4550" i="1" a="1"/>
  <c r="N4550" i="1" s="1"/>
  <c r="N4551" i="1" a="1"/>
  <c r="N4551" i="1" s="1"/>
  <c r="N4552" i="1" a="1"/>
  <c r="N4552" i="1" s="1"/>
  <c r="N4553" i="1" a="1"/>
  <c r="N4553" i="1" s="1"/>
  <c r="N4554" i="1" a="1"/>
  <c r="N4554" i="1" s="1"/>
  <c r="N4555" i="1" a="1"/>
  <c r="N4555" i="1" s="1"/>
  <c r="N4556" i="1" a="1"/>
  <c r="N4556" i="1" s="1"/>
  <c r="N4557" i="1" a="1"/>
  <c r="N4557" i="1" s="1"/>
  <c r="N4558" i="1" a="1"/>
  <c r="N4558" i="1" s="1"/>
  <c r="N4559" i="1" a="1"/>
  <c r="N4559" i="1" s="1"/>
  <c r="N4560" i="1" a="1"/>
  <c r="N4560" i="1" s="1"/>
  <c r="N4561" i="1" a="1"/>
  <c r="N4561" i="1" s="1"/>
  <c r="N4562" i="1" a="1"/>
  <c r="N4562" i="1" s="1"/>
  <c r="N4563" i="1" a="1"/>
  <c r="N4563" i="1" s="1"/>
  <c r="N4564" i="1" a="1"/>
  <c r="N4564" i="1" s="1"/>
  <c r="N4565" i="1" a="1"/>
  <c r="N4565" i="1" s="1"/>
  <c r="N4566" i="1" a="1"/>
  <c r="N4566" i="1" s="1"/>
  <c r="N4567" i="1" a="1"/>
  <c r="N4567" i="1" s="1"/>
  <c r="N4568" i="1" a="1"/>
  <c r="N4568" i="1" s="1"/>
  <c r="N4569" i="1" a="1"/>
  <c r="N4569" i="1" s="1"/>
  <c r="N4570" i="1" a="1"/>
  <c r="N4570" i="1" s="1"/>
  <c r="N4571" i="1" a="1"/>
  <c r="N4571" i="1" s="1"/>
  <c r="N4572" i="1" a="1"/>
  <c r="N4572" i="1" s="1"/>
  <c r="N4573" i="1" a="1"/>
  <c r="N4573" i="1" s="1"/>
  <c r="N4574" i="1" a="1"/>
  <c r="N4574" i="1" s="1"/>
  <c r="N4575" i="1" a="1"/>
  <c r="N4575" i="1" s="1"/>
  <c r="N4576" i="1" a="1"/>
  <c r="N4576" i="1" s="1"/>
  <c r="N4577" i="1" a="1"/>
  <c r="N4577" i="1" s="1"/>
  <c r="N4578" i="1" a="1"/>
  <c r="N4578" i="1" s="1"/>
  <c r="N4579" i="1" a="1"/>
  <c r="N4579" i="1" s="1"/>
  <c r="N4580" i="1" a="1"/>
  <c r="N4580" i="1" s="1"/>
  <c r="N4581" i="1" a="1"/>
  <c r="N4581" i="1" s="1"/>
  <c r="N4582" i="1" a="1"/>
  <c r="N4582" i="1" s="1"/>
  <c r="N4583" i="1" a="1"/>
  <c r="N4583" i="1" s="1"/>
  <c r="N4584" i="1" a="1"/>
  <c r="N4584" i="1" s="1"/>
  <c r="N4585" i="1" a="1"/>
  <c r="N4585" i="1" s="1"/>
  <c r="N4586" i="1" a="1"/>
  <c r="N4586" i="1" s="1"/>
  <c r="N4587" i="1" a="1"/>
  <c r="N4587" i="1" s="1"/>
  <c r="N4588" i="1" a="1"/>
  <c r="N4588" i="1" s="1"/>
  <c r="N4589" i="1" a="1"/>
  <c r="N4589" i="1" s="1"/>
  <c r="N4590" i="1" a="1"/>
  <c r="N4590" i="1" s="1"/>
  <c r="N4591" i="1" a="1"/>
  <c r="N4591" i="1" s="1"/>
  <c r="N4592" i="1" a="1"/>
  <c r="N4592" i="1" s="1"/>
  <c r="N4593" i="1" a="1"/>
  <c r="N4593" i="1" s="1"/>
  <c r="N4594" i="1" a="1"/>
  <c r="N4594" i="1" s="1"/>
  <c r="N4595" i="1" a="1"/>
  <c r="N4595" i="1" s="1"/>
  <c r="N4596" i="1" a="1"/>
  <c r="N4596" i="1" s="1"/>
  <c r="N4597" i="1" a="1"/>
  <c r="N4597" i="1" s="1"/>
  <c r="N4598" i="1" a="1"/>
  <c r="N4598" i="1" s="1"/>
  <c r="N4599" i="1" a="1"/>
  <c r="N4599" i="1" s="1"/>
  <c r="N4600" i="1" a="1"/>
  <c r="N4600" i="1" s="1"/>
  <c r="N4601" i="1" a="1"/>
  <c r="N4601" i="1" s="1"/>
  <c r="N4602" i="1" a="1"/>
  <c r="N4602" i="1" s="1"/>
  <c r="N4603" i="1" a="1"/>
  <c r="N4603" i="1" s="1"/>
  <c r="N4604" i="1" a="1"/>
  <c r="N4604" i="1" s="1"/>
  <c r="N4605" i="1" a="1"/>
  <c r="N4605" i="1" s="1"/>
  <c r="N4606" i="1" a="1"/>
  <c r="N4606" i="1" s="1"/>
  <c r="N4607" i="1" a="1"/>
  <c r="N4607" i="1" s="1"/>
  <c r="N4608" i="1" a="1"/>
  <c r="N4608" i="1" s="1"/>
  <c r="N4609" i="1" a="1"/>
  <c r="N4609" i="1" s="1"/>
  <c r="N4610" i="1" a="1"/>
  <c r="N4610" i="1" s="1"/>
  <c r="N4611" i="1" a="1"/>
  <c r="N4611" i="1" s="1"/>
  <c r="N4612" i="1" a="1"/>
  <c r="N4612" i="1" s="1"/>
  <c r="N4613" i="1" a="1"/>
  <c r="N4613" i="1" s="1"/>
  <c r="N4614" i="1" a="1"/>
  <c r="N4614" i="1" s="1"/>
  <c r="N4615" i="1" a="1"/>
  <c r="N4615" i="1" s="1"/>
  <c r="N4616" i="1" a="1"/>
  <c r="N4616" i="1" s="1"/>
  <c r="N4617" i="1" a="1"/>
  <c r="N4617" i="1" s="1"/>
  <c r="N4618" i="1" a="1"/>
  <c r="N4618" i="1" s="1"/>
  <c r="N4619" i="1" a="1"/>
  <c r="N4619" i="1" s="1"/>
  <c r="N4620" i="1" a="1"/>
  <c r="N4620" i="1" s="1"/>
  <c r="N4621" i="1" a="1"/>
  <c r="N4621" i="1" s="1"/>
  <c r="N4622" i="1" a="1"/>
  <c r="N4622" i="1" s="1"/>
  <c r="N4623" i="1" a="1"/>
  <c r="N4623" i="1" s="1"/>
  <c r="N4624" i="1" a="1"/>
  <c r="N4624" i="1" s="1"/>
  <c r="N4625" i="1" a="1"/>
  <c r="N4625" i="1" s="1"/>
  <c r="N4626" i="1" a="1"/>
  <c r="N4626" i="1" s="1"/>
  <c r="N4627" i="1" a="1"/>
  <c r="N4627" i="1" s="1"/>
  <c r="N4628" i="1" a="1"/>
  <c r="N4628" i="1" s="1"/>
  <c r="N4629" i="1" a="1"/>
  <c r="N4629" i="1" s="1"/>
  <c r="N4630" i="1" a="1"/>
  <c r="N4630" i="1" s="1"/>
  <c r="N4631" i="1" a="1"/>
  <c r="N4631" i="1" s="1"/>
  <c r="N4632" i="1" a="1"/>
  <c r="N4632" i="1" s="1"/>
  <c r="N4633" i="1" a="1"/>
  <c r="N4633" i="1" s="1"/>
  <c r="N4634" i="1" a="1"/>
  <c r="N4634" i="1" s="1"/>
  <c r="N4635" i="1" a="1"/>
  <c r="N4635" i="1" s="1"/>
  <c r="N4636" i="1" a="1"/>
  <c r="N4636" i="1" s="1"/>
  <c r="N4637" i="1" a="1"/>
  <c r="N4637" i="1" s="1"/>
  <c r="N4638" i="1" a="1"/>
  <c r="N4638" i="1" s="1"/>
  <c r="N4639" i="1" a="1"/>
  <c r="N4639" i="1" s="1"/>
  <c r="N4640" i="1" a="1"/>
  <c r="N4640" i="1" s="1"/>
  <c r="N4641" i="1" a="1"/>
  <c r="N4641" i="1" s="1"/>
  <c r="N4642" i="1" a="1"/>
  <c r="N4642" i="1" s="1"/>
  <c r="N4643" i="1" a="1"/>
  <c r="N4643" i="1" s="1"/>
  <c r="N4644" i="1" a="1"/>
  <c r="N4644" i="1" s="1"/>
  <c r="N4645" i="1" a="1"/>
  <c r="N4645" i="1" s="1"/>
  <c r="N4646" i="1" a="1"/>
  <c r="N4646" i="1" s="1"/>
  <c r="N4647" i="1" a="1"/>
  <c r="N4647" i="1" s="1"/>
  <c r="N4648" i="1" a="1"/>
  <c r="N4648" i="1" s="1"/>
  <c r="N4649" i="1" a="1"/>
  <c r="N4649" i="1" s="1"/>
  <c r="N4650" i="1" a="1"/>
  <c r="N4650" i="1" s="1"/>
  <c r="N4651" i="1" a="1"/>
  <c r="N4651" i="1" s="1"/>
  <c r="N4652" i="1" a="1"/>
  <c r="N4652" i="1" s="1"/>
  <c r="N4653" i="1" a="1"/>
  <c r="N4653" i="1" s="1"/>
  <c r="N4654" i="1" a="1"/>
  <c r="N4654" i="1" s="1"/>
  <c r="N4655" i="1" a="1"/>
  <c r="N4655" i="1" s="1"/>
  <c r="N4656" i="1" a="1"/>
  <c r="N4656" i="1" s="1"/>
  <c r="N4657" i="1" a="1"/>
  <c r="N4657" i="1" s="1"/>
  <c r="N4658" i="1" a="1"/>
  <c r="N4658" i="1" s="1"/>
  <c r="N4659" i="1" a="1"/>
  <c r="N4659" i="1" s="1"/>
  <c r="N4660" i="1" a="1"/>
  <c r="N4660" i="1" s="1"/>
  <c r="N4661" i="1" a="1"/>
  <c r="N4661" i="1" s="1"/>
  <c r="N4662" i="1" a="1"/>
  <c r="N4662" i="1" s="1"/>
  <c r="N4663" i="1" a="1"/>
  <c r="N4663" i="1" s="1"/>
  <c r="N4664" i="1" a="1"/>
  <c r="N4664" i="1" s="1"/>
  <c r="N4665" i="1" a="1"/>
  <c r="N4665" i="1" s="1"/>
  <c r="N4666" i="1" a="1"/>
  <c r="N4666" i="1" s="1"/>
  <c r="N4667" i="1" a="1"/>
  <c r="N4667" i="1" s="1"/>
  <c r="N4668" i="1" a="1"/>
  <c r="N4668" i="1" s="1"/>
  <c r="N4669" i="1" a="1"/>
  <c r="N4669" i="1" s="1"/>
  <c r="N4670" i="1" a="1"/>
  <c r="N4670" i="1" s="1"/>
  <c r="N4671" i="1" a="1"/>
  <c r="N4671" i="1" s="1"/>
  <c r="N4672" i="1" a="1"/>
  <c r="N4672" i="1" s="1"/>
  <c r="N4673" i="1" a="1"/>
  <c r="N4673" i="1" s="1"/>
  <c r="N4674" i="1" a="1"/>
  <c r="N4674" i="1" s="1"/>
  <c r="N4675" i="1" a="1"/>
  <c r="N4675" i="1" s="1"/>
  <c r="N4676" i="1" a="1"/>
  <c r="N4676" i="1" s="1"/>
  <c r="N4677" i="1" a="1"/>
  <c r="N4677" i="1" s="1"/>
  <c r="N4678" i="1" a="1"/>
  <c r="N4678" i="1" s="1"/>
  <c r="N4679" i="1" a="1"/>
  <c r="N4679" i="1" s="1"/>
  <c r="N4680" i="1" a="1"/>
  <c r="N4680" i="1" s="1"/>
  <c r="N4681" i="1" a="1"/>
  <c r="N4681" i="1" s="1"/>
  <c r="N4682" i="1" a="1"/>
  <c r="N4682" i="1" s="1"/>
  <c r="N4683" i="1" a="1"/>
  <c r="N4683" i="1" s="1"/>
  <c r="N4684" i="1" a="1"/>
  <c r="N4684" i="1" s="1"/>
  <c r="N4685" i="1" a="1"/>
  <c r="N4685" i="1" s="1"/>
  <c r="N4686" i="1" a="1"/>
  <c r="N4686" i="1" s="1"/>
  <c r="N4687" i="1" a="1"/>
  <c r="N4687" i="1" s="1"/>
  <c r="N4688" i="1" a="1"/>
  <c r="N4688" i="1" s="1"/>
  <c r="N4689" i="1" a="1"/>
  <c r="N4689" i="1" s="1"/>
  <c r="N4690" i="1" a="1"/>
  <c r="N4690" i="1" s="1"/>
  <c r="N4691" i="1" a="1"/>
  <c r="N4691" i="1" s="1"/>
  <c r="N4692" i="1" a="1"/>
  <c r="N4692" i="1" s="1"/>
  <c r="N4693" i="1" a="1"/>
  <c r="N4693" i="1" s="1"/>
  <c r="N4694" i="1" a="1"/>
  <c r="N4694" i="1" s="1"/>
  <c r="N4695" i="1" a="1"/>
  <c r="N4695" i="1" s="1"/>
  <c r="N4696" i="1" a="1"/>
  <c r="N4696" i="1" s="1"/>
  <c r="N4697" i="1" a="1"/>
  <c r="N4697" i="1" s="1"/>
  <c r="N4698" i="1" a="1"/>
  <c r="N4698" i="1" s="1"/>
  <c r="N4699" i="1" a="1"/>
  <c r="N4699" i="1" s="1"/>
  <c r="N4700" i="1" a="1"/>
  <c r="N4700" i="1" s="1"/>
  <c r="N4701" i="1" a="1"/>
  <c r="N4701" i="1" s="1"/>
  <c r="N4702" i="1" a="1"/>
  <c r="N4702" i="1" s="1"/>
  <c r="N4703" i="1" a="1"/>
  <c r="N4703" i="1" s="1"/>
  <c r="N4704" i="1" a="1"/>
  <c r="N4704" i="1" s="1"/>
  <c r="N4705" i="1" a="1"/>
  <c r="N4705" i="1" s="1"/>
  <c r="N4706" i="1" a="1"/>
  <c r="N4706" i="1" s="1"/>
  <c r="N4707" i="1" a="1"/>
  <c r="N4707" i="1" s="1"/>
  <c r="N4708" i="1" a="1"/>
  <c r="N4708" i="1" s="1"/>
  <c r="N4709" i="1" a="1"/>
  <c r="N4709" i="1" s="1"/>
  <c r="N4710" i="1" a="1"/>
  <c r="N4710" i="1" s="1"/>
  <c r="N4711" i="1" a="1"/>
  <c r="N4711" i="1" s="1"/>
  <c r="N4712" i="1" a="1"/>
  <c r="N4712" i="1" s="1"/>
  <c r="N4713" i="1" a="1"/>
  <c r="N4713" i="1" s="1"/>
  <c r="N4714" i="1" a="1"/>
  <c r="N4714" i="1" s="1"/>
  <c r="N4715" i="1" a="1"/>
  <c r="N4715" i="1" s="1"/>
  <c r="N4716" i="1" a="1"/>
  <c r="N4716" i="1" s="1"/>
  <c r="N4717" i="1" a="1"/>
  <c r="N4717" i="1" s="1"/>
  <c r="N4718" i="1" a="1"/>
  <c r="N4718" i="1" s="1"/>
  <c r="N4719" i="1" a="1"/>
  <c r="N4719" i="1" s="1"/>
  <c r="N4720" i="1" a="1"/>
  <c r="N4720" i="1" s="1"/>
  <c r="N4721" i="1" a="1"/>
  <c r="N4721" i="1" s="1"/>
  <c r="N4722" i="1" a="1"/>
  <c r="N4722" i="1" s="1"/>
  <c r="N4723" i="1" a="1"/>
  <c r="N4723" i="1" s="1"/>
  <c r="N4724" i="1" a="1"/>
  <c r="N4724" i="1" s="1"/>
  <c r="N4725" i="1" a="1"/>
  <c r="N4725" i="1" s="1"/>
  <c r="N4726" i="1" a="1"/>
  <c r="N4726" i="1" s="1"/>
  <c r="N4727" i="1" a="1"/>
  <c r="N4727" i="1" s="1"/>
  <c r="N4728" i="1" a="1"/>
  <c r="N4728" i="1" s="1"/>
  <c r="N4729" i="1" a="1"/>
  <c r="N4729" i="1" s="1"/>
  <c r="N4730" i="1" a="1"/>
  <c r="N4730" i="1" s="1"/>
  <c r="N4731" i="1" a="1"/>
  <c r="N4731" i="1" s="1"/>
  <c r="N4732" i="1" a="1"/>
  <c r="N4732" i="1" s="1"/>
  <c r="N4733" i="1" a="1"/>
  <c r="N4733" i="1" s="1"/>
  <c r="N4734" i="1" a="1"/>
  <c r="N4734" i="1" s="1"/>
  <c r="N4735" i="1" a="1"/>
  <c r="N4735" i="1" s="1"/>
  <c r="N4736" i="1" a="1"/>
  <c r="N4736" i="1" s="1"/>
  <c r="N4737" i="1" a="1"/>
  <c r="N4737" i="1" s="1"/>
  <c r="N4738" i="1" a="1"/>
  <c r="N4738" i="1" s="1"/>
  <c r="N4739" i="1" a="1"/>
  <c r="N4739" i="1" s="1"/>
  <c r="N4740" i="1" a="1"/>
  <c r="N4740" i="1" s="1"/>
  <c r="N4741" i="1" a="1"/>
  <c r="N4741" i="1" s="1"/>
  <c r="N4742" i="1" a="1"/>
  <c r="N4742" i="1" s="1"/>
  <c r="N4743" i="1" a="1"/>
  <c r="N4743" i="1" s="1"/>
  <c r="N4744" i="1" a="1"/>
  <c r="N4744" i="1" s="1"/>
  <c r="N4745" i="1" a="1"/>
  <c r="N4745" i="1" s="1"/>
  <c r="N4746" i="1" a="1"/>
  <c r="N4746" i="1" s="1"/>
  <c r="N4747" i="1" a="1"/>
  <c r="N4747" i="1" s="1"/>
  <c r="N4748" i="1" a="1"/>
  <c r="N4748" i="1" s="1"/>
  <c r="N4749" i="1" a="1"/>
  <c r="N4749" i="1" s="1"/>
  <c r="N4750" i="1" a="1"/>
  <c r="N4750" i="1" s="1"/>
  <c r="N4751" i="1" a="1"/>
  <c r="N4751" i="1" s="1"/>
  <c r="N4752" i="1" a="1"/>
  <c r="N4752" i="1" s="1"/>
  <c r="N4753" i="1" a="1"/>
  <c r="N4753" i="1" s="1"/>
  <c r="N4754" i="1" a="1"/>
  <c r="N4754" i="1" s="1"/>
  <c r="N4755" i="1" a="1"/>
  <c r="N4755" i="1" s="1"/>
  <c r="N4756" i="1" a="1"/>
  <c r="N4756" i="1" s="1"/>
  <c r="N4757" i="1" a="1"/>
  <c r="N4757" i="1" s="1"/>
  <c r="N4758" i="1" a="1"/>
  <c r="N4758" i="1" s="1"/>
  <c r="N4759" i="1" a="1"/>
  <c r="N4759" i="1" s="1"/>
  <c r="N4760" i="1" a="1"/>
  <c r="N4760" i="1" s="1"/>
  <c r="N4761" i="1" a="1"/>
  <c r="N4761" i="1" s="1"/>
  <c r="N4762" i="1" a="1"/>
  <c r="N4762" i="1" s="1"/>
  <c r="N4763" i="1" a="1"/>
  <c r="N4763" i="1" s="1"/>
  <c r="N4764" i="1" a="1"/>
  <c r="N4764" i="1" s="1"/>
  <c r="N4765" i="1" a="1"/>
  <c r="N4765" i="1" s="1"/>
  <c r="N4766" i="1" a="1"/>
  <c r="N4766" i="1" s="1"/>
  <c r="N4767" i="1" a="1"/>
  <c r="N4767" i="1" s="1"/>
  <c r="N4768" i="1" a="1"/>
  <c r="N4768" i="1" s="1"/>
  <c r="N4769" i="1" a="1"/>
  <c r="N4769" i="1" s="1"/>
  <c r="N4770" i="1" a="1"/>
  <c r="N4770" i="1" s="1"/>
  <c r="N4771" i="1" a="1"/>
  <c r="N4771" i="1" s="1"/>
  <c r="N4772" i="1" a="1"/>
  <c r="N4772" i="1" s="1"/>
  <c r="N4773" i="1" a="1"/>
  <c r="N4773" i="1" s="1"/>
  <c r="N4774" i="1" a="1"/>
  <c r="N4774" i="1" s="1"/>
  <c r="N4775" i="1" a="1"/>
  <c r="N4775" i="1" s="1"/>
  <c r="N4776" i="1" a="1"/>
  <c r="N4776" i="1" s="1"/>
  <c r="N4777" i="1" a="1"/>
  <c r="N4777" i="1" s="1"/>
  <c r="N4778" i="1" a="1"/>
  <c r="N4778" i="1" s="1"/>
  <c r="N4779" i="1" a="1"/>
  <c r="N4779" i="1" s="1"/>
  <c r="N4780" i="1" a="1"/>
  <c r="N4780" i="1" s="1"/>
  <c r="N4781" i="1" a="1"/>
  <c r="N4781" i="1" s="1"/>
  <c r="N4782" i="1" a="1"/>
  <c r="N4782" i="1" s="1"/>
  <c r="N4783" i="1" a="1"/>
  <c r="N4783" i="1" s="1"/>
  <c r="N4784" i="1" a="1"/>
  <c r="N4784" i="1" s="1"/>
  <c r="N4785" i="1" a="1"/>
  <c r="N4785" i="1" s="1"/>
  <c r="N4786" i="1" a="1"/>
  <c r="N4786" i="1" s="1"/>
  <c r="N4787" i="1" a="1"/>
  <c r="N4787" i="1" s="1"/>
  <c r="N4788" i="1" a="1"/>
  <c r="N4788" i="1" s="1"/>
  <c r="N4789" i="1" a="1"/>
  <c r="N4789" i="1" s="1"/>
  <c r="N4790" i="1" a="1"/>
  <c r="N4790" i="1" s="1"/>
  <c r="N4791" i="1" a="1"/>
  <c r="N4791" i="1" s="1"/>
  <c r="N4792" i="1" a="1"/>
  <c r="N4792" i="1" s="1"/>
  <c r="N4793" i="1" a="1"/>
  <c r="N4793" i="1" s="1"/>
  <c r="N4794" i="1" a="1"/>
  <c r="N4794" i="1" s="1"/>
  <c r="N4795" i="1" a="1"/>
  <c r="N4795" i="1" s="1"/>
  <c r="N4796" i="1" a="1"/>
  <c r="N4796" i="1" s="1"/>
  <c r="N4797" i="1" a="1"/>
  <c r="N4797" i="1" s="1"/>
  <c r="N4798" i="1" a="1"/>
  <c r="N4798" i="1" s="1"/>
  <c r="N4799" i="1" a="1"/>
  <c r="N4799" i="1" s="1"/>
  <c r="N4800" i="1" a="1"/>
  <c r="N4800" i="1" s="1"/>
  <c r="N4801" i="1" a="1"/>
  <c r="N4801" i="1" s="1"/>
  <c r="N4802" i="1" a="1"/>
  <c r="N4802" i="1" s="1"/>
  <c r="N4803" i="1" a="1"/>
  <c r="N4803" i="1" s="1"/>
  <c r="N4804" i="1" a="1"/>
  <c r="N4804" i="1" s="1"/>
  <c r="N4805" i="1" a="1"/>
  <c r="N4805" i="1" s="1"/>
  <c r="N4806" i="1" a="1"/>
  <c r="N4806" i="1" s="1"/>
  <c r="N4807" i="1" a="1"/>
  <c r="N4807" i="1" s="1"/>
  <c r="N4808" i="1" a="1"/>
  <c r="N4808" i="1" s="1"/>
  <c r="N4809" i="1" a="1"/>
  <c r="N4809" i="1" s="1"/>
  <c r="N4810" i="1" a="1"/>
  <c r="N4810" i="1" s="1"/>
  <c r="N4811" i="1" a="1"/>
  <c r="N4811" i="1" s="1"/>
  <c r="N4812" i="1" a="1"/>
  <c r="N4812" i="1" s="1"/>
  <c r="N4813" i="1" a="1"/>
  <c r="N4813" i="1" s="1"/>
  <c r="N4814" i="1" a="1"/>
  <c r="N4814" i="1" s="1"/>
  <c r="N4815" i="1" a="1"/>
  <c r="N4815" i="1" s="1"/>
  <c r="N4816" i="1" a="1"/>
  <c r="N4816" i="1" s="1"/>
  <c r="N4817" i="1" a="1"/>
  <c r="N4817" i="1" s="1"/>
  <c r="N4818" i="1" a="1"/>
  <c r="N4818" i="1" s="1"/>
  <c r="N4819" i="1" a="1"/>
  <c r="N4819" i="1" s="1"/>
  <c r="N4820" i="1" a="1"/>
  <c r="N4820" i="1" s="1"/>
  <c r="N4821" i="1" a="1"/>
  <c r="N4821" i="1" s="1"/>
  <c r="N4822" i="1" a="1"/>
  <c r="N4822" i="1" s="1"/>
  <c r="N4823" i="1" a="1"/>
  <c r="N4823" i="1" s="1"/>
  <c r="N4824" i="1" a="1"/>
  <c r="N4824" i="1" s="1"/>
  <c r="N4825" i="1" a="1"/>
  <c r="N4825" i="1" s="1"/>
  <c r="N4826" i="1" a="1"/>
  <c r="N4826" i="1" s="1"/>
  <c r="N4827" i="1" a="1"/>
  <c r="N4827" i="1" s="1"/>
  <c r="N4828" i="1" a="1"/>
  <c r="N4828" i="1" s="1"/>
  <c r="N4829" i="1" a="1"/>
  <c r="N4829" i="1" s="1"/>
  <c r="N4830" i="1" a="1"/>
  <c r="N4830" i="1" s="1"/>
  <c r="N4831" i="1" a="1"/>
  <c r="N4831" i="1" s="1"/>
  <c r="N4832" i="1" a="1"/>
  <c r="N4832" i="1" s="1"/>
  <c r="N4833" i="1" a="1"/>
  <c r="N4833" i="1" s="1"/>
  <c r="N4834" i="1" a="1"/>
  <c r="N4834" i="1" s="1"/>
  <c r="N4835" i="1" a="1"/>
  <c r="N4835" i="1" s="1"/>
  <c r="N4836" i="1" a="1"/>
  <c r="N4836" i="1" s="1"/>
  <c r="N4837" i="1" a="1"/>
  <c r="N4837" i="1" s="1"/>
  <c r="N4838" i="1" a="1"/>
  <c r="N4838" i="1" s="1"/>
  <c r="N4839" i="1" a="1"/>
  <c r="N4839" i="1" s="1"/>
  <c r="N4840" i="1" a="1"/>
  <c r="N4840" i="1" s="1"/>
  <c r="N4841" i="1" a="1"/>
  <c r="N4841" i="1" s="1"/>
  <c r="N4842" i="1" a="1"/>
  <c r="N4842" i="1" s="1"/>
  <c r="N4843" i="1" a="1"/>
  <c r="N4843" i="1" s="1"/>
  <c r="N4844" i="1" a="1"/>
  <c r="N4844" i="1" s="1"/>
  <c r="N4845" i="1" a="1"/>
  <c r="N4845" i="1" s="1"/>
  <c r="N4846" i="1" a="1"/>
  <c r="N4846" i="1" s="1"/>
  <c r="N4847" i="1" a="1"/>
  <c r="N4847" i="1" s="1"/>
  <c r="N4848" i="1" a="1"/>
  <c r="N4848" i="1" s="1"/>
  <c r="N4849" i="1" a="1"/>
  <c r="N4849" i="1" s="1"/>
  <c r="N4850" i="1" a="1"/>
  <c r="N4850" i="1" s="1"/>
  <c r="N4851" i="1" a="1"/>
  <c r="N4851" i="1" s="1"/>
  <c r="N4852" i="1" a="1"/>
  <c r="N4852" i="1" s="1"/>
  <c r="N4853" i="1" a="1"/>
  <c r="N4853" i="1" s="1"/>
  <c r="N4854" i="1" a="1"/>
  <c r="N4854" i="1" s="1"/>
  <c r="N4855" i="1" a="1"/>
  <c r="N4855" i="1" s="1"/>
  <c r="N4856" i="1" a="1"/>
  <c r="N4856" i="1" s="1"/>
  <c r="N4857" i="1" a="1"/>
  <c r="N4857" i="1" s="1"/>
  <c r="N4858" i="1" a="1"/>
  <c r="N4858" i="1" s="1"/>
  <c r="N4859" i="1" a="1"/>
  <c r="N4859" i="1" s="1"/>
  <c r="N4860" i="1" a="1"/>
  <c r="N4860" i="1" s="1"/>
  <c r="N4861" i="1" a="1"/>
  <c r="N4861" i="1" s="1"/>
  <c r="N4862" i="1" a="1"/>
  <c r="N4862" i="1" s="1"/>
  <c r="N4863" i="1" a="1"/>
  <c r="N4863" i="1" s="1"/>
  <c r="N4864" i="1" a="1"/>
  <c r="N4864" i="1" s="1"/>
  <c r="N4865" i="1" a="1"/>
  <c r="N4865" i="1" s="1"/>
  <c r="N4866" i="1" a="1"/>
  <c r="N4866" i="1" s="1"/>
  <c r="N4867" i="1" a="1"/>
  <c r="N4867" i="1" s="1"/>
  <c r="N4868" i="1" a="1"/>
  <c r="N4868" i="1" s="1"/>
  <c r="N4869" i="1" a="1"/>
  <c r="N4869" i="1" s="1"/>
  <c r="N4870" i="1" a="1"/>
  <c r="N4870" i="1" s="1"/>
  <c r="N4871" i="1" a="1"/>
  <c r="N4871" i="1" s="1"/>
  <c r="N4872" i="1" a="1"/>
  <c r="N4872" i="1" s="1"/>
  <c r="N4873" i="1" a="1"/>
  <c r="N4873" i="1" s="1"/>
  <c r="N4874" i="1" a="1"/>
  <c r="N4874" i="1" s="1"/>
  <c r="N4875" i="1" a="1"/>
  <c r="N4875" i="1" s="1"/>
  <c r="N4876" i="1" a="1"/>
  <c r="N4876" i="1" s="1"/>
  <c r="N4877" i="1" a="1"/>
  <c r="N4877" i="1" s="1"/>
  <c r="N4878" i="1" a="1"/>
  <c r="N4878" i="1" s="1"/>
  <c r="N4879" i="1" a="1"/>
  <c r="N4879" i="1" s="1"/>
  <c r="N4880" i="1" a="1"/>
  <c r="N4880" i="1" s="1"/>
  <c r="N4881" i="1" a="1"/>
  <c r="N4881" i="1" s="1"/>
  <c r="N4882" i="1" a="1"/>
  <c r="N4882" i="1" s="1"/>
  <c r="N4883" i="1" a="1"/>
  <c r="N4883" i="1" s="1"/>
  <c r="N4884" i="1" a="1"/>
  <c r="N4884" i="1" s="1"/>
  <c r="N4885" i="1" a="1"/>
  <c r="N4885" i="1" s="1"/>
  <c r="N4886" i="1" a="1"/>
  <c r="N4886" i="1" s="1"/>
  <c r="N4887" i="1" a="1"/>
  <c r="N4887" i="1" s="1"/>
  <c r="N4888" i="1" a="1"/>
  <c r="N4888" i="1" s="1"/>
  <c r="N4889" i="1" a="1"/>
  <c r="N4889" i="1" s="1"/>
  <c r="N4890" i="1" a="1"/>
  <c r="N4890" i="1" s="1"/>
  <c r="N4891" i="1" a="1"/>
  <c r="N4891" i="1" s="1"/>
  <c r="N4892" i="1" a="1"/>
  <c r="N4892" i="1" s="1"/>
  <c r="N4893" i="1" a="1"/>
  <c r="N4893" i="1" s="1"/>
  <c r="N4894" i="1" a="1"/>
  <c r="N4894" i="1" s="1"/>
  <c r="N4895" i="1" a="1"/>
  <c r="N4895" i="1" s="1"/>
  <c r="N4896" i="1" a="1"/>
  <c r="N4896" i="1" s="1"/>
  <c r="N4897" i="1" a="1"/>
  <c r="N4897" i="1" s="1"/>
  <c r="N4898" i="1" a="1"/>
  <c r="N4898" i="1" s="1"/>
  <c r="N4899" i="1" a="1"/>
  <c r="N4899" i="1" s="1"/>
  <c r="N4900" i="1" a="1"/>
  <c r="N4900" i="1" s="1"/>
  <c r="N4901" i="1" a="1"/>
  <c r="N4901" i="1" s="1"/>
  <c r="N4902" i="1" a="1"/>
  <c r="N4902" i="1" s="1"/>
  <c r="N4903" i="1" a="1"/>
  <c r="N4903" i="1" s="1"/>
  <c r="N4904" i="1" a="1"/>
  <c r="N4904" i="1" s="1"/>
  <c r="N4905" i="1" a="1"/>
  <c r="N4905" i="1" s="1"/>
  <c r="N4906" i="1" a="1"/>
  <c r="N4906" i="1" s="1"/>
  <c r="N4907" i="1" a="1"/>
  <c r="N4907" i="1" s="1"/>
  <c r="N4908" i="1" a="1"/>
  <c r="N4908" i="1" s="1"/>
  <c r="N4909" i="1" a="1"/>
  <c r="N4909" i="1" s="1"/>
  <c r="N4910" i="1" a="1"/>
  <c r="N4910" i="1" s="1"/>
  <c r="N4911" i="1" a="1"/>
  <c r="N4911" i="1" s="1"/>
  <c r="N4912" i="1" a="1"/>
  <c r="N4912" i="1" s="1"/>
  <c r="N4913" i="1" a="1"/>
  <c r="N4913" i="1" s="1"/>
  <c r="N4914" i="1" a="1"/>
  <c r="N4914" i="1" s="1"/>
  <c r="N4915" i="1" a="1"/>
  <c r="N4915" i="1" s="1"/>
  <c r="N4916" i="1" a="1"/>
  <c r="N4916" i="1" s="1"/>
  <c r="N4917" i="1" a="1"/>
  <c r="N4917" i="1" s="1"/>
  <c r="N4918" i="1" a="1"/>
  <c r="N4918" i="1" s="1"/>
  <c r="N4919" i="1" a="1"/>
  <c r="N4919" i="1" s="1"/>
  <c r="N4920" i="1" a="1"/>
  <c r="N4920" i="1" s="1"/>
  <c r="N4921" i="1" a="1"/>
  <c r="N4921" i="1" s="1"/>
  <c r="N4922" i="1" a="1"/>
  <c r="N4922" i="1" s="1"/>
  <c r="N4923" i="1" a="1"/>
  <c r="N4923" i="1" s="1"/>
  <c r="N4924" i="1" a="1"/>
  <c r="N4924" i="1" s="1"/>
  <c r="N4925" i="1" a="1"/>
  <c r="N4925" i="1" s="1"/>
  <c r="N4926" i="1" a="1"/>
  <c r="N4926" i="1" s="1"/>
  <c r="N4927" i="1" a="1"/>
  <c r="N4927" i="1" s="1"/>
  <c r="N4928" i="1" a="1"/>
  <c r="N4928" i="1" s="1"/>
  <c r="N4929" i="1" a="1"/>
  <c r="N4929" i="1" s="1"/>
  <c r="N4930" i="1" a="1"/>
  <c r="N4930" i="1" s="1"/>
  <c r="N4931" i="1" a="1"/>
  <c r="N4931" i="1" s="1"/>
  <c r="N4932" i="1" a="1"/>
  <c r="N4932" i="1" s="1"/>
  <c r="N4933" i="1" a="1"/>
  <c r="N4933" i="1" s="1"/>
  <c r="N4934" i="1" a="1"/>
  <c r="N4934" i="1" s="1"/>
  <c r="N4935" i="1" a="1"/>
  <c r="N4935" i="1" s="1"/>
  <c r="N4936" i="1" a="1"/>
  <c r="N4936" i="1" s="1"/>
  <c r="N4937" i="1" a="1"/>
  <c r="N4937" i="1" s="1"/>
  <c r="N4938" i="1" a="1"/>
  <c r="N4938" i="1" s="1"/>
  <c r="N4939" i="1" a="1"/>
  <c r="N4939" i="1" s="1"/>
  <c r="N4940" i="1" a="1"/>
  <c r="N4940" i="1" s="1"/>
  <c r="N4941" i="1" a="1"/>
  <c r="N4941" i="1" s="1"/>
  <c r="N4942" i="1" a="1"/>
  <c r="N4942" i="1" s="1"/>
  <c r="N4943" i="1" a="1"/>
  <c r="N4943" i="1" s="1"/>
  <c r="N4944" i="1" a="1"/>
  <c r="N4944" i="1" s="1"/>
  <c r="N4945" i="1" a="1"/>
  <c r="N4945" i="1" s="1"/>
  <c r="N4946" i="1" a="1"/>
  <c r="N4946" i="1" s="1"/>
  <c r="N4947" i="1" a="1"/>
  <c r="N4947" i="1" s="1"/>
  <c r="N4948" i="1" a="1"/>
  <c r="N4948" i="1" s="1"/>
  <c r="N4949" i="1" a="1"/>
  <c r="N4949" i="1" s="1"/>
  <c r="N4950" i="1" a="1"/>
  <c r="N4950" i="1" s="1"/>
  <c r="N4951" i="1" a="1"/>
  <c r="N4951" i="1" s="1"/>
  <c r="N4952" i="1" a="1"/>
  <c r="N4952" i="1" s="1"/>
  <c r="N4953" i="1" a="1"/>
  <c r="N4953" i="1" s="1"/>
  <c r="N4954" i="1" a="1"/>
  <c r="N4954" i="1" s="1"/>
  <c r="N4955" i="1" a="1"/>
  <c r="N4955" i="1" s="1"/>
  <c r="N4956" i="1" a="1"/>
  <c r="N4956" i="1" s="1"/>
  <c r="N4957" i="1" a="1"/>
  <c r="N4957" i="1" s="1"/>
  <c r="N4958" i="1" a="1"/>
  <c r="N4958" i="1" s="1"/>
  <c r="N4959" i="1" a="1"/>
  <c r="N4959" i="1" s="1"/>
  <c r="N4960" i="1" a="1"/>
  <c r="N4960" i="1" s="1"/>
  <c r="N4961" i="1" a="1"/>
  <c r="N4961" i="1" s="1"/>
  <c r="N4962" i="1" a="1"/>
  <c r="N4962" i="1" s="1"/>
  <c r="N4963" i="1" a="1"/>
  <c r="N4963" i="1" s="1"/>
  <c r="N4964" i="1" a="1"/>
  <c r="N4964" i="1" s="1"/>
  <c r="N4965" i="1" a="1"/>
  <c r="N4965" i="1" s="1"/>
  <c r="N4966" i="1" a="1"/>
  <c r="N4966" i="1" s="1"/>
  <c r="N4967" i="1" a="1"/>
  <c r="N4967" i="1" s="1"/>
  <c r="N4968" i="1" a="1"/>
  <c r="N4968" i="1" s="1"/>
  <c r="N4969" i="1" a="1"/>
  <c r="N4969" i="1" s="1"/>
  <c r="N4970" i="1" a="1"/>
  <c r="N4970" i="1" s="1"/>
  <c r="N4971" i="1" a="1"/>
  <c r="N4971" i="1" s="1"/>
  <c r="N4972" i="1" a="1"/>
  <c r="N4972" i="1" s="1"/>
  <c r="N4973" i="1" a="1"/>
  <c r="N4973" i="1" s="1"/>
  <c r="N4974" i="1" a="1"/>
  <c r="N4974" i="1" s="1"/>
  <c r="N4975" i="1" a="1"/>
  <c r="N4975" i="1" s="1"/>
  <c r="N4976" i="1" a="1"/>
  <c r="N4976" i="1" s="1"/>
  <c r="N4977" i="1" a="1"/>
  <c r="N4977" i="1" s="1"/>
  <c r="N4978" i="1" a="1"/>
  <c r="N4978" i="1" s="1"/>
  <c r="N4979" i="1" a="1"/>
  <c r="N4979" i="1" s="1"/>
  <c r="N4980" i="1" a="1"/>
  <c r="N4980" i="1" s="1"/>
  <c r="N4981" i="1" a="1"/>
  <c r="N4981" i="1" s="1"/>
  <c r="N4982" i="1" a="1"/>
  <c r="N4982" i="1" s="1"/>
  <c r="N4983" i="1" a="1"/>
  <c r="N4983" i="1" s="1"/>
  <c r="N4984" i="1" a="1"/>
  <c r="N4984" i="1" s="1"/>
  <c r="N4985" i="1" a="1"/>
  <c r="N4985" i="1" s="1"/>
  <c r="N4986" i="1" a="1"/>
  <c r="N4986" i="1" s="1"/>
  <c r="N4987" i="1" a="1"/>
  <c r="N4987" i="1" s="1"/>
  <c r="N4988" i="1" a="1"/>
  <c r="N4988" i="1" s="1"/>
  <c r="N4989" i="1" a="1"/>
  <c r="N4989" i="1" s="1"/>
  <c r="N4990" i="1" a="1"/>
  <c r="N4990" i="1" s="1"/>
  <c r="N4991" i="1" a="1"/>
  <c r="N4991" i="1" s="1"/>
  <c r="N4992" i="1" a="1"/>
  <c r="N4992" i="1" s="1"/>
  <c r="N4993" i="1" a="1"/>
  <c r="N4993" i="1" s="1"/>
  <c r="N4994" i="1" a="1"/>
  <c r="N4994" i="1" s="1"/>
  <c r="N4995" i="1" a="1"/>
  <c r="N4995" i="1" s="1"/>
  <c r="N4996" i="1" a="1"/>
  <c r="N4996" i="1" s="1"/>
  <c r="N4997" i="1" a="1"/>
  <c r="N4997" i="1" s="1"/>
  <c r="N4998" i="1" a="1"/>
  <c r="N4998" i="1" s="1"/>
  <c r="N4999" i="1" a="1"/>
  <c r="N4999" i="1" s="1"/>
  <c r="N5000" i="1" a="1"/>
  <c r="N5000" i="1" s="1"/>
  <c r="N5001" i="1" a="1"/>
  <c r="N5001" i="1" s="1"/>
  <c r="N5002" i="1" a="1"/>
  <c r="N5002" i="1" s="1"/>
  <c r="N5003" i="1" a="1"/>
  <c r="N5003" i="1" s="1"/>
  <c r="N5004" i="1" a="1"/>
  <c r="N5004" i="1" s="1"/>
  <c r="N5005" i="1" a="1"/>
  <c r="N5005" i="1" s="1"/>
  <c r="N5006" i="1" a="1"/>
  <c r="N5006" i="1" s="1"/>
  <c r="N5007" i="1" a="1"/>
  <c r="N5007" i="1" s="1"/>
  <c r="N5008" i="1" a="1"/>
  <c r="N5008" i="1" s="1"/>
  <c r="N5009" i="1" a="1"/>
  <c r="N5009" i="1" s="1"/>
  <c r="N5010" i="1" a="1"/>
  <c r="N5010" i="1" s="1"/>
  <c r="N5011" i="1" a="1"/>
  <c r="N5011" i="1" s="1"/>
  <c r="N5012" i="1" a="1"/>
  <c r="N5012" i="1" s="1"/>
  <c r="N5013" i="1" a="1"/>
  <c r="N5013" i="1" s="1"/>
  <c r="N5014" i="1" a="1"/>
  <c r="N5014" i="1" s="1"/>
  <c r="N5015" i="1" a="1"/>
  <c r="N5015" i="1" s="1"/>
  <c r="N5016" i="1" a="1"/>
  <c r="N5016" i="1" s="1"/>
  <c r="N5017" i="1" a="1"/>
  <c r="N5017" i="1" s="1"/>
  <c r="N5018" i="1" a="1"/>
  <c r="N5018" i="1" s="1"/>
  <c r="N5019" i="1" a="1"/>
  <c r="N5019" i="1" s="1"/>
  <c r="N5020" i="1" a="1"/>
  <c r="N5020" i="1" s="1"/>
  <c r="N5021" i="1" a="1"/>
  <c r="N5021" i="1" s="1"/>
  <c r="N5022" i="1" a="1"/>
  <c r="N5022" i="1" s="1"/>
  <c r="N5023" i="1" a="1"/>
  <c r="N5023" i="1" s="1"/>
  <c r="N5024" i="1" a="1"/>
  <c r="N5024" i="1" s="1"/>
  <c r="N5025" i="1" a="1"/>
  <c r="N5025" i="1" s="1"/>
  <c r="N5026" i="1" a="1"/>
  <c r="N5026" i="1" s="1"/>
  <c r="N5027" i="1" a="1"/>
  <c r="N5027" i="1" s="1"/>
  <c r="N5028" i="1" a="1"/>
  <c r="N5028" i="1" s="1"/>
  <c r="N5029" i="1" a="1"/>
  <c r="N5029" i="1" s="1"/>
  <c r="N5030" i="1" a="1"/>
  <c r="N5030" i="1" s="1"/>
  <c r="N5031" i="1" a="1"/>
  <c r="N5031" i="1" s="1"/>
  <c r="N5032" i="1" a="1"/>
  <c r="N5032" i="1" s="1"/>
  <c r="N5033" i="1" a="1"/>
  <c r="N5033" i="1" s="1"/>
  <c r="N5034" i="1" a="1"/>
  <c r="N5034" i="1" s="1"/>
  <c r="N5035" i="1" a="1"/>
  <c r="N5035" i="1" s="1"/>
  <c r="N5036" i="1" a="1"/>
  <c r="N5036" i="1" s="1"/>
  <c r="N5037" i="1" a="1"/>
  <c r="N5037" i="1" s="1"/>
  <c r="N5038" i="1" a="1"/>
  <c r="N5038" i="1" s="1"/>
  <c r="N5039" i="1" a="1"/>
  <c r="N5039" i="1" s="1"/>
  <c r="N5040" i="1" a="1"/>
  <c r="N5040" i="1" s="1"/>
  <c r="N5041" i="1" a="1"/>
  <c r="N5041" i="1" s="1"/>
  <c r="N5042" i="1" a="1"/>
  <c r="N5042" i="1" s="1"/>
  <c r="N5043" i="1" a="1"/>
  <c r="N5043" i="1" s="1"/>
  <c r="N5044" i="1" a="1"/>
  <c r="N5044" i="1" s="1"/>
  <c r="N5045" i="1" a="1"/>
  <c r="N5045" i="1" s="1"/>
  <c r="N5046" i="1" a="1"/>
  <c r="N5046" i="1" s="1"/>
  <c r="N5047" i="1" a="1"/>
  <c r="N5047" i="1" s="1"/>
  <c r="N5048" i="1" a="1"/>
  <c r="N5048" i="1" s="1"/>
  <c r="N5049" i="1" a="1"/>
  <c r="N5049" i="1" s="1"/>
  <c r="N5050" i="1" a="1"/>
  <c r="N5050" i="1" s="1"/>
  <c r="N5051" i="1" a="1"/>
  <c r="N5051" i="1" s="1"/>
  <c r="N5052" i="1" a="1"/>
  <c r="N5052" i="1" s="1"/>
  <c r="N5053" i="1" a="1"/>
  <c r="N5053" i="1" s="1"/>
  <c r="N5054" i="1" a="1"/>
  <c r="N5054" i="1" s="1"/>
  <c r="N5055" i="1" a="1"/>
  <c r="N5055" i="1" s="1"/>
  <c r="N5056" i="1" a="1"/>
  <c r="N5056" i="1" s="1"/>
  <c r="N5057" i="1" a="1"/>
  <c r="N5057" i="1" s="1"/>
  <c r="N5058" i="1" a="1"/>
  <c r="N5058" i="1" s="1"/>
  <c r="N5059" i="1" a="1"/>
  <c r="N5059" i="1" s="1"/>
  <c r="N5060" i="1" a="1"/>
  <c r="N5060" i="1" s="1"/>
  <c r="N5061" i="1" a="1"/>
  <c r="N5061" i="1" s="1"/>
  <c r="N5062" i="1" a="1"/>
  <c r="N5062" i="1" s="1"/>
  <c r="N5063" i="1" a="1"/>
  <c r="N5063" i="1" s="1"/>
  <c r="N5064" i="1" a="1"/>
  <c r="N5064" i="1" s="1"/>
  <c r="N5065" i="1" a="1"/>
  <c r="N5065" i="1" s="1"/>
  <c r="N5066" i="1" a="1"/>
  <c r="N5066" i="1" s="1"/>
  <c r="N5067" i="1" a="1"/>
  <c r="N5067" i="1" s="1"/>
  <c r="N5068" i="1" a="1"/>
  <c r="N5068" i="1" s="1"/>
  <c r="N5069" i="1" a="1"/>
  <c r="N5069" i="1" s="1"/>
  <c r="N5070" i="1" a="1"/>
  <c r="N5070" i="1" s="1"/>
  <c r="N5071" i="1" a="1"/>
  <c r="N5071" i="1" s="1"/>
  <c r="N5072" i="1" a="1"/>
  <c r="N5072" i="1" s="1"/>
  <c r="N5073" i="1" a="1"/>
  <c r="N5073" i="1" s="1"/>
  <c r="N5074" i="1" a="1"/>
  <c r="N5074" i="1" s="1"/>
  <c r="N5075" i="1" a="1"/>
  <c r="N5075" i="1" s="1"/>
  <c r="N5076" i="1" a="1"/>
  <c r="N5076" i="1" s="1"/>
  <c r="N5077" i="1" a="1"/>
  <c r="N5077" i="1" s="1"/>
  <c r="N5078" i="1" a="1"/>
  <c r="N5078" i="1" s="1"/>
  <c r="N5079" i="1" a="1"/>
  <c r="N5079" i="1" s="1"/>
  <c r="N5080" i="1" a="1"/>
  <c r="N5080" i="1" s="1"/>
  <c r="N5081" i="1" a="1"/>
  <c r="N5081" i="1" s="1"/>
  <c r="N5082" i="1" a="1"/>
  <c r="N5082" i="1" s="1"/>
  <c r="N5083" i="1" a="1"/>
  <c r="N5083" i="1" s="1"/>
  <c r="N5084" i="1" a="1"/>
  <c r="N5084" i="1" s="1"/>
  <c r="N5085" i="1" a="1"/>
  <c r="N5085" i="1" s="1"/>
  <c r="N5086" i="1" a="1"/>
  <c r="N5086" i="1" s="1"/>
  <c r="N5087" i="1" a="1"/>
  <c r="N5087" i="1" s="1"/>
  <c r="N5088" i="1" a="1"/>
  <c r="N5088" i="1" s="1"/>
  <c r="N5089" i="1" a="1"/>
  <c r="N5089" i="1" s="1"/>
  <c r="N5090" i="1" a="1"/>
  <c r="N5090" i="1" s="1"/>
  <c r="N5091" i="1" a="1"/>
  <c r="N5091" i="1" s="1"/>
  <c r="N5092" i="1" a="1"/>
  <c r="N5092" i="1" s="1"/>
  <c r="N5093" i="1" a="1"/>
  <c r="N5093" i="1" s="1"/>
  <c r="N5094" i="1" a="1"/>
  <c r="N5094" i="1" s="1"/>
  <c r="N5095" i="1" a="1"/>
  <c r="N5095" i="1" s="1"/>
  <c r="N5096" i="1" a="1"/>
  <c r="N5096" i="1" s="1"/>
  <c r="N5097" i="1" a="1"/>
  <c r="N5097" i="1" s="1"/>
  <c r="N5098" i="1" a="1"/>
  <c r="N5098" i="1" s="1"/>
  <c r="N5099" i="1" a="1"/>
  <c r="N5099" i="1" s="1"/>
  <c r="N5100" i="1" a="1"/>
  <c r="N5100" i="1" s="1"/>
  <c r="N5101" i="1" a="1"/>
  <c r="N5101" i="1" s="1"/>
  <c r="N5102" i="1" a="1"/>
  <c r="N5102" i="1" s="1"/>
  <c r="N5103" i="1" a="1"/>
  <c r="N5103" i="1" s="1"/>
  <c r="N5104" i="1" a="1"/>
  <c r="N5104" i="1" s="1"/>
  <c r="N5105" i="1" a="1"/>
  <c r="N5105" i="1" s="1"/>
  <c r="N5106" i="1" a="1"/>
  <c r="N5106" i="1" s="1"/>
  <c r="N5107" i="1" a="1"/>
  <c r="N5107" i="1" s="1"/>
  <c r="N5108" i="1" a="1"/>
  <c r="N5108" i="1" s="1"/>
  <c r="N5109" i="1" a="1"/>
  <c r="N5109" i="1" s="1"/>
  <c r="N5110" i="1" a="1"/>
  <c r="N5110" i="1" s="1"/>
  <c r="N5111" i="1" a="1"/>
  <c r="N5111" i="1" s="1"/>
  <c r="N5112" i="1" a="1"/>
  <c r="N5112" i="1" s="1"/>
  <c r="N5113" i="1" a="1"/>
  <c r="N5113" i="1" s="1"/>
  <c r="N5114" i="1" a="1"/>
  <c r="N5114" i="1" s="1"/>
  <c r="N5115" i="1" a="1"/>
  <c r="N5115" i="1" s="1"/>
  <c r="N5116" i="1" a="1"/>
  <c r="N5116" i="1" s="1"/>
  <c r="N5117" i="1" a="1"/>
  <c r="N5117" i="1" s="1"/>
  <c r="N5118" i="1" a="1"/>
  <c r="N5118" i="1" s="1"/>
  <c r="N5119" i="1" a="1"/>
  <c r="N5119" i="1" s="1"/>
  <c r="N5120" i="1" a="1"/>
  <c r="N5120" i="1" s="1"/>
  <c r="N5121" i="1" a="1"/>
  <c r="N5121" i="1" s="1"/>
  <c r="N5122" i="1" a="1"/>
  <c r="N5122" i="1" s="1"/>
  <c r="N5123" i="1" a="1"/>
  <c r="N5123" i="1" s="1"/>
  <c r="N5124" i="1" a="1"/>
  <c r="N5124" i="1" s="1"/>
  <c r="N5125" i="1" a="1"/>
  <c r="N5125" i="1" s="1"/>
  <c r="N5126" i="1" a="1"/>
  <c r="N5126" i="1" s="1"/>
  <c r="N5127" i="1" a="1"/>
  <c r="N5127" i="1" s="1"/>
  <c r="N5128" i="1" a="1"/>
  <c r="N5128" i="1" s="1"/>
  <c r="N5129" i="1" a="1"/>
  <c r="N5129" i="1" s="1"/>
  <c r="N5130" i="1" a="1"/>
  <c r="N5130" i="1" s="1"/>
  <c r="N5131" i="1" a="1"/>
  <c r="N5131" i="1" s="1"/>
  <c r="N5132" i="1" a="1"/>
  <c r="N5132" i="1" s="1"/>
  <c r="N5133" i="1" a="1"/>
  <c r="N5133" i="1" s="1"/>
  <c r="N5134" i="1" a="1"/>
  <c r="N5134" i="1" s="1"/>
  <c r="N5135" i="1" a="1"/>
  <c r="N5135" i="1" s="1"/>
  <c r="N5136" i="1" a="1"/>
  <c r="N5136" i="1" s="1"/>
  <c r="N5137" i="1" a="1"/>
  <c r="N5137" i="1" s="1"/>
  <c r="N5138" i="1" a="1"/>
  <c r="N5138" i="1" s="1"/>
  <c r="N5139" i="1" a="1"/>
  <c r="N5139" i="1" s="1"/>
  <c r="N5140" i="1" a="1"/>
  <c r="N5140" i="1" s="1"/>
  <c r="N5141" i="1" a="1"/>
  <c r="N5141" i="1" s="1"/>
  <c r="N5142" i="1" a="1"/>
  <c r="N5142" i="1" s="1"/>
  <c r="N5143" i="1" a="1"/>
  <c r="N5143" i="1" s="1"/>
  <c r="N5144" i="1" a="1"/>
  <c r="N5144" i="1" s="1"/>
  <c r="N5145" i="1" a="1"/>
  <c r="N5145" i="1" s="1"/>
  <c r="N5146" i="1" a="1"/>
  <c r="N5146" i="1" s="1"/>
  <c r="N5147" i="1" a="1"/>
  <c r="N5147" i="1" s="1"/>
  <c r="N5148" i="1" a="1"/>
  <c r="N5148" i="1" s="1"/>
  <c r="N5149" i="1" a="1"/>
  <c r="N5149" i="1" s="1"/>
  <c r="N5150" i="1" a="1"/>
  <c r="N5150" i="1" s="1"/>
  <c r="N5151" i="1" a="1"/>
  <c r="N5151" i="1" s="1"/>
  <c r="N5152" i="1" a="1"/>
  <c r="N5152" i="1" s="1"/>
  <c r="N5153" i="1" a="1"/>
  <c r="N5153" i="1" s="1"/>
  <c r="N5154" i="1" a="1"/>
  <c r="N5154" i="1" s="1"/>
  <c r="N5155" i="1" a="1"/>
  <c r="N5155" i="1" s="1"/>
  <c r="N5156" i="1" a="1"/>
  <c r="N5156" i="1" s="1"/>
  <c r="N5157" i="1" a="1"/>
  <c r="N5157" i="1" s="1"/>
  <c r="N5158" i="1" a="1"/>
  <c r="N5158" i="1" s="1"/>
  <c r="N5159" i="1" a="1"/>
  <c r="N5159" i="1" s="1"/>
  <c r="N5160" i="1" a="1"/>
  <c r="N5160" i="1" s="1"/>
  <c r="N5161" i="1" a="1"/>
  <c r="N5161" i="1" s="1"/>
  <c r="N5162" i="1" a="1"/>
  <c r="N5162" i="1" s="1"/>
  <c r="N5163" i="1" a="1"/>
  <c r="N5163" i="1" s="1"/>
  <c r="N5164" i="1" a="1"/>
  <c r="N5164" i="1" s="1"/>
  <c r="N5165" i="1" a="1"/>
  <c r="N5165" i="1" s="1"/>
  <c r="N5166" i="1" a="1"/>
  <c r="N5166" i="1" s="1"/>
  <c r="N5167" i="1" a="1"/>
  <c r="N5167" i="1" s="1"/>
  <c r="N5168" i="1" a="1"/>
  <c r="N5168" i="1" s="1"/>
  <c r="N5169" i="1" a="1"/>
  <c r="N5169" i="1" s="1"/>
  <c r="N5170" i="1" a="1"/>
  <c r="N5170" i="1" s="1"/>
  <c r="N5171" i="1" a="1"/>
  <c r="N5171" i="1" s="1"/>
  <c r="N5172" i="1" a="1"/>
  <c r="N5172" i="1" s="1"/>
  <c r="N5173" i="1" a="1"/>
  <c r="N5173" i="1" s="1"/>
  <c r="N5174" i="1" a="1"/>
  <c r="N5174" i="1" s="1"/>
  <c r="N5175" i="1" a="1"/>
  <c r="N5175" i="1" s="1"/>
  <c r="N5176" i="1" a="1"/>
  <c r="N5176" i="1" s="1"/>
  <c r="N5177" i="1" a="1"/>
  <c r="N5177" i="1" s="1"/>
  <c r="N5178" i="1" a="1"/>
  <c r="N5178" i="1" s="1"/>
  <c r="N5179" i="1" a="1"/>
  <c r="N5179" i="1" s="1"/>
  <c r="N5180" i="1" a="1"/>
  <c r="N5180" i="1" s="1"/>
  <c r="N5181" i="1" a="1"/>
  <c r="N5181" i="1" s="1"/>
  <c r="N5182" i="1" a="1"/>
  <c r="N5182" i="1" s="1"/>
  <c r="N5183" i="1" a="1"/>
  <c r="N5183" i="1" s="1"/>
  <c r="N5184" i="1" a="1"/>
  <c r="N5184" i="1" s="1"/>
  <c r="N5185" i="1" a="1"/>
  <c r="N5185" i="1" s="1"/>
  <c r="N5186" i="1" a="1"/>
  <c r="N5186" i="1" s="1"/>
  <c r="N5187" i="1" a="1"/>
  <c r="N5187" i="1" s="1"/>
  <c r="N5188" i="1" a="1"/>
  <c r="N5188" i="1" s="1"/>
  <c r="N5189" i="1" a="1"/>
  <c r="N5189" i="1" s="1"/>
  <c r="N5190" i="1" a="1"/>
  <c r="N5190" i="1" s="1"/>
  <c r="N5191" i="1" a="1"/>
  <c r="N5191" i="1" s="1"/>
  <c r="N5192" i="1" a="1"/>
  <c r="N5192" i="1" s="1"/>
  <c r="N5193" i="1" a="1"/>
  <c r="N5193" i="1" s="1"/>
  <c r="N5194" i="1" a="1"/>
  <c r="N5194" i="1" s="1"/>
  <c r="N5195" i="1" a="1"/>
  <c r="N5195" i="1" s="1"/>
  <c r="N5196" i="1" a="1"/>
  <c r="N5196" i="1" s="1"/>
  <c r="N5197" i="1" a="1"/>
  <c r="N5197" i="1" s="1"/>
  <c r="N5198" i="1" a="1"/>
  <c r="N5198" i="1" s="1"/>
  <c r="N5199" i="1" a="1"/>
  <c r="N5199" i="1" s="1"/>
  <c r="N5200" i="1" a="1"/>
  <c r="N5200" i="1" s="1"/>
  <c r="N5201" i="1" a="1"/>
  <c r="N5201" i="1" s="1"/>
  <c r="N5202" i="1" a="1"/>
  <c r="N5202" i="1" s="1"/>
  <c r="N5203" i="1" a="1"/>
  <c r="N5203" i="1" s="1"/>
  <c r="N5204" i="1" a="1"/>
  <c r="N5204" i="1" s="1"/>
  <c r="N5205" i="1" a="1"/>
  <c r="N5205" i="1" s="1"/>
  <c r="N5206" i="1" a="1"/>
  <c r="N5206" i="1" s="1"/>
  <c r="N5207" i="1" a="1"/>
  <c r="N5207" i="1" s="1"/>
  <c r="N5208" i="1" a="1"/>
  <c r="N5208" i="1" s="1"/>
  <c r="N5209" i="1" a="1"/>
  <c r="N5209" i="1" s="1"/>
  <c r="N5210" i="1" a="1"/>
  <c r="N5210" i="1" s="1"/>
  <c r="N5211" i="1" a="1"/>
  <c r="N5211" i="1" s="1"/>
  <c r="N5212" i="1" a="1"/>
  <c r="N5212" i="1" s="1"/>
  <c r="N5213" i="1" a="1"/>
  <c r="N5213" i="1" s="1"/>
  <c r="N5214" i="1" a="1"/>
  <c r="N5214" i="1" s="1"/>
  <c r="N5215" i="1" a="1"/>
  <c r="N5215" i="1" s="1"/>
  <c r="N5216" i="1" a="1"/>
  <c r="N5216" i="1" s="1"/>
  <c r="N5217" i="1" a="1"/>
  <c r="N5217" i="1" s="1"/>
  <c r="N5218" i="1" a="1"/>
  <c r="N5218" i="1" s="1"/>
  <c r="N5219" i="1" a="1"/>
  <c r="N5219" i="1" s="1"/>
  <c r="N5220" i="1" a="1"/>
  <c r="N5220" i="1" s="1"/>
  <c r="N5221" i="1" a="1"/>
  <c r="N5221" i="1" s="1"/>
  <c r="N5222" i="1" a="1"/>
  <c r="N5222" i="1" s="1"/>
  <c r="N5223" i="1" a="1"/>
  <c r="N5223" i="1" s="1"/>
  <c r="N5224" i="1" a="1"/>
  <c r="N5224" i="1" s="1"/>
  <c r="N5225" i="1" a="1"/>
  <c r="N5225" i="1" s="1"/>
  <c r="N5226" i="1" a="1"/>
  <c r="N5226" i="1" s="1"/>
  <c r="N5227" i="1" a="1"/>
  <c r="N5227" i="1" s="1"/>
  <c r="N5228" i="1" a="1"/>
  <c r="N5228" i="1" s="1"/>
  <c r="N5229" i="1" a="1"/>
  <c r="N5229" i="1" s="1"/>
  <c r="N5230" i="1" a="1"/>
  <c r="N5230" i="1" s="1"/>
  <c r="N5231" i="1" a="1"/>
  <c r="N5231" i="1" s="1"/>
  <c r="N5232" i="1" a="1"/>
  <c r="N5232" i="1" s="1"/>
  <c r="N5233" i="1" a="1"/>
  <c r="N5233" i="1" s="1"/>
  <c r="N5234" i="1" a="1"/>
  <c r="N5234" i="1" s="1"/>
  <c r="N5235" i="1" a="1"/>
  <c r="N5235" i="1" s="1"/>
  <c r="N5236" i="1" a="1"/>
  <c r="N5236" i="1" s="1"/>
  <c r="N5237" i="1" a="1"/>
  <c r="N5237" i="1" s="1"/>
  <c r="N5238" i="1" a="1"/>
  <c r="N5238" i="1" s="1"/>
  <c r="N5239" i="1" a="1"/>
  <c r="N5239" i="1" s="1"/>
  <c r="N5240" i="1" a="1"/>
  <c r="N5240" i="1" s="1"/>
  <c r="N5241" i="1" a="1"/>
  <c r="N5241" i="1" s="1"/>
  <c r="N5242" i="1" a="1"/>
  <c r="N5242" i="1" s="1"/>
  <c r="N5243" i="1" a="1"/>
  <c r="N5243" i="1" s="1"/>
  <c r="N5244" i="1" a="1"/>
  <c r="N5244" i="1" s="1"/>
  <c r="N5245" i="1" a="1"/>
  <c r="N5245" i="1" s="1"/>
  <c r="N5246" i="1" a="1"/>
  <c r="N5246" i="1" s="1"/>
  <c r="N5247" i="1" a="1"/>
  <c r="N5247" i="1" s="1"/>
  <c r="N5248" i="1" a="1"/>
  <c r="N5248" i="1" s="1"/>
  <c r="N5249" i="1" a="1"/>
  <c r="N5249" i="1" s="1"/>
  <c r="N5250" i="1" a="1"/>
  <c r="N5250" i="1" s="1"/>
  <c r="N5251" i="1" a="1"/>
  <c r="N5251" i="1" s="1"/>
  <c r="N5252" i="1" a="1"/>
  <c r="N5252" i="1" s="1"/>
  <c r="N5253" i="1" a="1"/>
  <c r="N5253" i="1" s="1"/>
  <c r="N5254" i="1" a="1"/>
  <c r="N5254" i="1" s="1"/>
  <c r="N5255" i="1" a="1"/>
  <c r="N5255" i="1" s="1"/>
  <c r="N5256" i="1" a="1"/>
  <c r="N5256" i="1" s="1"/>
  <c r="N5257" i="1" a="1"/>
  <c r="N5257" i="1" s="1"/>
  <c r="N5258" i="1" a="1"/>
  <c r="N5258" i="1" s="1"/>
  <c r="N5259" i="1" a="1"/>
  <c r="N5259" i="1" s="1"/>
  <c r="N5260" i="1" a="1"/>
  <c r="N5260" i="1" s="1"/>
  <c r="N5261" i="1" a="1"/>
  <c r="N5261" i="1" s="1"/>
  <c r="N5262" i="1" a="1"/>
  <c r="N5262" i="1" s="1"/>
  <c r="N5263" i="1" a="1"/>
  <c r="N5263" i="1" s="1"/>
  <c r="N5264" i="1" a="1"/>
  <c r="N5264" i="1" s="1"/>
  <c r="N5265" i="1" a="1"/>
  <c r="N5265" i="1" s="1"/>
  <c r="N5266" i="1" a="1"/>
  <c r="N5266" i="1" s="1"/>
  <c r="N5267" i="1" a="1"/>
  <c r="N5267" i="1" s="1"/>
  <c r="N5268" i="1" a="1"/>
  <c r="N5268" i="1" s="1"/>
  <c r="N5269" i="1" a="1"/>
  <c r="N5269" i="1" s="1"/>
  <c r="N5270" i="1" a="1"/>
  <c r="N5270" i="1" s="1"/>
  <c r="N5271" i="1" a="1"/>
  <c r="N5271" i="1" s="1"/>
  <c r="N5272" i="1" a="1"/>
  <c r="N5272" i="1" s="1"/>
  <c r="N5273" i="1" a="1"/>
  <c r="N5273" i="1" s="1"/>
  <c r="N5274" i="1" a="1"/>
  <c r="N5274" i="1" s="1"/>
  <c r="N5275" i="1" a="1"/>
  <c r="N5275" i="1" s="1"/>
  <c r="N5276" i="1" a="1"/>
  <c r="N5276" i="1" s="1"/>
  <c r="N5277" i="1" a="1"/>
  <c r="N5277" i="1" s="1"/>
  <c r="N5278" i="1" a="1"/>
  <c r="N5278" i="1" s="1"/>
  <c r="N5279" i="1" a="1"/>
  <c r="N5279" i="1" s="1"/>
  <c r="N5280" i="1" a="1"/>
  <c r="N5280" i="1" s="1"/>
  <c r="N5281" i="1" a="1"/>
  <c r="N5281" i="1" s="1"/>
  <c r="N5282" i="1" a="1"/>
  <c r="N5282" i="1" s="1"/>
  <c r="N5283" i="1" a="1"/>
  <c r="N5283" i="1" s="1"/>
  <c r="N5284" i="1" a="1"/>
  <c r="N5284" i="1" s="1"/>
  <c r="N5285" i="1" a="1"/>
  <c r="N5285" i="1" s="1"/>
  <c r="N5286" i="1" a="1"/>
  <c r="N5286" i="1" s="1"/>
  <c r="N5287" i="1" a="1"/>
  <c r="N5287" i="1" s="1"/>
  <c r="N5288" i="1" a="1"/>
  <c r="N5288" i="1" s="1"/>
  <c r="N5289" i="1" a="1"/>
  <c r="N5289" i="1" s="1"/>
  <c r="N5290" i="1" a="1"/>
  <c r="N5290" i="1" s="1"/>
  <c r="N5291" i="1" a="1"/>
  <c r="N5291" i="1" s="1"/>
  <c r="N5292" i="1" a="1"/>
  <c r="N5292" i="1" s="1"/>
  <c r="N5293" i="1" a="1"/>
  <c r="N5293" i="1" s="1"/>
  <c r="N5294" i="1" a="1"/>
  <c r="N5294" i="1" s="1"/>
  <c r="N5295" i="1" a="1"/>
  <c r="N5295" i="1" s="1"/>
  <c r="N5296" i="1" a="1"/>
  <c r="N5296" i="1" s="1"/>
  <c r="N5297" i="1" a="1"/>
  <c r="N5297" i="1" s="1"/>
  <c r="N5298" i="1" a="1"/>
  <c r="N5298" i="1" s="1"/>
  <c r="N5299" i="1" a="1"/>
  <c r="N5299" i="1" s="1"/>
  <c r="N5300" i="1" a="1"/>
  <c r="N5300" i="1" s="1"/>
  <c r="N5301" i="1" a="1"/>
  <c r="N5301" i="1" s="1"/>
  <c r="N5302" i="1" a="1"/>
  <c r="N5302" i="1" s="1"/>
  <c r="N5303" i="1" a="1"/>
  <c r="N5303" i="1" s="1"/>
  <c r="N5304" i="1" a="1"/>
  <c r="N5304" i="1" s="1"/>
  <c r="N5305" i="1" a="1"/>
  <c r="N5305" i="1" s="1"/>
  <c r="N5306" i="1" a="1"/>
  <c r="N5306" i="1" s="1"/>
  <c r="N5307" i="1" a="1"/>
  <c r="N5307" i="1" s="1"/>
  <c r="N5308" i="1" a="1"/>
  <c r="N5308" i="1" s="1"/>
  <c r="N5309" i="1" a="1"/>
  <c r="N5309" i="1" s="1"/>
  <c r="N5310" i="1" a="1"/>
  <c r="N5310" i="1" s="1"/>
  <c r="N5311" i="1" a="1"/>
  <c r="N5311" i="1" s="1"/>
  <c r="N5312" i="1" a="1"/>
  <c r="N5312" i="1" s="1"/>
  <c r="N5313" i="1" a="1"/>
  <c r="N5313" i="1" s="1"/>
  <c r="N5314" i="1" a="1"/>
  <c r="N5314" i="1" s="1"/>
  <c r="N5315" i="1" a="1"/>
  <c r="N5315" i="1" s="1"/>
  <c r="N5316" i="1" a="1"/>
  <c r="N5316" i="1" s="1"/>
  <c r="N5317" i="1" a="1"/>
  <c r="N5317" i="1" s="1"/>
  <c r="N5318" i="1" a="1"/>
  <c r="N5318" i="1" s="1"/>
  <c r="N5319" i="1" a="1"/>
  <c r="N5319" i="1" s="1"/>
  <c r="N5320" i="1" a="1"/>
  <c r="N5320" i="1" s="1"/>
  <c r="N5321" i="1" a="1"/>
  <c r="N5321" i="1" s="1"/>
  <c r="N5322" i="1" a="1"/>
  <c r="N5322" i="1" s="1"/>
  <c r="N5323" i="1" a="1"/>
  <c r="N5323" i="1" s="1"/>
  <c r="N5324" i="1" a="1"/>
  <c r="N5324" i="1" s="1"/>
  <c r="N5325" i="1" a="1"/>
  <c r="N5325" i="1" s="1"/>
  <c r="N5326" i="1" a="1"/>
  <c r="N5326" i="1" s="1"/>
  <c r="N5327" i="1" a="1"/>
  <c r="N5327" i="1" s="1"/>
  <c r="N5328" i="1" a="1"/>
  <c r="N5328" i="1" s="1"/>
  <c r="N5329" i="1" a="1"/>
  <c r="N5329" i="1" s="1"/>
  <c r="N5330" i="1" a="1"/>
  <c r="N5330" i="1" s="1"/>
  <c r="N5331" i="1" a="1"/>
  <c r="N5331" i="1" s="1"/>
  <c r="N5332" i="1" a="1"/>
  <c r="N5332" i="1" s="1"/>
  <c r="N5333" i="1" a="1"/>
  <c r="N5333" i="1" s="1"/>
  <c r="N5334" i="1" a="1"/>
  <c r="N5334" i="1" s="1"/>
  <c r="N5335" i="1" a="1"/>
  <c r="N5335" i="1" s="1"/>
  <c r="N5336" i="1" a="1"/>
  <c r="N5336" i="1" s="1"/>
  <c r="N5337" i="1" a="1"/>
  <c r="N5337" i="1" s="1"/>
  <c r="N5338" i="1" a="1"/>
  <c r="N5338" i="1" s="1"/>
  <c r="N5339" i="1" a="1"/>
  <c r="N5339" i="1" s="1"/>
  <c r="N5340" i="1" a="1"/>
  <c r="N5340" i="1" s="1"/>
  <c r="N5341" i="1" a="1"/>
  <c r="N5341" i="1" s="1"/>
  <c r="N5342" i="1" a="1"/>
  <c r="N5342" i="1" s="1"/>
  <c r="N5343" i="1" a="1"/>
  <c r="N5343" i="1" s="1"/>
  <c r="N5344" i="1" a="1"/>
  <c r="N5344" i="1" s="1"/>
  <c r="N5345" i="1" a="1"/>
  <c r="N5345" i="1" s="1"/>
  <c r="N5346" i="1" a="1"/>
  <c r="N5346" i="1" s="1"/>
  <c r="N5347" i="1" a="1"/>
  <c r="N5347" i="1" s="1"/>
  <c r="N5348" i="1" a="1"/>
  <c r="N5348" i="1" s="1"/>
  <c r="N5349" i="1" a="1"/>
  <c r="N5349" i="1" s="1"/>
  <c r="N5350" i="1" a="1"/>
  <c r="N5350" i="1" s="1"/>
  <c r="N5351" i="1" a="1"/>
  <c r="N5351" i="1" s="1"/>
  <c r="N5352" i="1" a="1"/>
  <c r="N5352" i="1" s="1"/>
  <c r="N5353" i="1" a="1"/>
  <c r="N5353" i="1" s="1"/>
  <c r="N5354" i="1" a="1"/>
  <c r="N5354" i="1" s="1"/>
  <c r="N5355" i="1" a="1"/>
  <c r="N5355" i="1" s="1"/>
  <c r="N5356" i="1" a="1"/>
  <c r="N5356" i="1" s="1"/>
  <c r="N5357" i="1" a="1"/>
  <c r="N5357" i="1" s="1"/>
  <c r="N5358" i="1" a="1"/>
  <c r="N5358" i="1" s="1"/>
  <c r="N5359" i="1" a="1"/>
  <c r="N5359" i="1" s="1"/>
  <c r="N5360" i="1" a="1"/>
  <c r="N5360" i="1" s="1"/>
  <c r="N5361" i="1" a="1"/>
  <c r="N5361" i="1" s="1"/>
  <c r="N5362" i="1" a="1"/>
  <c r="N5362" i="1" s="1"/>
  <c r="N5363" i="1" a="1"/>
  <c r="N5363" i="1" s="1"/>
  <c r="N5364" i="1" a="1"/>
  <c r="N5364" i="1" s="1"/>
  <c r="N5365" i="1" a="1"/>
  <c r="N5365" i="1" s="1"/>
  <c r="N5366" i="1" a="1"/>
  <c r="N5366" i="1" s="1"/>
  <c r="N5367" i="1" a="1"/>
  <c r="N5367" i="1" s="1"/>
  <c r="N5368" i="1" a="1"/>
  <c r="N5368" i="1" s="1"/>
  <c r="N5369" i="1" a="1"/>
  <c r="N5369" i="1" s="1"/>
  <c r="N5370" i="1" a="1"/>
  <c r="N5370" i="1" s="1"/>
  <c r="N5371" i="1" a="1"/>
  <c r="N5371" i="1" s="1"/>
  <c r="N5372" i="1" a="1"/>
  <c r="N5372" i="1" s="1"/>
  <c r="N5373" i="1" a="1"/>
  <c r="N5373" i="1" s="1"/>
  <c r="N5374" i="1" a="1"/>
  <c r="N5374" i="1" s="1"/>
  <c r="N5375" i="1" a="1"/>
  <c r="N5375" i="1" s="1"/>
  <c r="N5376" i="1" a="1"/>
  <c r="N5376" i="1" s="1"/>
  <c r="N5377" i="1" a="1"/>
  <c r="N5377" i="1" s="1"/>
  <c r="N5378" i="1" a="1"/>
  <c r="N5378" i="1" s="1"/>
  <c r="N5379" i="1" a="1"/>
  <c r="N5379" i="1" s="1"/>
  <c r="N5380" i="1" a="1"/>
  <c r="N5380" i="1" s="1"/>
  <c r="N5381" i="1" a="1"/>
  <c r="N5381" i="1" s="1"/>
  <c r="N5382" i="1" a="1"/>
  <c r="N5382" i="1" s="1"/>
  <c r="N5383" i="1" a="1"/>
  <c r="N5383" i="1" s="1"/>
  <c r="N5384" i="1" a="1"/>
  <c r="N5384" i="1" s="1"/>
  <c r="N5385" i="1" a="1"/>
  <c r="N5385" i="1" s="1"/>
  <c r="N5386" i="1" a="1"/>
  <c r="N5386" i="1" s="1"/>
  <c r="N5387" i="1" a="1"/>
  <c r="N5387" i="1" s="1"/>
  <c r="N5388" i="1" a="1"/>
  <c r="N5388" i="1" s="1"/>
  <c r="N5389" i="1" a="1"/>
  <c r="N5389" i="1" s="1"/>
  <c r="N5390" i="1" a="1"/>
  <c r="N5390" i="1" s="1"/>
  <c r="N5391" i="1" a="1"/>
  <c r="N5391" i="1" s="1"/>
  <c r="N5392" i="1" a="1"/>
  <c r="N5392" i="1" s="1"/>
  <c r="N5393" i="1" a="1"/>
  <c r="N5393" i="1" s="1"/>
  <c r="N5394" i="1" a="1"/>
  <c r="N5394" i="1" s="1"/>
  <c r="N5395" i="1" a="1"/>
  <c r="N5395" i="1" s="1"/>
  <c r="N5396" i="1" a="1"/>
  <c r="N5396" i="1" s="1"/>
  <c r="N5397" i="1" a="1"/>
  <c r="N5397" i="1" s="1"/>
  <c r="N5398" i="1" a="1"/>
  <c r="N5398" i="1" s="1"/>
  <c r="N5399" i="1" a="1"/>
  <c r="N5399" i="1" s="1"/>
  <c r="N5400" i="1" a="1"/>
  <c r="N5400" i="1" s="1"/>
  <c r="N5401" i="1" a="1"/>
  <c r="N5401" i="1" s="1"/>
  <c r="N5402" i="1" a="1"/>
  <c r="N5402" i="1" s="1"/>
  <c r="N5403" i="1" a="1"/>
  <c r="N5403" i="1" s="1"/>
  <c r="N5404" i="1" a="1"/>
  <c r="N5404" i="1" s="1"/>
  <c r="N5405" i="1" a="1"/>
  <c r="N5405" i="1" s="1"/>
  <c r="N5406" i="1" a="1"/>
  <c r="N5406" i="1" s="1"/>
  <c r="N5407" i="1" a="1"/>
  <c r="N5407" i="1" s="1"/>
  <c r="N5408" i="1" a="1"/>
  <c r="N5408" i="1" s="1"/>
  <c r="N5409" i="1" a="1"/>
  <c r="N5409" i="1" s="1"/>
  <c r="N5410" i="1" a="1"/>
  <c r="N5410" i="1" s="1"/>
  <c r="N5411" i="1" a="1"/>
  <c r="N5411" i="1" s="1"/>
  <c r="N5412" i="1" a="1"/>
  <c r="N5412" i="1" s="1"/>
  <c r="N5413" i="1" a="1"/>
  <c r="N5413" i="1" s="1"/>
  <c r="N5414" i="1" a="1"/>
  <c r="N5414" i="1" s="1"/>
  <c r="N5415" i="1" a="1"/>
  <c r="N5415" i="1" s="1"/>
  <c r="N5416" i="1" a="1"/>
  <c r="N5416" i="1" s="1"/>
  <c r="N5417" i="1" a="1"/>
  <c r="N5417" i="1" s="1"/>
  <c r="N5418" i="1" a="1"/>
  <c r="N5418" i="1" s="1"/>
  <c r="N5419" i="1" a="1"/>
  <c r="N5419" i="1" s="1"/>
  <c r="N5420" i="1" a="1"/>
  <c r="N5420" i="1" s="1"/>
  <c r="N5421" i="1" a="1"/>
  <c r="N5421" i="1" s="1"/>
  <c r="N5422" i="1" a="1"/>
  <c r="N5422" i="1" s="1"/>
  <c r="N5423" i="1" a="1"/>
  <c r="N5423" i="1" s="1"/>
  <c r="N5424" i="1" a="1"/>
  <c r="N5424" i="1" s="1"/>
  <c r="N5425" i="1" a="1"/>
  <c r="N5425" i="1" s="1"/>
  <c r="N5426" i="1" a="1"/>
  <c r="N5426" i="1" s="1"/>
  <c r="N5427" i="1" a="1"/>
  <c r="N5427" i="1" s="1"/>
  <c r="N5428" i="1" a="1"/>
  <c r="N5428" i="1" s="1"/>
  <c r="N5429" i="1" a="1"/>
  <c r="N5429" i="1" s="1"/>
  <c r="N5430" i="1" a="1"/>
  <c r="N5430" i="1" s="1"/>
  <c r="N5431" i="1" a="1"/>
  <c r="N5431" i="1" s="1"/>
  <c r="N5432" i="1" a="1"/>
  <c r="N5432" i="1" s="1"/>
  <c r="N5433" i="1" a="1"/>
  <c r="N5433" i="1" s="1"/>
  <c r="N5434" i="1" a="1"/>
  <c r="N5434" i="1" s="1"/>
  <c r="N5435" i="1" a="1"/>
  <c r="N5435" i="1" s="1"/>
  <c r="N5436" i="1" a="1"/>
  <c r="N5436" i="1" s="1"/>
  <c r="N5437" i="1" a="1"/>
  <c r="N5437" i="1" s="1"/>
  <c r="N5438" i="1" a="1"/>
  <c r="N5438" i="1" s="1"/>
  <c r="N5439" i="1" a="1"/>
  <c r="N5439" i="1" s="1"/>
  <c r="N5440" i="1" a="1"/>
  <c r="N5440" i="1" s="1"/>
  <c r="N5441" i="1" a="1"/>
  <c r="N5441" i="1" s="1"/>
  <c r="N5442" i="1" a="1"/>
  <c r="N5442" i="1" s="1"/>
  <c r="N5443" i="1" a="1"/>
  <c r="N5443" i="1" s="1"/>
  <c r="N5444" i="1" a="1"/>
  <c r="N5444" i="1" s="1"/>
  <c r="N5445" i="1" a="1"/>
  <c r="N5445" i="1" s="1"/>
  <c r="N5446" i="1" a="1"/>
  <c r="N5446" i="1" s="1"/>
  <c r="N5447" i="1" a="1"/>
  <c r="N5447" i="1" s="1"/>
  <c r="N5448" i="1" a="1"/>
  <c r="N5448" i="1" s="1"/>
  <c r="N5449" i="1" a="1"/>
  <c r="N5449" i="1" s="1"/>
  <c r="N5450" i="1" a="1"/>
  <c r="N5450" i="1" s="1"/>
  <c r="N5451" i="1" a="1"/>
  <c r="N5451" i="1" s="1"/>
  <c r="N5452" i="1" a="1"/>
  <c r="N5452" i="1" s="1"/>
  <c r="N5453" i="1" a="1"/>
  <c r="N5453" i="1" s="1"/>
  <c r="N5454" i="1" a="1"/>
  <c r="N5454" i="1" s="1"/>
  <c r="N5455" i="1" a="1"/>
  <c r="N5455" i="1" s="1"/>
  <c r="N5456" i="1" a="1"/>
  <c r="N5456" i="1" s="1"/>
  <c r="N5457" i="1" a="1"/>
  <c r="N5457" i="1" s="1"/>
  <c r="N5458" i="1" a="1"/>
  <c r="N5458" i="1" s="1"/>
  <c r="N5459" i="1" a="1"/>
  <c r="N5459" i="1" s="1"/>
  <c r="N5460" i="1" a="1"/>
  <c r="N5460" i="1" s="1"/>
  <c r="N5461" i="1" a="1"/>
  <c r="N5461" i="1" s="1"/>
  <c r="N5462" i="1" a="1"/>
  <c r="N5462" i="1" s="1"/>
  <c r="N5463" i="1" a="1"/>
  <c r="N5463" i="1" s="1"/>
  <c r="N5464" i="1" a="1"/>
  <c r="N5464" i="1" s="1"/>
  <c r="N5465" i="1" a="1"/>
  <c r="N5465" i="1" s="1"/>
  <c r="N5466" i="1" a="1"/>
  <c r="N5466" i="1" s="1"/>
  <c r="N5467" i="1" a="1"/>
  <c r="N5467" i="1" s="1"/>
  <c r="N5468" i="1" a="1"/>
  <c r="N5468" i="1" s="1"/>
  <c r="N5469" i="1" a="1"/>
  <c r="N5469" i="1" s="1"/>
  <c r="N5470" i="1" a="1"/>
  <c r="N5470" i="1" s="1"/>
  <c r="N5471" i="1" a="1"/>
  <c r="N5471" i="1" s="1"/>
  <c r="N5472" i="1" a="1"/>
  <c r="N5472" i="1" s="1"/>
  <c r="N5473" i="1" a="1"/>
  <c r="N5473" i="1" s="1"/>
  <c r="N5474" i="1" a="1"/>
  <c r="N5474" i="1" s="1"/>
  <c r="N5475" i="1" a="1"/>
  <c r="N5475" i="1" s="1"/>
  <c r="N5476" i="1" a="1"/>
  <c r="N5476" i="1" s="1"/>
  <c r="N5477" i="1" a="1"/>
  <c r="N5477" i="1" s="1"/>
  <c r="N5478" i="1" a="1"/>
  <c r="N5478" i="1" s="1"/>
  <c r="N5479" i="1" a="1"/>
  <c r="N5479" i="1" s="1"/>
  <c r="N5480" i="1" a="1"/>
  <c r="N5480" i="1" s="1"/>
  <c r="N5481" i="1" a="1"/>
  <c r="N5481" i="1" s="1"/>
  <c r="N5482" i="1" a="1"/>
  <c r="N5482" i="1" s="1"/>
  <c r="N5483" i="1" a="1"/>
  <c r="N5483" i="1" s="1"/>
  <c r="N5484" i="1" a="1"/>
  <c r="N5484" i="1" s="1"/>
  <c r="N5485" i="1" a="1"/>
  <c r="N5485" i="1" s="1"/>
  <c r="N5486" i="1" a="1"/>
  <c r="N5486" i="1" s="1"/>
  <c r="N5487" i="1" a="1"/>
  <c r="N5487" i="1" s="1"/>
  <c r="N5488" i="1" a="1"/>
  <c r="N5488" i="1" s="1"/>
  <c r="N5489" i="1" a="1"/>
  <c r="N5489" i="1" s="1"/>
  <c r="N5490" i="1" a="1"/>
  <c r="N5490" i="1" s="1"/>
  <c r="N5491" i="1" a="1"/>
  <c r="N5491" i="1" s="1"/>
  <c r="N5492" i="1" a="1"/>
  <c r="N5492" i="1" s="1"/>
  <c r="N5493" i="1" a="1"/>
  <c r="N5493" i="1" s="1"/>
  <c r="N5494" i="1" a="1"/>
  <c r="N5494" i="1" s="1"/>
  <c r="N5495" i="1" a="1"/>
  <c r="N5495" i="1" s="1"/>
  <c r="N5496" i="1" a="1"/>
  <c r="N5496" i="1" s="1"/>
  <c r="N5497" i="1" a="1"/>
  <c r="N5497" i="1" s="1"/>
  <c r="N5498" i="1" a="1"/>
  <c r="N5498" i="1" s="1"/>
  <c r="N5499" i="1" a="1"/>
  <c r="N5499" i="1" s="1"/>
  <c r="N5500" i="1" a="1"/>
  <c r="N5500" i="1" s="1"/>
  <c r="N5501" i="1" a="1"/>
  <c r="N5501" i="1" s="1"/>
  <c r="N5502" i="1" a="1"/>
  <c r="N5502" i="1" s="1"/>
  <c r="N5503" i="1" a="1"/>
  <c r="N5503" i="1" s="1"/>
  <c r="N5504" i="1" a="1"/>
  <c r="N5504" i="1" s="1"/>
  <c r="N5505" i="1" a="1"/>
  <c r="N5505" i="1" s="1"/>
  <c r="N5506" i="1" a="1"/>
  <c r="N5506" i="1" s="1"/>
  <c r="N5507" i="1" a="1"/>
  <c r="N5507" i="1" s="1"/>
  <c r="N5508" i="1" a="1"/>
  <c r="N5508" i="1" s="1"/>
  <c r="N5509" i="1" a="1"/>
  <c r="N5509" i="1" s="1"/>
  <c r="N5510" i="1" a="1"/>
  <c r="N5510" i="1" s="1"/>
  <c r="N5511" i="1" a="1"/>
  <c r="N5511" i="1" s="1"/>
  <c r="N5512" i="1" a="1"/>
  <c r="N5512" i="1" s="1"/>
  <c r="N5513" i="1" a="1"/>
  <c r="N5513" i="1" s="1"/>
  <c r="N5514" i="1" a="1"/>
  <c r="N5514" i="1" s="1"/>
  <c r="N5515" i="1" a="1"/>
  <c r="N5515" i="1" s="1"/>
  <c r="N5516" i="1" a="1"/>
  <c r="N5516" i="1" s="1"/>
  <c r="N5517" i="1" a="1"/>
  <c r="N5517" i="1" s="1"/>
  <c r="N5518" i="1" a="1"/>
  <c r="N5518" i="1" s="1"/>
  <c r="N5519" i="1" a="1"/>
  <c r="N5519" i="1" s="1"/>
  <c r="N5520" i="1" a="1"/>
  <c r="N5520" i="1" s="1"/>
  <c r="N5521" i="1" a="1"/>
  <c r="N5521" i="1" s="1"/>
  <c r="N5522" i="1" a="1"/>
  <c r="N5522" i="1" s="1"/>
  <c r="N5523" i="1" a="1"/>
  <c r="N5523" i="1" s="1"/>
  <c r="N5524" i="1" a="1"/>
  <c r="N5524" i="1" s="1"/>
  <c r="N5525" i="1" a="1"/>
  <c r="N5525" i="1" s="1"/>
  <c r="N5526" i="1" a="1"/>
  <c r="N5526" i="1" s="1"/>
  <c r="N5527" i="1" a="1"/>
  <c r="N5527" i="1" s="1"/>
  <c r="N5528" i="1" a="1"/>
  <c r="N5528" i="1" s="1"/>
  <c r="N5529" i="1" a="1"/>
  <c r="N5529" i="1" s="1"/>
  <c r="N5530" i="1" a="1"/>
  <c r="N5530" i="1" s="1"/>
  <c r="N5531" i="1" a="1"/>
  <c r="N5531" i="1" s="1"/>
  <c r="N5532" i="1" a="1"/>
  <c r="N5532" i="1" s="1"/>
  <c r="N5533" i="1" a="1"/>
  <c r="N5533" i="1" s="1"/>
  <c r="N5534" i="1" a="1"/>
  <c r="N5534" i="1" s="1"/>
  <c r="N5535" i="1" a="1"/>
  <c r="N5535" i="1" s="1"/>
  <c r="N5536" i="1" a="1"/>
  <c r="N5536" i="1" s="1"/>
  <c r="N5537" i="1" a="1"/>
  <c r="N5537" i="1" s="1"/>
  <c r="N5538" i="1" a="1"/>
  <c r="N5538" i="1" s="1"/>
  <c r="N5539" i="1" a="1"/>
  <c r="N5539" i="1" s="1"/>
  <c r="N5540" i="1" a="1"/>
  <c r="N5540" i="1" s="1"/>
  <c r="N5541" i="1" a="1"/>
  <c r="N5541" i="1" s="1"/>
  <c r="N5542" i="1" a="1"/>
  <c r="N5542" i="1" s="1"/>
  <c r="N5543" i="1" a="1"/>
  <c r="N5543" i="1" s="1"/>
  <c r="N5544" i="1" a="1"/>
  <c r="N5544" i="1" s="1"/>
  <c r="N5545" i="1" a="1"/>
  <c r="N5545" i="1" s="1"/>
  <c r="N5546" i="1" a="1"/>
  <c r="N5546" i="1" s="1"/>
  <c r="N5547" i="1" a="1"/>
  <c r="N5547" i="1" s="1"/>
  <c r="N5548" i="1" a="1"/>
  <c r="N5548" i="1" s="1"/>
  <c r="N5549" i="1" a="1"/>
  <c r="N5549" i="1" s="1"/>
  <c r="N5550" i="1" a="1"/>
  <c r="N5550" i="1" s="1"/>
  <c r="N5551" i="1" a="1"/>
  <c r="N5551" i="1" s="1"/>
  <c r="N5552" i="1" a="1"/>
  <c r="N5552" i="1" s="1"/>
  <c r="N5553" i="1" a="1"/>
  <c r="N5553" i="1" s="1"/>
  <c r="N5554" i="1" a="1"/>
  <c r="N5554" i="1" s="1"/>
  <c r="N5555" i="1" a="1"/>
  <c r="N5555" i="1" s="1"/>
  <c r="N5556" i="1" a="1"/>
  <c r="N5556" i="1" s="1"/>
  <c r="N5557" i="1" a="1"/>
  <c r="N5557" i="1" s="1"/>
  <c r="N5558" i="1" a="1"/>
  <c r="N5558" i="1" s="1"/>
  <c r="N5559" i="1" a="1"/>
  <c r="N5559" i="1" s="1"/>
  <c r="N5560" i="1" a="1"/>
  <c r="N5560" i="1" s="1"/>
  <c r="N5561" i="1" a="1"/>
  <c r="N5561" i="1" s="1"/>
  <c r="N5562" i="1" a="1"/>
  <c r="N5562" i="1" s="1"/>
  <c r="N5563" i="1" a="1"/>
  <c r="N5563" i="1" s="1"/>
  <c r="N5564" i="1" a="1"/>
  <c r="N5564" i="1" s="1"/>
  <c r="N5565" i="1" a="1"/>
  <c r="N5565" i="1" s="1"/>
  <c r="N5566" i="1" a="1"/>
  <c r="N5566" i="1" s="1"/>
  <c r="N5567" i="1" a="1"/>
  <c r="N5567" i="1" s="1"/>
  <c r="N5568" i="1" a="1"/>
  <c r="N5568" i="1" s="1"/>
  <c r="N5569" i="1" a="1"/>
  <c r="N5569" i="1" s="1"/>
  <c r="N5570" i="1" a="1"/>
  <c r="N5570" i="1" s="1"/>
  <c r="N5571" i="1" a="1"/>
  <c r="N5571" i="1" s="1"/>
  <c r="N5572" i="1" a="1"/>
  <c r="N5572" i="1" s="1"/>
  <c r="N5573" i="1" a="1"/>
  <c r="N5573" i="1" s="1"/>
  <c r="N5574" i="1" a="1"/>
  <c r="N5574" i="1" s="1"/>
  <c r="N5575" i="1" a="1"/>
  <c r="N5575" i="1" s="1"/>
  <c r="N5576" i="1" a="1"/>
  <c r="N5576" i="1" s="1"/>
  <c r="N5577" i="1" a="1"/>
  <c r="N5577" i="1" s="1"/>
  <c r="N5578" i="1" a="1"/>
  <c r="N5578" i="1" s="1"/>
  <c r="N5579" i="1" a="1"/>
  <c r="N5579" i="1" s="1"/>
  <c r="N5580" i="1" a="1"/>
  <c r="N5580" i="1" s="1"/>
  <c r="N5581" i="1" a="1"/>
  <c r="N5581" i="1" s="1"/>
  <c r="N5582" i="1" a="1"/>
  <c r="N5582" i="1" s="1"/>
  <c r="N5583" i="1" a="1"/>
  <c r="N5583" i="1" s="1"/>
  <c r="N5584" i="1" a="1"/>
  <c r="N5584" i="1" s="1"/>
  <c r="N5585" i="1" a="1"/>
  <c r="N5585" i="1" s="1"/>
  <c r="N5586" i="1" a="1"/>
  <c r="N5586" i="1" s="1"/>
  <c r="N5587" i="1" a="1"/>
  <c r="N5587" i="1" s="1"/>
  <c r="N5588" i="1" a="1"/>
  <c r="N5588" i="1" s="1"/>
  <c r="N5589" i="1" a="1"/>
  <c r="N5589" i="1" s="1"/>
  <c r="N5590" i="1" a="1"/>
  <c r="N5590" i="1" s="1"/>
  <c r="N5591" i="1" a="1"/>
  <c r="N5591" i="1" s="1"/>
  <c r="N5592" i="1" a="1"/>
  <c r="N5592" i="1" s="1"/>
  <c r="N5593" i="1" a="1"/>
  <c r="N5593" i="1" s="1"/>
  <c r="N5594" i="1" a="1"/>
  <c r="N5594" i="1" s="1"/>
  <c r="N5595" i="1" a="1"/>
  <c r="N5595" i="1" s="1"/>
  <c r="N5596" i="1" a="1"/>
  <c r="N5596" i="1" s="1"/>
  <c r="N5597" i="1" a="1"/>
  <c r="N5597" i="1" s="1"/>
  <c r="N5598" i="1" a="1"/>
  <c r="N5598" i="1" s="1"/>
  <c r="N5599" i="1" a="1"/>
  <c r="N5599" i="1" s="1"/>
  <c r="N5600" i="1" a="1"/>
  <c r="N5600" i="1" s="1"/>
  <c r="N5601" i="1" a="1"/>
  <c r="N5601" i="1" s="1"/>
  <c r="N5602" i="1" a="1"/>
  <c r="N5602" i="1" s="1"/>
  <c r="N5603" i="1" a="1"/>
  <c r="N5603" i="1" s="1"/>
  <c r="N5604" i="1" a="1"/>
  <c r="N5604" i="1" s="1"/>
  <c r="N5605" i="1" a="1"/>
  <c r="N5605" i="1" s="1"/>
  <c r="N5606" i="1" a="1"/>
  <c r="N5606" i="1" s="1"/>
  <c r="N5607" i="1" a="1"/>
  <c r="N5607" i="1" s="1"/>
  <c r="N5608" i="1" a="1"/>
  <c r="N5608" i="1" s="1"/>
  <c r="N5609" i="1" a="1"/>
  <c r="N5609" i="1" s="1"/>
  <c r="N5610" i="1" a="1"/>
  <c r="N5610" i="1" s="1"/>
  <c r="N5611" i="1" a="1"/>
  <c r="N5611" i="1" s="1"/>
  <c r="N5612" i="1" a="1"/>
  <c r="N5612" i="1" s="1"/>
  <c r="N5613" i="1" a="1"/>
  <c r="N5613" i="1" s="1"/>
  <c r="N5614" i="1" a="1"/>
  <c r="N5614" i="1" s="1"/>
  <c r="N5615" i="1" a="1"/>
  <c r="N5615" i="1" s="1"/>
  <c r="N5616" i="1" a="1"/>
  <c r="N5616" i="1" s="1"/>
  <c r="N5617" i="1" a="1"/>
  <c r="N5617" i="1" s="1"/>
  <c r="N5618" i="1" a="1"/>
  <c r="N5618" i="1" s="1"/>
  <c r="N5619" i="1" a="1"/>
  <c r="N5619" i="1" s="1"/>
  <c r="N5620" i="1" a="1"/>
  <c r="N5620" i="1" s="1"/>
  <c r="N5621" i="1" a="1"/>
  <c r="N5621" i="1" s="1"/>
  <c r="N5622" i="1" a="1"/>
  <c r="N5622" i="1" s="1"/>
  <c r="N5623" i="1" a="1"/>
  <c r="N5623" i="1" s="1"/>
  <c r="N5624" i="1" a="1"/>
  <c r="N5624" i="1" s="1"/>
  <c r="N5625" i="1" a="1"/>
  <c r="N5625" i="1" s="1"/>
  <c r="N5626" i="1" a="1"/>
  <c r="N5626" i="1" s="1"/>
  <c r="N5627" i="1" a="1"/>
  <c r="N5627" i="1" s="1"/>
  <c r="N5628" i="1" a="1"/>
  <c r="N5628" i="1" s="1"/>
  <c r="N5629" i="1" a="1"/>
  <c r="N5629" i="1" s="1"/>
  <c r="N5630" i="1" a="1"/>
  <c r="N5630" i="1" s="1"/>
  <c r="N5631" i="1" a="1"/>
  <c r="N5631" i="1" s="1"/>
  <c r="N5632" i="1" a="1"/>
  <c r="N5632" i="1" s="1"/>
  <c r="N5633" i="1" a="1"/>
  <c r="N5633" i="1" s="1"/>
  <c r="N5634" i="1" a="1"/>
  <c r="N5634" i="1" s="1"/>
  <c r="N5635" i="1" a="1"/>
  <c r="N5635" i="1" s="1"/>
  <c r="N5636" i="1" a="1"/>
  <c r="N5636" i="1" s="1"/>
  <c r="N5637" i="1" a="1"/>
  <c r="N5637" i="1" s="1"/>
  <c r="N5638" i="1" a="1"/>
  <c r="N5638" i="1" s="1"/>
  <c r="N5639" i="1" a="1"/>
  <c r="N5639" i="1" s="1"/>
  <c r="N5640" i="1" a="1"/>
  <c r="N5640" i="1" s="1"/>
  <c r="N5641" i="1" a="1"/>
  <c r="N5641" i="1" s="1"/>
  <c r="N5642" i="1" a="1"/>
  <c r="N5642" i="1" s="1"/>
  <c r="N5643" i="1" a="1"/>
  <c r="N5643" i="1" s="1"/>
  <c r="N5644" i="1" a="1"/>
  <c r="N5644" i="1" s="1"/>
  <c r="N5645" i="1" a="1"/>
  <c r="N5645" i="1" s="1"/>
  <c r="N5646" i="1" a="1"/>
  <c r="N5646" i="1" s="1"/>
  <c r="N5647" i="1" a="1"/>
  <c r="N5647" i="1" s="1"/>
  <c r="N5648" i="1" a="1"/>
  <c r="N5648" i="1" s="1"/>
  <c r="N5649" i="1" a="1"/>
  <c r="N5649" i="1" s="1"/>
  <c r="N5650" i="1" a="1"/>
  <c r="N5650" i="1" s="1"/>
  <c r="N5651" i="1" a="1"/>
  <c r="N5651" i="1" s="1"/>
  <c r="N5652" i="1" a="1"/>
  <c r="N5652" i="1" s="1"/>
  <c r="N5653" i="1" a="1"/>
  <c r="N5653" i="1" s="1"/>
  <c r="N5654" i="1" a="1"/>
  <c r="N5654" i="1" s="1"/>
  <c r="N5655" i="1" a="1"/>
  <c r="N5655" i="1" s="1"/>
  <c r="N5656" i="1" a="1"/>
  <c r="N5656" i="1" s="1"/>
  <c r="N5657" i="1" a="1"/>
  <c r="N5657" i="1" s="1"/>
  <c r="N5658" i="1" a="1"/>
  <c r="N5658" i="1" s="1"/>
  <c r="N5659" i="1" a="1"/>
  <c r="N5659" i="1" s="1"/>
  <c r="N5660" i="1" a="1"/>
  <c r="N5660" i="1" s="1"/>
  <c r="N5661" i="1" a="1"/>
  <c r="N5661" i="1" s="1"/>
  <c r="N5662" i="1" a="1"/>
  <c r="N5662" i="1" s="1"/>
  <c r="N5663" i="1" a="1"/>
  <c r="N5663" i="1" s="1"/>
  <c r="N5664" i="1" a="1"/>
  <c r="N5664" i="1" s="1"/>
  <c r="N5665" i="1" a="1"/>
  <c r="N5665" i="1" s="1"/>
  <c r="N5666" i="1" a="1"/>
  <c r="N5666" i="1" s="1"/>
  <c r="N5667" i="1" a="1"/>
  <c r="N5667" i="1" s="1"/>
  <c r="N5668" i="1" a="1"/>
  <c r="N5668" i="1" s="1"/>
  <c r="N5669" i="1" a="1"/>
  <c r="N5669" i="1" s="1"/>
  <c r="N5670" i="1" a="1"/>
  <c r="N5670" i="1" s="1"/>
  <c r="N5671" i="1" a="1"/>
  <c r="N5671" i="1" s="1"/>
  <c r="N5672" i="1" a="1"/>
  <c r="N5672" i="1" s="1"/>
  <c r="N5673" i="1" a="1"/>
  <c r="N5673" i="1" s="1"/>
  <c r="N5674" i="1" a="1"/>
  <c r="N5674" i="1" s="1"/>
  <c r="N5675" i="1" a="1"/>
  <c r="N5675" i="1" s="1"/>
  <c r="N5676" i="1" a="1"/>
  <c r="N5676" i="1" s="1"/>
  <c r="N5677" i="1" a="1"/>
  <c r="N5677" i="1" s="1"/>
  <c r="N5678" i="1" a="1"/>
  <c r="N5678" i="1" s="1"/>
  <c r="N5679" i="1" a="1"/>
  <c r="N5679" i="1" s="1"/>
  <c r="N5680" i="1" a="1"/>
  <c r="N5680" i="1" s="1"/>
  <c r="N5681" i="1" a="1"/>
  <c r="N5681" i="1" s="1"/>
  <c r="N5682" i="1" a="1"/>
  <c r="N5682" i="1" s="1"/>
  <c r="N5683" i="1" a="1"/>
  <c r="N5683" i="1" s="1"/>
  <c r="N5684" i="1" a="1"/>
  <c r="N5684" i="1" s="1"/>
  <c r="N5685" i="1" a="1"/>
  <c r="N5685" i="1" s="1"/>
  <c r="N5686" i="1" a="1"/>
  <c r="N5686" i="1" s="1"/>
  <c r="N5687" i="1" a="1"/>
  <c r="N5687" i="1" s="1"/>
  <c r="N5688" i="1" a="1"/>
  <c r="N5688" i="1" s="1"/>
  <c r="N5689" i="1" a="1"/>
  <c r="N5689" i="1" s="1"/>
  <c r="N5690" i="1" a="1"/>
  <c r="N5690" i="1" s="1"/>
  <c r="N5691" i="1" a="1"/>
  <c r="N5691" i="1" s="1"/>
  <c r="N5692" i="1" a="1"/>
  <c r="N5692" i="1" s="1"/>
  <c r="N5693" i="1" a="1"/>
  <c r="N5693" i="1" s="1"/>
  <c r="N5694" i="1" a="1"/>
  <c r="N5694" i="1" s="1"/>
  <c r="N5695" i="1" a="1"/>
  <c r="N5695" i="1" s="1"/>
  <c r="N5696" i="1" a="1"/>
  <c r="N5696" i="1" s="1"/>
  <c r="N5697" i="1" a="1"/>
  <c r="N5697" i="1" s="1"/>
  <c r="N5698" i="1" a="1"/>
  <c r="N5698" i="1" s="1"/>
  <c r="N5699" i="1" a="1"/>
  <c r="N5699" i="1" s="1"/>
  <c r="N5700" i="1" a="1"/>
  <c r="N5700" i="1" s="1"/>
  <c r="N5701" i="1" a="1"/>
  <c r="N5701" i="1" s="1"/>
  <c r="N5702" i="1" a="1"/>
  <c r="N5702" i="1" s="1"/>
  <c r="N5703" i="1" a="1"/>
  <c r="N5703" i="1" s="1"/>
  <c r="N5704" i="1" a="1"/>
  <c r="N5704" i="1" s="1"/>
  <c r="N5705" i="1" a="1"/>
  <c r="N5705" i="1" s="1"/>
  <c r="N5706" i="1" a="1"/>
  <c r="N5706" i="1" s="1"/>
  <c r="N5707" i="1" a="1"/>
  <c r="N5707" i="1" s="1"/>
  <c r="N5708" i="1" a="1"/>
  <c r="N5708" i="1" s="1"/>
  <c r="N5709" i="1" a="1"/>
  <c r="N5709" i="1" s="1"/>
  <c r="N5710" i="1" a="1"/>
  <c r="N5710" i="1" s="1"/>
  <c r="N5711" i="1" a="1"/>
  <c r="N5711" i="1" s="1"/>
  <c r="N5712" i="1" a="1"/>
  <c r="N5712" i="1" s="1"/>
  <c r="N5713" i="1" a="1"/>
  <c r="N5713" i="1" s="1"/>
  <c r="N5714" i="1" a="1"/>
  <c r="N5714" i="1" s="1"/>
  <c r="N5715" i="1" a="1"/>
  <c r="N5715" i="1" s="1"/>
  <c r="N5716" i="1" a="1"/>
  <c r="N5716" i="1" s="1"/>
  <c r="N5717" i="1" a="1"/>
  <c r="N5717" i="1" s="1"/>
  <c r="N5718" i="1" a="1"/>
  <c r="N5718" i="1" s="1"/>
  <c r="N5719" i="1" a="1"/>
  <c r="N5719" i="1" s="1"/>
  <c r="N5720" i="1" a="1"/>
  <c r="N5720" i="1" s="1"/>
  <c r="N5721" i="1" a="1"/>
  <c r="N5721" i="1" s="1"/>
  <c r="N5722" i="1" a="1"/>
  <c r="N5722" i="1" s="1"/>
  <c r="N5723" i="1" a="1"/>
  <c r="N5723" i="1" s="1"/>
  <c r="N5724" i="1" a="1"/>
  <c r="N5724" i="1" s="1"/>
  <c r="N5725" i="1" a="1"/>
  <c r="N5725" i="1" s="1"/>
  <c r="N5726" i="1" a="1"/>
  <c r="N5726" i="1" s="1"/>
  <c r="N5727" i="1" a="1"/>
  <c r="N5727" i="1" s="1"/>
  <c r="N5728" i="1" a="1"/>
  <c r="N5728" i="1" s="1"/>
  <c r="N5729" i="1" a="1"/>
  <c r="N5729" i="1" s="1"/>
  <c r="N5730" i="1" a="1"/>
  <c r="N5730" i="1" s="1"/>
  <c r="N5731" i="1" a="1"/>
  <c r="N5731" i="1" s="1"/>
  <c r="N5732" i="1" a="1"/>
  <c r="N5732" i="1" s="1"/>
  <c r="N5733" i="1" a="1"/>
  <c r="N5733" i="1" s="1"/>
  <c r="N5734" i="1" a="1"/>
  <c r="N5734" i="1" s="1"/>
  <c r="N5735" i="1" a="1"/>
  <c r="N5735" i="1" s="1"/>
  <c r="N5736" i="1" a="1"/>
  <c r="N5736" i="1" s="1"/>
  <c r="N5737" i="1" a="1"/>
  <c r="N5737" i="1" s="1"/>
  <c r="N5738" i="1" a="1"/>
  <c r="N5738" i="1" s="1"/>
  <c r="N5739" i="1" a="1"/>
  <c r="N5739" i="1" s="1"/>
  <c r="N5740" i="1" a="1"/>
  <c r="N5740" i="1" s="1"/>
  <c r="N5741" i="1" a="1"/>
  <c r="N5741" i="1" s="1"/>
  <c r="N5742" i="1" a="1"/>
  <c r="N5742" i="1" s="1"/>
  <c r="N5743" i="1" a="1"/>
  <c r="N5743" i="1" s="1"/>
  <c r="N5744" i="1" a="1"/>
  <c r="N5744" i="1" s="1"/>
  <c r="N5745" i="1" a="1"/>
  <c r="N5745" i="1" s="1"/>
  <c r="N5746" i="1" a="1"/>
  <c r="N5746" i="1" s="1"/>
  <c r="N5747" i="1" a="1"/>
  <c r="N5747" i="1" s="1"/>
  <c r="N5748" i="1" a="1"/>
  <c r="N5748" i="1" s="1"/>
  <c r="N5749" i="1" a="1"/>
  <c r="N5749" i="1" s="1"/>
  <c r="N5750" i="1" a="1"/>
  <c r="N5750" i="1" s="1"/>
  <c r="N5751" i="1" a="1"/>
  <c r="N5751" i="1" s="1"/>
  <c r="N5752" i="1" a="1"/>
  <c r="N5752" i="1" s="1"/>
  <c r="N5753" i="1" a="1"/>
  <c r="N5753" i="1" s="1"/>
  <c r="N5754" i="1" a="1"/>
  <c r="N5754" i="1" s="1"/>
  <c r="N5755" i="1" a="1"/>
  <c r="N5755" i="1" s="1"/>
  <c r="N5756" i="1" a="1"/>
  <c r="N5756" i="1" s="1"/>
  <c r="N5757" i="1" a="1"/>
  <c r="N5757" i="1" s="1"/>
  <c r="N5758" i="1" a="1"/>
  <c r="N5758" i="1" s="1"/>
  <c r="N5759" i="1" a="1"/>
  <c r="N5759" i="1" s="1"/>
  <c r="N5760" i="1" a="1"/>
  <c r="N5760" i="1" s="1"/>
  <c r="N5761" i="1" a="1"/>
  <c r="N5761" i="1" s="1"/>
  <c r="N5762" i="1" a="1"/>
  <c r="N5762" i="1" s="1"/>
  <c r="N5763" i="1" a="1"/>
  <c r="N5763" i="1" s="1"/>
  <c r="N5764" i="1" a="1"/>
  <c r="N5764" i="1" s="1"/>
  <c r="N5765" i="1" a="1"/>
  <c r="N5765" i="1" s="1"/>
  <c r="N5766" i="1" a="1"/>
  <c r="N5766" i="1" s="1"/>
  <c r="N5767" i="1" a="1"/>
  <c r="N5767" i="1" s="1"/>
  <c r="N5768" i="1" a="1"/>
  <c r="N5768" i="1" s="1"/>
  <c r="N5769" i="1" a="1"/>
  <c r="N5769" i="1" s="1"/>
  <c r="N5770" i="1" a="1"/>
  <c r="N5770" i="1" s="1"/>
  <c r="N5771" i="1" a="1"/>
  <c r="N5771" i="1" s="1"/>
  <c r="N5772" i="1" a="1"/>
  <c r="N5772" i="1" s="1"/>
  <c r="N5773" i="1" a="1"/>
  <c r="N5773" i="1" s="1"/>
  <c r="N5774" i="1" a="1"/>
  <c r="N5774" i="1" s="1"/>
  <c r="N5775" i="1" a="1"/>
  <c r="N5775" i="1" s="1"/>
  <c r="N5776" i="1" a="1"/>
  <c r="N5776" i="1" s="1"/>
  <c r="N5777" i="1" a="1"/>
  <c r="N5777" i="1" s="1"/>
  <c r="N5778" i="1" a="1"/>
  <c r="N5778" i="1" s="1"/>
  <c r="N5779" i="1" a="1"/>
  <c r="N5779" i="1" s="1"/>
  <c r="N5780" i="1" a="1"/>
  <c r="N5780" i="1" s="1"/>
  <c r="N5781" i="1" a="1"/>
  <c r="N5781" i="1" s="1"/>
  <c r="N5782" i="1" a="1"/>
  <c r="N5782" i="1" s="1"/>
  <c r="N5783" i="1" a="1"/>
  <c r="N5783" i="1" s="1"/>
  <c r="N5784" i="1" a="1"/>
  <c r="N5784" i="1" s="1"/>
  <c r="N5785" i="1" a="1"/>
  <c r="N5785" i="1" s="1"/>
  <c r="N5786" i="1" a="1"/>
  <c r="N5786" i="1" s="1"/>
  <c r="N5787" i="1" a="1"/>
  <c r="N5787" i="1" s="1"/>
  <c r="N5788" i="1" a="1"/>
  <c r="N5788" i="1" s="1"/>
  <c r="N5789" i="1" a="1"/>
  <c r="N5789" i="1" s="1"/>
  <c r="N5790" i="1" a="1"/>
  <c r="N5790" i="1" s="1"/>
  <c r="N5791" i="1" a="1"/>
  <c r="N5791" i="1" s="1"/>
  <c r="N5792" i="1" a="1"/>
  <c r="N5792" i="1" s="1"/>
  <c r="N5793" i="1" a="1"/>
  <c r="N5793" i="1" s="1"/>
  <c r="N5794" i="1" a="1"/>
  <c r="N5794" i="1" s="1"/>
  <c r="N5795" i="1" a="1"/>
  <c r="N5795" i="1" s="1"/>
  <c r="N5796" i="1" a="1"/>
  <c r="N5796" i="1" s="1"/>
  <c r="N5797" i="1" a="1"/>
  <c r="N5797" i="1" s="1"/>
  <c r="N5798" i="1" a="1"/>
  <c r="N5798" i="1" s="1"/>
  <c r="N5799" i="1" a="1"/>
  <c r="N5799" i="1" s="1"/>
  <c r="N5800" i="1" a="1"/>
  <c r="N5800" i="1" s="1"/>
  <c r="N5801" i="1" a="1"/>
  <c r="N5801" i="1" s="1"/>
  <c r="N5802" i="1" a="1"/>
  <c r="N5802" i="1" s="1"/>
  <c r="N5803" i="1" a="1"/>
  <c r="N5803" i="1" s="1"/>
  <c r="N5804" i="1" a="1"/>
  <c r="N5804" i="1" s="1"/>
  <c r="N5805" i="1" a="1"/>
  <c r="N5805" i="1" s="1"/>
  <c r="N5806" i="1" a="1"/>
  <c r="N5806" i="1" s="1"/>
  <c r="N5807" i="1" a="1"/>
  <c r="N5807" i="1" s="1"/>
  <c r="N5808" i="1" a="1"/>
  <c r="N5808" i="1" s="1"/>
  <c r="N5809" i="1" a="1"/>
  <c r="N5809" i="1" s="1"/>
  <c r="N5810" i="1" a="1"/>
  <c r="N5810" i="1" s="1"/>
  <c r="N5811" i="1" a="1"/>
  <c r="N5811" i="1" s="1"/>
  <c r="N5812" i="1" a="1"/>
  <c r="N5812" i="1" s="1"/>
  <c r="N5813" i="1" a="1"/>
  <c r="N5813" i="1" s="1"/>
  <c r="N5814" i="1" a="1"/>
  <c r="N5814" i="1" s="1"/>
  <c r="N5815" i="1" a="1"/>
  <c r="N5815" i="1" s="1"/>
  <c r="N5816" i="1" a="1"/>
  <c r="N5816" i="1" s="1"/>
  <c r="N5817" i="1" a="1"/>
  <c r="N5817" i="1" s="1"/>
  <c r="N5818" i="1" a="1"/>
  <c r="N5818" i="1" s="1"/>
  <c r="N5819" i="1" a="1"/>
  <c r="N5819" i="1" s="1"/>
  <c r="N5820" i="1" a="1"/>
  <c r="N5820" i="1" s="1"/>
  <c r="N5821" i="1" a="1"/>
  <c r="N5821" i="1" s="1"/>
  <c r="N5822" i="1" a="1"/>
  <c r="N5822" i="1" s="1"/>
  <c r="N5823" i="1" a="1"/>
  <c r="N5823" i="1" s="1"/>
  <c r="N5824" i="1" a="1"/>
  <c r="N5824" i="1" s="1"/>
  <c r="N5825" i="1" a="1"/>
  <c r="N5825" i="1" s="1"/>
  <c r="N5826" i="1" a="1"/>
  <c r="N5826" i="1" s="1"/>
  <c r="N5827" i="1" a="1"/>
  <c r="N5827" i="1" s="1"/>
  <c r="N5828" i="1" a="1"/>
  <c r="N5828" i="1" s="1"/>
  <c r="N5829" i="1" a="1"/>
  <c r="N5829" i="1" s="1"/>
  <c r="N5830" i="1" a="1"/>
  <c r="N5830" i="1" s="1"/>
  <c r="N5831" i="1" a="1"/>
  <c r="N5831" i="1" s="1"/>
  <c r="N5832" i="1" a="1"/>
  <c r="N5832" i="1" s="1"/>
  <c r="N5833" i="1" a="1"/>
  <c r="N5833" i="1" s="1"/>
  <c r="N5834" i="1" a="1"/>
  <c r="N5834" i="1" s="1"/>
  <c r="N5835" i="1" a="1"/>
  <c r="N5835" i="1" s="1"/>
  <c r="N5836" i="1" a="1"/>
  <c r="N5836" i="1" s="1"/>
  <c r="N5837" i="1" a="1"/>
  <c r="N5837" i="1" s="1"/>
  <c r="N5838" i="1" a="1"/>
  <c r="N5838" i="1" s="1"/>
  <c r="N5839" i="1" a="1"/>
  <c r="N5839" i="1" s="1"/>
  <c r="N5840" i="1" a="1"/>
  <c r="N5840" i="1" s="1"/>
  <c r="N5841" i="1" a="1"/>
  <c r="N5841" i="1" s="1"/>
  <c r="N5842" i="1" a="1"/>
  <c r="N5842" i="1" s="1"/>
  <c r="N5843" i="1" a="1"/>
  <c r="N5843" i="1" s="1"/>
  <c r="N5844" i="1" a="1"/>
  <c r="N5844" i="1" s="1"/>
  <c r="N5845" i="1" a="1"/>
  <c r="N5845" i="1" s="1"/>
  <c r="N5846" i="1" a="1"/>
  <c r="N5846" i="1" s="1"/>
  <c r="N5847" i="1" a="1"/>
  <c r="N5847" i="1" s="1"/>
  <c r="N5848" i="1" a="1"/>
  <c r="N5848" i="1" s="1"/>
  <c r="N5849" i="1" a="1"/>
  <c r="N5849" i="1" s="1"/>
  <c r="N5850" i="1" a="1"/>
  <c r="N5850" i="1" s="1"/>
  <c r="N5851" i="1" a="1"/>
  <c r="N5851" i="1" s="1"/>
  <c r="N5852" i="1" a="1"/>
  <c r="N5852" i="1" s="1"/>
  <c r="N5853" i="1" a="1"/>
  <c r="N5853" i="1" s="1"/>
  <c r="N5854" i="1" a="1"/>
  <c r="N5854" i="1" s="1"/>
  <c r="N5855" i="1" a="1"/>
  <c r="N5855" i="1" s="1"/>
  <c r="N5856" i="1" a="1"/>
  <c r="N5856" i="1" s="1"/>
  <c r="N5857" i="1" a="1"/>
  <c r="N5857" i="1" s="1"/>
  <c r="N5858" i="1" a="1"/>
  <c r="N5858" i="1" s="1"/>
  <c r="N5859" i="1" a="1"/>
  <c r="N5859" i="1" s="1"/>
  <c r="N5860" i="1" a="1"/>
  <c r="N5860" i="1" s="1"/>
  <c r="N5861" i="1" a="1"/>
  <c r="N5861" i="1" s="1"/>
  <c r="N5862" i="1" a="1"/>
  <c r="N5862" i="1" s="1"/>
  <c r="N5863" i="1" a="1"/>
  <c r="N5863" i="1" s="1"/>
  <c r="N5864" i="1" a="1"/>
  <c r="N5864" i="1" s="1"/>
  <c r="N5865" i="1" a="1"/>
  <c r="N5865" i="1" s="1"/>
  <c r="N5866" i="1" a="1"/>
  <c r="N5866" i="1" s="1"/>
  <c r="N5867" i="1" a="1"/>
  <c r="N5867" i="1" s="1"/>
  <c r="N5868" i="1" a="1"/>
  <c r="N5868" i="1" s="1"/>
  <c r="N5869" i="1" a="1"/>
  <c r="N5869" i="1" s="1"/>
  <c r="N5870" i="1" a="1"/>
  <c r="N5870" i="1" s="1"/>
  <c r="N5871" i="1" a="1"/>
  <c r="N5871" i="1" s="1"/>
  <c r="N5872" i="1" a="1"/>
  <c r="N5872" i="1" s="1"/>
  <c r="N5873" i="1" a="1"/>
  <c r="N5873" i="1" s="1"/>
  <c r="N5874" i="1" a="1"/>
  <c r="N5874" i="1" s="1"/>
  <c r="N5875" i="1" a="1"/>
  <c r="N5875" i="1" s="1"/>
  <c r="N5876" i="1" a="1"/>
  <c r="N5876" i="1" s="1"/>
  <c r="N5877" i="1" a="1"/>
  <c r="N5877" i="1" s="1"/>
  <c r="N5878" i="1" a="1"/>
  <c r="N5878" i="1" s="1"/>
  <c r="N5879" i="1" a="1"/>
  <c r="N5879" i="1" s="1"/>
  <c r="N5880" i="1" a="1"/>
  <c r="N5880" i="1" s="1"/>
  <c r="N5881" i="1" a="1"/>
  <c r="N5881" i="1" s="1"/>
  <c r="N5882" i="1" a="1"/>
  <c r="N5882" i="1" s="1"/>
  <c r="N5883" i="1" a="1"/>
  <c r="N5883" i="1" s="1"/>
  <c r="N5884" i="1" a="1"/>
  <c r="N5884" i="1" s="1"/>
  <c r="N5885" i="1" a="1"/>
  <c r="N5885" i="1" s="1"/>
  <c r="N5886" i="1" a="1"/>
  <c r="N5886" i="1" s="1"/>
  <c r="N5887" i="1" a="1"/>
  <c r="N5887" i="1" s="1"/>
  <c r="N5888" i="1" a="1"/>
  <c r="N5888" i="1" s="1"/>
  <c r="N5889" i="1" a="1"/>
  <c r="N5889" i="1" s="1"/>
  <c r="N5890" i="1" a="1"/>
  <c r="N5890" i="1" s="1"/>
  <c r="N5891" i="1" a="1"/>
  <c r="N5891" i="1" s="1"/>
  <c r="N5892" i="1" a="1"/>
  <c r="N5892" i="1" s="1"/>
  <c r="N5893" i="1" a="1"/>
  <c r="N5893" i="1" s="1"/>
  <c r="N5894" i="1" a="1"/>
  <c r="N5894" i="1" s="1"/>
  <c r="N5895" i="1" a="1"/>
  <c r="N5895" i="1" s="1"/>
  <c r="N5896" i="1" a="1"/>
  <c r="N5896" i="1" s="1"/>
  <c r="N5897" i="1" a="1"/>
  <c r="N5897" i="1" s="1"/>
  <c r="N5898" i="1" a="1"/>
  <c r="N5898" i="1" s="1"/>
  <c r="N5899" i="1" a="1"/>
  <c r="N5899" i="1" s="1"/>
  <c r="N5900" i="1" a="1"/>
  <c r="N5900" i="1" s="1"/>
  <c r="N5901" i="1" a="1"/>
  <c r="N5901" i="1" s="1"/>
  <c r="N5902" i="1" a="1"/>
  <c r="N5902" i="1" s="1"/>
  <c r="N5903" i="1" a="1"/>
  <c r="N5903" i="1" s="1"/>
  <c r="N5904" i="1" a="1"/>
  <c r="N5904" i="1" s="1"/>
  <c r="N5905" i="1" a="1"/>
  <c r="N5905" i="1" s="1"/>
  <c r="N5906" i="1" a="1"/>
  <c r="N5906" i="1" s="1"/>
  <c r="N5907" i="1" a="1"/>
  <c r="N5907" i="1" s="1"/>
  <c r="N5908" i="1" a="1"/>
  <c r="N5908" i="1" s="1"/>
  <c r="N5909" i="1" a="1"/>
  <c r="N5909" i="1" s="1"/>
  <c r="N5910" i="1" a="1"/>
  <c r="N5910" i="1" s="1"/>
  <c r="N5911" i="1" a="1"/>
  <c r="N5911" i="1" s="1"/>
  <c r="N5912" i="1" a="1"/>
  <c r="N5912" i="1" s="1"/>
  <c r="N5913" i="1" a="1"/>
  <c r="N5913" i="1" s="1"/>
  <c r="N5914" i="1" a="1"/>
  <c r="N5914" i="1" s="1"/>
  <c r="N5915" i="1" a="1"/>
  <c r="N5915" i="1" s="1"/>
  <c r="N5916" i="1" a="1"/>
  <c r="N5916" i="1" s="1"/>
  <c r="N5917" i="1" a="1"/>
  <c r="N5917" i="1" s="1"/>
  <c r="N5918" i="1" a="1"/>
  <c r="N5918" i="1" s="1"/>
  <c r="N5919" i="1" a="1"/>
  <c r="N5919" i="1" s="1"/>
  <c r="N5920" i="1" a="1"/>
  <c r="N5920" i="1" s="1"/>
  <c r="N5921" i="1" a="1"/>
  <c r="N5921" i="1" s="1"/>
  <c r="N5922" i="1" a="1"/>
  <c r="N5922" i="1" s="1"/>
  <c r="N5923" i="1" a="1"/>
  <c r="N5923" i="1" s="1"/>
  <c r="N5924" i="1" a="1"/>
  <c r="N5924" i="1" s="1"/>
  <c r="N5925" i="1" a="1"/>
  <c r="N5925" i="1" s="1"/>
  <c r="N5926" i="1" a="1"/>
  <c r="N5926" i="1" s="1"/>
  <c r="N5927" i="1" a="1"/>
  <c r="N5927" i="1" s="1"/>
  <c r="N5928" i="1" a="1"/>
  <c r="N5928" i="1" s="1"/>
  <c r="N5929" i="1" a="1"/>
  <c r="N5929" i="1" s="1"/>
  <c r="N5930" i="1" a="1"/>
  <c r="N5930" i="1" s="1"/>
  <c r="N5931" i="1" a="1"/>
  <c r="N5931" i="1" s="1"/>
  <c r="N5932" i="1" a="1"/>
  <c r="N5932" i="1" s="1"/>
  <c r="N5933" i="1" a="1"/>
  <c r="N5933" i="1" s="1"/>
  <c r="N5934" i="1" a="1"/>
  <c r="N5934" i="1" s="1"/>
  <c r="N5935" i="1" a="1"/>
  <c r="N5935" i="1" s="1"/>
  <c r="N5936" i="1" a="1"/>
  <c r="N5936" i="1" s="1"/>
  <c r="N5937" i="1" a="1"/>
  <c r="N5937" i="1" s="1"/>
  <c r="N5938" i="1" a="1"/>
  <c r="N5938" i="1" s="1"/>
  <c r="N5939" i="1" a="1"/>
  <c r="N5939" i="1" s="1"/>
  <c r="N5940" i="1" a="1"/>
  <c r="N5940" i="1" s="1"/>
  <c r="N5941" i="1" a="1"/>
  <c r="N5941" i="1" s="1"/>
  <c r="N5942" i="1" a="1"/>
  <c r="N5942" i="1" s="1"/>
  <c r="N5943" i="1" a="1"/>
  <c r="N5943" i="1" s="1"/>
  <c r="N5944" i="1" a="1"/>
  <c r="N5944" i="1" s="1"/>
  <c r="N5945" i="1" a="1"/>
  <c r="N5945" i="1" s="1"/>
  <c r="N5946" i="1" a="1"/>
  <c r="N5946" i="1" s="1"/>
  <c r="N5947" i="1" a="1"/>
  <c r="N5947" i="1" s="1"/>
  <c r="N5948" i="1" a="1"/>
  <c r="N5948" i="1" s="1"/>
  <c r="N5949" i="1" a="1"/>
  <c r="N5949" i="1" s="1"/>
  <c r="N5950" i="1" a="1"/>
  <c r="N5950" i="1" s="1"/>
  <c r="N5951" i="1" a="1"/>
  <c r="N5951" i="1" s="1"/>
  <c r="N5952" i="1" a="1"/>
  <c r="N5952" i="1" s="1"/>
  <c r="N5953" i="1" a="1"/>
  <c r="N5953" i="1" s="1"/>
  <c r="N5954" i="1" a="1"/>
  <c r="N5954" i="1" s="1"/>
  <c r="N5955" i="1" a="1"/>
  <c r="N5955" i="1" s="1"/>
  <c r="N5956" i="1" a="1"/>
  <c r="N5956" i="1" s="1"/>
  <c r="N5957" i="1" a="1"/>
  <c r="N5957" i="1" s="1"/>
  <c r="N5958" i="1" a="1"/>
  <c r="N5958" i="1" s="1"/>
  <c r="N5959" i="1" a="1"/>
  <c r="N5959" i="1" s="1"/>
  <c r="N5960" i="1" a="1"/>
  <c r="N5960" i="1" s="1"/>
  <c r="N5961" i="1" a="1"/>
  <c r="N5961" i="1" s="1"/>
  <c r="N5962" i="1" a="1"/>
  <c r="N5962" i="1" s="1"/>
  <c r="N5963" i="1" a="1"/>
  <c r="N5963" i="1" s="1"/>
  <c r="N5964" i="1" a="1"/>
  <c r="N5964" i="1" s="1"/>
  <c r="N5965" i="1" a="1"/>
  <c r="N5965" i="1" s="1"/>
  <c r="N5966" i="1" a="1"/>
  <c r="N5966" i="1" s="1"/>
  <c r="N5967" i="1" a="1"/>
  <c r="N5967" i="1" s="1"/>
  <c r="N5968" i="1" a="1"/>
  <c r="N5968" i="1" s="1"/>
  <c r="N5969" i="1" a="1"/>
  <c r="N5969" i="1" s="1"/>
  <c r="N5970" i="1" a="1"/>
  <c r="N5970" i="1" s="1"/>
  <c r="N5971" i="1" a="1"/>
  <c r="N5971" i="1" s="1"/>
  <c r="N5972" i="1" a="1"/>
  <c r="N5972" i="1" s="1"/>
  <c r="N5973" i="1" a="1"/>
  <c r="N5973" i="1" s="1"/>
  <c r="N5974" i="1" a="1"/>
  <c r="N5974" i="1" s="1"/>
  <c r="N5975" i="1" a="1"/>
  <c r="N5975" i="1" s="1"/>
  <c r="N5976" i="1" a="1"/>
  <c r="N5976" i="1" s="1"/>
  <c r="N5977" i="1" a="1"/>
  <c r="N5977" i="1" s="1"/>
  <c r="N5978" i="1" a="1"/>
  <c r="N5978" i="1" s="1"/>
  <c r="N5979" i="1" a="1"/>
  <c r="N5979" i="1" s="1"/>
  <c r="N5980" i="1" a="1"/>
  <c r="N5980" i="1" s="1"/>
  <c r="N5981" i="1" a="1"/>
  <c r="N5981" i="1" s="1"/>
  <c r="N5982" i="1" a="1"/>
  <c r="N5982" i="1" s="1"/>
  <c r="N5983" i="1" a="1"/>
  <c r="N5983" i="1" s="1"/>
  <c r="N5984" i="1" a="1"/>
  <c r="N5984" i="1" s="1"/>
  <c r="N5985" i="1" a="1"/>
  <c r="N5985" i="1" s="1"/>
  <c r="N5986" i="1" a="1"/>
  <c r="N5986" i="1" s="1"/>
  <c r="N5987" i="1" a="1"/>
  <c r="N5987" i="1" s="1"/>
  <c r="N5988" i="1" a="1"/>
  <c r="N5988" i="1" s="1"/>
  <c r="N5989" i="1" a="1"/>
  <c r="N5989" i="1" s="1"/>
  <c r="N5990" i="1" a="1"/>
  <c r="N5990" i="1" s="1"/>
  <c r="N5991" i="1" a="1"/>
  <c r="N5991" i="1" s="1"/>
  <c r="N5992" i="1" a="1"/>
  <c r="N5992" i="1" s="1"/>
  <c r="N5993" i="1" a="1"/>
  <c r="N5993" i="1" s="1"/>
  <c r="N5994" i="1" a="1"/>
  <c r="N5994" i="1" s="1"/>
  <c r="N5995" i="1" a="1"/>
  <c r="N5995" i="1" s="1"/>
  <c r="N5996" i="1" a="1"/>
  <c r="N5996" i="1" s="1"/>
  <c r="N5997" i="1" a="1"/>
  <c r="N5997" i="1" s="1"/>
  <c r="N5998" i="1" a="1"/>
  <c r="N5998" i="1" s="1"/>
  <c r="N5999" i="1" a="1"/>
  <c r="N5999" i="1" s="1"/>
  <c r="N6000" i="1" a="1"/>
  <c r="N6000" i="1" s="1"/>
  <c r="N6001" i="1" a="1"/>
  <c r="N6001" i="1" s="1"/>
  <c r="N2" i="1" a="1"/>
  <c r="N2" i="1" s="1"/>
  <c r="G1922" i="2" l="1"/>
  <c r="H1922" i="2"/>
  <c r="G1842" i="2"/>
  <c r="H1842" i="2"/>
  <c r="G1666" i="2"/>
  <c r="H1666" i="2"/>
  <c r="G1586" i="2"/>
  <c r="H1586" i="2"/>
  <c r="G2881" i="2"/>
  <c r="H2881" i="2"/>
  <c r="G2849" i="2"/>
  <c r="H2849" i="2"/>
  <c r="G2817" i="2"/>
  <c r="H2817" i="2"/>
  <c r="G2785" i="2"/>
  <c r="H2785" i="2"/>
  <c r="G2753" i="2"/>
  <c r="H2753" i="2"/>
  <c r="G2721" i="2"/>
  <c r="H2721" i="2"/>
  <c r="G2689" i="2"/>
  <c r="H2689" i="2"/>
  <c r="G2657" i="2"/>
  <c r="H2657" i="2"/>
  <c r="G2625" i="2"/>
  <c r="H2625" i="2"/>
  <c r="G2593" i="2"/>
  <c r="H2593" i="2"/>
  <c r="G2561" i="2"/>
  <c r="H2561" i="2"/>
  <c r="G2529" i="2"/>
  <c r="H2529" i="2"/>
  <c r="G2497" i="2"/>
  <c r="H2497" i="2"/>
  <c r="G2465" i="2"/>
  <c r="H2465" i="2"/>
  <c r="G2433" i="2"/>
  <c r="H2433" i="2"/>
  <c r="G2401" i="2"/>
  <c r="H2401" i="2"/>
  <c r="G2369" i="2"/>
  <c r="H2369" i="2"/>
  <c r="G2337" i="2"/>
  <c r="H2337" i="2"/>
  <c r="G2305" i="2"/>
  <c r="H2305" i="2"/>
  <c r="G2273" i="2"/>
  <c r="H2273" i="2"/>
  <c r="G2241" i="2"/>
  <c r="H2241" i="2"/>
  <c r="G2209" i="2"/>
  <c r="H2209" i="2"/>
  <c r="G2177" i="2"/>
  <c r="H2177" i="2"/>
  <c r="G2145" i="2"/>
  <c r="H2145" i="2"/>
  <c r="G2113" i="2"/>
  <c r="H2113" i="2"/>
  <c r="G2081" i="2"/>
  <c r="H2081" i="2"/>
  <c r="H2011" i="2"/>
  <c r="V11" i="2"/>
  <c r="V12" i="2"/>
  <c r="G4056" i="2"/>
  <c r="H4056" i="2"/>
  <c r="G3008" i="2"/>
  <c r="H3008" i="2"/>
  <c r="G2968" i="2"/>
  <c r="H2968" i="2"/>
  <c r="H4098" i="2"/>
  <c r="G4079" i="2"/>
  <c r="H4079" i="2"/>
  <c r="G4007" i="2"/>
  <c r="H4007" i="2"/>
  <c r="G3975" i="2"/>
  <c r="H3975" i="2"/>
  <c r="G3943" i="2"/>
  <c r="H3943" i="2"/>
  <c r="G3911" i="2"/>
  <c r="H3911" i="2"/>
  <c r="G3879" i="2"/>
  <c r="H3879" i="2"/>
  <c r="G3847" i="2"/>
  <c r="H3847" i="2"/>
  <c r="G3815" i="2"/>
  <c r="H3815" i="2"/>
  <c r="G3783" i="2"/>
  <c r="H3783" i="2"/>
  <c r="G3751" i="2"/>
  <c r="H3751" i="2"/>
  <c r="G3719" i="2"/>
  <c r="H3719" i="2"/>
  <c r="G3687" i="2"/>
  <c r="H3687" i="2"/>
  <c r="G3655" i="2"/>
  <c r="H3655" i="2"/>
  <c r="G3623" i="2"/>
  <c r="H3623" i="2"/>
  <c r="G3591" i="2"/>
  <c r="H3591" i="2"/>
  <c r="G3559" i="2"/>
  <c r="H3559" i="2"/>
  <c r="G3527" i="2"/>
  <c r="H3527" i="2"/>
  <c r="G3495" i="2"/>
  <c r="H3495" i="2"/>
  <c r="G3463" i="2"/>
  <c r="H3463" i="2"/>
  <c r="G3431" i="2"/>
  <c r="H3431" i="2"/>
  <c r="G3399" i="2"/>
  <c r="H3399" i="2"/>
  <c r="G3367" i="2"/>
  <c r="H3367" i="2"/>
  <c r="G3335" i="2"/>
  <c r="H3335" i="2"/>
  <c r="G3303" i="2"/>
  <c r="H3303" i="2"/>
  <c r="G3271" i="2"/>
  <c r="H3271" i="2"/>
  <c r="G3239" i="2"/>
  <c r="H3239" i="2"/>
  <c r="G3207" i="2"/>
  <c r="H3207" i="2"/>
  <c r="G3175" i="2"/>
  <c r="H3175" i="2"/>
  <c r="G3143" i="2"/>
  <c r="H3143" i="2"/>
  <c r="G3111" i="2"/>
  <c r="H3111" i="2"/>
  <c r="G3079" i="2"/>
  <c r="H3079" i="2"/>
  <c r="G3047" i="2"/>
  <c r="H3047" i="2"/>
  <c r="G2911" i="2"/>
  <c r="H2911" i="2"/>
  <c r="G2879" i="2"/>
  <c r="H2879" i="2"/>
  <c r="G2847" i="2"/>
  <c r="H2847" i="2"/>
  <c r="G2815" i="2"/>
  <c r="H2815" i="2"/>
  <c r="G2783" i="2"/>
  <c r="H2783" i="2"/>
  <c r="G2751" i="2"/>
  <c r="H2751" i="2"/>
  <c r="G2719" i="2"/>
  <c r="H2719" i="2"/>
  <c r="G2687" i="2"/>
  <c r="H2687" i="2"/>
  <c r="G2655" i="2"/>
  <c r="H2655" i="2"/>
  <c r="G2623" i="2"/>
  <c r="H2623" i="2"/>
  <c r="G2591" i="2"/>
  <c r="H2591" i="2"/>
  <c r="G2559" i="2"/>
  <c r="H2559" i="2"/>
  <c r="G2527" i="2"/>
  <c r="H2527" i="2"/>
  <c r="G2495" i="2"/>
  <c r="H2495" i="2"/>
  <c r="G2463" i="2"/>
  <c r="H2463" i="2"/>
  <c r="G2431" i="2"/>
  <c r="H2431" i="2"/>
  <c r="G2399" i="2"/>
  <c r="H2399" i="2"/>
  <c r="G2367" i="2"/>
  <c r="H2367" i="2"/>
  <c r="G2335" i="2"/>
  <c r="H2335" i="2"/>
  <c r="G2303" i="2"/>
  <c r="H2303" i="2"/>
  <c r="G2271" i="2"/>
  <c r="H2271" i="2"/>
  <c r="G2239" i="2"/>
  <c r="H2239" i="2"/>
  <c r="G2207" i="2"/>
  <c r="H2207" i="2"/>
  <c r="G2175" i="2"/>
  <c r="H2175" i="2"/>
  <c r="G2143" i="2"/>
  <c r="H2143" i="2"/>
  <c r="G2111" i="2"/>
  <c r="H2111" i="2"/>
  <c r="G2079" i="2"/>
  <c r="H2079" i="2"/>
  <c r="F3463" i="2"/>
  <c r="F1922" i="2"/>
  <c r="F3207" i="2"/>
  <c r="H4120" i="2"/>
  <c r="G2005" i="2"/>
  <c r="H2005" i="2"/>
  <c r="G1925" i="2"/>
  <c r="H1925" i="2"/>
  <c r="G1749" i="2"/>
  <c r="H1749" i="2"/>
  <c r="G1669" i="2"/>
  <c r="H1669" i="2"/>
  <c r="G21" i="2"/>
  <c r="H21" i="2"/>
  <c r="F2783" i="2"/>
  <c r="H4143" i="2"/>
  <c r="G484" i="2"/>
  <c r="H484" i="2"/>
  <c r="F2655" i="2"/>
  <c r="G1835" i="2"/>
  <c r="H1835" i="2"/>
  <c r="G1755" i="2"/>
  <c r="H1755" i="2"/>
  <c r="G1579" i="2"/>
  <c r="H1579" i="2"/>
  <c r="G1499" i="2"/>
  <c r="H1499" i="2"/>
  <c r="G1395" i="2"/>
  <c r="H1395" i="2"/>
  <c r="G1251" i="2"/>
  <c r="H1251" i="2"/>
  <c r="G795" i="2"/>
  <c r="H795" i="2"/>
  <c r="F2527" i="2"/>
  <c r="H4034" i="2"/>
  <c r="G4146" i="2"/>
  <c r="F4146" i="2"/>
  <c r="G4138" i="2"/>
  <c r="F4138" i="2"/>
  <c r="G4130" i="2"/>
  <c r="F4130" i="2"/>
  <c r="G4122" i="2"/>
  <c r="F4122" i="2"/>
  <c r="G4114" i="2"/>
  <c r="F4114" i="2"/>
  <c r="G4106" i="2"/>
  <c r="F4106" i="2"/>
  <c r="G4090" i="2"/>
  <c r="F4090" i="2"/>
  <c r="G4082" i="2"/>
  <c r="F4082" i="2"/>
  <c r="G4074" i="2"/>
  <c r="F4074" i="2"/>
  <c r="G4066" i="2"/>
  <c r="F4066" i="2"/>
  <c r="G4058" i="2"/>
  <c r="F4058" i="2"/>
  <c r="G4050" i="2"/>
  <c r="F4050" i="2"/>
  <c r="G4042" i="2"/>
  <c r="F4042" i="2"/>
  <c r="G4026" i="2"/>
  <c r="F4026" i="2"/>
  <c r="G4018" i="2"/>
  <c r="F4018" i="2"/>
  <c r="G4010" i="2"/>
  <c r="F4010" i="2"/>
  <c r="G4002" i="2"/>
  <c r="F4002" i="2"/>
  <c r="G3994" i="2"/>
  <c r="F3994" i="2"/>
  <c r="G3986" i="2"/>
  <c r="F3986" i="2"/>
  <c r="G3978" i="2"/>
  <c r="F3978" i="2"/>
  <c r="G3970" i="2"/>
  <c r="F3970" i="2"/>
  <c r="G3962" i="2"/>
  <c r="F3962" i="2"/>
  <c r="G3954" i="2"/>
  <c r="F3954" i="2"/>
  <c r="G3946" i="2"/>
  <c r="F3946" i="2"/>
  <c r="G3938" i="2"/>
  <c r="F3938" i="2"/>
  <c r="G3930" i="2"/>
  <c r="F3930" i="2"/>
  <c r="G3922" i="2"/>
  <c r="F3922" i="2"/>
  <c r="G3914" i="2"/>
  <c r="F3914" i="2"/>
  <c r="G3906" i="2"/>
  <c r="F3906" i="2"/>
  <c r="G3898" i="2"/>
  <c r="F3898" i="2"/>
  <c r="G3890" i="2"/>
  <c r="F3890" i="2"/>
  <c r="G3882" i="2"/>
  <c r="F3882" i="2"/>
  <c r="G3874" i="2"/>
  <c r="F3874" i="2"/>
  <c r="G3866" i="2"/>
  <c r="F3866" i="2"/>
  <c r="G3858" i="2"/>
  <c r="F3858" i="2"/>
  <c r="G3850" i="2"/>
  <c r="F3850" i="2"/>
  <c r="G3842" i="2"/>
  <c r="F3842" i="2"/>
  <c r="G3834" i="2"/>
  <c r="F3834" i="2"/>
  <c r="G3826" i="2"/>
  <c r="F3826" i="2"/>
  <c r="G3818" i="2"/>
  <c r="F3818" i="2"/>
  <c r="G3810" i="2"/>
  <c r="F3810" i="2"/>
  <c r="G3802" i="2"/>
  <c r="F3802" i="2"/>
  <c r="G3794" i="2"/>
  <c r="F3794" i="2"/>
  <c r="G3786" i="2"/>
  <c r="F3786" i="2"/>
  <c r="G3778" i="2"/>
  <c r="F3778" i="2"/>
  <c r="G3770" i="2"/>
  <c r="F3770" i="2"/>
  <c r="G3762" i="2"/>
  <c r="F3762" i="2"/>
  <c r="G3754" i="2"/>
  <c r="F3754" i="2"/>
  <c r="G3746" i="2"/>
  <c r="F3746" i="2"/>
  <c r="G3738" i="2"/>
  <c r="F3738" i="2"/>
  <c r="G3730" i="2"/>
  <c r="F3730" i="2"/>
  <c r="G3722" i="2"/>
  <c r="F3722" i="2"/>
  <c r="G3714" i="2"/>
  <c r="F3714" i="2"/>
  <c r="G3706" i="2"/>
  <c r="F3706" i="2"/>
  <c r="G3698" i="2"/>
  <c r="F3698" i="2"/>
  <c r="G3690" i="2"/>
  <c r="F3690" i="2"/>
  <c r="G3682" i="2"/>
  <c r="F3682" i="2"/>
  <c r="G3674" i="2"/>
  <c r="F3674" i="2"/>
  <c r="G3666" i="2"/>
  <c r="F3666" i="2"/>
  <c r="G3658" i="2"/>
  <c r="F3658" i="2"/>
  <c r="G3650" i="2"/>
  <c r="F3650" i="2"/>
  <c r="G3642" i="2"/>
  <c r="F3642" i="2"/>
  <c r="G3634" i="2"/>
  <c r="F3634" i="2"/>
  <c r="G3626" i="2"/>
  <c r="F3626" i="2"/>
  <c r="G3618" i="2"/>
  <c r="F3618" i="2"/>
  <c r="G3610" i="2"/>
  <c r="F3610" i="2"/>
  <c r="G3602" i="2"/>
  <c r="F3602" i="2"/>
  <c r="G3594" i="2"/>
  <c r="F3594" i="2"/>
  <c r="G3586" i="2"/>
  <c r="F3586" i="2"/>
  <c r="G3578" i="2"/>
  <c r="F3578" i="2"/>
  <c r="G3570" i="2"/>
  <c r="F3570" i="2"/>
  <c r="G3562" i="2"/>
  <c r="F3562" i="2"/>
  <c r="G3554" i="2"/>
  <c r="F3554" i="2"/>
  <c r="G3546" i="2"/>
  <c r="F3546" i="2"/>
  <c r="G3538" i="2"/>
  <c r="F3538" i="2"/>
  <c r="G3530" i="2"/>
  <c r="F3530" i="2"/>
  <c r="G3522" i="2"/>
  <c r="F3522" i="2"/>
  <c r="G3514" i="2"/>
  <c r="F3514" i="2"/>
  <c r="G3506" i="2"/>
  <c r="F3506" i="2"/>
  <c r="G3498" i="2"/>
  <c r="F3498" i="2"/>
  <c r="G3490" i="2"/>
  <c r="F3490" i="2"/>
  <c r="G3482" i="2"/>
  <c r="F3482" i="2"/>
  <c r="G3474" i="2"/>
  <c r="F3474" i="2"/>
  <c r="G3466" i="2"/>
  <c r="F3466" i="2"/>
  <c r="G3458" i="2"/>
  <c r="F3458" i="2"/>
  <c r="G3450" i="2"/>
  <c r="F3450" i="2"/>
  <c r="G3442" i="2"/>
  <c r="F3442" i="2"/>
  <c r="G3434" i="2"/>
  <c r="F3434" i="2"/>
  <c r="G3426" i="2"/>
  <c r="F3426" i="2"/>
  <c r="G3418" i="2"/>
  <c r="F3418" i="2"/>
  <c r="G3410" i="2"/>
  <c r="F3410" i="2"/>
  <c r="G3402" i="2"/>
  <c r="F3402" i="2"/>
  <c r="G3394" i="2"/>
  <c r="F3394" i="2"/>
  <c r="G3386" i="2"/>
  <c r="F3386" i="2"/>
  <c r="G3378" i="2"/>
  <c r="F3378" i="2"/>
  <c r="G3370" i="2"/>
  <c r="F3370" i="2"/>
  <c r="G3362" i="2"/>
  <c r="F3362" i="2"/>
  <c r="G3354" i="2"/>
  <c r="F3354" i="2"/>
  <c r="G3346" i="2"/>
  <c r="F3346" i="2"/>
  <c r="G3338" i="2"/>
  <c r="F3338" i="2"/>
  <c r="G3330" i="2"/>
  <c r="F3330" i="2"/>
  <c r="G3322" i="2"/>
  <c r="F3322" i="2"/>
  <c r="G3314" i="2"/>
  <c r="F3314" i="2"/>
  <c r="G3306" i="2"/>
  <c r="F3306" i="2"/>
  <c r="G3298" i="2"/>
  <c r="F3298" i="2"/>
  <c r="G3290" i="2"/>
  <c r="F3290" i="2"/>
  <c r="G3282" i="2"/>
  <c r="F3282" i="2"/>
  <c r="G3274" i="2"/>
  <c r="F3274" i="2"/>
  <c r="G3266" i="2"/>
  <c r="F3266" i="2"/>
  <c r="G3258" i="2"/>
  <c r="F3258" i="2"/>
  <c r="G3250" i="2"/>
  <c r="F3250" i="2"/>
  <c r="G3242" i="2"/>
  <c r="F3242" i="2"/>
  <c r="G3234" i="2"/>
  <c r="F3234" i="2"/>
  <c r="G3226" i="2"/>
  <c r="F3226" i="2"/>
  <c r="G3218" i="2"/>
  <c r="F3218" i="2"/>
  <c r="G3210" i="2"/>
  <c r="F3210" i="2"/>
  <c r="G3202" i="2"/>
  <c r="F3202" i="2"/>
  <c r="G3194" i="2"/>
  <c r="F3194" i="2"/>
  <c r="G3186" i="2"/>
  <c r="F3186" i="2"/>
  <c r="G3178" i="2"/>
  <c r="F3178" i="2"/>
  <c r="G3170" i="2"/>
  <c r="F3170" i="2"/>
  <c r="G3162" i="2"/>
  <c r="F3162" i="2"/>
  <c r="G3154" i="2"/>
  <c r="F3154" i="2"/>
  <c r="G3146" i="2"/>
  <c r="F3146" i="2"/>
  <c r="G3138" i="2"/>
  <c r="F3138" i="2"/>
  <c r="G3130" i="2"/>
  <c r="F3130" i="2"/>
  <c r="G3122" i="2"/>
  <c r="F3122" i="2"/>
  <c r="G3114" i="2"/>
  <c r="F3114" i="2"/>
  <c r="G3106" i="2"/>
  <c r="F3106" i="2"/>
  <c r="G3098" i="2"/>
  <c r="F3098" i="2"/>
  <c r="G3090" i="2"/>
  <c r="F3090" i="2"/>
  <c r="G3082" i="2"/>
  <c r="F3082" i="2"/>
  <c r="G3074" i="2"/>
  <c r="F3074" i="2"/>
  <c r="G3066" i="2"/>
  <c r="F3066" i="2"/>
  <c r="G3058" i="2"/>
  <c r="F3058" i="2"/>
  <c r="G3050" i="2"/>
  <c r="F3050" i="2"/>
  <c r="G4145" i="2"/>
  <c r="F4145" i="2"/>
  <c r="G4137" i="2"/>
  <c r="F4137" i="2"/>
  <c r="G4129" i="2"/>
  <c r="F4129" i="2"/>
  <c r="G4121" i="2"/>
  <c r="F4121" i="2"/>
  <c r="G4113" i="2"/>
  <c r="F4113" i="2"/>
  <c r="G4105" i="2"/>
  <c r="F4105" i="2"/>
  <c r="G4097" i="2"/>
  <c r="F4097" i="2"/>
  <c r="G4089" i="2"/>
  <c r="F4089" i="2"/>
  <c r="G4081" i="2"/>
  <c r="F4081" i="2"/>
  <c r="G4073" i="2"/>
  <c r="F4073" i="2"/>
  <c r="G4065" i="2"/>
  <c r="F4065" i="2"/>
  <c r="G4057" i="2"/>
  <c r="F4057" i="2"/>
  <c r="G4049" i="2"/>
  <c r="F4049" i="2"/>
  <c r="G4041" i="2"/>
  <c r="F4041" i="2"/>
  <c r="G4033" i="2"/>
  <c r="F4033" i="2"/>
  <c r="G4025" i="2"/>
  <c r="F4025" i="2"/>
  <c r="G4017" i="2"/>
  <c r="F4017" i="2"/>
  <c r="G4009" i="2"/>
  <c r="F4009" i="2"/>
  <c r="G4001" i="2"/>
  <c r="F4001" i="2"/>
  <c r="G3993" i="2"/>
  <c r="F3993" i="2"/>
  <c r="G3985" i="2"/>
  <c r="F3985" i="2"/>
  <c r="G3977" i="2"/>
  <c r="F3977" i="2"/>
  <c r="G3969" i="2"/>
  <c r="F3969" i="2"/>
  <c r="G3961" i="2"/>
  <c r="F3961" i="2"/>
  <c r="G3953" i="2"/>
  <c r="F3953" i="2"/>
  <c r="G3945" i="2"/>
  <c r="F3945" i="2"/>
  <c r="G3937" i="2"/>
  <c r="F3937" i="2"/>
  <c r="G3929" i="2"/>
  <c r="F3929" i="2"/>
  <c r="G3921" i="2"/>
  <c r="F3921" i="2"/>
  <c r="G3913" i="2"/>
  <c r="F3913" i="2"/>
  <c r="G3905" i="2"/>
  <c r="F3905" i="2"/>
  <c r="G3897" i="2"/>
  <c r="F3897" i="2"/>
  <c r="G3889" i="2"/>
  <c r="F3889" i="2"/>
  <c r="G3881" i="2"/>
  <c r="F3881" i="2"/>
  <c r="G3873" i="2"/>
  <c r="F3873" i="2"/>
  <c r="G3865" i="2"/>
  <c r="F3865" i="2"/>
  <c r="G3857" i="2"/>
  <c r="F3857" i="2"/>
  <c r="G3849" i="2"/>
  <c r="F3849" i="2"/>
  <c r="G3841" i="2"/>
  <c r="F3841" i="2"/>
  <c r="G3833" i="2"/>
  <c r="F3833" i="2"/>
  <c r="G3825" i="2"/>
  <c r="F3825" i="2"/>
  <c r="G3817" i="2"/>
  <c r="F3817" i="2"/>
  <c r="G3809" i="2"/>
  <c r="F3809" i="2"/>
  <c r="G3801" i="2"/>
  <c r="F3801" i="2"/>
  <c r="G3793" i="2"/>
  <c r="F3793" i="2"/>
  <c r="G3785" i="2"/>
  <c r="F3785" i="2"/>
  <c r="G3777" i="2"/>
  <c r="F3777" i="2"/>
  <c r="G3769" i="2"/>
  <c r="F3769" i="2"/>
  <c r="G3761" i="2"/>
  <c r="F3761" i="2"/>
  <c r="G3753" i="2"/>
  <c r="F3753" i="2"/>
  <c r="G3745" i="2"/>
  <c r="F3745" i="2"/>
  <c r="G3737" i="2"/>
  <c r="F3737" i="2"/>
  <c r="G3729" i="2"/>
  <c r="F3729" i="2"/>
  <c r="G3721" i="2"/>
  <c r="F3721" i="2"/>
  <c r="G3713" i="2"/>
  <c r="F3713" i="2"/>
  <c r="G3705" i="2"/>
  <c r="F3705" i="2"/>
  <c r="G3697" i="2"/>
  <c r="F3697" i="2"/>
  <c r="G3689" i="2"/>
  <c r="F3689" i="2"/>
  <c r="G3681" i="2"/>
  <c r="F3681" i="2"/>
  <c r="G3673" i="2"/>
  <c r="F3673" i="2"/>
  <c r="G3665" i="2"/>
  <c r="F3665" i="2"/>
  <c r="G3657" i="2"/>
  <c r="F3657" i="2"/>
  <c r="G3649" i="2"/>
  <c r="F3649" i="2"/>
  <c r="G3641" i="2"/>
  <c r="F3641" i="2"/>
  <c r="G3633" i="2"/>
  <c r="F3633" i="2"/>
  <c r="G3625" i="2"/>
  <c r="F3625" i="2"/>
  <c r="G3617" i="2"/>
  <c r="F3617" i="2"/>
  <c r="G3609" i="2"/>
  <c r="F3609" i="2"/>
  <c r="G3601" i="2"/>
  <c r="F3601" i="2"/>
  <c r="G3593" i="2"/>
  <c r="F3593" i="2"/>
  <c r="G3585" i="2"/>
  <c r="F3585" i="2"/>
  <c r="G3577" i="2"/>
  <c r="F3577" i="2"/>
  <c r="G3569" i="2"/>
  <c r="F3569" i="2"/>
  <c r="G3561" i="2"/>
  <c r="F3561" i="2"/>
  <c r="G3553" i="2"/>
  <c r="F3553" i="2"/>
  <c r="G3545" i="2"/>
  <c r="F3545" i="2"/>
  <c r="G3537" i="2"/>
  <c r="F3537" i="2"/>
  <c r="G3529" i="2"/>
  <c r="F3529" i="2"/>
  <c r="G3521" i="2"/>
  <c r="F3521" i="2"/>
  <c r="G3513" i="2"/>
  <c r="F3513" i="2"/>
  <c r="G3505" i="2"/>
  <c r="F3505" i="2"/>
  <c r="G3497" i="2"/>
  <c r="F3497" i="2"/>
  <c r="G3489" i="2"/>
  <c r="F3489" i="2"/>
  <c r="G3481" i="2"/>
  <c r="F3481" i="2"/>
  <c r="G3473" i="2"/>
  <c r="F3473" i="2"/>
  <c r="G3465" i="2"/>
  <c r="F3465" i="2"/>
  <c r="G3457" i="2"/>
  <c r="F3457" i="2"/>
  <c r="G3449" i="2"/>
  <c r="F3449" i="2"/>
  <c r="G3441" i="2"/>
  <c r="F3441" i="2"/>
  <c r="G3433" i="2"/>
  <c r="F3433" i="2"/>
  <c r="G3425" i="2"/>
  <c r="F3425" i="2"/>
  <c r="G3417" i="2"/>
  <c r="F3417" i="2"/>
  <c r="G3409" i="2"/>
  <c r="F3409" i="2"/>
  <c r="G3401" i="2"/>
  <c r="F3401" i="2"/>
  <c r="G3393" i="2"/>
  <c r="F3393" i="2"/>
  <c r="G3385" i="2"/>
  <c r="F3385" i="2"/>
  <c r="G3377" i="2"/>
  <c r="F3377" i="2"/>
  <c r="G3369" i="2"/>
  <c r="F3369" i="2"/>
  <c r="G3361" i="2"/>
  <c r="F3361" i="2"/>
  <c r="G3353" i="2"/>
  <c r="F3353" i="2"/>
  <c r="G3345" i="2"/>
  <c r="F3345" i="2"/>
  <c r="G3337" i="2"/>
  <c r="F3337" i="2"/>
  <c r="G3329" i="2"/>
  <c r="F3329" i="2"/>
  <c r="G3321" i="2"/>
  <c r="F3321" i="2"/>
  <c r="G3313" i="2"/>
  <c r="F3313" i="2"/>
  <c r="G3305" i="2"/>
  <c r="F3305" i="2"/>
  <c r="G3297" i="2"/>
  <c r="F3297" i="2"/>
  <c r="G3289" i="2"/>
  <c r="F3289" i="2"/>
  <c r="G3281" i="2"/>
  <c r="F3281" i="2"/>
  <c r="G3273" i="2"/>
  <c r="F3273" i="2"/>
  <c r="G3265" i="2"/>
  <c r="F3265" i="2"/>
  <c r="G3257" i="2"/>
  <c r="F3257" i="2"/>
  <c r="G3249" i="2"/>
  <c r="F3249" i="2"/>
  <c r="G3241" i="2"/>
  <c r="F3241" i="2"/>
  <c r="G3233" i="2"/>
  <c r="F3233" i="2"/>
  <c r="G3225" i="2"/>
  <c r="F3225" i="2"/>
  <c r="G3217" i="2"/>
  <c r="F3217" i="2"/>
  <c r="G3209" i="2"/>
  <c r="F3209" i="2"/>
  <c r="G3201" i="2"/>
  <c r="F3201" i="2"/>
  <c r="G3193" i="2"/>
  <c r="F3193" i="2"/>
  <c r="G3185" i="2"/>
  <c r="F3185" i="2"/>
  <c r="G3177" i="2"/>
  <c r="F3177" i="2"/>
  <c r="G3169" i="2"/>
  <c r="F3169" i="2"/>
  <c r="G3161" i="2"/>
  <c r="F3161" i="2"/>
  <c r="G3153" i="2"/>
  <c r="F3153" i="2"/>
  <c r="G3145" i="2"/>
  <c r="F3145" i="2"/>
  <c r="G3137" i="2"/>
  <c r="F3137" i="2"/>
  <c r="G3129" i="2"/>
  <c r="F3129" i="2"/>
  <c r="G3121" i="2"/>
  <c r="F3121" i="2"/>
  <c r="G3113" i="2"/>
  <c r="F3113" i="2"/>
  <c r="G3105" i="2"/>
  <c r="F3105" i="2"/>
  <c r="G3097" i="2"/>
  <c r="F3097" i="2"/>
  <c r="G3089" i="2"/>
  <c r="F3089" i="2"/>
  <c r="G3081" i="2"/>
  <c r="F3081" i="2"/>
  <c r="G3073" i="2"/>
  <c r="F3073" i="2"/>
  <c r="G3065" i="2"/>
  <c r="F3065" i="2"/>
  <c r="G3057" i="2"/>
  <c r="F3057" i="2"/>
  <c r="G3049" i="2"/>
  <c r="F3049" i="2"/>
  <c r="G3041" i="2"/>
  <c r="F3041" i="2"/>
  <c r="G3033" i="2"/>
  <c r="F3033" i="2"/>
  <c r="G3025" i="2"/>
  <c r="F3025" i="2"/>
  <c r="G3017" i="2"/>
  <c r="F3017" i="2"/>
  <c r="G3009" i="2"/>
  <c r="F3009" i="2"/>
  <c r="G3001" i="2"/>
  <c r="F3001" i="2"/>
  <c r="G2993" i="2"/>
  <c r="F2993" i="2"/>
  <c r="G2985" i="2"/>
  <c r="F2985" i="2"/>
  <c r="G2977" i="2"/>
  <c r="F2977" i="2"/>
  <c r="G2969" i="2"/>
  <c r="F2969" i="2"/>
  <c r="G2961" i="2"/>
  <c r="F2961" i="2"/>
  <c r="G2953" i="2"/>
  <c r="F2953" i="2"/>
  <c r="G2945" i="2"/>
  <c r="F2945" i="2"/>
  <c r="G2937" i="2"/>
  <c r="F2937" i="2"/>
  <c r="G2929" i="2"/>
  <c r="F2929" i="2"/>
  <c r="G2921" i="2"/>
  <c r="F2921" i="2"/>
  <c r="G2913" i="2"/>
  <c r="F2913" i="2"/>
  <c r="G2905" i="2"/>
  <c r="F2905" i="2"/>
  <c r="F4143" i="2"/>
  <c r="F3943" i="2"/>
  <c r="F3687" i="2"/>
  <c r="F3431" i="2"/>
  <c r="F3175" i="2"/>
  <c r="G4144" i="2"/>
  <c r="F4144" i="2"/>
  <c r="G4136" i="2"/>
  <c r="F4136" i="2"/>
  <c r="G4128" i="2"/>
  <c r="F4128" i="2"/>
  <c r="G4112" i="2"/>
  <c r="F4112" i="2"/>
  <c r="G4104" i="2"/>
  <c r="F4104" i="2"/>
  <c r="G4096" i="2"/>
  <c r="F4096" i="2"/>
  <c r="G4088" i="2"/>
  <c r="F4088" i="2"/>
  <c r="G4080" i="2"/>
  <c r="F4080" i="2"/>
  <c r="G4072" i="2"/>
  <c r="F4072" i="2"/>
  <c r="G4064" i="2"/>
  <c r="F4064" i="2"/>
  <c r="G4048" i="2"/>
  <c r="F4048" i="2"/>
  <c r="G4040" i="2"/>
  <c r="F4040" i="2"/>
  <c r="G4032" i="2"/>
  <c r="F4032" i="2"/>
  <c r="G4024" i="2"/>
  <c r="F4024" i="2"/>
  <c r="G4016" i="2"/>
  <c r="F4016" i="2"/>
  <c r="G4008" i="2"/>
  <c r="F4008" i="2"/>
  <c r="G4000" i="2"/>
  <c r="F4000" i="2"/>
  <c r="G3992" i="2"/>
  <c r="F3992" i="2"/>
  <c r="G3984" i="2"/>
  <c r="F3984" i="2"/>
  <c r="G3976" i="2"/>
  <c r="F3976" i="2"/>
  <c r="G3968" i="2"/>
  <c r="F3968" i="2"/>
  <c r="G3960" i="2"/>
  <c r="F3960" i="2"/>
  <c r="G3952" i="2"/>
  <c r="F3952" i="2"/>
  <c r="G3944" i="2"/>
  <c r="F3944" i="2"/>
  <c r="G3936" i="2"/>
  <c r="F3936" i="2"/>
  <c r="G3928" i="2"/>
  <c r="F3928" i="2"/>
  <c r="G3920" i="2"/>
  <c r="F3920" i="2"/>
  <c r="G3912" i="2"/>
  <c r="F3912" i="2"/>
  <c r="G3904" i="2"/>
  <c r="F3904" i="2"/>
  <c r="G3896" i="2"/>
  <c r="F3896" i="2"/>
  <c r="G3888" i="2"/>
  <c r="F3888" i="2"/>
  <c r="G3880" i="2"/>
  <c r="F3880" i="2"/>
  <c r="G3872" i="2"/>
  <c r="F3872" i="2"/>
  <c r="G3864" i="2"/>
  <c r="F3864" i="2"/>
  <c r="G3856" i="2"/>
  <c r="F3856" i="2"/>
  <c r="G3848" i="2"/>
  <c r="F3848" i="2"/>
  <c r="G3840" i="2"/>
  <c r="F3840" i="2"/>
  <c r="G3832" i="2"/>
  <c r="F3832" i="2"/>
  <c r="G3824" i="2"/>
  <c r="F3824" i="2"/>
  <c r="G3816" i="2"/>
  <c r="F3816" i="2"/>
  <c r="G3808" i="2"/>
  <c r="F3808" i="2"/>
  <c r="G3800" i="2"/>
  <c r="F3800" i="2"/>
  <c r="G3792" i="2"/>
  <c r="F3792" i="2"/>
  <c r="G3784" i="2"/>
  <c r="F3784" i="2"/>
  <c r="G3776" i="2"/>
  <c r="F3776" i="2"/>
  <c r="G3768" i="2"/>
  <c r="F3768" i="2"/>
  <c r="G3760" i="2"/>
  <c r="F3760" i="2"/>
  <c r="G3752" i="2"/>
  <c r="F3752" i="2"/>
  <c r="G3744" i="2"/>
  <c r="F3744" i="2"/>
  <c r="G3736" i="2"/>
  <c r="F3736" i="2"/>
  <c r="G3728" i="2"/>
  <c r="F3728" i="2"/>
  <c r="G3720" i="2"/>
  <c r="F3720" i="2"/>
  <c r="G3712" i="2"/>
  <c r="F3712" i="2"/>
  <c r="G3704" i="2"/>
  <c r="F3704" i="2"/>
  <c r="G3696" i="2"/>
  <c r="F3696" i="2"/>
  <c r="G3688" i="2"/>
  <c r="F3688" i="2"/>
  <c r="G3680" i="2"/>
  <c r="F3680" i="2"/>
  <c r="G3672" i="2"/>
  <c r="F3672" i="2"/>
  <c r="G3664" i="2"/>
  <c r="F3664" i="2"/>
  <c r="G3656" i="2"/>
  <c r="F3656" i="2"/>
  <c r="G3648" i="2"/>
  <c r="F3648" i="2"/>
  <c r="G3640" i="2"/>
  <c r="F3640" i="2"/>
  <c r="G3632" i="2"/>
  <c r="F3632" i="2"/>
  <c r="G3624" i="2"/>
  <c r="F3624" i="2"/>
  <c r="G3616" i="2"/>
  <c r="F3616" i="2"/>
  <c r="G3608" i="2"/>
  <c r="F3608" i="2"/>
  <c r="G3600" i="2"/>
  <c r="F3600" i="2"/>
  <c r="G3592" i="2"/>
  <c r="F3592" i="2"/>
  <c r="G3584" i="2"/>
  <c r="F3584" i="2"/>
  <c r="G3576" i="2"/>
  <c r="F3576" i="2"/>
  <c r="G3568" i="2"/>
  <c r="F3568" i="2"/>
  <c r="G3560" i="2"/>
  <c r="F3560" i="2"/>
  <c r="G3552" i="2"/>
  <c r="F3552" i="2"/>
  <c r="G3544" i="2"/>
  <c r="F3544" i="2"/>
  <c r="G3536" i="2"/>
  <c r="F3536" i="2"/>
  <c r="G3528" i="2"/>
  <c r="F3528" i="2"/>
  <c r="G3520" i="2"/>
  <c r="F3520" i="2"/>
  <c r="G3512" i="2"/>
  <c r="F3512" i="2"/>
  <c r="G3504" i="2"/>
  <c r="F3504" i="2"/>
  <c r="G3496" i="2"/>
  <c r="F3496" i="2"/>
  <c r="G3488" i="2"/>
  <c r="F3488" i="2"/>
  <c r="G3480" i="2"/>
  <c r="F3480" i="2"/>
  <c r="G3472" i="2"/>
  <c r="F3472" i="2"/>
  <c r="G3464" i="2"/>
  <c r="F3464" i="2"/>
  <c r="G3456" i="2"/>
  <c r="F3456" i="2"/>
  <c r="G3448" i="2"/>
  <c r="F3448" i="2"/>
  <c r="G3440" i="2"/>
  <c r="F3440" i="2"/>
  <c r="G3432" i="2"/>
  <c r="F3432" i="2"/>
  <c r="G3424" i="2"/>
  <c r="F3424" i="2"/>
  <c r="G3416" i="2"/>
  <c r="F3416" i="2"/>
  <c r="G3408" i="2"/>
  <c r="F3408" i="2"/>
  <c r="G3400" i="2"/>
  <c r="F3400" i="2"/>
  <c r="G3392" i="2"/>
  <c r="F3392" i="2"/>
  <c r="G3384" i="2"/>
  <c r="F3384" i="2"/>
  <c r="G3376" i="2"/>
  <c r="F3376" i="2"/>
  <c r="G3368" i="2"/>
  <c r="F3368" i="2"/>
  <c r="G3360" i="2"/>
  <c r="F3360" i="2"/>
  <c r="G3352" i="2"/>
  <c r="F3352" i="2"/>
  <c r="G3344" i="2"/>
  <c r="F3344" i="2"/>
  <c r="G3336" i="2"/>
  <c r="F3336" i="2"/>
  <c r="G3328" i="2"/>
  <c r="F3328" i="2"/>
  <c r="G3320" i="2"/>
  <c r="F3320" i="2"/>
  <c r="G3312" i="2"/>
  <c r="F3312" i="2"/>
  <c r="G3304" i="2"/>
  <c r="F3304" i="2"/>
  <c r="G3296" i="2"/>
  <c r="F3296" i="2"/>
  <c r="G3288" i="2"/>
  <c r="F3288" i="2"/>
  <c r="G3280" i="2"/>
  <c r="F3280" i="2"/>
  <c r="G3272" i="2"/>
  <c r="F3272" i="2"/>
  <c r="G3264" i="2"/>
  <c r="F3264" i="2"/>
  <c r="G3256" i="2"/>
  <c r="F3256" i="2"/>
  <c r="G3248" i="2"/>
  <c r="F3248" i="2"/>
  <c r="G3240" i="2"/>
  <c r="F3240" i="2"/>
  <c r="G3232" i="2"/>
  <c r="F3232" i="2"/>
  <c r="G3224" i="2"/>
  <c r="F3224" i="2"/>
  <c r="G3216" i="2"/>
  <c r="F3216" i="2"/>
  <c r="G3208" i="2"/>
  <c r="F3208" i="2"/>
  <c r="G3200" i="2"/>
  <c r="F3200" i="2"/>
  <c r="G3192" i="2"/>
  <c r="F3192" i="2"/>
  <c r="G3184" i="2"/>
  <c r="F3184" i="2"/>
  <c r="G3176" i="2"/>
  <c r="F3176" i="2"/>
  <c r="G3168" i="2"/>
  <c r="F3168" i="2"/>
  <c r="G3160" i="2"/>
  <c r="F3160" i="2"/>
  <c r="G3152" i="2"/>
  <c r="F3152" i="2"/>
  <c r="G3144" i="2"/>
  <c r="F3144" i="2"/>
  <c r="G3136" i="2"/>
  <c r="F3136" i="2"/>
  <c r="G3128" i="2"/>
  <c r="F3128" i="2"/>
  <c r="G3120" i="2"/>
  <c r="F3120" i="2"/>
  <c r="G3112" i="2"/>
  <c r="F3112" i="2"/>
  <c r="G3104" i="2"/>
  <c r="F3104" i="2"/>
  <c r="G3096" i="2"/>
  <c r="F3096" i="2"/>
  <c r="G3088" i="2"/>
  <c r="F3088" i="2"/>
  <c r="G3080" i="2"/>
  <c r="F3080" i="2"/>
  <c r="G3072" i="2"/>
  <c r="F3072" i="2"/>
  <c r="G3064" i="2"/>
  <c r="F3064" i="2"/>
  <c r="G3056" i="2"/>
  <c r="F3056" i="2"/>
  <c r="G3048" i="2"/>
  <c r="F3048" i="2"/>
  <c r="G3040" i="2"/>
  <c r="F3040" i="2"/>
  <c r="G3032" i="2"/>
  <c r="F3032" i="2"/>
  <c r="G3024" i="2"/>
  <c r="F3024" i="2"/>
  <c r="G3016" i="2"/>
  <c r="F3016" i="2"/>
  <c r="G3000" i="2"/>
  <c r="F3000" i="2"/>
  <c r="G2992" i="2"/>
  <c r="F2992" i="2"/>
  <c r="G2984" i="2"/>
  <c r="F2984" i="2"/>
  <c r="G2976" i="2"/>
  <c r="F2976" i="2"/>
  <c r="F4120" i="2"/>
  <c r="F3911" i="2"/>
  <c r="F3655" i="2"/>
  <c r="F3399" i="2"/>
  <c r="F3143" i="2"/>
  <c r="G2" i="2"/>
  <c r="F2" i="2"/>
  <c r="G4135" i="2"/>
  <c r="F4135" i="2"/>
  <c r="G4127" i="2"/>
  <c r="F4127" i="2"/>
  <c r="G4119" i="2"/>
  <c r="F4119" i="2"/>
  <c r="G4111" i="2"/>
  <c r="F4111" i="2"/>
  <c r="G4103" i="2"/>
  <c r="F4103" i="2"/>
  <c r="G4095" i="2"/>
  <c r="F4095" i="2"/>
  <c r="G4087" i="2"/>
  <c r="F4087" i="2"/>
  <c r="G4071" i="2"/>
  <c r="F4071" i="2"/>
  <c r="G4063" i="2"/>
  <c r="F4063" i="2"/>
  <c r="G4055" i="2"/>
  <c r="F4055" i="2"/>
  <c r="G4047" i="2"/>
  <c r="F4047" i="2"/>
  <c r="G4039" i="2"/>
  <c r="F4039" i="2"/>
  <c r="G4031" i="2"/>
  <c r="F4031" i="2"/>
  <c r="G4023" i="2"/>
  <c r="F4023" i="2"/>
  <c r="G4015" i="2"/>
  <c r="F4015" i="2"/>
  <c r="G3999" i="2"/>
  <c r="F3999" i="2"/>
  <c r="G3991" i="2"/>
  <c r="F3991" i="2"/>
  <c r="G3983" i="2"/>
  <c r="F3983" i="2"/>
  <c r="G3967" i="2"/>
  <c r="F3967" i="2"/>
  <c r="G3959" i="2"/>
  <c r="F3959" i="2"/>
  <c r="G3951" i="2"/>
  <c r="F3951" i="2"/>
  <c r="G3935" i="2"/>
  <c r="F3935" i="2"/>
  <c r="G3927" i="2"/>
  <c r="F3927" i="2"/>
  <c r="G3919" i="2"/>
  <c r="F3919" i="2"/>
  <c r="G3903" i="2"/>
  <c r="F3903" i="2"/>
  <c r="G3895" i="2"/>
  <c r="F3895" i="2"/>
  <c r="G3887" i="2"/>
  <c r="F3887" i="2"/>
  <c r="G3871" i="2"/>
  <c r="F3871" i="2"/>
  <c r="G3863" i="2"/>
  <c r="F3863" i="2"/>
  <c r="G3855" i="2"/>
  <c r="F3855" i="2"/>
  <c r="G3839" i="2"/>
  <c r="F3839" i="2"/>
  <c r="G3831" i="2"/>
  <c r="F3831" i="2"/>
  <c r="G3823" i="2"/>
  <c r="F3823" i="2"/>
  <c r="G3807" i="2"/>
  <c r="F3807" i="2"/>
  <c r="G3799" i="2"/>
  <c r="F3799" i="2"/>
  <c r="G3791" i="2"/>
  <c r="F3791" i="2"/>
  <c r="G3775" i="2"/>
  <c r="F3775" i="2"/>
  <c r="G3767" i="2"/>
  <c r="F3767" i="2"/>
  <c r="G3759" i="2"/>
  <c r="F3759" i="2"/>
  <c r="G3743" i="2"/>
  <c r="F3743" i="2"/>
  <c r="G3735" i="2"/>
  <c r="F3735" i="2"/>
  <c r="G3727" i="2"/>
  <c r="F3727" i="2"/>
  <c r="G3711" i="2"/>
  <c r="F3711" i="2"/>
  <c r="G3703" i="2"/>
  <c r="F3703" i="2"/>
  <c r="G3695" i="2"/>
  <c r="F3695" i="2"/>
  <c r="G3679" i="2"/>
  <c r="F3679" i="2"/>
  <c r="G3671" i="2"/>
  <c r="F3671" i="2"/>
  <c r="G3663" i="2"/>
  <c r="F3663" i="2"/>
  <c r="G3647" i="2"/>
  <c r="F3647" i="2"/>
  <c r="G3639" i="2"/>
  <c r="F3639" i="2"/>
  <c r="G3631" i="2"/>
  <c r="F3631" i="2"/>
  <c r="G3615" i="2"/>
  <c r="F3615" i="2"/>
  <c r="G3607" i="2"/>
  <c r="F3607" i="2"/>
  <c r="G3599" i="2"/>
  <c r="F3599" i="2"/>
  <c r="G3583" i="2"/>
  <c r="F3583" i="2"/>
  <c r="G3575" i="2"/>
  <c r="F3575" i="2"/>
  <c r="G3567" i="2"/>
  <c r="F3567" i="2"/>
  <c r="G3551" i="2"/>
  <c r="F3551" i="2"/>
  <c r="G3543" i="2"/>
  <c r="F3543" i="2"/>
  <c r="G3535" i="2"/>
  <c r="F3535" i="2"/>
  <c r="G3519" i="2"/>
  <c r="F3519" i="2"/>
  <c r="G3511" i="2"/>
  <c r="F3511" i="2"/>
  <c r="G3503" i="2"/>
  <c r="F3503" i="2"/>
  <c r="G3487" i="2"/>
  <c r="F3487" i="2"/>
  <c r="G3479" i="2"/>
  <c r="F3479" i="2"/>
  <c r="G3471" i="2"/>
  <c r="F3471" i="2"/>
  <c r="G3455" i="2"/>
  <c r="F3455" i="2"/>
  <c r="G3447" i="2"/>
  <c r="F3447" i="2"/>
  <c r="G3439" i="2"/>
  <c r="F3439" i="2"/>
  <c r="G3423" i="2"/>
  <c r="F3423" i="2"/>
  <c r="G3415" i="2"/>
  <c r="F3415" i="2"/>
  <c r="G3407" i="2"/>
  <c r="F3407" i="2"/>
  <c r="G3391" i="2"/>
  <c r="F3391" i="2"/>
  <c r="G3383" i="2"/>
  <c r="F3383" i="2"/>
  <c r="G3375" i="2"/>
  <c r="F3375" i="2"/>
  <c r="G3359" i="2"/>
  <c r="F3359" i="2"/>
  <c r="G3351" i="2"/>
  <c r="F3351" i="2"/>
  <c r="G3343" i="2"/>
  <c r="F3343" i="2"/>
  <c r="G3327" i="2"/>
  <c r="F3327" i="2"/>
  <c r="G3319" i="2"/>
  <c r="F3319" i="2"/>
  <c r="G3311" i="2"/>
  <c r="F3311" i="2"/>
  <c r="G3295" i="2"/>
  <c r="F3295" i="2"/>
  <c r="G3287" i="2"/>
  <c r="F3287" i="2"/>
  <c r="G3279" i="2"/>
  <c r="F3279" i="2"/>
  <c r="G3263" i="2"/>
  <c r="F3263" i="2"/>
  <c r="G3255" i="2"/>
  <c r="F3255" i="2"/>
  <c r="G3247" i="2"/>
  <c r="F3247" i="2"/>
  <c r="G3231" i="2"/>
  <c r="F3231" i="2"/>
  <c r="G3223" i="2"/>
  <c r="F3223" i="2"/>
  <c r="G3215" i="2"/>
  <c r="F3215" i="2"/>
  <c r="G3199" i="2"/>
  <c r="F3199" i="2"/>
  <c r="G3191" i="2"/>
  <c r="F3191" i="2"/>
  <c r="G3183" i="2"/>
  <c r="F3183" i="2"/>
  <c r="G3167" i="2"/>
  <c r="F3167" i="2"/>
  <c r="G3159" i="2"/>
  <c r="F3159" i="2"/>
  <c r="G3151" i="2"/>
  <c r="F3151" i="2"/>
  <c r="G3135" i="2"/>
  <c r="F3135" i="2"/>
  <c r="G3127" i="2"/>
  <c r="F3127" i="2"/>
  <c r="G3119" i="2"/>
  <c r="F3119" i="2"/>
  <c r="G3103" i="2"/>
  <c r="F3103" i="2"/>
  <c r="G3095" i="2"/>
  <c r="F3095" i="2"/>
  <c r="G3087" i="2"/>
  <c r="F3087" i="2"/>
  <c r="G3071" i="2"/>
  <c r="F3071" i="2"/>
  <c r="G3063" i="2"/>
  <c r="F3063" i="2"/>
  <c r="G3055" i="2"/>
  <c r="F3055" i="2"/>
  <c r="G3039" i="2"/>
  <c r="F3039" i="2"/>
  <c r="G3031" i="2"/>
  <c r="F3031" i="2"/>
  <c r="G3023" i="2"/>
  <c r="F3023" i="2"/>
  <c r="G3015" i="2"/>
  <c r="F3015" i="2"/>
  <c r="G3007" i="2"/>
  <c r="F3007" i="2"/>
  <c r="G2999" i="2"/>
  <c r="F2999" i="2"/>
  <c r="G2991" i="2"/>
  <c r="F2991" i="2"/>
  <c r="G2983" i="2"/>
  <c r="F2983" i="2"/>
  <c r="G2975" i="2"/>
  <c r="F2975" i="2"/>
  <c r="G2967" i="2"/>
  <c r="F2967" i="2"/>
  <c r="G2959" i="2"/>
  <c r="F2959" i="2"/>
  <c r="G2951" i="2"/>
  <c r="F2951" i="2"/>
  <c r="G2943" i="2"/>
  <c r="F2943" i="2"/>
  <c r="G2935" i="2"/>
  <c r="F2935" i="2"/>
  <c r="G2927" i="2"/>
  <c r="F2927" i="2"/>
  <c r="G2919" i="2"/>
  <c r="F2919" i="2"/>
  <c r="G2903" i="2"/>
  <c r="F2903" i="2"/>
  <c r="G2895" i="2"/>
  <c r="F2895" i="2"/>
  <c r="G2887" i="2"/>
  <c r="F2887" i="2"/>
  <c r="F4098" i="2"/>
  <c r="F3879" i="2"/>
  <c r="F3623" i="2"/>
  <c r="F3367" i="2"/>
  <c r="F3111" i="2"/>
  <c r="G4150" i="2"/>
  <c r="F4150" i="2"/>
  <c r="G4142" i="2"/>
  <c r="F4142" i="2"/>
  <c r="G4134" i="2"/>
  <c r="F4134" i="2"/>
  <c r="G4126" i="2"/>
  <c r="F4126" i="2"/>
  <c r="F4118" i="2"/>
  <c r="G4118" i="2"/>
  <c r="G4110" i="2"/>
  <c r="F4110" i="2"/>
  <c r="G4102" i="2"/>
  <c r="F4102" i="2"/>
  <c r="G4094" i="2"/>
  <c r="F4094" i="2"/>
  <c r="G4086" i="2"/>
  <c r="F4086" i="2"/>
  <c r="G4078" i="2"/>
  <c r="F4078" i="2"/>
  <c r="G4070" i="2"/>
  <c r="F4070" i="2"/>
  <c r="G4062" i="2"/>
  <c r="F4062" i="2"/>
  <c r="G4054" i="2"/>
  <c r="F4054" i="2"/>
  <c r="G4046" i="2"/>
  <c r="F4046" i="2"/>
  <c r="G4038" i="2"/>
  <c r="F4038" i="2"/>
  <c r="G4030" i="2"/>
  <c r="F4030" i="2"/>
  <c r="G4022" i="2"/>
  <c r="F4022" i="2"/>
  <c r="G4014" i="2"/>
  <c r="F4014" i="2"/>
  <c r="G4006" i="2"/>
  <c r="F4006" i="2"/>
  <c r="G3998" i="2"/>
  <c r="F3998" i="2"/>
  <c r="G3990" i="2"/>
  <c r="F3990" i="2"/>
  <c r="G3982" i="2"/>
  <c r="F3982" i="2"/>
  <c r="G3974" i="2"/>
  <c r="F3974" i="2"/>
  <c r="G3966" i="2"/>
  <c r="F3966" i="2"/>
  <c r="G3958" i="2"/>
  <c r="F3958" i="2"/>
  <c r="G3950" i="2"/>
  <c r="F3950" i="2"/>
  <c r="G3942" i="2"/>
  <c r="F3942" i="2"/>
  <c r="G3934" i="2"/>
  <c r="F3934" i="2"/>
  <c r="G3926" i="2"/>
  <c r="F3926" i="2"/>
  <c r="G3918" i="2"/>
  <c r="F3918" i="2"/>
  <c r="G3910" i="2"/>
  <c r="F3910" i="2"/>
  <c r="G3902" i="2"/>
  <c r="F3902" i="2"/>
  <c r="G3894" i="2"/>
  <c r="F3894" i="2"/>
  <c r="G3886" i="2"/>
  <c r="F3886" i="2"/>
  <c r="G3878" i="2"/>
  <c r="F3878" i="2"/>
  <c r="G3870" i="2"/>
  <c r="F3870" i="2"/>
  <c r="G3862" i="2"/>
  <c r="F3862" i="2"/>
  <c r="G3854" i="2"/>
  <c r="F3854" i="2"/>
  <c r="G3846" i="2"/>
  <c r="F3846" i="2"/>
  <c r="G3838" i="2"/>
  <c r="F3838" i="2"/>
  <c r="G3830" i="2"/>
  <c r="F3830" i="2"/>
  <c r="G3822" i="2"/>
  <c r="F3822" i="2"/>
  <c r="G3814" i="2"/>
  <c r="F3814" i="2"/>
  <c r="G3806" i="2"/>
  <c r="F3806" i="2"/>
  <c r="G3798" i="2"/>
  <c r="F3798" i="2"/>
  <c r="G3790" i="2"/>
  <c r="F3790" i="2"/>
  <c r="G3782" i="2"/>
  <c r="F3782" i="2"/>
  <c r="G3774" i="2"/>
  <c r="F3774" i="2"/>
  <c r="G3766" i="2"/>
  <c r="F3766" i="2"/>
  <c r="G3758" i="2"/>
  <c r="F3758" i="2"/>
  <c r="G3750" i="2"/>
  <c r="F3750" i="2"/>
  <c r="G3742" i="2"/>
  <c r="F3742" i="2"/>
  <c r="G3734" i="2"/>
  <c r="F3734" i="2"/>
  <c r="G3726" i="2"/>
  <c r="F3726" i="2"/>
  <c r="G3718" i="2"/>
  <c r="F3718" i="2"/>
  <c r="G3710" i="2"/>
  <c r="F3710" i="2"/>
  <c r="G3702" i="2"/>
  <c r="F3702" i="2"/>
  <c r="G3694" i="2"/>
  <c r="F3694" i="2"/>
  <c r="G3686" i="2"/>
  <c r="F3686" i="2"/>
  <c r="G3678" i="2"/>
  <c r="F3678" i="2"/>
  <c r="G3670" i="2"/>
  <c r="F3670" i="2"/>
  <c r="G3662" i="2"/>
  <c r="F3662" i="2"/>
  <c r="G3654" i="2"/>
  <c r="F3654" i="2"/>
  <c r="G3646" i="2"/>
  <c r="F3646" i="2"/>
  <c r="G3638" i="2"/>
  <c r="F3638" i="2"/>
  <c r="G3630" i="2"/>
  <c r="F3630" i="2"/>
  <c r="G3622" i="2"/>
  <c r="F3622" i="2"/>
  <c r="G3614" i="2"/>
  <c r="F3614" i="2"/>
  <c r="G3606" i="2"/>
  <c r="F3606" i="2"/>
  <c r="G3598" i="2"/>
  <c r="F3598" i="2"/>
  <c r="G3590" i="2"/>
  <c r="F3590" i="2"/>
  <c r="G3582" i="2"/>
  <c r="F3582" i="2"/>
  <c r="G3574" i="2"/>
  <c r="F3574" i="2"/>
  <c r="G3566" i="2"/>
  <c r="F3566" i="2"/>
  <c r="G3558" i="2"/>
  <c r="F3558" i="2"/>
  <c r="G3550" i="2"/>
  <c r="F3550" i="2"/>
  <c r="G3542" i="2"/>
  <c r="F3542" i="2"/>
  <c r="G3534" i="2"/>
  <c r="F3534" i="2"/>
  <c r="G3526" i="2"/>
  <c r="F3526" i="2"/>
  <c r="G3518" i="2"/>
  <c r="F3518" i="2"/>
  <c r="G3510" i="2"/>
  <c r="F3510" i="2"/>
  <c r="G3502" i="2"/>
  <c r="F3502" i="2"/>
  <c r="G3494" i="2"/>
  <c r="F3494" i="2"/>
  <c r="G3486" i="2"/>
  <c r="F3486" i="2"/>
  <c r="G3478" i="2"/>
  <c r="F3478" i="2"/>
  <c r="G3470" i="2"/>
  <c r="F3470" i="2"/>
  <c r="G3462" i="2"/>
  <c r="F3462" i="2"/>
  <c r="G3454" i="2"/>
  <c r="F3454" i="2"/>
  <c r="G3446" i="2"/>
  <c r="F3446" i="2"/>
  <c r="G3438" i="2"/>
  <c r="F3438" i="2"/>
  <c r="G3430" i="2"/>
  <c r="F3430" i="2"/>
  <c r="G3422" i="2"/>
  <c r="F3422" i="2"/>
  <c r="G3414" i="2"/>
  <c r="F3414" i="2"/>
  <c r="G3406" i="2"/>
  <c r="F3406" i="2"/>
  <c r="G3398" i="2"/>
  <c r="F3398" i="2"/>
  <c r="G3390" i="2"/>
  <c r="F3390" i="2"/>
  <c r="G3382" i="2"/>
  <c r="F3382" i="2"/>
  <c r="G3374" i="2"/>
  <c r="F3374" i="2"/>
  <c r="G3366" i="2"/>
  <c r="F3366" i="2"/>
  <c r="G3358" i="2"/>
  <c r="F3358" i="2"/>
  <c r="G3350" i="2"/>
  <c r="F3350" i="2"/>
  <c r="G3342" i="2"/>
  <c r="F3342" i="2"/>
  <c r="G3334" i="2"/>
  <c r="F3334" i="2"/>
  <c r="G3326" i="2"/>
  <c r="F3326" i="2"/>
  <c r="G3318" i="2"/>
  <c r="F3318" i="2"/>
  <c r="G3310" i="2"/>
  <c r="F3310" i="2"/>
  <c r="G3302" i="2"/>
  <c r="F3302" i="2"/>
  <c r="G3294" i="2"/>
  <c r="F3294" i="2"/>
  <c r="G3286" i="2"/>
  <c r="F3286" i="2"/>
  <c r="G3278" i="2"/>
  <c r="F3278" i="2"/>
  <c r="G3270" i="2"/>
  <c r="F3270" i="2"/>
  <c r="G3262" i="2"/>
  <c r="F3262" i="2"/>
  <c r="G3254" i="2"/>
  <c r="F3254" i="2"/>
  <c r="G3246" i="2"/>
  <c r="F3246" i="2"/>
  <c r="G3238" i="2"/>
  <c r="F3238" i="2"/>
  <c r="G3230" i="2"/>
  <c r="F3230" i="2"/>
  <c r="G3222" i="2"/>
  <c r="F3222" i="2"/>
  <c r="G3214" i="2"/>
  <c r="F3214" i="2"/>
  <c r="G3206" i="2"/>
  <c r="F3206" i="2"/>
  <c r="G3198" i="2"/>
  <c r="F3198" i="2"/>
  <c r="G3190" i="2"/>
  <c r="F3190" i="2"/>
  <c r="G3182" i="2"/>
  <c r="F3182" i="2"/>
  <c r="G3174" i="2"/>
  <c r="F3174" i="2"/>
  <c r="G3166" i="2"/>
  <c r="F3166" i="2"/>
  <c r="G3158" i="2"/>
  <c r="F3158" i="2"/>
  <c r="G3150" i="2"/>
  <c r="F3150" i="2"/>
  <c r="G3142" i="2"/>
  <c r="F3142" i="2"/>
  <c r="G3134" i="2"/>
  <c r="F3134" i="2"/>
  <c r="G3126" i="2"/>
  <c r="F3126" i="2"/>
  <c r="G3118" i="2"/>
  <c r="F3118" i="2"/>
  <c r="G3110" i="2"/>
  <c r="F3110" i="2"/>
  <c r="G3102" i="2"/>
  <c r="F3102" i="2"/>
  <c r="G3094" i="2"/>
  <c r="F3094" i="2"/>
  <c r="G3086" i="2"/>
  <c r="F3086" i="2"/>
  <c r="G3078" i="2"/>
  <c r="F3078" i="2"/>
  <c r="G3070" i="2"/>
  <c r="F3070" i="2"/>
  <c r="G3062" i="2"/>
  <c r="F3062" i="2"/>
  <c r="G3054" i="2"/>
  <c r="F3054" i="2"/>
  <c r="G3046" i="2"/>
  <c r="F3046" i="2"/>
  <c r="G3038" i="2"/>
  <c r="F3038" i="2"/>
  <c r="G3030" i="2"/>
  <c r="F3030" i="2"/>
  <c r="G3022" i="2"/>
  <c r="F3022" i="2"/>
  <c r="G3014" i="2"/>
  <c r="F3014" i="2"/>
  <c r="G3006" i="2"/>
  <c r="F3006" i="2"/>
  <c r="G2998" i="2"/>
  <c r="F2998" i="2"/>
  <c r="G2990" i="2"/>
  <c r="F2990" i="2"/>
  <c r="G2982" i="2"/>
  <c r="F2982" i="2"/>
  <c r="G2974" i="2"/>
  <c r="F2974" i="2"/>
  <c r="G2966" i="2"/>
  <c r="F2966" i="2"/>
  <c r="G2958" i="2"/>
  <c r="F2958" i="2"/>
  <c r="G2950" i="2"/>
  <c r="F2950" i="2"/>
  <c r="G2942" i="2"/>
  <c r="F2942" i="2"/>
  <c r="G2934" i="2"/>
  <c r="F2934" i="2"/>
  <c r="G2926" i="2"/>
  <c r="F2926" i="2"/>
  <c r="G2918" i="2"/>
  <c r="F2918" i="2"/>
  <c r="G2910" i="2"/>
  <c r="F2910" i="2"/>
  <c r="G2902" i="2"/>
  <c r="F2902" i="2"/>
  <c r="G2894" i="2"/>
  <c r="F2894" i="2"/>
  <c r="G2886" i="2"/>
  <c r="F2886" i="2"/>
  <c r="G2878" i="2"/>
  <c r="F2878" i="2"/>
  <c r="G2870" i="2"/>
  <c r="F2870" i="2"/>
  <c r="G2862" i="2"/>
  <c r="F2862" i="2"/>
  <c r="G2854" i="2"/>
  <c r="F2854" i="2"/>
  <c r="G2846" i="2"/>
  <c r="F2846" i="2"/>
  <c r="G2838" i="2"/>
  <c r="F2838" i="2"/>
  <c r="G2830" i="2"/>
  <c r="F2830" i="2"/>
  <c r="G2822" i="2"/>
  <c r="F2822" i="2"/>
  <c r="G2814" i="2"/>
  <c r="F2814" i="2"/>
  <c r="G2806" i="2"/>
  <c r="F2806" i="2"/>
  <c r="G2798" i="2"/>
  <c r="F2798" i="2"/>
  <c r="G2790" i="2"/>
  <c r="F2790" i="2"/>
  <c r="G2782" i="2"/>
  <c r="F2782" i="2"/>
  <c r="G2774" i="2"/>
  <c r="F2774" i="2"/>
  <c r="G2766" i="2"/>
  <c r="F2766" i="2"/>
  <c r="G2758" i="2"/>
  <c r="F2758" i="2"/>
  <c r="G2750" i="2"/>
  <c r="F2750" i="2"/>
  <c r="G2742" i="2"/>
  <c r="F2742" i="2"/>
  <c r="G2734" i="2"/>
  <c r="F2734" i="2"/>
  <c r="G2726" i="2"/>
  <c r="F2726" i="2"/>
  <c r="G2718" i="2"/>
  <c r="F2718" i="2"/>
  <c r="G2710" i="2"/>
  <c r="F2710" i="2"/>
  <c r="G2702" i="2"/>
  <c r="F2702" i="2"/>
  <c r="G2694" i="2"/>
  <c r="F2694" i="2"/>
  <c r="G2686" i="2"/>
  <c r="F2686" i="2"/>
  <c r="G2678" i="2"/>
  <c r="F2678" i="2"/>
  <c r="G2670" i="2"/>
  <c r="F2670" i="2"/>
  <c r="G2662" i="2"/>
  <c r="F2662" i="2"/>
  <c r="G2654" i="2"/>
  <c r="F2654" i="2"/>
  <c r="G2646" i="2"/>
  <c r="F2646" i="2"/>
  <c r="G2638" i="2"/>
  <c r="F2638" i="2"/>
  <c r="G2630" i="2"/>
  <c r="F2630" i="2"/>
  <c r="G2622" i="2"/>
  <c r="F2622" i="2"/>
  <c r="G2614" i="2"/>
  <c r="F2614" i="2"/>
  <c r="G2606" i="2"/>
  <c r="F2606" i="2"/>
  <c r="G2598" i="2"/>
  <c r="F2598" i="2"/>
  <c r="G2590" i="2"/>
  <c r="F2590" i="2"/>
  <c r="G2582" i="2"/>
  <c r="F2582" i="2"/>
  <c r="G2574" i="2"/>
  <c r="F2574" i="2"/>
  <c r="G2566" i="2"/>
  <c r="F2566" i="2"/>
  <c r="G2558" i="2"/>
  <c r="F2558" i="2"/>
  <c r="G2550" i="2"/>
  <c r="F2550" i="2"/>
  <c r="G2542" i="2"/>
  <c r="F2542" i="2"/>
  <c r="G2534" i="2"/>
  <c r="F2534" i="2"/>
  <c r="G2526" i="2"/>
  <c r="F2526" i="2"/>
  <c r="G2518" i="2"/>
  <c r="F2518" i="2"/>
  <c r="G2510" i="2"/>
  <c r="F2510" i="2"/>
  <c r="G2502" i="2"/>
  <c r="F2502" i="2"/>
  <c r="G2494" i="2"/>
  <c r="F2494" i="2"/>
  <c r="G2486" i="2"/>
  <c r="F2486" i="2"/>
  <c r="G2478" i="2"/>
  <c r="F2478" i="2"/>
  <c r="G2470" i="2"/>
  <c r="F2470" i="2"/>
  <c r="G2462" i="2"/>
  <c r="F2462" i="2"/>
  <c r="G2454" i="2"/>
  <c r="F2454" i="2"/>
  <c r="G2446" i="2"/>
  <c r="F2446" i="2"/>
  <c r="G2438" i="2"/>
  <c r="F2438" i="2"/>
  <c r="G2430" i="2"/>
  <c r="F2430" i="2"/>
  <c r="G2422" i="2"/>
  <c r="F2422" i="2"/>
  <c r="G2414" i="2"/>
  <c r="F2414" i="2"/>
  <c r="G2406" i="2"/>
  <c r="F2406" i="2"/>
  <c r="G2398" i="2"/>
  <c r="F2398" i="2"/>
  <c r="G2390" i="2"/>
  <c r="F2390" i="2"/>
  <c r="G2382" i="2"/>
  <c r="F2382" i="2"/>
  <c r="G2374" i="2"/>
  <c r="F2374" i="2"/>
  <c r="G2366" i="2"/>
  <c r="F2366" i="2"/>
  <c r="G2358" i="2"/>
  <c r="F2358" i="2"/>
  <c r="G2350" i="2"/>
  <c r="F2350" i="2"/>
  <c r="G2342" i="2"/>
  <c r="F2342" i="2"/>
  <c r="G2334" i="2"/>
  <c r="F2334" i="2"/>
  <c r="G2326" i="2"/>
  <c r="F2326" i="2"/>
  <c r="G2318" i="2"/>
  <c r="F2318" i="2"/>
  <c r="G2310" i="2"/>
  <c r="F2310" i="2"/>
  <c r="G2302" i="2"/>
  <c r="F2302" i="2"/>
  <c r="G2294" i="2"/>
  <c r="F2294" i="2"/>
  <c r="G2286" i="2"/>
  <c r="F2286" i="2"/>
  <c r="G2278" i="2"/>
  <c r="F2278" i="2"/>
  <c r="G2270" i="2"/>
  <c r="F2270" i="2"/>
  <c r="G2262" i="2"/>
  <c r="F2262" i="2"/>
  <c r="G2254" i="2"/>
  <c r="F2254" i="2"/>
  <c r="G2246" i="2"/>
  <c r="F2246" i="2"/>
  <c r="G2238" i="2"/>
  <c r="F2238" i="2"/>
  <c r="G2230" i="2"/>
  <c r="F2230" i="2"/>
  <c r="G2222" i="2"/>
  <c r="F2222" i="2"/>
  <c r="G2214" i="2"/>
  <c r="F2214" i="2"/>
  <c r="G2206" i="2"/>
  <c r="F2206" i="2"/>
  <c r="G2198" i="2"/>
  <c r="F2198" i="2"/>
  <c r="G2190" i="2"/>
  <c r="F2190" i="2"/>
  <c r="G2182" i="2"/>
  <c r="F2182" i="2"/>
  <c r="G2174" i="2"/>
  <c r="F2174" i="2"/>
  <c r="G2166" i="2"/>
  <c r="F2166" i="2"/>
  <c r="G2158" i="2"/>
  <c r="F2158" i="2"/>
  <c r="G2150" i="2"/>
  <c r="F2150" i="2"/>
  <c r="G2142" i="2"/>
  <c r="F2142" i="2"/>
  <c r="G2134" i="2"/>
  <c r="F2134" i="2"/>
  <c r="G2126" i="2"/>
  <c r="F2126" i="2"/>
  <c r="G2118" i="2"/>
  <c r="F2118" i="2"/>
  <c r="G2110" i="2"/>
  <c r="F2110" i="2"/>
  <c r="G2102" i="2"/>
  <c r="F2102" i="2"/>
  <c r="G2094" i="2"/>
  <c r="F2094" i="2"/>
  <c r="G2086" i="2"/>
  <c r="F2086" i="2"/>
  <c r="G2078" i="2"/>
  <c r="F2078" i="2"/>
  <c r="G2070" i="2"/>
  <c r="F2070" i="2"/>
  <c r="G2062" i="2"/>
  <c r="F2062" i="2"/>
  <c r="G2054" i="2"/>
  <c r="F2054" i="2"/>
  <c r="G2046" i="2"/>
  <c r="F2046" i="2"/>
  <c r="G2038" i="2"/>
  <c r="F2038" i="2"/>
  <c r="G2030" i="2"/>
  <c r="F2030" i="2"/>
  <c r="G2022" i="2"/>
  <c r="F2022" i="2"/>
  <c r="G2014" i="2"/>
  <c r="F2014" i="2"/>
  <c r="G2006" i="2"/>
  <c r="F2006" i="2"/>
  <c r="G1998" i="2"/>
  <c r="F1998" i="2"/>
  <c r="G1990" i="2"/>
  <c r="F1990" i="2"/>
  <c r="G1982" i="2"/>
  <c r="F1982" i="2"/>
  <c r="G1974" i="2"/>
  <c r="F1974" i="2"/>
  <c r="G1966" i="2"/>
  <c r="F1966" i="2"/>
  <c r="G1958" i="2"/>
  <c r="F1958" i="2"/>
  <c r="G1950" i="2"/>
  <c r="F1950" i="2"/>
  <c r="G1942" i="2"/>
  <c r="F1942" i="2"/>
  <c r="G1934" i="2"/>
  <c r="F1934" i="2"/>
  <c r="G1926" i="2"/>
  <c r="F1926" i="2"/>
  <c r="G1918" i="2"/>
  <c r="F1918" i="2"/>
  <c r="G1910" i="2"/>
  <c r="F1910" i="2"/>
  <c r="G1902" i="2"/>
  <c r="F1902" i="2"/>
  <c r="G1894" i="2"/>
  <c r="F1894" i="2"/>
  <c r="G1886" i="2"/>
  <c r="F1886" i="2"/>
  <c r="G1878" i="2"/>
  <c r="F1878" i="2"/>
  <c r="G1870" i="2"/>
  <c r="F1870" i="2"/>
  <c r="G1862" i="2"/>
  <c r="F1862" i="2"/>
  <c r="G1854" i="2"/>
  <c r="F1854" i="2"/>
  <c r="G1846" i="2"/>
  <c r="F1846" i="2"/>
  <c r="G1838" i="2"/>
  <c r="F1838" i="2"/>
  <c r="G1830" i="2"/>
  <c r="F1830" i="2"/>
  <c r="G1822" i="2"/>
  <c r="F1822" i="2"/>
  <c r="G1814" i="2"/>
  <c r="F1814" i="2"/>
  <c r="G1806" i="2"/>
  <c r="F1806" i="2"/>
  <c r="G1798" i="2"/>
  <c r="F1798" i="2"/>
  <c r="G1790" i="2"/>
  <c r="F1790" i="2"/>
  <c r="G1782" i="2"/>
  <c r="F1782" i="2"/>
  <c r="G1774" i="2"/>
  <c r="F1774" i="2"/>
  <c r="G1766" i="2"/>
  <c r="F1766" i="2"/>
  <c r="G1758" i="2"/>
  <c r="F1758" i="2"/>
  <c r="G1750" i="2"/>
  <c r="F1750" i="2"/>
  <c r="G1742" i="2"/>
  <c r="F1742" i="2"/>
  <c r="G1734" i="2"/>
  <c r="F1734" i="2"/>
  <c r="G1726" i="2"/>
  <c r="F1726" i="2"/>
  <c r="G1718" i="2"/>
  <c r="F1718" i="2"/>
  <c r="G1710" i="2"/>
  <c r="F1710" i="2"/>
  <c r="G1702" i="2"/>
  <c r="F1702" i="2"/>
  <c r="G1694" i="2"/>
  <c r="F1694" i="2"/>
  <c r="G1686" i="2"/>
  <c r="F1686" i="2"/>
  <c r="G1678" i="2"/>
  <c r="F1678" i="2"/>
  <c r="G1670" i="2"/>
  <c r="F1670" i="2"/>
  <c r="G1662" i="2"/>
  <c r="F1662" i="2"/>
  <c r="G1654" i="2"/>
  <c r="F1654" i="2"/>
  <c r="G1646" i="2"/>
  <c r="F1646" i="2"/>
  <c r="G1638" i="2"/>
  <c r="F1638" i="2"/>
  <c r="G1630" i="2"/>
  <c r="F1630" i="2"/>
  <c r="G1622" i="2"/>
  <c r="F1622" i="2"/>
  <c r="G1614" i="2"/>
  <c r="F1614" i="2"/>
  <c r="G1606" i="2"/>
  <c r="F1606" i="2"/>
  <c r="G1598" i="2"/>
  <c r="F1598" i="2"/>
  <c r="G1590" i="2"/>
  <c r="F1590" i="2"/>
  <c r="G1582" i="2"/>
  <c r="F1582" i="2"/>
  <c r="G1574" i="2"/>
  <c r="F1574" i="2"/>
  <c r="G1566" i="2"/>
  <c r="F1566" i="2"/>
  <c r="G1558" i="2"/>
  <c r="F1558" i="2"/>
  <c r="G1550" i="2"/>
  <c r="F1550" i="2"/>
  <c r="G1542" i="2"/>
  <c r="F1542" i="2"/>
  <c r="G1534" i="2"/>
  <c r="F1534" i="2"/>
  <c r="G1526" i="2"/>
  <c r="F1526" i="2"/>
  <c r="G1518" i="2"/>
  <c r="F1518" i="2"/>
  <c r="G1510" i="2"/>
  <c r="F1510" i="2"/>
  <c r="G1502" i="2"/>
  <c r="F1502" i="2"/>
  <c r="G1494" i="2"/>
  <c r="F1494" i="2"/>
  <c r="G1486" i="2"/>
  <c r="F1486" i="2"/>
  <c r="G1478" i="2"/>
  <c r="F1478" i="2"/>
  <c r="G1470" i="2"/>
  <c r="F1470" i="2"/>
  <c r="G1462" i="2"/>
  <c r="F1462" i="2"/>
  <c r="G1454" i="2"/>
  <c r="F1454" i="2"/>
  <c r="G1446" i="2"/>
  <c r="F1446" i="2"/>
  <c r="G1438" i="2"/>
  <c r="F1438" i="2"/>
  <c r="G1430" i="2"/>
  <c r="F1430" i="2"/>
  <c r="G1422" i="2"/>
  <c r="F1422" i="2"/>
  <c r="G1414" i="2"/>
  <c r="F1414" i="2"/>
  <c r="G1406" i="2"/>
  <c r="F1406" i="2"/>
  <c r="G1398" i="2"/>
  <c r="F1398" i="2"/>
  <c r="G1390" i="2"/>
  <c r="F1390" i="2"/>
  <c r="G1382" i="2"/>
  <c r="F1382" i="2"/>
  <c r="G1374" i="2"/>
  <c r="F1374" i="2"/>
  <c r="G1366" i="2"/>
  <c r="F1366" i="2"/>
  <c r="G1358" i="2"/>
  <c r="F1358" i="2"/>
  <c r="G1350" i="2"/>
  <c r="F1350" i="2"/>
  <c r="G1342" i="2"/>
  <c r="F1342" i="2"/>
  <c r="G1334" i="2"/>
  <c r="F1334" i="2"/>
  <c r="G1326" i="2"/>
  <c r="F1326" i="2"/>
  <c r="G1318" i="2"/>
  <c r="F1318" i="2"/>
  <c r="G1310" i="2"/>
  <c r="F1310" i="2"/>
  <c r="G1302" i="2"/>
  <c r="F1302" i="2"/>
  <c r="G1294" i="2"/>
  <c r="F1294" i="2"/>
  <c r="G1286" i="2"/>
  <c r="F1286" i="2"/>
  <c r="G1278" i="2"/>
  <c r="F1278" i="2"/>
  <c r="G1270" i="2"/>
  <c r="F1270" i="2"/>
  <c r="G1262" i="2"/>
  <c r="F1262" i="2"/>
  <c r="G1254" i="2"/>
  <c r="F1254" i="2"/>
  <c r="G1246" i="2"/>
  <c r="F1246" i="2"/>
  <c r="G1238" i="2"/>
  <c r="F1238" i="2"/>
  <c r="G1230" i="2"/>
  <c r="F1230" i="2"/>
  <c r="G1222" i="2"/>
  <c r="F1222" i="2"/>
  <c r="G1214" i="2"/>
  <c r="F1214" i="2"/>
  <c r="G1206" i="2"/>
  <c r="F1206" i="2"/>
  <c r="G1198" i="2"/>
  <c r="F1198" i="2"/>
  <c r="G1190" i="2"/>
  <c r="F1190" i="2"/>
  <c r="G1182" i="2"/>
  <c r="F1182" i="2"/>
  <c r="G1174" i="2"/>
  <c r="F1174" i="2"/>
  <c r="G1166" i="2"/>
  <c r="F1166" i="2"/>
  <c r="G1158" i="2"/>
  <c r="F1158" i="2"/>
  <c r="G1150" i="2"/>
  <c r="F1150" i="2"/>
  <c r="G1142" i="2"/>
  <c r="F1142" i="2"/>
  <c r="G1134" i="2"/>
  <c r="F1134" i="2"/>
  <c r="G1126" i="2"/>
  <c r="F1126" i="2"/>
  <c r="G1118" i="2"/>
  <c r="F1118" i="2"/>
  <c r="G1110" i="2"/>
  <c r="F1110" i="2"/>
  <c r="G1102" i="2"/>
  <c r="F1102" i="2"/>
  <c r="G1094" i="2"/>
  <c r="F1094" i="2"/>
  <c r="G1086" i="2"/>
  <c r="F1086" i="2"/>
  <c r="G1078" i="2"/>
  <c r="F1078" i="2"/>
  <c r="G1070" i="2"/>
  <c r="F1070" i="2"/>
  <c r="G1062" i="2"/>
  <c r="F1062" i="2"/>
  <c r="G1054" i="2"/>
  <c r="F1054" i="2"/>
  <c r="G1046" i="2"/>
  <c r="F1046" i="2"/>
  <c r="G1038" i="2"/>
  <c r="F1038" i="2"/>
  <c r="G1030" i="2"/>
  <c r="F1030" i="2"/>
  <c r="G1022" i="2"/>
  <c r="F1022" i="2"/>
  <c r="G1014" i="2"/>
  <c r="F1014" i="2"/>
  <c r="G1006" i="2"/>
  <c r="F1006" i="2"/>
  <c r="G998" i="2"/>
  <c r="F998" i="2"/>
  <c r="G990" i="2"/>
  <c r="F990" i="2"/>
  <c r="G982" i="2"/>
  <c r="F982" i="2"/>
  <c r="G974" i="2"/>
  <c r="F974" i="2"/>
  <c r="G966" i="2"/>
  <c r="F966" i="2"/>
  <c r="G958" i="2"/>
  <c r="F958" i="2"/>
  <c r="G950" i="2"/>
  <c r="F950" i="2"/>
  <c r="G942" i="2"/>
  <c r="F942" i="2"/>
  <c r="G934" i="2"/>
  <c r="F934" i="2"/>
  <c r="G926" i="2"/>
  <c r="F926" i="2"/>
  <c r="G918" i="2"/>
  <c r="F918" i="2"/>
  <c r="G910" i="2"/>
  <c r="F910" i="2"/>
  <c r="G902" i="2"/>
  <c r="F902" i="2"/>
  <c r="G894" i="2"/>
  <c r="F894" i="2"/>
  <c r="G886" i="2"/>
  <c r="F886" i="2"/>
  <c r="G878" i="2"/>
  <c r="F878" i="2"/>
  <c r="G870" i="2"/>
  <c r="F870" i="2"/>
  <c r="G862" i="2"/>
  <c r="F862" i="2"/>
  <c r="G854" i="2"/>
  <c r="F854" i="2"/>
  <c r="G846" i="2"/>
  <c r="F846" i="2"/>
  <c r="G838" i="2"/>
  <c r="F838" i="2"/>
  <c r="G830" i="2"/>
  <c r="F830" i="2"/>
  <c r="G822" i="2"/>
  <c r="F822" i="2"/>
  <c r="G814" i="2"/>
  <c r="F814" i="2"/>
  <c r="G806" i="2"/>
  <c r="F806" i="2"/>
  <c r="G798" i="2"/>
  <c r="F798" i="2"/>
  <c r="G790" i="2"/>
  <c r="F790" i="2"/>
  <c r="G782" i="2"/>
  <c r="F782" i="2"/>
  <c r="G774" i="2"/>
  <c r="F774" i="2"/>
  <c r="G766" i="2"/>
  <c r="F766" i="2"/>
  <c r="G758" i="2"/>
  <c r="F758" i="2"/>
  <c r="G750" i="2"/>
  <c r="F750" i="2"/>
  <c r="G742" i="2"/>
  <c r="F742" i="2"/>
  <c r="G734" i="2"/>
  <c r="F734" i="2"/>
  <c r="G726" i="2"/>
  <c r="F726" i="2"/>
  <c r="G718" i="2"/>
  <c r="F718" i="2"/>
  <c r="G710" i="2"/>
  <c r="F710" i="2"/>
  <c r="G702" i="2"/>
  <c r="F702" i="2"/>
  <c r="G694" i="2"/>
  <c r="F694" i="2"/>
  <c r="G686" i="2"/>
  <c r="F686" i="2"/>
  <c r="G678" i="2"/>
  <c r="F678" i="2"/>
  <c r="G670" i="2"/>
  <c r="F670" i="2"/>
  <c r="G662" i="2"/>
  <c r="F662" i="2"/>
  <c r="G654" i="2"/>
  <c r="F654" i="2"/>
  <c r="G646" i="2"/>
  <c r="F646" i="2"/>
  <c r="G638" i="2"/>
  <c r="F638" i="2"/>
  <c r="G630" i="2"/>
  <c r="F630" i="2"/>
  <c r="G622" i="2"/>
  <c r="F622" i="2"/>
  <c r="G614" i="2"/>
  <c r="F614" i="2"/>
  <c r="G606" i="2"/>
  <c r="F606" i="2"/>
  <c r="G598" i="2"/>
  <c r="F598" i="2"/>
  <c r="G590" i="2"/>
  <c r="F590" i="2"/>
  <c r="G582" i="2"/>
  <c r="F582" i="2"/>
  <c r="G574" i="2"/>
  <c r="F574" i="2"/>
  <c r="G566" i="2"/>
  <c r="F566" i="2"/>
  <c r="G558" i="2"/>
  <c r="F558" i="2"/>
  <c r="G550" i="2"/>
  <c r="F550" i="2"/>
  <c r="G542" i="2"/>
  <c r="F542" i="2"/>
  <c r="G534" i="2"/>
  <c r="F534" i="2"/>
  <c r="G526" i="2"/>
  <c r="F526" i="2"/>
  <c r="G518" i="2"/>
  <c r="F518" i="2"/>
  <c r="G510" i="2"/>
  <c r="F510" i="2"/>
  <c r="G502" i="2"/>
  <c r="F502" i="2"/>
  <c r="G494" i="2"/>
  <c r="F494" i="2"/>
  <c r="G486" i="2"/>
  <c r="F486" i="2"/>
  <c r="G478" i="2"/>
  <c r="F478" i="2"/>
  <c r="G470" i="2"/>
  <c r="F470" i="2"/>
  <c r="G462" i="2"/>
  <c r="F462" i="2"/>
  <c r="G454" i="2"/>
  <c r="F454" i="2"/>
  <c r="G446" i="2"/>
  <c r="F446" i="2"/>
  <c r="G438" i="2"/>
  <c r="F438" i="2"/>
  <c r="G430" i="2"/>
  <c r="F430" i="2"/>
  <c r="G422" i="2"/>
  <c r="F422" i="2"/>
  <c r="G414" i="2"/>
  <c r="F414" i="2"/>
  <c r="G406" i="2"/>
  <c r="F406" i="2"/>
  <c r="G398" i="2"/>
  <c r="F398" i="2"/>
  <c r="G390" i="2"/>
  <c r="F390" i="2"/>
  <c r="G382" i="2"/>
  <c r="F382" i="2"/>
  <c r="G374" i="2"/>
  <c r="F374" i="2"/>
  <c r="G366" i="2"/>
  <c r="F366" i="2"/>
  <c r="G358" i="2"/>
  <c r="F358" i="2"/>
  <c r="G350" i="2"/>
  <c r="F350" i="2"/>
  <c r="G342" i="2"/>
  <c r="F342" i="2"/>
  <c r="G334" i="2"/>
  <c r="F334" i="2"/>
  <c r="G326" i="2"/>
  <c r="F326" i="2"/>
  <c r="G318" i="2"/>
  <c r="F318" i="2"/>
  <c r="G310" i="2"/>
  <c r="F310" i="2"/>
  <c r="G302" i="2"/>
  <c r="F302" i="2"/>
  <c r="G294" i="2"/>
  <c r="F294" i="2"/>
  <c r="G286" i="2"/>
  <c r="F286" i="2"/>
  <c r="G278" i="2"/>
  <c r="F278" i="2"/>
  <c r="G270" i="2"/>
  <c r="F270" i="2"/>
  <c r="G262" i="2"/>
  <c r="F262" i="2"/>
  <c r="G254" i="2"/>
  <c r="F254" i="2"/>
  <c r="G246" i="2"/>
  <c r="F246" i="2"/>
  <c r="G238" i="2"/>
  <c r="F238" i="2"/>
  <c r="G230" i="2"/>
  <c r="F230" i="2"/>
  <c r="G222" i="2"/>
  <c r="F222" i="2"/>
  <c r="G214" i="2"/>
  <c r="F214" i="2"/>
  <c r="G206" i="2"/>
  <c r="F206" i="2"/>
  <c r="G198" i="2"/>
  <c r="F198" i="2"/>
  <c r="G190" i="2"/>
  <c r="F190" i="2"/>
  <c r="G182" i="2"/>
  <c r="F182" i="2"/>
  <c r="G174" i="2"/>
  <c r="F174" i="2"/>
  <c r="G166" i="2"/>
  <c r="F166" i="2"/>
  <c r="G158" i="2"/>
  <c r="F158" i="2"/>
  <c r="G150" i="2"/>
  <c r="F150" i="2"/>
  <c r="G142" i="2"/>
  <c r="F142" i="2"/>
  <c r="G134" i="2"/>
  <c r="F134" i="2"/>
  <c r="G126" i="2"/>
  <c r="F126" i="2"/>
  <c r="G118" i="2"/>
  <c r="F118" i="2"/>
  <c r="G110" i="2"/>
  <c r="F110" i="2"/>
  <c r="G102" i="2"/>
  <c r="F102" i="2"/>
  <c r="G94" i="2"/>
  <c r="F94" i="2"/>
  <c r="G86" i="2"/>
  <c r="F86" i="2"/>
  <c r="G78" i="2"/>
  <c r="F78" i="2"/>
  <c r="G70" i="2"/>
  <c r="F70" i="2"/>
  <c r="G62" i="2"/>
  <c r="F62" i="2"/>
  <c r="G54" i="2"/>
  <c r="F54" i="2"/>
  <c r="G46" i="2"/>
  <c r="F46" i="2"/>
  <c r="G38" i="2"/>
  <c r="F38" i="2"/>
  <c r="G30" i="2"/>
  <c r="F30" i="2"/>
  <c r="G22" i="2"/>
  <c r="F22" i="2"/>
  <c r="G14" i="2"/>
  <c r="F14" i="2"/>
  <c r="F4079" i="2"/>
  <c r="F3847" i="2"/>
  <c r="F3591" i="2"/>
  <c r="F3335" i="2"/>
  <c r="F3079" i="2"/>
  <c r="G4149" i="2"/>
  <c r="F4149" i="2"/>
  <c r="G4141" i="2"/>
  <c r="F4141" i="2"/>
  <c r="G4133" i="2"/>
  <c r="F4133" i="2"/>
  <c r="G4125" i="2"/>
  <c r="F4125" i="2"/>
  <c r="G4117" i="2"/>
  <c r="F4117" i="2"/>
  <c r="G4109" i="2"/>
  <c r="F4109" i="2"/>
  <c r="G4101" i="2"/>
  <c r="F4101" i="2"/>
  <c r="G4093" i="2"/>
  <c r="F4093" i="2"/>
  <c r="G4085" i="2"/>
  <c r="F4085" i="2"/>
  <c r="G4077" i="2"/>
  <c r="F4077" i="2"/>
  <c r="G4069" i="2"/>
  <c r="F4069" i="2"/>
  <c r="G4061" i="2"/>
  <c r="F4061" i="2"/>
  <c r="G4053" i="2"/>
  <c r="F4053" i="2"/>
  <c r="G4045" i="2"/>
  <c r="F4045" i="2"/>
  <c r="G4037" i="2"/>
  <c r="F4037" i="2"/>
  <c r="G4029" i="2"/>
  <c r="F4029" i="2"/>
  <c r="G4021" i="2"/>
  <c r="F4021" i="2"/>
  <c r="G4013" i="2"/>
  <c r="F4013" i="2"/>
  <c r="G4005" i="2"/>
  <c r="F4005" i="2"/>
  <c r="G3997" i="2"/>
  <c r="F3997" i="2"/>
  <c r="G3989" i="2"/>
  <c r="F3989" i="2"/>
  <c r="G3981" i="2"/>
  <c r="F3981" i="2"/>
  <c r="G3973" i="2"/>
  <c r="F3973" i="2"/>
  <c r="G3965" i="2"/>
  <c r="F3965" i="2"/>
  <c r="G3957" i="2"/>
  <c r="F3957" i="2"/>
  <c r="G3949" i="2"/>
  <c r="F3949" i="2"/>
  <c r="G3941" i="2"/>
  <c r="F3941" i="2"/>
  <c r="G3933" i="2"/>
  <c r="F3933" i="2"/>
  <c r="G3925" i="2"/>
  <c r="F3925" i="2"/>
  <c r="G3917" i="2"/>
  <c r="F3917" i="2"/>
  <c r="G3909" i="2"/>
  <c r="F3909" i="2"/>
  <c r="G3901" i="2"/>
  <c r="F3901" i="2"/>
  <c r="G3893" i="2"/>
  <c r="F3893" i="2"/>
  <c r="G3885" i="2"/>
  <c r="F3885" i="2"/>
  <c r="G3877" i="2"/>
  <c r="F3877" i="2"/>
  <c r="G3869" i="2"/>
  <c r="F3869" i="2"/>
  <c r="G3861" i="2"/>
  <c r="F3861" i="2"/>
  <c r="G3853" i="2"/>
  <c r="F3853" i="2"/>
  <c r="G3845" i="2"/>
  <c r="F3845" i="2"/>
  <c r="G3837" i="2"/>
  <c r="F3837" i="2"/>
  <c r="G3829" i="2"/>
  <c r="F3829" i="2"/>
  <c r="G3821" i="2"/>
  <c r="F3821" i="2"/>
  <c r="G3813" i="2"/>
  <c r="F3813" i="2"/>
  <c r="G3805" i="2"/>
  <c r="F3805" i="2"/>
  <c r="G3797" i="2"/>
  <c r="F3797" i="2"/>
  <c r="G3789" i="2"/>
  <c r="F3789" i="2"/>
  <c r="G3781" i="2"/>
  <c r="F3781" i="2"/>
  <c r="G3773" i="2"/>
  <c r="F3773" i="2"/>
  <c r="G3765" i="2"/>
  <c r="F3765" i="2"/>
  <c r="G3757" i="2"/>
  <c r="F3757" i="2"/>
  <c r="G3749" i="2"/>
  <c r="F3749" i="2"/>
  <c r="G3741" i="2"/>
  <c r="F3741" i="2"/>
  <c r="G3733" i="2"/>
  <c r="F3733" i="2"/>
  <c r="G3725" i="2"/>
  <c r="F3725" i="2"/>
  <c r="G3717" i="2"/>
  <c r="F3717" i="2"/>
  <c r="G3709" i="2"/>
  <c r="F3709" i="2"/>
  <c r="G3701" i="2"/>
  <c r="F3701" i="2"/>
  <c r="G3693" i="2"/>
  <c r="F3693" i="2"/>
  <c r="G3685" i="2"/>
  <c r="F3685" i="2"/>
  <c r="G3677" i="2"/>
  <c r="F3677" i="2"/>
  <c r="G3669" i="2"/>
  <c r="F3669" i="2"/>
  <c r="G3661" i="2"/>
  <c r="F3661" i="2"/>
  <c r="G3653" i="2"/>
  <c r="F3653" i="2"/>
  <c r="G3645" i="2"/>
  <c r="F3645" i="2"/>
  <c r="G3637" i="2"/>
  <c r="F3637" i="2"/>
  <c r="G3629" i="2"/>
  <c r="F3629" i="2"/>
  <c r="G3621" i="2"/>
  <c r="F3621" i="2"/>
  <c r="G3613" i="2"/>
  <c r="F3613" i="2"/>
  <c r="G3605" i="2"/>
  <c r="F3605" i="2"/>
  <c r="G3597" i="2"/>
  <c r="F3597" i="2"/>
  <c r="G3589" i="2"/>
  <c r="F3589" i="2"/>
  <c r="G3581" i="2"/>
  <c r="F3581" i="2"/>
  <c r="G3573" i="2"/>
  <c r="F3573" i="2"/>
  <c r="G3565" i="2"/>
  <c r="F3565" i="2"/>
  <c r="G3557" i="2"/>
  <c r="F3557" i="2"/>
  <c r="G3549" i="2"/>
  <c r="F3549" i="2"/>
  <c r="G3541" i="2"/>
  <c r="F3541" i="2"/>
  <c r="G3533" i="2"/>
  <c r="F3533" i="2"/>
  <c r="G3525" i="2"/>
  <c r="F3525" i="2"/>
  <c r="G3517" i="2"/>
  <c r="F3517" i="2"/>
  <c r="G3509" i="2"/>
  <c r="F3509" i="2"/>
  <c r="G3501" i="2"/>
  <c r="F3501" i="2"/>
  <c r="G3493" i="2"/>
  <c r="F3493" i="2"/>
  <c r="G3485" i="2"/>
  <c r="F3485" i="2"/>
  <c r="G3477" i="2"/>
  <c r="F3477" i="2"/>
  <c r="G3469" i="2"/>
  <c r="F3469" i="2"/>
  <c r="G3461" i="2"/>
  <c r="F3461" i="2"/>
  <c r="G3453" i="2"/>
  <c r="F3453" i="2"/>
  <c r="G3445" i="2"/>
  <c r="F3445" i="2"/>
  <c r="G3437" i="2"/>
  <c r="F3437" i="2"/>
  <c r="G3429" i="2"/>
  <c r="F3429" i="2"/>
  <c r="G3421" i="2"/>
  <c r="F3421" i="2"/>
  <c r="G3413" i="2"/>
  <c r="F3413" i="2"/>
  <c r="G3405" i="2"/>
  <c r="F3405" i="2"/>
  <c r="G3397" i="2"/>
  <c r="F3397" i="2"/>
  <c r="G3389" i="2"/>
  <c r="F3389" i="2"/>
  <c r="G3381" i="2"/>
  <c r="F3381" i="2"/>
  <c r="G3373" i="2"/>
  <c r="F3373" i="2"/>
  <c r="G3365" i="2"/>
  <c r="F3365" i="2"/>
  <c r="G3357" i="2"/>
  <c r="F3357" i="2"/>
  <c r="G3349" i="2"/>
  <c r="F3349" i="2"/>
  <c r="G3341" i="2"/>
  <c r="F3341" i="2"/>
  <c r="G3333" i="2"/>
  <c r="F3333" i="2"/>
  <c r="G3325" i="2"/>
  <c r="F3325" i="2"/>
  <c r="G3317" i="2"/>
  <c r="F3317" i="2"/>
  <c r="G3309" i="2"/>
  <c r="F3309" i="2"/>
  <c r="G3301" i="2"/>
  <c r="F3301" i="2"/>
  <c r="G3293" i="2"/>
  <c r="F3293" i="2"/>
  <c r="G3285" i="2"/>
  <c r="F3285" i="2"/>
  <c r="G3277" i="2"/>
  <c r="F3277" i="2"/>
  <c r="G3269" i="2"/>
  <c r="F3269" i="2"/>
  <c r="G3261" i="2"/>
  <c r="F3261" i="2"/>
  <c r="G3253" i="2"/>
  <c r="F3253" i="2"/>
  <c r="G3245" i="2"/>
  <c r="F3245" i="2"/>
  <c r="G3237" i="2"/>
  <c r="F3237" i="2"/>
  <c r="G3229" i="2"/>
  <c r="F3229" i="2"/>
  <c r="G3221" i="2"/>
  <c r="F3221" i="2"/>
  <c r="G3213" i="2"/>
  <c r="F3213" i="2"/>
  <c r="G3205" i="2"/>
  <c r="F3205" i="2"/>
  <c r="G3197" i="2"/>
  <c r="F3197" i="2"/>
  <c r="G3189" i="2"/>
  <c r="F3189" i="2"/>
  <c r="G3181" i="2"/>
  <c r="F3181" i="2"/>
  <c r="G3173" i="2"/>
  <c r="F3173" i="2"/>
  <c r="G3165" i="2"/>
  <c r="F3165" i="2"/>
  <c r="G3157" i="2"/>
  <c r="F3157" i="2"/>
  <c r="G3149" i="2"/>
  <c r="F3149" i="2"/>
  <c r="G3141" i="2"/>
  <c r="F3141" i="2"/>
  <c r="G3133" i="2"/>
  <c r="F3133" i="2"/>
  <c r="G3125" i="2"/>
  <c r="F3125" i="2"/>
  <c r="G3117" i="2"/>
  <c r="F3117" i="2"/>
  <c r="G3109" i="2"/>
  <c r="F3109" i="2"/>
  <c r="G3101" i="2"/>
  <c r="F3101" i="2"/>
  <c r="G3093" i="2"/>
  <c r="F3093" i="2"/>
  <c r="G3085" i="2"/>
  <c r="F3085" i="2"/>
  <c r="G3077" i="2"/>
  <c r="F3077" i="2"/>
  <c r="G3069" i="2"/>
  <c r="F3069" i="2"/>
  <c r="G3061" i="2"/>
  <c r="F3061" i="2"/>
  <c r="G3053" i="2"/>
  <c r="F3053" i="2"/>
  <c r="G3045" i="2"/>
  <c r="F3045" i="2"/>
  <c r="F4056" i="2"/>
  <c r="F3815" i="2"/>
  <c r="F3559" i="2"/>
  <c r="F3303" i="2"/>
  <c r="F3047" i="2"/>
  <c r="G4148" i="2"/>
  <c r="F4148" i="2"/>
  <c r="G4140" i="2"/>
  <c r="F4140" i="2"/>
  <c r="G4132" i="2"/>
  <c r="F4132" i="2"/>
  <c r="G4124" i="2"/>
  <c r="F4124" i="2"/>
  <c r="G4116" i="2"/>
  <c r="F4116" i="2"/>
  <c r="G4108" i="2"/>
  <c r="F4108" i="2"/>
  <c r="G4100" i="2"/>
  <c r="F4100" i="2"/>
  <c r="G4092" i="2"/>
  <c r="F4092" i="2"/>
  <c r="G4084" i="2"/>
  <c r="F4084" i="2"/>
  <c r="G4076" i="2"/>
  <c r="F4076" i="2"/>
  <c r="G4068" i="2"/>
  <c r="F4068" i="2"/>
  <c r="G4060" i="2"/>
  <c r="F4060" i="2"/>
  <c r="G4052" i="2"/>
  <c r="F4052" i="2"/>
  <c r="G4044" i="2"/>
  <c r="F4044" i="2"/>
  <c r="G4036" i="2"/>
  <c r="F4036" i="2"/>
  <c r="G4028" i="2"/>
  <c r="F4028" i="2"/>
  <c r="G4020" i="2"/>
  <c r="F4020" i="2"/>
  <c r="G4012" i="2"/>
  <c r="F4012" i="2"/>
  <c r="G4004" i="2"/>
  <c r="F4004" i="2"/>
  <c r="G3996" i="2"/>
  <c r="F3996" i="2"/>
  <c r="G3988" i="2"/>
  <c r="F3988" i="2"/>
  <c r="G3980" i="2"/>
  <c r="F3980" i="2"/>
  <c r="G3972" i="2"/>
  <c r="F3972" i="2"/>
  <c r="G3964" i="2"/>
  <c r="F3964" i="2"/>
  <c r="G3956" i="2"/>
  <c r="F3956" i="2"/>
  <c r="G3948" i="2"/>
  <c r="F3948" i="2"/>
  <c r="G3940" i="2"/>
  <c r="F3940" i="2"/>
  <c r="G3932" i="2"/>
  <c r="F3932" i="2"/>
  <c r="G3924" i="2"/>
  <c r="F3924" i="2"/>
  <c r="G3916" i="2"/>
  <c r="F3916" i="2"/>
  <c r="G3908" i="2"/>
  <c r="F3908" i="2"/>
  <c r="G3900" i="2"/>
  <c r="F3900" i="2"/>
  <c r="G3892" i="2"/>
  <c r="F3892" i="2"/>
  <c r="G3884" i="2"/>
  <c r="F3884" i="2"/>
  <c r="G3876" i="2"/>
  <c r="F3876" i="2"/>
  <c r="G3868" i="2"/>
  <c r="F3868" i="2"/>
  <c r="G3860" i="2"/>
  <c r="F3860" i="2"/>
  <c r="G3852" i="2"/>
  <c r="F3852" i="2"/>
  <c r="G3844" i="2"/>
  <c r="F3844" i="2"/>
  <c r="G3836" i="2"/>
  <c r="F3836" i="2"/>
  <c r="G3828" i="2"/>
  <c r="F3828" i="2"/>
  <c r="G3820" i="2"/>
  <c r="F3820" i="2"/>
  <c r="G3812" i="2"/>
  <c r="F3812" i="2"/>
  <c r="G3804" i="2"/>
  <c r="F3804" i="2"/>
  <c r="G3796" i="2"/>
  <c r="F3796" i="2"/>
  <c r="G3788" i="2"/>
  <c r="F3788" i="2"/>
  <c r="G3780" i="2"/>
  <c r="F3780" i="2"/>
  <c r="G3772" i="2"/>
  <c r="F3772" i="2"/>
  <c r="G3764" i="2"/>
  <c r="F3764" i="2"/>
  <c r="G3756" i="2"/>
  <c r="F3756" i="2"/>
  <c r="G3748" i="2"/>
  <c r="F3748" i="2"/>
  <c r="G3740" i="2"/>
  <c r="F3740" i="2"/>
  <c r="G3732" i="2"/>
  <c r="F3732" i="2"/>
  <c r="G3724" i="2"/>
  <c r="F3724" i="2"/>
  <c r="G3716" i="2"/>
  <c r="F3716" i="2"/>
  <c r="G3708" i="2"/>
  <c r="F3708" i="2"/>
  <c r="G3700" i="2"/>
  <c r="F3700" i="2"/>
  <c r="G3692" i="2"/>
  <c r="F3692" i="2"/>
  <c r="G3684" i="2"/>
  <c r="F3684" i="2"/>
  <c r="G3676" i="2"/>
  <c r="F3676" i="2"/>
  <c r="G3668" i="2"/>
  <c r="F3668" i="2"/>
  <c r="G3660" i="2"/>
  <c r="F3660" i="2"/>
  <c r="G3652" i="2"/>
  <c r="F3652" i="2"/>
  <c r="G3644" i="2"/>
  <c r="F3644" i="2"/>
  <c r="G3636" i="2"/>
  <c r="F3636" i="2"/>
  <c r="G3628" i="2"/>
  <c r="F3628" i="2"/>
  <c r="G3620" i="2"/>
  <c r="F3620" i="2"/>
  <c r="G3612" i="2"/>
  <c r="F3612" i="2"/>
  <c r="G3604" i="2"/>
  <c r="F3604" i="2"/>
  <c r="G3596" i="2"/>
  <c r="F3596" i="2"/>
  <c r="G3588" i="2"/>
  <c r="F3588" i="2"/>
  <c r="G3580" i="2"/>
  <c r="F3580" i="2"/>
  <c r="G3572" i="2"/>
  <c r="F3572" i="2"/>
  <c r="G3564" i="2"/>
  <c r="F3564" i="2"/>
  <c r="G3556" i="2"/>
  <c r="F3556" i="2"/>
  <c r="G3548" i="2"/>
  <c r="F3548" i="2"/>
  <c r="G3540" i="2"/>
  <c r="F3540" i="2"/>
  <c r="G3532" i="2"/>
  <c r="F3532" i="2"/>
  <c r="G3524" i="2"/>
  <c r="F3524" i="2"/>
  <c r="G3516" i="2"/>
  <c r="F3516" i="2"/>
  <c r="G3508" i="2"/>
  <c r="F3508" i="2"/>
  <c r="G3500" i="2"/>
  <c r="F3500" i="2"/>
  <c r="G3492" i="2"/>
  <c r="F3492" i="2"/>
  <c r="G3484" i="2"/>
  <c r="F3484" i="2"/>
  <c r="G3476" i="2"/>
  <c r="F3476" i="2"/>
  <c r="G3468" i="2"/>
  <c r="F3468" i="2"/>
  <c r="G3460" i="2"/>
  <c r="F3460" i="2"/>
  <c r="G3452" i="2"/>
  <c r="F3452" i="2"/>
  <c r="G3444" i="2"/>
  <c r="F3444" i="2"/>
  <c r="G3436" i="2"/>
  <c r="F3436" i="2"/>
  <c r="G3428" i="2"/>
  <c r="F3428" i="2"/>
  <c r="G3420" i="2"/>
  <c r="F3420" i="2"/>
  <c r="G3412" i="2"/>
  <c r="F3412" i="2"/>
  <c r="G3404" i="2"/>
  <c r="F3404" i="2"/>
  <c r="G3396" i="2"/>
  <c r="F3396" i="2"/>
  <c r="G3388" i="2"/>
  <c r="F3388" i="2"/>
  <c r="G3380" i="2"/>
  <c r="F3380" i="2"/>
  <c r="G3372" i="2"/>
  <c r="F3372" i="2"/>
  <c r="G3364" i="2"/>
  <c r="F3364" i="2"/>
  <c r="G3356" i="2"/>
  <c r="F3356" i="2"/>
  <c r="G3348" i="2"/>
  <c r="F3348" i="2"/>
  <c r="G3340" i="2"/>
  <c r="F3340" i="2"/>
  <c r="G3332" i="2"/>
  <c r="F3332" i="2"/>
  <c r="G3324" i="2"/>
  <c r="F3324" i="2"/>
  <c r="G3316" i="2"/>
  <c r="F3316" i="2"/>
  <c r="G3308" i="2"/>
  <c r="F3308" i="2"/>
  <c r="G3300" i="2"/>
  <c r="F3300" i="2"/>
  <c r="G3292" i="2"/>
  <c r="F3292" i="2"/>
  <c r="G3284" i="2"/>
  <c r="F3284" i="2"/>
  <c r="G3276" i="2"/>
  <c r="F3276" i="2"/>
  <c r="G3268" i="2"/>
  <c r="F3268" i="2"/>
  <c r="G3260" i="2"/>
  <c r="F3260" i="2"/>
  <c r="G3252" i="2"/>
  <c r="F3252" i="2"/>
  <c r="G3244" i="2"/>
  <c r="F3244" i="2"/>
  <c r="G3236" i="2"/>
  <c r="F3236" i="2"/>
  <c r="G3228" i="2"/>
  <c r="F3228" i="2"/>
  <c r="G3220" i="2"/>
  <c r="F3220" i="2"/>
  <c r="G3212" i="2"/>
  <c r="F3212" i="2"/>
  <c r="G3204" i="2"/>
  <c r="F3204" i="2"/>
  <c r="G3196" i="2"/>
  <c r="F3196" i="2"/>
  <c r="G3188" i="2"/>
  <c r="F3188" i="2"/>
  <c r="G3180" i="2"/>
  <c r="F3180" i="2"/>
  <c r="G3172" i="2"/>
  <c r="F3172" i="2"/>
  <c r="G3164" i="2"/>
  <c r="F3164" i="2"/>
  <c r="G3156" i="2"/>
  <c r="F3156" i="2"/>
  <c r="G3148" i="2"/>
  <c r="F3148" i="2"/>
  <c r="G3140" i="2"/>
  <c r="F3140" i="2"/>
  <c r="G3132" i="2"/>
  <c r="F3132" i="2"/>
  <c r="G3124" i="2"/>
  <c r="F3124" i="2"/>
  <c r="G3116" i="2"/>
  <c r="F3116" i="2"/>
  <c r="G3108" i="2"/>
  <c r="F3108" i="2"/>
  <c r="G3100" i="2"/>
  <c r="F3100" i="2"/>
  <c r="G3092" i="2"/>
  <c r="F3092" i="2"/>
  <c r="G3084" i="2"/>
  <c r="F3084" i="2"/>
  <c r="G3076" i="2"/>
  <c r="F3076" i="2"/>
  <c r="G3068" i="2"/>
  <c r="F3068" i="2"/>
  <c r="G3060" i="2"/>
  <c r="F3060" i="2"/>
  <c r="G3052" i="2"/>
  <c r="F3052" i="2"/>
  <c r="G3044" i="2"/>
  <c r="F3044" i="2"/>
  <c r="G3036" i="2"/>
  <c r="F3036" i="2"/>
  <c r="G3028" i="2"/>
  <c r="F3028" i="2"/>
  <c r="G3020" i="2"/>
  <c r="F3020" i="2"/>
  <c r="G3012" i="2"/>
  <c r="F3012" i="2"/>
  <c r="G3004" i="2"/>
  <c r="F3004" i="2"/>
  <c r="G2996" i="2"/>
  <c r="F2996" i="2"/>
  <c r="G2988" i="2"/>
  <c r="F2988" i="2"/>
  <c r="G2980" i="2"/>
  <c r="F2980" i="2"/>
  <c r="G2972" i="2"/>
  <c r="F2972" i="2"/>
  <c r="G2964" i="2"/>
  <c r="F2964" i="2"/>
  <c r="F4034" i="2"/>
  <c r="F3783" i="2"/>
  <c r="F3527" i="2"/>
  <c r="F3271" i="2"/>
  <c r="F3008" i="2"/>
  <c r="G4147" i="2"/>
  <c r="F4147" i="2"/>
  <c r="G4139" i="2"/>
  <c r="F4139" i="2"/>
  <c r="G4131" i="2"/>
  <c r="F4131" i="2"/>
  <c r="G4123" i="2"/>
  <c r="F4123" i="2"/>
  <c r="G4115" i="2"/>
  <c r="F4115" i="2"/>
  <c r="G4107" i="2"/>
  <c r="F4107" i="2"/>
  <c r="G4099" i="2"/>
  <c r="F4099" i="2"/>
  <c r="G4091" i="2"/>
  <c r="F4091" i="2"/>
  <c r="G4083" i="2"/>
  <c r="F4083" i="2"/>
  <c r="G4075" i="2"/>
  <c r="F4075" i="2"/>
  <c r="G4067" i="2"/>
  <c r="F4067" i="2"/>
  <c r="G4059" i="2"/>
  <c r="F4059" i="2"/>
  <c r="G4051" i="2"/>
  <c r="F4051" i="2"/>
  <c r="G4043" i="2"/>
  <c r="F4043" i="2"/>
  <c r="G4035" i="2"/>
  <c r="F4035" i="2"/>
  <c r="G4027" i="2"/>
  <c r="F4027" i="2"/>
  <c r="G4019" i="2"/>
  <c r="F4019" i="2"/>
  <c r="G4011" i="2"/>
  <c r="F4011" i="2"/>
  <c r="G4003" i="2"/>
  <c r="F4003" i="2"/>
  <c r="G3995" i="2"/>
  <c r="F3995" i="2"/>
  <c r="G3987" i="2"/>
  <c r="F3987" i="2"/>
  <c r="G3979" i="2"/>
  <c r="F3979" i="2"/>
  <c r="G3971" i="2"/>
  <c r="F3971" i="2"/>
  <c r="G3963" i="2"/>
  <c r="F3963" i="2"/>
  <c r="G3955" i="2"/>
  <c r="F3955" i="2"/>
  <c r="G3947" i="2"/>
  <c r="F3947" i="2"/>
  <c r="G3939" i="2"/>
  <c r="F3939" i="2"/>
  <c r="G3931" i="2"/>
  <c r="F3931" i="2"/>
  <c r="G3923" i="2"/>
  <c r="F3923" i="2"/>
  <c r="G3915" i="2"/>
  <c r="F3915" i="2"/>
  <c r="G3907" i="2"/>
  <c r="F3907" i="2"/>
  <c r="G3899" i="2"/>
  <c r="F3899" i="2"/>
  <c r="G3891" i="2"/>
  <c r="F3891" i="2"/>
  <c r="G3883" i="2"/>
  <c r="F3883" i="2"/>
  <c r="G3875" i="2"/>
  <c r="F3875" i="2"/>
  <c r="G3867" i="2"/>
  <c r="F3867" i="2"/>
  <c r="G3859" i="2"/>
  <c r="F3859" i="2"/>
  <c r="G3851" i="2"/>
  <c r="F3851" i="2"/>
  <c r="G3843" i="2"/>
  <c r="F3843" i="2"/>
  <c r="G3835" i="2"/>
  <c r="F3835" i="2"/>
  <c r="G3827" i="2"/>
  <c r="F3827" i="2"/>
  <c r="G3819" i="2"/>
  <c r="F3819" i="2"/>
  <c r="G3811" i="2"/>
  <c r="F3811" i="2"/>
  <c r="G3803" i="2"/>
  <c r="F3803" i="2"/>
  <c r="G3795" i="2"/>
  <c r="F3795" i="2"/>
  <c r="G3787" i="2"/>
  <c r="F3787" i="2"/>
  <c r="G3779" i="2"/>
  <c r="F3779" i="2"/>
  <c r="G3771" i="2"/>
  <c r="F3771" i="2"/>
  <c r="G3763" i="2"/>
  <c r="F3763" i="2"/>
  <c r="G3755" i="2"/>
  <c r="F3755" i="2"/>
  <c r="G3747" i="2"/>
  <c r="F3747" i="2"/>
  <c r="G3739" i="2"/>
  <c r="F3739" i="2"/>
  <c r="G3731" i="2"/>
  <c r="F3731" i="2"/>
  <c r="G3723" i="2"/>
  <c r="F3723" i="2"/>
  <c r="G3715" i="2"/>
  <c r="F3715" i="2"/>
  <c r="G3707" i="2"/>
  <c r="F3707" i="2"/>
  <c r="G3699" i="2"/>
  <c r="F3699" i="2"/>
  <c r="G3691" i="2"/>
  <c r="F3691" i="2"/>
  <c r="G3683" i="2"/>
  <c r="F3683" i="2"/>
  <c r="G3675" i="2"/>
  <c r="F3675" i="2"/>
  <c r="G3667" i="2"/>
  <c r="F3667" i="2"/>
  <c r="G3659" i="2"/>
  <c r="F3659" i="2"/>
  <c r="G3651" i="2"/>
  <c r="F3651" i="2"/>
  <c r="G3643" i="2"/>
  <c r="F3643" i="2"/>
  <c r="G3635" i="2"/>
  <c r="F3635" i="2"/>
  <c r="G3627" i="2"/>
  <c r="F3627" i="2"/>
  <c r="G3619" i="2"/>
  <c r="F3619" i="2"/>
  <c r="G3611" i="2"/>
  <c r="F3611" i="2"/>
  <c r="G3603" i="2"/>
  <c r="F3603" i="2"/>
  <c r="G3595" i="2"/>
  <c r="F3595" i="2"/>
  <c r="G3587" i="2"/>
  <c r="F3587" i="2"/>
  <c r="G3579" i="2"/>
  <c r="F3579" i="2"/>
  <c r="G3571" i="2"/>
  <c r="F3571" i="2"/>
  <c r="G3563" i="2"/>
  <c r="F3563" i="2"/>
  <c r="G3555" i="2"/>
  <c r="F3555" i="2"/>
  <c r="G3547" i="2"/>
  <c r="F3547" i="2"/>
  <c r="G3539" i="2"/>
  <c r="F3539" i="2"/>
  <c r="G3531" i="2"/>
  <c r="F3531" i="2"/>
  <c r="G3523" i="2"/>
  <c r="F3523" i="2"/>
  <c r="G3515" i="2"/>
  <c r="F3515" i="2"/>
  <c r="G3507" i="2"/>
  <c r="F3507" i="2"/>
  <c r="G3499" i="2"/>
  <c r="F3499" i="2"/>
  <c r="G3491" i="2"/>
  <c r="F3491" i="2"/>
  <c r="G3483" i="2"/>
  <c r="F3483" i="2"/>
  <c r="G3475" i="2"/>
  <c r="F3475" i="2"/>
  <c r="G3467" i="2"/>
  <c r="F3467" i="2"/>
  <c r="G3459" i="2"/>
  <c r="F3459" i="2"/>
  <c r="G3451" i="2"/>
  <c r="F3451" i="2"/>
  <c r="G3443" i="2"/>
  <c r="F3443" i="2"/>
  <c r="G3435" i="2"/>
  <c r="F3435" i="2"/>
  <c r="G3427" i="2"/>
  <c r="F3427" i="2"/>
  <c r="G3419" i="2"/>
  <c r="F3419" i="2"/>
  <c r="G3411" i="2"/>
  <c r="F3411" i="2"/>
  <c r="G3403" i="2"/>
  <c r="F3403" i="2"/>
  <c r="G3395" i="2"/>
  <c r="F3395" i="2"/>
  <c r="G3387" i="2"/>
  <c r="F3387" i="2"/>
  <c r="G3379" i="2"/>
  <c r="F3379" i="2"/>
  <c r="G3371" i="2"/>
  <c r="F3371" i="2"/>
  <c r="G3363" i="2"/>
  <c r="F3363" i="2"/>
  <c r="G3355" i="2"/>
  <c r="F3355" i="2"/>
  <c r="G3347" i="2"/>
  <c r="F3347" i="2"/>
  <c r="G3339" i="2"/>
  <c r="F3339" i="2"/>
  <c r="G3331" i="2"/>
  <c r="F3331" i="2"/>
  <c r="G3323" i="2"/>
  <c r="F3323" i="2"/>
  <c r="G3315" i="2"/>
  <c r="F3315" i="2"/>
  <c r="G3307" i="2"/>
  <c r="F3307" i="2"/>
  <c r="G3299" i="2"/>
  <c r="F3299" i="2"/>
  <c r="G3291" i="2"/>
  <c r="F3291" i="2"/>
  <c r="G3283" i="2"/>
  <c r="F3283" i="2"/>
  <c r="G3275" i="2"/>
  <c r="F3275" i="2"/>
  <c r="G3267" i="2"/>
  <c r="F3267" i="2"/>
  <c r="F4007" i="2"/>
  <c r="F3751" i="2"/>
  <c r="F3495" i="2"/>
  <c r="F3239" i="2"/>
  <c r="F2911" i="2"/>
  <c r="G3037" i="2"/>
  <c r="F3037" i="2"/>
  <c r="G3029" i="2"/>
  <c r="F3029" i="2"/>
  <c r="G3021" i="2"/>
  <c r="F3021" i="2"/>
  <c r="G3013" i="2"/>
  <c r="F3013" i="2"/>
  <c r="G3005" i="2"/>
  <c r="F3005" i="2"/>
  <c r="G2997" i="2"/>
  <c r="F2997" i="2"/>
  <c r="G2989" i="2"/>
  <c r="F2989" i="2"/>
  <c r="G2981" i="2"/>
  <c r="F2981" i="2"/>
  <c r="G2973" i="2"/>
  <c r="F2973" i="2"/>
  <c r="G2965" i="2"/>
  <c r="F2965" i="2"/>
  <c r="G2957" i="2"/>
  <c r="F2957" i="2"/>
  <c r="G2949" i="2"/>
  <c r="F2949" i="2"/>
  <c r="G2941" i="2"/>
  <c r="F2941" i="2"/>
  <c r="G2933" i="2"/>
  <c r="F2933" i="2"/>
  <c r="G2925" i="2"/>
  <c r="F2925" i="2"/>
  <c r="G2917" i="2"/>
  <c r="F2917" i="2"/>
  <c r="G2909" i="2"/>
  <c r="F2909" i="2"/>
  <c r="G2901" i="2"/>
  <c r="F2901" i="2"/>
  <c r="G2893" i="2"/>
  <c r="F2893" i="2"/>
  <c r="G2885" i="2"/>
  <c r="F2885" i="2"/>
  <c r="G2877" i="2"/>
  <c r="F2877" i="2"/>
  <c r="G2869" i="2"/>
  <c r="F2869" i="2"/>
  <c r="G2861" i="2"/>
  <c r="F2861" i="2"/>
  <c r="G2853" i="2"/>
  <c r="F2853" i="2"/>
  <c r="G2845" i="2"/>
  <c r="F2845" i="2"/>
  <c r="G2837" i="2"/>
  <c r="F2837" i="2"/>
  <c r="G2829" i="2"/>
  <c r="F2829" i="2"/>
  <c r="G2821" i="2"/>
  <c r="F2821" i="2"/>
  <c r="G2813" i="2"/>
  <c r="F2813" i="2"/>
  <c r="G2805" i="2"/>
  <c r="F2805" i="2"/>
  <c r="G2797" i="2"/>
  <c r="F2797" i="2"/>
  <c r="G2789" i="2"/>
  <c r="F2789" i="2"/>
  <c r="G2781" i="2"/>
  <c r="F2781" i="2"/>
  <c r="G2773" i="2"/>
  <c r="F2773" i="2"/>
  <c r="G2765" i="2"/>
  <c r="F2765" i="2"/>
  <c r="G2757" i="2"/>
  <c r="F2757" i="2"/>
  <c r="G2749" i="2"/>
  <c r="F2749" i="2"/>
  <c r="G2741" i="2"/>
  <c r="F2741" i="2"/>
  <c r="G2733" i="2"/>
  <c r="F2733" i="2"/>
  <c r="G2725" i="2"/>
  <c r="F2725" i="2"/>
  <c r="G2717" i="2"/>
  <c r="F2717" i="2"/>
  <c r="G2709" i="2"/>
  <c r="F2709" i="2"/>
  <c r="G2701" i="2"/>
  <c r="F2701" i="2"/>
  <c r="G2693" i="2"/>
  <c r="F2693" i="2"/>
  <c r="G2685" i="2"/>
  <c r="F2685" i="2"/>
  <c r="G2677" i="2"/>
  <c r="F2677" i="2"/>
  <c r="G2669" i="2"/>
  <c r="F2669" i="2"/>
  <c r="G2661" i="2"/>
  <c r="F2661" i="2"/>
  <c r="G2653" i="2"/>
  <c r="F2653" i="2"/>
  <c r="G2645" i="2"/>
  <c r="F2645" i="2"/>
  <c r="G2637" i="2"/>
  <c r="F2637" i="2"/>
  <c r="G2629" i="2"/>
  <c r="F2629" i="2"/>
  <c r="G2621" i="2"/>
  <c r="F2621" i="2"/>
  <c r="G2613" i="2"/>
  <c r="F2613" i="2"/>
  <c r="G2605" i="2"/>
  <c r="F2605" i="2"/>
  <c r="G2597" i="2"/>
  <c r="F2597" i="2"/>
  <c r="G2589" i="2"/>
  <c r="F2589" i="2"/>
  <c r="G2581" i="2"/>
  <c r="F2581" i="2"/>
  <c r="G2573" i="2"/>
  <c r="F2573" i="2"/>
  <c r="G2565" i="2"/>
  <c r="F2565" i="2"/>
  <c r="G2557" i="2"/>
  <c r="F2557" i="2"/>
  <c r="G2549" i="2"/>
  <c r="F2549" i="2"/>
  <c r="G2541" i="2"/>
  <c r="F2541" i="2"/>
  <c r="G2533" i="2"/>
  <c r="F2533" i="2"/>
  <c r="G2525" i="2"/>
  <c r="F2525" i="2"/>
  <c r="G2517" i="2"/>
  <c r="F2517" i="2"/>
  <c r="G2509" i="2"/>
  <c r="F2509" i="2"/>
  <c r="G2501" i="2"/>
  <c r="F2501" i="2"/>
  <c r="G2493" i="2"/>
  <c r="F2493" i="2"/>
  <c r="G2485" i="2"/>
  <c r="F2485" i="2"/>
  <c r="G2477" i="2"/>
  <c r="F2477" i="2"/>
  <c r="G2469" i="2"/>
  <c r="F2469" i="2"/>
  <c r="G2461" i="2"/>
  <c r="F2461" i="2"/>
  <c r="G2453" i="2"/>
  <c r="F2453" i="2"/>
  <c r="G2445" i="2"/>
  <c r="F2445" i="2"/>
  <c r="G2437" i="2"/>
  <c r="F2437" i="2"/>
  <c r="G2429" i="2"/>
  <c r="F2429" i="2"/>
  <c r="G2421" i="2"/>
  <c r="F2421" i="2"/>
  <c r="G2413" i="2"/>
  <c r="F2413" i="2"/>
  <c r="G2405" i="2"/>
  <c r="F2405" i="2"/>
  <c r="G2397" i="2"/>
  <c r="F2397" i="2"/>
  <c r="G2389" i="2"/>
  <c r="F2389" i="2"/>
  <c r="G2381" i="2"/>
  <c r="F2381" i="2"/>
  <c r="G2373" i="2"/>
  <c r="F2373" i="2"/>
  <c r="G2365" i="2"/>
  <c r="F2365" i="2"/>
  <c r="G2357" i="2"/>
  <c r="F2357" i="2"/>
  <c r="G2349" i="2"/>
  <c r="F2349" i="2"/>
  <c r="G2341" i="2"/>
  <c r="F2341" i="2"/>
  <c r="G2333" i="2"/>
  <c r="F2333" i="2"/>
  <c r="G2325" i="2"/>
  <c r="F2325" i="2"/>
  <c r="G2317" i="2"/>
  <c r="F2317" i="2"/>
  <c r="G2309" i="2"/>
  <c r="F2309" i="2"/>
  <c r="G2301" i="2"/>
  <c r="F2301" i="2"/>
  <c r="G2293" i="2"/>
  <c r="F2293" i="2"/>
  <c r="G2285" i="2"/>
  <c r="F2285" i="2"/>
  <c r="G2277" i="2"/>
  <c r="F2277" i="2"/>
  <c r="G2269" i="2"/>
  <c r="F2269" i="2"/>
  <c r="G2261" i="2"/>
  <c r="F2261" i="2"/>
  <c r="G2253" i="2"/>
  <c r="F2253" i="2"/>
  <c r="G2245" i="2"/>
  <c r="F2245" i="2"/>
  <c r="G2237" i="2"/>
  <c r="F2237" i="2"/>
  <c r="G2229" i="2"/>
  <c r="F2229" i="2"/>
  <c r="G2221" i="2"/>
  <c r="F2221" i="2"/>
  <c r="G2213" i="2"/>
  <c r="F2213" i="2"/>
  <c r="G2205" i="2"/>
  <c r="F2205" i="2"/>
  <c r="G2197" i="2"/>
  <c r="F2197" i="2"/>
  <c r="G2189" i="2"/>
  <c r="F2189" i="2"/>
  <c r="G2181" i="2"/>
  <c r="F2181" i="2"/>
  <c r="G2173" i="2"/>
  <c r="F2173" i="2"/>
  <c r="G2165" i="2"/>
  <c r="F2165" i="2"/>
  <c r="G2157" i="2"/>
  <c r="F2157" i="2"/>
  <c r="G2149" i="2"/>
  <c r="F2149" i="2"/>
  <c r="G2141" i="2"/>
  <c r="F2141" i="2"/>
  <c r="G2133" i="2"/>
  <c r="F2133" i="2"/>
  <c r="G2125" i="2"/>
  <c r="F2125" i="2"/>
  <c r="G2117" i="2"/>
  <c r="F2117" i="2"/>
  <c r="G2109" i="2"/>
  <c r="F2109" i="2"/>
  <c r="G2101" i="2"/>
  <c r="F2101" i="2"/>
  <c r="G2093" i="2"/>
  <c r="F2093" i="2"/>
  <c r="G2085" i="2"/>
  <c r="F2085" i="2"/>
  <c r="G2077" i="2"/>
  <c r="F2077" i="2"/>
  <c r="G2069" i="2"/>
  <c r="F2069" i="2"/>
  <c r="G2061" i="2"/>
  <c r="F2061" i="2"/>
  <c r="G2053" i="2"/>
  <c r="F2053" i="2"/>
  <c r="G2045" i="2"/>
  <c r="F2045" i="2"/>
  <c r="G2037" i="2"/>
  <c r="F2037" i="2"/>
  <c r="G2029" i="2"/>
  <c r="F2029" i="2"/>
  <c r="G2021" i="2"/>
  <c r="F2021" i="2"/>
  <c r="G2013" i="2"/>
  <c r="F2013" i="2"/>
  <c r="G1997" i="2"/>
  <c r="F1997" i="2"/>
  <c r="G1989" i="2"/>
  <c r="F1989" i="2"/>
  <c r="G1981" i="2"/>
  <c r="F1981" i="2"/>
  <c r="G1973" i="2"/>
  <c r="F1973" i="2"/>
  <c r="G1965" i="2"/>
  <c r="F1965" i="2"/>
  <c r="G1957" i="2"/>
  <c r="F1957" i="2"/>
  <c r="G1949" i="2"/>
  <c r="F1949" i="2"/>
  <c r="G1941" i="2"/>
  <c r="F1941" i="2"/>
  <c r="G1933" i="2"/>
  <c r="F1933" i="2"/>
  <c r="G1917" i="2"/>
  <c r="F1917" i="2"/>
  <c r="G1909" i="2"/>
  <c r="F1909" i="2"/>
  <c r="G1901" i="2"/>
  <c r="F1901" i="2"/>
  <c r="G1893" i="2"/>
  <c r="F1893" i="2"/>
  <c r="G1885" i="2"/>
  <c r="F1885" i="2"/>
  <c r="G1877" i="2"/>
  <c r="F1877" i="2"/>
  <c r="G1869" i="2"/>
  <c r="F1869" i="2"/>
  <c r="G1861" i="2"/>
  <c r="F1861" i="2"/>
  <c r="G1853" i="2"/>
  <c r="F1853" i="2"/>
  <c r="G1845" i="2"/>
  <c r="F1845" i="2"/>
  <c r="G1837" i="2"/>
  <c r="F1837" i="2"/>
  <c r="G1829" i="2"/>
  <c r="F1829" i="2"/>
  <c r="G1821" i="2"/>
  <c r="F1821" i="2"/>
  <c r="G1813" i="2"/>
  <c r="F1813" i="2"/>
  <c r="G1805" i="2"/>
  <c r="F1805" i="2"/>
  <c r="G1797" i="2"/>
  <c r="F1797" i="2"/>
  <c r="G1789" i="2"/>
  <c r="F1789" i="2"/>
  <c r="G1781" i="2"/>
  <c r="F1781" i="2"/>
  <c r="G1773" i="2"/>
  <c r="F1773" i="2"/>
  <c r="G1765" i="2"/>
  <c r="F1765" i="2"/>
  <c r="G1757" i="2"/>
  <c r="F1757" i="2"/>
  <c r="G1741" i="2"/>
  <c r="F1741" i="2"/>
  <c r="G1733" i="2"/>
  <c r="F1733" i="2"/>
  <c r="G1725" i="2"/>
  <c r="F1725" i="2"/>
  <c r="G1717" i="2"/>
  <c r="F1717" i="2"/>
  <c r="G1709" i="2"/>
  <c r="F1709" i="2"/>
  <c r="G1701" i="2"/>
  <c r="F1701" i="2"/>
  <c r="G1693" i="2"/>
  <c r="F1693" i="2"/>
  <c r="G1685" i="2"/>
  <c r="F1685" i="2"/>
  <c r="G1677" i="2"/>
  <c r="F1677" i="2"/>
  <c r="G1661" i="2"/>
  <c r="F1661" i="2"/>
  <c r="G1653" i="2"/>
  <c r="F1653" i="2"/>
  <c r="G1645" i="2"/>
  <c r="F1645" i="2"/>
  <c r="G1637" i="2"/>
  <c r="F1637" i="2"/>
  <c r="G1629" i="2"/>
  <c r="F1629" i="2"/>
  <c r="G1621" i="2"/>
  <c r="F1621" i="2"/>
  <c r="G1613" i="2"/>
  <c r="F1613" i="2"/>
  <c r="G1605" i="2"/>
  <c r="F1605" i="2"/>
  <c r="G1597" i="2"/>
  <c r="F1597" i="2"/>
  <c r="G1589" i="2"/>
  <c r="F1589" i="2"/>
  <c r="G1581" i="2"/>
  <c r="F1581" i="2"/>
  <c r="G1573" i="2"/>
  <c r="F1573" i="2"/>
  <c r="G1565" i="2"/>
  <c r="F1565" i="2"/>
  <c r="G1557" i="2"/>
  <c r="F1557" i="2"/>
  <c r="G1549" i="2"/>
  <c r="F1549" i="2"/>
  <c r="G1541" i="2"/>
  <c r="F1541" i="2"/>
  <c r="G1533" i="2"/>
  <c r="F1533" i="2"/>
  <c r="G1525" i="2"/>
  <c r="F1525" i="2"/>
  <c r="G1517" i="2"/>
  <c r="F1517" i="2"/>
  <c r="G1509" i="2"/>
  <c r="F1509" i="2"/>
  <c r="G1501" i="2"/>
  <c r="F1501" i="2"/>
  <c r="G1493" i="2"/>
  <c r="F1493" i="2"/>
  <c r="G1485" i="2"/>
  <c r="F1485" i="2"/>
  <c r="G1477" i="2"/>
  <c r="F1477" i="2"/>
  <c r="G1469" i="2"/>
  <c r="F1469" i="2"/>
  <c r="G1461" i="2"/>
  <c r="F1461" i="2"/>
  <c r="G1453" i="2"/>
  <c r="F1453" i="2"/>
  <c r="G1445" i="2"/>
  <c r="F1445" i="2"/>
  <c r="G1437" i="2"/>
  <c r="F1437" i="2"/>
  <c r="G1429" i="2"/>
  <c r="F1429" i="2"/>
  <c r="G1421" i="2"/>
  <c r="F1421" i="2"/>
  <c r="G1413" i="2"/>
  <c r="F1413" i="2"/>
  <c r="G1405" i="2"/>
  <c r="F1405" i="2"/>
  <c r="G1397" i="2"/>
  <c r="F1397" i="2"/>
  <c r="G1389" i="2"/>
  <c r="F1389" i="2"/>
  <c r="G1381" i="2"/>
  <c r="F1381" i="2"/>
  <c r="G1373" i="2"/>
  <c r="F1373" i="2"/>
  <c r="G1365" i="2"/>
  <c r="F1365" i="2"/>
  <c r="G1357" i="2"/>
  <c r="F1357" i="2"/>
  <c r="G1349" i="2"/>
  <c r="F1349" i="2"/>
  <c r="G1341" i="2"/>
  <c r="F1341" i="2"/>
  <c r="G1333" i="2"/>
  <c r="F1333" i="2"/>
  <c r="G1325" i="2"/>
  <c r="F1325" i="2"/>
  <c r="G1317" i="2"/>
  <c r="F1317" i="2"/>
  <c r="G1309" i="2"/>
  <c r="F1309" i="2"/>
  <c r="G1301" i="2"/>
  <c r="F1301" i="2"/>
  <c r="G1293" i="2"/>
  <c r="F1293" i="2"/>
  <c r="G1285" i="2"/>
  <c r="F1285" i="2"/>
  <c r="G1277" i="2"/>
  <c r="F1277" i="2"/>
  <c r="G1269" i="2"/>
  <c r="F1269" i="2"/>
  <c r="G1261" i="2"/>
  <c r="F1261" i="2"/>
  <c r="G1253" i="2"/>
  <c r="F1253" i="2"/>
  <c r="G1245" i="2"/>
  <c r="F1245" i="2"/>
  <c r="G1237" i="2"/>
  <c r="F1237" i="2"/>
  <c r="G1229" i="2"/>
  <c r="F1229" i="2"/>
  <c r="G1221" i="2"/>
  <c r="F1221" i="2"/>
  <c r="G1213" i="2"/>
  <c r="F1213" i="2"/>
  <c r="G1205" i="2"/>
  <c r="F1205" i="2"/>
  <c r="G1197" i="2"/>
  <c r="F1197" i="2"/>
  <c r="G1189" i="2"/>
  <c r="F1189" i="2"/>
  <c r="G1181" i="2"/>
  <c r="F1181" i="2"/>
  <c r="G1173" i="2"/>
  <c r="F1173" i="2"/>
  <c r="G1165" i="2"/>
  <c r="F1165" i="2"/>
  <c r="G1157" i="2"/>
  <c r="F1157" i="2"/>
  <c r="G1149" i="2"/>
  <c r="F1149" i="2"/>
  <c r="G1141" i="2"/>
  <c r="F1141" i="2"/>
  <c r="G1133" i="2"/>
  <c r="F1133" i="2"/>
  <c r="G1125" i="2"/>
  <c r="F1125" i="2"/>
  <c r="G1117" i="2"/>
  <c r="F1117" i="2"/>
  <c r="G1109" i="2"/>
  <c r="F1109" i="2"/>
  <c r="G1101" i="2"/>
  <c r="F1101" i="2"/>
  <c r="G1093" i="2"/>
  <c r="F1093" i="2"/>
  <c r="G1085" i="2"/>
  <c r="F1085" i="2"/>
  <c r="G1077" i="2"/>
  <c r="F1077" i="2"/>
  <c r="G1069" i="2"/>
  <c r="F1069" i="2"/>
  <c r="G1061" i="2"/>
  <c r="F1061" i="2"/>
  <c r="G1053" i="2"/>
  <c r="F1053" i="2"/>
  <c r="G1045" i="2"/>
  <c r="F1045" i="2"/>
  <c r="G1037" i="2"/>
  <c r="F1037" i="2"/>
  <c r="G1029" i="2"/>
  <c r="F1029" i="2"/>
  <c r="G1021" i="2"/>
  <c r="F1021" i="2"/>
  <c r="G1013" i="2"/>
  <c r="F1013" i="2"/>
  <c r="G1005" i="2"/>
  <c r="F1005" i="2"/>
  <c r="G997" i="2"/>
  <c r="F997" i="2"/>
  <c r="G989" i="2"/>
  <c r="F989" i="2"/>
  <c r="G981" i="2"/>
  <c r="F981" i="2"/>
  <c r="G973" i="2"/>
  <c r="F973" i="2"/>
  <c r="G965" i="2"/>
  <c r="F965" i="2"/>
  <c r="G957" i="2"/>
  <c r="F957" i="2"/>
  <c r="G949" i="2"/>
  <c r="F949" i="2"/>
  <c r="G941" i="2"/>
  <c r="F941" i="2"/>
  <c r="G933" i="2"/>
  <c r="F933" i="2"/>
  <c r="G925" i="2"/>
  <c r="F925" i="2"/>
  <c r="G917" i="2"/>
  <c r="F917" i="2"/>
  <c r="G909" i="2"/>
  <c r="F909" i="2"/>
  <c r="G901" i="2"/>
  <c r="F901" i="2"/>
  <c r="G893" i="2"/>
  <c r="F893" i="2"/>
  <c r="G885" i="2"/>
  <c r="F885" i="2"/>
  <c r="G877" i="2"/>
  <c r="F877" i="2"/>
  <c r="G869" i="2"/>
  <c r="F869" i="2"/>
  <c r="G861" i="2"/>
  <c r="F861" i="2"/>
  <c r="G853" i="2"/>
  <c r="F853" i="2"/>
  <c r="G845" i="2"/>
  <c r="F845" i="2"/>
  <c r="G837" i="2"/>
  <c r="F837" i="2"/>
  <c r="G829" i="2"/>
  <c r="F829" i="2"/>
  <c r="G821" i="2"/>
  <c r="F821" i="2"/>
  <c r="G813" i="2"/>
  <c r="F813" i="2"/>
  <c r="G805" i="2"/>
  <c r="F805" i="2"/>
  <c r="G797" i="2"/>
  <c r="F797" i="2"/>
  <c r="G789" i="2"/>
  <c r="F789" i="2"/>
  <c r="G781" i="2"/>
  <c r="F781" i="2"/>
  <c r="G773" i="2"/>
  <c r="F773" i="2"/>
  <c r="G765" i="2"/>
  <c r="F765" i="2"/>
  <c r="G757" i="2"/>
  <c r="F757" i="2"/>
  <c r="G749" i="2"/>
  <c r="F749" i="2"/>
  <c r="G741" i="2"/>
  <c r="F741" i="2"/>
  <c r="G733" i="2"/>
  <c r="F733" i="2"/>
  <c r="G725" i="2"/>
  <c r="F725" i="2"/>
  <c r="G717" i="2"/>
  <c r="F717" i="2"/>
  <c r="G709" i="2"/>
  <c r="F709" i="2"/>
  <c r="G701" i="2"/>
  <c r="F701" i="2"/>
  <c r="G693" i="2"/>
  <c r="F693" i="2"/>
  <c r="G685" i="2"/>
  <c r="F685" i="2"/>
  <c r="G677" i="2"/>
  <c r="F677" i="2"/>
  <c r="G669" i="2"/>
  <c r="F669" i="2"/>
  <c r="G661" i="2"/>
  <c r="F661" i="2"/>
  <c r="G653" i="2"/>
  <c r="F653" i="2"/>
  <c r="G645" i="2"/>
  <c r="F645" i="2"/>
  <c r="G637" i="2"/>
  <c r="F637" i="2"/>
  <c r="G629" i="2"/>
  <c r="F629" i="2"/>
  <c r="G621" i="2"/>
  <c r="F621" i="2"/>
  <c r="G613" i="2"/>
  <c r="F613" i="2"/>
  <c r="G605" i="2"/>
  <c r="F605" i="2"/>
  <c r="G597" i="2"/>
  <c r="F597" i="2"/>
  <c r="G589" i="2"/>
  <c r="F589" i="2"/>
  <c r="G581" i="2"/>
  <c r="F581" i="2"/>
  <c r="G573" i="2"/>
  <c r="F573" i="2"/>
  <c r="G565" i="2"/>
  <c r="F565" i="2"/>
  <c r="G557" i="2"/>
  <c r="F557" i="2"/>
  <c r="G549" i="2"/>
  <c r="F549" i="2"/>
  <c r="G541" i="2"/>
  <c r="F541" i="2"/>
  <c r="G533" i="2"/>
  <c r="F533" i="2"/>
  <c r="G525" i="2"/>
  <c r="F525" i="2"/>
  <c r="G517" i="2"/>
  <c r="F517" i="2"/>
  <c r="G509" i="2"/>
  <c r="F509" i="2"/>
  <c r="G501" i="2"/>
  <c r="F501" i="2"/>
  <c r="G493" i="2"/>
  <c r="F493" i="2"/>
  <c r="G485" i="2"/>
  <c r="F485" i="2"/>
  <c r="G477" i="2"/>
  <c r="F477" i="2"/>
  <c r="G469" i="2"/>
  <c r="F469" i="2"/>
  <c r="G461" i="2"/>
  <c r="F461" i="2"/>
  <c r="G453" i="2"/>
  <c r="F453" i="2"/>
  <c r="G445" i="2"/>
  <c r="F445" i="2"/>
  <c r="G437" i="2"/>
  <c r="F437" i="2"/>
  <c r="G429" i="2"/>
  <c r="F429" i="2"/>
  <c r="G421" i="2"/>
  <c r="F421" i="2"/>
  <c r="G413" i="2"/>
  <c r="F413" i="2"/>
  <c r="G405" i="2"/>
  <c r="F405" i="2"/>
  <c r="G397" i="2"/>
  <c r="F397" i="2"/>
  <c r="G389" i="2"/>
  <c r="F389" i="2"/>
  <c r="G381" i="2"/>
  <c r="F381" i="2"/>
  <c r="G373" i="2"/>
  <c r="F373" i="2"/>
  <c r="G365" i="2"/>
  <c r="F365" i="2"/>
  <c r="G357" i="2"/>
  <c r="F357" i="2"/>
  <c r="G349" i="2"/>
  <c r="F349" i="2"/>
  <c r="G341" i="2"/>
  <c r="F341" i="2"/>
  <c r="G333" i="2"/>
  <c r="F333" i="2"/>
  <c r="G325" i="2"/>
  <c r="F325" i="2"/>
  <c r="G317" i="2"/>
  <c r="F317" i="2"/>
  <c r="G309" i="2"/>
  <c r="F309" i="2"/>
  <c r="G301" i="2"/>
  <c r="F301" i="2"/>
  <c r="G293" i="2"/>
  <c r="F293" i="2"/>
  <c r="G285" i="2"/>
  <c r="F285" i="2"/>
  <c r="G277" i="2"/>
  <c r="F277" i="2"/>
  <c r="G269" i="2"/>
  <c r="F269" i="2"/>
  <c r="G261" i="2"/>
  <c r="F261" i="2"/>
  <c r="G253" i="2"/>
  <c r="F253" i="2"/>
  <c r="G245" i="2"/>
  <c r="F245" i="2"/>
  <c r="G237" i="2"/>
  <c r="F237" i="2"/>
  <c r="G229" i="2"/>
  <c r="F229" i="2"/>
  <c r="G221" i="2"/>
  <c r="F221" i="2"/>
  <c r="G213" i="2"/>
  <c r="F213" i="2"/>
  <c r="G205" i="2"/>
  <c r="F205" i="2"/>
  <c r="G197" i="2"/>
  <c r="F197" i="2"/>
  <c r="G189" i="2"/>
  <c r="F189" i="2"/>
  <c r="G181" i="2"/>
  <c r="F181" i="2"/>
  <c r="G173" i="2"/>
  <c r="F173" i="2"/>
  <c r="G165" i="2"/>
  <c r="F165" i="2"/>
  <c r="G157" i="2"/>
  <c r="F157" i="2"/>
  <c r="G149" i="2"/>
  <c r="F149" i="2"/>
  <c r="G141" i="2"/>
  <c r="F141" i="2"/>
  <c r="G133" i="2"/>
  <c r="F133" i="2"/>
  <c r="G125" i="2"/>
  <c r="F125" i="2"/>
  <c r="G117" i="2"/>
  <c r="F117" i="2"/>
  <c r="G109" i="2"/>
  <c r="F109" i="2"/>
  <c r="G101" i="2"/>
  <c r="F101" i="2"/>
  <c r="G93" i="2"/>
  <c r="F93" i="2"/>
  <c r="G85" i="2"/>
  <c r="F85" i="2"/>
  <c r="G77" i="2"/>
  <c r="F77" i="2"/>
  <c r="G69" i="2"/>
  <c r="F69" i="2"/>
  <c r="G61" i="2"/>
  <c r="F61" i="2"/>
  <c r="G53" i="2"/>
  <c r="F53" i="2"/>
  <c r="G45" i="2"/>
  <c r="F45" i="2"/>
  <c r="G37" i="2"/>
  <c r="F37" i="2"/>
  <c r="G29" i="2"/>
  <c r="F29" i="2"/>
  <c r="G13" i="2"/>
  <c r="F13" i="2"/>
  <c r="F2881" i="2"/>
  <c r="F2753" i="2"/>
  <c r="F2625" i="2"/>
  <c r="F2497" i="2"/>
  <c r="F2369" i="2"/>
  <c r="F2241" i="2"/>
  <c r="F2113" i="2"/>
  <c r="F1842" i="2"/>
  <c r="F1499" i="2"/>
  <c r="G2956" i="2"/>
  <c r="F2956" i="2"/>
  <c r="G2948" i="2"/>
  <c r="F2948" i="2"/>
  <c r="G2940" i="2"/>
  <c r="F2940" i="2"/>
  <c r="G2932" i="2"/>
  <c r="F2932" i="2"/>
  <c r="G2924" i="2"/>
  <c r="F2924" i="2"/>
  <c r="G2916" i="2"/>
  <c r="F2916" i="2"/>
  <c r="G2908" i="2"/>
  <c r="F2908" i="2"/>
  <c r="G2900" i="2"/>
  <c r="F2900" i="2"/>
  <c r="G2892" i="2"/>
  <c r="F2892" i="2"/>
  <c r="G2884" i="2"/>
  <c r="F2884" i="2"/>
  <c r="G2876" i="2"/>
  <c r="F2876" i="2"/>
  <c r="G2868" i="2"/>
  <c r="F2868" i="2"/>
  <c r="G2860" i="2"/>
  <c r="F2860" i="2"/>
  <c r="G2852" i="2"/>
  <c r="F2852" i="2"/>
  <c r="G2844" i="2"/>
  <c r="F2844" i="2"/>
  <c r="G2836" i="2"/>
  <c r="F2836" i="2"/>
  <c r="G2828" i="2"/>
  <c r="F2828" i="2"/>
  <c r="G2820" i="2"/>
  <c r="F2820" i="2"/>
  <c r="G2812" i="2"/>
  <c r="F2812" i="2"/>
  <c r="G2804" i="2"/>
  <c r="F2804" i="2"/>
  <c r="G2796" i="2"/>
  <c r="F2796" i="2"/>
  <c r="G2788" i="2"/>
  <c r="F2788" i="2"/>
  <c r="G2780" i="2"/>
  <c r="F2780" i="2"/>
  <c r="G2772" i="2"/>
  <c r="F2772" i="2"/>
  <c r="G2764" i="2"/>
  <c r="F2764" i="2"/>
  <c r="G2756" i="2"/>
  <c r="F2756" i="2"/>
  <c r="G2748" i="2"/>
  <c r="F2748" i="2"/>
  <c r="G2740" i="2"/>
  <c r="F2740" i="2"/>
  <c r="G2732" i="2"/>
  <c r="F2732" i="2"/>
  <c r="G2724" i="2"/>
  <c r="F2724" i="2"/>
  <c r="G2716" i="2"/>
  <c r="F2716" i="2"/>
  <c r="G2708" i="2"/>
  <c r="F2708" i="2"/>
  <c r="G2700" i="2"/>
  <c r="F2700" i="2"/>
  <c r="G2692" i="2"/>
  <c r="F2692" i="2"/>
  <c r="G2684" i="2"/>
  <c r="F2684" i="2"/>
  <c r="G2676" i="2"/>
  <c r="F2676" i="2"/>
  <c r="G2668" i="2"/>
  <c r="F2668" i="2"/>
  <c r="G2660" i="2"/>
  <c r="F2660" i="2"/>
  <c r="G2652" i="2"/>
  <c r="F2652" i="2"/>
  <c r="G2644" i="2"/>
  <c r="F2644" i="2"/>
  <c r="G2636" i="2"/>
  <c r="F2636" i="2"/>
  <c r="G2628" i="2"/>
  <c r="F2628" i="2"/>
  <c r="G2620" i="2"/>
  <c r="F2620" i="2"/>
  <c r="G2612" i="2"/>
  <c r="F2612" i="2"/>
  <c r="G2604" i="2"/>
  <c r="F2604" i="2"/>
  <c r="G2596" i="2"/>
  <c r="F2596" i="2"/>
  <c r="G2588" i="2"/>
  <c r="F2588" i="2"/>
  <c r="G2580" i="2"/>
  <c r="F2580" i="2"/>
  <c r="G2572" i="2"/>
  <c r="F2572" i="2"/>
  <c r="G2564" i="2"/>
  <c r="F2564" i="2"/>
  <c r="G2556" i="2"/>
  <c r="F2556" i="2"/>
  <c r="G2548" i="2"/>
  <c r="F2548" i="2"/>
  <c r="G2540" i="2"/>
  <c r="F2540" i="2"/>
  <c r="G2532" i="2"/>
  <c r="F2532" i="2"/>
  <c r="G2524" i="2"/>
  <c r="F2524" i="2"/>
  <c r="G2516" i="2"/>
  <c r="F2516" i="2"/>
  <c r="G2508" i="2"/>
  <c r="F2508" i="2"/>
  <c r="G2500" i="2"/>
  <c r="F2500" i="2"/>
  <c r="G2492" i="2"/>
  <c r="F2492" i="2"/>
  <c r="G2484" i="2"/>
  <c r="F2484" i="2"/>
  <c r="G2476" i="2"/>
  <c r="F2476" i="2"/>
  <c r="G2468" i="2"/>
  <c r="F2468" i="2"/>
  <c r="G2460" i="2"/>
  <c r="F2460" i="2"/>
  <c r="G2452" i="2"/>
  <c r="F2452" i="2"/>
  <c r="G2444" i="2"/>
  <c r="F2444" i="2"/>
  <c r="G2436" i="2"/>
  <c r="F2436" i="2"/>
  <c r="G2428" i="2"/>
  <c r="F2428" i="2"/>
  <c r="G2420" i="2"/>
  <c r="F2420" i="2"/>
  <c r="G2412" i="2"/>
  <c r="F2412" i="2"/>
  <c r="G2404" i="2"/>
  <c r="F2404" i="2"/>
  <c r="G2396" i="2"/>
  <c r="F2396" i="2"/>
  <c r="G2388" i="2"/>
  <c r="F2388" i="2"/>
  <c r="G2380" i="2"/>
  <c r="F2380" i="2"/>
  <c r="G2372" i="2"/>
  <c r="F2372" i="2"/>
  <c r="G2364" i="2"/>
  <c r="F2364" i="2"/>
  <c r="G2356" i="2"/>
  <c r="F2356" i="2"/>
  <c r="G2348" i="2"/>
  <c r="F2348" i="2"/>
  <c r="G2340" i="2"/>
  <c r="F2340" i="2"/>
  <c r="G2332" i="2"/>
  <c r="F2332" i="2"/>
  <c r="G2324" i="2"/>
  <c r="F2324" i="2"/>
  <c r="G2316" i="2"/>
  <c r="F2316" i="2"/>
  <c r="G2308" i="2"/>
  <c r="F2308" i="2"/>
  <c r="G2300" i="2"/>
  <c r="F2300" i="2"/>
  <c r="G2292" i="2"/>
  <c r="F2292" i="2"/>
  <c r="G2284" i="2"/>
  <c r="F2284" i="2"/>
  <c r="G2276" i="2"/>
  <c r="F2276" i="2"/>
  <c r="G2268" i="2"/>
  <c r="F2268" i="2"/>
  <c r="G2260" i="2"/>
  <c r="F2260" i="2"/>
  <c r="G2252" i="2"/>
  <c r="F2252" i="2"/>
  <c r="G2244" i="2"/>
  <c r="F2244" i="2"/>
  <c r="G2236" i="2"/>
  <c r="F2236" i="2"/>
  <c r="G2228" i="2"/>
  <c r="F2228" i="2"/>
  <c r="G2220" i="2"/>
  <c r="F2220" i="2"/>
  <c r="G2212" i="2"/>
  <c r="F2212" i="2"/>
  <c r="G2204" i="2"/>
  <c r="F2204" i="2"/>
  <c r="G2196" i="2"/>
  <c r="F2196" i="2"/>
  <c r="G2188" i="2"/>
  <c r="F2188" i="2"/>
  <c r="G2180" i="2"/>
  <c r="F2180" i="2"/>
  <c r="G2172" i="2"/>
  <c r="F2172" i="2"/>
  <c r="G2164" i="2"/>
  <c r="F2164" i="2"/>
  <c r="G2156" i="2"/>
  <c r="F2156" i="2"/>
  <c r="G2148" i="2"/>
  <c r="F2148" i="2"/>
  <c r="G2140" i="2"/>
  <c r="F2140" i="2"/>
  <c r="G2132" i="2"/>
  <c r="F2132" i="2"/>
  <c r="G2124" i="2"/>
  <c r="F2124" i="2"/>
  <c r="G2116" i="2"/>
  <c r="F2116" i="2"/>
  <c r="G2108" i="2"/>
  <c r="F2108" i="2"/>
  <c r="G2100" i="2"/>
  <c r="F2100" i="2"/>
  <c r="G2092" i="2"/>
  <c r="F2092" i="2"/>
  <c r="G2084" i="2"/>
  <c r="F2084" i="2"/>
  <c r="G2076" i="2"/>
  <c r="F2076" i="2"/>
  <c r="G2068" i="2"/>
  <c r="F2068" i="2"/>
  <c r="G2060" i="2"/>
  <c r="F2060" i="2"/>
  <c r="G2052" i="2"/>
  <c r="F2052" i="2"/>
  <c r="G2044" i="2"/>
  <c r="F2044" i="2"/>
  <c r="G2036" i="2"/>
  <c r="F2036" i="2"/>
  <c r="G2028" i="2"/>
  <c r="F2028" i="2"/>
  <c r="G2020" i="2"/>
  <c r="F2020" i="2"/>
  <c r="G2012" i="2"/>
  <c r="F2012" i="2"/>
  <c r="G2004" i="2"/>
  <c r="F2004" i="2"/>
  <c r="G1996" i="2"/>
  <c r="F1996" i="2"/>
  <c r="G1988" i="2"/>
  <c r="F1988" i="2"/>
  <c r="G1980" i="2"/>
  <c r="F1980" i="2"/>
  <c r="G1972" i="2"/>
  <c r="F1972" i="2"/>
  <c r="G1964" i="2"/>
  <c r="F1964" i="2"/>
  <c r="G1956" i="2"/>
  <c r="F1956" i="2"/>
  <c r="G1948" i="2"/>
  <c r="F1948" i="2"/>
  <c r="G1940" i="2"/>
  <c r="F1940" i="2"/>
  <c r="G1932" i="2"/>
  <c r="F1932" i="2"/>
  <c r="G1924" i="2"/>
  <c r="F1924" i="2"/>
  <c r="G1916" i="2"/>
  <c r="F1916" i="2"/>
  <c r="G1908" i="2"/>
  <c r="F1908" i="2"/>
  <c r="G1900" i="2"/>
  <c r="F1900" i="2"/>
  <c r="G1892" i="2"/>
  <c r="F1892" i="2"/>
  <c r="G1884" i="2"/>
  <c r="F1884" i="2"/>
  <c r="G1876" i="2"/>
  <c r="F1876" i="2"/>
  <c r="G1868" i="2"/>
  <c r="F1868" i="2"/>
  <c r="G1860" i="2"/>
  <c r="F1860" i="2"/>
  <c r="G1852" i="2"/>
  <c r="F1852" i="2"/>
  <c r="G1844" i="2"/>
  <c r="F1844" i="2"/>
  <c r="G1836" i="2"/>
  <c r="F1836" i="2"/>
  <c r="G1828" i="2"/>
  <c r="F1828" i="2"/>
  <c r="G1820" i="2"/>
  <c r="F1820" i="2"/>
  <c r="G1812" i="2"/>
  <c r="F1812" i="2"/>
  <c r="G1804" i="2"/>
  <c r="F1804" i="2"/>
  <c r="G1796" i="2"/>
  <c r="F1796" i="2"/>
  <c r="G1788" i="2"/>
  <c r="F1788" i="2"/>
  <c r="G1780" i="2"/>
  <c r="F1780" i="2"/>
  <c r="G1772" i="2"/>
  <c r="F1772" i="2"/>
  <c r="G1764" i="2"/>
  <c r="F1764" i="2"/>
  <c r="G1756" i="2"/>
  <c r="F1756" i="2"/>
  <c r="G1748" i="2"/>
  <c r="F1748" i="2"/>
  <c r="G1740" i="2"/>
  <c r="F1740" i="2"/>
  <c r="G1732" i="2"/>
  <c r="F1732" i="2"/>
  <c r="G1724" i="2"/>
  <c r="F1724" i="2"/>
  <c r="G1716" i="2"/>
  <c r="F1716" i="2"/>
  <c r="G1708" i="2"/>
  <c r="F1708" i="2"/>
  <c r="G1700" i="2"/>
  <c r="F1700" i="2"/>
  <c r="G1692" i="2"/>
  <c r="F1692" i="2"/>
  <c r="G1684" i="2"/>
  <c r="F1684" i="2"/>
  <c r="G1676" i="2"/>
  <c r="F1676" i="2"/>
  <c r="G1668" i="2"/>
  <c r="F1668" i="2"/>
  <c r="G1660" i="2"/>
  <c r="F1660" i="2"/>
  <c r="G1652" i="2"/>
  <c r="F1652" i="2"/>
  <c r="G1644" i="2"/>
  <c r="F1644" i="2"/>
  <c r="G1636" i="2"/>
  <c r="F1636" i="2"/>
  <c r="G1628" i="2"/>
  <c r="F1628" i="2"/>
  <c r="G1620" i="2"/>
  <c r="F1620" i="2"/>
  <c r="G1612" i="2"/>
  <c r="F1612" i="2"/>
  <c r="G1604" i="2"/>
  <c r="F1604" i="2"/>
  <c r="G1596" i="2"/>
  <c r="F1596" i="2"/>
  <c r="G1588" i="2"/>
  <c r="F1588" i="2"/>
  <c r="G1580" i="2"/>
  <c r="F1580" i="2"/>
  <c r="G1572" i="2"/>
  <c r="F1572" i="2"/>
  <c r="G1564" i="2"/>
  <c r="F1564" i="2"/>
  <c r="G1556" i="2"/>
  <c r="F1556" i="2"/>
  <c r="G1548" i="2"/>
  <c r="F1548" i="2"/>
  <c r="G1540" i="2"/>
  <c r="F1540" i="2"/>
  <c r="G1532" i="2"/>
  <c r="F1532" i="2"/>
  <c r="G1524" i="2"/>
  <c r="F1524" i="2"/>
  <c r="G1516" i="2"/>
  <c r="F1516" i="2"/>
  <c r="G1508" i="2"/>
  <c r="F1508" i="2"/>
  <c r="G1500" i="2"/>
  <c r="F1500" i="2"/>
  <c r="G1492" i="2"/>
  <c r="F1492" i="2"/>
  <c r="G1484" i="2"/>
  <c r="F1484" i="2"/>
  <c r="G1476" i="2"/>
  <c r="F1476" i="2"/>
  <c r="G1468" i="2"/>
  <c r="F1468" i="2"/>
  <c r="G1460" i="2"/>
  <c r="F1460" i="2"/>
  <c r="G1452" i="2"/>
  <c r="F1452" i="2"/>
  <c r="G1444" i="2"/>
  <c r="F1444" i="2"/>
  <c r="G1436" i="2"/>
  <c r="F1436" i="2"/>
  <c r="G1428" i="2"/>
  <c r="F1428" i="2"/>
  <c r="G1420" i="2"/>
  <c r="F1420" i="2"/>
  <c r="G1412" i="2"/>
  <c r="F1412" i="2"/>
  <c r="G1404" i="2"/>
  <c r="F1404" i="2"/>
  <c r="G1396" i="2"/>
  <c r="F1396" i="2"/>
  <c r="G1388" i="2"/>
  <c r="F1388" i="2"/>
  <c r="G1380" i="2"/>
  <c r="F1380" i="2"/>
  <c r="G1372" i="2"/>
  <c r="F1372" i="2"/>
  <c r="G1364" i="2"/>
  <c r="F1364" i="2"/>
  <c r="G1356" i="2"/>
  <c r="F1356" i="2"/>
  <c r="G1348" i="2"/>
  <c r="F1348" i="2"/>
  <c r="G1340" i="2"/>
  <c r="F1340" i="2"/>
  <c r="G1332" i="2"/>
  <c r="F1332" i="2"/>
  <c r="G1324" i="2"/>
  <c r="F1324" i="2"/>
  <c r="G1316" i="2"/>
  <c r="F1316" i="2"/>
  <c r="G1308" i="2"/>
  <c r="F1308" i="2"/>
  <c r="G1300" i="2"/>
  <c r="F1300" i="2"/>
  <c r="G1292" i="2"/>
  <c r="F1292" i="2"/>
  <c r="G1284" i="2"/>
  <c r="F1284" i="2"/>
  <c r="G1276" i="2"/>
  <c r="F1276" i="2"/>
  <c r="G1268" i="2"/>
  <c r="F1268" i="2"/>
  <c r="G1260" i="2"/>
  <c r="F1260" i="2"/>
  <c r="G1252" i="2"/>
  <c r="F1252" i="2"/>
  <c r="G1244" i="2"/>
  <c r="F1244" i="2"/>
  <c r="G1236" i="2"/>
  <c r="F1236" i="2"/>
  <c r="G1228" i="2"/>
  <c r="F1228" i="2"/>
  <c r="G1220" i="2"/>
  <c r="F1220" i="2"/>
  <c r="G1212" i="2"/>
  <c r="F1212" i="2"/>
  <c r="G1204" i="2"/>
  <c r="F1204" i="2"/>
  <c r="G1196" i="2"/>
  <c r="F1196" i="2"/>
  <c r="G1188" i="2"/>
  <c r="F1188" i="2"/>
  <c r="G1180" i="2"/>
  <c r="F1180" i="2"/>
  <c r="G1172" i="2"/>
  <c r="F1172" i="2"/>
  <c r="G1164" i="2"/>
  <c r="F1164" i="2"/>
  <c r="G1156" i="2"/>
  <c r="F1156" i="2"/>
  <c r="G1148" i="2"/>
  <c r="F1148" i="2"/>
  <c r="G1140" i="2"/>
  <c r="F1140" i="2"/>
  <c r="G1132" i="2"/>
  <c r="F1132" i="2"/>
  <c r="G1124" i="2"/>
  <c r="F1124" i="2"/>
  <c r="G1116" i="2"/>
  <c r="F1116" i="2"/>
  <c r="G1108" i="2"/>
  <c r="F1108" i="2"/>
  <c r="G1100" i="2"/>
  <c r="F1100" i="2"/>
  <c r="G1092" i="2"/>
  <c r="F1092" i="2"/>
  <c r="G1084" i="2"/>
  <c r="F1084" i="2"/>
  <c r="G1076" i="2"/>
  <c r="F1076" i="2"/>
  <c r="G1068" i="2"/>
  <c r="F1068" i="2"/>
  <c r="G1060" i="2"/>
  <c r="F1060" i="2"/>
  <c r="G1052" i="2"/>
  <c r="F1052" i="2"/>
  <c r="G1044" i="2"/>
  <c r="F1044" i="2"/>
  <c r="G1036" i="2"/>
  <c r="F1036" i="2"/>
  <c r="G1028" i="2"/>
  <c r="F1028" i="2"/>
  <c r="G1020" i="2"/>
  <c r="F1020" i="2"/>
  <c r="G1012" i="2"/>
  <c r="F1012" i="2"/>
  <c r="G1004" i="2"/>
  <c r="F1004" i="2"/>
  <c r="G996" i="2"/>
  <c r="F996" i="2"/>
  <c r="G988" i="2"/>
  <c r="F988" i="2"/>
  <c r="G980" i="2"/>
  <c r="F980" i="2"/>
  <c r="G972" i="2"/>
  <c r="F972" i="2"/>
  <c r="G964" i="2"/>
  <c r="F964" i="2"/>
  <c r="G956" i="2"/>
  <c r="F956" i="2"/>
  <c r="G948" i="2"/>
  <c r="F948" i="2"/>
  <c r="G940" i="2"/>
  <c r="F940" i="2"/>
  <c r="G932" i="2"/>
  <c r="F932" i="2"/>
  <c r="G924" i="2"/>
  <c r="F924" i="2"/>
  <c r="G916" i="2"/>
  <c r="F916" i="2"/>
  <c r="G908" i="2"/>
  <c r="F908" i="2"/>
  <c r="G900" i="2"/>
  <c r="F900" i="2"/>
  <c r="G892" i="2"/>
  <c r="F892" i="2"/>
  <c r="G884" i="2"/>
  <c r="F884" i="2"/>
  <c r="G876" i="2"/>
  <c r="F876" i="2"/>
  <c r="G868" i="2"/>
  <c r="F868" i="2"/>
  <c r="G860" i="2"/>
  <c r="F860" i="2"/>
  <c r="G852" i="2"/>
  <c r="F852" i="2"/>
  <c r="G844" i="2"/>
  <c r="F844" i="2"/>
  <c r="G836" i="2"/>
  <c r="F836" i="2"/>
  <c r="G828" i="2"/>
  <c r="F828" i="2"/>
  <c r="G820" i="2"/>
  <c r="F820" i="2"/>
  <c r="G812" i="2"/>
  <c r="F812" i="2"/>
  <c r="G804" i="2"/>
  <c r="F804" i="2"/>
  <c r="G796" i="2"/>
  <c r="F796" i="2"/>
  <c r="G788" i="2"/>
  <c r="F788" i="2"/>
  <c r="G780" i="2"/>
  <c r="F780" i="2"/>
  <c r="G772" i="2"/>
  <c r="F772" i="2"/>
  <c r="G764" i="2"/>
  <c r="F764" i="2"/>
  <c r="G756" i="2"/>
  <c r="F756" i="2"/>
  <c r="G748" i="2"/>
  <c r="F748" i="2"/>
  <c r="G740" i="2"/>
  <c r="F740" i="2"/>
  <c r="G732" i="2"/>
  <c r="F732" i="2"/>
  <c r="G724" i="2"/>
  <c r="F724" i="2"/>
  <c r="G716" i="2"/>
  <c r="F716" i="2"/>
  <c r="G708" i="2"/>
  <c r="F708" i="2"/>
  <c r="G700" i="2"/>
  <c r="F700" i="2"/>
  <c r="G692" i="2"/>
  <c r="F692" i="2"/>
  <c r="G684" i="2"/>
  <c r="F684" i="2"/>
  <c r="G676" i="2"/>
  <c r="F676" i="2"/>
  <c r="G668" i="2"/>
  <c r="F668" i="2"/>
  <c r="G660" i="2"/>
  <c r="F660" i="2"/>
  <c r="G652" i="2"/>
  <c r="F652" i="2"/>
  <c r="G644" i="2"/>
  <c r="F644" i="2"/>
  <c r="G636" i="2"/>
  <c r="F636" i="2"/>
  <c r="G628" i="2"/>
  <c r="F628" i="2"/>
  <c r="G620" i="2"/>
  <c r="F620" i="2"/>
  <c r="G612" i="2"/>
  <c r="F612" i="2"/>
  <c r="G604" i="2"/>
  <c r="F604" i="2"/>
  <c r="G596" i="2"/>
  <c r="F596" i="2"/>
  <c r="G588" i="2"/>
  <c r="F588" i="2"/>
  <c r="G580" i="2"/>
  <c r="F580" i="2"/>
  <c r="G572" i="2"/>
  <c r="F572" i="2"/>
  <c r="G564" i="2"/>
  <c r="F564" i="2"/>
  <c r="G556" i="2"/>
  <c r="F556" i="2"/>
  <c r="G548" i="2"/>
  <c r="F548" i="2"/>
  <c r="G540" i="2"/>
  <c r="F540" i="2"/>
  <c r="G532" i="2"/>
  <c r="F532" i="2"/>
  <c r="G524" i="2"/>
  <c r="F524" i="2"/>
  <c r="G516" i="2"/>
  <c r="F516" i="2"/>
  <c r="G508" i="2"/>
  <c r="F508" i="2"/>
  <c r="G500" i="2"/>
  <c r="F500" i="2"/>
  <c r="G492" i="2"/>
  <c r="F492" i="2"/>
  <c r="G476" i="2"/>
  <c r="F476" i="2"/>
  <c r="G468" i="2"/>
  <c r="F468" i="2"/>
  <c r="G460" i="2"/>
  <c r="F460" i="2"/>
  <c r="G452" i="2"/>
  <c r="F452" i="2"/>
  <c r="G444" i="2"/>
  <c r="F444" i="2"/>
  <c r="G436" i="2"/>
  <c r="F436" i="2"/>
  <c r="G428" i="2"/>
  <c r="F428" i="2"/>
  <c r="G420" i="2"/>
  <c r="F420" i="2"/>
  <c r="G412" i="2"/>
  <c r="F412" i="2"/>
  <c r="G404" i="2"/>
  <c r="F404" i="2"/>
  <c r="G396" i="2"/>
  <c r="F396" i="2"/>
  <c r="G388" i="2"/>
  <c r="F388" i="2"/>
  <c r="G380" i="2"/>
  <c r="F380" i="2"/>
  <c r="G372" i="2"/>
  <c r="F372" i="2"/>
  <c r="G364" i="2"/>
  <c r="F364" i="2"/>
  <c r="G356" i="2"/>
  <c r="F356" i="2"/>
  <c r="G348" i="2"/>
  <c r="F348" i="2"/>
  <c r="G340" i="2"/>
  <c r="F340" i="2"/>
  <c r="G332" i="2"/>
  <c r="F332" i="2"/>
  <c r="G324" i="2"/>
  <c r="F324" i="2"/>
  <c r="G316" i="2"/>
  <c r="F316" i="2"/>
  <c r="G308" i="2"/>
  <c r="F308" i="2"/>
  <c r="G300" i="2"/>
  <c r="F300" i="2"/>
  <c r="G292" i="2"/>
  <c r="F292" i="2"/>
  <c r="G284" i="2"/>
  <c r="F284" i="2"/>
  <c r="G276" i="2"/>
  <c r="F276" i="2"/>
  <c r="G268" i="2"/>
  <c r="F268" i="2"/>
  <c r="G260" i="2"/>
  <c r="F260" i="2"/>
  <c r="G252" i="2"/>
  <c r="F252" i="2"/>
  <c r="G244" i="2"/>
  <c r="F244" i="2"/>
  <c r="G236" i="2"/>
  <c r="F236" i="2"/>
  <c r="G228" i="2"/>
  <c r="F228" i="2"/>
  <c r="G220" i="2"/>
  <c r="F220" i="2"/>
  <c r="G212" i="2"/>
  <c r="F212" i="2"/>
  <c r="G204" i="2"/>
  <c r="F204" i="2"/>
  <c r="G196" i="2"/>
  <c r="F196" i="2"/>
  <c r="G188" i="2"/>
  <c r="F188" i="2"/>
  <c r="G180" i="2"/>
  <c r="F180" i="2"/>
  <c r="G172" i="2"/>
  <c r="F172" i="2"/>
  <c r="G164" i="2"/>
  <c r="F164" i="2"/>
  <c r="G156" i="2"/>
  <c r="F156" i="2"/>
  <c r="G148" i="2"/>
  <c r="F148" i="2"/>
  <c r="G140" i="2"/>
  <c r="F140" i="2"/>
  <c r="G132" i="2"/>
  <c r="F132" i="2"/>
  <c r="G124" i="2"/>
  <c r="F124" i="2"/>
  <c r="G116" i="2"/>
  <c r="F116" i="2"/>
  <c r="G108" i="2"/>
  <c r="F108" i="2"/>
  <c r="G100" i="2"/>
  <c r="F100" i="2"/>
  <c r="G92" i="2"/>
  <c r="F92" i="2"/>
  <c r="G84" i="2"/>
  <c r="F84" i="2"/>
  <c r="G76" i="2"/>
  <c r="F76" i="2"/>
  <c r="G68" i="2"/>
  <c r="F68" i="2"/>
  <c r="G60" i="2"/>
  <c r="F60" i="2"/>
  <c r="G52" i="2"/>
  <c r="F52" i="2"/>
  <c r="G44" i="2"/>
  <c r="F44" i="2"/>
  <c r="G36" i="2"/>
  <c r="F36" i="2"/>
  <c r="G28" i="2"/>
  <c r="F28" i="2"/>
  <c r="G20" i="2"/>
  <c r="F20" i="2"/>
  <c r="G12" i="2"/>
  <c r="F12" i="2"/>
  <c r="G4" i="2"/>
  <c r="F4" i="2"/>
  <c r="F2879" i="2"/>
  <c r="F2751" i="2"/>
  <c r="F2623" i="2"/>
  <c r="F2495" i="2"/>
  <c r="F2367" i="2"/>
  <c r="F2239" i="2"/>
  <c r="F2111" i="2"/>
  <c r="F1835" i="2"/>
  <c r="F1395" i="2"/>
  <c r="G3259" i="2"/>
  <c r="F3259" i="2"/>
  <c r="G3251" i="2"/>
  <c r="F3251" i="2"/>
  <c r="G3243" i="2"/>
  <c r="F3243" i="2"/>
  <c r="G3235" i="2"/>
  <c r="F3235" i="2"/>
  <c r="G3227" i="2"/>
  <c r="F3227" i="2"/>
  <c r="G3219" i="2"/>
  <c r="F3219" i="2"/>
  <c r="G3211" i="2"/>
  <c r="F3211" i="2"/>
  <c r="G3203" i="2"/>
  <c r="F3203" i="2"/>
  <c r="G3195" i="2"/>
  <c r="F3195" i="2"/>
  <c r="G3187" i="2"/>
  <c r="F3187" i="2"/>
  <c r="G3179" i="2"/>
  <c r="F3179" i="2"/>
  <c r="G3171" i="2"/>
  <c r="F3171" i="2"/>
  <c r="G3163" i="2"/>
  <c r="F3163" i="2"/>
  <c r="G3155" i="2"/>
  <c r="F3155" i="2"/>
  <c r="G3147" i="2"/>
  <c r="F3147" i="2"/>
  <c r="G3139" i="2"/>
  <c r="F3139" i="2"/>
  <c r="G3131" i="2"/>
  <c r="F3131" i="2"/>
  <c r="G3123" i="2"/>
  <c r="F3123" i="2"/>
  <c r="G3115" i="2"/>
  <c r="F3115" i="2"/>
  <c r="G3107" i="2"/>
  <c r="F3107" i="2"/>
  <c r="G3099" i="2"/>
  <c r="F3099" i="2"/>
  <c r="G3091" i="2"/>
  <c r="F3091" i="2"/>
  <c r="G3083" i="2"/>
  <c r="F3083" i="2"/>
  <c r="G3075" i="2"/>
  <c r="F3075" i="2"/>
  <c r="G3067" i="2"/>
  <c r="F3067" i="2"/>
  <c r="G3059" i="2"/>
  <c r="F3059" i="2"/>
  <c r="G3051" i="2"/>
  <c r="F3051" i="2"/>
  <c r="G3043" i="2"/>
  <c r="F3043" i="2"/>
  <c r="G3035" i="2"/>
  <c r="F3035" i="2"/>
  <c r="G3027" i="2"/>
  <c r="F3027" i="2"/>
  <c r="G3019" i="2"/>
  <c r="F3019" i="2"/>
  <c r="G3011" i="2"/>
  <c r="F3011" i="2"/>
  <c r="G3003" i="2"/>
  <c r="F3003" i="2"/>
  <c r="G2995" i="2"/>
  <c r="F2995" i="2"/>
  <c r="G2987" i="2"/>
  <c r="F2987" i="2"/>
  <c r="G2979" i="2"/>
  <c r="F2979" i="2"/>
  <c r="G2971" i="2"/>
  <c r="F2971" i="2"/>
  <c r="G2963" i="2"/>
  <c r="F2963" i="2"/>
  <c r="G2955" i="2"/>
  <c r="F2955" i="2"/>
  <c r="G2947" i="2"/>
  <c r="F2947" i="2"/>
  <c r="G2939" i="2"/>
  <c r="F2939" i="2"/>
  <c r="G2931" i="2"/>
  <c r="F2931" i="2"/>
  <c r="G2923" i="2"/>
  <c r="F2923" i="2"/>
  <c r="G2915" i="2"/>
  <c r="F2915" i="2"/>
  <c r="G2907" i="2"/>
  <c r="F2907" i="2"/>
  <c r="G2899" i="2"/>
  <c r="F2899" i="2"/>
  <c r="G2891" i="2"/>
  <c r="F2891" i="2"/>
  <c r="G2883" i="2"/>
  <c r="F2883" i="2"/>
  <c r="G2875" i="2"/>
  <c r="F2875" i="2"/>
  <c r="G2867" i="2"/>
  <c r="F2867" i="2"/>
  <c r="G2859" i="2"/>
  <c r="F2859" i="2"/>
  <c r="G2851" i="2"/>
  <c r="F2851" i="2"/>
  <c r="G2843" i="2"/>
  <c r="F2843" i="2"/>
  <c r="G2835" i="2"/>
  <c r="F2835" i="2"/>
  <c r="G2827" i="2"/>
  <c r="F2827" i="2"/>
  <c r="G2819" i="2"/>
  <c r="F2819" i="2"/>
  <c r="G2811" i="2"/>
  <c r="F2811" i="2"/>
  <c r="G2803" i="2"/>
  <c r="F2803" i="2"/>
  <c r="G2795" i="2"/>
  <c r="F2795" i="2"/>
  <c r="G2787" i="2"/>
  <c r="F2787" i="2"/>
  <c r="G2779" i="2"/>
  <c r="F2779" i="2"/>
  <c r="G2771" i="2"/>
  <c r="F2771" i="2"/>
  <c r="G2763" i="2"/>
  <c r="F2763" i="2"/>
  <c r="G2755" i="2"/>
  <c r="F2755" i="2"/>
  <c r="G2747" i="2"/>
  <c r="F2747" i="2"/>
  <c r="G2739" i="2"/>
  <c r="F2739" i="2"/>
  <c r="G2731" i="2"/>
  <c r="F2731" i="2"/>
  <c r="G2723" i="2"/>
  <c r="F2723" i="2"/>
  <c r="G2715" i="2"/>
  <c r="F2715" i="2"/>
  <c r="G2707" i="2"/>
  <c r="F2707" i="2"/>
  <c r="G2699" i="2"/>
  <c r="F2699" i="2"/>
  <c r="G2691" i="2"/>
  <c r="F2691" i="2"/>
  <c r="G2683" i="2"/>
  <c r="F2683" i="2"/>
  <c r="G2675" i="2"/>
  <c r="F2675" i="2"/>
  <c r="G2667" i="2"/>
  <c r="F2667" i="2"/>
  <c r="G2659" i="2"/>
  <c r="F2659" i="2"/>
  <c r="G2651" i="2"/>
  <c r="F2651" i="2"/>
  <c r="G2643" i="2"/>
  <c r="F2643" i="2"/>
  <c r="G2635" i="2"/>
  <c r="F2635" i="2"/>
  <c r="G2627" i="2"/>
  <c r="F2627" i="2"/>
  <c r="G2619" i="2"/>
  <c r="F2619" i="2"/>
  <c r="G2611" i="2"/>
  <c r="F2611" i="2"/>
  <c r="G2603" i="2"/>
  <c r="F2603" i="2"/>
  <c r="G2595" i="2"/>
  <c r="F2595" i="2"/>
  <c r="G2587" i="2"/>
  <c r="F2587" i="2"/>
  <c r="G2579" i="2"/>
  <c r="F2579" i="2"/>
  <c r="G2571" i="2"/>
  <c r="F2571" i="2"/>
  <c r="G2563" i="2"/>
  <c r="F2563" i="2"/>
  <c r="G2555" i="2"/>
  <c r="F2555" i="2"/>
  <c r="G2547" i="2"/>
  <c r="F2547" i="2"/>
  <c r="G2539" i="2"/>
  <c r="F2539" i="2"/>
  <c r="G2531" i="2"/>
  <c r="F2531" i="2"/>
  <c r="G2523" i="2"/>
  <c r="F2523" i="2"/>
  <c r="G2515" i="2"/>
  <c r="F2515" i="2"/>
  <c r="G2507" i="2"/>
  <c r="F2507" i="2"/>
  <c r="G2499" i="2"/>
  <c r="F2499" i="2"/>
  <c r="G2491" i="2"/>
  <c r="F2491" i="2"/>
  <c r="G2483" i="2"/>
  <c r="F2483" i="2"/>
  <c r="G2475" i="2"/>
  <c r="F2475" i="2"/>
  <c r="G2467" i="2"/>
  <c r="F2467" i="2"/>
  <c r="G2459" i="2"/>
  <c r="F2459" i="2"/>
  <c r="G2451" i="2"/>
  <c r="F2451" i="2"/>
  <c r="G2443" i="2"/>
  <c r="F2443" i="2"/>
  <c r="G2435" i="2"/>
  <c r="F2435" i="2"/>
  <c r="G2427" i="2"/>
  <c r="F2427" i="2"/>
  <c r="G2419" i="2"/>
  <c r="F2419" i="2"/>
  <c r="G2411" i="2"/>
  <c r="F2411" i="2"/>
  <c r="G2403" i="2"/>
  <c r="F2403" i="2"/>
  <c r="G2395" i="2"/>
  <c r="F2395" i="2"/>
  <c r="G2387" i="2"/>
  <c r="F2387" i="2"/>
  <c r="G2379" i="2"/>
  <c r="F2379" i="2"/>
  <c r="G2371" i="2"/>
  <c r="F2371" i="2"/>
  <c r="G2363" i="2"/>
  <c r="F2363" i="2"/>
  <c r="G2355" i="2"/>
  <c r="F2355" i="2"/>
  <c r="G2347" i="2"/>
  <c r="F2347" i="2"/>
  <c r="G2339" i="2"/>
  <c r="F2339" i="2"/>
  <c r="G2331" i="2"/>
  <c r="F2331" i="2"/>
  <c r="G2323" i="2"/>
  <c r="F2323" i="2"/>
  <c r="G2315" i="2"/>
  <c r="F2315" i="2"/>
  <c r="G2307" i="2"/>
  <c r="F2307" i="2"/>
  <c r="G2299" i="2"/>
  <c r="F2299" i="2"/>
  <c r="G2291" i="2"/>
  <c r="F2291" i="2"/>
  <c r="G2283" i="2"/>
  <c r="F2283" i="2"/>
  <c r="G2275" i="2"/>
  <c r="F2275" i="2"/>
  <c r="G2267" i="2"/>
  <c r="F2267" i="2"/>
  <c r="G2259" i="2"/>
  <c r="F2259" i="2"/>
  <c r="G2251" i="2"/>
  <c r="F2251" i="2"/>
  <c r="G2243" i="2"/>
  <c r="F2243" i="2"/>
  <c r="G2235" i="2"/>
  <c r="F2235" i="2"/>
  <c r="G2227" i="2"/>
  <c r="F2227" i="2"/>
  <c r="G2219" i="2"/>
  <c r="F2219" i="2"/>
  <c r="G2211" i="2"/>
  <c r="F2211" i="2"/>
  <c r="G2203" i="2"/>
  <c r="F2203" i="2"/>
  <c r="G2195" i="2"/>
  <c r="F2195" i="2"/>
  <c r="G2187" i="2"/>
  <c r="F2187" i="2"/>
  <c r="G2179" i="2"/>
  <c r="F2179" i="2"/>
  <c r="G2171" i="2"/>
  <c r="F2171" i="2"/>
  <c r="G2163" i="2"/>
  <c r="F2163" i="2"/>
  <c r="G2155" i="2"/>
  <c r="F2155" i="2"/>
  <c r="G2147" i="2"/>
  <c r="F2147" i="2"/>
  <c r="G2139" i="2"/>
  <c r="F2139" i="2"/>
  <c r="G2131" i="2"/>
  <c r="F2131" i="2"/>
  <c r="G2123" i="2"/>
  <c r="F2123" i="2"/>
  <c r="G2115" i="2"/>
  <c r="F2115" i="2"/>
  <c r="G2107" i="2"/>
  <c r="F2107" i="2"/>
  <c r="G2099" i="2"/>
  <c r="F2099" i="2"/>
  <c r="G2091" i="2"/>
  <c r="F2091" i="2"/>
  <c r="G2083" i="2"/>
  <c r="F2083" i="2"/>
  <c r="G2075" i="2"/>
  <c r="F2075" i="2"/>
  <c r="G2067" i="2"/>
  <c r="F2067" i="2"/>
  <c r="G2059" i="2"/>
  <c r="F2059" i="2"/>
  <c r="G2051" i="2"/>
  <c r="F2051" i="2"/>
  <c r="G2043" i="2"/>
  <c r="F2043" i="2"/>
  <c r="G2035" i="2"/>
  <c r="F2035" i="2"/>
  <c r="G2027" i="2"/>
  <c r="F2027" i="2"/>
  <c r="G2019" i="2"/>
  <c r="F2019" i="2"/>
  <c r="G2003" i="2"/>
  <c r="F2003" i="2"/>
  <c r="G1995" i="2"/>
  <c r="F1995" i="2"/>
  <c r="G1987" i="2"/>
  <c r="F1987" i="2"/>
  <c r="G1979" i="2"/>
  <c r="F1979" i="2"/>
  <c r="G1971" i="2"/>
  <c r="F1971" i="2"/>
  <c r="G1963" i="2"/>
  <c r="F1963" i="2"/>
  <c r="G1955" i="2"/>
  <c r="F1955" i="2"/>
  <c r="G1947" i="2"/>
  <c r="F1947" i="2"/>
  <c r="G1939" i="2"/>
  <c r="F1939" i="2"/>
  <c r="G1931" i="2"/>
  <c r="F1931" i="2"/>
  <c r="G1923" i="2"/>
  <c r="F1923" i="2"/>
  <c r="G1915" i="2"/>
  <c r="F1915" i="2"/>
  <c r="G1907" i="2"/>
  <c r="F1907" i="2"/>
  <c r="G1899" i="2"/>
  <c r="F1899" i="2"/>
  <c r="G1891" i="2"/>
  <c r="F1891" i="2"/>
  <c r="G1883" i="2"/>
  <c r="F1883" i="2"/>
  <c r="G1875" i="2"/>
  <c r="F1875" i="2"/>
  <c r="G1867" i="2"/>
  <c r="F1867" i="2"/>
  <c r="G1859" i="2"/>
  <c r="F1859" i="2"/>
  <c r="G1851" i="2"/>
  <c r="F1851" i="2"/>
  <c r="G1843" i="2"/>
  <c r="F1843" i="2"/>
  <c r="G1827" i="2"/>
  <c r="F1827" i="2"/>
  <c r="G1819" i="2"/>
  <c r="F1819" i="2"/>
  <c r="G1811" i="2"/>
  <c r="F1811" i="2"/>
  <c r="G1803" i="2"/>
  <c r="F1803" i="2"/>
  <c r="G1795" i="2"/>
  <c r="F1795" i="2"/>
  <c r="G1787" i="2"/>
  <c r="F1787" i="2"/>
  <c r="G1779" i="2"/>
  <c r="F1779" i="2"/>
  <c r="G1771" i="2"/>
  <c r="F1771" i="2"/>
  <c r="G1763" i="2"/>
  <c r="F1763" i="2"/>
  <c r="G1747" i="2"/>
  <c r="F1747" i="2"/>
  <c r="G1739" i="2"/>
  <c r="F1739" i="2"/>
  <c r="G1731" i="2"/>
  <c r="F1731" i="2"/>
  <c r="G1723" i="2"/>
  <c r="F1723" i="2"/>
  <c r="G1715" i="2"/>
  <c r="F1715" i="2"/>
  <c r="G1707" i="2"/>
  <c r="F1707" i="2"/>
  <c r="G1699" i="2"/>
  <c r="F1699" i="2"/>
  <c r="G1691" i="2"/>
  <c r="F1691" i="2"/>
  <c r="G1683" i="2"/>
  <c r="F1683" i="2"/>
  <c r="G1675" i="2"/>
  <c r="F1675" i="2"/>
  <c r="G1667" i="2"/>
  <c r="F1667" i="2"/>
  <c r="G1659" i="2"/>
  <c r="F1659" i="2"/>
  <c r="G1651" i="2"/>
  <c r="F1651" i="2"/>
  <c r="G1643" i="2"/>
  <c r="F1643" i="2"/>
  <c r="G1635" i="2"/>
  <c r="F1635" i="2"/>
  <c r="G1627" i="2"/>
  <c r="F1627" i="2"/>
  <c r="G1619" i="2"/>
  <c r="F1619" i="2"/>
  <c r="G1611" i="2"/>
  <c r="F1611" i="2"/>
  <c r="G1603" i="2"/>
  <c r="F1603" i="2"/>
  <c r="G1595" i="2"/>
  <c r="F1595" i="2"/>
  <c r="G1587" i="2"/>
  <c r="F1587" i="2"/>
  <c r="G1571" i="2"/>
  <c r="F1571" i="2"/>
  <c r="G1563" i="2"/>
  <c r="F1563" i="2"/>
  <c r="G1555" i="2"/>
  <c r="F1555" i="2"/>
  <c r="G1547" i="2"/>
  <c r="F1547" i="2"/>
  <c r="G1539" i="2"/>
  <c r="F1539" i="2"/>
  <c r="G1531" i="2"/>
  <c r="F1531" i="2"/>
  <c r="G1523" i="2"/>
  <c r="F1523" i="2"/>
  <c r="G1515" i="2"/>
  <c r="F1515" i="2"/>
  <c r="G1507" i="2"/>
  <c r="F1507" i="2"/>
  <c r="G1491" i="2"/>
  <c r="F1491" i="2"/>
  <c r="G1483" i="2"/>
  <c r="F1483" i="2"/>
  <c r="G1475" i="2"/>
  <c r="F1475" i="2"/>
  <c r="G1467" i="2"/>
  <c r="F1467" i="2"/>
  <c r="G1459" i="2"/>
  <c r="F1459" i="2"/>
  <c r="G1451" i="2"/>
  <c r="F1451" i="2"/>
  <c r="G1443" i="2"/>
  <c r="F1443" i="2"/>
  <c r="G1435" i="2"/>
  <c r="F1435" i="2"/>
  <c r="G1427" i="2"/>
  <c r="F1427" i="2"/>
  <c r="G1419" i="2"/>
  <c r="F1419" i="2"/>
  <c r="G1411" i="2"/>
  <c r="F1411" i="2"/>
  <c r="G1403" i="2"/>
  <c r="F1403" i="2"/>
  <c r="G1387" i="2"/>
  <c r="F1387" i="2"/>
  <c r="G1379" i="2"/>
  <c r="F1379" i="2"/>
  <c r="G1371" i="2"/>
  <c r="F1371" i="2"/>
  <c r="G1363" i="2"/>
  <c r="F1363" i="2"/>
  <c r="G1355" i="2"/>
  <c r="F1355" i="2"/>
  <c r="G1347" i="2"/>
  <c r="F1347" i="2"/>
  <c r="G1339" i="2"/>
  <c r="F1339" i="2"/>
  <c r="G1331" i="2"/>
  <c r="F1331" i="2"/>
  <c r="G1323" i="2"/>
  <c r="F1323" i="2"/>
  <c r="G1315" i="2"/>
  <c r="F1315" i="2"/>
  <c r="G1307" i="2"/>
  <c r="F1307" i="2"/>
  <c r="G1299" i="2"/>
  <c r="F1299" i="2"/>
  <c r="G1291" i="2"/>
  <c r="F1291" i="2"/>
  <c r="G1283" i="2"/>
  <c r="F1283" i="2"/>
  <c r="G1275" i="2"/>
  <c r="F1275" i="2"/>
  <c r="G1267" i="2"/>
  <c r="F1267" i="2"/>
  <c r="G1259" i="2"/>
  <c r="F1259" i="2"/>
  <c r="G1243" i="2"/>
  <c r="F1243" i="2"/>
  <c r="G1235" i="2"/>
  <c r="F1235" i="2"/>
  <c r="G1227" i="2"/>
  <c r="F1227" i="2"/>
  <c r="G1219" i="2"/>
  <c r="F1219" i="2"/>
  <c r="G1211" i="2"/>
  <c r="F1211" i="2"/>
  <c r="G1203" i="2"/>
  <c r="F1203" i="2"/>
  <c r="G1195" i="2"/>
  <c r="F1195" i="2"/>
  <c r="G1187" i="2"/>
  <c r="F1187" i="2"/>
  <c r="G1179" i="2"/>
  <c r="F1179" i="2"/>
  <c r="G1171" i="2"/>
  <c r="F1171" i="2"/>
  <c r="G1163" i="2"/>
  <c r="F1163" i="2"/>
  <c r="G1155" i="2"/>
  <c r="F1155" i="2"/>
  <c r="G1147" i="2"/>
  <c r="F1147" i="2"/>
  <c r="G1139" i="2"/>
  <c r="F1139" i="2"/>
  <c r="G1131" i="2"/>
  <c r="F1131" i="2"/>
  <c r="G1123" i="2"/>
  <c r="F1123" i="2"/>
  <c r="G1115" i="2"/>
  <c r="F1115" i="2"/>
  <c r="G1107" i="2"/>
  <c r="F1107" i="2"/>
  <c r="G1099" i="2"/>
  <c r="F1099" i="2"/>
  <c r="G1091" i="2"/>
  <c r="F1091" i="2"/>
  <c r="G1083" i="2"/>
  <c r="F1083" i="2"/>
  <c r="G1075" i="2"/>
  <c r="F1075" i="2"/>
  <c r="G1067" i="2"/>
  <c r="F1067" i="2"/>
  <c r="G1059" i="2"/>
  <c r="F1059" i="2"/>
  <c r="G1051" i="2"/>
  <c r="F1051" i="2"/>
  <c r="G1043" i="2"/>
  <c r="F1043" i="2"/>
  <c r="G1035" i="2"/>
  <c r="F1035" i="2"/>
  <c r="G1027" i="2"/>
  <c r="F1027" i="2"/>
  <c r="G1019" i="2"/>
  <c r="F1019" i="2"/>
  <c r="G1011" i="2"/>
  <c r="F1011" i="2"/>
  <c r="G1003" i="2"/>
  <c r="F1003" i="2"/>
  <c r="G995" i="2"/>
  <c r="F995" i="2"/>
  <c r="G987" i="2"/>
  <c r="F987" i="2"/>
  <c r="G979" i="2"/>
  <c r="F979" i="2"/>
  <c r="G971" i="2"/>
  <c r="F971" i="2"/>
  <c r="G963" i="2"/>
  <c r="F963" i="2"/>
  <c r="G955" i="2"/>
  <c r="F955" i="2"/>
  <c r="G947" i="2"/>
  <c r="F947" i="2"/>
  <c r="G939" i="2"/>
  <c r="F939" i="2"/>
  <c r="G931" i="2"/>
  <c r="F931" i="2"/>
  <c r="G923" i="2"/>
  <c r="F923" i="2"/>
  <c r="G915" i="2"/>
  <c r="F915" i="2"/>
  <c r="G907" i="2"/>
  <c r="F907" i="2"/>
  <c r="G899" i="2"/>
  <c r="F899" i="2"/>
  <c r="G891" i="2"/>
  <c r="F891" i="2"/>
  <c r="G883" i="2"/>
  <c r="F883" i="2"/>
  <c r="G875" i="2"/>
  <c r="F875" i="2"/>
  <c r="G867" i="2"/>
  <c r="F867" i="2"/>
  <c r="G859" i="2"/>
  <c r="F859" i="2"/>
  <c r="G851" i="2"/>
  <c r="F851" i="2"/>
  <c r="G843" i="2"/>
  <c r="F843" i="2"/>
  <c r="G835" i="2"/>
  <c r="F835" i="2"/>
  <c r="G827" i="2"/>
  <c r="F827" i="2"/>
  <c r="G819" i="2"/>
  <c r="F819" i="2"/>
  <c r="G811" i="2"/>
  <c r="F811" i="2"/>
  <c r="G803" i="2"/>
  <c r="F803" i="2"/>
  <c r="G787" i="2"/>
  <c r="F787" i="2"/>
  <c r="G779" i="2"/>
  <c r="F779" i="2"/>
  <c r="G771" i="2"/>
  <c r="F771" i="2"/>
  <c r="G763" i="2"/>
  <c r="F763" i="2"/>
  <c r="G755" i="2"/>
  <c r="F755" i="2"/>
  <c r="G747" i="2"/>
  <c r="F747" i="2"/>
  <c r="G739" i="2"/>
  <c r="F739" i="2"/>
  <c r="G731" i="2"/>
  <c r="F731" i="2"/>
  <c r="G723" i="2"/>
  <c r="F723" i="2"/>
  <c r="G715" i="2"/>
  <c r="F715" i="2"/>
  <c r="G707" i="2"/>
  <c r="F707" i="2"/>
  <c r="G699" i="2"/>
  <c r="F699" i="2"/>
  <c r="G691" i="2"/>
  <c r="F691" i="2"/>
  <c r="G683" i="2"/>
  <c r="F683" i="2"/>
  <c r="G675" i="2"/>
  <c r="F675" i="2"/>
  <c r="G667" i="2"/>
  <c r="F667" i="2"/>
  <c r="G659" i="2"/>
  <c r="F659" i="2"/>
  <c r="G651" i="2"/>
  <c r="F651" i="2"/>
  <c r="G643" i="2"/>
  <c r="F643" i="2"/>
  <c r="G635" i="2"/>
  <c r="F635" i="2"/>
  <c r="G627" i="2"/>
  <c r="F627" i="2"/>
  <c r="G619" i="2"/>
  <c r="F619" i="2"/>
  <c r="G611" i="2"/>
  <c r="F611" i="2"/>
  <c r="G603" i="2"/>
  <c r="F603" i="2"/>
  <c r="G595" i="2"/>
  <c r="F595" i="2"/>
  <c r="G587" i="2"/>
  <c r="F587" i="2"/>
  <c r="G579" i="2"/>
  <c r="F579" i="2"/>
  <c r="G571" i="2"/>
  <c r="F571" i="2"/>
  <c r="G563" i="2"/>
  <c r="F563" i="2"/>
  <c r="G555" i="2"/>
  <c r="F555" i="2"/>
  <c r="G547" i="2"/>
  <c r="F547" i="2"/>
  <c r="G539" i="2"/>
  <c r="F539" i="2"/>
  <c r="G531" i="2"/>
  <c r="F531" i="2"/>
  <c r="G523" i="2"/>
  <c r="F523" i="2"/>
  <c r="G515" i="2"/>
  <c r="F515" i="2"/>
  <c r="G507" i="2"/>
  <c r="F507" i="2"/>
  <c r="G499" i="2"/>
  <c r="F499" i="2"/>
  <c r="G491" i="2"/>
  <c r="F491" i="2"/>
  <c r="G483" i="2"/>
  <c r="F483" i="2"/>
  <c r="G475" i="2"/>
  <c r="F475" i="2"/>
  <c r="G467" i="2"/>
  <c r="F467" i="2"/>
  <c r="G459" i="2"/>
  <c r="F459" i="2"/>
  <c r="G451" i="2"/>
  <c r="F451" i="2"/>
  <c r="G443" i="2"/>
  <c r="F443" i="2"/>
  <c r="G435" i="2"/>
  <c r="F435" i="2"/>
  <c r="G427" i="2"/>
  <c r="F427" i="2"/>
  <c r="G419" i="2"/>
  <c r="F419" i="2"/>
  <c r="G411" i="2"/>
  <c r="F411" i="2"/>
  <c r="G403" i="2"/>
  <c r="F403" i="2"/>
  <c r="G395" i="2"/>
  <c r="F395" i="2"/>
  <c r="G387" i="2"/>
  <c r="F387" i="2"/>
  <c r="G379" i="2"/>
  <c r="F379" i="2"/>
  <c r="G371" i="2"/>
  <c r="F371" i="2"/>
  <c r="G363" i="2"/>
  <c r="F363" i="2"/>
  <c r="G355" i="2"/>
  <c r="F355" i="2"/>
  <c r="G347" i="2"/>
  <c r="F347" i="2"/>
  <c r="G339" i="2"/>
  <c r="F339" i="2"/>
  <c r="G331" i="2"/>
  <c r="F331" i="2"/>
  <c r="G323" i="2"/>
  <c r="F323" i="2"/>
  <c r="G315" i="2"/>
  <c r="F315" i="2"/>
  <c r="G307" i="2"/>
  <c r="F307" i="2"/>
  <c r="G299" i="2"/>
  <c r="F299" i="2"/>
  <c r="G291" i="2"/>
  <c r="F291" i="2"/>
  <c r="G283" i="2"/>
  <c r="F283" i="2"/>
  <c r="G275" i="2"/>
  <c r="F275" i="2"/>
  <c r="G267" i="2"/>
  <c r="F267" i="2"/>
  <c r="G259" i="2"/>
  <c r="F259" i="2"/>
  <c r="G251" i="2"/>
  <c r="F251" i="2"/>
  <c r="G243" i="2"/>
  <c r="F243" i="2"/>
  <c r="G235" i="2"/>
  <c r="F235" i="2"/>
  <c r="G227" i="2"/>
  <c r="F227" i="2"/>
  <c r="G219" i="2"/>
  <c r="F219" i="2"/>
  <c r="G211" i="2"/>
  <c r="F211" i="2"/>
  <c r="G203" i="2"/>
  <c r="F203" i="2"/>
  <c r="G195" i="2"/>
  <c r="F195" i="2"/>
  <c r="G187" i="2"/>
  <c r="F187" i="2"/>
  <c r="G179" i="2"/>
  <c r="F179" i="2"/>
  <c r="G171" i="2"/>
  <c r="F171" i="2"/>
  <c r="G163" i="2"/>
  <c r="F163" i="2"/>
  <c r="G155" i="2"/>
  <c r="F155" i="2"/>
  <c r="G147" i="2"/>
  <c r="F147" i="2"/>
  <c r="G139" i="2"/>
  <c r="F139" i="2"/>
  <c r="G131" i="2"/>
  <c r="F131" i="2"/>
  <c r="G123" i="2"/>
  <c r="F123" i="2"/>
  <c r="G115" i="2"/>
  <c r="F115" i="2"/>
  <c r="G107" i="2"/>
  <c r="F107" i="2"/>
  <c r="G99" i="2"/>
  <c r="F99" i="2"/>
  <c r="G91" i="2"/>
  <c r="F91" i="2"/>
  <c r="G83" i="2"/>
  <c r="F83" i="2"/>
  <c r="G75" i="2"/>
  <c r="F75" i="2"/>
  <c r="G67" i="2"/>
  <c r="F67" i="2"/>
  <c r="G59" i="2"/>
  <c r="F59" i="2"/>
  <c r="G51" i="2"/>
  <c r="F51" i="2"/>
  <c r="G43" i="2"/>
  <c r="F43" i="2"/>
  <c r="G35" i="2"/>
  <c r="F35" i="2"/>
  <c r="G27" i="2"/>
  <c r="F27" i="2"/>
  <c r="G19" i="2"/>
  <c r="F19" i="2"/>
  <c r="G11" i="2"/>
  <c r="F11" i="2"/>
  <c r="F2849" i="2"/>
  <c r="F2721" i="2"/>
  <c r="F2593" i="2"/>
  <c r="F2465" i="2"/>
  <c r="F2337" i="2"/>
  <c r="F2209" i="2"/>
  <c r="F2081" i="2"/>
  <c r="F1755" i="2"/>
  <c r="F1251" i="2"/>
  <c r="G3042" i="2"/>
  <c r="F3042" i="2"/>
  <c r="G3034" i="2"/>
  <c r="F3034" i="2"/>
  <c r="G3026" i="2"/>
  <c r="F3026" i="2"/>
  <c r="G3018" i="2"/>
  <c r="F3018" i="2"/>
  <c r="G3010" i="2"/>
  <c r="F3010" i="2"/>
  <c r="G3002" i="2"/>
  <c r="F3002" i="2"/>
  <c r="G2994" i="2"/>
  <c r="F2994" i="2"/>
  <c r="G2986" i="2"/>
  <c r="F2986" i="2"/>
  <c r="G2978" i="2"/>
  <c r="F2978" i="2"/>
  <c r="G2970" i="2"/>
  <c r="F2970" i="2"/>
  <c r="G2962" i="2"/>
  <c r="F2962" i="2"/>
  <c r="G2954" i="2"/>
  <c r="F2954" i="2"/>
  <c r="G2946" i="2"/>
  <c r="F2946" i="2"/>
  <c r="G2938" i="2"/>
  <c r="F2938" i="2"/>
  <c r="G2930" i="2"/>
  <c r="F2930" i="2"/>
  <c r="G2922" i="2"/>
  <c r="F2922" i="2"/>
  <c r="G2914" i="2"/>
  <c r="F2914" i="2"/>
  <c r="G2906" i="2"/>
  <c r="F2906" i="2"/>
  <c r="G2898" i="2"/>
  <c r="F2898" i="2"/>
  <c r="G2890" i="2"/>
  <c r="F2890" i="2"/>
  <c r="G2882" i="2"/>
  <c r="F2882" i="2"/>
  <c r="G2874" i="2"/>
  <c r="F2874" i="2"/>
  <c r="G2866" i="2"/>
  <c r="F2866" i="2"/>
  <c r="G2858" i="2"/>
  <c r="F2858" i="2"/>
  <c r="G2850" i="2"/>
  <c r="F2850" i="2"/>
  <c r="G2842" i="2"/>
  <c r="F2842" i="2"/>
  <c r="G2834" i="2"/>
  <c r="F2834" i="2"/>
  <c r="G2826" i="2"/>
  <c r="F2826" i="2"/>
  <c r="G2818" i="2"/>
  <c r="F2818" i="2"/>
  <c r="G2810" i="2"/>
  <c r="F2810" i="2"/>
  <c r="G2802" i="2"/>
  <c r="F2802" i="2"/>
  <c r="G2794" i="2"/>
  <c r="F2794" i="2"/>
  <c r="G2786" i="2"/>
  <c r="F2786" i="2"/>
  <c r="G2778" i="2"/>
  <c r="F2778" i="2"/>
  <c r="G2770" i="2"/>
  <c r="F2770" i="2"/>
  <c r="G2762" i="2"/>
  <c r="F2762" i="2"/>
  <c r="G2754" i="2"/>
  <c r="F2754" i="2"/>
  <c r="G2746" i="2"/>
  <c r="F2746" i="2"/>
  <c r="G2738" i="2"/>
  <c r="F2738" i="2"/>
  <c r="G2730" i="2"/>
  <c r="F2730" i="2"/>
  <c r="G2722" i="2"/>
  <c r="F2722" i="2"/>
  <c r="G2714" i="2"/>
  <c r="F2714" i="2"/>
  <c r="G2706" i="2"/>
  <c r="F2706" i="2"/>
  <c r="G2698" i="2"/>
  <c r="F2698" i="2"/>
  <c r="G2690" i="2"/>
  <c r="F2690" i="2"/>
  <c r="G2682" i="2"/>
  <c r="F2682" i="2"/>
  <c r="G2674" i="2"/>
  <c r="F2674" i="2"/>
  <c r="G2666" i="2"/>
  <c r="F2666" i="2"/>
  <c r="G2658" i="2"/>
  <c r="F2658" i="2"/>
  <c r="G2650" i="2"/>
  <c r="F2650" i="2"/>
  <c r="G2642" i="2"/>
  <c r="F2642" i="2"/>
  <c r="G2634" i="2"/>
  <c r="F2634" i="2"/>
  <c r="G2626" i="2"/>
  <c r="F2626" i="2"/>
  <c r="G2618" i="2"/>
  <c r="F2618" i="2"/>
  <c r="G2610" i="2"/>
  <c r="F2610" i="2"/>
  <c r="G2602" i="2"/>
  <c r="F2602" i="2"/>
  <c r="G2594" i="2"/>
  <c r="F2594" i="2"/>
  <c r="G2586" i="2"/>
  <c r="F2586" i="2"/>
  <c r="G2578" i="2"/>
  <c r="F2578" i="2"/>
  <c r="G2570" i="2"/>
  <c r="F2570" i="2"/>
  <c r="G2562" i="2"/>
  <c r="F2562" i="2"/>
  <c r="G2554" i="2"/>
  <c r="F2554" i="2"/>
  <c r="G2546" i="2"/>
  <c r="F2546" i="2"/>
  <c r="G2538" i="2"/>
  <c r="F2538" i="2"/>
  <c r="G2530" i="2"/>
  <c r="F2530" i="2"/>
  <c r="G2522" i="2"/>
  <c r="F2522" i="2"/>
  <c r="G2514" i="2"/>
  <c r="F2514" i="2"/>
  <c r="G2506" i="2"/>
  <c r="F2506" i="2"/>
  <c r="G2498" i="2"/>
  <c r="F2498" i="2"/>
  <c r="G2490" i="2"/>
  <c r="F2490" i="2"/>
  <c r="G2482" i="2"/>
  <c r="F2482" i="2"/>
  <c r="G2474" i="2"/>
  <c r="F2474" i="2"/>
  <c r="G2466" i="2"/>
  <c r="F2466" i="2"/>
  <c r="G2458" i="2"/>
  <c r="F2458" i="2"/>
  <c r="G2450" i="2"/>
  <c r="F2450" i="2"/>
  <c r="G2442" i="2"/>
  <c r="F2442" i="2"/>
  <c r="G2434" i="2"/>
  <c r="F2434" i="2"/>
  <c r="G2426" i="2"/>
  <c r="F2426" i="2"/>
  <c r="G2418" i="2"/>
  <c r="F2418" i="2"/>
  <c r="G2410" i="2"/>
  <c r="F2410" i="2"/>
  <c r="G2402" i="2"/>
  <c r="F2402" i="2"/>
  <c r="G2394" i="2"/>
  <c r="F2394" i="2"/>
  <c r="G2386" i="2"/>
  <c r="F2386" i="2"/>
  <c r="G2378" i="2"/>
  <c r="F2378" i="2"/>
  <c r="G2370" i="2"/>
  <c r="F2370" i="2"/>
  <c r="G2362" i="2"/>
  <c r="F2362" i="2"/>
  <c r="G2354" i="2"/>
  <c r="F2354" i="2"/>
  <c r="G2346" i="2"/>
  <c r="F2346" i="2"/>
  <c r="G2338" i="2"/>
  <c r="F2338" i="2"/>
  <c r="G2330" i="2"/>
  <c r="F2330" i="2"/>
  <c r="G2322" i="2"/>
  <c r="F2322" i="2"/>
  <c r="G2314" i="2"/>
  <c r="F2314" i="2"/>
  <c r="G2306" i="2"/>
  <c r="F2306" i="2"/>
  <c r="G2298" i="2"/>
  <c r="F2298" i="2"/>
  <c r="G2290" i="2"/>
  <c r="F2290" i="2"/>
  <c r="G2282" i="2"/>
  <c r="F2282" i="2"/>
  <c r="G2274" i="2"/>
  <c r="F2274" i="2"/>
  <c r="G2266" i="2"/>
  <c r="F2266" i="2"/>
  <c r="G2258" i="2"/>
  <c r="F2258" i="2"/>
  <c r="G2250" i="2"/>
  <c r="F2250" i="2"/>
  <c r="G2242" i="2"/>
  <c r="F2242" i="2"/>
  <c r="G2234" i="2"/>
  <c r="F2234" i="2"/>
  <c r="G2226" i="2"/>
  <c r="F2226" i="2"/>
  <c r="G2218" i="2"/>
  <c r="F2218" i="2"/>
  <c r="G2210" i="2"/>
  <c r="F2210" i="2"/>
  <c r="G2202" i="2"/>
  <c r="F2202" i="2"/>
  <c r="G2194" i="2"/>
  <c r="F2194" i="2"/>
  <c r="G2186" i="2"/>
  <c r="F2186" i="2"/>
  <c r="G2178" i="2"/>
  <c r="F2178" i="2"/>
  <c r="G2170" i="2"/>
  <c r="F2170" i="2"/>
  <c r="G2162" i="2"/>
  <c r="F2162" i="2"/>
  <c r="G2154" i="2"/>
  <c r="F2154" i="2"/>
  <c r="G2146" i="2"/>
  <c r="F2146" i="2"/>
  <c r="G2138" i="2"/>
  <c r="F2138" i="2"/>
  <c r="G2130" i="2"/>
  <c r="F2130" i="2"/>
  <c r="G2122" i="2"/>
  <c r="F2122" i="2"/>
  <c r="G2114" i="2"/>
  <c r="F2114" i="2"/>
  <c r="G2106" i="2"/>
  <c r="F2106" i="2"/>
  <c r="G2098" i="2"/>
  <c r="F2098" i="2"/>
  <c r="G2090" i="2"/>
  <c r="F2090" i="2"/>
  <c r="G2082" i="2"/>
  <c r="F2082" i="2"/>
  <c r="G2074" i="2"/>
  <c r="F2074" i="2"/>
  <c r="G2066" i="2"/>
  <c r="F2066" i="2"/>
  <c r="G2058" i="2"/>
  <c r="F2058" i="2"/>
  <c r="G2050" i="2"/>
  <c r="F2050" i="2"/>
  <c r="G2042" i="2"/>
  <c r="F2042" i="2"/>
  <c r="G2034" i="2"/>
  <c r="F2034" i="2"/>
  <c r="G2026" i="2"/>
  <c r="F2026" i="2"/>
  <c r="G2018" i="2"/>
  <c r="F2018" i="2"/>
  <c r="G2010" i="2"/>
  <c r="F2010" i="2"/>
  <c r="G2002" i="2"/>
  <c r="F2002" i="2"/>
  <c r="G1994" i="2"/>
  <c r="F1994" i="2"/>
  <c r="G1986" i="2"/>
  <c r="F1986" i="2"/>
  <c r="G1978" i="2"/>
  <c r="F1978" i="2"/>
  <c r="G1970" i="2"/>
  <c r="F1970" i="2"/>
  <c r="G1962" i="2"/>
  <c r="F1962" i="2"/>
  <c r="G1954" i="2"/>
  <c r="F1954" i="2"/>
  <c r="G1946" i="2"/>
  <c r="F1946" i="2"/>
  <c r="G1938" i="2"/>
  <c r="F1938" i="2"/>
  <c r="G1930" i="2"/>
  <c r="F1930" i="2"/>
  <c r="G1914" i="2"/>
  <c r="F1914" i="2"/>
  <c r="G1906" i="2"/>
  <c r="F1906" i="2"/>
  <c r="G1898" i="2"/>
  <c r="F1898" i="2"/>
  <c r="G1890" i="2"/>
  <c r="F1890" i="2"/>
  <c r="G1882" i="2"/>
  <c r="F1882" i="2"/>
  <c r="G1874" i="2"/>
  <c r="F1874" i="2"/>
  <c r="G1866" i="2"/>
  <c r="F1866" i="2"/>
  <c r="G1858" i="2"/>
  <c r="F1858" i="2"/>
  <c r="G1850" i="2"/>
  <c r="F1850" i="2"/>
  <c r="G1834" i="2"/>
  <c r="F1834" i="2"/>
  <c r="G1826" i="2"/>
  <c r="F1826" i="2"/>
  <c r="G1818" i="2"/>
  <c r="F1818" i="2"/>
  <c r="G1810" i="2"/>
  <c r="F1810" i="2"/>
  <c r="G1802" i="2"/>
  <c r="F1802" i="2"/>
  <c r="G1794" i="2"/>
  <c r="F1794" i="2"/>
  <c r="G1786" i="2"/>
  <c r="F1786" i="2"/>
  <c r="G1778" i="2"/>
  <c r="F1778" i="2"/>
  <c r="G1770" i="2"/>
  <c r="F1770" i="2"/>
  <c r="G1762" i="2"/>
  <c r="F1762" i="2"/>
  <c r="G1754" i="2"/>
  <c r="F1754" i="2"/>
  <c r="G1746" i="2"/>
  <c r="F1746" i="2"/>
  <c r="G1738" i="2"/>
  <c r="F1738" i="2"/>
  <c r="G1730" i="2"/>
  <c r="F1730" i="2"/>
  <c r="G1722" i="2"/>
  <c r="F1722" i="2"/>
  <c r="G1714" i="2"/>
  <c r="F1714" i="2"/>
  <c r="G1706" i="2"/>
  <c r="F1706" i="2"/>
  <c r="G1698" i="2"/>
  <c r="F1698" i="2"/>
  <c r="G1690" i="2"/>
  <c r="F1690" i="2"/>
  <c r="G1682" i="2"/>
  <c r="F1682" i="2"/>
  <c r="G1674" i="2"/>
  <c r="F1674" i="2"/>
  <c r="G1658" i="2"/>
  <c r="F1658" i="2"/>
  <c r="G1650" i="2"/>
  <c r="F1650" i="2"/>
  <c r="G1642" i="2"/>
  <c r="F1642" i="2"/>
  <c r="G1634" i="2"/>
  <c r="F1634" i="2"/>
  <c r="G1626" i="2"/>
  <c r="F1626" i="2"/>
  <c r="G1618" i="2"/>
  <c r="F1618" i="2"/>
  <c r="G1610" i="2"/>
  <c r="F1610" i="2"/>
  <c r="G1602" i="2"/>
  <c r="F1602" i="2"/>
  <c r="G1594" i="2"/>
  <c r="F1594" i="2"/>
  <c r="G1578" i="2"/>
  <c r="F1578" i="2"/>
  <c r="G1570" i="2"/>
  <c r="F1570" i="2"/>
  <c r="G1562" i="2"/>
  <c r="F1562" i="2"/>
  <c r="G1554" i="2"/>
  <c r="F1554" i="2"/>
  <c r="G1546" i="2"/>
  <c r="F1546" i="2"/>
  <c r="G1538" i="2"/>
  <c r="F1538" i="2"/>
  <c r="G1530" i="2"/>
  <c r="F1530" i="2"/>
  <c r="G1522" i="2"/>
  <c r="F1522" i="2"/>
  <c r="G1514" i="2"/>
  <c r="F1514" i="2"/>
  <c r="G1506" i="2"/>
  <c r="F1506" i="2"/>
  <c r="G1498" i="2"/>
  <c r="F1498" i="2"/>
  <c r="G1490" i="2"/>
  <c r="F1490" i="2"/>
  <c r="G1482" i="2"/>
  <c r="F1482" i="2"/>
  <c r="G1474" i="2"/>
  <c r="F1474" i="2"/>
  <c r="G1466" i="2"/>
  <c r="F1466" i="2"/>
  <c r="G1458" i="2"/>
  <c r="F1458" i="2"/>
  <c r="G1450" i="2"/>
  <c r="F1450" i="2"/>
  <c r="G1442" i="2"/>
  <c r="F1442" i="2"/>
  <c r="G1434" i="2"/>
  <c r="F1434" i="2"/>
  <c r="G1426" i="2"/>
  <c r="F1426" i="2"/>
  <c r="G1418" i="2"/>
  <c r="F1418" i="2"/>
  <c r="G1410" i="2"/>
  <c r="F1410" i="2"/>
  <c r="G1402" i="2"/>
  <c r="F1402" i="2"/>
  <c r="G1394" i="2"/>
  <c r="F1394" i="2"/>
  <c r="G1386" i="2"/>
  <c r="F1386" i="2"/>
  <c r="G1378" i="2"/>
  <c r="F1378" i="2"/>
  <c r="G1370" i="2"/>
  <c r="F1370" i="2"/>
  <c r="G1362" i="2"/>
  <c r="F1362" i="2"/>
  <c r="G1354" i="2"/>
  <c r="F1354" i="2"/>
  <c r="G1346" i="2"/>
  <c r="F1346" i="2"/>
  <c r="G1338" i="2"/>
  <c r="F1338" i="2"/>
  <c r="G1330" i="2"/>
  <c r="F1330" i="2"/>
  <c r="G1322" i="2"/>
  <c r="F1322" i="2"/>
  <c r="G1314" i="2"/>
  <c r="F1314" i="2"/>
  <c r="G1306" i="2"/>
  <c r="F1306" i="2"/>
  <c r="G1298" i="2"/>
  <c r="F1298" i="2"/>
  <c r="G1290" i="2"/>
  <c r="F1290" i="2"/>
  <c r="G1282" i="2"/>
  <c r="F1282" i="2"/>
  <c r="G1274" i="2"/>
  <c r="F1274" i="2"/>
  <c r="G1266" i="2"/>
  <c r="F1266" i="2"/>
  <c r="G1258" i="2"/>
  <c r="F1258" i="2"/>
  <c r="G1250" i="2"/>
  <c r="F1250" i="2"/>
  <c r="G1242" i="2"/>
  <c r="F1242" i="2"/>
  <c r="G1234" i="2"/>
  <c r="F1234" i="2"/>
  <c r="G1226" i="2"/>
  <c r="F1226" i="2"/>
  <c r="G1218" i="2"/>
  <c r="F1218" i="2"/>
  <c r="G1210" i="2"/>
  <c r="F1210" i="2"/>
  <c r="G1202" i="2"/>
  <c r="F1202" i="2"/>
  <c r="G1194" i="2"/>
  <c r="F1194" i="2"/>
  <c r="G1186" i="2"/>
  <c r="F1186" i="2"/>
  <c r="G1178" i="2"/>
  <c r="F1178" i="2"/>
  <c r="G1170" i="2"/>
  <c r="F1170" i="2"/>
  <c r="G1162" i="2"/>
  <c r="F1162" i="2"/>
  <c r="G1154" i="2"/>
  <c r="F1154" i="2"/>
  <c r="G1146" i="2"/>
  <c r="F1146" i="2"/>
  <c r="G1138" i="2"/>
  <c r="F1138" i="2"/>
  <c r="G1130" i="2"/>
  <c r="F1130" i="2"/>
  <c r="G1122" i="2"/>
  <c r="F1122" i="2"/>
  <c r="G1114" i="2"/>
  <c r="F1114" i="2"/>
  <c r="G1106" i="2"/>
  <c r="F1106" i="2"/>
  <c r="G1098" i="2"/>
  <c r="F1098" i="2"/>
  <c r="G1090" i="2"/>
  <c r="F1090" i="2"/>
  <c r="G1082" i="2"/>
  <c r="F1082" i="2"/>
  <c r="G1074" i="2"/>
  <c r="F1074" i="2"/>
  <c r="G1066" i="2"/>
  <c r="F1066" i="2"/>
  <c r="G1058" i="2"/>
  <c r="F1058" i="2"/>
  <c r="G1050" i="2"/>
  <c r="F1050" i="2"/>
  <c r="G1042" i="2"/>
  <c r="F1042" i="2"/>
  <c r="G1034" i="2"/>
  <c r="F1034" i="2"/>
  <c r="G1026" i="2"/>
  <c r="F1026" i="2"/>
  <c r="G1018" i="2"/>
  <c r="F1018" i="2"/>
  <c r="G1010" i="2"/>
  <c r="F1010" i="2"/>
  <c r="G1002" i="2"/>
  <c r="F1002" i="2"/>
  <c r="G994" i="2"/>
  <c r="F994" i="2"/>
  <c r="G986" i="2"/>
  <c r="F986" i="2"/>
  <c r="G978" i="2"/>
  <c r="F978" i="2"/>
  <c r="G970" i="2"/>
  <c r="F970" i="2"/>
  <c r="G962" i="2"/>
  <c r="F962" i="2"/>
  <c r="G954" i="2"/>
  <c r="F954" i="2"/>
  <c r="G946" i="2"/>
  <c r="F946" i="2"/>
  <c r="G938" i="2"/>
  <c r="F938" i="2"/>
  <c r="G930" i="2"/>
  <c r="F930" i="2"/>
  <c r="G922" i="2"/>
  <c r="F922" i="2"/>
  <c r="G914" i="2"/>
  <c r="F914" i="2"/>
  <c r="G906" i="2"/>
  <c r="F906" i="2"/>
  <c r="G898" i="2"/>
  <c r="F898" i="2"/>
  <c r="G890" i="2"/>
  <c r="F890" i="2"/>
  <c r="G882" i="2"/>
  <c r="F882" i="2"/>
  <c r="G874" i="2"/>
  <c r="F874" i="2"/>
  <c r="G866" i="2"/>
  <c r="F866" i="2"/>
  <c r="G858" i="2"/>
  <c r="F858" i="2"/>
  <c r="G850" i="2"/>
  <c r="F850" i="2"/>
  <c r="G842" i="2"/>
  <c r="F842" i="2"/>
  <c r="G834" i="2"/>
  <c r="F834" i="2"/>
  <c r="G826" i="2"/>
  <c r="F826" i="2"/>
  <c r="G818" i="2"/>
  <c r="F818" i="2"/>
  <c r="G810" i="2"/>
  <c r="F810" i="2"/>
  <c r="G802" i="2"/>
  <c r="F802" i="2"/>
  <c r="G794" i="2"/>
  <c r="F794" i="2"/>
  <c r="G786" i="2"/>
  <c r="F786" i="2"/>
  <c r="G778" i="2"/>
  <c r="F778" i="2"/>
  <c r="G770" i="2"/>
  <c r="F770" i="2"/>
  <c r="G762" i="2"/>
  <c r="F762" i="2"/>
  <c r="G754" i="2"/>
  <c r="F754" i="2"/>
  <c r="G746" i="2"/>
  <c r="F746" i="2"/>
  <c r="G738" i="2"/>
  <c r="F738" i="2"/>
  <c r="G730" i="2"/>
  <c r="F730" i="2"/>
  <c r="G722" i="2"/>
  <c r="F722" i="2"/>
  <c r="G714" i="2"/>
  <c r="F714" i="2"/>
  <c r="G706" i="2"/>
  <c r="F706" i="2"/>
  <c r="G698" i="2"/>
  <c r="F698" i="2"/>
  <c r="G690" i="2"/>
  <c r="F690" i="2"/>
  <c r="G682" i="2"/>
  <c r="F682" i="2"/>
  <c r="G674" i="2"/>
  <c r="F674" i="2"/>
  <c r="G666" i="2"/>
  <c r="F666" i="2"/>
  <c r="G658" i="2"/>
  <c r="F658" i="2"/>
  <c r="G650" i="2"/>
  <c r="F650" i="2"/>
  <c r="G642" i="2"/>
  <c r="F642" i="2"/>
  <c r="G634" i="2"/>
  <c r="F634" i="2"/>
  <c r="G626" i="2"/>
  <c r="F626" i="2"/>
  <c r="G618" i="2"/>
  <c r="F618" i="2"/>
  <c r="G610" i="2"/>
  <c r="F610" i="2"/>
  <c r="G602" i="2"/>
  <c r="F602" i="2"/>
  <c r="G594" i="2"/>
  <c r="F594" i="2"/>
  <c r="G586" i="2"/>
  <c r="F586" i="2"/>
  <c r="G578" i="2"/>
  <c r="F578" i="2"/>
  <c r="G570" i="2"/>
  <c r="F570" i="2"/>
  <c r="G562" i="2"/>
  <c r="F562" i="2"/>
  <c r="G554" i="2"/>
  <c r="F554" i="2"/>
  <c r="G546" i="2"/>
  <c r="F546" i="2"/>
  <c r="G538" i="2"/>
  <c r="F538" i="2"/>
  <c r="G530" i="2"/>
  <c r="F530" i="2"/>
  <c r="G522" i="2"/>
  <c r="F522" i="2"/>
  <c r="G514" i="2"/>
  <c r="F514" i="2"/>
  <c r="G506" i="2"/>
  <c r="F506" i="2"/>
  <c r="G498" i="2"/>
  <c r="F498" i="2"/>
  <c r="G490" i="2"/>
  <c r="F490" i="2"/>
  <c r="G482" i="2"/>
  <c r="F482" i="2"/>
  <c r="G474" i="2"/>
  <c r="F474" i="2"/>
  <c r="G466" i="2"/>
  <c r="F466" i="2"/>
  <c r="G458" i="2"/>
  <c r="F458" i="2"/>
  <c r="G450" i="2"/>
  <c r="F450" i="2"/>
  <c r="G442" i="2"/>
  <c r="F442" i="2"/>
  <c r="G434" i="2"/>
  <c r="F434" i="2"/>
  <c r="G426" i="2"/>
  <c r="F426" i="2"/>
  <c r="G418" i="2"/>
  <c r="F418" i="2"/>
  <c r="G410" i="2"/>
  <c r="F410" i="2"/>
  <c r="G402" i="2"/>
  <c r="F402" i="2"/>
  <c r="G394" i="2"/>
  <c r="F394" i="2"/>
  <c r="G386" i="2"/>
  <c r="F386" i="2"/>
  <c r="G378" i="2"/>
  <c r="F378" i="2"/>
  <c r="G370" i="2"/>
  <c r="F370" i="2"/>
  <c r="G362" i="2"/>
  <c r="F362" i="2"/>
  <c r="G354" i="2"/>
  <c r="F354" i="2"/>
  <c r="G346" i="2"/>
  <c r="F346" i="2"/>
  <c r="G338" i="2"/>
  <c r="F338" i="2"/>
  <c r="G330" i="2"/>
  <c r="F330" i="2"/>
  <c r="G322" i="2"/>
  <c r="F322" i="2"/>
  <c r="G314" i="2"/>
  <c r="F314" i="2"/>
  <c r="G306" i="2"/>
  <c r="F306" i="2"/>
  <c r="G298" i="2"/>
  <c r="F298" i="2"/>
  <c r="G290" i="2"/>
  <c r="F290" i="2"/>
  <c r="G282" i="2"/>
  <c r="F282" i="2"/>
  <c r="G274" i="2"/>
  <c r="F274" i="2"/>
  <c r="G266" i="2"/>
  <c r="F266" i="2"/>
  <c r="G258" i="2"/>
  <c r="F258" i="2"/>
  <c r="G250" i="2"/>
  <c r="F250" i="2"/>
  <c r="G242" i="2"/>
  <c r="F242" i="2"/>
  <c r="G234" i="2"/>
  <c r="F234" i="2"/>
  <c r="G226" i="2"/>
  <c r="F226" i="2"/>
  <c r="G218" i="2"/>
  <c r="F218" i="2"/>
  <c r="G210" i="2"/>
  <c r="F210" i="2"/>
  <c r="G202" i="2"/>
  <c r="F202" i="2"/>
  <c r="G194" i="2"/>
  <c r="F194" i="2"/>
  <c r="G186" i="2"/>
  <c r="F186" i="2"/>
  <c r="G178" i="2"/>
  <c r="F178" i="2"/>
  <c r="G170" i="2"/>
  <c r="F170" i="2"/>
  <c r="G162" i="2"/>
  <c r="F162" i="2"/>
  <c r="G154" i="2"/>
  <c r="F154" i="2"/>
  <c r="G146" i="2"/>
  <c r="F146" i="2"/>
  <c r="G138" i="2"/>
  <c r="F138" i="2"/>
  <c r="G130" i="2"/>
  <c r="F130" i="2"/>
  <c r="G122" i="2"/>
  <c r="F122" i="2"/>
  <c r="G114" i="2"/>
  <c r="F114" i="2"/>
  <c r="G106" i="2"/>
  <c r="F106" i="2"/>
  <c r="G98" i="2"/>
  <c r="F98" i="2"/>
  <c r="G90" i="2"/>
  <c r="F90" i="2"/>
  <c r="G82" i="2"/>
  <c r="F82" i="2"/>
  <c r="G74" i="2"/>
  <c r="F74" i="2"/>
  <c r="G66" i="2"/>
  <c r="F66" i="2"/>
  <c r="G58" i="2"/>
  <c r="F58" i="2"/>
  <c r="G50" i="2"/>
  <c r="F50" i="2"/>
  <c r="G42" i="2"/>
  <c r="F42" i="2"/>
  <c r="G34" i="2"/>
  <c r="F34" i="2"/>
  <c r="G26" i="2"/>
  <c r="F26" i="2"/>
  <c r="G18" i="2"/>
  <c r="F18" i="2"/>
  <c r="G10" i="2"/>
  <c r="F10" i="2"/>
  <c r="F2968" i="2"/>
  <c r="F2847" i="2"/>
  <c r="F2719" i="2"/>
  <c r="F2591" i="2"/>
  <c r="F2463" i="2"/>
  <c r="F2335" i="2"/>
  <c r="F2207" i="2"/>
  <c r="F2079" i="2"/>
  <c r="F1749" i="2"/>
  <c r="G2897" i="2"/>
  <c r="F2897" i="2"/>
  <c r="G2889" i="2"/>
  <c r="F2889" i="2"/>
  <c r="G2873" i="2"/>
  <c r="F2873" i="2"/>
  <c r="G2865" i="2"/>
  <c r="F2865" i="2"/>
  <c r="G2857" i="2"/>
  <c r="F2857" i="2"/>
  <c r="G2841" i="2"/>
  <c r="F2841" i="2"/>
  <c r="G2833" i="2"/>
  <c r="F2833" i="2"/>
  <c r="G2825" i="2"/>
  <c r="F2825" i="2"/>
  <c r="G2809" i="2"/>
  <c r="F2809" i="2"/>
  <c r="G2801" i="2"/>
  <c r="F2801" i="2"/>
  <c r="G2793" i="2"/>
  <c r="F2793" i="2"/>
  <c r="G2777" i="2"/>
  <c r="F2777" i="2"/>
  <c r="G2769" i="2"/>
  <c r="F2769" i="2"/>
  <c r="G2761" i="2"/>
  <c r="F2761" i="2"/>
  <c r="G2745" i="2"/>
  <c r="F2745" i="2"/>
  <c r="G2737" i="2"/>
  <c r="F2737" i="2"/>
  <c r="G2729" i="2"/>
  <c r="F2729" i="2"/>
  <c r="G2713" i="2"/>
  <c r="F2713" i="2"/>
  <c r="G2705" i="2"/>
  <c r="F2705" i="2"/>
  <c r="G2697" i="2"/>
  <c r="F2697" i="2"/>
  <c r="G2681" i="2"/>
  <c r="F2681" i="2"/>
  <c r="G2673" i="2"/>
  <c r="F2673" i="2"/>
  <c r="G2665" i="2"/>
  <c r="F2665" i="2"/>
  <c r="G2649" i="2"/>
  <c r="F2649" i="2"/>
  <c r="G2641" i="2"/>
  <c r="F2641" i="2"/>
  <c r="G2633" i="2"/>
  <c r="F2633" i="2"/>
  <c r="G2617" i="2"/>
  <c r="F2617" i="2"/>
  <c r="G2609" i="2"/>
  <c r="F2609" i="2"/>
  <c r="G2601" i="2"/>
  <c r="F2601" i="2"/>
  <c r="G2585" i="2"/>
  <c r="F2585" i="2"/>
  <c r="G2577" i="2"/>
  <c r="F2577" i="2"/>
  <c r="G2569" i="2"/>
  <c r="F2569" i="2"/>
  <c r="G2553" i="2"/>
  <c r="F2553" i="2"/>
  <c r="G2545" i="2"/>
  <c r="F2545" i="2"/>
  <c r="G2537" i="2"/>
  <c r="F2537" i="2"/>
  <c r="G2521" i="2"/>
  <c r="F2521" i="2"/>
  <c r="G2513" i="2"/>
  <c r="F2513" i="2"/>
  <c r="G2505" i="2"/>
  <c r="F2505" i="2"/>
  <c r="G2489" i="2"/>
  <c r="F2489" i="2"/>
  <c r="G2481" i="2"/>
  <c r="F2481" i="2"/>
  <c r="G2473" i="2"/>
  <c r="F2473" i="2"/>
  <c r="G2457" i="2"/>
  <c r="F2457" i="2"/>
  <c r="G2449" i="2"/>
  <c r="F2449" i="2"/>
  <c r="G2441" i="2"/>
  <c r="F2441" i="2"/>
  <c r="G2425" i="2"/>
  <c r="F2425" i="2"/>
  <c r="G2417" i="2"/>
  <c r="F2417" i="2"/>
  <c r="G2409" i="2"/>
  <c r="F2409" i="2"/>
  <c r="G2393" i="2"/>
  <c r="F2393" i="2"/>
  <c r="G2385" i="2"/>
  <c r="F2385" i="2"/>
  <c r="G2377" i="2"/>
  <c r="F2377" i="2"/>
  <c r="G2361" i="2"/>
  <c r="F2361" i="2"/>
  <c r="G2353" i="2"/>
  <c r="F2353" i="2"/>
  <c r="G2345" i="2"/>
  <c r="F2345" i="2"/>
  <c r="G2329" i="2"/>
  <c r="F2329" i="2"/>
  <c r="G2321" i="2"/>
  <c r="F2321" i="2"/>
  <c r="G2313" i="2"/>
  <c r="F2313" i="2"/>
  <c r="G2297" i="2"/>
  <c r="F2297" i="2"/>
  <c r="G2289" i="2"/>
  <c r="F2289" i="2"/>
  <c r="G2281" i="2"/>
  <c r="F2281" i="2"/>
  <c r="G2265" i="2"/>
  <c r="F2265" i="2"/>
  <c r="G2257" i="2"/>
  <c r="F2257" i="2"/>
  <c r="G2249" i="2"/>
  <c r="F2249" i="2"/>
  <c r="G2233" i="2"/>
  <c r="F2233" i="2"/>
  <c r="G2225" i="2"/>
  <c r="F2225" i="2"/>
  <c r="G2217" i="2"/>
  <c r="F2217" i="2"/>
  <c r="G2201" i="2"/>
  <c r="F2201" i="2"/>
  <c r="G2193" i="2"/>
  <c r="F2193" i="2"/>
  <c r="G2185" i="2"/>
  <c r="F2185" i="2"/>
  <c r="G2169" i="2"/>
  <c r="F2169" i="2"/>
  <c r="G2161" i="2"/>
  <c r="F2161" i="2"/>
  <c r="G2153" i="2"/>
  <c r="F2153" i="2"/>
  <c r="G2137" i="2"/>
  <c r="F2137" i="2"/>
  <c r="G2129" i="2"/>
  <c r="F2129" i="2"/>
  <c r="G2121" i="2"/>
  <c r="F2121" i="2"/>
  <c r="G2105" i="2"/>
  <c r="F2105" i="2"/>
  <c r="G2097" i="2"/>
  <c r="F2097" i="2"/>
  <c r="G2089" i="2"/>
  <c r="F2089" i="2"/>
  <c r="G2073" i="2"/>
  <c r="F2073" i="2"/>
  <c r="G2065" i="2"/>
  <c r="F2065" i="2"/>
  <c r="G2057" i="2"/>
  <c r="F2057" i="2"/>
  <c r="G2049" i="2"/>
  <c r="F2049" i="2"/>
  <c r="G2041" i="2"/>
  <c r="F2041" i="2"/>
  <c r="G2033" i="2"/>
  <c r="F2033" i="2"/>
  <c r="G2025" i="2"/>
  <c r="F2025" i="2"/>
  <c r="G2017" i="2"/>
  <c r="F2017" i="2"/>
  <c r="G2009" i="2"/>
  <c r="F2009" i="2"/>
  <c r="G2001" i="2"/>
  <c r="F2001" i="2"/>
  <c r="G1993" i="2"/>
  <c r="F1993" i="2"/>
  <c r="G1985" i="2"/>
  <c r="F1985" i="2"/>
  <c r="G1977" i="2"/>
  <c r="F1977" i="2"/>
  <c r="G1969" i="2"/>
  <c r="F1969" i="2"/>
  <c r="G1961" i="2"/>
  <c r="F1961" i="2"/>
  <c r="G1953" i="2"/>
  <c r="F1953" i="2"/>
  <c r="G1945" i="2"/>
  <c r="F1945" i="2"/>
  <c r="G1937" i="2"/>
  <c r="F1937" i="2"/>
  <c r="G1929" i="2"/>
  <c r="F1929" i="2"/>
  <c r="G1921" i="2"/>
  <c r="F1921" i="2"/>
  <c r="G1913" i="2"/>
  <c r="F1913" i="2"/>
  <c r="G1905" i="2"/>
  <c r="F1905" i="2"/>
  <c r="G1897" i="2"/>
  <c r="F1897" i="2"/>
  <c r="G1889" i="2"/>
  <c r="F1889" i="2"/>
  <c r="G1881" i="2"/>
  <c r="F1881" i="2"/>
  <c r="G1873" i="2"/>
  <c r="F1873" i="2"/>
  <c r="G1865" i="2"/>
  <c r="F1865" i="2"/>
  <c r="G1857" i="2"/>
  <c r="F1857" i="2"/>
  <c r="G1849" i="2"/>
  <c r="F1849" i="2"/>
  <c r="G1841" i="2"/>
  <c r="F1841" i="2"/>
  <c r="G1833" i="2"/>
  <c r="F1833" i="2"/>
  <c r="G1825" i="2"/>
  <c r="F1825" i="2"/>
  <c r="G1817" i="2"/>
  <c r="F1817" i="2"/>
  <c r="G1809" i="2"/>
  <c r="F1809" i="2"/>
  <c r="G1801" i="2"/>
  <c r="F1801" i="2"/>
  <c r="G1793" i="2"/>
  <c r="F1793" i="2"/>
  <c r="G1785" i="2"/>
  <c r="F1785" i="2"/>
  <c r="G1777" i="2"/>
  <c r="F1777" i="2"/>
  <c r="G1769" i="2"/>
  <c r="F1769" i="2"/>
  <c r="G1761" i="2"/>
  <c r="F1761" i="2"/>
  <c r="G1753" i="2"/>
  <c r="F1753" i="2"/>
  <c r="G1745" i="2"/>
  <c r="F1745" i="2"/>
  <c r="G1737" i="2"/>
  <c r="F1737" i="2"/>
  <c r="G1729" i="2"/>
  <c r="F1729" i="2"/>
  <c r="G1721" i="2"/>
  <c r="F1721" i="2"/>
  <c r="G1713" i="2"/>
  <c r="F1713" i="2"/>
  <c r="G1705" i="2"/>
  <c r="F1705" i="2"/>
  <c r="G1697" i="2"/>
  <c r="F1697" i="2"/>
  <c r="G1689" i="2"/>
  <c r="F1689" i="2"/>
  <c r="G1681" i="2"/>
  <c r="F1681" i="2"/>
  <c r="G1673" i="2"/>
  <c r="F1673" i="2"/>
  <c r="G1665" i="2"/>
  <c r="F1665" i="2"/>
  <c r="G1657" i="2"/>
  <c r="F1657" i="2"/>
  <c r="G1649" i="2"/>
  <c r="F1649" i="2"/>
  <c r="G1641" i="2"/>
  <c r="F1641" i="2"/>
  <c r="G1633" i="2"/>
  <c r="F1633" i="2"/>
  <c r="G1625" i="2"/>
  <c r="F1625" i="2"/>
  <c r="G1617" i="2"/>
  <c r="F1617" i="2"/>
  <c r="G1609" i="2"/>
  <c r="F1609" i="2"/>
  <c r="G1601" i="2"/>
  <c r="F1601" i="2"/>
  <c r="G1593" i="2"/>
  <c r="F1593" i="2"/>
  <c r="G1585" i="2"/>
  <c r="F1585" i="2"/>
  <c r="G1577" i="2"/>
  <c r="F1577" i="2"/>
  <c r="G1569" i="2"/>
  <c r="F1569" i="2"/>
  <c r="G1561" i="2"/>
  <c r="F1561" i="2"/>
  <c r="G1553" i="2"/>
  <c r="F1553" i="2"/>
  <c r="G1545" i="2"/>
  <c r="F1545" i="2"/>
  <c r="G1537" i="2"/>
  <c r="F1537" i="2"/>
  <c r="G1529" i="2"/>
  <c r="F1529" i="2"/>
  <c r="G1521" i="2"/>
  <c r="F1521" i="2"/>
  <c r="G1513" i="2"/>
  <c r="F1513" i="2"/>
  <c r="G1505" i="2"/>
  <c r="F1505" i="2"/>
  <c r="G1497" i="2"/>
  <c r="F1497" i="2"/>
  <c r="G1489" i="2"/>
  <c r="F1489" i="2"/>
  <c r="G1481" i="2"/>
  <c r="F1481" i="2"/>
  <c r="G1473" i="2"/>
  <c r="F1473" i="2"/>
  <c r="G1465" i="2"/>
  <c r="F1465" i="2"/>
  <c r="G1457" i="2"/>
  <c r="F1457" i="2"/>
  <c r="G1449" i="2"/>
  <c r="F1449" i="2"/>
  <c r="G1441" i="2"/>
  <c r="F1441" i="2"/>
  <c r="G1433" i="2"/>
  <c r="F1433" i="2"/>
  <c r="G1425" i="2"/>
  <c r="F1425" i="2"/>
  <c r="G1417" i="2"/>
  <c r="F1417" i="2"/>
  <c r="G1409" i="2"/>
  <c r="F1409" i="2"/>
  <c r="G1401" i="2"/>
  <c r="F1401" i="2"/>
  <c r="G1393" i="2"/>
  <c r="F1393" i="2"/>
  <c r="G1385" i="2"/>
  <c r="F1385" i="2"/>
  <c r="G1377" i="2"/>
  <c r="F1377" i="2"/>
  <c r="G1369" i="2"/>
  <c r="F1369" i="2"/>
  <c r="G1361" i="2"/>
  <c r="F1361" i="2"/>
  <c r="G1353" i="2"/>
  <c r="F1353" i="2"/>
  <c r="G1345" i="2"/>
  <c r="F1345" i="2"/>
  <c r="G1337" i="2"/>
  <c r="F1337" i="2"/>
  <c r="G1329" i="2"/>
  <c r="F1329" i="2"/>
  <c r="G1321" i="2"/>
  <c r="F1321" i="2"/>
  <c r="G1313" i="2"/>
  <c r="F1313" i="2"/>
  <c r="G1305" i="2"/>
  <c r="F1305" i="2"/>
  <c r="G1297" i="2"/>
  <c r="F1297" i="2"/>
  <c r="G1289" i="2"/>
  <c r="F1289" i="2"/>
  <c r="G1281" i="2"/>
  <c r="F1281" i="2"/>
  <c r="G1273" i="2"/>
  <c r="F1273" i="2"/>
  <c r="G1265" i="2"/>
  <c r="F1265" i="2"/>
  <c r="G1257" i="2"/>
  <c r="F1257" i="2"/>
  <c r="G1249" i="2"/>
  <c r="F1249" i="2"/>
  <c r="G1241" i="2"/>
  <c r="F1241" i="2"/>
  <c r="G1233" i="2"/>
  <c r="F1233" i="2"/>
  <c r="G1225" i="2"/>
  <c r="F1225" i="2"/>
  <c r="G1217" i="2"/>
  <c r="F1217" i="2"/>
  <c r="G1209" i="2"/>
  <c r="F1209" i="2"/>
  <c r="G1201" i="2"/>
  <c r="F1201" i="2"/>
  <c r="G1193" i="2"/>
  <c r="F1193" i="2"/>
  <c r="G1185" i="2"/>
  <c r="F1185" i="2"/>
  <c r="G1177" i="2"/>
  <c r="F1177" i="2"/>
  <c r="G1169" i="2"/>
  <c r="F1169" i="2"/>
  <c r="G1161" i="2"/>
  <c r="F1161" i="2"/>
  <c r="G1153" i="2"/>
  <c r="F1153" i="2"/>
  <c r="G1145" i="2"/>
  <c r="F1145" i="2"/>
  <c r="G1137" i="2"/>
  <c r="F1137" i="2"/>
  <c r="G1129" i="2"/>
  <c r="F1129" i="2"/>
  <c r="G1121" i="2"/>
  <c r="F1121" i="2"/>
  <c r="G1113" i="2"/>
  <c r="F1113" i="2"/>
  <c r="G1105" i="2"/>
  <c r="F1105" i="2"/>
  <c r="G1097" i="2"/>
  <c r="F1097" i="2"/>
  <c r="G1089" i="2"/>
  <c r="F1089" i="2"/>
  <c r="G1081" i="2"/>
  <c r="F1081" i="2"/>
  <c r="G1073" i="2"/>
  <c r="F1073" i="2"/>
  <c r="G1065" i="2"/>
  <c r="F1065" i="2"/>
  <c r="G1057" i="2"/>
  <c r="F1057" i="2"/>
  <c r="G1049" i="2"/>
  <c r="F1049" i="2"/>
  <c r="G1041" i="2"/>
  <c r="F1041" i="2"/>
  <c r="G1033" i="2"/>
  <c r="F1033" i="2"/>
  <c r="G1025" i="2"/>
  <c r="F1025" i="2"/>
  <c r="G1017" i="2"/>
  <c r="F1017" i="2"/>
  <c r="G1009" i="2"/>
  <c r="F1009" i="2"/>
  <c r="G1001" i="2"/>
  <c r="F1001" i="2"/>
  <c r="G993" i="2"/>
  <c r="F993" i="2"/>
  <c r="G985" i="2"/>
  <c r="F985" i="2"/>
  <c r="G977" i="2"/>
  <c r="F977" i="2"/>
  <c r="G969" i="2"/>
  <c r="F969" i="2"/>
  <c r="G961" i="2"/>
  <c r="F961" i="2"/>
  <c r="G953" i="2"/>
  <c r="F953" i="2"/>
  <c r="G945" i="2"/>
  <c r="F945" i="2"/>
  <c r="G937" i="2"/>
  <c r="F937" i="2"/>
  <c r="G929" i="2"/>
  <c r="F929" i="2"/>
  <c r="G921" i="2"/>
  <c r="F921" i="2"/>
  <c r="G913" i="2"/>
  <c r="F913" i="2"/>
  <c r="G905" i="2"/>
  <c r="F905" i="2"/>
  <c r="G897" i="2"/>
  <c r="F897" i="2"/>
  <c r="G889" i="2"/>
  <c r="F889" i="2"/>
  <c r="G881" i="2"/>
  <c r="F881" i="2"/>
  <c r="G873" i="2"/>
  <c r="F873" i="2"/>
  <c r="G865" i="2"/>
  <c r="F865" i="2"/>
  <c r="G857" i="2"/>
  <c r="F857" i="2"/>
  <c r="G849" i="2"/>
  <c r="F849" i="2"/>
  <c r="G841" i="2"/>
  <c r="F841" i="2"/>
  <c r="G833" i="2"/>
  <c r="F833" i="2"/>
  <c r="G825" i="2"/>
  <c r="F825" i="2"/>
  <c r="G817" i="2"/>
  <c r="F817" i="2"/>
  <c r="G809" i="2"/>
  <c r="F809" i="2"/>
  <c r="G801" i="2"/>
  <c r="F801" i="2"/>
  <c r="G793" i="2"/>
  <c r="F793" i="2"/>
  <c r="G785" i="2"/>
  <c r="F785" i="2"/>
  <c r="G777" i="2"/>
  <c r="F777" i="2"/>
  <c r="G769" i="2"/>
  <c r="F769" i="2"/>
  <c r="G761" i="2"/>
  <c r="F761" i="2"/>
  <c r="G753" i="2"/>
  <c r="F753" i="2"/>
  <c r="G745" i="2"/>
  <c r="F745" i="2"/>
  <c r="G737" i="2"/>
  <c r="F737" i="2"/>
  <c r="G729" i="2"/>
  <c r="F729" i="2"/>
  <c r="G721" i="2"/>
  <c r="F721" i="2"/>
  <c r="G713" i="2"/>
  <c r="F713" i="2"/>
  <c r="G705" i="2"/>
  <c r="F705" i="2"/>
  <c r="G697" i="2"/>
  <c r="F697" i="2"/>
  <c r="G689" i="2"/>
  <c r="F689" i="2"/>
  <c r="G681" i="2"/>
  <c r="F681" i="2"/>
  <c r="G673" i="2"/>
  <c r="F673" i="2"/>
  <c r="G665" i="2"/>
  <c r="F665" i="2"/>
  <c r="G657" i="2"/>
  <c r="F657" i="2"/>
  <c r="G649" i="2"/>
  <c r="F649" i="2"/>
  <c r="G641" i="2"/>
  <c r="F641" i="2"/>
  <c r="G633" i="2"/>
  <c r="F633" i="2"/>
  <c r="G625" i="2"/>
  <c r="F625" i="2"/>
  <c r="G617" i="2"/>
  <c r="F617" i="2"/>
  <c r="G609" i="2"/>
  <c r="F609" i="2"/>
  <c r="G601" i="2"/>
  <c r="F601" i="2"/>
  <c r="G593" i="2"/>
  <c r="F593" i="2"/>
  <c r="G585" i="2"/>
  <c r="F585" i="2"/>
  <c r="G577" i="2"/>
  <c r="F577" i="2"/>
  <c r="G569" i="2"/>
  <c r="F569" i="2"/>
  <c r="G561" i="2"/>
  <c r="F561" i="2"/>
  <c r="G553" i="2"/>
  <c r="F553" i="2"/>
  <c r="G545" i="2"/>
  <c r="F545" i="2"/>
  <c r="G537" i="2"/>
  <c r="F537" i="2"/>
  <c r="G529" i="2"/>
  <c r="F529" i="2"/>
  <c r="G521" i="2"/>
  <c r="F521" i="2"/>
  <c r="G513" i="2"/>
  <c r="F513" i="2"/>
  <c r="G505" i="2"/>
  <c r="F505" i="2"/>
  <c r="G497" i="2"/>
  <c r="F497" i="2"/>
  <c r="G489" i="2"/>
  <c r="F489" i="2"/>
  <c r="G481" i="2"/>
  <c r="F481" i="2"/>
  <c r="G473" i="2"/>
  <c r="F473" i="2"/>
  <c r="G465" i="2"/>
  <c r="F465" i="2"/>
  <c r="G457" i="2"/>
  <c r="F457" i="2"/>
  <c r="G449" i="2"/>
  <c r="F449" i="2"/>
  <c r="G441" i="2"/>
  <c r="F441" i="2"/>
  <c r="G433" i="2"/>
  <c r="F433" i="2"/>
  <c r="G425" i="2"/>
  <c r="F425" i="2"/>
  <c r="G417" i="2"/>
  <c r="F417" i="2"/>
  <c r="G409" i="2"/>
  <c r="F409" i="2"/>
  <c r="G401" i="2"/>
  <c r="F401" i="2"/>
  <c r="G393" i="2"/>
  <c r="F393" i="2"/>
  <c r="G385" i="2"/>
  <c r="F385" i="2"/>
  <c r="G377" i="2"/>
  <c r="F377" i="2"/>
  <c r="G369" i="2"/>
  <c r="F369" i="2"/>
  <c r="G361" i="2"/>
  <c r="F361" i="2"/>
  <c r="G353" i="2"/>
  <c r="F353" i="2"/>
  <c r="G345" i="2"/>
  <c r="F345" i="2"/>
  <c r="G337" i="2"/>
  <c r="F337" i="2"/>
  <c r="G329" i="2"/>
  <c r="F329" i="2"/>
  <c r="G321" i="2"/>
  <c r="F321" i="2"/>
  <c r="G313" i="2"/>
  <c r="F313" i="2"/>
  <c r="G305" i="2"/>
  <c r="F305" i="2"/>
  <c r="G297" i="2"/>
  <c r="F297" i="2"/>
  <c r="G289" i="2"/>
  <c r="F289" i="2"/>
  <c r="G281" i="2"/>
  <c r="F281" i="2"/>
  <c r="G273" i="2"/>
  <c r="F273" i="2"/>
  <c r="G265" i="2"/>
  <c r="F265" i="2"/>
  <c r="G257" i="2"/>
  <c r="F257" i="2"/>
  <c r="G249" i="2"/>
  <c r="F249" i="2"/>
  <c r="G241" i="2"/>
  <c r="F241" i="2"/>
  <c r="G233" i="2"/>
  <c r="F233" i="2"/>
  <c r="G225" i="2"/>
  <c r="F225" i="2"/>
  <c r="G217" i="2"/>
  <c r="F217" i="2"/>
  <c r="G209" i="2"/>
  <c r="F209" i="2"/>
  <c r="G201" i="2"/>
  <c r="F201" i="2"/>
  <c r="G193" i="2"/>
  <c r="F193" i="2"/>
  <c r="G185" i="2"/>
  <c r="F185" i="2"/>
  <c r="G177" i="2"/>
  <c r="F177" i="2"/>
  <c r="G169" i="2"/>
  <c r="F169" i="2"/>
  <c r="G161" i="2"/>
  <c r="F161" i="2"/>
  <c r="G153" i="2"/>
  <c r="F153" i="2"/>
  <c r="G145" i="2"/>
  <c r="F145" i="2"/>
  <c r="G137" i="2"/>
  <c r="F137" i="2"/>
  <c r="G129" i="2"/>
  <c r="F129" i="2"/>
  <c r="G121" i="2"/>
  <c r="F121" i="2"/>
  <c r="G113" i="2"/>
  <c r="F113" i="2"/>
  <c r="G105" i="2"/>
  <c r="F105" i="2"/>
  <c r="G97" i="2"/>
  <c r="F97" i="2"/>
  <c r="G89" i="2"/>
  <c r="F89" i="2"/>
  <c r="G81" i="2"/>
  <c r="F81" i="2"/>
  <c r="G73" i="2"/>
  <c r="F73" i="2"/>
  <c r="G65" i="2"/>
  <c r="F65" i="2"/>
  <c r="G57" i="2"/>
  <c r="F57" i="2"/>
  <c r="G49" i="2"/>
  <c r="F49" i="2"/>
  <c r="G41" i="2"/>
  <c r="F41" i="2"/>
  <c r="G33" i="2"/>
  <c r="F33" i="2"/>
  <c r="G25" i="2"/>
  <c r="F25" i="2"/>
  <c r="G17" i="2"/>
  <c r="F17" i="2"/>
  <c r="G9" i="2"/>
  <c r="F9" i="2"/>
  <c r="F2817" i="2"/>
  <c r="F2689" i="2"/>
  <c r="F2561" i="2"/>
  <c r="F2433" i="2"/>
  <c r="F2305" i="2"/>
  <c r="F2177" i="2"/>
  <c r="F2011" i="2"/>
  <c r="F1669" i="2"/>
  <c r="F795" i="2"/>
  <c r="G2960" i="2"/>
  <c r="F2960" i="2"/>
  <c r="G2952" i="2"/>
  <c r="F2952" i="2"/>
  <c r="G2944" i="2"/>
  <c r="F2944" i="2"/>
  <c r="G2936" i="2"/>
  <c r="F2936" i="2"/>
  <c r="G2928" i="2"/>
  <c r="F2928" i="2"/>
  <c r="G2920" i="2"/>
  <c r="F2920" i="2"/>
  <c r="G2912" i="2"/>
  <c r="F2912" i="2"/>
  <c r="G2904" i="2"/>
  <c r="F2904" i="2"/>
  <c r="G2896" i="2"/>
  <c r="F2896" i="2"/>
  <c r="G2888" i="2"/>
  <c r="F2888" i="2"/>
  <c r="G2880" i="2"/>
  <c r="F2880" i="2"/>
  <c r="G2872" i="2"/>
  <c r="F2872" i="2"/>
  <c r="G2864" i="2"/>
  <c r="F2864" i="2"/>
  <c r="G2856" i="2"/>
  <c r="F2856" i="2"/>
  <c r="G2848" i="2"/>
  <c r="F2848" i="2"/>
  <c r="G2840" i="2"/>
  <c r="F2840" i="2"/>
  <c r="G2832" i="2"/>
  <c r="F2832" i="2"/>
  <c r="G2824" i="2"/>
  <c r="F2824" i="2"/>
  <c r="G2816" i="2"/>
  <c r="F2816" i="2"/>
  <c r="G2808" i="2"/>
  <c r="F2808" i="2"/>
  <c r="G2800" i="2"/>
  <c r="F2800" i="2"/>
  <c r="G2792" i="2"/>
  <c r="F2792" i="2"/>
  <c r="G2784" i="2"/>
  <c r="F2784" i="2"/>
  <c r="G2776" i="2"/>
  <c r="F2776" i="2"/>
  <c r="G2768" i="2"/>
  <c r="F2768" i="2"/>
  <c r="G2760" i="2"/>
  <c r="F2760" i="2"/>
  <c r="G2752" i="2"/>
  <c r="F2752" i="2"/>
  <c r="G2744" i="2"/>
  <c r="F2744" i="2"/>
  <c r="G2736" i="2"/>
  <c r="F2736" i="2"/>
  <c r="G2728" i="2"/>
  <c r="F2728" i="2"/>
  <c r="G2720" i="2"/>
  <c r="F2720" i="2"/>
  <c r="G2712" i="2"/>
  <c r="F2712" i="2"/>
  <c r="G2704" i="2"/>
  <c r="F2704" i="2"/>
  <c r="G2696" i="2"/>
  <c r="F2696" i="2"/>
  <c r="G2688" i="2"/>
  <c r="F2688" i="2"/>
  <c r="G2680" i="2"/>
  <c r="F2680" i="2"/>
  <c r="G2672" i="2"/>
  <c r="F2672" i="2"/>
  <c r="G2664" i="2"/>
  <c r="F2664" i="2"/>
  <c r="G2656" i="2"/>
  <c r="F2656" i="2"/>
  <c r="G2648" i="2"/>
  <c r="F2648" i="2"/>
  <c r="G2640" i="2"/>
  <c r="F2640" i="2"/>
  <c r="G2632" i="2"/>
  <c r="F2632" i="2"/>
  <c r="G2624" i="2"/>
  <c r="F2624" i="2"/>
  <c r="G2616" i="2"/>
  <c r="F2616" i="2"/>
  <c r="G2608" i="2"/>
  <c r="F2608" i="2"/>
  <c r="G2600" i="2"/>
  <c r="F2600" i="2"/>
  <c r="G2592" i="2"/>
  <c r="F2592" i="2"/>
  <c r="G2584" i="2"/>
  <c r="F2584" i="2"/>
  <c r="G2576" i="2"/>
  <c r="F2576" i="2"/>
  <c r="G2568" i="2"/>
  <c r="F2568" i="2"/>
  <c r="G2560" i="2"/>
  <c r="F2560" i="2"/>
  <c r="G2552" i="2"/>
  <c r="F2552" i="2"/>
  <c r="G2544" i="2"/>
  <c r="F2544" i="2"/>
  <c r="G2536" i="2"/>
  <c r="F2536" i="2"/>
  <c r="G2528" i="2"/>
  <c r="F2528" i="2"/>
  <c r="G2520" i="2"/>
  <c r="F2520" i="2"/>
  <c r="G2512" i="2"/>
  <c r="F2512" i="2"/>
  <c r="G2504" i="2"/>
  <c r="F2504" i="2"/>
  <c r="G2496" i="2"/>
  <c r="F2496" i="2"/>
  <c r="G2488" i="2"/>
  <c r="F2488" i="2"/>
  <c r="G2480" i="2"/>
  <c r="F2480" i="2"/>
  <c r="G2472" i="2"/>
  <c r="F2472" i="2"/>
  <c r="G2464" i="2"/>
  <c r="F2464" i="2"/>
  <c r="G2456" i="2"/>
  <c r="F2456" i="2"/>
  <c r="G2448" i="2"/>
  <c r="F2448" i="2"/>
  <c r="G2440" i="2"/>
  <c r="F2440" i="2"/>
  <c r="G2432" i="2"/>
  <c r="F2432" i="2"/>
  <c r="G2424" i="2"/>
  <c r="F2424" i="2"/>
  <c r="G2416" i="2"/>
  <c r="F2416" i="2"/>
  <c r="G2408" i="2"/>
  <c r="F2408" i="2"/>
  <c r="G2400" i="2"/>
  <c r="F2400" i="2"/>
  <c r="G2392" i="2"/>
  <c r="F2392" i="2"/>
  <c r="G2384" i="2"/>
  <c r="F2384" i="2"/>
  <c r="G2376" i="2"/>
  <c r="F2376" i="2"/>
  <c r="G2368" i="2"/>
  <c r="F2368" i="2"/>
  <c r="G2360" i="2"/>
  <c r="F2360" i="2"/>
  <c r="G2352" i="2"/>
  <c r="F2352" i="2"/>
  <c r="G2344" i="2"/>
  <c r="F2344" i="2"/>
  <c r="G2336" i="2"/>
  <c r="F2336" i="2"/>
  <c r="G2328" i="2"/>
  <c r="F2328" i="2"/>
  <c r="G2320" i="2"/>
  <c r="F2320" i="2"/>
  <c r="G2312" i="2"/>
  <c r="F2312" i="2"/>
  <c r="G2304" i="2"/>
  <c r="F2304" i="2"/>
  <c r="G2296" i="2"/>
  <c r="F2296" i="2"/>
  <c r="G2288" i="2"/>
  <c r="F2288" i="2"/>
  <c r="G2280" i="2"/>
  <c r="F2280" i="2"/>
  <c r="G2272" i="2"/>
  <c r="F2272" i="2"/>
  <c r="G2264" i="2"/>
  <c r="F2264" i="2"/>
  <c r="G2256" i="2"/>
  <c r="F2256" i="2"/>
  <c r="G2248" i="2"/>
  <c r="F2248" i="2"/>
  <c r="G2240" i="2"/>
  <c r="F2240" i="2"/>
  <c r="G2232" i="2"/>
  <c r="F2232" i="2"/>
  <c r="G2224" i="2"/>
  <c r="F2224" i="2"/>
  <c r="G2216" i="2"/>
  <c r="F2216" i="2"/>
  <c r="G2208" i="2"/>
  <c r="F2208" i="2"/>
  <c r="G2200" i="2"/>
  <c r="F2200" i="2"/>
  <c r="G2192" i="2"/>
  <c r="F2192" i="2"/>
  <c r="G2184" i="2"/>
  <c r="F2184" i="2"/>
  <c r="G2176" i="2"/>
  <c r="F2176" i="2"/>
  <c r="G2168" i="2"/>
  <c r="F2168" i="2"/>
  <c r="G2160" i="2"/>
  <c r="F2160" i="2"/>
  <c r="G2152" i="2"/>
  <c r="F2152" i="2"/>
  <c r="G2144" i="2"/>
  <c r="F2144" i="2"/>
  <c r="G2136" i="2"/>
  <c r="F2136" i="2"/>
  <c r="G2128" i="2"/>
  <c r="F2128" i="2"/>
  <c r="G2120" i="2"/>
  <c r="F2120" i="2"/>
  <c r="G2112" i="2"/>
  <c r="F2112" i="2"/>
  <c r="G2104" i="2"/>
  <c r="F2104" i="2"/>
  <c r="G2096" i="2"/>
  <c r="F2096" i="2"/>
  <c r="G2088" i="2"/>
  <c r="F2088" i="2"/>
  <c r="G2080" i="2"/>
  <c r="F2080" i="2"/>
  <c r="G2072" i="2"/>
  <c r="F2072" i="2"/>
  <c r="G2064" i="2"/>
  <c r="F2064" i="2"/>
  <c r="G2056" i="2"/>
  <c r="F2056" i="2"/>
  <c r="G2048" i="2"/>
  <c r="F2048" i="2"/>
  <c r="G2040" i="2"/>
  <c r="F2040" i="2"/>
  <c r="G2032" i="2"/>
  <c r="F2032" i="2"/>
  <c r="G2024" i="2"/>
  <c r="F2024" i="2"/>
  <c r="G2016" i="2"/>
  <c r="F2016" i="2"/>
  <c r="G2008" i="2"/>
  <c r="F2008" i="2"/>
  <c r="G2000" i="2"/>
  <c r="F2000" i="2"/>
  <c r="G1992" i="2"/>
  <c r="F1992" i="2"/>
  <c r="G1984" i="2"/>
  <c r="F1984" i="2"/>
  <c r="G1976" i="2"/>
  <c r="F1976" i="2"/>
  <c r="G1968" i="2"/>
  <c r="F1968" i="2"/>
  <c r="G1960" i="2"/>
  <c r="F1960" i="2"/>
  <c r="G1952" i="2"/>
  <c r="F1952" i="2"/>
  <c r="G1944" i="2"/>
  <c r="F1944" i="2"/>
  <c r="G1936" i="2"/>
  <c r="F1936" i="2"/>
  <c r="G1928" i="2"/>
  <c r="F1928" i="2"/>
  <c r="G1920" i="2"/>
  <c r="F1920" i="2"/>
  <c r="G1912" i="2"/>
  <c r="F1912" i="2"/>
  <c r="G1904" i="2"/>
  <c r="F1904" i="2"/>
  <c r="G1896" i="2"/>
  <c r="F1896" i="2"/>
  <c r="G1888" i="2"/>
  <c r="F1888" i="2"/>
  <c r="G1880" i="2"/>
  <c r="F1880" i="2"/>
  <c r="G1872" i="2"/>
  <c r="F1872" i="2"/>
  <c r="G1864" i="2"/>
  <c r="F1864" i="2"/>
  <c r="G1856" i="2"/>
  <c r="F1856" i="2"/>
  <c r="G1848" i="2"/>
  <c r="F1848" i="2"/>
  <c r="G1840" i="2"/>
  <c r="F1840" i="2"/>
  <c r="G1832" i="2"/>
  <c r="F1832" i="2"/>
  <c r="G1824" i="2"/>
  <c r="F1824" i="2"/>
  <c r="G1816" i="2"/>
  <c r="F1816" i="2"/>
  <c r="G1808" i="2"/>
  <c r="F1808" i="2"/>
  <c r="G1800" i="2"/>
  <c r="F1800" i="2"/>
  <c r="G1792" i="2"/>
  <c r="F1792" i="2"/>
  <c r="G1784" i="2"/>
  <c r="F1784" i="2"/>
  <c r="G1776" i="2"/>
  <c r="F1776" i="2"/>
  <c r="G1768" i="2"/>
  <c r="F1768" i="2"/>
  <c r="G1760" i="2"/>
  <c r="F1760" i="2"/>
  <c r="G1752" i="2"/>
  <c r="F1752" i="2"/>
  <c r="G1744" i="2"/>
  <c r="F1744" i="2"/>
  <c r="G1736" i="2"/>
  <c r="F1736" i="2"/>
  <c r="G1728" i="2"/>
  <c r="F1728" i="2"/>
  <c r="G1720" i="2"/>
  <c r="F1720" i="2"/>
  <c r="G1712" i="2"/>
  <c r="F1712" i="2"/>
  <c r="G1704" i="2"/>
  <c r="F1704" i="2"/>
  <c r="G1696" i="2"/>
  <c r="F1696" i="2"/>
  <c r="G1688" i="2"/>
  <c r="F1688" i="2"/>
  <c r="G1680" i="2"/>
  <c r="F1680" i="2"/>
  <c r="G1672" i="2"/>
  <c r="F1672" i="2"/>
  <c r="G1664" i="2"/>
  <c r="F1664" i="2"/>
  <c r="G1656" i="2"/>
  <c r="F1656" i="2"/>
  <c r="G1648" i="2"/>
  <c r="F1648" i="2"/>
  <c r="G1640" i="2"/>
  <c r="F1640" i="2"/>
  <c r="G1632" i="2"/>
  <c r="F1632" i="2"/>
  <c r="G1624" i="2"/>
  <c r="F1624" i="2"/>
  <c r="G1616" i="2"/>
  <c r="F1616" i="2"/>
  <c r="G1608" i="2"/>
  <c r="F1608" i="2"/>
  <c r="G1600" i="2"/>
  <c r="F1600" i="2"/>
  <c r="G1592" i="2"/>
  <c r="F1592" i="2"/>
  <c r="G1584" i="2"/>
  <c r="F1584" i="2"/>
  <c r="G1576" i="2"/>
  <c r="F1576" i="2"/>
  <c r="G1568" i="2"/>
  <c r="F1568" i="2"/>
  <c r="G1560" i="2"/>
  <c r="F1560" i="2"/>
  <c r="G1552" i="2"/>
  <c r="F1552" i="2"/>
  <c r="G1544" i="2"/>
  <c r="F1544" i="2"/>
  <c r="G1536" i="2"/>
  <c r="F1536" i="2"/>
  <c r="G1528" i="2"/>
  <c r="F1528" i="2"/>
  <c r="G1520" i="2"/>
  <c r="F1520" i="2"/>
  <c r="G1512" i="2"/>
  <c r="F1512" i="2"/>
  <c r="G1504" i="2"/>
  <c r="F1504" i="2"/>
  <c r="G1496" i="2"/>
  <c r="F1496" i="2"/>
  <c r="G1488" i="2"/>
  <c r="F1488" i="2"/>
  <c r="G1480" i="2"/>
  <c r="F1480" i="2"/>
  <c r="G1472" i="2"/>
  <c r="F1472" i="2"/>
  <c r="G1464" i="2"/>
  <c r="F1464" i="2"/>
  <c r="G1456" i="2"/>
  <c r="F1456" i="2"/>
  <c r="G1448" i="2"/>
  <c r="F1448" i="2"/>
  <c r="G1440" i="2"/>
  <c r="F1440" i="2"/>
  <c r="G1432" i="2"/>
  <c r="F1432" i="2"/>
  <c r="G1424" i="2"/>
  <c r="F1424" i="2"/>
  <c r="G1416" i="2"/>
  <c r="F1416" i="2"/>
  <c r="G1408" i="2"/>
  <c r="F1408" i="2"/>
  <c r="G1400" i="2"/>
  <c r="F1400" i="2"/>
  <c r="G1392" i="2"/>
  <c r="F1392" i="2"/>
  <c r="G1384" i="2"/>
  <c r="F1384" i="2"/>
  <c r="G1376" i="2"/>
  <c r="F1376" i="2"/>
  <c r="G1368" i="2"/>
  <c r="F1368" i="2"/>
  <c r="G1360" i="2"/>
  <c r="F1360" i="2"/>
  <c r="G1352" i="2"/>
  <c r="F1352" i="2"/>
  <c r="G1344" i="2"/>
  <c r="F1344" i="2"/>
  <c r="G1336" i="2"/>
  <c r="F1336" i="2"/>
  <c r="G1328" i="2"/>
  <c r="F1328" i="2"/>
  <c r="G1320" i="2"/>
  <c r="F1320" i="2"/>
  <c r="G1312" i="2"/>
  <c r="F1312" i="2"/>
  <c r="G1304" i="2"/>
  <c r="F1304" i="2"/>
  <c r="G1296" i="2"/>
  <c r="F1296" i="2"/>
  <c r="G1288" i="2"/>
  <c r="F1288" i="2"/>
  <c r="G1280" i="2"/>
  <c r="F1280" i="2"/>
  <c r="G1272" i="2"/>
  <c r="F1272" i="2"/>
  <c r="G1264" i="2"/>
  <c r="F1264" i="2"/>
  <c r="G1256" i="2"/>
  <c r="F1256" i="2"/>
  <c r="G1248" i="2"/>
  <c r="F1248" i="2"/>
  <c r="G1240" i="2"/>
  <c r="F1240" i="2"/>
  <c r="G1232" i="2"/>
  <c r="F1232" i="2"/>
  <c r="G1224" i="2"/>
  <c r="F1224" i="2"/>
  <c r="G1216" i="2"/>
  <c r="F1216" i="2"/>
  <c r="G1208" i="2"/>
  <c r="F1208" i="2"/>
  <c r="G1200" i="2"/>
  <c r="F1200" i="2"/>
  <c r="G1192" i="2"/>
  <c r="F1192" i="2"/>
  <c r="G1184" i="2"/>
  <c r="F1184" i="2"/>
  <c r="G1176" i="2"/>
  <c r="F1176" i="2"/>
  <c r="G1168" i="2"/>
  <c r="F1168" i="2"/>
  <c r="G1160" i="2"/>
  <c r="F1160" i="2"/>
  <c r="G1152" i="2"/>
  <c r="F1152" i="2"/>
  <c r="G1144" i="2"/>
  <c r="F1144" i="2"/>
  <c r="G1136" i="2"/>
  <c r="F1136" i="2"/>
  <c r="G1128" i="2"/>
  <c r="F1128" i="2"/>
  <c r="G1120" i="2"/>
  <c r="F1120" i="2"/>
  <c r="G1112" i="2"/>
  <c r="F1112" i="2"/>
  <c r="G1104" i="2"/>
  <c r="F1104" i="2"/>
  <c r="G1096" i="2"/>
  <c r="F1096" i="2"/>
  <c r="G1088" i="2"/>
  <c r="F1088" i="2"/>
  <c r="G1080" i="2"/>
  <c r="F1080" i="2"/>
  <c r="G1072" i="2"/>
  <c r="F1072" i="2"/>
  <c r="G1064" i="2"/>
  <c r="F1064" i="2"/>
  <c r="G1056" i="2"/>
  <c r="F1056" i="2"/>
  <c r="G1048" i="2"/>
  <c r="F1048" i="2"/>
  <c r="G1040" i="2"/>
  <c r="F1040" i="2"/>
  <c r="G1032" i="2"/>
  <c r="F1032" i="2"/>
  <c r="G1024" i="2"/>
  <c r="F1024" i="2"/>
  <c r="G1016" i="2"/>
  <c r="F1016" i="2"/>
  <c r="G1008" i="2"/>
  <c r="F1008" i="2"/>
  <c r="G1000" i="2"/>
  <c r="F1000" i="2"/>
  <c r="G992" i="2"/>
  <c r="F992" i="2"/>
  <c r="G984" i="2"/>
  <c r="F984" i="2"/>
  <c r="G976" i="2"/>
  <c r="F976" i="2"/>
  <c r="G968" i="2"/>
  <c r="F968" i="2"/>
  <c r="G960" i="2"/>
  <c r="F960" i="2"/>
  <c r="G952" i="2"/>
  <c r="F952" i="2"/>
  <c r="G944" i="2"/>
  <c r="F944" i="2"/>
  <c r="G936" i="2"/>
  <c r="F936" i="2"/>
  <c r="G928" i="2"/>
  <c r="F928" i="2"/>
  <c r="G920" i="2"/>
  <c r="F920" i="2"/>
  <c r="G912" i="2"/>
  <c r="F912" i="2"/>
  <c r="G904" i="2"/>
  <c r="F904" i="2"/>
  <c r="G896" i="2"/>
  <c r="F896" i="2"/>
  <c r="G888" i="2"/>
  <c r="F888" i="2"/>
  <c r="G880" i="2"/>
  <c r="F880" i="2"/>
  <c r="G872" i="2"/>
  <c r="F872" i="2"/>
  <c r="G864" i="2"/>
  <c r="F864" i="2"/>
  <c r="G856" i="2"/>
  <c r="F856" i="2"/>
  <c r="G848" i="2"/>
  <c r="F848" i="2"/>
  <c r="G840" i="2"/>
  <c r="F840" i="2"/>
  <c r="G832" i="2"/>
  <c r="F832" i="2"/>
  <c r="G824" i="2"/>
  <c r="F824" i="2"/>
  <c r="G816" i="2"/>
  <c r="F816" i="2"/>
  <c r="G808" i="2"/>
  <c r="F808" i="2"/>
  <c r="G800" i="2"/>
  <c r="F800" i="2"/>
  <c r="G792" i="2"/>
  <c r="F792" i="2"/>
  <c r="G784" i="2"/>
  <c r="F784" i="2"/>
  <c r="G776" i="2"/>
  <c r="F776" i="2"/>
  <c r="G768" i="2"/>
  <c r="F768" i="2"/>
  <c r="G760" i="2"/>
  <c r="F760" i="2"/>
  <c r="G752" i="2"/>
  <c r="F752" i="2"/>
  <c r="G744" i="2"/>
  <c r="F744" i="2"/>
  <c r="G736" i="2"/>
  <c r="F736" i="2"/>
  <c r="G728" i="2"/>
  <c r="F728" i="2"/>
  <c r="G720" i="2"/>
  <c r="F720" i="2"/>
  <c r="G712" i="2"/>
  <c r="F712" i="2"/>
  <c r="G704" i="2"/>
  <c r="F704" i="2"/>
  <c r="G696" i="2"/>
  <c r="F696" i="2"/>
  <c r="G688" i="2"/>
  <c r="F688" i="2"/>
  <c r="G680" i="2"/>
  <c r="F680" i="2"/>
  <c r="G672" i="2"/>
  <c r="F672" i="2"/>
  <c r="G664" i="2"/>
  <c r="F664" i="2"/>
  <c r="G656" i="2"/>
  <c r="F656" i="2"/>
  <c r="G648" i="2"/>
  <c r="F648" i="2"/>
  <c r="G640" i="2"/>
  <c r="F640" i="2"/>
  <c r="G632" i="2"/>
  <c r="F632" i="2"/>
  <c r="G624" i="2"/>
  <c r="F624" i="2"/>
  <c r="G616" i="2"/>
  <c r="F616" i="2"/>
  <c r="G608" i="2"/>
  <c r="F608" i="2"/>
  <c r="G600" i="2"/>
  <c r="F600" i="2"/>
  <c r="G592" i="2"/>
  <c r="F592" i="2"/>
  <c r="G584" i="2"/>
  <c r="F584" i="2"/>
  <c r="G576" i="2"/>
  <c r="F576" i="2"/>
  <c r="G568" i="2"/>
  <c r="F568" i="2"/>
  <c r="G560" i="2"/>
  <c r="F560" i="2"/>
  <c r="G552" i="2"/>
  <c r="F552" i="2"/>
  <c r="G544" i="2"/>
  <c r="F544" i="2"/>
  <c r="G536" i="2"/>
  <c r="F536" i="2"/>
  <c r="G528" i="2"/>
  <c r="F528" i="2"/>
  <c r="G520" i="2"/>
  <c r="F520" i="2"/>
  <c r="G512" i="2"/>
  <c r="F512" i="2"/>
  <c r="G504" i="2"/>
  <c r="F504" i="2"/>
  <c r="G496" i="2"/>
  <c r="F496" i="2"/>
  <c r="G488" i="2"/>
  <c r="F488" i="2"/>
  <c r="G480" i="2"/>
  <c r="F480" i="2"/>
  <c r="G472" i="2"/>
  <c r="F472" i="2"/>
  <c r="G464" i="2"/>
  <c r="F464" i="2"/>
  <c r="G456" i="2"/>
  <c r="F456" i="2"/>
  <c r="G448" i="2"/>
  <c r="F448" i="2"/>
  <c r="G440" i="2"/>
  <c r="F440" i="2"/>
  <c r="G432" i="2"/>
  <c r="F432" i="2"/>
  <c r="G424" i="2"/>
  <c r="F424" i="2"/>
  <c r="G416" i="2"/>
  <c r="F416" i="2"/>
  <c r="G408" i="2"/>
  <c r="F408" i="2"/>
  <c r="G400" i="2"/>
  <c r="F400" i="2"/>
  <c r="G392" i="2"/>
  <c r="F392" i="2"/>
  <c r="G384" i="2"/>
  <c r="F384" i="2"/>
  <c r="G376" i="2"/>
  <c r="F376" i="2"/>
  <c r="G368" i="2"/>
  <c r="F368" i="2"/>
  <c r="G360" i="2"/>
  <c r="F360" i="2"/>
  <c r="G352" i="2"/>
  <c r="F352" i="2"/>
  <c r="G344" i="2"/>
  <c r="F344" i="2"/>
  <c r="G336" i="2"/>
  <c r="F336" i="2"/>
  <c r="G328" i="2"/>
  <c r="F328" i="2"/>
  <c r="G320" i="2"/>
  <c r="F320" i="2"/>
  <c r="G312" i="2"/>
  <c r="F312" i="2"/>
  <c r="G304" i="2"/>
  <c r="F304" i="2"/>
  <c r="G296" i="2"/>
  <c r="F296" i="2"/>
  <c r="G288" i="2"/>
  <c r="F288" i="2"/>
  <c r="G280" i="2"/>
  <c r="F280" i="2"/>
  <c r="G272" i="2"/>
  <c r="F272" i="2"/>
  <c r="G264" i="2"/>
  <c r="F264" i="2"/>
  <c r="G256" i="2"/>
  <c r="F256" i="2"/>
  <c r="G248" i="2"/>
  <c r="F248" i="2"/>
  <c r="G240" i="2"/>
  <c r="F240" i="2"/>
  <c r="G232" i="2"/>
  <c r="F232" i="2"/>
  <c r="G224" i="2"/>
  <c r="F224" i="2"/>
  <c r="G216" i="2"/>
  <c r="F216" i="2"/>
  <c r="G208" i="2"/>
  <c r="F208" i="2"/>
  <c r="G200" i="2"/>
  <c r="F200" i="2"/>
  <c r="G192" i="2"/>
  <c r="F192" i="2"/>
  <c r="G184" i="2"/>
  <c r="F184" i="2"/>
  <c r="G176" i="2"/>
  <c r="F176" i="2"/>
  <c r="G168" i="2"/>
  <c r="F168" i="2"/>
  <c r="G160" i="2"/>
  <c r="F160" i="2"/>
  <c r="G152" i="2"/>
  <c r="F152" i="2"/>
  <c r="G144" i="2"/>
  <c r="F144" i="2"/>
  <c r="G136" i="2"/>
  <c r="F136" i="2"/>
  <c r="G128" i="2"/>
  <c r="F128" i="2"/>
  <c r="G120" i="2"/>
  <c r="F120" i="2"/>
  <c r="G112" i="2"/>
  <c r="F112" i="2"/>
  <c r="G104" i="2"/>
  <c r="F104" i="2"/>
  <c r="G96" i="2"/>
  <c r="F96" i="2"/>
  <c r="G88" i="2"/>
  <c r="F88" i="2"/>
  <c r="G80" i="2"/>
  <c r="F80" i="2"/>
  <c r="G72" i="2"/>
  <c r="F72" i="2"/>
  <c r="G64" i="2"/>
  <c r="F64" i="2"/>
  <c r="G56" i="2"/>
  <c r="F56" i="2"/>
  <c r="G48" i="2"/>
  <c r="F48" i="2"/>
  <c r="G40" i="2"/>
  <c r="F40" i="2"/>
  <c r="G32" i="2"/>
  <c r="F32" i="2"/>
  <c r="G24" i="2"/>
  <c r="F24" i="2"/>
  <c r="G16" i="2"/>
  <c r="F16" i="2"/>
  <c r="F2815" i="2"/>
  <c r="F2687" i="2"/>
  <c r="F2559" i="2"/>
  <c r="F2431" i="2"/>
  <c r="F2303" i="2"/>
  <c r="F2175" i="2"/>
  <c r="F2005" i="2"/>
  <c r="F1666" i="2"/>
  <c r="F484" i="2"/>
  <c r="G2871" i="2"/>
  <c r="F2871" i="2"/>
  <c r="G2863" i="2"/>
  <c r="F2863" i="2"/>
  <c r="G2855" i="2"/>
  <c r="F2855" i="2"/>
  <c r="G2839" i="2"/>
  <c r="F2839" i="2"/>
  <c r="G2831" i="2"/>
  <c r="F2831" i="2"/>
  <c r="G2823" i="2"/>
  <c r="F2823" i="2"/>
  <c r="G2807" i="2"/>
  <c r="F2807" i="2"/>
  <c r="G2799" i="2"/>
  <c r="F2799" i="2"/>
  <c r="G2791" i="2"/>
  <c r="F2791" i="2"/>
  <c r="G2775" i="2"/>
  <c r="F2775" i="2"/>
  <c r="G2767" i="2"/>
  <c r="F2767" i="2"/>
  <c r="G2759" i="2"/>
  <c r="F2759" i="2"/>
  <c r="G2743" i="2"/>
  <c r="F2743" i="2"/>
  <c r="G2735" i="2"/>
  <c r="F2735" i="2"/>
  <c r="G2727" i="2"/>
  <c r="F2727" i="2"/>
  <c r="G2711" i="2"/>
  <c r="F2711" i="2"/>
  <c r="G2703" i="2"/>
  <c r="F2703" i="2"/>
  <c r="G2695" i="2"/>
  <c r="F2695" i="2"/>
  <c r="G2679" i="2"/>
  <c r="F2679" i="2"/>
  <c r="G2671" i="2"/>
  <c r="F2671" i="2"/>
  <c r="G2663" i="2"/>
  <c r="F2663" i="2"/>
  <c r="G2647" i="2"/>
  <c r="F2647" i="2"/>
  <c r="G2639" i="2"/>
  <c r="F2639" i="2"/>
  <c r="G2631" i="2"/>
  <c r="F2631" i="2"/>
  <c r="G2615" i="2"/>
  <c r="F2615" i="2"/>
  <c r="G2607" i="2"/>
  <c r="F2607" i="2"/>
  <c r="G2599" i="2"/>
  <c r="F2599" i="2"/>
  <c r="G2583" i="2"/>
  <c r="F2583" i="2"/>
  <c r="G2575" i="2"/>
  <c r="F2575" i="2"/>
  <c r="G2567" i="2"/>
  <c r="F2567" i="2"/>
  <c r="G2551" i="2"/>
  <c r="F2551" i="2"/>
  <c r="G2543" i="2"/>
  <c r="F2543" i="2"/>
  <c r="G2535" i="2"/>
  <c r="F2535" i="2"/>
  <c r="G2519" i="2"/>
  <c r="F2519" i="2"/>
  <c r="G2511" i="2"/>
  <c r="F2511" i="2"/>
  <c r="G2503" i="2"/>
  <c r="F2503" i="2"/>
  <c r="G2487" i="2"/>
  <c r="F2487" i="2"/>
  <c r="G2479" i="2"/>
  <c r="F2479" i="2"/>
  <c r="G2471" i="2"/>
  <c r="F2471" i="2"/>
  <c r="G2455" i="2"/>
  <c r="F2455" i="2"/>
  <c r="G2447" i="2"/>
  <c r="F2447" i="2"/>
  <c r="G2439" i="2"/>
  <c r="F2439" i="2"/>
  <c r="G2423" i="2"/>
  <c r="F2423" i="2"/>
  <c r="G2415" i="2"/>
  <c r="F2415" i="2"/>
  <c r="G2407" i="2"/>
  <c r="F2407" i="2"/>
  <c r="G2391" i="2"/>
  <c r="F2391" i="2"/>
  <c r="G2383" i="2"/>
  <c r="F2383" i="2"/>
  <c r="G2375" i="2"/>
  <c r="F2375" i="2"/>
  <c r="G2359" i="2"/>
  <c r="F2359" i="2"/>
  <c r="G2351" i="2"/>
  <c r="F2351" i="2"/>
  <c r="G2343" i="2"/>
  <c r="F2343" i="2"/>
  <c r="G2327" i="2"/>
  <c r="F2327" i="2"/>
  <c r="G2319" i="2"/>
  <c r="F2319" i="2"/>
  <c r="G2311" i="2"/>
  <c r="F2311" i="2"/>
  <c r="G2295" i="2"/>
  <c r="F2295" i="2"/>
  <c r="G2287" i="2"/>
  <c r="F2287" i="2"/>
  <c r="G2279" i="2"/>
  <c r="F2279" i="2"/>
  <c r="G2263" i="2"/>
  <c r="F2263" i="2"/>
  <c r="G2255" i="2"/>
  <c r="F2255" i="2"/>
  <c r="G2247" i="2"/>
  <c r="F2247" i="2"/>
  <c r="G2231" i="2"/>
  <c r="F2231" i="2"/>
  <c r="G2223" i="2"/>
  <c r="F2223" i="2"/>
  <c r="G2215" i="2"/>
  <c r="F2215" i="2"/>
  <c r="G2199" i="2"/>
  <c r="F2199" i="2"/>
  <c r="G2191" i="2"/>
  <c r="F2191" i="2"/>
  <c r="G2183" i="2"/>
  <c r="F2183" i="2"/>
  <c r="G2167" i="2"/>
  <c r="F2167" i="2"/>
  <c r="G2159" i="2"/>
  <c r="F2159" i="2"/>
  <c r="G2151" i="2"/>
  <c r="F2151" i="2"/>
  <c r="G2135" i="2"/>
  <c r="F2135" i="2"/>
  <c r="G2127" i="2"/>
  <c r="F2127" i="2"/>
  <c r="G2119" i="2"/>
  <c r="F2119" i="2"/>
  <c r="G2103" i="2"/>
  <c r="F2103" i="2"/>
  <c r="G2095" i="2"/>
  <c r="F2095" i="2"/>
  <c r="G2087" i="2"/>
  <c r="F2087" i="2"/>
  <c r="G2071" i="2"/>
  <c r="F2071" i="2"/>
  <c r="G2063" i="2"/>
  <c r="F2063" i="2"/>
  <c r="G2055" i="2"/>
  <c r="F2055" i="2"/>
  <c r="G2047" i="2"/>
  <c r="F2047" i="2"/>
  <c r="G2039" i="2"/>
  <c r="F2039" i="2"/>
  <c r="G2031" i="2"/>
  <c r="F2031" i="2"/>
  <c r="G2023" i="2"/>
  <c r="F2023" i="2"/>
  <c r="G2015" i="2"/>
  <c r="F2015" i="2"/>
  <c r="G2007" i="2"/>
  <c r="F2007" i="2"/>
  <c r="G1999" i="2"/>
  <c r="F1999" i="2"/>
  <c r="G1991" i="2"/>
  <c r="F1991" i="2"/>
  <c r="G1983" i="2"/>
  <c r="F1983" i="2"/>
  <c r="G1975" i="2"/>
  <c r="F1975" i="2"/>
  <c r="G1967" i="2"/>
  <c r="F1967" i="2"/>
  <c r="G1959" i="2"/>
  <c r="F1959" i="2"/>
  <c r="G1951" i="2"/>
  <c r="F1951" i="2"/>
  <c r="G1943" i="2"/>
  <c r="F1943" i="2"/>
  <c r="G1935" i="2"/>
  <c r="F1935" i="2"/>
  <c r="G1927" i="2"/>
  <c r="F1927" i="2"/>
  <c r="G1919" i="2"/>
  <c r="F1919" i="2"/>
  <c r="G1911" i="2"/>
  <c r="F1911" i="2"/>
  <c r="G1903" i="2"/>
  <c r="F1903" i="2"/>
  <c r="G1895" i="2"/>
  <c r="F1895" i="2"/>
  <c r="G1887" i="2"/>
  <c r="F1887" i="2"/>
  <c r="G1879" i="2"/>
  <c r="F1879" i="2"/>
  <c r="G1871" i="2"/>
  <c r="F1871" i="2"/>
  <c r="G1863" i="2"/>
  <c r="F1863" i="2"/>
  <c r="G1855" i="2"/>
  <c r="F1855" i="2"/>
  <c r="G1847" i="2"/>
  <c r="F1847" i="2"/>
  <c r="G1839" i="2"/>
  <c r="F1839" i="2"/>
  <c r="G1831" i="2"/>
  <c r="F1831" i="2"/>
  <c r="G1823" i="2"/>
  <c r="F1823" i="2"/>
  <c r="G1815" i="2"/>
  <c r="F1815" i="2"/>
  <c r="G1807" i="2"/>
  <c r="F1807" i="2"/>
  <c r="G1799" i="2"/>
  <c r="F1799" i="2"/>
  <c r="G1791" i="2"/>
  <c r="F1791" i="2"/>
  <c r="G1783" i="2"/>
  <c r="F1783" i="2"/>
  <c r="G1775" i="2"/>
  <c r="F1775" i="2"/>
  <c r="G1767" i="2"/>
  <c r="F1767" i="2"/>
  <c r="G1759" i="2"/>
  <c r="F1759" i="2"/>
  <c r="G1751" i="2"/>
  <c r="F1751" i="2"/>
  <c r="G1743" i="2"/>
  <c r="F1743" i="2"/>
  <c r="G1735" i="2"/>
  <c r="F1735" i="2"/>
  <c r="G1727" i="2"/>
  <c r="F1727" i="2"/>
  <c r="G1719" i="2"/>
  <c r="F1719" i="2"/>
  <c r="G1711" i="2"/>
  <c r="F1711" i="2"/>
  <c r="G1703" i="2"/>
  <c r="F1703" i="2"/>
  <c r="G1695" i="2"/>
  <c r="F1695" i="2"/>
  <c r="G1687" i="2"/>
  <c r="F1687" i="2"/>
  <c r="G1679" i="2"/>
  <c r="F1679" i="2"/>
  <c r="G1671" i="2"/>
  <c r="F1671" i="2"/>
  <c r="G1663" i="2"/>
  <c r="F1663" i="2"/>
  <c r="G1655" i="2"/>
  <c r="F1655" i="2"/>
  <c r="G1647" i="2"/>
  <c r="F1647" i="2"/>
  <c r="G1639" i="2"/>
  <c r="F1639" i="2"/>
  <c r="G1631" i="2"/>
  <c r="F1631" i="2"/>
  <c r="G1623" i="2"/>
  <c r="F1623" i="2"/>
  <c r="G1615" i="2"/>
  <c r="F1615" i="2"/>
  <c r="G1607" i="2"/>
  <c r="F1607" i="2"/>
  <c r="G1599" i="2"/>
  <c r="F1599" i="2"/>
  <c r="G1591" i="2"/>
  <c r="F1591" i="2"/>
  <c r="G1583" i="2"/>
  <c r="F1583" i="2"/>
  <c r="G1575" i="2"/>
  <c r="F1575" i="2"/>
  <c r="G1567" i="2"/>
  <c r="F1567" i="2"/>
  <c r="G1559" i="2"/>
  <c r="F1559" i="2"/>
  <c r="G1551" i="2"/>
  <c r="F1551" i="2"/>
  <c r="G1543" i="2"/>
  <c r="F1543" i="2"/>
  <c r="G1535" i="2"/>
  <c r="F1535" i="2"/>
  <c r="G1527" i="2"/>
  <c r="F1527" i="2"/>
  <c r="G1519" i="2"/>
  <c r="F1519" i="2"/>
  <c r="G1511" i="2"/>
  <c r="F1511" i="2"/>
  <c r="G1503" i="2"/>
  <c r="F1503" i="2"/>
  <c r="G1495" i="2"/>
  <c r="F1495" i="2"/>
  <c r="G1487" i="2"/>
  <c r="F1487" i="2"/>
  <c r="G1479" i="2"/>
  <c r="F1479" i="2"/>
  <c r="G1471" i="2"/>
  <c r="F1471" i="2"/>
  <c r="G1463" i="2"/>
  <c r="F1463" i="2"/>
  <c r="G1455" i="2"/>
  <c r="F1455" i="2"/>
  <c r="G1447" i="2"/>
  <c r="F1447" i="2"/>
  <c r="G1439" i="2"/>
  <c r="F1439" i="2"/>
  <c r="G1431" i="2"/>
  <c r="F1431" i="2"/>
  <c r="G1423" i="2"/>
  <c r="F1423" i="2"/>
  <c r="G1415" i="2"/>
  <c r="F1415" i="2"/>
  <c r="G1407" i="2"/>
  <c r="F1407" i="2"/>
  <c r="G1399" i="2"/>
  <c r="F1399" i="2"/>
  <c r="G1391" i="2"/>
  <c r="F1391" i="2"/>
  <c r="G1383" i="2"/>
  <c r="F1383" i="2"/>
  <c r="G1375" i="2"/>
  <c r="F1375" i="2"/>
  <c r="G1367" i="2"/>
  <c r="F1367" i="2"/>
  <c r="G1359" i="2"/>
  <c r="F1359" i="2"/>
  <c r="G1351" i="2"/>
  <c r="F1351" i="2"/>
  <c r="G1343" i="2"/>
  <c r="F1343" i="2"/>
  <c r="G1335" i="2"/>
  <c r="F1335" i="2"/>
  <c r="G1327" i="2"/>
  <c r="F1327" i="2"/>
  <c r="G1319" i="2"/>
  <c r="F1319" i="2"/>
  <c r="G1311" i="2"/>
  <c r="F1311" i="2"/>
  <c r="G1303" i="2"/>
  <c r="F1303" i="2"/>
  <c r="G1295" i="2"/>
  <c r="F1295" i="2"/>
  <c r="G1287" i="2"/>
  <c r="F1287" i="2"/>
  <c r="G1279" i="2"/>
  <c r="F1279" i="2"/>
  <c r="G1271" i="2"/>
  <c r="F1271" i="2"/>
  <c r="G1263" i="2"/>
  <c r="F1263" i="2"/>
  <c r="G1255" i="2"/>
  <c r="F1255" i="2"/>
  <c r="G1247" i="2"/>
  <c r="F1247" i="2"/>
  <c r="G1239" i="2"/>
  <c r="F1239" i="2"/>
  <c r="G1231" i="2"/>
  <c r="F1231" i="2"/>
  <c r="G1223" i="2"/>
  <c r="F1223" i="2"/>
  <c r="G1215" i="2"/>
  <c r="F1215" i="2"/>
  <c r="G1207" i="2"/>
  <c r="F1207" i="2"/>
  <c r="G1199" i="2"/>
  <c r="F1199" i="2"/>
  <c r="G1191" i="2"/>
  <c r="F1191" i="2"/>
  <c r="G1183" i="2"/>
  <c r="F1183" i="2"/>
  <c r="G1175" i="2"/>
  <c r="F1175" i="2"/>
  <c r="G1167" i="2"/>
  <c r="F1167" i="2"/>
  <c r="G1159" i="2"/>
  <c r="F1159" i="2"/>
  <c r="G1151" i="2"/>
  <c r="F1151" i="2"/>
  <c r="G1143" i="2"/>
  <c r="F1143" i="2"/>
  <c r="G1135" i="2"/>
  <c r="F1135" i="2"/>
  <c r="G1127" i="2"/>
  <c r="F1127" i="2"/>
  <c r="G1119" i="2"/>
  <c r="F1119" i="2"/>
  <c r="G1111" i="2"/>
  <c r="F1111" i="2"/>
  <c r="G1103" i="2"/>
  <c r="F1103" i="2"/>
  <c r="G1095" i="2"/>
  <c r="F1095" i="2"/>
  <c r="G1087" i="2"/>
  <c r="F1087" i="2"/>
  <c r="G1079" i="2"/>
  <c r="F1079" i="2"/>
  <c r="G1071" i="2"/>
  <c r="F1071" i="2"/>
  <c r="G1063" i="2"/>
  <c r="F1063" i="2"/>
  <c r="G1055" i="2"/>
  <c r="F1055" i="2"/>
  <c r="G1047" i="2"/>
  <c r="F1047" i="2"/>
  <c r="G1039" i="2"/>
  <c r="F1039" i="2"/>
  <c r="G1031" i="2"/>
  <c r="F1031" i="2"/>
  <c r="G1023" i="2"/>
  <c r="F1023" i="2"/>
  <c r="G1015" i="2"/>
  <c r="F1015" i="2"/>
  <c r="G1007" i="2"/>
  <c r="F1007" i="2"/>
  <c r="G999" i="2"/>
  <c r="F999" i="2"/>
  <c r="G991" i="2"/>
  <c r="F991" i="2"/>
  <c r="G983" i="2"/>
  <c r="F983" i="2"/>
  <c r="G975" i="2"/>
  <c r="F975" i="2"/>
  <c r="G967" i="2"/>
  <c r="F967" i="2"/>
  <c r="G959" i="2"/>
  <c r="F959" i="2"/>
  <c r="G951" i="2"/>
  <c r="F951" i="2"/>
  <c r="G943" i="2"/>
  <c r="F943" i="2"/>
  <c r="G935" i="2"/>
  <c r="F935" i="2"/>
  <c r="G927" i="2"/>
  <c r="F927" i="2"/>
  <c r="G919" i="2"/>
  <c r="F919" i="2"/>
  <c r="G911" i="2"/>
  <c r="F911" i="2"/>
  <c r="G903" i="2"/>
  <c r="F903" i="2"/>
  <c r="G895" i="2"/>
  <c r="F895" i="2"/>
  <c r="G887" i="2"/>
  <c r="F887" i="2"/>
  <c r="G879" i="2"/>
  <c r="F879" i="2"/>
  <c r="G871" i="2"/>
  <c r="F871" i="2"/>
  <c r="G863" i="2"/>
  <c r="F863" i="2"/>
  <c r="G855" i="2"/>
  <c r="F855" i="2"/>
  <c r="G847" i="2"/>
  <c r="F847" i="2"/>
  <c r="G839" i="2"/>
  <c r="F839" i="2"/>
  <c r="G831" i="2"/>
  <c r="F831" i="2"/>
  <c r="G823" i="2"/>
  <c r="F823" i="2"/>
  <c r="G815" i="2"/>
  <c r="F815" i="2"/>
  <c r="G807" i="2"/>
  <c r="F807" i="2"/>
  <c r="G799" i="2"/>
  <c r="F799" i="2"/>
  <c r="G791" i="2"/>
  <c r="F791" i="2"/>
  <c r="G783" i="2"/>
  <c r="F783" i="2"/>
  <c r="G775" i="2"/>
  <c r="F775" i="2"/>
  <c r="G767" i="2"/>
  <c r="F767" i="2"/>
  <c r="G759" i="2"/>
  <c r="F759" i="2"/>
  <c r="G751" i="2"/>
  <c r="F751" i="2"/>
  <c r="G743" i="2"/>
  <c r="F743" i="2"/>
  <c r="G735" i="2"/>
  <c r="F735" i="2"/>
  <c r="G727" i="2"/>
  <c r="F727" i="2"/>
  <c r="G719" i="2"/>
  <c r="F719" i="2"/>
  <c r="G711" i="2"/>
  <c r="F711" i="2"/>
  <c r="G703" i="2"/>
  <c r="F703" i="2"/>
  <c r="G695" i="2"/>
  <c r="F695" i="2"/>
  <c r="G687" i="2"/>
  <c r="F687" i="2"/>
  <c r="G679" i="2"/>
  <c r="F679" i="2"/>
  <c r="G671" i="2"/>
  <c r="F671" i="2"/>
  <c r="G663" i="2"/>
  <c r="F663" i="2"/>
  <c r="G655" i="2"/>
  <c r="F655" i="2"/>
  <c r="G647" i="2"/>
  <c r="F647" i="2"/>
  <c r="G639" i="2"/>
  <c r="F639" i="2"/>
  <c r="G631" i="2"/>
  <c r="F631" i="2"/>
  <c r="G623" i="2"/>
  <c r="F623" i="2"/>
  <c r="G615" i="2"/>
  <c r="F615" i="2"/>
  <c r="G607" i="2"/>
  <c r="F607" i="2"/>
  <c r="G599" i="2"/>
  <c r="F599" i="2"/>
  <c r="G591" i="2"/>
  <c r="F591" i="2"/>
  <c r="G583" i="2"/>
  <c r="F583" i="2"/>
  <c r="G575" i="2"/>
  <c r="F575" i="2"/>
  <c r="G567" i="2"/>
  <c r="F567" i="2"/>
  <c r="G559" i="2"/>
  <c r="F559" i="2"/>
  <c r="G551" i="2"/>
  <c r="F551" i="2"/>
  <c r="G543" i="2"/>
  <c r="F543" i="2"/>
  <c r="G535" i="2"/>
  <c r="F535" i="2"/>
  <c r="G527" i="2"/>
  <c r="F527" i="2"/>
  <c r="G519" i="2"/>
  <c r="F519" i="2"/>
  <c r="G511" i="2"/>
  <c r="F511" i="2"/>
  <c r="G503" i="2"/>
  <c r="F503" i="2"/>
  <c r="G495" i="2"/>
  <c r="F495" i="2"/>
  <c r="G487" i="2"/>
  <c r="F487" i="2"/>
  <c r="G479" i="2"/>
  <c r="F479" i="2"/>
  <c r="G471" i="2"/>
  <c r="F471" i="2"/>
  <c r="G463" i="2"/>
  <c r="F463" i="2"/>
  <c r="G455" i="2"/>
  <c r="F455" i="2"/>
  <c r="G447" i="2"/>
  <c r="F447" i="2"/>
  <c r="G439" i="2"/>
  <c r="F439" i="2"/>
  <c r="G431" i="2"/>
  <c r="F431" i="2"/>
  <c r="G423" i="2"/>
  <c r="F423" i="2"/>
  <c r="G415" i="2"/>
  <c r="F415" i="2"/>
  <c r="G407" i="2"/>
  <c r="F407" i="2"/>
  <c r="G399" i="2"/>
  <c r="F399" i="2"/>
  <c r="G391" i="2"/>
  <c r="F391" i="2"/>
  <c r="G383" i="2"/>
  <c r="F383" i="2"/>
  <c r="G375" i="2"/>
  <c r="F375" i="2"/>
  <c r="G367" i="2"/>
  <c r="F367" i="2"/>
  <c r="G359" i="2"/>
  <c r="F359" i="2"/>
  <c r="G351" i="2"/>
  <c r="F351" i="2"/>
  <c r="G343" i="2"/>
  <c r="F343" i="2"/>
  <c r="G335" i="2"/>
  <c r="F335" i="2"/>
  <c r="G327" i="2"/>
  <c r="F327" i="2"/>
  <c r="G319" i="2"/>
  <c r="F319" i="2"/>
  <c r="G311" i="2"/>
  <c r="F311" i="2"/>
  <c r="G303" i="2"/>
  <c r="F303" i="2"/>
  <c r="G295" i="2"/>
  <c r="F295" i="2"/>
  <c r="G287" i="2"/>
  <c r="F287" i="2"/>
  <c r="G279" i="2"/>
  <c r="F279" i="2"/>
  <c r="G271" i="2"/>
  <c r="F271" i="2"/>
  <c r="G263" i="2"/>
  <c r="F263" i="2"/>
  <c r="G255" i="2"/>
  <c r="F255" i="2"/>
  <c r="G247" i="2"/>
  <c r="F247" i="2"/>
  <c r="G239" i="2"/>
  <c r="F239" i="2"/>
  <c r="G231" i="2"/>
  <c r="F231" i="2"/>
  <c r="G223" i="2"/>
  <c r="F223" i="2"/>
  <c r="G215" i="2"/>
  <c r="F215" i="2"/>
  <c r="G207" i="2"/>
  <c r="F207" i="2"/>
  <c r="G199" i="2"/>
  <c r="F199" i="2"/>
  <c r="G191" i="2"/>
  <c r="F191" i="2"/>
  <c r="G183" i="2"/>
  <c r="F183" i="2"/>
  <c r="G175" i="2"/>
  <c r="F175" i="2"/>
  <c r="G167" i="2"/>
  <c r="F167" i="2"/>
  <c r="G159" i="2"/>
  <c r="F159" i="2"/>
  <c r="G151" i="2"/>
  <c r="F151" i="2"/>
  <c r="G143" i="2"/>
  <c r="F143" i="2"/>
  <c r="G135" i="2"/>
  <c r="F135" i="2"/>
  <c r="G127" i="2"/>
  <c r="F127" i="2"/>
  <c r="G119" i="2"/>
  <c r="F119" i="2"/>
  <c r="G111" i="2"/>
  <c r="F111" i="2"/>
  <c r="G103" i="2"/>
  <c r="F103" i="2"/>
  <c r="G95" i="2"/>
  <c r="F95" i="2"/>
  <c r="G87" i="2"/>
  <c r="F87" i="2"/>
  <c r="G79" i="2"/>
  <c r="F79" i="2"/>
  <c r="G71" i="2"/>
  <c r="F71" i="2"/>
  <c r="G63" i="2"/>
  <c r="F63" i="2"/>
  <c r="G55" i="2"/>
  <c r="F55" i="2"/>
  <c r="G47" i="2"/>
  <c r="F47" i="2"/>
  <c r="G39" i="2"/>
  <c r="F39" i="2"/>
  <c r="G31" i="2"/>
  <c r="F31" i="2"/>
  <c r="G23" i="2"/>
  <c r="F23" i="2"/>
  <c r="G15" i="2"/>
  <c r="F15" i="2"/>
  <c r="F2785" i="2"/>
  <c r="F2657" i="2"/>
  <c r="F2529" i="2"/>
  <c r="F2401" i="2"/>
  <c r="F2273" i="2"/>
  <c r="F2145" i="2"/>
  <c r="F1925" i="2"/>
  <c r="F1586" i="2"/>
  <c r="F21" i="2"/>
  <c r="G3" i="2"/>
  <c r="F3" i="2"/>
  <c r="G8" i="2"/>
  <c r="F8" i="2"/>
  <c r="G7" i="2"/>
  <c r="F7" i="2"/>
  <c r="G6" i="2"/>
  <c r="F6" i="2"/>
  <c r="G5" i="2"/>
  <c r="F5" i="2"/>
  <c r="AP31" i="19" l="1"/>
  <c r="AQ31" i="19" s="1"/>
  <c r="AP32" i="19"/>
  <c r="AQ32" i="19" s="1"/>
  <c r="AP33" i="19"/>
  <c r="AQ33" i="19" s="1"/>
  <c r="AP26" i="19"/>
  <c r="AQ26" i="19" s="1"/>
  <c r="AP34" i="19"/>
  <c r="AQ34" i="19" s="1"/>
  <c r="AP27" i="19"/>
  <c r="AQ27" i="19" s="1"/>
  <c r="AP35" i="19"/>
  <c r="AQ35" i="19" s="1"/>
  <c r="AP28" i="19"/>
  <c r="AQ28" i="19" s="1"/>
  <c r="AP36" i="19"/>
  <c r="AQ36" i="19" s="1"/>
  <c r="AP29" i="19"/>
  <c r="AQ29" i="19" s="1"/>
  <c r="AP37" i="19"/>
  <c r="AQ37" i="19" s="1"/>
  <c r="AP30" i="19"/>
  <c r="AQ30" i="19" s="1"/>
  <c r="AP25" i="19"/>
  <c r="AQ25" i="19" s="1"/>
  <c r="H16" i="17"/>
  <c r="J13" i="17" s="1"/>
  <c r="H15" i="17" l="1"/>
  <c r="E16" i="17"/>
  <c r="H7" i="17"/>
  <c r="N3" i="17" l="1"/>
  <c r="K4" i="17"/>
  <c r="J7" i="17" s="1"/>
  <c r="U11" i="17" l="1"/>
  <c r="C83" i="19"/>
  <c r="C84" i="19" s="1"/>
  <c r="C89" i="19"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<sst xmlns="http://schemas.openxmlformats.org/spreadsheetml/2006/main" count="51565" uniqueCount="17170">
  <si>
    <t>Brooklyn</t>
  </si>
  <si>
    <t>Private room</t>
  </si>
  <si>
    <t>Manhattan</t>
  </si>
  <si>
    <t>Midtown</t>
  </si>
  <si>
    <t>Harlem</t>
  </si>
  <si>
    <t>East Harlem</t>
  </si>
  <si>
    <t>Bedford-Stuyvesant</t>
  </si>
  <si>
    <t>Hell's Kitchen</t>
  </si>
  <si>
    <t>Upper West Side</t>
  </si>
  <si>
    <t>Williamsburg</t>
  </si>
  <si>
    <t>Chelsea</t>
  </si>
  <si>
    <t>Crown Heights</t>
  </si>
  <si>
    <t>MAISON DES SIRENES1,bohemian apartment</t>
  </si>
  <si>
    <t>East Village</t>
  </si>
  <si>
    <t>Greenpoint</t>
  </si>
  <si>
    <t>Bushwick</t>
  </si>
  <si>
    <t>Shared room</t>
  </si>
  <si>
    <t>ENJOY Downtown NYC!</t>
  </si>
  <si>
    <t>1 Stop fr. Manhattan! Private Suite,Landmark Block</t>
  </si>
  <si>
    <t>Queens</t>
  </si>
  <si>
    <t>Long Island City</t>
  </si>
  <si>
    <t>Charming Brownstone 3 - Near PRATT</t>
  </si>
  <si>
    <t>Blue Room for 2 in Brownstone for $1350 monthly</t>
  </si>
  <si>
    <t>Williamsburg 1 bedroom Apartment</t>
  </si>
  <si>
    <t>Best Location in NYC! TIMES SQUARE!</t>
  </si>
  <si>
    <t>Sunny &amp; Spacious Chelsea Apartment</t>
  </si>
  <si>
    <t>Upper East Side</t>
  </si>
  <si>
    <t>Sunny, Modern room in East Village!</t>
  </si>
  <si>
    <t>Large Room in Amazing East Village Apt</t>
  </si>
  <si>
    <t>SpaHa Loft: Enormous and Bright</t>
  </si>
  <si>
    <t>Spacious luminous apt Upper West NYC</t>
  </si>
  <si>
    <t>Cozy Bedroom in Williamsburg 3 BR</t>
  </si>
  <si>
    <t>Sunny room+Pvte office in huge loft</t>
  </si>
  <si>
    <t>Williamsburgâ€”Steps To Subway, Private Bath&amp;Balcony</t>
  </si>
  <si>
    <t>1,800 sq foot in luxury building</t>
  </si>
  <si>
    <t>Times Square, Safe, Clean and Cozy!</t>
  </si>
  <si>
    <t>2 story family home in Williamsburg</t>
  </si>
  <si>
    <t>apartment next to Central park</t>
  </si>
  <si>
    <t>East Village Sanctuary</t>
  </si>
  <si>
    <t>Garden studio in the Upper East Sid</t>
  </si>
  <si>
    <t>B &amp; B Room 1</t>
  </si>
  <si>
    <t>Stylish &amp; Sleek Apartment Near SoHo!</t>
  </si>
  <si>
    <t>Most Central Location!</t>
  </si>
  <si>
    <t>Flushing</t>
  </si>
  <si>
    <t>FLAT MACDONOUGH GARDEN</t>
  </si>
  <si>
    <t>Retreat in Williamsburg</t>
  </si>
  <si>
    <t>NYC Zen</t>
  </si>
  <si>
    <t>Light and Airy Upper East Side 1 BDR apartment</t>
  </si>
  <si>
    <t>CENTRAL PARK LOFT all for YOU</t>
  </si>
  <si>
    <t>Sunnyside</t>
  </si>
  <si>
    <t>Staten Island</t>
  </si>
  <si>
    <t>St. George</t>
  </si>
  <si>
    <t>Room with a View</t>
  </si>
  <si>
    <t>Bronx</t>
  </si>
  <si>
    <t>Beautiful Queens Brownstone! - 5BR</t>
  </si>
  <si>
    <t>Ridgewood</t>
  </si>
  <si>
    <t>( F) Excellent/Pvt Rm</t>
  </si>
  <si>
    <t>Jamaica</t>
  </si>
  <si>
    <t>Clean and convenient 2BR apartment</t>
  </si>
  <si>
    <t>The Instituteâ€”Heart of Williamsburg</t>
  </si>
  <si>
    <t>City Room - Private Penthouse Apt.</t>
  </si>
  <si>
    <t>City Room - Private &amp; Comfy Bedroom</t>
  </si>
  <si>
    <t>Great new apt, close to everything</t>
  </si>
  <si>
    <t>The Brownstone-Luxury 1 Bd Apt/NYC</t>
  </si>
  <si>
    <t>PRIVATE Room on Historic Sugar Hill</t>
  </si>
  <si>
    <t>SpaHa Studio Monthly Rental</t>
  </si>
  <si>
    <t>City Room - Private Luxury Suite</t>
  </si>
  <si>
    <t>East Flatbush</t>
  </si>
  <si>
    <t>A SpeciaL!! Private Room in NY</t>
  </si>
  <si>
    <t>Tompkinsville</t>
  </si>
  <si>
    <t>B NYC Staten Alternative...</t>
  </si>
  <si>
    <t>C Private Room By The Ferry</t>
  </si>
  <si>
    <t>Beautiful Landmarked Duplex</t>
  </si>
  <si>
    <t>Astoria</t>
  </si>
  <si>
    <t>Cottage in the Village</t>
  </si>
  <si>
    <t>cozy bedroom in lovely garden apt</t>
  </si>
  <si>
    <t>ENJOY Downtown NYC!!</t>
  </si>
  <si>
    <t>Farmhouse Apartment in Williamsburg</t>
  </si>
  <si>
    <t>**Fantastic Williamsburg Apt**</t>
  </si>
  <si>
    <t>West Harlem Home Base - Eco-Apt.</t>
  </si>
  <si>
    <t>Central Park 1BR sunny condo</t>
  </si>
  <si>
    <t>Cozy Garden Apartment  in Williamsburg</t>
  </si>
  <si>
    <t>Cozy room in Upper West Side</t>
  </si>
  <si>
    <t>Prewar Penthouse w Private Terrace</t>
  </si>
  <si>
    <t>Nice renovated apt, prime location!</t>
  </si>
  <si>
    <t>Food &amp; Music Dream Apartment in Williamsburg</t>
  </si>
  <si>
    <t>French Garden cottage off Bedford</t>
  </si>
  <si>
    <t>Alcove Studio w/ outdoor Patio Deck</t>
  </si>
  <si>
    <t>One Bedroom Mini studio - Free WIFI</t>
  </si>
  <si>
    <t>Cozy room in East Village with AC</t>
  </si>
  <si>
    <t>Duplex w/ Terrace @ Box House Hotel</t>
  </si>
  <si>
    <t>Loft w/ Terrace @ Box House Hotel</t>
  </si>
  <si>
    <t>East Village Designer's 1-BR APT</t>
  </si>
  <si>
    <t>The Vernon On Greene</t>
  </si>
  <si>
    <t>Beautiful, Brightâ€™s, Warm &amp; Spacious 1.5BR Apt</t>
  </si>
  <si>
    <t>UWS Brownstone Near Central Park</t>
  </si>
  <si>
    <t>2 BR w/ Terrace @ Box House Hotel</t>
  </si>
  <si>
    <t>Private 1-Bedroom Apt in Townhouse</t>
  </si>
  <si>
    <t>Bright Room With A Great River View</t>
  </si>
  <si>
    <t>Tree lined block modern apartment</t>
  </si>
  <si>
    <t>1 BDRM Apt-Weekend Sublease</t>
  </si>
  <si>
    <t>â˜†Massive DUPLEXâ˜† 2BR &amp; 2BTH East Village 9+ Guests</t>
  </si>
  <si>
    <t>City Room - Street View Apt</t>
  </si>
  <si>
    <t>Private, spacious room in Brooklyn</t>
  </si>
  <si>
    <t>Spacious,Sunny, private one bedroom</t>
  </si>
  <si>
    <t>LUXURY OF THE HORIZON</t>
  </si>
  <si>
    <t>Garage Designer Loft</t>
  </si>
  <si>
    <t>Best City Area Columbia U Upper West Side C Park</t>
  </si>
  <si>
    <t>BIG, COMFY , PRIV. ROOM, BIG APT, YARD, GREAT LOC.</t>
  </si>
  <si>
    <t>CHARMING PRIVATE BEDROOM EAST VILLAGE</t>
  </si>
  <si>
    <t>City Room - Semi Private Bedroom</t>
  </si>
  <si>
    <t>Cozy apartment in a brownstone</t>
  </si>
  <si>
    <t>Private E. Village Townhouse Stay</t>
  </si>
  <si>
    <t>Incredible Prime Williamsburg Loft!</t>
  </si>
  <si>
    <t>Large  Loft Style  Studio  Space</t>
  </si>
  <si>
    <t>Entire Apt in Heart of Williamsburg</t>
  </si>
  <si>
    <t>PRIVATE and SUNNY Williamsburg Apt!</t>
  </si>
  <si>
    <t>Purple Room for 2/3 in brownstone $1450 per month</t>
  </si>
  <si>
    <t>Red Room for two in Brownstone for $1355/mo</t>
  </si>
  <si>
    <t>In the heart of East Village</t>
  </si>
  <si>
    <t>Manhattan Penthouse-Max.12 guests</t>
  </si>
  <si>
    <t>Prime Williamsburg 3 BR with Deck</t>
  </si>
  <si>
    <t>Nice Manhattan Apt Near Central Park and Subway</t>
  </si>
  <si>
    <t>Creative Vintage Loft in S. Williamsburg</t>
  </si>
  <si>
    <t>spacious studio</t>
  </si>
  <si>
    <t>Luxury 2Bed/2.5Bath Central Park View</t>
  </si>
  <si>
    <t>Cosy Sunny 1brm in Prospect Heights</t>
  </si>
  <si>
    <t>East Village bedroom w rooftop</t>
  </si>
  <si>
    <t>Gorgeous Entire Manhattan Townhouse</t>
  </si>
  <si>
    <t>A PRIVATE FLAT / APARTMENT- $SPECIAL$</t>
  </si>
  <si>
    <t>Allerton</t>
  </si>
  <si>
    <t>Sun-drenched East Village Penthouse</t>
  </si>
  <si>
    <t>Large room in elevator drman bldg</t>
  </si>
  <si>
    <t>Ideal Brooklyn Brownstone Apartment</t>
  </si>
  <si>
    <t>Williamsburg Exposed Brick Loft</t>
  </si>
  <si>
    <t>Welcome to Brooklyn! Bed-Stuy</t>
  </si>
  <si>
    <t>Sunnyside NYC/ AC room/ city views/ near Midtown</t>
  </si>
  <si>
    <t>Greenpoint Waterfront Loft</t>
  </si>
  <si>
    <t>East Village House -- Unique!</t>
  </si>
  <si>
    <t>Sunny, calm room in Victorian home</t>
  </si>
  <si>
    <t>Lovely Bdr in Harlem, Manhattan</t>
  </si>
  <si>
    <t>Large Artist Floorthru- Greenpoint</t>
  </si>
  <si>
    <t>Charming room in Victorian home</t>
  </si>
  <si>
    <t>Concourse</t>
  </si>
  <si>
    <t>Monthly Apartment Rental</t>
  </si>
  <si>
    <t>Stylish Studio with exclusive Terrace</t>
  </si>
  <si>
    <t>Williamsburg Garden Home, 5 minutes from Manhattan</t>
  </si>
  <si>
    <t>BIG 1br, SLEEPS 4, dishwashr, TV</t>
  </si>
  <si>
    <t>Brooklyn Brownstone apartment</t>
  </si>
  <si>
    <t>Pre-War Williamsburg Loft</t>
  </si>
  <si>
    <t>Prime Williamsburg Loft off Bedford</t>
  </si>
  <si>
    <t>Loft Suite @ The Box House Hotel</t>
  </si>
  <si>
    <t>2 BR Duplex @ Box House Hotel</t>
  </si>
  <si>
    <t>Cozy 2 Bedroom 20 Min from City</t>
  </si>
  <si>
    <t>Sunny! 2br Steps to train/restaurants - 15 to NYC</t>
  </si>
  <si>
    <t>Heart of Williamsburg. Brand New.</t>
  </si>
  <si>
    <t>Oceanview,close to Manhattan</t>
  </si>
  <si>
    <t>Arrochar</t>
  </si>
  <si>
    <t>Budget stay, near transportation</t>
  </si>
  <si>
    <t>Spacious Townhome Apt in Brooklyn</t>
  </si>
  <si>
    <t>Room in East Village with Private Entrance</t>
  </si>
  <si>
    <t>Contemporary &amp; Classic Sanctuary on the Hudson</t>
  </si>
  <si>
    <t>One bed suite with private garden</t>
  </si>
  <si>
    <t>Wakefield</t>
  </si>
  <si>
    <t>SUNNY 2-bdrm CHILD-friendly Uptwn by Centrl Park!</t>
  </si>
  <si>
    <t>Brooklyn: A Huge Bedroom + Good Vibes</t>
  </si>
  <si>
    <t>Private Room Very Near L train, Bushwick</t>
  </si>
  <si>
    <t>Tranquil in the heart of Brooklyn 2</t>
  </si>
  <si>
    <t>Tranquil in the heart of Brooklyn 1</t>
  </si>
  <si>
    <t>Luxury Designer Downtown Apartment</t>
  </si>
  <si>
    <t>Beautiful lrg 1800's syle apt share</t>
  </si>
  <si>
    <t>Furnished room for rent - Manhattan</t>
  </si>
  <si>
    <t>Beautiful Private Bedroom - Downstairs</t>
  </si>
  <si>
    <t>Stylish Garden House - Trendy area</t>
  </si>
  <si>
    <t>Cozy Corner, Bedford Ave  Brooklyn!</t>
  </si>
  <si>
    <t>HISTORIC WILLIAMSBURG, BKLYN #1</t>
  </si>
  <si>
    <t>Large Double Room  Queenbed Wifi</t>
  </si>
  <si>
    <t>2 rooms; private entrance &amp; bath!</t>
  </si>
  <si>
    <t>Sunny 1 BR, West 80s &amp; Central Park</t>
  </si>
  <si>
    <t>Huge, Sunny, Open Loft in Brooklyn</t>
  </si>
  <si>
    <t>Harlem on the Range</t>
  </si>
  <si>
    <t>Luxury Williamsburg, Brooklyn LOFT</t>
  </si>
  <si>
    <t>Lovely Upper East Yorkville 1 BDRM</t>
  </si>
  <si>
    <t>Awesome views, Central location</t>
  </si>
  <si>
    <t>Charming private room in New-York</t>
  </si>
  <si>
    <t>Cozy bedroom near Times Square</t>
  </si>
  <si>
    <t>Serenity amidst the busy city</t>
  </si>
  <si>
    <t>Unique private room and bathroom in Brownstone</t>
  </si>
  <si>
    <t>A cozy Red Room with private bathroom</t>
  </si>
  <si>
    <t>Cozy room with private bathroom &amp; outside garden</t>
  </si>
  <si>
    <t>A PLACE TO STAY CLOSE TO MANHATTAN</t>
  </si>
  <si>
    <t>Stapleton</t>
  </si>
  <si>
    <t>BROWNSTONE TWO IN BROOKLYN in NYC</t>
  </si>
  <si>
    <t>3 BR apartment Crown Heights, BKLYN</t>
  </si>
  <si>
    <t>Brownstone Sunny &amp; Spacious top fl</t>
  </si>
  <si>
    <t>Cozy, bright 1BR avail. in East Village apartment</t>
  </si>
  <si>
    <t>Mott Haven</t>
  </si>
  <si>
    <t>Spacious Loft 5 min to Union Square</t>
  </si>
  <si>
    <t>Your Own Private Entrance Studio in Stylish Duplex</t>
  </si>
  <si>
    <t>Artfully Decorated 2 Bedroom Apt</t>
  </si>
  <si>
    <t>Longwood</t>
  </si>
  <si>
    <t>Large Room w/ Private Entrance</t>
  </si>
  <si>
    <t>Central Harlem Comfy Bedroom with Private Bath</t>
  </si>
  <si>
    <t>Beautiful apartment in the heart of The Village</t>
  </si>
  <si>
    <t>Historic 3 Bedroom Eastern Parkway</t>
  </si>
  <si>
    <t>Bright, Bedstuy Gem</t>
  </si>
  <si>
    <t>yahmanscrashpads</t>
  </si>
  <si>
    <t>GREAT BRAND NEW 1 BED APT*TIMES SQ</t>
  </si>
  <si>
    <t>Beautiful Brooklyn Brownstone</t>
  </si>
  <si>
    <t>Best double Room all included wifi</t>
  </si>
  <si>
    <t>Lovely Central East Village 2 Person Entire Apt</t>
  </si>
  <si>
    <t>Modern private room in condominium</t>
  </si>
  <si>
    <t>Room w/pvt bathroom on Central Park</t>
  </si>
  <si>
    <t>Cozy Room in Lively East Village</t>
  </si>
  <si>
    <t>Ready private furnished room w/Wifi</t>
  </si>
  <si>
    <t>The Brooklyn Woodworker 3bdrm/2bth</t>
  </si>
  <si>
    <t>Cozy and quiet with secret garden</t>
  </si>
  <si>
    <t>Yankee Nest</t>
  </si>
  <si>
    <t>Greenpoint gypset retreat</t>
  </si>
  <si>
    <t>Beautiful Spacious Brownstone</t>
  </si>
  <si>
    <t>UES Jewel-Private Long Term Rental</t>
  </si>
  <si>
    <t>Bright, Renovated 1BR in Brownstone</t>
  </si>
  <si>
    <t>Very Large, Airy, and Bright Loft -Williamsburg</t>
  </si>
  <si>
    <t>Sunny 2 Bedroom Duplex with Garden</t>
  </si>
  <si>
    <t>East Village Oasis!  1Bd Apt</t>
  </si>
  <si>
    <t>Stylish Uptown Westside Apt.</t>
  </si>
  <si>
    <t>Studio Apartment Bushwick/Ridgewood</t>
  </si>
  <si>
    <t>My Little Guest Room in Flushing</t>
  </si>
  <si>
    <t>Lrg1Bdrm, Terrace w/ Cent.Park View</t>
  </si>
  <si>
    <t>Brooklyn Amazing 2bedrm Luxury Apt</t>
  </si>
  <si>
    <t>Beautiful 2-BDRM Brownstone Apartment</t>
  </si>
  <si>
    <t>Huge &amp; sunny 1BR apt in Greenpoint</t>
  </si>
  <si>
    <t>Gorgeous Unique Garden-Terrace-Apt.</t>
  </si>
  <si>
    <t>large spacious room</t>
  </si>
  <si>
    <t>Sunny Private Bedroom by Express Train, Colleges!</t>
  </si>
  <si>
    <t>Spacious Stylish  2 Bedroom Suite</t>
  </si>
  <si>
    <t>Central Park West/ 80s One bedroom!</t>
  </si>
  <si>
    <t>Your own floor (private) in prime Williamsburg!!</t>
  </si>
  <si>
    <t>Bright and Spacious Manhattan</t>
  </si>
  <si>
    <t>Comfortable 1 Bedroom in Greenpoint</t>
  </si>
  <si>
    <t>Full-Service Studio Apt in Brownstone/Townhouse</t>
  </si>
  <si>
    <t>Historic Brownstone Parlor &amp; Garden</t>
  </si>
  <si>
    <t>1 BR - Garden - Broadway?</t>
  </si>
  <si>
    <t>Luxury 1Bed with Central Park Views</t>
  </si>
  <si>
    <t>Huge factory loft, prime location</t>
  </si>
  <si>
    <t>â˜†â˜†New Discountâ˜†â˜† Beautiful Room / Next to Subway</t>
  </si>
  <si>
    <t>Prime location near Central Park !!</t>
  </si>
  <si>
    <t>Bright, Quiet 2 BR in Awesome Area!</t>
  </si>
  <si>
    <t>Secret Garden</t>
  </si>
  <si>
    <t>Lux 2Bed/2.5Bath Central Park Views</t>
  </si>
  <si>
    <t>BEDFORD AVE STUDIO APT WITH GARDEN</t>
  </si>
  <si>
    <t>Amazing Williamsburg entire Loft. Floor 2B</t>
  </si>
  <si>
    <t>Secret Garden Big and Comfortable</t>
  </si>
  <si>
    <t>(B)  BARGAIN SPACE</t>
  </si>
  <si>
    <t>duplex with backyard upper eastside</t>
  </si>
  <si>
    <t>Brooklyn's top</t>
  </si>
  <si>
    <t>Roomy Updated Studio - East Village</t>
  </si>
  <si>
    <t>Sunny Elegant and Big Room!</t>
  </si>
  <si>
    <t>The heart of the metropolis</t>
  </si>
  <si>
    <t>Lovely, large studio near Central Park</t>
  </si>
  <si>
    <t>NYC 1st Shipping Container Home</t>
  </si>
  <si>
    <t>Airy Bed Sty Restoration</t>
  </si>
  <si>
    <t>private bedroom w/private bathroom on Central Park</t>
  </si>
  <si>
    <t>2 Beds/Queen &amp; Full Beautiful Room 40 minsT.Square</t>
  </si>
  <si>
    <t>2 private BRs, private bath - Like your OWN APT</t>
  </si>
  <si>
    <t>Large pleasant room nr Central Park</t>
  </si>
  <si>
    <t>Large room 2blks from central Park</t>
  </si>
  <si>
    <t>3 BR Apartment in Heart of Brooklyn</t>
  </si>
  <si>
    <t>1 Pvt. Room in Upper West Manhattan</t>
  </si>
  <si>
    <t>Bright Friendly Apt, East Village!</t>
  </si>
  <si>
    <t>Luxury Furnished 1 BR Apartment Near Central Park</t>
  </si>
  <si>
    <t>1 BR Modern Luxury Apart w W/D Steps From Park</t>
  </si>
  <si>
    <t>Luxury Locale Sunny 1BR Suite</t>
  </si>
  <si>
    <t>East Village Studio, Great Location</t>
  </si>
  <si>
    <t>Location Moreno</t>
  </si>
  <si>
    <t>Private Oasis, en suite bathroom</t>
  </si>
  <si>
    <t>Gorgeous Duplex w Riverview Terrace</t>
  </si>
  <si>
    <t>East Harlem Studio</t>
  </si>
  <si>
    <t>Beautiful 3 bedroom apartment!!</t>
  </si>
  <si>
    <t>Designer apt. in Williamsburg, NYC</t>
  </si>
  <si>
    <t>Beautiful communal house Bushwick</t>
  </si>
  <si>
    <t>TIMES SQ/THEATRE DIST STUDIO</t>
  </si>
  <si>
    <t>Very large, clean 1 BR apartment</t>
  </si>
  <si>
    <t>Nice beautiful room In the Bronx</t>
  </si>
  <si>
    <t>Upper East Side Oasis!</t>
  </si>
  <si>
    <t>XL 2 Bedroom LOFT in the Heart of Williamsburg</t>
  </si>
  <si>
    <t>Port Morris</t>
  </si>
  <si>
    <t>Lincoln Center  luxury condo</t>
  </si>
  <si>
    <t>Historic Brownstone Private Garden</t>
  </si>
  <si>
    <t>Beautiful apartment nr Central Park</t>
  </si>
  <si>
    <t>Big City of Dreams, East Village!</t>
  </si>
  <si>
    <t>Rustic Modern Duplex Brownstone</t>
  </si>
  <si>
    <t>Manhattan *SuperHost* Luxury Master Bedrm PRIVATE</t>
  </si>
  <si>
    <t>Duplex with two terraces and a view</t>
  </si>
  <si>
    <t>ONE BED/ LUXURY @ COLUMBUS CIRCLE!</t>
  </si>
  <si>
    <t>large spaciousbrownstone house</t>
  </si>
  <si>
    <t>Large,sunny private room in Harlem</t>
  </si>
  <si>
    <t>Bright, cozy private room in Harlem</t>
  </si>
  <si>
    <t>Dreamy Private Room in  Super Cool Bedstuy Apt.</t>
  </si>
  <si>
    <t>Cute Room in Artist/Designers' Flat</t>
  </si>
  <si>
    <t>Charming Private room in Greenpoint</t>
  </si>
  <si>
    <t>A Little Palace in Brooklyn for Shoots and Events</t>
  </si>
  <si>
    <t>Brooklyn Apartment</t>
  </si>
  <si>
    <t>LUXURY APT w PRIVATE GARDEN NYC UES</t>
  </si>
  <si>
    <t>1 ROOM IN AMAZING ARTIST NYC LOFT</t>
  </si>
  <si>
    <t>Authentic Luxury Designed Loft</t>
  </si>
  <si>
    <t>3 Bedroom Duplex/ 2 Baths and 2 LR</t>
  </si>
  <si>
    <t>ARTIST TRENDY NYC LOFT</t>
  </si>
  <si>
    <t>Spacious 3 Bedroom Prospect Brooklyn near subway</t>
  </si>
  <si>
    <t>Room, Central Location, Priv. Entry</t>
  </si>
  <si>
    <t>Have the 1st floor of a two floor duplex,</t>
  </si>
  <si>
    <t>PRIVATE LARGE-MODERN-CLEAN master bedroom</t>
  </si>
  <si>
    <t>Heart of Williamsubrg 1 Bedroom</t>
  </si>
  <si>
    <t>Entire flat west village</t>
  </si>
  <si>
    <t>Quiet room w/ 2 beds +light near subway+ museums</t>
  </si>
  <si>
    <t>Manhattan Studio Apartment: 2 Adults $125</t>
  </si>
  <si>
    <t>Spacious and Comfortable Room!</t>
  </si>
  <si>
    <t>Budget/diamond in heart of Harlem</t>
  </si>
  <si>
    <t>Nice quiet room on a backyard</t>
  </si>
  <si>
    <t>Chic, quiet 1BR with patio (steps from the subway)</t>
  </si>
  <si>
    <t>Private bedroom&amp;bathroom in the heart of Manhattan</t>
  </si>
  <si>
    <t>Free Metrocard*, Safe &amp; Affordable</t>
  </si>
  <si>
    <t>Architecturally Stunning Former Synagogue!</t>
  </si>
  <si>
    <t>Boldera: Your Home Away From Home</t>
  </si>
  <si>
    <t>Avenue A Apartment</t>
  </si>
  <si>
    <t>Cosmopolitan Brownstone Sanctuary</t>
  </si>
  <si>
    <t>Sunny, private room in Brooklyn!</t>
  </si>
  <si>
    <t>Bright, airy room share in Brooklyn</t>
  </si>
  <si>
    <t>Hell's Kitchen Hideaway - Private Entrance</t>
  </si>
  <si>
    <t>Private Bedroom in Williamsburg</t>
  </si>
  <si>
    <t>Entire 1.5 Br Apt- Crown Heights - Franklin Ave</t>
  </si>
  <si>
    <t>East Village Gay Friendly Dbl Room</t>
  </si>
  <si>
    <t>Sunny WILLIAMSBURG Room near SUBWAY</t>
  </si>
  <si>
    <t>Brooklyn Fashionista 1Bdr Loft</t>
  </si>
  <si>
    <t>BIG, COMFY, PRIV. room, Big apt, yard, Will-B dplx</t>
  </si>
  <si>
    <t>Prime East Village location w/backyard garden!</t>
  </si>
  <si>
    <t>Bushwick Duplex 2</t>
  </si>
  <si>
    <t>Great Room in Lively East Village</t>
  </si>
  <si>
    <t>Cozy East Village Haven</t>
  </si>
  <si>
    <t>NICE ROOM IN ASTORIA NEAR MANHATTAN</t>
  </si>
  <si>
    <t>Beautiful, private, uptown studio</t>
  </si>
  <si>
    <t>Manhattan's Best Deal!</t>
  </si>
  <si>
    <t>ROOM NEAR TIMES SQUARE MANHATTAN</t>
  </si>
  <si>
    <t>Next to Subway, Private bedroom</t>
  </si>
  <si>
    <t>Village Life, 2-Bedroom, East Village</t>
  </si>
  <si>
    <t>Luxury Furnished 1 BR UWS Apt w W/D &amp; Deck</t>
  </si>
  <si>
    <t>1 BR Large Luxury Furnished Apartment UWS</t>
  </si>
  <si>
    <t>Luxury Furnished 1 BR Apartment  UWS</t>
  </si>
  <si>
    <t>Charming Apt. In Brooklyn Townhouse</t>
  </si>
  <si>
    <t>Brooklyn Wildlife Loft Mckibbin st</t>
  </si>
  <si>
    <t>Large 2 BDRM @ McCarren Park!!</t>
  </si>
  <si>
    <t>Large room in Beautiful communal house</t>
  </si>
  <si>
    <t>BIG, COMFY, 4BR DUPLEX, GARDEN APT, Williamsburg</t>
  </si>
  <si>
    <t>â˜†â˜†New Discountâ˜†â˜† 10min to Manhattan</t>
  </si>
  <si>
    <t>Apartment in the heart of Upper East Side</t>
  </si>
  <si>
    <t>Furnished BrownStone Apartment</t>
  </si>
  <si>
    <t>2 floor Luxury Loft in the best location!</t>
  </si>
  <si>
    <t>Small room with private bath in New York</t>
  </si>
  <si>
    <t>My Other Little Guestroom</t>
  </si>
  <si>
    <t>Prime Williamsburg. Brand new</t>
  </si>
  <si>
    <t>HISTORIC WILLIAMSBURG, BKLYN</t>
  </si>
  <si>
    <t>Huge Sunny Loft w Patio + Charm</t>
  </si>
  <si>
    <t>Beautiful duplex in a brownstone</t>
  </si>
  <si>
    <t>Cozy Private Space in Williamsburg Townhome</t>
  </si>
  <si>
    <t>Modern Duplex 1 bdrm , 1.5 Baths + terrace!</t>
  </si>
  <si>
    <t>Private Brownstone</t>
  </si>
  <si>
    <t>Bedroom for two in Chelsea</t>
  </si>
  <si>
    <t>Sunny Clinton Hill Apt w/Patio</t>
  </si>
  <si>
    <t>Verna's Brownstone  (no stove, no gatherings)</t>
  </si>
  <si>
    <t>Stunning Designer Loft in the heart of Chelsea</t>
  </si>
  <si>
    <t>Great Apartment with luxurious bath in NYC/Chelsea</t>
  </si>
  <si>
    <t>Private Cozy Bedroom in Brooklyn</t>
  </si>
  <si>
    <t>Great Bushwick Studio Apartment</t>
  </si>
  <si>
    <t>Manhattan &amp; Time Square in 30 minutes. Back room.</t>
  </si>
  <si>
    <t>Chic Brooklyn Apt.- Private Room</t>
  </si>
  <si>
    <t>Forget NYC, Stay in Williamsburg! Best 1 BR Apt</t>
  </si>
  <si>
    <t>Private Room &amp; Bath in Brooklyn!</t>
  </si>
  <si>
    <t>Beautiful new one bedroom apartment</t>
  </si>
  <si>
    <t>ART HOUSE VAULT</t>
  </si>
  <si>
    <t>Private Rm for 1 in Historic Harlem</t>
  </si>
  <si>
    <t>Unique 1BR in energetic E. Village</t>
  </si>
  <si>
    <t>It's all about Bushwick BROOKLYN</t>
  </si>
  <si>
    <t>ART HOUSE BIGGIE SMALL</t>
  </si>
  <si>
    <t>Triplex Penthouse in New York</t>
  </si>
  <si>
    <t>Private room in Brooklyn</t>
  </si>
  <si>
    <t>Beautiful stylish one bedroom home with balcony.</t>
  </si>
  <si>
    <t>Large Flatiron 2 bedroom</t>
  </si>
  <si>
    <t>5 STARS***MIDTOWN EAST-BRAND NEW!!!</t>
  </si>
  <si>
    <t>Spacious Private Room -East Village</t>
  </si>
  <si>
    <t>Luxury 1 Bedroom Central Park Views</t>
  </si>
  <si>
    <t>Private Room (Long room) in Manhattan NYC</t>
  </si>
  <si>
    <t>Fab 1 Bedroom Apartment!</t>
  </si>
  <si>
    <t>Large Sunny 1BR - Entire 2nd Floor</t>
  </si>
  <si>
    <t>Fresh and modern 1BR in Bed-Stuy</t>
  </si>
  <si>
    <t>COMFORTABLE NYC RETREAT &amp; Breakfast</t>
  </si>
  <si>
    <t>Steps to Subway! Entire apt! 20 min to Manhattan!</t>
  </si>
  <si>
    <t>Sexy Bedroom near Central Park!</t>
  </si>
  <si>
    <t>PRIVATE ROOM IN NYC ARTIST LOFT</t>
  </si>
  <si>
    <t>Large 1 Bedroom in Astoria</t>
  </si>
  <si>
    <t>Cozy 1 Bedroom in Clinton Hill</t>
  </si>
  <si>
    <t>Authentic NYC Living 2</t>
  </si>
  <si>
    <t>Sunny Williamsburg Apt w/ Deck</t>
  </si>
  <si>
    <t>Williamsburg Penthouse Hideaway</t>
  </si>
  <si>
    <t>BK Rest - Williamsburg, Brooklyn</t>
  </si>
  <si>
    <t>Furnished 1 Bedroom in East Harlem</t>
  </si>
  <si>
    <t>Private Room (Cozy &amp; Clean) Manhattan NYC</t>
  </si>
  <si>
    <t>Lovely, Private Home in Greenpoint</t>
  </si>
  <si>
    <t>Private bedroom (15 min Manhattan).</t>
  </si>
  <si>
    <t>Simple Spacious Uptown Bedroom</t>
  </si>
  <si>
    <t>Designer amazing room in NYC!!</t>
  </si>
  <si>
    <t>Private room minutes from midtown!</t>
  </si>
  <si>
    <t>Spacious &amp; Stylish 2br-Prime Williamsburg Hot Spot</t>
  </si>
  <si>
    <t>Sunny Williamsburg Artist's Loft</t>
  </si>
  <si>
    <t>A real home on the UWS.</t>
  </si>
  <si>
    <t>BROWNSTONE BROOKLYN'S FINEST in NYC</t>
  </si>
  <si>
    <t>Spacious Guest Room in Brownstone</t>
  </si>
  <si>
    <t>Large private live/work space; garden &amp; parking</t>
  </si>
  <si>
    <t>ARTSY &amp; CONVENIENT in Williamsburg.</t>
  </si>
  <si>
    <t>Charming, Quiet, &amp; Clean 1BR APT</t>
  </si>
  <si>
    <t>Beautiful Central Harlem sleeps 4</t>
  </si>
  <si>
    <t>Sweet Deal*Harlem2bdrm Apt #1/Sleeps4</t>
  </si>
  <si>
    <t>Great Flat in Historic Brownstone</t>
  </si>
  <si>
    <t>3-Bed Brownstone on Beautiful Block</t>
  </si>
  <si>
    <t>Verna's Brownstone Suite (no stove, no gatherings)</t>
  </si>
  <si>
    <t>â˜…HUGE beautiful E. Villager 2nd Avâ˜…</t>
  </si>
  <si>
    <t>As Seen In NY Magazine! Chic &amp; Stylish!</t>
  </si>
  <si>
    <t>Brooklyn Retreat</t>
  </si>
  <si>
    <t>Great 1BR apartment in a convenient location</t>
  </si>
  <si>
    <t>Spacious very High ceiling place !</t>
  </si>
  <si>
    <t>Large Room In Newly Renovated Hell's Kitchen Apt.</t>
  </si>
  <si>
    <t>Monthly Rental or more than 30 days for 6 people</t>
  </si>
  <si>
    <t>Private Bedroom WITH a Living room!</t>
  </si>
  <si>
    <t>Historic Townhouse with Private Backyard</t>
  </si>
  <si>
    <t>Bedford Stuyvesant Urban Hang Suite</t>
  </si>
  <si>
    <t>Sunny Apartment in Clinton Hill</t>
  </si>
  <si>
    <t>BLYN BROWNSTONE CORZY CORNER in NYC</t>
  </si>
  <si>
    <t>Gorgeous Apt. 20 min to Manhattan!</t>
  </si>
  <si>
    <t>Huge Loft In South Williamsburg</t>
  </si>
  <si>
    <t>Huge 1 Bedroom Loft at Habitat 101!</t>
  </si>
  <si>
    <t>Stuyvesant Heights Townhouse</t>
  </si>
  <si>
    <t>Perfect Temporary Brooklyn Home</t>
  </si>
  <si>
    <t>Comfy Couch in a nice and safe apt!!</t>
  </si>
  <si>
    <t>EV, Hippest East Village</t>
  </si>
  <si>
    <t>Single family home 2 bedrooms  2 bathrooms</t>
  </si>
  <si>
    <t>NYC LARGE 3 BR West Side Manhattan, New York City</t>
  </si>
  <si>
    <t>Sunlit apartment in Williamsburg</t>
  </si>
  <si>
    <t>Rooftop Oasis in Brooklyn for Shoots &amp; Gigs</t>
  </si>
  <si>
    <t>Only 10 mins to CENTRAL PARK! :)</t>
  </si>
  <si>
    <t>One bedroom apartment - UES</t>
  </si>
  <si>
    <t>Lovely Brownstone-- Close to Subway</t>
  </si>
  <si>
    <t>Truly A Sweet Home away from Home.</t>
  </si>
  <si>
    <t>Brooklyn Wildlife Loft rm 2</t>
  </si>
  <si>
    <t>GREAT BRAND NEW 1 BED! TIMES SQ!!!!</t>
  </si>
  <si>
    <t>Gorgeous NewModern_BestLocation!NYC</t>
  </si>
  <si>
    <t>Art House Suite</t>
  </si>
  <si>
    <t>Classic Brownstone private suite</t>
  </si>
  <si>
    <t>Quiet Williamsburg apartment</t>
  </si>
  <si>
    <t>Beautiful Modern Midtown Apartment</t>
  </si>
  <si>
    <t>Large Studio w/ Entertainment Room!</t>
  </si>
  <si>
    <t>NEW_2BR_PrivateRoof&amp;CityView_Beauty</t>
  </si>
  <si>
    <t>NEW_Duplex_BreathtakingViews_Beauty</t>
  </si>
  <si>
    <t>Comfortable Room + Kitty + Food</t>
  </si>
  <si>
    <t>Strivers Row Sanctuary in Harlem - Monthly</t>
  </si>
  <si>
    <t>Spacious Room, Central Location, Historic block.</t>
  </si>
  <si>
    <t>Charming Room Near Central Park</t>
  </si>
  <si>
    <t>PRIVATE. ROOM  -  Midtown/Central Park</t>
  </si>
  <si>
    <t>Cosy Room in Great Location -W'burg</t>
  </si>
  <si>
    <t>Sunny, Large (Queen Bed) Private room in 2Bedroom</t>
  </si>
  <si>
    <t>Duplex apartment with garden</t>
  </si>
  <si>
    <t>Williamsburg Brooklyn, Parkside Penthouse NYC View</t>
  </si>
  <si>
    <t>High Floor apt.near Columbus Circle</t>
  </si>
  <si>
    <t>Spacious Historic Williamsburg 2/1.5 Townhouse</t>
  </si>
  <si>
    <t>Big quiet Sunny room in Upper East Side</t>
  </si>
  <si>
    <t>Nice cozy bedroom with cool views in Hell's kit..!</t>
  </si>
  <si>
    <t>Newly Renovated East Village Private Guest Studio</t>
  </si>
  <si>
    <t>2000 sqf  Duplex in Townhouse</t>
  </si>
  <si>
    <t>Sweet Apartment on Quiet Block</t>
  </si>
  <si>
    <t>Private  Studio Museum Block UWS</t>
  </si>
  <si>
    <t>Charming Spacious 1 Bdrm Apt</t>
  </si>
  <si>
    <t>Industrial Modern 1 Bedroom - Prime Williamsburg</t>
  </si>
  <si>
    <t>Private Room</t>
  </si>
  <si>
    <t>Urban Jungle in Bedford Stuyvesant</t>
  </si>
  <si>
    <t>Urban Cottage in Williamsburg BK</t>
  </si>
  <si>
    <t>Large 2BR apartment East Village</t>
  </si>
  <si>
    <t>Hip, Brick East Village Apartment</t>
  </si>
  <si>
    <t>Nice Bedroom in Central Bushwick!</t>
  </si>
  <si>
    <t>Private, Peaceful Times Square 1BR</t>
  </si>
  <si>
    <t>Apt near Museum Mile</t>
  </si>
  <si>
    <t>GIANT! Perfect for families, in the center of NYC</t>
  </si>
  <si>
    <t>Time Square in 30 minutes. Front room.</t>
  </si>
  <si>
    <t>Zen &amp; Cozy 2Bedroom in Williamsburg</t>
  </si>
  <si>
    <t>One Bedroom in an apartment</t>
  </si>
  <si>
    <t>Perfect Harlem, New York Retreat</t>
  </si>
  <si>
    <t>Adorable 1BD Home with view of NYC</t>
  </si>
  <si>
    <t>Studio Apt. in Williamsburg, Brooklyn, NY</t>
  </si>
  <si>
    <t>Futon 2.0</t>
  </si>
  <si>
    <t>Awesome Harlem House 3 bdr 2 floors</t>
  </si>
  <si>
    <t>Beautiful Luxury Room in Central Harlem/Columbia</t>
  </si>
  <si>
    <t>Spacious Sunny Designer 1 Bedroom in East Village</t>
  </si>
  <si>
    <t>Lovely &amp; Large Private Queen Bedroom</t>
  </si>
  <si>
    <t>Best of the East Village Cozy 2 Bedroom</t>
  </si>
  <si>
    <t>A Cozy Creative Room for Nomads</t>
  </si>
  <si>
    <t>Spacious Bright 1 Bedroom East Village Apartment</t>
  </si>
  <si>
    <t>3BR in a classic 1925 BK Limestone</t>
  </si>
  <si>
    <t>Cozy 2BD APT close to subway</t>
  </si>
  <si>
    <t>Cozy Private room in Brooklyn</t>
  </si>
  <si>
    <t>Charming bedroom on the Upper West</t>
  </si>
  <si>
    <t>Entire studio with backyard, Close to subway!!!</t>
  </si>
  <si>
    <t>Sunny Private Studio With Backyard Close 2 Subway!</t>
  </si>
  <si>
    <t>East Village 2 Bed 2 Floor Luxury Apartment</t>
  </si>
  <si>
    <t>Charming studio upper east side NYC</t>
  </si>
  <si>
    <t>New 1BR + 1BA with Private Entrance</t>
  </si>
  <si>
    <t>Classic Chelsea Brownstone 1 Bedroom</t>
  </si>
  <si>
    <t>Delicious &amp; Airy Apt in Landmark Brownstone</t>
  </si>
  <si>
    <t>Spacious 3BD/2BA - Parking Included</t>
  </si>
  <si>
    <t>Comfy &amp; Spacious Room next to the Subway/Metro</t>
  </si>
  <si>
    <t>Staying in Greenpoint/Williamsburg!</t>
  </si>
  <si>
    <t>Sunny Chelsea 1 B.R. Hi Line, Washer/Dryer, 3 Beds</t>
  </si>
  <si>
    <t>Entire 2 BED APARTMENT - WILLIAMSBURG- Best Price</t>
  </si>
  <si>
    <t>Sunny Private room in Brooklyn</t>
  </si>
  <si>
    <t>No security req,great price,new queen bed!</t>
  </si>
  <si>
    <t>Nice room in Astoria, Queens, NYC</t>
  </si>
  <si>
    <t>Gorgeous New 1BR_Heart of Midtown</t>
  </si>
  <si>
    <t>A Beautiful Brownstone</t>
  </si>
  <si>
    <t>Large Private BR in Hell's Kitchen</t>
  </si>
  <si>
    <t>Newly renovated house</t>
  </si>
  <si>
    <t>COZY ROOM WITH STUNNING VIEW IN AN AUTHENTIC FLAT</t>
  </si>
  <si>
    <t>Cozy Brownstone Suite</t>
  </si>
  <si>
    <t>Room Bedford Heart of Williamsburg</t>
  </si>
  <si>
    <t>Sunny Loft in heart of williamsburg - entire loft!</t>
  </si>
  <si>
    <t>2 Convertible Bdrms Great for 1-6</t>
  </si>
  <si>
    <t>LAVISH 2 BR APT by Central Park!!!</t>
  </si>
  <si>
    <t>Sun-bathed spacious Luxury 2 BR near CENTRALPARK!</t>
  </si>
  <si>
    <t>Landmark Brownstone, Crown Heights</t>
  </si>
  <si>
    <t>Cozy Room in the heart of UWS</t>
  </si>
  <si>
    <t>Paddy Pad</t>
  </si>
  <si>
    <t>Williamsburg Lodge (the best home in Brooklyn)</t>
  </si>
  <si>
    <t>Private Rm - Times Sq/Hell'sKitchen</t>
  </si>
  <si>
    <t>Midtown Gem/ Carnegie Hall/theaters/ Central Park</t>
  </si>
  <si>
    <t>Gorgeous 1400 Sq Ft Artist's Loft</t>
  </si>
  <si>
    <t>Private Rm for 1 in Prime Harlem</t>
  </si>
  <si>
    <t>SPACIOUS BEDROOM AND PRIVATE BATH!!!</t>
  </si>
  <si>
    <t>Lovely private room close to Manhattan</t>
  </si>
  <si>
    <t>Cozy 2-BD w/ Lots of Light</t>
  </si>
  <si>
    <t>ART COLLECTORS APARTMENT - TIMES SQUARE-10TH AV.</t>
  </si>
  <si>
    <t>URBAN CHIC VIDEO/PHOTO SHOOTS ONLY</t>
  </si>
  <si>
    <t>Chez Jazz BnB--Cozy BK/Queens room</t>
  </si>
  <si>
    <t>Times Square Area Quiet + Private Guest Studio</t>
  </si>
  <si>
    <t>Amazing Two Bedroom Apartment</t>
  </si>
  <si>
    <t>The center of NYC, Brooklyn!</t>
  </si>
  <si>
    <t>House of Music and Art, Large Happy Room, full bed</t>
  </si>
  <si>
    <t>Harlem 1 BR, Private Master Bath</t>
  </si>
  <si>
    <t>Heart of Williamsburg, Brooklyn!</t>
  </si>
  <si>
    <t>Bright, Eclectic, Happy Brooklyn Apartment</t>
  </si>
  <si>
    <t>Amazing Roomâ€”Private Bath (100% LEGAL!)</t>
  </si>
  <si>
    <t>Bright, Airy Room Share for 2</t>
  </si>
  <si>
    <t>Guest rm, 2 stops from GrandCentral</t>
  </si>
  <si>
    <t>Private room in Clinton Hill</t>
  </si>
  <si>
    <t>New, spacious 1BD in Williamsburg</t>
  </si>
  <si>
    <t>Royal Harlem TRIPLEX Home 5 Beds</t>
  </si>
  <si>
    <t>Comfy, Roomy Bushwick 1-BR ~ Steps from L/M Train</t>
  </si>
  <si>
    <t>Two real bedrooms near Central Park</t>
  </si>
  <si>
    <t>Union Square - Best NYC location</t>
  </si>
  <si>
    <t>Beautiful Brownstone near Central Park</t>
  </si>
  <si>
    <t>Exquisite Furnished 1-BR Studio</t>
  </si>
  <si>
    <t>Incredible 2-BR w/ Kitchen Island!</t>
  </si>
  <si>
    <t>Cute Apartment with Great Bathroom!</t>
  </si>
  <si>
    <t>GORGEOUS Newly-Renovated 2-BR Flat</t>
  </si>
  <si>
    <t>Apt #2: Beautiful 2BR/1BA Crown Hgt</t>
  </si>
  <si>
    <t>Luxury 5BR Townhouse, Upper East</t>
  </si>
  <si>
    <t>Private Room + Balcony in Bushwick.</t>
  </si>
  <si>
    <t>W50's Sunny Studio in a 24/7 DM BL</t>
  </si>
  <si>
    <t>Apt #1: 2BR/1BA w/ Backyard</t>
  </si>
  <si>
    <t>Cozy Room by Kaufman Studios</t>
  </si>
  <si>
    <t>Modern Sunny 2-Bedroom in Bushwick</t>
  </si>
  <si>
    <t>Fabulous Apt w/ Gorgeous Bathroom!</t>
  </si>
  <si>
    <t>Living Room sofa Bed in Chelsea2</t>
  </si>
  <si>
    <t>Bayview room</t>
  </si>
  <si>
    <t>East Village Manhattan NYC Bedroom!</t>
  </si>
  <si>
    <t>Experience ELEGANT LIFESTYLE</t>
  </si>
  <si>
    <t>Comfortable Strivers Row Hideaway - Monthly Rental</t>
  </si>
  <si>
    <t>cozy room /female guests</t>
  </si>
  <si>
    <t>Beautiful Studio Suite! Upper East</t>
  </si>
  <si>
    <t>Sunny Bedford Stuyvesant Townhouse</t>
  </si>
  <si>
    <t>Family Friendly 3 bedroom 2 bath w. Washer/Dryer</t>
  </si>
  <si>
    <t>Newly Renovated Modern 1-Bed Studio</t>
  </si>
  <si>
    <t>APPARTEMENT 2 CHAMBRES ASTORIA NY</t>
  </si>
  <si>
    <t>Modern 1-Bed Near Central Park</t>
  </si>
  <si>
    <t>Pvt Bedroom in Williamsburg Central</t>
  </si>
  <si>
    <t>2B &amp; Private Garden A Williamsburg Spacious Escape</t>
  </si>
  <si>
    <t>New York City near Staten Is. Ferry</t>
  </si>
  <si>
    <t>Crown heights Brooklyn House NYC</t>
  </si>
  <si>
    <t>Beautiful Garden rowhouse apartment</t>
  </si>
  <si>
    <t>Near Times Square and Hell's Kitchen</t>
  </si>
  <si>
    <t>Priv Room in Artists UES Apt, Central Park &amp; Train</t>
  </si>
  <si>
    <t>Chic, Modern Apt Near Central Park!</t>
  </si>
  <si>
    <t>Bright Brooklyn garden apartment!</t>
  </si>
  <si>
    <t>Sun filled 2BR in BedStuy Townhouse</t>
  </si>
  <si>
    <t>Private Room with Full Amenities</t>
  </si>
  <si>
    <t>Great apt in awesome area</t>
  </si>
  <si>
    <t>Beautiful &amp; Modern | Top Location!</t>
  </si>
  <si>
    <t>Luxurious Brooklyn Getaway!</t>
  </si>
  <si>
    <t>Private Rm in Cozy Wburg Loft, 1 blk fr Bedford L</t>
  </si>
  <si>
    <t>Lovely Guestroom in Brownstone</t>
  </si>
  <si>
    <t>At home in Historic Harlem</t>
  </si>
  <si>
    <t>Large Sunny Room with Huge patio in Wburg</t>
  </si>
  <si>
    <t>Spectacular Townhouse with your own private patio</t>
  </si>
  <si>
    <t>Amazing 1BD! Renovated Col Circle!!</t>
  </si>
  <si>
    <t>Four-Bedroom Victorian Near Ferry</t>
  </si>
  <si>
    <t>Up among the trees in Bed Stuy</t>
  </si>
  <si>
    <t>Brooklyn Flat in Historic Row House</t>
  </si>
  <si>
    <t>Brooklyn 3BR Near Subways</t>
  </si>
  <si>
    <t>The Lincoln</t>
  </si>
  <si>
    <t>Comfortable sofa bed in Manhattan</t>
  </si>
  <si>
    <t>Brooklyn Cozy Garden Apt</t>
  </si>
  <si>
    <t>Right in the center of Manhattan</t>
  </si>
  <si>
    <t>Comfort and Charm in Harlem Brownstone near Subway</t>
  </si>
  <si>
    <t>Quiet 1BR in Chelsea</t>
  </si>
  <si>
    <t>NICE Williamsburg Brooklyn, 2 Bedrooms off L train</t>
  </si>
  <si>
    <t>Great Location</t>
  </si>
  <si>
    <t>Faith</t>
  </si>
  <si>
    <t>Super cute private room +amminities</t>
  </si>
  <si>
    <t>3 Bedroom Brownstone in Historic Crown Heights.</t>
  </si>
  <si>
    <t>Beautiful Clean &amp; Quiet Room! Rm#1</t>
  </si>
  <si>
    <t>Central Park West. Queen Size Room</t>
  </si>
  <si>
    <t>Affordable Room in Artsy Apartment</t>
  </si>
  <si>
    <t>Sunny, spacious, 1BR in Willamsburg</t>
  </si>
  <si>
    <t>Spacious &amp; Cozy NYC Apartment in Brooklyn/Queens</t>
  </si>
  <si>
    <t>Awesome Deal NYC</t>
  </si>
  <si>
    <t>Suite Lounge</t>
  </si>
  <si>
    <t>Modern Manhattan Living Suite 2A</t>
  </si>
  <si>
    <t>Bright &amp; Spacious 15 mins to Midtown Manhattan</t>
  </si>
  <si>
    <t>2 Bd/1 Bath Apartment Upper East Side NYC</t>
  </si>
  <si>
    <t>Spacious Apt in Townhouse near Columbia University</t>
  </si>
  <si>
    <t>Gorgeous room in Manhattan</t>
  </si>
  <si>
    <t>Luxury One Bedroom CentralPark West</t>
  </si>
  <si>
    <t>Location little Elio</t>
  </si>
  <si>
    <t>Lovely sun-lit 3-bedroom apartment</t>
  </si>
  <si>
    <t>Studio loft - Williamsburg/Bushwick</t>
  </si>
  <si>
    <t>Lovely room in doorman building</t>
  </si>
  <si>
    <t>Garden Floor Duplex with patio</t>
  </si>
  <si>
    <t>Gorgeous pre war rowhouse apartment</t>
  </si>
  <si>
    <t>Architect's Oasis</t>
  </si>
  <si>
    <t>Cozy Family Gateaway!!!</t>
  </si>
  <si>
    <t>Sunny Private Williamsburg Space</t>
  </si>
  <si>
    <t>Awesome Loft in Williamsburg</t>
  </si>
  <si>
    <t>One Bedroom in East Harlem</t>
  </si>
  <si>
    <t>Brooklyn's Finest</t>
  </si>
  <si>
    <t>Beautiful Apt x Rent in Astoria, NY</t>
  </si>
  <si>
    <t>Beautiful Clean &amp; Quiet Room! Rm#2</t>
  </si>
  <si>
    <t>Gorgeous! Newly Renovated 2-BR Flat</t>
  </si>
  <si>
    <t>Reno 2BR~Sleeps5~Prime Upper east~</t>
  </si>
  <si>
    <t>BRAND NEW 1BD, Columbus Circle!!</t>
  </si>
  <si>
    <t>Home Away from Home-Room in Midtown</t>
  </si>
  <si>
    <t>Landmark Cottage, Brownstone block</t>
  </si>
  <si>
    <t>Brooklyn Brownstone</t>
  </si>
  <si>
    <t>Bright &amp; New Reno, Quiet Block</t>
  </si>
  <si>
    <t>beautiful brownstone</t>
  </si>
  <si>
    <t>Private Apt. in Brooklyn Brownstone + Garden</t>
  </si>
  <si>
    <t>1 BR Apt steps from Central Park! #10223</t>
  </si>
  <si>
    <t>Reno 2BR~prime union squar~</t>
  </si>
  <si>
    <t>Sunny Private Room at Central Park!</t>
  </si>
  <si>
    <t>Beautiful 2 Bedroom Townhouse</t>
  </si>
  <si>
    <t>Large apartment, 2BR, Midtown NYC! 3D</t>
  </si>
  <si>
    <t>â˜… Convenience &amp; Comfort Awaits!  â™¥ï¸ Your Stay! â˜…</t>
  </si>
  <si>
    <t>Charming studio for rent in Astoria</t>
  </si>
  <si>
    <t>Bushwick Room w/ Private Entrance &amp; Bathroom!</t>
  </si>
  <si>
    <t>Mid-Century Modern Garden Paradise</t>
  </si>
  <si>
    <t>private bedroom in NYC apartment</t>
  </si>
  <si>
    <t>Williamsburg Penthouse Guestroom</t>
  </si>
  <si>
    <t>â˜…Unique two bedroom on 2nd Avenueâ˜…</t>
  </si>
  <si>
    <t>Large Private Rm in Historic Central Harlem Home</t>
  </si>
  <si>
    <t>Great Renovations. Columbus Circle</t>
  </si>
  <si>
    <t>Doorman nice 1bd/ United Nations!!</t>
  </si>
  <si>
    <t>Stay 30 min to Times Sq in quaint Sunnyside, Qns</t>
  </si>
  <si>
    <t>UWS Charmer, Central Park/Lincoln Center</t>
  </si>
  <si>
    <t>Cheerful, Comfortable &amp; Convenient</t>
  </si>
  <si>
    <t>Renovated, Nice 1BD Central Park</t>
  </si>
  <si>
    <t>Midtown NYC 2bdrm with patio! 2D</t>
  </si>
  <si>
    <t>elegant pre war two bedroom flat</t>
  </si>
  <si>
    <t>Huge Apartment! Convenient! Artsy! Comfy!</t>
  </si>
  <si>
    <t>Bright, quiet, cozy 1BR by C Park!</t>
  </si>
  <si>
    <t>Beautiful 2br in Williamsburg</t>
  </si>
  <si>
    <t>Central Park Life! Beautiful 1 Bed.</t>
  </si>
  <si>
    <t>Cozy Artist Space</t>
  </si>
  <si>
    <t>Sunny 1-BR Apt with Soaking Tub</t>
  </si>
  <si>
    <t>Beautiful, Mdrn, Nwly Renovated Rm</t>
  </si>
  <si>
    <t>Central Park-Lincoln Center</t>
  </si>
  <si>
    <t>A 2-story, 2-bedroom house - 20min to Downtown</t>
  </si>
  <si>
    <t>Firehouse Loft with Harbor Views</t>
  </si>
  <si>
    <t>Ground &amp; Rejuvenate PR Williamsburg</t>
  </si>
  <si>
    <t>BR/Private Bath 10Mins to TIME SQ</t>
  </si>
  <si>
    <t>Private room near Columbia University</t>
  </si>
  <si>
    <t>Union Square~Reno 2BR~Great Value</t>
  </si>
  <si>
    <t>NYC Artists Loft in Chelsea</t>
  </si>
  <si>
    <t>Hancock House cozy Garden Level</t>
  </si>
  <si>
    <t>Convenient and Affordable in the Heart of Astoria</t>
  </si>
  <si>
    <t>Big New York City Suite Near Subway</t>
  </si>
  <si>
    <t>Brooklyn 1 BR Near Subway</t>
  </si>
  <si>
    <t>Cozy, Safe &amp; Clean room in Astoria</t>
  </si>
  <si>
    <t>1BR Apartment- Fantastic Location!</t>
  </si>
  <si>
    <t>Harmony House 3 on Madison Street</t>
  </si>
  <si>
    <t>Apartment in Heart of Greenpoint</t>
  </si>
  <si>
    <t>Two-Bedroom Greenpoint Apartment</t>
  </si>
  <si>
    <t>Williamsburg Gem With Private Patio!</t>
  </si>
  <si>
    <t>Modern Brooklyn Brownstone</t>
  </si>
  <si>
    <t>PRIVATE, Airy, 1 Bedroom Apt in Central Bushwick</t>
  </si>
  <si>
    <t>THE THOMPSON SUITE</t>
  </si>
  <si>
    <t>Private Single Room</t>
  </si>
  <si>
    <t>Private room in hip east Williamsburg/Greenpoint</t>
  </si>
  <si>
    <t>The Garden Apartment</t>
  </si>
  <si>
    <t>Great Apt 5min from Time Square NYC</t>
  </si>
  <si>
    <t>Sunny Bedroom in quirky apartment</t>
  </si>
  <si>
    <t>LUXURY entire apt, steps to Central Park</t>
  </si>
  <si>
    <t>Williamsburg/Greenpoint Studio</t>
  </si>
  <si>
    <t>Location is Everything. And Quiet Too!</t>
  </si>
  <si>
    <t>Luxury One Bedroom View on CP</t>
  </si>
  <si>
    <t>Sun Soaked &amp; Cozy PR Williamsburg</t>
  </si>
  <si>
    <t>#1 Superhost Special Offer in NYC!</t>
  </si>
  <si>
    <t>Quiet bedroom in a waste free household</t>
  </si>
  <si>
    <t>Lofty Living: Heart of Williamsburg</t>
  </si>
  <si>
    <t>Private+Cozy Room w/ Superhost ($0 Cleaning Fee)!</t>
  </si>
  <si>
    <t>Clean private room in safe area near Manhattan</t>
  </si>
  <si>
    <t>The White House</t>
  </si>
  <si>
    <t>Private Room in Brooklyn</t>
  </si>
  <si>
    <t>Penthouse w/Terrace Williamsburg</t>
  </si>
  <si>
    <t>Urban Jungle Garden Duplex</t>
  </si>
  <si>
    <t>Special OFFER on Airbnb NYC Room!</t>
  </si>
  <si>
    <t>Lovely Astoria Studio-close to NYC!</t>
  </si>
  <si>
    <t>W. 80's Central Park 3 Blocks Walk</t>
  </si>
  <si>
    <t>New York I Love You 7 Bedrooms</t>
  </si>
  <si>
    <t>Cozy Home w/Private Garden&amp;Hot Tub!</t>
  </si>
  <si>
    <t>Elegant furnished 1BR apartment</t>
  </si>
  <si>
    <t>Newly-Renovated 2BR/1BTH Garden Apt</t>
  </si>
  <si>
    <t>Location Little Marcela</t>
  </si>
  <si>
    <t>Cozy brownstone bed &amp; bath; pvt.ent</t>
  </si>
  <si>
    <t>Cozy One Bedroom Apt - Astoria</t>
  </si>
  <si>
    <t>Huge 2.5 bdrm in North Brooklyn!</t>
  </si>
  <si>
    <t>Spacious and cosy private room.</t>
  </si>
  <si>
    <t>Garden Oasis Apartment - 2 bedroom</t>
  </si>
  <si>
    <t>Harlem Getaway Jazz Mansion</t>
  </si>
  <si>
    <t>Bright, Spacious Wburg APT w/ VIEW!</t>
  </si>
  <si>
    <t>Two bedroom in Prime East Village</t>
  </si>
  <si>
    <t>Beautiful  brownstone room</t>
  </si>
  <si>
    <t>Bright Apt Williamsburg-Greenpoint</t>
  </si>
  <si>
    <t>Awesome Chelsea 1 bedroom</t>
  </si>
  <si>
    <t>Cute apartment with 2 big bedrooms</t>
  </si>
  <si>
    <t>Holiday special! Best location!</t>
  </si>
  <si>
    <t>Modern &amp; Sunny w/ Private Terrace</t>
  </si>
  <si>
    <t>Large, Cozy &amp; Comfortable Apartment</t>
  </si>
  <si>
    <t>Spacious 3-room apt. in prime area of Brooklyn.</t>
  </si>
  <si>
    <t>Charming 2BD flt in Trendy Bushwick</t>
  </si>
  <si>
    <t>Entire 2BR APT (not a railroad)</t>
  </si>
  <si>
    <t>Spacious 1Br in East Village</t>
  </si>
  <si>
    <t>Child-friendly 2BR w/ Yard access and Free Parking</t>
  </si>
  <si>
    <t>Livin' La Vida Brooklyn!!!</t>
  </si>
  <si>
    <t>Entirely private suite in our townhouse!</t>
  </si>
  <si>
    <t>Private Room in Midtown Manhattan</t>
  </si>
  <si>
    <t>Modern Apt Close to Manhattan</t>
  </si>
  <si>
    <t>Beautiful, bright, quiet room w/ private bathroom</t>
  </si>
  <si>
    <t>Retreat Room</t>
  </si>
  <si>
    <t>Charming Furnished Private Room</t>
  </si>
  <si>
    <t>1st Time/Solo/Duo Travelers!Charming Studio Share!</t>
  </si>
  <si>
    <t>Prime Artist Loft &amp;  Exposed Brick</t>
  </si>
  <si>
    <t>Superhost 3 bedroom DISCOUNT</t>
  </si>
  <si>
    <t>Twin  room</t>
  </si>
  <si>
    <t>Beautiful Chelsea 2 Bedroom apt</t>
  </si>
  <si>
    <t>Huge 5BR Townhouse - LEGAL NYC B&amp;B!</t>
  </si>
  <si>
    <t>Large private br in renovated apt/close to subway</t>
  </si>
  <si>
    <t>Bright 1 bdrm apt near Central Park, shops &amp; metro</t>
  </si>
  <si>
    <t>Large Sunny 2 Bedroom + den - UWS</t>
  </si>
  <si>
    <t>Prime Chelsea~XL1Br~Terrace~Sleeps4</t>
  </si>
  <si>
    <t>Bushwick Duplex 1</t>
  </si>
  <si>
    <t>Large, Luxury Bedroom nr JMZ subway</t>
  </si>
  <si>
    <t>Zen Oasis in Bushwick, near JMZ Subways</t>
  </si>
  <si>
    <t>BELLA CASA-Pvt Rm-2 beds-Sleeps 4. Near Columbia!!</t>
  </si>
  <si>
    <t>1 bedroom apt 1 stop from Manhattan</t>
  </si>
  <si>
    <t>Williamsburg private clean cozy RM</t>
  </si>
  <si>
    <t>Bright Harlem Home in New Building!</t>
  </si>
  <si>
    <t>Perfect 2 Bed Bklyn Apt, near SUNY Downstate!</t>
  </si>
  <si>
    <t>Your Brooklyn Nook</t>
  </si>
  <si>
    <t>Studio Space, 10 minutes to Central Park and river</t>
  </si>
  <si>
    <t>Charming apt close to everything!</t>
  </si>
  <si>
    <t>Brownstone Williamsburg room with skylight Create</t>
  </si>
  <si>
    <t>$99 Manhattan/Time Sq.</t>
  </si>
  <si>
    <t>MIDTOWN APARTMENT WITH SPECTACULAR VIEW</t>
  </si>
  <si>
    <t>Woodsy-chic Lofted 1BR, Office, AC</t>
  </si>
  <si>
    <t>Lovely Studio on the edge of the McGolrick Park</t>
  </si>
  <si>
    <t>Funky East Village Garden Apt.</t>
  </si>
  <si>
    <t>Gorgeous bohemian  Apt. in a Brownstone</t>
  </si>
  <si>
    <t>Charming and Convenient Garden Apt</t>
  </si>
  <si>
    <t>Furnished 2BR in UES (30 DAYS MIN)</t>
  </si>
  <si>
    <t>Hamilton Hts Beauty, Manhattan 1 BR</t>
  </si>
  <si>
    <t>2 Bedroom, 1 Bath Hell's Kitchen</t>
  </si>
  <si>
    <t>Cozy 2 bedroom, near Central Park</t>
  </si>
  <si>
    <t>Brooklyn - Funky 1 Bedroom</t>
  </si>
  <si>
    <t>Location Top Manhattan</t>
  </si>
  <si>
    <t>Gorgeous Parlor Floor Suite near Subway</t>
  </si>
  <si>
    <t>NEW! 2-BR Apt with Whirlpool Tub</t>
  </si>
  <si>
    <t>Private Room with Queen size bed</t>
  </si>
  <si>
    <t>Idy Safe Secure mins to Times Square 5*</t>
  </si>
  <si>
    <t>Good, clean quite, and private!</t>
  </si>
  <si>
    <t>Spacious 2BR in UES - 30 DAYS MIN</t>
  </si>
  <si>
    <t>Cozy Garden Apartment in Bushwick!!</t>
  </si>
  <si>
    <t>Cozy 2BR in the UES (MIN 30 DAYS)</t>
  </si>
  <si>
    <t>Luxury Astoria 1BD apt, 20min from Manhattan</t>
  </si>
  <si>
    <t>Harlem Brownstone - It's Historic!</t>
  </si>
  <si>
    <t>Bright Design Loft Perfect for Photoshoots</t>
  </si>
  <si>
    <t>Beautiful Light Filled Apartment in New York City!</t>
  </si>
  <si>
    <t>Williamsburg Carriage House w/ yard</t>
  </si>
  <si>
    <t>Large queen size bedroom in huge loft apt</t>
  </si>
  <si>
    <t>Sunny Bedroom in BK</t>
  </si>
  <si>
    <t>Amazing Private &amp; Cozy Williamsburg Room *rooftop*</t>
  </si>
  <si>
    <t>Elegant Quiet Spacious 2BD Brownstone Brooklyn NYC</t>
  </si>
  <si>
    <t>Private Room in Hell's Kitchen NYC</t>
  </si>
  <si>
    <t>Comfy 4br, 2 full baths, 3 fls, 2 living rooms</t>
  </si>
  <si>
    <t>Loft Studio Near UN Building-30 days min stay</t>
  </si>
  <si>
    <t>Perfectly Located UpperWest Futon</t>
  </si>
  <si>
    <t>Spacious Sunny 2 Bedroom Close to the Subway!</t>
  </si>
  <si>
    <t>Charming &amp; sunny studio apartment</t>
  </si>
  <si>
    <t>Modern fully furnished bedroom</t>
  </si>
  <si>
    <t>STUNNING 1BD BRIGHT UNIT, RENOVATED</t>
  </si>
  <si>
    <t>Bright + Stylish *THREE* Bedroom BK Apt Near Train</t>
  </si>
  <si>
    <t>1 bd apt in Astoria</t>
  </si>
  <si>
    <t>VICTORIAN SUNFILLED APT DREAM VIEW</t>
  </si>
  <si>
    <t>TOWNHOUSE NEAR RSD PARK -  Spacious 2 Bedroom Apt</t>
  </si>
  <si>
    <t>*DYLAN* Exquisite 1 BR &amp; Terrace - Contemporary</t>
  </si>
  <si>
    <t>*OASIS* 2 BEDROOM, 2 BATH &amp; Garden! Great UWS Area</t>
  </si>
  <si>
    <t>Great Room with Good Amenities</t>
  </si>
  <si>
    <t>Panoramic City Views in Lux bldg</t>
  </si>
  <si>
    <t>HUGE 1 BED@TIMES SQUARE@BRAND NEW!!</t>
  </si>
  <si>
    <t>Quiet Room, Near Columbia University &amp; Subway</t>
  </si>
  <si>
    <t>Amazing Central Park view</t>
  </si>
  <si>
    <t>Sun-Filled Apartment 1 Minute From Subway</t>
  </si>
  <si>
    <t>Beautiful Central Park View</t>
  </si>
  <si>
    <t>GREAT ROOM IN  HELL'SKITCHEN!!</t>
  </si>
  <si>
    <t>West Brighton</t>
  </si>
  <si>
    <t>Lower East Side Gem</t>
  </si>
  <si>
    <t>CHARMING GARDEN APT IN TOWNHOUSE</t>
  </si>
  <si>
    <t>æ±¤æ¯å°å±‹</t>
  </si>
  <si>
    <t>Spacious and welcoming 1 bedroom apt</t>
  </si>
  <si>
    <t>Spacious 2 Bedroom, 2 Bath, 5th Avenue Entire Apt</t>
  </si>
  <si>
    <t>Beautiful Bushwick - 3BR Apartment</t>
  </si>
  <si>
    <t>Sunny Room in Historic Williamsburg Loft</t>
  </si>
  <si>
    <t>*SPLENDID* Fantastic 2 BR Apt near many Hospitals</t>
  </si>
  <si>
    <t>Large &amp; Sunny Bedroom - super close to subway</t>
  </si>
  <si>
    <t>Spaceful 1 BR apartment, sleeps 3</t>
  </si>
  <si>
    <t>Private Bedroom in BK Brownstone</t>
  </si>
  <si>
    <t>Study in 1885 Gothic Brownstone.</t>
  </si>
  <si>
    <t>Charming Townhouse Near RSD Park!  2 Bedroom Apt</t>
  </si>
  <si>
    <t>15 mins to Times Square + Sleeps 4</t>
  </si>
  <si>
    <t>Cozy 1BD near midtown Manhattan</t>
  </si>
  <si>
    <t>Cozy one-bedroom in E Village</t>
  </si>
  <si>
    <t>Harlem Style Spacious and Sunny</t>
  </si>
  <si>
    <t>Convenient place to stay in Manhattan!</t>
  </si>
  <si>
    <t>Classic Harlem Brownstone - Manhattan</t>
  </si>
  <si>
    <t>Large Size Room Next to Subway</t>
  </si>
  <si>
    <t>UES LRG 1BR SLEEPS 4~61ST~Gr8 value</t>
  </si>
  <si>
    <t>Remsen Village Rental</t>
  </si>
  <si>
    <t>Master Bedroom available with en suite bathroom.</t>
  </si>
  <si>
    <t>Apt available - Best NYC Location</t>
  </si>
  <si>
    <t>Cozy room on Upper West Side</t>
  </si>
  <si>
    <t>Charming 2BR Brownstone near subway</t>
  </si>
  <si>
    <t>Beautiful 1BD/ NEW RENOVATIONS/ELEV</t>
  </si>
  <si>
    <t>Eclectic Loft Room 20 min-Union Sq!</t>
  </si>
  <si>
    <t>Sun filled room- Manhattan, steps to Express train</t>
  </si>
  <si>
    <t>Beautiful, Sunny, by Park, with Private Entrance</t>
  </si>
  <si>
    <t>çº½çº¦ä¹‹å®¶(Sunnyhome7)</t>
  </si>
  <si>
    <t>Housing for SGU/AUA/SABA/ROSS students</t>
  </si>
  <si>
    <t>New BLDG~Balcony~W/D~Prime location</t>
  </si>
  <si>
    <t>1BR bright studio w/ priv bathroom, own entrance!</t>
  </si>
  <si>
    <t>Columbia U/Harlem Townhouse Duplex</t>
  </si>
  <si>
    <t>Large Private Room in Spacious Apt</t>
  </si>
  <si>
    <t>Private BDR/BATH in Luxury Condo near Times Square</t>
  </si>
  <si>
    <t>Mod 3 BR duplex-East Village</t>
  </si>
  <si>
    <t>Spacious and sunny private room</t>
  </si>
  <si>
    <t>SPACIOUS 2 Bedroom Apt Near Upper East HOSPITALS</t>
  </si>
  <si>
    <t>â€œçº½çº¦ä¹‹å®¶ â€ç‹¬ç«‹æ´—æ‰‹é—´PrivateBathroom</t>
  </si>
  <si>
    <t>4 Bedroom Apt On Kissena Park in NYC</t>
  </si>
  <si>
    <t>European eco-chic in trendy Bklyn</t>
  </si>
  <si>
    <t>A Historic Harlem Abode</t>
  </si>
  <si>
    <t>Prime Columbus C~New BLDG~1BR~W/D</t>
  </si>
  <si>
    <t>Gorgeous 1BR New W/D Modern_BestLocation!NYC</t>
  </si>
  <si>
    <t>Home 4 Medical Professionals-Kngbr5</t>
  </si>
  <si>
    <t>â˜…NEW YORK APTâ˜… 20 Minutes to Manhattan â˜…1ST Floor</t>
  </si>
  <si>
    <t>1BR bottom fl  apt Prospect Heights</t>
  </si>
  <si>
    <t>Chez Jesse Vacation Spot - Garden</t>
  </si>
  <si>
    <t>Modern and spacious with backyard</t>
  </si>
  <si>
    <t>TOWNHOUSE NEAR RSD PARK - 1 Bedroom Apt &amp; Terrace</t>
  </si>
  <si>
    <t>Cozy and Warm 1 bedroom</t>
  </si>
  <si>
    <t>Large/comfy/beautiful BR near ABCD Manhattan..!!!</t>
  </si>
  <si>
    <t>Spacious Chique Brooklyn Gem</t>
  </si>
  <si>
    <t>Sunny 2 bedroom Apt in Brownstone</t>
  </si>
  <si>
    <t>Lux 2Bed/2.5Bath Central Park View!</t>
  </si>
  <si>
    <t>Charming, quiet and comfortable 1BR</t>
  </si>
  <si>
    <t>Home 4 Medical Professionals- The "Zona"</t>
  </si>
  <si>
    <t>4th fl Large Private Room - Central Park &amp; Rooftop</t>
  </si>
  <si>
    <t>Lux 2Bed/2Bath Central Park Views!</t>
  </si>
  <si>
    <t>Modern + Spacious 1 bd w/ the works</t>
  </si>
  <si>
    <t>Elegant Private Studio - Town House</t>
  </si>
  <si>
    <t>Newly Renovated Near Central Park</t>
  </si>
  <si>
    <t>Stay European in Brooklyn</t>
  </si>
  <si>
    <t>New! 2-Bed Apt Near Central Park</t>
  </si>
  <si>
    <t>Great location, close to everything</t>
  </si>
  <si>
    <t>Hand Crafted Williamsburg Sanctuary</t>
  </si>
  <si>
    <t>Sunny &amp; Spacious Apt Near Subway</t>
  </si>
  <si>
    <t>Soaring Bushwick 3 Bedroom</t>
  </si>
  <si>
    <t>Awesome apartment in Williamsburg!</t>
  </si>
  <si>
    <t>Authentic New York Vintage Home</t>
  </si>
  <si>
    <t>Lovely apartment on Upper West Side</t>
  </si>
  <si>
    <t>Brooklyn Soul</t>
  </si>
  <si>
    <t>Manhattan Condo at Midtown 45</t>
  </si>
  <si>
    <t>Cozy Nest 15 Minutes from Manhattan</t>
  </si>
  <si>
    <t>Amazing location!!!!!!!  Upper East Side Manhattan</t>
  </si>
  <si>
    <t>NYC Charming Harlem Brownstone w/ private garden!</t>
  </si>
  <si>
    <t>Beautiful Spacious Uptown Apartment</t>
  </si>
  <si>
    <t>Phenomenal 1br Loft in Brooklyn</t>
  </si>
  <si>
    <t>Modern Williamsburg Treehouse</t>
  </si>
  <si>
    <t>Large Room, Hamilton Heights Section of Manhattan</t>
  </si>
  <si>
    <t>Tall Ceilings &amp; Sunlight Galore</t>
  </si>
  <si>
    <t>Beautiful Private Williamsburg Suite with Terrace</t>
  </si>
  <si>
    <t>SUNNY ROOM A IN CHARMING AREA :)</t>
  </si>
  <si>
    <t>CHARMING ROOM A - PRIVATE BALCONY!!</t>
  </si>
  <si>
    <t>SUNNY ROOM 2 IN CHARMING AREA :)</t>
  </si>
  <si>
    <t>CHARMING ROOM W/ ROOF DECK ACCESS 1 :)</t>
  </si>
  <si>
    <t>Room in 3 bedroom apt.</t>
  </si>
  <si>
    <t>2 Flushing Sunny Garden View èˆ’é€‚é˜³å…‰æˆ¿</t>
  </si>
  <si>
    <t>45 Ave 159 st Flushing private room</t>
  </si>
  <si>
    <t>1-BdRm Entire Apartment St. George</t>
  </si>
  <si>
    <t>European eco-chic in trendy Bklyn 2</t>
  </si>
  <si>
    <t>BROOKLYN BEDSTUY PIED-A-TERRE</t>
  </si>
  <si>
    <t>*** Gorgeous 2BD apt with Terrace ***</t>
  </si>
  <si>
    <t>The Big Room in Flushing</t>
  </si>
  <si>
    <t>views to die for apartment on water</t>
  </si>
  <si>
    <t>Brownstone Duplex Harlem/Columbia U</t>
  </si>
  <si>
    <t>2 Bedroom Appartment with Rooftop-Central Park</t>
  </si>
  <si>
    <t>BRAND NEW HUGE 1 BED@TIMES SQ!!!!!!</t>
  </si>
  <si>
    <t>Chic Loft Like 2 bed-2bath</t>
  </si>
  <si>
    <t>Magnificent Townhouse - Upper East Side - NYC</t>
  </si>
  <si>
    <t>BEST LOCATION 12ST BY UNION SQUARE</t>
  </si>
  <si>
    <t>Sunny, Spacious &amp; Sweet 2BD home!</t>
  </si>
  <si>
    <t>Private Garden View â€” Eco Home â€” 3 Min to Subway!</t>
  </si>
  <si>
    <t>Cozy Brooklyn Apartment</t>
  </si>
  <si>
    <t>Central Park W Pristine Apartment</t>
  </si>
  <si>
    <t>Private Room in 3BD Apt with a queen bed</t>
  </si>
  <si>
    <t>Urban sanctuary near Bedford L!</t>
  </si>
  <si>
    <t>Home On Kissena Park in Flushing NYC</t>
  </si>
  <si>
    <t>Sunny Room 15min from Manhattan</t>
  </si>
  <si>
    <t>Chic 2bed-2bath Manhattan Dream</t>
  </si>
  <si>
    <t>Cute Studio close to subway for monthly rental</t>
  </si>
  <si>
    <t>Ideal Greenpoint Location</t>
  </si>
  <si>
    <t>Harmony House 2 on Madison Street</t>
  </si>
  <si>
    <t>Manhattan Multi-Million $ Luxury Central Park View</t>
  </si>
  <si>
    <t>Loft in Williamsburg</t>
  </si>
  <si>
    <t>Modern Vibrant Large Cozy Bedroom* æ­£é¢èƒ½é‡</t>
  </si>
  <si>
    <t>BRAND NEW 1BD / STEPS CENTRAL PARK!</t>
  </si>
  <si>
    <t>Sunny, Charming Williamsburg 1-BR</t>
  </si>
  <si>
    <t>Big bedroom, heart of Williamsburg</t>
  </si>
  <si>
    <t>Zen urban sanctuary.</t>
  </si>
  <si>
    <t>5 min from midtown, but peaceful.</t>
  </si>
  <si>
    <t>Central Williamsburg Room</t>
  </si>
  <si>
    <t>Amazing 2 Bedroom Bklyn apt, near SUNY Downstate!</t>
  </si>
  <si>
    <t>Ensuite Redroom</t>
  </si>
  <si>
    <t>Orange Room</t>
  </si>
  <si>
    <t>Skyview Private Small Room</t>
  </si>
  <si>
    <t>Strawberry Fields</t>
  </si>
  <si>
    <t>Tailored Studio in Williamsburg BK</t>
  </si>
  <si>
    <t>Large, Bright &amp; Airy 2BR Loft in â¤ï¸of Williamsburg</t>
  </si>
  <si>
    <t>A Gorgeous 1BR in a Luxury Building</t>
  </si>
  <si>
    <t>2BR. Brooklyn Loft</t>
  </si>
  <si>
    <t>Lovely private space! 15min &gt; city!</t>
  </si>
  <si>
    <t>Cozy, quiet and comfortable 1BR</t>
  </si>
  <si>
    <t>Trendy, newly renovated 1 BD Apt.</t>
  </si>
  <si>
    <t>Brooklyn Tranquil Artist Space</t>
  </si>
  <si>
    <t>The city cabin</t>
  </si>
  <si>
    <t>Cozy Artist Bedroom â€” Only a 3 Min Walk to Subway!</t>
  </si>
  <si>
    <t>Your home away from home</t>
  </si>
  <si>
    <t>"Your home away from home #2</t>
  </si>
  <si>
    <t>Brooklyn artist apartment</t>
  </si>
  <si>
    <t>My Little Guest Apartment</t>
  </si>
  <si>
    <t>Luxury Williamsburg Duplex w/ Yard!</t>
  </si>
  <si>
    <t>Sunny Bohemian Tasteful East Harlem</t>
  </si>
  <si>
    <t>The Brownstone 2 / Luxury 1 Bd Apt</t>
  </si>
  <si>
    <t>Prime Williamsburg LOFT next to Bedford L</t>
  </si>
  <si>
    <t>Sunny Private Room, &amp; bath</t>
  </si>
  <si>
    <t>1 bedroom apt in pvt 2 fam house</t>
  </si>
  <si>
    <t>Huge duplex apartment with garden!</t>
  </si>
  <si>
    <t>2 Bdrm apt Near Empire State Building</t>
  </si>
  <si>
    <t>Sunny &amp; Tall 1 BR, Central Pk,Train</t>
  </si>
  <si>
    <t>3BR Williamsburg Duplex w/Backyard</t>
  </si>
  <si>
    <t>Renovated 2BR apartment MIN 30 DAY</t>
  </si>
  <si>
    <t>Beautiful Spacious 1 Bed in Hip Harlem Neighborhd</t>
  </si>
  <si>
    <t>NYC ROOM GORGEOUS LIGHT! RIVER VIEW</t>
  </si>
  <si>
    <t>House of Music and Art, Small Happy ROom</t>
  </si>
  <si>
    <t>Harlem luxury w/ great amenities!</t>
  </si>
  <si>
    <t>Royal Oxford</t>
  </si>
  <si>
    <t>Sunny 1Bdr + 2 Big Sofabed, Clean!</t>
  </si>
  <si>
    <t>Luxury 1-Bedroom King Suite with Central Park View</t>
  </si>
  <si>
    <t>Charming Private Entrance â€” 30 Min to Manhattan!</t>
  </si>
  <si>
    <t>Cozy Private Bdrm/Bthrm in Midtown</t>
  </si>
  <si>
    <t>Upper West Side Manhattan</t>
  </si>
  <si>
    <t>Private Small Grey Room</t>
  </si>
  <si>
    <t>Lively Rm w/Private Entrance &amp; Bath</t>
  </si>
  <si>
    <t>COMFORTABLE NYC RETREAT</t>
  </si>
  <si>
    <t>GC Bushwick First Floor 4 Bedroom</t>
  </si>
  <si>
    <t>Garden Commons Bushwick 5 Bedroom</t>
  </si>
  <si>
    <t>Cozy room in heart of Williamsburg</t>
  </si>
  <si>
    <t>Sunny &amp; Modern 1 Bedroom with Amazing view of NY</t>
  </si>
  <si>
    <t>Room available in BUSHWICK!</t>
  </si>
  <si>
    <t>Very comfortable room</t>
  </si>
  <si>
    <t>Comfortable bed in a great room!</t>
  </si>
  <si>
    <t>Newly renovated amazing 2 bedrooms</t>
  </si>
  <si>
    <t>NYC Crash Pad</t>
  </si>
  <si>
    <t>Astoria Room</t>
  </si>
  <si>
    <t>Your Garden Oasis in Brooklyn!</t>
  </si>
  <si>
    <t>Lovely Studio in Flushing/kew Garde</t>
  </si>
  <si>
    <t>Wildlife Loft Living room adventure</t>
  </si>
  <si>
    <t>Retro Style Living In New York City</t>
  </si>
  <si>
    <t>Sunny 2 Bedroom Brownstone Apt.</t>
  </si>
  <si>
    <t>Next to Empire State building</t>
  </si>
  <si>
    <t>UPPER EAST SIDE 5BR/4BA GARDEN APT</t>
  </si>
  <si>
    <t>Williamsburg Sunlit Sanctuary.</t>
  </si>
  <si>
    <t>Beautiful Williamsburg townhouse on a park.</t>
  </si>
  <si>
    <t>[202] 5 min WALK to Times Square!</t>
  </si>
  <si>
    <t>[205] 5 min WALK to Times Square</t>
  </si>
  <si>
    <t>[203] 5 min WALK to Times Square</t>
  </si>
  <si>
    <t>[206] 5 min WALK to Times Square</t>
  </si>
  <si>
    <t>[306] 5 min WALK to Times Square</t>
  </si>
  <si>
    <t>[301] 5 min WALK to Times Square</t>
  </si>
  <si>
    <t>[302] 5 min WALK to Times Square</t>
  </si>
  <si>
    <t>[303] 5 min WALK to Times Square</t>
  </si>
  <si>
    <t>[305] 5 min WALK to Times Square!</t>
  </si>
  <si>
    <t>[307] 5 min WALK to Times Square</t>
  </si>
  <si>
    <t>Big Room With Piano &amp; Tin Ceilings</t>
  </si>
  <si>
    <t>ROOMY 2BA/3BD - Parking Included</t>
  </si>
  <si>
    <t>Loft style, chill, charming East Village sanctuary</t>
  </si>
  <si>
    <t>Private Cosy Harlem Bedroom</t>
  </si>
  <si>
    <t>Spacious Contemporary Living</t>
  </si>
  <si>
    <t>PrimChelsea~1BR~Sleeps4~hugeOutdoor</t>
  </si>
  <si>
    <t>Home 4 Medical Professionals - The "Delirium"</t>
  </si>
  <si>
    <t>Home 4 Medical Professionals - The "Necrosis"</t>
  </si>
  <si>
    <t>Perfect Location! Large One Bedroom</t>
  </si>
  <si>
    <t>Large 2 Bedrooms Apt. in Greenpoint/Williamsburg</t>
  </si>
  <si>
    <t>CLOSE TO EAST SIDE HOSPITALS- Modern 2 Bedroom Apt</t>
  </si>
  <si>
    <t>STUNNING NYC ROOM RIVER VIEW/LIGHT!</t>
  </si>
  <si>
    <t>Upper WestSide NYC Central Park II</t>
  </si>
  <si>
    <t>BIG Beautiful private bedroom, 5 minutes to subway</t>
  </si>
  <si>
    <t>Upper East Side 2 bedroom- close to Hospitals-</t>
  </si>
  <si>
    <t>Close to East Side Hospitals- Modern 2 Bedroom Apt</t>
  </si>
  <si>
    <t>ACADIA Spacious 2 Bedroom Apt - Close to Hospitals</t>
  </si>
  <si>
    <t>*ENCHANTMENT* Upper East Side 2 bedroom- Sunny!</t>
  </si>
  <si>
    <t>*JAMES* Amazing Spacious 2 Bedroom- Bright!</t>
  </si>
  <si>
    <t>*ODYSSEY* Sunny 1 Bedroom Apt- Bright &amp; Cheery!</t>
  </si>
  <si>
    <t>*WINDSONG* Serene 1 BR in Townhouse near Park</t>
  </si>
  <si>
    <t>Private Room in Very Convenient Location</t>
  </si>
  <si>
    <t>Spanish Harlem with terrace.</t>
  </si>
  <si>
    <t>Beautiful apartment in awesome Clinton Hill!</t>
  </si>
  <si>
    <t>W.B. Spacious Contemporary Living 3</t>
  </si>
  <si>
    <t>â™¡Private Rm/Women's Safe Art Homeâ™¡</t>
  </si>
  <si>
    <t>Near Central Park &amp; Grand Central</t>
  </si>
  <si>
    <t>Sunny - Large Two Bedroom</t>
  </si>
  <si>
    <t>Fabulous Apartment with Soaking Tub</t>
  </si>
  <si>
    <t>Stuyvesant, East Village</t>
  </si>
  <si>
    <t>Modern Apartment in a Historic Home</t>
  </si>
  <si>
    <t>LOVE Central Park Room Private Bath</t>
  </si>
  <si>
    <t>2 BEDROOM APT IN MANHATTAN midtown SLEEPS 5 GUESTS</t>
  </si>
  <si>
    <t>Quaint Room with street view</t>
  </si>
  <si>
    <t>Chic Studio Apartment in Bed Stuy</t>
  </si>
  <si>
    <t>NYC Excitement Meets Quiet and Comfort!</t>
  </si>
  <si>
    <t>Cool room Manhattan - Sleeps up to 3 guests</t>
  </si>
  <si>
    <t>1BR @ East Village - better than a luxury hotel</t>
  </si>
  <si>
    <t>No better location in Williamsburg!</t>
  </si>
  <si>
    <t>Spacious Room in Creative Neighborhood, JMZ line</t>
  </si>
  <si>
    <t>Lovely Room Close to the City</t>
  </si>
  <si>
    <t>Sunny Double Room</t>
  </si>
  <si>
    <t>Artist Renovated Loft + Roof Garden</t>
  </si>
  <si>
    <t>Light-Drenched Private 1 Bedroom</t>
  </si>
  <si>
    <t>Authentic Brownstone New York Living</t>
  </si>
  <si>
    <t>Bushwick Oasis</t>
  </si>
  <si>
    <t>Hip &amp; Trendy Williamsburg 2 BR 2BA Apartment</t>
  </si>
  <si>
    <t>Luxury Modern Brownstone Full Apt</t>
  </si>
  <si>
    <t>Large 1 Bdrm for 5; close to Roberta's / Morgan L</t>
  </si>
  <si>
    <t>Luxury Upper East Side Apartment</t>
  </si>
  <si>
    <t>Large Private Room in Greenpoint/ Williamsburg</t>
  </si>
  <si>
    <t>Extraordinary One Bedroom Apartment</t>
  </si>
  <si>
    <t>Light-filled urban cabin</t>
  </si>
  <si>
    <t>Modern &amp; Renovated | Great Location</t>
  </si>
  <si>
    <t>3Bdr Artist Apt. (L,M,J,Z trains)</t>
  </si>
  <si>
    <t>Gorgeous 1 Bedroom in Bed-Stuy</t>
  </si>
  <si>
    <t>Gorgeous 1BR w huge private terrace</t>
  </si>
  <si>
    <t>Classic 1BR Brownstone w/ Backyard</t>
  </si>
  <si>
    <t>Comfortable cool -  Manhattan - up to 2 guests</t>
  </si>
  <si>
    <t>Cute &amp; Cozy Short or Long Term Stay!</t>
  </si>
  <si>
    <t>Sunny Spotless Manhattan apartment</t>
  </si>
  <si>
    <t>Cozy studio close to seven subway lines</t>
  </si>
  <si>
    <t>Bright Brownstone 2BR BedStuy Apt</t>
  </si>
  <si>
    <t>Private Moonlight Room in Brownstone Near Subway</t>
  </si>
  <si>
    <t>Bright 1 br apt in Greenpoint Brooklyn</t>
  </si>
  <si>
    <t>Prime location and room for 1</t>
  </si>
  <si>
    <t>Midtown West Modern Charming 1BD Apt near Times Sq</t>
  </si>
  <si>
    <t>Privacy in Unique  Shipping Container Home</t>
  </si>
  <si>
    <t>2 BR Brownstone Retreat, 2nd Fl.</t>
  </si>
  <si>
    <t>Beautiful Home Away From Home</t>
  </si>
  <si>
    <t>Cozy Brooklyn Private Home</t>
  </si>
  <si>
    <t>Private Space with Outdoor Patio</t>
  </si>
  <si>
    <t>Sunny Peaceful Harlem Space</t>
  </si>
  <si>
    <t>Dream bedroom with private bathroom.</t>
  </si>
  <si>
    <t>Artsy townhouse in Sugar Hill (Manhattan)</t>
  </si>
  <si>
    <t>Brand new Manhattan Apartment sleeps 7!</t>
  </si>
  <si>
    <t>Cozy 2 Bedrooms Bedstuy,Brooklyn</t>
  </si>
  <si>
    <t>Home 4 Medical Professionals- The "Camphor"</t>
  </si>
  <si>
    <t>Home 4 Medical Professionals - The "Noxious"</t>
  </si>
  <si>
    <t>Fabulous 2 bedroom apartment in Harlem</t>
  </si>
  <si>
    <t>Big 1.5 bedroom on a great block-Private apt</t>
  </si>
  <si>
    <t>Spacious apt in the heart of EV</t>
  </si>
  <si>
    <t>Private Entrance/ Private Bathroom</t>
  </si>
  <si>
    <t>Bright, Cozy room in Brooklyn</t>
  </si>
  <si>
    <t>Midtown great location private Apt</t>
  </si>
  <si>
    <t>The Artist's Experience</t>
  </si>
  <si>
    <t>Brooklyn Room Available (furnished)</t>
  </si>
  <si>
    <t>Private bedroom in the heart of NYC</t>
  </si>
  <si>
    <t>The City Farmhouse APT B **MONTHLY RENTALS**</t>
  </si>
  <si>
    <t>Spacious Sunny Brownstone Room - Great Location!</t>
  </si>
  <si>
    <t>Artist's brownstone apartment in Brooklyn</t>
  </si>
  <si>
    <t>Room in a Beautiful East Village Apt!</t>
  </si>
  <si>
    <t>Serene Brownstone Living Close To It All!</t>
  </si>
  <si>
    <t>Williamsburg Bedford Ave L Train</t>
  </si>
  <si>
    <t>Large room in Bushwick!</t>
  </si>
  <si>
    <t>Great Loft Steps From All Williamsburg Hotels</t>
  </si>
  <si>
    <t>New 3BR~Prime Midtown~Design Loft</t>
  </si>
  <si>
    <t>Bedford-Stuyvesant 3 bedroom 2 bathroom duplex</t>
  </si>
  <si>
    <t>Manhattan Studio with Huge Garden!</t>
  </si>
  <si>
    <t>Private Sunlight Room in Brownstone Near Subway</t>
  </si>
  <si>
    <t>Private Spring Room in Brownstone Near Subway</t>
  </si>
  <si>
    <t>Private Autumn Room in Brownstone Near Subway</t>
  </si>
  <si>
    <t>Private Garden View in Brownstone Near Subway</t>
  </si>
  <si>
    <t>Classic Elegance in Brownstone Near Subway</t>
  </si>
  <si>
    <t>Private Bedroom and Bath in Spacious Duplex</t>
  </si>
  <si>
    <t>The Manhattan Studio</t>
  </si>
  <si>
    <t>2 bedroom Home..2 metro/train stops to NY City</t>
  </si>
  <si>
    <t>[201] 5 min WALK to Times Square</t>
  </si>
  <si>
    <t>Upper east side townhouse apt 2</t>
  </si>
  <si>
    <t>BRIGHT HARLEM FLOOR THRU</t>
  </si>
  <si>
    <t>Luxury Highline living West Chelsea Hudson Yards</t>
  </si>
  <si>
    <t>Private Room In Upper East Side</t>
  </si>
  <si>
    <t>Victorian House near Brooklyn College</t>
  </si>
  <si>
    <t>Light, Bright and Cozy!</t>
  </si>
  <si>
    <t>Luxury, Cozy 1BD, walk to CentrPark</t>
  </si>
  <si>
    <t>Greenpoint Brooklyn Modern Charm</t>
  </si>
  <si>
    <t>179st Hub Room with balcony</t>
  </si>
  <si>
    <t>Cozy Apartment Next To Central Park</t>
  </si>
  <si>
    <t>Cute East Village 2 Bedroom Apt.</t>
  </si>
  <si>
    <t>Chelsea Charm: shared apartment</t>
  </si>
  <si>
    <t>Bed-Stuy Gem with Private Entrance</t>
  </si>
  <si>
    <t>Bright and Cozy Room Williamsburg</t>
  </si>
  <si>
    <t>Large Brooklyn Apt Artsy &amp; Centric</t>
  </si>
  <si>
    <t>Upper Manhattan Luxury Town Home - Mins to Midtown</t>
  </si>
  <si>
    <t>Central Park west. Big Cozy Room</t>
  </si>
  <si>
    <t>Cozy 1 BR Apt- Perfect Location NYC</t>
  </si>
  <si>
    <t>Room in Private House(Queen Bed) by Montefiore-NYC</t>
  </si>
  <si>
    <t>Private top floor</t>
  </si>
  <si>
    <t>Parkway Chic ( 2 Bedrooms)</t>
  </si>
  <si>
    <t>Recently renovated private floor</t>
  </si>
  <si>
    <t>Designers brownstone in Bed-Stuy</t>
  </si>
  <si>
    <t>Caribbean Retreat in the heart of Brooklyn</t>
  </si>
  <si>
    <t>Exquisite Apartment in Hip Hamilton Heights</t>
  </si>
  <si>
    <t>Gorgeous Brooklyn Brownstone Flat, Great Location!</t>
  </si>
  <si>
    <t>Comfy bed in a beautiful apartment!</t>
  </si>
  <si>
    <t>Historic Ridgewood Brick Townhouse</t>
  </si>
  <si>
    <t>Large Brooklyn Apt,Private Backyard</t>
  </si>
  <si>
    <t>Lovely bedroom/private full bath in Brooklyn</t>
  </si>
  <si>
    <t>Lovely 2 bed/2 bath Bed Stuy oasis</t>
  </si>
  <si>
    <t>Rosie's Home away from HomeBrooklyn</t>
  </si>
  <si>
    <t>Bedroom In Midtown East</t>
  </si>
  <si>
    <t>Brownstone DUPLEX - Near Subway</t>
  </si>
  <si>
    <t>Quaint 1 Bedroom in Happenin' E.V</t>
  </si>
  <si>
    <t>Location!  Large 1 bedroom oasis w elevator</t>
  </si>
  <si>
    <t>Harmony House 1 on Madison Street</t>
  </si>
  <si>
    <t>Shared Studio (NO PRIVACY) On The Upper East Side</t>
  </si>
  <si>
    <t>Close to everything, transportation</t>
  </si>
  <si>
    <t>STARTUP SPACE BROOKLYN</t>
  </si>
  <si>
    <t>Sunny Greenpoint Room</t>
  </si>
  <si>
    <t>Cozy 3 BD in the East Village</t>
  </si>
  <si>
    <t>3 Bdrm Family Friendly Suite</t>
  </si>
  <si>
    <t>Magnolia House Saint George</t>
  </si>
  <si>
    <t>Cozy room in the heart of Astoria</t>
  </si>
  <si>
    <t>Spacious Brooklyn Home Close to NYC</t>
  </si>
  <si>
    <t>CHARM &amp; LOCATION! Private Ensuite Bathroom in UES!</t>
  </si>
  <si>
    <t>Astoria Full Basement Apartment</t>
  </si>
  <si>
    <t>Beautiful room in a great location NYC!</t>
  </si>
  <si>
    <t>Times Square Area Neat &amp; clean and exclusive AAA+</t>
  </si>
  <si>
    <t>çº½çº¦ä¹‹å®¶(PrivateBathroom4)</t>
  </si>
  <si>
    <t>Charming Upper East Side apt</t>
  </si>
  <si>
    <t>huge, clean and great loft space</t>
  </si>
  <si>
    <t>Manhattan Private Room with a Garden View (Room 1)</t>
  </si>
  <si>
    <t>Stay here and love Williamsburg!!</t>
  </si>
  <si>
    <t>Cool, cozy urban pad</t>
  </si>
  <si>
    <t>SPACIOUS 2 BEDROOM MANHATTAN DUPLEX!!</t>
  </si>
  <si>
    <t>Charming and Artsy Studio Apartment</t>
  </si>
  <si>
    <t>Cozy room in the Heart of Astoria</t>
  </si>
  <si>
    <t>private bathroom and balcony</t>
  </si>
  <si>
    <t>Harlem Vacation Rental</t>
  </si>
  <si>
    <t>çº½çº¦ä¹‹å®¶(SunnyHome6)</t>
  </si>
  <si>
    <t>Huge Brooklyn Room in Bushwick</t>
  </si>
  <si>
    <t>Large Room in Trendy Bushwick</t>
  </si>
  <si>
    <t>Coliving in Brookln, New York / Private room / Fl</t>
  </si>
  <si>
    <t>Artsy 3-Bdrm, 2 bath, Sleeps 10, 1 min from subway</t>
  </si>
  <si>
    <t>Great room in Upper Manhattan, New York!!!</t>
  </si>
  <si>
    <t>Comfy place to stay in Brooklyn / Flatbush / 4</t>
  </si>
  <si>
    <t>Chill place in Brooklyn / Flatbush</t>
  </si>
  <si>
    <t>Stylish Townhouse, 2 large bedrooms + ensuite bths</t>
  </si>
  <si>
    <t>Large renovated 2 bedroom apt.</t>
  </si>
  <si>
    <t>Beautiful Home 1 Stop from Midtown</t>
  </si>
  <si>
    <t>Bright, spacious and cozy</t>
  </si>
  <si>
    <t>Adorable, Artsy 1BR; Hip Location!</t>
  </si>
  <si>
    <t>1870's 3-story house private bedroom</t>
  </si>
  <si>
    <t>Beautiful shared apartment / Coliving in Brooklyn</t>
  </si>
  <si>
    <t>Sunny East Village Apartment</t>
  </si>
  <si>
    <t>Serenity Space</t>
  </si>
  <si>
    <t>2-bedroom in Landmark building on W116th. Special</t>
  </si>
  <si>
    <t>UWS Lovely NYC Home - Private Entry&amp;Bath</t>
  </si>
  <si>
    <t>!! CLASSIC, LUXURY &amp; CHARM !! By Central Park UWS</t>
  </si>
  <si>
    <t>Large 1 Bedroom apartment in 1897 landmarked house</t>
  </si>
  <si>
    <t>CLASSY BROWNSTONE FOR UP TO 5!! Fee for extra beds</t>
  </si>
  <si>
    <t>Modern and Quaint (long term 3 weeks or more)</t>
  </si>
  <si>
    <t>Room near JFK Queen Bed</t>
  </si>
  <si>
    <t>Sunny Private Room nr 4 Train Lines</t>
  </si>
  <si>
    <t>Studio Bedroom Apt in Williamsburg</t>
  </si>
  <si>
    <t>2 BATHS &amp; 2 BEDROOMS IN  PENTHOUSE!</t>
  </si>
  <si>
    <t>Huge new modern chic reno 2 bed TSQ</t>
  </si>
  <si>
    <t>A Unique studio apartment</t>
  </si>
  <si>
    <t>My Casa Ur Home Away From Home</t>
  </si>
  <si>
    <t>Charming 1-bed apt w/ private deck</t>
  </si>
  <si>
    <t>Cozy studio on the Upper East Side!</t>
  </si>
  <si>
    <t>Bushwick 2 bdrm near JMZ train stop</t>
  </si>
  <si>
    <t>The New Downtown* 1 bdrm</t>
  </si>
  <si>
    <t>Sunny bedroom with backyard (L Jefferson)</t>
  </si>
  <si>
    <t>Cozy Cove in Crown Heights</t>
  </si>
  <si>
    <t>Spacious Sunny room in East Village</t>
  </si>
  <si>
    <t>A Express train Bed Stuy Getaway</t>
  </si>
  <si>
    <t>Semi-Private Space in Prime Midtown East</t>
  </si>
  <si>
    <t>Cozy, 1 bedroom Brownstone Apt</t>
  </si>
  <si>
    <t>Amazing Brownstone</t>
  </si>
  <si>
    <t>Spacious Room in Trendy Brooklyn Area with Yard</t>
  </si>
  <si>
    <t>STARTUP CHEAP PLACE BROOKLYN</t>
  </si>
  <si>
    <t>Relax in your Brooklyn Private Bed with Key</t>
  </si>
  <si>
    <t>Rhonda's bed and breakfast</t>
  </si>
  <si>
    <t>LUXURY SUNLIT place in the EAST VILLAGE!</t>
  </si>
  <si>
    <t>Beautiful Loft - Willimsbrg Bedford</t>
  </si>
  <si>
    <t>Private Light-Filled 2-Room Space</t>
  </si>
  <si>
    <t>Grand Home On Kissena Park in Flushing NYC</t>
  </si>
  <si>
    <t>Relaxing Retreat in Williamsburg</t>
  </si>
  <si>
    <t>Private Room Available</t>
  </si>
  <si>
    <t>beautiful room with balcony</t>
  </si>
  <si>
    <t>Large 1BR Apartment, near Times Sq (2nd Floor)</t>
  </si>
  <si>
    <t>Wonderful 1-BR apt in Chelsea</t>
  </si>
  <si>
    <t>J&amp;D Vacation Home</t>
  </si>
  <si>
    <t>Manhattan  furnished 2 bedrooms #2</t>
  </si>
  <si>
    <t>Mi Casa Es Su Casa NYC</t>
  </si>
  <si>
    <t>Beautiful Condo Prospect Heights</t>
  </si>
  <si>
    <t>Found a tree I like so built a nest</t>
  </si>
  <si>
    <t>Brightly Tucked into Williamsburg</t>
  </si>
  <si>
    <t>Spectacular Designer Loft</t>
  </si>
  <si>
    <t>Beautiful Room - 20 min. to Lower Manhattan</t>
  </si>
  <si>
    <t>Cozy 3 BD in NYC's East Village</t>
  </si>
  <si>
    <t>1 Bedrom Apt(One Block From Subway)</t>
  </si>
  <si>
    <t>Beautiful apt 2 blocks from Central Park</t>
  </si>
  <si>
    <t>One of a Kind Duplex Garden Apt</t>
  </si>
  <si>
    <t>EmpireStateView one bedroom apart</t>
  </si>
  <si>
    <t>Location Eden</t>
  </si>
  <si>
    <t>Owl's Landing - The Twins</t>
  </si>
  <si>
    <t>Carriage House Loft with Fireplace</t>
  </si>
  <si>
    <t>Private room in spacious apartment</t>
  </si>
  <si>
    <t>2 Bedrooms &amp; 2 Bathrooms Apt in Hell's Kitchen</t>
  </si>
  <si>
    <t>Brooklyn's Finest - ML</t>
  </si>
  <si>
    <t>Owl's Landing- The Loft</t>
  </si>
  <si>
    <t>WOW! Luxury East Village 3 Bed | 1 Bath Apt</t>
  </si>
  <si>
    <t>Private room in Bed Stuy brownstone</t>
  </si>
  <si>
    <t>Beautiful Luxury Manhattan 3bed/2bath!</t>
  </si>
  <si>
    <t>Private bdrm in bedstuy brownstone</t>
  </si>
  <si>
    <t>Sunlit Private Rm Btwn Times Sq/Central Park/HK</t>
  </si>
  <si>
    <t>Cozy room in sweet East Village Apt!</t>
  </si>
  <si>
    <t>Elegant, sunny and spacious room in Harlem</t>
  </si>
  <si>
    <t>BK's Finest Courtyard Rm close to transportation</t>
  </si>
  <si>
    <t>Cozy Room, Huge Yard, Trendy Brooklyn</t>
  </si>
  <si>
    <t>Bright &amp; Sunny 2-Bed - Bushwick/Bed-Stuy Border!</t>
  </si>
  <si>
    <t>Private guest studio in the heart of Astoria, NYC</t>
  </si>
  <si>
    <t>Private room in Greenpoint</t>
  </si>
  <si>
    <t>Owl's Landing - Garden Room</t>
  </si>
  <si>
    <t>Entire Huge East Harlem Apt</t>
  </si>
  <si>
    <t>Convenient Ridgewood Brownstone</t>
  </si>
  <si>
    <t>Artsy 2-bdrm apartment Sleeps 6. 1 min from Subway</t>
  </si>
  <si>
    <t>Comfy room in a loft in  Greenpoint/Williamsburg!</t>
  </si>
  <si>
    <t>Spacious/Beautiful Private Room</t>
  </si>
  <si>
    <t>Artist Escape With Private Terrace</t>
  </si>
  <si>
    <t>Room In Williamsburg LOFT</t>
  </si>
  <si>
    <t>Cozy two bedroom apartment</t>
  </si>
  <si>
    <t>Madison Avenue 3 Room Loft</t>
  </si>
  <si>
    <t>NICE 2 BED APT NEAR TIME SQUARE</t>
  </si>
  <si>
    <t>Harlem Hearth - Loft Living on a Grand Scale</t>
  </si>
  <si>
    <t>Cozy Private Entrance &amp; Bathroom</t>
  </si>
  <si>
    <t>Near to Manhattan and large 2BD Apt</t>
  </si>
  <si>
    <t>Beautiful, bright and spacious home</t>
  </si>
  <si>
    <t>OPEN LOFT WITH PRIVATE BACKYARD</t>
  </si>
  <si>
    <t>2 Twin beds, 2 guests - Manhattan, Upper West Side</t>
  </si>
  <si>
    <t>Amazing loft on the Uper East Side</t>
  </si>
  <si>
    <t>St Regis Hotel, NYC Luxury Hotel Rooms by Owners</t>
  </si>
  <si>
    <t>Studio Apt at the Heart of Chelsea</t>
  </si>
  <si>
    <t>Beautiful house in the heart of Williamsburg</t>
  </si>
  <si>
    <t>Room Near JFK Twin Beds</t>
  </si>
  <si>
    <t>Peaceful Artist Bedroomâ€”Just 30 Min to Manhattan!</t>
  </si>
  <si>
    <t>Hip Trendy and Convenient!</t>
  </si>
  <si>
    <t>Beautiful huge Williamsburg room with private bath</t>
  </si>
  <si>
    <t>Your NYC Home!</t>
  </si>
  <si>
    <t>Cozy Private Garden Apartment</t>
  </si>
  <si>
    <t>private modern room (long term 1 month or more)</t>
  </si>
  <si>
    <t>Large Luxury Studio with a view</t>
  </si>
  <si>
    <t>Great Location, 15 mint from Midtown Manhattan.</t>
  </si>
  <si>
    <t>Beautiful restored full floor apt</t>
  </si>
  <si>
    <t>Williamsburg Renovated Vintage 3BR</t>
  </si>
  <si>
    <t>The St. Johns: A 5-Bedroom Townhouse Near the Park</t>
  </si>
  <si>
    <t>The Mahogany Suite(Private Studio Apartment)</t>
  </si>
  <si>
    <t>2 BR Brownstone Retreat, 3rd Fl.</t>
  </si>
  <si>
    <t>Art Inspired One Bedroom Apt in Bedford Stuyvesant</t>
  </si>
  <si>
    <t>Luxurious Private Room in Harlem</t>
  </si>
  <si>
    <t>Authentic 2BR in UES 30 days MIN</t>
  </si>
  <si>
    <t>Charming Brooklyn apartment w/patio</t>
  </si>
  <si>
    <t>çº½çº¦ä¹‹å®¶ (Sunny Home2)</t>
  </si>
  <si>
    <t>Luxury Bushwick Apartment</t>
  </si>
  <si>
    <t>Beautiful 2 bed Artists Loft - Williamsburg</t>
  </si>
  <si>
    <t>Artsy Bushwick NY 2 Beds with laundry &amp; balcony</t>
  </si>
  <si>
    <t>Artist Apartment with Tons of Space</t>
  </si>
  <si>
    <t>Interfaith Retreat Guest Rooms (Ganges)</t>
  </si>
  <si>
    <t>Interfaith Retreat Guest Rooms (Faith)</t>
  </si>
  <si>
    <t>Stylish peaceful oasis</t>
  </si>
  <si>
    <t>Luxury Apt, Near Subway, Perfect for Work or Play!</t>
  </si>
  <si>
    <t>Stylish Bedroom (16 min from TIMES SQUARE)</t>
  </si>
  <si>
    <t>Whole Apt. in East Williamsburg</t>
  </si>
  <si>
    <t>Beautiful 2bed apt near Time Square</t>
  </si>
  <si>
    <t>Apartment share near Lincoln Center</t>
  </si>
  <si>
    <t>Cute Apartment in Hell's Kitchen</t>
  </si>
  <si>
    <t>COZY Brooklyn Apartment 20 minutes to City</t>
  </si>
  <si>
    <t>Newly renovated luxury apartment</t>
  </si>
  <si>
    <t>Cozy NYC apartment shared space female only</t>
  </si>
  <si>
    <t>Brooklyn Bright Room Prospect Park w AirCon.</t>
  </si>
  <si>
    <t>Cozy 1 bedroom bricked wall loft</t>
  </si>
  <si>
    <t>Renovated 1 bdrm apt close to city</t>
  </si>
  <si>
    <t>Romantic Williamsburg Apartment</t>
  </si>
  <si>
    <t>huge sunny 1 bed Times Square!!!!!!</t>
  </si>
  <si>
    <t>3 bedrm beauty in Crown Heights</t>
  </si>
  <si>
    <t>Quaint Room in Upper Manhattan</t>
  </si>
  <si>
    <t>Brooklyn 1 BR Beauty, Great Hood!</t>
  </si>
  <si>
    <t>HUGE 1 BED!TIME SQ!MODERN!</t>
  </si>
  <si>
    <t>BRIGHT &amp; BEAUTIFUL</t>
  </si>
  <si>
    <t>Charming Apartment With View</t>
  </si>
  <si>
    <t>Modern Garden 2BD w/ Backyard, Dishwasher, Laundry</t>
  </si>
  <si>
    <t>A beautiful Cozy 1 BR Apartment.</t>
  </si>
  <si>
    <t>Privacy meets luxury and comfort</t>
  </si>
  <si>
    <t>Top Floor Apartment with Roof Access.</t>
  </si>
  <si>
    <t>Lovely room with private bathroom, near Manhattan</t>
  </si>
  <si>
    <t>Suite1442</t>
  </si>
  <si>
    <t>Amazing Two-Floor Artist Loft!</t>
  </si>
  <si>
    <t>Private Room in Uptown Manhattan</t>
  </si>
  <si>
    <t>Sunny "green" brownstone duplex with deck &amp; garden</t>
  </si>
  <si>
    <t>Sleek Modern Loft w/ Balcony</t>
  </si>
  <si>
    <t>Spacious Flat in HeArt of Bushwick!</t>
  </si>
  <si>
    <t>Fresh East Village 4K Pre-War Remix w Full Bar!</t>
  </si>
  <si>
    <t>Modern 1-bdrm apt near Manhattan and Central Park</t>
  </si>
  <si>
    <t>Everything you need in NYC! 3BR</t>
  </si>
  <si>
    <t>Great Home &amp; Host, Next to 1 train.</t>
  </si>
  <si>
    <t>Harlem Gem</t>
  </si>
  <si>
    <t>Sunny Room, Hamilton Heights Section of Manhattan</t>
  </si>
  <si>
    <t>Central Park / UWS</t>
  </si>
  <si>
    <t>Trendy 1 Bedroom Harlem Brownstone</t>
  </si>
  <si>
    <t>Small Room Double Bed and 25 x 15 ft livingroom</t>
  </si>
  <si>
    <t>Historic Upper West Side Townhouse 1 or 2 Bdrms</t>
  </si>
  <si>
    <t>Manhattan: 80's upper east side - entire apartment</t>
  </si>
  <si>
    <t>Private Room - One of a kind chance in East Harlem</t>
  </si>
  <si>
    <t>Private bedroom located in the heart of Chelsea</t>
  </si>
  <si>
    <t>Bright 2 bedroom aparment, Bushwick</t>
  </si>
  <si>
    <t>True NY Living- Times SQ  1 BR Apt</t>
  </si>
  <si>
    <t>Great! Private Room in Sunnyside</t>
  </si>
  <si>
    <t>Modern Garden View Apartment</t>
  </si>
  <si>
    <t>Designer Williamsburg Apt with Terrace</t>
  </si>
  <si>
    <t>Great location-Newly updated-great new features</t>
  </si>
  <si>
    <t>Bright sunny room in NYC!</t>
  </si>
  <si>
    <t>Spacious Private Room, lots of character &amp; light</t>
  </si>
  <si>
    <t>Private Clean Bright Apt. in Harlem</t>
  </si>
  <si>
    <t>Sunny little Nook in NYC!</t>
  </si>
  <si>
    <t>Times Square Two Bedroom</t>
  </si>
  <si>
    <t>Huge townhouse near Central Park!</t>
  </si>
  <si>
    <t>Cozy 1 Bedroom Apt.. Just like home</t>
  </si>
  <si>
    <t>Spacious loft apt, with plenty of light</t>
  </si>
  <si>
    <t>Bed-Sty Fly</t>
  </si>
  <si>
    <t>Gorgeous large sunny room in NYC!</t>
  </si>
  <si>
    <t>Nice And Clean Room In East Harlem</t>
  </si>
  <si>
    <t>GREAT Bright Manhtattan Apartment!</t>
  </si>
  <si>
    <t>Cozy And Clean Harlem Room</t>
  </si>
  <si>
    <t>Stunning Central Park West Location</t>
  </si>
  <si>
    <t>The Healing Place</t>
  </si>
  <si>
    <t>Big apartment, comfy - calm bedroom</t>
  </si>
  <si>
    <t>Sunny Charming Clinton Hill Apartment</t>
  </si>
  <si>
    <t>Large Quiet Bedroom in South Harlem</t>
  </si>
  <si>
    <t>SoBro Guest House</t>
  </si>
  <si>
    <t>Studio Apt. near Empire State Bldg 4B</t>
  </si>
  <si>
    <t>Iris: STG GoYankees!</t>
  </si>
  <si>
    <t>Jasmine: Lovely Secret Tea Garden!</t>
  </si>
  <si>
    <t>Spacious, sunny room in Greenpoint</t>
  </si>
  <si>
    <t>Upper West Side One Bedroom on Central Park</t>
  </si>
  <si>
    <t>Comfy Brooklyn apt, near train and Manhattan</t>
  </si>
  <si>
    <t>Sunny bohemian room heart of williamsburg</t>
  </si>
  <si>
    <t>Flushing Master Room w/ Private bathroom</t>
  </si>
  <si>
    <t>Cozy &amp; Chic Studio Apartment</t>
  </si>
  <si>
    <t>Bright Harlem Apt. in New Building!</t>
  </si>
  <si>
    <t>Top floor skyline view, Bright in Bushwick!</t>
  </si>
  <si>
    <t>Luxury 1BR Midtown East-Near the UN</t>
  </si>
  <si>
    <t>Midtown Manhattan Two Full Bedrooms - Private</t>
  </si>
  <si>
    <t>Large Backyard Facing Bedroom &amp; Private Backyard</t>
  </si>
  <si>
    <t>IDEAL One bedroom apt by Central Park!</t>
  </si>
  <si>
    <t>Flushing Deluxe Room w/1Full and 1Twin Size Bed</t>
  </si>
  <si>
    <t>One station from Manhattan Bedford</t>
  </si>
  <si>
    <t>Super Sunny Room with Fireplace!</t>
  </si>
  <si>
    <t>Glorious Williamsburg Penthouse</t>
  </si>
  <si>
    <t>Luxury 2BR Midtown East-Near the UN</t>
  </si>
  <si>
    <t>Cherry Blossom Room on East 95th Street</t>
  </si>
  <si>
    <t>Private 1 Bedroom Apartment SLEEPS 4 -Close to All</t>
  </si>
  <si>
    <t>Suite One at Bryant Manor</t>
  </si>
  <si>
    <t>1 bed Apt Near to Time Square</t>
  </si>
  <si>
    <t>Simple Suite with Private Bathroom</t>
  </si>
  <si>
    <t>Lovely Brownstone Garden Apartment</t>
  </si>
  <si>
    <t>Traveller's Flat â€“ Hell's Kitchen</t>
  </si>
  <si>
    <t>Luxury 2BR Midtown East-Near UN!</t>
  </si>
  <si>
    <t>BK'S FINEST CLOSE 2 TRANSPORTATION-</t>
  </si>
  <si>
    <t>Penthouse 2BR w skylight,terrace, and a roof deck.</t>
  </si>
  <si>
    <t>Modern &amp; cosy Bronx apt w/ parking</t>
  </si>
  <si>
    <t>1 Bedroom, Close to 4, 5, 6 trains</t>
  </si>
  <si>
    <t>Lovely apartment as home</t>
  </si>
  <si>
    <t>1BR Avaliable in 3Br Condo</t>
  </si>
  <si>
    <t>UWS Duplex 3bdrm next to Central Pk</t>
  </si>
  <si>
    <t>Spacious 4bdrm next to CentralPk</t>
  </si>
  <si>
    <t>Luminous room</t>
  </si>
  <si>
    <t>Sunny light filled comfy bedroom</t>
  </si>
  <si>
    <t>Sunny light filled bedroom</t>
  </si>
  <si>
    <t>CENTRAL PARK / COLUMBUS CIRCLE /1BR</t>
  </si>
  <si>
    <t>Perfect for couples visiting NYC</t>
  </si>
  <si>
    <t>Large Middle Bedroom &amp; Private Backyard</t>
  </si>
  <si>
    <t>Comfortable Private Room w/ 1 Full Bed</t>
  </si>
  <si>
    <t>Cozy Private Room w/ 1 Queen Bed</t>
  </si>
  <si>
    <t>NYC 2 BDRM Apt. Apt. 3A</t>
  </si>
  <si>
    <t>Beautiful modern home!</t>
  </si>
  <si>
    <t>Bright Williamsburg Loft w Balcony</t>
  </si>
  <si>
    <t>Lovely large 2BR Apartment Close to Subway</t>
  </si>
  <si>
    <t>New York City Brownstone, Hip and Historic Harlem</t>
  </si>
  <si>
    <t>The Golden Hand in Harlem â˜ž Bright + Modern 1BR</t>
  </si>
  <si>
    <t>Newly Renovated Duplex Apartment</t>
  </si>
  <si>
    <t>Remodeled Brand New Brooklyn Apartment</t>
  </si>
  <si>
    <t>Joellen's Place Roomy 1-Queen Bed, Bushwick Apt.</t>
  </si>
  <si>
    <t>Joellen's Place Spacious 2-twin bed, Bushwick Apt.</t>
  </si>
  <si>
    <t>Stylish unique Loft in prime area of Brooklyn</t>
  </si>
  <si>
    <t>Gorgeous- 2 Bedroom Apartment</t>
  </si>
  <si>
    <t>Big Room in Brownstone Apartment!</t>
  </si>
  <si>
    <t>Priv Rm w. Big Loft  Living Room across from FIT</t>
  </si>
  <si>
    <t>King suite with jacuzzi</t>
  </si>
  <si>
    <t>Private, cozy room in the heart of Crown Heights</t>
  </si>
  <si>
    <t>DAZZLING APT  SKYLINE VIEW IN PRIME LOCATION</t>
  </si>
  <si>
    <t>Quiet Two Bedroom with Sunroom</t>
  </si>
  <si>
    <t>Samaria's Brownstone (Crown Heights)</t>
  </si>
  <si>
    <t>Midtown 2 full bedrooms</t>
  </si>
  <si>
    <t>Bk's Finest City life close to Transportation</t>
  </si>
  <si>
    <t>3,500 sqf Spectacular Luxury Downtown Loft</t>
  </si>
  <si>
    <t>Stunning 2BR Apartment in Sunnyside</t>
  </si>
  <si>
    <t>A Brooklyn Experience</t>
  </si>
  <si>
    <t>Cozy Private Bedroom - Williamsburg</t>
  </si>
  <si>
    <t>Beautiful 3 bedroom loft  Greenpoint/Williamsburg!</t>
  </si>
  <si>
    <t>NYC Upper East 3B Home with Private Garden</t>
  </si>
  <si>
    <t>Garden Overlook</t>
  </si>
  <si>
    <t>Spacious 2 bedroom apartment</t>
  </si>
  <si>
    <t>NYC living to it's fullest... in a good way!</t>
  </si>
  <si>
    <t>On Fifth, Across From Central Park</t>
  </si>
  <si>
    <t>Home away from home</t>
  </si>
  <si>
    <t>Beautiful Bushwick Bungalow</t>
  </si>
  <si>
    <t>Unique 2BR Apartment</t>
  </si>
  <si>
    <t>Gorgeous Bedroom in Manhattan Midtown West</t>
  </si>
  <si>
    <t>Lefferts garden gem</t>
  </si>
  <si>
    <t>RARE UES APT W/PRIV STREET ENTRANCE</t>
  </si>
  <si>
    <t>Best Value 1,000SF 2BR Classic Brownstone</t>
  </si>
  <si>
    <t>Brownstone garden 2 bedroom duplex, Central Park</t>
  </si>
  <si>
    <t>Large 1-bedroom apartment with amazing rooftop</t>
  </si>
  <si>
    <t>Large Sunny Bedroom with Empire State Views</t>
  </si>
  <si>
    <t>Sunny, cosmopolitan and modern apartment.</t>
  </si>
  <si>
    <t>Charming Bedroom in E. Williamsburg by Graham L</t>
  </si>
  <si>
    <t>Charming Bedroom in E. Williamsburg by Graham Av L</t>
  </si>
  <si>
    <t>Beautiful 2 Bed/2 Bath Duplex on Upper West Side</t>
  </si>
  <si>
    <t>Sunny, Private Room with Separate Entrance</t>
  </si>
  <si>
    <t>Cozy Room in 4bdrm Apt in Hip Williamsburg</t>
  </si>
  <si>
    <t>Private Bedroom in Brownstone House, Bedstuy</t>
  </si>
  <si>
    <t>Beautiful Bedroom Mid Town Manhattan</t>
  </si>
  <si>
    <t>Cozy 2 bedroom APT in the heart of Bushwick</t>
  </si>
  <si>
    <t>Authentic Industrial Loft with 35ft ceilings.</t>
  </si>
  <si>
    <t>Cozy room with Queen bed in spacious loft.</t>
  </si>
  <si>
    <t>Full size bed in Petite room with exposed brick.</t>
  </si>
  <si>
    <t>NEW RENOVATION 16min from TIMES SQUARE</t>
  </si>
  <si>
    <t>Beautifully Designed Island Style Garden Suite</t>
  </si>
  <si>
    <t>Great location big one bedroom on the UWS</t>
  </si>
  <si>
    <t>Full 1 Bedroom Apartment in heart of UWS</t>
  </si>
  <si>
    <t>Bright Architectural Oasis w/Chefâ€™s Kitchen #10305</t>
  </si>
  <si>
    <t>Sunny Designer Gem for Families &amp; Couples! #10304</t>
  </si>
  <si>
    <t>Huge sunny bedroom with private bathroom</t>
  </si>
  <si>
    <t>Harlem Charmer</t>
  </si>
  <si>
    <t>private oasis in sunnyside, queens</t>
  </si>
  <si>
    <t>Historic Townhouse Apartment with Garden Oasis</t>
  </si>
  <si>
    <t>Your Own Apartment corner of Bedford and Grand!</t>
  </si>
  <si>
    <t>Remsen Village Rental II</t>
  </si>
  <si>
    <t>Sunny 1 bd  apartment - Historic Brownstone Apt #2</t>
  </si>
  <si>
    <t>Fun &amp; Funky 2nd floor of loft.</t>
  </si>
  <si>
    <t>Private Condo Room w/ Patio</t>
  </si>
  <si>
    <t>One Bedroom Apartment  in TownHouse</t>
  </si>
  <si>
    <t>Very central loft-like apartment on UWS</t>
  </si>
  <si>
    <t>3bd apt w/yard in Astoria, 10 mins from Manhattan.</t>
  </si>
  <si>
    <t>Sunnyside Modern Apartment that sleeps 4 people.</t>
  </si>
  <si>
    <t>Modern 1-Bedroom Duplex Apartment in New York City</t>
  </si>
  <si>
    <t>private entrance mini apt! part of my home</t>
  </si>
  <si>
    <t>Historical Sugar Hill, West Harlem</t>
  </si>
  <si>
    <t>Art-filled bright spacious 1 bedrm W'burg + deck</t>
  </si>
  <si>
    <t>Enjoy whole apartment, safe, 25 min ferry to NYC</t>
  </si>
  <si>
    <t>2 Bedroom Apartment in Prime Midtown West</t>
  </si>
  <si>
    <t>Large Room with Private Entrance Easy commute</t>
  </si>
  <si>
    <t>ENTIRE APARTMENT FOR FAMILIES OR GROUPS</t>
  </si>
  <si>
    <t>MY HOME / YOUR HOME /BEAUTIFUL HUGE 1BR</t>
  </si>
  <si>
    <t>Heart of Williamsburg! 10 min from Manhattan</t>
  </si>
  <si>
    <t>Modern Central Park Apartment close to everything</t>
  </si>
  <si>
    <t>Bright &amp; Dramatic 3 bed/2bath Duplex</t>
  </si>
  <si>
    <t>Private Room in the â¤ï¸ of Bushwick.</t>
  </si>
  <si>
    <t>R&amp;R on mount Morris</t>
  </si>
  <si>
    <t>Planta Baja Studio</t>
  </si>
  <si>
    <t>Spacious room in Astoria</t>
  </si>
  <si>
    <t>Modern stay w. 30 Min. to City Downtown on #4 line</t>
  </si>
  <si>
    <t>Spacious and Bright in Hamilton Heights</t>
  </si>
  <si>
    <t>Luxurious, Spacious, Private Bath, Nice Hosts too</t>
  </si>
  <si>
    <t>East Village Cottage</t>
  </si>
  <si>
    <t>Bright, spacious and quiet two-bedroom Chelsea apt</t>
  </si>
  <si>
    <t>Bushwick Music Mansion</t>
  </si>
  <si>
    <t>East Village Manhattan NYC Sofas!</t>
  </si>
  <si>
    <t>Private suite, near Central Park &amp; Columbia U.</t>
  </si>
  <si>
    <t>Williamsburg Oasis</t>
  </si>
  <si>
    <t>Cooper Square Top-Floor Duplex with Terrace</t>
  </si>
  <si>
    <t>2 Bedroom Apartment / Prime Williamsburg Location</t>
  </si>
  <si>
    <t>The Brooklyn RedStone</t>
  </si>
  <si>
    <t>Gloriously Sunny Brooklyn Pad!</t>
  </si>
  <si>
    <t>Private room w/ 2 Beds</t>
  </si>
  <si>
    <t>Elegant Stu Suite in  Midtown East  -21</t>
  </si>
  <si>
    <t>Flushing Private Room W/ bathroom W/2 Quee Bed/1FL</t>
  </si>
  <si>
    <t>Modern bright spacious duplex apartment</t>
  </si>
  <si>
    <t>Classic Exposed Brick Apartment in East Village</t>
  </si>
  <si>
    <t>Flushing Spacious Room w/ 2 Queen Beds (1FL)</t>
  </si>
  <si>
    <t>Flushing Deluxe Room w/ 2 Bed (1FL)</t>
  </si>
  <si>
    <t>Cozy Room w/ Queen Bed (1FL)</t>
  </si>
  <si>
    <t>Comfortable Room w/ 1 Full Bed (1FL)</t>
  </si>
  <si>
    <t>Private Studio Apt+Bath, Luxury King, Kitchenette</t>
  </si>
  <si>
    <t>Sunny, cozy room in Brooklyn.</t>
  </si>
  <si>
    <t>Bright Private Room on L/M in Bushwick, Queen-size</t>
  </si>
  <si>
    <t>Brooklyn - Bushwick - NYC</t>
  </si>
  <si>
    <t>Beautiful, Bright and Modern Space w/ a Fresh Feel</t>
  </si>
  <si>
    <t>Private Room in Charming Bedstuy</t>
  </si>
  <si>
    <t>Twin size bed 2 blocks away L&amp;M train to Manhattan</t>
  </si>
  <si>
    <t>Comfy Room in Amazing East Village Apt</t>
  </si>
  <si>
    <t>Perfect Private Garden Apartment, 2 blox to subway</t>
  </si>
  <si>
    <t>Secret Alley Carriage House</t>
  </si>
  <si>
    <t>LUXE STUDIO SUITE - Midtown East - 22</t>
  </si>
  <si>
    <t>Spacious Sunny Bedroom near JMZ Subways</t>
  </si>
  <si>
    <t>in the heart of williamsburg</t>
  </si>
  <si>
    <t>Room</t>
  </si>
  <si>
    <t>Beautiful 2 bedroom private suite</t>
  </si>
  <si>
    <t>Stylish Private Room 3 subway stops to Manhattan</t>
  </si>
  <si>
    <t>Interfaith Retreat Guest Rooms (Åšakti)</t>
  </si>
  <si>
    <t>Interfaith Retreat Guest Rooms (Seva)</t>
  </si>
  <si>
    <t>Peaceful 1 Bedroom/1 Bathroom on Upper West Side</t>
  </si>
  <si>
    <t>1 Bedroom Apartment in Brooklyn fully renovated</t>
  </si>
  <si>
    <t>Cozy Upper West Side Studio</t>
  </si>
  <si>
    <t>Huge, Quiet Room, Near Columbia &amp; Express Subways!</t>
  </si>
  <si>
    <t>Modern 2 BR Duplex apartment in Sutton Place - 42</t>
  </si>
  <si>
    <t>Massive Beautiful Room!</t>
  </si>
  <si>
    <t>Peaceful bedroom in Crown Heights Duplex</t>
  </si>
  <si>
    <t>Modern 2-bedroom apartment near subway and parks</t>
  </si>
  <si>
    <t>The People's Brownstone</t>
  </si>
  <si>
    <t>Amazing Private Room - Custom Style</t>
  </si>
  <si>
    <t>Private room in 1Br Apartment</t>
  </si>
  <si>
    <t>Cozy Room in Chelsea</t>
  </si>
  <si>
    <t>Prime Location! 3 Rooms! newly furnished Apt!</t>
  </si>
  <si>
    <t>Two bedroom apt in house with private entrance</t>
  </si>
  <si>
    <t>Large Artsy Bedroom in hip &amp; cool E. Village Apt!</t>
  </si>
  <si>
    <t>Cozy+Sunny 2 bedroom apt. close to Central Park</t>
  </si>
  <si>
    <t>Bushwick plays</t>
  </si>
  <si>
    <t>Awesome 2bdr in the heart of the East Village</t>
  </si>
  <si>
    <t>UES Oasis</t>
  </si>
  <si>
    <t>Vibrant Apartment with Backyard Oasis in Bushwick</t>
  </si>
  <si>
    <t>The Mahogany Suite- The Solo Adventurer l</t>
  </si>
  <si>
    <t>Greenpoint/Williamsburg Comfortable New Apartment</t>
  </si>
  <si>
    <t>New Building Spacious 2 bed 2 bath  E. Harlem!</t>
  </si>
  <si>
    <t>Bright 3BR w/ large patio in vibrant Williamsburg</t>
  </si>
  <si>
    <t>Conveniently located room near train.</t>
  </si>
  <si>
    <t>Ladies Dorm Shared Room (Single Twin Bed)</t>
  </si>
  <si>
    <t>Artists townhouse next to Central Park! WOW!</t>
  </si>
  <si>
    <t>Apt 2or3 bedr for 4 or more guests in Williamsburg</t>
  </si>
  <si>
    <t>Private Lux Condo, w/ A Great 7th Story View</t>
  </si>
  <si>
    <t>Penthouse in the sky</t>
  </si>
  <si>
    <t>Top 7th floor sunny 1 bedroom - Sugar Hill, Harlem</t>
  </si>
  <si>
    <t>Art-filled bright spacious loft prime Wburg Brklyn</t>
  </si>
  <si>
    <t>Dwell Inspired Design~ Great Manhattan Location!</t>
  </si>
  <si>
    <t>Penthouse Duplex 2 Bed/2 Bath on Upper West Side</t>
  </si>
  <si>
    <t>(1)Comfy Home Away From Home/Multiple rooms!!</t>
  </si>
  <si>
    <t>Small Room, big bed, close to train brooklyn</t>
  </si>
  <si>
    <t>Comfortable and Cozy Apartment In Williamsburg</t>
  </si>
  <si>
    <t>Sunny Private bedroom in Bushwick!</t>
  </si>
  <si>
    <t>COZY ROOM in a beautiful Bushwick apartment</t>
  </si>
  <si>
    <t>Location near Kissena Blvd. &amp; Holly Ave., Flushing</t>
  </si>
  <si>
    <t>Unparalleled Luxury in Midtown Manhattan</t>
  </si>
  <si>
    <t>Luxurious and Sunny 2 bed/2 bath home (1100 sqft)</t>
  </si>
  <si>
    <t>Cozy room just 15 mins from Central Park</t>
  </si>
  <si>
    <t>Greenpoint Williamsburg Gold in the Heart of BK</t>
  </si>
  <si>
    <t>Cozy One bedroom apartment</t>
  </si>
  <si>
    <t>Luxury 2BR/2BATH TownhousUpper East Side Manhattan</t>
  </si>
  <si>
    <t>Family Friendly 2 Bedrooms 1 Bath w. washer/dryer</t>
  </si>
  <si>
    <t>Heart of Harlem Living - NYC to it's fullest!</t>
  </si>
  <si>
    <t>Large Bright East Village Flat</t>
  </si>
  <si>
    <t>Bright One BR w/ Balcony | Bohemian Brooklyn Apt</t>
  </si>
  <si>
    <t>Gorgeous Modern Penthouse Terrace by Central Park</t>
  </si>
  <si>
    <t>Brooklyn - Bushwick - NYC #2</t>
  </si>
  <si>
    <t>Independent apt in 2 family pvt. home</t>
  </si>
  <si>
    <t>Spacious light drenched 3 bedroom</t>
  </si>
  <si>
    <t>RATED â˜…â˜…â˜…â˜…â˜… IN THIS 2 BEDROOM PRESIDENTIAL SUITE</t>
  </si>
  <si>
    <t>Gorgeous Loft</t>
  </si>
  <si>
    <t>2BR fully furnished in the UES - minimum 30 days</t>
  </si>
  <si>
    <t>Spacious Studio Room in Flushing, Queens</t>
  </si>
  <si>
    <t>Lovely Bijou!! 5MIN.to MANHATTAN</t>
  </si>
  <si>
    <t>20-25 minutes to downtown NYC/30-40 to midtown</t>
  </si>
  <si>
    <t>Brooklyn Duplex in a beautiful brownstone</t>
  </si>
  <si>
    <t>Breathtaking City Views 3 Bed Apt. in Lincoln Sq!</t>
  </si>
  <si>
    <t>Large bedroom in Luxury bldg West Harlem</t>
  </si>
  <si>
    <t>Upper Westside  Room w/ Private Bath &amp; View</t>
  </si>
  <si>
    <t>2A Lovely one bedroom apartment in Williamsburg</t>
  </si>
  <si>
    <t>Renovated brownstone apt w/ private outdoor patio</t>
  </si>
  <si>
    <t>Spacious 2 bedroom penthouse in Williamsburg</t>
  </si>
  <si>
    <t>Modern Spacious Private One bedroom Free Parking.</t>
  </si>
  <si>
    <t>Artist's Townhouse</t>
  </si>
  <si>
    <t>Cozy Quiet/NYC, Brooklyn apt next to subway!!</t>
  </si>
  <si>
    <t>Clean bright comfy 1BR east Harlem</t>
  </si>
  <si>
    <t>West Harlem Cosy and Spacious Room</t>
  </si>
  <si>
    <t>Cozy Bed Stuy Getaway</t>
  </si>
  <si>
    <t>Huge Brownstone! Private Room! Clean! City in 15!</t>
  </si>
  <si>
    <t>Serene &amp; Clean Cuartito with Garden View</t>
  </si>
  <si>
    <t>Brooklyn Gem: Stylish &amp; Family Friendly</t>
  </si>
  <si>
    <t>Duplex apartment in the heart of Brooklyn</t>
  </si>
  <si>
    <t>Gorgeous brand new apartment in Bushwick</t>
  </si>
  <si>
    <t>West Harlem, great location, new building!</t>
  </si>
  <si>
    <t>Nice Private room in quiet 2 level Brownstone!</t>
  </si>
  <si>
    <t>Newly renovated 1-bm apt with a wooden deck.</t>
  </si>
  <si>
    <t>Stylish, Comfortable, and Affordable in Brooklyn</t>
  </si>
  <si>
    <t>Private Cozy, Comfy &amp; Bright Room!</t>
  </si>
  <si>
    <t>Private room in Sunnyside 2 46th St</t>
  </si>
  <si>
    <t>Private Room in Sunnyside 3</t>
  </si>
  <si>
    <t>Private room in Sunnyside 1</t>
  </si>
  <si>
    <t>Art Gallery 1BD - Heart of East Village</t>
  </si>
  <si>
    <t>Eco  private room for 4 best location to Mahanttan</t>
  </si>
  <si>
    <t>Spacious 2 bdrm Apt. in the center of  NYC, Apt 4C</t>
  </si>
  <si>
    <t>Bright, Modern, Clean, Spacious, Brooklyn Home</t>
  </si>
  <si>
    <t>3BR/2 bath/Duplex+YARD/Near Columbia/City College</t>
  </si>
  <si>
    <t>Spacious, Clean and Comfy 2 Bedroom</t>
  </si>
  <si>
    <t>46st Cozy Flat Midtown/Tms Squr/Javits Ctr/Pier 97</t>
  </si>
  <si>
    <t>Large &amp; Nice, Bright 1 Bdrm in East Village, NYC</t>
  </si>
  <si>
    <t>Huge bedroom suite in Greenpoint, Brooklyn</t>
  </si>
  <si>
    <t>Elegant Ground Floor Garden Apartment</t>
  </si>
  <si>
    <t>2 BR Tropical Getaway near Ferry</t>
  </si>
  <si>
    <t>Clean and Cozy East Village Studio</t>
  </si>
  <si>
    <t>Getawayâ¤ï¸Romantic Retreat in a PRESIDENTIAL SUITE</t>
  </si>
  <si>
    <t>Le Petit Palace De Brooklyn - Clean Comfy 4 BR Apt</t>
  </si>
  <si>
    <t>HugeTropical Bedrm near Ferry</t>
  </si>
  <si>
    <t>Room for rent</t>
  </si>
  <si>
    <t>Gorgeous 2 Bedroom apartment /Upper East side</t>
  </si>
  <si>
    <t>Cozy Island Bedroom near Ferry</t>
  </si>
  <si>
    <t>Clean and Sunny room near Midtown Manhattan</t>
  </si>
  <si>
    <t>Cityscape Views at Lux 1 Bed/1 Bath in Lincoln Sq.</t>
  </si>
  <si>
    <t>Modern &amp; Hip in Bedstuy!</t>
  </si>
  <si>
    <t>Large UWS Apt close to Central Park</t>
  </si>
  <si>
    <t>DESIGN, COLOR, MODERN, LIGHT!!! COOK'S KITCHEN!!!</t>
  </si>
  <si>
    <t>Large Loft in Williamsburg</t>
  </si>
  <si>
    <t>La Casa in Brooklyn: Stylish Apt. with Patio</t>
  </si>
  <si>
    <t>Historic and Quiet 2 Bedroom w Backyard</t>
  </si>
  <si>
    <t>Entire Spacious 2 Bed Apt on UWS</t>
  </si>
  <si>
    <t>Sunny Apartment Close to NYC's Major Attractions</t>
  </si>
  <si>
    <t>Charming Apartment in Brooklyn</t>
  </si>
  <si>
    <t>Guest suite in owner-occupied private residence</t>
  </si>
  <si>
    <t>Cozy room in Sunnyside Gardens (near Manhattan)</t>
  </si>
  <si>
    <t>Cute Bedroom for Two in Sunnyside near Manhattan</t>
  </si>
  <si>
    <t>Spacious Room for 2 in Sunnyside, near Manhattan</t>
  </si>
  <si>
    <t>LARGE 2 BEDROOM APT NEAR CENTRAL PARK</t>
  </si>
  <si>
    <t>*Lux Doorman,New &amp; Modern ,Grand Central</t>
  </si>
  <si>
    <t>LARGE 1BR Apt 25 Mins to Manhattan</t>
  </si>
  <si>
    <t>Hip&amp;quiet</t>
  </si>
  <si>
    <t>2 Bedroom in Upper West right next to Central Park</t>
  </si>
  <si>
    <t>Stay on Madison</t>
  </si>
  <si>
    <t>Bright large Williamsburg 1 bed apartment</t>
  </si>
  <si>
    <t>TOP FLOOR TRANQUIL &amp; BEAUTIFUL BROWNSTONE LIVING</t>
  </si>
  <si>
    <t>Large Cozy  Bedroom Apartment, brownstone</t>
  </si>
  <si>
    <t>Sumptuous &amp; Lovely Williamsburg 1 Bedroom</t>
  </si>
  <si>
    <t>Design Hideaway in a Classic Brooklyn Townhouse</t>
  </si>
  <si>
    <t>Only Steps Away from Central Park</t>
  </si>
  <si>
    <t>Furnished Bedroom w/Private Bath in BROOKLYN</t>
  </si>
  <si>
    <t>Sunny studio loft in Brooklyn</t>
  </si>
  <si>
    <t>Super Cute Garden Apartment in Bed-Stuy!</t>
  </si>
  <si>
    <t>Sunlit Jungle Apartment</t>
  </si>
  <si>
    <t>Beautiful Brooklyn bdrm in Prime Williamsburg</t>
  </si>
  <si>
    <t>Luxury meets comfort in the heart of Williamsburg!</t>
  </si>
  <si>
    <t>Private room in Williamsburg. Very close to train!</t>
  </si>
  <si>
    <t>Ground floor,Private garden Patio - sleeps 6 - UES</t>
  </si>
  <si>
    <t>Jefferson Estates</t>
  </si>
  <si>
    <t>One-Bedroom Brooklyn Brownstone</t>
  </si>
  <si>
    <t>Cozy Bedroom in a great location.</t>
  </si>
  <si>
    <t>â¤ï¸ Beautiful/Spacious/Convenient BK Apartment!</t>
  </si>
  <si>
    <t>â˜…Hip â˜…Subway 1 min â˜…Backyard  â˜…3Beds â˜…Huge â˜…Duplex</t>
  </si>
  <si>
    <t>1889 Brooklyn Firehouse Apt. Clinton Hill-BedStuy</t>
  </si>
  <si>
    <t>Spacious 2 BR Clinton Hill Apartment-Brooklyn, NY</t>
  </si>
  <si>
    <t>Cozy 1 Bedroom in Brooklyn, near park and shops</t>
  </si>
  <si>
    <t>Subway, Subway, Subway - AAA+ Location!!!</t>
  </si>
  <si>
    <t>Spacious &amp; Cozy Bushwick Walk-up 3mins from Train</t>
  </si>
  <si>
    <t>Cozy Quiet Room in the Big Apple on Broadway!!!</t>
  </si>
  <si>
    <t>Charming 2BR--20 min to Manhattan</t>
  </si>
  <si>
    <t>Single Bed  room in townhouse, near subway</t>
  </si>
  <si>
    <t>Huge Brooklyn Backyard Studio w/ King size bed</t>
  </si>
  <si>
    <t>Double bed, Modern Skylight Room Near Train</t>
  </si>
  <si>
    <t>Cozy 3BR apartment on Quiet Block</t>
  </si>
  <si>
    <t>5 Star Luxury 2 BR Suite Heart of Manhattan</t>
  </si>
  <si>
    <t>5 Star Luxury Suite Heart of Manhattan</t>
  </si>
  <si>
    <t>Brownstone Sanctuary, a Private Studio Apartment</t>
  </si>
  <si>
    <t>Cozy private room with King sizebed</t>
  </si>
  <si>
    <t>Cozy, spacious room in Williamsburg</t>
  </si>
  <si>
    <t>Clean Apartment in A Warm Home</t>
  </si>
  <si>
    <t>Charming Loft</t>
  </si>
  <si>
    <t>Chill, No Luxury Apt w/ Yard - 1 block to train!</t>
  </si>
  <si>
    <t>2 Room/1 Bath Entire Apt! Next to Colleges/Train!</t>
  </si>
  <si>
    <t>Newly renovated ground floor apt in Williamsburg</t>
  </si>
  <si>
    <t>Sunny, Cozy, Private Room In The Heart of Bushwick</t>
  </si>
  <si>
    <t>Private room to rent - Hip Williamsburg, Brooklyn</t>
  </si>
  <si>
    <t>(2)Comfy Home Away From Home/Multiple Rooms!!!</t>
  </si>
  <si>
    <t>(3)Comfy Home Away From Home/Multiple Rooms</t>
  </si>
  <si>
    <t>Lovely &amp; welcoming apartment in Bed-Stuy</t>
  </si>
  <si>
    <t>High-ceilinged room in artist loft space -Bushwick</t>
  </si>
  <si>
    <t>Brownstone garden floor apt w/ patio mins to NYC</t>
  </si>
  <si>
    <t>Clean, private room in Hamilton Heights</t>
  </si>
  <si>
    <t>Beautiful Greenpoint, Brooklyn apt by the park</t>
  </si>
  <si>
    <t>Cozy Room In Williamsburg Near Trainsâ¤ï¸</t>
  </si>
  <si>
    <t>The Blue Floaty Studio</t>
  </si>
  <si>
    <t>Modern Sleeper Sectional Sofa - Custom Design Apt</t>
  </si>
  <si>
    <t>124 W 60th 1 bedroom</t>
  </si>
  <si>
    <t>Bed-Stuy Style &amp; Comfort 2bed Private Living Space</t>
  </si>
  <si>
    <t>Spacious 1 Bedroom Apt in the heart of Harlem</t>
  </si>
  <si>
    <t>King sized bed in pre war apt</t>
  </si>
  <si>
    <t>Comfortable room and very clean!</t>
  </si>
  <si>
    <t>The Executive Loft Manhattan</t>
  </si>
  <si>
    <t>Cozy Bedroom in Loft Apartment, W'burg Brooklyn</t>
  </si>
  <si>
    <t>Private room in Bushwick, 20 minutes to Manhattan!</t>
  </si>
  <si>
    <t>Gorgeous, sun-drenched private apt in Harlem</t>
  </si>
  <si>
    <t>Cozy and quiet room on Broadway 2!</t>
  </si>
  <si>
    <t>The Gnome House â€œ Oasis in the city â€œ</t>
  </si>
  <si>
    <t>Large luxury private room in Williamsburg!</t>
  </si>
  <si>
    <t>Your point in Chelsea</t>
  </si>
  <si>
    <t>Private Room in Beautiful Brooklyn Private House.</t>
  </si>
  <si>
    <t>Williamsburg, Ground Flr Apt with Private Backyard</t>
  </si>
  <si>
    <t>9B--NETFLIX, HEAT, TV, WI-FI</t>
  </si>
  <si>
    <t>Beautiful townhouse in Brooklyn NY</t>
  </si>
  <si>
    <t>CLEAN, SAFE, PLACE; Bed-Stuy Brooklyn.</t>
  </si>
  <si>
    <t>Comfy private room, great location to Manhattan</t>
  </si>
  <si>
    <t>Economy private room great location to Manhattan</t>
  </si>
  <si>
    <t>CHARMING COZY ROOM FOR 1 :)</t>
  </si>
  <si>
    <t>Bright &amp; cozy 1BR/Balcony next to 3 subways!</t>
  </si>
  <si>
    <t>Sunny room in BK for your NYC stay!</t>
  </si>
  <si>
    <t>Brooklyn Brownstone Serenity</t>
  </si>
  <si>
    <t>UES Beautiful Apartment off Park Av</t>
  </si>
  <si>
    <t>Hamilton Heights Townhouse Apartment</t>
  </si>
  <si>
    <t>Great Room &amp;Host, steps from #1 train</t>
  </si>
  <si>
    <t>Sunny and large bedroom in Williamsburg Apartment</t>
  </si>
  <si>
    <t>Near the City, Classic Brooklyn!</t>
  </si>
  <si>
    <t>Large Basement Bedroom With Kitchen</t>
  </si>
  <si>
    <t>Cozy Harlem Jewel</t>
  </si>
  <si>
    <t>MANHATTAN MODERN NEAR CENTRAL PARK!</t>
  </si>
  <si>
    <t>Sunny Private Studio-Apartment</t>
  </si>
  <si>
    <t>Skyline #1 view ny skyline</t>
  </si>
  <si>
    <t>Williamsburg 2BR. Close to L train</t>
  </si>
  <si>
    <t>*BRAND NEW*4 BED DUPLX W PVT BCKYARD 15 MIN 2 CITY</t>
  </si>
  <si>
    <t>Nice place</t>
  </si>
  <si>
    <t>Private Studio Apartment close to ferry and subway</t>
  </si>
  <si>
    <t>Williamsburg Sun-Filled Home Away From Home!</t>
  </si>
  <si>
    <t>Spacious Room in Large 2 Bedroom Prewar Apartment</t>
  </si>
  <si>
    <t>NYC Style Comfort 1 bd w/Private Living Space</t>
  </si>
  <si>
    <t>Beautiful, cozy 1bedroom in Williamsburg</t>
  </si>
  <si>
    <t>Big Brooklyn Townhouse Sanctuary</t>
  </si>
  <si>
    <t>Beautiful 2 BR Apt. In Most Convenient Spot</t>
  </si>
  <si>
    <t>Huge Modern Ensuite. Convenient. Incredible view!</t>
  </si>
  <si>
    <t>LIC Room w/ Clean &amp; Comfy Amenities + 6 Trains</t>
  </si>
  <si>
    <t>Sunny Space in BK for your NYC stay</t>
  </si>
  <si>
    <t>Sunny room in 2bed apt in East Harlem Fullsize bed</t>
  </si>
  <si>
    <t>Queen bed-Close to Columbia U &amp; Central Park</t>
  </si>
  <si>
    <t>Stylish 1BR w/lounge or 2BR Vintage Artists Apt.</t>
  </si>
  <si>
    <t>Room 202</t>
  </si>
  <si>
    <t>Artstuy</t>
  </si>
  <si>
    <t>Cozy 1Br Apartment, Entire Place.</t>
  </si>
  <si>
    <t>Sunny, Clean, Nice bedroom available in Bushwick</t>
  </si>
  <si>
    <t>Modern Loft Style Apt in trendy Brooklyn</t>
  </si>
  <si>
    <t>Full floor, Newly renovated, Brooklyn brownstone</t>
  </si>
  <si>
    <t>"Oasis on The Park"</t>
  </si>
  <si>
    <t>Private basement bedroom with queen bed</t>
  </si>
  <si>
    <t>Airy, Open South Williamsburg Apartment</t>
  </si>
  <si>
    <t>Sunny Chelsea Oasis</t>
  </si>
  <si>
    <t>Renovated 1BR Penthouse Oasis In Brownstone</t>
  </si>
  <si>
    <t>Spacious and cozy room 25minutes from Manhattan</t>
  </si>
  <si>
    <t>UWS Historic Townhouse:  Renovated Kit. &amp; Bath, 5A</t>
  </si>
  <si>
    <t>Room with the balcony, fits 3!</t>
  </si>
  <si>
    <t>Light up room close to Central Park</t>
  </si>
  <si>
    <t>Underground Palace</t>
  </si>
  <si>
    <t>Twin bed-Close to Columbia U &amp; Central Park</t>
  </si>
  <si>
    <t>Oasis Retreat Bed-Stuy Brooklyn</t>
  </si>
  <si>
    <t>Charming &amp; Modern, Comfortable &amp; Efficient 1-BR</t>
  </si>
  <si>
    <t>Spacious Artist Bedroom â€” 30 Min to Manhattan!</t>
  </si>
  <si>
    <t>Clean &amp; Large room hearth of NYC Midtown!!</t>
  </si>
  <si>
    <t>Small Brooklyn Gem 25 Minutes Away from the City</t>
  </si>
  <si>
    <t>Nice bedroom. Sleeps 2.</t>
  </si>
  <si>
    <t>Private bedroom with queen bed and  single bed.</t>
  </si>
  <si>
    <t>Modern Apt in Townhouse in Williamsburg prime!</t>
  </si>
  <si>
    <t>Queen Sized Bed Townhouse Apartment, Near Subway</t>
  </si>
  <si>
    <t>Hudson River Aerie</t>
  </si>
  <si>
    <t>5* Brand New Luxury Apartment with Backyard Oasis</t>
  </si>
  <si>
    <t>Entire Apartment in Hells Kitchen!</t>
  </si>
  <si>
    <t>Manhattan &amp;Time Square Less than 30min 1st floor.</t>
  </si>
  <si>
    <t>Charming Studio In Historic Home</t>
  </si>
  <si>
    <t>Beautiful Garden Apartment in Bed Stuy Brownstone</t>
  </si>
  <si>
    <t>Bedstuy Brownstone</t>
  </si>
  <si>
    <t>Great 1 BR- Q train, Museum Mile and Central Park!</t>
  </si>
  <si>
    <t>The Cozy Cole room at Harlem Townhouse</t>
  </si>
  <si>
    <t>Spectacular one bedroom Close to Park</t>
  </si>
  <si>
    <t>2 Bed 1 Bath Close to Park</t>
  </si>
  <si>
    <t>Wonderful 1BR in ideal Williamsburg location</t>
  </si>
  <si>
    <t>Cute one bedroom apt. in Greenpoint, Brooklyn.</t>
  </si>
  <si>
    <t>Victorian Sanctuary in a Historic Brownstone</t>
  </si>
  <si>
    <t>South Beach Apartment Express to Manhattan</t>
  </si>
  <si>
    <t>Comfy Bedroom in Bushwick (3mins from Train)</t>
  </si>
  <si>
    <t>The Corky Hale Room at Harlem Townhouse</t>
  </si>
  <si>
    <t>Charming Duplex in Manhattan</t>
  </si>
  <si>
    <t>Sunny room</t>
  </si>
  <si>
    <t>Minimalist Hideaway In The Heart of Bushwick</t>
  </si>
  <si>
    <t>1BR - Prime Williamsburg Location - Outdoor Space</t>
  </si>
  <si>
    <t>Spectacular 2 bed 1 bath Close to Park</t>
  </si>
  <si>
    <t>Private entrance large room BK for your NYC stay!</t>
  </si>
  <si>
    <t>Brooklyn Bushwick</t>
  </si>
  <si>
    <t>Modern Rooftop Loft W/ Private Ensuite &amp; Cityviews</t>
  </si>
  <si>
    <t>Contemporary. Spacious Apartment. Close to Ferry.</t>
  </si>
  <si>
    <t>Thelonious Monk room at The Harlem Townhouse</t>
  </si>
  <si>
    <t>Charming 1 Bedroom in center of East Village</t>
  </si>
  <si>
    <t>A Room with a View at The Funky Loft</t>
  </si>
  <si>
    <t>Your Home Away from Home</t>
  </si>
  <si>
    <t>Backpackers Dream for 1 at The Funky Loft</t>
  </si>
  <si>
    <t>Beautiful Sunlit Retreat in Manhattan</t>
  </si>
  <si>
    <t>Sweet deco room in amazing location</t>
  </si>
  <si>
    <t>Williamsburg Bedfd Stop 1000 sqft 1 Bed + 1.5 Bath</t>
  </si>
  <si>
    <t>Cozy 1 bedroom, Lower East Side</t>
  </si>
  <si>
    <t>Chic Space in Chelsea</t>
  </si>
  <si>
    <t>Prime Williamsburg Location! 10 min from Manhattan</t>
  </si>
  <si>
    <t>â˜… NEW 2 BEDROOM APT NEXT TO CENTRAL PARK WESTâ˜…</t>
  </si>
  <si>
    <t>Royal Suite at Northern Lights Mansion</t>
  </si>
  <si>
    <t>Clean and Comfortable</t>
  </si>
  <si>
    <t>1 BR Contemporary Luxury Apartment w W/D in UWS</t>
  </si>
  <si>
    <t>Huge apt in heart of Williamsburg</t>
  </si>
  <si>
    <t>Great Loft space in the Heart of Bushwick</t>
  </si>
  <si>
    <t>Spacious Three Bedroom Dream in Manhattan</t>
  </si>
  <si>
    <t>Private Room 1 in East Village (Small Window)</t>
  </si>
  <si>
    <t>Brooklyn Nook perfectly located!</t>
  </si>
  <si>
    <t>Upper East Side Apartment</t>
  </si>
  <si>
    <t>4A-</t>
  </si>
  <si>
    <t>2C</t>
  </si>
  <si>
    <t>MAGNIFICENT apartment in Williamsburg with Balcony</t>
  </si>
  <si>
    <t>Your Home Away From Home!</t>
  </si>
  <si>
    <t>2 Level Apartment With Private Terrace</t>
  </si>
  <si>
    <t>Private Room 2 in East Village (Large Window)</t>
  </si>
  <si>
    <t>Adorable one bedroom next to Central Park</t>
  </si>
  <si>
    <t>One BR duplex loft in midtown east townhouse - 43</t>
  </si>
  <si>
    <t>Beautiful home minutes to Manhattan</t>
  </si>
  <si>
    <t>Convenience and Privacy in this shared apartment</t>
  </si>
  <si>
    <t>Artsy Private Room in LIC. 2 min walk to Subway.</t>
  </si>
  <si>
    <t>Astoria close to JFK,Laguardia airport, Manhattan</t>
  </si>
  <si>
    <t>Modern 1 bedroom condo near Pratt in Bed-Stuy</t>
  </si>
  <si>
    <t>Manhattan Large, room by CUNY&amp; Columbia University</t>
  </si>
  <si>
    <t>Huge room in Brooklyn</t>
  </si>
  <si>
    <t>Private Room!</t>
  </si>
  <si>
    <t>30 Minutes from Manhattan Apartment by South Beach</t>
  </si>
  <si>
    <t>Neat En-suite  room attached   PRIVATE full bath</t>
  </si>
  <si>
    <t>Duplex 5 BR apartment in a historic brownstone</t>
  </si>
  <si>
    <t>Eclectic, Comfortable, Quiet &amp; Convenient on UWS</t>
  </si>
  <si>
    <t>HALSEY HAVEN</t>
  </si>
  <si>
    <t>@Ferry,Loft,2Bdrm/4bed.Private,Renovated/Stylish</t>
  </si>
  <si>
    <t>Quiet, Large, &amp; Cozy Bedroom in Cool Bushwick Apt</t>
  </si>
  <si>
    <t>Beautiful Loft Railroad apartment in Bushwick</t>
  </si>
  <si>
    <t>Cozy guest room in Brooklyn</t>
  </si>
  <si>
    <t>Lovely Bedroom in heart of East Village</t>
  </si>
  <si>
    <t>Williamsburg Dream Home</t>
  </si>
  <si>
    <t>Large &amp; Sunny, a Lovely 2-Bed Apt in East Village</t>
  </si>
  <si>
    <t>New 1 Bedroom, Clean, Modern Apartment</t>
  </si>
  <si>
    <t>Spacious Garden Apartment Private Entrance</t>
  </si>
  <si>
    <t>Amazing Space For Your Chelsea Stay</t>
  </si>
  <si>
    <t>Nice  neat  Bedroom  attached by PRIVATE BATHROOM</t>
  </si>
  <si>
    <t>Great location in the heart of Manhattan</t>
  </si>
  <si>
    <t>New bedroom in a 2 bedroom apartment. Super nice.</t>
  </si>
  <si>
    <t>Beautiful spacious one bedroom, upper east side</t>
  </si>
  <si>
    <t>Classic East Village studio, best NYC neighborhood</t>
  </si>
  <si>
    <t>Sundrenched Cozy Studio With a Huge Private Patio</t>
  </si>
  <si>
    <t>Townhouse on Greene</t>
  </si>
  <si>
    <t>#4 Triple Private  room  20 minutes from Manhattan</t>
  </si>
  <si>
    <t>Charming Suite in Historic Home</t>
  </si>
  <si>
    <t>Specious and cozy NYC apartment</t>
  </si>
  <si>
    <t>Beautiful 1 Bedroom apartment in Prime GREENPOINT</t>
  </si>
  <si>
    <t>Amazing Columbus Circle 3 Bedroom</t>
  </si>
  <si>
    <t>Huge room 25 min to manhattan. L,M,J,Z train.</t>
  </si>
  <si>
    <t>Bushwick's Private Modern Space</t>
  </si>
  <si>
    <t>Sun Filled room in New Building</t>
  </si>
  <si>
    <t>#3 Private  Quadruple  Room  20mnts from Manhattan</t>
  </si>
  <si>
    <t>Gorgeous 4 bedroom  Duplex 15 min from Soho</t>
  </si>
  <si>
    <t>Oasis in Harlem</t>
  </si>
  <si>
    <t>Lovely &amp; bright Brooklyn room close to train</t>
  </si>
  <si>
    <t>Cosy Colorful Great Bedstuy location &amp; apt</t>
  </si>
  <si>
    <t>Access to NYC</t>
  </si>
  <si>
    <t>A place to feel like home; cozy room</t>
  </si>
  <si>
    <t>Quiet spacious sunny studio in Greenpoint Brooklyn</t>
  </si>
  <si>
    <t>Bright Zen Bedroom with TV, nr JMZ Subways</t>
  </si>
  <si>
    <t>Clean room  PRIVATE full bath &amp; private entrance</t>
  </si>
  <si>
    <t>Tranquility in a Sunny  Duplex w/Private Bathroom</t>
  </si>
  <si>
    <t>Sunny Modern Duplex w/Balcony &amp; Rooftop Deck</t>
  </si>
  <si>
    <t>Spacious Bright and Modern Studio</t>
  </si>
  <si>
    <t>Charming &amp; Affordable Shared Studio  in WestHarlem</t>
  </si>
  <si>
    <t>ENTIRE, PRIVATE NYC home 3mins from JFK Airport</t>
  </si>
  <si>
    <t>BRIGHT SHABBY CHIC FLOOR THRU</t>
  </si>
  <si>
    <t>Bright uptown apartment in the heart of Harlem</t>
  </si>
  <si>
    <t>Warm, clean room in a historic Harlem brownstone</t>
  </si>
  <si>
    <t>LIVE BROOKLYN! Private 1 BR APT - 5 min to Subway</t>
  </si>
  <si>
    <t>1-bedroom apartment in Williamsburg, Brooklyn</t>
  </si>
  <si>
    <t>Live in New York Near Central Park and Columbia U.</t>
  </si>
  <si>
    <t>Central Park One Bedroom Apartment in Harlem</t>
  </si>
  <si>
    <t>â˜†â˜†â˜†Perfect Couple's Getawayâ˜†â˜†â˜†</t>
  </si>
  <si>
    <t>Luxury Room w/private bathroom in DUPLEX</t>
  </si>
  <si>
    <t>â˜†â˜†â˜†Authentic NYC Experienceâ˜†â˜†â˜†</t>
  </si>
  <si>
    <t>â˜†â˜†â˜†Extravagant Couple's Escapeâ˜†â˜†â˜†</t>
  </si>
  <si>
    <t>â˜†â˜†â˜†Luxurious Couple's Retreatâ˜†â˜†â˜†</t>
  </si>
  <si>
    <t>In the Heart of the East Village</t>
  </si>
  <si>
    <t>New tidy  room attached by PRIVATE FULL BATH</t>
  </si>
  <si>
    <t>Biggest and Brightest in Brooklyn</t>
  </si>
  <si>
    <t>Tidy room  separate entrance plus paid parking</t>
  </si>
  <si>
    <t>Romantic Artist's Townhouse, 1 suite: 2 Bd, 1 Bath</t>
  </si>
  <si>
    <t>LUXURY Times Sq 2bed, with King,Queen &amp; Full</t>
  </si>
  <si>
    <t>Cozy room in the heart of Bushwick</t>
  </si>
  <si>
    <t>Spacious Greenpoint Apt near McGolrick Park!</t>
  </si>
  <si>
    <t>Luxury 2 BR Apartment, Columbus Circle</t>
  </si>
  <si>
    <t>The Albany Residence</t>
  </si>
  <si>
    <t>Wonderful living in 3B/3B Harlem Brownstone Duplex</t>
  </si>
  <si>
    <t>NEW! Luxury studio WITH SPA shower in Flushing!!!</t>
  </si>
  <si>
    <t>Luxury Townhouse</t>
  </si>
  <si>
    <t>Cozy one bed with balcony and pool</t>
  </si>
  <si>
    <t>Casa Estrella</t>
  </si>
  <si>
    <t>Super Spacious 2 bedroom apt in Midtown West</t>
  </si>
  <si>
    <t>Charming 2 bedroom apartment in Brooklyn</t>
  </si>
  <si>
    <t>Neat Cozy  room attached by PRIVATE FULL BATHROOM</t>
  </si>
  <si>
    <t>Cozy Corner</t>
  </si>
  <si>
    <t>Shared flat in Bushwick. Bright &amp; close to train.</t>
  </si>
  <si>
    <t>Beautiful Park-view Home in Flushing NYC</t>
  </si>
  <si>
    <t>Lofty Living: Private Room</t>
  </si>
  <si>
    <t>Oriental Room in Upper Manhattan near Central Park</t>
  </si>
  <si>
    <t>Stunning And Stylishly Furnished Apt In Bushwick</t>
  </si>
  <si>
    <t>Large room in sunny Prime Williamsburg pad.</t>
  </si>
  <si>
    <t>Central Park north spacious residence</t>
  </si>
  <si>
    <t>Cozy bedroom in historical home.</t>
  </si>
  <si>
    <t>2b2b apt in a luxury building</t>
  </si>
  <si>
    <t>Williamsburg Sanctuary</t>
  </si>
  <si>
    <t>PRIVATE, QUIET, Clean NY APT. 3mins to JFK Airport</t>
  </si>
  <si>
    <t>Med. sized bdrm in Historical house on Staten Isl.</t>
  </si>
  <si>
    <t>Beautiful Brooklyn Vacation Rental</t>
  </si>
  <si>
    <t>Bronx Wakefield Large Furnished Room</t>
  </si>
  <si>
    <t>Private Bedroom in Trendy Williamsburg Loft</t>
  </si>
  <si>
    <t>The Omaric</t>
  </si>
  <si>
    <t>Large Industrial Loft In Bushwick</t>
  </si>
  <si>
    <t>Garden Apartment of Eden</t>
  </si>
  <si>
    <t>Lexington Av. Zen Garden Apartment</t>
  </si>
  <si>
    <t>Brooklyn Garden Apartment</t>
  </si>
  <si>
    <t>Cozy East Village Room</t>
  </si>
  <si>
    <t>Beautiful Williamsburg Loft</t>
  </si>
  <si>
    <t>Sun-drenched Apt in 1820's Style Home</t>
  </si>
  <si>
    <t>Peace in Brooklyn</t>
  </si>
  <si>
    <t>Studio apartment close to Central Park</t>
  </si>
  <si>
    <t>Beautiful Bright bedroom with private bathroom</t>
  </si>
  <si>
    <t>Private Bedroom in Lovely Astoria Home</t>
  </si>
  <si>
    <t>One bedroom with private roof deck</t>
  </si>
  <si>
    <t>Private room#3 starting at $67 a night per person.</t>
  </si>
  <si>
    <t>PRIVATE BATHROOM  AND KITCHEN AREA</t>
  </si>
  <si>
    <t>BK's Finest Jack&amp;Jill ShareRoom Close to Train/Bus</t>
  </si>
  <si>
    <t>Beautiful/Cozy 2BR Apartment</t>
  </si>
  <si>
    <t>Private Oasis (A)</t>
  </si>
  <si>
    <t>Private bedroom - Next to Subway &amp; Central Park</t>
  </si>
  <si>
    <t>Sunny 2 bedroom apartment on Upper East Side</t>
  </si>
  <si>
    <t>MODERN GARDEN 1BR IN NEWLY RENOVATED TOWNHOUSE</t>
  </si>
  <si>
    <t>Workspace Room 2</t>
  </si>
  <si>
    <t>Sunny Bedroom Steps to Subway &amp; Central Park</t>
  </si>
  <si>
    <t>Thee Bohemian BNB Astoria</t>
  </si>
  <si>
    <t>Spacious, Quiet, Cozy Art-Filled Chelsea Apartment</t>
  </si>
  <si>
    <t>1 Block from Subway, Central Location, Great Price</t>
  </si>
  <si>
    <t>The Absolute Best Location in NYC â€“ Priv. Bedroom</t>
  </si>
  <si>
    <t>Cozy Brooklyn Oasis</t>
  </si>
  <si>
    <t>Musician's Getaway + Full Analog Recording Studio</t>
  </si>
  <si>
    <t>Quiet garden studio in Bushwick</t>
  </si>
  <si>
    <t>BK's Finest Jack&amp;Jill2 Share NearTransportation</t>
  </si>
  <si>
    <t>Private Room in Modern Loft in Williamsburg</t>
  </si>
  <si>
    <t>Workspace Room 1</t>
  </si>
  <si>
    <t>Large one bedroom apt., very bright, huge balcony.</t>
  </si>
  <si>
    <t>Private Room in Cozy Loft in Williamsburg</t>
  </si>
  <si>
    <t>NYC Home Away from Home (Triplex)</t>
  </si>
  <si>
    <t>Gorgeous Sunny Room Avaliable in 3Br Condo</t>
  </si>
  <si>
    <t>Newly Renovated 1 Bedroom in Hell's Kitchen. 58/10</t>
  </si>
  <si>
    <t>BK's Finest SHARED ROOM 1 BED AVAILABLE</t>
  </si>
  <si>
    <t>Cozy private room Near Central Park</t>
  </si>
  <si>
    <t>Private room in a beautiful apartment</t>
  </si>
  <si>
    <t>HEART OF BROOKLYN, QUEEN BED, 1 BLOCK FROM SUBWAY!</t>
  </si>
  <si>
    <t>Perfect Penthouse Duplex</t>
  </si>
  <si>
    <t>Large loft studio</t>
  </si>
  <si>
    <t>Beautiful Apartment with Manhattan view.</t>
  </si>
  <si>
    <t>Bright &amp; lovely 1BD Apartment</t>
  </si>
  <si>
    <t>Modern quiet and clean room minutes from Manhattan</t>
  </si>
  <si>
    <t>Master bedroom in large apt minutes from Manhattan</t>
  </si>
  <si>
    <t>Private, cozy room near major trains</t>
  </si>
  <si>
    <t>Cozy luxurious &amp; private 1 1/2 bedroom in Brooklyn</t>
  </si>
  <si>
    <t>Private Apt Renovated 2BR by Central Park &amp; CafÃ©s</t>
  </si>
  <si>
    <t>Room in a Beautiful, Spacious Home</t>
  </si>
  <si>
    <t>2A</t>
  </si>
  <si>
    <t>2br/1bth Garden Townhouse Apartment</t>
  </si>
  <si>
    <t>Sunny Chic Crown Heights One Bedroom</t>
  </si>
  <si>
    <t>Madison Ave BR Steps from Central Park, east 60s</t>
  </si>
  <si>
    <t>THE SMALL CHATEAU IN THE TREES</t>
  </si>
  <si>
    <t>1.5 Bedrooms in Greenpoint Williamsburg Apt for 5</t>
  </si>
  <si>
    <t>Home Sweet Home</t>
  </si>
  <si>
    <t>Modern Upper East Side Apartment near Central Park</t>
  </si>
  <si>
    <t>1 bedroom, East Village Apt.</t>
  </si>
  <si>
    <t>Crown Heights Brooklyn residential rental!</t>
  </si>
  <si>
    <t>Joy's Place! Cozy, Comfortable and Quaint home</t>
  </si>
  <si>
    <t>Luxury Central Park Apartment close to everything</t>
  </si>
  <si>
    <t>Duplex   Roof top  in the heart of crown hight</t>
  </si>
  <si>
    <t>Harlem Get Away</t>
  </si>
  <si>
    <t>Modern and Artful Home in Manhattan/NYC</t>
  </si>
  <si>
    <t>BEAUTIFUL LOFTY APT in the HEART of WBURG, BK</t>
  </si>
  <si>
    <t>Master Bedroom in a Beautiful, Spacious Home</t>
  </si>
  <si>
    <t>Manhattan Phenomenal Deal! BEST Chelsea Room</t>
  </si>
  <si>
    <t>Crown Heights Guest House 2R</t>
  </si>
  <si>
    <t>Room on 5th St &amp; 2nd Ave! Prime Location!</t>
  </si>
  <si>
    <t>East Village Penthouse - Master Bedroom (Loft)</t>
  </si>
  <si>
    <t>LUXURIOUS, TOWNHOME WITH PRIVATE ROOF - 2500 SQ FT</t>
  </si>
  <si>
    <t>Cozy Room in Brooklyn Loft Space</t>
  </si>
  <si>
    <t>Modern Apartment in Historic Brownstone</t>
  </si>
  <si>
    <t>Large window Private Room in Flushing Queens</t>
  </si>
  <si>
    <t>Upper West Side One Bedroom Oasis</t>
  </si>
  <si>
    <t>LARGE Luxury Private Room 5 mins from Times Sq</t>
  </si>
  <si>
    <t>Comfy Guest room+private bathroom+ 300ft to Trains</t>
  </si>
  <si>
    <t>Lux Renovated Williamsburg Duplex w/ Private Yard</t>
  </si>
  <si>
    <t>2 Story Penthouse | Private Floor, Bed, &amp; Bath</t>
  </si>
  <si>
    <t>Cozy room in the best area! Affordable stay in NY!</t>
  </si>
  <si>
    <t>Cozy room in Dekalb Ave</t>
  </si>
  <si>
    <t>Artist's X-Large 2 Bedroom Loft w/King Bed.</t>
  </si>
  <si>
    <t>Stylish Brooklyn Studio</t>
  </si>
  <si>
    <t>Bedroom #2 in Queens</t>
  </si>
  <si>
    <t>CRASH COOL TRAVELBLOGGERS COUCH LEARN TRAVEL TIPS!</t>
  </si>
  <si>
    <t>Comfortable,3 bedroom, 2bath home away from home</t>
  </si>
  <si>
    <t>Beautiful and tidy room at Time Square location</t>
  </si>
  <si>
    <t>Brooklyn Garden Retreat</t>
  </si>
  <si>
    <t>Charming Studio in Historic Brooklyn Brownstone</t>
  </si>
  <si>
    <t>Small room in Historical home on Staten Island</t>
  </si>
  <si>
    <t>Cozy Bedstuy Apartment</t>
  </si>
  <si>
    <t>Intimate and Welcoming</t>
  </si>
  <si>
    <t>NYC 1-bedroom apartment on the UES</t>
  </si>
  <si>
    <t>Cozy Ground Floor Apartment-SUBWAY ONE BLOCK AWAY</t>
  </si>
  <si>
    <t>Private basement room in a duplex apartment</t>
  </si>
  <si>
    <t>Furnished private large room at a great location</t>
  </si>
  <si>
    <t>Beautiful Modern Brooklyn Gem</t>
  </si>
  <si>
    <t>SPOTLESS  bedroom separate entrance  paid parking.</t>
  </si>
  <si>
    <t>Two Bedroom Apt in Midtown East</t>
  </si>
  <si>
    <t>Great location-Close to metro in cool neighborhood</t>
  </si>
  <si>
    <t>East Williamsburg Sanctuary at Morgan L train</t>
  </si>
  <si>
    <t>1.5 Bed Condo in heart of Williamsburg</t>
  </si>
  <si>
    <t>Bushwick Landing Pad</t>
  </si>
  <si>
    <t>2nd Street Sanctuary</t>
  </si>
  <si>
    <t>Cozy Retreat on Atlantic Ave</t>
  </si>
  <si>
    <t>The North House:Large NYC home 15 Min to Manhattan</t>
  </si>
  <si>
    <t>Landmark 2bdrm Apt, Near Subway 20min to Manhattan</t>
  </si>
  <si>
    <t>Spacious &amp; Spectacular</t>
  </si>
  <si>
    <t>Chic &amp; Sleek Mid-Century Styled Apt</t>
  </si>
  <si>
    <t>Spacious Loft with Designer Layout</t>
  </si>
  <si>
    <t>East Williamsburg Hideaway House</t>
  </si>
  <si>
    <t>Elegant Private Room in Midtown West</t>
  </si>
  <si>
    <t>Exclusive Modern Private Room in Hells Kitchen</t>
  </si>
  <si>
    <t>Trendy Private Room in Midtown West</t>
  </si>
  <si>
    <t>The City Farmhouse APT A **MONTHLY RENTALS**</t>
  </si>
  <si>
    <t>Cozy room with a bathroom</t>
  </si>
  <si>
    <t>Beautiful two bedroom apt in Crown Heights/Bedsty</t>
  </si>
  <si>
    <t>Luxury Private Bedroom (near JFK)</t>
  </si>
  <si>
    <t>The Bedford</t>
  </si>
  <si>
    <t>Great apartment , Astoria , NYC .</t>
  </si>
  <si>
    <t>Private room in the heart of Williamsburg</t>
  </si>
  <si>
    <t>Private room (bright and clean) Manhattan NYC</t>
  </si>
  <si>
    <t>Private long room in Manhattan NYC</t>
  </si>
  <si>
    <t>Private room (cozy and clean) Manhattan NYC</t>
  </si>
  <si>
    <t>Workspace Room 2 - 2</t>
  </si>
  <si>
    <t>Master Bedroom with Own Bathroom, near subway</t>
  </si>
  <si>
    <t>Huge room at an affordable price</t>
  </si>
  <si>
    <t>Large private room in Manhattan NYC</t>
  </si>
  <si>
    <t>Comfort of home in the center of it all!</t>
  </si>
  <si>
    <t>Bushwick gem with private garden patio.</t>
  </si>
  <si>
    <t>1 Bed garden apt in Classic Brownstone - sleeps4</t>
  </si>
  <si>
    <t>Two rooms in one. A family friendly neighborhood.</t>
  </si>
  <si>
    <t>Entire 1BD Apartment in Crown Heights, BK</t>
  </si>
  <si>
    <t>Large, quiet luxury home in Manhattan</t>
  </si>
  <si>
    <t>CROWN HEIGHTS GUEST HOUSE 2L2R</t>
  </si>
  <si>
    <t>Fabulous and peaceful retreat in Brooklyn</t>
  </si>
  <si>
    <t>2  bedroom 1 bath  in Midtown West</t>
  </si>
  <si>
    <t>Modern 1 Bedroom Near Union Square &amp; East Village</t>
  </si>
  <si>
    <t>Awesome Newly Renovated 2-bdrm. - E,F,J trains.</t>
  </si>
  <si>
    <t>1 BEDROOM / HIGH FLOOR / BALCONY /COLUMBUS CIRCLE</t>
  </si>
  <si>
    <t>Bright, Clean, Modern 1 BR Rooftop &amp; Gym</t>
  </si>
  <si>
    <t>Regina's Dainty One bedroom Apartment close to All</t>
  </si>
  <si>
    <t>Large and in charge: pvt "dungeon" apt. â¤ï¸â¤ï¸â¤ï¸â¤ï¸â¤ï¸</t>
  </si>
  <si>
    <t>Entire PVT 3BR townhouse apt, Brooklyn.â¤ï¸â¤ï¸â¤ï¸â¤ï¸â¤ï¸</t>
  </si>
  <si>
    <t>Light-Filled Top Floor of 4BR Townhouse.â¤ï¸â¤ï¸â¤ï¸â¤ï¸â¤ï¸</t>
  </si>
  <si>
    <t>15 Minutes  to Manhattan and Safe Neighborhood!</t>
  </si>
  <si>
    <t>Haven in the Heights: stylish home away from home</t>
  </si>
  <si>
    <t>ROOM AC WI-FI PARKING CABLE FOR 2</t>
  </si>
  <si>
    <t>Spacious room in beautiful apartment</t>
  </si>
  <si>
    <t>Prospect Heights gorgeous apartment</t>
  </si>
  <si>
    <t>Amazing 1100 Sqft 2 Bd Penthouse in Williamsburg</t>
  </si>
  <si>
    <t>Modern Mid-Century Townhouse in Williamsburg!</t>
  </si>
  <si>
    <t>Spacious 1 bedroom on Hamilton Grange - Entire Apt</t>
  </si>
  <si>
    <t>Newly renovated 2 bedroom with FREE WIFI</t>
  </si>
  <si>
    <t>Cozy&amp;Comfortable room in Manhattan/ East Harlem</t>
  </si>
  <si>
    <t>Your Oasis in The Bronx!</t>
  </si>
  <si>
    <t>Spacious 1 bed/1 bath home, 3A</t>
  </si>
  <si>
    <t>Large Upper West Side Apartment with Rooftop</t>
  </si>
  <si>
    <t>SoHa Jewel</t>
  </si>
  <si>
    <t>Never Stop Exploring</t>
  </si>
  <si>
    <t>Clinton Hill Private Room</t>
  </si>
  <si>
    <t>2 Bedroom + 2 Bathrooms | Excellent Location</t>
  </si>
  <si>
    <t>Simple Room in Heart of Crown Heights (Women Only)</t>
  </si>
  <si>
    <t>East Village / Alphabet City 1BR</t>
  </si>
  <si>
    <t>Awesome Room 15 Minutes from Time Square</t>
  </si>
  <si>
    <t>GREEN  OASIS</t>
  </si>
  <si>
    <t>Quiet haven 15 mimutes to Time square</t>
  </si>
  <si>
    <t>2 BR Presidential for FAMILY Vacation â˜… EPIC VIEWS</t>
  </si>
  <si>
    <t>Enjoy Manhattan without paying Manhattan prices</t>
  </si>
  <si>
    <t>Cozy Entire Apartment near Time Square.</t>
  </si>
  <si>
    <t>Bushwick Renovated Apartment</t>
  </si>
  <si>
    <t>Private Room By Central Park</t>
  </si>
  <si>
    <t>Luxurious 4 Bedroom 2.5 Bath Duplex in Brooklyn</t>
  </si>
  <si>
    <t>1 BR Suite Minutes to Botanic Gardens!</t>
  </si>
  <si>
    <t>Bedroom #1  in Queens</t>
  </si>
  <si>
    <t>VERY SPACIOUS COZY ROOM IN HIP EAST VILLAGE AREA</t>
  </si>
  <si>
    <t>Sunset room</t>
  </si>
  <si>
    <t>1,600sq ft modern duplex in new harlem brownstone</t>
  </si>
  <si>
    <t>Bed Stuy Renovated Gem</t>
  </si>
  <si>
    <t>Private room in quiet West Harlem Upper Manhattan</t>
  </si>
  <si>
    <t>Sunny Williamsburg Loft, minutes to Manhattan</t>
  </si>
  <si>
    <t>Spacious comfortable master bedroom with nice view</t>
  </si>
  <si>
    <t>Contemporary bedroom in brownstone with nice view</t>
  </si>
  <si>
    <t>Cozy yet spacious private brownstone bedroom</t>
  </si>
  <si>
    <t>2 Bedroom Garden Suite (3 Minutes From Train)</t>
  </si>
  <si>
    <t>Flatbush Comfy Room (Rm# 2)</t>
  </si>
  <si>
    <t>Warm Secluded Room in Flatbush (Rm# 1)</t>
  </si>
  <si>
    <t>æ—…å®¢ä¹‹å®¶</t>
  </si>
  <si>
    <t>Luxurious, Spacious, Ensuite Bath, Nice Hosts too</t>
  </si>
  <si>
    <t>Artistic Historical Harlem! PrivateRm Quiet Haven!</t>
  </si>
  <si>
    <t>Short Stay Nook</t>
  </si>
  <si>
    <t>Little room for a place to rest</t>
  </si>
  <si>
    <t>Welcome to YURT -- beautiful room in East Village</t>
  </si>
  <si>
    <t>Lovely Contemporary Home away from Home</t>
  </si>
  <si>
    <t>Whole Apt/Private Entry/Free Parking</t>
  </si>
  <si>
    <t>Super Comfy Double Bed in new 2 story house!</t>
  </si>
  <si>
    <t>Spacious Brooklyn Bedroom Close to Manhattan et al</t>
  </si>
  <si>
    <t>Beautiful Private Bedroom with Balcony</t>
  </si>
  <si>
    <t>Full Top Floor of Brownstone in Historic District</t>
  </si>
  <si>
    <t>Nice Room in the upper west Manhathan</t>
  </si>
  <si>
    <t>Cozy one bedroom aka "The Green room" (near JFK)</t>
  </si>
  <si>
    <t>Our Astoria Apartment - (Long Term Rental)</t>
  </si>
  <si>
    <t>Cozy Studio In Crown Heights</t>
  </si>
  <si>
    <t>Private Room in Trendy Williamsburg Loft</t>
  </si>
  <si>
    <t>Sunny apartment in the heart of trendy Greenpoint</t>
  </si>
  <si>
    <t>Suite Di CLASSE East village-free Str.parking+wifi</t>
  </si>
  <si>
    <t>The ocean view room size 12x14</t>
  </si>
  <si>
    <t>cozy &amp; clean room in the Bronx</t>
  </si>
  <si>
    <t>The Peach Room</t>
  </si>
  <si>
    <t>2017 Renovated Central Flushing, NYCæ³•æ‹‰ç››ä¸­å¿ƒçš„æ–°è£…ä¿®æˆ¿Wifi</t>
  </si>
  <si>
    <t>INVITING BRIGHT &amp; STYLISH STUDIO</t>
  </si>
  <si>
    <t>Brand New Apt In A Beautiful Elevator Building</t>
  </si>
  <si>
    <t>High Line Sun Drenched Home</t>
  </si>
  <si>
    <t>Good Access to Everywhere:)Bushwick, Brooklyn NY</t>
  </si>
  <si>
    <t>Gorgeous single room in Sunnyside near Manhattan</t>
  </si>
  <si>
    <t>Harlem Cozy Studio</t>
  </si>
  <si>
    <t>Luxury Tiny house â€¢ Ohka</t>
  </si>
  <si>
    <t>2 bdrm quiet guest area in Times Square Townhouse</t>
  </si>
  <si>
    <t>2 bedroom Modern Apt. in Prime Williamsburg</t>
  </si>
  <si>
    <t>Room in duplex  w/sep. bathroom, close to J train</t>
  </si>
  <si>
    <t>MOST CENTRAL LOCATION</t>
  </si>
  <si>
    <t>Tastetic</t>
  </si>
  <si>
    <t>æ±¤å§†å…¬å¯“</t>
  </si>
  <si>
    <t>BROOKLYN'S BROWNSTONE SPECIAL BUDGET IN NYC :)</t>
  </si>
  <si>
    <t>Fan&amp;Chill</t>
  </si>
  <si>
    <t>'Fan'tastic</t>
  </si>
  <si>
    <t>Beautiful place in Brooklyn! #2</t>
  </si>
  <si>
    <t>Brooklyn NYC! #3</t>
  </si>
  <si>
    <t>Nice bedroom in Brooklyn</t>
  </si>
  <si>
    <t>Newly Renovated Apartment</t>
  </si>
  <si>
    <t>Spacious Private room 10 minutes to Manhattan</t>
  </si>
  <si>
    <t>Lavish 3 bedroom near Penn Station / MSG</t>
  </si>
  <si>
    <t>Private Large Bedroom in Trendy Williamsburg Loft</t>
  </si>
  <si>
    <t>Nice  spotless room attached PRIVATE FULL BATHROOM</t>
  </si>
  <si>
    <t>Cozy, charming and clean bedroom in Manhattan.</t>
  </si>
  <si>
    <t>Lavish 2 BR minutes from Central Park!</t>
  </si>
  <si>
    <t>Beautiful Manhattan Apt with Private Garden!</t>
  </si>
  <si>
    <t>Tidy Cozy Room  separate entrance  paid parking</t>
  </si>
  <si>
    <t>Spacious charming upper east side apartment</t>
  </si>
  <si>
    <t>Spacious room near Times Square</t>
  </si>
  <si>
    <t>Sunny apartment, great amenties and transporation.</t>
  </si>
  <si>
    <t>Sun-filled Boho Bedroom in the Heart of Astoria!</t>
  </si>
  <si>
    <t>Sunny park view room in Harlem brownstone</t>
  </si>
  <si>
    <t>Sunny church view room in Harlem brownstone</t>
  </si>
  <si>
    <t>Lovely, charming and clean bedroom in Manhattan.</t>
  </si>
  <si>
    <t>Comfy Crown Heights room</t>
  </si>
  <si>
    <t>(ABC) 3 bedrooms-2 bath up to 6 pp</t>
  </si>
  <si>
    <t>Perfect Room in West Harlem</t>
  </si>
  <si>
    <t>Waterfront Zen Oasis</t>
  </si>
  <si>
    <t>Raw Vegan B&amp;B</t>
  </si>
  <si>
    <t>Cozy Contemporary room near JFK (The Blue room)</t>
  </si>
  <si>
    <t>Spacious Apartment + Bushwick Backyard</t>
  </si>
  <si>
    <t>Harlem Hideaway Garden Apartment</t>
  </si>
  <si>
    <t>Awesome place in sunnyside</t>
  </si>
  <si>
    <t>THE SEXY SUITE SPOT</t>
  </si>
  <si>
    <t>(C) room for 2 - sharing bath</t>
  </si>
  <si>
    <t>2 Bedroom Apt in landmarked Harlem Brownstone</t>
  </si>
  <si>
    <t>Cozy room near Times Square</t>
  </si>
  <si>
    <t>Stunning Room, Perfect Location, Premium Bed â¤</t>
  </si>
  <si>
    <t>2 Bedrooms For Groups, GREAT LOCATION</t>
  </si>
  <si>
    <t>Harlem Hideaway Guest Room</t>
  </si>
  <si>
    <t>Prince single room</t>
  </si>
  <si>
    <t>Quiet solo traveler room with a backyard view</t>
  </si>
  <si>
    <t>The Loft</t>
  </si>
  <si>
    <t>Cozy and Quiet.</t>
  </si>
  <si>
    <t>Cozy nook(double room/shared bath)</t>
  </si>
  <si>
    <t>CafÃ© DuChill â€” now supporting ASPCA</t>
  </si>
  <si>
    <t>Great shared room / Best price, high quality!</t>
  </si>
  <si>
    <t>Private 3 Bedroom New Modern Clean Apt-Mins to NYC</t>
  </si>
  <si>
    <t>Cozy private studio TimesSquare Perfect Location</t>
  </si>
  <si>
    <t>Amazing Location! Apartment in South Williamsburg</t>
  </si>
  <si>
    <t>A private room close to the subway</t>
  </si>
  <si>
    <t>Shared Apartment One stop from Manhattan in LIC.</t>
  </si>
  <si>
    <t>Brownstone Duplex with Private Outdoor Patio!</t>
  </si>
  <si>
    <t>Charming bedroom (few blocks from the subway)</t>
  </si>
  <si>
    <t>Sunny Private Room 4 Min from Train</t>
  </si>
  <si>
    <t>(A) Room for 2 w private bathroom</t>
  </si>
  <si>
    <t>Gorgeous renovated Boutique townhouse apartment</t>
  </si>
  <si>
    <t>Nice room, close to everything NY has to offer</t>
  </si>
  <si>
    <t>Beautiful, Cozy apartment in Brooklyn</t>
  </si>
  <si>
    <t>Comfy Bushwick</t>
  </si>
  <si>
    <t>Large private room 7 min to LGA 15min to Manhattan</t>
  </si>
  <si>
    <t>Peaceful 1 Bedroom in the East Village</t>
  </si>
  <si>
    <t>Magical Space w/Incredible Cozy Energy</t>
  </si>
  <si>
    <t>Modern Harlem Hamilton Heights Garden Apartment</t>
  </si>
  <si>
    <t>â˜†â˜†â˜†Cosy Bedroom in The Heart of the Cityâ˜†â˜†â˜†</t>
  </si>
  <si>
    <t>Quiet Brooklyn 1 BR</t>
  </si>
  <si>
    <t>MODERN STYLISH PENTHOUSE SUITE @ CENTRAL PARK</t>
  </si>
  <si>
    <t>Charming Cozy Bedroom in Bushwick art house</t>
  </si>
  <si>
    <t>Charming Bushwick Shared Space</t>
  </si>
  <si>
    <t>Water Front Building - Bright/Luxury 1 BR</t>
  </si>
  <si>
    <t>Quaint Retreat live like a local 2</t>
  </si>
  <si>
    <t>Beautiful apartment direct in Midtown Manhattan</t>
  </si>
  <si>
    <t>Airy Ridgewood Brownstone</t>
  </si>
  <si>
    <t>UES Modern Style 1 Bedroom Near 2 Ave Subway Line</t>
  </si>
  <si>
    <t>GSG Inn - A totally private historic landmark inn</t>
  </si>
  <si>
    <t>Cozy townhouse with an amazing back yard</t>
  </si>
  <si>
    <t>Long Island City Living</t>
  </si>
  <si>
    <t>Cozy Brooklyn Oasis 2</t>
  </si>
  <si>
    <t>Luxury Williamsburg Loft. Two blocks from Subway!</t>
  </si>
  <si>
    <t>Stylish and Spacious with Convenient location</t>
  </si>
  <si>
    <t>Cozy bedroom in Crown Heights Duplex</t>
  </si>
  <si>
    <t>Private bedroom 10 min to LGA, 15 min to Manhattan</t>
  </si>
  <si>
    <t>Shareroom in Midtown Manhattan 1or2 beds Available</t>
  </si>
  <si>
    <t>Beautiful Brooklyn 1 bedroom apartment</t>
  </si>
  <si>
    <t>Modern 3BR/2Bath Home 10 mins From JFK</t>
  </si>
  <si>
    <t>Bright &amp; Inspiring Experience</t>
  </si>
  <si>
    <t>Cozy &amp; Inspiring Experience</t>
  </si>
  <si>
    <t>Sun-filled Boho Apartment in the Heart of Astoria</t>
  </si>
  <si>
    <t>Cozy Room in the heart of Bushwick</t>
  </si>
  <si>
    <t>Great shared house / Bushwick!</t>
  </si>
  <si>
    <t>Luxury Chelsea penthouse w private terrace &amp; view!</t>
  </si>
  <si>
    <t>Comfy Crash Pad - 25 mins to Manhattan</t>
  </si>
  <si>
    <t>Beautiful apartment in great Harlem neighborhood</t>
  </si>
  <si>
    <t>Room located in the heart of Williamsburg</t>
  </si>
  <si>
    <t>Charming 1875 Victorian</t>
  </si>
  <si>
    <t>Private Room In Manhattan!</t>
  </si>
  <si>
    <t>Bright Room with a Private Balcony in Williamsburg</t>
  </si>
  <si>
    <t>Urban Oasis in Sunnyside Gardens</t>
  </si>
  <si>
    <t>Garden 1-Bedroom Apartment in Greenpoint</t>
  </si>
  <si>
    <t>Chill modern garden apartment in Crown Heights</t>
  </si>
  <si>
    <t>Modern Whimsical Room</t>
  </si>
  <si>
    <t>UWS - Cozy, Artsy 1 Bedroom</t>
  </si>
  <si>
    <t>Entire Home for 8 Guests, Fully Equipped</t>
  </si>
  <si>
    <t>Studio Flat in Williamsburg  Ny  2/4 Guest</t>
  </si>
  <si>
    <t>Private cozy room in E. Flatbush</t>
  </si>
  <si>
    <t>Private 1BR w/ Full-sized Bed. Great Location!</t>
  </si>
  <si>
    <t>Convenient Private and Cozy Environment</t>
  </si>
  <si>
    <t>Tranquil Parkside Oasis</t>
  </si>
  <si>
    <t>Bohemian chic Brooklyn floor thru</t>
  </si>
  <si>
    <t>Garden Apartment in the Heart of Greenpoint</t>
  </si>
  <si>
    <t>East Village Penthouse - Private Bedroom</t>
  </si>
  <si>
    <t>Artful loft â˜… NYC â˜… Chelsea</t>
  </si>
  <si>
    <t>Slice of Heaven @ 811</t>
  </si>
  <si>
    <t>Private Bedroom with Private Entrance in Brooklyn.</t>
  </si>
  <si>
    <t>Great Home &amp; Host, next to #1 train</t>
  </si>
  <si>
    <t>LA COURONNE - Sophisticated Spacious 3 BDRM 2 BTHS</t>
  </si>
  <si>
    <t>é˜³å…‰ä¹‹å®¶</t>
  </si>
  <si>
    <t>Quiet &amp; Bright 1 Bedroom in Downtown Flushing</t>
  </si>
  <si>
    <t>Bushwick private 10 foot ceiling dwelling</t>
  </si>
  <si>
    <t>Clean, Comfy and Central Midtown Haven!</t>
  </si>
  <si>
    <t>Suite Too at Bryant Manor</t>
  </si>
  <si>
    <t>Luxurious sunny loft in the heart of Williamsburg</t>
  </si>
  <si>
    <t>Kingsize bedroom in Harlem brownstone</t>
  </si>
  <si>
    <t>Sleep on a Casper in the heart of Greenpoint</t>
  </si>
  <si>
    <t>Spacious 2-bedroom Apt in Heart of Greenpoint</t>
  </si>
  <si>
    <t>A Suite Stay</t>
  </si>
  <si>
    <t>house on the hill with free parking in NYC!</t>
  </si>
  <si>
    <t>Beautiful bedroom + private bathroom in Bed-Stuy</t>
  </si>
  <si>
    <t>Private basement studio in Greenpoint</t>
  </si>
  <si>
    <t>Bed-Stuy modern one bedroom plus private bathroom</t>
  </si>
  <si>
    <t>Sunny and Spacious 3 Bedroom near Central Park</t>
  </si>
  <si>
    <t>Beautiful bed bed room</t>
  </si>
  <si>
    <t>Designer Condo with Lofted Mezzanine</t>
  </si>
  <si>
    <t>East Harlem Pied A Terre</t>
  </si>
  <si>
    <t>Newly private room in best Co-Living</t>
  </si>
  <si>
    <t>Need a Beautiful place to stay?</t>
  </si>
  <si>
    <t>Luxury Williamsburg 2-Story Apartment w/ Patio</t>
  </si>
  <si>
    <t>Quiet and Sunny Williamsburg One Bedroom!</t>
  </si>
  <si>
    <t>Cozy Urban Retreat</t>
  </si>
  <si>
    <t>Huge Room in East Harlem on Madison Avenue</t>
  </si>
  <si>
    <t>Cozy private room, 10 mins away from Central Park!</t>
  </si>
  <si>
    <t>Entire Loft Style 1BR Apartment in Greenpoint</t>
  </si>
  <si>
    <t>Relaxing large middle room</t>
  </si>
  <si>
    <t>Humongous 10 feet ceiling room</t>
  </si>
  <si>
    <t>Cosy 2-Bedroom in Bubbly Part of Manhattan</t>
  </si>
  <si>
    <t>Bright and Sunny Room in Williamsburg</t>
  </si>
  <si>
    <t>Bed-Stuy modern private room near Williamsburg</t>
  </si>
  <si>
    <t>Cozy apartment near Central Park</t>
  </si>
  <si>
    <t>East Harlem Room(#2) on Madison Avenue</t>
  </si>
  <si>
    <t>Williamsburg 3-Bed Townhouse w/ Garden by L Train</t>
  </si>
  <si>
    <t>CLEAN, BRIGHT, and MODERN 3 bedroom  Brooklyn apt.</t>
  </si>
  <si>
    <t>Great apartment in the heart of Manhattan!</t>
  </si>
  <si>
    <t>Designer Tudor Townhouse with Chef's Kitchen!</t>
  </si>
  <si>
    <t>New Luxury Harlem Condo 2 bedrooms with Garden</t>
  </si>
  <si>
    <t>Spacious sunny one bedroom apartment with balcony</t>
  </si>
  <si>
    <t>Sunny Modern newly renovated 1BR apartment</t>
  </si>
  <si>
    <t>Prime Harlem Condo -Bright!- with Outdoor Space</t>
  </si>
  <si>
    <t>Tasteful, spacious and sunny place, gorgeous Manhattan views!</t>
  </si>
  <si>
    <t>Newly Renovated Gem | 1 Block to Subway | 2BD/2BA</t>
  </si>
  <si>
    <t>Harlem Luxury Condo !New! 2 Full Bedrooms Balcony</t>
  </si>
  <si>
    <t>Sunny Urban Jungle</t>
  </si>
  <si>
    <t>Spacious &amp; Private Harlem/Washington Heights Room</t>
  </si>
  <si>
    <t>Newly renovated 3 BEDROOM in Astoria woodside NY</t>
  </si>
  <si>
    <t>Sofa bed/pull out couch in Living Room</t>
  </si>
  <si>
    <t>Cozy room for one JFK, LGA &amp; subway to Manhattan</t>
  </si>
  <si>
    <t>PRIVATE GARDEN APARTMENT IN HISTORIC BROWNSTONE</t>
  </si>
  <si>
    <t>Cinema Studio on Duplex Apt.</t>
  </si>
  <si>
    <t>3-BR duplex in Bed-Stuy Brownstone</t>
  </si>
  <si>
    <t>Hell's Kitchen Apartment</t>
  </si>
  <si>
    <t>Private Room in Nice Apt. Close to Manhattan. WIFI</t>
  </si>
  <si>
    <t>â€¢COZY APARTMENT 5 MINS TO MANHATTANâ€¢</t>
  </si>
  <si>
    <t>Stylish &amp; Spacious 1BD in Central Harlem!</t>
  </si>
  <si>
    <t>Modern Room in Coliving/15min walk to Williamsburg</t>
  </si>
  <si>
    <t>Private Room B In Prime Location</t>
  </si>
  <si>
    <t>Private Room C In Prime Location</t>
  </si>
  <si>
    <t>Gorgeous Queen Luxury Bedroom near J subway</t>
  </si>
  <si>
    <t>Prime Upper East 2BR~Best Value</t>
  </si>
  <si>
    <t>2Br~Prime Upper east~Central park~10 Min</t>
  </si>
  <si>
    <t>Stuyvesant Heights Loft like Apartment.</t>
  </si>
  <si>
    <t>The real New York experience</t>
  </si>
  <si>
    <t>Private Room on Greene</t>
  </si>
  <si>
    <t>Private &amp; Cozy Harlem/Washington Heights Room</t>
  </si>
  <si>
    <t>Charming Garden Apartment in Brooklyn Brownstone</t>
  </si>
  <si>
    <t>Brownstone Garden Apartment</t>
  </si>
  <si>
    <t>Private room in Brooklyn 3 blocks from subway.</t>
  </si>
  <si>
    <t>A Lovely 1 Bedroom Apartment Near Transportation !</t>
  </si>
  <si>
    <t>Newly Furnished 2BR~Prime UES~CPark~subway2 blocks</t>
  </si>
  <si>
    <t>Cozy room 4 one JFK, LGA &amp; subway to Manhattan</t>
  </si>
  <si>
    <t>Private room for 4 JFK, LGA, Subway to Manhattan</t>
  </si>
  <si>
    <t>Upper West Side Garden apartment</t>
  </si>
  <si>
    <t>KING ROOM IN 1500 SQFT WBRG BALLROOM LOFT</t>
  </si>
  <si>
    <t>Time Square cozy room to dream big</t>
  </si>
  <si>
    <t>Brooklyn Chill Space One Bedroom</t>
  </si>
  <si>
    <t>Private Cozy Rustic Escape in Williamsburg</t>
  </si>
  <si>
    <t>Peaceful Garden Apartment in Architect's Townhouse</t>
  </si>
  <si>
    <t>Spacious Bright Top Floor Apt w/ Balcony in LIC 2</t>
  </si>
  <si>
    <t>Huge Clean Room in Trendy Bushwick</t>
  </si>
  <si>
    <t>Premier Garden Suite near Columbia University</t>
  </si>
  <si>
    <t>Harlem Hideaway</t>
  </si>
  <si>
    <t>Splendid on The Park</t>
  </si>
  <si>
    <t>â€¢COZY APARTMENT IN BEDFORD AREA, 5 MINS MANHATTANâ€¢</t>
  </si>
  <si>
    <t>Renovated 1 bedroom in Bedstuy Brooklyn brownstone</t>
  </si>
  <si>
    <t>Beautiful Oasis in Brooklyn</t>
  </si>
  <si>
    <t>Bright 3 Bedroom, Garden, 2 Full Bathrooms</t>
  </si>
  <si>
    <t>*NEW*6 BED BROOKLYN DUPLX,15 MIN TRAIN RIDE 2 CITY</t>
  </si>
  <si>
    <t>61st east room C manhattan private</t>
  </si>
  <si>
    <t>Just Minutes From Manhattan</t>
  </si>
  <si>
    <t>Pleasant &amp; Low-priced place  in Manhattan</t>
  </si>
  <si>
    <t>Historical home N.shore Staten Isl. nr FREE ferry.</t>
  </si>
  <si>
    <t>AMAZING Greenpoint/Williamsburg PRIVATE Room</t>
  </si>
  <si>
    <t>Private Room for 2</t>
  </si>
  <si>
    <t>FULL VIEW NYC Room in Williamsburg &amp; Giant Terrace</t>
  </si>
  <si>
    <t>Cozy 4 bedroom duplex in NYC borough of Brooklyn</t>
  </si>
  <si>
    <t>Victorian Artist Loft</t>
  </si>
  <si>
    <t>Central Park Cozy Home</t>
  </si>
  <si>
    <t>Beautifully Renovated Brownstone Apt! #10264</t>
  </si>
  <si>
    <t>Private Studio</t>
  </si>
  <si>
    <t>Cozy, Humble and private</t>
  </si>
  <si>
    <t>The Explorer's Lounge in Bushwick</t>
  </si>
  <si>
    <t>Chic and spacious 2 bedroom 19 min to Penn Station</t>
  </si>
  <si>
    <t>Great Private &amp; Cozy bedroom in Crown Heights</t>
  </si>
  <si>
    <t>Astoria very close to Manhattan private bedroom</t>
  </si>
  <si>
    <t>Beautiful Private Bedroom for rent  Crown Heights</t>
  </si>
  <si>
    <t>Private Room w/premium  Mattress Near Subway &amp; Gym</t>
  </si>
  <si>
    <t>@Ferry,2Bedroom/4bed.Private,Renovated/Stylish...</t>
  </si>
  <si>
    <t>Stylish home in Queens</t>
  </si>
  <si>
    <t>Peaceful Private Luxe Bushwick Space</t>
  </si>
  <si>
    <t>A Taste of Historic Bedstuy - 20 mins to City!</t>
  </si>
  <si>
    <t>LIC 1 Bedroom 10 min to Times Sq -1 stop to NYC</t>
  </si>
  <si>
    <t>Large 1 bdr apartment. 20 mins to Times square</t>
  </si>
  <si>
    <t>A ROOM DESIGNED JUST FOR YOU</t>
  </si>
  <si>
    <t>HUGE One Bedroom East Village!</t>
  </si>
  <si>
    <t>Huge Bright Spacious apartment to Share</t>
  </si>
  <si>
    <t>Clean, Large 2 Bedroom Duplex Apartment w/ Patio</t>
  </si>
  <si>
    <t>Amazing Private Room @Madison Square Garden</t>
  </si>
  <si>
    <t>Luxury Chelsea apt. walking distance to everything</t>
  </si>
  <si>
    <t>Madinina</t>
  </si>
  <si>
    <t>Cosy, Colorful, Great Bedford Stuyvesant Location</t>
  </si>
  <si>
    <t>Metropolitan Brooklyn Oasis in Heart of Bed Stuy</t>
  </si>
  <si>
    <t>(AC) 4 ppl - 2 Rooms 1 private and 1 sharing bath</t>
  </si>
  <si>
    <t>Private room in colorful Brooklyn neighborhood</t>
  </si>
  <si>
    <t>Bright and Beautiful Artistsâ€™ Haven</t>
  </si>
  <si>
    <t>Sunny park-view room in Harlem brownstone</t>
  </si>
  <si>
    <t>room 3 Manhattan private room</t>
  </si>
  <si>
    <t>room 2 Manhattan private room</t>
  </si>
  <si>
    <t>Crown Heights Hideaway</t>
  </si>
  <si>
    <t>Private Floorâ€”Full Private Bathâ€”3 Min to Subway!</t>
  </si>
  <si>
    <t>Beautiful 2-br Apt in the Heart of Williamsburg</t>
  </si>
  <si>
    <t>Spacious &amp; Quiet 1 Br Upper West Side, close to CP</t>
  </si>
  <si>
    <t>Charming, Spacious Apartment on theUpper East Side</t>
  </si>
  <si>
    <t>MODERN AND BEAUTIFUL  BROOKLYN</t>
  </si>
  <si>
    <t>XL Private Room in a Magnificent Penthouse NYC1</t>
  </si>
  <si>
    <t>Private Room A In Prime Location</t>
  </si>
  <si>
    <t>Three Bedroom Duplex apart. Clean, Modern Apt. 41</t>
  </si>
  <si>
    <t>Centrally Located Comfy 2BR Midtown Apartment</t>
  </si>
  <si>
    <t>Cosy one-bedroom nest in the heart of Williamsburg</t>
  </si>
  <si>
    <t>.Melinda's Place</t>
  </si>
  <si>
    <t>Main st APT w PRIVATE Bath, bedroom, living room.</t>
  </si>
  <si>
    <t>Cozy Midtown Studio</t>
  </si>
  <si>
    <t>Delightful condo</t>
  </si>
  <si>
    <t>Luxury Meets Classic Brownstone w/ Outdoor Space!</t>
  </si>
  <si>
    <t>Newly renovated 3 Bed 2.5 bath Full amenities</t>
  </si>
  <si>
    <t>CHIC &amp; LARGE private bedroom in fancy neighborhood</t>
  </si>
  <si>
    <t>Huge Brooklyn Room in Bushwick - 2</t>
  </si>
  <si>
    <t>Modern sun-filled 1 bed oasis- Graham Ave L train</t>
  </si>
  <si>
    <t>Peaceful Home in Brooklyn Close to Manhattan</t>
  </si>
  <si>
    <t>Brick Brownstone Apartment, Perfect for Families</t>
  </si>
  <si>
    <t>Gem in the East Village</t>
  </si>
  <si>
    <t>Stylish Modern Garden Bedroom w/ensuite bathroom</t>
  </si>
  <si>
    <t>Stylish Modern Master Bedroom w/ensuite bathroom</t>
  </si>
  <si>
    <t>Modern, Sunny 3 Bdrm 2 Ba w/ Huge Backyard</t>
  </si>
  <si>
    <t>1min from the station K size bed 20min toManhattan</t>
  </si>
  <si>
    <t>Bright Room with Qsize bed 20min to dt Manhattan</t>
  </si>
  <si>
    <t>Nice Room for ONE (1) Person</t>
  </si>
  <si>
    <t>Quiet &amp; Convenient in heart of midtown</t>
  </si>
  <si>
    <t>Private bedroom in Astoria</t>
  </si>
  <si>
    <t>Spacious 2 level home for Groups sleeps upto 12</t>
  </si>
  <si>
    <t>Large Sunny Clinton Hill/Bedstuy bedroom</t>
  </si>
  <si>
    <t>Cozy &amp; Comfortable Modern Apartment</t>
  </si>
  <si>
    <t>(B) Room for 2 - sharing bath</t>
  </si>
  <si>
    <t>Contemporary Home Away from Home, Entire house</t>
  </si>
  <si>
    <t>Peaceful room in popular prime Bushwick street art</t>
  </si>
  <si>
    <t>1 BR Flat in Williamsburg (3 blocks from  Bedford)</t>
  </si>
  <si>
    <t>Central Park - Room for 2 to 4</t>
  </si>
  <si>
    <t>Cosy private room in Manhattan!!!</t>
  </si>
  <si>
    <t>2 bedrooms flat near Central Park</t>
  </si>
  <si>
    <t>Sunny Williamsburg Apt (1 month min stay)</t>
  </si>
  <si>
    <t>Trendy Bushwick Place (in Brooklyn)</t>
  </si>
  <si>
    <t>Inspiring &amp; Tranquil Experience</t>
  </si>
  <si>
    <t>Enormous 10 foot ceiling Bushwick room</t>
  </si>
  <si>
    <t>Modern Townhouse Apartment in Brooklyn</t>
  </si>
  <si>
    <t>Two bedroom apartment in Brooklyn/Bed Stuy</t>
  </si>
  <si>
    <t>Gorgeous Brooklyn Brownstone</t>
  </si>
  <si>
    <t>3 Bed + 2 Bath Trendy Upper East Apartment</t>
  </si>
  <si>
    <t>Bushwick Awesome Apartment</t>
  </si>
  <si>
    <t>Brooklyn Designer Home!!!</t>
  </si>
  <si>
    <t>NYC Couch Crashers, Travelers, Tourists &amp; Nomads</t>
  </si>
  <si>
    <t>Family-friendly apartment in Harlem MANHATTAN</t>
  </si>
  <si>
    <t>Cozy room on the UES</t>
  </si>
  <si>
    <t>luxury 2 bedrom, 1 bath, 1 living room top FL view</t>
  </si>
  <si>
    <t>Sunny Bushwick Bedroom</t>
  </si>
  <si>
    <t>Gay friendly in NYC</t>
  </si>
  <si>
    <t>Beautiful 3 bed 2 bath blocks fr subway in Astoria</t>
  </si>
  <si>
    <t>2 bedroom tourist heaven with outdoor space.</t>
  </si>
  <si>
    <t>Great Home&amp;Host, next to 1 train</t>
  </si>
  <si>
    <t>Heart of Astoria 3 bedrooms apt</t>
  </si>
  <si>
    <t>Private Apartment steps from Central Park</t>
  </si>
  <si>
    <t>Shared male room with bunk beds for rent for MALE</t>
  </si>
  <si>
    <t>2-bdrm Luxury Condo in Midtown</t>
  </si>
  <si>
    <t>The Turquoise Room</t>
  </si>
  <si>
    <t>Bright cozy room near Subway (M, J, Z, G trains)</t>
  </si>
  <si>
    <t>Entire Apartment in super convenient location</t>
  </si>
  <si>
    <t>Brooklyn's Best Kept Secret</t>
  </si>
  <si>
    <t>2 Bedroom Apt Newly renovated-10 Min to Times SQ.</t>
  </si>
  <si>
    <t>Luxurious Brooklyn Getaway - Two Bedroom Apartment</t>
  </si>
  <si>
    <t>Spacious,sunny, artistic loft by the L train</t>
  </si>
  <si>
    <t>Charming &amp; inviting Brooklyn Brownstone apartment</t>
  </si>
  <si>
    <t>Astoria Prime</t>
  </si>
  <si>
    <t>First floor #6</t>
  </si>
  <si>
    <t>Zen Private Bedroom ~Hamilton Heights, NY</t>
  </si>
  <si>
    <t>Snug &amp; Cozy 1 Bedroom -Hamilton Heights, NY</t>
  </si>
  <si>
    <t>Suite Dante-15 min Central Park+free street park</t>
  </si>
  <si>
    <t>The Sunset Affair</t>
  </si>
  <si>
    <t>Spacious getaway room in the heart of Bushwick</t>
  </si>
  <si>
    <t>A lovely taste of Brooklyn with this small bedroom</t>
  </si>
  <si>
    <t>Private Sunny Apt In Beautiful Brooklyn Brownstone</t>
  </si>
  <si>
    <t>Clean an comfortable apartment</t>
  </si>
  <si>
    <t>BEST LOCATION IN NY</t>
  </si>
  <si>
    <t>Beautiful room</t>
  </si>
  <si>
    <t>The Most Delicious Airbnb Ever</t>
  </si>
  <si>
    <t>Quiet, Sunny Bedroom in Lefferts Gardens</t>
  </si>
  <si>
    <t>Bushwick Room w Private Bath, 1 Block to Subway</t>
  </si>
  <si>
    <t>Entire apt in Manhattan. 15 mins to Times Square!</t>
  </si>
  <si>
    <t>Bright room in sunny Prime Williamsburg pad.</t>
  </si>
  <si>
    <t>Upper East Side Cozy Room!!!</t>
  </si>
  <si>
    <t>Huge, bright 1 bed w/ priv yard in Crown Heights!</t>
  </si>
  <si>
    <t>BedSTUY SupperCLUB</t>
  </si>
  <si>
    <t>Beautiful sunny BR in fully renovated apartment !!</t>
  </si>
  <si>
    <t>Experience Brownstone Living in Brooklyn!</t>
  </si>
  <si>
    <t>Brooklyn Stay Inn TH</t>
  </si>
  <si>
    <t>Cozy Art Private Bedroom-Hamilton Heights, NY</t>
  </si>
  <si>
    <t>Tranquil private bedroom, Hamilton Heights, NY</t>
  </si>
  <si>
    <t>Woody's Larger Bedroom</t>
  </si>
  <si>
    <t>Cozy Private Room in Flushing æ³•æ‹‰ç››ä¸­å¿ƒå–®äººæˆ¿é—´</t>
  </si>
  <si>
    <t>Huge, Clean Brooklyn Room with lots of light</t>
  </si>
  <si>
    <t>Beautiful East Village Room Open For You!</t>
  </si>
  <si>
    <t>Two room suite 1min from subway 20min to Manhattan</t>
  </si>
  <si>
    <t>Large Gorgeous BR in Artist Loft - BEST Location!!</t>
  </si>
  <si>
    <t>Comfy Private Room</t>
  </si>
  <si>
    <t>Cozy Private Room in Downtown Flushingæ³•æ‹‰ç››ä¸­å¿ƒç§äººæˆ¿é—´</t>
  </si>
  <si>
    <t>Sunny Bedroom with Private Bathroom/æ³•æ‹‰ç››ä¸­å¿ƒç§äººæˆ¿é–“ç¨ç«‹è¡›æµ´</t>
  </si>
  <si>
    <t>Sweet Spot In Manhattan NYC!</t>
  </si>
  <si>
    <t>Spacious home next to JFK airport</t>
  </si>
  <si>
    <t>Astoria Centeral Location</t>
  </si>
  <si>
    <t>Fully renovated Studio.Beautiful  and comfortable.</t>
  </si>
  <si>
    <t>Private Loft Apartment</t>
  </si>
  <si>
    <t>Large and bright room 15 min away from Manhattan</t>
  </si>
  <si>
    <t>Stunning Rare Garden Family Home w/Loft! #10303</t>
  </si>
  <si>
    <t>SUITE- PRIVATE 1/2 BATH, 4 BEDS IN WILLIAMSBURG!!</t>
  </si>
  <si>
    <t>Trendy Williamsburg! 1 block to subway (L).</t>
  </si>
  <si>
    <t>SUNNY ROOM IN WILLIAMSBURG - 1 BLOCK TO METRO!!</t>
  </si>
  <si>
    <t>Relaxing place for recharge energy</t>
  </si>
  <si>
    <t>Quiet and Sunny room in the best part of Brooklyn</t>
  </si>
  <si>
    <t>Modern &amp; Spacious Apartment in Central Harlem</t>
  </si>
  <si>
    <t>Private Bedroom NYC 10 mins to Williamsburg</t>
  </si>
  <si>
    <t>Chic one Bedroom apartment NYC</t>
  </si>
  <si>
    <t>Private basement suite on Striver's Row, Harlem</t>
  </si>
  <si>
    <t>Chic &amp; Cozy Brooklyn Apartment</t>
  </si>
  <si>
    <t>Inexpensive Private Room with NYC / SIUH Access #2</t>
  </si>
  <si>
    <t>Large Private Room in a Magnificent Penthouse NYC2</t>
  </si>
  <si>
    <t>Affordable Modern/Luxury 2 Bedroom Apt</t>
  </si>
  <si>
    <t>Comfy Room with Private Insuite Bathroom</t>
  </si>
  <si>
    <t>Clean and Comfortable Place to Rest in NYC!</t>
  </si>
  <si>
    <t>Private Room with En-Suite in Brooklyn Brownstone</t>
  </si>
  <si>
    <t>Sunny, Modern and Trendy Getaway Spot</t>
  </si>
  <si>
    <t>Inexpensive Private Room with NYC / SIUH Access #1</t>
  </si>
  <si>
    <t>Wild West Retreat in The Heart of Brooklyn</t>
  </si>
  <si>
    <t>Brooklyn, New York</t>
  </si>
  <si>
    <t>3 bedrooms 2 baths Brooklyn Home 15m to Manhattan!</t>
  </si>
  <si>
    <t>STUDIO.STYLE.BEDROOM+PRIVATE.BATHROOM+TOP.LOCATION</t>
  </si>
  <si>
    <t>Bushwick Brownstone Penthouse</t>
  </si>
  <si>
    <t>Cozy Ridgewood Apartment</t>
  </si>
  <si>
    <t>Stylish &amp; Tranquil East Village Three Bedroom</t>
  </si>
  <si>
    <t>NYC HUB HOME: Train @ 900ft; midtown 30min!</t>
  </si>
  <si>
    <t>Cozy two bedroom apartment in the Upper East Side</t>
  </si>
  <si>
    <t>Full apartment in Harlem</t>
  </si>
  <si>
    <t>Dekalb Ave. #1L</t>
  </si>
  <si>
    <t>Sunny apartment</t>
  </si>
  <si>
    <t>HiÃ©roglyphe</t>
  </si>
  <si>
    <t>Large Private Room With Three Windows</t>
  </si>
  <si>
    <t>2 BEDROOM APT-walk to CENTRAL PARK and restaurants</t>
  </si>
  <si>
    <t>Stunning, oversized 2 Bed, 2 Bath in Prime Wburg</t>
  </si>
  <si>
    <t>Great House for Large Groups; Close to Manhattan</t>
  </si>
  <si>
    <t>æ–°ä¸€å¤„å®¢å±…(New place 1)</t>
  </si>
  <si>
    <t>Inexpensive Private Rm w/ NYC/SIUH/RUMC Access 3</t>
  </si>
  <si>
    <t>Large 1 bedroom and private bath in Astoria</t>
  </si>
  <si>
    <t>Charming 2 Bedroom Private Apartment in Greenpoint</t>
  </si>
  <si>
    <t>Thomas's creek</t>
  </si>
  <si>
    <t>Bright renovated apartment, quiet Bushwick block!</t>
  </si>
  <si>
    <t>Private Room in peaceful town</t>
  </si>
  <si>
    <t>Mauriceâ€™s Penthouse</t>
  </si>
  <si>
    <t>Cute &amp; Cozy Studio in Chelsea!</t>
  </si>
  <si>
    <t>**FULL FLOOR - 3 BEDRMS, Times Sq/Restaurant Row**</t>
  </si>
  <si>
    <t>sunshine</t>
  </si>
  <si>
    <t>Paradise Garden, Spa, Steam &amp; Massage Table #10299</t>
  </si>
  <si>
    <t>Cozy Convenient 2-Bed GARDEN APT w/Central Heat/AC</t>
  </si>
  <si>
    <t>5min to Subwayâ˜…20min to Manhattanâ˜…Large Bklyn Apt!</t>
  </si>
  <si>
    <t>Airy, art-filled home in bohemian East Village</t>
  </si>
  <si>
    <t>Mia Suite East Village-free Street Parking+wifi</t>
  </si>
  <si>
    <t>New unit Amazing apartment on 5th  ave 3 bdr #4</t>
  </si>
  <si>
    <t>Sugar Hill Duplex Apartment</t>
  </si>
  <si>
    <t>Amazing Studio in Times Square</t>
  </si>
  <si>
    <t>Comfy one bedroom with backyard</t>
  </si>
  <si>
    <t>Private Bedroom in UES New York shared apartment.</t>
  </si>
  <si>
    <t>Charming Brooklyn apartment with Garden Access</t>
  </si>
  <si>
    <t>Quiet &amp; cozy 1 BR/balcony - Graham L in WBURG</t>
  </si>
  <si>
    <t>Brooklyn Cultural Chateau: Sunny Private Room</t>
  </si>
  <si>
    <t>Beautiful, spacious loft in Clinton Hill</t>
  </si>
  <si>
    <t>Gorgeous, charming upper east side one bedroom</t>
  </si>
  <si>
    <t>Very Quiet 'nd Safe, overlooking backyard gardens</t>
  </si>
  <si>
    <t>UPPER WEST SIDE: Renovated 2 FLOOR - 2 BED &amp; BATH</t>
  </si>
  <si>
    <t>Jades place</t>
  </si>
  <si>
    <t>Luxury One Bdrm Condo @TimeSquare</t>
  </si>
  <si>
    <t>Garden Duplex close to Central Park</t>
  </si>
  <si>
    <t>Private Room near Central Park</t>
  </si>
  <si>
    <t>Townhouse Apartment steps away from Central Park</t>
  </si>
  <si>
    <t>1BR  Breathtaking view w/Private Roof Top Bushwick</t>
  </si>
  <si>
    <t>String lights home 1 min to subway</t>
  </si>
  <si>
    <t>1 1/2 bedroom totally private  exclusive Apt. #4</t>
  </si>
  <si>
    <t>Cozy room 5 to 7 minutes from JFK airport.</t>
  </si>
  <si>
    <t>Beautiful, Spacious &amp; Comfortable Room</t>
  </si>
  <si>
    <t>HEAVENLY  PLACE</t>
  </si>
  <si>
    <t>Quiet Williamsburg Studio, Private Bath &amp; Entrance</t>
  </si>
  <si>
    <t>Great Williamsburg Spot</t>
  </si>
  <si>
    <t>1BRD Greenpoint BK! Nightlife, parks, shops, food</t>
  </si>
  <si>
    <t>Workspace Room 3</t>
  </si>
  <si>
    <t>Tourist spot</t>
  </si>
  <si>
    <t>Beautiful Room for 2 in Manhattan</t>
  </si>
  <si>
    <t>Style, Comfort &amp; Convenience in NYC getaway</t>
  </si>
  <si>
    <t>Spacious room in prime Willyb! Steps 2 Bedford L</t>
  </si>
  <si>
    <t>3 bedroom Tourist's heaven 2nd floor</t>
  </si>
  <si>
    <t>Beautiful room in Ridgewood</t>
  </si>
  <si>
    <t>Private Garden. Trendy Williamsburg location!</t>
  </si>
  <si>
    <t>2000sqf Modern Loft style Townhouse Williamsburg</t>
  </si>
  <si>
    <t>Williamsburg Luxury Artist Loft With All Amenities</t>
  </si>
  <si>
    <t>Comfortable Flatbush Bedroom &amp; Living Room (Rm# 3)</t>
  </si>
  <si>
    <t>Private room right next to Central Park!!</t>
  </si>
  <si>
    <t>Mid Century Modern Williamsburg Condo</t>
  </si>
  <si>
    <t>Upper West Side private room by Central Park</t>
  </si>
  <si>
    <t>Room at walking distance from Central Park!</t>
  </si>
  <si>
    <t>Converted Knitting Factory LOFT in N. Williamsburg</t>
  </si>
  <si>
    <t>Brooklyn Bedstuy Beauty</t>
  </si>
  <si>
    <t>UpperWestSide/2B1BA/SHORT-TERM/FURNISHED</t>
  </si>
  <si>
    <t>Beautifully Renovated 3BD/2BA â˜† 1 Block to Subway</t>
  </si>
  <si>
    <t>Lovely Room in the Heart of Manhattan</t>
  </si>
  <si>
    <t>Simple &amp; Convenient Manhattan Room</t>
  </si>
  <si>
    <t>Big private room in Sunnyside NYC 7 min Subway</t>
  </si>
  <si>
    <t>Great private room in NYC 20 min to Manhattan</t>
  </si>
  <si>
    <t>Spacious Private Room Near A C train in Brooklyn</t>
  </si>
  <si>
    <t>Explorer's Apartment</t>
  </si>
  <si>
    <t>A Contemporary Homelike Stay in the Best of BK</t>
  </si>
  <si>
    <t>Cosy soulful studio in the Upper West Side</t>
  </si>
  <si>
    <t>Cozy Room Great Price in Bushwick Bklyn! (Suite 4)</t>
  </si>
  <si>
    <t>1 bdrm apt / Prime Wburg / steps 2 Bedford L</t>
  </si>
  <si>
    <t>Dreamy room in Avenida Siempre Verde - Bushwick</t>
  </si>
  <si>
    <t>Awesome Central Park Room. Cozy Manhattan Space.</t>
  </si>
  <si>
    <t>Cozy Room Great Price in Bushwick, Bklyn!(Suite 3)</t>
  </si>
  <si>
    <t>BEST DEAL in NYC - Cute and Cozy Room Times Square</t>
  </si>
  <si>
    <t>BEST LOCATION - Lovely room by Times Square!!!</t>
  </si>
  <si>
    <t>NYC HUB Master Bedroom: Train @900ft</t>
  </si>
  <si>
    <t>Deluxe East Village Flat: 2 Bed - 2 Bath</t>
  </si>
  <si>
    <t>Cozy Room Great Price Bushwick Brooklyn (Suite 1)</t>
  </si>
  <si>
    <t>Light &amp; Airy home 1 minute to subway</t>
  </si>
  <si>
    <t>Lovely one bedroom apartment in Wiliamsburg</t>
  </si>
  <si>
    <t>Bright, spacious one bedroom in Brooklyn</t>
  </si>
  <si>
    <t>Your perfect space to all New York has to offer!</t>
  </si>
  <si>
    <t>Private Bedroom in Open Williamsburg Loft</t>
  </si>
  <si>
    <t>Verona TwentyOne - PHOEBE'S PLACE</t>
  </si>
  <si>
    <t>Beautiful Historic Harlem Townhouse</t>
  </si>
  <si>
    <t>Verona TwentyOne - RODFRED COMFORT</t>
  </si>
  <si>
    <t>Sunlit Private Room One Block off Subway (3 &amp; 4)</t>
  </si>
  <si>
    <t>Sunny room in Avenida Siempre Verde - Bushwick</t>
  </si>
  <si>
    <t>Cool Private Room in Dreamy Bedstuy Apartment</t>
  </si>
  <si>
    <t>Jades Place</t>
  </si>
  <si>
    <t>Nice &amp; Spacious Manhattan Room Near the Station</t>
  </si>
  <si>
    <t>NYC HUB GuestRoom: Train @ 900ft; midtown 30min!</t>
  </si>
  <si>
    <t>Great Townhome!! 1 Stop from Manhattan! Sleeps 6</t>
  </si>
  <si>
    <t>Bedstuy Brooklyn home with a view!!!</t>
  </si>
  <si>
    <t>Cozy Garden Suite on Prime Bed-Stuy Block</t>
  </si>
  <si>
    <t>Another comfy Bushwick</t>
  </si>
  <si>
    <t>15 Mins to Rockefeller Center!</t>
  </si>
  <si>
    <t>Luxurious Deluxe King Room St. Regis Manhattan</t>
  </si>
  <si>
    <t>Spacious Private Brooklyn Room w/ Backyard Access</t>
  </si>
  <si>
    <t>Spacious and Bright Williamsburg Loft</t>
  </si>
  <si>
    <t>Suite Monroe</t>
  </si>
  <si>
    <t>Modern light and bright townhouse in Brooklyn.</t>
  </si>
  <si>
    <t>Cozy room/creative space in modern bed stuy home.</t>
  </si>
  <si>
    <t>FURNISHED 2BR 1BA BY CENTRAL PARK!!</t>
  </si>
  <si>
    <t>Perfect Pied-Ã -Terre</t>
  </si>
  <si>
    <t>â™¥â™¥â™¥ Entire House with Backyard &amp; Superfast WiFiâ™¥â™¥â™¥</t>
  </si>
  <si>
    <t>Organic Bohemian Pad in Brooklyn</t>
  </si>
  <si>
    <t>Cozy, sunny oasis in the heart of Crown Heights</t>
  </si>
  <si>
    <t>Comfortable one bedroom apartment</t>
  </si>
  <si>
    <t>Cute Room. Manhattan. 20 min train to Time Square!</t>
  </si>
  <si>
    <t>Master bedroom. 20 min. train to Time Square!</t>
  </si>
  <si>
    <t>Tempting Loft in Lovely Neighborhood</t>
  </si>
  <si>
    <t>Private cozy Room near Central Park &amp; Museum Mile</t>
  </si>
  <si>
    <t>SuperHost 1 block to  Times Square NYC City Center</t>
  </si>
  <si>
    <t>Magic Waters - Brooklyn Refuge</t>
  </si>
  <si>
    <t>Sunny Room in Brooklyn 2</t>
  </si>
  <si>
    <t>Prime Location! The Mid/Upper East side Grey Room</t>
  </si>
  <si>
    <t>Beautiful, Modern &amp; Bright Apt in the East Village</t>
  </si>
  <si>
    <t>179st Hub Master Bedroom w/ balcony</t>
  </si>
  <si>
    <t>2 Stops from Manhattan in Trendy LIC</t>
  </si>
  <si>
    <t>== Modern, A/C, Easy Check-in / Book Instantly ==</t>
  </si>
  <si>
    <t>Luxury East Village Penthouse With Private Deck</t>
  </si>
  <si>
    <t>2 Bedroom in 1897 Landmarked house</t>
  </si>
  <si>
    <t>Prime Bushwick - 10 min to city - Superhost</t>
  </si>
  <si>
    <t>PERFECTLY LOCATED PRIVATE APARTMENT - AFFORDABLE</t>
  </si>
  <si>
    <t>Close to everywhere in NY!! Cerca de todo en NY!!</t>
  </si>
  <si>
    <t>Extra Large appartment in the heart of Manhattan</t>
  </si>
  <si>
    <t>2  PRIVATE  ROOMS IN A  SPACIOUS APPARTEMENT</t>
  </si>
  <si>
    <t>Cozy Room Great Price in Bushwick Bklyn! (Suite 2)</t>
  </si>
  <si>
    <t>Harlem Bliss</t>
  </si>
  <si>
    <t>Modern Bedroom in Townhouse. Close to subway.</t>
  </si>
  <si>
    <t>Private apartment, complimentary parking included.</t>
  </si>
  <si>
    <t>Cozy apartment in Astoria / Long Island City</t>
  </si>
  <si>
    <t>Sunny Top Floor Victorian</t>
  </si>
  <si>
    <t>New Amazing Modern Apartment w/ Backyard</t>
  </si>
  <si>
    <t>The Unique Home in New York City</t>
  </si>
  <si>
    <t>Bushwick Proper - king master bed private bathroom</t>
  </si>
  <si>
    <t>Simplistic &amp; Modern Apartment In Brooklyn</t>
  </si>
  <si>
    <t>Large/Cozy Two Bedroom In Bedford Stuyvesant</t>
  </si>
  <si>
    <t>Clean cozy room in Manhattan. 5 min to 135 St</t>
  </si>
  <si>
    <t>Charming Room with 2 Beds+ Laundry in Williamsburg</t>
  </si>
  <si>
    <t>Dazzling Room with 2 Beds+ Laundry in Williamsburg</t>
  </si>
  <si>
    <t>Staten Island Garden Apartment Near Ferry</t>
  </si>
  <si>
    <t>NYC X/L Bedroom/Private Bathroom. Long term</t>
  </si>
  <si>
    <t>Cozy Williamsburg room</t>
  </si>
  <si>
    <t>Beautiful Bedroom &amp; Bathroom in Brooklyn Oasis</t>
  </si>
  <si>
    <t>Charming room in Chelsea</t>
  </si>
  <si>
    <t>3 BEDS -ROOM IN CONVERTED FACTORY LOFT -NEAR METRO</t>
  </si>
  <si>
    <t>2 BEDS -YOUR ROOM IN CONVERTED FACTORY -NEAR METRO</t>
  </si>
  <si>
    <t>2 BEDS - INCREDIBLE LOCATION - 1 STOP TO MANHATTAN</t>
  </si>
  <si>
    <t>Queen Bed 2 guests UWS Manhattan</t>
  </si>
  <si>
    <t>Multicultural House</t>
  </si>
  <si>
    <t>Modern Renovated Sunny~Near Subways &amp; Central Park</t>
  </si>
  <si>
    <t>Spacious loft-style room in Upper East Side</t>
  </si>
  <si>
    <t>Chez Jesse Vacation Spot - Manhattan Loft</t>
  </si>
  <si>
    <t>Cozy Master bedroom/private bath.</t>
  </si>
  <si>
    <t>Heart of Bushwick 2 minutes to the L train</t>
  </si>
  <si>
    <t>Chelsea Proper</t>
  </si>
  <si>
    <t>Sunny One bedroom in the heart of the East Village</t>
  </si>
  <si>
    <t>**Newly Listed 2-bedroom gem with private entrance</t>
  </si>
  <si>
    <t>Furnished and Finished Basement Entire Place SAFE</t>
  </si>
  <si>
    <t>Cozy bedroom in Harlem</t>
  </si>
  <si>
    <t>Beautiful Crown Heights Studio apartment</t>
  </si>
  <si>
    <t>QUEEN BED 1 NEAR 3 METROS IN WILLIAMSBURG</t>
  </si>
  <si>
    <t>Charming and Spacious BK Loft 15 mins to Manhattan</t>
  </si>
  <si>
    <t>3BR/2.5BTH Modern Brownstone Duplex w Terrace</t>
  </si>
  <si>
    <t>Mid-century modern garden oasis</t>
  </si>
  <si>
    <t>Mint room w/attached bath in center of Flushing</t>
  </si>
  <si>
    <t>The converted one bedroom turned into a suite.</t>
  </si>
  <si>
    <t>Cozy NYC Retreat</t>
  </si>
  <si>
    <t>1BR trendy Bushwick apt &amp; minutes from Manhattan!</t>
  </si>
  <si>
    <t>Cute room,  45min Manhattan,  20 LGA, 20 JFK 2Peop</t>
  </si>
  <si>
    <t>Cozy room w/attached bath in center of Flushing</t>
  </si>
  <si>
    <t>Spacious paradise all by urself DT Flushing Mainst</t>
  </si>
  <si>
    <t>Modern room with great light, privacy nr J train</t>
  </si>
  <si>
    <t>Luxurious Modern Queen Bedroom in Brand New Apt</t>
  </si>
  <si>
    <t>Central Park High Floor Luxury One bedroom</t>
  </si>
  <si>
    <t>*Cozy Room in Manhattan with Private Living Room*</t>
  </si>
  <si>
    <t>Bright and Modern Luxury Master Room</t>
  </si>
  <si>
    <t>Aesthetically Designed Modern Private Room</t>
  </si>
  <si>
    <t>Spacious, Bright Harlem Treetop Duplex</t>
  </si>
  <si>
    <t>Bright &amp; modern one bed in heart of Williamsburg!</t>
  </si>
  <si>
    <t>Private room with king sized bed in Brooklyn.</t>
  </si>
  <si>
    <t>Staten Island Apartment</t>
  </si>
  <si>
    <t>Luxury in classic brownstone. Oversized 1 bedroom.</t>
  </si>
  <si>
    <t>Spectacular East Village Loft</t>
  </si>
  <si>
    <t>New york Lovely Guest Room.</t>
  </si>
  <si>
    <t>Lovely Manhattan Room near GCT / Central Park</t>
  </si>
  <si>
    <t>Great two Bedroom Apartment - 20 mins from NYC.</t>
  </si>
  <si>
    <t>Cozy 1 bedroom apartment in trendy Bushwick.</t>
  </si>
  <si>
    <t>Luxurious Hellâ€™s Kitchen Famous Vibrant NYC!</t>
  </si>
  <si>
    <t>Sweet room w/attached bath in center of Flushing.</t>
  </si>
  <si>
    <t>Grand Suite in Historic Brownstone</t>
  </si>
  <si>
    <t>4Js Home4You</t>
  </si>
  <si>
    <t>1 bedroom apt. in the heart of Upper West Side</t>
  </si>
  <si>
    <t>The St Marks: A large 7 bedroom 15 mins to Manhtan</t>
  </si>
  <si>
    <t>Large sun drenched queen bedroom in Brooklyn Loft</t>
  </si>
  <si>
    <t>Lofted Bedroom in Cool Sundrenched Brooklyn Loft</t>
  </si>
  <si>
    <t>Sunny Master Bedroom In Prime Williamsburg 30 Days</t>
  </si>
  <si>
    <t>Room4You by 4Js</t>
  </si>
  <si>
    <t>Spotless room w/attached bath. Center of Flushing</t>
  </si>
  <si>
    <t>Quiet and modern Williamsburg garden 1BR</t>
  </si>
  <si>
    <t>Cozy BK Home,Near JMZ lines,15-25 min to Manhattan</t>
  </si>
  <si>
    <t>East Village duplex with private roof access!</t>
  </si>
  <si>
    <t>Airy, modern apartment in a Brooklyn Brownstone</t>
  </si>
  <si>
    <t>Greenpoint Williamsburg Jewel for 6</t>
  </si>
  <si>
    <t>One Bedroom in Gramercy</t>
  </si>
  <si>
    <t>Single room w/ attached bath in heart of Flushing</t>
  </si>
  <si>
    <t>Large room w/ attached bath in heart of Flushing</t>
  </si>
  <si>
    <t>Stay comfortably with us. You'll be back again....</t>
  </si>
  <si>
    <t>Brooklyn Chill &amp; Explore</t>
  </si>
  <si>
    <t>Studio in our home Jamaica, Queens 17Min JFK</t>
  </si>
  <si>
    <t>Best Deal in Brooklyn Bedroom with own Bathroom</t>
  </si>
  <si>
    <t>Fam-Friendly Brooklyn Brownstone w. Vintage charm</t>
  </si>
  <si>
    <t>Huge Industrial Chic Williamsburg 1 Bdrm w/rooftop</t>
  </si>
  <si>
    <t>â˜…â˜†Sunnysideâ˜†-Locals' favorite neighbor for living-</t>
  </si>
  <si>
    <t>Williamsburg nest with private bathroom</t>
  </si>
  <si>
    <t>Large Williamsburg room with private deck</t>
  </si>
  <si>
    <t>Living Room sofa Bed in Chelsea</t>
  </si>
  <si>
    <t>Large 1 bed, 1.5 bath on the Upper East Side</t>
  </si>
  <si>
    <t>2 bedroom apartment in Astoria</t>
  </si>
  <si>
    <t>Big Bed Paradise</t>
  </si>
  <si>
    <t>Affordable bedroom in Brooklyn townhouse.</t>
  </si>
  <si>
    <t>Industrial Brooklyn Duplex w/ Rooftops!</t>
  </si>
  <si>
    <t>Beautiful Historic Brooklyn!</t>
  </si>
  <si>
    <t>Beautiful Sun Drenched Williamsburg Apartment</t>
  </si>
  <si>
    <t>Prewar Gem in Middle of Everything!</t>
  </si>
  <si>
    <t>Organic Oasis Duplex (EMF-free)</t>
  </si>
  <si>
    <t>NYC HUB XL @ 900ft from subway; 30 min to Midtown</t>
  </si>
  <si>
    <t>The Ultimate W-Burg Experience-Historic Building!</t>
  </si>
  <si>
    <t>Bushwick Duplex Haven near L train</t>
  </si>
  <si>
    <t>Nice, clean and large room. Peaceful place</t>
  </si>
  <si>
    <t>Lovely Room in Sunnsyide, 15 min ride to Manhattan</t>
  </si>
  <si>
    <t>Times Square Apartment</t>
  </si>
  <si>
    <t>Welcome Home To Ridgewood!</t>
  </si>
  <si>
    <t>Heights</t>
  </si>
  <si>
    <t>Warm &amp; Cozy Room in Sunnyside. Awesome Location!</t>
  </si>
  <si>
    <t>1BR Central park apartment with lots of sunshine!</t>
  </si>
  <si>
    <t>Staten Island Gem,  4 bedroom duplex in St. George</t>
  </si>
  <si>
    <t>Cozy and affordable</t>
  </si>
  <si>
    <t>Private room w/attached bath in hot of Flushing</t>
  </si>
  <si>
    <t>The BEST of SoBro</t>
  </si>
  <si>
    <t>Couple room w/attached bath. In heart of Flushing</t>
  </si>
  <si>
    <t>Large and clean room with a king size bed,</t>
  </si>
  <si>
    <t>Private bed/ bath in classic Upper West Side apt.</t>
  </si>
  <si>
    <t>Manhattan theater district</t>
  </si>
  <si>
    <t>French charm in Manhattan</t>
  </si>
  <si>
    <t>Welcoming place in Upper East Side</t>
  </si>
  <si>
    <t>1 Bedroom Apartment Near ESB</t>
  </si>
  <si>
    <t>Big and lovely apartment in Sunnyside NYC</t>
  </si>
  <si>
    <t>Queen-Sized Private Bedroom in Historic Harlem</t>
  </si>
  <si>
    <t>Heights IV</t>
  </si>
  <si>
    <t>Convenient Apartment in Brooklyn Townhouse</t>
  </si>
  <si>
    <t>Demmy's space</t>
  </si>
  <si>
    <t>Esther Home</t>
  </si>
  <si>
    <t>A Comfortable private room+Near # 2, 4 &amp; 6 trains</t>
  </si>
  <si>
    <t>Elegant 4 Bedroom 2.5 Bath with Contemporary Charm</t>
  </si>
  <si>
    <t>"THE MANHATTAN OASIS" Penthouse &amp; Private Terrace</t>
  </si>
  <si>
    <t>Mott Haven Dorm-Bed A</t>
  </si>
  <si>
    <t>Queens Finest Luxury Place</t>
  </si>
  <si>
    <t>Lovely, sunny &amp; quiet 1br Chelsea apt w/balcony</t>
  </si>
  <si>
    <t>Mott Haven Dorm-Bed B</t>
  </si>
  <si>
    <t>Mott Haven Dorm-Bed D</t>
  </si>
  <si>
    <t>Beautiful Studio Basement-35 minutes from the city</t>
  </si>
  <si>
    <t>Large King Sized Bedroom with Private Bathroom</t>
  </si>
  <si>
    <t>Harlem apartment</t>
  </si>
  <si>
    <t>Brand New Private Room in Heart of Brooklyn</t>
  </si>
  <si>
    <t>Spacious 1 bedroom in Bed Stuy Brooklyn</t>
  </si>
  <si>
    <t>Brooklyn Historical Townhouse</t>
  </si>
  <si>
    <t>Kozy Klean Kwiet</t>
  </si>
  <si>
    <t>3 Bedroom Artsy Apartment. Best Deal in Brooklyn.</t>
  </si>
  <si>
    <t>Great private room in Sunnyside NYC 7 min Subway</t>
  </si>
  <si>
    <t>Sunny cozy 1 bedroom- Designerâ€™s home</t>
  </si>
  <si>
    <t>Bronx Home 5 Minute walk from Yankee Stadium</t>
  </si>
  <si>
    <t>Private Room 2</t>
  </si>
  <si>
    <t>Authentic Brooklyn Brownstone - Garden Unit</t>
  </si>
  <si>
    <t>Heights V</t>
  </si>
  <si>
    <t>Brooklyn Tree House</t>
  </si>
  <si>
    <t>Luxury Apt with perfect location and views</t>
  </si>
  <si>
    <t>Spacious room with huge bay window &amp; natural light</t>
  </si>
  <si>
    <t>Cosy small room 15 mins away from Manhattan</t>
  </si>
  <si>
    <t>Small, Cozy room in Central Harlem neighborhood</t>
  </si>
  <si>
    <t>Stylish, convenient, renovated- 2 min to subway -</t>
  </si>
  <si>
    <t>Fabulous Bed-Stuy Brownstone Garden Apartment</t>
  </si>
  <si>
    <t>Brooklyn Apartment 2</t>
  </si>
  <si>
    <t>Cute &amp; Cozy Studio in the BEST part of BK</t>
  </si>
  <si>
    <t>Home For Medical Professionals - "The Tesla"</t>
  </si>
  <si>
    <t>Warm Duplex Townhouse</t>
  </si>
  <si>
    <t>Large Room in Manhattan Steps to Subway</t>
  </si>
  <si>
    <t>Private Room in Authentic Luxury Loft</t>
  </si>
  <si>
    <t>Cozy Room in the Center of Manhattan!</t>
  </si>
  <si>
    <t>Clinton Hill/Bedstuy Brooklyn stylish and artsy</t>
  </si>
  <si>
    <t>Private room in Bushwick Brooklyn</t>
  </si>
  <si>
    <t>Luxury Affordable comfort in the Bronx-Suite 3!</t>
  </si>
  <si>
    <t>East Village Cottage Life</t>
  </si>
  <si>
    <t>Bright &amp; Peaceful Brooklyn Abode!</t>
  </si>
  <si>
    <t>Comfortable and Bright 1 Bedroom Apartment</t>
  </si>
  <si>
    <t>Modem 2 bedroom in Times sq for 5ppl</t>
  </si>
  <si>
    <t>Queen Sized Bdrm in Historic Harlem (Townhouse)</t>
  </si>
  <si>
    <t>A Sunny Room w/Private Bath. 20 m to Mnhttn</t>
  </si>
  <si>
    <t>Brooklyn House at 443 linden Bedroom 2</t>
  </si>
  <si>
    <t>Brooklyn House at 443 Linden Room 3</t>
  </si>
  <si>
    <t>HUGE SPACE, HEART OF BROOKLYN, 1 BLOCK FROM SUBWAY</t>
  </si>
  <si>
    <t>Luxury Brownstone living in the heart of Brooklyn</t>
  </si>
  <si>
    <t>Modern Luxury Spacious Suite 15min from Manhattan</t>
  </si>
  <si>
    <t>Spacious room in a huge house, East williamsburg</t>
  </si>
  <si>
    <t>Chic Modern Minimalism | Private Luxury Space</t>
  </si>
  <si>
    <t>NEW Lofty 1bedroom UpperEast Side</t>
  </si>
  <si>
    <t>Sunlight, comfort, &amp; Brooklyn charm near the Park</t>
  </si>
  <si>
    <t>Charming Times Square Midtown One Bedroom!</t>
  </si>
  <si>
    <t>Full parlor floor in a Brooklyn brownstone</t>
  </si>
  <si>
    <t>STYLISH OPEN-PLAN LOFT IN BUSHWICK APARTMENT.</t>
  </si>
  <si>
    <t>Victorian Studio Bedroom Suite in Brooklyn</t>
  </si>
  <si>
    <t>Modern, Well-Appointed Room in NYC!</t>
  </si>
  <si>
    <t>Just Like Home!</t>
  </si>
  <si>
    <t>1 BR /stove /fridge / bath/ living rm 20 mins nyc</t>
  </si>
  <si>
    <t>Manhattan-Bronx Large Studio Apt in Mott Haven</t>
  </si>
  <si>
    <t>Sunny, Modern Williamsburg Condo Steps from Train</t>
  </si>
  <si>
    <t>#5 Quadruple private bedroom for 1-4 people</t>
  </si>
  <si>
    <t>Cozy Artists Apartment in Central Harlem</t>
  </si>
  <si>
    <t>Small Cozy Room in Astoria, Queens</t>
  </si>
  <si>
    <t>Modern room in Williamsburg</t>
  </si>
  <si>
    <t>Convenient room in Williamsburg</t>
  </si>
  <si>
    <t>COZY Single Bed @Williamsburg NY Lorimer Ltrain!</t>
  </si>
  <si>
    <t>Stylish bright and newly renovated</t>
  </si>
  <si>
    <t>Cute Private Room in Astoria Duplex</t>
  </si>
  <si>
    <t>Private room in E. Williamsburg!  Budget friendly!</t>
  </si>
  <si>
    <t>Amazing &amp; Cozy Room, Same Street As The Subway!</t>
  </si>
  <si>
    <t>Multicultural House II</t>
  </si>
  <si>
    <t>Newly renovated duplex home in Central Harlem</t>
  </si>
  <si>
    <t>Little Safe Haven</t>
  </si>
  <si>
    <t>Private!  Entire loft near the waterfront!</t>
  </si>
  <si>
    <t>NEW Perfect cozy 1 BDRM near JFK &amp; Casino NYC LGA</t>
  </si>
  <si>
    <t>Sunny Room with Private Bath</t>
  </si>
  <si>
    <t>Garden apartment in historic Brooklyn townhouse.</t>
  </si>
  <si>
    <t>Mellow, Stylish Bedroom close to Pratt #1</t>
  </si>
  <si>
    <t>Charming White Bedroom close to Pratt #2</t>
  </si>
  <si>
    <t>Crown Heights Urban Royal Penthouse</t>
  </si>
  <si>
    <t>Cozy and Convenient</t>
  </si>
  <si>
    <t>Beautiful Bushwick Oasis</t>
  </si>
  <si>
    <t>Private Entrance, Boutique Amenities, Zen Vibes</t>
  </si>
  <si>
    <t>Artful Williamsburg penthouse with rooftop, big TV</t>
  </si>
  <si>
    <t>Lovely brownstone, priv bath, garden, 15 min nyc!</t>
  </si>
  <si>
    <t>2-story Apt in the heart of The Upper West Side!</t>
  </si>
  <si>
    <t>1  bedroom apartment</t>
  </si>
  <si>
    <t>Luxury and convenience in the center of it all!</t>
  </si>
  <si>
    <t>Cozy Room for Rent very close to Manhattan</t>
  </si>
  <si>
    <t>UES private bedroom in shared apartment</t>
  </si>
  <si>
    <t>Large open space in Bushwick</t>
  </si>
  <si>
    <t>Comfortable clean large bedroom</t>
  </si>
  <si>
    <t>Artistic Studio Apt, Private Entrance</t>
  </si>
  <si>
    <t>Beautiful Room with 2 Beds Near Metro.</t>
  </si>
  <si>
    <t>Charming Room with 2 Beds Near Metro</t>
  </si>
  <si>
    <t>Beautiful 1.5 bedroom in Bed Stuy Brownstone.</t>
  </si>
  <si>
    <t>Luxurious Famous Hellâ€™s Kitchen!</t>
  </si>
  <si>
    <t>Sunny room with new Queen bed and large closet</t>
  </si>
  <si>
    <t>Delightful Private Room with 2 Beds Near Metro</t>
  </si>
  <si>
    <t>Spacious &amp; Comfortable Suite w/ Private Entry/Bath</t>
  </si>
  <si>
    <t>One stop away from manhattan</t>
  </si>
  <si>
    <t>LUXURY 3BDRM 2BTH Sleeps 10 PPL 30 min to Midtown</t>
  </si>
  <si>
    <t>The Symphony</t>
  </si>
  <si>
    <t>Sugar Cove</t>
  </si>
  <si>
    <t>Beautiful Upper East Side 1 Bedroom Apt: King Size</t>
  </si>
  <si>
    <t>Bushwick Brooklyn Grand Bedroom</t>
  </si>
  <si>
    <t>Rare gem nestled in the heart of Bushwick</t>
  </si>
  <si>
    <t>Dont Be Shy, Stay in Bedstuy!!!</t>
  </si>
  <si>
    <t>Upper East Chic 1BR Apartment Near Central Park</t>
  </si>
  <si>
    <t>Aidenâ€™s Red Door - Jr. Penthouse Suite</t>
  </si>
  <si>
    <t>THE LOUVRE MEETS THE HEART OF THE EAST VILLAGE</t>
  </si>
  <si>
    <t>Home of Harmony</t>
  </si>
  <si>
    <t>Nice Cozy Room In Brooklyn On A Dead End Block</t>
  </si>
  <si>
    <t>2BR Apartment in Ridgewood, 20min to Manhattan</t>
  </si>
  <si>
    <t>Notorious  -_-  15R</t>
  </si>
  <si>
    <t>Brooklyn Apartment with tons of light</t>
  </si>
  <si>
    <t>Large and bright bedroom 18 min to Grand Central</t>
  </si>
  <si>
    <t>Sunlit Spacious Apartment in Brooklyn</t>
  </si>
  <si>
    <t>The Cozy Corner in BedStuy</t>
  </si>
  <si>
    <t>Spice Island Hotspot</t>
  </si>
  <si>
    <t>Bedstuy Artists Quarter (tower corner room)</t>
  </si>
  <si>
    <t>**  2 Bedrooms in Central NYC! ***</t>
  </si>
  <si>
    <t>Brooklyn Magic Space</t>
  </si>
  <si>
    <t>Private bedroom 3 stops from Grand Central</t>
  </si>
  <si>
    <t>**Harlem, Chic Getaway! 5m to Dining/Trains***</t>
  </si>
  <si>
    <t>Stylish, clean, quiet space in the UES</t>
  </si>
  <si>
    <t>Prime upper east 2BR~Newly furnished!best value</t>
  </si>
  <si>
    <t>Family-friendly Brownstone, 2 blocks to Subway!</t>
  </si>
  <si>
    <t>Landmark Brooklyn Brownstone 35 min from Midtown</t>
  </si>
  <si>
    <t>Spacious room with a double bed in heart of BK</t>
  </si>
  <si>
    <t>Comfy room with a sunroof in the heart of BK!</t>
  </si>
  <si>
    <t>Peaceful Williamsburg Garden Duplex</t>
  </si>
  <si>
    <t>â€œTIME SQUAREâ€ 43rd street SINGLE BED</t>
  </si>
  <si>
    <t>Cozy, lofted room in Bushwick</t>
  </si>
  <si>
    <t>Bright and stylish bedroom 20min from Times Square</t>
  </si>
  <si>
    <t>Sunlit Private 1BR Suite w/Kitchen/Bath @A/C Lines</t>
  </si>
  <si>
    <t>Perfect family retreat for New York City ,Bushwick</t>
  </si>
  <si>
    <t>Beautiful and comfy Private bed/bath in Manhattan!</t>
  </si>
  <si>
    <t>The House on Richardson: Entire Home w/ Rear Yard</t>
  </si>
  <si>
    <t>HUGE 1-Bedroom in Theater District</t>
  </si>
  <si>
    <t>Brooklyn Awesomely Huge Apartment</t>
  </si>
  <si>
    <t>Very Spacious Colorful Room Close to Manhattan</t>
  </si>
  <si>
    <t>Newly renovated apartment in Brooklyn Townhouse</t>
  </si>
  <si>
    <t>Bright Ultimate View with Balcony + Roof Access</t>
  </si>
  <si>
    <t>4-Floor Unique Event Space 50P Cap. - #10299B</t>
  </si>
  <si>
    <t>Room in Williamburg BK</t>
  </si>
  <si>
    <t>Loft with Room in Exclusive Area near Free Ferry</t>
  </si>
  <si>
    <t>Spacious Room In The Heart Of Harlem</t>
  </si>
  <si>
    <t>"Home sweet Home"  Welcome friends</t>
  </si>
  <si>
    <t>Home away from home lodging #1  (1 Bed- 1 guest)</t>
  </si>
  <si>
    <t>Cheery Chelsea Charmer... best location!</t>
  </si>
  <si>
    <t>Amazing Central Park Apartment Close to everything</t>
  </si>
  <si>
    <t>Stay for a day, or two (or +), totally up to you!</t>
  </si>
  <si>
    <t>Quiet apartment. Easy access to L, J/M/Z, G lines.</t>
  </si>
  <si>
    <t>Nicely appointed BIG one bedroom off Central Park</t>
  </si>
  <si>
    <t>Cozy, sunny room in best neighborhood - Chelsea</t>
  </si>
  <si>
    <t>Private Room in the Heart of Harlem</t>
  </si>
  <si>
    <t>Designer Downtown Loft</t>
  </si>
  <si>
    <t>2  BEDROOM EUROPEAN CHIC CENTRAL PARK APARTMENT</t>
  </si>
  <si>
    <t>Lovely private room with private bath in Brooklyn</t>
  </si>
  <si>
    <t>Uptown Cozy Apartment</t>
  </si>
  <si>
    <t>â‹†Brooklyn Brownstone Suiteâ‹†Great Locationâ‹†</t>
  </si>
  <si>
    <t>Quaint 1 bedroom tenement apartment in E.Village</t>
  </si>
  <si>
    <t>Spice Island Hotspot two</t>
  </si>
  <si>
    <t>Decent basement room in Williamsburg</t>
  </si>
  <si>
    <t>Central park cheap sofa bed</t>
  </si>
  <si>
    <t>A cozy one-bedroom in the heart of Harlem</t>
  </si>
  <si>
    <t>The best location in Williamsburg, private room!</t>
  </si>
  <si>
    <t>Private bedroom in a loft apartment (Williamsburg)</t>
  </si>
  <si>
    <t>1BR in Manhattan. Central Park at your doorstep!</t>
  </si>
  <si>
    <t>Luxury Apt - Private Suite  in Theater District</t>
  </si>
  <si>
    <t>Fifth Ave/Central Park Studio Apt</t>
  </si>
  <si>
    <t>BEAUTIFUL PRIVATE ROOM IN EAST VILLAGE</t>
  </si>
  <si>
    <t>"Mi casa es su casa" Welcome home</t>
  </si>
  <si>
    <t>Large Bedroom Next to Central Park</t>
  </si>
  <si>
    <t>Excellent large private room - HK/Columbus Cir</t>
  </si>
  <si>
    <t>Affordable, quiet, tasteful bedspace</t>
  </si>
  <si>
    <t>Cozy bedroom in heart of Manhattan, next to Empire</t>
  </si>
  <si>
    <t>2 Bedroom Williamsburg Oasis w/Private Backyard</t>
  </si>
  <si>
    <t>Lovely one-bedroom in Hamilton Heights</t>
  </si>
  <si>
    <t>1 bedroom in newly renovated apartment</t>
  </si>
  <si>
    <t>Room in Charming Brooklyn Apartment</t>
  </si>
  <si>
    <t>Cozy studio is all you need, 20 mins to Manhattan</t>
  </si>
  <si>
    <t>1 Bedroom in east village</t>
  </si>
  <si>
    <t>Nice &amp; Big 2 Bedroom Apartment in The East Village</t>
  </si>
  <si>
    <t>Luxury Apt, 1 BR, Stainless Steel Appliances</t>
  </si>
  <si>
    <t>Cozy 1Bedroom Loft Style living (The entire Floor)</t>
  </si>
  <si>
    <t>Renovated. Nice &amp; clean 1/F RM in BK. Superhost!</t>
  </si>
  <si>
    <t>YOUR BROOKLYN HOME!  COZY + COMFY + CONVENIENT!B/2</t>
  </si>
  <si>
    <t>THE BEST LOCATION TO EXPERIENCE NYC!  B/3</t>
  </si>
  <si>
    <t>SERENE ESCAPE IN THE BUSY CITY!  L/3</t>
  </si>
  <si>
    <t>ALL YOU COULD WANT FOR YOUR STAY IN BK!  L/4</t>
  </si>
  <si>
    <t>Best Location in Luxury Building near Times Square</t>
  </si>
  <si>
    <t>Comfy Haven</t>
  </si>
  <si>
    <t>Lovely, Convenient &amp; Renovated Bushwick BK Room.</t>
  </si>
  <si>
    <t>Spice island  nook</t>
  </si>
  <si>
    <t>Flushing downtown luxury suite</t>
  </si>
  <si>
    <t>Flushing downtown large single room</t>
  </si>
  <si>
    <t>New York City cozy creative</t>
  </si>
  <si>
    <t>Sunny Spacious New Brooklyn Condo</t>
  </si>
  <si>
    <t>Luxury in Brooklyn</t>
  </si>
  <si>
    <t>Prime Williamsburg water front modern one-bed</t>
  </si>
  <si>
    <t>Pop Fashion Studio</t>
  </si>
  <si>
    <t>Brooklyn Home with a View</t>
  </si>
  <si>
    <t>Central Park Charming Home</t>
  </si>
  <si>
    <t>Best Manhattan location &amp; best room for the price!</t>
  </si>
  <si>
    <t>Bedstuy Private Room Two Blocks from Subway</t>
  </si>
  <si>
    <t>Lovely spacious 1 BR apartment in Williamsburg</t>
  </si>
  <si>
    <t>Artist Retreat in Williamsburg with studio space!</t>
  </si>
  <si>
    <t>Verona TwentyOne - Kendal Garden</t>
  </si>
  <si>
    <t>Piece of mind in Harlem</t>
  </si>
  <si>
    <t>Wonderful Clean 2 Bedroom Apartment in EV</t>
  </si>
  <si>
    <t>Cozy 1 person bedroom in Fancy neighborhood</t>
  </si>
  <si>
    <t>â–²Private Cozy Room at Madison Square Gardenâ–²</t>
  </si>
  <si>
    <t>Stunning apartment heart of Williamsburg 2bd/2ba</t>
  </si>
  <si>
    <t>Gorgeous please! Perfect for couple or two friends</t>
  </si>
  <si>
    <t>BEAUTIFUL 2 BEDROOM</t>
  </si>
  <si>
    <t>Cozy bedroom in Bed-Stuy area!</t>
  </si>
  <si>
    <t>BRIGHT BEAUTIFUL BROWNSTONE IN BROOKLYN</t>
  </si>
  <si>
    <t>Well located studio in the heart of NYC.</t>
  </si>
  <si>
    <t>Large sunny bedroom in Astoria, Queens</t>
  </si>
  <si>
    <t>Overnight Bed by Central Park New York City</t>
  </si>
  <si>
    <t>5 Star Manhattan Luxury St. Regis Hotel King Suite</t>
  </si>
  <si>
    <t>1 Bedroom, Comfortable Large Brownstone apt</t>
  </si>
  <si>
    <t>Beautiful Family Apt close to Broadway Station N/W</t>
  </si>
  <si>
    <t>Spacious sun-filled bedroom near Botanical Garden</t>
  </si>
  <si>
    <t>A GEM IN NOHO</t>
  </si>
  <si>
    <t>Luxury Studio style room in Manhattan Brownstone</t>
  </si>
  <si>
    <t>Bright &amp; Airy East Village Penthouse w/ Terrace</t>
  </si>
  <si>
    <t>Mother &amp; Daughter bnb-Brooklyn</t>
  </si>
  <si>
    <t>Stunning Penthouse 2 bedrooms full city view</t>
  </si>
  <si>
    <t>â€œQuincy Manorâ€ in the heart of Bedford-Stuyvesant.</t>
  </si>
  <si>
    <t>Boutique Brooklyn Loft</t>
  </si>
  <si>
    <t>Dvine Home,  5 Minutes from JFK, FREE parking</t>
  </si>
  <si>
    <t>Brooklyn's Finest - LL</t>
  </si>
  <si>
    <t>Room + movie theater/gym/roof - 1 block to subway!</t>
  </si>
  <si>
    <t>SIMPLEHOME</t>
  </si>
  <si>
    <t>Private 2BR w/washer/dryer/balcony in Bushwick</t>
  </si>
  <si>
    <t>Modern King-Bed Private room and en-suite Bathroom</t>
  </si>
  <si>
    <t>Beautiful, sunlit bedroom in Brooklyn</t>
  </si>
  <si>
    <t>10 min subway to Time Square Sunny 1BR</t>
  </si>
  <si>
    <t>Private Room in 2BR East Village Apartment</t>
  </si>
  <si>
    <t>Private Room With Private En-Suite Bathroom</t>
  </si>
  <si>
    <t>JFK Airport Great place to stay 6 minutes away</t>
  </si>
  <si>
    <t>Botanical Bedstuy</t>
  </si>
  <si>
    <t>Historic District Brownstone 35 min from Midtown</t>
  </si>
  <si>
    <t>Cozy private bedroom close to train and Manhattan</t>
  </si>
  <si>
    <t>East Village Peaceful Perfect One Bedroom</t>
  </si>
  <si>
    <t>Clean Affordable  Room #4</t>
  </si>
  <si>
    <t>Charming garden level apt in Brooklyn Townhouse</t>
  </si>
  <si>
    <t>Private bedroom with back yard</t>
  </si>
  <si>
    <t>Private guest suite on magnificent Brooklyn block</t>
  </si>
  <si>
    <t>Large, Bright Sunny Room in Bushwick near L train</t>
  </si>
  <si>
    <t>Treehouse Brooklyn Loft</t>
  </si>
  <si>
    <t>Flatbush Hideaway - Quiet and close to subway!</t>
  </si>
  <si>
    <t>Perfect for 4!</t>
  </si>
  <si>
    <t>STYLISH 2 BEDROOM APT RIGHT ON CENTRAL PARK WEST</t>
  </si>
  <si>
    <t>Mott Haven Dorm-Bed F</t>
  </si>
  <si>
    <t>Heart of Jamaica Queens</t>
  </si>
  <si>
    <t>NYC Private Bedroom in Spanish Harlem</t>
  </si>
  <si>
    <t>Sunny Hamilton Heights Apartment</t>
  </si>
  <si>
    <t>Bedroom in shared luxury apartment in East Village</t>
  </si>
  <si>
    <t>Great find 2 bedrooms 20minutes from Times Square</t>
  </si>
  <si>
    <t>Big basement apartment, very close to subway!</t>
  </si>
  <si>
    <t>Bright Sunny Manhattan Room in Shared apartment</t>
  </si>
  <si>
    <t>Private Room in HUGE Harlem Apartment!</t>
  </si>
  <si>
    <t>Room can fit 3 people in Manhattan close to subway</t>
  </si>
  <si>
    <t>Comfortable room close to train 30 min to Times Sq</t>
  </si>
  <si>
    <t>Blissful  Boudiors  Your Home Away From Home</t>
  </si>
  <si>
    <t>Private Bedroom / Bushwick</t>
  </si>
  <si>
    <t>PRIVATE ROOM IN ARTSY WILLIAMSBURG LOFT!</t>
  </si>
  <si>
    <t>Comfy &amp; Spacious Room in Williamsburg Loft</t>
  </si>
  <si>
    <t>Spacious, Stylish &amp; Sunny Mid-Century Home</t>
  </si>
  <si>
    <t>Williamsburg Hidden Gem</t>
  </si>
  <si>
    <t>A home away from home.</t>
  </si>
  <si>
    <t>Private Cozy&amp;Quiet Bedroom 1min from central park</t>
  </si>
  <si>
    <t>XL Private Bedroom in the Heart of Brooklyn</t>
  </si>
  <si>
    <t>Great deal! Comfy, brand new, close to subway:)</t>
  </si>
  <si>
    <t>Private BedStuy Wabi-sabi Apart. w/ own backyard.</t>
  </si>
  <si>
    <t>NEW  Luxury 1 Bedroom on UES  Perfect Location!!!</t>
  </si>
  <si>
    <t>Amazing and Lofty 2BD space in Williamsburg</t>
  </si>
  <si>
    <t>Contemporary Duplex with Grand Master Suite</t>
  </si>
  <si>
    <t>Morningside Park, near Columbia U., private room</t>
  </si>
  <si>
    <t>Private exquisite apartment with modern amenities</t>
  </si>
  <si>
    <t>Cozy and Spacious 2 bedroom Apartment</t>
  </si>
  <si>
    <t>New Renovated Studio~Prime Upper East~W/D</t>
  </si>
  <si>
    <t>Big Cozy room in Greenpoint, 5 mins from G train.</t>
  </si>
  <si>
    <t>Bright High Ceiling Bedroom in East Williamsburg</t>
  </si>
  <si>
    <t>LUMINOUS, COZY BR w/ personal BA + entrance in BK</t>
  </si>
  <si>
    <t>Luxury Duplex with large loft space and Terrace</t>
  </si>
  <si>
    <t>An Unbeatable Cozy 3 Bedroom Apartment.</t>
  </si>
  <si>
    <t>Garden Oasis in Brooklyn Brownstone 2mins to Train</t>
  </si>
  <si>
    <t>The Ideal Vacation Home in Brooklyn:</t>
  </si>
  <si>
    <t>Brightly Artsy 1 Bedroom next to Pratt Institute</t>
  </si>
  <si>
    <t>Artsy Brooklyn Apartment -25 Minutes to Manhattan</t>
  </si>
  <si>
    <t>Harlem 3 Bedroom, 1.5 Bathroom Condo - Bright!</t>
  </si>
  <si>
    <t>Calm, Quiet Space in Bedstuy</t>
  </si>
  <si>
    <t>Modern Flatbush Apartment in Townhouse</t>
  </si>
  <si>
    <t>Central Park &amp; Rooftop with 4 large luxury rooms</t>
  </si>
  <si>
    <t>Brooklyn Basement Bungalow BBnB</t>
  </si>
  <si>
    <t>Flushing downtown Single room</t>
  </si>
  <si>
    <t>SPACIOUS BRIGHT &amp; COZY 1BR in CHELSEA MANHATTAN</t>
  </si>
  <si>
    <t>Brand NewXL 1BR~Prime midtown~Laundry~Elev~Sleeps4</t>
  </si>
  <si>
    <t>New Construction 1BR~Prime Midtown~Elevator~Must C</t>
  </si>
  <si>
    <t>1 Bedroom - Fully Furnished - Williamsburg Loft</t>
  </si>
  <si>
    <t>Bright â€˜n Clean private room close to L M train!!</t>
  </si>
  <si>
    <t>Renovated 3 bedroom/2 full bath duplex.</t>
  </si>
  <si>
    <t>Quiet 1bedroom apartment</t>
  </si>
  <si>
    <t>Unique 2 bedroom apt in the center of Williamsburg</t>
  </si>
  <si>
    <t>Bright 1b on quiet Williamsburg street</t>
  </si>
  <si>
    <t>Cozy room with private entrance in Harlem.</t>
  </si>
  <si>
    <t>Glorious Bedstuy: Large room with a work station.</t>
  </si>
  <si>
    <t>Cozy Room in Ridgewood/Bushwick! 25 Mins to NYC</t>
  </si>
  <si>
    <t>Brand New!XL 1 BR!Prime Midtown~Elv bldg~BestValue</t>
  </si>
  <si>
    <t>Hidden 2 Bedrm Gem in SOBRO! Minutes to NYC!</t>
  </si>
  <si>
    <t>Elegant &amp; Luxurious, Clean &amp; Cheerful entire house</t>
  </si>
  <si>
    <t>Home away from home lodging #2 with 2 Bed- 2 guest</t>
  </si>
  <si>
    <t>Home away from home lodging 3 (2 Beds - 2 guests)</t>
  </si>
  <si>
    <t>Sun drenched 1 bedroom furnished</t>
  </si>
  <si>
    <t>Entire apartment in townhouse</t>
  </si>
  <si>
    <t>Garden Apt in fully renovated town house.</t>
  </si>
  <si>
    <t>Modern 2 Bedroom Walk in. 3 min from Subway !</t>
  </si>
  <si>
    <t>Cozy Room in Huge place in Prospect Heights</t>
  </si>
  <si>
    <t>Bright/Cozy 1 Bedroom Condo in Heart of Brooklyn!</t>
  </si>
  <si>
    <t>BETTER SIDE OF BED-STUY</t>
  </si>
  <si>
    <t>Spacious Apartment Near Central Park (Manhattan)</t>
  </si>
  <si>
    <t>Quiet parlour floor apartment on tree-lined street</t>
  </si>
  <si>
    <t>Clean private room near Central Park, NYC</t>
  </si>
  <si>
    <t>Skylight spacious Bedroom</t>
  </si>
  <si>
    <t>Sunny and cozy studio 30 min from Manhattan</t>
  </si>
  <si>
    <t>Lovely Spacious Apt close to Manhattan &amp; Airports</t>
  </si>
  <si>
    <t>Suite Donna Dina - free Street Parking+wifi</t>
  </si>
  <si>
    <t>BK Home Away From Home</t>
  </si>
  <si>
    <t>Bright and Sunny Room in Brand New Apt</t>
  </si>
  <si>
    <t>Large Bedroom with private sunroom Columbus Circle</t>
  </si>
  <si>
    <t>Charming, East Village One Bedroom</t>
  </si>
  <si>
    <t>BB+B  Brooklyn Brick &amp; Brownstone/ Treetop terrace</t>
  </si>
  <si>
    <t>The Heart of BedSty</t>
  </si>
  <si>
    <t>Private Room With Kitchen Across From MSG</t>
  </si>
  <si>
    <t>Large One Bedroom Suite With Kitchen in Midtown</t>
  </si>
  <si>
    <t>Large Private Suite in the Heart of Midtown</t>
  </si>
  <si>
    <t>Accessible Two Bedded Suite With Kitchen near MSG</t>
  </si>
  <si>
    <t>Huge Two Bedroom Suite in the Heart of New York</t>
  </si>
  <si>
    <t>Large One Bedroom Double With Kitchen in Manhattan</t>
  </si>
  <si>
    <t>Two Beds in Private Room near Times Square and MSG</t>
  </si>
  <si>
    <t>Private and Spacious Queen Room Across From MSG</t>
  </si>
  <si>
    <t>Gorgeous Bushwick Townhome</t>
  </si>
  <si>
    <t>Cozy Bronx Home ( 2 nd floor)</t>
  </si>
  <si>
    <t>Lovely Spacious Home Close to Manhattan &amp; Airports</t>
  </si>
  <si>
    <t>Parkside Chateau</t>
  </si>
  <si>
    <t>Stylish &amp; Cozy Room Same Street As The Subway</t>
  </si>
  <si>
    <t>Private Room in a chill home 20 mins to Manhattan</t>
  </si>
  <si>
    <t>beautiful and clean  studio apartmen in Astoria</t>
  </si>
  <si>
    <t>Packaged for one plus group (QUEEN)</t>
  </si>
  <si>
    <t>Packaged for one plus groups (ENSUITE KING)</t>
  </si>
  <si>
    <t>Cozy sofa-bed 2 in apartment!  Near to Manhattan !</t>
  </si>
  <si>
    <t>XL Williamsburg Full Apartment for rent</t>
  </si>
  <si>
    <t>Beckoning â€Bed-Stayâ€ 2 BR Suite in Bed-Stuy</t>
  </si>
  <si>
    <t>BEST SIDE OF BED-STUY</t>
  </si>
  <si>
    <t>Brooklyn Awesomely Huge and Hip Apartment</t>
  </si>
  <si>
    <t>THE STUDIO LODGE BROOKLYN</t>
  </si>
  <si>
    <t>1920's Historic Home near JFK and LGA Airport</t>
  </si>
  <si>
    <t>Two Bedrooms Tonhouse</t>
  </si>
  <si>
    <t>Your own sanctuary! Private Floor, 3min to subway</t>
  </si>
  <si>
    <t>2bd BOUTIQUE  Apartament in the heart of MANHATTAN</t>
  </si>
  <si>
    <t>Sunny Bed-Stuy Apartment Next to Subway</t>
  </si>
  <si>
    <t>XtraLarge Room SuperComfortable Bed 15mntsToTimeSq</t>
  </si>
  <si>
    <t>Cosy private bedroom in UES/Harlem</t>
  </si>
  <si>
    <t>Brand New BK Duplex in the Center of it All!!!</t>
  </si>
  <si>
    <t>Decatur street Limestone an Urban Zen  experience</t>
  </si>
  <si>
    <t>Modern and Spacious Brooklyn Apartment</t>
  </si>
  <si>
    <t>Chic 2 bedroom Brownstone with garden 17m to MHTN.</t>
  </si>
  <si>
    <t>Adorable walk-up on the high lineâ€”with views!</t>
  </si>
  <si>
    <t>UPPER WEST SIDE: Renovated Private Cozy Room &amp; BR</t>
  </si>
  <si>
    <t>Absolutely stunning 3bed 1ba, Thank me later!</t>
  </si>
  <si>
    <t>Bright and Spacious in Bed Stuy, Brooklyn</t>
  </si>
  <si>
    <t>SPACIOUS 4BR/2BA APT W/PRIVATE OUTDOOR SPACE UWS</t>
  </si>
  <si>
    <t>Beautiful Bed-Stuy Brownstone w/ Outdoor Oasis</t>
  </si>
  <si>
    <t>Brand New 1BR prime UES~W/D the unit Best Value</t>
  </si>
  <si>
    <t>Beautiful Cozy room in Hellâ€™s Kitchen,Times Square</t>
  </si>
  <si>
    <t>Royal Court</t>
  </si>
  <si>
    <t>Huge Apartment with Amazing City Views</t>
  </si>
  <si>
    <t>ST MARKS /heart of EAST VILLAGE sleep up to 8</t>
  </si>
  <si>
    <t>Luda and David Nest to share.</t>
  </si>
  <si>
    <t>Bed-Stuy, Brooklyn apt w/ rooftop &amp; skyline view.</t>
  </si>
  <si>
    <t>THIES IN HARLEM .</t>
  </si>
  <si>
    <t>Modern Brand New 3 Bedroom/2 Baths In Hip Brooklyn</t>
  </si>
  <si>
    <t>Brooklyn 1BR Full Apartment Great Location</t>
  </si>
  <si>
    <t>Large private bedroom New York</t>
  </si>
  <si>
    <t>Bronx Beauty</t>
  </si>
  <si>
    <t>Industrial bedroom  1 minute to Subway</t>
  </si>
  <si>
    <t>Beautiful sunny bedroom in central Williamsburg</t>
  </si>
  <si>
    <t>Artists Corner</t>
  </si>
  <si>
    <t>Jungle room in hip Bushwick</t>
  </si>
  <si>
    <t>21min to Manhattan &amp; Safe Neighborhood&amp;PrivateRoom</t>
  </si>
  <si>
    <t>Large private bedroom 15 min from Manhattan</t>
  </si>
  <si>
    <t>Le Chateau Boutique in Le Brooklyn , NY ! Voila !</t>
  </si>
  <si>
    <t>Private, Beautiful Upper Eastside Townhome</t>
  </si>
  <si>
    <t>Mid Century modern room  1 minute to Subway</t>
  </si>
  <si>
    <t>Vintage Brooklyn Room 1 minute to Subway</t>
  </si>
  <si>
    <t>LAVISH 3 Bedroom in Williamsburg!!</t>
  </si>
  <si>
    <t>1 Bedroom open floor garden apartment</t>
  </si>
  <si>
    <t>Astoria Center Location</t>
  </si>
  <si>
    <t>Cozy Guest Quarters in East Village Penthouse!</t>
  </si>
  <si>
    <t>Beautiful Private Home in Bushwick, Brooklyn!</t>
  </si>
  <si>
    <t>Your Next Vacation Should be Here...Walk to TimeSq</t>
  </si>
  <si>
    <t>Spacious yellow room in Brooklyn</t>
  </si>
  <si>
    <t>Hamilton Heights Home Away from Home! (30-Day Min)</t>
  </si>
  <si>
    <t>Pleasant Room on Pleasant Avenue, NYC</t>
  </si>
  <si>
    <t>Cozy private bedroom 15 min from Manhattan</t>
  </si>
  <si>
    <t>Priv room in an immaculate Apt,near Cent Park, UWS</t>
  </si>
  <si>
    <t>Charming 1 bedroom apartment with private patio</t>
  </si>
  <si>
    <t>Cozy apartment by Central Park</t>
  </si>
  <si>
    <t>Shared Room in Manhattan</t>
  </si>
  <si>
    <t>Spacious private room in the heart of Astoria</t>
  </si>
  <si>
    <t>â˜…Warm + Welcoming BEDSTUY - Private2BR on J/M/Zâ˜…</t>
  </si>
  <si>
    <t>Modern, Airy &amp; Sunny Apt in Brownstone Brooklyn!</t>
  </si>
  <si>
    <t>Quiet and comfy Room in the heart of Williamsbourg</t>
  </si>
  <si>
    <t>Shared room y Times Square</t>
  </si>
  <si>
    <t>Modern Astoria Apartment</t>
  </si>
  <si>
    <t>Designer Madison Ave Studio with Brand New Kitchen</t>
  </si>
  <si>
    <t>Packaged for one plus groups (ENSUITE KING ROYAL)</t>
  </si>
  <si>
    <t>3 Bedroom Spacious Apartment</t>
  </si>
  <si>
    <t>Sun-Filled 3 Bedroom Apartment in Bronx</t>
  </si>
  <si>
    <t>Shared Room and Exp Heart of Manhattan</t>
  </si>
  <si>
    <t>Charming and Bright Apt. in Heart of Williamsburg</t>
  </si>
  <si>
    <t>Packaged for one and groups (QUEEN B)</t>
  </si>
  <si>
    <t>Cute, comfy room in beautiful Brooklyn brownstone</t>
  </si>
  <si>
    <t>Gorgeous Apartment on the Upper West Side</t>
  </si>
  <si>
    <t>Location! Room in Bklyn 10 minutes to Manhattan B3</t>
  </si>
  <si>
    <t>Location! Room in Bklyn 10 minutes to Manhattan U1</t>
  </si>
  <si>
    <t>Location! Room in Bklyn 10 minutes to Manhattan U2</t>
  </si>
  <si>
    <t>Location! Room in Bklyn 10 minutes to Manhattan U3</t>
  </si>
  <si>
    <t>Location! Room in Bklyn 10 minutes to Manhattan B1</t>
  </si>
  <si>
    <t>Affordable Luxury 2 Bedroom &amp; 2 Bath In Brooklyn</t>
  </si>
  <si>
    <t>Cozy Modern Townhouse Garden Apt</t>
  </si>
  <si>
    <t>Clinton Hill/Bed Stuy Artist Retreat</t>
  </si>
  <si>
    <t>Bright &amp; Cozy Apartment walking distance to Subway</t>
  </si>
  <si>
    <t>Modern and bright 2Bed 2Bath Bushwick, Brooklyn</t>
  </si>
  <si>
    <t>Manhattan Ave Apartment 2 stops from Times Square</t>
  </si>
  <si>
    <t>Beautiful duplex apartment by Times Square</t>
  </si>
  <si>
    <t>Room with GARDEN</t>
  </si>
  <si>
    <t>Comfortable and Cozy Home</t>
  </si>
  <si>
    <t>SummerWintersGetaway- 8 mins from JFK</t>
  </si>
  <si>
    <t>Cozy apartment In Manhattan</t>
  </si>
  <si>
    <t>LARGE LUXURIOUS BEDROOM CLOSE TO MANHATTAN</t>
  </si>
  <si>
    <t>BEAUTIFUL PRIVATE ROOM CLOSE TO MANHATTAN</t>
  </si>
  <si>
    <t>SUNNY ROOM</t>
  </si>
  <si>
    <t>Private small room in 3 bdr apt - East Village</t>
  </si>
  <si>
    <t>Small Private Room  in 3 bdr apt - East Village</t>
  </si>
  <si>
    <t>CLEAN &amp; SPACIOUS ROOM  CLOSE TO MANHATTAN</t>
  </si>
  <si>
    <t>BRIGHT ROOM CLOSE TO MIDTOWN MANHATTAN</t>
  </si>
  <si>
    <t>Master Room in Harlem Duplex</t>
  </si>
  <si>
    <t>The Power Tower</t>
  </si>
  <si>
    <t>Bedroom in the Heart of Brooklyn</t>
  </si>
  <si>
    <t>Beautiful Clean &amp; Quiet Room! Rm#3</t>
  </si>
  <si>
    <t>Manhattan room near Apollo. 5 mins walk to subway!</t>
  </si>
  <si>
    <t>Quiet &amp; Modern Serene Bedroom near J subway train</t>
  </si>
  <si>
    <t>Cozy home, away from home. 15 mins from downtown.</t>
  </si>
  <si>
    <t>Cool newly renovated 1BR Apt overlooking Park</t>
  </si>
  <si>
    <t>Adorable room 2</t>
  </si>
  <si>
    <t>Private Room in a Brand New Apt / Quiet Building</t>
  </si>
  <si>
    <t>A Little Sumptin' on Sumpter</t>
  </si>
  <si>
    <t>Red Violet</t>
  </si>
  <si>
    <t>Charming One-Bedroom East Village Apartment</t>
  </si>
  <si>
    <t>BedStuy Penthouse Duplex 1BR</t>
  </si>
  <si>
    <t>Yellow  ButterFly</t>
  </si>
  <si>
    <t>Lavidaloca plc</t>
  </si>
  <si>
    <t>Live Brooklyn II - 2 Bedroom Apt  5 Min to Subway!</t>
  </si>
  <si>
    <t>Luxury apt with East River views in Greenpoint, NY</t>
  </si>
  <si>
    <t>Clean and comfortable place</t>
  </si>
  <si>
    <t>Convenient room in Hellâ€™s Kitchen</t>
  </si>
  <si>
    <t>Sumptin' Simple on Sumpter</t>
  </si>
  <si>
    <t>LUXURY Brownstone, 13 ft ceilings, exposed brick</t>
  </si>
  <si>
    <t>Large, Bright &amp; Cozy Retreat-2 in B'klyn</t>
  </si>
  <si>
    <t>Chelsea gem in the middle of Manhattan.</t>
  </si>
  <si>
    <t>Beautiful Room + Private Bath Same St As Subway!</t>
  </si>
  <si>
    <t>THE STUDIO LODGE NYC</t>
  </si>
  <si>
    <t>Mott Haven Dorm-Bed G</t>
  </si>
  <si>
    <t>TIMES SQUARE Cozy private room</t>
  </si>
  <si>
    <t>Large Studio Loft Centrally Located</t>
  </si>
  <si>
    <t>Brooklyn's Finest - UL</t>
  </si>
  <si>
    <t>Enjoy Yourself in Classic East Village 1BR</t>
  </si>
  <si>
    <t>Large 1 Bedroom Apartment in Chelsea</t>
  </si>
  <si>
    <t>Modern and perfectly located 1BD (East Village)</t>
  </si>
  <si>
    <t>( BLUE ROOM ) Private in Beautiful Town House</t>
  </si>
  <si>
    <t>Bright, modern, cozy 1 bed with amazing view</t>
  </si>
  <si>
    <t>West 80's Private Bedroom Walk to  Central Park</t>
  </si>
  <si>
    <t>On Top Of The Ridge (Wood)</t>
  </si>
  <si>
    <t>Iconic West 57 Street/Central park/Junior 1Bedroom</t>
  </si>
  <si>
    <t>Private 1br Apartment for Your Brooklyn Experience</t>
  </si>
  <si>
    <t>The Feel Good in Ridgewood</t>
  </si>
  <si>
    <t>Beautiful Brooklyn Brownstone Production Space</t>
  </si>
  <si>
    <t>Comfortable home for all your needs!!!</t>
  </si>
  <si>
    <t>King's Airbnb</t>
  </si>
  <si>
    <t>Massive One Bedroom with Office /Yoga Room /Yard</t>
  </si>
  <si>
    <t>Amazing big apartment in UWS Manhattan,  2 bdr</t>
  </si>
  <si>
    <t>Sunny and Luxurious Penthouse Loft in West Harlem</t>
  </si>
  <si>
    <t>Cozy 2 Bedroom in the East Village</t>
  </si>
  <si>
    <t>Super private room and bath with private entrance</t>
  </si>
  <si>
    <t>Beautiful private room 20-25 min from Times Square</t>
  </si>
  <si>
    <t>Beautiful Room in Manhattan</t>
  </si>
  <si>
    <t>Clean and comfortable private room</t>
  </si>
  <si>
    <t>Sanctuary Studio in Long Island City</t>
  </si>
  <si>
    <t>Mott Haven Dorm AA</t>
  </si>
  <si>
    <t>Mott Haven Dorm BB</t>
  </si>
  <si>
    <t>Mott Haven Dorm DD</t>
  </si>
  <si>
    <t>Mott Haven Dorm CC</t>
  </si>
  <si>
    <t>Cozy one bedroom apartment with modern touch!</t>
  </si>
  <si>
    <t>Brand new in the heart of Bushwick</t>
  </si>
  <si>
    <t>Comfortable Bushwick bedroom</t>
  </si>
  <si>
    <t>Stylish Room in Swanky Bushwick Apartment</t>
  </si>
  <si>
    <t>Great Private Room with 2 Beds Near Metro</t>
  </si>
  <si>
    <t>Large Two Floor Apartment in Hip Bushwick Area</t>
  </si>
  <si>
    <t>Shared room in Hell's Kitchen near Times Square 1</t>
  </si>
  <si>
    <t>Shared apt by Central Park Near Times Square 2</t>
  </si>
  <si>
    <t>Shared Room By Times Square near Central Park 3</t>
  </si>
  <si>
    <t>Sun-drenched 1 bedroom in Clinton Hill/Bed-Stuy</t>
  </si>
  <si>
    <t>Gay friendly</t>
  </si>
  <si>
    <t>Heights II</t>
  </si>
  <si>
    <t>Gorgeous 2 Bed 1 Bath - Sutton Place</t>
  </si>
  <si>
    <t>Roomy &amp; Spacious Modern  Bedroom near J train</t>
  </si>
  <si>
    <t>Gorgeous Apartment in a Historic Brownstone</t>
  </si>
  <si>
    <t>Cute and Modern Luxury Apartment in Times Square</t>
  </si>
  <si>
    <t>Beautiful Brooklyn Vintage Townhouse Apartment</t>
  </si>
  <si>
    <t>Enjoy Brooklyn... visit Manhattan</t>
  </si>
  <si>
    <t>Cozy &amp; Convenient 1bed/bath in Crown Heights BK</t>
  </si>
  <si>
    <t>clean + cute room in williamsburg</t>
  </si>
  <si>
    <t>Beyond the Valley of the Doll House</t>
  </si>
  <si>
    <t>Spacious Home - 10 minutes from Central Park</t>
  </si>
  <si>
    <t>Brooklyn Escape</t>
  </si>
  <si>
    <t>AMAZING 5 BEDS CHELSEA/MEATPACKING. BEST LOCATION!</t>
  </si>
  <si>
    <t>Luxury studio in Manhattan</t>
  </si>
  <si>
    <t>Nature Sanctuary</t>
  </si>
  <si>
    <t>One bedroom in Williamsburg, Brooklyn</t>
  </si>
  <si>
    <t>3000 sq. ft. Designer Loft in the heart of NYC</t>
  </si>
  <si>
    <t>Charming 1 Bedroom Apartment In The Heart of NYC</t>
  </si>
  <si>
    <t>Bright, loft-style room in prime Williamsburg</t>
  </si>
  <si>
    <t>Designer owned, newly renovated Bed Stuy flat</t>
  </si>
  <si>
    <t>Beautiful and comfortable Upper East Side location</t>
  </si>
  <si>
    <t>New Large home away from home 15 min from midtown</t>
  </si>
  <si>
    <t>Affordable Suite Steps from Central Park</t>
  </si>
  <si>
    <t>Outstanding &amp; Luxury 2BR in Manhattan, next to TS</t>
  </si>
  <si>
    <t>Studio - Steps from Central Park and Times Square</t>
  </si>
  <si>
    <t>Two Bathroom Suite steps from Central Park</t>
  </si>
  <si>
    <t>Spacious and stylish 2BR in NoMad - brand new</t>
  </si>
  <si>
    <t>Sunset Suite in Spectacular E. Village Penthouse!</t>
  </si>
  <si>
    <t>YAYA's COZY One-Bedroom in a Beautiful Brownstone</t>
  </si>
  <si>
    <t>Fantastic Apartment in Manhattan Center</t>
  </si>
  <si>
    <t>Sunny private bedroom in Brooklyn, 20min to Mnhttn</t>
  </si>
  <si>
    <t>Spacious 5 BED, 2 Full BATH (15 mins to Manhattan)</t>
  </si>
  <si>
    <t>Great Astoria Apartment</t>
  </si>
  <si>
    <t>Yellow Room</t>
  </si>
  <si>
    <t>Amanecer espectacular con terraza privada</t>
  </si>
  <si>
    <t>Private Room in Manhattan 15 min. from Midtown!</t>
  </si>
  <si>
    <t>3 Bedroom duplex in 2 Family House Brooklyn</t>
  </si>
  <si>
    <t>Spacious Apartment perfect to relax and enjoy .</t>
  </si>
  <si>
    <t>Baisley Best - 4 minutes from JFK Airport</t>
  </si>
  <si>
    <t>Beautiful &amp; huge apartment in great location</t>
  </si>
  <si>
    <t>Decorator's Apt in Mansion Off 5th Ave</t>
  </si>
  <si>
    <t>Upper East Side Luxury Mansion Off 5th Ave</t>
  </si>
  <si>
    <t>Trendy &amp; Modern Bushwick Brooklyn Apartment</t>
  </si>
  <si>
    <t>BEST LOCATION IN SUNNYSIDE-15 MINUTES TO MANHATTAN</t>
  </si>
  <si>
    <t>Design haven with private backyard &amp; greenhouse</t>
  </si>
  <si>
    <t>Two Bedroom Apartment with Kitchen and Four Beds.</t>
  </si>
  <si>
    <t>EXCLUSIVE Apartment ~ NEW LUXURY boutique building</t>
  </si>
  <si>
    <t>Sunlit LGBTQ+ Cozy Private Queen Room @Bushwick</t>
  </si>
  <si>
    <t>More Comfy Bushwick</t>
  </si>
  <si>
    <t>Modern 2BD in Astoria-10 min to Central Park</t>
  </si>
  <si>
    <t>Two  Bedroom in 2 Family House in Brooklyn</t>
  </si>
  <si>
    <t>Bright, New &amp; Quiet Bushwick Apt close subway L/J</t>
  </si>
  <si>
    <t>Modern 2 BEDROOM PRIME Upper East Side APT.</t>
  </si>
  <si>
    <t>Very close to Subway, Jamaica Hosp, Airtrain, JFK</t>
  </si>
  <si>
    <t>4 Bedroom apartment in  2 family house in Brooklyn</t>
  </si>
  <si>
    <t>Geraldine's  1 BR APT 5 min from JFK</t>
  </si>
  <si>
    <t>Apartment with basement private entrance</t>
  </si>
  <si>
    <t>Cute Apartment steps from Time Square</t>
  </si>
  <si>
    <t>Spacious Bushwick 3BR, 2.5 Bath (Steps to Subway!)</t>
  </si>
  <si>
    <t>Modern Bushwick 2BR (15 Minutes to Manhattan!)</t>
  </si>
  <si>
    <t>Spacious Bushwick 5BR, 3.5 BATH (Steps to Subway!)</t>
  </si>
  <si>
    <t>3 Bedroom house in 2 family house.</t>
  </si>
  <si>
    <t>New Luxury Manhattan Apartment</t>
  </si>
  <si>
    <t>Lofty spacious sun drenched home</t>
  </si>
  <si>
    <t>Unique Furnished Apt in UES Mansion Off 5th</t>
  </si>
  <si>
    <t>Large Crownheights Apartment Sublet</t>
  </si>
  <si>
    <t>Cozy Brooklyn bedroom close to Manhattan et al</t>
  </si>
  <si>
    <t>Beautiful Brownstone Entire Apartment In Manhattan</t>
  </si>
  <si>
    <t>Our slice of the Big Apple - good for large groups</t>
  </si>
  <si>
    <t>The High Rise Apartment</t>
  </si>
  <si>
    <t>Great 1 Bedroom Loft in Cool SoBro Area</t>
  </si>
  <si>
    <t>Beautiful 1 bedroom steps from Central Park!</t>
  </si>
  <si>
    <t>3 bedroom beautiful, cozy apt close to Times Sq.</t>
  </si>
  <si>
    <t>Amazing Luxury on Striverâ€™s Row</t>
  </si>
  <si>
    <t>Heart of Bushwick home</t>
  </si>
  <si>
    <t>LOVELY separate apartment in Bedstuy brownstone</t>
  </si>
  <si>
    <t>NEW ENTIRE HOME BEAUTIFUL 3BED/2.5BATH DUPLEX</t>
  </si>
  <si>
    <t>Trendy East Village apt for 4! Street level apt</t>
  </si>
  <si>
    <t>Sunny, Spacious, Beautiful Apt</t>
  </si>
  <si>
    <t>Cozy bedroom 25 min from Manhattan</t>
  </si>
  <si>
    <t>Sunny and clean bedroom 25 min from Manhattan</t>
  </si>
  <si>
    <t>Bright private bedroom 25 min from Manhattan</t>
  </si>
  <si>
    <t>Urban Oasis Apartment for Fam or Friends</t>
  </si>
  <si>
    <t>Luxury Brooklyn Condo only 30 min to NYC</t>
  </si>
  <si>
    <t>Sutton Place High Rise</t>
  </si>
  <si>
    <t>Cozy 2 bedroom apt in Astoria / Long Island City</t>
  </si>
  <si>
    <t>Luxury 3 Stops to Times Square</t>
  </si>
  <si>
    <t>Backyard in BK, Modern Reno, Sleeps 6, Walk 2train</t>
  </si>
  <si>
    <t>2bdrms lrg prime Williamsburg apt in townhouse</t>
  </si>
  <si>
    <t>Spacious Modern Apt. Near JFK Airport and Trains</t>
  </si>
  <si>
    <t>Harlem Hidden Gem,Clean, Affordable and Convenient</t>
  </si>
  <si>
    <t>Unbeatable &amp; Massive Midtown 3 Bedroom Apt</t>
  </si>
  <si>
    <t>Private Cozy Three Bedroom apartment for 8</t>
  </si>
  <si>
    <t>Great Room  Great Location Williamsburg</t>
  </si>
  <si>
    <t>House of Monkey playful space for kids and family</t>
  </si>
  <si>
    <t>3bedroom First Floor apt in prime Williamsburg</t>
  </si>
  <si>
    <t>Stylish 2 Beds Apartment with Private Parking</t>
  </si>
  <si>
    <t>Bright, airy &amp; cute Single Bedroom in Williamsburg</t>
  </si>
  <si>
    <t>Spacious 2BR Manhattan/NYC  apt. Mins. to time sq.</t>
  </si>
  <si>
    <t>Spectacular 2 Bedroom, 2 1/2 Bath</t>
  </si>
  <si>
    <t>Williamsburg 2nd Fl 2bed Floor thru Apt townhouse</t>
  </si>
  <si>
    <t>Clean, quiet, lux BR in Midtown</t>
  </si>
  <si>
    <t>Flushing Hideout</t>
  </si>
  <si>
    <t>Kosy apt w modern new furniture in the heart of NY</t>
  </si>
  <si>
    <t>Sleeping Easy on the East Side! 1 Bed/1 Bath</t>
  </si>
  <si>
    <t>little Oasis in New York artistic best Bushwick</t>
  </si>
  <si>
    <t>Garden flat in most artistic New York Bushwick</t>
  </si>
  <si>
    <t>Best luxury deal in Manhattan.</t>
  </si>
  <si>
    <t>FUNKY FLATBUSH FLAT</t>
  </si>
  <si>
    <t>Spacious room near subway</t>
  </si>
  <si>
    <t>Fresh &amp; Bright Private Room near J train</t>
  </si>
  <si>
    <t>Sunny Spacious Long Island City Apartment</t>
  </si>
  <si>
    <t>Lg and Lovely 2 bedroom in Astoria. Sleeps up to 8</t>
  </si>
  <si>
    <t>Gorgeous 3 BR with backyard 15 minutes from Soho</t>
  </si>
  <si>
    <t>Piano duplex in New York artistic best Bushwick</t>
  </si>
  <si>
    <t>Nice &amp; Lovely room in LIC.5 stops to Times Square</t>
  </si>
  <si>
    <t>Comfortable bedroom to enjoy your visit in NYC!</t>
  </si>
  <si>
    <t>Entire 3 Bedroom Astoria Apartment</t>
  </si>
  <si>
    <t>Perfectly Located Organic Getaway</t>
  </si>
  <si>
    <t>Large 3 bed, 2 bath , garden , bbq , all you need</t>
  </si>
  <si>
    <t>Charming one bedroom - newly renovated rowhouse</t>
  </si>
  <si>
    <t>rickyh@yahoo.com</t>
  </si>
  <si>
    <t>Price</t>
  </si>
  <si>
    <t>amandac@yahoo.com</t>
  </si>
  <si>
    <t>michaelj@yahoo.com</t>
  </si>
  <si>
    <t>nicholasr@hotmail.com</t>
  </si>
  <si>
    <t>sandras@yahoo.com</t>
  </si>
  <si>
    <t>virginiab@outlook.com</t>
  </si>
  <si>
    <t>matthews@gmail.com</t>
  </si>
  <si>
    <t>brandong@gmail.com</t>
  </si>
  <si>
    <t>kathleend@yahoo.com</t>
  </si>
  <si>
    <t>joshuak@gmail.com</t>
  </si>
  <si>
    <t>anthonym@yahoo.com</t>
  </si>
  <si>
    <t>angelah@gmail.com</t>
  </si>
  <si>
    <t>jenniferr@gmail.com</t>
  </si>
  <si>
    <t>joshuar@hotmail.com</t>
  </si>
  <si>
    <t>caitlind@hotmail.com</t>
  </si>
  <si>
    <t>nicolec@outlook.com</t>
  </si>
  <si>
    <t>kenneths@outlook.com</t>
  </si>
  <si>
    <t>marys@gmail.com</t>
  </si>
  <si>
    <t>jerryr@gmail.com</t>
  </si>
  <si>
    <t>melissas@gmail.com</t>
  </si>
  <si>
    <t>shirleyg@outlook.com</t>
  </si>
  <si>
    <t>susand@yahoo.com</t>
  </si>
  <si>
    <t>williamm@yahoo.com</t>
  </si>
  <si>
    <t>carolc@gmail.com</t>
  </si>
  <si>
    <t>rachels@hotmail.com</t>
  </si>
  <si>
    <t>joans@yahoo.com</t>
  </si>
  <si>
    <t>davidm@outlook.com</t>
  </si>
  <si>
    <t>amandah@hotmail.com</t>
  </si>
  <si>
    <t>debrac@yahoo.com</t>
  </si>
  <si>
    <t>samantham@yahoo.com</t>
  </si>
  <si>
    <t>christopherb@hotmail.com</t>
  </si>
  <si>
    <t>anthonyh@yahoo.com</t>
  </si>
  <si>
    <t>kathleend@gmail.com</t>
  </si>
  <si>
    <t>gregoryf@yahoo.com</t>
  </si>
  <si>
    <t>maries@yahoo.com</t>
  </si>
  <si>
    <t>thomass@outlook.com</t>
  </si>
  <si>
    <t>joshuas@yahoo.com</t>
  </si>
  <si>
    <t>dianel@outlook.com</t>
  </si>
  <si>
    <t>robertm@yahoo.com</t>
  </si>
  <si>
    <t>bettyh@hotmail.com</t>
  </si>
  <si>
    <t>thomass@gmail.com</t>
  </si>
  <si>
    <t>michaels@hotmail.com</t>
  </si>
  <si>
    <t>pamelaa@hotmail.com</t>
  </si>
  <si>
    <t>robertl@outlook.com</t>
  </si>
  <si>
    <t>susanl@hotmail.com</t>
  </si>
  <si>
    <t>robertp@hotmail.com</t>
  </si>
  <si>
    <t>richardp@yahoo.com</t>
  </si>
  <si>
    <t>wendyw@yahoo.com</t>
  </si>
  <si>
    <t>kimm@outlook.com</t>
  </si>
  <si>
    <t>margaretb@hotmail.com</t>
  </si>
  <si>
    <t>robertd@outlook.com</t>
  </si>
  <si>
    <t>andrewr@outlook.com</t>
  </si>
  <si>
    <t>barbarah@yahoo.com</t>
  </si>
  <si>
    <t>alexanders@outlook.com</t>
  </si>
  <si>
    <t>meganm@hotmail.com</t>
  </si>
  <si>
    <t>nathanh@hotmail.com</t>
  </si>
  <si>
    <t>christopherb@outlook.com</t>
  </si>
  <si>
    <t>juditho@yahoo.com</t>
  </si>
  <si>
    <t>maryw@outlook.com</t>
  </si>
  <si>
    <t>sarahh@hotmail.com</t>
  </si>
  <si>
    <t>jessicag@gmail.com</t>
  </si>
  <si>
    <t>julies@yahoo.com</t>
  </si>
  <si>
    <t>georgec@gmail.com</t>
  </si>
  <si>
    <t>cynthiah@gmail.com</t>
  </si>
  <si>
    <t>ruthh@outlook.com</t>
  </si>
  <si>
    <t>dianeb@outlook.com</t>
  </si>
  <si>
    <t>whitneyp@outlook.com</t>
  </si>
  <si>
    <t>joans@outlook.com</t>
  </si>
  <si>
    <t>maryb@gmail.com</t>
  </si>
  <si>
    <t>susanh@yahoo.com</t>
  </si>
  <si>
    <t>davidc@gmail.com</t>
  </si>
  <si>
    <t>michaelstuart@hotmail.com</t>
  </si>
  <si>
    <t>josephh@gmail.com</t>
  </si>
  <si>
    <t>lindag@hotmail.com</t>
  </si>
  <si>
    <t>danielr@yahoo.com</t>
  </si>
  <si>
    <t>nicolej@yahoo.com</t>
  </si>
  <si>
    <t>dennisw@hotmail.com</t>
  </si>
  <si>
    <t>courtneyw@yahoo.com</t>
  </si>
  <si>
    <t>stevens@yahoo.com</t>
  </si>
  <si>
    <t>jamesm@yahoo.com</t>
  </si>
  <si>
    <t>markh@gmail.com</t>
  </si>
  <si>
    <t>zacharyg@hotmail.com</t>
  </si>
  <si>
    <t>maryn@gmail.com</t>
  </si>
  <si>
    <t>geralds@gmail.com</t>
  </si>
  <si>
    <t>christopherd@gmail.com</t>
  </si>
  <si>
    <t>donalds@outlook.com</t>
  </si>
  <si>
    <t>patriciac@hotmail.com</t>
  </si>
  <si>
    <t>nicoles@outlook.com</t>
  </si>
  <si>
    <t>jamesm@gmail.com</t>
  </si>
  <si>
    <t>marym@gmail.com</t>
  </si>
  <si>
    <t>kggrant@yahoo.com</t>
  </si>
  <si>
    <t>jacobf@yahoo.com</t>
  </si>
  <si>
    <t>josephl@outlook.com</t>
  </si>
  <si>
    <t>mattheww@yahoo.com</t>
  </si>
  <si>
    <t>darlenesangel@hotmail.com</t>
  </si>
  <si>
    <t>matthewg22@gmail.com</t>
  </si>
  <si>
    <t>ryanttaylor@hotmail.com</t>
  </si>
  <si>
    <t>bjdavid13@hotmail.com</t>
  </si>
  <si>
    <t>tjgomez@outlook.com</t>
  </si>
  <si>
    <t>hefrancis57@hotmail.com</t>
  </si>
  <si>
    <t>joo28@hotmail.com</t>
  </si>
  <si>
    <t>mjandrews@hotmail.com</t>
  </si>
  <si>
    <t>kathyk@outlook.com</t>
  </si>
  <si>
    <t>jawitt@hotmail.com</t>
  </si>
  <si>
    <t>garym39@yahoo.com</t>
  </si>
  <si>
    <t>crwhitehead51@hotmail.com</t>
  </si>
  <si>
    <t>adamblair@gmail.com</t>
  </si>
  <si>
    <t>rtwood34@yahoo.com</t>
  </si>
  <si>
    <t>brianross@yahoo.com</t>
  </si>
  <si>
    <t>bernicegibson@gmail.com</t>
  </si>
  <si>
    <t>paulaaholland22@outlook.com</t>
  </si>
  <si>
    <t>brianc49@outlook.com</t>
  </si>
  <si>
    <t>seanb59@gmail.com</t>
  </si>
  <si>
    <t>torosales97@hotmail.com</t>
  </si>
  <si>
    <t>jrmichael@yahoo.com</t>
  </si>
  <si>
    <t>kgcampbell@yahoo.com</t>
  </si>
  <si>
    <t>ltkamal52@yahoo.com</t>
  </si>
  <si>
    <t>jbmccarthy@outlook.com</t>
  </si>
  <si>
    <t>judyj28@gmail.com</t>
  </si>
  <si>
    <t>dannyturner@hotmail.com</t>
  </si>
  <si>
    <t>llhubbard43@gmail.com</t>
  </si>
  <si>
    <t>bryantrcollins33@outlook.com</t>
  </si>
  <si>
    <t>mdwebber@gmail.com</t>
  </si>
  <si>
    <t>aimeej@outlook.com</t>
  </si>
  <si>
    <t>sherryperry49@hotmail.com</t>
  </si>
  <si>
    <t>toddkirkland41@outlook.com</t>
  </si>
  <si>
    <t>constancemperry@gmail.com</t>
  </si>
  <si>
    <t>brittneyt@gmail.com</t>
  </si>
  <si>
    <t>donaldgiles@hotmail.com</t>
  </si>
  <si>
    <t>debravazquez@yahoo.com</t>
  </si>
  <si>
    <t>cynthiahicks65@outlook.com</t>
  </si>
  <si>
    <t>justinwashington@outlook.com</t>
  </si>
  <si>
    <t>jcwaters41@hotmail.com</t>
  </si>
  <si>
    <t>amynstone60@outlook.com</t>
  </si>
  <si>
    <t>josephr83@yahoo.com</t>
  </si>
  <si>
    <t>walterh45@yahoo.com</t>
  </si>
  <si>
    <t>caitliniwalsh47@gmail.com</t>
  </si>
  <si>
    <t>charlesrice@hotmail.com</t>
  </si>
  <si>
    <t>bsjamison71@hotmail.com</t>
  </si>
  <si>
    <t>kristenchandra@outlook.com</t>
  </si>
  <si>
    <t>debrac91@gmail.com</t>
  </si>
  <si>
    <t>marilynl78@gmail.com</t>
  </si>
  <si>
    <t>jacquelinew@gmail.com</t>
  </si>
  <si>
    <t>johnnyjmills84@gmail.com</t>
  </si>
  <si>
    <t>mistytjennings33@yahoo.com</t>
  </si>
  <si>
    <t>paulaf99@yahoo.com</t>
  </si>
  <si>
    <t>dennismcclure90@gmail.com</t>
  </si>
  <si>
    <t>beverlyb@gmail.com</t>
  </si>
  <si>
    <t>jamiecassidy14@outlook.com</t>
  </si>
  <si>
    <t>rhondalhamilton31@gmail.com</t>
  </si>
  <si>
    <t>ltaguilar58@gmail.com</t>
  </si>
  <si>
    <t>stcrawford@hotmail.com</t>
  </si>
  <si>
    <t>dianneachin@gmail.com</t>
  </si>
  <si>
    <t>rdmartin1@hotmail.com</t>
  </si>
  <si>
    <t>mgrichard@gmail.com</t>
  </si>
  <si>
    <t>adaquino75@yahoo.com</t>
  </si>
  <si>
    <t>mesantiago@gmail.com</t>
  </si>
  <si>
    <t>aclane@gmail.com</t>
  </si>
  <si>
    <t>carolrleonard38@yahoo.com</t>
  </si>
  <si>
    <t>debratsang4@yahoo.com</t>
  </si>
  <si>
    <t>ashleym@outlook.com</t>
  </si>
  <si>
    <t>juliepreston12@hotmail.com</t>
  </si>
  <si>
    <t>larryj12@hotmail.com</t>
  </si>
  <si>
    <t>beverlylraj14@gmail.com</t>
  </si>
  <si>
    <t>michelleh56@outlook.com</t>
  </si>
  <si>
    <t>briansanders@gmail.com</t>
  </si>
  <si>
    <t>fksaleem@outlook.com</t>
  </si>
  <si>
    <t>msguerrero34@yahoo.com</t>
  </si>
  <si>
    <t>bjhuang1@hotmail.com</t>
  </si>
  <si>
    <t>gailpguerra@gmail.com</t>
  </si>
  <si>
    <t>nstapia44@hotmail.com</t>
  </si>
  <si>
    <t>carolynflores@gmail.com</t>
  </si>
  <si>
    <t>karenn@gmail.com</t>
  </si>
  <si>
    <t>dfjackson@yahoo.com</t>
  </si>
  <si>
    <t>woodrowp64@hotmail.com</t>
  </si>
  <si>
    <t>aaronmahmoud@outlook.com</t>
  </si>
  <si>
    <t>caitlinsims54@gmail.com</t>
  </si>
  <si>
    <t>edithh6@outlook.com</t>
  </si>
  <si>
    <t>dennisjmanning21@yahoo.com</t>
  </si>
  <si>
    <t>johnnyjrobles47@hotmail.com</t>
  </si>
  <si>
    <t>robertodaniels@gmail.com</t>
  </si>
  <si>
    <t>kylemkong22@outlook.com</t>
  </si>
  <si>
    <t>alyssamedina@yahoo.com</t>
  </si>
  <si>
    <t>kpmiller1@outlook.com</t>
  </si>
  <si>
    <t>krystald42@yahoo.com</t>
  </si>
  <si>
    <t>ashleylarson53@outlook.com</t>
  </si>
  <si>
    <t>louisekarim99@outlook.com</t>
  </si>
  <si>
    <t>tammydavid@outlook.com</t>
  </si>
  <si>
    <t>jonathancopeland@outlook.com</t>
  </si>
  <si>
    <t>marilynnmayer@yahoo.com</t>
  </si>
  <si>
    <t>clwright50@gmail.com</t>
  </si>
  <si>
    <t>lindahaynes18@hotmail.com</t>
  </si>
  <si>
    <t>kcsinha39@outlook.com</t>
  </si>
  <si>
    <t>lindapaterson@yahoo.com</t>
  </si>
  <si>
    <t>warrenjwan@yahoo.com</t>
  </si>
  <si>
    <t>jshicks@yahoo.com</t>
  </si>
  <si>
    <t>sandraw75@outlook.com</t>
  </si>
  <si>
    <t>darringray49@yahoo.com</t>
  </si>
  <si>
    <t>andrewbarnett3@yahoo.com</t>
  </si>
  <si>
    <t>tonijcarroll77@outlook.com</t>
  </si>
  <si>
    <t>lindseys4@gmail.com</t>
  </si>
  <si>
    <t>gregorygcastro@gmail.com</t>
  </si>
  <si>
    <t>charlesberger83@yahoo.com</t>
  </si>
  <si>
    <t>edwardb@gmail.com</t>
  </si>
  <si>
    <t>leedhughes@gmail.com</t>
  </si>
  <si>
    <t>lmfischer@yahoo.com</t>
  </si>
  <si>
    <t>williampowell@yahoo.com</t>
  </si>
  <si>
    <t>vivianc25@yahoo.com</t>
  </si>
  <si>
    <t>cindymfreeman5@hotmail.com</t>
  </si>
  <si>
    <t>louisbmanuel37@hotmail.com</t>
  </si>
  <si>
    <t>tonyat60@outlook.com</t>
  </si>
  <si>
    <t>jchunt91@gmail.com</t>
  </si>
  <si>
    <t>helenc@gmail.com</t>
  </si>
  <si>
    <t>christophergbradley@yahoo.com</t>
  </si>
  <si>
    <t>marymmoses@yahoo.com</t>
  </si>
  <si>
    <t>joanc32@yahoo.com</t>
  </si>
  <si>
    <t>gregoryfrench@gmail.com</t>
  </si>
  <si>
    <t>kellybush20@yahoo.com</t>
  </si>
  <si>
    <t>jennifermontgomery@yahoo.com</t>
  </si>
  <si>
    <t>jeremyigomes47@outlook.com</t>
  </si>
  <si>
    <t>brianjcarr@gmail.com</t>
  </si>
  <si>
    <t>jacquelineh@outlook.com</t>
  </si>
  <si>
    <t>waynemgaines55@yahoo.com</t>
  </si>
  <si>
    <t>janicerodrigues71@hotmail.com</t>
  </si>
  <si>
    <t>debrafking71@gmail.com</t>
  </si>
  <si>
    <t>nancydoyle93@hotmail.com</t>
  </si>
  <si>
    <t>seanb18@outlook.com</t>
  </si>
  <si>
    <t>lisameadows34@yahoo.com</t>
  </si>
  <si>
    <t>ritah@yahoo.com</t>
  </si>
  <si>
    <t>warrenvgallagher97@outlook.com</t>
  </si>
  <si>
    <t>mecrawford88@outlook.com</t>
  </si>
  <si>
    <t>rohollingsworth@hotmail.com</t>
  </si>
  <si>
    <t>brandonmyang@outlook.com</t>
  </si>
  <si>
    <t>rovance69@outlook.com</t>
  </si>
  <si>
    <t>stephenmorris@yahoo.com</t>
  </si>
  <si>
    <t>derekm100@outlook.com</t>
  </si>
  <si>
    <t>joanobrien@yahoo.com</t>
  </si>
  <si>
    <t>patriciajjimenez46@yahoo.com</t>
  </si>
  <si>
    <t>carolyntong46@outlook.com</t>
  </si>
  <si>
    <t>elwills27@yahoo.com</t>
  </si>
  <si>
    <t>thelmasrivastava64@gmail.com</t>
  </si>
  <si>
    <t>bjmann@yahoo.com</t>
  </si>
  <si>
    <t>sfvillegas80@outlook.com</t>
  </si>
  <si>
    <t>joanjstevens14@outlook.com</t>
  </si>
  <si>
    <t>jacobosingh75@hotmail.com</t>
  </si>
  <si>
    <t>amandacruz52@yahoo.com</t>
  </si>
  <si>
    <t>corajbutler21@hotmail.com</t>
  </si>
  <si>
    <t>robertiazmi98@gmail.com</t>
  </si>
  <si>
    <t>mildredfernandez@hotmail.com</t>
  </si>
  <si>
    <t>adambkane5@hotmail.com</t>
  </si>
  <si>
    <t>ftevans54@hotmail.com</t>
  </si>
  <si>
    <t>justinm43@hotmail.com</t>
  </si>
  <si>
    <t>jdperry30@hotmail.com</t>
  </si>
  <si>
    <t>nancyguzman@yahoo.com</t>
  </si>
  <si>
    <t>kennethgupta4@hotmail.com</t>
  </si>
  <si>
    <t>deboraht@gmail.com</t>
  </si>
  <si>
    <t>jjyates@hotmail.com</t>
  </si>
  <si>
    <t>mikegoode@outlook.com</t>
  </si>
  <si>
    <t>donaldssutton45@gmail.com</t>
  </si>
  <si>
    <t>debbielpowell@gmail.com</t>
  </si>
  <si>
    <t>angelasyuan@gmail.com</t>
  </si>
  <si>
    <t>tepacheco@gmail.com</t>
  </si>
  <si>
    <t>hdkelly15@hotmail.com</t>
  </si>
  <si>
    <t>pkcole@outlook.com</t>
  </si>
  <si>
    <t>edithmurphy@gmail.com</t>
  </si>
  <si>
    <t>rosestevens35@outlook.com</t>
  </si>
  <si>
    <t>lorip32@yahoo.com</t>
  </si>
  <si>
    <t>annabhancock@outlook.com</t>
  </si>
  <si>
    <t>doloresczhang61@yahoo.com</t>
  </si>
  <si>
    <t>whmelo@gmail.com</t>
  </si>
  <si>
    <t>kimberlykidd@gmail.com</t>
  </si>
  <si>
    <t>cynthial19@yahoo.com</t>
  </si>
  <si>
    <t>karenc23@gmail.com</t>
  </si>
  <si>
    <t>ellenburke41@hotmail.com</t>
  </si>
  <si>
    <t>ktnicholson34@gmail.com</t>
  </si>
  <si>
    <t>jjgreenwood22@hotmail.com</t>
  </si>
  <si>
    <t>dflozano@gmail.com</t>
  </si>
  <si>
    <t>seanspencer70@yahoo.com</t>
  </si>
  <si>
    <t>lfgreen@outlook.com</t>
  </si>
  <si>
    <t>rosecastillo@gmail.com</t>
  </si>
  <si>
    <t>bettyanderson88@yahoo.com</t>
  </si>
  <si>
    <t>jeffreymoody30@yahoo.com</t>
  </si>
  <si>
    <t>doloresalau14@hotmail.com</t>
  </si>
  <si>
    <t>shannondlindsey@outlook.com</t>
  </si>
  <si>
    <t>craigjpatel@outlook.com</t>
  </si>
  <si>
    <t>aaronpfreeman@outlook.com</t>
  </si>
  <si>
    <t>janetthakur@outlook.com</t>
  </si>
  <si>
    <t>marleneb77@hotmail.com</t>
  </si>
  <si>
    <t>richardftomlinson@outlook.com</t>
  </si>
  <si>
    <t>thomask80@hotmail.com</t>
  </si>
  <si>
    <t>theresagnguyen@yahoo.com</t>
  </si>
  <si>
    <t>kpraj85@gmail.com</t>
  </si>
  <si>
    <t>bernicejames@yahoo.com</t>
  </si>
  <si>
    <t>marquitachussain83@hotmail.com</t>
  </si>
  <si>
    <t>justinbenjamin79@gmail.com</t>
  </si>
  <si>
    <t>margaretwflanagan61@gmail.com</t>
  </si>
  <si>
    <t>julieabaez94@yahoo.com</t>
  </si>
  <si>
    <t>daledtang@outlook.com</t>
  </si>
  <si>
    <t>christines18@yahoo.com</t>
  </si>
  <si>
    <t>loish23@yahoo.com</t>
  </si>
  <si>
    <t>shannonfnicole1@gmail.com</t>
  </si>
  <si>
    <t>jeffdonaldson26@outlook.com</t>
  </si>
  <si>
    <t>elroth@hotmail.com</t>
  </si>
  <si>
    <t>mikec78@hotmail.com</t>
  </si>
  <si>
    <t>joeflondon@gmail.com</t>
  </si>
  <si>
    <t>jessicas76@yahoo.com</t>
  </si>
  <si>
    <t>scmurray68@yahoo.com</t>
  </si>
  <si>
    <t>amnewton@hotmail.com</t>
  </si>
  <si>
    <t>melissarivera@hotmail.com</t>
  </si>
  <si>
    <t>danamgregory90@yahoo.com</t>
  </si>
  <si>
    <t>peterf54@gmail.com</t>
  </si>
  <si>
    <t>vmboone1@outlook.com</t>
  </si>
  <si>
    <t>steveng@gmail.com</t>
  </si>
  <si>
    <t>rogerb@gmail.com</t>
  </si>
  <si>
    <t>cynthialchua91@gmail.com</t>
  </si>
  <si>
    <t>rjolsen@hotmail.com</t>
  </si>
  <si>
    <t>rfaziz@hotmail.com</t>
  </si>
  <si>
    <t>bryanjmacleod@hotmail.com</t>
  </si>
  <si>
    <t>samanthan4@hotmail.com</t>
  </si>
  <si>
    <t>jenniferh@outlook.com</t>
  </si>
  <si>
    <t>gccorbett@hotmail.com</t>
  </si>
  <si>
    <t>acgood@yahoo.com</t>
  </si>
  <si>
    <t>nicolecdevi53@outlook.com</t>
  </si>
  <si>
    <t>kgrodriguez4@yahoo.com</t>
  </si>
  <si>
    <t>charlesy@hotmail.com</t>
  </si>
  <si>
    <t>williamh49@gmail.com</t>
  </si>
  <si>
    <t>susanjriley77@yahoo.com</t>
  </si>
  <si>
    <t>ronnieabarrett5@gmail.com</t>
  </si>
  <si>
    <t>samanthab76@gmail.com</t>
  </si>
  <si>
    <t>chsweet@hotmail.com</t>
  </si>
  <si>
    <t>jamesm79@outlook.com</t>
  </si>
  <si>
    <t>joelk61@gmail.com</t>
  </si>
  <si>
    <t>mjcochran91@yahoo.com</t>
  </si>
  <si>
    <t>judycohen20@gmail.com</t>
  </si>
  <si>
    <t>williamsclarke43@outlook.com</t>
  </si>
  <si>
    <t>joesalama@gmail.com</t>
  </si>
  <si>
    <t>jenniepotter@gmail.com</t>
  </si>
  <si>
    <t>stephaniechan46@hotmail.com</t>
  </si>
  <si>
    <t>alexanderbsimons@gmail.com</t>
  </si>
  <si>
    <t>carolc@outlook.com</t>
  </si>
  <si>
    <t>migupta@gmail.com</t>
  </si>
  <si>
    <t>normag88@yahoo.com</t>
  </si>
  <si>
    <t>rjlambert90@yahoo.com</t>
  </si>
  <si>
    <t>kjbush28@gmail.com</t>
  </si>
  <si>
    <t>jjquinn@hotmail.com</t>
  </si>
  <si>
    <t>garymkirk74@hotmail.com</t>
  </si>
  <si>
    <t>melissamorales@hotmail.com</t>
  </si>
  <si>
    <t>gaberger@yahoo.com</t>
  </si>
  <si>
    <t>danieldizon@outlook.com</t>
  </si>
  <si>
    <t>christopherkschneider@hotmail.com</t>
  </si>
  <si>
    <t>mikelamb@yahoo.com</t>
  </si>
  <si>
    <t>vickidwells24@gmail.com</t>
  </si>
  <si>
    <t>deanl@outlook.com</t>
  </si>
  <si>
    <t>timsknight@yahoo.com</t>
  </si>
  <si>
    <t>womehta@hotmail.com</t>
  </si>
  <si>
    <t>erinliu94@outlook.com</t>
  </si>
  <si>
    <t>carolynf25@gmail.com</t>
  </si>
  <si>
    <t>dlfischer@yahoo.com</t>
  </si>
  <si>
    <t>spencerlmurray6@gmail.com</t>
  </si>
  <si>
    <t>bryandark76@gmail.com</t>
  </si>
  <si>
    <t>richardfmeadows89@yahoo.com</t>
  </si>
  <si>
    <t>ronnien63@yahoo.com</t>
  </si>
  <si>
    <t>normafcook@hotmail.com</t>
  </si>
  <si>
    <t>douglasd40@hotmail.com</t>
  </si>
  <si>
    <t>cynthiajhopkins63@hotmail.com</t>
  </si>
  <si>
    <t>jpsims45@yahoo.com</t>
  </si>
  <si>
    <t>tjgray@outlook.com</t>
  </si>
  <si>
    <t>lvhernandez77@gmail.com</t>
  </si>
  <si>
    <t>lucillechristensen53@hotmail.com</t>
  </si>
  <si>
    <t>kennethfrhodes@gmail.com</t>
  </si>
  <si>
    <t>janetm93@outlook.com</t>
  </si>
  <si>
    <t>roberth@yahoo.com</t>
  </si>
  <si>
    <t>dipatton51@yahoo.com</t>
  </si>
  <si>
    <t>brittanyw@outlook.com</t>
  </si>
  <si>
    <t>charlesh44@gmail.com</t>
  </si>
  <si>
    <t>ashleyjgomes@outlook.com</t>
  </si>
  <si>
    <t>jsliang@hotmail.com</t>
  </si>
  <si>
    <t>aphansen@outlook.com</t>
  </si>
  <si>
    <t>emowens89@hotmail.com</t>
  </si>
  <si>
    <t>jennifercmitchell6@gmail.com</t>
  </si>
  <si>
    <t>jamief35@outlook.com</t>
  </si>
  <si>
    <t>lbvasquez82@gmail.com</t>
  </si>
  <si>
    <t>marthaolsson99@outlook.com</t>
  </si>
  <si>
    <t>jjmccarthy51@hotmail.com</t>
  </si>
  <si>
    <t>wftodd@outlook.com</t>
  </si>
  <si>
    <t>ryansingh1@yahoo.com</t>
  </si>
  <si>
    <t>lrruiz@gmail.com</t>
  </si>
  <si>
    <t>cynthiam75@yahoo.com</t>
  </si>
  <si>
    <t>ruthfliu6@outlook.com</t>
  </si>
  <si>
    <t>leonardm45@hotmail.com</t>
  </si>
  <si>
    <t>christinescruz31@gmail.com</t>
  </si>
  <si>
    <t>jacobp27@outlook.com</t>
  </si>
  <si>
    <t>tomcardenas@hotmail.com</t>
  </si>
  <si>
    <t>danielkbradley@outlook.com</t>
  </si>
  <si>
    <t>dennisp@hotmail.com</t>
  </si>
  <si>
    <t>bettyfhays81@outlook.com</t>
  </si>
  <si>
    <t>toddreid@outlook.com</t>
  </si>
  <si>
    <t>tzevans17@gmail.com</t>
  </si>
  <si>
    <t>mjbruce@outlook.com</t>
  </si>
  <si>
    <t>scmoreno19@yahoo.com</t>
  </si>
  <si>
    <t>courtneycturnbull33@gmail.com</t>
  </si>
  <si>
    <t>seangupta@yahoo.com</t>
  </si>
  <si>
    <t>ralpht@outlook.com</t>
  </si>
  <si>
    <t>donnaali78@gmail.com</t>
  </si>
  <si>
    <t>chelseamrichardson13@yahoo.com</t>
  </si>
  <si>
    <t>kscastillo58@yahoo.com</t>
  </si>
  <si>
    <t>kayc@gmail.com</t>
  </si>
  <si>
    <t>susansherman@hotmail.com</t>
  </si>
  <si>
    <t>gracelewis30@hotmail.com</t>
  </si>
  <si>
    <t>eajain66@hotmail.com</t>
  </si>
  <si>
    <t>zacharysmeyer89@yahoo.com</t>
  </si>
  <si>
    <t>jeannejingram@outlook.com</t>
  </si>
  <si>
    <t>margaretmohan65@hotmail.com</t>
  </si>
  <si>
    <t>andreawfleming@outlook.com</t>
  </si>
  <si>
    <t>katherineahogan4@gmail.com</t>
  </si>
  <si>
    <t>robertrterry75@outlook.com</t>
  </si>
  <si>
    <t>kristyjean33@gmail.com</t>
  </si>
  <si>
    <t>stephaniebarnett@yahoo.com</t>
  </si>
  <si>
    <t>sherrir94@gmail.com</t>
  </si>
  <si>
    <t>mikefgillespie@gmail.com</t>
  </si>
  <si>
    <t>jwmckenzie40@hotmail.com</t>
  </si>
  <si>
    <t>leroyspencer@yahoo.com</t>
  </si>
  <si>
    <t>codytgallagher48@gmail.com</t>
  </si>
  <si>
    <t>ckwinter75@outlook.com</t>
  </si>
  <si>
    <t>christinarehman73@gmail.com</t>
  </si>
  <si>
    <t>conniec28@hotmail.com</t>
  </si>
  <si>
    <t>zgsison@yahoo.com</t>
  </si>
  <si>
    <t>johnterry33@hotmail.com</t>
  </si>
  <si>
    <t>amyaali98@outlook.com</t>
  </si>
  <si>
    <t>danieller@hotmail.com</t>
  </si>
  <si>
    <t>charlesspencer46@outlook.com</t>
  </si>
  <si>
    <t>ctflores84@gmail.com</t>
  </si>
  <si>
    <t>haroldjfischer52@outlook.com</t>
  </si>
  <si>
    <t>debbieipark39@hotmail.com</t>
  </si>
  <si>
    <t>junen@yahoo.com</t>
  </si>
  <si>
    <t>debrakulkarni16@gmail.com</t>
  </si>
  <si>
    <t>herbertbrewer@hotmail.com</t>
  </si>
  <si>
    <t>lewisrlowe@hotmail.com</t>
  </si>
  <si>
    <t>johnhayden@hotmail.com</t>
  </si>
  <si>
    <t>alexandraburgess97@yahoo.com</t>
  </si>
  <si>
    <t>christopherjkent53@hotmail.com</t>
  </si>
  <si>
    <t>sherryklein50@hotmail.com</t>
  </si>
  <si>
    <t>ianetran1@outlook.com</t>
  </si>
  <si>
    <t>henrya86@outlook.com</t>
  </si>
  <si>
    <t>debrashan@yahoo.com</t>
  </si>
  <si>
    <t>debrajhawkins3@hotmail.com</t>
  </si>
  <si>
    <t>erincheung@yahoo.com</t>
  </si>
  <si>
    <t>lindseyw13@yahoo.com</t>
  </si>
  <si>
    <t>leroynmcnamara51@yahoo.com</t>
  </si>
  <si>
    <t>catherinea@hotmail.com</t>
  </si>
  <si>
    <t>laurenali8@gmail.com</t>
  </si>
  <si>
    <t>troyfernandes29@gmail.com</t>
  </si>
  <si>
    <t>garygrimes18@hotmail.com</t>
  </si>
  <si>
    <t>marvins@hotmail.com</t>
  </si>
  <si>
    <t>brandilrivas40@yahoo.com</t>
  </si>
  <si>
    <t>davidfhendricks18@hotmail.com</t>
  </si>
  <si>
    <t>wigordon@hotmail.com</t>
  </si>
  <si>
    <t>perryj100@outlook.com</t>
  </si>
  <si>
    <t>lawrencearagon32@gmail.com</t>
  </si>
  <si>
    <t>jlbird@yahoo.com</t>
  </si>
  <si>
    <t>peggydhobson90@outlook.com</t>
  </si>
  <si>
    <t>cnahmad7@outlook.com</t>
  </si>
  <si>
    <t>brendah55@hotmail.com</t>
  </si>
  <si>
    <t>loisfranklin96@gmail.com</t>
  </si>
  <si>
    <t>berthacochran@gmail.com</t>
  </si>
  <si>
    <t>brandontcoleman@yahoo.com</t>
  </si>
  <si>
    <t>ginamshaw@hotmail.com</t>
  </si>
  <si>
    <t>lucyibanks68@hotmail.com</t>
  </si>
  <si>
    <t>lindaphood61@yahoo.com</t>
  </si>
  <si>
    <t>erparker98@hotmail.com</t>
  </si>
  <si>
    <t>susanf70@yahoo.com</t>
  </si>
  <si>
    <t>erinmbullock84@yahoo.com</t>
  </si>
  <si>
    <t>devonjcamacho@outlook.com</t>
  </si>
  <si>
    <t>suem@outlook.com</t>
  </si>
  <si>
    <t>cathyp@yahoo.com</t>
  </si>
  <si>
    <t>kathya@hotmail.com</t>
  </si>
  <si>
    <t>normaggabriel@hotmail.com</t>
  </si>
  <si>
    <t>franks24@yahoo.com</t>
  </si>
  <si>
    <t>royereilly@gmail.com</t>
  </si>
  <si>
    <t>ericarbray@outlook.com</t>
  </si>
  <si>
    <t>russellbateman78@gmail.com</t>
  </si>
  <si>
    <t>kvlawrence81@hotmail.com</t>
  </si>
  <si>
    <t>tjruiz25@hotmail.com</t>
  </si>
  <si>
    <t>jasonmathur@yahoo.com</t>
  </si>
  <si>
    <t>jeremysbuchanan@hotmail.com</t>
  </si>
  <si>
    <t>dianemaria@gmail.com</t>
  </si>
  <si>
    <t>cifinch96@yahoo.com</t>
  </si>
  <si>
    <t>joshuajwarren@outlook.com</t>
  </si>
  <si>
    <t>ljdunn@yahoo.com</t>
  </si>
  <si>
    <t>denniss@outlook.com</t>
  </si>
  <si>
    <t>setong@outlook.com</t>
  </si>
  <si>
    <t>michelleravi30@yahoo.com</t>
  </si>
  <si>
    <t>ralphhaynes6@yahoo.com</t>
  </si>
  <si>
    <t>elizabetht91@yahoo.com</t>
  </si>
  <si>
    <t>shawnsmith@gmail.com</t>
  </si>
  <si>
    <t>stefaniegibson@gmail.com</t>
  </si>
  <si>
    <t>joshuaross@outlook.com</t>
  </si>
  <si>
    <t>gracefitzpatrick19@gmail.com</t>
  </si>
  <si>
    <t>rcduran16@hotmail.com</t>
  </si>
  <si>
    <t>johnmgoswami59@gmail.com</t>
  </si>
  <si>
    <t>pamelaw32@yahoo.com</t>
  </si>
  <si>
    <t>gregoryb93@gmail.com</t>
  </si>
  <si>
    <t>zacheryday@outlook.com</t>
  </si>
  <si>
    <t>jackjwaller22@outlook.com</t>
  </si>
  <si>
    <t>kokaur10@yahoo.com</t>
  </si>
  <si>
    <t>behogan@outlook.com</t>
  </si>
  <si>
    <t>jackiejjordan4@hotmail.com</t>
  </si>
  <si>
    <t>michaelgallagher4@yahoo.com</t>
  </si>
  <si>
    <t>meganmschmidt11@yahoo.com</t>
  </si>
  <si>
    <t>zacharyvharmon@gmail.com</t>
  </si>
  <si>
    <t>edwardbburt@yahoo.com</t>
  </si>
  <si>
    <t>garymiguel@yahoo.com</t>
  </si>
  <si>
    <t>susanmckinney@hotmail.com</t>
  </si>
  <si>
    <t>malamb@outlook.com</t>
  </si>
  <si>
    <t>seanwong74@hotmail.com</t>
  </si>
  <si>
    <t>johnsconner@gmail.com</t>
  </si>
  <si>
    <t>krystaldickerson@outlook.com</t>
  </si>
  <si>
    <t>mikewmcneil54@gmail.com</t>
  </si>
  <si>
    <t>andreaflucas@hotmail.com</t>
  </si>
  <si>
    <t>haroldshannon@hotmail.com</t>
  </si>
  <si>
    <t>kathydixon11@yahoo.com</t>
  </si>
  <si>
    <t>brandyddonahue@yahoo.com</t>
  </si>
  <si>
    <t>bethanygoh@outlook.com</t>
  </si>
  <si>
    <t>jessicap40@outlook.com</t>
  </si>
  <si>
    <t>aarond@gmail.com</t>
  </si>
  <si>
    <t>chelseapsexton@hotmail.com</t>
  </si>
  <si>
    <t>anitas77@hotmail.com</t>
  </si>
  <si>
    <t>theresai6@hotmail.com</t>
  </si>
  <si>
    <t>rebeccac58@hotmail.com</t>
  </si>
  <si>
    <t>garyvelez100@outlook.com</t>
  </si>
  <si>
    <t>dorothytglenn51@hotmail.com</t>
  </si>
  <si>
    <t>llrutherford@yahoo.com</t>
  </si>
  <si>
    <t>annromero3@outlook.com</t>
  </si>
  <si>
    <t>kathym73@gmail.com</t>
  </si>
  <si>
    <t>zacharyh49@hotmail.com</t>
  </si>
  <si>
    <t>drstokes34@hotmail.com</t>
  </si>
  <si>
    <t>jiriley@outlook.com</t>
  </si>
  <si>
    <t>sherris24@gmail.com</t>
  </si>
  <si>
    <t>hdmccoy25@yahoo.com</t>
  </si>
  <si>
    <t>donaldcastaneda@gmail.com</t>
  </si>
  <si>
    <t>brandonb1@outlook.com</t>
  </si>
  <si>
    <t>christinecook78@hotmail.com</t>
  </si>
  <si>
    <t>piadams58@hotmail.com</t>
  </si>
  <si>
    <t>nicolegolden@gmail.com</t>
  </si>
  <si>
    <t>joshuaimueller@yahoo.com</t>
  </si>
  <si>
    <t>jeremyp@hotmail.com</t>
  </si>
  <si>
    <t>joanh@yahoo.com</t>
  </si>
  <si>
    <t>jennifert22@hotmail.com</t>
  </si>
  <si>
    <t>gails73@hotmail.com</t>
  </si>
  <si>
    <t>bettygarcia32@outlook.com</t>
  </si>
  <si>
    <t>pamelag35@outlook.com</t>
  </si>
  <si>
    <t>jenniferjali48@yahoo.com</t>
  </si>
  <si>
    <t>idaf53@gmail.com</t>
  </si>
  <si>
    <t>jessies93@hotmail.com</t>
  </si>
  <si>
    <t>waynez73@gmail.com</t>
  </si>
  <si>
    <t>ryanrchan65@gmail.com</t>
  </si>
  <si>
    <t>cjch35@hotmail.com</t>
  </si>
  <si>
    <t>tjmcleod16@yahoo.com</t>
  </si>
  <si>
    <t>tammyw49@hotmail.com</t>
  </si>
  <si>
    <t>howardmiller89@outlook.com</t>
  </si>
  <si>
    <t>kathrynabbasi16@yahoo.com</t>
  </si>
  <si>
    <t>williamdaquino48@outlook.com</t>
  </si>
  <si>
    <t>kathleenquinn55@hotmail.com</t>
  </si>
  <si>
    <t>aslocke15@hotmail.com</t>
  </si>
  <si>
    <t>williampatel75@outlook.com</t>
  </si>
  <si>
    <t>elstevenson15@gmail.com</t>
  </si>
  <si>
    <t>debraw16@outlook.com</t>
  </si>
  <si>
    <t>michellep@gmail.com</t>
  </si>
  <si>
    <t>zachambers88@gmail.com</t>
  </si>
  <si>
    <t>josecwood@outlook.com</t>
  </si>
  <si>
    <t>calvinr@outlook.com</t>
  </si>
  <si>
    <t>jamesalam59@hotmail.com</t>
  </si>
  <si>
    <t>afyan4@yahoo.com</t>
  </si>
  <si>
    <t>rmlevin@outlook.com</t>
  </si>
  <si>
    <t>deborahmchang@yahoo.com</t>
  </si>
  <si>
    <t>craigs64@hotmail.com</t>
  </si>
  <si>
    <t>jcbowman96@gmail.com</t>
  </si>
  <si>
    <t>garysflores78@gmail.com</t>
  </si>
  <si>
    <t>jefferyepandya25@outlook.com</t>
  </si>
  <si>
    <t>sharonc@outlook.com</t>
  </si>
  <si>
    <t>damoody@outlook.com</t>
  </si>
  <si>
    <t>laurena@yahoo.com</t>
  </si>
  <si>
    <t>helens@outlook.com</t>
  </si>
  <si>
    <t>randalldlloyd@gmail.com</t>
  </si>
  <si>
    <t>lucassherman@yahoo.com</t>
  </si>
  <si>
    <t>danieljacobs71@yahoo.com</t>
  </si>
  <si>
    <t>kathrynm@gmail.com</t>
  </si>
  <si>
    <t>cynthiaghenderson@outlook.com</t>
  </si>
  <si>
    <t>debbies55@outlook.com</t>
  </si>
  <si>
    <t>gwendolynspencer86@yahoo.com</t>
  </si>
  <si>
    <t>bessievlu93@gmail.com</t>
  </si>
  <si>
    <t>jamesdickson@yahoo.com</t>
  </si>
  <si>
    <t>bgomar44@hotmail.com</t>
  </si>
  <si>
    <t>pesullivan@outlook.com</t>
  </si>
  <si>
    <t>cynthiafboyd@hotmail.com</t>
  </si>
  <si>
    <t>raymondjdutta10@outlook.com</t>
  </si>
  <si>
    <t>mgkim98@gmail.com</t>
  </si>
  <si>
    <t>arthurd@outlook.com</t>
  </si>
  <si>
    <t>helenmcallahan74@gmail.com</t>
  </si>
  <si>
    <t>rogerma@outlook.com</t>
  </si>
  <si>
    <t>brandons75@yahoo.com</t>
  </si>
  <si>
    <t>mdwest@gmail.com</t>
  </si>
  <si>
    <t>shirleygarg@gmail.com</t>
  </si>
  <si>
    <t>brandytmartin44@gmail.com</t>
  </si>
  <si>
    <t>mvhaynes50@outlook.com</t>
  </si>
  <si>
    <t>vgrobinson66@hotmail.com</t>
  </si>
  <si>
    <t>roberts32@yahoo.com</t>
  </si>
  <si>
    <t>williamw@hotmail.com</t>
  </si>
  <si>
    <t>mildredkulkarni@outlook.com</t>
  </si>
  <si>
    <t>florenceh@gmail.com</t>
  </si>
  <si>
    <t>brianjamison20@gmail.com</t>
  </si>
  <si>
    <t>cjtamayo@gmail.com</t>
  </si>
  <si>
    <t>teresaaustin@hotmail.com</t>
  </si>
  <si>
    <t>patriciaroy@yahoo.com</t>
  </si>
  <si>
    <t>shirleyawang74@hotmail.com</t>
  </si>
  <si>
    <t>gwgulati7@outlook.com</t>
  </si>
  <si>
    <t>sharontravis@gmail.com</t>
  </si>
  <si>
    <t>clarat98@outlook.com</t>
  </si>
  <si>
    <t>summerlin34@hotmail.com</t>
  </si>
  <si>
    <t>mjwolf@hotmail.com</t>
  </si>
  <si>
    <t>christopherrana97@hotmail.com</t>
  </si>
  <si>
    <t>kellyfeliciano@outlook.com</t>
  </si>
  <si>
    <t>thomasi@yahoo.com</t>
  </si>
  <si>
    <t>gwendolynsgomez@outlook.com</t>
  </si>
  <si>
    <t>juliedavid@outlook.com</t>
  </si>
  <si>
    <t>dolorescheong5@hotmail.com</t>
  </si>
  <si>
    <t>moniqueocoronado@hotmail.com</t>
  </si>
  <si>
    <t>anthonydmann@outlook.com</t>
  </si>
  <si>
    <t>albertkpowers62@hotmail.com</t>
  </si>
  <si>
    <t>rachelb@outlook.com</t>
  </si>
  <si>
    <t>frankling@hotmail.com</t>
  </si>
  <si>
    <t>victoriaalewis@outlook.com</t>
  </si>
  <si>
    <t>jeffreypgalloway62@gmail.com</t>
  </si>
  <si>
    <t>tmstevens85@outlook.com</t>
  </si>
  <si>
    <t>darlenekhan43@yahoo.com</t>
  </si>
  <si>
    <t>aichan25@yahoo.com</t>
  </si>
  <si>
    <t>samanthah@hotmail.com</t>
  </si>
  <si>
    <t>jamesroberts73@outlook.com</t>
  </si>
  <si>
    <t>donaldbryant@gmail.com</t>
  </si>
  <si>
    <t>dorothyd@gmail.com</t>
  </si>
  <si>
    <t>brittanyc@hotmail.com</t>
  </si>
  <si>
    <t>geraldgdee84@yahoo.com</t>
  </si>
  <si>
    <t>robinlstein@outlook.com</t>
  </si>
  <si>
    <t>bonniemsharma55@outlook.com</t>
  </si>
  <si>
    <t>timothyk48@hotmail.com</t>
  </si>
  <si>
    <t>ashleyh@hotmail.com</t>
  </si>
  <si>
    <t>joshuamyers28@hotmail.com</t>
  </si>
  <si>
    <t>joanmatthews@yahoo.com</t>
  </si>
  <si>
    <t>ryanwheeler54@gmail.com</t>
  </si>
  <si>
    <t>michaelmoliva@outlook.com</t>
  </si>
  <si>
    <t>ericb@gmail.com</t>
  </si>
  <si>
    <t>mdgould19@gmail.com</t>
  </si>
  <si>
    <t>dspage@yahoo.com</t>
  </si>
  <si>
    <t>eefarmer@gmail.com</t>
  </si>
  <si>
    <t>daniellepratama@gmail.com</t>
  </si>
  <si>
    <t>juliaivazquez@hotmail.com</t>
  </si>
  <si>
    <t>brittanyo67@yahoo.com</t>
  </si>
  <si>
    <t>doloresjgilmore@outlook.com</t>
  </si>
  <si>
    <t>peggyr94@yahoo.com</t>
  </si>
  <si>
    <t>ceahmad@gmail.com</t>
  </si>
  <si>
    <t>tammyasimmons@yahoo.com</t>
  </si>
  <si>
    <t>josephineb@hotmail.com</t>
  </si>
  <si>
    <t>kjanderson@outlook.com</t>
  </si>
  <si>
    <t>charlesg@hotmail.com</t>
  </si>
  <si>
    <t>davidsvaughn@yahoo.com</t>
  </si>
  <si>
    <t>meganl@outlook.com</t>
  </si>
  <si>
    <t>jeanholland@outlook.com</t>
  </si>
  <si>
    <t>rlballard@gmail.com</t>
  </si>
  <si>
    <t>yolandarwong85@yahoo.com</t>
  </si>
  <si>
    <t>mariofaulkner25@yahoo.com</t>
  </si>
  <si>
    <t>patricksaunders39@gmail.com</t>
  </si>
  <si>
    <t>rmmcdowell91@gmail.com</t>
  </si>
  <si>
    <t>scottfowler49@gmail.com</t>
  </si>
  <si>
    <t>lindar36@outlook.com</t>
  </si>
  <si>
    <t>csshahzad@gmail.com</t>
  </si>
  <si>
    <t>matthewgarcia@outlook.com</t>
  </si>
  <si>
    <t>hjhurst@hotmail.com</t>
  </si>
  <si>
    <t>donaldjohnson@yahoo.com</t>
  </si>
  <si>
    <t>donaldjcastillo75@outlook.com</t>
  </si>
  <si>
    <t>charlestruong28@hotmail.com</t>
  </si>
  <si>
    <t>cjarmstrong47@yahoo.com</t>
  </si>
  <si>
    <t>courtneyramos4@gmail.com</t>
  </si>
  <si>
    <t>virginiadespinoza92@hotmail.com</t>
  </si>
  <si>
    <t>larryasu33@yahoo.com</t>
  </si>
  <si>
    <t>jof@gmail.com</t>
  </si>
  <si>
    <t>dmhossain@hotmail.com</t>
  </si>
  <si>
    <t>jlmarsh23@yahoo.com</t>
  </si>
  <si>
    <t>ritaestes@hotmail.com</t>
  </si>
  <si>
    <t>ronaldfdoyle@outlook.com</t>
  </si>
  <si>
    <t>tammyali92@outlook.com</t>
  </si>
  <si>
    <t>ajdixon4@hotmail.com</t>
  </si>
  <si>
    <t>earlburr42@outlook.com</t>
  </si>
  <si>
    <t>bhmccormick12@outlook.com</t>
  </si>
  <si>
    <t>debrav94@hotmail.com</t>
  </si>
  <si>
    <t>derekprakash@outlook.com</t>
  </si>
  <si>
    <t>darrinraj5@gmail.com</t>
  </si>
  <si>
    <t>carolcgonzalez@hotmail.com</t>
  </si>
  <si>
    <t>wkfield29@yahoo.com</t>
  </si>
  <si>
    <t>jessicag65@outlook.com</t>
  </si>
  <si>
    <t>matthewrsarmiento@gmail.com</t>
  </si>
  <si>
    <t>jamesimran75@gmail.com</t>
  </si>
  <si>
    <t>debbiebowman49@outlook.com</t>
  </si>
  <si>
    <t>jessicad48@outlook.com</t>
  </si>
  <si>
    <t>michellerivera@outlook.com</t>
  </si>
  <si>
    <t>rhondabg@outlook.com</t>
  </si>
  <si>
    <t>rosalietchung@hotmail.com</t>
  </si>
  <si>
    <t>tammylmcdonnell14@hotmail.com</t>
  </si>
  <si>
    <t>djrodgers@yahoo.com</t>
  </si>
  <si>
    <t>anniemercado@gmail.com</t>
  </si>
  <si>
    <t>rkmartin@hotmail.com</t>
  </si>
  <si>
    <t>nicolen8@outlook.com</t>
  </si>
  <si>
    <t>mcwheeler@hotmail.com</t>
  </si>
  <si>
    <t>nwtrejo@outlook.com</t>
  </si>
  <si>
    <t>margaretwoods@yahoo.com</t>
  </si>
  <si>
    <t>jasonjstafford12@outlook.com</t>
  </si>
  <si>
    <t>lanorris89@hotmail.com</t>
  </si>
  <si>
    <t>kevinarose@hotmail.com</t>
  </si>
  <si>
    <t>donnadmathur@outlook.com</t>
  </si>
  <si>
    <t>ridougherty@outlook.com</t>
  </si>
  <si>
    <t>bmgraham@gmail.com</t>
  </si>
  <si>
    <t>nicolerosario@outlook.com</t>
  </si>
  <si>
    <t>animran23@hotmail.com</t>
  </si>
  <si>
    <t>patriciacurry13@hotmail.com</t>
  </si>
  <si>
    <t>kmcook31@gmail.com</t>
  </si>
  <si>
    <t>jacquelineaburgess40@yahoo.com</t>
  </si>
  <si>
    <t>jasminehernandez@hotmail.com</t>
  </si>
  <si>
    <t>charlottee@yahoo.com</t>
  </si>
  <si>
    <t>josilva@outlook.com</t>
  </si>
  <si>
    <t>brandona@yahoo.com</t>
  </si>
  <si>
    <t>rmbrooks88@hotmail.com</t>
  </si>
  <si>
    <t>stevenc95@hotmail.com</t>
  </si>
  <si>
    <t>barbarawright83@yahoo.com</t>
  </si>
  <si>
    <t>ljlewis@outlook.com</t>
  </si>
  <si>
    <t>cjwang70@gmail.com</t>
  </si>
  <si>
    <t>kellythompson@gmail.com</t>
  </si>
  <si>
    <t>lindsayscarroll@outlook.com</t>
  </si>
  <si>
    <t>leonardmhabib16@gmail.com</t>
  </si>
  <si>
    <t>jeffreymcclain@yahoo.com</t>
  </si>
  <si>
    <t>ronaldyork@yahoo.com</t>
  </si>
  <si>
    <t>melindaboyd66@yahoo.com</t>
  </si>
  <si>
    <t>jvbarnes@gmail.com</t>
  </si>
  <si>
    <t>yvettec4@gmail.com</t>
  </si>
  <si>
    <t>rosemarygarg@gmail.com</t>
  </si>
  <si>
    <t>mgmendoza@outlook.com</t>
  </si>
  <si>
    <t>joshual@yahoo.com</t>
  </si>
  <si>
    <t>rwmin88@hotmail.com</t>
  </si>
  <si>
    <t>haroldcrowe4@yahoo.com</t>
  </si>
  <si>
    <t>helenmcnamara@hotmail.com</t>
  </si>
  <si>
    <t>brandonh@outlook.com</t>
  </si>
  <si>
    <t>michaeljortega34@hotmail.com</t>
  </si>
  <si>
    <t>eugeneg12@gmail.com</t>
  </si>
  <si>
    <t>pault73@outlook.com</t>
  </si>
  <si>
    <t>cindyjackson14@gmail.com</t>
  </si>
  <si>
    <t>tylerc3@outlook.com</t>
  </si>
  <si>
    <t>lisambee@outlook.com</t>
  </si>
  <si>
    <t>brandimunoz94@gmail.com</t>
  </si>
  <si>
    <t>ericchakraborty79@outlook.com</t>
  </si>
  <si>
    <t>normastephenson@yahoo.com</t>
  </si>
  <si>
    <t>dccurtis89@outlook.com</t>
  </si>
  <si>
    <t>brandongraham@gmail.com</t>
  </si>
  <si>
    <t>aaronb@gmail.com</t>
  </si>
  <si>
    <t>annettehidalgo79@yahoo.com</t>
  </si>
  <si>
    <t>mscook@yahoo.com</t>
  </si>
  <si>
    <t>bradleyk13@gmail.com</t>
  </si>
  <si>
    <t>whitneyr@outlook.com</t>
  </si>
  <si>
    <t>justinc94@outlook.com</t>
  </si>
  <si>
    <t>lawrencehamilton52@yahoo.com</t>
  </si>
  <si>
    <t>noahr63@outlook.com</t>
  </si>
  <si>
    <t>stephaniev31@outlook.com</t>
  </si>
  <si>
    <t>toddshaffer96@gmail.com</t>
  </si>
  <si>
    <t>dennisjcook@gmail.com</t>
  </si>
  <si>
    <t>kvdickerson57@gmail.com</t>
  </si>
  <si>
    <t>nllynn@yahoo.com</t>
  </si>
  <si>
    <t>dorisskay@outlook.com</t>
  </si>
  <si>
    <t>kpmoore@hotmail.com</t>
  </si>
  <si>
    <t>thomasoneil@gmail.com</t>
  </si>
  <si>
    <t>joycejnovak@yahoo.com</t>
  </si>
  <si>
    <t>lindsayt80@outlook.com</t>
  </si>
  <si>
    <t>nicholasf@gmail.com</t>
  </si>
  <si>
    <t>cjmalone@gmail.com</t>
  </si>
  <si>
    <t>scottfshields@gmail.com</t>
  </si>
  <si>
    <t>gailb16@gmail.com</t>
  </si>
  <si>
    <t>lisafmackey@gmail.com</t>
  </si>
  <si>
    <t>brandysstreet12@yahoo.com</t>
  </si>
  <si>
    <t>roberts39@outlook.com</t>
  </si>
  <si>
    <t>bdholland17@gmail.com</t>
  </si>
  <si>
    <t>timothycastillo5@gmail.com</t>
  </si>
  <si>
    <t>triciahopkins48@gmail.com</t>
  </si>
  <si>
    <t>charlottedrivera73@gmail.com</t>
  </si>
  <si>
    <t>loisc44@gmail.com</t>
  </si>
  <si>
    <t>caitlinj@hotmail.com</t>
  </si>
  <si>
    <t>ajsantos@gmail.com</t>
  </si>
  <si>
    <t>jcdean@yahoo.com</t>
  </si>
  <si>
    <t>donnaalvarez@hotmail.com</t>
  </si>
  <si>
    <t>jasminegomez93@yahoo.com</t>
  </si>
  <si>
    <t>craigjgallagher@hotmail.com</t>
  </si>
  <si>
    <t>williambrobert@yahoo.com</t>
  </si>
  <si>
    <t>judyc@yahoo.com</t>
  </si>
  <si>
    <t>sarahisaac@outlook.com</t>
  </si>
  <si>
    <t>mjfields@gmail.com</t>
  </si>
  <si>
    <t>alyssaj@hotmail.com</t>
  </si>
  <si>
    <t>robertmsomers@gmail.com</t>
  </si>
  <si>
    <t>dorisz57@gmail.com</t>
  </si>
  <si>
    <t>richardc65@yahoo.com</t>
  </si>
  <si>
    <t>paulcbiswas@outlook.com</t>
  </si>
  <si>
    <t>tffox72@yahoo.com</t>
  </si>
  <si>
    <t>douglasjrobertson100@yahoo.com</t>
  </si>
  <si>
    <t>michellejzhang83@gmail.com</t>
  </si>
  <si>
    <t>petercsiddiqui39@hotmail.com</t>
  </si>
  <si>
    <t>hermandangel@yahoo.com</t>
  </si>
  <si>
    <t>brendapillay@yahoo.com</t>
  </si>
  <si>
    <t>nathanjsweet67@gmail.com</t>
  </si>
  <si>
    <t>deborahjennings15@gmail.com</t>
  </si>
  <si>
    <t>aprilf63@hotmail.com</t>
  </si>
  <si>
    <t>lyndab@gmail.com</t>
  </si>
  <si>
    <t>mildreds9@yahoo.com</t>
  </si>
  <si>
    <t>dkkeen@gmail.com</t>
  </si>
  <si>
    <t>sdramirez@outlook.com</t>
  </si>
  <si>
    <t>nhmuhammad6@gmail.com</t>
  </si>
  <si>
    <t>matthewl@gmail.com</t>
  </si>
  <si>
    <t>angelak@gmail.com</t>
  </si>
  <si>
    <t>rjwalsh33@hotmail.com</t>
  </si>
  <si>
    <t>williamkapoor@outlook.com</t>
  </si>
  <si>
    <t>garylane@gmail.com</t>
  </si>
  <si>
    <t>ctlopez21@outlook.com</t>
  </si>
  <si>
    <t>saraj@gmail.com</t>
  </si>
  <si>
    <t>shrichardson54@yahoo.com</t>
  </si>
  <si>
    <t>williamhuang77@hotmail.com</t>
  </si>
  <si>
    <t>donaldwalsh@outlook.com</t>
  </si>
  <si>
    <t>jeannedavidson78@yahoo.com</t>
  </si>
  <si>
    <t>curtistmolina82@gmail.com</t>
  </si>
  <si>
    <t>mariadsouza51@yahoo.com</t>
  </si>
  <si>
    <t>larryt@yahoo.com</t>
  </si>
  <si>
    <t>brittanyl46@gmail.com</t>
  </si>
  <si>
    <t>suzannep26@hotmail.com</t>
  </si>
  <si>
    <t>johnaanderson@outlook.com</t>
  </si>
  <si>
    <t>barbarajbaez26@yahoo.com</t>
  </si>
  <si>
    <t>crjones55@gmail.com</t>
  </si>
  <si>
    <t>laurens@outlook.com</t>
  </si>
  <si>
    <t>bernicekmiranda@hotmail.com</t>
  </si>
  <si>
    <t>edwardrojas11@hotmail.com</t>
  </si>
  <si>
    <t>shawnlsteele24@gmail.com</t>
  </si>
  <si>
    <t>ruthl50@yahoo.com</t>
  </si>
  <si>
    <t>andrewkstevenson@gmail.com</t>
  </si>
  <si>
    <t>rilyons@yahoo.com</t>
  </si>
  <si>
    <t>susanconner93@gmail.com</t>
  </si>
  <si>
    <t>michellefbyrd@hotmail.com</t>
  </si>
  <si>
    <t>doreenb@outlook.com</t>
  </si>
  <si>
    <t>aprilwillis7@gmail.com</t>
  </si>
  <si>
    <t>charlottew85@yahoo.com</t>
  </si>
  <si>
    <t>robinc@outlook.com</t>
  </si>
  <si>
    <t>deniseabdullah29@yahoo.com</t>
  </si>
  <si>
    <t>tinasmith100@gmail.com</t>
  </si>
  <si>
    <t>kfchauhan@yahoo.com</t>
  </si>
  <si>
    <t>robertmgandhi54@yahoo.com</t>
  </si>
  <si>
    <t>micheleporter29@yahoo.com</t>
  </si>
  <si>
    <t>gjsoto40@hotmail.com</t>
  </si>
  <si>
    <t>jeanlbrewer46@yahoo.com</t>
  </si>
  <si>
    <t>rogerwmartin65@outlook.com</t>
  </si>
  <si>
    <t>yvonnedyates@outlook.com</t>
  </si>
  <si>
    <t>theresachua@yahoo.com</t>
  </si>
  <si>
    <t>debrahossain@hotmail.com</t>
  </si>
  <si>
    <t>walterh@outlook.com</t>
  </si>
  <si>
    <t>rachelbeltran@gmail.com</t>
  </si>
  <si>
    <t>cgmiller66@outlook.com</t>
  </si>
  <si>
    <t>lcrasheed@gmail.com</t>
  </si>
  <si>
    <t>tmthorpe@yahoo.com</t>
  </si>
  <si>
    <t>jareyes58@yahoo.com</t>
  </si>
  <si>
    <t>gregoryf@outlook.com</t>
  </si>
  <si>
    <t>donnadavid@hotmail.com</t>
  </si>
  <si>
    <t>valeriefrancisco@hotmail.com</t>
  </si>
  <si>
    <t>erinkalra94@yahoo.com</t>
  </si>
  <si>
    <t>normanftran41@outlook.com</t>
  </si>
  <si>
    <t>dktracy@outlook.com</t>
  </si>
  <si>
    <t>margaretdkurniawan@hotmail.com</t>
  </si>
  <si>
    <t>justinwood@yahoo.com</t>
  </si>
  <si>
    <t>summermaguire@yahoo.com</t>
  </si>
  <si>
    <t>jmali@outlook.com</t>
  </si>
  <si>
    <t>jamesssnyder26@gmail.com</t>
  </si>
  <si>
    <t>shirleyc60@hotmail.com</t>
  </si>
  <si>
    <t>andrewkhadka@outlook.com</t>
  </si>
  <si>
    <t>autumnmreed96@yahoo.com</t>
  </si>
  <si>
    <t>stevenlevine83@hotmail.com</t>
  </si>
  <si>
    <t>stephaniecedwards90@hotmail.com</t>
  </si>
  <si>
    <t>ttrose65@yahoo.com</t>
  </si>
  <si>
    <t>brianfta41@outlook.com</t>
  </si>
  <si>
    <t>tracyshaikh47@outlook.com</t>
  </si>
  <si>
    <t>joejimenez37@hotmail.com</t>
  </si>
  <si>
    <t>markjrudolph55@yahoo.com</t>
  </si>
  <si>
    <t>caitlincfraser80@yahoo.com</t>
  </si>
  <si>
    <t>jenniferf@hotmail.com</t>
  </si>
  <si>
    <t>kjgrimm84@gmail.com</t>
  </si>
  <si>
    <t>davidrhodes@yahoo.com</t>
  </si>
  <si>
    <t>cynthiamishra@yahoo.com</t>
  </si>
  <si>
    <t>stephenh59@yahoo.com</t>
  </si>
  <si>
    <t>kimberlybpathak96@gmail.com</t>
  </si>
  <si>
    <t>hazellpierce51@yahoo.com</t>
  </si>
  <si>
    <t>ecfigueroa45@hotmail.com</t>
  </si>
  <si>
    <t>lauriecjovanovic@hotmail.com</t>
  </si>
  <si>
    <t>virginiashin@yahoo.com</t>
  </si>
  <si>
    <t>katherinee@outlook.com</t>
  </si>
  <si>
    <t>roberth76@gmail.com</t>
  </si>
  <si>
    <t>kelarson@gmail.com</t>
  </si>
  <si>
    <t>deannastarr9@gmail.com</t>
  </si>
  <si>
    <t>stephaniec79@gmail.com</t>
  </si>
  <si>
    <t>jasons38@gmail.com</t>
  </si>
  <si>
    <t>carolynjjordan@gmail.com</t>
  </si>
  <si>
    <t>donnafstone@outlook.com</t>
  </si>
  <si>
    <t>christopherl@yahoo.com</t>
  </si>
  <si>
    <t>kafrank11@hotmail.com</t>
  </si>
  <si>
    <t>tjarnold@outlook.com</t>
  </si>
  <si>
    <t>theresajellis89@gmail.com</t>
  </si>
  <si>
    <t>jsagarwal79@gmail.com</t>
  </si>
  <si>
    <t>jblim32@yahoo.com</t>
  </si>
  <si>
    <t>jameshunter@yahoo.com</t>
  </si>
  <si>
    <t>hjbarrett59@gmail.com</t>
  </si>
  <si>
    <t>stevenfinn@yahoo.com</t>
  </si>
  <si>
    <t>ruthboyd@yahoo.com</t>
  </si>
  <si>
    <t>jamess87@gmail.com</t>
  </si>
  <si>
    <t>shirleychughes91@hotmail.com</t>
  </si>
  <si>
    <t>dorothydickson@yahoo.com</t>
  </si>
  <si>
    <t>timothymustafa@yahoo.com</t>
  </si>
  <si>
    <t>jsbennett83@gmail.com</t>
  </si>
  <si>
    <t>lmhernandez46@gmail.com</t>
  </si>
  <si>
    <t>seanm68@hotmail.com</t>
  </si>
  <si>
    <t>robertdickerson56@yahoo.com</t>
  </si>
  <si>
    <t>deborahjgallagher@outlook.com</t>
  </si>
  <si>
    <t>lindas47@gmail.com</t>
  </si>
  <si>
    <t>cjhardy@gmail.com</t>
  </si>
  <si>
    <t>christopherrichards@outlook.com</t>
  </si>
  <si>
    <t>ajthornton@hotmail.com</t>
  </si>
  <si>
    <t>evelynw88@hotmail.com</t>
  </si>
  <si>
    <t>elizabethjshetty9@yahoo.com</t>
  </si>
  <si>
    <t>janetm8@hotmail.com</t>
  </si>
  <si>
    <t>nicholascarroll@hotmail.com</t>
  </si>
  <si>
    <t>mfvaldez86@gmail.com</t>
  </si>
  <si>
    <t>margaretreilly52@outlook.com</t>
  </si>
  <si>
    <t>jeanmelizabeth@outlook.com</t>
  </si>
  <si>
    <t>esleung38@yahoo.com</t>
  </si>
  <si>
    <t>kathyw56@yahoo.com</t>
  </si>
  <si>
    <t>rodneyhawkins@gmail.com</t>
  </si>
  <si>
    <t>jenniferd65@yahoo.com</t>
  </si>
  <si>
    <t>tiffanym19@hotmail.com</t>
  </si>
  <si>
    <t>jjnorton27@yahoo.com</t>
  </si>
  <si>
    <t>ahdavies5@yahoo.com</t>
  </si>
  <si>
    <t>nancys60@yahoo.com</t>
  </si>
  <si>
    <t>elizabethjrahman33@outlook.com</t>
  </si>
  <si>
    <t>hlrich@outlook.com</t>
  </si>
  <si>
    <t>kellysgibson@outlook.com</t>
  </si>
  <si>
    <t>saraweston87@gmail.com</t>
  </si>
  <si>
    <t>alexwwarner@outlook.com</t>
  </si>
  <si>
    <t>thomasklein35@gmail.com</t>
  </si>
  <si>
    <t>andrewtrujillo74@gmail.com</t>
  </si>
  <si>
    <t>jackfduffy@hotmail.com</t>
  </si>
  <si>
    <t>carolem26@outlook.com</t>
  </si>
  <si>
    <t>btellis@hotmail.com</t>
  </si>
  <si>
    <t>lcthomas54@outlook.com</t>
  </si>
  <si>
    <t>cynthias@yahoo.com</t>
  </si>
  <si>
    <t>matthewfphelps37@yahoo.com</t>
  </si>
  <si>
    <t>billyfhuffman@gmail.com</t>
  </si>
  <si>
    <t>debbieharrington@yahoo.com</t>
  </si>
  <si>
    <t>erickeith58@hotmail.com</t>
  </si>
  <si>
    <t>markoteo@outlook.com</t>
  </si>
  <si>
    <t>danaho71@gmail.com</t>
  </si>
  <si>
    <t>carolejleon@hotmail.com</t>
  </si>
  <si>
    <t>kathleenlhoffman@outlook.com</t>
  </si>
  <si>
    <t>georgejpascual@outlook.com</t>
  </si>
  <si>
    <t>tiffanymishra@outlook.com</t>
  </si>
  <si>
    <t>snprasad4@gmail.com</t>
  </si>
  <si>
    <t>williaml@gmail.com</t>
  </si>
  <si>
    <t>isaiahwu18@outlook.com</t>
  </si>
  <si>
    <t>cherylfigueroa@outlook.com</t>
  </si>
  <si>
    <t>rebeccaw8@gmail.com</t>
  </si>
  <si>
    <t>edtucker92@yahoo.com</t>
  </si>
  <si>
    <t>marydavis24@outlook.com</t>
  </si>
  <si>
    <t>catherinelaguilar@gmail.com</t>
  </si>
  <si>
    <t>ashleyaroman@gmail.com</t>
  </si>
  <si>
    <t>kristinf23@gmail.com</t>
  </si>
  <si>
    <t>marycfletcher@hotmail.com</t>
  </si>
  <si>
    <t>gcsharpe@yahoo.com</t>
  </si>
  <si>
    <t>jaydansari@yahoo.com</t>
  </si>
  <si>
    <t>edsalim@hotmail.com</t>
  </si>
  <si>
    <t>reginag47@hotmail.com</t>
  </si>
  <si>
    <t>rosalienbauer83@hotmail.com</t>
  </si>
  <si>
    <t>pamelay61@outlook.com</t>
  </si>
  <si>
    <t>rdcabrera@hotmail.com</t>
  </si>
  <si>
    <t>virginial@hotmail.com</t>
  </si>
  <si>
    <t>sarahjmathew41@gmail.com</t>
  </si>
  <si>
    <t>philipd78@yahoo.com</t>
  </si>
  <si>
    <t>pssanchez@yahoo.com</t>
  </si>
  <si>
    <t>jamesbear33@hotmail.com</t>
  </si>
  <si>
    <t>shirleykyoung@outlook.com</t>
  </si>
  <si>
    <t>daniellemfields@outlook.com</t>
  </si>
  <si>
    <t>deborahspearce@gmail.com</t>
  </si>
  <si>
    <t>danielbecker@gmail.com</t>
  </si>
  <si>
    <t>ronaldzcarr@outlook.com</t>
  </si>
  <si>
    <t>timothysam99@hotmail.com</t>
  </si>
  <si>
    <t>wjburnett@hotmail.com</t>
  </si>
  <si>
    <t>jamiesprince@gmail.com</t>
  </si>
  <si>
    <t>kathrync@gmail.com</t>
  </si>
  <si>
    <t>haroldjohn30@hotmail.com</t>
  </si>
  <si>
    <t>marilyntkeller16@hotmail.com</t>
  </si>
  <si>
    <t>gladysjrastogi@yahoo.com</t>
  </si>
  <si>
    <t>lisad@yahoo.com</t>
  </si>
  <si>
    <t>janetssharp90@yahoo.com</t>
  </si>
  <si>
    <t>wknadeem55@hotmail.com</t>
  </si>
  <si>
    <t>daniellet@hotmail.com</t>
  </si>
  <si>
    <t>michellet@yahoo.com</t>
  </si>
  <si>
    <t>lindseyc@hotmail.com</t>
  </si>
  <si>
    <t>haroldt25@yahoo.com</t>
  </si>
  <si>
    <t>josephcwright4@outlook.com</t>
  </si>
  <si>
    <t>jeevans@yahoo.com</t>
  </si>
  <si>
    <t>michellepineda@outlook.com</t>
  </si>
  <si>
    <t>pjlang@gmail.com</t>
  </si>
  <si>
    <t>kathryncoates71@hotmail.com</t>
  </si>
  <si>
    <t>mildredrchapman@yahoo.com</t>
  </si>
  <si>
    <t>debbiema@outlook.com</t>
  </si>
  <si>
    <t>danielleiguerra15@hotmail.com</t>
  </si>
  <si>
    <t>ajchen34@hotmail.com</t>
  </si>
  <si>
    <t>sjmahmoud@hotmail.com</t>
  </si>
  <si>
    <t>djfisher38@yahoo.com</t>
  </si>
  <si>
    <t>johnalvarez@yahoo.com</t>
  </si>
  <si>
    <t>matthewm@outlook.com</t>
  </si>
  <si>
    <t>jessicaa3@yahoo.com</t>
  </si>
  <si>
    <t>cjmay@hotmail.com</t>
  </si>
  <si>
    <t>labenson41@gmail.com</t>
  </si>
  <si>
    <t>lesliekane@gmail.com</t>
  </si>
  <si>
    <t>brianf2@outlook.com</t>
  </si>
  <si>
    <t>harrys@outlook.com</t>
  </si>
  <si>
    <t>debbievargas@outlook.com</t>
  </si>
  <si>
    <t>nestewart@hotmail.com</t>
  </si>
  <si>
    <t>sarahfsanderson2@yahoo.com</t>
  </si>
  <si>
    <t>davidhouston47@outlook.com</t>
  </si>
  <si>
    <t>kellyking65@outlook.com</t>
  </si>
  <si>
    <t>lindaroche33@gmail.com</t>
  </si>
  <si>
    <t>kdwatts34@outlook.com</t>
  </si>
  <si>
    <t>jerryhui@hotmail.com</t>
  </si>
  <si>
    <t>sfmclean@gmail.com</t>
  </si>
  <si>
    <t>normabarlow40@outlook.com</t>
  </si>
  <si>
    <t>michellefuller@yahoo.com</t>
  </si>
  <si>
    <t>psluna@gmail.com</t>
  </si>
  <si>
    <t>donnah@yahoo.com</t>
  </si>
  <si>
    <t>basaad97@gmail.com</t>
  </si>
  <si>
    <t>stephanieanwar71@hotmail.com</t>
  </si>
  <si>
    <t>eugenec@hotmail.com</t>
  </si>
  <si>
    <t>aibuchanan64@outlook.com</t>
  </si>
  <si>
    <t>larryyee53@yahoo.com</t>
  </si>
  <si>
    <t>stephendbecker@gmail.com</t>
  </si>
  <si>
    <t>cindyherrera@outlook.com</t>
  </si>
  <si>
    <t>gamcmahon30@outlook.com</t>
  </si>
  <si>
    <t>inezbhale@gmail.com</t>
  </si>
  <si>
    <t>ajraza@outlook.com</t>
  </si>
  <si>
    <t>gpaslam19@gmail.com</t>
  </si>
  <si>
    <t>warrenherman56@gmail.com</t>
  </si>
  <si>
    <t>carolrubio@outlook.com</t>
  </si>
  <si>
    <t>rfpadilla@yahoo.com</t>
  </si>
  <si>
    <t>thomasjlam76@hotmail.com</t>
  </si>
  <si>
    <t>glennc37@hotmail.com</t>
  </si>
  <si>
    <t>jiperalta@yahoo.com</t>
  </si>
  <si>
    <t>bonniemboone30@yahoo.com</t>
  </si>
  <si>
    <t>briannafjames@gmail.com</t>
  </si>
  <si>
    <t>alvinr@hotmail.com</t>
  </si>
  <si>
    <t>bmlawrence87@gmail.com</t>
  </si>
  <si>
    <t>margaretm@yahoo.com</t>
  </si>
  <si>
    <t>jonathanm67@yahoo.com</t>
  </si>
  <si>
    <t>ckdudley@gmail.com</t>
  </si>
  <si>
    <t>keithfleming@outlook.com</t>
  </si>
  <si>
    <t>edwardscarroll@gmail.com</t>
  </si>
  <si>
    <t>francesigilmore@hotmail.com</t>
  </si>
  <si>
    <t>randallgoh96@outlook.com</t>
  </si>
  <si>
    <t>johncruz14@hotmail.com</t>
  </si>
  <si>
    <t>jbchong@outlook.com</t>
  </si>
  <si>
    <t>russellvelasco@yahoo.com</t>
  </si>
  <si>
    <t>djmchugh40@hotmail.com</t>
  </si>
  <si>
    <t>shawnmurphy@yahoo.com</t>
  </si>
  <si>
    <t>debraawells@outlook.com</t>
  </si>
  <si>
    <t>jasonjwinter54@hotmail.com</t>
  </si>
  <si>
    <t>edwardd@yahoo.com</t>
  </si>
  <si>
    <t>kaylahart@gmail.com</t>
  </si>
  <si>
    <t>lloyddavies@hotmail.com</t>
  </si>
  <si>
    <t>gregoryschavez@gmail.com</t>
  </si>
  <si>
    <t>mitchellm@hotmail.com</t>
  </si>
  <si>
    <t>hhwilliams25@gmail.com</t>
  </si>
  <si>
    <t>garylouis@hotmail.com</t>
  </si>
  <si>
    <t>billyk@outlook.com</t>
  </si>
  <si>
    <t>judymeadows@hotmail.com</t>
  </si>
  <si>
    <t>jfwashington64@yahoo.com</t>
  </si>
  <si>
    <t>ekkenny84@yahoo.com</t>
  </si>
  <si>
    <t>nadickerson94@yahoo.com</t>
  </si>
  <si>
    <t>kristing27@yahoo.com</t>
  </si>
  <si>
    <t>brandondaniel@outlook.com</t>
  </si>
  <si>
    <t>ejbean18@gmail.com</t>
  </si>
  <si>
    <t>matthewk@hotmail.com</t>
  </si>
  <si>
    <t>dorisbatkinson75@hotmail.com</t>
  </si>
  <si>
    <t>lisaarmstrong@gmail.com</t>
  </si>
  <si>
    <t>thomass50@hotmail.com</t>
  </si>
  <si>
    <t>dennissimon19@outlook.com</t>
  </si>
  <si>
    <t>keithscoleman84@hotmail.com</t>
  </si>
  <si>
    <t>rickeylu@hotmail.com</t>
  </si>
  <si>
    <t>sandrafrank@gmail.com</t>
  </si>
  <si>
    <t>laurenakoh52@yahoo.com</t>
  </si>
  <si>
    <t>ccha13@yahoo.com</t>
  </si>
  <si>
    <t>larryhussain@yahoo.com</t>
  </si>
  <si>
    <t>larryw84@outlook.com</t>
  </si>
  <si>
    <t>errodriguez@outlook.com</t>
  </si>
  <si>
    <t>maboyd@gmail.com</t>
  </si>
  <si>
    <t>kimm@gmail.com</t>
  </si>
  <si>
    <t>debraali91@outlook.com</t>
  </si>
  <si>
    <t>christinasingleton@gmail.com</t>
  </si>
  <si>
    <t>dtibarra29@gmail.com</t>
  </si>
  <si>
    <t>loispark@gmail.com</t>
  </si>
  <si>
    <t>elainemduncan@gmail.com</t>
  </si>
  <si>
    <t>milewis91@yahoo.com</t>
  </si>
  <si>
    <t>andreajharvey91@yahoo.com</t>
  </si>
  <si>
    <t>shawna6@outlook.com</t>
  </si>
  <si>
    <t>jjrussell72@yahoo.com</t>
  </si>
  <si>
    <t>haroldc47@hotmail.com</t>
  </si>
  <si>
    <t>richardpage@gmail.com</t>
  </si>
  <si>
    <t>thomaspereira76@gmail.com</t>
  </si>
  <si>
    <t>chparks@gmail.com</t>
  </si>
  <si>
    <t>kellymblack32@yahoo.com</t>
  </si>
  <si>
    <t>samanthasnow84@yahoo.com</t>
  </si>
  <si>
    <t>jtmathew26@yahoo.com</t>
  </si>
  <si>
    <t>akarcher@yahoo.com</t>
  </si>
  <si>
    <t>marks36@hotmail.com</t>
  </si>
  <si>
    <t>debrah@yahoo.com</t>
  </si>
  <si>
    <t>esnicholson@outlook.com</t>
  </si>
  <si>
    <t>robertgoodman99@yahoo.com</t>
  </si>
  <si>
    <t>lindachan15@yahoo.com</t>
  </si>
  <si>
    <t>ryann@outlook.com</t>
  </si>
  <si>
    <t>jamiek26@outlook.com</t>
  </si>
  <si>
    <t>patricianoel@outlook.com</t>
  </si>
  <si>
    <t>danielrberry@yahoo.com</t>
  </si>
  <si>
    <t>heatherskumar11@gmail.com</t>
  </si>
  <si>
    <t>jmpierce32@gmail.com</t>
  </si>
  <si>
    <t>drwright@yahoo.com</t>
  </si>
  <si>
    <t>rachelwalker@outlook.com</t>
  </si>
  <si>
    <t>ashleymraj@yahoo.com</t>
  </si>
  <si>
    <t>richardgsandoval@hotmail.com</t>
  </si>
  <si>
    <t>hmkaur@gmail.com</t>
  </si>
  <si>
    <t>davidl81@hotmail.com</t>
  </si>
  <si>
    <t>cdklein32@gmail.com</t>
  </si>
  <si>
    <t>djwalker90@hotmail.com</t>
  </si>
  <si>
    <t>nplin@yahoo.com</t>
  </si>
  <si>
    <t>hlcarson91@outlook.com</t>
  </si>
  <si>
    <t>michelestephen@gmail.com</t>
  </si>
  <si>
    <t>joshuacmolina@hotmail.com</t>
  </si>
  <si>
    <t>jessicakerr92@yahoo.com</t>
  </si>
  <si>
    <t>lawrencemcfadden12@outlook.com</t>
  </si>
  <si>
    <t>cheryli@outlook.com</t>
  </si>
  <si>
    <t>jacknbuck48@outlook.com</t>
  </si>
  <si>
    <t>shannonjohn@outlook.com</t>
  </si>
  <si>
    <t>markr8@hotmail.com</t>
  </si>
  <si>
    <t>toddjadhav33@hotmail.com</t>
  </si>
  <si>
    <t>tdhenley18@outlook.com</t>
  </si>
  <si>
    <t>kevinw19@hotmail.com</t>
  </si>
  <si>
    <t>tfgrace@hotmail.com</t>
  </si>
  <si>
    <t>mlang@yahoo.com</t>
  </si>
  <si>
    <t>gsnorris@hotmail.com</t>
  </si>
  <si>
    <t>jacquelinef@outlook.com</t>
  </si>
  <si>
    <t>ralphcamacho24@yahoo.com</t>
  </si>
  <si>
    <t>ericafigueroa@yahoo.com</t>
  </si>
  <si>
    <t>kevinwilliams30@gmail.com</t>
  </si>
  <si>
    <t>randym@outlook.com</t>
  </si>
  <si>
    <t>williamnath@hotmail.com</t>
  </si>
  <si>
    <t>monicap@hotmail.com</t>
  </si>
  <si>
    <t>stevedcross75@yahoo.com</t>
  </si>
  <si>
    <t>katietspears@yahoo.com</t>
  </si>
  <si>
    <t>courtneylchan10@yahoo.com</t>
  </si>
  <si>
    <t>ndpandey@outlook.com</t>
  </si>
  <si>
    <t>cllara89@hotmail.com</t>
  </si>
  <si>
    <t>lindammoran32@hotmail.com</t>
  </si>
  <si>
    <t>ericdavidson20@gmail.com</t>
  </si>
  <si>
    <t>laceyvaguilar@yahoo.com</t>
  </si>
  <si>
    <t>benjaminrswan48@outlook.com</t>
  </si>
  <si>
    <t>wsbullock@gmail.com</t>
  </si>
  <si>
    <t>michelemmead@yahoo.com</t>
  </si>
  <si>
    <t>alicewdickens89@outlook.com</t>
  </si>
  <si>
    <t>annb@yahoo.com</t>
  </si>
  <si>
    <t>ldtran62@hotmail.com</t>
  </si>
  <si>
    <t>skmosher8@yahoo.com</t>
  </si>
  <si>
    <t>natalieflin@outlook.com</t>
  </si>
  <si>
    <t>katherineburke100@yahoo.com</t>
  </si>
  <si>
    <t>vrlarson@yahoo.com</t>
  </si>
  <si>
    <t>jcfrancisco48@hotmail.com</t>
  </si>
  <si>
    <t>mjadrian42@gmail.com</t>
  </si>
  <si>
    <t>jonathanfhong@yahoo.com</t>
  </si>
  <si>
    <t>sallyr@outlook.com</t>
  </si>
  <si>
    <t>donnieihouse92@hotmail.com</t>
  </si>
  <si>
    <t>edwardw85@outlook.com</t>
  </si>
  <si>
    <t>tylercduke@outlook.com</t>
  </si>
  <si>
    <t>lindsaynorman74@gmail.com</t>
  </si>
  <si>
    <t>daniellebecker46@outlook.com</t>
  </si>
  <si>
    <t>pattim@hotmail.com</t>
  </si>
  <si>
    <t>dldodd11@hotmail.com</t>
  </si>
  <si>
    <t>ryano@hotmail.com</t>
  </si>
  <si>
    <t>bhdavies69@yahoo.com</t>
  </si>
  <si>
    <t>jodig1@hotmail.com</t>
  </si>
  <si>
    <t>albertjwebber@hotmail.com</t>
  </si>
  <si>
    <t>micheleschwartz70@hotmail.com</t>
  </si>
  <si>
    <t>dennisa96@yahoo.com</t>
  </si>
  <si>
    <t>chriszhang@hotmail.com</t>
  </si>
  <si>
    <t>jchickman@outlook.com</t>
  </si>
  <si>
    <t>virginiajvargas@outlook.com</t>
  </si>
  <si>
    <t>brittanyc73@yahoo.com</t>
  </si>
  <si>
    <t>chadmullins10@outlook.com</t>
  </si>
  <si>
    <t>gracestokes@outlook.com</t>
  </si>
  <si>
    <t>kellyrogers@yahoo.com</t>
  </si>
  <si>
    <t>nicholasa90@gmail.com</t>
  </si>
  <si>
    <t>florencenewton@hotmail.com</t>
  </si>
  <si>
    <t>brendacdavenport10@gmail.com</t>
  </si>
  <si>
    <t>tylermunoz@hotmail.com</t>
  </si>
  <si>
    <t>tracyf@outlook.com</t>
  </si>
  <si>
    <t>carolynrobertson22@yahoo.com</t>
  </si>
  <si>
    <t>catherined30@yahoo.com</t>
  </si>
  <si>
    <t>carolyns@hotmail.com</t>
  </si>
  <si>
    <t>brittanyh@yahoo.com</t>
  </si>
  <si>
    <t>brittanyq77@outlook.com</t>
  </si>
  <si>
    <t>hollyakram@hotmail.com</t>
  </si>
  <si>
    <t>denniskgreer95@yahoo.com</t>
  </si>
  <si>
    <t>cynthial@hotmail.com</t>
  </si>
  <si>
    <t>deborahgregory@outlook.com</t>
  </si>
  <si>
    <t>matthewahopkins@hotmail.com</t>
  </si>
  <si>
    <t>sherridnguyen@gmail.com</t>
  </si>
  <si>
    <t>zacharyleal@outlook.com</t>
  </si>
  <si>
    <t>lisatdavidson@gmail.com</t>
  </si>
  <si>
    <t>ruthgblack@hotmail.com</t>
  </si>
  <si>
    <t>williamalam59@hotmail.com</t>
  </si>
  <si>
    <t>ronaldr@yahoo.com</t>
  </si>
  <si>
    <t>rrrusso@hotmail.com</t>
  </si>
  <si>
    <t>shaunr@outlook.com</t>
  </si>
  <si>
    <t>ashleydean@outlook.com</t>
  </si>
  <si>
    <t>christinev@yahoo.com</t>
  </si>
  <si>
    <t>traceyhasan@gmail.com</t>
  </si>
  <si>
    <t>danielb92@gmail.com</t>
  </si>
  <si>
    <t>laurasoto96@yahoo.com</t>
  </si>
  <si>
    <t>cynthiathapa18@gmail.com</t>
  </si>
  <si>
    <t>marilyntdawson67@outlook.com</t>
  </si>
  <si>
    <t>lillianswartz70@hotmail.com</t>
  </si>
  <si>
    <t>randyelarson@hotmail.com</t>
  </si>
  <si>
    <t>jeffgboyd@gmail.com</t>
  </si>
  <si>
    <t>stephanied25@outlook.com</t>
  </si>
  <si>
    <t>brittneyb90@outlook.com</t>
  </si>
  <si>
    <t>lisajarmstrong@yahoo.com</t>
  </si>
  <si>
    <t>heatherjosborne64@gmail.com</t>
  </si>
  <si>
    <t>ashleygurung@outlook.com</t>
  </si>
  <si>
    <t>dannyb8@outlook.com</t>
  </si>
  <si>
    <t>jessicad80@yahoo.com</t>
  </si>
  <si>
    <t>christopherkarif@outlook.com</t>
  </si>
  <si>
    <t>benjamindouglas@outlook.com</t>
  </si>
  <si>
    <t>jacquelinehheath@outlook.com</t>
  </si>
  <si>
    <t>jerryf@gmail.com</t>
  </si>
  <si>
    <t>michelleg48@outlook.com</t>
  </si>
  <si>
    <t>carolyngonzales@hotmail.com</t>
  </si>
  <si>
    <t>tinas72@hotmail.com</t>
  </si>
  <si>
    <t>mjstewart20@hotmail.com</t>
  </si>
  <si>
    <t>kathrynstreet18@gmail.com</t>
  </si>
  <si>
    <t>lisaborja@gmail.com</t>
  </si>
  <si>
    <t>stephendonahue12@yahoo.com</t>
  </si>
  <si>
    <t>nrwills48@yahoo.com</t>
  </si>
  <si>
    <t>joshuamfrey@outlook.com</t>
  </si>
  <si>
    <t>margaretsjamal@hotmail.com</t>
  </si>
  <si>
    <t>joanfrazier@gmail.com</t>
  </si>
  <si>
    <t>ljblack29@hotmail.com</t>
  </si>
  <si>
    <t>richardfyork83@hotmail.com</t>
  </si>
  <si>
    <t>barbarah@gmail.com</t>
  </si>
  <si>
    <t>brandyn@yahoo.com</t>
  </si>
  <si>
    <t>janicej75@gmail.com</t>
  </si>
  <si>
    <t>marcferguson38@hotmail.com</t>
  </si>
  <si>
    <t>debracampos83@gmail.com</t>
  </si>
  <si>
    <t>cynthiamsoriano@outlook.com</t>
  </si>
  <si>
    <t>limack@gmail.com</t>
  </si>
  <si>
    <t>micheletfernandez@outlook.com</t>
  </si>
  <si>
    <t>skrao25@outlook.com</t>
  </si>
  <si>
    <t>danielhunt@hotmail.com</t>
  </si>
  <si>
    <t>wendywright36@gmail.com</t>
  </si>
  <si>
    <t>williaml12@hotmail.com</t>
  </si>
  <si>
    <t>nancytucker@yahoo.com</t>
  </si>
  <si>
    <t>francisbkent57@yahoo.com</t>
  </si>
  <si>
    <t>rknoel@yahoo.com</t>
  </si>
  <si>
    <t>mmwoodward@hotmail.com</t>
  </si>
  <si>
    <t>benjaminc@hotmail.com</t>
  </si>
  <si>
    <t>kimberlyjmittal@hotmail.com</t>
  </si>
  <si>
    <t>ashleygdavis35@outlook.com</t>
  </si>
  <si>
    <t>tammyl@yahoo.com</t>
  </si>
  <si>
    <t>tarah@outlook.com</t>
  </si>
  <si>
    <t>kaylafisher90@gmail.com</t>
  </si>
  <si>
    <t>tylerh@gmail.com</t>
  </si>
  <si>
    <t>robinanwar@yahoo.com</t>
  </si>
  <si>
    <t>nsmoran@yahoo.com</t>
  </si>
  <si>
    <t>dmkim44@gmail.com</t>
  </si>
  <si>
    <t>kathyp@gmail.com</t>
  </si>
  <si>
    <t>cmdevlin@outlook.com</t>
  </si>
  <si>
    <t>ccansari31@yahoo.com</t>
  </si>
  <si>
    <t>cynthiajabad6@hotmail.com</t>
  </si>
  <si>
    <t>markg41@outlook.com</t>
  </si>
  <si>
    <t>avalexander@gmail.com</t>
  </si>
  <si>
    <t>dlmatthews62@gmail.com</t>
  </si>
  <si>
    <t>marthahayala36@hotmail.com</t>
  </si>
  <si>
    <t>williamham48@hotmail.com</t>
  </si>
  <si>
    <t>jvlang35@gmail.com</t>
  </si>
  <si>
    <t>brandylarsen@hotmail.com</t>
  </si>
  <si>
    <t>danielr70@outlook.com</t>
  </si>
  <si>
    <t>donaldepandey83@hotmail.com</t>
  </si>
  <si>
    <t>williamipowell7@hotmail.com</t>
  </si>
  <si>
    <t>dorothyb@outlook.com</t>
  </si>
  <si>
    <t>audreysgardner55@gmail.com</t>
  </si>
  <si>
    <t>joycejmendoza@outlook.com</t>
  </si>
  <si>
    <t>drgodwin34@outlook.com</t>
  </si>
  <si>
    <t>amymwan98@outlook.com</t>
  </si>
  <si>
    <t>marjoriecbenjamin23@outlook.com</t>
  </si>
  <si>
    <t>amberc24@outlook.com</t>
  </si>
  <si>
    <t>rodneywoodward@gmail.com</t>
  </si>
  <si>
    <t>brittanyesutton66@hotmail.com</t>
  </si>
  <si>
    <t>tiffanycharun@hotmail.com</t>
  </si>
  <si>
    <t>eileentaylor67@hotmail.com</t>
  </si>
  <si>
    <t>meghansang5@yahoo.com</t>
  </si>
  <si>
    <t>garybear@outlook.com</t>
  </si>
  <si>
    <t>fbhunter@gmail.com</t>
  </si>
  <si>
    <t>thomasshaw74@outlook.com</t>
  </si>
  <si>
    <t>ddcruz@outlook.com</t>
  </si>
  <si>
    <t>edwards49@outlook.com</t>
  </si>
  <si>
    <t>edithfcobb92@outlook.com</t>
  </si>
  <si>
    <t>darryljdennis34@outlook.com</t>
  </si>
  <si>
    <t>matthewd@yahoo.com</t>
  </si>
  <si>
    <t>rcduffy95@hotmail.com</t>
  </si>
  <si>
    <t>jasonmckinney98@outlook.com</t>
  </si>
  <si>
    <t>ronaldm@hotmail.com</t>
  </si>
  <si>
    <t>ashleychandler@gmail.com</t>
  </si>
  <si>
    <t>laurenmahmoud73@outlook.com</t>
  </si>
  <si>
    <t>pcfoster@hotmail.com</t>
  </si>
  <si>
    <t>erinc@outlook.com</t>
  </si>
  <si>
    <t>danielgonzales96@gmail.com</t>
  </si>
  <si>
    <t>bjrai64@hotmail.com</t>
  </si>
  <si>
    <t>jfleong@gmail.com</t>
  </si>
  <si>
    <t>annettetjacobson@outlook.com</t>
  </si>
  <si>
    <t>terryyau88@yahoo.com</t>
  </si>
  <si>
    <t>affitzgerald@hotmail.com</t>
  </si>
  <si>
    <t>sharonyuan@outlook.com</t>
  </si>
  <si>
    <t>mmwong@yahoo.com</t>
  </si>
  <si>
    <t>allens@hotmail.com</t>
  </si>
  <si>
    <t>jeremym43@hotmail.com</t>
  </si>
  <si>
    <t>shawnvaldez38@outlook.com</t>
  </si>
  <si>
    <t>ekpowers@gmail.com</t>
  </si>
  <si>
    <t>dterickson@yahoo.com</t>
  </si>
  <si>
    <t>tracireynolds62@gmail.com</t>
  </si>
  <si>
    <t>michealdale15@yahoo.com</t>
  </si>
  <si>
    <t>msthompson69@hotmail.com</t>
  </si>
  <si>
    <t>aprilv@outlook.com</t>
  </si>
  <si>
    <t>nicholasd56@gmail.com</t>
  </si>
  <si>
    <t>cliffordbarrett97@yahoo.com</t>
  </si>
  <si>
    <t>traceys@outlook.com</t>
  </si>
  <si>
    <t>kimberlyh@outlook.com</t>
  </si>
  <si>
    <t>kcgordon@yahoo.com</t>
  </si>
  <si>
    <t>denniso70@gmail.com</t>
  </si>
  <si>
    <t>laurenm12@outlook.com</t>
  </si>
  <si>
    <t>lorrainelake13@yahoo.com</t>
  </si>
  <si>
    <t>dkoreilly66@gmail.com</t>
  </si>
  <si>
    <t>haroldbeach@yahoo.com</t>
  </si>
  <si>
    <t>brvelasquez32@outlook.com</t>
  </si>
  <si>
    <t>christinaelevy@outlook.com</t>
  </si>
  <si>
    <t>tmparsons@yahoo.com</t>
  </si>
  <si>
    <t>eugener44@gmail.com</t>
  </si>
  <si>
    <t>nksingleton87@yahoo.com</t>
  </si>
  <si>
    <t>johndhickey@yahoo.com</t>
  </si>
  <si>
    <t>cagomez49@yahoo.com</t>
  </si>
  <si>
    <t>aaronbarrett@gmail.com</t>
  </si>
  <si>
    <t>samanthamgoodman92@gmail.com</t>
  </si>
  <si>
    <t>jsgodfrey@gmail.com</t>
  </si>
  <si>
    <t>elsiepotter@gmail.com</t>
  </si>
  <si>
    <t>denniskraza48@yahoo.com</t>
  </si>
  <si>
    <t>ejperera@hotmail.com</t>
  </si>
  <si>
    <t>debrab@gmail.com</t>
  </si>
  <si>
    <t>nmholland73@yahoo.com</t>
  </si>
  <si>
    <t>angelaestevens57@hotmail.com</t>
  </si>
  <si>
    <t>bbwebb21@gmail.com</t>
  </si>
  <si>
    <t>dorisl27@hotmail.com</t>
  </si>
  <si>
    <t>lfstokes30@yahoo.com</t>
  </si>
  <si>
    <t>donaldaja@yahoo.com</t>
  </si>
  <si>
    <t>brittanyrahman78@gmail.com</t>
  </si>
  <si>
    <t>douglasejones@yahoo.com</t>
  </si>
  <si>
    <t>elizabethtaylor@yahoo.com</t>
  </si>
  <si>
    <t>sheilarose@outlook.com</t>
  </si>
  <si>
    <t>bertham@hotmail.com</t>
  </si>
  <si>
    <t>heatherwood70@gmail.com</t>
  </si>
  <si>
    <t>clteoh@hotmail.com</t>
  </si>
  <si>
    <t>justinjgoodwin48@gmail.com</t>
  </si>
  <si>
    <t>paulalim@hotmail.com</t>
  </si>
  <si>
    <t>juanitac@outlook.com</t>
  </si>
  <si>
    <t>cynthiaolsen@yahoo.com</t>
  </si>
  <si>
    <t>lauragbelcher46@outlook.com</t>
  </si>
  <si>
    <t>ljomar@outlook.com</t>
  </si>
  <si>
    <t>laurafsalah70@hotmail.com</t>
  </si>
  <si>
    <t>marieiyap35@hotmail.com</t>
  </si>
  <si>
    <t>mildredwarren@yahoo.com</t>
  </si>
  <si>
    <t>kylebyrd@hotmail.com</t>
  </si>
  <si>
    <t>cynthiacrussell@hotmail.com</t>
  </si>
  <si>
    <t>denisem14@yahoo.com</t>
  </si>
  <si>
    <t>emsnow@yahoo.com</t>
  </si>
  <si>
    <t>patricianicholson10@yahoo.com</t>
  </si>
  <si>
    <t>janeifoster36@gmail.com</t>
  </si>
  <si>
    <t>bsmichelle42@yahoo.com</t>
  </si>
  <si>
    <t>robertnewman@outlook.com</t>
  </si>
  <si>
    <t>kimamin@gmail.com</t>
  </si>
  <si>
    <t>glennw97@yahoo.com</t>
  </si>
  <si>
    <t>allandgreen2@gmail.com</t>
  </si>
  <si>
    <t>ajromano61@outlook.com</t>
  </si>
  <si>
    <t>clydel53@gmail.com</t>
  </si>
  <si>
    <t>brianphobbs@yahoo.com</t>
  </si>
  <si>
    <t>christopherfandrews@yahoo.com</t>
  </si>
  <si>
    <t>jackjroy81@yahoo.com</t>
  </si>
  <si>
    <t>jpsawyer@outlook.com</t>
  </si>
  <si>
    <t>janicebsilva70@gmail.com</t>
  </si>
  <si>
    <t>ramonaowong@yahoo.com</t>
  </si>
  <si>
    <t>christopherdgregg@gmail.com</t>
  </si>
  <si>
    <t>dwlittle@hotmail.com</t>
  </si>
  <si>
    <t>clhansen49@hotmail.com</t>
  </si>
  <si>
    <t>cmthomas63@yahoo.com</t>
  </si>
  <si>
    <t>peggybenson60@yahoo.com</t>
  </si>
  <si>
    <t>sandraleon@hotmail.com</t>
  </si>
  <si>
    <t>jjpark@outlook.com</t>
  </si>
  <si>
    <t>garyjvasquez86@outlook.com</t>
  </si>
  <si>
    <t>jeffreyrobbins81@outlook.com</t>
  </si>
  <si>
    <t>erinj@outlook.com</t>
  </si>
  <si>
    <t>donnafmahmood14@gmail.com</t>
  </si>
  <si>
    <t>kimgee65@yahoo.com</t>
  </si>
  <si>
    <t>ronalds20@hotmail.com</t>
  </si>
  <si>
    <t>mmdon@yahoo.com</t>
  </si>
  <si>
    <t>cmallen@outlook.com</t>
  </si>
  <si>
    <t>darleneh93@gmail.com</t>
  </si>
  <si>
    <t>justins43@gmail.com</t>
  </si>
  <si>
    <t>carolhawkins20@gmail.com</t>
  </si>
  <si>
    <t>veraa@gmail.com</t>
  </si>
  <si>
    <t>sftracy@outlook.com</t>
  </si>
  <si>
    <t>carolc53@gmail.com</t>
  </si>
  <si>
    <t>irenew30@gmail.com</t>
  </si>
  <si>
    <t>kennethkhay@hotmail.com</t>
  </si>
  <si>
    <t>cjnoel@outlook.com</t>
  </si>
  <si>
    <t>wandar81@gmail.com</t>
  </si>
  <si>
    <t>sccooper71@outlook.com</t>
  </si>
  <si>
    <t>shirleyjlindsey@hotmail.com</t>
  </si>
  <si>
    <t>andrewbob20@gmail.com</t>
  </si>
  <si>
    <t>ericbbrooks71@hotmail.com</t>
  </si>
  <si>
    <t>alfredbarnett72@gmail.com</t>
  </si>
  <si>
    <t>brandonchen42@hotmail.com</t>
  </si>
  <si>
    <t>nicolejsingh@yahoo.com</t>
  </si>
  <si>
    <t>kjhunt18@hotmail.com</t>
  </si>
  <si>
    <t>raymondahmad@gmail.com</t>
  </si>
  <si>
    <t>jnclarke@yahoo.com</t>
  </si>
  <si>
    <t>crystalreyes@hotmail.com</t>
  </si>
  <si>
    <t>dorisk45@yahoo.com</t>
  </si>
  <si>
    <t>gloriamcole@yahoo.com</t>
  </si>
  <si>
    <t>jacobvalenzuela@yahoo.com</t>
  </si>
  <si>
    <t>phyllist@gmail.com</t>
  </si>
  <si>
    <t>debbier61@yahoo.com</t>
  </si>
  <si>
    <t>allenjrodgers@outlook.com</t>
  </si>
  <si>
    <t>epgurung4@yahoo.com</t>
  </si>
  <si>
    <t>djjohn11@yahoo.com</t>
  </si>
  <si>
    <t>angelac@hotmail.com</t>
  </si>
  <si>
    <t>pdkeller@hotmail.com</t>
  </si>
  <si>
    <t>shawncmahmoud@gmail.com</t>
  </si>
  <si>
    <t>patriciam2@hotmail.com</t>
  </si>
  <si>
    <t>brittanykcampos3@yahoo.com</t>
  </si>
  <si>
    <t>snangeles78@hotmail.com</t>
  </si>
  <si>
    <t>davidm59@hotmail.com</t>
  </si>
  <si>
    <t>tsbhatia@outlook.com</t>
  </si>
  <si>
    <t>kimberlyjgoldman64@yahoo.com</t>
  </si>
  <si>
    <t>chelseadward@gmail.com</t>
  </si>
  <si>
    <t>ambercgilbert@outlook.com</t>
  </si>
  <si>
    <t>danieljenkins@outlook.com</t>
  </si>
  <si>
    <t>gregoryocastillo99@gmail.com</t>
  </si>
  <si>
    <t>shawnferrer74@hotmail.com</t>
  </si>
  <si>
    <t>dianeflai@gmail.com</t>
  </si>
  <si>
    <t>eugenetbarry36@yahoo.com</t>
  </si>
  <si>
    <t>rjstevens@outlook.com</t>
  </si>
  <si>
    <t>jjsrivastava@yahoo.com</t>
  </si>
  <si>
    <t>njgonzales33@outlook.com</t>
  </si>
  <si>
    <t>debraj80@outlook.com</t>
  </si>
  <si>
    <t>christinesavage93@outlook.com</t>
  </si>
  <si>
    <t>jfkaushik79@yahoo.com</t>
  </si>
  <si>
    <t>heatheriyee87@hotmail.com</t>
  </si>
  <si>
    <t>joycerivers@hotmail.com</t>
  </si>
  <si>
    <t>matthewp@yahoo.com</t>
  </si>
  <si>
    <t>blfraser95@gmail.com</t>
  </si>
  <si>
    <t>carolynh@outlook.com</t>
  </si>
  <si>
    <t>micheleklow@gmail.com</t>
  </si>
  <si>
    <t>kendratking@hotmail.com</t>
  </si>
  <si>
    <t>jaimes31@hotmail.com</t>
  </si>
  <si>
    <t>jhpandey70@gmail.com</t>
  </si>
  <si>
    <t>hdparsons@hotmail.com</t>
  </si>
  <si>
    <t>tiffanyh71@gmail.com</t>
  </si>
  <si>
    <t>stephenh@gmail.com</t>
  </si>
  <si>
    <t>jtchandler34@gmail.com</t>
  </si>
  <si>
    <t>warrenamin@hotmail.com</t>
  </si>
  <si>
    <t>seanc23@gmail.com</t>
  </si>
  <si>
    <t>cherylp@gmail.com</t>
  </si>
  <si>
    <t>mdmassey96@yahoo.com</t>
  </si>
  <si>
    <t>charlesa@yahoo.com</t>
  </si>
  <si>
    <t>florencecoleman@hotmail.com</t>
  </si>
  <si>
    <t>michaelr64@gmail.com</t>
  </si>
  <si>
    <t>kristenmontgomery57@gmail.com</t>
  </si>
  <si>
    <t>adriannatkins44@hotmail.com</t>
  </si>
  <si>
    <t>andrewh38@gmail.com</t>
  </si>
  <si>
    <t>rsreynolds31@yahoo.com</t>
  </si>
  <si>
    <t>esball73@hotmail.com</t>
  </si>
  <si>
    <t>tracysargent@hotmail.com</t>
  </si>
  <si>
    <t>jlidris@yahoo.com</t>
  </si>
  <si>
    <t>brucewsharif42@gmail.com</t>
  </si>
  <si>
    <t>justingordon@yahoo.com</t>
  </si>
  <si>
    <t>alicesreid@yahoo.com</t>
  </si>
  <si>
    <t>hcsnider@hotmail.com</t>
  </si>
  <si>
    <t>gsmccormick@hotmail.com</t>
  </si>
  <si>
    <t>marycraig46@hotmail.com</t>
  </si>
  <si>
    <t>kwamin@gmail.com</t>
  </si>
  <si>
    <t>sheilagabriel4@gmail.com</t>
  </si>
  <si>
    <t>bobbys@outlook.com</t>
  </si>
  <si>
    <t>jeffreys38@hotmail.com</t>
  </si>
  <si>
    <t>jessicaprehman32@yahoo.com</t>
  </si>
  <si>
    <t>laurarichardson@outlook.com</t>
  </si>
  <si>
    <t>charlesm14@yahoo.com</t>
  </si>
  <si>
    <t>nbday98@outlook.com</t>
  </si>
  <si>
    <t>tsabbas67@outlook.com</t>
  </si>
  <si>
    <t>rikent94@yahoo.com</t>
  </si>
  <si>
    <t>lillianmadrid37@yahoo.com</t>
  </si>
  <si>
    <t>samanthak@outlook.com</t>
  </si>
  <si>
    <t>billyl79@hotmail.com</t>
  </si>
  <si>
    <t>abm@yahoo.com</t>
  </si>
  <si>
    <t>nicoledavies33@yahoo.com</t>
  </si>
  <si>
    <t>deloresl@yahoo.com</t>
  </si>
  <si>
    <t>scottbowers24@gmail.com</t>
  </si>
  <si>
    <t>jessep1@hotmail.com</t>
  </si>
  <si>
    <t>tiffanyt@hotmail.com</t>
  </si>
  <si>
    <t>sbwest@gmail.com</t>
  </si>
  <si>
    <t>mfalmeida15@outlook.com</t>
  </si>
  <si>
    <t>peggys2@outlook.com</t>
  </si>
  <si>
    <t>aokennedy13@gmail.com</t>
  </si>
  <si>
    <t>emmamclean26@hotmail.com</t>
  </si>
  <si>
    <t>susanilindsey@yahoo.com</t>
  </si>
  <si>
    <t>altorres@yahoo.com</t>
  </si>
  <si>
    <t>walterkarki@outlook.com</t>
  </si>
  <si>
    <t>francessharma65@hotmail.com</t>
  </si>
  <si>
    <t>chadtalvarez@outlook.com</t>
  </si>
  <si>
    <t>christopherwfraser60@hotmail.com</t>
  </si>
  <si>
    <t>hjjackson@yahoo.com</t>
  </si>
  <si>
    <t>juliejwallace4@outlook.com</t>
  </si>
  <si>
    <t>kimberlys@outlook.com</t>
  </si>
  <si>
    <t>dawnihernandez80@hotmail.com</t>
  </si>
  <si>
    <t>michellechu@outlook.com</t>
  </si>
  <si>
    <t>cynthiadmoreira@yahoo.com</t>
  </si>
  <si>
    <t>randymfinn96@hotmail.com</t>
  </si>
  <si>
    <t>rickywood@hotmail.com</t>
  </si>
  <si>
    <t>stellae48@yahoo.com</t>
  </si>
  <si>
    <t>cameronr@hotmail.com</t>
  </si>
  <si>
    <t>sjhowell@gmail.com</t>
  </si>
  <si>
    <t>georgeh44@yahoo.com</t>
  </si>
  <si>
    <t>davidcoleman29@gmail.com</t>
  </si>
  <si>
    <t>cblane53@yahoo.com</t>
  </si>
  <si>
    <t>timmanuel@gmail.com</t>
  </si>
  <si>
    <t>woodrowshankar55@outlook.com</t>
  </si>
  <si>
    <t>atmorrison@outlook.com</t>
  </si>
  <si>
    <t>juliakmoore@outlook.com</t>
  </si>
  <si>
    <t>carmenb@outlook.com</t>
  </si>
  <si>
    <t>donaldb17@yahoo.com</t>
  </si>
  <si>
    <t>larryjaustin@outlook.com</t>
  </si>
  <si>
    <t>nicholasshahid38@hotmail.com</t>
  </si>
  <si>
    <t>dustinqcheng12@yahoo.com</t>
  </si>
  <si>
    <t>bethc9@yahoo.com</t>
  </si>
  <si>
    <t>jenniferh@gmail.com</t>
  </si>
  <si>
    <t>bjflowers86@outlook.com</t>
  </si>
  <si>
    <t>amyhmorales@hotmail.com</t>
  </si>
  <si>
    <t>josephmorrison16@outlook.com</t>
  </si>
  <si>
    <t>ericaguevara@hotmail.com</t>
  </si>
  <si>
    <t>jeremysnyder98@gmail.com</t>
  </si>
  <si>
    <t>walterfwilliamson@gmail.com</t>
  </si>
  <si>
    <t>paulaljordan@outlook.com</t>
  </si>
  <si>
    <t>fjlittle@outlook.com</t>
  </si>
  <si>
    <t>deborahh@hotmail.com</t>
  </si>
  <si>
    <t>cmlang63@hotmail.com</t>
  </si>
  <si>
    <t>dianedcooper61@yahoo.com</t>
  </si>
  <si>
    <t>paulaaluna67@outlook.com</t>
  </si>
  <si>
    <t>marjorieb35@hotmail.com</t>
  </si>
  <si>
    <t>stevem70@hotmail.com</t>
  </si>
  <si>
    <t>ajvieira16@outlook.com</t>
  </si>
  <si>
    <t>jhbrooks32@yahoo.com</t>
  </si>
  <si>
    <t>jamessrivastava9@gmail.com</t>
  </si>
  <si>
    <t>brianjacob38@outlook.com</t>
  </si>
  <si>
    <t>kristopherf@gmail.com</t>
  </si>
  <si>
    <t>christinechakraborty@yahoo.com</t>
  </si>
  <si>
    <t>alfredfarley98@outlook.com</t>
  </si>
  <si>
    <t>joyces91@hotmail.com</t>
  </si>
  <si>
    <t>melaniev@yahoo.com</t>
  </si>
  <si>
    <t>kimberlygray66@gmail.com</t>
  </si>
  <si>
    <t>cfjohns55@outlook.com</t>
  </si>
  <si>
    <t>jessicagillespie@yahoo.com</t>
  </si>
  <si>
    <t>michellecooper@outlook.com</t>
  </si>
  <si>
    <t>elsief@outlook.com</t>
  </si>
  <si>
    <t>barbarajay9@outlook.com</t>
  </si>
  <si>
    <t>tylers58@gmail.com</t>
  </si>
  <si>
    <t>jeremyccook31@outlook.com</t>
  </si>
  <si>
    <t>kmlow@gmail.com</t>
  </si>
  <si>
    <t>bccross31@hotmail.com</t>
  </si>
  <si>
    <t>benjamindjoshi@hotmail.com</t>
  </si>
  <si>
    <t>lindseyroy@yahoo.com</t>
  </si>
  <si>
    <t>rmbrown@yahoo.com</t>
  </si>
  <si>
    <t>rosemaryb@hotmail.com</t>
  </si>
  <si>
    <t>dorothycpereira17@gmail.com</t>
  </si>
  <si>
    <t>jjnunez40@gmail.com</t>
  </si>
  <si>
    <t>debral22@yahoo.com</t>
  </si>
  <si>
    <t>mjcross85@outlook.com</t>
  </si>
  <si>
    <t>kmwatts@gmail.com</t>
  </si>
  <si>
    <t>mdhanna@outlook.com</t>
  </si>
  <si>
    <t>eleanorgcurran43@outlook.com</t>
  </si>
  <si>
    <t>fcgibson@outlook.com</t>
  </si>
  <si>
    <t>earlwilliams@yahoo.com</t>
  </si>
  <si>
    <t>bettygriffiths@hotmail.com</t>
  </si>
  <si>
    <t>aliceianthony@gmail.com</t>
  </si>
  <si>
    <t>johnwiseman84@outlook.com</t>
  </si>
  <si>
    <t>jamesrfuller19@yahoo.com</t>
  </si>
  <si>
    <t>dswilson73@gmail.com</t>
  </si>
  <si>
    <t>sarahw@hotmail.com</t>
  </si>
  <si>
    <t>vickiltay@outlook.com</t>
  </si>
  <si>
    <t>virginiajlui11@gmail.com</t>
  </si>
  <si>
    <t>amandajpayne8@gmail.com</t>
  </si>
  <si>
    <t>stevenobrien14@gmail.com</t>
  </si>
  <si>
    <t>angelaw@gmail.com</t>
  </si>
  <si>
    <t>courtneycostello@hotmail.com</t>
  </si>
  <si>
    <t>cynthiaobrown@outlook.com</t>
  </si>
  <si>
    <t>christophera@hotmail.com</t>
  </si>
  <si>
    <t>marilynd70@gmail.com</t>
  </si>
  <si>
    <t>joshuafhansen83@gmail.com</t>
  </si>
  <si>
    <t>fcraj@outlook.com</t>
  </si>
  <si>
    <t>sharonm71@outlook.com</t>
  </si>
  <si>
    <t>chelseajduran53@yahoo.com</t>
  </si>
  <si>
    <t>deboraha48@outlook.com</t>
  </si>
  <si>
    <t>jordanharora@hotmail.com</t>
  </si>
  <si>
    <t>jjglenn@hotmail.com</t>
  </si>
  <si>
    <t>rjowen63@gmail.com</t>
  </si>
  <si>
    <t>dafoster@hotmail.com</t>
  </si>
  <si>
    <t>brianc35@outlook.com</t>
  </si>
  <si>
    <t>paulac@gmail.com</t>
  </si>
  <si>
    <t>kdwilliams@outlook.com</t>
  </si>
  <si>
    <t>amandasteele9@yahoo.com</t>
  </si>
  <si>
    <t>violets18@outlook.com</t>
  </si>
  <si>
    <t>ecrobles@yahoo.com</t>
  </si>
  <si>
    <t>benjaminlherrera10@yahoo.com</t>
  </si>
  <si>
    <t>samanthas81@hotmail.com</t>
  </si>
  <si>
    <t>rachelhanson@gmail.com</t>
  </si>
  <si>
    <t>henryrfong69@yahoo.com</t>
  </si>
  <si>
    <t>ednawhittaker85@outlook.com</t>
  </si>
  <si>
    <t>kathyrojas71@yahoo.com</t>
  </si>
  <si>
    <t>myrtlecarrillo82@gmail.com</t>
  </si>
  <si>
    <t>christinaj@outlook.com</t>
  </si>
  <si>
    <t>markjpaul@hotmail.com</t>
  </si>
  <si>
    <t>philipatanner@yahoo.com</t>
  </si>
  <si>
    <t>doloreshoward@gmail.com</t>
  </si>
  <si>
    <t>christinechandra5@gmail.com</t>
  </si>
  <si>
    <t>michaeln@gmail.com</t>
  </si>
  <si>
    <t>dannyj44@hotmail.com</t>
  </si>
  <si>
    <t>clarencessutton@hotmail.com</t>
  </si>
  <si>
    <t>samuelnabil@yahoo.com</t>
  </si>
  <si>
    <t>davidh92@outlook.com</t>
  </si>
  <si>
    <t>bdloh@yahoo.com</t>
  </si>
  <si>
    <t>donnag23@hotmail.com</t>
  </si>
  <si>
    <t>joseajackson33@outlook.com</t>
  </si>
  <si>
    <t>mjmariano74@gmail.com</t>
  </si>
  <si>
    <t>pirodriguez5@gmail.com</t>
  </si>
  <si>
    <t>walterdixit77@hotmail.com</t>
  </si>
  <si>
    <t>jameehan@gmail.com</t>
  </si>
  <si>
    <t>peterinewman68@hotmail.com</t>
  </si>
  <si>
    <t>djyousef@hotmail.com</t>
  </si>
  <si>
    <t>howardarmstrong27@yahoo.com</t>
  </si>
  <si>
    <t>teresaewu36@outlook.com</t>
  </si>
  <si>
    <t>laurena@hotmail.com</t>
  </si>
  <si>
    <t>phyllisjcardenas@hotmail.com</t>
  </si>
  <si>
    <t>acwade@hotmail.com</t>
  </si>
  <si>
    <t>williamgriffin@outlook.com</t>
  </si>
  <si>
    <t>ruthw@hotmail.com</t>
  </si>
  <si>
    <t>miconnolly99@hotmail.com</t>
  </si>
  <si>
    <t>jamesl92@gmail.com</t>
  </si>
  <si>
    <t>kellyraja43@hotmail.com</t>
  </si>
  <si>
    <t>bettypayne@hotmail.com</t>
  </si>
  <si>
    <t>kennethbarron91@gmail.com</t>
  </si>
  <si>
    <t>carlfchristian84@hotmail.com</t>
  </si>
  <si>
    <t>kimastuart@hotmail.com</t>
  </si>
  <si>
    <t>cindydmeyer69@gmail.com</t>
  </si>
  <si>
    <t>billyjbrewer23@hotmail.com</t>
  </si>
  <si>
    <t>amandaidaniels@outlook.com</t>
  </si>
  <si>
    <t>debraicoleman66@gmail.com</t>
  </si>
  <si>
    <t>jeffreyodell@outlook.com</t>
  </si>
  <si>
    <t>carolcsellers@hotmail.com</t>
  </si>
  <si>
    <t>scottdmcdonald15@hotmail.com</t>
  </si>
  <si>
    <t>jacobfhansen@hotmail.com</t>
  </si>
  <si>
    <t>tracyfjennings@gmail.com</t>
  </si>
  <si>
    <t>normah79@hotmail.com</t>
  </si>
  <si>
    <t>justinshenderson8@gmail.com</t>
  </si>
  <si>
    <t>normafwood66@outlook.com</t>
  </si>
  <si>
    <t>johnm29@hotmail.com</t>
  </si>
  <si>
    <t>wkbeck5@gmail.com</t>
  </si>
  <si>
    <t>belindaperera@outlook.com</t>
  </si>
  <si>
    <t>thomasfmays@hotmail.com</t>
  </si>
  <si>
    <t>phyllisaedwards@outlook.com</t>
  </si>
  <si>
    <t>chado36@yahoo.com</t>
  </si>
  <si>
    <t>lindatbarlow@gmail.com</t>
  </si>
  <si>
    <t>suzannegill@hotmail.com</t>
  </si>
  <si>
    <t>ejjacob45@outlook.com</t>
  </si>
  <si>
    <t>marionm80@outlook.com</t>
  </si>
  <si>
    <t>shawnv@gmail.com</t>
  </si>
  <si>
    <t>alexm@yahoo.com</t>
  </si>
  <si>
    <t>kfgarner62@hotmail.com</t>
  </si>
  <si>
    <t>cynthiaburgess@yahoo.com</t>
  </si>
  <si>
    <t>florencecaswell@outlook.com</t>
  </si>
  <si>
    <t>matthewmorris@hotmail.com</t>
  </si>
  <si>
    <t>christinen25@yahoo.com</t>
  </si>
  <si>
    <t>jochung@hotmail.com</t>
  </si>
  <si>
    <t>jmcooper44@outlook.com</t>
  </si>
  <si>
    <t>nancyyap81@hotmail.com</t>
  </si>
  <si>
    <t>dttran61@gmail.com</t>
  </si>
  <si>
    <t>jamieegallo@outlook.com</t>
  </si>
  <si>
    <t>peggysmendez52@yahoo.com</t>
  </si>
  <si>
    <t>sheilal57@outlook.com</t>
  </si>
  <si>
    <t>bjwelch100@hotmail.com</t>
  </si>
  <si>
    <t>mdday@outlook.com</t>
  </si>
  <si>
    <t>matthewk58@hotmail.com</t>
  </si>
  <si>
    <t>afbansal54@gmail.com</t>
  </si>
  <si>
    <t>thomaschasan@yahoo.com</t>
  </si>
  <si>
    <t>nabender@yahoo.com</t>
  </si>
  <si>
    <t>cjrai46@gmail.com</t>
  </si>
  <si>
    <t>courtneyswanson@outlook.com</t>
  </si>
  <si>
    <t>georgec@outlook.com</t>
  </si>
  <si>
    <t>dcnguyen84@outlook.com</t>
  </si>
  <si>
    <t>judithabauer28@hotmail.com</t>
  </si>
  <si>
    <t>lancemsalinas64@gmail.com</t>
  </si>
  <si>
    <t>rafletcher@hotmail.com</t>
  </si>
  <si>
    <t>marktahmed53@outlook.com</t>
  </si>
  <si>
    <t>kristenbradshaw21@yahoo.com</t>
  </si>
  <si>
    <t>susang27@outlook.com</t>
  </si>
  <si>
    <t>robertnieves@yahoo.com</t>
  </si>
  <si>
    <t>cchuffman@gmail.com</t>
  </si>
  <si>
    <t>stevenwall@yahoo.com</t>
  </si>
  <si>
    <t>krystallwallace51@yahoo.com</t>
  </si>
  <si>
    <t>meganmbennett25@yahoo.com</t>
  </si>
  <si>
    <t>amandafferrer@gmail.com</t>
  </si>
  <si>
    <t>mariew@yahoo.com</t>
  </si>
  <si>
    <t>jasont51@gmail.com</t>
  </si>
  <si>
    <t>barrysgibbs17@hotmail.com</t>
  </si>
  <si>
    <t>jrvaughn@outlook.com</t>
  </si>
  <si>
    <t>ellenroth@gmail.com</t>
  </si>
  <si>
    <t>richardlwoods@yahoo.com</t>
  </si>
  <si>
    <t>jeanw@yahoo.com</t>
  </si>
  <si>
    <t>joshuad@outlook.com</t>
  </si>
  <si>
    <t>teresaetorres@gmail.com</t>
  </si>
  <si>
    <t>caroleflarson@gmail.com</t>
  </si>
  <si>
    <t>jjmartins84@gmail.com</t>
  </si>
  <si>
    <t>jessiefyadav@yahoo.com</t>
  </si>
  <si>
    <t>kimmercado23@yahoo.com</t>
  </si>
  <si>
    <t>brentb@yahoo.com</t>
  </si>
  <si>
    <t>brittanyhampton27@gmail.com</t>
  </si>
  <si>
    <t>ltgonzalez95@yahoo.com</t>
  </si>
  <si>
    <t>donnachowdhury@gmail.com</t>
  </si>
  <si>
    <t>rdhawkins@outlook.com</t>
  </si>
  <si>
    <t>jmjoy@yahoo.com</t>
  </si>
  <si>
    <t>justinmbauer23@yahoo.com</t>
  </si>
  <si>
    <t>mmsanchez35@yahoo.com</t>
  </si>
  <si>
    <t>jodit87@gmail.com</t>
  </si>
  <si>
    <t>juliesantoso20@yahoo.com</t>
  </si>
  <si>
    <t>debbiefbeltran@yahoo.com</t>
  </si>
  <si>
    <t>bfwilliamson@yahoo.com</t>
  </si>
  <si>
    <t>victorbhorton@gmail.com</t>
  </si>
  <si>
    <t>msalcantara36@gmail.com</t>
  </si>
  <si>
    <t>pdchavez43@hotmail.com</t>
  </si>
  <si>
    <t>katherinebansal67@gmail.com</t>
  </si>
  <si>
    <t>mikejoyce7@gmail.com</t>
  </si>
  <si>
    <t>shirleyhiggins@yahoo.com</t>
  </si>
  <si>
    <t>bettyjohnston@outlook.com</t>
  </si>
  <si>
    <t>deborahs32@yahoo.com</t>
  </si>
  <si>
    <t>barbarabcohen@hotmail.com</t>
  </si>
  <si>
    <t>vkcheung@yahoo.com</t>
  </si>
  <si>
    <t>shirleytsampson@hotmail.com</t>
  </si>
  <si>
    <t>elizabethadel5@yahoo.com</t>
  </si>
  <si>
    <t>dbmarino@gmail.com</t>
  </si>
  <si>
    <t>shirleym96@hotmail.com</t>
  </si>
  <si>
    <t>ashleymendez@gmail.com</t>
  </si>
  <si>
    <t>smmorin@gmail.com</t>
  </si>
  <si>
    <t>thelmakang@yahoo.com</t>
  </si>
  <si>
    <t>mjmcpherson@hotmail.com</t>
  </si>
  <si>
    <t>stephenbrowning@hotmail.com</t>
  </si>
  <si>
    <t>martingray@outlook.com</t>
  </si>
  <si>
    <t>bgmccarthy@gmail.com</t>
  </si>
  <si>
    <t>nrlyons@hotmail.com</t>
  </si>
  <si>
    <t>dennisv16@outlook.com</t>
  </si>
  <si>
    <t>ruthconnor@outlook.com</t>
  </si>
  <si>
    <t>charliej45@hotmail.com</t>
  </si>
  <si>
    <t>jachan53@yahoo.com</t>
  </si>
  <si>
    <t>deborahkcosta71@gmail.com</t>
  </si>
  <si>
    <t>jfkline100@yahoo.com</t>
  </si>
  <si>
    <t>geraldbarton@hotmail.com</t>
  </si>
  <si>
    <t>bmsalas81@outlook.com</t>
  </si>
  <si>
    <t>joshuajingram1@yahoo.com</t>
  </si>
  <si>
    <t>jgromero@gmail.com</t>
  </si>
  <si>
    <t>ashleek12@gmail.com</t>
  </si>
  <si>
    <t>samanthammason@gmail.com</t>
  </si>
  <si>
    <t>brchilds69@outlook.com</t>
  </si>
  <si>
    <t>andrewrusso72@gmail.com</t>
  </si>
  <si>
    <t>lalewis34@outlook.com</t>
  </si>
  <si>
    <t>gjleung@outlook.com</t>
  </si>
  <si>
    <t>stacycmcgregor@outlook.com</t>
  </si>
  <si>
    <t>raymondrscott@hotmail.com</t>
  </si>
  <si>
    <t>kathleenahmad96@hotmail.com</t>
  </si>
  <si>
    <t>virgilcaldwell@hotmail.com</t>
  </si>
  <si>
    <t>carrieh12@yahoo.com</t>
  </si>
  <si>
    <t>justinjane37@gmail.com</t>
  </si>
  <si>
    <t>nicorrea21@gmail.com</t>
  </si>
  <si>
    <t>bmshipley100@hotmail.com</t>
  </si>
  <si>
    <t>erind15@hotmail.com</t>
  </si>
  <si>
    <t>mistytvalenzuela13@outlook.com</t>
  </si>
  <si>
    <t>bipham@outlook.com</t>
  </si>
  <si>
    <t>richardmark@hotmail.com</t>
  </si>
  <si>
    <t>jenniferd23@outlook.com</t>
  </si>
  <si>
    <t>roymason15@yahoo.com</t>
  </si>
  <si>
    <t>dorothyw2@outlook.com</t>
  </si>
  <si>
    <t>acwalker88@gmail.com</t>
  </si>
  <si>
    <t>lindad@hotmail.com</t>
  </si>
  <si>
    <t>dssaunders@gmail.com</t>
  </si>
  <si>
    <t>jamielowen73@gmail.com</t>
  </si>
  <si>
    <t>dianejalford29@gmail.com</t>
  </si>
  <si>
    <t>suesatkinson@yahoo.com</t>
  </si>
  <si>
    <t>carols55@hotmail.com</t>
  </si>
  <si>
    <t>kathryndunn2@yahoo.com</t>
  </si>
  <si>
    <t>irenetagrawal75@gmail.com</t>
  </si>
  <si>
    <t>helenq41@gmail.com</t>
  </si>
  <si>
    <t>micheleelozano@hotmail.com</t>
  </si>
  <si>
    <t>elizabethf28@yahoo.com</t>
  </si>
  <si>
    <t>bmdutta@yahoo.com</t>
  </si>
  <si>
    <t>jeremys59@hotmail.com</t>
  </si>
  <si>
    <t>kennethrubio84@outlook.com</t>
  </si>
  <si>
    <t>marthah89@yahoo.com</t>
  </si>
  <si>
    <t>martinbird78@hotmail.com</t>
  </si>
  <si>
    <t>dhmoore80@gmail.com</t>
  </si>
  <si>
    <t>kathleenfharmon@yahoo.com</t>
  </si>
  <si>
    <t>ajfisher18@hotmail.com</t>
  </si>
  <si>
    <t>brkearney@yahoo.com</t>
  </si>
  <si>
    <t>barbarajohnston18@yahoo.com</t>
  </si>
  <si>
    <t>timothyw80@outlook.com</t>
  </si>
  <si>
    <t>stephennvickers39@hotmail.com</t>
  </si>
  <si>
    <t>jmhickman25@hotmail.com</t>
  </si>
  <si>
    <t>shawnj17@hotmail.com</t>
  </si>
  <si>
    <t>mildredgillespie28@yahoo.com</t>
  </si>
  <si>
    <t>rhmcmahon@outlook.com</t>
  </si>
  <si>
    <t>maryrice10@yahoo.com</t>
  </si>
  <si>
    <t>kjschultz@gmail.com</t>
  </si>
  <si>
    <t>scottmscott@outlook.com</t>
  </si>
  <si>
    <t>hlbanks17@yahoo.com</t>
  </si>
  <si>
    <t>jennifermedwards@outlook.com</t>
  </si>
  <si>
    <t>jamesaholland@gmail.com</t>
  </si>
  <si>
    <t>wcshah@yahoo.com</t>
  </si>
  <si>
    <t>jenniferacordova41@yahoo.com</t>
  </si>
  <si>
    <t>richardsingh@gmail.com</t>
  </si>
  <si>
    <t>justintolentino@yahoo.com</t>
  </si>
  <si>
    <t>kelseydluna66@hotmail.com</t>
  </si>
  <si>
    <t>georgejignacio7@yahoo.com</t>
  </si>
  <si>
    <t>karenromero@yahoo.com</t>
  </si>
  <si>
    <t>richardk75@yahoo.com</t>
  </si>
  <si>
    <t>hjmoon94@hotmail.com</t>
  </si>
  <si>
    <t>eugenehnovak@outlook.com</t>
  </si>
  <si>
    <t>francestolentino@gmail.com</t>
  </si>
  <si>
    <t>sjdixon@yahoo.com</t>
  </si>
  <si>
    <t>ccmilner63@yahoo.com</t>
  </si>
  <si>
    <t>sherryw99@outlook.com</t>
  </si>
  <si>
    <t>anthonyfwebster22@yahoo.com</t>
  </si>
  <si>
    <t>dorothytgonzalez@hotmail.com</t>
  </si>
  <si>
    <t>matthewc94@outlook.com</t>
  </si>
  <si>
    <t>njbeard19@hotmail.com</t>
  </si>
  <si>
    <t>lvdavis98@gmail.com</t>
  </si>
  <si>
    <t>jimorris@hotmail.com</t>
  </si>
  <si>
    <t>helenmayer@gmail.com</t>
  </si>
  <si>
    <t>andrewb12@hotmail.com</t>
  </si>
  <si>
    <t>tthollis31@outlook.com</t>
  </si>
  <si>
    <t>elizabethf81@gmail.com</t>
  </si>
  <si>
    <t>darrens@yahoo.com</t>
  </si>
  <si>
    <t>joshualcox17@gmail.com</t>
  </si>
  <si>
    <t>justinpoirier57@gmail.com</t>
  </si>
  <si>
    <t>jasona@outlook.com</t>
  </si>
  <si>
    <t>edwardaprice@gmail.com</t>
  </si>
  <si>
    <t>christinakprasad36@gmail.com</t>
  </si>
  <si>
    <t>eugenermehta@yahoo.com</t>
  </si>
  <si>
    <t>jacquelineb23@yahoo.com</t>
  </si>
  <si>
    <t>stephaniea@yahoo.com</t>
  </si>
  <si>
    <t>peteromcdermott41@outlook.com</t>
  </si>
  <si>
    <t>rachele63@yahoo.com</t>
  </si>
  <si>
    <t>kelseyc@gmail.com</t>
  </si>
  <si>
    <t>nancyr@outlook.com</t>
  </si>
  <si>
    <t>jnjacobs23@hotmail.com</t>
  </si>
  <si>
    <t>ashleyinaik@outlook.com</t>
  </si>
  <si>
    <t>marjoriefismail@yahoo.com</t>
  </si>
  <si>
    <t>patrickg29@yahoo.com</t>
  </si>
  <si>
    <t>ashleyburgess56@hotmail.com</t>
  </si>
  <si>
    <t>jessicasryan70@gmail.com</t>
  </si>
  <si>
    <t>heatherl@yahoo.com</t>
  </si>
  <si>
    <t>stephenmgeorge@gmail.com</t>
  </si>
  <si>
    <t>rickeyventura@outlook.com</t>
  </si>
  <si>
    <t>lisaw38@hotmail.com</t>
  </si>
  <si>
    <t>jacka@yahoo.com</t>
  </si>
  <si>
    <t>jeffreychavez14@hotmail.com</t>
  </si>
  <si>
    <t>debbieschmidt67@gmail.com</t>
  </si>
  <si>
    <t>josephinel@yahoo.com</t>
  </si>
  <si>
    <t>larrygarg@outlook.com</t>
  </si>
  <si>
    <t>alexm@gmail.com</t>
  </si>
  <si>
    <t>gregorywood@outlook.com</t>
  </si>
  <si>
    <t>carolynr@hotmail.com</t>
  </si>
  <si>
    <t>janejlove@yahoo.com</t>
  </si>
  <si>
    <t>judydtay86@outlook.com</t>
  </si>
  <si>
    <t>nancylee@hotmail.com</t>
  </si>
  <si>
    <t>cichristensen18@yahoo.com</t>
  </si>
  <si>
    <t>lyndajwhitney@gmail.com</t>
  </si>
  <si>
    <t>tammynichols86@yahoo.com</t>
  </si>
  <si>
    <t>gjsantos@hotmail.com</t>
  </si>
  <si>
    <t>dwaynemnorris12@yahoo.com</t>
  </si>
  <si>
    <t>stanleynflanagan75@hotmail.com</t>
  </si>
  <si>
    <t>stevenaholt@gmail.com</t>
  </si>
  <si>
    <t>clarencelong70@hotmail.com</t>
  </si>
  <si>
    <t>debramchua@hotmail.com</t>
  </si>
  <si>
    <t>ronniew@outlook.com</t>
  </si>
  <si>
    <t>cmgarcia10@yahoo.com</t>
  </si>
  <si>
    <t>brandoncole39@gmail.com</t>
  </si>
  <si>
    <t>mwtan@gmail.com</t>
  </si>
  <si>
    <t>andrewr58@outlook.com</t>
  </si>
  <si>
    <t>jessicagraves@outlook.com</t>
  </si>
  <si>
    <t>georgevlester47@yahoo.com</t>
  </si>
  <si>
    <t>kevinc68@outlook.com</t>
  </si>
  <si>
    <t>josephnewton59@outlook.com</t>
  </si>
  <si>
    <t>thomascshannon11@gmail.com</t>
  </si>
  <si>
    <t>jjrushing90@yahoo.com</t>
  </si>
  <si>
    <t>lauriedavidson25@yahoo.com</t>
  </si>
  <si>
    <t>dkliu72@gmail.com</t>
  </si>
  <si>
    <t>rabrock@hotmail.com</t>
  </si>
  <si>
    <t>tylersmoore@hotmail.com</t>
  </si>
  <si>
    <t>juliepcampos22@outlook.com</t>
  </si>
  <si>
    <t>lindabyrd23@outlook.com</t>
  </si>
  <si>
    <t>jenniferb@gmail.com</t>
  </si>
  <si>
    <t>nancym@hotmail.com</t>
  </si>
  <si>
    <t>dennish10@outlook.com</t>
  </si>
  <si>
    <t>andrewp@yahoo.com</t>
  </si>
  <si>
    <t>thomasf67@hotmail.com</t>
  </si>
  <si>
    <t>davidvsilva56@hotmail.com</t>
  </si>
  <si>
    <t>ashleyhogan@outlook.com</t>
  </si>
  <si>
    <t>haroldmdouglas@yahoo.com</t>
  </si>
  <si>
    <t>cjhinton41@outlook.com</t>
  </si>
  <si>
    <t>tylergpark@outlook.com</t>
  </si>
  <si>
    <t>bceaton@outlook.com</t>
  </si>
  <si>
    <t>darlenel17@yahoo.com</t>
  </si>
  <si>
    <t>josephdcurry68@yahoo.com</t>
  </si>
  <si>
    <t>gdmahon@yahoo.com</t>
  </si>
  <si>
    <t>jasonjmccann@yahoo.com</t>
  </si>
  <si>
    <t>aliciamccarthy@yahoo.com</t>
  </si>
  <si>
    <t>denisepwise25@yahoo.com</t>
  </si>
  <si>
    <t>milow@yahoo.com</t>
  </si>
  <si>
    <t>matthewjrodriguez@outlook.com</t>
  </si>
  <si>
    <t>graceb@hotmail.com</t>
  </si>
  <si>
    <t>marshawayne39@yahoo.com</t>
  </si>
  <si>
    <t>dawnmbooth@hotmail.com</t>
  </si>
  <si>
    <t>walterknowles19@hotmail.com</t>
  </si>
  <si>
    <t>jordandiana@hotmail.com</t>
  </si>
  <si>
    <t>scottashley@outlook.com</t>
  </si>
  <si>
    <t>rodneyc22@yahoo.com</t>
  </si>
  <si>
    <t>paultejada@hotmail.com</t>
  </si>
  <si>
    <t>joshuar14@hotmail.com</t>
  </si>
  <si>
    <t>rickyvrobinson54@hotmail.com</t>
  </si>
  <si>
    <t>lillianffox@hotmail.com</t>
  </si>
  <si>
    <t>rickymgill12@gmail.com</t>
  </si>
  <si>
    <t>nathantripathi83@gmail.com</t>
  </si>
  <si>
    <t>sarahbradshaw@hotmail.com</t>
  </si>
  <si>
    <t>ppmercer@outlook.com</t>
  </si>
  <si>
    <t>annd98@hotmail.com</t>
  </si>
  <si>
    <t>cynthiascooper@gmail.com</t>
  </si>
  <si>
    <t>williamlpatterson@yahoo.com</t>
  </si>
  <si>
    <t>rickyf87@yahoo.com</t>
  </si>
  <si>
    <t>garyjwarner@yahoo.com</t>
  </si>
  <si>
    <t>josephman@outlook.com</t>
  </si>
  <si>
    <t>bjburrows61@outlook.com</t>
  </si>
  <si>
    <t>aeanderson@outlook.com</t>
  </si>
  <si>
    <t>annpratt93@outlook.com</t>
  </si>
  <si>
    <t>tcgutierrez3@gmail.com</t>
  </si>
  <si>
    <t>tiffanyc78@outlook.com</t>
  </si>
  <si>
    <t>judithali81@hotmail.com</t>
  </si>
  <si>
    <t>monicarobertson@gmail.com</t>
  </si>
  <si>
    <t>darrelltpeters81@gmail.com</t>
  </si>
  <si>
    <t>terryatkins12@outlook.com</t>
  </si>
  <si>
    <t>jbzhang@hotmail.com</t>
  </si>
  <si>
    <t>kristenp@hotmail.com</t>
  </si>
  <si>
    <t>thelmab21@gmail.com</t>
  </si>
  <si>
    <t>samanthafpaul@outlook.com</t>
  </si>
  <si>
    <t>garybaker@outlook.com</t>
  </si>
  <si>
    <t>jennifervgarza95@hotmail.com</t>
  </si>
  <si>
    <t>eddiemperez@outlook.com</t>
  </si>
  <si>
    <t>kelleycameron@outlook.com</t>
  </si>
  <si>
    <t>patrickh43@gmail.com</t>
  </si>
  <si>
    <t>jonibiswas57@outlook.com</t>
  </si>
  <si>
    <t>tamarar88@hotmail.com</t>
  </si>
  <si>
    <t>amygalvan18@hotmail.com</t>
  </si>
  <si>
    <t>ruthgardner@hotmail.com</t>
  </si>
  <si>
    <t>josephjduffy34@hotmail.com</t>
  </si>
  <si>
    <t>peggyaharris@yahoo.com</t>
  </si>
  <si>
    <t>sajohnston@outlook.com</t>
  </si>
  <si>
    <t>mscastro25@gmail.com</t>
  </si>
  <si>
    <t>tghammond89@hotmail.com</t>
  </si>
  <si>
    <t>andrewsmith46@hotmail.com</t>
  </si>
  <si>
    <t>kyleh80@gmail.com</t>
  </si>
  <si>
    <t>wghowe93@yahoo.com</t>
  </si>
  <si>
    <t>gabrielletan69@gmail.com</t>
  </si>
  <si>
    <t>stacywilson@yahoo.com</t>
  </si>
  <si>
    <t>ksmeyer@gmail.com</t>
  </si>
  <si>
    <t>amysnyder@outlook.com</t>
  </si>
  <si>
    <t>sjlamb@yahoo.com</t>
  </si>
  <si>
    <t>rjford17@hotmail.com</t>
  </si>
  <si>
    <t>nicholasd34@gmail.com</t>
  </si>
  <si>
    <t>danielm46@hotmail.com</t>
  </si>
  <si>
    <t>edwardrsuresh@outlook.com</t>
  </si>
  <si>
    <t>jddelgado99@gmail.com</t>
  </si>
  <si>
    <t>juliebgarner82@hotmail.com</t>
  </si>
  <si>
    <t>rwsalazar61@hotmail.com</t>
  </si>
  <si>
    <t>aaronserrano@outlook.com</t>
  </si>
  <si>
    <t>kellybrichard@outlook.com</t>
  </si>
  <si>
    <t>marcusbchandra@gmail.com</t>
  </si>
  <si>
    <t>ljrichards@gmail.com</t>
  </si>
  <si>
    <t>pfburton@outlook.com</t>
  </si>
  <si>
    <t>niwalker70@yahoo.com</t>
  </si>
  <si>
    <t>bettygalvez52@yahoo.com</t>
  </si>
  <si>
    <t>douglasf9@hotmail.com</t>
  </si>
  <si>
    <t>lisahoang66@yahoo.com</t>
  </si>
  <si>
    <t>miwalker@yahoo.com</t>
  </si>
  <si>
    <t>markk@gmail.com</t>
  </si>
  <si>
    <t>stevenchu83@gmail.com</t>
  </si>
  <si>
    <t>amyikirk@outlook.com</t>
  </si>
  <si>
    <t>lisamorris25@gmail.com</t>
  </si>
  <si>
    <t>kyleo13@gmail.com</t>
  </si>
  <si>
    <t>tffox46@outlook.com</t>
  </si>
  <si>
    <t>jfdavis@outlook.com</t>
  </si>
  <si>
    <t>lucasjmatthews85@yahoo.com</t>
  </si>
  <si>
    <t>tcgallegos@hotmail.com</t>
  </si>
  <si>
    <t>laurag85@yahoo.com</t>
  </si>
  <si>
    <t>mjsim59@gmail.com</t>
  </si>
  <si>
    <t>paule63@outlook.com</t>
  </si>
  <si>
    <t>blburgess14@gmail.com</t>
  </si>
  <si>
    <t>rickyp@gmail.com</t>
  </si>
  <si>
    <t>tiffanym@outlook.com</t>
  </si>
  <si>
    <t>gladysicallahan42@hotmail.com</t>
  </si>
  <si>
    <t>dorothyw72@gmail.com</t>
  </si>
  <si>
    <t>brittanymishra65@yahoo.com</t>
  </si>
  <si>
    <t>sprice100@outlook.com</t>
  </si>
  <si>
    <t>thomaspfranco77@outlook.com</t>
  </si>
  <si>
    <t>jasonirahman24@yahoo.com</t>
  </si>
  <si>
    <t>susano50@yahoo.com</t>
  </si>
  <si>
    <t>peggyflores@hotmail.com</t>
  </si>
  <si>
    <t>kfnunez28@yahoo.com</t>
  </si>
  <si>
    <t>jjbarnett@yahoo.com</t>
  </si>
  <si>
    <t>jamesvhowell@outlook.com</t>
  </si>
  <si>
    <t>markpotts@gmail.com</t>
  </si>
  <si>
    <t>tracyb8@hotmail.com</t>
  </si>
  <si>
    <t>sharonwyatt@yahoo.com</t>
  </si>
  <si>
    <t>margaretcrawford@hotmail.com</t>
  </si>
  <si>
    <t>deborahchoffman10@gmail.com</t>
  </si>
  <si>
    <t>etbraun7@gmail.com</t>
  </si>
  <si>
    <t>earlhayes82@yahoo.com</t>
  </si>
  <si>
    <t>pauldroy@outlook.com</t>
  </si>
  <si>
    <t>kathyjackson86@yahoo.com</t>
  </si>
  <si>
    <t>francisk@outlook.com</t>
  </si>
  <si>
    <t>kylec@hotmail.com</t>
  </si>
  <si>
    <t>kjarellano88@yahoo.com</t>
  </si>
  <si>
    <t>ztburns@hotmail.com</t>
  </si>
  <si>
    <t>siwong@yahoo.com</t>
  </si>
  <si>
    <t>nicholasroth98@hotmail.com</t>
  </si>
  <si>
    <t>virginiawillis39@outlook.com</t>
  </si>
  <si>
    <t>margarets@yahoo.com</t>
  </si>
  <si>
    <t>reginarpeters15@outlook.com</t>
  </si>
  <si>
    <t>haroldpratt6@gmail.com</t>
  </si>
  <si>
    <t>robertrojas18@outlook.com</t>
  </si>
  <si>
    <t>acgordon@outlook.com</t>
  </si>
  <si>
    <t>cindydkumar20@yahoo.com</t>
  </si>
  <si>
    <t>kellyb49@hotmail.com</t>
  </si>
  <si>
    <t>lauraadavidson79@hotmail.com</t>
  </si>
  <si>
    <t>jessicajsmart@hotmail.com</t>
  </si>
  <si>
    <t>helenpatel68@gmail.com</t>
  </si>
  <si>
    <t>genevievejherrera@outlook.com</t>
  </si>
  <si>
    <t>kbdoyle47@yahoo.com</t>
  </si>
  <si>
    <t>ashleya@outlook.com</t>
  </si>
  <si>
    <t>ericm73@yahoo.com</t>
  </si>
  <si>
    <t>brucefmajor@gmail.com</t>
  </si>
  <si>
    <t>rjmorris76@gmail.com</t>
  </si>
  <si>
    <t>phillipnorton61@gmail.com</t>
  </si>
  <si>
    <t>cynthiariley75@gmail.com</t>
  </si>
  <si>
    <t>frankkelley@hotmail.com</t>
  </si>
  <si>
    <t>lindammahajan89@gmail.com</t>
  </si>
  <si>
    <t>melissacfong@gmail.com</t>
  </si>
  <si>
    <t>cfcottrell88@outlook.com</t>
  </si>
  <si>
    <t>stevenr@outlook.com</t>
  </si>
  <si>
    <t>georgek@yahoo.com</t>
  </si>
  <si>
    <t>lindacobb@yahoo.com</t>
  </si>
  <si>
    <t>sagarza81@hotmail.com</t>
  </si>
  <si>
    <t>brittanykduncan89@yahoo.com</t>
  </si>
  <si>
    <t>charlesm@outlook.com</t>
  </si>
  <si>
    <t>virginiabarrera@outlook.com</t>
  </si>
  <si>
    <t>shannontoledo@yahoo.com</t>
  </si>
  <si>
    <t>taroberts27@gmail.com</t>
  </si>
  <si>
    <t>lswu@hotmail.com</t>
  </si>
  <si>
    <t>debrapdunn@hotmail.com</t>
  </si>
  <si>
    <t>lucilles@hotmail.com</t>
  </si>
  <si>
    <t>dorothymsalazar@hotmail.com</t>
  </si>
  <si>
    <t>shereellynch@outlook.com</t>
  </si>
  <si>
    <t>catherinesjo62@gmail.com</t>
  </si>
  <si>
    <t>jenniferjali@yahoo.com</t>
  </si>
  <si>
    <t>jicain13@yahoo.com</t>
  </si>
  <si>
    <t>fcdalton40@yahoo.com</t>
  </si>
  <si>
    <t>joshuawmaina@outlook.com</t>
  </si>
  <si>
    <t>dennisy@yahoo.com</t>
  </si>
  <si>
    <t>cabennett74@hotmail.com</t>
  </si>
  <si>
    <t>hollydeleon@hotmail.com</t>
  </si>
  <si>
    <t>michaelmwelch@outlook.com</t>
  </si>
  <si>
    <t>cthan20@hotmail.com</t>
  </si>
  <si>
    <t>ndfisher@gmail.com</t>
  </si>
  <si>
    <t>hazelewu@yahoo.com</t>
  </si>
  <si>
    <t>carolynk@hotmail.com</t>
  </si>
  <si>
    <t>denisehughes88@yahoo.com</t>
  </si>
  <si>
    <t>kennethabraham89@gmail.com</t>
  </si>
  <si>
    <t>jeffreyj40@outlook.com</t>
  </si>
  <si>
    <t>terryk@gmail.com</t>
  </si>
  <si>
    <t>williambob22@gmail.com</t>
  </si>
  <si>
    <t>evelynw92@gmail.com</t>
  </si>
  <si>
    <t>cynthiathornton9@yahoo.com</t>
  </si>
  <si>
    <t>seano15@hotmail.com</t>
  </si>
  <si>
    <t>marybcooper95@gmail.com</t>
  </si>
  <si>
    <t>reginacharlton@hotmail.com</t>
  </si>
  <si>
    <t>judithmanning13@yahoo.com</t>
  </si>
  <si>
    <t>davidstout19@hotmail.com</t>
  </si>
  <si>
    <t>brianiking@gmail.com</t>
  </si>
  <si>
    <t>nicolekrichards2@outlook.com</t>
  </si>
  <si>
    <t>mpferguson@outlook.com</t>
  </si>
  <si>
    <t>theresabhewitt3@outlook.com</t>
  </si>
  <si>
    <t>bettyh@yahoo.com</t>
  </si>
  <si>
    <t>brandymswanson29@gmail.com</t>
  </si>
  <si>
    <t>loishgraves99@hotmail.com</t>
  </si>
  <si>
    <t>rubyf28@hotmail.com</t>
  </si>
  <si>
    <t>gllo94@yahoo.com</t>
  </si>
  <si>
    <t>sheilarichardson@yahoo.com</t>
  </si>
  <si>
    <t>donaldgstewart85@gmail.com</t>
  </si>
  <si>
    <t>erinmyang55@hotmail.com</t>
  </si>
  <si>
    <t>franksshetty67@hotmail.com</t>
  </si>
  <si>
    <t>sarahchuang@outlook.com</t>
  </si>
  <si>
    <t>jacoby3@gmail.com</t>
  </si>
  <si>
    <t>dscarr@hotmail.com</t>
  </si>
  <si>
    <t>johnortega@outlook.com</t>
  </si>
  <si>
    <t>tomgarcia@yahoo.com</t>
  </si>
  <si>
    <t>pjcheng75@gmail.com</t>
  </si>
  <si>
    <t>nancyssnow@yahoo.com</t>
  </si>
  <si>
    <t>bijennings88@gmail.com</t>
  </si>
  <si>
    <t>beckyjcastro@yahoo.com</t>
  </si>
  <si>
    <t>jpphan@outlook.com</t>
  </si>
  <si>
    <t>gregoryjpadilla17@hotmail.com</t>
  </si>
  <si>
    <t>samanthatran@outlook.com</t>
  </si>
  <si>
    <t>lacoleman83@outlook.com</t>
  </si>
  <si>
    <t>joanfrazier@yahoo.com</t>
  </si>
  <si>
    <t>peggym85@yahoo.com</t>
  </si>
  <si>
    <t>gregoryhood80@hotmail.com</t>
  </si>
  <si>
    <t>gbtownsend28@outlook.com</t>
  </si>
  <si>
    <t>katherineayan10@outlook.com</t>
  </si>
  <si>
    <t>svgillespie73@yahoo.com</t>
  </si>
  <si>
    <t>bmkay@yahoo.com</t>
  </si>
  <si>
    <t>jjwall82@hotmail.com</t>
  </si>
  <si>
    <t>mtharding@gmail.com</t>
  </si>
  <si>
    <t>kristympack@yahoo.com</t>
  </si>
  <si>
    <t>normanleigh@yahoo.com</t>
  </si>
  <si>
    <t>lisakchee@yahoo.com</t>
  </si>
  <si>
    <t>josephw34@outlook.com</t>
  </si>
  <si>
    <t>adrienner@gmail.com</t>
  </si>
  <si>
    <t>dorothyokeefe@hotmail.com</t>
  </si>
  <si>
    <t>jonathantorres@outlook.com</t>
  </si>
  <si>
    <t>garyg71@gmail.com</t>
  </si>
  <si>
    <t>margaretrdas56@outlook.com</t>
  </si>
  <si>
    <t>franceswashington53@hotmail.com</t>
  </si>
  <si>
    <t>debbievmartinez52@gmail.com</t>
  </si>
  <si>
    <t>garyrawat92@outlook.com</t>
  </si>
  <si>
    <t>richardnguyen66@outlook.com</t>
  </si>
  <si>
    <t>donaldsantana91@gmail.com</t>
  </si>
  <si>
    <t>brendajmohammad@gmail.com</t>
  </si>
  <si>
    <t>suzannejreddy98@yahoo.com</t>
  </si>
  <si>
    <t>michaelc80@outlook.com</t>
  </si>
  <si>
    <t>normawagner43@outlook.com</t>
  </si>
  <si>
    <t>judypmcdonough@yahoo.com</t>
  </si>
  <si>
    <t>scottschroeder34@gmail.com</t>
  </si>
  <si>
    <t>daniellep62@outlook.com</t>
  </si>
  <si>
    <t>janetcross97@gmail.com</t>
  </si>
  <si>
    <t>aaronl15@yahoo.com</t>
  </si>
  <si>
    <t>lorie@yahoo.com</t>
  </si>
  <si>
    <t>dalel@outlook.com</t>
  </si>
  <si>
    <t>tdblanco@outlook.com</t>
  </si>
  <si>
    <t>denisec85@hotmail.com</t>
  </si>
  <si>
    <t>alexandraa95@outlook.com</t>
  </si>
  <si>
    <t>pitan100@hotmail.com</t>
  </si>
  <si>
    <t>thomaswoodward@yahoo.com</t>
  </si>
  <si>
    <t>samanthad@yahoo.com</t>
  </si>
  <si>
    <t>marym48@gmail.com</t>
  </si>
  <si>
    <t>deanc91@hotmail.com</t>
  </si>
  <si>
    <t>deborahkhouston53@outlook.com</t>
  </si>
  <si>
    <t>roberthughes79@outlook.com</t>
  </si>
  <si>
    <t>donaldestrada18@yahoo.com</t>
  </si>
  <si>
    <t>atdeleon69@outlook.com</t>
  </si>
  <si>
    <t>njmason@hotmail.com</t>
  </si>
  <si>
    <t>warrenkfernandez43@outlook.com</t>
  </si>
  <si>
    <t>randykaufman63@gmail.com</t>
  </si>
  <si>
    <t>tiffanyjbruce@hotmail.com</t>
  </si>
  <si>
    <t>gladysr@gmail.com</t>
  </si>
  <si>
    <t>marytdavidson@hotmail.com</t>
  </si>
  <si>
    <t>katherineherrera@hotmail.com</t>
  </si>
  <si>
    <t>lisad11@gmail.com</t>
  </si>
  <si>
    <t>deborahlawrence@gmail.com</t>
  </si>
  <si>
    <t>dtrahman@gmail.com</t>
  </si>
  <si>
    <t>samanthamparr49@yahoo.com</t>
  </si>
  <si>
    <t>lynna6@yahoo.com</t>
  </si>
  <si>
    <t>juanitadmitchell@gmail.com</t>
  </si>
  <si>
    <t>lisadesai46@yahoo.com</t>
  </si>
  <si>
    <t>bethcguerrero47@gmail.com</t>
  </si>
  <si>
    <t>ronaldma72@gmail.com</t>
  </si>
  <si>
    <t>bryanntanner25@gmail.com</t>
  </si>
  <si>
    <t>rfrowland@outlook.com</t>
  </si>
  <si>
    <t>njhammond@hotmail.com</t>
  </si>
  <si>
    <t>nicholasramos79@outlook.com</t>
  </si>
  <si>
    <t>lindseyr14@outlook.com</t>
  </si>
  <si>
    <t>lindafcoleman@gmail.com</t>
  </si>
  <si>
    <t>crystaljain@outlook.com</t>
  </si>
  <si>
    <t>adkim@gmail.com</t>
  </si>
  <si>
    <t>ashleykim@outlook.com</t>
  </si>
  <si>
    <t>marilynk@hotmail.com</t>
  </si>
  <si>
    <t>jenniferrdoank@outlook.com</t>
  </si>
  <si>
    <t>elainebarker@outlook.com</t>
  </si>
  <si>
    <t>mddoran@yahoo.com</t>
  </si>
  <si>
    <t>jmlyons@hotmail.com</t>
  </si>
  <si>
    <t>ericleo22@yahoo.com</t>
  </si>
  <si>
    <t>melissasampson66@hotmail.com</t>
  </si>
  <si>
    <t>bettyirwin@hotmail.com</t>
  </si>
  <si>
    <t>ceantonio@hotmail.com</t>
  </si>
  <si>
    <t>wimoreno@outlook.com</t>
  </si>
  <si>
    <t>judithcalderon@yahoo.com</t>
  </si>
  <si>
    <t>marykhenry@yahoo.com</t>
  </si>
  <si>
    <t>gladysjrusso7@outlook.com</t>
  </si>
  <si>
    <t>paulinerobertson74@outlook.com</t>
  </si>
  <si>
    <t>jocarpenter@hotmail.com</t>
  </si>
  <si>
    <t>mariefgray95@gmail.com</t>
  </si>
  <si>
    <t>joycee@gmail.com</t>
  </si>
  <si>
    <t>lisaflowers13@hotmail.com</t>
  </si>
  <si>
    <t>zacharym88@outlook.com</t>
  </si>
  <si>
    <t>emilya62@outlook.com</t>
  </si>
  <si>
    <t>fanniejlane42@gmail.com</t>
  </si>
  <si>
    <t>jehiggins@hotmail.com</t>
  </si>
  <si>
    <t>dmpierce66@yahoo.com</t>
  </si>
  <si>
    <t>christopherramos75@gmail.com</t>
  </si>
  <si>
    <t>steveh@outlook.com</t>
  </si>
  <si>
    <t>fjbutt@yahoo.com</t>
  </si>
  <si>
    <t>benjaminlara@outlook.com</t>
  </si>
  <si>
    <t>annlyons@yahoo.com</t>
  </si>
  <si>
    <t>judyn18@yahoo.com</t>
  </si>
  <si>
    <t>mariatnorman5@hotmail.com</t>
  </si>
  <si>
    <t>scotta@gmail.com</t>
  </si>
  <si>
    <t>jamesturner@gmail.com</t>
  </si>
  <si>
    <t>gladysreynolds89@hotmail.com</t>
  </si>
  <si>
    <t>dlolsen83@hotmail.com</t>
  </si>
  <si>
    <t>glriley@outlook.com</t>
  </si>
  <si>
    <t>juanitasadam@gmail.com</t>
  </si>
  <si>
    <t>mikepisrael@gmail.com</t>
  </si>
  <si>
    <t>grfields@outlook.com</t>
  </si>
  <si>
    <t>fernandon@outlook.com</t>
  </si>
  <si>
    <t>ruthgrimm89@hotmail.com</t>
  </si>
  <si>
    <t>rogerfphelps@gmail.com</t>
  </si>
  <si>
    <t>jacobp@yahoo.com</t>
  </si>
  <si>
    <t>deborahjay@outlook.com</t>
  </si>
  <si>
    <t>jamesjcampbell@yahoo.com</t>
  </si>
  <si>
    <t>jenniferm62@gmail.com</t>
  </si>
  <si>
    <t>luisc@hotmail.com</t>
  </si>
  <si>
    <t>kfvargas@hotmail.com</t>
  </si>
  <si>
    <t>ljobrien@gmail.com</t>
  </si>
  <si>
    <t>troymay@yahoo.com</t>
  </si>
  <si>
    <t>debbieralexander32@yahoo.com</t>
  </si>
  <si>
    <t>mgkhaled40@yahoo.com</t>
  </si>
  <si>
    <t>carrieb@gmail.com</t>
  </si>
  <si>
    <t>juanf@gmail.com</t>
  </si>
  <si>
    <t>jerryc50@outlook.com</t>
  </si>
  <si>
    <t>mariar@hotmail.com</t>
  </si>
  <si>
    <t>jcdavidson30@yahoo.com</t>
  </si>
  <si>
    <t>amandah@gmail.com</t>
  </si>
  <si>
    <t>jjgrant75@yahoo.com</t>
  </si>
  <si>
    <t>shannonf58@yahoo.com</t>
  </si>
  <si>
    <t>brianf37@yahoo.com</t>
  </si>
  <si>
    <t>laural@yahoo.com</t>
  </si>
  <si>
    <t>kimr@yahoo.com</t>
  </si>
  <si>
    <t>markc@hotmail.com</t>
  </si>
  <si>
    <t>mjosullivan@outlook.com</t>
  </si>
  <si>
    <t>mdchua@hotmail.com</t>
  </si>
  <si>
    <t>mikey@gmail.com</t>
  </si>
  <si>
    <t>tammykay@yahoo.com</t>
  </si>
  <si>
    <t>virginiakwarner86@outlook.com</t>
  </si>
  <si>
    <t>troyfagustin@yahoo.com</t>
  </si>
  <si>
    <t>travisnorris@gmail.com</t>
  </si>
  <si>
    <t>amyrhenry57@hotmail.com</t>
  </si>
  <si>
    <t>debbief@yahoo.com</t>
  </si>
  <si>
    <t>carladmarin44@yahoo.com</t>
  </si>
  <si>
    <t>natalieg8@gmail.com</t>
  </si>
  <si>
    <t>larrydutton@yahoo.com</t>
  </si>
  <si>
    <t>samanthaccat29@outlook.com</t>
  </si>
  <si>
    <t>cynthiaroth@hotmail.com</t>
  </si>
  <si>
    <t>robertkerr37@gmail.com</t>
  </si>
  <si>
    <t>hjdelgado@gmail.com</t>
  </si>
  <si>
    <t>brittanykdavenport@yahoo.com</t>
  </si>
  <si>
    <t>donaldn1@gmail.com</t>
  </si>
  <si>
    <t>jillkhoury@hotmail.com</t>
  </si>
  <si>
    <t>emilyc@hotmail.com</t>
  </si>
  <si>
    <t>cynthiasalazar29@hotmail.com</t>
  </si>
  <si>
    <t>twwaite90@yahoo.com</t>
  </si>
  <si>
    <t>craiglcoates@outlook.com</t>
  </si>
  <si>
    <t>samuels10@gmail.com</t>
  </si>
  <si>
    <t>bonnieevazquez73@outlook.com</t>
  </si>
  <si>
    <t>anthonylang28@gmail.com</t>
  </si>
  <si>
    <t>williaml16@hotmail.com</t>
  </si>
  <si>
    <t>ericashop@gmail.com</t>
  </si>
  <si>
    <t>sharongcross32@hotmail.com</t>
  </si>
  <si>
    <t>mariondaley@gmail.com</t>
  </si>
  <si>
    <t>alvindwall11@hotmail.com</t>
  </si>
  <si>
    <t>travisg63@hotmail.com</t>
  </si>
  <si>
    <t>scottshaw51@outlook.com</t>
  </si>
  <si>
    <t>annettewu37@hotmail.com</t>
  </si>
  <si>
    <t>georgeg98@gmail.com</t>
  </si>
  <si>
    <t>debrastewart@yahoo.com</t>
  </si>
  <si>
    <t>robertmcole@outlook.com</t>
  </si>
  <si>
    <t>jenniferrhunt68@gmail.com</t>
  </si>
  <si>
    <t>aathakur@outlook.com</t>
  </si>
  <si>
    <t>brianb@outlook.com</t>
  </si>
  <si>
    <t>elizabethb44@yahoo.com</t>
  </si>
  <si>
    <t>samanthawalker96@outlook.com</t>
  </si>
  <si>
    <t>jamesfcontreras@outlook.com</t>
  </si>
  <si>
    <t>cdvalenzuela39@outlook.com</t>
  </si>
  <si>
    <t>gracerortega@gmail.com</t>
  </si>
  <si>
    <t>andrewkjoshi@outlook.com</t>
  </si>
  <si>
    <t>mdjoshi@hotmail.com</t>
  </si>
  <si>
    <t>stephanielong@yahoo.com</t>
  </si>
  <si>
    <t>snmeyers6@outlook.com</t>
  </si>
  <si>
    <t>tkchiu74@hotmail.com</t>
  </si>
  <si>
    <t>louisgunawan@hotmail.com</t>
  </si>
  <si>
    <t>daniellejrahman@yahoo.com</t>
  </si>
  <si>
    <t>kbhall12@yahoo.com</t>
  </si>
  <si>
    <t>rhondar22@gmail.com</t>
  </si>
  <si>
    <t>bettymunoz20@hotmail.com</t>
  </si>
  <si>
    <t>aprilfox@hotmail.com</t>
  </si>
  <si>
    <t>jeffm38@yahoo.com</t>
  </si>
  <si>
    <t>cynthianorton@gmail.com</t>
  </si>
  <si>
    <t>jessicadelgado@outlook.com</t>
  </si>
  <si>
    <t>richardgmercado@outlook.com</t>
  </si>
  <si>
    <t>mfbee2@hotmail.com</t>
  </si>
  <si>
    <t>pamelap@hotmail.com</t>
  </si>
  <si>
    <t>toddm@outlook.com</t>
  </si>
  <si>
    <t>francessflanagan4@yahoo.com</t>
  </si>
  <si>
    <t>lindseya@gmail.com</t>
  </si>
  <si>
    <t>tlsutherland15@yahoo.com</t>
  </si>
  <si>
    <t>sheilasalinas@yahoo.com</t>
  </si>
  <si>
    <t>rjdowning79@yahoo.com</t>
  </si>
  <si>
    <t>kimberlydayala@gmail.com</t>
  </si>
  <si>
    <t>henryh88@hotmail.com</t>
  </si>
  <si>
    <t>pamelah@gmail.com</t>
  </si>
  <si>
    <t>bethicheng@outlook.com</t>
  </si>
  <si>
    <t>kimkhanna96@yahoo.com</t>
  </si>
  <si>
    <t>cynthiakhan43@gmail.com</t>
  </si>
  <si>
    <t>joshuamanning71@outlook.com</t>
  </si>
  <si>
    <t>debramayer@hotmail.com</t>
  </si>
  <si>
    <t>jmmullen@gmail.com</t>
  </si>
  <si>
    <t>dianeclark42@outlook.com</t>
  </si>
  <si>
    <t>sarahjguzman@hotmail.com</t>
  </si>
  <si>
    <t>barbarar@outlook.com</t>
  </si>
  <si>
    <t>nancytucker85@outlook.com</t>
  </si>
  <si>
    <t>justinm26@outlook.com</t>
  </si>
  <si>
    <t>peggyc@hotmail.com</t>
  </si>
  <si>
    <t>judithbhuang86@hotmail.com</t>
  </si>
  <si>
    <t>ericprakash2@outlook.com</t>
  </si>
  <si>
    <t>dorothymarshall@hotmail.com</t>
  </si>
  <si>
    <t>anneal69@outlook.com</t>
  </si>
  <si>
    <t>amandatjorgensen@hotmail.com</t>
  </si>
  <si>
    <t>scyee@outlook.com</t>
  </si>
  <si>
    <t>donnaapandey@yahoo.com</t>
  </si>
  <si>
    <t>jamesis@yahoo.com</t>
  </si>
  <si>
    <t>oscarp27@hotmail.com</t>
  </si>
  <si>
    <t>williamgjohn@outlook.com</t>
  </si>
  <si>
    <t>crystalawoo86@outlook.com</t>
  </si>
  <si>
    <t>nicolebautista@gmail.com</t>
  </si>
  <si>
    <t>mildredrcamacho23@outlook.com</t>
  </si>
  <si>
    <t>paulw@gmail.com</t>
  </si>
  <si>
    <t>mnrivera78@yahoo.com</t>
  </si>
  <si>
    <t>jdwilliamson67@yahoo.com</t>
  </si>
  <si>
    <t>christines@outlook.com</t>
  </si>
  <si>
    <t>rachelm@outlook.com</t>
  </si>
  <si>
    <t>jeffreyrao56@gmail.com</t>
  </si>
  <si>
    <t>jasminestiwari9@hotmail.com</t>
  </si>
  <si>
    <t>terrijsoto15@hotmail.com</t>
  </si>
  <si>
    <t>laurenjcheung7@hotmail.com</t>
  </si>
  <si>
    <t>wesleyjcronin@hotmail.com</t>
  </si>
  <si>
    <t>dorothyb52@gmail.com</t>
  </si>
  <si>
    <t>robertschroeder69@outlook.com</t>
  </si>
  <si>
    <t>brucev@gmail.com</t>
  </si>
  <si>
    <t>brianm@hotmail.com</t>
  </si>
  <si>
    <t>keithtodd@hotmail.com</t>
  </si>
  <si>
    <t>njmansour@yahoo.com</t>
  </si>
  <si>
    <t>sallykpage23@hotmail.com</t>
  </si>
  <si>
    <t>ltroque@outlook.com</t>
  </si>
  <si>
    <t>mtmarsh@yahoo.com</t>
  </si>
  <si>
    <t>georgerutherford92@outlook.com</t>
  </si>
  <si>
    <t>hmroy@hotmail.com</t>
  </si>
  <si>
    <t>rebeccah95@hotmail.com</t>
  </si>
  <si>
    <t>crystalshussain47@yahoo.com</t>
  </si>
  <si>
    <t>andreathunter@gmail.com</t>
  </si>
  <si>
    <t>rhondahsimmons41@hotmail.com</t>
  </si>
  <si>
    <t>suek63@outlook.com</t>
  </si>
  <si>
    <t>racheldshaw4@gmail.com</t>
  </si>
  <si>
    <t>deborahj63@hotmail.com</t>
  </si>
  <si>
    <t>rosew64@outlook.com</t>
  </si>
  <si>
    <t>bettyfernandes@gmail.com</t>
  </si>
  <si>
    <t>idajchung66@gmail.com</t>
  </si>
  <si>
    <t>sherrycdavid@gmail.com</t>
  </si>
  <si>
    <t>jonathanfhead39@yahoo.com</t>
  </si>
  <si>
    <t>pmfernando@hotmail.com</t>
  </si>
  <si>
    <t>adkashyap@gmail.com</t>
  </si>
  <si>
    <t>barbarakhalid41@yahoo.com</t>
  </si>
  <si>
    <t>jamietucker@gmail.com</t>
  </si>
  <si>
    <t>melissaarnold@yahoo.com</t>
  </si>
  <si>
    <t>ashleyazimmerman77@yahoo.com</t>
  </si>
  <si>
    <t>dschong@gmail.com</t>
  </si>
  <si>
    <t>elsieschapman@hotmail.com</t>
  </si>
  <si>
    <t>carlathornton34@gmail.com</t>
  </si>
  <si>
    <t>kristinjfox89@outlook.com</t>
  </si>
  <si>
    <t>nancyjstevenson5@gmail.com</t>
  </si>
  <si>
    <t>vickieckhanna@yahoo.com</t>
  </si>
  <si>
    <t>jmsapkota62@outlook.com</t>
  </si>
  <si>
    <t>flyadav8@outlook.com</t>
  </si>
  <si>
    <t>jtcrawford@hotmail.com</t>
  </si>
  <si>
    <t>briannaa@hotmail.com</t>
  </si>
  <si>
    <t>williammchua@outlook.com</t>
  </si>
  <si>
    <t>patriciaj16@yahoo.com</t>
  </si>
  <si>
    <t>laurachong55@hotmail.com</t>
  </si>
  <si>
    <t>cynthiahernandez23@hotmail.com</t>
  </si>
  <si>
    <t>britneyhunter4@outlook.com</t>
  </si>
  <si>
    <t>judyodell@yahoo.com</t>
  </si>
  <si>
    <t>bethr90@yahoo.com</t>
  </si>
  <si>
    <t>dawnli@yahoo.com</t>
  </si>
  <si>
    <t>charlest@yahoo.com</t>
  </si>
  <si>
    <t>pamelaw@yahoo.com</t>
  </si>
  <si>
    <t>shirleys62@hotmail.com</t>
  </si>
  <si>
    <t>jonathann12@outlook.com</t>
  </si>
  <si>
    <t>chadw@outlook.com</t>
  </si>
  <si>
    <t>markrivera@gmail.com</t>
  </si>
  <si>
    <t>cliffordirivera68@yahoo.com</t>
  </si>
  <si>
    <t>lindaasmith61@hotmail.com</t>
  </si>
  <si>
    <t>knkruger44@hotmail.com</t>
  </si>
  <si>
    <t>briansears@hotmail.com</t>
  </si>
  <si>
    <t>jacktbarker49@outlook.com</t>
  </si>
  <si>
    <t>willardk@outlook.com</t>
  </si>
  <si>
    <t>jimorales@outlook.com</t>
  </si>
  <si>
    <t>barbarar@hotmail.com</t>
  </si>
  <si>
    <t>dsaguilar@yahoo.com</t>
  </si>
  <si>
    <t>ronaldigeorge85@yahoo.com</t>
  </si>
  <si>
    <t>victorm28@gmail.com</t>
  </si>
  <si>
    <t>hvgonzaga@yahoo.com</t>
  </si>
  <si>
    <t>dbleonard@gmail.com</t>
  </si>
  <si>
    <t>stevenfletcher@outlook.com</t>
  </si>
  <si>
    <t>jtbyrne64@yahoo.com</t>
  </si>
  <si>
    <t>glennjnielsen4@hotmail.com</t>
  </si>
  <si>
    <t>markm65@outlook.com</t>
  </si>
  <si>
    <t>shirleyshaw83@outlook.com</t>
  </si>
  <si>
    <t>brendam@hotmail.com</t>
  </si>
  <si>
    <t>nfdutta@gmail.com</t>
  </si>
  <si>
    <t>djayala@yahoo.com</t>
  </si>
  <si>
    <t>kennethtan19@yahoo.com</t>
  </si>
  <si>
    <t>mallorychandler26@hotmail.com</t>
  </si>
  <si>
    <t>wendybradley@yahoo.com</t>
  </si>
  <si>
    <t>brpickering2@outlook.com</t>
  </si>
  <si>
    <t>johnh14@yahoo.com</t>
  </si>
  <si>
    <t>sibrown82@outlook.com</t>
  </si>
  <si>
    <t>jackp@yahoo.com</t>
  </si>
  <si>
    <t>ljpowell@outlook.com</t>
  </si>
  <si>
    <t>maryfsandoval@outlook.com</t>
  </si>
  <si>
    <t>angelamaxwell35@gmail.com</t>
  </si>
  <si>
    <t>joshuaa83@yahoo.com</t>
  </si>
  <si>
    <t>candicec34@outlook.com</t>
  </si>
  <si>
    <t>hhparker23@hotmail.com</t>
  </si>
  <si>
    <t>conniemorris22@hotmail.com</t>
  </si>
  <si>
    <t>alicebritt70@yahoo.com</t>
  </si>
  <si>
    <t>lisat17@yahoo.com</t>
  </si>
  <si>
    <t>feturner76@outlook.com</t>
  </si>
  <si>
    <t>lindaknight@gmail.com</t>
  </si>
  <si>
    <t>rebeccaireland28@outlook.com</t>
  </si>
  <si>
    <t>amyt14@outlook.com</t>
  </si>
  <si>
    <t>nicholasmarshall93@outlook.com</t>
  </si>
  <si>
    <t>jackb@outlook.com</t>
  </si>
  <si>
    <t>elsiec54@gmail.com</t>
  </si>
  <si>
    <t>andrewmccallum@yahoo.com</t>
  </si>
  <si>
    <t>jnblack49@yahoo.com</t>
  </si>
  <si>
    <t>markh4@yahoo.com</t>
  </si>
  <si>
    <t>mikefrench62@hotmail.com</t>
  </si>
  <si>
    <t>anitadfernandez10@hotmail.com</t>
  </si>
  <si>
    <t>glennaguilar16@gmail.com</t>
  </si>
  <si>
    <t>jpknight49@hotmail.com</t>
  </si>
  <si>
    <t>tylerl@gmail.com</t>
  </si>
  <si>
    <t>deboraha@gmail.com</t>
  </si>
  <si>
    <t>charlesg22@hotmail.com</t>
  </si>
  <si>
    <t>victoriaemmanuel@yahoo.com</t>
  </si>
  <si>
    <t>sichu@gmail.com</t>
  </si>
  <si>
    <t>donaldmcrae@yahoo.com</t>
  </si>
  <si>
    <t>mgsweeney@hotmail.com</t>
  </si>
  <si>
    <t>junep@yahoo.com</t>
  </si>
  <si>
    <t>joshuau49@outlook.com</t>
  </si>
  <si>
    <t>jonathank1@hotmail.com</t>
  </si>
  <si>
    <t>timothyfisher@yahoo.com</t>
  </si>
  <si>
    <t>tdpandey58@hotmail.com</t>
  </si>
  <si>
    <t>josephtang@gmail.com</t>
  </si>
  <si>
    <t>sarahdavis63@outlook.com</t>
  </si>
  <si>
    <t>ctjack35@outlook.com</t>
  </si>
  <si>
    <t>dekramer@outlook.com</t>
  </si>
  <si>
    <t>donnag62@outlook.com</t>
  </si>
  <si>
    <t>margaretguerra@hotmail.com</t>
  </si>
  <si>
    <t>meganvargas@hotmail.com</t>
  </si>
  <si>
    <t>charlescflanagan48@hotmail.com</t>
  </si>
  <si>
    <t>terrytmurray17@gmail.com</t>
  </si>
  <si>
    <t>jerryhussain@gmail.com</t>
  </si>
  <si>
    <t>richardb@outlook.com</t>
  </si>
  <si>
    <t>maryposman@gmail.com</t>
  </si>
  <si>
    <t>pdgrace42@gmail.com</t>
  </si>
  <si>
    <t>meghanb@gmail.com</t>
  </si>
  <si>
    <t>saraellis@yahoo.com</t>
  </si>
  <si>
    <t>awhunt42@gmail.com</t>
  </si>
  <si>
    <t>joyceblake66@yahoo.com</t>
  </si>
  <si>
    <t>ddnixon@yahoo.com</t>
  </si>
  <si>
    <t>rawebster@hotmail.com</t>
  </si>
  <si>
    <t>sherrydowney@gmail.com</t>
  </si>
  <si>
    <t>justindshelton@gmail.com</t>
  </si>
  <si>
    <t>rodneygvergara@yahoo.com</t>
  </si>
  <si>
    <t>ceriley@gmail.com</t>
  </si>
  <si>
    <t>rnholden85@yahoo.com</t>
  </si>
  <si>
    <t>peters62@outlook.com</t>
  </si>
  <si>
    <t>stanleyrlama@yahoo.com</t>
  </si>
  <si>
    <t>angelajordan@gmail.com</t>
  </si>
  <si>
    <t>dlvillanueva81@gmail.com</t>
  </si>
  <si>
    <t>jccheng@yahoo.com</t>
  </si>
  <si>
    <t>timothyp98@yahoo.com</t>
  </si>
  <si>
    <t>asterry@yahoo.com</t>
  </si>
  <si>
    <t>bettyn60@yahoo.com</t>
  </si>
  <si>
    <t>donnavatkinson@outlook.com</t>
  </si>
  <si>
    <t>craigdoherty@gmail.com</t>
  </si>
  <si>
    <t>peterng@yahoo.com</t>
  </si>
  <si>
    <t>dgmcdonald27@hotmail.com</t>
  </si>
  <si>
    <t>markcboyle@hotmail.com</t>
  </si>
  <si>
    <t>tiffanyl64@outlook.com</t>
  </si>
  <si>
    <t>gdmendoza@outlook.com</t>
  </si>
  <si>
    <t>jamier@hotmail.com</t>
  </si>
  <si>
    <t>walteremerritt1@hotmail.com</t>
  </si>
  <si>
    <t>karensdooley69@yahoo.com</t>
  </si>
  <si>
    <t>lisab22@gmail.com</t>
  </si>
  <si>
    <t>jeremiahffarmer95@gmail.com</t>
  </si>
  <si>
    <t>shannonesong99@gmail.com</t>
  </si>
  <si>
    <t>sarahplong76@outlook.com</t>
  </si>
  <si>
    <t>patrickn@hotmail.com</t>
  </si>
  <si>
    <t>robina@hotmail.com</t>
  </si>
  <si>
    <t>hslarsen79@hotmail.com</t>
  </si>
  <si>
    <t>tpwong@hotmail.com</t>
  </si>
  <si>
    <t>ldcunningham86@gmail.com</t>
  </si>
  <si>
    <t>emmalynch@outlook.com</t>
  </si>
  <si>
    <t>samuelnolan@yahoo.com</t>
  </si>
  <si>
    <t>rhondaw100@yahoo.com</t>
  </si>
  <si>
    <t>evelynm74@hotmail.com</t>
  </si>
  <si>
    <t>apcarey@outlook.com</t>
  </si>
  <si>
    <t>ruthaguilar@yahoo.com</t>
  </si>
  <si>
    <t>rjgibson14@hotmail.com</t>
  </si>
  <si>
    <t>brucebenson38@outlook.com</t>
  </si>
  <si>
    <t>tktrujillo@hotmail.com</t>
  </si>
  <si>
    <t>ralphthomson@hotmail.com</t>
  </si>
  <si>
    <t>josephineomar@hotmail.com</t>
  </si>
  <si>
    <t>travisehayes62@outlook.com</t>
  </si>
  <si>
    <t>aysierra33@gmail.com</t>
  </si>
  <si>
    <t>jlalexander@hotmail.com</t>
  </si>
  <si>
    <t>poherrera72@yahoo.com</t>
  </si>
  <si>
    <t>troycurry@hotmail.com</t>
  </si>
  <si>
    <t>cfwall@gmail.com</t>
  </si>
  <si>
    <t>cindyjordan@gmail.com</t>
  </si>
  <si>
    <t>sialvarado@hotmail.com</t>
  </si>
  <si>
    <t>jfcastro@outlook.com</t>
  </si>
  <si>
    <t>lisam96@hotmail.com</t>
  </si>
  <si>
    <t>dustinecordova@gmail.com</t>
  </si>
  <si>
    <t>kennethgoyal84@hotmail.com</t>
  </si>
  <si>
    <t>kylecortes@outlook.com</t>
  </si>
  <si>
    <t>edwardbowen90@yahoo.com</t>
  </si>
  <si>
    <t>kjsanders@hotmail.com</t>
  </si>
  <si>
    <t>btholley11@outlook.com</t>
  </si>
  <si>
    <t>alexandermlopez72@hotmail.com</t>
  </si>
  <si>
    <t>wastafford45@yahoo.com</t>
  </si>
  <si>
    <t>marleneshields85@outlook.com</t>
  </si>
  <si>
    <t>sandrab35@outlook.com</t>
  </si>
  <si>
    <t>billyb@outlook.com</t>
  </si>
  <si>
    <t>kevinpatton@outlook.com</t>
  </si>
  <si>
    <t>patriciakwatkins78@yahoo.com</t>
  </si>
  <si>
    <t>ljcarter@outlook.com</t>
  </si>
  <si>
    <t>hvmarks85@yahoo.com</t>
  </si>
  <si>
    <t>pamelajkennedy@yahoo.com</t>
  </si>
  <si>
    <t>kimberlygarcia2@gmail.com</t>
  </si>
  <si>
    <t>brandonjahuja77@hotmail.com</t>
  </si>
  <si>
    <t>mikec@hotmail.com</t>
  </si>
  <si>
    <t>nicoleharrington64@yahoo.com</t>
  </si>
  <si>
    <t>peggyw24@outlook.com</t>
  </si>
  <si>
    <t>marieh16@gmail.com</t>
  </si>
  <si>
    <t>kathleens@gmail.com</t>
  </si>
  <si>
    <t>tepacheco79@gmail.com</t>
  </si>
  <si>
    <t>pgfisher61@hotmail.com</t>
  </si>
  <si>
    <t>patriciapatel@hotmail.com</t>
  </si>
  <si>
    <t>rrphan82@hotmail.com</t>
  </si>
  <si>
    <t>angelab@gmail.com</t>
  </si>
  <si>
    <t>dvduncan@yahoo.com</t>
  </si>
  <si>
    <t>trcook7@hotmail.com</t>
  </si>
  <si>
    <t>josephweeks@yahoo.com</t>
  </si>
  <si>
    <t>paulf30@gmail.com</t>
  </si>
  <si>
    <t>kathyh@hotmail.com</t>
  </si>
  <si>
    <t>zacharyrowe5@yahoo.com</t>
  </si>
  <si>
    <t>estherw@yahoo.com</t>
  </si>
  <si>
    <t>rjpotter@gmail.com</t>
  </si>
  <si>
    <t>jfhu@gmail.com</t>
  </si>
  <si>
    <t>adchaturvedi@outlook.com</t>
  </si>
  <si>
    <t>susanpagrawal53@gmail.com</t>
  </si>
  <si>
    <t>karenjadams76@yahoo.com</t>
  </si>
  <si>
    <t>craigiraj91@yahoo.com</t>
  </si>
  <si>
    <t>cindyh46@yahoo.com</t>
  </si>
  <si>
    <t>tammynwebber@outlook.com</t>
  </si>
  <si>
    <t>jessicapruitt@yahoo.com</t>
  </si>
  <si>
    <t>tkmaxwell@hotmail.com</t>
  </si>
  <si>
    <t>beverlyhuang61@hotmail.com</t>
  </si>
  <si>
    <t>amyfkrishna27@hotmail.com</t>
  </si>
  <si>
    <t>daaja@yahoo.com</t>
  </si>
  <si>
    <t>rkmohamed31@hotmail.com</t>
  </si>
  <si>
    <t>marilyncmerritt@outlook.com</t>
  </si>
  <si>
    <t>carriel@gmail.com</t>
  </si>
  <si>
    <t>keithm@gmail.com</t>
  </si>
  <si>
    <t>brandyhhawkins47@hotmail.com</t>
  </si>
  <si>
    <t>henryjlawrence@outlook.com</t>
  </si>
  <si>
    <t>twcarroll@gmail.com</t>
  </si>
  <si>
    <t>mcmelendez@outlook.com</t>
  </si>
  <si>
    <t>kathleenfcollier@hotmail.com</t>
  </si>
  <si>
    <t>douglasp40@outlook.com</t>
  </si>
  <si>
    <t>jlgonzales76@hotmail.com</t>
  </si>
  <si>
    <t>kimberlybarton76@gmail.com</t>
  </si>
  <si>
    <t>reginaswilliamson78@yahoo.com</t>
  </si>
  <si>
    <t>stefanieconnor37@hotmail.com</t>
  </si>
  <si>
    <t>jjalvarez67@outlook.com</t>
  </si>
  <si>
    <t>dpacevedo@gmail.com</t>
  </si>
  <si>
    <t>dianemoore24@outlook.com</t>
  </si>
  <si>
    <t>katelynbkennedy@yahoo.com</t>
  </si>
  <si>
    <t>michelleimaddox@outlook.com</t>
  </si>
  <si>
    <t>johnmmatthews74@outlook.com</t>
  </si>
  <si>
    <t>dianedwyer16@hotmail.com</t>
  </si>
  <si>
    <t>ralphbpearson69@outlook.com</t>
  </si>
  <si>
    <t>lindseycmason@outlook.com</t>
  </si>
  <si>
    <t>terrygfatima@yahoo.com</t>
  </si>
  <si>
    <t>kylegomes@gmail.com</t>
  </si>
  <si>
    <t>jamiesanchez@outlook.com</t>
  </si>
  <si>
    <t>cynthiaclark@gmail.com</t>
  </si>
  <si>
    <t>donnagonzales@hotmail.com</t>
  </si>
  <si>
    <t>shannonama@hotmail.com</t>
  </si>
  <si>
    <t>hazela85@outlook.com</t>
  </si>
  <si>
    <t>ntmacias@yahoo.com</t>
  </si>
  <si>
    <t>sjparrish@hotmail.com</t>
  </si>
  <si>
    <t>deniseacosta24@outlook.com</t>
  </si>
  <si>
    <t>gfdougherty@gmail.com</t>
  </si>
  <si>
    <t>ddbeard25@hotmail.com</t>
  </si>
  <si>
    <t>donnadcordero7@gmail.com</t>
  </si>
  <si>
    <t>elleung@gmail.com</t>
  </si>
  <si>
    <t>mikecmiller@hotmail.com</t>
  </si>
  <si>
    <t>bobbyd@hotmail.com</t>
  </si>
  <si>
    <t>jayc24@yahoo.com</t>
  </si>
  <si>
    <t>randyjweber@gmail.com</t>
  </si>
  <si>
    <t>kaylajroberts68@outlook.com</t>
  </si>
  <si>
    <t>bonnieruiz@gmail.com</t>
  </si>
  <si>
    <t>waabbas69@yahoo.com</t>
  </si>
  <si>
    <t>rwjoseph62@hotmail.com</t>
  </si>
  <si>
    <t>nancyaparker@gmail.com</t>
  </si>
  <si>
    <t>bethporter@yahoo.com</t>
  </si>
  <si>
    <t>dianenunez95@yahoo.com</t>
  </si>
  <si>
    <t>aechowdhury58@outlook.com</t>
  </si>
  <si>
    <t>jaredcarr29@yahoo.com</t>
  </si>
  <si>
    <t>kaitlinlknight52@outlook.com</t>
  </si>
  <si>
    <t>cptyler@hotmail.com</t>
  </si>
  <si>
    <t>michaelmpark@yahoo.com</t>
  </si>
  <si>
    <t>brittanystuart@yahoo.com</t>
  </si>
  <si>
    <t>jishelton@hotmail.com</t>
  </si>
  <si>
    <t>nicolebenson95@hotmail.com</t>
  </si>
  <si>
    <t>deborahallen34@hotmail.com</t>
  </si>
  <si>
    <t>djbowman@hotmail.com</t>
  </si>
  <si>
    <t>annefsantos@hotmail.com</t>
  </si>
  <si>
    <t>terrynsalinas@gmail.com</t>
  </si>
  <si>
    <t>grdunlap@outlook.com</t>
  </si>
  <si>
    <t>maryvilla@outlook.com</t>
  </si>
  <si>
    <t>gdbrennan@gmail.com</t>
  </si>
  <si>
    <t>emsolomon83@yahoo.com</t>
  </si>
  <si>
    <t>louiscalhoun13@yahoo.com</t>
  </si>
  <si>
    <t>charlesthornton78@yahoo.com</t>
  </si>
  <si>
    <t>thomaschong@hotmail.com</t>
  </si>
  <si>
    <t>kennethabbott@yahoo.com</t>
  </si>
  <si>
    <t>carolcontreras99@outlook.com</t>
  </si>
  <si>
    <t>lisav92@gmail.com</t>
  </si>
  <si>
    <t>elizabethstanley38@yahoo.com</t>
  </si>
  <si>
    <t>melindausman@outlook.com</t>
  </si>
  <si>
    <t>swespinosa@outlook.com</t>
  </si>
  <si>
    <t>marilynhsan@gmail.com</t>
  </si>
  <si>
    <t>karenr37@outlook.com</t>
  </si>
  <si>
    <t>laurieingram47@hotmail.com</t>
  </si>
  <si>
    <t>pamelasingh85@hotmail.com</t>
  </si>
  <si>
    <t>lhdawson27@hotmail.com</t>
  </si>
  <si>
    <t>codyffuentes79@outlook.com</t>
  </si>
  <si>
    <t>cnenriquez21@outlook.com</t>
  </si>
  <si>
    <t>jackryates@yahoo.com</t>
  </si>
  <si>
    <t>dianew@yahoo.com</t>
  </si>
  <si>
    <t>ashleyb@yahoo.com</t>
  </si>
  <si>
    <t>ciwebster35@hotmail.com</t>
  </si>
  <si>
    <t>michellewilliam28@gmail.com</t>
  </si>
  <si>
    <t>irenem@gmail.com</t>
  </si>
  <si>
    <t>mvgraham@gmail.com</t>
  </si>
  <si>
    <t>dddiaz8@gmail.com</t>
  </si>
  <si>
    <t>herbertddick@yahoo.com</t>
  </si>
  <si>
    <t>joyceguevara@hotmail.com</t>
  </si>
  <si>
    <t>llsinclair40@hotmail.com</t>
  </si>
  <si>
    <t>garyhubbard@hotmail.com</t>
  </si>
  <si>
    <t>tylerraza87@outlook.com</t>
  </si>
  <si>
    <t>abrasmussen44@yahoo.com</t>
  </si>
  <si>
    <t>joanblama@yahoo.com</t>
  </si>
  <si>
    <t>joshuarivera85@outlook.com</t>
  </si>
  <si>
    <t>apaustin@yahoo.com</t>
  </si>
  <si>
    <t>billyfelix14@hotmail.com</t>
  </si>
  <si>
    <t>elaineivaldez73@hotmail.com</t>
  </si>
  <si>
    <t>laceym12@hotmail.com</t>
  </si>
  <si>
    <t>juliabparsons87@outlook.com</t>
  </si>
  <si>
    <t>slhawkins5@yahoo.com</t>
  </si>
  <si>
    <t>donaldjroth@gmail.com</t>
  </si>
  <si>
    <t>sharonsanchez1@outlook.com</t>
  </si>
  <si>
    <t>tricialwong@gmail.com</t>
  </si>
  <si>
    <t>daniellemortega@yahoo.com</t>
  </si>
  <si>
    <t>jfdelgado21@outlook.com</t>
  </si>
  <si>
    <t>edithwalter@hotmail.com</t>
  </si>
  <si>
    <t>pamelar@gmail.com</t>
  </si>
  <si>
    <t>johnangel66@hotmail.com</t>
  </si>
  <si>
    <t>debbiefcollier@yahoo.com</t>
  </si>
  <si>
    <t>beverlydtaylor45@yahoo.com</t>
  </si>
  <si>
    <t>stephanieg97@outlook.com</t>
  </si>
  <si>
    <t>kfcat35@hotmail.com</t>
  </si>
  <si>
    <t>swfarley56@gmail.com</t>
  </si>
  <si>
    <t>cherylharrison@outlook.com</t>
  </si>
  <si>
    <t>darlenecastaneda@yahoo.com</t>
  </si>
  <si>
    <t>laurapryan62@outlook.com</t>
  </si>
  <si>
    <t>ttcherry78@outlook.com</t>
  </si>
  <si>
    <t>jordanib@outlook.com</t>
  </si>
  <si>
    <t>stevendmoon@outlook.com</t>
  </si>
  <si>
    <t>ianrodriguez23@gmail.com</t>
  </si>
  <si>
    <t>ccmoon@yahoo.com</t>
  </si>
  <si>
    <t>jonathant@hotmail.com</t>
  </si>
  <si>
    <t>benjaminiburton@hotmail.com</t>
  </si>
  <si>
    <t>cindyfmiller46@outlook.com</t>
  </si>
  <si>
    <t>brianalvarez@yahoo.com</t>
  </si>
  <si>
    <t>mrchi85@hotmail.com</t>
  </si>
  <si>
    <t>keponce96@gmail.com</t>
  </si>
  <si>
    <t>erinvneal47@gmail.com</t>
  </si>
  <si>
    <t>williamn@hotmail.com</t>
  </si>
  <si>
    <t>kwjha20@gmail.com</t>
  </si>
  <si>
    <t>nicholash@hotmail.com</t>
  </si>
  <si>
    <t>dennismasters68@gmail.com</t>
  </si>
  <si>
    <t>emilyaram90@yahoo.com</t>
  </si>
  <si>
    <t>justinjtaylor83@yahoo.com</t>
  </si>
  <si>
    <t>brittanyw@hotmail.com</t>
  </si>
  <si>
    <t>jeremyf50@yahoo.com</t>
  </si>
  <si>
    <t>sthand56@yahoo.com</t>
  </si>
  <si>
    <t>pjnorris@yahoo.com</t>
  </si>
  <si>
    <t>garyljaved@yahoo.com</t>
  </si>
  <si>
    <t>ronaldt24@outlook.com</t>
  </si>
  <si>
    <t>whitneym69@hotmail.com</t>
  </si>
  <si>
    <t>joyceanne@hotmail.com</t>
  </si>
  <si>
    <t>tcbell@outlook.com</t>
  </si>
  <si>
    <t>janetcorrigan18@gmail.com</t>
  </si>
  <si>
    <t>jrspears@gmail.com</t>
  </si>
  <si>
    <t>toddw@yahoo.com</t>
  </si>
  <si>
    <t>marilynp@yahoo.com</t>
  </si>
  <si>
    <t>kennethkhan@hotmail.com</t>
  </si>
  <si>
    <t>jjmyers@gmail.com</t>
  </si>
  <si>
    <t>cameronc@outlook.com</t>
  </si>
  <si>
    <t>craighassan@outlook.com</t>
  </si>
  <si>
    <t>michelleb49@yahoo.com</t>
  </si>
  <si>
    <t>randallahmed@hotmail.com</t>
  </si>
  <si>
    <t>mkashley4@outlook.com</t>
  </si>
  <si>
    <t>angelap@hotmail.com</t>
  </si>
  <si>
    <t>wendyb@gmail.com</t>
  </si>
  <si>
    <t>michaeljain@outlook.com</t>
  </si>
  <si>
    <t>tylers99@hotmail.com</t>
  </si>
  <si>
    <t>kjeaton91@yahoo.com</t>
  </si>
  <si>
    <t>andrewq10@hotmail.com</t>
  </si>
  <si>
    <t>lindah47@yahoo.com</t>
  </si>
  <si>
    <t>florencefrodgers54@hotmail.com</t>
  </si>
  <si>
    <t>ruthdunn28@outlook.com</t>
  </si>
  <si>
    <t>sharonsalvador@outlook.com</t>
  </si>
  <si>
    <t>bfkaur@yahoo.com</t>
  </si>
  <si>
    <t>blrogers@hotmail.com</t>
  </si>
  <si>
    <t>saberg55@yahoo.com</t>
  </si>
  <si>
    <t>peterh6@gmail.com</t>
  </si>
  <si>
    <t>arleneblankenship@hotmail.com</t>
  </si>
  <si>
    <t>denisefranco27@yahoo.com</t>
  </si>
  <si>
    <t>jcwheeler60@yahoo.com</t>
  </si>
  <si>
    <t>rjnicole87@gmail.com</t>
  </si>
  <si>
    <t>danielv@yahoo.com</t>
  </si>
  <si>
    <t>margaretsmith43@outlook.com</t>
  </si>
  <si>
    <t>kevinhudson67@outlook.com</t>
  </si>
  <si>
    <t>emmendoza@outlook.com</t>
  </si>
  <si>
    <t>cynthiaj84@gmail.com</t>
  </si>
  <si>
    <t>cameronerutherford@outlook.com</t>
  </si>
  <si>
    <t>rebeccatorres@yahoo.com</t>
  </si>
  <si>
    <t>jacobjwheeler@hotmail.com</t>
  </si>
  <si>
    <t>christopherp6@gmail.com</t>
  </si>
  <si>
    <t>jirudd51@hotmail.com</t>
  </si>
  <si>
    <t>kathychopra33@gmail.com</t>
  </si>
  <si>
    <t>gabriels@gmail.com</t>
  </si>
  <si>
    <t>atadam13@gmail.com</t>
  </si>
  <si>
    <t>jimmyreynolds@yahoo.com</t>
  </si>
  <si>
    <t>michaelpark@outlook.com</t>
  </si>
  <si>
    <t>nicholasjlivingston12@outlook.com</t>
  </si>
  <si>
    <t>courtneyrose9@outlook.com</t>
  </si>
  <si>
    <t>gregspatel@yahoo.com</t>
  </si>
  <si>
    <t>mildredjsharma27@gmail.com</t>
  </si>
  <si>
    <t>judithu@yahoo.com</t>
  </si>
  <si>
    <t>hcrodrigues@outlook.com</t>
  </si>
  <si>
    <t>johnnyrhurley@yahoo.com</t>
  </si>
  <si>
    <t>gregoryb4@yahoo.com</t>
  </si>
  <si>
    <t>patricklthornton89@gmail.com</t>
  </si>
  <si>
    <t>cherylb@hotmail.com</t>
  </si>
  <si>
    <t>robertjmccormick@yahoo.com</t>
  </si>
  <si>
    <t>brittanymorr@gmail.com</t>
  </si>
  <si>
    <t>csnoble@gmail.com</t>
  </si>
  <si>
    <t>dorothycboyd81@hotmail.com</t>
  </si>
  <si>
    <t>mosimons48@yahoo.com</t>
  </si>
  <si>
    <t>nancybabu@outlook.com</t>
  </si>
  <si>
    <t>rebeccar@outlook.com</t>
  </si>
  <si>
    <t>timothyjpetersen@hotmail.com</t>
  </si>
  <si>
    <t>ajhernandez@outlook.com</t>
  </si>
  <si>
    <t>patriciam76@yahoo.com</t>
  </si>
  <si>
    <t>maryoroth82@outlook.com</t>
  </si>
  <si>
    <t>cindychong77@yahoo.com</t>
  </si>
  <si>
    <t>tkboyd33@yahoo.com</t>
  </si>
  <si>
    <t>scottshin@gmail.com</t>
  </si>
  <si>
    <t>danat@outlook.com</t>
  </si>
  <si>
    <t>peterd@hotmail.com</t>
  </si>
  <si>
    <t>ashleyparks96@hotmail.com</t>
  </si>
  <si>
    <t>jamiebansari@outlook.com</t>
  </si>
  <si>
    <t>leonardjbarlow78@gmail.com</t>
  </si>
  <si>
    <t>dchayden@outlook.com</t>
  </si>
  <si>
    <t>bettydavies@gmail.com</t>
  </si>
  <si>
    <t>brandid@hotmail.com</t>
  </si>
  <si>
    <t>karenbmoss51@gmail.com</t>
  </si>
  <si>
    <t>cjfischer10@yahoo.com</t>
  </si>
  <si>
    <t>nkvaughan50@outlook.com</t>
  </si>
  <si>
    <t>rubyhnabil@gmail.com</t>
  </si>
  <si>
    <t>thomasa@outlook.com</t>
  </si>
  <si>
    <t>shawnantonio62@yahoo.com</t>
  </si>
  <si>
    <t>courtneycobb42@yahoo.com</t>
  </si>
  <si>
    <t>aliceschmidt@gmail.com</t>
  </si>
  <si>
    <t>benjaminr@gmail.com</t>
  </si>
  <si>
    <t>ggmanning46@gmail.com</t>
  </si>
  <si>
    <t>julielong@yahoo.com</t>
  </si>
  <si>
    <t>ndingram63@outlook.com</t>
  </si>
  <si>
    <t>stevensaad@outlook.com</t>
  </si>
  <si>
    <t>jeremys11@hotmail.com</t>
  </si>
  <si>
    <t>marilynwsantos77@hotmail.com</t>
  </si>
  <si>
    <t>kylepmcintyre61@outlook.com</t>
  </si>
  <si>
    <t>williampsweeney@gmail.com</t>
  </si>
  <si>
    <t>rdlong@gmail.com</t>
  </si>
  <si>
    <t>gloriachin@outlook.com</t>
  </si>
  <si>
    <t>tlrichard80@gmail.com</t>
  </si>
  <si>
    <t>keithfsrivastava@hotmail.com</t>
  </si>
  <si>
    <t>amyfhinton33@gmail.com</t>
  </si>
  <si>
    <t>howardg@hotmail.com</t>
  </si>
  <si>
    <t>tammym@gmail.com</t>
  </si>
  <si>
    <t>jacquelinehthompson@gmail.com</t>
  </si>
  <si>
    <t>gdmcdonald@outlook.com</t>
  </si>
  <si>
    <t>pamelaf@yahoo.com</t>
  </si>
  <si>
    <t>jifritz22@outlook.com</t>
  </si>
  <si>
    <t>cmrios83@yahoo.com</t>
  </si>
  <si>
    <t>harryjwoods@gmail.com</t>
  </si>
  <si>
    <t>margueritedlaw13@hotmail.com</t>
  </si>
  <si>
    <t>cdkemp29@outlook.com</t>
  </si>
  <si>
    <t>dsoconnell88@yahoo.com</t>
  </si>
  <si>
    <t>dlboyd87@outlook.com</t>
  </si>
  <si>
    <t>brendagupta@yahoo.com</t>
  </si>
  <si>
    <t>virginiam14@hotmail.com</t>
  </si>
  <si>
    <t>patricias@yahoo.com</t>
  </si>
  <si>
    <t>tvnewman@hotmail.com</t>
  </si>
  <si>
    <t>heleng@hotmail.com</t>
  </si>
  <si>
    <t>anthonyrobertson16@outlook.com</t>
  </si>
  <si>
    <t>christinahill@hotmail.com</t>
  </si>
  <si>
    <t>danielg@gmail.com</t>
  </si>
  <si>
    <t>smowens@gmail.com</t>
  </si>
  <si>
    <t>drdave25@outlook.com</t>
  </si>
  <si>
    <t>frederickk92@yahoo.com</t>
  </si>
  <si>
    <t>ajgordon@hotmail.com</t>
  </si>
  <si>
    <t>jmrana@yahoo.com</t>
  </si>
  <si>
    <t>donaldthapa@hotmail.com</t>
  </si>
  <si>
    <t>helenh96@hotmail.com</t>
  </si>
  <si>
    <t>marionsantiago73@yahoo.com</t>
  </si>
  <si>
    <t>lihart@yahoo.com</t>
  </si>
  <si>
    <t>cathys@gmail.com</t>
  </si>
  <si>
    <t>marya@outlook.com</t>
  </si>
  <si>
    <t>nicoleschroeder39@gmail.com</t>
  </si>
  <si>
    <t>debbiepeters@outlook.com</t>
  </si>
  <si>
    <t>edwardmwoods@gmail.com</t>
  </si>
  <si>
    <t>williamhardy@outlook.com</t>
  </si>
  <si>
    <t>rosemarya@outlook.com</t>
  </si>
  <si>
    <t>gnwagner30@hotmail.com</t>
  </si>
  <si>
    <t>philiplawrence23@hotmail.com</t>
  </si>
  <si>
    <t>efgarrison@outlook.com</t>
  </si>
  <si>
    <t>jackiedvargas23@gmail.com</t>
  </si>
  <si>
    <t>georgemdonaldson18@yahoo.com</t>
  </si>
  <si>
    <t>joanp@outlook.com</t>
  </si>
  <si>
    <t>sjvaughan79@hotmail.com</t>
  </si>
  <si>
    <t>fredb1@outlook.com</t>
  </si>
  <si>
    <t>rrprince@gmail.com</t>
  </si>
  <si>
    <t>paulcooper@gmail.com</t>
  </si>
  <si>
    <t>lgevans51@yahoo.com</t>
  </si>
  <si>
    <t>alanbenson47@outlook.com</t>
  </si>
  <si>
    <t>jgcrawford@hotmail.com</t>
  </si>
  <si>
    <t>wallacebneo@gmail.com</t>
  </si>
  <si>
    <t>msmoody@yahoo.com</t>
  </si>
  <si>
    <t>amberphart16@gmail.com</t>
  </si>
  <si>
    <t>mjkamal@gmail.com</t>
  </si>
  <si>
    <t>aconeill53@yahoo.com</t>
  </si>
  <si>
    <t>kathrynw@gmail.com</t>
  </si>
  <si>
    <t>annahong90@gmail.com</t>
  </si>
  <si>
    <t>annemurphy@hotmail.com</t>
  </si>
  <si>
    <t>cherylspencer@yahoo.com</t>
  </si>
  <si>
    <t>christinebender@yahoo.com</t>
  </si>
  <si>
    <t>donaldyadav@outlook.com</t>
  </si>
  <si>
    <t>shannonhcox17@outlook.com</t>
  </si>
  <si>
    <t>miperkins@gmail.com</t>
  </si>
  <si>
    <t>markfwhite@outlook.com</t>
  </si>
  <si>
    <t>eppark@yahoo.com</t>
  </si>
  <si>
    <t>deanleong34@hotmail.com</t>
  </si>
  <si>
    <t>joycer21@outlook.com</t>
  </si>
  <si>
    <t>ronalddunn34@yahoo.com</t>
  </si>
  <si>
    <t>rfvalencia68@outlook.com</t>
  </si>
  <si>
    <t>dorisreed84@gmail.com</t>
  </si>
  <si>
    <t>dennismarmstrong@gmail.com</t>
  </si>
  <si>
    <t>sandrasam85@hotmail.com</t>
  </si>
  <si>
    <t>phylliscrosa65@yahoo.com</t>
  </si>
  <si>
    <t>carolyndfowler@gmail.com</t>
  </si>
  <si>
    <t>kevinp@outlook.com</t>
  </si>
  <si>
    <t>johnl73@yahoo.com</t>
  </si>
  <si>
    <t>edithholmes@gmail.com</t>
  </si>
  <si>
    <t>mmsyed@outlook.com</t>
  </si>
  <si>
    <t>carlchua12@hotmail.com</t>
  </si>
  <si>
    <t>charlottes92@hotmail.com</t>
  </si>
  <si>
    <t>minniecastro@hotmail.com</t>
  </si>
  <si>
    <t>richardajay@hotmail.com</t>
  </si>
  <si>
    <t>gloriag83@yahoo.com</t>
  </si>
  <si>
    <t>noraandrew@gmail.com</t>
  </si>
  <si>
    <t>bobbymwilder@hotmail.com</t>
  </si>
  <si>
    <t>graceh@outlook.com</t>
  </si>
  <si>
    <t>kimfoliveira@yahoo.com</t>
  </si>
  <si>
    <t>brandifmoore@hotmail.com</t>
  </si>
  <si>
    <t>ashleyb20@hotmail.com</t>
  </si>
  <si>
    <t>patrickr@gmail.com</t>
  </si>
  <si>
    <t>dalebconnors35@gmail.com</t>
  </si>
  <si>
    <t>shdunn@gmail.com</t>
  </si>
  <si>
    <t>meganb3@yahoo.com</t>
  </si>
  <si>
    <t>ktng73@hotmail.com</t>
  </si>
  <si>
    <t>srhenry@gmail.com</t>
  </si>
  <si>
    <t>billj@gmail.com</t>
  </si>
  <si>
    <t>jjgarcia58@outlook.com</t>
  </si>
  <si>
    <t>terriharvey@hotmail.com</t>
  </si>
  <si>
    <t>joshuadeleon35@gmail.com</t>
  </si>
  <si>
    <t>sbacharya84@outlook.com</t>
  </si>
  <si>
    <t>taral81@hotmail.com</t>
  </si>
  <si>
    <t>amyh@yahoo.com</t>
  </si>
  <si>
    <t>melaniefbarrett82@outlook.com</t>
  </si>
  <si>
    <t>evpurcell@hotmail.com</t>
  </si>
  <si>
    <t>mariasorensen@yahoo.com</t>
  </si>
  <si>
    <t>sdbruno46@hotmail.com</t>
  </si>
  <si>
    <t>sjferrer23@outlook.com</t>
  </si>
  <si>
    <t>amyworkman23@yahoo.com</t>
  </si>
  <si>
    <t>ethelrana@outlook.com</t>
  </si>
  <si>
    <t>michellejgarg@hotmail.com</t>
  </si>
  <si>
    <t>susanstokes@hotmail.com</t>
  </si>
  <si>
    <t>sfcurtis69@yahoo.com</t>
  </si>
  <si>
    <t>gjjensen53@yahoo.com</t>
  </si>
  <si>
    <t>jesseman59@gmail.com</t>
  </si>
  <si>
    <t>kyleb76@outlook.com</t>
  </si>
  <si>
    <t>williamjmccoy@gmail.com</t>
  </si>
  <si>
    <t>jpspencer17@outlook.com</t>
  </si>
  <si>
    <t>cmmalik93@yahoo.com</t>
  </si>
  <si>
    <t>danieljstevens@gmail.com</t>
  </si>
  <si>
    <t>melindat28@outlook.com</t>
  </si>
  <si>
    <t>tracybell92@yahoo.com</t>
  </si>
  <si>
    <t>oliviajcunningham@yahoo.com</t>
  </si>
  <si>
    <t>phyllisltorres91@yahoo.com</t>
  </si>
  <si>
    <t>theresaprice46@hotmail.com</t>
  </si>
  <si>
    <t>christinal53@gmail.com</t>
  </si>
  <si>
    <t>djpotter84@hotmail.com</t>
  </si>
  <si>
    <t>shirleyh@yahoo.com</t>
  </si>
  <si>
    <t>cherylsuarez@yahoo.com</t>
  </si>
  <si>
    <t>vswatkins@outlook.com</t>
  </si>
  <si>
    <t>ericaruiz19@hotmail.com</t>
  </si>
  <si>
    <t>garympost@gmail.com</t>
  </si>
  <si>
    <t>cindybeltran@gmail.com</t>
  </si>
  <si>
    <t>affranco92@hotmail.com</t>
  </si>
  <si>
    <t>joshuaf18@outlook.com</t>
  </si>
  <si>
    <t>rogerdgibbons@gmail.com</t>
  </si>
  <si>
    <t>deniselcullen52@outlook.com</t>
  </si>
  <si>
    <t>melaniegeorge82@outlook.com</t>
  </si>
  <si>
    <t>darlenecook54@yahoo.com</t>
  </si>
  <si>
    <t>sherrimcummings78@yahoo.com</t>
  </si>
  <si>
    <t>kelliafarrell48@yahoo.com</t>
  </si>
  <si>
    <t>jthenderson14@hotmail.com</t>
  </si>
  <si>
    <t>laurendaniels@hotmail.com</t>
  </si>
  <si>
    <t>kfrice32@yahoo.com</t>
  </si>
  <si>
    <t>donnay87@hotmail.com</t>
  </si>
  <si>
    <t>peterfwan66@hotmail.com</t>
  </si>
  <si>
    <t>justinc@outlook.com</t>
  </si>
  <si>
    <t>juanbrooks@outlook.com</t>
  </si>
  <si>
    <t>leroypsears@hotmail.com</t>
  </si>
  <si>
    <t>angelap55@gmail.com</t>
  </si>
  <si>
    <t>robertmgreen@gmail.com</t>
  </si>
  <si>
    <t>bradleyjmesa95@yahoo.com</t>
  </si>
  <si>
    <t>scotthoward85@gmail.com</t>
  </si>
  <si>
    <t>stacynissa84@gmail.com</t>
  </si>
  <si>
    <t>beverlyibowers@yahoo.com</t>
  </si>
  <si>
    <t>dorothymiller@yahoo.com</t>
  </si>
  <si>
    <t>jessejoyce@yahoo.com</t>
  </si>
  <si>
    <t>kimberlymarshall@yahoo.com</t>
  </si>
  <si>
    <t>teresabyrd@yahoo.com</t>
  </si>
  <si>
    <t>jackiejensen@yahoo.com</t>
  </si>
  <si>
    <t>jeffreyferris@hotmail.com</t>
  </si>
  <si>
    <t>janecrowley@gmail.com</t>
  </si>
  <si>
    <t>philipraj@hotmail.com</t>
  </si>
  <si>
    <t>richards46@gmail.com</t>
  </si>
  <si>
    <t>davidgrimes@hotmail.com</t>
  </si>
  <si>
    <t>robertt@outlook.com</t>
  </si>
  <si>
    <t>debral@outlook.com</t>
  </si>
  <si>
    <t>kgsutton43@gmail.com</t>
  </si>
  <si>
    <t>loisnegi100@yahoo.com</t>
  </si>
  <si>
    <t>beverlydpeterson@gmail.com</t>
  </si>
  <si>
    <t>trblair@gmail.com</t>
  </si>
  <si>
    <t>bjavery@yahoo.com</t>
  </si>
  <si>
    <t>kristineford@gmail.com</t>
  </si>
  <si>
    <t>jacobs51@outlook.com</t>
  </si>
  <si>
    <t>bettyzhang15@outlook.com</t>
  </si>
  <si>
    <t>dawnemorin@hotmail.com</t>
  </si>
  <si>
    <t>barryweber2@hotmail.com</t>
  </si>
  <si>
    <t>dorothyl35@gmail.com</t>
  </si>
  <si>
    <t>janets@outlook.com</t>
  </si>
  <si>
    <t>ryane69@outlook.com</t>
  </si>
  <si>
    <t>bkch@outlook.com</t>
  </si>
  <si>
    <t>kmbutler@gmail.com</t>
  </si>
  <si>
    <t>jdlim@yahoo.com</t>
  </si>
  <si>
    <t>meganmlee57@gmail.com</t>
  </si>
  <si>
    <t>mdfisher@gmail.com</t>
  </si>
  <si>
    <t>ryanrhull54@yahoo.com</t>
  </si>
  <si>
    <t>brandonbryant@gmail.com</t>
  </si>
  <si>
    <t>brittanympalmer@hotmail.com</t>
  </si>
  <si>
    <t>marknicole59@hotmail.com</t>
  </si>
  <si>
    <t>francesrmoore@outlook.com</t>
  </si>
  <si>
    <t>ericddickson47@gmail.com</t>
  </si>
  <si>
    <t>kevinrogers@gmail.com</t>
  </si>
  <si>
    <t>mariatliu80@gmail.com</t>
  </si>
  <si>
    <t>matthewhowe52@hotmail.com</t>
  </si>
  <si>
    <t>kmmason@hotmail.com</t>
  </si>
  <si>
    <t>kjwilliamson@gmail.com</t>
  </si>
  <si>
    <t>jjtoledo@hotmail.com</t>
  </si>
  <si>
    <t>rvramirez70@gmail.com</t>
  </si>
  <si>
    <t>idajvasquez@gmail.com</t>
  </si>
  <si>
    <t>djfrazier43@hotmail.com</t>
  </si>
  <si>
    <t>annamin@outlook.com</t>
  </si>
  <si>
    <t>kristinjcarter@hotmail.com</t>
  </si>
  <si>
    <t>normaleaton@gmail.com</t>
  </si>
  <si>
    <t>rachelk66@gmail.com</t>
  </si>
  <si>
    <t>larrycoates@hotmail.com</t>
  </si>
  <si>
    <t>chrisc86@yahoo.com</t>
  </si>
  <si>
    <t>dominiqueosman@yahoo.com</t>
  </si>
  <si>
    <t>annac46@yahoo.com</t>
  </si>
  <si>
    <t>skandrews47@gmail.com</t>
  </si>
  <si>
    <t>bddean82@gmail.com</t>
  </si>
  <si>
    <t>barbarapayne@hotmail.com</t>
  </si>
  <si>
    <t>gbschultz1@yahoo.com</t>
  </si>
  <si>
    <t>pjfrank49@hotmail.com</t>
  </si>
  <si>
    <t>davidpalmer@hotmail.com</t>
  </si>
  <si>
    <t>kaylamckinney38@outlook.com</t>
  </si>
  <si>
    <t>tjchang88@gmail.com</t>
  </si>
  <si>
    <t>christopherschong89@gmail.com</t>
  </si>
  <si>
    <t>kylew36@gmail.com</t>
  </si>
  <si>
    <t>rfprince@gmail.com</t>
  </si>
  <si>
    <t>mjreynolds97@hotmail.com</t>
  </si>
  <si>
    <t>christophere@outlook.com</t>
  </si>
  <si>
    <t>jnlo40@outlook.com</t>
  </si>
  <si>
    <t>vjcook23@hotmail.com</t>
  </si>
  <si>
    <t>jamesfberry53@outlook.com</t>
  </si>
  <si>
    <t>patricka33@hotmail.com</t>
  </si>
  <si>
    <t>stevenm@yahoo.com</t>
  </si>
  <si>
    <t>bjmcintosh15@gmail.com</t>
  </si>
  <si>
    <t>carolynfdavis@outlook.com</t>
  </si>
  <si>
    <t>melving96@hotmail.com</t>
  </si>
  <si>
    <t>amberacosta99@hotmail.com</t>
  </si>
  <si>
    <t>garyaraines@outlook.com</t>
  </si>
  <si>
    <t>dianeisharp18@yahoo.com</t>
  </si>
  <si>
    <t>gladysc@gmail.com</t>
  </si>
  <si>
    <t>lawrencemclean24@outlook.com</t>
  </si>
  <si>
    <t>rickym51@outlook.com</t>
  </si>
  <si>
    <t>ronaldrodriguez65@hotmail.com</t>
  </si>
  <si>
    <t>marilynf@gmail.com</t>
  </si>
  <si>
    <t>awfowler80@yahoo.com</t>
  </si>
  <si>
    <t>diglass74@gmail.com</t>
  </si>
  <si>
    <t>cynthiag@gmail.com</t>
  </si>
  <si>
    <t>mildreds@hotmail.com</t>
  </si>
  <si>
    <t>cynthiaroche32@gmail.com</t>
  </si>
  <si>
    <t>kimberlyjgrant@gmail.com</t>
  </si>
  <si>
    <t>michelleg@outlook.com</t>
  </si>
  <si>
    <t>tiffanyrgupta@hotmail.com</t>
  </si>
  <si>
    <t>michellekhumphrey@gmail.com</t>
  </si>
  <si>
    <t>joannekkerr@yahoo.com</t>
  </si>
  <si>
    <t>bjking93@gmail.com</t>
  </si>
  <si>
    <t>denisebarber59@hotmail.com</t>
  </si>
  <si>
    <t>deannat18@outlook.com</t>
  </si>
  <si>
    <t>kristir@outlook.com</t>
  </si>
  <si>
    <t>jacklittle@outlook.com</t>
  </si>
  <si>
    <t>ajryan@hotmail.com</t>
  </si>
  <si>
    <t>cherylh@yahoo.com</t>
  </si>
  <si>
    <t>jamesw@yahoo.com</t>
  </si>
  <si>
    <t>job@hotmail.com</t>
  </si>
  <si>
    <t>jamesdmueller19@outlook.com</t>
  </si>
  <si>
    <t>dmmohammed51@yahoo.com</t>
  </si>
  <si>
    <t>patrickw47@outlook.com</t>
  </si>
  <si>
    <t>klvictor62@outlook.com</t>
  </si>
  <si>
    <t>gibenson88@yahoo.com</t>
  </si>
  <si>
    <t>bjmorris68@yahoo.com</t>
  </si>
  <si>
    <t>jenniferevans67@gmail.com</t>
  </si>
  <si>
    <t>cfhancock68@hotmail.com</t>
  </si>
  <si>
    <t>jonathanhardy70@gmail.com</t>
  </si>
  <si>
    <t>craiga57@outlook.com</t>
  </si>
  <si>
    <t>sdsam@hotmail.com</t>
  </si>
  <si>
    <t>williamsmathis@gmail.com</t>
  </si>
  <si>
    <t>ijwest61@yahoo.com</t>
  </si>
  <si>
    <t>shpearce91@gmail.com</t>
  </si>
  <si>
    <t>rslucas@hotmail.com</t>
  </si>
  <si>
    <t>doreeniduffy@outlook.com</t>
  </si>
  <si>
    <t>pfchaudhary@outlook.com</t>
  </si>
  <si>
    <t>vjjames@outlook.com</t>
  </si>
  <si>
    <t>steveadler@outlook.com</t>
  </si>
  <si>
    <t>albertfhodge98@hotmail.com</t>
  </si>
  <si>
    <t>aprilnnixon33@outlook.com</t>
  </si>
  <si>
    <t>sophiejjoyce@hotmail.com</t>
  </si>
  <si>
    <t>charlesisalah88@hotmail.com</t>
  </si>
  <si>
    <t>cfgupta@yahoo.com</t>
  </si>
  <si>
    <t>kennethf24@yahoo.com</t>
  </si>
  <si>
    <t>vincentp14@outlook.com</t>
  </si>
  <si>
    <t>acgrace@outlook.com</t>
  </si>
  <si>
    <t>susanmartins@outlook.com</t>
  </si>
  <si>
    <t>daniellsingh@yahoo.com</t>
  </si>
  <si>
    <t>samanthaq@outlook.com</t>
  </si>
  <si>
    <t>jjadkins3@gmail.com</t>
  </si>
  <si>
    <t>dmestrada@yahoo.com</t>
  </si>
  <si>
    <t>ddcullen@gmail.com</t>
  </si>
  <si>
    <t>tdkay@outlook.com</t>
  </si>
  <si>
    <t>scottsowen@hotmail.com</t>
  </si>
  <si>
    <t>ronalds58@hotmail.com</t>
  </si>
  <si>
    <t>adamchapman89@hotmail.com</t>
  </si>
  <si>
    <t>marthak@hotmail.com</t>
  </si>
  <si>
    <t>alprice30@outlook.com</t>
  </si>
  <si>
    <t>sfwilson@outlook.com</t>
  </si>
  <si>
    <t>crystall@hotmail.com</t>
  </si>
  <si>
    <t>aprilspencer36@yahoo.com</t>
  </si>
  <si>
    <t>cindyford88@gmail.com</t>
  </si>
  <si>
    <t>gibravo@yahoo.com</t>
  </si>
  <si>
    <t>justinpaz@outlook.com</t>
  </si>
  <si>
    <t>russelljharris44@hotmail.com</t>
  </si>
  <si>
    <t>marilynajensen@hotmail.com</t>
  </si>
  <si>
    <t>michellebentley46@gmail.com</t>
  </si>
  <si>
    <t>markb8@outlook.com</t>
  </si>
  <si>
    <t>dianajlara@outlook.com</t>
  </si>
  <si>
    <t>meganjboo87@outlook.com</t>
  </si>
  <si>
    <t>cdkelly82@yahoo.com</t>
  </si>
  <si>
    <t>jackiejpowell@gmail.com</t>
  </si>
  <si>
    <t>wpbanks33@hotmail.com</t>
  </si>
  <si>
    <t>georgecng@gmail.com</t>
  </si>
  <si>
    <t>fmrios18@gmail.com</t>
  </si>
  <si>
    <t>norman@yahoo.com</t>
  </si>
  <si>
    <t>judyv59@hotmail.com</t>
  </si>
  <si>
    <t>jasoniqbal68@outlook.com</t>
  </si>
  <si>
    <t>randyfelliott99@hotmail.com</t>
  </si>
  <si>
    <t>aksimmons@outlook.com</t>
  </si>
  <si>
    <t>elmerbarnes92@hotmail.com</t>
  </si>
  <si>
    <t>shannonjbarrow54@hotmail.com</t>
  </si>
  <si>
    <t>peggyvillarreal@outlook.com</t>
  </si>
  <si>
    <t>adamm@gmail.com</t>
  </si>
  <si>
    <t>mjbarron61@gmail.com</t>
  </si>
  <si>
    <t>bfwong85@yahoo.com</t>
  </si>
  <si>
    <t>lorijboss@hotmail.com</t>
  </si>
  <si>
    <t>ddmason@hotmail.com</t>
  </si>
  <si>
    <t>georgemgarrett@yahoo.com</t>
  </si>
  <si>
    <t>annamann@hotmail.com</t>
  </si>
  <si>
    <t>allisondoconnell52@gmail.com</t>
  </si>
  <si>
    <t>sjgarg@outlook.com</t>
  </si>
  <si>
    <t>johnc42@hotmail.com</t>
  </si>
  <si>
    <t>kennethvlawrence@outlook.com</t>
  </si>
  <si>
    <t>ccdrummond21@gmail.com</t>
  </si>
  <si>
    <t>doloress4@outlook.com</t>
  </si>
  <si>
    <t>tsdas48@outlook.com</t>
  </si>
  <si>
    <t>dorisj@gmail.com</t>
  </si>
  <si>
    <t>rtcastillo@outlook.com</t>
  </si>
  <si>
    <t>fcwallace36@gmail.com</t>
  </si>
  <si>
    <t>sheilaw58@yahoo.com</t>
  </si>
  <si>
    <t>nancyd81@hotmail.com</t>
  </si>
  <si>
    <t>gsboyd23@outlook.com</t>
  </si>
  <si>
    <t>joycevarma@gmail.com</t>
  </si>
  <si>
    <t>christophergardner16@gmail.com</t>
  </si>
  <si>
    <t>ddwoods@outlook.com</t>
  </si>
  <si>
    <t>toddmercado54@gmail.com</t>
  </si>
  <si>
    <t>taralopez@hotmail.com</t>
  </si>
  <si>
    <t>ronaldjdave36@yahoo.com</t>
  </si>
  <si>
    <t>helenb50@yahoo.com</t>
  </si>
  <si>
    <t>catherinelmiles49@outlook.com</t>
  </si>
  <si>
    <t>nicolefrancisco@outlook.com</t>
  </si>
  <si>
    <t>erikacool@yahoo.com</t>
  </si>
  <si>
    <t>dfreed92@hotmail.com</t>
  </si>
  <si>
    <t>alberty58@outlook.com</t>
  </si>
  <si>
    <t>alvinadam82@yahoo.com</t>
  </si>
  <si>
    <t>mejohnson44@yahoo.com</t>
  </si>
  <si>
    <t>michellemishra@gmail.com</t>
  </si>
  <si>
    <t>jacobmuhammad5@yahoo.com</t>
  </si>
  <si>
    <t>jimgreer@yahoo.com</t>
  </si>
  <si>
    <t>judithcmason94@hotmail.com</t>
  </si>
  <si>
    <t>jaimemaxwell12@gmail.com</t>
  </si>
  <si>
    <t>brandonshaikh64@gmail.com</t>
  </si>
  <si>
    <t>shirleyhalberto76@gmail.com</t>
  </si>
  <si>
    <t>jesseschneider@yahoo.com</t>
  </si>
  <si>
    <t>johnsarmiento96@gmail.com</t>
  </si>
  <si>
    <t>sgscott@gmail.com</t>
  </si>
  <si>
    <t>carriem@gmail.com</t>
  </si>
  <si>
    <t>dianah69@yahoo.com</t>
  </si>
  <si>
    <t>donaldc15@hotmail.com</t>
  </si>
  <si>
    <t>andrewm56@yahoo.com</t>
  </si>
  <si>
    <t>georgep39@outlook.com</t>
  </si>
  <si>
    <t>walterjohnston@hotmail.com</t>
  </si>
  <si>
    <t>gracetkey@yahoo.com</t>
  </si>
  <si>
    <t>pfswift@hotmail.com</t>
  </si>
  <si>
    <t>lindseys27@gmail.com</t>
  </si>
  <si>
    <t>williamjdubois70@gmail.com</t>
  </si>
  <si>
    <t>fjgeorge@hotmail.com</t>
  </si>
  <si>
    <t>tonyh3@outlook.com</t>
  </si>
  <si>
    <t>carolfrancis32@gmail.com</t>
  </si>
  <si>
    <t>alexmmukherjee68@outlook.com</t>
  </si>
  <si>
    <t>violammontes@gmail.com</t>
  </si>
  <si>
    <t>meganwong@gmail.com</t>
  </si>
  <si>
    <t>robinrivera@outlook.com</t>
  </si>
  <si>
    <t>christinebrady@hotmail.com</t>
  </si>
  <si>
    <t>jlgarrett@hotmail.com</t>
  </si>
  <si>
    <t>thelmajmendez32@yahoo.com</t>
  </si>
  <si>
    <t>dgrobertson26@gmail.com</t>
  </si>
  <si>
    <t>marcuscooke99@hotmail.com</t>
  </si>
  <si>
    <t>lspaul@outlook.com</t>
  </si>
  <si>
    <t>ddclark71@yahoo.com</t>
  </si>
  <si>
    <t>joyced44@hotmail.com</t>
  </si>
  <si>
    <t>daniellec@yahoo.com</t>
  </si>
  <si>
    <t>chelseadhenry99@outlook.com</t>
  </si>
  <si>
    <t>matthewbautista57@gmail.com</t>
  </si>
  <si>
    <t>mistypatterson@gmail.com</t>
  </si>
  <si>
    <t>kajennings94@yahoo.com</t>
  </si>
  <si>
    <t>lindseyn@gmail.com</t>
  </si>
  <si>
    <t>amberf71@hotmail.com</t>
  </si>
  <si>
    <t>paulineclemens98@yahoo.com</t>
  </si>
  <si>
    <t>cynthiarmoore@gmail.com</t>
  </si>
  <si>
    <t>jeremycchurch@gmail.com</t>
  </si>
  <si>
    <t>ericjcastillo26@gmail.com</t>
  </si>
  <si>
    <t>jeffreymorgan@gmail.com</t>
  </si>
  <si>
    <t>jevaldez@outlook.com</t>
  </si>
  <si>
    <t>tnbolden@hotmail.com</t>
  </si>
  <si>
    <t>franklarcher@outlook.com</t>
  </si>
  <si>
    <t>bvsmith@hotmail.com</t>
  </si>
  <si>
    <t>brgordon@outlook.com</t>
  </si>
  <si>
    <t>kfperkins@outlook.com</t>
  </si>
  <si>
    <t>sjatkinson@yahoo.com</t>
  </si>
  <si>
    <t>joanj@outlook.com</t>
  </si>
  <si>
    <t>megangee1@yahoo.com</t>
  </si>
  <si>
    <t>crystalschultz@yahoo.com</t>
  </si>
  <si>
    <t>tjschwartz26@outlook.com</t>
  </si>
  <si>
    <t>nbgroves@outlook.com</t>
  </si>
  <si>
    <t>shannongantonio32@outlook.com</t>
  </si>
  <si>
    <t>briannam10@gmail.com</t>
  </si>
  <si>
    <t>joannevillegas@hotmail.com</t>
  </si>
  <si>
    <t>shannonmjensen@yahoo.com</t>
  </si>
  <si>
    <t>chadbennett89@gmail.com</t>
  </si>
  <si>
    <t>geraldg42@hotmail.com</t>
  </si>
  <si>
    <t>sjalbert@yahoo.com</t>
  </si>
  <si>
    <t>kathyr56@hotmail.com</t>
  </si>
  <si>
    <t>cherylk26@outlook.com</t>
  </si>
  <si>
    <t>rosemaryk94@hotmail.com</t>
  </si>
  <si>
    <t>wbhutchinson16@hotmail.com</t>
  </si>
  <si>
    <t>pgcorbett@hotmail.com</t>
  </si>
  <si>
    <t>justinfvalle10@hotmail.com</t>
  </si>
  <si>
    <t>cjmyers33@hotmail.com</t>
  </si>
  <si>
    <t>cfchamberlain28@gmail.com</t>
  </si>
  <si>
    <t>donaldjrussell@yahoo.com</t>
  </si>
  <si>
    <t>blrose89@gmail.com</t>
  </si>
  <si>
    <t>shirleyv@gmail.com</t>
  </si>
  <si>
    <t>deborahj@gmail.com</t>
  </si>
  <si>
    <t>michaelperkins53@hotmail.com</t>
  </si>
  <si>
    <t>djting@outlook.com</t>
  </si>
  <si>
    <t>eugeneeharrison13@yahoo.com</t>
  </si>
  <si>
    <t>janetbhardwaj@yahoo.com</t>
  </si>
  <si>
    <t>emilynvazquez@hotmail.com</t>
  </si>
  <si>
    <t>robertsantana@gmail.com</t>
  </si>
  <si>
    <t>kimberlyb@yahoo.com</t>
  </si>
  <si>
    <t>christinaf85@hotmail.com</t>
  </si>
  <si>
    <t>stepheno@gmail.com</t>
  </si>
  <si>
    <t>dannytownsend41@outlook.com</t>
  </si>
  <si>
    <t>atalvarado1@outlook.com</t>
  </si>
  <si>
    <t>johnberry9@hotmail.com</t>
  </si>
  <si>
    <t>jlcastillo@yahoo.com</t>
  </si>
  <si>
    <t>elainec83@gmail.com</t>
  </si>
  <si>
    <t>jjlin@hotmail.com</t>
  </si>
  <si>
    <t>kfgreenwood36@yahoo.com</t>
  </si>
  <si>
    <t>davidmjay63@hotmail.com</t>
  </si>
  <si>
    <t>ashleyphilip@gmail.com</t>
  </si>
  <si>
    <t>rkrehman@hotmail.com</t>
  </si>
  <si>
    <t>michellejbuchanan@yahoo.com</t>
  </si>
  <si>
    <t>robertjwalters@hotmail.com</t>
  </si>
  <si>
    <t>jennifergoh@hotmail.com</t>
  </si>
  <si>
    <t>kdpena@outlook.com</t>
  </si>
  <si>
    <t>lsboudreau@gmail.com</t>
  </si>
  <si>
    <t>loriv@yahoo.com</t>
  </si>
  <si>
    <t>aprilchristian@hotmail.com</t>
  </si>
  <si>
    <t>lloydc@gmail.com</t>
  </si>
  <si>
    <t>sherrigarrett@gmail.com</t>
  </si>
  <si>
    <t>cynthiadonovan@yahoo.com</t>
  </si>
  <si>
    <t>patriciaeangel@hotmail.com</t>
  </si>
  <si>
    <t>jspuckett66@outlook.com</t>
  </si>
  <si>
    <t>timothygupta95@yahoo.com</t>
  </si>
  <si>
    <t>joycedavis@hotmail.com</t>
  </si>
  <si>
    <t>amwiggins@gmail.com</t>
  </si>
  <si>
    <t>danielleb14@gmail.com</t>
  </si>
  <si>
    <t>latoyajcampbell99@gmail.com</t>
  </si>
  <si>
    <t>rickyiabbas89@gmail.com</t>
  </si>
  <si>
    <t>nicholasgcool@yahoo.com</t>
  </si>
  <si>
    <t>lindseyl@gmail.com</t>
  </si>
  <si>
    <t>rebeccaeng@outlook.com</t>
  </si>
  <si>
    <t>acmack20@hotmail.com</t>
  </si>
  <si>
    <t>ejmostafa@hotmail.com</t>
  </si>
  <si>
    <t>joshuak@outlook.com</t>
  </si>
  <si>
    <t>karenw19@hotmail.com</t>
  </si>
  <si>
    <t>mariay14@yahoo.com</t>
  </si>
  <si>
    <t>ddhaynes@yahoo.com</t>
  </si>
  <si>
    <t>haroldccunningham10@yahoo.com</t>
  </si>
  <si>
    <t>timothys@yahoo.com</t>
  </si>
  <si>
    <t>stevenjnicholls@gmail.com</t>
  </si>
  <si>
    <t>matthewdclarke@yahoo.com</t>
  </si>
  <si>
    <t>sarahchristensen@gmail.com</t>
  </si>
  <si>
    <t>markleon@yahoo.com</t>
  </si>
  <si>
    <t>tfphelps2@hotmail.com</t>
  </si>
  <si>
    <t>timothylin77@yahoo.com</t>
  </si>
  <si>
    <t>kjwhite@yahoo.com</t>
  </si>
  <si>
    <t>rmpandey63@outlook.com</t>
  </si>
  <si>
    <t>devinhollis50@gmail.com</t>
  </si>
  <si>
    <t>carolew@hotmail.com</t>
  </si>
  <si>
    <t>loria@gmail.com</t>
  </si>
  <si>
    <t>jwjohn@hotmail.com</t>
  </si>
  <si>
    <t>gjmendoza@hotmail.com</t>
  </si>
  <si>
    <t>robertcabrera@hotmail.com</t>
  </si>
  <si>
    <t>williams@outlook.com</t>
  </si>
  <si>
    <t>alyssab35@gmail.com</t>
  </si>
  <si>
    <t>pjhouston69@hotmail.com</t>
  </si>
  <si>
    <t>lindseyjstevenson@outlook.com</t>
  </si>
  <si>
    <t>kathleenr@outlook.com</t>
  </si>
  <si>
    <t>larrymjohnson32@outlook.com</t>
  </si>
  <si>
    <t>juliec@outlook.com</t>
  </si>
  <si>
    <t>ethelperry65@outlook.com</t>
  </si>
  <si>
    <t>robertg@yahoo.com</t>
  </si>
  <si>
    <t>melissavalenzuela@yahoo.com</t>
  </si>
  <si>
    <t>brandonrgoodman30@gmail.com</t>
  </si>
  <si>
    <t>gaildhammond@gmail.com</t>
  </si>
  <si>
    <t>lindagreen62@outlook.com</t>
  </si>
  <si>
    <t>anndavis@yahoo.com</t>
  </si>
  <si>
    <t>susaniwillis@outlook.com</t>
  </si>
  <si>
    <t>alanm66@yahoo.com</t>
  </si>
  <si>
    <t>tinamccoy13@hotmail.com</t>
  </si>
  <si>
    <t>loisgriffiths@hotmail.com</t>
  </si>
  <si>
    <t>donaldbenjamin@hotmail.com</t>
  </si>
  <si>
    <t>stevendsoto@outlook.com</t>
  </si>
  <si>
    <t>kklang99@gmail.com</t>
  </si>
  <si>
    <t>mssalinas@hotmail.com</t>
  </si>
  <si>
    <t>carolc59@gmail.com</t>
  </si>
  <si>
    <t>kimberlyjwood@outlook.com</t>
  </si>
  <si>
    <t>edwardfernandes33@gmail.com</t>
  </si>
  <si>
    <t>kennethlugo@gmail.com</t>
  </si>
  <si>
    <t>georgefoconnell@outlook.com</t>
  </si>
  <si>
    <t>jeancarter@gmail.com</t>
  </si>
  <si>
    <t>jessicakbryant@hotmail.com</t>
  </si>
  <si>
    <t>ronaldr39@hotmail.com</t>
  </si>
  <si>
    <t>jeffn6@yahoo.com</t>
  </si>
  <si>
    <t>erindrae@outlook.com</t>
  </si>
  <si>
    <t>terricarroll@gmail.com</t>
  </si>
  <si>
    <t>zacharyc72@outlook.com</t>
  </si>
  <si>
    <t>sarahcmoss@gmail.com</t>
  </si>
  <si>
    <t>shannony@hotmail.com</t>
  </si>
  <si>
    <t>dstucker68@yahoo.com</t>
  </si>
  <si>
    <t>codyashaw93@gmail.com</t>
  </si>
  <si>
    <t>lindachandler95@gmail.com</t>
  </si>
  <si>
    <t>williamc@hotmail.com</t>
  </si>
  <si>
    <t>antonioraymond81@hotmail.com</t>
  </si>
  <si>
    <t>matthewcase@outlook.com</t>
  </si>
  <si>
    <t>marcmanning@outlook.com</t>
  </si>
  <si>
    <t>blakem@gmail.com</t>
  </si>
  <si>
    <t>seancastro22@outlook.com</t>
  </si>
  <si>
    <t>patrickmiller@yahoo.com</t>
  </si>
  <si>
    <t>brookeb87@gmail.com</t>
  </si>
  <si>
    <t>kathleenboyd@outlook.com</t>
  </si>
  <si>
    <t>ljpope98@outlook.com</t>
  </si>
  <si>
    <t>donnap93@yahoo.com</t>
  </si>
  <si>
    <t>pjortiz@yahoo.com</t>
  </si>
  <si>
    <t>ajchow60@hotmail.com</t>
  </si>
  <si>
    <t>marydoe@gmail.com</t>
  </si>
  <si>
    <t>guycirani@outlook.com</t>
  </si>
  <si>
    <t>lwoneill84@gmail.com</t>
  </si>
  <si>
    <t>brianr50@hotmail.com</t>
  </si>
  <si>
    <t>pamelaprado35@gmail.com</t>
  </si>
  <si>
    <t>donnamcampbell94@gmail.com</t>
  </si>
  <si>
    <t>theresatcunningham55@yahoo.com</t>
  </si>
  <si>
    <t>judyk@outlook.com</t>
  </si>
  <si>
    <t>sfdean@hotmail.com</t>
  </si>
  <si>
    <t>aprilg59@gmail.com</t>
  </si>
  <si>
    <t>karenibooker@hotmail.com</t>
  </si>
  <si>
    <t>adamlai@yahoo.com</t>
  </si>
  <si>
    <t>jjahmad81@gmail.com</t>
  </si>
  <si>
    <t>carloskbarnes2@yahoo.com</t>
  </si>
  <si>
    <t>ashleydev@outlook.com</t>
  </si>
  <si>
    <t>jdfrancis@hotmail.com</t>
  </si>
  <si>
    <t>florencet@hotmail.com</t>
  </si>
  <si>
    <t>ethelowens@hotmail.com</t>
  </si>
  <si>
    <t>jenniferjtran33@outlook.com</t>
  </si>
  <si>
    <t>ronaldowens89@outlook.com</t>
  </si>
  <si>
    <t>dbmckenna@gmail.com</t>
  </si>
  <si>
    <t>valeriecdaniel@gmail.com</t>
  </si>
  <si>
    <t>jeanc@hotmail.com</t>
  </si>
  <si>
    <t>kjdrake@yahoo.com</t>
  </si>
  <si>
    <t>jameslau@gmail.com</t>
  </si>
  <si>
    <t>waynemoreno@yahoo.com</t>
  </si>
  <si>
    <t>aomichael18@hotmail.com</t>
  </si>
  <si>
    <t>petay@gmail.com</t>
  </si>
  <si>
    <t>geraldc48@gmail.com</t>
  </si>
  <si>
    <t>ammeyer48@hotmail.com</t>
  </si>
  <si>
    <t>arthurshughes@hotmail.com</t>
  </si>
  <si>
    <t>jennifersmunoz62@outlook.com</t>
  </si>
  <si>
    <t>floydtucker98@gmail.com</t>
  </si>
  <si>
    <t>ericjtownsend46@gmail.com</t>
  </si>
  <si>
    <t>mariefuller23@hotmail.com</t>
  </si>
  <si>
    <t>rachelwatkins@yahoo.com</t>
  </si>
  <si>
    <t>corys@hotmail.com</t>
  </si>
  <si>
    <t>rickyfhartley90@gmail.com</t>
  </si>
  <si>
    <t>tammypkemp@gmail.com</t>
  </si>
  <si>
    <t>annas@outlook.com</t>
  </si>
  <si>
    <t>rogerw33@hotmail.com</t>
  </si>
  <si>
    <t>elizabethbooth4@hotmail.com</t>
  </si>
  <si>
    <t>gicullen@outlook.com</t>
  </si>
  <si>
    <t>abbenjamin@yahoo.com</t>
  </si>
  <si>
    <t>geraldgtaylor97@yahoo.com</t>
  </si>
  <si>
    <t>maryswatkins@hotmail.com</t>
  </si>
  <si>
    <t>alfredsu52@yahoo.com</t>
  </si>
  <si>
    <t>jackmedina@yahoo.com</t>
  </si>
  <si>
    <t>jdobrien25@yahoo.com</t>
  </si>
  <si>
    <t>randyc@outlook.com</t>
  </si>
  <si>
    <t>davidkhoury@hotmail.com</t>
  </si>
  <si>
    <t>ellenc@gmail.com</t>
  </si>
  <si>
    <t>dianejadhav20@hotmail.com</t>
  </si>
  <si>
    <t>williamareed13@gmail.com</t>
  </si>
  <si>
    <t>brittanymuhammed27@gmail.com</t>
  </si>
  <si>
    <t>emilyewoods@outlook.com</t>
  </si>
  <si>
    <t>heatherng87@gmail.com</t>
  </si>
  <si>
    <t>briana@yahoo.com</t>
  </si>
  <si>
    <t>sarahjdaniel16@yahoo.com</t>
  </si>
  <si>
    <t>ryanp39@gmail.com</t>
  </si>
  <si>
    <t>daniellebradley@yahoo.com</t>
  </si>
  <si>
    <t>rogerjverma@hotmail.com</t>
  </si>
  <si>
    <t>heatherhartman65@outlook.com</t>
  </si>
  <si>
    <t>kathylutz13@hotmail.com</t>
  </si>
  <si>
    <t>brianmholmes18@gmail.com</t>
  </si>
  <si>
    <t>bfsheikh41@yahoo.com</t>
  </si>
  <si>
    <t>lmpage88@outlook.com</t>
  </si>
  <si>
    <t>lisamreyes@outlook.com</t>
  </si>
  <si>
    <t>jasoniclarke@gmail.com</t>
  </si>
  <si>
    <t>hchartman24@gmail.com</t>
  </si>
  <si>
    <t>pcchen40@gmail.com</t>
  </si>
  <si>
    <t>heatherladams9@hotmail.com</t>
  </si>
  <si>
    <t>kaylaribrahim@outlook.com</t>
  </si>
  <si>
    <t>richardb@yahoo.com</t>
  </si>
  <si>
    <t>adamjburke@outlook.com</t>
  </si>
  <si>
    <t>ifthakur@yahoo.com</t>
  </si>
  <si>
    <t>anthonydismail43@yahoo.com</t>
  </si>
  <si>
    <t>tshalim60@yahoo.com</t>
  </si>
  <si>
    <t>kylekk@hotmail.com</t>
  </si>
  <si>
    <t>virginiaj22@gmail.com</t>
  </si>
  <si>
    <t>hdalvarez64@yahoo.com</t>
  </si>
  <si>
    <t>matthewbutler@yahoo.com</t>
  </si>
  <si>
    <t>marilynh91@yahoo.com</t>
  </si>
  <si>
    <t>chadbrown34@gmail.com</t>
  </si>
  <si>
    <t>jackkgould@yahoo.com</t>
  </si>
  <si>
    <t>elainec@outlook.com</t>
  </si>
  <si>
    <t>kristinerose@gmail.com</t>
  </si>
  <si>
    <t>karensaad35@outlook.com</t>
  </si>
  <si>
    <t>nancysalazar@outlook.com</t>
  </si>
  <si>
    <t>tlburton@gmail.com</t>
  </si>
  <si>
    <t>ddklein81@hotmail.com</t>
  </si>
  <si>
    <t>patriciab80@gmail.com</t>
  </si>
  <si>
    <t>laurasmall@outlook.com</t>
  </si>
  <si>
    <t>mildredssaeed90@outlook.com</t>
  </si>
  <si>
    <t>bawu30@outlook.com</t>
  </si>
  <si>
    <t>susanbedford@outlook.com</t>
  </si>
  <si>
    <t>jfgilbert@gmail.com</t>
  </si>
  <si>
    <t>stephaniejthomson35@gmail.com</t>
  </si>
  <si>
    <t>ashleygblack@hotmail.com</t>
  </si>
  <si>
    <t>susana10@hotmail.com</t>
  </si>
  <si>
    <t>dannycat21@yahoo.com</t>
  </si>
  <si>
    <t>bettymadsen98@yahoo.com</t>
  </si>
  <si>
    <t>ajhayes@outlook.com</t>
  </si>
  <si>
    <t>arrich@yahoo.com</t>
  </si>
  <si>
    <t>eleanormstephenson85@yahoo.com</t>
  </si>
  <si>
    <t>petermhowell64@gmail.com</t>
  </si>
  <si>
    <t>terrycarey@yahoo.com</t>
  </si>
  <si>
    <t>ralphfvazquez@yahoo.com</t>
  </si>
  <si>
    <t>josephb26@hotmail.com</t>
  </si>
  <si>
    <t>vdcowan@hotmail.com</t>
  </si>
  <si>
    <t>bethcang@outlook.com</t>
  </si>
  <si>
    <t>jjgarza8@outlook.com</t>
  </si>
  <si>
    <t>shawncgonzales@gmail.com</t>
  </si>
  <si>
    <t>carolo@hotmail.com</t>
  </si>
  <si>
    <t>helenfpark59@outlook.com</t>
  </si>
  <si>
    <t>nicholasjohansson64@hotmail.com</t>
  </si>
  <si>
    <t>garym63@yahoo.com</t>
  </si>
  <si>
    <t>krtang@yahoo.com</t>
  </si>
  <si>
    <t>samuelm@outlook.com</t>
  </si>
  <si>
    <t>natashar48@yahoo.com</t>
  </si>
  <si>
    <t>sherrylowery@gmail.com</t>
  </si>
  <si>
    <t>virginiav@outlook.com</t>
  </si>
  <si>
    <t>diannahicks87@yahoo.com</t>
  </si>
  <si>
    <t>ambergurung68@yahoo.com</t>
  </si>
  <si>
    <t>jeanmchapman@yahoo.com</t>
  </si>
  <si>
    <t>allendbateman92@outlook.com</t>
  </si>
  <si>
    <t>cheryljohnston@gmail.com</t>
  </si>
  <si>
    <t>tanyam@hotmail.com</t>
  </si>
  <si>
    <t>pmlee50@gmail.com</t>
  </si>
  <si>
    <t>jefferymobrien66@yahoo.com</t>
  </si>
  <si>
    <t>haroldekhaled17@hotmail.com</t>
  </si>
  <si>
    <t>aflynn81@gmail.com</t>
  </si>
  <si>
    <t>kjrenee28@outlook.com</t>
  </si>
  <si>
    <t>joanskhalid70@yahoo.com</t>
  </si>
  <si>
    <t>kimberlygwalter@outlook.com</t>
  </si>
  <si>
    <t>shirleyc67@outlook.com</t>
  </si>
  <si>
    <t>edjoe23@hotmail.com</t>
  </si>
  <si>
    <t>bdholloway@yahoo.com</t>
  </si>
  <si>
    <t>stevenjadkins26@hotmail.com</t>
  </si>
  <si>
    <t>andrewagrawal@gmail.com</t>
  </si>
  <si>
    <t>debrapaul93@hotmail.com</t>
  </si>
  <si>
    <t>kristinporter@hotmail.com</t>
  </si>
  <si>
    <t>smdeshpande@outlook.com</t>
  </si>
  <si>
    <t>barbarajordan1@yahoo.com</t>
  </si>
  <si>
    <t>aispencer@yahoo.com</t>
  </si>
  <si>
    <t>peterharris@outlook.com</t>
  </si>
  <si>
    <t>jiclarke@yahoo.com</t>
  </si>
  <si>
    <t>jeremyp63@gmail.com</t>
  </si>
  <si>
    <t>hjrich@hotmail.com</t>
  </si>
  <si>
    <t>cjferguson100@outlook.com</t>
  </si>
  <si>
    <t>lindabaldwin45@gmail.com</t>
  </si>
  <si>
    <t>lindackumar@outlook.com</t>
  </si>
  <si>
    <t>ashleyt@outlook.com</t>
  </si>
  <si>
    <t>rjhenley46@yahoo.com</t>
  </si>
  <si>
    <t>djdizon87@outlook.com</t>
  </si>
  <si>
    <t>stevennelson42@outlook.com</t>
  </si>
  <si>
    <t>lindagreen1@outlook.com</t>
  </si>
  <si>
    <t>nbfields95@outlook.com</t>
  </si>
  <si>
    <t>juliefpoole11@yahoo.com</t>
  </si>
  <si>
    <t>ashleyh52@hotmail.com</t>
  </si>
  <si>
    <t>arthurhburgess@gmail.com</t>
  </si>
  <si>
    <t>blsteele31@yahoo.com</t>
  </si>
  <si>
    <t>dorisd18@outlook.com</t>
  </si>
  <si>
    <t>larrylin15@gmail.com</t>
  </si>
  <si>
    <t>rasaunders25@yahoo.com</t>
  </si>
  <si>
    <t>emduong74@gmail.com</t>
  </si>
  <si>
    <t>diannej@yahoo.com</t>
  </si>
  <si>
    <t>cindyktiwari85@hotmail.com</t>
  </si>
  <si>
    <t>ljstewart@hotmail.com</t>
  </si>
  <si>
    <t>jessicarsharma@outlook.com</t>
  </si>
  <si>
    <t>bjcoleman100@outlook.com</t>
  </si>
  <si>
    <t>aaronjgray@gmail.com</t>
  </si>
  <si>
    <t>loripennington67@outlook.com</t>
  </si>
  <si>
    <t>ericaz41@hotmail.com</t>
  </si>
  <si>
    <t>sherryslang@yahoo.com</t>
  </si>
  <si>
    <t>frankmemon94@outlook.com</t>
  </si>
  <si>
    <t>mfhowell32@gmail.com</t>
  </si>
  <si>
    <t>cfhall@yahoo.com</t>
  </si>
  <si>
    <t>dannycrizzo@outlook.com</t>
  </si>
  <si>
    <t>florencek@gmail.com</t>
  </si>
  <si>
    <t>larrychall66@yahoo.com</t>
  </si>
  <si>
    <t>amandag25@yahoo.com</t>
  </si>
  <si>
    <t>francesmohammed1@yahoo.com</t>
  </si>
  <si>
    <t>lauriemoran@yahoo.com</t>
  </si>
  <si>
    <t>richardwilkins45@yahoo.com</t>
  </si>
  <si>
    <t>amyw80@gmail.com</t>
  </si>
  <si>
    <t>mollyd16@yahoo.com</t>
  </si>
  <si>
    <t>cjadams10@yahoo.com</t>
  </si>
  <si>
    <t>danielleburgess@gmail.com</t>
  </si>
  <si>
    <t>jbhansen89@gmail.com</t>
  </si>
  <si>
    <t>cathymusa37@gmail.com</t>
  </si>
  <si>
    <t>helens65@outlook.com</t>
  </si>
  <si>
    <t>bspatel@gmail.com</t>
  </si>
  <si>
    <t>ruthmarsh18@gmail.com</t>
  </si>
  <si>
    <t>charlescarr@gmail.com</t>
  </si>
  <si>
    <t>tonyammckay51@outlook.com</t>
  </si>
  <si>
    <t>nancycgross48@hotmail.com</t>
  </si>
  <si>
    <t>marycampbell@outlook.com</t>
  </si>
  <si>
    <t>jamesjpetersen95@gmail.com</t>
  </si>
  <si>
    <t>davidryadav50@gmail.com</t>
  </si>
  <si>
    <t>dorothyl@outlook.com</t>
  </si>
  <si>
    <t>seantrinidad72@hotmail.com</t>
  </si>
  <si>
    <t>virginiacarter@outlook.com</t>
  </si>
  <si>
    <t>jacquelinemrobles43@hotmail.com</t>
  </si>
  <si>
    <t>lisargent@outlook.com</t>
  </si>
  <si>
    <t>nicolejfoster@gmail.com</t>
  </si>
  <si>
    <t>randallm@gmail.com</t>
  </si>
  <si>
    <t>jeremyw12@hotmail.com</t>
  </si>
  <si>
    <t>ashleywest@gmail.com</t>
  </si>
  <si>
    <t>shawnfahmad82@hotmail.com</t>
  </si>
  <si>
    <t>cynthiastanley@yahoo.com</t>
  </si>
  <si>
    <t>juliesimmons15@yahoo.com</t>
  </si>
  <si>
    <t>patriciacaldwell77@outlook.com</t>
  </si>
  <si>
    <t>justinwalsh14@gmail.com</t>
  </si>
  <si>
    <t>matthewgoodwin@outlook.com</t>
  </si>
  <si>
    <t>annportillo@gmail.com</t>
  </si>
  <si>
    <t>sandrajsinha@outlook.com</t>
  </si>
  <si>
    <t>gladysc@hotmail.com</t>
  </si>
  <si>
    <t>gjtracy@yahoo.com</t>
  </si>
  <si>
    <t>ingonzales35@gmail.com</t>
  </si>
  <si>
    <t>rvkumar99@hotmail.com</t>
  </si>
  <si>
    <t>markdkeller@hotmail.com</t>
  </si>
  <si>
    <t>tammybeatty85@yahoo.com</t>
  </si>
  <si>
    <t>garycaldwell@gmail.com</t>
  </si>
  <si>
    <t>amyf39@outlook.com</t>
  </si>
  <si>
    <t>cassandrasandoval@yahoo.com</t>
  </si>
  <si>
    <t>michelleidawson@outlook.com</t>
  </si>
  <si>
    <t>jamest@hotmail.com</t>
  </si>
  <si>
    <t>jeffgchua@yahoo.com</t>
  </si>
  <si>
    <t>jjplummer@hotmail.com</t>
  </si>
  <si>
    <t>lgchapman73@outlook.com</t>
  </si>
  <si>
    <t>tmstevenson@hotmail.com</t>
  </si>
  <si>
    <t>dianesmahmoud26@outlook.com</t>
  </si>
  <si>
    <t>msolsen@hotmail.com</t>
  </si>
  <si>
    <t>deborahjavier@outlook.com</t>
  </si>
  <si>
    <t>patriciaoliver@hotmail.com</t>
  </si>
  <si>
    <t>haroldward19@yahoo.com</t>
  </si>
  <si>
    <t>judithfnguyen10@gmail.com</t>
  </si>
  <si>
    <t>patrickjean@yahoo.com</t>
  </si>
  <si>
    <t>kathyw@gmail.com</t>
  </si>
  <si>
    <t>georgebernard97@hotmail.com</t>
  </si>
  <si>
    <t>stacied@hotmail.com</t>
  </si>
  <si>
    <t>garyg@yahoo.com</t>
  </si>
  <si>
    <t>gwakhtar89@gmail.com</t>
  </si>
  <si>
    <t>marymrose@outlook.com</t>
  </si>
  <si>
    <t>pamelaheath@gmail.com</t>
  </si>
  <si>
    <t>jjferrari@gmail.com</t>
  </si>
  <si>
    <t>jmqueen@hotmail.com</t>
  </si>
  <si>
    <t>ablarson@yahoo.com</t>
  </si>
  <si>
    <t>lindacastillo49@gmail.com</t>
  </si>
  <si>
    <t>esthern@hotmail.com</t>
  </si>
  <si>
    <t>loissullivan@hotmail.com</t>
  </si>
  <si>
    <t>joanbolton100@hotmail.com</t>
  </si>
  <si>
    <t>pamelabsears66@hotmail.com</t>
  </si>
  <si>
    <t>cdmontgomery12@gmail.com</t>
  </si>
  <si>
    <t>ashleynangel45@hotmail.com</t>
  </si>
  <si>
    <t>emilyjrush58@yahoo.com</t>
  </si>
  <si>
    <t>ppsullivan69@hotmail.com</t>
  </si>
  <si>
    <t>catherinec@gmail.com</t>
  </si>
  <si>
    <t>bcallen@hotmail.com</t>
  </si>
  <si>
    <t>melissad@yahoo.com</t>
  </si>
  <si>
    <t>douglassmayer62@hotmail.com</t>
  </si>
  <si>
    <t>jcahmed13@gmail.com</t>
  </si>
  <si>
    <t>giansari21@yahoo.com</t>
  </si>
  <si>
    <t>rlgraham47@outlook.com</t>
  </si>
  <si>
    <t>awmichael81@hotmail.com</t>
  </si>
  <si>
    <t>markromero43@hotmail.com</t>
  </si>
  <si>
    <t>dennisiyer@hotmail.com</t>
  </si>
  <si>
    <t>katherinekumar@gmail.com</t>
  </si>
  <si>
    <t>kennytcrowder@yahoo.com</t>
  </si>
  <si>
    <t>kpjohnson77@outlook.com</t>
  </si>
  <si>
    <t>kristinaw@gmail.com</t>
  </si>
  <si>
    <t>llallen@outlook.com</t>
  </si>
  <si>
    <t>mjsarkar@yahoo.com</t>
  </si>
  <si>
    <t>michelleg@hotmail.com</t>
  </si>
  <si>
    <t>lmrichardson63@hotmail.com</t>
  </si>
  <si>
    <t>raymondn@hotmail.com</t>
  </si>
  <si>
    <t>marionsweet84@hotmail.com</t>
  </si>
  <si>
    <t>tladams@hotmail.com</t>
  </si>
  <si>
    <t>virginiacastillo@gmail.com</t>
  </si>
  <si>
    <t>ashleewyatt@hotmail.com</t>
  </si>
  <si>
    <t>lrbee77@outlook.com</t>
  </si>
  <si>
    <t>jbwright@gmail.com</t>
  </si>
  <si>
    <t>dbdias87@yahoo.com</t>
  </si>
  <si>
    <t>dvfields97@hotmail.com</t>
  </si>
  <si>
    <t>nancys89@yahoo.com</t>
  </si>
  <si>
    <t>eleanormodonnell83@gmail.com</t>
  </si>
  <si>
    <t>brianjwarren@hotmail.com</t>
  </si>
  <si>
    <t>jmgallant31@yahoo.com</t>
  </si>
  <si>
    <t>kevinmventura55@yahoo.com</t>
  </si>
  <si>
    <t>wandas@hotmail.com</t>
  </si>
  <si>
    <t>mbchua16@yahoo.com</t>
  </si>
  <si>
    <t>erinsweeney@outlook.com</t>
  </si>
  <si>
    <t>stephencruz62@gmail.com</t>
  </si>
  <si>
    <t>angelanewton80@gmail.com</t>
  </si>
  <si>
    <t>karenl22@yahoo.com</t>
  </si>
  <si>
    <t>cynthiaschulz@yahoo.com</t>
  </si>
  <si>
    <t>jordanjwall99@yahoo.com</t>
  </si>
  <si>
    <t>paschmitz@gmail.com</t>
  </si>
  <si>
    <t>bkraj@hotmail.com</t>
  </si>
  <si>
    <t>ralphh63@yahoo.com</t>
  </si>
  <si>
    <t>joannsrock@outlook.com</t>
  </si>
  <si>
    <t>paulescobar44@hotmail.com</t>
  </si>
  <si>
    <t>kathleennicholson25@yahoo.com</t>
  </si>
  <si>
    <t>christinec@gmail.com</t>
  </si>
  <si>
    <t>rogerjay@outlook.com</t>
  </si>
  <si>
    <t>yoburgess@yahoo.com</t>
  </si>
  <si>
    <t>adamjconway71@hotmail.com</t>
  </si>
  <si>
    <t>jasonstone@outlook.com</t>
  </si>
  <si>
    <t>gjbelcher@gmail.com</t>
  </si>
  <si>
    <t>debras@gmail.com</t>
  </si>
  <si>
    <t>kellyy@hotmail.com</t>
  </si>
  <si>
    <t>vanessajefferson63@gmail.com</t>
  </si>
  <si>
    <t>bldyer@gmail.com</t>
  </si>
  <si>
    <t>cfturner@gmail.com</t>
  </si>
  <si>
    <t>billyglass@yahoo.com</t>
  </si>
  <si>
    <t>jjsilva36@outlook.com</t>
  </si>
  <si>
    <t>cheryls34@gmail.com</t>
  </si>
  <si>
    <t>kimberlyhreyes@hotmail.com</t>
  </si>
  <si>
    <t>scfrancisco@gmail.com</t>
  </si>
  <si>
    <t>lindawong36@gmail.com</t>
  </si>
  <si>
    <t>adamgriffin@yahoo.com</t>
  </si>
  <si>
    <t>peggyc@gmail.com</t>
  </si>
  <si>
    <t>pfcooke@yahoo.com</t>
  </si>
  <si>
    <t>edwardrbeard@outlook.com</t>
  </si>
  <si>
    <t>chadromero2@yahoo.com</t>
  </si>
  <si>
    <t>kellyr@yahoo.com</t>
  </si>
  <si>
    <t>susanpeter@gmail.com</t>
  </si>
  <si>
    <t>susanj81@hotmail.com</t>
  </si>
  <si>
    <t>andrewibarnes@outlook.com</t>
  </si>
  <si>
    <t>angelaheath@yahoo.com</t>
  </si>
  <si>
    <t>melissazphillips61@gmail.com</t>
  </si>
  <si>
    <t>crystall@gmail.com</t>
  </si>
  <si>
    <t>kristinag@gmail.com</t>
  </si>
  <si>
    <t>pchassan26@hotmail.com</t>
  </si>
  <si>
    <t>robertc@outlook.com</t>
  </si>
  <si>
    <t>craigs55@gmail.com</t>
  </si>
  <si>
    <t>denisep@outlook.com</t>
  </si>
  <si>
    <t>samanthajchen55@gmail.com</t>
  </si>
  <si>
    <t>leoscole@yahoo.com</t>
  </si>
  <si>
    <t>cynthiaeking@hotmail.com</t>
  </si>
  <si>
    <t>joshual@outlook.com</t>
  </si>
  <si>
    <t>krystala@yahoo.com</t>
  </si>
  <si>
    <t>nicholasbrowne86@gmail.com</t>
  </si>
  <si>
    <t>pamelaa80@yahoo.com</t>
  </si>
  <si>
    <t>angelam3@gmail.com</t>
  </si>
  <si>
    <t>debraalam12@yahoo.com</t>
  </si>
  <si>
    <t>trrichard27@yahoo.com</t>
  </si>
  <si>
    <t>sharoncampos@gmail.com</t>
  </si>
  <si>
    <t>clarencerhopkins20@outlook.com</t>
  </si>
  <si>
    <t>marthalaslam@hotmail.com</t>
  </si>
  <si>
    <t>debrarahim51@hotmail.com</t>
  </si>
  <si>
    <t>alicev34@outlook.com</t>
  </si>
  <si>
    <t>vanessaelizabeth7@yahoo.com</t>
  </si>
  <si>
    <t>jfromano@gmail.com</t>
  </si>
  <si>
    <t>richardlemon60@hotmail.com</t>
  </si>
  <si>
    <t>lindacsantiago78@outlook.com</t>
  </si>
  <si>
    <t>rtboyle98@hotmail.com</t>
  </si>
  <si>
    <t>tssutton46@hotmail.com</t>
  </si>
  <si>
    <t>ryanmoyer@hotmail.com</t>
  </si>
  <si>
    <t>carolh100@outlook.com</t>
  </si>
  <si>
    <t>haleys@gmail.com</t>
  </si>
  <si>
    <t>sylviavburns21@yahoo.com</t>
  </si>
  <si>
    <t>melissag@outlook.com</t>
  </si>
  <si>
    <t>kristenpatil@gmail.com</t>
  </si>
  <si>
    <t>howardn91@outlook.com</t>
  </si>
  <si>
    <t>rjtaylor5@yahoo.com</t>
  </si>
  <si>
    <t>katieahardy57@outlook.com</t>
  </si>
  <si>
    <t>jenniferbird29@hotmail.com</t>
  </si>
  <si>
    <t>kdd39@hotmail.com</t>
  </si>
  <si>
    <t>kjscott35@outlook.com</t>
  </si>
  <si>
    <t>christophera58@hotmail.com</t>
  </si>
  <si>
    <t>cjelizabeth@gmail.com</t>
  </si>
  <si>
    <t>brettnasir91@hotmail.com</t>
  </si>
  <si>
    <t>lindseyboyd@hotmail.com</t>
  </si>
  <si>
    <t>thomasmckenzie61@yahoo.com</t>
  </si>
  <si>
    <t>ebzimmerman@yahoo.com</t>
  </si>
  <si>
    <t>melissap60@outlook.com</t>
  </si>
  <si>
    <t>cfmiller@gmail.com</t>
  </si>
  <si>
    <t>jasonm27@yahoo.com</t>
  </si>
  <si>
    <t>franka97@yahoo.com</t>
  </si>
  <si>
    <t>kennethdosborn@outlook.com</t>
  </si>
  <si>
    <t>williamo@outlook.com</t>
  </si>
  <si>
    <t>haroldg@hotmail.com</t>
  </si>
  <si>
    <t>atkent@yahoo.com</t>
  </si>
  <si>
    <t>ericjmeyer@yahoo.com</t>
  </si>
  <si>
    <t>matthewf9@outlook.com</t>
  </si>
  <si>
    <t>lawrencea9@gmail.com</t>
  </si>
  <si>
    <t>btcarlos@yahoo.com</t>
  </si>
  <si>
    <t>mlsheikh19@outlook.com</t>
  </si>
  <si>
    <t>kaylacook37@hotmail.com</t>
  </si>
  <si>
    <t>aagarcia30@hotmail.com</t>
  </si>
  <si>
    <t>bjjohn@hotmail.com</t>
  </si>
  <si>
    <t>robinsmith@outlook.com</t>
  </si>
  <si>
    <t>marlenewoodward@gmail.com</t>
  </si>
  <si>
    <t>gablack@yahoo.com</t>
  </si>
  <si>
    <t>spsaad@outlook.com</t>
  </si>
  <si>
    <t>deborahalba85@gmail.com</t>
  </si>
  <si>
    <t>tanyab@yahoo.com</t>
  </si>
  <si>
    <t>josec@yahoo.com</t>
  </si>
  <si>
    <t>carrieglara95@hotmail.com</t>
  </si>
  <si>
    <t>heatherkirby@outlook.com</t>
  </si>
  <si>
    <t>derekp6@gmail.com</t>
  </si>
  <si>
    <t>josephhaider91@yahoo.com</t>
  </si>
  <si>
    <t>bmhong@hotmail.com</t>
  </si>
  <si>
    <t>amyicheung@hotmail.com</t>
  </si>
  <si>
    <t>rachellirani78@outlook.com</t>
  </si>
  <si>
    <t>patriciamooney@yahoo.com</t>
  </si>
  <si>
    <t>rogericampbell71@outlook.com</t>
  </si>
  <si>
    <t>jessicap86@hotmail.com</t>
  </si>
  <si>
    <t>howardowen@yahoo.com</t>
  </si>
  <si>
    <t>charlespdugan30@hotmail.com</t>
  </si>
  <si>
    <t>alexandriacalmeida@yahoo.com</t>
  </si>
  <si>
    <t>wskelly@outlook.com</t>
  </si>
  <si>
    <t>chelseam87@hotmail.com</t>
  </si>
  <si>
    <t>lindatbarry@gmail.com</t>
  </si>
  <si>
    <t>kjzimmerman15@yahoo.com</t>
  </si>
  <si>
    <t>ruthgshepherd81@gmail.com</t>
  </si>
  <si>
    <t>courtneyarellano@gmail.com</t>
  </si>
  <si>
    <t>easam@outlook.com</t>
  </si>
  <si>
    <t>dawnt7@outlook.com</t>
  </si>
  <si>
    <t>rscrowley45@outlook.com</t>
  </si>
  <si>
    <t>hsrivas13@gmail.com</t>
  </si>
  <si>
    <t>taraevalenzuela@hotmail.com</t>
  </si>
  <si>
    <t>arlenelcannon@outlook.com</t>
  </si>
  <si>
    <t>jamesgraham@hotmail.com</t>
  </si>
  <si>
    <t>leroyjimenez@gmail.com</t>
  </si>
  <si>
    <t>ddgalvan@outlook.com</t>
  </si>
  <si>
    <t>flmiranda58@hotmail.com</t>
  </si>
  <si>
    <t>snruiz57@hotmail.com</t>
  </si>
  <si>
    <t>jacobmluna@hotmail.com</t>
  </si>
  <si>
    <t>dscross40@hotmail.com</t>
  </si>
  <si>
    <t>cbfoster44@hotmail.com</t>
  </si>
  <si>
    <t>charless@yahoo.com</t>
  </si>
  <si>
    <t>barbararchandra@gmail.com</t>
  </si>
  <si>
    <t>tammygbarker@gmail.com</t>
  </si>
  <si>
    <t>denisem@hotmail.com</t>
  </si>
  <si>
    <t>kimnoel@gmail.com</t>
  </si>
  <si>
    <t>debbieayadav95@hotmail.com</t>
  </si>
  <si>
    <t>andrewcarter12@yahoo.com</t>
  </si>
  <si>
    <t>jonathandsharma@hotmail.com</t>
  </si>
  <si>
    <t>brandonb64@gmail.com</t>
  </si>
  <si>
    <t>donnawilliamson@hotmail.com</t>
  </si>
  <si>
    <t>amandamanuel@hotmail.com</t>
  </si>
  <si>
    <t>theresatran32@gmail.com</t>
  </si>
  <si>
    <t>williamc@gmail.com</t>
  </si>
  <si>
    <t>alexanderasmit69@hotmail.com</t>
  </si>
  <si>
    <t>smcoffey@hotmail.com</t>
  </si>
  <si>
    <t>janetparker@outlook.com</t>
  </si>
  <si>
    <t>ethelh74@hotmail.com</t>
  </si>
  <si>
    <t>ajsimmons57@hotmail.com</t>
  </si>
  <si>
    <t>brianssaini@outlook.com</t>
  </si>
  <si>
    <t>cfkirby@yahoo.com</t>
  </si>
  <si>
    <t>dawnhancock@outlook.com</t>
  </si>
  <si>
    <t>lnvillanueva7@gmail.com</t>
  </si>
  <si>
    <t>kkpatrick@gmail.com</t>
  </si>
  <si>
    <t>ttharding@gmail.com</t>
  </si>
  <si>
    <t>kaylar9@yahoo.com</t>
  </si>
  <si>
    <t>loriandrew53@outlook.com</t>
  </si>
  <si>
    <t>calvinkaur39@hotmail.com</t>
  </si>
  <si>
    <t>hjbauer31@gmail.com</t>
  </si>
  <si>
    <t>vfwei53@gmail.com</t>
  </si>
  <si>
    <t>derekmli@outlook.com</t>
  </si>
  <si>
    <t>jtmills@outlook.com</t>
  </si>
  <si>
    <t>ajbarnes@outlook.com</t>
  </si>
  <si>
    <t>jessicabentley@outlook.com</t>
  </si>
  <si>
    <t>aprilbooth@outlook.com</t>
  </si>
  <si>
    <t>danaharvey78@outlook.com</t>
  </si>
  <si>
    <t>dfross62@gmail.com</t>
  </si>
  <si>
    <t>meganhaque79@gmail.com</t>
  </si>
  <si>
    <t>kathleenb32@gmail.com</t>
  </si>
  <si>
    <t>acbarnes@outlook.com</t>
  </si>
  <si>
    <t>shelleyt13@outlook.com</t>
  </si>
  <si>
    <t>benjaminjduarte58@yahoo.com</t>
  </si>
  <si>
    <t>christophers@hotmail.com</t>
  </si>
  <si>
    <t>cynthiavgriffith@hotmail.com</t>
  </si>
  <si>
    <t>pamelambiggs30@hotmail.com</t>
  </si>
  <si>
    <t>hjmedina@yahoo.com</t>
  </si>
  <si>
    <t>stanleya70@yahoo.com</t>
  </si>
  <si>
    <t>lisal@yahoo.com</t>
  </si>
  <si>
    <t>heatherd@yahoo.com</t>
  </si>
  <si>
    <t>francisporter1@outlook.com</t>
  </si>
  <si>
    <t>jeremyh49@hotmail.com</t>
  </si>
  <si>
    <t>bjwalker@yahoo.com</t>
  </si>
  <si>
    <t>jeremycortez35@gmail.com</t>
  </si>
  <si>
    <t>robincabdullah@gmail.com</t>
  </si>
  <si>
    <t>theresas@yahoo.com</t>
  </si>
  <si>
    <t>adamllawson@gmail.com</t>
  </si>
  <si>
    <t>rbjacobs39@outlook.com</t>
  </si>
  <si>
    <t>lindas@yahoo.com</t>
  </si>
  <si>
    <t>bradleyd@yahoo.com</t>
  </si>
  <si>
    <t>johncross84@outlook.com</t>
  </si>
  <si>
    <t>bpalexander@gmail.com</t>
  </si>
  <si>
    <t>boblbrooks58@yahoo.com</t>
  </si>
  <si>
    <t>georgec27@gmail.com</t>
  </si>
  <si>
    <t>jtlake52@outlook.com</t>
  </si>
  <si>
    <t>tgpearson39@hotmail.com</t>
  </si>
  <si>
    <t>heknox@hotmail.com</t>
  </si>
  <si>
    <t>gjpower@outlook.com</t>
  </si>
  <si>
    <t>saracpena83@yahoo.com</t>
  </si>
  <si>
    <t>kristinv53@hotmail.com</t>
  </si>
  <si>
    <t>gdpeter11@outlook.com</t>
  </si>
  <si>
    <t>briannejimenez99@gmail.com</t>
  </si>
  <si>
    <t>veronicajstephens31@hotmail.com</t>
  </si>
  <si>
    <t>timothyowens59@outlook.com</t>
  </si>
  <si>
    <t>charlessalah78@outlook.com</t>
  </si>
  <si>
    <t>alicehenderson@gmail.com</t>
  </si>
  <si>
    <t>jcpark47@yahoo.com</t>
  </si>
  <si>
    <t>timothyahmad@gmail.com</t>
  </si>
  <si>
    <t>jfwoo11@hotmail.com</t>
  </si>
  <si>
    <t>codyachopra63@yahoo.com</t>
  </si>
  <si>
    <t>marygsimpson39@hotmail.com</t>
  </si>
  <si>
    <t>scottk@yahoo.com</t>
  </si>
  <si>
    <t>laurenmscott52@hotmail.com</t>
  </si>
  <si>
    <t>andrewjfoster@yahoo.com</t>
  </si>
  <si>
    <t>sagupta82@outlook.com</t>
  </si>
  <si>
    <t>carlal96@hotmail.com</t>
  </si>
  <si>
    <t>melaniemmartins89@outlook.com</t>
  </si>
  <si>
    <t>dorisbbutler@yahoo.com</t>
  </si>
  <si>
    <t>allenmohd@outlook.com</t>
  </si>
  <si>
    <t>andrewk@gmail.com</t>
  </si>
  <si>
    <t>tiffanycadams@hotmail.com</t>
  </si>
  <si>
    <t>ednaa82@hotmail.com</t>
  </si>
  <si>
    <t>meganhobson14@outlook.com</t>
  </si>
  <si>
    <t>karenggilbert@outlook.com</t>
  </si>
  <si>
    <t>geraldmrosario@outlook.com</t>
  </si>
  <si>
    <t>zacharythopkins@outlook.com</t>
  </si>
  <si>
    <t>gregoryc33@yahoo.com</t>
  </si>
  <si>
    <t>christineedwards36@hotmail.com</t>
  </si>
  <si>
    <t>rickysingh91@hotmail.com</t>
  </si>
  <si>
    <t>epmehmood@hotmail.com</t>
  </si>
  <si>
    <t>louisc76@gmail.com</t>
  </si>
  <si>
    <t>karenmbutler@yahoo.com</t>
  </si>
  <si>
    <t>chrisbates@outlook.com</t>
  </si>
  <si>
    <t>jessicajfritz@hotmail.com</t>
  </si>
  <si>
    <t>billgabriel@gmail.com</t>
  </si>
  <si>
    <t>karenray@yahoo.com</t>
  </si>
  <si>
    <t>rclloyd10@gmail.com</t>
  </si>
  <si>
    <t>gcrae@yahoo.com</t>
  </si>
  <si>
    <t>jeremydennis1@yahoo.com</t>
  </si>
  <si>
    <t>larrywilliamson@hotmail.com</t>
  </si>
  <si>
    <t>cjsandhu77@hotmail.com</t>
  </si>
  <si>
    <t>susannewman@hotmail.com</t>
  </si>
  <si>
    <t>jmpearson7@outlook.com</t>
  </si>
  <si>
    <t>thelmamorgan@gmail.com</t>
  </si>
  <si>
    <t>russellwilliams73@hotmail.com</t>
  </si>
  <si>
    <t>mrpotter15@gmail.com</t>
  </si>
  <si>
    <t>mariep@hotmail.com</t>
  </si>
  <si>
    <t>tjshin38@outlook.com</t>
  </si>
  <si>
    <t>kathyc87@gmail.com</t>
  </si>
  <si>
    <t>cindya@hotmail.com</t>
  </si>
  <si>
    <t>jennifers@yahoo.com</t>
  </si>
  <si>
    <t>elizabethhorr85@outlook.com</t>
  </si>
  <si>
    <t>thelmajhampton1@yahoo.com</t>
  </si>
  <si>
    <t>jenniferlarsen@hotmail.com</t>
  </si>
  <si>
    <t>margaretdtang@yahoo.com</t>
  </si>
  <si>
    <t>sjbhardwaj99@gmail.com</t>
  </si>
  <si>
    <t>stevenmaria@hotmail.com</t>
  </si>
  <si>
    <t>patrickm20@yahoo.com</t>
  </si>
  <si>
    <t>shawnjmcintosh@yahoo.com</t>
  </si>
  <si>
    <t>carolynhassan3@hotmail.com</t>
  </si>
  <si>
    <t>gwendolyngates65@hotmail.com</t>
  </si>
  <si>
    <t>williampcallahan@yahoo.com</t>
  </si>
  <si>
    <t>lindaimcmahon96@outlook.com</t>
  </si>
  <si>
    <t>nicholasgo@outlook.com</t>
  </si>
  <si>
    <t>amandalchristie37@gmail.com</t>
  </si>
  <si>
    <t>danield3@outlook.com</t>
  </si>
  <si>
    <t>marilynmjo52@outlook.com</t>
  </si>
  <si>
    <t>pauladspencer@outlook.com</t>
  </si>
  <si>
    <t>nancyb49@hotmail.com</t>
  </si>
  <si>
    <t>ejhoward94@gmail.com</t>
  </si>
  <si>
    <t>gladysg@yahoo.com</t>
  </si>
  <si>
    <t>carussell@hotmail.com</t>
  </si>
  <si>
    <t>trharrison72@yahoo.com</t>
  </si>
  <si>
    <t>randallmarshall5@outlook.com</t>
  </si>
  <si>
    <t>jithompson51@yahoo.com</t>
  </si>
  <si>
    <t>anniemae@outlook.com</t>
  </si>
  <si>
    <t>dsreyes@gmail.com</t>
  </si>
  <si>
    <t>djhurst@yahoo.com</t>
  </si>
  <si>
    <t>douglascfuller@gmail.com</t>
  </si>
  <si>
    <t>annetteabraun@hotmail.com</t>
  </si>
  <si>
    <t>kellyjacobs@yahoo.com</t>
  </si>
  <si>
    <t>scotthart48@yahoo.com</t>
  </si>
  <si>
    <t>robertchambers@outlook.com</t>
  </si>
  <si>
    <t>sffields66@yahoo.com</t>
  </si>
  <si>
    <t>markschultz68@hotmail.com</t>
  </si>
  <si>
    <t>jrcrawford@hotmail.com</t>
  </si>
  <si>
    <t>patrickg55@outlook.com</t>
  </si>
  <si>
    <t>toddk@outlook.com</t>
  </si>
  <si>
    <t>colleenggordon@yahoo.com</t>
  </si>
  <si>
    <t>joshualogan@hotmail.com</t>
  </si>
  <si>
    <t>lisacmay91@yahoo.com</t>
  </si>
  <si>
    <t>brittanyh@gmail.com</t>
  </si>
  <si>
    <t>nicholasmeyer@outlook.com</t>
  </si>
  <si>
    <t>stephenl@yahoo.com</t>
  </si>
  <si>
    <t>helenimiddleton21@hotmail.com</t>
  </si>
  <si>
    <t>lisab23@yahoo.com</t>
  </si>
  <si>
    <t>petertucker39@hotmail.com</t>
  </si>
  <si>
    <t>chadr@gmail.com</t>
  </si>
  <si>
    <t>stevenw20@outlook.com</t>
  </si>
  <si>
    <t>danielleh86@outlook.com</t>
  </si>
  <si>
    <t>gmcastillo@hotmail.com</t>
  </si>
  <si>
    <t>wjrobins42@yahoo.com</t>
  </si>
  <si>
    <t>traceymcguire@gmail.com</t>
  </si>
  <si>
    <t>marthasgoel52@gmail.com</t>
  </si>
  <si>
    <t>carolf@outlook.com</t>
  </si>
  <si>
    <t>mrperez6@hotmail.com</t>
  </si>
  <si>
    <t>davidflong15@gmail.com</t>
  </si>
  <si>
    <t>btgarrett@outlook.com</t>
  </si>
  <si>
    <t>shirleycobb40@outlook.com</t>
  </si>
  <si>
    <t>dennism@gmail.com</t>
  </si>
  <si>
    <t>katherinesromero@outlook.com</t>
  </si>
  <si>
    <t>lillianrmcdaniel54@gmail.com</t>
  </si>
  <si>
    <t>janetpatrick70@yahoo.com</t>
  </si>
  <si>
    <t>normacrawford@hotmail.com</t>
  </si>
  <si>
    <t>rlbean@gmail.com</t>
  </si>
  <si>
    <t>sfjackson36@gmail.com</t>
  </si>
  <si>
    <t>lindaquinn@gmail.com</t>
  </si>
  <si>
    <t>keving@outlook.com</t>
  </si>
  <si>
    <t>andrewjvalentine@outlook.com</t>
  </si>
  <si>
    <t>travish@gmail.com</t>
  </si>
  <si>
    <t>chadapeterson@outlook.com</t>
  </si>
  <si>
    <t>heatherp95@hotmail.com</t>
  </si>
  <si>
    <t>ginam48@hotmail.com</t>
  </si>
  <si>
    <t>kcmays32@gmail.com</t>
  </si>
  <si>
    <t>kathyd79@gmail.com</t>
  </si>
  <si>
    <t>peterm63@gmail.com</t>
  </si>
  <si>
    <t>bethjgilbert@gmail.com</t>
  </si>
  <si>
    <t>ddmartin@outlook.com</t>
  </si>
  <si>
    <t>nmhuynh@hotmail.com</t>
  </si>
  <si>
    <t>francesjmiles70@gmail.com</t>
  </si>
  <si>
    <t>sandrah21@hotmail.com</t>
  </si>
  <si>
    <t>crramos@gmail.com</t>
  </si>
  <si>
    <t>dianem@gmail.com</t>
  </si>
  <si>
    <t>frankedwards@hotmail.com</t>
  </si>
  <si>
    <t>craigsguy@yahoo.com</t>
  </si>
  <si>
    <t>stephaniev100@yahoo.com</t>
  </si>
  <si>
    <t>icjones70@outlook.com</t>
  </si>
  <si>
    <t>melvinr@yahoo.com</t>
  </si>
  <si>
    <t>crhall15@outlook.com</t>
  </si>
  <si>
    <t>irenea16@gmail.com</t>
  </si>
  <si>
    <t>charlesjadel10@hotmail.com</t>
  </si>
  <si>
    <t>loganr26@yahoo.com</t>
  </si>
  <si>
    <t>evelynmschmidt37@hotmail.com</t>
  </si>
  <si>
    <t>crandrews42@hotmail.com</t>
  </si>
  <si>
    <t>vjrice81@hotmail.com</t>
  </si>
  <si>
    <t>crystalnarroyo@gmail.com</t>
  </si>
  <si>
    <t>walterzmoore85@yahoo.com</t>
  </si>
  <si>
    <t>clsharp@gmail.com</t>
  </si>
  <si>
    <t>bacoleman@gmail.com</t>
  </si>
  <si>
    <t>sfgarrison@outlook.com</t>
  </si>
  <si>
    <t>aliceb47@gmail.com</t>
  </si>
  <si>
    <t>taylorsantiago@hotmail.com</t>
  </si>
  <si>
    <t>dwightv@outlook.com</t>
  </si>
  <si>
    <t>patrices13@yahoo.com</t>
  </si>
  <si>
    <t>mpboyle81@hotmail.com</t>
  </si>
  <si>
    <t>tiffanymnichols@gmail.com</t>
  </si>
  <si>
    <t>timothyrahman72@yahoo.com</t>
  </si>
  <si>
    <t>sharondavison@gmail.com</t>
  </si>
  <si>
    <t>jaimekcarroll@outlook.com</t>
  </si>
  <si>
    <t>normanb91@outlook.com</t>
  </si>
  <si>
    <t>djliew38@outlook.com</t>
  </si>
  <si>
    <t>janiceg@outlook.com</t>
  </si>
  <si>
    <t>jonathanjweaver@hotmail.com</t>
  </si>
  <si>
    <t>brianjweston@yahoo.com</t>
  </si>
  <si>
    <t>janicekgoodwin80@yahoo.com</t>
  </si>
  <si>
    <t>hazelm@yahoo.com</t>
  </si>
  <si>
    <t>audreymdaley54@outlook.com</t>
  </si>
  <si>
    <t>michellesnelson@hotmail.com</t>
  </si>
  <si>
    <t>amykidd@outlook.com</t>
  </si>
  <si>
    <t>ashleyjhashim6@outlook.com</t>
  </si>
  <si>
    <t>ginahlang74@gmail.com</t>
  </si>
  <si>
    <t>tgthomas95@gmail.com</t>
  </si>
  <si>
    <t>evelynm12@gmail.com</t>
  </si>
  <si>
    <t>hmhansen50@hotmail.com</t>
  </si>
  <si>
    <t>briandmorton85@yahoo.com</t>
  </si>
  <si>
    <t>bernicecortes9@outlook.com</t>
  </si>
  <si>
    <t>ednaa@gmail.com</t>
  </si>
  <si>
    <t>keithvturner26@yahoo.com</t>
  </si>
  <si>
    <t>cfbarlow@outlook.com</t>
  </si>
  <si>
    <t>donnatran20@hotmail.com</t>
  </si>
  <si>
    <t>jonathanc@yahoo.com</t>
  </si>
  <si>
    <t>ambers55@yahoo.com</t>
  </si>
  <si>
    <t>debraherrera67@yahoo.com</t>
  </si>
  <si>
    <t>nicoleafernando@gmail.com</t>
  </si>
  <si>
    <t>kimberlysdickerson48@yahoo.com</t>
  </si>
  <si>
    <t>rosemarylkarlsson@gmail.com</t>
  </si>
  <si>
    <t>acgreen90@yahoo.com</t>
  </si>
  <si>
    <t>jessicam100@gmail.com</t>
  </si>
  <si>
    <t>wdwilson25@yahoo.com</t>
  </si>
  <si>
    <t>williamlgreene@gmail.com</t>
  </si>
  <si>
    <t>kathleenk71@hotmail.com</t>
  </si>
  <si>
    <t>cvvarma@hotmail.com</t>
  </si>
  <si>
    <t>decooper50@hotmail.com</t>
  </si>
  <si>
    <t>sherrywarren@yahoo.com</t>
  </si>
  <si>
    <t>jmwatson@hotmail.com</t>
  </si>
  <si>
    <t>yolandai@outlook.com</t>
  </si>
  <si>
    <t>brandymdennis@hotmail.com</t>
  </si>
  <si>
    <t>garybrown@gmail.com</t>
  </si>
  <si>
    <t>davidneal28@outlook.com</t>
  </si>
  <si>
    <t>danielp49@outlook.com</t>
  </si>
  <si>
    <t>tylerfpeterson84@gmail.com</t>
  </si>
  <si>
    <t>williamhchapman@yahoo.com</t>
  </si>
  <si>
    <t>brittneyh88@gmail.com</t>
  </si>
  <si>
    <t>deborahj35@hotmail.com</t>
  </si>
  <si>
    <t>franklinbob63@outlook.com</t>
  </si>
  <si>
    <t>debbiehamilton@gmail.com</t>
  </si>
  <si>
    <t>dlsmith@outlook.com</t>
  </si>
  <si>
    <t>eleanormcantu@gmail.com</t>
  </si>
  <si>
    <t>judithjaiswal@outlook.com</t>
  </si>
  <si>
    <t>danielholbrook82@gmail.com</t>
  </si>
  <si>
    <t>brandyf@outlook.com</t>
  </si>
  <si>
    <t>jcford63@hotmail.com</t>
  </si>
  <si>
    <t>jkdee@gmail.com</t>
  </si>
  <si>
    <t>rereddy@hotmail.com</t>
  </si>
  <si>
    <t>cindyewashington@yahoo.com</t>
  </si>
  <si>
    <t>racheldlee@yahoo.com</t>
  </si>
  <si>
    <t>bettydramirez56@hotmail.com</t>
  </si>
  <si>
    <t>jaimer79@yahoo.com</t>
  </si>
  <si>
    <t>helenr32@gmail.com</t>
  </si>
  <si>
    <t>dawnpaige@outlook.com</t>
  </si>
  <si>
    <t>lauraprice46@gmail.com</t>
  </si>
  <si>
    <t>Date Joined</t>
  </si>
  <si>
    <t>Email</t>
  </si>
  <si>
    <t>Host ID</t>
  </si>
  <si>
    <t>District</t>
  </si>
  <si>
    <t>Neighborhood</t>
  </si>
  <si>
    <t># of Reviews</t>
  </si>
  <si>
    <t>Last Review</t>
  </si>
  <si>
    <t>Availability</t>
  </si>
  <si>
    <t>Rating</t>
  </si>
  <si>
    <t>Host Name</t>
  </si>
  <si>
    <t>Room Type</t>
  </si>
  <si>
    <t>Neighborhood ID</t>
  </si>
  <si>
    <t>PROPERTY COST</t>
  </si>
  <si>
    <t>Purchase Price</t>
  </si>
  <si>
    <t>Tax Rate</t>
  </si>
  <si>
    <t>Down Payment %</t>
  </si>
  <si>
    <t>Term Length (yrs)</t>
  </si>
  <si>
    <t>PROPERTY DETAILS</t>
  </si>
  <si>
    <t>Loan Amount</t>
  </si>
  <si>
    <t>Zip Code:</t>
  </si>
  <si>
    <t>Sq Ft:</t>
  </si>
  <si>
    <t>$/Sq. Ft:</t>
  </si>
  <si>
    <t>Property Tax</t>
  </si>
  <si>
    <t>Utilities</t>
  </si>
  <si>
    <t>Notes:</t>
  </si>
  <si>
    <t>Home Insurance</t>
  </si>
  <si>
    <t>HOA Fees</t>
  </si>
  <si>
    <t>Gross Profit</t>
  </si>
  <si>
    <t>Commissions</t>
  </si>
  <si>
    <t>Place Name</t>
  </si>
  <si>
    <t>Laura J. Price</t>
  </si>
  <si>
    <t>Dawn D. Paige</t>
  </si>
  <si>
    <t>Helen I. Ryan</t>
  </si>
  <si>
    <t>Jaime J. Rana</t>
  </si>
  <si>
    <t>Betty D. Ramirez</t>
  </si>
  <si>
    <t>Rachel D. Lee</t>
  </si>
  <si>
    <t>Cindy E. Washington</t>
  </si>
  <si>
    <t>Richard E. Reddy</t>
  </si>
  <si>
    <t>Joan K. Dee</t>
  </si>
  <si>
    <t>John C. Ford</t>
  </si>
  <si>
    <t>Brandy J. Farooq</t>
  </si>
  <si>
    <t>Daniel G. Holbrook</t>
  </si>
  <si>
    <t>Judith R. Jaiswal</t>
  </si>
  <si>
    <t>Eleanor M. Cantu</t>
  </si>
  <si>
    <t>Daniel L. Smith</t>
  </si>
  <si>
    <t>Debbie I. Hamilton</t>
  </si>
  <si>
    <t>Franklin C. Bob</t>
  </si>
  <si>
    <t>Deborah L. John</t>
  </si>
  <si>
    <t>Matthew S. Wright</t>
  </si>
  <si>
    <t>Brittney H. Hasan</t>
  </si>
  <si>
    <t>William H. Chapman</t>
  </si>
  <si>
    <t>Tyler F. Peterson</t>
  </si>
  <si>
    <t>Daniel D. Perkins</t>
  </si>
  <si>
    <t>David F. Neal</t>
  </si>
  <si>
    <t>Gary D. Brown</t>
  </si>
  <si>
    <t>Brandy M. Dennis</t>
  </si>
  <si>
    <t>Yolanda B. Islam</t>
  </si>
  <si>
    <t>Jordan M. Watson</t>
  </si>
  <si>
    <t>Sherry K. Warren</t>
  </si>
  <si>
    <t>Dennis E. Cooper</t>
  </si>
  <si>
    <t>Courtney V. Varma</t>
  </si>
  <si>
    <t>Kathleen G. Krishna</t>
  </si>
  <si>
    <t>William L. Greene</t>
  </si>
  <si>
    <t>Alexander Z. Said</t>
  </si>
  <si>
    <t>William D. Wilson</t>
  </si>
  <si>
    <t>Jessica O. Mohamed</t>
  </si>
  <si>
    <t>Adrian C. Green</t>
  </si>
  <si>
    <t>Rosemary L. Karlsson</t>
  </si>
  <si>
    <t>Kimberly S. Dickerson</t>
  </si>
  <si>
    <t>Whitney D. Price</t>
  </si>
  <si>
    <t>Nicole A. Fernando</t>
  </si>
  <si>
    <t>Debra J. Herrera</t>
  </si>
  <si>
    <t>Amber S. Schwartz</t>
  </si>
  <si>
    <t>Jonathan M. Carson</t>
  </si>
  <si>
    <t>Donna P. Tran</t>
  </si>
  <si>
    <t>Carol F. Barlow</t>
  </si>
  <si>
    <t>Keith V. Turner</t>
  </si>
  <si>
    <t>Edna D. Ali</t>
  </si>
  <si>
    <t>Bernice J. Cortes</t>
  </si>
  <si>
    <t>Brian D. Morton</t>
  </si>
  <si>
    <t>Hannah M. Hansen</t>
  </si>
  <si>
    <t>Evelyn D. Malik</t>
  </si>
  <si>
    <t>Terry G. Thomas</t>
  </si>
  <si>
    <t>Gina H. Lang</t>
  </si>
  <si>
    <t>Ashley J. Hashim</t>
  </si>
  <si>
    <t>Amy C. Kidd</t>
  </si>
  <si>
    <t>Michelle S. Nelson</t>
  </si>
  <si>
    <t>Audrey M. Daley</t>
  </si>
  <si>
    <t>Hazel M. Marie</t>
  </si>
  <si>
    <t>Janice K. Goodwin</t>
  </si>
  <si>
    <t>Brian J. Weston</t>
  </si>
  <si>
    <t>Jonathan J. Weaver</t>
  </si>
  <si>
    <t>Jennifer V. Rice</t>
  </si>
  <si>
    <t>Janice V. Graham</t>
  </si>
  <si>
    <t>Deborah J. Liew</t>
  </si>
  <si>
    <t>Norman M. Bradshaw</t>
  </si>
  <si>
    <t>Jaime K. Carroll</t>
  </si>
  <si>
    <t>Sharon D. Davison</t>
  </si>
  <si>
    <t>Timothy S. Rahman</t>
  </si>
  <si>
    <t>Tiffany M. Nichols</t>
  </si>
  <si>
    <t>Megan P. Boyle</t>
  </si>
  <si>
    <t>Patrice M. Singh</t>
  </si>
  <si>
    <t>Dwight B. Vergara</t>
  </si>
  <si>
    <t>Taylor M. Santiago</t>
  </si>
  <si>
    <t>Alice R. Bates</t>
  </si>
  <si>
    <t>Shirley F. Garrison</t>
  </si>
  <si>
    <t>Barbara A. Coleman</t>
  </si>
  <si>
    <t>Cynthia L. Sharp</t>
  </si>
  <si>
    <t>Walter Z. Moore</t>
  </si>
  <si>
    <t>Crystal N. Arroyo</t>
  </si>
  <si>
    <t>Virginia J. Rice</t>
  </si>
  <si>
    <t>Charles R. Andrews</t>
  </si>
  <si>
    <t>Evelyn M. Schmidt</t>
  </si>
  <si>
    <t>Logan J. Ryan</t>
  </si>
  <si>
    <t>Charles J. Adel</t>
  </si>
  <si>
    <t>Irene J. Austin</t>
  </si>
  <si>
    <t>Cindy R. Hall</t>
  </si>
  <si>
    <t>Melvin A. Robles</t>
  </si>
  <si>
    <t>Irene C. Jones</t>
  </si>
  <si>
    <t>Stephanie T. Vazquez</t>
  </si>
  <si>
    <t>Craig S. Guy</t>
  </si>
  <si>
    <t>Frank N. Edwards</t>
  </si>
  <si>
    <t>Diane J. Man</t>
  </si>
  <si>
    <t>Clarence R. Ramos</t>
  </si>
  <si>
    <t>Sandra A. Henry</t>
  </si>
  <si>
    <t>Frances J. Miles</t>
  </si>
  <si>
    <t>David C. Marquez</t>
  </si>
  <si>
    <t>Nicole M. Huynh</t>
  </si>
  <si>
    <t>Doris D. Martin</t>
  </si>
  <si>
    <t>Beth J. Gilbert</t>
  </si>
  <si>
    <t>Peter D. Mathews</t>
  </si>
  <si>
    <t>Kathy I. David</t>
  </si>
  <si>
    <t>Kimberly C. Mays</t>
  </si>
  <si>
    <t>Gina J. Mustafa</t>
  </si>
  <si>
    <t>Heather F. Perera</t>
  </si>
  <si>
    <t>Chad A. Peterson</t>
  </si>
  <si>
    <t>Travis J. Hossain</t>
  </si>
  <si>
    <t>Andrew J. Valentine</t>
  </si>
  <si>
    <t>Kevin L. Gutierrez</t>
  </si>
  <si>
    <t>Linda B. Quinn</t>
  </si>
  <si>
    <t>Susan F. Jackson</t>
  </si>
  <si>
    <t>Randy L. Bean</t>
  </si>
  <si>
    <t>Norma J. Crawford</t>
  </si>
  <si>
    <t>Janet M. Patrick</t>
  </si>
  <si>
    <t>Lillian R. Mcdaniel</t>
  </si>
  <si>
    <t>Katherine S. Romero</t>
  </si>
  <si>
    <t>Dennis G. Moreno</t>
  </si>
  <si>
    <t>Shirley S. Cobb</t>
  </si>
  <si>
    <t>Brandon T. Garrett</t>
  </si>
  <si>
    <t>Samantha O. Mclaughlin</t>
  </si>
  <si>
    <t>David F. Long</t>
  </si>
  <si>
    <t>Mary R. Perez</t>
  </si>
  <si>
    <t>Carol J. Fraser</t>
  </si>
  <si>
    <t>Martha S. Goel</t>
  </si>
  <si>
    <t>Tracey F. Mcguire</t>
  </si>
  <si>
    <t>William J. Robins</t>
  </si>
  <si>
    <t>Gary M. Castillo</t>
  </si>
  <si>
    <t>Danielle J. Hanson</t>
  </si>
  <si>
    <t>Steven D. Williams</t>
  </si>
  <si>
    <t>Chad J. Ramos</t>
  </si>
  <si>
    <t>Peter M. Tucker</t>
  </si>
  <si>
    <t>Lisa E. Bryant</t>
  </si>
  <si>
    <t>Helen I. Middleton</t>
  </si>
  <si>
    <t>Stephen T. Leonard</t>
  </si>
  <si>
    <t>Nicholas H. Meyer</t>
  </si>
  <si>
    <t>Brittany S. Hall</t>
  </si>
  <si>
    <t>Lisa C. May</t>
  </si>
  <si>
    <t>Joshua E. Logan</t>
  </si>
  <si>
    <t>Colleen G. Gordon</t>
  </si>
  <si>
    <t>Todd J. Knight</t>
  </si>
  <si>
    <t>Patrick V. Gill</t>
  </si>
  <si>
    <t>Jeffrey R. Crawford</t>
  </si>
  <si>
    <t>Mark S. Schultz</t>
  </si>
  <si>
    <t>Shannon F. Fields</t>
  </si>
  <si>
    <t>Robert J. Chambers</t>
  </si>
  <si>
    <t>Scott A. Hart</t>
  </si>
  <si>
    <t>Kelly F. Jacobs</t>
  </si>
  <si>
    <t>Annette A. Braun</t>
  </si>
  <si>
    <t>Douglas C. Fuller</t>
  </si>
  <si>
    <t>Doris J. Hurst</t>
  </si>
  <si>
    <t>Dolores S. Reyes</t>
  </si>
  <si>
    <t>Annie T. Mae</t>
  </si>
  <si>
    <t>June I. Thompson</t>
  </si>
  <si>
    <t>Randall C. Marshall</t>
  </si>
  <si>
    <t>Teresa R. Harrison</t>
  </si>
  <si>
    <t>Christopher A. Russell</t>
  </si>
  <si>
    <t>Gladys R. Gupta</t>
  </si>
  <si>
    <t>Eva J. Howard</t>
  </si>
  <si>
    <t>Nancy J. Bradley</t>
  </si>
  <si>
    <t>Paula D. Spencer</t>
  </si>
  <si>
    <t>Marilyn M. Jo</t>
  </si>
  <si>
    <t>Daniel J. Day</t>
  </si>
  <si>
    <t>Amanda L. Christie</t>
  </si>
  <si>
    <t>Nicholas A. Go</t>
  </si>
  <si>
    <t>Linda I. Mcmahon</t>
  </si>
  <si>
    <t>Adam D. Griffin</t>
  </si>
  <si>
    <t>William P. Callahan</t>
  </si>
  <si>
    <t>Gwendolyn B. Gates</t>
  </si>
  <si>
    <t>Carolyn B. Hassan</t>
  </si>
  <si>
    <t>Shawn J. Mcintosh</t>
  </si>
  <si>
    <t>Patrick I. Macleod</t>
  </si>
  <si>
    <t>Steven C. Maria</t>
  </si>
  <si>
    <t>Kim G. Grant</t>
  </si>
  <si>
    <t>Sandra J. Bhardwaj</t>
  </si>
  <si>
    <t>Margaret D. Tang</t>
  </si>
  <si>
    <t>Mary C. Walker</t>
  </si>
  <si>
    <t>Jennifer T. Larsen</t>
  </si>
  <si>
    <t>Thelma J. Hampton</t>
  </si>
  <si>
    <t>Susan V. Hatch</t>
  </si>
  <si>
    <t>Brandon W. Gomez</t>
  </si>
  <si>
    <t>Elizabeth H. Orr</t>
  </si>
  <si>
    <t>Jennifer T. Serrano</t>
  </si>
  <si>
    <t>Cindy R. Alonso</t>
  </si>
  <si>
    <t>Kathy S. Conrad</t>
  </si>
  <si>
    <t>Travis J. Shin</t>
  </si>
  <si>
    <t>Marie F. Patil</t>
  </si>
  <si>
    <t>Mark R. Potter</t>
  </si>
  <si>
    <t>Russell L. Williams</t>
  </si>
  <si>
    <t>Thelma J. Morgan</t>
  </si>
  <si>
    <t>Janice M. Pearson</t>
  </si>
  <si>
    <t>Susan H. Newman</t>
  </si>
  <si>
    <t>Carolyn J. Sandhu</t>
  </si>
  <si>
    <t>Larry K. Williamson</t>
  </si>
  <si>
    <t>Jeremy M. Dennis</t>
  </si>
  <si>
    <t>Gail C. Rae</t>
  </si>
  <si>
    <t>Ricky C. Lloyd</t>
  </si>
  <si>
    <t>Karen C. Ray</t>
  </si>
  <si>
    <t>Bill F. Gabriel</t>
  </si>
  <si>
    <t>Jessica J. Fritz</t>
  </si>
  <si>
    <t>Chris I. Bates</t>
  </si>
  <si>
    <t>Karen M. Butler</t>
  </si>
  <si>
    <t>Louis J. Carroll</t>
  </si>
  <si>
    <t>Evelyn P. Mehmood</t>
  </si>
  <si>
    <t>Ricky D. Singh</t>
  </si>
  <si>
    <t>Christine E. Edwards</t>
  </si>
  <si>
    <t>Gregory H. Cortez</t>
  </si>
  <si>
    <t>Zachary T. Hopkins</t>
  </si>
  <si>
    <t>Gerald M. Rosario</t>
  </si>
  <si>
    <t>Karen G. Gilbert</t>
  </si>
  <si>
    <t>Megan B. Hobson</t>
  </si>
  <si>
    <t>Edna L. Arroyo</t>
  </si>
  <si>
    <t>Tiffany C. Adams</t>
  </si>
  <si>
    <t>Andrew R. Khoury</t>
  </si>
  <si>
    <t>Allen K. Mohd</t>
  </si>
  <si>
    <t>Doris B. Butler</t>
  </si>
  <si>
    <t>Melanie M. Martins</t>
  </si>
  <si>
    <t>Carla D. Lo</t>
  </si>
  <si>
    <t>Sarah A. Gupta</t>
  </si>
  <si>
    <t>Andrew J. Foster</t>
  </si>
  <si>
    <t>Lauren M. Scott</t>
  </si>
  <si>
    <t>Scott S. Kelly</t>
  </si>
  <si>
    <t>Mary G. Simpson</t>
  </si>
  <si>
    <t>Megan L. Mehta</t>
  </si>
  <si>
    <t>Cody A. Chopra</t>
  </si>
  <si>
    <t>Justin F. Woo</t>
  </si>
  <si>
    <t>Timothy J. Ahmad</t>
  </si>
  <si>
    <t>James C. Park</t>
  </si>
  <si>
    <t>Alice L. Henderson</t>
  </si>
  <si>
    <t>Charles J. Salah</t>
  </si>
  <si>
    <t>Timothy S. Owens</t>
  </si>
  <si>
    <t>Veronica J. Stephens</t>
  </si>
  <si>
    <t>Brianne J. Jimenez</t>
  </si>
  <si>
    <t>Gary D. Peter</t>
  </si>
  <si>
    <t>Kristin F. Vaughan</t>
  </si>
  <si>
    <t>Sara C. Pena</t>
  </si>
  <si>
    <t>Geraldine J. Power</t>
  </si>
  <si>
    <t>Herbert E. Knox</t>
  </si>
  <si>
    <t>Tina G. Pearson</t>
  </si>
  <si>
    <t>Courtney J. Wilson</t>
  </si>
  <si>
    <t>Janice T. Lake</t>
  </si>
  <si>
    <t>George J. Cooper</t>
  </si>
  <si>
    <t>Bob L. Brooks</t>
  </si>
  <si>
    <t>Barbara P. Alexander</t>
  </si>
  <si>
    <t>John C. Ross</t>
  </si>
  <si>
    <t>Bradley J. Daley</t>
  </si>
  <si>
    <t>Linda M. Saunders</t>
  </si>
  <si>
    <t>Ruth B. Jacobs</t>
  </si>
  <si>
    <t>Adam L. Lawson</t>
  </si>
  <si>
    <t>Theresa D. Simon</t>
  </si>
  <si>
    <t>Robin C. Abdullah</t>
  </si>
  <si>
    <t>Jeremy G. Cortez</t>
  </si>
  <si>
    <t>Betty J. Walker</t>
  </si>
  <si>
    <t>Jeremy F. Hester</t>
  </si>
  <si>
    <t>Francis D. Porter</t>
  </si>
  <si>
    <t>Heather J. Daniels</t>
  </si>
  <si>
    <t>Lisa M. Lawrence</t>
  </si>
  <si>
    <t>Stanley B. Adkins</t>
  </si>
  <si>
    <t>Helen J. Medina</t>
  </si>
  <si>
    <t>Pamela M. Biggs</t>
  </si>
  <si>
    <t>Cynthia V. Griffith</t>
  </si>
  <si>
    <t>Christopher J. Simpson</t>
  </si>
  <si>
    <t>Benjamin J. Duarte</t>
  </si>
  <si>
    <t>Shelley R. Tran</t>
  </si>
  <si>
    <t>Amanda C. Barnes</t>
  </si>
  <si>
    <t>Kathleen S. Barry</t>
  </si>
  <si>
    <t>Megan N. Haque</t>
  </si>
  <si>
    <t>Douglas F. Ross</t>
  </si>
  <si>
    <t>Dana F. Harvey</t>
  </si>
  <si>
    <t>April J. Booth</t>
  </si>
  <si>
    <t>Jessica D. Bentley</t>
  </si>
  <si>
    <t>Ashley J. Barnes</t>
  </si>
  <si>
    <t>Judy T. Mills</t>
  </si>
  <si>
    <t>Derek M. Li</t>
  </si>
  <si>
    <t>Victor F. Wei</t>
  </si>
  <si>
    <t>Christopher L. Bentley</t>
  </si>
  <si>
    <t>Howard J. Bauer</t>
  </si>
  <si>
    <t>Calvin J. Kaur</t>
  </si>
  <si>
    <t>Lori J. Andrew</t>
  </si>
  <si>
    <t>Kayla F. Richards</t>
  </si>
  <si>
    <t>Travis T. Harding</t>
  </si>
  <si>
    <t>Kelly K. Patrick</t>
  </si>
  <si>
    <t>Leah N. Villanueva</t>
  </si>
  <si>
    <t>Dawn N. Hancock</t>
  </si>
  <si>
    <t>Carrie F. Kirby</t>
  </si>
  <si>
    <t>Brian S. Saini</t>
  </si>
  <si>
    <t>Andrew J. Simmons</t>
  </si>
  <si>
    <t>Ethel M. Haines</t>
  </si>
  <si>
    <t>Janet J. Parker</t>
  </si>
  <si>
    <t>Sheila M. Coffey</t>
  </si>
  <si>
    <t>Alexander A. Smit</t>
  </si>
  <si>
    <t>William P. Chase</t>
  </si>
  <si>
    <t>Theresa G. Tran</t>
  </si>
  <si>
    <t>Amanda L. Manuel</t>
  </si>
  <si>
    <t>Donna M. Williamson</t>
  </si>
  <si>
    <t>Brandon N. Bowers</t>
  </si>
  <si>
    <t>Jonathan D. Sharma</t>
  </si>
  <si>
    <t>Andrew L. Carter</t>
  </si>
  <si>
    <t>Debbie A. Yadav</t>
  </si>
  <si>
    <t>Kim J. Noel</t>
  </si>
  <si>
    <t>Denise C. Mata</t>
  </si>
  <si>
    <t>Tammy G. Barker</t>
  </si>
  <si>
    <t>Barbara R. Chandra</t>
  </si>
  <si>
    <t>Charles B. Subramanian</t>
  </si>
  <si>
    <t>Carla B. Foster</t>
  </si>
  <si>
    <t>Dorothy S. Cross</t>
  </si>
  <si>
    <t>Jacob M. Luna</t>
  </si>
  <si>
    <t>Samantha N. Ruiz</t>
  </si>
  <si>
    <t>Frances L. Miranda</t>
  </si>
  <si>
    <t>Douglas D. Galvan</t>
  </si>
  <si>
    <t>Leroy J. Jimenez</t>
  </si>
  <si>
    <t>James J. Graham</t>
  </si>
  <si>
    <t>Arlene L. Cannon</t>
  </si>
  <si>
    <t>Tara E. Valenzuela</t>
  </si>
  <si>
    <t>Hannah S. Rivas</t>
  </si>
  <si>
    <t>Ruth S. Crowley</t>
  </si>
  <si>
    <t>Dawn W. Tucker</t>
  </si>
  <si>
    <t>Edna A. Sam</t>
  </si>
  <si>
    <t>Courtney A. Arellano</t>
  </si>
  <si>
    <t>Ruth G. Shepherd</t>
  </si>
  <si>
    <t>Kevin J. Zimmerman</t>
  </si>
  <si>
    <t>Linda T. Barry</t>
  </si>
  <si>
    <t>Chelsea M. Montoya</t>
  </si>
  <si>
    <t>Wendy S. Kelly</t>
  </si>
  <si>
    <t>Alexandria C. Almeida</t>
  </si>
  <si>
    <t>Charles P. Dugan</t>
  </si>
  <si>
    <t>Howard J. Owen</t>
  </si>
  <si>
    <t>Jessica A. Porter</t>
  </si>
  <si>
    <t>Roger I. Campbell</t>
  </si>
  <si>
    <t>Patricia I. Mooney</t>
  </si>
  <si>
    <t>Rachel L. Irani</t>
  </si>
  <si>
    <t>Amy I. Cheung</t>
  </si>
  <si>
    <t>Benjamin M. Hong</t>
  </si>
  <si>
    <t>Joseph T. Haider</t>
  </si>
  <si>
    <t>Derek I. Panchal</t>
  </si>
  <si>
    <t>Heather J. Kirby</t>
  </si>
  <si>
    <t>Carrie G. Lara</t>
  </si>
  <si>
    <t>Jose F. Clayton</t>
  </si>
  <si>
    <t>Tanya S. Bender</t>
  </si>
  <si>
    <t>Deborah I. Alba</t>
  </si>
  <si>
    <t>Shirley P. Saad</t>
  </si>
  <si>
    <t>Greg A. Black</t>
  </si>
  <si>
    <t>Marlene T. Woodward</t>
  </si>
  <si>
    <t>Robin K. Smith</t>
  </si>
  <si>
    <t>Brittney J. John</t>
  </si>
  <si>
    <t>Andrew A. Garcia</t>
  </si>
  <si>
    <t>Kayla O. Cook</t>
  </si>
  <si>
    <t>Matthew L. Sheikh</t>
  </si>
  <si>
    <t>Betty T. Carlos</t>
  </si>
  <si>
    <t>Lawrence S. Ahmed</t>
  </si>
  <si>
    <t>Matthew F. Fernandez</t>
  </si>
  <si>
    <t>Eric J. Meyer</t>
  </si>
  <si>
    <t>Andrew T. Kent</t>
  </si>
  <si>
    <t>Harold S. Gupta</t>
  </si>
  <si>
    <t>William E. Oconnor</t>
  </si>
  <si>
    <t>Kenneth D. Osborn</t>
  </si>
  <si>
    <t>Frank J. Aziz</t>
  </si>
  <si>
    <t>Jason E. Manuel</t>
  </si>
  <si>
    <t>Catherine F. Miller</t>
  </si>
  <si>
    <t>Ricky C. Harrison</t>
  </si>
  <si>
    <t>Melissa S. Peterson</t>
  </si>
  <si>
    <t>Elaine B. Zimmerman</t>
  </si>
  <si>
    <t>Thomas R. Mckenzie</t>
  </si>
  <si>
    <t>Lindsey R. Boyd</t>
  </si>
  <si>
    <t>Brett I. Nasir</t>
  </si>
  <si>
    <t>Carrie J. Elizabeth</t>
  </si>
  <si>
    <t>Christopher M. Arnold</t>
  </si>
  <si>
    <t>Katherine J. Scott</t>
  </si>
  <si>
    <t>Kenneth D. D</t>
  </si>
  <si>
    <t>Jennifer C. Bird</t>
  </si>
  <si>
    <t>Katie A. Hardy</t>
  </si>
  <si>
    <t>Rodney J. Taylor</t>
  </si>
  <si>
    <t>Howard J. Nagy</t>
  </si>
  <si>
    <t>Kristen J. Patil</t>
  </si>
  <si>
    <t>Melissa T. Guthrie</t>
  </si>
  <si>
    <t>Sylvia V. Burns</t>
  </si>
  <si>
    <t>Kathleen K. Dixon</t>
  </si>
  <si>
    <t>Haley B. Sarkar</t>
  </si>
  <si>
    <t>Carol E. Hines</t>
  </si>
  <si>
    <t>Ryan B. Moyer</t>
  </si>
  <si>
    <t>Timothy S. Sutton</t>
  </si>
  <si>
    <t>Randall T. Boyle</t>
  </si>
  <si>
    <t>Linda C. Santiago</t>
  </si>
  <si>
    <t>Richard J. Lemon</t>
  </si>
  <si>
    <t>Jamie F. Romano</t>
  </si>
  <si>
    <t>Vanessa C. Elizabeth</t>
  </si>
  <si>
    <t>Alice J. Valenzuela</t>
  </si>
  <si>
    <t>Debra L. Rahim</t>
  </si>
  <si>
    <t>Martha L. Aslam</t>
  </si>
  <si>
    <t>Clarence R. Hopkins</t>
  </si>
  <si>
    <t>Sharon I. Campos</t>
  </si>
  <si>
    <t>Theresa R. Richard</t>
  </si>
  <si>
    <t>Debra J. Alam</t>
  </si>
  <si>
    <t>Angela H. Mueller</t>
  </si>
  <si>
    <t>Pamela K. Alford</t>
  </si>
  <si>
    <t>Nicholas F. Browne</t>
  </si>
  <si>
    <t>Krystal R. Anwar</t>
  </si>
  <si>
    <t>Joshua R. Love</t>
  </si>
  <si>
    <t>Cynthia E. King</t>
  </si>
  <si>
    <t>Leo S. Cole</t>
  </si>
  <si>
    <t>Samantha J. Chen</t>
  </si>
  <si>
    <t>Denise R. Petersen</t>
  </si>
  <si>
    <t>Craig A. Samuels</t>
  </si>
  <si>
    <t>Robert M. Cotton</t>
  </si>
  <si>
    <t>Patricia C. Hassan</t>
  </si>
  <si>
    <t>Kristina J. Gordon</t>
  </si>
  <si>
    <t>Crystal J. Law</t>
  </si>
  <si>
    <t>Melissa Z. Phillips</t>
  </si>
  <si>
    <t>Angela S. Heath</t>
  </si>
  <si>
    <t>Andrew I. Barnes</t>
  </si>
  <si>
    <t>Susan M. Joshi</t>
  </si>
  <si>
    <t>Susan H. Peter</t>
  </si>
  <si>
    <t>Kelly G. Rodrigues</t>
  </si>
  <si>
    <t>Chad J. Romero</t>
  </si>
  <si>
    <t>Edward R. Beard</t>
  </si>
  <si>
    <t>Pauline F. Cooke</t>
  </si>
  <si>
    <t>Peggy S. C</t>
  </si>
  <si>
    <t>Adam K. Griffin</t>
  </si>
  <si>
    <t>Linda C. Wong</t>
  </si>
  <si>
    <t>Steven C. Francisco</t>
  </si>
  <si>
    <t>Diane D. Lucas</t>
  </si>
  <si>
    <t>Kimberly H. Reyes</t>
  </si>
  <si>
    <t>Cheryl L. Shukla</t>
  </si>
  <si>
    <t>James J. Silva</t>
  </si>
  <si>
    <t>Billy D. Glass</t>
  </si>
  <si>
    <t>Crystal F. Turner</t>
  </si>
  <si>
    <t>Brandon L. Dyer</t>
  </si>
  <si>
    <t>Vanessa I. Jefferson</t>
  </si>
  <si>
    <t>Sandra G. Smit</t>
  </si>
  <si>
    <t>Kelly F. Yu</t>
  </si>
  <si>
    <t>Debra A. Savage</t>
  </si>
  <si>
    <t>Gary J. Belcher</t>
  </si>
  <si>
    <t>Jason C. Stone</t>
  </si>
  <si>
    <t>Adam J. Conway</t>
  </si>
  <si>
    <t>Yvonne O. Burgess</t>
  </si>
  <si>
    <t>Roger R. Jay</t>
  </si>
  <si>
    <t>Christine F. Copeland</t>
  </si>
  <si>
    <t>Kathleen R. Nicholson</t>
  </si>
  <si>
    <t>Paul I. Escobar</t>
  </si>
  <si>
    <t>Joann S. Rock</t>
  </si>
  <si>
    <t>Ralph J. Hampton</t>
  </si>
  <si>
    <t>Bradley K. Raj</t>
  </si>
  <si>
    <t>Paul A. Schmitz</t>
  </si>
  <si>
    <t>Jordan J. Wall</t>
  </si>
  <si>
    <t>Cynthia J. Schulz</t>
  </si>
  <si>
    <t>Karen W. Lima</t>
  </si>
  <si>
    <t>Angela L. Newton</t>
  </si>
  <si>
    <t>Stephen W. Cruz</t>
  </si>
  <si>
    <t>Erin L. Sweeney</t>
  </si>
  <si>
    <t>Maureen B. Chua</t>
  </si>
  <si>
    <t>Wanda H. Sims</t>
  </si>
  <si>
    <t>Kevin M. Ventura</t>
  </si>
  <si>
    <t>James M. Gallant</t>
  </si>
  <si>
    <t>Brian J. Warren</t>
  </si>
  <si>
    <t>Eleanor M. Odonnell</t>
  </si>
  <si>
    <t>Nancy J. Soares</t>
  </si>
  <si>
    <t>Dolores V. Fields</t>
  </si>
  <si>
    <t>Douglas B. Dias</t>
  </si>
  <si>
    <t>Joshua B. Wright</t>
  </si>
  <si>
    <t>Lillian R. Bee</t>
  </si>
  <si>
    <t>Ashlee O. Wyatt</t>
  </si>
  <si>
    <t>Virginia G. Castillo</t>
  </si>
  <si>
    <t>Thomas L. Adams</t>
  </si>
  <si>
    <t>Marion C. Sweet</t>
  </si>
  <si>
    <t>Raymond J. Noble</t>
  </si>
  <si>
    <t>Lynn M. Richardson</t>
  </si>
  <si>
    <t>Michelle S. Green</t>
  </si>
  <si>
    <t>Margaret J. Sarkar</t>
  </si>
  <si>
    <t>Lori L. Allen</t>
  </si>
  <si>
    <t>Kristina M. Wagner</t>
  </si>
  <si>
    <t>Kathleen P. Johnson</t>
  </si>
  <si>
    <t>Kenny T. Crowder</t>
  </si>
  <si>
    <t>Katherine P. Kumar</t>
  </si>
  <si>
    <t>Dennis C. Iyer</t>
  </si>
  <si>
    <t>Mark H. Romero</t>
  </si>
  <si>
    <t>Alice W. Michael</t>
  </si>
  <si>
    <t>Ronald L. Graham</t>
  </si>
  <si>
    <t>Grace I. Ansari</t>
  </si>
  <si>
    <t>Judith C. Ahmed</t>
  </si>
  <si>
    <t>Douglas S. Mayer</t>
  </si>
  <si>
    <t>Melissa W. Douglas</t>
  </si>
  <si>
    <t>Brandon C. Allen</t>
  </si>
  <si>
    <t>Catherine A. Connell</t>
  </si>
  <si>
    <t>Paula P. Sullivan</t>
  </si>
  <si>
    <t>Emily J. Rush</t>
  </si>
  <si>
    <t>Ashley N. Angel</t>
  </si>
  <si>
    <t>Christine D. Montgomery</t>
  </si>
  <si>
    <t>Pamela B. Sears</t>
  </si>
  <si>
    <t>Joan R. Bolton</t>
  </si>
  <si>
    <t>Lois T. Sullivan</t>
  </si>
  <si>
    <t>Esther J. Navarro</t>
  </si>
  <si>
    <t>Linda G. Castillo</t>
  </si>
  <si>
    <t>Angela B. Larson</t>
  </si>
  <si>
    <t>Joy M. Queen</t>
  </si>
  <si>
    <t>John J. Ferrari</t>
  </si>
  <si>
    <t>Pamela D. Heath</t>
  </si>
  <si>
    <t>Mary M. Rose</t>
  </si>
  <si>
    <t>Gina W. Akhtar</t>
  </si>
  <si>
    <t>Gary R. Guy</t>
  </si>
  <si>
    <t>Stacie M. Dunn</t>
  </si>
  <si>
    <t>George E. Bernard</t>
  </si>
  <si>
    <t>Kathy C. West</t>
  </si>
  <si>
    <t>Patrick S. Jean</t>
  </si>
  <si>
    <t>Judith F. Nguyen</t>
  </si>
  <si>
    <t>Harold S. Ward</t>
  </si>
  <si>
    <t>Patricia T. Oliver</t>
  </si>
  <si>
    <t>Deborah D. Javier</t>
  </si>
  <si>
    <t>Marjorie S. Olsen</t>
  </si>
  <si>
    <t>Diane S. Mahmoud</t>
  </si>
  <si>
    <t>Teresa M. Stevenson</t>
  </si>
  <si>
    <t>Lindsay G. Chapman</t>
  </si>
  <si>
    <t>Jack J. Plummer</t>
  </si>
  <si>
    <t>Jeff G. Chua</t>
  </si>
  <si>
    <t>James M. Thompson</t>
  </si>
  <si>
    <t>Michelle I. Dawson</t>
  </si>
  <si>
    <t>Cassandra B. Sandoval</t>
  </si>
  <si>
    <t>Amy C. Farrell</t>
  </si>
  <si>
    <t>Gary T. Caldwell</t>
  </si>
  <si>
    <t>Tammy F. Beatty</t>
  </si>
  <si>
    <t>Mark D. Keller</t>
  </si>
  <si>
    <t>Ruth V. Kumar</t>
  </si>
  <si>
    <t>Irene N. Gonzales</t>
  </si>
  <si>
    <t>George J. Tracy</t>
  </si>
  <si>
    <t>Gladys N. Cruz</t>
  </si>
  <si>
    <t>Sandra J. Sinha</t>
  </si>
  <si>
    <t>Ann A. Portillo</t>
  </si>
  <si>
    <t>Matthew M. Goodwin</t>
  </si>
  <si>
    <t>Justin A. Walsh</t>
  </si>
  <si>
    <t>Patricia J. Caldwell</t>
  </si>
  <si>
    <t>Julie B. Simmons</t>
  </si>
  <si>
    <t>Cynthia J. Stanley</t>
  </si>
  <si>
    <t>Shawn F. Ahmad</t>
  </si>
  <si>
    <t>Ashley E. West</t>
  </si>
  <si>
    <t>Jeremy M. Wu</t>
  </si>
  <si>
    <t>Randall B. Mercer</t>
  </si>
  <si>
    <t>Nicole J. Foster</t>
  </si>
  <si>
    <t>Lisa I. Sargent</t>
  </si>
  <si>
    <t>Jacqueline M. Robles</t>
  </si>
  <si>
    <t>Virginia S. Carter</t>
  </si>
  <si>
    <t>Sean T. Trinidad</t>
  </si>
  <si>
    <t>Dorothy R. Larson</t>
  </si>
  <si>
    <t>David R. Yadav</t>
  </si>
  <si>
    <t>James J. Petersen</t>
  </si>
  <si>
    <t>Mary I. Campbell</t>
  </si>
  <si>
    <t>Nancy C. Gross</t>
  </si>
  <si>
    <t>Tonya M. Mckay</t>
  </si>
  <si>
    <t>Charles I. Carr</t>
  </si>
  <si>
    <t>Ruth J. Marsh</t>
  </si>
  <si>
    <t>Becky S. Patel</t>
  </si>
  <si>
    <t>Helen B. Song</t>
  </si>
  <si>
    <t>Cathy D. Musa</t>
  </si>
  <si>
    <t>Jeffrey B. Hansen</t>
  </si>
  <si>
    <t>Danielle H. Burgess</t>
  </si>
  <si>
    <t>Cheryl J. Adams</t>
  </si>
  <si>
    <t>Molly J. Davenport</t>
  </si>
  <si>
    <t>Amy A. Weber</t>
  </si>
  <si>
    <t>Richard M. Wilkins</t>
  </si>
  <si>
    <t>Laurie B. Moran</t>
  </si>
  <si>
    <t>Frances M. Mohammed</t>
  </si>
  <si>
    <t>Amanda J. Gould</t>
  </si>
  <si>
    <t>Larry C. Hall</t>
  </si>
  <si>
    <t>Florence T. Kirk</t>
  </si>
  <si>
    <t>Danny C. Rizzo</t>
  </si>
  <si>
    <t>Cynthia F. Hall</t>
  </si>
  <si>
    <t>Mario F. Howell</t>
  </si>
  <si>
    <t>Frank P. Memon</t>
  </si>
  <si>
    <t>Sherry S. Lang</t>
  </si>
  <si>
    <t>Erica B. Zheng</t>
  </si>
  <si>
    <t>Lori C. Pennington</t>
  </si>
  <si>
    <t>Aaron J. Gray</t>
  </si>
  <si>
    <t>Brian J. Coleman</t>
  </si>
  <si>
    <t>Jessica R. Sharma</t>
  </si>
  <si>
    <t>Leroy J. Stewart</t>
  </si>
  <si>
    <t>Cindy K. Tiwari</t>
  </si>
  <si>
    <t>Dianne J. Jansen</t>
  </si>
  <si>
    <t>Elizabeth M. Duong</t>
  </si>
  <si>
    <t>Robert A. Saunders</t>
  </si>
  <si>
    <t>Larry J. Lin</t>
  </si>
  <si>
    <t>Doris L. Das</t>
  </si>
  <si>
    <t>Bridget L. Steele</t>
  </si>
  <si>
    <t>Arthur H. Burgess</t>
  </si>
  <si>
    <t>Ashley N. Hossain</t>
  </si>
  <si>
    <t>Julie F. Poole</t>
  </si>
  <si>
    <t>Nicholas B. Fields</t>
  </si>
  <si>
    <t>Linda L. Green</t>
  </si>
  <si>
    <t>Steven C. Nelson</t>
  </si>
  <si>
    <t>Debra J. Dizon</t>
  </si>
  <si>
    <t>Roberta J. Henley</t>
  </si>
  <si>
    <t>Ashley S. Tiwari</t>
  </si>
  <si>
    <t>Linda C. Kumar</t>
  </si>
  <si>
    <t>Linda M. Baldwin</t>
  </si>
  <si>
    <t>Clarence J. Ferguson</t>
  </si>
  <si>
    <t>Henry J. Rich</t>
  </si>
  <si>
    <t>Jeremy L. Perera</t>
  </si>
  <si>
    <t>Jacob I. Clarke</t>
  </si>
  <si>
    <t>Peter M. Harris</t>
  </si>
  <si>
    <t>Aaron I. Spencer</t>
  </si>
  <si>
    <t>Barbara L. Jordan</t>
  </si>
  <si>
    <t>Susan M. Deshpande</t>
  </si>
  <si>
    <t>Kristin G. Porter</t>
  </si>
  <si>
    <t>Debra J. Paul</t>
  </si>
  <si>
    <t>Andrew C. Agrawal</t>
  </si>
  <si>
    <t>Steven J. Adkins</t>
  </si>
  <si>
    <t>Brittany D. Holloway</t>
  </si>
  <si>
    <t>Edward D. Joe</t>
  </si>
  <si>
    <t>Shirley R. Chauhan</t>
  </si>
  <si>
    <t>Kimberly G. Walter</t>
  </si>
  <si>
    <t>Joan S. Khalid</t>
  </si>
  <si>
    <t>Kathleen J. Renee</t>
  </si>
  <si>
    <t>Adam F. Lynn</t>
  </si>
  <si>
    <t>Harold E. Khaled</t>
  </si>
  <si>
    <t>Jeffery M. Obrien</t>
  </si>
  <si>
    <t>Philip M. Lee</t>
  </si>
  <si>
    <t>Tanya B. Murray</t>
  </si>
  <si>
    <t>Cheryl S. Johnston</t>
  </si>
  <si>
    <t>Allen D. Bateman</t>
  </si>
  <si>
    <t>Jean M. Chapman</t>
  </si>
  <si>
    <t>Amber M. Gurung</t>
  </si>
  <si>
    <t>Dianna R. Hicks</t>
  </si>
  <si>
    <t>Virginia C. Vega</t>
  </si>
  <si>
    <t>Sherry J. Lowery</t>
  </si>
  <si>
    <t>Natasha S. Rodrigues</t>
  </si>
  <si>
    <t>Samuel L. Mcneil</t>
  </si>
  <si>
    <t>Kelly R. Tang</t>
  </si>
  <si>
    <t>Gary A. Morrison</t>
  </si>
  <si>
    <t>Nicholas F. Johansson</t>
  </si>
  <si>
    <t>Cynthia D. Howard</t>
  </si>
  <si>
    <t>Helen F. Park</t>
  </si>
  <si>
    <t>Carol C. Owens</t>
  </si>
  <si>
    <t>Shawn C. Gonzales</t>
  </si>
  <si>
    <t>John J. Garza</t>
  </si>
  <si>
    <t>Beth C. Ang</t>
  </si>
  <si>
    <t>Virginia D. Cowan</t>
  </si>
  <si>
    <t>Joseph V. Best</t>
  </si>
  <si>
    <t>Ralph F. Vazquez</t>
  </si>
  <si>
    <t>Terry C. Carey</t>
  </si>
  <si>
    <t>Peter M. Howell</t>
  </si>
  <si>
    <t>Patricia M. Charles</t>
  </si>
  <si>
    <t>Eleanor M. Stephenson</t>
  </si>
  <si>
    <t>Amy R. Rich</t>
  </si>
  <si>
    <t>Amy J. Hayes</t>
  </si>
  <si>
    <t>Betty H. Madsen</t>
  </si>
  <si>
    <t>Danny M. Cat</t>
  </si>
  <si>
    <t>Susan I. Ansari</t>
  </si>
  <si>
    <t>Ashley G. Black</t>
  </si>
  <si>
    <t>Stephanie J. Thomson</t>
  </si>
  <si>
    <t>James F. Gilbert</t>
  </si>
  <si>
    <t>Susan J. Bedford</t>
  </si>
  <si>
    <t>Brittany A. Wu</t>
  </si>
  <si>
    <t>Mildred S. Saeed</t>
  </si>
  <si>
    <t>Laura H. Small</t>
  </si>
  <si>
    <t>Patricia J. Boyd</t>
  </si>
  <si>
    <t>Donald D. Klein</t>
  </si>
  <si>
    <t>Teresa L. Burton</t>
  </si>
  <si>
    <t>Nancy P. Salazar</t>
  </si>
  <si>
    <t>Karen A. Saad</t>
  </si>
  <si>
    <t>Kristine F. Rose</t>
  </si>
  <si>
    <t>Elaine J. Chan</t>
  </si>
  <si>
    <t>Jack K. Gould</t>
  </si>
  <si>
    <t>Chad E. Brown</t>
  </si>
  <si>
    <t>Marilyn L. Hossain</t>
  </si>
  <si>
    <t>Matthew L. Butler</t>
  </si>
  <si>
    <t>Heather D. Alvarez</t>
  </si>
  <si>
    <t>Virginia L. Johnston</t>
  </si>
  <si>
    <t>Kyle K. K</t>
  </si>
  <si>
    <t>Tina S. Halim</t>
  </si>
  <si>
    <t>Anthony D. Ismail</t>
  </si>
  <si>
    <t>Irene F. Thakur</t>
  </si>
  <si>
    <t>Adam J. Burke</t>
  </si>
  <si>
    <t>Christopher Z. Barlow</t>
  </si>
  <si>
    <t>Richard H. Barry</t>
  </si>
  <si>
    <t>Kayla R. Ibrahim</t>
  </si>
  <si>
    <t>Heather L. Adams</t>
  </si>
  <si>
    <t>Pamela C. Chen</t>
  </si>
  <si>
    <t>Henry C. Hartman</t>
  </si>
  <si>
    <t>Matthew B. Santos</t>
  </si>
  <si>
    <t>Jason I. Clarke</t>
  </si>
  <si>
    <t>Lisa M. Reyes</t>
  </si>
  <si>
    <t>Lois M. Page</t>
  </si>
  <si>
    <t>Betty F. Sheikh</t>
  </si>
  <si>
    <t>Brian M. Holmes</t>
  </si>
  <si>
    <t>Kathy N. Lutz</t>
  </si>
  <si>
    <t>Joseph S. Ling</t>
  </si>
  <si>
    <t>Heather R. Hartman</t>
  </si>
  <si>
    <t>Roger J. Verma</t>
  </si>
  <si>
    <t>Danielle M. Bradley</t>
  </si>
  <si>
    <t>Ryan M. Pearson</t>
  </si>
  <si>
    <t>Sarah J. Daniel</t>
  </si>
  <si>
    <t>Brian L. Anderson</t>
  </si>
  <si>
    <t>Heather D. Ng</t>
  </si>
  <si>
    <t>Emily E. Woods</t>
  </si>
  <si>
    <t>Brittany J. Muhammed</t>
  </si>
  <si>
    <t>William A. Reed</t>
  </si>
  <si>
    <t>Diane A. Jadhav</t>
  </si>
  <si>
    <t>Ellen C. Compton</t>
  </si>
  <si>
    <t>David H. Khoury</t>
  </si>
  <si>
    <t>Randy J. Cooper</t>
  </si>
  <si>
    <t>Jeremy D. Obrien</t>
  </si>
  <si>
    <t>Jack B. Medina</t>
  </si>
  <si>
    <t>Alfred P. Su</t>
  </si>
  <si>
    <t>Mary S. Watkins</t>
  </si>
  <si>
    <t>Gerald G. Taylor</t>
  </si>
  <si>
    <t>Alexandra B. Benjamin</t>
  </si>
  <si>
    <t>Gary I. Cullen</t>
  </si>
  <si>
    <t>Benjamin F. Rashid</t>
  </si>
  <si>
    <t>Elizabeth L. Booth</t>
  </si>
  <si>
    <t>Roger L. Washington</t>
  </si>
  <si>
    <t>Anna K. Sharma</t>
  </si>
  <si>
    <t>Tammy P. Kemp</t>
  </si>
  <si>
    <t>Ricky F. Hartley</t>
  </si>
  <si>
    <t>Kenneth J. Strickland</t>
  </si>
  <si>
    <t>Cory E. Subramaniam</t>
  </si>
  <si>
    <t>Rachel D. Watkins</t>
  </si>
  <si>
    <t>Marie B. Fuller</t>
  </si>
  <si>
    <t>Eric J. Townsend</t>
  </si>
  <si>
    <t>Floyd D. Tucker</t>
  </si>
  <si>
    <t>Jennifer S. Munoz</t>
  </si>
  <si>
    <t>Arthur S. Hughes</t>
  </si>
  <si>
    <t>Ashley M. Meyer</t>
  </si>
  <si>
    <t>Gerald C. Cartwright</t>
  </si>
  <si>
    <t>Peggy E. Tay</t>
  </si>
  <si>
    <t>Anita O. Michael</t>
  </si>
  <si>
    <t>Wayne I. Moreno</t>
  </si>
  <si>
    <t>James I. Lau</t>
  </si>
  <si>
    <t>Kyle J. Drake</t>
  </si>
  <si>
    <t>Jean M. Christensen</t>
  </si>
  <si>
    <t>Valerie C. Daniel</t>
  </si>
  <si>
    <t>Danielle B. Mckenna</t>
  </si>
  <si>
    <t>Ronald A. Owens</t>
  </si>
  <si>
    <t>Jennifer J. Tran</t>
  </si>
  <si>
    <t>Ethel T. Owens</t>
  </si>
  <si>
    <t>Florence N. Thompson</t>
  </si>
  <si>
    <t>Jack D. Francis</t>
  </si>
  <si>
    <t>Ashley G. Dev</t>
  </si>
  <si>
    <t>Carlos K. Barnes</t>
  </si>
  <si>
    <t>James J. Ahmad</t>
  </si>
  <si>
    <t>Adam C. Lai</t>
  </si>
  <si>
    <t>Karen I. Booker</t>
  </si>
  <si>
    <t>April J. Gillespie</t>
  </si>
  <si>
    <t>Sherri F. Dean</t>
  </si>
  <si>
    <t>Judy K. Kamal</t>
  </si>
  <si>
    <t>Theresa T. Cunningham</t>
  </si>
  <si>
    <t>Donna M. Campbell</t>
  </si>
  <si>
    <t>Pamela N. Prado</t>
  </si>
  <si>
    <t>Brian C. Richards</t>
  </si>
  <si>
    <t>Lauren W. Oneill</t>
  </si>
  <si>
    <t>Guy C. Irani</t>
  </si>
  <si>
    <t>Mary J. Doe</t>
  </si>
  <si>
    <t>Adam J. Chow</t>
  </si>
  <si>
    <t>Patricia J. Ortiz</t>
  </si>
  <si>
    <t>Donna J. Proctor</t>
  </si>
  <si>
    <t>Linda J. Pope</t>
  </si>
  <si>
    <t>Kathleen J. Boyd</t>
  </si>
  <si>
    <t>Brooke T. Britt</t>
  </si>
  <si>
    <t>Patrick G. Miller</t>
  </si>
  <si>
    <t>Sean J. Castro</t>
  </si>
  <si>
    <t>Blake Z. Munoz</t>
  </si>
  <si>
    <t>Marc I. Manning</t>
  </si>
  <si>
    <t>Matthew T. Case</t>
  </si>
  <si>
    <t>Antonio M. Raymond</t>
  </si>
  <si>
    <t>William P. Cunningham</t>
  </si>
  <si>
    <t>Linda A. Chandler</t>
  </si>
  <si>
    <t>Cody A. Shaw</t>
  </si>
  <si>
    <t>Dennis S. Tucker</t>
  </si>
  <si>
    <t>Shannon D. Yadav</t>
  </si>
  <si>
    <t>Sarah C. Moss</t>
  </si>
  <si>
    <t>Zachary M. Cardenas</t>
  </si>
  <si>
    <t>Terri Z. Carroll</t>
  </si>
  <si>
    <t>Erin D. Rae</t>
  </si>
  <si>
    <t>Jeff K. Noble</t>
  </si>
  <si>
    <t>Ronald C. Reyes</t>
  </si>
  <si>
    <t>Jessica K. Bryant</t>
  </si>
  <si>
    <t>Jean S. Carter</t>
  </si>
  <si>
    <t>George F. Oconnell</t>
  </si>
  <si>
    <t>Kenneth J. Lugo</t>
  </si>
  <si>
    <t>Edward J. Fernandes</t>
  </si>
  <si>
    <t>Kimberly J. Wood</t>
  </si>
  <si>
    <t>Carol R. Cannon</t>
  </si>
  <si>
    <t>Richard H. Peters</t>
  </si>
  <si>
    <t>Margaret S. Salinas</t>
  </si>
  <si>
    <t>Kyle K. Lang</t>
  </si>
  <si>
    <t>Steven D. Soto</t>
  </si>
  <si>
    <t>Donald H. Benjamin</t>
  </si>
  <si>
    <t>Lois D. Griffiths</t>
  </si>
  <si>
    <t>Tina O. Mccoy</t>
  </si>
  <si>
    <t>Alan A. Monroe</t>
  </si>
  <si>
    <t>Susan I. Willis</t>
  </si>
  <si>
    <t>Ann G. Davis</t>
  </si>
  <si>
    <t>Linda N. Green</t>
  </si>
  <si>
    <t>Gail D. Hammond</t>
  </si>
  <si>
    <t>Brandon R. Goodman</t>
  </si>
  <si>
    <t>Melissa F. Valenzuela</t>
  </si>
  <si>
    <t>Robert S. Gale</t>
  </si>
  <si>
    <t>Ethel L. Perry</t>
  </si>
  <si>
    <t>Julie F. Callahan</t>
  </si>
  <si>
    <t>Larry M. Johnson</t>
  </si>
  <si>
    <t>Kathleen J. Rice</t>
  </si>
  <si>
    <t>Lindsey J. Stevenson</t>
  </si>
  <si>
    <t>Peter J. Houston</t>
  </si>
  <si>
    <t>Jessica J. Gibson</t>
  </si>
  <si>
    <t>Alyssa D. Barber</t>
  </si>
  <si>
    <t>William S. Stewart</t>
  </si>
  <si>
    <t>Robert J. Cabrera</t>
  </si>
  <si>
    <t>Gloria J. Mendoza</t>
  </si>
  <si>
    <t>Jennifer W. John</t>
  </si>
  <si>
    <t>Lori A. Agarwal</t>
  </si>
  <si>
    <t>Carole D. Wilkes</t>
  </si>
  <si>
    <t>Devin I. Hollis</t>
  </si>
  <si>
    <t>Ryan M. Pandey</t>
  </si>
  <si>
    <t>Kayla J. White</t>
  </si>
  <si>
    <t>Timothy M. Lin</t>
  </si>
  <si>
    <t>Tamara F. Phelps</t>
  </si>
  <si>
    <t>Mark F. Leon</t>
  </si>
  <si>
    <t>Sarah L. Christensen</t>
  </si>
  <si>
    <t>Matthew D. Clarke</t>
  </si>
  <si>
    <t>Steven J. Nicholls</t>
  </si>
  <si>
    <t>Timothy B. Souza</t>
  </si>
  <si>
    <t>Harold C. Cunningham</t>
  </si>
  <si>
    <t>Dorothy D. Haynes</t>
  </si>
  <si>
    <t>Maria S. York</t>
  </si>
  <si>
    <t>Karen R. Wright</t>
  </si>
  <si>
    <t>Joshua J. Kaur</t>
  </si>
  <si>
    <t>Eugene J. Mostafa</t>
  </si>
  <si>
    <t>Ann C. Mack</t>
  </si>
  <si>
    <t>Rebecca I. Eng</t>
  </si>
  <si>
    <t>Lindsey D. Lambert</t>
  </si>
  <si>
    <t>Nicholas G. Cool</t>
  </si>
  <si>
    <t>Ricky I. Abbas</t>
  </si>
  <si>
    <t>Latoya J. Campbell</t>
  </si>
  <si>
    <t>Danielle J. Bowman</t>
  </si>
  <si>
    <t>Amber M. Wiggins</t>
  </si>
  <si>
    <t>Joyce K. Davis</t>
  </si>
  <si>
    <t>Timothy J. Gupta</t>
  </si>
  <si>
    <t>Jared S. Puckett</t>
  </si>
  <si>
    <t>Patricia E. Angel</t>
  </si>
  <si>
    <t>Cynthia K. Donovan</t>
  </si>
  <si>
    <t>Sherri F. Garrett</t>
  </si>
  <si>
    <t>Lloyd S. Carroll</t>
  </si>
  <si>
    <t>April K. Christian</t>
  </si>
  <si>
    <t>Lori F. Vu</t>
  </si>
  <si>
    <t>Louise S. Boudreau</t>
  </si>
  <si>
    <t>Kathleen D. Pena</t>
  </si>
  <si>
    <t>Jennifer V. Goh</t>
  </si>
  <si>
    <t>Robert J. Walters</t>
  </si>
  <si>
    <t>Michelle J. Buchanan</t>
  </si>
  <si>
    <t>Ruth K. Rehman</t>
  </si>
  <si>
    <t>Ashley C. Philip</t>
  </si>
  <si>
    <t>Carol M. Chu</t>
  </si>
  <si>
    <t>David M. Jay</t>
  </si>
  <si>
    <t>Kristen F. Greenwood</t>
  </si>
  <si>
    <t>Joshua J. Lin</t>
  </si>
  <si>
    <t>Elaine G. Crosby</t>
  </si>
  <si>
    <t>Wendy D. Wu</t>
  </si>
  <si>
    <t>John L. Castillo</t>
  </si>
  <si>
    <t>John F. Berry</t>
  </si>
  <si>
    <t>Anthony T. Alvarado</t>
  </si>
  <si>
    <t>Danny J. Townsend</t>
  </si>
  <si>
    <t>Stephen C. Ortiz</t>
  </si>
  <si>
    <t>Christina A. Floyd</t>
  </si>
  <si>
    <t>Kimberly W. Baker</t>
  </si>
  <si>
    <t>Robert V. Santana</t>
  </si>
  <si>
    <t>Emily N. Vazquez</t>
  </si>
  <si>
    <t>Janet L. Bhardwaj</t>
  </si>
  <si>
    <t>Eugene E. Harrison</t>
  </si>
  <si>
    <t>Dorothy J. Ting</t>
  </si>
  <si>
    <t>Michael E. Perkins</t>
  </si>
  <si>
    <t>Deborah M. Julian</t>
  </si>
  <si>
    <t>Shirley I. Vang</t>
  </si>
  <si>
    <t>Barbara L. Rose</t>
  </si>
  <si>
    <t>Donald J. Russell</t>
  </si>
  <si>
    <t>Carol F. Chamberlain</t>
  </si>
  <si>
    <t>Charles J. Myers</t>
  </si>
  <si>
    <t>Justin F. Valle</t>
  </si>
  <si>
    <t>Phillip G. Corbett</t>
  </si>
  <si>
    <t>Wayne B. Hutchinson</t>
  </si>
  <si>
    <t>Rosemary E. Keller</t>
  </si>
  <si>
    <t>Cheryl L. Kelly</t>
  </si>
  <si>
    <t>Kathy J. Rodriguez</t>
  </si>
  <si>
    <t>Sheila J. Albert</t>
  </si>
  <si>
    <t>Gerald L. Gutierrez</t>
  </si>
  <si>
    <t>Chad D. Bennett</t>
  </si>
  <si>
    <t>Shannon M. Jensen</t>
  </si>
  <si>
    <t>Joanne L. Villegas</t>
  </si>
  <si>
    <t>Brianna J. Munoz</t>
  </si>
  <si>
    <t>Shannon G. Antonio</t>
  </si>
  <si>
    <t>Shirley J. Greene</t>
  </si>
  <si>
    <t>Nancy B. Groves</t>
  </si>
  <si>
    <t>Timothy J. Schwartz</t>
  </si>
  <si>
    <t>Crystal H. Schultz</t>
  </si>
  <si>
    <t>Megan V. Gee</t>
  </si>
  <si>
    <t>Joan P. Jimenez</t>
  </si>
  <si>
    <t>Samantha J. Atkinson</t>
  </si>
  <si>
    <t>Kevin F. Perkins</t>
  </si>
  <si>
    <t>Brandon R. Gordon</t>
  </si>
  <si>
    <t>Brittany V. Smith</t>
  </si>
  <si>
    <t>Frank L. Archer</t>
  </si>
  <si>
    <t>Tiffany N. Bolden</t>
  </si>
  <si>
    <t>Jason E. Valdez</t>
  </si>
  <si>
    <t>Jeffrey A. Morgan</t>
  </si>
  <si>
    <t>Eric J. Castillo</t>
  </si>
  <si>
    <t>Jeremy C. Church</t>
  </si>
  <si>
    <t>Cynthia R. Moore</t>
  </si>
  <si>
    <t>Pauline D. Clemens</t>
  </si>
  <si>
    <t>Amber L. Farrell</t>
  </si>
  <si>
    <t>Lindsey D. Ngo</t>
  </si>
  <si>
    <t>Keith A. Jennings</t>
  </si>
  <si>
    <t>Misty N. Patterson</t>
  </si>
  <si>
    <t>Matthew A. Bautista</t>
  </si>
  <si>
    <t>Chelsea D. Henry</t>
  </si>
  <si>
    <t>Danielle F. Collins</t>
  </si>
  <si>
    <t>Joyce L. Davis</t>
  </si>
  <si>
    <t>Denise D. Clark</t>
  </si>
  <si>
    <t>Linda S. Paul</t>
  </si>
  <si>
    <t>Marcus S. Cooke</t>
  </si>
  <si>
    <t>Danielle G. Robertson</t>
  </si>
  <si>
    <t>Thelma J. Mendez</t>
  </si>
  <si>
    <t>Jeff L. Garrett</t>
  </si>
  <si>
    <t>Christine I. Brady</t>
  </si>
  <si>
    <t>Robin F. Rivera</t>
  </si>
  <si>
    <t>Megan P. Wong</t>
  </si>
  <si>
    <t>Viola M. Montes</t>
  </si>
  <si>
    <t>Alex M. Mukherjee</t>
  </si>
  <si>
    <t>Carol N. Francis</t>
  </si>
  <si>
    <t>Tony F. Hines</t>
  </si>
  <si>
    <t>Frank J. George</t>
  </si>
  <si>
    <t>William J. Dubois</t>
  </si>
  <si>
    <t>Lindsey T. Soto</t>
  </si>
  <si>
    <t>Pamela F. Swift</t>
  </si>
  <si>
    <t>Grace T. Key</t>
  </si>
  <si>
    <t>Walter R. Johnston</t>
  </si>
  <si>
    <t>George C. Peralta</t>
  </si>
  <si>
    <t>Andrew R. Maria</t>
  </si>
  <si>
    <t>Donald F. Cullen</t>
  </si>
  <si>
    <t>Diana H. Holloway</t>
  </si>
  <si>
    <t>Carrie S. Michael</t>
  </si>
  <si>
    <t>Sean G. Scott</t>
  </si>
  <si>
    <t>John A. Sarmiento</t>
  </si>
  <si>
    <t>Jesse J. Schneider</t>
  </si>
  <si>
    <t>Shirley H. Alberto</t>
  </si>
  <si>
    <t>Brandon I. Shaikh</t>
  </si>
  <si>
    <t>Jaime M. Maxwell</t>
  </si>
  <si>
    <t>Judith C. Mason</t>
  </si>
  <si>
    <t>Jim J. Greer</t>
  </si>
  <si>
    <t>Jacob M. Muhammad</t>
  </si>
  <si>
    <t>Michelle K. Mishra</t>
  </si>
  <si>
    <t>Margaret E. Johnson</t>
  </si>
  <si>
    <t>Alvin I. Adam</t>
  </si>
  <si>
    <t>Albert L. Yadav</t>
  </si>
  <si>
    <t>Dennis F. Reed</t>
  </si>
  <si>
    <t>Erika D. Cool</t>
  </si>
  <si>
    <t>Nicole S. Francisco</t>
  </si>
  <si>
    <t>Anthony C. Herrera</t>
  </si>
  <si>
    <t>Catherine L. Miles</t>
  </si>
  <si>
    <t>Helen T. Brewer</t>
  </si>
  <si>
    <t>Ronald J. Dave</t>
  </si>
  <si>
    <t>Tara A. Lopez</t>
  </si>
  <si>
    <t>Todd E. Mercado</t>
  </si>
  <si>
    <t>David D. Woods</t>
  </si>
  <si>
    <t>Christopher J. Gardner</t>
  </si>
  <si>
    <t>Joyce K. Varma</t>
  </si>
  <si>
    <t>George S. Boyd</t>
  </si>
  <si>
    <t>Nancy R. Draper</t>
  </si>
  <si>
    <t>Sheila M. Washington</t>
  </si>
  <si>
    <t>Felicia C. Wallace</t>
  </si>
  <si>
    <t>Robert T. Castillo</t>
  </si>
  <si>
    <t>Doris M. Juan</t>
  </si>
  <si>
    <t>Teresa S. Das</t>
  </si>
  <si>
    <t>Dolores C. Saunders</t>
  </si>
  <si>
    <t>Charles C. Drummond</t>
  </si>
  <si>
    <t>Kenneth V. Lawrence</t>
  </si>
  <si>
    <t>John J. Cooper</t>
  </si>
  <si>
    <t>Shawn J. Garg</t>
  </si>
  <si>
    <t>Allison D. Oconnell</t>
  </si>
  <si>
    <t>Anna C. Mann</t>
  </si>
  <si>
    <t>George M. Garrett</t>
  </si>
  <si>
    <t>Doris D. Mason</t>
  </si>
  <si>
    <t>Lori J. Boss</t>
  </si>
  <si>
    <t>Brett F. Wong</t>
  </si>
  <si>
    <t>Michael J. Barron</t>
  </si>
  <si>
    <t>Adam D. Mann</t>
  </si>
  <si>
    <t>Peggy D. Villarreal</t>
  </si>
  <si>
    <t>Shannon J. Barrow</t>
  </si>
  <si>
    <t>Elmer J. Barnes</t>
  </si>
  <si>
    <t>Amanda K. Simmons</t>
  </si>
  <si>
    <t>Randy F. Elliott</t>
  </si>
  <si>
    <t>Jason C. Iqbal</t>
  </si>
  <si>
    <t>Judy J. Vance</t>
  </si>
  <si>
    <t>Norma R. Nix</t>
  </si>
  <si>
    <t>Frances M. Rios</t>
  </si>
  <si>
    <t>George C. Ng</t>
  </si>
  <si>
    <t>Walter P. Banks</t>
  </si>
  <si>
    <t>Jackie J. Powell</t>
  </si>
  <si>
    <t>Cynthia D. Kelly</t>
  </si>
  <si>
    <t>Megan J. Boo</t>
  </si>
  <si>
    <t>Diana J. Lara</t>
  </si>
  <si>
    <t>Mark I. Bergeron</t>
  </si>
  <si>
    <t>Michelle M. Bentley</t>
  </si>
  <si>
    <t>Marilyn A. Jensen</t>
  </si>
  <si>
    <t>Russell J. Harris</t>
  </si>
  <si>
    <t>Justin N. Paz</t>
  </si>
  <si>
    <t>George I. Bravo</t>
  </si>
  <si>
    <t>Cindy J. Ford</t>
  </si>
  <si>
    <t>April A. Spencer</t>
  </si>
  <si>
    <t>Crystal O. Lau</t>
  </si>
  <si>
    <t>Shirley F. Wilson</t>
  </si>
  <si>
    <t>Amber L. Price</t>
  </si>
  <si>
    <t>Martha J. Kane</t>
  </si>
  <si>
    <t>Adam B. Chapman</t>
  </si>
  <si>
    <t>Ronald J. Salazar</t>
  </si>
  <si>
    <t>Scott S. Owen</t>
  </si>
  <si>
    <t>Tyler D. Kay</t>
  </si>
  <si>
    <t>Dorothy D. Cullen</t>
  </si>
  <si>
    <t>Dolores M. Estrada</t>
  </si>
  <si>
    <t>Joshua J. Adkins</t>
  </si>
  <si>
    <t>Samantha J. Quinn</t>
  </si>
  <si>
    <t>Daniel L. Singh</t>
  </si>
  <si>
    <t>Susan K. Martins</t>
  </si>
  <si>
    <t>Albert C. Grace</t>
  </si>
  <si>
    <t>Vincent F. Payne</t>
  </si>
  <si>
    <t>Kenneth G. Fajardo</t>
  </si>
  <si>
    <t>Chad F. Gupta</t>
  </si>
  <si>
    <t>Charles I. Salah</t>
  </si>
  <si>
    <t>Sophie J. Joyce</t>
  </si>
  <si>
    <t>April N. Nixon</t>
  </si>
  <si>
    <t>Albert F. Hodge</t>
  </si>
  <si>
    <t>Steve D. Adler</t>
  </si>
  <si>
    <t>Valerie J. James</t>
  </si>
  <si>
    <t>Pamela F. Chaudhary</t>
  </si>
  <si>
    <t>Doreen I. Duffy</t>
  </si>
  <si>
    <t>Roy S. Lucas</t>
  </si>
  <si>
    <t>Sarah H. Pearce</t>
  </si>
  <si>
    <t>Irene J. West</t>
  </si>
  <si>
    <t>William S. Mathis</t>
  </si>
  <si>
    <t>Scott D. Sam</t>
  </si>
  <si>
    <t>Craig N. Angel</t>
  </si>
  <si>
    <t>Jonathan J. Hardy</t>
  </si>
  <si>
    <t>Colleen F. Hancock</t>
  </si>
  <si>
    <t>Jennifer L. Evans</t>
  </si>
  <si>
    <t>Brandon J. Morris</t>
  </si>
  <si>
    <t>Gary I. Benson</t>
  </si>
  <si>
    <t>Kim L. Victor</t>
  </si>
  <si>
    <t>Patrick R. Ward</t>
  </si>
  <si>
    <t>Denise M. Mohammed</t>
  </si>
  <si>
    <t>James D. Mueller</t>
  </si>
  <si>
    <t>Jo B. Barnett</t>
  </si>
  <si>
    <t>James J. West</t>
  </si>
  <si>
    <t>Cheryl E. Hess</t>
  </si>
  <si>
    <t>Agnes J. Ryan</t>
  </si>
  <si>
    <t>Jack J. Little</t>
  </si>
  <si>
    <t>Kristi J. Raj</t>
  </si>
  <si>
    <t>Deanna D. Tiwari</t>
  </si>
  <si>
    <t>Denise E. Barber</t>
  </si>
  <si>
    <t>Bobby J. King</t>
  </si>
  <si>
    <t>Joanne K. Kerr</t>
  </si>
  <si>
    <t>Michelle K. Humphrey</t>
  </si>
  <si>
    <t>Tiffany R. Gupta</t>
  </si>
  <si>
    <t>Michelle I. Guerrero</t>
  </si>
  <si>
    <t>Kimberly J. Grant</t>
  </si>
  <si>
    <t>Cynthia A. Roche</t>
  </si>
  <si>
    <t>Mildred J. Sharma</t>
  </si>
  <si>
    <t>Cynthia A. Gonzaga</t>
  </si>
  <si>
    <t>Debra I. Glass</t>
  </si>
  <si>
    <t>Alexandra W. Fowler</t>
  </si>
  <si>
    <t>Marilyn M. Fung</t>
  </si>
  <si>
    <t>Ronald J. Rodriguez</t>
  </si>
  <si>
    <t>Ricky B. May</t>
  </si>
  <si>
    <t>Lawrence M. Mclean</t>
  </si>
  <si>
    <t>Gladys R. Carr</t>
  </si>
  <si>
    <t>Diane I. Sharp</t>
  </si>
  <si>
    <t>Gary A. Raines</t>
  </si>
  <si>
    <t>Amber J. Acosta</t>
  </si>
  <si>
    <t>Melvin R. Goodman</t>
  </si>
  <si>
    <t>Carolyn F. Davis</t>
  </si>
  <si>
    <t>Brandon J. Mcintosh</t>
  </si>
  <si>
    <t>Steven D. Miranda</t>
  </si>
  <si>
    <t>Patrick G. Acosta</t>
  </si>
  <si>
    <t>James F. Berry</t>
  </si>
  <si>
    <t>Vivian J. Cook</t>
  </si>
  <si>
    <t>Jacob N. Lo</t>
  </si>
  <si>
    <t>Christopher M. Erickson</t>
  </si>
  <si>
    <t>Marie J. Reynolds</t>
  </si>
  <si>
    <t>Ronald F. Prince</t>
  </si>
  <si>
    <t>Kyle F. Wade</t>
  </si>
  <si>
    <t>Christopher S. Chong</t>
  </si>
  <si>
    <t>Troy J. Chang</t>
  </si>
  <si>
    <t>Kayla D. Mckinney</t>
  </si>
  <si>
    <t>David A. Palmer</t>
  </si>
  <si>
    <t>Phyllis J. Frank</t>
  </si>
  <si>
    <t>Gloria B. Schultz</t>
  </si>
  <si>
    <t>Barbara S. Payne</t>
  </si>
  <si>
    <t>Blake D. Dean</t>
  </si>
  <si>
    <t>Samantha K. Andrews</t>
  </si>
  <si>
    <t>Anna C. Cruz</t>
  </si>
  <si>
    <t>Dominique J. Osman</t>
  </si>
  <si>
    <t>Chris J. Cortez</t>
  </si>
  <si>
    <t>Larry N. Coates</t>
  </si>
  <si>
    <t>Rachel R. Kelly</t>
  </si>
  <si>
    <t>Norma L. Eaton</t>
  </si>
  <si>
    <t>Kristin J. Carter</t>
  </si>
  <si>
    <t>Ann E. Amin</t>
  </si>
  <si>
    <t>Dale J. Frazier</t>
  </si>
  <si>
    <t>Ida J. Vasquez</t>
  </si>
  <si>
    <t>Robert V. Ramirez</t>
  </si>
  <si>
    <t>Judy J. Toledo</t>
  </si>
  <si>
    <t>Kristin J. Williamson</t>
  </si>
  <si>
    <t>Kyle M. Mason</t>
  </si>
  <si>
    <t>Matthew M. Howe</t>
  </si>
  <si>
    <t>Maria T. Liu</t>
  </si>
  <si>
    <t>Kevin A. Rogers</t>
  </si>
  <si>
    <t>Eric D. Dickson</t>
  </si>
  <si>
    <t>Frances R. Moore</t>
  </si>
  <si>
    <t>Mark A. Nicole</t>
  </si>
  <si>
    <t>Brittany M. Palmer</t>
  </si>
  <si>
    <t>Brandon F. Bryant</t>
  </si>
  <si>
    <t>Ryan R. Hull</t>
  </si>
  <si>
    <t>Marsha D. Fisher</t>
  </si>
  <si>
    <t>Megan M. Lee</t>
  </si>
  <si>
    <t>Justin D. Lim</t>
  </si>
  <si>
    <t>Kelsey M. Butler</t>
  </si>
  <si>
    <t>Brandi K. Ch</t>
  </si>
  <si>
    <t>Ryan M. Enriquez</t>
  </si>
  <si>
    <t>Janet E. Santiago</t>
  </si>
  <si>
    <t>Dorothy N. Lee</t>
  </si>
  <si>
    <t>Barry B. Weber</t>
  </si>
  <si>
    <t>Dawn E. Morin</t>
  </si>
  <si>
    <t>Betty B. Zhang</t>
  </si>
  <si>
    <t>Jacob H. Salas</t>
  </si>
  <si>
    <t>Kristin E. Ford</t>
  </si>
  <si>
    <t>Barbara J. Avery</t>
  </si>
  <si>
    <t>Tony R. Blair</t>
  </si>
  <si>
    <t>Beverly D. Peterson</t>
  </si>
  <si>
    <t>Lois C. Negi</t>
  </si>
  <si>
    <t>Karen G. Sutton</t>
  </si>
  <si>
    <t>Debra D. Lin</t>
  </si>
  <si>
    <t>Robert C. Tran</t>
  </si>
  <si>
    <t>David G. Grimes</t>
  </si>
  <si>
    <t>Richard J. Slater</t>
  </si>
  <si>
    <t>Philip R. Raj</t>
  </si>
  <si>
    <t>Jane M. Crowley</t>
  </si>
  <si>
    <t>Jeffrey K. Ferris</t>
  </si>
  <si>
    <t>Jackie F. Jensen</t>
  </si>
  <si>
    <t>Teresa C. Byrd</t>
  </si>
  <si>
    <t>Kimberly C. Marshall</t>
  </si>
  <si>
    <t>Jesse M. Joyce</t>
  </si>
  <si>
    <t>Dorothy J. Miller</t>
  </si>
  <si>
    <t>Beverly I. Bowers</t>
  </si>
  <si>
    <t>Stacy N. Issa</t>
  </si>
  <si>
    <t>Scott T. Howard</t>
  </si>
  <si>
    <t>Bradley J. Mesa</t>
  </si>
  <si>
    <t>Robert M. Green</t>
  </si>
  <si>
    <t>Angela K. Porter</t>
  </si>
  <si>
    <t>Leroy P. Sears</t>
  </si>
  <si>
    <t>Juan A. Brooks</t>
  </si>
  <si>
    <t>Justin F. Curtis</t>
  </si>
  <si>
    <t>Peter F. Wan</t>
  </si>
  <si>
    <t>Donna D. Yee</t>
  </si>
  <si>
    <t>Kyle F. Rice</t>
  </si>
  <si>
    <t>Lauren F. Daniels</t>
  </si>
  <si>
    <t>Joseph T. Henderson</t>
  </si>
  <si>
    <t>Kelli A. Farrell</t>
  </si>
  <si>
    <t>Sherri M. Cummings</t>
  </si>
  <si>
    <t>Darlene M. Cook</t>
  </si>
  <si>
    <t>Julie A. Silver</t>
  </si>
  <si>
    <t>Melanie T. George</t>
  </si>
  <si>
    <t>Denise L. Cullen</t>
  </si>
  <si>
    <t>Roger D. Gibbons</t>
  </si>
  <si>
    <t>Joshua F. Ferrer</t>
  </si>
  <si>
    <t>Amanda F. Franco</t>
  </si>
  <si>
    <t>Cindy F. Beltran</t>
  </si>
  <si>
    <t>Gary M. Post</t>
  </si>
  <si>
    <t>Erica E. Ruiz</t>
  </si>
  <si>
    <t>Victoria S. Watkins</t>
  </si>
  <si>
    <t>Cheryl G. Suarez</t>
  </si>
  <si>
    <t>Shirley M. Harris</t>
  </si>
  <si>
    <t>David J. Potter</t>
  </si>
  <si>
    <t>Christina S. Li</t>
  </si>
  <si>
    <t>Theresa H. Price</t>
  </si>
  <si>
    <t>Phyllis L. Torres</t>
  </si>
  <si>
    <t>Olivia J. Cunningham</t>
  </si>
  <si>
    <t>Thomas I. Steele</t>
  </si>
  <si>
    <t>Tracy J. Bell</t>
  </si>
  <si>
    <t>Melinda E. Tucker</t>
  </si>
  <si>
    <t>Daniel J. Stevens</t>
  </si>
  <si>
    <t>Connie M. Malik</t>
  </si>
  <si>
    <t>Joyce P. Spencer</t>
  </si>
  <si>
    <t>William J. Mccoy</t>
  </si>
  <si>
    <t>Kyle M. Burns</t>
  </si>
  <si>
    <t>Jesse M. Man</t>
  </si>
  <si>
    <t>Grace J. Jensen</t>
  </si>
  <si>
    <t>Susan F. Curtis</t>
  </si>
  <si>
    <t>Susan A. Stokes</t>
  </si>
  <si>
    <t>Michelle J. Garg</t>
  </si>
  <si>
    <t>Ethel D. Rana</t>
  </si>
  <si>
    <t>Amy L. Workman</t>
  </si>
  <si>
    <t>Shannon J. Ferrer</t>
  </si>
  <si>
    <t>Steve D. Bruno</t>
  </si>
  <si>
    <t>Maria T. Sorensen</t>
  </si>
  <si>
    <t>Eric V. Purcell</t>
  </si>
  <si>
    <t>Melanie F. Barrett</t>
  </si>
  <si>
    <t>Amy F. Hood</t>
  </si>
  <si>
    <t>Tara F. Law</t>
  </si>
  <si>
    <t>Stacy B. Acharya</t>
  </si>
  <si>
    <t>Joshua J. Deleon</t>
  </si>
  <si>
    <t>Terri J. Harvey</t>
  </si>
  <si>
    <t>Jonathan J. Garcia</t>
  </si>
  <si>
    <t>Bill J. Jackson</t>
  </si>
  <si>
    <t>Sarah R. Henry</t>
  </si>
  <si>
    <t>Kathy T. Ng</t>
  </si>
  <si>
    <t>Megan H. Bond</t>
  </si>
  <si>
    <t>Joshua L. Ross</t>
  </si>
  <si>
    <t>Susan H. Dunn</t>
  </si>
  <si>
    <t>Dale B. Connors</t>
  </si>
  <si>
    <t>Patrick E. Rashid</t>
  </si>
  <si>
    <t>Ashley E. Branch</t>
  </si>
  <si>
    <t>Brandi F. Moore</t>
  </si>
  <si>
    <t>Kim F. Oliveira</t>
  </si>
  <si>
    <t>Grace H. Hussain</t>
  </si>
  <si>
    <t>Bobby M. Wilder</t>
  </si>
  <si>
    <t>Nora J. Andrew</t>
  </si>
  <si>
    <t>Gloria C. Goldman</t>
  </si>
  <si>
    <t>Marie M. Swain</t>
  </si>
  <si>
    <t>Richard A. Jay</t>
  </si>
  <si>
    <t>Minnie T. Castro</t>
  </si>
  <si>
    <t>Charlotte P. Sargent</t>
  </si>
  <si>
    <t>Carl M. Chua</t>
  </si>
  <si>
    <t>Meghan M. Syed</t>
  </si>
  <si>
    <t>Edith J. Holmes</t>
  </si>
  <si>
    <t>John I. Levy</t>
  </si>
  <si>
    <t>Kevin R. Patel</t>
  </si>
  <si>
    <t>Carolyn D. Fowler</t>
  </si>
  <si>
    <t>Phyllis C. Rosa</t>
  </si>
  <si>
    <t>Sandra D. Sam</t>
  </si>
  <si>
    <t>Dennis M. Armstrong</t>
  </si>
  <si>
    <t>Doris J. Reed</t>
  </si>
  <si>
    <t>Ralph F. Valencia</t>
  </si>
  <si>
    <t>Ronald M. Dunn</t>
  </si>
  <si>
    <t>Joyce P. Roth</t>
  </si>
  <si>
    <t>Dean L. Leong</t>
  </si>
  <si>
    <t>Evelyn P. Park</t>
  </si>
  <si>
    <t>Mark F. White</t>
  </si>
  <si>
    <t>Matthew I. Perkins</t>
  </si>
  <si>
    <t>Shannon H. Cox</t>
  </si>
  <si>
    <t>Donald C. Yadav</t>
  </si>
  <si>
    <t>Christine J. Bender</t>
  </si>
  <si>
    <t>Cheryl J. Spencer</t>
  </si>
  <si>
    <t>Ann E. Murphy</t>
  </si>
  <si>
    <t>Anna C. Hong</t>
  </si>
  <si>
    <t>Kathryn F. Winters</t>
  </si>
  <si>
    <t>Antonio C. Oneill</t>
  </si>
  <si>
    <t>Michelle J. Kamal</t>
  </si>
  <si>
    <t>Amber P. Hart</t>
  </si>
  <si>
    <t>Margaret S. Moody</t>
  </si>
  <si>
    <t>Wallace B. Neo</t>
  </si>
  <si>
    <t>Justin G. Crawford</t>
  </si>
  <si>
    <t>Alan D. Benson</t>
  </si>
  <si>
    <t>Laurie G. Evans</t>
  </si>
  <si>
    <t>Paul G. Cooper</t>
  </si>
  <si>
    <t>Robert R. Prince</t>
  </si>
  <si>
    <t>Fred D. Bautista</t>
  </si>
  <si>
    <t>Stacy J. Vaughan</t>
  </si>
  <si>
    <t>Joan M. Parry</t>
  </si>
  <si>
    <t>Kathleen F. Driver</t>
  </si>
  <si>
    <t>George M. Donaldson</t>
  </si>
  <si>
    <t>Jackie D. Vargas</t>
  </si>
  <si>
    <t>Eugene F. Garrison</t>
  </si>
  <si>
    <t>Philip C. Lawrence</t>
  </si>
  <si>
    <t>Gina N. Wagner</t>
  </si>
  <si>
    <t>Rosemary D. Alvarado</t>
  </si>
  <si>
    <t>William K. Hardy</t>
  </si>
  <si>
    <t>Edward M. Woods</t>
  </si>
  <si>
    <t>Debbie S. Peters</t>
  </si>
  <si>
    <t>Nicole I. Schroeder</t>
  </si>
  <si>
    <t>Mary M. Angel</t>
  </si>
  <si>
    <t>Cathy R. Stephenson</t>
  </si>
  <si>
    <t>Laurie I. Hart</t>
  </si>
  <si>
    <t>Marion H. Santiago</t>
  </si>
  <si>
    <t>Helen C. Harding</t>
  </si>
  <si>
    <t>Donald R. Thapa</t>
  </si>
  <si>
    <t>Jeanne M. Rana</t>
  </si>
  <si>
    <t>Alice J. Gordon</t>
  </si>
  <si>
    <t>Frederick F. Kennedy</t>
  </si>
  <si>
    <t>Diana R. Dave</t>
  </si>
  <si>
    <t>Sean M. Owens</t>
  </si>
  <si>
    <t>Daniel K. Gibbs</t>
  </si>
  <si>
    <t>Christina J. Hill</t>
  </si>
  <si>
    <t>Anthony S. Robertson</t>
  </si>
  <si>
    <t>Helen D. Gilmore</t>
  </si>
  <si>
    <t>Tina V. Newman</t>
  </si>
  <si>
    <t>Patricia T. Santiago</t>
  </si>
  <si>
    <t>Virginia J. Mohd</t>
  </si>
  <si>
    <t>Brenda J. Gupta</t>
  </si>
  <si>
    <t>Douglas L. Boyd</t>
  </si>
  <si>
    <t>Danielle S. Oconnell</t>
  </si>
  <si>
    <t>Charles D. Kemp</t>
  </si>
  <si>
    <t>Marguerite D. Law</t>
  </si>
  <si>
    <t>Harry J. Woods</t>
  </si>
  <si>
    <t>Caitlin M. Rios</t>
  </si>
  <si>
    <t>James I. Fritz</t>
  </si>
  <si>
    <t>Pamela J. Fernandez</t>
  </si>
  <si>
    <t>George D. Mcdonald</t>
  </si>
  <si>
    <t>Jacqueline H. Thompson</t>
  </si>
  <si>
    <t>Tammy J. Miller</t>
  </si>
  <si>
    <t>Howard F. Gupta</t>
  </si>
  <si>
    <t>Amy F. Hinton</t>
  </si>
  <si>
    <t>Keith F. Srivastava</t>
  </si>
  <si>
    <t>Teresa L. Richard</t>
  </si>
  <si>
    <t>Gloria I. Chin</t>
  </si>
  <si>
    <t>Rodney D. Long</t>
  </si>
  <si>
    <t>William P. Sweeney</t>
  </si>
  <si>
    <t>Kyle P. Mcintyre</t>
  </si>
  <si>
    <t>Marilyn W. Santos</t>
  </si>
  <si>
    <t>Jeremy B. Skinner</t>
  </si>
  <si>
    <t>Steven P. Saad</t>
  </si>
  <si>
    <t>Nancy D. Ingram</t>
  </si>
  <si>
    <t>Julie F. Long</t>
  </si>
  <si>
    <t>Gladys G. Manning</t>
  </si>
  <si>
    <t>Benjamin J. Rashid</t>
  </si>
  <si>
    <t>Alice D. Schmidt</t>
  </si>
  <si>
    <t>Courtney F. Cobb</t>
  </si>
  <si>
    <t>Shawn D. Antonio</t>
  </si>
  <si>
    <t>Thomas P. Adams</t>
  </si>
  <si>
    <t>Ruby H. Nabil</t>
  </si>
  <si>
    <t>Nicholas K. Vaughan</t>
  </si>
  <si>
    <t>Cynthia J. Fischer</t>
  </si>
  <si>
    <t>Karen B. Moss</t>
  </si>
  <si>
    <t>Brandi F. Davis</t>
  </si>
  <si>
    <t>Joshua F. King</t>
  </si>
  <si>
    <t>Betty J. Davies</t>
  </si>
  <si>
    <t>Donald C. Hayden</t>
  </si>
  <si>
    <t>Leonard J. Barlow</t>
  </si>
  <si>
    <t>Jamie B. Ansari</t>
  </si>
  <si>
    <t>Ashley J. Parks</t>
  </si>
  <si>
    <t>Peter R. Dave</t>
  </si>
  <si>
    <t>Dana F. Tolentino</t>
  </si>
  <si>
    <t>Scott J. Shin</t>
  </si>
  <si>
    <t>Teri K. Boyd</t>
  </si>
  <si>
    <t>Cindy L. Chong</t>
  </si>
  <si>
    <t>Mary O. Roth</t>
  </si>
  <si>
    <t>Patricia D. Mackey</t>
  </si>
  <si>
    <t>Adam J. Hernandez</t>
  </si>
  <si>
    <t>Timothy J. Petersen</t>
  </si>
  <si>
    <t>Rebecca J. Rojas</t>
  </si>
  <si>
    <t>Nancy C. Babu</t>
  </si>
  <si>
    <t>Megan O. Simons</t>
  </si>
  <si>
    <t>Dorothy C. Boyd</t>
  </si>
  <si>
    <t>Cynthia S. Noble</t>
  </si>
  <si>
    <t>Brittany M. Orr</t>
  </si>
  <si>
    <t>Robert J. Mccormick</t>
  </si>
  <si>
    <t>Cheryl J. Brooks</t>
  </si>
  <si>
    <t>Patrick L. Thornton</t>
  </si>
  <si>
    <t>Gregory D. Baker</t>
  </si>
  <si>
    <t>Johnny R. Hurley</t>
  </si>
  <si>
    <t>Herbert C. Rodrigues</t>
  </si>
  <si>
    <t>Judith J. Underwood</t>
  </si>
  <si>
    <t>Greg S. Patel</t>
  </si>
  <si>
    <t>Courtney F. Rose</t>
  </si>
  <si>
    <t>Nicholas J. Livingston</t>
  </si>
  <si>
    <t>Michael R. Park</t>
  </si>
  <si>
    <t>Jimmy J. Reynolds</t>
  </si>
  <si>
    <t>Andrew T. Adam</t>
  </si>
  <si>
    <t>Gabriel B. Summers</t>
  </si>
  <si>
    <t>Kathy C. Chopra</t>
  </si>
  <si>
    <t>Joseph I. Rudd</t>
  </si>
  <si>
    <t>Christopher M. Perez</t>
  </si>
  <si>
    <t>Jacob J. Wheeler</t>
  </si>
  <si>
    <t>Rebecca L. Torres</t>
  </si>
  <si>
    <t>Cameron E. Rutherford</t>
  </si>
  <si>
    <t>Cynthia I. Joseph</t>
  </si>
  <si>
    <t>Erica M. Mendoza</t>
  </si>
  <si>
    <t>Kevin B. Hudson</t>
  </si>
  <si>
    <t>Margaret M. Smith</t>
  </si>
  <si>
    <t>Daniel D. Vogel</t>
  </si>
  <si>
    <t>Raymond J. Nicole</t>
  </si>
  <si>
    <t>Jason C. Wheeler</t>
  </si>
  <si>
    <t>Denise H. Franco</t>
  </si>
  <si>
    <t>Arlene J. Blankenship</t>
  </si>
  <si>
    <t>Peter J. Hodge</t>
  </si>
  <si>
    <t>Steven A. Berg</t>
  </si>
  <si>
    <t>Bruce L. Rogers</t>
  </si>
  <si>
    <t>Billy F. Kaur</t>
  </si>
  <si>
    <t>Sharon J. Salvador</t>
  </si>
  <si>
    <t>Ruth J. Dunn</t>
  </si>
  <si>
    <t>Florence F. Rodgers</t>
  </si>
  <si>
    <t>Linda I. Hasan</t>
  </si>
  <si>
    <t>Andrew J. Quinn</t>
  </si>
  <si>
    <t>Krystal J. Eaton</t>
  </si>
  <si>
    <t>Tyler C. Sharma</t>
  </si>
  <si>
    <t>Michael M. Jain</t>
  </si>
  <si>
    <t>Wendy V. Barnett</t>
  </si>
  <si>
    <t>Angela A. Purohit</t>
  </si>
  <si>
    <t>Megan K. Ashley</t>
  </si>
  <si>
    <t>Randall K. Ahmed</t>
  </si>
  <si>
    <t>Michelle K. Browne</t>
  </si>
  <si>
    <t>Craig C. Hassan</t>
  </si>
  <si>
    <t>Cameron R. Cole</t>
  </si>
  <si>
    <t>Johnny J. Myers</t>
  </si>
  <si>
    <t>Kenneth D. Khan</t>
  </si>
  <si>
    <t>Marilyn T. Pagan</t>
  </si>
  <si>
    <t>Todd C. Ward</t>
  </si>
  <si>
    <t>Joseph R. Spears</t>
  </si>
  <si>
    <t>Janet N. Corrigan</t>
  </si>
  <si>
    <t>Thomas C. Bell</t>
  </si>
  <si>
    <t>Joyce R. Anne</t>
  </si>
  <si>
    <t>Whitney C. Macdonald</t>
  </si>
  <si>
    <t>Ronald F. Trivedi</t>
  </si>
  <si>
    <t>Gary L. Javed</t>
  </si>
  <si>
    <t>Patricia J. Norris</t>
  </si>
  <si>
    <t>Samuel T. Hand</t>
  </si>
  <si>
    <t>Jeremy J. Fernandez</t>
  </si>
  <si>
    <t>Brittany C. Winter</t>
  </si>
  <si>
    <t>Justin J. Taylor</t>
  </si>
  <si>
    <t>Emily A. Ram</t>
  </si>
  <si>
    <t>Dennis J. Masters</t>
  </si>
  <si>
    <t>Nicholas K. Holloway</t>
  </si>
  <si>
    <t>Kayla W. Jha</t>
  </si>
  <si>
    <t>William J. Norman</t>
  </si>
  <si>
    <t>Erin V. Neal</t>
  </si>
  <si>
    <t>Kimberly E. Ponce</t>
  </si>
  <si>
    <t>Mark R. Chi</t>
  </si>
  <si>
    <t>Brian H. Alvarez</t>
  </si>
  <si>
    <t>Cindy F. Miller</t>
  </si>
  <si>
    <t>Benjamin I. Burton</t>
  </si>
  <si>
    <t>Jonathan A. Thompson</t>
  </si>
  <si>
    <t>Christine C. Moon</t>
  </si>
  <si>
    <t>Ian I. Rodriguez</t>
  </si>
  <si>
    <t>Steven D. Moon</t>
  </si>
  <si>
    <t>Jordan I. B</t>
  </si>
  <si>
    <t>Tammie T. Cherry</t>
  </si>
  <si>
    <t>Laura P. Ryan</t>
  </si>
  <si>
    <t>Darlene F. Castaneda</t>
  </si>
  <si>
    <t>Cheryl W. Harrison</t>
  </si>
  <si>
    <t>Shirley W. Farley</t>
  </si>
  <si>
    <t>Kelsey F. Cat</t>
  </si>
  <si>
    <t>Stephanie J. Gibson</t>
  </si>
  <si>
    <t>Beverly D. Taylor</t>
  </si>
  <si>
    <t>Debbie F. Collier</t>
  </si>
  <si>
    <t>John D. Angel</t>
  </si>
  <si>
    <t>Pamela H. Rosario</t>
  </si>
  <si>
    <t>Edith J. Walter</t>
  </si>
  <si>
    <t>Jeremy F. Delgado</t>
  </si>
  <si>
    <t>Danielle M. Ortega</t>
  </si>
  <si>
    <t>Tricia L. Wong</t>
  </si>
  <si>
    <t>Sharon T. Sanchez</t>
  </si>
  <si>
    <t>Donald J. Roth</t>
  </si>
  <si>
    <t>Sean L. Hawkins</t>
  </si>
  <si>
    <t>Julia B. Parsons</t>
  </si>
  <si>
    <t>Lacey J. Mcleod</t>
  </si>
  <si>
    <t>Elaine I. Valdez</t>
  </si>
  <si>
    <t>Billy L. Felix</t>
  </si>
  <si>
    <t>Alexander P. Austin</t>
  </si>
  <si>
    <t>Joshua D. Rivera</t>
  </si>
  <si>
    <t>Joan B. Lama</t>
  </si>
  <si>
    <t>Aaron B. Rasmussen</t>
  </si>
  <si>
    <t>Tyler M. Raza</t>
  </si>
  <si>
    <t>Gary J. Hubbard</t>
  </si>
  <si>
    <t>Larry L. Sinclair</t>
  </si>
  <si>
    <t>Joyce M. Guevara</t>
  </si>
  <si>
    <t>Herbert D. Dick</t>
  </si>
  <si>
    <t>Donald D. Diaz</t>
  </si>
  <si>
    <t>Melissa V. Graham</t>
  </si>
  <si>
    <t>Irene F. Manalo</t>
  </si>
  <si>
    <t>Michelle M. William</t>
  </si>
  <si>
    <t>Christopher I. Webster</t>
  </si>
  <si>
    <t>Ashley F. Brady</t>
  </si>
  <si>
    <t>Diane J. Wall</t>
  </si>
  <si>
    <t>Jack R. Yates</t>
  </si>
  <si>
    <t>Carole N. Enriquez</t>
  </si>
  <si>
    <t>Cody F. Fuentes</t>
  </si>
  <si>
    <t>Lisa H. Dawson</t>
  </si>
  <si>
    <t>Pamela D. Singh</t>
  </si>
  <si>
    <t>Laurie K. Ingram</t>
  </si>
  <si>
    <t>Karen D. Robinson</t>
  </si>
  <si>
    <t>Marilyn H. San</t>
  </si>
  <si>
    <t>Shawn W. Espinosa</t>
  </si>
  <si>
    <t>Melinda L. Usman</t>
  </si>
  <si>
    <t>Elizabeth J. Stanley</t>
  </si>
  <si>
    <t>Lisa C. Velasquez</t>
  </si>
  <si>
    <t>Carol J. Contreras</t>
  </si>
  <si>
    <t>Kenneth C. Abbott</t>
  </si>
  <si>
    <t>Thomas M. Chong</t>
  </si>
  <si>
    <t>Charles J. Thornton</t>
  </si>
  <si>
    <t>Louis T. Calhoun</t>
  </si>
  <si>
    <t>Edward M. Solomon</t>
  </si>
  <si>
    <t>Gerald D. Brennan</t>
  </si>
  <si>
    <t>Mary G. Villa</t>
  </si>
  <si>
    <t>Genevieve R. Dunlap</t>
  </si>
  <si>
    <t>Terry N. Salinas</t>
  </si>
  <si>
    <t>Anne F. Santos</t>
  </si>
  <si>
    <t>Daniel J. Bowman</t>
  </si>
  <si>
    <t>Deborah E. Allen</t>
  </si>
  <si>
    <t>Nicole J. Benson</t>
  </si>
  <si>
    <t>Jerry I. Shelton</t>
  </si>
  <si>
    <t>Brittany A. Stuart</t>
  </si>
  <si>
    <t>Michael M. Park</t>
  </si>
  <si>
    <t>Christopher P. Tyler</t>
  </si>
  <si>
    <t>Kaitlin L. Knight</t>
  </si>
  <si>
    <t>Jared S. Carr</t>
  </si>
  <si>
    <t>Amanda E. Chowdhury</t>
  </si>
  <si>
    <t>Diane L. Nunez</t>
  </si>
  <si>
    <t>Beth H. Porter</t>
  </si>
  <si>
    <t>Nancy A. Parker</t>
  </si>
  <si>
    <t>Joseph J. Hogan</t>
  </si>
  <si>
    <t>Rose W. Joseph</t>
  </si>
  <si>
    <t>William A. Abbas</t>
  </si>
  <si>
    <t>Bonnie A. Ruiz</t>
  </si>
  <si>
    <t>Kayla J. Roberts</t>
  </si>
  <si>
    <t>Randy J. Weber</t>
  </si>
  <si>
    <t>Jay D. Cohen</t>
  </si>
  <si>
    <t>Bobby B. Dawson</t>
  </si>
  <si>
    <t>Mike C. Miller</t>
  </si>
  <si>
    <t>Erin L. Leung</t>
  </si>
  <si>
    <t>Donna D. Cordero</t>
  </si>
  <si>
    <t>Diana D. Beard</t>
  </si>
  <si>
    <t>Gary F. Dougherty</t>
  </si>
  <si>
    <t>Denise A. Acosta</t>
  </si>
  <si>
    <t>Sandy J. Parrish</t>
  </si>
  <si>
    <t>Norman T. Macias</t>
  </si>
  <si>
    <t>Hazel R. Adams</t>
  </si>
  <si>
    <t>Shannon A. Ma</t>
  </si>
  <si>
    <t>Donna J. Gonzales</t>
  </si>
  <si>
    <t>Cynthia J. Clark</t>
  </si>
  <si>
    <t>Jamie J. Sanchez</t>
  </si>
  <si>
    <t>Kyle C. Gomes</t>
  </si>
  <si>
    <t>Terry G. Fatima</t>
  </si>
  <si>
    <t>Lindsey C. Mason</t>
  </si>
  <si>
    <t>Ralph B. Pearson</t>
  </si>
  <si>
    <t>Diane J. Dwyer</t>
  </si>
  <si>
    <t>John M. Matthews</t>
  </si>
  <si>
    <t>Michelle I. Maddox</t>
  </si>
  <si>
    <t>Katelyn B. Kennedy</t>
  </si>
  <si>
    <t>Diane P. Moore</t>
  </si>
  <si>
    <t>Deborah P. Acevedo</t>
  </si>
  <si>
    <t>Joy J. Alvarez</t>
  </si>
  <si>
    <t>Stefanie J. Connor</t>
  </si>
  <si>
    <t>Regina S. Williamson</t>
  </si>
  <si>
    <t>Kimberly D. Barton</t>
  </si>
  <si>
    <t>Julie L. Gonzales</t>
  </si>
  <si>
    <t>Douglas J. Pearson</t>
  </si>
  <si>
    <t>Kathleen F. Collier</t>
  </si>
  <si>
    <t>Mary C. Melendez</t>
  </si>
  <si>
    <t>Tammy W. Carroll</t>
  </si>
  <si>
    <t>Henry J. Lawrence</t>
  </si>
  <si>
    <t>Brandy H. Hawkins</t>
  </si>
  <si>
    <t>Keith F. Mccabe</t>
  </si>
  <si>
    <t>Carrie J. Light</t>
  </si>
  <si>
    <t>Marilyn C. Merritt</t>
  </si>
  <si>
    <t>Rose K. Mohamed</t>
  </si>
  <si>
    <t>Dorothy A. Aja</t>
  </si>
  <si>
    <t>Amy F. Krishna</t>
  </si>
  <si>
    <t>Beverly L. Huang</t>
  </si>
  <si>
    <t>Troy K. Maxwell</t>
  </si>
  <si>
    <t>Jessica K. Pruitt</t>
  </si>
  <si>
    <t>Tammy N. Webber</t>
  </si>
  <si>
    <t>Cindy J. Henry</t>
  </si>
  <si>
    <t>Craig I. Raj</t>
  </si>
  <si>
    <t>Karen J. Adams</t>
  </si>
  <si>
    <t>Susan P. Agrawal</t>
  </si>
  <si>
    <t>Angela D. Chaturvedi</t>
  </si>
  <si>
    <t>Jeremy F. Hu</t>
  </si>
  <si>
    <t>Randy J. Potter</t>
  </si>
  <si>
    <t>Esther J. Warner</t>
  </si>
  <si>
    <t>Zachary L. Rowe</t>
  </si>
  <si>
    <t>Kathy F. Hampton</t>
  </si>
  <si>
    <t>Paul I. Fuller</t>
  </si>
  <si>
    <t>Joseph V. Weeks</t>
  </si>
  <si>
    <t>Theresa R. Cook</t>
  </si>
  <si>
    <t>Diane V. Duncan</t>
  </si>
  <si>
    <t>Angela S. Bhatia</t>
  </si>
  <si>
    <t>Ronald R. Phan</t>
  </si>
  <si>
    <t>Patricia M. Patel</t>
  </si>
  <si>
    <t>Peter G. Fisher</t>
  </si>
  <si>
    <t>Thomas E. Pacheco</t>
  </si>
  <si>
    <t>Kathleen M. Salas</t>
  </si>
  <si>
    <t>Marie J. Hill</t>
  </si>
  <si>
    <t>Peggy P. Wright</t>
  </si>
  <si>
    <t>Nicole M. Harrington</t>
  </si>
  <si>
    <t>Mike C. Cunningham</t>
  </si>
  <si>
    <t>Brandon J. Ahuja</t>
  </si>
  <si>
    <t>Kimberly M. Garcia</t>
  </si>
  <si>
    <t>Pamela J. Kennedy</t>
  </si>
  <si>
    <t>Howard V. Marks</t>
  </si>
  <si>
    <t>Lori J. Carter</t>
  </si>
  <si>
    <t>Patricia K. Watkins</t>
  </si>
  <si>
    <t>Kevin J. Patton</t>
  </si>
  <si>
    <t>Billy N. Brooks</t>
  </si>
  <si>
    <t>Sandra E. Bishop</t>
  </si>
  <si>
    <t>Marlene D. Shields</t>
  </si>
  <si>
    <t>Willie A. Stafford</t>
  </si>
  <si>
    <t>Alexander M. Lopez</t>
  </si>
  <si>
    <t>Brandon T. Holley</t>
  </si>
  <si>
    <t>Kayla J. Sanders</t>
  </si>
  <si>
    <t>Edward A. Bowen</t>
  </si>
  <si>
    <t>Kyle Y. Cortes</t>
  </si>
  <si>
    <t>Joan K. Stone</t>
  </si>
  <si>
    <t>Kenneth B. Goyal</t>
  </si>
  <si>
    <t>Dustin E. Cordova</t>
  </si>
  <si>
    <t>Lisa G. Mehta</t>
  </si>
  <si>
    <t>Joshua F. Castro</t>
  </si>
  <si>
    <t>Sandra I. Alvarado</t>
  </si>
  <si>
    <t>Cindy J. Jordan</t>
  </si>
  <si>
    <t>Charles F. Wall</t>
  </si>
  <si>
    <t>Troy N. Curry</t>
  </si>
  <si>
    <t>Phyllis O. Herrera</t>
  </si>
  <si>
    <t>Debra N. Cunningham</t>
  </si>
  <si>
    <t>Jeff L. Alexander</t>
  </si>
  <si>
    <t>Amy Y. Sierra</t>
  </si>
  <si>
    <t>Travis E. Hayes</t>
  </si>
  <si>
    <t>Josephine S. Omar</t>
  </si>
  <si>
    <t>Ralph D. Thomson</t>
  </si>
  <si>
    <t>Thomas K. Trujillo</t>
  </si>
  <si>
    <t>Bruce I. Benson</t>
  </si>
  <si>
    <t>Ronald J. Gibson</t>
  </si>
  <si>
    <t>Ruth O. Aguilar</t>
  </si>
  <si>
    <t>Arthur P. Carey</t>
  </si>
  <si>
    <t>Evelyn J. Maria</t>
  </si>
  <si>
    <t>Rhonda J. Welch</t>
  </si>
  <si>
    <t>Samuel R. Nolan</t>
  </si>
  <si>
    <t>Emma F. Lynch</t>
  </si>
  <si>
    <t>Larry D. Cunningham</t>
  </si>
  <si>
    <t>Timothy P. Wong</t>
  </si>
  <si>
    <t>Helen S. Larsen</t>
  </si>
  <si>
    <t>Robin F. Anderson</t>
  </si>
  <si>
    <t>Patrick F. Newell</t>
  </si>
  <si>
    <t>Sarah P. Long</t>
  </si>
  <si>
    <t>Shannon E. Song</t>
  </si>
  <si>
    <t>Jeremiah F. Farmer</t>
  </si>
  <si>
    <t>Lisa C. Barton</t>
  </si>
  <si>
    <t>Karen S. Dooley</t>
  </si>
  <si>
    <t>Walter E. Merritt</t>
  </si>
  <si>
    <t>Jamie O. Roberts</t>
  </si>
  <si>
    <t>George D. Mendoza</t>
  </si>
  <si>
    <t>Tiffany G. Liu</t>
  </si>
  <si>
    <t>Mark C. Boyle</t>
  </si>
  <si>
    <t>Danielle G. Mcdonald</t>
  </si>
  <si>
    <t>Peter J. Ng</t>
  </si>
  <si>
    <t>Craig G. Doherty</t>
  </si>
  <si>
    <t>Donna V. Atkinson</t>
  </si>
  <si>
    <t>Betty T. Nielsen</t>
  </si>
  <si>
    <t>Angela S. Terry</t>
  </si>
  <si>
    <t>Timothy D. Porter</t>
  </si>
  <si>
    <t>Joann C. Cheng</t>
  </si>
  <si>
    <t>Deborah L. Villanueva</t>
  </si>
  <si>
    <t>Angela E. Jordan</t>
  </si>
  <si>
    <t>Stanley R. Lama</t>
  </si>
  <si>
    <t>Peter J. Spears</t>
  </si>
  <si>
    <t>Roy N. Holden</t>
  </si>
  <si>
    <t>Cassandra E. Riley</t>
  </si>
  <si>
    <t>Rodney G. Vergara</t>
  </si>
  <si>
    <t>Justin D. Shelton</t>
  </si>
  <si>
    <t>Sherry B. Downey</t>
  </si>
  <si>
    <t>Robert A. Webster</t>
  </si>
  <si>
    <t>Donna D. Nixon</t>
  </si>
  <si>
    <t>Joyce A. Blake</t>
  </si>
  <si>
    <t>Amanda W. Hunt</t>
  </si>
  <si>
    <t>Sara K. Ellis</t>
  </si>
  <si>
    <t>Meghan A. Bhardwaj</t>
  </si>
  <si>
    <t>Virginia D. Bartlett</t>
  </si>
  <si>
    <t>Pearl D. Grace</t>
  </si>
  <si>
    <t>Mary P. Osman</t>
  </si>
  <si>
    <t>Richard J. Bradley</t>
  </si>
  <si>
    <t>Jerry H. Hussain</t>
  </si>
  <si>
    <t>Terry T. Murray</t>
  </si>
  <si>
    <t>Charles C. Flanagan</t>
  </si>
  <si>
    <t>Megan B. Vargas</t>
  </si>
  <si>
    <t>Margaret M. Guerra</t>
  </si>
  <si>
    <t>Donna H. Gates</t>
  </si>
  <si>
    <t>Dustin E. Kramer</t>
  </si>
  <si>
    <t>Crystal T. Jack</t>
  </si>
  <si>
    <t>Sarah G. Davis</t>
  </si>
  <si>
    <t>Joseph S. Tang</t>
  </si>
  <si>
    <t>Thelma D. Pandey</t>
  </si>
  <si>
    <t>Timothy O. Fisher</t>
  </si>
  <si>
    <t>Jonathan D. Kim</t>
  </si>
  <si>
    <t>Joshua J. Underwood</t>
  </si>
  <si>
    <t>June B. Perera</t>
  </si>
  <si>
    <t>Marian G. Sweeney</t>
  </si>
  <si>
    <t>Donald M. Mcrae</t>
  </si>
  <si>
    <t>Sarah I. Chu</t>
  </si>
  <si>
    <t>Victoria M. Emmanuel</t>
  </si>
  <si>
    <t>Charles F. Gill</t>
  </si>
  <si>
    <t>Deborah B. Ang</t>
  </si>
  <si>
    <t>Tyler A. Lawrence</t>
  </si>
  <si>
    <t>Joseph P. Knight</t>
  </si>
  <si>
    <t>Glenn D. Aguilar</t>
  </si>
  <si>
    <t>Anita D. Fernandez</t>
  </si>
  <si>
    <t>Mike J. French</t>
  </si>
  <si>
    <t>Mark S. Hampton</t>
  </si>
  <si>
    <t>Jasmine N. Black</t>
  </si>
  <si>
    <t>Andrew K. Mccallum</t>
  </si>
  <si>
    <t>Elsie J. Curtis</t>
  </si>
  <si>
    <t>Jack R. Burgess</t>
  </si>
  <si>
    <t>Nicholas F. Marshall</t>
  </si>
  <si>
    <t>Amy S. Townsend</t>
  </si>
  <si>
    <t>Rebecca G. Ireland</t>
  </si>
  <si>
    <t>Linda M. Knight</t>
  </si>
  <si>
    <t>Frances E. Turner</t>
  </si>
  <si>
    <t>Lisa L. Tucker</t>
  </si>
  <si>
    <t>Alice F. Britt</t>
  </si>
  <si>
    <t>Connie F. Morris</t>
  </si>
  <si>
    <t>Hannah H. Parker</t>
  </si>
  <si>
    <t>Candice S. Cleveland</t>
  </si>
  <si>
    <t>Joshua A. Abbott</t>
  </si>
  <si>
    <t>Angela M. Maxwell</t>
  </si>
  <si>
    <t>Mary F. Sandoval</t>
  </si>
  <si>
    <t>Lacey J. Powell</t>
  </si>
  <si>
    <t>Jack C. Park</t>
  </si>
  <si>
    <t>Shelly I. Brown</t>
  </si>
  <si>
    <t>John A. Holt</t>
  </si>
  <si>
    <t>Brenda R. Pickering</t>
  </si>
  <si>
    <t>Wendy J. Bradley</t>
  </si>
  <si>
    <t>Mallory N. Chandler</t>
  </si>
  <si>
    <t>Kenneth I. Tan</t>
  </si>
  <si>
    <t>David J. Ayala</t>
  </si>
  <si>
    <t>Nancy F. Dutta</t>
  </si>
  <si>
    <t>Brenda F. Miranda</t>
  </si>
  <si>
    <t>Shirley J. Shaw</t>
  </si>
  <si>
    <t>Mark E. Myers</t>
  </si>
  <si>
    <t>Glenn J. Nielsen</t>
  </si>
  <si>
    <t>Jeff T. Byrne</t>
  </si>
  <si>
    <t>Steven M. Fletcher</t>
  </si>
  <si>
    <t>Daniel B. Leonard</t>
  </si>
  <si>
    <t>Howard V. Gonzaga</t>
  </si>
  <si>
    <t>Victor D. Morgan</t>
  </si>
  <si>
    <t>Ronald I. George</t>
  </si>
  <si>
    <t>Darin S. Aguilar</t>
  </si>
  <si>
    <t>Barbara L. Raza</t>
  </si>
  <si>
    <t>Justin I. Morales</t>
  </si>
  <si>
    <t>Willard B. Keller</t>
  </si>
  <si>
    <t>Jack T. Barker</t>
  </si>
  <si>
    <t>Brian E. Sears</t>
  </si>
  <si>
    <t>Karen N. Kruger</t>
  </si>
  <si>
    <t>Linda A. Smith</t>
  </si>
  <si>
    <t>Clifford I. Rivera</t>
  </si>
  <si>
    <t>Mark K. Rivera</t>
  </si>
  <si>
    <t>Chad D. Wilson</t>
  </si>
  <si>
    <t>Jonathan J. Nash</t>
  </si>
  <si>
    <t>Shirley J. Steele</t>
  </si>
  <si>
    <t>Pamela J. Ward</t>
  </si>
  <si>
    <t>Charles D. Tang</t>
  </si>
  <si>
    <t>Dawn F. Li</t>
  </si>
  <si>
    <t>Beth M. Rosa</t>
  </si>
  <si>
    <t>Judy L. Odell</t>
  </si>
  <si>
    <t>Britney M. Hunter</t>
  </si>
  <si>
    <t>Cynthia G. Hernandez</t>
  </si>
  <si>
    <t>Laura T. Chong</t>
  </si>
  <si>
    <t>Patricia A. Jones</t>
  </si>
  <si>
    <t>William M. Chua</t>
  </si>
  <si>
    <t>Brianna I. Acharya</t>
  </si>
  <si>
    <t>Justin T. Crawford</t>
  </si>
  <si>
    <t>Frank L. Yadav</t>
  </si>
  <si>
    <t>Jeffrey M. Sapkota</t>
  </si>
  <si>
    <t>Vickie C. Khanna</t>
  </si>
  <si>
    <t>Nancy J. Stevenson</t>
  </si>
  <si>
    <t>Kristin J. Fox</t>
  </si>
  <si>
    <t>Carl A. Thornton</t>
  </si>
  <si>
    <t>Elsie S. Chapman</t>
  </si>
  <si>
    <t>Robert R. Dick</t>
  </si>
  <si>
    <t>Larry F. Torres</t>
  </si>
  <si>
    <t>Danny S. Chong</t>
  </si>
  <si>
    <t>Ashley A. Zimmerman</t>
  </si>
  <si>
    <t>Melissa I. Arnold</t>
  </si>
  <si>
    <t>Jamie K. Tucker</t>
  </si>
  <si>
    <t>Barbara K. Khalid</t>
  </si>
  <si>
    <t>Angela D. Kashyap</t>
  </si>
  <si>
    <t>Pauline M. Fernando</t>
  </si>
  <si>
    <t>Jonathan F. Head</t>
  </si>
  <si>
    <t>Sherry C. David</t>
  </si>
  <si>
    <t>Ida J. Chung</t>
  </si>
  <si>
    <t>Betty R. Fernandes</t>
  </si>
  <si>
    <t>Rose J. Whitehead</t>
  </si>
  <si>
    <t>Deborah F. Jha</t>
  </si>
  <si>
    <t>Rachel D. Shaw</t>
  </si>
  <si>
    <t>Sue J. Kelley</t>
  </si>
  <si>
    <t>Rhonda H. Simmons</t>
  </si>
  <si>
    <t>Andrea T. Hunter</t>
  </si>
  <si>
    <t>Crystal S. Hussain</t>
  </si>
  <si>
    <t>Rebecca F. Hammond</t>
  </si>
  <si>
    <t>Harold M. Roy</t>
  </si>
  <si>
    <t>George M. Rutherford</t>
  </si>
  <si>
    <t>Mike T. Marsh</t>
  </si>
  <si>
    <t>Laura T. Roque</t>
  </si>
  <si>
    <t>Sally K. Page</t>
  </si>
  <si>
    <t>Nancy J. Mansour</t>
  </si>
  <si>
    <t>Keith R. Todd</t>
  </si>
  <si>
    <t>Brian B. Moody</t>
  </si>
  <si>
    <t>Bruce M. Vasquez</t>
  </si>
  <si>
    <t>Robert M. Schroeder</t>
  </si>
  <si>
    <t>Dorothy M. Bhandari</t>
  </si>
  <si>
    <t>Wesley J. Cronin</t>
  </si>
  <si>
    <t>Lauren J. Cheung</t>
  </si>
  <si>
    <t>Terri J. Soto</t>
  </si>
  <si>
    <t>Jasmine S. Tiwari</t>
  </si>
  <si>
    <t>Jeffrey B. Rao</t>
  </si>
  <si>
    <t>Rachel R. Morton</t>
  </si>
  <si>
    <t>Christine S. Slater</t>
  </si>
  <si>
    <t>Jay D. Williamson</t>
  </si>
  <si>
    <t>Mark N. Rivera</t>
  </si>
  <si>
    <t>Paul I. Wall</t>
  </si>
  <si>
    <t>Mildred R. Camacho</t>
  </si>
  <si>
    <t>Nicole N. Bautista</t>
  </si>
  <si>
    <t>Crystal A. Woo</t>
  </si>
  <si>
    <t>William G. John</t>
  </si>
  <si>
    <t>Oscar K. Petersen</t>
  </si>
  <si>
    <t>James I. S</t>
  </si>
  <si>
    <t>Donna A. Pandey</t>
  </si>
  <si>
    <t>Sharon C. Yee</t>
  </si>
  <si>
    <t>Amanda T. Jorgensen</t>
  </si>
  <si>
    <t>Amy N. Neal</t>
  </si>
  <si>
    <t>Dorothy J. Marshall</t>
  </si>
  <si>
    <t>Eric F. Prakash</t>
  </si>
  <si>
    <t>Judith B. Huang</t>
  </si>
  <si>
    <t>Peggy C. Cox</t>
  </si>
  <si>
    <t>Justin V. Moody</t>
  </si>
  <si>
    <t>Nancy T. Tucker</t>
  </si>
  <si>
    <t>Barbara D. Rider</t>
  </si>
  <si>
    <t>Sarah J. Guzman</t>
  </si>
  <si>
    <t>Diane A. Clark</t>
  </si>
  <si>
    <t>Jason M. Mullen</t>
  </si>
  <si>
    <t>Debra C. Mayer</t>
  </si>
  <si>
    <t>Joshua M. Manning</t>
  </si>
  <si>
    <t>Cynthia P. Khan</t>
  </si>
  <si>
    <t>Kim K. Khanna</t>
  </si>
  <si>
    <t>Beth I. Cheng</t>
  </si>
  <si>
    <t>Pamela J. Henry</t>
  </si>
  <si>
    <t>Betty F. Huang</t>
  </si>
  <si>
    <t>Henry J. Hayes</t>
  </si>
  <si>
    <t>Kimberly D. Ayala</t>
  </si>
  <si>
    <t>Rhonda J. Downing</t>
  </si>
  <si>
    <t>Sheila I. Salinas</t>
  </si>
  <si>
    <t>Tammy L. Sutherland</t>
  </si>
  <si>
    <t>Lindsey T. Armstrong</t>
  </si>
  <si>
    <t>Frances S. Flanagan</t>
  </si>
  <si>
    <t>Todd G. Murphy</t>
  </si>
  <si>
    <t>Pamela L. Powers</t>
  </si>
  <si>
    <t>Melissa F. Bee</t>
  </si>
  <si>
    <t>Richard G. Mercado</t>
  </si>
  <si>
    <t>Jessica F. Delgado</t>
  </si>
  <si>
    <t>Cynthia R. Norton</t>
  </si>
  <si>
    <t>Jeff C. Macdonald</t>
  </si>
  <si>
    <t>April B. Fox</t>
  </si>
  <si>
    <t>Betty S. Munoz</t>
  </si>
  <si>
    <t>Rhonda B. Reyes</t>
  </si>
  <si>
    <t>Kathleen B. Hall</t>
  </si>
  <si>
    <t>Danielle J. Rahman</t>
  </si>
  <si>
    <t>Louis G. Gunawan</t>
  </si>
  <si>
    <t>Tracy K. Chiu</t>
  </si>
  <si>
    <t>Scott N. Meyers</t>
  </si>
  <si>
    <t>Stephanie R. Long</t>
  </si>
  <si>
    <t>Mark D. Joshi</t>
  </si>
  <si>
    <t>Andrew K. Joshi</t>
  </si>
  <si>
    <t>Grace R. Ortega</t>
  </si>
  <si>
    <t>Christopher D. Valenzuela</t>
  </si>
  <si>
    <t>James F. Contreras</t>
  </si>
  <si>
    <t>Samantha M. Walker</t>
  </si>
  <si>
    <t>Elizabeth C. Butler</t>
  </si>
  <si>
    <t>Brian J. Barry</t>
  </si>
  <si>
    <t>April A. Thakur</t>
  </si>
  <si>
    <t>Jennifer R. Hunt</t>
  </si>
  <si>
    <t>Robert M. Cole</t>
  </si>
  <si>
    <t>Debra S. Stewart</t>
  </si>
  <si>
    <t>George M. Goodman</t>
  </si>
  <si>
    <t>Annette M. Wu</t>
  </si>
  <si>
    <t>Scott A. Shaw</t>
  </si>
  <si>
    <t>Travis P. Griffith</t>
  </si>
  <si>
    <t>Alvin D. Wall</t>
  </si>
  <si>
    <t>Marion O. Daley</t>
  </si>
  <si>
    <t>Sharon G. Cross</t>
  </si>
  <si>
    <t>Erica F. Shop</t>
  </si>
  <si>
    <t>William D. Larson</t>
  </si>
  <si>
    <t>Anthony L. Ang</t>
  </si>
  <si>
    <t>Bonnie E. Vazquez</t>
  </si>
  <si>
    <t>Samuel J. Santiago</t>
  </si>
  <si>
    <t>Craig L. Coates</t>
  </si>
  <si>
    <t>Terry W. Waite</t>
  </si>
  <si>
    <t>Cynthia J. Salazar</t>
  </si>
  <si>
    <t>Emily J. Chavez</t>
  </si>
  <si>
    <t>Jill P. Khoury</t>
  </si>
  <si>
    <t>Donald M. Nelson</t>
  </si>
  <si>
    <t>Brittany K. Davenport</t>
  </si>
  <si>
    <t>Howard J. Delgado</t>
  </si>
  <si>
    <t>Robert J. Kerr</t>
  </si>
  <si>
    <t>Cynthia A. Roth</t>
  </si>
  <si>
    <t>Samantha C. Cat</t>
  </si>
  <si>
    <t>Larry A. Dutton</t>
  </si>
  <si>
    <t>Natalie I. Griffin</t>
  </si>
  <si>
    <t>Carla D. Marin</t>
  </si>
  <si>
    <t>Debbie T. Francis</t>
  </si>
  <si>
    <t>Amy R. Henry</t>
  </si>
  <si>
    <t>Travis A. Norris</t>
  </si>
  <si>
    <t>Troy F. Agustin</t>
  </si>
  <si>
    <t>Virginia K. Warner</t>
  </si>
  <si>
    <t>Tammy F. Kay</t>
  </si>
  <si>
    <t>Mike F. Yusuf</t>
  </si>
  <si>
    <t>Mary D. Chua</t>
  </si>
  <si>
    <t>Melissa J. Osullivan</t>
  </si>
  <si>
    <t>Mark B. Cummings</t>
  </si>
  <si>
    <t>Daniel L. Rodriguez</t>
  </si>
  <si>
    <t>Kim D. Roberts</t>
  </si>
  <si>
    <t>Laura D. Legaspi</t>
  </si>
  <si>
    <t>Brian B. Farrell</t>
  </si>
  <si>
    <t>Shannon L. Ferguson</t>
  </si>
  <si>
    <t>Janet J. Grant</t>
  </si>
  <si>
    <t>Amanda D. Henry</t>
  </si>
  <si>
    <t>Jeffrey C. Davidson</t>
  </si>
  <si>
    <t>Maria S. Randall</t>
  </si>
  <si>
    <t>Jerry S. Chua</t>
  </si>
  <si>
    <t>Juan K. Fernandes</t>
  </si>
  <si>
    <t>Carrie T. Bennett</t>
  </si>
  <si>
    <t>Michael G. Khaled</t>
  </si>
  <si>
    <t>Debbie R. Alexander</t>
  </si>
  <si>
    <t>Troy S. May</t>
  </si>
  <si>
    <t>Lisa J. Obrien</t>
  </si>
  <si>
    <t>Katie F. Vargas</t>
  </si>
  <si>
    <t>Luis S. Cooper</t>
  </si>
  <si>
    <t>Jennifer D. Macdonald</t>
  </si>
  <si>
    <t>James J. Campbell</t>
  </si>
  <si>
    <t>Deborah T. Jay</t>
  </si>
  <si>
    <t>Jacob R. Parry</t>
  </si>
  <si>
    <t>Roger F. Phelps</t>
  </si>
  <si>
    <t>Ruth S. Grimm</t>
  </si>
  <si>
    <t>Fernando F. Newman</t>
  </si>
  <si>
    <t>Brittany J. Curran</t>
  </si>
  <si>
    <t>George R. Fields</t>
  </si>
  <si>
    <t>Mike P. Israel</t>
  </si>
  <si>
    <t>Juanita S. Adam</t>
  </si>
  <si>
    <t>Gary L. Riley</t>
  </si>
  <si>
    <t>Debra L. Olsen</t>
  </si>
  <si>
    <t>Gladys J. Reynolds</t>
  </si>
  <si>
    <t>James J. Turner</t>
  </si>
  <si>
    <t>Scott J. Ahmed</t>
  </si>
  <si>
    <t>Maria T. Norman</t>
  </si>
  <si>
    <t>Judy L. Noe</t>
  </si>
  <si>
    <t>Ann J. Lyons</t>
  </si>
  <si>
    <t>Benjamin D. Lara</t>
  </si>
  <si>
    <t>Frank J. Butt</t>
  </si>
  <si>
    <t>Anthony J. Michel</t>
  </si>
  <si>
    <t>Steve J. Hui</t>
  </si>
  <si>
    <t>Christopher F. Ramos</t>
  </si>
  <si>
    <t>Debbie M. Pierce</t>
  </si>
  <si>
    <t>Jonathan E. Higgins</t>
  </si>
  <si>
    <t>Fannie J. Lane</t>
  </si>
  <si>
    <t>Emily I. Ang</t>
  </si>
  <si>
    <t>Zachary J. Mcgowan</t>
  </si>
  <si>
    <t>Lisa S. Flowers</t>
  </si>
  <si>
    <t>Joyce F. Evans</t>
  </si>
  <si>
    <t>Marie F. Gray</t>
  </si>
  <si>
    <t>Jo F. Carpenter</t>
  </si>
  <si>
    <t>Pauline M. Robertson</t>
  </si>
  <si>
    <t>Gladys J. Russo</t>
  </si>
  <si>
    <t>Mary K. Henry</t>
  </si>
  <si>
    <t>Judith C. Calderon</t>
  </si>
  <si>
    <t>Wanda I. Moreno</t>
  </si>
  <si>
    <t>Clarence E. Antonio</t>
  </si>
  <si>
    <t>Betty F. Irwin</t>
  </si>
  <si>
    <t>Melissa A. Sampson</t>
  </si>
  <si>
    <t>Eric J. Leo</t>
  </si>
  <si>
    <t>Jennifer M. Lyons</t>
  </si>
  <si>
    <t>Marilyn D. Doran</t>
  </si>
  <si>
    <t>Elaine H. Barker</t>
  </si>
  <si>
    <t>Steven F. Sears</t>
  </si>
  <si>
    <t>Jennifer R. Doank</t>
  </si>
  <si>
    <t>Marilyn J. Kruger</t>
  </si>
  <si>
    <t>Ashley V. Kim</t>
  </si>
  <si>
    <t>Alexandra D. Kim</t>
  </si>
  <si>
    <t>Crystal T. Jain</t>
  </si>
  <si>
    <t>Linda F. Coleman</t>
  </si>
  <si>
    <t>Lindsey F. Ramirez</t>
  </si>
  <si>
    <t>Nicholas J. Ramos</t>
  </si>
  <si>
    <t>Nicole J. Hammond</t>
  </si>
  <si>
    <t>Richard F. Rowland</t>
  </si>
  <si>
    <t>Bryan N. Tanner</t>
  </si>
  <si>
    <t>Ronald G. Ma</t>
  </si>
  <si>
    <t>Beth C. Guerrero</t>
  </si>
  <si>
    <t>Lisa L. Desai</t>
  </si>
  <si>
    <t>Juanita D. Mitchell</t>
  </si>
  <si>
    <t>Lynn P. Alexander</t>
  </si>
  <si>
    <t>Samantha M. Parr</t>
  </si>
  <si>
    <t>Daniel T. Rahman</t>
  </si>
  <si>
    <t>Deborah M. Lawrence</t>
  </si>
  <si>
    <t>Lisa R. Dube</t>
  </si>
  <si>
    <t>Katherine M. Herrera</t>
  </si>
  <si>
    <t>Mary T. Davidson</t>
  </si>
  <si>
    <t>Gladys F. Rodriguez</t>
  </si>
  <si>
    <t>Tiffany J. Bruce</t>
  </si>
  <si>
    <t>Randy J. Kaufman</t>
  </si>
  <si>
    <t>Warren K. Fernandez</t>
  </si>
  <si>
    <t>Nicholas J. Mason</t>
  </si>
  <si>
    <t>Amanda T. Deleon</t>
  </si>
  <si>
    <t>Donald I. Estrada</t>
  </si>
  <si>
    <t>Robert G. Hughes</t>
  </si>
  <si>
    <t>Deborah K. Houston</t>
  </si>
  <si>
    <t>Dean M. Cohen</t>
  </si>
  <si>
    <t>Mary D. Mcdaniel</t>
  </si>
  <si>
    <t>Samantha M. Dupuis</t>
  </si>
  <si>
    <t>Thomas M. Woodward</t>
  </si>
  <si>
    <t>Peggy I. Tan</t>
  </si>
  <si>
    <t>Alexandra M. Alves</t>
  </si>
  <si>
    <t>Denise M. Cullen</t>
  </si>
  <si>
    <t>Tara D. Blanco</t>
  </si>
  <si>
    <t>Dale M. Long</t>
  </si>
  <si>
    <t>Lori M. Elder</t>
  </si>
  <si>
    <t>Aaron M. Lindsey</t>
  </si>
  <si>
    <t>Janet B. Cross</t>
  </si>
  <si>
    <t>Danielle R. Pathak</t>
  </si>
  <si>
    <t>Scott S. Schroeder</t>
  </si>
  <si>
    <t>Judy P. Mcdonough</t>
  </si>
  <si>
    <t>Norma P. Wagner</t>
  </si>
  <si>
    <t>Michael F. Chavez</t>
  </si>
  <si>
    <t>Suzanne J. Reddy</t>
  </si>
  <si>
    <t>Brenda J. Mohammad</t>
  </si>
  <si>
    <t>Donald J. Santana</t>
  </si>
  <si>
    <t>Richard I. Nguyen</t>
  </si>
  <si>
    <t>Gary R. Rawat</t>
  </si>
  <si>
    <t>Debbie V. Martinez</t>
  </si>
  <si>
    <t>Frances A. Washington</t>
  </si>
  <si>
    <t>Margaret R. Das</t>
  </si>
  <si>
    <t>Gary S. Gordon</t>
  </si>
  <si>
    <t>Jonathan E. Torres</t>
  </si>
  <si>
    <t>Dorothy N. Okeefe</t>
  </si>
  <si>
    <t>Adrienne J. Robinson</t>
  </si>
  <si>
    <t>Joseph M. Welch</t>
  </si>
  <si>
    <t>Lisa K. Chee</t>
  </si>
  <si>
    <t>Norman J. Leigh</t>
  </si>
  <si>
    <t>Kristy M. Pack</t>
  </si>
  <si>
    <t>Margaret T. Harding</t>
  </si>
  <si>
    <t>Janice J. Wall</t>
  </si>
  <si>
    <t>Benjamin M. Kay</t>
  </si>
  <si>
    <t>Steven V. Gillespie</t>
  </si>
  <si>
    <t>Katherine A. Yan</t>
  </si>
  <si>
    <t>Gail B. Townsend</t>
  </si>
  <si>
    <t>Gregory S. Hood</t>
  </si>
  <si>
    <t>Peggy C. Montoya</t>
  </si>
  <si>
    <t>Joan P. Frazier</t>
  </si>
  <si>
    <t>Lauren A. Coleman</t>
  </si>
  <si>
    <t>Samantha J. Tran</t>
  </si>
  <si>
    <t>George C. Chandra</t>
  </si>
  <si>
    <t>Gregory J. Padilla</t>
  </si>
  <si>
    <t>John P. Phan</t>
  </si>
  <si>
    <t>Becky J. Castro</t>
  </si>
  <si>
    <t>Barbara I. Jennings</t>
  </si>
  <si>
    <t>Nancy S. Snow</t>
  </si>
  <si>
    <t>Pauline J. Cheng</t>
  </si>
  <si>
    <t>Tom D. Garcia</t>
  </si>
  <si>
    <t>John J. Ortega</t>
  </si>
  <si>
    <t>Dennis S. Carr</t>
  </si>
  <si>
    <t>Jacob F. Youssef</t>
  </si>
  <si>
    <t>Sarah C. Huang</t>
  </si>
  <si>
    <t>Frank S. Shetty</t>
  </si>
  <si>
    <t>Erin M. Yang</t>
  </si>
  <si>
    <t>Donald G. Stewart</t>
  </si>
  <si>
    <t>Sheila V. Richardson</t>
  </si>
  <si>
    <t>Gloria L. Lo</t>
  </si>
  <si>
    <t>Ruby B. Fields</t>
  </si>
  <si>
    <t>Lois H. Graves</t>
  </si>
  <si>
    <t>Brandy M. Swanson</t>
  </si>
  <si>
    <t>Betty D. Hardin</t>
  </si>
  <si>
    <t>Theresa B. Hewitt</t>
  </si>
  <si>
    <t>Mallory P. Ferguson</t>
  </si>
  <si>
    <t>Nicole K. Richards</t>
  </si>
  <si>
    <t>Brian I. King</t>
  </si>
  <si>
    <t>David I. Stout</t>
  </si>
  <si>
    <t>Judith R. Manning</t>
  </si>
  <si>
    <t>Regina D. Charlton</t>
  </si>
  <si>
    <t>Mary B. Cooper</t>
  </si>
  <si>
    <t>Sean E. Obrien</t>
  </si>
  <si>
    <t>Cynthia I. Thornton</t>
  </si>
  <si>
    <t>Evelyn W. Walters</t>
  </si>
  <si>
    <t>William E. Bob</t>
  </si>
  <si>
    <t>Terry A. King</t>
  </si>
  <si>
    <t>Jeffrey E. Jimenez</t>
  </si>
  <si>
    <t>Kenneth G. Abraham</t>
  </si>
  <si>
    <t>Denise I. Hughes</t>
  </si>
  <si>
    <t>Carolyn J. Khalil</t>
  </si>
  <si>
    <t>Amanda T. Case</t>
  </si>
  <si>
    <t>Hazel E. Wu</t>
  </si>
  <si>
    <t>Nicole D. Fisher</t>
  </si>
  <si>
    <t>Mark M. Hughes</t>
  </si>
  <si>
    <t>Carol T. Han</t>
  </si>
  <si>
    <t>Linda A. Ghosh</t>
  </si>
  <si>
    <t>Michael M. Welch</t>
  </si>
  <si>
    <t>Holly T. Deleon</t>
  </si>
  <si>
    <t>Christopher A. Bennett</t>
  </si>
  <si>
    <t>Dennis T. Yu</t>
  </si>
  <si>
    <t>Mary I. Nolan</t>
  </si>
  <si>
    <t>Joshua W. Maina</t>
  </si>
  <si>
    <t>Frank C. Dalton</t>
  </si>
  <si>
    <t>James I. Cain</t>
  </si>
  <si>
    <t>Jennifer J. Ali</t>
  </si>
  <si>
    <t>Catherine S. Jo</t>
  </si>
  <si>
    <t>Sheree L. Lynch</t>
  </si>
  <si>
    <t>Dorothy M. Salazar</t>
  </si>
  <si>
    <t>Lucille J. Singh</t>
  </si>
  <si>
    <t>Debra P. Dunn</t>
  </si>
  <si>
    <t>Lindsey S. Wu</t>
  </si>
  <si>
    <t>Timothy A. Roberts</t>
  </si>
  <si>
    <t>Shannon J. Toledo</t>
  </si>
  <si>
    <t>Virginia C. Barrera</t>
  </si>
  <si>
    <t>Charles D. Mohd</t>
  </si>
  <si>
    <t>Brittany K. Duncan</t>
  </si>
  <si>
    <t>Sharon A. Garza</t>
  </si>
  <si>
    <t>Linda D. Cobb</t>
  </si>
  <si>
    <t>George B. Kline</t>
  </si>
  <si>
    <t>Steven S. Rasheed</t>
  </si>
  <si>
    <t>Carole F. Cottrell</t>
  </si>
  <si>
    <t>Melissa C. Fong</t>
  </si>
  <si>
    <t>Linda M. Mahajan</t>
  </si>
  <si>
    <t>Frank J. Kelley</t>
  </si>
  <si>
    <t>Cynthia D. Riley</t>
  </si>
  <si>
    <t>Phillip I. Norton</t>
  </si>
  <si>
    <t>Robert J. Morris</t>
  </si>
  <si>
    <t>Bruce F. Major</t>
  </si>
  <si>
    <t>Eric J. Malik</t>
  </si>
  <si>
    <t>Ashley C. Anthony</t>
  </si>
  <si>
    <t>Kyle B. Doyle</t>
  </si>
  <si>
    <t>Genevieve J. Herrera</t>
  </si>
  <si>
    <t>Helen P. Patel</t>
  </si>
  <si>
    <t>Jessica J. Smart</t>
  </si>
  <si>
    <t>Laura A. Davidson</t>
  </si>
  <si>
    <t>Kelly B. Bose</t>
  </si>
  <si>
    <t>Cindy D. Kumar</t>
  </si>
  <si>
    <t>Ana C. Gordon</t>
  </si>
  <si>
    <t>Robert K. Rojas</t>
  </si>
  <si>
    <t>Harold M. Pratt</t>
  </si>
  <si>
    <t>Regina R. Peters</t>
  </si>
  <si>
    <t>Margaret I. Sampson</t>
  </si>
  <si>
    <t>Virginia M. Willis</t>
  </si>
  <si>
    <t>Nicholas D. Roth</t>
  </si>
  <si>
    <t>Sandra I. Wong</t>
  </si>
  <si>
    <t>Zachary T. Burns</t>
  </si>
  <si>
    <t>Kayla J. Arellano</t>
  </si>
  <si>
    <t>Kyle A. Chan</t>
  </si>
  <si>
    <t>Francis J. Kim</t>
  </si>
  <si>
    <t>Kathy C. Jackson</t>
  </si>
  <si>
    <t>Paul D. Roy</t>
  </si>
  <si>
    <t>Earl R. Hayes</t>
  </si>
  <si>
    <t>Edward T. Braun</t>
  </si>
  <si>
    <t>Deborah C. Hoffman</t>
  </si>
  <si>
    <t>Margaret C. Crawford</t>
  </si>
  <si>
    <t>Sharon R. Wyatt</t>
  </si>
  <si>
    <t>Tracy K. Black</t>
  </si>
  <si>
    <t>Mark I. Potts</t>
  </si>
  <si>
    <t>James V. Howell</t>
  </si>
  <si>
    <t>Joy J. Barnett</t>
  </si>
  <si>
    <t>Kimberly F. Nunez</t>
  </si>
  <si>
    <t>Peggy J. Flores</t>
  </si>
  <si>
    <t>Susan J. Owen</t>
  </si>
  <si>
    <t>Jason I. Rahman</t>
  </si>
  <si>
    <t>Thomas P. Franco</t>
  </si>
  <si>
    <t>Susan P. Rice</t>
  </si>
  <si>
    <t>Brittany N. Mishra</t>
  </si>
  <si>
    <t>Dorothy J. Webber</t>
  </si>
  <si>
    <t>Gladys I. Callahan</t>
  </si>
  <si>
    <t>Tiffany J. Mitchell</t>
  </si>
  <si>
    <t>Ricky J. Parker</t>
  </si>
  <si>
    <t>Brian L. Burgess</t>
  </si>
  <si>
    <t>Paul K. English</t>
  </si>
  <si>
    <t>Marcus J. Sim</t>
  </si>
  <si>
    <t>Laura J. Gurung</t>
  </si>
  <si>
    <t>Thelma C. Gallegos</t>
  </si>
  <si>
    <t>Lucas J. Matthews</t>
  </si>
  <si>
    <t>Joan F. Davis</t>
  </si>
  <si>
    <t>Teresa F. Fox</t>
  </si>
  <si>
    <t>Kyle R. Owens</t>
  </si>
  <si>
    <t>Lisa S. Morris</t>
  </si>
  <si>
    <t>Amy I. Kirk</t>
  </si>
  <si>
    <t>Steven L. Chu</t>
  </si>
  <si>
    <t>Mark G. Kendall</t>
  </si>
  <si>
    <t>Marie I. Walker</t>
  </si>
  <si>
    <t>Lisa N. Hoang</t>
  </si>
  <si>
    <t>Douglas H. Frank</t>
  </si>
  <si>
    <t>Betty T. Galvez</t>
  </si>
  <si>
    <t>Joshua F. Stanton</t>
  </si>
  <si>
    <t>Gregory J. Francis</t>
  </si>
  <si>
    <t>Norman I. Walker</t>
  </si>
  <si>
    <t>Patrick F. Burton</t>
  </si>
  <si>
    <t>Logan J. Richards</t>
  </si>
  <si>
    <t>Marcus B. Chandra</t>
  </si>
  <si>
    <t>Kelly B. Richard</t>
  </si>
  <si>
    <t>Aaron J. Serrano</t>
  </si>
  <si>
    <t>Rick W. Salazar</t>
  </si>
  <si>
    <t>Julie B. Garner</t>
  </si>
  <si>
    <t>Jeffrey D. Delgado</t>
  </si>
  <si>
    <t>Edward R. Suresh</t>
  </si>
  <si>
    <t>Daniel J. Morgan</t>
  </si>
  <si>
    <t>Nicholas P. Das</t>
  </si>
  <si>
    <t>Robin J. Ford</t>
  </si>
  <si>
    <t>Sara J. Lamb</t>
  </si>
  <si>
    <t>Amy V. Snyder</t>
  </si>
  <si>
    <t>Karen S. Meyer</t>
  </si>
  <si>
    <t>Stacy A. Wilson</t>
  </si>
  <si>
    <t>Gabrielle L. Tan</t>
  </si>
  <si>
    <t>Wayne G. Howe</t>
  </si>
  <si>
    <t>Kyle A. Harris</t>
  </si>
  <si>
    <t>Andrew P. Smith</t>
  </si>
  <si>
    <t>Thomas G. Hammond</t>
  </si>
  <si>
    <t>Micheal S. Castro</t>
  </si>
  <si>
    <t>Stacey A. Johnston</t>
  </si>
  <si>
    <t>Peggy A. Harris</t>
  </si>
  <si>
    <t>Joseph J. Duffy</t>
  </si>
  <si>
    <t>Ruth C. Gardner</t>
  </si>
  <si>
    <t>Amy C. Galvan</t>
  </si>
  <si>
    <t>Tamara K. Raja</t>
  </si>
  <si>
    <t>Jon I. Biswas</t>
  </si>
  <si>
    <t>Patrick E. Hubbard</t>
  </si>
  <si>
    <t>Kelley T. Cameron</t>
  </si>
  <si>
    <t>Eddie M. Perez</t>
  </si>
  <si>
    <t>Jennifer V. Garza</t>
  </si>
  <si>
    <t>Gary T. Baker</t>
  </si>
  <si>
    <t>Samantha F. Paul</t>
  </si>
  <si>
    <t>Thelma J. Bradshaw</t>
  </si>
  <si>
    <t>Kristen C. Pugh</t>
  </si>
  <si>
    <t>Judy B. Zhang</t>
  </si>
  <si>
    <t>Terry M. Atkins</t>
  </si>
  <si>
    <t>Darrell T. Peters</t>
  </si>
  <si>
    <t>Monica D. Robertson</t>
  </si>
  <si>
    <t>Judith I. Ali</t>
  </si>
  <si>
    <t>Tiffany D. Cooper</t>
  </si>
  <si>
    <t>Tyrone C. Gutierrez</t>
  </si>
  <si>
    <t>Ann D. Pratt</t>
  </si>
  <si>
    <t>Amy E. Anderson</t>
  </si>
  <si>
    <t>Billy J. Burrows</t>
  </si>
  <si>
    <t>Joseph D. Man</t>
  </si>
  <si>
    <t>Gary J. Warner</t>
  </si>
  <si>
    <t>Ricky D. Flowers</t>
  </si>
  <si>
    <t>William L. Patterson</t>
  </si>
  <si>
    <t>Cynthia S. Cooper</t>
  </si>
  <si>
    <t>Ann F. Dubey</t>
  </si>
  <si>
    <t>Pamela P. Mercer</t>
  </si>
  <si>
    <t>Sarah J. Bradshaw</t>
  </si>
  <si>
    <t>Nathan P. Tripathi</t>
  </si>
  <si>
    <t>Ricky M. Gill</t>
  </si>
  <si>
    <t>Lillian F. Fox</t>
  </si>
  <si>
    <t>Ricky V. Robinson</t>
  </si>
  <si>
    <t>Joshua J. Roberts</t>
  </si>
  <si>
    <t>Paul D. Tejada</t>
  </si>
  <si>
    <t>Rodney T. Chan</t>
  </si>
  <si>
    <t>Scott N. Ashley</t>
  </si>
  <si>
    <t>Jordan J. Diana</t>
  </si>
  <si>
    <t>Walter A. Knowles</t>
  </si>
  <si>
    <t>Dawn M. Booth</t>
  </si>
  <si>
    <t>Marsha R. Wayne</t>
  </si>
  <si>
    <t>Grace A. Booth</t>
  </si>
  <si>
    <t>Matthew J. Rodriguez</t>
  </si>
  <si>
    <t>Matthew I. Low</t>
  </si>
  <si>
    <t>Denise P. Wise</t>
  </si>
  <si>
    <t>Alicia A. Mccarthy</t>
  </si>
  <si>
    <t>Jason J. Mccann</t>
  </si>
  <si>
    <t>Gail D. Mahon</t>
  </si>
  <si>
    <t>Joseph D. Curry</t>
  </si>
  <si>
    <t>Darlene D. Lima</t>
  </si>
  <si>
    <t>Brian C. Eaton</t>
  </si>
  <si>
    <t>Tyler G. Park</t>
  </si>
  <si>
    <t>Carolyn J. Hinton</t>
  </si>
  <si>
    <t>Harold M. Douglas</t>
  </si>
  <si>
    <t>Ashley T. Hogan</t>
  </si>
  <si>
    <t>David V. Silva</t>
  </si>
  <si>
    <t>Thomas D. Ferguson</t>
  </si>
  <si>
    <t>Andrew M. Pitts</t>
  </si>
  <si>
    <t>Dennis K. Head</t>
  </si>
  <si>
    <t>Nancy K. Mcdonald</t>
  </si>
  <si>
    <t>Jennifer T. Bartlett</t>
  </si>
  <si>
    <t>Linda J. Byrd</t>
  </si>
  <si>
    <t>Julie P. Campos</t>
  </si>
  <si>
    <t>Tyler S. Moore</t>
  </si>
  <si>
    <t>Randy A. Brock</t>
  </si>
  <si>
    <t>David K. Liu</t>
  </si>
  <si>
    <t>Laurie C. Davidson</t>
  </si>
  <si>
    <t>Jill J. Rushing</t>
  </si>
  <si>
    <t>Thomas C. Shannon</t>
  </si>
  <si>
    <t>Joseph B. Newton</t>
  </si>
  <si>
    <t>Kevin K. Clayton</t>
  </si>
  <si>
    <t>George V. Lester</t>
  </si>
  <si>
    <t>Jessica J. Graves</t>
  </si>
  <si>
    <t>Andrew S. Reed</t>
  </si>
  <si>
    <t>Micheal W. Tan</t>
  </si>
  <si>
    <t>Brandon D. Cole</t>
  </si>
  <si>
    <t>Chad M. Garcia</t>
  </si>
  <si>
    <t>Ronnie D. Wilkerson</t>
  </si>
  <si>
    <t>Debra M. Chua</t>
  </si>
  <si>
    <t>Donald M. Schmidt</t>
  </si>
  <si>
    <t>Clarence L. Long</t>
  </si>
  <si>
    <t>Steven A. Holt</t>
  </si>
  <si>
    <t>Stanley N. Flanagan</t>
  </si>
  <si>
    <t>Dwayne M. Norris</t>
  </si>
  <si>
    <t>George J. Santos</t>
  </si>
  <si>
    <t>Tammy J. Nichols</t>
  </si>
  <si>
    <t>Lynda J. Whitney</t>
  </si>
  <si>
    <t>Catherine I. Christensen</t>
  </si>
  <si>
    <t>Nancy V. Lee</t>
  </si>
  <si>
    <t>Judy D. Tay</t>
  </si>
  <si>
    <t>Jane J. Love</t>
  </si>
  <si>
    <t>Carolyn D. Reeves</t>
  </si>
  <si>
    <t>Gregory J. Wood</t>
  </si>
  <si>
    <t>Alex A. Mccoy</t>
  </si>
  <si>
    <t>Larry I. Garg</t>
  </si>
  <si>
    <t>Josephine D. Lynn</t>
  </si>
  <si>
    <t>Debbie J. Schmidt</t>
  </si>
  <si>
    <t>Jeffrey A. Chavez</t>
  </si>
  <si>
    <t>Jack A. Atkinson</t>
  </si>
  <si>
    <t>Lisa T. Warren</t>
  </si>
  <si>
    <t>Rickey S. Ventura</t>
  </si>
  <si>
    <t>Stephen M. George</t>
  </si>
  <si>
    <t>Heather G. Lawson</t>
  </si>
  <si>
    <t>Jessica S. Ryan</t>
  </si>
  <si>
    <t>Ashley M. Burgess</t>
  </si>
  <si>
    <t>Patrick K. Garcia</t>
  </si>
  <si>
    <t>Marjorie F. Ismail</t>
  </si>
  <si>
    <t>Dennis V. West</t>
  </si>
  <si>
    <t>Ashley I. Naik</t>
  </si>
  <si>
    <t>Joan N. Jacobs</t>
  </si>
  <si>
    <t>Nancy M. Ramsey</t>
  </si>
  <si>
    <t>Kelsey J. Carlson</t>
  </si>
  <si>
    <t>Rachel E. Edwards</t>
  </si>
  <si>
    <t>Peter O. Mcdermott</t>
  </si>
  <si>
    <t>Stephanie Y. Allen</t>
  </si>
  <si>
    <t>Jacqueline J. Barnes</t>
  </si>
  <si>
    <t>Eugene R. Mehta</t>
  </si>
  <si>
    <t>Christina K. Prasad</t>
  </si>
  <si>
    <t>Edward A. Price</t>
  </si>
  <si>
    <t>Jason T. Abdi</t>
  </si>
  <si>
    <t>Justin J. Poirier</t>
  </si>
  <si>
    <t>Joshua L. Cox</t>
  </si>
  <si>
    <t>Darren Z. Sam</t>
  </si>
  <si>
    <t>Elizabeth J. Fleming</t>
  </si>
  <si>
    <t>Tammy T. Hollis</t>
  </si>
  <si>
    <t>Andrew D. Banks</t>
  </si>
  <si>
    <t>Helen I. Mayer</t>
  </si>
  <si>
    <t>Jonathan I. Morris</t>
  </si>
  <si>
    <t>Lois V. Davis</t>
  </si>
  <si>
    <t>Nathan J. Beard</t>
  </si>
  <si>
    <t>Matthew J. Colon</t>
  </si>
  <si>
    <t>Dorothy T. Gonzalez</t>
  </si>
  <si>
    <t>Anthony F. Webster</t>
  </si>
  <si>
    <t>Sherry R. Will</t>
  </si>
  <si>
    <t>Carol C. Milner</t>
  </si>
  <si>
    <t>Sarah J. Dixon</t>
  </si>
  <si>
    <t>Frances R. Tolentino</t>
  </si>
  <si>
    <t>Eugene H. Novak</t>
  </si>
  <si>
    <t>Harry J. Moon</t>
  </si>
  <si>
    <t>Richard J. Kent</t>
  </si>
  <si>
    <t>Karen I. Romero</t>
  </si>
  <si>
    <t>George J. Ignacio</t>
  </si>
  <si>
    <t>Kelsey D. Luna</t>
  </si>
  <si>
    <t>Justin R. Tolentino</t>
  </si>
  <si>
    <t>Richard J. Singh</t>
  </si>
  <si>
    <t>Jennifer A. Cordova</t>
  </si>
  <si>
    <t>Willie C. Shah</t>
  </si>
  <si>
    <t>James A. Holland</t>
  </si>
  <si>
    <t>Jennifer M. Edwards</t>
  </si>
  <si>
    <t>Hannah L. Banks</t>
  </si>
  <si>
    <t>Scott M. Scott</t>
  </si>
  <si>
    <t>Kathy J. Schultz</t>
  </si>
  <si>
    <t>Mary W. Rice</t>
  </si>
  <si>
    <t>Robert H. Mcmahon</t>
  </si>
  <si>
    <t>Mildred J. Gillespie</t>
  </si>
  <si>
    <t>Shawn H. Jensen</t>
  </si>
  <si>
    <t>Joshua M. Hickman</t>
  </si>
  <si>
    <t>Stephen N. Vickers</t>
  </si>
  <si>
    <t>Timothy M. Wells</t>
  </si>
  <si>
    <t>Barbara N. Johnston</t>
  </si>
  <si>
    <t>Brenda R. Kearney</t>
  </si>
  <si>
    <t>Anthony J. Fisher</t>
  </si>
  <si>
    <t>Kathleen F. Harmon</t>
  </si>
  <si>
    <t>Dawn H. Moore</t>
  </si>
  <si>
    <t>Nicole C. Javed</t>
  </si>
  <si>
    <t>Martin I. Bird</t>
  </si>
  <si>
    <t>Martha S. Hanson</t>
  </si>
  <si>
    <t>Kenneth K. Rubio</t>
  </si>
  <si>
    <t>Jeremy H. Smith</t>
  </si>
  <si>
    <t>Brian M. Dutta</t>
  </si>
  <si>
    <t>Elizabeth J. Fry</t>
  </si>
  <si>
    <t>Michele E. Lozano</t>
  </si>
  <si>
    <t>Helen H. Qureshi</t>
  </si>
  <si>
    <t>Irene T. Agrawal</t>
  </si>
  <si>
    <t>Kathryn J. Dunn</t>
  </si>
  <si>
    <t>Carol J. Stephens</t>
  </si>
  <si>
    <t>Sue S. Atkinson</t>
  </si>
  <si>
    <t>Diane J. Alford</t>
  </si>
  <si>
    <t>Jamie L. Owen</t>
  </si>
  <si>
    <t>Douglas S. Saunders</t>
  </si>
  <si>
    <t>Linda J. Dalton</t>
  </si>
  <si>
    <t>Anthony C. Walker</t>
  </si>
  <si>
    <t>Dorothy H. Welsh</t>
  </si>
  <si>
    <t>Roy H. Mason</t>
  </si>
  <si>
    <t>Jennifer K. Doyle</t>
  </si>
  <si>
    <t>Richard D. Mark</t>
  </si>
  <si>
    <t>Brooke I. Pham</t>
  </si>
  <si>
    <t>Misty T. Valenzuela</t>
  </si>
  <si>
    <t>Erin J. Decker</t>
  </si>
  <si>
    <t>Bryan M. Shipley</t>
  </si>
  <si>
    <t>Nicholas I. Correa</t>
  </si>
  <si>
    <t>Justin B. Jane</t>
  </si>
  <si>
    <t>Carrie B. Henry</t>
  </si>
  <si>
    <t>Virgil M. Caldwell</t>
  </si>
  <si>
    <t>Kathleen H. Ahmad</t>
  </si>
  <si>
    <t>Raymond R. Scott</t>
  </si>
  <si>
    <t>Stacy C. Mcgregor</t>
  </si>
  <si>
    <t>Gerald J. Leung</t>
  </si>
  <si>
    <t>Lawrence A. Lewis</t>
  </si>
  <si>
    <t>Andrew I. Russo</t>
  </si>
  <si>
    <t>Betty R. Childs</t>
  </si>
  <si>
    <t>Samantha M. Mason</t>
  </si>
  <si>
    <t>Ashlee C. Kamal</t>
  </si>
  <si>
    <t>Jacqueline G. Romero</t>
  </si>
  <si>
    <t>Joshua J. Ingram</t>
  </si>
  <si>
    <t>Bonnie M. Salas</t>
  </si>
  <si>
    <t>Gerald N. Barton</t>
  </si>
  <si>
    <t>Joseph F. Kline</t>
  </si>
  <si>
    <t>Deborah K. Costa</t>
  </si>
  <si>
    <t>Jennifer A. Chan</t>
  </si>
  <si>
    <t>Charlie C. Jane</t>
  </si>
  <si>
    <t>Ruth P. Connor</t>
  </si>
  <si>
    <t>Dennis F. Villegas</t>
  </si>
  <si>
    <t>Nicole R. Lyons</t>
  </si>
  <si>
    <t>Betty G. Mccarthy</t>
  </si>
  <si>
    <t>Martin F. Gray</t>
  </si>
  <si>
    <t>Stephen J. Browning</t>
  </si>
  <si>
    <t>Mark J. Mcpherson</t>
  </si>
  <si>
    <t>Thelma A. Kang</t>
  </si>
  <si>
    <t>Sean M. Morin</t>
  </si>
  <si>
    <t>Ashley C. Mendez</t>
  </si>
  <si>
    <t>Shirley S. Maharaj</t>
  </si>
  <si>
    <t>Diana B. Marino</t>
  </si>
  <si>
    <t>Elizabeth F. Adel</t>
  </si>
  <si>
    <t>Joan G. Salazar</t>
  </si>
  <si>
    <t>Shirley T. Sampson</t>
  </si>
  <si>
    <t>Vicki K. Cheung</t>
  </si>
  <si>
    <t>Barbara B. Cohen</t>
  </si>
  <si>
    <t>Deborah L. Starr</t>
  </si>
  <si>
    <t>Diane V. Bailey</t>
  </si>
  <si>
    <t>Betty M. Johnston</t>
  </si>
  <si>
    <t>Shirley J. Higgins</t>
  </si>
  <si>
    <t>Mike J. Joyce</t>
  </si>
  <si>
    <t>Katherine D. Bansal</t>
  </si>
  <si>
    <t>Paul D. Chavez</t>
  </si>
  <si>
    <t>Michele S. Alcantara</t>
  </si>
  <si>
    <t>Victor B. Horton</t>
  </si>
  <si>
    <t>Brittany F. Williamson</t>
  </si>
  <si>
    <t>Debbie F. Beltran</t>
  </si>
  <si>
    <t>Julie J. Santoso</t>
  </si>
  <si>
    <t>Thomas J. Samy</t>
  </si>
  <si>
    <t>Jodi A. Thapa</t>
  </si>
  <si>
    <t>Martha M. Sanchez</t>
  </si>
  <si>
    <t>Justin M. Bauer</t>
  </si>
  <si>
    <t>Jason M. Joy</t>
  </si>
  <si>
    <t>Ruby D. Hawkins</t>
  </si>
  <si>
    <t>Donna E. Chowdhury</t>
  </si>
  <si>
    <t>Lisa T. Gonzalez</t>
  </si>
  <si>
    <t>Brittany J. Hampton</t>
  </si>
  <si>
    <t>Brent M. Bryant</t>
  </si>
  <si>
    <t>Kim M. Mercado</t>
  </si>
  <si>
    <t>Jessie F. Yadav</t>
  </si>
  <si>
    <t>Jamie J. Martins</t>
  </si>
  <si>
    <t>Carole F. Larson</t>
  </si>
  <si>
    <t>Teresa E. Torres</t>
  </si>
  <si>
    <t>Joshua S. Dean</t>
  </si>
  <si>
    <t>Jean J. Wilson</t>
  </si>
  <si>
    <t>Richard L. Woods</t>
  </si>
  <si>
    <t>Ellen F. Roth</t>
  </si>
  <si>
    <t>Judith R. Vaughn</t>
  </si>
  <si>
    <t>Barry S. Gibbs</t>
  </si>
  <si>
    <t>Jason I. Tucker</t>
  </si>
  <si>
    <t>Marie J. Wilcox</t>
  </si>
  <si>
    <t>Amanda F. Ferrer</t>
  </si>
  <si>
    <t>Megan M. Bennett</t>
  </si>
  <si>
    <t>Margaret H. Beck</t>
  </si>
  <si>
    <t>Krystal L. Wallace</t>
  </si>
  <si>
    <t>Steven K. Wall</t>
  </si>
  <si>
    <t>Cynthia C. Huffman</t>
  </si>
  <si>
    <t>Robert J. Nieves</t>
  </si>
  <si>
    <t>Susan N. Garcia</t>
  </si>
  <si>
    <t>Kristen F. Bradshaw</t>
  </si>
  <si>
    <t>Mark T. Ahmed</t>
  </si>
  <si>
    <t>Roberta A. Fletcher</t>
  </si>
  <si>
    <t>Lance M. Salinas</t>
  </si>
  <si>
    <t>Judith A. Bauer</t>
  </si>
  <si>
    <t>Debbie C. Nguyen</t>
  </si>
  <si>
    <t>George H. Coleman</t>
  </si>
  <si>
    <t>Courtney D. Swanson</t>
  </si>
  <si>
    <t>Courtney J. Rai</t>
  </si>
  <si>
    <t>Nicole A. Bender</t>
  </si>
  <si>
    <t>Thomas C. Hasan</t>
  </si>
  <si>
    <t>Ashley F. Bansal</t>
  </si>
  <si>
    <t>Matthew H. Kay</t>
  </si>
  <si>
    <t>Mark D. Day</t>
  </si>
  <si>
    <t>Brandon J. Welch</t>
  </si>
  <si>
    <t>Sheila L. Ling</t>
  </si>
  <si>
    <t>Peggy S. Mendez</t>
  </si>
  <si>
    <t>Jamie E. Gallo</t>
  </si>
  <si>
    <t>Don T. Tran</t>
  </si>
  <si>
    <t>Nancy R. Yap</t>
  </si>
  <si>
    <t>Jessica M. Cooper</t>
  </si>
  <si>
    <t>John O. Chung</t>
  </si>
  <si>
    <t>Christine M. Norton</t>
  </si>
  <si>
    <t>Matthew J. Morris</t>
  </si>
  <si>
    <t>Florence D. Caswell</t>
  </si>
  <si>
    <t>Cynthia H. Burgess</t>
  </si>
  <si>
    <t>Kenneth F. Garner</t>
  </si>
  <si>
    <t>Alex E. Mathews</t>
  </si>
  <si>
    <t>Shawn C. Valencia</t>
  </si>
  <si>
    <t>Marion J. Moore</t>
  </si>
  <si>
    <t>Edward J. Jacob</t>
  </si>
  <si>
    <t>Suzanne J. Gill</t>
  </si>
  <si>
    <t>Linda T. Barlow</t>
  </si>
  <si>
    <t>Chad J. Oconnor</t>
  </si>
  <si>
    <t>Phyllis A. Edwards</t>
  </si>
  <si>
    <t>Thomas F. Mays</t>
  </si>
  <si>
    <t>Belinda S. Perera</t>
  </si>
  <si>
    <t>William K. Beck</t>
  </si>
  <si>
    <t>John J. Michaels</t>
  </si>
  <si>
    <t>Norma F. Wood</t>
  </si>
  <si>
    <t>Justin S. Henderson</t>
  </si>
  <si>
    <t>Norma S. Hunt</t>
  </si>
  <si>
    <t>Tracy F. Jennings</t>
  </si>
  <si>
    <t>Jacob F. Hansen</t>
  </si>
  <si>
    <t>Scott D. Mcdonald</t>
  </si>
  <si>
    <t>Carol C. Sellers</t>
  </si>
  <si>
    <t>Jeffrey S. Odell</t>
  </si>
  <si>
    <t>Debra I. Coleman</t>
  </si>
  <si>
    <t>Amanda I. Daniels</t>
  </si>
  <si>
    <t>Billy J. Brewer</t>
  </si>
  <si>
    <t>Cindy D. Meyer</t>
  </si>
  <si>
    <t>Kim A. Stuart</t>
  </si>
  <si>
    <t>Carl F. Christian</t>
  </si>
  <si>
    <t>Jerry J. Rizal</t>
  </si>
  <si>
    <t>Kenneth S. Barron</t>
  </si>
  <si>
    <t>Betty C. Payne</t>
  </si>
  <si>
    <t>Kelly I. Raja</t>
  </si>
  <si>
    <t>James R. Liang</t>
  </si>
  <si>
    <t>Maureen I. Connolly</t>
  </si>
  <si>
    <t>Ruth M. Webb</t>
  </si>
  <si>
    <t>William J. Griffin</t>
  </si>
  <si>
    <t>Adam C. Wade</t>
  </si>
  <si>
    <t>Phyllis J. Cardenas</t>
  </si>
  <si>
    <t>Lauren J. Allen</t>
  </si>
  <si>
    <t>Teresa E. Wu</t>
  </si>
  <si>
    <t>Howard F. Armstrong</t>
  </si>
  <si>
    <t>Dennis J. Yousef</t>
  </si>
  <si>
    <t>Peter I. Newman</t>
  </si>
  <si>
    <t>Jeffrey A. Meehan</t>
  </si>
  <si>
    <t>Walter M. Dixit</t>
  </si>
  <si>
    <t>Peter I. Rodriguez</t>
  </si>
  <si>
    <t>Michael J. Mariano</t>
  </si>
  <si>
    <t>Jose A. Jackson</t>
  </si>
  <si>
    <t>Donna I. Giles</t>
  </si>
  <si>
    <t>Brandon D. Loh</t>
  </si>
  <si>
    <t>David N. Hood</t>
  </si>
  <si>
    <t>Samuel J. Nabil</t>
  </si>
  <si>
    <t>Clarence S. Sutton</t>
  </si>
  <si>
    <t>Danny J. Jacobs</t>
  </si>
  <si>
    <t>Michael C. Navarro</t>
  </si>
  <si>
    <t>Christine D. Chandra</t>
  </si>
  <si>
    <t>Dolores D. Howard</t>
  </si>
  <si>
    <t>Philip A. Tanner</t>
  </si>
  <si>
    <t>Mark J. Paul</t>
  </si>
  <si>
    <t>Christina S. Jain</t>
  </si>
  <si>
    <t>Myrtle J. Carrillo</t>
  </si>
  <si>
    <t>Kathy A. Rojas</t>
  </si>
  <si>
    <t>Edna W. Whittaker</t>
  </si>
  <si>
    <t>Henry R. Fong</t>
  </si>
  <si>
    <t>Rachel B. Hanson</t>
  </si>
  <si>
    <t>Samantha A. Saleem</t>
  </si>
  <si>
    <t>Benjamin L. Herrera</t>
  </si>
  <si>
    <t>Esther C. Robles</t>
  </si>
  <si>
    <t>Violet B. Shrivastava</t>
  </si>
  <si>
    <t>Amanda C. Steele</t>
  </si>
  <si>
    <t>Kristen D. Williams</t>
  </si>
  <si>
    <t>Paula D. Connolly</t>
  </si>
  <si>
    <t>Brian J. Camacho</t>
  </si>
  <si>
    <t>Debra A. Foster</t>
  </si>
  <si>
    <t>Robert J. Owen</t>
  </si>
  <si>
    <t>Jennifer J. Glenn</t>
  </si>
  <si>
    <t>Jordan H. Arora</t>
  </si>
  <si>
    <t>Deborah W. Alvarado</t>
  </si>
  <si>
    <t>Chelsea J. Duran</t>
  </si>
  <si>
    <t>Sharon D. Murray</t>
  </si>
  <si>
    <t>Frank C. Raj</t>
  </si>
  <si>
    <t>Joshua F. Hansen</t>
  </si>
  <si>
    <t>Marilyn E. Dempsey</t>
  </si>
  <si>
    <t>Christopher O. Angel</t>
  </si>
  <si>
    <t>Cynthia O. Brown</t>
  </si>
  <si>
    <t>Courtney F. Costello</t>
  </si>
  <si>
    <t>Angela F. Wells</t>
  </si>
  <si>
    <t>Steven C. Obrien</t>
  </si>
  <si>
    <t>Amanda J. Payne</t>
  </si>
  <si>
    <t>Virginia J. Lui</t>
  </si>
  <si>
    <t>Vicki L. Tay</t>
  </si>
  <si>
    <t>Sarah J. Williams</t>
  </si>
  <si>
    <t>Dennis S. Wilson</t>
  </si>
  <si>
    <t>James R. Fuller</t>
  </si>
  <si>
    <t>John I. Wiseman</t>
  </si>
  <si>
    <t>Alice I. Anthony</t>
  </si>
  <si>
    <t>Betty J. Griffiths</t>
  </si>
  <si>
    <t>Earl R. Williams</t>
  </si>
  <si>
    <t>Florence C. Gibson</t>
  </si>
  <si>
    <t>Eleanor G. Curran</t>
  </si>
  <si>
    <t>Melissa D. Hanna</t>
  </si>
  <si>
    <t>Kim M. Watts</t>
  </si>
  <si>
    <t>Mark J. Cross</t>
  </si>
  <si>
    <t>Debra F. Lane</t>
  </si>
  <si>
    <t>Jacob J. Nunez</t>
  </si>
  <si>
    <t>Dorothy C. Pereira</t>
  </si>
  <si>
    <t>Rosemary C. Bose</t>
  </si>
  <si>
    <t>Roberta M. Brown</t>
  </si>
  <si>
    <t>Lindsey T. Roy</t>
  </si>
  <si>
    <t>Benjamin D. Joshi</t>
  </si>
  <si>
    <t>Brandon C. Cross</t>
  </si>
  <si>
    <t>Kenneth M. Low</t>
  </si>
  <si>
    <t>Jeremy C. Cook</t>
  </si>
  <si>
    <t>Tyler F. Smart</t>
  </si>
  <si>
    <t>Barbara J. Jay</t>
  </si>
  <si>
    <t>Elsie T. Fry</t>
  </si>
  <si>
    <t>Michelle L. Cooper</t>
  </si>
  <si>
    <t>Jessica F. Gillespie</t>
  </si>
  <si>
    <t>Carol F. Johns</t>
  </si>
  <si>
    <t>Kimberly R. Gray</t>
  </si>
  <si>
    <t>Melanie W. Vyas</t>
  </si>
  <si>
    <t>Joyce S. S</t>
  </si>
  <si>
    <t>Alfred T. Farley</t>
  </si>
  <si>
    <t>Christine A. Chakraborty</t>
  </si>
  <si>
    <t>Kristopher A. Fitzpatrick</t>
  </si>
  <si>
    <t>Brian I. Jacob</t>
  </si>
  <si>
    <t>James K. Srivastava</t>
  </si>
  <si>
    <t>Jamie H. Brooks</t>
  </si>
  <si>
    <t>Amy J. Vieira</t>
  </si>
  <si>
    <t>Steve C. Mcdonald</t>
  </si>
  <si>
    <t>Marjorie F. Baez</t>
  </si>
  <si>
    <t>Paula A. Luna</t>
  </si>
  <si>
    <t>Diane D. Cooper</t>
  </si>
  <si>
    <t>Charles M. Lang</t>
  </si>
  <si>
    <t>Deborah M. Higgins</t>
  </si>
  <si>
    <t>Fred J. Little</t>
  </si>
  <si>
    <t>Paula L. Jordan</t>
  </si>
  <si>
    <t>Walter F. Williamson</t>
  </si>
  <si>
    <t>Jeremy D. Snyder</t>
  </si>
  <si>
    <t>Erica V. Guevara</t>
  </si>
  <si>
    <t>Joseph A. Morrison</t>
  </si>
  <si>
    <t>Amy H. Morales</t>
  </si>
  <si>
    <t>Barbara J. Flowers</t>
  </si>
  <si>
    <t>Jennifer V. Hu</t>
  </si>
  <si>
    <t>Beth P. Carroll</t>
  </si>
  <si>
    <t>Dustin Q. Cheng</t>
  </si>
  <si>
    <t>Nicholas J. Shahid</t>
  </si>
  <si>
    <t>Larry J. Austin</t>
  </si>
  <si>
    <t>Donald J. Blake</t>
  </si>
  <si>
    <t>Carmen K. Berg</t>
  </si>
  <si>
    <t>Julia K. Moore</t>
  </si>
  <si>
    <t>Angela T. Morrison</t>
  </si>
  <si>
    <t>Woodrow J. Shankar</t>
  </si>
  <si>
    <t>Tim E. Manuel</t>
  </si>
  <si>
    <t>Cheryl B. Lane</t>
  </si>
  <si>
    <t>David C. Coleman</t>
  </si>
  <si>
    <t>George I. Heart</t>
  </si>
  <si>
    <t>Sharon J. Howell</t>
  </si>
  <si>
    <t>Cameron N. Rogers</t>
  </si>
  <si>
    <t>Stella J. Ellis</t>
  </si>
  <si>
    <t>Ricky N. Wood</t>
  </si>
  <si>
    <t>Randy M. Finn</t>
  </si>
  <si>
    <t>Cynthia D. Moreira</t>
  </si>
  <si>
    <t>Michelle S. Chu</t>
  </si>
  <si>
    <t>Dawn I. Hernandez</t>
  </si>
  <si>
    <t>Kimberly I. Sullivan</t>
  </si>
  <si>
    <t>Julie J. Wallace</t>
  </si>
  <si>
    <t>Helen J. Jackson</t>
  </si>
  <si>
    <t>Christopher W. Fraser</t>
  </si>
  <si>
    <t>Chad T. Alvarez</t>
  </si>
  <si>
    <t>Frances M. Sharma</t>
  </si>
  <si>
    <t>Walter J. Karki</t>
  </si>
  <si>
    <t>Amanda L. Torres</t>
  </si>
  <si>
    <t>Susan I. Lindsey</t>
  </si>
  <si>
    <t>Emma F. Mclean</t>
  </si>
  <si>
    <t>Anna O. Kennedy</t>
  </si>
  <si>
    <t>Peggy D. Suresh</t>
  </si>
  <si>
    <t>Michael F. Almeida</t>
  </si>
  <si>
    <t>Sandra B. West</t>
  </si>
  <si>
    <t>Tiffany E. Tucker</t>
  </si>
  <si>
    <t>Jesse S. Prince</t>
  </si>
  <si>
    <t>Scott A. Bowers</t>
  </si>
  <si>
    <t>Delores F. Lucas</t>
  </si>
  <si>
    <t>Nicole W. Davies</t>
  </si>
  <si>
    <t>Anthony B. M</t>
  </si>
  <si>
    <t>Billy J. Li</t>
  </si>
  <si>
    <t>Samantha F. Kearney</t>
  </si>
  <si>
    <t>Lillian N. Madrid</t>
  </si>
  <si>
    <t>Richard I. Kent</t>
  </si>
  <si>
    <t>Tammy S. Abbas</t>
  </si>
  <si>
    <t>Nicholas B. Day</t>
  </si>
  <si>
    <t>Charles L. Morse</t>
  </si>
  <si>
    <t>Laura T. Richardson</t>
  </si>
  <si>
    <t>Jessica P. Rehman</t>
  </si>
  <si>
    <t>Jeffrey T. Shrestha</t>
  </si>
  <si>
    <t>Bobby I. Scott</t>
  </si>
  <si>
    <t>Sheila L. Gabriel</t>
  </si>
  <si>
    <t>Kristin W. Amin</t>
  </si>
  <si>
    <t>Mary G. Craig</t>
  </si>
  <si>
    <t>Gary S. Mccormick</t>
  </si>
  <si>
    <t>Heather C. Snider</t>
  </si>
  <si>
    <t>Alice S. Reid</t>
  </si>
  <si>
    <t>Justin G. Gordon</t>
  </si>
  <si>
    <t>Bruce W. Sharif</t>
  </si>
  <si>
    <t>Jeff L. Idris</t>
  </si>
  <si>
    <t>Tracy I. Sargent</t>
  </si>
  <si>
    <t>Emily S. Ball</t>
  </si>
  <si>
    <t>Ryan S. Reynolds</t>
  </si>
  <si>
    <t>Andrew F. Henderson</t>
  </si>
  <si>
    <t>Adrian N. Atkins</t>
  </si>
  <si>
    <t>Kristen C. Montgomery</t>
  </si>
  <si>
    <t>Michael B. Rosado</t>
  </si>
  <si>
    <t>Florence E. Coleman</t>
  </si>
  <si>
    <t>Charles S. Aziz</t>
  </si>
  <si>
    <t>Marguerite D. Massey</t>
  </si>
  <si>
    <t>Cheryl J. Phillips</t>
  </si>
  <si>
    <t>Sean J. Cardenas</t>
  </si>
  <si>
    <t>Warren J. Amin</t>
  </si>
  <si>
    <t>Joan T. Chandler</t>
  </si>
  <si>
    <t>Stephen J. Han</t>
  </si>
  <si>
    <t>Tiffany F. Howard</t>
  </si>
  <si>
    <t>Hazel D. Parsons</t>
  </si>
  <si>
    <t>John H. Pandey</t>
  </si>
  <si>
    <t>Jaime C. Schmidt</t>
  </si>
  <si>
    <t>Kendra T. King</t>
  </si>
  <si>
    <t>Michele K. Low</t>
  </si>
  <si>
    <t>Carolyn B. Haque</t>
  </si>
  <si>
    <t>Bruce L. Fraser</t>
  </si>
  <si>
    <t>Matthew H. Patel</t>
  </si>
  <si>
    <t>Joyce D. Rivers</t>
  </si>
  <si>
    <t>Heather I. Yee</t>
  </si>
  <si>
    <t>Julie F. Kaushik</t>
  </si>
  <si>
    <t>Christine L. Savage</t>
  </si>
  <si>
    <t>Debra D. Jack</t>
  </si>
  <si>
    <t>Nancy J. Gonzales</t>
  </si>
  <si>
    <t>Jessica J. Srivastava</t>
  </si>
  <si>
    <t>Rebecca J. Stevens</t>
  </si>
  <si>
    <t>Eugene T. Barry</t>
  </si>
  <si>
    <t>Diane F. Lai</t>
  </si>
  <si>
    <t>Shawn E. Ferrer</t>
  </si>
  <si>
    <t>Gregory O. Castillo</t>
  </si>
  <si>
    <t>Daniel J. Jenkins</t>
  </si>
  <si>
    <t>Amber C. Gilbert</t>
  </si>
  <si>
    <t>Chelsea D. Ward</t>
  </si>
  <si>
    <t>Kimberly J. Goldman</t>
  </si>
  <si>
    <t>Terri S. Bhatia</t>
  </si>
  <si>
    <t>David F. Marshall</t>
  </si>
  <si>
    <t>Susan N. Angeles</t>
  </si>
  <si>
    <t>Brittany K. Campos</t>
  </si>
  <si>
    <t>Caitlin F. Dee</t>
  </si>
  <si>
    <t>Patricia T. Martin</t>
  </si>
  <si>
    <t>Shawn C. Mahmoud</t>
  </si>
  <si>
    <t>Patti D. Keller</t>
  </si>
  <si>
    <t>Angela M. Chan</t>
  </si>
  <si>
    <t>Daniel J. John</t>
  </si>
  <si>
    <t>Evelyn P. Gurung</t>
  </si>
  <si>
    <t>Allen J. Rodgers</t>
  </si>
  <si>
    <t>Debbie E. Richard</t>
  </si>
  <si>
    <t>Phyllis R. Tran</t>
  </si>
  <si>
    <t>Jacob D. Valenzuela</t>
  </si>
  <si>
    <t>Gloria M. Cole</t>
  </si>
  <si>
    <t>Doris L. Kaiser</t>
  </si>
  <si>
    <t>Crystal J. Reyes</t>
  </si>
  <si>
    <t>Janice N. Clarke</t>
  </si>
  <si>
    <t>Mary R. Simon</t>
  </si>
  <si>
    <t>Raymond D. Ahmad</t>
  </si>
  <si>
    <t>Karen J. Hunt</t>
  </si>
  <si>
    <t>Nicole J. Singh</t>
  </si>
  <si>
    <t>Brandon G. Chen</t>
  </si>
  <si>
    <t>Alfred R. Barnett</t>
  </si>
  <si>
    <t>Eric B. Brooks</t>
  </si>
  <si>
    <t>Andrew L. Bob</t>
  </si>
  <si>
    <t>Shirley J. Lindsey</t>
  </si>
  <si>
    <t>Steven C. Cooper</t>
  </si>
  <si>
    <t>Wanda A. Robinson</t>
  </si>
  <si>
    <t>Courtney J. Noel</t>
  </si>
  <si>
    <t>Kenneth K. Hay</t>
  </si>
  <si>
    <t>Irene J. White</t>
  </si>
  <si>
    <t>Carol G. Crawford</t>
  </si>
  <si>
    <t>Sandra F. Tracy</t>
  </si>
  <si>
    <t>Vera C. Alexander</t>
  </si>
  <si>
    <t>Carol M. Hawkins</t>
  </si>
  <si>
    <t>Justin C. Soriano</t>
  </si>
  <si>
    <t>Darlene M. Hodges</t>
  </si>
  <si>
    <t>Carole M. Allen</t>
  </si>
  <si>
    <t>Michael M. Don</t>
  </si>
  <si>
    <t>Ronald J. Sinclair</t>
  </si>
  <si>
    <t>Kim T. Gee</t>
  </si>
  <si>
    <t>Donna F. Mahmood</t>
  </si>
  <si>
    <t>Erin F. Jadhav</t>
  </si>
  <si>
    <t>Jeffrey J. Robbins</t>
  </si>
  <si>
    <t>Gary J. Vasquez</t>
  </si>
  <si>
    <t>Joshua J. Park</t>
  </si>
  <si>
    <t>Sandra A. Leon</t>
  </si>
  <si>
    <t>Peggy E. Benson</t>
  </si>
  <si>
    <t>Robert D. Mackenzie</t>
  </si>
  <si>
    <t>Crystal M. Thomas</t>
  </si>
  <si>
    <t>Cynthia L. Hansen</t>
  </si>
  <si>
    <t>Delores W. Little</t>
  </si>
  <si>
    <t>Christopher D. Gregg</t>
  </si>
  <si>
    <t>Ramona O. Wong</t>
  </si>
  <si>
    <t>Janice B. Silva</t>
  </si>
  <si>
    <t>James P. Sawyer</t>
  </si>
  <si>
    <t>Jack J. Roy</t>
  </si>
  <si>
    <t>James M. Mcgrath</t>
  </si>
  <si>
    <t>Christopher F. Andrews</t>
  </si>
  <si>
    <t>Brian P. Hobbs</t>
  </si>
  <si>
    <t>Clyde P. Logan</t>
  </si>
  <si>
    <t>Anthony J. Romano</t>
  </si>
  <si>
    <t>Allan D. Green</t>
  </si>
  <si>
    <t>Glenn J. Washington</t>
  </si>
  <si>
    <t>Kim F. Amin</t>
  </si>
  <si>
    <t>Robert A. Newman</t>
  </si>
  <si>
    <t>Betty S. Michelle</t>
  </si>
  <si>
    <t>Jane I. Foster</t>
  </si>
  <si>
    <t>Patricia A. Nicholson</t>
  </si>
  <si>
    <t>Edith M. Snow</t>
  </si>
  <si>
    <t>Denise J. Mayer</t>
  </si>
  <si>
    <t>Cynthia C. Russell</t>
  </si>
  <si>
    <t>Kyle T. Byrd</t>
  </si>
  <si>
    <t>Mildred D. Warren</t>
  </si>
  <si>
    <t>Marie I. Yap</t>
  </si>
  <si>
    <t>Laura F. Salah</t>
  </si>
  <si>
    <t>Lisa J. Omar</t>
  </si>
  <si>
    <t>Laura G. Belcher</t>
  </si>
  <si>
    <t>Cynthia J. Olsen</t>
  </si>
  <si>
    <t>Juanita B. Cortez</t>
  </si>
  <si>
    <t>Paula E. Lim</t>
  </si>
  <si>
    <t>Justin J. Goodwin</t>
  </si>
  <si>
    <t>Cindy L. Teoh</t>
  </si>
  <si>
    <t>Heather A. Wood</t>
  </si>
  <si>
    <t>Bertha L. Munoz</t>
  </si>
  <si>
    <t>Sheila J. Rose</t>
  </si>
  <si>
    <t>Elizabeth D. Taylor</t>
  </si>
  <si>
    <t>Douglas E. Jones</t>
  </si>
  <si>
    <t>Brittany S. Rahman</t>
  </si>
  <si>
    <t>Donald J. Aja</t>
  </si>
  <si>
    <t>Lindsay F. Stokes</t>
  </si>
  <si>
    <t>Doris D. Lamb</t>
  </si>
  <si>
    <t>Bobby B. Webb</t>
  </si>
  <si>
    <t>Angela E. Stevens</t>
  </si>
  <si>
    <t>Nicole M. Holland</t>
  </si>
  <si>
    <t>Debra T. Barlow</t>
  </si>
  <si>
    <t>Ernest J. Perera</t>
  </si>
  <si>
    <t>Dennis K. Raza</t>
  </si>
  <si>
    <t>Elsie M. Potter</t>
  </si>
  <si>
    <t>Junior S. Godfrey</t>
  </si>
  <si>
    <t>Samantha M. Goodman</t>
  </si>
  <si>
    <t>Aaron D. Barrett</t>
  </si>
  <si>
    <t>Craig A. Gomez</t>
  </si>
  <si>
    <t>John D. Hickey</t>
  </si>
  <si>
    <t>Nancy K. Singleton</t>
  </si>
  <si>
    <t>Eugene H. Rock</t>
  </si>
  <si>
    <t>Thomas M. Parsons</t>
  </si>
  <si>
    <t>Christina E. Levy</t>
  </si>
  <si>
    <t>Benjamin R. Velasquez</t>
  </si>
  <si>
    <t>Harold J. Beach</t>
  </si>
  <si>
    <t>Daniel K. Oreilly</t>
  </si>
  <si>
    <t>Lorraine S. Lake</t>
  </si>
  <si>
    <t>Lauren D. Montoya</t>
  </si>
  <si>
    <t>Dennis E. Ortiz</t>
  </si>
  <si>
    <t>Kim C. Gordon</t>
  </si>
  <si>
    <t>Kimberly K. Hammond</t>
  </si>
  <si>
    <t>Tracey I. Smith</t>
  </si>
  <si>
    <t>Clifford J. Barrett</t>
  </si>
  <si>
    <t>Nicholas A. Dickerson</t>
  </si>
  <si>
    <t>April J. Verma</t>
  </si>
  <si>
    <t>Mark S. Thompson</t>
  </si>
  <si>
    <t>Micheal F. Dale</t>
  </si>
  <si>
    <t>Traci W. Reynolds</t>
  </si>
  <si>
    <t>Debra T. Erickson</t>
  </si>
  <si>
    <t>Eleanor K. Powers</t>
  </si>
  <si>
    <t>Susan F. Huynh</t>
  </si>
  <si>
    <t>Shawn R. Valdez</t>
  </si>
  <si>
    <t>Jeremy J. Morgan</t>
  </si>
  <si>
    <t>Allen B. Stone</t>
  </si>
  <si>
    <t>Maria M. Wong</t>
  </si>
  <si>
    <t>Sharon A. Yuan</t>
  </si>
  <si>
    <t>Angela F. Fitzgerald</t>
  </si>
  <si>
    <t>Terry F. Yau</t>
  </si>
  <si>
    <t>Annette T. Jacobson</t>
  </si>
  <si>
    <t>Joshua F. Leong</t>
  </si>
  <si>
    <t>Bobby J. Rai</t>
  </si>
  <si>
    <t>Daniel K. Gonzales</t>
  </si>
  <si>
    <t>Erin S. Colon</t>
  </si>
  <si>
    <t>Patricia C. Foster</t>
  </si>
  <si>
    <t>Lauren R. Mahmoud</t>
  </si>
  <si>
    <t>Ashley C. Chandler</t>
  </si>
  <si>
    <t>Ronald M. Mitchell</t>
  </si>
  <si>
    <t>Jason S. Mckinney</t>
  </si>
  <si>
    <t>Rhonda C. Duffy</t>
  </si>
  <si>
    <t>Matthew L. Davis</t>
  </si>
  <si>
    <t>Darryl J. Dennis</t>
  </si>
  <si>
    <t>Edith F. Cobb</t>
  </si>
  <si>
    <t>Edward A. Shepherd</t>
  </si>
  <si>
    <t>Debra D. Cruz</t>
  </si>
  <si>
    <t>Thomas E. Shaw</t>
  </si>
  <si>
    <t>Florence B. Hunter</t>
  </si>
  <si>
    <t>Gary L. Bear</t>
  </si>
  <si>
    <t>Meghan S. Ang</t>
  </si>
  <si>
    <t>Eileen S. Taylor</t>
  </si>
  <si>
    <t>Tiffany C. Harun</t>
  </si>
  <si>
    <t>Brittany E. Sutton</t>
  </si>
  <si>
    <t>Rodney L. Woodward</t>
  </si>
  <si>
    <t>Ruth I. Hoang</t>
  </si>
  <si>
    <t>Amber R. Carey</t>
  </si>
  <si>
    <t>Marjorie C. Benjamin</t>
  </si>
  <si>
    <t>Amy M. Wan</t>
  </si>
  <si>
    <t>Dorothy R. Godwin</t>
  </si>
  <si>
    <t>Joyce J. Mendoza</t>
  </si>
  <si>
    <t>Audrey S. Gardner</t>
  </si>
  <si>
    <t>Dorothy J. Brady</t>
  </si>
  <si>
    <t>William I. Powell</t>
  </si>
  <si>
    <t>Donald E. Pandey</t>
  </si>
  <si>
    <t>Daniel F. Ryan</t>
  </si>
  <si>
    <t>Brandy M. Larsen</t>
  </si>
  <si>
    <t>Johnny V. Lang</t>
  </si>
  <si>
    <t>William E. Ham</t>
  </si>
  <si>
    <t>Martha H. Ayala</t>
  </si>
  <si>
    <t>David L. Matthews</t>
  </si>
  <si>
    <t>Andrew V. Alexander</t>
  </si>
  <si>
    <t>Christopher P. Diaz</t>
  </si>
  <si>
    <t>Mark J. Goodwin</t>
  </si>
  <si>
    <t>Cynthia J. Abad</t>
  </si>
  <si>
    <t>Carlos C. Ansari</t>
  </si>
  <si>
    <t>Carol M. Devlin</t>
  </si>
  <si>
    <t>Kathy C. Peters</t>
  </si>
  <si>
    <t>Dawn M. Kim</t>
  </si>
  <si>
    <t>Nichole S. Moran</t>
  </si>
  <si>
    <t>Robin L. Anwar</t>
  </si>
  <si>
    <t>Tyler I. Higgins</t>
  </si>
  <si>
    <t>Kayla I. Fisher</t>
  </si>
  <si>
    <t>Tara J. Hall</t>
  </si>
  <si>
    <t>Tammy F. La</t>
  </si>
  <si>
    <t>Ashley G. Davis</t>
  </si>
  <si>
    <t>Kimberly J. Mittal</t>
  </si>
  <si>
    <t>Benjamin Z. Chen</t>
  </si>
  <si>
    <t>Marilyn M. Woodward</t>
  </si>
  <si>
    <t>Ronald K. Noel</t>
  </si>
  <si>
    <t>Francis B. Kent</t>
  </si>
  <si>
    <t>Nancy L. Tucker</t>
  </si>
  <si>
    <t>William T. Lee</t>
  </si>
  <si>
    <t>Wendy L. Wright</t>
  </si>
  <si>
    <t>Daniel J. Hunt</t>
  </si>
  <si>
    <t>Steven K. Rao</t>
  </si>
  <si>
    <t>Michele T. Fernandez</t>
  </si>
  <si>
    <t>Lori I. Mack</t>
  </si>
  <si>
    <t>Cynthia M. Soriano</t>
  </si>
  <si>
    <t>Debra C. Campos</t>
  </si>
  <si>
    <t>Marc D. Ferguson</t>
  </si>
  <si>
    <t>Janice F. Jenkins</t>
  </si>
  <si>
    <t>Brandy T. Norton</t>
  </si>
  <si>
    <t>Barbara C. Healy</t>
  </si>
  <si>
    <t>Richard F. York</t>
  </si>
  <si>
    <t>Laura J. Black</t>
  </si>
  <si>
    <t>Joan G. Frazier</t>
  </si>
  <si>
    <t>Margaret S. Jamal</t>
  </si>
  <si>
    <t>Joshua M. Frey</t>
  </si>
  <si>
    <t>Nicholas R. Wills</t>
  </si>
  <si>
    <t>Stephen A. Donahue</t>
  </si>
  <si>
    <t>Lisa G. Borja</t>
  </si>
  <si>
    <t>Kathryn F. Street</t>
  </si>
  <si>
    <t>Melanie J. Stewart</t>
  </si>
  <si>
    <t>Tina F. Soni</t>
  </si>
  <si>
    <t>Carolyn J. Gonzales</t>
  </si>
  <si>
    <t>Michelle C. Gray</t>
  </si>
  <si>
    <t>Jerry J. Fong</t>
  </si>
  <si>
    <t>Jacqueline H. Heath</t>
  </si>
  <si>
    <t>Benjamin R. Douglas</t>
  </si>
  <si>
    <t>Christopher K. Arif</t>
  </si>
  <si>
    <t>Jessica J. Denton</t>
  </si>
  <si>
    <t>Danny D. Brooks</t>
  </si>
  <si>
    <t>Ashley R. Gurung</t>
  </si>
  <si>
    <t>Heather J. Osborne</t>
  </si>
  <si>
    <t>Lisa J. Armstrong</t>
  </si>
  <si>
    <t>Brittney C. Barry</t>
  </si>
  <si>
    <t>Stephanie A. Day</t>
  </si>
  <si>
    <t>Jeff G. Boyd</t>
  </si>
  <si>
    <t>Randy E. Larson</t>
  </si>
  <si>
    <t>Lillian L. Swartz</t>
  </si>
  <si>
    <t>Marilyn T. Dawson</t>
  </si>
  <si>
    <t>Cynthia J. Thapa</t>
  </si>
  <si>
    <t>Laura K. Soto</t>
  </si>
  <si>
    <t>Daniel C. Byrne</t>
  </si>
  <si>
    <t>Tracey D. Hasan</t>
  </si>
  <si>
    <t>Christine I. Valencia</t>
  </si>
  <si>
    <t>Ashley A. Dean</t>
  </si>
  <si>
    <t>Shaun I. Robertson</t>
  </si>
  <si>
    <t>Ronnie R. Russo</t>
  </si>
  <si>
    <t>Ronald J. Robert</t>
  </si>
  <si>
    <t>William D. Alam</t>
  </si>
  <si>
    <t>Ruth G. Black</t>
  </si>
  <si>
    <t>Lisa T. Davidson</t>
  </si>
  <si>
    <t>Zachary J. Leal</t>
  </si>
  <si>
    <t>Sherri D. Nguyen</t>
  </si>
  <si>
    <t>Matthew A. Hopkins</t>
  </si>
  <si>
    <t>Deborah D. Gregory</t>
  </si>
  <si>
    <t>Cynthia H. Lau</t>
  </si>
  <si>
    <t>Dennis K. Greer</t>
  </si>
  <si>
    <t>Holly J. Akram</t>
  </si>
  <si>
    <t>Brittany L. Quinn</t>
  </si>
  <si>
    <t>Brittany S. Hensley</t>
  </si>
  <si>
    <t>Carolyn K. Salleh</t>
  </si>
  <si>
    <t>Catherine W. Duffy</t>
  </si>
  <si>
    <t>Carolyn K. Robertson</t>
  </si>
  <si>
    <t>Tracy M. Foster</t>
  </si>
  <si>
    <t>Tyler I. Munoz</t>
  </si>
  <si>
    <t>Brenda C. Davenport</t>
  </si>
  <si>
    <t>Florence R. Newton</t>
  </si>
  <si>
    <t>Nicholas J. Acosta</t>
  </si>
  <si>
    <t>Kelly F. Rogers</t>
  </si>
  <si>
    <t>Grace S. Stokes</t>
  </si>
  <si>
    <t>Chad A. Mullins</t>
  </si>
  <si>
    <t>Brittany J. Curry</t>
  </si>
  <si>
    <t>Virginia J. Vargas</t>
  </si>
  <si>
    <t>Jennifer C. Hickman</t>
  </si>
  <si>
    <t>Chris S. Zhang</t>
  </si>
  <si>
    <t>Dennis P. Arnold</t>
  </si>
  <si>
    <t>Michele C. Schwartz</t>
  </si>
  <si>
    <t>Albert J. Webber</t>
  </si>
  <si>
    <t>Jodi J. Graham</t>
  </si>
  <si>
    <t>Belinda H. Davies</t>
  </si>
  <si>
    <t>Ryan L. Oneil</t>
  </si>
  <si>
    <t>Darlene L. Dodd</t>
  </si>
  <si>
    <t>Patti A. Muller</t>
  </si>
  <si>
    <t>Danielle D. Becker</t>
  </si>
  <si>
    <t>Lindsay C. Norman</t>
  </si>
  <si>
    <t>Tyler C. Duke</t>
  </si>
  <si>
    <t>Edward P. Weaver</t>
  </si>
  <si>
    <t>Donnie I. House</t>
  </si>
  <si>
    <t>Sally R. Rollins</t>
  </si>
  <si>
    <t>Jonathan F. Hong</t>
  </si>
  <si>
    <t>Michael J. Adrian</t>
  </si>
  <si>
    <t>Jason C. Francisco</t>
  </si>
  <si>
    <t>Vicki R. Larson</t>
  </si>
  <si>
    <t>Katherine P. Burke</t>
  </si>
  <si>
    <t>Natalie F. Lin</t>
  </si>
  <si>
    <t>Melissa A. Singleton</t>
  </si>
  <si>
    <t>Sarah K. Mosher</t>
  </si>
  <si>
    <t>Lori D. Tran</t>
  </si>
  <si>
    <t>Ann F. Bruce</t>
  </si>
  <si>
    <t>Alice W. Dickens</t>
  </si>
  <si>
    <t>Michele M. Mead</t>
  </si>
  <si>
    <t>William S. Bullock</t>
  </si>
  <si>
    <t>Benjamin R. Swan</t>
  </si>
  <si>
    <t>Lacey V. Aguilar</t>
  </si>
  <si>
    <t>Eric M. Davidson</t>
  </si>
  <si>
    <t>Andrew F. Reed</t>
  </si>
  <si>
    <t>Linda M. Moran</t>
  </si>
  <si>
    <t>Charles L. Lara</t>
  </si>
  <si>
    <t>Nathan D. Pandey</t>
  </si>
  <si>
    <t>Courtney L. Chan</t>
  </si>
  <si>
    <t>Katie T. Spears</t>
  </si>
  <si>
    <t>Steve D. Cross</t>
  </si>
  <si>
    <t>Monica H. Pereira</t>
  </si>
  <si>
    <t>William F. Nath</t>
  </si>
  <si>
    <t>Randy H. Monroe</t>
  </si>
  <si>
    <t>Kevin D. Williams</t>
  </si>
  <si>
    <t>William I. Main</t>
  </si>
  <si>
    <t>Erica S. Figueroa</t>
  </si>
  <si>
    <t>Ralph A. Camacho</t>
  </si>
  <si>
    <t>Jacqueline F. Francisco</t>
  </si>
  <si>
    <t>George S. Norris</t>
  </si>
  <si>
    <t>Michelle L. Ang</t>
  </si>
  <si>
    <t>Teresa F. Grace</t>
  </si>
  <si>
    <t>Kevin N. Weber</t>
  </si>
  <si>
    <t>Tiffany D. Henley</t>
  </si>
  <si>
    <t>Todd M. Jadhav</t>
  </si>
  <si>
    <t>Mark F. Rai</t>
  </si>
  <si>
    <t>Shannon W. John</t>
  </si>
  <si>
    <t>Jack N. Buck</t>
  </si>
  <si>
    <t>Cheryl J. Ismail</t>
  </si>
  <si>
    <t>Lawrence N. Mcfadden</t>
  </si>
  <si>
    <t>Jessica N. Kerr</t>
  </si>
  <si>
    <t>Joshua C. Molina</t>
  </si>
  <si>
    <t>Michele I. Stephen</t>
  </si>
  <si>
    <t>Herbert L. Carson</t>
  </si>
  <si>
    <t>Nancy P. Lin</t>
  </si>
  <si>
    <t>Donald J. Walker</t>
  </si>
  <si>
    <t>Christina D. Klein</t>
  </si>
  <si>
    <t>David A. Lambert</t>
  </si>
  <si>
    <t>Helen M. Kaur</t>
  </si>
  <si>
    <t>Kim F. Morris</t>
  </si>
  <si>
    <t>Richard G. Sandoval</t>
  </si>
  <si>
    <t>Ashley M. Raj</t>
  </si>
  <si>
    <t>Rachel I. Walker</t>
  </si>
  <si>
    <t>David R. Wright</t>
  </si>
  <si>
    <t>Jason M. Pierce</t>
  </si>
  <si>
    <t>Heather S. Kumar</t>
  </si>
  <si>
    <t>Daniel R. Berry</t>
  </si>
  <si>
    <t>Patricia D. Noel</t>
  </si>
  <si>
    <t>Jamie A. Kemp</t>
  </si>
  <si>
    <t>Ryan L. Newton</t>
  </si>
  <si>
    <t>Linda O. Chan</t>
  </si>
  <si>
    <t>Robert L. Goodman</t>
  </si>
  <si>
    <t>Elizabeth S. Nicholson</t>
  </si>
  <si>
    <t>Debra C. Habib</t>
  </si>
  <si>
    <t>Mark B. Strickland</t>
  </si>
  <si>
    <t>Anna K. Archer</t>
  </si>
  <si>
    <t>Justin T. Mathew</t>
  </si>
  <si>
    <t>Samantha B. Snow</t>
  </si>
  <si>
    <t>Kelly M. Black</t>
  </si>
  <si>
    <t>Clara H. Parks</t>
  </si>
  <si>
    <t>Thomas G. Pereira</t>
  </si>
  <si>
    <t>Richard D. Page</t>
  </si>
  <si>
    <t>Harold S. Carr</t>
  </si>
  <si>
    <t>Jeff J. Russell</t>
  </si>
  <si>
    <t>Shawn J. Ayers</t>
  </si>
  <si>
    <t>Andrea J. Harvey</t>
  </si>
  <si>
    <t>Marie I. Lewis</t>
  </si>
  <si>
    <t>Elaine M. Duncan</t>
  </si>
  <si>
    <t>Lois A. Park</t>
  </si>
  <si>
    <t>Douglas T. Ibarra</t>
  </si>
  <si>
    <t>Susan F. Lawson</t>
  </si>
  <si>
    <t>Christina J. Singleton</t>
  </si>
  <si>
    <t>Debra K. Ali</t>
  </si>
  <si>
    <t>Kim N. Martinez</t>
  </si>
  <si>
    <t>Marie A. Boyd</t>
  </si>
  <si>
    <t>Ethel R. Rodriguez</t>
  </si>
  <si>
    <t>Amanda T. Henson</t>
  </si>
  <si>
    <t>Larry J. Walsh</t>
  </si>
  <si>
    <t>Larry C. Hussain</t>
  </si>
  <si>
    <t>Chris C. Ha</t>
  </si>
  <si>
    <t>Lauren A. Koh</t>
  </si>
  <si>
    <t>Sandra D. Frank</t>
  </si>
  <si>
    <t>Rickey B. Lu</t>
  </si>
  <si>
    <t>Keith S. Coleman</t>
  </si>
  <si>
    <t>Dennis T. Simon</t>
  </si>
  <si>
    <t>Thomas L. Sheppard</t>
  </si>
  <si>
    <t>Lisa I. Armstrong</t>
  </si>
  <si>
    <t>Doris B. Atkinson</t>
  </si>
  <si>
    <t>Matthew L. Kamau</t>
  </si>
  <si>
    <t>Eleanor J. Bean</t>
  </si>
  <si>
    <t>Brandon C. Daniel</t>
  </si>
  <si>
    <t>Kristin T. Graham</t>
  </si>
  <si>
    <t>Nathan I. House</t>
  </si>
  <si>
    <t>Nancy A. Dickerson</t>
  </si>
  <si>
    <t>Eugene K. Kenny</t>
  </si>
  <si>
    <t>Janet F. Washington</t>
  </si>
  <si>
    <t>Judy M. Meadows</t>
  </si>
  <si>
    <t>Billy C. Kadam</t>
  </si>
  <si>
    <t>Gary S. Louis</t>
  </si>
  <si>
    <t>Harry H. Williams</t>
  </si>
  <si>
    <t>Mitchell A. Marshall</t>
  </si>
  <si>
    <t>Gregory S. Chavez</t>
  </si>
  <si>
    <t>Lloyd M. Davies</t>
  </si>
  <si>
    <t>Kayla A. Hart</t>
  </si>
  <si>
    <t>Edward R. Dennis</t>
  </si>
  <si>
    <t>Jason J. Winter</t>
  </si>
  <si>
    <t>Debra A. Wells</t>
  </si>
  <si>
    <t>Shawn G. Murphy</t>
  </si>
  <si>
    <t>Douglas J. Mchugh</t>
  </si>
  <si>
    <t>Russell R. Velasco</t>
  </si>
  <si>
    <t>Jonathan B. Chong</t>
  </si>
  <si>
    <t>John J. Cruz</t>
  </si>
  <si>
    <t>Randall L. Goh</t>
  </si>
  <si>
    <t>Frances I. Gilmore</t>
  </si>
  <si>
    <t>Edward S. Carroll</t>
  </si>
  <si>
    <t>Keith K. Fleming</t>
  </si>
  <si>
    <t>Chad K. Dudley</t>
  </si>
  <si>
    <t>Jonathan B. Mohamed</t>
  </si>
  <si>
    <t>Margaret O. Mays</t>
  </si>
  <si>
    <t>Brittany M. Lawrence</t>
  </si>
  <si>
    <t>Alvin K. Richardson</t>
  </si>
  <si>
    <t>Brianna F. James</t>
  </si>
  <si>
    <t>Bonnie M. Boone</t>
  </si>
  <si>
    <t>Jeffery I. Peralta</t>
  </si>
  <si>
    <t>Glenn F. Cameron</t>
  </si>
  <si>
    <t>Thomas J. Lam</t>
  </si>
  <si>
    <t>Ryan F. Padilla</t>
  </si>
  <si>
    <t>Robert P. Lo</t>
  </si>
  <si>
    <t>Carol M. Rubio</t>
  </si>
  <si>
    <t>Warren F. Herman</t>
  </si>
  <si>
    <t>Gina P. Aslam</t>
  </si>
  <si>
    <t>Amy J. Raza</t>
  </si>
  <si>
    <t>Inez B. Hale</t>
  </si>
  <si>
    <t>Gary A. Mcmahon</t>
  </si>
  <si>
    <t>Cindy D. Herrera</t>
  </si>
  <si>
    <t>Stephen D. Becker</t>
  </si>
  <si>
    <t>Larry J. Yee</t>
  </si>
  <si>
    <t>Ann I. Buchanan</t>
  </si>
  <si>
    <t>Eugene C. Chen</t>
  </si>
  <si>
    <t>Stephanie D. Anwar</t>
  </si>
  <si>
    <t>Betty A. Saad</t>
  </si>
  <si>
    <t>Donna D. Humphries</t>
  </si>
  <si>
    <t>Peter S. Luna</t>
  </si>
  <si>
    <t>Michelle D. Fuller</t>
  </si>
  <si>
    <t>Norma D. Barlow</t>
  </si>
  <si>
    <t>Steven F. Mclean</t>
  </si>
  <si>
    <t>Jerry I. Hui</t>
  </si>
  <si>
    <t>Karen D. Watts</t>
  </si>
  <si>
    <t>Linda N. Roche</t>
  </si>
  <si>
    <t>Kelly D. King</t>
  </si>
  <si>
    <t>David M. Houston</t>
  </si>
  <si>
    <t>Sarah F. Sanderson</t>
  </si>
  <si>
    <t>Nicholas E. Stewart</t>
  </si>
  <si>
    <t>Debbie J. Vargas</t>
  </si>
  <si>
    <t>Harry O. Stewart</t>
  </si>
  <si>
    <t>Brian D. Frank</t>
  </si>
  <si>
    <t>Leslie A. Kane</t>
  </si>
  <si>
    <t>Lisa A. Benson</t>
  </si>
  <si>
    <t>Craig J. May</t>
  </si>
  <si>
    <t>Jessica J. Austin</t>
  </si>
  <si>
    <t>Matthew D. May</t>
  </si>
  <si>
    <t>John A. Alvarez</t>
  </si>
  <si>
    <t>Dolores J. Fisher</t>
  </si>
  <si>
    <t>Sara J. Mahmoud</t>
  </si>
  <si>
    <t>Anthony J. Chen</t>
  </si>
  <si>
    <t>Danielle I. Guerra</t>
  </si>
  <si>
    <t>Debbie D. Ma</t>
  </si>
  <si>
    <t>Mildred R. Chapman</t>
  </si>
  <si>
    <t>Kathryn C. Coates</t>
  </si>
  <si>
    <t>Pamela J. Lang</t>
  </si>
  <si>
    <t>Michelle E. Pineda</t>
  </si>
  <si>
    <t>Johnny E. Evans</t>
  </si>
  <si>
    <t>Joseph C. Wright</t>
  </si>
  <si>
    <t>Harold C. Tyagi</t>
  </si>
  <si>
    <t>Lindsey E. Carr</t>
  </si>
  <si>
    <t>Michelle F. Tong</t>
  </si>
  <si>
    <t>Danielle J. Tucker</t>
  </si>
  <si>
    <t>William K. Nadeem</t>
  </si>
  <si>
    <t>Janet S. Sharp</t>
  </si>
  <si>
    <t>Lisa D. Drake</t>
  </si>
  <si>
    <t>Gladys J. Rastogi</t>
  </si>
  <si>
    <t>Marilyn T. Keller</t>
  </si>
  <si>
    <t>Harold C. John</t>
  </si>
  <si>
    <t>Kathryn T. Cunningham</t>
  </si>
  <si>
    <t>Jamie S. Prince</t>
  </si>
  <si>
    <t>Warren J. Burnett</t>
  </si>
  <si>
    <t>Timothy J. Sam</t>
  </si>
  <si>
    <t>Ronald Z. Carr</t>
  </si>
  <si>
    <t>Daniel M. Becker</t>
  </si>
  <si>
    <t>Deborah S. Pearce</t>
  </si>
  <si>
    <t>Danielle M. Fields</t>
  </si>
  <si>
    <t>Shirley K. Young</t>
  </si>
  <si>
    <t>James J. Bear</t>
  </si>
  <si>
    <t>Patricia S. Sanchez</t>
  </si>
  <si>
    <t>Philip N. Dudley</t>
  </si>
  <si>
    <t>Sarah J. Mathew</t>
  </si>
  <si>
    <t>Virginia G. Lo</t>
  </si>
  <si>
    <t>Randy D. Cabrera</t>
  </si>
  <si>
    <t>Pamela C. Yates</t>
  </si>
  <si>
    <t>Rosalie N. Bauer</t>
  </si>
  <si>
    <t>Regina J. Guzman</t>
  </si>
  <si>
    <t>Elizabeth D. Salim</t>
  </si>
  <si>
    <t>Jay D. Ansari</t>
  </si>
  <si>
    <t>Gayle C. Sharpe</t>
  </si>
  <si>
    <t>Mary C. Fletcher</t>
  </si>
  <si>
    <t>Kristin D. Frank</t>
  </si>
  <si>
    <t>Ashley A. Roman</t>
  </si>
  <si>
    <t>Catherine L. Aguilar</t>
  </si>
  <si>
    <t>Mary J. Davis</t>
  </si>
  <si>
    <t>Edward D. Tucker</t>
  </si>
  <si>
    <t>Rebecca R. Wilkins</t>
  </si>
  <si>
    <t>Cheryl F. Figueroa</t>
  </si>
  <si>
    <t>Isaiah V. Wu</t>
  </si>
  <si>
    <t>William C. Lawal</t>
  </si>
  <si>
    <t>Stacy N. Prasad</t>
  </si>
  <si>
    <t>Tiffany J. Mishra</t>
  </si>
  <si>
    <t>George J. Pascual</t>
  </si>
  <si>
    <t>Kathleen L. Hoffman</t>
  </si>
  <si>
    <t>Carole J. Leon</t>
  </si>
  <si>
    <t>Dana K. Ho</t>
  </si>
  <si>
    <t>Mark O. Teo</t>
  </si>
  <si>
    <t>Eric D. Keith</t>
  </si>
  <si>
    <t>Debbie G. Harrington</t>
  </si>
  <si>
    <t>Billy F. Huffman</t>
  </si>
  <si>
    <t>Matthew F. Phelps</t>
  </si>
  <si>
    <t>Cynthia J. Solis</t>
  </si>
  <si>
    <t>Laura C. Thomas</t>
  </si>
  <si>
    <t>Brittany T. Ellis</t>
  </si>
  <si>
    <t>Carole O. Maldonado</t>
  </si>
  <si>
    <t>Jack F. Duffy</t>
  </si>
  <si>
    <t>Andrew J. Trujillo</t>
  </si>
  <si>
    <t>Thomas I. Klein</t>
  </si>
  <si>
    <t>Alex W. Warner</t>
  </si>
  <si>
    <t>Sara T. Weston</t>
  </si>
  <si>
    <t>Kelly S. Gibson</t>
  </si>
  <si>
    <t>Helen L. Rich</t>
  </si>
  <si>
    <t>Elizabeth J. Rahman</t>
  </si>
  <si>
    <t>Nancy L. Sheikh</t>
  </si>
  <si>
    <t>Ashley H. Davies</t>
  </si>
  <si>
    <t>Jason J. Norton</t>
  </si>
  <si>
    <t>Tiffany A. Madden</t>
  </si>
  <si>
    <t>Jennifer I. Davidson</t>
  </si>
  <si>
    <t>Rodney F. Hawkins</t>
  </si>
  <si>
    <t>Kathy C. Williams</t>
  </si>
  <si>
    <t>Erica S. Leung</t>
  </si>
  <si>
    <t>Jean M. Elizabeth</t>
  </si>
  <si>
    <t>Michael A. Sheridan</t>
  </si>
  <si>
    <t>Margaret J. Reilly</t>
  </si>
  <si>
    <t>Mark F. Valdez</t>
  </si>
  <si>
    <t>Nicholas J. Carroll</t>
  </si>
  <si>
    <t>Janet D. Murphy</t>
  </si>
  <si>
    <t>Elizabeth J. Shetty</t>
  </si>
  <si>
    <t>Evelyn C. Wilcox</t>
  </si>
  <si>
    <t>Austin J. Thornton</t>
  </si>
  <si>
    <t>Christopher J. Richards</t>
  </si>
  <si>
    <t>Catherine J. Hardy</t>
  </si>
  <si>
    <t>Linda K. Sharma</t>
  </si>
  <si>
    <t>Deborah J. Gallagher</t>
  </si>
  <si>
    <t>Robert J. Dickerson</t>
  </si>
  <si>
    <t>Sean F. Morris</t>
  </si>
  <si>
    <t>Barbara C. Hidayat</t>
  </si>
  <si>
    <t>Linda M. Hernandez</t>
  </si>
  <si>
    <t>Jennifer S. Bennett</t>
  </si>
  <si>
    <t>Timothy C. Mustafa</t>
  </si>
  <si>
    <t>Dorothy M. Dickson</t>
  </si>
  <si>
    <t>Shirley C. Hughes</t>
  </si>
  <si>
    <t>James J. Schmidt</t>
  </si>
  <si>
    <t>Ruth I. Boyd</t>
  </si>
  <si>
    <t>Steven D. Finn</t>
  </si>
  <si>
    <t>Heather J. Barrett</t>
  </si>
  <si>
    <t>James G. Hunter</t>
  </si>
  <si>
    <t>Janice B. Lim</t>
  </si>
  <si>
    <t>Jeremy S. Agarwal</t>
  </si>
  <si>
    <t>Theresa J. Ellis</t>
  </si>
  <si>
    <t>Nicole D. Stokes</t>
  </si>
  <si>
    <t>Tracy J. Arnold</t>
  </si>
  <si>
    <t>Kimberly A. Frank</t>
  </si>
  <si>
    <t>Christopher H. Larson</t>
  </si>
  <si>
    <t>Donna F. Stone</t>
  </si>
  <si>
    <t>Carolyn J. Jordan</t>
  </si>
  <si>
    <t>Jason L. Saini</t>
  </si>
  <si>
    <t>Stephanie M. Campbell</t>
  </si>
  <si>
    <t>Deanna J. Starr</t>
  </si>
  <si>
    <t>Katherine E. Larson</t>
  </si>
  <si>
    <t>Robert I. Hayes</t>
  </si>
  <si>
    <t>Katherine D. Elliott</t>
  </si>
  <si>
    <t>Virginia J. Shin</t>
  </si>
  <si>
    <t>Laurie C. Jovanovic</t>
  </si>
  <si>
    <t>Ethel C. Figueroa</t>
  </si>
  <si>
    <t>Hazel L. Pierce</t>
  </si>
  <si>
    <t>Kimberly B. Pathak</t>
  </si>
  <si>
    <t>Stephen B. Henry</t>
  </si>
  <si>
    <t>Cynthia R. Mishra</t>
  </si>
  <si>
    <t>David J. Rhodes</t>
  </si>
  <si>
    <t>Kathleen J. Grimm</t>
  </si>
  <si>
    <t>Jennifer J. Foreman</t>
  </si>
  <si>
    <t>Caitlin C. Fraser</t>
  </si>
  <si>
    <t>Mark J. Rudolph</t>
  </si>
  <si>
    <t>Joe S. Jimenez</t>
  </si>
  <si>
    <t>Tracy P. Shaikh</t>
  </si>
  <si>
    <t>Brian F. Ta</t>
  </si>
  <si>
    <t>Terry T. Rose</t>
  </si>
  <si>
    <t>Stephanie C. Edwards</t>
  </si>
  <si>
    <t>Steven V. Levine</t>
  </si>
  <si>
    <t>Autumn M. Reed</t>
  </si>
  <si>
    <t>Andrew J. Khadka</t>
  </si>
  <si>
    <t>Shirley I. Craft</t>
  </si>
  <si>
    <t>James S. Snyder</t>
  </si>
  <si>
    <t>Joan M. Ali</t>
  </si>
  <si>
    <t>Summer N. Maguire</t>
  </si>
  <si>
    <t>Justin E. Wood</t>
  </si>
  <si>
    <t>Margaret D. Kurniawan</t>
  </si>
  <si>
    <t>Daisy K. Tracy</t>
  </si>
  <si>
    <t>Norman F. Tran</t>
  </si>
  <si>
    <t>Erin I. Kalra</t>
  </si>
  <si>
    <t>Valerie A. Francisco</t>
  </si>
  <si>
    <t>Donna M. David</t>
  </si>
  <si>
    <t>Gregory K. Fisher</t>
  </si>
  <si>
    <t>John A. Reyes</t>
  </si>
  <si>
    <t>Thelma M. Thorpe</t>
  </si>
  <si>
    <t>Lori C. Rasheed</t>
  </si>
  <si>
    <t>Cynthia G. Miller</t>
  </si>
  <si>
    <t>Rachel S. Beltran</t>
  </si>
  <si>
    <t>Walter D. Hartley</t>
  </si>
  <si>
    <t>Debra E. Hossain</t>
  </si>
  <si>
    <t>Theresa W. Chua</t>
  </si>
  <si>
    <t>Yvonne D. Yates</t>
  </si>
  <si>
    <t>Roger W. Martin</t>
  </si>
  <si>
    <t>Jean L. Brewer</t>
  </si>
  <si>
    <t>Grace J. Soto</t>
  </si>
  <si>
    <t>Michele T. Porter</t>
  </si>
  <si>
    <t>Robert M. Gandhi</t>
  </si>
  <si>
    <t>Keith F. Chauhan</t>
  </si>
  <si>
    <t>Tina J. Smith</t>
  </si>
  <si>
    <t>Denise D. Abdullah</t>
  </si>
  <si>
    <t>Robin F. Chong</t>
  </si>
  <si>
    <t>Charlotte F. Wright</t>
  </si>
  <si>
    <t>April S. Willis</t>
  </si>
  <si>
    <t>Doreen V. Becker</t>
  </si>
  <si>
    <t>Michelle F. Byrd</t>
  </si>
  <si>
    <t>Susan C. Conner</t>
  </si>
  <si>
    <t>Richard I. Lyons</t>
  </si>
  <si>
    <t>Andrew K. Stevenson</t>
  </si>
  <si>
    <t>Ruth V. Leach</t>
  </si>
  <si>
    <t>Shawn L. Steele</t>
  </si>
  <si>
    <t>Edward D. Rojas</t>
  </si>
  <si>
    <t>Bernice K. Miranda</t>
  </si>
  <si>
    <t>Lauren N. Sanders</t>
  </si>
  <si>
    <t>Charles R. Jones</t>
  </si>
  <si>
    <t>Barbara J. Baez</t>
  </si>
  <si>
    <t>John A. Anderson</t>
  </si>
  <si>
    <t>Suzanne S. Perkins</t>
  </si>
  <si>
    <t>Brittany C. Lawson</t>
  </si>
  <si>
    <t>Larry M. Thomson</t>
  </si>
  <si>
    <t>Maria J. Dsouza</t>
  </si>
  <si>
    <t>Curtis T. Molina</t>
  </si>
  <si>
    <t>Jeanne M. Davidson</t>
  </si>
  <si>
    <t>Donald I. Walsh</t>
  </si>
  <si>
    <t>William F. Huang</t>
  </si>
  <si>
    <t>Shirley H. Richardson</t>
  </si>
  <si>
    <t>Sara F. Jo</t>
  </si>
  <si>
    <t>Charles T. Lopez</t>
  </si>
  <si>
    <t>Gary C. Lane</t>
  </si>
  <si>
    <t>William K. Kapoor</t>
  </si>
  <si>
    <t>Richard J. Walsh</t>
  </si>
  <si>
    <t>Angela M. Kelly</t>
  </si>
  <si>
    <t>Matthew M. Lai</t>
  </si>
  <si>
    <t>Nathan H. Muhammad</t>
  </si>
  <si>
    <t>Sheryl D. Ramirez</t>
  </si>
  <si>
    <t>Dana K. Keen</t>
  </si>
  <si>
    <t>Mildred L. Saad</t>
  </si>
  <si>
    <t>Lynda M. Bradley</t>
  </si>
  <si>
    <t>April A. Frank</t>
  </si>
  <si>
    <t>Deborah J. Jennings</t>
  </si>
  <si>
    <t>Nathan J. Sweet</t>
  </si>
  <si>
    <t>Brenda G. Pillay</t>
  </si>
  <si>
    <t>Herman D. Angel</t>
  </si>
  <si>
    <t>Peter C. Siddiqui</t>
  </si>
  <si>
    <t>Michelle J. Zhang</t>
  </si>
  <si>
    <t>Douglas J. Robertson</t>
  </si>
  <si>
    <t>Mary N. Miller</t>
  </si>
  <si>
    <t>Tina F. Fox</t>
  </si>
  <si>
    <t>Paul C. Biswas</t>
  </si>
  <si>
    <t>Richard L. Chin</t>
  </si>
  <si>
    <t>Doris B. Zhang</t>
  </si>
  <si>
    <t>Robert M. Somers</t>
  </si>
  <si>
    <t>Alyssa B. Jones</t>
  </si>
  <si>
    <t>Margaret J. Fields</t>
  </si>
  <si>
    <t>Sarah D. Isaac</t>
  </si>
  <si>
    <t>Judy I. Clay</t>
  </si>
  <si>
    <t>William B. Robert</t>
  </si>
  <si>
    <t>Craig J. Gallagher</t>
  </si>
  <si>
    <t>Jasmine R. Gomez</t>
  </si>
  <si>
    <t>Donna J. Alvarez</t>
  </si>
  <si>
    <t>Jonathan C. Dean</t>
  </si>
  <si>
    <t>David C. Campbell</t>
  </si>
  <si>
    <t>Andrea J. Santos</t>
  </si>
  <si>
    <t>Caitlin R. Jordan</t>
  </si>
  <si>
    <t>Lois J. Camacho</t>
  </si>
  <si>
    <t>Charlotte D. Rivera</t>
  </si>
  <si>
    <t>Tricia J. Hopkins</t>
  </si>
  <si>
    <t>Timothy C. Castillo</t>
  </si>
  <si>
    <t>Brittany D. Holland</t>
  </si>
  <si>
    <t>Robert D. Salinas</t>
  </si>
  <si>
    <t>Brandy S. Street</t>
  </si>
  <si>
    <t>Lisa F. Mackey</t>
  </si>
  <si>
    <t>Gail J. Bhatia</t>
  </si>
  <si>
    <t>Scott F. Shields</t>
  </si>
  <si>
    <t>Cheryl J. Malone</t>
  </si>
  <si>
    <t>Jacob M. Francis</t>
  </si>
  <si>
    <t>Nicholas E. Fraser</t>
  </si>
  <si>
    <t>Lindsay V. Tran</t>
  </si>
  <si>
    <t>Joyce J. Novak</t>
  </si>
  <si>
    <t>Thomas J. Oneil</t>
  </si>
  <si>
    <t>Keith P. Moore</t>
  </si>
  <si>
    <t>Doris S. Kay</t>
  </si>
  <si>
    <t>Nicole L. Lynn</t>
  </si>
  <si>
    <t>Katie V. Dickerson</t>
  </si>
  <si>
    <t>Dennis J. Cook</t>
  </si>
  <si>
    <t>Todd R. Shaffer</t>
  </si>
  <si>
    <t>Stephanie J. Valdez</t>
  </si>
  <si>
    <t>Noah F. Riley</t>
  </si>
  <si>
    <t>Lawrence D. Hamilton</t>
  </si>
  <si>
    <t>Justin J. Childs</t>
  </si>
  <si>
    <t>Whitney C. Ryan</t>
  </si>
  <si>
    <t>Bradley J. King</t>
  </si>
  <si>
    <t>Michele S. Cook</t>
  </si>
  <si>
    <t>Annette R. Hidalgo</t>
  </si>
  <si>
    <t>Aaron K. Barton</t>
  </si>
  <si>
    <t>Brandon B. Graham</t>
  </si>
  <si>
    <t>Dorothy C. Curtis</t>
  </si>
  <si>
    <t>Norma B. Stephenson</t>
  </si>
  <si>
    <t>Eric I. Chakraborty</t>
  </si>
  <si>
    <t>Brandi B. Munoz</t>
  </si>
  <si>
    <t>Lisa M. Bee</t>
  </si>
  <si>
    <t>Tyler M. Cummings</t>
  </si>
  <si>
    <t>Cindy J. Jackson</t>
  </si>
  <si>
    <t>Paul F. Thapa</t>
  </si>
  <si>
    <t>Eugene I. Gomez</t>
  </si>
  <si>
    <t>Michael J. Ortega</t>
  </si>
  <si>
    <t>Brandon T. Hensley</t>
  </si>
  <si>
    <t>Helen E. Mcnamara</t>
  </si>
  <si>
    <t>Harold M. Crowe</t>
  </si>
  <si>
    <t>Richard W. Min</t>
  </si>
  <si>
    <t>Joshua S. Lambert</t>
  </si>
  <si>
    <t>Marie G. Mendoza</t>
  </si>
  <si>
    <t>Rosemary D. Garg</t>
  </si>
  <si>
    <t>Yvette M. Chavez</t>
  </si>
  <si>
    <t>Joseph V. Barnes</t>
  </si>
  <si>
    <t>Melinda J. Boyd</t>
  </si>
  <si>
    <t>Ronald C. York</t>
  </si>
  <si>
    <t>Jeffrey A. Mcclain</t>
  </si>
  <si>
    <t>Leonard M. Habib</t>
  </si>
  <si>
    <t>Lindsay S. Carroll</t>
  </si>
  <si>
    <t>Kelly F. Thompson</t>
  </si>
  <si>
    <t>Cindy J. Wang</t>
  </si>
  <si>
    <t>Linda J. Lewis</t>
  </si>
  <si>
    <t>Barbara J. Wright</t>
  </si>
  <si>
    <t>Steven E. Cunningham</t>
  </si>
  <si>
    <t>Rita M. Brooks</t>
  </si>
  <si>
    <t>Brandon D. Ansari</t>
  </si>
  <si>
    <t>Jo I. Silva</t>
  </si>
  <si>
    <t>Charlotte R. Erickson</t>
  </si>
  <si>
    <t>Jasmine I. Hernandez</t>
  </si>
  <si>
    <t>Jacqueline A. Burgess</t>
  </si>
  <si>
    <t>Kenneth M. Cook</t>
  </si>
  <si>
    <t>Patricia V. Curry</t>
  </si>
  <si>
    <t>Amanda N. Imran</t>
  </si>
  <si>
    <t>Nicole O. Rosario</t>
  </si>
  <si>
    <t>Bruce M. Graham</t>
  </si>
  <si>
    <t>Ryan I. Dougherty</t>
  </si>
  <si>
    <t>Donna D. Mathur</t>
  </si>
  <si>
    <t>Kevin A. Rose</t>
  </si>
  <si>
    <t>Lauren A. Norris</t>
  </si>
  <si>
    <t>Jason J. Stafford</t>
  </si>
  <si>
    <t>Margaret T. Woods</t>
  </si>
  <si>
    <t>Nicholas W. Trejo</t>
  </si>
  <si>
    <t>Melissa C. Wheeler</t>
  </si>
  <si>
    <t>Nicole V. Neal</t>
  </si>
  <si>
    <t>Robin K. Martin</t>
  </si>
  <si>
    <t>Annie M. Mercado</t>
  </si>
  <si>
    <t>Dorothy J. Rodgers</t>
  </si>
  <si>
    <t>Tammy L. Mcdonnell</t>
  </si>
  <si>
    <t>Rosalie T. Chung</t>
  </si>
  <si>
    <t>Rhonda B. G</t>
  </si>
  <si>
    <t>Michelle J. Rivera</t>
  </si>
  <si>
    <t>Jessica J. Dudley</t>
  </si>
  <si>
    <t>Debbie F. Bowman</t>
  </si>
  <si>
    <t>James J. Imran</t>
  </si>
  <si>
    <t>Matthew R. Sarmiento</t>
  </si>
  <si>
    <t>Jessica E. Gee</t>
  </si>
  <si>
    <t>William K. Field</t>
  </si>
  <si>
    <t>Carol C. Gonzalez</t>
  </si>
  <si>
    <t>Darrin L. Raj</t>
  </si>
  <si>
    <t>Derek D. Prakash</t>
  </si>
  <si>
    <t>Debra D. Verma</t>
  </si>
  <si>
    <t>Beth H. Mccormick</t>
  </si>
  <si>
    <t>Earl M. Burr</t>
  </si>
  <si>
    <t>Anna J. Dixon</t>
  </si>
  <si>
    <t>Tammy A. Li</t>
  </si>
  <si>
    <t>Ronald F. Doyle</t>
  </si>
  <si>
    <t>Rita B. Estes</t>
  </si>
  <si>
    <t>Jeremy L. Marsh</t>
  </si>
  <si>
    <t>Dennis M. Hossain</t>
  </si>
  <si>
    <t>Michael M. Jimenez</t>
  </si>
  <si>
    <t>Jo F. Fischer</t>
  </si>
  <si>
    <t>Larry A. Su</t>
  </si>
  <si>
    <t>Virginia D. Espinoza</t>
  </si>
  <si>
    <t>Courtney E. Ramos</t>
  </si>
  <si>
    <t>Catherine J. Armstrong</t>
  </si>
  <si>
    <t>Charles J. Truong</t>
  </si>
  <si>
    <t>Donald J. Castillo</t>
  </si>
  <si>
    <t>Donald L. Johnson</t>
  </si>
  <si>
    <t>Helen J. Hurst</t>
  </si>
  <si>
    <t>Matthew J. Garcia</t>
  </si>
  <si>
    <t>Cindy S. Shahzad</t>
  </si>
  <si>
    <t>Linda I. Robles</t>
  </si>
  <si>
    <t>Scott L. Fowler</t>
  </si>
  <si>
    <t>Ryan M. Mcdowell</t>
  </si>
  <si>
    <t>Patrick M. Saunders</t>
  </si>
  <si>
    <t>Mario J. Faulkner</t>
  </si>
  <si>
    <t>Yolanda R. Wong</t>
  </si>
  <si>
    <t>Ralph L. Ballard</t>
  </si>
  <si>
    <t>Jean J. Holland</t>
  </si>
  <si>
    <t>Megan J. Li</t>
  </si>
  <si>
    <t>David S. Vaughn</t>
  </si>
  <si>
    <t>Charles J. Godfrey</t>
  </si>
  <si>
    <t>Kenneth J. Anderson</t>
  </si>
  <si>
    <t>Josephine G. Butler</t>
  </si>
  <si>
    <t>Tammy A. Simmons</t>
  </si>
  <si>
    <t>Clarence E. Ahmad</t>
  </si>
  <si>
    <t>Peggy L. Rogers</t>
  </si>
  <si>
    <t>Dolores J. Gilmore</t>
  </si>
  <si>
    <t>Brittany I. Oliver</t>
  </si>
  <si>
    <t>Julia I. Vazquez</t>
  </si>
  <si>
    <t>Danielle M. Pratama</t>
  </si>
  <si>
    <t>Elmer E. Farmer</t>
  </si>
  <si>
    <t>Daniel S. Page</t>
  </si>
  <si>
    <t>Margaret D. Gould</t>
  </si>
  <si>
    <t>Eric M. Boyd</t>
  </si>
  <si>
    <t>Michael M. Oliva</t>
  </si>
  <si>
    <t>Ryan F. Wheeler</t>
  </si>
  <si>
    <t>Joan R. Matthews</t>
  </si>
  <si>
    <t>Joshua J. Myers</t>
  </si>
  <si>
    <t>Ashley I. Henry</t>
  </si>
  <si>
    <t>Timothy J. Khan</t>
  </si>
  <si>
    <t>Bonnie M. Sharma</t>
  </si>
  <si>
    <t>Robin L. Stein</t>
  </si>
  <si>
    <t>Gerald G. Dee</t>
  </si>
  <si>
    <t>Brittany B. Campos</t>
  </si>
  <si>
    <t>Dorothy T. Dsouza</t>
  </si>
  <si>
    <t>Donald J. Bryant</t>
  </si>
  <si>
    <t>James J. Roberts</t>
  </si>
  <si>
    <t>Samantha T. Hess</t>
  </si>
  <si>
    <t>Amber I. Chan</t>
  </si>
  <si>
    <t>Darlene R. Khan</t>
  </si>
  <si>
    <t>Thomas M. Stevens</t>
  </si>
  <si>
    <t>Jeffrey P. Galloway</t>
  </si>
  <si>
    <t>Victoria A. Lewis</t>
  </si>
  <si>
    <t>Franklin K. Govender</t>
  </si>
  <si>
    <t>Rachel R. Bell</t>
  </si>
  <si>
    <t>Albert K. Powers</t>
  </si>
  <si>
    <t>Anthony D. Mann</t>
  </si>
  <si>
    <t>Monique O. Coronado</t>
  </si>
  <si>
    <t>Dolores A. Cheong</t>
  </si>
  <si>
    <t>Julie L. David</t>
  </si>
  <si>
    <t>Gwendolyn S. Gomez</t>
  </si>
  <si>
    <t>Thomas J. Islam</t>
  </si>
  <si>
    <t>Kelly B. Feliciano</t>
  </si>
  <si>
    <t>Christopher E. Rana</t>
  </si>
  <si>
    <t>Mary J. Wolf</t>
  </si>
  <si>
    <t>Summer J. Lin</t>
  </si>
  <si>
    <t>Clara J. Tran</t>
  </si>
  <si>
    <t>Sharon J. Travis</t>
  </si>
  <si>
    <t>Gloria W. Gulati</t>
  </si>
  <si>
    <t>Shirley A. Wang</t>
  </si>
  <si>
    <t>Patricia J. Roy</t>
  </si>
  <si>
    <t>Teresa D. Austin</t>
  </si>
  <si>
    <t>Christina J. Tamayo</t>
  </si>
  <si>
    <t>Brian J. Jamison</t>
  </si>
  <si>
    <t>Florence I. Harding</t>
  </si>
  <si>
    <t>Mildred J. Kulkarni</t>
  </si>
  <si>
    <t>William G. Webster</t>
  </si>
  <si>
    <t>Robert C. Snyder</t>
  </si>
  <si>
    <t>Vanessa G. Robinson</t>
  </si>
  <si>
    <t>Michelle V. Haynes</t>
  </si>
  <si>
    <t>Brandy T. Martin</t>
  </si>
  <si>
    <t>Shirley S. Garg</t>
  </si>
  <si>
    <t>Micheal D. West</t>
  </si>
  <si>
    <t>Brandon V. Stafford</t>
  </si>
  <si>
    <t>Roger C. Ma</t>
  </si>
  <si>
    <t>Helen M. Callahan</t>
  </si>
  <si>
    <t>Arthur N. Day</t>
  </si>
  <si>
    <t>Melissa G. Kim</t>
  </si>
  <si>
    <t>Raymond J. Dutta</t>
  </si>
  <si>
    <t>Cynthia F. Boyd</t>
  </si>
  <si>
    <t>Pamela E. Sullivan</t>
  </si>
  <si>
    <t>Brittany G. Omar</t>
  </si>
  <si>
    <t>James A. Dickson</t>
  </si>
  <si>
    <t>Bessie V. Lu</t>
  </si>
  <si>
    <t>Gwendolyn I. Spencer</t>
  </si>
  <si>
    <t>Debbie D. Santos</t>
  </si>
  <si>
    <t>Cynthia G. Henderson</t>
  </si>
  <si>
    <t>Kathryn F. Mohammed</t>
  </si>
  <si>
    <t>Daniel M. Jacobs</t>
  </si>
  <si>
    <t>Lucas S. Sherman</t>
  </si>
  <si>
    <t>Randall D. Lloyd</t>
  </si>
  <si>
    <t>Helen A. Stone</t>
  </si>
  <si>
    <t>Lauren J. Alvarez</t>
  </si>
  <si>
    <t>Deborah A. Moody</t>
  </si>
  <si>
    <t>Sharon F. Carroll</t>
  </si>
  <si>
    <t>Jeffery E. Pandya</t>
  </si>
  <si>
    <t>Gary S. Flores</t>
  </si>
  <si>
    <t>Jacqueline C. Bowman</t>
  </si>
  <si>
    <t>Craig J. Soni</t>
  </si>
  <si>
    <t>Deborah M. Chang</t>
  </si>
  <si>
    <t>Roberta M. Levin</t>
  </si>
  <si>
    <t>Andrew F. Yan</t>
  </si>
  <si>
    <t>James C. Alam</t>
  </si>
  <si>
    <t>Calvin G. Rahman</t>
  </si>
  <si>
    <t>Jose C. Wood</t>
  </si>
  <si>
    <t>Zachary A. Chambers</t>
  </si>
  <si>
    <t>Michelle C. Pandey</t>
  </si>
  <si>
    <t>Debra D. Wells</t>
  </si>
  <si>
    <t>Edward L. Stevenson</t>
  </si>
  <si>
    <t>William F. Patel</t>
  </si>
  <si>
    <t>Anthony S. Locke</t>
  </si>
  <si>
    <t>Kathleen I. Quinn</t>
  </si>
  <si>
    <t>William D. Aquino</t>
  </si>
  <si>
    <t>Kathryn M. Abbasi</t>
  </si>
  <si>
    <t>Howard J. Miller</t>
  </si>
  <si>
    <t>Tammy M. Watts</t>
  </si>
  <si>
    <t>Travis J. Mcleod</t>
  </si>
  <si>
    <t>Christopher J. Ch</t>
  </si>
  <si>
    <t>Ryan R. Chan</t>
  </si>
  <si>
    <t>Wayne I. Zhang</t>
  </si>
  <si>
    <t>Jessie R. Schroeder</t>
  </si>
  <si>
    <t>Ida D. Flores</t>
  </si>
  <si>
    <t>Pamela S. Gautam</t>
  </si>
  <si>
    <t>Betty B. Garcia</t>
  </si>
  <si>
    <t>Gail F. Simon</t>
  </si>
  <si>
    <t>Jennifer A. Thakur</t>
  </si>
  <si>
    <t>Joan I. Hightower</t>
  </si>
  <si>
    <t>Jeremy R. Phillips</t>
  </si>
  <si>
    <t>Joshua I. Mueller</t>
  </si>
  <si>
    <t>Nicole A. Golden</t>
  </si>
  <si>
    <t>Patricia I. Adams</t>
  </si>
  <si>
    <t>Christine I. Cook</t>
  </si>
  <si>
    <t>Brandon N. Brock</t>
  </si>
  <si>
    <t>Donald M. Castaneda</t>
  </si>
  <si>
    <t>Hazel D. Mccoy</t>
  </si>
  <si>
    <t>Sherri B. Schwartz</t>
  </si>
  <si>
    <t>Jennifer I. Riley</t>
  </si>
  <si>
    <t>Dorothy R. Stokes</t>
  </si>
  <si>
    <t>Zachary M. Henson</t>
  </si>
  <si>
    <t>Kathy C. Mendoza</t>
  </si>
  <si>
    <t>Ann D. Romero</t>
  </si>
  <si>
    <t>Lois L. Rutherford</t>
  </si>
  <si>
    <t>Dorothy T. Glenn</t>
  </si>
  <si>
    <t>Gary K. Velez</t>
  </si>
  <si>
    <t>Rebecca W. Campbell</t>
  </si>
  <si>
    <t>Theresa J. Ismail</t>
  </si>
  <si>
    <t>Anita F. Santiago</t>
  </si>
  <si>
    <t>Chelsea P. Sexton</t>
  </si>
  <si>
    <t>Aaron P. Dowling</t>
  </si>
  <si>
    <t>Jessica R. Prince</t>
  </si>
  <si>
    <t>Bethany E. Goh</t>
  </si>
  <si>
    <t>Brandy D. Donahue</t>
  </si>
  <si>
    <t>Kathy L. Dixon</t>
  </si>
  <si>
    <t>Harold I. Shannon</t>
  </si>
  <si>
    <t>Andrea F. Lucas</t>
  </si>
  <si>
    <t>Mike W. Mcneil</t>
  </si>
  <si>
    <t>Krystal C. Dickerson</t>
  </si>
  <si>
    <t>John S. Conner</t>
  </si>
  <si>
    <t>Sean C. Wong</t>
  </si>
  <si>
    <t>Mark A. Lamb</t>
  </si>
  <si>
    <t>Susan R. Mckinney</t>
  </si>
  <si>
    <t>Gary C. Miguel</t>
  </si>
  <si>
    <t>Edward B. Burt</t>
  </si>
  <si>
    <t>Zachary V. Harmon</t>
  </si>
  <si>
    <t>Megan M. Schmidt</t>
  </si>
  <si>
    <t>Michael S. Gallagher</t>
  </si>
  <si>
    <t>Jackie J. Jordan</t>
  </si>
  <si>
    <t>Brittney E. Hogan</t>
  </si>
  <si>
    <t>Kimberly O. Kaur</t>
  </si>
  <si>
    <t>Jack J. Waller</t>
  </si>
  <si>
    <t>Zachery M. Day</t>
  </si>
  <si>
    <t>Gregory F. Burt</t>
  </si>
  <si>
    <t>Pamela D. Walker</t>
  </si>
  <si>
    <t>John M. Goswami</t>
  </si>
  <si>
    <t>Ryan C. Duran</t>
  </si>
  <si>
    <t>Grace S. Fitzpatrick</t>
  </si>
  <si>
    <t>Joshua S. Ross</t>
  </si>
  <si>
    <t>Stefanie C. Gibson</t>
  </si>
  <si>
    <t>Shawn J. Smith</t>
  </si>
  <si>
    <t>Elizabeth J. Torres</t>
  </si>
  <si>
    <t>Ralph M. Haynes</t>
  </si>
  <si>
    <t>Zachary D. Giles</t>
  </si>
  <si>
    <t>Michelle F. Ravi</t>
  </si>
  <si>
    <t>Stephanie E. Tong</t>
  </si>
  <si>
    <t>Dennis C. Santos</t>
  </si>
  <si>
    <t>Lauren J. Dunn</t>
  </si>
  <si>
    <t>Joshua J. Warren</t>
  </si>
  <si>
    <t>Chelsea I. Finch</t>
  </si>
  <si>
    <t>Diane K. Maria</t>
  </si>
  <si>
    <t>Jeremy S. Buchanan</t>
  </si>
  <si>
    <t>Jason T. Mathur</t>
  </si>
  <si>
    <t>Tony J. Ruiz</t>
  </si>
  <si>
    <t>Kim V. Lawrence</t>
  </si>
  <si>
    <t>Russell I. Bateman</t>
  </si>
  <si>
    <t>Erica R. Bray</t>
  </si>
  <si>
    <t>Roy E. Reilly</t>
  </si>
  <si>
    <t>Frank J. Sparks</t>
  </si>
  <si>
    <t>Norma G. Gabriel</t>
  </si>
  <si>
    <t>Kathy A. Antonio</t>
  </si>
  <si>
    <t>Cathy L. Porter</t>
  </si>
  <si>
    <t>Sue L. Mason</t>
  </si>
  <si>
    <t>Devon J. Camacho</t>
  </si>
  <si>
    <t>Erin M. Bullock</t>
  </si>
  <si>
    <t>Susan D. Finn</t>
  </si>
  <si>
    <t>Eric R. Parker</t>
  </si>
  <si>
    <t>Linda P. Hood</t>
  </si>
  <si>
    <t>Lucy I. Banks</t>
  </si>
  <si>
    <t>Gina M. Shaw</t>
  </si>
  <si>
    <t>Brandon T. Coleman</t>
  </si>
  <si>
    <t>Bertha D. Cochran</t>
  </si>
  <si>
    <t>Lois I. Franklin</t>
  </si>
  <si>
    <t>Brenda J. Hunter</t>
  </si>
  <si>
    <t>Christopher N. Ahmad</t>
  </si>
  <si>
    <t>Peggy D. Hobson</t>
  </si>
  <si>
    <t>Joe L. Bird</t>
  </si>
  <si>
    <t>Lawrence S. Aragon</t>
  </si>
  <si>
    <t>Perry J. Johnson</t>
  </si>
  <si>
    <t>William I. Gordon</t>
  </si>
  <si>
    <t>David F. Hendricks</t>
  </si>
  <si>
    <t>Brandi L. Rivas</t>
  </si>
  <si>
    <t>Marvin R. Silva</t>
  </si>
  <si>
    <t>Gary D. Grimes</t>
  </si>
  <si>
    <t>Troy M. Fernandes</t>
  </si>
  <si>
    <t>Lauren V. Ali</t>
  </si>
  <si>
    <t>Catherine S. Atkinson</t>
  </si>
  <si>
    <t>Leroy N. Mcnamara</t>
  </si>
  <si>
    <t>Lindsey E. Wallace</t>
  </si>
  <si>
    <t>Erin S. Cheung</t>
  </si>
  <si>
    <t>Debra J. Hawkins</t>
  </si>
  <si>
    <t>Debra L. Shan</t>
  </si>
  <si>
    <t>Henry J. Ansari</t>
  </si>
  <si>
    <t>Ian E. Tran</t>
  </si>
  <si>
    <t>Sherry J. Klein</t>
  </si>
  <si>
    <t>Christopher J. Kent</t>
  </si>
  <si>
    <t>Alexandra L. Burgess</t>
  </si>
  <si>
    <t>Angela L. Higgins</t>
  </si>
  <si>
    <t>John B. Hayden</t>
  </si>
  <si>
    <t>Lewis R. Lowe</t>
  </si>
  <si>
    <t>Herbert S. Brewer</t>
  </si>
  <si>
    <t>Debra A. Kulkarni</t>
  </si>
  <si>
    <t>June J. Ness</t>
  </si>
  <si>
    <t>Debbie I. Park</t>
  </si>
  <si>
    <t>Harold J. Fischer</t>
  </si>
  <si>
    <t>Cynthia T. Flores</t>
  </si>
  <si>
    <t>Charles J. Spencer</t>
  </si>
  <si>
    <t>Danielle K. Rhodes</t>
  </si>
  <si>
    <t>Amy A. Ali</t>
  </si>
  <si>
    <t>John I. Terry</t>
  </si>
  <si>
    <t>Zachary G. Sison</t>
  </si>
  <si>
    <t>Connie M. Camacho</t>
  </si>
  <si>
    <t>Christina C. Rehman</t>
  </si>
  <si>
    <t>Cindy K. Winter</t>
  </si>
  <si>
    <t>Cody T. Gallagher</t>
  </si>
  <si>
    <t>Leroy D. Spencer</t>
  </si>
  <si>
    <t>Jean W. Mckenzie</t>
  </si>
  <si>
    <t>Mike F. Gillespie</t>
  </si>
  <si>
    <t>Sherri J. Roth</t>
  </si>
  <si>
    <t>Stephanie J. Barnett</t>
  </si>
  <si>
    <t>Kristy R. Jean</t>
  </si>
  <si>
    <t>Robert R. Terry</t>
  </si>
  <si>
    <t>Katherine A. Hogan</t>
  </si>
  <si>
    <t>Andrea W. Fleming</t>
  </si>
  <si>
    <t>Margaret L. Mohan</t>
  </si>
  <si>
    <t>Jeanne J. Ingram</t>
  </si>
  <si>
    <t>Zachary S. Meyer</t>
  </si>
  <si>
    <t>Eric A. Jain</t>
  </si>
  <si>
    <t>Grace P. Lewis</t>
  </si>
  <si>
    <t>Susan C. Sherman</t>
  </si>
  <si>
    <t>Kay J. Chow</t>
  </si>
  <si>
    <t>Kim S. Castillo</t>
  </si>
  <si>
    <t>Chelsea M. Richardson</t>
  </si>
  <si>
    <t>Donna I. Ali</t>
  </si>
  <si>
    <t>Ralph I. Todd</t>
  </si>
  <si>
    <t>Sean M. Gupta</t>
  </si>
  <si>
    <t>Courtney C. Turnbull</t>
  </si>
  <si>
    <t>Sandra C. Moreno</t>
  </si>
  <si>
    <t>Monica J. Bruce</t>
  </si>
  <si>
    <t>Tammy Z. Evans</t>
  </si>
  <si>
    <t>Todd M. Reid</t>
  </si>
  <si>
    <t>Betty F. Hays</t>
  </si>
  <si>
    <t>Dennis N. Patel</t>
  </si>
  <si>
    <t>Daniel K. Bradley</t>
  </si>
  <si>
    <t>Sarah J. Hickman</t>
  </si>
  <si>
    <t>Tom J. Cardenas</t>
  </si>
  <si>
    <t>Jacob A. Pratt</t>
  </si>
  <si>
    <t>Christine S. Cruz</t>
  </si>
  <si>
    <t>Leonard N. Morey</t>
  </si>
  <si>
    <t>Ruth F. Liu</t>
  </si>
  <si>
    <t>Cynthia M. Munoz</t>
  </si>
  <si>
    <t>Linda R. Ruiz</t>
  </si>
  <si>
    <t>Ryan F. Singh</t>
  </si>
  <si>
    <t>William F. Todd</t>
  </si>
  <si>
    <t>Johnny J. Mccarthy</t>
  </si>
  <si>
    <t>Martha D. Olsson</t>
  </si>
  <si>
    <t>Louise B. Vasquez</t>
  </si>
  <si>
    <t>Jamie J. Floyd</t>
  </si>
  <si>
    <t>Jennifer C. Mitchell</t>
  </si>
  <si>
    <t>Edna M. Owens</t>
  </si>
  <si>
    <t>Andrew P. Hansen</t>
  </si>
  <si>
    <t>John S. Liang</t>
  </si>
  <si>
    <t>Ashley J. Gomes</t>
  </si>
  <si>
    <t>Charles L. Hunt</t>
  </si>
  <si>
    <t>Gerald R. Smith</t>
  </si>
  <si>
    <t>Brittany D. Ward</t>
  </si>
  <si>
    <t>Daniel I. Patton</t>
  </si>
  <si>
    <t>Robert F. Herrera</t>
  </si>
  <si>
    <t>Janet F. Man</t>
  </si>
  <si>
    <t>Kenneth F. Rhodes</t>
  </si>
  <si>
    <t>Lucille C. Christensen</t>
  </si>
  <si>
    <t>Linda V. Hernandez</t>
  </si>
  <si>
    <t>Timothy J. Gray</t>
  </si>
  <si>
    <t>Joshua P. Sims</t>
  </si>
  <si>
    <t>Cynthia J. Hopkins</t>
  </si>
  <si>
    <t>Douglas M. Davis</t>
  </si>
  <si>
    <t>Norma F. Cook</t>
  </si>
  <si>
    <t>Ronnie D. Nelson</t>
  </si>
  <si>
    <t>Richard F. Meadows</t>
  </si>
  <si>
    <t>Bryan J. Dark</t>
  </si>
  <si>
    <t>Spencer L. Murray</t>
  </si>
  <si>
    <t>David L. Fischer</t>
  </si>
  <si>
    <t>James F. Malone</t>
  </si>
  <si>
    <t>Carolyn J. Fleming</t>
  </si>
  <si>
    <t>Erin R. Liu</t>
  </si>
  <si>
    <t>Walter O. Mehta</t>
  </si>
  <si>
    <t>Tim S. Knight</t>
  </si>
  <si>
    <t>Dean O. Leal</t>
  </si>
  <si>
    <t>Vicki D. Wells</t>
  </si>
  <si>
    <t>Mike D. Lamb</t>
  </si>
  <si>
    <t>Christopher K. Schneider</t>
  </si>
  <si>
    <t>Daniel J. Dizon</t>
  </si>
  <si>
    <t>Grace A. Berger</t>
  </si>
  <si>
    <t>Melissa S. Morales</t>
  </si>
  <si>
    <t>Gary M. Kirk</t>
  </si>
  <si>
    <t>Jean J. Quinn</t>
  </si>
  <si>
    <t>Kayla J. Bush</t>
  </si>
  <si>
    <t>Renee J. Lambert</t>
  </si>
  <si>
    <t>Norma J. Good</t>
  </si>
  <si>
    <t>Mark I. Gupta</t>
  </si>
  <si>
    <t>Carol J. Cohen</t>
  </si>
  <si>
    <t>Alexander B. Simons</t>
  </si>
  <si>
    <t>Stephanie A. Chan</t>
  </si>
  <si>
    <t>Jennie P. Potter</t>
  </si>
  <si>
    <t>Joe J. Salama</t>
  </si>
  <si>
    <t>William S. Clarke</t>
  </si>
  <si>
    <t>Judy S. Cohen</t>
  </si>
  <si>
    <t>Meghan J. Cochran</t>
  </si>
  <si>
    <t>Joel M. Knowles</t>
  </si>
  <si>
    <t>James D. Medina</t>
  </si>
  <si>
    <t>Charles H. Sweet</t>
  </si>
  <si>
    <t>Samantha J. Benson</t>
  </si>
  <si>
    <t>Ronnie A. Barrett</t>
  </si>
  <si>
    <t>Susan J. Riley</t>
  </si>
  <si>
    <t>William L. Henry</t>
  </si>
  <si>
    <t>Charles L. Yadav</t>
  </si>
  <si>
    <t>Kenneth G. Rodriguez</t>
  </si>
  <si>
    <t>Nicole C. Devi</t>
  </si>
  <si>
    <t>Anthony C. Good</t>
  </si>
  <si>
    <t>George C. Corbett</t>
  </si>
  <si>
    <t>Jennifer J. Hobbs</t>
  </si>
  <si>
    <t>Samantha I. Norman</t>
  </si>
  <si>
    <t>Bryan J. Macleod</t>
  </si>
  <si>
    <t>Ronald F. Aziz</t>
  </si>
  <si>
    <t>Robin J. Olsen</t>
  </si>
  <si>
    <t>Cynthia L. Chua</t>
  </si>
  <si>
    <t>Roger I. Butler</t>
  </si>
  <si>
    <t>Steven J. Garza</t>
  </si>
  <si>
    <t>Vicki M. Boone</t>
  </si>
  <si>
    <t>Peter J. Fischer</t>
  </si>
  <si>
    <t>Dana M. Gregory</t>
  </si>
  <si>
    <t>Melissa S. Rivera</t>
  </si>
  <si>
    <t>Amanda M. Newton</t>
  </si>
  <si>
    <t>Shane C. Murray</t>
  </si>
  <si>
    <t>Jessica C. Simons</t>
  </si>
  <si>
    <t>Joe F. London</t>
  </si>
  <si>
    <t>Mike M. Cunningham</t>
  </si>
  <si>
    <t>Eugene L. Roth</t>
  </si>
  <si>
    <t>Jeff J. Donaldson</t>
  </si>
  <si>
    <t>Shannon F. Nicole</t>
  </si>
  <si>
    <t>Lois C. Hernandez</t>
  </si>
  <si>
    <t>Christine I. Soriano</t>
  </si>
  <si>
    <t>Dale D. Tang</t>
  </si>
  <si>
    <t>Julie A. Baez</t>
  </si>
  <si>
    <t>Margaret W. Flanagan</t>
  </si>
  <si>
    <t>Justin S. Benjamin</t>
  </si>
  <si>
    <t>Marquita C. Hussain</t>
  </si>
  <si>
    <t>Bernice D. James</t>
  </si>
  <si>
    <t>Kim P. Raj</t>
  </si>
  <si>
    <t>Theresa G. Nguyen</t>
  </si>
  <si>
    <t>Thomas D. Khalid</t>
  </si>
  <si>
    <t>Richard F. Tomlinson</t>
  </si>
  <si>
    <t>Marlene A. Blackburn</t>
  </si>
  <si>
    <t>Janet J. Thakur</t>
  </si>
  <si>
    <t>Aaron P. Freeman</t>
  </si>
  <si>
    <t>Craig J. Patel</t>
  </si>
  <si>
    <t>Shannon D. Lindsey</t>
  </si>
  <si>
    <t>Dolores A. Lau</t>
  </si>
  <si>
    <t>Jeffrey P. Moody</t>
  </si>
  <si>
    <t>Betty R. Anderson</t>
  </si>
  <si>
    <t>Rose F. Castillo</t>
  </si>
  <si>
    <t>Lori F. Green</t>
  </si>
  <si>
    <t>Sean D. Spencer</t>
  </si>
  <si>
    <t>Doris F. Lozano</t>
  </si>
  <si>
    <t>Jason J. Greenwood</t>
  </si>
  <si>
    <t>Katherine T. Nicholson</t>
  </si>
  <si>
    <t>Ellen R. Burke</t>
  </si>
  <si>
    <t>Karen S. Cool</t>
  </si>
  <si>
    <t>Cynthia P. Lawrence</t>
  </si>
  <si>
    <t>Kimberly J. Kidd</t>
  </si>
  <si>
    <t>Wayne H. Melo</t>
  </si>
  <si>
    <t>Dolores C. Zhang</t>
  </si>
  <si>
    <t>Anna B. Hancock</t>
  </si>
  <si>
    <t>Lori S. Phillips</t>
  </si>
  <si>
    <t>Rose L. Stevens</t>
  </si>
  <si>
    <t>Edith I. Murphy</t>
  </si>
  <si>
    <t>Pamela K. Cole</t>
  </si>
  <si>
    <t>Harry D. Kelly</t>
  </si>
  <si>
    <t>Tiffany E. Pacheco</t>
  </si>
  <si>
    <t>Angela S. Yuan</t>
  </si>
  <si>
    <t>Debbie L. Powell</t>
  </si>
  <si>
    <t>Donald S. Sutton</t>
  </si>
  <si>
    <t>Mike A. Goode</t>
  </si>
  <si>
    <t>Jeremy J. Yates</t>
  </si>
  <si>
    <t>Deborah B. Tolentino</t>
  </si>
  <si>
    <t>Kenneth M. Gupta</t>
  </si>
  <si>
    <t>Nancy W. Guzman</t>
  </si>
  <si>
    <t>Julie D. Perry</t>
  </si>
  <si>
    <t>Justin I. Martinez</t>
  </si>
  <si>
    <t>Frederick T. Evans</t>
  </si>
  <si>
    <t>Adam B. Kane</t>
  </si>
  <si>
    <t>Mildred D. Fernandez</t>
  </si>
  <si>
    <t>Robert I. Azmi</t>
  </si>
  <si>
    <t>Cora J. Butler</t>
  </si>
  <si>
    <t>Amanda J. Cruz</t>
  </si>
  <si>
    <t>Jacob O. Singh</t>
  </si>
  <si>
    <t>Joan J. Stevens</t>
  </si>
  <si>
    <t>Shirley F. Villegas</t>
  </si>
  <si>
    <t>Barbara J. Mann</t>
  </si>
  <si>
    <t>Thelma F. Srivastava</t>
  </si>
  <si>
    <t>Erin L. Wills</t>
  </si>
  <si>
    <t>Carolyn C. Tong</t>
  </si>
  <si>
    <t>Patricia J. Jimenez</t>
  </si>
  <si>
    <t>Joan R. Obrien</t>
  </si>
  <si>
    <t>Derek L. Mitchell</t>
  </si>
  <si>
    <t>Stephen C. Morris</t>
  </si>
  <si>
    <t>Pamela J. Awan</t>
  </si>
  <si>
    <t>Richard O. Vance</t>
  </si>
  <si>
    <t>Brandon M. Yang</t>
  </si>
  <si>
    <t>Rhonda O. Hollingsworth</t>
  </si>
  <si>
    <t>Melanie E. Crawford</t>
  </si>
  <si>
    <t>Warren V. Gallagher</t>
  </si>
  <si>
    <t>Rita P. Huynh</t>
  </si>
  <si>
    <t>Lisa J. Meadows</t>
  </si>
  <si>
    <t>Sean N. Borg</t>
  </si>
  <si>
    <t>Nancy J. Doyle</t>
  </si>
  <si>
    <t>Debra F. King</t>
  </si>
  <si>
    <t>Janice M. Rodrigues</t>
  </si>
  <si>
    <t>Wayne M. Gaines</t>
  </si>
  <si>
    <t>Jacqueline J. Hernandez</t>
  </si>
  <si>
    <t>Brian J. Carr</t>
  </si>
  <si>
    <t>Jeremy I. Gomes</t>
  </si>
  <si>
    <t>Jennifer B. Montgomery</t>
  </si>
  <si>
    <t>Kelly F. Bush</t>
  </si>
  <si>
    <t>Gregory A. French</t>
  </si>
  <si>
    <t>Joan K. Chow</t>
  </si>
  <si>
    <t>Mary M. Moses</t>
  </si>
  <si>
    <t>Christopher G. Bradley</t>
  </si>
  <si>
    <t>Helen D. Combs</t>
  </si>
  <si>
    <t>Janet C. Hunt</t>
  </si>
  <si>
    <t>Tonya P. Travis</t>
  </si>
  <si>
    <t>Louis B. Manuel</t>
  </si>
  <si>
    <t>Cindy M. Freeman</t>
  </si>
  <si>
    <t>Vivian B. Cardenas</t>
  </si>
  <si>
    <t>William S. Powell</t>
  </si>
  <si>
    <t>Laurie M. Fischer</t>
  </si>
  <si>
    <t>Lee D. Hughes</t>
  </si>
  <si>
    <t>Edward D. Bennett</t>
  </si>
  <si>
    <t>Charles B. Berger</t>
  </si>
  <si>
    <t>Gregory G. Castro</t>
  </si>
  <si>
    <t>Lindsey M. Sen</t>
  </si>
  <si>
    <t>Toni J. Carroll</t>
  </si>
  <si>
    <t>Andrew D. Barnett</t>
  </si>
  <si>
    <t>Darrin F. Gray</t>
  </si>
  <si>
    <t>Sandra C. Wood</t>
  </si>
  <si>
    <t>Judith S. Hicks</t>
  </si>
  <si>
    <t>Warren J. Wan</t>
  </si>
  <si>
    <t>Linda P. Paterson</t>
  </si>
  <si>
    <t>Kyle C. Sinha</t>
  </si>
  <si>
    <t>Linda M. Haynes</t>
  </si>
  <si>
    <t>Christy L. Wright</t>
  </si>
  <si>
    <t>Marilyn N. Mayer</t>
  </si>
  <si>
    <t>Jonathan K. Copeland</t>
  </si>
  <si>
    <t>Tammy M. David</t>
  </si>
  <si>
    <t>Louise A. Karim</t>
  </si>
  <si>
    <t>Ashley L. Larson</t>
  </si>
  <si>
    <t>Krystal G. Drake</t>
  </si>
  <si>
    <t>Kathy P. Miller</t>
  </si>
  <si>
    <t>Judith C. Oleary</t>
  </si>
  <si>
    <t>Alyssa A. Medina</t>
  </si>
  <si>
    <t>Kyle M. Kong</t>
  </si>
  <si>
    <t>Roberto R. Daniels</t>
  </si>
  <si>
    <t>Johnny J. Robles</t>
  </si>
  <si>
    <t>Dennis J. Manning</t>
  </si>
  <si>
    <t>Mary L. Boyle</t>
  </si>
  <si>
    <t>Edith S. Hinton</t>
  </si>
  <si>
    <t>Caitlin P. Sims</t>
  </si>
  <si>
    <t>Aaron C. Mahmoud</t>
  </si>
  <si>
    <t>Woodrow S. Prince</t>
  </si>
  <si>
    <t>Dorothy F. Jackson</t>
  </si>
  <si>
    <t>Karen F. Ng</t>
  </si>
  <si>
    <t>Carolyn J. Flores</t>
  </si>
  <si>
    <t>Nicole S. Tapia</t>
  </si>
  <si>
    <t>Gail P. Guerra</t>
  </si>
  <si>
    <t>Betty J. Huang</t>
  </si>
  <si>
    <t>Martha S. Guerrero</t>
  </si>
  <si>
    <t>Franklin K. Saleem</t>
  </si>
  <si>
    <t>Brian A. Sanders</t>
  </si>
  <si>
    <t>Michelle D. Howard</t>
  </si>
  <si>
    <t>Beverly L. Raj</t>
  </si>
  <si>
    <t>Larry M. Jenkins</t>
  </si>
  <si>
    <t>Julie T. Preston</t>
  </si>
  <si>
    <t>Ashley J. Morris</t>
  </si>
  <si>
    <t>Debra C. Tsang</t>
  </si>
  <si>
    <t>Rachel J. Salas</t>
  </si>
  <si>
    <t>Carol R. Leonard</t>
  </si>
  <si>
    <t>Alma C. Lane</t>
  </si>
  <si>
    <t>Michael E. Santiago</t>
  </si>
  <si>
    <t>Ashley D. Aquino</t>
  </si>
  <si>
    <t>Melissa G. Richard</t>
  </si>
  <si>
    <t>Robert D. Martin</t>
  </si>
  <si>
    <t>Dianne A. Chin</t>
  </si>
  <si>
    <t>Stephen T. Crawford</t>
  </si>
  <si>
    <t>Susan J. Davison</t>
  </si>
  <si>
    <t>Lila T. Aguilar</t>
  </si>
  <si>
    <t>Rhonda L. Hamilton</t>
  </si>
  <si>
    <t>Jamie G. Cassidy</t>
  </si>
  <si>
    <t>Beverly H. Bishop</t>
  </si>
  <si>
    <t>Dennis A. Mcclure</t>
  </si>
  <si>
    <t>Paula H. Francis</t>
  </si>
  <si>
    <t>Misty T. Jennings</t>
  </si>
  <si>
    <t>Johnny J. Mills</t>
  </si>
  <si>
    <t>Jacqueline A. Walters</t>
  </si>
  <si>
    <t>Marilyn K. Lim</t>
  </si>
  <si>
    <t>Debra K. Castaneda</t>
  </si>
  <si>
    <t>Kristen V. Chandra</t>
  </si>
  <si>
    <t>Brittany S. Jamison</t>
  </si>
  <si>
    <t>Charles T. Rice</t>
  </si>
  <si>
    <t>Caitlin I. Walsh</t>
  </si>
  <si>
    <t>Walter A. Huggins</t>
  </si>
  <si>
    <t>Joseph O. Rivera</t>
  </si>
  <si>
    <t>Amy N. Stone</t>
  </si>
  <si>
    <t>Jose C. Waters</t>
  </si>
  <si>
    <t>Justin M. Washington</t>
  </si>
  <si>
    <t>Cynthia P. Hicks</t>
  </si>
  <si>
    <t>Debra F. Vazquez</t>
  </si>
  <si>
    <t>Donald D. Giles</t>
  </si>
  <si>
    <t>Brittney F. Tay</t>
  </si>
  <si>
    <t>Constance M. Perry</t>
  </si>
  <si>
    <t>Todd F. Kirkland</t>
  </si>
  <si>
    <t>Sherry S. Perry</t>
  </si>
  <si>
    <t>Aimee C. Johnston</t>
  </si>
  <si>
    <t>Maria D. Webber</t>
  </si>
  <si>
    <t>Bryant R. Collins</t>
  </si>
  <si>
    <t>Linda L. Hubbard</t>
  </si>
  <si>
    <t>Danny M. Turner</t>
  </si>
  <si>
    <t>Nicholas J. Richardson</t>
  </si>
  <si>
    <t>Judy J. Jeffery</t>
  </si>
  <si>
    <t>Jeff B. Mccarthy</t>
  </si>
  <si>
    <t>Linda T. Kamal</t>
  </si>
  <si>
    <t>Kimberly G. Campbell</t>
  </si>
  <si>
    <t>John R. Michael</t>
  </si>
  <si>
    <t>Thomas O. Rosales</t>
  </si>
  <si>
    <t>Sean N. Ball</t>
  </si>
  <si>
    <t>Brian C. Christie</t>
  </si>
  <si>
    <t>Paula A. Holland</t>
  </si>
  <si>
    <t>Bernice W. Gibson</t>
  </si>
  <si>
    <t>Brian J. Ross</t>
  </si>
  <si>
    <t>Ryan T. Wood</t>
  </si>
  <si>
    <t>Adam M. Blair</t>
  </si>
  <si>
    <t>Craig R. Whitehead</t>
  </si>
  <si>
    <t>Robert K. Pham</t>
  </si>
  <si>
    <t>Gary J. Morse</t>
  </si>
  <si>
    <t>James A. Witt</t>
  </si>
  <si>
    <t>Kathy G. Krishna</t>
  </si>
  <si>
    <t>Martha J. Andrews</t>
  </si>
  <si>
    <t>Jo F. Omar</t>
  </si>
  <si>
    <t>Henry E. Francis</t>
  </si>
  <si>
    <t>Thomas J. Gomez</t>
  </si>
  <si>
    <t>Brenda J. David</t>
  </si>
  <si>
    <t>Ryan T. Taylor</t>
  </si>
  <si>
    <t>Matthew C. Gill</t>
  </si>
  <si>
    <t>Darlene S. Angel</t>
  </si>
  <si>
    <t>Nicole C. Cameron</t>
  </si>
  <si>
    <t>Michael J. Stuart</t>
  </si>
  <si>
    <t>Places</t>
  </si>
  <si>
    <t>Entire place</t>
  </si>
  <si>
    <t>Name:</t>
  </si>
  <si>
    <t>Superhost?</t>
  </si>
  <si>
    <t>Totals</t>
  </si>
  <si>
    <t>Host  ID:</t>
  </si>
  <si>
    <t>Places:</t>
  </si>
  <si>
    <t>Reviews:</t>
  </si>
  <si>
    <t>Rating:</t>
  </si>
  <si>
    <t>Price Range</t>
  </si>
  <si>
    <t>Min. Price</t>
  </si>
  <si>
    <t>Service Fee</t>
  </si>
  <si>
    <t>$0 - $199</t>
  </si>
  <si>
    <t>$200 - $499</t>
  </si>
  <si>
    <t>$500 - $999</t>
  </si>
  <si>
    <t>$1000+</t>
  </si>
  <si>
    <t>Neighborhood:</t>
  </si>
  <si>
    <t>Bedrooms:</t>
  </si>
  <si>
    <t>Bathrooms:</t>
  </si>
  <si>
    <t>Date</t>
  </si>
  <si>
    <t>Payment</t>
  </si>
  <si>
    <t>Principal</t>
  </si>
  <si>
    <t>Interest</t>
  </si>
  <si>
    <t>Balance</t>
  </si>
  <si>
    <t>Year</t>
  </si>
  <si>
    <t>MONTHLY EXPENSES</t>
  </si>
  <si>
    <t>LOAN COST</t>
  </si>
  <si>
    <t>Total Monthly Expenses:</t>
  </si>
  <si>
    <t>The neighborhood can't be beat - across from Citizen cafe, Sullivan Street Bakery, a block from the HighLine and Chelsea's art galleries, Hudson Yards, Hudson River Park and a stone's throw from Whole Foods, Trader Joes and Fairway.</t>
  </si>
  <si>
    <t>20110415</t>
  </si>
  <si>
    <t>20110823</t>
  </si>
  <si>
    <t>20111127</t>
  </si>
  <si>
    <t>20111202</t>
  </si>
  <si>
    <t>20111208</t>
  </si>
  <si>
    <t>20120516</t>
  </si>
  <si>
    <t>20120523</t>
  </si>
  <si>
    <t>20120528</t>
  </si>
  <si>
    <t>20120619</t>
  </si>
  <si>
    <t>20120702</t>
  </si>
  <si>
    <t>20120716</t>
  </si>
  <si>
    <t>20120802</t>
  </si>
  <si>
    <t>20120816</t>
  </si>
  <si>
    <t>20120820</t>
  </si>
  <si>
    <t>20120822</t>
  </si>
  <si>
    <t>20120831</t>
  </si>
  <si>
    <t>20120904</t>
  </si>
  <si>
    <t>20120910</t>
  </si>
  <si>
    <t>20120920</t>
  </si>
  <si>
    <t>20121002</t>
  </si>
  <si>
    <t>20121016</t>
  </si>
  <si>
    <t>20121104</t>
  </si>
  <si>
    <t>20121202</t>
  </si>
  <si>
    <t>20121214</t>
  </si>
  <si>
    <t>20121219</t>
  </si>
  <si>
    <t>20121231</t>
  </si>
  <si>
    <t>20130104</t>
  </si>
  <si>
    <t>20130311</t>
  </si>
  <si>
    <t>20130323</t>
  </si>
  <si>
    <t>20130328</t>
  </si>
  <si>
    <t>20130329</t>
  </si>
  <si>
    <t>20130407</t>
  </si>
  <si>
    <t>20130417</t>
  </si>
  <si>
    <t>20130425</t>
  </si>
  <si>
    <t>20130504</t>
  </si>
  <si>
    <t>20130510</t>
  </si>
  <si>
    <t>20130513</t>
  </si>
  <si>
    <t>20130524</t>
  </si>
  <si>
    <t>20130604</t>
  </si>
  <si>
    <t>20130615</t>
  </si>
  <si>
    <t>20130622</t>
  </si>
  <si>
    <t>20130626</t>
  </si>
  <si>
    <t>20130627</t>
  </si>
  <si>
    <t>20130711</t>
  </si>
  <si>
    <t>20130812</t>
  </si>
  <si>
    <t>20130813</t>
  </si>
  <si>
    <t>20130821</t>
  </si>
  <si>
    <t>20130822</t>
  </si>
  <si>
    <t>20130831</t>
  </si>
  <si>
    <t>20130901</t>
  </si>
  <si>
    <t>20130904</t>
  </si>
  <si>
    <t>20130908</t>
  </si>
  <si>
    <t>20130909</t>
  </si>
  <si>
    <t>20130910</t>
  </si>
  <si>
    <t>20130917</t>
  </si>
  <si>
    <t>20131002</t>
  </si>
  <si>
    <t>20131007</t>
  </si>
  <si>
    <t>20131103</t>
  </si>
  <si>
    <t>20131202</t>
  </si>
  <si>
    <t>20131203</t>
  </si>
  <si>
    <t>20131209</t>
  </si>
  <si>
    <t>20131214</t>
  </si>
  <si>
    <t>20131217</t>
  </si>
  <si>
    <t>20131218</t>
  </si>
  <si>
    <t>20140101</t>
  </si>
  <si>
    <t>20140102</t>
  </si>
  <si>
    <t>20140103</t>
  </si>
  <si>
    <t>20140313</t>
  </si>
  <si>
    <t>20140316</t>
  </si>
  <si>
    <t>20140319</t>
  </si>
  <si>
    <t>20140322</t>
  </si>
  <si>
    <t>20140324</t>
  </si>
  <si>
    <t>20140329</t>
  </si>
  <si>
    <t>20140407</t>
  </si>
  <si>
    <t>20140413</t>
  </si>
  <si>
    <t>20140415</t>
  </si>
  <si>
    <t>20140416</t>
  </si>
  <si>
    <t>20140417</t>
  </si>
  <si>
    <t>20140421</t>
  </si>
  <si>
    <t>20140422</t>
  </si>
  <si>
    <t>20140425</t>
  </si>
  <si>
    <t>20140427</t>
  </si>
  <si>
    <t>20140505</t>
  </si>
  <si>
    <t>20140508</t>
  </si>
  <si>
    <t>20140509</t>
  </si>
  <si>
    <t>20140510</t>
  </si>
  <si>
    <t>20140514</t>
  </si>
  <si>
    <t>20140517</t>
  </si>
  <si>
    <t>20140518</t>
  </si>
  <si>
    <t>20140522</t>
  </si>
  <si>
    <t>20140529</t>
  </si>
  <si>
    <t>20140601</t>
  </si>
  <si>
    <t>20140602</t>
  </si>
  <si>
    <t>20140608</t>
  </si>
  <si>
    <t>20140611</t>
  </si>
  <si>
    <t>20140617</t>
  </si>
  <si>
    <t>20140618</t>
  </si>
  <si>
    <t>20140619</t>
  </si>
  <si>
    <t>20140620</t>
  </si>
  <si>
    <t>20140630</t>
  </si>
  <si>
    <t>20140704</t>
  </si>
  <si>
    <t>20140708</t>
  </si>
  <si>
    <t>20140710</t>
  </si>
  <si>
    <t>20140711</t>
  </si>
  <si>
    <t>20140712</t>
  </si>
  <si>
    <t>20140716</t>
  </si>
  <si>
    <t>20140720</t>
  </si>
  <si>
    <t>20140723</t>
  </si>
  <si>
    <t>20140725</t>
  </si>
  <si>
    <t>20140726</t>
  </si>
  <si>
    <t>20140727</t>
  </si>
  <si>
    <t>20140729</t>
  </si>
  <si>
    <t>20140801</t>
  </si>
  <si>
    <t>20140805</t>
  </si>
  <si>
    <t>20140806</t>
  </si>
  <si>
    <t>20140807</t>
  </si>
  <si>
    <t>20140808</t>
  </si>
  <si>
    <t>20140810</t>
  </si>
  <si>
    <t>20140811</t>
  </si>
  <si>
    <t>20140814</t>
  </si>
  <si>
    <t>20140816</t>
  </si>
  <si>
    <t>20140818</t>
  </si>
  <si>
    <t>20140819</t>
  </si>
  <si>
    <t>20140820</t>
  </si>
  <si>
    <t>20140821</t>
  </si>
  <si>
    <t>20140822</t>
  </si>
  <si>
    <t>20140823</t>
  </si>
  <si>
    <t>20140824</t>
  </si>
  <si>
    <t>20140826</t>
  </si>
  <si>
    <t>20140831</t>
  </si>
  <si>
    <t>20140902</t>
  </si>
  <si>
    <t>20140904</t>
  </si>
  <si>
    <t>20140907</t>
  </si>
  <si>
    <t>20140908</t>
  </si>
  <si>
    <t>20140909</t>
  </si>
  <si>
    <t>20140911</t>
  </si>
  <si>
    <t>20140914</t>
  </si>
  <si>
    <t>20140916</t>
  </si>
  <si>
    <t>20140920</t>
  </si>
  <si>
    <t>20140922</t>
  </si>
  <si>
    <t>20140923</t>
  </si>
  <si>
    <t>20140924</t>
  </si>
  <si>
    <t>20140925</t>
  </si>
  <si>
    <t>20140926</t>
  </si>
  <si>
    <t>20140929</t>
  </si>
  <si>
    <t>20140930</t>
  </si>
  <si>
    <t>20141001</t>
  </si>
  <si>
    <t>20141002</t>
  </si>
  <si>
    <t>20141004</t>
  </si>
  <si>
    <t>20141007</t>
  </si>
  <si>
    <t>20141010</t>
  </si>
  <si>
    <t>20141012</t>
  </si>
  <si>
    <t>20141014</t>
  </si>
  <si>
    <t>20141015</t>
  </si>
  <si>
    <t>20141017</t>
  </si>
  <si>
    <t>20141018</t>
  </si>
  <si>
    <t>20141019</t>
  </si>
  <si>
    <t>20141022</t>
  </si>
  <si>
    <t>20141028</t>
  </si>
  <si>
    <t>20141029</t>
  </si>
  <si>
    <t>20141030</t>
  </si>
  <si>
    <t>20141031</t>
  </si>
  <si>
    <t>20141102</t>
  </si>
  <si>
    <t>20141116</t>
  </si>
  <si>
    <t>20141121</t>
  </si>
  <si>
    <t>20141125</t>
  </si>
  <si>
    <t>20141128</t>
  </si>
  <si>
    <t>20141201</t>
  </si>
  <si>
    <t>20141204</t>
  </si>
  <si>
    <t>20141206</t>
  </si>
  <si>
    <t>20141207</t>
  </si>
  <si>
    <t>20141209</t>
  </si>
  <si>
    <t>20141210</t>
  </si>
  <si>
    <t>20141211</t>
  </si>
  <si>
    <t>20141213</t>
  </si>
  <si>
    <t>20141214</t>
  </si>
  <si>
    <t>20141216</t>
  </si>
  <si>
    <t>20141218</t>
  </si>
  <si>
    <t>20141219</t>
  </si>
  <si>
    <t>20141220</t>
  </si>
  <si>
    <t>20141221</t>
  </si>
  <si>
    <t>20141222</t>
  </si>
  <si>
    <t>20141223</t>
  </si>
  <si>
    <t>20141224</t>
  </si>
  <si>
    <t>20141226</t>
  </si>
  <si>
    <t>20141229</t>
  </si>
  <si>
    <t>20141230</t>
  </si>
  <si>
    <t>20150101</t>
  </si>
  <si>
    <t>20150102</t>
  </si>
  <si>
    <t>20150104</t>
  </si>
  <si>
    <t>20150106</t>
  </si>
  <si>
    <t>20150109</t>
  </si>
  <si>
    <t>20150110</t>
  </si>
  <si>
    <t>20150119</t>
  </si>
  <si>
    <t>20150126</t>
  </si>
  <si>
    <t>20150129</t>
  </si>
  <si>
    <t>20150130</t>
  </si>
  <si>
    <t>20150204</t>
  </si>
  <si>
    <t>20150205</t>
  </si>
  <si>
    <t>20150208</t>
  </si>
  <si>
    <t>20150211</t>
  </si>
  <si>
    <t>20150214</t>
  </si>
  <si>
    <t>20150215</t>
  </si>
  <si>
    <t>20150217</t>
  </si>
  <si>
    <t>20150219</t>
  </si>
  <si>
    <t>20150222</t>
  </si>
  <si>
    <t>20150224</t>
  </si>
  <si>
    <t>20150225</t>
  </si>
  <si>
    <t>20150301</t>
  </si>
  <si>
    <t>20150306</t>
  </si>
  <si>
    <t>20150308</t>
  </si>
  <si>
    <t>20150310</t>
  </si>
  <si>
    <t>20150313</t>
  </si>
  <si>
    <t>20150315</t>
  </si>
  <si>
    <t>20150319</t>
  </si>
  <si>
    <t>20150321</t>
  </si>
  <si>
    <t>20150322</t>
  </si>
  <si>
    <t>20150324</t>
  </si>
  <si>
    <t>20150325</t>
  </si>
  <si>
    <t>20150330</t>
  </si>
  <si>
    <t>20150331</t>
  </si>
  <si>
    <t>20150401</t>
  </si>
  <si>
    <t>20150402</t>
  </si>
  <si>
    <t>20150404</t>
  </si>
  <si>
    <t>20150405</t>
  </si>
  <si>
    <t>20150406</t>
  </si>
  <si>
    <t>20150408</t>
  </si>
  <si>
    <t>20150410</t>
  </si>
  <si>
    <t>20150411</t>
  </si>
  <si>
    <t>20150414</t>
  </si>
  <si>
    <t>20150415</t>
  </si>
  <si>
    <t>20150416</t>
  </si>
  <si>
    <t>20150418</t>
  </si>
  <si>
    <t>20150419</t>
  </si>
  <si>
    <t>20150420</t>
  </si>
  <si>
    <t>20150421</t>
  </si>
  <si>
    <t>20150423</t>
  </si>
  <si>
    <t>20150424</t>
  </si>
  <si>
    <t>20150427</t>
  </si>
  <si>
    <t>20150428</t>
  </si>
  <si>
    <t>20150429</t>
  </si>
  <si>
    <t>20150430</t>
  </si>
  <si>
    <t>20150502</t>
  </si>
  <si>
    <t>20150503</t>
  </si>
  <si>
    <t>20150504</t>
  </si>
  <si>
    <t>20150505</t>
  </si>
  <si>
    <t>20150506</t>
  </si>
  <si>
    <t>20150508</t>
  </si>
  <si>
    <t>20150509</t>
  </si>
  <si>
    <t>20150510</t>
  </si>
  <si>
    <t>20150512</t>
  </si>
  <si>
    <t>20150513</t>
  </si>
  <si>
    <t>20150514</t>
  </si>
  <si>
    <t>20150515</t>
  </si>
  <si>
    <t>20150516</t>
  </si>
  <si>
    <t>20150517</t>
  </si>
  <si>
    <t>20150519</t>
  </si>
  <si>
    <t>20150520</t>
  </si>
  <si>
    <t>20150522</t>
  </si>
  <si>
    <t>20150525</t>
  </si>
  <si>
    <t>20150526</t>
  </si>
  <si>
    <t>20150527</t>
  </si>
  <si>
    <t>20150529</t>
  </si>
  <si>
    <t>20150530</t>
  </si>
  <si>
    <t>20150531</t>
  </si>
  <si>
    <t>20150603</t>
  </si>
  <si>
    <t>20150604</t>
  </si>
  <si>
    <t>20150605</t>
  </si>
  <si>
    <t>20150607</t>
  </si>
  <si>
    <t>20150608</t>
  </si>
  <si>
    <t>20150609</t>
  </si>
  <si>
    <t>20150610</t>
  </si>
  <si>
    <t>20150611</t>
  </si>
  <si>
    <t>20150612</t>
  </si>
  <si>
    <t>20150614</t>
  </si>
  <si>
    <t>20150616</t>
  </si>
  <si>
    <t>20150617</t>
  </si>
  <si>
    <t>20150618</t>
  </si>
  <si>
    <t>20150619</t>
  </si>
  <si>
    <t>20150620</t>
  </si>
  <si>
    <t>20150623</t>
  </si>
  <si>
    <t>20150624</t>
  </si>
  <si>
    <t>20150625</t>
  </si>
  <si>
    <t>20150626</t>
  </si>
  <si>
    <t>20150627</t>
  </si>
  <si>
    <t>20150628</t>
  </si>
  <si>
    <t>20150629</t>
  </si>
  <si>
    <t>20150630</t>
  </si>
  <si>
    <t>20150701</t>
  </si>
  <si>
    <t>20150702</t>
  </si>
  <si>
    <t>20150703</t>
  </si>
  <si>
    <t>20150704</t>
  </si>
  <si>
    <t>20150705</t>
  </si>
  <si>
    <t>20150706</t>
  </si>
  <si>
    <t>20150707</t>
  </si>
  <si>
    <t>20150708</t>
  </si>
  <si>
    <t>20150709</t>
  </si>
  <si>
    <t>20150710</t>
  </si>
  <si>
    <t>20150712</t>
  </si>
  <si>
    <t>20150713</t>
  </si>
  <si>
    <t>20150714</t>
  </si>
  <si>
    <t>20150715</t>
  </si>
  <si>
    <t>20150716</t>
  </si>
  <si>
    <t>20150718</t>
  </si>
  <si>
    <t>20150720</t>
  </si>
  <si>
    <t>20150721</t>
  </si>
  <si>
    <t>20150722</t>
  </si>
  <si>
    <t>20150724</t>
  </si>
  <si>
    <t>20150726</t>
  </si>
  <si>
    <t>20150727</t>
  </si>
  <si>
    <t>20150728</t>
  </si>
  <si>
    <t>20150729</t>
  </si>
  <si>
    <t>20150730</t>
  </si>
  <si>
    <t>20150731</t>
  </si>
  <si>
    <t>20150801</t>
  </si>
  <si>
    <t>20150802</t>
  </si>
  <si>
    <t>20150803</t>
  </si>
  <si>
    <t>20150804</t>
  </si>
  <si>
    <t>20150805</t>
  </si>
  <si>
    <t>20150807</t>
  </si>
  <si>
    <t>20150808</t>
  </si>
  <si>
    <t>20150809</t>
  </si>
  <si>
    <t>20150810</t>
  </si>
  <si>
    <t>20150811</t>
  </si>
  <si>
    <t>20150812</t>
  </si>
  <si>
    <t>20150813</t>
  </si>
  <si>
    <t>20150817</t>
  </si>
  <si>
    <t>20150819</t>
  </si>
  <si>
    <t>20150820</t>
  </si>
  <si>
    <t>20150821</t>
  </si>
  <si>
    <t>20150825</t>
  </si>
  <si>
    <t>20150826</t>
  </si>
  <si>
    <t>20150827</t>
  </si>
  <si>
    <t>20150828</t>
  </si>
  <si>
    <t>20150830</t>
  </si>
  <si>
    <t>20150831</t>
  </si>
  <si>
    <t>20150901</t>
  </si>
  <si>
    <t>20150902</t>
  </si>
  <si>
    <t>20150903</t>
  </si>
  <si>
    <t>20150904</t>
  </si>
  <si>
    <t>20150905</t>
  </si>
  <si>
    <t>20150907</t>
  </si>
  <si>
    <t>20150908</t>
  </si>
  <si>
    <t>20150909</t>
  </si>
  <si>
    <t>20150910</t>
  </si>
  <si>
    <t>20150912</t>
  </si>
  <si>
    <t>20150913</t>
  </si>
  <si>
    <t>20150917</t>
  </si>
  <si>
    <t>20150918</t>
  </si>
  <si>
    <t>20150920</t>
  </si>
  <si>
    <t>20150921</t>
  </si>
  <si>
    <t>20150922</t>
  </si>
  <si>
    <t>20150923</t>
  </si>
  <si>
    <t>20150925</t>
  </si>
  <si>
    <t>20150926</t>
  </si>
  <si>
    <t>20150927</t>
  </si>
  <si>
    <t>20150929</t>
  </si>
  <si>
    <t>20150930</t>
  </si>
  <si>
    <t>20151002</t>
  </si>
  <si>
    <t>20151003</t>
  </si>
  <si>
    <t>20151005</t>
  </si>
  <si>
    <t>20151006</t>
  </si>
  <si>
    <t>20151007</t>
  </si>
  <si>
    <t>20151009</t>
  </si>
  <si>
    <t>20151010</t>
  </si>
  <si>
    <t>20151011</t>
  </si>
  <si>
    <t>20151012</t>
  </si>
  <si>
    <t>20151013</t>
  </si>
  <si>
    <t>20151014</t>
  </si>
  <si>
    <t>20151015</t>
  </si>
  <si>
    <t>20151016</t>
  </si>
  <si>
    <t>20151017</t>
  </si>
  <si>
    <t>20151019</t>
  </si>
  <si>
    <t>20151020</t>
  </si>
  <si>
    <t>20151021</t>
  </si>
  <si>
    <t>20151022</t>
  </si>
  <si>
    <t>20151023</t>
  </si>
  <si>
    <t>20151024</t>
  </si>
  <si>
    <t>20151025</t>
  </si>
  <si>
    <t>20151027</t>
  </si>
  <si>
    <t>20151028</t>
  </si>
  <si>
    <t>20151029</t>
  </si>
  <si>
    <t>20151030</t>
  </si>
  <si>
    <t>20151102</t>
  </si>
  <si>
    <t>20151103</t>
  </si>
  <si>
    <t>20151104</t>
  </si>
  <si>
    <t>20151105</t>
  </si>
  <si>
    <t>20151106</t>
  </si>
  <si>
    <t>20151109</t>
  </si>
  <si>
    <t>20151110</t>
  </si>
  <si>
    <t>20151111</t>
  </si>
  <si>
    <t>20151112</t>
  </si>
  <si>
    <t>20151113</t>
  </si>
  <si>
    <t>20151114</t>
  </si>
  <si>
    <t>20151116</t>
  </si>
  <si>
    <t>20151117</t>
  </si>
  <si>
    <t>20151119</t>
  </si>
  <si>
    <t>20151121</t>
  </si>
  <si>
    <t>20151123</t>
  </si>
  <si>
    <t>20151124</t>
  </si>
  <si>
    <t>20151126</t>
  </si>
  <si>
    <t>20151128</t>
  </si>
  <si>
    <t>20151129</t>
  </si>
  <si>
    <t>20151202</t>
  </si>
  <si>
    <t>20151203</t>
  </si>
  <si>
    <t>20151204</t>
  </si>
  <si>
    <t>20151205</t>
  </si>
  <si>
    <t>20151206</t>
  </si>
  <si>
    <t>20151207</t>
  </si>
  <si>
    <t>20151210</t>
  </si>
  <si>
    <t>20151213</t>
  </si>
  <si>
    <t>20151214</t>
  </si>
  <si>
    <t>20151215</t>
  </si>
  <si>
    <t>20151216</t>
  </si>
  <si>
    <t>20151217</t>
  </si>
  <si>
    <t>20151219</t>
  </si>
  <si>
    <t>20151220</t>
  </si>
  <si>
    <t>20151221</t>
  </si>
  <si>
    <t>20151222</t>
  </si>
  <si>
    <t>20151224</t>
  </si>
  <si>
    <t>20151226</t>
  </si>
  <si>
    <t>20151227</t>
  </si>
  <si>
    <t>20151228</t>
  </si>
  <si>
    <t>20151229</t>
  </si>
  <si>
    <t>20151231</t>
  </si>
  <si>
    <t>20160101</t>
  </si>
  <si>
    <t>20160102</t>
  </si>
  <si>
    <t>20160103</t>
  </si>
  <si>
    <t>20160104</t>
  </si>
  <si>
    <t>20160105</t>
  </si>
  <si>
    <t>20160106</t>
  </si>
  <si>
    <t>20160107</t>
  </si>
  <si>
    <t>20160108</t>
  </si>
  <si>
    <t>20160109</t>
  </si>
  <si>
    <t>20160110</t>
  </si>
  <si>
    <t>20160111</t>
  </si>
  <si>
    <t>20160113</t>
  </si>
  <si>
    <t>20160115</t>
  </si>
  <si>
    <t>20160117</t>
  </si>
  <si>
    <t>20160118</t>
  </si>
  <si>
    <t>20160119</t>
  </si>
  <si>
    <t>20160120</t>
  </si>
  <si>
    <t>20160122</t>
  </si>
  <si>
    <t>20160123</t>
  </si>
  <si>
    <t>20160124</t>
  </si>
  <si>
    <t>20160125</t>
  </si>
  <si>
    <t>20160126</t>
  </si>
  <si>
    <t>20160127</t>
  </si>
  <si>
    <t>20160201</t>
  </si>
  <si>
    <t>20160202</t>
  </si>
  <si>
    <t>20160204</t>
  </si>
  <si>
    <t>20160206</t>
  </si>
  <si>
    <t>20160208</t>
  </si>
  <si>
    <t>20160209</t>
  </si>
  <si>
    <t>20160210</t>
  </si>
  <si>
    <t>20160211</t>
  </si>
  <si>
    <t>20160212</t>
  </si>
  <si>
    <t>20160214</t>
  </si>
  <si>
    <t>20160215</t>
  </si>
  <si>
    <t>20160216</t>
  </si>
  <si>
    <t>20160217</t>
  </si>
  <si>
    <t>20160220</t>
  </si>
  <si>
    <t>20160222</t>
  </si>
  <si>
    <t>20160223</t>
  </si>
  <si>
    <t>20160224</t>
  </si>
  <si>
    <t>20160225</t>
  </si>
  <si>
    <t>20160226</t>
  </si>
  <si>
    <t>20160229</t>
  </si>
  <si>
    <t>20160301</t>
  </si>
  <si>
    <t>20160302</t>
  </si>
  <si>
    <t>20160303</t>
  </si>
  <si>
    <t>20160305</t>
  </si>
  <si>
    <t>20160307</t>
  </si>
  <si>
    <t>20160308</t>
  </si>
  <si>
    <t>20160309</t>
  </si>
  <si>
    <t>20160312</t>
  </si>
  <si>
    <t>20160314</t>
  </si>
  <si>
    <t>20160315</t>
  </si>
  <si>
    <t>20160316</t>
  </si>
  <si>
    <t>20160317</t>
  </si>
  <si>
    <t>20160318</t>
  </si>
  <si>
    <t>20160320</t>
  </si>
  <si>
    <t>20160322</t>
  </si>
  <si>
    <t>20160323</t>
  </si>
  <si>
    <t>20160324</t>
  </si>
  <si>
    <t>20160325</t>
  </si>
  <si>
    <t>20160326</t>
  </si>
  <si>
    <t>20160328</t>
  </si>
  <si>
    <t>20160329</t>
  </si>
  <si>
    <t>20160330</t>
  </si>
  <si>
    <t>20160331</t>
  </si>
  <si>
    <t>20160402</t>
  </si>
  <si>
    <t>20160403</t>
  </si>
  <si>
    <t>20160404</t>
  </si>
  <si>
    <t>20160405</t>
  </si>
  <si>
    <t>20160407</t>
  </si>
  <si>
    <t>20160408</t>
  </si>
  <si>
    <t>20160409</t>
  </si>
  <si>
    <t>20160411</t>
  </si>
  <si>
    <t>20160412</t>
  </si>
  <si>
    <t>20160413</t>
  </si>
  <si>
    <t>20160414</t>
  </si>
  <si>
    <t>20160415</t>
  </si>
  <si>
    <t>20160416</t>
  </si>
  <si>
    <t>20160417</t>
  </si>
  <si>
    <t>20160418</t>
  </si>
  <si>
    <t>20160420</t>
  </si>
  <si>
    <t>20160421</t>
  </si>
  <si>
    <t>20160423</t>
  </si>
  <si>
    <t>20160424</t>
  </si>
  <si>
    <t>20160425</t>
  </si>
  <si>
    <t>20160427</t>
  </si>
  <si>
    <t>20160430</t>
  </si>
  <si>
    <t>20160501</t>
  </si>
  <si>
    <t>20160502</t>
  </si>
  <si>
    <t>20160503</t>
  </si>
  <si>
    <t>20160504</t>
  </si>
  <si>
    <t>20160505</t>
  </si>
  <si>
    <t>20160507</t>
  </si>
  <si>
    <t>20160508</t>
  </si>
  <si>
    <t>20160509</t>
  </si>
  <si>
    <t>20160510</t>
  </si>
  <si>
    <t>20160511</t>
  </si>
  <si>
    <t>20160512</t>
  </si>
  <si>
    <t>20160513</t>
  </si>
  <si>
    <t>20160514</t>
  </si>
  <si>
    <t>20160516</t>
  </si>
  <si>
    <t>20160517</t>
  </si>
  <si>
    <t>20160518</t>
  </si>
  <si>
    <t>20160519</t>
  </si>
  <si>
    <t>20160520</t>
  </si>
  <si>
    <t>20160521</t>
  </si>
  <si>
    <t>20160522</t>
  </si>
  <si>
    <t>20160523</t>
  </si>
  <si>
    <t>20160524</t>
  </si>
  <si>
    <t>20160525</t>
  </si>
  <si>
    <t>20160526</t>
  </si>
  <si>
    <t>20160527</t>
  </si>
  <si>
    <t>20160528</t>
  </si>
  <si>
    <t>20160529</t>
  </si>
  <si>
    <t>20160530</t>
  </si>
  <si>
    <t>20160531</t>
  </si>
  <si>
    <t>20160601</t>
  </si>
  <si>
    <t>20160602</t>
  </si>
  <si>
    <t>20160603</t>
  </si>
  <si>
    <t>20160605</t>
  </si>
  <si>
    <t>20160607</t>
  </si>
  <si>
    <t>20160608</t>
  </si>
  <si>
    <t>20160609</t>
  </si>
  <si>
    <t>20160610</t>
  </si>
  <si>
    <t>20160611</t>
  </si>
  <si>
    <t>20160612</t>
  </si>
  <si>
    <t>20160614</t>
  </si>
  <si>
    <t>20160616</t>
  </si>
  <si>
    <t>20160617</t>
  </si>
  <si>
    <t>20160618</t>
  </si>
  <si>
    <t>20160619</t>
  </si>
  <si>
    <t>20160620</t>
  </si>
  <si>
    <t>20160621</t>
  </si>
  <si>
    <t>20160622</t>
  </si>
  <si>
    <t>20160624</t>
  </si>
  <si>
    <t>20160625</t>
  </si>
  <si>
    <t>20160627</t>
  </si>
  <si>
    <t>20160628</t>
  </si>
  <si>
    <t>20160630</t>
  </si>
  <si>
    <t>20160701</t>
  </si>
  <si>
    <t>20160702</t>
  </si>
  <si>
    <t>20160703</t>
  </si>
  <si>
    <t>20160704</t>
  </si>
  <si>
    <t>20160705</t>
  </si>
  <si>
    <t>20160706</t>
  </si>
  <si>
    <t>20160707</t>
  </si>
  <si>
    <t>20160709</t>
  </si>
  <si>
    <t>20160710</t>
  </si>
  <si>
    <t>20160712</t>
  </si>
  <si>
    <t>20160713</t>
  </si>
  <si>
    <t>20160714</t>
  </si>
  <si>
    <t>20160715</t>
  </si>
  <si>
    <t>20160716</t>
  </si>
  <si>
    <t>20160717</t>
  </si>
  <si>
    <t>20160718</t>
  </si>
  <si>
    <t>20160719</t>
  </si>
  <si>
    <t>20160720</t>
  </si>
  <si>
    <t>20160721</t>
  </si>
  <si>
    <t>20160722</t>
  </si>
  <si>
    <t>20160723</t>
  </si>
  <si>
    <t>20160724</t>
  </si>
  <si>
    <t>20160726</t>
  </si>
  <si>
    <t>20160727</t>
  </si>
  <si>
    <t>20160728</t>
  </si>
  <si>
    <t>20160729</t>
  </si>
  <si>
    <t>20160730</t>
  </si>
  <si>
    <t>20160731</t>
  </si>
  <si>
    <t>20160802</t>
  </si>
  <si>
    <t>20160804</t>
  </si>
  <si>
    <t>20160807</t>
  </si>
  <si>
    <t>20160809</t>
  </si>
  <si>
    <t>20160810</t>
  </si>
  <si>
    <t>20160811</t>
  </si>
  <si>
    <t>20160813</t>
  </si>
  <si>
    <t>20160814</t>
  </si>
  <si>
    <t>20160816</t>
  </si>
  <si>
    <t>20160817</t>
  </si>
  <si>
    <t>20160818</t>
  </si>
  <si>
    <t>20160819</t>
  </si>
  <si>
    <t>20160820</t>
  </si>
  <si>
    <t>20160821</t>
  </si>
  <si>
    <t>20160822</t>
  </si>
  <si>
    <t>20160823</t>
  </si>
  <si>
    <t>20160824</t>
  </si>
  <si>
    <t>20160825</t>
  </si>
  <si>
    <t>20160827</t>
  </si>
  <si>
    <t>20160828</t>
  </si>
  <si>
    <t>20160829</t>
  </si>
  <si>
    <t>20160830</t>
  </si>
  <si>
    <t>20160831</t>
  </si>
  <si>
    <t>20160901</t>
  </si>
  <si>
    <t>20160902</t>
  </si>
  <si>
    <t>20160903</t>
  </si>
  <si>
    <t>20160904</t>
  </si>
  <si>
    <t>20160905</t>
  </si>
  <si>
    <t>20160908</t>
  </si>
  <si>
    <t>20160910</t>
  </si>
  <si>
    <t>20160914</t>
  </si>
  <si>
    <t>20160915</t>
  </si>
  <si>
    <t>20160917</t>
  </si>
  <si>
    <t>20160918</t>
  </si>
  <si>
    <t>20160919</t>
  </si>
  <si>
    <t>20160921</t>
  </si>
  <si>
    <t>20160922</t>
  </si>
  <si>
    <t>20160923</t>
  </si>
  <si>
    <t>20160924</t>
  </si>
  <si>
    <t>20160925</t>
  </si>
  <si>
    <t>20160927</t>
  </si>
  <si>
    <t>20160928</t>
  </si>
  <si>
    <t>20161005</t>
  </si>
  <si>
    <t>20161006</t>
  </si>
  <si>
    <t>20161008</t>
  </si>
  <si>
    <t>20161010</t>
  </si>
  <si>
    <t>20161011</t>
  </si>
  <si>
    <t>20161013</t>
  </si>
  <si>
    <t>20161014</t>
  </si>
  <si>
    <t>20161015</t>
  </si>
  <si>
    <t>20161016</t>
  </si>
  <si>
    <t>20161017</t>
  </si>
  <si>
    <t>20161018</t>
  </si>
  <si>
    <t>20161019</t>
  </si>
  <si>
    <t>20161021</t>
  </si>
  <si>
    <t>20161022</t>
  </si>
  <si>
    <t>20161024</t>
  </si>
  <si>
    <t>20161026</t>
  </si>
  <si>
    <t>20161027</t>
  </si>
  <si>
    <t>20161028</t>
  </si>
  <si>
    <t>20161029</t>
  </si>
  <si>
    <t>20161031</t>
  </si>
  <si>
    <t>20161101</t>
  </si>
  <si>
    <t>20161103</t>
  </si>
  <si>
    <t>20161104</t>
  </si>
  <si>
    <t>20161106</t>
  </si>
  <si>
    <t>20161107</t>
  </si>
  <si>
    <t>20161108</t>
  </si>
  <si>
    <t>20161109</t>
  </si>
  <si>
    <t>20161111</t>
  </si>
  <si>
    <t>20161112</t>
  </si>
  <si>
    <t>20161113</t>
  </si>
  <si>
    <t>20161114</t>
  </si>
  <si>
    <t>20161115</t>
  </si>
  <si>
    <t>20161117</t>
  </si>
  <si>
    <t>20161118</t>
  </si>
  <si>
    <t>20161120</t>
  </si>
  <si>
    <t>20161122</t>
  </si>
  <si>
    <t>20161123</t>
  </si>
  <si>
    <t>20161124</t>
  </si>
  <si>
    <t>20161125</t>
  </si>
  <si>
    <t>20161126</t>
  </si>
  <si>
    <t>20161127</t>
  </si>
  <si>
    <t>20161128</t>
  </si>
  <si>
    <t>20161129</t>
  </si>
  <si>
    <t>20161201</t>
  </si>
  <si>
    <t>20161205</t>
  </si>
  <si>
    <t>20161208</t>
  </si>
  <si>
    <t>20161209</t>
  </si>
  <si>
    <t>20161210</t>
  </si>
  <si>
    <t>20161212</t>
  </si>
  <si>
    <t>20161213</t>
  </si>
  <si>
    <t>20161214</t>
  </si>
  <si>
    <t>20161215</t>
  </si>
  <si>
    <t>20161216</t>
  </si>
  <si>
    <t>20161219</t>
  </si>
  <si>
    <t>20161221</t>
  </si>
  <si>
    <t>20161223</t>
  </si>
  <si>
    <t>20161226</t>
  </si>
  <si>
    <t>20161229</t>
  </si>
  <si>
    <t>20170101</t>
  </si>
  <si>
    <t>20170102</t>
  </si>
  <si>
    <t>20170103</t>
  </si>
  <si>
    <t>20170104</t>
  </si>
  <si>
    <t>20170105</t>
  </si>
  <si>
    <t>20170106</t>
  </si>
  <si>
    <t>20170107</t>
  </si>
  <si>
    <t>20170108</t>
  </si>
  <si>
    <t>20170111</t>
  </si>
  <si>
    <t>20170113</t>
  </si>
  <si>
    <t>20170115</t>
  </si>
  <si>
    <t>20170117</t>
  </si>
  <si>
    <t>20170119</t>
  </si>
  <si>
    <t>20170123</t>
  </si>
  <si>
    <t>20170124</t>
  </si>
  <si>
    <t>20170125</t>
  </si>
  <si>
    <t>20170128</t>
  </si>
  <si>
    <t>20170129</t>
  </si>
  <si>
    <t>20170130</t>
  </si>
  <si>
    <t>20170131</t>
  </si>
  <si>
    <t>20170202</t>
  </si>
  <si>
    <t>20170204</t>
  </si>
  <si>
    <t>20170205</t>
  </si>
  <si>
    <t>20170206</t>
  </si>
  <si>
    <t>20170207</t>
  </si>
  <si>
    <t>20170208</t>
  </si>
  <si>
    <t>20170210</t>
  </si>
  <si>
    <t>20170212</t>
  </si>
  <si>
    <t>20170214</t>
  </si>
  <si>
    <t>20170215</t>
  </si>
  <si>
    <t>20170217</t>
  </si>
  <si>
    <t>20170219</t>
  </si>
  <si>
    <t>20170220</t>
  </si>
  <si>
    <t>20170221</t>
  </si>
  <si>
    <t>20170222</t>
  </si>
  <si>
    <t>20170223</t>
  </si>
  <si>
    <t>20170225</t>
  </si>
  <si>
    <t>20170226</t>
  </si>
  <si>
    <t>20170302</t>
  </si>
  <si>
    <t>20170303</t>
  </si>
  <si>
    <t>20170304</t>
  </si>
  <si>
    <t>20170308</t>
  </si>
  <si>
    <t>20170312</t>
  </si>
  <si>
    <t>20170314</t>
  </si>
  <si>
    <t>20170315</t>
  </si>
  <si>
    <t>20170316</t>
  </si>
  <si>
    <t>20170318</t>
  </si>
  <si>
    <t>20170319</t>
  </si>
  <si>
    <t>20170320</t>
  </si>
  <si>
    <t>20170322</t>
  </si>
  <si>
    <t>20170323</t>
  </si>
  <si>
    <t>20170324</t>
  </si>
  <si>
    <t>20170325</t>
  </si>
  <si>
    <t>20170326</t>
  </si>
  <si>
    <t>20170329</t>
  </si>
  <si>
    <t>20170330</t>
  </si>
  <si>
    <t>20170401</t>
  </si>
  <si>
    <t>20170402</t>
  </si>
  <si>
    <t>20170403</t>
  </si>
  <si>
    <t>20170406</t>
  </si>
  <si>
    <t>20170408</t>
  </si>
  <si>
    <t>20170409</t>
  </si>
  <si>
    <t>20170412</t>
  </si>
  <si>
    <t>20170414</t>
  </si>
  <si>
    <t>20170416</t>
  </si>
  <si>
    <t>20170418</t>
  </si>
  <si>
    <t>20170421</t>
  </si>
  <si>
    <t>20170422</t>
  </si>
  <si>
    <t>20170423</t>
  </si>
  <si>
    <t>20170424</t>
  </si>
  <si>
    <t>20170425</t>
  </si>
  <si>
    <t>20170426</t>
  </si>
  <si>
    <t>20170427</t>
  </si>
  <si>
    <t>20170428</t>
  </si>
  <si>
    <t>20170430</t>
  </si>
  <si>
    <t>20170501</t>
  </si>
  <si>
    <t>20170502</t>
  </si>
  <si>
    <t>20170503</t>
  </si>
  <si>
    <t>20170504</t>
  </si>
  <si>
    <t>20170512</t>
  </si>
  <si>
    <t>20170513</t>
  </si>
  <si>
    <t>20170514</t>
  </si>
  <si>
    <t>20170517</t>
  </si>
  <si>
    <t>20170518</t>
  </si>
  <si>
    <t>20170519</t>
  </si>
  <si>
    <t>20170520</t>
  </si>
  <si>
    <t>20170521</t>
  </si>
  <si>
    <t>20170522</t>
  </si>
  <si>
    <t>20170523</t>
  </si>
  <si>
    <t>20170524</t>
  </si>
  <si>
    <t>20170525</t>
  </si>
  <si>
    <t>20170527</t>
  </si>
  <si>
    <t>20170528</t>
  </si>
  <si>
    <t>20170529</t>
  </si>
  <si>
    <t>20170601</t>
  </si>
  <si>
    <t>20170602</t>
  </si>
  <si>
    <t>20170603</t>
  </si>
  <si>
    <t>20170605</t>
  </si>
  <si>
    <t>20170609</t>
  </si>
  <si>
    <t>20170611</t>
  </si>
  <si>
    <t>20170613</t>
  </si>
  <si>
    <t>20170614</t>
  </si>
  <si>
    <t>20170615</t>
  </si>
  <si>
    <t>20170616</t>
  </si>
  <si>
    <t>20170617</t>
  </si>
  <si>
    <t>20170618</t>
  </si>
  <si>
    <t>20170619</t>
  </si>
  <si>
    <t>20170620</t>
  </si>
  <si>
    <t>20170621</t>
  </si>
  <si>
    <t>20170622</t>
  </si>
  <si>
    <t>20170623</t>
  </si>
  <si>
    <t>20170624</t>
  </si>
  <si>
    <t>20170626</t>
  </si>
  <si>
    <t>20170627</t>
  </si>
  <si>
    <t>20170628</t>
  </si>
  <si>
    <t>20170629</t>
  </si>
  <si>
    <t>20170630</t>
  </si>
  <si>
    <t>20170701</t>
  </si>
  <si>
    <t>20170702</t>
  </si>
  <si>
    <t>20170704</t>
  </si>
  <si>
    <t>20170705</t>
  </si>
  <si>
    <t>20170707</t>
  </si>
  <si>
    <t>20170708</t>
  </si>
  <si>
    <t>20170710</t>
  </si>
  <si>
    <t>20170711</t>
  </si>
  <si>
    <t>20170712</t>
  </si>
  <si>
    <t>20170713</t>
  </si>
  <si>
    <t>20170714</t>
  </si>
  <si>
    <t>20170717</t>
  </si>
  <si>
    <t>20170718</t>
  </si>
  <si>
    <t>20170720</t>
  </si>
  <si>
    <t>20170725</t>
  </si>
  <si>
    <t>20170728</t>
  </si>
  <si>
    <t>20170729</t>
  </si>
  <si>
    <t>20170731</t>
  </si>
  <si>
    <t>20170806</t>
  </si>
  <si>
    <t>20170807</t>
  </si>
  <si>
    <t>20170809</t>
  </si>
  <si>
    <t>20170810</t>
  </si>
  <si>
    <t>20170811</t>
  </si>
  <si>
    <t>20170812</t>
  </si>
  <si>
    <t>20170813</t>
  </si>
  <si>
    <t>20170814</t>
  </si>
  <si>
    <t>20170815</t>
  </si>
  <si>
    <t>20170816</t>
  </si>
  <si>
    <t>20170819</t>
  </si>
  <si>
    <t>20170820</t>
  </si>
  <si>
    <t>20170821</t>
  </si>
  <si>
    <t>20170827</t>
  </si>
  <si>
    <t>20170828</t>
  </si>
  <si>
    <t>20170830</t>
  </si>
  <si>
    <t>20170831</t>
  </si>
  <si>
    <t>20170901</t>
  </si>
  <si>
    <t>20170902</t>
  </si>
  <si>
    <t>20170904</t>
  </si>
  <si>
    <t>20170905</t>
  </si>
  <si>
    <t>20170906</t>
  </si>
  <si>
    <t>20170907</t>
  </si>
  <si>
    <t>20170909</t>
  </si>
  <si>
    <t>20170910</t>
  </si>
  <si>
    <t>20170913</t>
  </si>
  <si>
    <t>20170914</t>
  </si>
  <si>
    <t>20170916</t>
  </si>
  <si>
    <t>20170917</t>
  </si>
  <si>
    <t>20170918</t>
  </si>
  <si>
    <t>20170919</t>
  </si>
  <si>
    <t>20170920</t>
  </si>
  <si>
    <t>20170921</t>
  </si>
  <si>
    <t>20170922</t>
  </si>
  <si>
    <t>20170926</t>
  </si>
  <si>
    <t>20171001</t>
  </si>
  <si>
    <t>20171003</t>
  </si>
  <si>
    <t>20171004</t>
  </si>
  <si>
    <t>20171005</t>
  </si>
  <si>
    <t>20171006</t>
  </si>
  <si>
    <t>20171010</t>
  </si>
  <si>
    <t>20171011</t>
  </si>
  <si>
    <t>20171012</t>
  </si>
  <si>
    <t>20171015</t>
  </si>
  <si>
    <t>20171017</t>
  </si>
  <si>
    <t>20171018</t>
  </si>
  <si>
    <t>20171022</t>
  </si>
  <si>
    <t>20171023</t>
  </si>
  <si>
    <t>20171025</t>
  </si>
  <si>
    <t>20171026</t>
  </si>
  <si>
    <t>20171027</t>
  </si>
  <si>
    <t>20171028</t>
  </si>
  <si>
    <t>20171031</t>
  </si>
  <si>
    <t>20171103</t>
  </si>
  <si>
    <t>20171104</t>
  </si>
  <si>
    <t>20171107</t>
  </si>
  <si>
    <t>20171110</t>
  </si>
  <si>
    <t>20171112</t>
  </si>
  <si>
    <t>20171114</t>
  </si>
  <si>
    <t>20171115</t>
  </si>
  <si>
    <t>20171116</t>
  </si>
  <si>
    <t>20171118</t>
  </si>
  <si>
    <t>20171121</t>
  </si>
  <si>
    <t>20171123</t>
  </si>
  <si>
    <t>20171125</t>
  </si>
  <si>
    <t>20171126</t>
  </si>
  <si>
    <t>20171128</t>
  </si>
  <si>
    <t>20171129</t>
  </si>
  <si>
    <t>20171203</t>
  </si>
  <si>
    <t>20171205</t>
  </si>
  <si>
    <t>20171206</t>
  </si>
  <si>
    <t>20171207</t>
  </si>
  <si>
    <t>20171208</t>
  </si>
  <si>
    <t>20171210</t>
  </si>
  <si>
    <t>20171211</t>
  </si>
  <si>
    <t>20171212</t>
  </si>
  <si>
    <t>20171216</t>
  </si>
  <si>
    <t>20171217</t>
  </si>
  <si>
    <t>20171219</t>
  </si>
  <si>
    <t>20171220</t>
  </si>
  <si>
    <t>20171221</t>
  </si>
  <si>
    <t>20171223</t>
  </si>
  <si>
    <t>20171225</t>
  </si>
  <si>
    <t>20171226</t>
  </si>
  <si>
    <t>20171229</t>
  </si>
  <si>
    <t>20180102</t>
  </si>
  <si>
    <t>20180103</t>
  </si>
  <si>
    <t>20180105</t>
  </si>
  <si>
    <t>20180106</t>
  </si>
  <si>
    <t>20180107</t>
  </si>
  <si>
    <t>20180110</t>
  </si>
  <si>
    <t>20180111</t>
  </si>
  <si>
    <t>20180112</t>
  </si>
  <si>
    <t>20180114</t>
  </si>
  <si>
    <t>20180118</t>
  </si>
  <si>
    <t>20180121</t>
  </si>
  <si>
    <t>20180122</t>
  </si>
  <si>
    <t>20180125</t>
  </si>
  <si>
    <t>20180126</t>
  </si>
  <si>
    <t>20180127</t>
  </si>
  <si>
    <t>20180129</t>
  </si>
  <si>
    <t>20180130</t>
  </si>
  <si>
    <t>20180201</t>
  </si>
  <si>
    <t>20180208</t>
  </si>
  <si>
    <t>20180210</t>
  </si>
  <si>
    <t>20180214</t>
  </si>
  <si>
    <t>20180218</t>
  </si>
  <si>
    <t>20180219</t>
  </si>
  <si>
    <t>20180221</t>
  </si>
  <si>
    <t>20180222</t>
  </si>
  <si>
    <t>20180303</t>
  </si>
  <si>
    <t>20180306</t>
  </si>
  <si>
    <t>20180307</t>
  </si>
  <si>
    <t>20180312</t>
  </si>
  <si>
    <t>20180313</t>
  </si>
  <si>
    <t>20180314</t>
  </si>
  <si>
    <t>20180317</t>
  </si>
  <si>
    <t>20180318</t>
  </si>
  <si>
    <t>20180319</t>
  </si>
  <si>
    <t>20180321</t>
  </si>
  <si>
    <t>20180323</t>
  </si>
  <si>
    <t>20180324</t>
  </si>
  <si>
    <t>20180325</t>
  </si>
  <si>
    <t>20180326</t>
  </si>
  <si>
    <t>20180331</t>
  </si>
  <si>
    <t>20180404</t>
  </si>
  <si>
    <t>20180406</t>
  </si>
  <si>
    <t>20180407</t>
  </si>
  <si>
    <t>20180408</t>
  </si>
  <si>
    <t>20180409</t>
  </si>
  <si>
    <t>20180410</t>
  </si>
  <si>
    <t>20180411</t>
  </si>
  <si>
    <t>20180413</t>
  </si>
  <si>
    <t>20180415</t>
  </si>
  <si>
    <t>20180416</t>
  </si>
  <si>
    <t>20180417</t>
  </si>
  <si>
    <t>20180418</t>
  </si>
  <si>
    <t>20180422</t>
  </si>
  <si>
    <t>20180423</t>
  </si>
  <si>
    <t>20180424</t>
  </si>
  <si>
    <t>20180425</t>
  </si>
  <si>
    <t>20180428</t>
  </si>
  <si>
    <t>20180430</t>
  </si>
  <si>
    <t>20180501</t>
  </si>
  <si>
    <t>20180503</t>
  </si>
  <si>
    <t>20180504</t>
  </si>
  <si>
    <t>20180505</t>
  </si>
  <si>
    <t>20180509</t>
  </si>
  <si>
    <t>20180510</t>
  </si>
  <si>
    <t>20180512</t>
  </si>
  <si>
    <t>20180513</t>
  </si>
  <si>
    <t>20180514</t>
  </si>
  <si>
    <t>20180516</t>
  </si>
  <si>
    <t>20180517</t>
  </si>
  <si>
    <t>20180522</t>
  </si>
  <si>
    <t>20180523</t>
  </si>
  <si>
    <t>20180524</t>
  </si>
  <si>
    <t>20180527</t>
  </si>
  <si>
    <t>20180529</t>
  </si>
  <si>
    <t>20180530</t>
  </si>
  <si>
    <t>20180601</t>
  </si>
  <si>
    <t>20180603</t>
  </si>
  <si>
    <t>20180604</t>
  </si>
  <si>
    <t>20180606</t>
  </si>
  <si>
    <t>20180607</t>
  </si>
  <si>
    <t>20180609</t>
  </si>
  <si>
    <t>20180610</t>
  </si>
  <si>
    <t>20180611</t>
  </si>
  <si>
    <t>20180614</t>
  </si>
  <si>
    <t>20180615</t>
  </si>
  <si>
    <t>20180618</t>
  </si>
  <si>
    <t>20180620</t>
  </si>
  <si>
    <t>20180621</t>
  </si>
  <si>
    <t>20180622</t>
  </si>
  <si>
    <t>20180625</t>
  </si>
  <si>
    <t>20180626</t>
  </si>
  <si>
    <t>20180629</t>
  </si>
  <si>
    <t>20180630</t>
  </si>
  <si>
    <t>20180702</t>
  </si>
  <si>
    <t>20180703</t>
  </si>
  <si>
    <t>20180704</t>
  </si>
  <si>
    <t>20180706</t>
  </si>
  <si>
    <t>20180707</t>
  </si>
  <si>
    <t>20180708</t>
  </si>
  <si>
    <t>20180709</t>
  </si>
  <si>
    <t>20180711</t>
  </si>
  <si>
    <t>20180712</t>
  </si>
  <si>
    <t>20180713</t>
  </si>
  <si>
    <t>20180717</t>
  </si>
  <si>
    <t>20180719</t>
  </si>
  <si>
    <t>20180720</t>
  </si>
  <si>
    <t>20180721</t>
  </si>
  <si>
    <t>20180722</t>
  </si>
  <si>
    <t>20180724</t>
  </si>
  <si>
    <t>20180725</t>
  </si>
  <si>
    <t>20180726</t>
  </si>
  <si>
    <t>20180728</t>
  </si>
  <si>
    <t>20180729</t>
  </si>
  <si>
    <t>20180801</t>
  </si>
  <si>
    <t>20180802</t>
  </si>
  <si>
    <t>20180804</t>
  </si>
  <si>
    <t>20180805</t>
  </si>
  <si>
    <t>20180806</t>
  </si>
  <si>
    <t>20180809</t>
  </si>
  <si>
    <t>20180811</t>
  </si>
  <si>
    <t>20180813</t>
  </si>
  <si>
    <t>20180814</t>
  </si>
  <si>
    <t>20180816</t>
  </si>
  <si>
    <t>20180817</t>
  </si>
  <si>
    <t>20180821</t>
  </si>
  <si>
    <t>20180822</t>
  </si>
  <si>
    <t>20180824</t>
  </si>
  <si>
    <t>20180827</t>
  </si>
  <si>
    <t>20180828</t>
  </si>
  <si>
    <t>20180829</t>
  </si>
  <si>
    <t>20180830</t>
  </si>
  <si>
    <t>20180831</t>
  </si>
  <si>
    <t>20180903</t>
  </si>
  <si>
    <t>20180905</t>
  </si>
  <si>
    <t>20180907</t>
  </si>
  <si>
    <t>20180911</t>
  </si>
  <si>
    <t>20180913</t>
  </si>
  <si>
    <t>20180914</t>
  </si>
  <si>
    <t>20180917</t>
  </si>
  <si>
    <t>20180918</t>
  </si>
  <si>
    <t>20180919</t>
  </si>
  <si>
    <t>20180920</t>
  </si>
  <si>
    <t>20180921</t>
  </si>
  <si>
    <t>20180922</t>
  </si>
  <si>
    <t>20180926</t>
  </si>
  <si>
    <t>20180927</t>
  </si>
  <si>
    <t>20180928</t>
  </si>
  <si>
    <t>20180929</t>
  </si>
  <si>
    <t>20180930</t>
  </si>
  <si>
    <t>20181001</t>
  </si>
  <si>
    <t>20181002</t>
  </si>
  <si>
    <t>20181003</t>
  </si>
  <si>
    <t>20181004</t>
  </si>
  <si>
    <t>20181006</t>
  </si>
  <si>
    <t>20181008</t>
  </si>
  <si>
    <t>20181009</t>
  </si>
  <si>
    <t>20181010</t>
  </si>
  <si>
    <t>20181011</t>
  </si>
  <si>
    <t>20181013</t>
  </si>
  <si>
    <t>20181015</t>
  </si>
  <si>
    <t>20181017</t>
  </si>
  <si>
    <t>20181018</t>
  </si>
  <si>
    <t>20181019</t>
  </si>
  <si>
    <t>20181021</t>
  </si>
  <si>
    <t>20181022</t>
  </si>
  <si>
    <t>20181023</t>
  </si>
  <si>
    <t>20181024</t>
  </si>
  <si>
    <t>20181025</t>
  </si>
  <si>
    <t>20181028</t>
  </si>
  <si>
    <t>20181029</t>
  </si>
  <si>
    <t>20181030</t>
  </si>
  <si>
    <t>20181031</t>
  </si>
  <si>
    <t>20181101</t>
  </si>
  <si>
    <t>20181102</t>
  </si>
  <si>
    <t>20181103</t>
  </si>
  <si>
    <t>20181104</t>
  </si>
  <si>
    <t>20181105</t>
  </si>
  <si>
    <t>20181107</t>
  </si>
  <si>
    <t>20181108</t>
  </si>
  <si>
    <t>20181109</t>
  </si>
  <si>
    <t>20181111</t>
  </si>
  <si>
    <t>20181113</t>
  </si>
  <si>
    <t>20181114</t>
  </si>
  <si>
    <t>20181117</t>
  </si>
  <si>
    <t>20181120</t>
  </si>
  <si>
    <t>20181122</t>
  </si>
  <si>
    <t>20181125</t>
  </si>
  <si>
    <t>20181126</t>
  </si>
  <si>
    <t>20181127</t>
  </si>
  <si>
    <t>20181129</t>
  </si>
  <si>
    <t>20181130</t>
  </si>
  <si>
    <t>20181201</t>
  </si>
  <si>
    <t>20181202</t>
  </si>
  <si>
    <t>20181203</t>
  </si>
  <si>
    <t>20181204</t>
  </si>
  <si>
    <t>20181205</t>
  </si>
  <si>
    <t>20181206</t>
  </si>
  <si>
    <t>20181207</t>
  </si>
  <si>
    <t>20181209</t>
  </si>
  <si>
    <t>20181210</t>
  </si>
  <si>
    <t>20181211</t>
  </si>
  <si>
    <t>20181213</t>
  </si>
  <si>
    <t>20181214</t>
  </si>
  <si>
    <t>20181215</t>
  </si>
  <si>
    <t>20181217</t>
  </si>
  <si>
    <t>20181218</t>
  </si>
  <si>
    <t>20181220</t>
  </si>
  <si>
    <t>20181222</t>
  </si>
  <si>
    <t>20181224</t>
  </si>
  <si>
    <t>20181227</t>
  </si>
  <si>
    <t>20181228</t>
  </si>
  <si>
    <t>20181231</t>
  </si>
  <si>
    <t>20190105</t>
  </si>
  <si>
    <t>20190107</t>
  </si>
  <si>
    <t>20190108</t>
  </si>
  <si>
    <t>20190113</t>
  </si>
  <si>
    <t>20190114</t>
  </si>
  <si>
    <t>20190117</t>
  </si>
  <si>
    <t>20190118</t>
  </si>
  <si>
    <t>20190121</t>
  </si>
  <si>
    <t>20190123</t>
  </si>
  <si>
    <t>20190124</t>
  </si>
  <si>
    <t>20190125</t>
  </si>
  <si>
    <t>20190127</t>
  </si>
  <si>
    <t>20190130</t>
  </si>
  <si>
    <t>20190131</t>
  </si>
  <si>
    <t>20190201</t>
  </si>
  <si>
    <t>20190205</t>
  </si>
  <si>
    <t>20190206</t>
  </si>
  <si>
    <t>20190208</t>
  </si>
  <si>
    <t>20190210</t>
  </si>
  <si>
    <t>20190211</t>
  </si>
  <si>
    <t>20190212</t>
  </si>
  <si>
    <t>20190213</t>
  </si>
  <si>
    <t>20190215</t>
  </si>
  <si>
    <t>20190217</t>
  </si>
  <si>
    <t>20190218</t>
  </si>
  <si>
    <t>20190220</t>
  </si>
  <si>
    <t>20190221</t>
  </si>
  <si>
    <t>20190223</t>
  </si>
  <si>
    <t>20190227</t>
  </si>
  <si>
    <t>20190308</t>
  </si>
  <si>
    <t>20190309</t>
  </si>
  <si>
    <t>20190312</t>
  </si>
  <si>
    <t>20190315</t>
  </si>
  <si>
    <t>20190316</t>
  </si>
  <si>
    <t>20190317</t>
  </si>
  <si>
    <t>20190320</t>
  </si>
  <si>
    <t>20190321</t>
  </si>
  <si>
    <t>20190322</t>
  </si>
  <si>
    <t>20190324</t>
  </si>
  <si>
    <t>20190325</t>
  </si>
  <si>
    <t>20190327</t>
  </si>
  <si>
    <t>20190328</t>
  </si>
  <si>
    <t>20190329</t>
  </si>
  <si>
    <t>20190401</t>
  </si>
  <si>
    <t>20190402</t>
  </si>
  <si>
    <t>20190403</t>
  </si>
  <si>
    <t>20190404</t>
  </si>
  <si>
    <t>20190405</t>
  </si>
  <si>
    <t>20190407</t>
  </si>
  <si>
    <t>20190408</t>
  </si>
  <si>
    <t>20190410</t>
  </si>
  <si>
    <t>20190412</t>
  </si>
  <si>
    <t>20190414</t>
  </si>
  <si>
    <t>20190415</t>
  </si>
  <si>
    <t>20190417</t>
  </si>
  <si>
    <t>20190419</t>
  </si>
  <si>
    <t>20190420</t>
  </si>
  <si>
    <t>20190424</t>
  </si>
  <si>
    <t>20190425</t>
  </si>
  <si>
    <t>20190426</t>
  </si>
  <si>
    <t>20190428</t>
  </si>
  <si>
    <t>20190429</t>
  </si>
  <si>
    <t>20190430</t>
  </si>
  <si>
    <t>20190501</t>
  </si>
  <si>
    <t>20190502</t>
  </si>
  <si>
    <t>20190504</t>
  </si>
  <si>
    <t>20190506</t>
  </si>
  <si>
    <t>20190509</t>
  </si>
  <si>
    <t>20190510</t>
  </si>
  <si>
    <t>20190511</t>
  </si>
  <si>
    <t>20190512</t>
  </si>
  <si>
    <t>20190513</t>
  </si>
  <si>
    <t>20190515</t>
  </si>
  <si>
    <t>20190517</t>
  </si>
  <si>
    <t>20190520</t>
  </si>
  <si>
    <t>20190521</t>
  </si>
  <si>
    <t>20190523</t>
  </si>
  <si>
    <t>20190526</t>
  </si>
  <si>
    <t>20190527</t>
  </si>
  <si>
    <t>20190528</t>
  </si>
  <si>
    <t>20190529</t>
  </si>
  <si>
    <t>20190530</t>
  </si>
  <si>
    <t>20190531</t>
  </si>
  <si>
    <t>20190601</t>
  </si>
  <si>
    <t>20190603</t>
  </si>
  <si>
    <t>20190604</t>
  </si>
  <si>
    <t>20190605</t>
  </si>
  <si>
    <t>20190606</t>
  </si>
  <si>
    <t>20190611</t>
  </si>
  <si>
    <t>20190612</t>
  </si>
  <si>
    <t>20190613</t>
  </si>
  <si>
    <t>20190614</t>
  </si>
  <si>
    <t>20190615</t>
  </si>
  <si>
    <t>20190616</t>
  </si>
  <si>
    <t>20190617</t>
  </si>
  <si>
    <t>20190618</t>
  </si>
  <si>
    <t>20190619</t>
  </si>
  <si>
    <t>20190620</t>
  </si>
  <si>
    <t>20190621</t>
  </si>
  <si>
    <t>20190622</t>
  </si>
  <si>
    <t>20190623</t>
  </si>
  <si>
    <t>20190624</t>
  </si>
  <si>
    <t>20190625</t>
  </si>
  <si>
    <t>20190627</t>
  </si>
  <si>
    <t>20190628</t>
  </si>
  <si>
    <t>20190629</t>
  </si>
  <si>
    <t>20190701</t>
  </si>
  <si>
    <t>20190702</t>
  </si>
  <si>
    <t>20190704</t>
  </si>
  <si>
    <t>20190708</t>
  </si>
  <si>
    <t>Workdays since Last Review:</t>
  </si>
  <si>
    <t>*Last update</t>
  </si>
  <si>
    <t>Last Review:</t>
  </si>
  <si>
    <t>Avg. Nights per Month:</t>
  </si>
  <si>
    <t xml:space="preserve">January </t>
  </si>
  <si>
    <t>February</t>
  </si>
  <si>
    <t>March</t>
  </si>
  <si>
    <t>April</t>
  </si>
  <si>
    <t>May</t>
  </si>
  <si>
    <t>June</t>
  </si>
  <si>
    <t>July</t>
  </si>
  <si>
    <t>August</t>
  </si>
  <si>
    <t>Mon</t>
  </si>
  <si>
    <t>Tue</t>
  </si>
  <si>
    <t>Wed</t>
  </si>
  <si>
    <t>Thu</t>
  </si>
  <si>
    <t>Fri</t>
  </si>
  <si>
    <t>Sat</t>
  </si>
  <si>
    <t>Sun</t>
  </si>
  <si>
    <t>September</t>
  </si>
  <si>
    <t>October</t>
  </si>
  <si>
    <t>November</t>
  </si>
  <si>
    <t>December</t>
  </si>
  <si>
    <t>Total profit:</t>
  </si>
  <si>
    <t>Profit per Night:</t>
  </si>
  <si>
    <t>Price per Night:</t>
  </si>
  <si>
    <t>Est. Closing Costs</t>
  </si>
  <si>
    <t>Cash to Close:</t>
  </si>
  <si>
    <t>Running Principal</t>
  </si>
  <si>
    <t>Running Interest</t>
  </si>
  <si>
    <t>Min from Barclay Ctr, museums, shopping mall, etc.</t>
  </si>
  <si>
    <t>Private Roomâœ¨Between Times Square and Central Park</t>
  </si>
  <si>
    <t>Sunny 2 Bedroom Duplex Apt. on a Friendly Block</t>
  </si>
  <si>
    <t>Manhattan NYC Guest Room</t>
  </si>
  <si>
    <t>Budget apt in PRIME HARLEM Location</t>
  </si>
  <si>
    <t>2 Bedrooms  Next to Central Park and CU West side</t>
  </si>
  <si>
    <t>Relax private room &amp; bathroom in a cozy apartment</t>
  </si>
  <si>
    <t>Sunny, quiet and spacious Bedroom</t>
  </si>
  <si>
    <t>ðŸ¥‚ AMAZING STUDIO IN CHINATOWN | ðŸš‡ CLOSE TO SUBWAY</t>
  </si>
  <si>
    <t>Luxury,ComfyAptWithPrivateTerrace,5minToTimesSq</t>
  </si>
  <si>
    <t>YES WE'RE OPEN! Sunny, Spacious Bed Stuy Apartment</t>
  </si>
  <si>
    <t>Morningside Park exclusive Townhouse with Views!</t>
  </si>
  <si>
    <t>SUPERCUTE BEDROOMðŸ’– 2 DOUBLE BEDS PRIVATE BATHROOM</t>
  </si>
  <si>
    <t>Warm two bedroom apartment in a Brownstone</t>
  </si>
  <si>
    <t>Large Bedroom In LIC 15 min to Midtown Manhattan</t>
  </si>
  <si>
    <t>15 minutes away from Manhattan</t>
  </si>
  <si>
    <t>Queen of Cozy | Luxe, Gym, Rooftop, Tech Gadgets</t>
  </si>
  <si>
    <t>$3,200 per month * 2 Bed w/ Washer/Dryer! *</t>
  </si>
  <si>
    <t>Harlem Musicians Home</t>
  </si>
  <si>
    <t>Private Oasis in UWS near Subway, Centr Park &amp;MORE</t>
  </si>
  <si>
    <t>Quiet and Convenient 1BR in Flushing</t>
  </si>
  <si>
    <t>Cozy 1 Bedroom COVID FREE 10 minutes to midtown</t>
  </si>
  <si>
    <t>Private bedroom in artsy, light-filled apartment</t>
  </si>
  <si>
    <t>Large apartment by Central Park in Manhattan</t>
  </si>
  <si>
    <t>1 ROOM IN 2 BEDROOM BLDG WITH ELEVATOR</t>
  </si>
  <si>
    <t>Amazing bright bedroom 15 min to Manhattan. by LGA</t>
  </si>
  <si>
    <t>Stunning Midtown 1 Bed w/Laundry and Doorman #6133</t>
  </si>
  <si>
    <t>Cozy, Family Getaway 1BR â€“ 5 min to Central Park</t>
  </si>
  <si>
    <t>King Bedroom in Rustic Brownstone w great location</t>
  </si>
  <si>
    <t>Chic 1 BR , Penn St &amp; Hudson Yards.</t>
  </si>
  <si>
    <t>Cosy simple room in 3bd Sunny Harlem Walkup!</t>
  </si>
  <si>
    <t>Artist 1 Bdrm 1 bath w/ Shrine Room</t>
  </si>
  <si>
    <t>Art Large bedroom Williamsburg Brownstone longterm</t>
  </si>
  <si>
    <t>GREAT 2 BED  APT 6M- MADISON AVE IN NEW YORK CITY</t>
  </si>
  <si>
    <t>Female only-Living Room Paradise 15 min to Manhtn</t>
  </si>
  <si>
    <t>An Entire Lovely Crown Heights Garden Apartment</t>
  </si>
  <si>
    <t>Private Studio+Bath+Balcony, 15 mins to Manhattan</t>
  </si>
  <si>
    <t>Private room with 2 XL Twin beds - 1</t>
  </si>
  <si>
    <t>Beautiful loft with plants and light</t>
  </si>
  <si>
    <t>Huge 1 Bedroom Williamsburg Loft, Brooklyn, NYC</t>
  </si>
  <si>
    <t>Dream Room in Bwick/Wburg Loft by L</t>
  </si>
  <si>
    <t>Silver lake charm</t>
  </si>
  <si>
    <t>Cozy 1BD Apt in one of the coolest neighborhoods</t>
  </si>
  <si>
    <t>Bright &amp; Clean Bohemian Living Space</t>
  </si>
  <si>
    <t>Skyline NYC Views in Beautiful Williamsburg Apt</t>
  </si>
  <si>
    <t>Large Room Near Times Square/Penn Station - 23B3</t>
  </si>
  <si>
    <t>Spacious 2bed apt Southside ideal Williamsburg!</t>
  </si>
  <si>
    <t>The Evergreen Backpackers - Dorm room</t>
  </si>
  <si>
    <t>COZY ROOM IN THE HEART OF THE UPPER WEST SIDE!!!</t>
  </si>
  <si>
    <t>Best location, central W'Burg, easy access to City</t>
  </si>
  <si>
    <t>Super Low Price HUGE APT stps frm Cntrl PK&amp;Museums</t>
  </si>
  <si>
    <t>Central Park, Museums, and More</t>
  </si>
  <si>
    <t>â™¥The Godfather movieâ™¥ Private room. 30 min to NYC</t>
  </si>
  <si>
    <t>Charming Room with Queen Bed  - Subway 2 Blks</t>
  </si>
  <si>
    <t>Top East-Village Private clean large sunny 2 BR</t>
  </si>
  <si>
    <t>Safe, Clean &amp; Sanitized Bedstuy Apartment</t>
  </si>
  <si>
    <t>Private floor in Modern, Hip Brooklyn Brownstone!</t>
  </si>
  <si>
    <t>Sunny Queen in Beautiful, Modern shared Apartment</t>
  </si>
  <si>
    <t>Family Friendly, Enormous and Bright SpaHa Loft</t>
  </si>
  <si>
    <t>Williamsburg Loft #2  Chameleon</t>
  </si>
  <si>
    <t>Enjoy a Staycation in Brooklyn Clinton Hill</t>
  </si>
  <si>
    <t>Spacious modern and Clean 2 BR Garden Floor Apt</t>
  </si>
  <si>
    <t>Pleasant Full bed in Charming, Quiet Apartment</t>
  </si>
  <si>
    <t>Room &amp; Pvt grdn -18 min to Union sq</t>
  </si>
  <si>
    <t>Townhouse Triplex PH with Private Roof Terrace</t>
  </si>
  <si>
    <t>NYC Yankee Village, 15 mins to Columbus Circle.</t>
  </si>
  <si>
    <t>Williamsburg Suite in shared Apt. Just Re-done!</t>
  </si>
  <si>
    <t>*Experience &amp; Live Like A Real New Yorker *</t>
  </si>
  <si>
    <t>Harlem brownstone garden apt near CUNY &amp; Columbia</t>
  </si>
  <si>
    <t>STUNNING BROWNSTONE IN WEST HARLEM 4 BEDR 3 BATH</t>
  </si>
  <si>
    <t>Big Sunny Studio for a couple:One floor-Clean-Calm</t>
  </si>
  <si>
    <t>Beautiful Private room mins from Times Square</t>
  </si>
  <si>
    <t>5mins -JFK Walking to Jamaica LIRR,subway airtrain</t>
  </si>
  <si>
    <t>Family Place â¤ï¸  â˜… Central Park â˜…</t>
  </si>
  <si>
    <t>Private studio! Thoroughly disinfected 1A</t>
  </si>
  <si>
    <t>Cozy two bedrooms in a private house.</t>
  </si>
  <si>
    <t>Old charm room</t>
  </si>
  <si>
    <t>Upper East Safe and Peace</t>
  </si>
  <si>
    <t>House Wilson ( Bedroom #1 )</t>
  </si>
  <si>
    <t>BELLA CASA-NYC Comfy Day Bed-IN THE LIVING ROOM.</t>
  </si>
  <si>
    <t>City Skyline View PENTHOUSE Private Entrance &amp;Roof</t>
  </si>
  <si>
    <t>Spacious Uptown 2 Bdrm Apartment</t>
  </si>
  <si>
    <t>Travellers /Students delight / #3</t>
  </si>
  <si>
    <t>Cleaned &amp; Sanitized 2 Bed|2 Bath - 15 min to JFK</t>
  </si>
  <si>
    <t>Spacious Studio UES with Balcony!</t>
  </si>
  <si>
    <t>Luxury historic Brownstone with mid-century twist</t>
  </si>
  <si>
    <t>Chill 1-Bedroom in Bed Stuy</t>
  </si>
  <si>
    <t>Large and cosy room with private en suite bathroom</t>
  </si>
  <si>
    <t>Artistâ€™s loft in the heart of Williamsburg!</t>
  </si>
  <si>
    <t>Sunny Room in Prime Brooklyn Flushing Ave JM</t>
  </si>
  <si>
    <t>Prime location, close to everything</t>
  </si>
  <si>
    <t>Private Family Friendly Apartment and Garden</t>
  </si>
  <si>
    <t>4 Bedroom Oversized Townhouse Midtown Location 2</t>
  </si>
  <si>
    <t>Enjoy ! Endowed Time Square,  NYC ! 57th Floor !</t>
  </si>
  <si>
    <t>Entire Apartment. 20 Mins from Manhattan! Spacious</t>
  </si>
  <si>
    <t>Disinfected and quiet room w/PRIVATE BATHROOM !</t>
  </si>
  <si>
    <t>Bushwick 1 bedroom at a garden level near M and L</t>
  </si>
  <si>
    <t>Stylish NYC Oasis near Central Park</t>
  </si>
  <si>
    <t>Private Studio+bath+Roof Deck, 15 min to Manhattan</t>
  </si>
  <si>
    <t>Amazing Summer Rental - 2br/2ba w private patio!</t>
  </si>
  <si>
    <t>Sunny Private Room in Brooklyn luxury apartment</t>
  </si>
  <si>
    <t>Medium room in Harlem on 141 st Manhattan NY 10030</t>
  </si>
  <si>
    <t>NEW perfect nice1BDRM close to airports and city</t>
  </si>
  <si>
    <t>Shared Room For Cool Low Maintenance People #4</t>
  </si>
  <si>
    <t>Bright and Spacious Bushwick apartment</t>
  </si>
  <si>
    <t>Peace and Quiet in a Large, Sunlit Brooklyn Home</t>
  </si>
  <si>
    <t>Prime Williamsburg 2 Bed Right By Bedford Ave &amp; N4</t>
  </si>
  <si>
    <t>Apartment One Bedroom #62</t>
  </si>
  <si>
    <t>â˜…  Luxury entire home Self check in &amp; free parking</t>
  </si>
  <si>
    <t>*STUDIO SUITE* Spacious, Private &amp; Clean - AC/Heat</t>
  </si>
  <si>
    <t>Beautiful Penthouse spacious HUGE private terrace.</t>
  </si>
  <si>
    <t>Renovated/ private entrance/1-br by Park and Metro</t>
  </si>
  <si>
    <t>15 Mins to Times Square &amp; Manhattan-3 BR Apartment</t>
  </si>
  <si>
    <t>Family Gather  5 bedrooms 3 full baths</t>
  </si>
  <si>
    <t>Sunny Room two min walk to the A&amp;C train w/WiFi</t>
  </si>
  <si>
    <t>Clean, Spacious, Comfy 2BDRM Entire Apt Brooklyn</t>
  </si>
  <si>
    <t>Stylish one bedroom in Manhattan's Upper East Side</t>
  </si>
  <si>
    <t>Large Room near Jamaica Hosp, JFK-Airtrain, Train</t>
  </si>
  <si>
    <t>TIMES SQUARE/ CENTRAL PARK - MANHATTAN</t>
  </si>
  <si>
    <t>KING SUITE in Chelsea</t>
  </si>
  <si>
    <t>entire apartment within minutes of manhattan</t>
  </si>
  <si>
    <t>Right Direction Cottage 3 Quiet, Clean and Private</t>
  </si>
  <si>
    <t>Super clean room in renovated historic brownstone</t>
  </si>
  <si>
    <t>Spacious Apartment 4 Stops from 42nd St</t>
  </si>
  <si>
    <t>Colorful apt, 2 bedrooms,  25 mins to Manhattan</t>
  </si>
  <si>
    <t>Entire Apt Mid East close to TimesSQ &amp; Cental Park</t>
  </si>
  <si>
    <t>Large, Comfy Escape in B'klyn.</t>
  </si>
  <si>
    <t>Spacious 1 Bdrm Apt.  - Central Park &amp; Subways!</t>
  </si>
  <si>
    <t>Upper Den</t>
  </si>
  <si>
    <t>Cozy Apartment Near Times Squa COVID-19 Sanitized</t>
  </si>
  <si>
    <t>Safe and near subway&amp; Manhattan NY NY retro style</t>
  </si>
  <si>
    <t>Great 2 bedroom, 1.5 Bathroom Chelsea Duplex</t>
  </si>
  <si>
    <t>Convenient 2 Bedroom Apartment Near Times Sq - 1C</t>
  </si>
  <si>
    <t>JFK SHARED Space 6 min away From JFK</t>
  </si>
  <si>
    <t>Entire Apartment in Crown Heights, Brooklyn</t>
  </si>
  <si>
    <t>Steps to Yankee Stadium Modern 1 bdrm w/Pool Table</t>
  </si>
  <si>
    <t>Brooklyn Getaway. Private</t>
  </si>
  <si>
    <t>Sunny Private Bedroom Near Times Square - 43D2</t>
  </si>
  <si>
    <t>Lovely  Sunnyside Room with a Cozy Ambiance.</t>
  </si>
  <si>
    <t>GC Bushwick Treeline Bedroom</t>
  </si>
  <si>
    <t>Large, Comfy &amp; Clean Room for 3 w/ TV near Subway!</t>
  </si>
  <si>
    <t>Bright + Near Central Park + Columbia University!</t>
  </si>
  <si>
    <t>Large&amp;Clean, with Garden,  in Midtown Manhattan</t>
  </si>
  <si>
    <t>The Best and Amazing Room in Brooklyn</t>
  </si>
  <si>
    <t>3 bedroom Private  Apartment in Flushing Queens.</t>
  </si>
  <si>
    <t>MG-5 â€¢ Comfortable room close to Manhattan</t>
  </si>
  <si>
    <t>Private Room near Times Square in Manhattan</t>
  </si>
  <si>
    <t>Uptown comfy apartment</t>
  </si>
  <si>
    <t>New York City's Best Kept SecretðŸ™Š</t>
  </si>
  <si>
    <t>Clean&amp;Simple 2- Airport delays &amp; Layovers Near JFK</t>
  </si>
  <si>
    <t>Amazing Room Suite - Williamsburg</t>
  </si>
  <si>
    <t>YES, WE'RE OPEN! Historic Bed Stuy Apartment!</t>
  </si>
  <si>
    <t>Sunny Mott Haven Townhouse With Garden.</t>
  </si>
  <si>
    <t>@@@Great Prime Location 2 BR  @@@@</t>
  </si>
  <si>
    <t>Beautiful corner room in Manhattan Apt</t>
  </si>
  <si>
    <t>Hotel 32 32, Full Superior</t>
  </si>
  <si>
    <t>Sparkling clean, quiet apt ideal to work and relax</t>
  </si>
  <si>
    <t>Private room in Sunnyside 21min to Times Square</t>
  </si>
  <si>
    <t>Sun-drenched LGBTQ+ Private Queen Room @Bushwick</t>
  </si>
  <si>
    <t>Modern Comfort in Gramercy Park w/ Private Patio!</t>
  </si>
  <si>
    <t>SANITIZED cozy 1 bedroom, top of Central Park!</t>
  </si>
  <si>
    <t>A Quiet, Big, and Relaxing First Floor House Bed 3</t>
  </si>
  <si>
    <t>20%OFF Modern Luxury Apartment 2 bed 2 bath. Patio</t>
  </si>
  <si>
    <t>HUGE 18x19 room. 10â€™ ceiling A</t>
  </si>
  <si>
    <t>Stylish Loft</t>
  </si>
  <si>
    <t>New charming 1 Bedroom - private entry - ground fl</t>
  </si>
  <si>
    <t>NYC luxury 2 bedrooms central location</t>
  </si>
  <si>
    <t>Who can resist a wallpaper room(also kid-friendly)</t>
  </si>
  <si>
    <t>ðŸ”¥2500SF PENTHOUSE MIDTOWNðŸ”¥3FLRS, PRIV ROOF&amp;BALCONY</t>
  </si>
  <si>
    <t>EXTRA-LUXURY APARTMENT IN GRAND CENTRAL</t>
  </si>
  <si>
    <t>Beautiful 1st floor apartment located close to JFK</t>
  </si>
  <si>
    <t>Amazing Location - Heart of CHELSEA / Manhattan</t>
  </si>
  <si>
    <t>New renovated shared room  ( FEMALE ONLY )</t>
  </si>
  <si>
    <t>Twin (Single) Bed in East Village Apartment</t>
  </si>
  <si>
    <t>Large 2 BD Upper East With Rooftop Access</t>
  </si>
  <si>
    <t>Brooklyn Crashpad</t>
  </si>
  <si>
    <t>Immaculate &amp; Spacious Duplex in Brownstone</t>
  </si>
  <si>
    <t>5* Large 1 Bed NYC - Flatiron * NoMad</t>
  </si>
  <si>
    <t>Comfortable, spacious â€œ 1 bedroom â€œ apartment.</t>
  </si>
  <si>
    <t>Lovely &amp; Spacious Manhattan Room - Perfect for 2</t>
  </si>
  <si>
    <t>Luxury building in heart of Times Square / Midtown</t>
  </si>
  <si>
    <t>Idyllic studio apt in Midtown East/UES!</t>
  </si>
  <si>
    <t>New Spacious Condo! Near all, 7 Mins to Midtown!</t>
  </si>
  <si>
    <t>Reduced Rates in Beautiful Chelsea Neighborhood</t>
  </si>
  <si>
    <t>Quiet  Artist  2 BEDROOM APARTMENT In E.V. NYC</t>
  </si>
  <si>
    <t>MIDTOWN, 2-bdrm luxury condo. Extraordinary value</t>
  </si>
  <si>
    <t>Small place in arty Bushwick</t>
  </si>
  <si>
    <t>2 rooms Brooklyn; convenient, close to train</t>
  </si>
  <si>
    <t>*Luxe designer comfort in a Central Park setting*</t>
  </si>
  <si>
    <t>Available sept 1st- large apt w elevator</t>
  </si>
  <si>
    <t>Beauty Shared renovated cozy room by Times Square</t>
  </si>
  <si>
    <t>Medical Student Brooklyn Hospitals  : Nice &amp; Cozy!</t>
  </si>
  <si>
    <t>Contemporary &amp; Eclectic 2-bdrm Pre-War Classic</t>
  </si>
  <si>
    <t>Flex 2br Loft: Cleaning CDC guidelines implemented</t>
  </si>
  <si>
    <t>CLEAN COOL room just steps to Staten Island Ferry!</t>
  </si>
  <si>
    <t>Eclectic Harlem Hideaway</t>
  </si>
  <si>
    <t>â˜… Large 2BR APT in Astoria near Midtown + LGA â˜…</t>
  </si>
  <si>
    <t>Shared Room For Cool Low Maintenance People #1</t>
  </si>
  <si>
    <t>Astoria Huge Balcony. Amazing location!</t>
  </si>
  <si>
    <t>Ultimate Bushwick Brooklyn 3-Bedroom</t>
  </si>
  <si>
    <t>The Best apt on the upper west side of Manhattan!</t>
  </si>
  <si>
    <t>Stylish apartment - Island Dream</t>
  </si>
  <si>
    <t>Modern and Cozy Manhattan apartment</t>
  </si>
  <si>
    <t>Bright, Modern Room in Trendy Bedstuy!</t>
  </si>
  <si>
    <t>Modern 2bd Gem Close to Central Park - 5 Min Walk</t>
  </si>
  <si>
    <t>Traditional NYC Oasis - Max Luxury-Hells Kitchenâ€</t>
  </si>
  <si>
    <t>Spacious &amp; bright prime Williamsburg oasis</t>
  </si>
  <si>
    <t>Next to Central Park with Private Bathroom</t>
  </si>
  <si>
    <t>Prvt, bath, kitchen, living, entrnc</t>
  </si>
  <si>
    <t>çº½çº¦ä¹‹å®¶(PrivateBathroom5)</t>
  </si>
  <si>
    <t>8 Bedroom Luxury Townhouse in Midtown-Sleeps 16</t>
  </si>
  <si>
    <t>sunny, park-facing apartment near Columbia</t>
  </si>
  <si>
    <t>Stunning 3BR loft in Williamsburg!!!</t>
  </si>
  <si>
    <t>Spacious Artsy Loft in Brooklyn</t>
  </si>
  <si>
    <t>Private Room  in Hamilton Hts (Full Bed &amp; Desk!)</t>
  </si>
  <si>
    <t>NYC Diamond 5 star 2nd floor 5beds 2baths/Parking</t>
  </si>
  <si>
    <t>Hotel-like space, private bathroom, kitchen &amp; W/D</t>
  </si>
  <si>
    <t>Times Square Apartment with Private Roof deck!</t>
  </si>
  <si>
    <t>æ³•æ‹‰ç››(Flushing)ç‹¬ç«‹å‡ºå…¥Basementå¥—æˆ¿å‡ºç§Ÿã€‚2æˆ¿1å« 2Rooms/1Bath</t>
  </si>
  <si>
    <t>Brooklyn New Private room in Ridgewood # 3</t>
  </si>
  <si>
    <t>Brooklyn's Most Photo Friendly 2 Bedroom Loft</t>
  </si>
  <si>
    <t>Affordable stay in Manhattan! NYC!</t>
  </si>
  <si>
    <t>Luxurious beds in a simple, clean, cozy home</t>
  </si>
  <si>
    <t>Quiet Room/ some Sun Light Close to Times Square</t>
  </si>
  <si>
    <t>Prime Williamsburg Family Art Loft</t>
  </si>
  <si>
    <t>Two Bedroom Apartment in Greenpoint</t>
  </si>
  <si>
    <t>Lux 2BR APT. Hudson Yards&amp;Penn Station</t>
  </si>
  <si>
    <t>Cozy Home in Manhattan</t>
  </si>
  <si>
    <t>Clean, Safe + Spacious 2 Bedroom, 2 Bath in Harlem</t>
  </si>
  <si>
    <t>Cozy, Private Bedroom Near Central Park</t>
  </si>
  <si>
    <t>Room Away From Home w/ Pvt Bathroom</t>
  </si>
  <si>
    <t>Private Room with lock&amp;key-NEAR COLUMBIA Uni.-NYC!</t>
  </si>
  <si>
    <t>Cool Urban Comfort - Artsy Bushwick</t>
  </si>
  <si>
    <t>Amazing Room w/workspace - Williamsburg</t>
  </si>
  <si>
    <t>#1 Location Bedroom In NYC Center-Times Sq - 61F3</t>
  </si>
  <si>
    <t>40th Floor NYC Views! Luxury 2,500 SF on UES.</t>
  </si>
  <si>
    <t>The Evergreen Backpackers - Private room</t>
  </si>
  <si>
    <t>1BR: Plant Filled Oasis Room</t>
  </si>
  <si>
    <t>Cozy Modern One Bedroom in Chelsea</t>
  </si>
  <si>
    <t>Bushwick's finest  (Í â‰– ÍœÊ–Í â‰–) AKA C_C HQ</t>
  </si>
  <si>
    <t>Luxurious  *NO SMOKING* NO PARTY*</t>
  </si>
  <si>
    <t>Brooklyn Oasis, 10 min to Manhattan,Walk to Subway</t>
  </si>
  <si>
    <t>Spacious Williamsburg Duplex 3</t>
  </si>
  <si>
    <t>â›± CONVENIENT COZY CONDO ðŸšŠ 8 MIN WALK TO SUBWAY</t>
  </si>
  <si>
    <t>SQUARE Village Suite/free street parking +wifi</t>
  </si>
  <si>
    <t>Cozy Garden Apt in Williamsburg NYC Townhouse</t>
  </si>
  <si>
    <t>æ³•æ‹‰ç››ä¸­å¿ƒæ¸©é¦¨ä¸¤æˆ¿ä¸¤åŽ…. è¿‘ä¸€åˆ‡ã€‚</t>
  </si>
  <si>
    <t>Entire 1 bedroom apartment-3mins walking to Subway</t>
  </si>
  <si>
    <t>Comfort room #4</t>
  </si>
  <si>
    <t>Clean&amp;Simple (45 minutes to Manhattan) Near JFK</t>
  </si>
  <si>
    <t>â˜…Duplex 3 Room Garden Home near Subwayâ˜…Discountâ˜…</t>
  </si>
  <si>
    <t>Charming Apt in East Village</t>
  </si>
  <si>
    <t>Bedroom In Perfect Location NYC City Center - 43D3</t>
  </si>
  <si>
    <t>*Huge 11' (CH) apt w/ king bed and private bath*</t>
  </si>
  <si>
    <t>Beautiful Attic bedroom Chelsea!</t>
  </si>
  <si>
    <t>Brooklyn home / Williamsburg / huge</t>
  </si>
  <si>
    <t>Modern Home  private room in Times SQ</t>
  </si>
  <si>
    <t>SPACIOUS &amp; CHARMING w/garden 4BR  walk 2 train</t>
  </si>
  <si>
    <t>Pur Bonheur.    (Pure Happiness)</t>
  </si>
  <si>
    <t>Private Room Near Center Of Manhattan NYC! - 12AL</t>
  </si>
  <si>
    <t>Central Park North</t>
  </si>
  <si>
    <t>Private rooftop Penthouse *DISCOUNT FOR LONG STAY*</t>
  </si>
  <si>
    <t>Warm Cozy Bedroom in Historical Harlem!!!</t>
  </si>
  <si>
    <t>Ultra Spacious Private Bed&amp;Bath In Duplex Apt</t>
  </si>
  <si>
    <t>Boho-Chic sleeps 5 TOP FLOOR penthouse prime WBURG</t>
  </si>
  <si>
    <t>SANITIZED 4BR/2Bath + Parking - no events /parties</t>
  </si>
  <si>
    <t>The perfect hide  away from home</t>
  </si>
  <si>
    <t>Spacious One-Bedroom Steps From C. Park/Times Sq.</t>
  </si>
  <si>
    <t>2 Bedroom. Loft living next to Central Park</t>
  </si>
  <si>
    <t>Luxury penthouse apartment one block from train</t>
  </si>
  <si>
    <t>Biggest Flat in NYC! Close to Train, Cafes &amp; Shops</t>
  </si>
  <si>
    <t>NO CLEANING FEE: Work remotely Staycay!</t>
  </si>
  <si>
    <t>Large Room In New York City - Best Location - 43D4</t>
  </si>
  <si>
    <t>Beautiful Aptin heart of williamsburg .Sleeep 3-4p</t>
  </si>
  <si>
    <t>World-Class Brooklyn Brownstone, near A &amp; C Trains</t>
  </si>
  <si>
    <t>Top Luxury 2BR 24hr Doorman high floor Times SQ</t>
  </si>
  <si>
    <t>LUXE Apt &amp; Garden (Sanitized)</t>
  </si>
  <si>
    <t>Charming Apartment with Private Rooftop Terrace</t>
  </si>
  <si>
    <t>2-bedroom in Upper West Side: Private Entrance</t>
  </si>
  <si>
    <t>PETS Welcome!  XL Luxury UES One Bedroom w/Terrace</t>
  </si>
  <si>
    <t>Large room in Harlem on 141st(Manhattan NY 10030)</t>
  </si>
  <si>
    <t>Master Room with Private Bathroom  -Urban Jungle-</t>
  </si>
  <si>
    <t>1 bedroom apt.  (3â€™ to train,2 stops to manhattan)</t>
  </si>
  <si>
    <t>Modern Meets Classic in Your Home Away From Home</t>
  </si>
  <si>
    <t>5 mins to Manhattan Amaze City View Lux Single Bed</t>
  </si>
  <si>
    <t>Artsy Bright Modern Triplex in Williamsburg</t>
  </si>
  <si>
    <t>Sun Filled &amp; Spacious Apt on Riverside Park</t>
  </si>
  <si>
    <t>Luxury 2 beds with 2 full bathrooms</t>
  </si>
  <si>
    <t>Amazing rare duplex with the balcony in Chelsea!</t>
  </si>
  <si>
    <t>Homey studio in New York most artistic Bushwick</t>
  </si>
  <si>
    <t>3ï¼‰Cozy Sunny Warm Room  é˜³å…‰æ¸©é¦¨å•æˆ¿ åœè½¦å®¹æ˜“</t>
  </si>
  <si>
    <t>2nd X-Large Harlem Brownstone Room (Renovated).</t>
  </si>
  <si>
    <t>Elle Decor Artist Loft West Village</t>
  </si>
  <si>
    <t>Small Room two min from A&amp;C trains w/WiFi</t>
  </si>
  <si>
    <t>UWS true 3 bedroom</t>
  </si>
  <si>
    <t>HUGE Private Room with Mini Fridge, Microwave, etc</t>
  </si>
  <si>
    <t>Lexi's International Haven, 12 Mins Walk to Subway</t>
  </si>
  <si>
    <t>Home Base, Back Yard!</t>
  </si>
  <si>
    <t>Great Room in Townhouse Close to 5 Medical Centers</t>
  </si>
  <si>
    <t>Nice &amp; Clean Room in NYC</t>
  </si>
  <si>
    <t>Luxury Brooklyn condo overlooking a park</t>
  </si>
  <si>
    <t>Sunlit Bedroom w/ Private Bath Room in Brooklyn</t>
  </si>
  <si>
    <t>TIME SQUAREâ€ 43rd street Private room on 1st floor</t>
  </si>
  <si>
    <t>Harlem Art Apartment</t>
  </si>
  <si>
    <t>Classic Harlem - Economy Room</t>
  </si>
  <si>
    <t>Luxury Modern Sunny 1BR  in Prime Williamsburg</t>
  </si>
  <si>
    <t>æ³•æ‹‰ç››ä¸­å¿ƒåœ°æ®µå®¢æˆ¿</t>
  </si>
  <si>
    <t>Comfort room #5</t>
  </si>
  <si>
    <t>Colorful room in Artist Apartment</t>
  </si>
  <si>
    <t>Modern Pre-War LoftStudio</t>
  </si>
  <si>
    <t>Apartment with skylight in bedroom</t>
  </si>
  <si>
    <t>Rent a room with amazing Hudson view</t>
  </si>
  <si>
    <t>Private cozy room in Astoria</t>
  </si>
  <si>
    <t>White bedroom 01 in the heart of Astoria- Queens</t>
  </si>
  <si>
    <t>Sunlit Gorgeous Brooklyn LOFT</t>
  </si>
  <si>
    <t>A luxury + healthy home, roof garden &amp; NYC views</t>
  </si>
  <si>
    <t>NYC Monstera Room   -Urban Jungle-</t>
  </si>
  <si>
    <t>Painters Paradise / Greenpoint</t>
  </si>
  <si>
    <t>Gorgeous Luxury Park Facing Williamsburg Condo</t>
  </si>
  <si>
    <t>sun-drenched room in the heart of the Burg</t>
  </si>
  <si>
    <t>Cozy Shared Room in East Side (Female Guest Only)</t>
  </si>
  <si>
    <t>Prime Greenpoint Brownstone with separate entrance</t>
  </si>
  <si>
    <t>âœ¨Cleanâœ¨ Private Suite - Near ALL The Parks! ðŸŒ³ ðŸŒŠ â˜€ï¸</t>
  </si>
  <si>
    <t>Location Lucy</t>
  </si>
  <si>
    <t>â¤ï¸ APT W/ PRIVATE ENTRY+GARDEN IN TOWNHOUSE-SAFE!</t>
  </si>
  <si>
    <t>Sunny Private Room Near Times Square NYC! - 53E3</t>
  </si>
  <si>
    <t>Beautiful room Hellâ€™s Kitchen</t>
  </si>
  <si>
    <t>Loft @ Long Island City</t>
  </si>
  <si>
    <t>Quaint, Convenient Upper East Side</t>
  </si>
  <si>
    <t>Brownstone Manor</t>
  </si>
  <si>
    <t>Brooklyn Loft Escape. Peaceful and Clean!!</t>
  </si>
  <si>
    <t>XE Bright 1 BR unit in luxury amenity building</t>
  </si>
  <si>
    <t>Spacious One bedroom near Central Park</t>
  </si>
  <si>
    <t>Private Room for Cool Low Maintenance Person #3</t>
  </si>
  <si>
    <t>Sunlit East Village Sound Sanctuary</t>
  </si>
  <si>
    <t>Luxury room on Upper West Side - near Central Park</t>
  </si>
  <si>
    <t>Chelsea 2BR garden apartment - legal NYC townhouse</t>
  </si>
  <si>
    <t>Private Entrance-Backyard Use-Welcome Back!</t>
  </si>
  <si>
    <t>Park Avenue Junior One Bedroom recommended!!</t>
  </si>
  <si>
    <t>The Broadway Home : South Wing</t>
  </si>
  <si>
    <t>Great private room in Hellâ€™s kitchen TIMES SQUARE</t>
  </si>
  <si>
    <t>CLEAN GERM FREE ENVIRONMENT in  Bedstuy brooklyn</t>
  </si>
  <si>
    <t>Super Cozy Private APT on GND FL in Brooklyn Home</t>
  </si>
  <si>
    <t>â¤ï¸ Sanitized, Clean Room - Late Self Check-In  â¤ï¸</t>
  </si>
  <si>
    <t>Two Bedroom Apartment with Four Beds, and Bathroom</t>
  </si>
  <si>
    <t>"The Cabin" â€”Private Queen Bedroom in Jungly Apt.</t>
  </si>
  <si>
    <t>Stunning designer 3 bdrm apt 20 min to Manhattan</t>
  </si>
  <si>
    <t>Private Room, 2 Bathrooms, Wifi, 20 min to NYC</t>
  </si>
  <si>
    <t>Private Charming Astoria Apartment</t>
  </si>
  <si>
    <t>Charming and Trendy Brownstone near Train</t>
  </si>
  <si>
    <t>Private room in east Williamsburg the middle room</t>
  </si>
  <si>
    <t>Tranquil Haven W/Private Bath-8 mins to JFK Rm. #1</t>
  </si>
  <si>
    <t>6 Minutes From JFK Airport Cozy Bedroom for Travel</t>
  </si>
  <si>
    <t>Beautiful Room in Bushwick With AC!</t>
  </si>
  <si>
    <t>Througly disinfected Private sunny room near train</t>
  </si>
  <si>
    <t>æ¸©é¦¨å°å•æˆ¿ï¼ˆå…¬ç”¨å«ç”Ÿé—´ï¼‰</t>
  </si>
  <si>
    <t>â¤ï¸â¤ï¸â¤ï¸Loft apartment â¤ï¸â¤ï¸â¤ï¸for â˜…â˜…family or groupâ˜…â˜…</t>
  </si>
  <si>
    <t>HUUUGE CLOUD room Luxury building - best location!</t>
  </si>
  <si>
    <t>Central Park West  Gem</t>
  </si>
  <si>
    <t>' 3BR SLEEP 10 NYC HOUSE EXPERIENCE -ã€†+ NETFLIX</t>
  </si>
  <si>
    <t>Luxury apartment with the best views of Manhattan!</t>
  </si>
  <si>
    <t>Fantastic one bedroom apt</t>
  </si>
  <si>
    <t>Harlem Quiet haven 15 minutes to Time Square !!!!!</t>
  </si>
  <si>
    <t>Next Key Host - Your Next Spot in NYC 2 #airbnbnyc</t>
  </si>
  <si>
    <t>Whimsical Wonderland! Rooftop access! Lovely view!</t>
  </si>
  <si>
    <t>Quintessential Upper West Side - Private 1 Bedroom</t>
  </si>
  <si>
    <t>1BR Loft: Cleaning CDC guidelines implemented</t>
  </si>
  <si>
    <t>Cozy, Clean, Convenient Location</t>
  </si>
  <si>
    <t>Nice room with private bathroom in BK. Superhost!</t>
  </si>
  <si>
    <t>Cozy Studio by Central Park, New York City</t>
  </si>
  <si>
    <t>Close to citified</t>
  </si>
  <si>
    <t>Do not use Airbnb to book. Get a hotel instead.</t>
  </si>
  <si>
    <t>Studio Loft</t>
  </si>
  <si>
    <t>Fabulous NEW 1BR with a GARDEN  view in Manhattan</t>
  </si>
  <si>
    <t>Brooklyn designer apartment</t>
  </si>
  <si>
    <t>â˜…NEWâ˜… Upscale Sunny 1BD + Spacious Balcony + Gym</t>
  </si>
  <si>
    <t>The Lionâ€™s Den</t>
  </si>
  <si>
    <t>Spacious Midtown East Apt</t>
  </si>
  <si>
    <t>1 bedroom w/ Queen bed, 5 minutes from Manhattan</t>
  </si>
  <si>
    <t>Modern Apt w/ balcony &amp; full rooftop access!</t>
  </si>
  <si>
    <t>Charming Bushwick 2BR &amp; private sundeck!</t>
  </si>
  <si>
    <t>AMAZING PRIVATE BEDROOM RIGHT BY CENTRAL PARK</t>
  </si>
  <si>
    <t>The Bronx House</t>
  </si>
  <si>
    <t>Quiet, Cozy Williamsburg Apartment</t>
  </si>
  <si>
    <t>Harlem-Gem</t>
  </si>
  <si>
    <t>Fashion Of The City: Apartment in Times Square NYC</t>
  </si>
  <si>
    <t>Sunny patio, very private, skyline views, BIG bed</t>
  </si>
  <si>
    <t>River View in Sutton Place 2 Bedroom Apt</t>
  </si>
  <si>
    <t>Brooklyn Loft-Style Apartment on Franklin Ave</t>
  </si>
  <si>
    <t>Amazing Harlem Apartment with Backyard!!!</t>
  </si>
  <si>
    <t>Gorgeous Studio &amp; Balcony Garden</t>
  </si>
  <si>
    <t>Spotlessly clean 1 bedroom apt, doorman building,</t>
  </si>
  <si>
    <t>Astoria townhouse apartment in great location</t>
  </si>
  <si>
    <t>Perfect Huge! 3BR/2Bath- 5min JFK &amp; Resorts Casino</t>
  </si>
  <si>
    <t>Lovely Light-Filled Room in Brooklyn Townhouse!</t>
  </si>
  <si>
    <t>The Gallery~2 Bedroom Apartment~20 minutes to NYC</t>
  </si>
  <si>
    <t>Large and Quite Private Bedroom near Central Park</t>
  </si>
  <si>
    <t>BEST LOCATION! READ MY REVIEWS!!! LUXURY BUILDING</t>
  </si>
  <si>
    <t>Ten minutes from Manhattan Private room</t>
  </si>
  <si>
    <t>!Hamilton Studio. 2Qn beds. priv bath. kitchnett</t>
  </si>
  <si>
    <t>Shared Room by Time Square</t>
  </si>
  <si>
    <t>Boutique Garden Apt near JFK/LGA, Jamaica Queens</t>
  </si>
  <si>
    <t>Private Room near Times Sq, Central Park UWS</t>
  </si>
  <si>
    <t>Super Clean Apartment Brooklyn!!!</t>
  </si>
  <si>
    <t>Cozy Cottage in Bushwick</t>
  </si>
  <si>
    <t>Small room in big apartment with backyard</t>
  </si>
  <si>
    <t>Beautiful Shared Apt by Central Park in Manhattan2</t>
  </si>
  <si>
    <t>Hip minimal loft. A block from L and G. Clean. fun</t>
  </si>
  <si>
    <t>Newly renovated, ENTIRE apt/ perfect LIC location!</t>
  </si>
  <si>
    <t>Beautiful shared room ( FEMALE ONLY )</t>
  </si>
  <si>
    <t>Large Quiet Room 20 mins ride to Times Square</t>
  </si>
  <si>
    <t>Huge 2 Bed Sutton Place</t>
  </si>
  <si>
    <t>Cozy Brooklyn apartment - 10 mins from manhattan</t>
  </si>
  <si>
    <t>True 2 Bed/2 Bath in Chelsea</t>
  </si>
  <si>
    <t>BEST LOCATION STYLISH TWO BEDROOM WILLIAMSBURG</t>
  </si>
  <si>
    <t>Luxury City Suites Steps from Central Park</t>
  </si>
  <si>
    <t>Skylight on Hart (monthly rental only)</t>
  </si>
  <si>
    <t>Private room Visit New York !ðŸˆ</t>
  </si>
  <si>
    <t>Cozy True 1BR Apartment in Noho</t>
  </si>
  <si>
    <t>Artsy duplex for 6, super close to Manhattan</t>
  </si>
  <si>
    <t>Dreams Central Park Bedroom</t>
  </si>
  <si>
    <t>Beautiful Meatpacking District Loft!</t>
  </si>
  <si>
    <t>Beautiful Fully Renovated 3 bedroom apartment</t>
  </si>
  <si>
    <t>Mamas Place (A) WiFi prvt/ent in Flushing,NY</t>
  </si>
  <si>
    <t>PRIME Location! Midtown Private Room 2-Queen Bed</t>
  </si>
  <si>
    <t>Cozy Room Near Central Park</t>
  </si>
  <si>
    <t>Huge1 Bedroom Apt + Balcony near Javits Center</t>
  </si>
  <si>
    <t>Sunny Apartment with rooftop views in Williamsburg</t>
  </si>
  <si>
    <t>Stylish renovated 2BDs, Clinton Hill</t>
  </si>
  <si>
    <t>modern new 1 bedroom with  balconies  Greenpoint</t>
  </si>
  <si>
    <t>Fully Renovated in the heart of Stuyvesant heights</t>
  </si>
  <si>
    <t>Times Square centrally located large room</t>
  </si>
  <si>
    <t>Lovely backyard studio.</t>
  </si>
  <si>
    <t>Beautiful &amp; Massive 4 bdr with Bonus Perks!</t>
  </si>
  <si>
    <t>Amazzzing City Views in Lux bldg</t>
  </si>
  <si>
    <t>Charming, quiet 1BR sleeps 4, close to train&amp;city</t>
  </si>
  <si>
    <t>Sunny modern studio apartment</t>
  </si>
  <si>
    <t>4 bedrooms with 3 baths and patio Duplex in BK!</t>
  </si>
  <si>
    <t>â€œWork-from-homeâ€ from OUR home.</t>
  </si>
  <si>
    <t>Comfy bedroom with KING sized bed! Nearby subway.</t>
  </si>
  <si>
    <t>Comfortable one bedroom 2 min from Central Park</t>
  </si>
  <si>
    <t>Zen HUGE room, 15 min to Manhattan, AC</t>
  </si>
  <si>
    <t>The Hideaway</t>
  </si>
  <si>
    <t>Cozy &amp; comfortable space in brooklyn!</t>
  </si>
  <si>
    <t>Private Room &amp; Bath in 2 BD 15 min to city</t>
  </si>
  <si>
    <t>Private Room 1</t>
  </si>
  <si>
    <t>Quaint EastVillage home perfect for solo travelers</t>
  </si>
  <si>
    <t>A Little Bit of Brooklyn.</t>
  </si>
  <si>
    <t>Beautiful, Immaculate &amp; Spacious - Upper West Side</t>
  </si>
  <si>
    <t>CLEAN, Crisp, Comfy Large 1 bd in Williamsburg</t>
  </si>
  <si>
    <t>Family Friendly Apt in Quiet Townhouse</t>
  </si>
  <si>
    <t>Manhattan Private room elevator building sofabed</t>
  </si>
  <si>
    <t>Backyard! Covered Porch w/ Swing &amp; Outdoor Dining</t>
  </si>
  <si>
    <t>Modern Apartment Prospect Heights</t>
  </si>
  <si>
    <t>Central New York Couchsurfer shared room available</t>
  </si>
  <si>
    <t>Cozy Private Bedroom in Brownstone, Bed-Stuy.</t>
  </si>
  <si>
    <t>Cozy &amp; Beautiful Room in Astoria for all season</t>
  </si>
  <si>
    <t>3 BED 2 BATH Williamsburg Brooklyn Townhouse APT</t>
  </si>
  <si>
    <t>Lovely apt in blooming Bed-Sty</t>
  </si>
  <si>
    <t>Comfy Private Room near JFK  Lga Airport &amp;Subway#2</t>
  </si>
  <si>
    <t>Private Cozy LARGE NEW Renovated 1 Bedroom Apt!</t>
  </si>
  <si>
    <t>ROOM (B)</t>
  </si>
  <si>
    <t>Gorgeous Private Room in Hell's Kitchen</t>
  </si>
  <si>
    <t>A true NYC experience</t>
  </si>
  <si>
    <t>Enjoy the best of Harlem in this comfortable home</t>
  </si>
  <si>
    <t>Private bedroom in beautiful loft apartment</t>
  </si>
  <si>
    <t>LARGE NEW Private Cozy Apt - Renovated 1 Bedroom!</t>
  </si>
  <si>
    <t>Deluxe Room with private bath,20 mins to Midtown</t>
  </si>
  <si>
    <t>Beautiful, Serene &amp; Light-Filled East Village Loft</t>
  </si>
  <si>
    <t>Time Square - 1 Bedroom Apartment - Entire Place</t>
  </si>
  <si>
    <t>â„ï¸SALE: Lâ™¥vely 1BR! Times Square Theatre District</t>
  </si>
  <si>
    <t>The LIONz Den/wheelchair accessible</t>
  </si>
  <si>
    <t>Clean Cozy Room In Amazing Bushwick Apartment</t>
  </si>
  <si>
    <t>Bright, Newly Renovated Apt. Close to Everything!</t>
  </si>
  <si>
    <t>Modern Apt in Hip Williamsburg</t>
  </si>
  <si>
    <t>Clean and Cozy Room 2 in Brooklyn</t>
  </si>
  <si>
    <t>NYC Mod Style Apartment in Bronx</t>
  </si>
  <si>
    <t>Bright, Modern, Cozy Room w/Rooftop in Brooklyn</t>
  </si>
  <si>
    <t>Cozy room and Large *eco+* Apartment with backyard</t>
  </si>
  <si>
    <t>Red Apple Suite Harlem NYC - Private Brownstone</t>
  </si>
  <si>
    <t>Private Penthouse in Midtown East</t>
  </si>
  <si>
    <t>A Modern  Rustic Retreat in the heart of BedStuy</t>
  </si>
  <si>
    <t>LOFT+Rooftop+Balcony 4Beds 2Bath (NOT FOR PARTIES)</t>
  </si>
  <si>
    <t>Well-located Lenox Ave Room, 6mins to Central Park</t>
  </si>
  <si>
    <t>Quick travel to NYC! Spacious with Private Bath 1</t>
  </si>
  <si>
    <t>Private Bedroom in Harlem</t>
  </si>
  <si>
    <t>SIMPLEHOME Nothing fancy just quiet Place</t>
  </si>
  <si>
    <t>LOFT HAVEN ~ Six Windows ~ Bricks ~ Plants ~ Quiet</t>
  </si>
  <si>
    <t>Cozy Apartment in Midtown West *NEW LOW PRICES*</t>
  </si>
  <si>
    <t>UES Beautiful Blue Room / 2 Bedrooms</t>
  </si>
  <si>
    <t>G.BX - Cute Comfy Room Short Walk From The Subway!</t>
  </si>
  <si>
    <t>Middle Bunk in Co-Living Space for Men</t>
  </si>
  <si>
    <t>Heart of Hell's Kitchen Private Mezzanine</t>
  </si>
  <si>
    <t>Charming Lincoln Center Home near Central Park!!!</t>
  </si>
  <si>
    <t>Designer 1 Bedroom Apartment</t>
  </si>
  <si>
    <t>Stylish apt w/ private deck, for short &amp; long-term</t>
  </si>
  <si>
    <t>æœ‰å®¶å®¢å±… 53</t>
  </si>
  <si>
    <t>Brand New Brooklyn Passive House Brownstone</t>
  </si>
  <si>
    <t>Bright, Spacious, 1 bedroom in center of NYC.</t>
  </si>
  <si>
    <t>Private Room &amp; Bath 20 mins to Manhattan</t>
  </si>
  <si>
    <t>â¤ï¸Private-Keyed Room #2 â¤ï¸Desk, closet, Queen Bed!</t>
  </si>
  <si>
    <t>Lots of space in the heart of Bushwick!</t>
  </si>
  <si>
    <t>Bedroom New York City Center | Book It Now! - 23B2</t>
  </si>
  <si>
    <t>Blue Hour - Bright and Spacious Bedstuy Apartment</t>
  </si>
  <si>
    <t>Sunny Private Bedroom w/ Private Bathroom!</t>
  </si>
  <si>
    <t>Clean/spacious/newly renovated 3-bdrm apartment NY</t>
  </si>
  <si>
    <t>Full (Double) Bed in East Village Apartment</t>
  </si>
  <si>
    <t>Cozy, clean Greenpoint room with yard access</t>
  </si>
  <si>
    <t>Master Bedroom @ Great Location 10mins to Times Sq</t>
  </si>
  <si>
    <t>Light-filled garden apartment in Brooklyn rowhouse</t>
  </si>
  <si>
    <t>Hotel Hendricks, Deluxe King</t>
  </si>
  <si>
    <t>East Williamsburg LOFT! Giant &amp; Sunny!</t>
  </si>
  <si>
    <t>â˜®ï¸ PEACEFUL TOP FLOOR OASIS ðŸ 8 MIN WALK TO MAIN ST</t>
  </si>
  <si>
    <t>Fresh, clean and cozy room in Brooklyn NYC</t>
  </si>
  <si>
    <t>Authentic Artist's Loft - Prime Northside W'burg!!</t>
  </si>
  <si>
    <t>Charming single room</t>
  </si>
  <si>
    <t>East Village with AC - 1 Bedroom Quaint Apartment</t>
  </si>
  <si>
    <t>Ideal 4 Bedroom Duplex in Harlem</t>
  </si>
  <si>
    <t>Private room with PRIVATE BATHROOM / AMAZING VIEW</t>
  </si>
  <si>
    <t>Cozy bedroom in Upper East Side/ 2-min Subway</t>
  </si>
  <si>
    <t>LES East Village Spacious Getaway near NYU Langone</t>
  </si>
  <si>
    <t>Bushwick Bklyn Sunny Apt available for long stay</t>
  </si>
  <si>
    <t>Gorgeous Light Upper East Side</t>
  </si>
  <si>
    <t>LUXURY 3BDRM 2BTH Sleeps 14ppl 25 min to Manhattan</t>
  </si>
  <si>
    <t>Beautiful room minutes to Manhattan</t>
  </si>
  <si>
    <t>Williamsburg Artist Renovated Nest</t>
  </si>
  <si>
    <t>Great location! Master Bedroom 10 mins to Times Sq</t>
  </si>
  <si>
    <t>Private BR in beautifulArtists Loft</t>
  </si>
  <si>
    <t>Super Clean Midtown Expansive Private Room with TV</t>
  </si>
  <si>
    <t>Upper East Side Gem - Balcony, River View + Wine</t>
  </si>
  <si>
    <t>Sunny 2br Apt in Bedstuy. 20 mins to Manhattan!</t>
  </si>
  <si>
    <t>EXTRA LUXURY DUPLEX PH IN TIMES SQUARE</t>
  </si>
  <si>
    <t>Spacious Room in East Village Architectâ€™s Home</t>
  </si>
  <si>
    <t>Beautiful Hells Kitchen Apt, Next to Everything!</t>
  </si>
  <si>
    <t>Bed-stuy Deluxe</t>
  </si>
  <si>
    <t>Style In The City: Apartment In Times Square</t>
  </si>
  <si>
    <t>BIG 2Bedroom in the Upper East Side</t>
  </si>
  <si>
    <t>NYC Private Room w a View</t>
  </si>
  <si>
    <t>Our Amazing Garden - Brownstone Experience!</t>
  </si>
  <si>
    <t>Hotel 32 32, Queen Studio with Balcony</t>
  </si>
  <si>
    <t>*NEXT TO SUBWAY* 2 Bedroom Apt w. Washer/Dryer</t>
  </si>
  <si>
    <t>Very close to Manhattan!!! Muy cerca de Manhattan</t>
  </si>
  <si>
    <t>Beautiful Modern  Apartment Near Downtown Brooklyn</t>
  </si>
  <si>
    <t>Vacant for Months</t>
  </si>
  <si>
    <t>Charming, Sunny Artist Apartment in Harlem!</t>
  </si>
  <si>
    <t>çº½çº¦ä¹‹å®¶ï¼ˆSunny Home1)</t>
  </si>
  <si>
    <t>Riverside Drive Private Room-Spacious, Convenient</t>
  </si>
  <si>
    <t>Curated &amp; Private Prime Williamsburg Boutique Home</t>
  </si>
  <si>
    <t>Spacious 1 bed near subways/park</t>
  </si>
  <si>
    <t>Clean Nice Room in Brooklyn &amp; 20 mins to Manhattan</t>
  </si>
  <si>
    <t>Private Room for 2 near Hospitals E. Flatbush</t>
  </si>
  <si>
    <t>Huge bohemian loft apartment with garden vibes</t>
  </si>
  <si>
    <t>Comfy room w p bath &amp; patio in Purrfect BK Apt!</t>
  </si>
  <si>
    <t>So cold AC, WiFi, 5min Jtrain, 24 hour deli, more*</t>
  </si>
  <si>
    <t>King size lofted bedroom with extra queen bed</t>
  </si>
  <si>
    <t>Fun Camper Van In The Heart Of NYC!</t>
  </si>
  <si>
    <t>Charming Brooklyn 2 Bedroom Apartment</t>
  </si>
  <si>
    <t>Secure room in  quiet neighborhood near Manhattan</t>
  </si>
  <si>
    <t>Architects' Passive House Brownstone Unit</t>
  </si>
  <si>
    <t>Right Direction Cottage1 Private &amp; Cozy NYC FINEST</t>
  </si>
  <si>
    <t>Cozy, private 1 Bedroom in Williamsburg, Brooklyn!</t>
  </si>
  <si>
    <t>Stunning Penthouse with Private Deck &amp; Piano</t>
  </si>
  <si>
    <t>Exquisite Penthouse with Fireplace by Central Park</t>
  </si>
  <si>
    <t>Flushing luxury suite in basement with window</t>
  </si>
  <si>
    <t>Private Room in Bushwick Loft Minutes from L Train</t>
  </si>
  <si>
    <t>NEW! Fam friendly, spacious BK townhouse</t>
  </si>
  <si>
    <t>Green Apple Suite Harlem NYC BROWNSTONE</t>
  </si>
  <si>
    <t>Warm Studio in East Village, 15 min walk to Soho</t>
  </si>
  <si>
    <t>Great Location w/ Backyard Short Walk to Times Sq</t>
  </si>
  <si>
    <t>å¤§åŒäººæˆ¿ï¼Œå…±ç”¨å«ç”Ÿé—´ï¼Œ</t>
  </si>
  <si>
    <t>Harlem Spacious True Two Bedroom 1 Bath</t>
  </si>
  <si>
    <t>the Mackenzie Brooklyn</t>
  </si>
  <si>
    <t>Marvelous  3 Bedroom Apt/time sq perfect location</t>
  </si>
  <si>
    <t>Location! Room in Bklyn 10 minutes to Manhattan</t>
  </si>
  <si>
    <t>Super comfy (1.5 bed) pad</t>
  </si>
  <si>
    <t>NY TIME SQUARE DOUBLE ROOM-NON SMOKING</t>
  </si>
  <si>
    <t>Bedstuy &gt; Cozy, fully furnished basement studio!</t>
  </si>
  <si>
    <t>Worst Place Ever for Creatives (We're Fun/Safe) #1</t>
  </si>
  <si>
    <t>Newly renovated &amp; Clean 2 Bedrooms with Garden</t>
  </si>
  <si>
    <t>Bright, Sunny, Comfy Home to Shelter in Place</t>
  </si>
  <si>
    <t>Butterfield 8</t>
  </si>
  <si>
    <t>Nice and comfy 1BR in the heart of Williamsburg!</t>
  </si>
  <si>
    <t>Bright and clean room in Astoria, steps from train</t>
  </si>
  <si>
    <t>Highly Disinfected | Perfectly Located Near Restaurants, Shops, &amp; Sites</t>
  </si>
  <si>
    <t>20min to Manhattan &amp; Safe Neighborhood&amp;PrivateRoom</t>
  </si>
  <si>
    <t>Modern 1 Bedroom in Chelsea</t>
  </si>
  <si>
    <t>The Mayesâ€™ casa</t>
  </si>
  <si>
    <t>Modern Cozy One Bedroom near Theater District</t>
  </si>
  <si>
    <t>Private Room in Duplex with Backyard</t>
  </si>
  <si>
    <t>Parkway Escape</t>
  </si>
  <si>
    <t>Modern room in the luxury apartment</t>
  </si>
  <si>
    <t>WILLIAMSBURG ROOM</t>
  </si>
  <si>
    <t>Cozy room in the LOFT! GREAT VALUE AND LOCATION2</t>
  </si>
  <si>
    <t>Stunning Brooklyn Apartment with majestic Garnden</t>
  </si>
  <si>
    <t>70% off MODERN RUSTIC DESIGNED APARTMENT</t>
  </si>
  <si>
    <t>private bedroom in 3 br apt</t>
  </si>
  <si>
    <t>Penthouse, private patio, hammock, city views</t>
  </si>
  <si>
    <t>15 Min  Manhattan, Safe, Clean, Quiet, Good Price</t>
  </si>
  <si>
    <t>Unique Large 1 Bedroom Apt, Private Entrance</t>
  </si>
  <si>
    <t>Safe and Private Artist Loft Studio close to all</t>
  </si>
  <si>
    <t>Large studio in modern building by Penn Station</t>
  </si>
  <si>
    <t>super clean, Sanitized and large private room # 2</t>
  </si>
  <si>
    <t>Long-Term Rental!  Cozy 2br Apt in Williamsburg</t>
  </si>
  <si>
    <t>MICHAEL'S GORGEOUS LUXURY APARTMENT AND VIEW!</t>
  </si>
  <si>
    <t>Modern Zen 1BR in Prime Williamsburg</t>
  </si>
  <si>
    <t>8/16-9/23 $1k OFF Sunny 1bdrm Apt 2 blks 2 N Train</t>
  </si>
  <si>
    <t>Lincoln Center/ Riverside Hip</t>
  </si>
  <si>
    <t>Walk to FERRY, private, entire apartment. All new!</t>
  </si>
  <si>
    <t>Easy access</t>
  </si>
  <si>
    <t>Spacious comfortable clean room By Times Square</t>
  </si>
  <si>
    <t>Astoria Near train 15 min from City</t>
  </si>
  <si>
    <t>EVENT DEAL ALL MONTH LONG! BOOK NOW !</t>
  </si>
  <si>
    <t>Spacious &amp; bright 2 Bedroom near Pratt</t>
  </si>
  <si>
    <t>Private Cozy Bright Brooklyn Spot</t>
  </si>
  <si>
    <t>Suite East Side/free street parking &amp; WIFI</t>
  </si>
  <si>
    <t>Cozy Shared Apartment Near Central Park 5</t>
  </si>
  <si>
    <t>Monthly Welcome! 1000 sf ft Beautiful Studio!</t>
  </si>
  <si>
    <t>One bed room apt In a brownstone - Manhattan</t>
  </si>
  <si>
    <t>HUGE mid-century modern, sun-drenched flat</t>
  </si>
  <si>
    <t>1 bed in Central Harlem. Close to Train</t>
  </si>
  <si>
    <t>Shared Room For Cool Low Maintenance People #3</t>
  </si>
  <si>
    <t>Amazing 2 bedroom/3 bed apt near Time Sq/Broadway</t>
  </si>
  <si>
    <t>1 bed, 1 bath, 1 block to train, Wash/Dry, Yard</t>
  </si>
  <si>
    <t>â¤ï¸ Beautiful Private Loving &amp; Clean Garden Charmâ¤ï¸</t>
  </si>
  <si>
    <t>Private room in big house in Brooklyn</t>
  </si>
  <si>
    <t>An Apartment, 15 Minutes To Manhattan.</t>
  </si>
  <si>
    <t>Private 2BR Bath Full Kitchen Exclusive Parking</t>
  </si>
  <si>
    <t>East Village Penthouse - Entire 2BR Loft Apartment</t>
  </si>
  <si>
    <t>NY MIDTOWN DOUBLE ROOM-NON SMOKING</t>
  </si>
  <si>
    <t>Cozy room with private bathroom and balcony!</t>
  </si>
  <si>
    <t>Bed&amp;Bushwick *Disinfected, Safe + Well-Stocked*</t>
  </si>
  <si>
    <t>Spacious 1 bedroom in beautiful loft apartment</t>
  </si>
  <si>
    <t>Quiet, Cozy Room | Midtown | Low Rates Right Now!</t>
  </si>
  <si>
    <t>A beautiful prime Bedford-L room in a 1bd ap</t>
  </si>
  <si>
    <t>Bed Stuy/Clinton Hill Eclectic Home</t>
  </si>
  <si>
    <t>Extra Disinfected Chic One Bedroom on UES</t>
  </si>
  <si>
    <t>Entire Home in NYC- 2 bedroom/ Private Entrance</t>
  </si>
  <si>
    <t>Small bedroom but very comfortable</t>
  </si>
  <si>
    <t>â­High Floor Luxury Apt - Amazing Sunset &amp; Sunrise!</t>
  </si>
  <si>
    <t>ROOM C</t>
  </si>
  <si>
    <t>Beautiful Brooklyn Apartment with Private Backyard</t>
  </si>
  <si>
    <t>Beautiful shared room in upper east (FEMALE ONLY )</t>
  </si>
  <si>
    <t>Big Quiet Ranch Style One Bedroom - Center of NYC</t>
  </si>
  <si>
    <t>Willy Nilly 1 Bed + Sleeper Sofa + Crazy Roofdeck</t>
  </si>
  <si>
    <t>Iconic and Rustic Summer Hideaway</t>
  </si>
  <si>
    <t>Luxury Apartment with Epic Views -2 bedrooms/baths</t>
  </si>
  <si>
    <t>Cherry Hill - !Free Parking!-</t>
  </si>
  <si>
    <t>Modern, Spacious Brownstone Apt ~ 15min Manhattan</t>
  </si>
  <si>
    <t>2FLOOR LUXURY Music Studio Live-IN</t>
  </si>
  <si>
    <t>PRIME Tourist Location! Private room 2 in Midtown</t>
  </si>
  <si>
    <t>Cozy 2 bed doorman building Close to park</t>
  </si>
  <si>
    <t>Private Bedroom Minutes From NYC Center - 31C3</t>
  </si>
  <si>
    <t>Watch the sunset from every room in this UWS Apt</t>
  </si>
  <si>
    <t>ðŸ”¹ï¸CharmingðŸ”¹ï¸1br near Airtran &amp; LIRR</t>
  </si>
  <si>
    <t>A sanctuary away from home</t>
  </si>
  <si>
    <t>Once Upon a Brownstone</t>
  </si>
  <si>
    <t>Cozy &amp; Cheap room in very spacious house!!</t>
  </si>
  <si>
    <t>Brooklyn Room with private bathroom (furnished)</t>
  </si>
  <si>
    <t>Lovely Luxe Bedroom, Easy Commute</t>
  </si>
  <si>
    <t>THE LINCOLN PARLOR -Historic Brownstone Apartment</t>
  </si>
  <si>
    <t>Sunny 2 bdrm W'burg Duplex w/ 3 beds. 5* superhost</t>
  </si>
  <si>
    <t>Beautiful Apartment for 3 in NYC w Washer/Dryer</t>
  </si>
  <si>
    <t>Luxury UWS 1 Bed w/ Gym, Laundry, Rooftop #6128</t>
  </si>
  <si>
    <t>Midtown Manhattan Clean Apartment Share</t>
  </si>
  <si>
    <t>2BR Flex: Cleaning CDC guidelines implemented.</t>
  </si>
  <si>
    <t>SUNNY, COMPLETELY PRIVATE, and LEGAL</t>
  </si>
  <si>
    <t>2 bedroom Luxury!</t>
  </si>
  <si>
    <t>A terrace in the treetops!</t>
  </si>
  <si>
    <t>æ³•æ‹‰ç››ä¸­å¿ƒæˆ¿</t>
  </si>
  <si>
    <t>Stylish Private Room w/ Queen Bed, Futon, TV+</t>
  </si>
  <si>
    <t>Luxury upper east side one bedroom!</t>
  </si>
  <si>
    <t>Private Bed-Stuy Duplex! 15-20 minutes to the City</t>
  </si>
  <si>
    <t>Whole Apt w/ Master Bdrm: HBO/Netflix, Minifridge</t>
  </si>
  <si>
    <t>Spacious, sun-drenched artist loft</t>
  </si>
  <si>
    <t>Modern Brooklyn Duplex Lux Loft with Pool and Gym</t>
  </si>
  <si>
    <t>NewPlace 5(Entire apartment)</t>
  </si>
  <si>
    <t>Entire 2 bedroom apt in the heart of East Village</t>
  </si>
  <si>
    <t>3 Bedroom Quietly Close To Everything</t>
  </si>
  <si>
    <t>Pleasant 3rd Floor Timeless Brooklyn Apt</t>
  </si>
  <si>
    <t>Private room in a big nice house in Brooklyn</t>
  </si>
  <si>
    <t>Bright, Large Loft in the Heart of Wburg</t>
  </si>
  <si>
    <t>PRIVATE Room Spacious Quiet Apt., in ELEVATOR Bldg</t>
  </si>
  <si>
    <t>1BR + Private Bath in the Heart of Williamsburg</t>
  </si>
  <si>
    <t>Amazing Boho-Chic apt in the Heart of East Village</t>
  </si>
  <si>
    <t>Prime Midtown 3 Bdrm apt near Central Park &amp; 5 Ave</t>
  </si>
  <si>
    <t>Self Isolate in Style in a BEAUTIFUL Brownstone â¤ï¸</t>
  </si>
  <si>
    <t>NEW! Huge Midtown 1Bed Loft by UN &amp; Grand Central!</t>
  </si>
  <si>
    <t>CHARMING, QUIET EAST VILLAGE 2 (or 1) BR</t>
  </si>
  <si>
    <t>Own Room &amp; Bath, Artsy Town House, 18" to Wall St</t>
  </si>
  <si>
    <t>renovated apt with fireplace in Brooklyn!</t>
  </si>
  <si>
    <t>Private bedroom and private bathroom in midtown.</t>
  </si>
  <si>
    <t>LUXURY 1 BEDROOM - SUTTON PLACE</t>
  </si>
  <si>
    <t>Large Room Near Times Square-Hudson Yards! - 31C2</t>
  </si>
  <si>
    <t>Private Studio Apartment In New York Center - 11A</t>
  </si>
  <si>
    <t>Big bedroom  .Queens,AstÃ³ria Subway close M,R</t>
  </si>
  <si>
    <t>Private, Comfy, Cozy, Brooklyn close to Manhattan</t>
  </si>
  <si>
    <t>Beautiful, large, Morningside apt</t>
  </si>
  <si>
    <t>VERY CLEAN! Private Entrance &amp; Bath</t>
  </si>
  <si>
    <t>Ultra-Lux Williamsburg Penthouse w/ Full Rooftop!</t>
  </si>
  <si>
    <t>çº½çº¦ä¹‹å®¶ï¼ˆSunny Home4)</t>
  </si>
  <si>
    <t>Fantastic Family â¤ï¸ Place in Heart of Manhattan</t>
  </si>
  <si>
    <t>WILLIAMSBURG BROOKLYN PRIVATE ENTRANCE SAFE!!!</t>
  </si>
  <si>
    <t>Spacious studio on riverside park</t>
  </si>
  <si>
    <t>(A) CRASH PALACE</t>
  </si>
  <si>
    <t>Beautiful Georgian Studio in the Heart of Chelsea</t>
  </si>
  <si>
    <t>Disinfected/Elegant/Classy Artist Loft 2 Priv bdms</t>
  </si>
  <si>
    <t>Charming Private Astoria B&amp;B 15 Min To Manhattan!</t>
  </si>
  <si>
    <t>The Brooklyn Luxe</t>
  </si>
  <si>
    <t>SUNNY, LARGE DUPLEX Chelsea 2BR 2BA with PIANO</t>
  </si>
  <si>
    <t>the Boogie Down Bx Room at Crocevia (Kro-che-via)</t>
  </si>
  <si>
    <t>Private Designer Townhouse &amp; Garden - Central Park</t>
  </si>
  <si>
    <t>Sunny, Private, Cute, Queen Bed in Ridgewood,NY</t>
  </si>
  <si>
    <t>Tranquil &amp; Economical Room, 10min Walk to Station!</t>
  </si>
  <si>
    <t>garden view  / female guest</t>
  </si>
  <si>
    <t>EXTRA LUX PH with 2 priv terraces in Times Square</t>
  </si>
  <si>
    <t>Private and Cozy Room Waiting for You</t>
  </si>
  <si>
    <t>The cozy little Room</t>
  </si>
  <si>
    <t>Designer Upper East side apartment Two entrances.</t>
  </si>
  <si>
    <t>Modern Harlem Townhouse</t>
  </si>
  <si>
    <t>Charming 1.5 BR Apt in Brooklyn Brownstone</t>
  </si>
  <si>
    <t>Sunny Room In Hip Williamsburg</t>
  </si>
  <si>
    <t>Central Williamsburg King Bed - minutes to NYC</t>
  </si>
  <si>
    <t>Private clean room in NYC, 8 min Times Square</t>
  </si>
  <si>
    <t>BEST value in Midtown! 1-bdrm luxury resort condo.</t>
  </si>
  <si>
    <t>Blue Penthouse Harlem NYC private Brownstone</t>
  </si>
  <si>
    <t>Midtown Manhattan Shared Room</t>
  </si>
  <si>
    <t>large hellâ€™s kitchen room with a private bathroom</t>
  </si>
  <si>
    <t>Central Park Lovely Spacious Room</t>
  </si>
  <si>
    <t>NON-SMOKING NY BROADWAY DOUBLE DOUBLE ROOM</t>
  </si>
  <si>
    <t>Entire  Apartment ! The St. Marks Townhouse.</t>
  </si>
  <si>
    <t>Private room in the heart of Bushwick</t>
  </si>
  <si>
    <t>Bushwick palace</t>
  </si>
  <si>
    <t>3 Bedroom Luxury Apt. Clean &amp; Great Location!</t>
  </si>
  <si>
    <t>2 bedroom West side Central Park/ Columbia Univ</t>
  </si>
  <si>
    <t>Beautiful comfy room in lively neighborhood</t>
  </si>
  <si>
    <t>1 Bedroom Beautiful spacious Brownstone  Apt</t>
  </si>
  <si>
    <t>Manhattan**1 block to train**15 min to Times sq</t>
  </si>
  <si>
    <t>Private room in bright spacious two bed apartment!</t>
  </si>
  <si>
    <t>Bedstuy Brownstone Townhouse w/ Huge Backyard</t>
  </si>
  <si>
    <t>~Vibe Overnight~ | Modern Stay | 2BD</t>
  </si>
  <si>
    <t>Cozy Comfort in Central Park North</t>
  </si>
  <si>
    <t>Entire Apartment in Manhattan - Prime Location</t>
  </si>
  <si>
    <t>SUNNY ROOM WITH 2 BEDS -NEAR 3 METROS WILLIAMSBURG</t>
  </si>
  <si>
    <t>Fresh + Clean Apartment in Brooklyn w Outdoor Area</t>
  </si>
  <si>
    <t>Spacious, Bright Room in Cozy Bedstuy Apartment!</t>
  </si>
  <si>
    <t>The Kimono Suite</t>
  </si>
  <si>
    <t>LUXURIOUS! Private Bedroom w/ Own Private Bathroom</t>
  </si>
  <si>
    <t>1 min from the station! 20 min to Manhattan!</t>
  </si>
  <si>
    <t>Artist Retreat and â€˜private Gardenâ€™</t>
  </si>
  <si>
    <t>Premier E. 62nd Location...Lex to Park Avenue</t>
  </si>
  <si>
    <t>Charm &amp; Beauty close to Manhattan Clean/Sanitized</t>
  </si>
  <si>
    <t>Beautiful Garden Level Apt. with Backyard!</t>
  </si>
  <si>
    <t>Cozy Queen Bedroom near Express Train to City</t>
  </si>
  <si>
    <t>Comfort room #6</t>
  </si>
  <si>
    <t>Luxury Gem Central Times Square</t>
  </si>
  <si>
    <t>Prime Williamsburg Large bedroom for 1 Long term</t>
  </si>
  <si>
    <t>Shared apt next to Theater District, Broadway</t>
  </si>
  <si>
    <t>Manhattan luxury Apartment with amazing view</t>
  </si>
  <si>
    <t>Harlem, NY Boutique Condominium (New Construction)</t>
  </si>
  <si>
    <t>Super Cozy Camper Van In Manhattan! NYC!#Vanlife</t>
  </si>
  <si>
    <t>3BEDROOM 2BATH SUITE MIDTOWN WITH Amazingâ­ï¸Rooftopâ­ï¸</t>
  </si>
  <si>
    <t>Williamsburg Penthouse With Views (50% DISCOUNT)</t>
  </si>
  <si>
    <t>LUX HOME | HUGE PRIVATE OUTDOOR DECK | BBQ | â¤LIC</t>
  </si>
  <si>
    <t>Cozy &amp; Spacious Apt in Williamsburg</t>
  </si>
  <si>
    <t>PRIME Location! Semi-Private Space 1</t>
  </si>
  <si>
    <t>New York City Bedroom-Best Area For Tourism - 61F2</t>
  </si>
  <si>
    <t>Solar Powered  Crown Heights Townhouse w. Yard</t>
  </si>
  <si>
    <t>Worst Place for Creatives (We're Fun &amp; Safe) #4</t>
  </si>
  <si>
    <t>Experience the #VanLife in NYC/East Village!</t>
  </si>
  <si>
    <t>Amazing Bed in HOMEY hippy haven in HARLEM</t>
  </si>
  <si>
    <t>2 bed 2 bath on central Park with a pool</t>
  </si>
  <si>
    <t>Bright &amp; Sunny Brooklyn 1BDR</t>
  </si>
  <si>
    <t>Classic NYC Brownstone:  New, Private, Balcony</t>
  </si>
  <si>
    <t>"THE ART STUDIO" With private patio + true comfort</t>
  </si>
  <si>
    <t>2BR/2Bath: Cleaning CDC guidelines implemented</t>
  </si>
  <si>
    <t>Newly Renovated Chic Brooklyn Apartment</t>
  </si>
  <si>
    <t>Two-Bedroom Designer's Circus Loft</t>
  </si>
  <si>
    <t>WONDERFUL/ SLEEP 4 APARTMENT  IN BROOKLYN</t>
  </si>
  <si>
    <t>Designer one bed in the heart of Williamsburg</t>
  </si>
  <si>
    <t>Amazing 2bedroom apartment Central Park West</t>
  </si>
  <si>
    <t>3BR, 1.5 Bath in Bushwick (20 Mins to Manhattan!!)</t>
  </si>
  <si>
    <t>Artsy top floor Apt in prime Bedford  Williamsburg</t>
  </si>
  <si>
    <t>Large East Village Wonder Room</t>
  </si>
  <si>
    <t>Worst Place Ever for Creatives Bed #1</t>
  </si>
  <si>
    <t>Williamsburg dream loft, steps from 3 subway lines</t>
  </si>
  <si>
    <t>Beautiful, Sunny 2.5-Bedroom Apt in E Williamsburg</t>
  </si>
  <si>
    <t>Large 2 Bd 1 Ba w Kitchen Apt, 12 min to Manhattan</t>
  </si>
  <si>
    <t>Accessible Sunnyside room near Times Square &amp; JFK</t>
  </si>
  <si>
    <t>Shanel's 2 BR Apt 5 mins from JFK</t>
  </si>
  <si>
    <t>2 Beds Private Suite w/ Kitchen near Penn Station</t>
  </si>
  <si>
    <t>Wonderful Guest Bedroom in Manhattan CENTRAL PARK</t>
  </si>
  <si>
    <t>Your new modern Brooklyn stay nest</t>
  </si>
  <si>
    <t>Lovely 1 Bedroom in East Williamsburg</t>
  </si>
  <si>
    <t>E Village Townhouse Sanctuary + Fireplace â­ï¸â­ï¸â­ï¸â­ï¸â­ï¸</t>
  </si>
  <si>
    <t>Room w/ Private Entrance-NYC Center-TimesSq - 42D</t>
  </si>
  <si>
    <t>It's Simply Convenient!</t>
  </si>
  <si>
    <t>Spacious Williamsburg PH (suitable for 1 or 2 )</t>
  </si>
  <si>
    <t>GC Bushwick Lounge Bedroom</t>
  </si>
  <si>
    <t>Mid century comfort</t>
  </si>
  <si>
    <t>New Luxury Building in the heart of Manhattan</t>
  </si>
  <si>
    <t>Trendy Queen Bed room w/private Bath in Brooklyn</t>
  </si>
  <si>
    <t>Oteli Entire 2BR by Central Park W/D Pet Allowed</t>
  </si>
  <si>
    <t>E&amp;Es B&amp;B Spotless 2BD APT wAC 6min walk Subway</t>
  </si>
  <si>
    <t>Beautiful Sunny 1 BR Apt in Central Williamsburg</t>
  </si>
  <si>
    <t>A Beautiful Studio in a Victorian House</t>
  </si>
  <si>
    <t>Bright &amp; Spacious 1 Bedroom Apartment in Midtown!</t>
  </si>
  <si>
    <t>Modern apartment in luxury building on the UES</t>
  </si>
  <si>
    <t>Female Only Clean Safe Apt NYC</t>
  </si>
  <si>
    <t>Almost a Castle - 18 mins to Union Sq</t>
  </si>
  <si>
    <t>Bedroom In The Center Of Hudson Yards Area! - 21B2</t>
  </si>
  <si>
    <t>Stunning Brownstone with Garden and Chef's Kitchen</t>
  </si>
  <si>
    <t>Healthy and Clean Spacious Apartment</t>
  </si>
  <si>
    <t>Blu Suite Harlem NYC Priv Brownstone home 1st Fl</t>
  </si>
  <si>
    <t>Walk to Central Park! Prime UES Luxury Apartment!</t>
  </si>
  <si>
    <t>Beautiful &amp; Quiet Williamsburg Apt</t>
  </si>
  <si>
    <t>*Clean*  Large Sunny 1BD in Chelsea!</t>
  </si>
  <si>
    <t>Bungalow Loft in Heart of Williamsburg!</t>
  </si>
  <si>
    <t>Classic NYC Bedroom | 5 min to Times Square - 33C2</t>
  </si>
  <si>
    <t>Private Room in Hamilton Hts (Queen &amp; Big Closet!)</t>
  </si>
  <si>
    <t>Williamsburg/Greenpoint Suite</t>
  </si>
  <si>
    <t>Private Patio | Huge Townhouse | Upper NYC</t>
  </si>
  <si>
    <t>Bedroom with Private Bathroom and Own Entrance WFH</t>
  </si>
  <si>
    <t>Bushwick Renovated Apartment # 2</t>
  </si>
  <si>
    <t>Private room near Broadway st - Back room/A2</t>
  </si>
  <si>
    <t>Kingstonian Room at Crocevia (Kro-Che-Via)</t>
  </si>
  <si>
    <t>JFK COMFY ROOM FOR TRAVELERS TO CRASH</t>
  </si>
  <si>
    <t>*Clean, Sanitized Cozy Private Room Blazin' WiFi*</t>
  </si>
  <si>
    <t>!Hamiltons Loft. 3Qn beds. priv bath. full kitchen</t>
  </si>
  <si>
    <t>Beautiful modern apartment UWS and Central Park</t>
  </si>
  <si>
    <t>Spacious Sun Drenched Artist Loft in Williamsburg!</t>
  </si>
  <si>
    <t>Modern 3BR/1B in prime location (15 Min to City)</t>
  </si>
  <si>
    <t>Hip, Clean and Convenient</t>
  </si>
  <si>
    <t>Beautiful &amp; 3 blocks from Central Park/Entire Apt</t>
  </si>
  <si>
    <t>Cozy1 bedroom apartment in Brooklyn</t>
  </si>
  <si>
    <t>A Perfect Location, 15 Minutes To  Manhattan</t>
  </si>
  <si>
    <t>Charming Upper East Side Brownstone</t>
  </si>
  <si>
    <t>Cozy artistic getaway in the heart of Harlem</t>
  </si>
  <si>
    <t>1-Bedroom Apt, 5-Star Reviews &amp; Amazing Location!</t>
  </si>
  <si>
    <t>Airy 4 BR Triplex - Private Deck,  Trendy Bed-Stuy</t>
  </si>
  <si>
    <t>GraciousWestSideFourMonthsMinimum</t>
  </si>
  <si>
    <t>Bright Private Bedroom in Bustling  Brooklyn</t>
  </si>
  <si>
    <t>Room with a balcony in Brooklyn</t>
  </si>
  <si>
    <t>Affordable place, 25 mins away from the city.</t>
  </si>
  <si>
    <t>Minimalist Studio in cool Bed-Stuy, Brooklyn</t>
  </si>
  <si>
    <t>Luxury Room with Central Park Views</t>
  </si>
  <si>
    <t>Perfect NYC Flat! Modern/ROOMBA CLEANER</t>
  </si>
  <si>
    <t>Glass window sunny room</t>
  </si>
  <si>
    <t>2 BR Loft: Cleaning CDC guidelines implemented</t>
  </si>
  <si>
    <t>LOVE MANHATTAN 2</t>
  </si>
  <si>
    <t>A Harlem Gem &amp; Your Home Away From Home</t>
  </si>
  <si>
    <t>Comfy and modern newly remodeled apartment bed #2</t>
  </si>
  <si>
    <t>Luxurious NY Apt in Perfect Location</t>
  </si>
  <si>
    <t>Jumbo Room From Spacious 2b1.5b Home Time Square.</t>
  </si>
  <si>
    <t>Chic Spacious 2 bedroom duplex next to Central Pk</t>
  </si>
  <si>
    <t>ðŸŒŸ STUNNING MODERN CONDO | ðŸ™ DOWNTOWN FLUSHING</t>
  </si>
  <si>
    <t>Bright open loft vibes in BK</t>
  </si>
  <si>
    <t>Bright and Clean Harlem Guest Room</t>
  </si>
  <si>
    <t>â€œTreeHouseâ€ Urban Cabin in Williamsburg</t>
  </si>
  <si>
    <t>Amazing room w private bathroom in great location!</t>
  </si>
  <si>
    <t>DESIGNER EAST VILLAGE APARTMENT</t>
  </si>
  <si>
    <t>Spacious and quiet room available for long term</t>
  </si>
  <si>
    <t>LETS STAY TOGETHER 3 bedrooms, 2full baths</t>
  </si>
  <si>
    <t>Private NYC loft by the beach</t>
  </si>
  <si>
    <t>Cozy Room in Modern Loft in Williamsburg</t>
  </si>
  <si>
    <t>Central Park Cozy Private Room</t>
  </si>
  <si>
    <t>2 Bedroom apartment near to Times Sq.</t>
  </si>
  <si>
    <t>Lux Home |Prof Clean| Close to NYC &amp; ALL Hospitals</t>
  </si>
  <si>
    <t>LGBTQ+ friendly Bright &amp; Cozy Queen Room @Bushwick</t>
  </si>
  <si>
    <t>Brooklyn Townhouse Apt w/ Backyard</t>
  </si>
  <si>
    <t>A Gem Studio Apartment  Astoria,NYC</t>
  </si>
  <si>
    <t>3 Bed 1500 Sqft Williamsburg Ballroom Loft</t>
  </si>
  <si>
    <t>Master BR/ Suite ( Private Bathroom)</t>
  </si>
  <si>
    <t>Spacious sunny room in Bushwick 2 bed apartment</t>
  </si>
  <si>
    <t>Apto pet friendly</t>
  </si>
  <si>
    <t>Elegant 2 bd room Suite/private entrance</t>
  </si>
  <si>
    <t>Unique luxury in Bushwick! 15 min to NYC 3BR/2BA</t>
  </si>
  <si>
    <t>Eclectic Loft 20 min-&gt; Union Sq!</t>
  </si>
  <si>
    <t>Huge Stylish Room in E.Williamsburg. New Building</t>
  </si>
  <si>
    <t>â¤ï¸ Center NYC â¤ï¸ Private â¤ï¸ Walk To Central Park</t>
  </si>
  <si>
    <t>Gayla's Bed Stuy garden and home theater</t>
  </si>
  <si>
    <t>Cozy &amp; Charming Manhattan Apt (can fit up to 4)</t>
  </si>
  <si>
    <t>Disinfected Just Renovated 2 bedroom Chelsea Apt</t>
  </si>
  <si>
    <t>Private Room with a view next to Times Square!</t>
  </si>
  <si>
    <t>A Stay In Brooklyn</t>
  </si>
  <si>
    <t>Duplex studio in New York artistic best Bushwick</t>
  </si>
  <si>
    <t>Midtown Private Room 1-King bed</t>
  </si>
  <si>
    <t>Cozy bedroom in the heart of Brooklyn, New York</t>
  </si>
  <si>
    <t>Cozy Comfy Room in UWS, steps from Central Park</t>
  </si>
  <si>
    <t>Fascinating 1B/1BA 3 Minutes To Grand Central</t>
  </si>
  <si>
    <t>Beautiful and great room "1 minute from subway L"</t>
  </si>
  <si>
    <t>One bedroom apartment on the Upper East Side!</t>
  </si>
  <si>
    <t>Sunny One Bedroom Bushwick Apt with Private Yard</t>
  </si>
  <si>
    <t>Best Room In New York City Center Times Sq. - 33C1</t>
  </si>
  <si>
    <t>Room w/ Private Entrance-Times Square NYC! - 22B</t>
  </si>
  <si>
    <t>Spacious and Bright Room in Bohemian Brownstone</t>
  </si>
  <si>
    <t>Luxury Brownstone 1BR Apartment in Historic Harlem</t>
  </si>
  <si>
    <t>Garden level apt w backyard and Jacuzzi.</t>
  </si>
  <si>
    <t>BROOKLYN COZY APARTMENT</t>
  </si>
  <si>
    <t>Classic Harlem Getaway - Manhattan</t>
  </si>
  <si>
    <t>PRIVATE BEDROOM ! 15mins to Manhattan- LGA Airport</t>
  </si>
  <si>
    <t>Harlem, NY  Historical Sugar Hill Neighborhood</t>
  </si>
  <si>
    <t>æœ‰å®¶å®¢å±… 45</t>
  </si>
  <si>
    <t>æ¸©é¦¨åŒäººæˆ¿ï¼Œæ­¥è¡Œåœ°é“ä¸¤åˆ†é’Ÿï¼Œ</t>
  </si>
  <si>
    <t>Sunlit Bedstuy Charm</t>
  </si>
  <si>
    <t>IVORY COAST ROOM Is your home away from home</t>
  </si>
  <si>
    <t>Bright Spacious - King Bed w/ Private Bathroom</t>
  </si>
  <si>
    <t>Rooftop! Trees! Bright! Corona-cautious housemates</t>
  </si>
  <si>
    <t>Sunny, Cozy Single Room in Brooklyn</t>
  </si>
  <si>
    <t>çº½çº¦ä¹‹å®¶(Private Bathroom2)</t>
  </si>
  <si>
    <t>Luxury SMART HOME (New Listing)</t>
  </si>
  <si>
    <t>Cozy and Affordable Room Minutes to Subway</t>
  </si>
  <si>
    <t>Your bohemian apt in Ridgewood.</t>
  </si>
  <si>
    <t>Small But Cozy Harlem Room</t>
  </si>
  <si>
    <t>Beautiful and Bright 3 bedroom in Manhattan!</t>
  </si>
  <si>
    <t>2 bedroom apartment in Midtown West</t>
  </si>
  <si>
    <t>Dreamy room, eclectic Bushwick apt</t>
  </si>
  <si>
    <t>Home sweet home in Astoria- NY</t>
  </si>
  <si>
    <t>PRIME Apartment, Street, Price, Reviews + LEGAL</t>
  </si>
  <si>
    <t>The Big Apple's Delight</t>
  </si>
  <si>
    <t>â›±Walk + Transit Score 97â›±8min â†’ Yankee Stdâ›±Desk</t>
  </si>
  <si>
    <t>Cozy home in Williamsburg BK</t>
  </si>
  <si>
    <t>Historical Highbridge/YankeeVillage</t>
  </si>
  <si>
    <t>5 Star Ultra Clean 1Bed Apt near Central Park</t>
  </si>
  <si>
    <t>Shared place by Theater District, Broadway</t>
  </si>
  <si>
    <t>Long term, 30 day minimum to share apartment</t>
  </si>
  <si>
    <t>Beautiful Holiday Getaway Apartment in CH Brooklyn</t>
  </si>
  <si>
    <t>Comfort - Cool Hip Place - Close To Music/Art/Food</t>
  </si>
  <si>
    <t>3 Bedrooms, 8 Beds in PRIME Williamsburg!!</t>
  </si>
  <si>
    <t>Sun-filled 1 BDAPT 20min to Midtown, Amazing View!</t>
  </si>
  <si>
    <t>Brooklyn 3 Bedroom Townhouse with Private Deck</t>
  </si>
  <si>
    <t>NYC-Cozy Apt! Walk to Columbia Uni/Central Park!</t>
  </si>
  <si>
    <t>Cozy Private Room in a Spacious Ground Floor Apt</t>
  </si>
  <si>
    <t>"The Halsey Street Pad" Close to Everything!!!</t>
  </si>
  <si>
    <t>Studio 7 : Williamsburg</t>
  </si>
  <si>
    <t>Perfect Upper East Side Cozy Room!</t>
  </si>
  <si>
    <t>(4B) Gorgeous 2 Bedroom Close to Central Park</t>
  </si>
  <si>
    <t>Stunning Sun-soaked Rooftop Apt in Prime Harlem</t>
  </si>
  <si>
    <t>Your Own Private 1 Bedroom Apartment!</t>
  </si>
  <si>
    <t>Great location Private room in Manhattan!</t>
  </si>
  <si>
    <t>Entire Apartment: 2/BR + Private Balcony</t>
  </si>
  <si>
    <t>1BR Large Manhattan Apt on the park</t>
  </si>
  <si>
    <t>1BR+Terrace with garden view</t>
  </si>
  <si>
    <t>Private Br in newly renovated space</t>
  </si>
  <si>
    <t>Sunny &amp; Cheery Bronx Home in Mott Haven</t>
  </si>
  <si>
    <t>A Sheek Stay</t>
  </si>
  <si>
    <t>NY EMPIRE STATE DOUBLE DOUBLE ROOM-NON SMOKING</t>
  </si>
  <si>
    <t>Artistic East Village 1BR Apt.</t>
  </si>
  <si>
    <t>SWEET BROOKLYN</t>
  </si>
  <si>
    <t>Gorgeous apartment near Times square</t>
  </si>
  <si>
    <t>Private Sunny Room in Heart of Williamsburg</t>
  </si>
  <si>
    <t>Top Bunk in Co-Living Space for Men</t>
  </si>
  <si>
    <t>Small Room with a Great View</t>
  </si>
  <si>
    <t>Midtown Manhattan Hideaway Disinfected &amp;Sanitized!</t>
  </si>
  <si>
    <t>Newly renovated cozy one BR apartment close to NYC</t>
  </si>
  <si>
    <t>Cozy room in 3 brm apt on UWS</t>
  </si>
  <si>
    <t>Good vibes</t>
  </si>
  <si>
    <t>King bed and private bathroom in luxury apartment</t>
  </si>
  <si>
    <t>Bushwick Luxury Le  Patio Apartment</t>
  </si>
  <si>
    <t>Big, cozy &amp; chic! 1BR Apt in Harlem New York City</t>
  </si>
  <si>
    <t>Spacious Studio - NYC! First Responders Welcome!</t>
  </si>
  <si>
    <t>Spacious Williamsburg Duplex 1</t>
  </si>
  <si>
    <t>Wonderful 1BR Apartment in Manhattan Center</t>
  </si>
  <si>
    <t>Private Room and Bath in a Luxe Building</t>
  </si>
  <si>
    <t>Cozy Home In Harlem Right By Main Subway Lines</t>
  </si>
  <si>
    <t>Spacious Den</t>
  </si>
  <si>
    <t>The Red Room/pet friendly</t>
  </si>
  <si>
    <t>NYCHaven2:</t>
  </si>
  <si>
    <t>Comfort, beauty &amp; sanctuary in classic brownstone</t>
  </si>
  <si>
    <t>Modern Sunny Quiet Apartment - 1 minute to Subway</t>
  </si>
  <si>
    <t>Architectural Modern Townhouse, Columbia U, Harlem</t>
  </si>
  <si>
    <t>Beautiful Huge OneBedroom on the UES Sleeps 5</t>
  </si>
  <si>
    <t>nice 1 bed apt in williamsburg close to everything</t>
  </si>
  <si>
    <t>Cheap stay in exchange for cat care!  8/20- 9/10</t>
  </si>
  <si>
    <t>Parking! Stylish Basement Home by Beautiful Park!</t>
  </si>
  <si>
    <t>Cozy shelter in Williamsburg</t>
  </si>
  <si>
    <t>Sunny 1BR/1.5BA in the UES, 1 block to subway!</t>
  </si>
  <si>
    <t>C) Comfy Two Beds Wifi near JFK Airport &amp; subways</t>
  </si>
  <si>
    <t>The Blurple Mansion - Childlike Charm</t>
  </si>
  <si>
    <t>2Private rooms Manhattan Hidden Gem.</t>
  </si>
  <si>
    <t>Cozy Bedroom, 5 minutes from JFK</t>
  </si>
  <si>
    <t>Peaceful Cosy Harlem Space</t>
  </si>
  <si>
    <t>Cozy, Artsy 1 bedroom apartment in Williamsburg</t>
  </si>
  <si>
    <t>YOUR HARLEM HOME AWAY FROM HOME!!!</t>
  </si>
  <si>
    <t>Spectacular one bed with balcony near central Park</t>
  </si>
  <si>
    <t>Columbia/City College CCNY/Barnard nearby</t>
  </si>
  <si>
    <t>Cozy Apt Near Times Square</t>
  </si>
  <si>
    <t>Comfortable Brown Stone apartment</t>
  </si>
  <si>
    <t>Best Location Private Room City Center NYC - 63F4</t>
  </si>
  <si>
    <t>Newly renovated, comfy and trendy space. #1</t>
  </si>
  <si>
    <t>Private house with backyard overlooking park</t>
  </si>
  <si>
    <t>Happy Place in Brooklyn NYC</t>
  </si>
  <si>
    <t>Large Private Midtown Studio!</t>
  </si>
  <si>
    <t>Cozy Jewel</t>
  </si>
  <si>
    <t>Large one bedroom Doorman Building Lincoln Center</t>
  </si>
  <si>
    <t>The Real Williamsburg Apartment (Price Negotiable)</t>
  </si>
  <si>
    <t>The Funky Little Posh Pad</t>
  </si>
  <si>
    <t>NYC Airbnb 3.</t>
  </si>
  <si>
    <t>Private room in a 2BR apartment near Pratt</t>
  </si>
  <si>
    <t>Rock Nâ€™ Roll Cabin In Central Williamsburg!!</t>
  </si>
  <si>
    <t>Central New York Private Room Walk to Central Park</t>
  </si>
  <si>
    <t>Bright, quiet room in new condo. Fun, lively area.</t>
  </si>
  <si>
    <t>Best AIRBNB JFK NYC</t>
  </si>
  <si>
    <t>Huge private garden in 1700sf Brownstone Duplex</t>
  </si>
  <si>
    <t>FEMALE only- Clean, Quiet, Chic Lincoln Center Apt</t>
  </si>
  <si>
    <t>Room Near Famous Hudson Yards &amp; Time Square - 23B4</t>
  </si>
  <si>
    <t>Cute 1BR in Brownstone on 137th/8</t>
  </si>
  <si>
    <t>Cozy sunshine living room in LIC</t>
  </si>
  <si>
    <t>Beautiful Room in Coliving Space in Williamsburg</t>
  </si>
  <si>
    <t>Comfy and stylish 2BR at West 28th St and Broadway</t>
  </si>
  <si>
    <t>Garden Level Apartment</t>
  </si>
  <si>
    <t>Large newly furnished bedroom 2 beds</t>
  </si>
  <si>
    <t>Private Single Room near Subwayâ˜…Long Term Discount</t>
  </si>
  <si>
    <t>Lovely and Sunny Studio near Lincoln Center</t>
  </si>
  <si>
    <t>Suite Harlem</t>
  </si>
  <si>
    <t>Prime North Williamsburg Loft!</t>
  </si>
  <si>
    <t>Beautiful Fully Renovated 2 bedroom apartment</t>
  </si>
  <si>
    <t>ROSA 'S Room Private Entrance Private key lock</t>
  </si>
  <si>
    <t>Attractive Studio in Great Location!</t>
  </si>
  <si>
    <t>Extra room</t>
  </si>
  <si>
    <t>Private cozy room with sky view near Manhattan</t>
  </si>
  <si>
    <t>Private Apartment | UES 1 BR | Bright &amp; Bohemian</t>
  </si>
  <si>
    <t>WILLIAMSBURG SPACE</t>
  </si>
  <si>
    <t>Charming East Village Apartment - Central &amp; Quiet</t>
  </si>
  <si>
    <t>1-BR Heart of Midtown Apartment</t>
  </si>
  <si>
    <t>Room w/ Private Connected Bath in Comfortable Apt</t>
  </si>
  <si>
    <t>Bright &amp; Spacious Chelsea unit with private patio!</t>
  </si>
  <si>
    <t>Private Unit Self-Check In-To Self Isolate I ready</t>
  </si>
  <si>
    <t>Williamsburg Old School Light x Airy x Rustic Loft</t>
  </si>
  <si>
    <t>Fabulous private room in beautiful brownstone</t>
  </si>
  <si>
    <t>Spacious and Historic Duplex Apartment</t>
  </si>
  <si>
    <t>Penthouse with doorman and private outdoor patio</t>
  </si>
  <si>
    <t>Greenpoint Place...Has It All!</t>
  </si>
  <si>
    <t>HEAVEN on Amsterdam. UWS luxury one bedroom</t>
  </si>
  <si>
    <t>â˜† Clean, Private and Convenient room !</t>
  </si>
  <si>
    <t>Women only -Peaceful &amp; cozy room - 37th street!</t>
  </si>
  <si>
    <t>Townhouse studio apartment in historic Bed-Stuy</t>
  </si>
  <si>
    <t>Beautiful Brooklyn Oasis 2 bedroom.</t>
  </si>
  <si>
    <t>Upper Westside Charming Newly Furnished Apartment</t>
  </si>
  <si>
    <t>Chelsea Pad Near Trains, Restaurants, &amp; Shops!</t>
  </si>
  <si>
    <t>Luxury NYC 2 Bed, corner of Central Park! â˜…â˜…â˜…â˜…â˜…</t>
  </si>
  <si>
    <t>A/C. Late check-in discount. No cleaning fee!</t>
  </si>
  <si>
    <t>LIC Gem minutes from Manhattan</t>
  </si>
  <si>
    <t>big room bklyn best Manhattan near</t>
  </si>
  <si>
    <t>Sun-drenched Brooklyn Haven</t>
  </si>
  <si>
    <t>Fab condo in Williamsburg w/pool key for summer!</t>
  </si>
  <si>
    <t>Great Location Beautiful Rm 10 Mins to Times Sq A2</t>
  </si>
  <si>
    <t>1 Bedroom Apartment â€” Amazing Location in Midtown!</t>
  </si>
  <si>
    <t>Brooklyn Design Loft</t>
  </si>
  <si>
    <t>Luxury loft/20min to Manhattan</t>
  </si>
  <si>
    <t>2 min to Subway,  2B/4B, AC,Heat, Totally Private</t>
  </si>
  <si>
    <t>Spacious Bronx Designer Duplex 15 min NYC sleeps 8</t>
  </si>
  <si>
    <t>St George by the Ferry</t>
  </si>
  <si>
    <t>Alexander's 2BR Quarters</t>
  </si>
  <si>
    <t>â€œTIME SQUAREâ€ 43rd Street Big Bedroom on 1st floor</t>
  </si>
  <si>
    <t>Chill Spot with Good Energy. Relaxing Private Room</t>
  </si>
  <si>
    <t>Cozy nest n.1 in the heart of the East Village</t>
  </si>
  <si>
    <t>Shared Room For Cool Low Maintenance People #5</t>
  </si>
  <si>
    <t>Cozy Rustic-modernized feel of Bedstuy Brooklyn!!!</t>
  </si>
  <si>
    <t>The 21st Century Palace</t>
  </si>
  <si>
    <t>NYC spacious 2 Bed, 2 Bath With Indoor Parking</t>
  </si>
  <si>
    <t>Modern Brownstone 1bd Apt with Sunny Garden</t>
  </si>
  <si>
    <t>The-Light-Full Bushwick</t>
  </si>
  <si>
    <t>Cozy Unique Upper East/Harlem Bedroom</t>
  </si>
  <si>
    <t>Spacious and Bright  Brooklyn studio</t>
  </si>
  <si>
    <t>2 Bedroom's apt charming. Midtown East</t>
  </si>
  <si>
    <t>GREAT ONE BED! ELEVATOR/LAUNDRY</t>
  </si>
  <si>
    <t>COZY SPACE, zen kosher apt on uws  near all...</t>
  </si>
  <si>
    <t>AMAZING TWO BEDS IN MEATPACKING/CHELSEA MARKET!!</t>
  </si>
  <si>
    <t>1 habitacion cerca de dos aeropuertos en queens</t>
  </si>
  <si>
    <t>MG-2 â€¢ Amazing &amp; Cozy Room, Close To Manhattan!</t>
  </si>
  <si>
    <t>Private floor&amp; entrance, Roofdeck&amp; NO CLEANING FEE</t>
  </si>
  <si>
    <t>Comfy and Nice Railroad Apt in Williamsburg</t>
  </si>
  <si>
    <t>* Light &amp; Bright Central Park West Brownstone</t>
  </si>
  <si>
    <t>City accommodation-1br</t>
  </si>
  <si>
    <t>A Bright Stylish Place to Relax And Enjoy!</t>
  </si>
  <si>
    <t>Rent apr 1-6 months or 1 year Furnished upper east</t>
  </si>
  <si>
    <t>PRIME Tourist Location! Entire Apartment Sleeps 7</t>
  </si>
  <si>
    <t>2BR XL Loft: Cleaning CDC guidelines implemented</t>
  </si>
  <si>
    <t>Beautiful Brooklyn room in a spacious apartment</t>
  </si>
  <si>
    <t>Beautifully Designed &amp; Modern/ROOMBA CLEANER</t>
  </si>
  <si>
    <t>Williamsburg Brooklyn LOVE Home</t>
  </si>
  <si>
    <t>Luxury Apartment in Harlem</t>
  </si>
  <si>
    <t>Private Nook in Bushwick</t>
  </si>
  <si>
    <t>Huge Apt! NYC Sunny Private Flat 2 Single Beds!</t>
  </si>
  <si>
    <t>Room w/ Private Entrance-Times Square NYC! - 62F</t>
  </si>
  <si>
    <t>Mott Haven Dorm-Bed C</t>
  </si>
  <si>
    <t>Medical Student Brooklyn Hospitals : Nice &amp; Cozy!</t>
  </si>
  <si>
    <t>Luxurious 1 bed with washer Dryer UPPER EAST SIDE</t>
  </si>
  <si>
    <t>Cozy Private One Bedroom, Brooklyn</t>
  </si>
  <si>
    <t>Brooklyn Townhouse Garden Apt, Spacious &amp; Modern</t>
  </si>
  <si>
    <t>Peaceful Queen Bedroom on UES</t>
  </si>
  <si>
    <t>Lovely and Spacious One-Bedroom Apartment is Yours</t>
  </si>
  <si>
    <t>Cozy Private Room next to Central Park!</t>
  </si>
  <si>
    <t>JFK Tiny Room to sleep</t>
  </si>
  <si>
    <t>Live Spacious in WBurg â˜… Parking and Comfy Bed â˜…</t>
  </si>
  <si>
    <t>10 minutes from JFK airport. Smoking on premises.</t>
  </si>
  <si>
    <t>Comfy, Clean &amp;Cozy Room w/ Netflix Near Subway NYC</t>
  </si>
  <si>
    <t>JFK Area Home Away from Home</t>
  </si>
  <si>
    <t>Two Bedroom Apartment, Four Beds with One Bathroom</t>
  </si>
  <si>
    <t>NYC suite private Bath+Balcony 8 min Times Square</t>
  </si>
  <si>
    <t>Clean and sunny bedroom in Bedstuy (room #1)</t>
  </si>
  <si>
    <t>It is a very cozy private bedroom.</t>
  </si>
  <si>
    <t>Large sunny room in massive Bushwick apartment.</t>
  </si>
  <si>
    <t>50% OFF HUGE MODERN CENTRAL PARK 5br 2ba</t>
  </si>
  <si>
    <t>Duplex King Beds Private Outdoor Space!</t>
  </si>
  <si>
    <t>Great Location! Beautiful Room in Manhattan A1</t>
  </si>
  <si>
    <t>Deluxe East Village Apt: 2 Bed - 2 Bath</t>
  </si>
  <si>
    <t>Modern 1 BR Williamsburg Pad!</t>
  </si>
  <si>
    <t>Heart of Grand Street in Brooklyn, near L/G stop</t>
  </si>
  <si>
    <t>GC Bushwick Vista Deluxe Bedroom</t>
  </si>
  <si>
    <t>Yogic Sunny Private Bedroom in Prime Williamsburg</t>
  </si>
  <si>
    <t>Cozy and Affordable Room 30 Minutes to Manhattan</t>
  </si>
  <si>
    <t>Spectacular East Village Townhouse with garden</t>
  </si>
  <si>
    <t>Gorgeous Loft in the heart of Flatiron / Chelsea</t>
  </si>
  <si>
    <t>Spacious Room-Cozy &amp; Comfortable Air Mattress ONLY</t>
  </si>
  <si>
    <t>2 min to Subway, 1B/2B, Private entrance, AC, Heat</t>
  </si>
  <si>
    <t>NYC lights are just 25min free ferry ride away</t>
  </si>
  <si>
    <t>Spacious  Brownstone Apt. 1100 sqft/deck/ floor2!</t>
  </si>
  <si>
    <t>Beautiful room in apartment w/ a private backyard!</t>
  </si>
  <si>
    <t>Lovely 1-Bedroom on Riverside Drive near Columbia</t>
  </si>
  <si>
    <t>Modern 5bd/2ba Townhome w/ Garden - 10 mins to NYC</t>
  </si>
  <si>
    <t>Quick travel to NYC! Great Room with Private Bath2</t>
  </si>
  <si>
    <t>4 Bedroom Midtown Location 2000sf Townhouse 1</t>
  </si>
  <si>
    <t>charming alcove studio with balcony</t>
  </si>
  <si>
    <t>â¤Bushwick/ 1 FL. Room w SmartTV &amp; Private bathroom</t>
  </si>
  <si>
    <t>Comfort Clean Zone in a Brownstone 420 friendly</t>
  </si>
  <si>
    <t>Big Private Room in Bed Stuy</t>
  </si>
  <si>
    <t>Relaxation Station :-D Brownstone</t>
  </si>
  <si>
    <t>Spacious One bedroom in NYC Near Everything!</t>
  </si>
  <si>
    <t>Sanitized Cozy Place - Convenient Location</t>
  </si>
  <si>
    <t>Private garden level city oasis!</t>
  </si>
  <si>
    <t>çº½çº¦ä¹‹å®¶ï¼ˆSunnyHome3)</t>
  </si>
  <si>
    <t>Large Room Near Times Square &amp; NYC Center - 41D4</t>
  </si>
  <si>
    <t>Perfect Bohemian Staycation at The Funky Loft</t>
  </si>
  <si>
    <t>â¤ï¸Private-Keyed Room #3â¤ï¸Desk, closet, &amp; King Bed!</t>
  </si>
  <si>
    <t>Beautiful King Bed w/private bath in NYC/Bushwick</t>
  </si>
  <si>
    <t>Big home, 3 floors, good 4 families - 2,800 sqft</t>
  </si>
  <si>
    <t>Cozy private bedroom 25 min to Manhattan</t>
  </si>
  <si>
    <t>Bright, Calm, &amp; Spacious Apt. A Williamsburg Gem.</t>
  </si>
  <si>
    <t>N/A</t>
  </si>
  <si>
    <t>D) Comfy Spacio Queen bed WiFi JFK Airport Subway</t>
  </si>
  <si>
    <t>BROWNSTONE  2 BEDROOM DUPLEX WITH YARD</t>
  </si>
  <si>
    <t>Private entrance thoroughly disinfected 2A</t>
  </si>
  <si>
    <t>â¤SANITIZED Gorgeous, Spacious 3BDRM + PARKING</t>
  </si>
  <si>
    <t>Private room 2 blks to subway</t>
  </si>
  <si>
    <t>Large Bedroom in East Village Apartment</t>
  </si>
  <si>
    <t>Clean Entire Place with AC, Laundry &amp; Self-service</t>
  </si>
  <si>
    <t>Cental Park-Time Square Shared Room</t>
  </si>
  <si>
    <t>Couple's Retreat</t>
  </si>
  <si>
    <t>LUXURY Sanitized DUPLEX Near Train w PATIO Oasis</t>
  </si>
  <si>
    <t>LIC Boho Coze | 3 beds, 5 mins to City!</t>
  </si>
  <si>
    <t>2 BR NEW APT/Midtown West/ Manhattan A</t>
  </si>
  <si>
    <t>Private Room amazing space in Williamsburg Bk</t>
  </si>
  <si>
    <t>SPACIOUS LIVING ROOM SPACE WITH QUEEN BED!</t>
  </si>
  <si>
    <t>Entire Gorgeous Upper West Side Lofted Apartment</t>
  </si>
  <si>
    <t>Rustic, Clean + Sanitized Apartment w Outdoor Area</t>
  </si>
  <si>
    <t>Room in 3BR Condo. Washer &amp; Dryer, gorgeous roof.</t>
  </si>
  <si>
    <t>15 minutes to Manhattan, Safe, Clean, Good Price</t>
  </si>
  <si>
    <t>UPPER WEST SIDE 2BEDS/2BATHS WITH PRIVATE TERRACE</t>
  </si>
  <si>
    <t>Private Room at - Urban Jungle-</t>
  </si>
  <si>
    <t>Luxury Bedroom in a Modern Condo</t>
  </si>
  <si>
    <t>LOVE MANHATTAN 3</t>
  </si>
  <si>
    <t>Sunny Rm w/ Garden View! Safe 3 min Wlk to Subway!</t>
  </si>
  <si>
    <t>Spacious 2BD in Brooklyn, NYC, 20 min to Manhattan</t>
  </si>
  <si>
    <t>Modern Apartment in Trendy Chelsea!</t>
  </si>
  <si>
    <t>Cute Quiet Room in the BEST Location!! â¤</t>
  </si>
  <si>
    <t>Private Single Bedroom, Near Subway</t>
  </si>
  <si>
    <t>W'burg 2 bdr w/ yard. Close to L. 100+ 5* reviews.</t>
  </si>
  <si>
    <t>2 BED APARTMENT DUPLEX WITH HUGE PRIVATE ROOF DECK</t>
  </si>
  <si>
    <t>Nice clean apartment share</t>
  </si>
  <si>
    <t>Huge room w/attached bath, in center of Flushing</t>
  </si>
  <si>
    <t>Peaceful SHARE By Central Park</t>
  </si>
  <si>
    <t>Private Single Room Next to Subway</t>
  </si>
  <si>
    <t>The Executive Suite</t>
  </si>
  <si>
    <t>Modern one bedroom apartment</t>
  </si>
  <si>
    <t>Private Suite, 15 minutes to Times Square by train</t>
  </si>
  <si>
    <t>**Small Space living Blue- 8 mins to JFK **</t>
  </si>
  <si>
    <t>Spacious Bedroom with private bath</t>
  </si>
  <si>
    <t>Sun-drenched private apartment *cleaned by pros*</t>
  </si>
  <si>
    <t>Light Filled+Design Forward Williamsburg Apartment</t>
  </si>
  <si>
    <t>â˜… Pvt Room in 4BR Duplexâ˜… Laundry Yard â˜… Room D</t>
  </si>
  <si>
    <t>Bottom floor of Penthouse in Williamsburg!</t>
  </si>
  <si>
    <t>STERILE FlatIron bedroom in a 2000 sqft loft</t>
  </si>
  <si>
    <t>Bright Room with Views near Central Park</t>
  </si>
  <si>
    <t>Sun Drenched Dreamy Loft</t>
  </si>
  <si>
    <t>Tranquil Haven-8 mins to JFK/LIRR /Air Train</t>
  </si>
  <si>
    <t>Very chic place, ideal location, close to all</t>
  </si>
  <si>
    <t>Cozy and Healing -UWS City Cottage Style</t>
  </si>
  <si>
    <t>Sunnyside Hideaway</t>
  </si>
  <si>
    <t>DISINFECTED Union Square room in a 2000 sqft Loft</t>
  </si>
  <si>
    <t>Clean &amp; Sanitized, Quiet, Comfortable, BR Astoria</t>
  </si>
  <si>
    <t>Bedstuy Home Away From Home</t>
  </si>
  <si>
    <t>A clean 2 comfortable private room near Bowne park</t>
  </si>
  <si>
    <t>Lovely Private 2 BR Apt Times Sq Theater District</t>
  </si>
  <si>
    <t>43rd street â€œTIME SQUAREâ€ Single BED</t>
  </si>
  <si>
    <t>9 avenue 52/53 Street</t>
  </si>
  <si>
    <t>Great long term share in fab 2 BR apt.</t>
  </si>
  <si>
    <t>Large &amp; Unique Duplex Apartment In Midtown NYC!</t>
  </si>
  <si>
    <t>Clinton Hill Nook</t>
  </si>
  <si>
    <t>Hotel like LOFT with private patio.</t>
  </si>
  <si>
    <t>Large private floor centrally located in Brooklyn</t>
  </si>
  <si>
    <t>Long term Room-Near Columbia University-Lock/key!</t>
  </si>
  <si>
    <t>In the Heart of Chelsea and World Class Everything</t>
  </si>
  <si>
    <t>Cozy Bright and Clean Studio in East Flushing</t>
  </si>
  <si>
    <t>5 Min from JFK Clean New Studio seperate entrance</t>
  </si>
  <si>
    <t>Rent rooms for rent/ nightly stay  in flushing ny</t>
  </si>
  <si>
    <t>Welcome Home! Stylish Bohemian 1bed in Brooklyn!!</t>
  </si>
  <si>
    <t>Room for Two in Great Upper West Side Location</t>
  </si>
  <si>
    <t>Kingsize brooklyn Prvt Room in friendly 2 bed Apt</t>
  </si>
  <si>
    <t>Parking! Small Studio Private Bathroom &amp; Entrance</t>
  </si>
  <si>
    <t>2500sq ft Townhouse w KingBed &amp; Backyard @Bushwick</t>
  </si>
  <si>
    <t>Artists's loft Williamsb mins NYC mins away</t>
  </si>
  <si>
    <t>Charming Hells Kitchen Stay</t>
  </si>
  <si>
    <t>Luxury 3 beds 2 bath Apartment in meatpacking</t>
  </si>
  <si>
    <t>Private Studio in Williamsburg - Monthly rental</t>
  </si>
  <si>
    <t>Gorgeous place on the UWSâ€”close to Central Park!</t>
  </si>
  <si>
    <t>Duplex  near Met. Museum of Art- huge private yard</t>
  </si>
  <si>
    <t>Huge 1BR Wes Anderson Style *Staycation Discounts</t>
  </si>
  <si>
    <t>VarandaBliss getaway minutes from the city</t>
  </si>
  <si>
    <t>Luxury large 1 BR apartment in Chelsea</t>
  </si>
  <si>
    <t>SPACIOUS COZY PRIVATE ROOM</t>
  </si>
  <si>
    <t>5 min to TIMES SQUARE. Amazing 3bed/2bedroom</t>
  </si>
  <si>
    <t>Large luxe condo upper west side Chic, open modern</t>
  </si>
  <si>
    <t>Cozy Apartment in Steinway st.</t>
  </si>
  <si>
    <t>Brand new uber-clean minimalist Bushwick (Monthly)</t>
  </si>
  <si>
    <t>1BDR in Manhattan close to Union Square</t>
  </si>
  <si>
    <t>KING Platform Bed - Spacious Room</t>
  </si>
  <si>
    <t>Cozy shared place by Times Square, Midtown.</t>
  </si>
  <si>
    <t>Stylish 2 bedrooms steps away from Times Square</t>
  </si>
  <si>
    <t>Queen Bedroom 1 Block from Central Park!</t>
  </si>
  <si>
    <t>Beautiful, big apt w/ backyard, 1 block from train</t>
  </si>
  <si>
    <t>2 BEDROOM APARTMENT AT UPPER WEST MANHATTAN NYC</t>
  </si>
  <si>
    <t>Beautiful new apartment in Upper West Manhattan</t>
  </si>
  <si>
    <t>Entire Sunny 2br 1ba Williamsburg apt near L train</t>
  </si>
  <si>
    <t>The Wabbit Hole II</t>
  </si>
  <si>
    <t>Large, Bright Hotel-Style, Private Bedroom</t>
  </si>
  <si>
    <t>Best of Brooklyn with amazing view</t>
  </si>
  <si>
    <t>Huge Perfect! 3BR/2Bath- 5min JFK &amp; Resorts Casino</t>
  </si>
  <si>
    <t>sun-drenched apartment in the heart of the Burg</t>
  </si>
  <si>
    <t>Private Comfy Room In Modern Spacious Duplex Apt</t>
  </si>
  <si>
    <t>Private, Bright Bedroom in Heart of Bushwick</t>
  </si>
  <si>
    <t>Stylish 3BR, 2 BATH Duplex (15 mins to Manhattan!)</t>
  </si>
  <si>
    <t>An attractive Living room with piano, bed</t>
  </si>
  <si>
    <t>Quiet and Calm above subway.</t>
  </si>
  <si>
    <t>Beautiful/Private/UV-Disinfected!-2br/2ba &amp;Patio.</t>
  </si>
  <si>
    <t>High-End 2B Apt |  Close to NYC Hospitals | by GLS</t>
  </si>
  <si>
    <t>Gorgeous Prime Brooklyn Penthouse Apartment</t>
  </si>
  <si>
    <t>Cozy Room in the Heart of Manhattan!</t>
  </si>
  <si>
    <t>BROOKLYN STYLE APART</t>
  </si>
  <si>
    <t>Stylish Furnished 2 Bedroom in Prime Location</t>
  </si>
  <si>
    <t>The Garden Apartment - Private 2-bedroom in BKLYN</t>
  </si>
  <si>
    <t>(E) RIGHT ON BUDGET</t>
  </si>
  <si>
    <t>2 Bedroom modern apartment, metro nearby a GEM! 2B</t>
  </si>
  <si>
    <t>Cozy bedroom in  Astoria, minutes to Manhattan</t>
  </si>
  <si>
    <t>â¤ï¸ Sunny Greenpoint Room *Great Location (Monthly)</t>
  </si>
  <si>
    <t>Luxury Views Balcony Doorman</t>
  </si>
  <si>
    <t>Clean &amp; Comfortable Room In NYC Center 63F2</t>
  </si>
  <si>
    <t>Private bed room convenient location room1</t>
  </si>
  <si>
    <t>Chelsea NYC 1 Bedroom near Highline + Meatpacking</t>
  </si>
  <si>
    <t>LINCOLN CENTER 2BEDS/2BATHS /PRIVATE TERRACE</t>
  </si>
  <si>
    <t>Nightlife Central - Funky &amp; Comfy, Whole 2 BR Apt</t>
  </si>
  <si>
    <t>Beautiful  Bohemian 1BR apartment</t>
  </si>
  <si>
    <t>Cozy Musicianâ€™s Home 3 Stops from Manhattan</t>
  </si>
  <si>
    <t>NEW Private room Near Tompkins Sq Park . E.V. NYC</t>
  </si>
  <si>
    <t>Jim private room clean/quiet private lock/entrance</t>
  </si>
  <si>
    <t>Bedroom with private entrance</t>
  </si>
  <si>
    <t>Manhattan Spacious Private Room 12min TimeSquare</t>
  </si>
  <si>
    <t>Sunny solo room with desk and big windows</t>
  </si>
  <si>
    <t>Beautiful house in Brooklyn</t>
  </si>
  <si>
    <t>Serene space/room in minimal Bedstuy home.</t>
  </si>
  <si>
    <t>32ST&amp;5AVE+DOORMAN+MASSIVE LOFT ALL NEW BIG SPACE</t>
  </si>
  <si>
    <t>Beautiful Bedroom in Bright Harlem Artist Apt</t>
  </si>
  <si>
    <t>Huge and private sun drenched room in heart of BK</t>
  </si>
  <si>
    <t>HUGE APT w/private room stps frm Cntrl Pk&amp; Museums</t>
  </si>
  <si>
    <t>Beautiful Private Studio w/ backyard for 2 guests</t>
  </si>
  <si>
    <t>Extremely spacious 1 bedroom apartment</t>
  </si>
  <si>
    <t>NYC APT- COMFY, WELCOMING STAY! Private rooms</t>
  </si>
  <si>
    <t>Private Bedroom &amp; Bathroom - Luxury Brooklyn Condo</t>
  </si>
  <si>
    <t>Casa E 3A</t>
  </si>
  <si>
    <t>Beautiful, Comfy Apt Near C.park and subway!</t>
  </si>
  <si>
    <t>Williamsburg Apt. Panoramic View/Private Rooftop</t>
  </si>
  <si>
    <t>Cozy Overnight Bed In Midtown</t>
  </si>
  <si>
    <t>Fun Williamsburg Room with PRIVATE balcony</t>
  </si>
  <si>
    <t>NYC Hells Kitchen 51St ãƒŸãƒƒãƒ‰ã‚¿ã‚¦ãƒ³ã‚¦ã‚¨ã‚¹ãƒˆã‚µã‚¤ãƒ‰</t>
  </si>
  <si>
    <t>Central Park At The Door</t>
  </si>
  <si>
    <t>Harlem 2 Bedroom</t>
  </si>
  <si>
    <t>Clean/convenient/quiet apartment close to subway.</t>
  </si>
  <si>
    <t>Gorgeous Room w/ PRIVATE BATH &amp; patio, central WB</t>
  </si>
  <si>
    <t>The Wabbit Hole</t>
  </si>
  <si>
    <t>Hudson Yard Renov suite, Super New York Experience</t>
  </si>
  <si>
    <t>Handbuilt Bedroom in Bushwick Loft</t>
  </si>
  <si>
    <t>New Upscale Duplex w/ Private Backyard (590sq ft)</t>
  </si>
  <si>
    <t>Sunny &amp;cozy (quiet home)</t>
  </si>
  <si>
    <t>Huge apartment in brand new building!</t>
  </si>
  <si>
    <t>1st Floor Entire 2 Bedroom Cozy &amp; Clean Apartment</t>
  </si>
  <si>
    <t>Flushing Private room 1 Queen Bed (Lower level)</t>
  </si>
  <si>
    <t>Sunny and Quiet Close to Central Park</t>
  </si>
  <si>
    <t>Renovated Private Room near Myrtle(20mins to city)</t>
  </si>
  <si>
    <t>come and expireance the best of bklyn</t>
  </si>
  <si>
    <t>Stuio Suite Wyndham Midtown 45 at New York City</t>
  </si>
  <si>
    <t>Master Bedroom Avaliable, Astoria</t>
  </si>
  <si>
    <t>Bedroom with a Private Bathroom in Williamsburg</t>
  </si>
  <si>
    <t>NYC Living, 30 day rental</t>
  </si>
  <si>
    <t>Warehouse apt w/ huge bedroom &amp; private bathroom</t>
  </si>
  <si>
    <t>The Walton</t>
  </si>
  <si>
    <t>Beautiful apartment in the heart of Manhattan</t>
  </si>
  <si>
    <t>Mid-Century Charm on Bliss Ave</t>
  </si>
  <si>
    <t>Huge Studio style room in Manhattan</t>
  </si>
  <si>
    <t>âœ°Sunny/spacious/convenient private room - Bushwick</t>
  </si>
  <si>
    <t>Tigerâ€™s Rest</t>
  </si>
  <si>
    <t>Modern Beautiful Duplex - Central Park North</t>
  </si>
  <si>
    <t>Suite2 for adults private bathroom, separate entry</t>
  </si>
  <si>
    <t>Greenpoint Brooklyn: Enchanting, quiet &amp; peaceful</t>
  </si>
  <si>
    <t>Amazing Location- Center of MANHATTAN in Chelsea</t>
  </si>
  <si>
    <t>NE cold AC, WiFi, 5min to Jtrain, 24hr deli, more*</t>
  </si>
  <si>
    <t>Private studio/single room in Williamsburg</t>
  </si>
  <si>
    <t>Private and Cozy Room Waiting for You 2</t>
  </si>
  <si>
    <t>BEAUTIFUL VIEWS</t>
  </si>
  <si>
    <t>2BR+2BA Condo w Pool</t>
  </si>
  <si>
    <t>Private Backyard, 1K sq ft, near JFK &amp; Train</t>
  </si>
  <si>
    <t>Master Bedroom w/ Walk-in Closet</t>
  </si>
  <si>
    <t>PRIVATE bedroom PRIVATE bathroom, Williamsburg BK</t>
  </si>
  <si>
    <t>Charming, Safe &amp; Spacious, in Greenpoint!</t>
  </si>
  <si>
    <t>The Brooklyn Tree House: Birch</t>
  </si>
  <si>
    <t>Cozy Shared Place On Upper East by Central Park 4</t>
  </si>
  <si>
    <t>17 minutes from Downtown Manhattan  Shared room</t>
  </si>
  <si>
    <t>Spacious &amp; Intimate Bedroom near L, M, J Trains</t>
  </si>
  <si>
    <t>Evergreen guest house /shared room..</t>
  </si>
  <si>
    <t>Bright Williamsburg Loft w/Private Patio</t>
  </si>
  <si>
    <t>Live&amp;Work in a Historical Building on CentralPark</t>
  </si>
  <si>
    <t>Comfortable Room in NYC</t>
  </si>
  <si>
    <t>Spacious 1 bed Near Time Square</t>
  </si>
  <si>
    <t>Upper West Side Full Apartment</t>
  </si>
  <si>
    <t>Large, Sunny 1 Bedroom in  GREENPOINT</t>
  </si>
  <si>
    <t>Semi-Private Queen in Creative Lodge</t>
  </si>
  <si>
    <t>Fantastic! NYC Bright and spacious private-balcony</t>
  </si>
  <si>
    <t>Spacious Modern Apartment. AC, Patio, Laundry, TV</t>
  </si>
  <si>
    <t>âœ¦Private 1 Bedroom Apartment In NYC Centerâœ¦ - 13A</t>
  </si>
  <si>
    <t>Cozy Private Room In The Heart Of NYC - 51E1</t>
  </si>
  <si>
    <t>â˜…Fabulous+Cozyâ˜…/4BDs/3BRs/Manhattan/best location</t>
  </si>
  <si>
    <t>Williamsburg Bedroom in Large Home</t>
  </si>
  <si>
    <t>Large (very clean) 2 bedroom Williamsburg apt</t>
  </si>
  <si>
    <t>Private Room in a big nice house in Brooklyn</t>
  </si>
  <si>
    <t>Queens Home - Near both NY airports</t>
  </si>
  <si>
    <t>Cozy and quiet, clean room, GREAT TRANSPORTATION</t>
  </si>
  <si>
    <t>Nice Top Floor Apartment in Harlem</t>
  </si>
  <si>
    <t>Queen Room in Big Apartment on Upper East Side</t>
  </si>
  <si>
    <t>CLOSE TO EVERYWHERE IN NYC !</t>
  </si>
  <si>
    <t>Modern apt private bed, bath, close to everything.</t>
  </si>
  <si>
    <t>Sunny Private Room Near NYC City Center - 41D3</t>
  </si>
  <si>
    <t>Peaceful Modern Getaway in Williamsburg</t>
  </si>
  <si>
    <t>2 bedrooms one block away to time square/manhattan</t>
  </si>
  <si>
    <t>Entire Home, Near Brooklyn Coll, KCH and Downstate</t>
  </si>
  <si>
    <t>Renovated &amp; clean 1 bedroom in Hamilton Heights</t>
  </si>
  <si>
    <t>Room available in a 2bedrooms apts</t>
  </si>
  <si>
    <t>PRIME Tourist Location! Private room 3 in Midtown</t>
  </si>
  <si>
    <t>Cozy NYC Stay!</t>
  </si>
  <si>
    <t>Camper near Time Square NYC!</t>
  </si>
  <si>
    <t>Trendy and Tranquil Staycation  in Brooklyn Duplex</t>
  </si>
  <si>
    <t>19min to Manhattan &amp; Safe Neighborhood&amp;PrivateRoom</t>
  </si>
  <si>
    <t>Luxury 4bd apt in Astoria, 10 mins from Manhattan.</t>
  </si>
  <si>
    <t>BEAUTIFUL AND COZY ROOM WAIT FOR YOU</t>
  </si>
  <si>
    <t>WIlliamsburg private room in loft</t>
  </si>
  <si>
    <t>Monthly Welcome! Fun Slide Bed! Beautiful Deck!</t>
  </si>
  <si>
    <t>Room with private bathroom and private entrance</t>
  </si>
  <si>
    <t>Beautiful Brooklyn guest studio, in iconic Bedstuy</t>
  </si>
  <si>
    <t>Modern Duplex With Big Open Terrace</t>
  </si>
  <si>
    <t>4 Bedrooms House for long and Short term Rental</t>
  </si>
  <si>
    <t>1 bedroom with 3 beds in Times Sq/Fashion district</t>
  </si>
  <si>
    <t>Ace location. Luxurious apt 5 min walk to 7 train.</t>
  </si>
  <si>
    <t>Clean cozy renovated convenient 15m to Manhattan</t>
  </si>
  <si>
    <t>Luxury in a penthouse with Manhattan skyline views</t>
  </si>
  <si>
    <t>Manhattan Entire Suite 12min to Time Square</t>
  </si>
  <si>
    <t>!HamiltonSuite. 5Qn beds. 2 bthrms. full kitchen</t>
  </si>
  <si>
    <t>Sunny and Comfortable Private Room</t>
  </si>
  <si>
    <t>Private bedroom, next to Mt. Sinai hospital</t>
  </si>
  <si>
    <t>Spacious ! 3BR/2Bath- 5min JFK &amp; Resorts Casino</t>
  </si>
  <si>
    <t>2BR-Exposed Brick W 2 Sep Entrances</t>
  </si>
  <si>
    <t>Beautiful, Safe Brooklyn Brownstone Entire  Floor.</t>
  </si>
  <si>
    <t>Nice Cozy spot in a vibrant neighborhood.</t>
  </si>
  <si>
    <t>â˜€Bright BedRoom Center Of New York Cityâ˜€ - 53E1</t>
  </si>
  <si>
    <t>Cozy Bedroom in Modern Apartment By Central Park</t>
  </si>
  <si>
    <t>Cozy Room in Brooklyn opposite end of the apt NYC</t>
  </si>
  <si>
    <t>Gorgeous pre-war 2BR steps from Central Park</t>
  </si>
  <si>
    <t>Bright Spacious Private Room.</t>
  </si>
  <si>
    <t>Queens SPACIOUS Bedroom, 1â€“3 people, 30 min to NYC</t>
  </si>
  <si>
    <t>3BR Family apt 15 min to Manhattan w/ garden</t>
  </si>
  <si>
    <t>Spacious Rooms in Brooklyn</t>
  </si>
  <si>
    <t>Spacious and Bright</t>
  </si>
  <si>
    <t>NYC Spacious Gem close to all</t>
  </si>
  <si>
    <t>Chic, Spacious, Quiet 1 Bedroom by Times Square</t>
  </si>
  <si>
    <t>Ground Fl Apt w/ bk yard Short/ Long term welcomed</t>
  </si>
  <si>
    <t>Gorgeous Upper West Side Central Park</t>
  </si>
  <si>
    <t>Flushing 25 % OFF Comfy &amp; Deluxe 1BR Retreat â™¥ NY</t>
  </si>
  <si>
    <t>Modern/Spacious 4BD 2BA - Perfect for LARGE groups</t>
  </si>
  <si>
    <t>Spacious and Modern Dream Townhouse</t>
  </si>
  <si>
    <t>Bright space in Brownstone</t>
  </si>
  <si>
    <t>Walk to Richmond County Medical Center.</t>
  </si>
  <si>
    <t>Private Bedroom in Brooklyn Brownstone Near Subway</t>
  </si>
  <si>
    <t>Beautiful floor-through apartment with backyard</t>
  </si>
  <si>
    <t>Garden apartment in Harlem brownstone</t>
  </si>
  <si>
    <t>Prvte rm HUGE APT stps from Cnt Pk</t>
  </si>
  <si>
    <t>Lovely 2 BR Brooklyn Apt w Garden, 20 min to Soho!</t>
  </si>
  <si>
    <t>Gorgeous NYC apt.  Best Location! Non smokers.</t>
  </si>
  <si>
    <t>New Comfort Studio</t>
  </si>
  <si>
    <t>Stylish Private Room by Central Park!</t>
  </si>
  <si>
    <t>Modern Quiet Cozy Brooklyn Stay (Entire Apartment)</t>
  </si>
  <si>
    <t>Luxury redefined: Splendid sleep in the skies. XXL</t>
  </si>
  <si>
    <t>Classic &amp; Comfortable Stay in Brooklyn:</t>
  </si>
  <si>
    <t>Manhattan Huge Private Room 12min to Time Square</t>
  </si>
  <si>
    <t>Comfortable &amp; Spacious room in great house!!</t>
  </si>
  <si>
    <t>Sunny private room in art-filled apartment</t>
  </si>
  <si>
    <t>3 Brooklyn Rooms, Queen beds; close to train</t>
  </si>
  <si>
    <t>' 3BR PRIVATE ENTRANCE - ã€† 1ST FL + BACKYARD</t>
  </si>
  <si>
    <t>Brooklyn NYC - bedroom + own bathroom</t>
  </si>
  <si>
    <t>Spacious Bohemian Penthouse - Whole Floor!</t>
  </si>
  <si>
    <t>Columbia Univ Queen-bed 12 min to Time Square</t>
  </si>
  <si>
    <t>Smile Ridgewood â€” Bedroom + Private Living Room!</t>
  </si>
  <si>
    <t>The Right Direction Cottage2 Safe, clean and quiet</t>
  </si>
  <si>
    <t>Super Duper Cool Extremely large Apartment.</t>
  </si>
  <si>
    <t>NYC Bedroom Instant Book Near Times Square! - 31C4</t>
  </si>
  <si>
    <t>Roofdeck oasis w/your own private floor &amp; entrance</t>
  </si>
  <si>
    <t>Cozy &amp; Close to Everything</t>
  </si>
  <si>
    <t>Shared Apartment Near Central Park 3</t>
  </si>
  <si>
    <t>Queen Room In 1500 SQFT Central Ballroom Loft</t>
  </si>
  <si>
    <t>Sunny private room/Williamsburg</t>
  </si>
  <si>
    <t>Private Townhouse  in Prime Location</t>
  </si>
  <si>
    <t>The Best One</t>
  </si>
  <si>
    <t>#1 Family House 7min to NYC All Protocols followed</t>
  </si>
  <si>
    <t>Comfy Private Room 10 mins away from Central Park</t>
  </si>
  <si>
    <t>Bright and Cozy Bed-Stuy Room</t>
  </si>
  <si>
    <t>Cozy and full of plants</t>
  </si>
  <si>
    <t>æ ‡å‡†åŒäººé—´ï¼Œ</t>
  </si>
  <si>
    <t>East Village Â· Architectural Â·Pied Ã Terre Â·w/Lift</t>
  </si>
  <si>
    <t>House Wilson  (master bedroom room #2)</t>
  </si>
  <si>
    <t>spacious loft the Bright room</t>
  </si>
  <si>
    <t>Queen Size Bedroom</t>
  </si>
  <si>
    <t>Brand new 3 bedroom apt, sunny, subway 3 minutes.</t>
  </si>
  <si>
    <t>DOM-NYC 3A Affordable Luxury on Times Square</t>
  </si>
  <si>
    <t>Trendy East Village Room with Incredible Rooftop</t>
  </si>
  <si>
    <t>Skyview apartment in Williamsburg...</t>
  </si>
  <si>
    <t>GREAT PRIVATE BEDROOM ON THE UPPER WEST SIDE!</t>
  </si>
  <si>
    <t>Room w/ Private Entrance-Hudson Yards NYC - 52E</t>
  </si>
  <si>
    <t>Sweet Spot 1: Calm, Clean, &amp; Accessible/Manhattan</t>
  </si>
  <si>
    <t>Bright &amp; Cozy Room in Brooklyn</t>
  </si>
  <si>
    <t>â™¥Pulp Fiction movieâ™¥ huge private  room</t>
  </si>
  <si>
    <t>Secret Brooklyn Hotel Room - A/C and Private Bath!</t>
  </si>
  <si>
    <t>Spectacular 3 Bedroom Minutes from Central Park</t>
  </si>
  <si>
    <t>Private 1 bedroom apart 15 min from Times Square</t>
  </si>
  <si>
    <t>Casa E 2A</t>
  </si>
  <si>
    <t>Spacious 3 Bedroom Duplex w/ Huge Backyard &amp; pking</t>
  </si>
  <si>
    <t>Clean 2 bedroom apt for weeks or monthly stay</t>
  </si>
  <si>
    <t>SUNNY ROOM B- PRIVATE BALCONY IN CHARMING AREA :)</t>
  </si>
  <si>
    <t>Private Suite &amp; Entry. 2 blocks to subway.</t>
  </si>
  <si>
    <t>6 min from Times Square! Sleeps 4!Clean and cozy!</t>
  </si>
  <si>
    <t>Gorg light drenched loft in lux bldng steps to 6</t>
  </si>
  <si>
    <t>20-25 Min To Manhattan King Bed: Garden Apartment</t>
  </si>
  <si>
    <t>NY HUDSON YARD DOUBLE ROOM-NON SMOKING</t>
  </si>
  <si>
    <t>Spacious and clean - room for rent</t>
  </si>
  <si>
    <t>Bedroom In New York City-Hudson Yards Area - 61F4</t>
  </si>
  <si>
    <t>Entire private sunny apt with 2 full bedrooms</t>
  </si>
  <si>
    <t>Entire 1-bedroom Apartment near 34th st/5th ave</t>
  </si>
  <si>
    <t>Sunny, Corner Studio by McCarren Park</t>
  </si>
  <si>
    <t>Comfy Bedroom in Classic NYC Brownstone</t>
  </si>
  <si>
    <t>Huge 1.5BR Artist Home in Brownstone Brooklyn</t>
  </si>
  <si>
    <t>Quiet Sunny 1BR in Trendy Chelsea</t>
  </si>
  <si>
    <t>Large Room two min walk to Express A-Train w/WiFi</t>
  </si>
  <si>
    <t>SUNNY AND COZY ROOM 25 MINUTES TO MANHATTAN</t>
  </si>
  <si>
    <t>Peaceful Harlem Haven</t>
  </si>
  <si>
    <t>The Castle 3rd floor Private Apartment</t>
  </si>
  <si>
    <t>Sunny, Clean Zen Home w pr.Bath</t>
  </si>
  <si>
    <t>Luxury Apartment (OLD)</t>
  </si>
  <si>
    <t>**Small Space living Blush-8 mins to JFK**</t>
  </si>
  <si>
    <t>Sunny 2BR in Heart of Williamsburg Near Subway</t>
  </si>
  <si>
    <t>Healthcare Workers Welcome, free parking</t>
  </si>
  <si>
    <t>1 Bedroom fully renovated located in WILLIAMSBURG</t>
  </si>
  <si>
    <t>Charming Manhattan 1 bedroom Next to Columbia</t>
  </si>
  <si>
    <t>Room in Manhattan, Times SQ</t>
  </si>
  <si>
    <t>Saint Nicholas Apt A</t>
  </si>
  <si>
    <t>Monthly Welcome! Beautiful Living with Large Deck</t>
  </si>
  <si>
    <t>Gorgeous West Chelsea Two Bedroom with roof deck!</t>
  </si>
  <si>
    <t>Spacious Private 1-Bedroom Apartment in LIC</t>
  </si>
  <si>
    <t>Cozy &amp; bright apartment with a rooftop</t>
  </si>
  <si>
    <t>Clean + Spacious 2BR | Desk Space + WiFi | NYC</t>
  </si>
  <si>
    <t>PRIME Tourist Location! Private room 1 in Midtown</t>
  </si>
  <si>
    <t>2BDR Spacious bright classic apt in Ridgewood</t>
  </si>
  <si>
    <t>Townhouse at Grand Central</t>
  </si>
  <si>
    <t>Private Master Bedroom &amp; Ensuite Bathroom Brooklyn</t>
  </si>
  <si>
    <t>Top Corner Views:  river/midtown/empire state bldg</t>
  </si>
  <si>
    <t>Beautiful stylish Brooklyn apartment</t>
  </si>
  <si>
    <t>Flex 2BR Loft: Cleaning CDC guidelines implemented</t>
  </si>
  <si>
    <t>ROOM B</t>
  </si>
  <si>
    <t>Quiet, Beautiful East Village Loft.</t>
  </si>
  <si>
    <t>Glamp In a Spacious Camper Van In NYC!</t>
  </si>
  <si>
    <t>New 3bd Apt in Brooklyn (Ridgewood) 10 guest</t>
  </si>
  <si>
    <t>2BR Flex Loft: Cleaning CDC guidelines implemented</t>
  </si>
  <si>
    <t>Modern cozy Williamsburg apartment</t>
  </si>
  <si>
    <t>âœ¶âœ¶ The Riverside - One Bedroom Apartment âœ¶âœ¶</t>
  </si>
  <si>
    <t>Brownstone Garden Floor Apartment</t>
  </si>
  <si>
    <t>Spacious Loft Apt (entire 3rd floor)</t>
  </si>
  <si>
    <t>Roseyâ€™s place</t>
  </si>
  <si>
    <t>Cozy Room in East Williamsburg. New Building</t>
  </si>
  <si>
    <t>Cozy, neat and modern Bedroom in a beautiful Apt.</t>
  </si>
  <si>
    <t>Cozy &amp; Stylish 1BR in Manhattan (HellÂ´s Kitchen)</t>
  </si>
  <si>
    <t>Newly Renovated 2 bedroom  near Times Square</t>
  </si>
  <si>
    <t>Cocoon flat in New York artistic best Bushwick</t>
  </si>
  <si>
    <t>Cozy &amp; Bright Home Share for Young Professionals</t>
  </si>
  <si>
    <t>Artsy + Stylish Hideout | 2 bedrooms w/ backyard</t>
  </si>
  <si>
    <t>â¤ï¸Gorgeous Manhattan Apt - 15 mins to Times Square</t>
  </si>
  <si>
    <t>â–²Huge Roomâ–² Only 30 Min To Manhattan</t>
  </si>
  <si>
    <t>Roma</t>
  </si>
  <si>
    <t>Sunny, Clean + Sanitized Apartment w Outdoor Space</t>
  </si>
  <si>
    <t>Solo Room w/ friendly ambience, 15mins to Midtown</t>
  </si>
  <si>
    <t>2F Family House 7min to NYC All Protocols followed</t>
  </si>
  <si>
    <t>Comfortable &amp; Cozy room in Brooklyn!!</t>
  </si>
  <si>
    <t>&gt;20%OFF&lt; HISTORIC SPACIOUS | 2 BDR | SLEEPS 4</t>
  </si>
  <si>
    <t>Your 1BR *haven* in Mott Haven mins from Manhattan</t>
  </si>
  <si>
    <t>Bright Bedroom with Workspace</t>
  </si>
  <si>
    <t>Cozy room in bushwick, full sized bed</t>
  </si>
  <si>
    <t>5 star apartment/Private entrance/Apple TV/cooking</t>
  </si>
  <si>
    <t>True NYC experience! 1Br LOFT Prime  location USQ</t>
  </si>
  <si>
    <t>Beautiful and comfy private bed/bath in Manhattan!</t>
  </si>
  <si>
    <t>Townhouse w/Porch and Courtyard</t>
  </si>
  <si>
    <t>Astoria Apt 15 minutes to midtown NYC by train.</t>
  </si>
  <si>
    <t>Close to everything jfk subway casino, on a 2nd fl</t>
  </si>
  <si>
    <t>Great house in Williamsburg</t>
  </si>
  <si>
    <t>SPRING IN NYC!  PRIV. RM WITH WINDW,CLOSET, ELEV</t>
  </si>
  <si>
    <t>White studio mid of Manhattan close to Time sq</t>
  </si>
  <si>
    <t>Best Space! Private Bathroom, Prime Spot &amp; Patio</t>
  </si>
  <si>
    <t>Quiet comfortable clean renovated 15m to Manhattan</t>
  </si>
  <si>
    <t>Spacious 2BR near Botanic Garden avail long-term</t>
  </si>
  <si>
    <t>cosy room wth private ensuite bathroom in bushwick</t>
  </si>
  <si>
    <t>Lovely UWS apt</t>
  </si>
  <si>
    <t>Beautiful Astoria apt next to Manhattan</t>
  </si>
  <si>
    <t>One-Of-A-Kind Townhouse With Garden And Balcony</t>
  </si>
  <si>
    <t>Disinfected, Extra clean Apt. 8 minutes to Ferry</t>
  </si>
  <si>
    <t>Modern  Studio near Train, Private Entrance</t>
  </si>
  <si>
    <t>Garden apt BK</t>
  </si>
  <si>
    <t>Great Spacious Apartment</t>
  </si>
  <si>
    <t>Newly Renovated Original Brownstone Studio Space!</t>
  </si>
  <si>
    <t>EXCLUSIVE FAMILY SPACE 3 BR/ 2 BATH W BALCONY</t>
  </si>
  <si>
    <t>Charming 1BR Apartment close to Time Square</t>
  </si>
  <si>
    <t>Charming Suite, 1B/2B, Spacious and Comfortable</t>
  </si>
  <si>
    <t>Stylish &amp; Sunny Private Bedroom and Bathroom!</t>
  </si>
  <si>
    <t>Cozy bedroom nestled btwn Bushwick &amp; Ridgewood!</t>
  </si>
  <si>
    <t>Large Queen Bedroom</t>
  </si>
  <si>
    <t>Sun Drenched Corner Unit, Top Floor w/ City Views</t>
  </si>
  <si>
    <t>Amazing Times Square 2 Bedroom Apt</t>
  </si>
  <si>
    <t>PequeÃ±o cuarto a 10min de Times Square</t>
  </si>
  <si>
    <t>Stunning and NEWLY renovated!! Heart of Bed-Stuy!</t>
  </si>
  <si>
    <t>Super Clean, Entire Private Floor in a Duplex Apt!</t>
  </si>
  <si>
    <t>Private, Cheap and Comfortable Room!</t>
  </si>
  <si>
    <t>Private Room Near Central Park and Metro Line</t>
  </si>
  <si>
    <t>Quick travel to NYC! Great Room with Private Bath3</t>
  </si>
  <si>
    <t>Astoria awesome balcony apartment PARKING FEE ADDL</t>
  </si>
  <si>
    <t>Conveniently Located Cozy and Quiet UES Apartment</t>
  </si>
  <si>
    <t>The Charm.</t>
  </si>
  <si>
    <t>Bright, spacious floor on a quiet Bushwick block</t>
  </si>
  <si>
    <t>Hudson view &amp; near Central Park elegant room</t>
  </si>
  <si>
    <t>"In the Middle of it All!"</t>
  </si>
  <si>
    <t>â¤ï¸ Luxury entire home Self check in &amp; free parking.</t>
  </si>
  <si>
    <t>Party &amp; Sleepover | $99 DEPOSIT</t>
  </si>
  <si>
    <t>BUDGET PRIVATE ROOM 2 BLOCKS FROM SUBWAY</t>
  </si>
  <si>
    <t>34th good Â· BEST LOCATION IN MANHATTAN!! COZY ONE BEDROOM!!</t>
  </si>
  <si>
    <t>The Big Apple's Comfort</t>
  </si>
  <si>
    <t>JFK Home Sweet Home (Basement Apt. 10 min. to JFK)</t>
  </si>
  <si>
    <t>NEW MODERN CLASSIC ENTIRE 2BED PRIVATE ENTRANCE</t>
  </si>
  <si>
    <t>LOVE MANHATTAN 1</t>
  </si>
  <si>
    <t>15% discount; couple's retreat; modern; spacious</t>
  </si>
  <si>
    <t>Bed Stuy Pad</t>
  </si>
  <si>
    <t>Stylish Williamsburg 1BR w/ Roof Deck</t>
  </si>
  <si>
    <t>Great space near all major transportation.</t>
  </si>
  <si>
    <t>Artist Loft in Williamsburg with private rooftop!</t>
  </si>
  <si>
    <t>Comforting, Welcoming Home &amp; Office(PRICE SLASHED)</t>
  </si>
  <si>
    <t>Condo - Walk to Columbia Univ &amp; Central Park</t>
  </si>
  <si>
    <t>NICE PRIVATE ROOM, STYLISH APARTMENT Williamsburg</t>
  </si>
  <si>
    <t>Cozy, Comfy, Sweet Harlem!</t>
  </si>
  <si>
    <t>Beautifully designed brownstone apartment</t>
  </si>
  <si>
    <t>Private Bath + 2 Beds Option, 15 mins to Manhattan</t>
  </si>
  <si>
    <t>Manhattan View 2BR Apartment with private balcony</t>
  </si>
  <si>
    <t>éœ²è¥¿å¥—æˆ¿ï¼ˆLucy Apt.ï¼‰</t>
  </si>
  <si>
    <t>Weekly, Monthly, Early-bird - close to Manhattan</t>
  </si>
  <si>
    <t>(D) BIG DEAL</t>
  </si>
  <si>
    <t>*175 sq. ft. BR In Great Central Park North Apt!</t>
  </si>
  <si>
    <t>Eco Room, close to  subway, 20 mins to Midtown</t>
  </si>
  <si>
    <t>Backpackers Haven</t>
  </si>
  <si>
    <t>3 Bedroom Apartment Near Central Park</t>
  </si>
  <si>
    <t>Private Paradise Arch. Designed All new 2BR+garden</t>
  </si>
  <si>
    <t>Private Suite in Brooklyn Townhouse.</t>
  </si>
  <si>
    <t>Panoramic Views of NYC Skyline - Penthouse</t>
  </si>
  <si>
    <t>Gorgeous 3 bedroom near Central Park</t>
  </si>
  <si>
    <t>Master bedroom , private bathroom in 2bed apart</t>
  </si>
  <si>
    <t>Private Room Next to Central Park in Manhattan!</t>
  </si>
  <si>
    <t>2BR Flex w/CV: Cleaning CDC guidelines implemented</t>
  </si>
  <si>
    <t>Manhattan Huge Luxurious Room near Columbia Univ</t>
  </si>
  <si>
    <t>Handsome / Minimal East Village Apartment</t>
  </si>
  <si>
    <t>Super safe ,  Apartment in the Posh area of NYC</t>
  </si>
  <si>
    <t>The Big Apple's Retreat</t>
  </si>
  <si>
    <t>Tranquil Haven-8 mins to JFK/LIRR /Air Train Rm.#2</t>
  </si>
  <si>
    <t>Design-Forward 2 BR Apartment + Garden</t>
  </si>
  <si>
    <t>Modern Haven in city</t>
  </si>
  <si>
    <t>â€œDown the Rabbit Holeâ€ 3BR/2BA Williamsburg Flat</t>
  </si>
  <si>
    <t>Cozy Williamsburg Apt,  1bd/1ba  (28day minimum)</t>
  </si>
  <si>
    <t>Modern 1-Bedroom w/ Balcony (Harlem, Manhattan)</t>
  </si>
  <si>
    <t>Private Bathroom! UES-Manhattan-Female Only</t>
  </si>
  <si>
    <t>Perfection on the Upper East Side</t>
  </si>
  <si>
    <t>Bdrm&amp;PRIVATE bathroom in young married couple home</t>
  </si>
  <si>
    <t>Amazing 1 Bedroom, Bedstuy!</t>
  </si>
  <si>
    <t>Large Private Guest Bedroom in Manhattan</t>
  </si>
  <si>
    <t>Bushwick Oasis: Loft Away from Home</t>
  </si>
  <si>
    <t>Rooftop Loft in the Heart of Brooklyn</t>
  </si>
  <si>
    <t>Serene Private Loft Studio Apartment in Townhouse</t>
  </si>
  <si>
    <t>Spread love it's the Brooklyn way, modern 2br stay</t>
  </si>
  <si>
    <t>NYC 1 Bedroom Apartment for Rent</t>
  </si>
  <si>
    <t>Korean American Host</t>
  </si>
  <si>
    <t>Large room in sunny Williamsburg Artist's loft.</t>
  </si>
  <si>
    <t>Upper East side cozy room only for girls</t>
  </si>
  <si>
    <t>1 bedroom apt in Williamsburg!</t>
  </si>
  <si>
    <t>COZY 2BEDS CLEAN | MODERN</t>
  </si>
  <si>
    <t>Fuhgettaboutit! Best room ever!</t>
  </si>
  <si>
    <t>Destination Bushwick</t>
  </si>
  <si>
    <t>Private Room: Bedford-Stuyvesant Attached Bathroom</t>
  </si>
  <si>
    <t>Ebony &amp; Ivory Close to Manhattan Clean &amp; Sanitized</t>
  </si>
  <si>
    <t>Instant book-business as usual! We are open!</t>
  </si>
  <si>
    <t>The place to be! Bedroom in Prime Williamsburg</t>
  </si>
  <si>
    <t>Spacious New Private Duplex in Trendy Bed-Stuy</t>
  </si>
  <si>
    <t>Prospect Park/Staycation/Nr.Transit &amp; Attractions</t>
  </si>
  <si>
    <t>XL 3 bedroom full floor E. Village Apt. Scrubbed!</t>
  </si>
  <si>
    <t>Luxury UES Apartment 1-BR - 3 stops from Midtown!</t>
  </si>
  <si>
    <t>Sugar Hill Retreat</t>
  </si>
  <si>
    <t>Coolest Brooklyn room close to Downtown Manhattan!</t>
  </si>
  <si>
    <t>Newly renovated apt. in the heart of Ridgewood Nyc</t>
  </si>
  <si>
    <t>Cozy and private bedroom in Manhattan.</t>
  </si>
  <si>
    <t>SEMI STUDIO with Private Bath in 2bdrm 2 bathrm</t>
  </si>
  <si>
    <t>Cozy Clean Clutter-free 2 Bedroom Apartment</t>
  </si>
  <si>
    <t>Cozy Brooklyn Witchy Apartment</t>
  </si>
  <si>
    <t>Quarantene Oasis: Penthouse with Sunset City Views</t>
  </si>
  <si>
    <t>Enjoy the city lights from our Urban Home.</t>
  </si>
  <si>
    <t>SUNNY SPACIOUS RM 1.5BTHRM APT NEAR SUBWAY</t>
  </si>
  <si>
    <t>Fantastic Upper West Side Apartment</t>
  </si>
  <si>
    <t>Perfect Times Square 1 bedroom</t>
  </si>
  <si>
    <t>Luxury Condo with Manhattan views</t>
  </si>
  <si>
    <t>Proud NYer room, Yankee Stadium apartment in Bronx</t>
  </si>
  <si>
    <t>Sunny, industrial room in Brooklyn</t>
  </si>
  <si>
    <t>Charming corner 3BR Williamsburg apartment</t>
  </si>
  <si>
    <t>Cozy 2 BR in Williamsburg</t>
  </si>
  <si>
    <t>Bushwick nook/Private Bathroom</t>
  </si>
  <si>
    <t>2 Bed / 2 Bath Apartment in Beautiful Bed-Stuy</t>
  </si>
  <si>
    <t>Bright and modern 1 BR apartment East Village</t>
  </si>
  <si>
    <t>UComfy?</t>
  </si>
  <si>
    <t>Tranquil &amp; Beautiful Living Space in Brooklyn</t>
  </si>
  <si>
    <t>Little Piece of Heaven in BK (Cat Lovers Only)</t>
  </si>
  <si>
    <t>Entire private 2 bedroom APT with patio and garden</t>
  </si>
  <si>
    <t>Sunny Central Williamsburg Apt</t>
  </si>
  <si>
    <t>Spacious 5th Ave - Pvt Bed &amp; Bath</t>
  </si>
  <si>
    <t>Jfk 6 min away bed in SHARED space</t>
  </si>
  <si>
    <t>The Castle 2nd floor Private Apartmant</t>
  </si>
  <si>
    <t>Central Park West luxury 3 bedrooms</t>
  </si>
  <si>
    <t>Elegant 1 Bedroom BEAUTY close to all</t>
  </si>
  <si>
    <t>Lovely Private Bed/Bath East Williamsburg</t>
  </si>
  <si>
    <t>Short ride into the city from Astoria</t>
  </si>
  <si>
    <t>Large Private Apt in colorful Bushwick!</t>
  </si>
  <si>
    <t>Cozy Private Bedroom Near Times Square 31C1</t>
  </si>
  <si>
    <t>Chic Style Duplex Apt bedroom w/ private bathroom</t>
  </si>
  <si>
    <t>â˜… RENOVATED 2 BEDROOM APT ON CENTRAL PARK WESTâ˜…</t>
  </si>
  <si>
    <t>Ultra Peaceful Private Queen Room In Duplex Apt</t>
  </si>
  <si>
    <t>Entire Apt in Coolest Area, 20 Mins to Manhattan</t>
  </si>
  <si>
    <t>Prime Williamsburg Room Next to Bedford L</t>
  </si>
  <si>
    <t>Room In City Center New York City-Hudson Yard 23B1</t>
  </si>
  <si>
    <t>(H) Great Deal/Pvt Rm</t>
  </si>
  <si>
    <t>Modern Bed-Stuy One Bedroom</t>
  </si>
  <si>
    <t>â¤ï¸Couples Retreat/A Road Warriors DreamðŸŒŸPerf Loc.</t>
  </si>
  <si>
    <t>One bedroom cozy home</t>
  </si>
  <si>
    <t>Red's cozy corner</t>
  </si>
  <si>
    <t>BEST Bushwick Lower Level Apt 15 mins to Manhattan</t>
  </si>
  <si>
    <t>Spacious 1BR Apt in converted Pencil Factory</t>
  </si>
  <si>
    <t>Cozy &amp; bright room - 3 stops away from Manhattan !</t>
  </si>
  <si>
    <t>Shared Apartment One stop from Manhattan in LIC107</t>
  </si>
  <si>
    <t>*RAZZMATAZZ* Close to NYP, MSKCC hospitals (2 BR)</t>
  </si>
  <si>
    <t>Big Brooklyn House to Love</t>
  </si>
  <si>
    <t>One Bdrm in the heart Of Manhattan</t>
  </si>
  <si>
    <t>Spacious Entire Apartment - Close to everything!</t>
  </si>
  <si>
    <t>Casa E 3B</t>
  </si>
  <si>
    <t>Recently Updated Vibrant &amp; lovely 1BR</t>
  </si>
  <si>
    <t>â˜† STUDIO East Village â˜† Own bath! â˜† Sleeps 5</t>
  </si>
  <si>
    <t>Bushwickâ€™s cozy nook/Private Bathroom</t>
  </si>
  <si>
    <t>Cozy 2 bedroom 7mn from Manhattan</t>
  </si>
  <si>
    <t>CLEAN QUIET APT WITH NICE ROOMMATES NEAR SUBWAY</t>
  </si>
  <si>
    <t>Avoid the Chaos With Big Yard, Glass of Wine :)</t>
  </si>
  <si>
    <t>Live Like a New Yorker in the â¤ï¸ of East Village</t>
  </si>
  <si>
    <t>Beautiful Quiet Large 1 BR next to Times Square</t>
  </si>
  <si>
    <t>Lovely and very comfortable 2 bedroom apartment</t>
  </si>
  <si>
    <t>Sunny &amp; Modern 1-BR | Central Park/ROOMBA CLEANER</t>
  </si>
  <si>
    <t>Behind the Red Door II</t>
  </si>
  <si>
    <t>Modern 800SqFt 1 bedroom in Central Park South</t>
  </si>
  <si>
    <t>Rare Find! - Smart Home Condo in Upper Manhattan!</t>
  </si>
  <si>
    <t>CENTRAL PARK APT Â· NYC Â· PRIVATE BALCONY ã€† SLEEP 5</t>
  </si>
  <si>
    <t>Keep Calm! Easy Breezy Beautiful Spacious Bedroom</t>
  </si>
  <si>
    <t>Beautiful Room in High Ceiling Loft</t>
  </si>
  <si>
    <t>In front of this Flushing Library/Main St actions</t>
  </si>
  <si>
    <t>â˜…SLEEP IN LUXURY | CLOSE TO NYC HOSPITALS | LYSOLâ˜…</t>
  </si>
  <si>
    <t>Close to jfk, private room on second floor</t>
  </si>
  <si>
    <t>Quiet Private Apt in Greenpoint/Williamsburg</t>
  </si>
  <si>
    <t>Newly Renovated Duplex Apartment 2</t>
  </si>
  <si>
    <t>Comfy, cute room in the heart of Bushwick</t>
  </si>
  <si>
    <t>Eclectic Enclave 1bd/1 ba - monthly rate avail</t>
  </si>
  <si>
    <t>Large Williamsburg 2 bedroom apt close to L train.</t>
  </si>
  <si>
    <t>My NYC Dream Home II (clean &amp; sanitize)Â°</t>
  </si>
  <si>
    <t>Stylish Midtown Retreat COVID-19 FREE HOME.</t>
  </si>
  <si>
    <t>Williamsburg Loft #3 Solitario....</t>
  </si>
  <si>
    <t>BROOKLYN  BROWNSTONE DUPLEX  1 BEDROOM WITH YARD</t>
  </si>
  <si>
    <t>Private Getaway on Central Park</t>
  </si>
  <si>
    <t>Erma â€˜s</t>
  </si>
  <si>
    <t>RENOVATED 2BTHROOM APT SUNNY  RM HUDSONRIVER VIEW</t>
  </si>
  <si>
    <t>Fully Furnish Fancy  Apartment in Manhattan</t>
  </si>
  <si>
    <t>SPACIOUS 2BED APT IN HELLS KITCHEN 4-5PPL</t>
  </si>
  <si>
    <t>Luxury 2BR apartment in Midtown</t>
  </si>
  <si>
    <t>Large Bright on 2 floors with outdoor space</t>
  </si>
  <si>
    <t>Amazing Apartment Near Times Square</t>
  </si>
  <si>
    <t>The Best Place In Brklyn - Close To Manhattan</t>
  </si>
  <si>
    <t>Charming 1BD Apt in Classy Union Sq Brownstone</t>
  </si>
  <si>
    <t>Sunny br. &amp; full kitchen efficiency private room</t>
  </si>
  <si>
    <t>Private Apt in Classic Brownstone on a Great Block</t>
  </si>
  <si>
    <t>NYC deluxe 1 bedroom apartment 15 min to Manhattan</t>
  </si>
  <si>
    <t>2 bed-HealthCare Workers 4 Long Stay-Disc. Avail</t>
  </si>
  <si>
    <t>Clean 3 and cozy private room</t>
  </si>
  <si>
    <t>Lavish upper west side by Central Park</t>
  </si>
  <si>
    <t>2BR w/private courtyard BStuy:40% monthly discount</t>
  </si>
  <si>
    <t>Women only - Bright &amp; tranquil room 37th street!</t>
  </si>
  <si>
    <t>Huge Private Room ( Fits 3ppl ) Upper East Side</t>
  </si>
  <si>
    <t>2 bed with private outdoor space near TIME SQUARE</t>
  </si>
  <si>
    <t>1bdr w/ private backyard! 100ft from L train</t>
  </si>
  <si>
    <t>Comfortable Apt in Midtown Manhattan</t>
  </si>
  <si>
    <t>Spacious apartment with  shared garden</t>
  </si>
  <si>
    <t>NYC Tree House Style w/ Balcony + Open City Views</t>
  </si>
  <si>
    <t>Comfy convenient apt 3 block from Main st Flushing</t>
  </si>
  <si>
    <t>super clean, Sanitized and large private room # 1</t>
  </si>
  <si>
    <t>Stunning private room mins away from Times Square</t>
  </si>
  <si>
    <t>Hotel 32 32, King Superior</t>
  </si>
  <si>
    <t>Cozy Brooklyn Room. Double Bed, 25min to Manhattan</t>
  </si>
  <si>
    <t>D&amp;A Bushwick Spacious Bedroom # 1</t>
  </si>
  <si>
    <t>1 bedroom w/ 1private bathroom</t>
  </si>
  <si>
    <t>Zen, spotless Williamsburg 2BR private w/ outdoor</t>
  </si>
  <si>
    <t>Zen and Tranquil Room in Harlem</t>
  </si>
  <si>
    <t>Brooklyn Vibes Loft in Clinton Hill</t>
  </si>
  <si>
    <t>COMFY Room @Williamsburg (10 mins to Manhattan)</t>
  </si>
  <si>
    <t>Fabulous Garden Apartment in Central Harlem</t>
  </si>
  <si>
    <t>Well Furnished Upper East Side Apartment</t>
  </si>
  <si>
    <t>Super Clean Luxury Private Room with TV!</t>
  </si>
  <si>
    <t>Prime Location Suite in The Heart of Manhattan N.Y</t>
  </si>
  <si>
    <t>Stunning Studio, 20 min to Manhattan</t>
  </si>
  <si>
    <t>New, Ultra Modern, Luxury Apartment in Bklyn</t>
  </si>
  <si>
    <t>Beautiful Williamsburg Palace!</t>
  </si>
  <si>
    <t>Room in Charming and Spacious Greenpoint Apartment</t>
  </si>
  <si>
    <t>Bright Private Bedroom close to Central Park</t>
  </si>
  <si>
    <t>One block to subway station</t>
  </si>
  <si>
    <t>Stylish Parlour Apt in Bedford Stuyvesant</t>
  </si>
  <si>
    <t>Beautiful Room with Bathroom near Lincoln Center</t>
  </si>
  <si>
    <t>NEW Spacious 2B home near Time Square(1.5 Bath)</t>
  </si>
  <si>
    <t>Spacious private room in Brooklyn</t>
  </si>
  <si>
    <t>Private home w 2 bedrooms 10min from NYC Manhattan</t>
  </si>
  <si>
    <t>Manhattan Room 3 Blocks from Central Park</t>
  </si>
  <si>
    <t>Home Base!</t>
  </si>
  <si>
    <t>Stylish and Sunny Chelsea 1 Bedroom Apartment</t>
  </si>
  <si>
    <t>Unique Williamsburg Apartment</t>
  </si>
  <si>
    <t>Sanitized NYC Private Room/Bath, Late Check-In OK</t>
  </si>
  <si>
    <t>Immaculate 2BR in 4-unit bldg 15 mins to Midtown</t>
  </si>
  <si>
    <t>Lilyâ€™s house !  â¤ï¸ NO CLEANING FEE â¤ï¸.  WiFi free !</t>
  </si>
  <si>
    <t>Your own 2 Bedroom Bedford and Grand Williamsburg</t>
  </si>
  <si>
    <t>Clean, Quiet East Village 1BR In Amazing Location</t>
  </si>
  <si>
    <t>Best of Williamsburg,  Brooklyn NY 2-beds</t>
  </si>
  <si>
    <t>MIDTOWN EAST 1BR APARTMENT WITH BACKYARD</t>
  </si>
  <si>
    <t>Hells  Kitchen one-bedroom apartment !!</t>
  </si>
  <si>
    <t>2 Bdrm Entire Apartment St. George</t>
  </si>
  <si>
    <t>Jfk 10 minutes, perfect for layover flights</t>
  </si>
  <si>
    <t>Brand NEW built luxury Apartment (No extra fees)</t>
  </si>
  <si>
    <t>Cozy sunlit bedroom - 7 min to Midtown</t>
  </si>
  <si>
    <t>Luxurious Hellâ€™s Kitchen! Exclusive NYC!</t>
  </si>
  <si>
    <t>2 bdrm LOFT-near metro-Direct line to Manhattan</t>
  </si>
  <si>
    <t>$4m CELEBRITY HOUSE with above ground pool.</t>
  </si>
  <si>
    <t>Itâ€™s A Vibe!!! Beautiful Spacious Bedroom</t>
  </si>
  <si>
    <t>Super Comfy Large Bedroom in Spacious NEW house!</t>
  </si>
  <si>
    <t>The clean1 cozy room next to a beautiful park.</t>
  </si>
  <si>
    <t>Townhouse Suite Overlooking Private Gardens</t>
  </si>
  <si>
    <t>#16 Two Bedroom Apartment in Central of Midtown</t>
  </si>
  <si>
    <t>â˜… Pvt Suite in 4BR Duplex â˜… Laundry Yard â˜… Room A</t>
  </si>
  <si>
    <t>Fabulous  2 bdr + Garden DISCOUNT on longer stays</t>
  </si>
  <si>
    <t>3 bedrooms ; Second floor</t>
  </si>
  <si>
    <t>A place for peace, In the heart of the city!</t>
  </si>
  <si>
    <t>3min to subway 3BR in Brooklyn Brownstone. 6ppl</t>
  </si>
  <si>
    <t>Private Room in Midtown NYC/Times Square</t>
  </si>
  <si>
    <t>Sexy Bushwick Your home when away from your place</t>
  </si>
  <si>
    <t>Sunny Room  two min walk to A&amp;C Train w/WiFi</t>
  </si>
  <si>
    <t>Sunny Apartment in Williamsburg (1000sqf)</t>
  </si>
  <si>
    <t>NYC Airbnb 4.</t>
  </si>
  <si>
    <t>2 Beds Option in Bushwick, 15 mins to Manhattan</t>
  </si>
  <si>
    <t>Bright &amp; Cozy room - 30 mins to Manhattan</t>
  </si>
  <si>
    <t>ROOM (C)</t>
  </si>
  <si>
    <t>âœªBirdman movieâœª Private Room in Brooklyn</t>
  </si>
  <si>
    <t>Che' Randall  SoBro 10 min from Manhattan!</t>
  </si>
  <si>
    <t>NYC - Your Home away from Home</t>
  </si>
  <si>
    <t>Overnight a brand new shared room in upper east</t>
  </si>
  <si>
    <t>10 min from Manhattan!</t>
  </si>
  <si>
    <t>Brooklyn Chill, Historical Crown Heights, BK â€</t>
  </si>
  <si>
    <t>Huge &amp; Cozy  Room - Astoria - 10 min to Manhattan</t>
  </si>
  <si>
    <t>â˜… Budget Friendly Place w/ Parking Comfy Bed â˜…</t>
  </si>
  <si>
    <t>5B Â· Spacious Studio UES with Balcony!</t>
  </si>
  <si>
    <t>Private! entire studio, private bath 3A</t>
  </si>
  <si>
    <t>(2 beds) Great location private room in Manhattan!</t>
  </si>
  <si>
    <t>Private Suite in Super comfortable location !!</t>
  </si>
  <si>
    <t>PRIVATE BUDGET ROOM MINUTES TO SUBWAY</t>
  </si>
  <si>
    <t>Renovated Luxury 1 Bedroom on the Upper East Side</t>
  </si>
  <si>
    <t>Lovely Bed Stuy Garden Apartment Close to Train</t>
  </si>
  <si>
    <t>A room for you in Williamsburg! Only for Women.</t>
  </si>
  <si>
    <t>Large Skylight Private RM long term stay welcomed</t>
  </si>
  <si>
    <t>2 Bedroom Beautiful Central Park Westside special</t>
  </si>
  <si>
    <t>5* Chic, Spacious &amp; Quiet Manhattan NYC 1BDR Gem!</t>
  </si>
  <si>
    <t>Fully Renovated 3 Bedroom Apartment in Brooklyn</t>
  </si>
  <si>
    <t>Spacious NYC Apartment - 1 Minute to Subway!</t>
  </si>
  <si>
    <t>Cozy stay with AC in the best neighborhood in NYC</t>
  </si>
  <si>
    <t>Book It Now! NYC Bedroom City Center Hub - 41D1</t>
  </si>
  <si>
    <t>Bright and  New 1-Bedroom Condo in Bushwick</t>
  </si>
  <si>
    <t>Contact-free, clean studio in Upper East Side</t>
  </si>
  <si>
    <t>Beautiful Modern Bedstuy Brownstone Apartments</t>
  </si>
  <si>
    <t>5 Min from JFK Private &amp; Secured Room Females ONLY</t>
  </si>
  <si>
    <t>Luxurious 1300sf 1b/b penthouse+  rooftop + deck</t>
  </si>
  <si>
    <t>The Brookliner- Luxury a minute from the city</t>
  </si>
  <si>
    <t>Cozy Room  in the heart Astoria10 min to Manhattan</t>
  </si>
  <si>
    <t>Gorgeous 3BR close to Central Park &amp; Columbia Univ</t>
  </si>
  <si>
    <t>Best location in W'Burg, super fun neighborhood</t>
  </si>
  <si>
    <t>NYC GORGEOUS LIGHT APT/PANORAMIC RIVER VIEW</t>
  </si>
  <si>
    <t>Queen Charlotteâ€™s in Bâ€™klyn  (for 1 guest)</t>
  </si>
  <si>
    <t>Safe Private Room In the Heart of The East Village</t>
  </si>
  <si>
    <t>Family friendly 3Br Apt just ON Central Park</t>
  </si>
  <si>
    <t>Lucky journey çº½çº¦æ³•æ‹‰ç››å¹¸è¿æ—…ç¨‹</t>
  </si>
  <si>
    <t>Comfy Camper In Downtown Manhattan-NYC!</t>
  </si>
  <si>
    <t>Designer Home Filled with Natural Light</t>
  </si>
  <si>
    <t>Manhattan Charm, Brooklyn Price!</t>
  </si>
  <si>
    <t>Private apartment in â™¡ of Williamsburg 15%discount</t>
  </si>
  <si>
    <t>CHELSEA NYC PRIVATE TERRACE GARDEN 2BED/2BATH.</t>
  </si>
  <si>
    <t>Big Room in Townhouse Close to 5 Medical Centers</t>
  </si>
  <si>
    <t>Shared Room For Cool Low Maintenance People #6</t>
  </si>
  <si>
    <t>Nice room in a great apartment, close to Cen. Park</t>
  </si>
  <si>
    <t>Light, Bright and Stylish at the Heart of Broadway</t>
  </si>
  <si>
    <t>Apartment One Bedroom #4</t>
  </si>
  <si>
    <t>Self Isolate in LUXURY. A Brownstone Loft w/GRDN â¤ï¸</t>
  </si>
  <si>
    <t>Cheâ€™ Randall Deux SoBro 10 minutes to Manhattan!</t>
  </si>
  <si>
    <t>Big brownstone garden apt w patio on great block</t>
  </si>
  <si>
    <t>Amazing location in Williasmburg. Super clean apt</t>
  </si>
  <si>
    <t>La Casa di Bella: A beautiful getaway for NY tours</t>
  </si>
  <si>
    <t>Twin Private Room/Shared Bathroom</t>
  </si>
  <si>
    <t>Locked, private room WITH TV1 BROOKLYN COLLEGE</t>
  </si>
  <si>
    <t>Private room/bath Students OK/ long term OK</t>
  </si>
  <si>
    <t>Home Away from Homeâ€”Modern Harlem Apartment</t>
  </si>
  <si>
    <t>Bright Peaceful Brooklyn Apartment near Pratt</t>
  </si>
  <si>
    <t>â­ Luxurious Modern Retreat Close to Manhattan â­</t>
  </si>
  <si>
    <t>Large Private Apartment 1Br + 15min from Manhattan</t>
  </si>
  <si>
    <t>BRAND NEW! TRUE TWO BEDROOM APT - Upper East Side</t>
  </si>
  <si>
    <t>Modern Style, Cozy &amp; Convenient 2Bedroom Apartment</t>
  </si>
  <si>
    <t>Modern Private Rm in Greenpoint/Williamsburg</t>
  </si>
  <si>
    <t>experience bklyn's best</t>
  </si>
  <si>
    <t>Clean and Cozy Room 1 in Brooklyn</t>
  </si>
  <si>
    <t>Ellington a.k.a. Chocolate Crush</t>
  </si>
  <si>
    <t>5-Star Review Beautiful Flat in Lincoln Center</t>
  </si>
  <si>
    <t>Cozy two bedroom apartment in the East Village</t>
  </si>
  <si>
    <t>Private bedroom/bathroom 15 mins from the city</t>
  </si>
  <si>
    <t>Skylight BR in Gorgeous Private Rooftop Apt</t>
  </si>
  <si>
    <t>Large Balcony 1 bdr apt in Williamsburg - Bedford</t>
  </si>
  <si>
    <t>SPECIAL PRICING!!!!! The Home away from home!!!!</t>
  </si>
  <si>
    <t>Lovely Prime Hell's Kitchen 3BR in Times Square!!!</t>
  </si>
  <si>
    <t>Clean &amp; spacious room for rent</t>
  </si>
  <si>
    <t>BUDGET COZY ROOM 2 BLOCKS FROM SUBWAY</t>
  </si>
  <si>
    <t>Home with a view when visiting New York.</t>
  </si>
  <si>
    <t>3BR Central Park view / Fifth Ave / celebrity apt</t>
  </si>
  <si>
    <t>Double Room with one Queen Bed and a Private Bath</t>
  </si>
  <si>
    <t>Clean and cosy place in the heart of Bushwick</t>
  </si>
  <si>
    <t>Great Views, Modern Apt, Midtown</t>
  </si>
  <si>
    <t>Designer's loft, 16' ceilings, strong WIFI, desks</t>
  </si>
  <si>
    <t>Greenpoint Loft-  weekly use as private workspace</t>
  </si>
  <si>
    <t>Cozy &amp; Cool  room in Manhattan, New York city</t>
  </si>
  <si>
    <t>Comfy stay in the center of NY</t>
  </si>
  <si>
    <t>Ambuiance</t>
  </si>
  <si>
    <t>Private Studio apartment in the WV-Street Level</t>
  </si>
  <si>
    <t>Spacious &amp; Artsy Brooklyn Apt w big private yard</t>
  </si>
  <si>
    <t>TMCNY 1BA/1BD 5PAX</t>
  </si>
  <si>
    <t>Homey &amp; Spacious 3 Bedroom Apt near Times Square</t>
  </si>
  <si>
    <t>Spacious 2 bed room</t>
  </si>
  <si>
    <t>Huge Penthouse Duplex Over 2500 ft +Outdoor Space!</t>
  </si>
  <si>
    <t>MamasPlace (B) WiFi prvt/ent in Flushing,NY</t>
  </si>
  <si>
    <t>The Getaway!</t>
  </si>
  <si>
    <t>Master bedroom in Manhattan Prime area</t>
  </si>
  <si>
    <t>Industrialized in the City (for 1 guest)</t>
  </si>
  <si>
    <t>Lux room</t>
  </si>
  <si>
    <t>Manhattan View Room near Empire State Building</t>
  </si>
  <si>
    <t>Bedroom + Private Bath + Backyard in Townhome</t>
  </si>
  <si>
    <t>Cozy and Convenient Location</t>
  </si>
  <si>
    <t>Great Location, Upper West side Private Room / A1</t>
  </si>
  <si>
    <t>Sun-Drenched Hamilton Hts Jewel</t>
  </si>
  <si>
    <t>=== CENTRAL PARK 1 bdr = Elevator, Laundry =</t>
  </si>
  <si>
    <t>Central Park is your neighbor</t>
  </si>
  <si>
    <t>New Yorker's Dream - Close to LGA and hospitals</t>
  </si>
  <si>
    <t>PRIVACY SUITE ROOM WITH PRIVATE BATHROOM</t>
  </si>
  <si>
    <t>Centrally Located Stunning 2 Full Bedroom Apt</t>
  </si>
  <si>
    <t>Stylish LOFT locked private roomTV GREAT LOCATION3</t>
  </si>
  <si>
    <t>MIDTOWN Private STUDIO-5 mins to TIMES SQUARE!</t>
  </si>
  <si>
    <t>Bright Daylight Studio minutes to Manhattan</t>
  </si>
  <si>
    <t>Habitacion en Flushing cerca de dos aeropuertos</t>
  </si>
  <si>
    <t>Roomy and aesthetically pleasing  place #2</t>
  </si>
  <si>
    <t>Your Bright, Beautiful Brooklyn Getaway!</t>
  </si>
  <si>
    <t>Peaceful Bedstuy Bedroom Two Blocks from Subway!</t>
  </si>
  <si>
    <t>Bright Cozy "TreeFortâ€ 1-bed SANITIZED, COVIDaware</t>
  </si>
  <si>
    <t>3-Bedroom, 3-Bath Brownstone Duplex with Terrace</t>
  </si>
  <si>
    <t>Romantic Room with City View in East Village</t>
  </si>
  <si>
    <t>Large sunny room near train NYC</t>
  </si>
  <si>
    <t>Spacious, Modern Chelsea 1bed w/ large living room</t>
  </si>
  <si>
    <t>Authentic, Traditional NYC APT - Disinfected!</t>
  </si>
  <si>
    <t>Spread love thats the brooklyn way</t>
  </si>
  <si>
    <t>Cozy Home Away</t>
  </si>
  <si>
    <t>Location Location!!! Disinfected and Sanitized</t>
  </si>
  <si>
    <t>Prime Bedford sunny rm in 1bd apt, near L station.</t>
  </si>
  <si>
    <t>True 2bedroom in the heart of Williamsburg!</t>
  </si>
  <si>
    <t>Cozy Room by  Lincoln Hospital and Yankee Stadium.</t>
  </si>
  <si>
    <t>New Modern | | High design | | Stunning views</t>
  </si>
  <si>
    <t>â¤ï¸ Your Beautiful Duplex Historic Art Home â¤ï¸</t>
  </si>
  <si>
    <t>Stylish Renovated 1 Bdr Apt in Prime Midtown area!</t>
  </si>
  <si>
    <t>Cheap &amp; Cozy room in very spacious house!!</t>
  </si>
  <si>
    <t>Clean, fresh room, private shower, TV and Speaker</t>
  </si>
  <si>
    <t>Luxury, leafy apartment within East Village.</t>
  </si>
  <si>
    <t>Budget, cold AC,WiFi, 5min to Jtrain,24 hour deli*</t>
  </si>
  <si>
    <t>149 e 39th st 1BR great loc</t>
  </si>
  <si>
    <t>â­ï¸Metro less than 1 minute walk  w/ Backyard &amp; Deck</t>
  </si>
  <si>
    <t>Manhattan New York City Center Bedroom! - 21B1</t>
  </si>
  <si>
    <t>Private 2 BR Apartment - Family Friendly</t>
  </si>
  <si>
    <t>MASTER (S) Ner  from  JFK and LA Guardia Airport</t>
  </si>
  <si>
    <t>Your Own Private &amp; Safe Social Distancing Space</t>
  </si>
  <si>
    <t>Beautiful Apartment in Harlem</t>
  </si>
  <si>
    <t>Convenient Place to Crash in Williamsburg</t>
  </si>
  <si>
    <t>Amazing large private room in Brooklyn loft home!!</t>
  </si>
  <si>
    <t>Awesome location, Full of light loft in Brooklyn</t>
  </si>
  <si>
    <t>1,140 sqft, 2BD house in prime area of Brooklyn</t>
  </si>
  <si>
    <t>Comfortable Cozy Brooklyn Experience (Entire Apt)</t>
  </si>
  <si>
    <t>Charming Williamsburg Aparment In Prime Location</t>
  </si>
  <si>
    <t>High-Floor Studio w/ Empire State View in Midtown</t>
  </si>
  <si>
    <t>Staycation in the heart of Williamsburg</t>
  </si>
  <si>
    <t>SAFE &amp; CLEAN SPACE in Williamsburg (extended stay)</t>
  </si>
  <si>
    <t>Skylight loft-bed room in large artist house!</t>
  </si>
  <si>
    <t>â˜…â˜…Lux Top Floor Pad | â¤Astoria | WiFi | 15 Min NYC</t>
  </si>
  <si>
    <t>Cozy Greenpoint Room with backyard</t>
  </si>
  <si>
    <t>2 Bedroom Apartment - Walk to Train, Great Area!</t>
  </si>
  <si>
    <t>1 bdrm APT+PVT yard-20 min to wall st, near metro</t>
  </si>
  <si>
    <t>Luxury living XL spacious condo. Magnificent views</t>
  </si>
  <si>
    <t>Entire Williamsburg loft with river/city view</t>
  </si>
  <si>
    <t>Covid-19 Safe House - Clean Studio- Times Square!</t>
  </si>
  <si>
    <t>John Lennon Room</t>
  </si>
  <si>
    <t>Shared room by the Central Park ( MALE ONLY )</t>
  </si>
  <si>
    <t>New York Loftlike Apartment</t>
  </si>
  <si>
    <t>Shared Room For Cool Low Maintenance People #2</t>
  </si>
  <si>
    <t>Cozy room with a desk</t>
  </si>
  <si>
    <t>The Hamilton Guestroom</t>
  </si>
  <si>
    <t>well designed garden apt with fireplace!</t>
  </si>
  <si>
    <t>Bright and Spacious in the Heart of Bushwick</t>
  </si>
  <si>
    <t>Your Brooklyn Oasis</t>
  </si>
  <si>
    <t>Big Artsy Apt In Heart of Williamsburg</t>
  </si>
  <si>
    <t>Zen TropicalÃ© Greenpoint, Brooklyn</t>
  </si>
  <si>
    <t>Renovated Cozy Apartment with View!!!</t>
  </si>
  <si>
    <t>1899 Historic Luxury Brooklyn Brownstone (Vintage)</t>
  </si>
  <si>
    <t>Simple, spacious room in gated East Harlem complex</t>
  </si>
  <si>
    <t>Luxury 1 bedroom in prime Williamsburg location</t>
  </si>
  <si>
    <t>Crown Heights Guest House 2</t>
  </si>
  <si>
    <t>Best location! Cozy East Village bohemian loft</t>
  </si>
  <si>
    <t>Private Room â¤ï¸Desk &amp; Closet in Best Location!</t>
  </si>
  <si>
    <t>2-3 bedroom UWS garden triplex</t>
  </si>
  <si>
    <t>Hermoso cuarto sÃºper cerca de  TIMES SQUARE</t>
  </si>
  <si>
    <t>Luxury Apartment in Trendy East Village</t>
  </si>
  <si>
    <t>Duplex LIC Home</t>
  </si>
  <si>
    <t>Beautiful Huge Loft in Williamsburg, New York</t>
  </si>
  <si>
    <t>G.BK - Amazing Cute Room Short Walk From The Sbwy!</t>
  </si>
  <si>
    <t>real 1 bed apartament in the heart of williamsburg</t>
  </si>
  <si>
    <t>Entire 2 bed Light-filled Greenpoint Brooklyn Apt</t>
  </si>
  <si>
    <t>1 bed-HealthCare Workers 4 Long Stay-Disc. Avail</t>
  </si>
  <si>
    <t>Private, Cozy &amp; Fully Equipped Room /30 min to NYC</t>
  </si>
  <si>
    <t>Astoria close JFK, Laguardia Airport, Manhattan</t>
  </si>
  <si>
    <t>Stylish Loft Apt in Brooklyn</t>
  </si>
  <si>
    <t>Sunrise Room in Astoria, 20 mins to Midtown</t>
  </si>
  <si>
    <t>Cozy Private Room Close to the Subway</t>
  </si>
  <si>
    <t>Private 2 bedroom apt 20 min from NYC</t>
  </si>
  <si>
    <t>æ–°ä¸€å¤„å®¢å±…ï¼ˆNewplace2ï¼‰</t>
  </si>
  <si>
    <t>Garden apartment in a private house</t>
  </si>
  <si>
    <t>Convenient &amp; Fast -1 stop away from Manhattan East</t>
  </si>
  <si>
    <t>NY HIGH LINE DOUBLE ROOM-NON SMOKING</t>
  </si>
  <si>
    <t>Great 2 bedroom apartment in midtown for 4ppl</t>
  </si>
  <si>
    <t>Entire Home w 8 BR /5 Bath No share Yellow Block</t>
  </si>
  <si>
    <t>NIce  Private ROOM  North of Central Park+WIFI</t>
  </si>
  <si>
    <t>Bright and Lovely Apartment in Midtown Manhattan</t>
  </si>
  <si>
    <t>Luxury View Central Park /Times Square</t>
  </si>
  <si>
    <t>3 BedRoom Apartment In New York City Center! - 2C</t>
  </si>
  <si>
    <t>NYC Sunset Paradise Room -Urban Jungle-</t>
  </si>
  <si>
    <t>Lincoln Center luxury studio</t>
  </si>
  <si>
    <t>Room w/ Private Entrance-Hudson Yards NYC! - 32C</t>
  </si>
  <si>
    <t>Penthouse with private terrace &amp; NYC skyline views</t>
  </si>
  <si>
    <t>AT MANHATTAN'S HEART STUDIO BY CENTRAL PARK &amp; 5AV</t>
  </si>
  <si>
    <t>RARE Bright, Modern Harlem Penthouse - 3 bedroom!</t>
  </si>
  <si>
    <t>Overnight Bed In Manhattan</t>
  </si>
  <si>
    <t>The Jewel of Crown Heights- Franklin Ave</t>
  </si>
  <si>
    <t>Nice Bedroom in Williamsburg Loft</t>
  </si>
  <si>
    <t>Lovely 1 BDRM - Subway 1 Blk - Chic</t>
  </si>
  <si>
    <t>Unique Duplex Apartment with a Skylight</t>
  </si>
  <si>
    <t>B) Comfy Full Bed Wifi near JFK Airport and Subway</t>
  </si>
  <si>
    <t>Stunning Furnished Two Bedroom apartment.</t>
  </si>
  <si>
    <t>Kate's Little Zen Nook</t>
  </si>
  <si>
    <t>Beautiful Whole Private Apt with Huge Backyard.</t>
  </si>
  <si>
    <t>Bright and cozy,30 min to Manhattan on the subway.</t>
  </si>
  <si>
    <t>Best Location For True New Yorker Stay Room - 51E3</t>
  </si>
  <si>
    <t>Best Location New York City Center Bedroom - 12AR</t>
  </si>
  <si>
    <t>Luxury room with private full bath, TV &amp; speaker</t>
  </si>
  <si>
    <t>Time Square/Broadway Two Bedroom Condo</t>
  </si>
  <si>
    <t>Small but Comfy room in Brklyn close to Manhattan!</t>
  </si>
  <si>
    <t>Cozy BK Home - Private Balcony, Roof, 5 stars!</t>
  </si>
  <si>
    <t>Clean &amp; Contact Free_Brooklyn Secret Spot</t>
  </si>
  <si>
    <t>Huge 3 bedrooms house Near Staten Island Ferry</t>
  </si>
  <si>
    <t>Large Midtown Apt w/Skyline View</t>
  </si>
  <si>
    <t>â­ï¸ Charming Williamsburg Apt, 5 min From The City</t>
  </si>
  <si>
    <t>Great Apt in best of Williamsburg mins to NYC!!!</t>
  </si>
  <si>
    <t>2 BR Renovated Apt A/Hudson Yards/Hells Kitchen</t>
  </si>
  <si>
    <t>Huge private bedroom UpperEastSide no cleaning fee</t>
  </si>
  <si>
    <t>Cozy 1 Bedroom in the Heart of Brooklyn</t>
  </si>
  <si>
    <t>The Brooklyn Tree House: Cedar</t>
  </si>
  <si>
    <t>Modern In Law Apartment with Parking</t>
  </si>
  <si>
    <t>43rd Street=TIME SQUARE PRIVATE BEDROOM</t>
  </si>
  <si>
    <t>Private cozy room in bedstuy, Brooklyn</t>
  </si>
  <si>
    <t>Upscale Apartment in Central Harlem!</t>
  </si>
  <si>
    <t>ROOM (A)</t>
  </si>
  <si>
    <t>Best Discounts in Chelsea, Nearby Beautiful Parks</t>
  </si>
  <si>
    <t>Modern,  Minimalist, Spacious, Clean Private Oasis</t>
  </si>
  <si>
    <t>Safe UWS 99.9% Germ Free 2 Quiet BRs NEAR COLUMBIA</t>
  </si>
  <si>
    <t>Luxury 1 BR, 1 stop from NYC Amazing amenities!</t>
  </si>
  <si>
    <t>NY HUDSON RIVER DOUBLE DOUBLE ROOM-NON SMOKING</t>
  </si>
  <si>
    <t>Modern Loft with private Backyard Theatre District</t>
  </si>
  <si>
    <t>Fold out couch for one person in prime Brooklyn</t>
  </si>
  <si>
    <t>Beautiful GRDN Apt Chelsea Meatpacking</t>
  </si>
  <si>
    <t>NYC Sunny Modern Private Bath - Clean Near All!</t>
  </si>
  <si>
    <t>Exquisite 4 Bedroom 2.5 Bath with As Home Appeal</t>
  </si>
  <si>
    <t>Quirky Greenpoint Haven</t>
  </si>
  <si>
    <t>NYC "Day" Theme Room - Large, Sunny, Near L train!</t>
  </si>
  <si>
    <t>Gallery's House</t>
  </si>
  <si>
    <t>The Flatbush Motel</t>
  </si>
  <si>
    <t>*** Your one and only BROADWAY home ***</t>
  </si>
  <si>
    <t>Apartment in Greenpoint, Brooklyn</t>
  </si>
  <si>
    <t>Lovely Central Park Upper West Side</t>
  </si>
  <si>
    <t>Sun-drenched, airy apartment in Brooklyn!</t>
  </si>
  <si>
    <t>Charming Bedstuy brownstone</t>
  </si>
  <si>
    <t>New-York Family Friendly 2bdr/2bath with garden</t>
  </si>
  <si>
    <t>Nesva Hotel, King Standard</t>
  </si>
  <si>
    <t>Celebrity building, panoramic/uninterrupted views</t>
  </si>
  <si>
    <t>Big 2BR JAN-MARCH 15 2020 Pricing Specials</t>
  </si>
  <si>
    <t>Comfy Private Room near JFK Lga Airport  &amp;Subway#1</t>
  </si>
  <si>
    <t>1 BR with Steinway Grand Piano</t>
  </si>
  <si>
    <t>Beautiful 3 bedroom minutes to Times Square</t>
  </si>
  <si>
    <t>Bright, quiet room with garden view</t>
  </si>
  <si>
    <t>Large 1Room Apt Near Gramercy Park &amp; Alphabet City</t>
  </si>
  <si>
    <t>Private Bedroom 5min From Times Square NYC - 53E4</t>
  </si>
  <si>
    <t>HELLS KITCHEN APT 3MIN WALK FROM TIME SQUARE</t>
  </si>
  <si>
    <t>No Sleep 'Till Bâ€™klyn! 2 Train CLEAN</t>
  </si>
  <si>
    <t>Nice and cozy apartment in Williamsburg, Brooklyn</t>
  </si>
  <si>
    <t>Private Cozy Room on the Upper East Side</t>
  </si>
  <si>
    <t>Luxury Williamsburg townhouse with backyard</t>
  </si>
  <si>
    <t>Minimalist Room in Hip Williamsburg!</t>
  </si>
  <si>
    <t>Accommodations  Just For You #1</t>
  </si>
  <si>
    <t>Luxury 2BR apt in East Village Amazing location!!</t>
  </si>
  <si>
    <t>GORGEOUS/TIME SQUARE/VERY SPECIOUS/STYLISH</t>
  </si>
  <si>
    <t>HUGE East Village 2 Bedrm w/Huge Private Backyard</t>
  </si>
  <si>
    <t>Spacious Room In New York City-Hudson Yards - 21B3</t>
  </si>
  <si>
    <t>#3ï¼‰Warm double room(Public toilet)</t>
  </si>
  <si>
    <t>Large luxury private bedroom 1 stop from Manhattan</t>
  </si>
  <si>
    <t>Amazing large 2BR in the UES  (MIN 30 DAYS)</t>
  </si>
  <si>
    <t>101Cozy private room in Flushingè¿‘åœ°é“äº¤é€šä¾¿åˆ©æ•´æ´èˆ’é€‚åŒäººåºŠç‹¬ç«‹æˆ¿é—´</t>
  </si>
  <si>
    <t>NYC Airbnb 1.</t>
  </si>
  <si>
    <t>Quiet clean room with garden view</t>
  </si>
  <si>
    <t>Upper East Grand Duplex with Private Garden</t>
  </si>
  <si>
    <t>Brand New Modern Chic in the heart of Williamsburg</t>
  </si>
  <si>
    <t>Grange Inn- across CCNY &amp; nearby Sinai &amp; Columbia</t>
  </si>
  <si>
    <t>Queen Margherita Room at Crocevia (Kro-Che-Via)</t>
  </si>
  <si>
    <t>WFH space. Manhattan 20 min. Luxe. Smart home</t>
  </si>
  <si>
    <t>Easy Livin' In The Stuy!</t>
  </si>
  <si>
    <t>3 Story Artist Townhouse w Backyard Garden</t>
  </si>
  <si>
    <t>Brownstone Beauty</t>
  </si>
  <si>
    <t>Petite One Bedroom Queen</t>
  </si>
  <si>
    <t>Clean Private Loft in Greenpoint with Skyline View</t>
  </si>
  <si>
    <t>Amazing large 2 bedrooms/center of Williamsburg</t>
  </si>
  <si>
    <t>Private bedroom in East Village *Fully Sanitized!*</t>
  </si>
  <si>
    <t>Spacious room in gated East Harlem complex</t>
  </si>
  <si>
    <t>1. Monthly Welcome! Stylish with Private Bathroom!</t>
  </si>
  <si>
    <t>Brooklyn Apartment steps away from Brooklyn Museum</t>
  </si>
  <si>
    <t>Amazing private bedroom in luxury condo</t>
  </si>
  <si>
    <t>Cozy apartment in the heart of Chelsea</t>
  </si>
  <si>
    <t>Speakeasy Loft for Events with staff included</t>
  </si>
  <si>
    <t>ðŸ‘„ MODERN OASIS | ðŸ¦¶7 MIN WALK TO MAIN ST</t>
  </si>
  <si>
    <t>STYLISH 3BD Designer Pad across Central Park</t>
  </si>
  <si>
    <t>2 bd 2 bathroom Penthouse Apartment Manhattan</t>
  </si>
  <si>
    <t>Timesquare SPotlight 3 Br. Apartment</t>
  </si>
  <si>
    <t>The Cozy Corner</t>
  </si>
  <si>
    <t>Private 1 bedroom suite with backyard access</t>
  </si>
  <si>
    <t>Beautiful Bushwick 2 Bedroom Apartment</t>
  </si>
  <si>
    <t>Private rm in cozy WILLIAMSBURG apt</t>
  </si>
  <si>
    <t>Brooklynâ€™s Finest! Luxury Apartment In New York!</t>
  </si>
  <si>
    <t>Private Room with Tv. Bushwick Blue Heart</t>
  </si>
  <si>
    <t>Sanitized | 2 Bd/1 Ba | Social Distancing Retreat</t>
  </si>
  <si>
    <t>' 1BR CENTRAL PARK PRIME LOCATION - ã€† BRAND NEW</t>
  </si>
  <si>
    <t>My 1 br. Humble Abode</t>
  </si>
  <si>
    <t>Clean Williamsburg 1 BR w/ a Beautiful Backyard</t>
  </si>
  <si>
    <t>Cozy overnight bed Midtown, New York City</t>
  </si>
  <si>
    <t>Hotel 32 32, Queen Premier with Balcony</t>
  </si>
  <si>
    <t>Only female super clean!! Lovely room(A/C)</t>
  </si>
  <si>
    <t>Brooklyn Bright Loft</t>
  </si>
  <si>
    <t>Clean safe oasis with AERIAL DECK / SUNSET VIEWS !</t>
  </si>
  <si>
    <t>Beautiful piano Brooklyn condo overlooking park</t>
  </si>
  <si>
    <t>Private Room for Cool Low Maintenance Person #2</t>
  </si>
  <si>
    <t>Mt. Sinai hospital- 3 mins. away, Private bdrm.</t>
  </si>
  <si>
    <t>Poolside in Brownstone Brooklyn!</t>
  </si>
  <si>
    <t>Cozy Brooklyn Apartment 2 minutes from Subway</t>
  </si>
  <si>
    <t>Gorgeous Classic Upper West Side NYC Apartment</t>
  </si>
  <si>
    <t>Lincoln Center Haven (private room and bathroom)</t>
  </si>
  <si>
    <t>Private entrance/floor in Bed Stuy next to subway</t>
  </si>
  <si>
    <t>Amazingly Located and near Times Square!!</t>
  </si>
  <si>
    <t>Beautiful, Renovated, Elevator Apt in Brooklyn</t>
  </si>
  <si>
    <t>Modern &amp; elegant. Superb views. Private terrace</t>
  </si>
  <si>
    <t>Large Modern Suite Near Dwntwnâ˜†Breakfast Included</t>
  </si>
  <si>
    <t>THE PUTNAM-3 Bdrm w/Outdoor Zen space/washer&amp;dryer</t>
  </si>
  <si>
    <t>TIMES SQUARE HOME MANHATTAN</t>
  </si>
  <si>
    <t>â˜…Modern,Vibrant 3BDR/2BA Getaway in Lower East!</t>
  </si>
  <si>
    <t>Treehouse Oasis - Sunny Studio in Williamsburg</t>
  </si>
  <si>
    <t>Amazing Harlem Apartment on 5th Avenue  3 bedrooms</t>
  </si>
  <si>
    <t>Large Bedroom Near Major Attractions NYC - 33C4</t>
  </si>
  <si>
    <t>Brooklyn Sunrise</t>
  </si>
  <si>
    <t>3Bed3Bath Pet Friendly. Huge Backyard!</t>
  </si>
  <si>
    <t>Modern, Cozy One-Bedroom Home in Greenpoint</t>
  </si>
  <si>
    <t>UES 1Lg BR in Lovely 2BR Share Healthcare welcome</t>
  </si>
  <si>
    <t>Private Rm in Greenpoint/Williamsburg</t>
  </si>
  <si>
    <t>Style In The City: Apartment by TIMES SQUARE!!</t>
  </si>
  <si>
    <t>BRIGHT CHARMING RAILROAD APARTMENT</t>
  </si>
  <si>
    <t>Davids room</t>
  </si>
  <si>
    <t>Sunny 1b in Harlem! Available for longterm</t>
  </si>
  <si>
    <t>Spacious Flat- Walk to Central Park &amp; Fast Commute</t>
  </si>
  <si>
    <t>Modern &amp; Clean Brooklyn Abode!</t>
  </si>
  <si>
    <t>2 Queen bed master with walk in closet</t>
  </si>
  <si>
    <t>The Lighthouse- Direct Subway to JFK &amp; Manhattan</t>
  </si>
  <si>
    <t>1 Bedroom Sunny Apartment close to public trans</t>
  </si>
  <si>
    <t>Great Sunny Room In Amazing Bushwick Apartment</t>
  </si>
  <si>
    <t>â˜… Pvt Room in 4BR Duplex â˜… Laundry Yard â˜…Room B</t>
  </si>
  <si>
    <t>Entire Floor, Private Bath &amp; Entrance! SUPERHOST!</t>
  </si>
  <si>
    <t>Private Room in  Manhattan</t>
  </si>
  <si>
    <t>Central Park, Museum Mile &amp; Subway in #1 Location!</t>
  </si>
  <si>
    <t>Central Park Charming Getaway!</t>
  </si>
  <si>
    <t>Private 1BR APT 15 min to Kings County Hospital</t>
  </si>
  <si>
    <t>Bright Room, 15 Min To Manhattan, Free Coffee</t>
  </si>
  <si>
    <t>ENJOY MANHATTAN NEAR TO YANKE STADIUM</t>
  </si>
  <si>
    <t>Upper west side privet apartment with balcony</t>
  </si>
  <si>
    <t>NoHo /E. Vil Elegant 1 BR/1BA</t>
  </si>
  <si>
    <t>Private Room in Manhattan,Times SQ</t>
  </si>
  <si>
    <t>Times Square / Midtown West / Hells Kitchen 2bd</t>
  </si>
  <si>
    <t>Cozy Shared Overnight Bed In Manhattan</t>
  </si>
  <si>
    <t>Simplicity City</t>
  </si>
  <si>
    <t>Small comfy attick room</t>
  </si>
  <si>
    <t>Huge bedroom in Manhattan</t>
  </si>
  <si>
    <t>Chic &amp; Spacious Three Bedroom in Trendy Brooklyn</t>
  </si>
  <si>
    <t>Charming Brooklyn 1 Bedroom Apartment</t>
  </si>
  <si>
    <t>Apartment One Bedroom #8</t>
  </si>
  <si>
    <t>Hidden Gem Room at Hamilton Heights!</t>
  </si>
  <si>
    <t>Beautiful Brooklyn 2 Bedroom</t>
  </si>
  <si>
    <t>Disinfected 1 Bedroom 1 Bathroom Apt with Backyard</t>
  </si>
  <si>
    <t>Nice 2BR apartment on West 83rd Street</t>
  </si>
  <si>
    <t>Rancho Deluxe, Williamsburg!</t>
  </si>
  <si>
    <t>Sunnyside 2BR entire apt -minutes to Manhattan!</t>
  </si>
  <si>
    <t>Clean-Quiet Apartment with Private Backyard</t>
  </si>
  <si>
    <t>Modern, Central Park Apartment, near all subways!</t>
  </si>
  <si>
    <t>Clean 1 bed apt close to the city &amp; with free gym</t>
  </si>
  <si>
    <t>Sunny 1-BR, Meatpacking District</t>
  </si>
  <si>
    <t>Master Bedroom in Architect's Flat Close to Subway</t>
  </si>
  <si>
    <t>Stylish and Cozy 1BR Apt in Heart of Astoria</t>
  </si>
  <si>
    <t>Spacious apartment in historic brownstone + patio</t>
  </si>
  <si>
    <t>Debbie's Cozy Retreat</t>
  </si>
  <si>
    <t>Yankee stadium apartment</t>
  </si>
  <si>
    <t>Designer 6 BR home by Prospect Park</t>
  </si>
  <si>
    <t>NICE 2BR  2Bath Wakefield/Full kitchen  NYC 20 min</t>
  </si>
  <si>
    <t>2BR PH w/CV: Cleaning CDC guidelines implemented</t>
  </si>
  <si>
    <t>âœ¦The Grand Budapestâœ¦ private room in Brooklyn!</t>
  </si>
  <si>
    <t>çº½çº¦ä¹‹å®¶ï¼ˆSunnyHome5ï¼‰</t>
  </si>
  <si>
    <t>Magical/private/clean apt- best Bushwick location!</t>
  </si>
  <si>
    <t>NYC Airbnb 2.</t>
  </si>
  <si>
    <t>ðŸ’° SUPER DEAL ðŸšˆ 8 MIN WALK TO MAIN ST SUBWAY</t>
  </si>
  <si>
    <t>Comfortable and quiet  private room</t>
  </si>
  <si>
    <t>Intense</t>
  </si>
  <si>
    <t>Spacious Oasis in Brownstone Coop at a 5â˜… Location</t>
  </si>
  <si>
    <t>SUNNY 2 BEDROOMS IN BEST LOCATION WILLIAMSBURG!!</t>
  </si>
  <si>
    <t>Brand new room, furnished for a stylish stay in NY</t>
  </si>
  <si>
    <t>Room in sunny Prime Williamsburg pad.</t>
  </si>
  <si>
    <t>Spacious Bushwick 1 bedroom 3 blocks from L Train</t>
  </si>
  <si>
    <t>Private Room Columbia Univ 12min to Time Square</t>
  </si>
  <si>
    <t>Private Bedroom, Bathroom, Living room!</t>
  </si>
  <si>
    <t>convenient location.private room4. near subway</t>
  </si>
  <si>
    <t>Suite1 private bathroom, separate entry for adults</t>
  </si>
  <si>
    <t>Sunny &amp; spacious bedroom in Brooklyn</t>
  </si>
  <si>
    <t>Thoughtful, convenient, luxury Williamsburg Condo</t>
  </si>
  <si>
    <t>Astoria, very easy access to Manhattan</t>
  </si>
  <si>
    <t>A Perfect Pied-Ã -Terre for You!!</t>
  </si>
  <si>
    <t>NY convenient location. near subway private room2</t>
  </si>
  <si>
    <t>Private Floor Private Entrance</t>
  </si>
  <si>
    <t>Feels Like Home-Close to JFK &amp; LGA</t>
  </si>
  <si>
    <t>Prvt Room for 4-Near Columbia Uni. With Breakfast!</t>
  </si>
  <si>
    <t>2 Main St! New Home! Near NYP! Everything!Parking!</t>
  </si>
  <si>
    <t>PRIVATE MIDTOWN TOWN HOME - **RARE FIND**</t>
  </si>
  <si>
    <t>Lovely Bedroom Suite w/ Private Entry</t>
  </si>
  <si>
    <t>Peaceful and Spacious East Village Apartment</t>
  </si>
  <si>
    <t>Nice 1 Bedroom in Jamaica Queens</t>
  </si>
  <si>
    <t>Spacious and sunny 1bedroom. apt. East Village</t>
  </si>
  <si>
    <t>NOTHING SHARED. COMPLETELY PRIVATE AND LEGAL</t>
  </si>
  <si>
    <t>G.Q - Awesome Cute Room Short Walk From The Sbway!</t>
  </si>
  <si>
    <t>Beautiful 2bd Apt near BK Museum, Crown Heights</t>
  </si>
  <si>
    <t>Room in Peaceful Bushwick loft</t>
  </si>
  <si>
    <t>AMAZING TIME SQUARE!!BRICK WALLS!!</t>
  </si>
  <si>
    <t>Spacious Brownstone Apartment with Backyard in BK</t>
  </si>
  <si>
    <t>convenient location in nyc .nearsubway.room3</t>
  </si>
  <si>
    <t>Central Park Columbia 2 Bed 2 Full Bath Apartment</t>
  </si>
  <si>
    <t>CLEAN ROOM for girl-Astoria-15mins to Manhattan</t>
  </si>
  <si>
    <t>Cozy room in Uptown</t>
  </si>
  <si>
    <t>Huge &amp; Modern 4 BED 3.5 BATH Triplex Townhouse APT</t>
  </si>
  <si>
    <t>ðŸŒ¤ SUNNY PENTHOUSE ðŸš¶WALK TO MAIN ST FLUSHINGðŸš¶â€â™€ï¸</t>
  </si>
  <si>
    <t>Giant Loft with Great Light, Convenient and Unique</t>
  </si>
  <si>
    <t>Huge Quiet Room w/ King Size Bed in NYC Center</t>
  </si>
  <si>
    <t>Landmarked Manhattan Brownstone</t>
  </si>
  <si>
    <t>Full size lofted bedroom with extra twin bed</t>
  </si>
  <si>
    <t>Top Location Private Bedroom â™¥ Heart Of NYC - 43D1</t>
  </si>
  <si>
    <t>Sunny Spacious Room Near Times Square - 51E2</t>
  </si>
  <si>
    <t>Cozy, Clean &amp; Next to 6 train</t>
  </si>
  <si>
    <t>Bright &amp; Spacious Private Bedroom - Queen Bed</t>
  </si>
  <si>
    <t>Airy,Trendy 3Bdr Brownstone 20 minutes NYC/Groups</t>
  </si>
  <si>
    <t>Sunny &amp; colorful room in Bushwick</t>
  </si>
  <si>
    <t>Eclectic Artists' Enclave (huge room!)</t>
  </si>
  <si>
    <t>Spacious and comfortable private 3br in Bushwick</t>
  </si>
  <si>
    <t>Creative Shared Studio Loft in South Williamsburg</t>
  </si>
  <si>
    <t>Modern, Spacious 2BR Apt, Easy Access to the City</t>
  </si>
  <si>
    <t>Beautiful Room-Cozy Air Mattress-For Long term Too</t>
  </si>
  <si>
    <t>ðŸŒŸCORONA FREE CLEAN 3 bed 2 bath spotless ðŸŒŸ</t>
  </si>
  <si>
    <t>2. New Designer Room with bathroom (Steamed Clean)</t>
  </si>
  <si>
    <t>Smart Two Bedroom Ground Floor, Walk-in Apartment</t>
  </si>
  <si>
    <t>Room in Manhattan. 15 mins train to Time Square</t>
  </si>
  <si>
    <t>Amazing private room mins from Times Square</t>
  </si>
  <si>
    <t>Urban Oasis 2 bed/ 1 bath NYC apt</t>
  </si>
  <si>
    <t>Charming 1BDR apt near Central Park</t>
  </si>
  <si>
    <t>Private studio by times square, great rooftop view</t>
  </si>
  <si>
    <t>Luxury Apartment  in Times Square</t>
  </si>
  <si>
    <t>Frequently cleaned room in historic brownstone</t>
  </si>
  <si>
    <t>Beautiful LARGE apartment in midtown Manhattan!!!#</t>
  </si>
  <si>
    <t>Fantastic Central Park View Sleeps5</t>
  </si>
  <si>
    <t>1 Bedroom Apartment in Harlem by Central Park</t>
  </si>
  <si>
    <t>1 Bedroom Apt Elevator Central Park 1 Bath</t>
  </si>
  <si>
    <t>Your own Skyline View,Bedroom + Private Office</t>
  </si>
  <si>
    <t>Private corner room in homey Bushwick apartment</t>
  </si>
  <si>
    <t>1BR APT 25 min to Manhattan</t>
  </si>
  <si>
    <t>Spacious &amp; FUN King Apt, walking distance to Metro</t>
  </si>
  <si>
    <t>Hip yet chic full private room 10 minutes to city</t>
  </si>
  <si>
    <t>â˜…Spacious Luxury Apartment - Times Squareâ˜…</t>
  </si>
  <si>
    <t>Bright Stay Overnights</t>
  </si>
  <si>
    <t>Hudson Yards 1 bedroom with amazing view!</t>
  </si>
  <si>
    <t>Authentic Greenpoint-2 Private Rooms</t>
  </si>
  <si>
    <t>20mins from Union Square:)Bushwick,Brooklyn,Lline</t>
  </si>
  <si>
    <t>Beautiful, spacious 2-BR Apt., Centrally located.</t>
  </si>
  <si>
    <t>Private Cozy Bedroom 15 minutes from Manhattan</t>
  </si>
  <si>
    <t>Private Queen Room in the Village</t>
  </si>
  <si>
    <t>Silver Lake House, hop, skip, jump from Manhattan</t>
  </si>
  <si>
    <t>Beautiful &amp; Quiet room in Astoria near Manhattan</t>
  </si>
  <si>
    <t>Beautiful room in Brooklyn close to Manhattan!</t>
  </si>
  <si>
    <t>2BR garden apt Brooklyn brownstone 20mn Manhattan</t>
  </si>
  <si>
    <t>Modern spacious, loft-like in Brooklyn, Fast wifi</t>
  </si>
  <si>
    <t>Chill &amp; Ambient 1BR Apartment, 1 Block to Train</t>
  </si>
  <si>
    <t>Bright, airy room in brownstone</t>
  </si>
  <si>
    <t>Manhattan private room elevator building singlebed</t>
  </si>
  <si>
    <t>Awesome Renovated Apartment</t>
  </si>
  <si>
    <t>Best Area Times Square-Hudson Yards BedRoom - 21B4</t>
  </si>
  <si>
    <t>Private room for 2 with XL full sized bed - 3</t>
  </si>
  <si>
    <t>Charming industrial apartment in trendy Buschwick</t>
  </si>
  <si>
    <t>Beautiful Brownstone Floor</t>
  </si>
  <si>
    <t>Charming and quiet apt near Times Square, 5 people</t>
  </si>
  <si>
    <t>Chic Williamsburg getaway</t>
  </si>
  <si>
    <t>Modern 1BR w/Washer &amp; Dryer (15 Mins to Manhattan)</t>
  </si>
  <si>
    <t>MANHATTAN downtown, super cozy and WiFi</t>
  </si>
  <si>
    <t>Monthly Welcome! Basement! Budget Stay!</t>
  </si>
  <si>
    <t>Comfy purple Room/pet friendly</t>
  </si>
  <si>
    <t>Private Large New 1 br w/soaking tub   Brownstone</t>
  </si>
  <si>
    <t>Amazing apartment in Williamsburg! Prime location!</t>
  </si>
  <si>
    <t>3 Bedroom Apt or Event Space in the East Village</t>
  </si>
  <si>
    <t>NY Townhouse 5 mins to JFK</t>
  </si>
  <si>
    <t>Chic Brownstone Apt. with Outdoor Patio</t>
  </si>
  <si>
    <t>Entire Loft with Private Bath plus Free Parking</t>
  </si>
  <si>
    <t>Queensize room, full bathroom to self, balcony</t>
  </si>
  <si>
    <t>Fabulous  Apt. in Williamsburg, Brooklyn</t>
  </si>
  <si>
    <t>ALL PRIVATE with Kitchenette,Keurig</t>
  </si>
  <si>
    <t>The Lefferts Manor excellent $99per night</t>
  </si>
  <si>
    <t>Cozy Brownstone apt close to J/Z, C and L trains</t>
  </si>
  <si>
    <t>2FLOOR LUXURY Smart Home [Event Listing]</t>
  </si>
  <si>
    <t>Charming remote-friendly flat in historic Bed Stuy</t>
  </si>
  <si>
    <t>Room#2 in Beautiful 3 br Apartment Near Central Pk</t>
  </si>
  <si>
    <t>Sunny Room with Private Bathroom in Great Location</t>
  </si>
  <si>
    <t>New York City Bedroom | Times Square | NYC - 61F1</t>
  </si>
  <si>
    <t>Cozy Room With TV Next To Central Park!</t>
  </si>
  <si>
    <t>5Bedroom Manhattan Superhost triplex + deck+garden</t>
  </si>
  <si>
    <t>Beautiful and Cozy Room in Brooklyn</t>
  </si>
  <si>
    <t>Peaceful space with spectacular sunset views</t>
  </si>
  <si>
    <t>Private Room in Queens</t>
  </si>
  <si>
    <t>1 Bedroom Apartment with Private Terrace</t>
  </si>
  <si>
    <t>A/C room,big,clean,beautiful room New!</t>
  </si>
  <si>
    <t>Comfy Bed Stuy Room</t>
  </si>
  <si>
    <t>Beautiful Apt in Luxury building  Lincoln Center</t>
  </si>
  <si>
    <t>Cozy Home Away from Home- Self Checkin &amp; AC</t>
  </si>
  <si>
    <t>Bohemian Brooklyn Garden Oasis</t>
  </si>
  <si>
    <t>Park-view Vocation Place on Kissena Park in NYC</t>
  </si>
  <si>
    <t>Discounted Manhattan Superhost Garden Apartment</t>
  </si>
  <si>
    <t>Suite Sugar Hill</t>
  </si>
  <si>
    <t>NYCHaven3:</t>
  </si>
  <si>
    <t>Stylish Townhouse with outdoor patio and backyard</t>
  </si>
  <si>
    <t>Private room 15 minutes to Midtown Manhattan.</t>
  </si>
  <si>
    <t>Cozy Starry Room in the Heart of Williamsburg</t>
  </si>
  <si>
    <t>Spacious bright apartment in East Village</t>
  </si>
  <si>
    <t>Chic Sunny Room + Bars, Restaurants &amp; BK Museum</t>
  </si>
  <si>
    <t>Short walk to Times Square/Contact host b4booking1</t>
  </si>
  <si>
    <t>The Broadway Home : Northwest Wing</t>
  </si>
  <si>
    <t>New 3bd in heart of Astoria, 20min from Manhattan!</t>
  </si>
  <si>
    <t>Brooklyn's Finest -3 Mins away from the Subway</t>
  </si>
  <si>
    <t>Flat Macdonough</t>
  </si>
  <si>
    <t>Top floor 2 bedroom in Classic Brownstone</t>
  </si>
  <si>
    <t>2 BR Newly Renovated Luxury Flushing Queens Home</t>
  </si>
  <si>
    <t>The Flatbush Palace</t>
  </si>
  <si>
    <t>ï¼ˆ202ï¼‰private room in downtown Flushingè¿‘åœ°é“å¥¢åŽèˆ’é€‚æ•´æ´å¤§åºŠæˆ¿</t>
  </si>
  <si>
    <t>Williamsburg 1 Bedroom Private Apartment</t>
  </si>
  <si>
    <t>Clean and cozy room, short walk to 3/4 trains.</t>
  </si>
  <si>
    <t>Beautiful Bohemian Long Term</t>
  </si>
  <si>
    <t>Modern Minimalistic Space</t>
  </si>
  <si>
    <t>3 Bedrooms fully renovated on the 4 floor 4(B)</t>
  </si>
  <si>
    <t>Bright &amp; Happy Room on L Train</t>
  </si>
  <si>
    <t>private room in east williamsburg the cozy room</t>
  </si>
  <si>
    <t>Bedroom 15 minutes from Central Park</t>
  </si>
  <si>
    <t>HEART of MANHATTAN, NEW YORK, US</t>
  </si>
  <si>
    <t>Luxury 2200ftÂ² 4-Bedroom in the East Village!</t>
  </si>
  <si>
    <t>Modern New building spacious sunny 1 bedroom apt</t>
  </si>
  <si>
    <t>Perfect, Industrial 4BR/2BA Heart of Brooklyn Loft</t>
  </si>
  <si>
    <t>Room with a VIEW next to Times Square!</t>
  </si>
  <si>
    <t>Romantic hide out brooklyn with  private bathroom</t>
  </si>
  <si>
    <t>Well lit &amp; Spacious Manhattan room near 135th St</t>
  </si>
  <si>
    <t>Clean 4 private room W/ private bathroom near park</t>
  </si>
  <si>
    <t>â˜… Pvt Room in 4BR Duplex â˜… Yard Laundry â˜… Room C</t>
  </si>
  <si>
    <t>Manhattan beautiful fire escape room.</t>
  </si>
  <si>
    <t>Queen BR Amazing Views in Gorgeous Apt. Manhattan</t>
  </si>
  <si>
    <t>Sunny, spacious and charming room in Harlem</t>
  </si>
  <si>
    <t>Luxury Building steps from Times Square NYC</t>
  </si>
  <si>
    <t>3 Bed 2 Full Bath Dream Loft By 4 Train Sleeps 7</t>
  </si>
  <si>
    <t>A) Comfy Private Suite WiFi Laundry JFK Airport</t>
  </si>
  <si>
    <t>Huge 2 Bedroom Very convenient location</t>
  </si>
  <si>
    <t>Designer's Bright 2BR Sublet in East Village</t>
  </si>
  <si>
    <t>Extra Large Room on 143 street</t>
  </si>
  <si>
    <t>Gorgeous NYC Paradise w/ Huge Outdoor Terrace</t>
  </si>
  <si>
    <t>ðŸŒ HUGE TERRACE SUPER CONVENIENT | ðŸš¶WALK TO SUBWAY</t>
  </si>
  <si>
    <t>Sparkling Clean Room and Bath-10 mins to Midtown</t>
  </si>
  <si>
    <t>Living Large in Brooklyn</t>
  </si>
  <si>
    <t>Artsy Queen Bedroom Bushwick Jefferson L Train</t>
  </si>
  <si>
    <t>Great Private Room+ Sleeps 3+ in House Laundry</t>
  </si>
  <si>
    <t>Williamsburg Magic Backyard + parking space</t>
  </si>
  <si>
    <t>Hip Grand Street Studio</t>
  </si>
  <si>
    <t>Spacious 1BD Apartment in the heart of Harlem!</t>
  </si>
  <si>
    <t>MASSIVE 2 BR 2 BATH 15 MIN TO MIDTOWN</t>
  </si>
  <si>
    <t>â­ï¸ 3bed 1.5 bath reno apt, 2 stops to Manhattan â­ï¸</t>
  </si>
  <si>
    <t>Bright Room, 15 Min to Manhattan, Free Coffee</t>
  </si>
  <si>
    <t>Cozy up in Williamsburg</t>
  </si>
  <si>
    <t>Tranquil Haven-8 mins to JFK/LIRR /Air Train Rm.#3</t>
  </si>
  <si>
    <t>SPACIOUS COZY CONVENIENT 3BR, 1 and 1 1/2BA APT!!</t>
  </si>
  <si>
    <t>Super Nice, Quiet Modern 1 Bedroom in Chelsea</t>
  </si>
  <si>
    <t>Beautiful Upper West Side Central Park Apartment</t>
  </si>
  <si>
    <t>Family Friendly Greenpoint Abode w/chef kitchen</t>
  </si>
  <si>
    <t>E Village TownHouse Sanctuary + Patio Garden â­ï¸â­ï¸â­ï¸â­ï¸â­ï¸</t>
  </si>
  <si>
    <t>Bright room in large apt 1 stop from Manhattan</t>
  </si>
  <si>
    <t>Williamsburg's BEST room</t>
  </si>
  <si>
    <t>Renovated flat in the Heart of Williamsburg BK!</t>
  </si>
  <si>
    <t>3BR Duplex in Bushwick (20 Minutes to Manhattan!)</t>
  </si>
  <si>
    <t>Artist's Loft (Williamsburg) feat. by NYTimes</t>
  </si>
  <si>
    <t>NEW 4bedroom 2bath LARGE PRIVATE patio</t>
  </si>
  <si>
    <t>Just off Franklin Ave Spacious apartment</t>
  </si>
  <si>
    <t>Amazing 1 bedroom in the heart of Chelsea!</t>
  </si>
  <si>
    <t>UWS Brnston w Grdn,  Guest Bdrm, 2 bth - opt 2nd b</t>
  </si>
  <si>
    <t>Luxurious Apartment + Amazing Amenities</t>
  </si>
  <si>
    <t>Room in a beautiful apartment BK</t>
  </si>
  <si>
    <t>Private Cozy Room in 3BD Apt with a queen bed</t>
  </si>
  <si>
    <t>Long-term, 3-Level, Family Oasis-Â½ Block to Subway</t>
  </si>
  <si>
    <t>Artsy Clinton Hill Hideout</t>
  </si>
  <si>
    <t>UPPER WEST SIDE:Renovated Private Modern Rm &amp; BR</t>
  </si>
  <si>
    <t>Cozy Private BED&amp;BATH in Bushwick / Williamsburg</t>
  </si>
  <si>
    <t>Private Bdrm &amp; Bath-30-night min-Weekly Houskpr</t>
  </si>
  <si>
    <t>Entire Manhattan 2-Bdrm, Best Locationâ­CLEAN/SAFE</t>
  </si>
  <si>
    <t>Beautiful Brownstone Apartment near Subway</t>
  </si>
  <si>
    <t>Clean &amp; Spacious King Bedroom</t>
  </si>
  <si>
    <t>Large Beautiful Apt~Luxury Building~Midtown Prime</t>
  </si>
  <si>
    <t>Bright, Sunny 2-bedroom in SoHa! #10323</t>
  </si>
  <si>
    <t>Spacious loft with amazing waterfront views</t>
  </si>
  <si>
    <t>Brooklyn love</t>
  </si>
  <si>
    <t>NYC "Night" Theme Room - Sunny, near L train!</t>
  </si>
  <si>
    <t>Sunny King size bedroom in Clinton Hill loft</t>
  </si>
  <si>
    <t>Bushwick/Ridgewood studio garden aptmt w parking</t>
  </si>
  <si>
    <t>Professionally Cleaned Loft Minutes From Manhattan</t>
  </si>
  <si>
    <t>Charming 1 BR + Den  in  Brownstone Apt</t>
  </si>
  <si>
    <t>Pure &amp; cozy Entire 1Bed Apartment</t>
  </si>
  <si>
    <t>Wonderful room in Brooklyn close to Manhattan!</t>
  </si>
  <si>
    <t>New Renovated Bedroom in Prime Manhattan Location</t>
  </si>
  <si>
    <t>Warm, Bright and JUST RIGHT! Brownstone</t>
  </si>
  <si>
    <t>Shared Apartment Near Central Park</t>
  </si>
  <si>
    <t>Cozy room for 1 guest in Basement, 2 min to subway</t>
  </si>
  <si>
    <t>Large Room Near Times Square-NYC-Hudson Yard-33C3</t>
  </si>
  <si>
    <t>Freshly Renovated Greenpoint Gem</t>
  </si>
  <si>
    <t>Spacious and bright room with working table</t>
  </si>
  <si>
    <t>Private Bedroom One Minute from Central Park</t>
  </si>
  <si>
    <t>Bedstuy/Bushwick Triplex</t>
  </si>
  <si>
    <t>Quiet sunny room in Greenpoint Brooklyn</t>
  </si>
  <si>
    <t>Beautiful, cozy place in lively neighborhood</t>
  </si>
  <si>
    <t>Large Sunny Apt w/ Friendly Sisters</t>
  </si>
  <si>
    <t>Room West 119th St for 1</t>
  </si>
  <si>
    <t>Terrace Master Suite @ Northern Lights Mansion</t>
  </si>
  <si>
    <t>Hip, Spacious Room in the Heart of Williamsburg</t>
  </si>
  <si>
    <t>Designed &amp; Cozy Apartment in Brooklyn 770</t>
  </si>
  <si>
    <t>High end Renovated one bedroom- sutton place</t>
  </si>
  <si>
    <t>Beautiful well located studio close to everything</t>
  </si>
  <si>
    <t>Clean private modern bedroom with balcony</t>
  </si>
  <si>
    <t>Stunning &amp; Unique Duplex With Private Roof Deck!</t>
  </si>
  <si>
    <t>Shared Room in Astoria 1 stop from Manhattan 105</t>
  </si>
  <si>
    <t>Private Cozy Apartment in East Flatbush near Train</t>
  </si>
  <si>
    <t>MidtownEast,Furnished, Large,Sunny</t>
  </si>
  <si>
    <t>Emerald Suite @ Northern Lights Mansion.</t>
  </si>
  <si>
    <t>Large Furnished Room Near B'wayã€€</t>
  </si>
  <si>
    <t>Sugar Hill Rest Stop</t>
  </si>
  <si>
    <t>Beautiful 1 BR w/ Exposed Brick</t>
  </si>
  <si>
    <t>Beautiful cozy apt Penn Station.!</t>
  </si>
  <si>
    <t>Luxury Apartment close to Time Square</t>
  </si>
  <si>
    <t>The Cozy-Steps from Subway to JFK &amp; Manhattan</t>
  </si>
  <si>
    <t>East Village 1250sq ft Venue w/ Outdoor Space</t>
  </si>
  <si>
    <t>Private room 2 blocks from Central Park</t>
  </si>
  <si>
    <t>Hipster hideaway in the heart of Williamsburg</t>
  </si>
  <si>
    <t>East Village Nest</t>
  </si>
  <si>
    <t>Spacious Upper East Side  one bedroom apartment!</t>
  </si>
  <si>
    <t>Amazing Location New York City Center Room! - 41D2</t>
  </si>
  <si>
    <t>Warm, cozy room in the heart of the East Village</t>
  </si>
  <si>
    <t>NO XTRA FEES! Work Remote Staycation! 2/5 train</t>
  </si>
  <si>
    <t>â¤ï¸ Historic Home NEXT to Metro w/ Backyard &amp; Deck â­ï¸</t>
  </si>
  <si>
    <t>Cozy Bedroom, 15 mins to Manhattan.</t>
  </si>
  <si>
    <t>Studio in the Heart of Chelsea-Shared Bathroom</t>
  </si>
  <si>
    <t>5BR/3BA w/ Deck! Fully sanitized! Near Hospitals!</t>
  </si>
  <si>
    <t>HUGE 18x18 bd 10" ceilings. B</t>
  </si>
  <si>
    <t>Cozy Room in Williamsburg</t>
  </si>
  <si>
    <t>Entire Townhouse basement w/ private bath/living</t>
  </si>
  <si>
    <t>The Broadway Home : North Wing</t>
  </si>
  <si>
    <t>Cozy Traveler's Room with Terrace in Brooklyn!</t>
  </si>
  <si>
    <t>Beautiful 2 bedNear TIME SQUARE</t>
  </si>
  <si>
    <t>Spacious Studio/1 Bedroom in Williamsburg</t>
  </si>
  <si>
    <t>Penthouse Cottage style In UWS    2 to 4 people</t>
  </si>
  <si>
    <t>Sunny Cute Room</t>
  </si>
  <si>
    <t>Quiet Brooklyn Room - Cheap Stay</t>
  </si>
  <si>
    <t>A/C room,beautiful room **only female*</t>
  </si>
  <si>
    <t>A perfect Private living room in  @times square</t>
  </si>
  <si>
    <t>Spacious 6BR in Bushwick (20 Minutes to Manhattan)</t>
  </si>
  <si>
    <t>Central Location, 1 Block from Subway, Great Price</t>
  </si>
  <si>
    <t>Entire 1 Bedroom Apt.  Inside Brownstone. #2</t>
  </si>
  <si>
    <t>Manhattan  renovated flat near Central Park.</t>
  </si>
  <si>
    <t>Big, King-bed room in cool EV apt!</t>
  </si>
  <si>
    <t>Apartment One Bedroom #9</t>
  </si>
  <si>
    <t>Room Comfortable&amp; Clean for Vacation close to JFK</t>
  </si>
  <si>
    <t>Better Than A Hotel Studio Size Suite</t>
  </si>
  <si>
    <t>Private Room in Brooklyn Close to Metro!</t>
  </si>
  <si>
    <t>Extremely Large Room in Remodeled Brownstone!</t>
  </si>
  <si>
    <t>Large and bright bedroom 25 min from Manhattan</t>
  </si>
  <si>
    <t>King Size bedroom (private bath)</t>
  </si>
  <si>
    <t>Gorgeous Modern Private Room! *Not a Shared Space*</t>
  </si>
  <si>
    <t>Apartment One Bedroom #6</t>
  </si>
  <si>
    <t>Ponerse las Pilas-VIVO NYC!!!</t>
  </si>
  <si>
    <t>One bedroom close to Central Park</t>
  </si>
  <si>
    <t>Steps to Central Park and Ur Own Movie Theatre!!</t>
  </si>
  <si>
    <t>Private Room for Cool Low Maintenance Person #1</t>
  </si>
  <si>
    <t>Bright and Lovely Room Near Manhattan and LGA</t>
  </si>
  <si>
    <t>Cozy Greenpoint Room with peaceful backyard</t>
  </si>
  <si>
    <t>BESIDE TIMES SQUARE MANHATTAN LOCATION</t>
  </si>
  <si>
    <t>Super Clean - Long Term Stay Williamsburg</t>
  </si>
  <si>
    <t>Comfortable SOFA BED in an apt 25 min to manhattan</t>
  </si>
  <si>
    <t>PRIVATE Morningside Park Townhouse W 112th</t>
  </si>
  <si>
    <t>Brooklyn Charm, Close to Manhattan (30+ days only)</t>
  </si>
  <si>
    <t>Great Room Near Times Square &amp; Hudson Yards - 63F1</t>
  </si>
  <si>
    <t>Clean and spacious loft in Chelsea</t>
  </si>
  <si>
    <t>Gorgeous Room steps from 4,5,6 trains and C.Park !</t>
  </si>
  <si>
    <t>Modern Room with Bathroom near Central Park</t>
  </si>
  <si>
    <t>Stylish comfortable guest room in NYC!</t>
  </si>
  <si>
    <t>1 Bedroom UES Apartment</t>
  </si>
  <si>
    <t>Spacious Brooklyn Loft -Next to Domino Park</t>
  </si>
  <si>
    <t>A Bright &amp; Cozy Room in Clean Bedstuy Apartment!</t>
  </si>
  <si>
    <t>â™¥Entire Sunshine of the Spotless Mind movie  roomâ™¥</t>
  </si>
  <si>
    <t>PRIVATE TOWNHOUSE Gatherings + Film +Weddings</t>
  </si>
  <si>
    <t>First Review</t>
  </si>
  <si>
    <t>Instant Book</t>
  </si>
  <si>
    <t>No</t>
  </si>
  <si>
    <t>Yes</t>
  </si>
  <si>
    <t>Host Location</t>
  </si>
  <si>
    <t>Response Time</t>
  </si>
  <si>
    <t>Response Rate</t>
  </si>
  <si>
    <t>Acceptance Rate</t>
  </si>
  <si>
    <t>Superhost</t>
  </si>
  <si>
    <t>New York, New York, United States</t>
  </si>
  <si>
    <t>Within a day</t>
  </si>
  <si>
    <t>Within a few hours</t>
  </si>
  <si>
    <t>Brooklyn, New York, United States</t>
  </si>
  <si>
    <t>Within an hour</t>
  </si>
  <si>
    <t>Bronx, New York, United States</t>
  </si>
  <si>
    <t>A few days or more</t>
  </si>
  <si>
    <t>Queens, New York, United States</t>
  </si>
  <si>
    <t>Wiang, Chiang Rai, Thailand</t>
  </si>
  <si>
    <t>Paris, Île-de-France, France</t>
  </si>
  <si>
    <t>Des Moines, Iowa, United States</t>
  </si>
  <si>
    <t>Wyandanch, New York, United States</t>
  </si>
  <si>
    <t>Buffalo, New York, United States</t>
  </si>
  <si>
    <t>Fayetteville, Georgia, United States</t>
  </si>
  <si>
    <t>Worthington, Ohio, United States</t>
  </si>
  <si>
    <t>Plainsboro Township, New Jersey, United States</t>
  </si>
  <si>
    <t>Lawrence, New York, United States</t>
  </si>
  <si>
    <t>The Bronx, New York, United States</t>
  </si>
  <si>
    <t>Staten Island, New York, United States</t>
  </si>
  <si>
    <t>Toronto, Ontario, Canada</t>
  </si>
  <si>
    <t>Los Angeles, California, United States</t>
  </si>
  <si>
    <t>Miami, Florida, United States</t>
  </si>
  <si>
    <t>Capitol Heights, Maryland, United States</t>
  </si>
  <si>
    <t>Atlanta, Georgia, United States</t>
  </si>
  <si>
    <t>La Tebaida, Quindio, Colombia</t>
  </si>
  <si>
    <t>Georgetown, Colorado, United States</t>
  </si>
  <si>
    <t>Hackensack, New Jersey, United States</t>
  </si>
  <si>
    <t>Sydney, New South Wales, Australia</t>
  </si>
  <si>
    <t>Manhattan, New York, United States</t>
  </si>
  <si>
    <t>Lima, Lima, Peru</t>
  </si>
  <si>
    <t>White Plains, New York, United States</t>
  </si>
  <si>
    <t>Boston, Massachusetts, United States</t>
  </si>
  <si>
    <t>London, England, United Kingdom</t>
  </si>
  <si>
    <t>Irvine, California, United States</t>
  </si>
  <si>
    <t>Christiana, Delaware, United States</t>
  </si>
  <si>
    <t>New City, New York, United States</t>
  </si>
  <si>
    <t>Kings Park, New York, United States</t>
  </si>
  <si>
    <t>Ipswich, Massachusetts, United States</t>
  </si>
  <si>
    <t>Mortagne, Grand Est, France</t>
  </si>
  <si>
    <t>Jersey City, New Jersey, United States</t>
  </si>
  <si>
    <t>Berlin, Berlin, Germany</t>
  </si>
  <si>
    <t>Norwalk, Connecticut, United States</t>
  </si>
  <si>
    <t>Little Silver, New Jersey, United States</t>
  </si>
  <si>
    <t>Saint Petersburg, Florida, United States</t>
  </si>
  <si>
    <t>Bondi Beach, New South Wales, Australia</t>
  </si>
  <si>
    <t>Belleair, Florida, United States</t>
  </si>
  <si>
    <t>Newark, New Jersey, United States</t>
  </si>
  <si>
    <t>Montreal, Quebec, Canada</t>
  </si>
  <si>
    <t>Wantagh, New York, United States</t>
  </si>
  <si>
    <t>Rome, Lazio, Italy</t>
  </si>
  <si>
    <t>Aguascalientes, Aguascalientes, Mexico</t>
  </si>
  <si>
    <t>Perm, Perm Krai, Russia</t>
  </si>
  <si>
    <t>Saddle River, New Jersey, United States</t>
  </si>
  <si>
    <t>Weehawken, New Jersey, United States</t>
  </si>
  <si>
    <t>Burbank, California, United States</t>
  </si>
  <si>
    <t>Arecibo, Arecibo, Puerto Rico</t>
  </si>
  <si>
    <t>Austin, Texas, United States</t>
  </si>
  <si>
    <t>Berkeley, California, United States</t>
  </si>
  <si>
    <t>Copake, New York, United States</t>
  </si>
  <si>
    <t>Wethersfield, Connecticut, United States</t>
  </si>
  <si>
    <t>Vancouver, British Columbia, Canada</t>
  </si>
  <si>
    <t>West Babylon, New York, United States</t>
  </si>
  <si>
    <t>Cagliari, Sardinia, Italy</t>
  </si>
  <si>
    <t>Philadelphia, Pennsylvania, United States</t>
  </si>
  <si>
    <t>Tampa, Florida, United States</t>
  </si>
  <si>
    <t>Long Beach, New York, United States</t>
  </si>
  <si>
    <t>Pinellas Park, Florida, United States</t>
  </si>
  <si>
    <t>Yonkers, New York, United States</t>
  </si>
  <si>
    <t>Santa Clarita, California, United States</t>
  </si>
  <si>
    <t>Hoboken, New Jersey, United States</t>
  </si>
  <si>
    <t>Shrewsbury Township, New Jersey, United States</t>
  </si>
  <si>
    <t>Maine, New York, United States</t>
  </si>
  <si>
    <t>Tel Aviv-Yafo, Tel Aviv District, Israel</t>
  </si>
  <si>
    <t>Winter Haven, Florida, United States</t>
  </si>
  <si>
    <t>Beacon, New York, United States</t>
  </si>
  <si>
    <t>San Francisco, California, United States</t>
  </si>
  <si>
    <t>Summerville, South Carolina, United States</t>
  </si>
  <si>
    <t>Eagles Mere, Pennsylvania, United States</t>
  </si>
  <si>
    <t>Fort Myers, Florida, United States</t>
  </si>
  <si>
    <t>Pembroke Pines, Florida, United States</t>
  </si>
  <si>
    <t>Lima, Callao Region, Peru</t>
  </si>
  <si>
    <t>Pinheiros, Estado de Sao Paulo, Brazil</t>
  </si>
  <si>
    <t>South Burlington, Vermont, United States</t>
  </si>
  <si>
    <t>Franklin Square, New York, United States</t>
  </si>
  <si>
    <t>Media, Pennsylvania, United States</t>
  </si>
  <si>
    <t>Edgewater, New Jersey, United States</t>
  </si>
  <si>
    <t>Seattle, Washington, United States</t>
  </si>
  <si>
    <t>Jericho, Vermont, United States</t>
  </si>
  <si>
    <t>Yucca Valley, California, United States</t>
  </si>
  <si>
    <t>Modesto, California, United States</t>
  </si>
  <si>
    <t>Salt Lake City, Utah, United States</t>
  </si>
  <si>
    <t>Coral Springs, Florida, United States</t>
  </si>
  <si>
    <t>Teaneck, New Jersey, United States</t>
  </si>
  <si>
    <t>Washington, District of Columbia, United States</t>
  </si>
  <si>
    <t>Cold Spring, New York, United States</t>
  </si>
  <si>
    <t>Agropoli, Campania, Italy</t>
  </si>
  <si>
    <t>Milan, Lombardy, Italy</t>
  </si>
  <si>
    <t>Adelphi, Maryland, United States</t>
  </si>
  <si>
    <t>Dix Hills, New York, United States</t>
  </si>
  <si>
    <t>Wilton, Connecticut, United States</t>
  </si>
  <si>
    <t>Parrish, Florida, United States</t>
  </si>
  <si>
    <t>Boca Raton, Florida, United States</t>
  </si>
  <si>
    <t>Mwanza, Mwanza, Tanzania</t>
  </si>
  <si>
    <t>West Milford, New Jersey, United States</t>
  </si>
  <si>
    <t>Cape Town, Western Cape, South Africa</t>
  </si>
  <si>
    <t>Englewood, New Jersey, United States</t>
  </si>
  <si>
    <t>Rochester, New York, United States</t>
  </si>
  <si>
    <t>Silver Spring, Maryland, United States</t>
  </si>
  <si>
    <t>Wilmington, Delaware, United States</t>
  </si>
  <si>
    <t>Baltimore, Maryland, United States</t>
  </si>
  <si>
    <t>Naucalpan de Juarez, State of Mexico, Mexico</t>
  </si>
  <si>
    <t>Cartagena, Caribe, Colombia</t>
  </si>
  <si>
    <t>Hampton, Illinois, United States</t>
  </si>
  <si>
    <t>Athens, Attica, Greece</t>
  </si>
  <si>
    <t>Halcottsville, New York, United States</t>
  </si>
  <si>
    <t>Denver, Colorado, United States</t>
  </si>
  <si>
    <t>Miami Beach, Florida, United States</t>
  </si>
  <si>
    <t>Elda, Valencian Community, Spain</t>
  </si>
  <si>
    <t>Jupiter, Florida, United States</t>
  </si>
  <si>
    <t>Las Vegas, Nevada, United States</t>
  </si>
  <si>
    <t>Warren, New Jersey, United States</t>
  </si>
  <si>
    <t>Halton Hills, Ontario, Canada</t>
  </si>
  <si>
    <t>LaPlace, Louisiana, United States</t>
  </si>
  <si>
    <t>Portland, Oregon, United States</t>
  </si>
  <si>
    <t>Nuremberg, Bavaria, Germany</t>
  </si>
  <si>
    <t>Manhasset, New York, United States</t>
  </si>
  <si>
    <t>Bloomfield, New Jersey, United States</t>
  </si>
  <si>
    <t>Tenafly, New Jersey, United States</t>
  </si>
  <si>
    <t>Villa Lugano, Buenos Aires, Argentina</t>
  </si>
  <si>
    <t>Orlando, Florida, United States</t>
  </si>
  <si>
    <t>Opol, Northern Mindanao, Philippines</t>
  </si>
  <si>
    <t>Calgary, Alberta, Canada</t>
  </si>
  <si>
    <t>Floral Park, New York, United States</t>
  </si>
  <si>
    <t>Florence Township, New Jersey, United States</t>
  </si>
  <si>
    <t>Hawthorne, New Jersey, United States</t>
  </si>
  <si>
    <t>Terre Haute, Indiana, United States</t>
  </si>
  <si>
    <t>Stockholm, Stockholm, Sweden</t>
  </si>
  <si>
    <t>Warminster, Pennsylvania, United States</t>
  </si>
  <si>
    <t>Sanford, North Carolina, United States</t>
  </si>
  <si>
    <t>Bilbao, Basque Country, Spain</t>
  </si>
  <si>
    <t>Chicago, Illinois, United States</t>
  </si>
  <si>
    <t>Franklin Lakes, New Jersey, United States</t>
  </si>
  <si>
    <t>Hillsborough, California, United States</t>
  </si>
  <si>
    <t>Valley Stream, New York, United States</t>
  </si>
  <si>
    <t>Santo Domingo, Santo Domingo de los Tsachilas, Ecuador</t>
  </si>
  <si>
    <t>San Miguel de Allende, Guanajuato, Mexico</t>
  </si>
  <si>
    <t>Stonington, Connecticut, United States</t>
  </si>
  <si>
    <t>Freeport, New York, United States</t>
  </si>
  <si>
    <t>Nashville, Tennessee, United States</t>
  </si>
  <si>
    <t>Bedford, New York, United States</t>
  </si>
  <si>
    <t>Mound House, Nevada, United States</t>
  </si>
  <si>
    <t>Irving, Texas, United States</t>
  </si>
  <si>
    <t>Stowe, Vermont, United States</t>
  </si>
  <si>
    <t>Broomfield, Colorado, United States</t>
  </si>
  <si>
    <t>Providence, Rhode Island, United States</t>
  </si>
  <si>
    <t>Charleston, South Carolina, United States</t>
  </si>
  <si>
    <t>Alicante, Valencian Community, Spain</t>
  </si>
  <si>
    <t>Midway, Utah, United States</t>
  </si>
  <si>
    <t>Lutz, Florida, United States</t>
  </si>
  <si>
    <t>Barcelona, Catalonia, Spain</t>
  </si>
  <si>
    <t>Franklin, North Carolina, United States</t>
  </si>
  <si>
    <t>Mastic Beach, New York, United States</t>
  </si>
  <si>
    <t>Los Angeles, Biobio, Chile</t>
  </si>
  <si>
    <t>Huntington Station, New York, United States</t>
  </si>
  <si>
    <t>New Castle, Delaware, United States</t>
  </si>
  <si>
    <t>Deer Park, New York, United States</t>
  </si>
  <si>
    <t>Elmwood Park, New Jersey, United States</t>
  </si>
  <si>
    <t>Denville, New Jersey, United States</t>
  </si>
  <si>
    <t>Guadalajara, Jalisco, Mexico</t>
  </si>
  <si>
    <t>Roxbury Township, New Jersey, United States</t>
  </si>
  <si>
    <t>New Hyde Park, New York, United States</t>
  </si>
  <si>
    <t>Punta del Diablo, Rocha Department, Uruguay</t>
  </si>
  <si>
    <t>San Diego, California, United States</t>
  </si>
  <si>
    <t>Greensboro, North Carolina, United States</t>
  </si>
  <si>
    <t>Tours, Centre-Val de Loire, France</t>
  </si>
  <si>
    <t>Cancun, Quintana Roo, Mexico</t>
  </si>
  <si>
    <t>Belo Horizonte, Minas Gerais, Brazil</t>
  </si>
  <si>
    <t>West New York, New Jersey, United States</t>
  </si>
  <si>
    <t>Malibu, California, United States</t>
  </si>
  <si>
    <t>Westbury, New York, United States</t>
  </si>
  <si>
    <t>Cape Coral, Florida, United States</t>
  </si>
  <si>
    <t>Mouans-Sartoux, Provence-Alpes-Cote d'Azur, France</t>
  </si>
  <si>
    <t>Zagreb, Zagreb County, Croatia</t>
  </si>
  <si>
    <t>Clinton Corners, New York, United States</t>
  </si>
  <si>
    <t>South Orange, New Jersey, United States</t>
  </si>
  <si>
    <t>Woodbury, New York, United States</t>
  </si>
  <si>
    <t>Agua Dulce, California, United States</t>
  </si>
  <si>
    <t>Hartford, Connecticut, United States</t>
  </si>
  <si>
    <t>Irvington, New Jersey, United States</t>
  </si>
  <si>
    <t>Oakland, California, United States</t>
  </si>
  <si>
    <t>Little Falls, New York, United States</t>
  </si>
  <si>
    <t>Yorba Linda, California, United States</t>
  </si>
  <si>
    <t>Amityville, New York, United States</t>
  </si>
  <si>
    <t>Bergenfield, New Jersey, United States</t>
  </si>
  <si>
    <t>Freehold, New Jersey, United States</t>
  </si>
  <si>
    <t>Cherry Hill, New Jersey, United States</t>
  </si>
  <si>
    <t>Omaha, Nebraska, United States</t>
  </si>
  <si>
    <t>Santa Monica, California, United States</t>
  </si>
  <si>
    <t>Palisades Park, New Jersey, United States</t>
  </si>
  <si>
    <t>Savannah, Georgia, United States</t>
  </si>
  <si>
    <t>Hollywood, Florida, United States</t>
  </si>
  <si>
    <t>Dallas, Texas, United States</t>
  </si>
  <si>
    <t>Raleigh, North Carolina, United States</t>
  </si>
  <si>
    <t>Fort Lee, New Jersey, United States</t>
  </si>
  <si>
    <t>Turin, Piedmont, Italy</t>
  </si>
  <si>
    <t>Buena Park, California, United States</t>
  </si>
  <si>
    <t>West Palm Beach, Florida, United States</t>
  </si>
  <si>
    <t>Bellwood, Illinois, United States</t>
  </si>
  <si>
    <t>Manila, Metro Manila, Philippines</t>
  </si>
  <si>
    <t>Montauk, New York, United States</t>
  </si>
  <si>
    <t>First Review:</t>
  </si>
  <si>
    <t>20080827</t>
  </si>
  <si>
    <t>20080907</t>
  </si>
  <si>
    <t>20080910</t>
  </si>
  <si>
    <t>20081119</t>
  </si>
  <si>
    <t>20081212</t>
  </si>
  <si>
    <t>20090129</t>
  </si>
  <si>
    <t>20090210</t>
  </si>
  <si>
    <t>20090303</t>
  </si>
  <si>
    <t>20090321</t>
  </si>
  <si>
    <t>20090327</t>
  </si>
  <si>
    <t>20090404</t>
  </si>
  <si>
    <t>20090428</t>
  </si>
  <si>
    <t>20090504</t>
  </si>
  <si>
    <t>20090512</t>
  </si>
  <si>
    <t>20090521</t>
  </si>
  <si>
    <t>20090530</t>
  </si>
  <si>
    <t>20090610</t>
  </si>
  <si>
    <t>20090616</t>
  </si>
  <si>
    <t>20090620</t>
  </si>
  <si>
    <t>20090625</t>
  </si>
  <si>
    <t>20090707</t>
  </si>
  <si>
    <t>20090710</t>
  </si>
  <si>
    <t>20090713</t>
  </si>
  <si>
    <t>20090727</t>
  </si>
  <si>
    <t>20090729</t>
  </si>
  <si>
    <t>20090801</t>
  </si>
  <si>
    <t>20090812</t>
  </si>
  <si>
    <t>20090817</t>
  </si>
  <si>
    <t>20090903</t>
  </si>
  <si>
    <t>20090907</t>
  </si>
  <si>
    <t>20090914</t>
  </si>
  <si>
    <t>20090921</t>
  </si>
  <si>
    <t>20091011</t>
  </si>
  <si>
    <t>20091013</t>
  </si>
  <si>
    <t>20091019</t>
  </si>
  <si>
    <t>20091031</t>
  </si>
  <si>
    <t>20091112</t>
  </si>
  <si>
    <t>20091114</t>
  </si>
  <si>
    <t>20091117</t>
  </si>
  <si>
    <t>20091121</t>
  </si>
  <si>
    <t>20091122</t>
  </si>
  <si>
    <t>20091127</t>
  </si>
  <si>
    <t>20091128</t>
  </si>
  <si>
    <t>20091129</t>
  </si>
  <si>
    <t>20091203</t>
  </si>
  <si>
    <t>20091205</t>
  </si>
  <si>
    <t>20091208</t>
  </si>
  <si>
    <t>20091212</t>
  </si>
  <si>
    <t>20091213</t>
  </si>
  <si>
    <t>20091219</t>
  </si>
  <si>
    <t>20091220</t>
  </si>
  <si>
    <t>20091225</t>
  </si>
  <si>
    <t>20091226</t>
  </si>
  <si>
    <t>20091228</t>
  </si>
  <si>
    <t>20100104</t>
  </si>
  <si>
    <t>20100108</t>
  </si>
  <si>
    <t>20100111</t>
  </si>
  <si>
    <t>20100120</t>
  </si>
  <si>
    <t>20100124</t>
  </si>
  <si>
    <t>20100128</t>
  </si>
  <si>
    <t>20100131</t>
  </si>
  <si>
    <t>20100209</t>
  </si>
  <si>
    <t>20100217</t>
  </si>
  <si>
    <t>20100223</t>
  </si>
  <si>
    <t>20100301</t>
  </si>
  <si>
    <t>20100302</t>
  </si>
  <si>
    <t>20100314</t>
  </si>
  <si>
    <t>20100316</t>
  </si>
  <si>
    <t>20100322</t>
  </si>
  <si>
    <t>20100331</t>
  </si>
  <si>
    <t>20100411</t>
  </si>
  <si>
    <t>20100412</t>
  </si>
  <si>
    <t>20100415</t>
  </si>
  <si>
    <t>20100417</t>
  </si>
  <si>
    <t>20100418</t>
  </si>
  <si>
    <t>20100420</t>
  </si>
  <si>
    <t>20100427</t>
  </si>
  <si>
    <t>20100429</t>
  </si>
  <si>
    <t>20100501</t>
  </si>
  <si>
    <t>20100502</t>
  </si>
  <si>
    <t>20100503</t>
  </si>
  <si>
    <t>20100506</t>
  </si>
  <si>
    <t>20100507</t>
  </si>
  <si>
    <t>20100513</t>
  </si>
  <si>
    <t>20100516</t>
  </si>
  <si>
    <t>20100517</t>
  </si>
  <si>
    <t>20100520</t>
  </si>
  <si>
    <t>20100601</t>
  </si>
  <si>
    <t>20100603</t>
  </si>
  <si>
    <t>20100612</t>
  </si>
  <si>
    <t>20100619</t>
  </si>
  <si>
    <t>20100627</t>
  </si>
  <si>
    <t>20100702</t>
  </si>
  <si>
    <t>20100707</t>
  </si>
  <si>
    <t>20100712</t>
  </si>
  <si>
    <t>20100716</t>
  </si>
  <si>
    <t>20100722</t>
  </si>
  <si>
    <t>20100724</t>
  </si>
  <si>
    <t>20100727</t>
  </si>
  <si>
    <t>20100728</t>
  </si>
  <si>
    <t>20100729</t>
  </si>
  <si>
    <t>20100731</t>
  </si>
  <si>
    <t>20100803</t>
  </si>
  <si>
    <t>20100804</t>
  </si>
  <si>
    <t>20100806</t>
  </si>
  <si>
    <t>20100810</t>
  </si>
  <si>
    <t>20100817</t>
  </si>
  <si>
    <t>20100819</t>
  </si>
  <si>
    <t>20100821</t>
  </si>
  <si>
    <t>20100822</t>
  </si>
  <si>
    <t>20100823</t>
  </si>
  <si>
    <t>20100824</t>
  </si>
  <si>
    <t>20100825</t>
  </si>
  <si>
    <t>20100829</t>
  </si>
  <si>
    <t>20100831</t>
  </si>
  <si>
    <t>20100910</t>
  </si>
  <si>
    <t>20100915</t>
  </si>
  <si>
    <t>20100926</t>
  </si>
  <si>
    <t>20100929</t>
  </si>
  <si>
    <t>20101006</t>
  </si>
  <si>
    <t>20101007</t>
  </si>
  <si>
    <t>20101009</t>
  </si>
  <si>
    <t>20101013</t>
  </si>
  <si>
    <t>20101016</t>
  </si>
  <si>
    <t>20101018</t>
  </si>
  <si>
    <t>20101019</t>
  </si>
  <si>
    <t>20101021</t>
  </si>
  <si>
    <t>20101026</t>
  </si>
  <si>
    <t>20101027</t>
  </si>
  <si>
    <t>20101029</t>
  </si>
  <si>
    <t>20101030</t>
  </si>
  <si>
    <t>20101101</t>
  </si>
  <si>
    <t>20101103</t>
  </si>
  <si>
    <t>20101104</t>
  </si>
  <si>
    <t>20101108</t>
  </si>
  <si>
    <t>20101111</t>
  </si>
  <si>
    <t>20101116</t>
  </si>
  <si>
    <t>20101117</t>
  </si>
  <si>
    <t>20101119</t>
  </si>
  <si>
    <t>20101120</t>
  </si>
  <si>
    <t>20101123</t>
  </si>
  <si>
    <t>20101129</t>
  </si>
  <si>
    <t>20101201</t>
  </si>
  <si>
    <t>20101202</t>
  </si>
  <si>
    <t>20101209</t>
  </si>
  <si>
    <t>20101210</t>
  </si>
  <si>
    <t>20101211</t>
  </si>
  <si>
    <t>20101214</t>
  </si>
  <si>
    <t>20101216</t>
  </si>
  <si>
    <t>20101219</t>
  </si>
  <si>
    <t>20101220</t>
  </si>
  <si>
    <t>20101221</t>
  </si>
  <si>
    <t>20101222</t>
  </si>
  <si>
    <t>20101229</t>
  </si>
  <si>
    <t>20101231</t>
  </si>
  <si>
    <t>20110110</t>
  </si>
  <si>
    <t>20110111</t>
  </si>
  <si>
    <t>20110112</t>
  </si>
  <si>
    <t>20110114</t>
  </si>
  <si>
    <t>20110117</t>
  </si>
  <si>
    <t>20110118</t>
  </si>
  <si>
    <t>20110122</t>
  </si>
  <si>
    <t>20110129</t>
  </si>
  <si>
    <t>20110213</t>
  </si>
  <si>
    <t>20110214</t>
  </si>
  <si>
    <t>20110218</t>
  </si>
  <si>
    <t>20110221</t>
  </si>
  <si>
    <t>20110222</t>
  </si>
  <si>
    <t>20110223</t>
  </si>
  <si>
    <t>20110224</t>
  </si>
  <si>
    <t>20110225</t>
  </si>
  <si>
    <t>20110226</t>
  </si>
  <si>
    <t>20110301</t>
  </si>
  <si>
    <t>20110303</t>
  </si>
  <si>
    <t>20110306</t>
  </si>
  <si>
    <t>20110307</t>
  </si>
  <si>
    <t>20110309</t>
  </si>
  <si>
    <t>20110310</t>
  </si>
  <si>
    <t>20110311</t>
  </si>
  <si>
    <t>20110313</t>
  </si>
  <si>
    <t>20110323</t>
  </si>
  <si>
    <t>20110326</t>
  </si>
  <si>
    <t>20110327</t>
  </si>
  <si>
    <t>20110330</t>
  </si>
  <si>
    <t>20110402</t>
  </si>
  <si>
    <t>20110403</t>
  </si>
  <si>
    <t>20110410</t>
  </si>
  <si>
    <t>20110411</t>
  </si>
  <si>
    <t>20110414</t>
  </si>
  <si>
    <t>20110416</t>
  </si>
  <si>
    <t>20110418</t>
  </si>
  <si>
    <t>20110419</t>
  </si>
  <si>
    <t>20110420</t>
  </si>
  <si>
    <t>20110423</t>
  </si>
  <si>
    <t>20110427</t>
  </si>
  <si>
    <t>20110502</t>
  </si>
  <si>
    <t>20110508</t>
  </si>
  <si>
    <t>20110510</t>
  </si>
  <si>
    <t>20110511</t>
  </si>
  <si>
    <t>20110513</t>
  </si>
  <si>
    <t>20110514</t>
  </si>
  <si>
    <t>20110515</t>
  </si>
  <si>
    <t>20110518</t>
  </si>
  <si>
    <t>20110520</t>
  </si>
  <si>
    <t>20110522</t>
  </si>
  <si>
    <t>20110523</t>
  </si>
  <si>
    <t>20110524</t>
  </si>
  <si>
    <t>20110525</t>
  </si>
  <si>
    <t>20110526</t>
  </si>
  <si>
    <t>20110530</t>
  </si>
  <si>
    <t>20110531</t>
  </si>
  <si>
    <t>20110602</t>
  </si>
  <si>
    <t>20110604</t>
  </si>
  <si>
    <t>20110606</t>
  </si>
  <si>
    <t>20110607</t>
  </si>
  <si>
    <t>20110608</t>
  </si>
  <si>
    <t>20110609</t>
  </si>
  <si>
    <t>20110610</t>
  </si>
  <si>
    <t>20110613</t>
  </si>
  <si>
    <t>20110614</t>
  </si>
  <si>
    <t>20110615</t>
  </si>
  <si>
    <t>20110616</t>
  </si>
  <si>
    <t>20110617</t>
  </si>
  <si>
    <t>20110618</t>
  </si>
  <si>
    <t>20110619</t>
  </si>
  <si>
    <t>20110620</t>
  </si>
  <si>
    <t>20110621</t>
  </si>
  <si>
    <t>20110622</t>
  </si>
  <si>
    <t>20110623</t>
  </si>
  <si>
    <t>20110624</t>
  </si>
  <si>
    <t>20110625</t>
  </si>
  <si>
    <t>20110626</t>
  </si>
  <si>
    <t>20110629</t>
  </si>
  <si>
    <t>20110703</t>
  </si>
  <si>
    <t>20110704</t>
  </si>
  <si>
    <t>20110706</t>
  </si>
  <si>
    <t>20110707</t>
  </si>
  <si>
    <t>20110708</t>
  </si>
  <si>
    <t>20110710</t>
  </si>
  <si>
    <t>20110711</t>
  </si>
  <si>
    <t>20110712</t>
  </si>
  <si>
    <t>20110713</t>
  </si>
  <si>
    <t>20110714</t>
  </si>
  <si>
    <t>20110716</t>
  </si>
  <si>
    <t>20110717</t>
  </si>
  <si>
    <t>20110718</t>
  </si>
  <si>
    <t>20110719</t>
  </si>
  <si>
    <t>20110720</t>
  </si>
  <si>
    <t>20110721</t>
  </si>
  <si>
    <t>20110722</t>
  </si>
  <si>
    <t>20110725</t>
  </si>
  <si>
    <t>20110726</t>
  </si>
  <si>
    <t>20110727</t>
  </si>
  <si>
    <t>20110729</t>
  </si>
  <si>
    <t>20110731</t>
  </si>
  <si>
    <t>20110802</t>
  </si>
  <si>
    <t>20110803</t>
  </si>
  <si>
    <t>20110804</t>
  </si>
  <si>
    <t>20110805</t>
  </si>
  <si>
    <t>20110808</t>
  </si>
  <si>
    <t>20110812</t>
  </si>
  <si>
    <t>20110813</t>
  </si>
  <si>
    <t>20110815</t>
  </si>
  <si>
    <t>20110816</t>
  </si>
  <si>
    <t>20110821</t>
  </si>
  <si>
    <t>20110824</t>
  </si>
  <si>
    <t>20110825</t>
  </si>
  <si>
    <t>20110828</t>
  </si>
  <si>
    <t>20110829</t>
  </si>
  <si>
    <t>20110831</t>
  </si>
  <si>
    <t>20110902</t>
  </si>
  <si>
    <t>20110903</t>
  </si>
  <si>
    <t>20110905</t>
  </si>
  <si>
    <t>20110906</t>
  </si>
  <si>
    <t>20110910</t>
  </si>
  <si>
    <t>20110911</t>
  </si>
  <si>
    <t>20110912</t>
  </si>
  <si>
    <t>20110914</t>
  </si>
  <si>
    <t>20110915</t>
  </si>
  <si>
    <t>20110916</t>
  </si>
  <si>
    <t>20110917</t>
  </si>
  <si>
    <t>20110919</t>
  </si>
  <si>
    <t>20110920</t>
  </si>
  <si>
    <t>20110921</t>
  </si>
  <si>
    <t>20110922</t>
  </si>
  <si>
    <t>20110923</t>
  </si>
  <si>
    <t>20110924</t>
  </si>
  <si>
    <t>20110926</t>
  </si>
  <si>
    <t>20110927</t>
  </si>
  <si>
    <t>20110929</t>
  </si>
  <si>
    <t>20111002</t>
  </si>
  <si>
    <t>20111003</t>
  </si>
  <si>
    <t>20111004</t>
  </si>
  <si>
    <t>20111005</t>
  </si>
  <si>
    <t>20111007</t>
  </si>
  <si>
    <t>20111008</t>
  </si>
  <si>
    <t>20111010</t>
  </si>
  <si>
    <t>20111011</t>
  </si>
  <si>
    <t>20111012</t>
  </si>
  <si>
    <t>20111013</t>
  </si>
  <si>
    <t>20111014</t>
  </si>
  <si>
    <t>20111017</t>
  </si>
  <si>
    <t>20111018</t>
  </si>
  <si>
    <t>20111019</t>
  </si>
  <si>
    <t>20111020</t>
  </si>
  <si>
    <t>20111023</t>
  </si>
  <si>
    <t>20111025</t>
  </si>
  <si>
    <t>20111027</t>
  </si>
  <si>
    <t>20111028</t>
  </si>
  <si>
    <t>20111031</t>
  </si>
  <si>
    <t>20111101</t>
  </si>
  <si>
    <t>20111103</t>
  </si>
  <si>
    <t>20111104</t>
  </si>
  <si>
    <t>20111105</t>
  </si>
  <si>
    <t>20111106</t>
  </si>
  <si>
    <t>20111108</t>
  </si>
  <si>
    <t>20111111</t>
  </si>
  <si>
    <t>20111112</t>
  </si>
  <si>
    <t>20111113</t>
  </si>
  <si>
    <t>20111114</t>
  </si>
  <si>
    <t>20111115</t>
  </si>
  <si>
    <t>20111116</t>
  </si>
  <si>
    <t>20111117</t>
  </si>
  <si>
    <t>20111118</t>
  </si>
  <si>
    <t>20111121</t>
  </si>
  <si>
    <t>20111122</t>
  </si>
  <si>
    <t>20111123</t>
  </si>
  <si>
    <t>20111125</t>
  </si>
  <si>
    <t>20111126</t>
  </si>
  <si>
    <t>20111128</t>
  </si>
  <si>
    <t>20111129</t>
  </si>
  <si>
    <t>20111130</t>
  </si>
  <si>
    <t>20111201</t>
  </si>
  <si>
    <t>20111203</t>
  </si>
  <si>
    <t>20111204</t>
  </si>
  <si>
    <t>20111205</t>
  </si>
  <si>
    <t>20111207</t>
  </si>
  <si>
    <t>20111210</t>
  </si>
  <si>
    <t>20111211</t>
  </si>
  <si>
    <t>20111212</t>
  </si>
  <si>
    <t>20111216</t>
  </si>
  <si>
    <t>20111217</t>
  </si>
  <si>
    <t>20111219</t>
  </si>
  <si>
    <t>20111223</t>
  </si>
  <si>
    <t>20111226</t>
  </si>
  <si>
    <t>20111227</t>
  </si>
  <si>
    <t>20111228</t>
  </si>
  <si>
    <t>20111230</t>
  </si>
  <si>
    <t>20120102</t>
  </si>
  <si>
    <t>20120103</t>
  </si>
  <si>
    <t>20120104</t>
  </si>
  <si>
    <t>20120105</t>
  </si>
  <si>
    <t>20120106</t>
  </si>
  <si>
    <t>20120107</t>
  </si>
  <si>
    <t>20120108</t>
  </si>
  <si>
    <t>20120111</t>
  </si>
  <si>
    <t>20120113</t>
  </si>
  <si>
    <t>20120117</t>
  </si>
  <si>
    <t>20120118</t>
  </si>
  <si>
    <t>20120121</t>
  </si>
  <si>
    <t>20120122</t>
  </si>
  <si>
    <t>20120123</t>
  </si>
  <si>
    <t>20120124</t>
  </si>
  <si>
    <t>20120130</t>
  </si>
  <si>
    <t>20120131</t>
  </si>
  <si>
    <t>20120202</t>
  </si>
  <si>
    <t>20120203</t>
  </si>
  <si>
    <t>20120204</t>
  </si>
  <si>
    <t>20120205</t>
  </si>
  <si>
    <t>20120206</t>
  </si>
  <si>
    <t>20120207</t>
  </si>
  <si>
    <t>20120208</t>
  </si>
  <si>
    <t>20120209</t>
  </si>
  <si>
    <t>20120210</t>
  </si>
  <si>
    <t>20120211</t>
  </si>
  <si>
    <t>20120212</t>
  </si>
  <si>
    <t>20120213</t>
  </si>
  <si>
    <t>20120214</t>
  </si>
  <si>
    <t>20120215</t>
  </si>
  <si>
    <t>20120219</t>
  </si>
  <si>
    <t>20120220</t>
  </si>
  <si>
    <t>20120224</t>
  </si>
  <si>
    <t>20120226</t>
  </si>
  <si>
    <t>20120228</t>
  </si>
  <si>
    <t>20120301</t>
  </si>
  <si>
    <t>20120302</t>
  </si>
  <si>
    <t>20120303</t>
  </si>
  <si>
    <t>20120304</t>
  </si>
  <si>
    <t>20120305</t>
  </si>
  <si>
    <t>20120306</t>
  </si>
  <si>
    <t>20120308</t>
  </si>
  <si>
    <t>20120309</t>
  </si>
  <si>
    <t>20120312</t>
  </si>
  <si>
    <t>20120314</t>
  </si>
  <si>
    <t>20120317</t>
  </si>
  <si>
    <t>20120318</t>
  </si>
  <si>
    <t>20120319</t>
  </si>
  <si>
    <t>20120320</t>
  </si>
  <si>
    <t>20120324</t>
  </si>
  <si>
    <t>20120325</t>
  </si>
  <si>
    <t>20120326</t>
  </si>
  <si>
    <t>20120327</t>
  </si>
  <si>
    <t>20120328</t>
  </si>
  <si>
    <t>20120331</t>
  </si>
  <si>
    <t>20120401</t>
  </si>
  <si>
    <t>20120405</t>
  </si>
  <si>
    <t>20120406</t>
  </si>
  <si>
    <t>20120407</t>
  </si>
  <si>
    <t>20120408</t>
  </si>
  <si>
    <t>20120410</t>
  </si>
  <si>
    <t>20120411</t>
  </si>
  <si>
    <t>20120414</t>
  </si>
  <si>
    <t>20120416</t>
  </si>
  <si>
    <t>20120418</t>
  </si>
  <si>
    <t>20120422</t>
  </si>
  <si>
    <t>20120423</t>
  </si>
  <si>
    <t>20120424</t>
  </si>
  <si>
    <t>20120425</t>
  </si>
  <si>
    <t>20120426</t>
  </si>
  <si>
    <t>20120430</t>
  </si>
  <si>
    <t>20120501</t>
  </si>
  <si>
    <t>20120502</t>
  </si>
  <si>
    <t>20120504</t>
  </si>
  <si>
    <t>20120505</t>
  </si>
  <si>
    <t>20120506</t>
  </si>
  <si>
    <t>20120507</t>
  </si>
  <si>
    <t>20120508</t>
  </si>
  <si>
    <t>20120509</t>
  </si>
  <si>
    <t>20120510</t>
  </si>
  <si>
    <t>20120511</t>
  </si>
  <si>
    <t>20120513</t>
  </si>
  <si>
    <t>20120514</t>
  </si>
  <si>
    <t>20120519</t>
  </si>
  <si>
    <t>20120520</t>
  </si>
  <si>
    <t>20120521</t>
  </si>
  <si>
    <t>20120524</t>
  </si>
  <si>
    <t>20120526</t>
  </si>
  <si>
    <t>20120529</t>
  </si>
  <si>
    <t>20120601</t>
  </si>
  <si>
    <t>20120602</t>
  </si>
  <si>
    <t>20120603</t>
  </si>
  <si>
    <t>20120604</t>
  </si>
  <si>
    <t>20120605</t>
  </si>
  <si>
    <t>20120611</t>
  </si>
  <si>
    <t>20120612</t>
  </si>
  <si>
    <t>20120613</t>
  </si>
  <si>
    <t>20120614</t>
  </si>
  <si>
    <t>20120615</t>
  </si>
  <si>
    <t>20120616</t>
  </si>
  <si>
    <t>20120617</t>
  </si>
  <si>
    <t>20120618</t>
  </si>
  <si>
    <t>20120621</t>
  </si>
  <si>
    <t>20120622</t>
  </si>
  <si>
    <t>20120623</t>
  </si>
  <si>
    <t>20120625</t>
  </si>
  <si>
    <t>20120626</t>
  </si>
  <si>
    <t>20120627</t>
  </si>
  <si>
    <t>20120628</t>
  </si>
  <si>
    <t>20120629</t>
  </si>
  <si>
    <t>20120630</t>
  </si>
  <si>
    <t>20120703</t>
  </si>
  <si>
    <t>20120704</t>
  </si>
  <si>
    <t>20120705</t>
  </si>
  <si>
    <t>20120710</t>
  </si>
  <si>
    <t>20120711</t>
  </si>
  <si>
    <t>20120712</t>
  </si>
  <si>
    <t>20120713</t>
  </si>
  <si>
    <t>20120714</t>
  </si>
  <si>
    <t>20120715</t>
  </si>
  <si>
    <t>20120718</t>
  </si>
  <si>
    <t>20120719</t>
  </si>
  <si>
    <t>20120720</t>
  </si>
  <si>
    <t>20120723</t>
  </si>
  <si>
    <t>20120724</t>
  </si>
  <si>
    <t>20120725</t>
  </si>
  <si>
    <t>20120726</t>
  </si>
  <si>
    <t>20120727</t>
  </si>
  <si>
    <t>20120728</t>
  </si>
  <si>
    <t>20120730</t>
  </si>
  <si>
    <t>20120731</t>
  </si>
  <si>
    <t>20120801</t>
  </si>
  <si>
    <t>20120804</t>
  </si>
  <si>
    <t>20120805</t>
  </si>
  <si>
    <t>20120806</t>
  </si>
  <si>
    <t>20120807</t>
  </si>
  <si>
    <t>20120809</t>
  </si>
  <si>
    <t>20120811</t>
  </si>
  <si>
    <t>20120812</t>
  </si>
  <si>
    <t>20120813</t>
  </si>
  <si>
    <t>20120814</t>
  </si>
  <si>
    <t>20120817</t>
  </si>
  <si>
    <t>20120819</t>
  </si>
  <si>
    <t>20120821</t>
  </si>
  <si>
    <t>20120823</t>
  </si>
  <si>
    <t>20120825</t>
  </si>
  <si>
    <t>20120827</t>
  </si>
  <si>
    <t>20120828</t>
  </si>
  <si>
    <t>20120829</t>
  </si>
  <si>
    <t>20120830</t>
  </si>
  <si>
    <t>20120901</t>
  </si>
  <si>
    <t>20120903</t>
  </si>
  <si>
    <t>20120905</t>
  </si>
  <si>
    <t>20120906</t>
  </si>
  <si>
    <t>20120907</t>
  </si>
  <si>
    <t>20120908</t>
  </si>
  <si>
    <t>20120911</t>
  </si>
  <si>
    <t>20120912</t>
  </si>
  <si>
    <t>20120913</t>
  </si>
  <si>
    <t>20120915</t>
  </si>
  <si>
    <t>20120916</t>
  </si>
  <si>
    <t>20120917</t>
  </si>
  <si>
    <t>20120918</t>
  </si>
  <si>
    <t>20120919</t>
  </si>
  <si>
    <t>20120921</t>
  </si>
  <si>
    <t>20120922</t>
  </si>
  <si>
    <t>20120923</t>
  </si>
  <si>
    <t>20120924</t>
  </si>
  <si>
    <t>20120925</t>
  </si>
  <si>
    <t>20120926</t>
  </si>
  <si>
    <t>20120927</t>
  </si>
  <si>
    <t>20120929</t>
  </si>
  <si>
    <t>20120930</t>
  </si>
  <si>
    <t>20121001</t>
  </si>
  <si>
    <t>20121003</t>
  </si>
  <si>
    <t>20121004</t>
  </si>
  <si>
    <t>20121007</t>
  </si>
  <si>
    <t>20121008</t>
  </si>
  <si>
    <t>20121009</t>
  </si>
  <si>
    <t>20121010</t>
  </si>
  <si>
    <t>20121011</t>
  </si>
  <si>
    <t>20121012</t>
  </si>
  <si>
    <t>20121013</t>
  </si>
  <si>
    <t>20121017</t>
  </si>
  <si>
    <t>20121018</t>
  </si>
  <si>
    <t>20121019</t>
  </si>
  <si>
    <t>20121023</t>
  </si>
  <si>
    <t>20121024</t>
  </si>
  <si>
    <t>20121027</t>
  </si>
  <si>
    <t>20121030</t>
  </si>
  <si>
    <t>20121031</t>
  </si>
  <si>
    <t>20121101</t>
  </si>
  <si>
    <t>20121102</t>
  </si>
  <si>
    <t>20121103</t>
  </si>
  <si>
    <t>20121105</t>
  </si>
  <si>
    <t>20121106</t>
  </si>
  <si>
    <t>20121107</t>
  </si>
  <si>
    <t>20121108</t>
  </si>
  <si>
    <t>20121109</t>
  </si>
  <si>
    <t>20121110</t>
  </si>
  <si>
    <t>20121112</t>
  </si>
  <si>
    <t>20121113</t>
  </si>
  <si>
    <t>20121114</t>
  </si>
  <si>
    <t>20121116</t>
  </si>
  <si>
    <t>20121117</t>
  </si>
  <si>
    <t>20121118</t>
  </si>
  <si>
    <t>20121119</t>
  </si>
  <si>
    <t>20121121</t>
  </si>
  <si>
    <t>20121123</t>
  </si>
  <si>
    <t>20121125</t>
  </si>
  <si>
    <t>20121127</t>
  </si>
  <si>
    <t>20121129</t>
  </si>
  <si>
    <t>20121130</t>
  </si>
  <si>
    <t>20121201</t>
  </si>
  <si>
    <t>20121203</t>
  </si>
  <si>
    <t>20121204</t>
  </si>
  <si>
    <t>20121205</t>
  </si>
  <si>
    <t>20121206</t>
  </si>
  <si>
    <t>20121209</t>
  </si>
  <si>
    <t>20121211</t>
  </si>
  <si>
    <t>20121212</t>
  </si>
  <si>
    <t>20121213</t>
  </si>
  <si>
    <t>20121216</t>
  </si>
  <si>
    <t>20121217</t>
  </si>
  <si>
    <t>20121218</t>
  </si>
  <si>
    <t>20121220</t>
  </si>
  <si>
    <t>20121221</t>
  </si>
  <si>
    <t>20121225</t>
  </si>
  <si>
    <t>20121227</t>
  </si>
  <si>
    <t>20121228</t>
  </si>
  <si>
    <t>20121229</t>
  </si>
  <si>
    <t>20121230</t>
  </si>
  <si>
    <t>20130101</t>
  </si>
  <si>
    <t>20130102</t>
  </si>
  <si>
    <t>20130103</t>
  </si>
  <si>
    <t>20130105</t>
  </si>
  <si>
    <t>20130107</t>
  </si>
  <si>
    <t>20130109</t>
  </si>
  <si>
    <t>20130111</t>
  </si>
  <si>
    <t>20130112</t>
  </si>
  <si>
    <t>20130114</t>
  </si>
  <si>
    <t>20130115</t>
  </si>
  <si>
    <t>20130118</t>
  </si>
  <si>
    <t>20130119</t>
  </si>
  <si>
    <t>20130122</t>
  </si>
  <si>
    <t>20130123</t>
  </si>
  <si>
    <t>20130124</t>
  </si>
  <si>
    <t>20130125</t>
  </si>
  <si>
    <t>20130126</t>
  </si>
  <si>
    <t>20130128</t>
  </si>
  <si>
    <t>20130129</t>
  </si>
  <si>
    <t>20130130</t>
  </si>
  <si>
    <t>20130202</t>
  </si>
  <si>
    <t>20130203</t>
  </si>
  <si>
    <t>20130204</t>
  </si>
  <si>
    <t>20130205</t>
  </si>
  <si>
    <t>20130206</t>
  </si>
  <si>
    <t>20130207</t>
  </si>
  <si>
    <t>20130208</t>
  </si>
  <si>
    <t>20130209</t>
  </si>
  <si>
    <t>20130211</t>
  </si>
  <si>
    <t>20130213</t>
  </si>
  <si>
    <t>20130217</t>
  </si>
  <si>
    <t>20130220</t>
  </si>
  <si>
    <t>20130221</t>
  </si>
  <si>
    <t>20130228</t>
  </si>
  <si>
    <t>20130303</t>
  </si>
  <si>
    <t>20130304</t>
  </si>
  <si>
    <t>20130305</t>
  </si>
  <si>
    <t>20130306</t>
  </si>
  <si>
    <t>20130307</t>
  </si>
  <si>
    <t>20130309</t>
  </si>
  <si>
    <t>20130312</t>
  </si>
  <si>
    <t>20130313</t>
  </si>
  <si>
    <t>20130314</t>
  </si>
  <si>
    <t>20130315</t>
  </si>
  <si>
    <t>20130316</t>
  </si>
  <si>
    <t>20130317</t>
  </si>
  <si>
    <t>20130318</t>
  </si>
  <si>
    <t>20130319</t>
  </si>
  <si>
    <t>20130320</t>
  </si>
  <si>
    <t>20130321</t>
  </si>
  <si>
    <t>20130324</t>
  </si>
  <si>
    <t>20130325</t>
  </si>
  <si>
    <t>20130327</t>
  </si>
  <si>
    <t>20130330</t>
  </si>
  <si>
    <t>20130331</t>
  </si>
  <si>
    <t>20130401</t>
  </si>
  <si>
    <t>20130402</t>
  </si>
  <si>
    <t>20130403</t>
  </si>
  <si>
    <t>20130404</t>
  </si>
  <si>
    <t>20130405</t>
  </si>
  <si>
    <t>20130408</t>
  </si>
  <si>
    <t>20130409</t>
  </si>
  <si>
    <t>20130410</t>
  </si>
  <si>
    <t>20130411</t>
  </si>
  <si>
    <t>20130413</t>
  </si>
  <si>
    <t>20130414</t>
  </si>
  <si>
    <t>20130415</t>
  </si>
  <si>
    <t>20130416</t>
  </si>
  <si>
    <t>20130418</t>
  </si>
  <si>
    <t>20130419</t>
  </si>
  <si>
    <t>20130424</t>
  </si>
  <si>
    <t>20130426</t>
  </si>
  <si>
    <t>20130427</t>
  </si>
  <si>
    <t>20130428</t>
  </si>
  <si>
    <t>20130429</t>
  </si>
  <si>
    <t>20130430</t>
  </si>
  <si>
    <t>20130502</t>
  </si>
  <si>
    <t>20130503</t>
  </si>
  <si>
    <t>20130507</t>
  </si>
  <si>
    <t>20130508</t>
  </si>
  <si>
    <t>20130509</t>
  </si>
  <si>
    <t>20130511</t>
  </si>
  <si>
    <t>20130512</t>
  </si>
  <si>
    <t>20130514</t>
  </si>
  <si>
    <t>20130515</t>
  </si>
  <si>
    <t>20130516</t>
  </si>
  <si>
    <t>20130517</t>
  </si>
  <si>
    <t>20130518</t>
  </si>
  <si>
    <t>20130520</t>
  </si>
  <si>
    <t>20130521</t>
  </si>
  <si>
    <t>20130522</t>
  </si>
  <si>
    <t>20130525</t>
  </si>
  <si>
    <t>20130526</t>
  </si>
  <si>
    <t>20130528</t>
  </si>
  <si>
    <t>20130529</t>
  </si>
  <si>
    <t>20130530</t>
  </si>
  <si>
    <t>20130531</t>
  </si>
  <si>
    <t>20130601</t>
  </si>
  <si>
    <t>20130602</t>
  </si>
  <si>
    <t>20130603</t>
  </si>
  <si>
    <t>20130606</t>
  </si>
  <si>
    <t>20130607</t>
  </si>
  <si>
    <t>20130609</t>
  </si>
  <si>
    <t>20130610</t>
  </si>
  <si>
    <t>20130611</t>
  </si>
  <si>
    <t>20130612</t>
  </si>
  <si>
    <t>20130613</t>
  </si>
  <si>
    <t>20130616</t>
  </si>
  <si>
    <t>20130617</t>
  </si>
  <si>
    <t>20130623</t>
  </si>
  <si>
    <t>20130624</t>
  </si>
  <si>
    <t>20130625</t>
  </si>
  <si>
    <t>20130628</t>
  </si>
  <si>
    <t>20130629</t>
  </si>
  <si>
    <t>20130630</t>
  </si>
  <si>
    <t>20130701</t>
  </si>
  <si>
    <t>20130702</t>
  </si>
  <si>
    <t>20130703</t>
  </si>
  <si>
    <t>20130704</t>
  </si>
  <si>
    <t>20130705</t>
  </si>
  <si>
    <t>20130708</t>
  </si>
  <si>
    <t>20130709</t>
  </si>
  <si>
    <t>20130712</t>
  </si>
  <si>
    <t>20130713</t>
  </si>
  <si>
    <t>20130714</t>
  </si>
  <si>
    <t>20130715</t>
  </si>
  <si>
    <t>20130716</t>
  </si>
  <si>
    <t>20130717</t>
  </si>
  <si>
    <t>20130718</t>
  </si>
  <si>
    <t>20130720</t>
  </si>
  <si>
    <t>20130722</t>
  </si>
  <si>
    <t>20130723</t>
  </si>
  <si>
    <t>20130725</t>
  </si>
  <si>
    <t>20130727</t>
  </si>
  <si>
    <t>20130728</t>
  </si>
  <si>
    <t>20130729</t>
  </si>
  <si>
    <t>20130730</t>
  </si>
  <si>
    <t>20130731</t>
  </si>
  <si>
    <t>20130801</t>
  </si>
  <si>
    <t>20130802</t>
  </si>
  <si>
    <t>20130804</t>
  </si>
  <si>
    <t>20130805</t>
  </si>
  <si>
    <t>20130806</t>
  </si>
  <si>
    <t>20130807</t>
  </si>
  <si>
    <t>20130808</t>
  </si>
  <si>
    <t>20130809</t>
  </si>
  <si>
    <t>20130810</t>
  </si>
  <si>
    <t>20130814</t>
  </si>
  <si>
    <t>20130816</t>
  </si>
  <si>
    <t>20130818</t>
  </si>
  <si>
    <t>20130819</t>
  </si>
  <si>
    <t>20130820</t>
  </si>
  <si>
    <t>20130824</t>
  </si>
  <si>
    <t>20130825</t>
  </si>
  <si>
    <t>20130826</t>
  </si>
  <si>
    <t>20130827</t>
  </si>
  <si>
    <t>20130828</t>
  </si>
  <si>
    <t>20130829</t>
  </si>
  <si>
    <t>20130830</t>
  </si>
  <si>
    <t>20130903</t>
  </si>
  <si>
    <t>20130905</t>
  </si>
  <si>
    <t>20130907</t>
  </si>
  <si>
    <t>20130911</t>
  </si>
  <si>
    <t>20130912</t>
  </si>
  <si>
    <t>20130914</t>
  </si>
  <si>
    <t>20130915</t>
  </si>
  <si>
    <t>20130916</t>
  </si>
  <si>
    <t>20130918</t>
  </si>
  <si>
    <t>20130920</t>
  </si>
  <si>
    <t>20130922</t>
  </si>
  <si>
    <t>20130923</t>
  </si>
  <si>
    <t>20130924</t>
  </si>
  <si>
    <t>20130925</t>
  </si>
  <si>
    <t>20130927</t>
  </si>
  <si>
    <t>20130929</t>
  </si>
  <si>
    <t>20131001</t>
  </si>
  <si>
    <t>20131003</t>
  </si>
  <si>
    <t>20131004</t>
  </si>
  <si>
    <t>20131006</t>
  </si>
  <si>
    <t>20131008</t>
  </si>
  <si>
    <t>20131009</t>
  </si>
  <si>
    <t>20131012</t>
  </si>
  <si>
    <t>20131013</t>
  </si>
  <si>
    <t>20131014</t>
  </si>
  <si>
    <t>20131015</t>
  </si>
  <si>
    <t>20131016</t>
  </si>
  <si>
    <t>20131017</t>
  </si>
  <si>
    <t>20131019</t>
  </si>
  <si>
    <t>20131020</t>
  </si>
  <si>
    <t>20131022</t>
  </si>
  <si>
    <t>20131023</t>
  </si>
  <si>
    <t>20131024</t>
  </si>
  <si>
    <t>20131025</t>
  </si>
  <si>
    <t>20131026</t>
  </si>
  <si>
    <t>20131027</t>
  </si>
  <si>
    <t>20131028</t>
  </si>
  <si>
    <t>20131029</t>
  </si>
  <si>
    <t>20131030</t>
  </si>
  <si>
    <t>20131031</t>
  </si>
  <si>
    <t>20131101</t>
  </si>
  <si>
    <t>20131102</t>
  </si>
  <si>
    <t>20131104</t>
  </si>
  <si>
    <t>20131105</t>
  </si>
  <si>
    <t>20131106</t>
  </si>
  <si>
    <t>20131107</t>
  </si>
  <si>
    <t>20131108</t>
  </si>
  <si>
    <t>20131109</t>
  </si>
  <si>
    <t>20131110</t>
  </si>
  <si>
    <t>20131111</t>
  </si>
  <si>
    <t>20131112</t>
  </si>
  <si>
    <t>20131113</t>
  </si>
  <si>
    <t>20131114</t>
  </si>
  <si>
    <t>20131115</t>
  </si>
  <si>
    <t>20131116</t>
  </si>
  <si>
    <t>20131118</t>
  </si>
  <si>
    <t>20131119</t>
  </si>
  <si>
    <t>20131121</t>
  </si>
  <si>
    <t>20131122</t>
  </si>
  <si>
    <t>20131124</t>
  </si>
  <si>
    <t>20131125</t>
  </si>
  <si>
    <t>20131126</t>
  </si>
  <si>
    <t>20131127</t>
  </si>
  <si>
    <t>20131128</t>
  </si>
  <si>
    <t>20131130</t>
  </si>
  <si>
    <t>20131201</t>
  </si>
  <si>
    <t>20131204</t>
  </si>
  <si>
    <t>20131205</t>
  </si>
  <si>
    <t>20131208</t>
  </si>
  <si>
    <t>20131210</t>
  </si>
  <si>
    <t>20131212</t>
  </si>
  <si>
    <t>20131213</t>
  </si>
  <si>
    <t>20131215</t>
  </si>
  <si>
    <t>20131216</t>
  </si>
  <si>
    <t>20131219</t>
  </si>
  <si>
    <t>20131221</t>
  </si>
  <si>
    <t>20131222</t>
  </si>
  <si>
    <t>20131223</t>
  </si>
  <si>
    <t>20131227</t>
  </si>
  <si>
    <t>20131228</t>
  </si>
  <si>
    <t>20131230</t>
  </si>
  <si>
    <t>20140106</t>
  </si>
  <si>
    <t>20140107</t>
  </si>
  <si>
    <t>20140110</t>
  </si>
  <si>
    <t>20140113</t>
  </si>
  <si>
    <t>20140114</t>
  </si>
  <si>
    <t>20140115</t>
  </si>
  <si>
    <t>20140116</t>
  </si>
  <si>
    <t>20140119</t>
  </si>
  <si>
    <t>20140120</t>
  </si>
  <si>
    <t>20140121</t>
  </si>
  <si>
    <t>20140122</t>
  </si>
  <si>
    <t>20140123</t>
  </si>
  <si>
    <t>20140124</t>
  </si>
  <si>
    <t>20140125</t>
  </si>
  <si>
    <t>20140127</t>
  </si>
  <si>
    <t>20140128</t>
  </si>
  <si>
    <t>20140129</t>
  </si>
  <si>
    <t>20140201</t>
  </si>
  <si>
    <t>20140202</t>
  </si>
  <si>
    <t>20140204</t>
  </si>
  <si>
    <t>20140205</t>
  </si>
  <si>
    <t>20140206</t>
  </si>
  <si>
    <t>20140210</t>
  </si>
  <si>
    <t>20140211</t>
  </si>
  <si>
    <t>20140212</t>
  </si>
  <si>
    <t>20140213</t>
  </si>
  <si>
    <t>20140214</t>
  </si>
  <si>
    <t>20140216</t>
  </si>
  <si>
    <t>20140217</t>
  </si>
  <si>
    <t>20140219</t>
  </si>
  <si>
    <t>20140221</t>
  </si>
  <si>
    <t>20140224</t>
  </si>
  <si>
    <t>20140225</t>
  </si>
  <si>
    <t>20140226</t>
  </si>
  <si>
    <t>20140302</t>
  </si>
  <si>
    <t>20140303</t>
  </si>
  <si>
    <t>20140306</t>
  </si>
  <si>
    <t>20140308</t>
  </si>
  <si>
    <t>20140310</t>
  </si>
  <si>
    <t>20140311</t>
  </si>
  <si>
    <t>20140312</t>
  </si>
  <si>
    <t>20140314</t>
  </si>
  <si>
    <t>20140315</t>
  </si>
  <si>
    <t>20140318</t>
  </si>
  <si>
    <t>20140320</t>
  </si>
  <si>
    <t>20140323</t>
  </si>
  <si>
    <t>20140325</t>
  </si>
  <si>
    <t>20140326</t>
  </si>
  <si>
    <t>20140327</t>
  </si>
  <si>
    <t>20140331</t>
  </si>
  <si>
    <t>20140401</t>
  </si>
  <si>
    <t>20140403</t>
  </si>
  <si>
    <t>20140404</t>
  </si>
  <si>
    <t>20140406</t>
  </si>
  <si>
    <t>20140410</t>
  </si>
  <si>
    <t>20140411</t>
  </si>
  <si>
    <t>20140414</t>
  </si>
  <si>
    <t>20140419</t>
  </si>
  <si>
    <t>20140420</t>
  </si>
  <si>
    <t>20140423</t>
  </si>
  <si>
    <t>20140426</t>
  </si>
  <si>
    <t>20140428</t>
  </si>
  <si>
    <t>20140429</t>
  </si>
  <si>
    <t>20140430</t>
  </si>
  <si>
    <t>20140501</t>
  </si>
  <si>
    <t>20140503</t>
  </si>
  <si>
    <t>20140504</t>
  </si>
  <si>
    <t>20140506</t>
  </si>
  <si>
    <t>20140507</t>
  </si>
  <si>
    <t>20140511</t>
  </si>
  <si>
    <t>20140513</t>
  </si>
  <si>
    <t>20140515</t>
  </si>
  <si>
    <t>20140519</t>
  </si>
  <si>
    <t>20140520</t>
  </si>
  <si>
    <t>20140521</t>
  </si>
  <si>
    <t>20140524</t>
  </si>
  <si>
    <t>20140528</t>
  </si>
  <si>
    <t>20140603</t>
  </si>
  <si>
    <t>20140604</t>
  </si>
  <si>
    <t>20140605</t>
  </si>
  <si>
    <t>20140607</t>
  </si>
  <si>
    <t>20140609</t>
  </si>
  <si>
    <t>20140612</t>
  </si>
  <si>
    <t>20140614</t>
  </si>
  <si>
    <t>20140615</t>
  </si>
  <si>
    <t>20140616</t>
  </si>
  <si>
    <t>20140621</t>
  </si>
  <si>
    <t>20140622</t>
  </si>
  <si>
    <t>20140623</t>
  </si>
  <si>
    <t>20140624</t>
  </si>
  <si>
    <t>20140625</t>
  </si>
  <si>
    <t>20140626</t>
  </si>
  <si>
    <t>20140628</t>
  </si>
  <si>
    <t>20140629</t>
  </si>
  <si>
    <t>20140701</t>
  </si>
  <si>
    <t>20140702</t>
  </si>
  <si>
    <t>20140703</t>
  </si>
  <si>
    <t>20140705</t>
  </si>
  <si>
    <t>20140706</t>
  </si>
  <si>
    <t>20140707</t>
  </si>
  <si>
    <t>20140713</t>
  </si>
  <si>
    <t>20140714</t>
  </si>
  <si>
    <t>20140715</t>
  </si>
  <si>
    <t>20140717</t>
  </si>
  <si>
    <t>20140719</t>
  </si>
  <si>
    <t>20140721</t>
  </si>
  <si>
    <t>20140722</t>
  </si>
  <si>
    <t>20140724</t>
  </si>
  <si>
    <t>20140728</t>
  </si>
  <si>
    <t>20140730</t>
  </si>
  <si>
    <t>20140731</t>
  </si>
  <si>
    <t>20140803</t>
  </si>
  <si>
    <t>20140804</t>
  </si>
  <si>
    <t>20140812</t>
  </si>
  <si>
    <t>20140815</t>
  </si>
  <si>
    <t>20140817</t>
  </si>
  <si>
    <t>20140825</t>
  </si>
  <si>
    <t>20140901</t>
  </si>
  <si>
    <t>20140903</t>
  </si>
  <si>
    <t>20140906</t>
  </si>
  <si>
    <t>20140910</t>
  </si>
  <si>
    <t>20140912</t>
  </si>
  <si>
    <t>20140913</t>
  </si>
  <si>
    <t>20140917</t>
  </si>
  <si>
    <t>20140918</t>
  </si>
  <si>
    <t>20140919</t>
  </si>
  <si>
    <t>20141003</t>
  </si>
  <si>
    <t>20141005</t>
  </si>
  <si>
    <t>20141006</t>
  </si>
  <si>
    <t>20141008</t>
  </si>
  <si>
    <t>20141013</t>
  </si>
  <si>
    <t>20141016</t>
  </si>
  <si>
    <t>20141023</t>
  </si>
  <si>
    <t>20141024</t>
  </si>
  <si>
    <t>20141025</t>
  </si>
  <si>
    <t>20141027</t>
  </si>
  <si>
    <t>20141101</t>
  </si>
  <si>
    <t>20141103</t>
  </si>
  <si>
    <t>20141104</t>
  </si>
  <si>
    <t>20141106</t>
  </si>
  <si>
    <t>20141109</t>
  </si>
  <si>
    <t>20141110</t>
  </si>
  <si>
    <t>20141111</t>
  </si>
  <si>
    <t>20141113</t>
  </si>
  <si>
    <t>20141114</t>
  </si>
  <si>
    <t>20141115</t>
  </si>
  <si>
    <t>20141117</t>
  </si>
  <si>
    <t>20141118</t>
  </si>
  <si>
    <t>20141119</t>
  </si>
  <si>
    <t>20141120</t>
  </si>
  <si>
    <t>20141123</t>
  </si>
  <si>
    <t>20141124</t>
  </si>
  <si>
    <t>20141126</t>
  </si>
  <si>
    <t>20141129</t>
  </si>
  <si>
    <t>20141202</t>
  </si>
  <si>
    <t>20141205</t>
  </si>
  <si>
    <t>20141212</t>
  </si>
  <si>
    <t>20141227</t>
  </si>
  <si>
    <t>20150103</t>
  </si>
  <si>
    <t>20150108</t>
  </si>
  <si>
    <t>20150111</t>
  </si>
  <si>
    <t>20150114</t>
  </si>
  <si>
    <t>20150115</t>
  </si>
  <si>
    <t>20150117</t>
  </si>
  <si>
    <t>20150118</t>
  </si>
  <si>
    <t>20150121</t>
  </si>
  <si>
    <t>20150122</t>
  </si>
  <si>
    <t>20150123</t>
  </si>
  <si>
    <t>20150124</t>
  </si>
  <si>
    <t>20150125</t>
  </si>
  <si>
    <t>20150128</t>
  </si>
  <si>
    <t>20150203</t>
  </si>
  <si>
    <t>20150207</t>
  </si>
  <si>
    <t>20150209</t>
  </si>
  <si>
    <t>20150210</t>
  </si>
  <si>
    <t>20150212</t>
  </si>
  <si>
    <t>20150213</t>
  </si>
  <si>
    <t>20150218</t>
  </si>
  <si>
    <t>20150221</t>
  </si>
  <si>
    <t>20150227</t>
  </si>
  <si>
    <t>20150303</t>
  </si>
  <si>
    <t>20150305</t>
  </si>
  <si>
    <t>20150307</t>
  </si>
  <si>
    <t>20150309</t>
  </si>
  <si>
    <t>20150312</t>
  </si>
  <si>
    <t>20150314</t>
  </si>
  <si>
    <t>20150316</t>
  </si>
  <si>
    <t>20150318</t>
  </si>
  <si>
    <t>20150323</t>
  </si>
  <si>
    <t>20150328</t>
  </si>
  <si>
    <t>20150329</t>
  </si>
  <si>
    <t>20150403</t>
  </si>
  <si>
    <t>20150413</t>
  </si>
  <si>
    <t>20150417</t>
  </si>
  <si>
    <t>20150425</t>
  </si>
  <si>
    <t>20150426</t>
  </si>
  <si>
    <t>20150518</t>
  </si>
  <si>
    <t>20160112</t>
  </si>
  <si>
    <t>20160221</t>
  </si>
  <si>
    <t>20170120</t>
  </si>
  <si>
    <t>20170228</t>
  </si>
  <si>
    <t>20190710</t>
  </si>
  <si>
    <t>20190711</t>
  </si>
  <si>
    <t>20190713</t>
  </si>
  <si>
    <t>20190717</t>
  </si>
  <si>
    <t>20190719</t>
  </si>
  <si>
    <t>20190720</t>
  </si>
  <si>
    <t>20190721</t>
  </si>
  <si>
    <t>20190723</t>
  </si>
  <si>
    <t>20190724</t>
  </si>
  <si>
    <t>20190725</t>
  </si>
  <si>
    <t>20190726</t>
  </si>
  <si>
    <t>20190728</t>
  </si>
  <si>
    <t>20190729</t>
  </si>
  <si>
    <t>20190730</t>
  </si>
  <si>
    <t>20190801</t>
  </si>
  <si>
    <t>20190802</t>
  </si>
  <si>
    <t>20190803</t>
  </si>
  <si>
    <t>20190805</t>
  </si>
  <si>
    <t>20190806</t>
  </si>
  <si>
    <t>20190808</t>
  </si>
  <si>
    <t>20190809</t>
  </si>
  <si>
    <t>20190810</t>
  </si>
  <si>
    <t>20190811</t>
  </si>
  <si>
    <t>20190813</t>
  </si>
  <si>
    <t>20190814</t>
  </si>
  <si>
    <t>20190815</t>
  </si>
  <si>
    <t>20190816</t>
  </si>
  <si>
    <t>20190818</t>
  </si>
  <si>
    <t>20190820</t>
  </si>
  <si>
    <t>20190821</t>
  </si>
  <si>
    <t>20190824</t>
  </si>
  <si>
    <t>20190826</t>
  </si>
  <si>
    <t>20190827</t>
  </si>
  <si>
    <t>20190828</t>
  </si>
  <si>
    <t>20190829</t>
  </si>
  <si>
    <t>20190904</t>
  </si>
  <si>
    <t>20190906</t>
  </si>
  <si>
    <t>20190907</t>
  </si>
  <si>
    <t>20190908</t>
  </si>
  <si>
    <t>20190909</t>
  </si>
  <si>
    <t>20190911</t>
  </si>
  <si>
    <t>20190913</t>
  </si>
  <si>
    <t>20190919</t>
  </si>
  <si>
    <t>20190920</t>
  </si>
  <si>
    <t>20190923</t>
  </si>
  <si>
    <t>20190924</t>
  </si>
  <si>
    <t>20190925</t>
  </si>
  <si>
    <t>20190926</t>
  </si>
  <si>
    <t>20190929</t>
  </si>
  <si>
    <t>20190930</t>
  </si>
  <si>
    <t>20191002</t>
  </si>
  <si>
    <t>20191006</t>
  </si>
  <si>
    <t>20191007</t>
  </si>
  <si>
    <t>20191010</t>
  </si>
  <si>
    <t>20191011</t>
  </si>
  <si>
    <t>20191012</t>
  </si>
  <si>
    <t>20191013</t>
  </si>
  <si>
    <t>20191014</t>
  </si>
  <si>
    <t>20191016</t>
  </si>
  <si>
    <t>20191018</t>
  </si>
  <si>
    <t>20191019</t>
  </si>
  <si>
    <t>20191023</t>
  </si>
  <si>
    <t>20191024</t>
  </si>
  <si>
    <t>20191025</t>
  </si>
  <si>
    <t>20191027</t>
  </si>
  <si>
    <t>20191029</t>
  </si>
  <si>
    <t>20191030</t>
  </si>
  <si>
    <t>20191031</t>
  </si>
  <si>
    <t>20191102</t>
  </si>
  <si>
    <t>20191104</t>
  </si>
  <si>
    <t>20191105</t>
  </si>
  <si>
    <t>20191107</t>
  </si>
  <si>
    <t>20191109</t>
  </si>
  <si>
    <t>20191111</t>
  </si>
  <si>
    <t>20191114</t>
  </si>
  <si>
    <t>20191115</t>
  </si>
  <si>
    <t>20191116</t>
  </si>
  <si>
    <t>20191117</t>
  </si>
  <si>
    <t>20191118</t>
  </si>
  <si>
    <t>20191119</t>
  </si>
  <si>
    <t>20191120</t>
  </si>
  <si>
    <t>20191123</t>
  </si>
  <si>
    <t>20191124</t>
  </si>
  <si>
    <t>20191127</t>
  </si>
  <si>
    <t>20191128</t>
  </si>
  <si>
    <t>20191202</t>
  </si>
  <si>
    <t>20191203</t>
  </si>
  <si>
    <t>20191204</t>
  </si>
  <si>
    <t>20191205</t>
  </si>
  <si>
    <t>20191207</t>
  </si>
  <si>
    <t>20191210</t>
  </si>
  <si>
    <t>20191211</t>
  </si>
  <si>
    <t>20191216</t>
  </si>
  <si>
    <t>20191218</t>
  </si>
  <si>
    <t>20191219</t>
  </si>
  <si>
    <t>20191221</t>
  </si>
  <si>
    <t>20191228</t>
  </si>
  <si>
    <t>20191229</t>
  </si>
  <si>
    <t>20191230</t>
  </si>
  <si>
    <t>20200102</t>
  </si>
  <si>
    <t>20200103</t>
  </si>
  <si>
    <t>20200105</t>
  </si>
  <si>
    <t>20200108</t>
  </si>
  <si>
    <t>20200109</t>
  </si>
  <si>
    <t>20200110</t>
  </si>
  <si>
    <t>20200112</t>
  </si>
  <si>
    <t>20200114</t>
  </si>
  <si>
    <t>20200116</t>
  </si>
  <si>
    <t>20200118</t>
  </si>
  <si>
    <t>20200119</t>
  </si>
  <si>
    <t>20200120</t>
  </si>
  <si>
    <t>20200122</t>
  </si>
  <si>
    <t>20200124</t>
  </si>
  <si>
    <t>20200201</t>
  </si>
  <si>
    <t>20200202</t>
  </si>
  <si>
    <t>20200204</t>
  </si>
  <si>
    <t>20200208</t>
  </si>
  <si>
    <t>20200210</t>
  </si>
  <si>
    <t>20200211</t>
  </si>
  <si>
    <t>20200213</t>
  </si>
  <si>
    <t>20200215</t>
  </si>
  <si>
    <t>20200218</t>
  </si>
  <si>
    <t>20200225</t>
  </si>
  <si>
    <t>20200226</t>
  </si>
  <si>
    <t>20200227</t>
  </si>
  <si>
    <t>20200304</t>
  </si>
  <si>
    <t>20200315</t>
  </si>
  <si>
    <t>20200316</t>
  </si>
  <si>
    <t>20200319</t>
  </si>
  <si>
    <t>20200331</t>
  </si>
  <si>
    <t>20200501</t>
  </si>
  <si>
    <t>20200508</t>
  </si>
  <si>
    <t>20200510</t>
  </si>
  <si>
    <t>20200514</t>
  </si>
  <si>
    <t>20200515</t>
  </si>
  <si>
    <t>20200516</t>
  </si>
  <si>
    <t>20200518</t>
  </si>
  <si>
    <t>20200519</t>
  </si>
  <si>
    <t>20200523</t>
  </si>
  <si>
    <t>20200528</t>
  </si>
  <si>
    <t>20200604</t>
  </si>
  <si>
    <t>20200606</t>
  </si>
  <si>
    <t>20200626</t>
  </si>
  <si>
    <t>20200705</t>
  </si>
  <si>
    <t>Days since Last Review:</t>
  </si>
  <si>
    <t>Year Joined</t>
  </si>
  <si>
    <t>Start Date:</t>
  </si>
  <si>
    <t>Mortgage Information</t>
  </si>
  <si>
    <t>Down Payment:</t>
  </si>
  <si>
    <t>Interest Rate:</t>
  </si>
  <si>
    <t>Term Length:</t>
  </si>
  <si>
    <t>Loan Amount:</t>
  </si>
  <si>
    <t>Price by Room Type</t>
  </si>
  <si>
    <t>Ratings Distribution</t>
  </si>
  <si>
    <t>District &amp; Neighborhoods by Number of Places</t>
  </si>
  <si>
    <t>Hosts</t>
  </si>
  <si>
    <t>Country</t>
  </si>
  <si>
    <t>Superhost %</t>
  </si>
  <si>
    <t>Cleaning</t>
  </si>
  <si>
    <t>Conversion Step</t>
  </si>
  <si>
    <t>Users</t>
  </si>
  <si>
    <t>Search result</t>
  </si>
  <si>
    <t>Page visit</t>
  </si>
  <si>
    <t>Inquiry</t>
  </si>
  <si>
    <t>Booking</t>
  </si>
  <si>
    <t>Districts &amp; Neighborhoods</t>
  </si>
  <si>
    <t>Neighborhoods</t>
  </si>
  <si>
    <t>Hosts by Origin Country</t>
  </si>
  <si>
    <t>Hosts &amp; Superhost % by Year Joined</t>
  </si>
  <si>
    <t>Balance Sheet Waterfall Chart</t>
  </si>
  <si>
    <t>AirBnB Conversion Funnel</t>
  </si>
  <si>
    <t>FIXED TERM</t>
  </si>
  <si>
    <t>FIXED PAYMENTS</t>
  </si>
  <si>
    <t>Gross Rental Income</t>
  </si>
  <si>
    <t>Mortgage Costs</t>
  </si>
  <si>
    <t>Annual P&amp;L</t>
  </si>
  <si>
    <t>Net Income</t>
  </si>
  <si>
    <t>Amenities</t>
  </si>
  <si>
    <t>Maintenance</t>
  </si>
  <si>
    <t>Conversion Funnel</t>
  </si>
  <si>
    <t>Accommodates</t>
  </si>
  <si>
    <t>Cozy Modern 1 Bedroom in Chelsea</t>
  </si>
  <si>
    <t>Cozy Modern Apartment in Chelsea</t>
  </si>
  <si>
    <t>Monthly Payment</t>
  </si>
  <si>
    <t>Annual Interest Rate</t>
  </si>
  <si>
    <t>Size</t>
  </si>
  <si>
    <t>Status</t>
  </si>
  <si>
    <t>Rare Find</t>
  </si>
  <si>
    <t>Shared Spaces</t>
  </si>
  <si>
    <t>Rating Classs</t>
  </si>
  <si>
    <t>New Date</t>
  </si>
  <si>
    <t>Month Joined</t>
  </si>
  <si>
    <t>Weekday Joined</t>
  </si>
  <si>
    <t>Place ID</t>
  </si>
  <si>
    <t>Host State</t>
  </si>
  <si>
    <t>Host Country</t>
  </si>
  <si>
    <t>New York</t>
  </si>
  <si>
    <t>Stockholm</t>
  </si>
  <si>
    <t>Washington</t>
  </si>
  <si>
    <t>Mwanza</t>
  </si>
  <si>
    <t>Aguascalientes</t>
  </si>
  <si>
    <t>Arecibo</t>
  </si>
  <si>
    <t>Berlin</t>
  </si>
  <si>
    <t>Lima</t>
  </si>
  <si>
    <t>British Columbia</t>
  </si>
  <si>
    <t>California</t>
  </si>
  <si>
    <t>Colorado</t>
  </si>
  <si>
    <t>Guanajuato</t>
  </si>
  <si>
    <t>Pennsylvania</t>
  </si>
  <si>
    <t>England</t>
  </si>
  <si>
    <t>Vermont</t>
  </si>
  <si>
    <t>Nevada</t>
  </si>
  <si>
    <t>Tel Aviv District</t>
  </si>
  <si>
    <t>Provence-Alpes-Cote d'Azur</t>
  </si>
  <si>
    <t>District of Columbia</t>
  </si>
  <si>
    <t>Ohio</t>
  </si>
  <si>
    <t>New South Wales</t>
  </si>
  <si>
    <t>Tennessee</t>
  </si>
  <si>
    <t>Florida</t>
  </si>
  <si>
    <t>New Jersey</t>
  </si>
  <si>
    <t>Attica</t>
  </si>
  <si>
    <t>Georgia</t>
  </si>
  <si>
    <t>Île-de-France</t>
  </si>
  <si>
    <t>Biobio</t>
  </si>
  <si>
    <t>Oregon</t>
  </si>
  <si>
    <t>Maryland</t>
  </si>
  <si>
    <t>Illinois</t>
  </si>
  <si>
    <t>Centre-Val de Loire</t>
  </si>
  <si>
    <t>South Carolina</t>
  </si>
  <si>
    <t>Texas</t>
  </si>
  <si>
    <t>Massachusetts</t>
  </si>
  <si>
    <t>Chiang Rai</t>
  </si>
  <si>
    <t>Bavaria</t>
  </si>
  <si>
    <t>Zagreb County</t>
  </si>
  <si>
    <t>Catalonia</t>
  </si>
  <si>
    <t>Basque Country</t>
  </si>
  <si>
    <t>Iowa</t>
  </si>
  <si>
    <t>Northern Mindanao</t>
  </si>
  <si>
    <t>Nebraska</t>
  </si>
  <si>
    <t>Lazio</t>
  </si>
  <si>
    <t>North Carolina</t>
  </si>
  <si>
    <t>Sardinia</t>
  </si>
  <si>
    <t>Lombardy</t>
  </si>
  <si>
    <t>Quindio</t>
  </si>
  <si>
    <t>Ontario</t>
  </si>
  <si>
    <t>Piedmont</t>
  </si>
  <si>
    <t>Rocha Department</t>
  </si>
  <si>
    <t>Quebec</t>
  </si>
  <si>
    <t>Minas Gerais</t>
  </si>
  <si>
    <t>Delaware</t>
  </si>
  <si>
    <t>Connecticut</t>
  </si>
  <si>
    <t>Alberta</t>
  </si>
  <si>
    <t>Louisiana</t>
  </si>
  <si>
    <t>Utah</t>
  </si>
  <si>
    <t>Valencian Community</t>
  </si>
  <si>
    <t>Metro Manila</t>
  </si>
  <si>
    <t>Quintana Roo</t>
  </si>
  <si>
    <t>Western Cape</t>
  </si>
  <si>
    <t>Jalisco</t>
  </si>
  <si>
    <t>Indiana</t>
  </si>
  <si>
    <t>Campania</t>
  </si>
  <si>
    <t>Buenos Aires</t>
  </si>
  <si>
    <t>Perm Krai</t>
  </si>
  <si>
    <t>Santo Domingo de los Tsachilas</t>
  </si>
  <si>
    <t>Caribe</t>
  </si>
  <si>
    <t>State of Mexico</t>
  </si>
  <si>
    <t>Estado de Sao Paulo</t>
  </si>
  <si>
    <t>Rhode Island</t>
  </si>
  <si>
    <t>Callao Region</t>
  </si>
  <si>
    <t>Grand Est</t>
  </si>
  <si>
    <t>United States</t>
  </si>
  <si>
    <t>Canada</t>
  </si>
  <si>
    <t>Mexico</t>
  </si>
  <si>
    <t>Sweden</t>
  </si>
  <si>
    <t>United Kingdom</t>
  </si>
  <si>
    <t>Israel</t>
  </si>
  <si>
    <t>France</t>
  </si>
  <si>
    <t>Australia</t>
  </si>
  <si>
    <t>Greece</t>
  </si>
  <si>
    <t>Tanzania</t>
  </si>
  <si>
    <t>Chile</t>
  </si>
  <si>
    <t>Puerto Rico</t>
  </si>
  <si>
    <t>Thailand</t>
  </si>
  <si>
    <t>Germany</t>
  </si>
  <si>
    <t>Croatia</t>
  </si>
  <si>
    <t>Spain</t>
  </si>
  <si>
    <t>Philippines</t>
  </si>
  <si>
    <t>Italy</t>
  </si>
  <si>
    <t>Colombia</t>
  </si>
  <si>
    <t>Uruguay</t>
  </si>
  <si>
    <t>Brazil</t>
  </si>
  <si>
    <t>Peru</t>
  </si>
  <si>
    <t>South Africa</t>
  </si>
  <si>
    <t>Argentina</t>
  </si>
  <si>
    <t>Russia</t>
  </si>
  <si>
    <t>Ecuador</t>
  </si>
  <si>
    <t>2008</t>
  </si>
  <si>
    <t>2009</t>
  </si>
  <si>
    <t>2010</t>
  </si>
  <si>
    <t>2011</t>
  </si>
  <si>
    <t>2012</t>
  </si>
  <si>
    <t>2013</t>
  </si>
  <si>
    <t>2014</t>
  </si>
  <si>
    <t>2015</t>
  </si>
  <si>
    <t>2016</t>
  </si>
  <si>
    <t>2017</t>
  </si>
  <si>
    <t>2018</t>
  </si>
  <si>
    <t>2019</t>
  </si>
  <si>
    <t>2020</t>
  </si>
  <si>
    <t>Count</t>
  </si>
  <si>
    <t>User %</t>
  </si>
  <si>
    <t>Grand Total</t>
  </si>
  <si>
    <t xml:space="preserve">Price p/ Guest </t>
  </si>
  <si>
    <t>Excellent</t>
  </si>
  <si>
    <t>Good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</si>
</sst>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6" formatCode="&quot;$&quot;#,##0_);[Red]\(&quot;$&quot;#,##0\)"/>
    <numFmt numFmtId="8" formatCode="&quot;$&quot;#,##0.00_);[Red]\(&quot;$&quot;#,##0.00\)"/>
    <numFmt numFmtId="164" formatCode="&quot;$&quot;#,##0;[Red]\-&quot;$&quot;#,##0"/>
    <numFmt numFmtId="165" formatCode="&quot;$&quot;#,##0"/>
    <numFmt numFmtId="166" formatCode="0.0%"/>
    <numFmt numFmtId="167" formatCode="yyyy\-mm\-dd;@"/>
    <numFmt numFmtId="168" formatCode="yyyy\-mm\-dd\ hh:mm:ss"/>
    <numFmt numFmtId="169" formatCode="&quot;$&quot;#,##0;[Red]\(&quot;$&quot;#,##0\);&quot;-&quot;"/>
    <numFmt numFmtId="170" formatCode=";;;"/>
  </numFmts>
  <fonts count="33"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1"/>
      <name val="Calibri"/>
      <family val="2"/>
      <scheme val="minor"/>
    </font>
    <font>
      <b/>
      <sz val="11"/>
      <color theme="2" tint="-0.749992370372631"/>
      <name val="Calibri"/>
      <family val="2"/>
      <scheme val="minor"/>
    </font>
    <font>
      <i/>
      <sz val="10"/>
      <color theme="1"/>
      <name val="Calibri"/>
      <family val="2"/>
      <scheme val="minor"/>
    </font>
    <font>
      <b/>
      <i/>
      <sz val="8"/>
      <color theme="1"/>
      <name val="Calibri"/>
      <family val="2"/>
      <scheme val="minor"/>
    </font>
    <font>
      <i/>
      <sz val="8"/>
      <color theme="1"/>
      <name val="Calibri"/>
      <family val="2"/>
      <scheme val="minor"/>
    </font>
    <font>
      <i/>
      <sz val="11"/>
      <color theme="1"/>
      <name val="Calibri"/>
      <family val="2"/>
      <scheme val="minor"/>
    </font>
    <font>
      <sz val="8"/>
      <name val="Calibri"/>
      <family val="2"/>
      <scheme val="minor"/>
    </font>
    <font>
      <b/>
      <i/>
      <sz val="11"/>
      <color theme="1"/>
      <name val="Calibri"/>
      <family val="2"/>
      <scheme val="minor"/>
    </font>
    <font>
      <b/>
      <sz val="12"/>
      <name val="Calibri"/>
      <family val="2"/>
      <scheme val="minor"/>
    </font>
    <font>
      <sz val="11"/>
      <color theme="2" tint="-0.749992370372631"/>
      <name val="Calibri"/>
      <family val="2"/>
      <scheme val="minor"/>
    </font>
    <font>
      <b/>
      <i/>
      <sz val="12"/>
      <color theme="1"/>
      <name val="Calibri"/>
      <family val="2"/>
      <scheme val="minor"/>
    </font>
    <font>
      <b/>
      <i/>
      <sz val="9"/>
      <color theme="1"/>
      <name val="Calibri"/>
      <family val="2"/>
      <scheme val="minor"/>
    </font>
    <font>
      <b/>
      <sz val="9"/>
      <color theme="1"/>
      <name val="Calibri"/>
      <family val="2"/>
      <scheme val="minor"/>
    </font>
    <font>
      <b/>
      <sz val="16"/>
      <color theme="1"/>
      <name val="Calibri"/>
      <family val="2"/>
      <scheme val="minor"/>
    </font>
    <font>
      <b/>
      <sz val="26"/>
      <color theme="2" tint="-0.749992370372631"/>
      <name val="Calibri"/>
      <family val="2"/>
      <scheme val="minor"/>
    </font>
  </fonts>
  <fills count="4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3" tint="0.79998168889431442"/>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2"/>
        <bgColor indexed="64"/>
      </patternFill>
    </fill>
    <fill>
      <patternFill patternType="solid">
        <fgColor theme="3"/>
        <bgColor indexed="64"/>
      </patternFill>
    </fill>
    <fill>
      <patternFill patternType="solid">
        <fgColor theme="0" tint="-0.14999847407452621"/>
        <bgColor indexed="64"/>
      </patternFill>
    </fill>
    <fill>
      <patternFill patternType="solid">
        <fgColor theme="4" tint="0.59999389629810485"/>
        <bgColor indexed="64"/>
      </patternFill>
    </fill>
    <fill>
      <patternFill patternType="solid">
        <fgColor theme="5" tint="0.59999389629810485"/>
        <bgColor indexed="64"/>
      </patternFill>
    </fill>
  </fills>
  <borders count="15">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theme="0"/>
      </left>
      <right style="medium">
        <color theme="0"/>
      </right>
      <top style="medium">
        <color theme="0"/>
      </top>
      <bottom style="medium">
        <color theme="0"/>
      </bottom>
      <diagonal/>
    </border>
    <border>
      <left style="medium">
        <color theme="0"/>
      </left>
      <right style="medium">
        <color theme="0"/>
      </right>
      <top/>
      <bottom style="medium">
        <color theme="0"/>
      </bottom>
      <diagonal/>
    </border>
    <border>
      <left style="medium">
        <color theme="0"/>
      </left>
      <right/>
      <top style="medium">
        <color theme="0"/>
      </top>
      <bottom style="medium">
        <color theme="0"/>
      </bottom>
      <diagonal/>
    </border>
    <border>
      <left/>
      <right style="medium">
        <color theme="0"/>
      </right>
      <top style="medium">
        <color theme="0"/>
      </top>
      <bottom style="medium">
        <color theme="0"/>
      </bottom>
      <diagonal/>
    </border>
    <border>
      <left/>
      <right/>
      <top/>
      <bottom style="medium">
        <color theme="0"/>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9" fontId="1" fillId="0" borderId="0" applyFont="0" applyFill="0" applyBorder="0" applyAlignment="0" applyProtection="0"/>
  </cellStyleXfs>
  <cellXfs count="89">
    <xf numFmtId="0" fontId="0" fillId="0" borderId="0" xfId="0"/>
    <xf numFmtId="14" fontId="0" fillId="0" borderId="0" xfId="0" applyNumberFormat="1"/>
    <xf numFmtId="0" fontId="18" fillId="33" borderId="0" xfId="0" applyFont="1" applyFill="1" applyAlignment="1">
      <alignment horizontal="left"/>
    </xf>
    <xf numFmtId="0" fontId="20" fillId="0" borderId="0" xfId="0" applyFont="1" applyAlignment="1">
      <alignment horizontal="right"/>
    </xf>
    <xf numFmtId="8" fontId="16" fillId="38" borderId="10" xfId="0" applyNumberFormat="1" applyFont="1" applyFill="1" applyBorder="1" applyAlignment="1">
      <alignment horizontal="center"/>
    </xf>
    <xf numFmtId="6" fontId="0" fillId="0" borderId="0" xfId="0" applyNumberFormat="1"/>
    <xf numFmtId="9" fontId="16" fillId="36" borderId="11" xfId="0" applyNumberFormat="1" applyFont="1" applyFill="1" applyBorder="1" applyAlignment="1">
      <alignment horizontal="center"/>
    </xf>
    <xf numFmtId="166" fontId="16" fillId="36" borderId="10" xfId="0" applyNumberFormat="1" applyFont="1" applyFill="1" applyBorder="1" applyAlignment="1">
      <alignment horizontal="center"/>
    </xf>
    <xf numFmtId="6" fontId="16" fillId="38" borderId="10" xfId="0" applyNumberFormat="1" applyFont="1" applyFill="1" applyBorder="1" applyAlignment="1">
      <alignment horizontal="center"/>
    </xf>
    <xf numFmtId="0" fontId="21" fillId="0" borderId="0" xfId="0" applyFont="1" applyAlignment="1">
      <alignment horizontal="right"/>
    </xf>
    <xf numFmtId="0" fontId="22" fillId="39" borderId="10" xfId="0" applyFont="1" applyFill="1" applyBorder="1" applyAlignment="1">
      <alignment horizontal="center"/>
    </xf>
    <xf numFmtId="0" fontId="22" fillId="39" borderId="10" xfId="0" quotePrefix="1" applyFont="1" applyFill="1" applyBorder="1" applyAlignment="1">
      <alignment horizontal="center"/>
    </xf>
    <xf numFmtId="8" fontId="22" fillId="39" borderId="10" xfId="0" applyNumberFormat="1" applyFont="1" applyFill="1" applyBorder="1" applyAlignment="1">
      <alignment horizontal="center"/>
    </xf>
    <xf numFmtId="6" fontId="16" fillId="33" borderId="0" xfId="0" applyNumberFormat="1" applyFont="1" applyFill="1" applyAlignment="1">
      <alignment horizontal="center"/>
    </xf>
    <xf numFmtId="0" fontId="23" fillId="0" borderId="0" xfId="0" applyFont="1" applyAlignment="1">
      <alignment horizontal="center"/>
    </xf>
    <xf numFmtId="6" fontId="0" fillId="0" borderId="0" xfId="0" applyNumberFormat="1" applyAlignment="1">
      <alignment horizontal="center"/>
    </xf>
    <xf numFmtId="0" fontId="19" fillId="37" borderId="10" xfId="0" applyFont="1" applyFill="1" applyBorder="1" applyAlignment="1">
      <alignment horizontal="center" vertical="center"/>
    </xf>
    <xf numFmtId="0" fontId="23" fillId="0" borderId="0" xfId="0" applyFont="1" applyAlignment="1">
      <alignment horizontal="right"/>
    </xf>
    <xf numFmtId="14" fontId="18" fillId="33" borderId="0" xfId="0" applyNumberFormat="1" applyFont="1" applyFill="1" applyAlignment="1">
      <alignment horizontal="left"/>
    </xf>
    <xf numFmtId="0" fontId="23" fillId="0" borderId="0" xfId="0" quotePrefix="1" applyFont="1" applyAlignment="1">
      <alignment horizontal="right"/>
    </xf>
    <xf numFmtId="14" fontId="23" fillId="0" borderId="0" xfId="0" applyNumberFormat="1" applyFont="1" applyAlignment="1">
      <alignment horizontal="right"/>
    </xf>
    <xf numFmtId="0" fontId="0" fillId="36" borderId="10" xfId="0" applyFill="1" applyBorder="1" applyAlignment="1">
      <alignment horizontal="center"/>
    </xf>
    <xf numFmtId="3" fontId="0" fillId="38" borderId="10" xfId="0" applyNumberFormat="1" applyFill="1" applyBorder="1" applyAlignment="1">
      <alignment horizontal="center"/>
    </xf>
    <xf numFmtId="2" fontId="0" fillId="38" borderId="10" xfId="0" applyNumberFormat="1" applyFill="1" applyBorder="1" applyAlignment="1">
      <alignment horizontal="center"/>
    </xf>
    <xf numFmtId="3" fontId="16" fillId="41" borderId="10" xfId="0" applyNumberFormat="1" applyFont="1" applyFill="1" applyBorder="1" applyAlignment="1">
      <alignment horizontal="center"/>
    </xf>
    <xf numFmtId="2" fontId="16" fillId="41" borderId="10" xfId="0" applyNumberFormat="1" applyFont="1" applyFill="1" applyBorder="1" applyAlignment="1">
      <alignment horizontal="center"/>
    </xf>
    <xf numFmtId="0" fontId="19" fillId="42" borderId="10" xfId="0" applyFont="1" applyFill="1" applyBorder="1" applyAlignment="1">
      <alignment horizontal="center" vertical="center"/>
    </xf>
    <xf numFmtId="0" fontId="25" fillId="0" borderId="0" xfId="0" applyFont="1" applyAlignment="1">
      <alignment horizontal="center"/>
    </xf>
    <xf numFmtId="0" fontId="23" fillId="35" borderId="0" xfId="0" applyFont="1" applyFill="1" applyAlignment="1">
      <alignment horizontal="center"/>
    </xf>
    <xf numFmtId="164" fontId="0" fillId="35" borderId="0" xfId="0" applyNumberFormat="1" applyFill="1" applyAlignment="1">
      <alignment horizontal="center"/>
    </xf>
    <xf numFmtId="0" fontId="16" fillId="43" borderId="0" xfId="0" applyFont="1" applyFill="1" applyAlignment="1">
      <alignment horizontal="center"/>
    </xf>
    <xf numFmtId="9" fontId="0" fillId="35" borderId="0" xfId="0" applyNumberFormat="1" applyFill="1" applyAlignment="1">
      <alignment horizontal="center"/>
    </xf>
    <xf numFmtId="165" fontId="16" fillId="36" borderId="10" xfId="0" applyNumberFormat="1" applyFont="1" applyFill="1" applyBorder="1" applyAlignment="1">
      <alignment horizontal="center"/>
    </xf>
    <xf numFmtId="0" fontId="17" fillId="0" borderId="0" xfId="0" applyFont="1"/>
    <xf numFmtId="164" fontId="17" fillId="0" borderId="0" xfId="0" applyNumberFormat="1" applyFont="1"/>
    <xf numFmtId="0" fontId="18" fillId="33" borderId="0" xfId="0" applyFont="1" applyFill="1" applyAlignment="1">
      <alignment horizontal="center"/>
    </xf>
    <xf numFmtId="0" fontId="27" fillId="0" borderId="0" xfId="0" applyFont="1" applyAlignment="1">
      <alignment horizontal="center" vertical="center"/>
    </xf>
    <xf numFmtId="165" fontId="27" fillId="0" borderId="0" xfId="0" applyNumberFormat="1" applyFont="1" applyAlignment="1">
      <alignment horizontal="center" vertical="center"/>
    </xf>
    <xf numFmtId="0" fontId="16" fillId="36" borderId="10" xfId="0" applyFont="1" applyFill="1" applyBorder="1" applyAlignment="1">
      <alignment horizontal="center"/>
    </xf>
    <xf numFmtId="0" fontId="20" fillId="0" borderId="10" xfId="0" applyFont="1" applyBorder="1" applyAlignment="1">
      <alignment horizontal="right"/>
    </xf>
    <xf numFmtId="0" fontId="29" fillId="0" borderId="0" xfId="0" applyFont="1" applyAlignment="1">
      <alignment horizontal="left"/>
    </xf>
    <xf numFmtId="0" fontId="16" fillId="38" borderId="10" xfId="0" applyFont="1" applyFill="1" applyBorder="1" applyAlignment="1">
      <alignment horizontal="center"/>
    </xf>
    <xf numFmtId="9" fontId="0" fillId="0" borderId="0" xfId="42" applyFont="1" applyFill="1"/>
    <xf numFmtId="0" fontId="0" fillId="0" borderId="0" xfId="0" applyAlignment="1">
      <alignment wrapText="1"/>
    </xf>
    <xf numFmtId="0" fontId="16" fillId="33" borderId="0" xfId="0" applyFont="1" applyFill="1" applyAlignment="1">
      <alignment horizontal="center"/>
    </xf>
    <xf numFmtId="9" fontId="16" fillId="0" borderId="0" xfId="42" applyFont="1" applyFill="1" applyAlignment="1">
      <alignment horizontal="left"/>
    </xf>
    <xf numFmtId="166" fontId="16" fillId="0" borderId="0" xfId="42" applyNumberFormat="1" applyFont="1" applyFill="1" applyAlignment="1">
      <alignment horizontal="left"/>
    </xf>
    <xf numFmtId="0" fontId="16" fillId="0" borderId="0" xfId="0" applyFont="1" applyAlignment="1">
      <alignment horizontal="left"/>
    </xf>
    <xf numFmtId="165" fontId="16" fillId="0" borderId="0" xfId="42" applyNumberFormat="1" applyFont="1" applyFill="1" applyAlignment="1">
      <alignment horizontal="left"/>
    </xf>
    <xf numFmtId="165" fontId="18" fillId="33" borderId="0" xfId="0" applyNumberFormat="1" applyFont="1" applyFill="1" applyAlignment="1">
      <alignment horizontal="left"/>
    </xf>
    <xf numFmtId="165" fontId="0" fillId="0" borderId="0" xfId="0" applyNumberFormat="1"/>
    <xf numFmtId="2" fontId="18" fillId="33" borderId="0" xfId="0" applyNumberFormat="1" applyFont="1" applyFill="1" applyAlignment="1">
      <alignment horizontal="left"/>
    </xf>
    <xf numFmtId="2" fontId="0" fillId="0" borderId="0" xfId="0" applyNumberFormat="1"/>
    <xf numFmtId="3" fontId="0" fillId="0" borderId="0" xfId="0" applyNumberFormat="1" applyAlignment="1">
      <alignment horizontal="center"/>
    </xf>
    <xf numFmtId="0" fontId="31" fillId="0" borderId="0" xfId="0" applyFont="1"/>
    <xf numFmtId="0" fontId="0" fillId="0" borderId="0" xfId="0" applyAlignment="1">
      <alignment horizontal="center"/>
    </xf>
    <xf numFmtId="0" fontId="16" fillId="33" borderId="0" xfId="0" applyFont="1" applyFill="1" applyAlignment="1">
      <alignment horizontal="left"/>
    </xf>
    <xf numFmtId="9" fontId="0" fillId="0" borderId="0" xfId="42" applyFont="1" applyAlignment="1">
      <alignment horizontal="center"/>
    </xf>
    <xf numFmtId="2" fontId="16" fillId="36" borderId="10" xfId="0" applyNumberFormat="1" applyFont="1" applyFill="1" applyBorder="1" applyAlignment="1">
      <alignment horizontal="center"/>
    </xf>
    <xf numFmtId="165" fontId="16" fillId="38" borderId="11" xfId="0" applyNumberFormat="1" applyFont="1" applyFill="1" applyBorder="1" applyAlignment="1">
      <alignment horizontal="center"/>
    </xf>
    <xf numFmtId="0" fontId="0" fillId="38" borderId="11" xfId="0" applyFill="1" applyBorder="1" applyAlignment="1">
      <alignment horizontal="center"/>
    </xf>
    <xf numFmtId="168" fontId="30" fillId="0" borderId="0" xfId="0" applyNumberFormat="1" applyFont="1" applyAlignment="1">
      <alignment horizontal="left"/>
    </xf>
    <xf numFmtId="165" fontId="16" fillId="38" borderId="10" xfId="0" applyNumberFormat="1" applyFont="1" applyFill="1" applyBorder="1" applyAlignment="1">
      <alignment horizontal="center"/>
    </xf>
    <xf numFmtId="167" fontId="16" fillId="0" borderId="0" xfId="0" applyNumberFormat="1" applyFont="1" applyAlignment="1">
      <alignment horizontal="left"/>
    </xf>
    <xf numFmtId="167" fontId="27" fillId="0" borderId="0" xfId="0" applyNumberFormat="1" applyFont="1" applyAlignment="1">
      <alignment horizontal="center" vertical="center"/>
    </xf>
    <xf numFmtId="167" fontId="0" fillId="0" borderId="0" xfId="0" applyNumberFormat="1"/>
    <xf numFmtId="14" fontId="0" fillId="38" borderId="10" xfId="0" applyNumberFormat="1" applyFill="1" applyBorder="1" applyAlignment="1">
      <alignment horizontal="center"/>
    </xf>
    <xf numFmtId="9" fontId="0" fillId="0" borderId="0" xfId="0" applyNumberFormat="1"/>
    <xf numFmtId="0" fontId="16" fillId="37" borderId="0" xfId="0" applyFont="1" applyFill="1" applyAlignment="1">
      <alignment horizontal="left"/>
    </xf>
    <xf numFmtId="170" fontId="0" fillId="38" borderId="11" xfId="0" applyNumberFormat="1" applyFill="1" applyBorder="1" applyAlignment="1">
      <alignment horizontal="center"/>
    </xf>
    <xf numFmtId="0" fontId="0" fillId="0" borderId="0" xfId="0" quotePrefix="1" applyAlignment="1">
      <alignment horizontal="center"/>
    </xf>
    <xf numFmtId="9" fontId="0" fillId="0" borderId="0" xfId="0" applyNumberFormat="1" applyAlignment="1">
      <alignment horizontal="center"/>
    </xf>
    <xf numFmtId="0" fontId="0" fillId="0" borderId="0" xfId="0" pivotButton="1"/>
    <xf numFmtId="0" fontId="18" fillId="0" borderId="0" xfId="0" pivotButton="1" applyFont="1"/>
    <xf numFmtId="0" fontId="18" fillId="0" borderId="0" xfId="0" applyFont="1"/>
    <xf numFmtId="0" fontId="26" fillId="37" borderId="0" xfId="0" applyFont="1" applyFill="1" applyAlignment="1">
      <alignment horizontal="left"/>
    </xf>
    <xf numFmtId="0" fontId="31" fillId="34" borderId="0" xfId="0" applyFont="1" applyFill="1" applyAlignment="1">
      <alignment horizontal="center" vertical="center" wrapText="1"/>
    </xf>
    <xf numFmtId="3" fontId="22" fillId="39" borderId="0" xfId="0" applyNumberFormat="1" applyFont="1" applyFill="1" applyAlignment="1">
      <alignment horizontal="left" vertical="center" wrapText="1"/>
    </xf>
    <xf numFmtId="0" fontId="19" fillId="37" borderId="10" xfId="0" applyFont="1" applyFill="1" applyBorder="1" applyAlignment="1">
      <alignment horizontal="center" vertical="center"/>
    </xf>
    <xf numFmtId="0" fontId="28" fillId="0" borderId="0" xfId="0" applyFont="1" applyAlignment="1">
      <alignment horizontal="center"/>
    </xf>
    <xf numFmtId="0" fontId="19" fillId="37" borderId="12" xfId="0" applyFont="1" applyFill="1" applyBorder="1" applyAlignment="1">
      <alignment horizontal="center" vertical="center"/>
    </xf>
    <xf numFmtId="0" fontId="19" fillId="37" borderId="13" xfId="0" applyFont="1" applyFill="1" applyBorder="1" applyAlignment="1">
      <alignment horizontal="center" vertical="center"/>
    </xf>
    <xf numFmtId="0" fontId="19" fillId="33" borderId="0" xfId="0" applyFont="1" applyFill="1" applyAlignment="1">
      <alignment horizontal="center" vertical="center"/>
    </xf>
    <xf numFmtId="165" fontId="32" fillId="34" borderId="0" xfId="0" applyNumberFormat="1" applyFont="1" applyFill="1" applyAlignment="1">
      <alignment horizontal="center" vertical="center"/>
    </xf>
    <xf numFmtId="0" fontId="25" fillId="0" borderId="0" xfId="0" applyFont="1" applyAlignment="1">
      <alignment horizontal="center"/>
    </xf>
    <xf numFmtId="169" fontId="31" fillId="34" borderId="10" xfId="0" applyNumberFormat="1" applyFont="1" applyFill="1" applyBorder="1" applyAlignment="1">
      <alignment horizontal="center" vertical="center"/>
    </xf>
    <xf numFmtId="0" fontId="25" fillId="0" borderId="14" xfId="0" applyFont="1" applyBorder="1" applyAlignment="1">
      <alignment horizontal="center"/>
    </xf>
    <xf numFmtId="0" fontId="16" fillId="33" borderId="0" xfId="0" applyFont="1" applyFill="1" applyAlignment="1">
      <alignment horizontal="center"/>
    </xf>
    <xf numFmtId="0" fontId="13" fillId="40" borderId="0" xfId="0" applyFont="1" applyFill="1" applyAlignment="1">
      <alignment horizontal="center"/>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Percent" xfId="42" builtinId="5"/>
    <cellStyle name="Title" xfId="1" builtinId="15" customBuiltin="1"/>
    <cellStyle name="Total" xfId="17" builtinId="25" customBuiltin="1"/>
    <cellStyle name="Warning Text" xfId="14" builtinId="11" customBuiltin="1"/>
  </cellStyles>
  <dxfs count="9">
    <dxf>
      <alignment horizontal="right"/>
    </dxf>
    <dxf>
      <numFmt numFmtId="165" formatCode="&quot;$&quot;#,##0"/>
    </dxf>
    <dxf>
      <font>
        <color auto="1"/>
      </font>
    </dxf>
    <dxf>
      <font>
        <color auto="1"/>
      </font>
    </dxf>
    <dxf>
      <font>
        <b/>
      </font>
    </dxf>
    <dxf>
      <font>
        <b/>
      </font>
    </dxf>
    <dxf>
      <fill>
        <patternFill patternType="gray0625">
          <bgColor theme="0" tint="-0.24994659260841701"/>
        </patternFill>
      </fill>
    </dxf>
    <dxf>
      <font>
        <color theme="1"/>
      </font>
      <fill>
        <patternFill>
          <bgColor rgb="FFC6EFCE"/>
        </patternFill>
      </fill>
    </dxf>
    <dxf>
      <fill>
        <patternFill>
          <bgColor rgb="FFFFC7CE"/>
        </patternFill>
      </fill>
    </dxf>
  </dxfs>
  <tableStyles count="0" defaultTableStyle="TableStyleMedium2" defaultPivotStyle="PivotStyleLight16"/>
  <colors>
    <mruColors>
      <color rgb="FFFFB9B9"/>
      <color rgb="FFFF9393"/>
      <color rgb="FFFF858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11/relationships/timelineCache" Target="timelineCaches/timelineCache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3.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5" Type="http://schemas.openxmlformats.org/officeDocument/2006/relationships/worksheet" Target="worksheets/sheet5.xml"/><Relationship Id="rId15" Type="http://schemas.openxmlformats.org/officeDocument/2006/relationships/styles" Target="styles.xml"/><Relationship Id="rId10" Type="http://schemas.microsoft.com/office/2007/relationships/slicerCache" Target="slicerCaches/slicerCache1.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2.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Ex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Ex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Ex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Ex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6.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Ex7.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Ex8.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Visualizations!$AP$24</c:f>
              <c:strCache>
                <c:ptCount val="1"/>
                <c:pt idx="0">
                  <c:v>Hosts</c:v>
                </c:pt>
              </c:strCache>
            </c:strRef>
          </c:tx>
          <c:spPr>
            <a:solidFill>
              <a:schemeClr val="bg2">
                <a:lumMod val="75000"/>
                <a:alpha val="90000"/>
              </a:schemeClr>
            </a:solidFill>
            <a:ln>
              <a:noFill/>
            </a:ln>
            <a:effectLst/>
          </c:spPr>
          <c:invertIfNegative val="0"/>
          <c:cat>
            <c:strRef>
              <c:f>Visualizations!$AO$25:$AO$37</c:f>
              <c:strCache>
                <c:ptCount val="13"/>
                <c:pt idx="0">
                  <c:v>2008</c:v>
                </c:pt>
                <c:pt idx="1">
                  <c:v>2009</c:v>
                </c:pt>
                <c:pt idx="2">
                  <c:v>2010</c:v>
                </c:pt>
                <c:pt idx="3">
                  <c:v>2011</c:v>
                </c:pt>
                <c:pt idx="4">
                  <c:v>2012</c:v>
                </c:pt>
                <c:pt idx="5">
                  <c:v>2013</c:v>
                </c:pt>
                <c:pt idx="6">
                  <c:v>2014</c:v>
                </c:pt>
                <c:pt idx="7">
                  <c:v>2015</c:v>
                </c:pt>
                <c:pt idx="8">
                  <c:v>2016</c:v>
                </c:pt>
                <c:pt idx="9">
                  <c:v>2017</c:v>
                </c:pt>
                <c:pt idx="10">
                  <c:v>2018</c:v>
                </c:pt>
                <c:pt idx="11">
                  <c:v>2019</c:v>
                </c:pt>
                <c:pt idx="12">
                  <c:v>2020</c:v>
                </c:pt>
              </c:strCache>
            </c:strRef>
          </c:cat>
          <c:val>
            <c:numRef>
              <c:f>Visualizations!$AP$25:$AP$37</c:f>
              <c:numCache>
                <c:formatCode>General</c:formatCode>
                <c:ptCount val="13"/>
                <c:pt idx="0">
                  <c:v>5</c:v>
                </c:pt>
                <c:pt idx="1">
                  <c:v>55</c:v>
                </c:pt>
                <c:pt idx="2">
                  <c:v>121</c:v>
                </c:pt>
                <c:pt idx="3">
                  <c:v>303</c:v>
                </c:pt>
                <c:pt idx="4">
                  <c:v>471</c:v>
                </c:pt>
                <c:pt idx="5">
                  <c:v>545</c:v>
                </c:pt>
                <c:pt idx="6">
                  <c:v>568</c:v>
                </c:pt>
                <c:pt idx="7">
                  <c:v>534</c:v>
                </c:pt>
                <c:pt idx="8">
                  <c:v>507</c:v>
                </c:pt>
                <c:pt idx="9">
                  <c:v>339</c:v>
                </c:pt>
                <c:pt idx="10">
                  <c:v>316</c:v>
                </c:pt>
                <c:pt idx="11">
                  <c:v>326</c:v>
                </c:pt>
                <c:pt idx="12">
                  <c:v>59</c:v>
                </c:pt>
              </c:numCache>
            </c:numRef>
          </c:val>
          <c:extLst>
            <c:ext xmlns:c16="http://schemas.microsoft.com/office/drawing/2014/chart" uri="{C3380CC4-5D6E-409C-BE32-E72D297353CC}">
              <c16:uniqueId val="{00000000-99BB-4066-93CF-12322CF31C02}"/>
            </c:ext>
          </c:extLst>
        </c:ser>
        <c:dLbls>
          <c:showLegendKey val="0"/>
          <c:showVal val="0"/>
          <c:showCatName val="0"/>
          <c:showSerName val="0"/>
          <c:showPercent val="0"/>
          <c:showBubbleSize val="0"/>
        </c:dLbls>
        <c:gapWidth val="100"/>
        <c:overlap val="-27"/>
        <c:axId val="1727107311"/>
        <c:axId val="1727107791"/>
      </c:barChart>
      <c:lineChart>
        <c:grouping val="standard"/>
        <c:varyColors val="0"/>
        <c:ser>
          <c:idx val="1"/>
          <c:order val="1"/>
          <c:tx>
            <c:strRef>
              <c:f>Visualizations!$AQ$24</c:f>
              <c:strCache>
                <c:ptCount val="1"/>
                <c:pt idx="0">
                  <c:v>Superhost %</c:v>
                </c:pt>
              </c:strCache>
            </c:strRef>
          </c:tx>
          <c:spPr>
            <a:ln w="28575" cap="rnd">
              <a:solidFill>
                <a:schemeClr val="accent1">
                  <a:lumMod val="50000"/>
                </a:schemeClr>
              </a:solidFill>
              <a:round/>
            </a:ln>
            <a:effectLst/>
          </c:spPr>
          <c:marker>
            <c:symbol val="none"/>
          </c:marker>
          <c:cat>
            <c:strRef>
              <c:f>Visualizations!$AO$25:$AO$37</c:f>
              <c:strCache>
                <c:ptCount val="13"/>
                <c:pt idx="0">
                  <c:v>2008</c:v>
                </c:pt>
                <c:pt idx="1">
                  <c:v>2009</c:v>
                </c:pt>
                <c:pt idx="2">
                  <c:v>2010</c:v>
                </c:pt>
                <c:pt idx="3">
                  <c:v>2011</c:v>
                </c:pt>
                <c:pt idx="4">
                  <c:v>2012</c:v>
                </c:pt>
                <c:pt idx="5">
                  <c:v>2013</c:v>
                </c:pt>
                <c:pt idx="6">
                  <c:v>2014</c:v>
                </c:pt>
                <c:pt idx="7">
                  <c:v>2015</c:v>
                </c:pt>
                <c:pt idx="8">
                  <c:v>2016</c:v>
                </c:pt>
                <c:pt idx="9">
                  <c:v>2017</c:v>
                </c:pt>
                <c:pt idx="10">
                  <c:v>2018</c:v>
                </c:pt>
                <c:pt idx="11">
                  <c:v>2019</c:v>
                </c:pt>
                <c:pt idx="12">
                  <c:v>2020</c:v>
                </c:pt>
              </c:strCache>
            </c:strRef>
          </c:cat>
          <c:val>
            <c:numRef>
              <c:f>Visualizations!$AQ$25:$AQ$37</c:f>
              <c:numCache>
                <c:formatCode>0%</c:formatCode>
                <c:ptCount val="13"/>
                <c:pt idx="0">
                  <c:v>0.6</c:v>
                </c:pt>
                <c:pt idx="1">
                  <c:v>0.32727272727272727</c:v>
                </c:pt>
                <c:pt idx="2">
                  <c:v>0.53719008264462809</c:v>
                </c:pt>
                <c:pt idx="3">
                  <c:v>0.46204620462046203</c:v>
                </c:pt>
                <c:pt idx="4">
                  <c:v>0.44585987261146498</c:v>
                </c:pt>
                <c:pt idx="5">
                  <c:v>0.47889908256880737</c:v>
                </c:pt>
                <c:pt idx="6">
                  <c:v>0.45246478873239437</c:v>
                </c:pt>
                <c:pt idx="7">
                  <c:v>0.47940074906367042</c:v>
                </c:pt>
                <c:pt idx="8">
                  <c:v>0.46153846153846156</c:v>
                </c:pt>
                <c:pt idx="9">
                  <c:v>0.45132743362831856</c:v>
                </c:pt>
                <c:pt idx="10">
                  <c:v>0.43670886075949367</c:v>
                </c:pt>
                <c:pt idx="11">
                  <c:v>0.3987730061349693</c:v>
                </c:pt>
                <c:pt idx="12">
                  <c:v>0.32203389830508472</c:v>
                </c:pt>
              </c:numCache>
            </c:numRef>
          </c:val>
          <c:smooth val="1"/>
          <c:extLst>
            <c:ext xmlns:c16="http://schemas.microsoft.com/office/drawing/2014/chart" uri="{C3380CC4-5D6E-409C-BE32-E72D297353CC}">
              <c16:uniqueId val="{00000001-99BB-4066-93CF-12322CF31C02}"/>
            </c:ext>
          </c:extLst>
        </c:ser>
        <c:dLbls>
          <c:showLegendKey val="0"/>
          <c:showVal val="0"/>
          <c:showCatName val="0"/>
          <c:showSerName val="0"/>
          <c:showPercent val="0"/>
          <c:showBubbleSize val="0"/>
        </c:dLbls>
        <c:marker val="1"/>
        <c:smooth val="0"/>
        <c:axId val="1727111151"/>
        <c:axId val="1727110671"/>
      </c:lineChart>
      <c:catAx>
        <c:axId val="17271073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727107791"/>
        <c:crosses val="autoZero"/>
        <c:auto val="1"/>
        <c:lblAlgn val="ctr"/>
        <c:lblOffset val="100"/>
        <c:noMultiLvlLbl val="0"/>
      </c:catAx>
      <c:valAx>
        <c:axId val="172710779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7107311"/>
        <c:crosses val="autoZero"/>
        <c:crossBetween val="between"/>
      </c:valAx>
      <c:valAx>
        <c:axId val="1727110671"/>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7111151"/>
        <c:crosses val="max"/>
        <c:crossBetween val="between"/>
      </c:valAx>
      <c:catAx>
        <c:axId val="1727111151"/>
        <c:scaling>
          <c:orientation val="minMax"/>
        </c:scaling>
        <c:delete val="1"/>
        <c:axPos val="b"/>
        <c:numFmt formatCode="General" sourceLinked="1"/>
        <c:majorTickMark val="out"/>
        <c:minorTickMark val="none"/>
        <c:tickLblPos val="nextTo"/>
        <c:crossAx val="1727110671"/>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rgbClr val="002060"/>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[ExcelExpert_CourseProject with formulas.xlsb.xlsm]Pivot!PivotTable29</c:name>
    <c:fmtId val="0"/>
  </c:pivotSource>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t>Price per Guest by Neighborhoods</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ivotFmts>
      <c:pivotFmt>
        <c:idx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Pivot!$C$3</c:f>
              <c:strCache>
                <c:ptCount val="1"/>
                <c:pt idx="0">
                  <c:v>Total</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multiLvlStrRef>
              <c:f>Pivot!$A$4:$B$16</c:f>
              <c:multiLvlStrCache>
                <c:ptCount val="10"/>
                <c:lvl>
                  <c:pt idx="0">
                    <c:v>Excellent</c:v>
                  </c:pt>
                  <c:pt idx="1">
                    <c:v>Good</c:v>
                  </c:pt>
                  <c:pt idx="4">
                    <c:v>Excellent</c:v>
                  </c:pt>
                  <c:pt idx="5">
                    <c:v>Good</c:v>
                  </c:pt>
                </c:lvl>
                <c:lvl>
                  <c:pt idx="0">
                    <c:v>East Village</c:v>
                  </c:pt>
                  <c:pt idx="2">
                    <c:v>Upper West Side</c:v>
                  </c:pt>
                  <c:pt idx="3">
                    <c:v>Hell's Kitchen</c:v>
                  </c:pt>
                  <c:pt idx="4">
                    <c:v>Chelsea</c:v>
                  </c:pt>
                  <c:pt idx="6">
                    <c:v>Midtown</c:v>
                  </c:pt>
                  <c:pt idx="7">
                    <c:v>Upper East Side</c:v>
                  </c:pt>
                  <c:pt idx="8">
                    <c:v>Harlem</c:v>
                  </c:pt>
                  <c:pt idx="9">
                    <c:v>East Harlem</c:v>
                  </c:pt>
                </c:lvl>
              </c:multiLvlStrCache>
            </c:multiLvlStrRef>
          </c:cat>
          <c:val>
            <c:numRef>
              <c:f>Pivot!$C$4:$C$16</c:f>
              <c:numCache>
                <c:formatCode>"$"#,##0</c:formatCode>
                <c:ptCount val="10"/>
                <c:pt idx="0">
                  <c:v>80.545941320293394</c:v>
                </c:pt>
                <c:pt idx="1">
                  <c:v>44.319120879120881</c:v>
                </c:pt>
                <c:pt idx="2">
                  <c:v>70.664999999999992</c:v>
                </c:pt>
                <c:pt idx="3">
                  <c:v>61.374872646733117</c:v>
                </c:pt>
                <c:pt idx="4">
                  <c:v>60.191645569620249</c:v>
                </c:pt>
                <c:pt idx="5">
                  <c:v>47.907407407407405</c:v>
                </c:pt>
                <c:pt idx="6">
                  <c:v>55.999928057553959</c:v>
                </c:pt>
                <c:pt idx="7">
                  <c:v>49.521728665207881</c:v>
                </c:pt>
                <c:pt idx="8">
                  <c:v>37.931249999999999</c:v>
                </c:pt>
                <c:pt idx="9">
                  <c:v>34.504508816120911</c:v>
                </c:pt>
              </c:numCache>
            </c:numRef>
          </c:val>
          <c:extLst>
            <c:ext xmlns:c16="http://schemas.microsoft.com/office/drawing/2014/chart" uri="{C3380CC4-5D6E-409C-BE32-E72D297353CC}">
              <c16:uniqueId val="{00000000-B797-49BB-BE8C-FB48E7796806}"/>
            </c:ext>
          </c:extLst>
        </c:ser>
        <c:dLbls>
          <c:showLegendKey val="0"/>
          <c:showVal val="0"/>
          <c:showCatName val="0"/>
          <c:showSerName val="0"/>
          <c:showPercent val="0"/>
          <c:showBubbleSize val="0"/>
        </c:dLbls>
        <c:gapWidth val="150"/>
        <c:axId val="1907414111"/>
        <c:axId val="1907414591"/>
      </c:barChart>
      <c:catAx>
        <c:axId val="1907414111"/>
        <c:scaling>
          <c:orientation val="minMax"/>
        </c:scaling>
        <c:delete val="0"/>
        <c:axPos val="b"/>
        <c:title>
          <c:tx>
            <c:rich>
              <a:bodyPr rot="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Neighborhood</a:t>
                </a:r>
              </a:p>
            </c:rich>
          </c:tx>
          <c:overlay val="0"/>
          <c:spPr>
            <a:noFill/>
            <a:ln>
              <a:noFill/>
            </a:ln>
            <a:effectLst/>
          </c:spPr>
          <c:txPr>
            <a:bodyPr rot="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1907414591"/>
        <c:crosses val="autoZero"/>
        <c:auto val="1"/>
        <c:lblAlgn val="ctr"/>
        <c:lblOffset val="100"/>
        <c:noMultiLvlLbl val="0"/>
      </c:catAx>
      <c:valAx>
        <c:axId val="1907414591"/>
        <c:scaling>
          <c:orientation val="minMax"/>
        </c:scaling>
        <c:delete val="0"/>
        <c:axPos val="l"/>
        <c:majorGridlines>
          <c:spPr>
            <a:ln w="9525" cap="flat" cmpd="sng" algn="ctr">
              <a:solidFill>
                <a:schemeClr val="tx2">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Price</a:t>
                </a:r>
                <a:r>
                  <a:rPr lang="en-US" baseline="0"/>
                  <a:t> per Guest</a:t>
                </a:r>
                <a:endParaRPr lang="en-US"/>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quot;$&quot;#,##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190741411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_xlchart.v1.15</cx:f>
      </cx:strDim>
      <cx:numDim type="val">
        <cx:f>_xlchart.v1.17</cx:f>
      </cx:numDim>
    </cx:data>
  </cx:chartData>
  <cx:chart>
    <cx:title pos="t" align="ctr" overlay="0"/>
    <cx:plotArea>
      <cx:plotAreaRegion>
        <cx:series layoutId="boxWhisker" uniqueId="{99B766BF-E51D-4117-89D3-FF26EA193211}">
          <cx:tx>
            <cx:txData>
              <cx:f>_xlchart.v1.16</cx:f>
              <cx:v>Price</cx:v>
            </cx:txData>
          </cx:tx>
          <cx:dataId val="0"/>
          <cx:layoutPr>
            <cx:visibility meanLine="0" meanMarker="1" nonoutliers="0" outliers="1"/>
            <cx:statistics quartileMethod="exclusive"/>
          </cx:layoutPr>
        </cx:series>
      </cx:plotAreaRegion>
      <cx:axis id="0">
        <cx:catScaling gapWidth="1"/>
        <cx:tickLabels/>
      </cx:axis>
      <cx:axis id="1">
        <cx:valScaling/>
        <cx:majorGridlines/>
        <cx:tickLabels/>
      </cx:axis>
    </cx:plotArea>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_xlchart.v1.6</cx:f>
      </cx:strDim>
      <cx:numDim type="val">
        <cx:f>_xlchart.v1.8</cx:f>
      </cx:numDim>
    </cx:data>
  </cx:chartData>
  <cx:chart>
    <cx:plotArea>
      <cx:plotAreaRegion>
        <cx:series layoutId="boxWhisker" uniqueId="{F6A1F5D2-EAAD-4F36-A117-0E62873D3151}">
          <cx:tx>
            <cx:txData>
              <cx:f>_xlchart.v1.7</cx:f>
              <cx:v>Price</cx:v>
            </cx:txData>
          </cx:tx>
          <cx:spPr>
            <a:solidFill>
              <a:schemeClr val="bg2">
                <a:lumMod val="90000"/>
              </a:schemeClr>
            </a:solidFill>
          </cx:spPr>
          <cx:dataId val="0"/>
          <cx:layoutPr>
            <cx:visibility meanLine="0" meanMarker="1" nonoutliers="0" outliers="0"/>
            <cx:statistics quartileMethod="exclusive"/>
          </cx:layoutPr>
        </cx:series>
      </cx:plotAreaRegion>
      <cx:axis id="0">
        <cx:catScaling gapWidth="1"/>
        <cx:tickLabels/>
        <cx:txPr>
          <a:bodyPr spcFirstLastPara="1" vertOverflow="ellipsis" horzOverflow="overflow" wrap="square" lIns="0" tIns="0" rIns="0" bIns="0" anchor="ctr" anchorCtr="1"/>
          <a:lstStyle/>
          <a:p>
            <a:pPr algn="ctr" rtl="0">
              <a:defRPr b="1" i="0" baseline="0"/>
            </a:pPr>
            <a:endParaRPr lang="en-US" sz="900" b="1" i="0" u="none" strike="noStrike" baseline="0">
              <a:solidFill>
                <a:sysClr val="windowText" lastClr="000000">
                  <a:lumMod val="65000"/>
                  <a:lumOff val="35000"/>
                </a:sysClr>
              </a:solidFill>
              <a:latin typeface="Calibri" panose="020F0502020204030204"/>
            </a:endParaRPr>
          </a:p>
        </cx:txPr>
      </cx:axis>
      <cx:axis id="1">
        <cx:valScaling/>
        <cx:title>
          <cx:tx>
            <cx:txData>
              <cx:v>Price Per Night</cx:v>
            </cx:txData>
          </cx:tx>
          <cx:txPr>
            <a:bodyPr spcFirstLastPara="1" vertOverflow="ellipsis" horzOverflow="overflow" wrap="square" lIns="0" tIns="0" rIns="0" bIns="0" anchor="ctr" anchorCtr="1"/>
            <a:lstStyle/>
            <a:p>
              <a:pPr algn="ctr" rtl="0">
                <a:defRPr/>
              </a:pPr>
              <a:r>
                <a:rPr lang="en-US" sz="900" b="0" i="0" u="none" strike="noStrike" baseline="0">
                  <a:solidFill>
                    <a:sysClr val="windowText" lastClr="000000">
                      <a:lumMod val="65000"/>
                      <a:lumOff val="35000"/>
                    </a:sysClr>
                  </a:solidFill>
                  <a:latin typeface="Calibri" panose="020F0502020204030204"/>
                </a:rPr>
                <a:t>Price Per Night</a:t>
              </a:r>
            </a:p>
          </cx:txPr>
        </cx:title>
        <cx:majorGridlines/>
        <cx:tickLabels/>
      </cx:axis>
    </cx:plotArea>
  </cx:chart>
  <cx:spPr>
    <a:ln>
      <a:solidFill>
        <a:srgbClr val="002060"/>
      </a:solidFill>
    </a:ln>
  </cx:spPr>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numDim type="val">
        <cx:f>_xlchart.v1.5</cx:f>
      </cx:numDim>
    </cx:data>
  </cx:chartData>
  <cx:chart>
    <cx:plotArea>
      <cx:plotAreaRegion>
        <cx:series layoutId="clusteredColumn" uniqueId="{3BCB4E97-9EF1-457A-927D-CA2A1F3CE824}">
          <cx:tx>
            <cx:txData>
              <cx:f>_xlchart.v1.4</cx:f>
              <cx:v>Rating</cx:v>
            </cx:txData>
          </cx:tx>
          <cx:spPr>
            <a:solidFill>
              <a:schemeClr val="accent2">
                <a:lumMod val="75000"/>
              </a:schemeClr>
            </a:solidFill>
          </cx:spPr>
          <cx:dataLabels pos="outEnd">
            <cx:numFmt formatCode="#,##0" sourceLinked="0"/>
            <cx:visibility seriesName="0" categoryName="0" value="1"/>
            <cx:separator>, </cx:separator>
          </cx:dataLabels>
          <cx:dataId val="0"/>
          <cx:layoutPr>
            <cx:binning intervalClosed="r" underflow="auto">
              <cx:binSize val="0.10000000000000001"/>
            </cx:binning>
          </cx:layoutPr>
        </cx:series>
      </cx:plotAreaRegion>
      <cx:axis id="0">
        <cx:catScaling gapWidth="0"/>
        <cx:title>
          <cx:tx>
            <cx:txData>
              <cx:v>Ratings</cx:v>
            </cx:txData>
          </cx:tx>
          <cx:txPr>
            <a:bodyPr spcFirstLastPara="1" vertOverflow="ellipsis" horzOverflow="overflow" wrap="square" lIns="0" tIns="0" rIns="0" bIns="0" anchor="ctr" anchorCtr="1"/>
            <a:lstStyle/>
            <a:p>
              <a:pPr algn="ctr" rtl="0">
                <a:defRPr/>
              </a:pPr>
              <a:r>
                <a:rPr lang="en-US" sz="900" b="0" i="0" u="none" strike="noStrike" baseline="0">
                  <a:solidFill>
                    <a:sysClr val="windowText" lastClr="000000">
                      <a:lumMod val="65000"/>
                      <a:lumOff val="35000"/>
                    </a:sysClr>
                  </a:solidFill>
                  <a:latin typeface="Calibri" panose="020F0502020204030204"/>
                </a:rPr>
                <a:t>Ratings</a:t>
              </a:r>
            </a:p>
          </cx:txPr>
        </cx:title>
        <cx:tickLabels/>
        <cx:spPr>
          <a:ln>
            <a:solidFill>
              <a:schemeClr val="accent1">
                <a:lumMod val="50000"/>
              </a:schemeClr>
            </a:solidFill>
          </a:ln>
        </cx:spPr>
      </cx:axis>
      <cx:axis id="1">
        <cx:valScaling/>
        <cx:title>
          <cx:tx>
            <cx:txData>
              <cx:v>Number of Places</cx:v>
            </cx:txData>
          </cx:tx>
          <cx:txPr>
            <a:bodyPr spcFirstLastPara="1" vertOverflow="ellipsis" horzOverflow="overflow" wrap="square" lIns="0" tIns="0" rIns="0" bIns="0" anchor="ctr" anchorCtr="1"/>
            <a:lstStyle/>
            <a:p>
              <a:pPr algn="ctr" rtl="0">
                <a:defRPr/>
              </a:pPr>
              <a:r>
                <a:rPr lang="en-US" sz="900" b="0" i="0" u="none" strike="noStrike" baseline="0">
                  <a:solidFill>
                    <a:sysClr val="windowText" lastClr="000000">
                      <a:lumMod val="65000"/>
                      <a:lumOff val="35000"/>
                    </a:sysClr>
                  </a:solidFill>
                  <a:latin typeface="Calibri" panose="020F0502020204030204"/>
                </a:rPr>
                <a:t>Number of Places</a:t>
              </a:r>
            </a:p>
          </cx:txPr>
        </cx:title>
        <cx:majorGridlines/>
        <cx:tickLabels/>
      </cx:axis>
    </cx:plotArea>
  </cx:chart>
  <cx:spPr>
    <a:ln>
      <a:solidFill>
        <a:schemeClr val="tx2"/>
      </a:solidFill>
    </a:ln>
  </cx:spPr>
</cx:chartSpace>
</file>

<file path=xl/charts/chartEx4.xml><?xml version="1.0" encoding="utf-8"?>
<cx:chartSpace xmlns:a="http://schemas.openxmlformats.org/drawingml/2006/main" xmlns:r="http://schemas.openxmlformats.org/officeDocument/2006/relationships" xmlns:cx="http://schemas.microsoft.com/office/drawing/2014/chartex">
  <cx:chartData>
    <cx:data id="0">
      <cx:strDim type="cat">
        <cx:f>_xlchart.v5.1</cx:f>
        <cx:nf>_xlchart.v5.0</cx:nf>
      </cx:strDim>
      <cx:numDim type="colorVal">
        <cx:f>_xlchart.v5.3</cx:f>
        <cx:nf>_xlchart.v5.2</cx:nf>
      </cx:numDim>
    </cx:data>
  </cx:chartData>
  <cx:chart>
    <cx:title pos="t" align="ctr" overlay="0">
      <cx:txPr>
        <a:bodyPr spcFirstLastPara="1" vertOverflow="ellipsis" horzOverflow="overflow" wrap="square" lIns="0" tIns="0" rIns="0" bIns="0" anchor="ctr" anchorCtr="1"/>
        <a:lstStyle/>
        <a:p>
          <a:pPr algn="ctr" rtl="0">
            <a:defRPr>
              <a:solidFill>
                <a:schemeClr val="accent1">
                  <a:lumMod val="75000"/>
                </a:schemeClr>
              </a:solidFill>
            </a:defRPr>
          </a:pPr>
          <a:endParaRPr lang="en-US" sz="1400" b="0" i="0" u="none" strike="noStrike" baseline="0">
            <a:solidFill>
              <a:schemeClr val="accent1">
                <a:lumMod val="75000"/>
              </a:schemeClr>
            </a:solidFill>
            <a:latin typeface="Calibri" panose="020F0502020204030204"/>
          </a:endParaRPr>
        </a:p>
      </cx:txPr>
    </cx:title>
    <cx:plotArea>
      <cx:plotAreaRegion>
        <cx:plotSurface>
          <cx:spPr>
            <a:noFill/>
            <a:ln>
              <a:noFill/>
            </a:ln>
          </cx:spPr>
        </cx:plotSurface>
        <cx:series layoutId="regionMap" uniqueId="{5E172A88-EAE6-48CA-9D4F-6648BDF26CC2}">
          <cx:spPr>
            <a:ln>
              <a:solidFill>
                <a:schemeClr val="accent1">
                  <a:lumMod val="50000"/>
                </a:schemeClr>
              </a:solidFill>
            </a:ln>
          </cx:spPr>
          <cx:dataId val="0"/>
          <cx:layoutPr>
            <cx:geography cultureLanguage="en-US" cultureRegion="US" attribution="Powered by Bing">
              <cx:geoCache provider="{E9337A44-BEBE-4D9F-B70C-5C5E7DAFC167}">
                <cx:binary>zHzZbtzIsu2vGP18qc552Nh9gE6SNWoebNkvhCyrOWdynr7+hmzJbdXVPTbQBtzlB8NkZTG5InLF
ipWk/3s//ee+eLhr3kxlYdv/3E9//JZ0XfWf339v75OH8q49KtP7xrXur+7o3pW/u7/+Su8ffv/U
3I2pjX8nCLPf75O7pnuYfvuf/8KvxQ/u2N3fdamzF/1DM18+tH3Rtf/LuVdPvbl3ve0eh8fwS3/8
tmru7P3Db28ebJd28/VcPfzx24uv/Pbm98Mf+n8u+qaAeXX9JxjLxJEgTCFN5G9vCmfjp+PkiHFF
pVBSP32er3l6V8K478/j8yzuPn1qHtr2zdPff497Mee/D6et87/csO8ep7e6/Hw/v78E9H/+e3AA
7vDgyDeYH8LxvVOHkF+ND58e7PPt/3PIuT4SkmlJOPkCrXqBPGZHnCDFleSvIv/96byO/PO4A+Sf
Dx8ifxX+euRvbNo9fHpz1d11D+3PCwDVRxxRLhmV6POHvgiAp/URwooKqtmXCLDna3/J/R+e1uuB
OBh+EI+Ds4dhubn69WG57Ns2vXvG5J8vCMGOhBIUaaChz5+XVKTlkWScIqnJl3CR50t/Ccf3p/N6
HJ7HHQTg+fAh8pc3vx55/87effqZyJMjLqlWAvGv0H5TBDwN1QEpDGz0OvTfn8/r0D+PO4D++fAh
9P6fvx76k4cpvXfPmffPk57QI00p11Tyl+yDEQQFafH45/lyXxL9+1N4He3ncQdoPx8+RPvk9tej
/cSCe9BWn1z5DMM/R50D6owqSuhTbX1Zez2AniMu2PN6QAdc8+Pzej0Uh+MPQnJ4+jA0a/PrQ3P+
0PQ/LyCeOFJCQ64r9oWBEBTbbylI8iMEUpQT8SSHDorx96bzehy+jDpA/8vBQ8zP/wVCaNs2dw/F
z0OdoiOFCSNcPFXcl8uAsiPFNZPqKSQIBNKXhuMLEX1/Oq+j/jzuAPfnw4fIb49/fbb/2bddc1f8
TLnjEX4kiUJMUfzEQi9SHgP8TCMsKf2yJvBL9H9oSq8H4JuhBzH45sxhGP78FwifdfPw8DPbXqqO
tOZUqMca+w3dEHyklZSYQP5//sDC+Dbzvz+P14F/HneA+vPhQ8jX/4a2t7pLf2LXy9ARhaRG4jnn
X1KOR6HyMioExk+kc5D1V9+bzuvAPw07wP3p6CHs4b+gubq+s8ud/al8I8BQYJDTSL9aYinQkZKK
fVsMvs35H5nR6+D/PfIA/79PHIbg+sOv53w/SYuH53X/zzWnR/GRFJhSSZ7NtBec40l8RPEj69AD
wf/dibwO+9OwA8yfjh4C7v8Liuw5GKSde3P5UxssrI4I1FAlyFNvC4TyDdN7QhxRQQimmH5ZFgeE
84OTej0ELwYfBOLFucNwnP8LmP86uUuLO/vp5y0B8DSVllhDN/VNCIDpj6AVA52D+fO1vgjMH5nB
68D/PfIA9b9PHEJ+vfn1lLN+aMo7Oz+j8M9Jh+MjpDFomWeF/9JTw1CNFVJIqieNf5D8PzCf1/H/
OvAA/q/HD9EP/gXtld842BC5+3noMw7cwhVj8sni1y8Tnx8JLjnB5CDvf2Air8P+deAB7F+PH8K+
+RfwzDnU2bSqUvszzX0sjkDYUyQOuAaUPdWCUHJQY39wEq/D/mLwAfQvzh3Cf/4v4Jxtd1f8RMZh
oOAJB/vs2cl5WW8xOcLisdA+mwoHjPPd2bwegadhB9g/HT1EfXv965ned4UrP/5UsgGm1xoLfbCN
JcmRRkqBnfAE+UHm/8hMXgf975EHuP994hB6/+zXQ3/T9HF/9xNT3qPkCLZpOQcN+YLgPS6OEDwT
ALtWT1uIBz7CD0zldei/DjxA/uvxQ+Bv3v964E1zt6Q/0b70HuXL58+jP/+NovTA3/+yUwW65/MH
zn/by35/Jq/D/jzuAPXnw4egm39Bdb1yfZe8+fOvJr3/icrGI4/OmaAEyZfQg6mJlMSM6AOD/kfn
8TrwL0cfwP/y5GEQPvz56zP/zyZ+TD/7MyMA9jBEgGnYl/3iUb6U9h5sp2sBBjP/Um/RoXv/Q3N6
PRrfDD0IxTdnDuPw579gMYT3/d0n1zyTwT/vrzyQk1RLAU/yvGQgqUH6C9jSIk9b5gc65wdm8jr2
XwceIP/1+CHuof8z8v///1zV18fKgrvuLvz8PNo3j1b972c/3yI8Incw9ImrXw3PFxrffvrjN8j7
z3f25aGwx594wfGb3sZ3zdcy/3XEw13b/fEbgZKtpQRhpIkihAhQRePD4xnoHDCmcFxoBraQErCu
rGu6BJ6SU0ePW5DQ0Sn4ggAn47c37SO/wilwTymYq5pgID8uFf76/N+5K+bY2a9IPP37je3Lc5fa
roVrag4tYPXli48zlYhQxLGEDVH9eCWlYBbV/d0l7IQ/fv//OJe1vdW69lvlfYimNa6LqyRauk3r
Cr6hpLD+3JVopdopQCQ6HXiCNrJc6iCTCV1Jh7mfW6eCLC9vIjKLlRwXFvYyK403jshE1tHVlC1j
2OOYnlSUdJuKizuq0uxcZrLaiaWKTOecMrwQ7+eRfxrkuuyju6YlRegq1e9jFy3nRNF6p4aI+qSx
yZ6knhdWaYtTE6tJ7wiV8fkUu8mnHSfrJYu2XTUlhmB+zj39IZttYqpqOU7H6djDU2480nnrRHhV
GPXYWw2eR08m4dEQeXVTm8QuLohUJFdFEZXrBLX55SRiNPm9ztR1nLg6RF2bh3WJ1NtpUNGG8ozh
gLbpMJpGpJQEIu3RdeWRsodb9K4rRdPSn5ra+ozEw7u8nSpTpFE3mhQazY3qGwW3I+PCTHWPlm0l
tXfdwzce4ay6MZx4QsMedRyFdloia0o2RvvUS3BQiwgnPkZdamQs4mCe07EM4pazyXiJdbc6GdZW
Oi9M3Fx9WPIpXnl4jluTZsxrjRhkfsXigUXGc0vfhr0qyW5GWaxDD240M0uUeseU6dZEQ1HOvlzS
NIw6CB1LRY6MbOKo8Hu8FKmpFC79uZfk3TBP/TZL5nJb5/W8marins70wRXLSZcuIiwcm/8qCs1N
nnh97bssq0/GZdnj6gLHmwx3ZTDlPPNdXQx+knfWRH2fxUYm/Xw746TdT0zJO69He8xLs1RT58dp
S9dLzUypZnb1uHK27cDv67pae573fpLLlsjoo8vjs7xZ1nZCmxKXl42WcANFB1GNZ3HeE40f2kQw
07il2TUcoifihAVThyajChyQOK9CUQ97kqli3eNSn7OyC1Qdm4k34RxtdCr747ii5Vphrw4sbz5S
ITeLpehu0h5L/Sxp4sVootNVOiC7ZUAAp2Kx02SKnsxvZ9LDz1GUeytNbHFciKkJUV5ftHVR+Wqs
1PVct+XFNPfCtwNXBg+jt+lYPpzqRpaGcULDmMnEtyKZ97nNpZnitZYN2U6ji8OMpCgssmK6aeo4
Nxnv0uO+KmTY1CjairaItyQq1O3gOXoyDs5LTNZXg4+66iazzXvZ685MVStiv8viyPSDkIFFwvPr
vPMzlt1WY+kMbWq81hlVQclk6pfc3QxLU58iG8fbnkR1kBdx4buONGaiPD2W9XA/F/3UmbmBeUXZ
nPj9jIAqWjQo37EoMRjWdZc2zOgCJX7qMApI4cQJ7eL4cmmr6Zi3HtoUPbfHeaLFe0XYlZcQ6bcu
u0oTu/MqCkRFBrsbgdUupzlCgcSV3Y5UnTmr1y6BG8672UQ58avuxJZ6COkkxV71Y31STjEs3yvX
lDrMmGj9JoqNYPlffMmIId5og3wgaMVV7M6iGh33aBRrRNi0pYuUlynF2Dwy9K4C2of0Y3HI81Ke
1F1bmFQAxcaeP9s8HMfKzwa1EY6caJyua2XXReqAHMSwVZaeRB0stXa8J0xTn2m+msesNmUfL5G/
RENgZXLMq4vEY73RbRMuvc7DOC2lP6lcHEcND+iMH2o1egZuZzfMTelrO8bBkBTVTWPj2qBWXJZV
mV5ou/BVgfNiV0VqWU2Cuk98iqUpqnw852WabdBgq2uOmjC1U5DmIvWThvpeX76dmV1MM2CTc76z
QxEuFr+fMQKWUHLfFR7zkUsbQ1irtxPHyFAu0uuknIrIWIu6bc3L3aSs4TZTIRlR5aPcRp0Pu49z
QAZ5M1kLP69SL2RKQAzybPJd3yaAvz0h7Zj6eV5EG8YX4dP5U4uzcY36qlzDeps2KV3eDUNPoDDw
OBjnun/HdRkM1A3cDGM7Qv7q4TwDr53HfbyaXVeF2dClYbdwvxnGaZdEtjayKM2sq9J0CzmdZ7zp
aOyd47mdz6M6zf0K27NyUVcqSvY5djAxlAeyTc+9qHo/0ikNqy6ZQ0Hq9JbHrgCuLeEmgXh8WVY+
kWVsSA/JQ9tuOBNe25lkrgO2uDAHsE8FEXQ9j3Q50Rme3g5x3W2KYtmqMcvXPMkKSA/UBwmp+h1N
UIgLZPL+eFatMJmts8YkqsLraNbEJHXrTAXVN87cJgHT2WRldTu0MzFeV12VbaN2dpaLSTCUzLiZ
ou3YpO3a9WUE9N2MQZHZC9vaUGPe7WJq16Vri81QtWjXzQu77vDpQLIx6JdBBLxYujBhGQodGIHH
bfZ+UdYLZhRJaTLXXdLO45tohtxqOu9d0uZJAEmIN7JG+rzP5xSYoau2UB7YpgD28F1M9ArZKk18
uAWxFuMY1b7XoMZwL85g9GBAlZXBwvsTVEJo+kbe0CxdU9GFNWuVKXFdGpec6bj81BAZ1G0BJSOJ
7gvAwvSqe1/EFXw3m0YfQY1ZiSWNbmtvGC9jBTUvyhD3RTnj9aKT6bhDVWfQIOoPiWuGyJRLE4US
NFgaZkA3waLSTbnE1E/GajTaQTZNcb8CRn831t1q7vB6Tr39UmXHU34bl1Ars1vdFaeCF2f13IZs
cmueZbDYEnopsPVb+m5y85XN+EWcf9QlM1QXq1jrD2XjBTg/0VEaSLrNXX9LeqirQxsMnTtjPd3U
5RBUuRohEyYVojkDXqTd5RhNaFdbEcR4akwqm63I4ncMeUOQInFZD0m3SUbtjGrouZtiqFIu9AaK
wm4Y2jCt1nTUKyeKHUtv55qveqSb9Vjau3wqzlBLgqIiV54ebyuU7DjrT9uOnTWuPu8gYZYxHU3X
aBe0dGnDVqZNGI1uNBjxrQeK1bd4ToNoiLThGMenRRJvlopUQetBjNRQ+UVpP6ic5SZJ1QcvH0nY
tpAuqoPKMDilTA1rbTI5kuUKipgzQ95GYURjvs1qQTZjbte5Re+XurK+5njxoyk6r6WXbpiwOOi9
aDH1xK76AkKZo7kPJU3ry6qB3xJ1Fd+nXvMhSYYsJKSAYt3kfM97Z9e675SRdvZF0kSrtElOytl7
SLQ8afgIyeXZgNbNpznRJzOpjZ6SQHfJKu9AfdWUhTRtWp8+TkvWzS1oNfgN5MdVHaQKxJI3JfNt
gTuIYzaUt5BopSm86l2Rj6e9Eve2R1cldDCnHioeQJhVO8c5uaUNvShRB7MqiBmTxAjvipX4Qg0t
pBIZojPcjpd1gi/7yK4bIIPWzY8g0lXPJ7ue4UIbhGJ3Nw9xdqWLeNqm2UPvmE9KtYrmzp4sBQie
phB+z9r5A2JJeaKGnJimqvRZWeQ5rJWyvoQ1da7K4tOIs9Ax7BnnlWg7zPkUwr6YV5iBUBY08ArG
MY3a0fSM8bBG8d61bb6YgsmrzlMJMjyf5xuVVvIjvBug/MSN+XFUZ0kQx1Dg61nmECnVBclggcxd
3Qd4nKiBZ94LA1LKGp2nqe+EOEPzModRHoO6iJPt4Eh17FxOTqFJ6sPO5e/7KLqEtxTS91GTHEuo
9F016DCpQICLpKj3JW6rFVTkxmc5zBE7mvhu7NkddRXZlKPwjIyIt3XKA+qFpw6ADuMBDmZjvY+h
ZfAIg7ovMCv3RBfDPnV5FmLpSmieeL9zY9VcTcnSng1RKgxisrz2ZpwHQtZlZ+IS4LAy1luolvUe
NTpepfBIicGzp0NaxGkf6lx/UFUar7qYOL8FTl8vI3P+UGatDzw5mHh0Lsi163dVkRamZuQOV6P+
NMP6GEweZ5e2qFGY1VnmT7JDZkTJ+0TldOWJGG/hpSW7K12/YBPLvtk2TYxvJiyWoGfWQZLq5p5E
Q73K23lvq7gpjM2xBu8a6vCgPeEz1MkdXUgSOFXOoVLLbGQ5zH4Ps3rrMc6dP9Zcnk0JUBIZsdzk
smWbXoylGSoceRtFcOSP3fxunCccxLJiBaBa9GeZruZNnE/vkwXe8QtqrbLO2HquT/gsorMmz0nY
FHJez8CUYVd5y0netzrAS1Wv53ahH/ToyKoX3bjDGYgBXzFg4qImyNdNnBovdz4ZxBh0ix1WvW3r
Xau1t9MDNMSkXW4kztG7cSDY520/vl1Aab+d5hj749I3Bti9XGNly42Mbe872B29RBMfFjPHNdpH
dd8G2NopbGTUnhRzlAdTn+GzWpP5MY+avwbajX6tc3LS0G6dYns56XeFTTxiuvKtlM7d4aSMwlzW
HlTyiGyIV1iz2Ppe25atxznWlYnmaDRVnFRriSZ6nM088kWL2Xma8ve19viNG3DjT4stTAfr7N1M
KuhpuLDHUVxO6yipGhMLj5/kSX2dNXwwzcj4lmtZQraW77sS8itqpmBusnYnir4wpLXKnxuk9uRx
RU65fpvjKr/oKZpWqM5xULH0nMbtX3bqQNrR0h47yacTaMyn83rAOux6ezvwNloPLE6OqyHvAkvG
BegoHvcSQd3OxigbwjLnUWrckt0gNy+nxZwhqLOg9VuvGtdQQZZET74aCDsdcRPdqt7Vm4F3IkyH
iK+0g5KDRik3EnpCX8oEm1FoA9v93c7DcC/RILrdwCjfRkMuLmis500th3LtZlC7ga0XfktqPV84
nJFLEGr8I1VNdzqhPu1BBNLxrAZOByZK2CfPNr6g5bCNaVWHdRSVF6W4T+pNnFbndYfv41EHZb0l
9WXiOl+JDe3sxxlq+q5c+sTXrio3Wrb1Sstag+wcM+9Y19y7KIjjJs7z4S1lUGq9Orb3kJETeAiN
tynVEB97fRowL1sus5LGtwB8tp+ozB9YxCZ/9hq+Vrkurgs+A7FmxJkaLdeks9AuFNH0NimxvrVj
B33LSOr305Da7RzR7EPDegVSKsJAO0MzNb4nS7eZexzkTsZm6Ovik9MZJELHGWqBlvCS+00/9yj0
EicbEym6JO9LmgnDRNztu4TGJBTKQ3jdNS3LfTYx73ICUQt93dDEt4zFXg76v+jfx1NdWpOgyV1a
Yd15Dve4LhzIRp/Hc348UzbKkNsan1Ug/bYpLevCzKouE+jLE3xCpoq+E2lWnk4FmUA9YOZpUxQs
aXw7RuNVP9lxCShcMgldLU5Riou3XoXZtsTeclm2LXSmWBbVtqHK6WBK6ug6GeGxBTPWTp6zJecP
UZ9MQQGSGIqYcpk/trlozcAzuYf34dK1I/1c+XWdqAAaUfKRF5IYNEXeKq9j6J5rUoW89mgw40VC
s+CgZcp0Y0bpuh2qepkaMDPqfC/y0Xk+dO/6Y6yX8zKqyY3Lobcobd3uSROBWwOtlYEyp2UQgQ0m
/ESJJkjrOUkDXCztmkTqjiduO/Ta+ah3CNjelj4DD2CX9GjwaeGqk7jKpi3vh92UQcOUeXub0Oum
wT6ryWzauF510I70cRtd9JGsNgy0l19b1/p920Dnvkww5aYJZrWsG3ZSlSj30wIqZEQu4C62hHe3
TEiTzizMepUEvai3qrF+5h7T4LYeBz+TeF3q0e8j4atUmW48jUG6Xs5KtgHnnuHZok3Kcz+Hsu5q
mvk8LaDEwIveJECJLcNmyHw0vc0LcVHNS0DKcZXO6pqhMkzraPDHaTMWD3kLBW1goxGpuORL666h
MxzWaFJ/IUmtYQia20HxjpmepuCKDPWyF4kQO93nwk+zbKVQfD/GyQPF83zM0nzDZz76FAvnz2Qe
TMqKt+Be5KYCT9FkEUuMVvOaT6ldc6X3FinoFRO+V5Tfq/ZR0w1pElimNCh45BePrSeDmnCRJwv1
M4seZgLiW7q0vIQKHMpqnnycgQcoR2U8XoHfQcCsTBhZgYg6Kx8JjxdZ7kc6mwNlMTNCgM5DXN3R
Kg/SjKzA2AtL3SRGLbmZmqIwjtT+VEVBn0OjHfNLbocgAwulHBM/SttPZJJni8InGtr4vtI3Nloy
38tYctlAC7iCBL1zDaPmMR8dxi1cbj518Qy9iYoB2BmywmZ+SuGl+wuPzCs2VjHoFwSqV01hQV2o
Bbpi3IUqyaD68P2k4w9Sbeq095d6MIXU14v3aIupPR4jo3sS5CUoWVntFzVkAU/UTVTxy9rDsWma
FCSHdwbvla17N92hJD+JM7jjjkzQCoiQzdMHkZYGdMNqKiQU9/I0i46bJJlMm0a7sWguQame5gz8
YVeILLSRel+nfAyW+ZHT48vB9rVRqaamish2nl1inIqCdOSdT9gSFLW3thltTd5gbTS0MMY1NdtC
1X+bRZUfgekYDFN7nKHqclqCuCBbDH0/9IiBQ9wZaPC0n8LmhuHTAu42o5CNZRgPcgdWDTOskUA/
jTt3ns03XdzthHZQz1DEQS05n3oZ8PXgz8ptRmmPBSo3Mz0H0xFk/zitKgfVJBoTM4/WGgvQgAfW
7Yoc+lvRVqZrpfCL0U6bZq7MXCFwsCbJffD9zkdVrNq8g7XGpd8NejDgQRgwyrZDzGIw2i8Xitai
9oJY3I2jgkaviaCY60/SFWua5Z0p8oeqicCrZ0t3gixBF007D4FMKqDWesj9KVPxW10SFjhG0k0V
9RZymVUG+qC7gvSwbBLIbuediBIIr5gyo4YhaOIwWsBi6+0uqetg1ux907zFKvYHrc/gP1bw61Sv
ZM0qf+jz1VIEDa4NZVdReqxTFbihSc3IokBUOz3iYKzfVfhBpfgOxPloWlw3odeq89zSaBvzae+K
GhZ83S/7aWCBjNB52dUnGQe3FUj+o0XTGXQg23Ic37VTc4zmd5q0l7bWUCsXJ8OxBUnQ0vxdlmbr
BNoUUUFQqqT1i6jZpX0HBXfybjxyknoVbGdMfoP6PSq5UeUSLFnhE9QFvDyec7v1UrWxzRLvG/je
2G8pnvwcakg8r9yw9ppjBj4ViCC2U9quo+IGfAeTRzf1eDoIYBS5XGHSg8nfrVK9HsAXrToJElRA
zwj+NJJ+VKoT2E0xSb/P6ndARQY0hwEPwkRJA/sXlyko0omNwSxmnyz0XPAb1bc+Ju/5/DFvb2Cn
BZo9aAehHrTAu26Z9k3nW1mtWnXbIs/vKuxj8DvQo1jo7GnngefW5ya3wGnQT76bvBb7yhX7BfXS
VKmerls206CPXR4S2KjxC6Kuh0SzlZ3IJZP9fFK3DfQhJHL+0j2wSe7K3IWM9GcFtHgrnTb5jlWw
zQD6JfAShfcuGq+rqj2tM2/b1OljVlsIWaJLaBq71k+kW45Z1AQLjWmQ9XKTIGhDSQT0N6uLbGEi
FN48VnAP0N/NIt4T3H+wnKYx+GW9PKFld41GFm9Ux+djsLNYcUGL7gFKELgfEpQMS/pjeO8YmSx/
ZPJuVmdR1k3rsdWVv+RgfAD9wmbGbRTHQwXdfHsxohvp2dMc56YYKazlhIqzdNFiW80NWLj9FcvB
HRbQ1tQ1lI5pwcESxbddx+ZjOfIVaGvYqhtuq2o2mgu5ap07JuR8aaDSknWe5vOmHSe9gvflxhBP
8jpZoNRoukcZOquqt2MzgMNdXueeNO3QBaQrlLEIw94AW40lbK7Z5bNpSuZ4l47xuOGFilZghWeb
UlcVWIBLdcLQJLZ5V52kiIOZWwUJSi4rMHLBZokHo62+KJcig16GTzAWpJgHjjui1UZGJXhKeox9
By2SQTlscbQtKK1ZZ8VJHO0zwvtNMcwx9CFRvdG9ay6wlrdZGqfbtq2zADepPrMyinapzP0EUPC5
rOSJrsttmbqzJFnVtISNUqw+OhhmOCnQ2hvyyJ8lp5MBjPHGgre6xnoUxrP6/1J2Zkt24lq3fiKd
AAnR3JwLWKwu+9ZO3xC20wYJiUaAEHr6M1bV/mu77P27zr5xREZmmgWomRrjGzPNsY8FCiAMwkT0
ua+3OWcxeeOoDduMNEcUD3NJkm3K4R+owmXW7ccUxdE6lwEKi3SZb2sUzc9b3CXYqiXq0EQ/Opl9
1mt0CKm9XuNUHHzUfdgUuYWU8NLy9ki4O4ZD+uBlHe3mYIFilVmo+/zsm/SBoaxbJti0amF5MzNR
6nF+0SMscZomBfNzBPFXzIVux/UmnGZa8mi1JbXue4MSOvcyNUfft1+arUKFyLFf2RZ11RKIzzL9
nPjxIeGiheSA6RRsN6KOXlKcFAnk94NgqJrqKAr3OMufRjXyk3Y0K+QQNYUZxqdqJb2AH+HVeZpb
fcim5qtK4eI10ApC7IR18OTT5tR5OPC9RiUcbBhtsu/y1GF0V/0uqNtrkrANS8wKD0GTrjnHVp4h
sVX7tbfbwY5VvMvUpIo6Yofe+6KJDX5m64s4XtaT6EdSeOWDl1qnYe7W+NYGAaqbeMiKywnFNlWY
T52DqAmbtRDpxW0bH7DTirwZqCiyZYwPY7d+GxZIFEss+6JqWbj3Uy0L04ZjWW/c3LaK3Qm5zid8
tCY3c6pPsxn0uR4Z1pvBLbtqMUvOJpYc43D+VDV+2EOwoLvVVM2OTHrvSPiEyXdvBKQa6FgNqisa
lqOfYet6KGFV0LqPsUL5aNZtxUnNjFerCuR7bKL+lI6NOfu+RmFvlwgK3kb3IhRkx9uAl8IvYm/i
Zj2Njk8nEqcSE1G3Rd+aS3knw5xKuRTEZ/OOOTcVXQ/QIRAQXxfRjaWpg/fWiQ9Eo6YzUh5CC9yA
slUVsSFiN6fDxxqW0T3FcWOXQox6TF3UlZCNZEFHRXZrupAb5iP4Fb0Ndlo6kk+ZfNoW87wl1Zta
ArKPjM+uURoOOUgGfDDjlyKbOhxOgvimxwFYpMZckZqYE0Je8qX3Nr2eloGfzAI9O4wTKMxbcI9E
QHbrB3XXx7Q7iGzu3+ckWo6OmuCajnX2ZVsn8qFvO/dRBJ0/RP2yQfesof7r8VNIuhhHHX87xM3d
1tBHYulFlMUHSHvfP7mRrRA/4VhIhnrPjWaHjMh7O7Bdk9muTKgZC8jQKH5Em4FOQMmgUYv7vJeR
OkUqBTBA1/ixFhHd6WR4iTPUM5KmAAuiypaTS/2x7rLteXZGHNNWTy+UTDc6DMQnmCjm6OrO5KFx
NzrGM+yZPFghhlMiKl5II2+WDhBLlQibs0HvIUKV8OFYqedOn5p5C3eGreLUN3LfV7q9qF43faXM
3bounys+qRLUA1a0ydOpWBuUDcswTbtsMOcsuN7q4PMM9aAh4Z5MzW5m3UWbwuxpIu9oviyM5bBg
n6ZgWg69Uv2RDoJd/chR/Q3q+dpjjxN186++Xn99+X/vhm/d04zQ8nzzefijN9W/v3fpDvbvr27+
p63Yzz91Aa/++rF/N7i64E5/dbv6CZ/6s8fY/8JW/fab/3/g1QXt/Ku72C/c1V8Rn3+TWn+woH9g
VyHwULRbyjJYdWg7AGn/f7ArjgYQPKZAFpHDi0J+aQDxL+yK45cQnIyTAARLSP/gvqZ/YVfJ/6EJ
aKuEccZD/D7/b7CrC1P1I3OFnitxGka4SJwA9GL4CD8yVx47/MBmLwpoozVKySmGv57PURXInYhA
jdzEGXdfQ9dNpx8e0X8AvsCB/3xlPBV0AwBFHscsAlT745UTiD6S1I0opknrCgfvIPgyxnOVlBAE
Ibths8/mEyzM9tukFwAbv798GPxyfSRiIgRm0AAuzgJ2+f4PtNkcTcM0XLYPMHMQdVD9Rwwq49Qf
+sllL5iR6ltENygjpPVhAes27A/zFESH33+Qn6m3EKODhghrotkHYvns8px++Bw2wKln3HDChC3K
rwLWNh8jtqxnaGRE/MNNY6j99MwZOrxcSOX4EjmnPz3zAa6tt2SSRauryD6n1ZZiO6okuZkZxTO3
PXf3v7+9XwcYbo/yKKNREDK0Hvv77U1udfMSQEaZvVpBYk2OtyeFgy5sK0HcwTgRDLeJn4Ivv7/w
f3quURwjeM/BpKLh0E8X7uIE8n3YFqSrTHwbO1nJM3NEmZzUEJZ+f7VfRzM6VnBGL+hiFqDRzt+v
ZjehF9caBWlN8atJT+8yWuZl712XMxu2e7J5k0uIAN0/zKP/8ICxgmDmhkmEG+U/XXlYZpZuLdNF
62J+ZaUDQ2PBHalavmsIJqf2Mq5+f7eXl/b3VQMEMLjPOErxRqPkp7njcFiMFRt1MaCd0Bce9hip
EivVP1zm11cYQS9MAg7aGEtnAqD4x6nRsQkg6+BUsXIsD3ChGhyNu8W/+67R5h/eYHgZ/H+/KTw+
XAbdGLD2pj8vCAkJ226kOF9aMGKvsDUAkGF7Xw5hKAAgugEU1W5WTQMmbWFky9d5nuHtJI6UY9/x
AHpkt47/8LF+fQYAY7FKArINsIGEP82fFkJpP1eon5dmZNtVUAF17OasXW+EaLL/ei3ChhNiRQyw
IyTRzxfzG4xtVyusicPKr+YxEAdeMzjqE2TGt/92DF02tzAKgLhhwnCAxT++3BgrkMQcgesplgxC
1ooxpIehHv6Eu/9EoO//fIE/gsW/zswEaSQWZ2GItxrwnx7gXIUOSHLdF2bt7I3ciII3vPKd8uOC
Uz/P6q8BcfpZVwTi9+/v8df1NgkxfCE6Y2vFZvPTGjR3Uz27AffYJBS723I5SVAfQ7WIqaTtzTJQ
bD2/v+avczNJaBSh4wIY6l8nzQh9Lu6qWENd9O6eeKVesfKmu99f5ZdVJ0YXHywB2WXZQxvVy/d/
2LXAVHvpccd5Z0Jyn0ayuqnGNDq3YqkKIE7DU4jJ+2c07n99lZds2d+nKNbWJEHHxMtExVUvz/uH
q/aGWMKsW4pUZU12BeQlPSoNbLmdGp8eifJbfbBtqtay6xcMqE3F9bvodHcEo+mzkwySlh1bmMv+
H171H3Pjb8sHXnSMXMSlx1r0az3D+jabN0vgsvKhP6Q0kPYgY17D/qD2Qs0k8mp2XXNf6TorNukB
AUtbYxr79ptIstEW3PERuj1bxD/N618mwQX7Rx4G1D8eXRz99OCsEz6VTPtiDmX6wcxWf/KI2UBW
25SAntGR4EYogoGJOhFlYOiNo+XmaZJ3KBA/8GTtjuCvbLLLakvPSVKtaxlBeqt3kzJu2w1+wJLc
opsZbHy52DFfsjWSkHOiGH740LVIqWAwFZa21u83l87rfu00HYqBRCgAo2GboPfVLrhZY5d+swDe
3HGqYrhFDrT1uh9oip+jG82SkgYgPestwym6vswtAzJcQup1+BCglB6dCcV9wKpuT7VoG/jaTn1N
QrUVwbpqVaRON3UR4ZlUuSDW3fetJ0veOAajvo7GDsyFRUU0e522bzKW7lYEzM3l76fRz+8Fqzrq
+OzSjCDMQvz79wHtVOsabfuuILfK7nUHM7GESh8v/7AoXHaLv8+dKIKCltIE5X6GrhNp9NM6KN1i
ZlhVaU4jETefCQWzkodugwVJA2Gho5mpyW0XitIHcph3cmb3lTA1dI4KmjS6hbHr2NX8Nu7qoYMd
kTX3fvJ71TbXzFGSR4ictPkKbbLAnlY9+vaSzWCYeE3ZaD8XvtPqQFeYTdADvdmvs/jkKbIOkFvh
4wCCjZGxWFUp3BB8Xqft2LtRfgxMW5s8rdr1SUS2A32ebmme4mlepBxq8wk+MHDJcXy4LIliP/ZV
dKyge9yPnqb2WohWFkPax+Yg5wAy/Zw2WPvrpWJnrAewkLvIuBwgZ+cLJdo1ALKXJg8Ak4B6qKag
LQni/dKQwOwqOMvg9tshPjTN5vZRwk2fhwgafGAQPYdoYP4zXjqs3ynmdDc2Tk0HgpZnEQ7v62r2
RGn7jC5oWV55yPnTAAJ+mTf5ENqBwVnDp9jKcIxJfMx8Ss6BRvhDcjU9VME2PI4RyCxKG/0tmpZJ
5xlA2CQPFYeSf7GhD9VS3y3ZMLKDUakZoCBP2XczhKbHVCP8Y2U7B/o09HAUBcjxYoYMtsAAdMt9
IKrxIeRWndA8W1x3Y8XPZGb72GTp3jDHrvDwg9tui0wxXOgCAUcCVAQIWlPW3RjBawj5t6baPhHE
LHCUXNbso8GIemxgsub9ssDj6cUKaGoN2dscjOFxzVKfd6p65d1K700A29N6+h7KuiulSEF4pp6E
a9FvdttnRmUBlM6E3myQWq605vxxyMLV5H6p4zm3ksEvItx8d1vSA8wnKE0PIJXC9lZVw9ekiZ+E
BDy7GLpCsnTaQxuBKKlA24avA/DJ+lDVlO4HOQQPFPZtDoXH7QiCE3kt/FeD1EGxcFkXMJ19PrRs
eQTyMJeqzcZDlWkPkbYB6hr1Mi1iDMR5h1VrAju/4AlKQuJyImQ+o43JrGGItlVVCGGS57CWzw2t
5vqMQ4s6tSZgzU53oJZpNnBZ+nlT8L5mjyfZcoUVA2GFSZIIKjc4j3vtSXBQbg12Sxj5m3qJ3RnH
7BiTW7xZ1sAjkuapgjWSz2rNx4Xtm8C/GslfJU6OOZ4qzw0BzeIqV67Yx/MVC1dOAfzuYqLbvRqX
kJfeZvydysyPhe7nUF3sJ3c39BOgYd/UW+5aJoqar74Uyo058j2mBL4UPVgXkjtqGlR2M6xbCgIV
Oa6XjvPwlGT10zDO48OyjeK9sbE+db26lvP0nAkY5rGmGKb88+D85zYxsCygRNpPqHbeswibmyP2
i3Fj9FFuPsF4jiC4e9oW1kLcz+o7svXdVTBG5IOs/B13yYowg3gL/bvpxEtaZ+/NCpfPpxuSRvUN
FinkehZbJvN0GH047rJ47Eo3RW91ndlCcXoXkunC8gx72fkXlsyu0IG7qmN3013iR+AZXmoSsgPf
2u/LxndDSt8yPnwJGvGS8ZXDhwW9opcxLaYa9nqWLDJvh+0r6rtHx/xzGrQBJD3oHzQkbc4HwLN9
p8dcTvX1gDGmmgredfg4VjX0Umy8171muQlhMlLrYvRJkTWMyvBORRvekLeuaGR9jfITQJfqIfMM
MVTvfiO3eoYtu+hV5SHigLhCwM8ubpBhSVeWa91HCKIhRlOz/rYLM5knI4C6mQ0JzkLsCPOc5B2T
zzUSJSh1PAoEPpYO82QRAPnVUD9RhjmUdv0dROEim1dEmKj4lgIIO6F64+nOjAhZ5DLk7y0KjyGX
mrj3WfH5I5/D7lxhnl1HvR+KqGv34SDw0R3JjmSwd+0UksIS6p4iAhs01N1LsNkrnxhTmuxyyAAr
WlA+Ih2ENBtNb/wEBz8bkZL04bBTaxaViuorG04fu7Y6T0ZVB4HkRk4isLIRxCKIOVnBuWO72oim
HGw63apEvST4IwaAgsIAL0Ynz6P3ZNdNy4ucIcjy+kGh/sqhUiBFxdeHVqZf63izwBsEYLSRz+VA
mq8ThdxtKVbErkuAh5paFx2Z+C6jbX0jh+ErhacwNm16zmbo3E5131OyNDmuLb7jeNgUkaqCMgVC
8T5Xvrsyiut9GmUKRMisXnw14qXQJkN1Q3wZDB3ghCVsdm0N/74NDqiaD8MKYglj4hvVmceog6ix
TJu4EbpLT2bYHpswOoarfdLdcD0vw2M3gfJ3bnyA6ccL0iRwq4f0a7ipuuwbxU7eGgo9a5NlLKo2
v/j+lQKb38zi1mN1fjSjfQSoATd7dYcYbnfUuxsGAAzjPQKxhcNFmtU5gmz3sm3OI+HX3tkH2oxY
6BZ7S6P2tk2G58pbVJxQLY7tar/3fu5z6NjXTR1i3ei6a0sXngM76vOIBN9jWL8wZhllV4KB4uV0
vWr7Kc57TWlB1XqdTvVh1HDAUGUkp2pyD6zD6N+HeJA5up0UiNe9JTUyCYmLDgQLzgiDsmlvgxrU
Llr15DTrupds1l9xsgFjZyY4qy3tl52B8Iex6KMFRPF2O07bGakBX7Ile8MCzotB+E8VLIQpD2ts
4jBXUKeQ+joUNLiJnBpyqnjRp355WDUGJaQLIEet2hAbqC7MSwUHwM9kB+epKrpK7m0mwJq3hyZt
CpCR+JlZPLY0w07O1wAmof68kiwB5dC9B4IgCQKLfg+zNE8j5No0IEC40AxuLkxVZFWe4268jpWE
KEPjPofh/Bk845WtM3AaVbsceY0EKsCdcUc28sEOsbhBUjMplqG67XvgujBPDkq3p0A9V0l9rNZt
t9mhjMbwSgTNTdLIMkgNduMO2PBakSBHarPfzRUrrRrfhW2+xok41Zdn28T+Eu7qciR3ktPKTVtM
2uA3NGQ4QxGPbJsB2QkfH4ZGHMiq5J4bep+GGGXB08ijau/G6RAz8lrh1LbCfQtpdI9KYx9k3sKI
HnZQNN6psudJ9CAmyMEEtMkJEO584mRft9veJuk9VOWXQFfvsov2fOYllKMyWkTZ98nTyvWdn7jK
vW7fEuN3cK5e+hRZtAU77NSHZWSjaI/UYbtnqbqHfqr2bkFEhWoGBpqpGBoY7J9wwesAvb7rOznd
SsSU5AzrvmuwvrNqPWYOo0B07NBwC/9yNU/jOJWGkGGfQk/LgV+j4CH9azCnMeCF4FqR4JHWyW2k
L3atI1dhP8tSBS14qA25gs6CwutVfYWcaHfoOazAcAYLCdgp+ySg9iBmsIHCnBnfuWy73zYJogxB
x9jZW9v1X5ONkyJZpbzuU1TkqKY/pHq8T9IV0SYfN0cOAo8hUWmQ6s4NRWCFbRV5ETiVPNdp9iVe
BshFyckGiFrE5JlXQFwmCIQujr6LJEUeyIODsUnyKcgQFhMxbOo1GUNwiP5GpLSDQwqefU7sG+T1
z8ucAsmBvVnGXfocryFSZSHd953yB+edPKeaPbd1+tQ0BKnEaHyAf/OQ1K6/DSg3he/9p2glZzMP
FE730uwUSx6dsqgbpqoqdT3ck1aoYqqcgkKanFCkHTbJp33mDIfpwdUOovmdqOwlAhqPe9gtD/0o
v7RmifONNHf9oFBvzU4h4zuN36NQPegJQR0HHSkP4uF1Cqguxm1479n6EA5ZdBrSjb0QRJUBRc8c
8FMN0zic3Nmu/m5O+LwDMmD3vJYwGsdNJ3najJ+lXq6pAiWCDew8AhHcMZx6dtivRJBDC2xvMO6A
Zgn7NndIwnR6wzqHcsRjCb1OMtFXOx3G3bFq+q9kbt15njOEAxtxN87VXTeJ82qXBUSnzA5DP2PX
2RJSkmhti9AgTxamDYX/Hco8oN6UksXVTsLSzzOpX0c/HZPUYTnDypIHY1Ju4A+uFZhWoCqIpi3d
S6/JN8/H9D6op+YmSMft3Ccj3WuB1+z6kJQqXusbhpwGUJZTs9IDjCHyZjtcOFbkkGmAgF26VodO
kXuZdug1sL3Wdn7tMwHbdatPSWIOWM12wZyJfEKKoJ+nh36hIP2H8Zr5qsw4AIl26zg2LxQ5rW4e
lyx57qWLCu7N/Rjwj1uX3WWIsC06CE8mxWMiaXphotdS1tNL5MlLKBCNGNP+YU3rR6S8HvWCCGHr
xVtgxwPrMO88j66tgu3fTxR58OzsvSvTcbhxgcGxBCcYbNX7ZkbnAdIn+2hBjM25EjrGCWFGJGjq
qbtNeU/DIk677RpxHFuONjsJXT2EUQfQL3EtFJPqBK96z/T6qpVOAViGpQtxqHVtipNy+B3NDS5z
FwwLwK24TFQygBoPYazlpqKgMsfeMiTBFW373SjXNd6T1ZilaPmaveDAOD9lQdWoYgxIq3fEDQ1W
FQm4U+UsDPwtB4nfPsbCYJveZgAmR97aBiQaaR/QZ2H8PvX2wi2ZCSXjyAS7pcr0ULPEHJFz5aD5
FHXP6TuUHP5KrHZHEjTr7czA2B9AXrlXAPHD3SDSoCoCYBpqL/hC76uBVNisQ1vFp54puPCctukO
UyoFjTGtSzks4XNvmyW8XvicPMfgqu4pVGUgdNudp9UzuOUHtN0Ovjjnot0IkCe9JKe3L8z4uzUx
LBcjlee43hT2+kZKtUeDp/nN4QFhhE0sz6o+xom3sQ+c6mWfQM8iEw4LsrmpSP3sIrBDgFUL59Qj
oge58sA+6uwBQjBaZph1KXTGESxCdCHfegnKnwCvqqup+oLMbXvXyKHsJfAs2QcFgOR0t43Rl9Gk
SalptZ7QcgJ9Kdp+jfBLyBMHBGO34Aa7jFnrs2eyLrvY9cinmyu7oJUEOrbk0xgszyahb106vCYJ
OPBAgSdshib5Ih0HgNKD9YFN5a/Ag6DST5oPTcvRXSA0gT1qrCW5mvir2lL1pIf6I2h0ijE3IN3R
4p4i5P93iZpZjqpvBI7Td0gnWh/i4FmPDcgPi4yvrrtjMtkTYeOjWNjd7AHrNo5WV7DX0XJB9oda
bO6pGYi214tbus84l9Vfxs6k98iOj3snUvVYDxTKrnCF2ICiwUtYHyFQ7rY6PTdr7O+dxd/3Iqbe
EC+OsZ7JECcp2chrtBPgT5jgnyfj7gWq+TsAbBLh0wyApeyAo+IgDMUV+ZftaZuNP2FbNCCWSPc8
aJzxlPdoTgLu8pz47IMPOnJOw+S+ZvIDshnLVY8AWtkkmX8lscZAQNGG2OmUBi/oZRHkS9M25drM
+iUDFYgCXPOnsK5xC3HYgJFm6cnNI4IaPF7vB6SAv6IxS/yVW25fF8VZrubodcQfyrlqhFZ3siao
w7mTNwANLUoJuOho2QGsckSHiGyjV6mxCxB4Dqh2ncqgCWHiT+6rTKYbvBY4aKv5DGcbsDCy/8iE
rJ+HBuoTZsxeO6BntI2aK9gjHfo9DPpkO3QRAKCqjwgpDcd+4PaFoSsCYK8s/khDUHQjiugCpVS4
jzIdAiWgS9lmui3RlBphAMgX0bjRI+vitLBuiy3aNqQ75CKfYmQGip6y9uyDye4xAVvkI8BgJxyF
jEmnjwC7vkvW7beUVaVCrVigCwYtRcPYTvXbJA+bHeP+qTaBJjtNY4P4pIdixZgNXiJeYV8AaTMA
IJNvEEnAf68x2rbAoA/RNsYFhyyl0M/IthTNvNxvDJW04rE6gYDsdmitAiR4NM7ubTBMx23gyc5p
xLewvCtkLrdY3hoNwBowIFkRBd96RJdZDVa9rp+SoOU3nVyuiaZIqDGu3tQsmrduktzlSMVusNyS
4DNtWrNHXx72LUUne5gEzNl8qYX5nGWyia7lVEUlfHSFVhtmCr8OF6UZ5yXwnT3an4DK1KDVC0cb
iQG58SzNEeLbUC66bYjZfvCLhYCUJjNaBkzILyUPPVC2LssXNBDgx80YKBUEqjXm98qXop7BYvrA
bjEOJ4itoeJO66E6h40wiOJUc9NBpYa2ew7nUETf5nm1mL3zYqo81r4zaLFjzPqRZQZ7QdiizQGC
tJ1w14GfY3Fa9TLVZQBb4XXS8x+uBP4gYLlMmF45qC8kSLBJwIvcUPXPqLWRvhrHCsk37BVxjyNQ
XIunQEfxlxqo5P2IA399TP6wE8zYTvKE8nSLUFB00xH8JqBRZVHknaPMJmxfgeVaj/2s5w/ImWNQ
dS1CPkdnHUNyc3Nw+SGEJESeG+o2UzTbwoCzT9RF7ryaTelbNkbuXm2LNHu2BOzYWBtnheFNhfMV
dEfo2UZvwRfwp0GhdZD232YAa9HdZuNIl0hkRhxWGUcWYaxX4vbG9ct4hCyvbeGaOCAlzEud5di5
CJQeO2TtmaE7UFpKqKo7Q+gOx+1D6MnDFjkosun4RSfJgdH1kK3Do1vb9WMvIT9n4VeySgiFE6Ko
w94atGbJ5wHLTRYigAiJ+cFDbt2lUxNe4W2/NahqG7t8S+fAI9K5+rdJIWGRQo3cprRHEQTtDicu
6A0leooglgqQdLdJCC6XQ3yzj3oQxkp/Ms1q6gKtX2Ab1VO4xykezYssQ+auNu8iS4+WrJ/Ceo5v
+9ii1UTm9jWaUtzhV6InSObtM8sW/hqEgzwu3H1JZ4QdZOOT44hqu8QRqlkuOdnk3OOzgi1PUrxi
yJTlZFgHva61WaYOCP/28cOqVJrsZAa8vHYm3g5TZNMm75BEwhSJR82ulyTovtTRWoNWlMJG53Fa
NYPWcLFb9+GKbhRHOQkc6CPemnTXNTPOBX3CcDzBuXFZoO6o7IAGVlt0LUa59eU44C9+oNMJuhGX
bB3j5KoTBBGTvqMd+gcg7TPtmbUuuEr0RPhdtdgkPtJekKSMCBCDCjh5exPaOoiv1iFg/QmvV/hj
aCn1u8rN+NxJMgIbAzMCFxY0R73u+3Gm7QMqZlc/z2pT7Lp1AZaC2BL8u2EVSvMg6C906zAFNQoY
hIairJr3rgOavG94NARYXdI6Rdqn7dm1Dv3Gnlq2mvAqm0FEHgOh/HpMNW+HMf9zmbCpXPQnG8ej
uI8mJvVNO8LW2QXrMg0yZ0M9obtRrANyk8XgiY/4nxEzQPRdXYVzyqFmmvGuji6tEGjSbmfea2yJ
UTvdYQz7eW8QRSYlA6iwvi5A50tm3CBy4MHTURMcA5WCvHHfBoM5giNDzMWvr+idE6Z5NSBzbVa4
lzXqzltfd+IEL+57lvgP2FJxyEIBfjUatt1h8Z6vRBRfdTZVR41OQegftVzIjxVaDkOuQNPel41v
EHcnJipCZKUPpIvWUzMhFWIu5vvm4GsVPF7Y+5JKsodnXn2sOjohBwUq/KOeRLPupxVQEk75xsgj
JGjUltbM23VnhgZFncBY4BMbr1TCIAQ1Ks5utdvckYp0wqErkxzHkA6ppL7d5A5jGZW7RgL/+WKr
7Bf0c/zoTJthmLO0+zqSdisXw6/rqm2/uDrcHkiY0Qc7iVUc1kuTgYT4+uSD4GmhHZgfHog98AwE
N0aFXCdVE4IBYzbtSb3QM/jwYDw7HMgOdFHfVE0kUv7V+EQNxakGglyEO9kQ+nK9+ZThpT01sE8+
taJbd4HKpt3cRV2hEq7CPOjRaqzcxIBqdoO85U0QHf3ExLkLK3ef4KR6n2DcFRllH9AxCDQ6nFr6
RUFFgHGWzHQHh2N7aWG0vjYt6x/+H3Nnthw3kmXbX7k/4GUAHOPLfYh55EyK1AuMlCjMg2N2fP1d
KClvpbK7s7rfuiytZKLICAYC4e5nn73XyUzvVY4IO6NZ+NtiGsL7MOzraZv5+q5oQoOVocrXnlXW
V3zUHmJ9599mQU8uTyNnE3/JM7qTbTYcGzgqe9/Ngo8RJti+HsbqYo5leyNDo195KJRU3461cuNl
tVPxi2mE8uzV/UeTwa7D6rd4kaeLnpS7YcfoboLOkyfsRTUdpqZ+95IsCTemsvQ2A2qHRprKodrR
TZTb3FFwWKBL2B+9iCN86QEh4m2bFdxh2ejqd+Vl6RLUFBZlf5rcEXL2X2Nbd69j7rNNSONe8EhX
ac7ubS/pDHHAKOeTQec42GhaZjcjRxGy6uXw3XZUe0+0pb0j3XNKTQ/dyHRH74CggGrlNBKhyEwd
og1ZNcu3WM3EXckxb2Wly5vWJgnSePgAwKKxNa/NHrxQkRr51sWoE7HwzPHXOHT9HaFrA+IffW1a
sHXNuur3GLnqCZ04tjo8Z9Z5jtEMTRDryCSFNa7H2jFQ98eIfEbj+xtL+t6jNCCraByVexqSAU29
OLT2cW5Rs8P9AHIylvNutg11jcTQfHg6lSA4hk/wT4GiVpqP1DQR+dSwSzayEMaxLKrpqFwOok4W
OGczQcsKZ8PZ22pMBASn0L6fLG98q9vaCiDKKH21AsN5KCNCLEFTg7GaS/8GAcdfZVV4GBws7LB8
dq1BBKw2pgc8IWIJwXT3DV0xjq9JteP+xx4RGOlO5Yn80prOUrmFjiSix524mqbKewgTHABEt/Nj
0AzBoU778NCnHgpdEmxS36hOfGSPWRnPb7jpULUjtEcjdZt7YYftJubYT0XbptljL0fzdXSs6MYh
68LebMXoOK51a02QEtxFXzWLIt33jplsDNz6a+x4pP854FPbtdYhS2YJmSHr7+a6zzlm5CH3fxx8
yjFsvxdZ+QnmaVw3qu/fh9TyblRlq3ZV9zhQvbbneejp0eyeQHzhCvJHEB3UwPlJe+0Oqt6worm9
s5U4TGE5HB03mlFLnZNljWotvaSGRKDfWtIaW4wkz0WRfXNg0bCYEIrVtQ0SzLhUTqBsjgv4BUGl
cCZSLghD0yq6nSiW840Q+abUZb1GV5kuGdV4u5qn+AEpvDxPRv4wcHIe/CJxN1VLOSF62pES2+2p
mkBprBxNyRwVQsfnlojdLhiG6IzPo+ONYE0MxoANuEDDyof5cTZGYCgsotuBm5hkaouVygi2UW8/
eUb6UeAX2zm+GW1oCG45e5nPnZkdkNrTUxHor3VrthBMcvNTVOxHiRwTG5aDfp79ejRXdbJAeIp2
1sUqmfz4JOYi+BIWYYFg6emEn4CpsLGHok03PundTT+yk62UU4pzLiirK5CBT1NbdyerH/U5Ynte
NXGfHQLUNET4qb1tlY+g5OXNmjZxfPYzr1zHGDVv/LxGQ0d21tDh92iKFCGUXevSlzj/gsFYp6qo
nxJDYFdiUd2WeeHsKnbBnT1b6VaLwtvUaC/XyHTRgo0CSTAB6GC2XnDuyoZd0CHZDfdLX2bdq2cn
pIgtUCpfhSvIL4tTpXvD2gwpcT9U7LXRNV+T3inu+t4Jzm5aJCdIoOZBNaJ9Dn3bPDfK8C9VpNR3
xGMDhKaKzqZJhiOUSY9fmTggDi8RblnP6DrQJqPpE5Vrp0uLQ60xEQb+cmasZtAHk8y2Oi+DnWUJ
hxR85nR3vVuKGz+hbRFR+EMBrf27EMfpNjfRwqxonub1oPPqwbDqd1+25aXN2Q53BImrg1dXMEJs
TQp60t1H0NHlJ1GLPl27LM+FdXYnSq+rRuZ+iMaYzvBcRMpcD0i9JzEgNS5HRjpA1bANFWif0PCm
PZqJefLGXKzikFdQNhiwUoKW5S7LW/Ap0xTUq0Zr/1RlRB1pcldfNSvNdOBTHTw2FYBG8m3FtIm9
ttV0MgWsjclkDUgIAML7REXydLfFm8CnLXGa5kvYcMRE+/CDZjMYgLNWKHfGeWqEfYrQVKy17JX3
bEeW8SP2dXDoGs5kg45t47l2XEKhti0YZtpDoik9Al7dTHLXL64TJda9TB3oJKFbPYhCw9Soo0Ie
XU/1DTK6NRfrkebYhmwOlb0x6SvSfr51KAwBeyHjV8fcLVnl3SEy0a+jhhS06CI4KS5pw3Xl1OU3
LcsY4JE1h8+x6rIfMgsDeiqCvcD36TR0ncFt0wZDyi2fVEawIp2ePlm1dmwQBQiRG0J4Dmdgsz13
UKf2LGic2XJnxgNG3Thi+fXMXdvNHnrCjJHTRWHOdF/diZhq4YnEu0NDCGfcOhRAKRWCXoqBxmzM
F9LAWC916kYnvyzDNRW5Kw9WidBgQGkk9xxXtDzsaSCWHw+1qdem3UefRpdCYbI8bFp1nJ0sWZof
sh3VqQtm1gdyoHQx5HypA3qAUT6U12oU4Rdrnj/iCcCO49D7zhzWsTFJLlnmTTdyMrKdVwtSw7G7
VMl29d32xyOMuxC8QnqtvP4t4SZHTZwSC1hnTPY+cfwtaLSMwqaui2KN66q8dXBMRVtMaKx6nLYP
wJjUKrESlKVepmodkYXem1FBCNjVRcVrcgnsxsK3V4PrfUPGI+unyn3rOOM2Bp90zdOhWTd5ZtC+
IqKAJRvwFXFx5BUn2MWALuHekIyWk/+NhDcmB8yU+0KZ3ZcULMMxqMKo3eSdag7IUfCBQ4wQFLti
pdUU3XG98RHhxztnUzrhPSWcuZsJ4uyyWCMeQ0AuRdzVm5kuhjgHxlw8DRW158YtRt/kHwnX2SYs
s6CWqPI6EvOJdZUerUf3mBMUohf9UZtmEAQEYfvbKenSYxuVnNH5N2PbskjTQC4ULA6AhCsKkugw
uFI2G8cg9RphLNkh/4meMKn9QG4y2xGhoD/k2ZiwJufrIBdmickpaJ1Zjnegwupe5zIZD6ascw4O
fjmuSthGr7J3aKjWle29NpATl+y8Lq5d6KTn0SA7ueLQF9Lzol6OILZsxNDexxJJs801GmhPtPKY
IMD+W9Plf7Bc4tJxDaYDSJ/a1/+L/bsi0AUFqPplp5/9BuTIWLhuukKYx9Rjc0RgzVqqzs4Lj5q8
3jvNeo9GcNc2BGQCquDDGIZQRtVUYnBlNZzuAjqSnMbSqcxWcyfhd9R5F4vPotM0Z7K+Ksaf/uFf
hHOsVv+idf85ePfnHN7/faoK/vtrVu+3b/kvE32/fdf+s1pmnbV/faj/hbE/czFK/9e5v8tnS5vy
/49G/ydvffmJX7z14B84/pkiT4yPsClY/D+Cf5b3D8M0bUagM3Ib9WVJC/0K/i1TJgh2W4zBZfw8
KT+T0Muv5J9geDEGVkMGjsP8smWG1h+Jx9/eQujyv/7+51wE3764vv9lWfdNbnuSWfySxCMYbPHX
GE/rUTEZE6nZrgf3oVIC130JsyMiLoCn0bjB0v1g2s3W1gOkZ8Pqth0EPUOqr7A3j6E7HFTbEtk3
4n5PQ25HmBeHgEV9qLwJqZxiAAXgPuk6pLUvoXqvsPlGU7FSUXrSNPfy3v0ydJg2arsjCZ4QPE66
WwHUy+vAEwXed1/Jb0NhQTIb811YdMSx0ca79GtkB/MmCy3aXXY/vZQdarIvacqzxLyE6IGxx6kx
CYMJ48J4y7Z5Vh3wxdiuLmWe7F3R3rmIi7AszWENu+wIj3hVDVBSaht2awjEjMNB++nI+aseqNlT
xDp0ip0Sww81uSMs9npdRPNHmuW3bsbLEnUONVTBEPHSr64b9Gjuzc6Lyx9ixjzGgvDaNBwDNU7v
APxX6ATfIEvbTnRM4pdJqGHJEqu11/n45yE2r+oxQlLS/JoDDmFi9VEtnko4ueVAsLxTI/5M78Ff
YMZ1y1ZUz9QQjprJpXeElXAlGahfuZQFKfL4LDm5r2RPEyoZ7+3BupW2v56tbo2j4JoF7OO4nd7m
xoQiWU8nVhrcwQCKnSosadI3yXYSVb31M6hyAujcfvaK+6V9mGc5FltE52i+t8P8KpviRgQSCx0C
qSfqx6ZPHyLdxGuy4tXO7bL1SBvgm4BMKjz3NHnISVrxzX4um5XstNqL3AZxHMgAkB/S5JnPyqon
4rOa3erQFvlNDmaKvaC/Kxv5KGArP3Kgj1ZlGBkrc4TKYvV0xezobGfVo2pgwK2U+sCQahC1kOYP
oMZEo7U7HgYP31OL2eQlWcqeUsbRDuSFPFqaJCbJzG0+xSG1pUpoqGLkpX8CIDyycau1d00T/lCm
vGJP+VJmZUOgHiMlQcfbhNbuRdrxojx7uwC04k6EzkQJElyTRh90QhlL2/hEno1dQPc3ptPiEDfy
hugBZMLAH99hRswU4x6bIV5OlNX4Nau4RuyoIGNI6ULUdy5Z37xijX42RH718ljvMMc1fASt6cYm
Yo65st/QLngb8UFvQhx3+ADql2wBVSmrQnwZvTXFOVikPPmQaX81F2Jd6kFsSqRx4MCU26Q6wgSN
Ea66WEyrJLbsEdMMWN+zoKwiy4usbcdVsUnMpb6mmoHYnH8bzaSgisIon9M+3XS0iQCDPLuESWgI
FocFQ9dQNW4YFsCPpRPYRmAQXc/5PHSMXd2KtdUUJw8vsRCTorFvfZSDtbdaqNWqh3pZALPjuRwY
91PDLkg9EOXbOL9NrFxhwcJh1d2XMORgC6emmrgVUhiDl6GXHMmT5i62u36dp+QJbLspL/2gF8BE
6kWP0hrqg4QtcXEFRHUHM8S2mcd2ZxkgVc04PzbhMHzN3XrcaTNEzwiaR6cHRBMtSv3UqxVmCuem
7gJnrSen/FbRXOPc0bsb5P30aAvKL812jmA8bP0iAD7lVbdynq7ZHJ3IdE0Hu1XZaTCRavk43Y2B
OOt64AQTfJ+94Qn/1wt17Lop4mpTTOIzcYG4JoURbo0ovI1cDLOzdbIHfW6rBN4JZEPKCuYY0Nnk
iSpxgApirLQzjuBxZXG1tESL9fs1XRZ6N7SrxHAX+/1NCqSByQ5RvoDj4lUEhLJ3/FOb0RGqg9I9
zAAJ+kK8kua2UCIH4zP1cX/4PusXrlu8TaVVnIyyGsifTBufrNEFa0C574uoW7WcVjcpMeGdVN5O
D+Wj4+VvWfNQaXkoR4ifUUp4I7fxYgzRiLU8109hfpyrhvW7NzHraNdqryKyTrAKtxiDTrEeWwAP
0sciAgJsNTr2uOsTvO4Ms/DWIyDUb0bG8qnpw10zGBOihsI65BCjjD7G55t30Dq96HYs3i3Yyhun
6tM1/QEom7b7PvT19yTCJd6YMaj7zjk0gXmIK0HEZWliVLhxWpzSsXsao3ntmcmNSJKX2SHwEg/F
KRPZMXFYfJ2m3gyCLrQLtcTX3afG80SDLj+7TP84WjguIW6DjCvhRGeALUpo6a7qr0nnPzcuu0Ef
nmklfjdMtZ7JmVH7MwHAj691ZHw2bf5seuEMmrhxdnHDzUQ1VuzceDJXDB/oN/TYM5oz4S4ASw7q
R5ocPFV/iGPmQcimH9ZdPz7Yg/FGomxXeeXC4WzeM0PAhDFZAEaZuWi4eXal79Vthnl8SzxKKaQ2
kxZqm1DndD43uh82O93A7E9Fr7dl6xqUiWJ+nWaaIS7sPTl2nCyonVZSWBNTeJz6MDkVQzdKjHk5
oIyPBHwRoo0gEkRAGLbRhGFfYVTBi5f0eOxlcZz1CLgntvsvkD30iwNe7k1DWrmnNb4NNIG2xrl1
op128IU78FHrwXiUwv5SlFn7lBrDuJ69L2XtdMcqVIubyl5owsyiqWi270TmdVsn72hrj+HXoPVI
+tWIfpHBuBNbxbs2QAul0bUq1efYuvISmj7oO+GozaCd9xQv3FB6wHpMgQk16r4wt4a9DInV6/d0
tek0RHB7nAZWS2SVq8hSjIYwO6JiysTv2LJb5vSoj0y93UEuJXkBabCKbruS7nFgHHvwH1VhYnOA
YwX689CxxltUQYuMmnnVpVh0+wS4YO68eIm6hKG7Kq18XSgCSuCxdhpP0Y72tWQwT33QmflUBHa1
BAXQ7OYIat803gIQ2Mfd8nmE+lVjKcy0WiNzbtOU6Rq6uhi92E7RMvWDD0MQ3hLBeows+VVXqEMU
RkXeHHEa7hLbfm7zBQiFv3ROxSbQ1Et0Mle0zgkV5ts8Nmnp9+zzI/W52CArr8GCf1ptDjr0UhpI
HIFe6X5AOY8AKd3RafuWW/ANW3eDZFVgA+G8FPFBANzriWhfhP0BTftUKWuf++2aYxc4ZJfoU+cj
/YPhiujmwsKMFkzo/JCV7g2zF2hFF6PaR9P8XJmuwW+CcVvGfX9Q/fhCvhKVU7OhdZqeByMmaBx8
REzqMA32s1bPP4ZhvCaqwolMPyTEK5BT3MvEuuWm5siXgFibBaTvALwSw2kK+zC04TXpm4+mfRDG
+Fjb7gb6+6aWj1WVvw119KWszH3d+di9m+Ms8ksRiaOnjBtGVGwmkTYbZHtrg68YaYjm2tQqsh2N
/lFl/quTs1WxNmSueoNG+2kb+KTGftWH1aVN8v1o9XuR2Ps4s1YOpHz8e9+HETioO54GewA5fwiM
aF+piNM8mksRXGR2g4bzddDWBTeTYT9E7nxfTcEZd9HattHY4VQ2cXNxyU7AGCW7RatnVU3NubE5
2+iov/ZZ8u5y1s2mrMD3w0gEpLAPS1kHtxXMALgSiMK2FymiEoB7mQrBw2jD/VFm3Nicpu2LZghM
NwdXpbCpyeZ+EM6O9ePq4kXwMv/OmYrt3DzIVkwrg04d/v/bHLPXSijraiR60zWW3IxiYSHi3IfO
FR8DDfrX2IVu/iVJ8qvNQZUQ3tmzvJfEjp/r0k6gkyXRVpvdOqejnCf9HTNh3pIIEWyosD11cQ8e
WN56+hvxrI2fIp1Ord6UPjNPJpjnZfDSuRxeVNefwEjvJks2e/AD94M0n1X96k3uZXKDb9xJyabo
Mhzc5BUGF8mFYiTC+jV+0IYJtn6d7azctq+I4XKPzHgADIRv3LjDv7YtWnQhjBkh44xGqJbep5s4
yarp9UsiSLyoOQYTOPMx4LYcgjf03nXKVoZf5pKX3nqeSD/hrIfRwCpKn8G1h4cyGTbaaG/VRDLR
6s8Ze2AsJiY0DWwB/QRHesbI7rpvw3Ab5PWNjpqrFP5j0IebrJGvdoj3hmWPPaNp1r1VP/fzR+a+
pw5GX1IbwrkzyDCrCDt0Ft9r7Rzaub9W5NruyT19J/l/rQznhcaos3ZsGpt2h4Gc2GgobvA104el
xWAPS9P3R2BWeEkHEqivVup9xpKGflqeo8SYbiLTWcVjeFvT5lwyECc2bao14jEYGTYZXP5sYiCC
2R/NBEjv7H4vVQXurq2OuBSt9QjBeC1GhL9a7BNr3mJQPDRN8zXzxZemdtFX02nnGMx68hv6yoKt
IS/GoxjpizUcSWfBYiMp01dJO5pYUDI6SeW4xSwY0YAlYO7E9Q+Be6i2QiDlpfGQYSneeiareeLB
DvS6UR7N0V9GYoA0zf2nsI7f6iLjsDVAazStm1qpFywtDAWT5XiqCwh7oXZeiNYtmPoB7rNMP7ra
fqyErPZll73HFmdJ6Vdqz8n0eRi0t2Jy0hH1u0XZal6HUL0h1iPOtYK0ZDwVi///GwY2et0zczpC
MhG7ufcXkBheqpEGRFs6G7P374CaKR4tw/SDc8gy+uscuXBkjXKVpnhD50bxiWpnZxuGkvEwbQAh
VkVvwmUZQFwDy+jHcM9tZ+mZTfPe8DWu3qFqV9Dr0EwDhqIEblqe8tYgjUBj6gsDOZ5i5QFxTUZo
nirqbzNWYux0HJCtJiZIguLZCCdckXCuV36fEUe2+zPW2nnxf97nabeeRusB0yu6c7AF+stUNXTf
oFKf0jPv8mbekbszAYeEAINzZnbtmjEsr15iUUyoFFOrD+51GnS3i13ItW6VeI+YgeItl3RifThq
C2Iio9Cm9VRNd10IHC9yh/BCDoxAsKyFdbZ7JMa6wBgDv7FcJ15tHi14jytHqfxr6E/F0RWEi7zp
GyzvtU+/l0zvKsm810r4l1FQKOEqd53ih89eK3VBw9zwD5WuMtbpdMRRbw1fi2R8CVNoqTaZdT+S
p7lla5sDpgcY8mIN3OZTaZ05mjKrgLVq0xRMOqqHVS3si+uwwnlm9dSbNe1HndMUkKOIj2wtBY6m
JMLNybtJ410zK8Qjm/5u5hPm82zI9wG19T7q0GCmuB/XdBPikLkduVdsjXnI140/E2Hi08fqAaky
CulPSZKRJIDWUS5Ib3jWSx/GH4yd2pgTwSWvvKH9T8wifo+41UpPPOFy8Tbw+re4w9d5U+7ikkT8
OJtbB25iAzULFYZtOV3CkYSemrUT9tuSVJfVRwfXHOm39WCUA72rTTFtesZI0cgp6e4t/f94XVjl
qRmTT5vZV6TbT0EiDwMNTVt95G74PLX+3QDb27aYQ+MDXsATPvQESnrYCsnQfg0DCFp5gcljvFF5
fM71W+TRKyo1aNrodtJ0JcnpYWQ+OBza3MrBDJ6cHN+4X9DrMoFO3gjI2WIkV5neSRiEddvfMRBQ
TelDWuO3s+d568ATRFWAusyRmAMjUV+mFtpIBLhNd3lEzjFPdXJhuN+JMUY3fWiR6s/1NZyG29wK
7vlYEkNtn2xysSxnnzbnvln2X8ZYYaFrq3NSkkYDWXkzTKn7Qs/M2PbVvGlhKK6SXG6kaN7o/OBF
EKy7lXkR0DxWIfsUltrgnLbp89CSgZ3VOJ3aOLkPJRYmx8BQDtjnphsWz0hP9xsC9nrsoaBP4ktX
mrfRhGfSqnC09hA/12WjXklyaUYKmA8iaBtORPmLVSksFwoJIqdtIvpglw0W4G1TckKJf7RZUx1D
YwyuJaFCpJxU9rs08w9Nkt3hLmBb9Cl2+11b+S92ND8zYC8D71noczh7RxnFV4ShYC2K2GVjkAZW
EJNJT5bBIceq06zfOkS9aZNTINreY1ROj2mSvw6KI/U/Nez/kdj/31Py/5b1979QzgeL83dyPm3b
7vP7/3ns3rvP9o+BuYuo/8+f+ynqC9f9R+Chlzseuj7jDwxEdfLByxRVz/qHA8bSwCcNQ8r1/6Xq
e8zMdWzGZqDJLbL9H4q+yUhpJHiaA6blwcW1vP+Joi9/x+Msz2haBo1bpHyXpoK10Eb+hMfJzbQp
zZEBC74Zdn2wtWq7FvnaqKEUvDhOX2fvJKMJnzEbptUgbK3JIS4oqpCypGxsst2VNWXeib4T7BNY
upSLY1DknFucogZ5VWWTU384WZdO1YZrladyHXl07D69CdPDQx5PXv7u+04dfpMYV92byE0Uke/C
TFAF1nbtNMVtbBodcwijnJAmIAMikcXF9BhqhwWF2Ic+E3Us0x+iZbhj/m84Pb+Di2xitpDoAjLA
Afo7l+svGBTPLJI+dmP/k6FcZUo1XNiMQEDabBvmYGJ5Tij4sUAlP3KDpmq4+9Md9Z92XX7rufD8
HkQzCEFggnin+GV+f4/mFBHKNdzke2pmMoMdUMF5JPgcWEKlmLDHqOk2DZU05nlhi7ku70Zb6tai
UT67ozx17uIHXFXMb2jMG5ziin/7+1/SWsBq/2oMMYDOwcDPjQklEOQF4Y7ff0klS5AjaWk9+4wf
UfWuA8vVJvtO4AENOQuAxH2xDEMb5i4kR4mjwnJNrdSqqVWTvTMAljfRnJzlSxV2+Ow9D1LPPiQj
MAhOD5pq9iakLNBnkhQtD6Ojwm13cK4brNBESKD0AtOvK/1vuFV8ov760gJT2pYJctFwwI/95aV1
E57MvK/0s4yGjEqna5Q7PED/SKpvnUFjgwAx87TmF0yZUKhXhajMArqrW+RMYZgL1+yiXSBFPz7z
uWi4HCO2f8gEcpi5Z/FWB9Owt0dwIDS9+8TlVVv1yHvUBUXMEyZdaPA3PmEml6KIbC4F7d8YBY0R
Lgwn5mBqpfzt5/WJkqnK3v/+/V36zr+9vbTZrQXlQXsxMFgsfn97zRGgunaVeBoKr/LUDteQl99Y
sT8xLIB1JcZZ9PfPaP3eauSOgohFt9MyWAINSCJ/+dgZKUget4Zw3vYmd0inu44bCpYy18eGUV1x
igdQTa8esKDmgudDWGbvhY1jUq3GZsq7O89tfWLsYWf7wwNFsTU8NHnFd2Fxc/jKhIp48+ttixR+
S3owuV+y+kCXXN4ORmQtb4RIsXNZa3SlYHgwKnIJYO4yfIT4Dbtllfr718400/9wvT3XkQaOY9M2
l2X+9+stHUH1g9/nCWCQSy+/6zO5jK0wwpSJmLPd6C2waLf2mbtrEbhZNVj41MkAJI61ry5iJc6w
IIR9DYsYoLIaGVv4Dfe7gTmgXxQgD07KdzvNUTCKyi2ad06o+XhrD6bBQAw/LWGOrJUtIQbtgN/5
w02j4nDiPFgwWPIiDUCRm7JEtV6nlPakaKrJV/Qf43JosEbiCx/4MDAgd9SMgxbMlk6Z/2v29iON
Rm0TspjMfgQeEYxMJtriYoi6Yxd7dKOYzJwzQZlFjVuR+ZeZDvuVwo3vIlF5AP8dEB/z0+hWVvLS
23lE8NjucG9r08ZauSKhiW8+SCxywugmWFAs2W1UZYzzOQxKA5PfaMYMY2GWBCND66wq7GftDFEm
noMK/8fT1E2yuzIRphQPho2w+t1pXLd5pnESESitq4q5zffBxJC/fYiPZdrNle2DXAlIB1jxki3D
bvhhFiSCv8cWLrZpw62i1ScWYwaLA/0cWzNFWS0VyZ0+M5zc3YeFyNybwPRElu0HwgZtHn/GDMbt
uMqTyWQs+zojInJL451q6/heukaHdaYs7br2jj2jL+P8UjoTdSjDXCPU4MvohFGS7EK7GHvnATO/
VIy3tOPI33GvuBJf7zAz9Gedt34yBquIwox+dBw2c6qPY0Q4AJ99UkwM2snwFLHADjXeRIq+3gVE
zs2BsQoZn/Gp5g1W9ZQH6bT0J5dTvEcFd0vYd/kiDQyAKaR7IBgvSfiWimXuiSEMJwTZOrIO5iSE
54G6c7Le209lahZ4t20YeSNjbUTCy4mkw6byPjEWw4BV78SBE91qepG1d4eXPKXnD6BLWPWRhl7g
D7duKp0kwL8VRCxcXtM5cfbiRSE1wdm285YrJbRiyb6yaqvYOQtJvj+HmqESM7+jTZYyQmVkHir5
ryrBeLVMIbOWXwl4HxYH2mWxTsj21lm6BGw6Qzjlq4X0zvMVaR4Ezz1RJ4WHkNALIxn8PmEHwfIV
Lw/C7y8Z/qdUMOEAJYrJq1/XsVlKd5fGmEyDFfCljD+qNu7EY1lAUhwRxLqIGQHBSE7IYPqwZUHQ
CZqC76t/vtS4cxjuR+Ht8T/2kjbk2VDCBx7DTJa3xyTTYTlflgKZbyxtAAgE/ZEMeCtA8/ix/amU
D8Jo1yQE4ml7+ab2FIz92Omp2Su7V/1Ll5bw5bleIp6rfUxFZE5Xn3Awv0rCO12TmuTO4hlAx5vq
IxTTcoPBnF/eeUcLvpaTo+drw2DyrWyxPuEg6zBAAOA1/no91DhSfXDcivmaQ6jXfcxAcCyTosdA
8/C1hw5sbH/dPeHcBjykh/uNfwsZz8sfqueuadZW6zH3bxc4s7P8TbbElaSRNOLx16UWP7/9j4v8
8/toKVjZ1bPqgl/AxA43fGTwIpJmn5RS86KVNU88CT0KJED8/W5UMbL15xsFRqnjVmvp2DfRERaS
Dp2VmcUEFm+Doq+4SoOFWyDiDI43qMFQL8MhYGarjni7o8JZsCu5FxnqI/h5BauaTxDr2s/XhLAG
BGtdVyVUChRiP+bHjJ9v7c/bww2Z0mVsXTvhJ7b0SJcXP7k65lJEJkPcOUjYKFAN2pUyvPh5Rrjv
uxOvVC6X9+eNNPc4mKMtL3J5FDNpiCutIFJI7q62i5df/ecFxTM485eKCVO2h+zolFl6nPHlTfU+
AhHKT49JX/GZDpbpn491O/L+JoNnqQ/TRTZeECl+sbx4Jgtzu7ZUMssDWuQWGS06wPfgipTG8nEo
Zmf5/emPR/H4zKg0pnzuysjncaHgmoxrzVrtmd2ZSb3LvZKkLWGW/a9LHmCu5NdhslvGg7ADVDx5
CviffX4wkX+MZ05u6UILUaIrk7XRRiFP7qRMPcaZm9dhd8xHpaQBvwcDy9FjjAMf5579la/hhXVT
f5dxWJz0SQZ0qyoG3OMUL9Z5YEP3W4VtJLoj5LSe74871fIHh0YnvylUz//rYvTcrxghTSyOikou
vxkysDZgZ5qUZzfjqBpe4LhOoiC6w0iObgOdyqVEmKSyWGF8Emu9T0uILbbAlVOGQbsMokRVfTPc
CXjGDpBvlWWHX8VECrq4SYEYEsKvv2m7taUkuEG2xdjLf35mVMX4Wt72cMzC+UXG/4+6M1uuG8my
7K/UDyDM4Y7x9U7k5TyIDIovMFFUYAYccMxf3wuiqivIqKI6rF+608IyLFMDiMlx/Jy91w7qsXto
FBME77R7O3UoaoZLpCCwIRZAHjQad+8tAi/OtiP1gl+zJ70+NcIL10ecbSgXIsDuyhWwe7meb5cy
eWe8wQPO72/SYNV5YuXzvOfQYboeMg5KGZtdKo3kCE0qYbA81IPbG54rEeA73iy2WxBB3FcNgIlj
DNeKv2OZRmqtDRNWDDSnEH3ycD6J7Nz1nstyzsFsdkVRzO55yYifM8XdgOdpGzMFYKkENzLzzTMz
Kw0BdRixuXh9qmyur+yDnJ1YVlQxfxwDLmeJkkaRSUi3yyCMugqhIKx8nJ7P3aWf05Lubp25Kedo
P0FYn5ODN2rkxLuqtgBrb+jMB96zEyub0+FjGHLzF8shcfvggVbhgpZutD5urWxtHr63K5l1NaW6
SkWqhrNxccvIv82XfrTu6Wt2xtkvmjisZ9Zbni+0zwtXIHPEeg6RrujBHRaURhyxSKlXqaxDpB36
2QuJhrVfnKnwCOv2Gj1HB0fWprP+GjFrTNGeL5oq3I0pVE6EC94Pv30MA9gtBC/FTRbH28idVTLd
jT61TfMaDunQyK8mCkwrTtq8H0q6W3Ix+ePi9HKdH/N1wGbe2XZNTen7btjbPU85ngG5Hfg/LR8j
/khfAvTi25m83ctG44ZlnuMqvBo0ZtflpiiGdf0L53hdTaj+15c3NeX6O6qf25sok+v/59rQK1gT
43n9jRHSYX7H0Ffd+vvBQ/Iqx1SL0dXSzbbeZ7yo61sZluuv/HpkqSk5ZOiy1UcRSB3gPa/LKROO
Fre2AsaJEDK46ROfgcZmFJXDjZ6XKJTHsanWtxw9tcPVNytMmIkrZVl3bGAQEFwtLG6w4L7xc+Up
fabnXwdy25BPWsOjYt2/7diqNFuYR2WV7p3b/G3Byot+/ZuJOxI8DRZ2kfVnbD1mqfilStCoxKV7
vXXfp67mnDs4WDxKKdBbrkfi4IS49weSblYB4vrCWXXOdwSpYr++5FquTSbMb9P6TKIlkcwe3MRU
ZbkniYq38fB2QaTnr4teHnhrieUY28rOE6kKP/gNQvfDhn6N1aDbJmirhb7HrPDDhj7pIDJPuZb3
SU22TLPxScjmbRhRtlw1lrO+QcWQr2/XgCGan/03u7v3e7v18B48ZTgMECo5/oeNbdtPNXM937v/
tTRmLE/r9XcD3qTPD7US0f+2bedtEr4QHIugCP7b+yAnxx3bBBGl5H8+I8QPoS1vdOQ41+gX16c7
9JL1pvZpxh1G5eNwy34tjp//LO9bCO4qTuYfl5OnGcpz/mFLGw3kRXS8evdg5FnGUtde63GwI77a
L1BVfnud/3lAiVeYdmsQSo97/aFnkSetsAvkbHcI4flQxDlf/KM/57x7v97sz0/wAy95PUPl+GLV
YkPdB1D/4YBTkTlx1RUEnL6tGFjUAh6iGZ8bPorJMcFwyDS8hNt+VFify75a13PVsjRYZnH4EP3m
J3r/pPMTsZUKoESDmFxV2x9h0XMorNGf4dgUby/VSF3HOz71ecS6ngZDyi1A6TTzZoaKjwOlBcon
/pVpRaridmCoEh3cUtWEFUwsLfOWpb7ht/N+RPZVOiv2k9uxBfUsNvptmf38JD70gYDAAToO6E4T
907h+7EVMiWpBcNSWa+e1Q4cOF789cEpAmddgDHXcW9zV1ACfX7c99eOG8lhQ1pekh4U7+zH4+p+
rn2m1sFrTL0I4nEQujD4kyOJeGzM0j69rqKkQ6ieJDW7r9/cuw+vLofnNaDZCC/fDeQ/Om4xHi9L
TIl6ZXHnRd3CW/Tcb2+f9Le1PLXs2r7k4zr397lZDcobZlgFF+XzC/H+PVqfaPDvrJg/o4ckBoD3
vSjgJyIj3jL6HoVL5bZIdXQZzXsrKg2lwoyEm7vy+SH/efKBH6xrZCDAqZEY8P6QiZ9EjAZF++p4
IwOEw2x7C4kobguTwdmnAZ3B57bnqvNB/PkxrcG2tuEe+ZPQ428eBPtDM44LsOaz/JwB4MpBFff+
pyEHOkPA21kvCcBlysSpS9a6rZxq1BrbfsSu7GxT9DBSI8elS44sEBhlD4KKLSM8Vrut7mnllixx
jVu38q4k/tu8fH7N1q/W39Z6pOyKDA7huHjbbd6WD58VAABBK5plepneXkYc2+u7Lt4q3KlVrDJa
5uuaDxOiXv8Ft6D/txeLzAyf1i3FekBzkKnJ+4sVNJItrvHIXi1ci/FQxmCEwnmYRUcdrCKXkZKJ
ezq6ZeZW9PpaLCO2expY2do8bxIGOetQCZsV27l0KYZzh4815NTPL5f98Rmjrao8n6IC8BA5DB+r
gEkxLAirRb0YWKRUTllndNHDf+9wqm/HZm744QhjH/i1mqqcvleQL7N1P2odHYm0LKAUl8si5nPa
rRXN4ioUHoON3qWFeeeVYYzfUapwonMsrWym40+RVvC3Qk2g9PrNa2p/GMFwKja9GNxjtuJLz8Dq
/ZXnyayaAZXvs+/W7lp4ve17wEeE1FPknq91XTS/rZ5vNV//c6+l2VfwS9MIY6Q58G36/Qu9epre
PZ2SlhgkASJVYBtQiXx4LJDhmRLKo37W7NRaqAsmD5xLifh5xmLCvq6BWTcUy2OZTDOaIFClY5Ns
WfBHIvaaJbJO29LJlkcsv/TsA6YkPCYTjnDgNTlOaW5PbVTII4RCl96+brN8IccEaTMJ3OzhuAsp
V58bVFfhOlZ5G0oF5TRx75SbUZ2AXhFxF+y0a5Q5eH6/3rt8Wicqu+bn4TFNr027oKajyUiNuSQ/
eWqxQ8NIq92S0QKBaAzAQszHw72jQApftG2OwqooyhbuphVH+Kdjh7kdnLsqch5xFa+7LT+IGQcN
RLwzf/j8Yf+4hHP1feH7FALOOlewPzwaKpqr2A518bzYdGljdDjCh8I21lldHLEvjywUnx/x42ok
AaUIJmbrwJtv98cjsoMzCUaF8atawN67qCecdfn71XjzhoYddpSphbVylH1n4kufhYXn9PMfY52U
v3vukBB6hN9R/0khGU1+OPNFDX1jhV75WGJpAfyHGw0lIIaYhtUoyU1l79uIiPebAVwYK45O3Jrm
VtBJ1HO0PEfsKJ2Modmw976f6NQGyF9GmwlgF1gClaW7YGXhIcLHljEqgLTgRB5O/DORCJ5DQI9U
F8eI2O31zR+o1K8l33s40grBIpO/z8/447oWKD5QlBucNWerkBu8XwZyfABkShn/gS2qYD6Oh13O
53JY1ufWochyThN7XIeqEzUc/4q7n0Nzy9PrI636bJTRPf229ZGWTcru/zTVUq1LJEhVJq9NMayz
3QXAJm9dNJbruN6eadU9tr4NufVfPb0uqwZVvCIrzeW62bAEP54RtnUJqf8qwTHCQrX8bIVp41b9
7YzfxLn4/BK+f2bejucKCp/1P57nfbiC/kQ/CoZZf/Wr8YEGvYEwW7O3hk5q0vhfDVcxZtoYK5kt
s3Vns/aPDSHUkRXckGZXb40J2qRrPe7nAJSwOTRry+DzE1wX2/8qFZjQg+RjJVhFKdRW/O/3F3Sc
l4lYVuKJ/cpqsXD6ZemrZ69ly/TvNrvrobh1Ad+mwGHW439c98tIljMZG/HpW+U6uMzH2ElI0GW/
q1M/fAD521FohFTMXEU6weyt359WJbokyiYdfhcZQoVfGyvp5WuzsFXlOlAYg6Eqt1D4WrRb5EEw
B4B9KmB1kH86+Q/ZiOng/vOr/Usi8rcLzg6CS0CkoPxZ1Qcfaw0hWNTBmeL2WaQAtildVOB0hwUZ
6PVfZqmohkHyxkz9w00ZLcwxNp2LQq48p4+E2Zc4bRwbsIOlw1RM3JQR2i7QFXSt3PoqmtKcXB5A
MXyvvpqmKWnQt5l0SP0ti351a4paeKbcBS10rILwHbtW3k34VgzkHm1ydR1Vpd1gH4uTARsq7Tcv
tZnW4VBQp7TA/bTcFVameUR+tc78NVuLSPC3hhe944DV3Pu5wX5rguc/r+YIAokvAEOLtUE1DtKi
hq4lNJirSvZcbpp/Xu9fKQPxgsbmW9dNU1lx34QObAgluemAueHdb8Mq3XnaL7Ie9MLbMK6hoQNw
6K3F9rO3x2d55PouTbC2l/xmYOZJ1zv35B51IocsoRzQwxIsdSRYFVNpWNBQmhRZ8aBoyIbqCl5F
6Ohj5glrHVOZAULadn6bEIQjwlDEiXlfIghgNuijf9lkSRfU0dbq63gUeCQVqiZ5EzahBnERN2Sf
NV/cORyW+gtKmPVzSHeStNWrujPIW76kGh1EvOM5Zy+C2aqxVzCJTTv0r5mhiAnOXA+h8LPtwlQJ
gK6Pkb6t4G3mEi6swQK60SxoE/6tLqEQJ9EMd1qwGye5tOA0VhDusKVpaLuEEDpzNF7koenA21HL
jjDLrDBoKarSRBgwY0U3vniizGeczQ6t4AqNf1W2TxUzQbgrwdv3+tca2VBMx94FuCGfVngF9U32
9Hd/dgCRZKwdzBnYLv96ezSKn33Kyi8ANkGnYTutwbWIlUfbmrj2+TFkjmVkzK0h/MKOpg7udRUC
WS5TWDqbBBPhvTtjgdvNKfRthLDqNBVqOZbtNJwyY6vv/NaTW8iYyRUWcYBajTO0XyIe6lMndtF0
8/YlLxnUq6dYpDUAehudKWZi8M7M4LejrNxzuJ7PAMbxN43au/DGVO98J4F+0girPWSEOOyzOu2v
wT91Yi8b1e1JOwJ9nxuv/J7o/l7ajsaXYsXn5WBwfhnEEexiQVvUfUjW9Bjc+jqBxJPq9DU1TbQr
Eh1vZqeqdm4UNmfBIkscVcT7AH50Hf7qYK4IIqv8w8hfeQyYFLysLM4TNk3RaxNirM4nu1g2c5hh
2stEvZp+5IJyXMCxQokfP4zTEnwrLJDjoerLL2Mg072QnThzRJikm9qy1AWuxOXQdqb6YTI/umWs
DY4l6VT4aiNCotNua/tukFmSHvRcWXsbMOqdGRxGYSwFOzNP/Zky7YyJDEbINvLDKAme0kGG85Ht
S096iZPZ+7rXHQ34tExmYF5u8CPoXExWVmRBxgnZy+wcu8tup0HldPDL+tw1HV5FLIo1QGujLybf
EefGs9cnNEIITnd8GM8mGq2XhPcNR3QZ1lmaqwRgKKvfqz2CDCKQfc1x6NA7fh01gS4NLuGtTO3l
mzFZLdmOaGSNy2J4cpMC8gDtlrYnLmDMpzOvjxEJA/lMr2bbZyGm2b8dRlWoMxhShT5rp6Y9SN3L
c+yS0wYNwqM7zt9FH0VXjs3rM5i+Iza8EQjxpxJToTvXau/4XXWlE6f9OmsIvpmgNo4xRuRsoPKt
jwtoBXkpB/8oVgYlC1IV2OBvpCi728mu8luTzDjl866LH5pkbp5gTZYSS2Y/bSO7BWgJa62gXAuY
BvPiTcmC3TgYb0JpoKlXgLHB+usFgpQoH6s6BZOpB/s2RN5y1LINtqisozPiHJxvJvCmi2yx8bpB
UgHN3mG+iXoLU2zcxxceUREpTPc8/NZaFFs7OPPUUW5mmhtv9PIDC73nbcMUNmpn18kNm3w2hmPS
Psi60idDP9knmR68b62KHkBpZg+oqZfgpNHODD26jH/MXJCTpPOhmNKgnO/JQ8Fn0ToNWsIcZ7CA
cXv0wlyfNHRIbXJTTPgQEob6oiatvmRtVL8My7D8wLQd7Qa/lpcOu5ITwZdih421u6fzaW1cckAv
IMXnz4uoqxNV2BFtHYQOVwn5p3zLyLjjQ5niwOrc3Dv12Qdstaky3G59+0BjSPHzE4Joi0odMk+Z
r0yMm5uwStpTQm/C+7Jsl3PodmQf+Sy5DGjK9KpyRHfW9s54U5mo/QI40Pmucgx7G9nMw5Uzl7w8
TFuvbdX1AKn88YgHhZSfug+qEwI9QVc0HspPBnIhxr42wqmZtLck3CUPAUO9r80SdKRVJASpWK1/
udhWRwPESwF/Ru4F2ktbbSH6Fjiu50rxvGNnWKAx3OSIQ24ItdDNlm2lwI6SNV911xN8FrnLctGG
OFzocuTMrcr6S6wWvP1JXE57hXXu1EaNth304lwHQ0zeSN9ar1YkaWBdAJ1aUtIuy4kafOf3iC2C
i9xVA65ZAdaVHLIi1BF2Ex3fMP8rrixnrh6Lrv3Gn4mRIKT2oympYLLez66mMKN362o7PQtrLZ97
4PzjtkhGcUmfoH9I5TA0J4kslLMNE9s/d6K6DQ6hKKvwrEwCvUNh6CwbDBbjLggXbKowXeF9lyRF
XtUW+6Hz2Wp8rrUnxq69aMIBCZINN2s8Vk5TXivg1bd+FYL986Y2gbwe6vYui9MBJABA8OScuEkI
81ZbubRTo8i2TvzBmOVuDqq2T07W0kPswmaqCwxiENHGOD/LadcSs2RD4AUvUPbRQOxgn8F/6jEk
jf4CU6oWhXex8l9taKKUiOcdjZnuETojYCHWkVZ3rkfhhFE1hvXYef6ZKydRZV8WuBZYyAB/irA/
w5fSiGPgoFU5aYoZWkUyGLe/D60YSNoo4yIEfW5FcUF0thNO96liyw1R0Slu69m2lpOREUi2FSRr
iIsxBEMEmgGFCdQJltMd3bWFTJolPcswx20928/POmueTHZdzCTFLIrLX4mp3DFBLPO1xaMloThd
52QBOXle5hUS6ccahUO6kWm2vY3fae/YfZFckOGTeZuyQoCwJRSFnE5Vzss9zZ0sP61Sx6338eiO
l3nKfnqXTel0qmLHDnZeIBKf/nLW2kdIXhqhXO8SsiXHaf4CqKC7snB/+9syi8gf851cMSRmmvxo
a6t9Je4u26lWzxK2cmQrIrYT2cstJVxi1UC81j7WSJ6LdzdbTu1TmPXBDI6NlbTjN9TCSqf0O4tQ
E2D516Q3uQDypnCfl0QIAxiQU+26l7Y1eISGBVUZnWZN4HyL4UosJOo9xIl+jkMyACF8jeX9OPrZ
HiRAeyL4eAgWCa9FmOUvGIBkcdWqtD8MSRtudaMX3Pf0ePUGMml535Ldsmtbb970Qeqwvg6kU3Vw
QQ9+jR+twQ1zifYtEFt7MmOzW/jYwCExibr36T60MAKYQq6ETZIAaKaNr3at81vdVCbYG8JjL0xd
1fd9Y7p432OojI7oGWJ/Y4H3P5Z11uxk1RSHHO73fZULex/CWDrPI9e6lPnknEuNnK6ODbLKkG3R
Tspo+Fb12OExrJKzIoD1ljsRDiBFNXC6K5qPY3fUmOg2oQH4tW3yOIOwbwBthza5zluCYar+aDCK
TnucfPb9ErXpK+ygojnJUH7tWl5KrOtz3l7xlefjn3p5sUtx2LzyI0R3fHXSQw/sC0CSTh6xy9vP
zISnA3JycNsiLA++9rMbLEkAKUsveRJV+VBktJFiNm4HX0bZ13qUBJK5qq6/KhG1Z71UBHJE7URI
ZEoL9wwcDScdC7QXKQ5kNuHqGqdnT26PnX7PE+U/51FsP+W2gluCpnDn6qY+KsQMj8hCZL6uaRNZ
YZloLj1ckdStLI7rQ+h8d/J1kz4THchXe5LmpR4CKyURh3RUMuvYshwrF2Lg1rTptLKDFhxPDW5N
G7Mo68gGu2DmYmA18iVJki6HxczPQKa9nwTbnL8Xa7/HM5EQUnAsASNjuE7oArfUWnl8Vuq6+xN/
sAd1QCslnvnwktkZWsE4nBIX5O06nVmnKXa/h1XRSsjagPEwnS197RI48dIPgebzwM7zUOMuI8oy
ctUForL2XM/InTdtTElzMZlev+Syw+FvGIBjmB2K6XvXzbwrvJTs03rNfB3besgvohUb9lWGo5ce
foyYP50A+a895x8O/efoUPpJd+7M7N82FuVIR/RLY7l7qykZGOAzdB87UxRffU2uYk6feVcIC7N9
P/r2PbqvIESvTg238boxwT9PUXXG6odzd2oSjO8NkRfYAxdj1VeK9ElrSygtbby5FK7et3qNu0Ur
zUO0dZIyyRwoW/HgIfLBp5flFGkt5mXqCJy6TUrWpauqaHmChF/l15jkRrNjVxHBueThXWMTW7uP
i/nEEiRsONderyLgwHaTqm8FPWer2g5WMGXRASkXwPbLPKlXCyq77cnR+OOS0pC1wQfXnXcJyqqg
2PSMghwc68Mclfk5CGRaOvgT2YDpm2Kga6U2EzOikBS2XjfpUxznTh3vRl4VBD64hFTVboapqb3u
EFOrVcc+6a3yL9OYaXD3Ccr8stq7DSqw+0hIVEHYzLO0q3btTIxfdpP1Ouc+kAdjUtIz+x51ygDr
ktP/URJoJ7iOJqvmXUg+tPvktq5M7t9kBJZepTBdEa5DewnlW5+HIRYixICs4/QveA8X/zV2IjF5
JwxlFt63xjZh+rXXYwJpnbSoGUQDkrkM5phqWY67xz6hoRBcdBSU05XIQjE72z42RN+eLOiuuFt8
8rI6e1FBXw3QDIqun6tzkGsSb2MKml/ioGdsUUb3qnM1mBiPLncKrrvvm5mgLZV21DjsHeLmoDXZ
khIDCVBf9PGXEpsBpbsOWTHnNaUK/sFJ2vnlPGv0AQMz/nSL2L8vRofM3slJi70e0YIT90jAUnCx
UPoR7GRhQKVfPkSh7je205CO6c+Lck5QpJWPOuiLBwvdNzmjNaa4DQl307JHB12+iiqnymJ0lrT5
vvZMmOyIgKx8zMtgLW8xMsF8WUd02F3j4YYm7nCKQiG9AMatoD16/WVmz3O516rERjCESBS1Vdxn
WLb9Y0MJ528UrHmIphVxvSdtJ/DXTNCHQR9AdX3ViyBoMmrXYHGP7yhB3mqZ70xqjRMFglXsqUDZ
IeLqdd2T1nO6cheVwfRiLRGRJSRjjY0NVi3N3d1IUMn3lmRW0g+zga1BhRmf3Uib2cmecqI1p33i
5sNrDNqAjgsVNTlzSw5CDP/YAHGq7Jn1PfSyCattJJy6BqgnzKltah9Ha+HQsPQjuA1Y4mXqskP1
Z3NVBh5sHyncvntClIugd9Nq/B9b1MbNQIFkY/J2aG5dxey8y41DRth0OSEFmzZQePy9n3vFmRWv
SUxMbZjM4vrQJaJiOfdmF1QgqSGzdckJQ09ujD/F1kbh+jhtdNFkoFtD52VBSsuzEYW3vSVqznPR
B8/W083Mzd4R1xCEe2hM4w8LWT3Nw0zHF8QkS/PM5nJMbv2sbNeqC177KRWMd9Y6vpu+sESq+UQN
TnZXjyoCnmvFr3ELLnsTjMuEkSKCAJQvBC5BkxbjQzC5/c3YFgmngL2OMZNf1qymPpDdKXfDO5v2
ob8Ls3o82jQt0t2IavvPEfTatHVz45xWTpZhnGnde4Jy60NHuMCT1xrYMz4OmaQtFsZ7Zpk3iCfm
K7yeMt3J3gwoQoqK6VqYDuFwjD1CtJkzwejYxBGIgGAMCcUZW3bDW01oqzygXUIBKBSGx108qBUx
bDEsJXRQ+xhfVGyINY2r2VyqXsNdkPZAGJEba/+ARFd/GSe/ww/XVZwlOlX/2WkTgrpLCvDrBvRZ
tTEBeOsNNTVseQ/8L5P1vAFDwQc9wxNAu+RmKekAgOLR2tsDbsjmnRIlwe7NxJ+JXYweCJpLrMRK
/zUawnQk4abbsXPnrz6rxXA+AbomEbcZgjvjth2gEssFTEjyI10gsicuVRGR9ZQUuY+APYL03dpR
eG5ZiXyZiVAnk0EbzOQmA9UWyG+M1HtoVcYP523qmoych9GBqtJDqoXg2AZdtO8TkrZYf1tVnGe2
nN1DB0/n0YoSPV3Rucox7zt1OW8KXdpf0xAtLqR+u72q0T6LvT+6M5uCUDISbSLhlvvSzpIvuTu1
45bvJlUd9fkuUW0TrNfNux4V5C/6LnUENbxUTw36X9C2ffFVEbj81HY1kOK0oveI12dLAu3AI1+0
X2NrJLEkN5MFNWKxL9sebYCh7/IMX9Y6thkv9Q7jt3/d9V191rmAsdiR5xf0BeDYRiJ4pGMMKCSu
Yu9Fy0XtJ0eYu6Gd5TGHOSq32RCMa7UmSkTdFS0e35jg1JDg7e2WkPC8TZmG00nlyqG4w8Wb7lqa
W7uWR93ZNsolCEaF9nlFEjCuldF+IpF9eoJ9DZ7d9ALdlZvvy6CI/sLwJnaO63QPAeX+ie1E9kuN
N/JJ8EfcjUUoEboH64mBfXA5IT890UPHWxf037DOdTe6F0AQgq4WNu/BchPGFkyM1nbKE74HoD37
wCiin5BN86cvxka2f2Y0O3bBxEalqVO4SFNi149WUDj3WaIcYnXp6h+1rmxGdHiAcqW+zz3d/3af
a/pB7QsfqLwcgP0wDPef2NHWpb5rHVM77nWXJQ2rvAmCVTXfNviyUUpMc1Y2zBqQwtXXzozIe4Zm
xKBX7lQtEAEdAb2V2XLEYjh3D1E6je53t3Lq/DSrg7JztpHTCuJ0g8F1xpbFK0dnzawN5W4W2in0
Jywh9kLZGIg53ba514rp2M8TXcyNJ+HZOU41Bs+gf1eZWaPzgkzQ0XcTQSz4QJ4jXdLZi2Ok1iC/
BoxylPHo/Wc82rw0GCwdFzlEousforFIJ9gxaMVCsjd6nHMw90saEz2y0zG8LgnovwC3dhJD6RHN
7aCCji1MqiavbR/rYIyGbIdEMGDfh94gnTJQQLXp650ZvcCz90Kr3jQvfb4M9gxyL9bpvB1rh5Js
s+iEleE0wmedhVs61uuZOF4siDpK4mnwmz97K15+4vWCnF/Dpel707nVGTbM5xmcePJDJxEG/nD4
fDz3ftrL1NBHqYnALWT+ig9w9eD/3QKfujP6gTj1X3MioCjjyjfpb5mHBTccFg/JR58f8b2ycD2i
ZwuGlavAj5Hvihj4+xFpzgWdwDH7o3w74vCmq1Zu1aLDMH7i9NggBjFZmH7TjKHg2yn/K17D/8RU
fgde/r8hOP+/SHNYRZz/M5yZAKtvafvjHcdh/RP/yXEI/rAxx/soaRDYoaLhl944DpYX/OFI9Nw2
mjdJf2oVZfzCM9vyD36nTX9bMvf1XIm6kIFtl4B/kH8ITNU+8hiE6Io//K9YDu8lN3Cj8WijugNW
oML1YKs+7G8sh3qWmUCEYcPS6+w/E6+ot1PnUHYsGVZOZEyE3eB426Jcax5DRHH3KPxRsqVecE5l
x9hELE/RSCOfPLqg3zIVj77XNDhhZCLGY3RL8sNmhD1wMIO1suaWHuOh6L5jwfEe+j5mSILvOvya
F1VwGRN198NKY8jDEXPY4zRJQizJf/Uux9nzyEckZHruS7bttC2ozwgG+eobe/nN+P2/uyyBC0UB
HTSvubPqAP92WdoiXmw3kvbOkBu3T31V7wpUcgzimOBOuHmPht7OHkN4+SbF+Vev2f8hFmX4QUXU
/viPy2/a/AcepNdvHXu2/w945ygaPnul7noG58hhfhAM380/ySjrH/j1RmHX+SMEb8HdQekr/IBH
9hcZJfzDQycIAN/3kcZAPP/fL1Rg/xG4wPGZhUvAKcG6fP56oRz7DztAXC/IJXDe+On/Anfuvv8y
IGJ1YKq7DNsl83bbdj+8UJGqE4Hjf2VqCwe6YyVSOFDkJ/ZPk9PxsFMm67wDr4zV7UaIbvHuIpi1
Gehj8E03LZYv7NWJQlNcsr2g/oD6RI24KZjf1zsdteI2r8P6MYlTkh/aEtEzg2Z0Rvs68SLv1knc
KDpYNCMTdphVhQF8W7kr9OBgoGUmSFmQZ7R8/2V/RxyHYGwpLXHD4MB8D6k95htthdmZ1BNBRYNB
BYK3E+3kSYjhieReBx+33SugtTILY3qkI3XdJp90cemOJGMAiyYSaDM66PvZQCI92Xipn5hDlrr5
nRU7dB1ENmgCiOVge0dsfUvhHDwzc6kKK2wqm0wCQm7733xD/7t7465aNym50fgt3r/VDZlfkmsG
ftyqY3Lb57FtDTdEh1j1AEXv/vbU3rxJdd6h79e/778UPOuz4ErWIfAf6z+0Ud8fD5WI4ZFj4LDJ
rGxxNnKIpYHeGTvjC0MJ2ZKrkDbJOY3sufi+hMb+MvDhfgIjzCMwp2Yaf3MFPuiXPcVHyGelXwW/
6+fjw0+EXXTBQ4eTmx4DauwdzSwURfVC0eBmeDlO/GxEahQQWeftQMBO9R7rOLjVz6/MR/ILwi4R
8qKAqVAuRgn3Q/3keQxCrSICBplEmF92dRrV8jqHo4l5OelGcXAiK4LLF9giP59iT/3Al9Pg+rQw
TeQ5m5lvkFUMAXgQi50YGc6Anpo5sZMStKYsqzpmqY7y/RCXeXk7RssckTY8GU2utOxG93fokffy
OKBInI6NXhSZHLYPYDbv77WA2j+n9NDIAkiD+nnxFYA4L1FF9punahWk/f2hgprDQRxITr5PIfBT
0Pa3T5NbqYhnhA7NJvGnjjjbAZfkpVNOOWzkclrLZxf91vbzO/bx1eGovDiKPAnQUzYOl/enVwZj
oyton6Qyy5jme67nA9bVaNdmYXv6+bH+cYao8FA58dLgiRLYeN4fKyYjjCEDcS5Q14pJ72yVy+i0
mwmpPJubzpXnXU/AfPibh/J9hc0dxMWP90nyjlDa2x+l8F004Oc1yA6RgsDum2yTI5nLwMZVYWQe
bYD8h44M5G+fn+0/riyHpQoDxoQIEXDXh1cSnc4415JshrWUWkDOu+N02QcBzdDUrp3vnx/tfWGz
niSdL9vBIMRh+ep9uLZ+lyPqXXwAjYuV9yDgtH8S9UqdWFER3hhfin3pqYW08Wn6zSMkf2op3z26
ayWLL8ZGVU6ewscbG0V5I9NG8fyQ4KUriKKhY6o7rN4L6CZimREyrts79yRwFx/ZUM5Os9gAnygq
oj00GrRo45iOSHGkjcwWb/wpI6RphuPkwYjtC3ndTBb2H1jVEsDKJuyXerkd4XLWJxE3uLytSW3u
8EjbM1vZHkvFfKc7ASxaRlD3b5eICvUvBUzMHU+F8fKZ9MXRF8tDkw7W8CPGLYMQygGFitl/DrL8
Ene3dK7SChY6wrrSA2NDkxXm/Vio2D/PhT/PoFlhohIpOjK8v0KrRjbyFCD3mQ/xAqi1Z/pcpfLP
zKo7bziGDoUwc5DMD4uHZClUukngsdvTDlwF+Ew08NPyBKiRfPN4cBFkkR8dew7T8p48qCNI3jE7
72Khkqt2CNCUeDO4mlP+DoxJB+C4dTRsc46cvRSE+0YX+HLbAtqMHbJ0GHKJg/qKvK0gg98pIGqO
O7KSphC28fC/ODuvHreRdA3/IgJkMd9KItVSdzt7HG4Ie2wz58xff57qvTgtShDhwewsFmvAJVb8
whtySsf0JJQUbjUNR9PLanRC9Xe5NtWz8QcJkmJsqO7mmRIfSr3Ard0rFETKcYymjmKgrD8Pc3EC
vKU4v10F2MVn0Yzp/Ce1zAqlRyhSdvVTMStsbpGLRwSFegIyJp6rjUr7m/jGRqJjXqLkN+rvWXFG
fIXIZFfkCTYYylRUFh0V7MbKg61BZfKQ46WHtTNGCg97Qds7+2KIRRt3jaWVI1AFeDcPYzhiYU2B
tBtOyBEpyhsLFQ3eIAXmR/sxKuIZZj5Z958ctUr3Q9goY0SjtjK19GuLQmXEy56pAwKk6TSrz8SG
sfgwA7XUH7GDb0sMtMXssHGRkjwDVyNIOsSFGU6f56qB3OHaiOKDiQJx32jguPeokyajeY7sosFH
MNdcr0TPzlGIkcLeWn46hRJMxJksGfWrzCmN9DhquL93T20tgAMfKxwF0ZF0xzSi5OyEpuYtVEf0
Peq3yyMVmEE/Tm2eZqex4l3B/czu4t7BVS1UTLv27MQ1kk9gwvP+nyUqsCHc1w3d5tOEgHXE1nWw
9fNT+NZo0cMmBJUFmGnU6y+C0pl6LgeaiDhhu4G1lOgmoLw67nqjELa+60dImIcQc6rx0OizkZzg
NVQKhJgKsez9pIByfedYs9T+BDK0GD+puGrxicWNKo/yIZYHeYjp7FkgD67u1XGcku/kiyqmkjXa
zG8qUVYF3omONj9bOS4S1Ih1ZQA1KcbaRtNKHfCpLW0tOjr0UcNnIK5h/I+dUeDqnwcQbU7rjWNU
4rPJ5jCmE02CLnB+Zk0Y4KgYU+oSu4U67DTzGI8djnjOFLjRZ9kaiB8sg5JZf86hvlmnIUVhKPSd
qUDh+20zQypqUADv7PJ96TgT+uJZq3NT7JZAM7Jv80gXn/JW7sToPCua+k9u92r/CNALu1alQToA
Jc+o+wAlyDD+nUE/ZlsP4uU7TB4F4J/LlixGik3aawB6UCB6pDiB7deAlSBApe2JejX5LwDEXTWB
Prn/Nl2PJ3RqHpA1NDI0HKgu3/1E1QHfDDOSp8EYPWAN3D6UNpYGjs4lvSy6uTHe5Vsov0/IwBzc
v82Gg7Z7OZ6CsdTQjbTO0fJy9uxGcBbRALSxC9onp3c0DA0CB/1Jsv/7X7piHbwMLRntwhVcngIK
9OXQfUlckWGu6Cv0cCOAWTFokHnKgkdVjeovqjXMp0wWj/ZV08CtBziR+0mdtOnBKgvtfP/nXMWu
RK+OSvyKxgCcGUOGKK9CSoRulNgZk+BPNCOtnNDyO5l2vMUnu1xeQg+bv9uExm/KYhhcw8tRAqWn
QTRlzZ+UB7dCHFsBMV5mxJXHwnDC7tA3bhtvBHXrhEeySIggATdBLiMbW60xWivg1+0O4yRO2bDP
AEiDYBUq4mtk6uNwovfaBYjKdAtZajAjIhNQEft6f4KvP13Y0ApMwh+V8FJf/QoU02rJlpSBTxSQ
lh2xfWlyLAkzR2+ea7LEED3tGqmqv9zi6JDCDXJtbi7BaTblyr9aWTSlZiFq2Fs6UKNkh4rm3B0d
0WsfCm7H6Fi2tD4WsQzWvkOIX9+I5C9jW7nNVcN6qV2rKlKfln45vCJCqzfMGH8dV1MfpNrHORRj
9CYoCJQ2VvrGWJR3BHcE1RzTsFdznIlu0UHA2j4xtvsUEmntJtNM30Gnnrz7y3k9FAxguZ3Yy4jg
rlUms14dxtmssd2JQhs3hSnJHsNSwadK1btqg1gmf/f/B80vVwUPLNxcSlc2Fa9V5jULVIzMIgyP
dDOdE/a/LvIpQFlE1Qd7zClVCztVRd+4Em6MSnODtMRGS1KQn1yuXOi0BL+6ofhYx3bvIc2PJ8tC
rBeop/iYKQ5mospgNhtruFLD4GMtSE8qmYOB+oSABXY5rFPYhCHCjY+ljfITXurDSGAvZlyphZZb
QGxDIKPwksserzQatODIZtVGEA+cBNjtv1xnCiS4l/KboMjzKq22VNgPQVhZRFV9olG7xvcbhe6h
BxZhgoLq/nbKXy4qEl6Dqj4rLZ+rV2c1aSKtAwpQHx2EaRs/ToG6IcVMU3lOIWEB2v3VW7SuN66I
y7uJKcfRmQSUW4m3iNxsNSxma+UU1UF7hKKgfkx0MX5QC6hF+x6a1Y4KjrU14uWd/DIimp1UoXgA
dS7D1Y5WUw2BX8K/YzhqHhif8G2hJPaxEF31hU39FYJH8SHvwukpJJx7f39N5edcHCdCfg2iH48d
iwrz/XKWp4pmZg3j/jiXJJ1pBrQwjcv2U2aAXR6LVvMBiduHKYGwcX9k7fKZld+NLggvLKEURS+E
Ki6HDiRkOhog7w59uBxjp1t27pS7/zbLgNdCTEN6GaFhAGgDLzn044OVWtYRlU/3YEuagOixzwSS
WLUbW+DqPmMb0cdkKXUKcmiOX/6wsrJ4HLqGxmUNHtQ1++qItMyPIceO8v4cXM0+IxnUOAybEr4B
tfpyJDOuUS0E/nLM4gaaVSHU84Lf7ilNTOVbh/XuEwQxa6fYiLFuDH3rI+E3ywI9g6M1cTl0icxO
Y0idMqpqxHgoLMJbzsIfLnP76/5XvpyZi03mODSIVRcduZeumvwtr46yobRTnCAXe2QGWq9Hxm2n
wkY7FrmTnuoMc79SBBClHQyMJnfWjl2bWHtHbdSP1TJb/pLVX4xcYGJKorZ3U3RG8zSNfqOstnXr
XK4I0TZqP4Sg9NCpfvFurmriXZ7XDOQkBzOme3nOlMlYvitKBpq8D4P0LXjjFukRVTo6uPOobqzK
eniuVrRq0OiTzym86dVMpSPabJkNZWwEzX4qlKp4b9bDj1SLgF/mGQ4U0ehCMow7//4aXT5wvDFy
YJtgV5Ka0fVaRUZm3k4pqHrVR1W++JUpKUZqkQ2WYp/rdqXuasMa/olpGn2+P+7ldSvHlQkVXSvw
nTYNV3k5vtoamkjL0G5mFV9ARxwpvQuU+ibswCJ0A8GVZ6f/MB5rzMEmuaLqdzleNesTxR4K6mZg
t4/24ozPSkIvh+7uz0ib1I3r9dbnCVkFR/SeHpi1ukoUvWrQi6xV3wLn+RblH7I2zKfMXU8yTtnN
CoyNR/rmiJRrEXqy2L7S5Pj1hJad7sYa0bs/GmoIXh+3lpmyoYcQKk6Hk1E+3p9QuSP//2z/bwFl
o5xwVnCNr8vEmaEM7QSC3jcNTL9Q8YXLy/9zGKzZ+Q9D6VKITL5VUn/u8tPwVSZ8FkBnlqCIvHae
MZEvUcz20gBFyL96BP73XdyOKNu4DqXwF1GMVxuz08ZwNpxY85NxMsG7R86TVTfVDvjb8OFvp1AW
gjl6xLU8hPZqT+ajZS1jgt+qQJnbcyMXsRUzqD+n6Bb8VfQsvwrpEnAXJPpIJlzFGp2LoUSiWaqf
Wi3te6M3Dk0IEQKxUZw2TcmsGt1042653iKIUBkAvwSDW5q5+r7eArg+ANfxHSyV0LUOjPLTZED0
PBEX5VsP2/UVajmcbi4UInUupNWREy6eWdEQCz+2lb5+i59uPe9ieNO4dE2NBCxkkYABQhXUmT+B
sJr0eOODry9TKgiy2833oh64rtyYKcrWy9BrvliUliYdtlEF5CMfuhYVDMx9PQOu898vrcz0uGxQ
/EfEYfVyIfeeC3Nk0NqyY0+WAE4hr93jHNuaB/DXRCtvbv76SFLH4OBToOLVVNfSMEwumHVt0jH1
s74Oajb62lwYkOmc9u39Q3JrTmWgxPalXwLI7PLwK2084b9X6r6qE4yLIutP5E3EiFm6HAcMg+hy
Vubh/qA3dq6D1CQ4cRQALbL3y0GRqUV3Z2l1XicY/J2FglZfL+kDDCbTuz/U9b3Nkqk0FLCm571Y
75lYp5CrWLPmx3kuIWuK/ma04/EJLeLoQwZlb2O8G5/GDiXuAzsFQsRczWduleCPENTyRYkZgAar
7x1Ul19pPXUP979MTtLlC0GsL2WD+DjXEuvQgt7RmKb9vPiVG3df1R4NIcSkimTjZb8ehsoDVTs6
aRYRhbtaK3dp86lBoslv1QhuM6+8o0t/Kf3L/c+5vl+oq4CrIUiiiMTbcLknHJhQSpsYmq9mDnuC
iwhx37L+pUZ5tR8CkPvUt6Cdu/VWgfZ6i0jADoKngqYzAMhVorg4SpeV+JP7gzEquAnpfxx6A0/K
IL4tQW0d7n/nrdGoTNKg5PZ2xDoSLsgbtJCOkI8tYU3GZfeh1y15Ay8ts891PAOF/bsRZXUd8SRk
gSgPmgSElzMbKHVQ5uHS0R5zkS1ztd+w2c6TVeEhYoXjXz7wjMazTmEM6AvgKGM1m4WWD/hUuJ3X
K4N6qokJj9CsUa/IM5w7/jIqexmMSFen9uiSb68uZ5NUtYw6BoPnGB1F5aqHNO/r8zKE015Fhn/j
zF3WFGRlmY/jXpawMKrML348r6IXB9RHMAxG501aZ56KsJrf4+EbmHjR58kj47XPaKhibd1a5lf+
V/2Xt4scXyNGY//YBPbrrdqmhE4jdjoebvDTnnoqPof0d3dp1ywbu2Z9kZGjE1nzL/GMVF1ZXWQT
dEHwD3rl4fM8fxuSrEIFoe7b5GzFVfru/ha9NRjCzzx4VMA4iavDr4Nbg2JiECZVRfIYOGmBwyQd
Upwhqr//LsqNshRhsjkRWLw8DZOOx0xtGZW3aFGN8h08CHWnBCgc4d1VF9//+sN4qDl8vD2M5qxO
Q9pbAXAwzh6MmMgnS3L+SWs3gUtaGB/vD7V+yVkwXgPAM+wLqai8OguJ3fZZHSBFkAddd7Za60Rq
YXioS5IWzXqyr6ql3NiPK/1RDgTVHFkNp5iICilliMvZhJdOgzorW8+u3OIdTjpwwSOr6R6Wkf5u
kGrSQLgPfHBwKp7Guj57MRQ9/EoXJX+fFQbNPtzPl4174cZcoMhP4Zw8mKfxqvzmplghwnX1hGEV
fjGhbYnETjl7IdCVByyFYr+pjPAv0fMqU8BrTIWTej23hL5agg6RZR2kCIpKg4lgDI3sndGY+h7M
1nJSu4aig7alBXx1dOSYEmzISpAJqKsVCNAHn6K0HD1jztI/sY6XY0u8cCortd3YzAaL+TriePk8
RKsBhcsG6jri0OHGRegajd5oIH9lgkz4nPfu/OH+Pr41Cmk951M1EUJftwnjZakXxFdGrzUU401i
N9VeVYNx47TcmjYSNqInmR2C77vcuGh7dkL0iF/Zej2cEXTCkiGCPbRrlXorUbvajSyRK5scnEow
SRIw/Lp2gCtQr9cVbH1R47oNzh0qOjid91EVYxidjpafQfP923tO3twSSCc/jwxRxluvnqo4QGdJ
S3oGRcz4oJbG8oabZ/Y0kdf+/RW78X30b7gF2Pa0ddchjajg9/UOVdxRzPovaCUYIycwt/dTFXef
SkOdjoDc85/3R72xgi8ISKBmsrJ21XSM4OPqSJl4sTn80XssVHtgK9TVjPn9fxkJQCTMGKohYrVX
jLygom3qHLFYDR8WC/HJ2sXFK6d1vnFxraNgjhgf9f9DrW4QO4iUwCjm0XOctHrCqKhAe6wK4E+n
egcSLIjeKQN6EEpTjhuxzQo3x10uxwabDiiSMj3b5nLH4CGDr3K/jF7XwcJUiYZPSFZE7zJ7mkAV
o25Sonrcmh9KC+GTneXM7jsV95u3atu0j7wRyWlGmeqAZVlLE7ii+U0Wq24px9+4H+iy88Txdlt0
+OWfv9rYeCcBsqDA6Gld90crsvnTgN7oxvWwjtLlXPCSgtoAq0kuvop+FitLqdiw5O2A4kvFxes7
TaA/OUOke+gZahtVhqvAUo6HxA1FBvIC9NUvPwo0VZXl2cB4tSF8hIJoMPdG7FN3glvo9K3P/YHn
+AjiP6um4nh/h986wRB0gOCAmmDlV8P3xpL2kiTo1daUPWu1NqjHFkOTZ7tsFgdJ4ax/25mdaTzf
H/fmNJNTgpqQnbI1WEPa+qE2yZbL9Kw/kMw6j21niwP+lM1hSJ2tPsCNPW4Bj2DXcYx1UqHV+UJJ
V8SLpQ1ehXE45iFI6PymyGl+gg4xdTv0PQzYyrn1a0hGHJWaOKwPimrUvxELgvusRlUHtyLIOm9Q
pxjOEMWLQ+hMzo/7E3N9ubEZyA+pOrEeIGZW+6FEdsU0UPMQA/lotaQVHt0Novp7jcpK8O7+aNfL
IEMI2obUgNC/tuWveXWkOGy6VYFs8/RURcSCeOwbBA1umQBuLJx/beNCvTWeQXsS5hlHmFD8cjyt
ytBOX5wB2Hw6jGCi5iD7XGZxDx0cDQCwWKxTuTHojSlF6JT8ntqzNPlYvcKdQTe9V5PeazHPOi50
1r6oIThrtAog09+f0Os7ysHChf+AQmLD6aurFPDc7MxqNntR1Le/xWDoQIXt8cv9UVb4LnljXw6z
msfWGJvRipfZG8BBHVq7i75qjZrgh0Rw/KfWW1t51vQS3/lZhOrvcMmm9yr6eB/ruA36w/1fczW/
UkybNOd/FFIKoZeLmpHV6TCWdV8L2uiQg3V6KKMA2jf5pXd/qKv9QzHfAVNHZM97RVx1ORT6hkuQ
po3pl/HQo5iiofyRA/ZS57pAbSbtp4238caAmopJNgkcegdUvy8HRJId1iTmKr6DsvOTypL/ozvw
eRy8pZ+j3lamjTjg6j0geKOPxn9Re9OY2csBydeyrpgT4U+BWr4VcWh9UPVU/xNCWcbeATQopTiV
pskZLRo1f0ALZCuHugpF5Ojo9nFfurJtu9pcxHl4ZGEL74dFVH8raF2+wcmk/6q2HQJuiNSGB7j3
qG+hlbixsa+3EnMpXHIxaqgcn1XAhSJPj1A58hM0UiSfyXRbDwnu/hTms+FubKart4/vRMXChQXL
oNQ4L6caBY4MXb9K+AO+c4cYyPEHZvRPPofxwYRS95CNOHnd38C3PpBOAacSXBcSH6u5NSu1GnmF
hF9Ws/KYzko7HmoUn3EuDRFU2Hhlb2wmwJ8ot7/0S6/K7ZPuKrD8O90nZ40PhpinR+SHkQ/U9Oqj
Xo2Nr4Zp9jxAWtthGlr+vv+xV5chGwUEKvQrOhkEbHIyXr0uYbIES19lmr9YaX4Oejs4LW7SbSzj
CtTFNBI+sFlZRrpDwNhWl4JKnoNu8WD4yqQGX1BEGuEPG8HXFq9r5Lh6FIAgfSEh5mULFp17SMnD
d2rN9pa/wI3vxb0Lbxjat7KctfohJkiEtqIjhpxaaP5TgzE7DXi5bjRurq8kCS/idnjpAdLhupxV
q5mcriAp87Mm/mMIKEU71WVlwYnnTxgCbAEfb3wVLye5IuVHItX1MdFTKxxITAyfQOHfCKe3g6k4
W90a+aMvKgwsHOGAS81MSh+I1bWHblgULF1r+MZsoitelzC/86J9cEWXHu/vyqv5o7gAG5dvAdhI
LCivhVe7EkUYsjo4ij4SzdawC0MAQRamF+8QMnqPJcJwuD/e1acxHpsS8jo6DqRY6/FsgWjVghgO
5Zrgswoa7gDYv2gPRoOG7MbzcXWnMZhtAiZ8KaYCur78OMXOjbJNEpR3RDF/XNyuxd99AYysL9GZ
xIz2e7ksG0HPjUFlxdgwebdoAax5r7k05x3h9/tAOqunanDVR6u0zSPXK4pfbjsfOhM67P1pvT72
psSSE6CChQLQuO43dErl2njVa76WNuE7TSj488V6c9AsM0b2XFG9Ml+m3aAZpd+rpXluCmfrqbyx
tvJIyC48BXoApZfTjQBeqOBRwdrmkenV6jCAbFhQComght7/3qtjyOfSpSVXMyW5dg0WrXpFBA0M
FV8EbvqM3Gf4uCQQt+6PcmMpCZE5FhQVEZUwVu+TMrnYv7Vc2XUZGX4UB2g0gBz1cRUxHkPUex+h
bWy192/N4kuPCkgwSJR1Emr1NtaWDis5sdL7PiuyM6gUDBnxl904jDcOP0AXG0sG+t4Oj+PlgjlB
rrotLQdi1UQ91IquIFebtIcYST8kv8RWw/vWfPIaEOkCgKUeJ//81WWjB/BKJDDOb8pUvEU4k8ZD
gbM8YFh3rwfltOutNPHvL+LN+aSxKRVkKD3aMsB7NWguUJ+tgcT7o6OizdilzS4Siosn+BJtDHVj
PimVCO5TrHWA2YnLoYApT2JosK03M2XGgz4jpEFN33C/QbA0DqFpNxvP340ZZUTJ3uUfCZK6HDG3
cFaukRj1RxwyD2GTLACahX2ENtg8ITb/fXZMsZEF3JhQtiVj0UvljVof88hGf7pnlbnCs3BvIfjm
j7YT7awkb4/31+4q+MbkhbAfcyKg4czo6gBW6oRwiRuovg5700/1qjwUE/KxepU1krG3+K2zVF4Q
jH/dH5MjAwynRkJ2SZ3/cmKNBgX/uM+BMsVBfgBC2O1aoyTBcp3lP+waag4ydCOyAMh0OZTbO52l
44+I82QIiqlGBTnph/ytiFo4+Uq3VeG8tX6YLpmyGi7Z5asDgf1QF/YzF0woN441A5jAPSJ/ANfw
6/7y3RyJZhzpCw8TYe/llyX0EGw1LfioaC7Er3HOe+u9pkSoipGJL1/vj3Z9+kiFeX54gCRGY/3w
Lksj9NTloq7Im31EZVMvJmU8onSRndWM7uP98a6/TkpNUB61JIXdUFfz2AEdQMqhMLDfVs0HIwPM
EIml/m6hmvjh/lA3nnc5FqB29iLAM7E65z0aDuT/Pbodk12Z3d4a7SxDrjC2m/qI0EIS+mYHX/WN
1WDKke+nXuTDp8qBIP1AXS0IT/d/0PW9o8mEGLLTS9fNXe3Zil5uXaL76zthEJj1jgcxDX9OlrEg
fDojA+FRRQexaQ/43myMfWOdSYlpaUqsCihm+eevLnRTsyttCgbTD1N4C7wgjjgXkXB8aL/13gZn
vBHRXd9CLxcsLU1iOhPE3eWA0h2RCKRwffTLU7+fh/hrgEvRibKgiuOW0j4jNY/McDCUG9f7dWOZ
I0odHKAtyGmBYvzl0JHd6XnRT4A3owqpDXxVuv1Qg/hL8r76sQz69JgXcFFjs7Ce8NdR39fIzx/L
ZRo/GXY9ebm7iI3NeD3/VLcoWsqkyyW0XlUKBqjeemyVREVGGT2aou29dG6KR7yalzeV6WwULG8N
B0YOkD8tGcgz8hi+Wm5Qe7xyIHN9hQbAx1ogNrBPnCFFbsceFq/OkG/ceHauTzZlEJlVAicllF4X
XlhMp9JgZ/p6GhXtDnsnCNVtZJX+oOEZuRGFSVWyy3QPvAeBs2BnUZsgHbv8wgXNfDiJPKgoNTUH
w6mmndX24sPULcXBaofuYC4pDPU8y39yeaL42KJpP9FJNRFy3vh2GfNd5J78GC40MAi0IqhiypP/
arrzFMBlrzWCTkveHbPOndGkDlFz3zhU18vKOOxqMlxke1BluxxHbcUwZBHFrbiYo0+5asePFupl
jznIwZ2ZOT/vX1g3PutF9+3F2Fr/n1rGq89qkaAOIwMoaYqx2gHZBvMN7jTqu/uj3Ng4fA0vgkym
IRCu9mrldGGF3hoFLZymP3VTlOU7Nx3Hx76oe7G7P9j1HUzHSNaSMMIDC7VmjM91OpP/BpQH2yj6
EaFk/gPaUbicqAYryOib3aQc4waxio2lu/GVFCO5DnnSJeJS7udXc9lpdieDNZkRLf2jiUZGvFPa
voYdqKif73/kjW3CWPTjiMZkoLvajg76x9FkUM4y5yg/R1yWh0RH/wDKR+RFdhptQI5vjiebvywj
h3/9qLeOhQiqbfHQpkvwkCVOdkYAODw5dWocBIUf7z98H2k7AaBEVa8JgUS0jdV0s+HreWJ5rgAy
W6aBvU9lHjYHVrf1olxdNnSxONzELfBUJC/ncvF0zMJ0p3YMv0a3tvGrorM/4mOBPH0dNK2nOq2t
7YCbGOEOtd8+OthZ66I5ThNYLTTwmdXmlXO1n/hJwNm5cNlV2CKv7z+wpo0JvNovyP7ooIvZKybg
GRlW8Bt37dXyMpSEu1kQXimSrt+uCJ3FmH6o4dNzrd6EVT8do2WKvA6XKm+A7Lyxna6uHcYDWSZr
lOhhA2K/nG0zDgK04XQDbeoGUmGLdXK1W2at2zIjv5pDbgFSJEBoAGyoGK4e5RRJKrsaUnHkaCZ+
NxnJcXYb4XGTf7m/Y68+CTQZ9w4LRZ8UPc1VNDQ5SmuFALyPOiQWhLcb8wwlIdrgb16PIqU6JWad
gyj5W5cTh7aJAMndmkcNh/fci9NECJyLpmxqnY179HrquBZJwuHjWhAl1x2eRc+Mbio75xhAZcK+
SbcegmJGCStVkZ6/P3lX+8+GlyoRs4wEh2p9+jJba8wSG4FjnBp0j1SkfVFC0p8CvXvEZCJ4c3+4
61kkhQVDBj5CKpmtdwVeGymSxZVzNKwZYyd9WR6D2lAe7o/yUiR+HTPAH5ckBkmxo1gG+edysQbL
BvhbYlUwKiNGfLrWZEVzgtbcW8i3VyIcdgPGPOMzJ4QpFbA4giNt0kg/w0SwMgQIU+HyhrS21Cct
sm6PPrSp47vWzo2vgbv/Xvdm/hvbvebjWC3OWxi/+jszSI2MeDibPwOY7R8DTME+jlPfqbuwLxxt
D8tfxLsxCc1/k6mrMECDMfw8Oer0IxoFko81heHHLpFGXLZAcHmHAbS7nClhcf+lRtXhWmTPmK5Y
sBXfh6OAo+EK+Jpv1HLohicc6PTJK/FI/OXqLaRiFN2jT0GTjT9ysUSAJGxqI09ha6BtxOVTdw+B
2YVvynYYO7/PMej0LRML3wMQtrz0bbQp8PtN1cT2LHybtHdOU7W/xr7MiyMNXhwckKxBJcuclvGX
HkKfPGBOZ5WAEfV47PdzY6a5sUdVH6+bzEimvDrjnYGEQGLRi0a6qh+t6KiZCTpku84JmwDPZxeb
zLdFm4WRFzahGfzWjalPPAIP5CxjNdbzU4c7k7N3ohynjH1sKE3NFBo9xQPC0bj2cZJ2c8xIHXoX
io+1UDKdyqKbpt95VZs11TesV7iO+nn+MgS2ni4723Eb99gqAzyxjR3JhrvYkJQ3OGngW0wo0Ndd
hqJZtCoaQg9x2xKHOgMjP1AjGQZnxuL3tCZ2YbnEUGCL0ms6J9gYf33MiaEJAKWsApQKonp55byK
kIalLWeYxrg5WRNa8Xb7I8Dr2bccpfZtUXafNj53PR65PzcXj5rkvdNlXEVJpgiibEFB7BzqeRX4
oyvyxl9wS0GmtKBPeMDjJR5PhqiEebLb2uk81LnE47SovXu0J1OYR9tI4sUfgloNUCttMP/IazTV
d2EbO+n3so3saAe6Df+YslfT4CMkNahSOpKj9Zt5CtUzrVUdewNYYch4cRbe54Thw5cutLXSE/Uo
uoOFZXK7M/V0sjERtTokwPJRC97mQ1m2BwQ7C6zw7JBIiC5G0XxrQSLZiDMoES1ZiHefKgFp/20K
eP1JU/BJQujfsn+qQzwYXlMnSfHGRdlBP47Id2sPIhHpH81IUrPYqQiwaztujcR9N9qi+oDvR/iN
lcqtvYZKH+YkbTw826ayeONYd/HHEa0u9ZHfOsU/8WAxjX/CBAX0p27BWvaIo49dIqqA46qzL1Ko
xigIgDaftLYd38UTUrDHWXHLDEb5pD+7pTbHvzDZK47ks6BOUpowmK+Y9MOUXdLTjY72FtaE7c7S
kqaZD2nc5OJr3YX1VD2McRRVDw4ytjGqoUmogdRCw6zbxaO1mGdBbqochgbfoXf4uKnTR2QFtV94
qdXaIzUzLUQEB/tXjqfIcg/PUj3cGw2SZF/v70RSt9XRk1otJFmUBZDmpdC/2vptFI+CK688I6Ok
1e2+ppZj+xCHOfDYqpVhtzM59o2Pxob1KZuC6Y8bci28q4qApz0tQQnv2kaAKuso7/QPi11gLuIU
0Zuw5CH38sFATg9F78rwYg5EiIOEUGHoIkE4CywUIlG8ZY+PCQqdKrKv0kiqY73Usnw3KOFYvQda
reS+6eRB6anqaOKcUxd6oyI8hqza04BHerrrZhXhk70aFSA4Sxil6bOSJ3HsFXXuDGi6opznfDFm
jGu+WcrimF8FZoE/HUzV0N5DXAvf1zjMQoQFVR0pOu4DvBHcGWHE3/GM/w4XkdUm85sOHXDtPPdp
7+XFIhLfjbDra5gmXY/3NpjA9jutPXs/Y0mJvltUud05WSKzkoaNJkYNc1DX8SFehnLZaVESBn5C
GfCNgYdPi1ZiUQTfLCsfsMg1wAad4t4uZz8JOd3PQRZWAN7YjN0+iPXkHLSN0vN+5mY7v0ftzO13
Qp0W2zdjGCK4ZRrifTOOxcPsRhPWVJbRqye8ZZ3gETcR9z0i3ZGT7pxmGlueStHMyj5q7C75nApb
fF2aPOhRTW04fcjJKHXUHPKsy9WDqscKXvVZhT2PXTqmsqexgVPVvhW8dbsCVJUj5cnmfAGzMVTD
uLOiMlbfqgUyT//ai64sD8msl7nXRU2P0wY4zyR7T+Bi/oPFSpt+ovC8HJRCS/BpTpzw3ybLtA9V
Hw7aielX50ONxOXXjvMTPiDvxCInoK5r5YBjpjjqapLYu9EqYdkjKaV/DVo9xuc46OMDT6deH2OE
/uYfBa4y2tsWlZX5R+W2OsukiSl7M6VRhttqHUyfwt6xk71Qu/EAlJi+bDdkxUNYohJ1mMcKHald
EOM/xHkNErHLUNDNPhfKHHw3lKrT38YdlttY2Y1qhJJzlT+YozKLTzaaX/FTi8oadaNqKONPAaYn
iTiOGQy7k9uw+/tdg81UUx+o/6S5txhjMX9C7NL8bfCHgEPwYaIvpyOHms1YqaVdeyxCnrmHsNai
wPJmo2mNfZJUS/LDXmjffBmDAPNk9GOReXiMHCUxztESObZfaKn+hLNsOz7MFRzf58itbf1xCRQ0
8LMuqQa60uiOQoNxsE0UZS+yX/TPBveRv8skWA30vvJUu7aPvTWHqCuGcTTpACaVeNmX0CbcnZ62
bfV90Go989rWEv9iwyf0f4eqwqwnypcufI8fb/OPodWwUQprwqVoHoVR4osaxY99P6XzM86t2kQB
itfFyzpNOVHTUAj+hoEYetfXrosJ2Yzoqa9KCsNEAT7HD5ATXT4nY95/rgtkvf8Qg+FbrMM0rM7I
vI3abkpU7VeoRsmWgsDVky99KXSd9jcwH8qVqwQpMXoxKHWrnnFxy7KjtgTzskttWnN4GZutpu27
vlGUj1v3+/p6Z1hqI4Q0aKJjSb1KaMMZjEE0VeY5JVws3jvNgo76nsJI86+OR5n1xmyGJUDlB8yB
p/RNPh2rKOc2MybFxEhmQvls56Tj8sec58Xc4ys54EQUmMh+HhclaH+OYzuk464bR9WGWa85T/h0
1ALLu74f0o3i8ks3/XWkKNn8sgMO4FxmzmsktEFGlk7018+O1oawNfWyz05ItrnNAYV2HJ0xUIl/
ZEXpfDYKPH+8Orcr+51jzDqZwET340kpwliVqQ12aruSBnTwgSQrgc0VhkJH1rDIdQ+Rl1L70qZd
cjbKSsMl00iNL47Zad1OixEVPVlVn29B3l5wEJefJ7lQ1OklaeOa/uJ2GJ0EoT6cR0BRlZ8Vqvrc
W2TSVdcUb5NZTV2vw3As3rl4hEaAvNtvzVyU+mFGqfasOPM3g97Ob+BwmTQwnIfPRj/8coJRbJFK
rwIHqjIgEAWkZ15tCpuXMbNBw7Wx23k8jxaeduNuwt+vxKSmoheNKUWMc64TJ+obWx2n0pcYuL9V
b6FFiV67bGyDoqEiII/cq6jd6CPaoIGlnjtqnp9pYnVeDQId9dSEJ2cKc2LX+8dJuo5cJCo41IL6
R7vClv3mq9oDn9pVjlJYZ3AeCe6sdlWW0o0I2W270hPnDahshHKHMHbOiqAUMu+a/6PsvHbjRrIw
/EQEmMMt2UnqtqSWHGTfEB7bQ7KYQ7FIPv1+9N5Y3YYas8DsDjyLYbNY4dR//jCb3hIZ0stjM7Sw
cfTO+dgv5ZoLWowfhXB9AVmVqJpwUjIzIyrY4sHl75qHrqBHdeMdLmFoNF3Oeu//P+R9ZS0gi8Qj
/Hny75PeV3cNBdEj+SvBqWsn75fsFOF56HduASnXTwWEBRO2IJczYy7XbWDJNjYl8G9TeIK0P9EF
6lArb/SfiMIsiAgLrME/+QZ+z7dq3HUmvllUdL0waYXJQpmL68nFPKlyi/BTvSmPfa4HJ1/52A0P
CJOSc0Zb9ElrW9WEorXIHDawwDcf0xzXyZ2dzDH+Zx1OuAc+Hrn0Qoxkac1t5xT7qTSL1ykxEYBY
gixMLP+a6t+ed7SwTCX48YaK8Wrm/WYz07dEXvibZf12sid9n0pTr7R7z5U4RmbJd+UM8y/OEueJ
szDZzkYqH7GsdH7NzhLfgPd+GwW9HUMcVCDlcFvgPMH78O3jzTFrCNxb8uO4WK2xSYNEnYqhdUFr
KD3KDWHYWF5PVmq3Lx5wacvJ7/RP+Kk7JDw2JCx/tRKnTramR4EbR+NSxuU/fimzD7MX+/UuJ5WS
lNyp9vopTOGmaduCPbojDBAr7+FJwVk/4fdIsuJEyI6GkqVBHxlWaWP/tB3N5iY6zfjWJIPhDluc
1NPkSMcqMI9yNpUfzn3eaCSqc1UWd7alXD8CsgpIB3YMMv8QycS9vr+xX1xPPT4bbC2QXni+/M/b
YavUEgCM6eKo3GQi5i6Yh3ujX9QDCHq9BwcQx4DeODnwyc9m8o17BEXD9/d/xOXM4ZDEdgLeA1Am
JKdLuD6omyyJXTkeq45O0F0RU4uErHGDFJNxBNu0LEFymm10ytppTq1nRzsj6Xz3n38GHfFVq8dG
4ENDeDsU07Iowy8I8s29ubO2yvWmSOJaTzakmZZGmPrZsHWSXPswTmVByFpR35jEv2GVPycxIwHJ
Uwd2gYYI5/Hia3RBCiSXpe2RxIvE368WDEvYjz7Wocsgyf3I4mlsT1yxun/sdvBN7P7t+iEfJtkt
IebYOF0UCd4TpO9p/U522dhtOqN18yEcdHMeDv6oS7ETEKdP9aJX0/eYbxzcj6r2j5UdYzSkkdB+
3wdJhw+/37WNu3NI+9jHBA5U2/dH/BIo53Xpwq8vyuG6Wi29HXFlmNaSaF591Hz3x6T72rghyfpL
2g6NfaPFeNUTX58FfgDBgO9L3+/iWUIMfkGuTX0clfZjQnRmh3FRErsztjNphRJsNMw6y6t3XTWU
n1ScppslK+VXELnxDk7czbV3WXCz0et0V5j6v20MLk02ZgBN1c2iO2owX7NoGMYkxN+4HSLdAcKM
zD5bbulgfzMN3s6w1WSKqoT5zeZxWW6znbj61A7yiH+dz63IKRrrMNZmPx5UPmCiaddtOWbHXtcS
7WVGMNg8tkRbbPK5GIpXQuZV+RoAdDxma7b7tiLq8iioZM0uzE1YtCfPXYqYwHRFIbq4iZdtqjwX
7teRXBOOK6vKlPOAuCVXZ2RenLdcaYdXza4zTexa3ITqaBzZpcFs7Ml/QD7UJjfm3RWmxNBDscLR
GarSyuC8mAxk1Wp2lYz10XKt4WFOHT2BctI3xcGgOenj+ZUbyaZz+nYhAmlofqDrmPydIYSaI79n
ft4ji9A3GVyPDIssN/1cNEk9H6bF0MSmmU3rbnRieZOVvXbdLj4fchNuGKvCha7cxW1pqOj9p6ru
jp7H5H3saw71D1kKMGwY2Owe29xwHvSlc+K9ZhZO+qiNdt5H0nJz7NEJ6PG+vL+E/7KuoLMAFMPg
oel8Jf8zOwLocogQ7JpWc5xcYtZiSZ6EYdSPsvXTJ6WC+Iny3rzrCIcVoY6DWbOSWKcvSQdd8kb1
+JdVhY+Cv9JNVhLyJbtnSstYKVlYxx4MGahncVXoGdWyt1ta/YtOB/rGE6+4dBAtV8YsbVI2ltWo
8e02VsuxMGJNH46WGpMuUo1XTZE1lJm+4WOWTRV2tjL7Z0Pwf9r6NQjrhijklW6TF5Zz44tcDwCv
z4/AgQF90NWvUZ4dJ3rjdken99zsrljof230xB7df7xEZc2mJ0tEu3t/GqwL5o95SYUA1wi+8Lqi
8FW8FF6hFJ/YLF26A0SVjJExy+Wjtqb9UFFkXXtjxP/yNLowHt1zrtjULGst/8e9CklkxdbgrZIA
Y6m2S7HoSzRjpXdvkaf27/uvdtHy5NUMtAFwy2nnsuh+L4A/HpbP7ug0+WJvl2HpgA1pi9CR1Kwb
l4Drd2LqwH/hDoJm/co/pwmcyYsh1m+zsl7Uh9Ho3fSLkvSzDxg7xvEN3OXyIr+2d7h0oItfb/Go
L9fb8x+vNetjKmNHuITe2I4hopoAs5zboYx97nnsfGqvtGRM7kqDGqyLKgLBydKVcfGPtrJdtjR5
UtLTFTNr3Jb20i/tBkOzhf6pTZrNxhWibUToj4SUGbfK1ot9kF9PLx9PGHpiyKrpfF/8+hH42rMX
99wHbvlERyoQ4Ig2tvTgJB+W2i2/EVhATFIsMKZpqrp4LptGvTa2KfobVds62/6Y++tv4SdQyiOu
WNviF3WjnHWnqis7fa4Sj6jwxE7cKC0m45vqUu8lnSYPwDEobhBBLpY5T13VHPyHFbdmFl4cYZUY
qBHUOJ59VcU/Y2KJP8aavyz/aFXbk3eJzcR8w0zhUhf9/2cSvwdJmYUAV+PtqFclxBrQef08822C
u2aChX1s7Lryy7CKCxPzCIs08n3cJyXeRcHkFs1XjZN+2cyBSkjcLAacLW7sBhfXh/VXQR1bjfSg
+kBMuCiam8WOyY/rkWDny3bwitmNmBx3yhS2g1WKXd3Hk81OBABeWYcUDlR3q7hcP/EfU4DdD3tS
zmVUb1AwuEa9HZic3J0hn2PjXLVGkmHuT17Dvmu0RXu1CKp5WoZKVdusG7sRS+S5Tz/FcEHK+wox
gp7fWxgNGSG0cqfE9IDt6Fb7+rcK7u0PZKMA2aV5DE+EH/r2B3Z1F3u5PrgwDoifxmtMIhwjL54w
npk4KL3UTnY3Y2QOzB6kVWjIxTMi0YHVnHVfBeOugwdAzwkelc0RV1lF9WJW5NQfCbiv7hZMitW/
HYQQOwtbDeQf7p4qe2LFExWHncSDH7ivirEyjQy7G17KqUwHuvhzk/mbomk0f9iYiWYcjHJ21G4y
5qB8jIOqyXdakIg8lA3psWe/7VzAEG3AhKobqYW2okgc7b6OM6eLJDYrH/EGzyws2IdY4kxZzmJ4
oEFv2ucmNxP6z4UmlPtU9WRmb6q5BfsiGa+RB3PK8NQjuEB75lcVr2BOtPUVH7SInEJlVMh6Ppf3
sp0e4Onb5VNcV25/C/66XGVMplWdzjXYg6bogrW+/VaNVsOLswfjrFo1nkivK8Eb5rmKKtEYZVTZ
ojA3eZFnapewh2/MSWEZm6RrRw2p6g0qwDoz3s4cVHE0XajsVrfDS0nXUCs7kbXdPg9L/Kj6KT0E
IM+ko/UAHVWc/+vbVXwwxri+sdv89cHgkmBiLHH2k7fDoCm7MbHp6Z6nwE4PtMrK0Ksg1fHH5ZPw
Z+0VcT5/2KF+Prx/5F9WdHwCqPG88ioH9Hyaz2+fnTYFc2Ga0+dGeWmw6dtRBODHMGQjtDV55A5x
YX3MRsOLFr3JnhVa9C9FIMobG8v1GEAu5MeYkBlhW12y9TUapZ2oNfksPWY6qVlmaBTlfCrHudvr
dpt9Jwc0jYrB1T6/PwQXhxojAArym78Gdr56mLwdgYKIzq4sa+3sG6SUkSMypvMpE52wN9AGZ2Sg
w2iQ7FUTn/7+k/9vwvJ2yvGuBC2gw7TgPq8RwX+WJnoGJ48woeJZrY0awGqrLdbby0yIKLDMynis
yTgtwyWYcKdIA7taXqbJ4bo1zIEl0k2mTUKdFFaj7oHLkIrPJtvd9O8EjWkWv2ZkiorcwRi3cUU4
U7ofEjMgOztQcXGaGpm2oZ/m5hy6zTQR1bl0Bk3qvOqOtUrqkrAvVuF2GGnTlL4w56jUiW6PDBr8
sNEyI2k2poe3Kq6VqZ3vQGvrcQekogkMnNpc9h8pzOon15qXbzE7YHx26rZ19xNkj2oL23oJEEPo
ot/3Xma30TK45B2krtS9H8uAgCEiTrCJ7/G6KdgcBuxK9kCbwn2K/aQ8VYLG634uA2eNKtBMyVAx
YMN9N7S9t2kAS+XGG3GrisredGEG0LZqXyCxi/6piv2hPOIiLvCjhV9MN7V2xtioorQqM7rB+EPn
Ow+d/DP6EK8OvTTuvuSQGriE9mKZvjpu6Xxb7/M+lDPZP0G5qdy9zMZS0ObsiDAmugl3BJil6uCX
laY+K3vuDnk2CXhUrtVpJ6Uo8UK/UXO6dQVtX46paoTGQcBGb4ufnaKripVRbUKASebWbr/5KvHc
p1WutDxBdtaMOwiBTp9Gc+Al256KyIqo4qylPbSq0j8IdmDR7ha1dNiKl5LjbfFmlvRUN9bwtXMN
VZ8QgBZHo4YI+Au1mf9UqVJ9Nut58kNMH8ZqQ5p4E2zMEtID6YFmsVmKJDjAR+KSFOklXcgoSFM4
CwjG/Pu0zeJ57ygyZgmBph+s/EV84VpZBJtZW2k8boF/bWQuCUSHPYw9XbzWVi+CfbM0zRzRooVT
19V+HyBacdI46gibw33HsbuguJutqdDvfKMa/2mLMsk3GBzghcGmOfqfei6e1kkmpfQQlqVaG2Ly
OnrloS2EKSI2hPFoeATevQyYy8AVmMHsMLYoA3d+ZCIU5ffepMx5iCezVneaEyxO6GiaaPae1IYS
yqHKyyMow+B8RICSjKel1R0ymqfU/LEsc87iUg36dWWWvpPTqyU/mVirsSy2U203+9JTtvFRg02z
JDs3S/s7CE/VYO7WooaKqvT0T5PWYGSsGfjsoqGJnXonfBgd5UNZl6SSbZ0U9DZaRN6fR7sWxZO5
yBmrzrzU4hvc9+tNEmELPXOKcFqMoHlvNyo4vrBA3Gx4hvRibiDA+VvRpPpp1uv0Uy3l6nBm2//1
QGbRrfd6xKsrempfnE2A07A30G495wWNlrIsso++8OsfgdcDUtesZ+MIkh0/VqRw3+IhXh9IjoOK
lRsH/UXQnotau/T1HqsDyzkzmRfDCKWPzXkZuixQNJ9ryngaz+X4AGsQLdemx5I8Pdw4H9ZnXBwP
q5cfZm6IDuDaXAyA25eLcKcse64mndKoK5L8sacvdWeXbfxijbp9cKyZAMdh8c5TgHJFGzLtxg30
4vrF+ciixBp5Ja1zNl86rE2im4rAqMvnwimNnCzcIZuTPeuLfIcEGqt+5xid6904G//21NXGDpMm
UOz/c+X+uLQXJditXSzNs0fQ4LnGivXXEFfLAW59gV0gfZYbd6u/FKMuyA5Eb1SwXG6ti4v22CAZ
a62qfu69pKoOWjXl0xa6F9H1bV17G0Omvv8wt+pzlWhiT1+5hxRLNfehQ8fz9P6nv559rk5jBuyH
ybcaNrxdb00K3bExjOZZdXXxrR+a9lTOsRMp2unHnAYO8S8Ju4KaNHlj1f1lqVOToPoHVsDC4aoe
8jili6mtny2smh9GaembSTny+wS4HM6Fw91WDOL5/fe9/tx43QI/4W3AVMeM8+37FkaLH+XciOdR
wsNsMsEpqKm6zMMpa3a0imAYvv/E3+9xsbgsbLEM5LBsL1cLXLkd1UJf2+c8W6C3VkQYgGa4fjoe
Ek5WA/GzU+wW3I2s3dDalcb+HafB8IXdQMOdxG/X83hI6vZe2oUlHsAoOJTj2Fxe+OWQ59lcyiUN
tXq2gp+zV0oouvmM6V9kxOVs9aHMOmq5zfsvdjV1MBeAGMEmjafymqH9diiRmNTwGEbxUnqiWDZB
77QHDcrj3mhG/eAFhIiFHhARtMHKu5XjeIFQMFlXTA8fbioK+nuXsRO5GJRVTk3xYjup2vWazpSh
UkJfW7RR1Y35ARsw69GCkXivET318v67X2L06/NXqIz/pjWO1madZ39sG5jmG7CVO/2Z1aKsSBMF
XoA1rJBf2JFnZ3ArO2wX3ev3onWrj7JJiyIkZcb7BMGgpHNYOp/f/0lXy4m9C3/KFY1YBVT25cym
3d5qBUpikWfFs4Vs4YBl4xJD67adAy5B8WlculseDFfrCWM7lq4RrI5dJvjn23FYIJLHIOH2cxtr
sX8keBxLp7aETF63QX5QEFV/vP+eF6guI0+EzTq8tB5XU72Lu3yqURPIKZmf5aSVH/tWq5+9zBD7
tKC6fv9R10MK1g/1HnsLDmb6J29fDkdZSMQqSF6atOm+1Mr8qjLfPVZc78tQxjLfuloj/uslnSp2
9SaiqcjGDHDx9qEdTT5Ybm38nPVWcuTO5kcEqdeUebHz4Laed2wryr6QlT3eAECvh5YnI9ansQsg
xux+++jFnOopL2T6UoPNHJBawYU1xi55jDs0ajfOQRo6/OvebIx4WTFdYVfRPl7n7tvH1Uxm7lCZ
90z50XZniBOqpdpa8lKhsizt/pfuIdj/uKCsTVEeGFiyTZTgInRriRlruB6yadgPg4Fuw2y0n37b
5tmuz7LySflBGe8seCBduGgig+ALypTet37eW0VIONLghz1eiT2d+jRuN4PnjBmOTMgy7pQyaolH
fGDIH0bmB8VD7pDhxS0rt43pcVg73+FAtpd9kKqvMloyXvu5KbPyUyuKtIAFl7krVD4myzaRevvD
YEPIN7UruiSaRW+Nocsu/dB3EmELhbUOmSitul9+b89lOMu+GT44Q699FXCc5QMEyP5z2tXaq1/J
/kexGJbYorxanlynjO0oGVNnOOmWdJ7tqVx+QBjm8onJnBHmI9ByhMiHyNDMNGMZFnOSflCWiaW3
wvlT3A+lqJ9lbMjhrqr6xdnUdCYiwlpgtCU0n6pQDuWiR3bgq3Kru9OSHEjm1iPNR5X6uZ0MLdjL
pG/+VcLPWRUFMtV94esqfam4uWu/OpNUzScI3GJDWVlPOycQtX7EndY9JcIqtBBgd/iXv6CuU2Sq
H4E7KmtrDzKrQkCb8ZOm5tb8UndNdd/1nAv3iLQsf4snmhSbOTXkV4szvd6i4MIPAACvH6E7w+0O
GxjXFM78ubsxZedAEyZ0rnYf5iLBpFjX6XM9+dyWpp2v13N3ssEusk9OL8p2E3Pbm6KeSOjiME3U
amGaVqMXOXbtHLq6Kg349cgWQllLYe8dwnvkh3YGO4lcPNTGz57T5vE9ZlGjOW4XM86WPOK+FTTf
ShMuTui0SfVZImDLN3Myyv04+6n1MtUrncIyiw5qCaVoGlKfzlaYmgEXVJy1lmmT1bX/CngfuD/a
DobsBnOR4VOb2IGIBlN44ojRaVVv5sGY7VPpo/+7g4effZfkW7u7Osk0rvKjJcd6MzZK/Eg4pr4k
0Pa+lUVVdqGmN9UOElbgPIgs8T8Q3eFVW4JSYu8V+LtuNkB3s0decoNCzWP+p2GGqCpDPSadn2z+
Q3+WjpoepAY5dAPLmKaBZHOTYekOdMWy2jJeC2Rv+lM+LMRNh17mus9+DOgP16wEcepwZztwGWQX
ARPIVStDMaTtvO3zrM0e7Y48v10wEDz8qR4nOxhCLJxTFfJTZ13gz0wLKXJSrcLlcFRFHcY9xKhD
Q4j8wLrJy2nreXjMhnBDLOeDSLvhtauU/LGS3n6SVGlokeLTTqd+DPpvFRZY2akiS6++m+aqwfdh
dt3QzsTk3eV96ZR3OjbNI9VYlb06surLn3HnDzaQgDTdyJTC/NGiZo0PeSODKixKKu+NamZoHYQ8
tt0dLOzCAdzAdO8MG79xo9zq1PAj7ucxvx8HPGVfhHQK41C1M55V9LO0fN/mU+mERMaipGA+on/w
OS0O2FtNtBfrDk/oMh1zHIyyjJwCGPLjZrU2nNgbvCTd6KMf23daKkVy73lxZTOCJt6tvijNGASv
yIzNEHf2g7dM3iw2onaybEe56gIU2kXzilI4U6F0YjSlIXoAa8FSyyZGQxNmuqsoIJxPA5km8sMY
A6dFpeFXHZxKV9ahnZjuZxW3iMBiu+s+SEZVOpt2hvl/tJrUWIjGA6QIbc0Q5W5ynGYrepM2Qm6j
QY7guAv3OXChRxQIIlLbjaY2x3HKqHOtDyukflv+BWa7d9HA/sqJhvi1iKb6ZBlGLw9jwAd6iIfZ
m5BQ6Av22VmNU27lOf33ZoTg+oD0xRuppbrCjGarsdL7edA17HPSoZi8DQKw2txrCMjWsISp+7dW
gdBCr6i1XxpC/RERQ+C0xLDF3i3vm0uGMiWR73kwoykAVwX7ZZKX1zQDhJmxffGTNJ3uesIF7tIW
e4FNjikJNuBO07v/JnmQPQJ2aRoSRFajUekd7ScJ/W+LqD93oiJjJm2d1i5/GV5H1GGq4maIHEwZ
9b3IOnXy5qwM/nOVhXBjLR8pdqA6XDL0EteDJWSk3UuJxVjDeSWD7VQYfqi5+qhtbTcdN1mRdLci
UK6vEBSssMkB5WkyXjWFgk7XGLgBX1lUhRztQVeX+0H6kOiXaUjZcYdBmVE2zuoVV+VWhWrJk1v2
ydcFNKWzuXLo0PjRIbDeFkEtQGyhaqN+WdCD/NPyXNhPqUKeltZahKxKv/uvRS2Cam77IBcrvfiS
WmNbymY0Z+sZNkBy6lNHNBvdxk10cub+GQv1HHFzLdWNcu/6PXks9BkXqA3Z72Xa8NL1pdknynpW
aUDptqTpjiPFf8iLpXxw3frlv78ldyEgYTyori/d0FvnyjJ76xkeZP9tmoUT6iKR0QR5aI6kg1Nr
2+rFf0VT6OHjho/xNh0bTK4usLy6gbYkxrR4cSTXkTAJWkxD6nJ8RJ87IJ6fGy0c6K6hG+z9W249
1/MZFhvMMThaQA1X9JOs1CuQs9F/lqpBRQWLFYo20fERkbNpv5G5nR36BXAxalAifVEqRvny/qj/
5SfAgsQRgkvh6qZxcTeDMtBNo8yrl2HKtXBWOQ6LyqgsL0zaoKFFvlRhoivvtQq0YMRAwBlvuClc
TzO2Qtp6+Bzo6DYub08gufqYt17/wjXH2tNUVANGTYZ9bydkqPdmV316/5WvHkieNbAtH93mAGNP
vVi/ei806Nzmi0EIxodWoVBUme3c09lp71GH3DLnvW6kAhzCh3AAdVbI9JJ34NW4uqK/jF+cuupa
OkjuwEEVQBwJpaYlNcHRmftJLb730XYlVHfTUvWjBqHwlnHKNQiy/hTem02EdY1E4e27ew46x1aM
8YtdSYU7jl09+H7b4EZQIcMxiirbmUalbVSix1+LNeA7MzrrWzpL47nxF+wk3v8Wf/lBa4bWSizj
W9BtvrhRzhZtIJ/97aOBQ8JJpxXyVRbYDUaZg1YKj6w+27QwmYDHzAVD+sTgQpIHrAbHbPR/hrG5
ZVN2tSKwRXJWa9rf34oO7NshyuMgaDsjLejA6N0UEnPgfx/6Qn2z08U5sVm8zk5vHZDr63d5VjvN
jSG5nJ74EEKYpfW+ThX0cxefKJjN2Clk0Z21NmvSeyQtXfHkNZXfH9B5YVmLVSGKwPe/wyVuwkNZ
FUj2kD7SV7m0x62SKitF4ftPOQYbP4eBW/O+50/NvalzBmzdqezkzlJl293Y9i8xSfY/bK3gjGG/
CEJ/uQHpsoOypgHkQ2MJ/omJR/nQ1AuhC8IMVLB1FqF9LbB4sKPe7ef07v33voL2V6Im3AYMcfib
ldzx9mvD2Os6FNbJua7a6ftkakhxq4VUUKsv8q+osIZ9YCfamdhJgaQll58aOS6hTwF+C7u62if4
LavlJR6b8KZXqPvtbyFK0+7hOhRno8zm+9Usb8stShxiTKWO1hrsGcogSGLsSPpyH/tL/nnsltg6
3BiT9Tl/ojw8HpAWs/T1WEJHd3EmiMywpAIsPs+jXt1181w+2N3kcQ+EovSjw8vuu2dP/YtV+dov
AMoEvbFzY5O+nhYuuBZMYvZMwLlLPluQo/IXxeicJQlVdeRWUtToImz9U6cP9rxJbVnJyEam5IYk
Oklz+/4gXC8IDkPEndgoIAeA1Pv2W0iMTcXU6tMZ+43ynJMHvVs8GURmXNX7wlLaHUN0q65eB/bt
wMOg/B2JCZURSO9iMyQqyBqbMpHnflhkELpxFTShKhztDmRH7N9/w6t9huRNxpbiR8ffBFOVt2+Y
wRro2tIwzr5eyCTEUAKsouzjfzMiDnYJEVk3bg2XGysnLa4xHIM8jfbDlf9+OfUkpkPpspclOEzj
Un1w0ymbH6BdjHfM4/wznWxnC4brscKWIvVvfNS/vTK7OoUObPXr6A8yGo2601v9vGB7Fe/AvMb5
IZEYnsdVZhh3BS284kZ7/Goi89YQ+Bk9/DtMrnwXwwy/pOzzWT8T95HhzDIs/QFoRdqR7o+edQJF
Kl9BBOMysus4/fn+R/7LmK9nCVs6YAuF9cWW4g4ta6bqrDNnWj2EyO26L81q5JsPmAwdOL3EvkpB
qZAMeFGMyO3GBns1pS3kPTTucOBkFcO1fvv6NBsafdZM87zQ/xk2dtZo9l1u4NrWBXGS3Zhiv69C
b1YQmLVBGghcLewokdO9fVyfVlhP6UFwrgSuf5u2HR10BkNtqxNUhKHeyz7H7aOM08FCDelCy6yd
fNL+gUxiWSDW42gdZAXPLMmCDFvaYCwKKxztFPJS1NpNXx6HftYbD5dQJ93RKxNOVAuHW1LjST9s
zD7doujGzSYkkgR3pIirKmzcsU+BxLOmGfHemPzM2UzOWvQPgT08ZuMkhhutAcPiXS/Hgpp6zaJd
e32XhpL9mA013ST3XMwTkNNYnwUGVDa6Hny5ahlTzqdZ4R1l1tTbfhrU3m7c6rv00/kV85hxD3dU
v/Wjrs4WdDIrc2OdjaSkXfa8UtscnRTXmrNRAXbvMy3pghOKqVIaUeFX2p4Bb0AZcZ4Its1glto+
YRfLnoXRVLfcHq42eX4MLnjwgbkQELN3sQXCfUu7ZaqXs2lWaYE/Shpvsnmax8gzGmeLzFmFIo+t
zfuL8m+PRem8ZgNQ8/iXNQciKQ+/l9o4exitOHea25HzRlAtqHXbNqN26qFF7fp2GG40qv6yGDnP
2AXWE40b5/rP/2iBTh0aTnh9+hkyWv6v2/nLJu00k+BzVIPtjbe81HGuNyvYizyQ+y2V/eVpBm5U
Bcsy6ucYzcjXBI6QjCT3sgqgr0g3MAUWcYS+rzapbDxz2yaKhoVRie7OgGN88jtvHp/wx3FfRzO3
zLDVFtcLp6TTN507iHmrGroRLxKCdhrhTpN5G7yM2kOGmnkM67ypgo2tsgLxSDeu3HdjHrIQp86g
vCV/uqQMQFNmSkNPXd3RYOFfRgaYIk9aZTXDsVLYUX5I4h5kfBkFBvsIM7L4qcltYE3642UZxcXi
/mhQaKkTHsDpQ6At2FgNudl+rvhteRjIMd1JAo/1e30KCm2P5AiOdQ2RWx0bqxi/CZMsnm02a9ou
nnOrunEfuKyLf78PBSCp0uyoqLoupkouinoxoaOjFC3y/uMQtMajKNyWPg09JhHmsViye2Dk8bGr
elmdLZA3GRoA0OlnFOTVDX3JxUHGmU2NjgzpNyWWXuu6pv6YupTgQdrS6zzljHKXowFe8iXSc6O3
Nq5HJ1APWVb1ZzNzK7VRM5rAUGhLad04zn9rwf/YVdcf8vtWhviDWwu7x9sf0jtdsEyOK04itqdW
RlWtevVaO3AwI7pMOcaFs9fRPMh6etRh1Y+ut1kqYzjNcMiHo/K7wUlhOGL7Y3Ci1JRfoSYDozOi
2ip1/5edJRP+XHB4Tl7TzQXGM0ldRW4M3/lGeXCxExGQaPoodqB3c+Hg4LwY1RTLOTUksXkC3JL9
F702sju6ssrYAE43QkYoI2Jnt3RoNz69vwn+NlJ+M5A8e821gcTGyuEHvB1IfQxwk5S9fcSIzp4g
9kMnJcU7zRDCY2JYqvKjINc85bdgEIaGrs+LMYuKWHV9H7a5OUy02UWM8+vgJq8IvNGv9mPiO7sM
FjCHuTPkx1LqcHRNXPvgocIQ10G3ilI7whhrv5q+rJ/hbGKVkJfB0J20ONPXfpM5l3FodzldvWwo
+zCV09RGRlBZj8PkYwBdSDEnJxyIuns/xfhtiylkMkTWCGWU5hSz8LXs5VztyoKgUwwuuTUM+dgm
u8QwmukTIo/s8zDCqN0MmPf90DyYJ6e6t1MEJ33t//AzgoHvy7Ibf5Yx3YuQmqfnqgPHvtzXAfev
vetpzbGoHXw7h9Lkvp6jmz7gqIYywosFPOUQN77MPzXg9ciYe7DlnVs4c3AEdNLavWo94y5vgjrj
Be1x3t74wnzAtx8YuItTlS7SbxOgi6t1qYA9TbmkJ4xvGrWhJSIPtk6jZ09m3XIY8sn48v4Trxcn
3DQeCIy8qjCv5jMdUI8zV6Snts5s+TMYlfkN73V/3BNamTTkDC0GR0UbV6YXAqZ7EQZKeDmixxUO
DUi3whcsxV94oc9u6Ml9nmfGvF+S2pk2tqhNF1uuIPs8a43KHpzEr72DhFRk3djtLuvYdWFC+18j
vTkQqWcvKCWlPjvYAWvpyeyaQdypQVSNgf8ExtZh0DfiLjVVnN0HrawDGOKiTs3/UXYey5EjWRb9
IphBiy0QijojSKbawMjsLIcWDo2vnwPOpgJBY1i1jdUsuq3AgHB//t6953J+sJLRvSnCiJxVKoBW
35ZuWyYNgEld/WHFtfdk0esG+G3qGWKHQUc1+giEenqpK3AzW+mZ2c4zWOFvQbqmz+kca8Wez0XF
xW7Zck43Y5OOpEMqCbzGQItDHWNAY2Yfm6vjtnTpvATc7NfPdXWG4m5gvqBdyzmCcRPL5vlS0ZGJ
XIvW8+4chOd/K9exEJnGYO80M/ymKjwpv2dIQoMmKrxrj2JVRn9cHLsZDhgGMDyV1cU9ZxIzZGb3
buCQxibcJgOOArJ9i3cnKhPxynEqc6CRedob7SIrfm1ACNjvljvEREhAYOoDW9G1N9AvbSv9QnOm
JwOZfq/dakk6Ja+0AZGq+Jmb9d0YRFalfOcDneE0WWEuHsM6UuMNEEqXIMcZv9cON0TqfRda5D25
4Ww0vNEscJKGAWwj6jmvfAQ4W6aHZpT1+6iNSCeunLQ+7vn5170MhvjU8PoxxVjfltlK+BIr1bob
uyov4RtARfQeNavutshZ6mZncKrfW3lSpPvIUvKfpsI6ydzYteq5Aj2FnP9vLSM7vlWZoMV+QSiw
8suTNYaAhAZYsXNAJugbraINkwS5TNTuNEq3bpVtyeyT6qPAf4ZNL8/YaC03Mes9+n+Rb3DjefZv
K+dQ/6zVo1s+uGksmo3TJA1P0HInQJ1jEps30sAp+sygszC+pUCf+/sWwy0Sj2icq2DQ4snamqgw
OAjkla4hRnHnYi8LNRyeAWZyW02nd44yhxvx6DlpcipQTiJNGO1JVlASqjr8USYMstis6C4Q2uum
ZvLTDg1AFw1fjvKKgpT2XluMCUDnGt9EaKLMARXmTRALC6WS/8Rx6gI1rDguff/60/o4Ea+fo8Nw
AtsuqRGIm8+/rThTLcApnXaXVctM1U6l+0apKrI/c6MX2R/NTYrIb7Vw3sKFnuLtFC0W197hA9h0
jhYJ6ctwavQHiuxUe5IfquxEtsargMO/UOhyiHm/y9jqnWcRpWyzljrUBjv6HPU/qyZzoj911Mtt
gUsp9LZe3Zhe4LUJO78r5vHZo00V45NARlBFlJ1XDiqfrC78TSRC2ijqXRAG53cAD5Gbubk33dno
IRvsRF73zVBMo3vgm9PVO1P2GAm8voubh6RV53i48gdcVmEGea3LMJ1mkHXhoGDwMzLu7rW7zqbZ
/pC2qniQZteCEMhClXZCkoPFgqc8y93XT3+p4s8fPsUX/omlFAPWt+ZERFlJS74rk3tQlUOKuV8p
jqOekVinWpVzZSVdu+1ZSWluAyzAzGbyvq1bYa2lSoOoVPdOE3kvOQa5whCHkPBqgsCNoSh/djVB
CMFgDFUaAJFSLBZCRdF2udrqbrPJuqkZ7uopGfcuAV+mr84i6Y9FVWT6Da/rkGcAfotWXLlNlw+I
t2JBzDMQJ+BhjQlQtdRNorhX7nBEutoemqGKD3MmCOpU4nBgM7D671rHennlwp88H7wt3CrQffxz
bTxgQlSOSpvE926UdCOySvoGr2on4HOjGxqt/to4+PJbYAIPjIgKCscly/r5t4DCqKujJE7uW5LS
SUpVoZFvesrn8BuVtBs/uWqoVQg4m+i9I0GoOX79Qi7f2uqFXAhmAA0WIBAtvPPrc7pyErgL3l3d
FcntGC4HfpZV9dgxPHnQs3Dur9QWH22I80uSWLFQFMAh8W2vgwqYEWdVrgqHk67mAJcaGTscsenJ
5k5RS1n/zEQbN0E6ShSpEVg65DWFFbnfNDHlv2yhiRBUdQ9U+xlHKnRXXZ1y+9qg9JPS1gKgjl6I
4TWEjHUnV1UGp/JsKe5rL6Ru9CelT+c//dB2j8oEBcWXeYwHJl1G92kWVU8uRMgFwdyG2lNUVG0h
dviIlPbebrEI+LaeR8qjV2Q2coMJK91BGQ3rXQk1RcabjmdQ7IST9+JKZ+HyW7JMVEF4EJi5gVFY
Xvl/HeSLrq7mhtn2fTlq2m0iElRCvRpHyiGOMoTUvmKwK25xahbVNVf5B4Vi9awt9jlOvIvWANfa
+cWjMpKupsTO3ZAk40/LRepX+Kj9URw71SBYPeZWdYn+acNwCR+nrx8YKkxmH5BQ2AQ9GpXpeQJq
Ldm9uyJ/m03UgK8Jk9X5O1kKHSJHJfbKX3U9GQfLTnsRAl2NlmN8K0BrbT2Xdk0wznmBuNhx6mbb
DJ4y3tcaJpA/slaqWD5FQ9Q0chspfVIIf6rSklnT0NuFcz8azH9fejIPbiDFVeauyaHn+Szai2ya
yLDGh0pavPGZdpxisCfagaDD/XswVDFmu8ptDFavrz/bi+4M383S51/MDAjD1wukkzgV0r6aHoc9
q0OQujoRHFJX8h9CAOIMEEnBhNppFTKm27h0irek1Eylu/n6z/jk3UI5tIzQGPIw7VgNG1Jg00sv
QNy7rJb5RvEaTgZuNKtoqhtz2M+N7W5SaYGA/s8XxgLH+4zMA3HYWioFJZOjiCD0Am1Bl1LCE90g
+6jkT1AkmsI8T+4xxVw7F30QhVbvM8U3EzVWBdO4CLJzopwqtg/nu0XV7TiBTHpb7iZ4p5lfZm7/
Vx2rJPR7oPHebWi684Nsi6Ldhs1gKujZTYDKQ5y4d0kyudueKs9Z2nlauJs9oOz4+r0c5LcKl/NH
mKaAwJomn5oHClfNPYS0Iaa7yJsS+66frL59yyYiBx4VB/bVaa7N9K0fa7olSj2Ag7FCaNrDlvkC
eP1NY6Zh0W8gU11D3n5sUud3ZaHyUtCyh+Fl1levwTI0cIxC9RBTlwkGaKb4cmO0aTGdaiA13/li
KRGAcngvnAvKX4DOe3fcYACeG6TRDCiKfVEkyv+Q0EKr/fpV+eSvY/kx6CPaDECwUawbiD16gyh0
cQFn3YxPD6DFEN2YWswZw5tT19kLrWwehqizw1e9GnMKbMJC4hoiEUbDFw//r7EBcBWbb/1Uydj8
zy8zfV9KHWxa+MT4js4XydahqzviXb3vrSG5Vd0Eq4WU9FbEjdnyouzJaCaT1kRiXcgrNeLl/r8c
J22kePqCvFirQYapndMehj05FI37Dzk0SDgdGR8QHXTok+wqNq+UWJedbuI2aeVSgLtLaMLaQqM7
SaUnoZ7fWyMe+7suC2P74IWDu5dxccRVMv+Twk7zAQdPL7YckDTXg1ceVaCB1ZUFbK0L/rjl9PAo
kvFZXnaXEau6lZ417X0y98oUByig1X5Dm80dIcdYo2Z+s+CaPXVwcZUARr2VHbu57snVYcqII8Mf
MN9GxDaoCBif63LoTRvuQdgqr02mmOGRVUiJbhpwYdVh4T9H32ZEafa1ktm+eJIswmjFYQgv7igq
2PO3KGPTzI06bu5F4abJ78QwouKEMNiFM89s9tZEmFyCK2e9BKcKphBDQxYP34l5T3exrRDZwdal
ARtRaIUXQJxp/gSsqc6vEH9+8YzavjipjOsgUWRz+DtMe0f4NQ76bFNWufsaO5xs/FqbWO6ZfIbO
XisynAsAO+rYzDYQ9c3h1irTGDdgFI4LqiChPGg3LeFP+SHswtyFjKBb4rdNolK/MZVUtbYMdUsw
OGHE0XbWG7J6LKvo8kdhZYbHrNkzf4dDoim37ajbzUnJRnupy2xsDviBXAStmh4fWkvGzD9T5Bk3
He9l7WuD2bZ+pTJ53moz45QbG5hpeIhGDWKglemUdTBNHQLZWwZrb3bKwP0jZbgSlU9wO16FzE5d
tHLN4GbKDxsuPJCAyJBwkr9exS52WkhPyxGOqhlBhbUex1hQxy2yZMS9Yhda9x5ZPZ63EIfnLXFJ
CoS0iKpjkWBcWz0vDihcmKWdgYFDW5lF4vy1aqOKOYiLDHqaF8l1aSnRobEHvf6HHIa4uY1rrXIO
Ei53GUwsJe/WUNi/5qxOiWlSx9SbfgmLExSTwYSpIstLXBbdTWqTZnArTI1YWr8Fdf0esYVci0Fc
qx35vBEbM1L7kLEzKVzJE/QxnY1cL5J7T6H5sdeSydkYk4VDw5DhPZMaoOykC5ONHWZDts9poESB
mWiGTy/MIQ8DjvqV5sPl+sffRPWGsZoFB6DZarkHhKG2Msvze975diLvxTQT9MaldO4bgeEoIJeF
fZrsEGPXiFq+F07o/cIYRgqnYpRD9/3rV+ty4aCCW2bUTPwWtMrqgCBahyoG0eg9RcSs+h7Txa2T
pZpDo9lxb1Sb8vnrK34YUM8Khg8K4ILNRgvFyGK1JWdUDFnalYQOpG4VQQmuySsi8UNNEQOSrxjQ
uYwxcJZmJqM+mLqB+7Bxgawhp8iFUvffNIwYxR3VtoCISjiAB7DZpF8x+G4p5jy68h1cfAYuU2YG
kfglcWRSd59/BtBGGdN1g3XvjKDdurR0nt2snaSvY7R8xruO6y1HXPxU9JFzZQRqLv/ys9vF3G7R
b6HqwdPLVrW6OAFCJKV4xj1vjVukN0qjVd9bUy1J0xlcQURJ6xgRc/6iwnyib624SazQHydJnI2D
rQ4bJ0dRbI2M21Q/IgfkPWrdqXyosiGVx4X5M+1xNGawNUjC0gMJFvk41P1InxlmuBEFruJ1cwpr
J42nZ1VVTPdPqsn0r5kWMSlPetyngZYbUxTojNFfYsxaoz8Bl3O2oengPyRmqPXuCnUsdaK9+sbD
QoTiPEbNY+q1lWxYZhRtM6lqIX7pXSnvhyRCouBnCBONLhBEPRxHQ8Pse+VtXK+tLA8sDRpEDYeR
A3C589vL4I+ObK0Wt6PsSwtFUctnoM2OukcS3Z0wqhKrZS25Spy67iary3fY+8qDWpFWxXrd7idT
aremFrmnpBggrtsEifnkyF07f1z8pabKf5azB6UatexqMY7AQyfYx+Utvnnr4GZZ/L+SHvdhwrG0
rXS1fMrS/8jkYg1ctCsWQ0VQq1x/dU06B+UQNspwm9UwC+Kx6oNQ1YsAf/9w0KhJ/Nhw+iuv/LLm
/PuNd1FFo46mQUt3jE1n1Zaqkgr3tVt3h8Kc8xfLgSPoR8wMWr9RaeRfeQPWK+DH1ViLSIKnGYw2
/vwFcFpPIaJc7Q4VwYy0v4pY9TuYVdVm0saIF9SDWvUfi/7lmktjBEkDbx15IefXFHo/1DWpMQfU
99YPqExy3lSuSItHE2kacVeKzF7ylkLryoU/u7Vsh5zSEJksmrDzC8Ne8Mi617pD2TZy4wxWOe8w
fMeNj4jCuRZwcXFr6cEyTYWUhCQOx8nq25I2KqSCI+9Nbo7RZkztZOvloJXI/n6XFVX+19/yR8fh
7MXhetgtuCBKqCUM9fzXdbk34Bid7YMEm52Rt1RPokO3vMjtv+EkM4fA6WZ7frLjqbqVqVLZ9xmh
JdW3Opcct+tZE79JS9Fj4FyKAletNdCLJHgAlY1uJ9YvV8vUt5oVbdzqE6injT2UyUuR4FLbsuF5
3iF2C/0IQgzUZVoADLgvpGcPBy/O8ujVm2YAWruiDfFqb3nhzPBPLHJLe4uYBrN4ANpu5yGo1a7N
/ki6T5jda2FhQM4Tq46gVpZ08IoiDtvARFf7R4XKGt2p0NuyHdEvjviRctrtbhoEWZuarDRxQwRd
XweGOVms56yy+v1AGbwtXIRbgawNJJL64PRljd7B0Dj/FBHu8WISBUJlp+/li5N4afn364f1ybtB
V9Cjc+RRXqrrFFlFMzkJwQK4mUqhzS96lGiIyHL17zDKuXvMplS/8qFfvPtMsxdoBO0bChprDb/3
4p5iz8rim1Rq2SPyUU3uECqqv5W4jcvt1z9vXTIQrPL/0wsDUjdlw+oLz8uypX0wIfAhntOgpUDX
EDT+uHFDQk3RYVbbogFt5XtKfs3T8skPRV+08DwBj3DEXpUrVjy4YY4Bmo98DBFe6Oqt0CrjgRem
//P1z1wXJ/zMxZjpormmPoEZef7FZYTKcVST9oF9ZPBrvUyIIiHRLLny7D65joukmYkdQk4Etquf
pHkNaOcydg8CWoL5o1f7wbrNpal211bIi10WlAmoDTx6hBWwlKxWyDjWCbYgrueAfjx8YgQ7nFTh
gtHIi2omtDZjZOYNfXZlFLN6Xz7km7yaNIKAHHOOX11W48TeyX40jlXiiW2WkuhpGzUBptIwqgOu
+azwOc04/yhFZB6+fojrivzj4jREF90otiSCWM+fogkKMG2aUD9qHjAtjOBeGtZB4869vJlgvxrP
TZ8M+9GpDKK3FKt48DDlZoQLW+qdiGZ32gqrHSxa6EQnPiRNPzylaeHqm6//0NWa8fF3ekyPOIui
CqRldf53aoIQH8LetaOcHPW7XoRJEqTN2AUs1lmxka6Mn7++4uVjobnNBGjZpBdI1eqKdOFUBA9S
PxJRNounrpia10hXsmkzOr3W4hdTtV/ggyNxYziN+f3rqy/71b/2M34vTlHGgvxz6a+vm2VT2xsV
kwD92C3082bUrD9OaPWBUgCcU4jw3GBX9XZNxqy+Uez5yntxebtp59Ja5hy9EKw+IrP/NTziV5ro
xWfjKCpiaPqyIhLTyvVXDxCwFlSu2c5XVs3VyvXxg/kH3CIO76BvVi8iTMjOI2zePIbE84xB6pj9
q1ImtB7MuNa/fX13V1/6/1+M4SumK24y57rzt4noPlVvqsI6thMd4sfRaZV/wENAN7YNdXwgVy6i
Bmv/u0cDLrar8X8ODjh3/Ru5pYmS864dmVak74qCGCKglePcmiAq/+OZ4eM3oqFd6EyatxCozn+j
Dn1iaFG+HZkYUd0mo6Ic7T5Un4BqotCLcHdtyqYbr4wdL811vLOLa3+R+duU1qvtT49iW+plaB4r
MXsEJZjIrGXXOVVgxca4KYq8+V8DVwbTuUIa7WyJLX4v/dfXT/jzP4N0roX4xXqurR6xUsI+GhXH
PPaGosE+M9KdDeUZvpgolDutjexbO5mqP1MUu4+IlUKMpvE1A8K657M8BCQY7I4an6nNRPn8IZCN
3pY1OykPoenqG20C8LOHmiFQ34gYgmaPMOvbnI52gc8lhc3iDcO8LChRdsCXXE9XNptPPmzgcOzX
zIYBia5t+KY0iyyVqXms8xRBmIyjHdBtfZs4XnrfhpW8sm5fftYg4KiCgJdzVSYx5zcgSnDwkLob
fptrvAak7OTVDzVD117Qo5BX1pDLRZNKhO/LBD1PXbLeSb0wjZRKr9KjNlZF99TKZDb2YzP0G8NW
IsIv3bh3NkVU179scoN+emoP2OrKUeRybWEsxGmExZs+34UJvaXNqJTWVB7Lrsnf+Xu6IBkGQwZp
mbvzPgyFfpeGJPt8/cJfPFjWad72BZ1JywjX+fmN1tiUejFAdUA/MRY7JrI+Xmq4oG3V7CpG3ld+
5uX1gEegmV0k5cha1x3WEoj/hDQ0PJbpGIU3rdEVL2aFyAwqkmjabWqO83+bWSFg55Lc0KUHwgq6
LqwLsP+gmFzv2Fht1d2UnhXv68whLbiyinHYq7Ntpldu67qT/HHRxTXNWZY368JcE9mMTLIyF6dM
0wXpPsSYyZ8Amdz5ZWxGM9nIhhL1Vq+97IEGAlbiySNmdmF05+NN3day3vaDHSlXPqyLdx10ERkQ
HKLQyqIwWZUnXjRZFX4y75g7bfeaSoKyYDu54IU40ptPfZ1yWmW2mR2LPi84fDvxFYvZJ28AFnYE
WyoGYoYTq7+g1/K6NKZJnHrit251Eeu/whKwpttKkQaplolrA9Pl33hWFPGboWcsHF7ksFBDz9/x
MSQMAM6Hd4SlPit3pZHlN1nlunzNI0HfqTtX5iaKMfYEtAkYM339iV2sZSaUAIgOnHXwszG0Pb98
pvVI6QFrnSK0PsluSJ1s31SpiPYW46Mr39flbyX5dvmdi3zHYs5+frHeaOMiHOr0lChKe1MhvX6Z
rdr4jUnvpwcibgdVE406zCGgPF//zsu9c3mmgEOpw1AOmetrGyX4XQdI6CmBgfMd5K+5J+9LvWkH
Rf6yI6sEXYdooQ0V1DlDEf8zAqm68rF/8uEtLGC6ZXjCF37mqiAsbKJ8gLA7R6MhV1QyFm7b53gU
ivXEQAA0AMB0qpcYC/0SFTsq4cFUinT0tXpICgKaIv1eDvo8X3ntP87Q528hQA+kBVggPrrzq9eg
aEu96N3Uo4pja98St23VG+B7Tu9nUp0INid3OCQ3WqjdnWs3cR2QntNsI0Rl4uCS0wLaKxnCJADU
kQCbK8f8B7lmrnGLi0cx6Y5PEHETRgK7zvHGf2hE999aiPLziWTAaggYTtXVNsKw8H7lyS/91fVv
gxHjaayvOtvY6qYnSTprTtvzhdmuIrexMJzAhs1LJ8lpscjHAvS/ZkJtADBzl006ng1HpveO2l9L
o7jYR017aR8iGLRNaA3rnnfHtuPYGKWPyLgshsSZIb4LW5POtlEH0fu56yLZErZMnr++CZ9cmE2N
DhXuN84i64aDDRe/DFmCjp4lNTJaMG/8ZBSQ9nsQ4UStpXP/EolIma98dpfLCxWZyqyJiS/p9esm
FQsBybnZKE5ta2k5PHytDhBK1xqJrGNypdF+WZkuiRtwW2lzcMhT1yc8t0Kg1MMSP3VZJv6izGnS
fdsnRvs0KINnbSfQQEsIjI2QMUeFWj4DUlOqjaGltbFp1Fq58l19tupwXFm2sw8hw/rgoAjRmnVv
R6d4KJzXit38sStVrFiaAeIU5HntMz0cb/LcDLHJKP2I6i5q918//Q+q2OoT+CBiLK5aGmRrKTCy
XFhNrfCOg9IV1Y0ZK7PrE8mgEwqEVXHe5nHZQ9KLUwk8sXesn8JqgB1WZpZ0h7FUivA1NKY29BUz
I5EYkXWEirp2nnRis77hi4pyP6ONVQfhNBbPE3kKVkAiu9U+QuSaYr8zc/Ewiyj763QUHjS7C+Ne
enBddyI1kvjZVeMuClBuuGAaLdBZTBBSkNKgj0P7VtNktrU6RJC7qFLiKQhr1BZ7q2yVfZe5ENOt
EOI+Xl019DZAb8r4T6JFNa3zjpSdNJmMJGh63nvCRZqGIEpLayJ/0VOi2vGGRPWpb4tvyMP76b7F
KDdsulKJ6ltVm1XjzbAyc7ptWlOftiOpXARnRG6JPjCu5ycCP43flVdoOHbSJH79+uF9nOrWDw/2
NTsH+DZ8BqsquO/KzNJrOzy2ZjH9byqGet5HrmLbyNK62AxKUhvwjExYBP28cfPuXWcrE0Ske3m2
S5tW9r7s6/bRBM4q/N4tuz8wKOs4SMOyqa4UFB8zl9WfuwgBNM78nBf4k883+bgYcXIITzlGc5H3
G3yaeIxKEU4q17ai6K7X+6x+Em2junsFYZUklmfgJNPkYW/6FVRUDlVyMPraV8ZONbe82h2jpSYR
/jwY2vscqrwHRqZWb9qQpM9OribmFsKnOm60FurYFvtx/mRVZLlvFYQuXLjJsbIBDNVr3vI+Nfl/
YFluspr75VdRP9XbFgnDte9/qWjWNwPPL2dEhJbL3n9+M1QaMqQbeeGRUbahvrHRETXiY2mMBCOq
qTJ/FgzHiAkepkJ9xPrr3XqxqpS32KDUwQrCnqDUkq7PtTPsZaGLboOELDR6LM2cBM7/MLt1zNKe
jOKUMkGXT4aM5l8JZpX4EbWxdcDN01zZhy+vSDeWthuFPQNYPAnnV4xGo63K1MtPmKl0lRAf5q5T
7vTSF83EiKm8pqv97IJQgFjumE7Si17++3/1+9BL0ewPm+qU24N7YAckkGXqGDNXyJ20vdqEVXP4
+lu93GZppSOlZR//rPOcCSX3Zq2rTnDEG8s3iURvMmPWgi4vksDocmCLkuHWlctenpuob5axE10/
+OXrsiLH5+FasVOcBq8OnccY/HIZJN5Y/49YImzIjOBnD3TyMvmdSUa2UYTpneyubPaf3HC+eE5v
jGBg43mrd6p3+liXVDAnMGBE0zTI3VgPo1+2ic+6rMvqSjn9yfWwuTKqgevJ7G19dmlHMSiQnOSp
JCRon5fhb69A3IUnqdmTVBidvn64n2zm/DRGsbw2kAYvIjMLoEPDNBn1KSSPQNslU4STxoVGHlIk
G9NOUm9EW2ocTb/r6SezKfVlFp+wR7XplaPyZ78dWw/L44fg6YOf8a+XWwWDQlJEL08iDIe90Ofq
3kg1Y8bGWT6Rm4se+Otf/zHdPl/KFoMfNSRfMWStNZGDiZUJvKBDhxmbxGNiFLbeaZCN3mGuHHrp
ieykSyqD4NIqSUIIDbGRPqlgAgufendoAz2pXTjZaqEYMN01By86xEqiCM2UI3ZtmETrikItArWb
kUd0LCMRRq/OgPVdpv0ukip2wsGFOY0As2ysb97oXMs5/+QbXpQTDNxREPM5LSXtv+6sZyaKMdpt
dqpll72oUWbvMDFjCEiM4baq5vSGfe/m65v7ycGQccjiLKFUtPG4rTbNHEt1IcPZOZlgPU88TtQM
+mj8rgep722lSX4wUW53kddxp4Wwq9ta0xQ9CFEy5SQXatN//raYEunE87BnLezM5S796y5MXhs7
DQjIk4i1lPjliWTinOitEXWpq99XKSC7K5XD5Su9tJNx2DDAQFV94a+JqyFN+tQ5ZRhXFADr8Fu5
CdNrnIDqwNMpxyul1eXphCsaZCMuDb+Fj3v+IwciUxC+ccU0nOdfUdyaQTbPse3Luui3Xz9iLBX8
284+IMDN8IuW/Y9li995frXQSmuKvMhjlXbm7i0yW/Ae2O+RFb/ThmnGZicwtfYgK9tYJ61vSGFS
i6gT5itfdub9BCenNKrPF1VPd2BHFVIUwibJDlZpZ+pfvrfGhnmT9O6mTBHTvbV6SO6nFc4o0xIy
feUBk7u4HVViCFGMttRb4NTHG3UEuPAiWkOYjwuGOfUrC+caN0JLOuONBhVuiNtRrybq/J72XbZB
YKVMt6Rz6A+6yBurCyA2qdD3TavTOVFOnv6qcEZjI6ii8YUzbj8TgmiSv2nlRrgjFYcsaFydXeor
Sej8cHqjf1wK+vQg0absrGGM2k2d0PndDHyPGeQflJG+UNQxmoKBzEL1Fc9nq/opJWcYVIOcj65S
e842s7z+PTIJt9y4Vqk+5e2gPmujpU22bxVmH94kSVmF93YkXESzsWYdczdsCmiAmfbDKtJmQgyu
hd+ScsTDmGOTl5vSaPW/1KOW8b3gMyzvSmGR1YqTrn6fo0q+yY722b5TteaO71mBIQM2YvbTtJzi
F1kycDXIVf9JKmR9jE1RTwFzpPCUpzSkgKumaZD3tOk2ZZ01dyBVyySI69E52QD8v4di6F9SJw3/
9KmnZT7d9yK/6XUhflao8/7SmtTCLQzrWjxjp5+NIE85B/gZDAcjILGnzR4Low+Hx0QdyneoN5yi
Ji2h/VsbXgT9PyN7BJaHTgrXRL+w2sReo7aA5ovmfcYr4t5FWpTU5NW5hBCRH+ZFOw6Jwnxw57D1
jugQCARQ1Ny+c/VpeKXdWSY77NjFHWWa6wXSJrCDXSGCxDLFU32056JttziUROsniV0Rak9t7pwc
IsccXwVs89tynPKtq/QhfeRHRZt56t1uOyOgv0XlnOu+Oajd8Dy5uOU280xk/VaGaf23CuFhUu6p
wxyUodNlrx3TQ524hBIEvtk3mvNCTnf4Ppgcb5/x5I79naumSh04VRdG+ygntZaGzNTLTViX0xxU
OD3NFmOB1fKaM217ky3jkKBheJhvE0Iil89LEAccx602bjrG7UTrjZHGWcyroGDHi0AxSNQa2rit
99rPviDz4JdW1ab+JKBWd88Gt/8nHZyyfzcjhzRNnxQCvbyJRDbcq70my99iQKZ7ZBQ7A6oaJLGJ
pIw3zp+uEcnwTxPFpv3YwMCcdzmEg8mvbLe9LdXYG/3FuGHwiKCVWmnjPVVmKK27VEh1xLvSY7ab
JMHbwTANnJo2IZkhj8iyrPyW/2G2bYnZGO0AuiLtyYxaaYE+Uysc3JAT5/fcSiNiA9WqvcnmeqDW
bNtp9jPUj6pviXx2NtNs1s4Jjp4oeb5p426UXG36oJX18CTnedZuOP4oe7tPLG+P8xRNWitsElzi
bor7XeG15CPqdTYBIIZpIW7sGRXaS29Wnnzk94bla4I9k9NkJmHjabVuf8MZIbStmbf531YhQubK
VnlRMLBrI+NYRA2M3RmCn6/rBu2SiizqCWGNbh1D4KMpLpEQGlyPqeHWnLFn7cMsTK8JGi62LwZV
6H1hhlFuI/hd/vt/7dGI0ITbc8A72Vmh/C8txUtLyyLe6MSANVfKv4vN2QJwzjGR6d9yfltnJqom
GUxYVFwQFX25K6s5f4842tR+OFnWSW/ldKXAvay2GUhYjNz5ZZjmEVGc/7qZzhLIMJ1IGSjPW+Cg
6mM8lsX/cIdoj5psxlvVboy9Nlv9FECgCmt/7M2fX+/a65MVQ24kK/QuWdVpjV/IqZly5riG8md9
MkrdNyqmYFpXxu9KmSU7qSYcpWay60bCUgYIjjLv/vNICjcDeUL0rvGXeReOurxE/EmSWPaMJ7cO
d2qij3+VrGNKkUo23ltySPUr58nLRqoFW5CClF/MgZbzzvm9J4cOtharxKkx4tLPLOJeEqcWD3VT
Uxt4lVY9DuSKu5upyZr3qgwLn3b3hKrMpNn7X+tCvq8Ft85Zh2IUo935HwMqjY6hXowndwCXOSVa
G8A1aAE4WK1z9Frlmsv8k++KGSDnO7RCqArWOl8U086cdcZ0sqoMF3QdWYfcSIfvU1uG16z568Vj
ecEY8NMOWUiSePPPf5yduEooXFE+d5bUxcYzWg9+ZE0gp+ck7X3USfmNAWT+9+v32uVf++9alMua
Gj4BhvpU+bg1zy8bDRU8OKlXzy5WsfApLAreJz7E5sdsRGJfib4Um7zgvPVgECT04+urr2/wcvUl
jIIPG/kbM9/zq1PdhX0FfvGZJhCU+LwonSPgsf7Gbnpiar6+2HrlIrOPFhfSUSpyEPHGqsh35jQx
bAxQz/rQqiNBThjy0S2SMsocTX83RRVFVy55MU5jlM+xnMBATLCA8tc9UFSWA7QAr37JFQPos78g
uQwykAoHFlFa5+KAOnLQvpfqSK1OPT97GwQzxnspdEaf0hXaFEDLcuDmRCpELjEmbrJDa6vfW0Zo
s8EaQmmCKAcQxwm7/z/KzmM5biSLol+ECHizRfkqUqRoJFEbhFoiYRNAAki4r58DzUasUrBC0zGr
VisLLs17954bbKFfgeKvLGKff+laPH6dUJa/FLDn3MePb+jlK8vFAbvh4LTojs/9DIHDX2n6Zfek
SHt8W7SKNw3ng6e8G6eVNrbuKZ2H7MvHg16IOhmQDtLiV6faA5JieaP/WOyEiv169svqieRx4Eii
gW61Ul4an2JHec4hIcd7TTylwJw9NY539I2a2KdWa6wdxO2+xgCspnrHcXbcBxO7nL05ad348PHv
XBb79x/WwkZlomJ3CxbxvFifOghictmaj1NT1pCSqZV0OwuT2JVJ8fITYpyA28oZnFLjOQrX6KqY
erNlPvayzaZtOXu/HBRn6crodZoc/35RTIZcD0dYPt7z71Xktd1CVnvUSo3Uqjwuk4NHXtZ0Zd35
20X9Oc7ZCRkJe1YMOuEanAWkj1UFHUIIHWWK1nR9EJJ9fFl/Gw62tW4hKcSZc96cI7bJq0d/th5T
ut9s2er05Dhp8VNP8vJabfTyvaDwjbJ8mXcZ8lx+kGZl5yWpyUkjyoeXQasjN+ypaj7/6yVR1V9M
OMv3iRfhbDmRUgftSg/5KR6lQR6s6maWTXptqzRrzP8+HuxiEVkwLAvrh8auzhblbGZ1QZIaPgmM
T1aVq2adiDL4j4MfRHJf2dMNKrH0yUmz+m3GjDVc+QAuZqFlcASI+Ijp+rJev58PEAtYc0494olT
E5mBAV5qC3+fH4RZFBfRrqvz8mBE7nz494sGLsAOGDHcYnl9Py5+GByJuEyfkq6JaOWQ+bMpPRU/
zUQoP1WQfKlNKN1NQ9uR7j8vZggYKKOgGAN1h+b2bHSPlDvNqiVuqoxiqTXkeNfGUvtht7I+qKS9
VpO7+ESW8dha89Ii7oVy9P5q0XZGiUBW+ARa2deOyWCIejuqqEA9AxIjWH98cy++EoBii/Rq4VaR
rHEO+TJdEJxsvcgAbeJOUDkR9q9grq+FcF3QpWnGL2q7ZWOJR9I631LadlKwzorpyU8pj3wnFNyC
syv9mJy7ple3bkElbW8qN4g2Fo0raqyDK6XclU4wHQsvdYqwcId23kep04FhdWoQKGTutkPCqXdq
5qN0ZdE8+X5S7ytdbwzixTQlVnk/k7IK3YZTfdiVnOi7Hd58KALE07lE3jfZjyRt4TN8fGcvHiQU
VVYMjx39IpI475U07OS8DurA0+xqHmqM0ftmkDy5k666huG4HApLP+VUYosw94Pxfv/ODLMZY8RL
mifI2t1TkuSBuRrS9oFsP0dtP76sy53Wb0A9piSSTzgb/SZJ/LEtQG+bcnQ0mye1WNF20dgWe2+w
A2sF46Rr3gK9y9pF3zI7u8RS9SOK/5m6+TxS7DCiVkB5KOc5Kdd662mfJ11Ic+XJdkQ00Mc2sYN2
PP/MYp9OROsq881ht7andzDVW61bQjszLWnlncRfI67oWS7m1yXuAgzOYphgm3zOUuETb/LUFerJ
8Noenh9hKfDsa3U/mk31dTK9emOTir3LqDpfeV0uNs3L08NFzJdIhfxih24EQsYRcYxPdUItD5Rg
TeOcqFlbrZpUl+1OJPF8LYDhYkpfvkaahxiH+EARSr1/cZRkU+nhWH4ypKHGHaitEk1KnZG2wHZt
+FQSLrMt2vyflxLGpX0IWIHdAGacsxe2aZw4Ta2mfzItMsVDnqp+TKz54OPPeek5HxOL7JrXKioX
n8myO8T9RbtW99jBnW12+mRssg6s0VOpqGkS6YWMIwx6rRDbaPCKevPxl3Jxpqdn6SEeAY/H4sG0
fnaVaI1QtZVT8jyhVT+lkla0kQzZDZW+27Spdq6dGncL4/QThTpnr7jkT7IZ2itv1tlls3SBuGL1
os+F3JmK2fuHDCQlcZyaFrgn2FZsvYlD6ra3ova21wAWPnx81X8bzaafRDoTGxREAO9HA0QoYBxH
GulXftZhgkHTiiKrST5NQn3/17Fo/JNT4iIh/33mfD+WJx1ZkG8bAFzW25/DKKKNAn5OMI436ff/
OhYJltzCxYTAiOeHWhEXmh97Q3L0IwfUbz868MPhKjfrrvZRcn082tlswDPD/smmB481XwgSxfdX
toATXajo0aEuAntfBFN7r2eTXJMz5K9NU7RXoib+Mh7LFXJkKg6/T33vxys1puHMTtwD6Lk+9PGt
73u9glPTySbYZQR+X9sR/H1EuvqcqBCpOGdXaJhYumc1O4dSOl9SXxr3LNntEcfpsGqcod99fEOX
l/yPU+JyQ6lpokQGLLB4Os6Gy7tYwTMjviNHDbIGVWSHmqNXG0vlRhjp2rRPRTejnQqKXRRYYvvx
8Odzwe/xmda5vfhlqKydbSOFC6tN6wr/QAZv8pL4sjjF5ai/UEoQL36vdXQUAzNfWU7p3whbn3YR
wtKjmG39yk85W+P+/0vovlKHchd+pvn+UTsWTeWRGvahhM68dtQ8/YSm4W0bcIh3lPpy1FkAhfc5
VNfXj+/C5dyAARdIOktOgATqnKU205Zo2ci5Bw1D+BHNH+niiUgfvUpe8xUvz/P8ebOe8tT15bH7
Z9OQwMXDwYih6tKut4NKqzWLHZG3pHjs3Amd/8eXdraS/r6r+OO4r2gGOSYsl/7HrgjsWuPkk8Hr
bEy2RQkza08+caUro9WbdTPRFV5xV5srw15eJl1fEvmoPCy6snO/DlIcgCfRaB+8NEm+0awSoTur
cTtarb6Cl2lcOS5cXiY4Bva0GCjY1VJhfn+ZwUyrS4sH69AXNrnWQ2quAzvpHqKojJxQcg6815RJ
e+nju3v54jAsh3l6Alwpmvn3w8ZlpC+zrs102Kc7I5bOwW/ZCZJ46H7+eKi/XSEqH5+SEquXe/55
cLSN2r4T9mGSjf7W0rH8GmWUhAi5d+cxpDg335I8Wo3/emcph3DABkbJNmwJOnp/iTAWZQT/Pzi4
6KhupQkzaFVqgXPTicm40ZDArhrfTfcfX+3F+7OMyqFskbJhdju/Wg/VUCtU72ODsr372OsgJJnY
o37YNgipUOS2f2XEi0cJA0LnZWVc5h8m/vfXORJJHPmj6RwybzJJSSlFsk8nPQqTotarK4NRoOOv
ez8PQEf843Ge7fno5ZgkvrSAM11reBAOhpBD3bhAYDAeDUE4NkEehEjBG+cTst5a/88TSYvjyvK6
g172YwTrPXWAEvTmAOADlYXbrMyZqinIfI7OYVtmYtoIp2sevNKsfvi1Y7/E2aJntvRJf2IBH9uV
CX5Yw/0cD/RbY6dS97olIrGZ+0jIryZMtOlmEFrj3/cVZNuNlwS1s7cnWTbryY4i8xui/rRf2T7v
5nE2K6/YWr3Sq3Xf1HP/BemfaT2ywBmErQhyIEIdBZEIy7yInisEYUSDlqT9bCrDiL+UlaHFa1Ok
6lNtlSXnMi74U5+6Rn2P+Ns7aNk40gFO3cLbpL0tHws2YD88U3iPnR3NBONZgbYfmth6MwlA+U93
+lZb4eQrKwTrWpqFdQF7MuwIcj/wM22UVLXK5QaQbKqOsWqT+2EWpvvJdwVUhgYL/J2X6vEDFpb8
pWTDCCqF2xd6dhMcs8jpkpVFskC1AlDoi2fDKBFfD/lgfwMY2lC0NIxZbuIp6qydr0q662LUfjbS
LszNoEnHWM8WiIGQ/06dQIH7IDtFE4To3Ir6lHpTEBVhklv9rdcHiCYySIHurR/RD19RJtWIhHIT
071NsoHbOsP5f1SyiaOd6PPktiGJuQl1vx5+5rFD7iySFwUhJdZ+Zp5BYgvar+IlLjKoSygIGql/
1ooarLJTiKK451Boa//llpyPrYj94L8hyEW2HRNTinXfa4hLB1mPwVGrW/2G2iAqhXaaJEK0bhyB
4jjYPO5Kj0iZUJh1YW8Nt2KFbXSj2jkJorM7LPgoAXvZo0JH8xTnuwFq8bhK/TjVf9ZGn9W3ugfM
fyPp6rhvbZDGycohE0vdVaKz5k1sCecN+CmkO+aN5sZrYdHSY+law7mLnBGdnO/OVb71wIKtobNE
6oteNONkrOzOsm86j/axCqmsy4F4lmnUXoUM5s82EUvzDzoK1VRuRKTEf1Aisu7FnCLtRz10fD0S
Dw2y5TqaqoLAnW6GYUPcLjXkuGpU1dGFSfT4USaWV65zbeqLkzeVFVnyuatPObN2muurDrVKG1Jr
zrVHvkaknIVZ9ccBYwuw9qRtvJ95Z2oetf3ea7ZkQ3VTELKAJ1/zTKMwniPSW1pZnfNTJ91b7otu
ADRGzhd6Pcxrj53bz9Z+BH56jzjT8I5uq9VyVaVT8drIVNr0S2qpbYhilT2/rS26r0AOh+5IcLLY
e3mXQAebnMo/xVU1yH05G7jfWRCHOqyhXU+nQkm7/UU9LG1/9Zpd1/dJXtOKWZF60Nd7v3MqZ2UL
1RxK0hyon039MIXgm6FIa8GgQ0rrNKe+oS5gF3f5MBb4qS1r+gW/NhjXRcq0DZBySjUk/ICiN9xZ
s72nJWz7a7B5xtemGcr71NFcfxs3/liFk1k5KVlxecaH0c7qsXRJYgWGWQVNmNStim/bJYYJGFAH
TNFA+m7SUKfQgRBG925pxiJXdvsqDQ4ZmIHnEvy0Gw5ezB8IrKENlefG6NAqXpUtBO/i2Ngk72Fu
cM2T0JYABFF2BcIgmk/5pojUmK2nTupfAjFrzXogWAnuWDoqioheKg6+1RAf2ZGaRo1lnkExkxRp
2jtJSIB9I2Xsfi/F6N+Bh6E72tpKobsp7D7beD334b9myMaY/oWK+9XYVyPkV2CV4NvdMbLChmpW
vK2dRsVkTTbpsIoRNRGIx+H/VaMF/jYUcfDfiDTxyW0s6ayWM26FwikYf/UqY/axIF+esi5OHma3
Ah/fBwMTR5EkwRdN663iYCZ6JncwneZDxmtKry2qoq9jXEg00L5Kv4+5p996EgPKWptrdZuYuR+v
knlS/cZX2ngIgrb6VmiIj8NhMmsPXbXW4Y0LrLdGM1tgnW4r5SYSNSUoNXrpL3JGSiqplVcFS8Zm
wSQEkF5LQBHY83ZGoBXsyEOGbdI1vWassJLwkOa2y++ShAxNgDTm9NkkVyVBJ+ao4i5I8vELGsji
c5ZG6bzVAldWd3YmNfuzZWs0DUM2zVF7GAGrv3XTknrVWLnMPxfj7JymbiB6VtOm8nsddeOLnkgn
32KtDswteNrmJlmaeUTydvandspdIxyUixOuXwpQO2nM7o1XIuoNPWQuTwU14FfIfIY8jLM3ANGS
LU/FBn/P4dvwi5WC9yBWFvlSxVZWMSflqKtLxFsRDO+91XNzwxww9K0ZSdtmwbHFbe8M7vMQ1Tr2
UukERxrjsbN2WzsThyaSQ3uwOP11G/IVlb5pqkAjnClTSBOLrJU3VtoXmP7dNGnXaUV+4spp6VKG
bto5w61DyMrdwMlXrjO9bHVKqmIRzFluelMEcTBu/ap0rRsbL+KvrIlQMSbwvIkTGESXhaAq2gdf
2B4KWD8tsg2Hf/WqfFG/dBbsrw2V227PqVan3SMoWoZR4uSfRRrVCoG5XvShoeUKb0PAw9phd1AP
qOCIl2ILaNxNVe2xzyKg+CXITW++KwvbR4GakbsXGpxbynBs2cKw4pQV/FeCe7TQzo3OYxoKjJ+e
nZYD7P2hu+00v/mhxfqQ31j60L4agppSOFckAjzqosCn1Del/9VyWtmujEH0r5lmjPlBEYRY7k2j
juITf8IKVrXWJl7Ymom680fMEic/aYdfXh/jk0xc6XRfjKrL603cNjql10JYxh7v6pLXNE8wL1Pb
6MxdOvvdg5OoLOUCOReuWyvyfWIOoyaihmLWnyZVoxlPmtzIwo59sPUKTaJLd/5sRvla1m6/CaoW
mU+FjvK1Zz3ptpU/Qhgf4hGFp5MPLrDN2Iu/BXaL+o/2hpmteZ/7YOXEru2HJva/5DBWYsp2mu5P
XtgoXaYnZUylTQHVisp9kQ/JBsm6E+0Kr7W+pImcq01HbhDBampiXxYE8/QI+XmUu3RkG7khXdWl
8MQ+DZycNjreXgRB/qCl2mBtY5SQ/qqePf8+iw00EyWy+Ns6sKr42BoS+bQ1GXa+V3nsvyZBiU8O
pn7vbsVYZtVKJEkkWV99s1nnteKpB1VSdkd8UzjXHJwdyVeJRKjBK6lwDJWIG9fuxAYPdT66jn0B
LoJde+0a4jYCCR3tZB0RE5hWUZodcrAYfIgD/o+QyiP05nJKEYyBmE+qB9d2jOGY8NIjYC5l9OTN
idaEphYbCgZ1UP0i9SjHPOKwFXQ8VpvjYEKDVkPBB5DnUXrSC9wepGlSasVaq6ti0wYx3ooW1fCM
0HlmS1dIQOuhTVI0aaKe4qVfu+nY68tLnQkq+3G8KW0/0fGhV55xj38pb/GjiVSGetCBxZqcJD/l
4zz663Fu8zu3MqvmJITZrVtwWoI0m6rj+23reeyenE4F7Zq2F7/Amx3xXApSN5/02oiGFYazjg/A
xJq4HRqtIk3ZahPjwOleGXk4VnU33pm4evKD6UwiCNsK8gETeFJv465vhjhEY4/8Y4E+ssv2TDjy
4GWi9mvlN2NDpcPv47XRF1m1LQhVDjatVNrnnOK69d1P+JvDGpNStMK46WrrGnSedt/VtsHWgJmr
XvtNzbBSmaK6BYTbsk0RhfYgq3l48pugQCIgVZeDkAXIqDUd87fP5hS4k9aV1Q29JTM/2HaPEt4I
Kp5cZQyT+gTf0QtWiADq4dZuBdsZCo2Zds/Omq2XE8vSeyRlRnvBSm1F3+dBNp86wPHdTmvBpl2x
Jf6tqkBviToURWROwGcFDCenFqO62D6gGz7OPUIsE6HsKlKavdXF9LYYZXdXjvbL33l+9AXNH4Cw
BoWK7+L9SXsAgyIJ27MOdCi87MbCi2mtBRt4yNTZOKRL5C4xu0bSSPMYJUxDYT305j53tMbckmcF
k9dlT/KMJiRONjFTuBdSz01/0WXgKbhGnNzoDYK5NdgO98kOlF3eQMQ3flJgK7fmlEzJrefkPLyO
zqe2Vr0CUNVqHDYfai9LzZM5DmIEsAAcfTPZRc/NaPNsVehVeecPPZNiqJERN37Pa2wOYTX79hvN
lsg+GCLxn3UQe9NNJUfnq9uB6ghLlpA3nGgcAgM30tJtZ89awenLR2rCNyoJVU8bH3ZwPnTF1q4K
HFQd3CR/RzZj3R1Tj7y7AzgnvdtSHppPkzuY5dYgDdDYJJObP0+Br5LnWosmseZICCDRVvipWR26
6ErPYan5vHuCgHHwBKF6oMFBqeTsraGm1g4g85KjFpT2w9Ba800uUpPW+FyMlKlj7ycKyWaXjOrp
45fnskqDYwb9ERUpdDpITt6/OzEne7LNquwYdO7R90T0CsN/kbwN6TX78kUJCoQtnqdFY4YUwT7X
VZFgNOr4P9zDmNL2mzq+PYCy06puBIaBqLhyT/9SiWc8qpc0xVD4ogV9f2m06mt6AZFzcOsg3Zvp
nN1r80C2dtG40xezIYXJ40U5makiV7SPPPaAqq/to46H//Xj23zxgNHTEGXBQwaPj9brrCvAttAM
uhItHYmQ/b6plYl7gaA0FKSIEgWz/vdWmf9lSRR5638fGh4GzxcihIPW/P1tMOq4ol2ouwcrXvZ1
HF+2bBWabUCfhK1qVKpvHrfp5OVav/146L89AtoAkJIJ4EEo+jsn549iuWWj+xDe5B5oiUDLK6Xl
hUwN0UIg0NSKughZxgPlFSM0OgDbIYxGcLgdq+YneMfFeGV2/ssrCAySfxZWIy3Fs7fdsry6j2HH
HKa5b3f1UAZyrY2aflRjUadU0rLxmjntL09+4U8Cv0JnTWH7rCnbBhD782pwDvDAzTUghng3OECC
8ZIkR9OYxl3bECJlzbZ4+Pju/2UpQheHnJNv27KZr98/+NYYCScY6VQEXedviyjOflB57QlaD7SD
Ipl0icmYxb+/bnTeab0vnx4f3XI//nzkpojipX5GlAkkhR9FEVjJtjcxqw2mN1RryinxysbOBYV4
moNrCpm/3e6l88T/DMC958NP2jh3HuDRQ5Bj+ithr538cRru5dB55apNmuhnnFbtvmQXL64sxJcl
aDBRCDsQxaDZQwv0/tJL7H4FBQ56q4pKQ5hJJqUVB3XSVYN2KLMwQ++9Gk1OTG7au7fwpIt/7p/w
JWMuoG2NWTw4n/Mq1VtBm/jOAUShiVpXxgfkQje5V85XFDSX3/YCeyLrAHIrEFrznJjYegOkyJl5
RVHT7bdWCb+YFdKncCYSu5A3vSiw6zREsnnbQOaZ/BxQa0+2qMb9m6E3+mutuYvIQKIgA2IscdYu
uhom/fcPwAV9a5A86R+SWjo7s2ETH9rs+nduEcynEUVTRsbyON97heyKk9JJKTjZJfaKkwBrsYZj
TcUiN9Jmo4kW+fw/fpA0+Xkpmf6ZD9HLn7UqA79lCfZVdizqnnqsm2G75iywNmLPfJ3tatODKWuu
DHrxQTAobUO8Pqg00K6eTf9za7f0H/L86AhDS8LGjc1PjZfLUxLHxXxoi9RQ1FCmLNnHOk7Bf50O
GJ72D7wxgyBTgjHePxJHlyZrrk1e1YDntSuRjoctjTfKS4Uh9xmeSmQjmBZw2rn948c3/PLa8X3/
3oxDCUG7e7Yx5skP5kwn+hDFDRE0Zg0nyYSDtorbeDhigqwOjdsNciV1pb99PPZFqiqLHuw52Grs
vBE+nc8GFseiqRZTetDJJnwm0bspd7rRjZy8MtrVyBmD+mYsJRqTNhFd9GUwSTdZ16oXFoUE0pvX
dlf1ZbyaCWcsfhj+WJsn0qNifZeLxtq7Kh+/ffyjL9bHZbVYVFP07RZL0NkHVJeDRu3Prtky4eCl
SPFtIndlazrNr34M7Gu5j5ebT4ZzuD+cXvj/uW7K6Efas9KtD0UM5N6msPrWwbfYdqXRZlca6Ber
4XJpdJIWysTC/Dy7NL0ic26skPLGNoLJXKHZwiZpueQ/GmOabga/15/SdOqvbDku50nuKGoiGq/I
RJnxz1aFhbTAzNgbhyYQ/XikqmpuOqvsb1O2Xi8y4djaANzHIB0UIgqzSmtfm6qn4Iy2Ib4i/7m4
47j90IfBMqHqD6zy7C7Uk0ahpZPWwQBR8xX363BnW7EVHERg9+W/uTd1EHQIm3mZsDaiVT2/coI5
BqeskOJQ3ELpSBR3Y+xTXjz/oJlIFojqaDCXT1hOiytY4YsX2WeWBdeMfRNvEr/g/bSzYHTTkkPu
YXbHwgxNvp1bq6Q3VZn9nVt7tx9/N5e3leGQLBjEEXOEO9/nxmQBj9TU+kOD6Xtdd1N2j4Ex241D
cW1/dfEec2W00xGtopRAyHW2n3RsPO7pXPYHM9WznbDNaJMBG1uJmFInsTzmJ2HE3T8/yUXhSD9/
uZ+YVJcf9cemDimI1yFI7g+BKgd/nZRu0a/6AjNUSOPSLvbxLOVrJsVYHD6+sxdTOGp1Zk/QhouC
lL3N+5FrqjUe8MT5gIQs+mrPsfmZcq3pbKyo19vjlHoktBHMBbADFhRsh4+Hv7zbv3VcHI/B5IIX
PFu+lBCNxunEPpB9GGCw170kLOyiOnZDbm7yVrxKA7rcx4Nevk1oHRciDLtnh23c2YyRjrmWTayl
hyqt82NhOL21Iu7Oa1Ya9aVo//FoF58KAecYdGBvL4azC0vmECQ0BAyvOdWyHgTEhpoOVhwn9A/d
cnilsssd/uchMf4uCj2Us6hmz16ntCTjyS+G7oREz6DTORT03oqMDQK69jE+1rHsrlzlcs/eVVgC
qkUQdvAmLJby860hsSRlxIukTjrp5sYu6cDgHuqOhuHrx9d2kSNKsQjBFBMebhIGPN/lNbT+3SzD
9Q+Rp6oPqda65SqldJv+itvRffSddpyC1UxhDoAHtpoXnfdX3NJPye7p0g7pz6r0BjckZNy7pse+
fNjeMvdzOuNMSrS99f5zgv0Apy1W+qkWFCdDEwN0aKIj+OwTibYX7XSlCHPx+aKxR+W0MPMNxDnn
3CqSEQHkjgHN22IcvWPrzfYnUtzeRsNIdnHkGupzJi19n/VDtvv4QVx8RQG59pinOIv+lvkv//6P
OQsBttMJAs9OpFr2rgqFZSFTdsbIFTfkmSVX9tmXL9hyqYhqKXAh7Do/bc+dRUZdVFYny68a+4vm
VXqxFQX2lStv8uUt5WRtkZNErw3j+jkuAJMUfVlXq08FO5p02oB+6xfOtMq/Cmfyx4OG8KqB86yJ
/qcb2dXLx/f1fHxiJBZgASY4BGWol5dX7I/72qex3rAUJifYuuLFyk2bQEcHJLy5EDuipsp+4Hue
d7bWF/H647HPp+PfYy/VBda/xVx4doLKR6kRPsLYFatrmDZAJGmB0FH06vlbN4jyy5g049ePBz3/
ZpZBeYM5VCIn5hhxtuLysWf+VDTpKY347MMUTdODPUhSoLqRTM+M/np8ZYI8JzSwzi6QADJaMTGw
8J7jVpE8miSszNmJ9NRkA+YnOgB37u4tL+3W7ugWe3j49UqR1Wysmg7Bmoej6srd/suTXmoJiOFJ
xOTNPpssMnQtsqVbdcK3bn0N6NPdacCHT35vI1Bzomw8Bp42rB0ILFe+pt8L65/z9XIDOIggBmWz
g2nlbN1vUfAYgMqyU0I3kWwDOsAYzGOaWWFJss9zU6DnovfWkL871/N8wK+oRas81micd0NPWFZj
Tls1oa5CtW+twTC5+xrB9olWQvajb5OrCO7fpdSzH43rn4+CV5PdyvlZW5UcON2mnI/NEGSf3BE0
7lobkK6GUPSgIaVdCbSZsMNshaylGO+zLI7fWmUtAQdZDsa2YUF5Kk3ZviLrGp6tMY2LvZaZrhaa
LovFTYBqMX3Bz1KM2yio0uhGWDHh9j3N5hv0NiL+kkg7eR1TPQ82XukOXwBh9/02msxmP9HORfVd
x9pbUkejAXXCipKJTk1WyzsaFOoGL2IzlyHVuzJbt61S7dNEjz7fjlLW4D7hNujmDoOBbfAkdEf8
EJU0NsyqWvJdznJqP1VmoCRvJVKYFXm01r0aIZs8V50Tt6E2GSruNsJqHX1vW2X1mgA5vjOSWX0v
R8MtSTEz++eY9hPEozkd37rBqDUUnU0uD7lrcVIMmPL60La79KTJyLE3qvCGbRU5VJpmEpi2ppX4
0TEIGsJSx8Ig6AFhTV88VYhesrvG6PRhb4GF+IRDZ5EleAoQxeDMHejdik7PCjSWp23SRubitiny
6GDDGxzDIHOl+jy5cjRWRkVHm90gcjjgYm0br6VHqjsQbOoB61QXw/PQRaK8w/wTV6uqnAl71P3e
PU3YV6OVoxRF4SCdu0Net1UXThWcpI5o1z6EieR/x/pKtqxpyjFfZ3Q81Tomo/YF+Kath9nQAdJy
vGT8TwE+V2GKdOzVHyBTfOpzi3D7rjDNh0BNTfypJLJzuq2ZJ/Bi91J4q3we0amIqbNObgYPNQSc
17SblB7Bd5yZ7echmfMlw9ib2t0cp16yooefADhSVrD1BoB7OyOyeUWQ3k/Amfw239L+h3oGjtY0
VwQy+/pWWnMj9oOQerxhZ0NKnFHK7lc/xfKnrtdOtunpyRf3thfV+c3sR7ax03pHGrdBJC3qMsr1
v8zKmetD0CN1cTxnUJ/TubCMG6qIxU9vTJQeApugc7LL+rrlXeNA+OjHBFC+KjnG9anugg5NoLLE
d+QdfvyG6iHJPzuD8MY3h05fvinxCkawyAgx3luxrImOVnmJQIHq1G7g5MEpdbSme2VlIt3Yloy7
wxSMMWyqeEYlKvgG6jXo27ZdR9FIjFtbMUseRrunzI7qQDce+HA16zEaC+QbXp8AxC+swf5JO3Yo
1nG/KJ7ytLTNcFZF1z0jhDK/+gnT3n07ZN2mrQrdeEoThdYsMmAUrydUyO63bIoGjtIEMLkBqQqz
/ctwuUnEFdt6s/LyWXxeuHvPooiTfK0S3XmmFDfmz6CC9eK5tL2xDQsqn+2hilNQm32sFY0GYboa
DBwzaOH6dT7MQfmD6br9QZ9w/l4amf5LJ0wgJfkb6c33rs1B7epN6+9gAAfGOrci2e8iY4gU0gQi
YdejgwIb00LPH7SDLm6ORkstJgSopD8A6l7Kg2Pn3Ay6wLZGVheYfPJfovIkGxKHV3Yfk+07t5ax
yjwdVy/uTnU3tpLSttSbWbxodFIQgpJkyPfh9LJb8T009Q091EhtdEki1kofXWpvZpckR/L0WE0s
FoYf+HvrOESF73YhZLHgZCh7bDZzNXjONiprp0J2POTjpsrm6FubTkOzorDZVrStgupbj2VVrgDT
Nt+moOajjTjPfrXSOHjJFBipW88k2FpP4PcdtSaKdkFla/qqj1sl9lSMAB6FBUXcYz2bab5DYcru
RtSEwYyrjGQBJJ/Q1B+MpJzsY0XqaXIwge4epDOr6nNNC7s2Q5h1ibFGSpneBnaupqNiYT9qVNuN
NQDM0t0smvgvQYEec81WDYhY1BqDxoxcWS+JgIyzqwPU0DtObJm39hGn6KtkXOJBXKOFpRNOaDoA
SAd9WT0GguXtq50WZnlfq9Zrj4SqIRPKarMWeHanRttXSR2/Rq1jYAtm3u7tTScMe1wDLEV+PCGF
JCyTPrz/LYjN4CvptOm80ichPGLTgWWskeG6xMjHCOgPyNn9YZ8mNqlQyLQ79FPZ/zg7s123cWwN
P5EAzcOtbdl7zLSz7SQ3QqaiJGqm5qc/n3JuYnnDRrpQBXRXGk1TJBcX1/qHjtrP+6lto/KdSt1+
eKT0NYOhzkFmAMcqk0K1Xwc9rpL7ARmDp8wPpHzK+2Z8yJEf1T/1wWg/8F5CzQ/bMK3bTW5bGWTT
fX1vGYi773jfm/l91fdtuh2wKA12Du+WlxG/s1cbaUf7riknLz5FpKTDhwVM9pUAUv5orVh7niG/
Zg/xBIv6i0OVYwhj1AJ1dPq13Nj5iNPJz6C3jPqh8xHGq3GOS0I9dYTxnaeDhiCoWZdPCyvmHoY7
jpt55pao5rmqMh0wQPBOFRzIZK4OY1fNFSd5tGX7NCN1572b22Jofndu7P2Os7Is91TB7PZORzvu
F2Ky4IER5nBBGUR2SivYoAFc7hYcBaAmXhaH2cmb5geV0qHauX5m/w5Kfso2mNDd24MRN+zd6ArH
+FnFrlE8BTMSyeDuAWVnJ3T9qvQeH0kj/i/qItNGSTIqTmMG7e1OJIgQbP0s7+8QwbT9e0tLnGNm
UJvswnzSqQlQAY4fPWcanbApGs26mzSvtiG722b2iMX98D3xkr7dpY6ma49xjazAo915mdhilGV7
T1Hv6wckK3iElQWiva/6qAeHibYOols6dkR7lD7K4ocgTohtUdZYfXkemgzbEUyJe8i4T439spwu
akFRkGxUiyB+aQOTg2tB1esdEUokO12IMox73BHuF4sjiRxzrNAtqAxNr+CU+/lRs1JQmZXW2dE+
Lywu/LpG4gxUjTnszKQw44M3I1G4J0fsASQicZhuegO5w+diAiu91QbRdKEhMtHt3LZ1TmMwTGJb
8SNLdERrLw2HMsh+1FO90LiDHuBim2Te3rfjnjTGLyMytKAGtWtpwaspJk/98NIy0SQ5td7955Ue
ULGyTaEn9npC/bCPTT99buzZMNuNm8/psyyqzLmfPD/ZZVGeOKE2jxballbhThtj8JSzLarKikJS
4An0myddG+Sp5iXfcObOyHXjYXwvKaHigwAsstslhd/776jHqPh97hVINE7oJB5y3NpJ6ehoBQet
VV4BdLIUE9C5GqNJGDpVIJEX2oDk9D7A55HVc5NQMflEBSk9Ip02F3dj0CBeSoZh1rsBabkvWtmD
cUewMcvNbU/LvLpD7xV7rybJHC2EjwZ6v3aAqfWFM/bbAcmDEX4ssLJik9WxNvw0k1IMG68qLTtk
cwNS8818ojBJLXtLwMndb1LasgkxUBgkkYrS3m40PeQu6gQTetFqSmzrwVLPieUq951XwUELNjpw
4eqxxDIbPX4NXPA2Ji/DyVxLDdDWmY30tD74QfEM0rxqKLxGWp1uS5Lj/GlAbD5lz2YaIAug1kvG
TZH/I7YUnUPyaNeat2B+kU5J3TyfAFE36vPYFI7cGSVyNmHiufh3WCMOaO6catPPYUaBbwctZbiv
ddmAtkPEI3gWUTZDWbe4CcwPVTCoj7MuOvkEvSJooBaooBEFTCIkOZ7m3Ii/uZoTN/dRF0zELSoj
5ifNbyWirdaSe8JEVSJUyMHEaHD5meZtghJJSXpBc2ztuVE7FGZTeiK7VmWF2BViyJCaR8TqOcaI
7QdA/Ir2eht48UGTWX+XWMFYoZUtpdy0wHD0p2EeNGsL1j9pdgbFqXyfJ+RrWxzIos8MjXVqW09z
+ZDUjTsc2ES1A30pHfVtpAJLvp8yNWsHRxk5FcMqrrcmImrBu75LSJfsOC6MYz4vmNFsKmL5EEcN
IgCj7JQKAdhWd67IEj1EFosHngEqGEcJCfhy55SlTqeZVpAWJRunDuqSSFYHxbbXUi8nFWnl8MPX
SEg2Wes7YyiCINN3kMucauNAXJvuyUfM9m5eCNVzHbgNMoGaF4GApZeIy9Kidrc8GXEDTSAeONKQ
/nMRCHsO+crwk2Pc/PpNW83u59w1yT4XHop4VFOuathGLtymrh2h/WT5mBCsShEOmT/Hn1F4jfYB
Wb4odt0QNEcvMvv0obbL5LORTN4UZhPc2HbTptDeN2bVpWU4JgXip33TNdmd6mv+/VIX9h8pNGk5
yU4DrB9wbeegSj5K0O954jpfo3kC5xmZs+aHYEPJnHESqUaEktu5RTWbe8PYxpIYUW4SjETk05i4
nnrWXLN89s0xN++EwiCOkwynE+ty5HCHzRCPOuuWT3Lb9030xfWB/2xc+Gc7FHIcviToknpbDWPh
PQhE4rwQGeT+29TZLXOwzFGFZCARXx/AtXvEwbsCH+sOvXzgSvdDVM7nYoeQWPC7IYLICBSE2zY/
W1mmX2ukbsdjnpVQ8vQIjmExJNZPeCD19Owp0KyHwSjEN1Qy+ulBx7ZowrymlO1HFTXtQ243RrmL
h9wa7mRrmnujQn8DtHBcJw956QmcUyY5F+mhn4PY2QmsBbnIrKQDC0E1UPM/44TSNw8D76/v9SyM
/6oEPZ1N5mP2eLA61nbkIsvDYHT0eVd0FqYGm8pK6jreVLOCBkR+DgzSVPD8NgK490fDHKW+BxCa
zQ8FFeZ2781lNe541DjDFixI+TrlNaBRsBVuAIeylkRS3Zntk4f9+hhOfWRUoQHw3NjVVmJuOxry
+Qlh+jnY59joui8m2GX1Wmtt7e6SGVOfnZid2N5PXuJ7GztxZn+Lorkxf4uUO47vuISHdkfkzp37
nuI0L19HB2FWo/w9EjBTzwSPM2fywW75+XBFiGJiK1JqxQcsiV2FbjLY7s0MziS2Nxhg5gXSnMIY
SBLduQ156OjlhkTQHp472aiP8ERUenDdwnQOC8/gYXABXG2MLIe246SzUR9mAwlMUB9YlzxLDs/3
JiFQ7KwgSv19WvfpBImgTmQSRlacj+8Ct269Ixet4b0iF0+6vwFQ1Hw3IkelH2rIwsaTr6i5bnGi
rudniE8G+O9pyvXQ8urgB5GVe6wox7jCdJtscqPXE1DtRsGKCbNOq5P9mAr9pIBs6tumiwFQR/jA
g3adBvHbFWmr845ztVZsbCOJtOJGlfGypms5Niqd9Al8/oO/VCH/qic3xizZY3rzaCAc1b9PXUMQ
LP0MTD98yurQeNQjPuXs3H+0FKHICsoBKV8HWDT4pTWn3rVS5aeyzB6tUi/2CNMTiDQNDujGS9L2
oBAL7x9QCnKtW+Xdpf18Xiikg4vqAZAAmnyBsaputmg0Z8JkZFAhpHC8tDONuldl0hMXQoeR5eU/
xCghcJioOGzcxnS3HUWWX0Yv8hvN6wuEAs0/iyYgsDmQkbRxV50S5Y3OYDuafMx94Bdc9/P8QMkw
K6mCVNVrDf64fZxkQ9MK5se31IspCQBfgUZnwMK4Xm2/KDoTPPibzJycyzHW7hvaOGVxYLbiKemd
7Ghmc3qvDIQWiGIZ5B9ZIS7ZehAr0IwPrw99Uei3wEiB0qQzie6ev1ZurTmgnQ0K5cHDe/WL2TXR
XrMtmB+21T9CvrxlVX8xVTY+EnvgUfDEgKq16mbgoSXmwprkwxDX5TYeBue9gzT+88xvZAsstaih
PXEY41srvrQszvYfIy96LItvHxzftSbL6PIwbuwge1AjiPZQTn6TfrScbhphYP6BMXQCJ78JTMzW
j8cCQ7WJDGfvFaimTHoDP8iduikIG9kXwSnVRn0+SKKTvXfcLI0xDhOTfZ/5KNkhdW7ivHd9qdYN
EhrHLJJHjkBbBnjJnz//K2oUY54DO5HpqxJqDm3YrPnGjhVhHmYW930FzfeJqkwFoqaSI94EuGER
5F0V3Ng1q/j155fQP1/YI+Bd+DXn8Wt5HeOMMKavFtKEchej4HcYkjk+GNXcfAn6yQpRKr2Fc/0T
Iv5aQoYFjoEYGtZlnBZvDYxQbTP3yehlr7JIqvfIVEio+Hpu3TdDOaebaCHnb+K4r6uNzZ15aHxQ
Lz4OcVRyK+ieyFXhI3NjVVYnaPlRFMxRFieeIv2y7s+lUWAMuiBmVHkRtxtYw93OU1YHD08hCbOJ
684jL4TgI3ZVMTU1hePUhMibldpnf6zTXzVx/mcO4afYWDEYyq2Zxd1BDdlwAyG07tPzW71FdpwP
SAXNdP/g9/7aQaQgjprreHrhkNQFSSHCWhiYQcPcYBamhg2dThTsgIEamKzxHtS2GB1m/9m9ln9h
bdT0OFVleexSw/xXi5jlt+EaCkiU0Owb9tJsPvttQPOsLhhfSHnVIzDt4JOpnETf1EWV3zt80Vvw
uMuVY0RruYOJRi5/nY9Y2IHqC60bX7IkgqUluzh6CnjfIDNAFS3ZVKOV/aMy1J8VYHr2ghIDjLZ2
BO5kn5u9N44vCTXQT57rT18kLK6TMcl0x6G3/7u+PVfx9s94AApZb5rnLvf++RwXp6uWdRxf7NmB
h1+oEhBuNr2alafV6INrpHxRoD7wGKxuoKXfGhqkw9IdRFUM6erzod0R7QtSxOkFaXd11/mas0hT
OT/LSld72Tn2vd4L/zUv7Pb1+qSXSZ3HiUXx08aKmJ7Mgu9ZjZwbIN0VI3Oty4/IC9QNlkPUVjVh
WjdgYm+MRWseuhli8jYQyyVU/rVtRVUHU25P84vsDPXFGP32cRHD6tCIQLb3Rov4jR3LYKBraTug
jbRWu6OT10tAx9MLbl3YA7SkwQZmn10HwFjvUOqQNYpq1z/mm2NCKwhAS3n8szolQ9trwcjb84Xg
8RNVraHa+soOtH0pGxuFpFZV7Y30+K1v6qAABqzdQhDJXX1Tg8qRhcAw00Rz86Uyy/eFktYxm6Yf
1+d2eY9xKv4aaNnCfy0eDMwFEzxPL4TnhcGfYjjcoNzTdLn3GmF5dAet0vl5fdCLDwpShMwf1CR8
jQVhdz6oU2eznyXe+NlpEh7eQTxQTIlk4NT7pASlg24QpM0bq/iHafb3mUBJC2DdEvqNBQ61Bjao
upqNzPOqVxDBFtJ3M2Ln4RhkZA9JleYfyho1+HthpuZdHdP62Ptzbej3hWl2wUHElqofZuPkuVVz
EvHsfbDrQu3hns9P9WBu69bZZl4PvReBnbjb5qM76YeptqTGS95B5pu6cYDYDGZJ8Yuwo/GujUTd
bN1YFe5GVCl6LKBvrA+WiGl5YPDZHPsENQzM2qfhSxrEVvSLIoaYvxfpWP0q+8l/Gs0e0jsWmLGC
KW368sZHW78SeJrxUIFJBJSLCAp47Hyp7Kr3ogmw9mvDUwHyjkghc5ntNEYHo4HUBazAoYGSUrf4
QTOPsnfmDB5KOw5lqmYqsIj8t71DWKP04i6i6Tb48QsD0KqKledH7atRDIENuKLEezYqNIxTeMHI
Xa6a4cZhvMi6ljGBAi0vJrBAQFPOP4Kg8F4PZdm/DoXRDZuEh3a3TZHIKCgXzYMdeobsfwUYM/vb
2lf6swiGYUQyo7cx+zXmsgGrhF9qfuNbrKPE8rsccO0cIkI9wMPz3zVWsCusaKhevbbPn8XcRXcA
i8S8XGiUFP75w8NRDbhFMZOD3Le6zKgRuBh8Uo2xndj6EUWd/9MW1iB2tEgGpAQ8f8hv7L51cGJ+
wPgWKBBvQgQNzPP5KasFoODV3auW0wpugqI+AsfT90plw8+GiFg+ZujKDDfA+0vMOwsUAOyWBzGj
u38Mgc6HzRExpN9ma58t1E7VwWxd773V+eqr4aUIqOUEfcJV4ZWP6ZyWtxb1z8P7fHg2NqhJKnjA
rr01prCJEDugeu59Rl2J9ocz+tn4dU7F5OycxvXaV2XhAObng8OWK6NX37A0526aYjSQTLuV33Nh
JcFhsImyB9q56sWfUlRbpKkMFc52j09sOw12saPZYqZYYTSFyyO/85s7O6pHbeDtAHVtPGBCnQC6
xtYVgRxDGkO3GyvqG8ge6MGrPy1Y9DkqGmg9wkhDze5jeZAlOwGQf1d34SAiE5P7LNHa53GMg+E9
XYXgN884v/o9pNNkv0yYclQfHYQPGLdvJgjCGx3V9+bZjfTA//WPm5j9C07LBQMLuI8E4nxpE73z
an8WwWeUKNCl8JCf+YwfXv5YmUnlhhhhlLe0Xi82Mda8QI/ZTjxbeVWsrnIAAyXiFRRDxyKpQTuk
sf2+nYqMnqdwxaLsQ2fkkyGMMtpfn+ybI3NWqW9Q5jLXHGBEQWbq1X3xyq03cFKoSuqt2b33CkNH
+3nCziCLbqMYl0Dw9/514HyAU0eqBLg3ivqrQOFJxUXM7be0RBAkbpThnBDB8IKHGucJb09Zbuhx
J52xZEw1/REbEq3cdsigxA8YRrnJQ+CX1E71Pmm/53SnbyVX6+9CwesPHZvgYln82tWdFsWpXlqY
1L120m3sDYCa6jvCkE0ZRpM9fh+dKXqp0QHQdtfXYx2u/4wL6X5hNvB6X9NT4qYHvDIW4qg5UQUe
p0Svoen9j0kfl+H1oS4qJf8/FqB0Li0I6Guv5mkwwBkYmvbajJV6bFVbfe8jXPW0xDS2lVEnVpj7
eeBsFS7z6T1vA/e+dTwV3MjX17F0+R0L/9kyoQRxZ692v7Tp4GOcHL1O/ehbdzO+iV8ylRf0UgdU
b+wFDLQtRDebT3nCVfmPlxZ3lcn8/3gGQVz9ox/5V3o7G76sPAigxzHS9RQ+BaI/fRkNp5TWNQRd
OnE3vvzlhJcRCdxcx1Rq1uVEYRJ7NISvjog/dQ+2dKrdkA/DuzyD+75pLG5nXbhTCSvSVYfrq74q
8OEmF/DO5SvDeoSRvC4wJ0BokL1o5bEWmX7Q1aA/lVkXAQhoUwec1tCHbWo573FDbEJq48WNxb7c
4H94QjYpNo9BQPjn0VXGU+SD/5RH0U/Do2aU3sEBuB7KztZuXZNvfWf29vI4IgtE7eF8LOXRLomM
JDuOc1Xs+9jJvyrPHjYa7LIDxLv5K6VX3OrbTN56g17Gj0XY3oUquSh3wNU5H7qrB402dCCP/uyC
9m+C9EWPuzqsQcc8zCqoT5FGP+b62q7fTKwt5VvQNR7mOgtt8nzQccxp2yiK4yhowaYFwYQYcGKg
tbBNklSOGyBWxi16wxszXR72NMnRcyDLXFU5NQONqSYp8yOYP/eh7eb2MztrJpvFR4Enj+V+aWdN
/Ps2Qkwn4MNSrcH7dhWf0zaI5s6aiyNIiwcafcLaDlRXQnOIULu6/lnfODKUZ5CtprS2CBest+zM
YUU5Nz+WUdR/y6MxCA0bLRuck6t7dLzNx4q61Fe8soxnCNy3VvXt4QEd/WFrU0c+X1U+vkAux2VV
uzEfH8eu8YsNVBKquHlXep/qCb58bER0C2MerLsa9w33Rox8a5EpayBsrUO3A3p//hvaZKRaHcni
GMElPPK/UDvpIZ3ajjrKpkE6ic2oleofa2PLfka0iCTXxfqdLXY+apUnQTNUSXGcJ1fcucGouyFy
1+pQVsoV27Fs661eBDB2ah5Y1xf9rbPE0+mP/RYQnfW25sWaSg5rcfQm8FrbAbgtSBM1/o6QnsrC
ckaX98aevnhIU4ek7+NxdClCLIyS8/nGPRBzL7HSU6WZU0dpuYEpmgxtHLYOgjigFjOAhMLQ3o09
mcKBBNp58BpYZaCM9DS78ca5TBCW3wM7mmcjoiiwkc9/j+nEGPG2cXKaImEBdSyHPjqgEExlJLAr
EJkx76AxDGSVeKE+tmm1a3DU7bYJ1TD/xoJcHAOiKLrqS6JiLv2U1ceZ9CTye9MS5Ilp+3MC0fAU
Dzi+Hrp0RCulVToOKQUwKGfbuWaa3hce2JDrm+LN30A1WOfRg63HeoGsCZd0mvbJqVHOvBvgedxp
VZJ9l7L/Puiz95pYOQqoRRTPW1HL+EZ8vziFfAI6WlzbnAk6oKv7rByqoXRQOjwVuvBCzkud0huO
ml3ftsFXg5b9ExJqyY2U9KK0AamLXtKSMyARS1tyFYBK7EdnlTbaEQ0+uStxpde3ScUzLjOD5DW3
Rw+Z43paADHtkw3k4K6dJM6hQh/eD2zMG7XktxaB9vhSqucXceOc78qRBwlMGk+crBGpkE1cQKoY
p3LWURpJ9Y2VT96TiGRzV05+uePczjd2wUVawfdYehNLm4j34frxbTgLDdedkQR2E/EZFE9wXNS5
njLPzl5dzXZR80nq7Oc4y+F4fQNeRCWGxpjW5VjyBKLLeT530LvYQDvsAGNU5R1qSIqVqCkm1cn0
4PSVf7g+3hs7jucoPStqoj6N7+X3/JUbW3Ni9CA8khMZ1vDS6VnLU8zUt27i6LvZiewPsWA3XB/0
jUmyt20giLwOqW0s3/+vQaUvUbQezPQUIPr7HuY3YaU2XKTNFXbV2i121ltzxAAJSQC+LdfM8ud/
DTfxNHBhlUma1cJHW1SbtyZVB3ihMTqbrgARbJlZcCO4Ovy/nr2AYUpyly+ddizRLm51rRpgpY++
PBUW7m56ESOt1s063BlJveX6B31rhoG3JKIgGAwyxPMZ2p0ipMIaOPYe9uojxeqXypiQAp9TD8yd
I3nU6vHH64O+cUpME10NegOoEdAEPx90jl3N0vtcO2qdFlQbEaTyZA2FtxOZ0+/I1q1+W4D9fPRS
17txQt+4SclFqcK6gEUoTq8begg86GbquNFRlNj1bUwoNw28p8aMkXk2IhCoLt6JGdLrKOVGRbut
sBClDAv/eiPbbDhc/xYXi02JnJ4871sWYcnQz79FTOI4VeD+j4iB6/fu5ID6TFSv+7usBXhwY7kv
zs8yGvuKB8iyr9c+Eo1pCqk6PT76WhKEUZ/rhzqSD12BWgxi3FPwcn12t8Zb3cyRWY/tCG3y2AmZ
/J69SMUbr+6HHD1f90eSidb8H2aIZhovSfAxZCarvYVRUYVujx0fk7r6LrQOblLryc8KuBoTLJIv
/z7BpbfngAejvL/utNEUTlPKjelRb1XyCTRo/pB7otlrEV3zLQmhn95fH/Fyw/B8NCiMLZaiOM6u
4nziioEyXJUeXb3DciLoDTCJOqWPvsr1W1/zIjzAFufhyOeEy2vo6xqgj6yjQc01PfopsU4D6h89
FL3XVruxyad553uRdW/EgK3312d5uXEYeGm+U5MgVKzFUYzJlI5yneQYj6DKtlMVZNpOsxNphGDy
1Ss0M/h918e8CEvLZGknYrLOAQGue34UoTCgIBp18ti2bfkaJZBjgA4HwTtPG/3P0ZxNvyKryTEs
yGJ5y4LqMqOmykXHlkIr/CNyh9W6lm2S2Jq05JHkJvqWNz5S2nlsiYOWR84P9AATxDXq0YTOHfN2
V5MaQ0gE9T/HI36Gi2j3ktiDl1glkhGelDnMrPRIY2ruwyZ1pAh1OUw06TTv8/UvfpGvLXMmX10y
SHTG1tsLsvWkgkqTsF10tIeDYlQ/mom6rc99uU8CSgYbIHvVt6IQYN5hbcjj9V/wxj7j7fwnYV/0
TNcFxjyJZ1/O1JxQIujMj9VcxQcpaA1tcUYQe33OMuNfk9SlnMkVRGOcc3XRdjNoaoya5cjjXHeN
2tUioH7t+lX5okFQu4NSG/yEbNN2h7SzRMttEMU3cExvHGua2dQSgQqhIrtOUzNcJTQHa4QjME1f
21SGlz33jdb/1CkrByHNiME/wTEtb5zqpXZ/ltkwdZ+YzN0LkJAuyvkJg+5JAtdE2TG301SFadGb
0x34yfzGqr4xP1quvEwoR6C/sN5XbgfCPs9FcQwSZX1xWh8mIBz1rYI79JnPId6PMJBv3DyXjyGQ
dexjnn/Y6VB6Wl12tTFi4BOl+RGD3lF8l5FdZQekQzsKUJolXkglG3unc613P/TORn/BQN+tgZnb
d/corLdzqNVDeutR9MaFgWAOrAn6obyN1tkW8uCGQBUsPxpWHcdhBbtoQ1vE7x+R/27GGxn6G6Mh
CIyWNZ8fksS66VraQB26ihWF0dbVHwGeo2pJzdOTvxwYfcmNmP3WcDz+yWRAg8OGXMVsemJNqTcg
6qC49bDJLd5YW+pd6j8Nn7Kv14PFG9uX78feBceD6MPancpQHe4xeFBAxHCs+RBHOAk9RGkhX6+P
8+akrMVIDVUIsrTVRkK6oUwJDeVxqmT11QigOSFLT5e8NPobEfiNOw8xBeo3+DwjfLbeHCiMouGD
/MTR9ecOAymj7h+hiBl32Yy5U6Fc4zMK1+k+m63uhqzcG6GXewb5XB6u9HfW/awCkLoVW1Nx1Osc
MwPbbdj/MvIOCkLrS9emt8yz34gKRLtll5D90pxfpdrjBDjUyrzy6OnC/BQIN9spXmHokGXyOY6q
WoT0o4ByXl/Nt+aJhh9YE573RKRltf96RBpt3SaTVVdHFBXqLQ4JSVhZstxZkwKkj7r04R/HYz3B
opu0F8Bp81/Ox8sm2Ev1lBlHm9bwI+YACnCLTecdni/EVAVT9Fa/8GLDMspy1ilBUbRBzOp8SM32
KbPjQHEUKKnu42xS72Xc4kSQjwow9fX5XWZKNARp2oCKRJseicDVLZJZbQnM2zCPqTGpF6+ohw/+
AI9tn+dAkJAMrJz6rjcM2LKZlmGIVXv3oAVuyWJdbKelL0kooAJG/kDqdj5pi7YjcgmGdcTcTL+D
fjqesD2CdOD3BQaEzgGzsvSWpeMFAplciSoPtAvaoYtY2GryRTaUk5C2ecRHKjulcY9gIBqxH7pJ
mTCrxrH+oY8WjnR6O5+Kqkl3o/CwKsMiEZftGq2CqYnH39eX5GKL86MoytCixZyQSsnqR5VSKl3v
HOuoFVnyo1dJFuFqMQQm/ONI5HdN0gD+uD7m5Z5jTDTv0JMCXYay0fnnb3msp+XoWseq8L3vKfZ8
72rUFuCPxWZ4faiLuL9Mb+ENANdfhJWWn/LXCYaoOC8XqH3sx8Fut8itFNmuGbRb6mNv7aildktI
JDm019VU4Xe6XU/CwRgtq55o69vfRI9biBKG+uVg+5FtOsu6dQW8tXhIjYKFAtCAm/DqQ7raNJaS
X3RsO126m87p4R4mCl0W+uvel7ELkPa5/kHfWrtFSY7sjNh/AcNt2po2hmisIzQE+0kTnl0fsmFE
H6Ps/Vs6lJerR8eEiZElEJwY7Xz1Snx1tVym1rFJLFN756GUYYVto3T35/VZXdylvJoAZ7CCtGoQ
9VydApipAGZmB8NiS0eg2G6X93ggI/1TTCzbFz4K57vBguWBhK2X3dikl5uH0YmLiPYvmdDaQ5iq
YVXEnescq8RAH16rkPsa6voODaFmJ6BgapvAner99Tlfbp7zUc3zj5vJOskyU2NUfepfYhRf7kv4
UPAyTOe/FJ70jcvtrW9MFku4JU0P0Og7H69B5WDAvdA9otmehZlvxiGlxGRTu0I9I0xSb9MIwWYs
YLr/YabMleIAiq1cdss2+ysIpL3AT6eb3SP6VThwZraebONiVk1YBoi7xZPADeffP+7S2aJWR3p7
UWLvRw+bxSZzj3Um7TtYaFFod1hZ7oAUuuBjpVv/uD7iW5uIJqNORkh3j3NzPkltAqIoseg6tpXr
n/pmNPP9mGC/s02FCXnayEuauq1CafgWD+jtoRkW1KTB/l/+/K/vOzKj2kHl6ggaP8YsKWrwLmzo
HjaNoe5xaOLLg9G/5Ti7RLezJykEB8otS7EJjWMsuM+HldPkFynGiickPfQ7B6mfEZhb+dunpdZu
sgwmMFBhb4dYiUCRzf3X/QyIkDr0QufzIXeuZ931rQ7xWKtOXSJMBJlUezISowv5d9G2QtX71Wgm
69HLm/jGyBffe+E/eGByaW3wwdfQBascHYUQX31KRVqg0GDYYT305cEakgQNlko8JHnW3Li03/ja
IJvABiHFCNR23W6oq8qHdKeaU9zA2WlKUT8hCdgckH/yQ9ycjBBj+yrEFrT+ZA+tduMMX6aOdM+X
7uBipWwvy36+2lUhnKBA6ezkosDRofigBb9dULnze92aZvvgkSxhm+o6miJ1SYriTsPz3L2XuI3e
iNcXdyA/hRWHx7RACJy1ymk1SpsFkOoEYwrjUzFbmE1OyffUGJwbFSfz4gpcxqK5AKyMuh6wxfNp
iyZFqkzZzQmaZRVsBWntyzR4nRFieqeemqnTREgyG6G1lMYF5k2L7lyNyQ/lpziBGmmPWqpwGswo
3RP7oJbgnCRwrk0174MVO1q0R1bRRUy6Stt5G3TlnGzQZ+3Q04K5723jUs4vmYIy+o8Ri6lRcuG2
BWO0eGSfT23OEKBoMQc4mcim7uZyMWBzg2aXYN5233bVO/K66gYV9uLSY0wf5iayMxwiYsf5mEAi
AWJ6oj3hNuox18VSfaSXNM/I4el+9e+14WXABam/cBbAlK+CFNiioImcvj2h1WKfKkXzkeCv7YWn
aw8UDAG79F2dhkY6F/k29q0OdRHskv/5UzNj2qBLMyCg03w+7R4Jj3LUq+4Eril+zy/92mWJOPT2
mId615h3UWveAnNd3PcIljuAOojPSFs7a5zPKFK4Y6PdnbIape5tyZkGQ+IgMNNNuv0weLl/sEyc
/TbUnL5cn+8fmtv53bBUe3hr8Tf2Zc56nc1KQTnvsxPV6fh1kHp+549N523rQhTQhWs17bERRhOr
zePhaTSC5lvcIl6lNWh/3XfK6ODN9Vr5a0Dp/X2KX9W+Q8blDgljsbGqD3G51zUzuEvh9R2SDqj3
jQziMt4yAx4sgMcJ8QS98yWTk943OKpkJ0dO6dcWbtZTi5SbubGRyQi1zMh2RkdjAU5wvKlny7y/
/gnfOCkwX+ipUJIASL5mfQRtpEqhl/mp8q34Q42q2rtYw0IVs0I0jETl3agpmW/sFxONBo8FQ2bY
XC9Zl8kMw3qjONFEb56U6ck77DB6lC7nucctzi7fB4GIP9eml3ebqJ90bVsg2/RRQlt9lyG89DLN
zdihE2dDN569+kipft6BvQ92meO2OwCL2kd6mLLblCrr5HZ05uiuscz8xYIhtvWmGT3S3OJ+S/La
fpIy5iV1/bOaS5q72plL+4/nL2xkemSrozhqAbKtlZmfAnDI+NVgMYuFgNuUxaZ11PANrFSA7r5E
UIc+nSVCTLRldb9w+K09ti1+u837Kvmh5kr7Esyx3ewhptnOZqyoeSxAmSnZZByzB+A66EZ5Zuw+
V2ZWaNvrM1lt0EWz2Abwi88VNDFQJKusGlQ1eM3ajh7AIdR7euHGjgd4iaioBetJ1d6uR8TqgNgH
+qp9m4TXh1/tzz/DUz6A2Yu7B2Ti1XMijTIFjj5ABNOSxaEscJeRRk4Rwfdj0t/4H3n/FB7pE3MU
UOShVkbadX4eqznymkKbs4cJ5R4XWNRgup/wM/b1RYvYUz9zxIch8mXpTTbxKt/7M/RCh+LmorXH
G2Y99CSjshUZQvm5/g6liDzZWqAaXjW0vNL/4+w8e9tG2r3/iQiwl7dUsWXZcYoTKXlD5N47y97r
8NOf3/jgeRBRgggfYLFYZBc7muGUq/zLBkv6f0M1EisLvIRbvA9LJkG+BPhPA2x9OWweuDa9TEFb
XFWF4RtjWj64oki+RuVYIKsEOfDBbpwYgmOnu5/SfIB6VlHF/8duELC+/7lv/hqUU0BbANi11WUJ
2NLxapKw66euVSLcRaY82A19ZryZCtraPnZ+upSt8uYftDwTrsmxapMNhs1z8kr1uFu5rha31fvi
0HOm6EItk9d9sf3sauwHNVfzpy4f/8R2O+zmokHYqgwMCjF0bXxHR+5SjXQUqO4vhbwh/rpB5NBw
vCUdkaKWDAwvv0uGZZ7aoAP3pERUS+1IK4VPl+Y/Jhf29/tDvZfilmNRd0d0gnItaOnFNFF6Kvqh
T0uk/KP8YBgZTPYia+MvkM7K8q2dmvKnGC3F/dYPdvfdUIwSpSfMZh48VI9A5VedFp6Vjhrr0STn
17eg7ErLBwNc/xntwfneG1Gq7VWEJMS3+z/+1joRX1LbJgThGZMX2F9paVbP3RCnbfU0Ck28tXX4
IxFN/2IEdrByFd4ciaiSV9olPVpGlYgK165ShNVTqKj6frZDB81Z8qRdXoVjupIJ3dh5XEHMiosA
js0SCOTBgcSMXque8HkHs4t+3DgdMNMIP41KoyFUPRj5Nxj/Jkogc+6OKxv/xlzxPKB2Ts3Yta9r
52oyU6tKq6euzpPXPsrtz+3cjj81dTQe73/A65kykEYIicIIWIMlhk8pm8FsRTE8ESwjMdxh3qkU
inXgxc5eFMWOXqiUf+/1cK2au0i6gEWCxOSQeZBM6L8ueWJ1MahOgC4n6r1u/Jz3Dk5qMiteWcqr
e50SKmQ5SlNcr1Kw4XKDdm5sx7ra9E+zk2m7qcOwvgib+UFVhLLpmqZ9nML6dH9Nr15tSaylyeTC
OMMrbdmEsMlbncq2qqdGB3u9cbus3pWIn76pE2aKKIeVzueyaiyEmoMQZa60ybr/3v8JN6YNwguy
FImYdB1bvCstSpaRDo3mQHfDQYV6rHCN1+f5mLgjHikl1R4/64thZTddf1SbWo0D4UPDS+kK+68W
aWKNyG09lRjIR742KOkXo0PH/f7srh8q9g69JUq51HQld+fyqypxBfoI7+ynyMMX5vsI+h8lLfAh
5Y9m9rTJF3ESI4TtxZpySF296PYjAmGh77pZUXaPVY9h7tf7P+r6q0sXJwn4BvHrQei//E0N8MAB
Qb3hKespklEOrHHvNtPpwC1TGH7gTemfIAnGHWYx1cHo8Pe4/wOuF58fINEjkoHpOcs0WOmRve2t
bHzS1ND4ryEUo/eVzJw/fKKotoJ1k9UZiaeWQePfV749NqKtnOFpQF/yZ2ZkP6iXuDuwjNUzBLXx
UeqnrkYmcsNePJI0NcFuE5MAHyHJX3zxuOpQXLX16Umwaz/joFdVGz6G2vtaLWUfgTKOb7HTGSj/
dZNNwKgF9b7A70ts0bugejixXeNPVqxEYPRICQjms8naGNaYEOqlbetscw0m4wbZUeQPIUsHWABg
mm0ShrVYcDpOAxctTcAjTXmnHTtNLQJcLid3yP1oDrJXCKdR9S11QcVRchfgoZ2h699Czy74XyH0
VX1Dt7dBspQqovlm2qXSv3Kg3MciFqn2S8NcwfszD1pL3qQYUHP6eBjtZ8nl0nwKSI3tDxrlbhK2
CL4pgpcdm0wpuxNyF9WPoOq96qm2SuM3ZJAWHmRe1EL3uR+0Ygsd37Y2VY0bIK3TPnuopqorTsSg
yp8CoWjvUdpZokjJspQ+ZEMUDId8+jcqJ+/ZLHAp89l7nYuMuTN7DwMgHXcTWtrw7E2x3viYgDTf
zUSkb+lAoRyb8MBD9X9oQS0HKEFODyXuuW8KRCnWCwcD05/RpMeLBTun6DTrU6AD6jKT6U+axFFN
lZfqAvKR6O4fTKycfmetNSKj3ziG8oJ69vAtQZS1/kkrdfgc4FwebEnSKt0fnDmcXysA97Vv6I0z
ftZhXSg+RZT4W4D6W7oJ7SBLd2Zd1e5BqzssJOskx2iujccIPxQrzpt/WSTUfWsaR8WmT1xqZ/gb
uL+CLOvLlejmPbVZ7G/aJgC+iTcg5lmLUsSMCq5NrNk8ucao/ohcXOP9OECI1E9yQFo6KvFioyS5
2b0A0pj0YIOIjdxgVa++ZpYX4g4SdP2EByiFzn3eMftDEs0I3fg2KQ2azZ5RzWsXsYyDlz+bXwsn
l64TUMXF85q6cUiRIG6fHDS7tjYOr4Of60mJTn3fAxJ1pq8o4ZWYUTX5pxZnSmg/uvbUpY37C4jd
vIYyu4qcaEV7Lk89DxAcE2/x7g3ozeSdbjeIv2O2ngQmSo9CGZGGCjWx8tgty+WEMMS8lL/k/GVr
f5EkQNJFIN8p2ieONx+K92caEVUEoEgTe/icayi7Ny5Js5OV+ddoqqN9kIE3Wtk7N+aM6gJ4By5+
cpZl6uqROPZD0OLc1wr7AZOF4SVv2niXGaW2MtRVQYD+ACM5tCaIw2EnXN79OmBjQo7RfMobvf6S
pUWO+XgouBmyMqq1zVBF1fn+q3YVycD2IK9gkcGPUx9YPjdV4XRjrddPphZZX8okLw8grpUXvczn
P4oSok4P7nVtXy8qSCoNPmmjJ4GoEka+BH4lQ6EXXifMI6Y3VE/RWbd/wdoZkJu1IdFhu96Geyu2
2mZDcCv+MyZIuGzF3CmxtA9RV97cq3W30f5ygLWDrCMpWHLP56xriaoc69jSCDnMJCz7LjOVrab3
ykafhjVguzy2F8caAJ8LBhU8Fl1zgorL7zwPNjiAJjKPzWBZO96D8Z8k0xttP2OcWFLEb5MvYYSw
00uRp2gkffCTy9GxQkNKhMcPis/l6KZoo0nDuOYYWBziHq0y+PzNeGwsC31zVGzzz6ZXKur+/rA3
FtmVMotI05D0o7FxOaxVT4Y79K5+xHzC2+SaGzc/MgLFf7IoLNQfiY1k4P0Rr0JGqSAB9g3qgOz6
LRGTIsKzVvEC7ejEQv/hVlax12ZNf0DIw/gHp0gPjxycddBONvUHk1JftYJ0vvGdoTfR14Ucyf29
pNeEYws0STe0YwO6/5xPvfFNaaASYICnPKb5pB4yO6xfKlUShu/P/erWAqPF90XeEyYKNbfFudb7
LucPPe2Yik60Pi6k85veeGhth4imrrT4rq9qRgMxhKgA44HlXGxoen5jCf1bO3JYpfqtgm4CdG/d
j4hxtwX32iNcq+JPjfT8Nxws9fEw6VPy4eW+/BWLOZsDYHVUMrRj3QThySptrszKmQ1sYIJp/ony
r7mp8jBsIH0VYbnyXt1acRQVAJajDgdAd7EGIkfdvphY8akPaNKgoI+riw44j06BE6983uudhfok
aDwQ9DIJXgKdw9zOVbu29WOkjqlx7FUXk5AyDw84CtoxHg5m90+gpHP8kgVlX6x87+ujTM3O0kHB
8LHpesqD91eOYiSRKLH6tI/KHGC8FKJGLraij8WrUznxlt6AtcK4vzmihIYA3pf8hcXl4Vpj75XU
To9GkVe7DI/x1lfVQvtSeY29GxRd//jXJL+nxMSLLJW+5bv51xTNHt0CJFydY61BsTTm0ch3OQBh
FU+irl4Z7MbXhLMNXYAQj6LNUlDcVlQLQ3lHP6YQB18nI7W/IfQ+P+nDXPupWowo/llpvC2rwFlJ
/a52rezfAJ0lrsEG8KqAMw5oyTf5jBxYGZrtXk0nlcg4nasSKiQigSv79uo7Uvlmx3IhoF8LGGJR
jFWxeSK0UWtmmlbSqSg+oL2THmPQ2IcMgaGPrizQQa5B+qiQsumXL8azmwRJOZy+jpaVKPuq5mRW
XtxtItqFO61MtVOqRPF3LRuMLx+8gBmZSMKAjCBtkc3FBvIGxRosXTTHLun0L6o9G68pSMBNgpNE
5d8f6yqIYywAPBY3L2AeYNCXmzXKudm92GyOvYk1kRV26VPDa45pzQAuQCMX9PWkXqvi3viWQNnZ
PxSMgfIYi1HDGJZLEU76sc07K9y0Y6y8NbXlfRtwMNihndSvbJ7rZwbACpIq9E64CqCZL67YOYpd
WwETc1QCM/uK7ULQ/GOriaOxZe2CMp9vx2byI7CkoE4OtOeABk8QedSl4nJVVPD66BikQCiAkKXQ
3V7+GmydOFqRK46NXjp7NZdmo6H4h7Bt7b69LsjBGaZBQy2Ze1fivS8/cNnlfdQ42nwMqSHkB322
Sc4HNagf9LGgsou4uDtuJwP1hRpVmOZNnQln8GkpTSFA9yRV8v3+lru6svhFCHBABJXyktAGL39R
ZWZAnXHFOlZTFyLjY2tttgliUqQjJlyo9CGF7cabMCri7qEg83bf7v+A6z3PRcmtRRsTYMoVLFrk
rghpnk1HExMM8OigTjZ0MTL7ca5j3dzHGDmPv2BfGavFhEVWzqMHB40eNpnaezfPuJw7F1ZnkS+E
rz2qr/Mxc/gEzjHtW7DwvoIhIgos+ViG6e+pL9J+F4ZzmaCSl6XeNy1BYdzbVpbV4RnB1Bxt5UZf
bhY+iZSAkAqQQB+Qnly8zpMcAqHW8TXshGe2z1OhkDgCpepa59EtFYQMVSOPTErzU2hruzmgwJv5
c+3U5UHpog5oGnfGvHZ8F1uG1WLLECBxYxA0XIEdg7nwkNXy8MGkkCf8kRJ2+xiBmGi2jY3I3yAs
8WJp2Kbuq0Ho+QeTTjk+xc33LJ5w/ErdrKW7qrEu+nPtGtVDzmeweQyA8v4zFE74oFfDlO09kaVp
7mfaWFQH1LFUgUZyMG3QlgmylftMnpG/0sD3H0R2AgOf51DnWF/uoyJLlSBSEuM5w+/tsYNLIvwI
K6+150F+8MtxYP/QKUFzn1vk6tHNOk/YbQbcxckUzAMxnZtSH3UFx9lkBTbRuyEvSntTxHOX+wBI
gDrVUwsU8f6JXdyXTJefIXsXVBxu+I33NLZro1Tc59TCUcrPFX6039ToDcC9hby4Mtz1dmM4ehcg
HGkxwsS8XF0vsyB7Trb73Jv6tHdToZUHUwnwZS2jdFNn8bR1FM3eqi36Ritf9tbYMFvpb1LMQfBM
Pp1/RY9xX+fVNGTus0Kmj+IPpSv6UMGoH0AVh8pjQt7n+VEsim8QJ5FJur/Si7tRrjQ4A0TNaSMQ
1C3bxtCtkkGQkD4rLapuJjSOLTeWtZ8VjAEaIZTHNorXwoEbc4angso4fU6ehqUYgcaFb6Vq5z2T
jif1NjMSDC9pJImtbcbJMWxH/IaAWH8xmlHTVw73rRmT7WIGA1iRyuRVLDIgX0Wx6ZljWu2cwcse
RRIYL7aqndoiGnZU0N39/VVeIgugALw7nhOOyMY5X/vyK2O8E07zLMSLmoZGshWJ2br/Aa2nvZWW
ifZ1aA2e1LkbBvutUFMRnqemokNJHyb+nLuZ9Q1L1Cz7CjjMnDaZFQrL8cXkFOGps/ugqfxZnbV+
46mVeMCTZF4jBy5PpOxMcyNIfZl3Bp28oP7aps3gKqXbacYz3nXlTniJlmwMr/FeejUWysp5XH4i
CjG0Wkhv4BixWMumoqrns15QEjuGGCzutDbBAV0rxyc7GWYcixPtaz9Ya2WQq6uPiRExAf0wMawB
5nI5wymas8pUgI/1TqKFvl5prfNG71br1Y2ToD3z1uWG2tGUCiaaXdkYoRy3aSXRaQW2uzweTFoy
hWVfFaMRDujlLym9CfNB6vwvAqc/jLE9ZZ63VamNg71XFDE+VLUzto+iwEbsF4K+Hp5x9/fre2P8
73dAcrvQmCZqI1OgRrHYr2iIFDgv1+qzh3xnuOUjVyGqpuCJ/aSvHWUbhHN6TISqhgfqttr3ZoRR
R7fXaKGFjSUGbMYGpfsx+dQEXAE1/a/SmTconHlBgBR+PPWPRVDrxSveafa0YUC7favCKLJ3mWZg
c0v9KDK+5ME4Ww/TNExnq9L66eAEvapukrbph4fQysthF5qREW06XQ1fW0L8aA84ueMPMg/5CdeY
AXMjZzboak2DLne3+PQVnU/+oJgYvSJIyM9pp7eKjLOrfBqKabpVgLzjjTmA6W135jhm2hdwytOh
Cb1wetWMVkdZFFawuR2xS3R+JuM8v6kRyDVfi3JIMPe/x9WBgPbGPf2eQlGNdRaPBIacToQaavSM
/rSq7S19qF/D2lA+tTgVbq08r8tHgsm1qugibeP0cVfJLWjC1IIsLzfqX4femMMxb63Ke3aNet6U
Stoe2kIi1wsx2V9SPAk/2EFhRAI+KhfyApYKI4utX3iIdyAe5T33heVuAyScv/SdNW6JOPH/vb+o
V9EvgyGTjRMNk0OjcXnNpBPtsbapohdwb7P2mFoxaDZw0arhz7Q2BTU5tXS3dSI6aUDpYGTtdEJN
t7EVRUd5irOVk3+94PwikE60keUaLFk2beDS/oaf9VK4jfUfgXv8d1J0Wu2tNNHSOmetvXB1rcsl
4NqDDk3TEHbl5Rcm2ptiuHrhS2kZ3VFn2D0tzfjJHidr5d29GgoVNPhaUP6kni3ZyuVQfTQE5Fm2
/tyAafzU6/H0SambGJNSWCX3v+zyKkcgjFIcfQPSYJpxy2h5EE3YA2iyj5kX18qua2tvN3SBZfvC
5nj7StV5B9RtESo2o+mnVwjn8/1fINft4v4kpJKivVRcOTr2koIwjU1f1U3Wv6iRY5fbDC377Dms
RS5+3x/oXTBxORKiaB7SdrImaC2+YB1CrktxgicdAkC+aWfDeZ5GTDS2VR4Yn0WJPoxfC62KSOJQ
2NiEo54re95dauA+DGhbedN6QNUv+BVp5BZZP2KVaJZ4cLuJRY8ev1bb+9GRr2NbBaDlRxB6xuCs
BKJXW58VQyQV0TSKfiCdF/PQmqanNAs5kupI99S3jvaKlJD2FKAx+m/fKGsYnRvj8bhJfgg3DU3U
xXbUhlZrNExJXvphLjeZGeS/eal04adG/jmvSnvlCr/a/lSiYRZISBLUbALfy+3fKok1EI52L+6M
zmQb2wFvjZ3Ov0lF+7f7m+LquZBj8VyA6ONs0zm9HAscjJeg6NW9qHWjv2jJpOw9NwmOWljr+7a3
pn/1aBIrH/BqUNrRIP2B+nBtM+YiiRodHOwxOUbI0ZklsQpJPlsf0wetr8DXAfFxNkNapr/uT/Xq
oMlRidoQIKG0RHP6cqqBKHUstTv1pdJmEIWKFYufoAyjw/1hrr4eyCliInaL9Anigr4cpqJHZmI/
ob04jYtJrF6Y+ZH41f6ij462uz/W1c5kLLkhOc3Mihre5Viw2yY1xvv3ZYrN4okzoO+xXJmfrBgx
JGx3iurH/QFvTU7WDHHjAEVGYnY5YKXG1MGSAetpVK5Un92LePsM0OqAwsm4tk/e8cEXNxYpPS8B
TzwLBCJycdLhscKzE1b6aQ5C090mDeXh7eQlPe1eDUrtXNeGhyCz1fwoKzs9AwBCODhEE8LySw8v
DoR5PTxAwqn7aoBUqja5DWtJheE9+tTZHOUXWv9OC9sEl6V/2ilnK4rGyYZfBG5BXuyzvsICecj6
/MeYju7XZjKIEdVcgP/H7TquToBiFYwb7q/zu5zT5cx1S2L6JY+E1V4G9gGCFuAZQu3FTm219cgh
GnfGBop0TexCI3Ljo4Xbzyu1thD7yTA0PydGhct7YhL70yFt8/4JrnOlH9J4cik1JZYz+XmetjC9
kd/y8JvQ9fRHOSLJVuwauujjc54hB9FuBGq+DYTlWC/7r2XL8v0kEtbibdB2k7Jy2y1RVKipy5nK
WZIuolK3yKZqJNGaMhtTWMJx0+xMPTFASIGS3+j16DzS1y/Flpq59QmkYSLpmJpzyI0weAutUnxp
R3P8TbYF3cIOvCzdJvls73VVyTaYHv97/7ssbq7330qsRfjDCed61i/3/4CWGIqlTXWyM005izIf
PiGjihs8qKldFLTpY2UF+cpmWHYo/ndULizKr7DA6M5ejjrpKcqAkVWe6C9lh4lo/nHAyfoodQOe
VaOYf6RUbfElU62nKczyTSww2P7wzOULCNcGiBRp3uKh6KZcLVUokacG+J+PTCV6iaOb/TT6avpk
GKLb8nYGKw1amTX8dQrkxMns+YsaI8X4JbpDMzMy8NpoT0NpN7uRhjvfuBSHKNK/R6KfDxaGmX6R
i2HlhZL32OXADAg9EiIXTB/mfbniHh7ZvdaW44nFHQ9da4QHrlplN1Xq77xy25U343qespQoWz46
XR9v2fQBqM8VWkzDyRvB4jo2NJ1auNO2dCJjGxpZ8qXFAPnL6PVrNcVlZsMSE0gxOHcN5QxqqJcz
hbWgZVPciVMVeMNTj6M4BUzTo6OYad/VQE33VZbm0IZqYuJEccW2heH1OCn6WpK1eFv+95cQ0SEN
QemIFsXlL4mmuc7LsZtOwST0Px3R0aNlNMmprWtr5fMuQ+H3saRKARkysqPEPZdjpUOs2JnVipM3
TB4FhHie4T4OqCRu0tlxIz+rgGTS4Stiz4+tav5PP2iYTHQD3ZhDVHrRd0JCL9/0QVK/GhU6jNu4
mgzlKc3H/JdlobHoJ7pWmD6ftAs3Yx9Y3++fyFvrhYoPcAJZhQfBfzkH1xU11QtrOrGmtCFFBUAG
m1ZRPaCS1awET9cHwpGi+GRJsktFFfpysGioy7mDtnlynDhA/KUJ0t2cz3haDk6HdU6tu+Ma20Qe
sstDSE7Gu0A89Q6ZWBxCKxwyAKy9dspxF9zohjJsyWtD4atCdY9RE2kPRY2GZpfqc0gRJ51WUrMb
kwYVQrldrjDidYvwI0PGzkbtVj+NZEK7RLfL5zwXqj9Wqv1vHJfD1/tf9Pp1oRdLUoMKDB/0ii6l
B009R2iJnJTODXa2k+ablkF3ttZ4eyWswq0bIf9+f9Cbk3yHMoBStOluXH5Z8hqEk8FrnCpe34eg
0LJD3ufdJ2vuql3Bdlo5e9fbFrSG7K+yczEXuHpIOk/JZgi8p5Cm2BmKVNf6RthrX8Q0WNrH0nvO
ORtW9nPltpVgzMXk5tloirQ1Tk7RaBEUEo+63Yj0QONz71PULzty3tAck3qH1YHzOY8V58OeMR6l
E0I5JBYBNXCKLn8EjdUKFSHDPgFS0WLfRNX9QYAd3VhhqQq/b3MkHaxVSYerR4VhXYeiuIbKAKGD
/BB/leRyBclTC0LLqZghRdgk8bRrMU3cJolinRzEsI5Oq4sHFx/Gxw/uKU+OSh8ASCax+zLB40Qr
SmTM1gl16uQXZnfJkycC54tZ6cVujLEn+j+MB9QIvT7aARQ3LqfqiskVPOLWyUzMgmvboVcFOCWJ
P7lDGT002KuuzPDqqDJDghKyB4qdwDAX4RDyOnBVOKunSVHG70VVQqbFO2CvaA1dqqgYvjdg5tao
5TdGRfVAkjZxKaFUJM/yX580zecxA7OsnETsfPeiMNiUmtZvc1mNkOZDf3K1a9dw1VcHliuYJJMW
Oy4U3MeLfURPIcPGUFdOkDfy31Vn8w4adfV9GBzn+/3veL1l5VAUdGV9kYtwcRe5qWqS4o3KKbBj
9ViNUfVgTJF5bgwcpUbTJBPrBjJOpP/WSAg3h6aPDSxPqvgss5ByqHptiqPwbKBFKL5mcWt+9awc
b9kMxlCNwIxi7TUvh59TjNCUVi6qq1tYluzfQa5cVvK1ufyyok4kCbiJzmZSlf+6heifpsmpv8DQ
VS2CL3fN5+TmgIBrYTzKev1ScdKcPGX0Kj06T1GYR/6gowYCtegn4paFr6iZtXJgbuwiKW3JSFS7
oZ4sopWsa4x8Dg3vJKo4bImbCCY2So8bnJ+bXEEr63lrOOxK0JN8R0Auq6qDjY2jMJyAPq2R7qya
Zquv6oH6qDdjVn/0CcU8kcIgxUhO5zXkIqtcPDuDmU4sesTaYz8N5r7rEBXdWGihWFu7rerD/ZNy
Y34MSWJEKCZBu/rlfqlSuyKAjcNzZfUQ/o1oUL41WTlNwKXq/94f68ZWQZUSbgUedhTOllyViO68
4aDlcG5Sr9rS8UxfgcWlD53okj2A8D//h+FYR2q8JgnnsrGjoExgCa7tc93PCUqRSWc+6UnT7UPN
mhVIexB2/i8jSntZcCQUtRaHDyHFvtGSLDpnepl2mybM4+GpTQpH3zZzkaR4v6R47dwf9NYXpKgs
0x1Wl9fy8gsOkanMKf3Rk5JkivpS47ZZbPD/Et0emrK19iTfeDq43N4hUsgzXAEpwKe2Ue7l0Rkz
XVqeNHOUYt94vfIwJ1NdvaDA9JLiULJCgrmepc6p4Fnm7L+bm13OUsubmOw5j89uo+M9ACDX2pTN
xEutibVjeHMs7m5Ax9Qor+r0eqmleBDV8TksIv0AotrYg53vX1DeKFdO/O2hIF+oDIaKwuI2azrX
FEbVMC3UtcvtVKr6DpsF+4unBu3H7zLWkKv6/w0mn66/Xn11rFylVt3oXCXjWPulM4jOD3U7UR7d
pFjrPlxvFEaj1Sm9EghuluT7RtF6TzGYWuUNptj0oYsAUI6zNxbmbvlpRvnkWHBdvH30OLxjPrll
JLroigSo1WEk+8vxmfJy/KhlvXcGfgltKVLKNcf0G1+PggeZFjR/qjvLx6GyYRuOkR6fe6b13asM
cDKBIzUjysz8aLrDm0DhmsuTm0U2Hi4/Xq2LKW/GOTqL3DCfMZZSXrJu1DejaNcyuVvTAqrkkGZI
252lSjbyOxmlUSU6z9GUc9ba1sQsux/bcMPD4EQrF9j1syAVuCCLIECLVN1yoyTsy1630+TcIBbx
2R7L72NkKxBTeu0tHvv+6/0Nch2gXQ63iPGFXUYWwgvRuRhn4E7AH3Men3H0frmtXb96IYSnt3as
IJ6l/KDd/dFXJrvMaJQYlz2vDZOzPcQD9QB98AOip8/K2My4HZj5yra5NR7XJi88J5/irfz3f535
IghgbPL+nb3GHY+plyjfQtcZcB8U1u+GPsVa9e3mgHCMYA/K7s6SrVh2elnwfMTnQXjBN3XSi5fS
DqtN587ZAWR4/zFaFRpfMNch0dEkQy6F8v3lBD2zN+oB/ODZpKBs+C2kefWlF1E97opeL+ZHr69V
5zjG05xsaCauSSjfmi9CQVKwGeQ7KNbL8QfF6cIAUMHZrcyRTmtF/CSc+pQXavlfVmOtzXHrcCKP
JQHUGsMu2ZlZpsRG1AbxOaua4Ws29tQ6DCCMBzucizXh2ZuD4RfFGlPFhp9+OTmaugNMMTU6l0rQ
9q9NN9QHvaxE9WkCQblSpL8uIYO/hq4FJ5BHg5LYYq/ieaCN4HCTc04TLaBBjj7fZppiC+SUN3c+
Yi3ZLxfk0UaPxpY/zcfY73UtfZ5IxFYC4xvPl+SQwZUDFH4th1UURTYMWcXB0UrbejVCb6IjGAXe
fgzY2cib9FH8SGkNzNb9K+LaLIV1kJRucHi6VECVX+WvMxt0eWxkfZeek0IPkm0ddOK7aQfNxm5T
z/RN7n3+rgnKy21cVqdirAtih87yPom5H146vVpjFcgPfVFC5ScB9eXgEkHIBsPlTzKq3IHeFSTn
IrdysRkSymC+ycF+uD/3G6cJk1CHFg+5N6WCxTjhhJyDBSzyrJvVRIKuIiQ/z22GeIuA8t3XrfPl
/og3ngNuRRIPukIm2nOLmF1Ped7Rj8/PWZgHRyHo62LQOqNSEejzf+PaU762gdbCOnOdFTPDG5OV
iEcuZ86yRBRcLmpqR0U6zWhzGkNxrlu1ExvNjmus/pQC/S979W6+8RXpjVKGlmJd9PgWkIJBHejm
gj4+60nej7uyhvXqoxhidytb+MbM0E+jJIAoKgnfMkmfMi0ESlnl5yo11dBPgU5uzSaWmEyrxl3U
btfECW5dHrDFKTEBeAG4uGQp9olhNSiS5ecmDvR949C8Fu2s/6G6GD51ZhE/UnzrNrS9TWsj+3Jg
Redkn2iK+H5/R924OVxq/MRPZNWgGxbHd6j1cBZ823PU6J5CqTRJNjGigsAcWuccqw4eikaq7u6P
ulxysLvwI7k5yXVVqLeLk4P2eO9QLRWn2AzbB8F/c0jinruzGoc/TuqFH1VglwMie0GPjTuKQGgx
4NwMvEXMlL6a4R6nJOwO5Tg3k0+/pX/WJi/+YGQvBySTl/0TmQcu5UZA0YU5/j/6yUB8u3iMUIz4
g+aR0m7bdF7r7MmP9PeFJwejr0f0RwEaYK5c7r/u4IzKYIPhnXoK5jRLthRS8/ar4jlhtDXqIptX
bqFbX0+6NMk0j47xMuTudbczMhCvp0o0nfaCcWKePaPmYfyYk1DsaiGalbhJfp7lBHlqqfkg98XL
vvh89RBp3lRghAL5cPYjm65Go1rFcRzIEDflTAavwrP6SdVmfuhjD7nr+xt2eUzkCiO4QPVZxk2E
F5crXFtVVQ1Vop1gqli5r/e68RXdtOxxljqL/qD0yefB9LJv94dd3oH/Oyx5KdwX2UxZnM5w7q1h
7oR2UutaK/yqINfycVIxt/fHufFFTQQOZBZKPHNFnxI5dIu4itXT7Ixm+2B1bTNse+TU44c40dW3
QR/tjzpOMDfZvJACnpQtEPG4XFKly3GP9kr9hJqyaT6UYdkrua8ksdMeNDMaGp+yXKn8vD/TK1gJ
w7KeIA5w12ZNjUVdwZgRMzf60Tgl7Vx+jlQz36qoURXgZuqRf4yAs5tQDAdhRrtmGiEl6o29Ej3e
OLA0x9/L/ZJXtNxOidFqfVr3JnVhJ2s2rWsHBzWioeVbmb1GFF8GDXLGYMVdGoGAfnH1uVxo/Iym
GuNa45QGYvaeVE2ptxVc485LG4QGLY/aTWs45XPtOWtFxhsbmAuCIwO8Ayj5UuUornKvolFtngZh
9PkWukBi7rwuXJNdu7GBebvhRL6rx+NKcDnHItNrshfDBCxkNR6OB0n0gEdtYJ5HMSc/6Y/V3uP9
nXRzWSUPj9Y1N/0S/N+kCr3wOGBq4xiKhzasgIx2cIBMPzAM5bmbvUzbDpMZnLNxXoOw3LgREeCS
AGoqcbQXFhcSbKmCrsPE+4KC6e8K2FbzMBW5nu7R+R+fJmUsxKEdvPGr1YUkA4mFStDHX3HkTck4
qDpyJy4TLng+1QCMVTtB/UjSo1DgBPlI11Xea442gfZc6C7CjveX/ebEqdUhJIEIHKSzyy8dh5B7
0FHVT1UT6eknJZjybatia7szsmF0NmEczzIALkpra/EfS1JLpJ3v/4hb243Gx///Efrlj1B0tNdm
rdJPtap1ryCq8p855ZGdXVgtPgm5sTLpG88PtwTxi1SYIGRcvAO1g2hfiA3XSVdAYvAqZwMieUJ/
SzqahLuqy2ZU1cw4/GgXX94dvCeExxTt4SQsov5OZJ2rDalxisqm/R0h7Ry8RLmqKPsY1Gi+D0Ti
/tIl4+zjC8wzTzJvAP0jRFws8NgCrK9M40SNud1B7PX2AVjMzNftOd7N1rTmR3RrhR22sUzp3x0K
LgdEQ50WXdOaJ7fU2ufUG4eX0ikTODZ16uKYXBQR1ADqVmtGcDcHRnMChKHUfl3GbimWxIXTlMZJ
GUttH2NF6Y9j2rx46giHuYqDEmNRoUfZypN/c1xcEUEOUP/iEF9OODenQTPDxjjZpdF+mkQ/fR3y
4X9IO6/euJG0bf8iAszhlJ0k2VJLtsYt+4Swxx5mFnP69d9Vek/U7EYT3g8LeLHjwVaTrHrqCXdg
4KNXFbolTGVHZG5REl4jn1y7+8DByBKS8AWi9HzhAotgUVaagZVBNffbcuqtcZ+F5aD4GJrnxUqQ
uvqcUucCsB8ljro4OlabhQNwH/Nkd1F2SktlfoZn6gZ+oc8lh7WOjJ2ImEMd/n4Hc+tBWSZCSvTY
+WPOehoJgJrmqcT8+KAkbRJuTK/pbD+OvQKFiYxmzub2mteeFSEHkinuc1CcMnZ+rAMKcxqtOjdP
amw+tWWon9qqMw4UlJacbgMgN5Tp++01r93w1LK0n1DZIztfrKkARjMi0uHTVBdJuAeglu2DFteF
/e11rm0bKlVgIJSMktNw/mwoGGLD2zuAmirF+YONlJ5t5qEHKmpOajuurCZ/9aLgkAUO2DB6DwAA
F6cjDHAN1+zGPkGzDT7pZSfyrRjFY1XXb0qZZAeNqOg+IFSs+3kQlCvLX/mQRCJ4AFxx9MGXuswA
iHA0coR9aqZxtA9KH9ghqo3mcKqLca7v0CWBZmfm8bTm137lwdmz2B+DxEMeajklCpLBsWHbs7Jl
DlKo2NgGiR63flsG/5Fl2IkfhjotrmEUmFSMIjbVv49MUj2XNiYISMqRxY5KUOoXZq46JwFb9dDn
GraFyshwI/KsGXHbEXEl5qhrEhJX7nRGVVImk9SC4c5iWc1l0ocWqXOqBkONd5VlpL2vVd5/ShJ2
ul/ag7Hyla+9awnfkoEfV4Ul428yZpXPHDunThnCrttkYxL9Krskj7Zq3wXK3iimRjl45iywXq4d
/bXmn6xJWlx7blrZEikokYnLi2DU9UmdEHc6JXVe+3M72L5SjVHtW0nwBYPkaI08fW1zf1xwkTzh
m9Mq2RTYJ7VTRLJrAY18iUdP7e8C4CZbFwHWwteSUKl2fx1CKOGZFAIzBF7rLTqKtd6MY1ZUfOEi
Kku8sxtU9jqwDhszbLsVquqVuAh6lpkygE9JZ1nEK0MfUdc2A+sUprUZ+PhNx6ZfuP240pm4Ehfh
phogx5DvBD+yiFRINSNSA+/8hPVnNSMTgVLjSzSW2ALFozHVp79/hxK8AWlF2g0sd4upZjCEZsM6
iQnd3Ic4cp1mE5Q2k8+kKtwVdbwrNZZstsCG4EYDQbV4iY4ZJiqh3jrZBcymTRwDa6pwxPxS5zj9
WV6nHnPunS+oII4rUejq0sDtIZnR8rmQuLGLjAbBYJunkesWKLuhNvdmahbJvQ7iqH7QEQSDAB9N
8W+F//2XehLv3ong3JGU5Q8Mp+Uh+nCV44jRN2nbOicjQkQb56Hkh9pX5maqnHoF8H15HkFTYR3C
9uG6ISU8X0rHQmQwY41GjBrWw0YRTfkb7Rx72meZYXU7V41hdqtVwTj29ma6DD06zR/eMLRBLtvl
53WVsWsHColTUdihlLAL8y1SaKb+VZpZ3M1WG/X/3V7y8riwJOpJnEqpr7LsXWpGXoWD1QPSrfLu
c6iYcb6pKGI3qhJHa+PlyxgABBs7dgRqgZVc5EaqN0Piz2L7pPci/ldzJq3Zh5lXrclBXXuPiHKg
1SIBayS6519w1FvNDhGdP1nuXBf7NHXieZtMjmIdbEM429QOxjXJliu7BrwL7VAwnFxiywa32zl2
Y6W1d2LkalT7phJMpZIqsSVUpwk+lW7v/oGlXK31Ki9vTcpg+i3Uw9L8ZqnJxUucGOoCGg2EsLwN
yuvhPma8Ge/dJjR+5o07b6dBm+ONokaduUUrNl1rQlx54R9/w3I2VekN8t1hGL8Vlpoew6aNk11a
4qm6dTsU181pboO/DoWy+gfcLjvvOGUsvrE7uG3Xo5X2xpUzR58wMeqNTRV7qeHbGJWjHJiUtZ9M
efstSNpuJexfRkO5OsIgJuITdCDkC/kYjiYqZ0GL400PLO11ohEQbEgn7Ne6NQHdjEXyTIoqMA3I
jZVAfOXEclrJkGj/U0rZi/BkVI2dZaatnEbaMZ9MBXZ4njrK1xZA0OF2cLj2WaWlFxkC6gQXEjcZ
NNG5GNPwDS2Z2kelJXz2kmDadnP2VR896/X2cleOkC1HClJEBMbv0mcaIIyKS1aqnLIiwroVfaJx
2uW8/HhnYoo+hn49AUYLndFeGeZeCUySY8+ySD9SGy9SsKYL0ZS0g+itC8rJ3qf9EDqH1omt/+GF
0v1FUJMqmPaK/B0ftk1vlImoIit+07DAPXDJjGhowtXK3LlvDrGl0GO//U6vfUKuFIZhjFelPM/5
inXex14yGvFbC2tx2McgBIqDN9VWdAeNwKnvc7SMX26vee07Mh0igWegS9myOBx5GqCfbwIV1lvE
JYZZHTe5gj2HJVrvxe6seteY+Zrh8LVjQfOX7hhvl8H8YlFlhl+iV274FkGDHf2EaHivx0b+0tRw
Fm8/4NW18HinzgdhR6P9/KUm9OcUYEXA5rOhelZTtdwEKN94W9ENarGyZ67tTdIuvh6kD2Dzy/6Q
g7qjgwDSW6q3+U9VS0V4aLO4KrZ//1DARMjReXvQD2TI+7A3m2iuGyPNvVMWO/0e/zIn2BhtGxr3
1jQ3zuvfr8bWYFaAuy1p82JfGhYiD5qieqfeHVSkRRtpz2u2ahHvmsSIft9e7do7pJhlws6jgQiR
f//h2cagdKKMTONkMd9/QkUKDBCoqDrd3V7n2rXARfyOuCJsLkVCJH/LTbssODH2sPI7L3TiRyYl
7uOsgWNFsM0teqBQCCP+DKnw6pXlr6UCdEcoW+naIkq/eKmq2rswYyrllM6ey+zQwHgPOQDxSTQ9
zPTRq/a84viAOUva7PKiKf65/fzXTr6UBmSfSpWUi55BGKVlkBDBo64MHgOIbY8pNcvnwpozpg8Y
3zV1bqycxisjTKwrwEkigQHXAyGk869rFhpWrEHsnbRwqtNHIerAb3D2NA7Yzpi4HxZBHro+YnC6
/omBWf4UWLhGvxWIVvy5/QI0eRrPG2W0yIAVUz9QDtIBPP8tIW3XvvREcMozzF78mtd9B2u+DJCP
0NoHtffCQ6ilLZ6rk3VQAAXnG8pSbRcwNps2mVOl28oq1og3164BrKU4bXjSAc5aBJGw0a2ZIWAA
p0rk5nZssmq4L1M1huM9hd2dgkPs/e1XcXVJjjhe0uwEZoLnbwI14S7UhemcxnZGBk4xqvaRnze4
O8McDVKzKLe+3V7ynYSyePvgdt6xd+BXqaXO1yyR9CjyobOxQS9d7RSpHk7G7AxF29NfrhsfkoVu
+CJR8noTRX2Ibqmhfk/nMXgJPBU94VRExb1XBWPxZigd9jO3f+GVAMHPksw2anhygMUtFTvCCwwr
DJjjlEnle1PeeZuJOvrU9rqS4AipW/nOMjLXerbKxvjLKh4yJs13mTryPRDKXR5QFHeaIS2RYZzS
qPpqJnal+qmianeVBwJ1n1WUvHeBI1WW4WzY8/7248sA9OH7yOUZf6PPi8gHSjVLQDPGVm5IihU8
oiIl8LHTu2DY9NIWhAEubi23V1u8bFYjAskJuEQGytnk+W6oNEca+Qj9sRRxsZm6LNo5ZpTvPUAV
d5abinuPQ7qFxVSvFCfLkCSXlr0KMhGDpZECOl/a7qYm7KJZf7TbMPlUj1VMmySyN23iGY4PsiLf
lmWrP7aVatzZk9v6WFc0a02TxRHkV8g2Ef8BzAK/aBmMikhNzC7pzc8B7hzHpkNCIohJv4JUTBsd
x7E1pvUi/sPbpGkqsZ8SmaTDCTh/7N6j1hVTy6WXp/Ofqk6+D9ICOB0pj/KsNTfJnLh3t7/yxZ4C
5gA1n5EhuFMoI4s149ZVQjDVyeMglPhT2I32L6+zf8Sel6+0MC9epwRUyAeDzMSrXY52JiMw1XpQ
08c5FQkuzlpQVlujGCYblZyw+wFJs13DE197OkPyOEg25Z0i//5D5tKVfVMzfUkfs6Qt7uewU/AP
GgB94f0Wvv79m5Q8LZjisA2A6Z2v1Udu00SJnT6OAZpVbqhpPw1wE7+MIu7XMqVrzwX9BqVgeiZ8
u8XZFKyeh6aWcjZLpItqi7mKq3b3QDqTleLu2mcjdUbwjugj0YfnjwV0ipAc5BlBp5TbvlMf4yFJ
DlaCU8suCbV2zRz68hgQbYg4rEkzT1t6EBtGQuLX8NFiuqbfrDhxv7mB2wQY7SUtp1/MyA0AdVqT
yroMO+xQjiAAfLrRAGHkq/iwWyY1o0XpOnxBr49+FlZq7vqsASaMFV+7L6fJ+WErnhZv8sScf9D6
H7/p2Gfvbu+jRRpKFOBXgIFhYkaDBmDX+a/oMsvqpznmhXfq+Kzy5q2o+p2GY6/e166ofSqZ2dji
nhNuUFldU4u++N6A2OiSyyYc3usXY43ZgdXsZsN0NNtM9J+QZzXbHeCypLLQm1WzkIjfW4G7crUv
JaxkrcuoECk7VgUf8g5y/vDy2zauzBrQxNFJ48q1/aJS0q+GUSFYtKnqshc9OU+E2UtLz+6LJk3e
PonAgiZhK7mtbabATX7jUilav+/F4Fk+MEhneHByK5s+O0Gsmz7ti+7X7a+1TFn53e/1CsxXgCXA
lhYNpcEp0Zjuq+4pxn50K6apw3Mh6oVPKmS4G9Fguug0SvAp8jTla5wK75B4etluBtxW1I1qiui1
DdpwZRctkzk41NAo5FSFfAmUnrvYzHS7vUAoff/Ux1OH6WeRZdEmaxX7GJZx2+56s63/QQUtaibf
HfEMbUvbbMhtazfZgLoqx5fUgjO5UWPdS47amCjaSsS82OmyCQjHBOgTmHHIrec7PRadKdQ2SZ/U
aSzdTWToKGV2VvKUN7hQb0UyNObeCzoXL3g3qJuDjYDXGoDkItrY5Dj4TyJFAYaeKvf8R7iWGBAO
qNsnOwch00Fp/GUlldrsXK+gNynSfluYzny6vW0uH50+FjKizL2ABFxYQbRWV9e9YrdPAKG6/VgF
/b09JaPttzgAOLG+EVaebJWpdF9K2+lXYvqV1ZlYQGUBs0pysyRUisAexk71uqfQU9G8bQe121uO
NegHOlxq+BPmePtMnVYyqeqzUSpZIcq70ue6CDTvUE7QqhIg4FyMxERIT5wboH3SFTvYu0pEQq+5
02+30YJNpSv199uv/Mp60hoLMAAKPaDPFgeidui70oxKjg2VdeiPEwi3jVek5bOWZ+KPjUxPeri9
5GVw4IZmEMUZJIPkKRf5x+QmAin6rjiGpLmuP4lgCgEmJb1ioLnWBXhx20ZUc+zK3FR3+ajY3Z7U
ty6F3wGz+mbp0CQ/G2lnxDiymlWkjiuBQv6Es6KC6TVNB2B5IHqxw5N75UPcncQQeXo1xEe9mfL8
aWymEDRT3QXfUkTE1mDalzsPKSHeMhcL+4/u3/lqLJ9Y41CVR88pJmyqlSHiT8basKq+Vq37HXVk
w0eKwX6YqlhdEwx4N7BfPC2THio3jh0Ms+WMsE7yOoENGh0FBrHHtB8NYwMJXMTPox1UoBFHc+q+
ReAriq3TpUn5FPWpmfkVwf17U6dTgLSc5X4joNXhppsDL8RfjXJsn6k5FUgzTRYwXbdkclWOCZ68
liP08eCmuqD7bxVkoTNDfr9RhWE+FezzR+Q5k5fcgzXud3FcvEAX1b1DZQ1dvXXGeB63TYWswC4Q
RpaHjOQbLDehKTPHbgLlayJiPXmJQqf95aHZEb1iAgd1OQw9ds6M3gNxpEr110xxgm84cXnGgz2P
U7JzMifI/gAVacpPKX10458iViFieUZWG1srMsNgC42orx7y1swGBoGy8AF6UJV7GNnW+AC8pzY/
VTANvo9GU8Yba3Tm5l7BRti475Nkqo9sIYCIYz/TvxuEl4G4UcLGgb2plpGyv33eruwuylVUJZlx
g/W8SItV7DKjIomPVtsOD1Mtxlcd+7/PAW1FTp/ZVH+UtLImVFC1OGebZWuN2ctfAIUF2AslHL8A
3Nz5/qaZ3XG6yWIQOe2+1EoWvUZR3m5rR4XW2WT4tsWKaj6ZcRnsQcquoZ0u1+cUA3FAdYBd5C05
1lntzCin6wE9OlCI+0R4QMo8RKyyje6mkqLk1bNtviVuVz12CCRlW48RZ7pys783oM/PGQUXMZbf
IWkCy5FmZtnTLDw9PsbFPDs+pqax+tWtjebzMPSN62t6nn/mXnbeCrxjHxDNyN6g24bul5nL3z5l
SVkmr1rAfOW7laHE/inJGsVas764vBNcijUpE03WyTxwEY6aCp0UxBKqo4Yt08OkJzBNo5yryVdo
bykInKni39t7dMnWIzFzmUAyIaDDDKNruWacY2rkeX1x7JtZG3aKOhSvsdsU9U70klGbRRau5H6q
NXHyzxx5Rr7RC2V4HLSkwjFTMcLU+n77N71f+GefS6aJvAO6wJIxv+z1WHOBqMKQa8+1qDPvqQyi
rn2eKOL1z6GaNMO2byLP9rPC9KKXyRot5dFJywk/KlX0Et6bRNkrAnhi2Khtj1mJXiltuuvrqUi/
4ZgxlIc2nwbvdSy7KdwJlNmfamSZxi8okObjvgyMUF1Jct71FBcPRRcf5TbuNf5YXvhG1aVuV5jG
M97q8706hfO/bicK46ujB+HBaCsvOcVVxbn0oiH2HjwUAbJ7s+3ak2FXIttGuCB+tk34RKc6i6rP
zkC74oCbXad81oq0z//xrDievuQO3cdNXTj5KQv0uF9p0SxJ0RKGBSOCA0VriBtySVKI7KFInDzr
jmqD2hzkTUMg4qoKEX7ph8aJ/XxWvOguj60Bf/esq/wWRNzXOTRDY5cyUeDfHu22XCnZLmINvwXN
bNwbAb5I24rzWBdHSd8VeT8ei1w42h1qdeHTHFfiIYDqsEmLLP8OmjeG+Or04+s8uPFK6nJxevkB
rA0emrbsZZDpg0Tog+ONR7PDz9HHvsX8ndt1bG0GDfSA2kbDyiNftggYgslmGQA5UBMI8pw/sxEx
/DVxUzqqENV/qUP/MM1hspdmJn5CWe75o5sidaY5gXhuKHQfaZ2soWova2X5Kxj2y1YhsyJv8ebH
Ua+MlqLkCBkKnduuqsx2qxSj/qBAEwo3vVJo473ao2Ut0IEqPhmjm8Sz31e5MUppDziAozIbyaNl
t725VYYG7rXmZbTQB6uBt2VN2ppT7GXg41fTR4WbSsVMAFwkwxokDEAnE63UpsRjNNP7X9wf+bwT
nT4/Be38r8OPTEGr1s5OaRSEuJKheFGEjQ717YB3uXMAA6M5RNYNQg1l1PPPaEIU7spUvsDSdPZR
4v420at4VXEffkqzpvT+tpcOjh60CexdGJEMzRY9nTmW5KrWnY6E8xo7gGZ+LhvXPLixHn6Nutny
59HjfDhdbb3dftSL+lbC6SXdFFAwXbX3Hf0hv6dlX9PG7u3j3PTttz5Imxhx8lBzdgEj5Gejyf6L
hdd9u73qlReM6jM0QSnqJrVDz18wzp+jVzaWc3ThL/U+aLh03zv2/D1vm+Sxq+L/bq93UcXQPiCj
l/w5KeW/xK02Tl83gxJZx3kGm5FX+vjatXW3kYb2KzHgMuydL7V4tNlOa8UViXW0ixxDPjeqMYtR
QWdsoyoa9ojyxYfUy7PdaIzJEW7+GgPzMrnCt5Y2IX178HIkMIuWRShQk04YuB1HRA3TezMvy+au
Duo59Tuvqu9QXAYJYydu/m/RDgK2Bqia+T5rK/OpZ3L0y5j75KXCyKrb4Noa74s0mtamJ5f7zpCA
OlTMKYCxu5E75MO+U3qtHElC9WOpDAibq2O3Ve16eEVCBD0xXZmzQ8BgVfztlAH7Kyl7J0Wc6Mct
Zyi2Z4x1QoZ+xC5Z3QSuU26ayHReBJ3WOxoN4f3tjfdOmj7LMpAAQCEWkBe+7vyfLJ7Ta+LRLKGS
HCfiqnZISSsMP0gzW/NLFezJQ9SqSDy7qj3ea90ADrYNG0/hRoaVselh1CubJLaC/pBy1x6posbh
szF3Ck5Yk6n+KfXYnQ5OW7R3naZOAQAuUaV+5Y6OyDeBriZboRuZtwPCM1iHrtUw79LjtNfoI5lu
6ut5MUlaiTOH20ZXrPTF6izzAMe/QwhKVYavNATr4gdwUv2bacwKkUGygvw+Lof7qO2n4KEG//WW
o7XyEndNF3weKJOFX+MyjpR0MbTWn9tv9fI4owMAAor2IIMH8DTnm8dqGtGJWnOOLfOyaBvkVqDs
CujfTD27LlhjOr1rGC8/IrkMbRC60NKg6Xw9YDoK+H3VOmodlrAbQ5hkfymjCb9WLfXgVE4zH7Qp
7nKf8r8XO6MnXN+DR1PuotjR2x+DADqO+NkM20DOfrcdOBnNjz2c7pDkSDXaek1O3nb7RV375SS3
Ei2BrxsXy+JN5SUUnnBI22MQArpzqlyPtvrcmEeHjqn1GpqdsgGTrej/5WmX7lLGV+6zVrVF5dsF
Sti7GNDHoS5pFoBw7USf+ipohu6n4gmxaXS3yL7yxsN5bbx8GUYluRprSEQ78AteqqGHadzZFaYg
R44E8l+xiHy1cIyHRojSrz3F2xZj9cPrUc/nDvnrUStVKZvLAeQMre4iOuHb5Bbp0LXHiZvzRfOC
6IcAlYqwcmwe5qmrv9VN36/x1+U2WmwzAEZACIBokgQt72KlzZQZxV9xbEZMMLbIrwVbp3SNu3Js
gu3o1k17T3jM7/JQYI52e6tcXsmUEIwEuBxpOLvLxYUprNi1svqYw2+/UyvIVhvVDchbaUO+FaGa
/ry94JUbAPYrl5SFJigI2MXWRFZJ2PmU9EdRAaXajoEYNamLHiLzHw2bqC9DSoU8/ef2sldeMn0P
SSDE7QPKm/xZHy6eFh7o7EbdcHQplLI3fgCOn46DceB2CJuy+V3Td7Eei9kqxFcnmNqV2HV1fegz
Og/IgGOZ5na1UpCGie7o4u+QAgTBr7kzJtCwk1cHGTvOhnWtTGhkHIRiqWuTn2uvXUJU+MKMMrl9
z5/fGDDPzLS0PyZ4nlSgApPY3ZtuH7wYBZJ76H4qdL9HJV5pbFzZXzLJpItAMII9sPjcDLq8vpw8
nnsGHaUPMSTDCMOTX3oQE00HjGVWdvSV4AeNB0iBnJlyDS8FTQo7NSp273AcXSceH4rRKP4jxmfG
NnXstPmEBn/6O5UjxIOWecG/Q+30yrauxj7Y6Epvm5+MQU+Vg1LUCjaroZ2W9MccO/eRO+0Aippu
ggh5H9u723v0PSs4jwSSgEQjiE44BeyyTzfoiS7EVMzHRIuHFx3+obEt0fpilm8E5ecxTJPnKKQ9
vZlRdo52ik2Cu537vq0/NVEUC4ahiLP5AkcVIG94o1b+5DET3qA0VXp3JfSBxqc9WxqfCk3o6VvZ
2emwEdno/KfOrXaC9c75i+lDewdDDAiEDnOI2fTtB73cFDBWEOyQJpMSs7QotMbM0UrDUVA1MNTk
ruZS+iek+nzMYYFuORX9Sjp2pchknIFjGLL9km9qLyqtVsO721Pr/qi5VZrN/qzTPvRbobVBs4m6
ePjE0Ym8nYXAbbLVCws3VCuujBPSt138otmz/etvX4H0ZiL80euTSMvFeVRyRPTHxpyPuhdpht9h
oIpXlhc/9JTDe0SRMQC8veJlBGBFKaVEYQt0Y9n4qsfSmwdlmI+tWSf+YGb6Qzgqr4FbEo+E2qn/
FgSew+1FL780fREpmsJlSud5yXEWbp+7NeTLo9DxmiqK1PTTEV6Nm6l3w+jUr7eXu8wQz5dbRBsM
YfAPDAb12E9Ir8NyaX+gi/yWJ5O+cp9cJioSjEqbhTqWIn6Zi6auOWpZXarHMp+avdMPgbOn1WRl
v5pGOqmkeoO2AUg2ZBnFnLrpJh7T0ftLZiZFDX0DRI6k8gAUzWVF3cW550xRYB0dbapnn9G8Duwv
VHcNzmwrp+jKt5SJN5EcJB4RVr78D1eoGbmVKBCQODZ9Nh9AUEyILloZPr51Y99T4uTa/vbnvLYi
96UDDoANRM5/vmIU1Cb+yqN21CoFAqaTRgdvNMdsE+ZduJ2HZi05ubJ/ZCdKSp2B+GHwf75gHTZa
AzpLPxb9PM47M7d691nNTA9rHF0PzJWyVMa583hP1idZZlJuBZDt4o1iBad7fe1pRxETYHIFnZUD
Lou1vtL0vkw+JHiQYQZ5hyxoFmgUJSpnMEKpfhxa0W20xmTuk1nDPsdSekMRpd6jPpRs8WWlbfzX
n5ATQv0kHYeQ2l58wj40jLGiE3tMsyp9iBAzujcCgCYd1MgtWkKrKFH5LMt3Cv8BXis5C5t18Qnj
il4i7oY63syFuRmjZDwIJDE+F1kYfdaCxNt4uBu/YDOiP6KI723iupt26G+tOiVcCbhSSIemDFgW
aCYyhHw4L9TUVWHgJHfkBs6+zrWW/i5I9u9Mwu7gF1puzltN0V1l5Zxe28Q0o5FalG22i7ZiN5RT
LLXcjgx5jYM3uH3sKzIC2UbgrFxjV9eyIEbQw6QtuyyR6TeZKQxJ9WiJqv9RJUr9FT9E8M+9ZoUr
F9jVtSRsgtIWKNqyvy3QSIj0kecqjXz83QchVruUsL35U3QuRvW3N+61ryeVOnGrUyWFbbGPtMT0
5prG6RF5Gu8OUXpE25Ki2XuNOn9ntg8jsZ7jf24veu0RAYQA/3nfwss+lSjNruvqWTvGCLa/4Aeh
PuR6he8gcxYGpv/DYnJogXIA/dHl/mwbt5wC5hpHkc5J+UlF9nFnuAqivrGSWSuv80oopxEDHA5r
H2BVF3Xm4HZIDiWEcttKvG2K9JJKXe3pP6pqULYd4t9/qSsl70Z66zLskX7wCRehZ47yyBRKZhwd
xa220ASMAt6wm2yl7oOv1YazZ0trKzD1K58Q1BiNKi5IJgnL+dfk1N3QzSbxJy7171zbmfaT1klz
xyVnmn+LlgJHhKMfEx9wsSAb5I/5EGJcigFvnmzaqXGd3Q9F/6ds4Fe0GQ1x9mdqrJn5XDkVLChV
9zkSJLCLU+G4RTnGtLCOtlGq3b+9VH+7o+VodQf2dEC3W8fWdNsiKD+v6HNeW5rcw8H7Fzw/b/b8
WePMShC7SIyj4ijlM2CtPD04xpS7BzBq6Q8KogF+az78L3mPjVYNyoj0SGiwL16yHaZtERHDj7Ni
p9u6cfJup8Vz8DiHbnVUu0zUK/27a3tIeqtJKVkpJrJ41BAnJdVoDP1Il1h5jnHbcbaV6JN0n9pz
nq682CvVke3IIynBGQAzlnOvUSshbcETfp5rij838nJ76+QtXYJCmR9I0OJ9r6VohrV5+6AYThg/
RaUSPtA+0b7cjkmX2DjMqUi8KNsl7QDuwflXdo0sTOElZ89xaPOtRd8aph8XY/xF1PP4iVulvW+S
qUTR3h7gh1sjKnXlWP8GJkmLGscXsYHevibFfplB0VKmjyHFkjhzy0mSVoN9c6y2fg6gfqR+HJSk
FWCzPgP4of2rD8rXFCiVH0/4y6/ce++x8TylYfNRvEqGD6duaWgDaC2NcM1q2fTlH+SZAdxHlvUZ
hRnnEGlp/qWoi37X6rHp211YPwxW0q8EmsvD5+pQyBkxSU73hfovnXAsjwt3fCahSbrNGAN5G+mG
vKAKkXi+q8NAbCpVX3Noubw22I/0YkEvMdGCbHC+HQpUB/vEK4fnKTD6P7PrtfdQgBrlH9D6XMGW
GTrhX99UAEppVpGU459w0aA0pxybojZyj3moHaI61XW/aRMBgSx3v+RzFfy8veUvD7ssIzELQ6uO
O+D9dH6I4dEcDy26yg5mAq340/e9RTvUDk4DHuRfby91ebpw9QXPQ/4k3VnZyuev08xDLtsirZ/w
tprvO3Ms7rtKOOnOG/LgwcyC4dhHnbqL2tSoNxVyk/9YRhsJVMq1+C0yJvFvnGqiXdnhF3UQBAug
pgZDWiAt4NTOf5ZeB1ULwqV+yju9+gOJd4TaxOhC3N1+/ovdJO2ZqCPRMZEi9ksqcevFhakF3fQE
icMdDmYRcWLMlhLdasLiTzjb9v7/b8XFCw8SuzUnRFufOogZzUZxzewuCNvmcwz85RDH+uH2esvN
JG0iGPiAJwBDzi5e3FWV3ShwmOL8sSzM9J5r2XgURnDUovSvmYDvSyH4i0QKf9C1PP9oWZVPRVjm
+WPsBIy0TCyGQfRl4g3MLBbnbmv/1JBvmzaphmTK7cdchiO5NpMSaO70s4F2audrd4016kPnZo/j
yAgqziob1l/u+qHdaSWaVK7xp0D7+fvtVRfbR3JLAS/KZFlOdIlG56uO85S6jZKFb9PYWI9ILHZb
u3aLjZmgEcNpm9aIavKy+xD4/29BMAxcIozMgSSeL+g0WqvqoxqcOhwi8l9mUfZvoOmCu2qqVO8x
wSYu/4LLoGU/a8hTeZtqDtckDBav+v03yLEB+aWUK7nopjMr64N5Vk5xMgfRtio8ldKnAoD+e0hx
dwHSZVcB0KCwLne33/fy4vu/tXnRHFim6IzIzp9fY4yt96jcvyVj3+/cLkw2pRpYexEFinfnWKnz
X0W2+NSYRX1QizZKdrNdKys/4+ob+PArFhu9b5qh6RscDydDNMNdZpQj6NnYmOsXO47HP8NsJqhx
JLW55l0pn2/5/RmUcbbkcO6CdZUFOT5aqaGcIJThFF5OpvHSlJQv5BnYBN5+24sU5/1lA9tje8OD
gHUlX8OHe8iKLbWqwyF6A6hcq19UvdAVf9Swl92S8oSfzKZ10z8kycOhKItmLXJdO1w2SY5UikXp
c8nvc2aU7kVdhW9BjfmhV+bJcS6K6nvqwQEgrSvslST72uGC9sG1wzDS5GSfP6+hTF44CCfEH2Nw
h+3M8GAHYi4xti0xlHmvqTjjtk/cKdm0AkLXhva1Uq0k39c+MT5CzAQlQom77/xXzFXZaWIuwzcH
kdO7wfCCrTE11rayAYXf/sDXl5KAKIp66ij59x8+sGJlrD9b4Zs2Dum3WpfCOLoHu0hre2etULy2
GJctyTzkPTqciwhtaMRIu8VQF9/O8ZHOppnhd1+VuLlrsaX/XdH9vncxageyTfJAvbR4iyQPw9y4
VXCKqloDRZMa0bQflCacd1B9B2d/+01e26ug4Cnw3wlqSy00vWnHUEhRJatCznJw9HSblqX7PEVD
6IfBtKbze+1lympIGn0gULhkE9LNC7NeLZWTSWLol56DVl7Wh8WrZ0bZmnHMlXPhUuJ7Us6Ax1tO
pswarU4FY8QTyJRow3PODxpgtvtuLu+aqfdeCyN29kaqDKnvCqzFV87llYclNyUQyYKL/1p8y/L/
cXZmvXEb2xb+RQQ4D689SmrJtjyF8QvhxA7nuTj++vuV7gWumiKakIMgBzgJvLtYVbv2sPZatNwA
aLWhL7QpuWu7SVy6CKgHc07EFbc3cpn6yoODMYrv9DOACS6VpSyKQCS1ncILWzbFBydUnF9RVTTx
gf++PuZD0sT7OVUpoXbzrJb72pUgvgLsT3+o2+rd8nTyB4FCZfhN9umAo1xf0iAc8zHLNI5WpQ1n
JjcoWuUR3KzVKLoHjW+wBT9Z22/2mnoqAwbOm++dp7HStJGV+6be/xc6+ZwfqOp6xr7F9905sxJ/
DBgJOgaB4d41xpb5te2WLHuyWEcN4iVleeWVQj03tSwOkGCyEuNH5g5wZ0ez+bPA8f+6vdurpijn
MvmvSrpL+e9fmbKdsGsNr0n8Lo6UYK9C2VPsYGUdqt2oZvVGHrnynpJj0OPWeLxpnC1SV1Mfk1Ew
AuFnc2c0n8vKytVPdmJXwzcKx463n72+z/8NNK09NxY1n+fbq11xUi7vOA+qrO3S+b5ebQWwOggz
N/Gr0JwAXcBr/B/JrfnVMVqrP+X2GG0BqFc/sATKyeYLVfNFvArhHRucKolvFvY07u3RcjIiNtqF
H4Nk1H7cXuCaNVmVs6krS8D7wlogxsYY4zpFKWwMcnoBdTg7H/PczfV/4mEw3//GwPJDrq6CD5N0
L9ffM+ty8Emqk/iliTzZbsBLFgfRlvNd7ZTRFoplfXH/b03u7quzGujMaWthnPiGgPbjearnJrgA
ybZ+uSLa4lZYMwYoS0rMweZAeHBtzAJgb/YKWsJFlQbi85hkibufO8Ron3UGxq0Nr7t2MyRMmVFj
fM4bzBmVxVKZmin2dcXo851VkTjpBeioXW5Q9TuHg+uVBhDVvv0FF/Ag/uBm0IvkyEiMH8oZ18ut
gAmUYeWkfts2zs/WmZyzlgzpsVRa4zkG/Lr1zKx+X1gtJYEfCgFLtgxh2l2sA8r2B61R54OXwk2w
0+FKGva5Wm/2XFfN0UyA40TqnC7fkL6KelFBQ+3bkcEkbdtoc7pvVSffC3doNmSG5Mda5Ci0OmSp
gQleqliLQG8KRFuILMl8rxvc+qJO8WxcBkZHNqLXFXfmMYlGK5VxJzZv4U4Nxwv7pjZyP8hHOztp
sWkl4y4emulk1co8P5ROZm4xqqwahQcWlkcdEodl4DUYkVP3UniyG4MCtrMRkNBO6cahPYgyNeyT
BhfulrTkyvah3EpLFdYzugDLxCSEt9DSazX1FauJYKXRqLiaDTl3UMUM4BbM9tx2pKur5K164VYi
+lh82klvxnBuy9S36mn42yvGuynUjWqPgkYuqKkPYivZk2/P8tDQn6Oawo6CDFq8TRpg92SCAMef
87L4bM54W2rKs93trRov+0SLHtS8qnZO/v5XGTJhCFjhZudpXDaRZybeXLQUMp9ael6frAqiGidt
c+Mpm1GN30ejbsTdLqwC1d03St67329/7LXdBRAh0wdPUvLLf//KscMR10OXYue+nqflL7f3lCe7
N+xgzwD8eH6/LaiHSBhkBAIC89qWp8DSGwcNWpphbT3GWlF8IzUKgl2iip+3Ta25AUmZQW+Q9grh
5LUpxRSEIvDc+0UQauMhn4QTHpkZ21ISWPt8IMqAbhEcG7icaztlY+uDKZzCDyPX+odmuYuIZFdA
C1KgfXt7Tau2JAqdmgh1P3PxTkCuZSPE7eW+21rZHew+5SeUnB1nxwnbmt5btYX3BANOh+dNvhx2
UOwxlpr5dYra1X2aDu1ZFLiIs8bw+tfbC1u7fjpxGrGwxzFclm7hGogQ/ESNNO0TG6EP1dq5TKV8
TAdITXbdOP5uTGO8v210dYXgYMB0Eu/Du3W9c0w7zGWXcfCbtDUfM5F1vyar6aeDJcA7H24bW3Np
FIchwiJPY+xnuXUSJaapnPwkKzLn3BRGPu1irQEyos56iNx3wUz+6bbRtRWSpNMog1lWjp1cr9CD
YlmJTRRXXbUp493oAZ8tjcm9VKGzhadYtSXnxSGtoCZgLmxR/rP1YA5y37MG+t42s2fH0hpQkdKM
aKsDufY1X1gGWZokp1kYi00ndu3Mhr6Rynt+gtgoy4EaN81Ry5vIfSAnfmfjTybmjMGDVv0/k4vT
4gLgrpBgK/y8hf3kMc6M/gcCVU29d2u1+zzUdKlu797qIiXPFE6Z9tASoZLUom+HTJS+rSLDxWT7
+CFQYi3Z9ei3309aUnz5A4MkSjgxScpkLrpe1tzOleblpR85UX4e2M6dbcfqvsub9sLzNG+4s9UF
vrK32MXBCvPMDIvSH2qePVbIJlJ6NH8Texc/M61yN2qb8pItX3nK9lQbgeIAqVz46qnluIRtU/qO
mjf5obFHnbm70q03QsO1u0CEIDnGofHhf6/vXTV2XhdSwEFfuKv/zjRDuWvDvHwWk/c+wObLqZRw
XwIINHV4764tzUJO0RR96aMDmOjHDGDIzzqLNkPAta2S/ISSyg91rzdt77BIEuRqSj9xmvA5L+vg
SzK33R1TfJ+LujE2gqItc4uNGoANg1FNSr9xpeBenxferiw0paT+r4fVwXbaP0g5mbQC0yBPP3u3
CE2Im725083Cb0hLzYOTOMbJDvKm/mI1errFI7d2EqlJwMrGaLwUW7netwgFsTSMhhIuesv5lChd
DGFeXVkbT9xKYktoTnBJRxJPsszzhrFPg3ayCr+D8T64uHqkduessutzRebyKCxEK/ZNEJUqg0bV
Fmfz2i6+tr5481SnleGKS2g0G+pzWKZhe8pzrfR2KXQI6sGrEFy67cLWvqv8oBLdKpuDCxdWNDYE
R4lW+GOXJ8NZV7ShPhW9ugVVXLdD5sdsIGyoy0ZgLXIK+qQKPuSzSvWvF2tD9cmj/PNO6peXCy6Z
XyA6lsSrSx3bxBmnco47bkId58o5ypsHc4TGKSucD1FZBlvKgat7JnkyQNXA9bV0KE01BwpZYOmb
Y9DXu2wIysMUZvNdU4vO3keWt4UtWz2joC0YXACkSLvu+ioUtZFWdauUvqIMzYNbzu2+ABj230xb
8MxtbZ9RB8vuR52X7/ZhWYs6rVeWF1e+EcVgDFla+XObuEdlHKa7TGnzXdoW0XlGn/IvrwqUwx8Y
BXMqcfbUtpd+BtKeKoyytvThWIPnSGkCd1cNDEAnhDIHFTfe7d3B3HqSVg+sg5I4QipAbaxFglul
Q0WnPMThuPROzkqXOu5Rguw2nr7Vb/rKzmI3vVmlIpHYBC1DfWRyNv4XtUBNslrRlD/GUJI/paEQ
j7c/6tqDCws575NN+Alm8PoMxbChARmU+cOcK+M5gctOPdXGWBmPsLFa04ZbXTVnQMMpK/ekLIvA
hayh7cbGS304VnTlH0SruvRJ7azK7neyW5z8fXt5a5sHY5hK/4UREHBZ18sT5sjbG4mCKaWGQp2m
ZQSEdePZW4Kwa7ef/oAcAaPoCgPhtSFbq60SserMd9Iy/keUejjflYwoFqeKqSzG/iyju7u9tlWT
MvOj2EvX21ysbdYnQ508kfsocOXRR88CTP9fzyBc+xAKdCP2GSxtzUZ8scSdvbhVVggWgyHct6Kh
9NBrR40dBf2/ObR+tjMw4RPRVK791sy+nA+5mWX6ueuhU/2YDZnmwDbaCMOCY88com7nlAyLnZu6
jeLHiWDv2+2vsnbCyEtBe0v9YYrg1xvRCjvsasiFfbMK5y8FM5P9bkqy6T7MPe/LbVtrV5a+ENgl
doF6yeI0k/2KIjaUzO+Y9WwOahRVwxddmEmwU6nE7700+eG6c25v2F071YDfuEIs8C3AAsoGQRTC
pe2bLvO+MyQtlHivqWOzBTNcO2MyBIKqWI6yLktcxdgIJamm3G9h1goOehxM/6GrrEIbHBQ/rFab
zrc/6drSJKcMNQ0ImN4UvJ2sBK48xRxqJRfjcyTmJjs3pVsM+9uG1s6JvDyGLRG5bzAjvGDWnBZk
pSLNjGjXa03c3bnq1LWnNpoGd+PFXP2Q0FJyVUGpANq8PpZ51SP/bgOpK8Q4nmOowC7ujArbLhax
4+yTaByDP/mU6IDL5julrKXOUJMCLFN1pfC1BKmz41wGdENMMO6/b3/J1aUh3iUDOs7ksraW5hXc
w4Lk11ZETPunixBbjSFfHfa6GCP7kADg29LKkxHGMiGVH1OS+MsxlMXVy1OjTCfo2vzRQS3EUpOi
2wX23B6c2Z3SfU//7xG4XXCXJ2n1ibpq9c/tVa/dfdIQirEkq2Sqiw1FRAnvTsfAVxGPj3eBULWK
YV8RMjpVAbdSW7uGmDN27O+3Da99biDNLBwEMG5uEXslE9rQCcm/75aKeiRYh/fa7oVnH2gGt99a
EGzzRpCwulYCLqQlJfPOMmZXq8roHaHkviicITmlHuOxD4pSdc1PJZkjKBUbgaDUDgq7dCvIXbeN
J5BYNjzC4jvXWWUNEnzqzwYVgdBKcueCAIlE57hZ8ffoRq2x6w2QdBvdsDUHQVOBnj+D5m+HVFR7
au1Jaam4J1BaIvqdtuPFtXF8nxnUSaKtEvUagAVEF0NcAJ+4tsshrqqFztlNE+ruzaB9t8bo3hx0
qu5qN4aPkdOkP5qkjx4S1Wm+62mBOIul51+0brKeb5+wt5+c95PqGR+dzj8PzLWv0uKxdGZAg74S
tPUpMxTn4oo8iRhDgj9zV4EpYUTAG9tPt+2+PdnYfSGN5rlhPGIR0PSgL+LecSPfcPrqrGdmkBy5
uJbYZ3E3y62u0o14dAWXKm0yNENjUA6pLPyIOo8QWUEUSaYtUmfXO3N2p1MUHb55itE0O1pLtvMw
xl6bnaYg/UWa0HrhTk/GamtM8a1L46eQACDkTdPgzQCm4zBcb3VO7Cc1mc3MpMzvaojn+CGvwSof
g9EexVlBnZ4MQcndvSVS0znf3oKVQ8iPgFqB8RBKtm8p2ykNFFZOQ99JiGAh6S7Fv4XRWbsqbe2j
EyNbgJgmoDUO8eTH9sD/mYVQmZOltJscQm+jAcnrKVle4MUENCzv6KsOW6XPAsLSMfLn0bUhwDAr
LT9Ry4PG8Pa6Vw1JvD2Nfcriy7tXTiq4JS2M/Dpirhci4zQeTpmTNVu4mg1Dy2ej0RvbqpMaQ4ZX
38UUKeBphrin2tjItbsEagemPImtx6Fcfzm3UdU0dcfYb1M45HZUulT1bML9NZxqm0l/WBDVekvk
VSaL148yp4YhVCZ2GOqDufPaaE2rVilCPfZD+EaiCzPL4z+eloUfxrIYszOoimjcGcPcn4upttON
PVw9uyyEgEBOUdpLkls9tjrNqGvEHPuu/O4Y0fDYRyK0TmNIfWiXtRGM3GGZ2PMxoVpr7rSxH+yC
UQdX+11UqqgPt0/V2yeE70FEZMjOI39LR/vq+ApTTYLAqxI/Gazie6bODb0WJOiOds49um1r7WBB
8g5LKkUmXNriqkRtpbXanKS+YAZpfIL9RYeKvGlGb6v4s25JimFIMdK3QMsYjkkRtawqNO3pUIGc
Ff8hPFFtdVXWPh+xMvU7oAX8c1GbSDK9rR0lBdyjZx/UMSr/Vnrx7zRPTrhxdNaWJGmRiWG5CFRC
rjcqCyC6y5F19vkZQ3aEBbaDx5y+QLuBPFvz8ZAIIvrCgwMsZPHc5DY4+ALOdz+OImf67JVDFv+E
rypOdmgwVvGH1I36gCFEte7OvSLCj2Kwgy3SnrUH/vWvWDzwqtEj/ZDXiS9Eq971bgYBYU7gfBBD
Yz5YmaVfQFZ0/UbKtWZWOgcpaASucAnYSGjiWl0VJb4TDUV6CMPQvIefR/0KzgrxubmDv+KRadl5
izZ+7SBB2Q7mSBL0vOkZxN2AKHytJ34MPv4CmJL4RXcQppJ89vYWpHzVGnX0lxIEcNxFxOpFE3Px
w5j48JJlx3oavS9eXE2U8Mb4y+1Lv3ac8O5gtiQ+n/7S9bkt+6I2rSpNGNSKII5EiKASO6ZOk2Qf
tqGl71vHAIRbpWkW70LmXveqFpnu59u/Ym3BsJLIhISUBNz+9a9otK6beybwfDeAdWmvjrFWPZd5
PDg7oy/RuL1tbu1pgxKa3vXL7PryldGZSRNDxhNaUej53Vvq96FDZSGBlPEbmO5kw9z66v7fnPQd
r5x4WJuTNuc5ara2kTZHtOoc77maZ+AVJLfx1iu2dkleSkoSNS5jnmtzeStcvdHK0LcRz8kec10N
Wqgl0dGJz03iKT+coB6sY6Q0dnW6/WFXV0qJAkAH78eb0hnP4DQyFgVc37KHz4gsScUWpcoObgGn
5G1bq5vIGDQDh3I64U1hdhrA3jbYimpt2COmZl3qqlN3wPSjQ+SMzrsb2HLcQgW7zTAwdCoLD6+Y
8QSbnBL6s2kW4yHK7dA7KHMXbjj4tW9I8E45ncIE78nCwTuDAG+vdInfijr+mDRNLosuSprXe6Hr
nb6xrLXPSOkFZCEIXABbi6vn5X0edDXh+kj/CRGo2bR+KlNpHF13SL7Po7H5dqwu8AXQ6PIkE5lf
n08jpRhqAxLxizzsT1kfedVeSUsB/ShsQIfbp2TVGI1l2VXjwVwOsiFTEJYQO0Z+pBtNfoRXsZx2
OpwmAmI82KpuW1v9mECoEIaTuklLtKbdIlPfxE7kD7QonpBsqJ40EJsHUDiJtY/VmFjx/RYpP4Js
khz3ZL3XH1NjOmdKOvIbKH8LSH7Ef1YTpM9F3Q1Hbeijjc+5tsBX5pYvU2PbSldCHe2XiGIdinkk
jYMT40h+HP83U034/SfLk7NwFhDtNw3KbmSwHyEktg+6xl8A4Z6syUZer+jsaRdUVv8Hrpr2IFVj
gkUpdnn9OWs7iGuNxoLf24U27Sulnr62qQi8M5G+cX97cWvJDlfAklP4MIksKwc6VFTDQMXCz7Ra
PerU/O4qYPYXO1I9ZecabQlxt+rtZiSAft42vbaPFD8ZJGbGnrh1cWwQv8tU1MVSfxLG35kyqsnO
Dtv0Ymojmqmhmv11297am0Stkw+Lh6HWurCXpnlrFcrIeIZj178prYrikJdpcezt0rgjnPXuvKDR
5+Nts2u3n5IXf0kq3zcz07CzMNnmdAApu1G/HwcKUfvGZoipSCol37gbq8ZIM6QkM0P3S7444ZRx
G6pRBkqtb30moLkhltN3x8Yxu/H0BysDi0omAGgGCPH1Qc3UuBCJlSGJEzIqAbFq/uwqGQ2j1or+
JKB4wd8BmQHdv5xwzMcwn3sYy/xR6er5zkEl6KddRcUnSI2snZhQSdjpfahvTTwvDqmEMnIDqapx
Rkl1lsCnlNDUq5SIepGY1Yteun9pZhshXTE/DnmVbkTCiyP6v9YcXnhJ0AZEevEQpokCDsQS+ZOt
DqjMhvAv67sJvZ3gWGlhs28ZnXqYa9voNs7NW8PMurGFlEo5+AwVXW9lHQVZnJpj/pQE0fQQJuW3
js/cMvISaHdxOhIEVNn4vtYvq6VOSFcbEAfYFuiYro3mTJAGVhEWT6HrTkD/MsNrT1lsjnh1KzDQ
+hvacuOtWlsocDmYqWDbAIi7WGhfh4GecHCf8L3aycha7041ENkKEVr71E52todqfsvo4la+LBSq
GGa7SXEI3hZGw6ifGOKpiqd6MtpjH8+aeQzDbn5KQH9sTVWbfLVX5SuqrrQ3DJOOLhcFaYPFrWzr
OABaYnnHUAPfImnSA4Zzc3Xcyr+XVwNDHrhpCv1UhnhcF6uqDS3I+rz1jlEAYUswmeZnlMf7nZT0
+ihcUW68i6v2iNYkbbNFlriwNyS6pgyV4x2TsnJObcHJLMjLjoB4xj0D3Rvmlpv2sjz56stMnwrR
4nRq+DM3UnTvmLlV/SNWRH2shB2fKRtvzdyvbBloNdaF9glB27KcqrUWw5GNiThCXlqHMtTFvtDF
OydNOBg0SmkyyqIiuMNlh9OqhyQwitE7jsiV70KztI9mhICCrhX5yVYg8yqZWj/DwaMfbz8Ub9eH
ZflOQB3B27vk3ESbMNcDu/eOfWJ4J1sbOhT7wq2poS0ri4Ovhx6YiU54R/yYdqHfZp8iG12B22t5
ewrlWuT5I+MDUiCPzatEOh00oyqMxjtCBCulFQeTigXD/a4lumMsWm93297aqiTGiKqEbKctmWWY
cKsbE4G8Yzs7ySmeyWYp7umn21bWViXxvRbtI6QGllbUQK0akYfusZld+y5lsC7aNXrh0G83JiJr
sCjvXReCP0DqwaJpUttuiTpRnTnoRqGlp7l3yydhT/UTM9DJ4fa63lxiIgWkL2CjwVVx5Be7Faaa
LYwU6at61uu9avOGjk2RHMH/bPHSvNE/k/peuFteM/hCIEZbnD/FrhSl1VEQasM6+ZbRJT1bXqfM
+1zTnR9m3olP+P/4aLRuFMH1bQUfhd3av8O87dAegnnV3Diry8dO/iKmI0By8Y2hcF+svpozxAWC
IT15UZvf50ZbPIzETAfaHzDI27P2MEHxvZHMr33y10blUXt9QeKwbCr4YU6Q2TYnoTXBIVCA9/cJ
Ct3v310q92TUUIhI8vJrU1bD11UiTJlRGcNBg8wpKtxiKqgGJ8UW+8/awiwePKn4QnNzSTXZBWmn
GF2G0EcbM15NpuDaVCLd1j4Bmq+3WBDfXEk2T6ZlkpiefsiSHr1HYGQSeZGeGE6OP6gQhTEpBAdL
AvvCKU+cd0KJNHlYAPWwMlgXeWKlI3q1b2ASgt7UeQUms9ZhJx3GI7waxaEOicpu79si6ZSmGCRg
sIUQTIKXFjdFj0w9LLw+OJqFE7rfemZn8zsrjcrm3sxo6+4zhEb0Dml0C5mfvh5QHrv9C1b2kgRJ
wkU5PzQWF4G2qgkjdJJOOerBYP0KGjvRDmNuVJ8CKy7LDSe0spMU0limCjgVANoioVfDmekgoRJJ
pOUIwKWIEdgRjkS/J90weHCVNXO1AXF8+425GOSBBDAAjRk6u97OIkvhCHJlv3/Inb2ez+JQDXp3
mhmN+cSZ7Q4ibCKoRKpwY7lLy5Io5eWWyK4hE/WLOE0ENrpQ4FwuOVIO81lqSPyIPaP9wMwW03Wo
XLbe3tbz5pKkEZyJ79tZ2f6W49G09ZhcBAtxve4mcUInQBj0ouau2+yRnKz/RcPEOPa0VTf8q/yz
XofaL7YAAaPJTvMCmdFrWxCutRQVov4Str0eHZse6hCYhKf6PjNiXRy8Ok2Sz64dDvciKULnkZDB
C8+3F7x08vwI0Exg1nCApKrLONWIlCxNvWS4MOVQ3gWeHj57yeR+TqrWewYYIk5WrnufbxtdHmks
MfVO/iYPl5yauV654NfMTgWUKKrBa/5mVptizslj1EkclUSbxc8CNxK9r9xORezaqvxVr1yUm0aG
DlHzcBmaZE6/a7OTWYcBsKP1l2kz27snrR6+3l7p0lNIm0BI4C2QXWIS1WubqlJavd5m06VQ2tk9
wjXU9weU0FJt58btsKWfsPJhga4Q7b3IipHtX5vrK2qaxeBNFxTX7HNvifBbavJu95MeVftuSuKt
EOnt+QECTSsBFkGbaGzpjBVN9Wo3iueLNuMpdpYmQGvVrdDu1VBV7Lue5+CDgBpgo8ewBDrI3SQg
A21J0gNOatnrRzKhsYJ4Gi4i1JRvbhN03S7OY0c7NHPxSXdrh/EygIGfgjawk1NjRtq3QIHB5R7g
oNgSoHzrtYjc8BwazOqUQZcjBF5virLoo/FSJ134N8PB4UNaqr+7oVS+cKmcj5AeJ595rrYqTG+d
iAwZZccRHhcpCHO943PS5W2t1MMlGIvxpMdGeAjBMX8HMaY9FlGUPA/0tp/MYG4/KpoNv9ftA766
cOC1UN3hyuCWuLYf9ICGLYdtoK7Vf4Fi3mtgzu3hsoDfwp73URhn32ujzn6DJSy/3za+cvho09Ey
IEIH576ku4pgy+yCkcVn0awc0Z9Jnxpv1Jn5nnpxGCzRIvunNhup/apVkjhJ1iMR74s3YoSjCLoH
Z7hEZRQfJ9OZLg56BAddTauGorcozvjMLcWvJUpPHnjouiW1tSmfqDcFaE2NLIFuIrAEKPsnOQIH
iiouoeqMvE95MMbHvhzDk5VaHxUZ+WkIz53/4IODHeDJIo8lMbrebVpheE2o7y9KFPQ/PRiuokiN
qLzT4vscRHH9WSiRd7ptVIaO1+8kCwdULfMQKbyzMAoFi5g14Y48+I19ViDiqHaQYwa/bptZ21bC
Stqw0BDweRfbyly65J3OIOVuxwbv5UwQwqmKWu1HPXbCvdGm2scJReFqIw5YeSNkOdGV/gzC4OUV
NqdsDNI45xQ7VXUKchF8Gurma9HmxcbJXbus2LHh0qFcC6rwevtIEdVOb/vxUiGg8rWtp+mbXqbu
nRJm+nBynKn7GOqNR+7FyPCGw15ZJW89I2vw0uEql7sYzChaUrOdLjqM7Dsu0HDR+6RsHoxZ07bU
xFe8ItVZHAKTDdSsnMVTb0SZO4dxO120ptfJQSrjEJlCvyfFBlIU57901TX+s8fkq2kk1b/vPkgv
RXB4xaGhg4H0+ivbJPFzrznzxeyDKTgRUzJPtourOgj349R50WPRx516cAC2bvGJrOwwzLoAYehU
SXWsRWTVGQnDiOnIc4xIjbJDOC6aH815ikEvu9QWmgSZaVUoar1L4r7Ymjd9o9qLk8ItMohJVo2m
6fLDd2YaDFmjsMue22Op8CzlEBpMCj8VejwX+0GZsjLa1wAFiz0EZ6F6X8xaUh0oQNg6tLNJVB9N
ST7/Qy2yuL6kcVYeOn1w1H7j6VrxK5ARA1NAqRvA5jKCmCX3YWzo40Vthsl3zcDcO2qdvLO/Lf02
/VjmhgzuHXHg4jj0SLNZWpRPF0oLiXPUZjU/mgYz/sxq5ElxHq1O3cjeVo4/AyFSLJ5mHom5PCWv
Il0ohqsk0af54lEWQoax6fsPc+KoHwporT8KoYUFYgiOUd+nkT38jBsVGZHbl2DlutOxhDgEUAYV
iGUfwWTmXhFWovITeqaJ1LSLvwZIANYw9/VZ9s6qkfzGeE7iXjBYaOMtnoiEEUDQvrl6yexyeqqM
DpXoSRJT3hdhnm+Br1ZeCvI1yVLyYm2pHIYmQ5wFEKtdXCMczolrjp9jOIW/q0an3o3u2O86L502
spe1PYUYkBAb1CCt2YVL48UcSy2P1EuCZMa+bTzzoa2maKdVen4E+gZhIMDjZ8WNq4+BUYcbj/Da
mqHYkdJXL8XrhflocCKAvJp2oQjp/Jt3s/NIZyh6yCpNK/dE2FF5sCcptXH7HMk/d/H4U3yl4IN0
gZwwXNweV9GjMG167WJXxhDE8DjMWfeh4aWGDSBwFWHu9cqJg/9um13zo3Ba8XrgGHgpF2ZHQy1i
XeFiRkpqHOCgMb64k9rsNYVZLujFk2Mz0l00sjHbGLlZi/NovXFpaTBSsF92cS2VbkcytPOlp3wV
7zt5dVrqAo3mfM28tEt2Sc9o+N8CjqXokd45gMaU+XbYBgPt3fpj8g7TCKTlg0QVDESL6pNZmFyg
vpovUdGgnpkiQsbgUbSb1Go4TEMjdoPaN2f4Kb37LoEWJShNddca0RZuZy3hA5YnaQ5lPRoA27VT
g3o/TFyLX1Ioff1z6uzq55iOyr5tw/gunkbj4Ch2Ceqka6iiz/FUPniCMoo2hNzI28dj5TaA2iPR
BlQA4eIScxrxAibuoLNHMIPdWVTmjnibeTjAAFl90FOVGfmiiOqNS7hyKoGg4OVeMHxvIdqRXRZ0
16fL5CmtykhxOfX7lMpOeCxtt7Dg9G7RM3SDsTokpkbVcGPdK16dGiQ9HprRkPwss31DoXLXQYl4
iSbVPFXBXO8al/lRN3e098eqUriEdjf0aOhBLm6gWY5NT+uPNwwp38vUJgyecSOr3YDDe9JblEx3
7ZSkOQQPhlGfb2/w6i0EU8A1JIijrbV4QpWiNFtF1dhhrY/3vTlZHzQtTcudi5D8w6iU9YFBhOqj
lZuk2CO19Z1Vl0yG3f4dax9cCquS74HpAmF1fegztaw1q5WH3tQQ2Sum+BBWk44cfaxsLHklHKKU
QzFF0oATFenXpgyEaDqmotQLyZb+XNtZe9RjTXu+vaCVZ+zKysKfhHUDLENgRdiZ9pcYs8AvHN09
aY0LN6PWuV+cIsjuwVg1BwNNjr9um19eXKaAOaL8gS8kTjjq60USCcbW6M7TJW0C78l1stpP6zH5
S53yOOEl0b1iB6uyuRGfLFeNvhV6P3RGSCsQv1g2f3J6Po0O++YFGOUMLh2kjrcz4no6p7mousNk
xxWF1qr+Ugu3bw5ZSvVrYzhmeZTkb5DhJwMXZNNvfJanDa03pZpzmdykZ8yBnql50JoElEeWts47
IVfEnnQzXUiDQA1QyV/mmpkHYTQzfM4lJOL/ludJvc/bIL/Yszc8Twi7MkjnbpG9L6OFF6NUefnW
bLO99Muh2yWVWRTuJQV/tPcqdwLdJYTzpTTT5gO8nE57fO+BYvQZ1l8Q1Wwvwf71gaqrlq2LKvcy
BYxcq53onqNRbS5Wp7TxoVHa8gts/sW88RK8PceYfRnWpOSGOOjCbNpZpWVmkXsJE92614wOEW1i
UO+5izr9kBeTs58CZ9xyR0sfwfeVYCvZFpbqBEsQTWlkNtzxHmeosjtIZ5zI8w65baKVc/uzrhxW
DNEeABqPSsAyjzWbLhAhdN+X3KEAA3l6d6oDS7/PGTvecAmrpgBH4BQQ63hD+tSWtRl7Q+JerLmL
ntrG0plPq6v9oIflxmFZM8V7RmJM99BlzPL6sLQMeTnMPXqXqrPqJ03NhhMwKOuvoXe2FN5WbgJr
kf1fiY+gwXNtiqTQg+o+9y6dEvYfm9nh+kHCfRmCMPrUVqN3f3vD1k4GHCAgx6kuSxTItb1RK+F4
cxrtksSpAPg/p/8GetRvfMC1Yw+MkqYvBSiJh722wtwOMBOiuovrlCiKT3nbgjRxhHVfMcwbnA0r
KM69Ebtb8Ay5M6/TEHnwJRWfxJu8lOmuDTtBCzq0S41LpQtt3qGfOD2YSJ3dtZaiBXsAiPo5t9Xp
sUOpW9kHVr6JYV0Gfy8/Adki5sZg8nmTCZUFZ8cLbf0ydLXJpJjplIcmK7NTk489rE92VhElJHGG
HHxGf+n2/q59eUdSH1IgBQS9HA4ecAe1aYbGxYlaZALHqrnrCy5IrETNlylW3F2LEPBG8rd2qKRn
lYtmGn95X8DeKJSzIu1iQBt/iGnb/ROLsv779tLexHp8WSS/KC1bEjVL0He9uWpRuhGwef1SFF7y
UNCkOdqiRVBNEfqRHrsDtE2pPtQhIuyZmOby0MbeFpHyygdGDNHkE3PGYIeSvuNVzUa3oC2bc0+7
jJbZm+ER+ezW3ENgkmv7fDTGVBx7+lehvmfijTuyv/0RVk4XCuHUhWl+W/abkavY6LveblXz0g1h
+BTnrvY1LIVziqCrEvtpHvPfhlMoB9fttqrSK66KmoIs7uMV5UZcr5z3pGyntDYvcczAwB10dZ21
b5mx8Y12tKroWItB1cMNV7Lii6GDYc/BxmDWXaB/grD21AGeossITdcxsOb2M3MOLoPQhn13+9uu
OA/yGHIZOfgpi+/XC4ROIayGqtIvipEU5el/OPuOJquVrNtfpAh5M5U555QvKCgKJgrMJZWSUmmk
tL/+W+eN+gLRRL9JT6CvDlKavdde5lCpLXujiMgLEGxhT9lNaCiKJ5tHG32RCIK+2axoxP++m+Af
go+LV40P/et7RpCEQnXUpIhGbtamPWi+DnUl8vCXpfSH7wnDDHxJpJ7CaP7X7VR7m9Z7TrO7gzbk
JwcgpdpQyH0ge21bPZm/CYr/sHWu5H5AnhjH4R/wywIKNfyReLpld8bG4etqF4wB9/COGlGfwS62
92Fu2F/guD/9I7FfYlzj1wf/ynfKU6MRCjxld+uOPO3amhx8I3Bik0LnAxrjv5HA//g8DHixgtCA
A//49xqCqxqqVwOrVDrntK/G3EGMpbYORpzrGQWMvvnva/YP5wHADciF8Tggyc319/zHcbTgJph1
EOXdOpoUtjbAjBv3eZp8rQeETieOXMa9wbAX5vNT5E4Wzpl/I3n+4WAG6g9+VQNV7dXI7Prh/+NH
wIyEi+lYy7ta5rUQXcKSSXy0TFcoMRSV8X0xz8akw9HM2/wBxBE4+XV7yr1u19Etfyt/f38paJsQ
AYbmBsjvb/aWrkHKhueyvNuAsK8D4bu+XebCdCTLl3cLXJje1fvSvNbZ9v9x/ePZoHdjoAREBIT5
f78LpwMkQlhcd3YNxnW4S+D6SDRfqi6KuTD3tj6o6QC/JaTdwXX/578viN/PSyx2mOHgZsLcGy5e
/35+SA+e0GjM7xBtzvM2bMyeDQvl3Mo4W/9yVP1+Yl4fdvWaBBEWfIrrj/nPDz+nuAnzrbirNuqH
ep620yKn6pLZ/QUFyPjaIF3pacum7Ry0mbe/nGB/fDzeMeDO/ApB/fKuqaaiQLhSfofn+Xsw0jBJ
Y8X43k4JvB78KB4nDTpsb6tVuDbf0QH/pdz649uGSfH1LeCk/nU21cA5rKpCheu4YOyDj9f3e2r5
DXXubxv9T0+CuBSVD6grqN5/2egq8FmWU53fRXK6IMlh/E5oHp9y46b/EdEDP+TKmIABJcJH8GV/
OcJw3coNfkIFqCrNLp7hugQnrRNYA8w9s0kjq7FHPHHzBj5nTO4CPHhf//clfM3oweWHSMbfosFo
tsxrIcvibgk2u1Pr7t7Hk9TtJJHr9N8f9Xvleh34gdGNmck1du765/+xgBe/ZJqbpriLCDzQOui8
Qd0mZbZ9+u/P+f1agPElEB3g4rjVf7vTA4IqRC5kdYd+eToltXsHT2YztcsYZy0fw9+ArD+tFmBn
MB3A8QeE55eNSQTuQqnxvDE33rX7nqEbOuy2XUqzib8smOs2+3fThX8cRMFXEACX0K+T00iKSqLN
qe54vZavEKtbddcgVYX98LXL1dfUwre8VePB87/cfn96rThgYMB4HaQD6v/356sPbYt4Gcs7FWNk
3tZFVHeCF0UXsXVe2oQv3/7374hSCecrRqXYI9eb5z/Wi8pkWnNSl3cwKhLHpV6zVbX5sZIno1hj
B8il/oaV/entgliD5YOyG3SmXz6lkabOjI9KVPxCPkuzmctUyfKpEHq9BErivVtruv0NF/zTHYrz
DPVwhqrit8AYnJsLrBCxgiqVi+4AKxINq1rW+5mKuU+Kw/vBwovmxen4fwx+wLUNRATcSKR2oHTD
Zfrvt5xyJHTRidZ32xjpbgprNFA20ZOVMfLzkE34l2X0h90C+UQNV4KrK+5vhb9OY74nMZ4HULe4
AUGvvocrE/tiszr5C7r7hxWL1XN1CLy+2d/Q3cqhic2lBzJXimxARh1sEUdIQsKaGKiLqr8Ji/74
PCCPKM/gNYaR1L9f5WzWsaxGAJDbYSR0yVHzGEomvoXY749sMX+jhf/pVQJLhjNZBkUOpG7/fh6t
DGK5I1+CYLlt/e4O3MYziJ8u89Hf6P2/jRpR3l3tDq+1PeR08Lz+98PmjYl9bUhzBxPz4nQwGn1g
9Yzw1U3601wo1eVRtuCUrbzpE/h+krYai+QTQNnsL7Sp37cLfsp14nd1ZsL45ZeDoaSosTEHaXBd
wd4W4qPp0+aLxAyBHutNmfjsNc8l4Sd4Jmxf//uh9KvP8bXMhagLLHwERIBjmv1yi6WqJiliZ5u7
NaQxJLbbtre2avave0zN2rqcmZu8YXqIRh7ptuAVkgSL5sjX3uem/rQh6+epiuq/7WMcU7+sPzis
oRhGa3LdW5hZ/doPESnEwlUET8okBUGIF8uSdYDHjqObFsKytmRjvPbG++qdKtDot4fyDtNDjVg8
uEpZtfVF1OiPCBYuskFP4AF0TabRV2UrL1RfJrCBGuHnUQwB1lRZ51yOQF7YUbkeuhMfXq9znksi
1ijqbDHOme/gSpq6o5vnBsY1HcvTNdGdg4kU0a0NLJlDZ3ZDx8c5xNvyCdMuZb6SOJX0tJWoES7Q
r8zT3oq5LMbXSKfqSNuRZZWDPcwaeYIUnlop+4/h15d8Kb2xUQnfVWbthzxXhD44pD/r04T45/gz
oAXunwTlG73JRB41b4Wdqvoyxh5DxHbHFZCYtpFm3M8c2kCET6WBNOxWqNXApHomJbkpY5EjP8bU
Y/Jc1BKM10VoI7qJEleGtoAuS8AxMMYbCssS/tE09qtukzzM4sarFNqtxteKnndiJbv3tTD500Rg
6H+HTOWcntN8X2vYRKdw32ohdWYXKZp4vdmgOHUfQc1wrNuSVY1D2vgyh5mf8suF1oB6hwwBGL6F
20NRnCK1j/WAaIWEdRj/EImEFpLu76xO0vADBkJp9hDZAvHNkAGvSNdqCs/UY+QgrWtNjXnksy7L
KfwoIrXQU43Ikunh0MhNOLklio93FdnWcF5K+DP3kPJf1VQJg4jgDuw2Q9wN6K+h6dS6uvoNiYzc
/YOxtkvguF6iM7xdSzgAf0dAwsZFbw/raTFY6K3zjkuEw+5tkgW5rm09bWRiLdhZmU47hxnb1SGZ
Q7P1MdWwtUNC8xgd/KFZvRh75IYd9GjXjJNohlMRnK3uQ7lhvBZxd9hLCtEQ/lpYKRe0w0SonOjD
GI5KPdAIEjQEmpY+W5Oeyi0JF4d5FiKYFfig0SPJrgP3LjuWkkydsKyUnzx3yXo7uzIfT1u2gvA3
BB3N5FI4mGHIAbW0grsJYNb6sG3ipZ0sNMIBzLqeKWxS1m77KMrbrakgJg4YkvAbGODvzXMiaDaX
XaIRoPtoRkL2H2QMC+3g7THvyTCVTO97h2hskH7yRpYL3JbHCAdTYy1ecYe5xATD5YRPmNf1ugjJ
NhRzcGHYIjBSW6ejpvoawY3oyk9M+IMyfubtmCxH017lRux12SOnh0MI+N406HMBcDMllldgMnUE
+/TxEKcgMdxLuyydyvSxwogz9KPZ8/ReF6UsbnxdoZXqVw4CyTn1I5NfRoYhwe3Gyjq82NVIN3WR
33XSzjYs5IegSoPWEycjbVDPzjIOcZdGcbmfIb/fwHqKKo70mhBCPOKsqjURlzmWlb6BNGxeH1y8
p/55L/y+W7BdydjcOUWK0DI+V/mPhaeIDm/j2Zq5pVkTXemoporHH2POIv81E1yoVzh/OnGrYGu4
vCeUwM8FUhwCry2gTjlwd9h/tbIJefM8qljHtxMUleFujso9TW8m7qtRtDvH8KBPyQGHjRMrSvAl
YF7Myi9TJiPynWqjCjCEMLocplTP+rwIEctTqk1KbvFxlfguYDWhHpC1G/m4LfMlxl6AB9Jkv2my
LeEEaVg9r22iC2MuxMKQAtdMfSTfge/HhLQwe4z9+2hU+EtZTcflolIPf7sFaB15ErvU5jGZZGRu
YrEz94oFUpVdZp3UXanyXZxNmTh5mVITTxd/iOty35Qz3zyvqjncqYNg9FSaNZlvjoNb5Nh6KgwO
KRFhIJQSRZOvBgSG/Wau5aZP7ohH93UTuFC6GmQkeKuWvL5aYGZEXY2qraj3/TU0PIfN7yhzKDdi
MuXxF8hCRXG7Td7747Q6mE29wQMK9g+2xqWQnHDtMH1uRNmIHWFboHQOEwQXR9WJMM+8m0drxQV3
oJQfYIzB9zcw5WLPh1LD1fiL81g+uCzcvlVocsBfEk8p4uz9zVKDgvZYlROwTcjvYSGOua/bmg5W
oiW/YbGm0Q2eXZUvwXpLP04Eu/omRofqLiJKKSjmRcE9bde8offmKMcDneler1+LMirtncYc5GqY
eyy+eMUEYFnf/CpsmSJNFnvmwgpQFTguzWVPzossvLatB6ZdnjUoP8d7YMw571Gxc2CTShSiFC1o
auhWGgmi4LMHrr0N21yDeNCygvEauaOcIixJoIp+kDNywYfF1FF2tGAsE9ozSK6jbovqctft4VCG
thrGIvwyea1wWUjQdzt82xQWHIzm5YUgSSS01ySU5q7ZYj4NC1zHps9FyRt/m5VO5XZwGavsLYjv
dfNZ7yai74lpUg3z012r7KJUNTat2w8oitpVliKVfYx9iuh25ER81DEYw/c65GN0NmGjdBrAGKaV
gE9kScPXZbdi/bkrGeMXciDdzTNiYWR45fOUL3Mn0DGHzucMyW+dyw98U2SYNe4pHE3mT8ghwXTp
WxYFI/MO96QbX0bYFpwQgyIP0Mt2N5036BLTR0L9xO8wO4PAtYfmY4RPT3J9IysYlD9wKm1uODhb
e/gaQJTp0wDf6C2EVT7PMsKn8hbJhR3oNXHRRqIpfq7TQl8qpSaDmxtxSLdamx31GXH6bnF+/C7p
jil8hNQ8OfipikSHLOLiczHXNX0UYquX87rXajvrbUEBHsMDAzpnePicIOxErJ8WYwo8FAGsDX6r
TrZHq8aiwtNAdz57vo9JK8xhftBaw9u5rgn9orKRvKrMx6A1ksokJ8r0+pJlZCye3BrsPIAEouGq
sxwxb84Qu+TLSftK6nu3MEUuSaTB3JQU1+gtWzf74rJsdM9S1lHzedyWhLbQDJfvcwDI0fsIXpL2
u2QIx0h4YrIOZd/47EOBz+kyUyR3ccz0jwUCuKVbc5G/7AfPnhGAHPK22dJG3sFDcOn9VQh0E/MY
zhyicsfcs+QoUQnDGROlHQIiXeeJT/gZpy0pLiLdXY5Q2Gx/EZgCUFwKeE3/KJ5L1VUJ3GX7uhw1
6XkuppfRYEF2SRWxF8ql+LHU9TGe00Zz/yWwKlt/+ACXz85XS4nVPIkkdj3sP5HYM1lMLr+gwNTN
u2iR3L4eKRzmwNwljl0CbHNglcmimd2jThJAsvcFxYzCZS5Rr4+yeofrjca3FsPJvG9qn+sWdr51
fKJYroG1GZmrnyO4W2jOGrSHZwLuijjLGdVyZz0fF3ACTK6fU4UR4r1OhLVveYSxVSu4ttuA+AnS
XBaOoQGKqEDIedYlyYpesrTE8ikyVw1HPlUIzvII6GkSHIP3xuiYnpOcRCVFedeUvNWmiN+vy+r+
meONmb7AL/mwZFFzDLjC8rQta2P8Uxh90qCLylEmIHU9+Ib2AeYGoitWKZd+8Qb+9hgvs6mfZYLc
6agmlbhw6Mubz7g+WTHMuKWiM4ZpLoxtiGMV9ZZDEIZZdc2285LV+/g4qSUjn5ZKVdtgRbxn59nm
Me/8VBTqBNcaah92rzQmSmLb+VegJnodomrBFUcyHGef5Rx4enPlAFKIFKxrLiSzGf+U5aY8I71Z
gfrDMq9Zyxa3TENjS2qf0VlUtkfNWM+gasok3KQCwlF0i7BMXsa7mNczwbbO5uoWJwiorm2halV2
8yL1iYDKb/rSNkzgjaYHZt+pY2OPPB1bdZDaTfIcINQ62rwmC/vEVZyZE4szEfpKO+37peYj0m4Q
OxPfOCTHlUO6Kvh3zmKBHDFbCuI/BKuqGKl2K/fdxuEEHmMLocQiF/RV3h0fAlBUECnA0G4sqL17
cjDdRnNJVnpXjK5K5HNkMly1tkNaYpICmC8xj1hNHd9Wx5rk/SjlXju0xBOpUMBCdn4vg0ngx4Wj
CO5/uRP/0GPJJASDqfcPJYMd/SN65y3/NuGLsl7D6x/rzSQHejiS41F7s4FmmjhdvvgR7NN+1hpN
kIP91lsNkjz2noqyN59n1N0kclwxrEknm90kRB/qVqSIo++m2i9bS+O9eYHjYfERsd/+S4FaNm6d
NDCV3LQXNbQpiV8H7OJMdUvpSf0VmXHx3EUaMxcoUtcAL3GxZDdZWPN3DP0WgJI9aeSN3yJEhMlk
y8oWxiG+7oXi+9FSF8FudKwbx/rIeVd3XHDzpJcENKFkcmA2rPOYHncLzz3OA0jE2hn45Nz7JFNT
y6/BvhdHF5J1Exf5GxCPhp44rY+sI0xsspOw1hHDHAQ4XFk9VTlCa5dpa7ealR5xfgzXXGDQye77
Fpdtnh71z8bs5PM2wU68rfKp/BmrhnwrQxVYZ2dYUWWNEgn+aPQPRXRlJsRrYSrUHM0cDaLJydqm
ghRvFgPhn5MzzHQTUjp8VzaGfVmQ4o7WieIY6EEa5+h+xLyNN2GONbJfORjEabbSAoxPICr9kVNU
+8iGz5M2g9fCt8JFVrYLhsyulXC4+FAqNCctTV05D25ZqwgMuWpdOgv1KDS3Vi+ij6Jjj3CWVvrd
ZplquhEoxn1kYH7XGqaTfZC5J3BGR5EZtdnur0bfuR91x1PFaMuC3pKOojmZOstVU7XwV5yeNhd7
1ZYwIgxngx7kqVymK+V8LJw5QVyP2GrUBcc90q6gvnW5Dm8QAqPvs6MMQAekg8E1gU3IB53OnHe2
ypfvaM84VMKR8urirnvv3iBhI+kSSSni0EwDJXHj9+S5zsICe4S4Mc9Rni+6p94jYH0DXerewo3m
AbKJVXQNDkiYFpJd/Ez3uYyHEfFQAtZKET8fDGd0D7bUvHcVvP9xWTq4q7YrQVvcRq7B5DQ0GzxV
91KlPyOKmOUu2WGj0mGVraoz8Hh9n+OXJQO4XmQajti70E/Uw1JvAWhRtQvV7IPYUmfb2gncDtOO
gr4nJU2+syx2ptc8SeZ+BvCI30LmElcziFTPOnNIy9rKaPrK02NbIOtd4qhFQwu2e6FX26OiPMgp
oDl5ANUKKCjsbQs0dA6KhwHmVaWBS+sCyUhdHeUny9FkHzVxBH1vebxiTr4VbVaELMXpHDIHr7wY
/Eo7gxo4uh1WZc1+4APPe40Cpw4TeoIkm/WId3yt4FIkCEw9P8ofVXSVqLLU0y5dKomEDo99Eyev
y7TX1862+CbonHxxS237RnnY6sTjNj9qA7AFp8lYf5DEK3pSWYkLdwLjR7YSvBtgIDxkbzArTVZI
KQqBthzYwQXbbMtwUMqEtbvdXdbOmcyrfkuDJ/hvWzbAnElA5Z/Bqa4FcWmyfRIIX/F2cE20u0uS
ETo4lkPTu/kSNWiFxIkrob607SgXAx0qSYxsKzGnBAaCnLE+2er4saT7EeNyjmEOCcp0k3aknJsf
ecYptGw4+N5oOhW0LccKnouVMvwd6p8DdtUZ0j1bXyKTuE1RDdh3IC+OIAh4/CyJnSuBrGQrXEQP
H6HoEULarqKry5/KEYxevJEkPUHdD4QrYXEx9gXd6DdUDCmUN1JHPyzfl2JwqypfNlzKrON6Euiv
43r6Gc8HPwbAT/4LS7nmPdPo2tpjgjKtC8g+2V9AXCbsaaoOtz/yOJO3lSnpC51VrVs+JfODxiW9
nUINmu/tekj8yE1XCcd0QY9iIBsbEbNpj7mbnVgLFPcZJo856vjLAjCx6mC4Dh0eBOHl2GJtBd4x
ABLTCXS2lZ9y4E7+BPwQTQtH8GqLHM+Ae52bcepy2EUfHSmg4R1QXKj5bgXOTIcYE5XmQ2zCCFyz
tCsaRdgwexvRepDwu0TPLw62DKmO53cljfL4JsWOsR2EsZv+vkYxmNF8Vbm+TyQg/ptRQ4NwGWlA
SGiDWkD0iLxVLyILM2AXuDSBZLGlEqgwuuSjk36v0KOLNH/wmKYnrdvg8QCudVmkZ+J2ZEF4oyf8
laPKyQ1qERd3NYuCa+MMDhkdBqaYNSUbwpMuwsEhrqtpAZ3OMeX401VbI5A2ZD17iKKwHb3Jc+zg
FBFX8SWeQQKkSpTLGVbo84wxCDhHHSSPcdOhIze0xYB92s9M6g3tV6Ns8VYVc2VO1Q48qFsPPbMW
cOhxfBfUFRgoROg9u5nUFeu3uoCHZhvqjdZYADFPrnDw/yuadPgQ0NMs7+qQ2lfQ16johCjxqO1A
DMbDNANdP29ERy8HEN60lYopigmU4RXvTIgSiLH4WP7MU4ELboP7C2slbdACb0i6xr4HtScaLLoi
14V0T29Ec0h53kC7eCXgXLLOEMi5ZVrwcBoLrV7V0ixH67HS5n5Fv8fgPYKBzoCbHpBhxvepGvKK
VU8MeS/YwJM94tNSrjjtcNyLoWpotHQYLfj3qYzqt5hE9Xxbk6CT51RKhvomRfE2QJ28qxa3iswe
rqitRACgD+GmAiHrPYVmY+/tPoEyujBsylMSDOzGsaW17ZoJve8NRCjjs4wPIgctiuQ97tyG9COL
t7fd6kK24WrbckeRAJoPWy7R+jQ2y96vQEtpK5AQ/G2pkJiB/BocAhBQawE4ghL8IRFTmnW6zOUN
8haD7kjO9E98++gfrZtNtAvqgZ/wu0Rzs/E5rG2scodZhCT06huFGcKpmVcyD8diGjLMm+V1t1b7
+p1nQeyDgOMJ7t/gzSM/iuxbfm182j2gfTijGWAEg+KV3241eu3e11M69lYY/ZkyXn4tMQ/8OSaU
fyVNBEfAcYxU0sYhT92AywVV1bwzgGE7gyHL/YLEpQERgTvvF+AB+Dejq2tFsfin1eyKdcfsi3f4
tpXHZs6311xWfIHjyXR1tp1M8crQ7CRdLYLOUb6Wle7w2xg/kWUzwA33GtfXCJOOreV5mNygcUI/
XHflRxhgjaqroTZjw4hRRjiVAHpepKuuLgmF/aiQIuR6urAgLz51+gU8lm3qc3WEZ7njhhvqjetw
RwEK+wFtFj4XhYFD0zETYRSUIh+P4LWbfO5KOCGo7hhlZjsBiGQbFLJ8jrbRYJK1hVsntGowKMZ7
nraSduHIwyPTV7oXQ+3r8FHnRgIq2GnVV0rW/bwamO6UMGA8AUtIySmPd/c9wZ1eDsQzcmNgE7b0
m8NwBIO5HZ44dpyAfsw5n0463/AGN/jW8pZLOr1oXgJTx9rd3njiHGolW9qlYzB5FO2h+fYcJJWy
h6f3/BGj9ph2mHKHf0aDxqgn66qKTiy0fnFcyuosgxy/NDxab22kDn1Pyny6ocW0lyjvE/txLuyR
djOYFQ6jpWPzPXRFSN8+6DTfLEFWzakeYdDcFZgcRejsjukWWIs92gKj21uZgyPepioo25l4n+7A
QlpUt5bpKPoFF80tumEJx4FKZUfPdmS+dMqDcNJJJaYr6tbwGBoC4JqAUA3HKHch15AQGcjHHUZN
cigwd0I9hkps7hcSHS+op7lpTYY8y9ZOSwrBNyTnP7OxhkR4SXl4wD88TA9FEU32lnqDVj9lBfla
w4cpapUBCN1dY3kfEFg94+xGZPZn4Wsg6DV1CD6b5arfgvLR2HpWy7HTwCb8iUA89xo7aDxjTOU+
j1MZfcxJPH5FbsBeo+5ZgFX70ECoC/h1aaEQ5vGtyghHDGUyFXcZalLTZbnfPgZFxp8OJ7Bv0UQv
Tzl0pFkL3J/r1sFoNelInESfZxfB43xp0AJ2oFGHeYiQjob5XsZd2rJxq9eO6ehK0FtSwE+LaOBx
ZEosxN4aqAiH/AgUpZ4XRdmWWsCdhzekoj0k5Hrv66zGMBGtMfaHm5XFZCQqNtZC8iRNb1WBXiBW
k89uCy2jpDN6B0IkcrM9V0jRguLWHcj2go0Y+zG7ZgMnaWTurTLCkpMvmsj0wIvMeBMRtaWPEcij
64mUAHtxXdPqHsbYNgWEw+hbouFhiMI35QxoAfpE5CtIb05JviaQdpUxbkphEuyNSnqJutM7+ikT
WH6napoO2fKwTf/Usg4wE08Oiv8sqaa8jzAuxf+fpba+UHQ09UkXExA0l9Ds3OTTOp2jFcOFsxKb
MI8H1KRVm24WICDmHgZ9skIlO0A5JOsO1exM0b/hjD6B9zXay5gcWqIOSZMPs6umcAZ2jUJ2Z5Nd
+greNe6JQhCMnbMywLbXhf4eSicF5/rVqgSXBBLFV2x4xL4BCWyCtS0pSyvO9NjTgU25PE5caISK
e12LpQWC0MSXMl+LTzhTsTgRErFg9a2W+DYrdRHhgkdRAlm68ndiUQcQShsdvo2AWNH2wJQPOD2Z
3QwXwaNuOhuXVHbpPKF+bNAsr+24NTDd40CmP6XYrWPvVIrkCe40oryw9PC/kiTLLZv35iXwCNsZ
lDegj2YLVwFX7uavHiMcVDUbaAvDRHyaXOZE+YCqrhi/ZqyBKW3mVh36uIqm2wruO5+OaQKLOakV
+gSwS5p1mEt7CJT1oFyA5xbDgHsxhkYdJgvFK8S5s+lgX7CEXus0f9skcTC3kVn9AINGFO5xYtU9
5hecnDE0TNhtXRXj8hAxv5MPUJnJ6AKyCa78JOQGg3+R+M8N1RIzMQbLhbtC0vn4hBWxp60qDhhn
zKgcgM2PqZ2RdF8aDPwyls0DnUSF476ipj4RO2LIFRXZ+0aNUzo4t0X420tJY1hDE44CPYYa9eFK
sPOPFgAMe8U2nNjSjo1N/cO6JTN7sbjzX0eSMv8C+0C8clhi1WzI4PXwLVfZzk74WYjoRETBmD3t
BxR9nxeXHPJhBK1bn2067UNtUN1f+MZwJYoAq5Q2V3n5xfHsgI00w6a7cDiuZ5fYii1+yUFfCL33
LN+HvS4VDmX4xngcg0d4F1PGPAIDDeZGbUjUVJw3AFdJKzcMdO69APLQ5ihZD0QvOfzvAuQ7oCmH
7VNxk2KiXr2tFQgpUCw1xj0Ld+CDOlmnB/DSueAv8z5FrAsmk/Mdos+a7CSQuNA8B1Oa6HSU3IgB
LoqM3001ouzaLMUI9VKELTYYNWf06PiWW34/0RWq1+tLsndbE4ryg4VVvXtMsMIIahkM84qXUOwI
zxhAfVRyHnKKxhjFJHKWHhYn/PfNM9xbBtfORdXp+GqBO0F6ZBxmYZi811UrtVKmHxeivmmDsd+A
2djyJYAgNA3IU1ub3pR+g974mNZHU5Se3ZBI6w5wkOlkPL1DQ61wpi1PuG9ex7Ieu6ZU6ttqtbrB
iVa8Ibo3R0eJDM4vAZq76DGxOZrdHQoA7Jj6K6JaxWtli08LXDpgPbaKj8TUtMUSkW3GNA6uPl/4
dqaKrK/J4fLyFIv1AFQwuS9V7poGd9U66h9rliyPZYyUdLA3eKnbXMoQ3eqG1rwDLwdY6KwUjGsO
838cnddy3LoSRb8IVQwAwyuHwwnKsoLlF5btIzODCYxff9fct1N1yvZoRALdvdfercLvfTJIFbjJ
i3PWq5CNhiuDqzTN/L+9KzOZcPuH8rX1t85Jcqq1NW7KrCJ60aq8SM2F55zZDbafEM3dO+ZdzPVk
27w6oKgJ841AR6LI57/SId18BI3gvJGlOQ5BV87JoluzJm4ROvtT2ZAblCsiQo4o/vpoqZxINuxj
Kg7oShBy/FL9LnXOGCCYbsdLlm3pH2Ts7ndQbk+A5qGOK59FEdE0hJrL08FeF41CQ5iJ3vGPQ2YY
jo7sHZ/ifTHzif3Gcjh4xmoMK2K5o6KcnalWzKMTthGn61BTSNJamHWfLV5bSbPAwonpZU6X8TIW
OHxpmsLqFwVC8wjpatGCeYM6DzyTLt3Y5MJmdlkVJHVd5P9I6/IYddPNfbnkKdm0Z8H2t81wKxyW
tCu+/ZxfilJ7bl7wm/oR+FyVI75N+rFUq18nbNIa3J/9FujvpVsrhs2WYTLtm3z7JDk3oz3YbwMg
ZVvivmrCIfy5QQC5j6Wr55/5PkyaSWOzinNaT3UJmDOEC8cK9Eq0K7H4cdML3v7AOOiFAzTxyU13
P016yy+Gh17Ui4fcl6vvPGit/0BiszHCjW9ZrxtVEfYdt1jKH1ttYZ1sgjn4Zh0ib066ltVR63XM
T2rxUV4HirB7kKrqCmNlk3eSQXNIflcCHWMdj0ZVbffKI0gD2DVrZSeWscblUHhlPxwXit8+xpTU
mm/T5dMMi+Nw2QjOf/ts42NipNkzZItd1JL5fhvW3uaf60PwcS7o7FSUAava6VpMTo2u1ZjktsqW
A4CQDvWhBgGp4tS32alQhysl/LB7fCovpfurfbCzZAo3Sa9Nz9HdTNXjGO951YmDXdrdp1cD0URL
ISfyRfq9DKJ5ylLghtBlOuoSdBFS3Egug0Dk/hgNsP7AYItXFddssMM1WrtOfQsz6/FxEzPFndxJ
iQRFYQ9QRSzpX1aDmfYwymE1bB/LwGeWAGg13rSpRZRuZTdd633fnOTWGTD8sniKvIWJe8StK9Oj
2bi9onD1WTyXdXt/RHaA/AhNGYIcyamgcBQMUm47liBeSugiGumtR8roWIA6XL02372zj+fPxEYN
2Xaps0rmx4IfRiXzKoMZ0UfpPPJ0qR7ytaxfunwdPmloUhpuYenXLLXVhbvGWHG4Tz2d6K5vo/qp
Fpeh2bMmwmndlse0GPTrhoz7p1y38FF2brdQxwzFP0NJycAZBbY9ZBOCPoPufXbO/uZSe4G3PZXW
Nn9boqjmaAWec6OmD5u7si3NpWfQSAILWtetMrVZ0tzUzjdNewN46DrNW+s3VRkPvY30Vo1ZbUdQ
XJZ/sAOzftV5s1647/c7FnxaaJsyz+qY0+kl2y3+C+lkwVIt7CCug3ojhnnJ+eL91AJn8+x2URHy
xxYeTSCHq1PWy4ckJV4d2jRt12OxbPV1RZlrrySO1pJEbjEpTI19+exkSzXfzaxL/FdoMMoIVz7Z
tA4CmMtyY3v42JzWS0ZcPtAEDsmaiaaivgVdFSWtiehHn5FJldaR2UOKcWctuncVlM035yEASJXV
+bMVWPnxdtXvcTC5QfodgAQmQZAitJa2qqFF+nT4SEnBQIylMA5I209VHVeN5izgJiek0MkBiHhp
asmFtm7cEasclom1DbhjgTGyJZlh9u/DfeV+YVpdjwfSjvfiCOKBbCza2dSvVWnrL9kwoTgs0m7c
S2XVpr7326xB1XKmrtviIndyRDT4yiPaj6lPIz8nyKlRqomYNmmNfs9jfFRDXnRx7fUSfcEtaRrW
nRTsU08boR9NOFnLJWVYhEjK8tS+38rXEbm8Opo8K+sfdVrhZyr5uNQODT8iy4kQQFhCasmzKVJT
8Ysg7fLKLprWHNReSeaLAkrhfsxolWLuv8w+7cTO0W2rRYAsNNph3ueJ2jpXQPf0/huJNQfjEJcT
mbLWU1z7xvy3VlWW8qEDFoIy5gfXnWh+/nh+mzsxErHKD2EtXOtQW6n/W6mVMIYV4Tpesx6zfVuF
eeKziPy+lsvwl29VfFvd1nXHnibUOrva95HOQChRp9KMItQvnWGCMCzb8Q+INR07ALnzwF73/W3k
dWoPRSrmu41afD3aurT+kGu+3G/kbeWnRVjB64LZREZOXU/D2Zt2qlnVmMo58KKUNaZd0goPbjMT
jGWgSJlk9WlLodAS00SDkPofu9oY2xhndsOz7NIufR5rmRWXDaDDO/hyXhpSq3x3Yn1goZykEJ3F
BTCxTTTud3J1Uc3r0DptnofGN9j1+LgTF9QfKjsdW55Q6HwVpZa/IBcMYTifZLqu6XlxBognU7KA
WnUBBUlVBqV7oQnCyjbxtqsDZ+UiMLIz/kv2unQfyQ0FELGdrrBja9wZrjKMnfwoU6vVUYvrNf/M
iyIQv3YaqOzUMhSrDzyh7Wyzeq3Ty4ULUs0xjCrzvBX0yI9ZOguRLcmm8pPJZ+Z5WBblLeeFvJ/m
4FXOzpUNJZfxTHdcJ63XWL9DoNbvUhmn5iOkozrZNCH+7U9yN5cbr+MPtNRyOgwiDfiTfcZJDWhj
vRaZtwAoY4EqIynQVlZ/bH6WKWzZA7G5WZ64i14/q8oMxWEpSs9NJL0ZMg07iafTNA0rR0DoV/Zl
FNzXp6ogcfeeHXadSOi/fDbLImf5J2osppglQzzrjIdFiLhf5uHONRNLHXTKORAEFV+vEP1/c+15
0ykoTCqpQIpq58ARcrj3Vn55h6Yv5hfTQHMyF1KDG4XDDbMXyLo6UeleZk977Zow9iZXTonHHeH/
c/zO/8ASm67JiobpX8swGP+4vNfMPxqHiVznsRwrshjYkpPXZNAq+6CbA8XT8GB3VnlX2qNMKjEv
D2GX24QLcCU8tmwyeAeRZM39XmNpAAoMRvcBwBeZTAyu+9L5cs8OQ0926ZUlrPJNDX341Mh+q2K0
/oadjbPSPzABus1dBv4xM1vOLfSxIBXnKewZq3hr61hHH8mRnkaWH9uUmf29KVuvOu/8xI9YQiuC
3DyAmJOonO4ePxCoSz/jkLhxImXPtY1Tl0vdy7wYynPJIrkYSa27Kxpj3x2xmwtJNAdkomxQksLU
MEUjCvVAKGr2j4TIcDv5eI62uAz34S9ULCxwzmzbIG3IPVnwYh/tIk+vxOGa7ji7a/G+jR7P2k3N
fN22jL4dUfWGj2e5sQ5mLoqvVTD2jTzuYUDX9FfdjP49QvX6Aoqy/YcnysdnwJibCQ2QK+kledW0
93Mh4V70MsvjVKjyY+psxjALN2FsAd1uUYey8wonM/1dZ8hJGoPSf3a926JsnRNRdpvpd3dTtgbX
MW/DtxbJ+JHNMPX3GE50U2MuzbXsK/VcOPP81A729NPq3JCiI5yXp54Px6C/U/Vn2VPU70ZNa2S6
QX43O28q2BZZb1Wmmrum3y3qLmx4sQyt9aFvLKRE7pJG+WyVHfbG2//aE4P3br7B+UY1P01A97OV
NXVNjeTlZJ516AO5Hm+D42MxeX1Srbo77bavv7u1di8mVd5lnCz9PtqjfZfJUSCjSloipbs8Dluk
PjU6DwCU05E+enkBPf0v13PG98GH0SXJRKK2qSxIZoJkadL9XOfhb/x3RHyUN/2p60+W35knODjv
/fZCnyoHSU+sfOxll8VZu5k5BTq4zzoG4I7cZESULwKz6usvQN7wEe03CcP6RdeBg7zJXXtoQ5mU
8zbeZWQ9aGv6BaHw3UwLKILe7loQxYj/y9pR11vvx25s39KB4MxD0UHiLO9FJ2ivSPucDibo5jaG
lPPeg9sOrKPyR/eg6TUfVO75MOKdGf7zvN3xksqu/Yd9rPvLMnpjxuh36CHhgxZ4pJgf8a3zdDMz
gPYO9DQmezu30zEvq40wm872D15QqZ/G2cXLjgH0YwgwheRtNjy1Qmf/LfDilFakOPz2Gml9TjQU
v8Qg5JsWjf2Emt0+W2PdXPtMLGNs5ZWbZNwV93Y7N8eQQfQdqj5V8rQ5zb8WzBLQpl3zKJCdd5wg
h9DfnfBxM+pGGs3myJy1/mVXsFFRHdrltUYvPgUw0ghmpK1/eHoLfhtu/auDXPovbCCO/EcbnaSH
5Z+YWVPn9AmkxPpAaqV+z2xDFR/0/R2jMmzrTbZ3P5zUWL8VzpMjZQDi7dwzrwt350sMElR0r5zj
NA7yPeBdOVfLXCBnzAwyi+pHxr39bPsuf5UYfOdPEd5MF6vK4P3UduXMrVEPHT2CuoeFnSCu+R9h
tjf3lMis8OXs8p/tStafXM4+0l3qXC1B6CcQxJa27KQrrNO6BPWdpSGzAYeERl6xm/WPK0X+snr4
cuqiFI++rtbXvRycNXLH3knmzil+iTl1v4pl6FcMF8N2oVgTM9YRmf4gO6D5WonzARq2ZfE95KnL
35+lBaORfnZ+MRAwrxiSOmiVzeOZW9uav6dEIH+GAGeJADV2Fl7sRgpmkSEGJo4RQmu2IMM2MC+8
b1mLP6bTTXFc2t59AKbs7gx45J0DwBEZX+9PK7lh+QE8zxaxWjQgZJBz1NX0kUdGhe1z2FUbij4T
xPc0G4uXCtEbtNQSK+PmrM1+TVuqJ/xWIERmF+1/+TRm8QgaF0SeUSFNgyrYSmGX+dZDDEr1EFJG
PnbCYEvy8H/9RVeBQHRlsL+3OsTTH+Lwwjjm3ZxY10wI5w/lVcOGLWhRc9k7md6Eld3J+zNFiS1f
XGMVzpVujEnRHgoxfbdNv1gRMzbrw8370QMbx9H+lc7A8Oeqz5bm7zxJfzoZ/IfVr6reGouGL0iH
I33Lrg7BJKo3SEhVA6dU2m6OcCYsYe7HuttpprRnk0S0dwO2nHXXlWr54ZbKuWL3qLYLvYYB5Ltt
5cTzw7CBBKUeW1aH05alscHr0G+1eRdeDm93QMEv9qTw+9R/Nuw/dx6yBjj6qFQWXPDE7P8Rj100
h3xrpvyc0wu0z7qhaEjggtbVSvLBboL9sRVe73fJSJ9RZqfRZ1ZXREE/dzNmvLDbih99D5c7c++Z
PfjSSA/eURVFa94mt7nhHrXbbRuuBQW3PJ7cAaqjwEW3s0m03dAejoCyARiD2dMe17AApbDu6xaK
kc1zSDJ0t61VOmMH44241B9WULs1i93Fy+1HjdIUnJ1mNCnfJ2JO/5dDzmGYuuy9PZuLk7Ky47MZ
91mcQNEKM0XBDMvrUsCnE2uzrGAMtpFVZPTMVuIHxZK9TcLnYg4mYicfwWKGiZnG6FoVy0GxELx7
dj3py4zTzkcUoe6+SpCBkJZ2XZaDzJyU/PMaMPNYQP1V97n0TRrzcxejhYrmBOtPfiM5GL63rL8n
DLfW2zZwUv4afatZ6Q/YnU3fk41ZY30RkO2QPLNTuVYv3mTs4bFD0XUuWKlb50SCxgApLwfEGZ6E
qsMYtdZN8eh1aHpAkaPlHiXSjX+q21Sbf56nqxGlBgL5B66GVH+27mSjQy+Ow4TEXXvq1bno7OJx
bXDBMjhnx4xzKDAipad99VZUNpo0rg7XEobCt4E+jbOAuKM7C3Ij3fF7BG6RCMct3J+5KXzxgOK5
8esdRjFujykSV/CGswWDgaXzlrzbvQ3L5xp02IeD1G56xk3ppxHp8tt+aTYMek9jWIwpar/v0l/s
gn80j/i2guwsgmlbt0PBrEzqhGluW7yQ1qPKJ7Z5cCDvgQVSob1OMQNig9kwPIl8ZhQSZaKvsvBg
0C2UOvEDhv7ZtvwKUhln8lRfsLJPqMf+gJQeeUubZQQ70UGrn1YdTPZvWXopJpHF4Fk54izuUiRP
zFC36KB0CKdTm1EEHTs+oWPHtRmlObkbOzbdC2d7QJU9FQOzIu10rvurswSPiD9WwhFshPbpvSOB
d6ufyc5KqV/x2aj1Pp2Z3EacdKKNU36d/gT9dxuGHFyhO3gMRvKp/VFards/K4ih8im1A3TxniHF
8A/ms8muMuCvwa2Ug25HLjOU7NoZb5lPMIxL+ptE7mX4N/StGi/aYWB7hPLNU57ZbOtPkz8tzT1J
CyJk2l6G3dn0q57vhE7TNLZ9gNBDuEhX/sJ1KssjMfrL8lzCM4lkZCKIp1Vjw442P2BEhhsZBTvX
NOVMA7N+P4rM6TweUofUndiq8sWJ7bLm2U8CJt7ZJzWj6TX6t1hd66rCvpiWhOvFQUAYCr8Qdyy6
nQNOAVZBIGxXpKxzfXgavp2iZ11qejs9DXdSzmGH6DqaUsa9L8VmmJaYzf4hVuQHVCaa8h/ejk8E
+NZ25wdRbdo/qRpN6H1ZGza2YWzg/9/kYbiCdcD3dbeACc03LHkrDywJ7Psv3Mblcsla21Wccrha
W5LpVIm5IexMedz4UqbtnCpybH+0fYu84LitLO/atLPghN3MQgE4BkyF+yfjl2X5q7PLjFeVXt/Z
67j1scqmCQVQ45hkKu226y4am1EznGq+kq378Azz+i8L74qzMaTltX9uAzXW3ruTuvibo5zlDF5s
F1NQ0FFlfR1cdZfpfzMnSXgQ9VyGicrMjIEZNt/aT+nqVss9EeVYYXc6qvnZx0uKs5Vcmhd/mW0a
Irdq1sNSE+vDmzG6zvinJXndxq2oEBm8pGjZIfI0he1QNQcmoqK891Ul5Je/t+wCZcnRpBPdKRY6
RB1HcW5hV8eCd+k9Gab3je/ZzCRqVurJq8B7XR9dzksOWrjG8G5DAGgvoAsTAnbv6Pahd7qquvrc
s4g5C2JHG4ERLCEP077YiaeZzJ5rd2XTIv4Yd8g+XVFl7ZkZZSic82xvnWu/D2yI3/7mvtvmn7oi
ycuFR8VBayJ0x32EZmJ3lY7msfKgg0oDI7SyoSE/qpn5gkMbuYzmOrohg6rjwjan7l4bG8MNGUmV
Px5GMlKLFx0gVOuoDtYW6BhJsI42MRTh74HQwDFjOC/yIic8kMzsRA6lXJwjgf2eOz8FatL7BYd1
p//gj0Dw4KdwxUvXMfW8twNg6jzuREa/1izrlL5i3DYsHFiYWqQRXmEA59ZhN/Ydz5dbIRntmcow
i6ZiPQ1UsP+p3evNVZqUMAoxexOKid+H3Y/dysPhZy7ACiTnWhV2VwQhIxhJIpC1A+4PmdLnVHxP
eZwHC3InBU/vHdYsqKoTzXqHDaJWTf23Jkgsf/YIvWj+QU32+T93ue30ZLU88eQQ7sBsG3VaYfUY
t3qFhxMPoRsLJ2sU49hizj7wONTlZQJTbZ88eIT8pbbxXSV7KX19WbbSUAjtJEDVF7doFS2zj6sQ
i2ewKwsJGdTu96wNdxJRe4bCZ17GrpmTujOixDtuwm0+5cqyszYuZ7SCMzZORPn0trXtzpoqTx/7
ZrC/N13X1QuYvhpnGFXevWsDz3UtHQallOrYgX+2Uxikf6HUp0VE9QRRHfdQYX4Qe2nnd3+stUr3
7bxlmT99KE2ehY5yh2CnKCO1hIwXNB0G+cGcVYooXxXQb63O6vlx32TznHRIr/1XMzBsxx1p2esn
yMWsMVtw/9hvLogNN5OQRTvEWoKfPXbOFqB6bbaVnSzCwaBhZLcIZkl2lSZc/hysM8Nz1KqgF0iM
s0H9TGqnvIFjSKQugrq1OhfbWYfylFIvTefWp9wvqQDLSnztjDogW4vCCj/l1BLgcGA8mZo1mnxZ
1v9R4meAu8TP0rUo9Nj0fnON35PSwbD1FQlocg8l7DYFFxqqfs4AsLaPDAaMzArBdR23gfDkX+6X
3joteMyIWk0LBtpzTiBAEbm9SvukCAunf8R2KYpjYLZO/pf6lj+PB2k1cklK0rtKShL45ZUPmHnD
b4ZXLA2WJF+VB1tIJkIRzju8uJuqHTjvrBDkCUwBioawZkOw3KjnjiXUqR7VrWbOunfhzyvQvZqK
sknMYPz8n0k5ziBGs7Ve3rBfB9uJM55ccxqgNSNwnPrQvnnIMDYCC9KXOHbn6j/brtPFirt6ppaY
hpkXxNPz5r+Re7+U98A2uLrL+cYHDP5UNOeinSwYFHZtkNZgxsrd3qQJZ3mTKrzuDlsxLZXwy61c
qSHxcf0iW2QYTr3Ch3Y24Vq3hie5E+sPIiZQ8JJuGxnMbGrGZXTSVD15zFZVx94SsUAYn6ogo+Hl
V72oU6MmD5oSkMlx8ZWNawog324ZRrsldWp1z/e+b4/TmrtdIs08h3/wpHJixVZgDLtRssLZ3jq2
335Bg8mvTtort1gHXFTcl5NiGHgEMyWZQTmTnd/ZjhYYwHjOywF+xDCDillcVO/3Jh+c8ZPqc+w/
nQU7NjuDuaqW+9oSGEApxPwh3ibM4/WF512PQbxRVeGqnX0uUEEfNZvgzarwWgSnXlRTBj2aljuL
qWpNZnjQheuY9NW4mR+O25hlAS5dci0RHzroTXb2wBqN5xGXWGmILdqn9sn2ebM1Y/5x5xHuhjJf
f8Dgi/x5p33eflUQKuK3Imlu/VNlLGy8tBysxQ5patnhb77WdjttgwcPhXlyLbPYajqzgtv1AS21
xQKE/S/5ZVidKNZm6fCm+iGMOGJYXgg3UsYwAOA57GfRR2RgSBGiPkJpc3tz4Xr9/U6E8TgcGTf6
rYZvGGfPjSW5EU15lrPble/sVmghy6Ed1PpfuGfD9peRgGX+Itx5zuuEg9X/l0/V4nxbaz/OVYQo
KmvnoYakXsZjaulZn3qrGHm/xyWc/YBLKluMiu21JVHi4PdDh7ultkxRn2rm/cQyOHjaz6jthTyt
c6aDlzYjF+WOiNPevFa6C9Tj0ItUvw5IrOXPvgXtSvJlD7tHCzXOi1whS3bw0N8XvxXD//SiwKe5
R7hF7XhmiXZxsHLJakYbCUi+78z/vVdro2Yl/cTVt78Bjft+nbfAHW4I5cbCroErBMGzdWfZ3KWZ
tdefStUqfMXThn+fNrlydGx3nMjnMC09+9wz4ZJHv+UEujM8F/2J8CcX0qezCBEOcvZTxNuK5/y6
Fb213EIGdnoQRSzDyqG09dJ9hsvZ5dmziXwq+FLcaTKnIQjhZpC9lx0nj9r84jrzgHlejInAby7I
Ur2zk0MtmexM2V6IY4N4owx3LjRZH7O9Iwf/alUghj/kxTT1dFgwT5LOv/VilXfdYutVxDs61v87
tRU7MrxviQ8TN/Cuyi2C1nTF9+JSjnTslvTS9QRGuRSPqsd6w5rr3c2TrB4zdTaS0VVODAW9xXVc
d0xe+NTb6YanehixH/itWRtNsd10IAFL1jsXnNhaJnoXjaH4aHZCAFocbMEDNZi2n2dcc9twxI5P
uITDyTo9mLL3dJL366Q6SJLQ8n5TqufkiuECpiUbG0/TZ8LIoFdDXYkvGgi18kQDL60HKUHbxxj0
MiO9u8DIMZf34ZoXmt5cV8b9Esyq5EtfcWBd8hWJ407DAmMS5M6aSSqpbDsetRfkzBLLTJfXCaW0
JLNo5zAjmKVnxk1cTJ8nO38wfJlzbxtOI5FX49sAQHI731rX9z6aje79m+CEoHufPF1j5kqd1cd+
p5FQPzDUWCSZeLC0H3MbukPS0z63XyADWwqHR1pJ8XfprLl7AXwUFHJYFHmNoS+c+UVsJBmjo9n5
HoNb1s1L0Ew3hMXubcr/IZhwTM5evQg/Cts+7b37vK2B64cMrCPZTTlPp42Yl+IoCb1QZDQM8Bf3
VebjAg7lujY/Wim78KmrdtTHxUz8rEtA9WbHLHWblp9LztfbUfsozt5TUzJmutbMxquj4rsPw0O1
ZqE8ZX4wfI23MAA8nuEGSjK79vI7mAxpjldmfQhO9HKkulBPs0Tw3u9wAv5KA1kwm6fH66j5HXSH
8mMnnWChYgOerSjsPYhOuLUUIyGsRCe+arJNzRvSlNHvaMboo1E7jfnyAImw7Ld/mBFqu4Q4Txxt
mGgXdqi34cnOh6zyj1vY2gyhU+OyKgScFU/LrC0XT3vvmO2Re7NFlBIGfwe4ZVuNc47Ynkt6grJS
YwM/7IIRlMy1isc0lL04YAg1w+91G/fuDLfdFoes8AhACCh3II2KbCEQlN0zk1JBxFCgRmjpw2Ad
HmTu1uH72rUhVK/sAktGHF95T//hkNUTMRpbFV6YoOcjB7hM4wIPXPC+a5z2WC2LlGPtWNglm5QG
1Rrs5G3vCwxmKrP1HrdWWgfyMbMdKo9LJXt2N3t962zdMwzOlKtXGiuX3dVsZfXlWxla7nJZh5oA
aia2DKGzZgt95kxl4SaE5FnOS93owryojQn4uyE7wf5pBYigSUpQSX2Hl5g819ma2yCNvFylHtEK
fhc8LpOpmmtVjC0W0ayQbHU55ZtcWKY4uCTvlyC6Ww5p2942lqKNO2VDa690XZpfbTh1fBm5bV+X
IBTFE464jlZwaCllYo0pRJ/E3CEQR8CJmPxiQpcAAVDucnIKGiiMHJNHNfi0rdgK0mE/ogAzQw1g
+OnDROHJ4Uim0xw+MdltijOnDYoU8z7hBF9tR9X7cxt6h6kh3x7cP0ZEJmK4gG35PomNcjnCxg7a
RRwjw2UkId/iI9N6lZcZ86mMS+6pvjwUmWae6bOEyXmtU0glc/B1me1fhigMguHYEdXCKwB9pzxa
rtTTfAx7GFPAwLy0nSNhQVBzjTUH4/OOKsX8H2glBEETE7mX/pYBm5NMURdnpzCmyR9usTfDsR72
DZJppA3TTxVDAau4TLe6rKCQwBSo42k2LYwS7KY3BdmVIRW932O3hNgVIO6Vmf7RCeOWPKD63Mgr
7ZX1+mNYbCLBEjay2/qOrn+zvvexD3uXVX5D7ojEkWs1sTBoavlG9x0NIsavm24vdZdbzSsBL4G3
XPzdlV19xXViykcMOmXS0nxX30zRmTAhWwHhGWyohIk49vRmL95E+9qZ5e+KQYz7MtuXV+YSgX+y
2rb4L8/gUaN9VZPrM3W1RtFEO8eXm4gp3D8lL8V/6UxkExuEiBeLaCndu0quw/KP8t5+zqQuEDSn
PLRjNWFXwgDVO0/ryIwqqUWaVxcRODpp6i13cWqu48ts37AOwOXZ/2UzUm1JGlmIlIEcAqxcMCyX
PwYSB/Vjzi1c/ZnxdVo2XXmYzwydnNFd3jln/cCNLK/1to9h3qgwIlolu05aRnM3LNWZ9sexw5+I
Y3Ef5oM92CONj5xvHYFsFdub8QNB0+Y98JKz4jGHuwabT0aueKIx/Gz0X7h4rD91nUOAY/pxr4vy
8/YE7UxjPhMN5vCMtnS0h6lycMDneMBShj0F0rrbbLsTo9np79nRZOD7YFJvgDsuoAMxqM7PsQlY
s1G3cGdnNXV9dS0D7dqkn4eNc9TjWE73BSRj/6JYieZ+AuAa+Zk1cnKe0oBhxp1gx+lwVwAdkBJT
e40zfDLClOpCPlZ97cZ+Zdzu6TCEvSHm9RSmOUG6/LCiupR1mhqg1Kz13D+QenqwDkNJMNwFJscv
k9zd8W55thWKx7GoZ4bdzUbHEyH5BvtHXqlmeQAkIhRi+X9aPDnb+bMEFSVxojbhfg0b4ZkvwW0Z
GMpFhppMVXTOv8H+G3sCeSNvawZBQapDUpj7jCeQd+Wlspi17tQOpig0Q9iw8dcjv7g1bLBIQE0g
77V1E1YHJfcK/Is4NiakYLqpnj9dBqYS+ixgfG9Xo5B3lFGedZfB4k13AjuUhBOt2mr6lEr14mqF
UPqM39XqQMGF4zycHWb46rcIe+LgWKCgloupKlynXdhWT0Cnq6bicv3q+D+Ozmw5Vh0Lol9EBAiE
4LVml8vzfF4IH/tcZhCjEF/fq/qt40bc7nYVJbZ2Zq70ZM/AwFxjOFUis4YwXoDIlHjew5hzKvf4
b+ZWg0G5qJdA76OqWcJDxZY6eBFAEAkRFgRc9Q6fyPjNpXkxu4hbOIHSwtiXxSkKNqjC+MCWUqyS
96Iza3sNaYSPVJHP876q09TsByTI4tEkJvZ3Lm/07N5W9hpGMMWfnLzOfYo1kUSeh/15H1bSPncF
HuuL7wDkul04ItG0yl6cK7JMjMgMHazKV0Vk6oklHWlOiE2uf+wEyWmM52zMH3u/TG4qjjyiSRMu
+QfePfmwiTjIotPV/hJswE1ojychIjgWTGFIwEnlZnzAPFv6Pwa+REpyNKDux8HZantCXXM3YDoG
lZZ1gIqDCnNJv425Y0t2Ypqpl4KSoeit2dPeS0FB6nLd52Q0AVDabdG74wzJwnFi5uvW+4/ztMKc
1BGiq5tzmmNmDY4EybJp57ENW/fDYtOAtaao/0aLFXrYLlHXfsH0JEicq6mOrl2HoxPzkLLBIC1G
0FVjbNTZfKaEseJLTwTolOMqGxVCcm8zpz2ti1vZJyAepKm4Ww/2zWZYjCHTNEVgH9q29P/rfL/9
RybUlcdYRum9nzBi7ot8YqpyG+4oXJW5EmIPH2hYJhWWj58SG+t8SBm2blSaQ5AeE6cCQLHmPv/f
oCpcd9Z1OJaHBA/LM7b4gvAWKeILCMGW9Diebe/A3+E/E/Vqvj1PlPmp4MupD1XfS3YKEBrtRjGk
OGf+y5dD4ag1f9Fy+X+ki3HsnLgUwu5AHuAI4tLKD5e9UohYYbIfvwrnV8UJ9+OIILKXvBtVfz+2
bvfGXzQEX2ldDtNfmbECYqk9ls3Jy+e+vcmqHmG0a3Wa7BGR4aOk8UAuwbOE4VFF2nKvoU1gQc/y
enoSWNrtyWE1DcrEq8r0wqPV/KUOuQoPa58nzxOrQH+nA6brfY0xauYpIHrJukBm0Q4cKtbqlIYR
3Cz94LrNty1HmW55uJmKcq6G3V5Qx1D+LZsKqBSLrWSoCEg3UhRi5zrIhJsoxldJ4qyr5vAEmjgF
wBEVjIWkCTQ/JLunaazVW5SYrt4tMzvyP04e6OVGdCBDHl03TeyVEkXBKlZuXSmgDZ3HgLl2GFo3
hTugwG1icnfFfipzBwcaWDh5n7rD+I99nSN/J8imn/3g5cULMjBOEIXafI8+CDg2Wo24QSvjLZ92
rnVObDmjX1ZP1Tl2IHaRyggyvQ+UUk94xMfiEA4GOAv5Tw/2MnjgGoAAZdLbqgdjB6iFMDU+WvIa
Dz4pV9aASZcDHyhXhxSfHLXYzkj93RvZ0f6YsPS2jFgleA0ghdq9T+DmFDdtLDEYJ366ynMX8/NH
hveih9Sdm3Y7LugrZzaGc8VEpcH0za2HzVHzotkR8xw1MAJr7gXuzHnbggDzsE1F6sVwHdOHngfm
PweY6pVE0FruqHhT3UNcJnVyzIbIval11QUXVpbkK4fyin3hapW9lqx8YP5xWxBbIKzR0SIwst6X
lUcC3KHC8K5rVPfgUpBcbakDa34NDw6a7EyJeMgWj+II9HWH0pIa4Xbj5Y0XshHBDLIrG1XSYzzH
gzoxCSCMzqZ0sZwhH9FtZdb+mdMAM++aZ8Oyg2W04rVEePbjox279b5RUj+OiQmqY3gVxENEG3UM
Fz1AbI3JBuS3LZVdgX9o+KLKEzJIyiWZu5a375xBqv4cadYu3runHTl2e8KFGVYAkib1HzOFXnEp
B+K7R6a2eqSANUx+LQrbbTJ5kT6OpoB25xM8+MzwhSOUcmd+D+F6cPVjfKIjI+Q94ZwWoMLj91wR
pTkyaa7NLi0kRyFreSLhaRkKfmLMzsFtCsfQ3a8suuw3KBQ0/b+2axui1G5SZxXAQZ241KISy41S
PBJddOvyb6r6FeVN86ZRHUcG/hBO8PzJm2yNnOlluZfiJWqzZLEWH3Oa1u/VEK+ndvCm9LNy1wSs
ogCQNB/y3jY9SQucurvJhAApBuF5/kb4c3wPYXdCTepwiRyw4aIZOY4DVijy+L3hwu5pUyJxWhKW
5vW1Yq9fxukzB1+7QAlql3LnAwyL9+j+UHt7I8Dn8IScXeKY/Wmmu/I+srladqq2M4Uy2Tzl3jNV
JHP5u3Rdh4KQRBqID7AZz//AREUFwl5wNWpvRK9ATY1NG391KC/xnpUcW/C80mI66XokJh4l6XQm
iCajn8iCffjkjLfZBehEv1tifOOoKdNyk/NRshipI3jR2DPyX1GGFE/zFpUW/aEzD9zhl+a1gjn3
3zCR/yOXrCvwA0KuHJNDM5T1rssNnmISQja9BFhBWecUBuSHqDHp3Aig8nBP8tpWR1PGizzYtq/s
Sy4oDEVIjSN97uCaZriERNIdo76WJG01a91NsWKpZRcM/7VkJYmicdImW/BjRcAlUqz0xQG/DrdN
ZZbqKUQS17t8FKU+LJmYAKJUJe/ONIrNdLfoQp81zzpZM7U6x1pfy/SmpnOfkq5won3hy+mydquH
D3zll31b4SwlMd12003hE8XfpWIqCQDYHFtoknhIoBu6vzRGw1ENl4UQOjeo1ekvTdqRoWtmBrbX
3uHNeBQzF5mNsrKQf+qRxNWmZOH/yys2fYwGEvhHomPFk2OcAA7CVSxi79wvPY4mNHhnA8cDbcp4
i/yjwmtihWeFmzspQ2grHUnTnfW67LEHUMC/P8/px0CZnNmRq/CqP+zZJ3+DMXC9h2o0plu2Rwq/
KZs7uFyVxEIeKxFg6h2JGB08Atl6G9nZ+RMOzrhgrfC4wk0FSDdi9+Pfxc4Etq64BgxJIR1uNMjN
97DsuSt7tAS+La0agYB4PlYrKMbmT8hmNX+oCjediCw7wA05Mut+fGz7XhB6J3dUHDM3ZI6dnJk4
AsVeDTrCStVIvwzECJYYkDRxuzo/9q2vp7uOSXc6daVJ/84FhzCbVXd5Te1s/P1kV3BOOepdt2Mh
xEwDTdvtthWNMCfA4TPb+qyYXuM0l+Gh9o2ZDqYw3U8WM2hfL8Xjc1M4EkD1hDkP4k7oQ9bBRmvI
Eq/BR4XJv9qXpfXLzZIVPMRBxYt/w03efMapVs2uahq/2AF9mNG6tIiOzdrmBAJ1fqlTW72NICcw
STZN+QejYVrdali4756Ao3MLvsh/Quev3kHsrKh5Ih3OUTRPJMwx4mB+W60hTJksq1/dY0+L/qGo
puomAPtmzpjs2u4+DmVzMw0aTynAiPiN4DVQ9bkiVo3xqtD2PqhTIvZ5iQSXzXPh7xEVpj2+Qks+
rJsqVjqUQOkrtivB3AvIKP4XznNtzSHgPj8fCi1RHhIBj/ugKSxItkAo4nOZYGTZkVMszamc/fAG
QOJ4BGE4Ej4wWYxz2zCc3JOtrN193lqHVLemy4IwHKZ0gd32mPsZzTkjVjtufqstOXtK5YYHwGTr
m5cUwrnLWsSqKwK9J5MIKYAfcAIu24z5F/qryyNr9Ryr+yosEucZaQr1KFpkP57dsPOHm6VLq/6Q
YwR3NoUTx3+WLgFFUTHxAd9dBHGscFhS90Q6kttv3CCIvHZlJBHdnUXJT8LmRcTbY8Aw4ZZQm3fD
pLykxUJuCxZEvlXohqtqmnqnE8jaQMfTcfryRMx1Y5MM2fg20wnG7tcb+900Oip/rq5m4c3YxE73
UPZ0SB3HirLCGyKhjj2OhavAhM0dxp21K7nPDgO7i+2Kz46LI31X/WWao6b5GSAePJiRW/cl6UHG
YkHFp88iJgATvhmHImwubPgBi8G5mztcEy6Hv7EkIHftuhZPZaCqn4S/8WUouOyQ8eeDZGk5z6/g
QceehWO1ov8qC3Qf5jnygJb4wX3dKFbhqS6bXa7WSJ9Ci2eLY62MvXOvYnVeBuu/yyiv76kvBqzj
YWl7z1wBkStQAlIpS8zlxTI+wX8hYD7cYZpEM08XDJyE0iev3XmZ06jv1dCWcaZ9MMqO+cCdnFsm
u+Gdhl9HiNiBiggWheOmGIlmbEUA23WjwOG8od3yBRe2STgXsnkZD0yXVbQr5ewDNm6d4nOQoXkD
Y84OUYN8e8crkZQXqu2c4StMFWV57pz1B3YWlXsPgFneNT5yA0plXvxYN20uWV/1xb9B+G5PRwtr
aQb9CNopJQ+IVszDwCvn2Y4oXCZYu09DNI4oS833dsK6X7yNlCaUb+O4dncR6m/9HclAdo/4ocx/
I9S+Ylt5q/eHaUo3ZxjVfY0XwpR/tXTKx3pwSwx6oYAsZ0s3xrjujdbcCemSJeJGw+ZkjN2+f4oz
idio+LYvdi7yn8lPXOevS1SWwKLqrTrwWCTcZbh+VTtPKHJBSITBaRlYBdxAu5mDJ3Q45T7XK5MI
h2/dyuW2cjMRPSly8/4OR/9Snr22Hn9nL3b1cTJx1d5SGFkh5eQSebIx+M42XdQtM8s7O7g7I0K2
S5tROmv3Uumgjh/x34qF/8nG/deWeRychYyE+0medXpuxyox5yGvZ0UkwvMGeK94cx+5m1TJqyaf
kGxnfOvLvgcP+7xgB2yRHKbhJi7Yub+0AHrp2vAneSybAR448z3EJeIJBc6IL2xqobyLIO/mmznC
70mrGKULpzLGeUnyrojLw+BGmMJi5JltACd6D3ScSs4pDxz/sTe0DF4SK0asV105LVtUMNaKtYmX
p8ymlHoxuo/z1vq5/CqX3mvTbZt6tdnUOqnxZ0u4d3hUuoykD0MBSMQ+8f8FLSuDOxfn1QfEvcI9
JggTCoqQGJ+l4SW1C7NWrJSL6GL8lcDRkPpiNjOwafmw9zXfM+aaIfdYraxDK3d5gcx8yToWe0LW
U/Cpxm7y/0ZMnzcDBQmsAWmpKX/8wPrDlkGnJWbALwI7RDLGZ1YNHtf6tdaXfKRyckcsLoGz2nKr
2mYuetYGal7/1QRehl7f9lKSJFbd37hsgET0a9DnKFIj5n9wvuuvk/jcIMBCB79rTVrjLjWTReSK
ygQNoOVK0w2T4KrGVbjd0OjBuAaJF9fA3FcOt9Zmhk4HhlPxLFVBNTzQtcLCBuE2VVtZGgvJdKDn
scd83kNKKukZ4ZrVXqGDmKFO2CESlmITjgkvh7+H9KTDYUt3bdOxwfHEGxN7CInfbyCLlSVkFj+T
00bwWvrPs5jKoeP27Q+FASmlFVwpOIoT9nQbd07GR1KfE29vXpAZ4MjIvBpsJj8g36E1xPlsLFcH
Fz4YuWecztLK5eQxHC8b9jCkPTu4TU8D9lW8ghUMlU2HY8jfwYScvrJyhSlasrmiaiWow+IuXxXo
DEVSAVuvnNvPdUBwv9qLFHApUz9Xq52OPDEAeWAeOE8dnpmEga3ozn4cu8QqpSOgBZdT8J8fu6w1
HN+vDrktnb/Y63F5yT4uHqZFc8gloLw029+qf8dpASBWFXSRsQsVw7bU152xR9jhGheBH7qL/UW8
a5G5L0M9t80eQRr/dTnVgm9inpdfFiX1myQIKEFyIdVsRO1PNPCwOSE7AXmvBgMXSmKq9frVll31
dw1FBk0UkYayvDog1ZaMY8LmrgxDNujsVjeeH9XPmVG4kCqD4ZY/bQ5/LEzVE19aaLcZFI+OHFye
Owc3CzX94PZqtq3LTD92tRYpAc+chQNWtzHb+jYGxEtj7FptPa5nr1MTdo+8OisAhZITnTxjQ7F9
iOv6vXYNnvkla9ePqQ4xAfLLrLOtmsPoIfdmBgVu2hPBSOHYajN5ApMopM0W3k5CyO6QkHyJtnQ6
1x43hIINON5//T4PYv2GIVAoApu4p1MEQ+Dycs7+u96PQdav7vKiVCnBuWG2Yozj82ZmS9l92oaa
j6CdHHJulpyyS6PGQyfUAmsXXm+0udotj9TONDEZ255we8E2JN8W/J5v4NtF3dlWyMGbDK4Fedks
wt9qyL18GVEaTPAgYJ/mUqArVU0S/VSEaWGYhAR/D0qH0btnaxbnFTPsMztO/iNO1muBTT7ww3TG
Sav92ipYHwPUvXUvoqR6ylMv+9bTlTxI4s45NLx2sm2vB54uaDjJfejV5ImZHhAL+SB4G9skZphW
aby02yW/XkXqpmFKqkTYpvt29geWfkXeYaagO+wNdylqO0GYaxTbxv3N7GEN2Y0YDf45q5P+owmo
Fyj5kbhJwnr9mDkHp208VOpzWZw+Q3TK8zfCweazqqWIiIEF00MELMndtr6BvTe7vLU2OVfZl3jw
Eha44QQ7CAmbS79fYFlnEYENkVxVKc+FGtqP2LLVOid8eD/YCOGIAJPjir+WmTorbKz5oWqhI2AC
GKd9MyXqIZTWmfaDrLOLqBeOZH9JigxWh9QP89BEPzbn53IgkBE7GzqURL0HHonAOCNTsIdG/aWO
IOQeuuoF0WmSi/F3UvZAVhGjvF8vUx6OvmCRwymfhuSprH2wGDMG/2y3wC5ut207GqhUfe4G1cb4
QvCwuCY4kzhzvmPWTzEz+FLe81miWw9UQt4gffEXkAJKp0NDmxN3rGHRt23BvnsXxb7ln7Dqf/ET
xLRug8TjMTMC6ifsTpCafAoLoNq7+JmTAFLQMLc+CtxR6hANwPqJArEz6R+rHmvshkYlfr3N2gGd
QGVOo9tU5tFfV/SYvv227/4zM84DKkJaM1L8OQL2/Fk9yCjBpvZ0H91f6QC40XisWkxvrKh9nPw4
OhpxNLC9p8+KDEBPGJmGhQUyEc4l+mWS/IS3WrNLwMQwjzTBuoy6n0padvQHyy1SnsClImmiqMEf
RsnmldNl0XJCbyZ01c69PRUUIzAbqjKjvCsmky0zv/vO+7CP9lHmVUCWuzD7qzmYvhUYYXT7sY0z
btgZa7ulGUms9uwnf+NYh2uyrbNOje157X0/umERrMnbxthq+fh72U/BZeZFVP+jnsdyqx0H0Vwr
ofrrVQaMW82VQsdT/Ed5GMZ2LGVTScgMSeYodJNd/Brb8fY6zEHsrxbiaJYQAInOqh+K7Zqzc5iq
zCPz7yfmG006wHrg6Wa5WADnMeh4Qbc8H25bG2xDMFvn7lmSsuhCkj2Kro+c0Z0gc8qO5mZa+/6t
dAv+PeoorH7IFxYiG1U50XecQLViKiNjsGnwXJePJi0HGlnKpPyrWLnGp0mN0ZvTR8biNwyJ0/h1
O/3X2YCMWA09ki/GAc1LSzS3+j2cvqg/xkPXvmJb7OVmYuwFW9Gomq6ctF/U20jD4auB3Y2ZwI8H
e/IWH651SqmOPcYEq/Veto1b70Y1+vdoPtPIUcDeNdqQ1yq7W+P1+fg3RWZ1/zn41QVviaGCt0Pw
+2j8JXxMDRvXD50bZOfCd7W5acuoJhAOOq2ttiyz8up7Qu8ch12TkTdmprApcdyNR+rPuXC54ceF
S1r9ztMIApA/xakuebP6MWCWQSInJ0Unb4cICyalSnlSbMZAaqqloDoN4iFKrmOgpgBgBciZhTjh
/LIssIAYY7fIbhlwLqwh9bLXbpX0ULtF6ZsHjpas/icRuvtTwOKW4o+Jrf4GilDavJBvb+2zV4T2
2WJhZVW1zBE/8DaEXsizmhuo8GshXla27xmv8XjO3mA7x8tHNhRze3G9UYi7jCpwjruiCIApkBdI
bie8fNQb1cTh9ioknkT6uPy/AFX0D2wSCohHuij7nabKm1FVorBs2LUnw0M09daeuqrtb3m986oh
b2fmX1Zi1BtJ/EeYDmyCwWxqRP+W2qJRd6aUsdy5E/+PP6qpaINPUqWeelKwXfm0sSSzdoWUhXmI
ZqzpgUO8ZbTWsOn2aEWJezDTlB6ZxnO1rYxAaOfxm9pNjZN3+MYTziIUzhGex8QalndAe4BIptUy
d2+kpQBhpFGfTPdIAq3ctxM79q9p5TdS8Z3B8T3gaajyJ3hjKCRBOFXvmCa7cDN21jxkg4Fw1Kzz
ikUUnqs6+ZXUyy2ibife20Gv886RPTWQG3RvMt0mcb3iP8SCxb/pyVyMjwMFePq99UMeE3YprD0k
jmwe+l+DroufSNXYMVZvUNBEJ7z21GQa7DpcShrqFYDRB0RnkI/0LTdSrl01Tp/giXaKPnrzgXWR
fMWKkXxFIszcZ9iGM/gvbrlnoDS9up9woAyXCrn2yO6jaXDhY164IVoCxGf12Er+BcYpUXMwPgvn
Jp+dsHhlYMQoD5i/6t15WxcEWV4j1TfBKyEwH5wgezgifBghne0AwILAIJFkF9Y5DIHXHC9EeGTc
d09YI6roFfGPTi4PX2W+06EVj6bOM3uSwA8uxqTeaxKXBBAd0gL7cmrys2xcdm9oFil4lbxmWIpH
Hv3t4s/VZemuiZJwQjt7qh209PNI/oZUL3ERsgazhc6DrXB0blY8kRkpRhc24YM/pDRH+utg7D0y
ElZNGr5z/0/podp+8Zsq5B6jJ5YPbiqSV/hU4eH8Q3M8xkvFSoEut0r1c01pvWVjwZCrSEVsVMC7
+SxYcnV3TYt6TzIsGe+62IlxBLpA+BSJtJh4ao98TwIBrHQWowePmKXufD/uXjE5Nd/cYVXyHfNn
fk9qYKNZClGipORr8x85tz5iX1YJNKRlWbLsZmnT7AkX9pruRvAHw3YC8wq9BPngjm1vjzDHt5RX
204U1+NIkubadk4tdrIIuvo5sXrwDsFac08dF7yr4FPMaun/ctWDjGoZHcq4YVEgowwlopkXcB5J
3cW7AFGJpy7PTbubeR8775KVbvg5js5bSuKGMEXrHAPFqyJo+IQ3FEOI6I6Gl3VmdeO3vNZ7AkaC
kTXWTnHfBstKyHgsc+TJvkNRi6xaLqOgppoxDZQ5JRxxPemV+ELU3rWV27/ZrtdXnNvquY8F22Ln
rgeRHjxCzi+D48SvvT9Gll/ceysYrzajB28O6Fw8l8dilPFXlkXqX4SFmIFgjeffsg5ryh6GSYMk
AOj+0o9hTfkm3TsNdpxmeedei6fD5rN3CRqsUjR8mYxhpCOqdUrYYJK8pq4ku/G0BC6EQ4IY6ZrT
vnDMiWB8K4wL9uXKOLAPMaZTUKcdou6+tnmab0OchcWxcrucqs+6+6niym25Zzsa46QTG/+UMqy1
e4nJ/9LFyPo7NuuuYamohQGxStobn3NZPcy2kyhIkFLcd4g4UOmgVXMFnFUt1suyFsB6PT/W06kO
B90drMvSHXNOJ6otra+ecyrJbnNB9wsYXSLE4bmlmtFlI6hIOe0SZLAnyRwJURT28TBgXp1ynkPr
NPYj+H/bTNEtOVFbQe3bHRb75YZJKMjuhGj1JzfTejgKL5RAEYYJQHsqsmFHTEuTyoGgdvDDxhwc
RUnIhi5duxzqIe7zmzrH8w4JxYvZePKjYcsXGrUcE/Sl+t5jQlhvpQxnuR8TJa49H/lctCchs+Ax
meZAf8mcGmnKQ+wwHVFz1XtCiRg0tgq9k1R2BJQNsDx1BblwRsN1SQgYB4qJKgi7kHE7ztJQPwXW
q26CsModMLf+sB48lmP6MZzX4V+M7xUJw9rIq2+HNrW7SVxZ2GyX1t3ssKy/ZVuLvOG0BBweZ/D8
FN8QuHisRKTzg8fAcW0yaYvgs8M0T/h8yZ1vz3fJt6H0BPUeN97k59sZ+ER1Qn5Yn1eRdvFyFMSR
AgZsIvqCr8P4KPP+6ji3WJrwh9R1wqiZhg46LEw9Yp99WRw4TpxHHIza27YjUeuYdr8yrPdRGKh5
22RICrire5+b6dRMf+wQlbdywai1jdm9x8dw8sMOehJsn5BRUjHhbm0d9rzBiQOoGy7T3oK3P+RF
YBpwxUgiK9iBFT0zzGK8r024lM5Hhgfxtp8qtWxDeDn2QJMgRaidg2+AiZJJGLDROn6shILqA1Y8
EMnjBKII/3D7xAHnvlARkqxPfacY8NA224ZZaSFzVukrg1nK2gGEUI2fFNdh6vDwEeGIbZK3BCfc
H8REUfAdLiwwMEcJ/9TWUf3gdUH73TZXesjawUzu4tj6l8IZePmPq1jgKhWte1trz05/azeP9ZNL
gPHAwKy501sZNq+ermV6Vgjd1dllUXYMcr/HUrE0wn3SyId4PrxQfAfe9UnJI2Ho/WtlCwfFj4h5
WuCHZh9STZIwmUwey2/PS/Vu1SmUb4oiKQ9CQ/CzF7vMSbCrsUOo3cK3UO6vLNWAI54qzwM3KNvw
ph/74rm37uweg4kCzg0cDJYs6GqANGbhEtRhZz45yRExOUQ4HNJEyWMy6+kqhgz++hxk/fJL00X4
r2MkukCFzDAoCNqrj0Ov5vUNMznThvSW5LefdDre9Z6TPHLgQMjCuDyCFfNBt278kSn/5v8dIZ+u
sbwg8cD3ifgZVUr3s9sRKNlDKufkrHXWON/OQLJXiL6MHsosl++EPVr3C3G1iZ5NwzmJlZJXoUuR
8qrl1pPuOn75y+w6qEZX68Muy7oowQ1CdHljuAHgkK8z3d/kgHnVKx6dADQWoqjzNaxBcAvqyvYA
BAuPuFRcTlDIJ+nDT3f5B+BUJWEdKFbN2XgqNbuAkeeC1W9I7/iKqi8inSWlG4NWM3UP7XA3DSA9
Ydzqeb4dvYxSuU3m1yk/aL7y5jtlLxR+BnoYBBeHpqSii5UrXnXuRHwtE98vEx5IrYCzp6aHO6pH
50L4D2zMSJDlD6yDOOIMcJP5pu+jpTlVCr/uIVAcuOeMCU+eXF8mdxU3yfUx0Cumj0GtS0phSCbS
G27BuLE3LkJlcu6uXdyPeArW9ejmUrsPkw+EvAaWhhXAq+Fa9VU3MaU2/LXkH8tYyKfGL/vzNSS7
7turQAAsw38MAVn9E5Zd2m7GJYVbmF7xHQlA70wsOESEa6M0HV7L2Qzzz+jUQzNi/OqVfW6jrHL2
vVmuD7oQIVcHJqnXVJQ0Q28MD9I3ipwjvq4OB38PDTHxHz2TT/FNrLms3dW1Cs8r1RbygruSrWDE
T3z8YIk5Vce48p1lmw3xCA3G9sMOdEo17geWFrxNo2sMdluFQbh82yQZ4BPz+C7juo3Vat4cQN7+
gwTrhfxMvzTr/p22DiH4653tDld7392zSwyHQ8ulAhdGVnFxx9BYLt+jbSYWi702P4XRiX2U89IR
3h7nmOIczluibdLI+YlNiufhv7v6q3jlZPcwMFXNBo6FGmI+pVpbIa1pnijsHKpjNiMobg0dIme3
HkP6LszIKVrmhW534PvUwzWSy3WJfsZgEy5e7Tw2dJLZjfQHqlbGDv7iwTXEwSGAUQi/M9JJX+gA
Ed4Zh6/iz5jSuT70YARelw7A/haCuqI/ZZkz5LdlVqk61LnnnGlSwrMiCqg8e6RQpik9Rl63Laj2
JIVTYG2ioKMovNpCEU7dfreC0QkPPlu3v25c2AQ5Ih7uWQddzZnQaHcpaeyVT2OB10fwgwnEZBN4
MBYWdXNgAYPEDmX8Sj4T9Ehu1Qhr3O/00tNE42uzY6nbPqYFeextlwzcFHC49/QiXBuCrQdwbhuN
zuyi6o3yR+l6at9Gkt/iAcnXFdsuTD2snwAL7/Adlrc9tMV1uxYEy2hJqwtzpmiv+OeBBkoPKeiz
W1/1eQr3wO+Wt6boHOzNY+zcFrQqhZfc9df4nOeyrQBmBcu/WOgp/+Aom5/qOFftGa2WrOxGIZA9
FbG3XEnFrmGTGM14SH1KLSkyXzSXC4NkyiLKY8zxppEELT3W4z5ps/aTEOJaPfBtNs2ZDB1FbTYH
h3aDhkiogMfct78FIw/vjCkc6i25PkFTgWCFveNFgz7v6MRQ091QScRAnVSS9pESX7smfx9tvIls
VQQ418Vkm7fnCpg0CB+2YSfVUUEBS5Bl1m7CC0UDOoLp84ozUJ1QCcPlrRoVIZQBcsOpD/oy3WJl
v3ZQUoTTPo8p/p0wNrXzEi1EKzneEPseWR8ET07LXuAx5ROiLj1LWPEEBFiPyikwqWoUr++2pnJ4
o00/4S1QwXJ0bJ3foduL4FhwgpyNu5gMawgwzvs4kBPNKRzAhU/2VUbNA8FZ9xjSagOysm364WAz
DP0vyJXpK0WqjT41ZeQcTT3SRuJ2UX8uI/aNTwtyZ/FNTH6CcxeFa/7bFw6FqHBBefARSP3uY8ay
cVZO59KZuZBanzsnrS9mJZW7WfrSh3OsCNZvI1LP+mwn6NioYLGsDmpyFkg7lvoG/omBrOPxd+4c
Oh7YSsyoafSqyPRhBoG3nCH5AGTPoH3+B/xwwsuErvfM95/x90UqV/vSB0WAn2Cspo+qSlry1ArN
UNBRzAYSvaXZ8zrsg+PIW4dkDsVO3qa3FSBSohbTpW7Qqh7dnhQUuwvywzSi5u3edAXcQQSQlfEX
jC+tlmZI1n1iDOhcyUpGXQJopo/ZTIfdVmdZ+THWUeEfImrnc9rVV/lgG29M9uSUOkla8QrhXpFy
njDRIHCw0/WxQxRe/IcQEsAbQCJjd9+yFFcbfDX6D0y6jM1TciUdFoxyCGMzCRonrAoK+wqueBtp
wSQ8xcbFSyjcQj+1TGXuiYuC+JDD5CEPF5E50T/arI/L/zg6r+W4cS2KfhGrQBBMr52DkpXlF5Zk
e5gzQYD8+rv6vk1NjcdSNwmcsPfaAnUWGjS02LipV3FFdUTwmB26KH7Owjoa9qssBsbCk/yPiaih
vePJ+0tJbS4IRVEgC85i0CjzIP67iZ9JoCRW0bv0Qad/RfCM/K3jGOQ/qNPwjS4Ef93o2D0ZRbqs
/rpjjoJ9S2UXHUC2qORVR2N2cUFcVv/wL3nw57C/SpR8+dgDJDRM5gns9qyYjxr+hH1XNLPib+J6
fX6K0DsxFMTADDLfbV7nxEc/s6o8xf+b9mSB7liXzdMVIEYEWR470X6Fxo9VoVHLywgIhEorzpb4
iyzAEMKOBAwI2aTJHghZWHilFw/xUeaEMgdbaXOSGHO0pNckyov/xjBAYxaAP5sYykSFi0nhlrWJ
eZ2iKJyH9MUO63xnFpbF25ZQ2mQrpnohMhGj2aPkrhlf/SZK2s3YT01+bGZHgYSIbfrASo1fXA6a
cL3GbeU1nmACboZkxTNgULByTiF2+aHC1il/sWLuvhk0GYinsIL2cdKj0x9bhUv/SEzBrTJ0WLSf
+7ovT3ZA4b9dqnDF1Je6wxWwrP1B3VNXBEhQaT0suVbJLhvbCHaxRv++A4boY0cNgB0gsifC4SSG
aEmJI1AJ2XxuXSb/MS7iyIAVouMdHbPzjS6a7jFrBSjHRCldv5dLsrJm8rGuv9DXg051QlrGLQoJ
tGOyCOWJCD29HIK1DbqLqTK/vaPUs/yH0vH/g7E3QawaZXhM4igi4DCo0d+m2On7M3mCuOYWWGMJ
o3Q+sPdoyr1XsOsRG+IAXxVcmlTC2ygQCq64MIYT041u+kyjLgyDq0eZvHw1qx2csyWK834MaqxI
TBrVe4CIJdjmoyJqC4bBSgiDcdoRCWCQdYgCycIEBCDiITjy/mTqaOISdl+BaOd1HIgnO4FAz+DR
DYWWt2gDBRFWjAz0WNTRtMu5pDV0Y106mB2svtmGRLRXQ788ghKSCnVsPN76LuzUe1l4yXyAcUBO
DAp8uNztLKJhQ7gsTFIuXH1HnOUNaIU6l95ksQ6QJq9Yd6wR9LCLzTJ8zIZMJ2oYBGl7Jli4D6JQ
6jdYuhO5k7QBX3poWSZ3iIk51iGtCYT8xFZtEtqZmIjlcXoGaUU2BT2pg21NyO4yjCYY7gTN8I22
OIXm6Iqmf+A1zdbrUs7qd+GUdO2kdIzrXVks4nskmKjbJmsXvo2mbOjK8fKTTMpJmm3xT9cLC37a
gT0Mx+CN5jglR6HwnJ6EERE/2FJM0f1YGS5osBnuW2b6+IFJdZlz52UVc/LGmLtGtoRDwU2ZD8MK
Gu2+NHn+aF0Tpdu+HcjacwrdZBcunvKxpm0lCtIN4+jeMmbFqu1N3n8F9I2jGy4len0YkgemIE5w
gYhpOSxkkj1xmQmzYZEduHuz5mgwsxbYnEQJw+PU984ndn75J6p64jVxKvdH4oCqf5102p9mIjwN
EVLCIJ5OtigaqLOp++STXwlhSEkHKSZ8PZphuTCl2I7uhA49cUfWuok3kdzaMr29mwlzk1teaihQ
U7ci59uEPLzLLl0XX287BbVn5xqnPLQM8rxt3eWe+sUWvdR7S5TTbQU/D8l+XUF9o1Z16u6eooHU
v81MouELD0xD8iHTS7ooL5neg7KlFBMFsVJYvmNUo+7MS7FvIkTpO+gHOMVHXL7/lJyjt5KylnRm
m3U/0CVRi0hrFn3fmVb2Hx4bv304VNpnZOiwOIHhPn0Q6QGgKUDL+Ci6DNU6Wc0odkBrfdRkQcVb
rBeQI3JOe59N1Txd/DqyYldKjwVJSY7z06IYdp/GYrLT2Yx59AzSgLmBYmoR86NrEodzPnPylsDp
bAiooMtv4oQMRRyhWXSKej9EyiNxXZ6JCkeMDIRMEvVHhOS7Rw/h/KAxTuBymWG4t75J01/eHKKp
Zm73idAHwY/vY6vcM3nKWLKnlWrGD79N4vVMt6Zn+KJtDFo9SlZxGvikmX+TBihu1CS/eiaJY3lc
dEibkmE4O+NxS+tDR2Jm+8CqK7pC4vV56AJMOyAXWrjTK7k11bUGzeYek+H/fHYbReBJW2D4ExlZ
+3hN1HDMFViP36j05aOxFIU7l0gMvZUD5C6qrwXYxhYBSEZYiTVdWA2bDuJAecQnOGOE9B1Xcnkp
tyKHwFt/zdILmf6WZvxVw29jYjz5eLjefUEuwHcNoiK4xnBmgYnFYard7inKFJrqHX9bszhc16XL
6IKZp8cylAvRwECKKqKPVzgDPNj5zGzfRVzzAlLBtAdjTfSLwlK1+2m1zbUbKzHvfFfhXW9XCpJP
2qIsPbI1mBmFl3K8xB7UvB3FhhfvqykY35pF0x50mTBQh5bcP7UhM+e9HGTwF5Ow5nDUXB+brmnk
RzHL6Ap6sviMWkIuNkS0aPLyhqD/bgdBR923xC0QhYtiZuOzIKPDcSf/CTFnQlpe2I7RfhrGpsX0
2JZnD5GNPi1ta9WR8QzJQZSQLG5tidL6SGJD+7WS4el8CrGQte5AxavoZ5L5RHqpfYox+SKwcPqy
/XYcZLrbGOwBNWzQIiUkhM9h9JENtfcblu1anicCBe5HACt2I5Nl+g+qRRHsVuVhl10DHN0ncihM
sGd61taX2aw36wIAJmSrpMDFrPcwsqN188c/oZv6P1nXY/WOnKlasdcR/5zNDV4JXKpVds4a1/mF
u33AlBYhubgjnyERV+rzBCn0InvjH1tCtNIzIb3VrtYJco0t5KOkPsUxQJKr8RYwNPAIELIpBtpb
Opo6u7K5XX4lOQ/pCTvnwt0cZCR+Dj5XKJI+ODoHKnvkcWtoev8FWxyxnXWqM2+P/QgbAUJVY0Bj
KJKYIKvRueQj83OI6J7O8n04VQHpGXCKFntrIfCXgCkZ1s941sY/O6Ia8z9lWWJRdOpBEr4Cjh8t
34b6caWy58/B2TuwYS0Hd1dg6PD2xESRvxe0ioa2pp1bAUFgDyQ5iv/xDmMVkn0AEdOeaj/+p5GR
TsiPexZBraJd2Pi0/cxxhir9SL2GkeZjwBomeSEvDp8lkMYY4yYvCUKY61KNnfePKmQtDjMX1L+W
LJyvbiJE+xxHPTQrw4JmRdgg2ZrwBDbxBXvFcCGVIE0uXT+6L1Mc1LyWbCvcQ4WfylzIjrD/kcos
/jRMgarbC1NFe8w3AUvQKerW3SAgdKMldMYHcG3GeZMzVqhkyZkyMG8sPRrlNEeyxXSs1K81gBlx
n6TMsv92JXEBxwVJIp8pGCv1yQOI+WI7QnpKThlfvvwZgkm45yVHzcd8q7NOdQpDT5SYV6X6jya6
R8Bv+YouiQ1Ikt05rprQRyqmcH8dv6AAj3j3CEtIxkGcIWBhKHaQ8iYnd+GhvCS4XbF0SMSjnEgS
Gn3iC9WFJLkit94GCaNcvZMWWizoFDgnbOI8x+ca0x6XkEgyJ7jvADM7V+68bN2nMfD1PdiNIHh2
3Z69M3aXOT+ImZ/4AXU04iwz+sM5cJzAO6+hXzGTUwFWrRlSl0cv4/j9Ie3D6oHnNCHhbGZKD/S4
BEATTnWwz6FjKT5Slsn2IjJEeMyI/Sh8q/E4AIqrhtBjQdzqT5F38rtHOxO/jrgTAeOzILzEZtSk
7QZF+Mw575BwthhGrbAJmru5UwRx9muNVh+CTXwaWVKRa+9O3lWDDbZHSkya7c6JIqaL+FrqnR9Z
5R+QGITVh1ew+jhnhpL8Nc5AmGz0lGbBPVETiKDhSgc56oKiDrIXRrI+zXvJoCA4Tj0Ub0a79Q1M
EfvwWUGnh+xudmvq0LNuwp5U0xcEVqp+WOFU5QcmaclP0wIpxbOIHO1QT2RkbmvXsJCiRSLHz4ad
/XTW2X5moQmcU+d3obpnpoaXDylluRuAlPxtdKeQMwaFB891dF1nU+PtNmgLAwZNK1qFcrPMAs98
obU1+5rgm5hcK9U1p8khx3LvDxGZrgIIi3Nug3nQF24mdz5FHt3XM06a+eYtrGl1pxQmex6zrN+s
OA0IJVOCuJ1IJP5vigdOlLGhEjvKhYHFJkHQgLS2Is7oWMeKmHkMnqBO5eSbJ7TXUfUWMra7RQhr
eeUXWDxORuQiuzKJIWx6HozeuOqW6ivGqL5AGOjy2XkOxgaZS66BrODyRa/xDrA3ACWIcwfFvUEe
EOwHXYz5NSHTGRGuo7LyunRGNV9rQG7fNz/UkHx3vuxD97sZ2Z2ecKOn8aH1Ru9hiuhfsHxnqbOd
S6AWF+6bFfokJSB/pxs0znMBq4rxzNr16/RiWtGWqL81xIGLhk8WHLTPCOzCZkIv35ks588byRTU
jFln5o5JInZgGjLFyMat0+yMizp0IAB3ISrQKZ3F1RlEEG0t6YPdXVDNJCvGjOAYIOcqbQzhZ5yd
YCwgz2Vbtxyih9vWBdVSkdeQJTVArw3C3vBayCQlQxyiDbJ30sPpiRFDAXi9dS/tvIbF0UZ1ofak
3/DyBCOQF8iJPAgvzJkj2EJLzNkOvsQxW5uiWUPrGitusXZKkz9YWOb4Vzdw896Vdg34fAL+bPxY
BHoZX8nCG4pfAfqcmzpHuwlVAzk5uJdZZp4buFeg+CDz4a0vljyAaIUp+RDaWNIuQK7vkPXlSXJs
gwxY/8a1fE5YKHIoquuutt4gCQgPVfNBo2t/icBrXEC0OT4EBmTBRbBIcmjiHYUwPizlC+nbK1ld
pgLcsce6WEc7ybGKoybv2qMO+j58U3FOV8kycj1gw8bl0MP8mZB9s6lh+2TY4uehDN84XlGD4xwO
eJ+GUBOHCGnr9ziH8m8GTg5dEUclHNKYcREyCyE+MgavRFKiGCSaXHT+b5uXpFZTipAMT5dJ0GTS
EcQD24Tr8gkVEElentt4j/0S+CSqQRunXmzHkHNs0ycQfLCdD/AeZBnnYr8ga7qFngS+OK4AWl9Z
NLNHadBUl8eAkQYysPT/kchA+3CF6EGKi7IyLqDPB4QIDDWVDAvCiYTSabDqNyoUaCVszPAYLhFz
eUirvV9d43rwDx5DCmJd+iqwO0pHyclKFh3K8qCwLN20RujF+dPBZccdwfCZ6znZQtVI/+WT6Alc
bGfQ0vHq/dU5KXxpleQ/9EBgLdAg/oUeS7aDi0f87NWMyjYEkBfOD+cwUv5k5CHcUyQS/Vk5boik
rII+eNe2Ch6d8nTfnHKLKhYRHKDyh4x2+3fNrKrYhUNYvIpOPVpt4+pxKKy8C0Nd2u0y+B4ZMUsI
xjFeHOGd+sAqUB+sA5mJg33IOSLQar7Qp0/Bgd3qSprBqilzqmopqETrkfoKyt9qGuyXNf0jlCIE
gBDsm/JX2Mk5v9dyLf+4a6vcfV1jbdD8Zg5tz5b+ff0pFzSEx3r1OrtFnUr0dqrpCS8uo79x24Ru
0W2cMmiRPDS1+Bjm0nz0bh/2hzoybrwfCtfxrm0aJ588E3N/hGPqpx9zBZB7GzojA/IwXIL7eqGn
2EXo/YiJtl1KzFOfyIUbNpGvcWQIp+viaZ3fh96A4DSxL+5aEk7qHaASkkEZfHl217oqe28WgfPK
K8FkYDVivxjvbIzebivsONb3eEtaKtqmQbWzuIu4isUnrLrDeQocI0q1QO1W1NR+rwLnn3iesWDl
VwLSuuY3Y/MJLvSQYZVaeBJtUj3T+aaf4PcYrmHFYqalwyRVWz8VDl7EtEbtW+9GYgYQ2bUBHLnt
kLXOdLc2oe62C31P/jL7/cAhZkM/3sVIzDASzoz5wJrhSbHIjIc+qRSHuhZ440ZH8zPeNCaYUhiw
goLiAZ/dMT027Yj7tavqLoaZDpupY43RpwWzs6LDv9N3huFkkwcaoa9xIhd5ODY8mopq9NxWHDMC
Tcx6j+s4YyHbO9jthyfZ5b17oPPq2velESvJXZ7XTfGhzJMRH3mQ4VEeAzzOz3WnNB8sZDmgE4iM
NW5LltnxchlWZIwHS1xOfd9HTRDcFfnE+Xh1U9WSrIJSO5rB2XHOKbgHna+PrOW1/mEPZf3PhA1p
8T5kNVpmIlBgJWzdkVDbXTF0a3MnGNajJquZ4IIJi5IJXFQf4o6fGaFXR7fhj79kFX4nEGusKhDq
dtp3LoVmTn1cRZ3lT32FVnNDw9/zH9XGZEDsUvIC0LzPw93k2sp+FWkrCWBzFkVMg6iabdyp8UoW
jVpfBJw579LNFXAox13m8KxphO0mpwQlPpQ8CmYMTbBQ7qoeDNPRsD74Q/9j8AaUoYvIjCISJRWX
dAMFKAUbRCcFPfQysFLV20R7cqU/Bqm9cyF8QkIIhGl2U4uGeBdLR1fPoiDzb9j0AeG598PCxYXc
awLYdM/6IdDPhfTG5p5CahnffUP3y2yzTNOd71hcgx5CXNglQTv9mXxvzR5wzcu7xtXDKzJvUZ+8
XkIHCzCDCAYGLXE2i0clWDWSWVDrNoJNUN5Pd4XVcJArk1i0Jv18I4K1gKK+mgJ1LDagMvopeb/M
HrBoUBHJQsm5mTJAYkhRRQwBnS9GhUevj1F156B4g9MSryPrNhIzqy2KLcJQQTXjRoopAwmQDYH2
sWo3pru3raRNb3pg0kTtWrSDJaEr8bmclI4+Xca2Hy3KXzQviHDus6rI1wdnnkX9G8TIkD+ReMBJ
wIbfrMjBhyoOXzR9Wr+DtWC+29GhZG99KpMTevjkE21wd4ZWhuoeXZzgpaedupvrHhXjdCvUiHVk
4vTKwqEPrwB18RUIxJfu1vTWtSeNrkDu+9qdgqeMhxdDWAXh48HRZDrsLNfeTzQgpz/KwNcZDkiG
i5vBjYJi5zZdFV94okmngPB3y2cw3RebkWrY+QG9ACSRcblYvm+xNT6D5bseXQGqDdiz03XounTV
J1+vbv139aPFufA3hPVL7vb2ieRXK+4cKfwPKkNVV6Q32wLcJnQGtCXbrhgj98PWyi7lke+iTFlE
Yx/0mSwScfq7yzydHCovLN5zVqnErJW8fNj2bgD1FxaWccb6O26mt6RI0wGLvRwwUYLCq9yDT4VW
3bN+TpLfvLyrBwyXhT7ahT5LxY4O8+bbn2pDXDL+piGswQDIovieSoCdt7OSDqjwpbyxTko/lDsZ
VQz2dJWMaCh1nqv+xfCP1bn0OYU5Q5k8q9d2newliwsQDD13C+k2RYtFuQtgxgMJ9m+PWlkE37Rh
avyoMZZeeMIMKvo5wpklu4BGkER1BeU3BUL8gw/LV6cwKsiozyDbdx8Vm5OOxCm+dcz8i4vQrAcx
eJCoxD984uIfkDIQFQjrajQHksbkhMgi6SyjkLCeGFFF6h1EZEBkWzU73hsafdUeDcIj91zeCECU
U2QYPQc+fh5tprk6VcDPs33hux2+T8RxV5N1aUyUEi6Lvefi/KN0cZKz6Cweo3Etyh9e8uG3weYO
TTYQ3if7I3LpFqiI8TELJKHNbNG6zyZMXCJs5zF9X/taP4GZYnLd4nZA3kawNA6PVs3ND1VZbP6V
jsf90vnEYu5SPeT2grmkfm5iHf2XgR8xZLJLEyGGjSBjFdnUlFuk4XZ9D62S55F8NG/reGwttxMT
2Y4VDlfRkYVqghS40VBS8sZXL200LCVuK4hUg1vdKqbOrT0WF7dIdTTnhWVcSMzoOZpmZDV1N9f1
IZ9sMOwMlRlRkBDZSRRGaEzer+1YG2dx2iKRGXJml+ApETNSm7kDCSVaHjQx5c6+9H3/XpaORvOx
esUj1wub+DmWEpb8EPos7lsb9OE2dzidDqSo2OiY2PDGBgeuXUwfSXmjDVVDlA7odgRGzDE143fp
5mDXIgBCGH5JQ5jxH4zMTaVXvzYIc3jPKeTUxmBUgRqLPVqOz0bHyAE2aO1XeT9jJf5vzUGFbwej
nHJbL8xyICKQhVNDdUtfXOnhrOKZX97Z7FFBwwCkG2cOMcInzd0WCW9onH9j0edXVbdxeWnXtMtO
TpA2901JcDamv36e5cbmq0d2t2Kqs5sxlH1ZHHLpJQ8g8r1TORRXLYamuFlo4/bekBwh/iy+JHkK
n24CcseRwyePDVzuFJNCv2V+7IM3Cor03XMx1xz7WqK0PAP2ru3XjDcA+ar14+qomZw9QwiM/s7I
+NDhz7WrvkwyaXtPzA9RnuhjATbD4m8JAZsw4W+iTHZsGt3mDy6L6J6oXAQMHi6Pl9BI8ofRTCjx
GDkMvfqzu4qV/SYAFv3QuP5EbowYavfJX23uHX1uoxgpuKPKoTvouaxMjwid1AQNPAwBIRV840di
ucZUfiFIMjdU8wYidOnQrLDCZ13Yi+gvrqhI8UOQ/3xCjzOHxB0jzd3U+cj4AT+jAYcjxgW7dO6O
gOybJYAipeiWcNzVuF2oPO1d3JHMfVBGRBfIEsnPHILU3OnK9bpP6si5INOes+JbAsl4B2OiiQVJ
m3/hMJtjo6z3jiUj/JdxIxN14dIR4BEnmYug84cYbYHZyR4WHsYU2/5Hfz0vJysKcH0dASDvaLI5
9DHUcRv3iWATEvaSKU1mAj+5gglef6NKWb+xZXq/wRrzy8iItQ4TPCx1hxAJ0S1KB9NdTpjLelo1
JcMWPwnWpZhS8JOIaHflk49jeyKJQ9+cgjTnj8yNi+AJ9VQjkLlQcfX3fi6D9Q5aobPscAuG+MmJ
UIH95964W0NDl8S7HQIGHNBV1T99F5jx3AFogm0QekV1TeBZOQCZiUV59gV/qtgkqDIZBqO15/gE
GeHeA3AtsRXOQ/i8dhMpG8j0cxKsNb423gYSkXOu0DevE85fjPCudwrhk4lfNpsSbm/UBISm4Etr
d4NX18XDTd3+xltCnsxYVMsWDE4hWcUu5Um6fQmyukyI5/qDlwXx55RIddLEorAgLZS9C+JiVOeC
UE6YbNT80OyxHJGukses7dt3pypqGrGcrpksWwzxe2+uCdtRepYT3LXMdL/tIIdw5/XutB5Z3JbL
JWKuxe4d4nLzFx1xzAdR8H63X3UASPCIr8Azh1s40PLul848bYvyxv4EbkGaCGutPomfvYL3nMpV
BXjGsPcDWSJGbTuUHWm1mwKtyka0Dtm5aUo5dQnieuwB8aI5Tw636xwYTEWSllTTTd3qufK1YV2W
sQVdxmbrEbQutysBnfNLRSWfHeBoiec2Bb25EbdvmcFmPeVH7D1lzIij5USt0smgJDK1uBMiqk/E
TpJVQYu09ifAPQgFCkr7r2IJMTPEnLSnGZUrvy/ysyeANEHyA3ssxzuTBj0lTzKQB8h6ablnf0Fy
RZL5DuzL2YfUFXHkvhm5ILrTymVfagNvgNQ4OcteSK/3nrJlXrltcPIjBkI//TplcsGJuOb9/Sy4
nmPZmfiQKZfJFAvZZkXpWynybtF8DM/0EwMmXnxE/6K69/orGQOGrAKb6zve+zpElyu6V4QZBH+j
56B/GZzSJAAJF53tdev7jwV7whV+JobRfOjXn5b3PaW70nCNGcv7Lq5NFn2AUGDaJlATcL4SVRCe
8NywAwckA3Ovp/1DcuXFsjh6nDrNeaQLm/cDpOVGH1ie5HLP9+pids9MxG6p0t6675nvxONuaNm0
BEdUHRPno8hBUrrPsizo8vrBd5zj1HrLcPTlyKcgc3YJPIop+pDCWcSbVr6paLYclAidYOa0E3me
hP8sfJeEFChSOxCa9YDzGjjYaKyMHXnFmKxWzwgXl+Wh6LBX8SyDsW313HGZkpRwzzJUMxDVnG5H
AAn+N0sOiRCWvno69g3I+TOSSRRWeQlRYevj1Hi9GcEy7menxybRzON94VDgku24sNtxrJyYDacT
VeNUScR+hBykOIXQM0wX43Bh7DDBcHSSt9akl4D8W2D1Y5Q+MlWHAWTw6Zh9GKnVvs3FRGYKZUMG
ni4llfIzKkV1H6dwDEhkxjmDYRsp+OSpLcNSjvPE6aMfhaAEIl6Phnc3Mi9nxNBk+teajiScMHmI
LiRvkL7YlUl6dUsnit97ofWpIgOk3ATRjDSCJLAFNRlj+Zs2wAyrEs0RZqc0d2xfs/AZ+BEEX6b0
0UPtCoKqWrxp/1ZSLqcdAkqjtuJmUzgFdWZhGvkxXbiDdNWgq/LUqcsWKK7aJ22AAqiJogP1izaP
HalI+4oGPdyngDi8uzGKh34/EGSiNrMGR3AoC0nFNZOnVpwtWLR/fWpR2GFHBLRJLuB/w0p+3CkL
QrDeEFtIVDmxfMrXcz8bgIR5QcHOm6wIVgeTNaTHic0NK92w54p+6NCThB7fxtjNp7Icx99jYScf
RRN5z7eUb3AO3NuDHvPuDu9sH82ngDS+8VIKWbnoeLhOP92+w31QG5hDSLL6mq/GSMtms8ezuEXo
DsBxoI357sOunFEcLP0yI8wE7/KViKo9ghOrxbtCDF4+w+9IhgcLCGvl3Ke2MBbmYnALSs0TbHaS
1TOzxRXSAno1PMObnkFb8RLUIeqDkFztiMV9RkVcULvjUyrTMXjAM0EOEBuAG6NlJVxo2bZyZMtQ
lvN4863UJZl2eclA0Y394NeSkztwCrOIM2sTVMzOSbKbiLpBpcvxz2a8WljNJntVRQ1tFE+lSoqD
zAi5hM+iwQ0/l7Vw4xuAxRntc4xEH5lF73f1tCmJsFzSAw1GpfrdurTxb9+pymzXu846vnUkt5W7
CkXyA5Yz+5I7SWE2+F0Z9Fi6+Gg7Qi6+bxhIPtcDhTK7ydFcvMhDpelj3H9OnTSnmzGEtB8IzSzO
IaLp5dhBqlVfDt16QUYL6p9iOztFCt5vzSu4lOM8rl+rMghxt7zcFSBdIU2HehYO2c+U6/qWfxWb
oH/wGG9xHzIARcMe+WWVsC5FUrpMmzrp0LOIMIfHpjJGxA86RF5yjaDIsRGsE/SRO+46Xx3I6HYi
0iyIJ28fOAAThagz9dk/YqQHrLUdOJYU+eJhClkGMBU00B39W6vlRrJwhNyOji2v/kQeKjROS85l
dPhkbQFQK4luRJJIHZA5d05v5XKvm9Tv/jIMtExvElcEmNdbmbvHBvwRKr0KQzsGecjPazTtkd+X
6XfrRrHcK5vZ9CpBrWiSLV2bJeun5br6m6GGs5RRo6h+Ee6CH2HXoRCxFLtj5T4UeXzzTtH8vg81
Pr1n9o6e+uy8yQHiIdXs5netWAd/by04lz1y4VL/U/QQKmGpmsHGGGYuX/+Bva1fo2VsEzi2VDpe
9hgRj+6iaMqLAbNdtczDA27OudxzDlbNI4AohZYQxF16l/tIN54Glwb7J7Ej3Ke9OyqbsDxG1pnh
lWdJE/zxKSfkTfqbVJ8eNxseD80U6xILmMufC9Y8JPD12ImcvVvLrsgYVnvdTmLajvcU+bBv+D+C
G/6OrV6D9FVhb2CpyIolD48tq+X5Z1SRO+DMzTrnYNohcI9RP1Ezr2ABM0hEIRkbuxFFWEz4VZQY
gWm6psTaSocMFfbcWdjeoQKPU8LV8lWxcEHVMqfn0R18AberD8zy0xIbHB5nFbAihciLM/mrLKib
EV7KLN3Nqu0WxJUmru9s2cuW3PSMDnpOYID8uMaHY2MYRU0IH7gEkkeYH9wOePZcVllxJqDuNt2M
/XTMQVmGcwfUBTBz1MnjWqyDfYBBGyombhByEPwIG79ZRh7VfqzjJTxqPDbjoUObXdht7U81ifeQ
bsQL2UEkazKcksNZeN1IrnCuyoozD0uPB8CkTWYGz6AmnZDkcEtvhplilTkgQcRAaPJj6htouPAY
DlAF+6Y81UAeVIsBg8OQ9LQ5dHlriQ4qxGZhN959ldM0Ba9Bj1CWvKUhIJbIhKRebtvCZN6IlZyO
lv0xk7C424UF1hL+JduKn0YvZbPFbTeajU0Tob7KKBuK7Mp7E3rYokt0+S1eApD5G+JCOKUZCQsy
/FIxJFDLAhBxm6joAyiYgyKvgXWYBfAErwhvAR1zxy8zcHF/WmYf3h37ilL8CxqU9UhxrQO+GLG0
igiTKJmGQi0mzTwQyObBNobq5HWp9pAYLqwULnXApPVkVJTf3I7C41QnKoTMK8wzaPAmZv5bHynH
74o6bv6LvoGxHxFGMtKkofRQUhSElpErzxjneSIEg65KGR565fZBEOD/Zq9+H4IeV0+RB0FHw9QF
6IQTtM30s6b86uML0+wRUNwW12cOfqfB7lvlDyHEIFM8ACdsTXRogaz1/R7fr6xBLDYiFNEWbD4+
6YXsA4N6PSrW+VA2RVh9JdQB8zXiyZuOphnIpqjTODes0ZsxPs3WncyxEy4JfM6owBUxtsDoatxl
IV3pRhk9M+6fZmTAGTrOYawleDATRSSqp9C+9rUO7Lmit0INyodU72r0aiySUSswMCuq/BmlbM+c
359Lko162obtgg+i2zUNNf/OMfFEacT8gm4ta0inQzktN6O3TNmJgY2/nEI2f2LHSku8Sh6g+CQI
Vf7hlGfIWBeBumu9iRBbOawffSWk3ou6bAy28BH3lsIswkzJT1AR4DZgLtrZbD4TEZX8G1uPOOXO
T6LxH/IQ3/+mtXE7vhIUcNsAGYt/Ily5N79QzxF7o60HXaEtxjo8MNeDgVz2o7NtiVZj3efNzswy
jxNp3HV4+gxGkzVSP2Vk2ivakAKgXrnSRblU7RRElW8xeaQSM1sEkhTDeF/m13Ec2vgKdGFucTNX
6NhSQuzlntUUpVqYpkSWhEXOgxU6bYF6s7X+yqEIuREpb5R9OlObr6caZOPIs+02yZVTAJnUNEfT
n4yt46uohGXli+MMpbzbUg83CvkHsynqBIbiNGybqIxaf2OxywGVWALeAQfkKfFKcRD/doEE+E+L
RyGyp7oJEKDQoGQX0mXC+RGpeJGfx9ifxDW01eLvSYbI3sZZRRHqX3rAe/jl/XsRIa78DpqUqdz/
SDuT5ciV7Nr+SlmNBXtwwB1wyKQ3iD7Yd0kGcwIjmZno+x5fr4Uyk72bIRrTdJ8GNdCtuiAQgPvx
c/ZeO1fgtDa+Yi6wKxNhfA+0Sn+2OMpzfg3RfOuMecJSReZfth5Qer0Di8HiTw4vI4TSX/I3e8es
HrAkZ9ZxJrntIw2csgDlBGEcPV85RyQGBoPFmC8eLhvomz/bHg0YNFLPm+/JzQpvC4hP097PMlWt
mfAu4TWF6RZblzRnQmZqNz+gMg7lRpSFV9EDReR431rMmnZtTSzV7dzS2X9kWkUKB88nLFhuiUda
MTBQe45I0PLCJnkGoWD/UkUUH5BUg7nHuBU9yaoLqovYsUFfkLMDF93RhnkzBT3OX6JFs4felH2x
y5xJaBKWPEmUHqjbaiWdqHms8jGhOc1itIsRN+d7HRXBrZaMtg+9TbeL2J3Uw5baExW5NZrKAR4l
Q99c2S4N6NswzwYH1HgnMTc0raYhE8TG2hERFgQyAKR7pMcyHl1D4PTuBldyTMgDzD1kQFc3cHmJ
2zEcF8epQDxESC3WGGIoPMfY57VPKkaCUiCh+yxronrqiDk0waLGXaFHoIRwbWJ7hSgtQJWJ02lZ
rTG17SqHz/jNDzCybVzfUA/ojoDWd/kQ3FeZGf+QRmxe5bTJacT9C9JleArZfjLPy4KI9x5RYja1
MNjbmFYaON78SoGpQB/WNuaikx59jwwkcGbJAi1sL2ENuMjNmpndxkmy4UMIamCXJAMoG24RHXui
CJY+E+4/pIC9JJvLmLN2YzplNV2ibQ/KK8RpWCLGOHyl6pscQrzK4KnD66EuBhWSeIWzIXnJjbZ8
jwmP/xFD2RQXS5Lzk1EjuVwzZcwvKm4p2oRYyWnXCPI2ngrReM8B6+iDGpMyRf/F4muiwa/Npwyk
bnkkjaffMffjKWvfJYjQLtWwdhGfNxQ3gGNH4M/+O20rGzkHlLJ0b6rYtg5mpaOP2TTnH5rhEomL
3RzvPQi2uPKM1NQHSr2JMaXH3ZNQbQZYVfl0PA655uBuMsQfRHsFqrlqAQlKpuO8KfRNCgW5Uyb0
zEhgmi+GrnfhbyG0v0Zq1QZHfkEbaLNA+7zJTZUw6Cg9TnSjkfhAutu0EZctHsZo1dkjvip23vxm
qqOhx54wCKhElsg39gxd52qe6+q500l3wucITsczdJJs3YA6ct21YjkhRkH5vaIZBPMkosn2mht9
86OeTYz3XjsQhoRYJHb0ZWrlTv+O8472LPBh5z0YJj7KzpLVuGK4Z/4k9nT6yaQ1766q2UeOuXJy
P/gQSHgSOHVzYx90RNL3qgC4w2qKGt7aISPX+XVXaZXvGo519tp2K1U/ysxnEE6snbdDHtiR8UGU
6/LR1u3TEEBh2TJGXVCCiCgISKJuJ0EN/gun3TgPbRxHCN3WQysxTARhaL06jIPVVUMa2PiU454G
amOHGbG9iJYwOxs9WB/bN8RRd15KnEtSUxY7ra/yS2RlZIQCnCg+YmOmGx1R2D/qQiYnnGTBuw8H
b9jmE3s3ag6Pk2nbuzjbI1nf+iVV4joIe6jpRVsHr6C1sR+BbXIYzRV+RTMoYIiH6FEB9kHX2G2U
a5OFRVBVmq0TicufgHt3CSWUhnxA/MPA0YkIYh6J59Z3mXDsHwADekDnsrbf0hA9yQG7BSdiu0Ds
Q9jX5G4d4ozyWxvbSML+HZnJjTAx6t0MUa0WCir8A0xUGnf5JlV6PkJdH0EUZiPIRDPzSnsTjQK/
SzkkjaSarzrQmOgL20PVFyNgM2gaYi88FIL8VRnhRS0okk2Irdhc4e7Q3f1Qc+RZ6Rqr6kXRqPiQ
d5wSLqcqrACE13QAVjMHILUNjS52d6zd05EjhUQMTJSrY9wMEhuGezB9Dj1bDKZ2/0JbNDRvs5I5
wi9sNfi0t51bAhvd9Yipo+Ca4R8h0nsGDXbTbmMXTynnD6tXMc85CR6N0VQRMCbP7+qrvFP2NxZx
192qMIyb9eSmwWuDY6L5MU/4q+WWXm4r1s6Ad5vAbmlnb1WYOpddi30AewlSgowQKDTGm2SSXXWN
EG9qdt0wFQgKkcQY40ZRifm87ZaBC7Lyad09MOPFEaFg5VarZEotD0aDa9UvDpzXYo8LtyxuJpyh
BrZJH97zGgRXHt6R/BVZdL5nmjaobibEwwxOoTrgLycRB+qYk64TQ87D5cDCGB1mFmh0XsQGBniQ
ERkd0Y+0HCal2y9BA47HooHlLV3Pyhy/hbNXS9y+TVbvkBWJbCtQJD6oAJPZxs3ID6KdYqTfYhIC
rGu/dCheaUggN6WzX8tvdOW6nx4fMLWyVj2RgKPDtoz3xzGZBhJcu+atWZZ/t6iyvVOq3j2UgtYy
Uy0QNgeGO1bwg3gvxJDgCqWzK8oQobeLwTc8kKAz2QzOZW3mlyrs2u4HG7wVXQOF4HnFGPYWiE4h
H62lXn9ACRH4j1CmloniNEvgBOnEa71bHOPhbphBfbHHBdo6SBUguqSK7V7cKZyifRBg+l9VzYip
jBM5knXO8iaNlVBweHEoGSHTOKnO1rGm5l3nKJTEg+JQz2whI0o9vg01BlV2ABBSyQzZmaII6iPw
Bq2VBkxUTndUPRa5ABoq1DVwR/WzAdAxXdHG0M1TL0xC3+iJVwiIXMM9ZgmQpPshovQ9lTgmnIMd
0BxCQpUPWM/DuV9NgTK6lzBUurgoBgS1azqrpUm8VVV7t3YxNuaWRqXJ3kA8ZfHLEowEd8jXFIzT
MA9pgdpwPB/Rt/fpsQ8HWmb0YzykTwHSTnlvI0B97fCD2dc1qcXtTvgUGDAULOw+U8LPtetJbl9o
EfU4VGvMfSEJ2nWN6OSDDgm+b1IC5BViwFEAiyfKAFmq4ZfhU5np6Y26YurvK48AZyKKBqH2KOAs
LENGKXW2Qmuel9dBkDfxJWkNbnxTFgx/Nh4AQ0bWeD1ymjtAu20Mm9gAAfBbNnRVGuAaDhN6rLLy
iArArdZcFShf2vp+zJQfP3VJH6Hv52dh0ZpihvFsM55v3EWOcOv6iZPGQPRoIIKMCZQxtwRRVNJv
nZcSg8oIxKLDs84/0bb30mpvan7EHsfoA0aoTh16rUT0wpYnjDs65oP/IIO4ag6UMSQLDqNr4xm3
BVtKphqZ341os8PtMvMRB1Pheds6EcotztSMs5k1mWSQ+BK7uZ8pilPKnIaYWUgXRo3oSO7oTQ9U
2BZhRvqiDDDcbB0VNdkHQAK4FmPoRqdKDsFxlNhYaChZ5GIhGum/WQ6dDkRz1TAeRR/jCZPB4Hz4
5K0365rGNOlDicEm6nq9dUMrnCiSJOZd3Sw7mLN0XZ0XzwItRMMbThQDwAIsDTIh4Jt5I+rD3Jvd
QquqMFSZHnJPRjZTUgIV0KBI61zPF76LlYme1wgzsuq1WQEIHMjjaegLBeukRaBSp3r8buRRej+F
XhhinAoVik2k2JCbYeK9jCX7I5bIOvhmhjBf6M4PxrWByQGnUsMHtUaQRzWPaE32SwRv9Izeuv0V
DSVqJAMJPhPlMlL8TyBk0FA3IpDlFIA/MF5jQVaoiX1myHj9NsrvsEIi/0aanA+zfkmcJC42FXL7
E7p+hnuRMw7kzOIzfEVTYxEYRJbK0VHE1217GuPP7bzMeBorm25qXtJrmIY0NtOk0N0LWNH0bZ6t
ZkGqDb6xDt3OvgcVNDwMlt++klmZ/7Iambz75M1eWNbQAXEsEeavRjZzbG5Ii95ojqK8qqeqLrc1
HAZj62VpfPK6HASeQP/8GuFTezTQxofIm5GfbAYsizdZSGDWyqsL9FdA3OqPJqFaYc5uJfdYae1n
z7StX0kU/Sutqevc9ayzGnV251Qm5EuREA2I+pjpXZCLjSMs1sUR6WmyYYqcXWqUmZCPiDmuVigY
YSoP4EpzFr0K/+IkK9KLsEcyyIh91jVSURgcZdrBJGTJmPV2jidsFFWIeG2lG5MTAac9I8XRJ4tf
tSwbZ02aZv2TOquIttaQuxEFTA61M84t97JFdGjipJJMwnVRcq8V4TYRxwrXSy8cO20xFrFedYRF
IVzVJhoV9Iqx3+9ZDLKfQ1/Jd2NgvV2A4Jlx0ZVO9eEy4vPQ8GU5ya8eDfltYEC+2nazrG5aW+hH
9pzAOZDER3zDhG4WGEbOc1p1rKuc3ozIrY81LVDwfn2QPtZVQyilxX5Nom/B0HYrGLn8kk1nPA0o
gg9zVVq3MJUXug5YpoaZWRIiOGFrXw9ebGX7yA8woU1hqi/rdPa+5VAwunUHxwF1Y1FgG4ksihRU
INh7PSaCdwaimeo4ZNp66Ps2vK98wV4YSAK0gA4E441o+hwwB1JyexUCJ7vE1De/mz3V+Tq0ybpe
OSOncCasAket7MfxeTAnOJkcRpl7MrOuUWfbOT3h0MuOCrFTv+5q1d4zVque4mAqruOceKwVmhka
Z6pxm/sU6iNtmsAdf4kkRjvCJMzZ20mbFrvWJJ98Zxgk0K/RnRNgqatx/o59qnrUdR8gIjEXb3Db
izzbUTeRaM53X/Rr06Cc2uYqmof1EGnwVojpzBU9vuQuTszwHduTS49oKFS0wcMYP3gcbF2qRj97
62zD/fDito83vAlkZJUcyR48aD/8GQIfz5YhQnXpLTaF9RxkBp22uUy+1d6ETiUzBnUVlCK3dh6V
U7Vym5gFNKhpJBEbxLq68oCTnepxdDEfO/z+VA0+rwYbGgIh1gbY7F0ZiTuyEFmnAHKJt4A5ES9V
0cl9M7XpSXVWegLckr+2rY2wUpiTvGLgED/5uQMLus1p1x/7LM726QjtbzMy135FhsMJyXcrpPzD
jAiK2iGm7HWtAvKmhdo8PEB5YDjeYG/tjzLn+Kx9BN/gnSbmXDUfI3imsqQcINgGkZVwTWjGnB3J
k0xm94Ms93oAY6bqU8Zp89F2DEKXMYBo7ECVfT/hFhq3Bk6s72kY9reDxqRHeW0pirY+k/MixKIL
BlIu/WaYKL1WWEdNNJFB4A0buj1NvDURASHkbOgDr5rOW/DrTFvo5hSueNZ8vwzUnTwBPT5w2F0F
ddC1a5pDfclcHCXAFuEEvGdyjZMXRfCXuZqTgVjzpG40WLk+JBmianyOYAHYMLnLWCpvtDsHlwhj
ynED/z4OXuMmtH9FSJ2cFRquhvZ62mLCyMLiLQLVcGlGwwL/HwR0Yk4dgSZYZcpf4P6K6ZZmbQ39
A8XWdTiOVnYU8QjJBGhHBqrIqiB7xhxcikNex4vwEgYF3KeqNoOtAXq5vwRVyTBR1ig8aVYIddNX
mfGzQ4y9V8ufDq81GLDOkWj64UyZQP3eLQJ2u1eL5DWpYRJ6cVk9JmPmvnt1M7CLsgbiU4UFsp1M
S0JVohV6JTsJZpMDGqgeDTQt3ZN6CDeOfbIaVrVlZSPRBwDkkIdiI4SjU6V7EosLHEJV4IcHVRaQ
RvRA9b4N4Y8pFnU1/LJJMAq2gqNQyxS7MRZTQtkcsXKKk6paWsZGz5a3NqC7MO1wQABhg8knicgp
Jl/OSiCFrkyvwX8EOLf81kIVBDjG5PyKmTBjLNPsOduZYshfUsJxY+j6hf+MUB9bpx8M9r5sGVzy
4+AnF+QSLpmZo1781TlnN6vMXus0y8NLCgh5y+9foQov4/AdC3LxLdMZ7efSl0F2EUDYoDFvmHQI
IkZJza7udfHok5BD+ZwE6lricgK/MzrDaxC07NLMOGS9CYUVuNveIcd+ZVpZia6HjvVmYNKlV32M
QxKhflPf2hx88eYro3rnSycPw3H84teI64c8WSQWCFVlF79pDwe13XGS3OVmCAcKZ1577xE3RKsx
LvIjAvayp//kEju2FJ00O9zRekmBzDMPYVa8eJmJoQFXqfNjGoRL+79J0At2mITJK2D+ym5Uhaht
bXvkLSVgJr8ZAW5/BHCKCLuZq6hah20SPDfISUc+3Ly90UU2Ggwx+FhXVtLhXkntuiXhwPN/8oLT
zoE0nNNcj81HVsbsMZjzOt+otpm+C6wX9wwcWrWmvV6B+oaHdePP7fLGkFn34rrTcCSpVprrufHM
hUflA88QQZ8EgEnG+SSQOl/jBsRYYXaANHh8Jm03V/UlOn3CpgeooiGMRx4Gp/1pFLC7TAarFC2J
oYpN6hn2teBtJKslyvQl6d9Ylfg5rWJj1zajw2m0KcZaAibNtTHUFjNsqhOsQGL2hm2dGE69RaTN
02cZcp9TGdGzDRH30PeoSvvA+8+tlZmoXhxLc3zLxp4+Rovg+X7KFqsUxa3e5OD146XRgy22oqTF
N5RKjmUdpoFDjeuGwJao778Rapg/cvDu38cwTrAVNcTkGLQaynVOzzJbhUSKm+tgzsTeagk7pF5d
zLu1nSfPSNbr5wbyXszmuDgZImNiYu0B84bHEBPoZfeR+4tFRbsbvCex3g5pO7yFULFe5pL568qx
6eJuiYuLnEOlMZbtA2rW20Z3HL1Qh8dov4Y0erYl7gVQnATTX4SNkT+gKwzR6mCQx6fl5+NrWFJr
rcOcTuUGVqM4snJxoG8QoaQbA7nAcMBKENxg5mKqZdP5gMoYse2QTJapeI3X0PHw4EcBewCjbiDp
QTG8ZykTnx3OqGYriA5gSlghtqHdWdfGhil+Hz7QXw4ot8rC2Iw4Ic2bdozFuPHyFJ3ZpBnTHlsS
Rp/w8zYHgIEm48EZuSPjWkasjLCtuNvG3eyDXuCVsDeQeOzXzmjhRtYkULbHUGNm3y2vi+Lx8hVt
mWbD3OAACq0S3WBNJpfhOtXOwPbMAYo48AmWIKnjY1FRXqVawobQknADRErkvjJZbUwQiF4x7LUY
qm5N8cnWgU25enDJKgt2lXDG7000LsSX2sIwzMhVomBA7kFsV9sVb/RaJdgCCxvKykBu/C0GaAMl
RpCht6pyxJcbmSSweEwzQhxSQ9QGUxcV4q0tgUyvWcKt2xneEDIZNZAd1aPZIoi1lSze2luwsk2Y
DPNRjHHU7PLMSV/0NIVqVULZQoBBvZAe2qb0SJHGyefvyeriGEL3EFRpzdHmV9zFeCCtFjXXMTPc
BlohpQy9RzlI/xDQKsHaPpJ/DW8ovZ6nXhpsL0GfPzku8ScbbBO+dxOzPn/vwiFkVlRUWmyq3B84
vpLn+05jANZINzYlTSVmefY9bJiy3uC3jO+ipLYHZA38ww2G5ZnvAisJmduaImdjKyM8zTJD9R1E
dnCX9rndbkl3kvveNclUGlXSXVPvjdHe4kgZrSQbkcnX30HTaYxEfAB4it9EB+tlXZdGXj/Badf3
mdkxWRxmqzb3qkMZim655nDHDCGC3w2Bih6PVcVv2E7zn5jLRbFOTR/PBtGTYt4a0gkNHF24O1jW
I4OeCucUSHsUdyGpl/2GDbOmkoHsdeoTDaiv7lrnTTqzrvHG2AIhZhAu6dRO1x/8TkmEkETY5TtN
xfvTpgEZbGJ05BSY2FrusAux4aqCsR0mrPanpkVT05KwXGBKuOL8fW/iugdLobJnFEOM7sqmlVsa
KihC6OhxkEshLTzRbyuvKppyeKzSOh+eMoCG7gpBDtMWtDmkKiNjtmhLxm684PqJHg0yFR0aU2Uu
b3E2Ab2n3dr9mFFWxdumRmKxEeg1Tgmr+4+c5ehxAkEbrXPlzFvNkRM+fhGoZ7uL80uzIclkIwub
Kbqtiu+ZayOjgSFV3gE2C29nW0uMBl06/aJLO/40sbO8Uk6WF5p+a7wpQfxBrZJttk2hjT6H/MAP
DKlQCiUdrf0oLADXV14u0ZRnS6fNK7tmZIiTETuFmSe54QuDaUSt2w8lyHeinbsfFF/0UPkoyzi9
RzQTOmhUddFbtCJYnjcinDoWEdNSvffo4UXLd23YO+7KEtOQYLepTdfvV5lmDt2tZzFO7VWUWAXz
ZYRWzXdyAHhMbsKMmQZ3E5n2MYDT3zG6KaYK5RFtZebs+WzR8VoLI2MCHPF+LjEarR3tW+ICR2bd
k8mXUonASyS7HlrY44LpsEl9r8CHtIlnj3cWshm8FIoVrLrzLddieANbwCF/LXbSLni2HGFmet3x
m+MArWIF+B9GFhjLx5hQaCD5Q+l2l0TXeXInuylWe4dAw/wDT6vlwouwymaAwVgWzhawA5DEC9uD
zEr9H4gO6HyYCgcXL03Psb0Odec2+UF7ZC45l/j1GUBso1BHPJDRLiHubJsEd4TcgiIcwaiE5Nat
TPr75nJ64ISPp2+kVPOM+S6F05/tkXwzugPhySKZyZYNnx2qcS9i8gON9SjygtQJxE4ErmK0Wlhg
A6D2mPTxGWAOycDrMMSyDnLBYvnB/RO+xB6EsVVco0ulsohygYfWUTbnc2q9jSSy9EYhrSfvvkYq
kjasTyv818b3mobbL0fK+plebt2sY1ADFFQZQS3rNvLVC0NtEny6whJo8BSh55uowECzMQOd2uu+
d+pfi2SYDIBBxgv2pFb48JGyk3We2CBHAZBLjmPj9Es7GK0Jws5GJkLI+ql8sDQkW3xY5gFJoaVo
QZT1ddkZalpB+/be3XSYdpDe6c4TqdGiPOpaumiutFHFDV0bvY5I9L8HBOVF2zG3c/pOHNZIHGMu
pg78HczetSHN+YBhiiofQDBFWTlWINyDWXWS/zT0tcxKwN+c61xEQHOL43B0qFbXEED9egvxiID4
QpEqEvW5d6KzjnwFK2zmXDiM8JFUNgkCSK/NjAfTkfRnlB1Xv0KasNM6m5XqLnVcW4/UfCi3Ao/C
eDWbJIduB4nmZaUUYCVpmnZ8JPsEP0mZM1BZY35EfRRZmgx3WxpuddEur8gmxjZj7M1hnCMIUgLx
ru/HbrAmwCwG+SFm/c3hRMswFR2FRXZeb2EEQ/tJlkiVkKY+TOjDRsZY1HAWTZ+yxADO8kD+GYdg
BN7QCHKCQ7qw1s6hqfP2IvabwNlEvTX0a618mhHgV/hvw9VRqzgv/HeURM2LhyqUIhWTxU8lKvsH
gLCe18SZeLNLqwUWP8KtXUUt8NIN1jb54pl0f3c5Xep7BGP0l7i35NChsb8HsTS+q9wury2HQNtd
xAzH3xJVI71tQwgbO6a9oI3smrn1RloYj9eq4gcmn8Gp0zWpGnTVYLl65grSFswC3fsTw9I4/pGn
OdmseZMbN0CdUthvrllf5EkOX9l1dLXPIgIcjx6W+0uzrZOTG7IgkxEKSHAD7wANIupm9EuidaS7
8ucoe0HjIfD5AeN6D6Nk+hggGHO+Rm3SrNQURNGKxjBnH47DQGd5HOz8DT3Rb05oDa/W3BZ3vuKH
or+Y04jIDbj1RIjZ4HKnwXyLM5Uzpu+ih0QsHdYos6ceyLrmfZNkzmG/G+nacNrDREDxiiHADYb4
zSyAtook6vEsGIAc8D3N0Ys3CdfZhGgJvV3JgLpcURAwKQCqrDDpCTZrAOdDCCiCgC2cv9jnSG5z
hw8OfxMxydXYXvI7ciqPhR8tpy66cauOpYgze2kpvTAV3FflycWWPGfQaDh75cjhyKO45Yg1Fhv8
BKo70Jmsq3XnCHUHxmd8w79Yv8WcWD6Y5QYdB755PKV4ix+Yf7YnsN314wijHMpQKMDrCNvhjoFA
8iD+Decb6ksq/W0Fn7Q8VKYbAtaovZ4Mrq5kEHQRoesnnsrBR2Bt//mP//N//+Nj/PfgZ3FXpBNj
9n/kXXZXRHnb/Oc/5T//wVRh+f8ef/znP11bmaZU0kNV6dLwRIPKP/94e4jygP+y+LfQjMKmbhg0
l3bWXveg8Es/7O++vojz+0UUBwTTk54WllSe7Tju7xehZ+gyJ3WTE5Gp9asstL5x2S/2c2QP8GYF
8VZ/uK3l3/iX2/ofV9S/X3HWkdLgKZJTU5jTHesfGaFGFdzXvpZre5pxDECiCfdf3+fyb/0fV3Vs
smJshl7CPrsqzYJed4BST57rtvepip1H284NY0saWYSHbEImqFPH3FOt4t3++uKfPmTXhgVtubwH
8uyXRMZCywP96ilu6ulqcbTpewo5/wpWrJ8fy7oeME99fc1PH7O2OEDBtndtd/mb/vL2iIxkYac1
0xOpXZizZzqOPxjiRq/9jBVuCsWwywdB4M7Xl/3kOQuTS5J1bXoegfC/X7ZH2laqKkpOTjU+ZD6t
7F4n6IKoMdEMjJyCXxKxCJ8Q8Kbe+uuLn30xy6vFxTVjVI01UNji94tP1sRgM2+SU2pVlL4FnpoL
RN9pd/j6Op88W2FKBzeKa3Gjjvf7dZyaAy6X4SYNUnUMI2QnYQuklTP07fMAU3KfE/Lw+vVVFf/W
s1dYIDKlPHRcKfF+/H5VzXx79HM3PvGSL6BTbKATYQVljNCxaMvw+uvLffow+Vx4ZSVuEHf5c/7y
AmGrIBLIKFkZ6oB5q4jVS2iH0La+vswn34YwPdNB265ZftT5CyPmZoShkZ78YsRhSoJPTYQ70zqX
DQ7FVhVa/u7rS3728wmT1xN/ABpftfzzv9yZseh5a3RPp2iQVvQw6IT60eBK0zYYSll811Vg9jBD
OY5ffH3pzx4quU58ICzqLlqN3y8dNLDvQXFzt+XEZCAG9FsB1w36v/GG/vU6Z2+o7pNZi0jhSUHi
h6W8Ch4R2VVbEtcwN4QRRN8iiN7/xs3RXrMcoM4We9bvNydKPdOfttOT6xVtf5skldXfO4inNn/n
OrbnoJHVPMezh4jnz81GrMankQMfqPHGnIOHokZx+YcX5dNfyxHMU7QNmu38hlADIGPq8uyE5Fnt
E+JUgi0IVQIfv76hT19IzzIZvZrC1dbZr5WmyqfBF+YnB9/WN0qWUGxt0/Yg/8WNy5lS2Y1AtxdT
H3995c++Puw7/31l2/z9J2MNwwGCCu8Erty8FW4KzZGlR2BzAUX83rR01r6+4mf3apkWuCD08haf
we9XBKEVk1rZ5Ke4Q0bsU+Rct/WY3ZuglEFFFoxPaVIlf7jqZ2unxSuJ3MBx8B+fXTWq5FwOTZ6f
CHHx0Pibc/kO9bA8uSRFfHx9h589079e6+z1ZJhcjNjq+DUju332jHbBeFVkIY9Ylu97HO4P/38X
PHt9PMT7pt3H+SnTac3NGU6Ub3EzlY+iseRrleOh/RvvDasX2GNaJBxlz55nSGqlVRKudyqGVO4Z
1qn2WsdE6a3nVCt4bW7sVJdf3+ZnX6OlhWTbtYSS518JYnQMt3WXnhg/N9W69omz3Y6My//wOD99
Q//fdc6/CZXHlYh1mkJCDd+Y/U4YK0L7PtKJ0k+Ezg7RkdBg908F26ev6F8ue7Z6ttBFwt5t0lMP
HUvQr8l8lFAVY8Z96I8y+sPa9tnl2P609lxh8VOevTRhC8RjjqIMuaDp7xKcWUcqwwCkdRY9ff3D
ffZAbcHXrhztmESO/P7Jsx2WAcZayl9Ljh+L2+EitxE7rFId7DkfHzjZd3/4ET/7CFlelKn4Pws1
xu/XdDJGBipkAxyYP7lrcEvlEV+Ve0k6WEDLMq/qq6/vUixr5Xl9Ztu4I1HNWJ6lrd8vOQFIbB1D
si3pNnxzUTrUfX80+gIZCNqtpSGFVZYO1Mic0tBlu1PDEuX59Z/x6e/qIBOD0um5Wi3//C/Fzey1
tcpsHZ+MABDHCmBHdwnPB/M3Jw66vF9f7dOfVlMMK8EQkd/296up2CACcQrjk48Y+ogNuUTOj635
wcnoOZZppV9Gz5R/WGE/WwlsGKZL/SZtLN2/X1UCaVv6v0slHJrYF6a+2TT0LsfN13f32bOkkKEC
1niwlDh7cVN85Shb+uQkiR+67Ea/7HZjMlcCLUTl/2F5+/xiiq9RW9ZSDv9+U30xELDhTfEJfqp8
AzxtXJhF4ACHNbvt1/f12cchbceks8DMwZNnl2rtCVWXYfOrCVOTWs+oaT2G1XRHwggCfiyJ1R9+
sc/eExpoUsFV0KZtnn2OVVaYmYsh+NS1NXjosBiH96lxaOx0NvZlIgPrsd7TAYIC/fW9fvZY+Rzw
8kuO3qZ5VuHoxq/YEAXFPjMCkkWjUmznXNnDRsOX+MPFxKdXUxZdEWKleUPP7pMd0c8ntGYnBLX1
uqQt/2QJF6qIW9l7A/vWhkWgw2PuTMOjBNsMdzJ09F2DLfGSSaWCsUSoG8M0usvPiVE5x68fh1j+
gvNVijpzafvQUqKE/v01I+u1SIlYTU849pGGw4s4ZEY9/0ywxKOYEwkyYWXf9x4JmfBGRUsoCuc+
axeSv/H13/LZZ8zx2XP5uBw6cmc/TTsMpoCZHp/SguBIEIYmKJRiMJvwb+x1f73Q+a8SW2OTlAVH
2cxsvs8lXJiN1Qshjl2B1v0PX9ey+pw/YZdX10UmYSmM/L8/YbNRqEJ1RReCSVSxRpproHaqHZdB
E4Q52oEEiSILj25AHzXrr5/pZxcHWLRsecvx1lo+xL8s/45Nh4RkK/3iQqtCqx3jiL8jT0Iaj8B8
p3hfMWONr6G8Ju1T6CKj23/9B3zyBVDe8/7Te8KPI87uviuHsG74u16UBRMLzm3aOQfZqvwZ0VZo
/+9vl+UfOQE7HW2R8/N02kOUoIXm4f7p6kcwm8DeRAXTZKfwGEQbN29g6uTBUF8ZNfrAv7H/WS41
BoUGM2Fa8r8/bmvEsphU0nsR6Pr10iNnaWVkUHn3kyAlx5foph8UuYL5H/amz5Ya+DeWdFx0Q4zV
zj7kRY9WxcxaXpzeYbLXd5ZgiQlm767MkDXv6FIH+QN+JVSO2huMF6pnTBomUX1bw/fAhNttP4xX
AYwgsk3KqbOvpxH3xOnrF+LzP1Qvqy/fOavd2StpM5zE1Wr5Lx6Mp2JPh440bFP10x0EEROgysQY
TvSamZ1ux7k7+uYiNgmjaGRWX/bK3wcV2xWx2V7i7nkb9F6kZvyH+u2zF5dukMfua/H1qrPnWWOF
HPzS1C+DgU9U4gK7igi9+ADZ0s3/+7LJohTmF/nXGnzeW0tgcAYm2d0vdg90mcHbzJSyrAZxafR5
UMEybYZQrstOeNHt1z/Hchtnq9PydSq+TFtyED67TeIhRosKxHtBQQ/HoWtJuBhSwYlf5qhubpta
Fb/gC6Tfm1KkDyOk8/jw9Z/wSTFAc0jxrLHzgFA4W45Txp9Y0n3vBT0dU2EoNbiZy0J+6/wZI47V
x/o7pPBEHb++7idlD1UxEC1l23w058UqWd0dpkLhv+DGGVC3sOfmC7QO2nYwJ9EePHGU/+Fel+Xu
/HHDNhaCrUAzeTgrtWaZwJcpff8lAeQcXZQ9U704KSyPjEEMuPgou5qJFq5tmG9h//r1HX/2ThPg
xxDAo0st1NnVobHlAlea8RJnhjVt8PSlSHgtXdnxoZdtPf1h6xPLv/DsdgEH8ZQd22FB1Gff+tDz
9hDv7tMqbkSDdkG7x9n/L87ObDduJNi2X0SAySnJV9ak2ZYsu8p+IWx3N+d55tffRd97z1FRRBVk
oBv9IKCzkkxmRkbsWDvOxTc/GtSXrszHL1EzzgYBYYmOb9CiG1vJAC6m2BfzaLJc3Sm2p15JZq+F
PUQ8pJhVoevvD2W8UbC5KnTlaEL5+OZXU/cY82wo5gKMjLZd3aVAARsLBGKW0NZKod35nAQQo4Ap
zY/r8otZWYocxKqcLy+C7Mzi3PAkaSq8L5Vj4lEy4FJoRsa/UxKiziMrVW0J3AftyvJfWYrcwoUO
1YYSFA2p52dVKi0Vz0ffObal1O9yjOox08VW2946VhkjjMNcqz6Q/PA9pKZh4n27POeVcI/pkkcl
860Kw5gX65vQRCR45SEBkUelj1P8T52CLuexQ6F1eZy1Z0vVwgSORSVe1xbbi0ArWNKM4RyTMEWp
lY1CfZBBhxNIDYwVs4G8654vD7myo+nsKWRvGJfc92Jqg+icPMBD4Yh6q76Per0PDk2oxQjwsDjc
INeiqJ37PbvO5YFX5/qndgJLgN1lfudvnqnZIppx+t451mCt79LCKxFiaTCSpSrl1074wA7+YkRS
72xnuhCWvVhFHQXzEYqGd4S27NwpmDB+p3GXnh2SttCPsVkV+8sjrmxinFRcwee6F4fG4n1WbY5M
2GucY8xmuvfBXN/HWvgaV0P79fJIayuUSJKdi09SM/9EMm+eJoqAsiGCs49jZcDrqhpA2D6kK+Mv
3hqNsaiKVSqV73ZJwKHk2VPFPhpl3RwM1OXgnlsretEVyLD7LFfEj8szW3uGfBDIMP4UZZdHrjWI
NqRfgXUys/hoL6KGuMFqFNZJ2WFhdSWXsbYsTeHwGMkvzpmo82U5BEEYYedN8gcZHfLNfKIPGAM4
N6LTYgvO2pdXluXaq+NYt5CBEGoSVZyPGEGJBr8dOkebFbkzqdTMmicYmH/x6t6Oo52Po3floCfd
5ByBSPUviYPT3j7X6XuBDDRjG2ytSf/58LubSy62Y/IwBYHb+ZBitDvcTnT7qGjaT8OLneOkT8cq
Lq3nywOtZTAZyZZcRTm+AfOfj5RmA/QQ6OBHx8bBMm0q9RHTKd6VqVTZASYLLrOmQ39vroT20eyR
82t1kfx7+WesLB6DlAAhi0kkKpcZm4b7HBZTA4ungYKvR5b42mMiuWG89Elgu3pl2ivfBjdlsqWk
a1SaCBc7Wh6AQGo9RzkC8icKn2z/OfYCAUVHoyno8txWlukcfJomt3DsANXFWE5cemmmGd5RmTIA
7riOjRj1hnPa9PJAKw/RxAVPkG0j6iQZcf4qYQfieRYJ5WjYNaJfQPZISavUVOob3Pyy+quIUH1f
uVusRBjsG/M3ryMZoL53Pig9Rp5fNZNPVQhfrC9B5ts7oQ1YpJg9oPwtbila8FgEfogt9lBeWzhr
QR7jS6QfVIZRIC/WL0afVlUOnn+iz0Z0e42F5NCS0M0OCEgMn4Xpa7fkJkIkoBkeRPGQZN/pvYZm
TTc6zhIffwf8FKrHDtGiaiw+XAuJiJZJxT/R7UKjogBbS2U1A3oRI9mPzEm8Xh5QW3vrHM1Ej+SA
6J6Y//7mAEN1VwCxkrwAWwFATHLEPKXchMqbsReBhHWIk6X/GeWojoV5UUTGqUu6bsKtDWOnvQry
M7rxsXABhGBPInwCrAr7tqckVu0dy4AZJVLDx1BgIgTojwPH6GNk14r4ZNdzlxfHixqjGE161LBe
Ychdga7Df4BD1lS/Ls92bbuyiKFNi5ALSZe12ItHJQdS20b+qa8IlgM8DV8s3zKinYFllLGzYjhZ
dAl4p1G3936AinFv5khlPh5XI5PRVdIYgD4IG84fug/9q+6NVjniyu7JGEFq6QyfUjFmr0OXyedU
yPR2SCz50OETtbv8ENY2L+5aYB7BGrLwF0u+rBHbhw7PAAp+/c0LYRfhaJfVbkzK9cpY8/9rcblD
ViWJMyXpNm5S5xOFgQHEwBy9IwwN7quAJrwKEgfgJvjT/SNmjXT5m3RH17DRe7V3oeEb0ZWPaiXU
ptzM7skuqlEbWCSNda1uq7GZb5gw2jCwxenL/+JlgfrCgZL025ae/MexMYf0v48/aWKLuRrEAyC3
eT57X6Y0J8nGO3pA7nZWTf8wrra04qmBOR0uj/VH2/nuUTsIo6giILteZmnK0kRdTdPQMVHDE/rj
8JMHduY2LFLvQVXQkMIdiobPSmTk/h4DD41OSpPOMLwakW/TLFoNxZX82Nrd3rRJ21AHo2L8TqmV
4RcrMCwjmWDZ4UOLS91nrXCsgz0KDBo9Jfsi8anAWcQCcJOa+jcrwZm1rpSJrQDEmBsOfu5cOefW
lgMvxSKVQdGV6Pb8rbQOWYy2s71joaVwwi103+pNjnu96uIuUQhXBQcJWoid4PIrWh/YMakSEFgb
S0WJL51SFPhOH8PEpotR1kP7SQ1mqzqfmsJmUpCA7TDgxs368sBre7yNLM/EWNdE0DL/sLd7fNCb
PphE56jHAC5t6Eyu2rJAskjcQpnvr7z21eEArxIXzhSj5Z1InXKavZuAZe9U6VdrICvrFpGibQYJ
yOWOkzjsni7PcG2fYSMlkqeyjJps8YkDm+gLJ2p5px0O1m7oWZjFAsiInwrqgzQWlkZKT1zcJl8r
o872RtDYXy7/hLVtldmCDyZ2AmA+x3FvHnJOX1pdDZZzDHG+uOkI2hqIrvKfNgq6fHt5rLWoaT42
CFhIWpjLXFAYk963BqZrgoe5oZuR9iQO5eGfVEVbI7D/Vp6tqQHNbRdIT69sNSszJTuJAIQUpcUh
sviAaoFaoQKKfmzmzrRBK2R5MPvmZ6eUZXhlpqtjkXlwUAiSEFUXTzWNJ8hcuBacprQKb2NQPAAv
cfrcm6bRl1d2hpWFO5cciEAowZF6nf/+5hW2nTrgqhOGp660o+dZj+aOXpo8djTm4SuWXyuqr6za
P1VVpBc097yTf9COF9EOWoanVo91+qyjcACIXTVV8mD54x+Y32j9UtPJuKMJIQjuB7XFT/fyWlp7
wnNmZk5ggKh/J43EtjzGAgQRgTLX2VHC5a896s+TUav6lZ3hT3FrcUhZbwdbLJ2mozOpHbTwBNTP
+R0iUFYPaSTaQzVC7SfkBj7hcpTDLzG5i39p8g5wvTvQW0ajB21BpKJ10/ppK/mkbegQHqsra2D1
cfAyOB5QcDiWfr4G9NhA4x/wC0fVGKA8VYFtHFK9AVtORhyI0+Wnv7rkEL6r7FzUJPXFcNjzmaju
HIar6MzeJxruV/sBIjbQSlQ/wYNhtb8uD7n+EhwLNrikmkLofz5FLwh8H0mKf8o0B5mVS7Oa9YIn
zwjWADp2ftOpUIRuGyhHD1nqWDjzODKWgdvCjr1ViRmmDf6QKJOwzSr+sVujF1dEz2tvgZzMfGCR
wSNreP4TM+aP8yvC9QDuQwQRzMBMAtODG6WCDXTlHawONheDkXnOsqTF84A4LdPaUsKTwB7U/1RP
StPsJ9xWm8MEUe6/y49/3rGWn8BcTdDnSBS92eIwLjtzlPgcRKe0zIJka9aIF1+A1U3Xtum1iJCq
JHE+d0mBiGYxEhJ1E6pLCmi0VECAxuS9f8KMoH1Nw3e53CB/AjqhoaAl8xwNt54eFTvErTl+kGZ5
A8++21+e+9pqN1Fgc2KRNeLaff5ak6ZoA71Xo5P9Iwqr7s7MlPJJeEHo4U9h1Nf289XrHslS8/+N
Zy5y3bVR+zqYjPBkGJHobrH7atN9qw80natWcF+SbfE+Y6/hbyyrwZ6IGwiN8GlQ5sFf7LIWQlRy
/sjeeP/nM5/PEiIX+Ghalpaji4tutJ2yTv/HpJq6+fhTJm9rWORRVWKwxXqemt6Z6FON6OMxcR+o
B5liU9mi8XPVrsQvgZBIvRITrEQkJFI5RXSSR/PWcj6/AQ8wTeRpeEq5W2aPjjfEzUFAXHwE0+rH
+7Ds/fHQFjA3cWsZMtD3fzFpC80WYlEql0tlEP0irTbGbGqThXQCsxiF9lQ14Lfuws6f7V6pxXhX
Bl3bORCoCpsEKNlPff77m4BBUazWU/mcT3qudN/6YsQUOnE4mNIuPV2e39pQ5F4I7ExiPrGsRFeE
0egI6+AUwB+L7iywfzs8K/R9muWtenN5sLW0GNIYLgz0n3F9//NhvZlYPxQtzVfkAlON7AcZnJzD
IdPV6S5oEvAN1CMo/MEhUtQDlTNMH2j+LZAFmrQtRzWzuBI5rO0crGidLmQkeZiXnD/pUG8zmXuj
D19QkXf+RFzUloYMd8UIbWRLGSb9fPkZzCt2uU+TIOH7IdZl6MWVomgqOOpV5Z9SLa5MUM89WPQR
sl7+UCimvykVu0u2wB/68spesT4ytcH/O/KflN2bh696sYozqc1Stu1W31HYNbsXOqcdFOyDIh9T
J0Wn5RACZbu/mLMtTQJtJFIIW86fsoHNjMJx4p9G+pieERx6d3YN7vNnx5/cDtmPfScntfz348P+
kXjOIYkm5eLlCoSLpCCbAHGuaPYd+DE3ZOO+CcBufOuKfmggOUTx9BeztakQ8kHRlKctb1HAdc12
8Em25lgNfPGwzPlSY+l3V6qA2PZxiuGS6ycKBn2Xp7uWFmG34FyfN2lUTvO3/uYFg08yOW9D5diq
oh/vbUjnt1AlYOn4ajPbQ9J9n9hhJe9R2OKZLOVWKVkMG1G1E0QCtdC+Niir/b+IuqjhUAln3Wtk
SM9/lw42aZaH+admCGik42ClUTzzvejUVfgiXNk81z5pUnK6RM4z7zOL0SyoMaxjwz/5CXy6Td7J
oduWFe1DshPtNoHx9Dcv3GBlc0On79uaQ7M3z50EE41LahKeZtudl2HC8dYOi+E/LY07uMHc4Leq
AnHv8utenadBFhR15byDL1Y3KIcQTHYQnKIpnE7Uclr1c++U+vTioWuqtgYU22sl93kFLTcvIlpy
LyQJOA4XzxbGEcxiswtPUE3q71VUz4DLyS42Uk/t9sqLXNuvuC0zlEG0yXlx/lhzLc3Cit5BemiD
GpwIji3P3BSwlsgHvUr2iYwhjlRhDj3r44921gKTdSE9QJrxfGR9ihouaZy/AYShn10c2A8gsTr4
7VrwoxwpIFx5l2vPlQQrh+IsVOV1ng/oKYkGv0EPTvgxILzWsLtR7+LaLJodpJoovKJBWomqKGaC
7OdiSMZ+WZ0CWlbMTCCuy1zN64caZ6yC7cAfIaylUz0+tW2MJ4lMZrxSiANrsb/8gFfmK9Eczh2G
lKQoh5/PV4cPnU+4dZ2AnmnbQiu4LzSm/c+IzPHL5aFWPhPuQyyhWdZNO8zi7MElCdySkUanwcgw
pZ0mQxR3Cvkf3AztAf1n72TjXxy1ZBMsZ+6iJBW8/DatFu+SrDZCrkid2DpOFThQGYX8D8SceV/5
SXLwBELXK8to3mgWnyfXH+5m1OeJHZfdKBLST6fg9npEWYv5GXrgqnvGnKOPr+zoK58mbQUWGg6L
OxCdoufvb7Q8zfKrAbGzgaf8JkkkVhcxqVtva4PWTp7rXLfqDbV65P0ff598l3NvE2kGYS82WyPQ
8JQZE+QVfp8/WDQ27LuoaPASMLRtI5Txyi609kzRj8xtN1ww+WjOp0qjVpngzIXIoIMqfCvMGJWs
LJL+ilBlLX0CIQFxBWUdnavs4ioHbixTHPB7RwSJ/W0EkR1in9LfjnJUNjB/4lcthcB08KscZnKv
/EN6B76NbzUWiD7TAiQ2yabENlbvrqyrtf2CRkcdDQQh9rtEf5lOIO3b2j4iF3LUuxJPUv9Gk03f
vkaYQShuqRjtCyIKvTwYIg/924+/c+IGMnB0WvHfxTuXXWdC+kMuK8sUu5mgHrcjmr39OFjmBl+X
v+gMlnNDPj066BTtpaAdc/VAx9HMO9a0l/9SC13L8f6ycH/YhsWkhLA5yRjfDxM23M+Xp7q23NAr
cKzPJw+6wfPl5kGophqQKkdPIsna6ErZdhD2Zf37L8bhjKNzbVaALPW4Hi5JKfBRajdTONzERSWT
jUFS7pr6Y22np7YKtYHclBTLpGAOQxjIBnpEkIfNBgJXeq+rACDpCAy/Xp7S+lAkHwk0uWIu60NZ
2iiwnhlKV+L4pkvVX7FX9V+LmrP0L0ZC04AEioCW1Mv5S9JAZGHuG3rHNAyabZzlWOIWnfrAGvau
HNVrkyLLRvZhflXvSAZlbHZTSon3KEJw5GNap7jJh7jkun7h9FfOyrVtnSgEuSp3U/pj5x/zJpAF
iV3roI+VoxX4mFqFao/NvCy6Ce8F7NZvHUp8052jT/mVVzfvbcuDy5n3c0clfDaWWRY9IQdrogg+
cTmpfvJ9FF8Sqf4qWs15EFHgwYS3Zhx/WJQPTdxUV8KRlXnbKvEI1A9yAe9q3IpHQ2zjd1xQUif7
otTpMG7GzinuNbNLflilE36pHIiTV7bVldCE6xoHy1wx5ihdpAJiiIijb8fBKZF29j1tsdCx+9r0
XEuJjReihujK5rI6IEt23sK5Ey/XbQMevSvMiLgWd55vYLe9z0PtfxFpGwsOksS/MsH3mxkaKBKT
s9SdEZc673Jm+eawuI4jaZwXQI+cVwRh+s/Ln+O710fvCG8ODQZXR0qX87TfLFs9UtNMwST3VKNP
+OJkwm7cbpBF4MpRb2Dc6XYImNP8MCxjMe4iNADTEQ0C+4oTDd4cCp40nyEn5oeUpA6uTqEKW370
PnoWzoOSwRHCYTtAQn8+2WRgYQY4qZw63uaWq5+xjSvovphoaS9wNfOP7nWMx/USWRMNs/Mefj6e
oAmS7Ch8Cosm9o5GiUJXXRxnC+VTiMgn+einOA83pwZJjtmcvItwHX+OXJN9XMJqt+HRBH2+xVwo
uyFXVh3ywrA2eAbLK9/F+wXE58/tnf0ZvSfqnPM5jkNepIY55Kc5gXI7aM597IXAjq2eDHdaRoob
BX11RaL4bmfXGZRbtMW1j93WXKza3surAFhsfhL4RsltQI7qJRkjddyWzdVb0OpgCHZ5lbR6UGA/
nyE4+RHcR1KcSuKdb22eF8+yQIkCaVwdPhoxzxN7M9YiWutCu+q1MStOyYhzzA5cOuRfhIbgUS9/
9++2s3mgWXJHoMYDXN4itamIKEX1oFOKwn7uYwCwGF7HG0/6GtxRu70Soq8tE9rQbbJ6XAYQQJ8/
xIHToEKumJ0aLke3DYvjFtr82LtYmpr3Mq+V5zJsdpcn+S72ZpJvB10sE2GGeHfqUX5Kq3x6YGUo
eMyGA07hNg4z39oy8X8FOHO6HQ5RVzbWtVUDcwg9IcI+3ZLLazrAtgFgQ46QIKvRTiV2tx06oN1b
ytnD8fJE3x0W80QJt8H/zaiMJVTMsxOJer3JTzgBlM8x7tAA2PMs87eXx1l9oLTg04ovacNafuya
oktlqtvsNI2UJJ0UNyvfmf6tVO/XkEt1BAtrBpTSiiy5snW/i3L+zPD/j0wN7Xz9lFOn+Tj6ZSeA
9va3wiZ5Zk2IXbXWx72j7ZzXSS8GXPNwAfNmobTyennqax+MoO2JexSrF5Lj+Q8wWojvBQaMJ4QQ
95pWGE8abte4LOCb2A1a9uPycCvfC9oa6JHsqRQNl2mmwmHT5tsHdZQbjVuoQ4o3p01Sks0jfoVM
aj/0+EDsL4+6Mkka67gBMDb9s8u0YQzOJHNaOzsh1Zf3oZp7B7rrsju6HnFZjGGClB8Nc5AscRCj
rEZpITlDzh9rWfRVPUeOp6xo4t0QVFp5U4HbbT58FJ+Ps9h/ciAtAyzZ7AT32sMJiEbzQ9d2Gt4h
DcmPy49xZbFy2ea98TJQ8y5jxTYNCQjCPD3VelEKmrqd9la0Vf17VlGfyjiiNxmnAi5jbjWby7xE
uFY6h8s/YvVdmvRBEX1wOi8TsVVbipDkL+8SljuppXg6+I1n3xCQAAZt0MxfHm9lw0N7ZgvUb4z5
LthphUK7c6dnpyLGfURp2OXcmsrrzTQ5WXZl2axODh0vSEOVDrZlJKdhBOOZnp+zEYUtflf59EId
Xb2t6kA8YbjpX/kcVyfHDWvWoPGFLKlAQvrY205MLo+76mFoDaV2i7YPsq0SDo5+5TNc+/iBT5Ie
pPRDXXme/Zug3Co0WSV1mJ/4OjDjjTB9mTypPgu7bT9zqE87T6/lfx9/f2D/UMAA8yB5s4gefUvN
Yozh+UIMYT86hcA6G1j/j0ym15Aha2+Pfgqa56kxqWw05/MTOSzsfsRUqGlAqj+kehQqdzkGYuMj
MfLg/VBbherilTWz+lRpW0XTRTKSf89HxW2AdDWdO6eoUNVX1GO2fmjUIf4lSs1+Lb34MVcDqNSX
H+vKkSkAALOP/8mtLNO9sjGQSep1elK9OvzqYIDqNq1W2Fu7DwUmqJnpBG4w2lp+E+CZHVyJ81Yn
TScYnICZ7LTsrqDWk3tCgdqVJKDXPQ8npM4pPdtVmkrs2mCCr510ALUvz3rtDZs0zfzpi2TvWWzr
kAuaAENfNoO+SlEx2dOGM7K4icqZ6Y5G5i+mOTczIOFiu+Mee/5u6WbTM+wQofUJLfmOU0a5rWhQ
/jypTXdrNqhIN7HmF1ckzmvvljU84x+oU1CVOR/VVlRPR50KK0zzQGmPgIEIg/yjUPFxHPpW2bW6
0fyOmyD+cvn5rr1WwmibbJ3Ff9TFWsaOBmvKGkpZ2TXyEUo6VnL4HqRuURTjVqvSYuuYxTU42sq5
xu4y6wEYlaKtOJ9v1akQPEKf+RLs3Zi61b/0GANvs5Fuym1YF3i/xBgzYyTmeOZLUHXy1+V5z+vm
LNk142WRBSDPZEFT8Tv/BVPcCdUr+QWZNtnRXdilwSfqJ/awvzzOyn7POPM9haqFeCe20aLAqEoJ
a6jEEwX/tWRs29tqquIckzisEG7+Yji6F0knz3yDpQiPHIxGOt6KTnAvWEk5vVvag+UZ3kSfWZ5A
9Pv4rsS6/d8BF5v91E8W92Xw3S07LR5DUsFZVXHqY1FxCcQ9Doe5Icx+xWU/XRHxrGwNDI2UhjLq
3IKz+FRllWtxLAEr6T4ORa7V4me/xyik/VY6vfNPDNT+yqJZ+VgYcRZSg9JDJr8YEUz50Bh4p56q
sgo+qXog0WkNGK5iDVX9lymdg3eYhaXO5Ze69rW8HXbxjNsOS0FhKPHJ8aufeZHL+8xoYuxr8q78
WXjVPVKiT1iZtXfYs+bl7vLoq4+ZdDSyCkhmBErnX0qdjZqnNbzhqSv8E3rD+zL1x5+Naoz0qsv+
4/E11wWEO1zR+Ge5gmF2x0rUx8nJaptfdZVjR6X74qR0wrzGml7ZdVH2kdCHNgaba3lJEW3rZY4a
AIFP1DuvLNI7vfKG1q0Vvz2ETdjgRRx4synyxzXQ8/bzZujFK3VKOw4BMCcnUUW0sMjSkTtHMcxj
Qxh45YmurVrOSdTgyDjY8RZHKBp0av+xEZ3ytO3wYZm0prvTyqTDRVCRzjZWNDzTuhKbqZvLS2dt
8yPRRRmPHgi0o4ulk7W+0yQKSm8UreP9YNL6ZdMM8Nto6/ZKnLA6FDEgt8A/oq/FUB5Y8FYESnRC
dlzd2uVU33Y53ZYJOPGXv5gVZVSmRAsUJ9j5B6HkoxmP2IGe8OGNDjZ+hO4Qt8ZTKDlI/mIo7Jtn
SCJJ/GXDgpxYuGI2R6imEn/GLh6NvRUYmFEFicyHK/vM2vcA9eV/RlsslGaMB/iPsBE1PPEwiSuQ
dj0Krzc2YYJJQInRkufCEJaHwqyzKyHQez03nwTyQEgikA1YL4vHOuGgrvodo6ctASH+630CxlPT
elgKtGRJdNWD9kAazvySYhyOKwjK/rsEg/FrfRtrawkyGVsevcTcYRaxgVa2Iz6QUXpK+7rfd0Es
7ynMVzvLxIja/fgbRsMOI4aOYb6UxUaAhzUdVkJJOFLwfAjTNhKbIqwRUpcNpefLg609Y3Q4xgyj
BPhJAeN86SZmXShjlkcn6qbNiOhXxP1uVKd21yUV3r+6Jdp+U2M5O94JzN2eHPzcii2qr/L58k9Z
2ZS4H7L34oCBbcJSIOg7UTDUCXS5ME/kQxb2urORSu+a3m8vjed3nmrX1vfKSUbxG8dC4DGzlm3x
rKmEWdi4IvAqUZ3+MpHmib3Enld+76OqBAoQ2ln88dOTKh8KGVDVc4S/CBkaLQe7Og3hyW6z6M6b
hhxra6cfbmjpVJ/8TlU+zOJG4TNfTU2GmzE5i50QnIOKbyi6TmVUpEuDrn2L92fymTZRe2NFfn9t
wJVQGs0ML5IQAWzGsjil902uyo4BIxFZm7bRhnwXi16oVx7l2pIBTc0FmEs3B9pi8dbCtwZf2DzK
TomftajGbjzNjd6/7ylx+oeysMktevAlho+OzBdDaWrWr5EmQtVw/tmEIWoJTdDWk/UOF+uOvHkA
v0kvEqS8sQ+LBPfwamM6mfzng5/JvG441riiQXfE0eR8ZOhDKqxhpz35gvL4RuLI1VKZtgLap0Nr
0Dcim5r92IlrW8W7PZCB56wRohQkimRXzgeOMtsO8yHtIeI31WOed3d+C4gY9/m0/2hKbA4qZyQv
RQ5BsXGxYDGWwt3aCeQpNurxiEXl8BLiY7VxuvEaFuj9rBiKkjA7DgIHvpLzWZVVbw6diOSppfTZ
73IFPcBOD8zhPs1wnrv87t5tN/O0yIIRNaO7QTd1PlgR6URUkZF8t+kI3/m1P/1n9NZ4DGo1/zqv
s2vx7LsPZJ6cRlKNbD/tjUuG+1ToSV01cfa9D8x0Z1R1FWDW5aT3iVNMP6CQDbewNp2/mCb3eGRp
2CjRBrV4fZ7XWNlAM/j30qmsbZapiurSfpK4wADSG4x3G/FXI5r4pfCWIJ0uSjgFX2JEMTz5nhZT
7w709T6msvUfA3wV90Vu91fGexcX8VyJm+2ZcjEzdBczHHWr6JXBTr8PtATtxjZUdo1qDl+ptrR7
3GKD0k3jIeLi4Hgf9DDiwOAWT1ctemT29XdXzjSLAtyax+hLISqcN6dNc829aNkPRIhDzEWKgmOR
ZkKCnvN1CsJDaa1aFz/FUI77vCqa76T6fmjjpNKUrAffi6FW9rEdN1/JO9QPUVs/I4dqXi9/Ln9w
QG9SMvwO5H5/gISzwJH99vx3ZHmDUkSdyh+mllhK4epKMnT32Dq3wNZbB8iUm9NTEO7gTqh0SsSR
r9eu9Oqo/zQlxmTc+K2dt7+bptGmbdo49jeJWd8vGSPsosMFJ3L4+2GOkAFtq9M9Vb1V/4tW1zzi
mazWrjDS7kkvrDb8fWVq875yPjXc1FDG0EA3b3XLfaexmr4IPRH+GHrkzk8oHZofeOniTE3Yi7Z+
lKq/i8FEmzehXhr6rrQGNdF3WZgl0/2oFkJ8lqESJO4UyD7Yjlnkj3R3hlNxUMY89p4Ekur8NvJJ
euCRCV/ntki1VDzHMX+UVqebV5QTi92Nsx7hBB/83Fw+IyvnpMWb0sKEoM+Tshx/IjXOX7TWCVvX
EXgrNJoDgyTrrjSJEf4sHyLkUoQTSP1IkBI8LvfTsM+UhGa8H2YSFuZBqUcuYi7C+NK6E0qvGQ8S
QYx4rFqaxhzIRuPO9HKR4dktjXRfRb79Qw0CRWw9Z0wjF+FXZ2/K0CqCfaQEVfaS4rUZu30++Z/M
lq6PB9NudLzqG6fPDoFdiuxYG57n3xuGr+flpzKvR7V5xIM2PRg61ZWXKYIneRPnLU6UOBIoBXbC
RjV0B+ow1Z0aZWmNv/Agws+T8PvHzKo025VKG/2y6gCHxdyoplcjg3izrZWOrzGRSbmPxnHobrAA
jb1DHnVavRkSP8c5LimjaN8WztDeDfZUkXvr9dGznvIuTX7HJMQ6V2peVe6kjm3hz9EYYcnXcSKj
TZLGpu8OYDiNaG8lvRd+oQMk+e6MPLL7jBK53JRmmkSPRQmquyVNYFCUdxuzNJV7vfTkD0lgFOz0
0kk+ldXUNgAV8Dw/mIDT/F3tjIlxO2AzW2wbDcXkbuqqvthhb5s0bpMMzgtkVa1w1d6snQMavdhz
R5PG9M3g1zquxYU+Nnu6edrwtlLI0MAxmJSXmmPMu8nhDKQuwqsheHXKvrB3mbACe1u36FofMlUt
EmjbVup0O/gZarhBhTvI+87IhaRsAFNuU5ZeRGPQONjfdBKk1r0cNad85d5ktE9mbmYG1f8pvtNa
qAFfioCv9aHKquFJNau2dRMzCB0wtVPl35adNjgcfVVp7gw9F+lBaR0ZPaqxFltPRdhY6Hqh6k83
dWhHjtvYAfr1dMpoxzcG5T5sKcVtOjXqsx8+PLR2M3DA/7KtWo6b0sqLz2yc81OLDB+yD+D08V6H
JJE8ybyf/vGnJgCT3eSywMkYWAmoh0StPKm5RRf29obTyhoPPr4x6dPUq4pIXD1mWy22Sgow4NEg
JPFecbkR7W1Z+o54NNRKyW49TLCHfKO3ZZa++mmq+PsB4mHwU3RWmX2qVZk0+bZuEk/b9Z5WQH6S
aahG3zwlaAPN7UUtc22T9mFqflERHVr3aY646laWuZ9TLuLesOHTa5tX1Va0zN9rk64X/qYPFdm5
fWoZ3l3fWwNGJVXoxxW93F1iR42Lkwhwx8rT4mCrWaNHTh1PpVMxBr76NfAr9WWiLOi7VYc+8DZk
UxZ7aP/avx52YfeGgAuwpTcck1Otq1T9dQqUsf8p9EJHiNKpbfS1hzT+ZCh6UD6YLaeSy94EM9m2
fcxcS693ho1vak217RwLWU6v5an6gkly9G+LyNV8UlVuRCM5PcsdlCidNljDmocJwrNw1Upav6wp
048l8AvB8g6w6bbGCZtjr9D7hAZQWdduDkvI32iljxNqKeu8hm9lA5Iw0mJAajSFAmLu1P62ceFO
N3WspJ9rJIu2G1i5PdxklFlGt6t9Dx9gmeXpXYkbVb1Xgya4nfREF9uqwTbddcZmbODfKVGr7gin
8nQLnNb+1CmTUrq1YWVia3hmHhx0I9IMfJVNLI/3Fd2i8W1Hz1KNCgH/RvM7GJL0t9cZfNdJm9TB
Fh5tZ3yiE69p75IKFO0DMPqoS/eROhnWXVh5wdFMorHeJpNuBnD6NQzKZembrzSdR/1WmUaJIy20
xy733dLmBr3RQGZ/8o3Ya06Jg2ZpQ4FIizAHVOfZ5UWnbKnqa8We81+bdkXLFvWcd1p3o/aZxnWt
ootkkw5BOt3XfeK1n2i+Bo+Q0J17qigb/cfBZvhf/Wwc94OAIfW7kZavbcx6QuQF5D+pD2YxZZ9V
J3bMTW5VkbnTB6Mt9iPFpm5TWKUx7BXKmmi3Y0ww3TFG83iTUB8JtplnyCNWsOF43zdzp7GdmEZ7
2zbO7IBKF7LbT02TPVQxaq9dYYWDdZuJnvVMs7ZmuVQQ8+rFCLOwOKBi6qydp2ao0etCKuKh62Dj
iW0NGEr8GlNgUE8qLabg/swhSrQHf06hogPweZ4OZ0a78bjHFMc26os8PNCkjiH0NimCKd1cjoMW
hQxKfrMVEkIWsl3koZace8rmXuuM8fQz8s26u8n9JnktAUy3nzzd4xu3OUaw0GaKwz5vGr1w06y1
PwjFmX8FuT0iFvIkgFmWfX7YHAicsC3x09MTjJPZ9E+iceKM5pJrCMp3QRJDcWsn902fJndp4zxI
om0hCvym0H6yK2anemz8exmE1Y+mmMbuUAgZX/M2WdxVmJxFdhQxMPhFbvDLhEEMkCompA1+OYkR
mK4ii/5JdKl4aBRgZH6BmYDMC8wThkYUV17v/yHtTHviRtpw/YsseSlvX90bDYQEEpKQLxYQcHnf
119/LjPnSGk3wuK8GmU00syousq1PMu9LLLruaNLXZEyxVs2aC6hdZnZ0xOqlOipaYqh3MSjFT6k
FKO21pAka9nCvHQnIbUDRPitGwdECKb1ophXV4Fj0pmKHgPZKHcRbKjmC29Hnm81mAzO1gwo4R4y
szPdr2kK9XtXqk3Z7apgIiiLjQhOAWyy8ugDx/8hwAF3FHgbt3v1e+mg8QxNvw1/9opU1T0Mk1Q9
hm5V/y0zy0q4N500v5qAN3YXxHqZsYJyPds4EPURFCEp4zCS5i4qTl00WDUCUubjZOgkfrzmWvAt
1mV11StdxaYt27zafXw6zz4fY87U9ZkzOcu7LfKvqs2cUafU+zi/Wq0HM6IPL1uFoomXu0G7pn1r
LpMiFoeiyFzxh//K1lnMMegRGZ1kqD4OESZo+6LQsvbboNTYopukMP3OrLQJPg9fz9xmeuL8AZfR
6RvaMvCkRiUJh8SL4HIm32WJ1J11gEM6VTd6kbXaBc7alns3YSVeYI4+GytnXmEYsngJx8I3Cc87
eAkDQtuYTt4XvGTBzkeEI71xnSRNNzqgxXint7r2gKJjr3mWKEtQkwX9M9KbIqov81RO8oeoCrP6
FmR63mLcbgxtvgXfrQYbBetwxdkgjulHx1QAJ/Xy0NfxOoauqexsPTajbtNYnWbv0QDG7nwziNpG
KYfLgtL4Lu3MbnYyz5uM9pkfFV19JyaesF+uH6TZky0rs/5k1Yq7aqYIktipEGKoWi2uLLSHo7Cv
+vGBTkGwC6cMsyIZOjf2ZDzh7qisdLiWT4IF743UGBYXJVSdZtbpDdlUctB62agPSk6usLfGONiP
Sqx/UxMzCQ6qM3Vb3UmMyIulUQZebeWxWNn4y8PGb0CPlyua4geNtqWGaB+oSpC4mf4QWIGxsZ04
/pH1ufSo3QtCDkhs3scn7azk8jYiBxvcBMoB1AROZx0XWmuWUa0/2IKoImyg7SeyCvd97vue0lvT
AWUObZOFzU8lVKIrrRXBximTNS39d2bOynPoEaugxPSWcv+TxKemTDngifHgN2F4VOFc7URXjbdA
rtSrtmn7i5WJn515UPRUd3igZi1TXovTiVej3fZmb4mHMXLrv3aTWDcueY91BZHGVr2wjRx32zTx
lBxw/lJIcSul2rV6V0xbvweZtgdl4a+UMhZ1U9ok/CgUXGEwUKkVS0pBgPtOC8lNPAAAkhsdZaWd
k5et6k1d1v9Jc1QI9lNl+OqvldVYVjTmgeldQrTh1TwXDa3jEWQbN+ODlI7/E3RJlW6RsCwuStkY
7k7mcpy2sR/Jh9jNq1/0TaMdlFtV++Rr8/Y7GB+YEjVpqoGnX0W4YR6Z/WA+tHXnfIsq3d74rrQa
gsDSJuh08rg9fDz3d9Ycsx9q/tRyZjLt4vKnD6kqE9qwD0UYvka9yK9UkWM8lUK42lKoa35iQqR/
DjE0f2ikQeASC3R7Z/mM03l2GiUJNW2th27o1QuhSiw5+mka7ihtC88x42CNhvPO9YZk1byoyDwA
aFmsrEuMnXRFZj5kVT1Vu2yspiusXuzJQ4zbvwGZ1cQbIzK7fgMTKN+olTGuNNaXEeE8aaZK6ZqW
ANttUS1vjbJRk5pJq+gAHBpgH5fE6PlmIMnaqjGkwzQ0su04mGtmR29WBP/GaPPQIEbBZoFcxfZo
vn7+uV5agwIbzoXOQzj4cf8lytgRdzIRJjiQ2NTbHWphcXUDyRv1Jat1jF1HBt9vItTJb3IE7uQx
jXrlorP8dnrFd15vQ0+l3xDu69rWhudB9E0bYZIjtbsJYoWzKaBxXUMKqotPPxLUHmlSoaJP3who
+ulcyipHnCpPWMaCJzwy2yby5CAScBJuHN9oYIlWwunzvcOIwNroIDl0H5by+VYgfK2hOv3Q9dCN
JqE0vwelGfeNTNNLNJ61i9pQx0PB03ZIeEhXLoV5a55+PL4eF6NNkDafl8UbhRlhI8iNrQe3k+1B
d/JmG0h3QDl9mPYfXwbvvIdcvhxJFGeBSNLqOF1cWYhp9IfCerB6xK29Fu2mY+NqrfTy0hLNtnPa
hCpWq33BSz5zLxqO206nowXgLizy4NOXEz+HZwrwuurMffTTnxM3vuiSUbMeylHvbqXllztZjMne
loXmTXBKD3YiPilOyuXEoCw4BCwE1VGeOx10cBR4l0VjPRAi2gcrV/unyLaBg9Qwdz7Xcv2/Y6He
QekeU6Rl8kSJ2KirKLYetFyPfvZoJ3oZWv/HOs+zlW97fv3M80JSY37xQY4v7tzSBZCl8OUfEqvD
2YoXGIE5vdqMcX4MzUDZBBO6jboZhCv79/2BUeACMg+jbTlHaVATEp1pPSh97W6HsMsucKTAACpz
kaxu813XV4++qaUr9+1SQ4TFRU6HQUnAiSkROD39kGbXhqaQZfJHDGiU/ABZ7Gqe4QQaTd9WTbzc
pM+zH1OjF/syFaW9ZW/FGr44RZ9eCak1bPi+oIpcd0a0M/BZWfPJfOfA0U0kwp/Rs1CZlz2/MG/y
OE8H448smj++n8R7s4vkxkgSfRsHuA+CwhQbUU+FVwZDsqmHwD1ElO62H5/880sGlyrwl9hzIHVg
LQPQJlTrVsrOeUCmSwI56oZvddkpj2NvKmvVp/OQA+wjOhFk1oK+/hJMB7S8SC0ysIeYDsSVrxnV
0ZdmBNxeVX5OWhOjplmtner51J7eovSJQLpT+6ErTxBwuhmiKbCTyerCP5Vu0Lyg/f7Q4gpRk1SJ
dltU7fD34xV9b0C052ZTgrnstLR2oizRy0Co0Z+uNsdfQHfrnVvp6gEqw/i7bdSnj4d7C46XEyS+
gJQyG7nRrD6dIKxbu2htO/hThk5hfc/TWC821NNq9SqRaugpBaVRpLX+1oP0ryoDV0VvtBvtUBDz
7jqrjsFQ9mGb7M0eE/rfBSTXlSV558MjYeZyjxODQLtcRECjO4xG6NfOg1+JYpubBF7R0CRUw+L+
WaSt41Uy4oH5eGXe2drIs8IsI7eA7LUkRit1Uk44azMq6i4AlWL9enIH87eqRHW0klCe33XsrTdJ
SaJNgpP5t/wTaCmJGSUSxbQ/qh1Gm7LOu0Na1YmXEb5fWVJt70atLTZBDJ3ks7NkNCgUQM4wUjwj
HBRYAdR9K5M/iInZhgc+Kdv0Nf4bXpyKNaHddzYbo4GjA5QJORn148U8cdlqx76O/+CYqeqbrCkH
TAsFsrt4X+DpuBNNbo7bIEHna5fEvWM/QtIevhb0YH3P1H31VUUE0b4ai64cd2hQOtGPuKnZp59c
FnIpUNU21kcUms/qdyGOmHiDNPIpHHl0NjlOo1ui5NHfIUO9hpw4+/pzpIKkJyksGSwwjtNVmeK0
wtzJlU+p7sfXnRUnBydN6ZCzPF6XK8Y9Co/XRt1VK0/s2V0zl4koIBCfIkwFF+N0YJkNVMoo7D1G
vA+PlOimq64rhtsiKYdHSCFrJhvvjwd8izic6tRZsSizjVwMsf7o12l2oSeYdHVDluwypPJKL0CD
eaU69d6AZDAoxdOc4alcTND2kz4M/UE8AsFwHqdusL5lCd0xFcvDrdGJVRfns/oI1xNmTZzht6zN
Xn5KTZVVa+rKs5NWrbXN+7Ih49ElLXDfDbMro5JJ95Roo20qRwnVOb8DC9003zNjLIM9hqo5V2sW
65G/kjsTj/M1T276mf0LS4JH1NbO45paDaKqGdLuGVSAVKyt7taSSAoUb2hv+iFzTP/aoXZzCBQn
mb6Kim4QbcGa5E6JTOneFIGebpGfyeztoJlpf9MULaIwmS3U+qLK7D47DkqAxFACxRrpReBQ5sVU
hyK8qHDt7Pa92qXK78ZvAT5SqDSSndM28tkgVpAesTPRed9pYXYXJ4i+yw3cz2yMdlZhVGXpZXSO
7+nfKuNvVzb2g2GSGH/RRCgeiM2j5HkSXdDuIjdL5AbAQvIkm8YOvSKzMdsrMAs9uEGJpn7fDaP8
VuoVpYqmMPhfN6ZKMoLuHl3Q/pgHlhne2VHU3qFS6Q8XSuan34GMoGigzAim7RjZtAGVeCiuRr3R
f0xu3Wh/xnTCaCuP4zT62tECuLJQgwy9iY5iMttXWel9LQZVPTpDDcrNm2oQ09vaMqJrF7KrcykC
x2g9O1Aq7EmSKsY8OSzc5kinRJYvdUrlaFOXWkVHZtLzuwgmsqBJH8bJNa49hsrnc/17025xUam1
fLQ804oFwkG9VLZhDinggEyzcu2n6eBuwt7Oqx9WOUq137WiLOJsZ/no8UocdwLp7AfA7L8nJVLF
cyy7qN+HKVXevVsqxqsI/SlPoTA5LgVzqwcM1a88wGfX4lzOmqHexLcwVpdlPc0N1DAt1PGZK6I5
yKRv96Fogv2cVXsVyDuEd1ETV8M+XkkBzka2oYcBn6WPSsmFZ+D0XswtRAHSsRN/rV5NK6QlYBRt
wc5pt/SX8vsKdA5mE1Q/c/fQ4BhP4+Dj5+esdEDggRwLGlMgBmeK3OkPGNMhNNM0C14b1PmCW8Np
nN9Kr00EYmn1FbZ5FF1NpV/tItmm97xO40pcfxZygbCldkArksyLbvMiIKHdpmUkLvET4b12CPFf
C7ZFNmaGh3LJjYKNnEMz3S3W4JLLC5tqIqowBNyE3HPQvci9EqdshqJSracR/fZ9OY3lsdCd4pCg
O4o2YonfxccrLRaXIm1s9CYQaKD7CfJ26eDYJgFKw/bgPqHVZk9giLrEU+Y3egX+towmZ7w7GFte
IZQ8LEqKp19UVZRi4pV1n6gUhZ4Y6u6HmQfpC6Ab85OSaAg/IU0wx5NEL/rsuHQ6lj4Kfwz13n9S
8V66iOqpuazDUkURF2GWslsVUX4LwP99Wd4GBJYE7Y/DQhhzOiBy2EkSurlL09qUt3bndl99B/px
p/bNccRmLfD8gppBWhXiaJTFo94UysXHH/IsJX77EbC5iKPYuWADTn9E1WkFje3EfUrLVq+2vjU5
XkiEdy+bbrzsR0fspBXFz/0Q+C+6nPqviZmpqWemqrP/+Lcs74//fgqlavpD1IyX9Ogka9Vhajr3
qXCd1jq6XZdVXtdiReq5Pfo1W0MrJ9qPeXSrtWNw+/Ho51uaz4+Cyv8bfbEQSHAJs0Xo86nss3Br
1c4YbAyJiNzK/Xx+VhnHIayCfE4NYkmzGg196N2mZsETPf4uXNg41tSYB57G/soK3WmlzfPeeGBX
YD5jAAQYd3En5Z1jja47Ok9DbxrouA44nY9jv8EPR/xpyipcmd97RxbaBpExhxZg/LzO/yRl3Yzh
HdLAfUqCyvymD1XwkElnOE4iStZoZO/NjU46pYaZZkT0eDpWXBERVvgdP+FRbw8H3KOTq9wInclT
EsXFrDcxjftPbxOwAhrZDWUbZIwWyym0rHeUKPefFF9rg01N9yrYqzFP+coV+85pmC0L+Gh0KmnU
LpK+IqWQgTuB/1SrRb7JM98FFVEoOwub3gu9GpNNmfvVjyiq6sPHU3znC85ZBsR9SAbUpRdfUG+Q
3hRl5T5pOLi7ByyrIzyqhJh26gD8biVqWL6ZnHqEKEngkU9E62vJZ7dCvVESLVCeEqGIei7IjolX
65Z89gslIYpoUi8wXP/3x5N8Z+twySP9QGWMXXpWd8ZGhQqzyfL6VYDERN5dkCoORwUTg50Zt580
c5lfFxr9MyWGFI4x59jln2NBM7BKNHVUnmZ8xKUCH2fb5fCndooTRteCVVhrt7/3GWcFLOKgmRyj
Lz4jbafI9REveQpQ2wy28Gn9jaJbUbbJZLRmG/PO7clYZEoc/bf+1+n0ErOXdSE7/ykTRavTSBbA
y7RhUldul/d2C3EH+T7de7bL4sS7XVUa8WT7T3YatMdJ78ddnMThJX1r/9oup+RYjZO/8ki+N+hs
O05RGwYemI3TyQ25n7tx3QbPCpnCRiRVv8M9GjMPqZUXbdGKL4UeRiun8HxQlNIoZuo0UNHRWDIN
er9TQ1+1guc2lBBjU+Tc6RBBR9s7Q1BeZ3rlFh78b7H9+GCcf0nGnSMg6loQgJauPFSsqyGQNmci
bozKK/kQhCSUjF4/Hud8e3KBos7EcoK3oU97uqh4oFlpnbfyeeht99oY09GLetu6E7ri7j4/1Myf
AO9BbsAPPh0qDcI4wmYwZKg+vR4VPfqBDzLYZkQsPn2tvNktwnvhzZ1hNadDBWUtawgdzMo1si+p
UivHYdQ4Cp28dmSd7z+e2TubBFUOHgfu0FnGZnGrCL+w0zaEuVOrtbkN7aH57SpGckzdKAQzZ+ho
z+ZrkuzLNItFpIOCQjitC8p8yzmCb6kykeXhs6r2/cGg6LI18CL1wjE2bqgwNzAMB/0nII9h58aq
tfIwvrdxCC3mUtjM21qq8PthOdqloYTPVOe6I89ktBF2ltzZUxceP17e80eCe5tKNqLonAV26+nX
NHOnMyerTJ/rITHKnZqGefzNQSxfv6dC1dwGBXTrNcmp9walFsZBI5kktFl807SIYyDsef6s9dB7
VdyCb6kLGdfjkMkL5DWGldvtnfGoE5A4Y9dJKrcMNDLXmirgT/mzUdmmB5Q5RFW0r5ttP/biNaJM
vPLin3/A+RWkIYW6HkXNZT0TYFCUBe2QPKujPu2dPLDvu9DAFEjrpk+6xvD5oNchVkw3ApQu1eLT
L0gYkcu+L+JnxadT8GOMK9J/3/VT5ZhDF/jx8X45m9mcx8F7nyWtaP8ulxJ9yaDojbB5ngWe/jSo
HnkaASqPr2J0/x9jkZmBkJhLHRTDTmcGeqyw1Clsnw01N0EJIGi1402E4FEr4VoL4uyeIQmnNjvn
RsyMPPF0sE7AVi59fXh2h7q+NvzQ2iA9aX4duujYudEu1LN45eydvUOg5QADg0/TOQbuEpGZF46f
JUGkP6uxSvjS2Fmp7nRqhSt53/k3m+l8WHrTqadKZ8zH45/AzI27uiNP058behTwanEXuZSD3zWb
RHXXosB5nU5Sfr7XjLWDeYryMj3g08G02oTz0rrJ38RsDcCPmXkPIzTaTENiAwANsw1ENncXxHr2
9+OteVZtQCAUcYVZ3xrlWRWE0unQxmAZaVt11SslU+sxROLsisxqvCsj2EZJFfR/C2QDf0RCGy7x
lnR+6unYr6z10iZsxjvbBiqlFNKJa/hz+iPCTBn8fDKbF8MA272brMivPDNsg5K62NgibBKqqB4h
8y/uFZFKQHGjoV2kvVnF1IxT/bGJQb8fE1XL1f3KCi133EzR4DlDopYsGemKxY8zQqRDmsTUX5Ap
Mu464RuPCkir31S8K9zLNOhsA9WjXUkmelVGWWdvXFPRZk5jPgcTovtZTfHwCxZGu6bFsHQ+ZeVQ
C+LZnS1kgZMsXaO1ykmaTpv0F7Vq3C8hnaffmqkkpafXjvG1hyPYe26DoJLXU65PPboTUm67qugv
GiEhz0pRSnPley6fjvlHkQgTCZDVzDzt089pd8SJXWxpL9OYDC9mqeWvZkJVVfDV7pApW3M7e2f/
cECpUSPSjDgFygmnAw4Qi1KpDfZLlFcqPhR91qCHaKeNV8o6+JrXRaZe23JUPZFErbPNearv/Ex0
HvzA9G82Es/spd6k0fbjzXO+EpR+52SdBAhM9zIvcZIcRYlW8//GrfmoxJZPuz/r+mvfRrUxjaqX
j4db3sdUeumtw8pnq5GQLGuVvtvWUCH04CXgEfAmFXeYWimVq6qom2NvZN2l6B25+3jQ5eX1Niiu
XVT4we1S+T1dfOhyEo4Zg+YTkNXGkOJAy8uFEJhr31oUTw8D6jLHOoDR+/HI76wudzR1bQrdM1h5
8dn7SZam2SrBCwpF/UPROPlWRqFxJdoh3g6OvPh4uLPVhUGE2ii3NK8d6iOLiRIpqWEYRdELB6dO
PQNJrefBaMcacY6096hroc1rim4tz1w+RYiAsKpzpQBQwXlBWMOvpsUvIn6pEo4OlJt8G7iVb+Ls
y7v32R3LYLQ24ZQTis2q1adfs6hsvXOyNn4BWhGOXgmnVdklBtUP8PfKDsmOqvhk5M78qONDPTPA
BRFLzBfwP08tJMmIRnmXvphBkF1UvuNcwQb2j1MIhPXjT/jOUjIUAFweGuRrlpy7CVJ3EatF+iIT
PdylrqbsB6nrGbRECgQr8zrbnvO88BqZM0xsMZYKJFQhI03BcOwF9KLchPFgXLQ0ow7j2CnfUtzm
/n/GQ6LGIcgEmLv0ylEbUE2RFuYvYWQGaEEUedkcVX0wr4IqyxWvKISxAp08O/vzFDkN83UDPnT5
6WJJT16J7fTFiqLh1o/KYlflkeVVbQzgRq315roU5myKXPRrQdM735LnBQUk9s6c+M3//p9tM5ok
DAFUzxfZDjl0Jtr9F3XZRyGd7tT69vHGeedbMhhpCfc4sfySqpFlRpgmRp2/TFls7HK86ndACodD
hx7jpod6t3LXvDseLyet0xlLtlzYVNdbWaRD/tJWkXVBQSLGJ7BKv/FwZRc1z/xKO+B8MdFV0qjr
go+ebYcWi1kOqR30qRa/THav3pVBW24pMI/fKOSvYcfPQ06CKLhNJM5vimfq4h7VCvCdBEvJS+CU
BfY7k56gueBYv9xaj27xh4czFqklyKnO+GrBOdzX3VSutBDPF5gfQYOA1wMFEipbp7uHquSoRmPO
4bSn6GDGeYTcRGb8tYcivqjd/LNoHUbCnQs4LEUDSk3LejaKxl3RKFP2Uo/isW7L5iIweLiKyd6G
pEr7j7fr+ecEGkYnlrLkbFS+FKyCItTGhq+0L0Ys/JtQnZCsidzwKIzu5fMjgSQk7KC5T3t7EeuF
LgaZjVJ1L36vF9eT7spd3wXhHmv56vDxUIv3F1gXYpagY4EwaAiALY14xqlGqkNJ9dcgywV84Vrf
UVULfhZBbR1Txwy2vlTrNdLKu6POkDLuOYMAe95I/1wzPUDNvpGN9grhQYhd45T6z0Y07QGEjvFs
FHryq0VkRfvcZT5PlmIILR6SeZ7/Zf5JZxZEtNbor6M+4uZuZb5xF6DGfSvT2te8KK66lZd/fmb/
SUL/GxF5PlrP8x2wLIdaA84xepAZr3KgixS0+fRTj2xlpcqzOHf/jTLPihgDSu8Snpc2FCazTDNe
G3A8RwRXgEn2CtTPPM7wlxx1HEM/h1tjyLfqPE8UKSbx9uJuc4Z2cJVUGK9ljsP2bv57eijHEApH
2AKSmgg4Pt6pi+P334jc3nAXqBKS257umaLM0AfUE/EKBDHc1W5kHUOJTqnSCWX38VDn60myRR+A
Nhl/0ZY7Hart3XD25JKBpwZjNYIQm8KtWec+8uFqCnXCaJ8+PSKaaiTEhgC6wZ/TEbXAyXsT5Ezg
iah2L1vHvY3Iet1tVAmIvjXWbSs78/wIIjbGOvLM8+DDYTgdcfSxHo0F0h1eq6Go9qWFiIIQiDK+
1sng7HA6Cx4N0HDZ48cznR+i0xPBeLPeIDks1OwlkNiNTWm5SYWkKqhP9UswtPKIPpjjGWUR/ArS
WPuG1g1eJ3YtrqxRtdf8ps/3EYqVcJ14KRGaYAlOJ97obmc1ah4FXmwKwCeYOX5llaFwi3yNIXJ2
/GcFVGAu81iUvZY2n0WW94pS211AvwX9FBDbqPh0RRoUn/2aDATJhv0DjYrzOH/tfy5Uuy+HserU
gR3rp1O8c1Hc17dJg3zXbcaVaHkg6prgstVR4Fi5fd5AuCeflMGJ4+bKIX0K7rnTwf3Skn0xGWwl
H/rSuJ+oIupXMimCb2FqIEGWOHajgg0HbLgdlVJ1LzUfUTJYSFO+KaPAyrwyy8fG0+M+JQscNGKV
yEMYIRTf8hRFtQ1SC43wQMpa2OKi8hE+mlGbK7dWVcjs0oyUToVoj02eZ1jqSFysDYglFZ4PNzQc
NsIInCeUirLfMpXoMFqTXRntzp8qx8i3FIEm+EIVah2/P97tZ6eMx2Z2RSKapmyMwPLp0lBRLo1k
MLTAs9y0Pma1n34xRJlupCyyPySCw+/acao1ZsAihaBrhEoGdxgnnPSaNOJ02M5EaEbUqR54EgpR
fezLfKw2fYcG31VSdHZyCVeqv0LLrUh3JU2QtTzi7AaFAjNrDc+dObipS+SNBc0Lek9vSJSodHf0
AL421LHB8qub3M3aJ0sE5sqtfTZpxkTUEs0OIqe57Hs6aZDiCOl06Cl5wsz/5pi4fc1QJqdx27uX
+jCIgwm6f28Nk7VyAt6ZLVE3NtU8vTMdY3GXkh7FphujouiNVXhhN0EZXwS6PgV3TWjU4jonCk5X
Yu2znUWPnGLULP0J0QrSyelstUC0UUuhMAKBK4TXoEHYbLTK1FIv7YNioxSK+6UCwOKvXDVv9bWT
405GAwZyZvaBJIHyezoyYkm5mxoGFJNG7ZrsciCdrKtN0Rpa8quB6w/CWLRac+HgBRg2G9sBvnM9
WGHWfrGznid8T0aNxkWF4uPXtp0U6WmVDgw9VdK22DpuIw6SYBUeX1GjHE2QjeCbB5U3sP/KOLHa
rSA8Vo+2QbKK2BI9O//KbTjNuqdkthbilKXU006kqRreWDFFli3K1FWxTQA5flLMm+iOOw//d7Ie
FC4p5J+uR0z8rJL36L96t92a+r2bSC8dv3/uIlkOslj0uO0bY9Kk/sv4jlyG4g2jF351V/bUch8v
B1kkkY3E99tUAv0XqZtnaJtAuazCo7Om/LvcuothjMXtZNlQsgvlbS7BhX2nfh+PazNZRhnLIRYZ
VB6YJkkE3wShAXmtNZ4ybq3n4Edzr999/GGWt85ypMWtU0Iht9WKkbSv8SUqXObO/CIvMWL5eJi1
NVs8JDpY/xzenf7L/5Jto636HY/6b//bEItbLOxF4yt+qP/iot6Ire/JnbL/eIg3/5J/747lai2C
rxDzIaMomUb5WN6Uh30I68Br7ztw+n9DxQt/u8dgqxyRijPXKqJLrYDlOV1mf2molHHTM78oOFTi
ovY3Y/pNrRuvUsxLTffQg7kxnV1gHDVD8RSzBJBzVNSrqd7zm7c9mh3WD8TZagjGHy/LMiRdrsri
BlEB70fJwB6S9lPa39bZQ1ut3B/vHgiei7n+TO9kSdrUJZEfGhzsn9j7kV5qf9w/wTbY5xcfz+Td
bfrPMIvTkI9R6MqYYfLX+CJ/Hn8rx/Hwvw2xOAmKVTRGSrvyV7sLdvM2Hb3PRtNv3+OfWSxOQmNA
J5+SeYjL4jq41I/lMV47CfMNdHYS/hljcRIqKQq7Eoyhfc1cr7sGk4XfWvVUVF5rbOK/6tP/tmyL
eKEOXFVpUnZ//jpdKT+Ny+yw9vGXvPT/Ttg/c1rsYzvWZKEgJ/3L/1Nc64f8j/Wt592+7Kp981Pe
i8lrfssVW5a1Hbd4GJs4HyoZMuY4bpRfVrlVio37w7r/31Zv8TJmRZCg8Mjq9bvh4r9NZxw/HuLd
x5eiKfEy4l0c09MwAm+dCZBerP+yq8tc+e6I72Y/eUb/8L8Ns9jbah74STQxTCF3rnmI4sui2IRi
5ZC+taP/3d6k+NCNSH0sXAXAAi0e4MaGd14l6vTg1o7MPC0c2lsfeGMHTRxi+j7PcpQJUcIKLxRs
OrJtjFbjaxhXgrADE4SVqsNycQFkgLuaQaxAXWgdL+6lsR8qI2p87cGJE4zf1CH7WhEhE66Vhkca
OqxEUvMqnk5/FsOhw40YEEXVJTsJpTV+TuzKP4GZusLzozDBz9m318LC5ctB9E/SQx4AbhXgzFKo
vh18BLmF7j90te6UcgPWrVUvSYwnR9vQrKo/6dUFoAaYHDEuSPmZ6/72yP5TaEiAq4ZBlRR/jDI1
N5y7TN04Cj5Wtjlh/hs1xZpo4PKAkzfzZM11YkQvDHxlTs9FQ50K7JURPta6El5NMg6/WrgZfkHQ
2Pk65VN+nQDYXyk2nn2/2RlMc1hUhGlorSwOY2ok6qAgvIyCpw4KharDAUsAffPxWTz7eujhz512
gNzU4EB7nU5NKRyk1lMte6yU0i02SHDn393ZTPkAxCRdeXHOpwQTZnbXBH9ImroUJXUK6oFY3qSP
hZW11xWGjbdZaa4t3DIcZrEo0c6tKKQwSIcWC6f6E5g4Og73dNiRjlUs80tnh9qFPc4iO6E1giAN
YPAnlB5+fLyayx4YoBCaiA45KfwbDt7S99pUk7hUZODcl5InAZrr4FSP9qACGs9y2aJq61RhCM56
gsH7AzXKTHc9Kwhi5SVO+M9WFvwNXHlyCdAIQ8iJeic9FvAji53LU+gjyi6Cn42C7jEyIHFtZwez
bbrgNkW2w76qmkxoW7rPVb0JEEF2PVWw875XKC0ULzj3tqO/qVHOixvPgoxtlZ6b1FZ9meq1WWxJ
dZsu3YwBha2LUdSRWDM0Ojt85LZILsxoKPYOa3q6Q8vExcygj8X92FnKDQhhBIU7OrO/xOBrw56a
tfZX7RW1/KTTCN+Srh61Kc4gXSKQT6cDV+xg6Vipc19orBxVT99DC8O+RGTeOPoAhb+I3C5XnuD5
g5x+MA49uCKmTCoPIP90UF/vu2Qqav9e1pLOVxWJOsFEszYgibeNYx+S3tDGY5h2agY1QM/8rd5D
Yl65Fs7PEP04yL2gQTiSACVPf0Y352ECjvW9NQX1dIOkSlBtMR+3jKMEdlZup4qC3q7vzcLeBaoo
lNuPT9LZvTTLiswtFsppsDCWtSU1KoQZqnr+c4rHsKcrEA3D3iz9UXpZawVrN9PZcKw1gDt2GBAg
EK+Lc+IElY3Rhh3/TKYkoehTZ1DglQheuRez7ivXxNnqzowWnkzQyjzO4ENPV7ePYZGZslXucZoa
b5PWaDdFYmSHIg56z5koLo1JNGyp2Dnex8t6fkG9VQixzZn/Asu32NSUqUwEYpLqpyEr5aZKXfda
dJF7k4+tuWHS4sqIU/1W84W8EZp81bUmXQnMzg40T9pMGJwZg/zDkjLommkslKAkHOe1ocReJN3O
b2f1U7ZTdinK4CFEuWz38cyXa466N416UFBEQhh3L1E7pujnmKI1f1ZFnn2r6YPe9mkvulvEw6fX
Xrcba5uaUxnd+HLy1zo+Z6MDLAN/NY/PulOFP/3iaKOXcef0w08rt51rP6EQ+VQXuptsQiOq6BuA
50kPPFD9IR+Rxf3sZ38rgPMg0gbg72c4F78LKH5a4fizJz3SNjLSncssdtr40ugwoPFy0Os3Wa0X
36Oyti6zbgyfjNwfzJXrbRkEz78DcD70ihnLSLH6/1B3HstxY22avpWK2kMNbyb6/xdAOjrRiqS0
QUgUdeBx4M3VzwOpaooENcpRT/SiN1IoUpkH5pjPvOb1c1AsbfCmrlLvq6YNJ58wQdb7QW+zGik8
IcAWdbk8goF5OybQY4QCGPZHy+31mN2Y4/OAWP+9hznKpjV773KuPMRHUmUDzueY5PN6eoMMw+UH
ZRPSDhXZudVWklrtrDeNrO+TGcmQqG+HC+Q95p3ieUL3K6kT/NPs//rr6b0OrQx4CBxRCKwyuzjx
V+tapJYhwcxb90aHpfQidJk8WOZk5Edm0s/GYfGgG8hgdJRWEznvBjeuUf5ho+yV+HQOlcwJcr2u
zSMDrXdkbghMJpsxkdpCjFk+fxHlN+3kIdTWafciHRs/1UJOG6S7/UgNj9kXvl2cDEVcDyUAsCuA
09dDeR3kSQyWtHskzstzY66ds24wQ5qzTFH4CMmmjcr5S9YjcvTrt/Z2asK5WzzogMDwztY4Yq3x
HFRLdfUe4zRnV2S1o55WhByuX6W2fWd0WCj99oiQ/2kGM0UJC9egiSEt1LTpVXHvRGmzC22n3Xla
4W1dBE58B0rlEZDGm9UA5BTuFiqM4F6w+Fo9W1HQv5+Kbr5PSj3b1xOFpQKAb6CyRk5ErtpbWXaP
v77HN3MU1PCCYDCX83xR23z9PrU+hYJeF/N9WnrKZZoZ5s5opvLIgfLTUVzwWFDRocitKcWhwNeg
wy7w3tPGdjNVmYnpUDQe2TC5dK72ZUSI5NSCqsOJF39EeCurdMbqi7lDLCP+ECq1gqRfPWFWauPM
lH4Z7SpuVD9K4UdYPlC0ykt8I4mj4nGueytfNOHBUH8FadFMB3vIXIxW2izC4TYp8JsJMmBX3hea
Ic6U+h5yDOGj4SVhXwVKZA+15wO57pTEz0fbngNjHsL8sjHKDkJxMTatvaf13VHqSuCgaMEw1ZGV
bkJMXacR6V1H5mdChjgH+PTmqf3um4ZJEgVJOxs29XYX06ATvF1A8/uwszMX+Eed93TkjcyUvXXo
MADGpmMq9Uqz/QiMdOpQm0R70u8HaBrnXoJHzXtYHEY9bJAUGqt0a1WNm56hTBaVj3Gil+UtCnFR
nJxg7mbChx5sNcRXaSrGSUS+1HSMfPwIMZtK8XVdZtjTaEbZk+0orU1HcLCq6oTahpY8zImOn70f
hWhW6P48yMjuyJeoWBxy1Zrmy7ZBDGlPbuem30B6edhPmAKtx8vQmjoKn9gVJrsaa6z4CVZVUWxj
/GI0ECAABvklYOf96cAJEu5Iv+3kWzm2qbqr0PUZAquae/veQD6p8g0r1fPdGJezeuUKM2rPdZFZ
MT42huxS4WdGtAjFJS1Wor5jpl32vtXCDMjL2OHrfIBE7SgHIYy2vzFBwuSoF7Pfb73Ry6yrtMal
5aOqUmoZAy3JEeII4C2ZRs0kKUpxoulK+Yxutly0a/Ux3oaZMVg7S+Dxsve8QlE3k96Mza0clKbY
T8S60V5SmZ9OIpt4byNHI0w2fRGJZuO4ijCDIRyy4awTRm3uMWrxhqCuDIyXzLCX9Sk2k7Z7m7pK
5z5O4eTVc5D0AF62o5KVIojrLrL2yLfkEfwE2+13xGOwFiy3wWA3m9269yd+O970GgiVNPBiPEuQ
mAHo7Ey+bg9uWjPZMdHaImlRYcyHy2E7XSmRosyn9KREezn0nR5/7PXGtPZDCJ7kw9xnBk7xIhsH
P0eJb/4sEvz1trihdHlBUNcs5m2U3xr1DkIOAGrHNiLb3ZqORIkTfVLT2Nk2dvMXQC3Nhdpq90i3
+KKxGrWA1TJBGPfdDiEp38jCpr7jEtzhZCRtzQ5J1XvqtjONMb8pAaHK54pkP8ViB3GTq8nVKksN
YnSxAMPpAyJfOtMP251qNqcykKljTUWgZlrdoFRPVJxveHVGjBfcjH3Ke2lGDv7JWRz24aeKS8Ka
R8FcLbQ2WWMiwzFURTh+NvtxDCHnGALZ5rxgI7hI0jAXJxA8Y9cOStkm7eIjpRbanZtHKGWaYAYI
g+JCJLPlw0PtOFm1Qijaoe8BtX8tgE/E7QGFN57HRq9Iib7ClnDjbQEHyfvy6/PizSmM6MYPc0/S
Meqlq5iGm0kwecuUOy1rClBgKqDCIKvr8cLOYjYctZDxkWNxHd1AVgZYy7ZNEgiBdF3UAOcDQKhW
8o+Jp1VxUFLATXedEhvjE4IqlvPt13e4jnDMJS4ElEXQDVIDOOHrE7FIsEbw6rT+mESD5wVdKOvo
GeJC4Z6ldc+eo6eJ0xe8+Llt9pFujdrHX1/BmxsG87QYn3tAbeGur/EpgPqlZOPJHiTGbQ9eZERf
R9VtrnWzwtDvt8f6ru2zKDYC8F2fzEaDleHUOslDh27roZTWqG+oTLe9H+WVWx2J4d48W3w9SKYp
fJuoYyFc9frZ6uak4N3WpQ/aUOKXBuzNu8Gbtr0a4jzfY0mofyTMTfWNdLLy4dd3+qbHARacSgLq
DYD70QRY51OxaSkYJ+ftA4ry4Z20E+oXu0aMUuKdrBRmt80EtvYB/pn6U1lPYoTgBAOhcwJ9Nkft
undCZTxSuf7eWngZsqCdSGrA44Aiw3RbP5Imj+FIilq9R3WuN+J9hIYUyvGFS2RyxZ41jtmuBf5s
UtFJZoeKYhLV7qMonBwwXtNnTYkguIr3TeBVhSsOlAULW2wwYWOPMeRwVAPzzfQkJ6aujzjXou8K
XO31S/SUchJGWOiPI5KA9j53qlQ/DNIjEiJCio5lHG/KMIvWPJEjUTFg/oXl8nq8uGImxpOlPubJ
bBrvKcDr4yZ0jUbu4rHKQVANgu1hr+tKm2i+wxYkroS0BmNXWw7+k7+eR2/mMKBfgmXgk0hHL5f0
+nLGStVFazrxY9OEzlbL0hHQHPq6VqI1G32O+l04W1UwKmlxpEu13nuRVP5uxwv/htCXh/96ZF6+
EktOhUfSMuLNNkHfZr/UxkK8/xTjYw+NO//NggBjEksvNAp7oRmtM/S8HZo5J/59dGYnPYFWFp/Y
jafcxFGbnNidnv0mqoXx0P/S2PPZi6h9rJ5uoWh1G2Zj86i1ZYjjkd3n922ch/WmrUq99pvZgnxn
5KF5BBT4dlaTBy2S+8siBCO/KkUMdHOX/X58tGL8Z06rxFOKiygu5mTjFKh2H3muP5nVy7mGDj5k
d8TH11oWBX2yfOiH+nFIkjj/gHbfgMVr5RYYn0zCTE4pE6CuV+LCkW8AA7fjJkIsMg7cMk6PVSre
ziw246WGQBWGWvKaR5anuRul/RA9LijVzWTZ4UljvK8dIxAUtg6/XkBvnzQpBmxA6scEL4z4ehqP
oY7QdzN5jy7KCR9gImhXibSR21YRwbz59VhvEEy8SbSJcBWjkrZocC4X86I0EtpF69ldrTzmbSFI
rpDJdZo4QIXWoyFayiyfrksC/PwcZStVwQQWDYJ7WdHVO5eGIkRLH2jxuqApjNawtpPkIup5Osko
O81BraGhjj+Y9SEa3eH21xf/5kGB9icSoAyKKggN6uWtvbj2VmAm6xSq9kAfx4lOmQ/VR5dsMEKe
ILWVze+OhooFkqOoVH/vYqyelJHXKhK5uf1gKqn1gJctiDJbsbaVlO6Ryb+spVdn3iKYgaQZBJtF
LHPdBp+Qb8ON1rYW+Km2pGFiE1dzc8hRSN/QRDH9hFd5wnmbbMVslr8bUC5ayosGOzYQQIDXTc/O
AjCUxpX7EJKIxPSKvCLdZQIblTMhVE85EvS8WVww6xaFZAhMy7hrVkGH7Cm1HhUJZ6trA7OfjSDp
hDjlETSguYvkCMRmPR6zBmwzbWr671Rx19ixNMbN2htU/Uuv21eu24vTOrW7u6HMH0iFjtlwvxmN
psRSqocmjUoOMOPXk1Q2Q5vSTBif4AzQdp9rFQtcp/Tive7IWG4nhImPlQLXZR6QKvYSni9cGHbR
NbUv69t66NJZffK8sLiCYVGcdYlTHVkQP7kzytKL8sly1JPrvL4znFbjwnRL9Unpwv7e6q1xi4tB
tikn9Bp9Xamef28BYsmkgtGm8k6xH+TGarwOq3Bi0TB9wr9c9SsvyrZ9P+V+n1Tzb0YSDIX/Cpy6
5fghiFmvdRjoHulv+1SMdr1X5TzsyUYuJJHjBWJK/W8mGd+B70B5ForDQnhbDUf0mlSTPU8IbQ6L
qYbb7oQpssAu7WMWU8tPvdxaLKJ7CtPLGmDrREn09Usbk9RMebjjU+N0JRbt+XwSI8xwHuGQfP/r
9/VmfvCicB5A1YyDk0hlFZciQGtPxmx1T1PrZY8uEi2ucGKJ5WMbHWphHznKlsjn9Z0ty4uyJoVo
Ds/1pLfUGXgC5Jgn4Ujn0UpUi+LZqA54WnfOWGyR2ADtuqCOxG/ul7QfUSSgH8aS4zha90HNQarT
7Bb5k1dyyvlEbqE/k/4GY48h9JG58vapsp/QxabHzO7F5Hz9Amu76vGMtSb2E9s7iDLtvzmQDh7c
LLQ+dKI8tn+9wRnDfKHDughLAEgBtrRKZ6htRRn8JuUL2jbu+MUG3TafKE4Sh1rgZnVYNIEzT6nU
tzMOGsOJHGM8JooqLqOTKbQQI/T7mMnoy85t803bx0nR4gc2FEl7Roiu6b6mxqrSYTRkhLnmd2gI
OSBqUDhWMB2tOzonKNDIYzJY6ye5QEGQNeIEoHkNiW6VLqiNlueTjeb3FGrTTUnp8pB5U7VFxyn9
aGnTcOTNrZce5CFqFd9Ne9jHSNhevzm1k0qoV7XxCR2jJAARMvpY3Kf7lLbXsax5fQIsWk0c3QvE
jB0FHtvrscqYNWCSA39B5bG3n6XqJSiKiUl0SrbpsNgpd2KuqB/ricVpGPQx+MfRj6uFJxp47eIS
EcBUS4xk0wDnMrFiMevOZ/vFquDIg3lTebBRLAEUQ4a/8HBBWr2+Wk7OqM9CmT11ptcOz3qFxyzc
1D4dsOimiKtsjahR0+deKEaLETOi9NcCc2Iqjilhq9gXHPf5sbhktaFQhVmEeaAjsbhxB1rHCVZo
KmEotfamVJRxoxu9t5uyNjtBSaILUlSSKG5FxwQn13nP91Hhr3oOxGDczdbVg1zUSWhnVntTJBE2
CcVYAQj0qtNSp+pRW0N/RgDR76oCYyyqdNYpDqjHMOmrlbFcAzAlAk9Qg6yQtRhd5851GZpedSOH
VCYB8maaG+Td5O6dunHftyLm0n59WPzkYVPOWwQQQGWRaa0mLBDeQY6lVt2k3WRcFcMo9wpGNI+R
8NqN67LlzKGp7/8LgwKIpOUGkuGNkKgSAw1q86G+yXHhOYloUuxVSqgXqKmFATzG3lfKZNj+etDV
NvD94aIWZjGpKG0Bino92SvLlZRd2uYGNnsdWLS+Azx75w00ymMS7T97j0QT2DCCX+YYXi7lRYKU
JUpNd0Ovb6JSsYsTSGwlgZOMe+UG43rL2Wu4ZFe/dxqi2cHuxnG/YAUBP61hizMktpF+R3kzdIkB
p83NDq2n0iYJx/TIpFntcj+GWk57RqTytRboQDKn1Qe1wNIli8WF4mn9tiujY9H0Khv7PgrUbnZT
DnhO+NU50Woxu0sli5uxnKKLrmye5lwZb4GxRYgsWfXWQKoDd66kOgCR/PR7s2V5mlSEzUXiAfLp
GuaaKMJJemHGN8rsJdccw0rglXN/ivJdeWQ1/ORpLkDB5aQnNQLf83q20FoaM8XKyxulR2FQNGN7
ibp/+vnXN/STp7ngPSg4gGjFBW0VFWZ5GmIGpMibVIOJh+NZHSRhaG8ML3K2Pa4oh34yaUBXi2c5
5urHhODWa2JROoFZzokDqnfJW17fZValg+F0Q3sDzS26VENJ/1k1YjXboK8vPxWWCI8dxsuKfhGZ
MoEW5CdJNRJvi2rWsve9WIbgNWQaVXp3gy+pchYNYhTbYVaarwB6CrEBO6y9L8K2e0I0bzjBhUR5
6rwof9LQ6vuScRt/mW39x9P4v5BQu/oxdvPv/+TfT6WEpCuidvXPf1/ET3XZlN/a/1y+9n/+2+sv
/ftSPhe3bf383F58luv/+eqL/P5f428+t59f/WNboGg7XXfP9XTz3HRZ+30QrnT5n/+vH/7x/P1X
7ib5/K8/n7CGb5dfE3FZ/PnXRydf//UnxIgX03H5/b8+fP8553sf6k50n6c333j+3LT/+lOxjHfU
cNFRgMiO8g9goT//GJ5/fOS+I/hlkyF/WtgXS7ZblHUb8TVDfUe5BoME0uFFjWVp+qE//eMz8x3f
QTLh7x+1//z77l+9p3/e2x9Fl1+VcdE2//rz9dlBh4+SINMIcwRwN0CwV4untNveNAeFUDsv1I8N
JOBdN4vqrlXH6BhFc/mtf2btX2PRYSO54bbeuD9MqgpLoULJyimcBlNtO77q0SjdIRfU7TuhdLdp
UnaBVUfH4sHXG9FfIzPmwpAgDF6TMtwRMkavx8Y2FVWJ+ydeVRKR6Bcv/q9He/RRLmI9lLlURHBX
u11udq2RlgwSW+5tQyxehP1FOm9+PcoqtP3rXl4Ms3pjWl82k/QYZqj7+H1XCJeeea3cSaqIOGWF
TbcvR8ec/CjrSt/K0od4nq6jsTtWUNd/+j5JU+lvEW2T47/ehYZMGyJ34H0OgRoYmyYoL5Qg3veB
tdf4U0NQYacFul8HOAdv3OshIOb7kgTNqeE7J8dU9n76jl9czfL5iz2xKNTYNpUMA+tBoOVlWecK
kga/+Y4dlaW6IIN5weiyrTMu05yGIewKY2vr0topepa9l3Fj+JExHiMLru+H9s+CmaSDSnEY+97V
0zWRC8n1NsHoIrY0EHc6bxQztCPTCdj6alUyDkrDJAdsVBqZ63K8vnhu6OzOEDEYJ61HTi5TmaL5
oJcoTAJAicJib/b4w+5lbJhfDJQiZgApoSE/tQL8dErzz237E9KOEBnKYUAIFQ3MUO6RWRnT67Sv
KmH6ZGnmpZUpKWAYQ2pxUHsRNS/VbDQL9SXdac4wnR5BFjf4e+NHJ+3yuoOQZgXmNC2GvUmfZoGD
ial7kU88mZMklVaQxuX03o2c69yzzhP0JBI/q9DL9JW0coLGE6O2GwqnNzeD200fnKEt7aDuK9Pd
jJh5Z4d4+RNke9x4h6geZXJr6AW1BvgDqKm4VVV68CUL7z6sEIq47IwOE94OIBxQz8nqgWQpsZI8
5cVsqn43SO3jnENOYO1JNd0KvI1h1udSuV9oRwiFes24wUS9SfatacZ1AIZeNLt5tiI9wKfM3MMN
AsI1JpEiAH/l2s4Y4QeiKBsaj2OkDfEGUc72ZMyzvDuIWVEuMuAwaZCWrfvVLEepXXqZ6CoybtHq
/tiHZcbVaHG3tei2XMSUlqv94Db9hKxm5n711GQ0SMO80T3Dl4/79ZypCXeK4aJxnSKh/9lIDKvb
LtC3aVfEI+ayadZUsy/rqtjmWI0qgcTt80rH/gbRMHtyr6qiKa5a4qLrWkvtLxZrpAwyct0brMy1
3sfLpbX8ODVkjPmvPfcbQ5kaRMCMGokIK/Y6vx7zPPeB+Qx36BBRSpjsATxOHhEH+pFW1ZrfI2Hw
xPlpZ1jo9dXH2CzaPGhIou9yHBALGDEY3wGPit8LM6dpy4IVlR8hw+dspbMguttWZB9N/AapEhlY
HwaD4spvqV1PF1UYh09CyOYqyue58od4FHUASr+/HCZZPEyZygYrpBCXsWGA0nPArF836MjBSi2a
XgZOrPS3Y99WX4eGyjzFq2Es/aZSwCNnthI9zBX8xE2u4hbru/FQo8yi1YDhZAwAa6zc9rwz+jgL
ervpr/XOyFAOAZvz3hDGGNPYiLvbWk/beCN0tfnggqU4qTu7zn09c2zhD6jHci6olAzjKTfTQKHT
ej1FeWf5c1LLMIhFgcP7PCuIWaRM9EtdqeMZAVbwd6qSgeUzuxhDwybVUCnUzF49Q9tEvVBMd/6k
S6PS9kwz93Ko+gK5k7Yd2qBzMvWT7RVOCl6espFfFtK88cKedRlKswQ2qNifW+zmY99DuFPFFlJL
LotQTh+YUtlX6oNathkEpFRWWSIrP2GjfJ8IjceEQrh207CHaL458xqCyptY1HPZ2BehlZtZQOek
fZx6N7+Q7dTiRMGMuVk66n0wp3X+XOCkJf06MVLm7eSaHQ9HlZxbRaXbB4Bw+RntEPSOXLoOFjAv
FrdvlXAkNppeGPnWTJ3Z3E41erxBp3dd5sdtVkUbjaJlF+iRLD+BN3TYBTSrvxq1yBw3metWzyo1
yc6nQBILf1K08dzqcIU6j9OqbRBgH+Jp52Bhl+6aSnjmdrC8WEXhO7RMv+gtvYSNwkK4loksUp90
bWoOVNkrSFZlY7mnIbj+2gcKQZkhBKhl7k0qcvO5VivOvTfnnR7MIu5vo8ZUo33RGGoUhHFvVEFF
dSHbRmVSzxdSJP0VkjM6VdRJywxfL5pLvF4SubW0xhkPeRjWxIuyAXOhh12VHNRpqobAqBFyOsA6
W16Y2hbdRtgmMF6Yti6z2Yu8275KtHyTxopZBYVaqPberoeEbbC2FcUvc23saYuI2fHN1giHQEwl
WNhB6FG7HeGDSJ8GLSdQ40hVRUvILlS/7WQud27qOMM2jdWuOqStO9yZqeX4UwM29QYJrFgNopA8
9QzZz2jY2Nk0NhwEUeYegCERpBnzaF2N+lBjZuyMhrWN1DQfgrmIq2qjlVz8LrdKXTnTOt2q/Twp
KbBUDjtqotXyAwGmMLdu1PfvVU1VbFTzk8zdore42F0D61O3Wat28LU09B8C0bZaFdj4Juh0wUu3
3iLIkhVBqUY4qkpkKNo7O9XUYcPBaTxYYzU6B3McRu9GsUMemFIU1Yh4uFqPQR/JEL31EFGrgJXT
zYHk3O5POmCDCuULsg0fOfCi8TWvTS7YVhPPd2tpn5iTXh5UKeZbjc5h5Ht9aN1mNHSQ/Aj1gqBx
quqN1UnP9tsxsix+Qs/q5Jwe5/BNNqmTbeo8qWSQc55rkMOKpt07cW0inq95kblZth3pq9xbBaTZ
QcCD+7ycUt1+bNtCTudAWIFTmb2CcWwIhve8MpqIbTB22nRXh6n5o/rx35Go9s9129XPf5CnNn/s
uuLr55bc8H9Ayrroy/3H3znhm4w1wJSQPP1lxrp84UfCaprvQJjRc8IZAWIu2qp/56um8W5x96F2
SymZFGoBhf6drmraO3qM2sKh8BC6hoP+T7qq6e/gN0ErowBMn5DK+++kq9+LOf/kkC4BKj1UFd4N
xRbS6jWQoa4aXY1T2/Cl6GrbVxVrOgAjn2+6OVZvDILSXTjgx7k1tap/YotJ/TCV+S2bmNVuk1qd
T8qi+Jjhb5z7pqjB2HtmhzmBWkRlEM12BNGvz8sr4MzAtT0rci4KmlUl25jdEuLCzbsbLCu8J/th
yfRGm32SNeplZVGX3aYwUcbp8nreCMccL6hXefMmkaG8yFJ1fpwix7ztshSFHNGUGwwEPlRCLR+U
wShr4DjSAmcPm4DwORlFUA7uNnWH8CG2Ftl3j23ySMHzexn89QNFmQ3GG70dsBLU5l+H/5GXaxOQ
HIIxqMp3M0a0p3SdMizs08G95ojRvrbpgPnxbM5NMLTDqAZV2FQ3npanD1PqDd/mKpsPc7h4P+dh
jlahOcfEJfk44Hlg9qe0HSzjAABdHLn415W3ZTIQ+CFEAD6aVImS2Otrz5QZ1ZGpoLbH6b4dPCvc
Y9k3bm0lRpMgidUjydIK2/R2wFWKb4RqFDlDRhRquxBw1cscsorWoAXWmdeTyY7lIMtkju6p2hk7
JSrOQby+zzL9tA6nBz3stw3CV2M6HF6s4J+UHl7nij+uC401moELQgM6zusHAXJ+RLe3svxkDOkU
h3l5irN1eATm8tNRqIvT1uCxv6FdS6WpGseRTBXFas/rWqu3FZSQIy/1uxTnakbaS7cR1WOwrsAL
Xt+MgadejF0gdITEVXI/Lk2lJxcKxZmeDeF9hJ2xji1sNWFuAoq3tmyl8DsO08+oAlTfIjjE25gR
jMAQpYeyaDtHGy/P02cOL3J1cw5xe+lGO9p2kYL7NDyL/qB62XYIjYvOE92VBmkh2SaZkLfAfYtH
qCT26WTlqBBYYbYVsV6iklB0Q+NDp6RfXWh08dRez3wtGecTowAz9qP08N9xcsn/aSVWTpn/+4H1
AY+H569/nEG4+FrmL88telB/H1zaOw4DRFBo+S0ITzLwvw8uxX0HvYAj6LtBDAi4RSrhr5PLVt8h
o0CNceF7A/V9UWc1PT6inQZCgdrsbx5b3+VQ/pnTAO8g0qMP4dDtgeBIueP1nJ7zsDRdEPfBLrkl
L/HfB4ez67PNN29zOAYKANHKj70ejJ4ngJxFsvz7za0GS9sIOorG6YWnUhXh8F5TZR1gbvdUVhRP
2U9p5p3VynIEpXWk3WvgvXcu2QVmRqETv58H4X4L01L7NjYFe0lsi5Mpm5wdiv3xnSsGuR2p1NS3
8zyPe5i98kpVXBs5Yt18LChH7ktPmpCLWhmGQWlN6qd4bONPtpY4cTCgevLAuYk6hGsWuuqjPVr1
myrDDsOvYrc39gjwm7dDmnTeZeoVJRzXOWkLf3Zg82yE0UtKTiK3tV2eJi46ua5SbMpW7+ttl0HZ
29lh7j3LMrRxHBKWKLf0uUxj602qNu5rSLNOMDWU7INaa4ZiW/SVrHaiyqGUK47ZuzfA6hvS1Vgb
xxMzzB0niPsmT09ValA8PkyiNkNujPsiH1zvQ4gcRENWUQk6k/bEEN6Yf4SWm5EZg8v0J4x6+0Ph
ZqRDujuFG+kqOuw9OfUXueWGScDpmKVBlmejs88NM9yGeh1F0FGFc56UlVMG6CXQwMINzNZ3Vm82
NEAzc/razmx4fibtydrLvnTqK8gWGqbd5GADKg2OV7NhT9ltOXj2pa6DptlCk0sv9ElZanZRRpFM
rzw2WZsCysfesGJ5iqHnQGlunrVd00zGF4QWbPc6g7qCVBmWrQkeWQ0cvpnmxi7J1AF6ThrJSzLj
oiOMGCnk554sqq3nwDA7aWWrflG1biKyiYrYtyYULcj7Emc4q5Pa/RiZUFZp3Ilhr87NJA4LROrD
rNVxFSR52V73gzTqTVfa8Z3XOlR/HF0pngZYB1/7yK4ey2lQL0wniw9AieFIK2mu+J3oHWczeFQD
4Gbb84mXSeUu9Zr8xhv7qsNXMHY2Br4B+PcIJK/jzNFvwSjXu7DSp3nbTqVFVXIQ6X2p1dVVXRoZ
WtHe0BzcpHdVvxEJEm7F3IefobSOT2WlNG7guc2878pShRnnUDnbJKNnV9sFMxkFMCgAAyhT8TnH
zfhgJ4pxX+HEBnPNDctnTHYaM5CJY0MJKnNsa+vB+SwiS4fkCtP8Oq4tua8BhlZbLXKcy8oj6lmo
4HMCMMrTSr9ThSO2RZ4NIujgMn52FU3v9lGiFLt6GIcLtGWMKzCqxYBETTQmfg0r9MJtLG/ws6kh
UZ1VIa0TG97rhTKmk7orWLZf7EmDv5nmOLUfOfZfBxc0Txd+OwnGgngD4remWuAC0qpma2t+Vm9K
VT3YtfitIOmvEWhEQyahS/wGXdo0aYVDDCNUtV/PzkEVyf/nCKt41JPdYOSSEfIqiLkHMBn/lRGw
DqEPAZTbsVbRugZUm+lCP6BzNoplHqqkPjLCOiEAmYefsetZYGbA6EGYeH16CKlGlZFQUcCEiQwm
6qR6Oze5+xALU9HOVETDC+4MmL6eusVFAftzq8Meu9AsYVUbF91je1eNXf4wVsAOg0aAZXystV7N
DxWa49o+RDtnPFcVNck3sHnkMdWwVVqwGMnAdoDU74HBQQ1iOR9fdDQqdK1gyTqa783audp+db30
1CzVbTmYRybt8kL/OWnpIzIS1DpiVKgOqHmtXrhiak2kZorm65O8C906Oeud+bqgXnwk8/j5QHT7
6f8Bfl1r8s9ZYedxEemUYxGCoXFgDOV97A2PLwKrn+QRb58cQg/wBOkG8e7fLMLRzkoXaxWkXu1s
Y2D8GmSF+3HEXloZ0iNjLVP19bOji03XafkDTcd1zhI78N3VuEBd0B1PimRXJaU/yjnQm7PI2f36
vlZN0+VFQUZZ4BJQL/l7jXFN7aIx3TEy/TGHPGvfqwb5+RnEOr9yPzv9TS1O3fzcaIofQfsrWMTL
nvAih/f2PgEtUatA65EZsp6NgylrIYva8Cvd6u4crYdoPdUewiSlS08WKcfRCJDVcb7qmZKdiraY
b4yhL7dtM1bmxkSprTxw0MeXCQ5QepDasoiCqAwpk9kY0T1iLJLte0uqeQAhrzhLtE5+mFAy0H2r
S9q7cIq1j+HceJ8w20xiv3HzSvo6clXxBh/JrqJD1QnI/oY9YJcoZK0ECYpU54mc25PSJbrzK3vo
v2RyKOydI/Thgy3d0QlqKhVbIAPujdXRB7oRrWMWgajMeTzN1VA1EFgY1C+tlPFVlobN7CsGjbRg
sKGtq9KBdmLEXnxDV+2Z80FM/qgWneeL0cOiSUytnLGK17XbobFj/axzAYCfejiO31bzUJcno7Tq
3URe+jWeRHtlUcI5yfWoOOArlW3NFmkAP0qmqNw0stfrfd/ZBu4CWDxxBnuSmrAD28B3+/J/E3Zm
TW4iabj+Q4cI9uUWEJKqVPtm+4Yo2232BDLZkl9/Hs25ONPuifZNR0xHTyEJyPzyXQ03nXzkkxmK
weF7XRltFe/zPjB46qbbHoZ9VOmA2La766RePvNw7rHWj05ajqP5FDkqfCSivU/7wPUv4U7ourEw
TiVFN9d16nhm/2BH/dJlywIO/FLQsUr+xQicFfuN6rc7ZaiCwgGIHkgoK1ebn9RqauajIpoYwAF8
W6dO3a8vgwiKMlFV2HyN9uimZr07ef2WZ8SKOE8MhtHLKljDj1aRZy18WQLHi6eB08674Vv5BQ3f
OCVdPheXoWrEesPNtOEcgi3dwnwhHbPABGFKVEWxO9TideWtORAO7W+ZsFk+LjNNtX1sk+ztXaZi
bY+AY8b7YO8L0QTzrA6LX88uT7Uvy0eGhwDfbD2GmU9RMDRR1cu7eVr2gyL3r4knhxB1eyAR43me
oGKyjQyF+bbjp3yIynA8r3nE5iGEXvUrNqzdOa78OQiuEgyKWaVFAhm9Tm7VHma72G9JDfTTTQ2r
PlFKw7MMXNCHGWxCRN5EW62Zmkw6HsZ1KanhGpe1teO+Qmn1sDaFqn8seCqsQ77lk3HSXtSuL6Av
9afqjai/dbY8OCNZF9Q9RtDVpGRHHnC9kNVlgvjr4wjY20tHX9bfxn1CEZq6s4pyQEbbPrqcybaE
1AHSGWJLBsZZSJNQtZ758kM0kXSzylZr6uTOlAlXRy+l2zUZDq5FxYQrTZ8UBJSZa8zrydCrfNwQ
bjM+uwNxaKt7qs3OzqraCE+1lPMnLO568IpK8XJtZJiklttGMq2qcSbjAJ/NSenQeFN5DeEj1s4M
4rqYy589JrvnHNLOSIxV7B/ScdY2DoZ2/4wI6OoBQsj4C9bFu1H2tTNgY9XNFhJGvpAiEX5CCVmY
/7bZORr+ND0uM7pXz/BgF205djeVLy3jM1ClY0FF0fSIAChqwE/zrU0HeyuMA9KIck1KFrnl2Oyt
ukD4fUAmlp+d7MTFwiT6o678PDyuXRf1B875o07crjTX42bYdZlAcVZvupKFE3fKkEevI6YmRYrl
VgezNbtf6zSGaTOQhfK8gBmAu0ZD692as9jsB5JclXWw4Kh12nhy2i+eW5mkZBmFNpPO2yL0mZXc
zdjPBUWE9HmMd9Kq2/kdhnXNRTqarTtW6VQNbmqKCn53ZonO8ro0twQmfXvlc4sUQfH6CQ+/DF8n
TkvJ3LksHcJfSz+bllobt04dCPdUGgxjMYzLchSjhYMoX63xGAR1/9PvieMAMbPlTYcaaE1mbeyH
oI0qN17IT38uzaArMjMS1Rv4oPcm5s076FoMN9Fg0WndY5BLYZz1ezg4PqShqqB59b7Nr6M0Gzup
aNB6nEivPs44076v8zW8habV0s78Zh+cg9mXofPWhlOVUEQx3NLjLAk4mJBnn8fcWuWh6fUOroce
aVhfOPvV+02LWqPPAlLJ3MdgopLly5SP65i5lT1XT2QWdzTdXxN7OQNa31qwP5GGlTe6j4Rq1pfR
apcnTmC7e7LGlUJEe71qaBe7uLdc4T+LYbbdZPcHbSehRVRIDVdrsNmRAeQXn77kvt4H7qxBEOEE
w6yeaVA+beuoKVxr+oGDlr9ut4FcihONvlFxpxeL9kWO4fKsCZp56YYlGnhzpqq9LbzZW9LQ7KPH
tljtCOeH7oYbjVyjSNwg0nVsTcUMbZxLwFR6KiKaIwvtt1mtWlPyfod7c2t4e9vEhJ7kz0vE23Ki
1xhqmr1BnjyAl+5eRr06VmbhfXSQo11cAzqsWW4t02lfre6jMNb9CxS/DPB9VSJTRqjrlNV2OY+t
b/GW+J4q48YuIfBNOT9Oe7UEl24oNws2ThdW1qgN+r8n6OzZnXbBL7utx4EKw89iqggFzOHvX5xG
mRwJcgRRtZ2DqobXmHamiiP9qrq6oqGMIzEYLUf+0mMFC3YLl9i+V7Qe7YFzluZiWZcm8lc4cKvP
xbPbE0BzaObFfOlKzxBHFXHfY2XKKLj3HF08GxxSREalkvu2l+Uzy7RVp6W5wP2O+TbXX5qmiNb7
zoDGCJSgSGFAsHCpCmJr0l62cr6FyvWAPfwakGCC1KeBx5SazdQMfWCZ2kCWUhPMbiI7IsaoA7Sf
2u6bsbUt7x1hiWA6am3aA5E0A6hvs7kHZ0Rj+t0wRgtVzG76AFWDeXK9dm4uXb7W3qkKHQMVgaxJ
44jh+EnyMaJRA9lYnlrjPP/kJD/GreWu9fuKTpxtTLZReI+mBFmC3MJIYCMI7SHeclGc69zkT8hl
977skQkOERZTf1ws0yZoypCNdSqUqLxzsc+NuFFNUxM1QrHgwelUUzxb+T4vKQhfM+IY6GTaGaLI
KLHamaAG/RoCbS8vxLUlRELVmO1ggwXYDNoM5zSaXnlfutiN8jUqswIJBNFUfpEVvP1dPM4mIpd9
204IEZxDG3pwYn3hh5fGak31azSWILYXBY42Vt5RtYZBRK/X1FMc5Kpbnmg3Ji4rX+wmOs3YG+7L
CIVqN1KVyUIyDwdjX/RtpwZEfuEUXYUfgbnpbPWV235ZwU+QTfXkAKMp09bFnpRk6q3c5WLqqbfv
osYl5WfDfP69ZnNlMDCi4iwav6lJRl79221Z/cc637vHTQd9+ElaSFG8R4RdpLZCO8+W5gdf8yKX
WekM+6Ht15VhwjC/Ghsa0QQkWj1t6MmauOuUf2t3VgjoENb9IYpWzEVjXYZ2FuaGk5SI7rbzsDAu
Zn0/bASN7kb+vbNRzFmdLYyvHKNg9t1q0MZLQIJcAOZUdeQlRaX+nOq80T/tQOTjd0v2VpXNuJfm
lJAS2b14aMVPqJCGPpkR3jFrAeOmfROixQDriw62Q8BqrJatTDZbOa8UBnNO6DAh3mhAwrNBv28X
h25uhBd2jAWRfYTULnDH8ZdwGyZokE1Ea81ZN83tPHex0MJxDyLyS5XqXRrnRo9NFvRlQZpYnT9s
yONfB5VNjPIKZCiuooUXgIixqXvYvQmk2moivcfMkftVnVHkHDeaPXha7Xp0qE/ENRTSe3/glOHd
z6bmDOV2868WGvONVw5F29CEtyoa7MwIlfHLKnizEpZmfV7NKF9vvLwc6S7ZBhQXrP/FD6Qa83Hc
UUO+zU5Dq3bdh7md9LWFtIEZ1cysvdJbSmadt7wP6Ko5hUV1GF9FcgfpGcgXOWbJVE5Nc1Et2UoH
OAFhJdcgjWMutxxr7L7r4twapVsllurMY7eKcUnWdlnrs+GvgX2W9ViIS9j6vQPdLIcvlQzwzs3t
NqyHaZ97cWnmfb3tS9vRZ5bF8nxVJ7YJ5BYJYbSS6x/sBmTJNXvnVPFWmvZNQcxCslYoliwlppLq
2yU41cW0ojkZfHUa6qJcn8PNDQDHfLt+JA1p/D4GarkjPsQ75kETpXkfzVtsj03eX4iDWr9Qb7XI
OBDbOtspyccTy2YxbQFmhLYeLz0oenAz4YjoXicRAk9O3M8A1nBovjgcipuEWWR53kgqezK2XH0L
FQloh3Lz99uiNKfbxWvdz42eNkn8d2eKux2JacNrPMny2c8RtLNNutWVgDX0rbGgGTuMrrndN8FE
ZbG7yPV6NiExphh9iMthkT8GUc0P14psdQZ1bL67hTtO8ZKnkyeiIdsxTzd33ljuWDaZz1N7ohqB
g6rBkVCr+oPYOpogHbZdhHlg9G08LqTuxxP7D6EVykYy6kuZ4rUe2QLQKl2cel39cx0xx0/KY2aI
ZtwhbcP/jKIlq5plyvRWt8+DhZPDNMfgMMPZi3gVZnhEMll8o13bex30QBOQyMONqri2eiKxDwLU
4sgqdrN5IOCd2vTNV6QuVn3+1ZYD6gWI4dvQruR9CbvfpttQUJiNrHL5iPyh+tX2LTUa9hZtx8gt
9b2/aM7lky+3I84BqVPhV9OD7vHKNdgI1BvxbfqGAPAq3a3Q3jNeOa9IWox4Sbf6P3xlG3fofmeC
GQtTPDGS9l/nxXIVo5fiJLsrBiDXyQv8uboYdLxMHidNSCH7fHUsHf1lU5ematoLT7SVrr1bZ3z0
8cmxe+t1dduXXDAmeKAbcY3RJuLZaIkC2sxx/8VCY93U0Rq55IeW61kzvwtisoX4UHIeyiN/zb1v
SqcZ0k4GhLcuvfMjNIMGQf3Yn9c9sNZEkLJA363kLJITTvY1HLHSoa4Fo6KNYy4TRxlsGa2T79sh
cMthYLDrVUrEZfhuGE2U2Zwkv/jl5PZnWxkjoPnoi5vKHsI0anPChJbCb54QKmxfDVl0z/5oFQnd
YtttC1lzWWXe89BZgXXfE/N+WrTTPMt8Cg4mhFIi8NsS51hFJ78hogalcrDFivNel/qTv36bZw9j
dGAr/1Rv3K/0qg6YsxJVG8pX04iODhuKEa8bHyCpiMp7G/0tPO5kJ6a+zC3YP838Pdr1bVmp/UTW
Yn2WWzTncR85UyrWhZB97W6vEVTOU0nKD0I9b8v9Q1V1Awo5z9hTvCUOcpfVP+6L2kSyES6EYrPS
dB/ZOYhFjxBwzGflx/1s4RaglJeNWPdIQ/nXS5N2uBgSV5o6IMAzqjmmq5rvi2J0ezIoFOSYPMqL
Oy8YDAbow7zU1dFDppLgtx6cGPiW/xPRM917q2sbbzTrh44try0yZ9BRuvJDhAmZA8tFWBEEP1EX
3l+FavoDO734Nnsqmaqwfs6V5Sx3wz576XV4fgt1E7x0c9/NjK3B3PzYw2j40IQ5U7m7h2b7yM/B
64PuVAextfVDMs1hyz8x+z1Yu+9D+l2xQeaALTSPrt0H+lTVk6kvorC8zx6tNosxuGgqEWB7WVUZ
co2ZX+2DqRsTpbY1BnVSIpMjhHNhO5rQPC05NfH4cB9dqy7GBOGxzSc01uUyL7w6gWHaycI79aiE
F/7la5Ap3dmrk0x2uX+JRO5+IStofQYE4ywZ1Z64DXm7LOBKNVOcPjYcoWnLgozbIWwOa4XaJ492
kkNJZzyQ15tX2QAvTbFRy0NwkPBJxEQG5eghQLaCi7dAoiahI4sndNYk0w4w8Uy/PHmIBNGsv1BU
GA/vxgUir+5w0A7mWfWQ/BlNnPGsLgilqkPUGT8nPed7LDmP/5XPvmEdDPz+qDHWMiNJfr9d5VVO
j0DMLE+rkOozcDsSPIPeTce5r/RJTxaXXpWjebPNRT7ZKBEftpYbFzXmfGiiDhFmV63MQ9aU31OB
G9F7NqJ5S0xBNtYd/o/Xfpg/A9y9d3to62cyvKvLrl36FUsLau3GO5ZPDY/fSedTOyXSZR7H+OzN
X/ZKBMGNOXUbq20/9ndg8prxsOfQtNlFeSZY2xWcn0b/nbPherOGYj3QArstpwJf3M+BoXKKiTXv
0mXg0Yit1ZxT3M0iRebiTsAnzfI+MQd/b3uf+yB9jo6HZnLKNi3DngqBwORMdifCXkQnKetqRiC/
zUvM2DnelSsq6IyRjdDJetfiDb1YaaUVUP/DVi5RH8vZYeEY3alHahONS3DvOIQBhMsU4AiisGlE
dOCt3+15rapjS0rI2S4JgzrmzPqfzUxcHEkMzadB/OWQBqtt3eR7vZkZhwe9EpsaPfBaPjUlyEHp
uFHsVZuXnyM5u14WqaoVsWBOjrKAeehuaCZKXQsicFHdFfIL1mQ3kST7yriNuvxDcuSJEnsm7T4m
7F6++4CwAUxRrZxnp4cszpfaPZNyzZZsrkaX03IRMjY5RKtqtOQ5mp+pdQEGndWXd3mhw58Amn/1
dveU073jxaSt2A/aq3or26HikQsFefviTJjcKhwSv5yWLCvmhJzBE4ET2m7yTFsif3XUXXTd1B6v
QlmgwldEfiOi7vVnMYSdiclj3t7dHL1FnIdNfWs5YgFSmlvLOdv7YOKi2w0EWeGKePHgdv5MdyC2
tIacxY5ohtoodXOQpFSMyWQaS/66tUpOKY1F+5JBMJOLASGY34VFhHpfVUOjjo1onYtRTbYTR12h
8cl04Pv3JXJQHRcSbTKMgq5+WIDjCyaCrrrULlnvae4WOjg5WtfGEZ2K/4nEwVrjgcnJT6OinY+k
uu7NU2GN4evgd+aCmr5ZL3NwzecIhsJsztHa4E+WHiBLgfWDCMlHgg4IXQazn4H++cliDqnj+tmV
arWT0RnHzwWYbv85cdBqHxfm3jMJqfZ2Qn5sTDG9BvYTAZA+UdANma/Gddo9Fa5jqVPUO3mCLlkc
XMPoHgjMUi+zhZD8nU5m6y9KlspsE9ZmxBEZcWDwmzPMiYlm9NLyu2ebI30QaMvMmE2qO3ehcfXY
GoV8UoU9n1akBByjZEQSc25ifiyL9V44aqGWytoGAAUz4L/yt/yn0DM2ZqP2GieBqy1ULEXtbUez
pxXi1vGEkZa+yt8FWRNplwsZXpDN9HQWTKDwz7PNi51UPMTv3S4YGYu9NBgNrKJ7l7Nu9KEZ57Y8
EBVAIMZcgJ/GMx2L75UEDmBtvkrq2jZPd99Vl2LKWZiDBuukaEMYoH775GJNfkD0M74YuyHf2m7w
YNbYsf5yu7p+bLs6TAVrxXRc/DA8tL6PpaULFZFfPXDhy6R3d03avnHsS+XN0a924uRKO/ds7WmZ
K7UeHXPXVRYFZPPF5T6ES1yQ+3PaRIP2BY9jeRbXsg5+mqU/NkUzfu087d3lszGcTWI/XkzHRMda
t0sb539Fw2A8dYaSWR39JEZYY7S3UohOkIONAZRwJGH2BnSMZf6lrDUak2Wr8V4JQRDdLa0I5UdN
f7c8VHPL0cyUPM9wytEbqOADVoLXnCDVPkX5l2MWKtTAXexRkEzbzEFjqG+7Uk8n1fsBMhWl51st
AEIuJrkYReaSEyNvBvwzw5nEfwFlwK2+d4kkWQ5iXuodhX+zYKa0d6O4xY0OQ4jtbLq4NIWLjDte
gZ9xpGgfTGKO40FADBHMUpc5H7IsAOg1rBWKEjmg+V+75/G66RZTyJPnR0OD34W3+xtEn4VFU9iy
inlSXep9rI0BU+z2q+pq8bAQzniWDbgjPxWnt2wDG22OddCyL4gx5Hi2VlLXN5a1BF+sxq5u6epS
+kH202zFHlYJOxGldVNENXa2bu1HO27gI7431iiqTMq9XT+GAc6CSK61rI5ycNhsZRX0h8XIV6g6
UJunYV322zKqcRkK6Dm+WYiX69Ei+u2pqmx6l9ta90baicB429VgPpgFCTWx2QEbec3YmQdh7iaH
Otu3GXQif7vrCDr/cMwrFF4Qr24fHNH6F56lPGOOMrNITzN9zpPlfmfi5BfyPGuQJ7iut17NO3xO
60xBrDoV7EebpoQprYuitl/pcB+xwuL47AEW95nrzcaWQBwVPiyBH2ry5g2Wa2rHjXcSIMdTHbCl
xl3V6u/cOOuuClTdfGv42rFNTaXxAinaQq4sTbkD3AXOyzqFxhV0zDFXWwpAwKtx11y5p+U8dVHR
nPZioNGEsOz9tSZ1s03bddveJk30+EDE7EUDVz/BotffxDTKE3aITp6Dbhoa3JECFdjm2Qe0g2CU
Xa4DeXBpg3kRlh4xIQ9Nv6cAE9FLZzIO3LWTsbbPhIoGRdKR8cPZeAktnSFhGNqsldgz01UULS7D
KfB/GYhe2vO00l4KXsb6mDhRq84l8Rj99wESR78ROWKVz1TENyuPbOG0idYukL4XyvVtWequSvOt
Em8KowwzssIQRyS8g7UI26Lqs32JjPJpQqkO9VU16qtT4CQdzL08oQF2+hjD1/6OV9FF97g1L6U3
gCu5+Zob3Dsftx84h4m7aaw2ZNzDOpiXaS2s6r7xjNJ8LkvNE17zbAW3Hlv2mTgoq7qpYZk5k5b8
+rEO7fkTueh0bzVEnXOOjPynymYdTrCcdsTlB+rF4djvxr6xkOydT/7wVBTWNl9W2xZZSw/kV59B
SMXLloM11rjqOeAo/Tk24RAkc6GqJSkkm0uCO3XabpHJV3NiucWm0n6bq0enaJ393Hr52H+Me73e
tyRschovmvZDmCgQYtNS0+vk+fJV+4EDDewPBmB/1d+EWMrKdI8Mu4sjZ268WO+cIZIOhzJg0jB3
FwC99onPblgpyWOT+6PRs7xdhCcfLcyJB9sd9/dhJPqkJ+AwdaDc8c61y40PbGJyO2EO/NiThi6O
2vdGEWunpTIDW2IdbM91PcF8Bqa0n2ox2z9dc4jKtKycJcOXGtpfKYOzwT41uogY6jE4EfkMrObV
8wXOLfhmDXN465CQAqwuzTGNxJg3x1WaVcdBsHIy263Np6W3MaNVPs1tXaXdt1y1rLB4oatjMI1z
eZo5E8Nadso62bPLIasS0TQe0M5GBw9y4hdbloVwdZBhmnt1+6lmKe+QFpaP/dagKuSxEn3sg//1
qTBQQsYCwez8PNqj/aiqucooUtvuUcrbXyw5WRd/s67poPypEfY+T0RF7P2hGqEQW3sdMq16zVNC
MxcFFKa/HJzFqMMbqJ/tA6RIkN5MqB3d68N0K52yuMOtELybs19DM9jz/bDO0akqGvhOqlwV5xWr
AMCHGMNjkUP8/+Rdyg/LoKLHWs4gVUTEHcbCd7Kis8wHp5qRUA7tFKYdy8nHjMHtaPJoHtA0EohA
6YXd/crx3XInVrSON0VoqzLNW9bjE0M6Cthyrc0zOv/uhXTn9ZsjsKjGAKOKqb6IpPNYVvmgTuj4
xE09uf5pi5hzyTnYep5o0+ieNfoG6Mx6rP8y7Xz/aisPZoS8skqegCv127ibk3lHv5fPb+F2Q35e
8W/kGEgq5y+H1/CYmy75x85UyykWRtM+F0UI6oCQxXpewTCZpEDdcMXai8hKA9oz6qbWTorKCd+6
nbaQg7/MwXhQdYXIbem6Oe1qZxfnPCqMMiXhfDAyJoqBbAQ4wpNoi7191dW+xQspxRebuS6KdcMq
l/Vsabfo/mbr2JLS8eiFDDkkzDkhyKulCo43Zs7ccr1xGR7QXjyAc4bFt2UfbV4Uov0gt2AR0qJb
iru5UoilHS2mhb4vxqyo0GqL89HwtvNM7jqocwiQxis+cog0divFKQ1doZSP6x1Kd2+n5eDr4ch6
0TzmW9BUN00xNc8ljZEXoJXtlkiU/Q22vVD3lUkYJfihU5zgP4vXARPy0SbK6b6wfEBqhHoFihLm
9DoLhMERlkM978XODzYnBtNzuu3GiP97K+UPSYRbR4zltHzzao9FKyes/FH1U7SlDfxWmwB894cQ
VkI8z1z12dWiu8VjHtxzhPEf5mmTT1alq5pUAgFjsXQqi3KD80o4NViE5yG6zvStm9W9coMDfQPd
aQ5ZhxNyP8xniDOA35G/hfnbc/OzZrNZbibfnx/WcUHf2I7SKTLp0eEVbyALeFhyn4h9y537R4c2
2rtNGKVzi7au386Of62+DaXZPxqTaCB3lmuO3zxUnDVG+VBI1+PdWMWxZr65tSiA+8xls74Q2+3B
wO/eSlnpvKvD0BV5lNBaONrZECHyjC3aTM4g1/a7z+T9geRcg9B7DrSDO1qfc5/vLXtHm/eP27A1
B9ejB44RTbs3a1PJ6IPWT3kR3r41hE9Qj5RJtxu7RE4GJt9gJjWiNdvmoV74gTLGBFLdllUoejVA
3cUTLESpX1AStPILY49USM3G8kTCS/NLmWZoHLvIWcpHjvLhcpyZZ1JHtX6XmIsbBbF0+7A7XGlc
Lx79cAOlR4bzzDLQoFwye/YPPXRHuU/2W2DNG2zh2h/4xc2vSPsGVkGP/c9OOckw8LNzrxxidw84
As60ZVnuljqHHyJk8hj10DXONhk+0DoDAMWKREpUtnvBLTDWSYcw7o3cZPfdxT6ZNoFd/gxtPspJ
upQVQUD0Yc1p0QKZ4hNv5a0O1fYR7U3lZ1WEU4nIQRjfeGEzLD6iUIY/C73bzVmsPTAS6kQp/hNu
TzHM0Ft31Mgw2ljhqr9Mwq2/V5twPsdwUQZiMBF+K1E2TYkzDp2EzS/Cn/QYRBFLPPwLEOoaUJOE
ppqly5DQRGXdPdSTxgphocvALxzoYT/hnoiegDCRgdhFWL0sZFIP9wRqrSuvYY2ZTbvrsDx0brnf
ENyw/TDZV/+i36nUydJQTgQcbF+f8zrcvtiD5b7o0cC931Mkm5+u4xnBmyXQUgae7et4tYVVX9Ci
CTvOu9Ay08qOpi+S0+RtvZWNPPdqyYN0ZqHWMUFlYsNoYV9X6mIBPegmetrTgRrGJiHo2msOOymt
W9wUhqJdbnO/l4IBn4qmMmczYWudbqqc2I8z3Pn2NDUGKWf/Z9p2MQu5sISTQdGnxuIuv8iTJQuy
BIEmMlCER8uf64veivXTrqcRDNY0v/67LPWfql6yKhCmRtbVjma6vwmV+9VaVEk6YWyrZ13Zdx0v
bhTs53+/yv8Q2sJFEu/kECRDUs9vgm6TPDJDTzVsPOVWJkUCEZ7X/h4ud3Af//1S/0PrGlHVgAMR
9oVqtd++0DWQoVUdiO5ecmIz89emz5/+/RL/4zeL/uNBDhy+DylZyG3/S9ztOYNBSRSXcIanIXgV
+wEQ/98v8U8VdEgNjHktL/Hwf/3HzPVfl2jKHi1MObqQ0ms6Gg45JUdyBfhSf4qMCv+hDQ7Naxou
Veh4rUl0+/uXofnLiXIMjrEerqVn14wRYg3Ck7/96MKbKvqjHPl6r/8uuuYns68G7hAVOTG1f79g
P5CAgc6WMrh2TxbAQ9O6EfJYRXd1dVcUhwW61/+D+Pqfd+wqe0bDZnuUCZm/a9ftAlIzQhsX98uz
3c+nRUyZMx/+/Z79Ry7+928WmSDgPreLshQ4ub9/sy0weoQkzNBDuibq4B+XdEvxYsdWXB1wdqd5
GiXgjsmYLglpEsmaWgk/egxUkhgp9MMhSL30T32b/3wj+FiEHVuovwOSSH+7w0PYzpX0+VhW9LDN
71P4h1xxB8fjb3eUC/DL2gSO4nr8/Y4abQFKHWLbGYnhQnibLqmd2AlYULzH//97419LYEgT9DHp
//vWaC2TIs0TsNRk+MMb9J9Izr/djavYHk9PQCRy+P98lf/9llrr0OYhcR5xSBs0pARd0VFcq8R/
UZl1n5+M7taPZ+7AWxm//PzTj27/4w3+7fLX9+6/3mDqRBa6TLg8qTx43OynMEjE+dtDn0xUgSUk
A1XnPBtOP5CyxPT/xfc6/rXGdVL/wSBiOb/fHt5rFioMKQjYfVb6v38SBewebNL3Y1fNxKyYydJ/
1B4hVLqk8YxkZGMwYmf5tNW7Ak8Bkj5XdfAH4/Y/lhnMKTh52GNsXP7Eaf39Q1h9hxsgIlVFO95D
Xw7pbE7Puvbx8xvENo11CgP1h3aX/1gq/v4IcFH61HzLxJgOG/D3i/pthGS3tOBWKHCW48ewMkQq
d31SRn/Rwj7Mq38Pjwu07Unkse70uIVOopzmIsb9pIqCKJrt+d+Xif91P/hUjscewo+B7eTvn0oq
DdmJ+yvOp+/94N6ajO5e7Y7x0t+F/pwUxK0bYn6L7PbBoL1EdM5327X+4H35nzfkanAnFZXPEf52
QwIbkrfYkFqPHUpdz6DajgirsUgByE4NyB2isR///s3/MQVcn4H/uuRvr4QtNboPwSUlD74HUEZS
2wpHO8v11Jd/WPL/ser9drHf7v3mFQjjVy62IKpizoP/DjiF/vs3+se+wkV4s4L/S9qZNkeNNGv7
FylC+/JV6sUr2IBt4IsCzKB93/Xr30t+3vPQXdZpBXNmDAwB4+ysysqq3O7bAH1VW8A1z7eSPtop
BooPBrwJ0r5gAsaN3mxCiMti3vsSpr8ByDPw38CYiKDdgSW1rdRqPsGe/TDl8m8Ax0ipZc3TDPLa
82Vh7xYOUjjQgEilWCCFk9g510k16r4x4sRx8+Kbpt/G5oYya98f9FDMn2XDIwjmXzq0lgYFPWvT
XPwEOB+WUGtDhXfrhQqnIpaPcOJ7pVjq6WdBhExLFaGoGw+WZ3W7lkaJy4v13gAcuNBgUWJXgL7W
BQMAwbOSWsMC1i2SjwoBSaD1zxz5jUft+8OKGHB9ga/RQG22FoVPFCraQO3bGXIeS3lu40NGP0pO
Fw4TAN1X0DC8y0q9P6c81hUG1ZaxOCbkBKUGqQ9bpwpIWSMVHKTuugc2JBmzx8SZ99Dtbsh7t10W
8gBSUPHT/Cq6oiiySafDMuvqxc/eVD6kI0DxU+rqebCBWvxOEmN4Cw4Qb1oWERzW83WUlkpwHpuW
GzbWI3+zuAr6mip3rNkQbW1htSwu5uz64UWkAmXEIx5sB8ZAz6UBjFV3dLvi7zqv0T8rxu+BWatc
psJu7bP+a97/HQw7yi0SdVB5F74Q3RD9UVcBMRJARwRYpe4ZEVAExj8+zMWX7eOd0YMkQVyCveP3
mAcV9CKVO6lODgBSPX4Yy29G7ZP32ngvrOwUMmz2SidSkHXBS1AsLm3G8Ql8pDubRJle31jpy9Q9
X1blDcJU2CMUoQrLcx2KakOITPtWgwY2VYnlGkm5Y96/BVKtGq/BkYtvp8747WtDS588+dyyz6+S
iZHGmgrpXo39LVrId+dugbQyF2YlvC6PdcFtDU2VOqOlAKGj6gPNOfS02DCtftH0Pr2eW8D3Ar3b
4hfkfL03UyYYl1FuutOxU2GpK7ohAeBjJHS3293udve723v+67B8HQ7u4fradfnl/nA48F/utXts
3evj0f105Kf/+cdk/OSn+8k98sfX/PqJv8ff3S9/zk/e8uXxz275yfPcnff4uLvi6/YKWbvlJ354
fC1/Zfmry292v26fH59vf92Wu5Lf3d7y9et2+V/4nLcb99J7i4NlHrAV4KiZ0gKO5fy0gsDFxFWr
0OHTOm5Sv6ryfPCTO9/8ctnk3u+yBrMiZ4eBYNqWxYHtYIKmum7pGi6wur7smUU0bjOau8AhLZ3f
l4WtKcUhhaAFAhLkCkplWj9EikPmMUnLBwbFr5mvpsl4uOvVLV6G92YE+cOCBY9iJi+IRe+TOyoJ
tLifYWdZiJ53hf/cgFpIghB60Gaft690IFxW7b0XAjKc3QLRnJo1B+dcXqiA3KrFoeXOvV7fgvWb
7mhRKG5GKev3l0W9d+SIAiwcKk3eeDxhz0VFjRnoBlCDJAPt5Fqh2OBGkHTtxsksQoAmI/MmsCZI
TMzw2aILZ8Pfvi3duZOil295ZuDUteUGO5ffG2Euj2lGWtwt3O//iaq1jzRNudOej3LsD8yh7jLv
n+HAfIG29z8z1XYcbge3c5/Lnez+/mV7wQGe+JstAsHFJ4kfDSRwjZTHcmZE/LOZDs3Yagrb7bSG
OgWoANrWG+u9CA0YwDdICAjS3h2YsQerkZ4cixjVoSLNWPAWu4fAT7Pcm+ciBFsqFbuzlLrHdiMl
vyp6adoZU9Fd1zTYetVEn4um5L8Sqa+8IU8/ap28RZK8clAXx0O0CjQT8bHwCbLU90O95xMolOQ8
wE3uChNQynz6mv4lx91/tKVjCxgo8rGE4kJCgImMibIJoVHaghgr3cjOfQYSYd78vUdl6PmPHCGS
qCXgQEcFOXQY7Abl3qeDKAKZpko3HgtrFuIo6sJWIHN9ysL5qPw0CTqFrpeqUB6rMniNrS07X/E2
DDbz3FFIoSymfn4EhzChpzgllVDT+Os2Ggjz6ti4oVFtHHZlWf3zE8XGnEgSLAHq19AOC1at05lw
jB5mDC/8p5V0OsYzb8FtjrofDX3+prQlesWFIxrMdCh8GNAzBCUhqJxaWhhxK8qXCEjp4kaXr6rm
YVCPMo0MenRX9DfyeCyZCYZ/p76jsapzDkbizsWPyy73Le/8fhn+fBZhGfS4jYC+Yhn4LFMBxPOH
Qv7ugwmjGXcMfJvGMRo/p/6tH/c0pOzN5DBNG4nNFbPiZWgCGcq1Zmjii0DpTa0wa5ajrGWF6lrJ
fU2/2mVFVw6+CbMl2OuLAdOTfm5YHQ35YE9QL2PW8LdaGAdmJf5hSHlf/Q983/+KBLIiaoGSA1aV
9DvkcMJ5rIKh0stEM10K8i99ND2Cn3xLb+0r8KRbTvv9eSFCAHKOYg+3giXWlaRBBbgeYjTuBelY
VfarlqigOjjf/nb1EENADHszfkwRGQqmnqbMCa4o12r7u3DM6PZh+qOY9uQeNrKJa7fwEumb1EtI
l/0HZeXkgePogE+Wfbigbg6W/VhSYb0OVE0aXtK2rOKDFlOv3lOJtF90rR1jmitmbispSobJo+IR
XTMUbz6ngGBY935dDv+AdOfMd4x5MXtk0QiR7YrMINhpZ4q3BzoXUmj8GCPdmXNkPKsMpT/Iderc
YDJjSzwy9F/KsGZkcNTMnPxumadHXYuBlVXCqH6yzDn40kRt/I3CcXsd52P3j2/F7TXzYWP8185+
KXv8eQgI57Wd+2FgkNBm/hc2viwBOjYu5OFqBj5i3xTy+OXyzq84CKrcqsLDjDyVRZXs/OAAoTsn
nZ07Lm2TrqmVN2WSuKT8QD2howmYKPqqvgCy8UmPR88OmU0q8tuC0XyLqRdFjR8vf573z3qTgiNA
AhaDWtBzCJcqlGRwO1oA/Cu5/knXA6aUa/AImqt4Dr/as7Lx+n3vm9CbIR+KWsRtmOS59kFSmpLa
yRJNCZF/FzfW7wF2zg2Tf3eIqessgcpCuAibjKhTNYKgDpklRezW2Sndzdxip/b0t5YjSBHc0gRE
1tzHSOknZo2oR3Rgk0xUzSz5L30t6UYqIURdEJrSW+csi3pyglta2gsGZSm2zSajM56l7mj13OvF
/u9sQZQjbM4U15LWAAkPrELzAWoMcFqPGn1Wkp15wxZJixicLMJIQQMqR5Ang5J/rlTYzrWajijV
NQuoEMj+LuHg+Fzk0FvIev4rYtjjWNR9/CQznLdhIuKd8iYdWm0QuTWqnmJltR2TCBgPCdj3mYm7
mMj2gdHpahcZQNKCzNltyBOP2SLPJLulyQtDHjm8c23n1oc4jmAW9CSmNrtnp7np/CsluI9a7/Im
vgsKBFGWEPXNRQakpp6Uns6wD4+v3puK8KtBExZNJy9JV1/Lkvk6ler1RMfohvA1PYE/15aqAn7F
FgL3mUxrEGgM7Bkfsw/px/bAfPr+IT/QgATQDZMxyUPzs78HHsP4246ARe9T0cIpyXsTn6IvoqcH
hUJu/9g2n1TwI6arTNk4KeKLU5QlGG/aV8pMWzQnZRzumN6GE6PxQBna93H4EPfOsWTO+fLSrok8
sSAx+gGEPejlAAuKM/ATQKoMDOWjBPR5wowGzfdUjAxpI3+/dko4IZQJqMJDIClcDjbAU+VA4OB1
fJmyJ/lPSpTspuDnv9DtRI7gSn2javpYQ47tD7t7gEbywHOqByk52Oq/2Dn433naASSxXP3nB5E0
R9IxBFTSb53SdJodA8KvdtfWypWhM6658RZf3TUYoonUSS1ZsnDufaPMjLcBVnBFgVedTcWTGKtx
pwz6JSdzFNqF/fsStNGNk7hY4Gkc8uYFaFikULW8+97w2E/uDKpHfh1N8EuU2UdcIOMVV3J1/Bfb
diJDeMrA0wqs+4CMMbYoiSW3fhR5tDN+Vhzz2gprV2Pc7O9F0iS15BpI2jiy4F8WZBN77sLSG5g/
g34z+EbTVzN8yQYVhLwNYWtX1KkwwaMUneqHcGvDRpQwK9z/0mMG8xU6f7QfwFC4/nAbGR8v67e2
bbyKFuZyGwgG0TzLEJqheBEpKfNhVFreLiCSDFuNRe/qB4t50FVEFZ3aHNGOcAzmrpqayoxLj3Zi
XqGfg8jr7UPIiImxUwOiHlj+/pHsnZGNG35sbVEpOhtAg3Mc3kHhx3JsGUbJWZfHkZcFLZ/Rk2w9
d0su8hOQQNSAvlxe0zUvtvQtOCbBDwGQcAZNZpLiRmJNlVD93DFP0mXqPjRGr843UxHL5SoeuxNZ
Yl2GVtRezxPWVU9+hVMOVCBM0YZhPtVBtI9yEA1apj4Zu/gIaOPzZT3X7l4q4KRaKYGapDbPXRt0
VH3TyVz8Tsogq//J4Um1MFM7wCLm5YZj2xImnI157g3wqRDWa69OcFRbJqLilwrGdm0rtbR8q/dr
+kcv4bKtZ9CXamsRpTyr6Y+g2rgSVr8/rS0MUzpwFFqCfQRyG9ilw/cH6+CzEvY/1WwrDbcugsiH
pkhZocp/vjWlXGtOUWH0Q7JLofmQy3DjWKmrlkdr9/8X8fbnJw4/B8SUfnIe79bHgorM3XidHKeH
6qt+MD+b7o/yN6iMe1q89/ZRIht1fdn2Vv2WQQGFGhR9W2KrBxQmoPBAS+RZcuvR/DOROs37q8tC
1i5TKOn+K0R4JtB4rjGuhhDNeaqsayon6mwDJ6N54Ixmr5eFrW7ZiTDhNIEKOlVGjjCVoWWlSD19
6xG5uma0xziEqJRpxAY3iKgiC5yZ0gMzzqSY70dekD4pcbNh3+tyIFDAKSyJIMHXAy/LYe14rNp2
CEQ8Ec4+6cN8pyjNVvpsdYdoyNVxtDwaxTAHXEHmyAzcnyPX+9a8iaOd0f5jlPDZ5V80/9PfbxGu
bqmDwwhuifybDgh2Wm5h8uX00jYpkx8bCfq1lfsjwJaFUGqqZjtLbQSYww9AsdzKugm3rowtGcLu
hKZeNHmMjMkELOIRSC4e2pfXae0CPFVDODel3Mll1yACJJMw9vTmuux2TEFelrKliHBgjJxgu9OQ
UmvNgZnGw0RBOmvr/WUxaxfPSZgnRu6WxNDDsDgBtTq00Fk6T8lQuon5mm8VoVcV+hPLit1LsdNN
PK2RVPqta1a+l5mAcGw8+JQ1P3Oqz6Lvid+GKgFMi4Fl66P50bABFqq4thkIN/XkqVdamE9bNm4C
RdTc6XMLEUkRHdI0pjN03PowW4srvOiZSGpyfQnfuxvpo/N5egT01k0o4dCLepSvGUvZ5fv4yX7Z
oiBezVqcLoNwQ0Iz36gLpqrHsMnzUGcfo7k4pBXJriK8GXWACu3wOA/qLszi42WLWnNaJ6Jt4ZRD
aTkwhLoE89H9OP6sgEMc9gD6TT0wXZ8vy/pf9KS722Z0gfSkoGddtcVU+QijZ8e/TictY6o7+ArC
7HVcjTzW0g5yXiP+XDjOjVxN5eHyB1hRluCJ6GnpLiYwFeT3th/Cl9aiLC0AWfs6FDbW5RnDcaEb
23Jua+oiTmdIh/kZbp/ljJ1Yd1oN0FHFpA/sUPqgQ32hGy05r8hrgclI+uHXFJr7SW7oRE2vLmu6
cnzPRC9e8VS0XrdNTYnDy5R7GDjT6jn3N0SsHBdEMGpFMy1oQmIbZW4CkjxKDTmZ6jHudpK+j5nW
6m9b7eZf6EK+lP5WspW22A9DK4FiRBbL2JtXKhByxXM8fLksYlWXExGLnzpdLskMEj9CRB7t4+6+
orFbGvfzeOX0G2/FlesIPPA/ygg2Mdfg9iclGwNPZRbdTOX3MXjs45+X9VkMWYga6OnhPU84RAlA
jKTTTOobFbgUACJdpXcdL/+h7bs7Zuc2bte1WFpV6ICAA0uVKVIKR4opRcgfwsW276eb4NP0ITpO
r9J1cJ0hrdtoBV27L06laYK3sqCHkkNJLr30LjzGd+VdeIju7Tv5EBzno3Gsj+23ywu5ckFRflDg
6CB+hhlEUM8CnT0E2Y83HYP3PRw2YAhclrB2Uv9IoL3j3PTAOXFGpUOCLD30450NuqS/uyxifZP+
q4X5xvx1Yt62NFuDv3DvTI/zbvoA9JX5q95PB/8l/C4d/kW8R7GanhgE6TSWCWtG4VftZwZMITGQ
x12cOSkAj0228eJaO0gnUsRMv1V2GnA0BBCd/rXV6Vi7zeOXdv776/FUFzEJDIVXJ4URusB9m+a6
W4CzGB+k+MXRPuTz4+V9WjMFmkhoqaZ9li4fYeHoZ6ozyIZKYH1rlZyb2QBYW4Z7a7aNjdVbE/VG
ewf5NhGrJji8UlNmgABwQ5BApOZxir931oY2axvEfKKFd1g6MkQzKMeh15scOvMo/FVrYMsdouYo
he2GJu96b8jmMfLwXzmiIQRtDIhFiu+Opr1yCMBOcEmqPcDmmO6lO5i+/36TTsUJIUuZRJlRJ6gl
N7TQgI08DuDxbJzY1e050Uk9dwpO6/Qgry730fC5Gq7S5lMcXP/f9BAiFqlIGdyO0UMxUKA4TEz5
0mR/Wcia+1wwJ5ZRLhqVRccjwfLt8+rjYRsMu2ZubyfZ+RcnlOIw6Su6wR089flSGZBnZ6pPdims
NIKV0SvoPIJElk4G51EPf9patrFya48FBtRoaqTTiSq7YAEtgd4QLCkFaKnctq9cVfoELijcdBJs
uBtR+JYwwRIqwOHB6VsivnxfdJ03jTcNmJmTsu+22I6WlRIfDad6CRZRSKVtJz6iFvAYoAYbmtf9
eJ9lO9g5gAsFZ8LesI9VOz9ZSsEN1WCjT31L/JdDF5nkzlfAs2DagaLosh2uPfyxEYpQtKSakP6e
G0k/E4oHEpcFzeKumjxXENvrzLFdK9GVH24Ekuvr+F9hYjKyaLOpsFSElQHooWl+B7zTFVhg19Ak
0sY1/6OaY+fakvy3bWlvnvCPlqpgmKEcDyYoUjh1g97e6mkMVHeO7nN/q76mbKynKlhl5+N0+0XF
QS1/hIpeu3JjcJdMd1Y57jNosmI5/Dja32TTh8f+iSfbMWaOBozhj2r5JRh1SqqRK0MjcHmjVw1q
6SynA4Y8nDhMk2tSqpXgYgIZHIB+wrsgan/Tu7/hdFZPJXUGOpzhkVLE7KXSyGGrSdzUpvyl8T+3
2sc6P84Ac7z8C3UY0VYVRhYhUBB2FDDBXoIKqPQSZoMm0h8OwL3N9POylFVteNuCCv32GBCkVGAv
AFuAFBloaT6Ll6TgFo+gKKfFTctsy2Vx6zf2iTzBeuZiBpa743YjicNkjvxrDr8XI+gtnX6g6nk/
K9MXX36ymtqDG3Xj/l59lpwIF7xcMko9ncfce6qc3trGZwjHPgOFd4AOZ0PSmi3S20zsj+thnl1w
OgEcU75WIKmo7jJrX1d3obXfWMolOhB9NqU9LJE+Pgeiv3PHFpWUPaxR5vazX7vpS8BoxWhQr9U/
wKMFNLyrxp/hbdvYwbVr/VTqYlAn8QQB7uRYIVJpIyha2TPBp7ms2MouLY2JdF0sPIlMnp5LqGhf
YJM4YPqoPiUawVekBT+7kTmrGXjDy8JW7J9pFJ3BSU4aLwnB/ofJnM22wf4l5RfdyztzSq6lfNrZ
Bvg88etlYStWcSZMMH5rDBQ1HBCWpTfdWHMJucOwUZ9cXb0ThQQbT8t51sCIKb2ZJq9ZfVLTT0kz
gFHz67IuKzfdmS7C9T00kgxAJnLAyX3qKgNCJvqNHEBvbOce2KenAJJkkJI39mtrCQXjMGfV6QfQ
Jb2FC9mkoSQDi3yrqLdi42e6CSfLhmQRjE50CyTYAW0wVtqtvrgtPYRj1NGwNaYBesSjdtu3I6hf
DoqkG35o5bI+02T585PTGuYO75ERMbN1NNs7uwV6VV3OEzzbmVds2MT6ulmAlygEmKoY9kGemBlO
g3MvJ0Btm9sq2so5vdXyBaeHQv8VIUZ8UDE3+QjSmWcctKvBm/a6N7r5rfT0Qf44fAvuNE/9Qv/N
fXn090ntJj+z38nWh1i7xM4+hOA0YFiB4XJJ7gKLBCWeo9yNhmcXngUuCIgV3QLb6plbYtdd1R/V
Be8ROr3UKrAYeXAXMtHymGXfyvGup1M6GDecyMZGWoIT0UaQTqsl7WoyKDpMRxsU7H/jPv4os3yC
E8MsaPoGEnKRQKRhQ6oU7If4mCW095W7WDkO+dVlgVurJziOiDLmOGcInCtg7nfz/BANiddFu0H7
flnS+tH+o5rgPYbcgWtQRlIjH6eOrJ7i5spWNnTl8j8zQcF/VEx/tV3EA0Oe6I7emdFLnX9vFSZe
5O95vJtUoF6Pl/XaMgrBlwCkpOqyjl6a8tz53zdTlVvrJryZlKo3TWPk+7dO+AOayis5y1/a0jhc
VmOtNHO6dGLZqzXLsJ8X4waZz5Xsgx2DHOOlmkz18d7Md7l6Y+RbQjcWT3xnAOg0ZpAdLdmQvX0N
lSTsL1f5bXSN/9ABof8ofcGHgOF9WdnF1t65SxU4HQWcp7UcNi8fX0WsPQS7KJOvNRIVlvQK8vbG
TbOq4H8lvctlQwYP6WKHpKlOXLMu3LL5N+fqRILgdSFa6Dp5uctqO3Gt/tWAN67Z0GL1vjyRIfpY
G9LZmskxz0i/mc7nOfhAa8KYMrqr0UG+IWzVJTHszUsXvCdHrBFCsGJVZjVwhtVHTaFaY8NAe9dF
H0tp4+iuHq0TSYJLAsi26xJ98RbNJ9nYGfLeKbc80roB/NFG8EhaoEbFPKDNIPFg6veS1u6BbFJK
4BhggqkBYoSgWaPd8jnJvhUQmHUbh2zrEwgOairhKSxbtGwgN9Ve827jMK0+eU9WUXBQM/BUfjYu
GubPwfDJUSAjfvA7Du4ua+I9pb3/m4GIc+zGDLNOHqJQEF9R0vb82RuC14CRm36rFLVhi2JWwxwg
CYBOCQshcSQt+/U1mr72yY2xVVbbkiQcMS0p2sFqFkkDMGbSbSSFEMy54BeOW80Vq95PIx8Eci0N
emLLTDVPLbPGnGbZfpFa1Q3Mn63x0Gy1g6+erhMx4ulSo7QJlkzNbP0wHfbmzvQ38oqrpn0iQjhc
rd0rnbVEjoP9OWx/T/r15XtiSwXh6BhxZWqBz0qpOfCGSbCDGEbzf//fhAjnZ9IrGwIGlFB7cweB
KiRZRy34+n8SIt7uGXRELXkC4lLuoVjdz5LhWtHfQuqQbmU3/mtZ4nVe92AyN0saS7GeQv17FBzT
caP14S2R+u7uPpEhHBQGF6s0WTSxFNe5GjLX+PhdfYg/Qhv/odrFLxBc7VLwnnbN3VMA6DgcU7fS
hktdPawnn0E7f6ZXNh3I9vLmGyVgovvnCESFuoBp705xxn8TEpzIWs7ASUggRWqYWBWygvKHr067
uUqf5VjbdYO8h/NwV1XZwTCzb5ftZXOZl6NxIjb0C+CFl61sD8qdAoSMOx/U/fA78+JhZ17Px+LO
v633+bN8eAx+NjfPl+WvvjhOtBacRwuCTTovMXMwfNfLJ0mbr/raPKQKVOitCXlaAnrJZZHLt7xk
WIIzKcLeHxhiR+MSYnKQfcHn54RIW5NbG07FFpyKZea1Mi6qqdO1PULb8iLpG1fylgjBpbT1rMvc
+dgnZF7jpzz9uTna8DbRf2G5xFt40qyycMB49+I72MmOyqfIpU3ugUco9MTBvXGErrV8UQ/+p/jF
fJHd4Ur90HnO7kk7ZhAtbbwJNjQWL+oqt6WpC94270vaPTjNJz3auGzWRTAxspQ5iR0E+2hTbajk
5URMMxQ5MeiSTzB3XLbBdcfyR4ZgG52p+iMoLrjpdHqKstaNRv2QjL5blsW3XN/qS1k9ZTSkyFB9
0Uf/bjIavFA103h0WIwxVcDwO92hr6NdVd6EMcxPG2a5niGi8A1cJ9hupjhmlJl5k42QZnjZJ1Ba
AYxVvOiOwT64TB/0DxBTXF7N1RN9Ik4992Ew1MF8bKFeJH/Tpxu7ug4BcrI3HgnKlhjhNgBPKLeH
Aq2kK/tx2sv30Q1I6OlL+b12lev4GN8kD4bn7y8rt2qOJ8oJ94KRpHSZ5EhttTv6GeXxJZQ2NFvc
xLsjznA+QDHs1nsERfgxTZhnSa0xnixfKckewlkIbndNcNSBip+Tl3+h04lAwevXnSolmoROqT2p
d3BTDJ7fGTTjyNMWGtXq8p2IEk7zbJdJPEJR7XVO8jjnoRcF1m06bsx5r5rGiRThPKsc3SbokGKm
R1u7GfSHTP5gbA3CvAOReHt3nYgR/b3pF8noLM2N84LY4KVy7ZrhB9iJx+K5Lzw7umWsLvJve+Dx
Y0+D7vFfxdLWMoMJbiOFKmE9Bz0O9cFcCmBUprTxzpi+m1vecdUeT2QIqwlaCN111CCWeD3Udln2
02p/tPNe8X9V+r7agiRY3bwTccKqNlLQyrWPSrr+1ZigZfxiOrebibflnL47ZKB7AyqtU3IzhYWz
p9Qo8mXvmmn0+upn6G/Y4KqlnwgQVm3QYUgvLQTU7THJbjLtH3iALp/btXuE9JAGaDzXI5X5c0cL
0IEU2gGOFvLX/FMZtjdwGSv7uYuNm5Yxug+BrCdHVW+yq8uC17aIblTwQsHnocFh0f3klaqO+Wg4
+YjDMD9Z1iNdiKN6m2xlUNZWUFNBPwV3nn5esVdmUBeSllBbjpe68yP5OjDmnZRrx8vKrFgCfY4M
Zy+grkACCqvYGBYsY7aRejLT754c+rKbltXW21DcKwakFpoE1XGWhhBDFnwss7aTVkXQzGXVz8gB
qN3+VUWAXFQf4vjaUv+yWetNGrgaMuA2NF6/ZZ1PNgiESg0GNrqkJHu+0jT/ESYgV+n6ex2sNm3e
egaK9rCIs5ZmcvrvQeO1hUtRNg3YvRqHOSDKC2G3N7ThYM2ewtTt5b0STULhAYO9GzKYrgs0u3Bq
YV7wiwASPFfvf0SFDKmudZC04stlKct3OfUNb1JMcqAYOALfMNhPVi8pGYAeozDwykZ5bcv86JfT
l1Gy4Dxn8JH8kL1hgmtqaQBRAVhLayJgXufnae7yqZeUJGDM5kteth/CyPIUc2vx3r2YFoIFJlNp
7AUTF2Rh4dim6lhnhUSy/fZr5iZu4AK5+vri7b3Hv02/ImlxrMDCMs6rIetcoZD5CR82n9BTj/UO
8Nfj8Y70gAsu6+WdeluZ8606FyRY3qCpIzzvfujBzfrGnFHDnhF75l7jdxpKLj8y/r39+nV37+zv
Px7c63FR/Pjwqrt3ulvtjH25N/av7oPuksBwU/fluP/sXT3++nW7lal5f1DOP66wA/C9J0EdsC6S
1cde1OUR8VpZ7NUg+WQZg7JROX1vyIs4+t/pel5gKoU7aFTAHxgg3PLibryBgPAgMztpDxUDVu0B
wK2NbX9vxgC/AzHKhBFTpwAanO962akM08Iv6MFvetNUMrNF03BbqluAKOKD5D/W9UctwQukvmS1
doVaoe27mv8V4tI9bSVXczdeaWDPm0aq8BAzdpeN7Z16NAAtSO0wA+HKDRFsbw70RrPHKmFoa/ZM
gFqNxHRt7S/jXQUpDttmgq3JDK8mPH8Au3CAiB4Tb2jujLp01TmBdX7j3CzH4uzYMEaiMCjDpYc7
AM/8fKcqejNlLafkTBXryoBfFFe48UZYWS1UWGad8dYmQ8/nIro56LS0Ro/Z75/DUD40gLPLqfX3
Nsf1BirhAmKBoxE00X2jqZQF9ysmBWJoNdQgd0n69fLOL4Z7tlwLbcKJECGizUq4vFIgFb1xKdMr
ARTHDaPoA/c3AIWp/zsc68+XRb4L2jFyqLXAZ8ON6uR2hfXro3KAdnSMgAqNHsNBPej0BY61/Koo
weOY9PACyy/Q8QIvDmCWnmxYyDvX4WDkJCiwEoPBCdEMu85J054nrDfINJZTJHl1csv4UWn0kygQ
i+yYCp2eLuu8YjIcLKirVDilFts/N5lxgOo9NsFNqGO12psGIyFg4EX7YOBQXxb11vt8tqXoxzMM
aTZTkTxiz2WFMWBLfaNEjP0fZgUE5Bw65fnZT/urJnnuUuaFgrvekm7DdFlqmuS+TOPRzOJDmcjX
Uveh9v+xrGtjuN74YCtHk+ZXZjUZqCesEx8fcz0NSaWbkTfnYMeASh3zinLyBnZfAAqy+2QqIpNW
mBrC60gyu/aqKFTjIUxVaS8zquFfZZEdhDc1N8Pk8vbTdpCTqo8DTKj9ru6nUj4o0ijd2nKU656S
QHPsFcMAimSVVdrXzorg7IRRhlHKy6q9N2lc24KBq8gyMDAcqPM1rw1fTiZSyF4M5bSm7JTQm81r
oPR6ul7VfEe63XXqPaAIlwWv2BVyly5sEH3ARBB8xFyFuS+VcLMGHCEtMXZFI+0CawtJ4q2tXbCp
5W54Aw1iuFcMi8xmdIyszsEiTJfOoRD0zkfHftLrfTLva4Bu22hf+TdacOyLZwnWdvtzLTNe9aMs
b4ERtPX92H0EhvSy9isGxbtchl6EQwUBiLDqZtJXRjSUiZcUR6jaXQW3dVnCuyaW5c46FbF8hJMH
czdWACw3iChfaQ/Xcy8q3P5m+jr8HL9twTWvOCaDhg7sB1pzjXvpXJYzV2OVFsiySYrR0TQ0H1uV
ebhm12zRSKzZDeiVMuot2GuGcBUHJG+DyOHCh/j6qvXJryfGtV38LTDE8u15MwGui3lyJ797zqj9
KMl17JWAa98BdzvvysEn3TL3ZP+iwNy4md89Qhd5ANRwoQFJ/+7yT+q5VxoTSlAnTG/U9lsQqYeA
t6G+EYSuLB9yyEuBlclFIr6XQI7s1SBq0GuqPnBjvbZ+dQwk+8tl61tTZ6G+IHpSuTjezfKjT8jT
OfbS+Lti/Or7g6n9KsONJ8C6FDqXYGIhJysOmUewAIddpMZeIF+3868Z4wvGh6j/dVmZtTXDVYEI
oBHj8qg5t+44bXnc+k7kxbykj1JkkDmq9ChynSguNjJUa/6KbgQQTRfjfn8HxpBJFFSjY48+cPl5
zCwHWIswVh7HSYbAeII/WXVlSZV/NvlgHXIIdJ/SKJjvMjiurYca3NAM302kfKStSIZQV278X41f
j1/mMEhfLasxriw7p6Ft6m3rmx4Xyo+/Xy8wqWWeKkxvkW47X6+q454aZDB7On3a+SFE705x5fhb
JZS13T8VI9wguerT+m8hBirYwzRekaL0jCShd/P5sj6rgnTSaiaEYiQmBV/g6JVazjrv/S6zIDjL
wdx4Ueyk+kTSRnudzZCHwWWJKxbHSCy5FPwPFDbiQw/AKmWyyyiFOZ5hA1iodab6fJohLot594Re
cHq5fvDcqIcHOt8orVZ9vW3D1PP1WnObjgK+qt5MTufQ/A09DuiPXff738iElgaeUMJR8d5v/dqf
AguZDhO5UY/ZXpfKY10QNGYPyRY+8MrF9Db8osERZSyY7+caQmRhmIWWgFtim7cyj8SsZ4Kj+x21
kPNZ/eGybmvbRmaF17kNlvM72KrKt2EVNiDyDmb7Rl4gZm1jrzYbLmLFHIF6V8jggF1JdCXo1BlD
IjlSTm60MI9LEgGIJHfIwsbNh43bYmX5sHfCXpDf8bGigTROrOFQxtgDmbvf53Iv3eNEfo60Frsx
ZOj7AQT6jfzIinr/4alTIMezmJ873zLJt6VK1W3IsQeqeRXjx7IEfW125Q/Zw+X92hIlPFvsWYtJ
HZD4TYrn0g5d+NBhgf8abuWZV+ziTCXhnEWy3FIYRQ7U4rugafZWG111s/73XoMghX9JaC9AGIKf
kiO51mvFX1bO3nVK/WEB08mjesPKV96uzFLDEsbsGo7DEsRofV3EcdckXhG/DGZNgP/58rasLNdC
zGMvtTMGZcWu19Ivk9AsusQzw4GTmh0KLXbhVP97416IwuhKJ9IE4V0wNNloQN4B2sWz0uIOOH6Y
TOSbLv8FL5AbRdPfb87ZqV1s8eQ5HulSzPuZU6vVzpe0LjWgiY152tXmVG+0Qa9sEKJwDwDoEfiI
SPJRX0T4D0QZlXRtT9bHSdlClN4SIWgzGWEflD4i6nJ0Ps1BHZNWDIJPlw1h5XyeKSJYWjhBPDs7
SLFpBJ3xPToVjE+atBUrrbg55ECjQ+sHhSBxKmmoLXmmfSD1okr/vFD29I5/NavhvpqSe02yt/I4
a/fuiTxxRGmytTANfIATnbKBxaCmFaPoA8sN1Oqb79uHgG7BsEg2zu2qVKpqS+KZwEaMOYc0MJog
AsNrLtIb6kJl+o8KmzF87ZmmAE68IW4tAOXx8kfeYkMnFq8OudVIFfKCXqXnf3KlxnCJgcDQ/zwA
gk6e2Jj2Try/bDTv8GwI3c7kCvcjUFqBLIfIVfz5qIUHvXqctC+DfmzRFviHopm8OcoPXXNtbqUb
Vi3pRGfhXJi+lHVBhmyqSliOCV7/KD1MaXAPkIY7G9nfJ6bPdBVOiD46XPzAp0J/cRcomVs14cEc
trDrV8/hiVaLZZ3s5FzGQVcvljM5zn402u/D/yPtunbk1pXtFwmQSMVXhU4zPTnZL4K3gxKVSaWv
v0tz7rG72boteF/A3rAx2C4xFYtVq9ZqBYTXoxQKd5O/snyLxpBhhaY78hcQ8Ds3xjiLulZHKpcb
SoXCZeNWtfW9mHN9SfiS7krh6uNt0SQuVfeqsY3Tb6Fpel300ZUr/mdhK6FzGno0UL2hFmoMUrJB
tUuRsrA33L5x6FMxaepcPTFuBmNqIO3ncFeUE/OykOAWKfI4ECIUbirSPmhpYq8s9mea8TSX9Vka
AHMB+ibRqnPxOWVKBMvzuvSKcTPo9/iuzhFuPXVeBxpRcXQMHONfdtO4mF9fW1Wyki/mT/t4j8xq
oYDLy3xXIer8Ss8BosnJoU++42DF0Y+V5Z9jrosx/raBB/f58o+WERpmAxutoz8SItwcveqD+j01
slsnJTuaoIstGr+kQnGJ0PZVttZTIfvJ81Ei03T+BXAv3GQ2vqCcPTQAh217BxzHjckH38DZGpNV
lzUHgPKgQYU10wHg0Yx8+7lJ6EtnYtL0EsLt0WRuFaNvUECLwpn8r+dPsdFVj7WqGPmGGOArdUPD
iqJbDboZO0BPO7oRTFcPqWP3a+1h8kU/TwaF1i2wP6aOWEz6MnPoyqGkyB4aqbFVJntTJc1KZLRo
Aq80ijIDxAfkCnhn5tlojVYxI7b2NbEB/v9b3brPUcwqy3PxG9Ib0ihUMdbA5xoFKP/zHakj8Pfd
NglxnXgNiih7r9kSUrozpnOGkl7MV5myjESACSQpat5oqSudg1E+RmtiDYt2sDdBwj+nth3JS9rM
1lsQS2BdcvVGU7+rdb1rB1Cap4bytxfq55icWR2Y4tGpyu8KotBKj61sxovehf0rnJ+rxjsNuXu0
1ivlqyluhHHIu9fYXHnqLh1F/cSydPF0BWmSuGEleliPVn3Uij3RFM+gd1b8qk27FdczH2z5FKKy
h0QIxCEu+VRSPY7yUS1LeHb9Vi/J09i9OF0VRFG5qVLuctofVTW7tRX70Grhl+vml8aKcukMDlDB
tP55F51csonghgBnFHrEifOGANslJQXtsQ1uJfUDm/WGR2vv0oviz7yygAdBEQ8aaFAMls6FMow0
DiOMeMiMl4GoB2XUfGgroC5hRrem1rtjBq7VinpG+COHENv1IV8yNsL+zEKpAtMzS5NL9ysNY83q
OE5L2d7alcvbvY1CSG2P0Hff2U5gO1sn3DDgG1FmNTbZGqzxIkadJwBFPfyaBUMvslGNk4StAO+3
16d7DVry3IDWkvIrhm8wlR0b93p4BIXb9WEvrTSwbeBjQQkD17l0dqekiep4vmCgPpHeZrzJQcvC
qyNET54nkdxZafityxy+0i605DJQW5gfhqiI4Zo5v2Q02hQsIRwapDV1ITsNgbrxPhl6V9WilRzO
PALpJCH1a+EBjwws8phSCB5WeqNapVp6nfEddA9bZN98Xrauw5u9hc7f6/O5tIoE23cWC4VRlB3O
RyZYiOZVJwe4t2mePxmRCagr1CzQ7Hrbtw+do3qdCDeR9reRMfbPmWVpKZUS/CW9Astt+NAj88KL
xlVYtMHLfC0uXgiMYAqX10xkh+0qzakyTobm5PAPfKIHHZqCuPlvYyXyoUMWZLnu5lW8Ke0n5KNv
pt7cturfAqU+BwvwIthOZ2yHnA0spqQmcYHBTspXbhxbpXUr/tSma5i4hfNBAJ3W5gIVRYlKGqmw
87DFmUSYC4W6xu4CJOY9s9a+KwXfKTmk3MM15oLPHP7FjoXgGkpJJqpwcoVfrywLfTOwmSV7o9wl
xkGLtg3b6UAg2Lt48nPr3VBuC2dD0lfQ/wB9sTOse/HXbSjzhgLKBJxNEMQAaaG0lakzxMqI70gh
/5xB+/HFMo52E3pZfOOwNaaDBZdwak3WZOmGsU7SGv6/QLc1V9/xfPSHQXerNZe35BAgSI/5nSXL
gbY9H1bIyNgLMZVQP+BehVIKKOSfgLK7iWn2NDjN44pHWDoscD6oPQJ+DzCJZK9VBzWBrnDpac4I
iEYFroFNJlRXr44F2vaqIEyewuItsRNPTV6uG1+IZ+fWz9+25287uchB3a2pTU5gG1pdU5jeajHf
XjcxnwB5t+JZiiTsrJlyQdkL8qYKMDvwyTDFDuxUeIY6IgpM9tfNLN3PxMDlPDO0gkNTpkQ3hG50
Oh/h3hqn3CZRrLuTnkePuR05PmRu2DYW5TG1TBinkd+OeurG0YjAMDJe0a7J912ZjyuecGEvYXKh
S4r/YHHlo8qqVs9HC4+lMmuF6eERFN4CwzkVvkMYYnurodmNoYRptWJ4PnvSrCM3iBANyWkVuADp
aWommQmNJBDvN1FAmrverKGyYnoWaKCY/S1vfb7GB36RgIDLPTMp7WOAUZ2+G2auf7RH1tWrA2yK
OuSBrmQPFm3cMuaxi8hmcBlRt8xxvD4kK2i+i5L07PeBN/tkCAEQTM4n5yOCtFTgMDXQoOoA4+xB
dV2jqk/5ja7mXpjhwtO/OYmJlHaz1UXjoTd1l+QPjW3uMoND9Lp0UzO5CW1zGxPFHaq1tovlrWog
S4OaookUiRTKQt8pjUYHp67oQNufHkT2kYauRX10Hb2merXXkw+tpS4x+xeSs02aQppUJSuh3dLB
xHEEVGyGVBny1YUDABXACYFPQhXuJbo27BoDSDXaNitPo2VLeGcCKIBnuVwm06y2ZmJOGaQ62dla
vGs7FpjMWvE0SzcECHSNufLt4GUi3UeDSpXUaMDBascETnSXZD+Sstzoa/1MSzudgBLMwPMLcBGY
O/eaxZgYaMuf6UnrMIQIGchiNobacARuSvfaoYzxrglN2+WxVd22Vqvd2maj3ehFBYlUzYlWbpCF
ceOpqwEs6yBivojR8RbrGmifFh4DyUXCksBRmiNX1L3dmv8mfHUA+gWABXrDyDOeDx3UukA2z9QK
beN2yW1Y/hDKL8IDS/8wyBZKs2zNhV4gLecjfWpSipiTVJSdlc0NvJ7mN+9IiDz9k9Uu3rag5QfE
wX04xD+VB+FZfr7iThZm9sz07N5PrscxrhrUlUFZkhZfatVjhLnNeN/TNf6whWvizM4cZZ7YCfMQ
OFUBOwphG6VWvMyBqt7Q7kHODFaReOVyWApaT2dUOig9jdGe0mNGGf+YGjSEVs998qQqfhmWbuls
Vm5mYynCmZFiGji10K0s34ITtE6tgiJ0Q2bNEl7eDEOzbevWbgN4BvPQcFLTIAJMYTOC3/hNrRqC
7mJnpAdu5R061Ctt2JgZBQmGQP4t2ujTOD6SsVQtj06Usgc42Xpb9YVu7ZIwG75lkOs0oSEb0SCe
Inj7yI6ym7aG6pBPmlhv0DfdlTEqBEpzYGqpQNYPp5MCqaN4uVC1Hw5X2x1pAaL21dxREr+L08Ly
2iG07wyof6I+pNnVA4109aUmGvsw1NxWwbxpT3g8tmqkenqihcSNS57uBRACeA6NTuZr0NTEN9ji
rrNCarhMVaJvWpNUPpLpzTOt0dntj6LuA5Fy9Ss66ODSdDUxS5/nUWxujLgmh6gH0azLq55DlKDt
jXjb5koOfIoTTa6uMd3P2kndOTXpVZczQSbXQf0TSbehqOGB0Zp76LPYEV4doZesBHGDNwrL+ZVF
lbbPqZNskXwafYeFsXlQHa30wYnZYd5KTLIbtemY+mDVE56acbADClXPf9bVKI7m5JQtcMFpKDZJ
KGLhgsXE+JU7If+mJXy0vSxqm++i1YrnEixLKK3Vo+1zW3F+MQPT+2SVVnTXaIMKtNzISur2+nSr
86kOuiZDg7uGaLLoHXvbFSEZvBjy8jkX6QGETcUe+VOyV/lgf6uHqk9cUsQghW9a7DClGWhxMAzI
9RwLo7QDonRJ5DdMFDfgtw2PKqmUZjcWmhX5GVGVYy6wd1GII+UHacawcEOwyepeM0517fcALpaP
1ZDGN2YzUt2rq6megLmq65nSq2yNYMhiYKHjvr1TDKgQ6c2QTG5dg8bbJbQk2kNldEUViF4T0VHh
Db0detIGVFDnn84Z6y2gDYWBuic6uleu/8VbDLlyNNzM3pzKULGm4dg9OXj/U9X0QrKN6yPpv2TJ
Hc3cIt3R8hcYIUZ6a9rT2i2y4BDwWEbqcEY6oYot+dWy407dZgiAeGLctl13Z0Q/MgJOmKzaEpgb
+25Tkv6mzhO3BRaa6+WKU1pwgRSuCP271szzJ1fLCkWd8hghsicU8Kh7W+NW9DpOJeDUKLded4AL
3p1SACYQYgGcBL2oc++uKcxoNQ4CW5Clm+ZdlZte0u7G8CWka2C8pWEhZzbDGYE4hrM9N1WNPdxm
HVVe2OrIktZ6edDUQTA3mWojhzR7Ivwp0rLCnYTZ/zVtO14Ap4GIdI0xpSOoIyMQAcR6Z9eGr2CC
51akiK6goRbGCRg+gAGgwsK1IIf5dBidxh4BgUq7Ighzo/KJUj4rQx+kVh7YTAmGYQ3uuvBWPrM5
Bwsnl7QVpWbcpbDJwHJYAIRo/S2YaH5BAUUGQWuAnpHple7lsHISvR1blH6Ax9ML5magVQ7tFcjN
4tz9sSI/DQHQFd3Ui8KbhINLVXlLMucuKUz0FLKNFenbLvprloE5b49GLhuHTafIBpxPHadjm0w9
tqUOSu9WFQg0oJqWrPGIzisgPXqpBTy6oSMTgPZy2QwqEHYVVwjXNI5+iR24DRBRvVhrGaKlVyYg
3Hg24YghcJO9x2gOFa2iBIg1HKKPesgs5ODHqTA83jEgAXozwlfEaTZOrtnroemOCEK+hp1ALxSL
ouy2iDTrJm47ZxdHZhyEYRXdxEmvBJrOOuQqWzML/Yz35cPATHA2k6aL16A9SzmCk+0mJ55KXmkm
sJLAEcbvJnuww19k2CdtMLGHOH82u5/X3eDC6pzubmu+FE7OT8oToiazuTg82hAkK4OpedPXWskX
T+nJ7pacbWIgxU3n3d1YSKf1KbI8WUxX3gVLWXzsM+RWCNrV4YDmrzgZi9MlhaEKsLpXJtKr8eTG
rAjY9BVKpq4Wf+1zjzA/17WVwH3ewPIGPzUrbfCsLXLSpDALYG1Q5S90HLdsrc1qaQbR7QMQrYpm
ctyN52MDYVI7dipetx0KexGN77NIrLjvNROSK9XKBndlBBN5jhbYMYwfCU/+PukAR4MWN+RUUcG6
ILWrVatjLci0bLV6KlrlWxSyTR5WK4/vpUN0akba1SJhjcltmAEkr2L30ExBBHGcRbacgHbvEBu9
fooWgokZ5ANUDWpHaGKSVievUW7JDaTx+Bj7Zcnv08kK+KCjESf0rXzc/AtzQMbZaI2Y4QiSuXQy
a1NoeJmGKE9pEwuM2vRJ1aDAHB+rNeaipasJGNff1qR9UXfDoKQjrDXK/dS3LiE/0JTFjU2Mknax
5saXlg6KwyYAvOiUvpA/0rOETHE/M6yYP3UrcKzt0P9i6YvTh2gl/DFAO/HvJxNgMTBDzNLuyOmf
nyydDig0RlkNEdghMMqwciemD65AB80YW6MnTPHPdYvz8kgOA+k9vM7ACzFH+tLy5fFQOqUF6bCy
jFxtMO+jyNgSvPv+xcjw8KFIvCF0MeW2I3scrQRnrfCgSt1NN2jhcZ0hiBs8e7R/Zep3ZlsOkmgI
mMDEEGRazUepqm6ZvI5m7FZQtV0rcMmz94nOtB0wreHXnLw8X6+OaNwSFR7YQ9L+zO3kACh55DI7
WkF3yzejbEfa9tSe39EOYIQK0XyQ1Xigd0Ubw9fkX/XtA86JhykaBeFDpNsxqtGuUOE94IF3z3Fp
6dRu7pQrL8ulaZtbBKFyCoQUlTvP0ao45GrcM09Ac92OqluDhbeC22/X9/bSrKG6PNd3QRmDgt35
6lhVp8SgpAGkMTWLFxPSs/smjMRtjIPwZuTZ+3Vzn1nq07M0r5KDZ5WGreBcIhrjLkEffzIyFLIy
v+N79PKV3RekTcLxIBTm1taR9VAY21y3K3upT7MUMGHU6SA4KaOnyr4wOxGpAHwrCSQvKn2btaPq
qqXRPtj8ELO3QZRAUZbfrtu9KDMDGYbXFTqtCfriUBObb6KTGAcotJEnVBjI9Tjoq564davEw4fS
UhJkaBcH2hFExGk3vfO+Gn2ejrrXZslTROnXXoveqN1kdwrC4m3WqakbRWiGv/6JchiBL0QrOODw
IIlAtCI3iDKItkBHXAUHC33h1XtffFz/9+XrSP7355+fzECRt7Gexxqag7Ut3kkWeRnYI8u3hu1X
0Rp/+uWpOR/MvA9OjOlpoU8VejrdkPlqFLuMIs1pkhVgzUXWZx7TnINFox5KGBe8ZaTlHW4KNDzj
pebq1puRfaUUKIEBVbLbjLzW/U3bbdTwSLI1rMRF3Qu2sYln4OT8ZgJk4nyIBXJirKbccIn2Rct8
FuLQdCgd/LIMD6xPTdt7BgJbp38Ns3YTOsdVcpRPTML5IZ4/AVxJnzqLCA7PP0ExS9MeOmxqa6zA
5u5nIYiGkwPXg5gkqPbfizhzuxTH2PQGML0X5WYA7bIIIEsBGkCCwke8q9FGMoZuRnqPp9vOeimG
577xqRpD+zbzaiPe9DZUq8LQLVMk/ZBRTNzBbtyi/aYXSC0qR159zfWfbfPs2Pe6s01HdRuBvgld
six/FtahKNaSCxdvlv/M/p+hS7s5SaxwKqBLDsKPzI9N5g7oI4pGN9bvB+GDQdcf0ydDrD3IFg7R
2YxLi54ipFNYD7PduBE9GEgwj88IyrDZolv0ia6EB5fu8myBZWFlpIAzG9yNhluOoBweR1dlh2wY
IG/pEbClmuMP1V4rti8c3dMhyhwyCWj6TaXoDNcYUOOvJuho5si4rfGiXpA7/2cFkfdC0EoRJUs3
XjiOoZkJ2BmnwWNO7jbhc8F+OgAAiUfLUtzM8afMr8b3vsl8U9sQ+gO9d25vmC7Je1cBe0NFj/3w
CbhSlCq47i8/r9zL0/XnA2eHfeLDwjzSjVLD5BvgKuT2AVVJt9BzmMOZt8Cv9JONmgt+0sCKHqbk
a1ndZAWqGCp0SgbHG5PCVZ1HQYElr+/tLnIb64605trNtrhe8yvqf1slJCeAZlp1HFvMYwRiQMXy
nOw1ifc12MZAqpU6ka9bTzZ4ROLIdep3kIqI4YeOcsH12Vr7Cuk8kjocrCzEV6jccnVwYc7SOmI1
zX8ZJuFAzEqhM0wLFVt5sCpIKgsNenOsfszJJm72VGdunOQucH/C+bDKLyomHO1d+P3NGMpAdb70
DUiQXq6P99O3XuyOky+RBlyiu5nSFl/SdpOb1jsBTsEiq29scnBCBL2Nr0EyTCH3avukQgl9uhvG
V10JfQhGCLBopOmINopDMytH2kFucC9NqDvo3M3ZhwUVzrGstte/eSHom2cPcHJEsjqQC+R8RysZ
6y2nHw0wE36gRmJZXxQau02rbweQ34TdhIyf31iu0NZqwovbA0uG9yLywhdsYZHdmWWXTIYrWF+6
grelnyvdD52D+OX6IJd3yB9L0rpEdhjqtIEl5DzxMMg9Jd5wY9ibYg0+sGZJugtIjkULM1iKqOqH
uCqhCeLO1ds16s9PqrjLvfZ7TPI1oBe1bY0x3E5Sh74NKBjBH9mhEkBHJo9CSQMC3xRpwIfeaeqW
0EOU3OgOwpA35nzQ6s2yJ/zlaz8e0TvuNuIeQlheWgcleUOoOToraaTPvM3FB89tsCjboKgn44JN
ykLQXeCDTSW8G2Jo9DTWI5LE6C0b6CYj+mZQJ5RDAXJwnK9Z+L1pFBBMhsl2cjq/5N2Kd1re+Scf
JPmNKdahaQq0jVuY02amydZU7sbObRsTz1EgD5LctOpDz00IUvjXN+TC1gfqGzXJ2T9Dy1XaJjnJ
lT7J4SgKHqPpUjmGwAtxVq0gv5eGCDsWeCsQE6sXuASlzVCzs+CBgQJIPSWKezcF5sPPRw7ix7BV
Nvh/w20YzjQJDa40dP+A4aSz2b8Z8MzahUbCWQF1npDTe7OmrVOATsVNABVgVr9JJohk8zUmp6UA
HBz4f+xIAQSj4ZjGOeykTfttiCg6frQ3ypHRGwB3LY3nMOr3NtpGHLXzcj1+NHvtHuDUjdFlK+nZ
5ck/+RYpVgAInoGxH4ss5mSHse2avWoey8lyneie9l6j5gcLZdl85aTN/6500AwDAEGAp4GdRh7k
fK4Z+vW1ZLabpQdTizyHr9TXlkd2YkHyp1qnj4laYJZz5y6y3ge6B4Fy1r/T4TEvD6Bg08ltX65s
oaXw/mxc0qEBwQwgrzbGZVjoN3oPlXDL0CRTPDTJL8ZBBQSCprVy8+JBBX5g7iuY0+zSXBocr1Zz
xEh1E+ci1Hc5pBXLwll5tM4TdrFkJ2akCW3UJgbqB2aGKPeqfhtnQVgEdHgqKaoHYiWrcNG6ilAJ
bEZ/RiXNJKLsmTkat1RWPmj5RkmPYD5Nop8sdpBpCPICN6NXFj/QXOfm/UrEcX1KLbmnlKU50ziD
26VtHPSOet/R8tgxe+UUrJnRzk/BxDLkuBjGWBlPLYoI5scUPl334osH7fc0gt753ESZqLEqBqxa
Nimu2tdep6xYWBuE5M6gvaUaoOiBC4njLUXv0zBEB4CPgusDmXexvP3m6gcQK+AUQjvy+UCielCA
7MKStA0NkjpFSf6o1RzsfDeKuUbmthQlIwaY6XKQJAHh9zzok7sg0u3KaFOsTK0duvGXEZMdWknq
cvDMFIh1516dgNkaEJNYzFWsrWq1W3t4dsROGD8c/U6lP0rrh0KBJntweOG3Zenr/Y1ifQMI1cs4
ca/PzpK7O/vgOeg7+eAyBX1HNW+lNCPtPUkBqa9L/p06lQAROoMIKmA8b1GUFjfxOCWe0qv3dgxM
ysp3zKstLRN8EOKG+XUMPkFpmSzg3UM91gyXD1UexDbUmwlt1FstLGO3MyKU5Iq+93QnfY7Rmu6Z
/QTa58QguOrBxgZpyZXtueSSwY2G8gu6OlDy+Zy5k5lRsGiNxQHxm9gXh6muUXxEGXOt+tW09/XQ
epb1rOhrPbAL2/VsPaR5QIoN79sS6xHXSIEQk6t4bIlun+VgPgEvUuVGPF3rWp594sXkn+xayUVH
ObETrsBoPgUFUmg92o6apAhAcuaJVHdV+mpDUHhlyWcvdWEVsfJnNo+gKfN860F1mhbmgJOJJnS3
PaTMhpMBLaFv3zHrvhibX7qZPzXmWp1yKYuKvfbbsKzLFnWUMczy/Kh+Ef0XjfyKHNWv7Jey2fMU
hMvTY2Xd1ALFPWPlMlxwemfbXJrpmIgWCUyYNo3cy7svPfidu2Jl614gXHAHnlmRZ9Y06y4cYSXF
Fdtl7TYZ30qgWUZkCu1vjQ2UA8CQaCgpUZhVvSmL/Qlie+X4jO5jP0s2Jf8gDjKlzJ2mj3+17DMr
jU1NEGxKl1dbFFVejTjppXgdxhtG95RtOnA3D9MuGkEgeJPrXlbsr5tdSr9hTv6YJee7LYMWveIU
eEj2DpKJWZDBr8xwew7+66b1bc32SnTDplstRrcLQzXI8kCB6I7Q01OecuITywsZwEkxcmM37dr3
zQt/cRjAm45QbO74kbUNypRadaxgVky999MxcTPeQRnqIbT2bfZlnFa2iLZmT9qIShmxMmkxHWky
7JDD0ZLejbVNVe2Zckgq9EE8G8YRvYfxIJB6PI4WJAyjn+ngJ9qjWa0V15fP5Mn4pS1rTmaudem8
PMZHIaZ9w6aNBpcnklcCRL14G3WCZMpLPeKLVkKE/8PV/558GVQH/RFjQJ+d4SqIgCvjloXVxgyP
IQpfOZ5P1Q8n/p5am+s7Uvb06LlGEhPOHkVJNGLK7GYlDcH8WkE4yETDcCm+1J/oumRfiOhA0mxl
/8vrLVuT1htEK6kpaljr6r2ivabNwejjx6npAUOBdpC9xvi4NjppPYt86tKkmWWR2mGTW/ShMltX
t1mAR/LdUKIX4/psyskpaXyyT7c5YZaVALreadwLh5em/VVbP4a1oPUiXpLtSN6L22GSVgXscId8
bbMU6cS0UG60qL9FgqwDTGMw0ciLF7kKCpCAk+6Xwqts5b24NlrJmbWJPWraPNpG2RDUMy3iCSCt
h9Vm8MVlBEUE9ieahFEnOfea4JDIiTNiGePqmNebIXvUqllT+z0Od9cXcHGDnliaHyQn4VYPgZVi
At+j5yBHp2IeN4VwJ3S5iwxazf34b/YLGsBQHgcuypKRWLrSMw7+OqxjDUuJBpb3yOUTOZpsTRhj
cbFOTM0/PxlZ2mSVWlGYqizt2QZKPzVGdECY+8ZYI7aXw4vP3XliSooe21QpCsIxiXrkPCJTWbuD
+Ee327VHthy6yXYkb5LqURH2cdV6RRTQyS+AqyZIvRXYGzV74baX84fJ9ow1kqC1qZS8SmbhNiob
TGVNIddCnNJljXAz5GP6wlhzKRdZ3f+MEkg9DTQtcNaStTovq7l1pgUl0fCTVRrE0aN7e4j2PE8+
wiKPXNKKXylAUplT3Ma2CoXK1k+Rs85N9q7jwXb9iMz2TmME6XtkuuNOsYoKjV/zrAOoqjaerXcu
i02g0TaK6QOzWLX9v/A06DOdiaKRJgIx0/nmVUpm0KFoYFMtQeBRWIFeQg+3anxcKStIqot7eB7g
qTFpW7FOKW00IbdeXt/Q7gadLXpy2+d+ab2iCYw57zH6rK7P6Wc6Wp7UU5vSIuc1oDGKCpu6diiS
+xz5VFYBD/OcUdcUvl4eI3WXpUELMD8/jvZO6w8xf7KSoDFvkqha8UtLJ/jkc3Sp9VtRQJRDGT6n
NaKvfdb+MEm2rYZw5R0ye9PLUUMBAyE4iEmN+TNOfBKYC0ualDCTWmI7mMUXNL49Xp/ZpasDIha/
TUhuz4moGQoyT2zauq1+0+Lyn5QHLXsL1W//P1PSJjUdbltcw8FoZgWy/BFskBu84Ayl8NpyZeaW
F+jPsKQ9ytsYBQUbw4Ij8tTBjxTijvpKcWPZyNzcPXNyXyidQVfSTloFpy5rdaS6Y9AchDcVLVaW
aOnORWfHbzPSWJqElWE9tRCyKY5D82Iq7Udb3JWMb0x1ALTE0Vd292L4dGpROm0TCN7UlMOiKND6
B7L2nxgcvRsr95Ao3gQUbff3DVxwKjOp3GcTK1q4zrc6RxzKxYC5VCN+mwp0IFt9wPido71wulYX
WTxXJ8bmn5+cq4pFRWQkGF9S0WBAA2OcK15dNR5eFF2kuVoX6Npb6TzWzU4Vb0Jzmba5fhiW5/jk
G6SzHRUTA9EJBmya0NP+OuhPaD7JOagccIOBkATZFlu/b60v/0+70oEHsU1s9S3sNlPmsllR8RHQ
xppsKnRUKgwKbWbldrqvITK4bnrxuJyMWDr/Rd4pKfJFiLBEwNTuMJnDtlt70SwvrQNnicDJuQCc
Kz3YFpRItB6ZVL/ls+IqFx/XB3JRvfi8AYF6/K8RKbDvnYZbzsDRgevcA2HOybvjbBvlNtfv0LXi
1e8O2bb8zi6/c2dlEhedwYlp6ZwodaYrnQPTlHG0qKjulLwoMa1ctFWazq5SLGPFGyzFMyBlgwwd
Gg/B4SU5A6MqUjWaYFGpXsbuyB0Uozdh1QM9WaOwuLPLYGV659vz4tr7Y1G+XTubsHYsYLGztpwE
ZvkwZpMbdqVfxNyleG20FTBnfwsW+lxVCqwzneUx4W7PvULa2FlhDEbjlcptOzxm4bGI9teHtrg7
/5iQUxiRKOpSCJiAMJcL5gq/Z2s5msVTdmJifhSc+LZcC3uFzaMwUtVtstKPxps4/nl9HMsxIDQq
gfOGogvQwedW1EhjiWLDCmq9X/DnrdbYu8aqgjSc0PdNt735WBAN4WC81iO6eAJOTEvOe2ryfEo6
hO1Me6uG2HVY5/aJ2IvwC+2/tvUaD+Ti/j+xN0/4yYTWKHekfTdPqAP+6GlAb4caVCWw2U53H9Xm
VhU1cpRrfWhrw5T8dD50A1Vns8RR3pTwn47VyGnSEez3X7UuD3pSrb0XF7cO8M6IZoCOQd3+fKQC
SGyHT5jZhIwbQgbUuKtjolVb257uUu010cbdAK5CAHuTCnE2B3ZPeVczx7XbcFua/coduXha5gZk
oIkhgyTTQepDMkIm2W6gwDtsGRFPQ0xXDuRi+PvbBNj/z4fcVXiQTjFMUIGc5h0eL2m2tfUNHVYC
0nm5LnzaiSHpWCrCsHJnsBBigMghCVG0AFNTlU07VHKC64dzeRn/O21ovz8fE7GRM1bnZez4rjMf
7f6dI2N93cb/4QD+GJH2SmHySR05xmPlEbJ54I9A207GDkkIyGARcAt6qXj+tv+C3BGB4slESscf
KnGiAk0oRqdy9PRG7kSDSt91ae2BZmU0d7S+q62VEHxtSuefn/gAkHNmdqrAaEF8S0H/QLS12m5l
TheNgCQC/dX4jfaXcyO0YPlgz+tWZPZuSKqtPpqBpVHv+tItbvkTM5JjqYk52im0CcG9Z7qi+qcp
ITNc2p4KSaFwWDG2uO1PjEkxn+Zwq2xGGJvrpCO7qzpg9qNvbbnGE79maHanJytkRlqDNxIMJcVD
2m81DMqygXZe4VxfWyMpRjAqXABZio0ASACee/lzrI6bvG6fr6/Rshkg4wDPs8CzLHmLuirjvJ3g
ljRQrPV0RB77eSBrbX5rViRHUWRVE6H00XgDN3aaE7+A/nGbFs7KM3nxJjP+DEZyFSKxWCRsBz4W
7/4p3uoAFhnJjuM5WUf+tPZ6XRuV5CBAjtnrooS5qLwDjrIiHapna9yna2OaP+JkuyFZEzsm2k28
HL1AfkOcOEU3Qv4tYfYUcDVDMqUGHVFA2SReru+NxfMLsLQOticDnCfS+Jq6Zdx0Qpg2bhAdDxq6
YrhP0Rej/ZtUpnliShplyyDIUFQwpVFxS6MR5HJPQ45GG1VE/3QN29NoCvoKBEzXh7i4hCd2JRel
q9nQpZmC2Ae7Q2TBYEav0bCmZrW4hidWJN8EFeo+pPPobN3n7Ol/SLuy5cZxZPtFjCDBBeQrN0mW
ZVveXS+Msl3mvu/8+nvomdumIF4huq67promKqIPE0gkEkDmOQVK9yRwW6IVuqgMxw/cy0atRqgF
HBOhprZrDSmFUYnvdLgI7oqNXP9StJYzeDwcJkRJSd/ppQizCOqnhjlrLENcPscPbR7xMsY5Dp1l
Nf/YhEbB02UAitzUC3VgGcFT2O+C3JTR0ha01tR7ZhI/TMbXID7mSrO9PJZnjZPfZ7UFMBMgB0FL
tCkFcFjrthh91R4EcfUBNFwIZWUsbNLioetG0+h0u0eyWnSeS8ByRtBZQDp6j8bzuzEVeS87l10K
jP/MeDRUAe8i5riJnppur+rHJg9QM/Osab/iilfqv3oymZlYUTUHEWiRCayyNBZFlSAIVSh8AlMK
tBnMUIbum7Qbst9jAkXK4G/2c4rGYxBNok+WbUIfIG1CwgrBFQd0kwZO3bzV8p9S42TL6zcsCxwm
AgjtGEW1B9NouSuyXRpatfCRVNu0O47SRiK7ofis2qcyOY6KZ3Oca92rwcyBh1NcerC18UorBE3f
w7mqxlGrPToTmwDFovlNkV8ZjR2hFaVEY8PA21TmyH2+mv7B/WZpXGwqmT+VYxfD6EkiZgJpEW/g
LdjVqxUcc/5r2ndN0gJi7IQmSSRA6FloC7CioFsNmSwarWOQSI2tq41uAiWfy0PKs4xZFxTVRGLS
wW1UgWLq2uepSjaXIdb3jB/LmMWgamFbQ9oUoSg/VKBYDfNHiu3/Msj6ivsBYfZeiiZpYQQvFtR9
CggD7GqkmRWBViYmTBvum/hqEjihjjd0zB6c9GKatQSQmefhiS258vLs12Wr1neMH6uYxabJaIsJ
dSS1ZZWAdeuQefmm1Q5hy2scXQf6SV2YOQK5V482KIRHhfYo+458i2S606HQNteVl8tGrYbiRQRh
dndFL0mjzS4nl9sEjWte/FzjBRq6Zq1vi+iSvQy3atoCbv6cxcLSiloCIxbgfFA0hjdKYZX6baba
l1FWnWGBwuztIErVkkIGShdPO1VtP6WWcLL1y4bg2fHUkESMjCILARGWFVqYUVYmm5Vwl5TuZVNW
1+usMgJKdpD8sjXYutGRJkp9XNQP+UFQ5IOWis9aRe8vw6y/syxwZnsXE9MERdx6MuKC3L/gKUuS
nSh0ZQnSHr4jVqDP22oeZMV4SrPrO9gCl/E/Mgp13U7zJoKSqqorr7xJNnF4tD3wAGQxWl+N33UW
fMxKMlA0Q1tqfU3RT8eJvKvTufgMxi9l9KPLfTNnJEl7VSjFvkZRV4pmbSLwKCdni862rwUU45yp
oRY9Tl8VdJE/VThOFeFwV7h1/wLGak5U5JjF9h7Gdexl8nym9CvXD0ILWMZoiQonMq4GkbncYZYN
mM/ip86jKIMW0R5OWo4bpf6DSp0iT+1QtNXmqRL/bYH3d1K7QGPmymhp3NABcyX2v0j1pHV7SP/0
XmBldJ8V7tjwWjhXt7MFIDNjce0JCliLYB7qin3NyoSDVBGzym9SGSobaP/hRMnV+PUDaDDBRQ0C
1PCTAIse/aIjbhqmqHnkLHiOUayOq1ej3CcbYJSYiEcj7I2Z3rQz85R0tpQMN2Uf3YpN/VHJ/WRR
ZXqqvWkn6B7uD8PbsJICq6qSyMnRyQfyeLTz92OempEB0mLOl85ZD7tgZnbNuXBPPec+SjyhEVOQ
OlmJjGf92t+IeNNTk7zYkkhEdU18FXTNRiliq0AsFqJ+NzQG7xLorOR69rqZohDyyiD5hJD0qY/7
BZiX23lORqtEt4SpWPQV/0KhGL1Ra7Nx3sT3xhLvoXayaZ6UyEqOwvW4uTwWa7vB8iNmx1lGaYjB
gRcYQ1FKKJDsJTdXLE2mnGC4hoLi8v9dzsY8IQsUb1bcC0q4RiROVwLejZJCufHL+K/e4BY4zJCC
PDYqIoqFjFvcrezlTklrSJ3yLuHXoxOamCiapsCzyyzfRFNylLXBHKo9ddpk1qndoh6djo40HEXt
X7eCfMcntNqAaZfgNYZ9H/J7OnixAk+B1FtCR7QGXKd4Ax6CxyE49BnoJiNTaHITHJ2XvWM1bCyA
Ge/wQ0NIchRsWCMtN2Cg3fQ8GrLV/WSBwGbZQaoilcJQDjpS4MktNFCD0m0OGu7LpqxukmBxQ08F
6AXPiLtoFBlD3sM1suBeLZ0QBRcislLFCTve1r/q7QsoZtS8gXRils1Q5VGBdptWi2bqR+5lg3go
zMiBLR3snfNdHaizDBQGQNojAd/IZZDVmI7iZhG+LkO+hwEBubeA/m1MjyThsSK8HsELJvro37w1
EidCv1cpc3Z+ac0jZqLlb01zyJ0wi6tIujiNKSCbzIwP6v14pz3WN+TOc0UbAnwmeq+6nf+FpO6y
qWuLeoHLZjakirNI+j4jTTudOioKZ6M74u9bCdxBx8tYZy1I37H/x0j2nQGMxHGHRBh75cYwfTDG
mD7iPwh179KrdFPsjcl8Ec3kqXTBqNSAQcUSOMeNtfWwNJcNyU0jh5oC95kGt432M5lQ+6hXYNb5
fdnW1RfLJRITlNUUfUW9DyQS7RGS27nNStyrUK/05G2luSU4w0vepe9ZBw87wswi1MGwQzoBI1yb
+QGN99kD2lUG38TjR/DSPHn3+0Y2QTxn//Ycn/e6LfOciVk3ZIpDsYsQsQ0zcL1H7S56qW3qhA5e
4TY+JvQY2boNsv2del/akHEztd2mfi3g3WDh2iJtMmzdinZb+a1yxaOwD3nnpLXQTtFPCkJLAjEw
ljonAXddDP5/7GHDjRcO1sjdttYC1DLLYua9ylL0eo/YPMCDoo6ocUs3HrdRYfW4t0Rh5rlK1FCZ
5i0qRUDXB5MmhyK1lOBTblFLkQiuITml+DSJm95w1VF0Lns3z8g5mi0yGwWvuihcBLyUH3uhRONt
ZaYZ75F19TC9tJI9DzWpIKcx/AnXD5Xu1vX11D9rAsj2k9c6ehLzrVruyun+snHrofgnT2bORUIx
oN47hXFKKVzFE933yZcgJS/1KHxeRuINIxP0KzT1ZpkO++h4p0pPY/fQeF//Lwj2CBS1UMKgPowh
8WSRkFiePLlTktmXYXhTxR6DJt0I1LafB02B3M2Vh0Sj1XcVue1Up5c+I2mfS7aopbvLuJwRZFNs
Pxg6SQwA66uvFa6wO+mokpfLGOtR7R9/YPNQVY9qNKdilsIexaRdiasd4VXX+32lkvdIf6j1cHsZ
cT1K/SAyqxuSMlWieECsSvQbIsVNNai0/gUGSCMViD1CuJS1KoNUj9TPEYS0wU0OQiyUtil5+3EZ
ZXXsJMVAiy1q2sBRexooRFQ79QmZUUAyPQrmKB486ElB1NkuQV2Mi/P/Hx4zcqk/jXHUI77H5X2l
3HqxG4/Xkf6WesdBqzhDuOp8C+Pmv19EQSqGUSxqABvBfhYouyquzYDHqrMajRYgTKiN/a7H8z5A
vL50oJEGxUgDdw36LYpaOG7Hmywm3Gp+FpFYBFSO8nsD5TlOM72Pw4NM9kLDaetZHbufawD2MZE2
9VgkHhIV6PKoY38l6XZY8gSW1xPOBQrjDpmCUz5KRmtLPwS31Xba4r19lx6g/0ciE28ouRna8i6z
IAvkiqmZHCAgxKn+P2NQZC48zpQyWkVQqhhLoPu4lZHxPqN+8fP1kaiWbpd2Z6kbak3W+KI7rSVf
TRCccBXON3wfWM6ufhbjwDgR7oGHtPYxDu1oZnYKUtb7YV9vum30Xn4ER9mJCwcP95JzeTWup6ML
XMajkoyMWl0CN8pNXTBx17JvtuTT+2xl0EKaokvM8h11HbcFCuepwxN7Wz9VLfBnj1+sUE9R4tgI
ga8+QN8aKbB33YMnLgLyaOr37d67JzfeZPrvlw1fXbQLXGZjj7S6ULUMcx71Zoj7EeUwCU7Ne7bm
oHwfQRbW0Rj9CIMM68LqPfL26syb3ZlTyTmbzh97wXm+t/4FDFFrT46MeRDB1ZQE9I+MM4QhBWAA
+ZoCEccaEXfUvPLg1WD0M4Tf3AALVCWbqqAbgdoWn4Kn2Em89YLEHPVHDXekYe1enrEzOMjZgApI
QR8HZBfPGoI6sdf7UtAhgybu1Gi0enLtq9ey9Fx19zmvXeyMtY1IBtRjcSUDBV2Cigpm51AgKd1N
AsLsq/vu7v7cfTg3D77N458+X36AwfYORnXUeIKIjilb8YVCboMJ1QzPqnlwXdO8Njcb03K2nHd+
48wTAQS1bBTd4WYQZysmzhKPJDnxi9CyD/bBfT3858d1D+7BBCx+4cf57//wh425M/HL/f7ff/7S
MZ3MvL627O3xuP06bu398fn4/Pm8vTzP562dSHVENM/hXge3YmeSomnZqIqXt6HVW7Xlum5off9s
eddh3+UTJ8tmBkIluaRp6F+FX53GHrHP0zgdMfj23rZd24XRjslJd9ZmGETyKMZRZOz9uK46Balk
I03LsAyt2Nzvn/f24Ze7eflQzBeHM8XnCf5szgKJCaUi5I08IwDS/nDAtFkOz5SzMAMAUIlLRNap
rKD9/tSUELIWETSlZgDbfj24f8wN3MHa2pcd4Fvshp2XJQ5jCJoZ8iDOgXP49ev98fERJd3m42De
Tyak5fFn/D9AO9eOtX34KqyHr4fenP/5GnFNEcz/4l2LrVsuqyrSZJTgsm/TFWQXsqCW4Cnzctnd
7jC8pmXD9q1lccz//o+dm/8DNi/lRVztaSYOajmD2fB+073fYGUCyd7aHChtDi9nUIoMqiyKGIc2
p1Mocaj9sTHqGeowrwB3Ny/7ORDAPNhnz78uz+73PeklTHKK6Rvx0NZlA8zUlE38Fptg/zSfYW1s
hdafzcvm7vru+trhTOJ5ijW778JY5qTTlh0JoJsJt7IPuem6j5s364YXVFbX+xJFOTWP+hKUesLZ
PPsAWk1E0LsNPPWJ5yZn1DvYoU7MYXYoDSJIUHSfgV5td7cxb3gI8jwgZzMFyRwQPkF+A8rDp6bI
UZ4JMfQo5pnaU/O1c1vHdjd3H4Xz8R0qre28Bq4uO8j68l/AMss/lj00dEmAnf0jNl9b6/W5dnps
Byh7t6F1Y9sUq8LETgk2CfyT4I8voNa3GgcU7aYGeeIMq9PmbEzfNzGXxoPZL/QMwkVE+c/Uztuo
ffj+DQtnXjzzjoptdF6s82/4HT/X+Pf3YsJywo89L+PLw6XN6+XCV6nME7pQeiV0YJdf9f1trv2f
3Xv+ivlb8As7wvzD+wJ5dmn2C+aCUzyKgDkYGjSnfpLnYJVVKkg5zMDIKL5/ECLvzRdYf2NdzWHS
Prq8pOYspwFdqGoQFJ3qyNVklsFXrupARm9oaHXtCMIZDUzlRmsasYoqe//+8jB/C/OdGMmAMVG5
AV1QFOgQD93n5u38LAIiOKsz/+BPkzngd3/O3BzYa8LszfWddb+73+wcB+Z/fR0/MSw7d15Iz8f9
9mgfn5/3x21rfvl2b37yCkfnlcl8rDoPChICFW9kbJmKGvcp9HSlGOV0c+F3PsZ56UySDIqZcvBa
upnoFO78Kks4QXZlSjRJVnGihrwteoOZoKR7QjlOSh9bAzpqTVB3tXabT6/qqEZXcVbxahVW4cC2
gN4HXZGU79uFxVZZtTmtOpydwUD4S0Fhu2A4xPBMidcJfH5MBdsuXFsE97ZK0cHB2OX3oYjKKQBJ
FTSoNauFBHKYBeYEOQ3ZDYRX33uqM3fIXggUzTRrJA/QQ9V5QnTnxxLmO1gvBMWE2Hr4Di3yTJ14
bmK4NL0D+ZxSHErd9LJrisCJp4WsM3U8wAqci4o5+DKedTIQzJ5QT0KRjAQfoEiBb/W6b0IVFA/8
eOXNxNgB4YVTEdXhLD4OKLMjoCmjRcstQJshcKLiqoIKdxK4QrcVhre/gALhIJR4VBkt58xEo20A
5CcGVo4B7WDB3xTESarQRqmQxyNzmf9TZ0Np4HQpQnsWMu1M8qXHOVX8imCtGLcTLr26l6nhXAys
Q8jzCoGqJJQl8QmL9RGJSpeVePSzgrG0xsEepa/Ef708YueJyOyTxg8Ik9AFVeBNlQYGWrGmItji
PLF2BNlvX9MOj/GaHilbP57Eh2xIIjcpiv66QX1j5wytEO7iJFR5B6Gz/Yj5ICbRKwMyFSF6hqwA
zZmiBeV5sAfbqren3QNkL41wVxpu2Bq2Rg+halU8Sdzzt7/vD0AnJpEpsif2qYU0sTLRFB9AcVXb
SFYqOLKy08SDiptbNTRzwUalIiRyh/JDUXec+Tgr6WfQmfkQRmVUxxIunIuboLmZqGeS8F0f7b5/
EXU3qdy64gz5up/9GMyMuNHHZZdVMFj2fiXx/QjWOeXrslkrWxq87AeCyavzUpykYoaAhI1YfUAY
MNVvuwlKULwXaJ4x898vFo2S5iI6pjF+cjTe5O0vwcAtaMB7j1sNpAt7mEhuxLIcV92M0qBZCtKi
yqbXLQp+WVo51OCE7TkFO481P6PHhO3cyGJVnUdvmO4gQa4YN5p2PWQbEHPFzRUkOS5P1nk7FuOD
TMQuBU2NWgF4mWFOr95Xbcrb6T1593f5LroHOckmfoRDvvPq4dfmDreZBM9mqKdCqc7p3GlymVRe
bqBAsjiG/W8/gpTFv25GhG0LDPZStyWxlPYdMMrYg45QDH2cbQ/tiMtDuJbaLFGY0E0gBtNrJVDS
RH4k6BxtG1vES5Mp8YSV1zwRlPHQZVNkYmispiNkq5TKCCAMA2UoVE+nUJ8YX9uwBY3yvvc2l81a
naAFGLOMpUTV8CAMsN7rHc0/RspoV937ZZDVsVuAMCvYQwREVggQim2PdIdUcxMo74keL9SuWgOF
IpTtqShVYU8+eoMWrbHGFo7HBDP/GLreHNXUViWnKomjBw8JNHekHEeEzGore5Rvg+F31XI+Y9Xc
n6/4vudcBCxI33WhUOArsug67X8P6pWcPHj/uiISbo8LWZwniIbK3O/bggWKYWAP1+Ic2jjTjRLb
hn4jDLbOo+JfG1Gk1zOXMsSfzig+tKIL6j6FLGvtD2ZnvNUQ+UR99mX/OL9igy063hIgJSPhSpM9
poy9FInGjCKJEKFpkzJRIImU69uYlBB+QvxHcVsOxVvHj/X2ALqTwhEj1H0fBo3WaB3RwSX3pxdw
Vwrhwtw3iDVFQWvrfkL+iGiTjiAT50PEMFczsXTrESpZjqKnTXPddfIgbpJUHZCZVEqh2Iqc+aJ9
2cI1lwBFMVpAZVztad93LIvJwrOeJLQhVHRLidiZ56QSNLt0sx051XprqRYKxZHjyKqETJ/ZV4pC
kkuBYiDLym9d1Dh/JYXKa+BfBYEuKtj8Z50etkTBa5VAAEMTDj15De5GCKRnASeBWR0vaK9Co1Km
s+gYs290QVtOU4i6u4bE9jD8qqQKDXzqaA/lyJmbNXNAFQbVKVDY4B2LGTMP7w7lOCI6xWNq6vmx
S+4uT/4qAG7sUJOAFhWUjpwag04qVUgSGKM2kABsd1Hz8TcAEPQRQQlCcXg5BTD8aPANJUjQ1U0/
IbJg6RCLMS9jnD9nYI3Okt34B6duUBCdguQVScsqiiAEDS4hKXQM8DboqY1GeVl99qPeLtGAAPJW
Q+Agrw/fD/D894u10xV+N1ZJnKDVOPvddRSsvP+6p46xjdmgpDrRodYM23zyBlYHWx4ckGe5o8rZ
bdfSPujNQtcENdI4aDITBWkOqkcTlLQqKnlWUH4MFQ7t/UvVRXfGgAYfJUuuxZiXha2tJgN0exKI
eeAj7KtmiufHxusAO3ZaYEmlbIMi5T3J5eeMV6C37ibYJ+Z+FbzjsY9SIi6LMy0vE6srZEvzrml+
O2o3Qbgj8p+83KrqUSCPtNte9s55jbL5tAEeFmxReNnD+f3UR5QwH5EUwEKtCu4IdLyyT1BS1Xq8
UXikV6s7oqwRkHuA8xMaNadQZaCQfKwRyoXSuOlRHyj18nXj80ii1uYMF/3/wDAZe1KDI6XREMlH
T+5MuR+slKL4BrpgqFDkjB4Pi8nSFZRFEKEDVpe96ck+iw9JcdPylKTPC7znXR6vrpA9hlK5xCqV
+Gk41jJ2YwuHkT9tHVml2KION8BVsWKmQXUXZ4mdl+8gvOecf1ZDiPbdP4VbSUienc5ZrnQBLQnc
o2xwvKulauv5EY/omgfCnPMjkWbwDICEfYyuQPGRpjyIVTfHXqUQUA5J5+SZI1gtJwE7ySi0f0o/
3BX9aEHRdqv3v8qqcy8vqrWDiLFAYwySRRzy+xxRsZUmJNJi6+DKFSTyv/VAePE640ZSXy4jrt6n
GiDJxixBNQgVGKcTBb4lIQ0FQOZBceyn1JKK8Inq+XMmjmYPVXA1k+wmK8BuJ7/KBuoiWwUt44VD
Kx6R2fpY/3wKswC9LhqTpMS2Y6i9VQpYejdN6bRq4yQDZ4dbGWg0PqC/bFa8wkmZcc+6IlOZfgss
DlAhqDcRtQN1q9HU9vVfAq8TnofGTGvY6k03pRmWIc7L2vRU+q+DT/BOgyOTcaVl28tzuhJcQEuK
UguUkKAPjmXtrItKnUjfYvtW6Qb3fq3wqTb3+lTal3FW9lZUvuNpFEETRQFsfaQyVEJYpR1KuiB9
gnbNfqsKV5mylRK0dxOcngvOw+jaOKI1npBZQZ5iXz31VT1tISvsYadLpruhtIJs2BNn10ZO19Sc
2s8VX6Szf4B5Tp85T5jcSxS0yhcL7Dl1q+8H5BUQJIB+uQrufC+md5ryb0UNUdAFQIoqKBl3K4bO
2Db5OToJBYTqqCebVtDNBk8aPdbZ5Tlb840FDFtrX9WkUJsZxsOxKKoP4B73CuIOhBPJ1rISNKWh
hAzSaGDi+f77RQ5ZGmrbFFOPDLmoIN3qo8bVbDJS7sdEOQpDHR71cJQ/vFJr3DHLYzeAzktgKoGW
lZy9aG0bxLOsgedAzOVcV3XqN0Kgk7TRJXxLdF3oNXS7Gmvy5tzdlGVXEBHQ8J5ilL8vj/Wquy5g
mTQaYnOgLA0I8vdBOJY5FmKgPeeBvhGM6a6kEeTKuHqcsylMWnZiKpNXq97gyXUmJyB5+zMUztBt
iLLzjWtq7KhyazRPbeqWUJxQo13vcY6Qa/FgOcxMUBWFVKJjD3vD4Vco/uqJm0yziPGVKlq+UZsh
75KVN8BMXJ1qrwxzDYA5yvbb5KWcnlIP4hZ5ZPXpLyngxNXVmKBraMtCToVaIWarbPtmyv0cbtSg
0VKotw2V3Q4skVCM72vOdfXaCwpu02TQv1MdoY7doWJ/8DohhG2yVoi4Gw9RANKPkP1KFbStSN6H
4keFEwc9uSKi9CB4kmz3tNEsXAAb2MQDXhvLmvUoMkCfLh61cbRmApTRF2WkZgo8y9MdqhZ7JdpE
tasL8aZMp83lpXPego9wuEBjb/QgK+Y3RYhyYSm7baXMBDHTTK19RPAC/b5i92lkZxU5oD2xkGxi
0Z0WPhbRNYK0kN6L1IzuBluwpYjzYSspJ75rfgfH9dks2MqEErmG3o+GURjwLhqXxS22ht1l29dC
NAQ/DRT6EuhsacwSNmIvqIRmjlZxSGMb/FcQdhtpvyPVVIZuOBjNw79HRPEtihohl4QrGWbhdiVe
zPQMInFTWEW3rV/jnkyc4kPZSaHt+U3Nyb5WDnQokoGEEYoJVVDWMYOIw4cqoJIZh/JasL12N8Fj
uXzc80ezkXAJwkRfZZhqsQ8A0gmGYQ5FZA2+4EAVBhopvZl3w2bCTUoWGUeoT4Ugjf+8PKiru85y
Hud5XuyAStvEBPk8knkDvdnl76590sANKaFY4mUghzTAQeLtMuaqdyIwwQOxSCEccQqZioIfRxVc
JwHHh5fW173HE4Jc9U6UvuJiFddSKOg9hZA8KZ5QWJNYfX0tJns63AtkY/THy4asBhtcfqkoCpAM
iTKG6LlclVo+Bxs/u4tl4aoMyodRDx2/bW8Cv7Ivw62OG0VWCa4PeW4COzVKbPy+AVkPgm1b1vta
y41rbdKfL4OseT2W9T8gjD8UEY7oQQcQVR1sAwwbQhTbJfl9GWXd7cBEiFoHhFA4wqktCZLZLIo1
+L2SHqtessBetQv7YCt4BUKKsm0LY9+rf6jxV3nWrLiGCAnnk3VmXWsoETa80MDBo8UqC98kQTOD
irhd4FlDm25S9VefDxtUaXOi8tnQMoQtzPzl6DDogrnLpKxmfdDSUuWXJv7XD9YMCjOBSZXNNKxA
EaOPWnLq1i6DDzV2RsxlFHFc8jyBZtCYeVSFoUrp3JOFeyKEf1xl34nUDjvUk9V2AIIMtXBp8wwl
J+eyB/EGc866FnGLtKUoqCnMbNoNiAGG5A9I5jk7wFnmxhjHJBMg7c+ldG66MojZT699ukMKoYMF
uaLEnTTOG838XzvZCk7R2GRCHauw7eaJS3VHaJ2wtcUMDTvRbiKdNRr7QeD4I6+pj61sKnQw94QV
Ji/ZgdieXOFeqrhu9oaTmOGhdiOzlq370X1KNt1Vb6om5XjPWUBjLGYyY+gyeGB5g8VC3Dg+paDs
cC97yex+52OqElSfasgJNWatd62AxzeC6h5cFbXBjhr7pnwOEofKHFN4QLOpC3dUBwhapx6AitEt
g89JvIICU9LbLfjULps0r99LJjFRROv6NBgg+mWJ+Qc049DHClFrk9tZtT43OgV3Gm55oR9zatAY
ocEk0WI03oH8O8Wjnq5wMsj11fWDwKzgUUT9l67B+yYpMsewRC9abnlUue5ywUx81a57yquzm+f7
fPB+MJkVrc9EZqUIzDArX2KCm/M0ycDmoyuBm4hD45kG5LpVE/3I41vYKikkwqCWpyVU6M0sFOR3
0k71RztAaqZS9OFa7Ifil9IEyT1EkpRDGOK+y8TLXrhNpxqUs4VW2WXb6F/gA/We21Ec33GJG4AY
bFDsETmDYY0NmBpjzfe3fkM9N21UGT2ehREfaOd3BzqO/i4UteE5appD3cyi7GOuDHZpyOFHp4/F
To8NdTvRWvkTiGVkkT5OwSQhqE4kDw9iQdNNXKoP8iAYWyVH1SduxO5yI+Qpf6+uAdlAyoWrfFyr
MDuPkBFatQS1y770ppTmKIQmlU0lvh4oJ/ifpw9z5FhAMd6pVb2hC0KKyByRnSZEZqBvC+NNAMuZ
RPdxAJkhxUk06/LSW4vQaL0nhkoVBdVLjMeWbQ8FUAVrYsRFTFUnuBJCgUzeQmo02wR+tB3TGtpV
4stl2LVx1aFcjXOCBJ1Y9gYzw9tmO+oJ7sBqLHZ67NQohoPUaFU1DiKIlS7Dre2sSzgmlHkBVQVx
AFwsHvukdmr9KWo8zlCuLf4lCBPFaKUbU94BxM//ZHi/iu0uOZYoPE/yPfE0TnQ+r33FsOGQqlD0
g8p4gmTgwmTqi8HANaIWB2bi/e51E1zxtuxB3fSxxfqrG9OAtJMxNqYnvf/FgOpI2YEO6TG2LiIR
FGTVOWSxKPnEUdoKp5eG11q8Op4LDGbSylSVq3iW4YsDAkGDTe+jpjZCBvFG2k+Fp1C76iLoRpt5
0BT0xLJhVI5zX+2x0jMZ7ecBVEvfBzXn5ENrOxB6bv8XhNWcjnu86ArxrEab189BproZ2P3/ZmZ+
IJgrBa2YhKwVYEddhE6AvvpybCyt+7yM8n8kyf/sOqwlozdRkMli14GerwB5mGEy06hF+v9aznUR
11P+BO4/o+MtsrVpmjfw/+7h7O1cNgYSgXjAzKA0QfJZMD2ExJjHjMdDYbI4gSbZlMeIiuXoqGpr
eZ0beH/+Zghxzyjiqfhb1v00HfFLQ4mzESBt9OBPG7F/mtRNjNZ5KPqkoSvU79WsZMAJhWurClcU
/6AyO5oikLyuBqB69e+wfA6lyFa6vdDt5PghVnlEMqsDuUBjNrWEhqh4koEmCG+h/KFAn2vi7pxn
F07fO+ePScweNg555HsGQKLi6LW3xLgZxNxs86sxsGswi2W51YMzruCRpq5tYssdezZ+kSAXgZEk
U4Mdm1beZhpQthAGN23v31R0/E3r9C8Sf5RUofkSt9Ko+mTgDLkxwjBCPOyk5wb9VVqEsAvOtAKn
mC7hbC9rbrIEY9wELA4TyWOAGWhc0O4kHfqA6juK022V7oKGUxW55iZIslDWglQA3cBM0PLarKCe
BKVMmRQbn1ZmNKhOFnM2rfmb2Ux5icKs6kiM1FytsWnlxo2HKkuNbmJyFyUcmLWUagnDHNDafphG
ZRap9Kdsm6C4vu5AQC3rbhETs6XoEB1uRYkndM4bQma3xOW1b/TtjErejPaLNFfEeLwcsXjjxzhg
SA25JhIg2mYA2YYBVqhCJ29DBqlm6f4y1qo5uBIHBdWs7MhWR2Q0SZtO6WqrhyeIkn7VK+pbFf6N
CgCINsApgC0fV7dMfCqaPBqlFjAqjm4gXDXu2kL5kv18A17yzWWTVsKFhFL32ccR8/DCdBouqihU
SpCtQ3hC396SqrD67kYOeXUz8zwzTn6CwizcbFRyqESiUBgKJcXUmBUvLVtxbwCgShr3nJScFR+M
2hiOsQcANa7tFAIkk6S4efs4oT1R9ISPoE7NWvc4ZQEr8UiCUIgBAlco7qH083TwDC/QZL9qoAtB
kTWJnjloypEWgRll1811oUbHy5O14usneOye4uMlDpzYoJLtXLk1ozrfJuluqmOOXedlQOgeXRrG
5J1ZoGlJHQBIgrqMslOJ1WibuHZi45n2LikzaBdth2ijTq3ZtDoOgTyu/JWltvwCVggWByO1Lwi+
YBwPCUhPCWrReZUxa6fbExAmwqez6to0z18sjI43gI4yMsxwqK9rAxcSNAIHamAGUv+Q48hjXp7L
/wMcvbPoh8PLnsisCdA0Tngeb1E8j6RRhU6KgF608CVTHmohNz26Q7GSGfGKeVcXCoiV/xeVcVl0
q0KdlXbotmtdybczYuFw6Irlxs/NIgX5XMQ5gK5P5A8g47NQEMtSYYKZVY2G3FtjQMc15wCzOpTg
RkVDsoYyoDOO1FGhXuEXPdwVBBA3gxEMtliOnoNX8NQeDEjRoGYJnfABeLRUZdLMTsl5qpFrdqKw
BQTpeMdEZx4TSFOtQQl7P0FwAcdbzyeQZrsJ8t+XnWYtWi9BGJ8RElQGTKjGBmO1bw3xa0I2omcb
1OqrzWWk8441hIAlFOMojQjtdS+BPdrgoDB6QP+Y+hIUD0OzMSDs1BdOEh+C5F0WNxP6vfBaLJsh
GoN5euxrMW/5HYz/NCEaIZIK3yFAR7VAxbSIHgTwqIMmnLMiV2dQ/e5dQo0EhJtPo3mMZyOQ3xNY
LKvWmLsjEawidznjumrPAoVJiQKjCBIlAUqExiiptofxXRevOnEflBtP3Xc0dT1yHcYHieKV7E2N
v7zpvebRLq/tXOCnmPu0vm1lvHUsRLFvWughyqFDwfnb51ZbqmYTUFOrcG/Z/EUUkEDr9T+kfdeO
3Dqw7RcJkETFVyp1mp4cXwTP2KOcs77+LM2997ibLTThfQd7+8EGplRksVissBbgmNCHiCa687UF
rJWfCjrkzbNZ2mmjor6jy78wkMF7JV+ibyyGi8crIRBDLnDJ07gKkzLEAqt0titntFWKihngppJj
QlHkoZUzONGui2n6XW8mNzrEr39KJ7uVj5EtebjMXlMrPIib0r6+9av29ffDWOBy5FKrbhzwYZXx
iK4OSuZtQjhvljUHAZgLtIkAPA2vMWZfZzKgaTYn4L6sXyoRPiIGjehOnR1J5nE4rMV0p6IYXxRN
pjTOBOq0jSOibpHIvLIgTwLjggB8lg7JDAlFNoFBrKIJr5q0enOcKsF4l3gcs0jpISKKt2CyCxVn
yH6F4iZWnE7Y+c1B4vFcr1kBujtRjEeIb1wU5DvAbU+xtFiB4oqGUwGTgifip4LJhtv/Z3ABzBc6
QGHOTxvGXPByiGEFBa12jdt4pmk3X5H3OtkYSqOZ7Vs+uPNoplNgmDs8yPo1F3cqnrEMocjUdFpU
jEpQ9cBPIzLWlV00c+79VTmI9Q1g7WB8jO2+MrQB0K8R1JzG20izlfhTK25V+fHfj+3yovh/UhiH
LcrCYGImCQ47FqkmbLQAyO88oqHLBj94LWKCrhbTifIlyQz6JDu9L5CnN43sKIheDQYq48UPXrqZ
ErXYJ+ZdBvmK4QJDwuSdtDXxMib9ljZGPKEwHHJuMemkBaGEsRqQjd02aDUe9Xs9fFXHLzl/Eioa
zjawQA0cCnIr8xr9V475kj5C+xAmljA1yRzzRsf7UzIVYEeLwm+jrOygUXnU4WsywFQBsBoZb108
2M7165K+aSdTQ+607EsqTaqr6sn9dUNZuVPR4IVUPUIHVB9YZENxkLSk7kMwFIUGGsicGdy8tfHd
RU4z1jQy3OviVqz/TBzjurQQ9KzRDHHCAGJywbghwgjKDcT06ri5LurnamIcikxQU8HVjRk2pD7O
ly80lL72TZAvDbsCRAmDBaZFqoY0sbtd4fUxYAgL5xPowFR96K2Q6hbosuyvzE4OxBKpDnKE61+0
ttYnH8TepYKZKsOs4IPmDhjxfyY9tOGyQ9Az9sFNWU//4UGMBVBkAK6iSRGduOcL0AcqmG5yyJMk
YNgJVqbY0PqreQs3ZkLfh4wWOk0mTtR0iTi3TBqdiGV8j1z3SE+Cztp6yRxw9wZoevUwXEf9rXIX
HeaN6fZ7AL1R0zE/kKLP6C9z+6vBcBUlNHCbzyNo5NFQb/nO9eW/xH/6+bAFJBFPV3IxMRO0kYha
JT7Mfxbc8hDY7VdXUcP2D4GDSeGFHwMxyPY/0KRiPf6Klc+3wQ9SQZoJxAYNAfADBmBfryu2hn19
JoHZaCIOal/pkDB+9TbZgHboWBzjt+Y5svxHFTlgGjwqbyXCSbQj2LvQSej3/+cnMJuelYkapEHW
At6voaDW/ZQOil0832U3X+/ljeoNrz6gAH8JtkFVe9obHKNb61Y6WwImejDlIEBtFUsgbG7G2+zb
sMBaoW2M7ddb4YGcxUf/9YfyaDyann4/0d/X1V97eJ6JX/zeSQFjrNFHpERQX729NSzN6z8lewQQ
d3D/JVnAhXGIVY+UM6zwA1h24eEwciPjwOE2Yj2cmZRRmc1Ja3W+05SuKkfIjqOvW7NRGBXbGyHY
oXQoxpYBqrePKHRGXiFg9Q4GPhJKRpjTFNH8cK74VOqlpg9Y97nF45q0NBEVCqcMVg+PkG1h3mJY
JejQJZQfZ+NY8t6/axcKRhoBeiJh0Elk70hhlOdC6SB/UPdGbAfxNjcxHd2/XN9gnhjmDA+Yd5Ib
EfvrgxBrrooDZnS+hDp8kFoeotjP2PHFrmJIWAMDOGAM2LnTMA9bSV1sybz1gZUZev694aTb8cl4
kjyy6ffoV77Jvx/V34g6XFwlbmNPAM5sXnmnat1jnnwKo3YdN+DJFLC6yYRj2+MNjKdp7GZWBboj
awTrEu090Z13+vb6eq+9cZaYZ0EQxugVkhfndjVO4BuRlBiL0E7WrI+eIJtWuwy+jxlYIKLpFgnW
X+CZcuSGN+u4FnchNQ6UWRwtTLMxsR2Y3klVTThWcgBekD+9/3BdueXb2Q3WMDQAMDdgViN4PddN
nFQT7KNYVTmcJszGloUeuKMUpLHVZEHlXJe2/DZGmonxGwCH48WBlC+zkqouhrkuoqYLqBTaCuZj
VRsWxlKALPjRl7ws/Eqq9kwa4whrX6q1IFp6r/LAytObrLZ8X7cL7SEZGpo0NwrhmMq6RCRedBGL
KrLED+jZUfKkgcPTo9RparwTldcYfE1dRh6H7hvsF+BV5hXV1ooNJuIIxJYotqLfi7lyYyXuWzSL
g5oJo+HqUW4wsyXnVKkdEVMuqSPMqaUIKJr/UruC1sm2Ipz4dmVf5VMrYkLpOKiaqRphRWnbbnNQ
nbUNcSajt5IILKzh+3UrWj0TMNkFpBWcuWwVsdGlYOiGosVVEqE1sTmMYsp5Ga+tKVD6CQZIDWT5
kBk/PxdBXExAiC1bqygmGvUFnX0wINSGk/jFvs/znT9gaE2JNnqt0LnprGWQbaiJBQRIzpiuvObw
0dsK9FNcLZeDwXKfBaTv6hbsuYZTjq2lmP4+m1Jv9EdMB8tunqeuPjxKhWZlIvHSbtoCr4dWBnDR
1PigEsMKhWLbdQNu5484/5WgWKl2pZUn6c0UGQNINQFzjL7m6xu16jkBUY93D8ZnEBkw5z1R5FAI
RHy5VL3pw0Eyqdy+l4bXhXdqScd8r4kt5chc7gHGxwB47K9M5tRrvlqLYgOZQZPQCF0HORGsYHAy
IrhicTuaN1KaUrNDd6Lb/Ye08JlwxmzC1JfHeILwbhCe2ybeacZTI7VODHKs0a+oMn1y1F07eqfq
skcvN9RmbBd1S/RaIscX5u8JEtKaYmuBRofKJvVGDEC2Asb4BtjWohcJ8IZ/hmmvm384X7O4mmuL
vzjIk9gTdbE0EEd8DYAqbXM8/HQMq7Y8OrOfOLp/V+VvGGwFPflrlf4RjEeO/AuoSjyrgE+FIX3k
yVGMZ1yhmkg10Do7rL/8VCPKVcIXZF9keQs4tVp3zQS9hrza/NpT+lQm89xQIkkqR6WH700fw94F
kOSEQR0Tw6xjSYuA45lWnN+Zs2ekhdNAhABQYxbRi7e8Kcut2co1x+WsGNWZEObcKtEgBMXSNhn1
wTYIIgCe3NdaZKGS5GKQnnNkVxYQ0lD2A7IUHBxLm6HHrZ6NM25NMxIdXZ4tI3qVouipLQx3ihEg
SCXnnl6+nzHTU4ksxDnCNinuu6VjE/28pZxu/CawkvQ/ZPghBl1DYEPD04i9RARNMQA/gmZeAU8y
WgrzhyhyCprra/dXBHP8fZmUg7z0nopxvkFiFBhj7tJ2kAf2CNZ6WXi7fsJWLQOztGBRAR00jtj5
ASdjhAayooJKOe0F4jb+bR15Bkb9ch6s2dodDOCGv7IYU+9zc6qbAbL0uRDvpra8MSPtvptNr8QQ
LyWy8ChjkBvw2QEukyad7nzkexzAF+6AFRDftkaWPV9Xf+2NefZNzMkw+xJInRG+yc/iF1I0H5lY
HtM0+fKHlwwFwMT37UHwPTWJ6ayA9N4PvmQt4PmclZBgQSNFez+wiBaYqvNtKAOCNvEKrXWF5A3V
L0B5mskrAII5J/NnCp09KKdymLQv8hgV0JdBgtjaGP0NnGjj2x2K2RRY7N4v4Waym9vZAczLo3DQ
nOtrvXZIT2UvF/3JXdKbALDRi0W2nHgqoJ5REdpm5L8s5amVMfFCUahdbCwd901+7E11JzVAdx5f
9G5zXZ21LfsB6NNMFAkMdsJrbvICJT/IiQLLED09SLYFRti4DaU/XoXds1NBzLFR1H6MlsFbqze+
xLDztKlFdtnXn4Mw35D0XTONjQQCWTK1dta8NnJ/16nmawljlfLkGE/g9jJ5cAerfmqBJ/y/2jPn
pkAvxCiG+CgRCIL6QUFo1hhepqNVGUM/Iw/sb812TteA2VRBEDqhlrHY3YQyQmuPvV2gNem/7Ch2
E52MGBFhR4MHcczrMUbnZFVaoV66fpFTFX1sicS5jtcX76+g5d9PTkIRa34/xQ1mJvLfijrf6dF9
Z7hqbnfTF/EHzuW4bqh/pTExXD2ETYSuXRwIQpAEoKLZeIJUH00epujyiy4N9X8FsbdwkQFtSc3Q
jRxG7w0KEKloZ21mteprFdq6kezHwbu+Y2tZSkQZCBENPJgXHMPzlUx8NIH+zFHM2bgZq5FK6AzJ
o5KmSnFMyGgJWuka6u+u+1bzPzImkfH4omIOaHcMXF//mDUbPf0WZldnVa6SPMPV3QwxcF3QimEP
FQltJQqTzXVRa1t6KorZ0lItUqDmQ1QyBNu0l8BwDxRPoJPNo2xdF8XRih0OnrpylEdMI1iqJNwU
FYonRAYSGKdUuBobnGjETgTDatJC9yHGF1Kvi5RXoUDzPLDNhABs561sJRKaAgfNG3WUt/vY0SOU
YIHZHA08Lo+10wm/JkuAcdCQdWbuSEMcOqFSYcZNMFhpAZjXVrcaUz0M7WckjY9DPvPurLUozEQE
hpEBJCUBpXduxgMCvjo04E3JRJ7Nuotos8DcNWZe2RWRJzsIJPv6vl7OBi04LScoI6wHRyJGSLMl
ChAyV8k9fX4P/KMyeW0TOF19L4tPBvkGtP11ucttdeYkGLGMJ8dDnhgZAZiKGheuQDxDGzmaXezf
IgFl7SVFgV4PtnJRB1JAmmZCCDvkFpEcqX+OBU8RNh16OdOI1ypwcRYhDiCfuGV1gIyKrLmosy8r
RohskSQhITJYcatYTfxRCJHz7yt3KoiJn8BHmgcg0EDur8wfuzl/Ivk/NxkvuugSgG60pajNZh4j
xU+J0QNVKWzfDHiU6i7nJcDXdudUBBPNqGKbVtkPCtbwDLAXPcopcOasLrDa6q6Sfl1fs9XNOVGI
MXIzMcUq8rE5U7KT6t4S9JIOBgoMPOAjniDGrEchlrs+wcrFPoiQn/v0pm4e9JBzlV84Y+wPWmuA
ZY3qzTJPde4nxng2Zs3H6yxIjQLvtfeyrDZDkHO88doZxWsQ3gFeUAe327kYPxTVWdHhGowkVvYi
Zn5o0Erx8/W9ufT50Ab5HcwT4U9AJDCbI7axnncDcB+jTvjoKuKBU5wKkWhNKhowx/AwNJ9kQBPF
VLtmFzgBjpRRBlaKBnvOpywasV7JQCloaQSHF2YpDkipDRgtzwC5NLcK5u37kSYjMNqVghYTBtMw
LV8AKMAs4Znj2SrQMn39Cy5ip5+1+PsBzLHQzCrNdOR9wduU2HnnJvo+712QIdAgE52uKIChxrnZ
10z2VGdm+VV/iIMyAF6/WY9u1H42kVcMxJ7bz+uqXc5AM7oxZ0PFuz/SJeg2qWOEuaqcloNua3q9
C1okMpFAsvX2k8yJNwy5E6PSnJKcs76r192ptszRUZJeNoZlgZvMp2gTV9Ciohh/ZvWr0j6n8KYd
OyvBFFj3r7H+j/LAwwMt2AK2z6yyQaYwAYA/XKoUbwLdpGbhH+T4sTXsWPuMe87ldxFJMOKYta4K
gAoJAO22gnB+zafK6RVtV3ZAHF2wOSXz+/rertqQiiTfUv0DDhWTPgK7ZGwaTQmM086wp8ouyuMs
evHEaxVeVQtz9AQcAivdgGE0F50SQU6VPS6Hoq88FDVto7oxeNCCq6JMwJIT/I/KP+P8yjoLtTqu
4ApEyRKDDRHsDL3v/q+IcGD4167CBZZcVUGYscQs5242moyxBTEhIofWaVVbk+775FbUBkuXDs0/
N5zDME6FLR9z8uaUoqQMQh3C8r7J0aEmiZivUdqt3JF/HnJkRDGvkySZKyWTIIoMR336SoU7oOVx
7HzN8ExYggymEQUcWswuSQ3w8ZGKBQIa2qySrrAAXE5LWaDmf9LmRJJ8vnAxAAVns4CkoG2pQDIq
+ce+f79+jtbc/6k6zDmKq14RixxCVCWiFXloqohKqidJT9lU0Wa8rXil+9UFRN8nso2orSCeOFcL
l03Q5RMQfMfwqBRuKW6j9EnmDTvxpDBWN4HhrRvRtm6VOYiepED4mNN5F0nybRr6PBe/7ARziYN7
BmVzMNIucQvjakNwXUixgcmbDMFCjfTXYJZUq1LaKd96KmwVgtHeHOw3QddvfVnCiGfN+YaVI41P
wKwBxp4Abcke6bEEcUe5fIKufMu609d2qW57vCFF/avnMu6suKoFkhyTHRi/xfOROWhyMxbNvLwI
MhVAXZHgonrxpGjjBtyE+yzQeGyaK3HhsrCg7lxQ2MEGdW4zs1SPHSHYTRD9OINmOOirvH4Oli1i
txC0O8AiWFqGL8jQ8wZZ/5oAMzsUPsrgmKGFJU45rW08GYxNKmkk6lkFGfOAYrLxkejCAflT97om
K5a/EAj9rybM3gxRohKM4OEaiQtKgHRWbSPyKLW88Z7rclSRqRzMQQ+IyBnagMqRFuItiC26uAQS
Eida/JmUYbcGOQEg7uIPtFEwmy9j0q8iNZ7Vc43OMtrVEwrUISaBbV8aoxB8T0VYOFlXmY4PnNxt
OIzDdgS1wS6ISL5RwKeIVi9NX9A3w8SejWrw5jCMXUjr/oAbVESHYVjld0Zr+pmT1DHwM6NxDnSa
YZR5cFqcOn3TAb0ZfDIFGlKStJSpKszjqz/M4nscNMHBjMrpYwxS3b9POpm8K92EDqFQAEYsxjwD
VLYk7bcfJUi6pnIm24LR515ZljkAzcZgQOP2WHe+V/ut3h/MOhEqlzSA+/CkIAhfa7UfXoW6QiI1
L4rwvZwMKaJC4Gc5mlfkfgOw8Nwd4jo2OffdmmMBxQ2muPAyB28Pc9/NJa7BTALip5+3dqt6NcLX
UkHK81AqTmY8XDfetSNyKm3xtCfBQhB30RTLkKZXA+0wvy20IcDFeLmANds9FcOYVJPMMJ8JYiTy
W8ruE/+h774qLuj3yuPO0DDoADhW/L4LDKbaV0OThID8bKqvkthy5hHlNglji5R7IfZACGNWd5p2
f30N114cZ2IX7U8WcWjDIMV7AEij5Hffq7TIHlK0sGg9wGp6TIjfNoIDVm6Bx/Z2mRTHAJcEGG64
zwV6kIVrNaoZrXgKMu+dHn0pxcfcjy5oboL+uUuanRZMjoEHQZCo2xHsn4l6j6t0O4dAYiG6d30R
Vm6os09h1qCtjRRYzfgUBcMglBSqLaglCM3awOqKZCsXGeecrARSUBw31DLyCPBAxu36mp9HSjZk
SNxqj0VaOIZRJpaa+cdOKL4Bj7tppuaxVIzf1xVdY4w7FcxCLamZlAyC1IPyu5i3vpgi2DEyAEsK
Snsjav04IARK4n08N3qxS0LB34t6GoGavGzCb38iomC1iSZhDD3r70R5ijdxZkgFBRJVCty9zm/f
w0QdX/oAQ/I0VsJqFw69ukNbW3onxriQ86DgPFDWTBhRKdDfQO6i6hhFOjfhOJibNuyBAyAJfW/5
YLoTjUaFV1DeFWImTl0nT8jI3KmpN1cJJhDG7vv6ukqXjg/5cHRfA8sC2wlizfNP0ANVb0azyyxt
elZL0Q2l7MUc0KwQp49mA6o3MAymQm9JTU2lcLxDhwtt1eixlR+VLr7xpadRLy2BcFl0L73KMi2s
IdOM5jQZLCnnHwZAcKLUYpVhvt0MELOjRhHp8y1yS9QvQqecRRpPn2OfuWkDHgf18frCrLhoEG+A
XmohagEhBrMuIO6aBRKJGSKl7JWQ0DMb/UWTeJWJFReN3v8lK4Y0DN4K7L0zxKOmVjDraZipBqxi
MBR3oZeBi+K6PisbvWQcMWeu4DG8MO6cr2cjDejWNib0fwOsBi9v5a0v7FqysxnD4M9K5/odDcMN
QZEvBfWjSG7TaBsGGxE9mvi7619zubpLJh9pDRXdoigDMTGimMazgIO1MENloP7ZdFNupaN1XciK
z8DOwbmCycBASldb4u2TG0JITQS4Ibp5bffm9mn5efAotXbW40Q3Id1sOJHv5Wai5x3DWgsmDM41
277Zhb1ORtBbLJhHFNj1o/ohyy8jj1R8+ezzSPFcDOP0ET6SqikgJhs7OijHCRNh11fu8lpZJODd
o2EyQzSM5d9PFg7TtGgzUCGhIJ0zic/5bIOqy0tnx8+310WtKUMwgSEpaKgXwX97LkrTZh+mAP+T
mHF71+YRUONbtIBfl3LZWQvC1FNvwqxZHAhqr7U1quWgHu+rHoCAwkSJFB5n/7tuIncSFLDE4j0x
8nJ4a4uJ+hWuS1yacPKMhkUBVJA5b+Bh8WSO+hsZU4oIjvxxPye8AtOaBZ7IYqvJ0YB5nzCCLDKj
p1PCJNW4J9He4L1WVnVa5v1RBTTRp8x4xyTUkNvWEHeAUZVKwJnTU7ebjmn7kfPArFcuSWzdiSzm
FI+90nSJDll4vCIm/yNKiMk3ml9Yiv45I8EdAXlp6R59um4zKzriKQbaHhwDGSoyF5BsGlGjK0UO
MpfvIBeonONmBolxvNPN2PkPspBmgHkgi4if81MgDHWWx12ZA5Ac/XmKJwNnpVStsAHc0b8XVEG2
BmIpSMFkCYrw57LKdqrkYKogq/E06WYGGmEzSnTuOOu3Un86F8ScuZJMtZaOENRlQO69mUtvJL9l
wxmRJNU72ud71FxE+aUotkbjdLzx6OVcMW4SPfSo5f0M60Djcz1z1UwDBKO55asDWFnQFxdp1rDU
Q/VHNAJbMvmd8Pg+V87fmUzmXiPwZnKmQCZmhV0zdqXM3+hkp7a8ihpPOcaplFWrxuUI3kRCYmpo
yP3pE+2SL0n17VbprUh0I+P9upGuhIqnyilMKgR3+YQuISiX68i57drGnpWPuVHwyAfuR739d2kI
SzGig/AAZPLM9k2j2IMlVcLDv4gcAh7xpD4IyPQl1egCsBmUKjwA9rUDfyqR2TxAnEb5oIu5JUil
14y/hAwg0IbmRmFGBW50sipNxgsW4AtAqmFHBYGFGofAIcitdizsKdepqoFzcCpsOQBLK++RfrF3
yzweJqcRBCHIRNB1fhj8QR76rpMElFstAZNPYU5DTbZi8caI7/Fiu753F5f6Ig3QCiDYQXh3cT2E
EaarUh/SBPMXxuKsQfm4LuDnIjs73IwE5lLwQ6Wtihj1CM2bv6JNunXnzR/iCbvyJbI+ewquaira
WFw35IzmX5w8SAaZr4gfZIvQ/3K+kn3R6FEF2Hiag4YLudq+PTbFSzzFqGgD4aTZlIPIiV54IpnN
S7MBT1EZ5hFMHymqnGJOAUiFIaZS+tUbqmX6nLN3EZ4zOjKrCyj8ts+Rt6XjeDRklwCCQ4q861t4
4SoZGcw15M/BnOkhZIRwyX7gAreTgtC+4rERrNkiHlfI1CDRCWtk/Ahm4ppQjiCnLp9Skll1ybHF
9cX6K4BxG1rSTnNWLALGR2QkJOk+HJ3ra8XTYTGQk3i8VScSJy1EGGHgqp2PVnmejXFEsMyMhRQj
q7MsUxNqVAleRPM/2RTY5ID7gslchYkG/FHWeiAUQYe4oQB1rOsHWXu4vk6X4waLURkoWIIhD+O5
bGwzaKEmaD200J5l7623k5d0Owye5CXb3Gs21YYjb9WIT+QxSlW52olyCXm9Kz1Kb/2bbD0kAJW2
5bvDcJAPuo3OdZsjdPEwrO87VZKxaKWdkxANZljJILGDSrXq2p7Nfd9ZsQI4Nf02FGpaockR0KQA
WrwufdVOwNSLZjwVeUAWglQKEi3Ra2is+zdVBoSAf31D/+zg39/PnKag7/u4y/D7hQns6KTHWCwV
55uUR5HO04M5UhWAVNVpcXEFMFwyaeOLvI6Aywn8c1VYSNFa6YR4CCACeQ49sD+i+/nQb77Afhp+
54BR0dzMLZ8rzgJyxTJvicg3o3kcINaUrenhPvsWrYhmiAj3wzsAubLts2lnKueKupx8WZTFfxJo
NBBmsC+YTuwEEbUkgc4mMMDUL9mbPOOm+m7tJ4BL0+k2xFkIbACaPIt73ujL5fOekb4cmRMHWZkN
eiJ8HIkJIHyhU7y0tK0xQeoInvwaco7A5cTIjzT1J9WDDha256jIIqmYlxAgPlTf1YtsIR2+17aS
Nz4Ub+Oupuij2SciYBeun71VNRfeQvBN4AczgOdqGvE8zsMINcekoJoK6mgaxMeaoK95W6p27B8r
Xv1zVVkdpX0FjYq4RNlncJP4fVcKUDbLnM4RnbyjlZfv1YeUDofJBT7Y/bAZvdj5594GrPKpYMa3
ak3VVr0IwQmIuEU6SU8K+hYrlePD1xzBqRjGm2IvUSeQIUaU3/VhqR/9ub5rq7HqqQTGpQm678s+
+j0pMpEYrt2VrnLXUhocmsDWqEGfm03u3ZOtesc7FyvXE2gSUTkGUAUSGSxahTyWoTrXYKetmmcJ
tZrKnpTtaL5cV3AlAIIUXAZLq8SCqHZulSReuAvrGX5OcXIUT8I6Qfk6tK5LWdknJC0WrBpkJdGF
wjhs0a910uXguojNZ1O/F0MO5e0P3MzZtYoMpIr3GKY+Ae19MarZS5XahEUWWvvRNqxgY94Sanix
7bsVbd1onzjtPrtXMNU3WsDMebkbPPWo4aWR0+yuuYWv2fuOcjzOXm4VWxl4ZM8pZw0uVpr5xGWN
TtxcaEStgIbeEPAUx2TYJ5pD/H89DhCBPcSDGwMTy8TquYg+ACFmPeQgsopBsPmg/DP0xfL7UdPR
0JgHYC12IFboRUCMDEVoteRbqh+Hdjdgomiww4ijyIXtM4KYtQpMH+ciKENLLmY6+LtI/1BSR6w5
W/LDDcWazU8sBDR7fZmmP1+wdEZakhQdFLK1l5HqTnlIHHL8KG00VliB1x6iXQ9oMoC0H9X79AEz
mTYiAE94Khxe0ezijKBl/QdNEew9MGJ2XItkuZjV+RBakvwNrI8Ok0vXD+HKop4JYFxZ1sYSkO8h
QNVvZ98Fy3OJjlRe38KyZMySouoG21NRFgAdKmODiZ9JvtouUqqb1G9oLm/avrCMFBUV+7pCKyfq
VBQ7GCyNZkGkEaLG+U4pvK7Z9QYnIFvTBtkQ4K8QzDyi2sUYSBEqoKQANZykfCklNfK934B9FSVV
3tja2vafSlp278Q95LI2o78IkgoV9dscVWwuiPzF2wMWdiqCsXYzN0SxKBWsF8aLMZNKZce3S6cJ
vEmmQIiz5t/XN+jyScdIZEwuMNHjlI6QWAtu9CKYVLEqK98HhwqhlvKlGhavGfoycc2IZOyvFWZc
EQpEdrtcuClRMrX+mNZoiW9RZqkTlTJwe0/edUVXLBGZatg7uhrRXMIWD9th6BOlUUMrQ4YueVY0
J645/QY/xTTmYEEGJo8ITBH4EYwpEkGb+3zUQqu3q2NAdWrs9NvsYaSRNbjxt2YHtLCAA3fIj9/E
GegRbW/UOAL8b6DB53V9L18MYG47/RjGWo06a9S20EPADsbAzjYxyTnR1p4PihV+to7v5nSsrALY
wTLVQFDAue9XXNmZeMaSMZ/lG62PtUjJH0MBkpdKq/ihABjUdT0vq9CMnowBx0khV80MQZNDKFhB
jrUrO+lTYWUP7UbazN5zbyluSomj2O3R9Mxdt0FxhoODsqouAMqX1iVE8jqTQzSMwSz00gzBQWXH
xIoRehq3c8NRdsUDoVq8THYCfo1gRvDcA3URkSNt7iJLBYaR8BRx8SRWnOmZgOUDTlxcHSCfF7UQ
0H41cHImTbfRPnCMbfg5H8Vb1QusLHQccyttr2/jZdcXtvFUtYuzE1Vy1UNy4xRAfX1Tvjtvvm1A
12GpN8JHdWgi3Ou8CJ63oMwh6eUuDzMJUsvEbbK7tvy+rtalWaD3CFUWKIdk9kW4F4WDSZo6QNdp
LLcb02+PhjI327ZAI201hrz2scu3EAoCS01gQbZdemsYfUAVViZdj4RISKzBQbc/puBae/g1A8u1
zZyaTmAnfkmekDIIrN8iqjwcC11897kLxAdggAL+GzOsCgupB2pXIUHTIPL2EZzN4u2U2+BuoNwk
weXOnQtiNK2UOE3lCILUx/SArlzwAKB8vY+2mfUqf8muAVRdTiy6YqPnMhmflmT5rDYaZKJ59Unc
iZby3mE9/xi3kYUGXZp95hyRa8uJSFNEL6SJo8ci+PW6DPKjZfZMBZiLEjt5CP6TO7RAirFdtAP1
eY26qxaEaxIcNgg1cFMy51Ccei0W5hCToAdix9sM5Aqmg5sD1RFKvPg7eNJvesOaQGo9fnVg6eIY
0MolurTr/f0AZmMjU8N8tY4PyChxhc2MSZKD8d0e3n4Dfmk32sF+3GM6wUEPd0HzffKkoJ/QEnfH
drYqn6Ivg/NFq2f45IOYXcdja5zNOEJyYXK0pgARnxshVA7+mekPBxfteKhVGohiwT157nubdO78
rvMTKxpvJZB7N5U7lHed3Ljl8Ou6W1ozKyBNA5oeT1FyAf4CVmN0YCoQZRSdeZ/k4rgw1u7nKak3
Rd8AqGkaPkkzjfskGr+uy149uMBdAZoGgJ8BGnCu5hCAT7k2sJwqfJOv507Dm5pebvwLH4TXJ/IN
GGVB++W5hCCutDTXAEAALB1HFxD76O0egMCvrT5ZPTp39JxH8baq1InfZZSKSReFZQvPEFV3MXAO
W14n8vILznT6GVr5C7Egn+vklz7oJ1NALOhGpQPzYDacOhpGGvYqpwB72RC0iMIYMdDoAUxy0bKa
SYMQ6QQAElmr3UTBbzPtdrLYeWKYOHHyrasxAMRMqsvdthB7ThxwsZCLcJR9YZtooQFu8bmemIAi
ZKggvJxiN4rVh6SfOQ/G1aU8EcEEjHI8xmKBtILVaYkLRsgNGiUxY1E61+38MpvMqLIcwpNYiuTY
pbSDnDg9kPB5CEPwyd03sp1UOw0daqn4JoA49LrUC2f1IxQNx0snAnJMTLIwr8zMbBqAAGkIarQM
UX7cYUQAj0cj5HDT8EQxJtmpGhjWFYhCtcwZgZkUTwMIC8xbdMdyXlYXJ/pHK7yMgWsEdkP2jZ+k
ownIfiwlXAaAztrcxRgoONWe6+xTNXhPinXF/kpb/v1k4+ogaZR0AVLypRsNM3ZlvDVDlPt4SKqL
LV+cafJXDmPreKSih36CVlOQeWM40KgEYEmzG8PXXuC1FPKUYqwew02VnC5k2kLrRKl5k+ifrT/c
Njyzv7hamK1irF7OozaRI0DB9VNk2lXgJ+AxaO9bfXgL5OHYTUNkBaAu3adarPB2blX4Xxw6NrPV
48UkShmEq1FnC6U9jl9CszWziBbNY1p+B7H7P6R915KlOLTlFxEBwr/ijklvKk29KMoKhPeCr7+L
mrldpJI5RPdEdL90Rp+NpK2tbde6fN0+u4TLcv9KlPv7ZxMzE0CBAJTRNyO0znBLnNB8rMIpKh7r
yothoQ/q1V5a7XMRUhK7mNGVirIRaGNOtYh9KcMsDpQjcuM344vxKz8UR0y5Tb3f/EYngLlzEzeN
J0wLzMvS3yhD/QAMIykphWCH3LgaSN9R87CbYGdXF9Px6WaspEimRSFdomsLzh9vDmZ7Z7LJR+vH
OKPgjpFUVoZsOtQAUIMVdYfny8I3L8pKtuQ9FLk9JJUC2awzrqYMQlRMqSnJoUms42VRmwZgJUo6
xTwrVF4xiCqU8aDk8wFzM16do63YyoArYX65LG7v7Ja/r5RGVLTqswLiNPe90h5KwPICNfqyjL3d
W/6+kmFmAMkEKCx2r0lgzx7yDqgRZ2evEXtzKRjitFUd/DWAgv4opu30LnZSFaYTlX4laKofsbGT
wNp+v+GIG0gWArhI5jGqu6HKHQJXxOxeNac/j2PVBOP8PivtDar04TBXb4X2nBbl0+U93HztVoIl
U520BX5zee0SAJq6yNHNMCQdRZWFeRavQm6ZO9mrTUVcSZSMdm46yWQ5y/uKtmhPEDvizrugw4NW
L9w46s7WLnr96Xr/FSdXBeJCjeNheWB5B0rGnn0bJhDPXt7EPRmyI9Q0GE9ZQAoNnBrcWeqpk7qH
67ip7auFSHZqyjrT6FsI6fsqSAbV9CkasGdbg89Q7r3gn1P1i9F3oO2YzIbqy15Q3dbaRCZsW82P
5XxIyntO38FpZ7DnTgdK6PRKTExP31fxqd0Dud+OClbCpYs9jl1ZJAv1N6p8qXllkBtmvZr8iBH3
DEDT9bVmes6w89psvucuul2QUiJwhySLNdeV3ZYJhBaYEhMx2Bx5EoyEhBVGuNvW8ioboX+uRJd1
Z3uxK7nSYkUbO8JanKUZlCZTgq4Fi3nUmUJRvtgY/9CmlyIGyL7zYqZ7MJS7wiXb1qPeaWNwEQ31
6QBM/5uyuLXNHxPnQWKfe/tQ04A1R7qHYbipy6s1S1ZHYTNz4wFiFRK23Hmoe8szaR1p9svl3d20
3StBkrFRTXVsuhiCYgCMTYiAHKWIDIxJXBazs54/5n31EnF08IvKXMQIl3r1KF5jffYUoN5rfe9f
lrV3Zn/+vhIGjCTg3dcQxslvrQqF7lN2ohieqQG9NY2R2kei9QbckR3B26sEBg+q0ejA/dN1sRJc
5jnrbAaPt2tQQxqonwoG5kTl4CD5qzflkWQT/ntzMlQeGthoZbafMhD+Zu7LpP+q8t3x7cWwfjLu
7t8vkmwiAIiUeWrAdj9UD7EdjsMd0B2KOj6bU+XZ6CFvwYLUhS7bcaa2SO1c1Nz+2QrJcWuzyjAL
jIb7c/3eMP3QWQQN1tadNRlgHEXjgAIEKf7Q5ROK0Kg2cvVkosKuq096Fp9dkz4DSmt03ouW+GpP
oCbxebABnD2S+NCV2q82a0LG0CNVaqoHGCKQTzvwSmv78fKhbr7Gq4VIbiGx3NScTCwkG+6H7sT4
jxr0GYYaMDGdLovaNrB/90wysA2tBqBVQFRNrjry1FKBwagHrbszEFMoNrCRny8L3L78fwUu+rzS
V9aomWWM0I7KoB4u/bEFTJUl9jq6/x8X8q8c2YgWYAQfhuVeoInWDmt0HJW5x1SQopzS1M/7PhjQ
t6LtQvouWvZR/QFiopoYqcFs7NLs9HGBlQv2IqLCAa6S65YmB2qcLWg8wpeef0+RixHcH4prkQdN
P3iAab+8vxsBKeSjTxQg7JiUBRzmR/loz9ZbgPDDAa87z22RlIlS9cpISEBrB42pk2+X943qNxmm
qNpHU9GDLL5TpyK6/CGflfjjd0jPCVG6po9rfEfczVWEjMDocRGrgVE0d7TkANIj9rQj87NyQaZp
o1EIyWU4DZIFGGeSAhZChzvm3mbGkdXPabljZZbP/nS8oP1a0H1wxHKSfphbYO1MIB6lVgUgX3ZQ
zTLsHTSeaDEJXHrdgsdzx8hvLWup9y5NjkB3lGtqCkDE1NHAssR0azVoh5siJn5dPq7P7jJekJUM
6V4Ky2XgCTQQUMW+o0BtdnlJ9lYhKWYy1RkVy+GgBXBAYnm6rbO3y4tYPlI+nPUiJJ3rkRlwFQUi
7OJOwQhkRkOLXXftv058ftwryYEZF1C35Zr5or7Rxc8SBI75g6Pv5OG3TwSgHH8QU1GJ+3iR88ka
2ZThRHoyeh2L0m7nyLd36x8Bcv88BYDfpKInBqn2p6ZZwO9j+kSGPVyzz08MdgtVLcBwACUAuIQf
18HsBIRyy27RgenAknIMGN65ouZPi/fFKzOV9OdsVN3zTHkMbvcspTtRBNncSsDEgVQOfdaoCX38
hJlbxJlm1vlNVN7WB3piX03mAQkkP4XZi+kXvnV7Nf/Un+xgfHPAdcr95hqtsJe183PfE1aPtjtn
aeLF+yCD/um1PoMaJAFhVhYQVDKTrxbqx9WRevk1Gs6L0H1W9urx20v/K1PyxhxlANSKG3fLc2QN
z+Tf46t/XJN0uk2ncI1T/H6sXzfV0ULzMA8u79um4Vht27LElcuQJ+6oAKK68y3nVjFPzEk941+P
xfw5GrRwg1lxSfhIl21wEmDCccjI6waIKN8QXgrMALbOzgu1decIXPUFDwY5VDlOUNNeQMsXWtLB
yg7OnA5PGXViEKE5Pfku0hhIuZd3b+sdRqoWXHyqhn9NafcQ0ad612Am1c0wZdj/ZhaAXUpovT14
piFeL0vbUjf0nqioPaEV8hMYA0p79aj3sCmGKA85hntFuweFu7kgzEugDGRDKxzpqOxZ5Xpu4QXW
iAgKK1zQlhuQqOo/jO7p8mo+9yJALdBZukB+YLr383G1FbpM2g7afXKP3Ru50QNReuJtvMUUWuyR
H85pjGZ0qX8pbqy76X66ewe8/9E92p6OToQyvPw9W7u7/hzpMteAiZtRZga5Gg5R0BIprZfLEjbI
gj+uWLrPSZnrhHYQoUfmLb0BQfB9F9hH+zY/9+9KMJyrG8vLDsBrPObXRdjt9cdvXZD1EiV17Uhb
o4YD+UaJGDW7dpJbWipBiUDr8kq3BKHTFsqKa4G5B0mNCm6MamlAUwlDI2p9ylWvtVMv35uP3bRe
mNtYWniQR5ZxgYRd5xNQLpFFjr86AxiuKaa19sDatu4EiuX/CJEUw8Kcb90tQgwYleR+Hp+y4QWR
iNcDKe3yvm3p4FqUpCAlAxw90NVRAKLXlpthXinfOZlNh2G1GEkFQFloVcoACaPxlidHkdzBV9Sq
L611NPhbOe60A2x59DDIgHLHND04m6QFdaJtSm66iLbL50JPPYXoAHL8GVc/DPtr8q/xeJaHZiVN
Xhx1sxE5IdTnp2OdfVeqnUz+5uaB0h7GEcURWy5apHrKRjbA3JvDa8eudfU2rZBvcd9t441Pfj3+
uKwOm+q9cq2Wv68e52JQp9xZXCs+GGGNxDdMJrgt96LJPTHLbV6JaezczccKYjLzZACvDObaa/fi
rC3VXj/O0i2aa50pLAexcjG+DtVZdb9c3qstk7P+fUnT5lSr8oHg9zWgGAy/Rz3x3Okw5Huljy1r
QBD+QxZmCj91d02aBjw9FTqgikAbY88kx0E9OWOLgOh4eUlb57IWJamzEheZQWucS6UjvQmYbD1+
rZ0k+P+TIimZAmgpxjtIcdRzrg0+yOUsZc9R2l4KoJCsBcoKzU8fVWzuwfTQuctSyE9aA4qI+F3M
d6znpgpgyPN/hUgRasPQWcViCEnAcDvrSWCBLiBNNS/egwfalGSDnheoXxgJk/FdSIVsN9fgadoG
enDpHReYwQ6HvQbVjSopQjrEdWDbWHA7/hStVjdTpFMC+IcZ6V4bkyOm/bIMyRv63Hiu1WIks/Cn
3DygdBlZ7R7749aFXcuWtM+ZOr0cQQjok2L2e7O5n11tJwrfsqc6rClM3NJMKHuboCGIC+jL0qPD
YHL6YgiMlpGA9y7a4ErTPnUNTQPiNK8F5pB2CqVbOoloEQqjw6dGbPJRJ9H+S+05wWthc3gODEwe
lXONuYqdAHlLV5apmIXPWXPBMv1RTJ8BbxWvLh4lGhKwETNAFwLitHLr6N9f5JUgGWW0nsoxrhbf
XVcBmOhpwCl+KnIguiDJkeNGXJa2rZt/1yUH3EjRlxOgQ7CuBIQoieplXD06Ao98ZtceT4Bfg7EY
W9z11e6oxpZbgUQkaGSXZmYkJT/uqV5oC660g7QH8rCG+1hVcaT39XWcksDQfnZ0D/Nxy+qvAz1J
oA2keqMrFqtvjgBsB3yvz8ykOJKa3PMB1dP6bWd7l/dQTreB/Aa4pihHLxHSxyXyDP2H7QimYVig
NwU3PZ2KwBLGObHoIcvhrvUd9whYdEGujJ6QQC1328U3z3gZuLEXXiHkVSSzDRgkQBO0SKrwtD9T
E/3/luPxpo96MnkiY94w3XMMWmjxz8vL37qba8GSKUcxvkaKB4IFK7w+ORZgdu7E6bKQrZtpQ4k0
C+lf5LalLVYrYHhbFlwGxT7M9KByEI59N+e9k1x0Qz5JdBXo+GCQzNhy03/aj4bRq4tnwu6tFARB
E0At0uw4aO1pSLtjYk5PVvUOOmt/ZgXo07UzKeIdqpnNtbp4fdHiiSlbOeGpKIQo6Jjt/BGwT2gp
5SXz8ias9t7grZtp/5Uj5z1FobYOOmygMQV/1BMe1lr1daZqMBDmVfXPKdlr19t6RIC0hjEOcD2i
K1eyr8acg+RQVJ1PE50DPnrOj02JOJALeq/r5Y0Yh2WOWsEonkbKnW3dsgsLWA+yn+rSUC3ZhUnk
LW+mEhG9+Z2P90P+CwPFoo3EuGNut/bVwZQ22sbRuoppp4/mANyCCksJQnfLea3aE+fvbfIjrd57
9Qd9vHwtNsp74Bo0gLMI8Fkdrpi0KD4W/QQzhx1FSrkfogk1rTHS4jvNjBwtcggG7Mkr2QtNN1O4
a7mSxyHSVFfUAew2qhH9FP6DcmybyPn6qLw4TZi0YfOyY2U2Tw/cS1DYBS9ATl1bc4ZqDAGDvJOB
iNy8BjCVrn1T+ZdY7OjJ1vVzVpIke5aZY+kkiyT4ecC28Sr125j6Bt1xqDa6mHB0KzmSmjBh68JZ
5BQdOmW14+BlXnHWHzpk5ANw6FHffL6sLTsr+/OErFxUEIX93z1MkBHpwBBevpaAj3HzPa3cPCyE
XIBqxBAw6Fo+3oAFG30wSoHk1cHytaP2HAFEFSgXd9pX9jT7/FDfVwguvfn98gK3niJkJ/+RuzzU
qwV2GVVATj9CK9vvbDgN7Ia50WURf3D35CdiLUO6cYMKFIZUgQzQuhGPvNRnGoiTc2oD+lQ+ayPA
AHVMM5sB+5b5V2ia353D2ttd6e5l3FZ04EQCG4SQ+3RWoyqfwTf30M3O/VDv4WN+2lNMY+HZRZ8S
6skAuJPOcsh54zo1KI1ocT8Dn7l+6Pcw4TZGtJdQE9EZUAP+kHV9PDe7q5VqUAFYZX0Vd+BZqQ9D
BDSU4cgOtusD/zMMx2CpRuXBXo5gWzbKYXhvl0lN+bV1rEZoiYOXNj3y3hNPReT6MWZGl4K9r/h1
4P6aLX++YZGYvfZqt2Nqc3//ypdfYZUnlW4IyO99+mCfrAbAA04A1+MwhqfZH+NA858u6/BnrKXl
TFcypTNNBLDPYmMBCCs9fkLgfbbfkEf4nvr1D4HFB3EoQvpa3exhLX3mEFxAnDEb7uguCpC2DOtW
kbKvnImloGF8tamvJqd6OAp2WIZXSuV+6NMAYUKBtH7aHi6v+pP1k0RLdr3qhIZueogmtjgJLQST
RSiGR7CQX5bz2bBLgiTD3iVEo8UMQdW1/rOJ5rf8bJz0mwboA6ERAYVyj8J+Y1b1w67KOoQOYkwB
q5CoTr7xtTyKgN9NN+xxOAJz7kb4GB33iwdA9X7RMK96rnZ2dkOfPsqX9KngGlUTC/Ljk3LnPjGg
IdYvPEivneeJhfMR9YTCr5/JLcCbLm/259vzUbJk8bWsG0Wnxak/OwC6S1/jooq6PWjw5cA+mPyP
Byp7jg1NRt6OWN6sgXisb72WVI+tK7yyU1+Y1sE7H712dP3La/s83CLJlQy9wLoWZnQc62G4VvkR
iHd+8mtyPfQQkbsxEGdyBVy0QN/xEzY3dcHF0YDojDEz6YmrxjZVZwObShE2En5oyhf6rxGsl7UB
n9PFPwBMlc0uqZGcR0keFse1huNour/SWbvrlKk6Yqh+59HeXNBfYfL9GFw9RZUWwmL9l6mGM8Ze
mbF3CdQtLVkJkS6BHSPZCVAcuIrKNTWCwbrm9hAWuR415Nxq4Vz9IHuJv02btpIpqX/MZ3fSKGS6
CSmCJuM35jAZQLIrlbDUyR4r6d4+SoqRq7QQdsmhkPpDTO/rAew/O973nghJ52OXx7PNEhyV8x1w
KWA08Oy9Dtnti2WgDwD0JAvh2fIRKz8RrMimMZpYh+neYMBwrm9Kw+vw+utHmp3M5NlWkDRChMGi
2rxDlwq3PNLt5DQ/x27LFVh9xXK4q69wC72a7BFfIZqTqnsEM3KkCe30Wyzu8t7EmEtgxaE77Llb
m0qzkrv4lyu5cQP3tmohd+JPxPJJepwrJOCTHSvyOSOF9UEMGnhBq4OUlLTL7dxzs6CQoxgAiTWw
Ds1Cvz4F9DjFtAT6A/1a1QKl1c9xs5PJXdRENtkA50WPk4uEHKC3Pq6x1nli6WoJNWLTra7UIJnb
Q8FYtumTCGC1IFXsOPBnpGcefOTmpBEsL62dM2AXgwzQrqPQv1qlfWJ7b/ymtizQMP9HHJIYH1ck
MO9eTgQtuxkgEexfldAChs7h9rFyQHBdNEFcRnkxnuAwXn6GttRlLVjaSitR24kwCC444lLdOrGk
ASgXSN7YLnnQYq8+7akGL1xHog/4QZJqYkpc9EUCWQ7g3L0BcwpOP3uFmQWThTadSoTLf29a/TbV
siOUD/yDe3H5sp5L3yD5icD874psxDcoNqfPgCAer3KrAJrRXA5+oVZaMGJG5MCEM52rhDR3uWgO
HYCPdirYm74yQlnkydCfARYj6f5ocZYjj4UPQUeWT7tg6I/c/qF0UWpGzPBKSwQYWxyAgin2LOTm
mS89xIAiQmuRPG9EJhdlZqvGHiRfnfSQ6j9dJczMHQdny9aDXxUwBxjkAj+B9JxwRehKWTWLn2Ge
e6s8xj2GDKbvl/X3c64KdmipAi9dDUvyWFJgO6sSzeFwo8gAEyuo81LYSu6ZXaX6tM/IF6rrEe9y
Cma08buoyre2tR+A8+v6Wq5/oZ2h71inTdOIMpOKdrQ/rRaSng+ZgoepAe9D2uYh1ekjKofHbq59
JBaClCYPRp+HpshDttcavOmrowoKGFXo1UK/9NGOkDQfB6QPILq6byxxSBrje4YJ2Lx7nLUu0Fj8
y0ETJtBPByDlD9V7x/EKjQ05tWYKRw0gae5O2uZTwhQHhHNxMNaHFligO3/8pMlu67qbYKwTwc/p
8JDr0yEzwb9GxW1ZDBFN6x3N29LvtUTJb6oGN5umGRIrPteeDnetVbP3xOwAxrJHibGl5WtZkpZr
SjcLMkJWCm/aHRPPrl6q8XhZybceo7UQyW1qTCVuNRdCJthHzmsvYQfFPVME8kN4WdRWNLQWJSlQ
mXV9DJSQ1G9BldeiWRcj2slXmrKAIM6bWO9V/Y5N3haJqiyo5WCNdOmp5WOVpIOF1am0hiR0Jafk
NLmq11vuLUV53czvUmXeaW//PEi16OUyYUpQeVroTD7qZUZ7SyEZ7JNxSF4NQD0hjL0ub3Tgbl8p
4eTTk3stAgPAYvlNFcwefX6rfQAfn5Nn+lb/NHbOeMunwbD7QjNP0KMlk2EpeWNOsQajjHwRiKid
24Tt+mybygpIoqVwQZb5kY9LLot8Bh9bC5P8YDxqUXlm4eAGwicRIO+iNKhGz99DG97S3eVQgaSw
QG3JnRNlhdxB2XZwMCx7qu7zaRhBXYYGNTNIsmoEhmBnPrZtae+xfG8t1sFcwVJlW5JS0mIbDP2N
nTpgCmq6S/WoK2L43P/B0jg63lD06BpAlZZUV+3EWCTmmGIy+psy37L4S+J+sfbaqTdXogP4FVjm
DvxeyYLOtpgyPKe4IE7y1PfDC29A9DvO4eWrv+mSLN2BputAQz6RO4LRmTJVTHBC3RszDq30aiyi
qTk0/b1qhqUW6giUrGttD4tic30ruZK9jgVmEMd4Xmwo8rMpP+n1Y7k77rz1Dq1XJ1lqzpKZ5SN2
MbaNym90+9ci9OgmRuGTqrCjpOq1oC6Kr5e3dVsumsTRWo3eatm8mWNR6y3YNjBlDf6E3LkabCuY
ZuWOKoVXaEpkWb8vS9wyJbAg/yvRkIIJ2uXJoIOr29dL5jv81u332N82XZy1CEklEeEZtcUgwnEo
sA1ws8KY3bPxtbJ8AC2TAh0he6BPW+/EH1bMBXUR7VjSZaNmZbYzN6EmA1DozfexKH2RjoEO8qSk
EefOyK/V8V/PjuKZWEmVNxM8KSIFMTRWKu7m6o739yR+aZT71jg2tV/vcVJt3YW1OGljXd3tU/Dg
gjOMgxn5KtYBABhHl/VjSyPXMqT7VoqmtBiBDCNtMXqPAQk0+QNzqpmCqQvn/5KfW4uTLh46Z9Op
ViHOjr9lGCcuRNjszmMvPyLFdRYUfiEOgPuLVNzHpw0NwV3dwpHw+ynLkkgjA3sH2oL1IwE1YeSW
WvEkSie9tUXXzP7UMOUOOOfA0x3RSnwd11l21ZnOOPmXt3rjOPGcY3IRvAZoiZYJgJ0CVPcd4mtk
oTAof25tAfiIvdmzrduIEVzgTVs23Af3TxVslfNpsrnBHDASheNYm9eKg14olptXmRgRVDbuYRrI
GMCHu0FpaAKcUDn/h2Wi3g3uSXAQo01JsjiNbbdVniGYpc6TY9yXzlHbg3P/TD2MzsC1DOlm6EM1
Fy5y5mBg5H6azqHRlR5mRQKbNqBoV64J0GbjwfISDTR/uuunOQjcC81L0RQ6FcCy1InXqV/tfw86
Jn2ZdJ8cO61puyROGxa6+svY4w6d2V6Fa8OqQ7kdACkB/h35gkXVVodsDVmLNAKiStL8TpvnuPly
WVW3fh9YhJiUREnf/oSxYJWI4S0bvz9jn6YR9BNaeFnCpp7qaL2EpwRH95NLxuaadiYgJID8dOV2
R9GGTuln9rsRq+BwPogRKZeduYet/ADyTX9lLsZwtW1NjCblwS3wGD65mjcdTA8gA+/lwb2dUXN+
aa/dYA9TaevSL63VLhhf0VIqI9hklp53RrmEa8p1ZgHyinnFXh1y4zHEDN9fGUsMvF6WpoJrqluW
VQcaxqRYMOc3NPmi2l5KvH7PBd28fajogC8ITYgghZDsK4Yfba0VCE96wL6rX0TiDR7KID54taLk
2rlTUcFXrrooO+w1XG3upg58aWTLlghR8uPbdmJWryNOS7SzEZ8r8dVJdmLBraKupa9kSEpSFqnR
FwyBEYjWvOTIQvJOr/vIPcSe9cgCbSdDtL0k8MIveSsbnO0fDy+vjSSOZyzJ0fAq/Bjzm6nbEYHG
dPyI/CIu8TS6qhA5fGrT6bhopjRRgMCpJPUXNCOa3001HV4MJ6+OfUXJ16wt3BNNuHJrF7w781zL
Q66bxpGWagxAjqZ7NwRVv9W8pEdVY3PEFZMh+2CV+qEcGI0EI/1ZBR+A4c12Mb+nU2f4FhMZ1EMY
auUptdME+cT7my7JoCMt8ASStic37WQrd01NReepmFo+oM+UfSNcy26svK8eaNWKa4Mn3X2mND2y
UnHlopMhd0UE1EUWMJV8x1xpD6xoo6UE7bcYre77JMGrMCS3pt2YbZCYCZ8xs4EuEK+I7dbx5nJq
XzorNQ7YuPERTwo7aWathS5FLIA5Msc4xpUoK5Sm6uY60fXlyyg/DUAiDEjdF4U3GTEPCrcco9oy
m0gtRjc/9KzujygVjCeL5gnzMcGof2HZ7JxHqxVoVBaFnoTUyIAOY+SqcU0qlR7Z6AruVa3atl6P
TYzGPNMDEyxI70KzcuU49Fni97Y5uBG3huSQz671lncxeg5UVXnmeOLQ0+lQAFyORqhosd6Dos3Q
My8BCrAR6BkzQH6nptqrPhOE+kxYV1nea9/6rCG/jDJR70c742HZaAliSvAOZ4FSlNlrnlpj7TO3
zH4W1BRnriv5C9eG4VQW2uw345Tf4H/vb2LHQYN5Zus3VJk0FGD1+OQIwm9IYtZBU85J5dUoC726
NbEexoK53HP7Rq/Awu1kY0RzxrJDX8XkVJK2e0i5XkcYLHbRuarr0xlUReNXe4hVYBw3KCo5SskO
I6bg0UqTmNm9A37m24zWvPJKd3FzXMGeGEDMH8titsqAV3F16su6fmeGFaPIrjXjN2PgYDfMtGk2
zyTOujcOEr+Iz1l1pr2qPxd9pdOTMabJsU/J/KCNmPXK08n0FarYD6Zd01OntSZK9wZq+GHd11Tz
rALFE9/g6TQcsrYVD1k1TAPaswGYMZpKDrpxpT9S4C5qni3q8jtQa+NnHfsSe3XcKE9MM9siKOwB
xA7cEE+EddpXt8IMBstctfN4xQtM7w31NzND5hFk4hY4oeM0rl/LMXMfqMuAFlZUun7oFSO/ckaB
Bo1+EFFWtuMzqSfSeExpyt9iGEWooePhmVhJjqlAB0VlLyelqEKMosdPekr5dZ6YwGtliF+fyUSU
qKS9HntqqWYg/qVifNEbNp5oljeuV4yWdTVWhN4yvcMFLlVT4BaBKizOq+FqHFP1fQJNjkfSGrM6
xHRoHkxDiZnbBokvD2Q94lTTRIHpsJp0OiTV3JyNRknvJz4DBN3FiP+pxqB3VJgA+afmHDfIUpoC
hM48/QkSoPFLhfmAU+5kLhraUCy4K5DGKEBTHgdVUzbfmEPjW1hDoKY2+fTdzkkdzYauIIQsRIzJ
WODZeTPwfq+SIUF0505o8QcGf/4kYK4jlbdk8CCInUq3qiMAnKc3RlXyR4VO8dGKdRPXIa1wkay4
C5leiKtsmoeonK30HYjFimdMcR/moIw8jqo9CM9i5hA0zWSjOKBhKjiye5Sljcl27gajHsOEF0ZY
Dqk5HjBR0ri+kxvm7Lm61rreWCZ1F5C4BTRqXTRoXzErTBB4g6EXYW8nnQ7GSDsNLS3Nnh2uI5Va
tEKZYcLMZgIujjFXPoYb0t+xVWDcUJR191KXLg0nvakwS0m74xBnaTQZWfuOscHuiNEnGxw6fRc2
dlMF+rLpcaHMr4bWq79HI3U8207LB7SJ2desc9sr23HmkwZF/NLnCjrSLruUG6l+C50muosB9qXD
T3YOTLWlU4uXNHfDGpMJDcaO68Ap9lDrt15sE03fCLMcIMLK8B4j4YgtU3iuOj0T5Vc9HJxsJw2+
J2Lxz1cenWpONR8FRPTOkwteib4J1Gmn6rgnY/n7SkaZNgMGhOGZOuXvOg3T8k5Uj//lRP7u1CfH
FNhk1YhlVDAVtfnqlF9pDjyqvfTuVriyPhHp5BONxMwyIafoz6b+hQ87abu9rZJcQqXG40wxnu/X
eViDp6E1XzTn5fJe7cmQ/ECeEn3IKqyha8+8f23cp5Q+XBaxs01/QrLVibu0wHRPAxHEeIuzGlr1
71t64Mhi9Av5DQTock1hUvt0UnMEBrl2TkSoAIVapXtB3BJdyL7sWoh0GIOejbbaQYj1kH8D6dTt
fFR8K+ijcfB6v/qmHi/v2mbUuBYonUyaoWWVLKsafQ1v2/18vB+u0Hp1rx9AfKte7wU5W846OCoA
3QOGVAMjih8vpuoopHY72LEpR7/HeO8oD715w0CuZO2kasiWyVzHBVK2Qjcy0Ywp4gLTQwtr1Lx1
p7sxZI5vHfi9Fdh+DE7Wt+6M8YhD9bvw8UR8MTTvCOD23YTAkrORz3X9LdKy40SZUt2hwIrTH+cE
+JGzp9nvxH1V0TWIpQMoKJ0iY4guH+/WpUCLsovOd1SHPgWzDeiQSm3pGFTaQy1yL2v2CB03w/OV
BMmYs74izF3aBd1++lppPzN0urkq9SwdFa/kh5tl90a3Nxu5mV8BSjsS1uiIADScZBNb3uqtxv8c
LQGsogf4p+Lo9MBoYXfJ98t7uCtMupN1a/NeKBCWLpSKyckcoh6X3zGjJAacxSs1fvL6947QRTll
hVmvULqXZcOR/M8hFEwF+rH5mZ+RVvaNH2rAQ3EovuyIW9bwWRyCDRP8zKjzSRtqqDWg/THv5ZOH
BkRB2ek7YP1vOs/OQXZH7mnUnlCEcG7Z3R4475YCoS/rH8nS7rrNHDPwyiGnmEXVKfvNrtUfzQs/
2DsewWcoHCQv14KkHS3cNKFNDEEGGGSeypcIkMsgmGMe8DR+5jfmIzjR/OYW05/WbfPF2bFGm1kK
VFgcJBxBo4UUzEfD1yKoI0aFA70pH7s7594At+Whhpvluz7z+dfyfrpCUA2y8df/crYryZIdNN24
dONFlbo3x/Tu4BZrByvQba/84cRgEGu8JGivku/8ADiBXSK4TUVeSZcsX4IhnwKOM/frF8wxs+Od
ZnvZyxhUZ+WQRHtzKFvPyzL2DubQhW9DRn9J2jgj1tJJXNLbJPFGK+qqw9je0L3S0pZHsxYk2b1h
aiZwmKAMozTPffOms1Ov7qjMlvFei1g+YeXR8BrqmiymdbZPAqALTNP/g0uDMjvqSZjzdD6hIZRg
DTPI0qfojlfjhCGl0DV32oO3HuFVMUNukNfaHIiwA0oGoDi6Hp3s3CVpoJWJr3MSXFb0rbNfuxbS
kdQIQ+MCbNr+pB6M+MgaxzOshzk9lO6OpM0nAb00mFg1ECJ9mo3lWW5aQw5R9IHf2VqI92c4AwWE
hPrPveHYLU1byZIdW6JVtC44ZA1a4Bi3sxEN43/xncEWjm4ZlBaBb/BR0xphkUyjaKbrKlAhlF63
N0q5qQV/BZhS2Swruv8h7bx65EaSrv2LCNCbW7JMeyu1WnNDSJoVvff89d9DAe9MVTZRRM+3i8Ve
COioTEZGRkacOKcw7XBp6fRf8+FghreFfzS3xLJXdwoIM2JQusL/hANjyVFeQenB29U6DsFBqhI3
3urOra0E+hXmQUE5OB/QS0U522EwAB0JQ5hbwRKZk5sWeyXeX3bmNYyKeWpI8GZZims9axdDTYtG
duYkNzkFyb3VNs2TVTN1Vvcdw4Umw4ay0uzM2TikZqR5nQ47xuUfs3ayaMYt6nImiKw/V+tJJEpb
bS5mlUeClRxklUGs8CWQb1sm70Zlo0OxLEtMRE5NCZdVXqoVyQKmlqGdSHsewi0o07oFEzA9iQ66
6stiTxajpWlmxUubpW2OZfGg9RuHadVDaFD/398XE5rcsZV65O9X+d9xF++CnEqnY+21aEt5eW1g
jj4VaT0oEUAq4kQXjghko8aU3Zs7BnfIRqWDESBnSb0ZAjmw1nB+B9E+SIo7hpIeJur2c4OWEM9J
aBcpW8puNDhXnfLQ+Q5F6429WEvuTn+g4MTIkHdzt+xFJ32zzafQvEFuNiy8qr2pyittC2C5uvUn
+yEEAPoFJDsR3a0EvAckIq5ZThAxXAUUdy+fiLVQc7qw5ZecOFHuxMgdTiwsZmJB+9pKD7K8EQFW
/RQiFot0nPaq6KeDlEOWIIMnjFVYZhR67pvgpvX9+teE4KqTWeg0MNivjukPL8y87iE/BHv41Xfm
Y3ct7fLf0Zfu1d7ICVaLDubJ0oT7pp+tUCqX78QEW/TQPqmSS+PF/Vu+U5EKV3iJJxvfazWC/WvR
ES6gKE+dAnQmiL9I9tLmS2Md8vQ9be6k7PPTZbBLwTBFVkUKytP43DXm0jETWaIwHxfNblCfkfgg
qG04x4pMNo04lVlzSilgzcXhRrMbgzDTZphV+t2EVli4U6+1XX47HdLdMndt75CW9dwi94Zilx93
P248e7+RPq4MnZ//COF4R1Zp1Lq8yJMd4w6Ne+Wnc+vvmvvourh27m23+jv5353qJo/lzn65fAA/
no5z08JRV7iG66Rm/QYX8MjcmbaFRf+zhedX0bkJ4YxrVW33tsLqlqn61NX/+is+mN9/GTcUq64a
13xu76K/sufiS/sw/zSXWUxP2fs/Lq/zo+Oe/wjhtrLmIGR1/IiaMbP4KZYPinaVZXcF0mKXLa2c
ynNTQjQIUjknRcQUD7Tv5E7m6JY/s693/Zv0277SX9pkb20071e/oq6o9EYMJsJEaHqSj/nCWs4E
vxK4Vud4Zfjr8qr+NEY+fMUTE+JXjCKZtg0minSnPNLTz47tTnKtxy+x5f6S3fC3+eVb7aLrUu+z
Y7UbeJeHbneIfpoP3W28Nen9MeQSGZjfgZQaRISjK+fRIRliq9RKLfV0OJeGG5pek/27MLa4L1eW
jVjoggdCBsDiv0IUMuh9T5Hs4LxxVBycLuiv8p5ii2vlhhnsLCe07yM5Cx9QCeoK2tdZ9TAMSD9F
0BjepJmaFUe/ViQkb6pO3/OoTl9VAHd36K2iDYqIcnVlgvKP/mqGofHhoI6laG9G0aR6Whmh4u2Q
wRJqVfMa2a6KHaaTm+8uf92P+QXr44J0AN7b5ocRb39KAr+uWaWWMBANlsv39KaRrod2Mcg0zl5V
B/1oTN1wrHtUQy6b/5gFYN5GMZoHNFxQIiljZg1DlJQBaGeVBmtrJcG7PWlwwvj1pxlTdUzR/IOM
iQz8A+xzdOBlzyE+89Kuh/xAyaNrqPdsBFrHz+c2DrPETLtSEAAJJU6ExiXjbMhHZ144lc1tYZvl
MyynzDGX2ubL4iMPDZNSoB2ZnUNlgYquEN/GqEVts6y4prz8i/O4kD4Yyq4D1+E2sZvctXv/kNwF
R3tn7NM9gehbftzKg1Y+49lvEAKfknTtEAz8hj6+M4y30PqewOrzaVc5syGcxymRg66wsTHnj373
WIeHOHq9bOJjMD3byj9zQCc5aT2iMibNmNDn6aAwWDqFzcZ5WzPBwAp9m6VnBB/xefSyBj1noBAT
UswYgWk9DXmysYoViBr5zIkNIWD3tLbzVsJGhRLqPn7Kvtp38rUa7JWbBaamlO689XG2liU4YRPB
euAYmARfDI8UwIyNHutK9fd8UYKLBTDsF9Jiob6zXiGHW+hxjBd9Z7rZYdg1C77w0brJvS1pxhU4
47lhwe+k1IqcMaxzz35On/qdQsL43bhVnyLPvrb28KocnDflrb+HpmvDV5YlnV+8WIbKzaTNxw0k
gkNNo2/bqMKyWTA2n3+B65vBOmOkUgFK7Odl31+5CEzuVeoyCxUBsmHnjkl4Qda8bhcs7+PU964C
TlQOvNHc2f5x8s2jvNX4WgsaLBDhILi5YefWzi12MVX1sqBinpP6yeNNFv9Anuryqj4mC1g4sbH4
7emJ1moJej5sMEAT/e6bb3Kwi8OtA7e8fYQPZcmMdoFohzJBFRGvjdHaYO7H3PO/yjflq7m4hXqo
bOYDp43+9spnOjMlLCgcVH+sAbp5gPYlM3az8NUEoANaTTFva8Or5o2uz8oOcrTAYINm0W3gvOc7
mAIoNJseTvuyfKy0wU30GAbRI42Yz38qmWEd2Lkpcy4TnueGAtWsrDzpMxj2SneKFNeZo4fQgoBL
rz799OF+/teUWBD2S72Q5xZTk1m5CHI8Tl35/bLjrTg3HqFaC70WlBDiG7bSM3K6EhNDH+wyX3tK
tAD43XS8bGYt1iOkoAHUROwQSmQh8HaRIw1BCthxHg7d/BKlt1L8FqjXhr6zo5gM7nYeGRB6KNOn
Kv1y2fhKQxBWII1vxbwKpUCRJtlsDSsJfT2j5zlMLjogd/b1HpaAYwOpB30x51niHQu9X+d+lY6f
L0NiHfAqBKK84VXx6SMjx9dHiYH4aBagX8eRiA6XF7j2EZmiZFaCoQAEioSYaHRG4TPsQHZavhnF
zaw+b6aKK2/GZRXEeWoeMj1c4XzpUT+ZGQheqMJvmVADQXIAB/oc3c/P8D9X0uGHelVdXV7XCrAD
o+SMILiW+WGxlTqXRtEaFQvLXODEN+/NHl5ikNjd8qky97HfqUw9UF988K/qaW9fZx6la8OFDOew
9WPWLtizH6OeH/xkzuqSgZXMMzoXBA3E3r4X7BK3fYoPPCfld+uFVjoPpMh7+HtjI5a/LUTuM9vi
HWTnkZLk2O7fk9/TDawH+8rVn7rvv+y/5+N4hVzi1XBnWm78bB2RIqKytrv8E/646aWfIET0DtBo
WS/fotg7r9p7D7eXdm8ccToPjNT9s/pcbsAHV5pvDH7x5HMWNhHglUKo7bjsh6AuUk9pj8jbTfvm
nrrXY9Psk6dxw9jKGVpe6fDVwOpAEiPsMBR/RT0zYc303BXCxO48X0Xq1uT4skfCHhpLs3qJgqTW
4gVsG0UVlbaCC02K1yV7Td+iKFn7TFD6axaXICkLggXnXur7eQh7upV5zUNzDL/pg+vfqZ0rvz4l
7+E+iK8oSGxJy6wdjTOjQiavSmGW2xlGB685BleKC4C+vmq+l9+se0ZnHw0QYIfwPrtViH4bmcZK
bRLKJGI7ZQHdhIJa8BLLmcfSz+wMWgOgzffxtX0D28z4k4lBb3zO36KdcR19T75Fr/Gx3bg+V7IO
E5k/BohMm1AlVpszoPda6IfkhjnIg4eourec34O6EQdX3AZVULrQRF6KPGJXzk6ivE1gvkay9k3R
383P43R5TxJdVYpzjOOJk6Z509F+1HOAcfQZB0QR8ket28jPlq8guD7vAw3PR9tikRI490s19XVz
6JfHnnJUsi+DfSysb7p5LRsvvpG6EgMtGwFrNdvlwoJUS0UFQqQjirJ+QlR1YpSjhZo0cKUfTr/L
XaZ1N19Aa6fO4lb8x5ZwAKQ5idWwxhZ9juwhu7f/Dg8LmFM9qI9e6Ib38k9566W54hVnNoWUSimY
fRgUbBb78It8LLgiwx0zZYTl8KF1b2Ao3djRlRh5ZlF420qyshCxzrmHROf8S35LAq91p+sJ/mdn
778qXnrTXVu7y1aXZQiOc2ZUcJyhUQu9mJZlOq+zdAvRwWB6Wpu5+bTJ9roE+Qu2xMJKkfWG2Y7Y
4hnW7GUWtkDxXvPbePdkPTevwcbaVjfUMjU8hwACD/T5obD1PieqyQTLjuEFrptY/1KNW9/tgxUD
bV0qLTYjc1BtiHhmmbnKmUdKinZN4irTrlTgKIw2MvwtI4JvVKXiII2BEQOWhBaJOy0/NluB6oPL
sxIILwxGJjV9qZOe75fM0AWS0wn7pOLsGnRi5Wdfd38sYAPFUVUh4p5baLuyjHqkVJCIdXY5cxfO
i5I6nvzzslOv7BYZADRiBjTVHwEsflGXvCMhqW5gD06rERaxb8GnnwUoAkJkSL7OV+cBIqxFaorQ
qJm88vJQe9a6fmfkylENNuLQ2lJOrSyp60npYkoHv4v9xYqWXJuyfFSi7lGztmbFV81o7Bc9FZ0y
vBAG+pGivDmPqdenxl07aveWxeBS1n3ejSH15k6HPxxUrvgehsRENWsYhbym1sDEelaluVKyceyX
s3AWZvgwKNdyC1q6pnDjnm+ZWlQ5FX0T+nDDOAxOtC/mCRyTuWvS+GWUoLMOtyrfH65fwaRwWcR2
WcETYaU8PnWvkPdR+SOAoi9h6llPD3p9NKKNvOxD3KZqTAODNJQRfOb7lw964hfWXJil0S6KIGjp
DAlPk6HcG0l5NGf7pfezjRzpI9/kYo+Ml8KWiaKMmCSFvtb5XTak3uBXxy7dl0BQnGMRe4X1NUne
FOU5DN+dYKMzvrZK6DQR6aCJAvheOGNkVUOU1RRbtfoGPUo0BICj3Daj4xb9BpjiQ67JAgHtkaaB
b1Z4FJ1vqJon6VwVmCIJvs40prnTpKNy8rtz2ufL4WnNlLoMj9sKtwaX07kpPWe20ujxFsCPyGsq
EKTZ4dTelU0lIWk9/YdIBdWhQ3MPyNfS+jq3N6h2o/gqB6JWzT0T5q5t0Y7cKsSsfSuVkR4GoReB
RfGJ5zjJhPfQQyyUxNolDBIuMmfPkZJCTpkXhynP3y/v47pF+NgA3XK7i4l1ZdV9Wlf2gt0w/pdO
41HVK3cOamTa7eTQmJ+W2MVF4Oj9x95yf56cuWZs2sIKsVdm0W8ZPYAmH29Gn2gmVc8mhO6Xl7cS
k8/MCUd84p1ZpQkbagP1LKUvcOoeimj/H4zw+nHg8VieWMLDHCUwxy6WNYxw6FXIjfTGMv65sZRV
jz+xIuxckHV1Ei9YnjFUD3Ltv3ctGvHzL8afN5AQa5tGs5WgyP0Cm5vg68wPx/EcT0Ti/iWFgz2Q
JDfcCr4rNwzVaXAW/IeOuXj167E+1T5cgF4M5Wwof5MZXqHLmvvNcxX9yKyNeLFqDiC+rcnMy8ma
sKZpDJFQKpdbcy5vrOQuRUdgqPbm/8ohuO6118sesZIFopGKsodDYrMwTpx7eS0Pndz0ZByJ4/yS
Unuv5dFGNWjNHUjPNFo+pGmWWLPlEKHq1xBrKeNcy12+64bpL3oaLvTNG/fkmj+QP1m0lpaWv9jQ
gtqHN5wFbCW2rkDvu6l81aibinpre3ZqRbg8TD3KcqdiQW2qZ39Ls2He+KNWPxVqP31VpNm6ortS
HkGtpBTnreY2LumVu3kdO4+qM/SvZrZXh/7681+SLV4Q1vrC4SgEkC6FACkNdQp8DoJaUfk0Vl8v
W1j9kEiAwxu7vLFEDko1MHJnqhcLUZVEN72cKfFx1JQqhHrA8H+0Yb9VKV0zSeGNwRSbMh8udO6e
fqtpfmMQhKM0ex/kb3OiPcNlQXWlzw6XV/exQkrAP/2swsFzosnwQxPnkSqY4Iej2e3NGflASF7i
XVFpnh4em617dO20g2riqobqWVf/ZGInt4wiBbU1GyCbyrq9hrb8eo66Oz+FkopQ5tfdTaLXu8sL
3TIp7GlfmJOfB5isa0biddMd7V+tv0sDH1aAYx79h3jG+9KAdZhHJm2V80/YT1OvBxLxrM2jY2fJ
79Bo3xQlPVlLvW+naCdl1v7yCte8Rl+KcFAswEolBrWwmkcjdki50Jl1dUSSpiy/1Qv6LIiHXTa1
mipz3pb4iUH+d7481YoTo+jwUJ/WjZYMyMxiNzjEya/RciXtofJfLfWAHuxlw6uhDo/BZ3TQRiJU
LQQuOydQuVCBtlwlz57qNjn4cO1fNrOWdVFd/z8zf8D0J/7ZoNejdot/yrCXBe2bRNOiKg7hNLt9
vBG91z4bKrN8r4VT3xCfpYEhKbG6kHOQovRu49t/O9VgeVI7MnDnJMfLK1s976exRbj6Aqe3AWzx
teCPgiHypbCtwk2KAfrp4KDO6fdxNt7r7BEK7I0bce3bgYCgI0HiTEFO8Bmr6nM/iPGZpDIStzT0
306b3dBZ3qK6XrupFspg0lhQYopIqQ/FR17MI9yN4Bq/F5UTutpkbcTN1a/GhAuPqEXN5YMAajdm
A9AjahbW5A7IohVxzFWvupm58T5c/WK89ZlRIoygEbDs64kz2oU0zcMMnM9sW1u5aR0tSO9JNsvR
1fXBMY9hH0PjZA5q8qC3Rviihmp3a3d1uFGn+bhmnnNEFn4JJRRbTGkMbTCgpc5A6djOfjDdCV0L
iIrdPH+57KQfjx+GbLpPOoh1yxANaf1gdJpDpd9v7nJmluCKS/MrnqogyjZO+kenPDe1rPlkcyHO
LDVoWxlmnWq3YaixII3aSiG2jAh3bG8YDYRZGMn8fdD8dKTeTYyNRGjNBlgmoiL1EjSMhNMV2X0t
jwFwmaSsd2baX2VWeoCf6uryp1kxs1C98CagisBMlHCvTQrpQqlQb84b6wfYk6PlEz+CMtiIiht2
RPJMTaIcNiCF45kZ5JyldGgk9NkMZSMcrppBbGK5TLg2RdlGyaHD01Tmol/s955sFzba5UWOMo7/
+WOMIgyJKnU7Kj3Aus89LaiYXs9SJ/cis3Qze29bXhLf20W0s+u/TCSibSg6N9XCPqY9S7uPlxxF
XEY/xMkgkynn2I+waqfpl7Ku39SSW1oGoyLnkMhLUJQEzv6yj6zECWWhPHVYJTNnoo/0WhCn3RwV
nm/Jh15Da2E4zuRayLYeLltavO28DIoj/mtJ9BI/KoJmHLHU2l8N2+EK3Uu+sZ/HvwyV1ATx6Y07
bKVPrbKkf8agRNpxf/DbJESZ2Uuv5zvtVttBiPXALMI+um5+yb9U17qbrgzmAl7mjVf/h1uNmt2p
ZfXcf3zH5EGsMuMVRuVVEUd3pp5+9nALJoQY0mjqNMY+k0+O2R0LbYAqLEcvPd3wjw/hXTCzrPQk
5lZ9UuuKzx5OowQZLWMGQEGSnd6/8nbcSPs/HHDB1vLvJ7amUlan3mTX1BYEbfE1MxlWsTf2baV5
e/5thFsEqTy9kSFo85I3505/HnfOwUf/cPje3vqH9KZ/mdwtd/jg+sLChHDiy0pkOQ3fCkCGjCBO
3dxPw30FULI2d3RpHO2zZ+2PQWQwAHRTIRcjidKZ0WikHRQD78MDZMJ3ydN8o3nRt8tHen2YmZsD
2DgDBfQvzr9YGU/JIkkOCiu6izJqDI8pck+q8s0crjp4VXVXV5jhCFwylM8mA8sSF70NGjeI2+uC
6XykCV/GmA6bm7wLPRlaxjA+bixw1f1PrAjO0sdWYoSLlWYPKfKr4c6H6Kb8lpf7wPTq2+m6eo2/
SjypXrYINlYPw4llwWd6PQfPsIyJOvYxto511rhq+1/C1ImN5UI6OXBVHs3GbGCDrA28M9Oa3caR
Xg2EJxaEFCQYaLBKEhb4jK4vFV6/BYFaGedbHMEClUOVkA6o4AiZ76hz3o5Q33rDMXpJd8aBu/nK
fEPV2fH6e/M9OoRModqH5u4rPf4rb8NHFh84u9j+eOK/P0DwkdGIbOjo+QHj7t7fOb+i2/r6f8kd
81EPdBN3lP1viv1lm6sB5WTNgnMUtM3NIkO2I7fjLzFDy24GsvduDguTisJE0SSdXuAV/YF8yPVl
02vqhGf7LTiNpkZja1bYNu/DHvXDnfPI/OQxes6/GfdW6ElHHdj3PjpsQUNWow0TB5RFKUeZH17f
VTI0sb186cgInjNbQ5zzy9BUcEyWd31jefkoP9fjz7l9Q3Rur0tbZdW1D43gjkoJjpoGhe/z4zJI
2aDWCivPYiWJD7I1yVd6Lxl/O2mJmKxdKF8v7/VaDMCv6JCRjhLMBdceo0GhYsmCeRYrSQk/6+Mc
TBuBdC3EnRoR3BfbY1TqGAm1X5EF0epVSk7U1V+a7u3yclb372Q5gteOYzUFfQf1RYk6eDdAwQq7
sQp5q7YF1NvaOMFHSYfMFIJUuCCcH0GAwO+rtVXB+1hW49gDpF9Eyv68foXQpsN82kjLsa+s3Xyn
781ddif9z7gZvnS34fHyzq2ddwrMvBgpxSzQ/XPPYwqxaqIBCZbc/2FFh8SChLqEllh2B+eHJh2q
4Odlg+sb+I9BUTTETjukxxoMqoW2N0f42c32kMGEfNnM+pH+d2EiAAdAgqpM1WLnpu69L028U/+u
ba+HhD1oXSXe1YfLFtd98N+Fqec7WRaGUqv54oPJwcz3ur7L01dN/w/X3sn3EtkQjVwtsq7Cila/
Z/BvlRvggLVr9fTvL/9+cnFbEdiYIJNhUxm9uA3cId5Kr1Y9bknrmK1BjV1k9qFKlTJ6QOO1sV7r
dvLi8a2WdTiMoV++jib4DT9dx13OE4hsFBeBVgDIOV9TQC8bulIsOspdxAM/jw95MLhDp4Cx2PCC
1f07sSV4gWqnkmHU7F+INLYEJ6f2dtnNVgYozlcj3BW5PeV6PWKhQispvinr1yJ4qXUvB60CLzW0
H/GNEhwGmLQVFIfyraRkWYGYlCALx3XFrK/9ITP3h8xUOuaoPSlUBgayLBp/eiTBc13HdrErWp+x
WG2sXlLLzB4RR08Kj9GM8F5Bfrh2oYjeOnmrIcVamvq2DH5bzNMslVHcxtf4Rf1rrO6bgero/vKu
b5lYDv/JsdAyZ6qiVCcVjK2HpMtdP48f8nprCH/1bJysRLjHuFx6O5ox0/Rpe2tYQ0Fqq9zEYwSm
y4hvmFkMXT0ObvWq2BppXU2/4MD+ZxuFq22oS2WihpR4L6njGo/q3v/euG1+Jd9qz9mu3qsvBM+r
rRfsapJwYlW4gIa2i4y+XJasFa6sHurktQiPReghCnr5G64ezX8tie2cOG56O6ixFFKthoXEbdWN
w7/hJWKgsbTCsuoCCymjEWp5UJE30LON4tPWMoQI44xKCVk/n6lX3iwbG6+Xt2n1gwDxJTlUCc9i
apjHcT4aFfx7EXxasuFl4y5O7yX/Ca2gy5ZWhvnUP2hlQG8cXThwzk9Vkipxqi3ylqU9ub522/e/
U58eyoNU0zIt9oN2ZWXfJ/++NJ4oi25YX1so2NxFaIRKnimmPrmehJQnIQ4bnp2Dfixe5qsicfXr
dn837Rj+Kt272mNCV9pom67bhdOTYT7YaOXl309iiW9KeSz58E5zFf6oQ1Tuxr/Q8HgcjS9a0mwE
rrWIQvMMZCEoAh3ar3NjRUF9w170VFRd9sb5Not/jprtGoUX5rd9smva/13e1lWDOsN2MmrW/G3B
oFSSopSUR+G+LW6n5ntjUwYdH0J78GY/+DJn0y5AyPSy0eWPincSSYMNzpDhK+rr56u0qNdYuYKg
ZaKjupNcq/3t1G8lLqtGAPWC+qN+Twvz3Ihjjx0scNTaar05NP58XYXysQnM/eW1rKb/kL46LAca
FnCa53ZqOnhmYi2PwSi9n+rHeYJpq24eqLLvUU86hFX4pFvKyxQ3npP+uGx9Lboss2u8gU3mecU2
o+nMuVk5y9tjzF1pvOuLvy8bWN1Fe6kwcN6XOdrz1SUgFxd6Igp7/nxcSOpLST4EcGxfNrNcyB88
4sSMcGHLWmqjm0qWpFqo5aroPmWHLn7V/4NIvEmP8p/lCIdZKZSh75Db8Xxy2AjC7AQWdgU55S1y
8tVzdWJIuJ0j2ze7cmbfClVGpPqHjlpO+trqj521y4voqrE3WlWrHwp4oUnwAE8i9m/KoXPkuiI8
BsnNNL/L5pVSb7SS10wsUwUIPS3qvuJ9KWkxlWqJGqhD29wa9zkMMu0WYn3No0+NCJeMmcyxHuYY
yUz7STa7Z2erUb1lQQgMmpZnxZQRfSpj4ZF4NNKNT7H6mGVU2li0dBVijxDfEnmKgqHmVDb2N7lA
tfR2Ul+l7mscPiu5F95L91TB56039NoZOrEqvtRCcu0UmgcuyGRGvvCtrS23tHe5dLx8VhfXFc/q
qR0h4AUAMcdcxo5CD/YYqdNzP36rZ+fJnH9lkCi5VvLzssVVx/t3Pw3RJ/JEK5KCwwQJlGdCXKR1
L8kW497W9glukamNGtQ+y+qd45yE7my6leVq4caLfcvM4p0n6URhNYM2WpgpeXGmMG1l5s92uCrl
jV78RwQKz+jTzyREbn1SUksdMGRQ0w+mH7PPB7v3y5d67NwgKT2GbsjktlCCK6eLdhPjLXSDHOqj
wjY6cRA36nIdpr180+bWQ999uewNa8dr6Wg5oGYB8iBZfb6FvlEMIzJnmLCqh2opC5SzG4VQA8Qa
eo8V5bAbS8t3g/E+Bu/0zjcS4ZVPCIqOHjnkj4hli/BVs++ULFK5RGTGPofiGCNIIv9lfHq0Tuey
OzGz/IwTT6HDEeiJhZm2RWurHR9bvfrd5vLu8nauHOczM8Jutt1c9dGi6pw28b3excwIusnzaDn3
deG7yK5sXPUrNyOjb8QBGCVgWRa/XqxIchU3XPWxWb3pKlOs3e/QD47S8IpLId3004mGz4esM5vC
bSzp0mBUrbqErF09v9bJs+tCYufG7Qa78Uqkgv+GtxGgY4WcSdjMsqmzIFoMDVNx7Ozw0M/ZTTUH
G2+SLTPCerSxDqxBxszYHivzKW4Oabjh5MsvFaL8Mle1jCoA9SVjOve+1q/KPEGjzOsHwKjR3qmp
Wrk9KVO71VxdXQ1qrQZT4pxmEVgMLIojtZgaw2HXmVfa2HnpVr1k3Qh4kgWazYSa8GWaTEONzrCp
OgG3StWvk4bI2NZY2NpZWob1oanixQHc6nzTgmBUpaADn6PHytEP6WzEerKr9Gnn9A4Y/JHCaVRs
fKm1lQGogcyP3QNzuPz7SZyIB5OHcRnAsdnasufUWbWznH44RNq8kdisBb5TS0JEmmdGMc2E5YWO
DmmAfgfj5HWQhztumuvLUWltUeoyP8gki8ZkibCoPpX81EkoApejuR/k+FjH5n6qnY3beM3LVQCh
NPGYuEYZ5XzvKihJ0yKiBOQkMHDBG8Uu2rcQqkzx4fKC1vbu1JJw74dSNqM1z4Jy6TCP6IBaP3tn
//khGZz71Iywb4qkygHLxYwxP1oDk5DFp2el/5j4w3wBLPiDlEyapRYtUSpaWf57Qqze+WZ1++HT
0EjBihDiokTRKoY7oa4un4ruegr343i8/ElWeIYokDLta+sIrfPxhc0qxz5L5NhgJWhvpX+Xd9HL
dPNF8tLb8co41LfRtXVDP/dRdfMH5AZunxdt4C35ljVPP/0RwqGKsszphuVHtNPDaLxJXeTJWzxz
WzaE4FePQ82Niw1bP+jB+6CMkH25l3dzLfbRkAc/CIRbh7/s/CiNqZqMSAtQiIznn2UW3vVadpto
8SFlrN6Abc5Wwi0GmrVcYlE2WapzAK3FTMxARWloA9YVMc6jyA8x10aVQYlRB55Z7juVhthG+rIW
MU5NCp+rL9U0KGUiRpVZDyDiPHXIfvWlss8c+9BbW9DdrRUKX06vkTLwTXZ1KkoQk/r4wy+l5jrt
m/eil7/LTlDsgYo+ZAgIbHzQtdYVGFQGwGQ6Rwr/d/5F4z6Mq3Jid4GQHbQoulZM1VP6fN9b7RWX
DdXIeIcS+kvfawcI3/d28EOWgqc03LgMPsZO5qoMEPvMz5NZifXCIUV4NRopMqedgybodVT+Fdvv
5tZ4wLoH/+tNQsiREAAc05L1zpYyHuWSeqFhy/0us6QfY+F/lwvlPjS2OiofF0cQQgZoga4tI3Hi
c3rO1KmUlitouOW1po2JO0de7f++fDzX6pTYYTgUOh7U1kWcHHzOxQhbHMFONe/lxPSm1Nwxe3us
pPg2S763dnZtoLJrBNNVYHS/LptfPTZL/ZDC9UI6JFy0Zt/3NWxEvJmKX22ScVKigxr0ZBI/UK7a
8NzVLT0xJty1miFHftNY1MJU/6U035I5uXaa4GBI/+Uxw5/7Z1lC0IPYq43NmmVNIXLhsn1r5Rbp
uHXVjcVj3Mq7Omxde94Uj9la4fLvJzlfzk+y7QG7YVxeqWntxbDTGejG9k56P04wbibKUwCxqBrL
V37Xvmal+WhFQ+tKbXqsmMpQmPD/D5/433AhYkDRik7roVuODw2DNDw4wc7Udz7du+nnZUurB/XE
krD6waqdQmGszNPHv3TNzdKrlOYXIBF/EXfrN1x39fI8sSaE4GKSYXRb1hVpuitP7z7laSXY8tkt
K0LwCYfEYPJw8SQDxZa9btQuSfDGJ1q9TU6Wsvz7idtordGFDIPwibr2XXPau7Azd73/hhDZXjej
fRT+yFGzufy1NlYmcmW0lWT6yJstNXd1p4eqZzfRsZTajYt5OdTigxVmVl5BzL07lgjyt9KmNJyE
B15gwa4Sm1eIoB//y0r+NaGebx9KPNEYSMSVpg9uYisEzR+++fO8YWb1cJ+sRIiVhdYWdjuxEn0K
ruumvFf6FyW3wfiYG/6w1tIFLasz3II02EdmJd1pG0kLHZLPoHPH0Z2Nl5QJE+3N0t/H+dD5jwbT
4DratN2+2ZLY27Qu7GdIWt7oNQtVKaQV+rMZ3oS2N5S3ar1Pu58mv6RG6sjrVSCCw/7yx1wNIidL
F3a5sYaqq5eCQBHVvC692TwGUbcLsq+54+pb9MFr5diznRbupCAIy2WSiIg9Pxg9NDWxa/THOapJ
31406SVVd2O8gT1YdaQFC70cCEiUlpN5ctzhtRhkp8Bm6YfXed27Jg3r3JaOHUu8vJur9ztkrRDw
MDzNkO+5qX4ysslXKQ0YYQ8kUdlLnX5MecjM+ju55acTQhUml8VhGUmVIWI8tzYVgW5IOlN/PEUa
t07Sv9vK6T01gKp7Vo2vl9e2WnAm/UTyC/FUVRZrYUHh2I1sYA7go35skvKubapiZ7TBeN3Hk3ns
TO0XXOgN8+lobWgjHHylP79mUCFtxIaP+0wqzDAnQ/gavWYxmA5FrXUgCpmltoe9OqbXppPswkZ3
U+17MOobMfVj6D63JhzQuVf7OK6x1s7KrlLVfWo9VeOni5mLERQBgAQsVWHBS9UwGQPLieBgyYZf
C9Pbk231X4u4LTaKPSurwVno1EMUtehfCF5j6FI4kganniP91TiB26FnsqXp+fGG1RYYBUPuzAtS
3F6+38mRU7pxSJk145ibP1P/ek4hq7uuLXSFk9ui+Da+XXbNtSWB+2F6lIoLFUfhQpdbmTJcAKtM
Mu0l+8qwX+fPo6RglPnXhIjDKtUBMooSE3V1nwbfK3MvfV77RLXISnRCB0eMMvD5pqlZq40k7Azx
ps6N3lWeXln36WaFYiUG07tetmrBD8HJLexWGwc99Gw9bYDoxc5/lP1zMe6GqfdAXob5voHHgpbf
5S/0MQYvzOPw/SxjKZBBCd4t2WoYFT42Y5jAm9fIrt3CvC4G///TzvI7ThzPUrs4kHOaYpPltd3r
lP8/0r5rV24c2PaLBCiHV0rqtHMOL4K3PVs5kKLi158lH5xxN1u3Cc8dDObBHnSJZLFIVq1aa+PM
d8x8+/8bjeDeTTZYduJiNBZEuRMXCpnak6kC2/J82c6KX2PWEHPRdaB6oI49HQ1Nk5qrfBlN8TT0
D5V6R83tZRPLp57eF5eF+WNCOJATq5k9bzExOl+xs9dYENcAJH3Psjre+cUU+1PVwfJjg/AGm+V0
LLzlljItzRtj8xAz71F1O0nVadUCBLbQeQ+6bGSnTi0YWpZEaYSSWscgB/VmGn99j8AIUFsAaQKS
FCienP5+lzRTO/4unzkvrbExQPOZR3cV9BcvL8naXjm2I7yB9LEC3HVA8toug7goSOy8xAXKuaZk
PGvzheIxyrfI/FqoUgvj4XiNNDZyywwsR/U/xaBLzs3fmWPBuQCSxkmjgZoQDwbBf23FadSxx2uu
uUZP1P5Th/pZQMPos91OYUlU8nqjH4yNFaLjdCZvJbod+kMcIFdAkA0BTvsHSAeAFJm2sjfMilIN
EhZYRBMt5kuFRQhIDP2R1VThOdZZDWnHZ7WLSAIZeLSxEFbfeN63aWcP3Og2efag9u0O1dPnTjcC
VWO+HdcIX1T2+F3Zi8jtga4URw1oUcXtzroiatEQjyeiXVxFc3fFUm1rUGszYVtOswwasWYODPPY
lfZy7oj34rou8nxw4GcMxGUfkxPlLilnCFhBQ65oC5JNmjn4WUetXaWU6Fo1zR6kgaMzHGIa96HX
zYVLoAz8m3TABWxYzfr2JUJu+N6qe1OmtLMSDXEEgwkAME2k18Wy4lQbMzeUAdRS824y39TsmslA
UasmED5sFZSFAEwKWzzpdY3NDk75fgQH0H7Kr3Gfvry7145fNEr9sSFs78nSaNy2sOGx9/nTxOoC
rWv9o6efXf9QxIxYXSmxuT4sA6F3YdkwRGenDe/AIg3OOIvt4/g7tULT+HF5WOfvSDgtqM3/z4Rw
8EagKimx6CDBi8JB2eXfrRVk1e3shXr7Hy6wx6aERfKmGKxpHUx5LoKjthvST1T5Lg9nZW+cDEdY
pLybhlZTYYOmE0mhium8Tm5JPO3KkEXJlXB/Yko4tjSHskhrYGqof2rKoWi/G4jBxNu/HhCu+uCb
QKEPoEXxeRHNfYQKL2LLhNIFiXI1UObx4Kb19ajwX1XaSVxuzc1hEHFfNxfqyrPHqZM4Y+wuWQ2F
gWa3VYMBtPpgggiceQoY9ZDpLyFeDsVCM5eFtuXoEg8e0I5CBgLOjmuncLShGb5Vuhnv8LH3Ajao
O0X1No6Knh5wDiud8TKnA97naOzRn/sm/us+cgMUymDhxRcAYyvW4yrcIWb0YeN6GH8NiUv0Vpax
WvEZPHt/QwJAHohYdXp0F308UqOPUMmMQjPZU+1qrMJORuC6uobHZoSHL6g0FFVhmEb1tdHD+MX4
Uj+mAIUTMyYykaSVGHUyJOGuMFaJxq0Ytnpnz8ACn9I7zw0vb4KVVNuSLsDJCrrshf5t+Yij50HL
5nRmLUAilTVucnR1kjj2NN/h2rTlXp6TyoICRFHnMdJQfLwF4BzFBG2wDm3ZPfR8nmRftEyh4Kk4
fcFJgSwfqKlE6PqcDVD87HAaTDQPURoiqLqRqOuvHGr7kc52jtfcgpRsC/Kim8SJHxIqwTOvhDrU
/FGuBmkj/iseq0YaDRC3yRb64W9gGsDvcxupyn3nDUBNjIFkBdZ2JrYkaEWRbtWxRU5XwOhbAOyW
fGOjRQYozNtrLzKcMKE1/ehTO9vgxXPH49m5hSbOTeYqTpDNuWSD/l5nYdYt+ICOsIT4BLT46VdE
lpuMfZQg2dLYAwdBcWmofmyX5rPiZXrA847FBA0FVXIFNDk2WZrlAExplTbvHSdjz6ORdzPhimP+
cPvYCHLFgCgTBMXyg0qnKgnzGb9EWm63z7WXakETNQkDIzG0WuPZLl90m+MU5rX2rHJT+aZVS7de
puivVhTRXcGnEhJ45nydpGYJNEQUJSQu3eK+i9kog0yfbz0QsUNhCjOBlBBUyk5nQ00dtZ+0FFtP
nwMFb/Jx/IxmWUOrzMryHDnae5FXlVZTwEpqXCXZUzcAYDlJTp3zuIiR4NhBh5KLDKVIL9ywso5m
DzYoqN1mkFwgBQlkbIJyy2U/Pt80p4bE+4FX8UhzYGjU0duo/IzpjWeEMyO031y2tBz/p65q2hrS
dAaUb5ATEh8FStQV3uwgZKEcZlV3fRpw56mvb7FV8jpwSkkacuUeZ0H/AXSxy1sdMn+nq5SPqJDo
fQVWax2kErpzX1k/OWAlucZI5xqbUdZas1KRR+SB9y2vkAUtKljMetscOgdp5W4KPffBiIOqe6uc
56T/0XkPKYplOG/aWPLIPvdGWIWngHgYLO9It52OE7SHk+UUqKoMCd+NWoQbSn5nM1Myneujcz0P
WCAA0tC3d2onA2qZDUuOvo4gy1h+tRPAxFezR+IRMKRQdw49qGwa7a+9BsPzoASA5zegHGIfjGty
J7JLJHlt/jJ3T2NziLNrrpBceVHZTpMld1ZqA+i6BPUQBCpAaQwM4ekwu7prSjQOICHPX8o+GA1f
zYMoDaG54mTvYCONYdW+dZvt5d2xksM4sSvsQ+gOVcrgYpxuy7epM+6GSdZBt3z66QbE0JBUwmQC
M3JWUWV84HpRYQXBVtW0ezrsJgoNM9uvofB6eTRrTnlsSrhv5XUMoD/e5b4bczwB7J0LcSi1LCTO
IRuREO/jDBQTLIGZCCxEzXg/5u9eCcq76Rc00iVDWosngE+jsOEhoECj9NQxlkp7Ww0QwhjRFus9
eplHPOuBRU8dpGptWZFdX/OHRUMBsleoQNhiMNGo0lMGklGovpCZQ560edJBCZ2FkABoo1eQRynm
TRf/mGq/dHcGnqkN5EsboCa2bn+lmr+YQknZPBXzrrKDtCofL6/w2tQff5/grzZtIeEe4+KRokFe
Jf20Yc6D0X7xVHLF+V3GEd0W4RTcREjvIcQJgcdgUJVILMwEwwkFIudiAiKN0IQRnj9QewoSzSA5
r8KiRmQvPhvjqo78gv60jEM+vlbuSOzRV+2HMZacnau38ONPE9y80xsDECtMAi2vJrXE5IfIpbMs
MLznrNyAvLvPd7UCgusyqP5DIQeUGjAPiLitn4ElKUWWGKn7wp8T1UcFlUSmP8hAQOeHtnFiZLmn
HN118rbxKnBI4HTRPjgnFt865cZIngdrV0Z3ugyNufzc2VofjWnxuiNzlE5WnE4wZ1uZ79rENG5H
EBN4smfnmvciAQkxPhCBOkBXndrpJgX0ejWirZGDcTTbs/kxwbPF1H4UMvLDlbiB4/J36xQA/ahQ
nJoC90kGsR6YSrMnG0mx0mEkru9ijeSGj+b7y9tyZb1OrAnrNWR6XChLTTTP9pCZAY1QglYqk9gg
RTY/DRCTgFXmssmVWH9iUlizDFwzldXDpM6MUOVdMNQ3qswxVhbsxIgQbuYhyyKQxuPsGkpCiwPu
wZhW4rKgp5Kbjr66YthPyPijNgKoxemKlVVmFua0zGHxlI77Ib3llQFChMCKQ+iip5npJ/2vtvqV
2tfRvHMMFgzgsjfUjdv5gNXyeMOiItC6EM3k/lh0JOk3uFHk0KdJ7gbv7w9BlMH/fK4wNYiPXaWn
+H0GfKAHpLTGtg79GhQ3dH5dXuoV5lVklI9sCSk+5qIteV5uKRH9qq2gVd5S1I88TvJkr04hSzeN
ce1poV7fcwg3QYKP6o+e9V6UybaRHUFr4ffoa3RVADS3ahENqoqv8TDNgFfFN1bvWzmkjvq9XcUk
Gt47Nm4t674qg2H8DyXaY/yBWKxXkBNox+VqGtH70XsGWyFYtQ5jIjkAV/fXEcxBGKUyR4rXpjBT
te8pG4K42VVUJjm0FjeOszdC3GgAlAY/C7I3hrvvp3/s/lk3UHo+gICsdjepupU40kr2BD2feAyi
PghlG7Gg1ntzMg4apBk6lvpdAjXoF6cOi+gwmjMZvTcoqOgcVxxJrPq9JsIBg9YgSMIgYaIvXQan
e9spFSjq1DagP6R97X6UofFlBMmvGig1ku5B4Rr/Skj9xm/cKxkf38o6wjR6acDMAdYTEa6SM04j
B9CRperjukHJt/0YXp7WlVVEu53mQE0HSpHgdDkdXVM6zUhTEOLbNAUd88ZWt5CgQ9mMWGmAWJTJ
IDgr5/Wxwd9516Pz2tYrpjWLqpNhQtE7awB138/ddWZI8uBrc3c0MLHC26ugqDBLD+8JJfZdB8mk
kbSyPSAzItzmnKazqgqR20/QIulFvuG9DUzScrdyjoFUBLCoBbICTxDOltxW5tLI4X+oZ163decb
NLviA7QDl65uqa7FylF2Yk44G8ALZsSKCp8r9F85TQlY+UihhNQ9QAJC2isusya4H7M6AI8qWNPt
gGU/0HBCTLYb88DSH/Lu+7KvrxzTi+oiMsaAfy1SFsJUOlbhUc7j3L9CUX7bb4rnejsd2L6FgLzn
Ky+pb97F12jZvFU+AdIJm212HSDgQBL27wVgTz9FmGZIs9pV5yhg0WgpHhsHbvYESnSXB3y+12AE
xXQkBFFYBzvN6ea25hKVoBHj1VHSNruAKhApdh4dZX/ZznkQgR0D2E8UvVCmFq8/2RzXapPCjqZ9
506INNZM3/QqIz349JzBTyzJAWcsG+s0KJ9aFKYP7+pMiyJYNO4+oXv83oZP2R6KPeHzT4/M7+nj
z7INU7/1wU3YcGIG6XVDikP9FG/m0AiR2tvKCizn+/T0kwRXLtSh1qZymewoZNWu9w4t//CsoOLB
5dleKU0dW4LWxumyAqPTQMQElmboCiHJG0Vg2OVRfKMZWbZJvdLCzYnVv8zEjh8TzU2gDuXlz5Kv
WHWufxf9TGlOnbR4GMAWCOl3hldDmPheyL8KldxDaJjQIMW2uVJ2Murf1Wk2F9Ed8OBa52yGzGNG
qSL7DJm+Fp0Khf7gOh+jFVAmOUFWvfrI0jIBRydVaWUqq5Y8dz40gQegArWJCoR8be6S4a03H0wu
qe6vTumRRSE+uWYEzg4DFg1nWw/hrDsoR9xFzX+oRMGD/lQ9RLiYOSbVOC31CNWBroVvaS3pe3CH
qoR135H5qKbPo3eLdprLPrO+dn+KLYLjRrGaxXa1jE8DRR34J5V72wsrL1QHyYvs/GA+GaBYBNdi
BpKYGpYUM7SKm2G+16b3y4NZ34Z/JlGUe9MUpXG6JEEvyMIiVIclktl8bkMvSgHsf+kzokz7Xsbq
sjIyG3KaSOAjwYX8luAjWWLEvZunuNtn1452X1jv5d/fOJA9PDIhBFcIu9nZMCFHlVf3XL9n/Qut
/Xm60ztJGF9JWZ5aEmLmSIFEQokQD9H3/IfpM8hWkP419odNfG3cEjr4Jkl+HHDnuWsPRka+v9XP
QpL/+I2/Fc4SJEtRAMQ5CWC9WBifQK22MMXhgqURoyPm1j2oP2hB8td6W1xVILY8jN9ju9ElL4uV
3XBiV4gvtEOS0ulh143uC/Upo77r+iYCejbt/t5VT0wJTgPsmus0NubZLb658m7/kwx+3YABv7vR
6KuW3cRRJxndSiw7MSk4UaGYJhjpMTqkkwbtfVa3zLuuZLWe5VcurZ3gQP2Ut/PkYmCe9mvqfxhK
EHmPNHks0l2kS2LK6ohAzbhg8JYcqlA6ULuhTYYBmUYTiYIeVbm09ePi2ugkq7W6w4/smKfnTj70
upFz2InnO90Koua5l91Vlp8Qpw0OjwiCpCUgCYI/VNxNaj0C3D7SgeZUvw1ZpnndAIgXwSsJAJT4
rDRcZAecGW3/sQbS8Fx/mq1a8i5aNQEk5FKZArBLBFnliQZZM6A1EaV+1c2jjfa1y7tmbb0XqOX/
GVjuoEfnf8I1fZyrEsjB8kFFMV3P75ziMZFd59aW+9iM4FYsoz1OKowjafdz9epQkkUSj1qLNMcm
BI9K4jZOxhwjcetXJf3w6tBVkICbclLISFpXV8W2cD8zQPVwJnzt5uagtSrqa1Z6bfLGb0sqWRaZ
BWEwOS4rdb1UlTmOBOSBGktyC1tdkKMhLH9/tO6MN8jheYABKMlLaj4bE4jVB8mKrNpAt9PSdYmk
n1gajKO5ovmIEnw93ilK4NbXRvl92X1Xrq8LFdC/Jhb3PhpGweI2NxuYaKZb7pLOCyBB3jc3VNl1
DQ0qR9YAuBaLwTGO9n6I1aMJQZg3oBsg/mkg65hMG2q3gV7jyTUFin2N+EyBaL88vlWnPjInjI9b
XgIGLJhz2fWg7VLn1TGCie0aGaJyfa3+jEsIlkPvgh5thqFu/LSzLQXk1pS43OpYUMRaeieXSrFw
jLnUK9EIg4S80TwPzUua7M0YULynLJPcuCSGROU12g1dWVIEfnXa9eUzbq1F4/fAZdmSBovVSfsz
IkdIPcQQouIaAG++nbwpRU3QOB16MqbQ1Qi9qCeCIwqdNaLHqUDbZ+B9gYsbxEQ7H3MDtUMru+SG
uBpxjswInqbxLNOSGGZ09UFR3qkSXPbktZfEQoiBJV7UKHCxP92qdWZnVbQABehchlRJrtwsD4xU
32nJcKUOt2NVAUuiV5RUXitBe6+URJAlsIBRB5U8iuUi7j+rjNRx+YxQdKtdlVukfANVISjcbo2R
RCGQZKPE5O+GQfH6cWxyiSRHoQmRogMBIEzq22qfPj5X+7gl2pvn06D5RvZgm9xqD9qn4SsBU4jy
6/J0r3kNhBWhII8+TfwrzDaHNgAUKrHZRveuzgtiZbtBAeZrf9nM2g4ADmO5PyAz64oUsAnvjbl1
sQNqbatH//TT3eTI8s8rECss3h8jIuMrhG06sBDBSNf4gNAEunsTOR+ms/UsX0M9t3rMvG0rk1Nc
2xDHVsXNPRko2i5W2+oq5TVp/r7JEMOCgizWCFSKwM+cOgjT+7mZG2wIPip255tO1m4NdJdTKOzk
NsiaO9UrJbtw7bw0gJwEYylA6miuPrU5GrOGEglsRhyCawTd1Rl0nRuFQtGOu1tr0PWgaZv0RuER
cntT+deipubJoE0hO4ICcpu7y6Bp/aN09tT96LrNZZ9cjzR/JlbMi9ChB6vjDBuavU9ajQzMAvjk
vuD3M1LEbRTUSqjq4WWra4fOIuyzcKzh8STiKotCcY2ugFETV6nCCCk2XeQVRCle9UpysVrd3EuF
EBl+ZPnVZVcehRa1NLre8zqUzFgazFkVxgqnJIHScwOJFMkVZHWLHxkTDoa5ropopGhfUZv7yQz4
8JK7khVbnTsP/AboqQC7vEh8pcSJU1TFgAWjFVh7FOK4P/CwBgYPHZiJJRnQ6h74Y80TXJDalAMD
gwFNqfmUuB8ze4+9+aGs1Cu1cnFXQJeAKQMZnjuliz7JpScb9x8A48VImaoJOlbqhoEYoxjRccSR
MZiUazdN/8kTMOo7CfKvqlqF6G6OA+oM7Puyg56tIz4APwAdOQDA0a0pOE09jXpTcHyARpEFxf8M
RrVp+IqUtg8vWzq7I/+2BIAeohoueyJGb6HgyrhJme+Z0VtV9L3v0awJuQHaW6irmyBwJ8xyJkls
O/Miwaxw4GZgjosMDWYpGMHNPkydwMQmTKqIxDLQ9tnhINgSYnfFGIRvFExm2jrQ/8aCNpI9vr5c
/07iGR8BA/9dBjt+6t7aYNcahiuWf11eqLM4cjoKsfTu4oCZI44Zi6vvFJeQNIFWvBrfcdpL7v5n
e26xtBQlQRmB5JLYMVXrAK91JkaTQ8DB6UZw66Gb1Hudjclv0/y+ZA2ZWirJnsisCqFLtdPEiswW
HpEdhkINGvsaEjJk0gBWLcGMvEl4+behTBjo4qTHoTkZHBWshcw3e5yktUZSrXvKKxqolgKslKzN
eXUFj+ZV8Pm0Yz10IGCusCZiRHu7f6Dt5BuyvtlVO3jEL4JlS9JcGBZonittmjoger36Kokc3+rL
UEGktCtZcmV1Gx+ZEoYEEWSvt3qOONVC7vOHPe7SfAQFWuUzW0bNtG4LpBWgxQXaRmTK6HR3aMoK
G8AyOpdM9Q8nKQ5U15MAFDg7Zkq1hc7wPYt7LCwZ/2vQEM4ey1G6qlcRN6AAtFcb8wAR9Ks2VvdV
984TeodUJgHl2zUtVWyTYn95v6/GlIXHz3VcMLeIgZmORR0VFKtYKE2QUYNE81dkRZI4vOorR1aE
BaxLve54BitqkgZK1+/VJNt0eU0KaXp09VSF3C74eR3cbM5oR9y2GVhcwpbCQ70vglwH23kR6HHQ
gMbbRZdfjFezTI52dR4tC1cvdENgOYXor3c2LYthQFyZos1oAyOFonRgK1ySjF+NX3/siA+fKUGv
Vqn0DHhYD3fKz7YKh6ojPRSSIRhosZ/ow/svZ/eRSeHVM7oArSoGTBZYMC8JcF73pd/Sz0yriGpL
AvTiCidv5GU7HFnTT6Pl7DYQRnQxkeZA9OgpVh5t7ybBrQxXWhkbhmwyhafPYFe2WamwZfc0nJUA
1DF8xmXktep9OmpBLk3eySwul4ijsyBvlIVlHBY10Gxzqw8yLw4HUEzF2NngCnwp0vEO+jm/Lu/y
1bvJ0aQu3ntkFj2Mae/WMLu06wCHGSSm7Ap9DnhdFg5XSVMHpxVaZ4TJ1CtoLTjphNuJcp30r4y+
8/YKkBhN32XIg1W70tzMM15A2YOrJgT8U6N15XR7o/FZnPqXB7y6HY8+RphnlpZtPxUYcG8/lmgy
Q3IUhDsSI6uzemREmNXCAHn1QDHiPD8YbAzpJKuRrMZNCFguzHJ4B4npcgdLVfB+RizDFGpAUpsR
USviApHxH+bryNDyIUcOkptG1GToEAK4k5O6z/zYeNVsSew6XxRTxT8LmM9deIGEQMIKTS/Az49A
Ao4RpU+3dWduavRiXx7L+bKcmhEiiOKksZEbWHtX13uQ/qlROKVc1qxwvjSnVgR3V6A7ynuOwbiz
HpTZKytSQqOvwfq8PJp1O+DQgo4bbglio647NlZW2Lj7mNzeaq65Y57TEGPg28HWZUQl5+EJg0Lf
29IOisyyyGWou/ncgCgOaoJwg2R6MtBa4gQJwMVWFuLtgV0rcbzVxTqyKCxWmRh2HhcqzjN7vnVa
dCp58cPlGVx1u4Uc9X8ZbzzBt3tnhMDahEEpRvFVVYP5lptOtI1y769bLyCUiK2KHCtIMNBOK1yJ
iwb8GtpkgpM4rw96suu5cWu2OqEfYEG6PKhzEdTFFtovwf4OzbMzjHTX1nruljaujZOvvW/Up5Ho
D7XfXIHaOgcMbXiP/e5Lk/WN/05Bnp7Pp3aFBdPwNHMn22K+Q57dQ3E937fhfNdvHjS/wJ91pNp2
+GMHvfTk2QpHv39rt0roBlbIQr7LXjUfcLLA8+vrOuDh8Gb8ujwz+vIFl75Q2JlopmQdus3whXfJ
Nnlu3kA14LuBF+ILrppwANfUfABDx2NFDsnWIL0lCUDnV5jTKVp8/iiYziptu27EB6Dhj7E3zX5G
Stos7ycDJ4XEuVeuu6fGhEMoVfW4VmYY09FHY94YFjJ/KVHByM82UfPEUMloJCHp/Il0alLYUNPQ
Z1WawvUWKjyjA/GoA6xDTfpo58hOwLW5RNFCRTcY9i+q06dzGatu1NeKgy1Vk1Ex0PAQkamn/hz3
QceuZJIU54UFbKtje4J7V6ljQqIT9qr8hYNbVL0tm0+8/nyvvlEmwBKXzqXWCy777FrcRS4QMix4
OaBxVggcYzMqSV6ggIfbX5TtldQjRRxqiUdykJyrL66MRnYtJqJzG6hw9PajL2H5oCMX9VII208U
Bnm+GdinU7+OkWQfnhfYMJVHNsR0FbX0RudMwcnF2NNczUHX/ejz9NMsUbGctHutMa8aqwhUd4CU
Uwz6jDeoq0j24nmXuvAVggNlRZrgMzDSYWj8xvqiUfVQjvVGg7xXqr/OQ4ynzLWipFvWd2A6KyRF
v7XNcjwLgkPltWaVXoVZsCF6Qxv0fZhvs3ZtZffOKClyr3nRsSkh8NVV31CnxVBVZDtZg+ZJJzC6
X0aL7hY/b3dO/1+Cz7FFIdLVlpE57QyL+fSc0e1Y+nFdElAABrx/aZ04RL8tU/8+03rqWELIGyFF
bM6L1dF5qU1QVsvuXLKJFAKcW2pW2zYw0FYzOFigka0MqIlVKZRd6tAwotdKqchcWY+Xw8BasDue
TiEMKG3UNOiLRRgwemKNT2bOicMdv0n+yQDz//uszDKPyJEsnZsoUwn+MnMUowuQPflx+T3wHskY
1NmDUnu5PKr1WPPHjOAkOo16zVl2AJ+zXdRONyY3UWyTNaOuXZSPRyN4hZXyWG0NmFHbxwpEM7Nj
bKrGd8CHf3k8/4+Q8mdAgnsYNJqyWIElljRoWuWhlb7Zc6A7WwPa0dZmecJb6DUPgEAkEttLuBIv
N4vKHsrrv0lMhHDmjq1Wz2bc+kNhDf+UuTluF+HYfdU4bgft4Kh/VBqzfZt7kwY96+qDaTVDyLJS
2Vz+lNXApuko8gNRj/rV4sxHR4hR2F3qsKT1y94Mkuy5gfYqXgmmGTqppFTwuxZwNuojW8JxFY1W
n+YtRu2wLkiHGTZhbM5eKNRcmPdRGlOAYV5xK99S3f5wmoSooGDvx+Fa7b8Vt9zA/feF+tPTEqDw
PWA8lG2WRo+Uoamsrf3Ck+EgZPMj7C4laXJoMuCbFfWfsdoPbNMoVzWSuKrsLSCzJGwwzzONLClh
yfViv3bCqnmu1feYJmEN2erLq74aGo9WQthlMRJYZtdg1atiwxmkfX1o/PmV3ZDSSn2le9PS18sW
V2+4INb719GE7Ybbi+LMNrab5Wwza690oWqCKxZUaWhp7x68CfklGQZ2/fJyZFQIxR6N0o47mFOj
eUC3A1Gtq6J9K2YtbLV4UzFOuiVl+DC5hHmHfJJsrnNw/nJtWTp9UByG/JPYfUuB+nBaDqS1pV3j
wPMHGwj9ZDdnt9jmDft0gRzqx0dt9O3hefAOtvrmSIlc9HXP+vMVwtSb+dQ1g46vcO7u7A9o62xZ
kO2hO6AS0+e4vZEhUPe1/7MhCflGuVDd5IGyKUIvmD8uu8Hq2Xg0IcKCaHTuGSJO6wMZkxN9+EQS
IyVGNQWdSveW2QZjJwU6rL4lj5dBCHIFqAIBF4FVUFiSapMk5J9P7zYl0a8Ez0hoc2ACOLEJuAQg
srRXdn9P1CY4ghD6Ur3M6yLBF+SMQBcQ3FVB3YySY+W8r/DUigiAqJEAzwoLVtRtW4bdTt+mxN5/
saD8sojxa/LjsHmLFOIG6b469CEn4Cv9MB5/an66qfcgPQnyQL4JJYsu5qO6lhtuv3xW0+VOC043
iIXhqt7uIsDgfZ4oNjg7Zt24A2CwGnwHxF6HtkuhtgfKi+4fU8tME4Tdk/cFyebsqm8170blpctJ
XHnm9DCPEf+o+5xeA7MZASbsWO0jCAa6zZRkUH3Rh9wLanCxhTwdlY7wpvHAUZHQKA7BzEfBsGXx
Xen0INJxKHKzVNEeRrWzn5CDSJGydRxzFyWN+1a2Q3TIWTzFBAz4XYCNhby3Mcy3ACQX20wZgVer
2jpsIxBUo8YU3ZRQ0wqQYgYPdMn4S1FPwyGyvQT8c7QuCLBiw43XtNV9Da28Hx6SrjdlNzdoPwRC
HfJ0SYniEG8c+tZCISUsqGdtKhDDkzFVwH/TtMZHCtbD+xoOXgbeGDeoRs9VMPMyeVbA0UagPufe
86KfoAZusq4l9jxrO964Fvgb+GT/VDGBVwmNK/ApOp2KBiavUQ1CvWTcgRo82ltK4QwI1pQfOs9j
r+7cT8+W69J7dxyTu1aN8wOYebQ9Bb1IWAy9+p1SHeoENVM/eq57+75K8IuRy8pNMzl0QkOWxvcM
JalDnJvqgxoN4GJEjcp96dWe3yR0spuAUrX6Fc2OsokSu4sWZSRjp7llAwbyuGDmoQPTtU30hHvV
BgktsyMsiqwSJae8GwmKQvpE3EzXHqexjR/MSAeTY90U0W3r2fo9nutgC7CpW346LI5aUmcxRJVb
hylgx6aOt1PNyrxXo5wfktJQbjwA7LjfqG4WMjuavu3WNv0aOC2+vRwmfyfRz69K/4ZsT3hvmjPy
hbmKLaPfpI+4EX5mwX1+iIKfUHnd6nf1Pg3ehitnP20Sosiyg+cIVyGOCJeeMmlrr1/ipbv96pBa
2yVP4NCcHyqif8yhG2YPYF5xrp276Bag0ITIpDhXryceOldsdMYAVijYnwpsazPOMXpem4RP9MY2
ZzeMuuFHmbk/c9ZdOxUWzaqn/eWJX80cIXmDFpBF/R24v9P7cEoNp2zGsvULrd1ERgt5Jdf7kSfU
3DCjx/lgK7h6KkjOqgX4BRQN6aS6riTphuVEPlv+o68QTmyHs9pVUf3yUZm6jZRxayr7udzSbAgu
j3f1anBkSDiPezA7KiixtX5HOyR9u7wnTRZdW6ry0aUuAZBVckat3gPB3w+4uAkulDNaRaXIPWs0
s9bnw5WBc2dyA+Y8aYjNPMYDJ+jHm8wJ/36U0A9dRK1xGcRD+XRRTT7pXTHBpsq+KgenvfVmM4u4
3Zslw9Osjw/5OLRiguDZFZ/jQDyqvGWYUVt9BlOkMV6hgxenTuACsuaYmxS95ZomGeDilaK/WHjC
ATYKskNLLFn0Xho3Pa9aBKMKLPTZVcLTsMEj/fI8rpoBMBVtHr/leoR9GXdTSfsI1+l63rHcI7Zy
o/PvyzaWZ87ZUI5sCM8gvIBBnqPDRuw0dKMx3u9pHkeSCVvbYOAZ/Hcky0iPnr3RNBkd1WClH6DQ
llMygMdu0APwV0ueWusOAcpioHMgBnPGh5baVZMpCkxZAwvnAZdtnCEunX3a1nuLchvMGSVJ0P1h
NoZsu62tGPojoIcAiWF06AjjxBs5hlgCb30PcAhotaWgxkEL9u7ymq3F64WV+f+GKISrWfPyjg54
TuYK2uamwJjydyCpXzKl+NQibPICbJVcVqdbn1kTjHYAlS0VNOFSbeV4M0CHDvdKtgMlda5te29j
6v6s+/Y8EqoRpywl8WttQgHB8MBbsfQu/H5rHTmOCSY9iLxgqJ7xaMFfyonYhuQQWrUB2Boo/wEo
Rqn91DlBsTV7dYNxFXZ8RfWt3je7pvnn8pqtnnTWkRVho2Xc/R/SvqvHcR3o8hcJkKhEvUqybLft
zvlFmNTKWVT69XvUu/uNTGtNzF3gYl4u0GVSDMWqE+q07RElAhtRGaECVSSPlT/cNRp1FL/unKyu
Xa3rXcDsn606FxGH1u6e5Q/g1qZfgnpSZMgy2mR8NwYU4abol6SWO5kBRgxixvUBr275xXi5Rapn
Sgf+AMabh9u2e42GtzZ67UT05xUADcqXML8EjRBa6VCdPf94fhZmSsGQu0ws+T3J9DfskTe6mdhq
Exw77RdUTu0Ihuk2U6MbjWQ2zZLIzqumh+pjGEPV9XdJlVMUwXqhFeUVay+xxY+jHEoxB0MkCnxM
eT/ZVXSY6JYVjqU3TizHbi0yF15fx5BAgrcIKPo8J4XAnNMP5qnI6WiXuQI6VLHX8lwASFk9fSDc
83/DcAt50KDyTzWEibu3trxjU+yOmkdTCs9xmKiidtxsri8l0cC4lTu2il+FHSLK2eS0NEhtCuhx
0Q4itrAoELdmg9AoNaWZZ9B8SfTbIeiRnol4iKvzB4jlDOoHApinb8JapIyUBsmmD/BLk7z18W0w
xm7j/4CVGC4ou8FT7PoEru5FyLVRKC6pqDpzCVlaMmaAvI+zR/doRbd9s9Ws08hEAgur8wdMLMwR
AMzFBXW+GRMkflORII4O7PSk7UNU/piUbK6PZvUgW0ThvlJGZ5f7CRNY6eUxh0GQF7TSh9nSySaE
PRRBbAgiXlrb44W2vNe5kAMsL3qj6PBCk361sC+AQhxaaNSvHElB00m1kVPDsEWONyT8DKrB1gtT
APFc+4bLn8A9HQY1TNM4xE8wq8yVQ91LtMdRG+5r9nB9ei+fozO1bMHr4VZLndNKSyewiKY7OXSC
xxnXCYGTW2sz3UZOtA+erS2QErio3HDj3xZ7UQlrPkHOclLuB3Cv8TSoJBIo+AEZxKlnYngn0hZa
0Wk8HyN355uSnElDDO7S4Cme/hQ+h6HbudpNtS0PsCubQse8cYIP+b224YvjXZ/hiwX8PT54w2Kf
ABTC8+qyDIeKESK4Fn+pk2RPva3qtpW/6KJ8VBSJm0mI8w1hM3POmAxjFpSiLEeNHroO6o0f/2VM
8DGdScGzjsf51m+hoK22xgBtFeijmu1tXTkdfYaEfufXgszi4pTB9KHhi2RQBV0W8I/zUAYqT5Ga
zesTxsgJ+nQVg94Geb0+oMuGJReG2/NRCPgoqRFG2vmn4ocEt95Hrd4kx97VUYizM1GCfbHDvwNC
9Bxeo/rsY3E+rkLWgaxWRqhhmD9i9WuA9Hrl3zUirPjamsC7HAa6MLFRLiyRWMP6oA7xpQLpyIK9
TG7T/kCKB2YIEE+XKe88oEUkbvXJ8DljYTuvCaXcTrV1iFtI+aq56lqkZK7SASpUVFsCS+KhaX6X
+vv1T7g6oRghTPCgLQMu4vmEsppOU2vNE1oj25M0N6g2LdiQwdf1OKsLchFnTgMXjxQqSSn0SWXM
KD3E+kGLPakR3ODflBL+TNQWMbj9lSnj1DcKWPDyg/Gg7MMOwMXmD/RS2p3x1Jqu9OIH9uSAKOKK
9H8uEpbvz/g/08hzbZLBKNUwwjQO3dtowbll2MXDaAfq1wgtQTLeyqrggbv64cCshNAACsMA959P
qElH0is+JjSDLiE6pYbyFY5uQESA99WtAGE0Ch1uee4ansfJxoiRWMcCTVBgiX+U0bPUb5ryThcl
RqsDmmVOMB6Q1PkTP2VBg7SEYCek0t6ov6jV/bLSCAUyEVVPFInbc3XqR6NfI1JPHizqadmb2pgO
NPZFKdHqqlgMibtBoaUCgXNfwZAqepq6wlaBbezy+KVstMc6YcdIxhMzfCYlKiHhPcDTthRNm55+
aFD4GEsUZ4wIyQxAnl24v74hRZPAPVFYqleGVuG3KZXbWJtSO8khXkOP16NcvO7mfQGU5awxbeDe
41ZPUFk9UTpoTNPhM2VfoOcCUiJXN2Pp9L+vh7rsbHOxuM8aZrgHoU4BEYVN/g4hjDtIviMbdYPW
RTqGxNPxY6f4KTInXMvENJiEIJtXYVPOeyppY6z0NJk3yHBXKHdNKyLArH6pRQDuSyWqVI4J+HRO
ZaRurB5BBkkr1etEiNjVI3oRh8sZTFJ0mcEQR48+o2yydeVBEbGAV0+TRYx5rItrAL63cFafY4ws
s+PkfSgDJwFyJmaPVCQ3ujpvwDJpBsTGNVAczmP1QQcljxGxwPcNEaoBcscZRPKRqyt8EYW72MK6
6UFMwckfYssa8ab1baioM/me+p5Gn6+v8dUDZRFs/v+L6UOHsVeV2eAvkk8+vAUa2Bt4lvIcAmta
76ro43o4wQzqF7UZSSb6+J0cvLNiO0BHRn0OZPd6lPV7G2nx7Fg4sxy4UWnlqE6hOt/b2cH0und5
E8D9F61Pe7zP7eZe3xpPzP2BvqmgEL664v8G5sWblLJIWF4gcCPR7aQkbmW0J78199cHuHpCLMJw
h6AeQbvPjxEmRBUxCtGyfLse4LLsPB99iwjc0VepKgB7cFBGnflLY7Jd1bveetW0R1K9hdAbl5Qb
KiKmij4bf/ANYScbWoKgeonbDFpKyMbdJAptPH5c1fzNUEkJ80dm4AVifQxROKO4Cjl/7oBlqQC7
j7X+5fpErC7YxTxwR6UEpIBeBvhJXdxD2OOpLGH68VhL2+th1j4oWjVQjwfOHeQpbsFmZZt1RWtA
TYe40Yiq9DQJVubqy2oR4mLr6VFAC0iVOMFtshnQILF9L3qZtrAQ/41OdyJ6WAkDcovUKAI5kGfh
+PjIvvK9f9MdYFMDH+7pS7bBMhKhPNc+1XKA3JK1gsSos4hiDru3QXYH80Ex3/Xevv6lRFG4DMyP
sRzUCqMa0z8DqDlBYrfDZ2t9XQ+zdpAAF6CDgKjDn48/wYy+aGJo784UWAfcSlsHI/Xfi6LY5Isg
/GlFSSmHpEaQCq47WfBkVa4FymttN/GhKWK3ROHr+rDW7rZlRG5NgAFkwdsQEY3K08D6ItjjxB7z
Y/8bMhOCYII5NLkFQS3WkbFHMKl4Tpg7dC+q4Dq7pLbNMwgQB2CPFgG8k1sNbStp9cigm6TXzbMJ
/7TdMBLPrKZ3q1ASO+lBGBmaenSjoCM31Ejf+6KCRFa8saKZ/37Us95Th6kVCKOvZUUGTJ5BjQRc
DPjr82vdIkwL5dnvnHYS9IAiQDp8iDn9iA27FQEP1qZ5GYub5hrOAhI4zJD4q3rAyNCarH9pIrXw
tW23DMJNNFKigI6zq3qOJl4fKG6RdreZlNjTfxLG/e56zsaK0Buax7tIiZD20bAJBlx9iqsPCSR4
flzfBKsfZ26r/p8A81gXAeSYBpaZIUCgQJUfljwzMc3vXgtto+SiXu7azQJCrgnGFkATsJ89D8ao
NsrRoM0ypp9l/6vqveuDWfv6y7/PDaYKmWYGvooXKcq3gdq4ofncgl1zPcralC2jzP9/MWU5OPx+
Bgcvp4j3nb715Y2mdE5K8cJ9uh5pdTyz+NOsLwfOCXcTp31WUDp7CY1aDPSCpzLfI6bg3Fj9KH+D
fGdfy+HofkcaGUF8eD5RcxuCxn59GGv7xYT3gkqwlKEbyQ0jr+F1McS4ptRqN6GRn9v58Bj/Fw3p
RZTLVquOjgHBOEjgZcrXABvo68O47AHhgDXhY27QmVmp6Nw4GNNxvoyIYED8Ltf2qC0Y7C4atons
Un9f1m/YoUm7LYPI7rFf8cq8/gvWJ/J/foDBvViAaolrKLjM5dTQqantGy9F8z50++th1pfd3zDc
gR3IkVIoDcapKKFNcTekT5YodVndRGBYEJQVLMh+c0eBP6oN6WIUaHLyqtdPerSX833RbGJR7XLt
ljcXgfgzgRRjEIcoh6GKSPpT37+M0k5r3+tsp4nUBC9x7/MKWQTjjgatsFhtVQiGFuHkmU+WHdlj
bANufX+0394mx94cNxvD3glxR6u7eBGZe6j3RZyno4nIMZQSJ1jUlpHgGl91X1gOjlv+cdZDdWVA
CPWOZW7zKDnSreRU2+Bkbiq32pfOxh42wVPv5i/aMXBF79nVJ9niB/DLP6eQrZokrBn6qTwFt8Ur
vOJbO376I30298rDDXNruz6JWr+CBWRwu6Egg9aMFFFJFqJbD1XFI2XHqoUk3mdqCLioa8Ho7AqN
oo6pAbJ1frdMgaWlbD6Mh6TwIkIcZup7NtU7QPDBix/sti4F0NfVY42qM6QLPgUEUpjnMdXWjyI/
RWpaRI6vykDn2aoa2a1054MhQu3I/4Nc2Y6r24QczcRth+3182b1gb/8BfPiXlxBEq0Bfu7wC4Li
lgzuFLh675XpKQxONdZX/OjjwftfYqJuNjfACEyQuVFDDrxtI2bhUQP/pV5Dp/k+Ku+l+hAaAGYY
8AAtkpmfIgg7/1m+iwPhZtweANDBXJc7IVJK8yw3ENbKVek3yH8NWilWf2CDlO3zZnb1gBHCtoLP
HnA0sYoHCenxSKWTjF8GYdmO9f9FsXxuBsoqAWYIgtLn089iQDZqEmRghj026ltaq/jm/4wGw9G4
DMJl5iSfxjbzw8zRoGoR3hj0DulS3Avmd+0YXEbhvmo6TmYnyRgK3hm2Wam2KTJHWLuDlxG4terL
SibnCiLoyUOfoWqIGECChCKAwtoFCVEoeAeTeWPyyUZC5aIqwT91pKB+jU3rvlakW9UYDtRg24a0
u+sLc+3OnxmpOHWQv5p8qlmh7Jpb02zsKBd23r5X9KsEDOJ6kNWv8zcIn2oOaCFqvQX/Q9owp9Zk
wB8E3/8SDTgvMwUqSRDzRdOXf2wWQe8HuY9xhNAVyuzsS7qLDsOh9PIDHjfR0dz0uCqmjXEb3uiC
vGm13Q0ROwrRDWxvCAOebyQFhRJaNVgbReh0lo0L6picqv4p2SduvAVG4fp0ri6Rv/uWL9TpCaDp
QRtlKP8ATBr8YlJlJ9bvvLwXmputLo+/ofiCnaKNtI8ijGwIUjeKp2M0hC4ZegHEaXWB/F30/A2f
ZFGsTz5G1OlsOyjDw4Tr7/qkrY5Em/mhYO9bF2pahuLrXZAhRFP+UqHQlISbPvi4HmMNQGVSlAgU
9K6hP8XTAzIjrTu5qjKY3U2eddSc4Cb4U+/Ct+Ch/InCo/pIS5v8hrv53LPPnSLfJ2/Xf8PKOM9+
ApcQMqMJ9EoqM/D6R1+zR1+W7yFpEEPKN8/TaHM92lqBlSpAfQLTCHg4VNfOl76spr4K7jyO9yy2
QctzTP3oA7zFTAB0nHJKQP4Id0p6r9atF7eyYCus5E1n4bnbRe5InBhJja+qeRJaUwOKTa4FuxpV
vpMlQSa8lq+cReNumQZecUkSIZqqPrYoN0ztpobBkxm+MhUXOwpwR7/9D1fbWVDu4tFHULRaghkO
y7sSuNRJ+Lxce76chZjX1CIPC1RaZFKKcUnSg697Dd2oYeBq8kn33xNpE+WSXf9WIYkQh5swegtj
NpuBoKrjmPBFiA49qI3Bx1g9007EH1mfc0OHqJ81rzHedwI2h1kVDfhtrHzNkq+m+6FPXl/SbVY/
a5OLxQdbHKHz4couohCiRydkbq5TnhinRjpYxBSTPt7If7SPClzXXeXqTvKsO+wA/uWml+F6IdhM
Kwc7nvHgO5gm8IGEr/qFsdTmEsHeHbxxQ374n2Qzwag0K7zgT35reNmdhZW9jx9E1+fqcGeqGMSN
UOznb0951PxKgRWi4w92rL4axSluveuDWx0bnjYw/UFJ0+R9uVNJVgfVZNipRN2awy+SeiO4OkO+
HeLt9VArqRqF9N//hOJ2TAUZf2oUCBUqbirB62Vn5dvRFAxo5c46i8JtGvhhtxaUyzKHJtuB3DVU
5Nqx+lEWw5iHudiVoDIXpIwQIAbNJniJOi8UKYWsZS7wzpgbMDPu98LhLQwhOBV1cBUzI3kDmzyb
Kpss+Zn44M4dIc9SJF4aETh+irDwa/v6LDJ3T0FcEKJz6uxnVj0wtMUBbY5/ojg4oU9RujWadKLy
1mpIAx7Z8LsycJjwbzDFiv1U7dAoQZUmbZ4LOOEyCYU7EF8ZGPAMRpx4P7jXF+PKV4S/0d+g/DjB
YR6T2a4jn+4L415Wvozh1/UQK5fgWQgu/az9YFKrASECCsMmINKhRRAcocZNBbftpcAFhFUXg+Gb
dU3X6r0iI5Ja9s86q25if7RjcGwauEQmreq26ledvhvKE14TlXHMhnCjUOBuqC0nsU31cB91hgeC
vhsYL8SXnYz8igjMBmIZwoL5/dDrdzEE+a5P0MqBcPaz+SQl6kJIVOFnd6hnkMLrlVcLeMl8cz3M
6ncgUNGG/J48U8rPN2yghT6ooPC7GY1Je40sK/sEKdCo7UxTQzxDdJzsbW7ABllOQuvfH1lg+848
AdC5qXxB0uvTKoPbcwTEVvpUyIc8FYzuciHj75szGW9mOWKY56PLujKq/Rh/v0Gj1qoCUJkSz5Lf
r8/hCj4fYQDcRaUEfTrEOg8zAz70QoetZRo91q3TJ56sbofANYIAxjN3+uRWnW1ax9apnnVw1h2H
2HrpTaKjcW24hjbL6GDI5AIs3YalEo8Ew62KP0ViHNtR2o6MiJDSl9eiLqPLY8BUFiRZ2GyeD7dN
c6VK2wpFuNHWn+Vt58qv2Y1/NE/QqISc2Sn7nTvZIb0RGWR/+5CeV6QQGSLTsgGje0jqz79scb1M
ssykUsYB3BsGZNskPK+/FMAND2NBupl13wLL30JHBrxFtXkohhR+plOm1KqrRFFxr6A0dQfsVhNB
6cFqDFftfbLpm7oDQt5gWW5LJA0Ku62S8Nk3WfPcTwW+nSondEf8WHQfzwvjYjzAesNaHvVMkz/d
K5alhhbX6LRrAWozpck2qZUqjilRalckO451ihQ9hW0m8iwRnPFSSAKJG4yW8RZCw+uSBqH4KXDm
NTZ/vCef/g/VLo8SatSWo+1hl/TeoUS963to4Nxkd9pt+OffkSdn8b8vv8XnlJTBqmUL8Yv0KzAO
frTt/Dc9E6RWq7vi7yi/84lFFD0pu1if/fpo85gkrlKntiYSwFvbEiY8QQH+0mBLwCMcWQMeYal2
MwmovCdMP4WWujX8CVd0YVNJJOt3mccBywy/KQpbO7ir8PCJplKlQGEYEuhPjlUTqJz8uH6mrUZA
vRlZFpjGSH/Pd1rmFwSSqHMKYBoeHH3cqhboBaxO2SIClyqOFRAmZYIIQ/HQ+Yepf5Ljg5U0tqU+
XR/L5R2H2bJm1i2qXQr+OR8L8yErlZAey3y6BR1ArqDXs8l7W6dOKESaz+9pfksvgvEySxUymzqf
6WB15Wbk1I/brNrQZKMEO0PzBtUtmrsscgt/R1WRNAoRjJQXU/KlDLITGoJXt82DPNjSi+WMm377
Oz3p7gnmU6Frbt+UnR3s4V4BQkvpjHbuUKffQGVA9HPWNt5yKvhChwaWVTXPu1wda3Q0rV0gsnJZ
O0CXIbjqRhlavq/M7D+WumzYE0AeJ7dv0Vn0JOo0xe76SlrpP81LaaYTo++FzcFdfUOeJFoOFKkT
lF7T3svTO4l3tLkbQcFr/1DoD2qfpdQDmQVtGPlHo/9z0RGbHgV23QTCHQ8Cblv6ENGNmYrxZha4
lWjtd0RwWq5tfKDzAQAmoE2DZ3K+WeSpLBNizBBZFcaV2UmONEFmu1J/wyAwizLaeDMhgduPdSXJ
lZ+AMAO9C984ZOOjYu2k5BS0m8Jwg1nbHAopFf4TtA/XtsciML83E7ML2q5DYJDVLGmrqD/j9lYZ
X5ryRvl3DP/ZIPmtGI84isp5kGVQeM34o5zIjQRrnOsLUjQifotVeWqMM5krVCFWNd2l+QEvEd/4
Kbc7AJ0F0dY29HL+uN3GANtrEnkeE7BX5mfT3sT9x/UBrd0KcMWEHo9qmgChc2ujLPW6rlqYHFIf
6qZGHf2JOiLZfTGNm3AIJmhrNcS5HnNtEucyHRqss9o+L+sEpS81smYgXpY8ta2TUeh5vsDEa7Ru
+uT5eqyVKVRkGGp9+/rOMhDn20tjnVJIBmK1Fgq/RDOey9aYvBS2KoJtNv8l7iJSYB6P/h8edrM/
9XmkQPbx8IVZvRPlka2M0W1Q3IPMdCsp5U2p3kJyzYPIm6jPs9LUAg/ub9iL7svAkLHoOD+iwdrB
RdK2BtMNold1JDtJMm6a8rkOwkMXNi7SCscHptsZG82OIU7Umi9aHO40pjma8uv6xKsrXxk/DMsK
Bu5IaHhAXx3EXWHmWLy0AOFRYpClC/VCJtCFjeJXvOunD2ql1j5SWb+LtTFxa9Yi+y1JmzhBO/l2
NSXhW16X8n3uk9h35b7VU8gdJ0yD4t/Q3uSDOkQ2YFeqa5Kw/M3iLuhdImXD7zSPtT+hX0deow3j
YPeRQX6aXa3v835MDmNA2YAGSz09MqtWsCjk5MNvKvDXob/rAWfcZEcpZ9Ypkbvin4EcyIp0TQdz
CtqAqKpzK4XJWpfNGCpzhEa6ZExkY1TWvizreq+qqHKNlEKSv9C6f7/NdEtFuVDDEwgoEg4jNtAQ
0ggTOnVt+eyjYB8JM6KV7XYWgbuve1TKxxiqK45UlTDlOxrsxvcFx8fKkQXEMeBheBF/lzHOpy8b
TaQKPbrfrXKUB5d1H53pqcl+7F+vL+EVXp3+7Tky384AQHyDjhYvGQYp9mD00ZNmzvCrdUs3s00P
+lQ2eYr2k1M+DE4j6h+t5ANnMedttYhJc9J2RoAm9eBpX8mhh83HtC2O6W21b78FUUVZ48q5dRaQ
O7dSva0NACOQNW6Dx+wlOib7YVM68uP1yVw5DpZhvtuii3HpZRQafY0wnWd6KOY2no7hdB//f1G4
9Rfn4aio1Tx7vyY3ePCPpLAlV6QJJZiy717ZYiw0IH6b9ogSH/1t4YRvjQsjVM8UaOmsFKPP1t93
eWYRhylaG8QD4mgPitft2kO9wbnwnm77h+vTtrptNSQA/3uhf8P7FoEmYmbwc0cgQ95NvhvUe5+8
XA+x0kbQZ8tmoMhUnHoY2PnCZkXbye2E5rqSfpTSDc5et+g2o/Homx61tgn5MmWvMAWv3suy7hxV
hTn7vH+tbxn0xcj0kPkGOgjoWlmdQ6IW6KVdhUugEO3beWVx1z8CgSguE7jBq7yKjpKytIGwMHpX
BtsUagV9VVC+QKMYgDNSNuh6AiEoAZ7TZ24widila0cVcMcUZPW5IIrSyPnslpofW1oB+C/6rv0G
kJZdcYTVVHnwdwGxra1ewkUIyMi36191ZXrPwnL5cBq3ihbCccRRmhtUASXoGhen1BcplazAO3Fl
EkCPZgERQvnmI6rpXVuFGqBxXZ3LThiG3QnpQf8VMamBMiyjgW0k5fCT5hq7zYce0Cu5S8pNMiTN
TW8O9SOsFtGHb6Upe6kjLbmvUon9LC1pEtzu38UgbiUowOXPEBJUGVEtOv8UUVYi84UCsUMe2Cs6
sxsA9UJoek83hVd0tvzc7K5/hJUr4ywg9xFQCgfo4hs32DyoAGaZIpjr2ldejoh7h7Ra0FIJyZqj
qBs0YQqI3PqR7MT/3gf7dt4yqG7C8Au1qvOZk6quYtGMn6NGtWEsuc1VyO12teBZujJf6NkjU58b
93gTzAnG4kzIMyhz90kPuADt3UhC4jn8hxQFRACU60HNmLUYzyP0oaL1HSxTHTiJ1cqG5JuOEbid
dHatiOx4Vj4OkHnQ7oPliIXcjvs4nayVafeNaoNdVP5ZD3dtsYkT0apey7qWYeZJXUxa1/fVEI/I
hcat9QSRNeIUj+YhvfPvIRf0hXcNhPOIF+O2rQRH6wr0RMcIZ41aBVQkaEueh9bUpPWTBLeT8qQ/
aTfaRtrEP7WHn/otLNY7J9mjrc52Y2ZDfkp14F2w7UXPrJUlc/YTuC2W6FZE6IifEOYfBj3FIvbG
2u14FoD7irEcQZTdQgD914yv9kEO6GzNRV9dDjfspyGw/1h7Np7F4z5nGKXg8oRYoeGenQrInrr+
cdpCs3u6yW3lAX2sN/S7nVf1WaQFtVbTOwvNbY5ZDyfVCIZav8NkZR9Rt3vTAKm2IT//lTvtY+L9
+wF5FnHeQou1G47d1KUzQpEOsNeVNgFsrv/5CD6LwB0pUGw02mweU04S2IPHu0LkVL++zf9uAu5d
UJVhWk0jxlDlgWfB4bUZ3gzAEv5djAabDVaLaK0Cn4j3+/lc6Z1Shl2GOBmgsPpgB/QHLBetOBTM
2FrKuYzDLUADnYcRVCXYW0n3Y3dq+jeJCR4D65tqMRZupSWQNWyGDjGm4DH2QYDONrkZ20G/a6cT
qR+ifC9bP8b/cF2eTSG33AxKLCmi82GhOQx6nqySnbKAwLZ3fdGJppBfdGExthbD8Hz6pJd3dQC2
fOL+/8Xglt1YTH5GWsSog8eJ7oreAWPXvh5j/URAdxlKS3i6E74gyCiJ4AiGCavgtsN014p2wIzM
rVhTfhlHW4vgBfvU+Lntg4nK0meodQl+wlz64JK2b/46infKLPXLLfuiqUANLrDsWeWp5kOXeQDy
e0Pl+Jlly6C4ycMxLQQfcC1r1y3ICpsgfAAbywMXWz006jFCYlW7gwuW4M8pg9eBDRtyO7jTnfIk
Pw6SLRL8XMtQz8JyHzWW1BizAE6NsYXqyG7wAtuuD4PD3qun6iB6xq6dXMtBclmdCTOtsVZMVCiz
HcSW4AFHG7fuNte/4Pyb+Q+4iMLDw2sro2E7R9Hr97x0telEu9KGWmszeH72fj3YakqyjMalJIpU
DVNFEK2xg+3gwpnVie9MuNiQ2M62eP+Q9wD1ovDxSb2BOXMM2WYoc4j2jWjMXFZSDPAU9kMsn+nu
M7KT07RrnPDJ2vwhe/gl2PW2rGx2OAyCc3Xt3JlVBGZ5IZNYPIJ9KpUEjghIBdParWv4C5sAUDxe
n+H/xxr9G4RbozBwp0k9Ymyt17n6jt2ipvgjg7yib3fbfsdEGd7qZbEcFbdMWa1YpFEQkGyV1PO3
w3PwULwPk6PAXNcWFTFX5xA8FAU5tTa35s6v2R7VXaua870oR/J8bONdL3rmrIf4n2ovT62GN33c
RwOOtBl2H860QaCjRPbW8zXNbbuzsge3BLskkSUK/DUIgvB4obeKKPtfOT1QlULuj3/xiuVf06nZ
NS2QC6ir4BBOpK9heJTCUyi6AFYm6ywMN442VNuothBGDY5BfOzCne4LTvvVqVqMhLtiJiLRKkgy
ILcJeuYNyJTB8/VNIxrE/AsWea5UBzXqERgE+i52YX2FXQvcmwiONv/Oi0+OWiEU4eGqcdHYmRqa
SCVBlDiAk0CEWkAIyrtq5/ktSjOIN+ju1GzK4mVgL76IzTFvw2vR5/WyGGMiqV0syVhwWRdvG8t8
krvqMML5JlANMC2gEzdkWIjN9vrUrjx/IYTxd9BcrhWlcYDXNwY9qY+Nf0z106B8qPWnOv1zXozC
gQkFW8BoYY/CC+rA1KoyGtmMgaiTYebDqtvMkGCaHAoKo5fzOCMqiKKpCAU0Grca9ZZVbT4aCRBU
ja2xUzk89bCC6tW93G478z4X8bcuF+eMqEYsGdtYBhHu/MMNJZhPZWkmDuCEkvKShI9S83H9IwlC
8HgDnRm55RcIUYIiVmvvKjPcZnSvB1nJVr+h4ZBKh9+WCSrE+UB8xWrxRKIJdFfAIaSlk31Zdnlo
VBCwbfNTOhlPiStCwlweHudBuWU/SqXZ9wOCVma/gc2G24tO8pWcBiEoVHhQZwHEjS8hV/D8CSMA
RZxqA6UyD+15L97me+uY7hvDLpx8p+av5rZ0HqCXe4y31lHEv7s8689/AXcIZ5pk5HKEX2DC+Uja
62TTqTAJ7l6vf8GVMOYsX4Zhool4wcDD9so6i0UYIHvRrYM6eKb8zBTBRl5BKUMSEyvEAnsaNkff
JZjFSSU3xKqyNENGamePySuk4INNrDgo69jRTbT13RTiZk586jYQJXkSYr1XHhfn8bkNV6UTaayZ
PcFuJg8sF0/7UG5Hj9jpCz39Nrc/fl+f1pWU7Swg3+Jj8lTDEQwB/U9dAR/ESV67g2JbG/3EoKT+
Fdu9LQh5eSzPmjHg1coKDk2d52DF8ijV+oAVU7vSU3xf3XZPYDEaR5indva0tT4VB9qGvqPqwobm
2ioCIxquwYClodLLHQO6NBpK4gdYRakPWY3Kf0xldttPUrNXZF/aXR/p2kCX0eZfs1hMianHk6RK
iZNHVWJr5Y8hT59J8EEnshtFtk8r5yiFsLKGAw4YfvB+zoPFcRn6VYUPaRUBdEN/DOC+GOXT9RGt
nGjgzOGkgaY5gU0WN39g8LaFaQF5NABVrttoDpoPSAGpYFWuhTFUXNzgy8Fj6uIzRTSLTanHExuF
fmDrSvrvqTw0q9D1Q2tTBa6bRwlEViRlZEaeTXkDx+pXC1L6oe5en621T2IC6YOLE7GAZjr/JJqZ
RmVP0WiT6EPXeClzdVUQYiUjoKAxIBUAfumyQTuGVqZUM/XJ9L1keg8hix5HUC5yC8UDrxfNBZHm
F8CH+Nnn2RzFjYMuCQgGGBXf14NkS2aFQT6ThWgz2bLmjxDdkP178ACxzs0QlTRMZqk5Ju2Ya/Vh
DyspCuwKSl+gtGPmpcbRegkV/2hq+n3fS9pr5jd4jUQyrJriUk0mt1ORUMmZ0YZb1qeq4nZIro5N
3bMj2o31baWMATuUZqTdG/BF3uvTOHmw4wwPBsnkTzIW9DBEtNnDMxWezAp0HkJbmzQFoEl0JqB6
HljGVyYXgzdpdPwZSaP+UDR+9hQCwfdWJpQdNCsZPB0xHkoK8H2Z5yR0s8HqbrTUMN67KoTYfTKG
ij2wHr5dSiDlt0UErvIkp03gjLXc/UDeHTce/C/gq2Fgvdl1b2b3PcyTpwPQpb1/b4FEeQfZENo5
vaVCUX/Iw2Jv6uH4WrI69Myos2CYqkDAE00wYxtG6gQEIy1KaKizEWIqEwmlu5Tk8ntSTf5D0TYR
cGOmXu2zTopdsxz7+qbTYHCHcnSYH/IyKW7wGdVgo1rJ+IdUBB5qU59kz1BQL1E+02XZy5sm+mrA
YiGeZNY5ikCmyRKU2wL2TrQenrFT0IV2F9L4pxLU6qYOmDbYQLSpRy1sUFVvDbjlXt9VlwUUlKBl
eMHBMAYVLx58GyFXDSU4v0K/Z3I0iLMSqd1OsbyN2tLxu+xPLInqDCtSSYiJrACYRNApDR7p32VV
FQYz4lJ6QoEqP74XjjnZ2Ul7fg5uu0PkGE86lE8rl91nP8MNRRoGRpqIW7l2LKLgCfwlGNMQxeBO
X90PTC3PsNnVxDPAhWGDsDq1ckHSZQjuygLVZyhoixCW7+nMJv+LtCvbkVvXtV9kwJYtD6+2a+zq
ee4XI+kkni3P09ffpb7nJFUqo4TkAHsjAQIUTYmiKHJx8XryviOPbLnkzil8/b7axQcMUNnJkEYy
1YSnWllkFmsHyA11gH+yyR2K3WWzkUkQclPtpHXG9OUpcb6a+GYk95cFLIVSCCkQV2gglYMzFmK3
Fq2prGgnxI6MKB9Wb1nvRRQiiVjZBao+ztxk6zxwQnih3Oxnt42CmPhtSvIfdagnsN+4uSrjoa8k
l8SS6sfXqRAaZGEwDiHveBi6Zz7dyIwkxfklqzkWwD/gKNCx6zZl5IvzfSAvKSk2FZD3dCr3BfkH
ScdXqvDacNAKaQYJYJjN+JFS00869BRj5LWiaxI3I7u8hUVTWcfKQcHl3Uxbrd43eGrLMNUL8SHn
+Ec8ChQ3+hWE+CDuJ9LDm3FMdbHGaJV1DurwaM5XRqBtLhunTJSwbiNT83RSkPsOyng7hLsiw5z2
1m/V6yj6+6j3RCth4UbNCvs0QKGCjYHfmjFmyfkZezHUyi8U07us19JlwKeTIemCng9wkJ5aXhWy
vmscLOFQenETuyVmCxtbp9ZdOu6GRGYUS4Z+LE4w9EZLjalQIG7KUe3v/Un9FfRun71c1mqh0o8J
FMD1ob6ExAsVex57h9bRUAIB3626lbV1Hn+ihvyJK6dGrSl29Y26Ha6cbfk2OL4MW7pk+AjykbYl
BjkH9GCmQkczCtmR0rrAdtvAiWizjI9dIkV8d05FqJrxhBs1AcO8Hd2ZxoPZrS8v49JuHWkiJkfy
uZ6rdIImtKTmZtDTGgVC7XrG4A+UlYPk8X8TJ5yxeDKqrMkgTtc/M+sTrDxeCd6NKHm9LGcpSYDW
j987JNY9kyq3NYW/wuJvzpOKXKM7H5A0w+UJOiwUtHrXvrHX8XeJ2PNyK4wSYQfCIKCj0A5/etZq
uJA66ECc2OMGzSnGXj505FGbkMaN/Yit20mObFg63xwgiZ5xA8RpIruIE2nREDIDa8oKTjukX7Gu
e+yGMl9p9U2PIrPiSFBTS67SIWCRwLQbxwJE61RNRMKDbg2gxVQGo1sp+h3G5AagTS3UXWlXbyDE
ldXSFyV+MURiBIGDGOJUotm1RlOluGrYlFnAA2jxvE2HWPsgaYBh6ZVRBdkmH7tcUhVYiAvQ9qJj
tCgyu+AJFAIWbHGRmgNqgkVEd6y7toJqc9lmFk75/0+aMdFbg4q5oJkCwLVtdMAPq2mar+iMoT1m
3YxAIlo/L0s6W0MbfRlf+Q90iINoR/DMrB8nbXC6wjPa1iXjVut+1MY9jT9Nuros6cyrcEnItKIt
G8cBBIunu9UlXWtpDFMNQKsCroTW1+OtiYxZILkEzkxfkCNolDROh4woNNKtbI1n16ddqt6gJes0
c95pYOzLVAYYlInk23kUx1nFgIzVDJF4ZLh14EfRQzOFXs+8lH5GmAj1LysJ6BJ4EsADJZ400ATZ
GbGGAkUpVEv6mxKEI318T9O/DrT4UoKcyOSpHpR8hEBrDhBpqTkENRla56+VbI15o17hrKpBRkmy
uIRHooRLoChHxxp1iJqUg5oSl+SgK8j2IcEapgf61xg2QTPBGPVYj1Sn5kuoVus0Cq7CYdhe3qXz
YESQIRhiHjt5bHR89aaPwnzgg3qjEQN7922yr+d1Onjg/8/KLerhCsVot/h5cB7M9g6FKqDnnyRf
wxfwJPskfI1gownpGFMNfA3ma3f1lUE5a0jn9sCJl+aVg9mURF1XzVVUrDpZJ/U53oALR07SRnMz
2iJEVg/FrNLQbqYC6C3yniKMINVwo3Rg1dbSzeQwcP8BFVR/FBgF55ZBLtsKbqhnyoMME/ldQlAK
FLYbr4VpiBUQDHaaibYzQJMVlHG7Z9VEhSLXtwpwXn0efDPM+s1QJRfjeREN2tvgWUTeBXwc5Gt1
jtwD07vezGxo3w+vQ2H6AanR9gbm1LB6CRyys5i1KkGZbk+gjabp2zAUq8BsD3XOZBxaS074+FOE
Y0YDqo9Zi4UoUMYLo5Xq/NSja7UK/2XFjwUJK97auYonOQSBwdfL0hfd3hC1dBv2ZCK3qeCp2zdu
Ut7pUSvxjuedRF/LjXl0nMdZPePwctQ27SsHy81zInq5ouYPXb3PtVUy0lWa3EbTTU7+4XKD2N8y
uXs72uIZxAhFV0FmFbO5WpF40jPfBFX4ps7i8b13yuHh8oFeurj/SDRFUE0/112GGalwmGPnsaDC
zW1dF/Fj7oDUBaRhl6Wd99V/LSqaW1VVR9Qjdvxm4CdhnarityPbjWZPVe+pkbml9WSb30FfnIGv
JzbeWHDbydjkl232t2ix67cZFYpBtxDdVuN6IOu86/wco5JiWf/0suUAJmCbfErqWXXDqkdlrgkk
5ewlCtacVyK8RqbZ1fQ9cG3W7M39Px2UI5mC5VjzDMojzMtCch0QCGudqYanBAcbo1PplVlt5mBl
KmCf+ybZUH4ARZeIwtdvXYUgFjTjSpdpkIsWEa92dnV7Q004Qq8dDqB+U5XWD7I1nido5ghMWQ/A
4p7iLYYaFXrx0Ud+el60BiRwTm4UsJv6uRuS+3gYvCF6yRTZ3cN/6UzPI0n8S45OZjv2mToOkMSC
zC8x3Frv43Up5TpbUoiH7ARgAjwLzgBoWj8qMdGgkIIUOxjLQ9cO4XMKw/hItU7S0rAoDeUrU3Xw
vyGW4eyqzjVFVQpPIYU3BrrrtJGXK9V9YMgGXy6tH9Ipv0UJ9qmjChPqKM8grQGWulQHU1RmJ6Zf
mlTy6Dl/n8PHHIsSTNKiRdT3OUSx4qohH8S5M8ubrjpE5SfqWvr8oWovWrAl/StLH7QRQH3JFyz5
1KMPEJMrxQg4Erq/ECawH3m+V+2DBmZum9zlsayaz5dNNMtjUUJo3VeB0ThhyLxmtn6l0UsKIgVm
9n6JIoxdRuveyCTKLUn8c2FgfMvpQYjmuMx7fmFQ40eiXKWlq4DcPhpBDXydZLIDvmQ2f6TBn55K
C7RqSkiJ+98q2D5mzbZsMDLT+XnZiy1JAaMHThyfWgzcyakUJTGVtOkDGGdBd07TPXdlBD48GRHt
4nE7EiNETbodZbFmQAyiyKuWYewbRMQj3dZgYbqs0cIuof0eXK0AL5oYQyFqFGf/MUHLGZpVFhiO
P6h5jZYE6y5pFdWn9Ri5AIrWkniCv0YEg+REgxTpS8g3Hb7UR36yKDszyvOIoQoTKw96l1tejjq0
xAi5kYlSDCSJgF6xkD7RBSOcKz1guY6HcV69mJ2vxodpBo3hh+1MLjqXXU0GDD4vQYJzAnluQPwp
OBSQETvVq2K9YtaVyrwYVOM6muiyrne72cJsWqTiBrp1yLyKCQjQqbLTO821rHBF23jTzgnmXgw3
cQEctjlgSLP1pIK5xbazTeak6wTD2svC8VIi60NZsAETewDKY7yZYALCw3FOkU/IFI15ioUwOXMr
e2UGq6p7B+WVN8j43paiHlSDwbUIgjmCHk5hT2obCQXCxVk5+mq+D+jnRjnKpPfWvNWG1dBtFOpd
tvIFR4tQ2QKpJYp76HMUXgcU47yMbDaYB0YGjOFDkc9asfCmtg+VEUtC14XDCwNwcE1i3jhH35wa
wDSCCXQsoR6q8n4ZIF5N3Cz5kbf3l3Va2DWKZnhUHdC2jZ5nrvPRAbL6QonTHjqN7YYS5OqiXTg8
kRQvzHZrwdP/b+L45xyJY1o9qxZfwjF8Zk7kas5N0t9GwXMx9G7+L48qaIemdF7a0DVTWMW8BOk4
pqMxD6Qzme3WSGUnqeY35CW23YbuZnbNAslLbmnnQLCK3BN38JgjcapiCK7DMcoG5vU1iHSRbs1+
FtPToNaSpVywRk7k+luO4N7D3BnMSoNTova2d/am6VIMRNBmLyulKCBu2aIDxD1lgGIFICBU3k51
msKxro0YsiztbjTuMCCAIB1BYq9re5c6awtTFDHOFsCtRN/Y/c/LRrN01mGcEA2GU/xnC0aam1Zi
5tP4ZaSt+plWHxZdk35bOp5KAWTpNtkoORdLF8uxSMFQozYYiwazUz2zqb15dh5zXdZAs7iBR1oJ
Hiwy9WmgPUQoVXSoaL1Wwmrd1/E1eHNf+2iSUAstpbOOV1HEXmO4XlPaLVbRqoYfdXRrZaqbReEt
Moqgv+oeldBeO0j7tsZbY8siq6Wn+Il04Vg4zGmn0oG2UbNLq1WVgPGpfFC6H0H4YkcHVj5q9qrW
n0pD8uo4R2rgLj3aSkc4KLFCSIEBKAz8k4mv1KiftdGBmsltbTIQ3YHBfniY9GijhL2fJo+TDiBw
JnHn0sUX7o5UNyc2lFj8tPqRBfddNfit4+XJbV95Wb8rZrzWXxsZ8HHRF/GqMlwRQFRi4DJNoToW
BqSCQ79oH63mLhjWSSEJwpbuEBDT/FeKIUTNaRJ0TKGQQjGIqwIre7eetS2hH4Sj354uO4OFWAxp
I1XXOYkL2i+EUxNbUwEKRbgix35WinRjli+TozzWKpiKmXlIKNDTNJIQHEiEiskcEE9qytBCaM9A
ifNMg6sEKYeIIvt8sDAv0iwk9sIdquBw0eKKQiixkf4Fs8qpw0WTlROSGvEferzLlrik3k3A3l1e
ygXrOBEiHAyam3nQ6hAyj3ct8jiZ41Xo5c1kcZNMGcH2Y8XWmFVyOfZ3YFZRWUCFtZEos+BNEX6i
cwVZDDQoi6ZeVOhETFGqAze0Z2QvDlvZ82qiGGdTyjZncd2OIl1BH4egAYKpEFUGt3P/sxoerfCR
tpI31ZLNgUgHm8+HUQHBfmoCdhMxEtgIlRgmF7J052jPEXuzx9Gl7ecM9CV8xt/bA0J3Pt8XhOmg
xzmVOFVmFiYDJAJx6yptwDm4DxrYpkj219AagMqPRIk5C9QcUlqlXJQyeGAA2irkFRyJ7sxsWR1j
abcwiAUoPQApURMUgocGVGDlGFLmTW2d/SiCkH23S015G0hTPjYWCehqYll4NdAoO2TzbB3MieTt
RtOcaIcZTHjfEWNm2h3Q1Vq3iueoAr27nveSiGPBi6KQTUAwDXw3yk3C6pd0HJtushhiqgxPmbXZ
3FGQEWXoCdUZJlXX75d3e+nAAPUAKABBlIqC/eluh2ZX9mUDeVGLwWMMyOD3EQGkqd7ZcSRxZ4u6
oeyLoj0y8WfFDVCqs07nus1Vrb2OJMJgHKu8rsMSfZZzeZNmLN5CeQnkYekZbWk6Snio4KGML77Y
okyvYiQ1S7Scm8GLXajTgxUa2uMcj0TzwE7evg+mnm6JkdNfFe2cb84Y9aumB7GgO6LmswOImr7h
wRJOLvhD7Ac7SWm6UZgxDL5Z9VG0qnszfaWRMvq5iaHViVJrvzDKA/kOTQs1aSjOL1PhZrDQEIhx
4uhXcs7YiIMSLCdDCvBzyd6JcU2czKfmfUnuCWZvRuO+MVYoSV42lYXtO5HJj9jRq82w5ro37Kb0
lAxFz2z28+kbz6vSLHNbwHdblPMvS1yqPp6IFE7tOA3haBlcZL1SwcplbPJ5w2uwmrUtNZDElTsn
vEaeqa3WRXlfOi+XP2BZZZCZYbICfIYYZuCyBWdT1oFlUb0umd+0D3aLuty8Qi26gDFclrYUo0Ld
3+LEACNFy1AZaNjVRAWmkWyZczP1u67yFHSndeiXDcyXEsx/KPKYP8ZaSkC9bFV/5AuXDVNtsDOE
UDecd0nqGfFrmXih6k3xc6RvR/pWholE54Wo4ERlwf8MMeJVwleYkPuo/6nON0b36/KyLlyhJyKE
i7rs+2weVaxqFIGPFvgMVVtTlFedfJvPfs13dnVZ4oJTBfsVqEIwPAJDuETsiTJozjDrc+nNzn6y
fbW3Xaf+HgcbS7pnS6Lw/teAhgXV6hmbsVPnaMUJgYQdlQ9W+HQGSiMFk13ujrMMUrNwh6LzB71N
iKswcVfMaRgt2HRA1FN6bY4qZnFAbLpKks++2l5evqWXPrpK8JaAb0PYIxJXaL1qBn2mlZ7RUeCX
C8voMJsiMyJ/aFo2u1OjgtF+dNTiYCp2O/h5gnYhvwrHXII9XzJPPoOHAPhBjbMW1D6MAruYEthO
hSafEPyuaKAPbMu7rPHCLlqapZno8+a+5ssxHLlW1VDtVpsxZBHwmQyMyip5ROHUSb/rMgbRpcMA
ggwdbP14rhARR9oX6DIyQH3o2WC+LF5KTDZXmz2I9XJl3OQs2uHiu6zb0qOXU96B1ZPPpEPq5vTe
sJW6LiuN4fpVf6npBiGtq3Wxix79fkzXqfPO2EuovySFjJZ1cVX/CBYnXI1ll6qtDsGG0ntVB7ID
xU+cOxp8I1nvVsM6DvZOtaHzNnYwdPKutt7i8H1mN42UycdYuK+P1kD0CGM75X1n4lMUpfYojHfQ
ACTKfap+S6zG0+sthtqEs19MbqgAu+wFxfgPnhYvZcx8QioZNRLBuVt6oIeGXuGnbWeV0NsoAl8K
k4STS0cXzxUcGUxMRQwisgcQqyV5YEJKj2rEsM4w+TDf2NyQ63Uy7euk90yr+1vVMHwCmWuglDBr
iqBP6tTCaFx2tqOA/Cqt2+cxyEB1QRK/0MtBEsGeqwdJQCUDBopWZvyV+4ujg5pQLcrsCj4JiYm9
bqNSnobVKmiij6AffswOeYly3SOsuNOMSqLl2dGFglhZk4/ZMAE5FjYwa1kQgiid584qvraGdZMM
6Ph8jS171ShvlqzR4szfc4FgqeXDmDECQFzWDm6Xjk3KPM2c3Cm6H8nkq6D1kRFPnUVZJ3LO6q01
K9UyMKFYoul+Or4azuwFiafQt9x5tRUZBPXsLPJ6EZDPGvwt9NKFdbTmaIhCZIq8yrwiEwprmEZ2
2eWd3RqQ8NWpiKZzIOd07piOrGSsMmZFILnwSlws7qQOySptwU8GPJlsTt2SMngrAkxhoVB4zpsM
GhkFgFpgN8LSpfROOhrz6xF+8tSAMrwCBdPDSCWEwafKdDVw3HUAZNZImwIAR3pl5bRdKxPQaKpy
mzcG3QdkOGiKsrfteqcQ9lxV83VJwhBgOXXdN9FdoafGBh0me4ap54FiEDdU9X59ednPs8v8U5H5
AQERDinW5PRTh7pHo2MaIcermOtSy7cq6JQmU/XL3sHcBcDqk8BTx89wpn6ihZykWHKRL+w82HbA
OIKbDnUZESzalAHSkhOHgWj7sLfcsH4Ae+Pmsp7LQtBsj1oIatHiuQRXRZWXUwhHACcUNOrGROOp
IYOu6WevARTyNQPUkuBB5DO8BCtuMmNOiINjiXbotXLzHU/bb0jl+rZXNe5m+qxfH3rPvi2uDult
7WYvj8pTtC8/LH+S6LvgdfmXIEuJCAyoSBFx1SVVoekpFGZjugL01Zrq2bXacYtEApjNOn8K6get
rG2XNjKXv7jYBqfCAdMPntqC+SObUWGCMGQbCSgox9ZDPfYqi2ZJsLJwjqHiHzHcFx+5DFrUKHp1
EBMztKpm5k0bxZK7eeH+AOQe+AjYJxprxBSYXWGCd65gP836wQhu+uINYyXa8cFu3gxj2wWSbPl5
3Af7OZbH3f6RSu3U2sEUJzzd47P6JgXIEiQSGlI9e0P5cEDDMzwrUkzi0kKC4wHgPA1GC+D/qdS0
L52qrDNUBrboEbfv1RXzyDuQX6Zv+Pmu36SfP/7+OB5LFPREWz7LyxDXZJmrt5PO9sgz3sbK299L
wdMAcZuKg4/3yKleGDzCaYdzntmeVnU77aq68bUiltjhkg+FgXBGWcDz8G4W7L11hnS0R4Zdu40O
47rfNV7qaR/sYHziqSBL8BB8tXC5nEgTzB4lngCwLkhr162vbM1NvNGu6qv5BvDc0ZXFiUu2ATQF
qARwV6KOLazhkNhRZWsVDhka2PTmZyoTcA4D5OCnIwlc3yObtywwWqk5JCBHle3aN+KBLENxW9fU
/PTQ72fvG1r4/nrkN6SiKg98Ph8QBcKkU6kk0Wa7Nxv4KPVJo3sdozszmV0sBGkI6oHoUUFEwKPg
UxkBrUlQjwOgKLvk1r5+Mn+QnXMz71WQaHmAUfigVfEUGQBmyfsacFlwv8jfwnUJUsGzwQK9g89C
orFA1Rbsca40xtEWIl0o90cMN5yjbUNnqhXVJS8n3gIL3vuICJlnP5HOTTfWNTvUL+a2unJ2s8R1
kCWffCxYOG0UM/GKMod+ZPMxQvB8WxwGeK21/sjc9Gd5qDCSAMCvdktuE7d6Vfbg2/eyb5OPEbM7
aeJF9jnCcTQBSkSPLj6nbVZ0az02Xn8FuOyKPPLs53pcOb6xrQ7xbfrqpTKczqJwDF3V0OwCJyem
l0LTZk7KYGGxedWh+REcgdpwn0Z+EfyskeNhEijEgkVjWiDvIEfSBdw2wtpnPdAsDs+h65iRYHWj
S4b7lt3FNnITSexWiuRCXLBltP1jCrEN5DOwilz/IyNTpp5WtcqL/0UPJgj7E9klOAoig+cueDnE
nojavp4FyH+cyil0rQyiGIXW1q6V/TwQjG7rqWx0wlclSnDd6JTFoGMQa+ElJfZ5JpEVmjn4UT3z
2f6wDq1vuY0HXpvYXZs+OIr9eU80V7m216GsE2jJzZ7IFs5rldRThZYVHBuv+ZW/1IfsTr/KK9eG
kTpIu3p65ZbP6uvlK3hpYY81FgzGTisYTAapTX419i9Mll9dOACcuBI4Pzg7cNEJG0c6C3y9EX4f
1Y5SBTlm6ib2k9YcMI2VhJupkTxWzssriJGOBQq3FZpJQZFYcoFX5qY9aAfrar5yVsrPxp/QtuGq
V7IRKIsq4qLClGoEh6gEntpmNgR0aFXYpsXGfeeMmwBMA6bzS7e+450J2nBrAypjSRJ3cd+Q9EJi
CqWyM9za0BfVkOJZihCeoxmHm1zOS750uKEW8vBgKuTNVKeKGZ0eMQx4AcYwD11QW2XxLlavW2Qx
OnQtPpPJtec7ggdh/C3rNj2CK1nku6Tl8RcIm5nSsR+rAsV0EszKXrc6cmtU9PPyETj3mQTTi+Cg
USnGYDxdOHi5AkKisUFBrksfgbUxk307XrXGraLuDePnZVncFk4dzKks4bilQ6KwnPvnqftmGZsi
cJPxoMXXTuJfFiTbOyHIqPVUg3Vg75JUXSn4s+nbnRXL7reFIAMYbuQMMQDVsBFGnZrI5KgTZj9y
v4xXZFvanjZi6nZ8WzEZX/2SQkeSvt7TRzcNrec4jnJAUzJ93qJAhCR7spoH8+Hyui0p5OAQEz63
E1R0wrplqVYl3RTA5uv81nLC7yNgiypSL4CrSu7OpQjNBrwbaGgUhhDsCosHKFSe6SFkkaS86rrw
bp5Aig9qFKQv1mnablX9TrNQPakwRWu8IdqjadaHsKFupX+v01Si+tLj9vh7xCVuqwCNIR2+Z6bB
K+u1lVFre1oW+ySN7prcXmXa5FtIV6CqjFJV8dfnEFEEUO94xWM6K+Dop7Y09GRKhxaQhqLB5Cpt
N2p8oFgGLG6u4FH/fnmjF+zJxk2PNBAGpjrgAzmVNpthPeVgkPYKlBdbupmyb3MvcdIyGYL7ogED
x0EQlV4dF+4cbIop9NGH417WZMFkTzQRTDasylHVGmhioBDVvivxTZT5UbL636QIXjIqHdB7dNDF
nAATOGT6DvlHYj9dlrK8Ynijo/ZLUY8QjoStzYkFM0SLsoaKGhiQ0H8+OevLQpYX7LcQEZIQgeMQ
dLF865XrwrjNrW0yeWMnQbmdXyswZySwMX/W0UGHIhhYVVhBMlpYMKXREbG2u1KvDh0GZoFniYAA
I9iQQVZ1WFo+XgEAuBKZYtSaT406S6wUwyjAMGPbiZdOzkHNi43Tas+XF5Dv9ekthpcMXBZ3+RAk
NkVVaZVoU4mCGOK+62m2Niz4flnC+T3J01yIqBxkbTg556ki0dB0pNbxrrDsOAffNMiV0mgAWU5T
fAxT0sEvhrnE/51v2OndzM3m6Iap5yjvDIa7uQ393L5Jgmcn8IbkgRWHkUjeaQvpX4IZuF/szKBp
pgb/mCNhjhoYeVphp6LY3rHoFdgyL8nBOmFFPingjsZPNcweA0c2bOB8ZTHzBXIxtU/lsFLBW8wI
dzCOGvFxG/u9827oq6DbD8ZHp3p/u4UQhDQ7Mm4W3Lp4u8WBpncNQ4Radm+j+R7Uu7B7qcl+LiTH
+dwaTwSJ11bDwIuaDYgMtPrNAth3HDeXNeFO59Tc0YIHkhyeYOO4CX7qjvaqMfqZta2JWGq8mts7
s9go0WsdbqvhqiRXYSNJIC7t0LE4wQ5ZWCRdjcI62l0mb8LsxqneBPGHMoKZJJPcHYuyHFyDuoMZ
fkBln6rWz7xLz7Fx5asvrZ1sDTrfM71eKXXnlvooiXjO3RNBmR6IKx3kzviTf83RQlKlTULG78Nh
wDRjaz3Yz0G5urxZ586dy0CpHgRUQAaIZFAs6W30IwB20rGfdHqokkM0+YnM0S7ZHOdn4l2TX6iT
U000rcoL3eJStHszwNA8GaZl0Rnh6sDL7sv/CUvVqVVZlBVAOgBAmeUzCT5D41ZPdvmUuqks17pk
BTijv4UJzgi53ajrQPLs2TP44dMdte4phrZa6q6Rvc+XTMBCvgidlAh8gdg5XTiMUxkKGmHhKgwL
zeoNRrG5NJKFRItSwOwMemdEkrirTqVENaOo0mal5yj3kwNqXedBsWTTQJYsDYHKbyHCqtnVoMDT
QsiMw8l2Tfw5a3tVk/EYLm4OSvqIipEyBszpVJeiBJQ5jSHGTulVrirKFlkFjM0Ixw+rM69JGOSS
I7QoESA/8NoDuKCLtdiIontbDXA3BfkPHkg0llcpO2Uo/ZZt/v60IrH3H1GAn5wqBybntkkYMETV
tAXPcjWUrkMRvErELNrDkRjBzZkBrbpugJggW5n9exc9lPHLZU0WFw11EmD/UUjQvrLiR74NQwqN
Os4AQgPos0/WLd2rTuCyBDxS95clLSoD56M6Ku+lNvi/H0mKjKAc9BzKDA2YMybdS7L8bTQmyf29
aN5HYvi/H4nJ8gGduVxM2uVIHntjvJo0022ZpAqz5Eo5191/1eELeyQnNi2Q2aSQU9MIDd/2SzGH
/7L9RyKEk4rkcYhpvhDRhw80vo2d23mUBHTL2/9HC8GvNYbTVZQbMrhV11F41aWbCuOvIgODcaWJ
A26uYkBytGTiAwazooamMiCsK6LUpQOYm+wZXeEfZmf7rZWv+tnwK7NLvIT123R2/rf1FKMGNK0G
PShrv9xrR556YxM0soy/xMopOTULoBnj1C4hI6sd34pu1dZxLRk6XGLjYhdFZbJBUwmEaKHvtKve
XlOyt2Spq0XbsJAgA6EDWmBE0ImuTlGkjZAylJ+YI1lNqz67z4LQs1JZPLdQRcAj5kiWYOqRhrFr
Vg9ZmCS37vbxDbtBK+h63IJ013BBapbedVvr6R88Ejp8wH1IcEGJV1RkWBj2YpVwr+qTXq2y/Kcl
8+D8u89M/kgE9yJHXiIJs1a3A+hlFuh2+T5q31LH6+1HewD23ZDY90ImjK/iH4UEFxtEbaZlFRQq
MRkYgxXfiyuMV7pWNrHvbPQfl1dv2Tz+CBMcrdWj92Qw8JquFd3V4w69LqOH+Hug3xl9uSzr62l+
aR35xxytY9qODW0iCFOnbb5SvfjF8MKVddPv6y068Z4VjMzpV+1e2eib+iH2S1loJttIwUCbMOzV
imFpo5puASrox1c6DRtNfyfldU/+4cVxvJGCWwb8L61DA9JIYXzPrAkNrcRYYyTo7vK6yizmC3h2
tK6WHpYAFGJd23BVB0+08C0gkeZkO3Y+M7csxh0abQPVkjzguAIX9lMEfs7aiAklHJsc1Jh45CQ7
Z3yiAZfZuYqTeBrKNVUtiUAke6gLvpkFcxOFKYR2QEDn5L6sBi93NqR5H3Lm5sPn5cVdvAr+nEYR
CqLOaZWq3L0UYKicLMxxaMuHTLEkWsmWUnAxGL9B5z6HGJV90sQr270FwuTJ2UaDNzluI3s/yNQS
nEyYlWit0yEvmK6t9oaxJ1I9Xl45/smXrENwLX2VlRXmdeOJMjyO03ddyrxwjqc8cZRnqGA7CM2k
hwB7bF/mSXnQMEus1KL7EIiuyaRXcXFbZqGf5KbsxMlEC46ktkmlJjFEmwZ70fPukKDV1bKmfWbE
+9pRvbksMGvGXNFRldwPy/aPKB8sVxgf9OUMjg57EXR5p7e4jBLw82Xqp5pEmyjHoDN0FOd1cj0z
U5ITWrQVBBBgasajGcM5Tt22PqfGmCX8xFGM4KuGVaEZ7oBxzZftZfEqOhIjHGyjs2snmbCmbdyv
c9v26iG+7THdI9d/Ro5sruVCAew04ypoZeLlFxs5Mq7BhxK58Ud+b+6q63obgoFlhxtoDyoN7T3Z
ySr2i/t3VPEV1DTrVu/VCHK1ljPop57TbVqGtrnZJewVDEH/sqp/CszCC94AGTUInVBgDtiLAjyv
/dowNO6s0Yl7WdBSOMsz8gZaR9AVToTLnZoN7WaAr7w4Vnej4lzh8N8ntXmNbl6ZqSx5y2NZwvHT
lKIASybOwEjSTRT6A7vv5i2yOitHcUN0JY6NLVFvyTqPRfJPOjp2Rh6WVRZDvSb7ldtXSvdrbDHL
MwAVomwe2ZKF8Mc1b3SkBBXCU1F117cjOjjhONO1FbhR/EHsQzCxNSG+HcoGrC1XA47ECQaZM0sv
uwbiKkRElrHLItAU2Pc2UEazc7DZqsx/dqbp/4O5HEkV7TLKWqvkvWQjEE3jpmd4HQCwYpLtZTlL
zut4MYWLVWdWkrbIY3ls+EhVT43u0kkS5y1ddDw/T2zQsBMMuTrdLxSJutCs4B+ZzW76MnhAvCC5
cGQihLu0YEpps7ZGeFAGB1R2VlUjeyguLpSBwgxofTFHR0y8IalUxRgfDPQeTV0tem/U0U1knCWL
B/e3kLPOJCTCMExuhPOzpuljbp9ikEHESPiO3xuMsYy1ezv9a3Z31Jsw3g9ztDkPG9gGT3enAKTC
DhrsTjp91M6dIWtFXPR7R78vbM2oFlOv8AAxNs2t7cS3UQrEQMiUVTD9S+4DnBIgDgfiAzMdBSdk
Rn2MkRbQBZXfzA0tJXfjrt1Xkax+tmwMvwWJ3EOdNWYEVCLc3vCkKF8d8NgmMi++vHJ/hAh+DmQf
nRXjpQsEPobdZq6dcBr2WMYytACshAWAZBJmAGDN2ch5VLyJ3QOO7E33NHKDe3/8ZHsQ/wXrfFe8
hptxX2wmP92BgH8vQwAv+vIj2YJzLZSmnWzeJDrxbpowi7wox+RwOsboZR/dMs22A15Ll33ewl0F
GhUMnaacdR11iFOTzwqaYKKBBcR1tsKAJaO/B/awZr4io3NYenlyTkosr4kOrTPIbzoVhZmbDpCA
tFsZU75RsnkdgFslq+dta/wEKOCGIoGWTJxDSoZyWNITcClgjcFdhc5D8TjM6lAMCTBDRoduZB2j
G1fakDr/R9p5LMmNBFv2i2AGLbZAytKKVSQ3sCabhNYaXz8HNTOPmUhYwppv0ZsuWjoiwsPD5b12
E2U1NItyuhH9Ym3sd8EUM5DGdAAdCEwjfibBThwBOW3SwZUojsUuQ/TW+KMbQFy8foALjaRgR4Nc
QZmS2ihO8fkJtqNW6UlDpUof1KekpS0LafWtCQPojTDASiv0whN5KeNWwv9w5DH8J5RjGrj0NrID
D/S+0PvvSWY+id56Fbo1Wk1nn5RP7B+9wrpb7adWvEZetIlyj10fQNGwnOsbsGB/zoTNjGpDGVjM
dYT1Xk/r0kSJIeulZgv+8OO6pIUXCUlUUols2Of5XUkLkhVWhV9XDi0U7T7ufxwEwkYahGMxBNqu
jC3JrvrqFxh/b9dlL62SCVOF+TE6jris56ecgoUA9Tg+EFfkmHrNnZuSgGvW5nPXxMxskC6lw5gZ
LJFu3VJOIL33wD1aObGFuziNy2JwDGr2NOGdr6W1CqNvdFDCOKunPKf6UMC4YwavFQV+3VjrWF9Y
E23BCgZ98rso6J6LI0caq2bP3LjR+NusrH4qde/ogrhSH1oUw3w/as/5XPRRTbVDtB4evjbMv6at
AMxA+WStvlALNmVCcaKcz5Qdb/v0GSc2xQj0RFN9AWZBM9W2ZhGFL6Lufx0jL9wGSnOXuIA5hfpH
xktit6N+73qJYov1WNi9W1jHqNLWPLWl8/ychmVzNZ3y/PknJVoOg1YBBECrAK5AkTwaH7TakSIY
b1euwYIfgC9D2XKKdUTK1ueiUhIp8NyGiZN3jXQfNh6su2ndOdIQuZ3jVgJsVNcv3tJ+M3/9fwvb
NHvOHg7JTYRSkarEadq+tcVQr/Z1nlUrFvOz0j/LgAFyokyXAo5sDvZ8YeJYuWU21CzM38viTVtu
fes+FUBz3HvxxizifSne6HlpV+pP19z66je/PLrNU7CW7Vtygc6+ZLbFUegFXgj5Gcz0TBwD0vOj
2BSMdfxq9uD3CEeQO5+g3N02B/1hLTxa0iTQFiFipC0GnJvZVW1buaggeU7gugvtzgJuBv5RwCzS
UnKYXvDtafuvn++iyCkaI0E24afPDKvfGx4Tzkni9P3Oam6YteO/74MmO/labWgpfGYq94+smXVV
A70NdRVZA0W1xD+kbQg1rgPwUg1PgfI8ENmWwvb6AuWlO3MqdbapuuuFWdUD+dIl0eQ990Z4L0tZ
9d11zeHerAPlUXJ17Zfb9Wa+g3YZqIFYF92jJ0rtczfE6WYcZYlpOKEXj5bUwgRVlRUgNmDWfjJX
WNJPv/L0bRd4Cjm5LsRdjWUlP7hR4H3xU3UAIEiofUBfWu379eUtrQ6NmXKcUESp8wyIVozMSJmo
q4ALIGkHhuUC790aV8RMWj+/n0yP4Qkyvc3rNanRidm1AAMfJKojDENK+7KXdkDpbAdXWTmsRRWh
9UwSwSFkHGnuMnqa3lZdyZuIqxi326Tztd9CWzaRPYCr4u6soHHBPCnqlxgTaDgt0/mS7UWJX2+u
b+znDN58yeDcTVhQ4D7T43q+5HEIW01paA5QdqSP3SMI0w7psu1PaeNtKdo+w2V+YwzQR9uyaYc3
4ZEpyW1ywCs69rfDNt03drN9le+KV5gxVszyQrCkn3zcHF9IkbJOEKbOhVFjXFB5bawjH+mr+w42
o3alRXrp8E+FzWxE52GwhGknLANcQLsTSvGX1BXmSyME8bfr237x3pA5JBDDBtJ0NtFinu86WE15
kHgZCiAqH8ZQPVd4Lv9dhKwBoT+hiRug2ZyLgNam6SGhx++CvIFxPYYUBW8NDXYpLjk7oZmxy5PR
0JPphPTn0t9Kt/LW3EAhB13JbtilD+5W3Py+vq61Y5oZuiEQogzCOBTWe6nVYy7t3Whl6xYQWbgK
fy7F3HdVtUzPqw4ZxuvXYDseAaz+Ljv+453kPI2HJ9cGKla9C3bK1ttdX93qhk7LPzFB2miVVSEj
uvltvI1f28cfVB325OlvnpJ970T5yhVb3k5sHZN7JMTmL6Ocg1uqNTzGsfa7T5/k5nZ1LGtRBOhu
E6aTgcs808TGysKgg1MPEPlhH3WiTQy9jfJi5dQWgBU4NTr1aV4g+pfMmWYAchjJzadmBJk9DOoP
L/2ZNPGdXGGihvjfUjKcibJHS6LDyOSDFwVPK6c3ibiwphNkzP9zkmenF8ViLZXKpJz0lm6Zf/gQ
LaHbaVYHPlocCntXU1/F0oxtUQxuey0Qvhlh/ALgrb4lwBRWtmTp2SRCZ0t41XQio3NlEs20i5TJ
kQ6VX7W07eBFK8aD3vwvxcyMgAt8TCfliImyBzeERuO+CTkBbWWAafmAme0DIknHjZs/zyAQRgGc
vonjRUa4a2mHCa3wLhyGN6v58NP4vowbpxCDj0YXdmk8HjX568oBL75IJ58w/f3kekpS6HuJyicY
3sZ/gzQmBM/797Atto+yYH90Gw/uZrs6Wse2s8OVF2q6KBfaRYGXYUDAr5iXOBfeelXSqhqeZa3S
CvuOstl9ti+Df5NuJcxdXOaJpFmgwsg8I1yTD1vWGiiJX30foIZetP0iOwRNd8zdbuVwL15ECluE
fAw00HupGPO1Cd7QMmKD/8owZG8nUT9sykZdA+pfMkUwDE3EzCRYrIsLMQQqw9EpO1hswuhLT5JZ
HFdcqkXvTlVFplpMsA/EeYGhGGtDBdAafmbP6QCrGd4bc1eOdyYFFFpwJWNjuC9/oZenMidLcKKX
XuDSZG4hU2bmJGPqFVOT/9MqD4q7K+TNqD/6BQRVO034WshO3DV2Jm7q5KhnR2uVR3Tx/SQtOGXQ
plTa/KJaaTXVhCf/Nrv1LFtTf7n9M81bggvi9ivEtiO+JaME5aMW3SrZxoU1srhpmm3efYuDbRau
vKpLdlBlPgxQOk79Intq9Rl5lJjwQRN/jdXXXIfgifFgqPNWXlN1URJInOqUZdcvMniG5Xp+qSMJ
eq5NdlD3uA87aRPftbLdHrTdV+gid8ZjYFsPgl3tYZuiLcT55m8VJwHkpb+VttExfTCpYNuH+uuA
k9G+j3vXfs437r2/fb+uN0v3QUNTwcWaMCbmTmITVVWvqR3uGzEfmjMGT+ZflI54+5mxmUb3qbjM
HqEqMLMmKFCGdADxRCvujUw6CFK1YhwX8rY6NmRKrADtgDE5vwEd2OZebJFb6aoUiIyxk8THlmrA
TSkWyUYpa/G5beTmJhlqUXeGxE8/ru/l4r1nvGziAMG9v0ja8dAKJWkygtQDLSSN3f/odRjZdsJO
AAxpxdVYOjlGfmj50TRwQOXZmyuFdWO4UUto1O0s5XuagIK0lideegVOZcy2NBKbvPDH6dp4m9Gw
I/kgg9IfZrsCQlLleH37Pr94/rqdSpu9OUx4pn7osaKgJMJEHBicdvvta7ZPbCAs/s32BqMfsUNG
+W50brR/h8Na4+TSI2RopI8ZBpoyADP3raF0RI6QTyhHLkMjw2rRhCtqsnhwJzImC3JqqYEB5hFH
hmuO5Z6hRekoV/4PI6nWkl4XkoDBATkALoBPYL/PUONEEtiRqt4GbeqMrrEPQGOUjWQTVePu+sFd
iOHWQaGGwtOfAgnAzL1n9CwY9YaLJxRHr/0muvtkzawuKeKpiJnXVeTKQJIcEQWBF/y3ow4/xIbe
XYYgoRtbQxdfXNFJmnZmsZQiUiqznMS1sqMm1r0PN/QQjCuP9uKqTsTMrnBTFHpRF1wvinX0YBll
aafCh169WcIxN7bXT2nReT7NPc8us+wF8qh2SCPTUMdfR8+w/eQLvrOff9TmFv532/wlFkcqtCuP
4pLbenqrZgoC7oAheCmPTPxWZQ96/diP92L4GLxeX+HSdp6KmSlJYnZFlYss0I1evUq1QSis1A0T
aqO6x2teWdTSc0ONkKYLCJJgvJ5dY7XtU9lre0zFVyADTZ+2/PDGfRk8e41fdEkbKfqS/JTxKy5G
l0ut1hkAQJKo3ZrhPpaf9bVa3fSxF6b3j4jPl+3EUsiDUhZdMZ1Q9zF2/8rgHpZOUu6vH9CidT2R
MrtWciBHStOxkBqIFrmp7KFdcb2XtsrEyZB14ACmtNe5bdWinNqCJuFqKHdan9qwD+jKyiqWDv6z
rCmSjCZnOrtHFowmaiXreHgDBYT9yJBdQnQk557d5/s6jTZht3Z3F7qLmbX8rBp9ypw9jXoaSTpJ
Y0ysx+BMeld7pV23t2Ky6wan8h4o3pbdioJPezXTien9oGdEAZqfeezzvRRqLyz91CKikJkao7vI
Sn6FQ2+P5Q/FPVzXjM+K3qUwYnqeEO1yTjqAfacJSpeaiaM67Wun2kliD1CNvkOpe1R2CbiO6YsV
2z2Ep0/W0do3qW1tdDvcqpWzFmcvJeFY+/98jj6dx8l90DM3SkuBtad35l530jdvG927B7DW/Fvl
JngVX66vf1XgbLO9bijyLGT9gW6bxwCYNe8ZJC1E9e+uEx/z/b8rEic1vbLjuny+xLFLXKWNkNjR
Xm0LduT0N+HuaSTbnzKutcZauxQSnm3p7Nr4TdeZSYG8elPfKXdj61h2ZGd2+qg64j/Zg2d/6OXm
gSP2gbnDnK54KatbPLtDKWPYAHh+fkB1X8k7dEzf/fRuPihruAa1c8BQ1wAJF/RaozuGxAY8U5ik
eR1f8+ImNVq6vRoYBwLd3ehmaw/RtjV0hnL/NUMKoJC+kDKyPJ94dEfC3o5AawvH+4QsZlMd1P7O
Ml5r8aibL16TAoYQb4xql6zNwl/e9+lTLcB7sGvg385spxhYQz4mfGpcbYPuRUq+kb5oRaL0/td1
3Zt2+kz1aK2ZQBHwsAFHuMhKVpYw6pWvQ7iTAcxVjGptR/G4Br1w8RZMUixtqmzxcl7YL022cj0N
6NQAw2q8qbLqSw+Z815I9S//fTlMw8O4RSw2ZTzOb1Kr1G5kjRQNRd/7JyGjO8qec13EhWvDWqaG
YgrXtNJAs3kuIq0FJSbvR2kq/zYor/VIMxtlAUBU0+Bd01eem6WdI+lPugSkUBm6h3NpSpoP0aiV
VI6C8l2TvDvTL98tL1/JMV44HSZx+lRqpXUVUfMhtajqhTEyEvC+410ogEH6FFWbzlrpxV6TMrOs
ptarfh+nNTnjgzb8rq2nMN141rjyWq6JmZlTMzfSQZLi2slloO1E4BcEQBE/0ij8JdEws3JCa9Jm
KpfEtWlhu2tc3d/6sLWCN726iddqUZf3lAPCX8MFoFWFoPhcDzSjMi1/CGuYD3xlq+a6t1GHYE3b
FtdyImX6+8lbC2Cf3+ZxVAMZbW6SxtzLkG+5ULQk0e6/3qJpPbgYwObgts9vURYngSK1SCI1SZp5
Ao50k39qVMN6FPw1YOXLO3subRaOjMCT0ceJRvRlfau4bWUXeRXYeSvVO9pU4Lnr9MBOLGsta7O8
oX+WObu+TQRDn+WxzHJ4zROJhnDLTkfiBmXFKl14wlzgT7Bq+l6pMRkzq6QabVOnAVcrNV1Y+yBp
z8BHk4VtxHtGrxO4VZbTKfGKs7i0sXROTI2nn1ZxpvxFoHqRVKL8df+Ai+aXr5509JIffj7YZbhG
HHWZ1ftc5R9xM78hS2u5FVvEGb64jbQHIw3JnR9c5UnrvgTBLmkcfP7/rqmnS5zdvDanehHHyPTq
zwmctMTz1R50bysaz+ZaXHbZtP25RGqWojLxhc777foeaCFTo0XaCr5oIrXLfSUcI3BjQ+VOknl1
aAgxNwbPzfVlXnahzQTP735XuLqQI7h10zux/B6a/2T5l0KoYEAc6YfjfijCcagju9HzvYWDmGlg
uybKHtZW27KanZuHGzFVdjp9Idc/7vIVnLT7z6bMtLsuKmA6BLR7JLSS3ZdU/xquQTxPv3HuCSED
bGya0jRSjvM6SVlCl1kOyBD8umS4N6Um4Het3epxsx2a9IHwc620Jy3enxOhM8PUJsYo9l5eOxCF
fgn7bg+TziZPOzsImCijb7Sl7BYW33Iq1KH2W4nGe1X6EouCrRjtJtWGjaqMd6Wb7q9v+LIannzY
zHCJutf0OJy1o/R0QAofcnNo2308/FTp/km7rZffG8kNZKHX5S4eND2fKnUDEJrmSJ9pWPR+KE37
0acHzQAI3vQONICvLe8iiJ+UfYJ/wroDAzWH97BIpFP+5FK35eDAvkdTE9gG5LSBwANdUn5T/WzT
GtHzMPorspde8lPRMxumdqCGWZMNa/T2JiiKIxSuf3NdTlY3M1lpJ0dNHnF4Vt3vYM7EhER2rkp/
ZTJO5MxMRqenohwOLKUgBbKJDtTQfgcHWmjvykN6SE3nSX6FDLKzCS8Ow8vfqMqfI5zu84mvkqe1
18W0IjtB1G8qIH9jvdp2Q7Lisy4+rCdrnN1Qw60ao5oeVjM4auPOzF4snp7oLmyYCj400fP/blXz
e1dbCl3JbGksbaruXtfv9P7f6yJWFHCeUAlDt7PyyT0WsrdeeVx1Ihd/n3CSWialRmzp+cEoFaAv
5jgtIX2sy9fCOlz//kWbCeEVTZvABQIxff77etJmRlxhI2oxuusi3Vak8FXL33Q1P5R6fNv21Y/r
EqdfvHgaTiTOdKBIdLGwZCTqA0V6ZxCeCuGgZf+69YqyLZq/E0Gz0+8sEWadAUG++dhUGqNTdtCv
9QkuroZ4XwHSGY71+UMXdaMQQo2IAep43pK4P4oDHMe++FUcCqcexZXzWvKBaQCb2p4ofgFten5e
apO5bpaU06IOlfphShvd2tXtysuxqBUmPBMoBNiwF3wTZJM8U2frPD3elDUNP3HB210B4HQg32QL
ayO5i9v4R6A1y0v6oDwESYfAItub8kNZbuvslwiDwRqexZqgWdTsCSZUr8W0MqHAtd8MpR1FP2TJ
scaVvp9PvJS5opP3pfuAKiX5k5n+JcbgeYNf4/Kltu8w/nCjw4cGH2JwCOzWBv/xvts9hDffntyN
5TRfX6vbZhPfansIqW223CH/vnIlLkvRPNUn3zSfds3FriwVHbjJ8fGrsPVulEN9mz3HH8p9DnNS
+BEcx+1zJNraU3Hrbaj59GvTNpfpyukTpjEbU5Wg/phD6URlniqJ1VTOQF7wRtlDOr4Bj7B16i2j
N0+KLe/9lQ6KyxztTKZ8fmuG2G1L3UTmD290pLv+Q3wansSvxeZb6kA65zAzuvFv1Ft2/aCt3KVL
+I2Z8FlY11lKaFlpy4Jvpr6ZjGlpBwZ4p9t1T9qeMPYufjB35orbshiCnO7zzDXy4GJy8wix1Ak3
xVazs5sosmGr/XlXvKmPpi1s9HtjI27k/doo8Oe4z4Xqn5zxzErVQ9GJA7jEDrMZu9F+Nx773Y8X
3W7gdwG880l8tBxlr8JEFH28Njs89DWs1cVg4HT5M3eqTeuy010+Qb5XJFSs3r6Mdr8TnM+rl+6S
r/neuFGgJbr+vC3vO2Pr09wsQ15zb5geiKHyWvbdsENUq9rSb2G3XxVYyoxd4OS34UBrVFg4yc6l
xLXiRi75C5Ck/I/0+alXMeOJJtJdWbXVditba1TzSxJgouQO0+HP4O5MnXMhDlDnvnJi0CrpNnbC
1YrGZBnn6jPxktPgoSkwoszUR0rjLgxERFSlLW2KA0a6/oHm3P6Edtr+5R29t8H2j7AWvJtrG7j0
wJ7KnumNWknKKLnItqLW8TrHSzc+qQNhrQq5qCf04Uk84jLViTnclg6HVFSMCFIae/wJ8JWjPSb/
wArsaM+xrZVO4LRO9o0ESWcP+1WrtOQdnYqfKUpXBEGi99MeQwf2s/8a3YelzfiTx5SgbTrRPwqB
RvL478rtWIoVQaJlxcBUUM6e3ueTQCOs29AtOoXtld4NgBCiX7px10Zvkfwegkgb3bRr4JOLb96p
yJnDaQRK57chIsvAjp7bAwN5j+kmvc2P0aGD3FGxpQeAQFontKeqZLgFDsb/Qu3m+tIXlFojNmY8
hhwtofLM83DLKvF72FedXv+SQReXPObqnpyiSYtFUzyaa57pwgGT2f6EAmFkz5iTFMjyYKa6VJQO
XYLtvrdocFPdsCUQite6UBdMggmLtgIn1NS1N2+UAtI6aFWxKh2K7jszH/4ZVXHFm1pczYmI2SGm
QYurrSFCqgrAccdN3T22a2yxC3cf+PmppIZ3DePT7Ij0ogmVIEfICGZU5kXbhuVEu8T9dl0VllKv
CJqAuYkZoF6YGThPSpRKaOoSfoqbHvcQWAXQXRUXBnc7lY5mfJ/7r9dlLp2RCSA8SA7MqjBOcn7x
PPAMwqhtSqcyk13q5sfYKHfXRSzluVjWHxkzN2vUfD2NI2REOV024pbwG2D13K6VXVlvRgjqx41f
g9u7Mn68pBz038JnTJMsAcv8SbLSPLBMekWU4cF1fwX9a9b8vr62RdUAGE7izDSmCWci4N4bQL+B
9LnO3wpgEjzlpxGHvLDv1+UsL+WPnJlZ9tOAcmiNHLASIuVBbR6k2rku4rJhjjMy6W0kLc5ED7yw
56ogAEXTu+KkfUn2PIbuNOiavZej0tBGrnqHwRtH5rXz9C6T/GNpKd8sxmg3AEavcYFcdpV/fgrA
BjJlFl762bZKaqq4UtSXThv3XmxXllG9d5nvPRlxn/8c1LSXnbDLjcQG7ijatFVqPviRz9hfI0SF
g0FLD/x4tk8jgHzsAr/krjerzrBLS/cyOxjHJ89iOjAQ8n4PQXJxl/te/UWDrA/i6S5naEv0tOCp
6Lzq2Rf06NW0xnpbDzLFzn4w3gOLCaCNrwbNc+BGElpc2r3ch45fy+Fj1kx5KzcfTFsu2mCXRUP2
u/MFIidYFsWtRzP9k5QWhM+F1Mg3ctPAEXn9PC/BZk0FRm+mABgDUA1zzsXQCfU4mOVQOqkuOGb2
hX3eZn2yG63xUJmSrQzKDQ7VD0/7LRb1qznIti+HH7wam0SjLYXW07T8Hk1M4FXHBLJESa1dqYkv
6DV98kAekCOexshmOhfTRSIWGgct18FtR4tKBotfb3xc34qFN/ZMynSLT7yLYDTTRhORYlV596CC
Fe/bvknTqy3qwXgU0yp6iURr7xm0y+R993Rd/MIiuVgQLpA4ES9dOqYRMk80ubx0h9zFEk3QQnrn
et5fvIUcNdNizB6gQDMfSuu9RM/DsXT8xnjMxXbDrLXPLMoqWMeCs2YxlEXyQqSfgVj9fDvHQupa
A0wep7YGfWs1E/3goIOnQOfPa+nhOY4eVJZyLHW2blbpVm5S7+36ni4YXjJQ+Es8x7RszIcsinYI
izqfjBVOU9v8LgEZULVt7/7+38mZvV1llia5QqeyI8nxztILsOfc9zA2bzpr9Fcs8EISisXw8AMz
qk9O+Pm++m6fx+GkpmVGzlB5DXPoOq1d233pvWH339d1Kmu2LtX1CUgHZAnWjVXuNb++F+EVM4Tj
X8ihyIRXT86QzqTzNcEHo+mjh64Evmw+09Ve25pQSb+hpmf6RtfSL9flLfgzlkSgBms18wziHGkg
7aNgZJiOq54wjKZ0L0m3li1buM5nImbWpK3Vwhos7GoHXGSoSDsLYr66rf7CNDIxz+wjrgszrbOd
8wJTyobpOqvljzJJnd59DYVf13dLmq7qLKRmLX+EzNQg8Xytosm1dArjs/gCAGUffU3FoyR9UeK9
ZoLQ1jpd/dBYe7r0r0tfSCcjnMAHtHd6l+ewuiN4PymNcPjVegW7wKEDj6bzHiIyov6matcwxZZe
AfA26fUjgcCLOP395BVIWsA6hnJS+bw7uqG6l/r+O40Vt5nX3qlqCmKJetSU7v36Kpc0cgJqglqR
1j/M5bnY3PWESK9YZdgDsiNnD4r2F1HQNG32PyJm3mHchomiT6qiicFzKyYvIaDZNRMj11eypPic
loR1winT5mT3JLCi0WhSbCGkEGM27uR8PFrJsCLGWNILwiC8AQ2OXea5z3esMEjLympWOo0vFZkd
WxyYXYKUsxGTqNR2ra/pO7Mt+lezyduHPI6jTSwXLv9I4CPtQAzqAf4kv5IheK0Lw657wP9ErRQG
p/TD6EkTYuVeIAu6jUc530/YB7ntimJ/57bGeKPSmfzRj3LI+LjlFh+1ayVb05eS2mY2IbjrqnJ8
ttQuf6tCa7xpaXjbxFpGfxWz59lHNsK0RdIkD0NwKpVEsz0SHD8VLfbaLZxs2UFIJWvj9b77BINC
wVMpG90uVvvU0XK13StFD5C3zEwOZRX/qWyVYCdKhXsUUvcYZYJ8NARtK+WjsktzY9iNXQ6NOjbp
0ZLFkeEPQb3TCiIu24+bLNkqaSQ+K72eZk7Sq8phGKvxfSh1KbE7I8yflJEauR33fg3iepjGW1Pz
27c+7qV9UyTRN8ELJDhzA52+I8Gl+em6Xi3FvYxT4VNg5xhXnQehsiVUaWwQHIqgV94FbpE/gG1f
H1Uymu+0t7mhXaZNv8mF3nyQzCZM7T4c1vhCJ7s9t4VgDZKLmXgPCQ/O1U5l1l1MBb6iDkU7G1pH
7V4VcztUK+7g0jN/Kmem3mygMvQJGRizhPth3MFRDxTRpuhe29Zc2dq1Nc0sQ0qnYVtHuC9iEtiw
Y9vQv8UJ4LkrFaRFORIjBDoBF71qs8eq8axakSvWpNT+BtK0UrvPVdM2pMN1VZm+d35Gp5oyO6OY
ulreaZwR7tddHxkvUdrsr4tYeiammRqySpBvAzF1rgYdURycg2xZakrO2AD8ljHq4gMiBVPIj4xR
Hjc0j7m+VsJdUgswSciWoXrQYU9/P3meLKsTWmXawlS6g3U3EzxbJuUYxgfKc3+hFqeyZmmzpAn7
xGjZxtwowApp4mQn6OJbHRflC+3qykpksqwdf5z1mcZ7STFUsUECTbPcHzrBr+3R/lWVsWl3mfFy
/fzWhM1UfgAxpQBsavJsow3U6aUebXP5zfXXNvHywBh6nnovKONONZ2ZzpeBkeWwzyaOFJMa794U
Glg87UVQFRKFKwwEl4uiy4MNlEkMTkx0M+UI3KS1hljFPzKBE/gtSJtkfGr69/+6dWCNSBMMhsyI
H8ME5yo4aB0wGJk2ATn0z6HyQ836+zw1IbNaax9fcDwRRXqHUJVs50UMWaienqQGokD/2fTNTauQ
bTpYPI3qraQ5/bjVgU0Iu2+hccuz+9/XSWKQ0FEDA4wH53ydVkMNOm/xqYHQd3xjb5hHpuxJBq2x
B16aK+IQOjImvGqVuz1TEVOBOdAaEDSMjQNx7kPvqc/X17IsAlcJYEEi8jkOqJyJpa9qaQqHn3fE
kaFa0eY/r8tY0r6J7g4oOrLTF43Png9oObx3DFZrP0yALYxvJfyR4n9mmgFFgCMR0Tw0Hey782Px
mjDq6Hllt9TbrLDuE9XYSNUaFOSlF3suZWb7QCbqFClACh0H+zEogWVW/03SZOWVX9wzJusnBGMu
1RxNvg600MpaxHj61wDKrNi1i2pTraH3LiTXJ6iJ/y+HoZzzTcv1OtPCDjlxWm2EYj/235XsZoTC
wNdhp7MeMqasCyf+771A53Jnqi0XFt6sO8lV660p0BTfWjxW5rbtqTArL7hSzn/WQgu2a01nLJiE
z3wQNe3doO5r4PGxXY7Xk8WlA8lV3t1+JfJeOLozQbMXRA8EX1IGBFVKnLxSKJSPoAlmt0OZf48M
f20Y+TLcESlQAFVukVADrmVmjRohiRpJwUhUefQuFuQSvKax4Q638UfvFcAFXFX+i70kFgbxgUYk
8wJfMjIkwQzCJqX1WHe6lg5sf2OlAFkX/7kGw0wt+d1PDFhertnigrYrC9PAdIDWc2MmqW/rEqhA
irEW3S8d2in4w0yQNYh520WsaADJIoAW0XpWAH8v1/p+l16uM5SJ2SPZuz5NeAmC3DHdRNHoKN2u
Mrb64OT6Dfyzfe5D2LqpIqYZx9tAWVHOBfMFyR+IcbrGpJ82z2KkVjZhgwJyYYXyVhKirTyoW0nO
VryoBefmVIw5Myuu2kixECPG8+nHcr93SvGqitmmlqVDlq9pyaK06YWcoE7B+ZqlZoK+6IXOHFkU
5yXm2a2o/giCX15bbXzGM6/bkYUXk/w4nRUTQTWhykxTJKESweNlaUqQPgmJcmcU/1yXsHhGJxJm
BqQQh9JLLCQYYeuktE6MUv2iRvHuupjFhUBQLVLoQSPU2a7VQTokLQwA1G69Z9HoX5VgJaxbVnYL
hgqdtBkV1NleZQH/O8k0lL13X9wJuTh7M0AZUHPbfE3J7LfPhnpv/BKJK9Ok3l9f4NKdphJJ/nPy
PciMn79tqVoVrjYMqROaj6FOZNT9DJqtK47OdTlLFliZmGtYpikzqnAup9SSTpIDQH9DxbgfzXzT
Z7rtwvVtWfG+pVQWJGtvzEL7Hz1STEhTFpKhLRZnhxfDFJV2U9aRadEP6KSPOiw6341Yuc1r7T5t
Kt0ZVf9NL42XoOs7W4t86ViqnXjjJsVRU0tll9cFSEGS8uX6blwGwBSpMC/TcBSgTvP0W5lr0JgO
VMLKjiJh5ZCc9YodHEguYymD9db4K3q8dMxTuE03DiEBp3C+/cyMa4FeeqkDwojtNj/gpk/zkZmD
lWNeXNiJnJnnZxaGL5iZAGBK+6Xun9r0KGo9tc5Dbt1L+S7v/uLto/GBbNJ0e0g8n68rQHkFt/Nx
zaHxnkDHBNrFqlJaWdaStTkVM23vSeJAreuwkiCrcnTrqTMyux69jWm9XVeKpStCxoBjmvSVnopz
IWZQJXTnBqkj9Q+uf5+Uqm0aB/p66nTrrxEbLq7oRNjsoHyxzKokDrE6qmgXxa0c7Cso2K+v6BKc
HnwGOq4IyyYkJ3WezgY/DQQdBdtWFJWt+Yrd6UAkkPmxuz48ypm70zqVpnYyJFoYORLgqlp6H/VU
5AZIQIrOLrTfWlGsGL0lLcWdZAydHiCmdmdag5l3u9AnoEtrYwMoPzf8d5RX+0z6ko7Mk9znyeb6
TixtN2lPFUgpKk3c+/OzzQ2hBsMx5myLJDwUYqzSY+L395kS638jin3He7dECk8zq6eiR25qsbis
HO+tAXjEXnzTje71+ooWuskZLkSKTMwNEu98E2nm0hOa2olYU21vRP6Xtg7uq/bX4P6rdN3R9Gsq
443ogAX4KgX9VpPLfCPIot1qzdoI13Q1znOW2NMTbZ6tOaq8CgYHrs4ANJ7B9KxEI2F2Vwdf5PZv
LOkfUfM+fojHxS72EOVJ33Lz0EfPpfxWrHGxLdrrEymzZ1m3uggeY6RY5tHKP4b8EV6QtvuLezBN
mkz9cCLQpTOtVD3KWkFCFOYp0IM3v0SSokgzqszOhWBHCdgxhzVHdOkqwBvFcVnkYS9QWYMwk5PS
wPLgxW8t2nNCcvSm8XxdPT/nVuYqcSpm8uxOTHYtwckGP3AKV4xsfGkiraXZqgrqcNtqxvB/SLuy
3rh1ZvmLBGhfXqltFo/He+y8CI6daN93/fpbygecaGhiiOQe4DwZSE9TTbLZXV31qAaTFHiYQi80
AvRDnzuVZA3vOKtGgDqkEOpx5pAJNlICqXwwoZ37MvVSvPKNAioFUQKgfrw5Ahmp1ZTGj3xerIdB
b7IKlQDJfEyCxLqfdMzHD3nQvtX4V0D8Bwzda1ZDibCLgHH0QkEdOrA8iXlPog5EU/fNiEqXg03b
TnaS1KVpy4qYemM0KYU7ArzTekab6WRcFsVpG6O6q4J6gUBbkgGt3FedYRuTVnk1iObysIPmaKuW
BQa9o76yQH401rdW00kL0fWp+BQgjfY6iynIemIDHMekClW8qiYVTDpFW4e9rSaVrB/SwVAc2QjF
x7EepuTUq7N+J0W5NbndUI3osExydk5lKHuD+zvUSaTqma9mIAcltSAGL1FlTcYpykEWCEyZYpzR
Em72UdgY3pQMyA5mtUpEXy2sTretOTGex6QOwZ7TD5kvNV3p5apZFV5idS1ovmJ1PIK4eHoPxCjp
7XESKjfS5CrjnKSsTbgNIeqaaJZxaYYE2yMHXVUb3PbBg4Gij5k+XY9VRnMO/TAQjFurTARYxihD
bSKqkbQWGOfpXJS7yHAT0ZvrZ9PEvGtyDIy9Iuyu22Tuwo1JKqOZMKhgFAIqIg142iu5Bgw2qu7D
anm7boe5hmD7ANccaDKw5y+3odXWy1BksIP+8G6EzEJZJ8+Joj9U/cj5XOxl/GPr9983W36aCwgX
rqXgRd9J5g9xvu/U2J7Nd7Vyl8VtU0jF8uQkGI+MFVsH9g/QzSCTMKmTGoSmYQMGcRTprFNY35Xj
qZk+wuh9BnBF82Zs2PgJ+5xIKCNUHSllJ05fu+zH9WVel/HytLv8FfLlMkMxygy6CL9igLivGDw2
c+oU4mQH64TXtyi2Y1478msAweKKO19f+Ci/U34XWppMcdQVdorx/qoWPDU292PAM8MovsIOMjXQ
XemgXaKZg4Jx0KtsKXETjvqjakFmEDKLuy6yDroSQ4tdTkc7UvDI6+JmH5d17ZqA1HFC62t+IYH6
D2NFQFFCx4UmslrM1KritRIbt+0JuWzkB7nZO90sdFDnm1GN1SL570+F1XMdiwvxQ6g7UbdzIIG6
XEphNK+Bhf2ZRjNRGnxJ4U3I34f5dpZv5oXXt2F+1o1R9TKQxDzIwkZFIE3asksk/bWLeq/E7P31
eGXsVTi3tiDQkIAmGV31ECEeEpRqi3oA6Nny/LaxnnJkGzmmMYDGcvP2lAc8PbevZ9FqcwXWYElx
91IhmwOuYfUNQrbNfzZtaieQFggwEsaDfDHXcGOH2owB+Hdm9GJxtraHMvvR5a40ctKb9TN82e8b
E1RsNInVg5MSrnTN/SKWZJp5Ih68xaICwZRbQ4sKOJGCZB03xT6NzXsjO5rQwyDXg4F5eG2cWddz
c27nlZmgxQJnCvMsGJ9Cq5Nl2it4ugTSzSgFpO1kjkmWd9hRK2k/cIzgo7o0aSl1P40mKsxypzpR
fp7j2wIgcmX66/oEcro/dmi1oTFqlVmMYCeSiiNEEt0OY91LFjrXV5AVcVszdGRP2aD2Isz0AkgQ
IRMS5Y1T5VyxOaYdMNiAhR5EU0gfLpdtrMcqBsy6sKt4XJxkGuqnapgxOdMK4ujUQ5gpe603JTBZ
NEnsQjsFJTSzFm6BFxtcBbw0380xH45yC4ZnMjbg/vz7hQDVIObmFRzTuJouf2A1WJUVi6DpDXUM
JTR51tphPQZuX0k//94SDuX/loLa5IbSqHg1YCnMYHgsA+mzNVTHKDmvbNbW2Fqh9rlUtEs1B/iw
xvjN6ioildCzq+8BfojEBZnoK7r4/+CXifoTCiNrLkVZDKs4rSIZFe84NgMvqUXtUILVE63OTON8
LNYhto7kYUIf9ypy38uP1bVZBxA7TPW9AvKf8i4udPu6N8x7Bs0x7EJk1xjAp9yJgjQBFQTaHvXU
k3CdU9rJ4q4bPKVzJetO1iPS9X+NxcGQrrQqvaL6hYyQsikIljhXE2rdmBcAPgsMIsu8z1XV1YuO
87W+1gxhClV7IOrQ1Qf4+3IJjdSqmyWWCzQYc7IIzjKERNLfGvlUjIeieb6+mqxTc2uNKhoa+dgt
eQ5rEarIZuErYocyS0vKmLOCjEGpdc4Z/4MFG5heerBGWJqsLVa/Zk10TK3zFCt3YvA7d61gJ4bk
jPM3SOvZcz2dgszwgmTmRA7LV/wAVJVBkrlGz+XK5jkgaRN0HyAN13pB/tGbkZODy1y0Ys43ZO3x
lU4Us1jWOnChXVoSAILTLQGM31aiDCAvWcaGBKNkYHSmVcFeps/tWYvDEUw36FbidYiU8R9+Agbs
kBihWb3G7uVPANm+WYBmdEW4nAdz9FZq5u5OM2+UZD9OMTGMhrP3WYGLbpBpojuIvJruB5l6OElt
Fpf2ZL4vEpLauxz86q0UEWNywvbv5z5wiop4pqwxhW4e9TXluqwg0oFhArk362M9q+YByhrAq00q
7ikFRRG/68yWC7tdL0Q6T8N8LjQ1AEf9KguvxQMcTQ0UY4uAKMoIzYTH2iJT8V2bz3GKQeSzrvtL
3XnXd+oaM1/torimmzh/vugFSabRqyGIrexOeBdU+VigWFKEvNYl6wBH/o6SBeDqCuahLsNGB7u2
rIFT2DbkiDSzX5Z3U3Kv5yix+ZG+E9sbWfaWWLVHpFbSWy5y0h7GswyPB1Tycd9jBu83yn2TOOL+
UMVBEUGDHE337fJRxq/dMuzmVCMg/+UYYxwIgAAp6J6vG8ygx6EwYB42SS8B3LugPhoYguogoXst
LeNVALL6748ftIDwVpGRpEL1iVpaMTbwdCrBVTGZ+Tez6oadHJvQ9l0qDNIHc7P/63hBwx5TqSjm
48ijr2IoksdmbWGuU0wWk/R1WriBJANp0am8rchYR6wiaK9QdcbIME2ZGgPTZKH9VNuSUvlRU7jF
MOyn2NhBP5YD5GDEJy5gfZ1vNdDkptks+nE0hraFKROq5Lkx+ZHRcqKCsdHQRAKBF7b4SnRJZcRB
JIi1rgD9lUBQgaAq+YkOKOqgi/Hz+hdiZTIQ9QSaCAgmQCXpI6xGMb2qmhGKykg6VbE/DhnmvIdg
X4mGj5ni21SuAY6pPCkwP6/b/npDyStJNMYHMIe9drAu93ltKRhMLqfKFnvlVgAATSrfrOnBkF9k
MBCiy/MDAwW81zqr8oOqD+pLeKAhXuiqqDSUfRIZS23Lwex2weKWXbaX8sHT6+Y06tF+nS7OBcXJ
c80v5ijhfFrG6bJGzjq1jyQAx9ul101fdEqtiLVdjTpkiTGSDBzScBtOUCVVEwHqSEYvcS5iVjht
bGoUJgjPN+yEQartCGCx3vguAmBYZMi2rn9Q1h5cD2xA7y1NAS33pWsApmeCEcg1knzLF8fpo4YA
srY0O7AXcG4i5mdcRU3wXFyHwmjIadxYmbpoSm2Xo2wXhYXJfdUJC5DKxCBbFCNi9rWTDy9pKNrD
EPrXPeWap1w1p1wJwxrm234yXKR1AVFjEEBVan0TxZhWwg1ynkJhJnUS/jC05CYwmx+cH7F+Nuo6
Br5GARAFAB+MTFKnRJw1i2GNWm1DjupOB5gUb1+ohgf1uzTLhyRQ/B5cjH1khQRn1vfr1lkf2wTy
ESOImAPEBMnlxy4woG42loGZfVU/je30UIXLgxCChGux3q6bYoXvxhRdgZ+hgJeCIB+muqp3QNyQ
n5NBj2y9UQPO7lRZS4quCUhPsK5AuF96Jc+dqYTQErfRpXaVunobVe3juje/4a70Z7OQ3BiYoFyB
gNRnyzstXuZUrtYubK06Yn1c5s8+3WWZgpLHa9TpRz18nqt9MD3W0mdiVRATOwmVly87o/DV2dYW
twp9dORGnrbZ168KjC7KMJhhBqMEXg6X/reTFqrlEEO6vHZkdPR6DOPO8kdiPVxfBKYdtPcBG18L
AnTRdLIGZQAUvbJLwKs11OQSCD1mykHlvtWZluASDv3fmME1uDbZXIS5sGAEmh9I/gIImwdDfZ2D
85S/X3foa+Cs8DMMxQKTiwnm3+rlGzPWKk5oBukqN5/pgJGi5RgEXL1nljPYCRDuk4A8lml2z7YX
tLaJOoBYqik7WoBqn8pG1h15jF7CeeQpFX7deLihoXqABAElzS8z4BJIRaYFQ312YwRI2npfg8S7
Xhqc05S1dpaB8hpGR8F4Qb/aoqpTUoDgwaRk7PLgU85er3+br69CuPEby6+htPaFzxgoErAc5APo
FzVHwbgoFHvArQAaH5Koe7X/ed0a25t1cuB/1ta/byJBkoJYyVJYi0fNXTCbr2eGc93EugsvT5Bt
5oQc8dKEkpm1rnVjZY/Cru29SPNnMJpNuR/rMcpeaLkXnIcDIxJW4A+uGUjfovJFnQsmiKetYQKd
WAW6JmvxhEV0Um77hmEFcreAb4BEAYyo9OR8MI3lDOUYDD1ouaOXE9ASgh0uiS3Pybc50Z+G8gUT
wE4a3GO06wPI8eOUghlGcWo54yQzjGIRPN78GPlykdsxwsDsmoNb1r2ARm/VuWEYOyluI9KZ34q+
PA5p7VqL4GbjaZpmzonCWAw8CAGhxT2ERjf9DAYljRol5QRewdB8wrsNqog9eADTNuMlU19TUllV
AOCGIiKqmUgpLj0tKymOBRVlzHJGZ3sA5IlUi3hXG+GHpvfntE4NzhufweGGdyEK6aj3Q9EVI3KX
JiWrKczRAAtIcSN/R8nZid2Pt8TpCMr7duQ1rkwKt989Az5L7nkTBwwuSVQAURfDZLCO9IVOHlVT
ALBjXLmzoIDdkPC2uFtg1tHc8DTYyosCbIsf3eZPu5QI3vW9y4orFMMsxDjOb9SpqdVG/WQSlBIz
lfKpulGIeTD3qf2tfC33qcdT5GMbU9Bkxn7AE48evZmUoFfjDussPIIjdmfZuT/ZOUhhUTvacdXI
1i1BnUso7f+xRh19UWaEi27BtdrVD+FBINE5c+KY6Oc39VjwXlKMtys2xsYcFUQGYF6SNMC5+R59
qYHUZCIGNKf8hPDkuBl4+ktb6828OdV1KcFW7VfamkPv/piOqd+/1q86EREg05mXhv1mO7m2klQe
Kqk9pkhW17pX6Cu8G0cM+hwAV1BJRcLHzm+e73nsKAxS3UsXqTdNoSrmKJWwad7nO/B4gEN3tqMb
i3hKTmoQrqre5EMAWvQK/4WzKdbC0xd/1RWSgYE75QvXxgiqiHZuYFv6sD7Tdy84yTaQWh6qA8uh
3HM/J+PIw7jiH3tUpGpxL6bV+jnVE57c5xFavQnWurZDf8H49nl00F85mTZPOoJxc1/YpUK2G2cr
F2rY7e3KMxPy40HzRZEfrmz/QEiC+QvMHtMnXCbJVQTkIU64g+z3P/OTAspcgUAhxW7c4T3ev0eH
/ggJN853XNft63f8Y5eKIatQlERNVpXH1/QdVQaMBdyABceV7MkFYvD5vuckJkyDYGsHUh/MMF96
DFoHbKW8Bs4oLDe6IR67onavO6Uwj7WNDSpYhgW16iLGdbFqPlo3rXuW9rN9fngNnMBDX4EYt/L+
FD//1Mn8NjoRCT0/OsaOems9PfN4oNcI+bLCIN0wMXWBohldsBtjLTYTWcZOKZ+q+SEr/Jm3Oxiv
DJT9kO1BawPMN/QjcNHMtA5SrcGE6ORAnHRV1lGDU8gDPTNQbriVZAzhQxkcRUC6kiqUiVSmhQpu
yQhk2vFuIfKbSrR7tE9LDFw4IO0ihoN5eZ7SO/PqQIqJly6oE0FJTO3DSK37up3FBgTug7mr7iCb
abv6WfBjkXPfMxdzY2n9++biiMHfIeUTLNXuoNoQ4CWFxdkDTBMYvkNNEdp7+pc+W58NUPvA96qH
5whNtkDZ1fHe5GUuTDMGeH0wF4pkgs4lmgIF62FG5IXCjV48yPVuAQ6y2F3fbcxrCBUl7GYQxKyU
wpcLlpq52gYGhsa6j8kZwbqd+oYLWfW9eRNlZHG7Q0RuR1LugpOxlznM8qzdhXcHIJciqjMQlb00
bs1RNdUGItIw+7tZN3d9Z3nxyJNsYjv5xw4tKZgvUg6sEOzMBzl3BsWuZCLYko8z8mH0LXfRSCS4
8NIFNDgBetmVnSHhnNYMoknsv5Uv4nf7EppCl972RRxJaYnA0U/tO0Q78ei6iV3TmT8Mr9lF78pC
lO+NGz6Ju8yuPmLPGv4ldPHiAJmDpQGsRf2CNFRzOZrxC/IFLeF7I4CIg+aaMu9iYsbuxg51hM95
bc5lBDtBrngROv6IsOc+wah2OXPaQ6wrHn2N/1yijpY41ZTE7GFqFpqTjnGAUbOccm0SS8NLo39k
DSbWJM6Dipmfbq1Su0boCmUZGlhdhtJpMAAp/5wlUtd4L5agaNuXkYu2QtfJtinv5b+fzJUh+A3Q
GwbhcV/QlegGOX+RFAECyUigidgB186JVcYHBIkF2NXBEYjiFz1UkqP9hHeTsJLsRGQGlM94S7JH
LlMaax1RiQJN/XoxrANml1uikjGWKfVxa+cZkbzqrO4xTXYSPzt3cCs7OsmWc/28Y11FFxapL2fI
c28BlQLidjdzECV3453Vkh5ruGsUzioysqULW9SzYlilr8rVVlxDytawR9T1rrvDOEAvLFAJoDy0
S5eHsFBZe63NiNA6RcdbsvWJTOVAF0aoUzqvJr1vrKi1RV+/j5zeTRwhc0fncfaNz+v+sD/POrYP
lZM1LqgTasnbDFONCaRyPvBVBIK5GFxEE2l8/cQba2A915HVAbcMU0Ap0c3JKdbrKtQAL5R96yy6
yzHwLLtqSPKOOR8fScR155jhsDFHhV6tVMqo5QWkHwYM/mDkXeJB3FmllguPqIhLA7VYFBka0Ebt
jPeqDzXExGsMIvmmA7nPzlXu1ydJRcqb+Jf2dN0/xjQhuqwbB6lonMIRDEgFrPc2WEfc9PbH4Ik2
yPsc8bH8BOHuz+sGGc+uC3tUYApTL0KMCAs6Wndx5oIJXlZIkgak4PFKsSwBbA54BcbrddTQLs8p
ZZpw2oslRGjyYwN+6wAl0M8ydjqe4j1D1wJQuY0l6kSUBbleBBmW9FMikPGg+5p7vjuLFal2Ewn9
jBxkIvYEcFheQ5nRZr20TQXo0jSG3FmwXd5j1gViN8E59Qf3V28QnsbNGgr0mbJ1kwrUOg3lbIwq
zAl8L26ic7cTTsJ9y0lueV+Niseuz6FUXcIfC7cYhvRzUDzWTts548LDLLOSO3w3A41hdX0u0oiY
zujAjJDWq0OL19pdiFqVSlJ32je7t8grX62T/BQ9zMcERYL0R8qDOrJqWBc/gHIWc0NtY434ASYI
PsPmtS5vdYHM5QeEOYscjbIPVf1Y2ls0cRUNrHLyS29ybiOZ/VX/LAK1ISGo3k8WWENQ50n2873u
S0fTn476XvzM9wMB9MkbyOQGnnRoSOwZPpCZ/nS2yIux5+lHs07bzQehpQXrvOnFecZvWawO4mv3
asnDtzLDa6XdAM8ciHt0KobTJq6XWGxae0BZAimMn5P+NkIOE0aoiqq72Ol3y53I1Ydi3lv6xjD1
qQsBSvDtBMMLxEL3It66or1gu9brGR9XhCcTysoGt/aozyqIZZFi2BNRLclkROeiCYgsgS/Lcq8f
6Os/9OVU+OMYPWlhCnPbpya+mTjbhmS3wVGND2uvGn1qTfWU6OO6PeaNtfGMBgcA6pUkQwnPvoeH
tiY/cYNg1y42kl5HhPAUeJ2vW+R5KF9eJGUpSEOow8M+2RWV06jo+3i5ZksCqfJfBs8cKz/c+kel
U6YmYrKvWyOlJ53oTM2PsLu77hEzZdvaoO5GDao8mGOCjeRGtPufwVN2FL4nRL9V/qEtChzufxuO
Blm3HfQ8MROOOITUxvSSS7fZwIlAVpHswgZ1B2a62oX/WzEv2ke2fCic3Aekp0NEpPvWA+vFTv6m
PlxfxN/VnK+Rv0oNA8AjaTRUVKuhdK8bcM161A/GUflmoXrckrsBtRiViF5lf8PJaWco7Yo70ZHe
/qHcBL///ADqK451ksZFjK8oSdDiuOlDN4K4YMJZXuahjBagCKJ2BZVAanXbrjSEBbVAewJ3MJ4u
xOLpVTGflL9lm+ANcPC0gFxkTZnYm3BE99EXs5PPKIJCVXwnOJmb+eOeN7bFzppAk74u32qQWrk+
MZMgsmBQQ4JB5pF8e5NJ+zjvyh2PSpUdJhtb637flDdb0BKIDbSw7NIVA1d3ezcloj0Rdd+hY090
AjGSu+Duo3oI3Q7Nq/QGPGG8PJHxEcEAZa6zakA2A258+SPStAmyWoY+q47mNUHb1Rk0KKFd3xGM
VGIFg2M5gVXBlqdOLtVIwQ5uqWgR1Y0j6H6TvgKSu2BCpurPUeFct8ZyCeAoNOSh6rN2ii9dqjNV
X5oIQDQ9E5dHvaufZ3xSTrWTFSmruomyysKqBjigL62MGO5e8KDB/Rk6weRkbe6AaKEVX+QO0+Su
Od0U1f1i/bruG+MO2FqlL9V8SQe57RU0GsvPKtO+yY3sQm3k9a+tACr1ZwWpnKTvhqIsMwAUxxiq
g6p86MASlKT67roZRliA/Q7gJcBwVgw1tYR1EkhJgeFxu0El06sHY7BrzHWToijPdWOZD4Fa109x
Vmscw4yLG8A5JHlAbfwmW7n8dt0QBb0p5BDoEPeh6fbWXYP0NjnV6fe2s9P0/rqfjNzywhx1UKoh
3DdUmGsgHdND5Rv0GAlIr9PWkRCm140xoh/cWzpwZ4hMII6oUwVE01UPHj5UM+v9kKeQpuTBe9af
S11vFxYod4ws06oI7BF2U0lEKlK7TR7U/FS2E2cjs9Zt6wq1kaMRRzRIDVAaFe/bsSRFCNqI+iiV
Oekg4Xd93XheUTFf6Zh9LUGfZPeLUJ/zKJ3cXqjD+2qx7sWikzm+sTYy+suosIB3er1BL0Nwznu1
Avc01L6s+yLfN/Ent0HAWj5UlnEEqjh1gbq9NDHU6ZTPMhQyWgxyamTsdyPIwefHoeAkPKw8a22F
/GeJWjvQg0oY74Gl2Q/8/NfidccfC5oyhqs9qI/hXeWr4CT3r38w1umxNUqtYCAHmO9KYdRMdjmO
J/HOGBy1d+boIeLJJLA21R9bKDBeLqXZD0kRlbDVTY/xeDB5fXLWgx/n+ppxAASLsVEa2VQYC8Tf
cK4vZ3AMiW5+Gn3MqnYaXku4+KECQiwHD5ia0/xgheHWLvWEmcNoQkEYduOwwfjEtyTIHFH4JyP/
XZX0w2wsM6vKR1yVeG76aYUkPCsPiilwthQrICClvcLDAQ7HYM7lRwpWYelQhS+G+KvMdmP+sEAg
a2jIgoa4+ON69DFjfmuNOgXlSJW6NIY1DHXo32fwWR1TIwMndK4Fi40Ja8WdEJ13nRRqtla05Y0x
dfMes0KtK0I42AZFQLuPklx3xqYzXdBNfV7/iaxOKcDymMTDpIeoobt9uSBxqYAsVYdo05LK7tB9
6/H47iPZSSCwNdYf0MYk9dCD9gujX+Jw6hTwpow1Kl7922LeZVGzFyT1gK7RWRMDp7J4I6fMNdz+
QCr6IFBjoCWGH6ifJi+5G/1wl+GFpnZ2sFMf831xiLCxfUw0XV8Z1nbe2qXy0TEyoJyToCdQpt86
9ZT/Q0H0YuFX+5vMvlQTNVVVHBcydpUCzGA3OEZ0SJK7YCBWzumasvbw1hsq7otqEBIZs0KYFf4+
N2vd/EWzXq6vGOt23Nqgol3vzWWsK6yYkHlJ+qSgfpM68vxw3Qqr/IBhA8xdY7zMwpAH9WHCasyn
/Lc6lvwyhobd1PtGAkcTKoqar7cHFXCCmlf0YPm2NUp9rRbcIyYod3E8Dc9Z+qRleC2fdN6rhHnE
42hf5TSh+IOpvcugUIFliedFQtrkYOMtzrn1Y8PF13KrU+CaqPmNRH3gtS1ZwQEKM2MdJMdTiL5Y
YqMfctlEcIxV6sbgzjXb4WUpdI5WB+vs3ZqhdrKZm4GY1oiPqPOXEoR5DRmWxa6NmYjQV1N56irs
SNn4RUWK0OjtKP4OyLmzpxRDbBgUw2PiJlcSZyxFw86U6FxmJbHqgZN58NaUChg5CpRQEbGmgXgf
929p7zc8mhpW7rZdTypYBNkoFzFFsMRT9jCYMoGCtd8azVMTDS6QRJzPx6qdgn31T5hQ+xsAgc4M
INNpK4+Oesg841WxnOCx9RZ73qO/6LWzc32vr4tEvyJAM7IOLICq7csoMBpjGnhRYVHPhJ9zMv4o
MpVjgvWdAJNfJ/zwTAdE5nLHQYhE7VZxDVvN78b0NjOeRJF3YrE+1NYGlfoqSLLboYANQ7anI+Z9
HwQ7dvU9NEmW+34/HHIv86c36TPgfDKmc2DVAc2IBrAV7dxgZqGZ5sg/tAV0GEMak7KtSB4EnEKH
/NUQoLBgPIOdlYWGnjeYNaOb9QlkF8aj7peu9CGcA+xoO7yNQI09OpIDoLov7s2eQNZafQUM+GB+
iB/Ri+nFnC/KGH5Yf8zKWg6ClXV28/KTdrER6ktUdoAvaF6J18Y+t3Wo2HvSLQZKExK6qtPeKD8h
2paRwk98/Zl31LHX489PWAN7c7ljqmtuYg26R31ysGRXBrqO97T5eiPBSwwSYhYOumIgHbg0AeIN
qRbL1cvqs29+WWArjFHJGn5d34JfY/fSDBW7KfrtkVjDTGaRdvghQiGyPJXyRGbQyFw39Rs1fbnd
V1t44aBYZqK1uq7qZtXSJZ2WKICtcEr8rP9cVP3Yye+oz9v6CBolfbQBbi/Byviz02PHmIeTpbXO
0gBlnpiQIbubwn+g+bz8UdSpp7bYLoNYdzbeLm6fti540q15P8eOor8u9c4Ub5X+6fpKrOHxZSGg
dw3k7Co4RW8nsbHmErJxeCeY4n2a649ZYnAW++tlDLc2Jii3lCgVprluOlsuFLdJ7FHyxdQRqnA/
C4eo4DFuMjfExhwVrW1vgde2hTklFsmI6T3IV5BFrTleMaN1Y4aK1lGvpKkPsHB6Ku3C1isTtE6U
dXgPAyz76x+J6RKYMHDKQHTniwREOA5RMlQIDAmNRK3WCfR+MKx+3QgjhwFDlAj5BTSKZCDmqIXT
iybrphweNdKvCCgiVOqQWMcBGJKhhQxZdZ3I8u66UVb4QTULWxB8WBBWo96ExjLptanhY1U5Bm4b
5TYbG87NxDq9tibky60u1CBKqWO4JcSJLWCOCXSFKI0r1fN1V1gBsbVD3QVxnWJVK9gpjBRp7RkP
6wWQ+6h0O55qL88UdebXcimlrQpTqVw4kUmqRgaU2266myz+uO6VzPtCa2xuTsqmSPU5Fzss366f
CYgWzRNUQV3Lls+Y2bRzJyMg5ncX/2Ceo4fnxH4OHc25/iNYJ8h2aakTBHCLsRe7NTL7ws3BdL2U
3gg8giYdhdARhM/r5ljbbWuO2gjgsI7n0oQ5DDk9CfKCkh6mKesK9YrrhpihucI7gErEJqBZdSRU
NxSh7ztbrb1FuanUkxm+L7xoYa7exgp1UllWnOUYOO3sOPdHc9gJgkbi4Di1uVuZd2HvXXeKATNb
meb+eEVVQou6riAfDK/KmZi/jJDkr4oD8dtvGqRSBpCI28ILIBA7+bb2OsyHhY/XfwDz8ylgDUQX
ERwm9JU2KJowRTP8FZKBpCEYcVUIqHCKiMxtsTFChWQ465Hwe1EDQPVE+Vvc8y4YBhQH67hyBqH6
gJcyDZReUrCCTAHWsRDOdXlXhG9N6BvTR6x+NsNZTw56dQoFPxWf/mH9NnZX1zc7PgBbRBqtO76F
ionUQqXBQEaUP1y3skYBnXhsvaPOFaEZ8mEJYKUubtXypzrfyCisobEXVgXBaLRb6n/Nc3K5ntQn
m6CZZaE6hbhoD1byFg+nsH3TeHc1Y0+viN+VGxOzGOBBuFy9AVWApZNhpQpWJkLFy9AqSs3zIMWc
rIBRwoGJjSnqQ4VpJo9GgafQBEDlowSNq118WnzhpN5BQSXfg/DjaL1JHFAO4zhBFwyFUBTE0GT5
DZLYhEfVCr0Sjklnd9XJDCaiNw4keokqlSiou3351wy52oU5yslOGTNjBEkn5mpucuFBSnaSwAlF
BrT50gYVi5NejWYtwkajPYytLTTgGzr1mTOAcj+IXWn41aleYx5F874Zjlpx18bnNnR6HGwRZ3VZ
T0r4a2JpVcwsGLRsCsQ2NWEZU/jrhLfKuceXLd9V+yG+GW66XfTQe7lAgl16U9zq5BA9t4l9fWMy
kouLH0BtkyIQ0MlP8QOmwAsmr4qcyHobrNsqMjiWuL5SF20DTYks1mAK8iJ1shOh0k7Uz8j7md58
JF7yrZSceB/ejaS46Un8VPnvPNQLz1nqbjTNcjJqC18eAh+j6qhgDGtyNw6/K8nL/29ZqVsxM8q5
K3T4CtafITjW2WHOHtr5MYh5F8e6I6iTdfsBaXQq9MQUNWlgqZFvGvV7l3ISagbWBEODKsBkYHsw
V56JyyOuVSs5UNWsW+UotOCMGZcp82rFW4rjPDlwTgkjKKdx6YAZJw+GyrEpQNOLKWH6sRBBxKfK
JrRjoHTuNDjfpgl8hH7SWUQe3cwE91Bqh5a+y6tjOJyE6FijeKAddeV21F718R4oNCLPIc4pPw2c
pBzcpSWjeEwXbywdY8HLRyGzuk/M4NiD+T02J3doNbuDkGo7vUABA3NX73LvZ7luG/lMqhSKpGej
E70psi08mEJIGPNOQEaMQmsVuBTw9qigmaJuFBRkAO1cNOQBOAGBkC2tU5ralujWWuNcD1LWCm9N
UYdtOaoQoZJXU/FNrDugWVVQOYwFxwwdveKc7ExjIFtFfwX/YWrwMozCZYTouQJjGWRrp3zxREEn
nfQqjDdlf5tUPM5Txs28GvrPHnWw9e0M6jEJ9lLhRcQQiyI/ha3uLb37D4u4sUOdahK4ZqpWX/3S
ApK3uWfKH6XmK0vkV5C5NhceAoaxkFBUN0B1Cr0t6wvNqiBHZgAO1t6WGlcMq328fJ+7k1DU51hy
/36kHEUIEPOuhV7UyunrH4rhoIULrd6WtcCeq+cZ7eVI98aCEx3r16dOsQs7VChWkgJiZTAo2oV1
ntJTJj3FA+dIZhyUFyaoAFQWxYrRbOvtLlAhpDTauspJ0ZhOgGEUBUYcV0ABXIa4vCh6WERYLDXq
v3XF4gxV9FAknJyB6cfGyhofm4xskExBj0VYAbceUYB8Lcvd9ZDm+UGd+IkQWTKQR71d5z+r2oVm
gSOhTPr/MkJPUqtaqYTYIEAAaCmgJvvRVHHycrrTnLWiOXvMHLg+tYQnYq+do0F2ML/nXPeDVVzG
iOF/X/03C8XmezRNWndQDYbcfLGcYv1Gm1N7LMFZNytOFRf/R9p1NTnOI8lfxAjQk6908mqj9i+M
7p5petDbX3/J2b0bCeIJ8e3240yEigAKQKEqK3OfNSgGhD0e4wQ8drpbggp+CEUn7Kil9mTl96cm
4dUJ5iW62k9nH8XcIhSQocYUMLtZ+2zkp3I8BsEurSGUdYD0UNdyQIYLh+3FHMzrcDYHsU86Gkuz
T0b9qotMS4heU2nlJ5xOGd56Mnu47UyjLsx5DyfxfVuVu4w+3V5OngXm2sjLwDQGAgu98ubTldSI
HL9fSrxezBVzSmhROqEJBnOVquTJiOPYArwBLMvmeD90gmsmhjdAyqipH82Ap63CNc4cHmEwoWWg
97EhyFPmV1aITd7eZdN9rW2H2AQby44KPHmVRWdE1gtXP2oOV1WHugK/uyKEnZ3hxPKpGykxoD7Q
pgN15Kf2SJrft9dwyRtlGQUf5JmBf1KYGTYGpS4GE/Zas/vJqvxpQC6sFalDZO6ESgsb7dwWM6F9
A86DMonQgrsHCLsKgJcrPvWDf3qWHqvvnJOHWgAtoZP5bGjM0Wz4ShqLFOa6b3KMXvRTchx/g0K+
2OmjLbuOunlRH7iNCTPCkD1NzqyyPMSFLqUB6PkhJnPK3f4H0Hn1oGzA6hFCkM75rxZPZWoEhljk
hA6whUKnQ0F5DrWOJH40eKSFS5fc+ZjmhT07skI1RqNMDDuZbG60VNmFfWT3Iy9BxDPDHMStGFZy
1sxmVAha9dsY2TVe1n6hU+XCK9jGkdEY9bGdjQggvjNW1Vv8RPeiQ3f5m3KKNYsryDHvoFsOwZzD
YLMhXTIvUk1fgk/d0j4a8I4JbrTqbMBGhd/FTnoC+NF8SDlRHG8+mfMZ52ZaRRUsy/J3b7xIcm2V
5Pm2Cy5e6ee+wRwg3ZiIApl9QzvIgAN+iFazi7YqddoeQ8rfpu1wnzhqYUkrg/fc5hwoKnOg4NbW
wqGEbdTFgZgS7xQU4i0NjfaB+04AK9A5MdIC/EYDq7qkzhS4f8ipLneCP2aRWTQiem2LCG/7uyzd
JrGbQuQzq50oPo3lgfrrtl2VoyOUxzhZcaZ73tKX3jR/AEDcwHCjMM3iKqZhCswU2vPQqqqspAMK
s1DtkVhYW3BkxWgADjV38t2scDmW/2hC3DI9hwNnp0BuBEYEwADoObUdIH9NlYFBaJ30myg5COZd
lu+r8i2XV5X+YqpWJ0WWkLsy+S2KnxreKKpFIPlrzrwtAXEhIhT1B6P011OX2HrxhCyJJLxleeWY
kE2rQXXYVB9DSOymuQtAa6wUaxlaGTTYdJCVqZC+qPf1lKBQ82GAnlRoFHsYPVFax6AxzTZquc0F
6pb9hgorP95odLIaADyNlTauqu6UQP1GvlMDagVx4GT0VxDtggw0jogqMuDipvs0vqOSo0keAIcF
aADoXZxt4tEjDeJV+pIB/e2vY31tmC958SA3yAjQXTo+pKOli4ljVGu9PBmNlyWyVXR7VdvGwYOW
7wUQWOmvJgr+0z6pdtCxRjPNRs8fs2RF60+/f0LdhJonvVvnmqWPq0S+o9g/BAJFWvRdK4Du3fWT
1+mSG4GSPXsj9XuuRzZKIhaCokQ7hIatQJA7Pgn5pzzWDkS7LQQsjRZgukDwVirbWnDM6FvKVVsJ
3sl4zOI7oQCxLgopUgecvuHB/aDz9+yX4Cv2puangVKDuSf+HdJYXf1sJF991Vthue8gYNDQHQi7
qTnYSecFiluTeiO05b4JxpUq3aVyb5HcWEF2C2ghL4vczOTVnRaqa+A6A2oT3WvQTAV/16V/Zmrg
V2rYzmAcW9zom8prQJsSWeke4kfEIvfyQX+uXHjYCd15Iy9WvY7ckPsHOzaogQDhBuDr0nyZqnlb
STAf71NHsns7seldBd5D6/Wk7QOHbr9ROHqtXV5rwEJ/4qVlZmNq+ajpFS61P/Ag35W2pTW9BqWV
IXS1H3VXPxRuvR/X4UZ3CideCYNFnMDh3QTzacucDxcTwMx/2NV5E/T4DGmmIoFp39FWOIx78DA8
Uws3nKPvE+vN/HX7ZLoOYS+Hz1xzXZEYI9FRLxsCCBJ+FJJbF4XVyrzxzd9/a3zMTUeSrC91FfWr
zMqOii3vQi/BOEunWzWuv6vXrc1LKS0Usi7HxtxwWQhm+cbAnGYvpRVuqFcqIHRA/tH5bA7HdKXa
PSds5o2SiZpTuQJN+ezGurmV1ZU/HLkKyku36JmnoLXwcquEoJfWkgo2Yi34Iup6InRTxLVV95+o
ODlmOnw2vWSB1DyxoClhjyJkH6LuIUl4L8w/THv//6KiaHf5KaaZSoU5l+QRDD6YoSV7dBM7ydF3
vpLV4EyPuNUslFms2jOszu69xu6drRpbp3/oxFD2USCvpf3h+tVY0HkvhGNKJB9hFNTRJTQbljhc
a/3Ahe5frS8M/WEUBnAfRzibWzbTKS006Hgg8QY6Po1Cr96VJe/2aK5XmLHC7Empk6d0qGGliiwD
jT2Iz6w8XtG1f8o3sk0HK0fxikfvyxsbs0MpuhL0oIx7W8gfmvipUL1etG+PbP6JC39hBsZsSGQs
hZq0GJgQE7JJkzJ7lQRZi90hH/OD3sbpj9DGAyePeXXE/bGKVlGwRYIPlX3oJTFgMt2U9igHrgjI
7gi6LqqdJL/dHtz1k5mxwzz0JkWCLgYw3raJuM4RB09bBVvpXTDtYG+c6GOxUw/JRrVrHhLy+lk2
WwYDE7CWszQ2K0oS6JPZmxEUqdMNdt1GJ9YrOhNceVVvYhdRGo9Tl2uQWcg2KNuoamFQOzT7CJnh
lWmrD/pHDwLocGscuemIq8QAM0LmYBVUiKzrIQyWKphrcrsDm4tVIVLzIKvMYwu4LtxfWvuT3DoL
1lua5t1IYG1wxDtj1X3nqVWDYdOe32fTSrurERiFdvMJbxrXvHtrcSPiLQAhCgAnCVuqH8U8p9KU
9QBWAdLarfs5i6VqvJBrcVtAhVhE4xz0QtgigtYYemFiWhFstT/titiaK+zLbfHl3+suxMumY3Yf
eE3POQOWfQe0HShdzKEee2mgx6oNoPsIq2DMUx4ArPd8J/2SntBPaJd37RdnW87b7urQObPHbEtV
kNImDHMQxUpAsjSNBfypHa1qhzg9CHPw+uPM7DX+YHafM4tMMKu3fqplAkZofATQd0Ke2qOe0IHX
DupTEBS4G0G2JGxi0Cz9QMLio9gKex7V/hy2Xo0abaLgwzQx0ywGsEqL2sjl+TBK94r4Y/BETJYH
eWaAOQKALOuzoMFZ3gwaUN65VSqxHRPjkbaAp7aFCbwLSvlVasWjghR0aPkDitx9uA6KGCJ8qiVp
PpRCyru+6DeJIVtiX50MtUOqT4h4D4zrMH9ek7PPZQ6QLgFlNZHm203baB/952TlmheeivVjAR5N
4zvzpt6Jt/J2sEXNGezROf1jBMzlJ5hM4CYLylClKmYMVLYl+RDaByOCxNMrhNY4Hri4+DPP4Jzl
wGOOucrjTi2juMb5NaHWRafiOAxkxdlWi8cH2o5EAxoZM0XIZew3UB3P0/lEBk+TCqK6Y3v01J0M
Opn3xgqe1C00CICR9CrvtmGeXea9FvtVIkcN7JqRtFGKaY8qtR3koxvyqLaWZ/HvCOdz+uwW6OJR
nZoAlgzzNYpeFJ4A77xD2C0KlAsgLwAPIGhlome9LsKgh0y4LQTqqkbSw7+HumFPVyJNjxkP7rE0
mnNrzDGYacUU1imsjeZrG3h5w8M88QwwDqHpkTqIswHNOCniL0iH3l74peDxD3s5Xj8A6ujMDhal
UZa1rurtTv+qVSdvVnXkoZvFDHg31OJIZp70f1kymI2aD+D+1RNYimTSQTsvRMY5iQ9Z8CvwEy+Q
ZIBL08ahnfnaRxR0RbR5IR26GVQjP/ppzfH4a8QuDg4wuECRZtb6BKz70hHHQCnljuJ7kh9QkZhO
A1AR1K/3R4CUkBBpCOcVu7TFwAiJfkLI0ABBwxwfSiQrRljWvR34IJrQ94WcobvGzWvn9ooupL/h
/mfdkfOHnO2wfBJJYgropyWr+tGwe7fbiaBeRL5y7e9RVcMVTXbgcH+8bfcqwJr3gQwuHowRzRNs
sb4P/C7rZTA1RKXxGvnZWsy1gxHy2guuIx3GDrPlRDU3yiqFnTCLnuvyOWpRABpTp5ZQQhtfh0lA
urA94aXnBn1tFU1kG2P6fHuw87a4OGWYj2CcR9EzMerJ3EE5Avbph4Ct126cKntBC7agXHdVABRz
mL9tljfH8x47W9oukdQBbgv6n0q2QINnFSJkMLXNbSu8wTFHtBwhadaZsFKltoFhDM8yJJ9lCPh9
psnOh/bXbXtXO4OZTMZhSa4lZajP9hQ3RIYuBIzolfAIAhatqArgUDIIxpHUuJw7moYEquFgBKLy
ngwrNXD69iCLb7fHspAewzY4M8Ms0TihOTObzSiH6U1vLfkLDHfCMdo2r9qmeSgetcASf/P4SxZg
njALNY9ZeWaumTOnSxToNcTKMIdR/lIpADZuqx9dc3TprgMRfeoM3efIAxpd3R3zup3ZZILVoKll
fSxgE6/yJP4Z1Nbqx1czPjYhrwf06laHKYhToPURZS6IFzPDy8NGB+8oNr1qHCp6aMNDpdw1xYs8
PUCA9vYSLjnKuS1mWK0kTGObw5aShhZKV4XvKHlhCT1nm/HGNG/Ds80ciUqUa+F8kLVooBgMq8x/
RSjuAPtjabgAQZzh/lcjY4EAUx+0ZRXMs1jc5cFvvXuOptgyeZiqJb+YlYEg/ylLKpgBLgdW0ZT0
gg5RBHVurkuPWr+dcI/7zU4qVrdHtHQgnpti1mpQ0iGHZhcOxBgNyJ9E36jB7//OBLNMNIe4MPiX
wIIhDrYE/sjiuwS90m0jiz73d8pYbj6zVpLMF2efi1rFjQmt0MyDB0AE/YU70fR5SjyLvodgDGRs
6FoAPdXlEmlNYUDAdKY3GKSXKY4De9IGp+rHHUkp6pjyK1K1nAhwcYyz2jloG/6Qfl7aNJVQDKoe
ahVzRTWZLxK8ZEMnVU7/wVyCJkWTQSwODDoztiAXK0RhemWbtEc61I7H3DaFwC5GjvPNP8QGATjN
0TukQA76Ss0I+jRxXU+YxLL7rAvowsqWnK8GAPQqR6auOHDszfvmlr15gs8OjKygQS8NsCdNawg1
yZITNO+6eKAFp/lqoW6J43Ym6gPBHPRFWBLzSop6nOyYwv5gHntqi6/JukC/UrVNn0HHLFgBOj18
1/9ttuvki0dBu3iZnZtndrVchzUxZ/Odlx/bFGLeFv0Cm/Aqcup1mP9jv0RELopo1oaAsI4unstp
lTJBTBu87O1cBE2K2zcHf3JGafNPvRJWZBFJwZlgUTeYd2mmJKo0TtCYQO/MoO4hNV0NjsDjWrrO
yCC6UUCrC3oLoklAmF8OZuzFacg6ICJG6EBGKLwKVg32dfkobU0PZPT5qpZBIxyjdLfVNxBLq21I
pvHqv9eeiq8ANadJ8BCB/iU7pYoZZ2KL304rJ5wcAZmMwgvz+6LieOr1+X9piNkSvRGEEJXCcAf5
O4DQHriy6q/bC7dAYnJpYx7s2bbTOmI0QoLBkIdmD2bYjeHJqw7TGtnNuvWCVWgXLoASoNkVnNhV
N2RluMqB975aiCwBRJCQ3yUznSAICi+/QxknvyeDUdvBS/WtuSI4U+5QDAFcS3fpOn5VD+KWp6q0
8Nq6NMpsxUg1h0iajTbfI7rcdCR7q30EnuHaEz6q47i+PdlL63k+RsZ9RSMhodDBXDzua/FHm4sE
nPCON49sFNQWklTWE2y8FBvjoFvZg2CJAEXsX81tdGoO4uHhvxoUm5IazDZppNmgNG5idSOTlcCL
7K6vootlUqVL3xizXPf9FCb0k/yK8NEBTPGJDzaTripGOF7O1odtbxrQLhu347w+mwqEK3sApUQv
9ZQn7AU334wexIMNFwgm6JP4kcdTYVwQlri0z7yuAi3wlXp2xx69MuFeOTZe/I4ewG2zGx679Ux1
rWMvkk20Of4M99Kd5Exu9OXDUXnlOu5cMIcccK6x7Df4luCldSH0uY89AKSpZ7rJPv6q34oXYRUf
T+Ght+MV7+21kOW5nAnm5DPVUVWTeSXGreb6KyO1zN3oimvR+r0H78N38i48GGuTs3nm+b0MQebz
fCZPAimkBJKTSz8rhBL8PiLwD3pEVmkDEZwg55BGLR0B5yaYEyeQYzJMI0z0QrcuimAdYbeULa9l
aemKwuUEjiSIUc46U5cj0eW0afIG0Wjeq59JmCGfkunDAWp1jz1g4R5VJc5FsrRHdQUFyJk0Hb2B
zNmmjL4B6sj5vQcVmjQ4Tqa26jo3nDZhKANaaGU88ujriBur9dci26TjlyoZ225+HeUvQV66AKZ+
dNTfT1oXcoKoeVWuHAMoN3PGmSH7zjiG1BpJ5M8PCiDRdknQPGoZaMWEUnsaev+xJZ2Ta+Pz7XN1
cQ8g1/J/RhlXqUlZVhlBnAgB7Puu6B0tM76NeLJN/WPUdRt8EoBKYmvkowCcY33UTbIi+jNJfQfE
WFuq6l6RBI+3P2vBs0BmAbYzqDyiAsw+f3M1qIwphhabKTyAtyBGDU4vHA0PeoNX7FiIlNHyBDoz
pHxE8NSxGJ0qRwyWA6dkhzGgttO3WQiO2EEjKhq9CA97Xc5Fi/Qj0kLTI1V5Mg6Le/VsARiXLqFp
5/sZFkBsJs9vq+PQF3YelpyFXnQujASVRhmPR/Y5ohhR2xoDjoRs+NAaxVLQFkxiUHvfT8O61gXr
Hy8gSNXndyro8fAoZ0L1hlQTiQ2MKs3eG5l6hlg+ZNMP7eRdofKutMWxnRljbu7S1AIdbW4ghATF
i0GTdVJviGlr4a5uNqIRcg7wxRU7M8cce1UA/rmqwlROvg/Crd6N0dgwRDzaZt6omHu6FTQidD6O
gwH93oL8GUaOQD7F+LUzdjqPAmjxmDsb0zzmswC9G8zKjEBwaeeo+SJcdcrmVzDQTQoA/m3P4Fli
Lt1aoFVE5he/Rn/yBCTvEthPnihXHWh5lWYpXvTvmiCXuByRBF5mPRZNZBZkxQLr7bEZ0K1TJ+vb
w1m8zXFW/68ZZpVK7DbQxeAOLJqEOCDHEddjH8jubSvLvvDXCrM8NFJIbbQYjFbvDaJ7sv7W9Zui
WWmCXRrvt40trxDgN4D5aAhWmb2rDnQyfQH+3RiCLbR4D2q1JZe6FVKeaPHiuNCDbswc2fOj/nKR
Sm0QZV/D7ElRbFXao1y+6gOUKvPHhIq2yOu4XbhWCNLSoLGa+dc0FksOoVmwl4c46mmlWkl1rMDj
ApT/2L1VCqeLZWkSIcMsA0aEawzEw5cjowpC/JgiV5EHorruqgBxtBRHK1qo92kQN0+312zJDWfi
dV0FDw+B9PmluVkwRMmaoLblKnYzKTiOweDdNoFMC36ECVBE6BiAqQU5CU1lyYzj3MhGMKVAFg/J
LaBl4/BdD8bEFZueTFYqJckT2FR6l8hBvhEiOftuckOzO9nPT4U6kKeoyKZjMIIpLqFC4xlxpCKR
Ywj7Xq66Y9uIPSTb1RzTVMhJ+T0YWf2WpINsq7VYvKE3wAjB/VMItg8eky8CYq/HujT0Y5Wavp2V
WbiGItjwO2q1TD4OvhJuAn2O09KJaD/g2EWhWE5DaVNMAySqgyndTCTUM6cxExX6aEkY79UC9QQL
NNgqsYAKl0ZnHADEByu/Qnsr0XITAqeapBSWP2VK6MZiIQNGTPQaz4g+BC0H0ToXL8nup4OAX22F
ehwCTRO3pmz7/UQ3oygPu1gUsn2dZv2TkUzFSy2Uz5Is38NUtx5yqkM0jUwTumV0M4fGvARN38qX
ZC/q+vSj1RvDnsQifWxRHwUZoylCzlwCQIkOqBhDnCaqClfRkh49hBnRVoqayq4Wk3gjplRyUxE5
Ok0e9C08SXBpV6Gto+rKrdp1xmY0JalDzWEI3aYT2uY78Vsx2CqAGENaLSuMbQWK0NwtlUqXt304
SMANYcqBepzAndhSUkKCuEoKC4z2xUmpohjBa4Lbyw+1l6yowKonmKY3dD70AUpdgzQcmA8+hjFG
ra9N0ffgKGYwQD4r9mMP5ChxATK6Lji1U90YpzQdWlDKqFR6BRdUti6UoRBtbcoS4ILF8RfRA+hs
VGJRuJmQdM+jiTVzROpr+WoqFdiU0FDyqghJaWyVoDSfEHln67Fpawn8FaUvHyYAi0wLZJiQUadi
2+wHqdDpFnzJiuKM+HeXlgR6sLkJ5nJLps3YWTk19clqowIZHrnPO6+lVHmJsiDx7TqldCtkhKxL
TJfXINb+BSCcggdTIumg/wr8J7WTRacbSHNo5WbwwJEvbeuQlmtfaMw9WKEiCVaDJHZ00gTrJu3j
x8rwpw2EcFGsnAZwX+R+E60UNJNZFeDvoxWoah84Rap3m65KBHTdR4PogIRP/JGjLkBDVhchsOgk
9BhpweDvZUFIT0TP+9/m1EbuaE7Jw9jnzRrEOOLvUBiK3hpiY9olNPadLFDlh7IWQbmcIQNuyRit
p5ZdAj0yIag+ggxQKEvPiuBdimNUsYqoMPp7n9JsC90rAZUt0qQPSl+bp0Yqg/tMpuN7P9aj7pFE
NldTL/l0PelCvYfEiY6rT40CNwNZwENXQJrM6Q0hFfcNSYtHFULiO0nQ4p9cRdhk9ZOJAqCi1L1r
BBTkiVpidCAa6GmKhrqy2WqTPjpqlsVuAujyyLmxr0HXgG/gD09HE6lGQpj4ozf1TDVqCPiO2BGO
MOX2MGT2qJsOyKRd3HfPavlbSSEYEOLcbK1k+zUGuUPzg0qGr9tH9zVQh/kYJkqpCSlq0KfhNkrB
ONU9ZTRzYv1jGGRwmQU/efldBuo+9BGIAYcagQeH8wFLV8f5bDABTCoKqUGHOXXfx9uYtk5bUgcd
KdCeUizBF9cKKF61NHQyFHIN2Xz9j+zPeQpg0Q1ZZa5jQShj6G3g6tKqryRUnLAOPZnWH236mpOh
t6oOtKVaHjhpEVpmMXCu54VoAGDEudSvzi8iNpkPATN5gKAXzDclKKTaL2yVbUe3FLVqzkgX0osX
puZPOYvkc6Gd9KaFrJ1QlE5kuiQuXWQ2rYrYY/eiRash3LY8WtuFOE4EmhPvSknW0L/KTG9CUsVH
IQ+BFW5AdepfQEywniZiWCbVIQOePArj5+2BLsRy0KlQ/7TN4k17TY4lCFPawmRUo2sddMeBFNqC
sPFTu4lXt20tRFcioGXI2oKVUgf5wOWcdjSslQItl3Yof6MZztIb57aBJf84NzDP79mi4RiUytyA
gbYpI1DbKtmR9v5bGkPbWKNpyTE37zY2kEM/BsQwkPFAtY5ZLmg14PIGcb1Nu1PVv4Txa6Bx6IwW
p+yvCZaULRyFsRB6mBjkwdGG2ql5LO2cQbAhL/UnpdckWGirL7C8tvrzf1CdloH3VpGIms8u8U/y
7GxZZIgkjOhOQ1QdhZDuaHHLl4BciuIblYp9FzYPExQxi7LnYRmW9hNESlDpBOWcpBjMAiVyOoJX
U4Icci1afvZFMvBfb4Vwcuv0aeDBKhevB9xT4LqfU24au32FbBgFqUF5TvugTiNZ6V31Kh4RP23y
XyXUWv8pjBO3EZp5TWBlQfKGHXXp7bQt21qer8ZEfCpzN52+BH2HuOif7ym0xIFn28T5gNf+pZU2
xFOPyPCPmN7V6DYEdWcpI4T459A7GcJhf+0we1ctzKaPEoLRQDCU5Pq6nlIQuo12SgmnVLu0qbSZ
XF5F/wTSeIxbDELVq3EIt0C4sU+NaT8mvJN8aVdpM/M69EL/PCUvZ23siIJQAa4gtGAy7jSqO+UA
TnQqoeh+e4H+vBfZY2huV8SrVdEVEEIztkypFFS0jEOBdXjDk0fL3F0DpVnFnnaFF9nayffQ5/yM
yjvE161qS/95nUQ8/wBmPnvQFqSpPn8AKPOjYUvp72TinLVLGfYzIxLbFgsdeRlKZDAirEGBULqH
zG2+attfpZ62yb/9p/q+f60+eE0dS2Vn2FVxfOGljgo+4/+qrrQVFVDdqivrY1rrmRV9hKIdbE4l
saQ1tCm5oJP5J68X9K9JZkHlYAKTq4+hErvbQCWgdbT7rrFMKC0L79paeYy30lG4J2te7XYx2taA
t0FWD11FJluKktRiDOXGB4PHathLz0gexVBF8ddAFKwkC1CN6FSt+t3LbQ9e3I9nVuf/P7sfRjFt
QaYqYGnBhgI2V1/isH3NDng9oX+HxYTNk9HhVRzAQLWnodXt4h/6EnnQaBV/3R7J4hVwPoFM2Eip
VieRggnMQEBybN7oPnIFQCo9dWWiYyZ5vW1v8Zg5mznGOYMwiLpmhLkAMD10O1hK2Vtp/3TbynXD
Mm6a81ExDon3caGLHcw0TnYEVYldum/gbiIb/0S8z3odcYa1wC52aZA5URQNlECdDoPyN6C82WEi
ttRb7Vv9FEyOzBveUqyP1CLeFSBb1ICNuvQ/MAiKsV7CPYDdb97qFXp6f+sH407dqjz/WIpQoeuI
2ZwDfDxiLk3VcV2aE/rqbOTUHuVT5wDj2OzjN2MTPiqK2+4Mr/mMVybnjljc2Od2Gb+MqCYnAYqh
aMlM3PCFOtFgIakwPAKZrdrSUfmIBYuswgOv63zRdyATiQ4XZN7AzMO4qBZFZZgnGuLLmJTrmiZI
U6vNCAagMBY26NvE8KcSJaBCVjOcq4YSn6aS1M95r4uOn4nDOpcneiiqguTubcdWFs6F829j/LqZ
jIqifQvnAu2gcjhscqH3bptYdGWkedHsi5fdjGW8XHHwg0dyb+iIayYF2T/5JJbvvRSuk6yzCwpc
AagxC/LQqSEnW7E8uP8zzLYjwt2NOhox8X4semiu9qiYrjiDW3Tnv4MzmXx5qCHnN6YYXL8t9uKv
GukXXJPk2Qit4PdeOEyf6Q8acHll0aXz/GxOTaZS2Ux5KBaaWoPSjbw0hbQO/Ho16UC/6ZDoTcrA
Nkrtvi6U99vjXTpuz+0yBwXoP4D5IZjSTLgv069S2Oo8OZjFGQWJFsI5NF7KV0F9OQ6G7mNGIbSt
I3+p3mlAkpO32wNZ9I0zK4zjt5GgJPk4r1v0yyg2LQ8Mvxg1oZxH8DiZSX/ZEBt0ez2JAkRN8h0G
YZelpR/Jfelo36Vnbtr1wKtJLY4IT0zE9cifYOout9mkUYThOW6MTnoBE3RCOPt4cenBXI62Mgki
cmwdtEIXgT5IGFBb5YAdg2GrfOgmwqnqLlvRdWKYeNMhlXY5ir4PcRL2GMVYP+a9W473VcJ5NS6a
ADwD75K5c5x1sEA0mq7pcdmV45+3+BESslbc18+3PWzRj8/MMB5mTBl+d77By3ijKgkk/daK9kIy
ztODZ4aZMDMlSM3P9+k4gr59n+ibVnAS3iNg/lg2fpwhLf+eM4VpGAX3Bp3SAFYk3Z7iPak+Ut0x
xQ143tHvf3vili9MPBvFmSYL5IHzAp5Fw0KqdkpfhtAW+DRat+zcYWtQS16l28gx3A4srx0UJmyZ
c7Ytb9kzu/NUn9kVaRWLWjXb3fYr/U54xHvukIMh99C4UO14b9e3B7q4dGihwh9g4mhbuLSnkFYb
5DoCz5G4jyaoS8fJJq5+JULBqSEvBuX6X0vs8qko7/xLpwN9mW3hGdpOLV7F8TWkm4SCLybfNPFD
Bp6AgIdxWY67zkwzx5Jcib0ORhxoD3xDltp8DU/iY3ZIAouuByj12olghweyyx2ic/xo0WfPLDN3
ZIfaRNBQyDkkIYCFj1mzl9uXoQWX3X4oeX1WS0hmdGxDBpUAVIjqP+O0JA7rvioxzlp36gPZ+iiS
bSd3vNdXxRrFxoMMVc876fG2Cy2CznQT+dGZ/QdJc8aH5JyWiTrBZxune8XZb/mnYPMeHsz1dM8x
tTiff02xThT3hhn4E0ZYvLWutiqP6lfyOz+Md0NljZ7iqfeJRz6C99Di5gPmsOLq+DkzzTrR2Mt5
O4+yc6DYY2WrdKcf6fr92bfzHddxln32zBzjOeBSaiAhNU+qZ1ri+r6zo0Nn6bb8CKEKW9+nh+yL
B2GeXwG3hshGVgS3OkVv5UzbXwm7hNxXPQi4gARyb6/j7IjXhpDJRAuqhgIW46h4H8dZ7GMZIxON
2opo9eZXF25uG1kMRuZ06b+NMEdpolVNa8aQhxEg5SAOj6hS3jawNF0z3keUgL5B0xzjEUnRZZkR
YHNPqNY0I2RTgvSQD2CiKuoV1StOFWLpqD43x3hE0Mho0itgro19K1UCr60OQuFlvMboxSTfuSHG
DaRqiINIwsQNnryJwTmzVq3BGXY9yKB2gNWpH+1OWINx7oFHIsY1Pa/p2fUHnu8UGXWYVlbqNzAC
OcTNE9d0lbuqsM0HBQLIwWZyfZfyXjO8xWRckhhVI7cZZtc0PrNwC4HnMQXsYd3G3m2vWfL989ll
3NJse7VvGhhSAUwEL2keriTotNw2sngVgDVm5lUBsuO6/7vOWqOZY9iSuoGQAwKzC9LXStmkvtXG
OxI+Coo1FOAp2MfSUwKprJCT7lua0PMvmI/ys6Ukfh/q/ZzFbLK7dDwBQWABxYKiq2XGEWe4S3MK
JA92+lz4MdiMqQ7iy8kYEBpG450k/CozT+aVTXkmGM8UqrqThNnEmIsPNEYCTPO9Bgq1nIWbDw32
aDwfCuOHSUezoqWw05grM/1sBbeS3CD/kdUDsMdOONoZNFV4tC8L9yrcRJYIiIwQQrAtSdPQp4i7
YVWsSksUv7q2trIMunCnwQdYnCczuXCUXZhjjrIuj1IQ3+P5IwfVfUmpozSx16FNFo87zoQu3AIX
ppjDbMJr0ei1+aXVZW7VJFvIBrm314w3GsY1qk7Q5bGBiS67m8TXUTwZ04n+B09GDETT5P/h7Mua
7MSxdf9KR72rD4OYbpzqB4Y95egc7Ey/EHZmWiBASIAE6Nffb/tUn3ZuO7xv3Yh6caWdAiEtLa31
DXCXA5f5lC6iZpqE/TEhWOZ7gHCCei/OmSz9qkz24xinBBGXTKWYJM7lNW5zcKTzhHUpWKXPE+y0
PaaKqba5rZedqtcPv5/EX9243o19cpqunrckwYyxHfrEZTE3h1bu+vqjVcVYPbJgN/nQLt/PMqfO
B/+cUN8votW70U9WZAPDIqoWzG7HoF7tvA4QWm0qlpa9A+1sc2bFnBvtdFEmbdU2x1uXTm5d/40a
nsXCpE53ASznmXk9PvlJQEHNE6kbnEghyn5K0fK59Exc4s2CFemyIpcOWrvzxG4Vr9DmLZ97Aajp
5N6h23UTU4ihNk+/f4RjyPrdE5ycBH0Xk8Rt8LZ8ATIpjmcXALfBzSJXnVMD+uXE/vCyJ1cRaC11
2hF4WV0HFxVhG0mDg5/AStZrIRD0+v/zYgCf4IT1QQo++YwOs1UrXLxYoPYUmqA9QIvb3w/x6xf6
zxAnsQUuHaokC4ZwgQhdIpjWWdRbLxuz5c3H3w/16x0It6t/v87xO/5wYrteBTkBF8nXekDjrLxy
N+NV/IpOzK1o0+BAd+2Hc6fqLxyqcegcUdgQAoN0zKlKVOIujWtqjDk96ILnMMrZAQBLWAqx+F0E
cdUuX4puI9PqEF7jB5dYuxf+7Xk10uPK+HmR/udBTgKAarAs5xYPEty02cfmAlov8An0pjy+BH0q
W3dfmlyqlDyIR39fnUntf3n8/jALpwsJWN96CPCV13YHBTLHv5jKjEI8H3q24TmLyV/lhu/m/GRN
9cvQJHN/nPONzCFtsH0al8zseJ7cuXdTUR0V/c/Jrf56ccGYHiy4BLj70yYFZlfNngPfySUM0xFE
oz48IqEthCvNVRuMaQA+ngf5/7BmWet6ae81uQ5ewKk7cy/85Zb64UlOvnRVucsIRwfECLDH5iua
CKhagSM95HO1ObOlfrmqfhjr5MPWsWyku+Kt6UFcXqErY2757bQLH3CRalIY2UO7Ub+S/AMMoc8E
/nOvefKVHW9OprDC0CQCaiEEA2Vq8mHQKTdv1UzTM2/6i/YttMH/831Pgofk8GcMJIZbyaelClKt
9kMEXwaoW9GHJLyFoEZaqzPv+MvMK/ZjF6YKaDec0h2J9ULdDxi01E26olwfh/IDdCVcGLb9/v2O
j/9TePhhpOOT/BAbg0BBbepom8rQeKohXmHQqY3OhIFfDwKNFQjbxuCknJxedTxOTeB00G+fkArH
csPHeFM5fykC/tfL8n/YW3/7P489/uu/8eeXXsJYiVXTyR//dSPfxD9u2y8vb+N/H//h//7F9//s
X9u3/vpL9/Nfevdv8Mv/Ghya/l/e/aEQUz2tH/TbsN69jbqdvv9+PObxb/6//vAfb99/y8Mq3/78
46XXYjr+Nlb34o+/frR//fOP46Xlv3789X/97Pj8f/4B2FPffa2/nP6Lty/j9OcfJAz/CRmxAOC3
CAK2KElhu8xv338Uu/+MgCQE6w5fBvYdxx+JfpiqP/9wg3+i0OonsCWDbCQFe/yPf4y9Pv6I0H/C
FxU/CmPwjFxIQId//Pvh3n2i/3yyfwjd3fa1mEa8zPu1ARhScDQJBX8bCk0IoKeVz8B4w5pUfbcZ
Czpddh/7u+kyeGJ37gZMW9gArJndNNcuLH8uh328lXuby42+Vp+Hu2FMzbfmQXlplx1MMeemWPPH
Ob+/lJmXJ1sHKglVOu4hJJuXKZw3+hSGrhYF1eb1hyn/661+fIsTze9/vwXKEd/fAhfN99toPvZ1
+xlv0aJ+K/NhP26rOF2A4br14B35MdxASj2v9t0FvTsz9PtY8dfQ0AaD1hM42ACivh96rJOVuRSl
AW9rN8sz97P2Kb7qPsbutrlosqPxToaGkhXX56QFfjEyvJiOGlNwfMfp99MhgNt1rOElC5DiRsTN
JRK5rVst161xz7zlT0OBnQz/cbRHgUTFqjyZ33L0fdCTgnoTxU0qK5ImbcEcvuuHcyi143T9JyBi
Ok9GOgmIITrL1CJn2Rj/bqb37fJ45nu9P7+OA6Cuit77ke56bMSeDBBrXk8d7Dg3tOeV+rSOBvyC
SWD1fIob0qnrJHb7YAPD9VJ9A5NrCe/DMUjkvhlb+D3LdlZhlEa2X8cL2REo5faLhggAXSdqPnYg
1PgFNUOpz/QoftqoQHih9wKeOFSX4PJzcttxlp7IYO046G2Pa3cb8jgV8ozJ18+Tj/0DlG4CEjy6
4KeNfbAI686MGEObo+PqAbnTmfPupBTwffoRB0MgICBbT0GDeL9dQMvj3mKh2VIG06t0ReG7PG2m
8jCX5jFxaNqsLtTIy5yIM2v4fc7075GRIR5HRr54slGdIYyYcTByeMXu1qvydjrUt8t2/nRmgf28
V7BVMIUUYR1KX6fbMhhHwXsvgZRp+lml8hI6WFDphzBFlhR2yx6SLbRBszODej9tGwwKOROEAvB2
sVTeTyt4deUokpZv6Lbd99eoauxgXXXg1+GO7N3970c7ASX/z1QCPwp9U2DGY2QV70cjpAkEOCD1
BnrRW3ogN/31sKfZkr5NxbwxBTzUs6UokYbCO7Roz7zsdwnV9zHiCNpNsAuOOv3Yyu+Hj8omKr3a
qzfVPjyg+LBbLso99LLyaWd2sAG7iu6Cu4Cl+mg1YTMSZ/yNv5FX/za+Dq+jfbJHBeq7OHFwZmZO
7kD/npn/fbTT43SWzAGhAzOzMGiaw76j8Mfd5EI3J5NtaiC+0sPbNHXQML2PwC08B2b4Xkr7aW4Q
p6EdH1Ig7o8L5YeEMhL9Armgud50Kdv5myQnm/gATy7AiZtr8kSe6ovppgQzV6b0tryhG++C7GGm
cNk/9LcDLuNrqs/s+Z+jCvBxx7AVQFAAWp0nn0vLXkbg9labaURN6AoM5eGOuxFfzoBffh4HZyCS
dWDlEVrAdH7/6j1py8oLG0TIXi9tvrYesnfEu3opfr/+fw7FCETAjMc4eT2wM05eaB491c2zwkCM
voToiIC+7fiZtjY6s9R/iiXRUYkWHBCPgk37k0AiDHGIiOVKCqbINunCwksOom7gt3fuhD+RmcLK
PQ4FrfLjXQsMwFPd4srtxnIa0RcA6/9uvZ5uyNfpPrgYbppDUsQ3zS0sBW/s47Kk4rPz9Vw5/eQe
/314Cgwp9GWiJAJB7nhs/7BuJXJT4s0tKVA82A/78lBlVZ4gffI28rrLZfb6+294ulhC9CTw3xH2
g2DykxGXG9bWrsd9IuqhgNeBDc5pJZ9+O4zg+yAWAHsM8IJ7qpVW6coTulohDQSrtPi23Z3T5vrp
FQBVA87TdZG1Q4jidMoY+tMqWklTMPAm0yqA1RSd5nPul6ejRCD2Ho9LrHUkuPTUKoKg393qtXPz
lVi28ZWqLpq4nnZ/73OAX4cvj3sIjk4ILbknVXpOAKNN/KYtQHeRVzxyyzvWtf32b44CRxXQfoCN
BGIZ8KuT4Ji08whEfd8VgoMzNkvUxFQ8lPnfHwW4SFDTXLwVqsYnS1lZswyTAB2tjEifDyP2Nyp+
KKWfiQ6ncQjnPEojMH1E8QsZVXT8dD/smWlOgFrxBryO6aPU9ZTILP1uPeTQM0OBDHP8BD+eLLCY
hMjtMTEEjRUerCcJaNSYemxhVJWXJWuvfSYir7oJRxD7Yyh7QrOgS49Eyi4DNBfrMWiYHfMlIB1J
ycTnh9YyEIfabnCcDcoRNoI4WTWabEh8Bs3HaA6/TZD5vkGK6u4DeDQ4WwZq31e/6qOqcFbm3PLQ
l31eRayL8zWugPZyIjulnAZwCKUKV9m07WnPskl7QCnXla+ntFpN8ADsG4Qs+RCDcdPZub1QliRT
nkw6WIpQr7xDEqpHUPw5lHcuog5aWLmoOBgJXuuo5SNXEGHJ4GiaLPd+CIP0JIW+GtzzuF/5gO3B
pijKwJSHWzlVjfkwVsSFKCBX/LZtQr1sXUuTGwgGHNUsVjyojBOnS6uF4hEXM7RflGaDk45xe/SK
KMvxLtQsuFKlM41FG3U0ysyRqJGHuh3dLSYTdMs6bMsbrbsahfTYFTJvfePKfCJmhbGLI82rz6Qf
QXt7jq5DqY0oDOSEeRqJ+qgPwC14ZNw63SaoXAPtH2v6a4GHAioC98BPpfLhWltXzJ+OLStVp/Uw
yXlTL0MH2Q4LtRrU/4Ia8TOqZ5EbPjeXvbXBbQwVA5FV62RhyYm9uKQT9UgL01Yl5GFtJUabLWCX
8Op0JETLZCjcNExm+Vn58Br2du4aOUPKnDb65gXVKLPIcpQQdKQnUKc4LDdTlnALRx6XkhXK3AP6
MqIm5W1jpxL15mgo63oPYYeE8e0wS/WFeyu6zwLC+XURkWRVUATxJXBQdl2ukrGPx3xWyTSmOjbw
xtU86KNipDyBZexglueqsQCI8MWB3ixPfKRwMYdWBvN1vxQV3DiX1IMISptLqG6sGa/FWqZe1w2P
TMJeLvWo9u2lWSHonM66lPUuCpfy6OJglraoBFZgqlQjN4Hbe9u1E3OcxiNqD8DlCC2zOREMvYLJ
+p8iV4iPLu3aVy/ugi9R70D8rZ9058NaG5SXNELs2c1+7d5jT9tgN4Q+dwuOv/2lCzs+oH4bxS+6
TtCCZWNkvmFtWYU6RQnclO2TtYZQ4DRDgNaDpW2aLEEV7SdB43bDfJ8EOV/apEs1lhP0X6LRxXzN
jnpOAjQCVugDJKTLKnTJH5UXYHupKegYKvONI3aeOjaDZ43oljpr2cd55ZnkQrbleuRTGkdnq5CD
vYJzirzhoGLGUJeb2mXLyDJU+4XhqpwK3FBeRt5B7sJRLbl3/AlGVWNVOyT3+ihY0tDyEoKVtor9
TIWqhe14wtt2W/u8kVnZgxqaktW4dQHpDee58XrPw7ws0aMH081nGXDJcjDNnYKQroE7O/PbrSCt
vo6jFVy2EVN/GXQBh+trME2P2vfMXTwJ42Iew0TDmttZxi3MtaaLkcjWpkdY/Zu3aDjtzLBSuOYS
l/3cJ8moQWlXy3JfLZowWI2VLKj2qvJgM8XXmn9rkPY6hdfQucyx3nBqKQ/6Jblr3G4oAh2sHiw0
WAcwVV2OMl2HnqL14mglQbTpDsvkLfeBcMkHD22SLjf1RLzC9CR4Y0TQZC8bWg3wdJ5CP2UMXeTc
IO0QRTt5Lejp0OCjaTl0Hsp6yrrX3ljLCtrnCRrMixhn9LV9BQJeNS1yhNBtJIIcLuxY6aSMy2HD
+kHZIu5lx7aomDEvn/hQwlCRmAoWuVWJ1JNWkut9VJXldmSyccGzrlvYrVRJ/XmwdQLIFiW2u2ZR
09232FFNWs1qtVk8Dxryp0ZNCKZ9Vw9ZbCQEf6wdF5Zx1o9fmNY0KJYOLJ0LvVa9t6PKXZBlyip+
QwuJYqvxcdA5hE9C9M3XQZss8GFksDF1aD8lo0zQKFwTVWVRI+VlO0jPzXQXw5wSwi3tANK7Keer
2ZR1UyhoMFXXmsWuyWinDcl17MsyXRtoyOHVPfoExRUvyPxZ198UJ3CAwE4v4xQST6zZU2FilvN4
QGifrSZttoJx4acgH49vclWLTRUEU0garIt/24JuBbvhkmJHurFThylHdvsKzZ46BPAhMFADpXMQ
52HFYi+F0jJCq6g1YBgNFYHFZo404tPqEKh9jZDdyVB9ViBDdEn/HEZ88tPKdxcDq3UGmBXRgSdT
03rRBQKKwcKQ3YQeP4kbVwEAXQ+JeWbaX/qCd/GKgyDgk85lqcImG/uhfuqnBoGnnFn/WmrLBI61
TrqHagljm4FH7UQ7AJI9DmpgSz/0KEg92MRMS2pxAXzlidAXSTw1TUo4VhTs6HwCjSW3m29MLDuQ
hbzZf7Voa8st7BcdOHiXawKIbT2UVbp0un5QxoHgOxlAbMtjf5yb1J8Z/dIFInpbo6SEC8Nc6Qjp
DFv8NDEDEoioWtZtr47/e9ZB/xVyRnGYSueYlozu6ripP80rolcIri2AAaPrFm2PrQsTdYtvnMEE
iwD14lpQ4ka38TdVIsVn0kdapV7deTLDiuNPEx0QeZ1QIeeA8Rz/bJYe8Ucpi8wKbyLfTCglJmN2
JtgitrRfAERSlhaBEzjQs/ZGkHJmOnjZiCIoyygUlZ+Hzu90TsgIFVpcoPXH1gPoBv5/vqV5wN3h
nuOgdYvQ4ea+XHTiFCWFVNJROCq4jJAtfqFQX8XmiMaaYjO09foKGV14io/EkXCcSeJWyOuhNku8
xenbjxuNOs2XYelcC9ekQe/1wPWRDiCDT21Da51BH7e6UlO3Jlk0JPZujRjUh6LZDV/FVM0vdTB7
wIY20yAgWhKUd327QLqIl3P0UIfBmjvMj+tN7TbBtKFjLbydLQfDbFrVqPVeqqTSn43ChHwQ2om+
WVQEqmL0w87LW2hj6e1ojOumfTn74JkhVvhFD4Opy0Qp5IPe4ARdJqugtoWDssIjTKml3fqwfXtq
9ITrsNOPVbXphxAyVzpsVzgmMBuvKR2j5bY1NBaAw1D1wtbRTrmEPlSbB4vvfVPVyrAWhz4RRTiX
Abh1nJtL7QY8SeXaof4K+BxCnPKT6aLFwBdY7KbO3ZArtHytTPzNDKBwUkC7jH8rYznAFlGLsujr
Sa6bliIZciAhFhWru3YfgQHT7m29ctKwXbkC0/8NUipkfUQV2195hsTIOQiHkxfbuVMfpNafzJxb
pP3zlnih1TvVL2P4jBuODK+rUsn5yggnltd+B3e1D2bS4bQbq8mbt004G2h3qXJ+qmoU44sxJmgc
TP0g1q0aYn/KeYO9l/FWOcgUZr40WVM3Uf0hJgOyxhXaEA4aDe6apLwrmy73fFa9oIgbvy0LTJZz
toAquCWqa+jHKRKlzLqIOs8Uj8v2whXWufIhwe4eULiHcRbM81hLssYbPXx7PZVquazLBvAwiLOJ
8NKipISUvOWdSYrIgEYX5twNGndATC1j6G2H9foVQmCJX9hJ288TTG4++iiky22DK45J3bpR5Ipz
RNodFC9AhkXoDlzYIbg455c8iicP5ZWaaEiQGcbqSynh8L0nIwJIk0Jtj9/jbIXoVwglObb1JOjE
N8YYf94RahGtkeNHwBvqILSbADzq+RAmPWK5u8awv6GjGqDGLkuG4ENLgOBDXSYPsFG39ZNgYn0i
EEJItuUsIntYBHFekpXXKu24M8+7sDSUQYgtGAxwE1U1B1tumVPvFZo21UZ31u2LcVpW9wPqXSa6
9kSjkgIAVkQRZxooSaPYsDaPROtCyKBzZJ+aEcq9XZp0dHzzWCOW7TAgzzmI0ivbA3etW+dC4HC+
oc3SeVvFIQ11H4Urdz4ZCzOmPBlJ0MyAKDVNsI+RHIbPtYPPktsZ1jNwJsXWuII1NaLvpP1x+JKo
efIKlAGSBmqEQoWb1hOU3Q7tWoEZjXUMCULuNFBe0i18VJxZlCrn1iPIJLvGZZkg4Yit44899PxC
dxgxkUtT4ponRZkNfF1NgTgS188afrFdJqZ+1XeKdUF7OdV+H6OdoTgU9zrS0zz0RQRs5WDvTKLj
20WP8G/pQmd4CbrIakgKovLxoef+/EkxnZAtokEyp1MywLp4HbvJvdJOb5xCRYvFiRdAX+nZm1fK
do3xQCUUnVYsZbR0AbRpavG5673a3XpxmXxzayvbA7W4H12PDj5VHuFzOoeo8bpwMw8Dc29MNDR2
b7qhR1btxGMT4UANlrXLiawwWdMUfDeL0nGPDAJAl4xHDX31/Yaog5JlBWKutrCCvegtqUk+1RQS
YZVjcMyyFcWQ69AfJlj3khGLbeorxgp3hmnfTd/WLrsYeWWXFOp9LkyhdV27MYrk/THFcUq3M2lt
O10efK+N6ceeOjgaW1mar7QMkYTUfvyxJGvt57UKzaMzBpG5J7wXHYwQZvImS9yYNzZR44tHYoI7
t1jtoY1r0mx9pu09cJhSZZRX7G1y6DzklHSt/9qNvSk/DqCUPK2qgrKwtbW8SmrrsSzoG1Tvm2HG
TYWifPAaw/KN7ztH1N+80SoCkS8Z9E9e7/g6D2IWiYu+G8gzQS6V7BfVC5kGVnYGdxHoQl7Ad5dh
R7u6eaRiSuKsmb15uEXlp3psg5b1B7eJ2mYvuglc/s4x8SclrPpkZDmZDa6oqkynwFFlDkJe3aQG
zsmwz3EodNtCMyPxDEOp2O4YobqbCZo1beYNEibx3WBwi1gXb7lsO4SPtOJtgCY2The829iYCEl+
7z5WHSJCRvDL7xsHBgmQ5AvG6Yq6Syjul3ES9a2TDMI7cGun8dIQXEaG1A9Vwi4lof3XI10V1ZRJ
mrDoBK4MOeukBTLPi6zY9F5YfYAkJp9SEfWrv6HwDAsyFL87DiHLgZBCqTlWKPmYFedKr6h31Yhq
dS9qhsvqC/KzJtmtKo5ZNhhppsvVDcStbqsYXHzWhLjJ2VCDrarXQbyMAwtvw9Dryi2fllgh+fDc
b6i7rCpVAMwMWxpzCFdxNP6d3OokQETBMTshEvjALcrJD9Ddh25NddUrbWRR+aUiuwkpJ2T3Q+Qr
KVtnw3Mwvp06DXHzvF29frCXra4caOsa0oUQh62YfIAuC+E7wwguVyu2agDQUeCMh4hN5ZyuREJP
rfXWEHw/3AsgPCpZu2SLV0K+LuJs7tNji/ozlD9Nkw4EeUW6NNr/OFfcPoet5z3NplVsH0PtmaIu
tGKDEcbJvONHlZGjLrNtb9dFUOwAf9S5CSztUXSoQpvShrMkw6RDQKMkUBNLW9QrnD3DLcpPl0nF
L33iY/8y1bErr9Z+k46lcNdCK2/iu9U0wW0JjvXn0lblXcjLEjqyFWmWvEQTZWsrMqMZBUN62HX5
TRynuMuMYjvg7n6AUuEyHcZmqm4BWa2aNDDCHip2FKCvQri7prhk4LosMdeQpG1HlPMWbYeH2oAD
j1KccCA4FY7jZybG4J6ayN6XXWPx4O7R38NLRnfBxW82XySVy1e/6QJ4CaFGaVLT1ePeVS1tISSL
TVS4Za8eZUScZ7/EtytGLxgBhzCLwl+OCH5RvZop3Aw+JugyHtoRSqBS8SH14tW99SOh4pxwhVNx
XJW8n6Fn92FgVXezCNTw02Fymqdk9Z0F63sRCqXjahxTpyqjW+lzsaQwt2V3g4oiQForsr6KNhzb
VMwsvGq0g2w/CixKepEIw+u6Ladga8KuIpuRazKmYwdkRZaEw3A7BwZnObii6EFC6PdbzTrcpeLK
ZxC0iQGaz8Po6EvoNnAlSnmMTsa+HCDEVgTVJHC/r1AgwHWIoTIzSlcuGe5RyXzA9rErPpKLyDIK
GtUZik30MtBjxHJIIEoIywyrHNI4rGHpPogEcktEMR5vIfLacoSppAIQo5o/u53vQlxA9GxHLRwM
s3Hw6H1fhtFnbQD3yRdO8XGR96hvESMIelxYAREbDzKLqTdN7I0bOr4kg4LSb6er+lvo9+DF+zA/
f5xksjyryuluEtUuckPmYLpZPAGBYJxP45sYfPJs9KyavOn52qJYHQYfetT8HwM5CVwc3Q5SvIOn
LUR8E6IRHsI5cFLaztV6EZZr/zSh4urktds6h7opIVpo2hK5mleW8Qt4FwbV1Lq2F6FSQNUktUwO
rT8GJFVIC7p0EnalBQ5sZB/W18kTKnWo3MbJ2H4ORwoxcDIIHMXgdcdJRhvduFnLhv5lXBuxZsi9
XESKpVRrWgcodaVRGCoX33I1cK9ZDKzO5j7Zg/gEmkAIsWiW+e3SloVdhfiw1g7A2pCDRqo84KZd
54bNyKEd7esKHoWIq4ekN929F6F+oXmIAx96v9EDZ3R+0Nrr1nRgPCg0cks3X6yPW6I/dQlBIbk1
rxWcv3OiohnJX88g3A+ZvxSZHr93uxLyy76ih3BgbKN8Uem0NugQpaxPSj9ty3D+FCGlK3HF5fym
i+PkeUIF4pssIfXsecTXBSrLEyj9TkRAFFuTwqs2LAx1mPmJnG963MgebGXaG9TZysspWEWQqqo1
nz2KmtEmwil5sGyJXgOnbqMCoCS/v4DIMoKM7bl9GGIYNzMRu1dkdiTAsKS1r6SKsYlQoh2fmF30
c6/nGMUxwtcvSbOsFS6TEbohNbQlL3GdbwGnQoWZpYHfzsAoJHb8AqcPik0b+cs3sHWgwye4Xh4X
0/hAxqC1pTPHOslXOhlsPOw70BcXhEiwZ+TYf6akbm3mzqV/VGFEooYAOMOqSeMSi1NN6qsO+ohw
aG6RTKSOicIWCXVMBxSderVvl1EgnzZD9xo7KvrooPcNOIBZu4faGcWjN6Gekbt06cY8WpdoRfLF
PZMt8JSockEnB+0Q+LNcT+swQq5KIhNOQWVIPidVJSJUh0rUM3zrqjs/quRXhvxJpqh3HMsUhIs3
6w/LY7Qmw1MwLwI7k1ZvqFMixJVos/a5SehwyR0rXjr0bwWw3R0UC6lwwSd1DURcE1iFPIKurp3M
6b3ojjKOe3Bty6nH4gOGLWdO3LqbICLwqx3COYpSEc++LKQCIxclMeQIkBGg9HVl3mSzSCbdq0W5
A3t1jqyXNRIk1jSMK8GzYajAfAccZXwBS2bx8Hymv4paMCFSD2V8ktvGMvineW7db1RZA59DGkxO
wYEOR4bT4CyHGrOHPRd65nZWLrKiZnJd7P6hSz5EfdI9WkcqmmITlV8Xjb5iCjfUVqOtBVG+FHhE
52b1RfBMvWNShuNMAwfP3TlIZ/RZR29J5wq4tX4h8ZTFuKSpY48MFCSlj3vWp6jlFa6rS1vMXs/B
i9Bz7YA+quEyVZd10OUtJhGKx0LzNYM+sAf/ya40Yb6EkKHGepFVXdSdU+rdZEsP0vcU15ErRP/Q
OwMl+S4C/GMT8gjkjNDzPjo3hUcRlfctT4buVuB2qi1kFBdLs+UwOrPqhrr8MNLH0OVbb5026OsX
PY1zliQZCcZCw5hcrteuJ3JFr32U/dCHzgOmN4HZG9Q2B7rsu/jKkuZM3/Sn7jlatKA9AlQH/xwH
rPH3z2vaFgUPgo5z5QXqkaDVdd0KZv/2KHCgQE/WBX0vAiDrBJCioPriJnpqC9ur8gmokeiaRuSc
VMEpoCHCjTZEsxl1V0gT01N8DR8j6rkW5j7B1NoHZx7MFYoR0T5GglnETTD/TTzP9/Ggpgb5U7wb
pF7fz100oUyDPIsX8H5GjWDlSF2PMni/79b/8q0ArMS/BPYFuOr3o2g0dgH1oRygcgfYMY/IHQ2Q
tlIUZXYSwNcz6IDjCv1xBaNhD6FcWAyhmw5H1/Ckab9K28Kv2I/z7hjXFkqvnTlEAo+LAy7d5EZU
kB///Sue4gQw5NErCzq5CEMQgz55RV57baXRwMv7vi53PelQyJ7GIPcdUGT/7lBYh0fhAhxTcUjD
E+wDGe0ahosOcuKB/0JhSZDBuq1Bh7s99+FOt1bseNBFBSblSNAGSfVkKASvcJ3wukfPBNTeqiEO
80G5uCT9/pV+NQ78ziFCclyQsBR4v0Da1e9ZUtY0b2bf3wUR0op+ic5pyv68LHyou9IEaC/gkgCy
fj+KXEc0wAEoytFh8O8Q1iMkb8TrNk1VNZBgF2iL+Ho5p0n188v5R4Geo6SxCyLAd1jWDxAS3sZu
Oa+oUYmwlxvUaNy9CuQ5vtKvRoGGLEDLoIsCGnsyhTXHURPZBpLy8WAOQU2BgJyHvxsvviPXjiEQ
Jsnoo/5f9s5sOW7k3POv4hdAB/blFoWqIimS4iZK1A1CCwUktkwkEkgAT39+1ac9dttjn/DFRMxE
jC86HG1LLFahMr/vv/6j5y9a29rvsiYsFsQ57PPucuga/T+1I//jecFPQWYY++TxIqn4pzxJYVid
ZqOCItb7CjNSejSgbUMOOB0VvSvG/0H3/b957y4trBg0MNlSyXP5cv/dJxTZMbKgnUHhdd580k62
PCVyXd///UP+z48fLpOL7I8w3MsNe3kVf/dTdonqG4QzALqN/Y8iSoLzHI3TSzkkzsPeQjXVacpw
+O9/6j8fTBeJKkdFglaaAz7480/N5j2rlq4OOAu9Pc8q0NkyNJRbLuqP5K3/yJx0J35oOclf5t9a
kz4u7yS46Pe/3H1T01/I4vj5zWAJ+sc/83+hUynh/fvXTqWjqYVUf3YqXf7EfzuVwuS37NJLneEp
wnNM0tNfjUqB/1vGxAVFE6Pfpe2ZT/GvPqXwN1R5BAfw8KClDC/Hxx8+peC3gCuHfuhLpF4U4Lj4
j2xKv9cH/O3apMDmIqnnwSSnmQh2XuOfH5Wm26h9iVeiJ1tPJjdg1dGDr/Cdh3ntV/oG4JBJG/pR
xnDablC7SbG0u/M2aY1RSTehr7+MtaYXc6ALj2SdZJl9/UEkXfMW2Gyp4Z4DUN5k1SIuUPiklDbV
Kk6vzdh04kbPEtNh3YOgwYok5VsSqfJhknsLzkwAvioIwgcIYtjvfxo1tF9bqATo4xao8dx03v4s
Rn/cCgG4lB3agZyfIk5VYg7dasVjMAbmAWUdHFkUV9F6diNuTqjDFlHLPlrVFo1R+oOfmSq6abad
Da6rABLP4xAp79MkGquuERIIRHBbRh/C0g5VRX+uycpiCS+79Nq7VXsTuGPmfhzCzdHnPkrG6tSW
aL7yvbpEIMYJoEyTe47uFz+3K7DOx0YiOepze1EWHCYQBQC7uIkbi+Hf6OmoYjqiVDEkSc10KLWK
6X8YWBTJRW8iBeI6owZE8C6r6YXqGy/ar4WEa06/+65Y1/nDsDrGnR+XZKq7Eiqb/NjsHj1RPNkn
3+mBug/9VMu5v16XNZr2PRczUrL9aWd9aueLAHtEYN9Og14O8GXCZodpplcsdwedJadW9hPJXh64
Pf7rMVAfEPf05oOYu/ar54yymfM1qcf0wW7U6FAVVKOguwDay3PV8X05hjQvyTxafW94kuMYtHfB
ZKb2nHSLtSAnjXYQyaR7XXjj7Js81Rk0tVftkkFLkI9yvZtUmvhQtlYlpLaNmbjaIn++ngD/pwsf
meFaHqRYCg0HZo9hpdfkFG9VyFNVLW5w42+1S2zfZkV8XIUYXrIBiQFQZmseqmXhT3oBz1y+t0lY
TA7ZrWcDF/0Aikin0WTDwEcTVS23fEINp3w7qCsYKeOh3RHEyyeNBXKQmKp5bmED8cq4a7NeL5Ms
/YOIZ3RlaTqN9mibZfPPa2SiindGBPDYXRoNhY306n/1HQNulophSnMZLPP4IVt9wg23tMeKnYO5
KP1I72DylHnKiqsVUQsABV2RJZiCdrX3ydGN25/9WtiI/T3p1KntHDlfVxeR/zXU5sIO3EysI3cR
6jOSjoQow/iL61VyAMmK68Y/NiZM6y8LHIb5uHWx6c6mQSzx1cBqKpFHXcSSJEDvwCnN2sry474u
NriL+PIv9zV4NiFsA3q6Hx7YIhKLqo4f3HEZMjRJe3mcFzRTBz/u9b3XjuO9M3oW5czipY/jPs7d
Fcgiht5QTs6HGq3IcrAyQKgjWiCGA50BnjxQr+w++lXUeUfEN1tUEP21QqSSPVQdk71Mn0nhja4y
2idp/vKEJXivi+pHRCntmZ/aAxZnO1W/c1gvQDtjP2E6n8OlPhFaIa6TcJRgR20aD0VjZzmfCYNR
36OqARUTpYVlA1FqSLpvnOwGgUBQFQPPyGO8lclT3QiESZymSIoWb6r1gXKwJcqrJGrDYx9J0+eJ
TKtPjVy2b5MbuO0x7XvUF1aArJ9wcvFd0K3o8N1ml9x0Z0u/r0BAYYGe1KVn1QEeHL0yvQ5rWuAP
NvDam7J00b2NnpMG+bJFtMeZbR1nykvr1D+CAtK+1rWL3VmZahekTjMw8A3pfyXO0H3QwByfFjph
6muXrNJafm7hhJ/j6HKObF62vF823OhGBGhw8qop1Yuot/BeeUh9j+gP4wBdljfvBbkV2328plwG
/uxi3sG3O6XnmoMO3/kS68dd9z3EcG1inetAT7SRB1m937aceQ9Dm7TRkYRrvlCVvywkEnXE3sSO
WTkn6D981JECct82CscbAt6IXP64OXyTQWm6ErGn77pVmu/xlBl5wCWxRsgI2oCPAAVurI5uhzKY
iTe22WegKaJ3S8PhlSekSlEUaFIq2JpNVyvqIZtRkYfIr6auBOfyo2gyYWDa4q5FvedGe5p3E7S7
djqH7i+UAeylviE7yWZpf+EBQ++n72pnOEZJPQ03qlsb6BXcDyiPBw0sE5okIxElDryfw+Tu+uzr
bE7ydlWMXIjfRGlO1DxppNTOUH6ALBvG3PbpzILftsHd6A91u0EphHI5UusM3DsKHcyfbBbOz+VO
dVQ+dd34wFeA35WtEGQq085y3YuSX5vIYvl593k28mqtwVY9EstaZK9VNn+I5731QQ3FGLW/hlok
6TXPBlkRPb3dEDlrt1xe5KYh4LKsHoYDUEj3mrTThtV5rufqxakjIkxdYcLxezORjEl+kZS9LNoy
atzwaHbdAuXO6ShF0Xcolk+qNpWP+kVRbTY1ynEL4LkA7nD3mpg8/+QSzk47KsX2tfHwW7vd9tDy
5pGrKx1RoZ80XnmIlqxuj63Tdt/4/22vyWKyJ6Q8KGXQZ24vFjj33k7dBUa34/gl8ixU3bCuFBDS
EZcSeadt9suZkHQUbTsP94jCxXO2hebBz0oF+FllyBxNGX7lpS5vDSqcO9FWknhILdRjF9f6JVgU
zXkVbR3zqQ+5HmnzyzQMEXJTwGof2i3va5nF+ZoKi2gwmzKRT/g+GGUCaddDlKHGzDuEmPXR9ut+
W052JYeGRNMrblRjD9SGt6dYoKY413FoqM/27ITmstVPTrTa+SACV95mra/lsU4j+UoSl75fsEIg
3N5V85Q2avpppyl6atuyDwvPVV51pGu0HPO4HC+pirVDt0gYZcRuDnY47/i5SOIGCZr5RJQX03QS
9cPJDTr5CQpA3ThUGuvCn6z6afY6CvK4XvUXJrTZZ6Ck84oDduUqDiNIynEF5c1dZK8f60QNyGT3
ZVwPPCcdEh6KY9WBp8lemaEUPWTK1N5ugfIZOFPl/ojhOR2gdauzXEfEZeXptkHU9WM8vOzI3YYP
a181CAH7lJkH/gQEc451PJ2zOt0coJAlfnO9dpI54EU83CLdVCiCM91w2DuzJoPGeKE67m7rDUWG
jSQtpsT0ULvhtLzNfth8aQJv5K/ta1pl0j1uW5gHk05o7mdEhIvjkeo2J7vzU88peHET9jBwdNjE
8JhiK+HhBjpywLW29NPl59vjtJZ1J3KoHQT8HXotQ+5QGSGsSvtxDpA/OXXGGReM3pWs7Ar2ofb4
41oGNWJhfwVrrxGJYSmVvXM3J1Ij/mIaFOc425nNQe1jRAX17KK2LDGfsNSmR9npMj31vWOf0MdO
iI+R27gOJ3bIO4b6YA+6AyxL9C75ldxnu8J/q25cB6Qm3t5lrKShyM4LmvkpxxSxu08YZLzkBW1S
JopYttPthdJyDr0x6tExXtbz61n9GWZx6IKzyNJqOm27ozmRRYLimqJFq8R6R3SN6mSO/IgBcGv5
yl/sEOQln9p0zB71nqUfKz3wjIh6Xp/KeII6loGCaR6QJSGeZ4z0wNpkH3Cyu6EuOf57poUx7Jci
7KdsPlUs069p1Qn1YWgdrz72Nf2OedzHgPeNVNU3oiM2Ho+tk4wmadmd/dW2cUG98NwUqteYNH5f
PP9PLOPqfXg2+v3dsI3/P7CCh2zA/3oFL957+UMDJ/z4y9O7mr93/Bf56y+mfv8Lc2Ql/z5E5PI3
/fdqHni/BS6oTBbQUfT7Bv7X1dzzf2MvZ2ePKLoCb72kH/2xmke/BQlu24wmRWxiCZGd/2s1d7zg
N442cCwiHeAlAqyJ/0GECJkjF6j1b8v5JagW1x4//fIfP8IV8OflfCFkznFWou3EtmJPyCg87vNp
FpuSv6Q70SA9bYoyFBn0HcLOzHplgVrBf1MkKLa5F9uqQryRIf5BJdSWRanjGmImQ2nQM7RoHAyo
rygVdpOHsBLjt3ieq2eOScc9Bugpk6NFr8z6pLta0AJMInm+BMq9ZrpukoNIYzrpGq+W8WGX9AAU
VWzFLeygGXM0eQvyNRRQn+kv1pBBsus+oVeQ1VEGLoN6XFbABsGy7s4JFyQGlNkuOA3muvd3knv2
+Eddl+vb5T5JP9CHwvG9DrL7WeqkNadFyhoBX8NVTisroopsJ8RXBs2ucr3FVAbr1MrtOGwTqhNU
ueUnRGHDDwBIFLdLlEL1b0Jm7LKT6V4maUssdWinmcuoiv86h4DuxTp5/pmORLPn66aGk15NovMs
MvYZqQ3jsTFZMiKusuNnBMVIIgbTjC4DEsQVg2IwVEdTehaKb4w2VO49g8jBx82BjcVm9osdfLKl
UAPhAkh30X1NQ4ktlAAZfg5bcPhrc9v9Y+8jP0CsGVZPa+fs4ZURmWIsTx0XQ5FY1utR7c5w5aCK
2k94sCpciy5LaE5chFzzxujIPwm2V94Rv5mf3XWAJXZjx31RTRt9FcnSqbxpTfoaLRgIz7CWwSvt
ENOPFpesIT+J9r9dd817oKvldQnWDU2R5kbIyXHxCXKC3k3mBTGEEJXL4p8h/uOqXTxTzHRYNkds
cLrJ/XlG3c8658WPNXJhcrbCAU31dW/TSF3UyuRK3pELgvI07Ctqa3s5usT4l6l7ilG/BtwakfN1
RDJ77zYx29zZYxwYrmKNYAkhg2ludFAxLYnF3ag1TtGxIA66GCIg6eeSO96vSA1YEis0LPiwTulj
OSVESvJJDNq9Zf8jCP6wjn1U3msqMssj9XT8M83GTbwCfujg1C0IaK9jX7Qh7p0y26Kvmx/ye8Kn
Y36SLQ/jh73JsuXWrQV9yaVGVXxSmHFnXvHIBE2AskwwILS+vFGps1AZuKAnP5jWSVDHll3r3jkD
eMaXYAjD6nkPBhEdkF6GWHxovbbFzO3vfoIRjXeGLr8uv3akZPSv8xj79t6t8Ux8mFunib6AgWTd
h8FSCefnCgNT9n2HyG+eGBpYa9eME+jJ7f11RDaOp+Tsrqu190rNycJKQQ1fwXzKIpKXmeNwEsxQ
/Ec7bdZ9Dsdg4bFuGkYh+pn1x4YPkR/jJZgFuDyD6K2jk7NCtzJ6UzFMIv7eh72qC3oSh/iNe7Sm
LK2x3at1/NgenEyvIq+cSB9YBbf0llYemzcJasxDbzvPXEPqG7I4Wwhmm7RQBVUfhOGh1XDyHzPH
Tamv5JgxJ6wpwfxtq0M0ao0AGOTcbUSBvlmJO2/sw5LdlP3+yR3oLT90Mg0fEyvTFhdJycK++j7F
wFnNoYQjHUgEAZhF4h5b+6vyd3Py4erR0nQNNe0i4CPNUanLGXWF4z9zPzX9c9QI8SRa7a9AlHt1
ZTc3HTSKymoBYzDRXp4In4geLzvRj12k8xcq4dUPkTTufLKM59/bCj6yyY3VtC4Y8AN0Vj6TPQsZ
JMNV0Mb+xMwZkAE/x4JXUpkuIY7Yim56zLDjgxcOK/3YHYFdJQHogjcL5tyOp6r0wBvCYdw+8gxM
4RkQEAtFy7RzV/uoQAsnrglhGPDGM9fSk/7RpFHGYolnLdt++aru0QzMaboeRFWuBDekXd+dJkmi
3nlZ3O4GfQfh2byfYXnfDqb9FPtstsc19jl0s9KNL3ZenEvDJSznMGZO4B6qWogvZlyCty5B4pkP
safeQgDS6GjxMSL/j7tpfEIepW6jHRjqgMIjXvkAkaUf9m2vs6Lj6/zqjdm8Hb2l1k4++8K+DYz5
zw7QwlTgMva2Ow8l671QfflLTrA0iFeq/UVWZrJnqM8JDX8ANJ6XaV25OXLi/qVEezzTCDZTZaC5
c7J8S7yVvCJvoah8CBZ5DsY5Q8zXXF4qBdidONSNEfQeRBUSt3LIeJQobPaxcZWqW45tGXTdccHY
9Vj33fY2ThzUx7ptItJ9jQx4uELHrW7SgDb7C06BvJqVkUqnGufUJ2B2vKz+hsUCRXhg6gNPbgAv
PWVczyvnWV4Gs0Uz0WyGfzrSve2Vy7aAExfojS1zig8M7jq+ai0Cy0IoF2gFX7fjHcIFWKRYdZcA
T8KI47VT6YsvWz6/2W7ZUxe6hqD7RjTfO27mAY9Gw3HWl7t8mHyvLA8b+/knFt0gzVvbTR95Jtyv
zUiyT5Eqse35xLvxnYkmck42MetbN9j+u5cCf3Mj+5a3OBgpIJyHwHmhFrn+srdj9rPzWwuQxXgA
+hEg7c2jcZPmkGS9y7VZp9cNNnXcQl04RreuHvkIZxTh7N8uKk7MVXbnuV8viB/U+HDshedEzynf
GVu4g1fviHqVrotpHaf+NkFo0tMd7jnvbTXF8qSMbcJTZRxC3KrUEoUZelWMd9LLvixZIz9CAOJ1
SkkQ5nTPpP7oV90FzeC6Fkd/beaHMilHc15VIMVhNQxX+LCqAXWd6Hr30FacTdrIcgQxlGx0rBv9
WOA6d8UxVAim81LsyLEHOTfYykfFnNKua12ecLN3t6BMqbqa2pkBzeK12XG57+Vwv+NRelt0gFo+
Wpb9V6Dh6fFXCSp6otGW/e20sn1fnr39NtaB+ok1xvncln6F/aBScZ6SlfBdDbINc87I7b2nvWjG
2KTGt3J1sv5kdye4JbRrWkAaSWTM+ZfiaiHR81vAghuBsTihOegycHhGU7cZGGld9Tp75CLkm4+V
F/BIgU2sHCYH21mQhFrr5kOwjphRRjGWN260jMFx1It5HBhnf1JupPBai6l/nnQ3fs2WtflZmTVr
C8AcfA8rRMbX0Va2y/G0Dp9mrAvvRDOqh8aCpB1SkNsXTWf7zWjt/I3xteTz86z+wa2sH6WKV31Y
pIeWoNGqeRWR8H75etufMznuV9bpqQASo+N/XVynf5odeoJyT3bhlm+s6j/CyeCyZ2nOvmOerj5v
aNu+JXOV8enP0/Bd7Vp3h7ndslsTxMxXZV3WpNNkOn3reVLu1mT2woPEUtDk2FvMxSnT7ehK3YuE
LdtVemuTDdxhq5p1LDIq+vqD2yfqO6JYSyFxq5IALdysXnB+26u+XteLwnJNH/TFwZjjDcQ5iWYz
e96GLhKHBAXKtceRX6F0be1nzjSWfdTVeNIHDu7q4OxBwsAUTIRGNyFmp6O6PC1+u6RIWGPRtcek
1zGoVaoje0KtbN6VP2nUlc00HGIry+ZoayijPPSN87lce/sjlrH70nBiqENtjINyjiH/09a0YGPT
3szyhK96p+69DBgWOplBUVSTUx5Kg4ruGEUIOvMWIR34LRpheaVQ4Gc5Jp+qOghPtwPVFDj9rjBN
BwzMI7ET+Z4wT+NGamPOehmq5lBuYdrjy1XOS0mcjz14Tqhu+CPl6yga4hd85iynSIcBVMdr0yo4
Vmbcwjt0v0N/hf8yhodxkDDnYbzEn2MvhF8KogW2JF2Y2A+L6ZWftyl1AgjkG4kVb4mzY2mZdws/
1SEj64bEFl1j0HwzPCV9roKVy0eZxf26OpYNcKnVFHM69LA+aZmY9KBcfuhRQDd+4XNWD+R6R286
dYLqMM/a3jtO1n0pjT/7RO9lJj1emJ3Xuq/G9AQIVe8f2C1lX7CBhfuBHkr7vrtNGfKSPLc5qGk0
1Ymvy3xVygzBY+l3dst3mNNLAL0LcqhZ9WSRriELJKgUnuW+8+jm6kaAzxM+mn4rlnJkscQ+OPEY
mc6n/QiVNBVMEdLXPG4RS2Bk4Kw5TVHXXBy9FYqdqAbYKlCF9uo84Ybycg9c/tQ04bbC9ZqVraPa
MuT3oUOYJqbcWd9j8prGc5dN/V2yNot/arCSSzgjpyRGM+IoK8y8JbimltUj7HcImTeTxesmbIrl
ABrWxSJ+xhfa+eQLVKykid1FRd8mcSpIdhGc5VbGS3Pu97Yk31NiUiyWoI+Ha5N2uFaroWVFgOjj
Qnf3qGMW38sMOxM3S4BoeR2GM8PM9OLErYSzoWAPi1dHlQy7iafiolOKU3apouieXlQkb0Nlnae1
Z7Q947SnAmaL5za7mze5oWOvUn61llCbn3CpCMfG5LIPI8FR5UmxbcArRGBWN23pjeKqQwP9aeza
2TmrWBHFLrPJ92/82s2qT3jXjXtUorUgvhve/IPGgQ6233m47/m+1Fm+T1uKfWbVYXvI4Ny4VUeR
yTOGj7Q+6RgDKG9u2jB2ootn9QsQVBdT53VOwUqI1WqJStABcgIW77DU3Zyee2/qiK4Kppqtp+9a
ddWNSVNf+xenxFXFxSzvS4vL6WpPK9XfYT8S4or7nwyLgTmvPpIJu5lr5XZygGnfoDvMePlfcRoP
9Sn1BB+zHzkThG/qQsOTIDv6P8sgUeqkYncgHKEK9+HgOlU33q91wE3pdf3enJvI9vUV7qvaO/IC
W3lqwbSxskY9iz5BOEYf22kqFbLZLfqFI3T3zsnlei+MdLLgpual7Tn9nFH6cWZX7+7hTQ0c2T5i
66D1VYvrLNrCuagouqQaed/I6AvtApGyoIpQj9MC3V+0HWTJSaWkPBVO5pbyHLplmcwF2ZkGDMkf
dXpagnmy13aVif24qc1d7lHSzv0HCNC1e8yk0uKlTMZOHYwoF/u2RBXPYy48Qtielp1l8zYLuijM
N9tO62nZOOI3tejmxvJUdweQ1yg6BZkoy5cZUzWOqCGdG67jeRy208iKq1nTQU6OPFBjlsN0ZSQM
bPU+37Zm9Kh0GAOi+bs1rNIDO7xqirGPTX3lN6Hyjn5nVIN9ea/HgkwSbzrG1Fg231slnS9p0vfj
jZLTnhZgfpKcXd7i/gRlbsytDqbNcKOKzTmbrQq2I2SyVec4wJyEunonvSVQCwXevpdkpC2EAoGC
tQEfhr/7Dc4kMym64cc1Vtei7efpmgt+5kmLtI6fxiCsm6cZhcbI2b6r/gyjOKKKt2Imsd3DQ194
+0JjBeT9Pp/JPApunXSdN5ydBiYHqz8qk8UPCPKLu+abHSpsK2pSHdEHs2b01dOO01LOYA5FrLrp
Hvo5eXDJJ+mJsOjmr4gO9HlfpwXjD98o9Ax617IYeMXUHQwRI2EtedYtOpVn4bkEY5R7s4bF5ncj
n8yeqpfYlRDGtfWMmwM/DtuxARAUR90mQ3oQ0kvlERth9wA8YLBZdGt8DfQmLWU7TVzRw9n0b+m6
yjJ3SDW/F7vst5PDovtF4Kl5zZZhU3CvPLUkgcvkqyfC9vvmAeXnY5NK9ixni7gi4GtvvJBsCfog
eJ85LS/O3RboXOVrPSPoDXW3qcLvs+wr3CqkM44yphWPYYurpImJa9CJnH7y5Xd0kSV63G6WZfK2
z1qwH1xjXV9f57lfMOvh32JrrNKVURQOfAa1b6p2bu74Mg0wctuyGnvfqRlxy1lITXnfQbpszkQU
DjVmudghMGrNHRSnfnMuZ2/VV4anxN6DbjXVC6YKRosH7cUyuJ8c+HIqW+Y+JJiozXplTm48k+eB
Ebma1LPbZjvxUwBK8TEqm9b+mFNEUChg6N6ufjfTOQzupaCdLUfq4g4vnuyj8ZgGazwXJIKEoqhS
8CJ1kpt2kYBMGAiwXE21r0IHfroE6qyXGj3KojHPcwNkXXzVJUHZFcsoY3XDLrjsxxBzAihFMIOK
n7GFRKnG3Zns3rcFSdTyhF6qT6/CuoxCPuy4Sp6G1t3W92kJSyZU3c1slR+sSCJJYmeP1wnSrYq4
eViQa46LVtl0/lFn9WLvXKXZ7DSdsouHBsJzQ9rnk77CHmGt77dNPo/9Nn4vG72VXw3JlPMLdKQB
vBRuyZZAPmkMMJYPcjLNhmCK6LUvDNT19BKh2mnofyPF7KcvHFvj5mD2jZ/xozB8Z70UMH+hyYQP
homB62PFoyGfuJDKCDu/bhSpP95ojuHejTcNCWufSEBbm/OSBtKg4pmTe1dfAN6G5qY8JF3gitV/
jEkVwhBy4IPrr0u5x+PN7BBMXph6XRB1rHX37m7l+K6k8F6N14D0CDu65JyOIeMhFuyanCqWRXWu
TNuQ4UgOg3Md4kofCu2YhBwRo4lkwH8H86VSmrysFwqq4IIhXc8piVUh+UOKOdljD+cUc9T2PDmp
QICG9MjcBDu5QnnK+80MS8EGU9FIdEVBUCd5TtOG6QUWETQJeMgdvyAxqn86mJozsKTWeVbQ02gi
PNX7xw2EacfTwhf7eiBN4mHx+ZsOpXXMHTARtls7Wod/ShLDADTX6GEgJIqQKmPSCoNbgP8Is2L3
U6bD+jrtmXUK0RF+hr2XJCfOlQl9gU5K8csDBeVXSHC+8gFFKyCAv05+AXtRwUPKdPkxBgYnPWgZ
XoAU1p+8rs3qL3IILo7JbvGfGmtWVF5m836wplUn5IvtE6EKNXlSKdLB3cTjpxSfYE8cKUb4whh/
YnfwL9yKt9gmLVyVVic7GXJweJrZxleY3vWwqz35KleLXC+pfP2+JHNsitFd2keC2Ex1TPeEx2xx
d3XV8vw/IQ1OpyPSkuUpZEGRBUte/Y4DKHsCDuHdWYy2zybbZsBAR5eY0p0pekDRoAZe3EorvNPw
TSYTrG/ESel03nJipuDPUXrZz33kXuz9KtzvskSMfa7XnQHTUSWT6L40bI22Bvoreq6/9ijaDriD
lIP0myMyhAbSxREoq868L0FFAj0gUYE7Vce3ThlxfQvdl+zoANEXH9tGsBu1i+0b9utyK0aUijq3
zmZfiLHJ6uuscyoLDSXWtPC9sbGH0Ens3Zo5mDdMEzbv7FEi4t2V6W3fNtY5DqVLShrSHJ8KenJf
rn0RYjTvsk78igY3JtjLDNA1kYrAV8KgYU5urOeSxqSQg8OptCR4iTAew6MDSuIdNadfjRKV0KRG
GwAk2WYdC6bb+qyunI0uSlHHe6mqbsHCRZQhLZ99SoxNxrEU5sqpmPThwob2gtBAB8UETNFDox2A
D5be+JkUHPc1vWgRT/0e1I+BdkeeombHetqBNP1sOdyBQ2xqFDjOwjoOjBG6N1qp8YfDkv+aseRA
6pVG3C6lN92ruffx18fSeSQDEiddg8F/JnTOQH3NnV++6NArZ1DbAPlLoB02elIDHHHPXJg+qlXO
YbGSFHHB56dsRIIA/X61w2C7RIyN9ZdsXCvo9yWIyf4JLbmQpL7iVfVHBLkm3vr2YJYG8SgLoP/M
+pbclBVz8pHgBPRULt7RhMcLci5HpkhUURMP+ACR5Ormbdql+dWMS9/mbo9zNQn3vn2KzWSywncv
KDBYDGxQmsr5yag9cz7EyRDcmyyiWGkMTfMl7jv30bKEmXOoQi1uJ17f7Zg2WXLJAdxfSejy1IH7
LnABfQb1K1Ryx+uJhMe5ZCvplWxNr35aCKX4RvMp6srNHafXMZMVCUSICH78f4bebJc6jxTzyb9m
6E/6ffhR/+UBdnt4n/4slr/8yT9qPbwg/A2fHSnkYYB7ARPDXyl5BxvZbwn8Mp4aDHlImTGQ/MHJ
OwlyeQy8GZFbCcVUv6vY/9DLOz4CfKxTkPZuhpsvwe72H5Dyvxsh/0bJ40whJSeEkceKhWsIq9Sf
KXnTrJ5BEb7dMdOXJ2IXpw/Av/NH7L7DJbhkuZuZEo8XJIKoyGC/mQc5HH237Qqr0zFHtr0WQcfR
wT3rnpz4vzg7j93Gsa5dXxEBkptxqixZMiVXaJcnRHUF5px59f9Df4NjUYaEPkChu0a1qR1XeAPq
bs0YJwfEYwqC2qD5GiSGtAIX+73sm29cfj+RcGq+ulGjgV0vsoUkgXz6sBjTpAPOvTL6uEYa8LMM
U9fhSVnm5OGAUvX1z+oKj9TPTPtTnI/WvrApKeVgJbtylLbvHyqb3RLxQv+sUUA+5OhVPfgEwap/
ADvwCXyBZtLLt2AjoIIwYyJQVbFDIDjyCf745tUqhvScAnPPdm3EnW+V/UbpXdlfeTByXxU3JB7C
KK/+Rx6V7BJ2KeF6Zgwa+j6ZPe4SihFigUVL+tpkeviLJkLihCJqDsiR8Qiksh7ue0G1niJXuDf0
SjuWZZGhzjEVPFA8CntEQyvCVwX2k04nXwrNJbf0/zA7ePR87hTzDuK42lFsSQhw6FHiWGPCsbqe
+hLVu0Epyv6UoFROKF0XyFkqKB/QR6gKdIZ8FYxwHHcbGHvEwiBBtEOvK46vkj4r3YiUxYiayw9T
DkX76OumWb/+Os4TxxGCiADYIs++Dtp5iLyzop5CXdg/U4wQ44VZRe5Wp7z5Q0SdPqwjeu1O6OX9
IW5tCckfMLIop/DA4BFgAcQq8Co83d+xE/Tl+rtgwcCWFbIGq8rQZyxFWim2EZGCncogfKsjCMmt
hdDZg0FujgX3iWyo/H5Z1VHbn/bsB/pW6+peqUvFeJJTGSmOsqvZfhJnV/e/AEyvD5Yhxj+Kr0pr
f5QN3vpYKjekcslXVLZRgDGyOjaYC0D6I/F9u9I1lW5NIqQtVYX2K/AQFKag/OAoUdGT5qWu16af
Whf6SyjzoYT9c9Apa3M1TFjFioj6i9ZbyRu19LdAb+mo+wGCsgsg3CutTnFFiyEgwDBHCxPwIbnh
GBnFbzYe3Q+NpuuDOfpk/3JtcPVCYJpITnOKWwkIFseXHk24Jqtf1YhSOVlrqpd8rJCWUhZUG9do
NxogXQOx4cb8YkABQK/STAJ71X1NiU3C+Pf9pXtXNr/eIDZsOlkzLPiRBg/89dJVFeZcXW4PpzSn
Cym5I7JGg5GsXFU0AE1k/CukrtuPWdt9H+F3b4ZQN3dDHCWvD77k9ghB80JI3NBN3Eu45q6/BIFq
jxawBI6jz4pV7ca6t9LGqWsXkpAjwyawUQIkQNkik4c31TJKeogVExj1epZTd+YsTUAqY3X/y2aU
y8lpGjS+CakTEhpQt+nDP+zuWsQ1YTwIBzNKf2I7isIAKNslmDmxjHp1f380ZcZKnIaDCMl4HCb+
jTldWmosdP10q70Qtr7yCsjbsjz5ZPGAlFtYWBB3Vn7U/JYbLd8J+bWw/7WoXFIRB7Ldl5W9SCRE
qO5/1fwe4aPwRUBwg8tNMTnp13Mggfsvtc6QL1Uvih9aH/sbAKnp7v4oyvwiQRCFwIVaBTxk2eTq
mg0jqXqEeINyGWTEZtsKQ4aqSPynEULGakB1mxhYvOVoXsA6QZU3TEBPP/iG2/lnoS1b1RQLxLUm
QC5+XO7RJkyAE4X7W2/3W7NK802nydXapLZ58k3rubXNk1UZ4Q4bGHWh2617Mq3omaauhoznhHJD
nXBcAuHIHz0z0zPy8bSqIAY0pP1NwJbgLidU5dW3hZXeqLFLBTpVkGmvXeqMFoC4iG406WiA+rZr
Rmsw/4DPlcajVq/qx4o4av1glm5Xii+ZNDAIJCHtTqzMj1+ieUD7E/DpFyVR4q2OTvpCgAFcWavn
dmp1JHoePumJBuJeuPKjNfp0Hj6MPpMU0LC2EGooxxf6Yqi85ZW87mV08IskLb65Bb21IKW3HWRo
jrtSV4DZTzfkO96jDXtzN6gCUjk7dYqdVWPuTIbNq9ZDHvQvJsgHoNq6ucr7FPejRmT4qacZgPAq
QtDRTZcpkjx6/aNK9U1fGvW3rhrNc9gE4mSM/bjpfICm/3WV+Dxl2s067G3cu2ZhSUPfhA0RBheU
Bv0VhhDlpRPjjuqP96SEHW9PKTfPYVjbT0bb6BvFQ3H8/jdMW/Jqy/IJGCVNwikkFyQE1xuFlkLo
w7wILjKQpmLQZVRxhmyNBoG7r6gxUaV3/WerMPPz/YE/WxoDFDL/EqKi5ELXA0M21vFacBkY6MxG
NGwP4FdULyXT3xixFz/YC+r8AUMIAs0JRSUMoe1liVlyMKDcWmtlGF50O8Y13Q07lEtdyGr0ZfYB
9RlaFLjeJ1NBvjMgnZSjFWw7OR0XjVRIh17u3oowbDZDWUBxajEwACFTrOQQgQSAhsNb5SfGSu/r
7wA4FQSlhPf8/zFnRLEWCgMq53oeyKF9OZZBE1zAntJBi8RIOREyhkJ5SkkAwt0fbpqRm72BcRjP
K2I6sjGbMatHtEca4/BS+CaIAeyf84Tmpzz6/2ahfUTXr390g97c7igSybIuVPI3GOLKLDHVIxoy
9GiDSwhVFAis+iqXlbvvAipYDWDwMTBBQkbZi2094yXwPGFsjxgbbMGL439ENYSZvz8LtxsVTRRS
FTjsBn+bS8CkntkCMuMOUcARQXA0v6tqexlr2r2jS5fn/mjvDoPXk66B6STEMolCaV/PzgXayRGt
+zq4pBJd9SUKo5pApshT5anEWf6mcXE2LWuDlCqhV6zS0gl8CWq2XPnjlrY0WANVRy5y0L9Zrh7/
ZLr14cHOeP+K2VcqKiIa5LiI49jvh+1D0EU+kBSQTcMLGjzCAWQwfkMM2t/7dtwUyzQXFLO1OIvh
CFkxET8c9midmZy1SZ9afOmQyXhW7Dj+ZXlFky46/LjhZwMIhkWVihO02uLoGdJwAbejvt6fY206
J7OvR/vXYjEpt8CNmF16JlACUpDUu8SIvS7cwirWsRqPu9RGwytoFIGtS0o7F3nylRdFW9SwxRNq
VsOr4Sr2buhUjfZMtEOqGBhHQx+DBhqq8jJOCD6iYSrYooM6PWwQ15dVRc0w4D61qWqv4BXZi6zV
YQKr0F7TTjro5QsN0OiLq9v5SkPoeDUZVsASU5/9tOyXgj7zrisSa1OkdJuG2lb3Kq7hW6shMXow
N59MjY02sUlxCKKSPg/x4Bl5JlSG85CjmEAxFOK+PgYPPIffn5X5CpBnQR7ANIjAffby2V6lZAo8
tQto9WGl6bm5V+FEIPGZdauyQRQ7j+hP0V4cv4SUsJagLxony7uvvpuOJ5Wu+IFS+biAqPZTNZNv
IEXMFe/sV2Pof7i0w9YIYq9lWkLbQq3dratSc9JalqQoQR3+50nj2ppSeLRjJi/767fMkhGNZUdJ
Z1GBpBlLNT5jKxL+uj/KbfhNDqgYQtUtyB3UgGeXI8RAil+ykZyDgIPltiZRrdeTtIvUAYznhK5v
bjoXox8rkaGp68mD90e5fRH4An6ggXgTz8Lc206uMc7sBz05Fy36+vnW1J8lGiTmvyF8zaLGDseM
npRxbXcD0Lj+CNB12/XNKfeBmAMLDO0HBZT333y9kfgiunmTUBHlnXk6NhaxK3mgXs+jV4udcCmK
KUOgbkbAe8suSpMnKwvkr21RJFw6CMemIO2WsttmK7RLhzVc1XbVZWP4WwLdchgSgAmep+MTrHgh
AVdk/ee9Mj0mZC/wniG8z29O0+y0Qom0hGai0NdDV3VLrEsePSO37yjrI3O7MYACBWsK+z7cz7Hs
yzXM+ORs+W21jZpusrcX1codGuvBjXH7Pk4OeVPWadiYws73BH13kBYd+sVjkHgrIArGwsNSZoGC
awirV3604p/8tP83Hv5pswcS9mkIgzWIzshT7QOLvrMiMNBB3tnXFNTg/BOmiGil5ksklBeBtEOR
YduJAYhicfD6B9HBdOau9x/1/ekVocpvUcCbnpoPE+3B6iz7oYzPeTS1THWKXdCFtl3WAvUB87fU
AshLhPn6MpT6h3neZ8NrUx2C8gc0wHm5WS8nHQO9D8/QIMYt6izlF0R2zZMpuoMvhUhLS6o4dcg4
qgtNaeydGLrnJJW8Y9pWEZBwTKgOQ1RifCZTmkB2v9/RUfdONtyMI8zyr/fvsNt0w0Q8CDkxzMQF
leDZ4oE5doWgtncGiCsIX6xkCchQRx7UgCkRp+OmMjGMtbJHRdBPLk9qF5OEFSpGFA/E7GEDldix
P1yUovVo2HRJ8IK06fitbdXfMjSJf2oFYBL9TAG4PYAoGwN2v//bbzcuXzDtFAiXAtvHWdShFr0K
/2L0z3ZVvWBgpZ7LCp+cLk3TB7OsiE92JdUwjiP1MNois5digIFU5A2IBWAUu9DMISJZ6Cc0Ulbh
XkfTFZWjZ7+FygwYucndlVcizEAf4Rm05SMjwk/WfHIihI7ExYdC3uyIqJ1pjI0YgrOg+0mTNprw
XpF+Ua0RJFWF91iafKF5Gr7dn+9pRWdHU1Gof0yBns6DNZtvA+BCYapVeFZcAD8gjlG3Vlt7dX+U
2+uP1ZzKC5TFJiWradU/XABZpbljhArxOSz7dm+jt76k/Ah73tC+VMrwwIP7kz1EEKBRd6QMS4Vp
NpoGHqrDjjw8S4X9FepRBHOcsiqFhG5//3fdPvWkyRaUSAvK7uQLdP27SrWA6x7F4bntlN9ZPQgE
ztXyu2fFv+Khln/rdL/W94f87McxqMJsWlMbbRZGZQUWRx0SVWclFNLRENV3gJPSLjbkP/cH+mTN
KPTTZ4XQSQIzd3n3M9BKFW+zUwRqu8nj2tgZQf+nUbv8CZOrR3fPJ9nSVDNnbxCiTFass+OoYF1H
rUlVnBGh4xMiZuXG8oPxmaYXBQ8dg0wrbHd+ZI5HmnfWoaCF9Wo3+aoMCnOP+5m6Kz0daQ24Ld6v
pq77bZP3f4XfRy9hkUNPGqPAuT9Hn6w/V9W0yQghbFblev1V1K5cQ8uEU5bIRWGCEV5wKznWJsFm
CiJk1dtZ9eCG/HSiTIoztMIoCqGWcz3oAAwHm8NCdRCf2g6QxOrqa9T8xb3rDwHVrvYR9sE0UUvg
gbSw0ia1ZTM7aDjCwSSI9PabhXMndwzGWK6yQ9HowZ1yOytcJlREdFohCNpas1lJXEsgtS95Z7w7
zk1jv1SdLJ4L1Tpqcpm8dGnhPwivbm+xKU/lOEzJBTXV2d7Jc7CyReF6ZwppITD21FrHaD1u76/2
TaOJjOnjMPOyA5YAGnh/0zsbxUYt6xXQoUOr2+GSlvcrfkOvo1VvE086llr/L4KNj7o4Dz9gNrP6
EHgiaG3vzO5Ab18YKPHYMvDHeNPk6qa1o5MU26+JC5XAWyc2AJj7U3B7KUwqpzYvFQUR2AizD8CS
J9JaqGtnlE3A9IWMNTR/FU/LVkn1z/2x3ouN12+TRZubzEUYNG1u+npxLWDSqrJ3Rm76RVYIwuIc
T/ohTVBMV0W2gX9d/iVz8Z6mYvQPRS6sp1oz0p1WcRVHig/jD93bY4Xz7V+k/wAnpQClQ5xjgV9W
yLYCyCi+U1/o8FgcvK1kRhDGMWxLniQE1zHqjfEENSk/rwNPBW7Yx8MptHx7o+pD9KxaiKq5bWL8
K6QCAkA+uK/gCt2jxSI9uGo+W3tOFFA3+ouqRnX2+ti7E8U0yoPg3Ki2fTCS8Y9Fv/rgqtJGtCoW
SGZLAX4MqGwhvLCmn618y0W+u78ot3EKTVbSalJse+oozt7WWtYo+JaKf0ZMyVt2YfTXHotg25a4
1pLlFAArm98JzsN///O4BBBAgtDwECSG053zIYJQ9R5Cf9V6Z7iIaK4Q6F8y0KUv7qCeZYK4fY8Y
yy4FqvxAQvu2l6nSx6PcSN5GSEFr93rkTGqaoqCncJZVene6Zf2t3SRcJUjI58jZBeAu4849YKfy
Xe5r+zKoyPrBbQEnUfv+WodjuTBzzQkt83J/Tj6JYKkrcr9SCtVQ650HjYGUllONCHVJW/2ZUwtZ
5v+ooANeDSr19HWjL0YdHQGhGrD8kkNjRn+qSClOQ+Q90qH95AaeKi6UOifCBLIFs1kqK680cN1z
AggfP200PRcYS0cPdsFt8EPjkKeF4IfaN1Ips1FwS6yxIrAcWJcOsrf9sQrtctu1E9nw/uR+8ojp
yDkbOiVcLjp9yh4+brh0FAGqCq6DYXW2juw23HgIbSwK02hXhchQRsa89MGgn9SOOODMHlBEImVt
vqJpoQZGCU3GwUQNlBM0WlhQmYGipBb8wPQa6U3YR1vs5Ll+w1R1V93oXsRo+TtbQ1piUZcmsp11
Lh3wj20wf7Lkv1Wjfb8/OZ9dRiD3qM1wEhVKlLPLCJp40Y4wARwP1uIuUwt4FMMYLutSbf7hAvmJ
oUR+7OtBPvBV1t4q5BJNN//Xg++Yxrl+ImwwBgjp09NHFnsepNrI1yh14ebnZkzzfww9jvckkEgu
cSGtBhq8K4Nkbaca7jdJG7p1Sxy/aqHKASaG7p4PEylbP4JSBmE9YifSg21fpEMvPcXoyP7X15Pq
A9GiStQmaIHPC7qKTtUc4VOukqIHmtqXVP7r8JsN93bZj6i83Z+dmy3McIL0VgX7Rmw6z6UjUgUX
IxOPFBpqCxodyQYLi2JllWm8MXyMMnh04wf35c1FMA1qTPc0j7aGHvr1uSnZwibyQN4ZyW1tSW16
MmVKhgfP0Htv/mrh0bvjVE6FAgNxbzEFKh+OJ3mrkclybjtRhf/VIChrI440MUaavR2YSIAiie1t
u+ZP3D5l0h41DFwgv6E0SJ8lf5L6aAVN4FcfdJjRhhs9/+ZCH9WClv9rDz72BjdF6MKZJurl8jKA
KM3TxNSUxwIlQqemcQA1un0xxzLcTnnQV2B00S4OGmk1lPaLOVQ6yszRFKjggbyQ4fpQ6sfKFwk0
Y39/f9zeNoKVmPA5pC6mQYnsehLJyBF/QDjz3NBN33jYze48kqR9iV6O7BvRTsvpBpMyeM/w9cOt
rXCqtM5vtlAYAbPVlgUFvWTSkBj549GNvIAGG7f3P3Nayqul1njfuPIn3CSdkDmgRkOQoVZ8RX0Z
aM1vkvRfr75UKMngdogJ9/2xbp9UcioCDQ4ozS+cxGcXmxaNyLJ45HG5ZBlOmWmOGWAAWECeDRde
bh58o1KfpnhXy6zwCSaovKCR8K9oINdI9Bs39z/oNtvTSR6mPhMPEYjZOQTAGhso/YR850ar7C2a
Acgjk/RRpAQ89IJlZHAqW/uHBUpmCxelXJsZ/KMVhhysYdEn20IP4MhPSvQWkKBfeSFRDZbdukRi
ovGw07atv4CWYZvd//KbZePDKSHSgyGKRzxtdkKhuo0jpEPtPPrdeuwDc4nI3oUGHc8FDaD/PhjI
TRpyBCHTgNc7GTyWp8Wlrp3xYBuOqNSmSxfv42WN3Nmusv1HLjo3txw/juKLhjQcp5S9cj0e/m00
b7uGH5ciBZur+MSa6E89uDg+HYVdaIA8wQNnjsZIEgwnrdLQzuokt9PmBQActB0fvErvVaqrA8YN
QAWQZ1TWpxLd7BoALh3GsdSb50RRka+S6uZbFkHVgT6sv8AqhOMmEjKMEJmARVWhm1QDuUQwDkZZ
ijNQo9g4pxrtOSM48RajP7h/zXowX62hcr90Tdkg2ABbB7ojAesyRvjBIouTkXJp+9Jaq2hKPONH
H30D7w3GBwGQCoELUvrd4PVYXQO6BTU3IJu8ICpJ9jCU8EqUJj9vkJz5T8iEu1ymjLu03RKra2TY
fVyxjFaR0NiCvU+DxOUBBIIZ5QYnRJHqdR71ysbVYrDvuRf0kK3MGD81ni3vwRm+OQm8VLgKgQgk
LTeteWxM1jIi12PLZy2ApVSBA17UOa68shxHK0Gj4cFhEDdREbh6fF0m+CXBMgqFs92Z6FFbx/3o
KK18sMwfSive6sY6Bn4MTBlXzfBQWG+ZP7x0MTQjcN7o8+8EIlxwySatJlXUOxWZWMn8UzV/Yw3t
Lc6wp9IXRtqhiDdIkIA7llaxehH0KGApPuU0klKKdon0zWqHekk75gKReZMpKRLLONp2D/rjN8nA
9Cvp/1lA1SkczvkZDcF7B39/dJqhJdNXy+rYe0X8Oxjbr/dvl09Hgirxv8YIrd3r+ew84aNsoo1O
G5rDPzS5n9jZKWr0+EXdH+k22+RHUVAmyYV8AkNjdpGBCFRc9AhGJ9P7l6DSfiHVfLEMgIBZW+2C
NsN3fqj/BqW79XVEgMP43PEoQ6Bc5RYFfLl4sJlusTbTF/EoEkeqU8A1y+wiVQ0Q1vNHx0ffdhmh
bLvPVDwezVpDMRa4XL5G6szYTlofx7CFn5kahyqBtSB6KV3BubI3rZFbz6bI1VWGdMODhvvNLTlR
0UxwrjJV0anvf706eHdjhJmZiiONdrjXrYIIMKrODxZm+plXlySjENdOK0OfRJuYTB8DzhZ2OyQM
VXYi8r6NonZdxNMZ6/uOWHRR+671o8nss8hsdWfEQb900RmG9WrTcQx8xBFrtPVOre/+7vwJERUE
PksZwWNvJS15sI3eESizr6VzCN2EJxE8sjULY6JJPwGD2MYxkVNYIk0VbE0YwptEGSESyn2FL6wu
DafAi6tFrlXyFpK7f+7T0v/ueqI8xxiWbBNR4uMhg6VT+hQ5oBIpxIVSNsMS9Rl7PypNsmxpsC+y
wPS2bWNK5kKgebJokdJZmXKM+hYKl1u8bTeTz8KvSK1g5wIFcfFIclHJr4d6m04qeprSQQcazADZ
EF3ds8+7tY9Sz6pHAeNA8/FPMgTNts1F/SUYOmsjBf4FS1gUU81cCd66XradOs+yDQ39fu22+jOv
9rESob1tpKR7cCrUTzYdpBSdZvaUfBKhXW+HPIIpGom6d4xM5XlDJNS7wNaGyemOAP8LGTXR4Xul
hO4z3XfTCTRteAI+GJzLsbAckZN1NokZbAu/r7ajsLOnuvGhdFRe/5yDL3ka3Mj8o2Hh+s67RVIo
r3Y21dcHG/v2raCRQPDPH5A/lDuuf0hroFg2YFTvoNSkrP2ORITt227LVJH/sLt+FaiDTNokbY3Q
WKk8QipM52a2UzVQ+VjSKJNJ3Ptb9iGRSwp6HJWctA6CkuZ3RarAPZu9deg7IlICkGGrhEHxrUEo
4a2SyFJQ4VtVWG4tPFSzV/dP+XtrffY1ELOAXJlceABvZ5cdSiFq2+S16cDiC/eyUYBztWCBH41+
eBmtRsZJ3cTJNQpbQak9rH4m+EH8wst1eKHhUKHujmVJQnB4CkvZvhRRkT1hLmk+S1WSOL5mo8tu
YgSDSnmyojcdbmq089ZG75Ha2EPC84ryTbJMtFKH7Vwbb4NZ+F/SPM/tB3v4JiyZ0Jqg8YnOqaXd
tH4zVFOFAWXcEUpebsKkCh0wN4gZ1ZqyLNEOe1AZuE2D7anHTBkSjDG4m7kBUQfAPsdA0sIxVsIg
Nk/HNxII74S6beU0USmvwhKDLnZ/u9WQxFmWsdb+bnwz+wkKr1xzo6qIHkKau7/qN2eZAgINcPrS
4IBuM5WhFaGGTKTt5AVNzjbKjH2udv/RQpAI8H/JNr1i0hRtjmkSShrKajDajq3WpzZTpe+12h3g
Mir/3v8503t3tYffByJTpIAIkmLeSA0TX49b37CdpG3Sk2EW2dJ0/WqbV0iV3B/qNjtlLMB8U7f9
vUg+Te2H04ugtRgsNbYcCYvb32kaigs5qPzDQLLSscPRP8ZD8CokvJQQbpoCxMT+4skD7hBjUr1J
koT4hZ8buyEZ0PUvJZjemdTuOpLwdiEoKcIE0u0/9z/75i1/JwjT2sboTqFjOPvqoYktzFZqy5HT
PF30EN0XRiAQAOi7tjtG1mCfJD0dvo1F5D94mW9qcgw9QbYnZhXkYntWVm6xbCLRi2zHasZwLXcv
Zm/Kq85yqZIZ6LAO7qPq02c/1uSoT0UesP3zK63UvUBEkWShe2lEq7GVjFWbp94zy9pQAksi/2jR
W0J8DXWU/f2Jvk0t+bnU0GFQg7KR+Yrr/dGXIZYbWWU5iKEqX9DW6RZIl9arsbSyU9Q2OP9Vrr0Z
rBItNc+yxhUuPtkyFRXCHH1B2OAV7RFLJFp1xSC/jeFEkwmMEQ30sUlIIwufqRthRDZRLR9HXSoX
eugj8BHzaiFMgRaQjugZRg26v6tr33xnJOBl0SD7gM94vGmrcnCwk0GEVpErDEakGim0vEzXbYI3
Wh7YuEqBkgx2pRwEB38c86U+wh7WLHfvpkW+D70WsRM7wuqo6DSxoMCBa7vVD0ujkcXX+3Oq3C4o
nPgJKUTWDx9Fn7bYhzMXokITxE0knEwSiNoELVxGJI1PQTKi9KjXKlINTO0TMf23AjtKNDKMYJXr
IG+IFb8E9aQ0Cw8PHmsDTsBNuupkulqwlhWch+9/7O1dxLeCUQD7SGFN0WbfqrRGI1VBTPcrrpSf
roXIzQin2xuDl/sD3T5mNCEUqoRTe4i/zh7ufgxycD+1cJTxTLAKSBVj6l2t5l8HQ3kQMt2+Fwww
AUd5MwGrzS9YM0PmRsS6cEDLtc9KVesIZ/TS6j//Ih5nFolSOhCcOdAHQV8M/TRJOMWgEn+1jbyO
E/9fX2snw2yQB/eH++RHgWWntc9VDgLHVq93VaEkTWEhreGMUkef02xcWmpu1zxYp1uIIUVafpdN
A4THCbvj63GGrOwag/zAkT3vTW98APSDqyAVKqOpJCNgjgFCuBlRG12HVaJdVD/6cv+XvscZ1w8k
Pb0JJkIED65Jnm3KuK/HTilG4dRjhIpLEne7MQ2sc627F+AUww8YeTwJOgpk35XcKJYGVfvehvmN
fbc4lar/T6AP3QkGQ/OEk1+/wXnP2goLQUA7d6uzp2Cb5I9au3djZHRQIXsaYm1ReyU87UrNl1ab
PCHEnz3HALaztQmOZlHCYF6VXuAfwlTJHsVe00U7+834S9CH4J0mW54nyaU/FKVtN5oTJLibj6bZ
H+OMEEtEsep4plVgWWWfqUhx49EpANagmO2P+xN/k2oQDcDfI9QiiYadOpt3RDwpSidCOBbkpH2D
UxB16UR7yjCvwuum/lnrdboBrewYxSC29wf/5CYSOq18HkBgBPTMr/ddpqjI1Ju5cGJfP6ptrcaL
LFVODYYv/xmNxEWks7/AaNH/Asx5PZRiBsMghZnlZN0Q/OvZ6VvR+vKDXfzZQWIZiSN5YClMmNON
+OEZkAwEXyXBKGIwJgOrDkcLm9ePjujUQqrCoym1OE9VqbnVE/dPEcHbuT+nn7xEFIXgUwhNJdTU
pwX/8AlRKAmrEYntdJ55VLXhWR2S5GJQtV4ORZYc8cRzl0nePoihPrmqIDFM9R6aV5NAzPWwY10F
GtVG28mwB93ktqesPXSZFvd/3Kej6JMHEPkKYvqz3ZooCSLyjWs7KOg25ziQj0JBN/P+IJ/kRNDD
ON8TPX/ql8ymUEcJump6w3LyWJzpEmK3BoHnIPw8P+aGVryITBtOWFl/x5lOvuh+om9wr6g2sZZ2
+8j06kOj1w8euNuDqlJShQmMFAbGwnO4bqEM9IzAZTmtNrxhVFE/hQX0QdfO2nAZyjX61EYHPTzk
CjpIrmY9eItu9xWvq83wAvo88z/b2qUle0qkkFVobj0curTLVlVdIHUfXYoKCTx08ChaPoI2TQt6
fUXCESCwmvotiCTMXyZsb2RrKBTTMcfsFfs74GboWWRd+ELr9qeQ2vbBlfRezJ2NqEx8W5WfOPUF
ZosftZHiVaU0OsRmzXYo8eHK7RF/r8EtT4rhbUyrVJ4wB81WcBWStdXoyqoDx7Ckcd88qsR88vuh
p5AncG9BOZtnRbKUdySoXM9NnuprOeSRWmCck7xFdFaeKoQ8nTq1lN+IuUroF6BTOkYru++BGkEg
F981tLYWqjsm60KT/XMuBKUkwbv+nw+mClmd7yNQ4eKbE3zDICnlQiWmRPPQOBt2eoqbxn9wBG4R
LrZKIMkFPj1a4J9nawPoGClbumWOh41PvPD9yl+GQd1vkqF+8qMkXen1iL9OI6sbWzRfqhFfkFxz
7b8PbohPloXnUgZuR++IcFBc33boozaEsZLidIMS7b1wzPY5tkbFVEIK24Ut5dqb6w84IadNtI0r
czgHotg30Ad/VF5unewcIRtyvpK0ZkiLZO+pSXKwm0dZ9e2tQWghwzGjQk5NdB7rGzR8KylUDGdU
pfGPV6GflLXKKnVREBbmzu/Db7FSjSgkog9+f5LeiyfXJ4mxqR9SZZkaznNkjdSMIuzs3nBsjJep
iRxrDIoXkY2ilnQYx19l8rto+19ZaC0AqO1TozlYFCQW6UicB53FtvZ9eDJrTCqtJzwkFhUyypXe
/pFsfX//W28DEfYuYgtAaNHgom5yvZ6+n4EN9Hzt2be0v2kb5M9J7OUrW2v9ByPd5kRT9gADfgp3
4F3O4hDZCyspyTuBKeugbQqRiE0Xm9m6AnCxnhL3B+HAbfOKsVC2AntDlImr2uxh1uWahkgdi+ey
Q2zYkhNtK8UBnN4gNn6piLMejCL1F90U7+uRxX9cf01JRPuKQLz05qFnvSnbIliiLfwoaLgRHaPW
A1GcWgQbZIIMTevyIViRuN2zQdSG47nPgAJy7Luywf/la68SHlwBukttZDyhtH3MkDleoseDFPG/
2PVcDK96qqSdYSF59FWSvnhS3i9s+blUT4F1MVoQt35MIi5WpU1vHBWoHhRuX+3qbNsi8P1gs38S
+fFLiKKx6FAJGd57Ex9+Cck9Nkr8ocCGgH+pRysc1UokNJv84rlWtKrQ6nhtDPQbEaZCMT+XHjBs
bu8kMglksmgYvOeKs52FCJhqe6GhOnjAKcc8li6JsNdNp52UtgDtF3Tf7h+a99xgfsDZVQCf6beg
LzALCTylxtil98iG9eSg4TjR0qjwdVxjK+T6mxcLtL82yczKwWbEeaDxgUYa2T4psu+ebCyL8aXH
WULWD757zDR3EUq5M/TrOvKXVq3uYrGES448Uf1y/8s/eUiYK3hTXCMqWEl7ysw+rFYhZyaGvEJ1
SKv7Zz/JohcPlxLHzCtlyVvGA2+23lrH72dbVRrGCgGK39UIEP3+l2ifXNAUeDgGHFBy3/mT1qtB
arV+oiEnN4I70J5CS1qi4XvGhW1tRy9KeEmwq7Qkf1egoM8hAikwrCWEpqkZnW1/o/rSuc2/99IB
5KRefg+lbakjWWf9CuRnHVm9/Cyi7KvhFbvCTnedqX4P0r2BfUhreY4ZVpgMPrst0mp1gAeuDxCi
jn65qr4t1PECp/5LnBYU8Gr6IKNkfk8brA1QDiB1ecThn/QlZ+GeIA9+13ShwgLZ+HpdjGxKVvNW
dkrEmTSJa390MaD4B/OMZUPoE5jnIfxKwa+i2ZjKCxE4rXL0+7+j+Ae936XXOlTT+s7f5B6seZjU
WSrvG0u8IdFnoEUdX9BzcMZ0U9ffMrSFZH13f0E/SR4Ql4AZQYrJ1YZM9vVPQDcGUbmyGR3N18ej
L6lIHpAtnpPcTbB8V+NtiNXhqcFuZSujHwwYPUowpunwZ5V0OX7CB7DZ+15rPSIr3CZPABiIJLlp
kQAztNmXdW0khhxEsNPXwSGsatxcjE7fKbhiLDCPwTK+T+o3AlEssgKj/VWnY7DR8XrGNTr7mrlJ
/9qW1YNL5LOLk6Yv3FpQDDQu3g/Ih6PY9SoW4TGUNmIh5VBp6g/CW38f0qW/tImPC65RSmtRqmDU
qDQfTF88Ulm8ff0pfSjoCMFEZmqM2evfSnaoZwJ8hyeinYJMABgBGFtPo+8/CjRuaf9TmYWiHjmN
BTlgzhjRXdQE29odnMoa2gNyW8dRK+KDDm3t5EX/R9l5NUeKrWv6r3T0PWfw5sTZ+yJJMlMWqaSy
N4TK4b3n18+Des+MEhTJ1EVHR4WqtGCxzGdeg0Be2UOTqTIx+OoDpm1AAaUs2A4rGG7hdJ9FCbci
MuLtndXJ0gs+ysZJrnz9URwn404JPXHjXlm31SklsKTBLnHMy2j5na/oFtMasyytwW3F9BpaxeCG
mG3Vu0CUqQeG2i7hhN7pg6E+1uIY3IjYjdx4VjhcN13sX6OPGO5QfB/v6yodXCmNzPteM5y2MJrb
Kg5Khwzq6Ps1+gVZGT+0jfDd1xFm2Thq34u8VOCIaIoR5AEYOX+NtJ1UQGytch9V6R6RBA/Tk8Tt
JqW1rULdGGy914i6yJPpYwF5MpaBDdA9M9DKUrkfhFayS0Ex9vhs/rp81qzXLawf2sWcKWQ9XGjn
bxRHY1QARU1cTw0ytzTrD2NoaXdTXPxx7j8PRIuUupbGpbmo08F89zpVrhPX8LE4tcruZ5VY11Ef
RnYvxbcZsf+uitM/lnECrq7RDIS8AlSW1Xf+fl3uxVYkprkbYgfySZm0r/IYPKtFDJjFMlv02nPv
cHlK199tHhIegAJrhnxgcQF5sLKNdGpyV/BN/RbZH/m20bbAUetIbUYAkr+SbcAXNeTz9xJ7zAxR
+SDWAfrhRM1oUnPNI8fQU3k3yDIeFkkXb2zjdaCBLTJ9zlntgWRwCXg0zAyR9MkoXNxM+yNXsPCh
LtT2vorMF6tSb2mP4xJjKONt7lHi2NgPa24A3/Lt8PPjvTnmMdIUpiiuC3cS8X1NH70EXw/51HeW
o/TtnqLis5d2JxW4e95+xzWAYhraQVX2VEYNjbKPJbE7QuNTedvNdlS68s0sqgfLD3O7lT4E1pZe
43srgXwLNTea9hCo5p+/eWA8R7LCHMOSgjEK0ijHy3iQ5vHGvLy3FOi4kP9wBXK4LnaWKEKR1gKx
QAYn9q8wYWVycMwczRTDk6itHoxJ3YoD3hkT6SLY4xzn2IQtb1y5xMoVQ7TUndv7OBM4qlZ/0IR0
H2LJE5UeplIF0dZ3xCXuo+IptcwPOTbwXN7Xcp8+YBh1zPqtPbE+nWejbaoFLE2AfMvK7jChnV/E
UuZGeCQ0ONpRERHxtVFTVDXKYjMtXk8CCDxOZ8IhejAcbOeft5CrMuSdWxeH5+xznCT+oSrN6VM4
ykCu5BBueqJG/X1cy95Vo2L+wIb+mIUl0ZCBzmDlgTHbWbqvfEibLLyKCmN6SS0teL58IL2TqswA
eg5e4iPEk/TFYZGHGkCwqkDinODlVBuyd9v0il7bqh5/GazmwcvqQ5VT4ttJgp59LCetxOBIVDbu
gPUHIrHl5iSiBZNGLfJ8wiJTwq+xBr0oVqiTKkIvHFpcC455gSXkKOVbSm3rejPjEXTMRyU96mVj
CsRhGeVQstyw82P0vMrC0Rozuksr9dCYg3SbY2e8a8Mh2m/M+BzPnKe1YFBoiILBmzso6mJPysak
CCY+IW4cipoTZrV87EZNuPYwjDylTS88Bv4AZahokEiD0vs15KdgJELNnbyi3veptSWX885qJT8E
CAUoikXwmje9OYxipRrElKaNm2K4cyKS9a41rcz2dOnyr4BtLadLhq+X52F9AHJXgImZC88aklmL
27cZ/b7Mw6GjEE5KakqxYU8SmmeXR1nHMCCVXkkiyJ3Sf5x//ubNsJ8VcLevShexjBr8YFofTakQ
HzEPDjf6re+90Mwfgp0LQIBvfD5U0STlaJpe4Q4hcYMHpoWaUDVt3LOvLYnz5TNTf4FXcLgyb0sF
K/igpDOZ6N1HNV1obPqyKwKo2yzVdFuuw9Ipcu17MarDTYeO3C8cmCAcGGTYyWyH2dJFcIQkrW1d
m14GIqNDL+NuAoVeQUsAE2O636kzCp3640+/BOuKtATCMNhPaobn01PpjTECoPDuu6ClThPD28v1
rD72FeXby0O9k/QRhMwBpci358hffIo6RdIXOEzpQvV4acjyPoRV5zl97PuHNDStXcLJfVJEgea9
Oc1ajE29sfDmId5+JkWa+2j4SKCdQFFh+brN0BpVpjXNPfVO/I5NzAhDazQ/YZ0dnvo4xyZXq2u3
C5TbvEv8LfGxFc9PQclpPmEQOWZvqUsUVjiGRliYvXHfovl805tyeRWW/mHwZqk3MXKyiF0dKOpE
bh5/DVvduxI66H8N+caHQuhkDJXL4DAG8pfBy/oTxlWtc/kzLU8dxExBw9F2m6sZXMrzhnqzNy3f
hzMyquFDZ5U/g77XqLmY1ZWoxbmr4FtM+SVrv1wec9V/mwelkEqMSsDJ/xaD+hla7JjiRA+povpP
vY8FJhx2FGQSWp74mGo2cqrBSVDkxh5qIbtFQh2DJH0qtF2g4al5+XmW197r48gzVG6OTsi2zueg
BUoAJM8MH3rB+h7JzZdU0Y6JyY7MyrzbWJPzu52tyfnd3wy22ILkzCHleiN8UNvQvPHQ4QYpgFbu
n74SxMW5lUtwS1C+ulmlzpfHoQsf5MZKn83Em/241NCuhkE/SWSUG7t9ecRT5pAALhLGsNNQ5lkc
8TL1nBBXLabQ175PmhpfaTEuSzj2bl2T7440929IUbm5lid8rgrkb+0QPmAeYmq4wI/0bXGbnnYk
j5F9eRpXB/3rexH1guqdrxRx8V59DJOTIx72ALZbhRIdFHPuXoVICPbDMNmT134oYlBHlMNh4hiO
5o8nMZ0ORRrfjdMIv4KieEICQ2CzQ1YFR1b/FjWZ69CPN4L+ZTQ1P+tMOFdnQB73+eJZkdEzvEi3
woegGGUIIJn5YWrwWi86dChyEaf1fNQ8Ry2GrbzzvW9Co0tDypFslj7g+QbKYrOqsp6RwxTbUqmN
lJswwSTNF9XsD0lH80vSGZ7fEyQKV/z5UMKkjxpWYrxkaKR2j2ODLVh9v/Hd15t03qVA8lhmRInL
tiZO4EITdX70UMBrpFkQE4bBJPzjc4dRGABPkDmSWDJ1dUQOoSj24YNnefeJ73VuRU32uhT64T5E
R+3q8mJeH3PzcDNPF6ULjF0WFzLAHUxPCvYoNA+ESPXfhJilYwnmdzmRB+fyYOt7hcGoj9Mnw3KA
SOz8OyG3KhfRIHLMDR0GidjrlSKGd0Ub9cckNR8iuf5xecT1IlSQWmAiXyvMoF7PR+wmuQhatacN
rurgivE9PiD92e46pew3TtdVpYMATYK4Q7GDA3aGWZ+PFXcahKpM1oBsKAe59g4DVdD9YNbQkbF5
FPoGp/LA/K7lT7Ivn4bwLlEf8uFjkD7UFZBD9VoCwywHlEOT6RAKAz57RvYR1wUPu6HmYCYKSlL5
xmOv8kwem/oetcpZpg+Az7zs31z2fRHqg0V66WIdSicuVfo9OuXErgHminGpFZ8jFAN3etPo95LY
ddedhMpLZFjNxsp/51uR5EDLJfXQCAUW30qrmkqPYsS5MeWVbubW/GkQQjitgLc3Xnp+p/P71pgd
BIApcDiRhiyqfcj4a6WVCoOLfyyKTagGHgaxyj5fXnzrvXU+yuKFcr/A29bzR8qYJth0RcbAwZSO
sUJTy/OL4+XRXjuGy5eabdigphuIJbzG3m8+pITDM/aH9ej6mXQQau+5MGXPjmtIhQGeANdl/xU3
3NtWus2iB72/jsoPYfRpjFzNu5WHH77patGDHGe7dLTbsrML/QGYnJsUL3X8va6u0/6n3/j2JCLA
c5Dln+b0He/ovMFjwHIouexa72uPvPhoXVsmei4N4t9fmuLBH25D63tv4SOrVzCuT5EQ2Zb0pGiP
wvSM0zOZrdA/NhZ6YdFRK39b3VUvfUI2v6McifnGzgh+Cxau9Omui076rDP0PfM/9xiPZtEP+ulx
AIWlfjHCX1n2e3b/Nj2VMON6rK8l+XNh3ZstCCh5nyElLIDfNpIrfE92l+d/ldsQLIMam1WMqctT
Pljsf8QQwiEglwI92NKibC3pEzL82o/GGvybUg585OFT6Qq6hHqbA+vbobtrbDm6vIbJi1VAWjGj
BYncUfied9mbVZDGgwmZy+vdBrPmKRSvo+I0as0LFhIUirC7pQmY7KdE+yFhyStKL9FIpS/btQBx
Sqz0lOsunG6T+os5/JykX5Z0Skz4HMJ9q74IICvyqbiL85uhOUS58VnN5UctfTEGuscoY9iU7TZO
hXUAA0SY3JRmB1fuiuqriUFg9HqiuLiN/qiV4FmgcmqHkHQOaqZlN2j27xSr1DaGXbVzldc2HXfj
bA4HyGERkktlhsSZNoxYw/ORIqMuj8OE+GWiebhe4hOMwbrXSV9CxTs2aZY8xa2i3YV5UjzEeafe
NW3r2TrQ2D++sCnLYBeI3iiY5hUwMo9jLUgiX3RrBGlzxKsPaoc7ODWzXTkD0S4v6vVBickLZwll
P8WaEaDnq0k0U18cw5zRkLw9jEWbQYDFBvTyKKvmKJPNLc3RP0toIni82DoG9FxZKmRo7alw5XEi
N1dAmXdJ8tSlKWuwC2ilabYvCb4d+aAzJ+l75GU/9LxQdllVP6E1eqzixO4GOPfKZFQbkcv6KJ+Z
ddzq1C1InJbZYBjx42ZE3qAotB6JL0V41iwhtD0MjZ5osSi/L8/I+i7kFzL1SJmCRAbWfT7vCG+U
OqVx0ZUFmNmNFdSHzs8HR9G3Yud39hfhHxeVRiNxprecjzSl6hQIPrAFA7mzvR8Ca4T22+68YLr1
gyNFNe9Hr7UfL7/fugrCFyfmAEUE2BoA2Dzhb44pJc3BFgXJ5Pawwz+lgBRvaH3lCO5Lo5tR0HaD
rOwxvSHHVwXhR94IaFeFY2E3ig+Ugjzv2MFIvdJhwO/EpMKS3e/jb5cfcx2wmtynnATUQmZc/yJO
CHH3iMZaR7tD8XKIXbX0mJW1fo+J82yTq0WO0rVb3c93vj1FEBDI4K7JZpZIgQwpt8rrJb4IGfM0
SCbVbvwggAJ0G6tshRFk38E0BwEJ9Yb0aSnkOAojMC3TArMiR/pe6kT9Iammj0kRTyAurUb9NdZo
dFlF8kgHYKdjl/m1sLThqKKr+BWH4WfF76pD1yjKH0do8FJ0cjkej2rFkkImJ2kV1ENRubQ2fLSR
NGFXDEW6dfC884HnTt/r3TJ/58UyTMoC4IxWVm5YT6CKkmC8MRHw20lQB+8aRVAP0VA6otyEBwIR
fR8aPVLgWeWiFaE4gLKyQ96KX6GdTXYyO7CM8TBsPeR81Zxf6ShgkbvTLWQmqMud7xWzacFg623u
Nu2XEMGva9mrqms10fovWQZkJvMtSJDeqN1OmPE8NLivOGJaBF9asb/u0z92nlRmyTywDVQV6KCR
3Z8/j9HISIVrVeEG0NI+qlpf3E9m9CUdQuuLUEfGUzeC2xdC81aogsQ19UB/kdELxYCw/xyFFT2T
Ukz+/KqaBX2AJNIvIT9fXlVtg/lNW9NRTfygeA7rPDh0WTw5l0+E9YVIW4TrFzw6ug/gPc/fvQXD
3ZTA7F3DTIPbdgpR/dVHc2P1z8tu+cXxfwUoQAUA6ZDFuZMkoBzEMi8h4pMPQaYsndLUpr0uBIDs
h+gPGyTzB2UsatEEjgpA1vOX6jWzmIZCzl3cxZobsRUJAHtjo4+4PtY4Z2jyErfMVizLrSY3ok/m
rReIdPg+xPL6MR+k5IeFAuPlT7SSjeN1KDvNLSyu7Fn27Px1ZGkKjESwapeLDBGPVvJOshEd9age
jzmaED+LSj6FTTN+64YxtIG5tnYrKzFK0cpzZGRb+mQrvOz8QHNxag5vEIIyF+FN0YDBiPCVdeug
P7WqtjOjApkuvIY9yMxpLNp52itPARt5n1uiIza9tcfbvf2M8eLM/FStnGZ93u+sAN0aC/XdW/6t
uYvTpnOiHkFc7kat+2amUbtDWnJ87hpLvKrzsLLFpKmmXaCEwOeSVPl+ebLn8OBspdLNITyZ4dz0
TPm453NdtMOE2ucoumINfEUNphApwNy6biV0QtLUDK860JjPuVSEV6EoTPbl4dffmvYocmk0ytWZ
+LYsyplJUFlTlEhuMqTxs2dapyKahpOXKAeQlqDdu9o7Ivf1LSui2NbyTt8b2DnIE3Z549RnG03A
1SLncWbGEm12rAhWLja+pDc0l1LJpXmfXCeyH9yO0P9eytTbyjdXJ9E8FP1GSHesL+Rvzmfea4Nm
1KxcorqQTw+CZtT2INMjvzzBq/CQUUxsWqnJwJSASXI+CtSCJEDeXnRncrCdyE16UnKpR29sHFy2
VvVUalrnlAiub1x7K44AjSCKumSw1NWgCSxL14DFy860mtrF0RlbuTSuvwi4hOyHtJdvykYaT0ag
fc5EgIhR7oOdxOrPHdvAfBoNPGVpJndYh/jeU4LY+KnosPvNq/IbmPUHsnRxJ8VWcz1aQ+oKQc09
Tlnmt5rMfBMEEuVTgWzWQRmwZe0L4VCAkNgnmSZ8pW0iH0Y8WzeW8ioU4XWpwkJW5T+aJYtAPMlD
q8P0ms5jWSGLSv1qb0z4fUajhFGAYrXoWhnxVtFoPtrP9y+jzi0aoIS4Aq3cNI3JjNNOrV1U/o6g
Ooz6k0YFUCg6INJOS2xdqrEt58e0ekYXZ9f31w1kDCH74kdgw9NHv6738zFbqCq1zkevRzBCLmb9
s5MQ4WVlvRS9fIibaJ/k900g4IBwQL45aOl+SOmp8BSsLBHaCRvbVGPHl5n+AN3DOzjnfqzZQpPv
g64/REZ0gIl3MpLegYe7Rw0vBZ4QVEh+ZsFpUDOnjpL9HCgmiCIm/DNPc+Lh1Kg+gE/gKuCLTUfR
qkNm4ofN//1exAXaPKhJuPeEK9Dbx8SQ7Nj/LvI0g3psZflYe+MxpUaCgFTVBREXI9T4y3tsnf5S
4KA/ZpBXznXjZUs602uRXlUlul477Qphwn8Xk0G026xbQRl9d2S2jgOx2F7WkwruSz0hQBmX16Nu
/BaUMr9KtMzYe7QobPyqfUeAcbCvK1O5I33bEhVeaV6AJkf2i1IXa4ajf2m0YcWmJwmJTIlJa/JT
VoTlLSqtEkXDXrhRJ1+6D8Qk3AVAuqXeVB2xajynThTpBuvrr0Ac3MygRT6LyZT2FEf9wVOs7EFJ
p62bd31GgjGgxU+Zl64Dfcjz00uf1EapR7BSBdWC/ZgO/mGUjfLx8vd7b5SZtECzhsCT1vX5KFYh
ah3EwBaqn4mVWI4Qri6i0HZ5lHeuOqIZEGtII80lsWVQWLVZ4IlK3T5gg2Rc0wn7KuOFsKtS+dcg
wudT1BTfx+5IXc6OqxoBGyOaMO/24/CG+ZU2YtR144DkFIQALWXSJ7jZi6gmTyut8oW4eKisTLGV
PO5dM0O1Owt97RCWwQsexZ3TA/Czs5zQS6gyww7j5unyvKxnf4ZxMB+IXEM/X06LFvpDhO9L9jBZ
xoulYtBc+GK+cQ2uBlGBwuN+gYwTPeZVkySzah+zj0hwJ0Q3b+EjUv2rh3zjNF4FU/MoyBqy+CEo
kQCcL6QoZJkq0ii4gppPTpN0hdPqeXeyCnAQphlEhzbs9SthNI0j+EBhI0J/1UI4uwzwLAMYOsuT
U56h7nk+viJPmRJpvXav9SFi7Niz7qQBt5oyD/w9macKQ4s64c4KqeCbI+ppYfpztDplF8bJg1Ij
VVbL8WgjiPM56jqARL7QYa9YGfLDYEXGyaTtfBPXXb8bcXx3Li+E1QVK9genC2EvPGdmHeDzp8+H
NG2aRovdOC2lPdWnDD5VRMGob46VFF7pYStu7cnV9YngDHf1rCXLJ+PLnY9ZqUPFNNLiSXFRshvs
TB76COkQY8jVH0aohFdDTm1amibtDj8MfC49vbiqp9A8jsg72pdnYBV9UptkE/AwRIX0jxfVDAuN
fa8IpwKuhYnbihYqn0sEhX8Lo6Bu7P71hqBxJmOjS6MOrORy1wWDpnqxAFyhFLL4YHQzXAkZxY1R
VtEnswZKFxbK/FVpq5xPbwu/YaRWELme0WaHKMAHNUa+7IDMuf+pTPvwc5x7waGi7bUx8vp0QxAM
41Bct+A5zlnk+dDx0HtqqzeF2/aNth8Csb3DgSHCfzA65OoQH3x4nbsqCfIrA4+DDrFGO8rU7vvl
T7o+EmZxIy5cADQU4ZdoMc/oVXo1depqGjgRJEWaY6MZthSN/WMRjSMy6DR4crVHYtmr5Y1ZWG8p
kiok8gFPvop8LGLSXsYlYhL71IVaE+wyCFNHtdW6PTvwQ9TFppNJ0Zan2ro0DPiB88cUyWqosSwr
0sihToh8mfI9F5fqEKAWDpFeke6bWPW/+oKYngJxguCfI3m6o+wT7PKhRY7d1+O7rIhlO2+mguaj
In7TipZNHxexcqMkovWn+21mViOJAbuahiuw8vM1Ek1ZZxbDIN6rgvyRLnlHxUlFu8frNq6f1XcA
n0ESBLyFMi2c7nk3vqmWCyl4iSJnoElwjTT9amA7meVIT1RV/MlLva1e8vz7zi6CeTw6D3MBalbf
Xyz+qVKzila/eA/1tNkFxhDaup8kG2+1Oq7mUZCMJteh/Ez19fytsjjxEIvrxXtBSNHBxhvuSubE
3lFmnzYqXOvgibFUqCyvXDYOksXRWAyhlKZTLd4HuvykzMBazF1iWwUR9Utth+7Y1eKdV8hPoV7v
ZHD25S6ufOvop3RLs8H8eXlbv6pUL2dYBedASEFzgdDx/N2V1qzCwSrFe9Mvxn2mB56DFEh0LeVK
u0tEzzpGYhCfJk+Mfhc6zpg7OMnBN0ueFJTbm9RyMNSqj5VvNDusx7ODR6viqJtJeUJp8uegJ8EJ
+KRwFGPtlxfHxb6s5JFjSlButD5O78MpD15K3Ru/VGi3n5Jc1m7aUNXdMmskm/Mc+1W1K2+5yKxn
KWs33XXms/t8BmhiAs4h3oDBhn/8+QwYRh5FrVzALpRafa/3UMf7TnqMI9m28l7bM6a+r/sK3T7F
9O2yEsqNgGHdK6esgFcTURfIoLncev4Inm5Esp/BBZEz4VrRhNtW8WunrIzhJkWr77oOkpd+6qKb
TERDEIPJAt5BpOC1EafhbZIwoYo/SUecabvfepOoe6+uMGhOoN9HhX+qCHKOEVe2UxL9OL00iLe1
mRbXZag0tiggvW9PI4zKaVT0u8wL1Z2Zp8KtpEglfosZZ72BZlOYPVxefe8csQiDUCef9XwQbV+e
J+UgFFFbxjBsRkU4qCjRe7pSI7QRSiXHZdi0t6lgVfsqnk5JPz01ZbJPFKxvxa7WrtKIHixBYOM9
0f+09hQ13NbslY3TdX3o8ZBwQEiriDG4CM6/jumDo6rMWgArrpbX9RggmZjAXIpMMCphFQ27ulPE
jRtvffJRqaXpRMnL4uJbKu9FWBEVMx/DLX1/ekIzrLoTg2irxTev7bO1P5OPFDCZsx4IAmiLexX9
5pKXQEBBZP3Lo9o7+dDHTtNHJYDSTQ+C9elHUQGBLsIo6vtAGua3fnN/mDonrZaMkhvFBfreRa1T
E2mH+kveq4JTehXOBEp4P9aSfBUpgWbHObrxsjDUezlKhidgb1uh3errzo+EmBexBQcbDZXzR8pq
NECMESUd5Oe+8F9qJ2mR/khzYCq+KoYfR29LiH31bV+HBNGOeA95zqt+7ptZwCB60Mfck9wx1Hy7
QfZ0Hw15/6clYFSQ6FnOIq80iSiKn7+YKCJbHdMQddVK8g/mlJhfWqTbT6mQK0+X9/EqOCQyYxg6
UUwgTLHFDomKPkJ2GBk9sYrb+zC+aa0KI0DLEhIbcSFFtGmxOzJq79eQhDcGXyNkMPl6FY+kGkS7
ZYmJmGL8zEK9Sd0e+bsj0oveKdaMioKEJEHcxN5KdPpSfBbNoHC6OpFwKcg7J6Uovit6zbN9Xx83
jvR12D4/FLBj5mWmFC4562bcCVzsQeqGilpfUdQW93meW8fYr7RdTNPoqhPlD4E22LEYodoUxidP
TrbKqmssGI9BdWSWtyGNIJE4XwQKkEoMfvrEzUrpbhRD/w6tTcUhygbIJJX5PoHTsbdaMd4PGebe
SZxtBFfr/UVUQepA8kA1YWWTkU5+zNXSwRFv1SdVFfyrJkI1SwiKZo+Wl5Mo5daWfuetwWkBkIaj
I2KSo84B35sNliDX2dRpnrhjkVXIsBbWtyoQcKNrYkqXvSkC76ByEFExY5HWpVMPFkWCy5tivcvP
H2IRV6TUiOKqahNXiEPhUOpC5CR55H/841Eg99PjoUELCX8JD0sbSxLiNApcuQ/A2ImSsO8zSEyX
R3llo55fFJRhaBlC20YEkJrr+YyGo6iWzZgFrm/1ey7zXRp/SpRwD1fpMGhfLPkh0q4b5ZPaZ7YR
qTtAtDsrafejgNVwe294I3rMIT6F4q4JX+Qpvleya0391foqhvFPcvDRG3CViIFetr1t1kBNyuRE
ZH4ws/4jRKhb0+8+FdW3HI80pyq+o3b8598LAiB3INgGLoIlKxnST+u3oey7eKrcmKkg4xVRb0Y8
c8aynEgTECFSgjNJYBlvozE7EKGUgRsjXH8qtNGwPRh6p9HKD4Fg+A4WHZXdm5FlG2DpTlkiSztw
F/XGF31ndc6sL/DNYGdJ5ha3Q42oh9WiL+L2XaTQ3MBsUJwrpJfXzXrzwy1j3cwnAHK1y1OwaK3O
D43Md7Opeu7FyXoqa6N5FjiocEEJDVIcFvCHPx6UcBqUCnE94K1lQB/UgKgCE2mhSayTqwmjiBuA
5fiveMMhiYVuTyS65XS6flFSYiaSVBU7bcjt5/ujVoeArnCToaoCPlDTI+2TaE7N3swGac8y8m/C
Mk2Ol1/01YbjfDExKuAkgCYg5lCpOB/VSumjlWOVuY3lTrlnSwH+hlqC4li6y2EYTP2hhaOdPQ9g
cMX+ORHI5lTH668K71RQq9Lj+6a9QrhlZ5iPXfhNLS1bH8dTPJ4kBXca6F9ws9L8oPTBLlKepPRO
Ce4NizKwr9WP+iQdRhHMep2g8VjvQq5VK0wPXpMea6QyO6nZN8hlGnX8kgJ8dsYEzKxZAVgMGtyC
+qo/XZ6SOVN6OyOUJKjQ4TZrzMgbAJLnM2JM7G2xD/sPGZfDqRTxRSsxgzwJuajQm0NDoTE6w0lb
deuIfI3azoZG6xYwEkE7Sx1u2yKJM600mLiUkg8IZcq7BgHapzbRHiq58a/wb6GF5jPXnpl6jhKx
vfW2V09RA5I81UfksrpUxpVXD69zQAN2FqfWoeTINDBvfZpSbLcG79PlyVr1+5CWIPM3Z9lBVtHK
6nEY/DhQK114JPU+IaJSXOfApdwiSGpHKLTqJLT1PtHEYi/0BDDjIJqOpwrSQ2SG1mlocDhuKanr
o4zdeCcpT6PZVfsm9+OHVI7kjeW+CvRmxA6EfMxJOEFpfiw2WS5YZWt0lfLoST6JgqzWB4gE+RcQ
5t8Er0WFDBEDW5S9/M6fTG1X6hZQASs3rqa0+DnVqbXDPDz6wxsY1B6NvTmLnQkcFIrPl1ycT0Ju
5YP86OV+4ES6UO9bP/A2CkfL8/p1FBgyuJtBwadJez7KUCRB1k+zk8YYFgfc99h1ZdlcXV4RryIs
bxcxNTZwVyC7ldfEYXktdKmUSE0iaI+RZJUHvVJHu0DoFTq0+IIwwHUfK7ETm8mzPkt0jHXrZF1U
OOOA5q9lNpWTp0N8sjJLukZr5XOFic+uDZ6CIAxQSjY/Rpo47Dsly68ps+scDiRACKuUtuxLgZOp
Rnlreal2CoIis6VJiA/UZjVbFVMD4c4G0Tdsqu2sVNVnM9YTW42N0olEM9m4uFa7mYlgFmgocLYS
hr6uxTchZFj0k9XgEvhIqONoB+Te7dHurkKHKv/NYOd3wR6Gn1t8a36FT97GDTYvmcVXmMH14Hbm
aiRJ4vnHRme5kYOqkR/Be54gcaqVsdfVo0S2cPl7r7hir68J6AI9KnjoAL3PR8J50UzZ/PJjcWse
9WN8PxyKK+kA0XrnO9JOPKS2ciw+dY7xqB2Na3GfHf19sBMOl59jeX0uH0M+f4xBb9uwE0v5EZHg
nYYSXKJ9U4pjJeuASjfW+HInESoDa5lDLwITlEQWr6wqczElQGxtkDLtzjD9T3VmWRvJ9/uDAJ2m
qse9vJS9JZ4qKy9JwU6HmCnmYRQ6gFjDjVeZ7/ezdYIsCQgIWv2zch23z/m0aX2AkutUZK7e+pg3
Q7VGDTr3Z2K+t0cr4xudgfShBDJnC/G0tXjW7zhDCf8p5lDVXhL2qA2P0FAZvRRjHfLkmM8J1pZv
5WIUsF4zyAD73bm7TgVPOX/HNKHwk6I74VLATdvdBMr3lJBPP15ega+qGG/m8p9xKIEjAUIpjD1/
Po5RoYwBtC9FmxH4UdKY7bHPi0c5036KkyYhSqmH4y4Y0YqCSuftx17v7rQiLBy8lPQTUoX1vpSC
fid2UsgR2exREATP2SvBQRWTI7nfIY3CvYi9sm35xrNkxHeRGFt7q2wOo0KlPbcEbSOpWcRD/7wV
rSHaWDM2e6mgMEIc95qMtyot/3FUqfhWfCsNLugOIZ9wp/rIVBaSaP7Zhn4dV6VJxClOUEWH9nw2
R7CQBjLm1GRqSfuYpEl4XbRkdY2a+rukND7XxZYj9DsLBVAKIGVqarzuErQQq1wmfRkmbmOowckb
J9NOFNhRr+vkf/0Y/tv/lT/8syLqf/8Pf/6RFyP926BZ/PHfbvEre2qqX7+au5fif+Z/+n//6r/P
/8i//M9v3r80L2d/cDLoo+Nj+6saP/yq8RV6HZNnmP/m/+8P//r1+luex+LXv/7+kbdZM/82JMey
v//zo6uf//objvibzTD//v/88P4l5d89t1Vc//WS/fzLfgl/5PVfV3XCn+rVr/j1Ujf/+lswpP+a
0UVzJxCiFGYt/Pb+1z8/kv+LVA8ft7kfT2Q5w9KzvGoCHkL6L3rYIGNJjiC8gib/+686b//zI5n6
FLoTQAXALpEm/p/JOPsg/+8D/ZW16UMeZk39r78XS16bHS45c2dq2nwuLnuGcEkEL2gm/yD3cfNp
TPGWlPo8x8BQjVHwDn93VVR8UqT85c2k/ec53o47HxBvDpB/xqVyAGGeMHVFl5lGIwOgKfoHZk7e
d7VSfYjqobRDMWu3BEMXa/11LE5DOGAUY6BmLXINprLtum70D4npx7aZhv6h1tHvvfxGi+vldRS2
E7VJRGoo6y7CkLpWjVSXGAUSYOpQUesPhifFpzrSsus+GNJbIfccWT1Wdb9FL1xEBPPYc+kU8Agr
iaRqcUtrfUsInzD2gGSbYwTICAvTXY7t6EGuQokSkJpvBEPvfEDq2Ah9URSZY6HF6yqaFzVI8vqH
3kNt3MtEhemNJlsrtWBDDeOdmaUhReYFcgU/32XB3LKCourxuXOE/83emS3HcaRZ+lXqBUId+3Iz
Zh2RmUBiI0CAJKQbN0ISY189Fo94+vkcyOoRkmpyNFd9MWVlhSKQGav7v57/HNlBgyIUAFDUho7C
C8prpgV+80rzOtzm6rIa/Z+hBc7zqNdny8i5vktSZFAl740zGUrJuT1j3800/jKI4y7MtXeozmXh
Zb1Yww4EVgCcdZ0OeQH7kT3Oxs4KkWnbymdaSXwJtPNPnsnfPX4aWnh61jXC9GcuY7O8TLatY+zB
6UcHv9+qxIssBODyqf+Jd/q7J4CbAFJD1osRO2+4Wj3UoZWbM5mTQhXbzsJ7ydqw+q2Ze4geZ3Pe
Rf6SIKXQHKfyxuhrM3EmUezzXvWHbR63h9ISPyWIfQU5n5kQMByWRplTtofx5/2L8WqzS0fEcA+2
ctCPHaqgjpW5hu0u7yLYwnqYkp+qdLXuHGhjYeFd1iyphVjvIqRxrxZ7Mb5M8ODW8WpV2U66/pak
0Ej2N/YEVrxxArEba1puQ+jC82K8MKXtJBmTzU1sqLy6LPzFexSKmtyb23znNf9qHM87vaw5Ajki
EHYzBMSs+/e3VgZtphkDjP0AePzgzdt0TRmplrFsTWUmos3Mb0ogBhmuhlI7xx2FSqJ1hitGNR2s
FCpbb2tleDDdUM//UtfSX3c0R7NsbznwIf7Y9J0XvPX10pjTwQtejB7CmYVVvfDWVsFIQ12t3Y0D
bWqovFExrr0Bma6stT7KKkOVEKLM6XYrXM0aMi1zXKwCPgCrR2iQusEIdZiiAoRUoBwTd6n4xWhH
Rs+MhEExPIRiqmu35R5ex+wBkgZiMqNVwXWeld49yIzqY14xcFw1hzQ3CSrFNLrIA0v7imla72Pu
i1AlllQrKKQ1ipet2T6VzE9/KsB7/D6643SwpuFn1EPf+x8GMQBHOVqXXFvp92/Tmb3ZSx1X7IWT
z4xpruZFE/60j/P3Z2FSiVYx1HznXq7bskIYkQkiJQ1hNbTXP9vO/xkR5/fhgp7P4l506QbCG22W
/pLoG22fb723iL21+OPOK7bgebCZ+U7Tptoho0gnoluGhCqrffzxGvubM1vMOpB3Azr5XmG2kGO0
5raEOtFzipLUokyypdzidZBNnAaflhTdbSMErPzj854n/axtbWNY3kQQzMGdR8pD5udGVqDN4FAV
hbVAheKzMw/yqy2L0o0jpj92tK+MAxIAdZmYq7ldgmrtYD4rbFAimtnhJoOm5Y9Cipt+qenOC6xG
XDbV8CTswries8B52oyUSVm/abKPRtnUv/voyCFyHRX3airFxY/v6nuX+mY4kf+ymAU7J8NSndOv
XWdCWddF88Flmvix8/qPshwx8IGaDnAy3lE6zi4iQ5X/T4+UDUdxEnYCUvH3q6jc6Gy6mgazLbvp
YhzcLBEGvcfG6IKLouznD5VRk2nRnN6hAoeHtbzysFWmQ6VUrPu+CT+XgYAQMkMq3GUsLKYG2Fx2
revvI7n0ST0s9q4zuz9TxwP+Uw9fq7wTd6Pt/CzjPu9d6/XBbsBWU3pCK/68a5MqBdHBHAT7PrWD
jxvmRE/+5ddZPSK/vS6wTmlRC+ZlBLNIXh8dVT2092KQ6ecfv9S/vRSo8RnNZ/SaMspZqKKaynHy
smWPDOWAQ56Gr/ME7arvTPIYbhYwRIChzAalNXC9gYGVNQC2NPxUsENbtPeuWWOMqR1R5H8dgn7/
giPeZrXIjAvph5tmso8gqc0jUlT5DRHaiO6rb5JvpjerNNxLp5MREuVttety2/vJYvublY70E5YK
MTbipfMWYgZqEAlam9cjW+dTmpXhrc9OvZZW0+8qNw0ughRefrLPawO6kH9WiNaLg9IoBVH8ue48
ncUo6BSNQdFzdhUJcSsk/KCohpzouv9Rmn2b/z60sv02vs+p3+fm/+vD/OcwTsOf/yIXl/86TM0f
X0fy3/PvvMvS/2ek5ZoF4T/+neh+l5X/Z0O3uapIQt9yfJ3I62+cknDf/oUMW78N0l1cvR7GPyXh
vvMLKTjMr5rVm1rWX5JwK/wFlB9wMk3/TslOhz2nJJw/WRwNghk9Va+X+j9Jwr/buODl9TCC5t0j
G+c/7/fLVs/NBLrL3cEEXe08M/+CsHy1X7v29zYaX0I0kqZ+tS4zG7EAOSM6DQXEPxVFYraC5owP
ch/4098U0iF3JbBg9Gs3kXVcT+F8FTb1n7IonpQhr5mjaRLkpbToZ3sjt3r5iU/6LurV56fUTOwL
bT8Q2zO3EK1DZ8kJajnGMowcu247SeeW/Yeu9jIVC3MbITE1rK2MGaGjz4bQBTXATZYLWBzwdyOz
BV6c9jAr7MIS0Ru/n+i1Du1wWVVddyJh+//b7i+biHrJj/bdPRW5sf3XRyphf916r9/6997zfiF1
phytE0h+aG//770X/AKKmuFJyAt0k+H93tP4AOTdKKdgObXd/vfeC36BCf61GatHLyma/pO9d66X
oiEItB00gS3kLbCRnu29BsLyuUIned8KnyR/m5adK2skx+yAcUjG96pdj9+/Wu3gMTSnR6TgIeJ0
iuyqqnCmpevnl0E+9HE2wqY2F0Z4A4z7BeTYdJVlQARk019bU6ni3JijDylaM1d9tY4/ycHOS0Ca
igkiXowVKocEymcp2NK5Vo4oXA1sSgwJg41yV4v8nixZJkaPGBNajMtP8lQd7f/VzcOpwZgNc/wM
EtoMsp5t2NQzjLFZYXoRHZA4J6q+2UHzW2TWP2NpPM9tzk+kb/4vaccUIU4eiirV1Y7fhiKtSSSj
p78s3L+pSP7dObgbPRfG6kIN5v05xgl65AxNLXr5RhgPi2Seml75T17T96Zeux9dC6Z+6/s0qt+f
hk6wCRlbbeyGcIp2jGeg3Rx9Ebl3EU0Dik3TpwEUSVCO1qHYrAdYFO9/fJ/6pZy9NM3UCOAHESXm
k84Kd0wmWkwm5sYuKlsErJfydhtt5ibm0drNy/LT+pk+3nfnIwgkbaOSQXXy/Q3n3ubIrRFiByPB
mpBAvmQ1bRSZIm4pquADmoYyHjz3wZuKb7PfP/74dmnGf38BeGro3dniMPKfo/GcRhnuhlIJhOHd
FVnOXWVs9t71i29g1alN+d5DXi7NBchHJx6C6sV1im9OXt10NkPjNA0lffQ8gnd3yw4OmuT3kxve
oUfxUAf1TWj4d0ilfDOle4cCegkzb+UQ9hsqbqe+gK/AE1d1JLN7cKxdjNTUH3MFpGcw+Z9VOA/w
hcOGtuWPtM1+K4X/JEP3oR28h9DkzG6QfiqcpUoYC3kJOjBg/QYUSZ9tGUUT68tg5lsixhQ8Ubh3
4k5ZD+6UvgjS6Ris6q/hWkTxrP/klbb3aJJ77n27gsE+CxlLlzCWZgWnqmTTJe5qo4VIDvvgDm24
yyWH7ub6Ji/sh0KGyJzoO7ML9xY0/Hrt9trm5Ua5b6C6vTKDvrzNS/lcNi13FRRqu202Wv9qCXdG
O9p7Eoa7HiHeZPP8Xwm4my9jRJYHAhWqSIsnZ9RZkXgl06kw+UUXwFMKuLvrF78K7tQc3nmUnS9L
2W63VTlFh9ULn3zhqxgbvt2GnTsnAXCIxHNSPdPcgF8zgzvLa6jLrhAmKiNQWjfnoSvrl3J1Ptu5
be+iQD6LGtR1HXAJVt6sn/R7FUFzU8DgDit1lX2Y0ImoaNQlUxdKSElqczd3APHdbHBiV4IJVPoh
vz5G5cqCkYc+3GVjun4KQJfvobANd6vTRofGaqKLNWOyLcyDuyirogtvWFfQ2H4Yd1n+4jZoNTnQ
bh90rzIGRmrvpZFth0U6VBdaOAQr37tuQ5aC2pR3DRnQU+ZDVj0gk7hngHy9pTqmYqSsyp1X9nbC
vBkhVIOL6/vqW7h0z3YWHF+vvUqD5sJsgmNTb3PSqu3rMtvffGE8IejRHTJQQ7G5cZNzn33z13Q7
lOliJykz+gmR3PwncIRxHxZrf1nO1UPt5+1FCMZnnztcNwqy2yES8nkrGpOSkV/ucitS0AQucmdJ
nlOU0ZFxima9aCRbMGjG581jARhe/s1I3eaiXYfnUQXlXjEeHC9G1SWBZr9sBoV7jfIO3JL1QPkb
ismZKzMK6vPMsd/oTWPOHHiZ+JDo+LXe7lNWDvE6g9mbDVfCfyM49BSF8VqX37yZTVZt9Us++HfZ
Yt3a0HL2ZvRUT1MRl0qWt73Dgt+w2xe5sGUMNO1hE3OU9FKFOwZj7prGWvZM1Qfx2ER31uo8wFAC
fNNPX5yIB7O2FucQw7Nntzeu0T0bBk9qDfIvAYxtO3PhhVkbt2lHmfFU5P56mwUZFOSlyBNv1ls0
2H6fgVklKgyfzA0ZadLcJxABioJTCMEbmaKsIFxlyzIG+SQzy9hr4zuOQbkj+X8uavthyDs2rc3m
aPTCN0XWxhYih81oqGS0mefqW6OJHReTAT2juoLwQ11R3Ap3tW848ZYieQfhVnbnjNMmEjfldQaS
V+MxUr4zDaO4NTeuaalCtmhXvXgAAxKvzuYOxqP0YPT9lAxzywjJlh1LN8xRd2PHy2J4HoLsZXam
56EenqtWP3t4S5PAh2clC1gnjFo5cRtm36q83w6v+5T60VNdmdvFBOYuTtcpSgj+28sunNkVqZZ5
nVkk4Ww8qbVkcRmw3pZVd0DXtvw4o2z4eQZ9TRVPFOtFFYk/zYVHS4OB5pPLt4RpP1Swe1GW7sVX
Wnsq9nTYJ+DOjdcenRsnaMnMyhqRPIdK1J7G7/IBlFiXbOmk7kMHI1ggw7YfqBwcXcijAHaytEU/
yhUiZ9u4THNmXKrB+AopSHbvhLWdFNjvy8nG4Jde++znjcu2gXbixhWyO1jpZn+0tlzoBb0O13Ow
Ymmd0mDQNjNMVHgzj29ak3FZu1yy5U/rBRShXMQ6Y+lr52HIIILa1DQnI3O3fizyQn5hThroNbWc
vTd4X6mTljvXon65wL+yszPHfFYM2F/Tt+0g2jO7Xy0jVBdhI9Zbo2LafWcW2YuEbeIjJFJfrb6c
8iQv9PsrzKqORbcZe3ux7P289O4fHez7l7nlzHC5sFnmij4L4Pxqr1Zb7gSkJIeAbtPzUlQvSuGe
tXHqWlawg8MOFcft5uH51S0Stz7o0tu+kXAJSFP7xVIM10g+ybgOvTtnYx02Adugw2A428wN0ay4
dq3RSKRcPnjzmP/WNljwVxtR5v6dKbvm0WiKl7TqxFWXZlY8tnZ+wMRrn1I9VXNbxYUfpDttj+HY
QvWjzb9NnX3fITY/tMHvTO392tC2LFcji7cNXypVRmzRAGAtGHJJYMRvYhsTB2tESp/CRAvZy8s8
dsp6vVagh25WFZCoiHDYtWYgQKXIo13Oj4Wc64NdmdNuVJ66t7Xen1ykumo6zDoR5XPI5PMOQA99
JMV+rMp++23KIwAT2Uue8vzKIf/WpXza6vWm1QHGa7jQWMPz6pcvfcHTDHPp7L1w/llH+bzCT1wM
mTkgGK14ihzAWfXSqUn1GrVl+yrEVvmB8bRwJoxm8W3JqaJuSLAkVHDyn1QIX5lv3kWoTJhpHDKz
4OCmmCF8H6GqtZGTtFJjFwTzB8QIduOYXTnu/CDKKgDv01TEIrkZm0NF6b699UfjsxX0z4UL02rZ
QL3t4s83F7ipWcLOPPRo2veHYtgeITeFToPELcmkPIrR/N0LRyN2hPGFbPfR64br3goZe1eoKhvp
J+offxR2dWmltFJ0HDpX4ls3FGOS1fkVosCEadWs7jxjLK/qlb3cgH+OncA/Ljp2X5gfiPWa8wqX
oRGsTuGsxr6usJByLD+sYedrRlb8puc6RI1VxJZcYCZaQoY0665UidFtzn4y7J/wlHyXoAKLQICB
eIVxDs1D+f4pt13Q+TIPjZ1vE4TMzA0m1AyOW5B+KzqsJ471249D/+C7FcUpA/qRnBa+LMZS35/S
npxm7EVl7BBRVIipl+4R+Mb24GRRupdy+3UKgyNzI3ZSV+7FLMI7HU7aGwa9Rq41gZiEAH7D5+qY
yVwIgfRbHggGVqd8UTRndzU2BCrn45rPO1g0h2NrV9/6bnh2OiIdVEwfPHDIKsTOR7LskjzviIJw
+3aWV/t5dB9sl9BRh5soYtw1NUG4NNmduY2TkPSv42w2R6I2kpbXmG4euijZ7PCJKdunxcA/leVg
XFoLb1s23l238UkSqWdYeeVTS6U+j+VSNLsoxSdvAjf+5hnJudIFx7CsprFXtIxLLnGIEnvpMKyw
AMIch1eIotXQgZ3ckaq8TP5S7nS45eT9Mzo+457gWVylhbe90fj+o/LaU1vz3/Py9DsM2f9d4fvi
z1bjt+T5of4HVrp1mfm/r3QnX5uvf7yrc+vPn2ptnv0LhSx6DRrap6le2BGnWhuz2P+FLgudX1CT
pMzhwLjD/9NjvKfimmv9ApRcd0w0Zo3C+D+prbnvc3/wVqSetD5Az2hNGTR2329ACErRBAuW9JGm
9batLzLLmswF7gV0ZPyEH578NA56pqjhf2snq2vuizQD4rmDLL2Ty2Gms7M2RFtzUcik3lDwcY9u
ioqyeTH6m1N8rcaylfnFli9j136IZndApcMxYeqUxwV6zYIhnFSUIbXrLYD/7AHkV5g/mqvlchqv
NOAHfxTNxHiEGCZ7sO6KhZI/AzywQPCvdIbhIoe//PWy5IqIYnGAr2pwGK43GLcfHgFh2HaZqH7q
6WFZhBwmA3ywT7lWEwtLUDQnJaP/5sJD05iDuP3LAvibytWZA6PtSMGPxjTj3DDfUNQ5M601wMyO
EZ70i+WniPfE3SZnH0JS0BpBk5QNwA8gKxNIrRdDeZtykzyzq0Ydyq6b8s9z7i+tHS8e9XRGkGpL
NPVuGok2233KyynW42yMacSQMMJMNXQH4xRGQwKjnMPD9uF45A3QVuhpDnQVpKgdU8IBUJW4Sqe+
T/dFtlRcVwqwgOtKSXay6EKmheO3cQTLpj1f1UoQ/+2ZzTaDBwoEaQgf2mrNwR9DW1rtJ5fnyNU1
hqkP6A+tyakVwut1RTdgrPi459XpaF8C2BLBI4lvAMlhQAfOtK43Z2um4KIURut6BxQBva6+TWEX
7f4YqEtPy2EbF5Aku8KdRBAkvQiR3brse2q2802oqoaHUI6j4F9u0RacrffchtvuwQNzCUPfK9e4
qGAsAa7iT6a+/hygPredFbbXv/z4neuY5P/ELPqV49hsyD2BZOGpz73pUI6eXxXL8HlDbDINjmC3
xLZcmcUy+2RtWeuP2d5Ot3Jdju1ExXF7JGSABfHSqoWHMN2PL+e9p+VyPKajQiAuVDcptZ0TMKB6
Ck5HKfFJMmHI0lCFmapsZ/nLatT7zlf6Uc0agZ89GHbV+fONyqcm/Vksd9ZD0heC9fNhjKGiz9M5
l3PcQqLeqZPBp6AtkR65A6jBzM0FjDu57z5EvBAB2d/EeoT61C63vh1iyuMWSytfQ3dZD2Kb9I95
WaOFsZWp80brQ1DMcG58qFU1hy8tyW5a3qpWOOVtWJeW//Djp/m+RMtNUMZnaontDMU+AImzEi2l
VGyT162flN0XmRf74Nd4jO60tNF6kTmydxCjNxrZMmz041NbZ+VSTg4YAdou+ppM1DBMcGaz68Fy
oY9y0k9+TZoonqa5ZmzoMEq/5x0Kp9InD/JZ7wG3HWqYX0xDojlIpc9D/+4ORQjFjqCoo3fqPFvZ
tsSTbC29LlKDUZ3dkFlBEX1opxqW4gt/YpqOMd4ZVGGQ+EO/BnYMH3SAFW7nbY5+FXVZqI5Zwahg
F1O0qpoaprTJcKODgwdgk0lY+Pz+sNqtpzeuhLlyvlrVGnDkyOkm7M5KdZ0rqmWod6WR59omCUP5
vHwSA5dPDrMqR5nkQZgNQdL1k97bsBiu/C18O8oMay6HNsci574o9GnDorqs5pdh06T69lSj77lA
3r1/Ua3sObnbghLIfhd5NS3rtXSUgPwLxU6zf8GINjzhhjI5l8ccbgYVq6gg/NtBwGxmOEBmVAun
jEfAsVAyo/VK1PtQwIPAKwHwl86CguZEde9r+2YgK8TQeXmqHyvV/TpTgODQztrwvL8wOD4W1k1V
2OiSXBbCbgsFfytDL9rAAtjko0tX6asOXdFxX4ywzsajO4/aqtVv19kb+WI8Np3UfrT1gpS6rb3a
8Egc1moxpRWjgsnsSYy4Kgzve9y507/4BXR7Peonr4dKNerfR8Ho1aKqEbGMjzUdqwUwDYSD6YWX
V2q0nyaAFHwrp5lXVF/GeQnDMi6DxSrEVYnkhL7gcYr86do2V4mNaYSd8kh/vDfOOkTsOp250JcO
mP8iQT1zs3a30oQKWnW/Gmakuj8bkcqeitFq1SUR23/FdH/j0gFhvTPwEMz49EpIh+E30m29c9Ct
q4jwW0bZ7rO2xbNS93HhzYnRzOyGZudl7qzay9oebc/gb6YYjylsroWHNv2kf3SVaPmgYKmzjRxz
UMbj22tk9HTVn3t9p57AvzODDYCNJZ4ajCP85pM48bvChR+BfuIqBEcASRmJ7BpWwalwrsbFUeD2
p5mpJi/JBDLWRhz6w2g8WjIVHMoqpmn+vFhAotV+LqAZHBOAOIMj4vztQo1s0jcWKFt/WaRMA99l
VY50+7FeBo/Dk8mY+vbYTMqMlXJkxDnf1kIzkzyLA2SmUVR9at4exAJMXq1fang8AjexrXEyHa3j
NefrVV1I358O6Dp5bn/tK8k6fkiHWt9+4/a9dIkqyoxnlstae60ssjNod6x+3nJ1uZpgAAcothzq
7Jeekp2b7b0Oevo0gbAJ6lxYihUVnF1mix4cdNovPS9sw9rn5jErVb6Je4BPuQUV4exWYkvGcNNW
I6sWSwQPgg3i/yaqUF9K7jSejG7LqtTG9/QOyq2U+pBICzTi48lkRcyTsTcYlJIwtvQOMjfO3WSO
cNwlEbQtxMFOadERgMo11dcH0LAhNLOiaqnFsRlG/coNpW+5CCVkRjHExpvp7DKQ77x5jfjlzluY
7P+9hIy0sngxdmNFk7EXqM6u9a6NvHLI9oDweh6ia3VQrV4yy+PUpI9iTfnlKEzFadQA2FJc5UBu
AnWJbV+5rHSiHZTemrONEY0B91aefUHjbZ6Cu85EvSF7QkOqlsNn2y89zg5n5sjT6ILJW9Zjzqqb
imPe9Xq9I0is/zY7a+QmY96N1s0pMsEJuMySqbHoNdd1BO9yarvSzz8UPW2BZjflXsdXf7Kfze/2
M31l/ClRCfVwNKDOjAdnJ3JRVXs/B0bnDruNYIoK+lB7KQJefUPbZYyd0V96qFZeHcfJw4RvsSRs
0pZXY31bW/tA2+/SPviMVAdKM8+LYOlQund8FDQhNGBiroe9W1r+RW+uVS2SISIvaXcmIs1NAP6O
4sN0VJ00eboz4DkyHcIK7dFOsXpkZhAzgul26ehRqsapbm/Zhcch+Fw2S2RqYgtlKavfMxkPH2Dc
2TNWO0XkLTWSzmDocWGKCLTEegxh7uBrtTHri6tGYBEMzWI8OXVfNIhmjtAw0EWmcpY3nQj2FpfS
jdcVjUyG0U9fXO2qN8JE0KFYa+oy1Lr7XThuLj+g0BrDOt6sYGm+iM7Qt5M6tC+7g3K8eqYla7Dq
cfpvfwNOlfIRq9nc/uUUJNio0LHavW0Qw4cNCkpkUENRdjjTpoj6jKt0SkQWg6SVWd7W14O2xFmy
+mvGfU1hqX/ILRUGdORGPemAANtZt+kHH96lgdUJ5na01K3hpTrXODmwwpPu1t8Xrp6fhFNCDgHu
rF8N3OtqQqomduDIEX+9KGqx8vWTHxb2ooObvlEOTzIbvY2Q5RQN2QxCcDPS7EXQJU4mSCTi0ez9
4ldpkWE3e1t6W9Uem1ITnSdBOuhgiK5xulIx3wxLTP+sDAi6BSJy2DBtirwU5s4FRYYKWd0yjba7
tGp1+NEFs92/mJAPq4eQm2cZN9Og460gM3Xm/eON+D5vArfOTKzNckU8k9Gb73z4PBuqBV6m7uzG
1XUG4GY6zMTvuZwZc56rhzSvTZ2YNhSkuZoaQm5WcbPk2+cfX8w5dTOwKKosFowympOLWR6dVv0F
10KvPSjTzCt4be601rfVyCJFLCHHGphGMtXSKZb93LUteyVaRp5Ulnd6BRtvtYrTah2VD6n4PTBy
q/bjjO+xXSNRbuy7wjBJU9JgWVgXk8Gy/Dq1YVrPH8uy0S4tf0vOcxwwUvUphnv9GVMC+MHzcAbS
OLwgIxAk8N8z4rooovSEcnDbpG3Wd3vCkbBpD4QiLPu9hBOHt0CTT3uarVJ+dXcy4VGbUYqMV/rr
a320w7706POY0zTdjMIzoNCkyct32S6KKoszZ/QrsyHbPsva2qjVoFPrlbdTlevEmGF2fQY5cI6H
wCVCNdGDql+TBBfxNIyBKPTr7toxr92Epns0r/t56vSTCqdBH8SfutzN0InOrP4FHpt6+1y7dak3
Ic6DpLEJ0cajaWdWBhUtsl6dXhK6OyznfikCPmIspta/PGVH8HhwjYWJif+AebRpUjWuX643QL2p
2FyHhjHgwKu5es3BVOqsUwJNisgnOtLzVGUHSDlnDm96kpzDXLI1o85tN3P52C1Ub44MALHDVF2S
Uh5yq3lb2qUzbIdpSOu23p9qZ+VIDgQ0ZTIgeY0Vr6G71rDP7XPnmvr2PWUwEnaACoFG/9W84O/a
3TDXjXpojTLMFgVaIM2YWUq32mIHyQI80pD4pY8vcc1u5Xd+ZRI7XmAtPY61OpXehUM/l5gEaVWp
HxwLv9c1hFHZJjFDoPom2xUt426XTSSsaL2iCKfN9+mCAxopHGocQl0nkiTznNM0S6kfHMK+AdIF
TVUhItRk7YrUqJeVdDnitnDSdPrgmajKzhfhYhaVfbD7zF2BVZSuTrzzAO6X8hJ0gH54UxPNhGtl
XirEVQKSZBjL7LxadS7WBuvaHkesGTsQws2FSXIwCV06HO2i9bNjRumMwA6c4cQJWJSKR2oabsG3
8fg6uV4jUqSXuWMvmy0TsakxDJ8Hv1tZU6coJnTmpi+v10A0XJjV4lTty9PDtKGf2Qa4DRCHHw+Y
9BADP2yGDgFPX2ciVg7MsvBHlOTrck1byLqHUT1FMGjx9mkodVyXCuuRZT1Ch85wnBr9oPu45rXy
/d1CxssWaoQO6HCSLLHTP9pqk3wXNJ1+66OrMKl0qWY+l22FPnpJnzg1L0Hrb6OKp9XqOoYLgWea
j12GUyCG9uxB12V9u1nmm5a5o8a59lILhB7d4ddS7GkzmnkTzHTpemQmO8BXpt4v6dsLU76rF1mg
agxn1OVRUV7CMTfZ9RrLt7U2zZt7XFbwn+E1jRh/TtddW6av0cgpSqhmMAB5Yo2UNw5zZWKQDtBg
58hgSAaDxGPaddYCqNNu6tUHPugvS7s73bG3DF0zxmpSpOd3bdtok0RhpRwhvIbIo3mpXs3I8lbp
wfdDTX1PIBYEQJfx0ZsIr6uOqEVdBFlKqTnOzTorrzrbcPsOeRYznaO7kTiKNTnO4CtMwni/Jwle
GkebIWPt9bOPPNaiB3UVFd31YCy8ps/muFmlnyU+gRrXNc8mvBTHU+Xb3laPTYnj0jGBhUGxhq/Q
PWhLDbGDfsenIlk5TNr2GCW1fop+3CMXcXp622hIDp12vTkdt06G92ob4LGZ0UnhcqyCwVKP2rOO
M6HE1t80gmUCq8qcZW+be1BhFCEoIImZIc7aGHLmCiWj0EX3GKS8MpSNiTPWZl9OUxpMV9666tv2
jVxXJkRo6B1J87/TG9pu9c30ItOGiQaptR7yGt7Hr2452FgnuwQ5GY/+2qdMJ0oZ8FQtlc3+XCSn
bbYYizAcL86XAX4NgSI6I9bVfcfHgnGOrbe9PMOySe8hb0u9gh1fUkI95irUN0h9x6QqM9ikbub+
tCeDDbSzXcYe4lj8tpujXC/9wsQTHQAYB1TggQPk2XTsvYmyUVgqkw1Wrn2NKUi5W0yIX9fsxCGf
o6689onD+wZN+k0brN7qBFekSJj52ykcdzupPYGB9MlcJ+0Mf0j4eYX6bzxmxO+8odP11G8+DfBA
uX1WwoDA9OPpfU2VPfPArQleUyUpAxjaYGeFcnVdv6CeOh6WOqub8Xap7IgSepU6vTaTb+ng3GV6
gS6wl3PQNupB9SNFIrbtz3Qx2boib3GP2YxEIh5s0FHQwCgry2bptY2RFO9Y05jn14f8VscNga3N
y01dT5AgXnaKPNfcz4E/MlrqSWrnywWMo7q82s25zTNgUpg0oKIe0L9AydECOI7ftsnpBsdwfl01
Zr2y2mmgaLMgQTX0LycTA78fG8CJCoMHd3KXAu0hzuzBm8/TP1nselp8btm0J+KQsst1ANKDUtLH
zQ1T15/9bSJ4mN2mwAmCkNLbzoKBA49XVY4+TwcJKQeZ3hzk0EDFiIPY2tdw1fYcFno+CP0j3TKT
v50qBn3Z6cKO18yC9Cylvs2/Wp/AgW1eQEmVJ1MotaH2/EXHROWbBdz8DB8/vAYSa+YQuNIOn15X
XRCslBD7CXhseLCNcMQ4eGgwcNJTNA9nd8b6LJWL27AXpa+1ZnaOsxSQZbIaqirrcPuBX83sVIBK
+tuMWBN250pI4R0ZT7RNdWUXpe7DnO77tIhOD+O0sz23tTmy7AK93UMVNKys0+2fjHAUsA0BchGI
oQSRLllYE8ZYKNMESWab6XS054rnd1jegr9m8jYc9+rZUPyhpN0ZQXXDeHO5wKrt9WL5U1WafmJX
CTES09qyD/zfXH5JLPtWQ+tnAUvmvvzfnJ1Zd93GkqV/EdbClBhez8hZoihRtl+wJNsX85yY8tf3
lwdwt3nYRVXVfeG1LRFTZmTEjr130L2JfG0Ar9GtmMyfvyU4PECisGrR+AXrIuCvRYP+NHYMXv9H
z4wB4DLFAB9+jIE/cRFWdQdY4dZRJcPHKW0zjV9V9HftA97R+kfopqYV7bilaP7hjHno/TGpduLB
nGDWG7VDGFQ8LSXg2R/SGSiwD51BpmnvvAy90bdiSDVOh6u3xul6NeuVu8JGJBA9/7ABRfEKAzZd
ozflkCLmQ5PjYlKe/AJOua4msOgRuI1RUdi6mrsWOyRF11WVrJ2nKeWYwXCt8OdMHpycV/OTNole
Ob3NEKN0rzIsO7P7dd19XL69qyVpcGMLoWn8lNH42b2t3nwTl1zX6O3HwClZLtvWyRNWA2XHpa7N
5lFnIAgzL80k24nYt8maGX18M297RqsgG5kMahncXDgorkrJLKpl24tofMQleSLezCNZFhHmUg+o
Kb1sxQphfXr++MLvvgXTtbESIssHFrfAuN6+BVti+Z6E7vAo1gPX74DT8nvIozqoDS4+5d+2XGBM
hzBx/47XvP3j27hM2nvTEcXOXEP0YGyulmtffY3Ei8xeqUC+1oObqnzP8RG21T8Js9F2M2/FG3MN
j0xVZvEDet9EYb0dwE6a9m17cLJSGs+hjZUuDoi1jdXVWU5+N72MXWTCfhwKfLv9c5jYGgVqOnQx
Z1Fm9AJ2M/WUcF8yayaMpDsz7JtavMha2FJ9YdpXH3+ZZkij3kPrq8W01E7YTQvO46zdbdvpOehg
9cUa4rv8g+WYGgyp11bUhpdlQaYbqrQEDCK4SMuRsqFbRNsb5CF1YTYek67GWibft1a0NdsLT4zG
PIMU22IUgEraaJaKPJHeNZwHpA9gqHIfu8ypN09Vlgy2/xAz8qL/kzg1UWBYUoDvYU3I0WQcjIIV
590J5rtE4bGk2q7mM7xXSssThh+6tBaMxbN/ZRVtvYVS4ZMAHSFcoTnpIP5iFsTbFdeUrkPDUOQv
PqPialz3ovFyIFd0jqi6V95G5LoYiO0lphCoMAKwREvcO4sz0TJVdWumv5oOcN16hjuoh20y6tnE
p+Y9C0OljS3SJe2+CZjTPLwaa/2j6BnxEz7KhobFFzqjQU0zVZr9PP0ZFqHfLOfZDqbE+HMxpUmG
EFrz4Hhne6rHNthvZUQ5V/jg77DJy1z/0Qgyz73t4gzmyy8Ey29ZegQ0GycVRDKoMC+eQlfvdhaT
AV21tV+spWvBcNNxVnEKMxTiCVGtisiOnFtKTDnhOMjB5dpfP97Ib+OJvgP2MXgHCxs1/bvGl+o4
g/UB9RLXVe6L75M5z4KCJYR5TP4AiDJCiaPVxLdG2qe/LtOynGX+hVLr/X1oybDuvGk12DvDPjQT
bum1bfOyNi7BZDRcyc7XGMCWdGzprMOuJ67LpNSklI9fx9u4zuvALRWXMFSS3A0zEK4+SJYPEgsK
p+eD9AbT+3AuCQ2mzcz4m9nBfzyJLUx+n7mz78e/4BW9ewNcWJun4gqNPRge3G/3mULCmNe5al4S
I/XIRQkWPtnUGOHIAnVqDT6Ozu/qWycZx+U1iixR1L94A/BauNC/QnuA1Nqi3wd0yPLkm169A8QD
dY/Db/NSJ8OsOxXrBksQlHgBpk+ScA6UVOu6aWMYlOWi666kjjJQrLxChZadrBW4zy+IaDqk9KM3
vNxtxOWZ1l/swPJIoI+RttHdw7tLdMEO1NIAIEkNA5jyk4xKWRtH089p9dwGbuLm3j1wm+7nMYMM
/EZoM5L21PlLbXSHwnah9X+Jw0Cv4sbshmy5g75UjExRNSIYIQxKM21C9AbHypDWJDgvYII+qdbw
n42svp8aveQyfUivqH8Yxeyk0Tm3SFn9s2WnseOhDcDMJDxRl6n6G6Rq3UtY2xzbCVib3SL9Zifa
XPLf8CIpuVm3FvCg7hXibgftkRUZkfXdEKLInyoSDJoOEV05jiOZxTzjSTgSwtFD15SqS3eSLNdM
T1EQIYbZTW7ejO3BxdQ7G3dBMXiLJBvzjOYb76XmpFWp/tgnyF45t6CE0J2TeiUUTF2ps0dafH6y
7An4Kf9N2VJz/aba1edVQ5OSW0nh2HJjBZPWQbu9AMuk4V7MS8IfsVceGei+zki3vwCspovwijOX
lgeECv2CIya28qt1s5Z+TZlY8B0g52qWn5mN7szM287THatqIl2AKNLMIT/sdUX1laexBmD4gvO0
aDjhzaMlIkIo6fWFJ2bNhsHlsD63u+6kUt4VasKyWlCl0GNw82L8bfaZwxjfD0PNLB8KzMyP2mM6
1OQjpgyFyk/9WMnpP3RzLtQai1nSxg6HlDqbdgFVkengYDVKmE70eEH9PaZfolXz162hYEwSnyQe
JY00d1FSjoHxwMyJjqFaO+RcLVZeDIlEUlPSNrLHHfYITtg/u4VUs3+39RWZlwdp+6ZkbGjdM7hg
TIkdrxi6qLG9MzKOJWtXVKauQruZfvVwivoyVvdMkM/T5onm1RwuL+wYVasWkbIbhckZmUOquSW2
i433wYjgmZW31rqfTF/qCrrEH4cpdtmojXj2pGnM3zssyLG50Na42qhH2/e2vESnR9WaTrnC179l
O5WNwdBARMgwG17JSoz4OHC/i54BxR7uOpymVCuIst9Gz7Zorcmt6uTLen5A5yO1c3ii+Vms5a+7
VteukWsso74UDB/fw7vDgyltHBvYXuDU6iFvv7oHhoxnI8Xc8wo0JGZNT3epYPq8GpUDEelUoT7k
WPv4sleaek4NLkanDZWxQ2VE1fv2uplXUraHsvuSQOcI4rNVhoCvFLJ2MxvHyZ2npH+0MOYKzb1l
Ja1fH9mLOWV/mEdSqW/I3rohvplQrjj1sWwLH5GEFU8krjf9Cm1sWDJRLZLZ3rCKdvwSL6KDUdwy
hS2bzjZ99tw6xajFBrhJ8LCs4pwSuhqHuViQWszTx899sb3990GlW1sXwxDCK7Zh1weV5bXTFHvF
8CWslAdaCgTWkeelXT+QrTCCXTNpsAYcCDVVSvsP8KN2wVUPKfst+Crn2L3ALkJ3ja0L1tZAiOIP
oHOa/OxgLgjFcghqg25MZOsvZsZclnV3crBmhlIxbhL2887LEZq3+MZZXokRt4zJX243oLcc+5aX
LStDn0YWcsbU/bv1DQ/sHB0ZdwKmPSfdoU/hP053czMteXE0jbxzg501cQpF+yaxrRnLqjYywyF9
xlMKVu0N9LtwNE7Ye46WjctQOEBQ2NG37gYGgM3Lor9yIyONnWVAm5Z5oulcouv8+FtcJ7J6rARp
E2sRg1tB0/dqCfZzGkYIAJ8dNx3H5jfodqCHaoWtNkwqyUZdqs82k0F/1Wi+3noXQwuYHoQVrDnf
pY+6YUKjuwxoauve2YakbY0uiEUa6iOBJyZ8/Nz/n+syQMnC6AYrUmaPXj23aCYvpf/jPpuuwXU3
fHfDvfuZ+Uonv0B480vi6FuZPSmq5qAzCQY7V61AuCasFUlazd2k1DMgqdUBYcm2RKu1pasEqMSu
7+oSmoFxXKjGG/G5LWiZ4NyYJUvZU+K6F/1MMrfWsmOO8VT8Bv8vmKbhF6n9laMl9woNAaa5Sa2B
tTlh+u3iCGfMsVOYXM9zFAxUiVvnzO2A6f8gB8jikBFqJchFNvYQKvdVvMzZn9R/uj+ylSJRM4Wq
2SepLBDXOE5jtHBvVsTx42/6FmjSt0sdJEymluC6B4Z99U17ZukGc1WKz/+0NlI6/QncU0e3BFek
KZ2YVoiwSDe3zuaKE+cr3vTxzbxbYABeaJipEvX/3jEodJoga4jwz5U36NaNOWAD1u0d0evmTw+l
bX7+75AlruZv6LcA/5JqiAlOPjyl6+AaxnNMcegSafyWHkfVjRq8ryrcJ/O9LYXm9qq6HsZA5570
EWncXHKuuHc0CC7DXuPdWuhGaiisVHHbG122pPG0DMAEs+bL2JgFD+mTRRNbKqZClzWJg4tVBoL0
j1+m0FnAmxNDo7a+/rZ6Eg7AwdVKdGmriTEbnze6NOrn0Ps0WO0SJPSdldc0NyNMY1Udqtxr8/gm
rexeNnvPLDR/JUZjzNPIztaEvJG6pahP0Ea76Qs0QT8y9lCmPcfYm7KndNVS7tDOT603Q07Y+WUi
8uHWl5ANnLMrDZLfb6MDkcM4rsnCBuPBd9C0/g5Q5/KDYrj/HazfExCH/T6L56MPSalwzrrtJhbt
NIDw/ljkCeOx7oZ2hBmqaoZtyp/b51DLqBEpNSz6w/V9VTuUL65Vxzwc/MKiO40raRyErSTH24je
BaZ/PPiAgqPGLcFoOFMeCqfW99fiA7JMZ+q8oIRO1+SBWxm3MU6xtUUWPJMN730c55PNge2/dGx9
d9qglXJcFyYkVrzv16YnklhBK5TP49pzVTW06J9FEmkwH562hkJ9q4Cl26e5+GXwfX95vSkYFCl0
qUyt/nYVkWvhztWPzfMGZbr2ZfZpPgQae8e7g5aWK3LNYSnijI+++3gZ2+9uADgeLhP+YC4Jxbu9
CX0py2DbjJ9j78JpywryNzBSJx6yYU+XVM3hgdtR1GYtkAMf0FYua+TImJqa0m6rzYyVzLax6DbY
uFoJ+1s6v+CIZrxEvehMba8QjzgDbEy6bWWVbqEFCF08SIajLP5YleMuNOWQMUPFWuBf7qhRiRrp
roClgBfPx2/jXbgGhodiBmCiNXTWdepBxye3+6YZPm8haiOXbUoyh3K1xXokIYZ5XuUQwZdLY226
dDY/vpW3Dk1MbdIuP4RrcFI7wH3nqgCIrFnz7Yr5K81X3ZNc+5RTDmPo0IcB6/Hj673DZqHFkwH4
wtUSlhAI7+1KnAzhxXU0xF8THHccZ48hDwXbzlpAr0gZa+hUPyac0nVDSkYtCjFiXaHnOoJRdDsG
2Qz8+Pim3skQ6UzwCnQ+SG/g/ZHVz4Vc6rpMvsZhrCMJ4l2HvC+Hh0H6uyZoK5+lMQbeSTmbOkFS
l3OGYw1qgmCWBV+Kje7zGj0lqK771NBfbw2UZezAA/Oz3s6as/L5Fl/aKUIbtu+LUvOY1gS0JXdm
F65srK0hmTq9ZqqurfuCllNW7hImgkFBxEslbqE4m5H/0IaVNBc4+n4jDr1w9NZu/XSgfq2GtKSK
G9d2eNOFOp+13NLi9oLB0L1W7QvNrvv4zV7nAmx6FF+o5SwyAmbNXy2vQVqpGdIneNkqy7KDAXGq
U3OMTpSmS5btmID+P70uIZb0jVa+j84LKca7hGiYrLGPy6l4RBazUtQTjw+KXiGFCgHHE0D9sBE3
P37ia/8uLq0TR9sl2rPW39lntWMag2dFxkNS9ro3XvgRJDfcb9B8yx1yc0BFcA795ueVbDgEre5L
wDvVLXw38uPoq9VkGVjux/f2Nu7ot4LzNpC1gxc63+Van+L1ikzDj5hWvdIpxQosyCEk1KxZItMu
qYK2BVd6nl4Z4r/Ds720/f5fYqNvJjTJh7VdMxMuuae3gaDztFTQtbuHfMxdBS61vhPghtH8ssSy
dYfDYEnf/FHknqYx4ENbWT/aAdSfYbgtTSCysxir2+xGjEWCrdHHb+uqX0NwZtwvOSUbhWoJQcjV
HZqRCSetVe7DVAaBSr47opNNfsu54BovAc17EiofpXGJU5I5k6PMYxbCaMHtYzLCp9l3ywmXH5i0
/rDbemhTUWsWBXBFEPwBMcfpbxmyp4MJLcvIkKePn0Hvr3+/ZJz3GGWKfynRHYfS6zqGFvkI4B76
j/8oztbOamNA+4BOG2RUgEEqIDahAKXys1QpeNUf34R4W/nxIm091ii4ODVy2FxXftAYxgkS0fKY
dXUBr2DEajfoHkPmEEWv+CMbHsMRjQWN3LNaZXabcjj1wH6LXU6gdJ8k8aLJz41qzfo/TSTj/Edi
WHQjnZ3XWyMZaTBAL0JovBg6cahjbHxeJsuOyX/h4pMUuFS2rJqNedSWUKkRvZm+Bo03en8dz6PG
vStECXACwYUBZbe0dqNWsyRqfuUwIYOcdkYwiompIUGNQBgnyNZOJk4r1M5MC8iDgIpiS1O8As7s
S0xnMk32qOb8bjwiinC0axoaF617HBnIRlpkjq3RxDxBMgzlOXdqnRHGQa93Y2EzYcA8+gIeTnMw
hdNLede1CUX9EQZnYr5+/PWsd2uIVh9xAyE9LFwL3tzbjYpfXuJOSNseN1lDsz4+tBXqORzdPDMK
EFlORYjsrEPFRMN5hVI3/ni76j3zbND5palyjbwrV+q29drD3h67REdVfzNnOzanQ9sGXvQr1dzb
zjArEcUcpxGpOFbPbO6r7MNBz03j2eweILI1ovpTTzxwqhONPLLxTeC47VRVGbqJgE4SKt0atnHx
1oXex+/3bQaGxIBk2KOlyShNyycfvErNx4USyQeEf/AVdpLkHn1UOvHBwMuOLfq/ooLgz+9jtYp0
0Nc64mtbTgQyLVw8UT5s6rGNudOuvBwE7ikkodYDS7V/kf69LQP0w7JhWE/MpkBn8Y6Xk4+tzg2n
5iFNMp9AU3ZaXPbP9QsfruFnHxsUrh9ZI+rlm49f9rvrgzprq0maxxzPDAV5u5arYknkEljJ/dYW
mAgImkv3pmNZWoLc6ra1kaz+qhB6dwN8ZmoquiJ0MU3C89sb8KCNe2jt+zuK9Uv0cC/kuu3wiw2p
GbUcEWULe6NLe//7xy9AP+C/DwSsxoGdkakSlLGyud4A+Ty50DDi5T4juKivQTD0wSnpvQhyJzfd
Gf2JGWdm/4tFbuMlcnVdql5GJIMB6gLwOvXIhTM6qqy7e7pqScsIa7epl9ew7DJ1uyknK1wcnO/S
6mgJQXvxdWUMJK+BLFz0Ms17b7MBwlqPK2StGPQ8Q/U9dXapIYdNmomYRUd4hGgla4gmpAm7anQ4
Wrpdhgdj/Q0JnZa/fvxa9Sb912vV7rZsKJ8qiu0EK+FqE7NXFktkSXrDIAKOje22ZR1SyX18pesc
DpSLLQRiBpBAAXWdUUciaubatrJ7GY7O5Wy009zfoYzv8vY4VPkosn86rGJBiPFzoFU9mprFxzH2
i+V0HbwCvioLinF4hFbESlfPzQCWMHbkkt37F1pxGlNZQyvXOeRarXz88O8vR4yE8wHdAISP5PHt
7slSIZDGKXGHM4cPfJLZGlLEl5xUWbrtr0F68S4J5HinV0O41COssKu5umTfRzPD/mR7t6GZ2YUV
MMdlo16HftK0Di0lH4v7ZGFknrXvKq93myd7kKopTlCRIhPXuAb57fiw8aG3tqWIgeBhb4YdlO25
iOCxbmVSHU0hTe2a/ulnoQZZRDuP36qzxAW5L/3naNEimWbqdXVDPqF3SeGVWn6TRIbmtG5dxUtz
oVjrVTGMutD001LrM2USd/zxrfyrq0ljUBnwB+RvhiaD0qZrtljlbY1aaix1s7QcbXJGHy9prvhP
XtSNqWJeQwTda0GuiAbyNl2lPWNl6Da48it9o7TpNMjQ0YHmIlv5UceVgNY0NoN+JG2UMD+v76HP
PC0B2Li6kVB6a9dRoEiDmAeqwdq1dsEvl/N7iUuvPzEP243lbuqMbvHOfUl7MbzNWgWta6V/muY0
8dwMZ5qUcxIxRLbP68vayqIt8Gcrk2ej5m5yhHp2KvW6SRMBjXUdaV9YpSv7HPouHZvV0MWshLlk
54ge/GLt1/p/qzkDhhZx9347akLQpraq3UnbXKQXGvu/QYMteXcrN3Wfi4CVVGNyGsA+2GuidPMf
8tgg23UKE4wf0p0yurciLlK5i3nddEnLhKeEfZ1elmtl2bxAY7A1RRDZaVedGrZV6N2VNi2L+3Tw
++Frhk0CDXcUDEKFhzUBordZkS6ZUdmXKK4g4cXOPusw3X4qGCJc/pCDmfp7iaTDa4+j2ei+dZzC
/ngdFpmgiUNXYcR0BhDcjDvPElCnjzVj5IHa+FdwpGWemeLcxZXmsVcwVUPEqhZ9x9/UqpsoPEM6
n+Lcg31z2Gj+my7UXqV5G9E9GsBYfmLcNuo6DWar+9SZ7ZQn+1YNufo2dQv35bSGNf1dAknhGJFk
KhGvM79HveY9yfefcGQt93UgIxg+4RBTNvbJwP97efVdNRvyEz1ybbkilKuFaTnEtB5sBmPuvjj0
q9Js0yDA4dNgEv3Ri54lSHVN67eDw2KlKvcsasQmq9GL+CibcMRd5YZEQ2LBWZWh143PfpBL5mFt
HH4ir6bwdmsU2FLFcPHc9HsZuFb2vC5rZpixZfPLxh1NWPzxQY2B3dfHUZp6Ga5yyMhAUXHTGEzS
yvfjKhhfQYEc6gULcwWoMtvOBDNifNij6tAw2QvmF55VWiGxtae9LJ/i7mi2pRggiRdJnEDH6KLx
yc8devS7fgOnqjnhWN+edF1iweJBPmAgt+5cubOjsD9Z+drrVs+Zk2F8H0U3OsdwRa42dZEjRKXD
34XDIC+gnHmRT2yvaWPmdVmhOdY5RxXXXvFO+yJP26QBDOcmEm84nAsUClSGo0tsvs6SPAZ1zsYt
jONWvjSl7SfH2hFjiUhglVGsGhgvmDXFZZhUwQcEF9JvSM00jdA/8mbC+LDqdJhzX9Pz3tgeJSMp
+GuM//b489p9ov25ed3ICe2YOHTI5wnwy2WZ+pD50XMmlu5gMTFXJI8irbHdO2yBMq2igCBazrVg
M+ZMhsOCsgoNCK670HDRwbbrZpvW33fRU3TOsgTfsMni6+6wuo1qwSwlUDdWwSqNXz/NP2v7EvWY
n6OzVx+gn1e2Rkq6TtyeFXSar8Ahq0+BTCa6MbcCqptscRXhulWnoZCY+efqdRxwEOZwW0GqTc2H
CSiRfgsPK3eduQV6C7oQMvmu3nwRn3YIpVmXVdtHRRHvmyblm4at4WewPypK7YFhUp1u8FlISnnf
axCHceRSD8An1IVeslbc/xBJLvq+/7vYLt3MaWG4CLhqles/76zwwib8qdbcNS5M0LXtA5nmrKEJ
WxWJShloumSokbdjzvUlOc0UKH2ubQhNXku9hvpVhL4oRy+N0Y1BgB8d0gzkMPnq0iPXuNJYBaS/
06AbwTh5MwXarG8sWu0UNFQE8LJ/a6JBNwYLG2ME0oT1n6xV7T6vV19zNxTLukTZ1O459EvWUU5A
5etGQ0WMRKypJcv+2mqkti2tR+ZbLOZD613EPI1sgj86WsXJ9xj5WrUbADOMvzG7DjY+E26l+lTf
ZE8NAn8OxE0pMbkx6aQmTSIQzQbNvxvtkRW79ZJDNEAGPW1YBUCCURxWuXMyPKwl6r274vG9iwsW
kFAz6fMEKYJbBHv6ilFcHTygxqE/DqYJ5f0oVxR+XbbhyvbbMoHtuMcziAhwm7b2gMEEVmnMtt7H
LdNuEkRZpWOoU9HV+vvyhbjxLSBvieO20EEGtRQkXzRLeFOAVR0H9/NWixaiXFiCG+MgNKAO0ltu
aOriN7rmuMOaVG0qcvqNWtAcTrEOmRAo9IpBk8O+E5UtSLSwsdNx1snkwIJRvZfML5h/Y5R/SNcO
ZLe6skU2dWO9yyykVZBQnbhMDpu6FZm5zird7TeSH/IbOdE1ClsmUnfFN/V5045UHcGqEzY5Crir
HhUce3k9j5hpiUzMwGoGeu0andbkqVvTQ/SnOlpsjJh4VfIhkEBdu2rLtuWpsCSma99Omsi4JqQr
nNSvmS12Nh4GcmNilTa6fTTPvEmCPOjUbVbyXEg7jUBz79fVPMSoJ1C3rnsu07457Q7FjINlSNej
TvdvA1m1dXpKzchzfzKl7YIzelgYvUKzFpovmNCsenY8U1MJnTGO+/FrFI+VqGmwaFodPoRacE4J
oCWNq2bYyC7tgI31BxZUFlgV8E5tqLyYz8v9pvJbelGMqPMjmtnJfuhdzU7aOnfZKsu3SC/4/m3P
JLn6szmljoWuPaVpgaY+x6gF4s0lWm97DDcm1Q2Y0qeq8DCpvbAljXiSubWPoX8mHmy58QJrc0rm
1V6OBKNpv5hIxdABrrYJTiG0WwHX4Rfs/IWxJZI4dZEmbtlrzrRR1qLFkczK2V7yxqfghIbcs9eC
9mR+6leRMuyaSgZHipC5bg5uWuAd//vH9eQ1GoL/H3Z29CJwBYQ1fo2GMGJirlMmU96VReNj28/w
t0s+r3TrbFkFUlvP7H90YdqelPAAQYDzAk3UNehX5I5sg1old1mRtMHPhUrBxzuqgec87dzWmMvq
WHFUEOY/vvB12wUgnoI2cJFj0V9x4ei8LaENI8APsqySm2pamsC9Bf6UXnzHRL4IZyBElIMfnJXt
dhZKXTUkfVHt3XRx4Ix7nKmd/YBJO6FFmvB78094DgxT8/njm7y2PcHrJAiAmh0Iovzfd8KCBT2t
7zejc97oCqvhwbyJsrpMA7NYIDeFcYLc3SR+totmhrS9zHJsmuZcF0ipGNBUdgDuXZ0adbxHlk/n
Fytul3mkR3f1l2uTsiiKHYvLwMR7EF0xQ+QnU3WSYwlpmvbAulvEBbv/+DERrbyFjZAmWh7sX8vE
ohNuxjV8YqKxZ22O9kmKRDFUiOykclGm4aTfIhaT8DNb9Bwpuf9eTeEcxUdsfZP6k72qtTyHjJv6
0e8s46c1EFSQf1zaHpv4bLP5AUnF5GNX+tgLJcyGSeAWMKhY1d1jF/vYO+9LhqK4WJNLE3zhVE3F
4OO4C6ecym5i7DwufVQuOIBv6DgCbe0y447NCFsixBjL5nDXZ8TPjX1fF03VGntU/Moazw3E9T6l
89KL5rEmDczLM/Byb//AYxOjn+MiSsd/zVUkYAz5rjH0jDwYFZ4j960dkVefFU700RN674WZyyRQ
TVPsKpGndXYumNwSPVqaxoKzhwiNqTsgAW7C5Ynxr4HTwO1KNWqA5kLFGHWMeH4ut2ZPI5/pyFOk
B9RsuZbo+2A2vi8LJP163zsd5qS7GtaU8dWdTFMgDqzDbilOOSxz2z+ngSiI9dMSSAVrTMmFMVTp
2Pf0CC+GPOXa94gw0PP/hNSeZOeYEqQFtMsrmAaHrpUTy06tXpRbz2vCRSWDtmYs7OHDOPd+G++l
s1DJM6O6w1fitkQcMHRfUSYrHPfMNoSZ+4y6O0tbNAm1z2AvQYGd/xiSeTJ/kv3awe3QdJYV7/M5
Kga6UPgD0d/aDCzXoikNkoEP0uXRsOQPY9BokcKqDdlcPbdcwOCTkiasdduoas3W0sMhOH5G/OUG
BgMZkxjKHez3bvxr3UhxVtGVS3xvgunjLWiLusPk1CNisSwwstdfbDE4rW/3GGgzcDOhHcNr6K6w
I98GPPgHledZjbgd6yR1xh1eGXGdfbUwbsAakkgY3TBqgJ4RAFpdFWHXQEK2I/9mKnADPczWnIKH
SagahwYRwsM0yQZsbrDir0UxYDodumU8Pdp+2ff7ZHa9O5N3MLCZOS/j/A47DXC8nAk0sjcPQ8d/
S86lnRv1pyzHtPrOaNCWMJAkbtJDUqfjj6jPl+zkiHTCXNG2ui/YVaT1sUWTUew7FYgF9yHPnm69
BsO4U+1EjDNso9iXe6avYHlxsGQ+W/dhWDVPhr/4487ERM5nzG0yHSaqQbWrkqA5gM7U4V0sRnoA
blb5DzAgq/A4we0OeNjcfymqwXocOnecMDxz7D8sL0zviln03g6UKHvqynA4dJC0X+dyjnHa6X54
zLR7NSw7fypcY7Z2Srpoi3f09KJyRFST4M35AFxFx/owC1elISMIurI3HxAKGH+FY+ycURGWhwW7
pWPTsFh90Qc3PKsFwRwmMF0BVTPUiTGPfegOyGFC9SBV5Ma7sPCXb2bhqhP8Abfej1bRfxrTtvkc
OU33GGPndsoXKb7IwHDOUWjWxzprtF4Q8OCezj5zjqgcDhbYrebJ+4/4esc3DbLhr2YjxO+LHSTf
ol52zws99IcYkc9t0Xcy3+FzwHjOtLbIlyZ19ObMhZ+jsvnWdORwX2Mc9qm2Gd2mpi475plrIw4a
G6Y4+NbyVxNM+Us7uNPn0jXlHbTU5GnyzTLHyCtrj0XZqXuM+sIXtC3FnRVH4nOA/4q7yzA03eFH
E9yb2Gt8K8TQfQsRj50Rcht7cJLoRnRDw2kC6LYHLjJcQNPAvXFHr3pp5FTVe+3yc3KW0fgR22n9
ENYNiAdF4wveL/ZhajrnPPm1/Wg7zMCY1Kj+zruo/hl7KUIDBrQf6pF5Sb2KrJ8WOqUbn2E5N04q
lk/KNuSjF/fN2UL/d5tMGe54kVpwrEmDbJ92tfsZs95gPmL1W3EVKzoa1K73TeMy7CYIOv8UFHn0
H7xMXkOvHn5aHG9nnBBCBjUxq7mXgniY5uZXlwB8ZBZ18EnEvn/jqLRGBNTzAMDC4mtAMg8PcMK+
9VAHdfVjKDPB0BSmOzywNCkTwmZin9gVnoFIf8gvcushhi3/Y05d4661O0wFKXduBeHkua5TnElx
q3+FMK92tRqzH0mVp8V+siv8ecRUgZREFgwtBFf4kIwO9qYMIf1JQGU8kM2PbMfBk4Mt4fS4W2yj
/W0x/OEksEK9zYdmIGYkKn9GCCifJw4beuZ9dR4wkd8FwNAvHnYO9i4qayvP90Y6JlTI4OfzeCri
sv/d8mX1lJCsHY0JCsohGn2TmUdAc0c42K9ThupuHurvCaq5W0zd/xx759UD98f+Op9PxuDnexXa
+ER6fmPcWrLNwwewuvKGByucPelR80RGkYQnmqjRSMfe5khODPAdHBEbwmuFy8aOZpX5A57DvJ9C
wTACtzF+N2JpUw52qcv0KTMt/vJUJW6yxHDva7W0f+CGaNzllDRsLnd+jF1nuhtSRvXsgPjKAzTd
9veJs+PeWoT3DTFY+1wyYMg9VEkuT94yea+21ZfdIYqM7s6XwsewnoT4byMpGZNVDY2ErGxj039M
RJ8+trMzwNCP+ubQ5IIRKaGPmW3wGwyeYG/3HZMvKt7w3TCW9oE5bfI2UV7/pUYqdRxsGn8nUAzz
S0wnYNxVQRnxQDWxpLPEF7iFxrOF0urv2lkIP2HqPOB2laU7Xrx5NzFt4Bg4Q/kVNRIo26yCH5FT
x99yiAf9rtZEEmbGuc2LFWbilM0WxuRp1BXnuA7SP1woije+sSQ/3R4ykcs8aejdE9Whp+xiN0dV
xNbEyfWEjK69S+20OqAYAgVjVtghS5v0r6BJ2j2Jb/DcgaQxfMGNb4pAzRT0vcS6y47vSzU29226
PHHjf2a9V/7ZKquizYoWj0F+xO7WkUcMQFL+Fj26u9yV4RO2aO5xSUV3ctopLndiSptDJgzx4Daz
t/Mb8w+EAu79nM9YSxaOPE+hpU112Ls40zTFb8q1E+yvRc1QplyGN4zv6756CCqQheV5+sSALnvP
IVx/YdTbeOOFhro1iWbnaVmiG5drZwd/dI0vSTCOSOjAPYvTnOVpdc7jIMn+Xv17QAm1ZwkzRKG9
5srSBOhUtRqIW03pGkWixiAcTLbJIu0wTnGE28rFlSa7oh4bh3rjz/WTZhF92bxycgIK9dwKewYy
TwAOcf5DhnyUaOwKxgMW8aTSVx8/VvLYjDEI/BGxGjCRXOmi1L/08xTk94HRS82ANdsOEIH+3JzK
uP0eibCcx3+AFsU8J4e0H9+727ASlfvnhr3SukBwu+9LtOOHZRhH9QgHJu5uuoj2BlKbuFmaHbvO
q56ycpDjwIxBIbPjwKiM5Gj0ndMdDKPSOsGoWoK/TYTN0R2u7VaJTVpOimdg8T+dWhr91bM7tVH2
mxRxLRu42H2dfkEyG1kWwGxe2OY9Td9ZeGeI83HLTF2E21gKTHjIL0cJlzKAv9/m9Q4Wa4wTXDRl
HFw7mMTacK2f6bhtHc4sLDABHCwyncOKGIUXWVerVLOEcGvSUv6NrD8foGJieST++kdRZzdB/jjR
X47vFtNjiwV+3ZyjPKLJDu6WK+8HCZmfHof/Q9l57ciRZNn2Vxr17j2uBTDVDx4qI1Iyk0wW+eKg
SLp2c62+fpaFORtVnIuuO8CgMVVFZka4MDt2zt5rZ9OgnVDQ5NXTBqYvV0bjRCDWMbNBNSUJkKn5
nEESLqOXjEb3gzOrFPToyySPC7NTylYMZCeQtg+qNCYDTbbRtvEC3CAmQCEcvKZ7t/nhNthDENmF
6x4ii82vfaCWols+cdCiPWuowYk1mGuZ7VZf65b4hF2p5neqwaK24oc8q/6gHIJgxrnOSjYEDZpE
qZTlOZdCLqz7zMi2kUSi/t02jtnQbmIyJfkj0Sc5EFaYVnWO2IBL0ow+/7Q9NARu0mLjFCRb1/p0
RcB4irK1zZDUp8ktn3tbKX/S1j3cJjujISdnICmjqpCLjz8b58QbnVE7M+uzUqT8HpdGnDh9L635
GI0k/P3oA9drs1vOxcDuwpEJsF5fiCdE7rczQU3WcLKgvfCSq9iGCiBKhw4wUUQ2XzAWB6So23J0
EeFQkE3ryNCAbrTmiCIDrkgOdPK0calE40veY5NMtHu3Eajq17m6zwXZIIW9WSaM5GOT0wERmSl+
1DcwKbFgZBn5lePx9LiyvXjV6EolQuKfOaxj6A0FoRkdAR/Tior8ZJAnvYCzUZ3WxjbnGdGHp40m
Hr9r93hUSQujaa5AdjSR074NK4uaCCKgQmxtTWRLzWEqUcsZ1E+1sLpNP9uyDKtpoJaRWBlJjUkg
b2hEwVI4d1lu1/T/tq6jZ0n40Qbr5GQh24bunBhzdionUAnUPlHeLlSDeFz5KLYJUY4nuWIUyJy7
0xiAQa+Uj2Mj1Q9fF2XHHFYGJmKnA06KS6meb+wP+BqlCbZHP6MnRAlycoBn58z+gAv1ivTb5tAb
VtBtxpEzymwHiV6HBSax+XXG5NR93UCRIkgR92/Kio6uVMqnmDDHdnD0r3qEIF2CZY+NdZk/ZywL
+nsdn3zN6hwkWXkciKgZP3NqS79U0ss/MS8nJ/FZT4oBY/9stTTTurbJ7NdkjbPiLnVBqBxbzmPu
O7WW9C6TfQZq1756H5cAejUHLCVhjr3+7066eum2MeOgBkajAu+VYyqvqFn0LBSbw3SDoo5XPTpZ
UDySVT3IeT0ufmwCiCVKF4eBUge3vLXO58nD/fZNJJTSX3Onlwf9Vonktpf2ys1QXaAu0qWqA6iv
HAT1tW32z+UiovJLbeK3GkIaavOih4sNtoAgsWtTcfNVKI0NoAD5cUDkjutpKX0UMeTt2jXnwSuv
sw4mRoHqErV5XpeyWe8vEc8Cx8f5DzUZNToRc6VsRWBZr55XNT9QO3aO0IqFq5ptudub/pXBa9FQ
4V9OkS6nRkrPpNbobZtfSC5+VwfkA791DrqNcqfDZp3fbXRU2GNS56LGQObiSWxPgc3cnPcxEmjn
vVrKsP9Ldt82DVdzZyLg5HWVXk/kBZNyCJR9J//gcB11ROTWoOoyrzhf+l7yIxrzIt/UesQqNzxu
mQ5tiSNL0Bm9Kklp/EgIknpMaJvJ7Uc0tfzyyvAPV0huPxsKTFTmLBiGjGY5E/qhFmIXuQBvOxBS
KblD2S8x0ukI4T3ZkwInb5d6Xno1dsvSSYoXLPKn1ld3XCDGnElTJGsHaTQN4JJ6XuSZ6x22qVcz
Z9g6zqNbyJWA1qCsedQEdakDCd2uEAOIhn1OpKz0m0NBmUp/msaXSM51RzidbGSTElqo+7YRw7eb
7V5H3UISj0TYtLFcbtwpkttzqrwbnvCuA4HrBBI+88CKV+FY1IC+gMwMKH6v8Oj2usfZaz4O7U2U
Vp01HMgiEEVxof3pN+3J6Ah8Yh4duPOM/dYtefhPWJFyEj0NVMXYBnJCb5EBjPikEcIPAHNJqQhz
q4ATerPNxDavgGW3cp6DellWpUCALRKtC9Ic+29dYQj8NlZrl3a6d/Rx8aajQcIw10LH58qVUTN0
MQbSdfJTQ0cBL6fnBeXjO/e65WhFJzda5USKOYDy4cqrGrpTHmZKYvlTsVbKCwh+WVYA9XUaFiFD
5FrpyvqrNi+mZC6AVosOLtXt5kAcxVp54NVxlIr6Bj0HzriLAFPAR1uvkji711dJUy0ZPBd7slYF
LYmpIYboAfIUR9N9bCVkP+83+hC+QpP/FviQsc0PGREaRYDA9/omb4+xeqGrZOyt6D5ONTJFdw3+
YtF87gy0VOQge8O47Bmf23yLrdKx1P1PS82z+q9wxa6P11WuFsdC8GjnAVKj8uB6Xcq10m3icR0c
a1dK6oYaVgD5VCkgoO5LQdZ2AfM2k1I5ZyqkQEgMrXxDsyiRg7V0xunr7Gtlae6YnnAJW42s7Hts
tV2GPpBoDR6X5EoMGGwy0713m0xim0NvMiEGn3LgbqqB/8aX3txrWoeJGmOUMm5vupwafT+32bJ1
ji7v8rxpOutBUPSRD1dl+BcgVrAF8/diUa6kuORZMdCinyH/yNJAj2IGfj2CSS5RRTx4CyaspzrC
ejYDM9V2a46oi44zqsSSpKVrGb1JC8FIwuw7j5qVet3+pz2PPCjui6ESlhqKFj6YMrOoHXEMsHg5
txrmCD7BhmV1ulIOqxeIe8whs8XOzfZLnjtXorEqbWnCtNxApcgU7dLxIG3PTFubctiLmEemKPSE
ZLKw+UHEjOGUYgS74mcryjGqMvnaKBGZX+jyJduuKxwT+aYgLpCv4Rz18u3VJ5YTh2BNzx30/dxC
Gyp3am9jJ5Bai4Vm5HTwLH2tBLJFK8PkvT0z28kDpM71ANJhaT1vy36qvL2bfAZ6k0R5bsekBSZB
Z+wJIG+Zf6gTaSxgkLBTZ0nPNVOb/PZOE4mmvjtn4uzYKPfgYnhA3tjjIjaio+IObwu2poi2fHlJ
KN4CtEolQtjUOh5PNT/LXyy56m4zVnsBnof3UW1tygcLxVNuOduSjRJJru2DTjQQEk6FnS0ywOnO
XplkETTY9QnRlTUZ5/pafW/qQK224BPeJqnByncYCMLhA6gLrR65AIUi10j9K1PJgrwrVd5URN+f
d1MpJ+O2kzdft2f6TSFSc0qotYNNDeB3kKkNRDyyVS908QbNDZc1QLnJxp64VR3GTLZo49Ny0smy
Ua55dR+s3pc3XWmbWj+WgRdKXR2rknvbyAPOTvyqQEGet3+ifSBv0abR4kAoN2ijcxIfsJFvxw5+
avVSNB3+puz4k3eiFBxEBcjHtVLY3UTJf1vQMFRQ6DY1ft9PFZ36yH090wLYBJdKRphEuOkk7uGq
9VISHlhC8lFX+4CrGhr0KK/kzHWVgqXOauS115dZAqnlxZSCFcWfRUcol1qJEeJ6x6aQJ7Etx200
PNlHIUZG0rvXFmwzXnHaG/AQxmGWN4PwaqlVEXSw+SkbWWWjVW+H3tVBLcGHUOCgQfF8B3Be/Ex5
XJOf5VrDbNXiGEygmfaSUIAwro+muENyo0TWnL/QtYBtk4u/Eqeopk1sEYyd7Ry6g2Q3e2w33BsO
o1fgvXqSS43HFm7z1WQ8zaZU8qhid9u6iaekyrSVy6pJoDRShilhqcK5NHQ1eGDca2tE6RA3TLuq
orqrOrhUlX5s11IKmamVAn/WWNMbpbyJtIuhYJnkKXH+2ZQx277AqO3aLVPP+nbttMSa5dp2bbds
b5yqNWckIXyPDQi9qUFQfEjpqiqfIoJImq/IzDnyeyxk8vaqdpee1tc2mdpDN6iRXudjRYGXd9ra
4Z5OhvwBGL6+TrtGnwODqkceZ0TWSsGaKrWZKUjZzeZPs1a/XmTwh07IAdJfuZt60yTLWAN5u9yZ
VH/OsTJZE+eRwWOuNIps5IuEVMSQD183kvfm00YXKtd3dRTw1Sq/XWp8FHI7T+hicdc99yrm9+Yo
Med7n3aia+9cFeJomNTyzn7D8G+KyE0iui1AcJtkXaL6X+oApM0IB+4hyRkOPeLBmoS/bSJlZ0rP
80/utfsnchSitetLp0SJ6IzkJeqsHJtkxXwP2Wp1gInScz1+OoKVkIizmKz1twO+9F/zR37qfJQe
kdeUU6J6HLYWJomGC0EVMI9wmpZXzdvWcqnjrPfM42zO+jFxNbkfbvo99SArMga41J6LR8SDvCfK
s0ed6CCZt7Su22IcWrzd3X3J8i3woIzl8lg0YGr8UClWIcRI8ezm0Nl2R0Vd22hPnYqFSRuOKcYB
HePajhejLqlVjvjq2hHunBZL2ee27nmTkBrDLQujsXVZ9vzUtV5rtBhXJOvf1k8RHOpkWdmO8lXd
jkqWO8myQSjc2rZYbYEZm9ehUpWbcHyJ9koQt1BQmXBb+Cfol5bfsZHiZKtPSBbkJyKNRNoLDMdP
+hlWe5TTY9o+bRekuL4fN7ksk2X5hWJ3mfX2BKjIN5Y9PTqdT10gJeK9VKpeVx7+uXwqwgO4JU8d
vTFutbUipF+OvMQyKUKJ61VbYFNrqpfIy2j9cyhtbFlmtLorIwQkjEm+gmXFeGe/yZybhqWMjbq7
mmw2hxz90pWv66ytfBS2wmRUMPpVVVIbvUoCyOXP1P2Bv9CpsmazX2iEZ3pMxPoMAMNO2UKilWwP
82Zyeo/ScTtLbppyVR8Y1yP+MCAnjA9JY9h9/sJyJwtzABLygvs6GBhi1hYGIzRDydH0I1QeHl7W
bR1PCsw5/MEekyBdCUXE3hzYti2L6DqH9SpC5G5ycd9k6NtL4cUl0sqAni5v3yZ4jlQKVaekoW2V
LB5vZm519Mu3BsR6zenY9OXB3MXDofR73IXMna6l6NZy3lT3OL0CbmGiqj5fsfEn1TyslOhyYxVM
uBdsfSemqlvGVy2BbcOJ0q8MY76sBisN5Cy3LIb1vkb2PzsP2MUIt5G90jWqi+RtbnVqqKOXV2b2
3Oeoa9xTYrqj42NxMuJBP/UefIjQoYs8DLvM7ZfmLTZrMc57vJJr/sBR2yj2bk3K7vCxA/Nm+3uo
ngkphc66Wt6hjmgOndbRq9297EYZ911GcMjt2CCKSk5BwUn8aUnGwTpXSyWK14rH6IejMdZ9Ldwh
GI9EOK7MNbNycWnHI526iKkZ/tDrphUPuOKi8hSNfD5UVBaKbsF7R6aIcwC3YJ/o+SXD09zybB1L
M1r0Uy30ab014c7vc5GZKOqF6VEXxCy/yE3sQCxhjxd72OvTjP7L6pLp0jqjK+jUcL4z7qq1qiYM
XnXmHsHnB+QLmOskbv20WPX2aHdB3zMs8aGMpke7mDRQtanQhnsNxFGx7NDmougPU0aAsxY6VTTl
FjRRvbI8prUaKUS7YW2nBamTn3Uj6E+EZfa8EynYwixMSW1Hv52wPrh7ndfAwvZu685dhMzYJCsk
yUcvuJBFkfZuaI2GPq/7kZnV9FgIt2y/CKdC1RKMiTPd4lcdxJF8SLOC91roNyngCwJDcbs81qTJ
1ueGjqd9HxSd0G4dQdLWN59Fuf5W666b0QPVcJJ/Llf0TvkB/O9oj2GHzLymMwyT4KtbTMycyLb6
iA2F8VXoqD62UjfziEhJvcPGnfT0Gt01DafBs8RnZ6W8kha3mW7bRgBUjUPPiGPtDmWM6T4hkuHK
hK0dLMICtpUzi4JbxBAqXUrHvokZvVRLWOJbhbGglmUNEQvr6ib+3gplVeIrF0KKdWP86NNp53Cg
SiQRS0vgCXsrYmdTcSIVZEapqWdQFvm9khOrH5Kp+SWr38jmrH6KYawe3wlAJFOdbZYBJnXyecN4
D6Jlr0TK24ajWp5qRBqRLXFdm0nw4GH1UNLruwGDK9/EA7IC9c5cV+dDNDat7j/O9lpp/iHvDYYX
aerJI9JqoPR760BeCmTE10L032c2WRzNRsPq1uG9EO/72o+qr2mfu9H3iZB0DJL6qJfv+qK3oT90
MipYfdtl6ztd/5VS16fLlNJhdgq9NxkGdcWrx062HATdxcE/omqOZ2tP2qHcqHMVvZBeq5KYL2mi
4SCeOa3unCGr/dMy90gzI92Ea/vYGENc4ChmGg3ab3A4TnSEABhTR0mB+/bRtapo/WOg8DCRdiCk
HHc4w+gXHKw+xxnyxSzMzNBOoivSWIzPXseP95obpD5GMN4mdK/cUcNLuSQiIGM1TWPQ0LumHgk9
nUvdqQ9D27RNiGjK1LCyAf1+qOegQfy0THFGCeD4+ZFojfbo9FNSnIJ+QZ4EecALEK4n5kuua43+
0OGw2o9OMzMyKopPOebVVzJh8xth+sM3Np++3nurvhyiwInw7iwJv7Twkv6WJiL4nnasp7cxpQd3
w7lOPCd0MR/KbLQufjaOh2EKeBF7+sv295qMgGrfgX9uT8lYzN9aG0lZ6K/mlO6mbqi/NnENCWZB
A7THP+69tJiVb0las+9AbVhVuE4gII+mUzYPrjNnX5GLN4+sbgV3ObMTIppK60NSt9qNF7HO4xhd
xhuzMCZc3xyy9c/IolnVilr0H6nl40vHzS/aMBKD5e1jtJ5nk+73d5wX84W4twTVRxvgV2EEwcXL
6878yggid+5NjnkVwKUpM3YJA+0mbNuUDrnhju4p9qj0wpSxlnt2nDXNMbn4cYYYzOy+rlWJAik2
XYs8FuZ36CgKUCGLiRHLzPTmHg4U0+LKK8x8n3FAYm7XiLNXptY+M6zpLoti4w9fF95n+EbptzTJ
hwvKR+txmg2essCNjkFt6uiXCvtiTl3u73r69nNo6lF7AYghPrG3sTOMmJY+aYZdHZOY946j3ocB
5f0fEechMh+m7KnSg/LYm31wchx9PlqEOX82SzN5jVLH3TlBnh4nbY2ekwztjjeZBZPYwZx3gFea
h8q2WFJTLRn3KOzK5mSVXvp9Fprx0vldMh/yUW+/oX2dvT3KRhqAdqKNdVjnMStLRE7WrmnxQQKS
JGiy0PL6we/ntjvog1mW+zGoLISmejqesIlPX7KAs9i+ijt9Z9rRiDBktm8zoh/vHfb42zUe0A0m
i/NiVE1xHLKI7HQCoM8E6sRoIvtpis5oN4f4wLokXvxhie+Ik+v8Q00F926K0+m7Wfcxp7fRZyJv
ZXXX7vki1osl2eJP+gxjkUl05uu7mszFe34tptU4Wo/N2JffCo0Qy/eZP5Krwd84+nI+8CNlz/xS
aXoV3eja6A4fggUxk3PvT7OHo5Dj9xq47x2fOzTnO/lH0vhELi+CXgTrDFAxOWlDYg70a0RkWId1
oRWMz7Iv50f8UHl/b05YSM7Ic2rjTB8tN74uC/HW2c4PJt95jfFZZEPoGbxtrC0mLeN+PxNSUT7q
ulnCZUIxShJ0uc8XzQ1WCwsgPODsMSVnGiVRz4mGevACoof9vWiXaV9W0eDdz3qmM4kW4EHvpiVm
tFuN+FhP5pKuTwLIiRfqudM9pVmAx510bDMJWgSKSNLCTGfAfrNgpxNElDMr2gNu6zHMDHGjn3kM
CuspGwpn3djM//UXRGP3r//mn7+Jmm5NnPS//OO/3ouS//tv+Xf+/Wf++jf+dZ9+a0WHXuA//qnT
m3j4Ur51v/6hv/xkfvv26fZf+i9/+YdDJYPt3w1v7fL8RgR2f/0U8ZuQf/L/9z/+4+36U94v9dvv
v30j7qGXPy1ORfXb9p/O33//zXBxJfw7el7+/O0/yi/w+2/3b3P6Tfyvv/D2pet//03z3X96JuIW
CIImpTVMr9/+gYRP/ifD8P+JgUOmsUh2gmODQqlE2ye//2aZ/wQ6I0F7noMrg7ndb//oBC4CPo39
T8A0wHAgZRuWzSnst59f/UkBN9Q941Js//yPaiifRFr13e+//YIu0in3MaboFIJwi0ycJH/VfrfU
nim1WHMPcSj19o0wF+Mxt5vc/IZ613Qp+OCV3NJ7cLRjVAAj+Tv9+S/cE50L4FnsWNLpAwDzV8pZ
OtEGzPuanL4OeeTeHDFDvtixZQznxQmS+jIvluk8RS0kfC3MMrpLF6x1vSh3sWq/ul0p52p/uof/
jwtj/ILkot9BwjKB4pBywZz9r88l5fK9MRXGnTn1Rbf3BavLrk39iY2E+cLIcQe73IPiQecslwnv
YbkAxOzGNHtCiJFPO5t127sgzmOF/ZvP9wvpg6gcx5GMOGA9KI15WP5655h62oSvOYCC3HTlJIT8
dbmFoOw/abNeQjzIyS69xX4qFWBmiypjtr0KJ1WeDC1zIofzBcew8TaW8bsIVElLfJqqMXX+xqv0
C9CSSbdJVgYuLog+hsv/8iz/OaLZEIuBzt00blfE+POZ/IU6OjdSPxnGzdyb2MXL6k2QTMLsrM2X
PR3qzrlp7Ln/u2we+av+RKExQFXT3oMc52EXk//PXz9KxewDtqgx3WJfGPtdQyBOcS8pF+Tw5dSy
n1I6Ikn8N/fqFyKN/K34I1xpZHKwV/xqoqtWobkVGuVbgc1p3HNybPDBQJfnPIxps3m/Om2mhxr0
ivkkoPXou4UMifH5Pz8yv/g8+BjcB8fgcQlM2yCd6K9f3lroJxDBgvywpYG87IZa2JyegWIm8+k/
/6pfHk75q/Br0aFhcYHi+uvDWVZ2NUKwbm5J7DKRhlts32fSpOY1bGosAHf/+dexUP7ltlIiy3cA
9gw3Vi6Nf/1mODtcTlvmjCBaW4Z9rS6hkbgW83iafx9a4kHAKBEjZv/feFnY0oBF+VDyubN8jGue
wZ/yx4mv43S0dM3F1YxsPtHMmcCd1Kb7KNKV66oxkGsPaE609m+eql+vMb+ZPhPfXGZlwUf71aeo
E7fSWlV96WI0VbsGUm93VMtRgvD9726pgab+l8vMHmZIGKUDjA1Q1ZUE9Kfv2qX1HAnERicaDYs4
xEgnf/QWM54bK8ZadOC95tyaBeW6a4PMPWQF3rQSvKdDlG2zPFpe34awLIPzUi/F3mvIiS1T4d9G
bWoesAVMu7ZH9gwGdLwUdml9bAJ3uml0zX2eAhfhIXzLgzX0D7MTJS8ksk61HRZB1ATasUmxIdkX
XVs5Lr6NRcHgo22GHwEny6/10I3HmIQL3Jyr88Dj8LUcau3k6BSBRDAwCnCo7AMzMm6K1S+RgjWm
f4vWsD/5jCXfMyz3H1MRYKWIhY2HQHhHPanLO6y3hM1rOt3MrCpyLgr+CDbVD5ZLBwdBU45NtmT8
OzjZxa1EjHWn/CCbou/GyZwPqODb/WgM0QlrkXtDxETypR76H16/urqksDe7YMrXMOI0sS/dPj8F
wcxpF7xHcOIyWIyjgClxLrUZQGYG+pLauOktunsTAs7XyMAjZbq4PoCnVO0XgvdMCdzxjpUTifdx
QxW/6lG1Z3s2vvqTudBDa9rlsIh4uUet/dRZrvfO8fsh7N3eeOdjIHgehT7+GDNn3vmZE1SXwLMQ
4ix4Ot4B1bNDj09Cjm+M8mIHc0RP6LX51meHjqVAjRM0dyZAD0Ix+hV4atSfHAbbp8GtX7Kysi4i
cfG72A2zPUFMBifMdVcNXd8cXC2wtFsz7tY7umDD+wgKwKdsrIqIdPgge8z7xX0x/Mh61OJkJFSe
gECRjMGhGXLttiFsMpxTfwl2S2AbxK2WvnEa6aMftII0qrCVWMo9g+fsW06P2wRS07l74I9xFhw9
rQEJ+EKmGw/Xw2zPznAR0fLNwTu3myFshkW2dGetiudbtFXeH+OkpTNm2TK7STRtiMM+9fobcjxe
8XoV3znzMID3u+mUod0mkK0YH0gQIc1qQonk0TYaOPOimuxjbqpTfVjwgu0lwZK29eodCzMlABap
BuMsLw9Nsxt39CQRqkei3LMFjAfDNKMyrJ3kBQPsHe7PAo6E+O42IoIuEp+NeilfDCf5uBh5F+Z+
Rtp5azGKNGb9k5H6pxHT6a6Ph/oOnr+OzxntHJnAJ1Os88Eq8uxmRh98SE0MNoYWLTx1tj8dR0Pr
dtOYrQ9T7wUngDj1jVnW4qkib+HFXaPyIW3S+CmN4uUuI8r40DbzcAu8RUNzj1TZQmWHuTDsQeMS
O2WOI8ZemNc4X5eiHvEZJfObVdPEoXGXB2EKpvveSPqMWGZSL4o/kjwqtE+pBFnwQ/wJV+oSeFly
Xwd1lX03osz40XDnzNe1stpnGtsOiexV0/cPfma67sfAa9Pota3ZzkusDmmWXkaXHuUPX4zjsNPM
pXNfgNnr31sf8xnl4NCuhA378XwyUx8noxV3RnFUhVmloYQvQtfvR/s8Jzafika4dcB2muvkfkMd
ZBLQjW16XLQR32meJVR13TDgXwwyYSbnqSsif4eHlJ8wWhq4Pm1JEdUAePV240wL6S6u9NXedXOV
5hdn4RJUO5HPor3DEmPDFmIltu1DI3zZ0TVa1pXXIcnnPCwjwJTEPOET3FlgPrqDzTrq7piyTfad
UwMvuG8C0axPtt6ww5ratEZv68L7cV/Wuf3FBHDmXPC6rx+qgEcshpPWUh5v08kmjZw/CCXh2tC9
1MddR/TlZUWoAMjTilxoP2G9WqQVlHhL12IlWtfovfG5LBscokPi1utTX82++750fVEcDNJgA7D4
6BYc5MZ+7Yfc2Mj0eaVprL5V2J/LfQP7V9yaXdomZz3ASpjtSs1PJ/e46tyh5OBVKKrbI93X6t7t
J9M6wqSxni0OQ1l61+jVYrs7DRoo8lSMkkUe32LXRXnK2GkeWbtY5fUdGp1J5+Yyq4WUigajOqW6
wHYh+yHgkCpfz+b92CDBdcM1YXpe7Y1c977D3vYT3Jog5aDugNVdtAP889E74UbFt5omMVpte7Tz
4QSydfJDtGS+uHMK2aEL4CfbrwHT3PatBFYw7DVfr8duT5mXsVtO/M984viJF+yAsSTN7syqyofP
NHSqlMUPoyRIr2WMhP1mlzpOnNDCXs60ggRQPf5B9dHW71Zq0/XMIml3z3HEgklPg7L9RiR1nH6o
e7NzH8ZuWblSCRrJ6FPVLhVLVjSUafTcgETChAntrLC9cOJQhaENyGiT0d/h3a7CpKiA+WLZthsh
x85wXxoEt/OQvdeaIPnoxXjQtJQuXYGobzzNXd6c47aIut3QSOqx5cyfnaqLPhjLGFzqKnF3U2rU
e78w3FfK8o9NF6dnvl51nCrOQMjLJjeEqXbr2tFUHJuBSKiQLIz+KRjmL3SkMDqTknKK/My/1/oy
2k32wnNm1t3ZJbj9RScsGgREzd5Cr35H41jwK2f9HezcbM/8zntMvdHaMUF298aQwNxqGiNsycXB
GhF4w6EhRO2Ya05wQVE3HHBcA/h2ZxYWX8w59DG9L55pOhV7X1tBhDE5LmbklllxSXzkNpAYGnHv
wbDLz8Fq62cTte0NCHvjxjLG5JCVU3QkB/HVWMrUC6EEYsOm9RjquC9ux7ldLjbcrFsTADezHbu4
HSueatpd+P3wTvukwtTOVzOui5NFqxDtzrCGXTlU577CSyhWYw59SyzndmVKWnXZm02u9nMTO+Ca
mFjtxRoNO2MmvU1k/LjOiL0PjFAMAlltv75r9arC15DU3mM2tQFVguXEbHirsQvanm6tow3jhxVr
bXlIezGz54GcWHYWDntcG/1k/IDI4d+hUrRezYjDMIl5tMo6RvM6URVZesQO2Y8hZ6u2OUBcdF5z
w1ycoxfEpf/JboM4e0C4mnWhz+LLqdPpMkpA0A/7yvErM6wrkhCxnQ4EM66UB0wUiqF+ge2RX+I4
NbHdieg2tyaT1nghRgTV8Xiyap/oMAQfy03ex4u2bwX5MWE2tsNljvvpI+098dQ7ALZCvr3/3Dfw
K0LMIfn7qszEvF/i0fyYwiz6kCKivyQt5r0emuQ5kQf7vY3Z/aw3M62GFn3YAU017c80deyj7ta1
e1jGqY92A+7F7/2wBK/k9BCD6+Lo1AFQLPw9GjxBFbYa0r2wgZYBDCnrMQPOdDmbEbcpowh72M2z
1xvHgRi5C+KJQIrx2LewnIHWMdM2HTD518Mdgb3t59FP8xejmKMoDJph/WhZMQHK5NlkR0/MgUWD
WtM7dAxlM+2AQGX3Ts5rfwH/3X3oOfC/Y0EvaLXrRfbYwl5gZjLV+5mQneXYTeOUHuKssTAoA1Ha
2TjQhmNQLjhfLdzTN1mQTISscb3LkOgGeIbRkhW35hJrByNZ5y/4ez2y3lPjBaJVsIO1W+2S3ImP
XTtDU4xicQQrnb4nxvOLIXL7hi/ojDvBEesjl7ZBPbnW3d4UqeHtZeP5qJkJWrukwxXPuelkuQO4
OsuzMJIjax4fAurDpybVpw9u6mF2nrJo+oAruWf80+RAYvLyvq7Ke40e/rep6aN7t2j8R/Bd/VGf
F+eGSHq3RA3utacljS9g/TJ6TDm2+CDP2rtVz3jEOry3IauFdlMzOH50EH988Tmo4DLFx/aNl9Us
97rlVp+KdKm/oH+aTvbgfzcrCky+zuAPBzR1NubeeOJwRcjgjU3uPOBpX2v2Rhq/YZ9zLygbk31b
pcaJoQxuk9FAhtpW3b3ZF+3BcOqvQ59P/nH2nXyP+cZ4cTkF78eyTG44k9eHanHeIHagH+vK29gb
4iPM+uCdHpn6e+Au0QXGmCdnStNDP8U2zjyc0RGYPlx5mfeH00Xdg5aNrDpan5wE2mQgKLV3RsBf
YynrnINRpvq+8HtSue3mTuasU/10zQ5nQLfrhclfzd0CaULEO9JUxicGrPqxtmP9XFTMavu0wOTu
dzdRROrnzoeOYgGZoKJa+UBHPy2j/arn31rLS3bE8wQHSaii0OmXm8qNCvS1A8dRLY8PpQTinmZm
Ut+Wyf6Abzm/5B0UIQeqdEiV9Qwv0fvBGUu8jJwjHzJOHt1hcZe8Oky+Nj1HNgUyM5ShfjQ7vfLu
l5K3K9TM2L+F/6qnKRRM3xkwi0LEDjU0wE9p5WjvHY5X/snHcpLdQKzAwl77ffSZ2sfY+32wxuHi
ls+kg5l/kE/dnURauz2qjZxDmWHkr/5cWPveKeDDVJHzzBiCuXQeFOdUmJ+GaayfSfOljmqi8amq
m+mCbJe0idYzbiOZT4tuqXuJdH8km5BhZToblHSO5X9sXPgAnVVoj6QpvQLvMm/cZKEJqBeJu6+C
4n7QWcP8tvdugYDzIca6/MZS1jFj1OaPYkBGvcO9VpxXkh/3S08VtANdoh0Kf5wf5tZb7ni3i9Aa
7eBubhL3kkX5V47G2bucY8hu1hrzXWX3POvsUDdzZbpH/I0UZTwnCQ2IJj+XjMAPi1mkL1lQjw94
HnTiw/TF3CGVKD9DnoIP2DTNA44wsnnwVN0UaaN9oXHKIr4Wkv1qevmNbwK7o2W9EjdjRcaPdrLJ
7vW84lCjYjoU9LEOXUBsbGjkLek+IvegwdSsjAdbVCMPY0LuTQ58oG/zJzMv2mfXtfIdmDqOitrC
iBVa2n2QUpvpJOre1PX4PbXzFhRa07ni1FWpxRQ2rz+vXmbDbUg5oEIFN3j+5gH2bB1/cfixJYCK
1Agz3XjCCSYukdxr9cbsbi278e/n0bQf6PVZ77qR+X64lp55MybRbVnFdrMTa+HtONUkjL4YwZ76
VJvmg0MB+JJk/v8wd15LjuPYun4iTpAE6G4lUlLaynJd5oZRlt57Pv35mNWxd4qpEE/NuTkRE9M9
U9ENgQAWFtb6Tf6mE1r0zUlbDiACyL9DChpk9j7P1WEsA5dCnf8eOQ/1sTBhXe5HcsL7HCbcoY7K
fnE2zc3b0lctoELOcAykcoNmrgbhScH0smyMDH0LbZZwkdX2V0etfHlN9oDh++KY4guKIkRsfm0S
Vf82U4tpdhYMPpd8nw9mN9ahJmX1+AC/Uul8KoNE2SeZdN5hKFp6GmRmmJdZetKGSttrVdIch6qO
bwJZV/sAW45pVzfadK+gQaORRxvGp4W583bsLTRbqT/zE6w7nrTGR6SWx28mFm0HKsCZ9GA1zryi
rPIL0jjTkw2Out8pSmaM8BxAibiUG7sdsIT0azqnQ/NlAqG2IzsCbaXl2MGgNlXIHw6+SL+4LPt9
xMLeNz1ijwJUhI2SwCTfd3LR80G+u7hPgd0TMXUQzHthB4MbIUkS3VEy8oN737R9F15dqX1XoYqg
DUKww1wmNI1PusENhhwbiglI1YSOkjvIH5ptdd+xsbv202hqsBOQu5G9Liow7JrdIuDhjhGd7JHU
cBweJi3UPsGUQ5SslJ9qbtoHtU6yX9RKSDnKQOnlE0iYCmaxq9tFUmBgJ/htt/3zG6YOqQw8/oE/
w0lK5ZEKDMgpE080rgaLNAkNrIj6p16WZf5QJTZQjHny+X8mgAy5Qt5ozIhFlKpV9xibFarzOHdW
NLt5BR4KW6tWPqQt3fmHcgBz+bXLBXCheRgm3/NNNAldK1Lb/JinNhSsHdx1/qmpSikihqCH0f2A
umK8m3QB8m+fq+A8sJgFy4kURSlCeSyfn88Ebn/8oYRO0rY73zcq/2OdmI2AqrOoN9pDYGe/Iqdp
53dAS1KKeijr8MRMTBq2x7lDnewOga45vgskiL0nobTg4zIRRhT0i0kP+YvUqoknFHS6imAIIsYK
buwp6uITunfWY4re7Pw0x4YffZ2LTCxqWTOPx24SDUSzAlK3fdvGij6++QNvSlCa1+8qUAf01UVK
h1tHJ6CgPFFWAWgKOD4iexpmpVQPhQUq8Kmndx3fINM7ZXdAiSh9qw5iJKeOSENvo/eD8ZOBzpUt
91qfI7NMV8KXR1sDUHEkNaVYgEC+qt1Mkc2Dga4QsMidNKbsVqW80LkgdYDVDvlYxL8hI+M55PRk
6DclCAbtANDQVOIdNeZ2+j0jrTtDEAmwWvwNkzUu4v3YNewnbJOXlllR8OGFUvPfvtOb/TtDTXXe
pa05g8I2fdlE92moVvFdpgnGzi1S288E41h/IheKazJkrXoLl1H7loTCNKpdxmut5g0v6tGLAp7G
nJyShoy/5DKqOXlVhEgkhd3a6PydcBTzd9UoWv9hSBzB0qW9rfIXuFDLZjEmaZgAHrWC5CmzfF4j
pY9YCMKko/Gh0eC3QmGdbHQUQAHdYvtqyUPtxwQpDXKYeNsFmHoeKh+C1oE0eYo9Oeq5sVMCRGWe
4jhmniHexhQWZ6Ra8luAVxpYF6udRlAagxGSx9El25tsjRNX4ODcz6S6irc0vuRDPoOtXQDLs/42
lI0CLziqaZD6iydxM9nOIUm6rD1Ui7/5nmKHc6eBGgRwnvZL5QyRBfRJbV3LPb8lIzhEwhwymmNx
7rtDgxflfqhKcisC34jPQC/5p6TVWzY5Hz232wZNYPvWQKQ0vCHjQazD+9MVlc/LWoux1t7raedk
+6oHin3j1waWtFOi9PO90qRmvyuyEt818FW27jkzWvaPcNiRKI/HTrljc2FX1dWyuEH6xKrfSXR9
y29OoymKO1kmnkvtHJe3PDX16Y7GWGcd4to281Oqd5n6LkzQwXEJhMbsoivdx4/VbBoOZQWtyR9G
mTsu3LvSP8wk++SwkGCdex5GKH3YajLCuKJ+HN8arR5R3JVO/al3AJLssBZi11KmaR306nDM/CFR
FkhdTfaIAHQGZpIZSwQVCM+Qnw5kzYSktGC5u6DOJlcgXfNpEVMxPhdlyWNKn4Pyp2Cpv1EjSsQJ
LEwxHUxotoWL8JUv3InA4HvLCSNE2zzqT2m+bI02Tqfvfw5nW2vsUVutHUB77Qz9CBJ8M8ynHLEx
FOlNncJg1hV4vOhowg6HlEQRnG5NJZGmEFIMiH818Z3WB3m3i4RoczdEhmK6NSe9Dt4I1S+quxg9
ShXxibhrqaWGRcy7Epk1u4e1N8zUH80CLZKYjWsdrNZJun1QKPFdPwEEvLFUrfxtNeoQ/oabq81U
nnXfjPlwksoOMoDCuqUpkmWfJRyCzo1Q3q+9pM4Wnk5QpLTm9rNgck+63rMEpSXT5IiiSHAc9FoP
3Cbt4dXusiCp0iOA+WK65cVOexjJTZHHv2NqO8kt1wD8VKO342KCk8M2PdD+pbKuGKWJ50DsTP9U
Uz7d61NCU5xGRE38dIRG9BoT5EyQSkCBE2SbZWa3xgxGDrhztCjWt2Wh+/9EFiTCo6MYtqJRKCfT
Jk5nPjBjSU3sjTNGYXGwARlxc7ZtJI5j2tPPCo2x65o9jAeFOZSZkmQ7ZCQhazeZrVjuoNrxadad
yDhpYdrGNzw3nI/IycGC4wSXkxvYast5jQvUc7K5QX+9j3h2I5qsGZCtu/BzXdn+4EqosHCJnu+I
P63SMQvT2CuiWHtvRGYRPPCRjOJtISefkgXN1PafEo8i8/FPxLQqPdE+9rVa4EKuqZGxn3hZiHmn
SNGHR6XpWDjHwvvtJEOJeBrlI7Rd9Xmc4xudpbwp+0XXc+pE2/w0ax0kZ8+NR/RZKPbHiTzsYyJr
W7pqnjZfSs1Se6+f7Dnv9gjgDDo6oWNnkimzyGBqp6CKlVOOohZmceifiKOidUX5NDxbdqZTOypH
NY9G541C5dPfRUXQ2V9TA5HMB0zUzR+UGarpvlFaKV0MtEkzyIiM/l1A5js/+Xov+g9W0FUc37Ho
b2SsmP19mgfq/K4WNn9oAi1CU9JhJ0U3qHuFAClhFasa4FYuyTsxz3AEuE+wFnb5ZFkEjF1NZ+Wx
AT5QHocYTu7JkHgk87DsdGmAuh+weRn2YR9U5g8/q4NkB1kyLO7t2siA3ROmtNlV1EWy1y1GCHKq
qzk0FIY79KCnst8ZdjFMVOcFGodmz03/tc6gwCNLAhUEcEqFK9lnHOfBoew0yubkw7UV5v37pk77
8i2PiQm+DvxU+95Ku0Hu4xis46n0s/gL4igIR+3QlKyXGvZIl+MEltTWHqk/ZZXHS68VtwFNU4rt
dUzb498cyVA7mDv2FJjyhK1wztUFKsNCZot/9/wYqEn/U4smIoBiavAa9jZJZfm1NvRWUgsY+vQh
iJVyfG+jnx+4aF6xz3I7Z9HU2DGKG0oX2E8rELZQ/zbGpHs/q+Q0JxQY1fbUz5byD42m5jQM6lTu
ZRvn8b2PUs9U7APkIEagO0rwy7LofX7jzarknwNwgt8tRY+rH+qE/VHOSyo0LfxcKpR4SugJDQYG
uxYKznenb4bwM7K4lf/NmHz2hk950/lNg2WsTviN+P0NujKRCzUpmalhh7Qi7gQi8VizBiTyCMya
jfp+op4FI3f5sCd44Ep7n2dUUB59sBjlYc5aPflk0Ocn0CdQsOD3hKHZpAdhS5DZbUDS9TMMI7NH
094vbHOfTxUtxTSGk8b9HgZ81+xJVECe6E9C/AVSjtUJOlciiee3cDC5Vgu4Es33LO+AUe5lMERg
duhCdXd1Cd3lVIOx05YmSzTfw33S9UfcWfANVKy0n6ZdMfA883ezUrTT58JIq4jqSG4MD1nV5vJd
r3E5npBMIDZXvNCThxgG63zb98hlBeBcW9sCvLtI9N5EjV84T7EPDvvRnltfp9VCxmJSFCm15dS3
QpnueDN0nadq1EQ+WYYSOR5l4Aw1/TQuVPgG3WAgbLOD5OtXbtdSeqmpnBb4dnsZmAqlfCOUvtWc
B6UQeMFBdyLR7byZYaN8A+y2QgEuz3dDJ/eXhtRNB0TLOX7GIKeuzb4ej32RmeJ9Kyen+ZTHEmXc
EQj3eHQ0Ou5Pc8oKfXZSlIwenwE8fwUt/X/DjZ4BUi+jVP8/hJaC33uBdHoFLX0//Pr56wyL+vwP
/IGW6vI/IFNBNbA1QSoaNmC3P8hSTf0Puu20QMGO4mAHKul/gKWm8x/s3VDyUuWiqQ1m6X+ApYbx
H0EyCFjPsEGKSWH/98BSVAj4AZapmVAnBbfls2fmC6wQEvZhTkVfgpYfkagrO+ttSonLxU5FP0kT
fdVdKLhhdnLulA3E4Tky6s/YYME0G8NufoRcIKcvxtazoMIhEVAGFVJtl+myfEBummoqz8PbF+tx
ASZ6eSggdZT4qaxqy5+/GErVZajpKHPu6SFVbkYSvkdLt3KVXhk2Duk5fO/PrBw40FjVauA2xAq+
p9Hqq0XDrLQolLdDZ0yurOT05yRyPP5vAMH/jgK+WENT3lYtZ4HavZgQsiQB+P/C2Jco6YAjmjCj
nRCC62hu39Bf79GxoSfi5V08ahszPIfx/Tu2hfm5qZNos29XY1e6iVJFZewrpW0QS5d1fpOpaXFA
OlGBQ4lxlj/Y3YYz4aUldFg9rgfGxYj7fFQH9ttQm4yKaCbFWgQW9viA5aeyTpqb67vlHAj6PEFd
BRMARR+4Iqya86HsllwCBwfgW8Cssp0JpeQYz0n1Fm/G0ZV61LuhnfqeY9fjg182wrs+/oUtxMZZ
AoK+IM711eICf401G39l4CIo/emF05o0cRBJ3BjnHGb7Z566gOKm6pB1pLEap1e7ke4qHpKCTOOm
bOHzAJRv7unN1/RDQ3sDhHlhCbGhRmfC1sg4bGP9XRE19rvYkrgKa+JkBkO/m+ilfDR4lW/s0YtD
wVIG9GlT47EXjOSL80GfWaXDmwH4GqofaV1ax8BO27ehQT/q+mJd2izIeUJ0slTdYMHOR/L72Glq
gweNoLSDuE2sIWSVBRpqCGrzgRbQiMWOUYb/qPDG72nbZu71H3DhOGJLrQmeC4YKwHS1ipaSazz2
Q2MflrrywfE7eIxWuHT8K0BqkyNSV7dydeM4nucif/aO0DHeRZAFcPuzWv2LD1yMU4ljAx+YTivO
KgHWQRmvgcNiGX6bIPxxRPfJQJoiqn9fn++lpaU/SwzQoFxo+irATjKuOh1tGVrlyadU64zjnCZI
SiUkrNdHujhHuImOo0qsTdb7lT4LMVTzSY1Np3Dbqupv+naaYG325kNGlfRpKTglVI6l3LpGLsyS
6APnAyWGpUe12lZRJONALQ25z8M4PSF9EbuN5iS4yBThxrHUln/X/8Ltn9cS/DdFKErfKmjw1bls
AEolGk29fVDbCPFUkBEtI7bpD+kUr6b0Hv0ynRdAZb4XWaF6Wmz9VNSw2Ai7KwbCv7+D74yhL9EB
yPT5UVJth5JgyO9AgoXt7IcfewsZf+BVAbXUSnVhVGV76cRf4yGrEPZWf11f8AsBkRyNHwJAXSX2
L4vyYlO3XY6QaijB5uUtjgmKkdwJXA4OphzzA72VcGODXVpkOogLtYjU5BXloswXWxCDRzLImeqA
RozABz0AQqEq9kaUuBCmJHkomYLxnPGtpjb3Sq0afiYh5GIjV1j4Ju6kNg3vzaGrb/zMME+V1Ze/
rHJI3yANsuUXfWGqEmFByXW6oNKt1X7GyjEP0fTl1Aal7/YkysgamPUt3KH476cKdYTE2DFVwb5d
BYiSCnGOv4LcU05S3wA8ilwLD5VdPIQNivKLX4GhBl4iW9CISVh51zfRhdv75fBrwH9Zz0pQTIrg
yl62LMWJQ9VMxcYkz7fqc6puspLkQsLif60NwOlOoLI1CQAbKbAkoWfmJ8sKhEtXkU4Y9cq767M6
X79/xxOsHHkt183CdHt5NAQ0OYAn3HB2l9RHPR2CUxJG2T614q2r5XyrPg8F3BKQnW0h0CHt1YWm
6oGvxlbXemrZqPhCJMFhnvVvSSn9Q9OrGpX7snDNDiBPSI69EQ3Pr9N/R+diQ/TA5JX1bAD+IgYo
naY2USpbzzc0aoboiuwS3WxuQT3UXpQCvqEFJTaeQpcGXV6I7FrIh3hvn39dOKEKxf+49gYKZMBc
htRTGxl7jjonvy07Tt5aMzW660t6fr09zxSvJpX7TdMhz8lVjuTHaWyDda09pcJIhcKxcYrKydyr
1UxHnWI4Te5A7w7BXIqNj3xh94IIx4dakjSpPADP59v5kEaRd6+9DDryvqXudt+WjrNXe0vz9GpW
N66WS1OFE7PkgkzYXhOdIPtThtQHEFBqVwJfCKxbyxiqPRI+5n1apFWMJZFSvyuTVt+I8RenapGw
8MYl8V2e/y8PztKHtfyQpZ2g2t9ZOYrEYduO/3T8CC+exq1Pq+n8C//3Nv+zrM/maBQQDAL+Kvyp
vW7mgD5qryyFc8jxDPFK/C9BYxhz+XGROIJGA46c/iRq0b/C3F6qZNzmwheTB0jASjdWe5Vg/PlJ
lEQoMYDmMih4nH+DRBnTaJ6b2rOy4SPnyz44waKCGRvtvkXvAyiebi6QEOHRjxqJ1IM42FDEN4Lm
hSBGfRBkt8ndsCSu579DF4o11/CvPPTIJ3BYg9iP+J34cWO9uX62zi+BPzOGu0hVB3ow+cRq1RVq
6iHEitaDmu88yEEvjr1ftp+vj3JpbxmoVomlRLS8QM7no3HJhchOtp5Ta1BJIic9pFSbP6qd2bnI
O8R/l5X+Oy16HCZhyobCt+y9F8Gx9cMKfEXVAtEEQtXBFL3FDGC4GUQcHv9+biZ50TMlG2Ot1Tau
RJBPcScpxILr9wCE5Kc5b6edDDoHoYu2Olwf79LegAWgqXgoLti7VUhq6gm1C2E2XlX3w6GzjBao
plPufd1PNkLCpWhEwmdSVYewTAXl/CvKESNdCvyt16KXjGr2nH8oGjuh2xfo6CSbWJFrqGzv2pFS
/fVZPhf01tHBJDHiyc9/IJqejz2XNhI25qKYBUPjpgGU7o2R3lHP79uDDv3pQzQ1/o8pCptTmM6O
emqDKDkobQHoJMSr/g3CjM0ekyzLpniuZwXiX6F/IzWMaExcq+yNW+pCNsD7yzAWYu5CzV1O2ost
5+uNX+kOBfkhT7QHxx7vRwEIzoEO/wZSU/dGjRTxLWqm/CDy0dkKXa+jKbZ01Los/J1JXdfbIjVi
gBE6zUn64xgJhh2o1B6CGV0k9KWQToEmEuwUzFe/lbViLlQgTMJsGdsocuX1RwTCxD8ba7i8x87X
kMuTJ/eSzS9aBaswJssS8gOQQc+3fZhgIR5tISgQWuF+dAAQrQDsGDL6zXpqvy1n6T+FShB9uf4r
Xm/i5QZf1Hao3pJCrB6NvSyh3xQNJQ/DqvYG2CoQRro46k0Hk7go7NOcNsFOm+p846Su3olLFHIY
0bRVh3ILpaslLL7YEoB76a50CkPTUD+VRjMfubZUcazKALyAMps3jTkEdyOqxiG9HUN+jDpt2AhQ
rwOGo7ElJahsA2Csugq+oeVrWCNBsBVKabkScCEHVovfWBN0i+vf+vJQRFKkYfmG603IYS7wF2Io
dJTb7zVoGc9v6gYUGKYaG+ft0rourWebHW9rlrU6bzj1AL4SfekZqo4hGGj4PN2L1rTAWNrzjzmb
rV1VjdZInubUW/Hp9WmnqoNIosbakoPYqwtmjLNmSpCTwLUx1EEqo18UqYG6B7qWs5995cQ7Vjkl
thLeoRG6QVBfNs76YEH7kFRcnu/U1cGCQFNZrZ6WXtzZ+WNQQmcAS2nqd/Oz+3ia/H1yiD4I9HsS
Q1Bi2vqp2k8ot9sSWcfYrIMTAOUeNMdoaLgbjPMd8K6x2LgAll25miL5DyDoJaDqpr1aXtwDrSHy
nczrKS+5Hff2wxRnFoW6xr9DYkrd9U6S/BcnFgUUbjvJuAt96vzE9kUZ2whRF57Vtv5xMVl+GEUT
HEYU3N8qWPXeVoC3NHcI4MVhqZw8mm04/PzrU8SFZ6NIRXkJdvzqRzS2nuPz0KLPLnsUhLQ+OwpE
iQ8ojNUfrw91YSNxTdMDor1G8VBbfeVZ1ZZtCqGpT7rgV4NP+O1iur4TLS6hgC7namNZL8XEJdXk
dbNUeYS5HKwXMbFJUWGe7BwKFSxcw0UaFv8Q208+oB/lT4D3Zf+1IpaWXkQV6NiAWUQLLfBBul+f
+vIVVxuMJrq12BJQujSc1RniT3olNaLKI3Yv9Banpgs2Sg3+KBwm9/pgF78zGhbcMRTRuIrOZz2D
o6mKrq+8xQvzoUM87Wk2B+PEb/ie6KOzcecty7aemyXpmKBBS8cSTZ+zj4x3gR/1GCZ6Ra5NJ6AK
PkQWab29PqkLEZiaDmMs73Lq26tJxUWvYDm56OM5tQAnJZJbP4kaaAkkZHsx8Gc78I5peZxxfvsv
di4JMMGB1pPAVvx8irkwa2BlFhk3JoL3WRnBlwt7f4QOOGpHM8QlaWPrXohIJBBLG5NCO5t3Pd22
t4pa+FSWrKzblRjT7+3QGr6kpf9TRaQn2AW9ov/9LuVUOjR+KTYbqlzdM2mvzkjhU/srrWi8yRLH
hs405+9K9BU+X1/OC3uUjanp3CpsUb7t+RcVZaOVCuqa9IbyZF9WCfwOP1Pu4O1nu8As8o1k4cIV
Cq4a/RxNkijZ64YUa2XFcE8bD4xwuY/R53jiOTpZiEtD4GnNYrivtbrgjmn90ZunydooZl3+AWCG
6E8v+2g1YaO3Qu4wfkA3+/lXJDi7e3CZINEQwLovHRntjIXB2OVW8Tmu9U9//7ltgAyGQweVHGU1
OpJq2PV1DSJ7+MoiaW9X4a4p6Un3PcozxPrseH3A1wWXpakpOKdUePibtWCPhRAQ8sqp49pzYp2i
pIz3kE40V1XGD3mci5seNVfMLxRELZQs/mfqlGgfj4vXsWL3f1t44MfQ0LUo0UqAJevqs5qg6Ovg
WelG1dA+1GMMI9L25eH6nF8FQkbhoUgYhILFm3kV5H0H0cNkMG1XWOl8iNsYwaC+3mpMLUt1Fm51
nYQXDxjawXTh11dJwRxBOuu6i2s1rEAVvU0sB45aDdetCEVwuj6pVzcX2vU2dRTuEVA3cl1NKQOU
NZHr0104x/kXGG3jR8DdFqD2aKuzeGEokj1QXEuijUTPKvw4Y9ZSd5v0xe16nrAXj/BxFHGQt7j2
SZD/12f2+kOyTAgFkYyYwECt1VvNqG2bFyFcvXoyvyuZ33vwjkqUT1GTL7NB2fiQrwIAI9E+W97s
FFKIQucRT0umQMzWqNN2WVhci5RmHOftG2wS+we1aBowng7GlqAc51Nf14rcOpLLCOc7h7myjGjV
GQZJ7ir/Qmq7NCLZQWwlyDYo0MF53Fv+KD8h9dCBAJTwhWU8S1phWQVfMariiZwYFiS6mEk91huX
3HKJvfpBvKg0tAIXAarVgg9lNScaenhQRRX51S71eIfwe/WkB+m7SWnm98BI2l/hqBkbtaYLS08m
qlEGNg3+soYjZY0JRLmiEYXP2HQ7pMJ00dJv77DfUQ7x3Jgb8ed1rZewjyiPSiMVdBl9hfPFd7pZ
QFw0Z5diGmWTWgMus8/mGp4kNvNNvGuMktclHgp67040eqiWgMbJXUVgTdqrOjW+67v/wmHjFwEF
EbSuwE4uCciL1HjSUFvNidKuPk3xDZZY5b5UJ4CeHLeNoV6n4QuehqueZaYGzx14PpauIwgeqDag
b9pzHrIhvTcUSX839YjUQjdeZL773JvnYXKjvo33/tQ0f7/kZKjwlDCeo9i9XoEeKVarR8HH7Syt
ukFSFQAIPGWvrHhXD136d7p5lGMocqsqPXuBSOaSip/POcKUOTITAyUdifS4ZSBTqSloBjR2rvzS
GoFskFSc6i1AEbDpM+mt3PjsFzY5qIUl5aEuTZFuVVCN/Yia6swmpzCW3Opqq+MX3aBxM+rzr6Fw
imjjE1+IcCYvDkoUlGM0c32qAvBvDgwx7ngjs+N3Cdq2twL+hbFXTKOq93SD7Aoab5ZE2Mlr2hNU
/e7r9W194TfwBOEWQbQRpUBwoGfbOowNoAJ2qCInMyNElc7tvJtqfAdKNCTQLzGs+n0KX+ZY6Ujg
oOXyX9yXJBqSj46w3uuPIOHUAU+EIDsMSJ/EnYZKNNJBHmrzw8Y770KOJQH0qwtwjPiClub5ZMeg
TxOnhN0xdnkduAkqRB4e2/LeDmt/F8SJ9aVBIMq1Q8U+YUGdIv6maMYjDiW1Oxht+HD947+O51xr
gtKjTiGBv13dqNBDNCiRyE0YMiix3jPHE5ltvev6GavEvEFSPaz7I1XqrU/xOvWiOEXdlwuOdhra
s+dfAj+M0RhhFKI4LaMTHiH9rcKx3ADMvj5RpEEL+HjZXYZqrOIYtn8Nsl3ScDla+ns7qPRjDNsf
Oe9KutAE02DjCL8O0gxH6oqnFg0YlAvPp6WEDZhnGJv4KySZm/vj7Ak4DCiWz+Xh+tpdHIqWmQMe
xdTJ9s6HGtLOVuw0R/InzbS93UEAg31sYeJnbYXGi5+RDISg5AigE6tZzRiHKBqaNou98z1SSQGc
yVR4yG/3+xLtqo0879KuJL8DD0zbbKkenM9MXfS+IMCY3HRV+QFUcHrg6Jb7Vm/id+UMbQZurH8s
kDndCIgXJ2pR7uJoYke9BiHOEgKGwIwaJRIUR/oSCYRxCNUH1I7TE52Trb7MxfHozKhCChDB6666
ZqPoF1AKcx2anNhQDdkHTOJ436V+fmNGZf3z+p55HWyprS2HHWgPis5yFWzjLIiQsWC8weQD6oGI
diix1/fQ9OQhgB8IA6s093btJDctDYeNLXtpurRAqXQR76mVrI5jO8LUT1I+r477O8InhjiCawqo
yzvydh6DrUb5cgTO01VJsw0ur2ksqK11E6CchkQGSDxj/B7XDynd7PdKYwryx9Z34QNYh8AMtnLk
i4PypDOpDNKbX9e9xAxUFfqZCTGtkbdOIIp9GJNAlXghn5Dbq45D2eobX/bSwsK8XdAZvP50e/1W
GWPhVENuuI3tFxgyalF9wOAhQ6Yz7M3fiRpk/V7VogSUTJRjeADb7cP1vXVpcUEBUi3lFuUuX37i
i/y0DadhbkPdcFW/NW6LUfTejEgj7nlz63Zdu/U6ujQe9SheZlwj1MNXUQIlujTFe5sisS6mH0gg
aAcgn8UXDXi92CFmkny/PsELAZfyFxWDpVZgPqukv5xgkqplkXVCLCRxwcU44T9G2usFVvfj+kgX
pkbJQFByp/zDRbKKt3GbZNgGz5ZbgrWOm/xbMRuRF0U48cSVudXHvzAawGtg12QloLeetclfLFyR
pDjuRipCU9hHQYKjLGF1QnOrZKyR5gr7jaTj9XhEIHgygPWX2oGzSnNrrO8yU4kCb5xQrLS4oFGr
wnUii+MBF9a+30gCnmkx52HABLZDk5f8nueMuhqwROAA+jQPhjqf9B+jjOwf9txkb7OhVx9V5Ki+
Zqh8PqFjGNxEZVclR99ywoOaRcM93Qjsp/0cfrLt259IYHnzXl/tZTXXP48XjoQ8RTLOSpwfHCRm
aY7noe9idWOeOJnlXp/S4eb6KJe+OidFEvu5yMn5z0dpsOiCkDH5bhQPxbFsiggrE+tDZjnNTau0
Gzv4dRBcNKKX2h0YWR5Wy695sacE7T8yx8Z3kxGdWB18+d7xCzRlAlyKQ7RVPRhbW2DS1weUshB5
A6vMBcfpOR9UCnj8oTkHnlRT1HzmDOEs1B4OpBlbHZsL85NkzaQoQOKWYtv5UEXvoPRRIuMUp+F4
2waWtZPo3HpzWmJPM6jV3VzgoXF9CS/Mz+B9SPiBIbGggs8HxXJ+pPFmojMwGaBc1AyVgcHq3mdt
2/5tC3m5Mml+6c+8PdSSz4ey0VrF7VQPqbB1bborfRPxPhPGgIfXh64fTCf6fX1yl04prhRcHTbP
Qf5mdQx4/pnDIhXqWQit/CrNvn6D1EOX7qHSQmLPRMltLadwP9p6/UPt8sJr8qDI3QHJ/13bct84
g+w+TsEQPlTAbTay0ue0c3VODaoiQGo5qio1z/NvgiCBQEpGCb2xn1LUmzUR4bpSKm/iyFDjfTOk
Jcbgmf40D3r56NdD9NDIPDpWVaM/VKhXvnFiJwBnAUJ1VGuUxuK87t7o+PR9wfBC6DtSB3qalTJu
bJyVvcRS2yD4kY6QGnB/6dbqOJYSkE/mt6HXqfn7olTTG/SlwoUwFe6R5lN2Yda0x6Qr9d1gJe0R
fWoFmkJnP6Y55opgR8qNr/kqHBHwYBXSGKSjzn+vMtEFMpYPIWp38WCFN0GeNP0Oc+LqKXEa8c5Q
/exwfX9dGpAzwy1AF2up8Jyvnt/mOO6NitxTj0dvMWzEbYlFkou3arGoMiTH6+O9Oqyw3hgGtC5V
NJOgez6eVc2dRPTIQMV6GA4VxBVgCuAS5sEe3etDXZga6TSjQEwQAOJW35LMF6lCI5f7fkB0YNdQ
LvrtzEX63smUwc0Lp9kY8MLcUBTnAcFbF1DoOvVSeIchIFNJNO4624OmlbqCrvVeyq57d31urxJb
RuDUUQXEnMYCVH7+GUUb11SiIFyo0OXdYeYZrU05unaZNe8GG583XLpwO9OV3rWDbAtc/roOzPjW
gjQhn8c2Zk0QCxW/AjUUQ/iA0uMaehfcOXNbo9TYNu9KRREjzq+oRR4ibdA+OM0wPSRWWZ2CxB/2
1z/FskPP4s/yUwD0QKikokFf+/xTlCAgNBxH4Tfpi7QQ2iBu3uTN3x9MsgS2ki0WetqasaVWYY9d
SYFWVhf0h87BHF0Bt7izy97BIFNsvQkvzopHmr5wRZeH8Pms8FbWrXHs5F7QTrgZ8iC/7ypEV69/
u1f39fLteC0sADei4DrnxJYAiMjQSIR+hf/TzoBADXmbU5ihZYIMX6vLpwm40Qa/+dLJXDg8GjUF
OOpy9SaKSfs0OVliH2mt+Rkl7mzEigXlsllWWuy1KF7/fZgD9MtZoapHKXuNsav1qjc1C9pO1c+0
FxOIEFM4wGoUMyD12G83Puzr5RPchbzCKCHD/Fg3NzPUJ2c9ZzyMz3C4iO32hmajsTGr18vHKHQY
waqgG2WtuTTS8YPFGg8u1Bwkb/Tajj1RO9OjSXsz3+eo4f1G5sLYwBC+Xj2yLfw+JSeB8GOuLnye
P5zpjqMgIROekPZBrFYdbC+yffXOsNNxY5bLAT4/4IwnKc1YusVlbayuDNrumVM2DrhpZMs9aY35
TefoludoI1mRT7EUr+kG8TC5RWu7EOYYGlqJvawkWL1VbJnQuhyAUou9oSe+G7SDtR9bQ/fqxsrc
CVjyLtD6+pB14+AamT4eFFMR71QD9O71g/r6akELVqOMQeuJs7qOt20P2NWMCXII1CWej1nGXtVa
69Y0pq10+tLysq2ox5PRId+wijxNFAyoiyEaEXQtBu+lGPe1Nikn3bBwE2naLaTtxfEMvu1CN15e
pOeRrkmFNoAXZTuxsbBuyfiAnZned6wq/Nhm2nj3XvqUIEc4mBiLIQOwWtPOHEzeCUg4JDZKUZoa
oxkc2mTwmr7Vmb8UBRbWNjVveKCAHc6nFjVKgtEqQ9VoRXkOyZwrcnsLYnXpAwJcoHJIGktZeHU+
ggHvZr+qjf0Aw3fnh6m5CxHq2qM++B19Pm0jtF0KOiCQAFjRGeIjLj/nxRt2bnGtVgbWq0Fs9pii
17RX1Lq5Law88HotcLwxRSDt+v6/NCj31KKIDFuEdtT5oFik0Pm1WrmP5NRyy+uye9ChuH0naBgP
uE6ipDgm6vj5+rDLAq1DD2RhEgtuSRjby896MVckXCYnAfq1n6IpdNP/Q9p57cptNF37iggwh1MO
Z2YH5W1Zsk4ISbaZc2ry6v+ndfC9IocYYvsHbJ8YUk03u6srrFpLRROkGBBG1xTP+4P0tiZtgTdQ
sevp433Lex+V94qwhjfSYdFry4boysqeNBMV7Lq5dCbE90lSJVc4rXt/6KDXvW/v12D9dql0eaFu
0FyeLneTupc5Mky2GnENO2+KfT0qbaYkoUX7e3JJc2EJzhFVahTo0APbiCzVR9SgfKdC8vtVC8tU
+A3pzIQmS9ilFHlrh/Qp6TtYxQbEWnwvzqfp5ALI+9IltvZvTo25P5WNXnQPYPyzjsnEElGZWWsW
+syKnX1yE82MfGr+wDasdBkQtF3G+gDScBtJS6AR1VKSEQ7XFlHWVzE964Wp8EYwGRRnNlrgcCVD
GRozINoMJSpFdnPSqc75eV8eYYV+ubfNvgPlo0IDQw93ant7PaPzaiuExhq58uSv2TARvijsVv05
5VqHGEPaDi9IMUCbhQ5U2aLVZeh/NNpsd/7SJ+bXCgo4WuNx21jXrB/CD1aCIoevU84GkdzmzXLK
avTJo8JqRujDNJfRo7iYjmKRHbdKPxiw0y9aA5KC9YFN56Ww4paYzlFMAe3cnL9MQol8EvD5fP+s
7pmyaBMDR6DRB+BmbcpAAKLWuJacHjCXfD/6MxpiVEOV9wdF2R2/I0eD/s/U5jEsIbfXzIRVWdag
PY96nX9FtUa3ffK/GHlfRFgeBHz/l/sr3DVrOcyPkSvrhHbrFUJODpFKwgpzum4wJddWOzM3OVQJ
3M1D/dXzEuUcQoh4YHdnZ2mZUt2i2kSksW0/x25Xipjfc1Jbo3jIAEMD2XWbN+gD/Ly/wl1L8GWR
xuC58TjrFWZUo7xlzkwOuChAAwvn4plNq/uWmXlf7tvaeYZ5Ff9naxNhiLJClXwgTI67XH0ZYcH5
huSRfeBBd1cEMxQ1FAJGaztwbaqVO+V6DaeHFqFSIhrv01Dp5ROMrUczUnumND6STjIqpy42pzIV
IuE2U9kYtKh/HxXtdDYThOvqvPz7/tbtHERCCpoftO3IELeA07FwxKTHIXnM3AJ2gsTioriTlBof
o2uWNtqnWRTWX/eN7n0vMG3yXNDIIv1dn43EHTynghAUWEvBUUxGN2Dw+D+E1BSFSJ7khBffbONF
qJYO9tywtK5t9b+itvwH0lvnk91k/+GosxTiE1inKGhtvpbhjABTR2Gc0MBL3lZWw0uiR1EdLEuo
PN7fur2TQSTNBB2umNRlY6uWVBG5x+RzrE89bLbA7Xo0+67VPB+N8O59JeJo+FwMhr7p0ay/Ujxr
k9VMuEatS8VlqaL46vThEcJx7wDKiV3mrNklzvzaSo0K0IRCBc9K3/6YpWYCRYrlYk5wxQCRQbnB
HuuH+5u4uzJZDyVul2nnZmXIG85m7Q6UJyiPvkHzkGwrhFlTDe7b2V/b/+zIj/lbdClfHYbWsWNM
zGhpmgVxqNkMwH68BVIML3+Ce947qBzunRBG/4CtgBmGo2FjlLGWyM5LhK6MjlFT6O+75Es2xtXX
qMjQery/wr2dJDWhzmN5FtH7JleAoLtLB5WjH8MxHeRW2Z7gyNUPMrp9K5wSOdrC6L/c59/2cXbh
l9btjuJOMfZPXpOC09czcbq/lr2vJQfLVEpmlKxueltaWhZJrxsn0EvJGzhn8lOfJ21QznHCiLD7
PHnhv/dN3i6MKotOXQfgow2R0LZOpvV6rU0cfnRq9MCzavuTNhruH/et3CY5spajAcGX7WCmXdfb
1xWjHscM2DJC4uTXuIaGF57o9mMJWT183Rkk8m2HjlSVDuf/YBl+TErJeCsmxtaW4YqoJ/DkfDi3
hHpWMZIvoJmH56pv2sdmrNz3XArxFs7i8eBg3t4CKkmy8igRtIxiyZ3/7chQ3ezymNvHABaqUA3c
3D7kcdpDkSfDgTeRZ3wd4EtTgDiZD/pVNFubQrzJhrBHmqrs9mQgR3cKeUIDkfY/ZyU8QontmcNf
eszooTHNdVib662UXujC/c7GgVkrwHiBHWdoejHo/xkFAOWglrt3RqUrkQORRCJbTDRKXEzkROQv
ToS2jWcUXlAqoX7wrt1ePosWKD1sPIkcJdt8r7SFB4/ZQ/AlXpe8I/+drsqUpid1mXpk1xo3YHCu
DO4fz52lyQiBLJ9JR/ARm+MJeBLd4k5O6SnR9JzreXz2RtzMfSs7R5G006VFTyOS1t8m2jEbaOOR
72JpKKkxJlfGqLjY3Xu4vrJXZzNEOrJ+wp+llLptvk1UoUa74KbrqRoCyRep78YucghLXZ00EzJ1
YUVHM8k7B9KmOS8bVRyRm45f2SyJWZe8crE5/IVkpvtEP6v8oiiT4rthkR2cFPlR1tdNDsqCr6A9
RVNzi911rIIu7YJUlO7O0wczRQmJaWPnJMn2T3lTU6EolAKVurj45Mbosr32azIWQeCg0qCBhMba
xCtwdOcq2quA8tEU+ubaodoEJaNx56Wao+HVXgxjsnTBB7WZu94kNsW0CHVYSkaBG2i7mmQ237TL
bF9JU7Xr/XXdzj7AQGO6v2bnqZ3Cz7D2K6Xi6Hk1zEWAsu/I2M8ozki05JJQe36OepG9sQQUSFBV
MxGsiDfm6LYf7v+G2/uIXVpV8pmCO2aLNAA7o9gG2h8BNLziUUVe9Byh7375D1bkY0vISexnbgIk
0nHOaO4WwaQP/UNCnAuUghLgfSu3t0JGKgzRyBofq9LX22n0rVCyklqa0VHrNpJlfNT7MXpK7Gku
UCLru4MPuLd5+DCDVr/F5OQW8x2ZHRzJ4AeCpTHaT72W2W9H1Lde/dixIkAgAFZ0SW252bwidaC2
XeISlBzyjWgyOE/5UgmozkTh9xCYH9i7fRfW9javHdp9sIVY2HNm5W0OCuoLnKzzQ2JVKQOb7rfe
i72DS3fz5RgopvElYXMU7QDrrb8ciiRDXUQQvQq9NRHiHKSEjNM+mBJvriXVEVj/5n3AHoMAlKFc
JnHI+df2kF9Yuh4JlcBQ4uQStzVdHwM8A7+yP3Bev3o7K+cpbRmyh8AhYXJ6EwoK3GMFh28RdC0a
LSdzEtFXzpJ47yzDCHNdUpR03GYEzIsBOXe0Gb+rCAkWSA6o6Zt+ifXPi25AKTqnsOFmeUEhSYyA
is2y+A7dB7+/KKovpPXdg2a380cK2SOMbUaDqmLVHjQqd3cOn0X3hReWTul65xBG1GfBdQqSQthv
JhXJX0Qd+ovbdcrBobg5h3LjMAMWQxKMbkEIg3AMMZF8B7k9f7Mmt/w+hcV8LdM+BivfdAiRmXly
RHy3Z1VCwhiC5N+b8b/Si4kpDVEElaLNKCaJmqkHKbsKVc6l6BUVcL6une97rr1dpVzC+DFDwkD8
Np5rydIhbGwlJ52Dh6xN9TlA4AJVt748gm/vmqLbA7gMKkESvPUHnJZudiLQAUEPBMy3kNE5ZckU
IuSsza/1x3xACPXgdgcfIEtPa1Mxanzm5CLb1E+Fe3VoqQWj1Y9nJYvji+EV4Z/3d/H2PZUGASsi
GyZJPrfQC0VQbNPBrQSaiNLW18zKuwBvzp+GVqneTNHSPSsi7aDjzaq/EUjXz46aVgcv6s4Bwgq4
DybWaD9smVs8pKSrqnSzACYGJ2gTowoWYda+NSXzOy/0GujRzfLA6M5XxXUSE1JX5+HbQlu6omdM
0TWzAArD5BzCQfTHojkdDRhQEvd3edcUFSr4hpnqIC5bf1X0ZbMZ7dcsiFo1unZdHl1GVx/edVab
v97ZANeRpKJyyOmmQ58UCJ4aqIEG0dh4KKws7kWBSelUle1RveMmxCX6kVx2gHnhdSaFW68qKlKJ
UQozGGDIttQosxA27NoTqj3eT9tqBG1YmFNbCVeATeooLdrbVODYkqOLVILKxNp8Q0RkqyGq6Oh2
5v44KBC31qp+0upwOKjs7Ly14EpBPcgWAU5g48ERTY2bwhryYDFGlbmxtn7JQyiqqrAtH7TCyK/3
z8vefaB0SvRng2uh9rJemjFQJbEzkQdZpNdPhWNBBiMF+yD8oY2mFYWfxmlz4HrkIjaPLlzg/zO6
eXSTuVhGZMDzQCAOVJAG5vML49z2tSoz5zEzjPjiZY6G5oOpZ3/dX/CubepZAC9AT4OTXC/Y1cTc
j/pCuiJ643kp1R4pXNs6qZ0Rn9py+J55pfY0CPsItbd3iKgdSzZcCFsBm6wNe3NZukqCyDn6bdED
kn/zZ0ZuoxPu6ggHumuKaO3XMyn5mtamKG3lZY1uGIME2scFJc6XanQYVR7U8AAevmfJQPkN7r5f
jP2bRbFpwmRGLwsA1iWnpVuU8yRAZabCaS+v/3CMijLwTrAHHHFzM0oKg6mt4m6gCC0f5yJFa9XL
i09N0ypXo2ZWmUdSoQ3Qis/3Le+9XBQj6bhg3mFebhMA28kEP+GEwni0KFqge6lxaVq1Q97Ujk9D
K1CwdBL3y9jEVevrsqE+Ul87CFX3biotc+aqcAu82pv1z2GSybpJFvRm6j0OegxJn1nGpyYvv2su
VNk0c4743G5SKPyuhJlIRkDy0G1fqk70YozqGZsJQ5/C7IaPsP64BwW1vSvJKArERbKOYW8H/Psi
mkXceRnudRDvS5Pv6c4ivPBafnNCq15OTe/U72YbIouDTd17WJjNY5KLlg5v2Ob8TuUIiVFb5IE5
6q1UQkums+iy6MGysvZL2tfud9eLkKZu3WI+dYurKge/YM/hy9l70BgQexCVrO9qP2QIqEVOFtg8
cifSZyAi8ZAidkj1Ji3No1H/vRsrX1Cid7DUlPbX9pLcpoOqYM9Krfzkzt4SaI2dXmKvzQ9u7N7S
GPoh6ac6xLXdmEpb4XRJZRD2eInueyiwMcAfdg+5Xc7nqVvMg3N0uzT8q2TvpG9GdXHby7fNVlvC
KMqCUUyforYbnnqVQDMHzPPqgA4MBiUZ6YtojmzjkVxSfHlmlwVFWg/XSeWyg5IfL0U7mgfn45Yq
QOI9+Id+tHwxt37P60qTYnBBxKok4i+9y8bGN4cE2qkWddOXmY7e35PIxanzhuSS2NbwcaxKFD/p
Y1zQz60OvOGtH+LHSIJUXCIzl1s0Ya4qjtkvGX5YSfI/KsTsMjQGO/PBnihX+WFRd5+joS6jg6Bh
1y4VFpiGXcAG20bvoNP178c0C4zR/ikUJTmDPXDeDBalcLLtOSgGy3i57/n3ThTjG+gRSPa/G6S9
R/PLLJoqC8xJy5kQnLKLk07q29lASuM/mOJVgykPL0CetL6Xy4SuuZXxmVugjRfLTRZuTGOjYdIe
SU/d3ksdsAYHGI0diezfuJyui3trMDE1mXrljxkT7j0xbtBEkfoA6uyolbG3i/LVAmIDJhTc5npp
bWIPepk33JbSeh+7bXXiLS8vbh8vj/c3cW9lJAqcDonUvHmv5jIxXGViZbmdSFYiZhaWpoh8kSTd
S59P5QGUTv7ydSArQSJEzUxjkFVuP5qpz5HiVE4a2FrTXEZH6d43bqsfICP39g/ci2T7lxPs2+68
plfU+Is6DeA0RTJa0eyzldHqGvA55/sbuLeg303Jn/Jbl7BMzL6Me0y5Vaa9z/owvULgPf6Hq0we
RRMSLD9z6psYXPAUahG6N9CFZeLZK3v3bdjCKWqNIvzhlAw2131V+/eXtnM2pMKI5FzBb3Gd10uL
urJQee6TgC7a32FI6aZYDAcJDAbO5lA96vTu7OQvjm2QpST9kMqszYXwUbkVeA2AoU136WJbfGA8
6nWSZ8zzgSb7VQgj2qdZsT2ALWq7ZtxgZSjqsfWVNKxOTVun30SsiHegTI86EjtnkaEE6gpEoty0
bS0M/j0Xi4Y8i6I9Mf1lnew4hkw5PSQb2TPFg0dhgXomr9/GTdWizaKs54PlKP8GaD50l7nksQE7
ctTD2ntkZR2TcSpiFaLdTcZkxBkz3jjdIJ9C1Ue5RPuphYpZ+mEiOVVyKRSDOEEQC0+9RlOhn+A9
ya/lUJanqbCH7/fP6t7SJS5B5ZiSWm1bTyYT5pOltAmk7EryXlvy8C1OD2YiNToCQO48qw4tUrqV
tColC+L6nHboXtnFUicBUim5bzhNe8nqAch1nLQjxERoV1eZtzy8doG8PoADwBrBNwCX2dpqrNPG
Q7yZgasWiVpdDK2fCRyClSbpQYp6e+8NGukAxJh4pxO81XgAz+/UapYkQSGm3E+6BiFoA/rSomKW
39PqI46c24sPfk9WVin2schtnsZoMDixHkL9BZK4L9R6izMjg8r11Rsoda+kzA3nFZ+23sAhE3bO
NHsciH4ygqJJGxiyOhR20H45cJx7C2J4lcQMpqpbtvaphGau1BTU5RdTAfbGaPJEmT+4vyB5m9dP
KRaoCqP/wSnkNK8XBOMobcExFkEJEdVHtfXSi23BNtWSG14z/pjvREr5sWtm9/UHhEec6iLRkGw5
bdIURs0d4aEaG/ACo+TSe8OlM7r5nxJh+4e+zOaDs79zIImG5JCD7KAwe7BeKZpLYWf12AvbYgZD
VeWnQh2iR09v5iv6zYwR3N/a2ytO8kCkR/9Vk9wwmxpfXvewChVEyF3ahNeaeV0oThf9FCat9USz
ynwykiE9CFr2jDKgig8js4dabBNJjJlBZC6ECBiVL896Njhnp0PiSrMH5Y2tR9XHBFmzg8Di1m9K
dPD/jMqt/y18UfUWjAQACDqhdniqmsV9pgk1ndo+jz69flMpCFPHYyAI0ZONB+uzvJ3GmvOKLu78
Q9MmZDPcRCkviT4rQVdwlMrKefXoGHkgU4hceWrRkLtuPqUJlVAl4lwEmcWwCl23ORCQkTOKlHrU
9yz39W4Ge4RoqAjIRH7zFeth8dDMKkWQOnNzItTpzybck6fJSZ3L/Q3dcQCkdr/o/+h78Ratv10Y
Kt1YDbUIOno3zwsEC+c2NJg1StNU0x5gwFGuoaaWbytjCg9s77g42nuyG0YZhqLI5txArZ4OjbdM
vHfTS9d783vRmOkf9xe4cziRUGbsGFYmYo1tOYSoSSuRb52CITYkseKQXHne6yBL5uYgL9m5fGDG
6FlKxwbvwCac8ZIsmysP7+mWdOfbbFyoSKrlU2HR78vrtPtTKcb8wOjO+mA5oIQn/ajGg7v+gLOq
LJRmkimwPeH5cZmrAUzr3UPqTJ1/fyvl91g/FoxxMyPOdDrlF6gV1qZsqws1b2LSnxOZfFMAwp1M
BqU+UcUrgpTC/0FladcesE2QOICPqH6s7c0gLuqpJR4yZ8t9KnKRvI3zqE79SkTFj8YbigODtweS
BdKblexsJM3bjlPnxs0ktGUMtBZxlKgZ++ekE/3BS7RjBb45CTCSREBwYqyXFcdLZuiNMgQcWOaa
gUE8oU9UHjjlnc2jaMMcI1AcTuW2YLSMRjdovKrBGBuTQUQ9jddwirIvSjskz4vWhgdVgJ1lyTkp
SRJBfYp3dr2sypqqhKbuEHiVqV5rZ1TO8fGA/e0dI2ylEQEpubSzhSovrp41nr0MQW91yYeo7cMn
pZ0TPPOkUU4enA9wmbQHX2xvLyGfIEyBwkmmluulJYkyEK9YA5imwv0B429+ihiOeYhnCLfTURxx
3dzeaTIw6o6SmpPZgC1Us/Mahr7qYkQHqkAhJ06ap9bkwFC9PYLx7nw1+isgqai3MZG5Rf3MQ+ot
XV9y5MuxeWpSQ7tmMSnJfc+xsyBuMXAwyerMmjZHfrFSpXU1FiTCPP+gp21/Ts0KccH4iFL11hJ4
EbDWTNMDkzG3PoNmVez0aUUs4qrte7NTrT+8olh0P5kaLz5Y1u1QpZzo+fWVoEjGBW9eT0i2xgTR
PBEMSVyNsICXEqO/JK7jw2lBerXQZXkYomIerxYxDXQ/c2LBG1WmankqinnIfLsbkHDoF8XqTpnX
V5/1dnRfFNuJ3syxOf4kcPVA6jUQoD3M1JgNP590Ywnuf6Hbe8UUIBUGeDIkYcYWJjIy2pAZUdIH
SUTBxo9FUX3O6BtFfgFViQ+/OnNY3nRwsW6JD4jJKQ8xVgAvK2d+83p5uNyuiOs+GJnx+iLCRYHw
eLQW7VwPw9xfk2GyL6bU1720E6Pn9hwa/ypOW9v+ksWmd+DDbi86jNskjxLDAb36VqtbxFHeTbQY
oB3vkueOVPk8RznKVWPWP2eJEx08OHv2aEoDG6E3zqGVt/O3yNlE5j3T0p7oq7D0UwEl7tlrGMGN
AU/6A8pZB4/C7W2nzo0WOWkJHubmRe1G+ip5RWCZOEkD2KHlCpbZUbi8Z0X6Slq2NN3x1etVIQAK
Ths0ZjCWqXetkMC90JNqD07s7U2XlESSy5AXm4BkEx2MS6tVEfKyQaS7yZnCW/vRDJvMV7mEr4aH
SFMEqfB40QneggjSGTR77jXE/wiLoThdTN8KBzFWYnLxYIdV9Of9y7i3NEgqoF6C5lKSoq83sIZt
jWEmAuPaFO6phY889fWygrHMsPOfr7clIxGOH9V7ajZrW51SDxwYiKrmzoyfef7CM9Wn7O2ozOWR
vtSOk+FAEKxK1SYihc26WiFKPEFE9qYO6oMiPMcP9bjya1BIj81siZNOnn6+v0C5gHXUCpUJwTEs
1DwMIMvXCwy1Rni9Kn20aAbQikn8UmTTIHUE3JcZjrDHOhydSzeP2tf7luXfvLUMYTPAIpB+dH03
J1R4kbcsOZ9xaAa1hl8N4hEegMn9cd/O3nEhPIanSw6lQY+3XqGbO86QTNiBZzMNChqJfl679Vtz
qsXBZu45LFiGsMPjSnK6MUUHYZ6UOYTWjMvnp/DIXeoUFoPUbZ/tbBr/ur+ynW9HLAlLjAz3DACE
65UtIksQi5XZaWlpCIUC0RwSr278cVm0h7lHjziOB88fjeWIZG3nrMrIi7yDa8+KNzEf8AxNL9qM
QCJaMqYkjRy2iASwgKH3yld6hKUvnFpc7y9451OurG7218ijeVkmKg0G1D8IFObzsxZF4lR7wxGd
y/4CZf1ZMoVybNZ7y6KVRp1xakKNkosw7RksS0VRY+ANRjN9enYz7UjaQv6lmyshuwpwFEu+bWsL
lHTCSkDIocH7l6nwQkdt9C6cltcDsnlSaUXKkIoUYctEmotJhTc24Znzoq99njqf8sUJL60x6Ef9
rV9J73ZFFPiodhNAIYUot/m3JxzqgnDpKyAyducW7604Hx7HKDTBDifVO00I5e9+bvtA75zuCRro
6pMxZf1ywjlkn5JxiT/qof13FJvhiRij+5c2K4XX3JoDz42Go0bj3n1iiI7sjJ436l6bImgYTfAS
1ryZerxIYim4wPMWXGUFviiAuLk6R0O5nGnpKwdP6O1po7qMM1RxxDQ9tqdtsnurzxwH+iq1Tma/
cbP6o1qqTAJTq08+aMvsao8Dkz7RgeHbG0UlRg4vUQ1F+mELYBhHA7TITN23n237svSN90xin/vL
GIavdo6YkiN8sDjTQFKl8/ztKNi9GtpC4K3SWSmZ33XGOlDayX5vKVXT+Vln2K92F1iUKSK4EHAx
W95xVWlaOFsGHtTemoIk8exLgW6Gn+it9nDfM90eHUzRUoW7BzQ5h2e9uCoc9NQsOTpF75iXXl+y
fzKldN8j0tud65E5P6tnBlRVsyN0/u2bg2V8FH056iaUTdaWjchoGghvRTDXizh5mQjfVAVvXBxO
MByUWd2+3F/qrkEUluhaU+wCrbo2SNDazF4io2TXaZ4dpvf8vEqrU9EK/RIn4ILv25Ov2NqFuPCG
0ryiPyGT183WRqY2mGGNJy5QQH9KWmN68jQoeGbkngIYmvKXChzHtRrrxTeX9vurrZuOLKUb/ACa
I5scNtLzZqAdSOZnm7SUo4R6rW8ULt7La/tTxmjHhemy8m2aDP1Z05sjwNrODV39gO1LOzWKVkxO
H/QN/Ts6I8BH+mJ801niaMbp9vkhnKBrxe8Fy0rjef1lhZY5XuGVQ4DSdRfAAgmxqdsfgRD2FoS3
40JSRIQXdntgp8my67EZgsamWx/OOJo5HBCBR+7ndP/j7RxV2fSkK0GgItnV1wtK+J+1Zg5DoGbI
pIaamfnlBD9hPRfqKVYOaaT2lsYUISEDKyPa2wRkY9mK2qrVIbCyqHxwFRxp3FfL2xqQ5sHSbhmp
qa2Qb8CpSwsQJarNuegzpRrAlVBQpHyiEnfRvvazWXF+0M3yFh/9X+uC0vJcXmedEf9zDO/Oe3eI
oewIkwF2IYAS2nCmuFy9ZHNov6kjwv8DF7x3pCgY0BXmUaUwLnfsN6dPs40SUN4PMBmDtGxJBvyi
0quDV2ynUEJciCoYI/6AAKlNr82I0Y28RtP50FXdXdquQo9OoYZbtylivGWJEpxeDxfkcQRXVnVP
Ljy5TwxptQefZefE8UOIHaiwkQFsn5xmZvB2gKEuqIbcQ1U1WSwfxjb7RC5rMKEYOa/ObnjebHaX
8J9YddtHjVF+q4s0mgIRJ8Oj445UKMeRMpsVKgdr23HEjAqAOMdLkChuGxxqUQHDm6cxKG0DxQGm
wh6XtEgDJEX6gGHChCkCdXxolngJjCI5wlruXC4q25TfsC3TuM2BH2yGZ5PKpb+SROqTmxs/CkR2
/hzbw7u1c2jJ34A9crmo/W4B2A2MLKWahHA2l7VxHvqs/mMJm+SABmB3PUDLKSujk0QPeH1mrSY3
Y5LRMWhFsTylyzSd4zzRKJMq9cGX24lOKM5AfsGEC7DubejVOF5Z0HMZA8uOi8/D0pVPeegZnzQ9
0/2xRoKqTDThF735+jIUsG5qJxSiNMB13ub+OwonCoz5GBR5owUM2RDiNlV6nuPeOIgTdp0AUx+S
GQYADw5/vaFQGcOxZNHra3uvuahaEV2LMq3OIotf+srKPoyW3r/Rk74IRnvJ/MFzq+tAMnSw23s+
gGiakXKmk0FHbpyRNrhu41b5FFQzhHh+vnR0mFQtF1/i0gQiHc9wht1/6HbyB/DPTAwzN0k319jc
DXPW7XxJaeN6TZ/Q4x8NBKhs59mdkdMRKI2dlBCOqPtG966J/LC0vmFXJVNe7/fM8OCgWwP7Tdrk
57ZQPhlzlX64b2XvmhBQywNEBMbs+NqKkxqJZbao3Rl9ZJ3DcKx8GOuad0KvjmbKd3eRc8M7QqUI
KMPalBfN6YCC1xigaAxnohYyVJsMY3WGA/KfXhTj51w1j3L+vfXxYIGd4MS4PF5ro2ahWYNdVVMA
FYfgUA5dFaiDrb9Dy+JIamFvgVS2VU6nbCtsO3V5u4T6FM+4HG2M3Ufb6pPkUwNhtPXZEPKViirI
cS19yo96QXt3ArwpdQBcGq/HJrScltk0e6gVglqFjj4idg/qsRsuQ6JNZ1CER5wcR/Y2YXuohcKo
U+wldZ8GajPG57xpq4s6e+4lGo0jErG9r8j8CthB/iM/5/orSgahcZirMVBArX1BWg9F7CE0hzMq
4MlBW+TI1uaYGoKB/4w2GG2YST9Ps+U9lTMFsGqOj1D5u6aoDtNMhpeKpuF6WVFvNJBC0vI36sL6
3A99corHQj0LxX791B49XTAa9NlkKr2tRGSjp0yVztmslNa7wmjnXvWWvr/H9bjcdyl7jgsGHIQQ
JdqNTsJ6VTxAbmnp4xgwOmVq55L9HOXcwZFX3juEJAGcdgiZgFtvXFecJdTWTZeo1LSTj6aS27QR
rPSpdsyogz54Obrfe59LirQy/UjKyojTemEuovBQ1ERAZInQLqo9mJemRHctFIN+UPDYNSURDYiz
7oyG0MuNSn0JCXTVuTxniIP+wcEYKAVY6YGpvc8FHpeeCFVREsbNNrahq6P3m4yBF47dY0lK96Io
h9oEuwsCPW7zjNLm3cKT4ORa3BjioKBibuKa2gVCV/Y4VH5S1dnBm7bnh8GV/Z+tzXfqjcpwUwfI
AvwC+ZXhJffZUYT7vc8Z5VTU2AlShsn+w6mnQQevAoByypwySPwtFcvTum+GFBdFRaP6p9BaZrai
3g0PooLdffw1eCtHmQHYrM1YeZ4O5cShZ6Y5TR+1PDKf3MjkEg/h0gT3b/KuMSavJDpDoo43z0oL
qKuK5pqcYOzM0DdqK36a+1aZr6aGl/f/gzUQANBRwkqE/PZ6aRqUVeqYpb+AJ9U7O5wQAxHGU5Qf
snXtrYu902UGCZ3b9siHWupoClN1gR2pVH7c2XlAAORzPFbKAdB4LzUg9yCFJEVHp2cTfthL09pl
wg7WqFl9UQRcAk6lZ5LxOjmPfa/6pVDy0yLyL/c3U9vzjjJERpURlhtu3Xo3I9tTsmIiy4I/e3m2
JwS9K2uurukwQu0+KNY1L0zxoanH5CuMSeFzq6fJcoKlOztXcdVd7TQyvqnhUNhvcjsu/xmMcf73
/o/c/Q6yJYAPhxxke5jhHa9TzeP989TJeknjCTxtrkR/e2N6pFWytx00ZYBVAJGULYj1dlglo6iN
w6NUhh6ktPiHi93NsPrrgB0Q7joao95bmsSyEOkCRQBkurbXl1rCUyJ42rMZ/rDSTr+Ykvu86t3/
kgRK1Rd5nCV/xGZpXN2Y3iRLs5sUBQY0n9ovsGiP9impUQ85vf6byafChQCIga5t+hVVDHe0s8a5
siI36L0uCko9gT6wgOfgvqm9bwbuTeZdwFRAmK73cBydODInisOj7NhHOlrVojRnMukoQ0DbG/Nv
9w3ufTQKmlQNAGiRMGz83Wg2vWsk6QBfmak8RrkOCXQ5xguXtA8PHqm9ZxeyOXgNKBzI1GS9OJJ5
p5pNbFWjOX7KMrtXAtLB0Tn4Xjt2ZIuVYTGGFmlFbd4lR+/msoCgNrAmI360irk552FT/HV/53at
AAIAd0OeddNaZYanGBEYHmAE7LrqMlax/hgl+uRd///sbM46FRywiDyBAVgs4c+uqMFqxclBwfNW
J4KWP8Rnv844HdxtvoE8YjJqCL4GtW7E85OdV0LzqzrHLY1Nnn1V+6T6Ps1VOzwYVa6RjAwx8/Um
MJLvyFjpxlmdre5RUyMlDgqazINfJrmDe9Od/ltbapriq0acvPRJmetBWJcUF1oNCtN3Y5uV0g3O
xuiPYWksp4HJ2YwyQ2o+uh2pxLmtsuWPds7b8CAU3LlwcsAPXhgSEqpmmxLPZHUMSo5I9oYlrLhu
kcwvbRW5D+rkJb7Rad3l9V+TcJBz8wtAvm0gZGFpejUMEEFnhd7H2WjNR1AXxlHcvhMPUpljlJZI
mnrYtvCgd02RjrV86duWyTMdmD/BmhogxdFflJpApicrOjipO75EjlHQdqb+SHq3eQAW+omL0bOX
KiQeD1Mqsk9dXWg+AwHmwWfbu3ySuJJ2DxQIBKFrVzLkFFUQu+45rZlF/avIvhh0gw9CmT0rsgUg
iTjl+J48PL8FuLWij7oSlbTqGlX5CpR0Sv2J4nhw/0zs1Rll1ELDXrJ384au7Vhen5md7vZwTieD
GtiuiD6MOeLlp7JM7J9NNzH80rRdNL2d2rJ/QaN9/pHatqKdTS1D3uT+79lbNtEbVR20jRg82NwJ
TbTVEsZ07UIznf0l0vSHbtDV1xcdbMjfAGrJQQoG4taLbiZVqOGCCLpLMewvBIbKB/hkM+GHyIge
xNl710F+R9IHqmKMEq9tZSLK8s5QukDrFEd7q0eOA3BxTJXqZMJjm33yUsXNfZj+xI/7eyn/5k2v
2aZ6ioOhmcI7sYlJ5y5vOw0h2yC2VIRF5j5HZgdNnveaF9knxtDng4+3dwlpgTJR69AOZTZ+vdTY
UlxTUUYiiFzPfMVRHHiUIfKvbb0+OLe7ayO2lNP6FOK2DAs5stZmNll9UPVm/+hMuX0KrXi8jnY9
PFqS8Pj+Xu4uDdAutG9gBehyrJfWUhAmqMW/mN0YPseVYqCa42lPRqwd9Tf2lkZLWeqfUz8CQLM2
NUJM1I/QBASOMOOHmZzwFNdOcnG6sP9Twf5ByLLrAkBoQe5N8McQr/xBv7kaAr8JSlNGHgr6O6di
HFzP74V4rkW5RP5UdOJzuZjzT8tBmM83BpFeadBGH20jK49uy94+//5bNjeT+tz/4+w8duRG0nZ9
RQTozZZkZpaVVFLJbgj1qDvIoAsGPa/+f6jFOV1ZiUqogZlBA61RZDDcZ17Tu4I6fDrxbRDDh6qJ
QrCH/kku/sOTwX0HwOW3UMI59CPPnanzJ1gzSLSNmIA1FrBN2R87vbiHt3fPpVsN8d/9EO6OX+cv
vWXOElU0MuB8NcqktO35gdKr+e3tUS510cFH7+oLFFR2INTZQoau7hdj4fLUbeAf5GytR6cIuxSY
P+RiP5wfPEe2D3kDIK/vvJUbNhuX4ajLMYC7QKnlBMS7fW4yz7sdyJqvROG/Qe7nVxL4WIDBqHyy
x8+eaRu1xAZZsREKmR7+bjcZPLrmui6nhnN8UqrHDLkug3462Xapn4HhR99y1ymPmO7Kn4VyrDrx
1rBXqVZzc2WVLu09WpckkRaLRCr58vM1Cn0gi8o3CFQdFEk3Z+EN0EzvRw+t9sp9cumQ74IApAm8
dMAjX46l5YjOw7KOaTHNy6cSQ5KkCbMMOzBji7uicJ/e3hsX5gabCdAw+gPw3l6dcZ7VjXCN6u2k
RXsYuoWj7UlCuNRylrC8cqfsac7ZOiMMDZubO4Ue7TnV1EXOdZ5CqEYyC93YH9FOb9w5iOdONY+A
eu1jUZrf7WXur+QSF+e5K7hRdOd9P8fjBH0LPbSCfURNck5dW8pTWAKsN6fwmsLC71jk1SQBG/K6
7oYT5+3gBmLS6lgdp7pxiptuHe24CdQYRxITY2MIg8TK+vlJGNwnxlzgLOCsf2zbxMj0KyH1ou0G
4er87s5AOeUDfa5xjCwkxvyf49g3hx6Biys79vJ0Sc9AZ+ymE+cOu0EoOyD3lFynzTLee43wPsLw
Cu+iGXMUM9dlvG1rkNYIxceBswaHUGbXnocLwRRh1P/7Deeg1hB2BrkHYvHK7vW3xaQB7WMp8gk1
g+ZuXoroqZd1+ecBP4EojWiODUnN+Vntsyg36hqoyNRPc4yehn2fQWW6MsqFG2HnLdCeonCwW7S8
vBEEEqxD5TOKhWfDs8hlK5POHYJ327yahyynKnNlRS+8SjB79xYqday9t/9yRNMs+jHrTT6mm69b
XEfabGM7j9y///zu+fc4ZwENhMAcq2TqjnQ71HFe6uzQKVA2cz13VzS+Lk7JBtGDVQmZ4HkEqvKt
mrZgZKm6dj5YaO8d3a64Vt28tAtRV0U7hq2IhchZMcl30KZUkqUaXeJ6YWd7sOsuh3HVXZpz1d7U
q3+NaXXpZiPOpUAHSxrRh7NBQ79Fi3P8Xb1tmztzRa568LAawyIhv3J7X9yKe5EAaPPuxH72Slsb
EIlhoEfltyidNxglW/EWcr0BjqtS0fT9p/+wQ3YBIgeyCWj+s504h6hEi4X4yOkc6OVyo1NqBOKz
31fl6b8MRSxGhgLK+JxvZa1baKx7/83qyxJW79qmXSjDQ9A612jZl1YMgyp01PkvZen9kfxXXO1q
dOItY7+surb7Mnab+IFhh/cwN1b2/PasLu37PXTfGeDIj5y/tyTtQzDOe+vIlOEzBOnqi4EywZV9
cXFClLxIY5F+I0l/OaHBNOCRDDx4VOyMI94dXTyXWt3MjXnttbm0BaGOAFRGyQF1xrMdIfAgWayQ
d1xVoziipG7cVFqWz5sz6iMiXNmVi+PSkQYSwKR2hRo+48upaYjmAi8CkgF36VI1mtH7XCxLHFLi
OBS5k2PIu2V/vb1ql74n6+X+ZjwRsJydM18aSi04oKT4pIXPkPhnvL9HdZ/N6KW/PdSlgOxfQ51n
ICTLZVcqSqxmmNfLscgL413VBoaKfVwzk2Dw6sclaIBCct1F6duDX1pM3k2ESokdKI+f7ZtNycJV
BkWd3RnokfTyfeVpMzXtdXss7PyaxfqlwwCACyLBXtoBwv5yLW3cENF8nUF+uyZMINdbjkZv/rlo
Ex5qpHI7cYyb8jz6G7KJqH02hnQUuXVrhQrLmvKqaNOlfcl+3IXnqDsAG3s5lzxDoQlnL/blNq7g
cdb1gEV1Ew/as49O6eDZkSM8/fZ6XfyAgNToigBxAiD7ctDSrm0pemqCwPTKkxowmYD1ca2RdmkU
rmC2PfVHEB5nuyJD3sPxi4omxlIrIAO4x6xDVh/ensulM0a4iiIJAHPS4n1v/usSXjYItt7Expco
cH4tZLPE8HZWEQel/18Cqp2DBg2Ul8V6BYJFWr8afYoXgQq9o/TaGvJMeI3Ydek0EYtyMzpwlAlA
Xs5oN2yX+WjCATKGAR11dw8EvPqk6rK+DYJWXDm9l+pDRAGgY3ZgAmOevWO07kxAFtAjcUUGj1ls
0akyCv/BNbb8MGcg9Z1Necduk0Y8lH6DF52bnTZ7vWYTf2nmdJV38w4E4GgXvZz5ME+zXQUzeZ3r
jb8ct5JJDawFbzNMJiwh3e9/vndQK9t9QjAwBvj/cjxzVVlW+xPjVa3xSABeJlkXFh9DCQfg7aEu
HQa6oDtMAnmE11bpRbaG0Qx1LV90dBRRX36eMUn9D8EPElNEWcgCEkieTciqqtyxFthOKrONuLGk
SFcjJHo1ov9AV4N9A12NnbNLm5zdIa2ec1B2qHdJf8hi6WUtZu7Z9Fyt83qlVXLhjqRfQI8ciA4i
necV9r7sKYVFu1BY7vlHR/ZNvFZqPqKBpqEuBGFCC/aaCOGlQZE7JH3CmWI3HXi5N6ZsLKrQGmaU
FQz5w5ahc9PqaUzCUhh/+dbWn6JsdP4cZU/7DkQhXWyy/vOOuQLmMKOFPaeTUcDUQkIraaVSCWnc
zz/cjxSKdnLjzsZxdyrey+n5E4boRZFTZ8urPll7EAEt3dWPb4/y6kDvo/C0sWpgkGj7vBwlL7uG
Wn3FKNM43/lAaN41uIAciQw/5pPxx/Ll+3BILcAuZ7OQu70cTlTOrCdVqLTNw/BkmKNOjcmVGK9a
zuntmb16diDMEBegL8XtwYNwHoOs9CqzdlBpFy3jnRvVW9qvsr5HSOtaVL7/VS/KUAxF4E9LEs3d
3Sbm5azMQdRBLVQHnmHebSKUFwfaL5FyNaKbDChvjC5Ld6uocsdztPyxTN8+PAkh+qaQxSguvhy+
RrmrLXpQPjVaRgeqZN1HVe/cUeKwVDcdbS69XotQLn1ei7boDtTnHTifszI1jmG16NLdyijp4Zof
WwPbTqfIxPHPV5L6LLkIo9ExPHt0/I33tvcclQZbsJ16aXOx+ETqSgfrlUfg1Z3CpyRyQEaS6vju
t/PyU+7WVD4oDpWakTA1RbSs/27TDF1ioVzjqXUG7wn+Rf757Rm+env2YX8DA/YUEgjsy2E7foqe
haXSxWoRIlh58ArRDv/hO+7TsqFoo0dzftZnbxHkveyTZhqak+MZdhoWoRUPs4gO/2FCOxqAK4zy
6LlfrVgDI3IzJmSbgfro1BxSSmk+QkJvj3NpF1JsAqzJS4ck+tn1NQ+UufPKVWh3FfUh7OQ/yxiB
QJmiaw2kSyPtLDz0+JgQdfyXS4SEcGRQI2lTXpbwJgSdEncyMh8m6ak/fWPYDTSqWCMQDjs69OVQ
gjfPmAPKIp4q5ridZvMUbgsPae9Wt29/vwvXPz0QCO1sCsgw53xKtkAxoU/epKL1xy7u18qUjzYB
3m2J3nCRqCBU3/98SBoDQLsoD77uxuP95hRMEHvTfi4OBRZKseyXLbbwxT41YXitJX7pSP97vLMw
YakyFnPC+dMbLR5rNRiJXOz1NhwzBz2GPD+prrymYbTvhvMXgToGm9/ixXvlQNLwXHu92TWpbTTN
gYK4mVSUU+6XJfR3ge06niszIMoMReIsvn3l+L2eM6zR3R6EBBKqe3A256DwtK8011iDkthtJTYn
nQcYHpOohk9mOXe3gc15eXthX5+QnapKkYEkGdbcubhdZINT6SZUGPhfh05EY9wtZBKxjQzEH99k
bFn+Q0EDDSWGe3lCxpb4jA1NW7VavC/9tKzx4mX1p1oH6soJ+S1i/3IpEfqESULjDlwFrOOXY0nP
r4yNmYG/3IYCK4k+lHFjtOX3amla+H8YASddX4shGRerfwRczotbQjSzebBE8d3PSpQTQhcg7JXb
7/WzQVpNbMhtAdElPD+9eKl3den6fAbDkZ8k5bnExErl89vr+vqOoNcEHALhaooESEa9/AD4QQ5V
HhLdSNOGEl4YXiyCKXoeS/XNnofwSv/w0qQYkEydWgEg6X2b/atcsK2+djtqnGnoD+5Rw/bu3pt5
6F/TLrw0rZ0uC7MTpZJX9c1lcpuNjdNBNe7QFRvyqoxBlYq4AeL7rh+NazX93xHn+U4ijUeDGzgQ
W/ds16LaZFJ0Y9eGMhe3i1jadxH54PNgQLPBk1G5z8GawRREIat/zMZo/F76UZ9mZdR+lU3o3/eD
CO/NqSGVc6JuvlVd7mKSK8XHSlkFfavuKuxm396vfjS+uHtVFgmHc5pHkJErO26hIdsOTRAbUWk+
dZtd3Tl4ar6LgsF8aLzV+bZaRnQlq7y0QuAUdgwagR/qrS93woqq1hJODmH14P4zLiJ6F21dcyhC
94sG5HutnHhpOMBFcGxpNe4o5ZfDOU0RZaYu+nTFgOhXY3jLzYi5BToPThiPtXutqnPhvvwtVRZw
WRLAnNfyi8Z3m2EyNCIc9vQuH7QVUzZ1b1U4X9MSvvAeMNSe4RH9k3ednSnTzQezxAMH3KmetmPY
jerQmOQHd6LjAFdOH6a9KIorJf3XdSvUvPDP4CVCw4yK0dndqVscZXUJAWDDMBXFK9mDaLeyWcey
Etnn3FDrx9Yc21TOWdZhaxn1y73nrKGKtSuqa9Lpr19lfg5q0Xtzd38gzuqdTZ9VYd/aOjXncfwm
RxfV9LBeHrQ150dJl+17HixtdWztufi4NuV4fPsmvXCWeKu4QU0qrrTZ9h34r6st6rcMvnXfp1qs
5TeFsUYc5EV+2wWGSMJCbs+rGucb1QbXmg8X9hqoXCCm+1rwRJ8lGPAGPWtYxj5VoRGknT+LD7Yp
8nvAC9XT25O8OBQdN/rZe7HyHMMzQIimhdIi+NJgVVxvwo1HoHtJXQDtfnuoCyeWss+uLhPu1dHz
Lmk7WlDzEd1IRxPfmdNm6HngafaAd1rDWh96O7+W9l44Sf8aEgTVyyUMpYPtElKeWCQHNEo1AME7
y26sf4TnG8msEI/wXLl8fHuil77p/58o4ISXo3aBv0rDyHQqwm1Lha9pEg3r9uCVzrWr4uI33Q8s
TeDfWlcvh/KwSCkEypuprqL2pojG6mGblIEP9VoYSZbPWXElirl0KrARobhNXsoFdTY5lfvK3AoU
S3N7LOKsbdrbaCr+LuxCf4D+vN4FvRe9QwHhGrPnQqRB9QIoKfIfcJGdsygZfYO+dwqt02ws/ZNZ
1jpBT+vPE0cYaRRldnDQ3lo/u3vXrh4dn8w7Fab62TbV9uhYVgZVcx0Of7xL8OqjdUrRywbfdzaf
vlftJiYyKz/DTxIhvi6dZ5wh0Li9hgK6cJMSCzEtenvQkc97+O5q2VAnLA6A44x9sliyu9cj1D+0
gIz+LkQ860s+zc1d4zblgxyB2b0919dYqL1lxfjUvEiSuQFe7tMtDKag+Y1VGCFIQaX7NU0U9jqj
dU/aoXZj5X54EIRFcTP40YnY/Zpt4YWjApWSLJbYhN/wSklMmusyFBi1u/VcHX3pzu/nLgKfvByK
Oqpu3p7xhd36u5AJ0ZyjAkLy5YQRP++XrOTOQbgiv69aP/88jX1xZZQLh5FRIGmRwnnk3mcPRTVa
eUAkwpwwDP4+maUfR07dPUaBUvclNgcfCWUUweB27eK5tKWI9OCacxmgdnUe7S3hms/apC4gLO8m
1ypMG0lrSRRyvumL3qDHZtnpsjntMQiX6svbn/fSYkIzprm199eoab78vLYsq0y5lAmk5WxcOcG3
jjj5iGztP6aR21fuvAsX+k52574Du0h0e7aYIHvcvCm4FDa2zRK3fdPf2U1ZvNtoBFw5Kq+XlC48
o9CBsYnGzomxbRhpOXUosEVztj7lvpclNcYZMSg+74RQu0pFkWGTmvFD3v6mr+HQxNKAl6iBIBQE
DPVsTbtM9GMuVJ8GnsDWr8y94mCPhuaixfW7is3Vdm+CbfYOVajD8LAGfXXsyW/KY9nmbmwOnZax
HMvAjhcn79PJnYefV37k/q1fZjigfylXYHtOEZEY6eXKh76QbTGjGqoXsd7b2/4SjWUbj8PSIH4V
Dg+b/5EWfxpBzsxjc/G9m8LR1wi0ryMLfgYEIHYfJQK6Iy9/BrISvhJiRPqqdfzbwZi+ix7jrnVy
q6OF5ulBZtu18unrTQ9Ne6eL7NpUMHH2f/+vgFRsdluIrIfihP+MPBjbMllxhXSmeQK5jghkNOhV
nt7+4K/3PgGwS9sOmA+dtPO0DpBZ4FQjifeI30hCM1Iky+Rn73tZeVdqCa8tA/yAnJXkYpf3pjly
trbjypGIamSoMmNw8S3qsnqL+8yJ7NhS+Xw3FEiQn3CD7MioZ7AxydT4y1+bNibnEDkSYRdz88LH
cNS6Tgxwjd9nW+NDYYRr+MUPZj9It6jLDvgNiyHuG7N/305VeC1XfL1QLJDHV0NJYm93nj3twH3b
rJLszFGSFbkMmwCVMv4RbV7Bl5zq5z9eI/IU4gjqXrvW4dltiFkyf31Q6jSQrvDRwVTR04bU4bP2
Zr7dlcFe31Ag2UgT6e1w+/IPL7ehKqX0Vh1gbF6ZbfdY2k7mfZ/LGct6NDTq8B1QGG+ODSx4h9So
DMwmvXqU2TGgmS6P1bxLU6+6Ul9t+op93La+nceh2eaPoi6onI9TnlFLMbZ3zlhPGC5EKvrcKWjc
MaU1bBeyOQw+AHrMn7dxU3ZsBkjOHzPp5e+DLBwf5tAwRdq2BEVxV+V6S8vKCZoEWGHfHoAeeRgW
ZwD+ktkYPQ/Dcpz+bib4X2uyqHktjlveSBULGLTiri6r0YnLFrnyJKoWE2YYgnDRPZYuQuKPXcjp
OBhdON5PhHn5Nw0IFK8CexD2odMRmreOMLMPzlJa6gaZMmwwGqvSAXUyP/yxKVSQ/jjTAhlBGQYI
NgUs+hIvVwjUqZ3bPvVsERRRLLBiT7xJ1MgmR9GhWvPgj0NZKEgoCP9GSew0hpfj4ZHiWz2Y73Sj
9vitdzt1GFBe+tDMaMm/vfteHy2yVLJVhJTIAsiNXw6F8r/ooHl2qT139SkLrfw+WC2QV0G53sNA
uZaK/+59vXxvaPCxq7j99ufmvO7jDKsDIApY75p5GJiutt6+2nIsxlPJ/+GhcZzsrx4FXpESxmbi
Q7W2bp20FG22JPCzKPvchsv8mfe6aOOSrnB272pt/WpVp7uYF6b7Og6u/FAsLXWUvBBb+A6pZ1L+
bhLzbW1I9ONIuewl0aXfmfFgF1GOrF3kfQl6R3zzsNZ+7izdZLHn15461KJaRLxBmPmi83psE5Ay
6n8NJqWfTNkY34cJ2ByiEnP4Je+Ruol1IfpbOrrVlhbNqJ+ENMy/AaAj3K2iTG5xsDZE7ftqfLVH
d/yC8pt/V/Wl/fc6YVKS+u5W/EWQp9XBWrB1iVWFW+/7LQ9rGiayC57yqeq/4Eq0UVo3sr5OVA+3
/L4urfDzBs1OvGv63PTimn2qPm1jPucfgsxxBxQOerlVqS3MxvuQ1SiHJxGxFwcPwYC7KoyWL86Q
e0NiON30zdB10UPS0sVKXcjvEOFEP4gyFu6UZTqCMKupb2TlU1XuTtOulY3vZoSazHhskK+LrYn6
6bGlSvE8GpIctsEpZEj8zF1lPEIFut/GqJ0/jMtmHISgO3Zlf58/t7tUOuEs3XPOLsyNs/09c8yA
CIMEW3yt7qwhqh6gi8gg0Sv/4spg50nKPljAe0sEAx0GvOTLwzQMkCjW0bPwPDWrZKnG4Bhm4zXk
z6u64t7s2K36eJn2Up7nvByGtrzbQeczE0s2uXFoQrHcU3PKDp7g3o21HS2fMuGN9/7U9YjmVqE7
x1VoGjKxGqu7BndF8WOPZP99qPlF+3feQdm7Nvg5YBMJQbtY1gDHiYbY7jkYK2OivedFGn1yv/C+
zgJbW7d3dy6g1aGjIGav2W6QUpFonDbdMgAxsA0s3tWg1ZcFt3cHENWcA64QzZyndqTLIO7VqOVN
hlEDNS41mHYC0GTInpQnS+fQ9nadx9lSZNahrH18NvqhFgcrz8YPeuoFf7rK9ysnqvo4nMNWHEEv
blOCg+TaxKM3Bf/MZtE1p8iZiuogjch64qYImkM1LNF7bffLjzoT7s6Qy7zi1LVi+OYVSn0Ixy76
ObkGRzzPej76LPx+SXK/dX92agLpWXT9+C6r4NTHones8VlP5fac2cr4XrbCfxegKmbCVNNiTixP
oFra1ap8MKIIHbqyarAEdzu7vZd5vkwPrjmG31rduSseNLq+7fOtF0m55Z15NHW4fKcXONyuepEA
RcrMeh7dcPBiY2zReixF+56+UivTRWw4wnVhWGZoWoStkwg7kI8Qwtld9NfW51LJ4A7LAMI7dKXp
r9Sos4cxNklUtAe0s8cT+RUSnGW1bveiqhtw5FigJAGiOz84D/xCG5DA3WiOnoBQW2M0pCqjnY+d
cFfIauEiPyHM5FnpVHodiVmOU2OsA12qNJvq/INoiFo+jmGnf+TSRAVaYEL4maZfE8ZLZs/fG7Qm
DWRpluaXafabf9MiXrwlpVGH35ZCaIOIpxdlAizC+0bZdv00VUP4Lg+xfk1WY4j+t/HjPy1aYdmA
CIf/fWgtWSem4UafzQU9gEPv55lK12azAuBEmY1Ob+EofAxmkQ3JGmTi/Wg1uZ0sA9SiGLNiIcHq
OEsR1/4a9V/aOux/TUZlrgdg8uoduDMaEk5heQ/11tllGo1d7cS6g/0LWtEwjTTqW3nUtYFglEYN
wjnSbgx+NUO1/k0mH/BXd/boDLdV6K0y2Spr/IfMotGHPFy2zx5UlvVz4AhcS/FfN/qkaPRsPMyr
9rokyEMp06kI/CcEXIpPIwxJ794r+XoxSfTOpdN9gQ5p4xf1iXMkPmpnCr0qbvQ2SN7EYXrw3LGO
7jzhtnMyFYu/HHYCXh7Pg6yaQ9PR/kjyZp2c26Zfmm844PZL3AWBccrlgHMAQjX5X8XSZO/aOewq
zI6U+c1r7CGIa8cRT+OMwTIMCNtNORDkhgaSJR9cw6vsxM9X5+9JV8EQuyP0nXhBruWdnYeaLVpO
1ScBF9k+oTRV3ZdTFnoPgZWBlhSrq8xbvDFcL5GyLDwZiyZo7MTDVfZhbyv+qI3F5rwupfzYZHuN
bSm35TnDMy0D6St8FddZOU9JtIDHWhxbdcQhloslTgvR7J0/g+6+yaZCvYeb7/9UzRxoPNcwcEl2
fyp9RMxmnGJHs6nuXOmUH4ThCsJyZ1TB174U9qmeC5IoT9ROkhe+GN+PmV0VTzaevl3SS91WaNPS
1Y1JjawwNYZp+Rg4tg5TJGjCAU1XtXwKaEE0yeDkGWAdEVYtTVafga1FFtXR0E3uJjLM8u2+d2dd
3dWbK/9nZOSut5UU7XrA4ic3j12IgGkCujmI0oxPtsXhsqC4iPHE/BHL053N6xblO5TJQZjYiNp0
d9BQfVWcZKbaPG7FFtWPk/DFP/QsguAAun91joY79t4pqFbz5zLT8o3RNJm9VFul84u0m1ioXaVz
2tBl95NdyfADmiR1lnQqG8DqBHMA7tuWFeVG1xvMO8NoI8FR3Jw5kRvcnUebbYdgOZjMjyq3g/dT
YLk/RBHNxc2m1Ox/gCI8VseujfL62FSd+bSW3rbu4pXN+2DOWRP8gHLsUYpqY1vblbqVtlf/NHeB
mQRT0vHJneowP2Fg2yx367Q0Y2y0tfVlq/XA1Wwv+d2ExqdH18Juv1G4cyfUpZr5S7mibh7PWzAM
2L7hDT1rh+PSQkzpjrVbhk+TtrDiWqwh8FLQxVt4qEYAO3FVeAuD9034j15GTwNH6JovHEtzinF6
Marb2c7M/0l369TdNtbWE24azniQfevflUjsqZOqqj7kI7X6Y+b7RI+mtv3tadZS3BuEqEQWGcsi
esS0bwOhqmejMMyeB7GvfxbL1Nqx6pT5F6Tbwo6zbB0edcY2T+cFga87VK36FjqA6xVHL4+iG3+Z
NlhMGNTquAf5kx3zeZiiRGlC5LGBVJKCl9PufZTrAU15qZYO5FdX7jWyaP3RTTtIPLKG4avbrsP7
KrdW3kqtEXgsx8xUd62leDHxFiu+E2W6eM1bUdsmwQSK+W4uprxIXCzAFdGBZdwRpnpwq9j1W3XC
dK/FGbErRhc70bVFYt6TysX1eXC+aN1xFxbbWPwCzyvs2OjcStx2Y7HacetMVfMh6/osv223ye4e
ZYjIyeeN0Lt4aGmr5DEtli3C67KROx4mt96Xm1VHse/U2XhYOdZTIiarcsgMhhByb7WtOvanlQ7Q
ONvtAYja1lPt6Pv1ZpekydMqaOsvZiVlFpddq973Rhn8HN2aPyZ94aEItOj1vZJQJhIhuKmOqohk
FIMxkF8LQ6onRVdyOEylFSxHBFVn+7gN5SATHqcM1ftAwSBp/dmWCam4PlZKrBQhhJ2b8RQu7A7d
e/OjsrptAtizWPODZS1kijsnxU081WUf8emmdm4JlX00DGtsEgHI5uciZORAjTUzhOCVyTKtptbv
rK41g9Nc6ELfKQ9GxdeiKIjkAjl6X3tpGkOCnWXwLdyofqS2V8k6DmwEMHeVLfGI2HsWxlSSx/nR
y90xiDf+VqCDLfWLaLCNKl5a26HwIQrDXdOxDWnBh8qUJO8YdvKOamaeiNpe3gfjKjH6ykz/A4lV
eNvb42wkDaP9wrBUoHsskOjoncqpjq60OYks/7Ce1BYFWDBLz/tpUkOP4kzp7H9gDGpBTFua+aeg
VL1zUL6jvkorqOpYupP1EPnTxtrUlvMlp8qAyJlRGjcoExlhOtqT65y40LuHYFdPiLvVMv+mauBh
S7mMxANzmKXdUhE7mU6WZzdLOBdmIjsv14nyZk+maFlYv+AuGPuSCIv9azllWmZOOB6Rz20+Oq0n
8A5d7VWBqim6Lbbhsv+AK8vjUfYu0GmrwgOBp6Jp86QVMpzvHW4peR9Ocmk50D1gFIT0grutBqYd
r3OnsyPnUndJ7Q/bo9v0dpaGo6jWuKDzwuMauJrqBsCzOammUeWnEQLzCEOjo3UOTgL/YDGG001h
G1ZwtNrG/uo1FIRPaP9wErrFNJ/IkYryEFhNGD3kJVaMsZlV82PleGV5W1m8WLFyCjRoM/onn8xe
W8MhHzfzJ1Zr2jxmwtb6JKu5+xqYC00lEgnxwZvJppIuRw4u9qJZYajarzQPBhOXJeE34R3htQNN
naJpfaJ6ZfhpR+/URLLd4QA3OY/Okc6Nkcf+LtmGuw9e2WR0rY+lYmf3sUviQckKVwSAIB70lASH
jf45izy+T4/a0LdeIPbDDs1XhCPGPCSqbLwfZW8PXVJhEcSNxN7mPaeG8qCXTnHPmD3gLZu2lUGp
IujWuLSH/rFZqnKKuzrYwO7BZkbmTbN5E3+rPOfoCsoIceZFwMlZeyhdjCymWM1q/KuXhd9w/9TR
F+mPoUUYqV3a35jm+PKU+TNAQHo8KiQWw4YzLsE8fyZ6donWXH8K424Wzv9Ug4xYbGMe1R9Do1Py
OWyWiN4GwmhB7HnTMsHtUxT56yioDmPglP2hBXPoxaDUoZbUHiknAXyEC4nejLo/VaiT3G3OIpkG
0lPWqfbK2k0cmChbvDlNuSVwFhcrcZpx+uBt+QzeFPjF350QfkVaUAQPuu1cnMmasAl4B1Gn+pBx
l38fvYFnRLIvt7jc/O2B64HY2mk18QnOvvbfTZlnT7puum/9Vhv1g1NOq4HInLcc5txBymans2SJ
jILyszmta5dM2Wz79JfC6F6K1XtiRSwn0eQCRwgZdoCjyrR8EXIF9lICabMSd8ocmSyeCO7tpQA1
DiFHPXrzyguvi7ApYLnRI02z2XcrIi5lpFIb45pEvfb/8b3Ni+49NeRfcuxHWP1xWr6NyHNggjcY
+lfrRtS2rMkNbq3Wnewk7B3nw+JYa0PZr6seltLsAXmWuXp2W0GsOQnJMs8DzkmJ3+E9H2vHroek
WVR2b3fo0SUz1FMnLZa8rpJJdPmnCTXhDhysBgFTRMWY36t8nLPULvy5jSluDogNLt52mPrcbe9Q
mPf+zoPCLdNiUOTkvjULdHqhiLVpX/jDHOsyMj5vja3bxKNq2J7sGhca3x7rMPYaH4Itf4LSWG2S
DvRT3Y7xFkwLHTQnUkXK9nT/4v3LfuaGRJtRL2rENpxLvcbkPRt+ed0w2o9BvVX9wYkG/++FfgmG
oZuqSKeJTuO+lIVM50hSdiuxBVK83TV/ZHPwJPtlGZv9v7ETbGNTyl2yAIJAT6+k+D/Ozms5ciNN
27ei0Dlm4c3Gag6AQlXRe7GbJwg2DbxPmMTV/w965t8Vqxms1Z6pVSSzgHSfeY18k1GanMaZsBuE
S9CHCUYKY4+dYgK7xAW+ZKOplcLB2A/mA1KR7rujSQt3C024ySYb5945n0pT3FSDnXxHt80uNumo
9rlP9bZfTheM9t5wBBAnLmGXh+GoWrxoaq5OXMIphYWhc4c7vZnSeC9UYJd7NzImNqA6V+/lpE9Z
mBOd5VRDK+PbXBXj8+BktRJgdKI2VGJKj0pMMXXzfmXBNb7V4GjlW6M5tsHgDs6N0lm0StCNNgHI
RujacX1H9XlBcMXhUnf6DooLQM+qjQ3HR5MofS8wFkjWOxN17gpo+qvA2+jHkPVJTi6VV8UGDNWQ
k9Nk3EUsf8zn5mlNe5I5GdsNoVmRUVwc2svJiUxmAxc8CkPOqNNT4JVPW7UdrW9qM9IpsL1sFL6R
1k5NTxUTwrCbVeu9tW2SijFdm5+oMZB8ZylwZ9YX37us+ulPWClxGsREUXfK3CiC6GBW9i1dGteH
EddxOY9D5is5cha+EU1Y2fbE+X+2ZWtg2T6Pw6tSxe1l0abxS5nX0eMs0/RpIGSmYI0W9EOrIdoc
RFW8PEi8y3k+U4HjWpiu9I14ieNAL3D1dkjQUl9LY/2ikyQ60FAhdIZy1uLdiNXybSdrcSvdlJpL
3/RZTkbdci12VKGHjZJwQwToezf3roOzqm/G9XzDeU0hIZuV6blRzPq9baa6gcuUOl0wLmZe+Qsq
fjfIehl30RDlJ6QEw7u1COM2YQe9zU0Njq+gflKT96vUb73EsOEOtao9+RFKuq6vkojiZ29K96El
PRz9hJrDs6b1dbIB3+JkYdvYxOCoHve0V6ylu6aYIwsCbJGNAZ2ZqruxyEPTU8Nb4Axkeml87xK7
uh50fXz28iYfz1tZuBNNysmxfLW14+Y87RK3CsnBUS+evanepH3r1Sc5/YPXlHr/mYcRZHWKtqRz
g2LZqjVH77EJTLloagg1sDl3hSLu80lZXtCarO7h4zr5tqoqSscDndwLp1/qGOMmG9Vg8Ft57/dD
ZT2W5TxEHJsYq/uTtMcr6RXU/TVTqbo952+zFWaZKL6tR5zgM5cYzTG1VtSg5KC+WTTuaojOgqok
eDwLhSdVqymRZnF1q9ndIE+pa5h3C3Ey/b6RlDkEWNqmfkzxfaHWWMwnY0m1NChStWfNdAoF/LLE
9M7POllpQeIqXhFKYcxl0A0F4mc6ILurojNauY89L3cvTZqH78jZLA81Um0DG3CNoROZuydxVE4Z
cZraTjdsAcpCOOUMl32cVR0y1PZUBoWHRG6Q553xYJk1fQuBTcTaeVEq7bxNDHGaUMKI/KmDvbuT
Xby0YZRWTkEyrc20O6eleZnknD4A1a3bDVJ8cbaJEgsTgb4bTKIB2ujv0TTN57Idl9ci5yC9UGtt
YltCBRc74t/x1Fpqvd/LtlD2tlTjgZaQPUTbcvK8atcTtDx780wWazSLvm0ioy03pdlmN3jGKlem
05h3PV3U1B9a27mBwFx+b9NJScMqd6zG7xWdPzlLPMgD2xorksLJjCgCzJL7oiNjtAKD0zvfJCJa
Eci9WH0kKymeiGSzx2RwuQ2dSGliNr1LByvtsmFPVWQZYL0a7Io8z8izHKk2yDCqFXoZeUt04Fnp
S2SMVu+LEXxW2I5zXNCL0fvSh8Jezz60Df2BmMS+NYvZ6YOhcOfTuG40z28cSzkpRinMs8kGST8O
5ZDuC6knD+VCCek8Qeex3caOaFIC/JG8xDQa6/tCtpKEFiVu7oSMUtVeOG7kBZKm/wPqQFa2hY9W
W5uhkG2ypX0b3wCYKrBU0ShLNbXm7UDUD9+tdnYuulnJaa/lunoC5j+r6S11bIS89PJzjU6W8PUx
T68VXeNC74axz8JKVNFzDPyv8dux4zTEtRmWmFssZumrxFB3kRw1YseiykVoj1H/uBQVONiu4ajw
UVvsHqAyKi8ZC+BFAGxIAroV0Tcz17OrXhA2BMvUGnTG0XjZDUtHdS9Jm2oIRzvu8Tkcy+K0qAYl
3mpqr5y6nHZ2iGCKWW360Ymqfd4XSxnY+CaUfpPa3DZ9b2nnpikGJ0SsgICL/BdSs+6kydbr9LgO
kq7VThZK9HQW6nbYZfTELH9IZuJVuxwnl/J6KyoqZ7bJ7cwRS4gRA+7zOH4kbWIvu3C62iMmshb9
tQSN8aM2EX4Ncq3QCAQEAhdenHJSD4jGBzTeesf36qi7msol1TbsjNJB1ENi82d6gzR3tlaoMZlD
sjwKw5rUIJd2bWyEQrWHEEIbssCpZ/OxLsB1nyU4L+l+B87kQirS04LWK7WrcVlzSw4fKzkDalrf
R7iCrJgSXbu1iJ57n2YaDd2yyE/HNdIJ0CBT7pwWXZHA1TL9qiDFqW4ivVxeS+AO7kltVsODm6bx
td262zRu1H4/K1rSUWfvdCoCpsxNgAaedyE8OX2jWeE2ewhT5RlZUPuqFDEnA+aq/EZeKvr1Mi29
R0A5CqCi5ABXDfcPJlXuQtU2InKgnOOYBXlmbiThmmWPm7jJ3Q0Ha+xRtpmGdl+D9aJu1BRoYUj8
34vzrjASDktzyi6lGc3fW+7qW4PJSf1CEfp77SaEuqt23rkwvHre8Yz1lZllDbFrNkfUyA0+U1N8
s1YZYuSel8IryEEdlrmPy4UJU7YcgQQysTfGFFHVp6hvPdmzQ9igd1H6AioC9SeB6GfmOyh2eBe0
din3uZVJaQprG0vdSFaoxfFdKLCbQJh0V0kVl6pf20iI4fJuizisq1bcmx52YWcDLY0+lAVcOnJg
G75uYy8NZiG4YD+DI8mbrVRIrEN1yrhs9C6Jl51Huf0BwrSxFowt0hU50mzaS+pVgy/6HGJZ0mkx
EKPYKU0/z1yX6o/C3cH1YMdVaC4VEoNEelqxTZccJGSouoOntr7RTtLajoYolcuSqjNWtk1eiOat
SbouuZxjd4r2U5/mRDl4WBqSUzTVcz0silkBejLGIDq7yyGlMS0Duzfa4aEd2nbZEbU0seJnkQGq
yZvBbqJTpyfKnS5m00WIXs9BSPlxaXMOhk6rVdmtEdvtGPkqGqMFOqKyNe5N7Hary7ZSZpXqC5eO
ue9VG44Vlpo6oXWlKsqjmpRTeZLNU+usv1em9VmCfMVwZ2vjQnyluItbvzl1qhPP0PBjDNF4sBn8
oVasidx+mVRtb825Pl20JuVzegXNWL0byjgudUAjmexr2zV2HL1H3uLgGI3UbHHWVxjiPuaYrohX
V+PuvFTdOrKDGc35+U8aLZ16X452PmZB5Nml9r1WGku1t0VBd3AfaeNIO7k3Fnd5VeZ6hfIQwyXP
FcjZfMcwHX3EeDXgllyJ+BJ8M0xFZXNrDqr5HjbVkUAb3+3MHuWnGmgCZRd6Keg+5LwdCBT94Fj7
0VoG5a609JpIY5gaizZJNHYShLNQW7aUBeLC/WG3hu38GGw3d8QupUMaJ74521nTU3ZKzfJb43LL
vHrkq1E4u7ORns1pWogrS7aIYweQ4JD7hgQTOWdzB21jlxrjWJ6rpOXmzsVcYwoLiubLjd3w/Wtf
dWkSoN6Ped9rnMZzcW8nqjI/RXLm2qBLIr19x/rm0Wwt93YUxIfxRBMjV2ai6jRRqKlN3alUBkSd
7d7Jx31fTtiIiKpIJ67Koc8ugUIl7baenKE+7RZ1ycLRKo38qe/yqCW57d0upN5pqvsOkMniZxXx
68ZQZOnQxaDCEkjLrNxvOTvmFonAbD7vpUUKs6jcr6GYBUIJ6D3L70M8J2/dvGjdic0hkG9mM4++
K3FXq36sjNMDopuxvp1VDz/5ujQGHz59gb8S158ZImqW109xn0cOCZbhzfu44YcC7g0ZncRsl9fB
ajNrowJ1ljtwmdoDJCQKSxbVes8fPIpvPsQa5ZoealxscjdbnmTr1LcwpLV76caqQ5bUp2HfJmlF
+4AY0U9auLc+zZPkoiLhvnbR8wDHbPal5Ud2lDyJPu61YLQ6Mfpl08hvpb7IiUB2VNWNNujti0SU
/Ns05POpgtB1ASCmtk+GHrF7MjM7VAz2Bf6W+YmRZS1oAbGc0wAai7COR/OsZvdM/qIPNG4aGXX7
wUyn/Lxw8MecTEHrITaapvTHRG/wB6AlTk+eys+PctHm+6ZuHGqmTjFWm7YA3b5ZEnq+txkn4r2q
dD3VaCRN8YWwnETS0TCAHxSaDdwj4e3ep60FZjqvx+4biCP3NspLLd/GVeQ4tzVe348tXpZAdczZ
evXqMZdUYKxebiJplVVgTXMedrE3r2oPuYNIMxpiRTDNGOCe90KbEPAo2vJkVKdkP4Flri8s6EzY
Q6QW17fXVRQwkLWjU4P2JAWfSVeTc2jsVhE0Q5TFFJx7rHu5+Ctanm3kmH5rOd1TG3M3hbMsQXJk
5OvcxrmH6e2wRHJPLSs2N73bl8kZOCqlxNQwLYswjZbhYQEg0IfkjvJHaWvJC0L2rutPiTWflehA
jVvZtulTJybQym6SZNeiMVOalrpbg1iUi6C/IvTujHyJnBUZfu9iZTfEgVbaiQjA+NCBoa1Kn1eM
Fa4HTYnlqo/XaM9lNRam4rfRIu6ShHTYV/Ma8XyHSKfbmLOcr0VmjA2vZLZUP+EEWvy4cwpOPM0D
ahWPPce55zWy32nUMR9p6YN5GHOUqQOWJdXqbEmbs3gmxApHmDsjh9vqR2gtafs9bw3zXvXmqMCS
eGLd6L0U+rnSdF3qq/SAvsVxbxfkeD2I7rrvMnfLYeQmW3xUk+2gNsoQOLSttG2hef2N1cfLivqz
9Is67uxrxHZQfS1rDnFfWXJXhkkq5XUKKPfOSNu2POs8u07CyByzOGiBG4gwsqLYpctDkLF1O/rh
a92AWv5oDXFDAVOz2q2ml1m5HRrTo+hDAkjlVcxjMEhteKq4e82g0FDGeYRhUS2bVgX1RrEtceJQ
TbwUgXTH6M9on8j6m5YtbhoupuI+O3XvGkHbVvMYsrnRU8jKqsTRfe4986RVa3ExzhhcBQgjUVp3
y7I61WuFunWikcltCRD0P1tr7N44Q2lr5am6VogoZ6ukn7PmBl2GD/RDlnXLPgNEUVB4VWjKAgzK
H7qks+61GZ3iM4377mYpNZt44Gt45i+IMsDiKC256CCpxHSHMkhVIeRAUEXxtcm6bTkn1smYHR3l
EHyP5i8CSMiAI1TnoYJ0AIQnSWntcqncoGkoPDsFs2/VGqinHDTHLI04SJEkP/JovyDz1kF/AkFh
ZVJGXD//C/p+iDVuogiRahOD4TNkk+u7GouBXUnz/u8PhWEyMF30pLhVDvlaaPJohcwbJ2g0EAWG
m4pdbOfDLtHa6oh6ySGedpVPXt3Zf5pCIEx3gM1LpqZi241uEGVN5ecRbgm5U6Y7mWW23wzLMQ7D
JwtkhQpjR43aGZjAg6nLZbNEgEc8kANSPymWcT5xOUiPvMDPngosM7xWHTXUXxYIFPfSyefMCwDv
4TU7gf02Ii3fFKNFwzfrrCNAyk/WhoaFu04gD1mCHv3HtaGDDe97iP+BZ7c/UlPNN/EEujwd6mNa
IZ+9P5QS0a/iYGc1HuBDYci1TaukXkAFpLsDCuBcFIS9R97fLzIa67LwoOmxImzEFg65uo3VWWSH
TJMiqNxH1WBdgB/WIFkUyunYumOgdZYTtJFKFtcCeCnzxNgBpjHX7uIQ6oBl7v720QLjB/C3yRUK
v2Z9M3/Zf2R6DnwN3nHfgaEPUg/MCnAtwzhmXfIrXhWu17pEXSp5GEEbByPpWQK7G+/TADiOuhFa
SnVQSWA3cN1ske7VmVjdSugSlLgrKLW26fIea4ipOSb5+eu6wqoFqakVocuh6h3sTiXRepor5PtK
ks8/6LDQ/kSju/0GKS895kV9yOvQeOyV12sbq2Q9j//xBWdZr0U0QqiOOZp70TjVc0sfe0sI9EKp
rAygYZibPB6nI7SfT8ddtT3YrCvy+WBcB5A4NbiF14331cZVS0mLEz3A0muajRLbEjTV9OS2c7b9
ekV9OjDuxqwqcMlwdT4+MLiT2Wxzuk+C6gcEeFDxwAHldsac0Bdm3oa61gI6rYZj3sCfzutqOrLy
cR3IQh9HrswWR6Fy9ljF/fAw9/P8pzQKaq/TPJVXXz/lrycGlF8Uk9cLkwvsUHYmNfqsGVvPW/s1
7k6dZLvTFroNX4/y2RNZpMCwkDgwtEPJAvL4iLqrw4k7Wx0M45ru1lCVZxIo/ZEr69fbn0WqwxSD
fOqsHaOPL2/Jvb51EHEKPIBdl7OQ0aUJTOi7hoiDGi6VGU0+UUNmhV8/4mcvEgk9LNNwX4R2u76C
vxxASqZSMB1IhZdJL58KPbbKTeEJY9p8Pc4htXbdhxAxHQigFvJlxsFl0isa3gnS9mAdQC1EQpZd
lwltQwsjB9qaETZOg/XagZe8nAw3OfKYv96dwGugBTj0N9FVPbSJH0adJi4t6CBCZDswEXv3M2wB
N2LKkEdUxTERv89WDrKPq5arQaH/UKMzQbkjk9BeA3dQxy3OMTcRBkMbzNTcI7fasZEOXiwKpEsq
W15sbNdwWEsNw4gsjzZl25gnX8/hp0Otfq46Whcolh1scOpfUdxFpheYSmr+QN0C13Qjbf5s0uSY
n/ln8wW34r+HOritiEjsgc6UF4yJh9i1jvdoTMEtxA/cAruJD+XXj3Z4auoWkc6qAKH+VIi2DsYj
G0IPbsiHcFImbQdRaQbAJb1trgMrNIx53DoxNR9DFv2Rk+zwpf4cGX0h6IfrtXxIc8z0Afqjrg+h
2+fue1nX3klOj3irF1p9ZA9+NhSiiypnM4KFlnlwxtgI9xdSqAMk29F9B31vBjAo7sXYKcfyisP5
W58KZtmqL4zOMLfvx2OlKIZOT2MAr4oxX9Ci0f7syqnz6WbYt4VbHCPQHZ6eDLeSeZGXAd6IZubB
k2liwDjF9cZwVlLglLa7s37yK6Bb0GWta74H7b4jM3d4pK2DcpwQuZlrZugdRK2pNbbCqQFxunRF
z3XFyvfjpPQPHdziLVGHFVIVqk+ToXWfEzlPd397yRLWMIvkUwbPfLDxx5iuWydLEZayEzuRb+v6
1ijj4bpMXCukN1sDLKmPPfQnawgmv4cwmod0IgSrjxM7DkT/DCLCvMto7Ni6sgTEsPZ73KUgDr5+
xM+mdWXvm+6qocti+jhYOwAfIT4TcKqMNPBKe7qsu6S/jjSZbEULJE1pavXItGqfrF2N9+qwoFTM
QQ6VzovUidU4bwSg9U6/1Knz0qZxbfGjELW3b8dpuneSJT/NRK/fkBIWj1SRjbCF3Nvin0NvLfLK
lFIWzI4wqiPD1zAiPxZFf/otwbGt8oMgUQ+X/ExWjwN1Bn5ZhcvXCnfxWSXWviuUft/ZVvHy9Vz8
kj2ty92BFgODHbSD+kt414Nr7OQ8hAmMMniMs/MgvGG8m+rBuEx1SsV6HKX3Xk8NuGjn6gwv1nQD
9yk6y9Oi349OPXnbI19qXeR/5bz9/FLkpiZSkyjOHOrNdBRK9dUUKcwbuzyjdFduHezT906c5pum
l0tQ98K66NWlCa2iBgTOpIftgIg7dq31kXjxs/WKe41L6I3ehHmo5gP8P45qnTb1MiXlGahzsW2E
O16RZ/3Im9ihTzW3R5brZ2OiGkE4jPQsF9jBzYWGp7ooUyxCeEUZqBl9XNtZwrnJpDvmPg1AKhJl
ZDpHLpNPx8V/YJW+BNpw6LGm0UlfEkp1eJ8bNj0IUa1ytANepnRkEki3ioqgWd6aR6b803FRS1wP
PmjghzNei2ROB6sSoaoXxt7JctsGjyyyswjO+GaspUZjBSrakaNofY2HC43dxq2GzDaKkAcqDhO4
4EE34ImgwDk+pOncb/TBth6+Xs+fXCl4BUE6Z08jQHmoQgAItbCEt/Sh3dVZ6CFcdAKpACBGH79D
eh7JJmc9IFowUHAdjCPx3SevFq6nigmoqQH3OwxFCB1kl2sJS6nI7LPMBnPvYvO0I2jtQ1HpqA+0
/THNnU/OMQalIkOgsHLgD9Yvlxv6tR7X2DDQh3ZkzoUtKcznTpQGjjWNf3+Popakr/c2rs3q4bXp
9quMs+2K0CykctbbfXeTAAmutyrMyjRQCxFvpefI669n9rN3S5mHKI8Xq2Pl/PEqE/AtLGD4IlSG
RexkrZV7YTVqCEfXvdYBukMv7OTN/2FQk6qHjrrKGk5/HLQp+1QtLC5rO0/qs9mkdt65lvISN828
Uyv9EnNemR/ZKZ9ECEQGLGGd96ij6/9xUBlljl2YkQjrqOwplBvDncCsswDc3kFg/foJP4nb8cqA
+cyqXX2FDsMRAfRwGCdiMAkz2YB8dmpNi3Gn0Av1BdzvwED5eyvypfv29ci/uJhy9dBMxYB21d5a
bXM/PqdaLdz60gOTRPGAHodsL1same8wN+Q2aQzcVY2ms17cJmpgvgNuBhCi6OppgXH4Ax2d6azR
pyrZgIyCaPD1t/tsV3FTs7EodJJXHEyCNU6qwsnNvegCeHPxWod6FNsXdNdVP4rH+W96af98GdS/
qeISpmG/8fFlyMTVnLYli0kG6t6WQPtAp6K5S3Wh//0LYBUcBnCKeZuKG83Hoeg3GX0CmyyMAKfv
iIL/rNjlOw4Y0hmvs648vczDv/868dNFOg9hfix9DjYShLjaBv09hFZZUz7QquFqSisZehHgFBP7
uNuvx/vstECmz/UM4jsXY6mPz+hW6lKPshrD0YzU/ZwMGgz8XjzAndTg6GsRc6hNRyK8z9YMAqk4
w6CcuQovfhx0TBNviuEihBTGjcD2WsBpRapswBYqq56BcWQiPzkoDJDFpsF04jByOF7jcgDTuZ5C
S8b5RWOl3WOnm3JHhS3//vX7/OTRqK4jJsfzUQi218//UuWyFqqfy5JNdDJBcDpu68BBtmEvKgOg
cfTnlyNR2ScDmlC0ucNpF67qgB8HrGoT5gokizBv42hb2dNbaab6HvM1kM2Au4+sz09eJYqcCAbT
JEaQ4jBRohc/0DpWp7DnzAoBB+Y7oBEmqHT7mBj5L3pWbPU1DMJTDaEw6ssH556dgD6z03kORZbI
vWUgedCmynCDmbG2sSfRk5Cq1XU69Opp38DLsXpvuVKnIX5KUdb+ASXcRB7B6Pbj6vLiGFZ0F0fd
cOmSBp6yHrJ9BfllH8e5OCZw9lNo7iCMg99A2koZ0vrVNmvRDEw5gdCFVtfXoIwiCFyWPltnmN5V
jzVgEIJYOcffPK7jk7pNES0BbaS8CaNOIZOgJtBvvl6bn1xh9AjotGmEOg49sI9LRVVqtFU7lopm
CwW8Uumu0k0jki6AwhrNzPeL4vUwM2vjyIb/bGSq9ZS26VAgc3R4ylgDlvJJPIeZ6rziYmESry/i
Ejq6FWpCLx7tfkz9qfeGI4HmJ8uVxshqWkwXDtin/vGRY1hjlWi0OURkPQGhZuc+roNGaLXjMTvv
T05S5LvXcaiOI45y8IyGKGKD23BG8CFa8f3mVO4A+8y0gWfwkXLp9k6rj0ce8JPtv540+FoQF6j6
YVVdatbQ5TWs+EYij6ICqgXujdbHfpnmihMAXZAm+HoZ/fJOWc3El9baraDAd5iggB6otdkdJLsv
7S97Lal2em1OO9CYx3qJnw3FgkXegiDG/cXhrsmK0c4cRDRW3OYpnL3Uz0cXqBI17iNxzGdDIVNl
MIOubRFYfFwpldbIzLUVGcIjpmZfduaAuPGYJSCdpiL8+hWut/iHwwEZQkqVyK9zxIHdPdiJLvQa
wLRoLqQgri8BcYMWWJYa9Zavx/ll3zEOadZqP6Ii9X5oTQmpYYL4oqPtIHHytd0oPk2tBoskWGMw
aPAQTobBPvVmsM5fj/zLbliFFm0CZQ5wEpGfYpl/uQft3EPOYK2ow35t92Lom7CHpLkRgyK31Mbl
o6oV0/brQT+ZQ4v6nbHq05IXHBpuJejtwXnVgDEBiEODQ09vK0lRzxHAbf8vQxk4HKwPR+T0cbnY
0Oc0cJArYkpgg2v14KDQsgNk7zn/atj9x8v8n/Fbff2vddH/87/490vdSOTCEnHwz39eNW/Vneje
3sTFc/Nf66/+949+/MV/XqQvXd3X7+Lwpz78En//3+NvnsXzh39AqoBpdDO8dfL2rYcL9HMAvun6
k//bD397+/lXkHB/++P3l3qoxPrX4rSufv/3Ryevf/wO+khjyf7HX0f498eXzyW/SZFVJL9dPL+8
vdZV+vzJ77499+KP33XjH+usr55kdFB19OZ//216+/mJ+g+kN9eDeW2PEecyXrX+1T9+N/V/gNtx
V1AStjEqifrvv/X18PMj9R/EN6AXVN3Bjc6xfv//X/HDdP3P9P2GKNF1nVai/+P3f7Wr/rLdiXAp
6IA4pNCLVrV9WElSpd3qiZgL6Gr16O4BxGrnmdTf0uYyieW3DOo6gZUMEN980vrmW5IoJ7Y92c8L
OLtdlXSvaMOgVeQO17TErdLvbaveG1A4pNUh5eR9N2JF3yIHt3Mj7UaDwW5Y7TWV52+N1ZhX9SSS
d6tqIfJ27UkOF4JTYKvO/WVdvNNzAidb9FFYqF56J+g0ID13quYnvczLO2RscyRwMsuHBhsoNbxw
OBe3dYvwUK8D2uWWs7MrEIwbT0PXS0N8YStdZblIZOpdpGXlFb45gjVRK8hL1UNRd3AllwuR5xdY
EcQ7QjU/rRRY9BW6+Y4E5F4ZqzougGTELa8sK4GnGwMhpkhVemNQiuhk6IoHERverjfBk6TmiyF4
gVHXkbWUMdyeun3zPAqhqwDVGHWBoonmXLTDeenUr0mqvbausm+sAgC1Wj46oxqWbqrdQwUwtkOM
luBUmXeGpiAUNii+LDtlW8zTY9eCcI6Xe9yN34xEGc+VorrPa+f7UjqnVjnHGELqrxU0u0zDxXmW
yk2VRmd15SHXghMCQgDYiEZl4V3GqWFuRFRlICXTzdS8RZgU9817rXbbVDj9G27e6qaNYGMtfXux
8MtaUSb3ZAG2b5i9GjqDpcPiaTfWrFevDqxl30bu7jbRi/ukuwXOn/tRgX+KSNv5Lp1B3xVef4/F
wLMoRr8wM8AaygR+lK9aamLZehloHaMGZ225KEQoaXfZd7q4csyFkqcU4y4tR42E2MaFrIntQB9i
5KsLG2Z1Hhq1cAK3pTnROCXoDLXQdvOk4FdEBdK3PQdICNUCX6lq1BvaARmnKXmSYIsBdKP0BdLs
2lLiEFEC90xxFTcUoGVjHjjU9EWnsKAKdkFpbsoaQGrdlD/SpD6ZsL8k4elQinMvHblcDa5i+po+
7iRq8H48QAnJ0GCAKhOgcgCVsCQYH+AOq3r9o3Yqd2MKitndiokcyw5ChI7qwXfd7b87iVKnPpyb
LPPx9xx20XyT1NS8+/5xKozSjzTTN/rhTEbGjmW+6WAoBJBc77n1JfujaH9kU2r7Tr3Ym9hSzO8K
hHT+aYZzq9yBUASE6inDjN19zlXS4FUVKEp5baHahpArhKsVdn/qVttseRxyfeMlCeWA8kTLBn3T
K05yaSXLTQ8ZaY+gZ3SVdXuq6FjaD8uJrNJQ9TpEKsv6TenMwvKZj9DpG8pV3hPsokBl52oW7LU0
/W6hgwcrp5Y+k9IFtpqbIckuQgIIUaHdLffApZu9hZDHtYFUw66eGwRP+rbYGaN2h3xYCE3Hn5OE
zMpWQ7Vz3s3FuABhH19CbHy2ZORcJg2goai+xLvU9MuCP23jnGpO8RbMIVHeOZRnY69m6momVmq3
w9KSrmQK7Qay3fM+nyK/s9hiaA6AqDJgiY2mP07DS1tAGDGVfEs5bEddoUbKhflBosnlv5oXGI8G
yiS9oD/8Nnbp6ZAk1wlfA3IV+kH6/OyJBNMdVA1ifVSvQJdsTE05wwkiEGkJknsAKtuxZeIK6LCi
7RRvftJaDQ04fZnBtLliD8KQtQKsAN8XIw/MfnqE2XCeobjqo0eCW+zinM4RKLQ5gXaEG8qSyVug
+kwrYjB2hSIN/zc9q2p9B7J8go/fW0GRK+dugeyy1U6oGzjLk5orp8JwnmRZns1qnF4iVJGFjlUi
vgS9Q0udjSXm85jKb0Cs9+LFcL7MGqVGDSGf5UJJEoziCoCyXW3tY9GTSkMuMpC6AM0/3quomE8t
+n32E5Ug6G1Na104NsR05ducQCpK5mXfKrOfqP2z27o70Y73swZDQM6PyHONodrO3+UwXmQpPlAr
wzuNWwgPincRO9NwWZjYpiFgtlnSDJ/ssao2ogXXbUG5foHnrCBVPMZs1+kZseAEr/jlxulhMzja
GPLW37XREGdRW+mb2tFfwIEZ0Nz+nGKZXRhqPj+loCnxKrAfK9vSVtmHa3u8V5CwOx30ovWjVqan
UYOIzQLf8hp6zx08bXurph5OxV5cndD8ZBYTWNcKtpGVyVVo2+2V2Q38tR+0UDD6jsvvjoeCleN8
r6pm3JnpYG/dJRRCHb1A752NoqaXqdZca0p/ltZ0sJtWBqqN/HjlmadI/ke+9//YO4/muJUu2/6X
nqMD3kyB8vROJDVBUJQEnzCZcPnr3yp1R4fEqyfF7XHHN/2uiqhKZJ7cZ5+14WzgU5rcJOim965Y
vbiAEZXQ23rKAmXtARe8r1INu8hb3QfTXPq7DNJOPForpQHTlNmxUr27cdLOeKoVU3uQtoxt23Xe
pvSCYgtNJUsiZq0+YedTV/htx1vPNKZYFw0Yu7Qa7pe8NK4Zf/aO7STNO0y4+ffUVvWl8ldx29ep
yC9yABT7KFLBS26B/4j9Ubt0jaTeNfmaP3e2FxyjnkiOXmvnSyTT9JL07oGSojISuS6sViynFncq
vjAxPoNXbt+G3nBPvROl297yx5PMFww/cH3uw6lVm4wu45KYom4OEgLcfaVT+yY0jAKBO9yUtlgT
rx68w1iobgfXZgBtlLfyexS2EUCdUiRumFZvPlE1G4g83sltGnmjmsG+0M76ZkTQQKqoythjmv4x
GuW4YaNg212GU+mv86YX5XxnZuf4cbNJ38dlBkYluRgc+1UxD6V6Zmc9W4or5ma6C6ca5Nb1evPG
1DUcEN5q9vVhULdeU/SYVPwlEQwkeOObFy5JmjGqCx1R1du+zW8aOx9vljL0mNTp4ZRtvGEY7kCt
GYhcTAwDDvWwIObzFJe+O19HJcNnBtbzJNJFdjIyN4viEn06bssUYFNaeO12rAv/RS3ZckMI8puK
ommDQWf+Mnvgeqgd273KVuAxBZzjclP7wr9nkE6f7CDt788+7J2aK4+BFMZWY3ZFmiyFofdZ3hYX
QW76iWivYSVcpKHcOekGiiR0mrfJWsz9qJp3qH+JsfqbufLhTQ9JJOz6SB6Yeirq5ZqM7o0Xzp/L
pr4wVoeDup6P9jCXN+MISy9QmUtJ1rEpoaXxxao4bUwmaGt7owbzsmWEj03FPnVqFkyQVpehLDfB
otq7AEPOBdNUtODkPfDMxJk8C/8T67bmlNAgavZzWX/1F8sm0DCon9Z0+iSZO0qcysm4QubNdmzy
gyNEhu0FanlmiV3f2e2NEbVXYD4PYLaf+go+DLVV/7DMKLGTfxflF7PNS6iZf0k8z4WWL8xrV+Y+
xo1u14TLLZJUYg5XVltRh4LK6Qte5MKoIa84RvvkgYfIWvBAxHfCywalEOy6GsxiahT3cyZd8BXZ
sstm89QU6SetVbsJCPyE1Og3J4BhfjyNbXS3ZGOzhTyxdytzG3r5J8cfIIzN7JVdbtVwmcX6wqXi
hUOaViy89VF5BzsEleJFNwGGuOPSSpY+/983g2C+GKBhERczqUnLuhl89Z71lj6N0SOo2ct2NnaN
48tttMj5oBgzZnYMmWExW568AZ5TMgf6DJ0PEzq1YC0JkYmiW3vRYmNypYH+cJOG8ylQwRx7fVp8
i2ZgaCkz7706Hy7qk5X3xqUTVlfCK/QWzFAXl9mVJ58Y7GnjqJiuTFVdrq4+ORoYnSZNKbbr6oH4
rDyJ1IkhQ2aqW7ERqEq1tXI+mmq1pm/1CECHabjP1dAXe9fUF1ZtEFePlj4DHdiOKoIjM+QkdjQT
szKeOLkTtTdnF07ruOcl3nY+86egFDkY+CeMBRzd4J9Ryf41hhV2YH0jdQjSTvBnRmqXMez2XOGY
vxzWHmr+j/vy/4kH//HDgvP/lw4e87eifhNff9YMfvwn/6UY0NP7Tx9WAx1VbuRoZAir/6UYRMF/
cuUPLSa8sfnhjvgfwcBGS/BtIl4QtdDUmCz6H8GAf4z2GYI/qjr2ftrR/0Yx+KBj0V9GlDADnI1Q
87GAnEXfn8QzT9Z92YQlTqYGwkJpW4195pNxBXfy5m9JnR8U5POHhZjK8JrQvKWx80GL5OZd0Pd2
+kOT5zB3U7s/YG1kLlXp7DC7BjFlP0k4/62P/KyH/O4DmcuiDefRM4bU/uvTlbDLnRD4I9hDw+J1
dQvjGj+6jH0Tvubiz38bZ/qggp6fkDRIE5ISvyuN1bMa+9PX2VotcRRLzROOXBtjTYzABSGr4lZO
2QqkNwcMbo/d18yrpr9o5R+EXjT5c9rODzsP9z202F8/OsqNVFhmz1daMmoHAMHeMQvzt0/5x3rh
U3iwHx14sIMfA1OYg3UX7fEp/TKpUxH03qfmLAixiZEm8Odf74Ow++OJmIZgTIus0hAB79cnAvEL
yV3N/WGez2XFcgbSyIfRgTqcV+n9LNK/NDh/93DMXTDQR4caz+351/3p13PmwdA6a/pDwC05TnPu
liaiwn4NvPc/PxpZOeff4yeljhfhPLjE4ACdR4v/fVgqRaFV5jM3va/Cebpiztl4HctAQBfPlb7r
GxoSIMMD4PPuEpZJl2cbVYYENkWla3yF92B8hoA9fB2g7bo0tSudnYM+A2NXMBA8JPBVxnnnNdWS
xpARTHhocp0ecluSN7hYdU6pwsXmIevlco3kwaE50hp8mSfmemOzdbgA6tax7qpelswnF3C6TAUR
mSgMgk3jNevtIG6FRSnRFDVBH9TYzbSpcHillxUDUdmhLh04VZOSmjDyWdt3Vg7sFYmA5iDyXgtP
g7/LBp6K+b04A49PYPhAhMURfysaXWmFL3aftvPBMHugsjiGVfVsA6pEMlrtAF4cjAgyKzaodK0S
SSn1kN8Q/BmtzEEB2pqfx9nvPY9qoErni4lyFQehSkMupJPrM4lvVNF5EpisgNcwKAq11eg5Ap2o
74m8r+dqrF8FuaqlEXtTR0bOKoZxSeyyCUDnma40bgCnmNNl60T5uSYFNsilzzYeuca4XBPBbQBw
ba0AGF3ejrc23yUqHPQ1LD4hfbQtWOAuP3lM4n5mUI8WJkqUblGuiqm2NRIdiguilmRMx7DXZqat
wTB3EhTAeHer11nyIp2rBqAqgApQjktduhvTFD4xH57d+0nqNOZZJaOf/gBvNMAfAFtCx16E/sGY
vFmNLwxUF09thCPkU4YPqDunAHHXzLq1lwCnGjFd5H1DaNPYOJG7h8YtCoLQDerAqJmFCScnz4Zd
kGXm+sWl+IdEuwrDL078w+4tZUtebBrScddN2xRTS0oKt/o7rk6p97RmQzfhGirqaVvZWdVcWACz
gy0YbZo3sYzmIPps5bMNJa8fnAkw62xixWUOvktRs13YRoSx5dHJBHcKCG7BxnItG2i0MewtWpdn
tN8SklmRDmJTcqNE7cptAYtYOF1Rwj3PCCBBK2y6IrGNSfON+4WM7rCZkVQ0ME5nfhKehUSL7hZd
k94NZ5tkCY38CWVC3joryzOpMk88DV0B2a8BvN/txmKena2qu/HZqXTkbyxhT3mCD3LIn8+wnqtu
keg4XZ0G4uACdMnvJ+zaerPweqCRmuPsHl3A9Vc5EUnd1mkGEFoFjeh6EwJy6h9Z7dFTpgyfQrsy
1RPiB0P+Rq7hV7SRt8wLwDzm92G0MYob7OvIzFGlSeIlmZMNEeU1COoLDLUlHTv2XI1Y1nvizvc7
BwWq7yT9NEBwoJhX2wVZbjm0ug/OBLiT5wwqg1CNpcI/OjXkqrljCj9oytz1GkhJ2XFzxgKRDEpA
TIXJYRC1Yc0IjKX2uKsjvTXpVnhNwGWokcg1Dtc4F1LW3HxbMcfup2YiZ8AawvKLMPtMJ24WDGni
DU3a73nbx9tugAmyK2Sh3oXjp1/M0hjDzRK2a53AaMqcswYAY1MGoWJjKxGPNrARxrvOgAoMltwy
vnltOnf70YFM1eVlM558z9Bw3Yg6IKHJQsFZq5krf8uGRGNDl1riwjPCO8KOSWhI2ZSqBKVpvJWG
QgmtKrgiNOk1F+iavL4QPc6rABPTVD5GgI2B1DlGJZLFoMZPCietwKFxNjlXZHCCjFAiT5/MUS0P
3ZCn9j5tEcB3pG4J41oUldEmeorgKkH4pqYpgOvF3giQMOlEUDw7+Gf8pLUL690fs+Ft0gPCJ+MT
wbBLpds/jJRMqJlBTpIDSSsNtxSOpO4KVxa5RTjOoC8ZuQPIbFq5BPah2x0LrzaZb9cyqjZY0X1u
N8QCHYM65TnaSZGwEaqAbBIM0xXLQdh54kiYTXHZFR3g1I5RwR9a6dWAU3Cil1nrS6F9QtDpQS1P
gFSbb7ps6y9tZ5c74arlNfKXbs/Z15ChJPWLJcl3Z09YIJUHdRGefzOAfjRgSm85Oi1WTdIJxhmK
Bb0YGkVS57sJ3hKJMGo2vi+mDG+ovTOiK0i7eCVsKHytnWF4VNYE4qpq+3JIQFWmJqF2lcO8NCnt
73NjpDkwbz/rEtkU5R036JQ0M9k6zEjYffnNtoRK4y6kD4BvU3afAARA6wgZXnnQcu4+Q0Pb4qBv
yehT4VZjFqLTUjrDl7pwEBMsb0c3m5SftJVzPDdd+NTRS3skoY0IpnkBmC1eOzDQKGXFJm1yOy6V
7byi9YB6gqDxrLR36UOvvTIIBQ8A0VfyUkm6HlOIJDXalRySQWjSBJY+zy+BEs9bCL/NfV8Z+qJB
qrXtdkRnt9srfGARwDvgZ7dF76sDHSyUtNQAr48fFnXQcJ7hi2+Jd7rvwi64bcI1CrdOvQA/XaHe
ASZsTnATzynVUQ00JdAKDktE1mrgtEljVk8sCjA9QOvDR6e2Agg+3l0D+QyS/uS6iTTERdn6FzxC
dnLIimLH1cGroTvvivQu/k3VCPdkBCrnYt7mI60VxrS+9UtovxtG5X6zR9si0I74K86z5bmYg+9l
O00nN9LOrRQ1JKgAQI7LCfLNW3NI1bMsV0Y6aaE1kPSGkJCskXQEQMAjS3sFcjgZChdT2pnXZVfn
qGaeQlvWY4ZUAUWUu7tlHOooQJNxvA6lxTPXR0dBONznvInfinpsqz00Bf8u4Hu5bjEd35tL/t6U
psfGQibORUM02FVnM6F3O3RDdMnctWJ+LtQUSj0s3TMZ1bnuYSqdoaRZcYpMYGEpVDdxmMPZIfR+
bHS4Wy27pYfR226blKMqxwvXRKqid0HOwp5R0Zryg9YtbzCUvHzOR3s7a6HvOiZ9oKcUwASAcvmg
/LRa1zyBEUp6rALAOCRVCy86ZvgVZnRUBTfeUFS0I4vIe+nwawBsFy2RQmIZXwgjlOErRdDwHLbt
LB4qeshfGtW1w0FWaFk7VdsLXWoLamFYTcN0l/m9ESaN1nV5E/TBoPdgY6PiaLjYo1+tgfGRr7lh
S+e4ds7yQoxT0760uJdPS29ZZBuA76OhBiIfkHKk9JJ08Kb9OKXC3nWlrR6wzTO/YpTFEE+OXQX7
irY5wp7ZFC+h1QG4qmxPksnn0HzZpIqHonNTNK9p5ww6nilONs3UT8wqtXb/vVEZDYjccZBG8+7e
GSEt3RtexOFOA7b+vmSWaaNp5iCCkbVdwibbsrk15Rq92FWUkUzXie45BQ4NiMrPHVCw7vg0eNzF
E9vtufhIM2qMpJoW5Ct67UMdk1wHBilkcSE+14PPq56WxbtrWeNdL8V0iM4CUgLAt9ilPf2bVAIx
drjjJSIlxGE7NP30qSIB4l3OpD/HbR3Ul6YxpjcaEh07oBvxU5PFmC4XTZhSElpjkZZvMEOgTtG8
w+kWgdO+IfjHeGScijlTilr2xGWtenFTM56s9gR/Zi+8sVS7Q6PG50WRQ5DXdvXWpwaXhFEO6W2b
wuSPTP3g5dgXwAuPzmUfTRaZMEYf3ZPPB8aXIYruaSUXy6LHP4ldlbrjhfKHKKHZ0MnEreb5wDDC
DGQtX464Apo7za2dV9onI1J5ywZUbEcr3weNVpXPFV3fOCI65lNfTOAeu7G6HAsKzdYg7nLIzjcx
Zp/sJ6Mk8WH1qS6CQJM/Y40U2EuOQj3Zs880aHQHN7HeRbMtt10w9N8XMfh8D9x/DqNFyQvXvKeP
kqvnJu/yJ4eUEBGJ/ggY8tW00gtHuuImbOxjmZJwsgQN+7iooPupS+KyxMb3q4uMPvD3ujKPEMSo
Z0OxT1MufRBaoPmVey+zboSu2XYijtRAZM/wrulgK9uCAk9XBwjRLlpBbNNcvjaU3DH1xmABuXkb
knQSvWBx922SQBogDxONxwyyxS4LV5lkYbqjWXqrRzagczwTRdBcvvURYqkVNMQ8uY/WGORP+aRl
bHVw6AzXqvdZRPVP0dUfCzu8XU3267hu2zDWZEHEliuiT+NEH0pkVNepJt9oqC44JyRxaHI59LZP
b57y/kogom1tqDHA+tDYa74cyFfLfF8pSzHdnB+GNPCOIMPnPaPPD2SKZrC289MPIkg0lhBK59k+
0CnFOeD0nxy4GWHJf4t5QcZzMIid6mrCMirnQea82DiAeZS+sfQrpoJry6VNMtdz9s4/v26tWrab
NXfwnQzdN8ssLxZJJpyWkoaaFVSXQxChUSuwpXa7UBzK6FTRkthhDkwJD8m/+Hqyj2RL0oQziTMV
9QyWE6wJY9nQbs1O3plifiBfZNgtQXC1hpa6IrvTeVD1ssiE1oBxdDs73WLONB/r8yTxhsBfF19h
BzGY0RznSD7W6G/WwcgVdPmCarQ13W6Pn2x+LggJy/lAmT83w4pGL2vAg2nkXFezqh8dEUybmbKI
uLFOfwmt6hs0MJhmhpTZUYS0vCPKfrLOCBNI052cXC6LMuw/A92rrhau1bRcJ7kbnWpb9qm3q1VE
JmRFIp8bfar0/MIeNcZusURb3OTkkQYrlziCt5Nm6G+0aEBRMjN3FdSEIqQM0W8GFIZtb8zGN4fD
gd7E3F2TNvedV+2ybdb7EnNIQk13RW4a9Or+qPzgiDj4wO37sTfr4DJqm6dqLKd4dMC6QQkFDj7S
rhEeqmBnPCuaEHU5jp+a0WRmLa2K7lgbM9foznkuobMl7Gbfs1osG3gIO+4YdjwuYXSTGn37YJHn
dII1TBdi5T3JxtqJczFVOz/FJUPL7h6TFr+BNdP1BiHRfgVv498G40QllxnPZJinF/Wk+seg8kz6
UdmhqCQbYw9tjB6eK+4WW7lYGUI79oLsoZLtA/xz55MR5U+RX5DwPlnOKeiXC2/ksMYmRqCdkOFd
kLviFcVIvBPCAGx76IDHE91pnGGwbWpeZEZ2P9bZ51ZX9YZpfVw9KuXIDUbrs5U20UtrlwG4UWep
P/MZx0FAMZjkaL5jFAt2M0UveQo4XA+sWAbeCr1wRYIbyInsIkGZ6fxUYew5CrJ7vlQmvMkrX51t
yyzXNEIfANy1qXMF3drX1q5CwLJjjBsEL5rowwX3pxtLVfLOTaOZcVh/6JI0DJvPXsk/tYy9d6iy
obobp7K5ou4PE6Xqh1ExuAucrVVfrML0ry1SGPhSS/HI/OzoA0EbaoJhziLxSsF/080S1wVRNIxJ
UwvzTEuQYmZhcBlPwywPyneW92AmmGszZvzSIvBPBEgMB4ak2n1RmwRNyFLJE0Bbc93Uspyfp36w
l5g6zbvtPSWWZBzz5rbS60OGCBeDc28uCUg/m1RsK9O7uTasCRD4GfI1ZvkGAEdUJLyetDxXErgD
TC/tQMu4yXeOLsw71f5ok2dl84TO5r3isxppsmuzT8hsXr9b66w3Uq/jAxLL7CW+L3pO9sgbd5xs
vdhyOoVg/HwMU5g0bHO6cLtevfXcBl4bE2h8MsEjuXPcRVmsX91UiapY33Frp6Wx0ZHML4M2G8kI
MioFqW/tzXtiiKo0cVFz9Ynhi4iqhlRGzEI0YR+kwL0enyl8AYfbQhaEoWGgJp7GbbeLxtCdwA9a
EQIaxSs2MZFBa9SVYBKO3nyw8zpU/TgfsQXEXMQwtNAIKC81YYs1ML9cRZu1UiK6CDy3Pr8TTXOc
pXSnHdYiCca1K4bvC5hr3pBilv5eeBPXCpnNNnfYBbaU4bfWTbcIr4/XdppFQga1fLHlkMOatKgn
rXIVMIvT5mys4vKVcYuxGzimE30/eyJwm+oys5aYeXbas+UYEiTQmz3eLKNL4c37goG3jWfK6LVt
YJ6x3mdsLak/1gdXFTiuOpYVB25E1J70JmIM6cwbw3ESXhkReVLiJKnC2qO7MFP175yCiLCNP5nk
gWgscziix7y9deA4vlud32HS6fKwPhZz5xLr6eXVvg7A8cVLWJVXa5WSc6r63Pvs5SUDs3AmdX1E
xp1VXOSD3ceil4QtsZ5Io8XDHkzb0Jxgmxd50H0h/am7cuVCnErGNx0kusvZY5wurVqasJ36UhUp
WlRYecUTgYI+bVl/pLpZzEmcvw3PZdvRqDhxnbJXxAsTI+FmblqMeYoAuT5RfT/deU1DLkPf9mg0
/BElMc5zHdy0FjrpljQQSVWJ3koN4qAbPiElYm5wRgtKNCDkmqVbdOsu0CWNbkT0Dg0YAQJKsDM+
99Pg0+qPzAWXle23eteqYQFX2PRi2o3CkMWBtAfjCbtKIbj8YDmLWwknsyXZDxAn4KX5aLKBv+tw
yettPSj7pkMP+MZL59LpJZqIFJvWzk/VOAwYjTKXJ8BxqEIIPoN6JDDRPbX2ZOEjlSDr0djyGu9+
Fz73wxBcCOkCLSbLcz7CCWg/R+h/SdphFmRYguTIPsCLOqOLBDFhsOurP3vdIfMVPaHJd3NYaGlb
+/HKL9dtKLjRm8qJrAXt2sq4ZjgVayb2EyQpMWa+t6VqQ6IFOFAQsjQVvr1hhFV/cRw7v0IPS792
srN9arh2GWO7P1u/aotQgmRdVuR9G1LmKzM70xdnxHm1sRYykra91D0/qj73FQBDkzHGVFtIqmVe
6orjwiDIYeJoNXfMu1jWtovq4J0K0VexqYLmzqfI6hL0047MbhHN977ZesSruP3ks9X6025yggki
OF0/FiWwyzoJs6ikOs1c07/1z3vWPgVNS6JoQYRK3OdNmSbOMjP6T9QQ+U8SfDUHLbnU4VaaRvlM
VLDdnHw0wpcaWfe+992u3Li9Z994aMwTg4zdxGuDyblD1tUDlWoa5dGuyEeTuZIRFDCXIyXfI2cx
j21anj+35vuNA6ZdnDhdA1Ks7c4o2gOWZ3HG+Z1p2zL1i0uOdKrIcezB0a8z5wuWnEZ/kwADxs1g
YyOAN+q33WGeStj/lrS/Y9ZwCfyw5nH8BhjL945DvnjLKY2K4GBUc6Q3rHp8a2m5jN+HWvbjbhLd
kifLqtm+asfsbzF0my8oweMX3uyUnDsyLb+qMqVVNgYDI4ervxbZDdeq4qpcwh4LGAcQ21ZlCbK5
jPYlZx+xMH82C9mSndl8Rc5OcVSRsmJR5MnqosL8TKTfWFEoob00/jlDlQVCjER709ahA5DD6BA3
0jFYJUyIbvniB5gjNk3RTTpWdNrhmbmWvhfUFuXGrhfRxjitgx6N1yTIxOJS+h3AuvqUQ356qkLS
SNiNofyi4eX+Y1ukHIpkNU/PxEBYbdLOPikdmW1g/1YTUl4cdF32WtsB55xj4HiL+wWA+14BGrvx
yoyV1w24dglYqEcTA5oOX/GduO9G7wjyfR2hZ5DkyFEgAimncAOv+QihbJLOntl1v9l5oNG4pLnZ
W12u3rAT2rQumQUb0n1AYtaRB3L4FM+Zvjlz3T9kxMYayUx/G2t3N5mJvdaYSNs1DN/Q9qNLvGXg
gUGIRjg1mes2Y8L+THGgEMkQ9buswVcKZnlH1I21D2Biqni2DBKRLFwy9Fxa03jWCwcenp3aQ2c+
93/2du1xmxBW69NJmKDuckSGVbHxUfQd0mNHXtxCdAAWgrWmI+eEBjRE5g4FYZazO7xMbua9s7ow
1q2WGp4Fd5lzOC4nDcOBmpcv7GYsp8UybPKAniIBwSTEn7zeoRQjMru5GVTIhlN5ysJU7oUITkum
WGHR3Jj1bREuZ11lUtk7wWX9yzSrc2G+2LMmReQcNDnkbWcg8Szq2S0DE90Cu3N5m9ENnt8AtGef
kAX5IvwRhsN2wZrxntVcCx6kK8OSk7VFMp6Bys/bCfIDzSVpDfauxaAp94TbuvkukLXj7AD490Wi
rYBae3DBKrEInMyBbSzdV66HC1HT1Tr5V3lfWECto+KciDDQ3sTFVQXkxwlos1QaPgolRXfJQw51
Tw7xupYTRJ6J29FNBHH+y2TltbeLAtG+0E7o292g4A5tMzpnPdITZ9mRQ2INWOe17Z+4FwsPNYaP
5bLAGUK3w9HNVrE6PvfQxfVGNc75ziIzWpQ4Gymfit6er0CXaTBmDFnjJM4RWymXoenfrv7IExQz
0chbADH149xbwUuD0crfzU3KjY9+MN0Jvs1ewDUP1XPUVHN7CZ9wDLfCbi3KLSKgGpzsA+lASJqT
t9ElG+mRmyixj9r1QosU+MFiURDL1569XOKrgqw/3ze+oaOdDCZZ7ADzGa++TXj1DoYYpRqaKxFW
CDersfNZWl+AU7vPFgehQQ1JLgQzJ7giictog+iRIZyQKn+xqRMKM9c3jbniyArDFIZxz8oYY8ZE
vDaZPCRp/P3pSAVvDu4RaGlxKtvBApLA6j6leaS/ZLZNnh3NEe9pCHFh7UQH7CoeywFpiMshUQdn
7xcjux5JTDHdV5PjKCPoZOhyybgJxhoSCBXC8Ay6P4rn0LI+N30OjlqLBT2iXQbnjeLTpD3aqPNX
nRlkHJrLVN72s4dCiA+Ui/Myrkz6A00huqKs7ZQNhT7rkRqAQZbIokDckNudihjIAsHYVET2RVkT
Q7DhibpLUZMfwGIsq4eMMwT3cjMjzNAttohoRCi3dkNkpXuuBpEPFL/w74nLy8Jtk9bD02SULkZE
Le33LEd84bavxe7PLot/2H+wVXANYkr+PJAPOvlXP4dnGZ4/di23tXH2Xn1zXJ+rXi3PA+5uPAsE
3fzFg3Oe3PzF0wEmmcFjiws12Eu64L9+YEPDaggMQx3c1BrfclOdw8hpuxodTV8aitc2UgEvtsXV
Z48BFpVGjHVj/OW5/+Fj4c+AAoOB7EyOY/bq1z/DOQ/J0WwfD2ZnTY+scmPTkXK/RccTf0F8/sN1
dEZHQJGwufcxdfZx+LIZHJ94SaUOgStwI2YqLe/Q/urDn3/Jfz6RYyEQQOJgxJ15yw9WIL9vGxiG
pjpMNmdUaGKutHzZ7KeiyP8d9QPDER91HiX9bwDLBxMQO6yih1qog6kYEqDraj/JAka536fupz8/
1Q/kxa/rBX4xdRWficnJ/vhYldcHQWETe4Qn3NsXejX38yLlrsfLxSfOuNQRzwRGZg+2bujpjW1N
8jTYXfDw5z/ln68Kf4kbRmeKEF4l//wD/GR9qjtcAjSAx0PTlEfTa7/l7fya1kW268z/xZKBnwi4
GjJzAN/mw0dx18qCjOkV0GrlgXhn72A05Fj9+YF+tzCxTfqu5Xs4MM/Dnz8/0OBSjKlyUOhQOKd4
ycaLgEjFvzzL77624IfpzoPXC9bh10/Jy/KcNJCrw7qkTrofCBKVt8QI4RWyOsqcC8IUaPT++dE+
vgwYNhliAxYDgweuePTB6eeT1WbIDr871xn1PWD0O8cpsOQVk/lG+vrnD/uIyEOLONvvsKhGLuOr
0HB+fcRwzKohDOWyp+HXvIHOKjjXiYraqtA0j5E5UxOBC3iypfTeu2ymkGt855ACi90KZ+kubUrH
+7/8Uef3/ecX58cfRYXKPsuQq3cetf351w1NrI5IMcueAHGf+NBheHCmis4LSRcJlwhClHJ3unFb
PCBBTVtdiT7djWvxt1f4N7+Fcx4GdmjRmjQcP2y1HgCWwCuk3nuLzAjeSNvvTXke4VC+f/vnh/64
onlmptWBYrJluBaP/uszL2tAZojUeh/S3QABOMLAY6r4L4zv3z0QPzRkCTZA6K0fFtes6M64OiKh
yDdRIsnnDim7mmjN9itXg3+JXTivLrhzTFFbpFDgvPzwcRWjbOTITeteMzyCCSXDw+boqzAL+v2/
/vp8P2BgxMEpi+n5/Cr/tMMx1CKMQJtqb4eM8PWOiQRgNcvuz5/ym6/PP7MSI46p6Ewh+fVTGgLF
sblMag+XbP4++GV4YBZu+eq3tA7//FG/WQ/MsbLtwMTiTPzIBXDmmQaZS2vVZHqAaBX94kDa3f7r
D4FLSKAGIFoc4h89uKrVguoFVEuvu29lIaItlIPx3/80QJ74x1lwDkvuwxbjKXvFChjIvWYkJSbn
Oz+JOhr+UkP85vvCygZHhHcHg7T9YQGEqENpMLrTHl9cudFhJU7s0X9DOf5mATB+H53BTMC5aKP/
ugBqzu/OGPJ1L9fWviusZigSafvGZYlvYPrLEvh4/PD2hNBYTEb97RCWyIcvzhGAj4k/XPYU8iS3
9fgPTRJwVps4znGdHqp+EPNfjrzffI3cWzh1eIncgKX+6wOyuqsB28lCmqq/Xlt5M+/L1WXK5F8v
vBCgkeVzeFMd2R8eTRdM0kIpnvcTQIX+DjxY4+8YFRR/Q+P+7gfje7ShQ3K8MZ/x6/O0TYRwEaVk
ovnL9Hk2PfXV4mb4XkyBvvjzM/3zowAEuQ4DHRbUF2qgXz8KcRsREDF03wA93TsOo2oTzKA97J7+
LzeRf/5KXEJAL1EnQAgzvQ+HRR+ly0QzLNpHs1/WMeDzz+Tmtt/+7QPZJrWV5TAJ4KIIf3iligiD
CQNO1j4dzXLftGIhtN33k8pt5PP/5qPYJNjymHMzP2ysahl11aWexZxTN26ioqE/PFfThnCxv2XE
nF/RX4sLnio473f02aB4Or/+TAgXY266pbVvI3TfcbJIB4eIbL8NOR70LXOij0LjW0jpU/zl+Pjn
z8YlgLcZFMj5YvAxlQnvvF+mdmrtB6esH6L/x96ZLMetY+v6VW6cOXewb6bJzGRmSrIkW5a9PWFY
ls0GbMEWfPr70btuHSulkkJncicnwuGIXbYLAgkCC2v96/uxLCN1pZvv3glpRecghMezdnKszUV/
HoVUPHVnNhIvWrFKh2rx4kvTxK/29Tf2wlzWDX1tifl9NTwbBX9EVBNFyigOzqamwDZXp4ng3VHR
Cm/G0phAkAhVP/t8kZbyumbd44llMVLfyTUUgP1cvbfzBQoVRkVI2QgdOBL1s7WOnrfoqMjqES4v
+VYqTFbt2fJoRRHVu98PBwc5CyCn1nosnm+xUz162M06a9k32Uo7q/b6oKt377DgZtg81w3Cww3p
7Iui8g4cwYBeYK9VyUT1iDpSTNbeuwrohAJTFpjmutLOkd54iqK0C3onGoAY7bi3PMZprm9fH+T5
xkqyRafHzja8tbfs7NDVBEXxJKhWEIPTXydW5V9ifYvPdVkA23h9rOfLGrQO6jmifYulZ529nGqm
Wd4aPTvSVwVoCIV2zrbSssZ3L2wbDijLgLsXe4F/tt7gN06IMyc7MkuFZZHnoOFCY/rG61n/X57u
dQR2yEtI4nhU6tyzc8JKyoF0SMNslO9cdDbu0+2Y6iG1vOpQ67P+xngvPD2HTRU68hpOcnN7uvVY
Utr0qOh2pHFK0qDjLwcK+PEb7+j5rBzScPSnkZki5jm/xLCtcf4FOXpOWdXZcaoheUPsEVjxobRX
4w7VaS/euDmtP/rTR0mmDdsZ1hh7BDebp1MrzWH0Kb47kTkPhvwoumUg1TcMXnmwc6QmGz+BzxgV
sUU7m08+3b4pIaK+xZ5e39j5j0GAZkImwzmCbo6nP8ZQuD5qncaJSld2J6RaxjXOV/FeiXm+tY1x
vm6t9v3nFokIGk74yANi+POgsBU+JVVROFFOB2LoIEUPjWoadq9/er+xkU/n5oMe5bvgy+AqbK+r
6487HF7NWt5mOvRuOaHZlJ7TzHvUw2t3T+XHH/yuxgkHI5fY3mYZ9aMIfYP4oaSvGcfUQy64IesM
lcZJHQA6tV63atv03mwfVTn3930PAzRchO0mO8da+2WCZKrMUHo5vRqjg0v90SD3+hYR8Pk7oxmQ
w4tfpFK5CT+dl+i71gHI0dML2MktbQUXSUlEPXtKB0Ol/HBIVPZGMPr8G2FMyIpE8muvqn22/ats
bunA56Ya4Iv4kVheCytdBd+N0h8ffTlYb9wbXhiPIJHXRp6EjNyz8eolT02lddHAnX870Bm2H+tY
w+rBcU4+8slPry+W5zsNBwEzZHJk5qiNPn2mgReXAzt1F3Vcjb9QvJbHxmvK6PVRns+K5uKVA4g7
GKzT32DZP1Yk0TzNoVrBimxl/6uo4N7Qhph8AFulb7MEL/XXx3s+K9LTBFSccYZrk8p4OqvBGyn9
xrqMslp3T3S6uJHrJNhRv38YWJ9E9EAOKWWcHXIFGfwlyyYZQfUpvsy00oTCT/I3dsxnk3FNbg6G
QRTCqc3KfzqZokmxFUeuHeldnVwQrZAskYZ7fH0uz4IDRiHaJcPg4qlBXeTpKPThrCXfboyonRYH
WuPSQ+Bn6Gcgfr6xGl6aEEUKtgDurS5dD0+HKpYE/kIKDWyOHfOzKD39qLXlW5ZHL43i2oS8Nsaj
hPHna6BDHEtv5xjFOsoufxjt+7kt5VsY+peGoahDXhOLFBIMZ5E1OpbBazR/wNHUgSCWZHSDzHH1
zjw99wMLeicETbCrhLpna2CsxTDjEDFGblKTpo3bEbI72obX18CLc1mN9RjHtO3zzcCtwan3nTZE
BhmTa+F27cEn8nlvcMNcWMYYwbKFrwW4p69f2QqNJKpx8sBpi1RLduZ1ks3F/vXJvLCg18PdWYMb
xyaZ9XSYeNEI6OZsZc4lc31CT2PSHy0VmoXMK5s3Rnvh0QGIYCPgRkqG6byIWvfxYiBKHKLF8pMr
De3OPp+9+Y1od43Qn5zsZPEpu5GdQ13KdnD+ker0CPllPUQaEXe+T6zUyHdpWTXV1ZzU5k2R6KN3
NXUjACBTOE3y/i93ve2TZ6ITxLHPHTuqkUakiQ7yaJBNDSaXxsS6m9/Kpv5OZ59PE9UZoGhvBRuc
EwZon55nVzHNurDyk5nY2b2oNGOADyTT29QE4ZI4fvq1BhwB/SUOdo7Igjee9fosz34IcvfwB1Z/
VqL7sw97HAX5GTebIide6g9p19V7NHPx0ZzpQULX0E43Hv0u0xtfxwvLdk1JEZOSv+GkPPs6mHfM
5xmMUVWNySUeDg0w21G76ula+h8MBdKE6y0vFRnI2S3DKQOffiJ9jFKH+hUil6n7gf+KfdnhYPpW
7PvS4yRLGfA+WTk4oTz9HKvV/7kwjDFqAx8YNqfxZSUVfAKzN5p9k7W86E4vHl/fBF74LFlGpMLW
NJHBIfp0VB9JJ6XscSRtWRq3eTxMuyro5vfvzuulGiM6onsyU2cP0hPJbDkymbBim5AcNXp3ASr/
rUzR+ubPFySfA+cMEeK6dz6dC9/CkAkpOQPmVh0IF/ycFi1p1hu7QSC+rbQq+/X+x4dwB5tVTFZ8
vvqnQ86WamkjWsZIb2PxmYqluaXJwP36PxmFKJsBuFuf82d6yg2gDjipFW3Gx2Cx221SFMkb16KX
lgLFpn+Pcpb9yEpZ4ZlNYaOJ8WWriXXCYTKD7etzef75WliMrn6EnkvR4Xwp0F0+9/hZgFmI1bJ2
pNU7leM2alh06r17KLQe5GC5xNMJfF50KjgiTNlaYySDZI9u19+qCpKBwMDujZGePzpqthRvddJT
FD3PZQ+NKAHqiZkX1KeCltqhP+qII94I2p8fbqv7COcnBymW49bZDlFI5XReLEC9zItrI/GUpLBp
iG3pVs6G6qsf6zdxOcY0aBT1W2D2l6ZIvWF9aVxQOHmernS/LG0jTokWvI7u6USD1DCo6S2zjmdS
Fo+q6p/DnO3uMKapEDrJGPm0UlONzBVNZaR4hnKut0mCx28pAAUibC836bKkdNAgLF6gZ/z9+uJ5
ab6r/oldC2kScdLT+WYyYQVn8RCJuKEJLijs20Cr3c+vj/J80+caRtsZNyTCymcuyn4zB1IXaohI
6kwCXZcG4UC1/vQ3R8x8kQN683fSQbz8xuH9wvSQALiriSwlONbU0+l1EvCbbw19NE5Je+32sba1
LOG9sWJf+Nh/U8eYHcIkNuWno2gu4vwAjGQkm6ShpZm+nLa0uwj1/1tXzZeGoqyBRo/0GVWks6H6
YrGnUbD5Q7CiX0HrS7LEaP/laPjvTXmQPKJoieSIR4g+7+w7jAM5DiTexqhPk6tMILTXZuNnTbwJ
eszcvb5CXnhRZPARHBDv2Eid1j//IzMwIZkkf2MO0SzqZl/EDf1Q7ZB2968P88LeQtGScGq9cZAr
PvvuaObKMWXnlqYWExJAnnY7FLTu1h41+0uqEi6IjTeeNHzg3qBlvTDB1fUan9bVo4xa7dMJkm53
q4CWgghYR7Mby0r9beU5WKfXJ/jC+uB2iHiTx0i97fxSVRQLYjhIbhE9/io7mhqK6p1J53W7renr
+fb6aOvjehqKWBT8EKexdfz+tp9OyillMBa0yERdYpVhJxfZhp7XYig3/VbKz2MWe2/M8PmYZMLX
Yhx7FkXhc0FcZXY5LsYNJ6tELkraRwLe9B9rqJYne8Y78PUpPn9vBMWoIOC4IflDP/J0imnR+LJt
STamTkPeavHqU00Wa/v6KC9cdbAyW+tleBIyr3O7mCzXZql7XHUCX0TQzr7rs8xDIAc/k8Td2VP2
YAcj7Yjc+9ZW9Hff59bRSaeuKwchztkkHU1LJmRh7M/0QP6SgdldQmFSX16f5EuPkoq0CauRp4l3
zNNHCcyJlgto4GghYjN0+3zedatL4PtHcddCBvEQme/zenTV9TVk/I65aFZyAVQiOBST8cbe+Pwz
42MmDgKzRy6T2snTqUwyyPK+KmWEbCDFbb12Hru8mPdxbue3r8/nhfXOUFxdCCJ5PeeJpazHv9HL
BxlVi8y6sBFzeef5jW4dHHP0PpatbL6/PuKLk8OxeyUW4vbrnK2GrNPnmrqwjJLGyz8FGbQOmgsG
1Wxpguj6N5b+C6OxfVDc8knlk6c9G82ghXcpdTxGpe3I3awruXVzQPdxZ+XvPqcp3RLVUcPlFwHP
07fWAKzwgc/JKO8HG8mekX9GGDof+xj6+evP8HnEg6KNExpX9/W7Oi/kDq2MK20mfz96Y9BASseI
5cYQ5pDt6Thq8+tqNvXHSY+L5Q1F9gtbCQlCKqE6cT/rxj57oG1r5G1iE2wZXiNvdL0dLkFHO9p9
NookpAnK3cJqasK2G7f0ISfvvgQzvM8DZug1sFyP4D9OcjM1TFksUK/AiaY71cV6lKX5GwfP80Wz
DoIDOQlxSkHnBt14fupp5w6gN1JKhT0NNbshD+ipbt8qjj7ftBiJ5AjkV36HJft0OoY/0aLuLkC8
wGXtk46se4tX0BuH2kvzIXDkDse3Tt7w2dbYWaVoCH+Uif3cGKxtinkXhEE+5m9sXS9MCBkwVRES
yKsb0/rnf7wfaWmd2Xqcn6irxLcMJ+XjOBXl7vf6fxfe+D86Hj1xSXrVQWkd78cf3kv/Gv//qzfS
WiP+z3jjYye//yz+hBtTseE/v6+mRxY4Yr4KsqYsXS5C603hH7ixZf9FyoMSBWEUAhMuLP+mG1vW
XybZMg4z+tpJKq+Fn3/ZIZnBXwQNuH5zWaVoxyf3Hroxslve/R/xnImwGA0F1T8q8+jFz9V9dopd
sOf10NzmOUf1CcPsq4xLeevP5vI1rofYgtg5dj+VZzX3sEdVAefcnDxQGSmxH1+KwTcvytlCBe1m
+zbVOhG6cel8MHq4oboIyjuoojo+fJ2DIzvszepeF5ImSjfBZWJEI7qln5O+LiwkOnMX10BC9qXm
t+7G9tQwbWkUmPXLJLfAMyTtYOfbWWSasc98v7iwjbo7Fl5uXi1wR6uDU4I23E52mae4Dak23knc
Fn/andX1G2yBmuqit20NboUp7SDS+r42t61R2vUn04rNBDVE2hRsY0F/pQ9pXB/jLqiMg2H2g9xb
XC1VmGQ4utB6a/grg9CD3QOxQYsBtrrGcAAZP4jjPOS+vy2nvH2YARWAJQORACatLgxAWwl2r9vR
KdyTcMee3JfqRBtmtg5Sz2+yrsaYCLXEzigdYYEGKMbbVmJAFCZQGKLcLWq1Xao4GMJ5GLoszHOd
Zjh9qoyrNu6qe+QpXhk1KlDf9KryprCzZtg+2aIvG9MvnUurn6dqT3uCVV9h4fc9T71+OuhxnsLd
KR2JNRDWnCknc8ZphoosAJosLZEDAbKK7LbHN+AxQDH+sbSKBYBXk8fYd7ZcsnIr8y9rA3elnV3X
8RgOZMbqjaVi/2KEcelu+jIxAXrGWCNsW/y2yJdlroKwUjsx5D0xlnTyTKy7FTDHvAydhDHDM1V6
dIdag9qQBT+X2q+bUMnERN+dJ/XjOOIYuOuV0L7RJdBin+DVKvLwIMs3hQelvkSaBG8RO44f2Mt0
q3HWoMtDEJS2HXWL439tRrs5TWzCMFLVlAB/9fKqusH0IP/Q5frEysTcgo5DLa/aDf6S2i+l7Ppy
AP+pIrtN4Sz2Qy9HfaOsYMQAyEuK8YCiFUOJom4t58pY6mC6wDCV8HhTxVJVXwVntr/1R6uNT20g
ICq5ThXoUYP2EOSGmJBY5uBj6fo2lmYIy2SZT6NDix40n7mmuTxYBQMwylN1GvDnSA9wCtcW8KSx
q/xgaHR0h3Lyk5lvB3F2mDtZQChpVeUBBYeieX6AaVtdWtSxu8dOX2DX9plzoIu1+u5MbQ21A0tv
c8vF0gDCnBvtHZV8E87mnF22GNlBSfKoiAtUBfuF9uMwGIPyjTv18+3KpPi0KqtJ7iC6P8tQlDUh
HqS0OYTD2+2wrMrAXJJu5eP7V8D/v+fZfxmIywhSOYn+86F2B13o/xy7FdvfPTna/v1v/znfHOcv
at9r2oiCFRdJn2jpn/ONPzHoiaKgvCZfuJsRdvzL7s90/yIlQhmTn0Lnpr1GjP/vfOOP8Pmm9EA0
jbAPicA7/P7WUO2P0w23QJrbUGmQO1jzyueVPMMsl6B1Bnvr6X0oBtBbbO5fc0s8lFwTowD05r5o
3wiHf99fzkelbM9hb5E2Jwf6NN7if2Azy1NnS/sEhm8o4UDkFqdcZeVptLMPStblpnKtiC7XGxqX
PWipZXYB7vhzXgWIt3VnCfUq/1frxf+u6P/yWVv/eS3v5ffqx88/V/H69/9Zv8FfxD0BSgHMc8lX
/2ba/7N+tXX9epS+KLoRZpG758r/rwXsGH/xFrlyIe5ngbnefwdotvEXAQv3E5uEPyvZfdcCfpoK
IOHLbYp8G+3Da+2UFN/TpSQwzZNxAzvcTdtZHGYjX+5t4QSnSpbdJVY3+lsC1GcjIgjDYwJdy4tC
A73Umr5DDbQpKlmFVup4wEGnydCJEKVs9o4Jb+mPt3Hzz5fxpwvF71Tvf38wzAuVBiS8VbGx/jp3
Mq9bJ4OtJjj53aWU4NZVGW+6Oc6tzQLONpxJS+yIYeN8V2RF8pWqIa6CKrF/zZYsHqbGBB2ZWNb8
Jeityd+//uM9vdivPx2KJaptnDxIrLh+Pn0HdIu7Mf6WEuyx4mCmS8VV23jp3GvHgIGMYdkEUM6p
1bB9feCz1lJGXjcROh1sdMBkFM5FF5iXeXlK9LpRIxLVsOYSHiWFtchNA8pXP6JxIyDKXFNeE59I
46LNhqCFsN1pRiiTFvCoaoes+OgYAgr9Gz/d07P4909HzgHVGBs8fdHnrXz2TO12wjqZOK6G7KVR
/7qRdjdvainybCPbcoXnSA3ihwP11I1ML61/1avWmhZUrfs2OH12Ww6V0K7SLkvATrla8FYF0/in
A/e/lxctXbQZ4sfNHQdNNUXas/0YM1E3mB0eRu7EzjGD6rdjNvmFENCNPV0+1kW+7KiDyvs0mewH
PMYSubELr7+WflVcqjyBjtCncNTAjnS32ozhXq4KwHsDqWL32I6J89XKtDbdNllqqG03Osb3QQYK
ZNQEkzAQNPBFIJ+gIc++1oOmUEGB3DjIjIclrpFBgqgcYnw3B4iBNwtOagk15NqybvOgXMydJXsr
q3Bk8nMTQ4i0DtpNn8h53COtWPKb1J0yun29CjBGnAi749Lk+YmDuYTr9Z88iQkCL2r2H4DB68VW
QsTujkOh9XvAomUV9WOTizDuNU4rzu1mCmnSXmlzfS2PcmiQauE4EavjQoYh3uh1r3UbrN7mPHS9
UZPYFU/z98RLwWcsVcDH4KaGnV3iXrlMG2sRYseGsxLZG1RgkKuIszdxU5q3slPJtughGYa512VX
9uLZ8qriDqRvTBKTOlWowqT5Qrh0vya1ELiF4p+Zbum+XPH2FN7xyljMGjbtiH1hpDRdf0CVF2MC
beL7BiKlHEJQVHgFOpQFT02cGPa+X6q0uBu7vrvwO0Dzm0nQF3M9kCDNN0bdFvcUlTof44PAfyyw
isQEC3vWsDQGVNBlsHgP5C6h23pN7iNMsov5xgXHLg4LJhUX2tjPq7lZutad/I4tral9/QekVSH2
eRDEdPH69t5VjYLBmowWMFIHA9SuDpYQb5J+3M0qGY42boGsQXPQw6mfqwUI1ZDeLmgQHrN6mnDE
xdNULh33qq40jFsqUb08xTl8Ukg9TjDfDfZI2UlaNYitMvWNkF6Q9sZJoO9uWrOvvmjsLOMhtlL3
U+M09Xx0KM+WAEuS6dYXdqY245zAoDLIgju7So71sXWaJgJiaJyswv9elgjfNq5Wi+9Lb2vmjwaW
577TRf6ocgcyoOYKtippqdnYOUPVYuxZ4dS6uBcTTnqPxgqCaoe+i6zMHH84UDSvdJnrdx4OD0tI
nFXxMyzA5kC/WR/AyZTHxB26Lw5C7K1FOncDnKcE7WID6aYgsHf6kfmr2VS8eJjjSZdi+oklwLgP
BAizDRQ91q7d9MZ+hk8D0tDP2cenzvixJJgi4egSm19ApMbOxhDVZEHvx89VOs6A9w3nxB6lzk+3
T/I7UC3BL7x2gVD0/Psg7LqivKvJ2ENbxDPlZMhZC5WA3GljprED3th8wqUGVlHbVwCWa11sM+mP
yW5qTW9lcOWmCdoGf4SdngCZL7uO/WuZ1HIiI+J8spfcechmVV3L2ZxDtyULmgyVd2yB519i1exq
uNQ59UXjmOwqdetaCPZ6kfd4cFYAs4rBbvaqxdQBQKu8om8PSzWjabBDxIXpNNlAezc+eYxfGAoA
ZYq5+YcKl2X40pMmbqC/+0E0ezB4u0wuH3WBK4iR+/aFSLo8nPNOS69Urw3BRdFqIjRGutg3XJKh
EZi63DUT1iEI6jm5dH25hgvhcar1/fQV/wMWK/xD68rsUm/fDW1y41dGFuVC6KBY477bjU5v3ooE
XD5PxjrA/7NDe6id+zZo6izMaHABellrEK+kiblnxm14PwAtOuRp4gn0PzZmFUOLk3WLdehlTY34
aKHvj/K0NnG31cYuTItq+MTJXzz4bmZd5YYc92U5x/EtKK0p3VqBL0fYaWb7saRmKg+YYQy3ynLp
D9IhOF44I7W9ixGXit2o5uVGq+Z84+hTtmx8vWAvSztISNCEvlmYCA6rp667XwJvPX2S2vZvxQDX
5bZkpWMsAYUuOHAga/Fx5FMot1M3p/uWFcu3LewPHQaBIe2sYLZgba3pAg0paD5stc7pTnPh3Iz+
dERzeVfHvnkpRqX2yAkiU5hR6xk/ymL52OjBz85oPhp1sHOF+aCS5Fou095eshuI3/bRwVrl2rYk
oIOiwzvGAp1MeRLD4ca96g0926/8C2cuptMMNx0MGmXi1qusDcQ2Y0e72/I5noJ5T6LIBe0U5Ae8
M4wtVV8sP8oFh9Yky3/GDVlFmq3aiDXo7YQ79Q+jDa93ZAiP06d2d9LnOdq+1d7XuYz1ba9rh1Qt
c7fXpe8WG8fqq+wkHTWoUBZBczHkxohuQi+oztQmVFZbkPdqlz2oRT27cktBrtHQUn3vIe3H/oYH
GiffNYcUW+jHvvYJ15pkz/6cJscsdy1CLassnEMcJwCYJ3id/i5w0u6uho3zxcwbgycsSvwC2iH+
WLXWsrUTK8blG7OTUAf+lJzKqjOJdXvncmzjZe/RYdNFhBpTGMjZIVeVTTOo6TyYNn4wTPLSUs28
y0Z9aUIXm6NxG7Rj2+3QwowHA/TFh9alzkPyyQYTW9eYDgGYpFEGHuRCH0vMM2cbRDMZkvx1/m7B
kQc7E8e5cGl18IM4OZnj3iOO+sw3217mSldTWGm+N6M5qVyIYmVzA9fD2eeWpqrd2CXFo5/01vqM
vB28MdPfWo2iabKts/zOI7YPNv0EjCFUFkrCyJ80+9ajJBUWeSB+NUaifW5xXh92osiqY5fSrQib
VmCg4HmYqSbC/DxTu/yamjauM20dNDhZ4bVVH3tMYTg5RjVFKd1KBxvi/XYek2Bb0XFyXZfAzQ+c
JgUutcH892CWzUc7d+RJlbp/O/LHV3TjfMH9ozt5wjav8PVK7k2FD8+QIlD9Rr3ZuaCAHhySuDB+
5Z3lfU4GzE9hPA4/eLLO3yBX9QteHCuG6cVyW0psmMKscOQXyEyw3915sXZKGwqEevJhhmW3g+sB
5dsaGox0hVSg58uVp0oaZVfYAFkPQ1IY3xrY2xsfbM7JaGvwl/7IzykmPFD3wh4hMIt6NdVcSYnW
PJ/ckjaOoYX7PDX1uIunJvuSe0R+AEH9k17iDoqpMer0zRBYam9rzrBKfMR0ObrWRZbk46mMJQ4Q
i8tv+uQ9KEx7Q7/hcxvi4RhbeRLZ/qKcHXvX9KE2rAsImzVIbGdaQpVY4xHPzgT6eOPfoAgx7kS6
WrP0RvsBDpa6UQ0AV65MVbCHZlet9vXcL6nIamoU37iapiGMtfk24NSIaPLR4p2H68o1lhAQTZt8
AvtGfp0TzWkfK9OOL0uwfhdSat3nVWR4gLXQnkqSu1fmVCc3qBcvkry79gAeXzZq0E26juJT4mnH
Kpfiq4tV0XeSzvXngWAnwsjjVhdZRBCnNvhidLTT6zj2eGNxKQeHYrwOdD+lgXNvtMZwtWglvMjF
zDnQimlfFyUAdxn0uxx9LojZsrmzJu7otW8VkaoAyZl+moL4FEY0wYij5Q52aQKGGnuQKpzcMr0w
PfTefev7mEjN3bUlRHycgCuy107qQnVNf2qAI94RcsGodSrtYpxSLKdgNDS891bm5NRTD569bd7j
QldEvtUsF/Atp201OA8YK0Dhq4Z2ByBlRHaI9lHE1s/WlnWwHwRcwyy244tWI62f0s29qVJlXmul
qu8gP1RXZaW7+DDRTIG5g0U0raACL4OY9hQM+gvVeC6OTUodYDI620YbFMY5VXeXLuJXMPndYzlh
jpSM0KxxGEv8DYyvaZNhHhs1mElEhd7jj62lVbB1q/qyTMtHFdOhSexdXdjuUrMxw0vurdb6JiwA
qQm8UfadrvsA6lTDoKPuWFNuFqZWDiasIvKgKSTbjG7OK85EBBZmuUXqZt5Bn4Sx1WKTUUxtSghS
tcHVsFYkqkEuIMpb1oEl873OvvsjIDL8SUVi2UA94JyJY/NYdrF2hcZHRAjo/c8063J3gqk+XWiw
b3d47937Cz7QwsFlKC6qLBwDU34xcNPWoMGd+jqAiDtZLlcrY+ToL1rsVaBzJpeaHAFhD72+y9p5
ucQe3dhPffKJdzKTUsysbZzGWAcE070fOxXQ87k4wi696QC87iyNQxrejtoXpRfBF6xWayX8c1vo
q9vRpYIE9YPtpVTjHh9htiMY2RuDs+WO5lDroBFKHX3iCy50lfWjcPWS4sf00ULnrDgLgvQLwAJa
T7Jlr5n+TzQKJkI6ha0zR8sxyLIoQESyk23/QRXzdMFewNVt0spPxGvLQcAAClPT5CylhGAODn3c
VQkqJYwDb9gFbaGiUauhcwQc7wmf94HUF526ufl3SQdGBDbJ+lLmXnDVqpHIqk5dbIiWYe9NaHQ6
ETx0gf/JHBtjdWQCut4YQ2gYRb13TQVUTSMNO9nW5Sz8/BEb8OnLVFJS3GDOPR/9SVKyWqqbIi/K
Mpw84X2KVdPswYuXw8Yt8Qkk8okPMK6+Zk667DvbGriMOYPacICVuxaEdUhXkDscsaGb7U05DCSE
RT/yCtsF1x3b49Zkt1wRaH4m+MB19SHu6y9YV/iPrerzC/5hee1BJ3ePcTs4VzZ1qGqT0ib+NRlq
++SO9fgB+yv1XWiGvJkMvPI28aTag+443+1Gd/vQ9WVzNaJk/V7YenPj5np+ArFtX0mzsm7sDoSz
XnO9mED/33KhdE4x8J+IQltzQrfZlKiiU+NY4Rx1wnV6uupB6tzWaSE/tFnAf2LRsBkGzfrUl7NG
asOevsFvxb1o6ksaFaibRk41CQ+3aaHw26koaXZkvI6O63X8xk2gs9oJz3V0yA0QqscYxtYuGHz1
aLHCo8mBTSq9ejI2HUbZF2UMB93RhiaaCy5BuyAWLbsC+sF+q1OmSDnV5qzFaKO0PnumRad1XDsE
nUsffKmXwsAbstSdn6PWDX04xG1721GuvLcWRtrmzTjcxp6mTrP0SIQKIX/E7RwcBDrnr5gz1aek
ch41TD1PtgowGUGbdkfY/qmgJHcJsxRveNdabifEr1/StUCeNjO0SV1PH4Tti59N07C/mS5hFhri
utC7EyXP4LKXFTFSL5o7f2z9Wx27lV3OojkEua5vp1wksN7zMayG3oxqoEYfsYi7nYHVY9A13GIO
b/woOjDskK6mKzFOf9OysrprGHpP4+2sNQ/oDkY9Ykei5C/qpN9yS6IsDeU1PpSD1nydpdNup1po
Fwno0n594M1m0JOr0lg9CAqNsmcG2+hkVfMEER/9PAanwNb3sQ8kfIFEA9kaCcOhV1LFH5tCCXEY
LfDr+2XlIjWmcn9S/F92rTHlV01SfyqteK5/pP1sj6tXkFMZtwm2Y4qsTlddA65z4t3ktJMRopk0
TsYg8YPwKFiiIWdjsXeJIeb0viX7tApEG/3BCBpX7eNiGr4FBF5iP0pgP3E/aKxCbzEvXBLSt+iq
SS/5qiR3phAFBCb1UtSMyQa+uMgOlvSSdE8Gj+i4VJADLhwgxVNoSqHoxaX+3h+rhYTLZWMmpNJq
LR4hQreOCQHFAKSf9z63LGMqEkBDvsrwpAqwv6mqCl+nfqJpvhMuIPV10Tpfp5Sr0IdUjIX7iwyc
aCQ/xwgplgfes3lutALnyL1VEnJvhCsb49p24SWwsUA73udELY+jYZV3JhcCZB/F8JFmuzm+8Oyp
uO9LWdxze6LzMtZL+9sihTtAWQWb+UEfsUGMMqfB7MyZ7A8DXxnX89x00m07p1m5U9xar5Jazd2x
JJeoyFzE3Y0047g6eebQt1jdmtlWs6sS8m2jKQDa6Rpu1hDGo8oHtwrTP7lNndgrqJCTI2ZpZTPQ
5qopfmE9lMitQT3Q+Uz5ty+iOpPs6WjLimKXgHqvCZ2Mvt110zTFm16zrfqDoc/gioUnXdLwJCbF
wWpdKgjSNPn71bLwXrsyoH6ydO18My4jn7dL1/n4Mc3M3rwGJspfR1eKOZgglXcXNyzPvYEnybJp
pm6SO7Gs1klLAi8xxDGANF46SoKJSmmYbmiGq+/rZM2O5KY2X7l55y1hYnjDFwoe02EUgKY/urUW
4NXgaAhmnNiVnBt8Vp+cyvKviMrTK+gsRInWMJfpts4oPYUdC0IPs9XWN8zBl4uQZik8FAxfpPqm
mHKy6NTXq3izGGKBjj73WRNSbEy3QZ2hz1mszPaAasSZe7TGzCKp0VgT9cYEkMFSwSwvXXxCQjfv
Qf3NBG1knPJqvstTRNHbjE4cZC2j4gChaDm7x6Wa4n4bmyV7xlw3j6ktjRLVwNz9jbtBetNZFnRp
rxjuXXMKyIE33bXd6Ua3QYlQZBvn/xJ3Hst1Y213vhePja+QQ5XtAYATeXiYSUkTFMkWkXPYG7h6
P+Bn/xaptuj+Jx52taR9kHZ437WetZC0nFWlFMRRwobaW3ak9YeksKV7qLuOOm3Smfh7JmH1p74t
NBwydn4NU2O2gnGqikeD/fsT9Lbl7EGeLoOmbTyDBbW2Hix1Jmuj86TD2jwmzvPSCm+rUClnlcat
QfwSOv/yKR2gp7Pn6Z30bfImSvZa4oz5vhcmW37qz1W5pQzTeyeURtbOszqSE1OXzOctv9x4niYQ
Or6hRC5v/Gylm1E6vH0GXO4jYYPpN32pu3s3Noaz1uXxjjoDrwzKRofYCvaP8X4YrIX0rjlXoVQ2
MWlENZiZIkzNkk85WwCJ70qpsrFSFE2/tlqnNC7moipIfbAtvTgoelqNgTK15A+qUSyj0KEaPweJ
VnoXxBhRqndnhYmNGKAiWHm9RyQrBlGTNrtEksItXm50SSa6W2tUf6TWuu1M1VLcmUNSGUFSj3wV
iNMjvrmxVA5zPzHVEx7ClmKGg+3WaeLxtgypvekTu2e7Gsmu3C9dmZ/J4vD0K2wfqk5BQmNr1cyQ
/gPFMbkEwjWJ/rEbhWOg/v6+q2QU/5R5pqN655h3RhCnG2Ez0eV0iZaIUTh19Y/eEgY5Y8Imgijq
h4L0sdZ9Juox/4G1KgG31xjFo86ms+FjzY3HRaUW4I+VJHg5dsqc6qKcrlw+v4wjgSOfCDroRdh7
FFcOaioqDta9wi90Sj23N0ldDEiZQPCWvm7E6tnsKuslmig8r544FeTIwKNLNKkmSNmspiCMmm03
I5JAGBomafMbaybfOHdrdq9ZSzwXPUw01Z5pmme47lzaWKggjYdOob8ZKfYGuWhshGnbAHDmiBFh
t9P1XuxIEDDkDl1AwYoBPXEMp2oyiw2ebGLnyqkBmVNwOcJn4iqczUjc6lXlecx5LMLklZaVjLYc
cMrqNGZCnHpzwUTaOoOzfLPNsn6dHcfqQ5Zxfb6wOB/Jmz6pINP7pQBzOpOKJMLOrdsHMTjN6nYi
rm0/K5k73b53seZSIzkI2ZBp+BVNsBewEt55ytxu3vZSdytO7/i5SXRoCOTKJl3fr5PnxuZjc3wl
GQk7M2cn5TzqDrerBF07uB35mJvUi3/2np6iNYzZ0xGv4h2SiXKRvwzu8Gjh0oa4PnYGATN5aVHn
blnqiOAxxSkiiRqPcV95O4uoFOJQqfJX+6nXWRkSu4hrVHzVGptWRRdAekr7r5HUo/k684Y2Pnf2
wMeLaHAZTqqcWr5ACiX6RZ872bInzZdWIudnozhYHhyAsO2UpucBld1bVyvxQPtMyR/J0VPnCwHL
I/quL/bSer4uo+Jg9Fo3PKupmi+PerTuDlxNOC6W9skj2ZsaRXtnRhmuxESDXYyccgzsmkTskAoQ
8iy7p+5DZgJrBk2UNDlgsk05XgoCGgdCp1kpXsiiTleUvejK8ZqqfNbflG2qPyzjUjuEaBKwslVJ
LbACF6GMdTUqcFjLKgaNP6kXeaXpt2Nc5duO0uCTU+TLa5yq0aW11BrHX8u66NJ4eTKtOmWH3fe3
5LHW+wZWFmlMNt2cwXb3Odulq1ZPu1BvNLUJq2hxTmzmGElv1DGkK+vcwXIZXiGCxLw+pK7s1CRp
r+ljFz+1ppve+gXhI1/VTK5BMbW3adZk3gVhTu4FgjS7I6VeiDRQUOIGIo7mJ0eV6b7PyMuDrpaG
ebI4P6TpRd97WI8PClvf0Bl4FRxyOkI08dbPMi1d0voMR7+c5mw4EHurXiWQ6Jx9gnZBP4po1gpy
GRsQRHU27JkMrD3HKhKvKZXUL4RQ2Uzgo1DkdlYNoiLGNnk2FjPbK2Ri+bkrvAssxPJood4IbE3x
jnNCsEiMJO+ceI2+sedhcANZLtFKz7PIQYpYJHcE+S53SarYKn2siuTvGEnjpbuYcl9QIXzWCeQj
TtHLr/iCGiV0iKrIfAdx46swvIK6Ia0omt5TdhqQ8BPCThmlpS0NsNaPOeluJw/Z4aZ2yuRqod5K
Um/T01q14rnyTY1cWF9vo/IOfXDyRi+byU6bOLElpaoSEN94jYHjgYzvZEoG4QP/Mzfsa6ujGBqj
D9s8JQqCVF8eq5avMUrRYfZE4SORHb+TY1eEYzt2J31Z4oNWFzTHtOgJIGnF2mNFShY4GtrQzZKJ
7mkW2pubmtm5GacHxwJnqEBJ2cxUtE70T+cr2SS5DBSzS2/rQVih07lj7VP1RAEZ9dZxkIgkbEMZ
7xPArM9zQayGhsTimmIqL/4iWniCVqeG0mp5N7w4JY8kQvcS8NO8mP2VHqE4Bl8RRJMito7d2HXo
lWqbvJRGr5DOSETv1DVdsEbnEgYukB4rDBiariAQTXA6DnJp3anSLU8oSWqfjrXr+Myn5l7nntGt
5qB/bY7zLPzGEvXlEjXegQNy8UjHoQyHfNQpslUJffrITY3AFJ53kaGN/QH5hFVMzEn9IBrXOZPD
Pn/3mlbfgMsh7IIC/RMCWEFFd2BJTeuOgoWRq2lCOhqFLB+S44WlsJLjKrfjbYzZPBRK86Y4+rS3
qmYowlUiFPzXRGhoX3NidxdlDSMdzUHfcNsdMovSjj1bHNXHDMDLodfJkiA6p9r8WYTyUZuDtAN7
1CoHRZGAFd42VjXTr9YG5ku1IvaDKJKWmRovpnWxROP0KiydfptaOlcZaZPJF8qcjyKp92Et9CTv
2kJ2bogUPwxbjam0FvKp2M3AmvHLYiaro6DmzZRaEuFDrOzkfjGmpiJS+1XNqKt4BXCyQoAx8P6b
nw2lXW97A4lJI4uQuVYzs1qlD4XaPfZREK3JtVKM9zIaaOJq7KkRQwDcoOnPiW/K7WXYJLOtvsyE
rBJQraQqh1enl82TpQ+WcrAVKuZrbDzethfazeyhG8vM3sq8mDOa37is9kQisT+YCYR9dbyaFtCI
/Y+0ldpDR4z5uboBYmYrQVssxnnSmvHB5ZQrgnJgW3tDdIyGDEgl3H2fjOU0boZMkBmUA55uQ22w
aM9lHIzaF6KdVgWJ0uTMonx0lMoQBN976UgHtc0G5aBGqLzpKom2CRx7Wg6WUdm3EiwsnxZnhRch
BWsdcWPUYNlabQ3gnVWAT8owQwJfFraFSkmmLSos1Q67BC3qwU3VKQnnvpoPNkEuni/B+jF7dm1z
1HK7pW/C+foJYTSxrY1VKz/Lyk3Za0iyZ3d0rNLvdlHpRFVkkztsSDmZXwt3TW1TOmjDPrnUvbrJ
JokwoE0WOxwaKtEcNGvJFEB1TAnUzBjbQ0Hwd85pJqdw7Dldd+EtOcuMS5pwgYKoQ/ASI20n37Px
Os5jSlrt4rJHMFcj1i03GZmhpBGJpKAsoOVga+DL5pY/E/5+JHFY9bYt0WWHxptVuXv/Jv+RzPS+
Rt9Q/rf17/yHmeddx/t//uv/zSu0+1mfn8uf/ed/6sO/3P+P9/8d/6z/f9qEVjbo/12EuonnZvhV
g7r+8f/lEbL/5ULJ01SE0gCH4Mr9bw21bv4LWia6T5TEkIgo2f6HBNXQ/oWezSIQEAMRNh6Lv9TX
45D89/+ia/9arUYoS7T3OYqR/vMaap33H6uwCxRMY7IFpP9xrnMVosI7SmKBYHfkSmNf1sWxIRN5
xXOYBWEs6f0vN+Zv9KCf57n3ERHyowvHavsb3qRBopR0ixPT/XUvDLXelVEa/HkIbeXX/KoJ/PcY
tgUgnnQZ5zM+3daXYYo8Nw6aMDtAjS0wNrxFx3Sf+lfS/8mV+qP92vnHJvAOX4y96g0/jQ1bylk5
qNCQWEQ+3tG5wBrTVVEMcfU16cl/p0BrNxeNjUUKFaSpnku9pt749k/HdVGk8BJB+UMLSZjNx3HT
cZyTnIJBUBGwlUf1Tum0cx2zgzagecYbmTU3BNbtXPsL7+b6iny4YMTQK/vE4CjH4/x8swdXqeN5
Rp1SmwQ5yqkjMstpNsU03aNwFKGjRf+QUU5UjwkpYOUu8FG5yGg/XSuFvjIeGbJv5pdeyunoZGSE
JqNyPanOAxHZ3m1fknL253v8yXCwDuutrAesdBbUk8+4y/WM6KB5SIJ6iYnaFZr+kkdjv4lkfhC5
QDJ0NIWjvP551N8+mPdRPVYuS8eD/PnBtpqrtPkcZ0GhmD3xwdpQPM2F+2V4x+dtz3p1LpMNhg8K
sc5n1J0dFyBzUccGEaJHDuhbqed+rVZoAP4h1YIbSayOYcFHdy1WrM+vjI0c0rFanbOFQ6bucpaI
sszli6f1+31bB6HjYdCIWaeBjy9JsxRFrSmcLtIu3aaDEwW9kNMXW9SPMmk4w+uVYOEkV2WNwfl8
00q5wgGn1X2V0MNWJklq7NI8G5n61a7070bCL8BKsirqfyMbx5mHSHRkr1YgQGPeDoaaEF9X+eKC
/u6ucd5lqTKx1FjrwvPrntupUfnpTZ0FsZ7cO1Z31xZf0pL+dgy+Ip1FESDB55tGltnYqJInM1Ej
CVAnQDiM2no/dfXdopJ5WK0Sglkbp9BQvHyP1LoL9GpUb/WOlMcAPdWwkdH8FaDwb34XHxm312Ve
oUX06Y2Bbd4v+OvzIF8qJ8bHSAwpmuzo9s8f9N88ydXxgdwFPo4BYPTjLS4VDUFg7GbBYqW+Dr2W
wqRvdl950H9fBdHDs09geffgcoK2+DjOoFJU6tMhD4jzfek8R27jIbunZWjh27WUja7WPz2ntr9b
SIfQU9rsdfV27I+ppeanNm5T0N3SOrRmE4zOaLwNIz4JURhJuEDk/+vPd+X3ZQQ/NLRiTFWA6ZgV
Pv5amwTowjMd7sp8V8i/nOhcBDp6y4c/D/PJdvH+xRo6IDewLPh++Gw/jkOY+uTl0sgDa7KPI1qb
rWhLeXbJIaZ10vVTG3Q9ljefToSwfUN2+xHOAz7jmBAoSkvUcYt2++df9fvKwtaQc+666eMM+Hll
KRHgq/OItZq6YkBRNb6W3vScD/vROtCAV/YVYt7gz2P+zWuIsw8DFOdNVu3fJmEFZhHLWB60pkOp
GWVEklbHqB7+GecYgi5hIiwr68pJQ/rzhijTFF0bSx4sSnjlykuMKATQ138xyufV6/Mo67f9S61g
IbzaQA3It1u3epgYsRMUNQJ0Hdftpii78Ysn9vnufR5v/f+/jJeQbh1PE1dldZemdrG0j9o/nSfe
hzBWSuMK1wHo83EIG/9PN3gM4RUnG2cAVhefjNUvlsnP7Lr1+QDPopKpeRQSWF8+DsPRcYTPr/JB
WDGtA0OxofQ38vvkJNNZVbv+ue97goyXFjmAvO41Zq2lHjFL/fl9/DwBvP8OwFPO+h0Yv12uLGat
6onVDhDz7yZk7HQ3OVUnqkWVV502mVd/8c68T+i/bl3/PSQSUMDFeIg+T/gELAFHrKY8MJ1R7tDC
RDiWyK+PbAOAcTpld9ABrHDOIepDZAwpK+pbmSfXubZKfLMznda94dxomt3eD230Bfrlb94xAhVc
5m+OZ6sd8eOTsRZ6hqlJcxh1df+quEa+xRnNUhhF8itG9Fdjrd/XL+9z6xo1ugamxZmUZurbf9mz
t5Vp/cUlre/sb3f8l0v6tMSqdikSsbBzF9huTnHVHHOEwsI2r2YvvZ31RPeHenx2uroI//x6fV7c
35/1+8mZvRp7908jL2lOGczoeM1tMttlZ+cXne5+Ndn9/jWxrOgrm5BuH0/O+XQfWRzVgZIy2xqq
U35alntU9uQM12pgNfa2y+KHWsR7D2EFQUs7Yqm+mJjebc8fbjGCBopa6kq4IS1qdcP++iRjpaRT
TaQAxsr4L2cwz4VR3KnkIfsj9X+aUvfqqOPrMHy9iw5/vsm/vUWfxv70xg715Kl5P3VBZ7wirPF1
KpkSreufR3nHPP7pEj/dZI2SWisoIwQt+ZuOM+6Rmz8PlFh8W2/QSccb/A8HWhIHw8FLOlUVQgDE
03/+Gb9NWOvFOvS4LY4BRBZ9eqNyp+3VtOdR47y5bpPpmCrKRtGyO6OI6JdRMv/n463zAOAwXmY8
zR8frOtQFDWk1QUJcj6mjJ2UVWjzTtnWVk71F6P97U0mGYmrg1O2Jpt8HA430NT3Mc8SqcU+adJj
Yk03vZceK7O90TLvskGj5Gt0+xq8VPiZXLBi3Vdz9OedEQdREhjAvlEZd8DofFqd8hS1p0BgHixJ
ZY73IGSYoxald66UHI3DY4Vuurkr0Au1W0nekXX755v+27TBQZgkOSYMyjnc1E/b0qqXmCQHNoX5
Ik7c5dif7OQfVlDWwzYL0Bqcg7kci+zHO11naVnrUkXCKovvljUieU6u0Vnc2mr9bUAC/Z+4pF+G
0z8Ohw/SWJIYxWymINta8vYop/Huz2OsX+CnL/TDJX26bRKNMMWGpVtXVsu3BT2mytlMKD/XOeGL
C4INst6iD+NxMMbWznxLHYoNzadvA/GVmxRlovid3aqB7OFuhdaoKd3buNg48bRCcZWwt5U82tDM
r+9qjp4WkpvRMvyG9huimQIimB24btZcuXE0Jk9J7FrFOc20ykEGP4H39IfZWu5wrcszEELl20yy
woUBdif/0fcAfEJ7MOsrAbkmoscagYuds4wEQg031T4nheXadTDY/KSvoF9F6tTlD562xBrTxric
hPRunSxzN72jOA+QC8oboSfCPaWoRNz9LDzlu+Zhnd31oq9vOrU2EDz3duTbyyQfVaFPbEkWmqSm
ilwDU421UVs9ektZWL/FNB0v9VpzzoT20tTOh2Zv5vmbZfWLeSBHCBNSM2l0XONkAaAHNJBk5Y4I
oc1Mwpi9m3WOiDSfFL3dRRXhbzMtjOcid7ttCrv0iGHDwZ5mqQnFT4IgvqmNpyMxxZsR0WoEdOk2
S3cEiGRc50O2LfQhuRBWBBRHy7E642vm/NnZT6qSL93emjX1pGoVBGNZGuGcLXd2Xg+okqvhIJak
10OymXEQJtuozarooPWeE0Q6lDohKlKpyX2qxUtvFXMZDGMtthMtzLA0Uueqmwb9eohyJPwlUXDb
kScaamj+xrs4qvQHa5C9oCSVNhYNGcsrD5NbLRda3qj4PnQyrTB+DTXgXF/paBwZvZpci3LGWpkh
J6yA3bpquyub3PlGh6t/69QBj9DUXWp9rOPSWcJEndtrgFWlz5uJKr2Qb65dssNPcuRMalIpRJoC
ebLmI4Y/BVeNaf/VlHOCJRv7eJ4tRaikwt44i9P0gY737NwibrrWHEW94XkNVzJNVe3Sa5cXS0Um
ovLQaP1jhqQvVtGWztlRG171ZkxyZjfrXtdrXanG3RRnSQlNxdSDqlXNJ9K8Xhwjtb9nhVGdtB6A
dlStPzDNm8NU2/gXa2fRAjtWDnqjvzWGSYM4F0nrI6DZNDGtNcdD4Jo/ZDIufLupD+6EijQZzdso
+Qkfa5UQxbPyTVr11VzzjJmYaKPNxv1idHUglrk5EmA0BfwhZV86M4K8dcFXFrhTDX/UippRv0q9
fuZ0Us94rJN6gz5Mo0U2XQH50APQDtpelJzt8W8Ust0shXpfGC0pZHx1sBTjtew14fo0ZPqDuC34
Q6u3XEbtq4FhedOmRXMJT2I5snXKrwq+sL+EHAkgxhZqHqPux1JkFxTmNAx+BCF53xw5+yIqr4ph
eSitbw1K51ETDzWvR3WDW4iQDVeM1bYq0nGP80Ov+DCr/E4oNGx8VWv1u1F9Mxe9CFV3dd17oVsk
3xddf44VXjMJPMt3lF4NefTDfU5p6wIZUPHQR2Yaam2GhK+hMXAcmNraCaHGqLTbUbH11x7FyTZt
e+9QxswKmxg/u5prl12D4rrAXZ0g4cCe/NOZ0ou+sI5VEm+xNW2WoecDQgOCgFOWmwmLbeyrOsI/
Q6vLwB3qx3gqmpDEEeTSMz51kXVYwvuSk6zL3xfLzkySven2m2pB7lWavql6P6xRx/2B/IAFggCm
7WRWwZSNT9LJQzVLGQ7kl1YMf2HmAqE2q/seidlgNhsb/X0z7oFl+ZpV+0IVfj9FIQuBP6HoH/YT
2p0nREkyrKr+G/NY6NECno7qHB857BKgpi5vNrw3M20avymcx6GR0zmzmRZiG2BAu+Sy2QJF1140
FSHeZOOZ4r04mp25XKq5YbfbNIPITBeXg9MUj/0rqoVXIA03i0rykpvZcekPUdleNeYQbSYFx/HG
rtw7I+ZJ95aZXGXjgvnNFcuyHbuovZX5sPC84cMhRtXVa11Dgm+iyXhZIIcdpjn6Cw0lmPd4sh/V
Ki72i5FcmlV0GhLlEQv8t6yegsaFRh+77rWNpn/jYKiO5wVAQI7QqlUcw0dIyPRaKSis4lYig3Pi
0dMOVqt15bGbpXlTehQINRl1iNW8Fpmfw/qAWvFpqGo9iNwxKzZl1Qp5jDjY7Lwp3kV4xFZf1vhm
ls1IW3xO5+S+Gqr52iBzYKdg0DnF6Nvt3dKXzsVQ5QmMEHdxgxTPymVh6kc+ufjkurUSdh29POSu
oN6kLwboBYumvfajfFInaTfHd77COIno1XNm2fqRVJfdYlnXWHgbTuwlnsm8OacGwDi2tSEGEhAa
Wujm89E1LVAXSMmqKtBT7DLTjDyz6eU+RSsy+F4XWZT/RrdGVmSqT1mBk/uImaczb+FkGz87rWWL
02BDYQ+7UTv70lCTS0okuz7qN4AlkKz6UXtOp3PaU9JrPDvIiqQ+FIXZ9YGg7qL7md3ednM3Houk
EyAljLTku3Gzb+hn5+KIGBCjgGm1sZ+UqCS62ZMFHzSfqBW1OhAP65DFRvfoydw6Wo5KzgFqjjZw
K8LEL2QMdKqlQuHzMqPpGoA3oHGnkkOd1MYHuOwTES8YU8aaC2za4WHpxETNqWO0oHdtbDixs+yj
eHRCtj6vMRK4175ecNLXWvONmeqZInRD0XwAT+JJb76JdUXsF7tsz4UyZU4IOlYSBx7NxlkxirL2
tVhCXo3R6IIsmQGuyAzknz9rUc6xUakvJc7msLaMDElfh3a8nDI0cd6I9ZlCQu5LhFzpXm+dsYeI
48XnbGndHxCUxU561uKxpFgyDvXexeYmtEpDWUtssxUUVv3kVRKwov2tdxo7NAoFAIg+ydOgKwer
ae+kq9U/UscadoW5tNvGVjSHuyfEZkiFOJd2OV8nYBiRVntPRja0l42j7GWFLCOUiVXunCaHil3O
8ZUma7AFsGhWmRjwkSkq4TTWS7NVq/Kht7BJh61o1HBuvQzDVVojTY7jb7Fes0GJUpc5tGz3DaiB
zNet5bs5z+dKInbdA1LYJy5+IyNOCxr4U309CHc4RbnMXsvZqELYjsKlZCRvsH3unKm+0Kyhva0T
xHAzh/VwSMwcc1CSnHB/HYYEMSGlRizaS/m9y8aDQJuebNr8pozceyKp+isvcp5KJUWlUhnbxUJL
6Etp0fCmOKmY8B2/xQt35aLop3zXsD4EzGnRuc9NZ28u05VXJndubtVhOY/sD6d8UrFm2uWtoU1T
ivelEX7NFljxya+4zVq9gDCiqNix6u7C1ZP+WzHLWxzUNziLnpTZ2AmnGOJ9UTDlFMMGsVCd8i/G
9nMuFgOrdIdsxs9VLbvGN+Ez/x66xZyuwWn0uBYsJVr1m5i3RVK1T0PkdrcNG98rAr6HQPRLcz8u
zQWpFiWxmaK5TVOPTOdh2Bn54IR13eRvS6LuxqiT35rGQfTppBRr28J8TKxMhpaqPztj+rMsF3lK
dIhXG1Ar0bFzxss008VOk1wEFht1m+Tpo2HUddjlIxAIqeR+NBWxPwpiMa3auoqLTN9ZFjwtc2I7
3s/pOVZVzGUoABeNhc3pxR3+Q7SNxHlC1GicMKvTZ5uIa3tqnLcOQRUHmSa+Kkf3aKeIj117y+E0
AFaxgbOh7IaM/UDRGvVJaAaC6tqbtrab9HtbcyvWYbcLQXpksS+YBkKlWdbvMcCgeT2jhJ1yvb10
Chu72Jy3ODchsOy8nPOtaAoWbp3W73RhWFOd4PiKdrZEs1pow5vMagq+UHfwf8GELXe5Mcxx4HAo
eR1juETCEnoAhRMHYsROyErjF1uX+ACiGEZQ0t96Xv2jameIHGq8lKe26wQmKxVSkx4lOaQjXN1t
wyYrGQZ55XXEK7lWI2uIPZie7VGdQLXkKjTMnHohvoeEtFzN3rYmbSAzZT51ZNe1gcRw/qYbiXLo
ZONtpqzNTJZNDNKbzGBWLb2OwlSb1hs9L1VawkO20dL+pZppeA5R+pR70eRngh3VTD4XLqdkIiaj
GxGIOnEe0sgAtFHn8rEyvdyHiHZGRvwG16K7Qf1VFVtDeMVVmrJM7gem0STAYc0+VPs3xfOd6MmH
Uz0vKEfbI6fmKL6Y3hmg8t9AUIAVqPryFRTqRatEgyNmTDSp5oK0SqOhzPeeGDsZGE5LzL3vsWYO
l0QGObSpyBceQq/J+W2z5uX2bbcyIrd0XCYtTGfMn1IahX5sGhPDsqnZVYQlsuqxTJnAUv0OkV+Y
OLaGX2UmmCDFzW4GsSX4AcRBgFqIacA2GJ7w/2C58GNyVaMnvUb1uFPNRLQ7jYw8PLykND63YBli
H4BMxfbIUosHHC1OsRHEk+Icwo+6A/Ht/Yz1fBrCyXSa05QZybXTF8OdZ8cj4AgrqjbxMifyhANT
HPmTmvJDxG5cwozp3MekXKY5mLG7GS+YULxrjh01s3KTGcYVGxJHPCajDvEAeLDuR6kyu4+TElfR
VdJMvYvxUDrpKRtJ1T3XxqzinK/ihimpbHyWpOEE803by07cYopYDtgwLa6l+9kNiJ2BLKBGbUoO
Wj697844ljlO9qea8PfxgnJ0UQVKY3g7RIDeLmU/NuwxKw0o3zlH6Y0V5xsW78jmbfTOszmIS3rw
z0LLLojfw/VVtXrvawpMe5+ZLX8VXdw9pJpITk03Fxy5NOgF/WiugOPBlA8pWGexJm7dK95dmnbH
1K45iGfMKksAHCpgJdmy8DVTcq4hImTmzzRu7zDaG9EREax+4mgeH1lNpzA2OcWqO029sXKOxTJW
C7kpO4Pg6GQJLQscs+DApoCRiRIdwz+mphCHh3siicttt9WgbSbXWJBsTv25SKMLA4pVgyfD6J5M
58e8eMHSaek2Mub6HKedUdx0nW5H+wzf9xgsGPqs85BY9U1TISdfyJEU9TehE18npuxHjqHGjxeN
oxYy7afODRW7CUwJq2GMwiSzqNBlXbtNMvOFgocSiGmGJQdf8dT06Slp1eFy4FRnuz42x21vi2H0
tajDziAR0+epupvkov7s6RqMPjy1yAnIje3uC84CFrZq2L8sAd0FzgbjFrpj+4hn56G5IF+qOzlj
XbBaAgDhmwoyzttwfE66MTQFXIqqD+NS3eS6drbbLK6Yzm1P2TaRSLRtoebRVWrbM8S5EYtxxzFn
ZLOXKC+6neCikoNvD7BKmWSx3WPug8aMYnfQtI0AFcPsDmsnndIAMPW69uC0xNXX0KI8WN7SFpu0
s0uFtlrqMcHh7umCyk5uZrU0lC04imS4LC3lCCPgh7fM8hWUch7WOrJgPxaGmwS8kBxunMp+hiJI
0aXCdeR31OOrk5unSKJBxyUbnW8uhLoANkTFL3WO8zaioGNECH4SlR/Mxq3YjPjp7odZXuRjnACl
qJrvMlcPThcBg0nNUYpNHfPGn5V5tb+OyX2LyKzZCMf8ifV/Vzr909ByCtuX5ZA4lKwSO3RoV541
8Al+xdq8yflO7tmTxrcDviTw32a8geFgHXSNEtQiVAPrXt/D54J95PpGW07y3sQj5VP6gg+uuRGW
NQfcTzzcS7tq7JdRU6NTBluMCkhqBQYrc6AvWOjgDfTMd9U2capIOYyWcpnnvbatk+4ooAZMUGeo
vHlHXN/NeVTNTVWrWjiPbp+H1rBMTRyOiqUBna6FkYy8OFZ+cgwD6tYQK7xSS2VdwhsZaTdMzbMW
iUwGMzvto1OVOvUEnFxrMQH2GRQMeTVVObMi1KbNODn1W1GgTr4h4V6984AeTIHWLzgJ1UJ5qvMs
OUkFbf9VDpSLXd4go8PotviN/U4fW8XHijsuILB79WQgsXI3Ef6jit1CwltWxEuYT2xwtznVi9pH
PV3dJ7knDktiJ081XJDq1CekkgVuXuCMiG09F1dzNMXZbtFnZz5qTXzP9mlWNp4ilsE3pTTfSDQr
xabPOR9OCh7vkYLpwav04TUybXHfs+j/VahdruwmVylvcOINbEynSAvzJm85PfQm8enYZhHNLmhJ
krjAYTrHr7D61AtPy+J9tEzOEER4Wgn5LVDCHIiY0jazizfa3eIulrhTqF03pXXbDE6C75IH77He
+fXYcBr9LlLD5OSlmLKHuo5pnzn+f7J3Jr1xK12a/iuF3vOC87DoRecsKWVZsiUPG0K2Zc7zzF/f
T8i3vptJ8UvCrlp0AQ0UCoXrsk9GMOJExDnvsJIbWM+2svMRLrV6+raRhNvvaLp0tX3kU2KIHYGP
zLmlP1ITf69VY3qIEg3mqVwZd33Cw0hpNBjtEXzJa6+O449hy8qiLoEA/zqRW1vnfZZgZKcWA1X4
Qx/LeedGq6hUx0J67jrQM5Ksu3GCmmBnxOjZofBx+L2uAsvvFdFkGjJ21oo1aUkpKoQ3P+vKdVXD
0qL8NZDDTeej2y90faZdJxGIph6EBUgogC4nDUa1L2pHb2lf0FWo19gP5OtEQcrPNz/xaO02NKNq
AER6ttDJmHabXuMa4MUBeOPVY4jfddKF9wGEe1IM2q1Nkngvl170DmGefAH3MG1ciigG+DYcVC2D
/zWZRq9GSN6PmUZfN4Vc/tqDULobLXuXJmZ7VbdyutBMnPaFXyOK3qUFswWI3aTDhaXYoGUdvcQ0
uZOGGwexMBPFg99fHTRGkRim7w64cDJ53CxRawgEVDC4ouzMq2vrtNpKMMN+PxCi43jeUhvSkEE/
/0p5jFCZKoAYOjVkT3L3YRqV7yKELx8CN1xoqU87aUwd3CeFHqiiCAeeCQoo7CUs/WI8PFD22IEk
X3PPrrJyze5dmL832AURir4yfl5MIeCByQTKVjh4QMxZfZ+du9TdmeWjm2xzDoe0pF4e7GzjCob2
78+m8NEDQg5MF9zEZIBB6XgeTgvlOoaTvEE0Uf7UuyqidFGcbdwslBYmdGaPAYiE7GAaPCqA/px/
PZ8ibRkPLBP4NyHlWvQRGl3ZXl4i80EQjsPYm+mc+sUacNMqqFGloDYiNlpExkbz9WHhi82sDST2
gXoA4jMFcup8KA0dVqRtmbrUvkvah7T7ofsPZfx0eSyvG+e0ucq6IAxZEDYKLMJpcxVhAcyMwr5Y
qzGtsjB6qoLumdMP3E58jevhe0A9O02Os1XcuCurhBQcmkfVahCstB8ROw5XUqUPaydz8Naufn/9
sBEBjNI+hxBqT3KLXydV0XBroP6kJAecUfpNO+TpVQlKZ62BMzpcng6xHs9nQ0c5y8TZANFoOAiT
7AkpUUNElF1iV+He8VCgte13YenwFh0O3VDvBr/8Vkfx58th335rbO9B8wq6AzvemG4TTv8igiy2
TvIErQB709f+2qjMB7e2FxbvbCjdgOTArnSMaX7r0yJSW1GpSCgLR3SFwJsoJc/shXNI7LTzmeRA
ABnKQecYCl/vfPmmtLvwNyaPapi50Kbd1A2CMYibdSU8vRp5XUR9L8/iG/ivxcVB018xO6jSkwjO
Y9qdqaHHwMneYPCAgrCyryEtiycQrXL5sVKiL7BfDx59jULmvRpRtdPqhzCkl3n5p7wZvW6SZgUh
DAKE+eYUQR+hGiKB+jACRgt/skMC2k1WWskzLT6kS6SZN+tWxEPQ0oJGYnGNmqxbgz6XjDIqXYNt
/L6+GVfFBrTfp3p/eVhvLheEEdlVAM8dnEMm2zHFlp0CLm89yuHpCpqHhbDO8JAb0kcuocHaVtvN
fy2iev5JHXR2EpUm3tqMf5QxrIJYon9CEwLNpjBZPCXFPJ2sWkDqGAVwYMHywmMen8PzcECVitqz
OYHzrLlWTPedViWbnDcq5ZHMO6ijs/Nyaefn+q8F899NvfwfRKpklZx8akHv/I8X6LX1IFih//t/
PT3Xwffn9D/W/JdTcuXrX/vFrlTUv3CXwORD3MV0kgm5rHsR3mziTzAtBNjOnQZ5I9bp3/4emHhw
nIGqhWttIuomPAD/Jle+/pEsYETgoFH55o9+g1z5alh0slTAjAGphk6iAWjmmJ6CQetcUr1O0IEd
2V+VzX2g37v1s4tEEdbxVXoY5L3Vf5DNVegc7nZJjjLKHXI0FA3UjaFRu6d5qXkmXgGIGpUf0+JJ
y5+M4dHvHuXxHRIaTU2Zf+8U6QphfOpug31vZt+RBfD6o+XiDPHhdf7/u5fgv2X//j9I7BVf/98T
e1cvaZCerT3+3/8m9v7F7Z8rALwvOpuw57gD/lp68l9iZUEIwwAJgi/vOf7S34uPZamR7bELBITM
dV6sib8XnzBHAorODQtvWHEc/tbi095c2/DRwrGU5Q9ilKvD9BhXga1TqMDSLfeNPti32L7pKbKz
hZLuxgF9wqpvumLd+qPwElE63bZB6HXZSychoogSfNV/1xOlA6bTVVgka3mZNWujdyMUGWwqrTAS
wzQG2Vc4mOaOiH4j222DxUkTpZc2amorH+veMN/5nLk+QgDeGK/z2C7UmxIAtr/qmiZKb6NOH3Vk
LTMkrUE6Idsy+pC71kYX0z2yDBQ8bjI0aBDTbEqvuULGS/XfI7lElzivwyhZt6YXyWtLEp3QypL9
Typmas26QvHHvkY3iaZUXlbIhCDGZGC9kbe7HuEZyPYKPx60gD7QIq/aZJWpyCIidR8EPwsrCB+a
0BiA0HSdXq2bQm0oRyt96O8KTS8+6ilChKtCL91HF4+TfFUavQNoKTb0kmpQWX1QHT3HG8CrgSDq
eQViCgOGDmGrslRXBY8ebdvLWPiBLxljpKH0SvlJYaJsKGk3aEUZYxgXe1/Cv3DbIwXhMwVNz2U/
bUN9rSAOkgMvMsJmV+UWwgqRivpzGlUqCq4RWBraAk3+VBcoRu57aon5OtZbT8ejoM3epboa2rhF
GJhZSXorUQjv7BR0Wjy4w1YtkRrbq1Q4A9QVQL3vnN61voZF04meZfNClUBFSqQMi/oOQaewWvc8
rBo+A1e5K3TLLbAObdLUO4Q3SxSNXNRkwADqA2gHNNwGSk48a1APbNyfgyv16r5nRj8Pqlsb90Hr
J18zw+iCYuW0YUr1HLG8/rHrqwgZixA42r5Wa4RHxsCqo10UVG6IVlZQVqtab5P3Rm/R08FKJfzC
Ykcz3Yp4+6L73QKvsKpa+5qhZfyMCKJi7FHwLmhToQy4UmsTxczQQY1h5TY5oJ3CjrJkkwStebRb
pMA2ctV6NeW7CCUWF63bcuUUUYbRlwTGUrSkNPfOaIz6O/hpoPeeK39ImSCLf7v1H42waz7AGUWO
ebAjz1plSNNjJSJUYcO20j+FXYbctlpaOJwATPW/yUojvSu81pXXTkMfcKW1bS8c+JT0Mz097TNd
VrosiGrb8q2Uw+KvlcD92Xmxf4PmpveDlqj6UMM8e65bjaIdatHut1pKtZ8A2sovatMW1xg96I+u
a6ZfEEOuoLWErUc1v/S9YZfRsQ23JYgJVOYqiZ4sj+ukALXlDQjf0WxjYbIhOzgHWfAFTuEg7YAc
oOYWlKqfb2xPBu+RtW3Tr6QuoW1oySG1DBeXbX9lS4CmaPEVDWViJcipvzthvqcfUKwNqiM0sA0l
fh+UKRycjlY+TjyK6X/LfLv9rNlB/Qj72vuAyliQoI5dqmxpe2hezNdvDXicpgBCZ+/5vAhKVkp9
lfh5+a0MDRRs1V4vv0koQXvrMgg76suVhg9G2UmSwxPPMl68Aa8B1AszdjhSr3QnozZQvtZaVt/U
alVEG5/6vbz2QQ1b/GDPQv5cMaIAWeGm+YgSS+KuTanS3GNKBRuwVzG2zkYBfIKGkG/3TB5GpcOd
XfdaMu568gINC0XHSACKrBUE78FyaXspzKK7CuXrhhp4NRS7Do/Lb7IgoawkUBj6RsrCqNwhQ5jc
Oo2km8fK4x8vdcAMvNVTJXwICmzxdkBr23xvZr4EQ6IYSY9JlisaIK1CLUJ06+g8b/UqbYtNbej2
rmzVMKK3qZiPiZJnDj8rhPL0aI9FIm/gSPhXUhD4/W1RoRu9z7Fu9dF1EFpEXIGQSRl4SH/RilLO
tyqgpwanCz1772Q5HjWRkGtco3HoYjzpxw0dUxPBc2gkEh5CnUSDKgVyjNCj09bP1Ipos44G3Wv+
EEdX9OhSH+Us8F2PAU/Nr4j6uU9qbLrvWepsFldVkp+dNfjvOHMDQAl9aylH1W+NX9ym37oc/dub
z5lWyv80j2STJ9W/vyMBJPmGNklwek0Sf+PXNUnX/uJwUBA80jW6GLye/vOaxGWbIgpSkdyPuKXD
pDm9JVkKD2NuT1TgRW3wX7ckRf7LUQwLw2tqIJQnFP23ruiTxxw3c6EuJcrgiELo6uRR7MC3bcLa
4jBWYGWZtknT3EqchTfxpBpI04Io8GzhWIKns2XxZj4p6xdhMDrdQBTsloajB8HxKVa4AZzM+vtf
74ozpz11GkcnksqdgvmBKWO/+kGfxIlbP9DUjg0TNSjBrWq/HBREhFz7vd3Q+NsPkQWREcA+0Dke
LvBMamExgtfEe0CJlbKq2yb9mKIGbG5R0Fay29b1VO26iGS9BZNR9tYujSyt2wYgrNpNXbvOiExW
01fIqanNlR4qbnAYx1641Y+6H2+8Whka9nGfWfyUFufijdy4xkPgx3Jx4yEt9+q2O3KV03Xv3s1S
Iz3ItBDrjRWkAERMt9e+685Y2Qe9r5W95WoYfcWgtYYV0s/hnZvppVBG6vobSnPGgyGwV3cyAKKn
QVU57WyudI9tmzhkCfB573S1q+NdjQJsupPCBEcW1I4TjFwAcre0ApHHXpWOYdOcRwQQxfBR5nDn
P5C9SjqQOhLZPQ2qQ09z9ynFysteG6pr2PscNdB8G8SOG+6bxCSLO26QtjeSEVBGq5H3SBFEHryr
UqXreOwMjImf9Qx+wcbE1ip9AlOa35ThqBeHMrOG9y66rSW1t05DqRzDObTHVDToV6WXFs9h7jrP
Ve70j6ld5j/bRMOdraR599Vr1fhrIDfG9xaoxk8dW8b0i2S5qALmcd/i1JPyCD44vgQHBie4Jjgo
oyKgjXaXh4dclcrwwTHBQDOwGKFm2tVVcSOHPc7R3O1z9AsVs1G/om2qp/TsexXxTbWm3438FBc5
2Snybjvwakc9DjSxujbkPuyvStNtgx3PKhmQgxfWoFAjuu6fbewaEAQ2ojQ/FLkZ3hmj1/5ybv3/
6ZlSx0mieFNF+T8N3dDnOHg+zc/ir/xdQTGcvwQtnxwrRItIIP+Zn1G4+ctReaWePHD/fsVK/B39
tbxB3qSoSCnlXwkabe6/6Fbp/HcbLsRrfeU3iig8lU/KbbZFwZKUSfJEAIeimzg+TnOnl2RWTQNc
PVp3vJNS7FX6dfc5Q2g0Wih7nxdI30YSTcyT7Dl6rh5ZRot5lo0mO8kiuMZoCmyj8q4sbiRg4ief
YSZfn5fZ38YTf34Sr4f4Jcca8WrrjkfGVRtvXKDdvx+EyyGphWI6ZqeTA46kCry1GBSYVCjjxV/V
5HuphHshnH05kJidf2pdv0ZDpYFyg8FHR1XsfDSJVQb90HrqERI/RnU5RDp/HeWb346CyBR1DYh+
tGCmJ2ncypqRJZl+9Pq2A8/j8qJF9X4TxfAaLoc6P0xfB0QoxAg04AYs5cmhDdAzhFJR6ojZqvba
smLAabrv3l6OMrMILF2hiqzAVkJIa7K8UebPuTVp+jHtCiRwW+Nj43X+dszt/HbgNbjwldSZz4Sc
BGV5LmKqziF//pla25MKyp76EYWaRl3jcJQ84nkBi6QPeg/ijayhBBIYJUBsu2vl6yjyyucGGkAk
vCsrvKGg7HXgvMcyXrcWT2gkp3NvB6pc8lejH4Yfsx7YWIB92U+/KLsApIbafsFQSG3eY+XlHMIc
oOI2gmrSLQxv0sL+9dFAhoial0VtTpmswqbqZN0bG/2oBbK/5en3DtlGDwlFWz/IwmzYle4Svfma
u/V4HVcSouOlrS15hJ+3CF5/BWbpouQrK5SYXz/Cyc42c7cwuRUIIJ6k8MKUEbisb0MhAl0N4U6S
i62R10ghy1do4S1t+blJgFzLFgGigO6KIxLdSXg9s2TEX0fjqEeIeWtePtynygP1qHGr4110DEId
NplcQIIKryKp1O4Mq19q7s38ClF2dFROAhVHkKm+TG2rYVIHjXFUlaj4bDape0AP7EvbhtEhUFWu
ByAQb5thbPZSUedbbo7Koerj3+v38zE40zjCoLyw6AG8qOezAS620jpIRDdmNEBiRQcJoePOXUhM
E9mFX2GQjSU1mTKbWcg8nk46PcdKq9RGuinRnnbH697KfzgRLhJ07td+iM9Ah1o+yy249X5V5Xky
Ino5c5C8yVSMkCsThyRpBBO5yffuMaEDsTtKN7ZyXSJi3S1J/L1JUucBXvscJwtqwE9GxgJBulHV
e0iu4Hga50o2FlKhSD1nJ4io5Who69mi70ziPZ/BLLaUxqkQOqZIpayVACNUCWpxCRQvDN3o4MF8
XDjyZwZ2FnKyNiq7RKs7spwb6y4uvijqox09VkuSU29S7mRck5UB3x6loMx0bjz5a5c+G8pVF9//
5ilCEYxepCrzKGPypoguXtCoy+qBf5So4oaevXZUaKvefau1u8uRZtbaWaTJR+qqENV4UHjHRnGp
C9p71JI/XQ4xsw7ETVRoAKHxKKuTHF7YrYq7KBhRpO5RAhqLK8qkUEU98yaiHnqLsYy8cG7MjYrD
HnQFQCto6pNRtTFEpCKvCemV+2LovpSm9f7yqJZCTJZaW3pDgXeBf4Tlh9ufBWMhN5aulG+usKwD
oFsKOQgYHAXd8y2koI5d5kgXHNmortde29J+4DivWQapc2MXH2pb21we18wWIqnSTgWgZql0xM9D
NtDYgQUR0lNvZbjtrDqpuw/wMLocZ3b+/okzXeIKZrJWa0BJMKNyr3e4/vkDBhaXg7x5bIj5417p
KLx50OMWW/kk0ckxuHyjJYhyB+MRYHYzxHdtOOxhnEoQXy9Hm/1aJ9EmCz2J8KoKssE/JtBM1Ca5
Vkr5R+IPq8zB/C9UVmWVr43OWkh6ryfvJNGejXJyB1QGs0UHg7il/yAX9b5ymo2H0yOGTKr6uS2G
TeRhi63ABsEbN4lu/PjF8w94IWJZ9LUrb5MAdR+dl31963XYG2ZIUkc7yvr7SqOZgvlhansQSg5e
OfxBpjv9QuILnnyhWrYKO4llmClgzhTuFEzhppeoDifPl7/OXBo6jTRZ2J1RIw4ysBb8BqmN/B2c
uh9e+ckLfJXC0xKKTRVb881HQdODuiaAPnuK5Wsp2HcW/O0jLnOr0T5U2U+n+oqEymocmi9aa3/0
eJD2xWcp3CQGPMf7MBdegcMmw1e5Sa/D9t4MB+haKOVbO8+IF1brzDFmoSf1rx84mXnhS4/1skPm
R7J9h57F+K7BHmetQ5taWKFze91GD4fOBbUFxAPPP3Ig96aSN4p/jLO43DQUiYFoQiu5/IHnMtdp
lMk2GBDyodPYsw2C56opbzvpaz3o14m6BDqbHY6qspgMlQfB9D4exhXNIDh6x0j+6OfZplWXtG7n
vo39rwjUTKYTFtJibRlKjZRI5CCdV97/yT0GWLWox1Mpl1FROw/SZPUwlsHoY6hzT0/skMkFvON8
4dk9OxTq+yqeDwiYTmFqNNlSLa9dUjBLX2qf8vFrtwSAn40B5I6aiIwKxbROriKtiH+J6R/D9NYd
tXVU7UN8ES8vr7cPIA4TcKn/ijKZL6g0jLDwg2Ov4lEHLx7VNdPzr0YX/i8t9FtTyz/n+Cdg0PPF
qOpk62llv/Ar5rLY6Y+YLPLewJIcGIp/xMlNEoxkZzP0aL8FQ2/QePW2MoTmP4lpQZwQlQtQtpPb
lAsBtIgaPuEV5rMocPSgrPW1rt4ND5eneHYHnwQSOfXkMDB6sylbDEGPTYv/oPZsUBfikBJuVv+1
QJMrfCheLW1v+8fM+VC3sDBtgDDatZ0vaSPPrkxQofLrW5Wn4fmIONscraOQckylRy+0tuXwKOHE
/AejgVIEPEnUgqZSiA3N1K7EvOYYqj+xdEJL6J1jxxvs4daXA9GLe3uooUBoKhB2eJ6I2vLpB+ob
HFTKKgiOLXwnLG83drIvutv0W+RT/kgPPbJDKzRO5HSHstxKWvhsM7MJX4F2AgJrEBpEU/I0PLoS
YQD9g4E6j7X26PP+Wkolc+/+sxiTpaGWcp32BjFMXdpzC7auzQHJox2Qn8NQVHsp/iHZ6sIXnJlX
m14quYsSizCrOR9YY6kgagwvOMIYvA8LY6PIwKkuf7zZyeMaTBgoO5SyzmO4VlNLVZoER7cxdjyN
JS3aokqzsERmR3ISZZIrGlMKQT2kEGXdGJEowD5U6S4PZC4EVSi8OuFzsQ7Fn59kiaxo/V7GJuw4
2rdNWu5Qy1mIMJOHeKhSXQf6LLS2J2vAaf3Yq1PYvqX8FKi3XZ89+CoqMPFCYXHuk5AaEGMEUgrT
YTJZgYasWlzgQhyaL3ryIHWPMPUWPvvMo4Rmyz8xJnsmq+h+hLEeHHV/bK7xWizWWFHne0r610lu
fQqdKrqX7eIew+Kl59fS+CbzWI9yITX4kR4r+73TPoXGl9r5eXkxTAgAr3W6s/FNVgMMVaXvKzM4
SjeVYu7xeEMwDAt5SCraSzIUK0vZ6w0CUjCtEPK4HH1uoZxOrpiAk6VYC7NqH3u/Y9TEK6ytC+NT
gD6EE33/gzhcnyHtgFOnrHoeR88bO5J9g0vUZ7N/7totaEVZfviDIDR6hHwyiFZrMpNZr5uhLg5F
DVmXaB+sFQuW2J/M2EmQyYwBWsLZabQ4ELGU2xpV8GCWoBurMtLWQa/bf7CTNRMwOdUgWD7WJJwV
6VJSqCRWCxe8ykPErL6OsYMK0KC5PHszFzM6BDAkDAE1f4M86XW9aEqLc6NU/BU3ajXs1kC7MAYs
cXy+uRxs7iA+izbJHMoA6LwJiTaWGyHeg1VrfI+fKQ0mv7ppsJbKwVZmpF+E4DAIxPltYWZn8wpd
NFkwXoTQ//mSTAENuArQ3WPvUS9QqWeum6FDtkBu9U2pOC74RW0UOlDdPnPzamGxzqaWk/CT1OIU
qlIrYrolZ1g1gbVypcfFMuzrfWbyiKcOZop2NU4Db7hhI+ZGktyUIkHjCSjdobjHKr0Nk88Bx5tT
frIeleyKW9GGftpvsal+JTYd0JSC5QmdH+EmdZpbGtmkKOY3wfFpyCq0/GHjtVjVRDdWr+006w/e
aSjV/hNucgXJwhBb45Jwco8GmXUfly9j+HR52c59tNMYk8eLp0u9pfbEyNvrLHsOmvvBWJi1uW14
GmKSKW0JJ9KiFSE2unqbqttCOtjDS6UsLP/Ze6IAwkEJYNNjM3/+eVxXaTXUHzjbfJDpAUKf3oOH
5lfYSD8aPz/K6YhuCuzrKFrQXJ8PrbIuBTSMG9AkdI5lB96WHKtJ7mlX5ojKKNI+/SZQcntvyXG7
8tyi3FPfU45aiSGxmSTewjzPnru8a+gEgveDsDqZ6FCKg0JWZMav3oMPznZRg4Zgq/1IgvJW4wNo
0nglyoZaLm9jNBa6qyCVF1pMswvq5EdManpyjZBgoPfBsUAXFccVubpfbJaJgbzJAZCoLSHl/JZd
bxsoSMR1xgWqxFwjdR3zyjA94cw9GldR3uiI9w03spHr3y/vltmljMyDMAiCmjKFEpgdTs9tTGAh
/nKttPo+VJQRBUCz3VgeQLYAV8CFGtr8ZwUizyOErC6/ljVPbjSN0EWOm4K0jgJJUzxG7UHVtlld
7xRp41CPbOwnF63QQAEMp8vb9svlQc9d7hEUoGhqieu9YPOcZj2kl9zGbMUrJXRvUbvf0J5a2Lqz
i+YkxGTR2CEiOXhVk+mypzFHiVy+Re5z4Towu2r+CTIte5W+D8vbJwicr8/cTsPoQ2+hylIF923w
PY4X1orY8m8WKWpthm3C1ERQ+3zaRtfVkZDMGVNyPQ7DKo6vqTb7ycKpO7skTS5T+BHQhJ+CgloF
hSbXZEn29rACxrW2jK+xkW6UYHnfzQ4J6xxT0FypG04uGEocolXVEyvs0RANVAyyfubqsDW6pVQ2
uyCADMOtAmICzuR88rA2zuu8IpWj7Lzq3R/+sFMbxBFukERdXzmQkGi2BYg+Ia/hcsMy0xbh3B+X
F/7SjxB/frLx0triMFHYeGH47KMmVQfXY/DtcozZRUmVSBQBAOApkxiJneNmEZCbHa5nhn3oUR+C
dej5OyvfueNCtPkR/RNtckx5bgSsv+SdDv8GgtQmAZCc+/eXhzSbL06GNL1SpHocBTHfrkbMz3S/
evkf7eSTCJOMZGnAm7KKSUubdW0+eIm7RV91F7f92nkqR28hO71+hDdb+STeJD01vRWWPbBaRO3c
tdrfRVGBz+5dFmB+4XLVvUbfMFoZ8kOIKKmhNRsf4TqPFRktQX4W5naaVCJT6bAyYOQ+LOzQuncB
X1/+erNLBAUEYDYArKhLnS/6ESdqH3oaWTJoflaNNV6NpvE57bUln5rZZHISaLLyi64w+thkUvvo
WUmidZxypU4ShNiWXD2WIk1WPUpwOhg5IiFecyjU7JrWDTCHTZo9X5672a9zMqTJykcIuMk1/JqP
4eh1q8B8iYJyae0vfZ/J2h/0pMNwnBij9Zj42jatviko5V8eyFKQyYIHI2zhssMys/kokfsTxMHi
JW7+qwjDMii0vOcm318OdUSoexZaosT7DvMtKfk5yKgDBwuX8/nB/BNo8vk1L/Ud3WPGrMK8SbQX
e7C3Eij7y1M2ew7b3L2BzmIj+nqLOzks8rrDT1rl8o0QtAWKC/MGkN/IDCtQduNAubE9ZUklaX5k
/8Sc7NUsLoCPGsRs2mdZGbasuLzPF7Lf7AkFylFIlXDFmCaEXPZ8XvYjr4rsZxRrK7NFphVq6ro0
d30qX12exrkhoZ7xCn2H3z1dFcgRNiHS1tT6/VTeF5mkb3I37PZVlMULoV6bMNO0TgMRvVLKdyoA
/fNUVzVRiSyRGwBJGg8VtGKbQyuKt5Wf7bN879Q78Yjsokp4HSFbeW9YzYe60a8ruV5HEsyKsR72
l8c/tyswi9MAmqlAyafSF6rdjk4W8ZuCoN9wlVPSn2ktrfpmeznOXKrChxNYEc1T8IyTTdGFuG33
dhweY+9h8H7SBLv878+tmtN/f5IKQ+jlHRJ+4TFLQfZg8ogCTOR9yocG46oGZsHmcrzZFzjYbuCZ
EOHoFEwC+pGhF2MtBuR0xa4sIn03RqaGakNmHbwco90qhlUJDx+mOkYMnwcHjO7lHzG3eAW+DWgY
ZUdz6iOsWagOGiaDVrwn1UNrJr+WzKfLMeY+nGkb+CDAJCHNiD8/yTMROqH1qGbhMY0RNue1j5oz
RuKXg8wlM1KyiWyOir6Bo50HKYJiGLIhDY/Ic+vrRvbbNVqE/qbN8+9VjptfjJjzH+QZWrJYutGc
pYw4WZHUhctBzobwOMi3XvXYos4bZV8UN1knye2ACOXlIYojbLr5ofCBT+A1g/fF5HkGg4wehd+E
Rzu0nnKc2povoYq4/CHo3fdK/p7358LqmI1oYrClo0EhCGHnk5ppchBLsRke22rLnSezU94t6GZn
ukfJ1IIB1n8u0Ki8PM6JRoUoWurQPNkTSNuJYuI0yxl5kvu9R6Piu7XT402R3CjxuvnmvlCh6ZW1
0x+LYa93a5gIbXQ9mtXaB97iLZbj365cfghvOqzVgDiBpT4ffweYMM69wj86wxGBYQSPF0aqvvmk
BIAeg7YH6l1AnM8DDL5caDAgAAF1PDnqYDMepNJ9bw4FSOrHrn8Z0Nft0BbXJPfd0Cz5O75NeYSn
M6koDu1D9JnOwxe5ZQ7+WPlHzpqVF+HjS0e+ReOr3tb6F/qKCyv47SaFAsY9gvyNpt+rYs9pJogt
qN0phoPHwqoQCf5awSVsu++xufOTcH95budiIbMHaIhuOKy0yW6JcynxMw8YiNbCL08+jB9R+AIK
vcJH5HKktzkU6TAFZCiwNABQUwiUg2yFH2VcACT9Z4SggxNfK/D8Lwd5uxWxYiV7AphQSTXT/JYo
GOCMCaWgOqA9kjwWCFg6z4P5LKUv6ienW3gRz6wMwuFhLrDWoq98vjLKRO2NaqBnkaFD70rSBqF1
3d2p0ZWdOVyoflwe3UyPRAzvn3hio5ycERKIlCCteOYrZowUtbLGtO8q9q29rbRPGrhhr/851l+l
qzjAHP7bQnSxzc4z63n0yTZEfqHvbDxOj5IvHSy7X2Wju3OtHP2L6zBy0U0wtlVuH9yu3qlyBmXZ
QPp1qfk3cyH4ZbcLQQhoDF/5fBIg6NiZISorptNfqTWuBvLXIXwa4mBfxdVa074MDVaD2tLZObOA
2f4OaG3qpdwrJ3HdRFY8J4tJc0j+2A6sYgSerWRpCc8UJYDRA3YUhATqi9M1TLk2MIYYtPs4/JD3
vrzJ/WEd6T6Ss8pqSFaPKInux/aQSqusWmh2zqQD0izFdwS86MRNdWBFgkDNI6BqZX1X+moVhx/L
8sUJ34fh94XVJDLLZDWdhRJb+WQt21aj2/gm0U/onsPhJTPeYeW4Mr0HC4sr89q1d1n2aSHmzEFy
GnNaZdFHS8lpprBfhQ7TO984BNlN6O77b3X54Bv6iv/RHSpo+4XAc4OlhUTVhaInj+zJEem5iDvZ
PVvHj496+yIXz9FLJWtrIbVk1x9129sl0tJjX1yspjNsQv3lU8KQ5DFwPsNuppTN0PM+7sutKOy6
tgMhF3mcdCENzrTIwUGeRJrcXW1M7lRP1NGSscEY6KNUfUoxVeHJpTlwZvHFi/Ecu/Hx5lTVZO87
D+7Q/zbAh98gcEowUdinr2njZD31lTuGshhtK0nKupQ6lBMsACKmFi7J7s5uUd4k3MCAV7CiJjM7
uNXoJ8oQQKXN1rpWH+L8DrUjwzoUuo7niP2k6LBrLXdj6Qme9+1KjaOjH45bdNofL6+tmSOPcf/z
WyZzb2JcqTUZfbmUkmGeOiuUDRA7XZmmtRoRRwr9AJ2nhbNgLheeBhV/fjLZDrQs8ZwnByvRo5Pb
wqJ0Z3cvfzA0NN3gZQGj49VyHqXKMawYYoftOiqH0t5rjbOpa3ODQ/NLaG9GXVuHjXy4HHTmNsvT
iPYOzC+umtOOrzAGMWVfofYSQ5Noc10SetHN6nKUub15GmVymCCw79kFvgRHVYqRUVUPTXGvYcu1
iAOYDaSQuGEm0z2XxZ+ffKmkN9rGbSSWB4W0LXC+fJ8Z1k+dDbhTKs9euOXNzh6XZaRi4QBR7zkP
V49ofxSZDosKV9hqvB+yZvMHMyeYh1yPDaFkcx4haiqQlEgmHZPCWWvGrSJnW8m7Xqwuzt0zELf5
J9Bk5ppBSsdeBFJ842gl+Hj56jrs2yu6BMIS21wFY7+TnfA7ZYcv/7VBTpZHrxleiRc6+2s8hOOu
iN/nGe5n3pIK9uzn4l1FSYo+MJqf55Np53AFXQPmDPepNWQdNLS2l0cyc0WGvQETUTyekPKcHPNa
XHYxVBGYDypCYMmDy03ZVD7HdbDLaTdb/cJRKz7/9NCDLYIiOhh6wk2WhxYXEf8Z5kBYbwcTSOyh
/v1OCtz/kxCThTFIWhtC4wyOA+LGbb9BqW6lDktU9NmNexJl8mk0A50ZbHjhVf7MGIJl3UPnGPPn
y59H/CuXpmtyMcm57KI4wFgQIFzh+LEtsHnp3/Vhs87DhaWwNKLJUkiclIYwsPJjk1e3OGteZ/5L
X3xSw/Lh8qBmAwnnc8Hp5pkgroEnOa+JpFapZXZPIQ8bvXhSBu0Wm9feK9eXA80utpNAkwMKGBea
mOK5WSk5d3NFvAAd4yumUMbCqTT7neCnAoNyBFNUbOSTIZVJrjjYfJL16mA9aNcRXcKPdUhbTc/8
n5dHNbtlT2JNthCOY0o/huBCLL0a7zrEJ/fJYN/VlvJSIqm3T5PhmymP2cLOnf1qqN7Y5CNqrdPK
tVKpie43gBAsuc62lgdXJEvdD6kuPGSFeenlUc6mPuRdDQsvb1LfZJTVKA96gTTqMbaotRpZxGEP
hW9hzc+tECrXiNIKeSD+j/PvNpZubuV5/Avqxx6utfvlLL4UZLKxAmQAW1ugbCLlujZKOLC3Jpaf
vz9fgjhBpY8SDhej85G4eQE236HWUVla8UFpi2JlIKu48ACd6d2g0H8SZvJZQq/R6yHtOXUxJDyk
YYG0qxJ/jcsw2cWxE4IqVoaNV47Ntncac+uqkbxpXcnfpOgKb9sRtbAuNrWD4gcOl9/Ru0Y6ZpG6
Iu4x07x5+jPFYj7Zj72nmr9AQKWKgWMHaqDe4k1JadA42Pr1/yXtzHrbRpqv/4kIcF9uSUqyZcmJ
s3gyuSGcmQz3feenf3808MxIFF8RyR/IXQCXulldXV116pwWKTUrdnjtNZs1rvWvDWhLUQ2TEbHF
Dkmll1go2fMh0EDemeM++3r/S6/FGip1/xpYrE3RILIJJ6pMJDxPQAzNXaVmO0PrUso7wQek3TdO
/mqqNeenpkTQniu917vZowcXo6wMfKVAErJoBfRNezG3hayPkWCDc69sffjfoFiDtjgv/qy0fKvK
vLqtRAIyPmgGiQrXvyGJer0NPJnbSfrO7KQVoWwd/7i/s2uRlWo945mAjA1TW5yhzIcJBFo9moCG
K8rHEqZ9gZd/9h3Egl9vtMffq483PnphbbGrkpXrYqYQe0LEUQ3PEceRTHl8oQm065piL1TfU2Uk
KWt3plw/3l/qWnhlL2eFhpnbwFws1YKLNshUYlLWHSrTGX4nfF/+/cXivG7kbAj8/cFLXQkFuync
So7nsHmzfxdLWHiEMEzCaPTcEGrZ72M53MvSUz2ilS5+yZVXbbA3k9fVk3dhcf7/i6jSaEiBIcdI
8qr+lQyCaVtB7ML45NZj8DOS9vc/0arHX1hb3E2pKMiIC+ONEeDlqaw+zJdG61e/UZjhTkedCMZR
XoXLL4Uqqhi9Ty/Eb2X0I4qOvzMRwq0BBym6GUxIMEdwvXFcDHFbwfF4mlCQjt++ZKZb1l+GLdaJ
1SPFSwlA+FwGJnG4ttMCo0gCkUJXErVPTZ47Ufpl0gHsNmjSGaptKj10CsgbmmF7GFNzqzi89sko
5NG9RfCJ/t/ik0EcrIZ5z2tek/9BlMSlidJi+r5frESpWU6KRp7IU0leRmNIokMxyzFSdbTUFORT
20MSKS5FCzcPYILPNmLFykHDIG+1mdlfpfZyvavARkbDk+hKA4FzIi/6oIrcqDI0gqP1qmnhsRWP
jbHVtp2P7+J4g3RlKh9AvQxV3SJCVYJelS3anidUtFLKZcKXOozPjVB6biYaya8/FQiGCMYBCIW3
RFsURnI1HhJ1iN9xGQktykI69+bL/Q+3Ej6ubMiLfYwyhgC8KDo1NChH1TvGBgIEw7lvX6vQdO8b
W/WSuU8BWxrNEG3x9vF6UkXF76KTOr338dPGLjU1gLtcTPa52L8JpZ/zvtd/3re7cgTA0/5nd/HZ
GtVMJlMoopPQOKp/Fs23eotQZM0Ey0LtaKZQunmJ5LyxRCvpoxMaXGffa56omHfDBhR6/p1L94Mg
lIEDmipMzC3WUetdK1o+RgwZlM7P3NiaIF/zb4YLGHiF6Nkiab/2hkGqNQYkjeg0Z4lQNIR7HQRm
5n26/z3WnO7SzOKWrJXM4+EG+iFMoK9J9rL5KD+EVeqq0bf7ltY87tLS4nak7FYq1ciCjHEvdFVm
J6L4bdBKmn3oZpi7RPn1kUaIty+2cBGYMpUugiiq0Umx3jTjrIe7roRzf4ufaWthc3y8uPYtY2xq
ssXo5EuPag9zkpCf5mJP/BqXlY3MwEa8XfXv/5a1bJVESFA3cEHj3xNdWsOrnXrmeGzTf+5/sLXr
kv2jkcjgEuW4JRBvQlM7zgQPZEwGQstI/5QV+VHsq+cob/4qu30n/qx+agElwSkXt4hdVncVZAMY
VOjQAB1c72qF8LNXKwJINROQ38yerUsZY/hRYhcGw2oTHE5/3V/wlslFTIRoy5v6FJO9JH1IUIYe
MsgZI5g86vpRTYpd4Oe/EfNn/Mb/VrkII/B1ZkUnx/Ep1iOnCHR/X6UKehG9JNhVkDykfRdvmFx1
H7K5+aEOl82yr1hMEMZWM4hYRmqBNntEebLWNxoJq0aYwZ6Ho5jxXXKjDUJdMKhCG0Zt38BsBi1i
iBvrWP1aPDvn+ScIk/T5/y+OXVIEEaS4vPjCXnbikeEy8YeHMrAArFF+kL2NDGD9NFzYWxzzWMiD
DLl45iXD6MUve3sqjuZ0Rl+9kxGu9hAJVh7j5M9i6329upf/GV7yv1lCKULkoFCwlh4zlRlF3dzR
/P943/nXrQAtnK9MzttiO02kOupw0MHeUA838mOFxEurHu4bWbs1oWoU50klrs7l4Dz0fUbYpBhB
1uQUV8lTp3pv902srWMG1FFshfYEBu1rt9DloKfqgokYjPyYvanWV1j5fsMGBErMFPCLb5rVmZbm
rRaGZLzNUWDSLx0rG7mi3X0raxkAeON/rUjXKzH9Dq4a3SfOVy+ZMu2GBma59KgJ2saF8j4quExm
Li0tYq0+JB5s4w0XZeBXj0KipTYq5fRe2mDYVWFRub7SGC+iAKNiqab6x0hOXuq+/9PojcAW/Gk4
5JI/CxmYuRuMCBeJUzvZQyBCq1yZf5i6z5h9zmR9rfjWI6oQzPeFSXAwhqY9NUD3oe7kIdT5iMHf
38RVdyC/nWHy9PuXmBGvUKCiof58mqIIfadmR+YeGluX1Tt66GYHGa/l/cqIM9i/62+leBPvMR+Y
s5bsgTsfLWV0TDWd50D03ShHX+Xks6zOqGdQXtVLoEevUoQCmf5RyX60UeBOff5Y98/wIqfmC6D6
vSh/9QXUA7JdkzwLIWxBOPX+/uaslWsR1QIuBGARMMTyFZBGMEyIAdm4XjxFfYr2FOjeKX/UgsgV
x+k0RsG5ScGIZ2Vg2eil7dS8PZR1bedG6MqGchxDeeeVo/g7n+3ihy1OcazoUVFrQLb1dnCGqLDD
Y616D/eXv+obF0bm/7+4QawhspREAbNdJ6EjvJbDz8zcqJ6sBjwmk0Frz3RFy4HJshxL/KUiNxw+
RVbkiOJGuFsNEhcGFmsI6rIehRADfeJCfYp7yfLn2H+9v1NrrwRU4f9dxvwrLnYqj7o8qyMe24P5
mHXHfjjC6ZA8R82GQ67d6Zd2Fm+ECmUXnIlAJGvPhuAOoK8hBK0Ei77B33jg/VWtFa7BA0MMAOyI
A7D8Ou1kIntQ4mWkQoo8Ob3B/OyQAnj6VNduVElPPPI7YevBMAeDm2BxYXbxzXJPkPKpp2BSBTsT
GkuVhNYupsGRAsOuFcvRB8lupXILW7/6FS/sLr5i2Idmgi4UYd5DJcZRWZjEQJxm7Soy6vt7u2qL
Cet5iGemf1xcXmPNpMmo8SU745g0sWfHElP5SfdQeyEF3y3633nLbrb0wtziBovQt+rUCge1/Df6
ShANfM3TjVt/NQNkEAJqQ7CdaD0sgrxVpaqWD8wmIPCmO1IRHCfTkaY3j4nrFBYXvzkUqfAKaW5W
RV9/Zz//tb28xzL0xrqhx3affPTG+qFBlhEkkF2YPy2kve4bW9/N/4wtPl7QCRWSlMx8CLyCeJYk
+aEFNvuSxVP6G7hcNDrgUponnui0KtehRZWCvMp7ClFPhYbOegHjsDhs9FJWnfHCxuI2mVrYBdNe
ItCLrd00pjOmb3oVuT209LT7fmPzLozNm3sRKzkOYw6RdnRKjeIPSQh3nmb8LVq6e9/MevBi+nmW
mlaA/y9Os96WPjJXjKQVSmWPWvKh8LSnIj12ef4oxNNzkR0Ly0l/bJidv/3NSZsFyLSZQhQ4w/Xy
hlbMjHTCbOnVLtKOqLJ/hWOr6b4MRYI+Y24rtAAPU7mFuVu9SukSUGDmXck42bVhgQQmmlDZQFUh
RVk7HIbH3hPrw/31bVlZLM+TmHNGuBEr8NU6glGMrhcTvu5bWT1gIEFmmlS0C5adRFCfbTJUXDwG
nLXtzprJpqeNXvz8/W8+1IWNhR+qJdMN6cAjRYkCea7Na86UiFxyY+CggSb9H5e0cMeGOpuu1yxJ
8Y5m/ya5cbw18rq+Ioi06DRT3dXnY35xsuJ20AJlxAQaWoPyjwZRWfMlytLfcIG5EA+ejp72uzjf
pZlRV42w77lLkmYCqvA4Buru1z//pYWFk8l+pMSyXPNaMP7KaxAP3oey3Mxu1lwZxCgoKjAycC8v
rishHIRE6Lnuq/rIJPLgu2YUu7R2XZXX2OgMyVlKHwSx2mf+pzR7zrxqwyfW4i4jbjSHoCGFKGf+
hRcfbIynDpUXPhjavdC5w+/etuqu1TU3C3V30uKvv7GvF/aWLp9YjdWk2BNS85HZdUdpi7OQjxvv
hhXqn1lvUFGZUoZziJ7X9bpKPwmTdODh0HaFWxlnJA7tojxSVIMJsINIEanTlPebkrnCAD35l3ZL
e2BeyfJwX/6CRTAMI7HospFfYGavbaXtpxTJ1miLk3fVgy7WufDTPA7jwWiwomv70LBNceNe3lrF
4u5XiqkCZjDvY/XM9D93ZC9kGz64vgYwadBmaBQ5Fj7YyZ2gxQ1PXNNTfgS+bjpBIU3u7zjef0YW
jhfBypB582AuBaGwlI+m9lfjZRtut75b/xlZRNhYqzOln+YcNywePN90i0F62EScr1p5R4lBzwgf
wvxEuzizZldGuSmS++V6CetHC4Ve3UFuOQlCur+/a6vhgaH6WbgD+Lq5OEaFlBejH2EqkPSd8U0Y
EefMH7QeLcXf2jsAVzjzLM+3pPRNglyjrDXNPWrRyfzvM+y8TjeK3mv304zq+p+RxaFU1Ebj8iLz
s+RQt6WpR20O8dO9oqYZ3GDKFiJ3df+0WaaQ8s08IXD9qULDrJADE3FtXZAoQDaRwwRNsBekuHIz
C31KPezTjbfB2uCywqT0v1YX14oapMXUVLSfpro6yvXk6JJ4GCWorXLkiTvr0Rg7V35TO2s/hNbf
TIc8G5p/0qOPUxwdFeFlRivNjDL3nWnVb5mBpd8A/lRa1q+BApTyZJmk3VTfYuNQqb5j0jH9v1lZ
LF5L6nrU0Og+qSJvPTql1ld93KqSr/oROIN3bUrGYBdGej8TUzLd+JTLpgv7oydCvWaNztRtOOz6
nv3PEKJl1w7k5QwJjYIQvdfK4049ikaDKHv+O9Hx3/UAS7k2wyNSjOqO9aDY6sq+9aCrsZtsUgzP
7n5zJ16YWdxWah0JM/AFdgRP3tOQ/cjYvBWFTtuc54FBZj5+4/qCVhK+B9gKGGVdXF+pF0eiEHPe
A/F5+CSlrOk33O3SwuLyKvo+KCeRsBX0n4Pp59id23Crdr3mBEyPzIJ5jOPQ7r3+OnKOdi9k1ySj
WfQQ5OoDc9aRFmz4wNrHAZvJ9DOJ+0zucG1FEIzaR7M4PoX1aMNDvYtBANDNkITMEcrJjqKNj7MW
HLVZxXKexTU0dV72xT2mMO2rTF4TM//ThnbWjt7f/hQajlkiWlxYSAvInvQ7ERlcF3ok8zgOXOXX
Rr0hscyuT+OTqn4rsj2X6UF41QInrIrD/UC0up8XlhaeofVZNWR+FZ+8rt/PM6iBt6/MDvoKYp5V
IuktKlveuG6T5xeTaAzoL0lwurKXc2Xq41NbgpmmMZsfikZJHicrRpMqHsQdj/ddGEf6RhV9tdYB
bc2/lhcRccy9ocigFz2NaF8zpOuDKB7PbSshLeiADgtsGSWnKvoBsnvjvls7HiQncw0TYiiYja8/
aZYwGivnWozKQfzHkI3jozrG38JR9zeC8eoimbuzIFpBkhgs5LWlsQzMPAnJVJW+2OUeKXfgdHG+
137Uiv7UFa9pb7m1+fd9R1o7JxdWlxQS8uiZXaqSuubSOWieskIAafx58I8ANTe2cu1euzS1uAfS
XoYMc+4ipEBGaiBtZXWuQ5+m4Nf7a3oXO11eBZeWFleBwJrEeEZnVbmdhcmuDAEYDelPAG6xR4XK
6PaxmNjqSB/S67+16SEajnn/NuXdc791VOejePNjwNHA0QW/CrCH6+/aGn5qBDmlW70qXPSthrTY
31/vmo+iNPKvhcXGhrTGIJPBApyjbhsbOzZ282Gw7p/MAdImJNe8GWISPYOcMhzIoQPtkDCRnosM
E5Fzep7bT52dK4NsN237JCRbI9urTnphenEIzUoKc2/ipVAle4n47Q+2lVaQxzdOr29S88wf5PaD
/bfQxV1lGqlGKk9eHVhfwa86uh/umzpGu1AWD7V66AcILS3xQxMJG/f9qqswbEnnVEG99QYg7EWG
7GsztMt/M71/fH/jYKyewIu/vwgxRYgqTVyBiEP/pqiqD0Z20IJ8Bzv0xkLWDc1SlqA96bwvLsJo
jK0hGam4q3K+G5IJwTrpMGV7ATz+fd9fdQ0yMBijZra4Jd5DUyMyyxl916SiMzdyUd/ehbW5KxXN
rbZGQFZP2oW1hSMGSh3ToGQDBevsmSA/4NLXv99f0fwRLt1PArMNBRw89oBYKBMugpca1EFd5VVz
SpK9Vj58H+OD91ArTg+X9FanZ/mdZlsWID8YkmYZl+UYnZZPzTB6gDBiUbATyXKsjJ7BXvXHjdi/
9GwMIaTDDY6iN80zZeEQ3lDLeiTJoD3a7tU3x3RvWYKyYeT9ZbTYOsI+50dm5xAXX5zcVh6L3G/r
6cSEkdA5ujImPgymnfoj8aAudrVIyJRnRjO65CmKovaTpQSmdYg7PTHOuZerKINVijmRY2hB69bq
oP+tNIVWzE2c8DtuJn3JPVFCLWKwGhAudas+K30ft24pSOWntMrgoG2K3HrNh0D5J6cV9JfWyNOH
JDLjLxnDUC9JMwq7xPeInAAzis+dPHSK3Sp5AppzavtP0dimH/o0mho7Miyh3XVKX/4lZ3n8Ix29
8EvkBUlma1mRv0AcrCZOMWn6WSnEMtiNXRUoDlLLwbcglsUS2tZeNOycOsRenurOOvCOSbR92lHc
+6LmGQMBSmKNZ7hYBXUfhLJwHOC0+qF7kdjYEOYq4hmu5eSlS4WJGnEoSCk84KPf7ILSU0U7SXvh
iy+G8bfJ6PLvvVEbjxE0NN9A78eJLUZthhJ3VplvWZSAkaqhapdcwSPV2SVd2372S7kT94OpRBLy
jlIZOU2T5aGdBA2l8bKV9a/1pMC0WGdR7iHOaVlvaDxo8UM7jJHleO0kvDCjQrWqDcsmd606kJpd
XEZQN0+d1v8ZZn4+PfICoCqjdb3SPI6Dn27pHKjLSDR7HVhEBKeAbEGWtTi3oRwFtdwPPawaUkYz
f+xQo1AZLwz24gR1NsKmhviprfIosFN4MT43eWOEbIgC41zXzrMZUml1cCCNUvrmFclg2UYcySe5
jNh0TaKrzK6AcnLlQje7XQLkJHYKPUwNW4qN5gycQUwRuEPfxfFIckrIlWTxzBBFuquKqfyr9aYK
8XNpan4KhQ/bY9aZoY/cPVxcOymWg6ceEOxnI0xT4UFqk7TdG3VXDYfGgozGVZJkyGzU141PQ92L
oiuMmp/sumEaAZ5otT8VdgvZW+hkVWWOGy+6lVhFu4zhOyZxCSRLPhFwuBSL9bE/9XrhNOAgFWZ+
y59Ckrn3A/BNfZ8vCVcdjxXKSDPr4fylL96OppB19Dn9ARJCX/o0CTrphlXr+zFCoSFL4XUM26Fh
rjkzRccQiBStZwj73EBESdQsf9erZdRsXKkrEZSxTroodMtRib6B1CpDrDdqOpxAtM1ip5DyJLr+
z/2l3/owBVK2F20eg1thSVs/tG2dt6E6nXgO8XzNncBojm2tp3Y+/rS8rSGHNXMUY6kzQypryEu2
x2nSOzWffJFis6l9aD01gl8d502rsfuYpwiiKSHPyvtrvPUjriBmUMAMQ/loLC+JxKyNvh6E6cRb
y9ppbZs+cN+2R61WczfXtF/tjEpAi2alOmvWxAAwurj6unrI+aiBCIMQ9QffV4uz1Qmdq42dsIE9
WL7Q301RSIekFoaVm2aH0YNORDVePImaNyK+kb3JjdkfqMNy2XjT9JzppMyJJJT7+3u6cmTQRmVK
AAwktZYbnOU8y+nnsjKdhqF00BzaiWb30LfWSwt/EwmTKw9fuiZ2JuUxzOsB8hUrsKEQfrn/O94/
3nUGQG0aPDhVGF7QZOHXR5f3V211TSadaN6JTpeTXtlGr3dAL7NyFzA3tGuLSncIlYPDzHLhWFFX
79OwpWijDb4N4v5nGRrQq0pN9pS2onAWxWn62vR1v5eDtAJmZyWPlF+sB1CRxedsLBuAxqO35zFU
Ppt+3ny+v6jbkz/X2+c3AZzSMMzOX/0iHIlFKBe13IonZRifC7n8oymUrdnIZWKL5+i4KU9Uvp14
M4JZjGHVktEMJ6Stm7MsD56LP4c/IO60Hu4v59YUhJwol9A51Sl0LGFUqdKFeaAUMjRupWpbWjM+
1OmUOurQbE1prZmihs1o4jx1iVTbYucyPY8GsoeTpe105Ga9Q79VFLvN1mfZKxh/4U/lZloW6w3V
CthWS0EBMSyf5KYed2Kn6Z+yVKmfyAh0W2/1xtEG3XesaeyCjWvhhlWSTgw/QEP6g3+zGsz1Gisr
qTTFU5STNOy1mE60B81CH/8QVNW1xl1tFgd1YgpU7PcdI33ZphDOnNdcHzl+gPU+J2Sx3OXovZma
ipXq8w6oqdsO/g6ghpOI5dFQp1dJ/FpK5WNmKKdIMD+IfW13Yb0R0Vc+84z053zQSaQVNh+giwNS
ttgfO4mwl6fd10pS82NkJKbqBIhPbT1tVz74nB1ImOG43JAs9ooRNZHaiKdUVCgvRcY02Wanqnsj
rvtXpnu9XS138T4zotRRoA3fWOzt9cXkzlwegCUVp1sK5ZrBIHh4kwhfsWQ9aWPY7fDympxWT75n
mZBvRJ/bOwV7MMwyUszEMhJ215vrSYI4lQwonsIs0h8MKcuOvmcme9OXu49J7KXPgterH8zcKDeC
+U3FCdcG5KBBqEnpFdDlvBUX31VOPLM3O5aayIHj5dbLGI2vORJ+Uds7WmS9BHnwpY4ANqlbeg4r
q8Y0NWwKsnzoJWwg9NVgMAVWXYrZnBQ4XvcnQAUV8lAoYZxwC3f2/1nrfwZnH79YqxJ6MFS3GKR4
bwvln7EZ72sl/WAWgq1G9TEMwmNWlpndI9P5ywEZIAttWtZJ6rDUD5riRAl0oZRPemqmrhz7khOn
XYpXa/GGqdurDLy9CgU7E0A4lLIoQI1hGLRKmcmn/WRvwcPeMbCLQHT5x5ewnLBo9YEXv3wa8pxH
uJ0N7RENsPPkJX+LYf0MM40rxOVjUYaf+inYyT/6vptlXXe+KOy8WLQDxhin6B8Zig2/1z/e3+aV
gzvPPJGVzUknV+D1FzZH3SiioZFPMLYx+ZE7Yfk9ynonRo7tvqXbtJpdvrC08KV2Qnon67FkBLtC
cKFrFj4GydPX+1a21rM4nWIe6mKp9fIpjjtX7M4NTAqe9lhYhvsbhiwJEgrAZBYc+9cbpxelVQ9e
JZ+y2nruq+8R7Cdmr9ma9IuQSeKNygXKzLCh0DtcAiq0aBgkk+I3/BAJhERMLuoPitLvhPhXlZnf
LUE9xrWFYiZ90eslWZ5hdJrqKyctarIH30i/kkd0G4nWSmqgzYS5MyaCriuk2tdWpFjQJT+J0Tas
Pd/pzbZ/rBMJ3fNKl1s7D7Vpp+tDDTmnUTyORdsyqiQbMBtYzVfaVN3G9t4e/vdWuTQzdnFvLvPY
JhBU8ICxeKprebK7eqoPctltSU7Mzn0dBRiaR4OU1x38EMaSjiKOYfBV+JCntIsQSfLOTdM++luK
T7f3AwksoRKCHAgUQK9fb20zpgI6wxNTjAx/Nmm+LwuNKt70hFbOm1fKL8oWNeLtcdPAr7FvSPSS
euuLQ52qVm91qsTLJsumF6moOzfOPP1o6u10EvpN4YeVrwUaAMI78EwMdi+pHwUKPmY+VaR1jZw9
BblenzodsP5GrLo1A3nCTA9LgkESvXywRZWRq6E4qKec6Qq3UeP60Of+r583mgOk6YycopuBX1x/
rkSo4i6osRKoqebGAxWdvE23Gpy3rocVqKGocMPzbmiL8zYZaeYNjaKezMErEVMQpB+cfeulrGtl
dz8m3ob4dyLqeaoMEmNuk+sF1SnSP1ESaSehaKIDYhLcWGImPqSJrBzGqBtfA6Hdur3X1gchBWOv
ZIIoqszf8iJHGTzDS7O80U5hpXapS8cxGm2RCjO823Xubw313LoGSqIAl4n5s6ywtoj7eTa2xYQe
2WlKSw0w19Tu27oR9vd3cm1RlDfhrsH7LIhHrxdlFXE3lXB+nQw/gxP/gxX7D1Iku/etrH2vWQGW
VzYEYmBSrq2katFoMqPPp9AMa6fr1ORRT5T+wfTy4AHQcuSUZudvOMnK0iz2jdydjhKkZYul5bCD
dlararALFJ1rBsHwxAuxgOrSajZMreSvzKIwC80DjOcJ0yHXC1RGjcaiZ2mn0jSSQ56OwlOSxfqD
LlXtqTUq/zFLgvZhFHTFUXs5ekqHUdqaEVm58WbAz6y8Mc/z4anXvyIcOl/svEw/WWLGq2A4NuqM
Jv1TT+BRkexcQgBQp3NhK+lnY/PRsLbf3Ofz4BTlFFSPrq0XlSX6TAJrpyA2QkgFg8FVgzFgclfa
gmavmuKtTf+OeRjeKNemfOazhbY1dbCfgSk+aUo99B+jMUxk2xK6Qdnost4eRSazKIjPM/XMP7yX
/y5OfpokQakCQznBaet9qRKjRtIMZtH7h+R2UbOVmcWPXiE5yyKjrCddILqK+kmuzOpN7ixlnyi0
u+wwrreIqFdXRJ6HMjRtaqq61xuYG4KWoPtjnKwm6NFDVuo+3/e5pW/Jv68a0hnBmGu/EnRV14ak
0tSyuuNLcVlnrwms9g+iIBYb6CF5/r3Xac98u9EXYDYLMSNzsZ46ouGT66F30pC5+GYVqWWbUS18
qPqqO7a9Jj75wyQds0EYdxHkkXvAi+mhTtP2Uyklj2oUJY4Ye8nOiErvYAqd+l1s4uaPqBiLD0bQ
625XNfHfBq3FjQxg5asrJom3yqdgVuRGEaSvePqHtQdLt+85uU85VU+1z1oybsTglRjF4cS73oeu
qCssLs3WGOjAarJ3ari+JFsSg+Cbzl2d7KibhH+VQN4B0rVl5yp6F4Dfi/v8tYs18GX3Hf1GgkCC
5W4WIKbLMguGLZs5eSLrAEwC8+SZUeQWSB98qYTAalygmPsyMryHThI8N05J66peqHbN6KGwYVUf
+qCPz0lsvqpVpDwlBP6NZ+rK5yB9IR+DIA+HXWIYRantrKb1zZPZ6uMX3actmad+8TJRbHHub8Pt
pchrDiQRUBsYyERjEa2bdq5yZUV87q3U0dO/FBguqja28wIdhC0Y1u26ZkymxAnkCQ7JyfxjLkLY
qPh1q+VGes7NZx0lLWmydWMDurFig3SF6uBMnk9RdHEJshS6a7Ecn6eMzmw6SH+rUgdC3qdmdX/r
bl4DjHzSnwQROeuHEZSvV6PEVgZZR56cPS7TDyj7zqXXwHAST4uOHJ1uI0uaf/lVeJmBKBoCYewg
2dKSuSUQDThP6K6fs1RUP4+UWdxObdGoCPqfwGw10ClMy0mBYn2SxSHbsD7HyKV1EnfqzMQHuhOL
1bal1yhV0+XnLvbVc5RN066Qh+FQB83PWAjCD3kgVuijxdLn+9t846EsG94DSstz444WzGKb21Tx
ma3Kz0PZWZMNZV6hAl7wfPjCZfpF+5RZiJ9RMYy/egoxTICi0sxbj77PwnAogJjPpKA4txMarAMZ
5Q53Cm0z6ZuNW/c2LM62IKdg4IcIfMMCEgH8lhMlLc5a2cOeWBXWqRlI06Rckj5OgRj8Y3aRevSa
AfItww/lj5KFIt/9nb6ZK5HmX4E00yyaTthZCjT1ph8AZSiK8yRV+mdVALYiasOMXjAUNqCdzlE/
ZntRzNvPqdZqKPkm8YhERQP/mIWkcyNoxr7xrB+yD9KMgYn9oFeC4zH99Xb/t94c8/efSseBxguF
tmX0LsJOQ0G+Ks6xF6m7RDafM7LsQ5GZyo/7lm6SByzNRKUzsTLT1tqinUnbJ5Z0QcvP0zy3Wepd
YlNg2JrpmY/P9fEit2PUC1pUTZ7bgNdeHpq1V4Z6qdABBTHvll0mU/2t9PSlqcWod/Ss0YbH+yu7
3UMgzpDPzAnsXNZYxH7e4iPKEmSUpTr50+esjIfAzsAXlR+Q7Y7G3a+aU2kLQwvFcBazgEs6Ra1l
dK5pExMRwhaglUHX1jwzaCxqdigGfv3LaI0ZfsaJ4i8g2wIn/vWWFmpVl8JoGidfjpXQ9kQz6vaZ
jvTORmZ+u48qS8IGUw4y6d8iUOAyUxVnoXkagPg5mol4hg1ULP7cewHY1fu7eOuO18bm/7+4Q6ng
BVrWkRu04HtsXlRIfg3RFgD3NtrzdAPER0kI9M0Nd4hZ58GUdoJxCstOPihT1RFsNamzQzWI7L43
SBa0Rs3tStHjDZDRbcAnDaXiRSOGZIGU+nqFtReNVa8F1mkyB7fovKdwCEEH1F+mTjqUwpdf3k/w
sWg5MVlgije1Sr8Z8z4iQ2SiIhkNe9TERHAacxbDvW/oxkvUmd4JBDrYEEaflsVD1SwZfzKL/CTq
8UNocF/LrSTsLHmrb7ZlaHFT66WpeJmW5yc05F05+yfvX4wi3LgrbtyQ1fBChIVFV2kLLKkgPAhQ
gtAbcmBDTbSP8vxLBv3lBpZm1cg73IrCucUL5doTqoDpec80coa8Q4CMmt+Gz6KfZVvM9at2mL7i
2wCrl28ik4XcAS6Zo1Aeeo99aoUOfeUtUtylX3Or49OkMbP8A43cRbgNmtSsWp5GT/roFFLstG1k
exHEP+Nh8H8xtGMLmN4sG0QhhoO52LleHw2t0GAjScSPZjM4pWs0jXvfoW/ShXcjMMOBOKAAAozk
+vOMyThXKiz9SYx0AQxrEL1OqpG9djyJjuVo+d8a3qrHCYzewVcmcOFKrf4htrr/og9VcmgFM7MZ
Eq2PWZFUzpCqf+W5pdS2Hqm+vpEwLCPa/GMZxeVxDjaU62f+Ohdxk/edF5lTpj/5r0ax22sHtLzO
3Z/3t+Q9Nl1e41iZ+bCpz9AdII9abEmhTGNlpon5BLgvdTw1yx+lwBJAxUvVgY7g4GZjVe6aoTTd
yAzjZ72uh4PQ6JlPSbD1jsybljvPyINno669syGE+ZdKzJtPSWoWbj/2woG5VC9yq9oX3aaRrNbW
x1ard6oBvtsOJBC9G5FrmZuwKOboIPk2wHxSN10EFMDV6TRMuvmkJiMPw4PE9LDQfo+pb9zfvi1D
y2/EzHsTQeT71E1PQBscpVcgKfwQd6+/YYdrlAohVW2amte+MMlZ04QqdgxttIVJ31lZ+L1Qy90w
Gfv7plYOPc/D/0wtLrNRb3MxDUzzqbHaj16qvxrlvhnPjSbCEtdvxMstY4sPxWBJ28o564pZlu+e
herTQ6P8xkeyuBCh3+KlQJnqevPkpA2VDtT3U9JNmdMrafZY55X5YI7ts2qM0sa3Wsbm2fmAfyCv
zKciu1qYEzsl8KQcc31lDXasZwwZyuEWRYV8Y+b/kfZdy3HrwLZfxCrm8Mo0URqFsRVeWJJlMWeC
BPn1Z0G+157B8AxL+2yX7artKjUBNBodVq9G7YEBxzFqgyk6j19KkfNKLAMjuAc5rmon1sKgwrC/
rn9qw94onMQY5Ld2aJktHbMIjIgYZEEckcodZsuWFjkSUywitwmHMLSRV1fAtzmWqarYCgazvPd6
nt3rhSiBjzJVQY2ra6Ei/RKrRgFCfyTNYLoo+iCcjeWwXqqKXRg/tKYZeNyYSWLIUO5i5YpKJy3R
hB0g/PWP3rD1tSg5QrIKlrrzLyJZ+ALwcNGhxvo/DKQrztWjavWkME0S7s3G7vz6traL97Fxt/mh
Wnp/Zs7MQOESw6qBXgYanSVMTky6NJI4MCQa7q0EmJzevAeif602WmSLGO3bSa99HbqlkqAylj9N
+F8JrrtKem8UlrCbFzcPuOKTTzG4VedI10hlPIT7TtjmYgLXrl5l8soYTNsQitU3bcqXMAPPGZv4
cAHZHrpy1KJuDEEY/xQrgtePn310zEpw+dLn66J4XxKnCWpnFK5AEKKwpp7zLRa6VAEcfQr3oEp1
5WBL0ecwRofrQphZOns0wf2IrAeeF8S/zKU8F2JpZS+LYDPdN7l5Q4KfgZSuhgiD2chCZHEBT8Jy
WHMvHBYkkuAHcAayt6wgiHL0T6qSsNOMcvAUxBldrZSPQ62Mq5SW1MskLfT1UErvaGS2/hiZqT1E
Zr9CP458Lw6ArZcSXOsanstdALf+QArloewt4wEA5WGJqvKikxYfjWkl8H/RtMWOgFNzNUDvCIgj
0QuJ1ht1I4V7qm1Q783vLAyAd7W39gPtn35wX/zGN18/GvazuaOBbETQsL84HD6bqhdB1EooTOxJ
jpyb05b76b6UbCtZ0cGuF8ApF6XDPyv9/9LAInWuCGMMCHutQFqdfERhvYlB/SZP6gpmxjcsdCKN
uz413eIJtjQzpoW1zopHcRidAKgGolLMia/R/tOMIvoYpby31boEKC1A+VLrbbQq2bVI8Sxod5r2
EjZPpFXdKAFC7/p+z9gR6/QTuKtQSmmqpRpmQZDxLUx+Yq6BHQhu34mOsoS0mnkTEFIx4DTqfCzM
P9/siBpqhTg72Qfjeqg/aTDZYf+ao8tRDn9oGKt9fWWXlxwTd7CzrAIAz+GrdevEWA+F0mWNTKI9
GOl7U3caMwZBjuZpi/SI7JjOdRaSZIQ/gHYBqs+HJWYQh3ICD3rf+5otO/UNGLOdCANj3KVh75fW
EVkzwBaQiwcIBPWT8y0chEo0SxXDX1Pw36PjwkYvar4k5CuU5tfDrDDLxSBJx5dkE6mdUEEM4/3g
0X2w1Z0HXfVCV3AbN1l4WeYO6VQUU8+TQ0qyAr2hGUTV5W9BcML7wtp1zUIkdtGoAg8EbNcq+H4x
+wD5QO5R0ZOxjUFmjPEHq/pBeRY9dOPZjeHf1+9guRLulsbxzR3TqTzumNJ61OSEQF4ptU5WuVmE
0hNGuV1X8EtTeb4q7j6l2gj2mxZS4smLPR8YJ8lr7q3f6kK28St25/WBhZmwyAYSuLwDLhihYgS6
FqMX5clQ8jsxLFcYfvNgNqlfTZYTF63TqM9WWFHb7JrDNAqfmF9gC2R9fcUzBhMRFAJDhNaAJWD5
5+pSw42uDEb2Zxykg/7T/NDdX6UrrhsnxK/rwuZU81QWO+QT1ZzoCMYYwK32LUhVZTQ0Ge8NCE4H
+t3hxEw7cZ/hISDgQLDL7OaJoCyuozozQVyhC4lTDLFNMKguTBZ8novy8x8xmIcKdwRx9ZcffSKG
wQHCogWvEArO98mdvgUmNH/IH/qjtK+dwC3Twh7XZOGJndtFgCUxTxCQfhkpz/PFRWopRJOK5vlQ
JLYAXwXtzjZyNL264GrNWi2G92PTC9HfzoMKDcTxEtQ03j9rvj7a0264Q7ek124QAC1YrVk9PJXF
vZrVlFApEyBrcCzbsl9b+wlego0AxPnuEFd2bKeiONvVNqIM9mKIaj3N+08/HMApVJQZmRw/+12U
ejkKA/Q4tEl3V0o5GH7gmLnfv0jA5P4Vwq0A0aGkTxR09ZEW2nrVHSpMu0mt+7AxF3SAKRNvqJBq
AwEUYiNk3jhlk9WaWhgrCKoLI0/sRkgOojAsVXlmAk6cCJgakIlG5Qyo43OVpnVZNQ2bNTbKPV01
kYRn0ppAPAGAMMoT5i+MGxdRM9Uyryuo5QWDlXzba4OPDIgfqCJwlRHDnH8CwnmKyRdgKzFisHYJ
lrlr0IbuRaLyObaV5lIVscX1U5x70yxYD3QIy6h/8nMUg0ltaJCyi5xYKyRrpjWC39RJkrhfWNyM
yYB3A5gD8HzoxebL4HolknrA4NW9pH2W2D+4BEraOKyR9ttLOhPEHWQYEVKpCcjjNMwCAEZ9iwl5
exBifP+dZrEm2l8klufhTWCILv0+jzHvKR6s2quCIhzscbLe9SRvHRQjIzsxA8nuMCs3RJf/sAiB
mjm6sw/gXzLMikBwU6aYeS4+y4K4IqJ2yEZhHYjg9KKmepvoylMd1uuRtBgmgXDUU5M6c/KEDcTK
ctEG7+R36Wxh2FCeBTAL4QAACHwBuiiBxQO7Q7qPGg1zWRMvmx6MSlvIUM4pE8ptqDojrYckERfL
1qBpJcCwsbW3N3X9FikHSY7XFhI131cmBSkSHDSwmej1Ob+SMfJQbAQhlqM0nqSiPdh4b+tvl3Sw
aadSuIdHJIoxBC3I5oinAwMRFT+k9neJHusf11fDVJ+zpKzdgMFq0YaHPrzz1QxKbyVDM2V7QbYK
p+kxYyvMh4WLMaeXp0K4xYxaV6lhKWb7KHMUTy7s/3C/MRIK3hUARChPcW54HjZK22ogV0vaZzn7
mcjrJvm8vk9z6oVKFGJMkG6DRoGLX6Q6D0AoAXqzJLzNgweabkjg6vnmupS50wAIFo8NQAUg7+E2
qiaB1lANFlEpp+o3mtdaR9PQ57xgeOfiJABj/8nhXuqmrUphkBhp53MGb1CIwLZVgE4msMWwc5pa
XAVgWs2q2p7GfWZEt4W0NElh7nU9+wbu0Mo2I5Uh4huQBCs+ULXSf5sv1a4xXZBWRffXN5YdD6/m
FtxTjDsEXh75uXM1R1QYt5jgDNZVYT/G+YFmnaO36yGNvKhaas2aUXckUJEqQDkQjyiPzCdNrIZG
IqX7nE52p3+GLeZhGtrCpZrRSLTwAD2Lmj8yaF/jn07c/F6ooyFoRpyh+S5mHcoyPnhocIhLeNbZ
5SAZjO4wINZAXHu+d0lokrqlMp5p0thyGTrTtB2LJczjjOqzIirrfmLdjQp3wYa6iNvEMGBWTR3a
GDpi2/yHHcPRo2YN7A7GhXFanw0tBpG1erqvm1/xdN/3MZ7n2k6bx+vKNncyaMxD2zRUDY4bt2F6
EmBmIsZrfvnByhCBJyh0lGwFqq6Fizx3NDAUDLuJoiJoHs6PBoWeBkPWwmyPoXUY6PdkganHSL4f
2TFTwXC8jOiEx7infd0Hed9CiB7bIZjcw4MU3dTZErqEbQt3R1FKYkguVkwCwpZbDLpKaJtDDmjY
7DhOvaaJN6leux2a08pwGxFzi0aIBXd3LsSDPHS2QC3wol90j+WkGadBwuO0l+/RMUBsMB8eTLCr
uOSjTwHJWzi0y/Qow0/8E8ipRyUmaLBKmcCj7GWu8GPyCk/ZXNfBOSEMnQY0HIIktBWeb2aqTWKe
92O2n6S7lNqGI1fA+/kfavV0XdCcHdfwKiJ/CJw/8r3crUoSswR0UcnQrGLnnlk8pH6W2sbP6XeY
OuNSzWLubp1K4zS+EKtaQN4UytiHQJW/qyGxe7F1lpOj7Cfx6ngqiRmsE/s6laEUaYKKHSS7ycjW
9BVPYzF4ne6UKbhbd3Hit5VL6m3qX9/SmcfqbEfZrT+RXIF3MaeWjK6mmyraU6/9aIltvv/fhHC3
rQ+nKQ4NHBttV6/JW/oylc7S/Ok58wSOLYTOcP4BWeFliE1ErDHL922XfJRovmkndDPprXt9KUti
uKdDaEUajUKe7zFVcF0U0WbKxldDTZbcpjk5cAEZnBYEU8hOnp8LoG6BUkxpjhHCOtqB0V7jp0PI
Cg3aUjZt7jXE+wGQE+NVhGt+LgqoEQCgpCLfW0qCaWQBGnV1Y6kkNHOXALlHRAYcKRJDvAdBw8ay
hgk2ArllJ9JAJNDKDkqjwMQtmLy5zDI6gWH0wH4K6CXf0WqYtZkRk2b7hGxJG9ladytnTzVGj1VA
XvwSe8yafM/DN5Sea0lzxm9zliIIxSRAVImQzGE8OpxnnQQNGGwHqHsprg0EbVXsD0HshEvO0kxN
FYJQU4H7B+AaeibPTy7ClKQJv/M9uBd91Znc93xL7d+2grx14WlOivLKdfWf39wTkZyyTGk4puoQ
56h69L64HTzRi+2os++kbb2hq8LRFiTOXASsEd3jFoIhYD6Y9p4YKEkqNasXYRqDLF+V4ANDdUqI
7q4va8YKgp9FZeRx7Lx45iGiV+j76IJsnyoqWndXUyY5jXLfBT+FdiFlPvNYwq0Fc4eK/hPwPLH1
nqynq4HP0VLctgLkN3afhwkoAZN8lY8q3VQE8WSOHsybGB2Y/2En0YsFZjWkZZFQ4EwKkjWynOO/
vaHu+/432Sf99wEkaDcDXh01fujlBYeu0gdlFYVRtCfdewUYvqihFZJsc7SuWihEXz+0Gc1ARhbA
EeDfWHsZ9zyDw6zVhWmM91NUOUW9bUOM7h4XgrkZuwXvEC40ALwIx/m8LEg+cznVVNTD1Pt8Iq6o
feoWahrfR4+wPq9/cji1iI0IjqGKcpihPeiB4RLhLSkfAOpesI4zmg4bj+Q/M43QQc4hNCWNNqCt
jfegPMXw7yFyY01CaR6jecc8fZ36Slo4ptkd/CsRmOFzhVdbSanQd4DxgkbmqAj/5eShAMeqDt70
/6AQJ5J4c5hVSSEVmCgIlhJAqQYRC9TfKDEWgpRZxTuRw9lAi9SUUQbG+7xGBU9JXA2T4kGgcX01
zLBxPiEcGaRnVEAHkaDjDB/614JUM8GnTxqNriwpXffKsBSmzgsBMhHNOkAl8oeTDq2GOUNsVAB9
mvTw00jHj+vLmLF3WMY/Cdyh9GGYkkyChFRsvUx9A4Ov04jGWpBuwFvgIrRzrgucWxIiYVTlv0J8
niCBYFJLG+gQiFLvAYOu1uLY/Lwu4lIBFPbaAsjEIBrYvHOVBudPQKUcNlyoQF4fpXbXvdOl2sjl
xjEhoIZjbMDApnNC+tZIJ4I8+b6sAj+ztNtE+RHr6i6i9BDlHehajPX1ZV3eVED78UCglgtjBJt6
vqwmEFQLGO4cQ2IwQh0PEb0LzWO/NNtkSQx3fVRiZZ1AynyPDgLwKxvkdqpu9SWU3JIU7nWIqwBD
TYsK76zuZZkW23GLDGNeZ3Zj/b6+b5c2Ffv2NToLJhVlYm5BsiVkZiIOORBBhyCufnbgtqloi2UB
QxstzWud0wtQDSCBDkcaBVBOLwKRCPAK4UlHGERfxEiOCfRnrXZO3XSf6HdaTspcqDu7vSiZwZtl
TYo8e54QGh0Vp4rs1Sxp3BYQTczk7Mu1QjC/4PpWzoiC7wDmBuAW4MDzYYIBbFU5RlK/T+NAvclp
9kyTUPYnQyOr65IuzASedMAiGMUHa2XiM41NoMtCXff9HiVVF+NZ3ShbSIuwp/TMgJ9L4LEReZDp
bVNhLbitgk2ISDxIbPypSLs1wHuJg5GZsq9qreXSlEo/ri/wMtnE5OOJR90UwFeNZ/bAEBipgBPa
7/tfqnyvOhsJU9A3BTCeYM50GqddWO+FYn7JQxoDMReKO3yfk5mXelqbWC/FROnfEdBQ4KEn7rQ0
2+LiunFymA6deNB9HURo+ZQhh/qhhiGZ8jF0G+VWXizKz2qj8W9F3FVTiJrIgYUVQePrnyCW3cS/
La+zGy92fnyKbuovnNnS0ti/nywtDOOo7gGg2N9Mv+4iV9p+G3/E9g7s38h8omqMJ+xcADz2sB1q
7N30q4ydySll17uudhd2l5PAGcOyQsYxZ1rQ6rsMtKZBq4HaFAzJv67LuYxEOUGcgUf3NpFrTcH1
ih+S1o2bO1W1uzXmWNmYH43ZEE9UWaXaxxLN06JgZllODqnS6nDKQgjWDrJV2aIz+FHtPA2+Iq61
7UvzVtkLezqrhyenxv79ROLU1akUSTi1TvyZKjdq+DNTFmhflkRwql4GsTjGiYrdVO56+j6YN6Xy
unBizNO/MIgny+C0G7jFKc+Z8qVR7oL2y4ocTDdr7dTtHqxiFcj2dYFzJh6MiGhIh/+MmJRbE1jS
EwXcq/1ejKktBniMle8OnYdVZcPo/orgltRGaKdOwnjYy9QeNvoudv9vS2A29+TkMYyhgAwsoUte
5e6Q9A/Xf/6sMp8ugIsHI0US2lqNhn2A7EO1QeNAHd0qb8OxvzFvxd2P+JA42f11oXO6diLzq7/h
ZFFZFwI6a4TDPitqt5RqpwQ+sdAXcFuzUsC3AaJDlm0xuUuDEUVynhU4moA6sg0gQLPgq8y9dyCZ
+iuAUy+Q6AxZ26XDvvgAdsNJtGObr/rea+KVulSKmD8neGGgfUKxD/xy54oQFVkgg0lo2I/Sq8ho
yH1kqOzI/swc01FfcUgLq5vzXhAT/hHIeqQ5gX1Ku8ZgAp1KccTYMd47sLQMGC2DDNmCms9v5T9h
F88SSQczKQckMsdPy7bp59v3tQFESIhx0Y8B95j30U1iDGhmg85VzX2RHLPoZkyO19V6ZhFnIrgH
qSyrykhBdrqXpZcy+8B1rctDi/7/O6lcuLYzj+yZKGb5Tm6QTCp0HWPEC2bUtkh0vCnmC8UEEWkp
Bp2Xg2IvSrFfMy7O5TDjNvQK7hBUwBpMpzCRyMNkGNVa0oAZzwcr+ieJM3SMAUMaDVwmTAl3Uszr
UQvBSxVHCKitL+we2x3uHQJptImUChqoLWB5zlcViqM8mlU2AONO7EKd7AHZr+u6MLtxmN3zFUaD
z5AzPpqkTF1aQaEHcZvXoQ/KRFvV1yrN19cFze0bEtaoKKMLBnV5ThPMmmqDmhGKpn9ix3STVU9m
8cLyaxL5vn+P9DjK82x+BMOBnG9bViZDHCslBU6+P7aCXUheVTvAm6TfhiaBSO9UErcoOSnDQVRb
usfEAzBRKUnkkKZYCqQvq8lMDKAG+I3KIRzj8wWB7ik0tLin+05xqr3oBeVKFNZUt6dsVW/Kpe7c
OftwKo5Tu8HMjVKgOKpISXf6hyCHbjw+yaEnSSugjBcaLGaev7PFcac1Ii9p0RSL0/rEzUsR8ynv
+29yHwKkhoIeHgnghQGkQTvH+Q4mlkCLpJ3oEciu6KhohboxQ32pcMFt3IUU7u0r0iiLlUyiR+05
GVagUhkk0Cw+pOqbMDxfv058QwMvi++e05NGyYUWslJhL+QvZg5Sslf9VS72MapqHRtPu05uS/oo
j7eIbJeqXTxa7o98FGNBYoXI/aJ4GcVmrYDzjR7RHw5mOTfvPRscc9omuUHXr+n/vL7eLxzSiS28
kMddtUIvjBiHTI/qKusetcnt1+PoV6vPArW8YjWsx3f8Xsf+iD+FTbZyde/6J3yNIbz2CZyt7FnO
qdUw1scUXzLz0KHJpyx6r0zWLVpWk52BxotBig8k7dymfNG7txGgvanYoGDomOUujX6Xtadj2CDd
dRXmjk8PU7FKW+3WFDDv0BycSrhru3rT6dJ2UAdnXKgHzCsNEEsmsv7AH/DWPuh0nZDIoEdMlxCd
YMV+NRvFZ39HDm18Kq+irXt93zjL/+fkAMn7YqlFSYezXtVoocdSFuiRAuamulVZo6ATjmpsD2By
dgNjnMD5hqb162LnNeZELmfGaB12mGCs02MrI7rv3bgYfA3+gRrcocCTqqk/CE9StQoxY9zaDCEI
wCw7lm190NxIf85ToH61wYmDG6HYLU2I5xt2/uyKgUouWDF1BH2c25qZGL419TiKRk1sPf7Iqlvk
9zITVacNOIqMQbCbbbBYdOBZU//IZcw7LJUIyC4XCGaCiibUEKehRb2f6GB/AdOIHox2ZRZuYI12
GGYYe+cJwa5BzkC6qaojshYSOCAmjBXPJ2VnhOD1uhvLbQVm5euHNrctiIIAOkNaFUwhvMvT60Oh
B5VJjg29zTG6qIofoKtUjZ20LzAn8BhW9jDutQWXYUZH0aKlgA+QTbcHI8X5+5AZdYEpaUJ/nMSf
rVSuJn3VlrVPi9xThu8FLOwEIAvEZeApQWmHBwpYVo5WB9Xsjyo9VGpk98PPVPB1GVn5HXpl1IeF
LeWyGX/kMfwo4CzgnePpTXtVKLRJUvrjmJLykWJguFdBLlq8VUdEm5CnYPn3MQ7zUQ4HY5sVmF95
/RtmHkaQ9AIABCZNBDYqZ7wrNcvkJrb644MZycgwq7aIJkrhI5saJ1vqqv0qOHJ2GhBgYJJg40RQ
SXLSsskiQpHrwzHVx+J2UjXhITM6AdML01AHhUpXbimBxitVM7phB7blAnX/YrSIF4+TvBcmE0MW
dWV0xgAkW3CPK58YiemQriY7Eps/MDdScQ151J3JAON3H1SFU1swZhhy23kKRn82UlutBBJJvjBg
7qc6dqpNQIflq+KIVHBLFNgbTamnBRM/p8iweaACQQ0EgF5OkWkk1mGcp0iLZMUT+NfvVeHdGO77
+rZVflw/VD5v/6VYAAwDcYD6IkaNcZ5bZnYDuFnK4agGnqVuMKt0Y0mYtxVVdjV89iAdBBrsaWwH
JzcEoIqXyug8rOj/fQDcYozXRTGQR1lWPQknQ6iHY636ATVXpI58NgK2Kl2QH+6aaVPE2xyVfF39
JZLHkoDguNZBF/NcJOHd9d2YU3EdfM6YVYmpDggDzy2IVkxar2rVcBSC15r8Gq1DWtmNbhvl7aKD
zqU8/qwbhSfUwgHcBqL6XBbIxvIhKshwlLvkHTBMOzV0+GDxQf/VC5WDCcBEXkADzR/2iUzuNQ0b
Klel3A9HJRB+KeYqCVZlhSc03JZZuwK8xR0J2HQkagfF5MrdIlqObeDFrUYfi8VKzSJYpM8XPVUd
2Cylbjjm6k5NNjXZa9lNSg6Y1tt5MXVKdOk01U5KYEInt7iZlpiYZk/45AO4q9WQvFZHpm1KJHha
lttUK/zgTgV5OAG1mFGoCz7+0orZB50kT/CE60mi45iTUbqlUrupc2uvkaX84+ybiwv8d2e5sEUY
MELNSrCzo9CupbR2RUTllb6JBWpjjB2yNWzeW+Qnmp1rq+vX5n/Rq7/C+RxrQGVjGFUsssv8G113
Kg/ZdvPZm348tusFl3D+BDEZEU89G9nA6bAQNEiyt5Bl5C+1uO7SxwL4zvFBCX5aC6LmN5URDypM
GuLO88OLo5DKsdgMx6H4PcQ3OpiqA0TvhYv2NeTCysD/LLvP/7KZ6MQCXzWIFdFzfi60L7tC7Hpc
UoK3ywTdjq8hXKowa9kRLLvX1ibpNqRbR7+vC/6iKr64nCeCuacA86rMrNQGXM4JDHwPoKr8MYmA
m1SwgbCDEZtfXCa2GGOYXYgxGZthuKk6c23BuRu6xMFY0k2iHqP6rhYf5YCA/niFXBdFUo3IvZ2q
a7NfiCiZvbj2yZyX0NZDR0mJvQK3ULYxkWELh3UnLPUszm0N0mpguWScmnD3OLsV0aEkE4ZVHBPr
RvMjryCO0lZ2/jPQVnqI8dZuBl4AMA9n7+0PqzkKBRofpsAureBOFm4QwevlDYjMtg2wJ3d0Wg3K
miK+v36CM1cD+B0RTUDgWEc0wn0lOpEjqRLYbqzyaUuDe03ZYAi6O6qHWltiOJwXhsEEoBvGa8n3
YQTxRFMh13APCxAgr0NlwGQCW09/iejBL/pkwfucOWms7Z84zr4BMi6Byl0djpbd7IOVb4z/afP+
CuABFAnVNMwaF4djlbVOLereWLyF23ClTehxG5aI6Zlicop7upwvy3PyLNRCNajtiOXsNLtf2Kov
3Mq1H85ZELVSurTo8cPl5DEAEE42WuRb1E0R1m6jdm7bHYTONrqNiZsSUBFETSqQPM2hCZqtHHc3
6biUoubTn8zdwYLRZwd0HnqR+HZc8C/LIfrXoJtieWcZQXUbjRmbIN/JhmMOY/rSS9pvOPfGVkva
prA1UnwTeP3nG9AniQ8A+hWzoDjLqlbEihSobFXfR/IDaukYDa6HoaPKC6Ho3IvIyF3+iuL8jKSm
pdUoOm5HbRzqYt0918iHjnG7F4Vt/KvR3OQmAA9LsDQFflaxEDl8ZQdQSeMsopIGQdNIAgST0rQF
a8CsYpp0Syo249awsPevGPbvJ/rb0qJKRjMYjuK4NuPR79td6dCqsclLSFYNOZCdOdmgJspGkE8W
b9LCBn81r13o+MkHcGfZVVLSZFqEZPCG+v0R4zdiO/XIqnW6u4PmK/6rYE/uTSLao3vbZ+vOoavO
QRRRru+vW93566aq6DYHEzJga5yXEAZjTlBNQkIuu6WYUw4Miggy0cbNmuckWcH/s1v1oX7u2s5W
JieYbi3y0DkkeLn+ITwh5x/9PvkQLqSo07Kc8rhEWujQl/Yz9l96aPN1Z2A4wSrHZNEMJ/JgJE6P
uFUe9lP6IDV+NzltStyu9sEAkh4idKgW36ST+vNlyN4jwGOJZp7Iu4ULbJlxTI9KXz7HVv0xdrso
f7u+fnanLlQC/ViMUh6M0XxwYSrdqEkJzqGgkoCsLsiTAzF29abwyqAD4+USfnD2rrFCInDTeHD5
u1ag4jHkJKFHkH0kW6Wd0rcxSooFaPbsVTuRwl01ailBZkg19i4l6h5Di8NdpUSRX2qd9Xh9B79G
CV1sIUorcHYsjDjnKVJMIhZN3GEL4U/1fuePW3klr9A0/0Pwo1X1DG3x6S832Yjb1hvHQ7kK90/p
ZvStV+KHm8ojvrQa/OIzetMMpyUb/Nl7j7GfOUsOwZxzbiFQ//utnAUAPysQBRUsQCJHdjnaVEJW
ILjBzJ9Ulm2zXgfhQ3fzXzJxZ2I5yx6AjyPWO6iyUN3E4msZPPbKxiwOGmBg+V0lwcpcP5TZ8z9Z
JxdBlqkppZGZ0aPRx+O2pLTxStI3G92Ml7qu55IxWBxSWGw6I+4pt7gGLM95GDf0WHrDtvPlVXEn
ucIv/ZGdLmjx97pfrNr19QXO3tsTodwCe4GytoQC9lMYgh0mgsVO1ZTqvmkjzY5KJbQBADYW3L35
F/pEKudQ5mDTM4sIS5WH0qNrrZsAbT40a8xTa4obMB/JAbK6npAvWY358/y7x3xQKRF4mgEq20dR
6w4y4gYUmExhWDCG/8v1+CeGfwwyTIojXYVCl4U0/11qmU4vbuPAlo2P8KUvItuQHoUl33OuNIG0
v8y4JNE6rfGA8TyQU4mARu8Yi+swtxwDOdMuxsTc2IUx3mh0crrABzx51RShC0CQq0p3bfFitW+1
sRHeQuFTpjtwrjm6uhSyzJXOzj6OU2+pEfoiVXCV8sALk1VL7rvkaKruOGxytAY4GF5eulq6S4hp
d6A4sr6f2D2Tz2m6EFuYby3g6KsidGIvL/ep4XVV4xjVUv1/Nl7Cu6tgRB0YmPihcYJS9L3a4NUI
1Gd5XOvkRRfAtrO6fnX/l+P+J4ZzNwM9LCYGnjgmgq+CpgGlENV87PIDWn28Gs1KcHlkQEVMN4Ou
aVAIE3C1Ev5HbqzF8kCFys7inZT2jhxLC3d8aQ+4lzMW1NqU+44ewRHnqGnkFIGvCeU9WSRAnDec
J9vNPUY0KI1eEglehbT0k3ifWrd1nbxU1p2VrIuw2k3iizI95OI26dYBIS54L7eCua+tJcD63KJB
V4AHg42ivJjmG5tRR7VyhHkxavqmxj2To1KXVrq07/NcW9plprS8z3AqUOFCgc5Sk6gGiCC8bfU7
RexsEOGS2I/LbS4vlQvm3gqUFkWQOjOWRJ6BxBw7RaZlgBv8FpbvbbQRQRdOamM1vF/X7DlBqLEj
2SNbaAnmu64CQRtMxmR2pHXtThWMmEB+VM2wnsr4YKpL1nqmvgeUE5KaGL/H5ktxlmFMEZ8HPUqj
U2msUvJjoDmGtPWOSbaKtbMqaavEn1bxza7WL7/8VCz3CIZSp6RaZIzHGAwh7Taun9Mlzoc59TgR
wdfIJ42OZSFgJmPfPg/9oWko5u35cabaZnps0qXXde7ckDWVgEIAIgMcAOfaKMRBrQilMB67CGmc
FGGfcS+TtTmQdYRK4XeVBI33oH6D/UOxG5P2zoWFZkOTKMIUTBWAlcbv5TfltZRtI114Ny7v9Lkc
/oqZaZLFIeQI1rYzXifjuUIv6MP1xVxGM+dCOFPe9RkGMCZAxgDpUDuyGohboRxF/7qUmcAdYjA8
jVV/kE3l09sYdjiKPaDyR41KDjXf4f1QGZy03iS4YYvRIv2mfJbjD2H8mWs7Y/wYkUGoIsHVgBqo
1WQddb+i+LcKaMO4LcxqLasbuXRDvDQDGTBpYmFbLvX3/Hu5vQdaPNaMAaizvLwbp/tu3bq9bqOV
RQ8XUMNLkrgDyAFUQbsMJDXGJjI3qVZ7afiEvjxHTESgNRYwezPYGqwMDwTSYegvRZf2ufZiUUKU
UgsrS7MbpY/WbeU1/SNVqF0P5LEAW5DpD61oD+lkA1SSqKKDBls7DladuCG9IxVvSQE+wgElpY28
1KR+6SeD1wJoMJArYvYQ2srOP2/oQZNKW3lEHUQKPLOpRzutwC/cp8nvBZ2cuV/sSTGAhAM39AWv
lVJKZguYj3xUGzzR1JHQ61V6xvhoaQ8YdVPVh16P7FR4bEINXZC2Vt5Xwn0HmFH8mWi7JEp+5eaH
gb43zOwmzxhCKZDQL7sFBVn4TH5OSChVMGGBKh97NZV9UNJ6nVHHWyRc07to7JbaQb44Dc5fdrx/
ALgwKlNWbONCCFCwZXkKLOtxV9pIp9X2QXfe399V5/1u//T09PLycnv7tv2BFJv9OdiZ8/HtY4F8
5HHQ38d4dvhW0CrS9QE0rdox2gNnYesr6ms+GJFuwlW86nbKKvCVh3w1rfWN5JUH3RNXRmJn2+TH
Im335fvMppAZjH8dYzcuWtdjKzT1DDPPjhqACbbfYeBUCHIr4aVdL0EUZ1LlKGviPQEDCYMK85Nn
pCgx4oYY+lHcRi+WP61B6nJbeDo4wq9vsMSed/6A0fQPNhe0bjLU1PkVG0UlUUZi6cfSPowOmMGd
50No/1bt2r3bv2wje7B/Xhf5hV25EIkeJnDIMP+NJyUz0BpRgYtcP7q7m+buePBf/Rs3c0bHiu13
f3NA67R99G2YlYf2br1eO+ut563sBIt373cL7+pMQIitPvkazv+JJpTNxbL6H86ubDdyXFl+kQDt
yyu11G67bMt294vQi1sSqX2Xvv6GPPfMVLGEEmYwwJkBDuAsUmQyl8gI/dUgsZt3Tu0DyBe/0q1t
l8dhn6CatF+DNq0ZVbh6MU40hGgHbAESzjf7+/izTFzlXTlOD1A0694aKEm/hC8r+z4/U3f2nQdw
ijFFCh6V2Hfn5Hw/PXqPj5njPUa2QL6X5Oe86V4KtTmS76oHB/v+Qon9Qyb54/asPbVku3IQeF0Z
hJ7z1oMYBlmKNXPjXZ+9Kkv0cBxq/TU4tc8nrzomsXd8lz3L3WDux5Y+z8B3/hn3xho8cfHQXxie
vexF6wIqQCgPyzA8SY5s5yfrpeo2JUP+7zXKx/1tX6gyYZUgiPqai1YxEnRtbAB9Rx6LDW5YSqZj
Z/n9BPKOpyE8Be9GbNPnCMJjK1t7GwIDGgyJJzBCYcwAOkTXNkFELPTxEJqvBb6o5vrFJt+uLOv2
bb42MYcyF3uYxVBS7oPAeBU36h6AW5d6sSvYHXl/Rzdtq25XoRhrFrmbCiBCqyShYLwOTuf0drgV
HqoD86Vn2ck9HNBtdgpW3OOX++PuDIhcAfS0IDEMzgXuiOpSOcphUmOV4MjvDpFtuaX9M3LAV24n
BO1/L/cy8lxuyn25qU9AQ3jzHqSbkIjec+LEW+oM5EnbVIS69AyWbMLI/Otb/FexiZ2ECPY74It2
f9B2yUnYNXboBXa0K8GT/yJ45sqKFk/GxYK406inVRoLRmW8OoUXnv38cW2O76tBwG0ZEOkm6BlB
EDor0l4fDANt+ibtDOO1cVRbOQRPwnPhUQ875k5b9j1ypm24rzfSe+1VxDzkXnSISLNpNgwfMXiW
sQ8g994GD/36u7rgAtGrQfYCbOUC3QM1uzgzk9h8hcqc27rfq53hTUfZJeFrEtvB+/07slAaAzbi
whx3R2AuTaaMmq+ti/l0QPM9w0UdiFjuj9yJPbqJXMTUxHDu2+WHN2fHemWXuylhUEdqpWCZ+sbc
N7v8ISYD6UAj8F7uuk33ELj3DS740y+0tQXRCtDg8LObUwUhbpoM5muwoY6ybQ74sJ64LVd8zpoZ
LhhVIBqGqinMIAzcDrvwbG3otrCNb/dXs9DNhTYLwOP/Ww6XdiSQeDbKvjdfP7IdBnA8dgYi9jk8
6cdp00Ihw8ATiaLmN2nN8PyH+asD5jnopmOUCnyt3AJ1hPJ5oo3ma3Ms9/oPfZ84las6xmZ8Yb+0
p/vLnA8fbwzSC6heqMD8Gjz7jkiDUuq7yHpVSjdWCTwUmmghxgPW9DmWollUn/+xxO1n2CgRxPCo
9WpFbm9rEXCtx1pxWPuiu71kyysh3ezCbhemQ90C7EJw2/MxuniZaoyuNFOaWa/Zkb7oL7KzJnm2
vHN/G+C7/RASlMZgNqCfhC2Q4c/hUfTUlcO+vGtINKCVpYElkC/fA5RiGZ1eWq/qSfxR7uXf1R8Q
mbnys7ySUy5aQpQwg3MwpIoi1vWGtWmgtkbTW6+gzyif6S8D8mkemplgd55+GCvHbtE5XVrjahwN
07tYC1oL5bkZLoYhmfwcnqVTdTAeRGZX3yE9KadkLcNfePjmUOjvRXIvOcUAcyBLMGs9gtfgRf0t
fbZr7MdLDurSBve4WnlhSDHrLAS0UUf6H5gIe6z+5F6zQp6x0Gsw8YZj9gfZKAaPeNiBFAdQYUqz
4NVhNUmeen8nP42Ordn1UXL38WPi3/cVC4UiGASAS0ItBkPGPItkInaZYDYwKO4NUm4ipKTaocX7
GaErDJ55InspMACKDcFSuz30P1dZUBb39uIXcHsL7eEQYlb4BZWDga4zMdzIU37WG333/iA7IPf4
lvh0syaueOtLgIOYm2fAlIC5SeUStdGsUglkUMGrIU5eIO/KStpPf4Sm9+5v8JIdqKVjb8GUOEsk
XF/BSi/rui1q4VW0ij3i0F/lFBpbUL51biEP4kqAMP+1Kw+porggoYqBDAFsVPzw2KgwyHwUTH5N
BDhh1leZk0OdwZWVVlmJN9Wb74YyPCjr0I6CetaMoL1emRwBHjNOivYqTA9SuReLg0l3hUUMTKIF
wnsQ/I6hZEJPImAm4cs0PGk50WQfUZptKJvhtxj+aLdG8FIk9uRL6GDj35/VjzzfWuZLX9kiZp7C
wzhAcSzwgtBpa6fB8IIO6STw/6WkfWcJaTpXLxGYp+iB+QM7KOEKQufmScAq8YQirpyFDW/eHBXy
LGk2Z5RZZAZuWY8QOjVQRqQgTnCTmJbbSC5Ct2zHYOXkLFk21Zn5Hxo0IDueT9bFa6dqA9gBhUp/
1QcBc90D+OVDRS529YBNjjUr3Rg1y86aNa41+pc+7TyhhMIsQiU0W7h3oxeqMoSCgg74DXASEhEC
aGywvZb5ikSKUxp5bb4HUbpOT1O4p+ZjZjG7lE5ib4vSNhLsCWTJP63xME1eXZFQf5JaoDGL73K4
ZaargKq59oT8LfkTl6e0CTDDuWmTb2FqdxppmW0e5I9sr6ln0Zy8mJKg9yrzqOC/7l/O2zj+6wSD
1UxD6Q/DhdxCdRWcpc2EchykbJ+QP1XAHoNLsi2LcFvUzehUXSI7rFK6XanV5ybRwdU1li+hnraO
LAWmrVmB06fZn3ReIfRicrtRUiMmspIqpAQfHukyY9jd/923AJAZa2cBmYZ4Fkvg40klknt9Cs3E
V2oz2YHiL32QBX0XJdA3iAFg7wYo5inB4FkF7hpC4sLTUvpvxa3hrgxNg0wxksG5ksw7ty4HUJ5W
U/BaUEg5NFJ+priyatUTUJiQEl+S6c1TZLzF0or3uS2+wLSJzB1U4xDFEPlYUA10pRQrMfTTfBP0
trLtJa8TN33jxH7f7AHH1IJPdXXKaj4Q1w4WZrFmyOYgD9Z4SRad5YrI6iz0aWuZriigXdQHYuCO
eRdt6liCKG9X19spCtS9HAmdh7kS0tKpcEwIt7tWXzZr4eRNbqGCUUW2NGi7Qh8EUT/nJ7oGvOu0
Dv2Kqai00drWRabZs1i2Vyn56LWAFDqsKc2NFYoTNNHqzGtiSnfmKK8hFG6LBPg1IJtHWx3CNXAd
3HsXUjEuQLER+tKLGdkpO41/RBBzTTYGSinyLNXpezeLXSV4lFS3Dj1Ac3K1JGL6mOS/5KOM+e9i
m0JvKyEU3bHfY7fR6D7XXEM6aIpjWW+GH6q2Iazt4xyecp92LlZiNgfvNIit5/fuwt+mGsQZ8rTH
iXoLdBKFyHeVY3pujYdStUjdfOT953ig0ybVpxU/9FWhvbGN7BMdKvwvmESubY9KL0PboAh92XyA
8wic8HkUAI0jUbFvTVvutkx9ajRPDBzZqX4kZ/G5f1PdcXA0epBsw1Vlojxpr6np9IHTCa4F/v01
p3P74OPTXvxI/kFqS82Iyjz0QZdoPQr1ZlBcxdiHJw19w+ZRctUDdOU/lHBrnAV4/cqRbFFb+Uxf
jSFuq8CMgFs4g1hn/Mb1VimYDO1bzQz9umdufh7Lt6x0h3AT5LYefDbCsSs2ZfstmyhR1GM0/qpE
R5c2BnBBg0akbIMaQ+dCHxHK2kQs3KRzVGEzjRhNeEgSlwZPEMpQK1dg29YiUuJqZ+U3OqTBi/Xc
0F0FKokGxV3hU9XPESgIWunU7qfmm2GRATKv8S5+YSPkWLJ9o61hOL8kIu8tnqsjqELaqSmEmnz9
VOsehh1JPTzH4cnqbLaP6XtZkmybsneMNOHRxnD+t+yJ5lumOVN0DBtP197lwRl/6+EuFJ5VIMPz
vTE6LTy2VT/qQUKU6hnehmSDjzH0cZ4eseP+ydA98Nkb3wN1Z3R+wnZl9giUYTRrkB91w1OnU1Yc
EuBKY9IJu9C0CzSO87escgrDLYdDtYmNc/GBIZX7L+HCC45Gkw6APkI01FY0riA+GnUTioIe+g3z
9NIGNr4Md2DC7xyAtRIixxuzscdT3mBczcX4W21nmOfa66atjyd1TdRj6Vm6+jlzUHfhRJIMYkZ9
HYT+eEpVjP16NXN6NNEjkeTRWzPaquqqInNMeY1OY+F2Xlnm3FebyMOUqkLoCxlJ0wQ8R4Vt1QbR
dA/MSlWWEkycr+z+bcqP2BjRP5z9zCEMeqrr5WK8W1GrKoz8RnwQ8PLQaThFoUnqAniKbKZJdFk9
EjAn7SUEzZ2J6xiNO8tcpbW7ybPwS5S/BpHm+ho/cp3SQi7VVon83NR6kPTF1oPWysOm7AzJ7sc6
O9ZGYr7mUv8UNmJzyKxwcPJ0BClYJMkfud5a9igmzJFLKf9dCMEa1Ps2tccvhDApVAZkkOCBfu96
rzCPZMRpHcV+GyjbKqaOZVQ2oOy1sSlqL2o7txZ2Ge2gJPdMhbekOlqVxwzAlX/evzO3TUo0u8G8
hbAQH840dM6R64WqjHqaM1/fMECapHfDG09wVky15WAna9uKyN/YI6iC/PuWbwFCs2Wo+Sp4YQFh
1LhYpQMWQ66tKPH18iGzvCoEJ882Z09G4Cv6L2qc0poEGLcQHxrdrc3ayQLxo5BfBzAGRNkspZED
aPrRi0BWJ4FtFvEepqAF2NiK9jsywRUTrSSAN+Ul7ifPYcPFjZbURBUQdzFf1lPFH+CGPNrXNVA8
CSREKprZ6pBHK2/twmlGEw6RCPQ1UMTlqxNCBoxvLFaJXwEScazXyG3mo8Y9I1d/nntGYrmvgFPH
n5fGB2N8638byr546Ex7rbD/1RO6toQqBOZ1AEZC7Rs1puvdM6o0yJWIJf6YTPuQntRxL1XGKWiP
pV9Oqtvn34px29mILRxBDV7vn7fbAijKO0C4gMsFooMSlNmvzaeyoLZBFER+Jc00WLQnbMTEp9cl
p6yiJK024trsyu15uTbJXa5kBFeU1FmRP4uJMLkliSJhAOvbNGmfAopM91c4L4DbXxR3DfS8QBYE
Sj3uQg1pPoCp0oh9JeoTJ2qnmoi5aAu9wez7lm6b+thLyEIC2Wcp8Bp8ZJ+XdThIBqV+nh1G/Rx2
E2h/MGsmf6Kio/0AX2mSuaUnUdIfdfPRarzpBH4e0tYkkw9srYN7C3DB7wFvJEroYJ+ehQuvv63R
FJTKQkL9Rjj1M72EbKfCs3YOPGEiRbZLH020JEdSPym+pT9VwzYsUOaDrFy2sjW3faX5p6goHwAu
OhOkc/epEIe0ysGV5Vfq76J47apzLTwpKSShIjeMiR5gqJ/62uAo6BWr+wByfQgv5VaGMqV7/zMt
Hb/ZYQB/id4PHpvrXWF5OfQSlDj8VlEQDllttqkU2gCXm09bapSJgyBhLX9ZMgpyJnD64FvgZeGM
aqyOpDSKmZ9EprlVu1rc9e03qekOQCFNSPGotZIxLVRAvvgT8OUhMD5zRVyvcywDiHOM2NVJ/aWO
u9GQoMmAfEOtSfoyIBivY1dqXXMNFrx04TTw9mAEX5yrY1yYJfdtQZGEU9/Qu+kkgeGEpZh1aapp
xXfN7wp/sw0QUEkosIDEjx+2UdpeHA0zYihwQP5IieG8Vh6ZJecsX5qYP+vF0xbAN2PKnzI/qiUi
mYy0E+L23wqgC29i9m1UCDSlanakAxlWWlNLJ+bSNBcM6aFiIRwqmW8WmgFqlkGwaSIBklQYSHeN
3ATtVJpu/v3dMJDhY3ZJB+KRj8CmKJIm0aqZ34wUA7OvgVI6kRLadChwH9O1I3r7ys7iSCoCHg04
Ibzk3PbmHYumHGvEuKrk5b0pQ0V9KPeTND1D9HxWcjCYEyJW3UptAWQYxaiuGrWx0wgVqBDMKXMZ
MPZeW+u/DToqoLYS4kM6yasj7bODujlsaDeh0I3xLjD4XP/UBsQYRTpJ+BzpodVQdsWoHjGVhxp6
cNMeo6livWFrfD2L5w9bBNJzKJih8sF5cDHXRkUdNeZbae2Ayhu65y/CZKfZK2rdSuW1yNAH81CL
DmZ+xXAtCpqvKr9ozNDNvVELpBo820wjBnIxyUXii3kXn4TcxAi1mSRPVI18Bhr7x2yCgptmBqk9
Fv23f30WUb9A3w0ITajLf8XoF3dPU0JWDEWT+KAmwrTtQdGcvnTVDJQs3+9buh0dxxG8NMW5SjCr
QgBKqRNfPmHmcvdhJF4TuO/tR2yDQMBNPAxh7gtmG5D6Sx8p9Lu24aO+2o2+jWmB+DXhzCBFOQta
c1cecrzKxOIk9VGerp1clsA4xiAx/e8fwCsznIMuzTxJac9SP50oppT34JqK5APYY4a1WudCHnW1
Ij64lcswElsTppQXeTPlxHg3v2khMaECYzcuSmCxN/QEva+XlS8q355cYJUBAkQkNispc/EGePxp
V8VF6gNu5qLg/mP06xP1PuljTTzqmACX9E79pB8g/joe8H6sBV8Lj9PVD5h/4OXpHfUYMMUs9Ssx
s8ioW4kbsjHz7q9zoZqCDb5YJxdXhGoO5H6Rp37h6MFT2zugjpOh1gsuTE+Qt/WrXO31bLtideFt
urLKOUPdrCsonmBxxuPv6ldK0Jtijvox2KgE7ypb2dvu+PN83+jCWwGboMIGNR0Svq9Cy8WGiqEc
gsOgSX2BIaMENepPPBpQsmg7ZsddLGzaXh5sNcvXAKULpec5HQemBsAy1FR53Xd0cEI0itrET8DO
90iboZDwFIdqa4eFIAGMpZWT+TLX3t5CkY0NGZK80o5Fnje5HY8sfYtC2v1mglV3v5Hv1SNK0V0r
gJLDMqsI4yMlmGQrSS0qR6S6MZ1CbQKPSFzVhY5mRG/9EiAdrHkDy9UcJUVLc6VkiH4qQxzGTjvQ
ip0g5D1kdp7peBFUrcl65/72L17lmQQMrzQeQDSVrg+0nHeaVhZl4qOS0AidY9ZECkGPEJwNy+6P
GhrWps1isEH1NuZ7Mdl6/wfIC48RVNr++QHclVZVMaMQxUKiTLetJgJC2saQpmb7OiSKYjMwzv4C
O+XgmYCXojXiRTXRDkILhuXmTyV8RG/Y5aR5bkLseEys9KXUT+i2/IefCagz6FHBPI8KDufEewy+
jgWdErCHfcY/xC09CpEKUt7Ki1un6z29Ip1JkCTZZdjalfYhBA8pkNidbVWJPSA4Z7sgcNGmZLJd
sV037KoYLz4pDSKu6SjcUnvh5VPRPgfGF2hNZGbXX7VFgVyYBinx83Fb6oe2ZIRFHuqDCmaZqfLZ
9rHboLbfUYl07GMEA32wj6HAwjD+gwZmuTOVN2u09R7TbO8jfR4Bb0idqhRIv9Z0X/IAyKGQyCOf
n1O3698qRFXcj9RKfHT1Oyds9cIp0zEgFrbcRTtVJ0mS5tuqEtbYsRZSmhkpCN6keSAHCjfXlqGt
FJRMV7FLuhhu60GpATQYpwctLYuVx3kpBkDjEdIjiL7BWcaFxIVRhlo1xXDoiqSCz7odXWrlb2jz
7EVWrrVLFt8PBLVQ8QZGH/9wl0pAfBm34HHxxRRjTpLl0ZY0oMVqXvXRQz8gfmeTM0Zrz9bsLLjA
Urk0y72OgRnFAS3b1C91opdPhnZqxYPp4YIK7FAMm7FaSWxuUVw46CDvRWUZTVcAyLhPOGhlLUWQ
7PPHDjUIIIuglvVTBli9Jq38jmaI+RQhGqKuMDpdbRueiJcUoH4LXNbTH2ncB+rKT1ryZ8DLgObW
AHQGHerrQyWWkhC3goDYKLK6PXhoAR1ptBdZqLUTRKijg5SXoS0KaWy3QOyupJdL5QEFLspC4oXW
OLiyrs0zI4jAac4yH6JERKcfxojunroVjL2ibLKh2SThuTJrN16TeluMtmFUVmcdCNQeOQ+pSilQ
RB0s9xoZynMtZo4FYZCAuqxL7UrM7Vp/75ojZvlJmHqaXsM1IhcsXIzZTxIaeRFEOsEr9jDEb2bi
iIENFr77bnzhGkKnFSE4SoOoWfHXUBgbjUqplPlQqrYFZRfWHTgxTtYavmahPwQEEzJuay5P6gCJ
XH+Gsmx1s2BK5ifH6kXYpaS2IZ5Fnp+l518Vkde4HJdqglf2uFPXT1nXVBHs5eQUeeqfeWjj+XN6
eGJHnbwX0DP3a6glrr7eCzf+yi730GSZVJsTlTO/+4U8gKmHLPqRGRstL0CZARWnyiSBdgJHlzi8
1MIhwM8pnIS5A0aH2kNeuHmygiRduH9Xv2g+AhcBpTCpeoC0M/PRJJ+nBAqnE1Oc+oFI0Wc9rJKF
LNoDVE0EPyWGOnl2oXFMYqMuYG8cMD65RbGV7PJN9DLgmwNZb4vELk7zlIzblba97YnzOz0ENXm7
f7K/kBKc751jk79/B3f90g4jx5GFE3AADQmxiIKGMAGdK87dZ/ttUzvHDJDWguz9l/7n+bxWfl0q
BV/Z557xOuuUUirnfSeAs4KDsDoia8npZtjnAZYfISmMnXP48/66lzodl3Z55qF4bMEyEWPdrT1q
BEP2SLLtJIC8xcZRdveNLSRIV7b4Z1Xt48SMsEbTOHRggaXNUzC+DeHnKjBmqUR0ZYp7SlOTqfmo
YFnKY4rxGlRiMBncHeoeqS2p1Af6vQdE8RSsVbSXPdc/54hvrGhhiKAiwo0epW1ekja3xZP4Jk57
9glkzsQcAbQruVu+yPpKvWbROV9Y5nwYjk/fJxN2V1TOugQoHfUGCM+tBseLPmsuZYPkFcAJnk2j
6nVB1UNgOjXhMGMeNS+VMOwABvydAN1hY+7tMK/6Ib+LWmuLpmfRB9QnUzQJrWqNvXw+MrfX9p8f
w7mrrJWSaJDwnWlx6iJ3QF4j2FBdwBh8AtzOIXWEtbrY8in+x+T8/194yDnpBbkM9lnRjhL1GvCi
qh/AFUurVCLcF0VSpyIYwdw3qDFQYOUl9yYZ5C7dYNCjSl8a0VGU7zTGIPv9S8k5YM4IhnKul4M2
rB4Vggm18vCHUJ2UEbAL3aXDpwTaZAF5c4Iq932T/CX5yyZmAdGHA68+OhXXNmkAkrVeCaAsP7z2
2pOgVI5V4eiYpqcAf4UeykCiykBokyuGHTVI9EoXOib1vkjX6n6Lmwz1KChaI927mTkOBCqxpsZv
idOYNFN8ylNqD4BxMHONa2y+gReH9a9lX5jiDmsx9i1rmUWPVAToU6xIDeGt+1vLHc6/TCBLQmkc
UNMblcHRKiCdPkTsqNQnOTIdPQXUSp9sIM6JoL/9B2NQAEe4CiIE8GRcf0bLbDuhKWAMrHxvg75v
1MoTUKIR2M4s2rWpMS7d/GtpaFYD2o7UDJ2Ya2uognQNs2BNSM8B2tRVtk+m1emEpU8EORW0FzCE
jjj32kjVFzXTjJgdoZj9XaPG+CQa6RqLydKRw3LAYwIQFKAa3DmIorjUmFKwowisE01PAPE3pAuj
nGTtioNc2jQ0Z6A4iXxqnrm4Xk9tTQHa3RU7qnspsLPv+fu/PwKXf58Lm3otBf1KX7KjITnihBQJ
tOdmMu4LEWyRCfXuW1teDcqNJiDLWBX3dawy6bSsha8aRNS48olAYs7ugBW4b4YPir6OGjDyf9vh
jlomjqHAJJUek+TI8hoovMY26ncosBApSD3JrBAYf9YgwL9vePFgyBbEbdDaAb0rFwR2qNQUTQRf
lHX7uq/tqHyPUojpUOe+nSVHZPxj52v9F09Y1Ql5o6FwfMzSxyp+rCP3/t9f/E5oX0rAV8K9f0Ha
Lv6+CcbuoI4pO2K2o2CVayX7yBJWFrHk6gDd+9sId7S7KGcx+CvYkUHfiv2OrORFYjoKF8K+b8SV
tIjPD/46EhfWuIOO6c6+b8fZ141eBqhkpAGdHtrStwITZ7l8HCfzMRFf9GSyw/4cNapd1yXGmtwp
kp04/J5W57TdoUltSXadPIsAAIsGiuKl9nx/75fec+AFQY4DHQzU5rltiTMp0GsVe58ltiV8l3Vo
mjS/AewhgrCrFT9k5/sGFz/2hUFuZ8y+VmO9ZfBmVeA0VuFQsJVk4wpgafFrX1jhroYRmcYQi7DS
tJ9ZCJYdthWtV406SbFW1F+8HZi5BukeimPyFwXSxelVohECKSPcc2cEvyy27erh13/Zsn8szL/g
wgINBqkxSyAk+iJ3iyrFjHxQ2LTR4pWLuOhQMJSAwhKwPZjEvzYUpbUZ13LDQHT9PaDQWuv3fdDa
dOV28NnrX7fjwg73ool53IeagGcmTfZDh1ZHdxjig9mXm6Lq3DGxg+RnJPttm9njcLD64mTQ8NwU
9TYDknbI65UNXjwtF7+HuwRVCTHfRscGD44R0W2vGS+5UKMw327CJl4DES/eAN3APDsGDADb4J4L
1lWBLnQ5rpwFCpByX3Uo3BUrF2C+RnzwCNwQcoKZeRJv0/WnzJTC6qdhYkfN6D/KSD0rce3l9Kjn
GDsDttSIV5HH8+/mTc6avjOgFONSGnezJ4YxKqCV2DE0FbsXtl26D8oPAZM3WnnQ89xR0e1DxwuD
Y7rx7f4VWTq5CMNmuCnkIW5yn7y3xlRIMtgWnmb+Pytv3CFp7Uxs/x07wNfZ/cfSTQKkq0ItVCK+
njSV+ygDw0p17i3tCZnLf3jeLy1x4Ys50gagaliyEjCVWeNjEjYnIUWSHK9yXi6dyUtb3Jm0AC+L
IyFhkJjG3L7wvTKfhuzHf/hGCgCDGmr1Mxzn+kiiSBzlaYpb1vQbVY0OYX0CjtBOprXxCL4h99c3
urDE1YO1ShBCUe5wn0eIzceDRXLDxQSlUKWOBJRT2I+nZKg2Vpo+ga8SunTZ2UhyNC8mF9itbf2j
Rqea0c4LQ2kkEvhU+29RP21HsbZIog67SADZN1qCSAHFtbCO7yf9/8//guRBolX6mk268Pd9FiZp
G+PnZ/3kU00hbbypxl8SJt1MjOiju9NqKvpm5iFCeQqaQCv+efEygUgWjG4IyIA1vf5Qbd4WPSQF
cZnSgG0kauq7Lk+VN2WSyodKKNbadYuHD0NfGDKFPhKKRNf2UOYdKLjAcfiSunZUsdW9JktBxlmU
8vb+GVyM1U0T3EIolCBrM7hD2Oko81EBtvLgCSJ5m8kwcztPihfwiO9Fc/TNsHL1oPOUtH66b3sp
ULg0zZ3KBqzKxVhK0P2SrNw2tM6wh04uNvetLG4m4AUAfCHHVviATp4iilhPg+Mvyvkmt81JVNZS
nqUTgooBWoGzPM0NtfEUiIhH8gDhbdbsJiPbRazashYYbOAhV0hGl7YNhESYQQbNG6htuOgnB6as
NDIBibzMXgzgI+S8XusgLW3apQ3uBMqNkOlRP68nrO14ODVT5qzGpIubNodWMyMjEDCcEbNM5VRL
LHilZvCS8HuB2mMUtx6lay/H4pZdWJp/yYUDGS18Ci0wYUn5Y2YZEbs///6QWRcGOA9RlGrAohD7
FYsblOMIi6GEtBbCrO0XF09AoJoGwDDgvRBOCoYBzeo0dp4sruG/Fj8+SH3AFQtKFMzhXO+W1udN
IxZYjFWd8zQh1ehP9O3+hi1+kQsbXDgWhCaDRioOcSb4XR3bcAb/IVqwDAzpz6obgLlyFrq6SSoT
NLxHaPi4VQ1CNOUM8mo31NeyBB7FNL9PyHWAv0cVVASmlTteGJQPy8xq4WLqGENwkCC1BYH1jqR1
lgQkQMgOXRiIdpRUgqMGzYcygqERsKOD1rHYydGOdw3AYyDDqP/7g3n107iDaQjDQMcaWb7YVXY/
7EGlQHpzJYVd3gAo1gFdIoGG1OBckhB2aTu0Aj2KUuiEubqloQ+h7lKBLkHwVo1EH/aC0RE1LOxY
R33hQHuRRPJa+2jh5M4TqcDTgF5GR6hwfXJjQ+pEI0eVwagEr8E4NtBOSu7fP7prRrgXc8xCU6Ud
jIwobcXK6MaA8DeGuPIyL9x2tOAAWgD/G55lXrEYfZkYM4RQxRSo4bSZQKLBgRKCq6Ahd39BS5ag
oYFGCSADyMO4rxekWl3pAizhd7ilADLGtvAk46D1a5HcfNq4jEjF/DjyIXBfYFmcZwkxSNUIDfJp
VMRjR27UvZFhdHgS6m+oU+V2F4PT5f7ilr7WpUnODVhQkGw0CdWIETqbRTA+Jyp1Qio5980s7qEO
qiGggxUAb7hDwSoJqh3SiK/Vyz3puqjdlt02ah81LVHt+7YWlwTBcBFtCug38uFwMPYmeGLgn9XR
b7aJ9rrW01pwzoATIADVDWidYITw+hpJWZe0WhMmxyTCkGcGunN7sKq1/HhhGVdWONckJkUpSlkM
iErmDS3Af3CbzZCvpKeLVvBVQMM2i4rxzQKtrEpJmmhyDCSUFafnsjqZTbkSyc7nljvX2sz99D8j
3FLkJIpTM0zx1uRG7049exEx6ulEtDFJrOaJC6UL06ETXckglxeHWreJ2H0mFL/+UDRq26mzUGUX
pSF2xLJ286bvHaP99wkQ1vePHc5DJIIVxnqHTYRE4dbK3iIDxAU5kNnditNbcBAwZM7kMqBHw0jM
9YL6qlSnuKqSI2BU2yAF/7qsPsiJvO0ECYMLbG3gd3EDgXmcB/dQKVE5e4rVVpEB3uRjk6IBH8PD
tn/qZJWib3FZcOUoT4ioifJSJEkRTXJSY1n9EMKJSyFpwHlhMPEUAccxtuBmNX/21PgIQcrUTPtI
7zzoUxD2akmuUBc+ZLV2953IgsPSMA/y90/iVq5ZkRagfpIcoX3WISVi2XZ+x7o2XklXVtbOi5VI
OdgHRgDJj13gD4G6laB7rxu5nQ1e2q6yKM9+9uYmapgTABBwjsc51xXJdYOtLZJjPgrNW5smUETv
pcjuQMRnC2manc3CbJ8zJezciTIMbUjyD7VX6bnsMuvj/h4vni5dxgC2AvLoG4SvnkpJTiecLlmT
XwWxxANkiE7GwpXH5yvA5FcNUoGZ4gDiDoA6XF8bc5KbyRKwx8GUYNZ6sFs4Hi2riFqcKznwRFpv
wEm56VTFDsAvzf6kaAKzF5achzVF2KVFX/wWnopd+T/SzrM3biTY2r+IAHP4yskzCh7JsmV/IRxk
5pz56+9D3fvuzlDEEN4XMAwYi51id1dXd1fVOWdowqiTcayg5FVHW4JHv04aL1w557zq0srkpgen
mJz2Cesshl+F1Fbh+1J3ivZtqWo+12vBO/ufqZ3q0aRd7JGbzylk2nWxqordW1auRqxFZPfPRgZJ
3vqPsxDW5/bmpc1JWFeVMi4Vk3AhZsompgoAh9gqj18ocC5c/eZSa6PS9NgUQNhVpzfmChFRVxBZ
rSZHrWhNzZSANGhHiQ7lcu0Jz4KxCUGmNM+3t8Zc3unK8OTClEG9JEl+y7x2IMdpVa43AzTA3Vav
3guCkFjYDbDp22ZnnfNiuJOZhSIrcj2zJjwEuo3mve044fJ7aNYKfGXI8cB+AF7jeju6ZdyXzYDP
RAMqOiXAjPZFaP/LDngngtRp8v0gsNKUBSSFIXu+lr57SrELeemU9pAJIIUWIXfjF08DzEhXyhWD
Lk+qetcjAroTCw3AsztTrTeVLB3oktm7w7bSny3x4LTNxs03Wv4dxPvfL9goK22q4BfpKh/jwEXm
xuf+7hp+Gd+hbt0CbQnQJouWjMwFk9ECXfMAkT4ghrVCivXSsOK7wtB/AwD/XGbNtovlz9mIhPWX
rqQfbotEE7q3IC6gHkXT/eSM6jsyzULgdicjWlGyFEQJGpqObqaTq6hgB7qFOZyzx9A4ZESACsCI
rufQjKso6NquPcm1lf5KUEJZEfLctUdtb9sk2g/KV+Y+DcphdXvxpnAAerV4CoGuQ27oXVd6MlIx
152uENv2VNV68CnWvPCpC/WvvjpY+yQMH0Ul/11XonwHvVhz56GgeqCHWF4Ich+Wl68gtikay8ut
QJts+jYp+7oSvO4U1wr52O9JotmRle+s7CRS6L895g+xm/czjU8aT2kAUNBbXk920Whh5oYGi9s9
KA3oA5UGdBS9/URfeNl8PPVJPEEQjwfJPDo/5OmixPXC3sBU9aoe23sBJLH/4r6E9+qn4EE4Fi+o
+f1c0u6aGR9GydiSYxn1Rib9jgrArrgwzO7U0+/Xt+nKMsONLIR2jJ7YX08ljwBVBZ85bv7pO7cf
SrNO46o/IQoNHusYQXCdSfdJ+OW2nXFJroIb8wiHhgKWEoJJ2v6ul8yIU13qg7o/ycFXN38Nlnov
5raBxl4g5UFOVfwQPS1Ka7ESmkCCC38rGF8CKVnRv7YK0uTOhB0MiqWNkBmrQX5tdXP396OD/H68
gJLh4VF/PTpFrIcoRVzkxGNfXlVuTDtolHcLe2zGLWDNJgFIspOcxBTMVnWSX4TIwMAaoG30SjwX
vniflpD9FKSubo9oJp4hN0FeDNcYGTrGb7k4E2R5SAZYcZhOPWvWFZzu6yZri3WSyvFP3/DFu5Tl
2HOJEje3LX842A1xTIrzsKB9DrrI8csuLHuD4fd9rHWnLELHQEJESroH7/kfjADTI2qRfWFfXxsR
0VqUItnrTyJ0DGWurTAiy397xRxHAjKP1zaHEaT+10Z6qRLRPvf7Ux29hWFlSzxOrHZlLkzYTOgl
KUbVDVJ1guE0k5TKrlrUudifIv2XIWw1qmJRdFQtdOSbpTaS0ZEn25itNT6z4EId2T+uh6QpQuX4
lT+cKCzs4sz93AzxsVf+wDG8kuWVVLzUerdwCZtzCEWjDZXSIj0xU9RZh9ZVzqcQguHHdtQzYihr
ciULDj83i4RbA/JhSHDV6Ra26DnyUt/oTxkNMqGwyUrlLeqzhzozTi3sT7f9byYcjmVF0dRQAxyP
8Ot5TEWoBcNiGE6JXxdvZhzVjU1fnvl028xcxDBoqh0bH8DgT8kUyi7S00DV+pPvleo60y1ihqIp
jw3K5HYqVfICvmMuakA7gjrWCAagRHA9LKVSW8sxlOEkJfEe1nTFE341hV0Y4bbM4cvW/IXbz4w/
chcYs3LiSLMyJRIvoSo2QtUTT4NWbaDA2SRoC+TKF73cxfKmU9dUpxZMzswpJmlzQmMJ/J88iYxV
HZRCHGDSy71tZcUbobOT/E3JF+ZyxiGRtwNwBhkTF4EPIneDQRJLB13rlFJmO32gfk9Tw9tmOlyA
QqRGj+Lg5LvbDjOzgGMZhLblETWNZ14vYK9rfpkY8nDyu7NZ1lsnOoWSZluOxrMRwoMlQoq5yby0
N3GYjDe4qiU4DLj+eDM4m2oXLB1lcxN5aUOejKmPzMJJ1eHUaAcjOrdVu7HknR7dQ1GzMH0zoYou
iLG+Q2e2QWrs2lQCuzY0FnF/oo9qJ5R0FaOFULTOAgR4ZtZ4QhENx7Y3rE1mreryKunVrEdBAEo6
3ynOnbgJ6uZUZUu1zTlTUHaI4sihwYV7EvDjMCz8JE44w2D8q8IXQY1FWyvltam5C7f6ucm7NDXZ
WKnRI+UgYSrSnqRw5Dw7OsNCQJzxBfr1KMOBjRobFCc2gIyJYhV0/UmvAc2rj+ov9GA937CzpXzh
TIQntFMwIFCMiOmJ18WMwNNCQq+TKbZAh6k8vN3eqx/TOzwZuZzpJJjfCTUnm1WoPFnqVInBuNk5
9T+BTTWrz5l4KOB+aHLgmMYxFD/ftjq3SoCiiH34HQF3ctXFJ4c49mSOFA22BsEf9ooCeYjr1n9/
7EPCT5lipMKHwWqylwI0Pt3WYHS4g+vkawhEUCQINreHMz+JSKW8P16xMzFj6m3R67ApnLI0WPfC
n9D50W79x2RVHxrhoV/qkpkJsJRcuN+OBLWcyhNzlUtCzhCi4USHw9oVaVaNYU4wdoF8LPr+CP3R
wgBnNjAGR04qAPsSfUDXIckR08GLymw4qZ1GM26avvgeDRMOPRZbKMJ+LUzn+M6fXBBRFKcfFuUZ
HHNKomLJrmfUXTmc8lxtj4rRQk1O1XBlhG27z4BM2b0aIORQeOYp9Dt46EU/edSNSIdSqreqUxgP
SxyWM1uR0juXINqeVdKFk60oS4PQy1XFZav2RO6oFmLMeVbYt4c+szGwMhKyjrrU1hSkSPo4cd28
Hk7tUTz3v52Fn5+56cBURxKS5jc6uaZJuko0XVVMW65WjrErAAUrT2b0KzLCQ+tEIjiPKjwoXbqw
22fipTVq4/HmZJX0ae1OqAklutEzdTr6NGWybvqnOOEoKId1Pfy8PYNzb/hLa9MyVlvUshonDb56
NF7zL8jjJFtz3b+a6Cgc5CVrszNKToc/BBki6WRndDk+XDKjhVGdMlncgyDc547+ua9/RdGj5ryA
arpXyrUxrPPslIsbeaTWj7n0uatYQ3HbE/e+Ei4s9NyGJXVp0EvJuUH0u/4sb9AHELX4kaI8qfJ9
0EILNTwE8dLwx+Fd71SYxAFccD6JdMFONY5cE+5UWSMS6e2Laj0b1Ozz6D4t/mhS9SXw1ZVpPTr6
UXD+/g2JYcp1qLZBlQ1Q8nqAbjzUoQHz1kktf+ZWY7tcb81mpWtvxXcPFr9yqXH040LTxMEFhlNS
gt10ijDpRb2LwrzgkikmD8RICrA1K5jdQVKb5+0hyKR2jYThwkPhY0AYzY4dJONFgKr09ThbC5Vm
oyIU6tFXQYEy7HnwF8Ltx9NkbE8h1iKiNPbHTaayqCPwZR4m0gSiRX/dt4qtWtA6DbRfplvnr/t8
4cIfS62AG0lyIUZ6PaTaiEpBUwkHYiTL+1Sl8ssLxvsuZf5CguYjXOfdFEo0JJNHGtzJTa3qB7Xj
KBlO2a8kT3axUK9rtbwr0Mmqcm/dNjwp3QSAlXfqyoe2ys/xcAfT0yqt3YZyf7tSoyVlnjlHwmFN
9stI8/Qevy5SU+Goe+jFnKVS/A3MiY3+DDVRyPrcu4pE41/fh3nXskXpQh/bXqYp08HNTR0+3uHk
pA+t8AeAYr3UVPjxZLw2MVlPyi+FE6oSk9x+bYafyt+/hwADgcqh9gnST1Yml48q1vUkH9/KdKBv
NUVh63n1F8Hw/xZ4hLNQ6SRokrIEIi9f+2VVA8kOXZ83Od3N+q4eiR6y4qHbufr59hn18UC8tjTe
fy5cYDCRHlJyLMkenOtSvbUsfw326NS73tqxFkLI3P6+HNfkLFDJHkp9g7VAOL7JqCwrK63fZMLu
9qDmIhUNZqCVyWvA0TjZa0WvxVpljm6QBGsnytYZ5b+uX2LW/FgIH5cJKA55k7GiMqX+7zKt4A5D
dkEgZOi+3SooSntQ03Vevm6934lVPEtd9tiG7k4RoLlepNYel2d66F1+wcTh2buJw3WGo6AKtoJX
3o1R03KtYx9uRwpEsfoS+dnWR4so2oTVqhOXWk5n5xrOWuaZ1iuEra4dyKlLtW0q5kDMHmDktVPt
Tqj+FlE/zrNKo+eYqx0Fra9taEITZVVDxkNvfyTDE5inxQT6XORgHelmwF+oukz2QSuibck5wS1l
3eyLl9v++PEKxPdf/PjE7WNVLt3B5Mcr4RimT5l3P+jgNTe3rcxuZVrSSLFxByIhcD1Lsku5MvMd
7rbFHoUlqGLa1A6KVb2kkzl3bPB+Zc1HvC4tudeG4Dp3pCrDEHWde8EbHiMnfAPb/0WR947TfJZ5
3dtGupA/nHM00hxsayLIWC+6thoIURO2YiieshDxmuJekB9RHFkIULNDuzAymUNNDOij0QLx1DXW
l8ytN2nXbKEmWGWmvDJDeVMYxhY5loWANRcXeceNlUvaQRnd9dj8viRZ3+bE++KzbnzS8xray0dm
Ngh4LxRfbzvK3EwC26K8QmmPsvMkaMhR1uOsWLOq7rUU3JPQlXexEBxum5nz+kszk0ElllfluZeJ
Jz/ZaM0qDk5BQj77y20rcytGo8A7ioKzchqDXStUqDgX4sndR9IDQsbQRTYbR1gnO9ezb9uanbjx
uUpllL73aUdLn6t63socXxoq3bHnbqTgq8XxctvK7LwhEEiBeSQimoLPkIHIS6AR0FD6+x6UVqM8
GlTamnAh6zo3GuhqIOEhXQTN6+Q+XziKGxRlw2WGIKF6CSy6iEEHP/9+NJdWJs5WJEqc114rntpz
Xb5JxqvQ7+S/xu1wQHCz5l1PJhSS7cm29WnfbKJUFE+9fOz7XSWuHFiL64UJmwuwOBh1GTB7FEHH
Cb24K0HBlWd9r4ggRx8SxqDW5QodOavpN8uVyfGTJyc7jDu0F/E3whnTYmvSySS4OqFBl5Urc9WF
gR0kRfd8e3U+cmxQk0HSazw28ASIwK/HxLeLRdBD05bHp9x4bZOtk56S7M6UvwnSlyJfI/HUv6mf
2mAXJycfqo+ovzOffeHo7VOASSF85epPpV6X0fb2p81kMq8/bTLdYl+WVgeK9JT+aA7R+mnY9dtv
4p32bcHOeHB8nOl/p2DcjxfLGoRWAg0sdiqYCob7FiENJV0b1iZRDjA3W9/a8Kwqe+9lMZ68X1xu
mZ6cpCFLr7QNpov04IsHxdlpCalnW5aOWomy5lfVX0mvArqkSBajbeB/ToVP2RaqmkKIbOtp0Mm2
unfhHnkm2Xqr5F2h3xXQdvM/p3Anei/BU+baSYV0mXBMYLsvBttZkpabColS771eqcmzyDTaBtld
C64/cO/+sQheTEey5falknQ7pNJiGHZAvqlGsrxdef1bel/G6RZZQz/YhXSQB+nB7F61zDuoJ819
lfJPSbLW3hUWVBBx62gIV1ptJ+ZLIPwpW9f2YZVYUoN6r0DeWo3xqLlwBN1Diybv3PakJp8oDsLD
OSiwArv7kXxmsJtV+uLBMV8cDAeNxsSu4aB+1NCyZBXyU0SPjLf3jQfI8NyvvblurEPVoOYafEHl
CUrr6tE/w9F+lDcqDG9WvWHSbJalOErxc7pNPwlQB/aP6tm0znHwEgoPnbjL7Pa5+5JLth8+Ng86
yiMyHHsABu9E59GK17DdWN7CJWgmb8l60tmkjDRTI9r6eiIydLHKjpTDCcYsWv76uNzoRT4cYhRF
V2aHRFSAcgPM0/pj1MejUmMNf1vXLwHN32lfrlcExXcNVClVwRHeMdkfUtTkcEL77WnAXejBXEla
87kh301mdTUU1cl8yw3VLmikSHNpE1n6RhEPVv891CxEeJRNp9k9OZbKFhC+ilAhhWNsPyZ7Iy+0
cxHdY2FV7Wq92JtjZh+cLKoqVanvxSWqyMWxTCZVrlM5zyyPvkbh2Hsr41WD4hjPf1ROLuyyrkkP
7qbr9la99mOotjyyxZQm00MoPQaPimGrwt7f+M0OzVNHXjfp73TrHUkwGsoZCVGOC1v76xsc00/3
GZcdii0cRtd+4GVp0yp63J6+q4dPyqe/jrvXvz6ZEB/uV0uO+HWnGliLYhvLu8qkbz1djdUMQXqw
Gjgl+/hbrdwhfcCjyVvK3b4D3z942Eh+DboQV5uef2ZQBGJcBy0dJf2jIAqf4AOz09ZDWVY7Jj7q
ZHJB8zJhLKVg0MtrMV85TrRLZeupNodnr+l/kb+79wqkLqKmvG9yZ0/V5slxYxZ15UvK2gW7KGyt
TtonQ7uplK1inoz6qU1ohzb0lSss7N+PF0gmlk4wYJOwsX9oIslEpYkjM2lPRQCtbh6gndlQ7Ng4
1Dxur+GUzJzIf21q4iEZWhF54RYtdwf9qXATQLv0rKT6GVYQyDr9dZQI9H0ba1Hp75s2em3CbJ08
Vd5bVFY2bDP7xhTtWvnRFkclRtNS63ZyvF/4yo93Kb5y7DDgkkNhVJtcchy3MdPSGyCihfkYKd5m
O7JAr2NX19eJUAV3KdIH9IwT80N1Uwtavq7UJlgLJSICeYSY5VAKKhuvrrc5DSVbFRqKO89NIJ/o
kmTj56ZNlIzJsww6T8YKHVdZrZ5uD+O9MeyDr3KXppue8PxB9RrgA4wcFny6KaSPhgzpYz2qYaXa
QR2aXakdTHPX9T9UuOK9+9wKtqZlJ1K7NaX+kHGTacMfcj6sb3/Vx/eXTHcNRTyKIGAKp/zk9O9J
49S2p9Z0nhJrV6VnyVXRwYr3tKXmzckbqoWb4cxyYnIkr6Y0yZVVvg5LXQ7e2ApFTIbFagiO0Ef+
l0EpY3iioY23xXhlvLgJZJXRClVE93vCBcDzdpX8YMjRqmx2ETXn+pj2C33Z4z6ZLC09lf8anHgo
EMlES1MMtt0G/TiEQzpt12ubZmnHzpztrBc55ZGmgarctBe7sISujTomTzL2QRrsUbG61x5c8aH8
VXxpImfrSgtBYozjH8f2r8XJC9CJUOUaXCz6wb5cpb/oNz/US+2Os0a4stBgC389SK7rFatdNTR1
FINPZubYcf/dcoStHz8pXnOo4+/NUiFg1usvzE0cJFHjIUs9xhQd2ntRX5mP5UFAqO5YLjjGTCyH
mvLfcU0co5fVPg97DDXBiwwDve7+NoQ7SLoW9tTMawu/uDA0eW3VZaTHhkmMVF7jXf3mfItXyh8V
fKddLhQ35l3wwtQ45ovdFclDBYYcU8Gn4pMi2sKm3sZrfVscOUCMha28NIGTE2og75oZHcb6VfwE
jL99hEXidgicMp+Pp+DV3E1uMoFCbcEoxrl79D41lV39bL7Wa+8obusDDW311wV74475sKMuJnDy
UAk9rShT7hKnags4IH+Jd8pOvPNs4aDRUbxE9fAxT3Q1umndLsk7K1WNvqXGsG/qh7LDF5eaBObO
tsspnDYv+E1dWb7I/q0jO0dlaI9kfTKsh5OcrPAL9OtPws7civbaaDbe94VdNjtEfI5aDo3ggICv
PVLo/CQRHMIvaIRjVBLpOwnVyQVXnPeTCzMTX7SQyfQFgc3sngZlnb5VKbz0DGiLGpPluas+J/J7
G/itVgtXoKUBTjzUEGQpCMYjUw03ZrDztJ2J3O6CW85uNTLKVMMgmgIEfT2LWVy7QdXIPBeSg7oL
7pRTGtnohj0Wla3XdnqINmJjC2e1WLjwzkeUETMmjiBuCEmuLVewq4Twh+CiZEMaedjXr5aWbozk
ZIYtrK+gjrJvcKatWtVZWNT3nvPpZhwJbEA4juiS6Rs1GqoyqxyN4y33zmq0QzLGiJqdmtwN4qOG
pkXt/ixUWw1gw5LvJd9fq+6pLndt8bkfP876JlpbV93/PUksUQmOAgov4IfoB5pECcdPGyhiI4An
/lPW/hGG7337ZWHJ5/zqXxsfmsQC2fcq+m66U3Cn6Xu49bbRyXvQ7W4P3dRZf7bbg7K7bXPW5HjZ
hP2LNpEpb5AoJIaboTpHs/CPUn7o0p1qnG+bmLtM0IT/j4nxEy4OKENp5LwGgXVyXtTVsK9s66E7
ektXsbk7xKWVidNqkErx+Ag7Qt6zYYVIHwm7IaLhRd8V4qGs9otkYFPNnfeDiroFTwdy/kgfT65i
ctbGCawS3QmyjE26dzeUF1BKvNeO1qrYN8fuaHzyfw5bfec+LimRzEWHS9uT6GDEiakNQwKmbNdQ
PQGdd9Rfbq/bR+D96PJU/ccOIsRip3W0mASQpJbYKNb0W+/Ng7+r9uHOWGU79UnYxltzoSQwXr+m
m//S4OQeGIuh2lUZBlGds5eYj2Zn7GI0o/ELNyyVuDWCKmbGYtT6qvxR6n56QvPACi7sqffuo1vj
mHh8Vzi90zWMQ3je5k/Z53Lj/oBj6dDY5mHY+8d8HR71Q37odtFefg0ejG/OQ38qPy1cDWf3Nm01
0KpAbwpa73rEcuColRwyYg1274dI0GwpWxLUmj2FwdfQ8IUSPLFxcgqb9CNmyrhm1tZ/qZ7Vo7mB
cHrv3xUP5aFutgs+Of7ch6m9MDc5epVAD9M0yUA5/kE1+bli5ylbBM9P2b791L56D9GPZ/K/Cwf+
rO9cWJ0E/zAZIl+3RseErr/d0C65ivPPYb2QxFsw8/6quHDRWOySOtUx05h7oXhuhsdBfeiXMvNz
aSbaMv5Zsvfz/8IMRO/ge4wUM/k+jtfmLjvouW0nyOfqa+lYPqv2AIHiJ22Tr5Rzc5SO5v/ffE7v
Nr2bQq1W58yn/ip2O+TJ7bDooLFduE7M7oB3ClewMDScjBN+MVLQoqKVllV3yocdTaTUsfslQOps
zLowMfH/2ICA1yHBf+oQkfPKB4mpXPD5MZZ/9PmRiPZ/RzHx+dTPmqA3GUV8bnM7+abJdpTcJ80T
XXNvughqlI75BaPvEs63jE5cXjdcXYoqxkX2HCHWn8Nd/8PcFXtY8LbGvfiLC6/+K9gflW88J9CV
W6JomGkH4/T5Z2LpMr9eO7Wqu9AqCz6gfyxt/Viu9N9qZpctyRwb5PuPeond87a3kBG7ttiXRSP6
GfMMJYQp7Hx/U1YLJ9x8+MIVJcNgk001h2NX0NVCI3yZIDr0L7H7nH+Ca9herOHPXuLZxf9Ymqyf
6ORt6ZRssfBLe4QNdysfsr2zz1bwlPynoMzlywAfO5IYTw4apxw8Ua9rAoq8flQaGyVA5bV9GL5a
rq3fGcf2t16vnF/pmpcuGsIL22O8FXzw1Avrk03uOl6iCgaeGsQrRFzSPxYpv4P7Fso2WUbzOf9d
JovFnNmHCmQ9/4x5su/9IpPzhpYf+tSpbFrunaislfIQPHaKuDKjwjb7c2Id3Oirp/+0PM+2wq3T
HvzqV+gmX130vrrmoeqVfb8EIpq9CV982SRc5JBvpWo2rkbxVZUFeJI2g2HLvxL/7Ear8L+9VC+n
YuJqqQ8nN/qduJqzUfK1xKmcrw6U4TkuqfTYyf4ui9f+Z+uwsPKzgfHfkU5zKZKjBsPgMNIgP0Sf
it4FSvdVL7Zu87mQfufR90biymWeq8Veg/m78YXpSayoBQugFJrhJ/Hs3OtnlGU31ipDfN6083V3
LGx5IXLMnjMXBse5uDjKKksTfacVu5NrptI6FzpQiY6gLKRuZm8gF1YmN3BflqJeDlqGFewL2ZZ4
W1jhUV186Y7Tc2PPTguFWp+GoVuPoRbmiIPcfIvFx1pS7cCxFQSfKcunwqPSNwun2uj6t8xOAhV3
HlXsI4YHb1K4sh6crblH2D3/etsx5w4SMNnIo1BU0QGWXK9V7BReEFVDd0p7f6V3uybj1rhEAzNr
BLgK4D0YrrB0baQTpDQJSoWXu3y0kK7Pq7OsLYFjloxMopyXQqeiOTJPXOWLW5u2qB+q5On2bM15
tnYxkEm8CjK1cUsZG6bz7AQ/BYTebhuYC4iXBibL0SL4KA4SBuivMvtVjfZOttHzA0CRLgWstnAg
zY6H3BUAR4rggBavFybISqmWUsxlB2G1RA0xuyAXPz5ZkM7TgjCt+fFwT0nwVVh4gbwjtqc7ZAQL
/b+PnyzGmI3supzfl+9j+9w9dsgT2fk5+CGd3c/V6g//2N5endlQemlyujymabaVIfGC9BFil2jM
c46Vka/qWFubJQxR5Rt0Z0n/nOUFLYIi7KpFbffut4XvGKduMnRgKOPASfJZYL2v161wXLUKDJUN
FfmxsWo0Jfthmr53DOQ+cjdqpOm97bciTWVSJMbPjpepsFcEktQdwsKw9g045WgtqLkYQssWm0dN
S7q7SrNqlzaxbKmPf+57R0wpq0Ws+YCBMgMzEqp2dOsSmHBSx8KvNM+jnexa/SpxNO9kDMoSGGTW
6BhtUJUC5DQteHZyJ/owvvOial7k9odVHvJM5d3zO1Ofb6/HjKePOHJeAFCm0XYx/veLA69BmyVq
IyyFnaKu1dzT94FcpCseBtaC188MCu4uWNMhvOXtO115V8mEWhXpqkX7RcxD8JzDHaJcjnDf6/Hn
28OaOYJodqWZhFTJCGOYeHtvFapTqg6N9434lcwrrVbWwwjJU9IHMRjWEGmcb1ucOdOBWCEFOLJO
KNaUGBtdaKgnOfNBMljuNh5Ca20ibneooYAr0TfZ/Qdz40SSUAY2O33be4mZpG1C97AFZaZCkUSo
1F0omm+uUSwdTzMLBy5pxLKMmu4fWFd9M0ZTrY2kk5o6kAcXK68bViFIdl0dPhfVUslpbu0kiPRo
GKFJE5z+tUvmmWfoFQ3tcCkNW7/fV2Vhrf1A2JiucSyN5DXXpbe/n82R4IWZpK8cgtBrk43hiqIT
m+Ip/KPEyp+4ypGb+CXJ2p//YIclo+lEAgs/zfVWfmGgaFtLpyR8SdRwBVC9kuyyzBcOx5ldTejg
5QsxsDR2Q16PR5JzLQmrBqLF1Hs1rGzbDtoa+tMFJ5wrwIMeBl4LZ4PCq3SyVGkZljoNSdJJFrLh
rGlxtY55hW2lTuo2ptUYm76ryjfTCgRochv30GjmEuvjjHeOEsEjGRb6Uh/IFWo57FyfWuHJpD21
CpttZGZb03XvK0veeOHv2ys49+K/MjeJLJLqpSryFdLJCMRVRlEyM/K12v0khFpRuNM5gHTVXXWJ
vvUQIv37SxbW4fmnxZHeRnXyIOp6yckT+FhPqZTahsORNzi71jJpl77Psl0kqr8jIVsAwc5sSM5r
uG5G3A2CPBOjpqqUJbMvneLE+4yibvIVFfqDIH5OtWir6H8pnD0WfOgWG+G9I9BHm+5/U0o8x2po
2IXYaZ0ENJc72Z2fh9u4dBFU1ZyFBP7c8Li4gvIdRYbEKYutHA6ymOqxfHK91SBSCaUd0M3vGxfm
6OIuoIHltgvNOSw4W3Y/sBzKjxMPqvq+1lNqzqd0qO2R+Ni60yJ/H9OVHctL5FwzxxKInH+MTZPd
+tB2Zm6U8qluwP40Ug6giUdt7Pvep6pZ0lOcxB0TQh/w1yQUQZeOqPGJpwxKFUG9mijnQq1WXvBo
kB1quy+352+yXu9GYDXhJAIvOC7YdXCjcqsYjlooZ7P9YVjnoS1t178LnQOkUk0qrm9bm6zW/1nj
EkGAgZjoHSN/cUESyyJvDLlTzuHgC3Yb+Bu5jsqN6hvrjAL6UDULKYjJiv2vQfDT/EFKkXb26+FZ
XVcglSwpZ9rqgvpc0KifREcXKsHbA5s8oP7PDpGT5OX4fB6n+WJgCgp3UUpYPxeBUq/G0patuFK9
cETMj+ZfKxNnz/xWC/xGVs4e1VOt3I1kkp2b22g/3x7OnOuB0eRtgT6R9mHaojLOg8BSlLMqiKuY
5nI/1Wy4M25bmR/Ov1bk60lz6ePkkGM4qqZt2/ABCImtS4W9iO1dGs7EyQUP0GWqYgjvA7Tx5OVf
TOP77cHMeQAMn+NOhd+AQV0PZugHX6sUNlJJCzF5Xb95DNVoiatvbrtyNJOwpmAH5nHiz6lVt2P3
nHqurWfTfdTEtHmyIOfP5ObZFRR4iOSuO9we2dymBUXPPYv0PyfIZGRKntVBA/runBTFxizeHOFp
oJgBcmyNBNH2trE5n7g0Nn7MxUYyna6MgkzAJ+T7zP+mZgevWDnaAhnH3JBMpP0M2sEJrlNJIaGB
PElPffUMAc4XrdsMIErkO4g/9pW8xFc1Z2vE1vFENzRukZMlU6LcR+SqVc/eZ7/5rnMCusrvuGo2
QbYwdzMuiOuNhN0UtXnsjtvgYu5k1e1Vswv0s+sMxYEmX9AlEUrgt1doZjxjlOP1RWsRoW6ya4vC
lIoasuqzm9QyPDfauZGKFTVgyNPIhWm++3rb4IxLAIlGDBeCStBIUzCSNqihHgaxcc7YfWsB+b+V
kWsnMOdgwvolOoNZa1SaqQrBQidPj6gqbMs0LbHWV5oXr8jzIfvUaVFXrzp5MH9CYOkpC6fHzK4G
5wlVBYfi2II4iet17Su9OnBKCfm9AiXGAKgvOQSJ+ZA6NM+5xYKjzMRD9Jmga+clClp2CjDOY9BR
cakpZweeID39EXvdauiWkoqzM3lhZXImJko15HlK3KAdT2lop+SC3aaU2v7DaXU1nMn0BWIXagHU
EWdJHWgkltIfeksK0HDyRWDcnPMbLBVZJGI8pbTrLZYrrZfWgQtnb9Xt1OEs9P6n3G2ACUQoDDxY
CgC+1M7RxSnM5tRrj0q7FtyV5+2HGLa/PFcW7r/j2C4ygOPFQzYQjYCXiRY/uJ+vPyiR40J0Mkc5
DxZvNOdPH8kr/wHKmME5Z2WMrkvr7v9+P/Kg4FVBCg8UymRduzyVQz3OtHME/Y2BkGQTPsf9m0fJ
8rahGTcFuj9SkHPVoJ9rMrYy6Q2xQq/i3AsPJl2jcEDqC6+xGR+9MjEJmcHQZxQkKv3sDYO/MxP9
EIphA+Y50myiTbowopkIjdqOCUWboZEhnHIzuk3rBbIJ5bOc+u7J6rPYVhInXYjQc/P2ziw9djiN
ghHXPmH26HpVTaid3SrgNg9zQOHDIbz0fJ7ZCwo1EJyO/UC4nJgpdS7xPUoQZ0/dBAbgSzq2B2R1
avVFRBb6ti/M+DnGuF/zaubmM3U6SPRqGIIL7cxrdpe61aqFxL34mfQvZeRtRaR1wi//wSLUCDQI
QE5I78P1LKL87jZqisXelV8UzwuPday8lEVl0ByOgrQR+d6h6QVhPcD0ur5tfOZEUBBXhs6Ac1ZX
xYlfJn3oOn6Qamdd3WrOD2UtrMR639bHYAlLNbcDAI2Rk2cpkXyfDDPnmuSIQsVuFhQ7lr93tWdH
TrkKrfPtIc26Cy1N4MR4AEL4eD2futV2pDgd7QywalOJb5XywyieKshp2qVa7ZwpYgZVGEUxEDCY
BA6rhFiLEKWf6dG6H1y7W+nWwgJNs3Vj4B3FW/+x8T+kfWmTnLqy7S8iAsT8Faix291d2G4PXwjb
22YQgxCDgF//lvq++3aVmijC+51hnxPhCGdJpFKpzJVrKV+o99yiNGjtXLxx3hei/Zw6oArgv5u6
ClmfQWB8OnRp8lLkWyF/7Yuhg4oSuCzp4hl9u5FDPYm08RfnUjnQJFlMNyIiCe3ef/aM/M/9j6Z2
ut6WeW1McY8+zflSF7NzcUjS5Ad0UnR9BwFm9uiOhv/LWIQDysjcefHpeB4xFPVB6wb6fR41b58Z
HooyCXw8DTtK/C/3f9vqPlg2eDx9/BPp9e0+FJkwUI8pnUvSNr/m/jtJQRCQVt+rZFOrV/5Vyi2L
AgxobsGSJ8mwFd8tkrb9n2sCAnEB2DM1I0pq99j3WrgYQVa3wdB0v/up2hPjx/1Vrl0ZkDFFhRtd
JVAVKqu08np2QOrkXDC7fijFxlWxtofXf7uSzNuJrRlOib8dnBPgTaFhuRzKz/dXIE+Cunmod+oG
TiJoZB3l9d17Szd7YNG9eM1TigHuiZz/y+sbW4PDjucpouW7GQy77Mtab9xLUj00WAv02u8vYm2j
wJYE8jHJZIpL9dbZ8nlKXaNt3QvPJJfRnB4hsLFJMLO2VbhpPPizjZE/V/751QtudpKGdvPkoFB1
yDDY9XFbdVlGB/VrXJtQXHmGkIE3jTCha+nB9YBC8vNd4oGzotiRNg35pJ9yLkJwiP59uQc0TfIZ
DOExHCIlXxBlgsKFjFtNsuOFHxmdG0DMlwzjRmxeuzyvDKllWr8cNToOBDELM8/1CM6IR81AQU7j
gV4ZgW9uFBlXvxr4r1EaRniAYsntVxtMPnsG850LY3YA9O4+9RKAg7dYnzfMqH1so19MUSwwk3HX
e646Qxwh0PULOt0budZayAHrI0D4eFaBUksJORq0C1sUn91L76ZB1Reh4FvcPmvHCePHwAejAgMp
GSXuzAsmJvmSIiZoLCSig4rRpSJF0G/q/qxYgrvhyILcHR9Hha/ObMrQq9Oci6u/CuTbC38ANQ30
NTdS+5Wc48aO4gRJPy1DVWBFJehhvBhjfMHgVpFLLrM7bNQLVjzhX1uAGSsZgC+GRNTS4fTeDAhG
rbwi9KzjX0c8SfqB1wrqBOgEKgta5mz09QJXAwKFFTVmzUBtufDQ4HMXcOJuYcZXvA68aqCFBSMv
Uhu1hO73hpd4BIWXtv8FDFdYGx/vL2h1164MKAsqUhBpJRYM5MY3Wj51JgZM09N9G6veBpJ/cIuj
PIY+320ooFWfdmyu3Yvdnwz7D0AZObt0gC/cNyN/qhLEsVf/mlGCuDWahsYHLKV08mRnc/ARgm9j
DOrGyMOum38MzWCfWqfxP2Yl2wh3atdW5oQWXs1QcAEiBLNWivtB/zhLMMflXWzAJcg4H+sRjN6f
8eIMQMR3zLKPpPox2PFoDRuHTEXYvzOthCbSau2SuzBtwqZh9mfOl4OR0chFlPpVgy05TaZdalrH
2i+fu6TcSAPW104ApDAICGOAlrz9wIJCGKodKQC6ICQapvQM3agziiCgqXnEbOkDcbKHgjFwtXlN
3NCv97/72hnBJSO5mjENAzLMW+ttadGxwW1zIWMHcteS0DDX9a10d+X+RCvQBxQGLoxKhQx1V1nI
sjRlU7XcuyAzDCb+DVxPe2HFBXh5RL4Xw5/7i1p7Y6CxAA465IhygEI5mDYGpLQp0T3whkTT9JF6
UdOAwPHI9OQIodmod3i0eJ+0cfrM2oD7GZi1thora+EbzzkoXkLuRu7t7ZpZN8Bb+8q/fEj7faIf
Rx56WlRuwXHWzIDOCg15lBSAj1FyYQrwmJvOKNFrwtkJfzwCK7Mb0h1znFNKNqLEWjDC/A0e9bDo
ANd7uyZ3aCH1KiznUk4MJDA1+pFlZ9qnijBnT6DRtXE61wIsagguWlNA+KFteGtvnrVUo7mJh6mP
4R7dZmaAmj5Y04otWa7VlUn2UtSvAUtTdRU8cD3a/oiVzWMPSJMLigDRGEGbPma5s3EPqmNFbzHH
vjKmHHm7h2hvh4z2ArlC0CuIuXSOzG7AWqdBhikCO+MYjK3VRWaaNztjqnY2KTBO0pNPTdLoYDFo
5r0wMxKKxDVegA9td1PZmme8iuqjNhcYlM+3ODbWIoXcGnQ2QerhqBIhGRq2Ogdb+aVt5s8gnjlh
tzbugXUTSKyg6IlEQW0E0aytZw9v5UteOr+Z0X6f9XlrpmvtvEgUhGT8lbI5ynkhKe2mvrex97YI
y8Q4eMPwMHlJmBocpDzZ380SvH1q1LTlIwUNNDz3FA8uaZWD2Mu5LJUwPtim5LibfXGwoKz4s5ym
8XI/9K35MZ6tQJ/ChwFeUZbnD3PnjD6S0ww0Q/YMhF7XBB3IEf16f9/S2sfCeQHRPxaGlE5x4koD
cFU0Mg0e3Xw/+ziWjtNuMYWsrgdJvQlWWTwd1JuDdZiScJhMsWpxoKQB/yFo+hheYeXWJM3qgq5M
yUvs6pLy7Dw3JgdtSACKxyiHiGPgVc7W9MVaSEMyCkJwmzhoeSipDpFwixRyWhc/YSTQnL4LMncZ
QayVbD2JtkwpX0iIckRXVSb1jXMQleMFQ46ptHJaNvLgtdIltMIA80cPC0BsVfMywbwgdawCj6/6
pRj/aG4fOeWhnPa5S8E3SHd+/pJu0WSsugbq9+i3I2811dfrbICHzi9g1GbNuRqsF+41L1YGuk+n
i/+DryObkFQAEimsuEbWJmIeS9RqdKt8MjO0BPW/nK5+CxR4HUuiASnsqnZs+zJ1uF9N7mVs+5Pw
+b5I0leW6Y+Qjvh5fzVrIfDKlJptl8Kj7eLBFLW6s+38zs0vZGj3En+9qaGz9pGkGAj+I2nPVC5t
5AkjijSeexHNLgXNcQVu4125BcjfsqJ4+mLomElH4nkxSMCWmE0R6tes2d/ftzUrAHZCQRZvZdQ4
5Z9fBQis0WBGhYhHhuoxz88kNYN5akMN2Ky/toSmFCIeHsny1adYSr3F0wz5HmJQYwjx6PoK+Zid
11dV4Pnt1uN/xR+QQaI+iCoePFCtNiV+as4mz/zL1OWHevGRgeBrhrPWhBMdfldmUm5kQCuh1sYg
OrzdRAkcYoO3O1kDzdcOU+NfbKf83eYV2JkmbUsZZOVJC3gq8kGsCKx+nuIUXcXtSojev/AhJCU4
duEZoKxc2oB9b9ju/hdbibU2/iVZC8FShNzldkWVgazCywf/YhQLC/SCpEHn5J+YZR/uG1r7WCik
WXhXyHa5en8kftYumcn9S2H87uqzz7W9A2NlQ0LX/HLf1uqiQPcpjYFjSpVNRkrOMKox+5d0iAFy
q40PdIsAfeVMyXfa/zMhl3t1pmiR5dCEGLFvvhWiUbJPwYKsp3WUi2zjUK3tHB5D8v2CuipS7FtT
ZMqrVrRYzej+HAvz3HzmmFBe5HzTVkNtzfWAU0F/2UAb6d2Ee8kbxx/RzbqMORQmw6zdPRVnrwfx
MjpK97/RWv0ArP7/2lLeZDP1eDpzHTtYhtV5+QkEpx/np3wMdhqYubYohtY+2L/mwI9/u4sinZtG
A3X+xQW7SfdA2sfpi6P/c39R6/sn2XMBQkG/mtwawTiD1nmz5V+E+N7lr4b1ufIj0Q2Bnz4Ti0bT
lnDBqm+AX+x/DSoBabSF7aVk8YEISwPPAauY8ZUuL43+OLbdRvBbO1UOFLtk+MNF8kYmc+Xyzagb
M9pkPjrxl058GpsX0fbh/Q1c+0pIzeWhBTMnOgi3G7g409xVoN68gDstNOqL3UxRYv3Z1G9fW4uL
URZks+DJfNdeqjE51RsdHD3JehoBTMpin+vVh5rUh/+wIgwd4KmBdhn6ZbcrgnYjrxcrgd+Zrxjk
Cpo8Rm0l+w+dFxkg0EPA+xsNRuXSYFbfCF/nyYUnEbXDwQ8q99P9laiUWTLVgw0I0klMpRw1ul1K
VfUWZif1BKPKdrHH7nYnz+i7kFt1EYL5uX40yuILIR7foZa2hALUsee6cevDUBnaczEbY2Qt2XKo
MlPfmSMFNsvU5w8kA31Mj5ns3f0fLLNbpTb8BuRAMQuq5UAx3v7eFkyNU+/6yaVf9A8JT19q7bFO
PpbjeLDRmpr9b/ftrR1GCRz5X3tKREuKLG1G8CdfALH3wTGNNnWX/ki3RFHWXi3X61JzU13Dfhl2
klwym/zjJwYUhooq4qicANoCdnwDT5dkX3Q04NZWXWDt4ACAJpt7qL6+OzjeUtKZYnbrkosfoB8M
tP6nx7ZqHWtRAOTOMIM3BaoqiqO5YHc2875ILtXsghZbE/RgUPNb31ogFNWcLXKxle+GsSc5zQJB
E8h/yJ9zFdgMQfykzxB0bDsm+Z92GOUpdSBcVm9pEq9cEHiNSYwG3BHz5cot5LMFqGBWahcK0UOr
Af1kNYfG+DiPchg5tGgSLs3Wrb7yzVDzBPuhL9+BuNpv15fUXjmXzJXnYAY6LMi0NNhyyjUbmJaX
2mQoW2N5tzZark2FNlvapRDkMGK4JKnJ3qe7+yfsvRUJFUTRWKqWQx5K2b7UaDHgzuAYBOcrzazA
hMgosf56gOHWyrtYmhg+kDzJxalFmFhNlG3pk713cGkBbV8bo+oQm1E8LtElLFHUyaUEtaH5NRFZ
pPUfqvHlv2zXv2ak41859iD0KjHzBueo1vhD7lvL2UjqY1P7W9TC74/Q7YKUUJtPnZUPEOC7uGDr
6aIssg/+YfrLmUxcQOg0oQ2Leo3pAqytbFuVd0hARuLLEa0q8UJd37tAVBWgbqTmRrazkp/KeWvY
MiTUCcWh283j5tRXBmPwgn5fDc/6PIa29TiLKtTKvUNfSvIpFdq+9JsNdMjKPSstO5JB3pYIT+Wz
4eXCOmZjM5vup1F85mZQu1BfqPbMORAzXrJ91wJhl3vPyUvN97q2g3qGPz3rGf1qJd4nXm1Nq70P
W/hF2AzdBD4Sg3hKBIEikG3mqPFjqOt7DSL23AnH5ozLZ/pMhixMo/t+K/+624sbwBgUEDA9hnkR
nPTbrUdxkffIsBNQHiEo8lHLoqJh1kauuRJMZJou1TzwmId05a0VoekpyPo7bPOMcEV3SAmDdmuq
cGXnMIaCuwW5nY28TNm5xs2p0DQE/KWd9n4XluMrBpllIsjmaJ5/Ve4/9/duJTuAugPq2wDrgq0f
sN3bZUFFyerrnmsXt+kmvms1AzwFGkZlwJ+y9NNPZ+QFCTDvUX3S0Jgawhbw3R7T4r3/90AG6cC+
iysc8uZAYN/+FLsbW82rbe1iVDaa8237Y7LGrYFDlcRSRgUwkOBCwNMYfdN3L7t5nPy5MbFgrwwI
qU6WC8UkZELm7IV+vy9rUMF98Ez6jJGF/aBhXuvvwYP4CRLJC1gXWPfVp5Fdu06Kxq52EeRc8C9Q
XPO6EPod9z/tmsNeW1G2k/GZ2onvaheNfe28FxPqqmzZsPE+Z8ZKZCUICQo6VuqhGLSeGzylaYzS
SV4eDq74XDTR/LH5+5FHFGckZYskf0ARXnHTBXQFYjGqNC7SA8DDEWUf/KUIB/rt7zft2o5yZ7id
M3S9U6ZxVgD4NrfnVs7usY3bYuX+u1mNErLzpe1S28G2FcWC5si5GY+J7QR1BiqarU+06vAu8XG4
LYCeHV3xg3Zq2WB4XRovzbfS3IF4szC8o6kZL7Z1ylgZFfzFLttgunSkPQ1Tu4W/e6OnUgI0Bm3+
/QXKx3Mg+MjSrk/j19wJgEQwA0dE1WV4yN0goyHLUToKeRI+hlW7cTuu7TRuZVkfALH6O9aAlpRS
oG5MY6m3N++K7v9KHE7zxklYO23gv8dTB2VRPH2Vh/sC7gcQMphpXPJnxnbecMjEhm+upIEg7f7X
hHLPCc0mTbJYaSyLiJrJA8d8csvssDn2u3YLgUEGqGNXwpXUXMYH4bSb5TyL+5c5P3f574k/9KwN
8/THwJ8TPd8CB8lEXHWQK4PqO6deIAfN9T6La8cJxuV3qxXQEMQCE0mG8NgYWUBAxV4WXXD/uK/F
Lzmf66AUjwL6W1Z3lfLKviuU5WGYcranno006YtAG3m20NP74A1b9GRrn/DanuIlTV/h3nS7LPYH
MK7Ml4UmgWSq3RrkeJu2VHcUKRGqSLjV8X+UR0kLqompq0UWE3q05y+se8icX8JrAu4+AnKGVLhJ
PxCIUtaxsXyf6o+dtm+r8ZC3/+FcXP8QZcVunukYYCFZzMeHMv3ekdds2nCftaMnpd4d1Jpwoarq
oqVfTEtGzCxm8JM+IaEOIsp+3OpWrfkKemIe6DIwP4Jx4dv0ZBqIWfhOmkODKzKa7xNrX43qWMS9
2/+g3qf7jrnmKNfGlLPuZRanovcypO9gmZysB2q8ZDwgXb/7/zOk3g6VAeRR52ZxntOIzb+Nsg6t
zkDhhGxYUvcPE2i4v+WUAQo+0J5Sr9Yep9lMCnFp651f6PvOiFgL9iYzypadn2xcse8eZKo55Y4d
DBCG5jMVUJawkN+FpI6M7Ofi/kqdmDhG5M3/zPnezjeQMOqFA8yQqYMzBsM5qFpCLODWSwizc9tO
TP2y8HZfahCstDwR80mrQhAVnfpc/3P/A64ZxGsLNSLZrcVo1a3ByuB8dGhlADkLybXaOZb6q9vj
trPzcMy3ZP/WrOGxhSIb+lUY6VA+IhGN2wqTGZeJ5nVod+7PpNb3Cfe+DuN8yVNr61Gg3kVSTlMO
shK8BwC1UQEDXsWajmEE4rLoNHRH+7E2l1dda86oa4dpObyYbbLrW2+jFiI/03X8VMyq4IE5Byf2
TGEWicUfH0mKr3ev9z/clgklRBfgvMAzM0P9l5JzVfZ7NDw3jpwaGSX8AUB0FNhxjMAFoHwtztKM
DW6exn5a7RfXP+C6OOb8y/2FvP9Et1akz1xdopbj52NSIjfXpxLKm01Ym35YGR/LkkIGGJ06/wMa
kR/vG91amow2V0ZB25iQsYdRc8BMawokaLPzW2PjNMsNunUDLA0YUJAgAjOJVsatlZlaC5tsWLHq
LjB5G7qdCDFNWhZbsKwtS4o3JP5ca3Su0xgip6guTPoO+ix0q62+umuQGHIkNxKK18p6hF0PU8dg
xYaMUu2D16WNNu/jdzUFuB0KlRLdg2OLyr9ipdWY7lkTcmExuYDVp1rQuRg+Ll+6fU2zt5lnium5
CJwRl/te8f5MwTKcGGkrqmGg57v9XnVZQ8Rk8PG9MlIhuSlA+1pY7v6+lZVdRJUCWSNyDbBPqNVr
p7bSLsFtFvukPoFDIeiN9ESd5/tWVjzixor88ysPT7WMUHCQZbHhebus/sycc9azvdZujPK/eyDK
z4X3Ox6IKD2h7CSXe2VoMllhWhUSGzP5QQdIvWReZNcXNv1p+VPVfR90I5jtk5gwlgG1zOpviVHe
7KMgDBQLNhVjbrf2AaYHEDatc9ySRpRB+rSePs8fgdDfyr7XvpucAJA3MzitbOWMkbTyOj/DS6JI
lkM9Qtpg1I6u9fL33w2DiFItFdgfvD1vlzMBO+iV2ZTHhp2D2cUNSfLc6cA/b2kYrDkIugJ4vIBN
AHPNSgjsnZq7gzfnse0dIEJ4QszIdEiGT8lG6XPtVIFPFFV00J2hB66uKG1TWkMvIU7M7DvkeWlg
6CmN7m/bu4QNJXod4Dm4InYPXqh8HZAUQC28ZjSuhs/VfBlccO0b/am09h5t9oB/hEtbBHjCbA0F
vXW0bqO8xGHj3w4EMOWJvv1iZJh1LzXNItbcObAhpbh4B93BUPrzpC3H1s0PLguH/MFyu73etxEv
v/JiS7/k/SYDQCh1IgDaAZBLZYvieZIwLU9o3FzqeIu45l0JBpuLwXdUJ9CLf3PL2yXWlmBa4aZl
nFaYZTj5EMdO4mkYHvORHn19R4G/y59cyg5edoD6zbOfHRtGLog4G870/hBi4hPdYLy68ZGtNz3D
q2jDrRzkOuNcxXP5y2T/ACfZio2ItmYCngSYH1CmNvqnt4vNCRQKfGDQY/61HZ6ND3+NTsNugv/n
XwNKxMyy0m7AT1zFiW0HWvvAAmNGwv2hQKH+/qlYXQqYdTERh4sUqrO3S5mLpK8G0VaxGKaTSI5O
Uz+Vlna6b+V9JPHkViGdB+4E4Gbl2uRLz7vBMqo4m52zhf4GKX9CVeSlmv+5b2glNYAlnDFZmcAj
Wi24uDnT0zkh+DRlF+ZgJh2+9jWIVui5GbrQgACSYyGJTLZQcWsH4Maw8npfUsebtQKGHRZnog3G
5nNundlkHcqKhXTUIob/oSEU7k1cPMP8B6mrg3KhH9/fAvUZLH0H1GlofoOaQLIZ335RkFIBxL04
VdyOQ5AWaZCKT404OQg9litJqDc8aNXeW/4PcDIgvcrCwaztuSiK4LwZ82eL9eAxL1nNUWqdnJMw
jSJcjLrcF401Hu+vVIZNJazi/YGAjvYSUgwVTl42ozaBSQe0gdZwdkq8BNzI06Pcs75M2rRhbC2I
gwvMx0UoS14gd7rd17a0OQTVlxonpUKyAtjJs1WwPBpYEhWaYGHV5/3erqw+wiScdmg8t3yEcg4/
GU2VHdN+ppE31eXGsM/a9qM5i3OFiAEqJiVUCAw+1nPLENL9+tFK7M+VU57MMjnNLHlq62deAL54
f99XfR28tYAWyQYXOtK3W2FDV3wacqeOXeNp+pqJw2givE/tAY3fNj2MbRY044vjnonRBRIkQ1/L
M9tiJFy50NDGw/CRZPADpkpx9KYFLidN6gbq9hhoW8zW2xkQt9q4TtZCF3Tdob+BJjDuFCVr6A2r
Ing7NbF3QDvotXQjfeMLroXgawvKATLtmZNFh4UMKUhO/smWi7Vh4s05laOCwhHmfjDoAbS4Lb3o
6lLsRE8Eyjt1vOh+gO6MpX1NdkT8sg4eNEtqFlnJkWR6IOodd85l+QMcaeIhAb1t9WduvtZPoGdY
pp3oDwIvLpvsBx1dlvtutbIP2GIDBwwlLgCtlH3otQGkvQamc51iPsy9lAEA52jGt+qs72aVESHR
jcY8K5pGnhS+vN2MpbIHo7bGGk97qwpc5oF3XQ+BCN8N9ln/yfJXhu44s0OaRNomeGHFoW6syz+/
+hR+vSyizlAX18FX5T0t4kkzzjT/8R82U752fNRE0ZNWqnZQGKQzAI4IC4mGhw4NemgRFNnWi0eV
p/Te9lK+w/FCkIPJyvHQa8i5axlCQbocOwb1tvR5RO2/84MFcCtRfODsUCwCL9gm9L24zvfAIIIG
LYSYZJB75+Jznj+n076fQoMNATQaDrX3aCT8rImNVt1KvMDLCNVh0N0gQ1S5RfNegHuKuHVcNqCB
sj3MRA6MboGC1j4vsGAgJPKlXo8KMmD+tEyjY9VxK36kk37IwdjcLEHm/bn/gd8XxdATlzSfmHIC
F5o6F60bJfVoXzZx6370AXjNuz9eQsMZQDT/pygvInE2zufKdXtjUYn6xdSXRYbWR+yBT66toxa6
yYz+IW0VjVq+YWz1kILWCehuAK8BhFQc2MggUbBYoonnOSwaqDGz18Z98bsu4rwP09x5pcOJjxZq
FtalzTdqI2uPRWQUkhQJ9wvA82qMKIG4QxkGuVzDglpMgZ5nHxJv3Leu9iLY/L1u0sAaxk/V1EHY
vVs2rp01Z8WpQhUcdGZIcZSAnc15MmaASca1nmj7rm/rL3On6RulhBUrkpEWIG28l3CZKqfXd7Ky
KFvK4qnt3J3wlulUFdzYSJ1WXBVVESRPeNnLITZlLzvNaX13tFg8WF/L9AnayodEN45Gbux95oau
ABJi/EvQJOISYHJANQJgiitPZZrjbeNwKCe1cUV7L3SMxgzH0dqiHV05EjAA7wBTDop1bwpIV7G8
XLI61bSujUGQ8kkvd3k6Ht1UhLnzexNpsHI93thS7g1mFV7boDoQ2zPaj4v1kHXz2fbFhue//1hw
eogTSAQRCgUqqNGuKz3v2prHurUfhsk8WqS19nwqzkXBnkjOv/e9Tvaul22Nbr7PZGEZpLcy1QKu
X4XglDgIM+TJeDxX56bAE8l/QiVIK2hk+rGebE38vN9PaQ4IBDlwi9q7PBtX346PBMgz1+Fx5UTd
+KA1TwDNbESxlc3ELwZ4DQUJdLPUsWsO24Zf1n1siPYBALhnr/tO8wcQSO7R4vve5DtzM715f6Z9
6fGo1wGVj2RPiRyCCwIphKLHljF7P4uChNoAgOb962dl9zCFb8rhQ1RZUKq43b3R4XVplM4Qc/eX
Zl9quwmq4ut9G2u7h9EbCIBI/mXc2bc2fEHb3GX2EBemEem5hkSVZuexK8MzFFL+UJYCbLQlObRS
rQYu3bckmwsKCPjvrVXoDTkdpX0f25X53PQ+0IrmyR/TAM2fNrMflzwPKC2+DjSLnCSPxuKpKLuN
wLxSx5C/QoqgylYvXje3v6KCSHSRDE0fQxkhcqYdLspgKHfd/M0ynwxND5pmDFvMBNzfclWzDfnc
rV35Ta5OhUa9Voip7ePhj/AizwqoFjOQ9iyR/ZS9Qukm203oTpmBX4fu1jNl5da9sa4qFFXpYuPS
hXU913/w8R8hDmlqBZPR7RDF5+4IMi1w4EQWLt37C38fyWUfyQAbIkCGUlD3dt0TyptuMXJYrv+x
7RMRJ8rQ0RyCpet29029VSBvH2O3tsitLZCBUooXADxMcjIdWPLcW6+1AI0BRDDADD23WsB+fjPF
c92lqGg8Vv4vNCG52E0bbra1auUJbc3o63fp2MckG0+2DzYIyMjbPyriPc5WvmFs5a0g141SOMIS
9lN9hEKEwQXJYdXHzCnJP54p9DPqRf4MjV+d/xmWQfAwn5N+2VGQOwyBlxS6ATk8Xjd7axTDbkmK
ir20PVpUaWVbP7u6YGWQT6X7salqwkDMQIW9WxySX6yCky4CRT3VDoZesuqQNfagn6bOKcwHT6uz
59wU9RZjvKrl+3aAUIpBLRBKKijK6Lcftxt8OhF7xscN9F1zmI7Fs3l0j8lZ30HDETIQgRgOzsPH
5qeTQkk4cjdq06vx6/oHKJ6cc3Pidr30cf+VFXsrSC9kV9GHafq16MeiHQL3xNuIGhsJ6/t3Dz6u
SQBLwWwChgVUp2aioEOGdQ/5UIbMSZJgIHV1nNxk/OJWSRpvnCK5ke9O0ZVB1Xdp3XAfNENxMbVQ
+mmPBDgcl5yo20Q9qo7V9FpZSwg58fuGV+5XtDgwdIB/osKqkjfhnEJ6yyB9nFfEDGlKRWCPS7q/
b2XlfkWBAoEItT2kzOr9qtk973W3HOK2eujzbwn5TcyNTG+ljIcHxpUN5Y5xk9TVU2gZxY79VR/j
tjyPfCd2TfsoQFnQPQAI0312guGBdB94+yMFAPv+Ilfj/fUvUG6bmoglHQQdkKWfs3T4wDszovx3
RjETvesfPLN/4GL41NMtroa1j4j6D9xVzsyDJ+n2lLKsI77G2yHWFk//2BRIXzAZkHy+v75VKygp
oBKPJhHqpbdWwFGTtozwIbbtRj+VhLcnG5PEG/DElacyqnpIYEEAAUQm2iu3ZhI+Fgmj5hBjdm9v
/fAOTtiEkGh/NcP+qbY2/J/Ig6UevGtzyt5l5tgPLCdDLHKM3Nr5RMEaOw3fLeFk0cKK4ZFxbXnG
KCFG9k2jfjCdBHUgwxtCEPbku2VJ+wg1Df0J49sFOtiVdyqnetzr2SL2nYY5XIsk7WtL/fKp0RfQ
q6f51gjR+wQLQH+JV0f3AMiAd1z8M54+Vpd7Y1xpLPvHbMssrAU3XhqRGo9LxxLMYZslmA2g1QAC
Hrb0ZwNssr/ue8i7Y45fgWfW26g0mPbU19ZgumM3F6UAfNw85eAl4Vl66vsttqR3jijNwA1Ro4Oo
Hv7n1kO0bAZQiwwCJ90uv6Ze70zgdRGYdbi/nHeXwJsdlJfB9yyLU0pMNrWapmLmIm7RhY5Ks/pT
j2AEtMoZKlV5E923trp5ILX7X2ty1Ve5Kik8u06RMMWOXyeh75TabinB8s5RKPnbcPy2MLSZ5JQx
RmaVDaxpy6ek7USMlkPQkuRcVmPk5svG5b3+nf41o1yiLUA/hQnerDjz7E8YbU/OZPSzjbi/um0g
AACRMJHpvhKVcn0QLM9GbFvBDzUkLJ2Wn4Vn7O5/nVVf+NeMCtIafIt6I8ZK45787sezgJDwWHxs
ybRhZ2M5qrChSxdmazY+jYdJZRfdjKIbAqcnG2FPRrWbqIc6Es4QypFA92D4UAmyzKckp8kkYr1o
s2+Nm4DRNOPJGAjdGXcWMOJRkpM5grTYVhVhZYWgy0J3D1QUgC+pL/qSQcXArcopHrQu9Eo8BB2+
MzA1ff+Dra0QBKqIFFC3ALOa/BlXxykzcuya0UwoZu2YFZMOCtXlZIQ8w9IGDzDxamtyZ8VHJHU+
JjkB10DSrGwqYR04BMkyATViVkHLB8h96sXvPGswmzH18/H+CrfMKTeXx01zLBwxxUKIve8uXdCD
PyBgSTVFduJt3MsrhxkD7nAYVEcws/sOPtUTXpuZPsV1WR0tfTygufW38FE45bUJ5ShbAxHgiyNT
7JRfrE5EnfaBWj+SZEseZ9UD/13K22V65Ro1H4DKJuYU0/ILREl2Bm2hQzJvBCZlw1BqgSQqaraS
NxQwfrUBmOFVSF2rJQ81c+letxOwYmT9Et13gnUraJiABVr2y6WTXK1Fp10yuJSTBzRFpwPJnT9O
nVcbF6FaR/mftaAyJi2AnUb17IkWy9Dj+zw00JtiAe+L5aXW+fxidazbZY1B90ll71LmcfhfRx+1
phRBMRXLLpvA3pyB6f3M9MUJINk8hfe3QM38/++vkyopUqQD+M7bPfDyCdMDRJCHLFswsUMCkvkH
6vgnYdRRVT4kNnii8+Gh4xfdO9StG6TLK68OHkHdyd04J/KQX0XWtx8DrJbkvoGEOYp9tz9G0/Si
0tB5hz5EOHQ//KoIeHNI5jlw6IaptW/vADOAihomgd9V1TLUl7qGaMZDp9nDkcLXwpJObMOP37S9
1BVhTh44Q/gYWh9KJC1rzqpxSOFiVUmOzUKso0iy8WhP2N7cq/V4sfoiarz0S5PgO9uZ0A/CHE5W
Qj+Bxm44DR6STj5DvMno23YPgTsIQIjRDC38zUHBEwzc11yLvL4kqPGC7bZLjHLneY0W+ebiHEcb
kgd13RpRL7RX26TVKRuNBNuqf+2GydoDiJvt7ruVcoG8fUhgvAxMRgCW+o6ktXUbOorFIg8tuGeO
g6cnDxZj9JeVdd9ENXpHaIh60VRy889/MIyXOMQcgXF4J9OXUd/8P6R92W7curbtFwlQ37xKpeok
d3FsJ3kRkthWL6qlmq+/g96495RYukVkn/WwsAAv1BTJycnZjkH62FGDRTL3bVTfV0m1r7v2wZLn
oxbPZ1KIMOu3NAnwcYBTRaMvSAw4T1dKh3ZK9EILEqRxweV1nrpZVF3iw+OvDcXMGQZT0MaFGgLv
DgI4Dol+DbTG1WHu9s0hee1+OoubRu74bv7JRcSAfO7oSiC3KlR2lEGNIDDTJjcufeWPlLvFb/M5
T13td/wYa7shckWAkNtikUtRwBiP5fLetV7nltKCfzgYo0ea7IqH/M4Mqb6XB1e5B3TH6/DY9oJn
gO/n+s9a0f8Bq2MB6peH+O0qfZpkTOEF3TB48XKXpTsy+ob8ZmdIcWcucVyNvGay5BbZp7BrbtME
A0sTPOdoF0dHGZcnnEgESu4xUgNJsgFBlemY0wc06uLpdlyeSgJgcCqbi7/YSve3jaVm38QWOZNY
R/O80zxXkhK7ptKjySKt2rBrp+fbl4p78/+zP5iHAsgJ0nmwY2uznDoSSjIScqVKbS/fSNkNvqr1
xoFooygPtGU42OjVf0Qh4bUWhU6VCu20sRYsmm+mCVo0T46K/GFBTnAKQlUUOPIZE25tgH9cCxzz
2WzVHGsb9Po8N/RuLuX9KDX3AEvaZy3xajVQtGIvmbOHZk6vrX7f3tzNFaNIxeJx0BXy7N5IjlOU
X1Mt0Ds0nPdN96OW5Z1qLb9qM0cIs8SHKs0FDv6WzqFch41GhReFeL6pwZSjSYozWw5S7ZxP9iEy
Yk+f1Xtnee/fYvB7aDttuoutOkD3zG7BhzTWeJhR+xJfvw31wn3HIwwfBFTWPKpMFDtRlSyFElhl
uU+N71EnBQ2AXFK/oPcz2svUWj7L9UNsHls01VbRY2z/kqNY8HRsOB/wOlGjxRkALO0q6LHirtD0
UQkico+ThvmJ/HmJ0Mf0kTupyOZwAQjTO0izMReF8rYDwM613oEgrhnrSFUCO25dQ5n2ZTUf7Dp/
G03DRc1Ji+pdCha+Qh3cyQgsK95VZfw0td1jWvW+NIsSQ1tPDMsBgFwBzjDKFVwERmczKYlkKUEr
N6+L+pLoGBgvymeHAi1/BtzrhISHE0+nXntTK1H3+dbus+wXzCDyRdCE9X4MuWkOzgR/jErSvpzP
Spf71Vi4mFdXRH3RzI3knDLkiv6vLCRk17K0liQ2cGiUQOnO82tfuaPuOm9maPbnVFhE3nAPGEQR
psTwL9bHvxaW4ejtos7VQNdAh0JnzwG4bPL+lLXfCap8oxnfmf3szWhEazGgED3NYEi5bWK2PgEg
hWy8UEZrCt8e65hDluuDgwuGfN9OqkykyKxCVKfgs8FfKo1qF9KKSI7BTeFst6pPKYZbUgRtNDoo
MXqwje9a23lmS3xLS84E2A402tE+P8lN5UZT0AzLvq7rz2RWDg4sUDGmQH54JyAEm5bypNQJOojl
E8h8Bdfv2ugyJ8oCKiXaIhAGcFa/0GuwRuadGvTtMCLq8pv4Je39TjvJ0S6NrY/bB7AhDr4ogJyQ
18UUFT/Pr5mZpLQTgqw6po43zsAzao1jaxAvpaAp7dsZD/goKkBuOFOwpgA1RprXwKnznqniJBVM
naICDcHxK/NPGaE13dk5RnY3oE3ees2Wv0Xzrse+wpIueS/qgPz/fAHjf8RsDJhuuX0GIIojjdKs
BlM6Zhh4IKesjsJBBgmy/adUPhMpe45H42RJ3QdyZnjnK49O9HB7+6/vO9sHGwEJmugAzcLZlikp
qpgh1gTmS2lYfqKDAbrcD2iHGRzj2ORPaGW4LXHDmK5Fciamaklc0hIBkCENwy7NtWZvLYv2Te2z
0bdnsI7pmV69dzqGINtCK7y+TG1XGmoRVzoTtLZ16w/h3hmS2WYKo64GjpRJ+6lImsfZWYq93lL5
6faiNwwAZAEVA52KuP448bWpM6WsowTd3EGb6PtMR0e1qaevoBGsqOFJ3UMKeHLNJdPk1xEBCPt9
IbnLa296ZvRQTnt7+osui1lBkyfStrkL+hbRsVy/uusv5HYjjpMc1VRVDWISvetJ6oJJCEiN/jy5
UTSd6+IZc237VH6L7FNZhnD/YuU+RZw1iHLifNUJ1nL9Kdxzu7SAYFywmcGAvsdnENQqske100iP
ReOV9a7NBBlCHr3vPxLRUI+hN7g4QMxbHw/wlxyAztpqIGvd6I7jgzm6yxi2te1mhnJS7fcmq48K
OhVQA636fat8nwHS0ifggGz2cxwMuWfHgq/6YuXkFRSfg+Qvy8IASmP9VY1aN0SqET6D3qn4rs5p
51cxnXbyvNy1kSY9LEaWMhBe61tGO0z7O5Xsx73ypEQWUNV086c19OPOiUzba0hS7FLHpsfE6X7j
fwochM2PoKD4ofRWfu6tonoiuVreDyh27yb0tHn6Us4nOnTKf2F0GFkVcyXRl80nStmTb1IqfaVA
RuoiPzg/EcUBZ5VOJI/Y5qPmxAClJLLiuECbsP/9iYNfySbvGVXpVSlYt8te1YAVFZhU3zUt6q+m
a9cpmHBdaTZdUGOIqgZ8NxNTMLTzoE0aZ4l6+pd9uMinmpZkRQBb1oLSHMDzS+X2eaI22Q1pkfwF
FN0cajqdMzft8uqIOjjwuBYtjHOlRcdGOqOdO3Z+j3WvoKm7KT4cAqbJqmiSUGoiEV7FhiXA04+s
DePIw9QY9zLlU1xkjUK1AFiLh0ZXqZs0g7obwM/gqWkkqsxfu2AoLUO7wQcNyAB42WstryaqZENP
9UDqf6h66hIR+NHGGweDAXhGdHFj9s7hzAngV1o9LkY9iAAfkZFm16BMo5lPIB9k2CXHIne7t9v2
nv0kd3MB3QvUdQvTHpj05dZESkKtus/0YEEJ/1hqcnZXDC3QDRNb8eQhy/x6MOv9baFbdhNPOUod
cKXQYsTDwpgwYr1epEbQLuQHwA1PjZZ8j1LnuAzDQ0ODOAap95Ke9agXmKoNLw5xKtpoESMi4cGn
iSanchqD2nrgtKpz6gEY7oP+HYjaoOrdpzl6211MP3y0VdwKbAmzgdxOs2eV8aHAL0WovNaeyDIH
G/iKRlBQx81JCV19bWfB872homyEB4hTcIgxnc55SehkQiIKdYwgb4GJFgOXxnWkRjTatbWJ6K5E
yYVxbgBmZ72UqZTQ0D0bRiD3NBh1zbOS31N0SuLEr+cIqVohlRLbHH7zEFMir4bYEh3E3Loo2LOH
vraNYIp38TdWZIHdkV1wzvczCple++uzFKVPN64GPCCMYdoahoxgaNarxKvQDTUpzcBJX6pyL+eH
FHgWc1x6VT4JagxbspC6BIg2Jjccjae9VqcmHlBEMgNrUA+piZJco2DASjpoVek6yY9/v39f/h04
opCMBpfEemmD0jVSrytW0Et3gG02er9KD4SAqVXNn+hgh46+K4mI+/FabYCjih3FBAybpvpK4V48
LW1jp4kxR1ZQRqMfVwr1qIF4wTFBYjiNO1MrM89pJxHN5vWd+MLzxq2A6mCIi7t4gPBYCOJVO1Db
fN7XSnZs80xESLtRIVxL4XLtswS0FKJXdjA0yQ8tzt1FAUKJlO0im+y1LtqBUvVxfNPQ5O4kQRdJ
Lk3eaZb6tQjI9VqX8CWw6fAcZAXTEOwYLrbZkppMkofYDupG9sv0Dinveh5c1UlQhhRkJa5f4LUs
rtgXOV1DTbwVQZVkj2DPQhhu+lrxUBeLyOhsPBpMFtKrcIgw6mly6yqmUW+MtrUDhW2pRNPfKVgL
gd5X57shbnMPHaTqOS5N9Deg4ePObPLx7fbF2VKlL8ADyEellc+OTDmZIzp2diAlwAuU+350tVrX
D7elbK4UPRRoaIO6ouGQ06VujHV5qQY7iLPnqa7dpDTcQnsoAbU6yeUhixpYPnuXpX9vC946TSR9
kExDvgFUXkyzLjRHteg01DF2mDRlc1rGaXoyYvnOSib5TjNH+fTv4gDdYuM1BNYYHpS1uFwC/SLN
F/vrRZSkh7H9lSYIXhRREmXr2C4FcRbAmTQyN81sBxTYDQiZMXrl3l6KSAJ3YiBJnIexhARZD1Tn
dU4EKrFlOhkbGfKPeImuINIn9NLrUi/bARBm3OidPg0P2nIAvJMhyqpd+6BsLh54RxilwtPO11Kq
MjfKaZDswCE/o8qFJz3Eu2L2vWpyR+PfZngRbMAJwzgm/E9dRqGZMx+p3WLTCtMOyhzD6TqJWg8E
p4bASF17XiBLQvEewBKo7mLEaa1ntDeHqW07K6ikFzLJ3mwTr5gFSxEJ4ZS5zsFUKae9FWRq4nZU
dmvl7n8thFdkbajsCBB9QVXEnlrfY0RtB+DZ27q8sRK4WogAGbA65i05785RELqrcyIHcxofAaUY
pE3uNXq7uy1mQ6URRcHUIIErAyOVXakLY9Oq42ikmMcPzDTdOTF5qOMw1wGWpL8tBSCfu0nQjblh
3TT4rECXwJvIMrlrgXO1lAssthzU1sE0vlse0VrXEWVotnYPPCiYboTXiH589hUXy6rkeBrmcpED
+M70aKfFLpcqa59MolrPliC0vdgsmAFkxtUzH0uy3KvYP3S7/2rNxqsS55G2o8DybIpBSRXdLzC8
V3lXFDxNwEhDjIYx1cS6S7LnwXj5d1XAu/OVz4Iu8N59UudyrTudHJRN787tvqLUp/UHrd7ADieq
TrNHbB1KgHSdUfMClIIxm7EFXx4QgiIbdVA5iO/76K5vyK4xTSTrzoMg1Nx4EzA9g+ogMzvIp3Ca
ALLDRc6sXg4k848efQIn+vauiX6fe607Rc31ZMTvL/O9TX7/d78PP4slhOC2f3kpFxulTUpWmA0F
PanddDCaQJ3InfZ4exFb6oX8FqjxgFWO+gZnmxujTNo6U+QgJx+F1njAGAMzm8Cv2TzyCyGcbY4M
RUI7j4qV0BTQwfQBehwbyW9N/oX5AIErsGVmLlfE2Wi1i+Oc9rIc9LQ7aOrvahrc3Mx3hojedcuA
wkSDE4nN4QNEeK3I2oxeUYqjC4BVT9yoe52Wb5if1cx9KcpdbKoarAxeBSR3AeGwFhX1MQLXzoGt
ZqhMC5DkRc0MW7tmoCMaXCZsUpdv+9aNUVkQ4ssBJgp/q73+TQaZgpa5RZzvb2vcpiRYaLw9aE6C
DVivJZGMxUpQ+AxMbV/qrtEgHAW+kWgCdet0mHVGOR4Y/ChMrcXYOR2TEp5PYAyOO9z3ii8hR6xQ
C7xCCYrVAl966x6hGo7eT8TWgO7lrFqd5gnRkEIIrAhceKhU4//xiYjuYqPT5quhF68NXEP0F3CP
dpmhjciwUlbhb+6qeArS3JjdrLL3vXE2ncHt09hVMCLVkzic5GIXiajPt/YVWLQApwE4OHxGzmBE
auykrZIrwdz3rj68EvvRySFqPrTmjhRPt5VFJI1TlsWsTYwOlegwLRO31Wu/i+UR5KWuHe8Xafab
XiMCb3XLWCElAyoFlplBK9taceQqL1oFBEVBHR10QMvZIz2ozkfWFh7Vpz//vj50syOghj6gh4i7
2HKT5RSDHXIADBS0KzvBgByMHc+7rHHRg+kaaSEwj5vLA80jQAox+oA4c708M4s1ZSJQVBWNwSoQ
IWgFho/yiKwznExR18TWtUDLLiwkHmJ4s9z52Wa2oFTYKUENPgjzrEZ3RiYA49ooE8OduJDB3fRy
SYlj5KhTgbbARb8Xrp/u9fb3UVF2sw4ypOqIehhN//YizIutvWS+H/wZA2Ol/AuNF3VQO0y5sTTe
AvAAEv8dTckDWQncTYHZ3NpJIFGA0xQuOwsM1+emJFQb5hiyTACoR7nxWjW113elQPu3xRhIDgIs
mUEfrsXgCQIeijKg6EeetAHTerk7FiJM0a0nAMqASiW6mpEQZPt64dkgD9lIqMMowRg3HugfY2l2
W/txmQQx4cazqeNcwJqKZLyGSHctpzLrTtJZLDAV+eJOKNcdVdKJiBI2VsPMBEsWIWOk81mbRVfm
iVSTHNhDOfmxpne+tigujaddbNeSwCJuHBBiGyQXAYbFSC05bScjMbRkhC+lZ8+Zdbd034QsUdsi
GFQGjCDKDNyljRAwDdGAFxqAJA5or827au4oSH86wfmIBHFrmewurxssNjDrT+D11snTbAic9E0R
qMQwlFQ20Ms9mJiHUtSUrWVeKteez3i/3ErE2bSpZ0C3YiipuCC8npVSKqXJmCiBpkQgepwd/YSq
6dvtp2JTzRCmo2IAMwCYqbUyj5hvMXKlVoJCH/tdHRm5J+lGdOyXpHtPHbTW3pa3ZVeZtwnIaoAI
Xc8fLJ0zGmSolEBemuEEnrtlpxtN5iHVIyNXJCW+lZYGuFsbKDrNMFahqDWwy0ZRB9TWylm+WUZm
DJQxvMr3TgqfR8rgcpDMjdW7zoleabUzpeGbYMnMeeFiU4QONto6EHTZQDhf77GK4cMZ8J9KsOxb
TC2fe+2YFO4h/w6XsRdo5sbjASx61lHGsn2w6WtZmF5zqDVCFjq/XKM+RjMcDLD7WnW91/WX2yvb
8KNYRwG6FwG1j8FLbmE1xognucNZkjIoq0Cy0ZJr/lqGemdrr4MtsFHb0lDcgnVX0RvI/n5h3xWU
rJukxdJavMClD/DHztPfm3aniED0tlQDj9T/k8RZ+L7PYPxLSKIgK7b+1OWv0Rg9sxKc1ZYVuRDD
O73F6KTApIXT1NlvwGry5OQ3aL5vHxH7VF73LmVwVjeegD0LSkXog2sfSH0YLP++X7zhfSwEq9nS
PLicAOMDWCcuFXc8i2M3NCcTXAmtVnd2t1S+bqXtCS7q4FVlHT+AYkv0Sl4tDz2S8DbRO4teGpSR
OXXvgAlqZeiBCNRlcdUoPo0x/dEP+8lxTlSv3XR5H/Pk9faeXp0b0kzMLMPHQMscmvTXiii3qU5b
qkqBVJIHqTllcvnNMTqRB3plNpgY9MKyzhEWcPIhA+BwJEePpKAom53ifDffwavTYE4Ko3fxfkib
01QJkqkbK8NTgEIuBpYwVsPH61W+YKhBl5MwRwsSo8mji+uMApUUCeGenBnGnza5moSpfEpSHxwC
mv3jn09otQ5u6yIQ/mqlARGJ2YE/7nPEDRYRL1w9zyxQvtgrTvWkxkFQN85JaJ6rffvPbwZ+HU0l
uE1IObNpvbWO0bTAz1s4ibG6R07fNd4c62cx7ePp3JPPGAzgNv13tWZ5e8bphEIzElBrkY2p16Cm
WxLwFaP72WmBOGx5ExWYiSvbyhaGvBKbK8GHy5xtHeMEpaDeTEL42J4k5+j56FylPM/087YOXNmj
tSA+jJIr25Q6EMKFAF5B8PtWpmFkHjB46MmiDq9rjUYmiIEAIfGENV09upGkAcnSKMMU16ZBBa+I
3fSfXwv88KUQ7nhopyNBskCIlACnyoEEqduX5T9fTkjBNCxza+1rZNxoNjJKM70MF/s3ANy8qjhX
ieBkrrsq2FIuhHBL6WmSI12olaEVo2GqHH1aWru2zn/MNr1zMsBYj1HrqoPuJzO6ELUWI4Z1E6JP
0ZvaGsNIovTF1gGaLP7VGTgPxv3Wqp8kPZlolaahk4S1YaFMdWhEI+0CGTwrkb7MepYoSRpOzq9W
djx2h5tBlKcWSeHeez1PHNK1WElrvhhd7YKBa1Bb9/bVEgnhLPhYdXOdMiHgWEpBNqPM/c5IY0Ec
94XCtvJdGAUMWiXQ44PLhdzg+lQ6NU0JeMnLsKOFm9vJcY5iN9cBa+zZQ34nD7VPAEYBZIBQIW+A
c9WKdk+7Ev3auZcXH1Ceo9zpJzWt3aUdd7c34dqQIT5H2RlfiPy5xp+nIydjjT4uEtZ6h9ZhS8r3
g2KWXgp6T3/WhvRwW971e7OWx50sWFliJbcSEoIXdacvHeA+/pcSuGPNiyFZ+jEn4ZTHnml+pKJ4
4dpbWy+Be5apHM2JYWAJqGfSoXXbDHKkD8V8aom5Q1rUNyfBQyraNe6VBkgoQsq6IKFGjJ1i3FFL
FuzaxmVY6QH7+0VY4oykJUOUkXBQDtPiBItxNnIR1PWmEAvhIxB/kXuyuKOZjTSJi6kmQHxEJILC
7Q9aw4ZEVfvx71rG3n+E6LhwqKqvV5OnMsGAa0PCMgHMJ2bmU/0e02GiZqiNy4NyEJwbZIJAOsbP
LSsd+rgljA6HJfjGLM/+MXaYtRSByW9JgZMBmAPG3mfzIX7XF86QwqsJc8kva/kJ0MyfQENDz7qo
GWVDzXAyGJsD+g9qGPygbDViEJmaFQmdpSJBZCbq3km719tns6EErNypIIcA5wiNL+uzAcmKXeul
TsJMjrvTBM71P9I0Zm6P9J3IxG9t3aUsTuFGO1eRGoasdHmRm/ZkGD8nvMl6JYKkvG6LQ9CIjC1L
w8ArvMLi7OmMzAk1cUMtaV/AI/CWfDjUbetpWrGjMihTm/ihSMxT1z/e3tANe7QSzW0okkolQ4bA
rUJV3IXuq7sCrmhC/L54d7LWtaQiHNJZVO3a3FzgMmNQHc4i6B/WB6nkUafkLSFh5072UyG7SXK0
6On24ja15X+E8FEqACKAJUJxk2VgBEf1y5CBRLiyqKiytaX6SJUgrY/RYOT3uU1Enyi4TIYZWtkn
+lkjZNrNRTO5t1dz7c2zFBrAQ9hoCGhg2d8vrKxqt0auR3EN7wl1QakMJmu4Rybsb4qxVtfRVUH0
vbl7GAaBPoITDghBa3kaGfQKkP8ktFNS+fm8EF8qWntP5EQEWra1gcA3ZEUYhuvF28IuHwyz1fI6
dJro0Kkdxl4jY0CPzO0d3FoR2opgPNCCihkJXukGpcQXkDrs7MfZBOMnIqGupP5tKRuLQfKAtX6h
Twr2nTunPi1skPz0dajLB+A4Q8J/4XchMQKXEIjwgHThn8Kkz6QiaWkT5mn9aJMiIMnyoavJh1Fp
//y0A+4CQzSIDAB6gurtWgmGoswrxUnLMMt+S+QNUYFuPd3er+tTWYvgfFzG6zZQkpUhin0TTV0M
WSjVy20Z12YOMjDvgEQtGk2hAutlLAloKloTMgranCITAOkvzXhnx9+04iADn0YWaBrblrXfvpbH
bRtQhVE2UyHPQb5Cvpu9vHoZ7ZMsomzc2jt4Q2DFQ04dqRj290ubkOMfZPDLsAaTTRWbQZHe6QBn
uL1711LgDgH4DvkwIMFA0FqKnZHYlKqpDKdJ96f5G9WrnTCZdH1EEGJrKGZr8IrgRayFNA2MZ2Mi
uB+bxSOT5eojZg3oZ5pMHoYtyaEjhWBd14/QWiRnt/tZ7a2BItLPDMlTxlcLXXpQiFGUtt/cPyCN
IlWKdA/aEdZLQ2NRak6yCjmj7peYkHKANCDsod1YDToPGKLpF0wFD1s+13iEctMqQ7UuPCtSEJWV
SBrIz8KjurZwsNIXkjg7Oi+lXPcGJDnDWzrdOaOIq+9aADqywCYA5wD1OLRirjdMtSUFCaU5Cpry
WOXdfk5F7XnXm8XGkVjzJ3wvNH9yjxtw7TWl7ogTSEPr59JrXC4Y7q7ODJ399uW5RrNhvVhoXgJ2
CwaSEP6tFzMvSg1AxyZCG8V71e8c+RUFD2D2R646u9KiHql0xrCzZM9/amQS6j6M25PWp74hGqC5
1kPkswDvjLYt1prOT+rVmTMsGl0AdzbbY1hbtPCXEWWC1pHLo2DVbAPXFhDAcgwnCwVitFo6nM1I
2gy9r3kfoRbSH2r7o08yX+vJcZLU81QWj2YlI5PfubT4A9DiF6JmgsmzjcVi01mNwkGT6hWy4Qio
tQ5RjhTUGt2pWpjGL1UsyjVd23kEiBgQh3uENx9VwPXZTgT4wWOPDGujR3vHnFxYx3h29nPya9B+
397SjQVBUVEIYf0DJkLGtSzbaButpnEaArPxT2H9qpSnvDJebwvZuHkwIHgq8UZilJMHOWy6ss8b
I4/DdGqG3QKwM2Ce6KI+lY1tA54v3mNUMaEavK1Xi6FZZiSn0W13B1SWe627z/QnpaQgXf1ze0HM
e1jrIaJeVLhBqaZg6lHjvAu1BNZ/EklI1Nl0VybdCcnpSOv2YAj2ivqzMQXJ/etTgjwM1bNTwg3j
CVGGBC7zkjgpOC7no54soVFLgQMgjdvL4neQZaeRnsDUNgPnwn+ulSHVp8VK8wFJzrSkQdNJDUpI
ZbWXiQTfGbihXobd+McrhdE7JF4wYYC+H/ybp2wts7jQEYVmYVedJeWFlZT6z9vr4vUPIjALy9hL
GULjVWGxi1KrUvM0DxML4zlkip9joxSNaV9vnoFgA1hDUHQVBUx2hhdeUzraGWgH+zyM0MJmo7ci
slR/puNfAsTCDBSpt9fEqwRbExqKAB+GZikLy+LEgXVUNoDjFlodUrRAks8w2/Lztgzee/qSAdJA
Bzklxh7I6YM12GnWOlMegjncm2u05JDf5vQILAN3Gr6XrUvbX/8uEZO9eEvgdiJ44zKZS6mmZW3n
BVD0lb/tkC6PoM4dH2wY9l3Ttdkpicz5MDVjd8ibToTIxV9rtl68KkB0QvoCiCHceuUJILWtnBWh
7gC/IuvtYz0YP3p73A3jdNCWs9Dp2dph9AiabI8x6GtxD9rU9noKwpQitBcQtmDiV/Oisd/rcmO5
hZRnnlFoxC9bOQLDFO0E9/3Ki8CCEYejNxlmDLk8vntWGqTBnoyiCpfBhrOaNu3BUArq6aCL2Vnd
WB/kvm78XK2Ho1ID5tuNp8w5VdM0aG5lVrMPNmr6jfRREaRlS74VIFATJJM2Li/m80GKBheX9YRx
tpbGBohvNKUIwXST+4Wkt78KQ2oFeYkr3KavrWCEkgAwQS8lP4kEGLHKVhobrMUvpP7MHtDvSA7m
dwAxRne56tXgDPjQpONtdd+wGaytHk2PcGdwxbhL7GigzlsUHH+tfLb0I7lXpXP5nL3clrKh1isp
nFuqDxYpUe8pwrwKYjhHORjVre/Aw2qMwpVFMD8m9zb+ZyP/Z03cFTa03orrTCvCvjQmb1TbGNg1
huxHhbb4cdfHu9ur2zCE6BUB/AeuLkBfeOeCxnnO8H+KcCZAa8R7fy51wfO7dUxYFpCeGG4Kfm1t
a40iHzrcoCIkQw3yVDlz7hAUJedKKaxHohaLW7ciT3Pr0NCkAmMIt5ph369lIoOU9nkJfRyix9kH
o6yrLH+T5jP7uL19GxYI+PrI+yBi0ZG/4uTMdtLIVoswvKMShkrBOPYNZH7dXR1VjT+PknFCujW5
n4n0B12zotLYpnSGBMtiZiCMcMoi5ZhOByxOGTZTvk+KEXj0zU+rQX9261OpfV665FeVCzRmS0Ph
XCP/6CBVhhGQ9daO+tigj9VE5iHKXVb7nJKnqH22/ds7u6WYeKFRi4EzD5hN9vcLh6BKjd4awWAX
Fv25AxiNFt/VopL/lmZidPKrkIuJQx7nbdSMYZxlJiN1rSOaF0BZYLXuKKKn/BpVufR42a0GbTRa
wVhcgu7p9WJA5qOPTllX4Vw/piABrGLZAwR31j1psitXwNsj+3JAT8GvNupdqX4gzi6SHL81Y3cE
n2USaWiy7i0MRqcP3fhDSY7geD3Xiygy3tr1yw9lO3ax60ONz6dZV4UaQHRRsAY3+n7JS8HZXqsQ
ghngPjF6S+T/+GF8eWjmcc7RJ6bSl/ybhph7UYojoMlFz9L1cpCcZyCW6HEF2glvBvpmQDdjLVfh
VBJXAWaTpPxphsyVF+IxTBBjRD9Rn7wo+bMtS4jzc3SnLi4djH0ivd9W6A13AbwpaHDFI4kM8VWw
WI0YBpvNCP047X6o/Oi+cA798p6WZzgI+6Qfj+WiAjMbFHPTe22kT43WerP5Oab7219y1cKAa7v6
Es5qLWZTSyrIk0LT2umzj46nh8Gne7ovTsmjfaYn7Ruhbk7drtjX5H7JXcxf3P6GqwIb/w3cs1pr
6AcBNjVSzLsfo594ue8OP/p70dX7apJZX731Wjkbmba9JJW9AxvpD76yp2F/0n3lu7MnZ7x15/wp
PS8BDfqj5T8CPXYvHYAafMDdOsQPn8fyuXUxFnWkB7KrfKAN7y2BOb1+qfB9iHdwF1j8ZnJ2rpna
rAEQahU2ed7uc23B/bet1lOKYTjIRqb5XWJGflX1oiPYuIWQzHIkKmIGiw+5tKXITDXLqjBfJLev
D83gtYXb9afbJ70lBuhNaKpnc19IeK5NSinBLZCnpgploygQ+YA1Qid3LUizUlE6ZmsvTUQfoMVC
wAoywbUoB7bcdmpYr6kFWJ+BZtGBhloUAEkN/TjNTyMXGRj28bx2Me+JYeViVoGfhljsYkYLVVKF
BfjZ5GYvjR8WFpb9ijDEHikYKC+AEhuHhnIcBSPfVzML7AZdyOYzNhiGjHp0xVZhu/x1kkOnIIEd
/yyaHmxCbkOehukvoft4EEQUQrmc9YjA05ZnBHId29xbo7Mru0eSnJSzAz0CWfYyAP9x/kXADXJb
k7asOQhxUJJklTykidfHm6lkqejc4qpIbeYleZWhEI+ckdIRUY1tS5NQnmUwKHCtwOa+FpXo84iB
Sb0KUwMwv06SSIcBKDmuFY3Lnjh95memNQCOsGoE1+XLZeRV6kK0w+UUx7JZCvSxV2FsGp6W6y+O
+asf94qT7anen5QetIq6vwBn89mZd4gvx+mcqm9TW9xFZnuY+0ck6o/qo9kgyrx9AFcjuUzlLr+N
O3pLTzULuCM4euesWrtOOcYJxlQYltc+nh8df0LMgufLEbwWX0Wz601hk22AoQChCyd4NPvGaSps
SvkNiZTTAzDQo1eTeB+tq3jIrLi9V/iqW7tvP8F24uU7jJl4tZfu4z3773wHf8qPBG4MU4Krj0Lu
CNl01hRtcJatb3vTkfIRBrQ6DCnxyPywlHtSVIfEbTLHbRcRTNz1DcCkIDsEdKoi5cdXy8HlMqkD
0NvCrFgM12rjIHLk2JWS5nj7pK+N9qUgpOzX+p+1WqfqeY+2PmoHUW69xYDzanXba2XBJupXm8gk
sTZlBnCLAbi1JFAUjciioFHDGZI/yC4NHi3KRPDIbijuWgqnP91gDklvUnR2WQ6cwN5T6w+naTxE
dN5MFjcxQIs2gNxA8kGr0Lm1oQtyc5tHh6w3w3bHZNfXF1541oY+LtLEdtRyXpCobZU7WX25fWjX
RguLxOwx7JWGDAL/0qaN3VWRPJJwfLL6c+PVhrskXvQjTwR24DpuWgtiZ3qxFlttqsxCP37YOxiL
30n1gZp747vcCq79ppyv+84y3FjRWs6ca3qTDTL2rDdwm96U7NnpBi9tzzaAcG9v3qbGX8hi53ex
piTqG7uOIasHOpDmz0rixY0vTIZc2wxs3YUY9hkXYrKhlfTIntDcZXmx6WJ0Gv1PsT/u4t6f1P3t
NYn2j4vm7Nhuy3JWSGimn3aSITH57f+Qdl27cSvL9osIMIdXhomKQwXLL4RlySSbbGY2w9ff1T7n
bs+0eIfYvtiAbUDYKnaqrq5atVaO/J9krhLdrA1LuJqnPqNFlauAdfUlurmKW2KNjauqo6sC7cyK
TTQp95MWr3QGrQ2Qf9bZbLYD9LJyEwNsZv02j/QdhNh9Y9ghR+Fa2grye3mMcLqWxXPsIn1tq4wx
8NMGjI2/ovTDUDvXoC42o0JTz3oYlWFlSy6P7o9BYfmKGbCPqcakKsY7idzWrr12H+n35un6Nln2
jqBX/d+RCatnMoRWCYjrbkh6078Ykv00dcFAvk8N287DzkHc7mT9Hu90tEit7NHfbSiXtyg/EX+M
C2sIft5cwRu8ugF0vXDTqs1cyciQyW8Au3Rjc/pmKROKFcBgWgHJHJBZanX6Gpkm8U1KioPdSaD4
lMDkvTIt/Or58mUmmBfxSkIWQRfOKo0dJkUD0Hb0Lj3WnmS50nP20IcqdeeHv7HFe7a5pBQACYKr
MzTaOumE6yGxt6n+TStdLRo9M2wHr5PfVBsxTrX9K5sO0njITvH2yMvT4+S4RVoDvqjbTLIRRM43
VocqNKC1kzQ8x/PnWK/cUHwU4oyC5Q3gaqQO0T4mXMOVorQRo3Cyc1U8JI5z2ylTcH1US6cU9S9g
O3jO+Qt3xCDnIDAsbOxla9fBDQz0mPSDN8gPNMrdpPte6/+uBMuJA6Dti5ctB1ojtyecHqcnttV2
FsRP487Tug+lfY7mlSPKb5+ziftiQzgkVZ+MQ1FK4wlacSAnyDzwZnsserk+d4LD+Y8VUEYDFcNx
GqJQbSFVWR41yXSKulkOE2ROfKSXya6uFBpITaremdE0rARGQtTyX6Mo+oLcDRyChnDx1k7X90ic
jqek0U3Oyy9R6MUm9TRt5lRvfoICSH8FfrfaDIkUtfvrQxbzUL/NAwAGy6CvwotPOOS1NM8SlTCz
A6nu7HknaTcGsM8l2zO0mQ4qOfXGzhn+XWTzX6tIgoJSC4GNmEQ3jaaYyUCmk96fdCkP+sSX+u+D
eRiSp+sD5N8v7hyYgAwbuEGg1SRMb5oBAZU4yXiyHKRc7KjZRGVmuihqyZ4W6WtPxKXVxAsdzWqA
kINyU7izLJpNQwGc2GmKtfbktMOYugZpTLZxkmnOUfO2oQ84xROYeCKzjOe/mFgE2TynhfZ/0xA8
jJ7PmVIwdT7NVQPYYurb1NmNHf3MpfFN09iavO2XIwMdGBRgQG0AShxkuYTpRf6hpqxm/SlBrDMZ
kMlAAbhh71Lys1hTfvuylNwWqtx4PhhIFIrpLUWbm7yV7P5kpsOmqFQQPQKHyeK9qq7M4tdTAVOc
ExguGg3lwH5eXg1lNjCr1RqGalYfmMMttutWj8ZNH33kVuXGfeX2SfrUm9JKzCO4bxucyyrcKa4j
PqUoq18atiiUlrPBhlp6FXtj+m4nhzQBLAj60W8sMraruioLkwpGBSBAcVWgV8bULg3meKjPZZHK
pwboTOhIRUn1qI4Ez3i2cscvW0JBC+g34E7EodlJ2jRZSeSTmr5WKpB2WxIjZSGtAeAWphCNONDx
gIgIT10JUxgr6TgmsyOfssa6q9QuQJR0g5bW2mrcjpCbaiTvJV0p8i4N7tyoejmNSpwYaQ8Mwilu
U69N9nL8gfM/ae//0puBEgbwKty3GB+AhMJdSxAo9vWEsSUfMiQ+VfJiqrU3aSu3whcv9rt1klOV
cNIB3EyXo6m6uB2UrFVOVZK8qZOOZiaf6sqdnrAbwBn6xAyuj0tMqmLfI0fOcYvIIvM4QhhYzJRY
1kZdP+E0bmbou6EzcGvnjleouUugyjLaoB/vq7CWM4hj/Vwx/3X5kJEA7gqzyiFsKt9TZw8p1kRS
aZizferaHgI+d0WZbYsGdXMalHLopL+q8Y3Mj8W21nYkzQLT/C6hzWFlFrhXubirkElD+uI38Q3P
4wtn0ZkKrYhyMzrlUpNwhIx0HBBLYi6UNdzcV78N9Dxwfygt46pCU8jlgFN7ypXcVJOQyrqr3TjS
fd3iWqq8KHtemVv+1cKoUJpHfAGgBdrjRIzAgKcJtaY+DbU2Nw5xXH8bhlS5y6ZC3RiFRF+dXAV3
jAxRrzaX532tmPdtNrSHrOiOmimpKwHXl1k2MMFoD0aCCP1RSKldDt2otNSqFHwPs+9b9jQUQ5BZ
2mZl1F+OEKxAb4XXtTi0RBx1hr4eJfk96tinv6x75r+PO/Ir9Ya3Eiq5lWe7eWD5DnHHh1Xixq/3
12/rcOvAZ6F1QYT3V6oSQXOepeFoZ24/P1k0TPrHzk6BxvpVVk2gohg8rWkECc8bjq5GmyVQNGi9
Rb1L3L+yCpldAGnTMKvjwJjAzGcU/sq8cu99sZsEG/wbzk4qRoUaSMJX7xtCK9UjvhOkpct+VW71
bK3kV5bn8WxEwl6R0rxQmdylYR8MQ0Akz/R7P/aU3reIvwb5WJs+4UzqhoS26B7GpJG4kfaRJs5K
dCFyPPx3hUChCOAByvC/K+Nns6dFDu3jAfsCKd59dowfnYAdAAhggew3t8NOegJnwBqo4ouv4Uum
IWhD2QaCyL8138+MpmVnmZmKcRHcxB4Yo/zEynEfd/apTbPvVF1Li33x5oJBYdXyPEH+KsYeiYvY
pU58IOp7Y34zK7ayP5ZcCeI0zjuEgw4W/8vN2KZNnqnGmIapoqMYZ0JpJEfE6A22vEbRtmZK2PdW
kqsgNoKpKQ8nCYIYTuTitbG2QRaPF54OaMlAhu9L/GnSOBtnNcLxkj/jUtmaSffYUu02HQ95Xu21
H4Na76VcususNRZfEUT5n815ZluIofJIa9D95KShbnlz7qW2X23AUtVE77V0W6uule1jBnFfF8+a
615lYcOAFRuEvniL8pZZYR3jxkhNheFYyFa5z+rp5Oij4+ZoZ9D6jqzM8cJKAprHKX3xUAMmVTCW
lx2KZilWsoFwt4fX4kkCiHbLbG1lVAvnjlflISZqgdYPt9Hl7iwGO8eHYC2Ve6MPaz1INaRrA/ov
OVT4uvHsINDxiFnQYCDEbrkBjucCtIghIvKd5Dxn+R2xlZUs05eonhtBfz3cCEQFAJO/HAyqfk3S
NzkJwcA9k5u0a3xJORFlC9VLd6w6X5NWgmAxM/ufcZ2ZFNxIpiUq3ukg4S9/AYCflO63wrffPtUP
xfJMV3Vcc9eutZmJuej/GkXiAA0H6M8SG6KUYkaImFASzppHf5V39LseDNt5b3pVtqfMs1dgFMvz
+seesBtbYtTAT8Me6w/Oa5U/JjJYkjy9Bjh7u4YBWzMmLGLRTFJHtApspokDTVO8/mLbs0bfkkLq
7IfRxtNiTTbp69Pi9875M0JhGZnRkD4nGGEcDYAOPNWyO2Z+pQ1ero1BFn3Gw6ZBrsYYVm6H1bUU
LvTczDV5nLBnlZ9lT/ZMsXfScx1PIeluGNTVGOQ0bZZ4Drnr2zWmAT6XQqCEA/Nn2Nw7nN26OtqK
ZQq+/3DSpSLIKzYjTqqL4LrnXIqQ8GCD8zS4Fj2qlJdmGlpNJSMFCYsb+AhXtbZ5uU9Vt02CRnKH
+bhWFVrcQ2cGBa9GAUUAOz6W0/TmHUlcCOO6aCmZXj+uj0wEovznJJ4ZEq6jOoKGo6rAUPoy/apC
62h/0h+ghhqC/F6h7s/c1Q5vN2rpzqNXnBRPeb7+Acvb5+wDxKMp6yOZOmyfcnLjEyR3tdthI28G
v37qttbeXzHHz8GXDXNmTjycwGfObIS50Yfi83f180G/rwIt8cbtjfPgk09jxeLaSgoHs0o6g4J/
mIRNdMt0QOPDAakGhWNoklP5RMga8HPpmocWJSdghdIG6lqXe1VSWIkOEKzoUN2NgBQVv/LvTbm5
Po/L0/jHiHDoay0mU1y2JIxqFaLZs/meqI3ipdO4JoS1FDBx6IjFs4YA+4tZyiIjRQuZNhJ2BkFT
xmHaRHvtpm+fDfMQk591s5ueoL8HsnnZuz7I/+Nw/DEtjNJqVRA7QMw0tMf7KP9szaPWeS2EmOvY
neRjq/pN/dN86n+Q3tPbl1hP3OhnDuL7tn40nFfd3hAAma5/1PLy/vkmweNROtTgD8Z0xESKfKPO
+g2F6JYPvs5QmofgurXVKRDCHuSIaVpaJS6zNtk0v6kBcubmzntssIeuQ018PJi5V1WH8VdClP1g
70ZlQzIIrwJVnHrqjIv2UdP2fb6G91k+WX9mgv/8zPeDlBDMLHx1ZHpUD6Y30j1znef4QV5jleBO
4avT+MeSyLdmoO5nmCWfBKNR3GlqUr/VizWm+v/DFf4xIzj9UncSuxowIMd5Vq0gu2GNm2ku9e1X
ckg+r6+sqMv8H88PDluehwfGQGQCkpJe6uKO4Yqhgezcga15W7InLmE1qZvaec73pHkeWu9Yfdjt
ceo3ubRHhV55u/4dyzvsz3eId6vpZGMv63AlhbkrZ88AbH6rz7e5OeG031PzDhCArmpd1fBHKHSM
ZcvLISD4vcnaRyna9dIPk7r6aeWzFlJbaBb5Z3rEdwVhc6XlAE2EjCVvkr0p2t2UQIX9Ho+1Ni8f
9b72oOZxaKpd5vxUyRtlbqqckPCfNBIUvY5+jl01bYraz410n6u3MS39ubGO2uDm9gQhzbWyyrKr
PPtm4TIf0CWcFahrhPpz+T0Ps8f6lm7HYHjSX5PHLJTW6oCLt8CZPeHuzrliEKTOSVhH8byZWsh1
6jUk99DUsyqHunTa4f2h6OPgHoD2weVpzylkNxQLh6PQAPkuQXZI473MTprjV/KuS2Ykzp+0eWN2
3mwzN6JPE4RjJlenXotg3+pcGq9s3cWw8PybBF9coS9Vqroa8w1h3XZ+0yV8Fkn9Upo3Wvczy223
Yt9Rw9hc35yLC31uWPDKg6bOet3hzCTxsSxCDbzMWnpv1VACuC/TDaqTERpx/cq6gdD3ddtL7+1z
04LXrYZas8gM05UsQXwWTdXxDa0UN/lmq2tdaEt+98zW7/k/8/Bm1Tikw39hUyquLqfuuHZklm7T
cwuCy9V1orQoNpGQqtMun9Q9rdvdXKqebCUryLLFJxrA5qC4BkEBBPAEW3FqTpUqYzRtEeBWDKQf
lldtK2+8ZbfTSpSwvDXPjAmuYJ6trqnZAGMy5HO9ofeZVR2rIAIja9bvpPnbZK7pIi/mEs5HKPgD
yUTxutXgM1VG3anyjG7XqF7z5NxDqKKMUxeZDLv30LZgSS8gS72+M5e80bl1MbQf29xSW3i/qLbL
bYyckO+MOu6tAeH9dVOLV/W5Lf4tZzszqYqmKMG1Esbl0Zw9Kt8qcgM+4Vu7d6Xxhg2pFzf35cZe
C0UW3eDZugpuUBmtcc4mGE6s3aj9qpHCcLzRBeHLNrU+rKfr41y6BM+HKTi4THKMpsLLN0yLu0Yu
AgKQFfoXI4ZMUTwjGvav21seHWeJQ6WeF4Evp5WBpEaKuwlOfm9wvWA0Q3jVsKWdb4das5qL5SdO
jOsABvrHnLBfYy0DR5yN4TloL6+C+FY5WR7kxxBPQK8cWei1t9miQ0MGESVC8Jsil345vqYpetpE
NgwmkuNqQzq7s4EkwvVZXCqAKJwB73/NCNeDmhZAA6a4l0l+n2joit5Y9T2a2XFAXZ2r7n6CNQco
eLNwyylxNdWzzLW00KJnPfsG4Z4YKwfdCwTfMEAzfKsdFcWVP8vCq9rX5kN7qHwzu8uVJ7s6tFKB
0vtajlFsx/0d3/6ZBPSKXc51nLBUynsFl7OMIushfmaFa9jPfQa00LaGJEm267JTNtzYj+VrVm0d
6ZDmaAOciMdUsqUWGPHUh7R+G+wTodP2/7VGEFa//LwCnX9IvuDzqLzN0fXT3yXdtu/e52xTQGXB
3szRo5TddDLbyxCqITNz7XqNAXXxfP+zSF+oJudo1NmgmkifbZ3Ep9BreQzXxDkW7z2ItEB3HDuS
K61fjjRX1b6WYzUNnWNGUPFQp0BPP6h1U3TfSdO7faX4jR0Y7G1lirm3EI/3uWHhGMxDBtLXYUrD
KHvpk1/06Q6g+IPcufH0IRG3f3+8bnBpy4PeBhw9KEdwGrXLgVbdlEBRvYXfMAhatO5l+tzG6FAi
a3H3khs5NyQMLM3nTtbsGrXGcXCrdPAM++X6UJY2xrkF4fRGrDasrsVQMqPyVGh2z8NNlt8P5L0u
NgZbkx5eNAdUNAjbkLGC1sDlzFEl1SWDr1Sn1F5dFX6U5S5tJxAEGcQDIaria6TZXB+j2Kv920Pw
PngYBqsNqlWXVokiWRU0NGHV735KIdhjjch/oKnLdrWffWiBpzJv929R4KJZsRkqG6tZnmuY7ZGb
d5v7+Lt2kjfzd/lV+pvw9myEIgOSktJiMAcUx0geeSY7apbfxY+msxImLEab0CxEppiDTfDou5xJ
IF90Nmk8XZ31Ml4g0uinalo+o/v7RjWL5rGZssmlde3cgKame9Azg+yvrybfIuJhP/8EfjjPIjKn
tTWJ9oSEluLrTecm/Z4Vk1vYR0lfCa6Xjh8QjL9hL+hoEzOSvdyBBalGOii2a/tAq8ZwkfqS/OsD
WkzQWHgtYGui2xm9UZcjslpW4iLH28SaQhYfhvoF506bf9WfBSCboG3rMzf9mI0NeY9kf3B2URWA
B+r9+mcsDfb8K4RDUk5KL7Ut3ntxLJtbs6yASpUhMnLdymJADRwqoFqcNhBd8peDnXuTRS1B8J4n
Adi4If6iBuAQlMoHNFLh3vZq+1a+Yd3HuJrd+33Oxa1zblvYOt08DlbjIAw0x3socRyiTjr0Jd3T
8VmVD0zmVUnije2bWv1MWe5NyiZjN5OEOvOete+T4TOyM5R9W26w//04+iFVZJ8pZKenFGIb0p6M
WZCy7V/NGR4DQO8C8y3OmWmiMaqbEC0PFPxB76V8O8/GTnJ1UFzOL0m2T5EPbaqNtXI58LX4Ol9o
0tbRoqoAWXe5Vt3sQFodMVLYJjogNrkDMgstqbeTBKno62Nc3H2gXfxfU/yKPzvVZj7MORtmlGvQ
QRAkXTXv0F/ydN0I38LXxiM8A5gdAbPZyXi2VsouOyTN5Jlx5iZxFEbxj2iwAyteg0EtRkWgFf9n
ZHzkZyNjdQTgEsXi2Uq8j6EKYBTEszQ8V/vUj7XST4CONOebsXVlMvnXR7y0gqAy4jgl4KFBKnRp
HN10BRvAxhfqoCkL1NIoNlKWSH5GzOIv/DKnepUREYGUU+QwliD3hVZ6h6eqqNuh/p4yH1xVgczM
IC5WIrDFcYEBkvNsQB5FdJnIsNbmRJIs1KIE6lsJILbp0KZ+X8xrj8c1U4Jf1IsJgBZKs7DucnOb
4TkcZFmcbmRqryVzFh0Upx/977BM4Skj95kUqcTMQ7lqci3o7KbL3dhprX7TpGyub6NZGeh0kAzk
sjx50CA/N6RDBBahWTGCDKXCNKhMNdV2GokyZU9nK+6PnaOOqq+mBP+OtUKrvX6wJPpoxWXa/FLk
pEYe0VTH7RQZpHSNojGnoz2ooLyOzbGtd41cQX+GMbntXBBklLaHY4SmrbXLYcELcKEODl1CVgBE
4pfb1ZlontaqliFiqoP32a39z9ZL3Z/oVncJeACuH46lixdRIZ5kAJ8Dri2KXdRzhqZEu8vDxv5Q
zOZg4U6K9CgBokIOpfKzrUDWJCH1nM83/VTcDmmgZ0/FEG0G7XOUwsj4gALHx/WvWgiRNaRi0FYH
pCsYzwSnWzhD3o1VTEM9aVxVkt1CLjZmDt6zagNCBbca3q4bXPJQsPi7X4LXXUWBZgSOVTtJKQ27
Tae4BYRQPfdT+zE/9yG0y//CGHhvufIfmC0B6LpcYtJTqwSNE6h49iyk27522Ut+8Og9OdQrYKCF
kwsMxx9TfLeded4ygS2V8XHluJ4T2/pMquSHodA117e4kc4t8S85s2QMUQQxMliaDkO2Q9M0KhHR
9AyhChB/7Urptggg+a6jKxMtxi+2/IquZvQ2k+p5ZXaXNg+8oQMmXs7yKt7Y1IaeXkVrGo7N7agG
2ejl8hg4IJ16Vr81p7oOise44BrtVJ7cPD0VqpuMW6M8Xf+QhSCdw2f++Q7h3mmseia1VNKQ0s4F
sYlSQz2TQ0viNUqoJZdxbknYT2ZVmAO6emlYbNLHcq0I/7sLSwgZLgYi7CErTqepiDCh6eRZpU+a
LcmeCKiljsVn/V4mLvucAUnw5NdpVzzbdwMWfi1mXqqc8o4DdBaCPo8rG15ury7XE6jXdNhe0UOz
N+27qvdGX25dp3ebt4Z5yvCze4FsY9G4rQbBsoeaucrWavDYLFYx64vHCoA+SEZyRh1HWFtazCxX
a3xNfxghsD5Hb0w6UhuFqKnaddIRmIDEeNPN+7HvNpS1IG9ND0byL8ma+Otaww4DYTdAlCAuFPxk
N2ejpGiMhi+K/gOKSK5tQ0yHBbkBelhfZbtICXXpLdN/DNraRbW4IlB/R1QFQRXejHm5ImMd1Y1t
j9jfJ7R8Bnt9P7/X23RL99YjC55BBefJ744vgwGtPfYrfm1py/8x/iXhKSesKSp9piHYgYFUaI9U
XoXW80UU9z1/i4KNFxhmiIJdDtDIpxb01zK23HwwKy/XNy2KHdA69YyX5tmBqLQVNGsKV78zItes
CukhA02KIB3mI/OZPwSFn4JBb9Pd6140uaPb+9mDdNCCt313b9yMT9vixO7Gu2Rn/Cp9VIBP6ft1
N/Y7n3Htg4SneYLm/tYu8UGGqx7aH9XmPfFaj3zc1ug4YH4fGKGzg1jaZ717LI8OvrE5SqefrW8F
8dZ5tn1gBfbdLr7N3TfEc1sF/9/sWtv+ibi5d/1jRSLA3yfifM2ETdmVdRerDB8LAkz0mdHH1PTy
sPMkX30NlJMR9LvoTn7t9523u27667UDJDOCf47MRtFTzHGrbW0RXZ+aMJcg8AGiSSfZoGTcwz0h
yxYh6XvdHh/J5bKg5Qm7E4hiDhYTyyuVlhWsbqoutJ8xULb/CYhm80L9tfzrQr6L04lyXRsQvULI
XXAyxqDbFB1yMJTuEwAM+pOj3gyD7lpj5UvZvu7RJryCDedHSxycBWIunq0EFbUs3Gitw+K6LMsu
1IlxVAg6dp3ko2HahqnVr+vz+NWTQM9NhgCVAmvo6hK2dzRSPbUBrQrjVr4BrQReUmuSkl8jgUsT
wqa0yVBU5lR3oTWMm7ytUOPb1bWf2gowMit3wspwxH6gYsrM3khha+z0U5xnGy1aQ0GvmRA2hFyZ
pFR6PpwJYoKx4ZL49fqafD1LWHw81cGWiz+/SLMkbVTWzMixJtUEBRM0Z7WJ7c9p6Rt5GZB6+OXI
zUq/75pN4UoH3kaXo4h2IY2Ip5n1frJjt6AP8Cduz4C10XfXB7k0jSBLAJEBF7gGAc/l9UI0YhV6
gWk05skMJouAEcqUv103spBr5FP5x4pwnQxxo+e1gu1du+0zaMH87OY16t354BmpP640hC/P4R9j
/Odnb4C0K8rZcIounLxpctMfzvduAm3dy/UxfQ2+LockHCfqNGDPj2Bl3CRPycvaDbx0Wv/MGDg0
LgehDFiFuIPvMVo9kObQcBgCvBCdGr2+cl0tublzU8JJGrIKgLOZ+/D2ZwUSHrDTPkv/lhYVdyKf
Lwu4R8ihwM0JzlTR66RNU1iZR8mn1TZVtE2jkfeut93rK7M8nj+W+JY/W3/HSchYql0XloVTuJEK
2WKlOAJ39CLV5UoEuLgL0GSO4BfQb3T/Xtoyum7MiDFhr9WxXyRA4ynvM4Ky6yNaPj+IrMGJDkT2
Fx2AARj6SplhJmlu4xagbLUJJKfYVzYYtpNAteI7cFl7Zax9A9FyMMbj2/UvWBwnD6/RbA0KG1GR
MY0pSDoKuQvz7K10MMz8Jk7W4MVrRoSDa/bQVaeJglE60iYZkmMuDQ9USld87MJTElpNiKfBQ8DZ
ZRXBG0WxI/WWHmGD0M8ImSXZBiNo7oHxkTYQWM2om8+f6gCuZg2yYmNAGA36EvWIktwbWempeILW
6VM1J7vrs7wQOF5+mTADQKvUad9YuHLwiPSlxo9ODYDuv6I5oHfWblCACvatZ+vOYBvzww7tqHUN
PVx713x1PvgM1NTxxlXBgy82NPSdXtjRyNDclzleoj6MqnLM6WGirmGuFt34lXYZZfFMNV7TAEXz
gqYwZkmSjKnVq56jkefUnei+yX6UTmB8j+sfeOO6QHpK9BNsQitn9+vVBxgSOHVA+YK4yxFJhu1q
BEmIhRbGxPpumMcme7++mgsxKwxwfgId5Ty0KfORnzmiptfnMtcJC7t2YKbrVJms3LIMlf4b2ttO
usW/nXdFsnvN16k9Q4o+q62dKgGn5V//lq9HCw30qPXxNwG6Q8UKuJzNcWZHyRgiSa2kPlg45B2Z
TLnyoeO3xjfx1QHDmAq9Ev4o4Kwzl+PuJarE4LIcQynP9zqdWq9S4DNGMuLtWKyFzotD06AGBA4T
DbVM8TSPc9nbbTWGgLnIBzDBm3cjCG/3qiWTlchi0RTQaza8BkSORAB/lJpyVugMA5tAXYXe1Hyn
GqUGSmo0G15fsMU55LIveOzwxwf/lPO9Y6esTiJ1DEmZtm6s7pIMvKPTNAa9Mc3BdWMLMFLOK4Us
JaAgvBtCmENU3gdE09UUyqPkPDix2TK3NGIwW4FQyJm92Jqq7AHnOPeyOG42Fu2s5pDWVv5e9Qxv
PquM8hGCwwp76gaa05frH/j1qOL7OAMr2oC5WpsQojR9D45qtASGEcDDR2rpBe/sUlem4euc/9Z4
krF5bU6HI1zm1hxbUq1JU1ijoeuILvzpYEpSsu/KNn2S9aFeQewtjAqrC04cYHDQRi28kq7P0Net
ybkz//wuYYaQIFIjM9an0HzU3rO9+Xr91y+UJi5/v+DLQOkSQ1oOv1+FpsD37JiEe6d10QRWPdOc
/71i7+sVdGlPWAuDEq0HT+0E3CakSo55u1Veifl9bLYjsKK2fhqlQOlceV+RxEORzh3Gxyb5qPW1
Hv4F5P/llwjebK5MI65GDd21caD1R/OHWd2qSMfVP8imLjy5MED76vT3P1ZmgEf4l/fipV3BAziq
Ls2o3Uxh73yrar/Jdu28odEGterX+Ge+vW5uae+jc5HjVxWegBCeMxqDLA1tizlMMxXV9zKdgK2O
7p20jlymlmsUxIv7ScOli+iLc3yLFBdp23GK/3IOe031zfQzA7f+U7R/m5Vdz2ywjqf25voIl06b
CR4ZUJ0DQoFHyKVHnRylTbVBnvEsMNsNkUm1maxuLVHFf4u4audWhHmscyeJxoHNod2UXqNE27La
9rfo+Xejo+2QlVB26ZRAwweUnHi6434XTmXe5QWBBNocOnZM72S8E9y8s+q9IrXattXLkBFS7v9i
Hs9sCieTKc0wwEnDpswIQELVuKV1ae/+xgpK8EiIAcn6pUcNsXZndSmqv6re3UJn/NsArNKKkaVN
z8kFHS5ZaCLgvdwSYwbp+V5GiVntxvg2VqyNGmmn3LILf0oNfWXillw0PDTwVnjBGeivvbSG9KVU
RhWVwxlXnDvYffcT01zcGUVfr9xkC6EnCM2QSeR0hmBQtIWNETN91tvInkPAHrX9OBaQCMna0oP+
w+QVmRy/sA51R2uADk3dQKDZGhxzJVpanF3UzjVEL/hLjJZ4Y4piDchdzMibHkgGkftU6yc/Q+bE
S2b74y92jA0ULo8SYE1YzDlT6WhFoFWz2NhuZqrIrt1UkvfvraCPwAJKgfOaiiKrBpXU2hgSOSyt
4bHIstrtnf70/7Mh+hCnl6w0x97PqKS4KetijzlrtcyFUjkwbIhyDHhEZLhFfl0rswpboyOsIIN/
QLdte7TsydlH49SdehmJucxuoZUVg9o/1xvgS+PJdJUonoIaQO/ASCVnM7QDpCLqafZ7yUyf4krP
vSSf0pVOrqWjAw4Y1DTQjggdYuEuRCm9LhyqysB/RpGf4XoKWQfCp57kWXh98pdNQfoQgCYQnYq8
uRJRi7jNHDlspX7y1Dxhz2Vr664xAQly3dTSjYSqJcgJuagy5DcuHcJoGGmatxr2ktzHdzMhc6Cr
nfw3u+nMiuAKuoZCXAQeGxTUvb5J+qrcm3mvr8QPi9MGeWhw/uJJjUzR5VhsNR9ZZsZKCGYLMHAy
YAerWSV3SEmZK0dwodkGO/ePLZFgu9IBwiGSLYcUGQVUgOymYDcKxC6GXazNcn/DplSD4Hg7s8bX
nJpOOy115NaFPH2Lkn1u9EiR5brpyqnRxm7XGGh9LnWCRoXrK7w8KxaoV2ULWTvxbQqNhV7qlEhG
g1xWHZTOMr5N8tA+Rn3prJRc+ASLgQe0SAHkw/sFCGnhiAASZ1WdkylAN6rP42y8N7V6SowwVtAA
guiZY0u6lZBqaXggm+J3DGTgIER1uehNos/12MLm0FQJ6OUhdVVJSbIBeCJeMbUU6YAMHPpqWHvQ
WWqXpiaEA0wpKyVMCNjsj53pj1EA7dlmWIkJlg7luSH+87OHdxRFmUrskm/k4oEmqZfHdCXxtHAx
4noCcAP5LtDJiuTGg86f2nxXxG18KLp2S8Du4RoDBbDl+foGXIqzUaHl0u04CxZ2x+VwJtYkzsgw
HBlc554aM9/sEn2Tjs14Z+uN5HVpOdx0jY7KvmHfmr09vVJJq1ZmdaHzA+kS1AAQq2KvKGICucrR
Ow2ZXgUwCdONy/x21NGbr740NkQQVMWrD3oHgp9Y9YcKL/zJvGvzPuhzdk/Lci8V8bhyNBfOy8UH
2ZcTUzWlIw0qPy+JZ+rpRs3LY4RZ6KfBzSD5WU83+hoIeGFvwSYI4Sy4A7yxhPNijxWExdIWNmPq
6+RBLtZ6xZdH9ceCcExGPLmcroEFvUmiTY6KnjOG/ZA+N6xBMiN9rMbopnaGlXfIUgLpYmTCNpuR
1q3+h7Tr2pEcV7I/dAXIm1dKyszKUvku+yK0qZY3FOW/fo9qdqeULG0S3XccMGggQySDQTLixDl5
0yoPU/nLzJ6la4g8kGqevqWyvq/ShFStV0+J62jUR0ftdVaRxBEQsG5USTC50K1WgXkGRosnSS/n
EndqCTECqCwNOJVaGtzMMtxyUADWLAskH8Njara7UBlNUqZaoI0ioeHFbbgwfPINnFtZDCeKM+Ec
bIas+y5LMl5+Zd93z2OPm9IMsu9gyHrVm4tSJJy9GVZWw+eOYHOwSyVZhm+hG0Gyf+L26urWjzkX
JZO3g8qnJf4Apg1NI0CWESMfcsjIQ+f9Gsnr9Il+G270HyLelI1TBlMKViyUnzRclrhd04RJEvdp
ozyYbaBrDxLb6ZMgE7dxupyY4LZN36t5Pg0U0cn8iRGBZVAtvkeDjePs4nxA3l6kz8FwG6UtBmMw
TWyUYnaBEDoYdkEqs7rJR8GFbOt+fzIm7kKAO+cE4SWEgg75WZpdNMXOZLqr6e8q6pRSPHiK4kqp
dgsh2t1o7+sei5d4jT7tpt581gvt3UjkX+eHvxmfVmu5TM/qdFXwNlMKAxNtK69x4slhTXQo2Cdv
TLoplRstfjhvb+shjLozUqwmeJnRc8gZLLs0SZGjwL2hJw18VQNLwnfzV6ESG0il+p6JYLDbUWhl
cfG11RCLapancZl3Fod+TaGYNDv7GoKoU7TXpe9VFgyduq8ruSKsfzJaQSjePGNW5rkA1BV0grBp
t0AuHQiu2kpKWERTXzCvm5sS0hfIZoA+E4ySp6O0qhGEeSXMmLarPl7o2P0zKLoClSBbA3INV/SM
2dyiK4OcO0OMKEGlDBtHh37IlDeks1VfUl6LOvba+eX88ESj47wm6to6mR2sYV3Vb6zLS9dOFYUU
eZ655y1tbojVsDhvGazJGqYRlmaj9QvjLrP9RjswM3Amt65nF8kogcXNCLSyyDmIUwxFOliwaPXl
3g4PU//CCjTN9bvzI+M3AgBz6C1cSQZxQ9NmqqtpEUIHqXtBA6erNID8WEp9qSIdtOikqAnzdKci
ZXJvs/t4Chvv/CcsQ1kdxl++gB9qRJMWfc5VgIcvpPuyzIhJZqJsYRWX0A73Zml/3iDnN/9rECBF
pClAW8mjkXW5BZIsxJD1HGns0I2LQ2iLVES4BfwwAjYm4C3BeQ3ANXdYjXNZ2mOfVsFo/NLGy7CK
QItFIkMwFv6U/8fOMhB0FyMLyyN25D6KQXwC7Swnyj1bfXHcXKlcxSCK66h79UdfPbRxIriW8w+F
D6uwB7QzUOVonuBuMfKk1w0KH1UQPUnSMQ1AhZt+k81dAfy8tp+UkdBfYbKjdE8nd9Q9JqR6WvyS
9xrdAA4TWZklL8bdN+RZr0NNsqD3eLyhxCHLv9rOIS8V2anAhxzr78kLfT7vOVuuqlsAEQHjjZc0
f05p3agNigW5thwXxja/SUBnlteVWyR7VbuqI1GH25Y93EIgHY0WNzgT50TFwIxeirQ6sMf2sWoe
9Sq5KvOXEu94S4K0D2vvzg9wa2vgWIImHVLByOpzs6rURl05VUwDtbH760Gduot8sI55MymH85Y+
RCb4BUQyf5GQRUYE+M3Ts0mBNpPZWAkNlnWLDu1FdIgOzcUAnfKIkXAP3NSFfYwu24vsgGfvoYmv
ojyQPfC2BbGodZ2/gXw49PpruJlWmjkr7TylgVa9VlLqhvZLGl6lobVnprSrqXGE/AoUAB/Pz8Lm
Rlrb5U5opttzCFoMGozjuNMLry9sFxQ44fiINVYy16aS50QvUb5T7nv031Y3DYTWOtF22thNaIBC
eftD/0zhZTF6Mw3LesBnZM7gpdZV2oxEGTuiGZGrV4I88Uf6nVt6BdV7wECgMK1BJ+N06Z3IanXJ
rGlwaS079wmEyB4QrbvqYOD/334oZEGfRn68++fvzH0HrtJFX5Qfksg1XNlT3NGfIG4sE01QENk6
ETWkSCEBBxjOcgSffl029QDDjJgLvZsJJFchBJO8zsZ4y6z5Qk4ltCRcAQ10MWSTPxn5oaWWYII2
VkND9mxhAEcb05eaTKbnZWEPBQu6ASI8EH8kzXQRKzcpXsfn/W8jwGCfI76gGwEgEb7hOdFjeR7Q
dBQM9nULdgotv2Jy65bzsRlBHvhnz6plk8EaSqE4pwyk1LhNllqDWkNYjgUsJ+p+xvOaFCK9ia87
GT4MvnsbwpUWXMziboUGq+KM4b4Z5NGbmvdedrDRf5t3Xq5aJKFeX9fXoYiumbsgQioBRoH5BMDU
QB7Z4M7DRMpKx2iHOECdMvPnXi0DCY2/vtU32VVZqJXL0KfrdhqDus2cCFKVX/wFDPyLNLmyoOSW
JO+px8Z5aM7VOMfBlEPtakClz830IvQdqF4dowFSu9nUFYJr2xKZTjYxWm4XxeWlKoumqo9eoNUL
KkWazM5LLQ4qVXZpqLyODLysf+ieiw3A6RfUGJyUP29DnXWjasFGHPul4aNTxnJ24U7P3yJR7nNj
Dk9MLX++Go6W2fZs12YcwFUeEo0Sc7o1+nuJ6rdKeX9+WCJb3HpVald0mqHHQdmTqH5QX6JfYQ8p
V8HsbW2FRXwFSKylFRK6eadj6jt5so1SgV+kz01nQgL52qL7/DLKvPyyaOfDWL+fHxmPw1k2wolJ
7jxDQ5WkFcbiFfV4D0DVZY7jKhkNz5xa146gX520ENIb7+QxImDAn/X3Isv2579ic35X4+bOl561
jWVIGHdleRXbZYfiypLQCnfeyvIrXzbAkukC0wfaj/ikfc/SuZ5UeAyL0RuMTFFi3c3ZLFpEVWCG
G8yUtWWJEjEck+0B8dknc0UcTdoryV3iXaHfpazum5kIW8+/PGCWlVwNj4ujlVoMkhPCbqy+x/bs
z6PuDgnA160gen09cD8sWZADBbAJJVZuhM6MHopyTpIgs/XIT2od+GJlRBp6rh6UVEncIitfUYz5
WbVoTAdtRu1OcflNAxJdcPZvjRkwCCT+dZxOKJOebpisicdyohhzptZHI/Ftu0c3+EwkgZ2t2AmV
LDRboNqDaxc3t51DE5NVdhwYWc32XaU+W4NOBQH6y9mOaV0b4SJaWlRKqk0GBtNk7+bgVj9rPXMj
Bd3XCWgG6y51z2+IzdkD8dNSz4WCJX+j71imJaOKUTnybTa9OlYN/kS3VR/Om/n65MXAVBW3M5CZ
4JYkc4etbUSmnaJJP6h6iEntldZ00xR8RGguBJIGNN2udAsiA8FG3JpOFYhiB8BiPOt5L430pCyN
ZoSXyod43CWVa/1oQhcJwqESkftv+cfaFucfQxeHWVLAFoqp7lDg31oQvEQWOOeIwlGdxgkWQLUI
ruKG5N2fpTg/TgKgyi1NB84c/dccbsLGZU/N2ZwE6Gj1RAn6rdi7/vElaK5O67yfUqBg4AIybdzR
fDNAx1eyN4GjLdudj/BrK9z5aStGXJr9MgQUhZ4Tvz/8tHe5b5LDeUOi0SyLtRqNrDaGJEtYjDh6
BH/6nsqU2Jqo6LW95J8LwoXZPHTyctKnJJgzgyTdXaH/lyvOeW2om5WdVpgudHO5ZXzHlFywB0VD
4LxWa1pgKScMoQOn9wT5xDYRADS2YpiKqzyOAJzpuFafLoWkKDGgtVgKCp0nCkrOMrV9h73R2j+/
5pvhZMmeyQvZFLBqp4Z6o2dQTy6xxW39wkiTJ0e7Ydo9zia87pcGlEngZJvHrLqyuHzRystmVadG
HcFifCshq6LnpH7ILyfPsIjigvK2rwTnwaZbrwxycznIaFQ1kbIKFOsxygqfQmTQFBnhuSU+4gxy
CADJoSF7AYOdDitrStZQJieBemcC+XYp50R/jHxz3/nZZfFm3Om7nAzf0u/WMY3IBU13psBneKjT
P5+g6uDgX/IZ6FY6/QRGpWJUmZkE+bQb7uafhWfSSyc8zvWdkevBpD0xZLFupJ9RXBPrD5Xevljn
JoDFeTRMQI8FMvuuAZWdtLIr0yt7eC+mvzmYkDbHWxPdhQ4g4acjdeIqNspQX7a46ZBFBcUD84mo
dL21zXH7Qo5VhgQ3UAKnVoxwoXuCUmsAyMfBcdLjhBbh89tva58D84rWL6Cwliz9qQngeTrAYGyE
dvAm6tUuejGnp3EUpFMXD+cPEAMUUYsovAGqB+4AGWwtUdsohBW0pJcE18tdq3duCwA4SBHmqXe1
WMRrsfnqWxvlhpZp2Oa6CaPF9Ia6zRDKpNkbz6bybkbTzuzii7B/Oj+bW+OE7CsIalFnRFaeO45b
cKeZYeokAW5dEpK5kT8H9i0tdn81ONBhIj2Ni9+Spz5dt8wI7apicRpY44in0B5FP2tKiIl8vBTf
xaNG0gQqXaL8KF+n/9hkJu5+yJR9yJ9w4bpijJqQMk0CDadOojMI6xagBzdA/xa5NLqeniXlBjQ3
RzW8g/at+gOiO3TXvKfmN0szBM7Ld6D+8zUf9SvQoJpQqj+dBcl2coYesCSY/PFBfyrv7B/zrruP
7oZ78wJVtAMmBt37/V0Dvv0fKFCcX251WU/erwEZR9npH/vcUZLYqJZLGuznFQmvDM/4Od4CekyG
uxa4vzdlP186vuQXA+nD68gF+9NFfjAfz3/FptOtPoI7XlQGHmaZws/V4ZGaaDTSbNLMblMcVGsX
o4aQg6zyvMmtQ3shMUJoAtUcHgGn815HaQb6eMjI57N2NKGFbnVXfenR2NlFt8WP88aWRfw6yZ/G
uOuUkwxOHGUwNh2TQ/rQqdhaojC4+ZYyAQcGLmyZSv4akihdJ1VQSAz6BdxYgK/IbH9HIfShde1Y
Z/R2uZZqTnYVha8JULjnh7i9rVBABF4UVWj853RCqzpqQgaVsmByER+zuyr1yof0ZW7JsB9um2iX
3Miu81o9SK/S6+B4AvPLG+TLFIOLByBPkFMhKX1q3lI7ZY7QxRaYd+NFknnhU5YR+hLehoSWL78E
1jZ3DfbuUlwA/Q/fHxmzOpNGEAMETTse5OFuuLJ/Jh1RK5tIw2PbuIb3KGoS39wkcFTIRqBuCWIA
boRIO9clOHyD7rt16B4zFyCmxEUTgWAqN3fGyg732kPnU1n36ZAGhvHkzKjW2V7pBLr+Xbrom1EQ
fzaPuOUN/n+jWmZ6dZU1VThtUsJa6/1GWupb6HXBfI2CpTCFunjAFw+xFgwqvGPxklNLxdw6YSZh
/iqoAIzxjqLHwKXxIbF986J/GrV9npHqiVlXKsqkoSgBvnVNAZL6X/NcoC+hXBfWGQa6G39oYEmL
BDFm2z0+f58L5JnlhLOR4PfVK30iziLwUV5Z1je8eNBRSajA3P+zcJ/2uJidjjaa2gGLCEqmvaep
tS/r4qK1b8PKBLIZXS3XkQYyLtFjS7CKfEmvV0ZZNQuY1XZZcDT98xt7+zj8XCWe9qoqkzRkFLPY
7yY//N7udLTbXLAn6cXx7H10jHOSy2T6Gb5ab7pC5KtpB9o9le7Pf4dolNyuUPu+nnuGz4jQpylL
b31/01BRTmS5PX7ZELg2o+SkIHvJT6WUxgiZy9abvej4ah0m17hsnxM3vGzukgfqp4JBbQaWlT0u
sMh6JdtglUyDrNoX+t28sKWxe224MqabCp3u56dw+zxcmePm0JCaHvU1mAPsnaQ9WOH0/Vx7NLAy
16hvGyEme3kCnJvP5c9XoazuHICvI8zn4Bb+dIeLxJEFv9DMT0afXfwh8vyfi+NqeMvqrqxVmtnj
jPiwVgeqq0Miqf9tuL/Pz+Jm1FpZWRx1ZUXrrGiymzENioN9O3n6pRC+KbKw/PnKAshQyjLWYKH7
Pl7iLn41XhZ+7acAH2U76MV4IGe+hzDw+XF96EKcWywuHAMOjmdxDO/Q90qPDnsd9L/MA1QNuITs
6PisRn/05MXes7SXD9pr7NJ9dZAvkYo4GB66i91p94dQ0i9LyoXweaBmmdtY0lAvYMewALosOhFQ
YGvb484CVMTHPYkvcLM6BvIplqC9DrqJOKyRYRBs9M3JBarKUVFCWJRiuIEgxYP6ROLgabfrIR69
14/Dke77X/k+D8aH6LIMHGRymNscWFDv29/VC9sX30AT6XcXnVdfRz/rvTC1s+x3fsXXH8UdWFqo
JlE+4qOkm2an+rXHXDTI+uBFdmtX3533r83q6coaTwAzqUnNcrykcZDobgIqb0p+lqRwS5AXoFVO
cGfTtmLP2hwXW2cV5UuzwOA6cIcOh/Hll7KL4dDxzfBdu5F9qC49N35xNPbKIbypcWylV7juqAQt
fPv20SbjQdoXgO2cn4YP6pkzk84XktBV22mhjO/y5CvpRroAHv5C61xQWDQQ3P6WQIxgetIO5Xc8
+o7mJfAx1l3sQzXw3awJwzP0W/RTc+VbOUhJeB0LHJVvo/nYcetp40I2mwtDqjKskga00hNd/rHc
15ko7vFdSLoucECepseO6pzqKYzJR4ckRNvvXqD5SFL/u+gtuHV9WA+Li9qGEQGGsey/XH/v8lut
/l2IUpVf4W5I3K1tcHG7k+RUB8URHBxRM76RSE/AGb+bdpE3grAe2Zv90+/z3rT5xlzb5II2lHsl
w2GwGdnTru5qNykBNQvzfRtNhzqcj1LHDsnQ3o1Zd2M78XUPxvo6B7PXPO01hfqRYj/O3Y0kqmYI
Z4OLeOPUpQ6b8GXOQwYA3ORrhw6icDlk7SW39yVveimPtWDXb97B1/PBhbRuGGg8zFhneZ/czwdA
Mu50r9hRrxXcFbceFytDfDUdDB+hKXcY3uAbwXypE2ef+gOJ784v8KbfghQJ9fSFspAvB7OMyZNU
RFmQJY3XKFCoq9xU1Kjzcfp8iUmfVj5mdXXj0CHDY1RSnAVKc5Gkv5UxPlj2wcGraZz62zGpSWw6
EMaq3bTs3F4bDrHiFuHktoC45XPxbZAsUnbtXgurHXgcUeTTDxmV/Cht/NbSbhaa0pDmD04GLhcm
4ppYNhb3+UDeoecb+XRUnPg8QK0MQPUWbRzoaFeo24boEP9Uo8dyEKzGlntBrgw5HWQHga3nSwRF
O0I8JbMAhWvpobLzG9bsksx35L2aPYJDjfURGvZF+YcNJ8DVwYI8JvinALjnnJqh1wQvPJYEEcBv
TQ8+ZRO350okUiYww+erpkjPWFe0SHy2R7S7eZMSu62cC7bolhVAGBdaOrCCADJ5ervFQkKfUUfi
jcF//E5+F5ZqN9wBCMlPC8sXrLyZSk7V6gyF1HwuL4fKOBb2uGua6Wnu5N357bkEMc7zbOxLiBug
1Al04vIpK1NhM9N5UlEVVnM/6xPPnhTNz0dwUaT+aLJ838e2AFG0RPSvJg1NBQEIkIkWl/RKhj7F
4xXzN4w+dL9Jkw2QaDVJ7pQH4B3c8wPcXC1IkPyfNe4WpVhstJQKWAR98Frzexb+CEU3ItGAuFcp
sJw26yQ1CVprHvchyD48qQDXrFGM750Ro6tT10VJ/k2b6ORceh3QAm9wTqjEDZOkHKU+BeT88dWu
s/Z0hmy74E21cUigLvZphvNEVuu1GlWondJGvS8H0BJEoSu10mGcFZ/WUrJge6RRpBe8uQF0JDAc
9aPxnlu0XIXerMEMgCHS4edozHtHjb0hyys3QxvLeQfZ3AHIcAOthOgLAYbTHQDOFnWgLYaYKBfU
1YCW1VzQ2tNdWO//O0vcqCTdnDRWoi6DFiolemwiompB6k/tZSmwtOkdqzFxHom2hLbqFNRPl2at
0mfJ0S7dMHscwr+JhStD3GUbxG2NbmeLoVTep9URQhZ+QQVoqC1shA31oH+XiHP2gfaOlM1Yoljv
9pCv31Xf435v2oGiveXFvrRQTjNjErHJZY1gKpff/hKtTJBzgOH0g9yRcw89lUyDogihze9zdDeK
ekxEv885haWFrO3RThhEyW9DfhOeJVu/Dy4DUNFaEL5QzcVVVgG+t5nlTG2B06oGFWyszcdRdUR9
ilv7dW2Euyq3RpFXRp1+7CHgvTJ0AKX6rd39Pr+BtmI5WgIXcCESEF/KYfrUDompZEnQOFdZ9t6o
IuXRrX2DBCLIqVAvNw2dG8dk2AwSx5gs5K7MZtrLkUQQHYhSHCXo5JwfzdZLFbehT2vcrSjOrC60
MyBw0ngYMtBCgeBhiiO00eStA717tfcLOWu/VSm7my0o42BfD9ddVxogny2YN5TDo53NuSAgbnrM
52fxzAT23FRWPCzYpySS3EGX9V3WyCId2821RMIK1C0AdCGpdOqXDaNT25sUgE1tdBEKxYu5dXah
Pe9fC9zO6rtybNsOFoBZfqggoCCNIUnUgZgQWdV1Uqv6sf1DhYgl+wCuOA1Vf+2DwpAzqrSxspTm
cXKZ4IXps0vG6tuuk12lXXqF4uhw3ok2pvHEHhfpLbsYKaWwBz8i0NJBO9LVRP/iPD6xwoX5OM7x
QFFgpXau9PEq737nyVVnCl6km2NBlEVLJSgmARc7dQmQV2iZDPbRAMzZhxxau2gg+0MGy3/WB7xk
hqWC5g79qSc2zs/9VkLQAVXXvz/GTX4H4JuZ6TiXWNqluzJKLpgUR7esrfwpTUA7l5XVrrKq31mf
ZUFqUuDOtOh5arT5go2dqFX7A1jCnVX4HmvR2bAWqrfTwf3HjIxEL3KcxpGTX5YmPcrR9zoLn5Mk
2zmxScwaCXgNrZszSaH2hYwLsfNdlal7K8suc314lVPzx/lJ2gipeJcvOtXAu4OKkltULXLaItcw
R5LkJbNvXNL+GzJXsSgVJ7LDBdM0pDXYGHG5iuvqCE2vgzz3hMbGhVIpl01a7c8Pa+PEWw+Lf7HL
uVkYQwfEEXR+AbPrQy8Mj5QJHi8iK9yCMgv6d1OMBS2IHN6+ZNZTqAkCyLYJHYqJaIxb8K4nG+I/
Smq04dhg3lQwDA3jcfBy7UXr7/5muj6tLKu3uoXQ2IqzPoeVxCIjVDADJ/OFUWrj4MKa4E258GPh
LcsbYbqedjPQZ9S2O5KOhuVO2SiCdy0O+2WTraxwDg2cjF3qqrRcQo6WPbg6aGLD+ZbJKTEgiNuK
eBu3HftzVJxjaxZLkQ9IUJQ32svUrB+z/K3Ob2WTAcUt4hQ+Ozhw4HGncqE0oDxdIFSppoLqD1Ld
eU7kl666yUBaLUxHbUZ8A+3zS4MkWjO5uUSyyEJqCGMbahfnJHsd0sfzjqcvW+TLcqHHDjdg6PMA
rXHqeb1ujxW4lpDFbaPETwuLepEdV+5EM4lMfZl+60rZIHqX5T5NabaDPPrLqLGBOODqJkrNoEFv
YnH1lv4Gy0hEINqhuXPSFy72juNCh/u7kbOOtEr5FMdT5llFGoIHVLEJi7UoQnsniLScOZmenK4O
3V6J4pt5iBSvqtB1WtPcJiXtGx9JEbDLjuYYKDEoI3S5tHwlGiRS6o0JqgZN252fnO3p/5wbbvpj
m2ZznUZpUIPJqI57T4oET7fN6ILGMYCb0In3hToPUcfukJZFNtu4U6JAmw653BNDdOvaSmvifPm0
s4x0FV/MLrfSSoYd81g4PuinJMMNddyVj8lP6UKrBBO3GWlW5rigWc0pKhEWnCq+JZ2AR0s0ZZzD
gqa6VUMFv10BMarfNMf59fyqiwxwq272bWNWE+YqSkMQ5Tw2g+VGEChJn/47O1zgKnNNq1sKO2F+
bJu9DUQwu5JVwQYXjMbhIlZXdbJSaJiu8LG7tm+Tb6Ogb2YzJH6uNXdj/I8lQciAAumJMqySECaj
T/YQ/xha3xFN2GakX1nirpPALmjqXMCSku/QRtqBxigiaLeURd3U2/v+393C0zyrkTahdA5D0D2y
xoT08RU2Dzm//JujQSnD+GC3gjrM6ZbU2dBh9Zflb+4dAKwks8OutIn1boooKzbHszzX8RfyHPwd
hklRWZVjCeCHvMf1l2hjQagIR7Y5HgsMtEvOH7LmS0xYhZgcbAZSYtA0sAdPQ+NfySxSWDFB8x81
BdelTZ9D8hNZa3BL44Fxasuh0K+rKiSFWOGniT/2OyDwqgKNtX4twjhtxrKVrWWDrcaFdPyQSh1s
QXEWyLRYcAKIfp4LZ+rcF6E+AMLcdcgKsUy3vC4KBUFg0wFWY+BCGhRHisaSMYZyvG6Nd6M61kks
uItvrj8IR6Chgucp4OWn8xShxIBXKxJDyLjHM1oOc4U0eUwqORhywfpvnmcqRI9MHcBgaABxixLV
ndTNuLYEKool/tTP19ZA5X3ESsWLpi5x0Zx2pduT7k3dWJPRVmpB9N6a0qVki4ZhwH3Afns6XCjx
LqQFFaZ0/pVG38a/6BGFXtXn73Ong2nHdZk1gFvTqPXKzCRW+YNqAr/Y6v2CAghWS0NiH33J3KJp
FFwtsYaKYD1c5jKlLrLVQdvejh0kZVUKtZ0EhMFAsGBBs+Iu7ezdYLRkNG6tRKTHsjWjuCmi9epD
fk7mZhTqZ2Y4xvgWBdI5HnJC1K3y/KZnoqfwpqGFZAWQfRAW87xUrHJC1QaBfNDP6vsclo6vJVLn
Jdh3/vkYvywSf7kGUbmmgjoGigx8XTep2jGurQ4NZ1X22NddUE83pXwRz6rL2EuFVsa5EGzDrdCI
GQTxL3S4ECG5WTTGLhsbNuIlmUW74tBAnjBO3SlSoaockVBEf7B1vVib49w0LtpKbRQF+bXEulCc
4lteFwAZKJQ0cnLxF7P5OTQekQGJGDAC9BiaXT2hXZ/EQ0NKZybjvabeafHsyaL+gy1ALchH8DhC
9QvUNLxPli1N0jlBe2Y57gwlu6zAlpTf2xDssx1I+KVefGkmNzQZBJeDrVPBQrurAaZhY2EJOI0u
paKavakjsRHTJPqNfDyEnYdK+YsYtrbCXUHk1JlxumF0Rp8eag1PnHQ3t/Xu/LJtucjaCndtK3Jn
krscVix1elMZwSXuCFoyN9FFMJetjY1uHBBf4f6BNB93ljI4R6zLeC6HSBccwDj5A43KspvE41/U
AMBvhWcb+jtxseF1/UZqF324vBHM2Qan5pzFXs6oSOhn0ws+rfBIAHWCWJimI2Ejae863uSghRH4
2WZKFMgTEJcA72KDQ+jU0doSzY9ai8qUQX0HaP92Vz3K0jWNCDTnnPa9Gy+mX+iGN6aXNCrdfHaL
6kJlt+ddZOvuYKMnEr2maJkFSvf0K7RZ6lqL1mgCzi6SIdrF1QVNrntz2mmxqD13yx0XIQwIQ2nA
p/BLJ1lN09YNEB19WOx75r4WeeQm0E48P6StOLwyw69drNhFbckLruKxy4g5EPuX/BqmN5moyWfr
jFkb4jbx2GsG7TucZtnv5hWmspHcz5Jvhp6ovWBre6HMjKhkyqgMfDSSrG7CNljlcRVCrL9pHkAg
9+ewF2f961wNpQHGIA8N/HoBjMssB9CxyBrUa4zXJjycX5utgYC8z0DaHZdVNP2eulshFWBZWzq0
y7G5N6lxH1ftwZDe/8IKKg1omTMMHXybp1amGL/aggAoKNoU1KlEHx6sqRe42WaNBTVfoK1Akwwq
U+6874ZMZmMOcM3Y+BRFC412nuF8y8CZXJRQ1ZkOTrE34z1YTkipHSXZ2p0f5tZ+cmzTxD8aEAg8
50QmN6naT5hMq0k7NIk7uxrYLC8ryoZEUhT/cfoHaVd0o3/08KOrjZvVuZPConbwlGlH6vYtiB7p
cFgSJ0YtuG58HRgs4eCCU9oqpLQWL1q5+9w5VkQbtF3hAZiAYQY0M3LS+FC1QOpsf34Sv3rkqS3O
I2emdKxOYat4MnMyYxlVgYXt0eB6vbSfgyOVC/SFLdUlM/A8ywagPVNFSw9lVTDSm4lDbCuz/0t7
3HaeQZRusL4DLkRCh4vzWyt/Y4cJGU+2Jw7JcZBR4Tloce7fNjSqen3C61yqvwO7eluy/FqKchF/
0gbG5kMYG58NeCbqdMsRtvKGsLQLu4wwHiUviRrFrlXIxMTbhEYprvEtMZ30kDO0lrDvXX3R1pZ/
3kW2FhBda/9+ADdSqVAHc57xIEydR8W4yqQrzR9EUL2NCy+GiVcR6r/oKYYkwukw5ZLpEsOjOsgT
v21qghJoPKReRAtEFrQA6bHbGyXRqW+IsLdbS7kyzd95oeIEqemll6xEL16+B3hDESVbNt67KGur
uLUtpL3QR+F2ARTzCrkeW0xiJ/lGc7Bfa/TBo9IBYhAvnn6Ok0eN3gVvt4YV7TKQjUHOo1Cfz6/l
Bqr/9Du43WHm9UAbhu/Int6Zax4bzwh+hK/xrn5yjnQnHc3b4sH6FnkCu0t0PH2Qntrl3vuUTspk
lHAiiH+Xfqm7C86jXiRO1aPc+ug5K0V5zo1cDWwiHwTSi4UUVuZsyk5RDSFEEoKobNGFr7sMOs1j
5i9YODM8dj0lWhfEs+AhvNGfcGp38bfVjjWbFuIXCua4IlJFbnpzH3v6LX0EGhO3vfae2sSMSJyR
4Xn6IZjnxY++zDOoJJEPM8HQwve91EkGJg4J0VaXDCI3P50u9uN43KvOuOvi6ipty9scgkBKj4Hn
b0Y5ia6FSzz68gXQtMTlfsH28lQjTd2HNI1l5I+m4Vpu0P7lsB+4Yz1TJl2xXn8VjHjTs5CMBQwR
IqHQPj2d7W4u6OxkM+gB5MoD0v2YSAPEGmr73ni0U5fJz814YYDTlWSyYLa3IiN8y1x4EHAO8Gw4
jUVR1O5UlDBv4MvljVb6uaDIsTmbKxOcL1m4x4ShpSD6x55dZKRswD9lEinpXCoCC3599cFvV7a4
u0Bhzlo0WTqS2539s3V0AlGK+/OrtSzGF+eA5JUGxAnWi8/VT2XTI9kF54BMKNFayUfxqerBq6a8
J9KVLXWkEp0sW9FdwwqZkHADORKfsdXMeZLj2cRtysD2N9/A8aSonSC+bS7Tysjy56stnzZVDWZ9
Cw/mwqn81DEjv3dkMrNFRNpqY9LQIhbY3PQ+dIp88GIg6cady01q4/wojDQY1adSjomdPVnjWwUQ
4vk12xobCJrxxILQzMLmcDq2BMRxtdpgg40YiQfcZB9ModF7+twnrjpkv8D2oAhsbsbupTANHrTl
7vHlDhzG/VQ4OJMH85I+j9OtCV2fJolcrXTcMT/a9K6wBHtta0J1YABBqg83gXeeDjQr077XbGzn
GHRMkhumSEFLtxC0ExwQmxO6ssM5y5yZo5GbsNOPzQ+5emBZvHeeQV65m6TQIedXT9/YcSDZBdpy
SQfjAnI6KDrXVSa1SRZYzwroFUS84YuT8Rt6/fOcc2i1qo7lUGQBnd+GKCQ1GPBr6aGTjmobu9P4
fn40W5t5bY5bovp/SLuu3ciRZPtFBOjNa9KWl1SU6xdC6pbovefX30PN7k5VFm8RswsNBt0zgILp
IiMjTpyD6Ang1wztZL1E8v5RBVXbKsnnkpO6NEKtT601QZlUMzCw08BT9eD1icENj9JgaKoZ+4B8
rQLp57TqvWmkznLGNMNQQXF37+d2VjmR/wJSXdIhx8xUrxBR5KS3aBIf70/m4n6/2BrUzVmA2nJI
myRG4gN8XNwTOnIIx50m5HLuG1qMiJC4URQR0qZ4qlNZ5bbmY6+ZoA4VsnYlg3esSYjfaxAfaYPT
yIR2KMnm0ENUPN50rGdx6WTmZwlUYROb71ivXTmBS9sIlJAQeJobrFDLvT4UA5c0EiNV8X5kD4r4
jCfiavvA0uT+pBRRSoOiJz1kCFSJ4ZBI8R45CcJ13zPTtV/LhOfWZndpu6KUhgQY1GzwtqBOOMtn
GlNOcrzPQeEYbPyO2zWZv0vmvu9sK0yx21UrgOAlp4L6AHITSOCC7pp6RXSKMLK1IMb7ShhIhDfp
KgBtAYM/09/OoQJAaHDHlGOpKs3rwxJFQdU/odtej5jD3CXaG336a9pxBbqrBJQm8CJlzbq3Wvkf
l8dhH3HDjzrA3PR3vUXKgBmKdH4Uxq2aWUHBPGea988Tm9dGqBMoBtBNAz8eXoVeZglVTCpl0Nf5
X5e2+8VYfi7bi+jEr0utUQU8hJKa3/jDI3KTzvo+XLQCkOVMSI6OFjq2KwqtV2fEzz6a0KiRcQDg
lhn3wWjtGr3T0qWDVBKaZUGSPDfaXa9NobUofKqIfAom0ftEsyEDC6090A4TeCG7rX0WAgHB6b4X
WzzRYFoHjSe2o8RSVv1QQomKncODajMyyq5E80eL5Sr/q+HN4g2go2TBGMRfD0/AclXZPDyA7p1I
UBxwaEkRHjehYKX5CD2CtXBrcekuLFLnmUXbbJBLiJHLeNwIpd2OkGyRVsKrxVVT8MBAszlEN2iW
DqkqBa/psD9i+Q29M7UleRuufykLXD7VSl1n0UHNlSUBGWoVbvF6CpsggTK4qiGlo/TNg5/yzClP
y9a8vyMWR6QCOo9nJzYjnRKGrLwClBZiqxZZxrn+AXndY1uDQ+e+ncXlubBDbQi2VuJwVNFEz5vv
LFm5Cxe3NZpIZhpSXFM0jK6T/DYvAxV5bR5dlvykNwNkx5mHPF0JN4Sliwpcv5AKh/DDzIhzvSgs
Tu0EnXa49LpX3xsmlozRGzQd2Jlg683NqtHkI23gT/uojHgdxBoBEcVW3hUdYyL3LhtskopOOXDP
AcNBBCnjE6vQomTDjQJ65b1iMuoqql/DZpAs8FSwRA2RIc2n5KlLq54ocYtUTMAXpy7Cd/hDy0Gw
pAidIelDPZcBuWNzeTSB/ontLk+DnY/fTIQI4CgoHq2Jvc8eg476Zu0oPLtBkYe46HpCQPJcqrk0
xfuBic9jI56RypAfk1hIjLLwg/eAqaSV1V68V4FwBkwDjytIF1FXTuXLhRwKA+KSkVRQSSWirr1y
rvIaf7G/0z+cYkSVDgTd/R28PNL/WKWLkmHKxawQwWph5Fq9HZR3v/piBH/TS8/3LS2dfJC8a2ip
RBEFhArXcxpL6Peuc8ypWAJwWLGxW3nl2iQuhesoG/9QAYAYgo4fkeOquJYZYzRE8c7QvMZa9cAC
nqQNdqk5adYTNilJG7r3x7ZQc8O9dmGXWrwQv5XpNMRdQc4UpGfj54kLy1MheewuHfzs0c/8CG0v
/Wj0qsRsPJ57y3xOMIYxLTaADAQr67r4Tr/4IprXTgUKrmTQHgYNJVLslU+fs/jf3QdL2txQ6xVr
S64K9TfobqIGjDc6NXymrrmmDWDMj9CyV22SFM2/KYTU17rrlw0B8YMkAEoRdM0qDMQx1uB195Da
YVF94JqGKB9r2s+LhwKYRdB9QP4KcpDXW7Uea7B/VvBDCvkEoZy+TeyV/bJ4GC4sUBfH2FZtlwGY
heqeAA2ax8YBi4kjmH8CMhqMoYI/6H+0SPn4RFLiqOs7kCgrvysTSb5EbN+ZrHG4wAF0GqnLUT1I
XU4E6AMoCemyNeWfpUt5RoL+e1bnObkIdhO/lcZhnlWQVxigU93EdugGazvkJ61847svzMx39oWZ
kSlTL6phZoAXJRKUF6F9ZYfE/4UUP7HqPRq2QuMVeUATZQCj3Pinznz+msw1qN/SeJF0Q0EaAQ3a
NqjxdkIHwhLew61aTnoE1pwKbOJF+TKKZlrLeJnlK6dwKRpBCIwkGZjg8eqkYiukCUORS6MEbchQ
xNDY8A8aLI9pvJYmW7QjIU4Athvt8fTtOFaAEQBgAjv141BsRXUDetX723XBxEwrjFmT53QAnWVU
6ilJyryHPqYpvSa7YI1xd+GEc4jgJSjaoiket9H1JkHJqy3CfEjmvIcI1IBTdtCI1Hnvny/JlR1q
SWqxUzJZ65J9WnwDYw06hFU0+oJLBJwEPfEYCDqBacFcP4xjlZHHZF8kCjTUD3Pbas1+rSKsF5dE
1mZwM6rdMt3kHvgawyatnOx7zpbqQx+ZAOL8F6t+YYLyu76aqEMVwQSQK3W2hQlw4N83sVS1nzFe
gMXwM30U3WSBHG/DJC0wOJ4t7TwrsnBdk0YfnT/Pa/mfpajgyhbl5ZFG74Sghq0oelb6rdCDFRwg
UU3ICRsYmWyAurrKzT55EpLfaykMYXFjXIyU8vih32ZMOY+UCYj2W03IuPOP3Z59niykaPVk98k5
jTHsGjO0WqM9R3rilEb+3NrQPN6NluhUJgoJ4UzcegbT3KqnXgjWrqaHcpCZXBVCOk/PC2ew5kCm
DQ9rii6TSveM1/yBBc3Li0YC8/4eWNzJFxNDHX6I7kxRgfhsn/SeXUlmz/K2Oln3jSx6mAsj1Mkf
WuhXywWMSIWL8DplntjhldNHbWVD/6CpqPvuahbnD7m474ZQzUVpHg1ntKQ8tlvOUjeyLuD9kOuB
Hm04Jz4W1mQoO9kode74q95WmwCMfLZggDrdYA3RAoWb3p6h/cVbySMHbdrAGYmMmRdIbITWOifm
vLb0V8+lxjn1jPuRziIWmjeW/AxkhY545YyTcX/2l1ArgPLh0kWaUQIFMHX0Ao9tlYSBmEKBhn6B
TKnlxeg8bl7qxPRLUiREkdNTqqzcW0tn7tIsdeZ4makTKcSwlEixmgHNLvHA7zm5/ZC7YE2xdCHA
wBihpj1n72dC9+uVl7GNfUHCGGNe3kS1jSwbl/lW4miSVSsrIevSfsbbFEk9RBgQi6B8sxh6nlTM
fal1VekRm+2Q2zbr/DFkB/BY//OM1Nyv8B9j1OqlCZQbvA6wbSEYj5JSH/z2XVY6I6xKwnKx1Ytr
YmKLC6dBtwpdt9iRKuUTVB85vyJD01VUA9o3FiVIl2X0K2WVyJEIvSHO/Q26bA8JWQliFQD0U6dW
i0BFpnVoV/K5za9NFCFeG4q11/C82+hDhhQGiimo0yKRRPkgNhx8vp47kgruhS0Kq0Pahg/PfPkW
iJu+3fh8QBK0/irxVyk6afV6f4xLfvbSPDXGMQvHKfEKaCh4MmC7ObJX3nT2y+rpvp35dXk7TFTA
57Qzsj3UoSvAfeQDWYvWL+FdZKWdEDVOlZ559aPkHpIoNbtmjWZieWh/m6SOng+0MAAgQE2hX6I2
QLH2JTbA+KVyuTK2pWOHUsR/xkbtS19ImYlLsYRjVNmNrBnF2D02ahHoglwSBhoD9+dyyS9f2qO2
zBQyHprC5n0JJqNQfGrVP/cNrM0ctSnYvtU4bzZQuFIb6EV+FqUVJ7y2H2a/eXEjlhFaNLoS+y5r
IU+WgA62xS3HPoB4T4gT6Cp9C8B43R/W4jpxaDHBUWahFkqt04jsJsMLACEXDwOiGF+PeycWSFN8
3LezOH1IECIdjJfRDYuhV7KxN80QtqhWPkevi3WP8w7DsEbZubgPBLwnZhK3uSf5eg6lMpHUrJnh
asOz3DqMdP4vxgF6CVZUobkA2e3r3x8GbY6UGPBGPaimUgnIFeBK2W6NdmCpwI3OqL/tzHvlYi94
7Bgzco/aBsPBlGelMZgm0bz/jTSc3Ss8YDOlqCeV+o7uqoZk9YMUA9XND/sUi+mjO/b+uJf8Pg9n
jKwyP6OuqXELzFCOcT9XyJArlDZI508xUdeEgJatIPqEgBlo+GgdIAaawow0YdRABtfFZ4Mnodg/
iPFK7Lm4GUEt928zlLNIfblvQKuEwhEYEyFwHA/oB0rWcIvzlFy4dzz+NYwCfv2nLR5/vl5CseI5
bMaGO4tVSoJzH9lsIxJfBE1IWBpc2q4cZWpUtD06c+oNYhQ3Us2dB3lTK2AW9jIysSu9LWtGqHAK
wI7QG0MMiu81sxX1GIgSj32+v9nox+7NUPjrqeMZaDv0Faywj/UHdL3sJ+9P5fyOjiX8xspNRe25
2RZ66JB8AqYX8oB0B37aawLI+VjunFeVtNc8j3vycon9DPCkN4ApkVYqicv2gKuY28s1gU7SipGg
Ag4Ee51ij9JuyDnC8BmQWoqzMovUO/VfI/vbEjWLvcbmVY9r+OznppxsSg1hYXaIDLF8r5MTQre+
51f2IHWF/WUSQdsMFsZf6EK6iErdkAsjdy6yqd+wVYE6WZVllgawrdm07PQkRVUyklQUB8cfRGGz
MuZ5/1GHDkUUHnoJ6GVEJ9G8fy/8JtoZomYugZ/Tl+hPWZPBlY79WwoJguaYDSujXTgMV8YoP8J0
SSPnsHauw2KXspWZNLE+jo25Mqg1O1TskWpKXgg57PSdbEiBf2pLFdxG07aENlzD6XELNSyIIRA5
yU5Fr23UON6yQWzHPm9wY2ff/57FRb6YY+ouQJs9eI16CcP2J9cXt1w+HcK41EdO2IUJUPEZazJR
vTILi+fmwirlTqH4l0GrHVb7pLUa2bc8LzTijLeablwxtTLfNLxlYPJIU3psogY8ML04vSn1cRKV
tUQSnWf767T8PaSfZMDFZu0g1AY4CobEpt+p8tZVybblVDJxuRnmPCkTxglwZbDyZOWMSNCZoMvx
mibXymr++OKLj5DqvMv9DpuLQao/7KUtcplHMZJ3UtMZUtlukgTE+MLaHC/5eByemcYNRGqoKMyL
cGHXL2ORUUIGruJ9aFAQIx2Z9G1nZ48FGhlI935/09KZlX9N9t/2qMNaRuAgRWYVixqoTgEh2yIU
zDzt9KFAq5OI5BHKSSmY5AYwQ9daaK3YX9xUIMJQ5n4/gCQpb6xpsdSUncqdsxa4gTE69GMEyFl3
nFBU6bTelkbkskZ5V0+A+KF8H0GZNnRkZiKtsII8Wlzzi2+hXp7VwDUD+AC5s5BYPYueBtCfGcpo
otQ7IW8a/zdXHnjfMLtAzSNBcr3U4NYtE/TJc+dxeAfndj9ZHBSb1oTuf1qebnz/hRlqVOjprbNe
yflzlkDrAJgxsDUWFbDyIhtByagt0PqpR32tkbqOPD2VgPGqm6I3BTXXjFqd4i1fD54dtMxgdvz4
HipDuVOgWbKFkJNoTjygH0qcTwZ6f7qjnxbR5v4moV4vP3sUlIbIibGQX+LoenTva4jmRZ8/x155
aqr87LfqWqP80j5EHRoE0XPhBULB14sRqlHbof8DsySPoxMKvrJRaw4t+R70L+8PZ9HB4RmDKAey
l6igUjdF3o8i8uQFf1Zi4VccyZac2D1/5AUwKEJrJeSNhP0IylBP4tqUBuRUs1wz738E9cLFMw04
GlCj4HmLf3D8rserDMXkhUpdu+irxUst0ZESNDzhu5B9w+ef7hu7ifkhsYBOW0RAeKtLABZcG2NC
ZhQ5pqvdLi7OTMk/hgM0rYumJQU7bZipwL5ne3blQqabAecxwqnMTABzShU9sddmfbBFT6kw1G49
jZbadHaR7Kv4EQeNqSerGd8qlNlY12/Mjuvsvt5MkPWSGuP+4Gkdq5/PQPkT/CJ4WnFANF5/RlyD
3npUtdqdwufplAk64E9JZyst8dA0bo62z5hKBnBbPvdT7ULZSjmzfSwKM5C2zQgtVlLuA84OBYI6
uJeDjdtohx2XkJY51ee13Addcv/re3kBfILoQkHMSPmlQCmFOi692i02ymf6FZqdXkL9b3I8o9mx
D5Up4D6qncpqrN5p95DgOve7xphO7HF0opV9yt045Vme4+JrKPfF5GLMqCFmj7dbEzlqvTV9wuiI
13ExeuT312hE5Ns3Vp4JC+eDB18vGEBAQAUl1/n/X9zDaTuVvpaxjcuFxiDnesu/znLaXA6PCd95
f4vcegSITEDlGKkN0NBi01JbpKzH3msa7NSoKxwlq9wsfteqwo6DBjpQ/j6POWPiIGYg998N89Wq
r32yBk69DT3mjxBn8Bgy5vihTmnkNXzHFHLtxtDuyOUKCNXo0X+UciMSeX1sjJzxSal1plf2c5cf
97YyCwtuArkwkJQAKwDqVZWacy/MQlbNwsYVo1cPYrl9/hX5/EZIM9IqLFGKUxEHm+GlrjZ9cSgS
36mCRq8FQ/LfQg5Mory4EhHQML75LAgcst4i8iLobFOoa4HpeaktU6FxhRpsZ8I+r3TGtwdEo0NE
ck0yhvY7HGw5eijZgYASxIwFfiW5MM/71QWOb0C/FPL+IPjDv6hvkPusyjzcT66fl6heaEBKqj2/
hqG4jQRnMxK6smZtJEG5EUqoghHMwl3rogW89vU0NmP1JRSOSmklvevlBvo+2/bPyprPzuR6cLMI
04xlB30hnCO15p0GgCgbBdJZnRyU9cbjOOjiAIpUaaeNBBEB6pbD4Eyrr5nbMwfwA8gfVDzHkVMD
Luz6hDPgR+aVklfPBuNYm8/QRMcy4XRd3q24ktsLgLJEHayElxqJq2BptIt9tcmMgXxlRDUmFHVF
HZoHusVBZq5xOhRqOzO0VUOG4BxnhkawTS1251vTw1q74U+L8tXMU181R0QXHi6XhFaS4AfOrT7q
gxH9UbfZJoO2I+QeiLDjnMRKjFz/AswK+A0DHSGoLcsWY/OWYvNkhOhjbBV2stIQcuPvqc+iHiRT
IrD13GV37nUQBOuKmZECwK41RS66Qx9yXNfLT208DixxeR792MlfoOKOQWeG65Pfrx8V8Ui99whL
Vnb7Dyv6zZwj049kMfCOwPhcz7nGMn0qZZJ6nqwecy44kjM5oc5to+NopAZKsfqsOmhsMa/2/ZM2
j4cyPQsyIAYB5gfMipTpjC8bfgg77RzkrsofSugFRtV7WBwSVEjvm1pYQqR40eDJ4+6c017Xo+yF
Tg6qCO2J4UjyUgfg3EdDVoG4BfkYg12TDJy/nBrZpTlaSWPigglbuWTOCgqgZfSZ1v946ubqNXQ0
QDwm4KFGTZ1UDgJXAe7nCk1BBKkmamGBGUBHAKFz/lrT3O1Czahq0LjOakzIlFMHQGT8OkICBNYA
I/YEEHW9869ivRvXRHMXDf0I4eGUY2fM///CASTi2OVZI4Qur5aAVJipWyB/VjpluHKL3u4HzBlQ
4iCmYTW4W+oCa5H7lBQmjFzlnMiAoYiJmXsNKRk9yUnI8iaYfu7vwNtHL3of5JnYhwOIWbpZMmT6
8iKK/chtoHneHj7F7ah/MyQ6pTpaIu0Y+pXvrNHYBX4Cc61gQ8O14VxgHgyN6IsBHS8czfXUqmLD
NoOQRK78XOqTAcFOp7b09nVllDePVsoMdYX1XBlVUZBGbgpcrAR07GiWJNA/J8JvKtO3RRIcW6MC
QDYBguj9udB9Y+0e4ef9eH38rsdKnY4EAYtSh/iI4s13GALBIL0jLVz3BEFY0RjMhwkaweBXJ4Wt
EjhXdFmdWJKtLPnSbr6ccuo6k6OU82UWU66QkTsJii5CurXYxdX5/qTfBKmY81k7BdlyBdEY7Qxq
cZTlLG4iV0JiUM0CSD6LLE8U7rHfQH34vrGftyE9uZfWqFGVbRuCXKWO3PojNhO9szSC7aSrJq/z
umIBDEFaqzA5MhiT8fkE4LktA+Ie2vkeQpOAgzWkfpdJu2FJZUPj0m7174pEDmNEOqTqjcFoDGaj
rqwFDVb82f/KzPPHooMPdx312UEUdVXMi5HbWYLR7TYT8R2FtI8TRKp5ALVHnd02RrEp7cjyH59a
q7dkkm9YS0hw936kRrYdBnIODeZhTR95cf1wO8E7KCKAttTRHPoGt0U4f1qrAQrkNO1kNCXnyIgz
IoGk7NP9JVw6HuhdkVkQ36IXS6Ts8WqspUxXxujEkzfZlOi5t5EZZc+sJfpuA3jszEtLlDeo2hKP
ugGW2JEIll9aZWt5yi4pbdFgkFt4Y/PN/zY26ugHlVYITFZgbC0UdYKHdjh24UCaFfwYXfbHdkIv
ynz5goYZVUlaQzdM44wDvULk8opRtbs0cX0Eo9MGPSpEAAy/FRGPTruOcXo7PnPgAvmq13z67Tri
G6CpMjPuII6iIY7s1AcSx4SxK49OpZy8cOeVB577vD+ji0OFCM1PowrQGhoVOw38gJc3G8fuYGkn
4b000+/iITL4TWwqNoBQJuRIclKupKJXzN4kIHq0sPnQRIjdZt/a4mP+WButpZnTtrVYq9gqBjzP
iV8Z7K3LRoCIUzjn6ZDfpbHuSeL3ScwPsRswlncQj3XsjB5SDNwKSoNWR573DyIPnD5ZBmnsTcs0
G+LdW/hs4k77+vFNISVBoA8xFAvcwuTJftjvX+2vh68v760/xSemIN0a9/XCUJFbhggA8tcgbPrp
2byItVLI2INAq8xc71dmMR+cCUVtY2Xr3IZZqO+iERfwHgH0BHTYPRZc6XXVkLnjVnxpfwUn/xfw
FbbkME/jn8bsz94rHOshZkleGNHaGZ29y/VNBeszPxMaxkBoTCfQq15o0jIQMrcwhj2qAjvfBkAa
yi646ZPDGuDyJ3d7zxzlVrkRckqxJMPcJnXSxwFq1jq70Y7VTt5ADdMRjPJZOtYWZCrsxg7P2bPm
eibrtK9KRNQj8548ry7A2hRQDpjVwogptPmbAIAvLFkv7cACIN3gjdzyjmsip4vrfTHjlPctii6s
wlzJXIZpyKQ+CslBGk9iq2vVs9DrIK++v8Fuo83rFaYu9YLplAE8qJnLeke+Swyh3IXiP6REno8q
OrzR9S+huIhsKLWuoeyPglKxgVuDs4d7LdbSXAuDAGkCwjZImuIRLFCD6DINdJI8F7iS8mdoHpjM
Dr01yNHCYUfUj2om+BkQJ9KUrYOUaoMo55F7EgzRfOJJvfKguk1L4m1xaYG6JZCWzBivgAXOf0Lf
E1GjBy45sKOdS39U3spd0d+Je+lDg0gTarj398FC6uTS+s1lgYpUyvMjrIu//FLvX+IvyZp2yWdv
+AciOGNkipuw2BTPApHX5KwXrmHMKg86LmwSQMioTLmYZUIrVCWePCnp8dhxqkd5DaI2H5xL34IQ
A7l4GAFFpgTxEeoc11Mf1nLu564/MiSWjioyoitTSJ9d2gR1drPWUxo/hYls338zvzGcl/KF/0i3
wTnEW0naxh6ZvpNj+tC77Eo+8ibR/5dx9PthJjFGOsPQVX2Vq2ME466wK14DPTjL+8RkHnAYArJ2
M9AnjrY2n5aLqy/Oh7IYZmugBzCGZp8ESGt0L/cnlI7qZyOIfTloYCHfdAORBIPUVLYim8P1qrJV
PsepPkxokVojsb552dOG5v15MZqyb9K0KKfcFYg36v4uf0523LY4qs7aFbdqipo4eWILlQcxk8vs
vEOxSU6+7e+Dp4iskR8urdDl5M2TezkmLYbblWFIkfBi9/6U6D+J7fsLtLjpUNoRUQVGAARRl2sj
nMwIscdxudtvRVBlku6zeNWeQan7rDxIEUlXiiY3ryEsFJKdELxDIhKJO5FaqAo3TTGHJK5w4hPS
P9WP6gmR5k74Dk9rTmlh913ZolaqAb29HzBJ6ca7cNsQzymt9nWNYHH+JZRXujJCrVIgqwN4/mEk
2CQPgsOe+P3allscB9CBkMLEWxJFr+s1CgFA5+OiLN3pd/8hHINPoSL8q/dxfyv8NGVSI8EVj6Iu
9PDQE0wXxHkpTgBTz0s3eQv0YfdkW9awI4gUjx551R+diLTOfZMLcweLKsfC2831XOrWB8Nh3Pps
Xbrpk18S/tTY2HYrxOULp2hWwcBLBptt7oO7njw/Y+IyZ5jKZblDlGiEBTDd91cujiUjKM8BPQ30
Bgt9yGsjoCxJua4IajfkNhHQYaA0VAEkuD9bt/cfnktz9h7FQLyYaDS/lGhVWZQZsCFKgYJjAi2P
vE0S83+zQg2FbRn0zIOPGvXGM8PnJB/GlXHcAEAwTRiIBh+A0gceRNRFLuVqGNUeTLTcdhI/WEaz
ZF6XZaSjHoqRjFajd7mu+VtGAIfWJstWtsTiRIpQIcDew7OIrrlwsRxLgp/W7tBB0BzSm6neViO3
NsxlM8DUA1qMWiqNc5GC1htHH/CaCp23Eii99XzSs06HFgsgkvwbG//qpl/omoHCJbfGdEMHZPMc
A2UzO3a0YANIeL0jJyYFtM8DPqMYK0diXz05Mkf+BYrQK8O83frXhqiQiQOEDfB3pXbBuqen6OPr
CnR32Pc35U1VlB7O/BUXdyEjcbkc5ABBSAR0IVZ9GD79rwwU3pvMAUoJNcHQKGxH6clgVcYjT7YB
aYlkzNl3H4n2c4u/3v+mpeWFthSoWGZq/5tCdTDlUpqCic+tlTB44jRWM6YpqFdc5E3J5GfkQPTj
EgHboEZ7ZWUap0BVmQbFBHXL7dInw2L1zOJ2CjJPwKAmjrxDzZc3dG2zcln/AMCubwSs7YVtyne2
ZccCDgvb4PB4PaAYrRdGtZG33am2kBG28s1HbqXGCwsulcQ8/7k/wT/NDPfM89eLnnSFwLW+37qA
YFqqXZwkpIhYu9h4CUGO3ZLswVH03kIR44nfD8dsu1b1vsEI0LNPH6M+HXpWwAz4qp43n8rrUG89
5a0JLOU1EnUuwCOvtuKS1JydMZOdNlA1M9jszyiAmjXfg0xUVnKIgjFGXkfgIdBlxkg1/NfpqfXt
fPiSoE3Sgww/dzTWuj+BC6EqUgOAbONSAoMx6p7XEyj1kRyELbAjfqGHxb72TZnZMU79mh20/dpl
vnQecPOBDgrprtn3XBsrWo6tSoZtXbb96MSYcH1o3B/Pkk9DWILCBXA3aM2jYscwCkVliOLWRU9o
sh2aPNuAKbDS2VbTCCDw5Yq9hWAV0C/gb4D+Qq8NR0Pu6jFGe3uStni+SOQQnaWDcwak7fv+sH5q
DfQ+vzRDbzIlUTImgpnRRnvtVjpLv7mdZR04Q36oHG9vS7+ITchTR542mhl9mMzm8ZElwa/HFniP
c6GP5Htl6MJ8tu5907zaFw6XrepJ0lp8kzySWN1FCqBlT2xgaahioJqITOJj+oyqVuFOktW+Qb4A
9EZAZCtG6YxgmavN5lmIdtx3w21q/lMzeIlUe280grX8102lcz6jl9NH3Q1VWjdZUyety8e7ujsI
hQ5ahW/fynTN0HvS7/A3yGmQyIzMytb5J+Mx4VaO2g+a4d58UXuTHzqW4b28dfvUHmMbwPSc/QRe
y690zWG0x1raaulj2p/KYiJCv0uKTch+FnKiJwpBvSRNdYF5m1Q9PiiVocnGqD11wLvHpogHs7jt
eSvtwfj6XWyqHgwEhGPsKj7lsTmoOlTrufYYFMfBe4hqUELXUB0EwUdPEijNfMWp3e7VwpxkS9iE
vyM/3Kk+MM3EH1apeG4zKLwCWmH8g6LaXGS/3je1Vnegm29r9+3X6ROgGYY0G+hZPjDkEyrFKD3P
5Wdk9xlQkfigqJp/ch1/xn9kACo6HrfmliXbj8R5FkxwIuJqP0PEAaCrESnrv356J9NxBu4fw6XT
DmkSdPyKCEvBSkh5y7aq0nRQRoSFyiZh2d+h3B7E1+hDYRxZs7KqcdX2JYqqta1ze9JQFuDnjmZw
aOA9dD1jQh4mHrJ2jdtL3UTqqfwlRtobG/kHLZzYlXO9dCWAhBSs8igdIZ1Ll4CFqAqzVp5xu0Ky
S0e3lmqjYEVDQWZafouEU9qRulzLTS5FEldmqeNRCiVb8TNcWDuBa6Z4EEuSnOOt/ywbPXBrgsnp
PGE2rMEhzcZsanDSlE7wT4sh8BQo58wJ5hlfcyMP0ithITLgvnR5dhsSTbX4yDea5/EMkrtBAEDB
xAPxJBYr0evsKynfgGoaD/Eb4Icg9kqtcDpGqVixiGMY6ZDzPqn5NczQDWryZ2QXJqj5ZYISOanB
a9ySswssJVhKOj6wO9+KmW2h5wXC3/6zs/3+5f6pWcgaYE4vLFPJCbmIeC0NMDg8YqxqAzpqnOSv
jvz+DXwDlpPTK1xSvqHhZw2HcVMfpYdNxRy86GdTGwQAxx7EbYc+TvgUfxvApwAPz7+hNwuUlNa4
xud5Axik7VKP5F7xKl9lMN21WQGqEeiyzgEyGO8loOCFFA8Sj+RW9hgbGoAv/Erh9KbOQJmn3wRa
6vldDjphpCCLPXNUjtrT8KoclcNgt5/aQ3BYS9v9P6uMFC7g1mgUoVHIlc93sj/g5HgDSV/ip+Ic
WJOj6fnvAIMPSArNiHfBPdcm65PU8I6qeX+fLSQq53329xdQS80KQBSkIpa6EEwl0T0bgmOpE4P5
MyIeT7wTW5ps/2fF6tJ1hiYV1E7nbjuwsl07Z5VhvUyoEQZxv4eNjH5WKN//Yk1RsEJ/g/Zu9oEb
9yoel2cxcdsaiFheb+KV9Z79w63/+PsjqFisr6WEDWRMvpq0vRlw8NV9KOR6Jxev98e76KlmdWa8
FVRwVFOWNH/Q+LyQ0F4xffH5ga0a/b6BeZVuhnJhgHKFmlC0IG1iG3fYM2+SI+EhtJue5ZUJW7zl
flSm/zUOyh1yU5UpQs81bvwt/Gbe4i/tWd2L5/KU5SsDWt6XFyOi/N80ZsUUCjA1tYT/BQnB9JAE
egm48I7dDwcNvHfv9+eQm38lPYlgGkIZDOrhyNRS3kdhQVYD/s3GLUDx+w7c0nu6lSQwbg4vENyp
d4qbvvoZVPJWMh6Lt8yFYVoqTqxZBmGFhk4QPMKr/yPtunokt5ntLxKgHF4ldZiZnqDZvC/CRiWK
kkgl6tffw/Fnu5sttOC9fjAMjNElksVihVOnTu4h+Bw8YKAQQoLf9b542ZoYvmZ2ZAoLjyb8Iiil
co4lRRcqNRHx9d0jgurcZQen/MDsD6xbjv28a1BZwhgNAtCqCGf9aNsRo1aImb1Dc8/qNKIVPTZ0
32xRE61txcWXKcc+TMwyUoGgwy6PZvfgoPtkfMnNL7TCZKCnVNt3X/rH5Z6U328f/pVBMtA3BxCy
pOmAr6o2IjM/n/oB7lSCfrQAQH83wiP4OoiXLmU7Y0rR0b+FG7/O1wJTKQmHcQI+mLtUro4i4zYK
5y1Pcu05E0kaaPFsP9MeiB12Lz7l4MFzT82wt0D8HMSlOOjDr9urvs6C4RMAC0Dnm2QPA9jr0g43
rZ/nRdDzZPDQdhxq4JLUvxKz3+WNvjccLXI9xFpPhbgj3Z2Xx139Ymq/FyHQutU9B5gq8zPTwLob
DdrGgVxZNPll6ECSFDB4hNSq9OL0A0PfKE8snsejfeq03z1/P4nPvRscLTyXt3fi6i2Q4lyQbsOD
hxvwdmPO4vK+qTWwg0w8cbMKoxAeAjDCuHwLdyaftQsLo0gxle12/JoId+bJVP/2+jHsezDAj13M
dWSQ9Neq2pfmkaZ11A1HunzAFIANs7p+4GfrlF94tk59yB0nQ/tzMnRRmdODp/W7sqMYSSXu+NLE
RhHZVRsuKFFWX77M3cmuvvb9B1DK7NI8Tpt72+NhUL6g98zI6PEPDgHJWCikDuZc1f9qTKoXbrlg
AgYgCEN2nFMekfHuvwtBsgtNXwDLY/CzEkkPvl+w3kt5Mvrad84Ldqy8hRxQU9+idrjOcuK4MVAE
4bq8XIBQX242t4YcxGpGn4x6/9Ut0l02Py4FUMr2wcx4BDYJ2XlkHWkdc+t1HF6t+d4ZjsVL91Cm
6J6q+9NC3uXmHhRI+dciKncT+mHr9Hns7prx0HjhBN6PLuq6LcTGqp5I10wCQDFbQaVQaWZMXF4C
r08qzXgA59NOm8ZQ5OK1QHOL3dhR7b9o/LccoJpzuKbed8ThIS9epgLIYgwJqsje/DwgPunbmNh6
jDnHG7p87SJgewPMFvTQ5INKzFsC60yXbSHKrnamPummGMNLKrxIJ3SRp7uRhd077ycgnCK+rTwr
z8SFSMVe9kaZOS6DSMyNrR8H4I20+dUSyYhAhX6bNvsFpTKqBkOigVGfRqnVVmtdBQwkMk7ZkAy/
+x7N8W4YvNbpq3iZZhbCTz0WzkZD2oohBHsChqmgnUS2YSrxwGwBpUqdaU6QzVniup3QL5KZFSZe
elvja6WXoSxOWnfk0NF6jC4DxSvWm4DlhljmBJiruDUx0CrIoqY7DtkGp97qms4Eyb+fKYoxmhlr
e31Oxv7gkTbsy/tBbLEeXfn4cCDOV6P4VD7neGM5VjNVn7Lye5t+vK1613k0RYCieyI13KLMIMAx
QsM7jkOUiz3aIlD2BDfu8jR+HDf8/esDAo+BtGC6ico4Fne5b7Y5kMpL8zlpmqI55E5bPfSTLmJ/
EQ2Q6eYWz//1m4/yBhpokLBD7y+m617KW1KnBCSDzUlWeMf+mdhZmKZ8V4shXioofFZudYFfHxoA
DMBmmBCL9J3agz3aoKlCMW5OiB8gbVqg5bui3paU68gCTAhvgQXGrsNoqQ+BIGCL9AsHGzl23h0j
tb8HjsGMJr2t4oHV7XHWtOpIGGILLujv0R/Erpi9McwwgGMHFqcsRIvJuAdEL9v51UwOVsa2ksxy
ey/vI74S40Ytmcnz0Zx/uf3F6BRBB9LaJGinMAiKSAfq0Jj82J/2ZbDFArC29efSlMPmQcAdU8Dv
HbsmzrhztDndAI6uLcg00XqKxnY5VUDRX0wYtYfJrkRiAeyVfigcqNGja33Ujdfbd9O8duxgnXFR
bHTzw3dRp6ZWJC0cux5EkrfNPidfdbbHBPew7KP5mb14Gdob/E+5P8WYMoRr+7UoX+vsUAYPYDpo
0Xs8/nC+0MILfcnJMW+40tfmDzwcb9V0B5lwlBEuz3XClPBAdJNIuio7FQ6gIEEnwi6nW6zta0cK
NLyPwBIpWVzhS0FuM3jmpPUiWfz+KbPZ0azzD7d3elUE+iexzagnQNClCE8DHao9YS25kSNkoQa4
hzt9c9i2dMTVqyCxsHiUZCOsCg0TjWt0zHVE0qQYJZLCLhwyz+hj5jR9lA+++OQUfDxSLWdRLQTf
Yfhqfd8zxqO6L8349qLXDhDxGWbYI2LHxVTCBkKmpmWlIRKHe88OFIcM9TPojQ63xayYezmQ13DB
xoXKtgrpIsSDbri6SIopf6VgxagWumPsm9hiG1u7ly6mKeFxkUV01c9fHO6anVUtCR/LX6wKYop/
hagTxeYSvO96vlWeuXbbENOfCVRuQN+bmeVPGQQO/WEyyshof9j0PdEB3A5N/4c17m5v5YpvComo
PoFTBah7GP1LPV1A8FjXAColdXlvDFZsGvepS8Bo1ocZwurM/ikGey+W7NnTyztOs41Qau2eoBkR
lIoycwQ/+VL+VBqdBS7LJQGGcomYlbUHUPxuDSO4TtjjYfOAN4PhCzxEVMp1FCzX6q7wkLzwqqPR
xqOIWRGafZzWbli+s7wDmpbBwnVoteDQDl1sLeYDmH04SrNF9XVyj2Xd3bPeerex/9eOMz4MfTmg
8gQfOm7y5fprk/eMOviwWXt2AWMxrSjXdmb3bHyw2n3hfJ22crxrlxQbAUARoNnofFLiStNGqbyy
rQW3J9tpqbUHpuKOkq0IZO2Syo5ckGha4M9Xi14m5rLORF+WZJ5HgubyEuwVfsdCNweB0pT/vL2P
Kx4ZnG9wOSFDBUVWh+v1eVsFc5/pidH0+qEpqg8+0ZxIz6z+VNOyPtTM8HajPW81rqzcWAgGgyhG
JiMbq/oigDv7tuA5BL8z79n76WBO0ULv+9/G8OX2ElfO7UKS4ofUem0ZbYklBjW96xxQfoBaMhfe
y20xawtCsUMSocl+StUg2DVZgp42IvEfSYQ70n18bZzIyqNGD29LWjuzc0nKayEoiG/SBpJYtQ/c
X4ARRkxPKvRv6/57Pu5vS1tbF1BDUHoAz6+Z1bK81acyYCLxdLLz8gxALCO2/Fj4mGitv9IWBdL0
/W2ZaytEUCKhmKDEueqawth4UPLWJlaIjgQ7EWjpBnMcBUHlfiw3wHpbspSEGcl8PyUB3l490p8a
4PhBU2E+NBtS1gwpWgWApTZ1UCmAI+jSXtl949V+Z4tEBAAgDs1zM9HYmct9Wrp3FTmV2o4BgTK9
OMV0oEv/UUPGIf0ZuE+6A6r7iCXC/zksP25v9Iqxufgq+fezwHnWjEnTCrhBc4aOZ3+8M0sQ44Af
rAJx8G1Rq/t8tgHKNUx9XELM8hRJZtok5BRVHzPD4EhEItDccsIRb03EXXFDUHLF8Hq0x8PIqP6O
oFlVkqWAxe71JM0ObarvgvxuJN8xN/z26taMjCRaxDALvAzojb3cyNRYqpFZzZIAXDccp9QXe81G
KFhaS3d3W9RKWQHwWaxJTl6V5lPR2Ea4sJtLuyQVecfMj3X1i3g/+me/jIvlqWcfifaJtg99HQNT
CSa78nBb/tpS4XgAqYj+WOAylHdQ9zU+5URgV+25OtSU/8C01Gy3cEwvuC1pzfS8zQ7DE+HjPVS0
0wR1XyAMvLjTHNWv1rtGPFsPi1mA4GCf5VsKurouOansf9IUBWXz0mZa4y6J06H2OAIk7Be7bsg2
YtZr2J3MRuBhR0sFIkp0cFyqSi/goGe2tiT2GGO6u450e5sEwRfK2rDmAHq1u9I5jhqLpvIn43GK
7Ej1klphWd13/K4zyxDc/6SNzOXJmd8XrR9Wk/fo0o2gZO3CIvsKRBpaV9EBopxzOnf27DvpkgCx
rYcWs14GUM9HY8WMKMiLMeYgw44av/+DLBF6DJCxQV4UU1PUtG8neMs9cOcl3mdMO7BNHvsZIOJ3
dTfH9afbKrZy6PCyUPKGLwksuto7WKHTSSD405McRII7I6+NsO2bYscG0h5vi3rLRigxJ8pcmM6N
oAhJN1du+JmxLctgmlxvMhLfy967RK/jJoXnTGbDjBbBMEwQXOPxzDQ08i8uGCqdxdgPTK+PGQzZ
KytmiiHYBQuXwa0efHi/e28cp71VFFnISDA8lqZNY58YDAMcGn9H2YBRUoubGp+tcR52yDZbO2Ah
6hci9Px1zjMfE2fHJibo99qwUisvC7gtZECLlBMKb4qWt0PflflAraQZTnXPHmvx4nOUDHx/Q03X
zOG5JNUe1XnRdMtIrKT29sAvAEC6wBNiu5w2R6N48giYwTAprsrDxs725VeRPgxUhN6sfbl9wDbO
TzlfyUKLmFDHZG/Ugy7Pd0DtjwUBPkQ3aMxtJNi3AHHXuC1ci3MRUp3PVKjX6mUOaGUllfPgNk8e
Q4MBfIlpMA/efJr5kwckIJKqRJx6V0Qm2InKnQXUT/n6J2tFOIQXHY+e2lNlVLzivdtZiaNrJ0sb
I8wa3wrxZAh9vZ//ylBUqGSDbvR9ayUiolZM3EMdNSTyDuy+Yrsujcnn/9eaVEUyR7RXkRprKpB6
d4DMAgT7toRrfA2wQWhJwZUAXQ9a0ZQlWTNrF59qdsLnu9n9ze1PfWiLXwNGv/zozJ22vy3v2rpB
HFrGUH6RVkdXHlDemwvLQdCXQDP3BX2e66NO+IaQa7XHRFcd061cmEgUXhXXB+PtuFuBxTOZcrSu
C9qDlRtVpY1rLnfmUhlAPQDjKWtJ+Jer5Fs0XntZo7lO0u/dDjTyy0mLtCJhzucPRrmFj1zZN7RV
ogcEHdjIdnqKK0CqMeNVkTmJ29WnDtAxLabW+J9RtZhW5yF5JAdh45VT9Y3Nnj5ZHseS0pbtMaSa
YW5GDxZYjAU60Tkvdq69+Puumozj1Hqgehu8/Mmz+ubQmVlznJyq3DhLuTB1l9F1h4QSHn08icoT
xZYSzERj6yR853ufNT3s7B8T4Gba4bZiSsW7lIP+OmiGixwaqPSuWKT6xQUlOTeSJY8d3QqbH+68
d8RWi8P1OdpAiCPmkvMH0FujLCeX9Eeidg1EkB05gE4NIySZFeyQT2PH2ytaCfCkLHmvLdQBAbXB
ks9Mc4AnVHe4YyTG8qngwSdrLncmSuuVHk98N3pFNHg8RMti7y+AXR0K1zxWdtg0d4UGgNZ7ZscV
8Dfjz9vfdcVugcIX2nihyHKn4UYrNqBzQfteoHaVTCDR6sEEOkwvbfeZd8v3sTeiDjlLMoKsNtMj
q3wumwKFv2fWfWr06X0HpIhLzZ/W4m8EntfXGXgoGxsFa4hMv2o0jHGaGIgOzcTQ7r26CSfRYLxV
5LN83ywfZy1sxYZ1X/ETpEhIk0onn9HLA5qnjBol/pLUr2KsAdZP47IhZZjpVaT18Bv00g/Hpy4I
3cp6zqed7pRROnp3GRs2rtlbMuhS/0FrBH5g2fQFbmJV//2uqcZJ5HYysTTYmV5V77vUmI+j6HjS
2K0eto2WAi1mj2HqN+5RA2IbfajT+HtDPaR1vvoSXHdDzmsDcFUJJivGazfTCjvxjDl08p2nfenR
gc39MjTAIEye+kh/6DCI2NvdlnytAdiCM8GKt6T3lWdxG1tQBS04JUWDjpcakWxUB/da9cLzjbhr
JWMPXmZUPUxHjuzW1VR26msGQFDMTfJTk78fxAQC8IOWlEhBalNIexo6U8gDa6+3G5CLFdsA0TB3
GPggO5pVNHRl1amWjYObWF4RFrUVBvbXKQWIBcZBzzHFmIBmcs/ancXD7AfMRMN2LSalpu1R2I9F
eZdlZBf488Z3XVt7+Vkw9mBOwcA3FZ9h+kVPS3tyE80xjxa/azNQYi9GTBtnn/53EKzhWAbGUaAV
34aqqby2Y27Yk+UILxnQAtudGHhSZTaxFPuyfCeA/31m02Nj3+WlePCMLWfy+sVxLMBsdGROcP5X
6dlhoiiRBKOX9NZuAs2lm74bMYFueEfGn6R79T7OoMumc3lYZB/YJyC3xLzRPi9fG+WqXXyC4ijp
6MNmczF5idtGhrY3q4/AniJ5+uj3DyU4wm/fr+u373LBysW2fGOhmrZ4CcJfN5pajGzyWgEsid9s
BezXoF4cLQpE8APhZSJxqzhnE+2XvK9tL5lzNFW2H3OU3twHYwGW2276O2QnSgAvvJikj9Xwcnud
qwd7JlvZVcz2KcFOa3lJ4B2K9qVJXzNMgd8wHm83VDk7IDssXBOQJqKzW+722esOCINDObHKV1vT
oSEdSe0izrx0BA8C5WUXB6WBQnLfWcB0FD34eh87bsyfijZru7BEJ3R6nHVefOswsOaTFgSYKoMi
C30q6xlsDmMjMKsowP+cxVQn6MsYi5ymx74qdT9qF7L4GJYBLG88ZpP3C63JRRuBrbepo2I22Aff
merPdi60b80iswG4BYt3KK0ar7szLZ57D8IQbdjbdos0oVEAExhp1JY/ioHz0VT15Fu/cMwmAuMH
yEqtFGOSCAMQyc2r+dOkD+kU08Id0aZpGXVESwvdOk3feTSq3Lr5XHrzgIjMabSXGnRe4AhDgdSJ
BOYI+i8zg+/+CxTlFpRgmpHBAAJcfGf1xGk416lDnxbYuk8DHwhI5NG2caoMQrqoZWkdg3lsAr3g
4JMZFFm9dlp0K8PwKGTYeOxib6p4cpbpu+vmvI54PaL4MphmExy0xbGzb3XQwuLog9N0+6Kxwa8p
6ma0Pghuk5NIgVDbyPUrNw/oH1QH8bD/PXhSiR682RY0bzDf0iIolxaamwwFHUN/2Hi7lRf0LzmS
+9zH4BuA/BU54JxJlwXDYk9NnQYPpQj8yKpnJ+6qugDDycQOLOD+XWN2sWaw/8gq9j/pmHKAGEZW
RJU7X4m6SrPOK0/jKfiOau/tW63Yyrdfx4gIhMjw1mTC7PK+lblZpVa9lCdCxI55/V3h9NGE4lbd
vjf5oXH/G4LwSp5iLYM58ztPgzwPOmprFTr/mnCzTUh5cK+kKD5P03KDaoaBZnV3xgkFjwsPnt2+
vx+D9lhWG5ZR/tqZzfpLGiIRG9lz0BarJXLJiSQwXqM8MXvRo6bO5siajSW+fVJqTuMvMWBLQcQI
WB9gpZdH1TZN3aPttzx1TrO39aMG6KAZMX86LMhJC0JidKHHvNxKbiiG/0qu/PuZSW7b3NIsF0fm
1k/BeOhrvg/al6HdWuDqNp6tT7lmDqkMs+nkMOA5FO+mjbhxzVig8eCf3ZMX4WwVWoDHc5S7Z3Lk
KbVveqYD/7fFqbMqBQBIOTUK43B05TpNrVN2s6PhsgbtYTJ56NY23Jz/5k/+dSJnUtRLFDg5eqwy
dHMaH920jXoTZprou0b84taH22q3epUCH/UaJE+AYZXG8XzfdA4zC2bhE5LQTmg5IBi0qkKPTZaV
B8wkB3l8W21NTljbRhBgSoML6gRErpdCM5oaULOiOhn2rx7zwZE7RzdFcntlq0LA/Ye0Hdqer3oJ
Uyy3bn1anWbbeBod/SnrnacZtAa3xaxtIGb1YQwdgNMIRJXDGut6FGbVVSdP7Cv2zbNPNItBHhlX
Wz1f6wv6V5Ji9aYRDSGaiZHS0Ls7UOUhmry9lFUBgPLJuULw8NWnKJuseWh7COj0eufPB12g6ybb
UO41c4Ny1D9ClCvkElC06ENTnVp0ylS7Jrv36GHZSgquLgVPKrKPMljVlVOxAFheKn3C4bOd3sE7
pFGO1/z2fq0tBU66bLxC9Ac066UaV0uTgmHaqU4s39lotUyjAGG4ubstRY1638zBuRjliupwsLhn
FeSkMzSYI8k0RWwxvhiiQc1zSd0Uw85rEiNDle/mdECPWe+h5d7WhlDvMY2xEW1keYIeEKNqu565
IN4o5iwerWWMnHnErDlhLe9vf/XaAZx9tBqlMqNtgdTE3kzjyegO1rIz3I13ec23kZB0B7qKcPiq
ADyWZTayHkVc92EYPnR28WzyMURwinGZvyaLbRzE6pKAUwwQuiBHqXZ8dHrWNIMxlac66Mt47B39
wWIgnglY6Rxu797aWynHzP0tSjlyxuxyLsuhPPGdt9viv1tfB2BxQND4YPRSHvyFTIPB5L4R9Mqj
HhDl7RIF04b5Xb0cKNH8LUV57pklsoXYkMJN1FKr9t4RJAqGbyBneXd7s1bXAzVA5wUeFbxjl9eQ
A6zfCtBqnPrim+MlS5ZM5E8WA/CWrM2gQUGFpbhk6ATp4QKi+1dMdugtaG8Okk33eS0UkVMF/5aj
mC074JVmLvDF6sHaOS16DDV0rWki4mDZwSC2KDBAjZlvbOCq6wmUODDNHnAiVw1GAiUajBqE8ySc
NsrJM3LKB1B2zeOE+RdFlKc/zMyLfI7O19tHt6rniEuAXwRoAAncy6NrG7OcrQmOACnLqEt/B81W
98SqcpxJkH8/82+QxbJZzhHczemHab5Hcjicho+3V7FqiGQBF82YjmupfJJ54bqTWyKE8+lBL6IU
jb7GLuD7EgPUtlBDa+7GW7H4f7KUHePTWAFoAVlVC7xwA75B+xmQLM9me9PZAg6tHo9MawKPiYqH
mo/K3aVA4wlcKD/TdTCX0pemIRvZPHWS59vzhp+WXXTw1lDKuDwhb5Z9gqysTqgTBj4Pkcvjxf1+
9r9p5q5vPtrvQHSnk0/oLy8x+o9bIRi25jlupyqsTLq/fZZr+ytZQQE9k80wasA8aP0iZlJXp1Gn
O1onJmAdAnx5fg30VLDhQKwpJ1roMQ1KdrcjWXS59CZFirfQ4TuSu0avwy54rDGl5PaC1kyKvNhy
kja4e9XoVRhBm86Y4XEaeu2+LGvQw5Bdy/SwGg2GZYGwv+7DxtG2OsXXlAcgDqA4AHlFV43i6PVu
1RudjvSNPtF3FGc2zdXd7bWtHtaZCMVcVoPtDhqYRU9I7rme/c5wHkuL7Wk3RLNnbRzWljDl5tWy
vVZzHJmO2lcTJjaCaYcV+8yeT6PtbwhbMynnm6eYLW2YDUzdhrCqFc8OWWK3sEMy1TsvfeKE7oi5
6WauKqOFPgi4UpIlSvE5atllara8OtUceY6QIrs3RBw8rhj4npvAQrqUgWTcrynoTgcDXeClwTH9
VTTmd7vuvS4s8g4QVLihw4+aefylFlVR7pxJFHuZesWIIzb9ygIGSIjHU/19PntFGrpDlb4MxPBT
XG4kHR+1iswbruL62gJENSgbgU5RcXkMf66qAZPfgPdDfsgIs/4IdpaNm7YqBL1WQHTiH3RJXt7m
NEPtVyCdd9LSKjSXA3oYQ93+dlvlV28VCkBvQ8JhO1Ut1AhFxFEhCJwwa6gAPeuumQHGvy1F7oea
8oK9x2756IvBtMHLpZT+MjAfs5VOaJgYJjSpAER3vwnjWV0LcMWeB/CtjgfgUko+c8o9D+YPbIVB
NLy/vYbV45C9NijRgBdUhYWUPvjruY9fd4IPVfnk5Szs84+3Zayu4EyGYsB1G3OoaYGImWOA513a
UC3sCp/Ht6WofFt/PZGIZSXYCUV+NTW49FoKEKOMmZe9IOFn/1GEYwbg6hE5elK9Oke9LiN9ODgf
bktes3mApaHMiIAHrHXKCc0CTAYucfFAFbXY8WwAz4RHMZt9XJoHbdJPpkO3RtCvndu5TPn3M4/N
GHRa8t6G7tFpj2EHj6AC2XE2b2zq+tIw6M1BWhyVBtUkFJyzafKqU25bMeYox11px6ZOX4JBD2u2
UctQkQpvRwikmoPnEMp+BYXCHPvRbrMRuo6RsuNTjkFE94yCzeR+cA/952Pw/vbJre0iMsmoFMuu
MwxSvtxFb6aodfdIGnTNC3FNpERBTVE2u9tS1jYRU0KBjQOsHP6SIqUtLOrUo4azckSM3mvBwT0X
PIx6fWob+gf2VXaMgUgYyAMUSy6XhIocQsnFwqz7Elx/3aHHuPFhqwFhdUVnQhSvRXPdFNkWE+5S
M0flCOBnsV+sOUpTP7aG5Pb2rR6SDXgYANryYis62Ahajl0OHRx1FjZTIkt64xY6YUuIXPHZfSqb
oJp0CiEVynflkh7Qvw6wWLFxn7bEKFF4YBGUMTVc234I5/xQaY9bozy3JCiP0lgvgmdMppQAKGpH
MNpjpG/hbcAJpUlTnz6MaPr7TNTElcicObM6bJfv8GgEpR5b/qBGJh0sJK1QRYD1uTwQZ0qdJvXk
pSnd0Au+l2UVUxCn/YFuuZhwILsSJdvqpRSDdn1gaViHo/+m7DErBtAU/NGVPBOiHElbkCH1iV+d
Cg5WEgfodLCOb5VD1pwRtK38vRJbqRZUbTF1ubTUvnHffSPpg0F2W9CLVRkeuI4kkb4cI3W5WyVg
CD6vUzi/+Sdr+E2tw5SfOnvj5LekKBbMEH6Ro/cURtl4pDE61eFOv4zjhlVZl4LeOMm8LjttL9fC
RkSwZlmSE3fo0czvqz7AANVD0Hy7rWHycK9uCkZs/y1H0ePMLzC6okXPHTAOgRlEessRoojQxyi9
wvpORj3adLi21qb42M2ASndf1ciFfy2DD8OTBx4SsJ/cXpgKcXt7rJHQh1MAmJsE1l7uICA4eC6x
Fye6vCy+eZwtkAPzO9JHVo94RQ+5/atd3ncLoGeWvbstfc3MoXEZ7zYQ2pLy7lK4vVBE6cEMOAIG
I4M+lj16xcfbIlYTfrJn2ETKBaQfahelW+kGD0pU/Vo7zSNTJwe7EE/eCA4Z8mqJ5wE8oxSYTof/
x24oubUmSkvIB8j/gEN7uTqMdrHQJQPjtzRfNOBVu9Ah970eobz9+/YiV1QFIy8N5OUgCm1Xinou
IL4Q89yhJRTIa6T+7KHbk+pItzJy63KwEh+jaG1PnQDbLVpbdgYjJ9/WPsw2/zZO3h0V2X2DcHRD
M1d0A2v6V5b8lrO3PNObDkNve3Ly+nun2GFV+bhho1YcoAsRygGZXeWIxsNyxg4PYF2Afc+0yhdG
qgR0OscAw2pun9PKgwsAO+jObVl3BFblck21ZXW8saGLev5pAWTW3yprrtipCwHKiohPuDX38BsX
DQ7jrjPFIavv/Jesyfcu44f/yrf9l45LqgfMv0G9QCUrblnvGATjrE5T5v7STOcFY8M33PtVpZNT
B9BwBzot1UuZg8XTZoE19UNEf7b9QxYcs3bDpVs9GcD0wPyEgVzAD12ezMz1FAM1YOApGl5G39nn
8393tvBE/StBfsGZPi96FqRdQXB3cjdE7QYdHH9yY84kyBt1JgG5easWCyS4ZtIBvkPYTxRT/0AI
qkIgnLFRgoIaXwpxSs9oMoL3ovYe2u9DcJduvAlrJ3EuQFmFO7XCrigEWE2IDtap2riDa1cEdS10
6aDypIPH8HIBOtNHG2ViLEAf29B2MjRSBkdieqEHOld7Sgyhv3PM/Hj76q9p8blY5WbOoicTbSk5
5emjzn9pNvLfaMvMtspMa+8d4sZ/16e8qTNSUKVrYn0l8YtTSk0t6vuJxGDyeiHOMxHGsyiCr3Sy
XRTT0y36cvnziqd0IV5xkzNjHGyzhXiWPi/kPZo2MIZiAF2QcJqIpxu5hvVdRUEBGRuUbd44uM5U
vhh5TloL0jAEJwfI1sScd3JPnS3azlU5piUlvM2XVrQekbKR2wFODxiLZbh3mntK7jEK5LaOSNW+
2juQcQHC85aoUY5O8+ySZQuecYhIpwQr2SxVb4lQjofkHgfzGETY9oD3p/I+AeH97NOtttP1Dftn
KSpJZeUF6JD28bRWVEJfME9l6fbBHxkjNPnB40Eci3S0cpdbgAg7NpJT73/wMz+GOZrabsNgrBok
mREEbhYt2G/je850zBAaS7UeW2ZpGo3rDsUQrXT+I//V20OK1w1esIcbilTd5VJET83GaCGFG26M
wwfdfWeAV3uMTWNDzdYWhKcINRzw6spp7JeiALamXt0b5BS0DebfeESPkP8WG9u2pmmS2gJyMAPl
CpakLaYzAsoNO1QAhW2lXyQLAwn0rar3mqYhesG1RK0DAG7l5W7H3m8cYkGjgfc5VFPoW1HhbcSZ
q4tBavitGiHd7MstI0bD+sw0cTPhhowfQUbm8w1TtuaMgrvubxEqd4KwiJv3Jk6lxjBdVh7F+Ohm
B0P3MHJoK5e5pgGWRF6gnw79Jbq6HKuousUZ6xPvsj0CL5l2vm3KViUgT4qzN4EL85WwkpgaYuYc
voilVaEGekH6B+A69IP+K0EJ/et2nB3rLTzm33hV39Pht04+ZB7ZeLhXH9RzQUpwlWdeAY4ELAVg
xzS7R8eplTgfkGcW494Gt9n0Bx7WuTxFocvBCiYm3Ti5dRLHwUBTsBH5rF0acFKi3wCUaLihyvH4
1SCGykVwZabWQWNuWHEMGem/ps0Woc6qJNByAO2P+4kmysub09UN8wYDJtrSPzbdS4CsQmGhBlZv
DYpZu6I2oBWIrixgyVTIWh70KdhT5rd4kRfWHZSh2nzW1tT6XIhycWAFqrbsYdQy10HW4B6EBn9w
+uBYNmRdFRGPJ5d59tqU9pCOwwgJU83RGwSAiPNLdzZikdW9OhOivJtWZmiuWWOv7KKOg+G3vKBg
Golv24AtKYrLO9ljVvECUlqKLkEy+l40+x3mpYHWZOOxkfuuek6gooP1DNCViKTL5a51wqZg4IR9
Hj+7v8k7ulThUcN8DvZpq9i0ZqZBvQ2KEsCfEJMq50N0jGSgS1mfAgaK5YWy6SfPwKeT57qWCEq/
je6wRSO9eoeg05jJA9w6mqAuV2dkE2aXk6rGU5qi9DlHrOKhRcfYnX7dPrI1SY6LTL0BlCn8KeXI
Ci3XuoaS+mQ4J97SuM0TkAOHGttojltTDUC7JG0ARmtgJvrliuaJtWOQ0fo07NIu+s62GF62fl/Z
sZaOms9qrEP3HobmBNh1Nr7c3qo1lTtfgnKH0Kc10xZjaWUuZ54eqm/N9ACMbjRYv1AaQPfk/W15
a6YHRAEATGI6EebHK++dgZIQBatjjTsrQNBjh8MfYPvgDcpUKZAx8ESUR8HkjM8ZBvOdqi5Fl1+3
o+7n4gsDbbHXRHW1Nahu9WEF8EdCcID0h8W7VIJ6gefZ1g3kpfyF13nSoESQ6ehsLV0tnMn3jP6e
ir2RLhtHt6bl54KVrWRjaho1h2CeM3T8YQx2Me7TOiFbwOA1NQQfoUxuS8ZXld6nLxyHigBqrg0H
r7lPh8OflDwl5eE/IhRNr/V2mTn6qU5vm1VEYrgfs9+3VW9rGYqqg7OnzGYQf58wemUqd6R49ObD
/0+EYnhckqcBAz2u3Cn0SWCn7GbjAq2vQqJj/o+07+yNHGe2/kUClMNXKnR2aI/HY38hJlmick6/
/j3yvne3m9ZtYuZigV3geQBXF1UsklWnzkGlfOHUug43zYhB2FW32VHVwjnAMwxyeZr1bkxK6N92
Zi014J2IcgFOCrQ+uVtCHOalkvewZI8tOCEqpcdDzgCi2KlHGbIqYXvqqFlt56pV3uZeFTX2Vz39
zz4PBypTKKYYkFo/mvIbvhdNnv/ue9kgE8T2RdLg924bSunSx8QWskvXLqC2PLu6aDRgdZ9eGOH2
qWQPOIItOzuycNiE4egN/SOz1Ydy+Iv7ELBZ/3rDXfFT6sjmlBnIRCAMxQQaKi9WI7hyr10cwPMK
/DfoRHAZ5m0kICqqDJodtUgGr/WpsWuSyxLxBbeutQIczoilHSrjWfypJJZDoqWRtA9fJJVA/TN6
sr/00Ul4Iq15dGmJO8SN1mxyu9dxAkL1IcqfafWup33QNpSUvegVtnxr/oZnLdKABoDn4Hnldu8A
xDdUmmAseS9AUIdRi4PmPdidO1GSvplClc+1PXRpj3Ouz1jPlBghoc3d0erNEQJchWvnJjHbyJ8w
PgBE8bgZnN/gNQuiQd23nfHNUUe3SkxB5lpdaFQ4FgZIyOXyulcy7cHWBmWmYyfvh0gLuoa6Vn5o
jSc66LvbuWvFFh4Gy7zSQnH/CXQJQYrJxuQqO0qlY95Xk2wSLYTmgzRgIMtqsgKaa0UqSJi8GMZS
/dIWSPxyDQCtDM/tY2RWy6BewY4YbnHpV5CJgCt8dEil3k9l5Tsae1DiUyr1IB98GwdUlJUXpej8
NnrXchHVzkrawY9ZCr2yBZpwHnxlDo7UGX3JjqrTBnlgNKD+APlSVQieeut2lmoSjggc4dz9JzeM
SM7VjmFeI64CTN00RNfZ6GMea9hizK0SZIYlZLktBNE0efkHF3xMK10fgBJIWBf5Jixyh0n1OaG5
143GHwoT/PMpL6xwSRvKoszSYljRMPmc10HEgtxMBVG6sjtR70NlEeglTD3yTRxQmzWRXg/sCEb3
jaU+ZKW0o+xvvs+FkWWrXDzFyyzH897u0UTBbGj8hWq/wQepCY6F1SBYFg2vfZRj+OpyAnrGUrHg
Sa9q+0T2f88TKK0SQXHx43Xw6dtfmOHSJ5uMSZ3pyI5hErmJsk/Me6ZLm9KY3KHVn0BoR9TwUcmf
J3nnNKbrNKNHq8bT1bsWj+nad8ajFX8H44hlb2tti718lJJmVwygllXujR3Qs35XSj5tTrbo5raW
kwAkxQifBqCIzU8/9upQFZGisSPI2GrpUO2S1/53+RcoMuz6f63wJcsMctF9q8MKrqC427kJqNa6
VhdUKlZ9QZ0C6E6Mwsh8mXfMFHSZFyu55lI0eObZDR9oC/agL3+eyHFcAEWNGjHgF0vgXUSvMlpS
13ZoARqAUz+kdvirbpnqzTSTNkY4oYJd4hi5bXNtW17a5HbMHElD2nRwDkeGa2bfR2XPOsFZsbZh
ME2PESrULQ2M+lz7ZbQjuGJSFh/R/AH916mxfhTWJgxue6KvJUvMK+EEQB0OhVLOFSVOSzXMYKby
9U1/lLbgWsg9ugNdkAu2dXDAEYsopHBTkgVRkPivzy+1q+2fe9/Yhg+126hk2FkbkN2Q2k12ifc1
J7kbb9Jd/1vwW+Exv7cvfypXYu2nLqLMiuIjy3EXan5E2ua2gTWQmHZpgXvQSGPfpCrFYmhmskE/
LjBH8GnKX1K18kdwk9nxvjYWcmrLAiefaMCdp7D9OFIuzH9MjV+EMh2SMNc7OKiC3xl0aN1MmjfA
L6E8cd9/p9/a7+MdZOWjR5T8bnu+HgUgJAZ0bIUNEnpFvRynBTheKqj8pmleepGlGIJtwxMu/uMg
0Pk2jjIMojjcmWnSvMKBXYNcTAqM+I0OzLfMeFt2JAG3ESPQWyFoCOaT147pWR+26EGakP7ChGcI
gqdJ2PRYy1KoKvz7g7hN5mSQ2QxDTDRbULevMfcAiapRtVydovY0Cg7zdfcX6grsNNDOmlyqMqIo
k0H8jPBqJrekiTerEUnotwg05d1JO+U/RrUgWh+ofRyMJ+UsT0GoPBSo2EBt8fYXX/X84rdw+76K
oaZWgD/qCAVya/45SOB+KraFScpE1L1em3XB1KMByA6quss18DqVpRB/cIwBU/ZUfszBJNlGLUmU
k1Tt6WQFNGSEtp7lQHvaHxdaP6hMDL2gErt69b78EXzslQzdAAUj5XjBD4ceWcudm1NIWEHCL+27
M3rKW0wmDDx8ab6IZv/WDoxL41ycRcC/6JmG4f8pzLzRfEPLyhVqWC3Z6VN+RPV8oc7FIvOXRYfV
UzXO8LDepbj4quq+yfdD9kPWjn3/HdCOvzihMIcCrCn4k8H+sSSVi3RlzGXuQC4Tm6fdVwydSaA+
WYG6jwiZsFZBhQijBlUjFG3xLNCuLYVxSSVA8OJjnvRuHp0rxXKXbh4F1ZvTY4gDWRqPxPPtLbI2
4AMqepDNLEztKGxycZtpSWxlEcZdx9IJqjl15zSg9a+hJsoxiZ2TMz+D2W4fC67KPGfgP2kSNxkA
n3FPQzfk2l1FjkotHdT46Kg/Y3VEI7HwDYORoTjkUejVkQ4s10RayNGm80xM1mzxxhJUItbuH4ii
f38El6xGmrO4MUAgIFsvQNy5A2gKMPK5i/+Q7fTDW4QQYGpAiir4xtfeamNm2NDTTOCtZ7fB/L1N
Sdi77KeNvSh4H6ydc2gpYBQEuDjH5Ps+ymhmEgQE8NRhxm8Iyw1QxootQWpdfjC/Dy3MmmPIDkUM
zKFdO9Qkw5zhTEHYGD7kNaPK174X0bEDpaCoGbyWxS9NcXkFADj0aUuYGtziq3JMn0qgRslfbINL
I9zu04toTpIBRizVe+sGSByT3o1nooIDGHC0x9vmVlcPGlcyqJdUqEdz1qy4sGM7hDVqybtJX9rP
BKqoowKGDjD+NoIwX8vMlgOQCJr22Or8a8gCsf2CEULSHDTm5hU9OWn6TmsqOvzXPhW0TaBljK4q
8jMXFVAyDp1EBt9Iq9VbQ4HASXaY2w20yJXoAFGCsMoJM+9U5yv0heohSGVz2/RuNH8JFRFmaW0b
2OAkBdgY/4FYzXWEjsUg12C/AueZViY722pjn4WNIthsa+cRNhkQtGByxtQFl0HyYtamctTj49zT
TZRKfs4A148aDwLzpM33TdU/xlYpOOjXPiiGfVQwPuBegX9d+wYqHAx/oAlyjHrbBduDBZlZ4VG7
toCXRrijT1EKXRmAoT/O9WM5f9WjWbDp1LVwubTAfSI6o2BjFFi8yLkvzM6jGNQ3smIvg1Qit2aS
hcuzOuukfZTdx8lJwo01MUhcJYt2+oARN53gle8PKQOM07qLBz9M50DXNo1CcqXetmpgMdG8vOhX
c588mWoJw9PLJ0+OUwHNdxuCG28sdUFpLVih9e8MgXbwiQLKri7Rd3H7AEmEkRQODkkwAQCvxIiE
kmKqBLez0eqHBlgeXRPcAjDQcG0FGhFqn1BYiWobQHPmgn/7toVVPy4scB9aapR5HFssWaEAqDqY
rg0S7lwET1q3YgEDhzrsogp57UcX6mnWNdgV1mh5PVo/Sw1rnDa3fVnL3RAI+NcK50vGaBWBfABc
R/NJpYbnDL/R9OvrFJdRkPeGf6bR/XFzgEI81L6AiEEVn4u2YphGPXPAFcLyO9TzsjE5dWDZBFIv
/JtgA6wK5WsVE4UG5xiraZI3dPyHinLCjcEZnlVFxOy6/F7+4oBhg3+tcP7A1RlSeDOCrSv9tINe
IsRjpHA/N6L3/lpqXkqM0JfAnDIwv9fhYJlJ3VoUHyo1GdJJ4VaGa6TfMKpR6omv9D4qpLdDYzUz
XFhcQudiu7LcCqWIYSM1Re9RVQ0mpwqJ3Yfboo1eaipqtayGogFk2SKmgekn/osVSVYlMzxM8trB
9HJtbEez2eU5dBuqNGTegHiCwFQseqwsf/jTR7wwzH3ECEyYI8txzpvLiHl3UvXfGLT6m3iExq0O
CN3CU6hyqwnQHJ0p2HKpo22ACE1QRWlMwU1s9ZOBOQw9XGQ/kx+BCSlIo1mLnIEGKOm0eDe+OD2I
vPVi4ySd4NLMa1AsmxkiHGjXLIQYy3zztUt6TvumlZAH7ZKRSJm34Kt08NLq0RGH2GvhRid5nxG/
S9ONZfpWdb4doCubb1Evh44vGmLQm+Yee1GoSYqRpglqUyi/gxH/WxWBZrsYLJeGheCSsmoMxVZM
YKFoLdvc4WV19ZgmEihfBnnKoWuW9m7RZhrU5lni40IqIm5atWcDnryQfqBbzu+GxDYGY2hBgTBq
GHDtlX02Na4MjWuVRT9vL+TKBgDSGjIC0PDBuclXlLPKVksZmw/tckwPhOmIshKG4z29pLEgaESm
uKTSTEUcSaDOOSoUFQDWEWWMSQ1xjtserRVmEZnIJQulLphnuT09hKyc0F7AbK15hkqFW3jJl2Qn
E3pfHEu3D4y95BY7aXfb7Mr+u7LKJWlcC2Ipk5eblBu5FvltbRLvtoVlT3G5CspRaJosNHfoMHIW
pBRqL52FOc166EE/I0NRKRpeb9tYOWpwpGE6WHfwznL413AEbRmrNDA5qVfRCBle6yCHiT8XEPRQ
/IJlr4uamPR+2+haYAAZooPyARPz6DtfJ5NpSOOi0GzcQzGXldRvKer4kuj7rBwxaG5hAg1VGgxM
8GDczKytuMUD6tiGjZs4aiCHZ2MfWa4sPQvZb9eCAYhfJAswH0FMgns+ZlNnQl4Bxor8a+YYAXvT
YkqGOHMB6PuLxcMUEBDzCw/rJ5a3sqxl0IvAr7jQSEgleQMQVuaW9SRS9F716sIU91iTZsgi6CU2
MAMoQG7fhuE82fc16iRVKTqY14IdgydItqhqoXnBJfiuL7s0G+CWE5576PhmhS44ldfqlDi6FrZP
G+UfDMRfh12cDJE1aDhDMEVMQqfCnXcCnmZyE6jYsGbesOyXgeK3I//FTOzCtYinvG5juJcPeE0y
kyGMMTxcQmD+ta9cPOlvR8XaEQJlGiR0BB/kPpYtd3GBQ+8+ilFRAy/WlH5JuxHyXMWexY7PRG3w
tc17aYnLtn3Epg5qVGB2a2vIwTATGsh0VF3bSGVBAhSZ4hIgxLvisSjAQ1JF72X23tdvti4ANa2v
GxI5ti6K8ya3cWszc9LCgjeyHruFlLkAyOZFGLBOcFys+wLQ2PIixsQvH99Vmc51CV+G0e+L7aIR
IihMr7vynwXOFVsrw0ZHpB3tyf0BzBA9/M10CxBJ/5ngLrZ07iArvNAnUfU1Kkndf59Fh55onbic
AyqVPAKXIbgDyp0eGJC8297eKWtJDQR1C0k5hIw/tQ3McoqciYHtA6oSdVdC0emU0N1gP/66bWct
oV3a4T5HrSVQHc5hp4eQAPhVpTjb/LkFkGKjwOKgOoq0dr3nbWo4hTWCOatWPOBhJu3r7b//AdLk
LyCXBrgLnFMOkkqThVYBuuda46t+Ubho0IVba34a2Puc72K037PZH/rSLV+gRGbOEOZ7mzKHxPs4
3JUe+IUlEQHIWoyAeBpjo7jvAUzGOT5NUls3Nn6XZYORVvo9ho9CMO7a50M3Cw00kIzgrOXS3FBp
o9VbDs4+SO6WGDvQDcF+XWs44+b1nwnODRqqmVNIEH1qs3gbqqcpHlxz9IDUv6cx0OcalYkC0ONY
fWlrm1RPSeFBhmxTKImnRWeDHepShGtZuzUtmBaEFVAAeGxdx9SklX3Sd/hNoVWcVPMpmn4pcXVQ
c+2u1vQdBFtEMPXFy09BBnjL8u5ZZs24hU7lWe1B6Ai+iOJBUaqgtH51S0U6O5jZ8+2AXsOfQUpt
mQMEbg/Rw90ASohDFaUK9iz7ZO7zo7y1T5rXBsah36qe8Zi4mW8+sVN7P/8ATaGnE4iCeRJgPa2r
e1lgbWQilkZejbT/fhTffx+lDLLqCX4UVbGJ9HiLa7fbO/qWyfYmmRqvBQml3p3GSXdtxh7zZnyw
W/sFSN/g9vqsQQEu14fvgqAz0tJGxxEi3WdbaZvcZXsaKC90C97JY7zpdiKp5OXj8h8fXx0DmZhq
B1sylyR1mpTquJxZHaZZo4Go40tfgjZcUD1Yi+pLM9y5lSHSVSnCEo/9k1q5rPBxCCdb5KdWYGmt
K62juQFqadTtcE9actflRazWey220MPsKv3JMepfTtge9NRoycy+2JBKTfwcsAZaW55Sm4KzbS0x
4mmPhwhedApOhWvjTSdlagWO32OibehsuVUbBWMhQqWv7VhAswFlABASJUpuNUNt0owqBqYPqYKY
cSUBjQkVUgcjEmWv/4waSdCqWjWIfi2Iuz+UULmkhMpU244m1jTa2TuDBZlbP+aiMsLq2l0Y4dZO
UYcQRM06UIPo1fSgIaycN9UW7LC1vY5Rw3894aJjjnoAsE2DHQMi+PQf1Az8Vrr801we7crGSsrl
T09+6mUkOWibuARCTffao/y7ecwf5oPyTQvine7itfgANoSNMj63bG+LoCfa8kFu/RbuZHPkGo8d
B7/FibzwEP2KXOObEQA1hU546tO9dlQCHGx5MByj9jBugClKHvRD9jr6xT39md23d0mQkPHZAdjA
u53kVm81lwu1JIuLHdpHs0yjENGE9OaDFRb5wA/BaudPzM1Q9N6Xr05LbAS0O+3YbpTuhl+tzyAn
u7UEjwJRYHPnkaVOKpuXwM5Qokq/Mi/eRYKhorUM+5+3OGevvZXkso2gQoWw9rqTGdQnwXLejmj0
4K7/PjPSQjYkfGrZ90P39qe6vTyYF7j+27lOh8JYvhRulT8Lb3ZlTzTPenvXQ7H72oQjJRQXPPx8
0zzI2X4wt4r9cNsL0Qot//9FvEnm3A3pAkeW+j32KGkUkWqEaJ0+ZRUaoYOzrFNKeg28oFBP+JWA
vQf1jdu+rDW+Qbj+PwkMueraGQXHXtjbMOXR4k513wG0fY295E71v4SH4ZlV5Dc4GtUgeVAPE17T
m+Rb/5xuRVO7ojXlEkwsU11PAAk5zvapGHFLi0SX8yVu//cUhsvDtaOzIod11eE40IG31kjiKV/b
DTqY95Bctu7zze11FYUhlwgGqKlpdYqDOz8G40sn6Gesdm8uvhpffNAgMFqHizPtr+lOcsenZJOi
EjUR1S2f8Lhj27q8G4rTJLoqrNbmLy1z6UGN6mJSKjhWkNJz8K9j3JNwq742u2o3bJw7jLINEIwT
xOmyXje+3geU/GLP6X2E0VCKMJ3BjWyTggWNQXovn941+ynqBMEissYlkcoaJQmEz+xYe5ja/NZv
k13oKm7k/5+ChEc7jJGkj0xdEonkVVEZJFrqV6bgvFj1BeohmAFCow9jFNdxn1qdU6LwBl9wdEd7
oMk0Pxrd7GU6iGjT1sPywhYXHHWUR2YYY91kCUiUUSXOrJJxtDa9A7hMPUEk5ZtSkCjNHllnAQid
bkzb2Nhm1pM2EQHAV3PKxa/hTht7VKN2snEUWKyP3Xm0znqpCdHWy1/5FJkXVrhYsfRpoPISmfSU
enNgbeVAO9pHXDdY0AeigfbVk+HCGnf22JM2mqgW4/RnJMPMx84avNL6m0vthRHu+CmGRHFGednj
ueJP1fOUSYLIF30a7tTpdKOtMgcWnPwtGw6FLEJcrD/bLnzgDhRMIUXG0MGCpH2NO92n8W6KuyBL
fGBJ2LBXot4rIPlgo2J4e1eLNhx30BSpGcvNEhDZO9tnm9JXDtKzjsrP7rad/2W3fWAcF3gtnxNr
NtajE3ZAo6oJ+H/zzjBVl3VJx9xyzHLFs+ViMvCgS6aBQPx5eIwVG4LC1WzNkJoptHLbqUrONjTP
TEzDtgzHoZNrIiq1xeHPO+S/38ntkKhHlxdVCmQgGugj7uN1SfxQfRgHwYqsXo3BY7IolmBciG85
mcqsmtoyT1Qn1MWEDcS9AzpUXi/9Fiz96qa/sMQlOrlnmh1OIdDaTerGJsZmHAjLfxnPLSYZn3UI
VJjIaBDb0pSn26ZXfYTItqHjqQ6yVC6ujcZJpVzLINmoZoTFmkJ62/FNqu3xnUX39dUvd2GMC2Vt
lou+GzG1ErH5bRpCbWfl49Jei2S36jEqNUHfLLCnWlQQXt1D0MuFti3a2JjAvz60oH5aG1EGmHBL
fziojrLhflKP4RDU4X0MNBFAKbeXddXTC4PLD7q4X6SGItGoh8GpGTZgOwZe6W4EG06koItkGF40
728bXHLop01hY8wCYB/MWfHfca6g/AFoDzbve6zl+0lpvpoK5oFuW1k9LqCrqungOF5I+a7dKhiE
9eyxiY+BBU29cQPNq1gnoYjHcLUTC7DG8sEwaQ+R72s7A/CCk1XAmxyMBjMmF9WfBdtMUkqU+gGD
qaSoAKUVYVI/WN74RYT0DOIDg69owXHusS4qegimLBN843HamvtoM5zCt+FsDaR7zB7NHU7hH6pE
5kO5zR+noED5t3uqOlI/o/S+Eb2mVlPy5Q/i1qEdYjsJlx80uVbg+IlvucWmPsRB8qwHyb32Gj/O
wqNuyZ+3VoE7TKN00gZKYVSG//HDD+rVvrSZXeX4M3sQPWzWIurSQy7/WGC6sWrpY8nz4DeGy0ju
347ZD4HAW/5wm39udIOxASbQbLpzoNJ85zTuEZXWg/pQn6tt6XZbJKFA2dPXcFfvu538cvsnrMfz
RWDx6SCDcqzZ4SekO8PTN8m+JTWhePWKngBr6fxiOfmHHK1VmiUODIHGp24fy3IPHmwIhn297dBa
trk0w51XABbOUDtDekOhXCaaK4KbaoKw4O8ifTjXtpnDD+2+2nb+iCYMdctXfU+su+JO34X+vB83
2pPhDsHksU2aE93Pf8TBfDd54110HF7w371Kkh/RNncNwc1gbcYLIMN/MwU/5hLPcYQaJn7flH+t
Afw76W4ZEZZCcslld7knWz+oczDxTLm98Kv30EvDXIoam9DMwKOFFOUOrkxi1zroxPaynUpswcZZ
O8MuTXHJZ877KsvKJZZ8Y1c/oCzgLxVPgUOiUOKyTai3GrSWYOU0/npIdiNpSO/3iKnfkNnYOfeZ
oNYh8opLOL3SThWLYK/1TN8JOm/xS6QKIdqGXMrR5dJmTg8js0Kku3mfwMbtdfsAtN7IajxYyQDv
D9zANDLGN1GVLkGX7hZ71Tc942t5L++63u1P+d34tUD67n59hwTM7V+w6iOGOpe2LGBLGhcezszk
2JpxRjv1I2ZinfGt0Z6tTlBuWE0EoE/BeCHGYsGkcn0TmDDoFNKsBfDcIFXeuZBnix1vDl2hovT6
YYsBAYzQ48YBSOW1qQJMknmmYUpAe7LAfm8HAyZfbPZ1VJSgt1UXLVjSYfbC6nTwDGF47mRk3zMw
kNxe19UmKwb2ML2JATpItS6PhYu7Yyxn5hhTuKy07lD+Cs2gKv0eqhLfmPxWg0rJnEfixJmfGcdZ
24twkWs0CjqovReJBsy6ocpzbR/JPbWNcUGnl7rbJT/1aSQ6uCLzYTu8Z3EwQIp02CnjfnR+CVxf
/drgHlsGB4E15RmfZTsy9DICily1e4K8OhavDJQJmEWS9G3RyUGbbdCEXob7cW10W/1RbisyTyVZ
1FFEWlrLqfxpiwFxAF0wMESDYuN6IXIoqBllusyiJblN0lp66grnibXQ03MwUunHaRyRAehvUGwl
r4KlWI7QW8a5IzZpy7qWSkxcQIjMi2rli6699uER0ye7Odbvmg6MaVnoF+/RX6gI6MD6ooMLvLkB
ks1rt1HlCIu2w1wOpF9a+8Ts41DejyK2xrXFXQZY7IULFzuOi/K8YLXZmg5Ol7o/hCzfq2UHz6ov
VaTitdR+n2vlGwjift5e17UIuzTLFQ9oM2O+aIZZddNiMCEsM1+iOaFWdWqnTrCV1842gPYRyQ7o
aoGmv17JydSksp2xkkn5DjHBAvO2QuWotfMMvEegWl32rMo/bRs9jSIJBS9ERugW2itufXqRe0ns
Tx3YgQpFkPZXK/YgZEevHfVfTApwaVJWq+Kf0ZzSQGe0+R5WIP+vGpLXj862S6WgjNBlwtS07KCD
wLaVisJtO/t2aX8vI1nQPFtdYkzSgHgFqgdAilwvcSfJqS5F+J6aXhNJeU40TORaovm71WsX2HwM
FIJAjIj39bWZYYpLNbEl7Anwumi7rk2InFiYi+y9PvZBuqKXLstd9H5uh+uqe+BbWdh0gVP/6FVf
nAV0no0samOo4PX2ordgjKY3UEGYrnoHxgkDkkKIIyDur71TlVZNtbIDOp2x4mDnsuYmWhP5DpXj
XTurbYD6p3aYSvxPhf2qDZV56FBtF9Si1kg+gL4C0naB7gEnz90F27qPHQkVx2M/PYSJV7OBQDWR
aMbWsvxi9g1JO0EoqpobL8yjV1XfUv0koQhRLFrWbbj988W//DlcpEMb26gxcAOoqRVvO5C+zONz
Loliay0RggcTI+xga8DMPJfoISWcD0OFUyZrLN9y3qaxPhQWhoNNkDg24Z2lVqQqRCzKXGABZY4i
xzLChJ3sgKKKy4OY924iNYvZWQnNB2B1/DD5Llmj4EBfdt/FIbZYQbUIf3+hX12YE68DC1yllZOE
TnyGTPuLRNs7TEiJalLcPfQfGzZmv0DcDyYAfk6dakof6qMUn/GIcPvokA17G3Qwdf/ldjSs2gH3
j4PaMmRJePlOSaNtDhhicm7j1BvDKLDZQafVzmICNNPqol0Y4nbjOIa5QiGNfpbbHzR/nuvn244I
/j6v3gkwpWnOU5GcHSv54YDb1TFFDU/+DvvPR/nPB5378CDsK4CwzJIzkAanGjwI+Ec5QN0Nj9bd
CGUxt9LxLr/tGF9m+WSVu1PQykglTYJn5tsYTL/pg74DcvBIX+bX25ZWdg9i4N9Y4EmaQ1PqTZy8
yXm0m0BObYxVsi4YHVk0+cclh//vEYB0Cxsv5gK4dUR1FIjLvk7OcepihCIGtRKpM6If84248Lfu
1X/GuOXrIyNHYQPGSvs++z7cSSFpKojheDmB1rw7nnJUOL3uz7LsJxe5TBQyfVIHqUrOnV4epxn1
OGAUwaglovDgLkofdhTTwWUMrBkLkPg6F9GqNKOSWvZjStWHGe84Who4y8391D622SsTzoOv7TMV
FBYYo8RdCcfatUEWg+gOyprOozY8KfZ+grLm7ShcNbC8T3QHxCSfyE9UuW9MsEE6j41z1O37ORQ9
8deWDJcP9BSQXME6wGWiDiyGaW1R+li0qkuV+4WEnjVZALASsHd6JQse+/wF4OMb4emtAhr7z9zC
9ZIpJdTE1SqSHiGMnU3ETHWvY1/r4WvZT7sMUI3K67onp0CP6KvMSKFnhDqBUZVuXAiy5OfNAFg/
GkNgJsAZBnbK659SFH1SVOUoPWKO29Xq0c+gu+fEAg4EvpAIjyFRitFNdDswqI230LWZVKqsiuZx
eD78mM7xN8PczxsDKMcd+6lTtymFPYXPGcWEchscwosWXvGVS+ALcj0yUnY2W5TAkUuqeZM/pO8R
U4IwD5ioFLaSlMG+javNguCGYiV/B7AkeRzxhmXnQjPcJso2uvPi/DQiz1DcTkn3sxWdZgzY3d4b
a2ZBagbIOOoYGCHlxwZiSytAvNKzc4PnoGfa6CJlTm/5VKuHc5xV+c5yBtRRyiHaJaxSnh088oPb
P+JzDOFNZuuYtsP7bxGPuP64Up9BeqyZ2blkk+1C+xvbpy2kXWlQEWsy965FHEFyY7lmqcDkOJ+Y
7q1+GnpFjvOz9RQ2JBj38bk53vbmc+Rcm+C80TqDpnm/mFCILfltRywU5XL7cZ7TQxpuMZzv/7lF
pE5wTaL4shByXa9fH7LMZnKan2twi4VkdkiuHUPHKzq313ViihqAax5e2uPynWbkipYYsKejoi7P
JCp91fDnZL8AJtMv6vm2e3zF8eOjXdjjSQtoWs4sYbAnKa7dfjdrYnSHCGP9bbnNCrcH6oDt2qpA
/tHd6LEF/lgk6MfXkZffAEVyFWcULuiYeFli+OKFmTWp3CcWzc9m1RLjWE93vfSdhiel+5IVh678
2ZQ/nIzY76Py2Ba2nxeK27CUaCM7JEVB0jDbz7Us2DkrJ8Hys/DpkR8xjMePSXQg3WCYa8PPyjwp
PJr2MXtVvmtuZBH5R/jUZKTeGKdh1wQqVIQFyWMlDmAc8wtgDULphlcDi9sUkEQzLs5K56B04XVI
/puxxJUBo6bpyRJsrM8vC/iKp8vy9gbW5ON5fvEJ8g7NwVqT8nOk51+Ss2rjGpQ9h2WyEcTbSpJY
pvhB8IOnH1xbLhQXhpqmbqdYTYvz0H7X9YE49DB42FeZ//oOwM47A+bM/tIYqHIUgJscKsHL5oMt
4Oo9iPFqsCFDZxFfFYUG7gdMnSYzs5H1c+WXx+Iu3emP5qO6j3fh3t7Nj85bdB6+GBvgerzadXYi
xRG+0GHjJLiyzwW7YUN+PEPh85yDE6VvnljFQFbogdoc/3mAgh7QTffOhDHFXiQY/PEOveX7EgUX
i1+XYT4ig+tn1c13AGcCy9Ue8m27xdjDYdyyTbgzA8z5gaVcfdQekqAI1K26STciEenPR+OyCqhH
gncL7G4yP8U1VDIosEOsgqmc9PK7ru7xaCKavDOkjVacWyMYQPEmiD0V7vHuY3QfQ+4LhxUmZa7d
r8yyHCtWGWeDqO/gN4VG6Sk8QhDogZLiXoS/+fylcdHAPRIXHNxydGhIXpuTJ9tsOlUyz9/S+/BN
z90uJuZ9ecJTbY49WXCN+7SxgBHDPRGkrQCsLENP19YS9IqTME2cs+r4Xb9Lwf6uuxORNEO0jKuW
QE+wKJbCO34HNX3V1F2ROud+2x/6l/ypOqmvFHMy9ja5jzeNHx3z33ojMCuyyu2bZErRrqKwOkXv
9FEa3qHARdqNFdWivL/8paswWVbywj9ul2RdHTZjg5Usa0wQvIQSeMork3TnWgYK3HWmr2r0hi4R
wnXbYYopF9W3P7158NSGsMhHax+ja/yLm5boagIVS8+dAdi7dkjcMNzcmc+3t8OKm1dWlt1ykQyU
lJbZMA/0nJHg5Y/LIJwL3MPT7gpJlgEjPnd3wGta91+GB9qRkqAMv7ntxufny2LKQio3wNSF45rz
o0pBcCsNGj3LjzLq7z+dIH+ir/IOgR8zl744DyJVNL7/AFJWvCNA7AveJfDugUvleunoJId6Zyjh
k7QND6z3xoMD4u99Fjx1W/lHfbLvihfDMzyBp8sW5gLTRDxAMAucNDLq09dmDZRo50iPoqdMD/Ba
aVxISmjgz9egOlEFIpndlSgE4TTq/kiYi9Yut+Gq2naqIWfRE9R0NlZGBkxj3NOMyILJhE9XD3w5
XLPw7gRoEImLu/GaRZKzGUxWeDRgnO5X0T9hdp5MrQiz+zlQwINsw4S1dDEWFqvr5asLKImFTZQ+
oelmb8zftUyil+hFwmlwZEH02/g1/hnQAxjga4vcBxtVGgLlHKZPys+8JP3/I+3LmttGeq5/Eau4
L7fdJLXbsiU7Tm5YThxz33f++vfQ9X0TqcVHXTOpmpobp3jUaDSARgMH3zCxpMZjKul4bzQ3xpEB
YhRS7YfSF30sLfTJQLRnAwPelfV99buxFwwGGzjJnZFIcDGn7mg5CETvf527O4y6gcDSLCMFnw/O
+UNNI9t4iPV1+2antiYgEiQoReBAzr/46jwxK2IMfQf2Ar+eANk7P/uXRKYoXHlyzGbr0Y8njPu9
D3cT0TNo8x5e2FtL7CajmhdYQv0S4h1Ru49obzpYR5XX7rCEZcFSgJNLxuMKW7wqya1VSrWMvcoJ
iu8EpFh+jS0113NnGK9G4VaMKFcBCFgiUPtrsYN5gkGJp96P+5MpBNFjG/U1HmMNHtHOrYrDNOBp
Bc+QwEJhyrX4ArERyj7I1FOc2p3maLgU7pr8OKlP97fpVs2Bg+sevAmitpuBq6o2JkkktOoJ/C5S
g6dWgYbm9/sYt6EhSt0vQRhlT9NJLct+UE9v8TvUIXwO3ORb9qr/6t7jb/exbi88X1jgi0brCHaI
teMZSnzAtTepp8Yd4h/qj6wjuFhbyq/UO8bxRisGksS7HmNokPOWnmbq0+q1rjYW+ixaUu8THrHm
4k6Ccff//yDm2PXaJEVjIqmn8jUdnRzjiSIV9C1gP1M2nLXPSnF9wiFnVBDhVXlOObKpTaWY2lrE
PMHTrqdvFpr6fqjOhFE0gR3SgX6vz+/vnyM5tYTXQ3XjPGehXwDPB/TisPulnsVNoGBe1Eusozgy
evc3PH59tkoK7uUSBFzP1yCimk2GMckAORSnYvPT28QrC8VY1gps3O59Ud4mihgwxnviBQDpWUS9
p65ai0gMPRrPik9WpNmip5f4x+5B92yBJ8flk/KPIG+OfZJP1iRGEGT8qpxlqqIRXnoyDsIBCVXn
/hJvAhFmhYwTtYoykSJYhZNdPm26V4GTYrmNGpnvMw7UkIY2bjzovfyUljSS7eA4pnYLriJiODVO
ZWqj5eXXNDoq9+o77w5zEOAMLFBQov0EuSxGHwtF6PGmG2inag8qjJ23bxzvEXqyqnc8CuelLbvE
Yp8tIitPS13z1JO4GvaRTX4dNVo5+X443t8vlpxo1v8rIEYla7TwqEJowFSfqrOrNKTZid/VY7ar
7dY2Ub9bvaBapCDCsfb/fbhyjc24o64cFAxksdRTFTj+zjseybQSfmir6VOhfkC4gAsG5WqtjHKC
FduP4wpC1cjkik63tlYVOr45Er115derYlQ0LfIxLQdBPfU02mTH8uCXBL0XEKhCu5dg236rOVHl
gjO4WhfjCVHaW2Xg/NZO5ion+8HhnOmbBYHtAVdCjKVSkR2R2IoJNW4GlNOqIIkCq4FUfANrFEdk
Ny5mRjAkVCzNlar479oIh1aSzjdE41S8iZ+GG0U4zEJNRjdBKO7EdsCLlG80AaPtMewE9zLkKTB7
c/77hWupwlxLQ0Xyz2BBks7oXcfcKRxuTLUxItesUOmggQf8ubMCnjG+MZAzMmI9VAYjUWywrVeB
EvrdlA7+2cg3Jm66JULXvv3gCPTmlvuFgtQwaMdwzWXDSc/zA8wjwfq0MnCV0KnQd9zUKDxYqfW0
0Y3YTlZS46/uwy5JFa1eeJFELgFci8w2KiisaTAJ3T+jYIhO+gGvZrTA8Lo8WEnRLyWZyH28G72f
+ebR4oX8J8wxRhNd72KjKEGljHJwHrei42/9jeT0nFT3bZJ1xoD2z9xwoDBn3/5SYQitsFODc7BR
t8N+2Ombeq+6KMvkHOJb18YgMdLzlHI0YlULzpUrgJQLFNzb8lCtY1o4aDF6CjfSFoPveLUBtwEQ
A8sIMcb03bafANtvg2O4Vml2lJ6+Rw/lxnS5NekLenklTcY2ZkE7CUKuB+f44exj2twJc7zd6FCu
c540Z2ldOWtmWYxNLGXR92IPyxLW5spwQbP3gQvPVnLEdXAQOIHdoiJeKMl86C/MSZ+aSpBkWFb4
8Ch9y95zl7eeOba4XQ64EHGyUIfHFq5mipVosagEZ5H2jr7118Ma1F+PyIPcP1K38QDkhpcylNfM
N98bfUfSP9djvQrPuTO5Mp3sxAZt3k63481EFYrDbIcu2ijXrxzgW9WYJ//gAQ3NIXjwZ6/bKMnX
DQ+F8l/qDwpnvKQkn8ZK3fHoyheO9DUSs1vqIFV+0gGpsbvNRDy3cL4pTr3LOX7ztnoO/TSXS5rV
5kItgj4PvWlekoJr08OP7vjLNW3tMLrBs/8dD2M8N8oTIePVijGaUKgOvBGWSqCG06IvChlVLsXA
IhA4plBCraOjhy1WD5NULUHiH52R1sTzui09mI+Sg5bMk/p8Xy1YujMT5UooCv0DxQTdeTgZCUpu
onPpVPvELWli/+jclKRrjClc9wUZj/Kj+VhutC/ervF5+PWBDhLerFne79BnkVzsZZTCq5cNfke/
TTYSTkazN5/w/iXS0clc3/FX4aZ327d4k7xGD9ZKoQ16UY0NV6lm7by2BFcCYZmMA7M0EWHihxR2
Y9dkqqnw3Hz79R2U+4dqFbqe4znRvy7omjvDMEVtrgKWMYWCOTJxKuedhll4585FdYOyD+i0mzxq
2uJjuW/etzR6Kg7lN4lHmnFrWK9xmROUJtmczAKu/65upZ0s4T1Z5KjYrWm9xmBOzVAEIeqsvk4N
OsLJT932TqnLcxGzv2G3DW044MLXUJSNaPZafwQ5bMYaA4bOmbavo+OofXgjz3izlHdfh+UShHGv
hScVVTsCRFypW28lbvuvN/naDVFg0a68Vb2q1tJ2coyV7uZ27vZrXrro9rKAOWMz3fJMi6nJKqMp
o9X4Cmjkk7MOPt1B6Ugc0/smYd4PVpKXCIxOJG0UlZFcJecOjXxj8ZCaGe1GR4gxs/VZafJ/7xEx
ABpM9bPmg9qdfTGKZCPCzCY1PtfK09DSRkCpneP3z4ICzjDJ0VCC4KXiJm/lVQXyQ7BtYXywnaOb
stjrAaiwcve+AJZUCTcIDAnG78JjHaNKlZy2OIoyROwVrY386mSnGJnixF31fh/pNg2Bcz8TiuBi
huGwOCfXWttPppnrfZGe28/6QdqldO9vyl/SS3SQjhyoJcVB9St6J/A0CPJx+RqqiKOmaMIyPU/J
NMp0zP3it9q3oUBbNEb9NpomNzAOuZn26KCq30Z5GHWa+F5/0KUmR9u0YEW46NRC8qvW9LZccX7f
vFRW7S5/HyOKUI9G3y+b9BznuyEb9xaYM4IJLexiaMvJRw6foGoZRteWtvISDCjE6J/u/4RFCekg
bUaJMIhn2SGJmhgKfTol6bkwta0FiluhBqHmv8YAX/I8sA8TjXB5ZNxckaatjzxwejbFAkWrkexT
K+8sjgYvRUbg4zHmEiIYLU1jrAT6MtDQMqXZubI7e7IlhLPmRrdVlKhbWzx4r3VOZcft0xhML8Yf
YlQTHp0xVIO5D2RSqgpgNcrOIHydiUDRA3903ovV2jjyAsyFfQKUgT4zFEjBYc5/vwgVNKMri8bL
UQNGj7z86rLkLj7OrMPyBiMbqyI7e3XbP1pCJb9pY1Q9CUXb0mDeWSKJnW6CYtkooJNFLWGQMwpj
FTroyAmsGjOVEloXyVwLHlh1wNnb27cSDVdyVAgreDeDiWIrERvPGP3CNLqzWFAT9SUB+r9ALvVU
+r8bdB2jHMp67rtNJIcndPyRssVI8frstwEdMWXKsxXBsRTUOZT7ikeT9qW+14cYvw1ZLLyWoxYR
7XjXWyNOYpnoQtWfhXJd+pJbeD9bESY6evYDtIJP6zGrnVgrSWq4oRBuvA51W5jUmJZEwKySt8F6
a4Q9ylbyxNU1J0jXSfDZYiaw+WiCTQz/uq0OoNIJOxSZTwUBo54+NiQvHAEZLRGPesWboIKk8FAW
tS16vzIxd4KH8Hfarar4px69WT2pUQ5//1TfukwNJNFf9eIYBSqzthVGtIk6SevPKaoRSKZ3uiO2
ieiqUfhZqyVIsmXzo2sFHtfyl7dn5I1kqILGA6SDkNdjfLUUgvCsEU0UAw7fPG3YDKKb+5s8ex7z
ZzE8KgYYsl+t4TUUEC8HpLAkp3hUfuobWdime/EUGXZkmjR6AL1U4VNNegxqVHJu1J1quppuS4cx
BMH28GSMTuGER9lyMQ2IFBUZDrm+6kJaKi/Wb9my7wv0ttwW4QBqwnHGwZiA9BMTNGZa3RteJfRn
MQ5Q4AvmIPURVO61Tg11FUyHtiwwEdo2njSq7zT/pBuHshqIEa3MhzQgQcyrdVVmk8mK+vIXMao9
VOoQj4HXn7swI5Lbl25cHmOL1n5DCytdjTrGntt4Fcn3+kYP3rtXLyCVcNREmjZvQmdj/qBnrqGM
hzFwJsOW00MGThLBllC47K3jpITm0LHZ+XYT8Lz/zdsKyusxoxnjOjBpG3VbjN+J+7gYJnmIzxqx
vdEZB9xcndNItCOPKPkmemKQmAePWDZCtcj6+Bx5grYZMHOcVtNg2r0EXq/7WnJzs5ihUFeF9hMk
bnAGrq1N6ZldUk4TppQR2xjdjqJMBmyXvDvyjb+ZYTTYMwXuVAcZ/TVMbbZRggpswFioqEeE1FLZ
bHhe7StnfKVggIHpwDbNE6lA/3YNI1lykRpynZ/rahDWma/mYJUVQy9eSaWeazQfDfTyJI1araak
bSuaqElo0j4e44p0pYjaJ2EKzYJmmA810swbMSbOw6gm1H4VYR2torbt/IdQEIKADGjZkYiiePKp
LBQLqomxQx1N9bFOSNFiegwVg7iHla08CwmpQO/fE0uIPLedskChUyZ0P8IcpPVUrEaDR1R564Yh
DAVVqchToX4NXd3XwhDVKutTS0rOg9tsygfFrleBG+KJLnp4V9fJQFqOLt0GMAwis8t613ZT5yPq
b9xifwiVbdrTcAMDN2FqhWB7z9z64puId3aV6PadqejAxsFWi7RjFRcKCqJwz3ho3L52UV2MQW6t
W3dOk72qu/ojQCsD4uD7x+Y2QQdgtDKjm0GF2wBB3bVwpcL0RilM03PtGETdHgKqbxpnPHOM+Ox8
GIW+gmEkmhjBmDaYRnZuafry/fTJKyjjroPxfrUFCgW/AIC3MnYN2T8oTkTovy9pZMTF+CLR6Kai
qOd1OCWJYGZM8hCgIINytmVJHy63hfEwWjh5tZViW1AE42JJrusTdWMSnxrbiPxbiiwMRYcW4K6D
hz/UnWAw/LUWdJVoVqEyw9m902zk37VNuteK6N8+7i/sJjpigBh1C4YpGvsiTM9v4KDZ+SRyUpej
arevLDMGLm0w0kisQ6uvF4MYCY87Yw4M9xFi2+zj/emJm5dd3KELFPkaJTLLEj1lQEHaQSKutEZ/
J0pLXl4K+sm5jC4JDbUDM3U0aH7wJnENNUhmnEihn52FgLzlAxjgI5+s1/d3ZsGBIruHFhcRD6YW
wvZrkLyylFJVWtykiPdDecw2HRGbFa05pJuLB/USZ5brxY2tRegrCBlw3iaPWAfin5uEbE8mrw18
SWiXOIxK54kyKFYIHO9JpjXVH/Gg4nBU7SYOhKZdYjDajPmebVvoTXbeeRpBX9fHwON6vM0KMRCM
XRNqAymBtoa4ko28EqngCD8UeuI9vc7SYO3z5UpmaV7sijg1ihZKWEm00bdutZ+bFDdG9axm5BS8
8JKnS97gEo1RaEnqJGussSh0I7zHIaGfnI2ZBX9nOez8pwTJQr3ScXNvNqodbTlfX4oPLved7QYq
MoykxGzA7KxvMUBcc3TyUNH1x0gVUn67fyx5CsCmRI1K97sqKLPzSBFwknmqSWmnewm9Mty84Bz5
3xMbczbBON51eVfN+4JAwJUjEruhK9gcbeMcTTZpE/X6IFQTlK2xhxMGvq8qGtq8mTS3BYDXJ4fN
jeTJMPZjDMGVn5Grbn5buw2aMjUnPo1reSfjavV6f6t4y2JinD4SNL8YAWiHz7/T/XbNWxLn2LCE
xbmXiJ4iAuBNpdJa/ZVQ3osCD4ExA31RCu0k4mCah93kDgSXbd7Z5/gZ1pkFqj8lsYbN78HOUa4q
Z4srOuF4zMUY4I+FQQfdtT0bQaolG3U3a/JIuz1osj96d7s2qbD5uL/rHGNwQ9hT+ZOaVgoOjR3Q
yHraOy+iSHqifqsDklFelwvHf97eFJTal0RhNm2urWEMBy3eUzvZFpQnwqUA51KEjDHwZV/y/OLL
GMxzPkxauZOtrasduNUbShPKkeMclv1v44Munust82tTzStlPj4x+aHsIlu39y/xI+8Q3ffZaOu9
hmm8MuqbEfJD2lDd1JhpvuYs5L4VVdl5PpgkPchhBd3DRbU5mcdgRx1q8hrvuYown+ULl50VddML
oP84i5+E1O5EKVgfCc/V3bcIhspYhC5TpGzUEUb1FM+cJkUF8GNAQ6qS7j3D/dT4bPfCKnN4F7pl
3LlWEZkqNAEwxjT2q8FHdgLW26nsQ00wM51jrpcN0R8ERn6pFvaimCfZWTrlzwJttgoeanks+rxl
MOKTSq2vRHBAIKr+gVS8u1aO97WNB8CEUqI+hMiaACCdSEIyYv6KXu4j/A9F+0dQbDmG1aJdZhwB
cehNW6fTg6NkzpaOvBrlWRa3BuAPzmwgLhQa5P+Iq7I4Q45AfI1s8/ElcThnk7PnOnPJmacqqRjg
OGuzRQR0uA3OtjhwQP5HyPZnIYzljIpOGysjgolxzVWK+meBxKvajh6SNe94zj/4nswYo5n0Vaqk
Da6G0X4HzmnXVEhHv0+HjK55WbFlw/lnVYzhlMqm6yMtxKve9i0k+omzlNuqn6947c/3mROfWXUo
VS32Rqq3BpFkW9KI9CA84O2GpG5FnATVT8/P8e+QGgOREV1xDMKyoitIHs8cfKjkZSyCrHVaEbTz
YyKGeA0biRhrFBuBPYzyfN2sATfbdoHEmAV0e7ZJoeFNVv5d+rRCSicglr0bDgVdc4LtpfTp/Bz7
z6oYC2GkWZKGHVY1ou0FJND7d+ok6+3nq4IoRebo/uLF6w8YS1mA3FiPdDDAgk1woqV73xQtGruL
rzMWwiyt3IOByM6vP6aAPKe/Tve/v2gekAqdKRfm5DuzLSWqgsEAgfDXHmw7XY8vUUoQWd0HmT9y
s/cXIMx+FEVZFdKAOMdcwZGuXtDz8XcIChP8VgJakAIfIXbwNhEMUEEPu7jmhIeLG/1nFeyUYVCf
/r+o93n1xNHYxV2++DRjpOUxRB1nDQHJr/1Kw0ACdc3ZZx6Ccu1piqawYjS3wpShtq5xTt7zXy6B
McseqtxQIwOA5NjR3na4V+hlW3UhJMYagyGtHwMDqgqineefOT32trivKGcdHF1ln7sSqwLVlAqU
8entp/WOCPPjrw4Da3IDS2ikVgZAcJ7W8Wqfu9XqPsKi27oQFHOmx7FJcw1PSOdk47+ImAjH8VvL
3v4CgDnPZl4IZTLfk9TVa2UrOzOYbQbmznJONWchrGk11H6K4hLHonzAZN1zRnk384XNRrmRhhFF
KHoSUVF4fSrS0sOFolFyhC24mWNOj0syn6dRS+K6QpmXeRHlFWgpt/A/PG06ivtTIhsMsMBTzcgL
7xfO+BXO/PcLHCkvs0GcV4P7/2YW2MjT3YUN0VDchBJ6EOfoEltFH6sKZi3qWo6buCsnKGcdSs6W
L+WwriAYYYGlH2wrAiC8H63Tvz4Wbv1SOKItvdL4IyCc077g/q7QGJFZRS5NTaHn5zfv4IolVcGg
gZkCtPp9/0jycJgjWclm3yT1jIMac8zMfqDeA+/ixcNgTiV8iKDpHSQ3Un3lPSHTaKN2viLl+f5a
FvzgpczYTHPcGL0RzzhgTyZ5x00mLGRFNAlVvnNhKMrp2Jm5VtNLkjBBVuFr79TExPRsoiBe5B//
pUTWFRQjMk/owd8mA0pDF6yBS4sbYKo5NCBwRiJ+4yV8Fnfoz8q+PNzFAa0jpY2jeWUasVyBdhTz
yT857mXZ2lyAMBGjrPpD2w4AiUm02Y3O9IA8yQsnFuKiMBHLqDWWEYhAKR11dYh3JfVfpM+X8RsH
iCcyJm4ZiilGmcSXyNp3aa2fnOzH5319vq22AgkMKq9FNGqC7RwDC67tZt5LfdUb6nxF9g7xQ7EZ
t+mDtzp7dngIDyiF2H8fXsd9bqMOwrmP/fVtJjS+wmY8kI9yZREj/5DMCGjyUdmhXWOMi10Fq9Tx
1XULlvcSnfxVv+1slIJjjkynUNEZKThDhu95OnOFhDu0aaif6dZwyq3iJjkxK5IezIO8jTF373cZ
kyoi6c9KwYQWEr31+8y3fW/d+ilVDkmKwZFr8d0zV5icp34zYxoM76g6DKtzM626DBNMNo1OOp/z
LrrgfMFqoaG3Em0LqPlhYvYuy0AAXkm4/Up2sZs08hLanEiFB8Gchc7A1Vax+jknLlNX37+feI0X
S1Hp1SqYg6AIsj7KjZid84q8lY5MFZ9kGuT4xOvtXbJWV1DMWWgxudHUK6ymdqJNkdA3sCFWtEzo
/O5ibFKOb1yw81dwzLGwAhmc+SngduJvlEJJ3++r/pIJufo+o/qqqSbNhIrR8/SIV34DFV0Bzcj6
NV/Lz/ehFgKjKyQmpihRuaD4EpDGlUwP9cr8tf47ACaMUGOtihR9mh+RRPpTP1acBSxYwasFMOHD
INV5lkU4KkgNb1SnSsj7+pOz3byzMv+GC+dU9qHctzEUOUTPnTu2zqisefmm+xuBqsFrDEzIrfTc
AEb7echXql28epxK/PuSAjn3NUKsTI3pidgJ7yUn3bm3CM1tyvGxvGUwZ94rdUwXLrGMXYdE/Uv/
bznJZtaMfwzjTQdOItWDUop4TcnJISSR/YyZnrxODN4SmMMNFv3MH+oReR8Rj5KJjXnFnK6+hbvC
1SqY4+0Jmd5LyWw+wi3qhF2ZV3bOMSA6++o0xGEtex4QhJ24PcyvJqDSGtwX3+b1vt4/G7rInG8R
OfqpNrAjZUlMQn1UIpRrrn2ftZ+JBa4kxpzyIjc0JW6wJ2+4W8nw8gYt98brlhNS3bfrOks0gxa0
XMlULOa8aQjvEsKRFBviQqtVK0rwcbGz3Ymkv8NDU3KTyRxJfWnGha3K01St+wD2sKeK+2Puq9RJ
eIx4112OMfl6cr+A8VQj0LwcCqYR1xVP9CN3OEZ3EQGDv0D3oWJEw81dRzfBj9ApOCQGqqnyiWhP
pP/gREFLtdXoy/iDwpj2OlOm0LdkHJS1Qew6WZfIPrgYomuDMDsnHh63u5WIouIcgUX8oK/WDVrx
22+fzrv4uOXlURdNz59fw6oIYvFQEUSsOSb5j9L+jvpqjlQXlfACgXECuZznfukBoWmIRYXjrsdx
ve/xF63bBQTjAtAMWWRyBohXbJsOlNwj9xF4i2CivQiPQ4LaQMeTynZDYu4DnRSUoxoc/ft6SbnQ
8KQNSrnvAaKRoCM1bh7Wo4u2mPx8fzE8HMYZqK1Zh2UDcY30RzW5FpoiqKO93AfhSYwJ86rBDGsd
u3LeVXsXtYl29Vpx0lM83WUcQdj1Q5z3gDAe3W4XrXmWjadW8xIv9qPWjdwqa+wHGo0xzhjkwqf7
MuIBMKbAyia8a8P+n6fTm/bcuty66kXT/OdgfF22L1agRkMQpzNFPbj3NxZ5ix8GgmfNZOu791fC
2YqvRsELoHZQ0NArACj7lZNHnPTwg3PGv6bj3jjki7Uwh7wW2lZvJex26TS25IpUw7sS5vfhoTlE
T2lXUePJqcjpg1cMz9FkdqCfpgbt3AM5C1Gy64h82/ZE+7gvP86RZDnCMUOpGIsSGNGmd8zXX9LK
WE2//86+fL2AX2zSYLZWkRkA6amWg3bLluj36uEvQZhzr3jlmIB2Bee+fIUBe0g3aLqivPKcpVfl
Sy/KdhvCwTZjNyucPVgrtMN2dNOcy7fYVX/u1DUP7pZtYb4FXCgfYwqi2uv6robyvXV7SXfC/eGM
LsRjPKC7eNgqr5QOg411SrHzie7R/5jZuPgBjKmIWj/RQAQwK+HBX/tb9WSSk2Gb/+XG9geGfbpV
u6HPgtlZv4mr3fhVpIJOwvznfW1fztNcwDAxwRQYWVF62L0BrgF1cB/vHs1WnDO19HpxuWlfkdiF
voswFqMRQGaoJe0djC/yMJATTKYg5ZEPESlgPXjcMdyVMYFC6IUGmuMgQLvJSB6Rd+TRQneN4Sd/
KUL12jkFfVSOaggR4laavoSrb+8ZNY68jBrH9rFvcokoeEYqaV8lvwPxN50jPv/lQhiDgXbKIdUG
QBzStetGH1nt0uTtPsjiMtDIOFfWYCo028KLye7lUOUmIgWQOn/PQR6nr8P/YvguMJgTWsShLkgJ
MDD5CMPjqbRV38YdL4m66Cj+oNx49FLT8GCtz7Fb9F15Qh3+XOxrcNayfJu/gGEOqG6CfcJA/Ha2
RxocLYLB3UTaNg/r+/vyVdFy49QvcBinjskNpt/kwImLFUap/vDIzDpGqAMOzc32oT7voo3gmtua
GLgRFSDqRUc15wq+nMq9+BHMmc3BFaoX4bxYOd/5TxggpJ/gQ74FRFilNs+XLJuICzjm5E6Bh4bX
EYqyO8jolrWlbi6SkVe8ZS0Gfxc4TJgfpnmf5rUxX+3wMkHeOtvfTp+f93eQc7LYUa5V2iWhLwIE
bWjl607uCW5GaEa5jzLbgHtqwkb6gxV4IG9GSQ6IhkiPUTT/Kda/ENa8zgtfMWZpMJbdrIg6UW00
N3/83QoY6xDKDdqbenx/QC/IQ8Yta5gPyh0JsY4bTeDjGGuQ0NczrfvTd8INfY8cHhvCUmcDaB7+
MaVs4VXQy8iKCVjIXNcg08eJoOoX49649f8czWK9dzfoXu75WFFKQPxMWxI8vbZoEhYeg2OxqcRV
h1dhtO0Y5/s7xbGwbO+7YPbZ/Aw938Ktk/DYncEX4OqBzVHpxeWBbGyu9UOROStH9J9VsK8WjE77
2uzizUtsc634ogW4wGCs69iHsdD3wNjpq2wvbiV7IKNC3//bPdNE/y74KkEdxbIfgDYrDn0MIsde
vSZnEC6/+iQEZwpc0/3NWbxnXgAxNk3v0rYuxWgGMjDPBd2BvDLjZQW/gGDiEUxynqRkiucyJAnR
6ejU9PdA4cvtgPCyzIu6doHF2LWhGUbM2ILcupg+gNUPN4jQtngxw7LHuYBhjJs1mVNhRIB5m+xp
f9Qf2/1TzknzLcsNUzvRxQ9txriCawtad9OIQRDZXOrQufl7/464lNb2mBPVlW2uys0RyI3B+wNn
zLp/YbDrCOPCBLHIcZmd3PEVLIXkOFHvTXI4Hm5ZehdITCxUWpnVRRqQREzEfgxsFXOZUiyIpwyL
un2Bw5xWjFxtBQWjI882Ri8I8HMC541/cSUGKjQwEGRuUWcf+dte7eI+raBuYJPU6Rx3zOlmfiX7
kr++BGJElnneoKdeMx/T+CHExKyuspv9z4GUtvwLGlHvy3ND/8tGXaIyAhSFxlOnEQJUyPSW4l7Z
gGS+Q06IBzR/iNW9SyAmYBykThjGtM3PBvKCyXeV1uQ5I5NTPRRbTopw8VhdYjHRYhKJftaU2LPG
RQQ3OtJ8qtzaLmAteEMrlszRJRZjXbWxhRLq2LZuZstdo5Mjt0HXb9+34RJPO+a/Xxxdo1YsDPYG
TIH3zpl1GLymj5hUAZXvaONgCpkPM8ilhePBMsYWNbKS0Vj1bKAmt9qA5NBW31UHtcuNkzwMP6RX
nT/ffulQX4qUMb1xgvLlGHyGOAlTTtrX0TFcw7Xe+veA+ngoM0wqak565LYacRWHscdhpwymVmG5
FaSMBjZa7EAhA+7YYsUlo5iV8H8fiJvJKkqa6HKizorjyjNz+t6V9jpNNYeMJ572LAU1fyQKsqVr
7cE1OxIatMlASZMP2fHJr95uN97uiaOl83furYmxJn1f9I2eAAcsRD9TJ3B/N072IGOIBDem5i2J
sSfWFBd+nwNqclU8/2PAEB62M1Q9coOb+Uv3FsVYE01QZTEosVGGGRGt71xF+T2qTxYeHzPRrhBX
V7berftmZbXvZdH9a9pq5FExMFX94lEDuTGjlIkRhlVQj3PRpYE3IQXO1Clw48/o/d1bPnb/4Hx5
wgsTg4hbE/z2C6f+0buSk63+Q/0oaDPBkAUCdRMNTsxSBFMVmsQYZj1E7+O8Z8JBe+dPMVzSQ8x8
NfBWL8poC2MsiN9bQu2D6xZsBSJ1M2jHUVu9xO7HfYkt2otLHGY9mlSPQWcABzz6vzBql4Sb0bVW
Eh6ffZtX6/+1AawiXqCxGzSEqpp6MtAwVJj8HHa/ptctjy3p69XkHghjKiavr8pgNks9RtSlRPmF
65ytjwRcRvbj82S7uL0e/Y2qOsNntN5aG960lsVnistlMkYkCUU57UT8gqnbavnuZffkP7REJA/9
BmGXydH6JQ93icbYEW9qY0OYgKaBdQCJjPateb+vJUvn6hKBsR+DOg5QUjgV/x21dV1Ajc19gNuZ
y7AQlwhMDGLIo9hoNdZQ2fJMajPZGerADaJtUvJ28J9CmpDePaq+Pbw49vs2o588K7l0Nb/8CUx8
0gqGNfnaHHKBbyBGIlcmnzxudx4GE4wYYYpZLnOo1b5uCqdx3n2bt4zFvOblOhjLUdZZM5ralzoY
mH56RhWx49kdqk1exJ11vL9xvAUx5iNIRClPZ/OhPLozzEBHPHzcx5i/cec8s8nvxs+9emzgJ5EI
kt9VkmJ0G2YrcCIMjo6zb9nyOMnhEAKlh9qB3HkK6MPn3y2EMQuZOtSmIEBYdohgl8R0ojEqpnh1
hYv2AHyRpg7qQlVjr+RWVEh53on5+YfiTpv4qK7vL0NaFNUfAPYSXggY5hyWE9aRBY6rb3U6gAQi
InJOKnj1h6yi3HFps4m5UYILTMaoR0riR0YJvwtGeJoTHc3ac3Sr2x0VXVo+/u0amb2Sy7yo4hRC
RPyuUgFDEeWXxI2pfu7oe+AIG3FucO1WHC1c9pAg15dlnGFFYZW96wsFZJsS0g6rzo6+1zQQSX7e
RgP3/WMp/AS17T9IjEQFFcZoVICkydD4xtXIYcjtadXK3HYiHhQjzN7Q80EK5NlDuZEdH/ZbUOjz
X2Hnz9zqyJ8VMY4QdL6hmSrYszpeI12M2c8qUX9JDu0nl6cfPCzGJSKgzYoowZImtwPjeBSAUk6h
9eNTiBYVXo5o8U37cq8Y91j3WpaCSROtPmBgUpx0b1VIBDSr+VaCksFdvsZzGQ1W9w/6ouG90BDG
I4KVdcjFDqiKuarr16I9ms1KexGTF7F1U5HcR1t8fUS6EvO+wLmM5Dgj0rgwREGMFdxSHjcuyu36
w35A9dh/ebG9hGFkiRF4BagN1flubpFWJdKu+KH/5J3j+fTc6uKfxTCyixtQx0s+FoOavpIEb3Mz
6N4jxivYDf+PtO9sjh1Hsv1Dywh68xU0xfIqqWS/MKQrid57/vp3qN59twriFmJ7+kbPxET3VBJA
IjOR5pzb+7Z8Sn8lUTFFC8rfqTbw6OHt1P5KyG5+QrJiTObhzIHAxdOqMorWL+fDsZLdPrOAsA9P
L9msa7Xsu/4uho4nPE3m1ABisjvLGazWrh/LNf8wvPckMiurZaSv56++cUp0/YxLQDmRe7jFL1NG
ikOB7s6MiTH1Y7N/SZHBYQ6005lmejaPF3sncAAfDUpo3AylJzgvoWU+taEZu5IbOOIZnfnr7j6x
PZYSLmrGhVzKwqP9QVaLBHIrVDTeyse78u50W/cW9+9CAmXYC3QxRkoNCVtvj+FDE3adcUKsNVA2
fQTpPcplkADWldT1D4MHeLhjX7t+/2+md5Ei/3tOlAFSssofSx6yMMBnCfc8yVYn1rThbF2udQEg
3jJmxAVwXmm/Ju5k2W+S3JDbs7Vmudn582799PVx3z7Y3yHe9WdSB6tM7Rj4k9QCUaV20n3vmKyC
K2sjqIPtAQHd+zI24uP+jtWXyvpt6iDVoUnVVsNvpyaTJ2zhfXW9NbT/8A2uBZh2e5as+9oCXI+9
8+F8Hz4fnm6fwcLMwLUkyocUsIRcN29RTNZALe7JFgbjQbWIYz7cZ6vtm4X7Zls2Rg9tRkfgTyH6
ljJRXsXDRGVcdVCAvfPWP4aPup2aXwCf3lvd8T6wQPe+Nt3wwTZb68E9pJZn+o6x/ry9A6xzpJwO
WGMjvqvwEc49cqMMv/nb1VzvLuVq2k4f+VHHjw/ki3XLF9Jqlz/+a8pObxWl9n2lPT/FNndIV8VH
QoDhHj1aHItB7fa1p8ft/pMNB9/ltacSBW+qFHHe8DvGUbK+krruJVd7XlhCl//jX54lX3jXbmol
w5tNFbCjWY2dtxVQpWEbR45Pw37EVyuEEEZWfCFPea0j1PXO4rQJjVlHgH5/Xxu2mD+ekvvGQUrZ
2n3uWuCGjtud9NQoprYPPoKBRLuIBcUvzkf6v1/0X3N1veCNmj7fMZBZmxKJwbro7Oa8dk0yt3Re
Hkeycu3v/1AdqJs9alrWcTw2diAm46cllqpRF3so0PgZq/htPMriksSnfLWxj7uR3JvWqSU79938
fGi35sqasd02UmSVrDiW8QlUnvv2nfxNt6Rf6clPaH6h4GEgYJxjwnq2by1BhTuynL23rohI7C+w
ANyWBp692wrxY9ouxPWiMWl9ArUsydoyyHqwuI+YfMYomdYuR9aVg7HClOQlkWUrPuzRIKOsOXsd
ONv1iPS26BPp46gcXprMbMXteQCoP9hyU3uvEN4npe0Xtju57eqlXh113pb+qCcB7G4rGRS+K2Mn
gU+PBDoJQT45bEogWxB9L9wDFYT4AdpSk3WbkOZO/RbQRbkG/AL+hckKtwOYOkH9tUp2z99ShBK9
fqgs4aHOrOiu80DhcZ/tisbOnzQnNxt8LvdHf1ein46IKCP9SnLALVqb+c5DcildCeD72N/lM17a
155fN86qcL4MomDCdY2KmclvSnvfQ2gYu4MVtahpI6WhfPD2tB2OJekejrodmEhkg4lMNQOrcCKd
vKxLAoJpeLPcHI7o4XW4hqwdZQVNNVITz1ETsMESed+tXGBB3Gur0LY1GxnpvXHyt0WGMsZJ36Q2
oD17p0DpPPlQwKA3kdEaBNP40rbiWm6IkqLie7gLrHwgazWc+6bULRJ0pwb0mr1nfSqYztBJ2Zu7
d/4jXW2ey+2htJSno9jZHXkAfVpmpcB7ktacdfI2xaN2VgoCxFVAGoM0yOYQGq8AOCygrqEeut4a
Xd5et5vH/COtTWUVWKbeAjcmdLQDfJ/dmFoBJC/MtaFFAzoCMoF4QvbOW9uF+9ATCZi42fdnb4lH
9/Oxf1YkQoKNpW7GtX6PgYsNumVdUn2pPVltVCj/xJFmb5IMkYcpw3T9AUXTWZOIU4G6IvrSTGMd
HdDqciT2Q0USu7RiC0hfHTiOnzuzA4/TJra+WwEwUG5F1htpb06nQ+jwRLivHgNYwDMCX5xHdzis
8X92elIM2DRkrjp8i+Wb2H1X/Two6AwydfwodoIzXwIr+5hWDtDZM/xPwd6mxAHX0jOHYv+nZ+cf
PSCuEzTnyqS3wsI2EvvgPpvJl7w65ttDa2KlAJTQUBJeheBHORcr404QtglprfjxC15uhObvvB3A
Y4v9JwZFiVyQT94VSe1OmrNZJZuc3BuffkaC79AaXzznUbsDZXXx2KLmuskxcmzhovFksJGvd4m0
2qy5zPJ8aGVgt2a2R8F7ZSqf77EJ9Fjpfob92bRWXZvETQi29g8yodz6kDRkPNbbxK5iQty1XQIk
3rAwM+3b4h2HeCc+FsQdTQ978w1bBTxS0mwfP1/S41PqDKdgH71b2eBMLo/L0Cb7jYr13zZoS25W
AZCRrMmSjCFf2nyqQaRxXOh16MGVHFz9gbyFh7khI7GalOhH1Zlh4I01jmoTou+b4Y6Y8qmYSphq
qUpkowN8pJCawjY8n50QePqtg96hu3xdIHKW7gyY0WzPeEH8rI1y7ldrp6IuNQ0iPtMhuxzJ29kA
ikFoegRZSvf2Ji8092AC4WKTZ4d44TR43tcwDs515xcrtPdAvZEO5QsuiwI6X41d4/qdXbsWR73B
fL1JJrXCmRYFeX4VniKyFRxcANayFuI/LEsCpYokSiog6q6XJRZdIHae358Ngmp/xjuwkBilz+/Q
6x4BD6u8YyLILVQA5rX9lUltZVxGberrkAlk9yyAGwS3S+h894y1sUKU66XdPn7Wb1GfPEi5GHUF
IhTrnvGVv9M/17EPddCBXwsV6NzmANwgsa0cFAD39yRniBFZcqhYHBBkOVcnkPPiAFCNkP2RM9/2
Z9+GqyMuyJaetjZPHp5cFr7igoZd5IPUn1rbxcXx47oU0vn1gmIW6/XCioTpAShNH4qem58vT9vO
cQLrHKGPJCPPZwQgzj1x7bWy2jwFxARU/OdobnyL1S7z0wNOWaCr9VHBuCeLSdkMWN+LZe3vP49H
tySvCC2dbU5SG02UjgM9z81tt/UsUE0B/80n1oTiqPm9Og2m/WBv5O0DXAO5C637bzjr9ebL/Trw
8FDPEtnvA4Rgrm7f1uifSdIb303X4TijqwHYgChYcI6etV/vrR6f+uYobo1nA4bVUkciOzAY5kdW
BZ9xm37eAxcqEU0CyKjntE9q2ix1k3+X4q4u1M9z8OLH1T7IhnJ+TFhnn+zX806vTPvjjJaYgCBM
y6zWsj5DvAVH5HTmaE2xTIRWKsHTiZHb/YHxv7XJ1zbov6RCTbhYxMeAd8Fav9w/+yd5/bLaW+vS
1O8aYrsrkzzgvzE5g7YC1bbxgebKfQDJJmAyXJa2Mi4jXYHiAk1Xu/nQgajIcsXzWui1Gkj/SyBL
xcjEL1cSjH7apCDNxYOlEhAG9S+6izFRzqq3rFNesmaXsih7rAToKwOkXQerGdqd+8cjD/NZ3r4i
S8EFqKr/roiyzaMXpvGgKkB4Mvfx/UdqJu+YZmAiwC9AAMAbXsihbLOR6HVuKJCj4cHX22/SRwVK
EKDdZgAu59CSD5ZTYj9+V87tBbJ2kUqBtnWECm/ys4u87b9p8D0PWk9YTXEsMfp1jBFExjiFBZZn
JR6RUuL9SaEUCW7g7eUsZnowqAMOUdH4Yfm7FqQEWpx7g44YbS9geAv+oHI5vDgDNAdVeEWklu/0
rrZOvmaEhZJx2ZcqCpfSqbsuFFIxhuUsvb2/r9eZ/Xl7eYsp10sBlNKPSV0JtQQBQuqko5VrtuiZ
r/6ar23jafQsHB2LuOh/kQl8SE3UBHCdU2fHT17MjQYu9d4APJG6iZAYb+zJNrPHf7W6v5IoP8qB
rbWVIqzO8p6iyaotPF5jq3V5HBjHyEwupoDmWb//Xhbt/AAhnlVdiGUVlkJ6cE4KxFvzmFQChL8G
VCLCWNySU7qUd125+q9YHiY/FbC45HVylcPKFFGIDTb+w205S08xWJK/66KfYl5Qe3KI5xASKbkr
W1LncHaxRSuFuE1B0JXsPcQVeNdvItTQ1UOpEZZRWQrvr76BugcB2F/qYD7IEQmj2G5cfSfYD+XH
f7yp1H3wIo7DdDoOcQSHDuZHQKXjPOqHfzHJP5vnv5tKuYFIFEujG38WNKPYpQBa6B2wa62YK5pv
028X+lcS5QhCVZfHZMCKZr5QA9BZHcbTMT13mKfnPMRKEfIUIQYqmZJZCkq5goznKsMQ5nvuALry
TrW4lQ+Jwt1tBV12BX8XSJmTSA4yLvDx9EsxMxKvEmAuv4fMbiJxVrFb+0jZklbSDVAu4cTkU4+M
Kjh/TQAIo8BYILA1TM8JATW66mA9N8meW/vH2mX18zGOkm68SLg6FT0ZvnU068e2BWaM6heWGtid
9/1/3lPg26qyKCLwAsgtdXRpPxZVzmGxnfNSAySswuTBA8u3Luc/LqRQJ6e2xjT5YAM/PxkkMOOB
DEBs9UltiWiSSezQ8R/GD6bUhYO8Wht1kHKaSHIqQy075yemxFtVsJGLdDZM5o2FA7sQ9WvWp/bE
0C/nu5cSHrOxii1aD6wWXIklhPIDgqqWvg+QRwxXGNvsNUOerHFluzwZ99Mp0ecRZvS7mQUCldz9
rk6iu4P1zsjmETlSy8IIqgX0Got3DWaT/VIUerUBtO/I0zHL5hPGXvO6WZoGenk+vN3dV7F9LtAB
SFR3JNx69FBFu63CSz5DEdAMasgYngH9OyU7U3g/jiLYhdHELKC3270XzPDwZ8KdsgpXQijHlPZR
j35QCCnt9GAc5GP76G/UdblS7PAUY6Z39omHzHa3A1Lh3y0asr6zE4cUOhkxaMFKXiw9L66+h/Jf
RqwMZa3heypnL9q8TFaD3R0aNGixxsuZ+0u5sJTTilatIcry5jpMDAzkxwfjlfViWjDvVyui/BeP
fttECSBm/+Fv7nSoTE9U+7auLF6hC1WhzJ3Ylnwpj5BR3Hm7ypadE97wjFCetQ7K2MWqEPl8g+zr
ProL7T/cqsIT7N/43KvdoowbxnjEqOKxktKu7dxubTRhw72nbELlpTD+UhTd0J74wqDA8fZnzCgT
bSttfZTcDrnTPBZ71rqWkh5XwigjZ0zohZY57J5wFF54GJL9WkP1U7AcDBu+yZtx728SS4U9sV7b
tZm9K25ucubOlmQC0+YRs1xvgr2EOhSKYLbnHDZu93pbi5bSX1cfSVucoBOLZN4RfcCwwnMoofiF
WWetd/LODdRVK5FcssJqBcz4SDiGI5kUM5jMijeT1PYiFI/QOD8WdhRY0bSpilNdrvjigfGZ82fc
sFkaZbMi7KTaNCg78Ka3UZ797fBT+VzZ/BYAwW5ETGzQx2cJQJTQeWIIX75qqiZhyEIGew11kIOq
jkoe4CBHs39/Qa2yJw0K5pkVbvp9oqO+N5nFROzwLB/huVr805j0W8MqLMaXzJJ+bQM4YFWEObr4
iy6TFznJ58AsicA46pAoF1AGR/X2q1zfDW6IUaZX1N4eIiJvMQVnsYaali313+IPT1nqTKo8I+jw
rJJaM/4C8Wi6xiV9YKxy0epcSKGMtB8XqpD52G7erD45M35FVp6Fi7vsCS6EUCY6ASSUqEcQgkji
ScWQTojXYH/myen2kS1kQy7rZTSadcuXfCUXkAPM4XvxQcIL0L0tYdmoXSyFstJTleppM6snnFp3
/HpN3NxixNbM7aJstKRgtLfKIGMEc4bgFttuU3+a0YrFg7B41f6u5ec7LrLWftChZvajYdDuYc3d
q06HHNXtHVs2eoomySoSZDJytLhmF1JCmQ+ztoh7pE2BLeI9GbEpbdErgrBadxLXfJ3fYyK6s2Rk
CZSnavXJUPHlIPPiCygdl4PEbyYp6M8vQ0YAJehvuq2BzoV5rC4i/Dbb6wfgUIJ5OVsxXxOLxvRC
OKX7oyHJ3BBD+NBiSHudEW9nk862GUZ7qa0V/c+aqsggPjUMmVpkGAWtFChVjzsmo1OhC3GmANMw
hwxcbPvQlTclUSareW4jUp/BIrgtSpgtPgJYpPocP+A/3YLVNbZoXS4+ilo8Sj3apCYd4iZwNiWx
KZ8fAfhfP99WseULowsSBlwEWRJ+uGguVAxcM1mYgEDkPG4mVJJezUdmoWHevl/OQIcb4HkV0wY0
1bkHUoQh8IZ5JdmL+raVT8lRXQ/3Q0oycPW+nViNtEv5BAUj8RKOE3kgWaMONMf8usJ5SX8Ov+On
mXd2ziyH5s55/nNAFccn2l44Tei7eQhWRUQYWzr7eHq9ABVFHUIXVUWSqIh3zPl8iPi0hykdMV9R
nWMbmJU7HuStw+qBNakszEbgljjKrIa5UIR6XPaAmwE3RHlwBkD4e+i+MrmVwoJD+6n1/ZImgldB
0TRcFxq7x8+qvsx06EtlDU50blLT10wV0hLXNnevrxOCwfyVx0T0J2Nbl9RIvJBMRTeNN3l52NX9
P7D46KjazZkNUOB+io5ISmT4GC5x6QZeCqRCTn+UvJxrsdTAI3tplxAlIbzTsIz8kpWDqhqSps1a
o1Lq0sXTlFQAEEc3m04k0AGWmVnLp7QAhzH/PuiOyhkmRu1MA1hP+cFLXlPOHbX3KBBJV2xyAe2N
WdcRNXeFAMP8POMDF2b9FLRY//1ASsFqMQ+lYr5NuEqaE2984u+/PEBmvPom7yYlG/ZzKRi5lEh5
cTXKOkn3sfMSkO/KTVLDKtfS3IXIeS+quj5MewMFocDsEOMDj4KJarsUv4qwibyhqoaiatQHBCEn
aWOED1CAV7m7NzBUMJgHjpnHXbZUfwXpc573wvzqfTVOzaxjT0B2x1DUS0xk23CyBwHY5RsZmmAd
3sVtYbYZiTbGXbNn5biWqnA43v+/VvrVIHViF/MlPmE745l36/6r3BfP2XZapet3TJGC3t61I9uN
Vt6BlUhaCqNEWVUxXSlo4i9A3CnxxCQpRjypyzlrhl4/Zj/LwnA41PdCBnWWsp6gBy+HjH1zl8Xm
nEvZIHBZPSIvSdBCw1mslMfyjfkrki5XeUJZ9GM/9ShEK9sUr7C5Wda+A2B7sOcsYV1+MAt/i07n
QiRlHT0vLkYvgpO1Zlqz+gTGbmCOYdQYWsMGg1mUpkggSVVU2ZB1ak/5KenAUiLDpa+dkDczC/BH
6rHfNW/RZmQkdxZfc8iV/48w2uV4bQr8lBrCnjTkWlAbFkDfJAKYKGFFgotZ80tR1C6qYRIDq1bs
z96q+QSAVHAQtXWdO/hT2gHKccOjspqQduxbRqVlqcQJ9ty/q6S8jdEmo9qnEN04GjlGot00BH0S
yalBTwa6wllB0mLkdylwPuML05NmZRqDr2TOMUUCUowwcIBZIxxaF/+N51bUmdBP0jVRpULZGG+y
MTWUOQAElAnaqeY3xGD+ES03sNl9BYsPTQQKsog3GP5WKO2UYpXjgEADqzJIaATWW66bCF/F01FN
wYFMujY3GqtINYCQdl4ZlqRJKqECEaLeqrbXis23xGnCn9vbIM1if4VOGLnVZ5ZkQ/xp+bvYcH6K
uVzo4+Gc4Mkmm0L7MoqbRCJD2xMjyB0dmDLJGw8AVgGTNfp9NP1pY1JKpwQlouRFeTcS9LQr5Uci
nMSMiOMzUnd2Xe1z6TsVSzNBW6b4ERck5tEYTuLMVKvVWK8B1aCpjIr8ouEGQA6ibGBCGfRaciXi
tV6KhjMoByP1q3vIcsCSvscP0uPtXVs+zL+S6MJcqQl+JYqQFK0NwH9jEsP/GIdNDC4snN5bGKwi
ZLX6NUPsQoFVQXXufxb4M454cVhztOYDnGzAqKOAHjvU6SRz0zAz/UuRzkybjFYNA/ysGhVbRYM0
8RxqyOcQRKbTob5j5cJ+Xhu01l1KoC6DLnF5jPGZ4azl6FflPKKO9mhXGcZBws20GwzSrbNjIZvK
ixisk2DlFZhrATlLSNrBBTxbbYqSxUugFu33PPJpEbR1MsdirfsrbgMSyE49JLrVFq7BfEotxcaw
iRIvyQI6qhTaKEo9H6cFHGllpd/7jjPVdQG+Fdssvro9O+xb0upLcZRJnDK5rzi5n23w/HLbnzNA
gmn281wX0e3vByRNmUmOJQ24lEnleEZPGWp0qvfgTUce8Qg0sBz8Luo6BXjHLrZyC7Gfq7AgeRYD
z0ux1BM5K9o0nCaIzYFlDTyIIyAUYIqI3CO6l605MuLdHg2N5TbfVla0z21UORnppSWLOCdd0AOm
aqAPp3QzV1ov1Wt+bi/4SCzNnsz3ZMWat1jMYV1IoXN1WYRHnF9KPa5yST6OHEEJxQRVX0Oah3gX
bbWSNWKxGABeiqTiiLwRE0BEYWGjLX9NZ8t5s7qdbPl33Up24z+BzbBWS/HYpTzqngxcxqOTE/L2
BfiVwsL8mg4xiL5RkJnfZ5+s9OfSW1wBkpMg4GLyIOa+jh0aLi7SsUNIJndeYgUaXqhD2CQmNwG+
8fbalnXkryjqedyPHi8KrY6U90p6qRVSapaGIS0OYL6iM8kMaYvuRgHEoawBPFpHC831yvxGDb1A
xsoshLb1fb7xLLiXe3UbMfsDlzfxryjK9rfdyAl9hLBoBNvmsB5L4lnoLkAJLbOt+oFbo2mApShL
D9vL5VE3ji+nIUSD8/yw5c324Nt/WmtC60TGLN/Lsw7QjudCFP0Iqsq+ljgJopIUetGYghxYiWoK
6MOaNnFrFVliJ59Dus/z0Gxbq7H76SXSJ9IDgyzbSPLe6K3eQ4ZwE9ZrxfehymbVOl5rGm+tcU7y
rafaXfKnCV7qYm8EnxMATDJ3jJ0AGGO+nePlVXnKrpePfH2IBtdLGHSmi29LdFpqgmYosgSUoGtt
QeJY1xOgMJ9ftm+8aubo6LTNk2F9Fxifs5hNSj9RB72nl/Ko4/N4Ka87yRuAzT2iC9IA9sgTSnvW
+n59r5l39vOrNhJTMRN306yATwLqZP+IWYTP23fyJ+j69R3o/UCbnSgpmkx9Rx6D7jbT+/H88oKc
xQQAVeD6TS5aFQaMjZAdsd8jdBN0q4fCLFbfYBZHLXJ7uv0VlLcGwrsoA4gU4CW8qiqiRhk9dEIn
Y9wr0a7QEP92Jk7CnJ60QSJpOpniZJi35VEK/d/yAMcigCxBgtTrwx7rQW98cAzsjPgRwLJOFG10
5KBanbEuyi78I0fC7upgftUVmTZBYe35+mhEO07+DjhEVuhwbUSOYQoWpQB+3VB1FJZ4Rb5ejS/H
fdM1WbzL62SvtF9As3P86ev2llHBzT9LuRAyf8RFFD2WaVm2UxHvZIz7juU3j5Ft+W5KrayvGJZ7
/t4LlfwlinJJHJeWQz1gPYAWBoVpy+cMAZQj+iWAOpasjsMWlA/xTu2lZwEoeIB0sYdKXmt4eAW8
vNa9wQ4jrSK393BR7S72kLIx3pAbg59hYX7tfTZaTJRw+JxUbjvxUslQcToB8s8iFSgdr2l4qtM6
XgEhSPPBbLzrGlsOTvxg8updljp6d8z8d11AHmLaa1pACnXv8y9+iuE0rjeHhMUZvKieFx9CRVBK
YYi93ONDijAyBfFRVGNSTKvbW7uoM6hJaaqGNzms+LV6GnGR934H9RR8ELiA0ilIVIbWLJ7ehQjq
9MapG1Wug9b4dXCoVMXSqtoJNPkzrVXG4S1u2YUoyih7ZS733byasP7mC0CHBV+FZt/esWUZigy8
aTSXCvRrXClkoef7Jt5VfGbq3FelY3qeVfdmCaHOPjGatGhx33b6dOK8mPDdvhs1xm4tmiaUfP9n
JZT36NMRvHUGhIgpiHqLVcGdgVJqTl1u5v7rv9k1VCJ11EBF1JSu9Uzku9FvKijBnGUqq8dCk0kV
MzRtcdd0UUFtE09l0O1cC+nCtO+Coo13Wu31JAOquqsPuec0RcyqGbBEzf/8wqz3eSIIXo6987Kn
rAU3WXkC6xPD7i1eTh2QPzpSh2jop4SMFXofPKmPd3WlPfaT/gXEHoYO0O+0f8wdslc8rwgab9Ak
S6kWqHJaj/Eu1fyWxEF3EOR0m6WJ5TetE6bNXYNrKnbRHqMLZtnZauaHdh0GViz5u171GAHl4sZe
fA91hqIQd16gDvOaR5L3p1r5KuKn28q4YJEUHuPjvI4WMaC+UUavyjqss4WeZG3rDrwerVSxQOY3
QejY86yXIp3Xnrf4ShxlAAvRyDt/wDGmRe9kFcxF/yFM/KPO989ZBbDhZB1jYgjlPSlN7axAt5rA
OOaFQFEB3Qyv81gwOmmka3XlBjT2Z2OHUCeqCF+nROFaNAZOdiDiqQHUh+H/7leuBFLHGKsBPxrV
FO8aUQJ2c6khDeBlOkPKggW7kkJdkBp0F3IGKp3dmH/rEdBcBGXVqz4pYvu2xtCP4n/O8GIDKfuF
OKONmhxnOLb3gXoqQlBdSHvE+8pdjLsigy6+2jfgBGg7hhH4X0RL6M+RAFpm6NTZyXyi83Etwamp
DzG8s184Wkj4eBULoa0rIyiEvb0OnBxVPCACZIhfuI/YYpSARUmS0M9BhfwZ+jjGLBbj3dSlVtzg
2Qo6pOT+9vYuBJYKL2kKqqCaCu2k/LZeJLok6G20C79TkBaePHmLrmySTDsR0V6qft0WRw+d/XOa
f+X9TGRfWO+yzv2K77poF6ROn62DXewGpzax2v6IIglJgIkzvNXieUR3jpDbvvxV1Z+CcvQSM1Ms
f0adsYUjtwIEzH/4ZZTjFw1FaGIFO6EmZBKJ9Oqt4MpCN9gZD8XZR0Z6pZ8EgF0bhJ/rHUQJbJ6/
y7zUdNGb9mqsb3/QggtCjx8UXwaUCJ741PcMWtQYHRoBdoX8Pahvuc44isUbLOMvcACjx49uPOOi
FsoX8NEOTNXboH8KOyICx0f5BtfH8fZSfiY/qffR3K+oaypukQyPem0EC9EXGjHEa1lAsY977lNL
kJ/EBjBNVQ3TewaZmpXI2k7PfWAROdlwDBSnrFqLQ/ivqm8Dq+C5aJXxusUEiawKskJ9UIgPDQYD
H9TyG6NbqQWwu4Bx7vjiW5vdJ8m21FCb0K2sWIXyo2gV7dsku0ESAZYqYdzzxYNWdEHHSRiGocwH
dXElND6IJyC7RrtBzU1FeTVChtNdvOMXAigvOFWSkBkDNMmrn1p9XPXlsJb0jVL+qWT9dZCeEgBo
3z7xRdt1IZIyK0IEPSg6iMySRznc+GjEDhPJui2EriL/Y0xQvBI1Axgx4k+EdbFzsJm5EKU6pBRR
bifNpNox2Bkd8PvA1xpN43hhNhGfH2IrxJTBqhPCjuEIFzd3riFISJmg55y6pqnal30QcDCgxbv0
DC2y8W7N+Bg9Q5Opa6fbS17UW9wjAwW7ubAmXutKx0uen3pY8SgrR1graxhHUveu0mWb+G7gG+aA
Bn7w1829EEhdFI/Pg0oakA/qmr0/4QEhsNR/cQNR65QUXVJ15DGvlxSHhaDEehjvJC4mUfKetqZQ
m9mHGtteBkgDhRXbLwtEY9WcTEOTK+VXgWOAh5KEu68pAey4vIuGyZajxPZTzowUS+btQPbN2wdH
N5L8o6t4HiFTi4UC+/p6mWWDfG3kB/EuaPrEKlMhNLWhUK0W1ZpV2qIUil7nyeISbVUpRuSK2ljd
j4YfMvR16WaiciIoBsBR4V6o8FDKjCaMW3wHIPHgtkzx+fZCafKan4VeCpg/4OJS+hLXC0OO81RX
kpW++3a/El5SV3OCPw1gas65GaGJZQdMvHvFlCRAIMaHaI3OgfqY/B/JHn99CxU7anxSJ1GAb0FI
o66EnLcF6btTeietTlX7Jni7IGEY28Wg8XL91EEPU8dlHkAqd/sxIcXLfqqsEVUVgKnhPQezgD5q
VkF1yYMIqOPj6Y1cEjoHrre894xGHvgEOYtYI0H5Laqvtw+V7vP97438K4G6pHnFSWo8b2RrBujx
RcEEnEA7KcRMaugatuTWHgnHkOFFGGIlnrqqzci3lV7HSMR1JJKzd7G3MUrcdq9Z3q2H5igmxB+e
/OzRT2oy8ZjFVRkGd/k4RdVA0t2AyaCn4eSyhotBGmOnNsVX3GUF0UbBSSJMoTXDMdGSFUa1lSA0
Od+tfXEjZqLL2PzZhdA2WECcpksSTkCkm3THKBkKDAIjJy8ET1mUEjWCbZw4M1VFV8SQGS8OBHjt
ZhtxziD/G3t5KZ7SrqTjsQE6XIBioBfYK8xSKdH4LATy3AXDV5akRQzPvmikLlZMqZsQRUo5FLNT
bd+zEDObSMT5PIs/d8kRAJsc4HKirskCHT6EWZPzo+BFO38ChiqPjsXArvoXyX/j812qlI4kV4wc
y2LIIvG4p8hfzozXlPmNY0zyBjUPi6TVCBFemsGw4uglTFHqzcDdW+29fjqlXc/wP0smQkKgL6tQ
IxBGUnI1jDCWwBlGKjhWiT4gqmU9V2dbSmuprAHHnwdkA2pU1F3temGsYw5GqDD2Ehr50vCpHVCT
879vX4fZft6SQwdcgdgEnI/kPBikrKTxQlNKJATOYgu3Ag+L90TMmoleCrsu10aFXc1UVLxeIIc6
xY5ePg2fev7WWmLVk6Sr/8VJITyQNAwv6kgbUfvoVyDt6aMKpjb/5jzg4ypvtzdw6XLh3YM/Oh4c
QLW59hbGMFScNiGNPj1E9Z4bfCtsaobl/imw/zolA0VpHUaTx0quhQBo0/eNBMmLJmxEN/T00RrD
vLHAI82ZNScJ7tj7nD1kIZrbuqQFIFEjmJVSKkTUq+It6eJTbOhW7nueGWj9HC2NlT3klW56NZea
RuJLjJ1f2hgERYgJ8dVo+aI2JsYgVhTyHEKjZjDjeq3rRO1Uxs4sCkG3OQo/uCPKT8PQRXjEoZbf
hXGZ7KaQFCmeum9yc/f/SLuy3bh1ZftFAjQPr5p6cLdjO3YGvwjZ2bFmSqJmff1d9L33pJsmmkgO
ECAPBrpEslgkq9ZadXuBRXsdBxb2oK7iTsDDB/MxQfE8y6tThYy/Nr2RRqbSJdoPeMUjkgB8ABfl
7zh935qZikEgVxQoeHvUfRr09hnhetRRK5slYVM4aRf2OG8yCd6vLlJCp1R/pLUZT80cSHPTokHh
5o+7DsoyJpL/1y6bWZNFdKevToUOTlGJkKJtkaUukafSeGyKvdnLlDZFK3Vpkotl1qT0TTHR6tSm
P5CnDlW3kfi08P5yaYJzak+trIEmc3Uau8nZgWynB7magXjddemO4GUX0GbYdq3qNEclb5F8MeAu
dQacbzd4oBn+uW9efo5xPcnVVimjY2HEGV57pQsKuAzBIDrV0V5XY6p+7GBnvnSxwSx3NjunGarT
0Dzi+ElCrTjbp+akWEEi6QsicktcCdFE3gNXBwSIa1OD7SZVPbXVyZrudP1RGzNfV15uT5joWHUA
c0btALR6zeMO7hLcUJpobP0aL5gIOj8Zh1EDbV62x4TzhkMHcBYHxQo++o0UknQTMasTtkiwLdvO
VF8L6zUj1jHJmpCuTpSVsse/0D1xTKisTsN6/HHDA8gHwlyaU510tJhWZ+uxIXOQV6DCGs/ztEXG
+rV2ysApUCfN5jDxOtnjSXSfQBsq4F3wfPLAwb1eRBxDU6JtCRt3tvmsXOTbGymCYXGPq0MiBZr5
t5dUEGhsNJLTGHhRt3WXi2abOTeNvtSoyCpgLFZ3ThtO5qd1Qz/F6jWXHfeC8dkYGLYEemDa9jvP
+2I/JGTssrnCumb6SS+/kuUn/dE295ustCey4zBAFFQmQOV9V/q4sFOS0kEZ2K5OM7kzk1NpW5/W
vn+xIMZv69qP21MoSqfgYmFCPdRE6RSM0OtVK73cdSZmrXdqCH9MWhu2PRQ2Slp4KG8DoefV03Gu
nCFAgyk7UDNz3pUVVXa3P0SwPYEeNm0DikTsmsOtZddqVNXGuj4ptAum9uc2hi5uo6OMFSjYndDW
QCXAQLNtFKQ4Lx20piTL0tYnaiLJOQ9+7x66g+EF2uab5i8Cka3bAxMu52+D/Lt3bnrSZRoz2IV5
E6HCvn1Vh6NWRbftiGoDNryGdfd2WImUOwOx15OJJpjBvtgTNEN4g1aPGQ5Z4AI//JQi1fB12y1v
6NpgBfsKms2S25JwBS/scwdkW+T1kluwX9h4O6iflTYPNW/yh2KTTKlo36PXIna9iRGjrHbts0aq
zWj0YlWnJokUtYjLAkway87iufH2pOggJubpso3CDlTuIm7jEHSR6wPcDurT10Z1pqHnJkN9coD3
vV969buW2ABPeEnm+XPVtIHblnWcVK51P6Zbu9PdhbwsJclCr5i3CB1Y8fi+veaCc9NGFQlqByqA
hsb75r4IFeacEN1NyvpE0qmOt7oagzxDQHImXQbnEbkxLqnvwQ9QDh5lRcuWFhCVrU7O9sum63FS
j3OIx9xuUmTAFBF+DWeIiaZ54KejvyHnya1m5NqUk/qkUTrfT5mTRImqasAeZmkEzYB835DGjXIg
AoJVm4H5wCkRLfPYRtVM+0ibyQQohDrfLRv6QKh910gmXjgbNiK0h+YPBuom184wGKRW15XWqL42
za5sWmNnkcyLy8auos0y8wczScjh9mqLNhiAngxP5yBe86mHfsiNbQAa87Q5AH07xsO6fqO22vhq
Ihsfc2be2XGWQ03DMHUTJdvr8WlVnqczgbO39GjZj1Uj28KCsTgqShWsYSGKpjz3gBhotrClWOLW
epryJzCaZg09amRNpQXrBF1iXClVZB4deMH1OIY8RSJFW7FOGc5TFxSnzbcWxV/14dAtP2+vj2DS
HIDpVFwxTeCpVc5tNVJ7qZ1p2I3kUzGcayLrZSsyAIlvPKwR3RFp2aRebPelJ2WlFRhN37RuVBoa
etX0g7O7PQzR0kCsBkwU9uZFleXaSgnivjUlsPIKJJ0HGlnhVzKGhmhdLm1wI7FJy3Qf2UiAFkKK
q4xqsOSBA5CB+wURkinv/Gcw3EZd4cZrNcLQiJKBsWyBtrwggfnn4eDKCncgqf201kkDK8q4W9oj
TX3TPWxNkDeSQoxs3rjbS6LbnTKbMDSvu00NjLf2dV5DW7Y7hY4GKIuFvIqNtAT7+4WjTWtnGBZx
0RDaRKWe4pEYoYqmS2ZN5GgWIoBho1pvoCxwbaWvl7FBub45qX3yw0seksyJ59Ldp1UrcWmBFwCW
g2wqngmGg5bX15YGg+YG2hNgfdrOuaNmDz2+zKz3uZka0R/vHiAQYIKh/pGX4t7lHXUXyO169clV
QPTtXtr6zehBoqCS5KPowYdiLxMI99BEBsCq6zFZNWmdstXrE8s7Pinml9GGgv0Jqp7+rNy5wWYE
8/CgDOHt8YkS76CLGAje6KeMMXJRLlsSdrsw6pPaDPs1KyNzevLIfDdDwsRe0nNjUWSw7hxbkVgW
uAuAsXgZWQh/4IXr1wNORy9BCQtOyV64g2n4afN9QXs2/eX2CIV2IIsDpioS/Tr//moVai+dhhVM
O1BGF7/pjyM9ExkeT+STOqYQ/X9Ae/lwNKU9oNntmJNTpb9189lbXrVMEi3EJoBx8ExoGIEIcD1j
44b7qurU5LQor8R5zYALm6vH27MlCBWu7uEBCbYBQ1lxbpjVi5sVdvM+DAtlxL7+m+W4MMBF8KZV
F2oXHTlR7wyE97aBAErP0mqIaNVZBQt7CiAUtFG/nqs21VpSGC05ddoZmF3DCfFCS2SBSGQFOQQT
RSvgBgBGu7ZC1HWi0DklJ226Q0NJ3yz/mdJvefPt9qIIzSDNixw8ssrAil2bUVZdpd04khPQw7s6
6qFw2ulD4HWSCM5T51g527V+G3oPFhcHxeqUJVWaCR42er7hDhEMxlWZP+LS2E937N2Tz51fWc9F
Ba3MLbVPbu8dNwhqTr9U7/mPhw04z/v1GDgmXMSuh21tWrsOGSpnhLya0/fEflLsh9z688Pkygp3
2KftODcaQSG78uajF1klVEpbGWFWFGY9PDfBmAdmFdxc7hwBs0zPHRPVKyAumtVBI0nMZadCkbQ6
WpAvydGs0CASQQhBwIBR12WRD6goXhCiqFutK6AkdMrVXQZ5vEJ50AbJwSXwTSYfhyyFZqEvLN8N
B+VadGkdV1C8zDWcZgiqNk1cgnCVgOt82x+Ym3OvmCtT3G7zKODpnQtTq3q2i+kuR2dBqh6Q8woU
8ivryT7VotsmmYvdMslGf7EhEoOo/TIA++8uL11ImjvHsf0euoPaKuvQLBsd5+0Z3aDQ6sBUa0XJ
l7VrHgr7joyv1H7oyu+J10pmU5Qq9JBgRqUTngFlPO4AxqZI6KoBEL/1j4Wq+1TJoMXbRZtphGuW
+Wbuz02gO3gw1J375yWCK+PcfsAbtdb0Fmupk7dZ13zNeLTHf28vnuhOdWXEvF49Z8iszHXZCJE/
K0L7h6IFDpTZVN/NfE/1VwVih7vOciRxlP0u7zWXM8s5Kh7J6ToTDE6bmnBqxzC1O8n8sah0ywTn
mOuwJamaAC/RZ8G8AwDRhipZf5AV+GUj4ZzS0WzgxFKtPM3HeJFcZ8S/zfolonEiUpzcqQYGZd8k
HmYJOVr9JDs8RGcZFv8/P88rVDW9PWkJq7RXh/XF3NW/6qMXVJ+BYPlEo2OjBGvkHZhQ/G2nk4zK
4y4eRT327Wwik6gMtL/v06SPEk2RCkyyTMfH9f89Om7z1l5f0arG6IATh2Q06xXbBCYa2Mq6nYnC
EsPvWhpqUUhTcB4AEYtBS0sLmdEzCj7KXQZR5T5E+R/ZF8nUyUxxJzHKNAahI0zNaEFseHOQZm6o
UaSd9W/9cCjHJ7LKMmMym5wTKupKad/BZoNaNp1jgNp8WsT9Ou6Jdzeqvzzl8BcO8ntC+RxWqmcK
grKJUWq7ctiBqHv790XpVsCgcdHAQ4QJyHLTmLVNn5AE7BzHCLzTU3tXHpXI+afZ9f5PA7JaT+re
RDfb21ZFV41Lo9w8umRWxsmBURqm0ZNMj1N0DKMrL1KXJtCG4EFfB3I9x8tZMT2ADfXvWnNWVXVv
1y94/FTFn1c98L76bYmbvMTJNC0rgHVxurDJF/+fDrHVrOPbsyX0ugsr3GzhgTXhaEjYwYRm0XMb
LNbd1t+l5YtO0EWLMpyFLKn1MTAhl8nu93jf4S1qcSMjepq7kH9HZRCAh1jT5seZqjI3EFwqmBXk
ZlX9HWfDhT97raDvVlUVymOL7VdKXExBZ1g7fdL8Pv25QlaNLPnd9CWxJPvq40UUlpFGf0+mAsLO
zSnu1/boEmBvJg1t1nRUTIwizCSAG4kRXj/F7tsc92kgG0z9PFcVe7r2xktiSswIOLBXg+GLf9WS
q9WmA9hTdeq+Sb8VY4vHZRmVgJXS4avevWjImnjLaX0u6t1EHOAftHa/Kq2E/iX0GmT0UJNXwbX6
wINTqGHTGgO263sDxUdre7m9FSQGeOKbUXu07aoGOA5IPiXktZDxPgVPL8wlEwdhEE9WFr8OHqVr
jDV1MJd6Bp2n3orb/oGo54k8FCu6wZNjtah+usp00th+uj6hYZbhzpF2x8nJh+HV8tgNZIHZKsIT
jP6rKw91XkeD6oZS7KJwFm0kPAAZYduP23ZLoZFyWpixzPEd5QGPacmd9mOAx3BY8QVENTwp37XL
Ll5CRWLp2ZbBQpnZuEGjUwV4kE0jS0HIzLCBXphBAg0wT2amBsSKCSb05Lxa418NhiFXXQidIQV5
baWg4EePyYYaUt0zSjfolEoqud4KSNaQyIPLWSy7CegH98QpKpQ9TbXEUO7N2gfpwevxbLwvxp2p
v1q9EaTJEGRrCX0SaDbL0p7CEHJpnpvJEsDjPKmxsVx0T3Oc+9r+rOd54KpnpUKjvylUWsiljK9u
YUWD3u0diEXW0BDzbamkx8fjGzOhIWOPDJbNBIqupxudWd2kNrEDzV1Hf6Y5BZ38VwFmuXzSP96L
r01xp9ySVpZSdBh1QckugQB5er/mZdzMa1DnYePWvjYH5Oefx7DL8XERpk3sYVrXumKJWcd8aSbZ
2c1+gI8lwEWA5YDbD85wblQdVRtV3YAOVFWsoBN1+VOavqTm3t4tL4oi2R2iyGXoOuI9FDWhw8IN
p9rUlpgrrOXplMVaC/WNZFVWGO7Lgz06FcRaQdB3nCq8PY8Swzy2xqEGsSAxjh3D6h37dA4r7edi
7azycwYU6G1jzP8/zOnvUfIh06V6W9gljM35v259TlbJ74uuChezyMPJiwpA0r5m95HG9S3zJbVS
H83hfI1ILpPiQKMDqMdSfTaAUNfby4F6jaMuU3VakUWch7c6He7b7Nz/bJSjbvxUjJ1uJJEKBcLJ
OEKR/vY8ChfNYLc9pI5NZI2urTPUXj2OiNgGuKzpAckU7akPh6Cbf902JIwiF4a4YU6FYralBcQn
XX5NZmCfChL1aEICCvp/Z4iN+OIMKup1GbcBIyq+Z3G2oo9CDhKK5JkmOugAxkDaFIVMSLYx97ww
ondO0RotRrPUr6Cx5/2ZZG+3xyH0QBQtGaQeBxAv0+A22dJ6tY4bP7qi1YEWyK44whW5MMCNYQJY
plx0GGgPGiTA0yAPVMn9850e82GbXtjgjmpFdaqlMWCjOdr+i+mXRwC1jw9e1O5/Ub8KErTM6iMa
/Evwug0CN/hmxF30Zu4VyZcIF+ziQzg/V7eiKowVH2JYh2K4V+dY7T7fXjBeFRXOgNPrwgbn4pC+
okXfwAY96eAv33V35Y/sp/HWo1VoBMHpeAos6rdPymd334WjRI6Ab+74wTzn+GPpZrW2wfwYOTH8
Ptj8+ghRgroNtjvTV3wnaGIg5lK/+NJGFF1085CGaOwWazvyY/ui/1P/o0XaQcdfbs+MMMgAgsNk
AABh4LUAxro0ilExEKx/GKEFyONJ29sHJ9//d2a4CbALNdWhSotLbnWs0T1vfqOQiiF7o/sXqNq/
iQAXY+KO2W2h7pYwYLm1pP6QoMURUrmGpDwj9Fo0A4WGvWlBT4nzWjPxKsUdYcTJXkDb823lS0+n
+Pa0CRLt8NsLK5zfajVo24UOtLqDtcnHcEz2hnmare+T84rSaze4AWTxSsBWM1lRSBjkPNUFYREA
a0gNXMdRo0lIriRYslwbl126Gaa/ulQLtZp2xO9cQwYAFpBvMViU4PEafj9vuahnuukw58TF29zc
whFtzyc0woJ2qmWc5xYNT7smoLjsW49liuJNCRSFKfEc4W64+AIuJmoQSUuVEV+gBrP1lZbYj2RX
HQHecArZZVA8v79HyzmQZ2czXhIJQtIGjZLs11J+VhJogBRfbvuQ6IoLoQ80iAKbFy8mfjc4FrB9
Q1GfrG8ZuhU5Ye98Jfn6YKWf9GGI9E6JbxsUEPLRkxGnIqDjwPWA2XbtOYtuQSepygBA8ah57Gej
9gdjKKJ8mmbIiZU19KHsLcYTPz+Ma5NFIO8pe2/ox09z2RqB1qDTzzwkynPjJT+IU48olyNjbXUr
dBrAK/UJhB2iqR7BLyKjeywzagKjtHhnV8u9O8BY08PtMYkWi0l3o8QM/f8PSpFV2ig9IKTVSXH7
GNlYvx3yYFDLiLp/rmSC2TMt5BvwJsErV7+evQmNJEsbaq8nC4eTTqOUdL6iStZImLthyEjG8jGg
CMl5BSMFJn2GwLL8HF/BrW92KFAuuGFCU7aXhErh5P22xetKNUNhQoYZuwqJedIdreZoaQfVkqX2
RC9UQGRxJ8N7DqR1bkiqudlOynD1W6onwTavadi603eTbHngNfOPohyrWKNVYJo1BCmnNbrtI8IU
7cUHfBhnOw3ghQBl3oZI44D/8qwH3tfpn3TylTmc/iajA2kjF01HUWf+0PdNdzuzSVWMt0ZvySZY
Y8uTjUg4pcBQQ48FtFoU/a59MTfttu9mBTGKhlB02+6GOq7Mc2Y8ul9LNFX4fnsGRddeBtn+f3Pc
aVcsVQ48N0IiivT/0upFS6ZdqreRXRfhMEguZcwd+PsvWG7g9ECRxf4gcrAMQ0s9B6tlKMFGYuVn
1S/3hXuw3OITUKpfl8aSbDrh8ECTRb0N2CbcRq9nc02cbuqzqT6V9RCm3Z09gl4GCgiqf1kpOclE
1xMTgCNQjSDPob4nsS5eQXQs9VUrgYFvOhp3ShupjXds0CjlL1bswgznIGjaaLp1MTIzYAg12W6C
zgmQRaGebMd8cweJPeEeY4glRhqEEjffwVHNEmh9OmAJ6c2XZdgXELCkhO7NFHh1dJQgzQ7Fq6z7
NvSmxLTobnBpmbsb6FWGEqrd1KcpDXurQh+20EqX3dArR7hd4M2Pt6dWtILQMNNRHcaFSH9PTlys
oFYphd6ZoE5o/SOx84Dk57yRSSCLXPLSCHflshcVvSoSuEnl7LNG84uiCWdIzpe7sZZh+oQDwvFp
gqsHpgHPVtFs2phjZgHxa9dmMGkrCTYF8peOpcqGJTRl2+/aEBgBL//mbL3mjNMMtzQmNDPQtjVs
VPegA7Av2dPMwfkoAhoDYyDiJYBC7fWebozV3tY2AcrXbX1lXMIx+6JCgqxsoz93Bzg9xgJfQNQy
rg2hfwDk9w2QJtby2EBQVz3kfzOUCwucLwwjGdzVAFA6689NGU00qJMDkWXvRdvochxs6S7cuihV
NFPTMI7cipWtDOfpSTX97sVNSOSO0/PtWRMuz8WY2N8vrGVQhB8dBmjHU3CJttwAUXJ0gqV1sth0
8KC6bU4wOPiBpuM9DRoNQPTX5uxitkhh4kzps8Vft+Ns/wORS304ku6+LiUBQjA2JP2B3wR2D6lr
XoTJa8amnUcWkLr92p/AB8/sJJhkXTQEewmVHJz+wFe+R6PrMZWgP6QEqLKTCja05QbdeLQU2YYV
xKErI9zEobiwWAZjA5QkGmmwTmdIbZMOkiuSKC4yhDobmjAy+T5oklyPxlitbfVK7FdUDrPUjJTl
1VYqf7RfgTaWeINogQCyBeAbxT0ApjlX1/W1Vgr0bmH33qSMiuYIgcdtktx7ZVa4qXNaq9T6DVZq
7WihbbXq691jIbtsCsAvrE4CUieahGHy+ErJqHTQSqElOdU6irrGs+siYzWaOPWd5uT15sno3xQA
zlTUslPTfStVc4f2WihpZNqdQWRFAFFmBFoywFtAXIiJLujXCzmQdSAmCIyoR0XZkvmuCxipQs9a
k6Jp2oNZBYYXjtO31EMn7Ur7dXujv8vJcHEf5oHLBQ4YfGyLC5amMqxL2gPQTcp81ybHeT50yh3N
FJT8pkecOnHar8jP9AFdRjWwyMusdugecF5siCrcWcqvxInHcjeP9wSY3lk7TsYvgqSGot/l+q4e
Dq5M50cgkQM5BwY2ADNSBaaYmzJaq8qYbT2g+05Y5aid2Om+Qps5EHyyAG2TLL9N10jRtsBRJh9f
Nal+k9+X81lb0Bltc3Z4rn6ae9mLl83Vh7lEB1xoBpgWpKJYVL0I0upiT3jzAqSt6E0aLbgk71qz
GyRlY8HOd1Xk60FlNxjRg/39wkq6mDTz2hyAtOqoQtjY+IH3kuc8yErgAn45CAVInLF3DNPf5gyN
WtKbFoXagvc5m49T9tMh3wmEcRqjCCo1pPN2t/TpJ+9HQX8N9a8snz6POvVx9jlquQc1XfIUEAQI
VggBJRngIdC6uO+Z4QoOoORMj78Mhmp8Gzd9txXO09zKwrjIFBQewYdFyQwdzrjoOiX5lnSsl0Gd
l6GbHXS08kR78MAjMtSE2BIeNiDsYEk/iFaZW+6aLWD/3wZvN3f3rf1tlQGfRFUDKHb+NsJd7lDC
Vcg8doD5625YJV6gVP8oLgms1Lp3ln/7XWEhm7BOsWsMn7OkD7NkPxhTnCIfjOUEEkw5DX8OpEOn
dcZqRWmL0Va45SwU16btBkDgRr9pSZzPR7v9vsjoa4I9eWWF25NEba0BHEFQAnbtXuKQ7Au5/e6C
Do47LOs3DZmA651oaVO/DQkgtkN/BBG0PlreHXXv3m6HaMG9BWEO7G88EsHO5fPXK+SVUNuHAB3q
gO7W+sBy+cnTX9jAceihtuQCac1dym0KpD/61SBHrj9b26lOwQKW0QlEns7Ypf9vgztpVrWqk47C
BpK7AEyaQVHG2OtQv/TC26MRrTnrLAWxPhwOaN9xvS4IFFNrZwCD5s29mUN/PJWp7wjux+gH+9sC
51WJB/x+XcPCuu3VBYAqL4YKFGgDIEZYlmQ4wokDLRtyLSC1gkdzPRxjoZi4CTCh/MnKo9VEMhU9
t29PmciVoTKA32fZbgj8XtsAqofqawIb2jfH/ad7csaXLgXjU3JrFc7bhRkutekQPD2dkSHtXhWg
PX07gRq8+qw6T73sliBIi+GOgMZHDHcDzCfnbo1OUncjwG2Tqv/kmP1nL1XvKxv1F7ewnzVF3YG7
DwJLvUj2q2C5rgxzt2UFyiBV3iLi6OkS9qaO/H7vQ4PWN1UqCUCiMbJet6wHAaDcfKY4NTcnVSbo
m264M27awZv/bT+hqYT2Yqh9UNl6fNtLRFcCVA3+Y5B/dSCXMpbVgCtB0nTag+UMaVwYpLxPl6GO
ajoWMa30wR9LDeyJBD2gDKBOAm+ha5BDCMyfp3yKVyTsn+u5ym0QFC3SxDpEImM0HVskBXlRku3q
c/mdA/FVw00hwOrWxinzXrIufygSqO4md7nn96jdFHUajsvqu9afP2o9Fnrg0ABlfWgPUYKZWOoZ
ZsrCS3DQVn/S/nFVlFdtRRK7dRacuWOIdQ/ClciFGivYv9d7NyGkc1odlxWjh8RwF7nF4C+WG0Is
dW/0d0Z9l6IXHWqCQe+SXZH5mhOT7ifJ90PihWq789ADcUH6GCLl6+AXXvvNGGU7X/TOufjKD+qc
w9qnVdKM4KPU0dR/R8bMX9dPkzHGCkRyAQT/mqGTJKGHfro3xvLhtucKAg8w7eg8CPgRNLx54Ji+
tUqXlbhmVUw57NFOSKC0gTatfpqgT7Kj/Zf2OM+r2rlUthlrMuQncIx8YzYPqXdoBzRARfFP+Stz
QONBIR01/PdH78WbIFcydykdTC4kSn3FfVGM3red2VfQ9EPRn8e0l5xJ7/jyD073LnzC6Pk416+d
rkUwI9aK5jLWjKrvVIKSWOR+ZgxHqtjoEoqemmjqSV5oQffVrMZ54gRut73Ua3JItKd6O7WGAVHk
4tPQxI0Xp4b75faSi+Iw+tyyYxpFCvTWuv5C1+5Sh+ag0ejTBHyGAmK/7gxxq6+RvRmrhG4nCsWY
ejb9uGoDg3JtLWudUW/QLuFUNk1koj88AQ7HBqfMSB86NMDte/3XRuz97TEK7oZszQFQRuKM1RKu
rQ4DgRoTEMIQTnpWHOJvy97Zvt22IZxH0HYZvwvYeD5h0qgd+Pgd7p9O8WMYbMZoYFKluaxDg8gO
HgKQhGM4EYAFr8eS1Cn9XxFZvTi23uqjeXlAxthOZeks9kO8614a4uKlovcGSW1cRPtsjOsufV7c
R3Qwmcxht9AkMvp0d3sGBZcraFoBPAWuOgPgc74BcEszDe/o3+RlSc0zMc/qFLSuc6x1mdyd0BZU
WFERh9ASxMuuZ7FR5ykdNNAx3NyExvs8Rg3kSlvvfijzPTp3yfSKhWcskhD/Mci5IE2Gaq1t4Knz
+t9NiavMfNHUf9CxIWzGYEkft8IME2xzqBH/xazaKEEyOQo0MeHeLKTypn4ZQZEySVj5phGsWVjL
nhIi6KyH1xeSOeDcQa+UWztIMVt9YQLqSR0v3U8Kg8X33RY622iivOQqO2In1R0pu/TOtrslKtzp
MdNS73Pe6dZZgzaCJPSK9jx657J0LCBVII5cr3DvTJnXVTOw8j04Ft6bSx+XVHazFC4rynUsmYX/
QHi7ttINjj2NhgYEkTnfz2hI2CxOaE31UUtt/D/s9NwLe8U8WuNjOWzx7bUVTzvUdBj/AtGUJ5WS
zSDOMjt4KKQVOr8l+hR2a15Fapvh8Th3U4DQNwRmSZKwGBcXnKeFBIONh+s0tspJ3dBa+PY3Cecd
GDbkmGzkwPlXpVovTZVbDEc2Vn5ZOP62vpajTOVatH+xsq4GwUHW7I/bv65H+rGZmeho34UbwB+R
WrSen+RjsevG+r6vH28PS2QQSS74EZNxxUl+vdCeDbHiaQIfry/scz1/11RQn8/mRo92Xh5u22If
z0feS1ucU22enSwbI1r1GWsMqydKlK6mIzkUhb6LvpDAMuL9j1czO2kubkON6VZz6mHPFl7XxhCs
KaIsc5MYmnDo5LrOy95SxzUyFo1EdrV5mk9IQk+rW9u72wMWHTWMEoX+Aag6YT2vv8Ro6GpP4GGf
zK2FDu8EwGEKYex4SsslqIxsQAsD73nOh0kSJESHKa6BEMACF9bBK+TaMEm7zCwSzPRkvFEk7D3z
3I9F6P4F5hn5Lw9mkJuwP3SCaPWyX8wEAwRkCJcc1yz3qBN04bCmsge9cEjItNmAGqpQieTi/Trh
EOhbnGyWAXgvHc6lgda/5Rue/5LoI9rpSJYCisTaUyHqX0+e2ZrJ3DPCQk2fQNL3c3T50uv1L+IJ
GjcZUP6FZyDXfG0FlHIIxU6osTa4pZ/xXHgZjMzZb16a+Le9UDRzuCMil62/Q/K4La43mZdaLgqs
BQvnne8090v108okz23htF2Y4Xb3upEpr1xIPKKCq+dv6Wz5nqzqLhwKqwKg+INGAzzzCED/cnjH
L3r0MUvaELJ7DvrKZfWP21MmHMtvO/x7EcU6Ql2C4y/vKWtknaH5R1tKooMoHOLJjjIug0havEod
AlNb4iBBONQMSCXVYQJnuz0O8Xz9NsH+fhEK51UhykAAwmyTHUnc0NQfQCRU/wJEjofBbzOcL7u4
/1GdYiQVkBbay+gdaPLr9khkk8WF0oXSsUnBKDtpmesrXRekqiMJmuJF/z0Kbt8nQKYoZseksTUH
Wo40C12QzaAb/zcBxsPlBkeuDcoj3+MD6HMvdRIYGs0yNvQfRgl+jPt2e8JES4/yIPTNoOiItAeb
0Iulb+yMpOUMSBS2o+e89pbig+4TLsUgcWM2LfypzlTH8Pj1gJTmw2Vut2uyeRAItHEzrB7z6Qf4
9Q06jWTKV7qkkbb88ZUFOHCo3gM4h38f8AhdCZSHM2NzlgsoHuvD5va+mgLLr5eHmX7/02kEcQ2c
m3fJSiSPOL8rlw6CIwR4gZ6g0eXb2pza+TWFVtZtMx9vCpB0RqqC6QtrWC0ueCqVvm06RYJK3+UR
nDtqIy2oJHvo40rBCK7zoEGgh43JK4uojVN7HgViZIa+h62GrlrHdGpxwK2QPbIDnCDosrzubw9N
cB9jctVQcoQsq4PsMbevLGNe5zpDKh7StUW+s4w3Y04KH+C2QIEETmmW/pI3QbmtJzX54z0N20g8
YldjasHavt4FeaUiC1ShUoPD9dAakImeF1BHZXvg42a7NsPFWbPJB9Nt2WO06/2ijgfk/G3tyXbj
23PJAun1Xru2wwVa2+o0soGEfXLnOio7wG/n82wMwbI+z6qsTejHeMiMsW6HcBjcHbgbl9ZtRaHM
GW5c5FNVfdL6ASoIEgU6/qXnMvE5i6kfGGAto3sTdzmx+tFtvCKZn+/UoEv98T6L0U83TgO0FHtc
dm+35++9LcbFBH4wx+2zQd1UYncwNwcNiDf+GU2LaxrQCHSNL+op0r/fU6RnqR+cnCB6yeO32a/j
MjzK0hd8LeXDl3Cz2zQNEMCrMj+fXSd8dX+Vj168JP6T094FL2/Dj/UUZKAu3h6/1Cp3KnjVOEx1
C6th+hTXfr+3wOLTowwg+DcfwA598skuOzuSZeaLFB9Gy+3DqbJop7qY9/UF1/ZBOdhomoM+NsEy
+bb6rXlYuiD/PnwZ3ro1DdCzII+95838WtzbaGAd0OKf2xPBhcIP38Nt2KxwsrLvMQ81EtX+To3d
fRu0geRK/P5cv+Vu3H7tUbXpJwozU1huATmoR2f00/svhf9jivzPo299mlGDeNKD5bCBPem85rv6
rH+7V+Pdd+8H9eku8YNgelPjObz/rsZG8CirL/Mcmv+bC7RwYSUSZPM5T0QrnrIkaro8lz7iYwDc
WwRNnkMa/Kko2QdLnPflyVw37QpLWxwuzwXyduXDEJSxZNr5E+eDHc7bHHNxc9QjlueR+q/ToQU3
tc/9YxnuZR0ZpJPHOZKx9mNrVRiSfS7vx/vxvN17u7b3q51s7/K4tw+j4pyJ2nbtFRSjakMF9RZH
RdOdyV/0g+b45O3zku1BsWqPdR2gCtS5fmcfijygaCINdILkIOILQP/3Mag+WFCjZsCE64PV+x/S
rqu5baTZ/iJWgUR+nUFiFoMkSi8o27JA5AwQ+PX3gLvfihzBnLq769oq+4WNnuk0HU4nyAbMVEh2
tlprPUU5fz89k3D9pHYktT41h/ZmOQ+Wxbp1OD79Dz7jizYTkyl9jUd1joO4FIb241Ivi6dConlB
K1M5pjvZqtAVjZThY5MxThZ7gBBGoE6B5Os9y5dQERsAUrfHMMTG0p1aHYKP2BNtEZj2DXaQALr1
l4hGKjmb84YomPDwr9O+Ic1wrGWJX0jd4Lb0zaSmWkAunaHLyy7Dli4On+O0lAFqHNkjRPb3bMoe
wM8uDW62supFj02RJJ/Hxsfjw+QRYdy+pLsV1hKCodnCtfVlRN6mLzGHkXHdxGjg/zhhnH1Yp6nS
D9Z31h7h2y5oG9xKnV3Fi65bqemz5nHc66Ds38z9DUHGkvZ6cRbTGlzlZvYhLqaUhzbPZUm6v5yq
12cFdne2R5kY+R6xJmzoxbzYIUe/WXSgvyXu6+wYE+pmYokyJghptoxxfRNTLnVC32ZkEWB8+7Ul
mqnRxzLBDk7/TRONIFifhPkajbmvGLM2SOiDZkvVmrqfmBU/v4XmU/QjyZaxEZmHxwQHhf1+XV/0
mOvqzkLoNmfQq+QPlMufs3dskm2e9SrnEPqD6fiixFzbGcOrYdKcL8fTTw+FaPokGW+R0zqlw9vK
xOOJuTc98YOzFugI8ORXP0WnoEtLTgfyH4TwixvW5wlSKlVDwCB8hs/niiREMOqlZ0w4RmLcjyNJ
8j+BYCxuHBSzqu9wbP7nCUbWmmOxT2fMyPJfWQq0zmD14SB4LApCJwiACXDTwbWim8nZqvQ1PgbE
eSxv407zhgzDTyN6UhVoIFPLQBimcmRNSGorx9fwozLjUzkhygpwQ6SxJ4tPjFTmS97mxdG49+YL
GEfS9MXMK2R8QYDnD72QEsgcGvnh8Q50sN/fVOuGDvPmDwIvq7Q8Gw70TAPLfULucf4W7VqH12rD
4Yh1V1MtDES3BKXU9DZnunedcA5wcY5t4lFh/FWfRkFQF6AiHs5HhQZGbghW//n5WEDGLeDXsbEW
EGOhQdaHIOP+FrcpQVPxb93UDNea7CIzWy948M3jhumGIGMC0zgrPSUGwcZSyTZdV45ni4tNR/T5
cjp/zB3vDBkjKIRCO6090NIdoNZA+GRzJZ14S5N4VBgDKPuAwFIHVZ6tJzXRiUeEg7rWSMoR8eF3
WAnH2BqWvwDdYMiQ3HvidlqVotSF3bESGhG4m25hNL6f2k3W6pywYvTVjoo/xnNQDwdm2MDzTS43
kfsmErB646gSb9k8ZVuAvQeGRFR7aqYucYlinclSw8Ln93/1wLmhzU57Y6miJEkRaFvR9rx1z0+N
Wb8KuqGZbmo+FpBR8b+lxWiZrHR+qWegVadLqX+PXBL5RlfPI1NzjVB4UtDVGs5LYwbtk+z/SJyJ
PioXlWmgZsOQfLrrpaEANt3Dk3yIr9AZZOo7Dr2xYPGWWUb1OiGIGikGvcJAlvzkmxMqzOVdsoxc
5KPePPqZupQHxjYa1w2jJpg3AV4n3lD3opRrQytBNLig/drysQOT7hXiN3RmHA6fvBU+o5HCLTUm
UvCxUh5pQ1DDbqRNFtLS9pDQWPQdLyQZDuubNt6wxXjWIvWCUFGSy9EQe6MwZ2RGHOfTNZUN7xnO
drJeo9RbnhjFzwSgg/oleDolK5WEG+mHGBsaaUyegPB4YrQ+VPwzrAwILa0zbV7VpT+v3h3Dpehh
p4+Fccxo3vDEguxi5zz2VXQg5b14OSlXE8PgnhuPBqPcXXmO/KgFjZeWnpbh5l00rLPhP8tmnBF6
QDLs5TFT19zxA6GQGI3uPU2J6gbmZLktaWj+/JmT+dp6F8/mUTKCzqxXgKM7eIZDL2vqJEitzT94
e7t5Cicxau6iCVx0p8MtrjMr9Kg3R785dRzP+nAaHmjgaMR8e5GMjy3yQizqHix39KSSaKsYChlw
/VSD1xrHu07GkMhuVAl5DkohMfyNZHhzjXyIHM/Hzqf+pWyqAgzEoWolscgtWptFUV5ModfSj2ob
zcz6rfmJUfQVHqB7kSimYxzK7YG2SySfAEnXEpwrL5046upvPoIxLtWlmKbAfYfkGutidX6aWlb9
IyfNfP+KZJvH6/AbDcqUG3qMhQnTpijVAPQy4+WEzjea/9pQuuPxNfzMN/XAeCMK0Tqw39izjbuu
FLNYxtkisDDb+ZlQXkl9XPpvaDBHl4WB36WYij8a8Y9YNRtHNxVjNX1e1GS5TpGT4XTCj2bc0Wb7
D1PM2emVXlwEHwSF93eVzBahZ3lkv9/3BFXVRWxv58ezkQNSaZEfPp1d+nPnnE36TM3LZ2N69Nmh
hx1sH0+QBz4fnTVjy6NQQ2NBLsFpAJF32c0fW7pxn/TF9dUP3wSI0TmV1TjDz2MA17Olw2Lh7HY7
TsQ7qvE3RBgDHjfqFOsOQcSIcyoZwLCjkMrHnAz2iT0nVQBMP4CgAdnCRrpCMcXsidJD9M97MZwa
WTjjuLqxsAsbs9EBjkk3xO5MSOKlYSYFl7g7Jm1gYbcXlXMsElHQHM3zeCw06dV4qVjoPkBoYEEs
W28HwltdKijyHdc/RcX2iVqR+PcejRGWbkpPtk3Ng/D6WbyHv2hhB+YnlipiI7v5wbm360j4t0O9
+Q7m4urq3NR5gxrxyVinJCfbcIECm0TwKROBEpsW5IDVTvjzGa1bcmnMJedap99PXcHwKlbtYTYe
sSfrBVvsCG8kt2qP2CGFrt5FswJ6XkCypb+qTB3hNTqKHcxhcS77u8jek2XcoasUTd/KICsTFxeg
zVcYNTJ5rvC6w+z+gEEGmgGjjSS9zM5ITIElILp11x4VG+s43YWXmDpJDr2BcoBO9J8BNnQZEs1W
iW4owPL84f1KPFKURMrXzUvAW5w0Yg7uv4exNpOqr7AeIsBTJtTlxkjVXJ9Pa7n9zIRMAmT+VL2k
pJjm+VHvGg1QtaLqE6GtZz5xpRSDJK0UJzwTyC5cgjoMX6WgnR6qPayCg+7fGKlYDWYukA2Qiycp
mehA6i0wMbuZbUtj85nQ52Z9CNbp62OD8t3J3RNlwi9BBIaFq05RA7Dz59JytweEQs5jGmNSdl2b
jZU6g9IzFRN9prUTjMgMUtaZoXk2ZBtr7ghPzEaCO+Wv9dx/02H0OIorv8wz0KlpZfkvvVW8Tjfx
PCMV5SWGpO8xzz0t5rKmYacGegpa7SJZHbEWepujY0I1gCEqzk8wH4ulR2TgK9fYPVsZymIWG52Z
7ue2dzaCH70pWT01/ZVuBq6h7tpVR9B8bWAz7trg5ii+e437j2Uuub6EUtRBviFZ0Tw310fNUM3Z
XCGLzHYpx5yOSdTtbTM2pRB6OULf8HDbJ2j4+kdCuQwNp8salFsaTHDtBnWvTySc/nDPABtFSb5y
VDpZTxYZ/f/nNu9Pj/GIudrl57a9nl5KttXStUxAw3GC6DEHcMsREwi6uZKiVRFE8vXURmcBr4th
XAfRQIRRIPTRsY1ekddWLXCKhoaOrffb/PFZLl/+jZZ/UWCOqS4vky68gIIKLQ+MzNFIbHgG10wO
wvr97r/oMCfV1YpaTIZWGdnaniJ6SomlvTUvscUNzgd78YgSEyt77lkuLtGVo61vB0ZME4JncOtw
H8HjCvrFE+OQSkEIRB2rzI+lGRxzgmC8JdJBIWi5CWzPyJc8tImRzNMg1P9QZNOWXR5ncqDjFF/K
XU5/93QTbz2DE16MOtpbKoxFDs5S2OgKKmEy6a2fZ0N4c1dTirYx1Qg5jozLEWORfSU5C+5wWzGp
TQsV2Y/NxKidf3dywzIkhGsDbiNjTBVh4pXy7Npm8u7t4J8zgo5rpF8Jryts5HWIS7ohxZjSNrmo
eTi9kkK2wkrp+RXzXNZk481pYsclzTmeetyF3lBkDGupAL89S1BRDOYX42e4vix6tNl51o4X/I/a
oxtCjLVQ3TIppRDZ3dw8ASGEhAaQvOaPLdJgCb7p7w0N1lJMmsIP9PCCevkpgjZFC85x8ZhgDISc
oqnfzZBVXUbz3mlIOEdliAfMd53sfcQGYxymYi/XkxpHlZwKq6Pv58O6pGiYQ7SBrpqFQKdz7Fw0
UpKhR272Ib2pVCGSpVnmm1LjL6XRPYXzhTxvef0cA38Pvox9VtdT5ZzmOaRlLS16PKyHRR+8pZbX
J+0jIowN0S9VXcUSiLw0CVm/uzRCzCJjb8Jae3Il40IFcjY3iz3RTd8WjkbyO7K5Ss+56auhu4nN
C9V3o1C/GjKdCOs16maY0HPe4vnmmabA6FT2vMh8hOSwcQBjtQPy3Hfcx+hSYp1C3R5PvYUEd+WU
RnrgRB1jFmaomeE/rLgeELBwwzd8qQA18t2hjQV7nSykE6xmCV9AJ3ZknsmnSz8eayQLtTW8cYD9
BmJotMcuuW+z3mEiTboEsrwsFRrjybm2UnRVIiD1AHhhTWlsJLa2jysi7B+TvuLOMnJ0R5phdTJL
fDmRYEzzTwwpI911WQELZviC03mdGe9osCWTTU7wl7Oh0taaPUmHC/0RHi4baUlpulro80HyPCuy
1SdO9DRSw7w/GcatzOSmAKg5TgZ93nSKpwMwAjey2Qaktg7axty4G3nOKzmPdFwMVAHCgrFBDERe
K44395/IJbY8+LBgIihiawnqNVaEDaRoB1MpCqiLA/ZNLiYGMAPxYuNJw0jYc0ed8TZyjId24SJH
Ltgzez0zpw6iePOyyIj6ntjpa8oT9+GOWRlQMB6Hhcno0kPv/r24h27W1K4EdmVSYOVObePdQOTF
ZDH4ON67YTb4sG/UAKcyYHPDkcuM4S6i+tKEKkobeHKpS8sSrdlCJcG2WPo02EzszDSdHdrJiUnf
OoL9IuSxyI9q94Dn8vcHsOwiqEzP1VBbqfD2nCJyiG1ss12nLdkAqhaoKwT1v38R82FiD+3SSGZh
lyI7MX3plficiRrSoLMFpogtC4m9zROqmt6vx+yNFD+UO0qMRpcYqQl80UWJxbmgFySCC+ytHJua
RI/41DsmaJ/u6ZNvmpP3gHrGzCMxCaijHqdP3Nr8IDrsZd+yzeiv3AldIjVFd9Tdy2WRAOHqXQpz
iWR5c14WgepTV4sxvCHEhS1lmeS4LVreOSfC+wgmYMQEu994Oc5ePAT6PMLIf0Ow6quxatmIZMt9
U7GFjtQRzdBNqqO93AIQkgCj1swff8moob89Dka165moRnWtonKSG5OVdKGpaKupI4VUMYTLYh2c
addtVG/uV8uIzmyBdj9V0eB8xUgEeCchTJRZVDNAEEx1BCiQREMxMFSwcrFpq6HKEhHEjldeGfPZ
t1wzEWcSF1KgAZoBCpciInp9a+yO8JgaibrumGKizgT5WrwKwJQ4I0DSmU0zAIeZ/rxUKZZkxnFI
pP5pqr/W+kfQWIq/96ujIBh5tYvlmrNdYSR3fq+DjI0LMYouR8mg7X1K1jHpa/rub4L5OpkH8+LD
M1UzUw1/rtq1kZA3LDI2TC2mBi+/MdL9jw/BjhOAcgD8Vf42IehWgiv7Xnd8uZzetfU7auf6j8je
GATR8BAR+wYvCTiWsb2jyeh85gZqIwSgKexkGJbpYe07kok9OE9no3JaXA+mpVzKSxeMhcR3dBk1
n7Td32KtAnhVLZ2J7qgHNXkHRqoEaPrCQudkgyZJKw5pHi21xBI1UsyexeliEhAxfsUA0bm09JYI
/VLNSpJX6yqcZwX1Do81cFQBB5gSjLDpA0zuvcMtBQWVldzvjqIl0QnVFxteloZHgdGGPiubyaU9
d8fYCQydRhuqfzzmYcyNozj1Dw+MiE8BhqELxcADEX/Si80To1Gj8c/vo+vo/ozcQEhnVQcOjB6H
lG0r8kbdn495uAZyjHsCLMRQOgTsBzAfGXsc5ajN4CHQHcvFzJZMGZT2gC6mvxW0xzU7bugxci13
9BjL20uVLM0moKcfhmw8suMlukKVuWe3lm4DYtoS0A5xfMzliGUEDBc2N6HFA08NdugmnAL3vehQ
yKtnu2SCISN9IxVTUldO4iG/nnEWHo1c3B05RvTy0kv1KgA5EWo40VQiJbta02gwTYkev7p6TTP/
5TGLYym1O6KMNHrTXDmj5aND80P6Utv1OsbT8Fe5Ep999Bw+JjbYEVZobs7zanNvXgfdpIr1KESB
9uwVxzA9G0V3dv4bCeZ1L9XdDDshQSKusfuk+BlE839BAHshMboH2Yds3GuXrqalVw8yoYUIRNUU
62uMxxQG1fl2SjcUGC+gTXzV992uO3poVj8bLUd1eT8/XNLNJUSiVosXEQz4QIWdhYYOR+urPIUd
09fpDROMfSgndeapwz3IEXBw6oTMXIwDJTrVAYVScqKGkTFjICndUGOsQzSNVL+Pp91xuVxfS+7I
eR+jX8eUkjn5tWrMVbgibxjppIm5OBTrhCbrD+SMyX+7OcY7uZPZJQ18fIbQN6QUf7VYPF3lvHfg
qBbdMMuYiTKSMVIdCd0R3dKoCHqtdVFmHCG5rot7JISMWQh0Hyv28AZBG93aavc+Vip6RN9cSHDY
78US76FVQhbk4Cck3h4+tf3nUj9+LDv78YmOZeFvbvYbjqk6qcLmEkNahd356TKP98126sQfHpLk
PMzU0XPFqoOh9w2IktcjuVEMyY9rYTbD7blFQjTx41xzA61Rh3JDglFtOdB8Je5AAiEVivLrbT8/
JtbxskTuz7bNVWtk6KSt8IQ/6PPPD46tH9X8G+qM5p8BTyIHKu5UL05y/pokZlxy7muUQZweEoDo
+ME6xXvjcukC+eI3fn/EFpNfs8A3av1CvUv5UedCZU5D7INwsfr9sZCM8oVd1wpyE8oAwHVPVMrR
6NX7YX8s8rUbborqaQpw3f9Gg2GsTqupn5ZRfwy0n2ndEH22mHi8/c08Rhilk/TIjQQ9gOkqGiqK
8yabmjnC/8esjMZuWGcBMBdg/QHZa3Z/Xr2a9fW0T/trFW2p2RMyJRPqWgmZ2KkBlEMOwbHE1bDq
9ooPh5cUi5uKxESnapesR8S7bpDGwbrSVXGcvfzcpjuL5MZKLchbsY+fCtLNDwl1do85Hsvs3H0A
4x8k+VLlcVT2x+Xp4hMPkdxTZ65/ZpYV071Pc8OsjSynyQ9zMTMKVKj8LYqyvJzOtSj+zajenAMj
qKXUe4oIOMvjy8s6W72X5GeXUo/YE2pjqM972swwihYaZ7TVBngWcNR/VDdvqDMirPWTCXbKFP2x
yXaSd2ixJ0nInl05M2cNglp3anJOfTjVR+wy4nwRdLcTKrC7ROtGZ75vdetnub6Q+W+f2maAHHRB
08NhNzF2PE8sjqrSF7Msophch3U80wfay5Nmvwcf79Jzj3hqTmyzMVvjbfHjsGidz4VA6Ftjms8B
4RVDRv3JFSAaSxsB+MiY20pqvXPcJTjv2e90si+k4+Pz5f3+cAQ3/srzW2mSNVDjIH4PtWeFBzY4
9vszAXjTwxIYQKYxoXQRzMrppVL6o6qkJ/FcnPT08i8sNzCsBmQ5NPMBtfGehTZs+j4/C/3RzX2i
d/Nafkk74/ExjWVVcP5fRAY+b86pl/QyCOQeWidbChUiDGIWh+NrPDO8p8psLXRj1jFRjxyygxVl
pX8AxEZZX9KBw8Qou6AG8Syt4evb4DIJaKuj/5t6nl6lQFSVcpf0cem7NBZhjJdKp+trP5iqEaku
6NwktZ9FVh6lWPL8+LtmI98FoEpsyx6WcmHEm/kuX2mLBC0UU1j/yYye0cJl5et4fexRSZg8o+Qa
kIW+ABTKwnFq58V5TH7svYkmYCy7A5Yu/sLCl4maH8de0E+PxmktUX+BVQrm4nPHsXVjjQe3ZNiV
QrkWFprcg8vcjAl6euJ3rER+43faDDaMueU7OoySuHJ07uIWdCYO4rn19ucFkEK0t00YN3LYOTwf
Mua80SqCNo7BoWHTAaMyouflXZPL0yPaRlNy3s5tGNOVYJkLjm5+dxcqpAMzkOgLx640gVEbDfss
cr/GwKVhlaR7W9GeF+6MBPf3JBgL5mpdcmmLCMH9ol8Sc7XYHDqOuI8Iwj0NxvV7ud9PAKeOuVFU
hnM6J6vOMDlHNSLU90QYnZr5CC/OQOY+LidEetughYAaaHHheTXugTEufCKgSRFRKJLSaxFzKsme
N5nPu3TGZbtdlWZ1MVx6uetOB2XPMcac378yeGOLdexs6/sUv1/iKZkQWtkHjn0Z5P9eIe+u4ioP
NxR8sUFHQAMKMhkm4X16dhzng3cTPD4GI3tDxcv6OG9kXET4Q/8B1DLe7MdIqfWejYHNGwLnAGs6
enQF4/0tO6mNo1pAqjqy46H7jDTT31Ni9FwOUuSjJVDqt+tTTU+n9zN1tin9uV1bGYZ5Lpi23CJK
48TkPJ1hM8hC5hWlPCj/9PT+1BCyMs2APHM087t5HpjDFAQAX4eleozCJIFS+W6RYiQEzRgwzHhg
kP7tsciNgK3dE2GUptfz2aScJldL+bzfAmjr4uz33rqujP1qF/aGnhEPravI6nIoc9iTmFT/uRnm
4GegfF7Ve/S8rMqcnC3frhwNRzrdr8irmc4xnvuMPlP17dPrMWulUZGrDyPlsrszuHbL3MhrNgGO
UyHgoF+055c1PIY1J08qXRXmq7mhPKH9gyH8517ZUdNSK3XvnIBcnqO6gVLccmf8K1P1RYLRwIuk
YLJtSIwbOQlT+gpYvIC3VnakrH1/bIzy6RWWAbdYSnpcG5Zl/Z492U8rcxjzCuhLzOlW4d4R424v
6llVuwyHhpxeb22tKS7JLpzEWaFmk6EDlI8x9P0Zds8f430bISraDDWUY7+sLaofH8v/H6zk1x0x
flduEqyIjUtwdAo3a0wdH1GaJWcn2xjcPpTvr9l7VhhTEqK3LpilOD1jfQEaRGBh6IES8+Cjw0w3
eA5gpBB+T44xKmkgla4gQTKWy5gYa1zXfP7UUPt35ewRXS4wYKxjwIPn2P4QL/1zpOxwTSeUmEWa
gM3Yo/L7AqKooVGsdDjCOO5Av8gwcXOKnasyxrSRCU2JMFe2htPyGhtmw298DwW+aDBOuos7v9DP
g7wbJ6uk6GZFrkUxiGnSQ2ZjYpP36OAxxZgMuTu3YZfn3VF5lvHKtOYx/S0ZNobg3jDyyjtC7lUx
xkNUppWayhCRJAUwmbcuTwtM1+92nKsaaSW8E0V2u8H0LGaeN9CBGMJmoA6AzljbpKajz7EsmZen
4vlTmTEagZr3uhBl8CUxGnSvvuT4m/xCfhxvKup4hvHBsSPf+5zuOWTsiH6WJF/xQDEka6NdlxZ8
ytbgEOE4a3ZDVuAiFVtnkI6TgR62I5kj54+RXswOLzWTp8cjOdd7lhj7UYblrJ1qYGkJcu+gd7b2
5Ldr2WaC/kDo9efu40PgrOUaNfezmYYFZQJ25lwfrzdRAIaoSsT3kBS1JukJUKqPj3Bco29+n/Fg
WdslLvazDq0TL5hgeH/fzpHQkwiagTQcpePwNHrQ2G8m5IYgI4oXoAZMkfiHiqH8BZSy4WFPLc1s
3h5zNqjqIzqMAEYy1vI0NQ5OdiSjfX384yMZMMjCDReM68qUIlaxKHM4NgB4YhR6NV2IdOHoTy3h
hoKjRvCGGCN4tdqVChY3oXwdIW2AIiEvMTFuj74osG0EXu1NUjUAOxlySFuY9d+DOULyAJAiPNs3
ahluaDF+qhE7NEG6uBjdCraZg2rnmew+eMEFR2+uObsbvami/12/eABgu/34+keqH3fXf7W3N7/u
lUJTR0Ow/LL8q6P1PXSsY27PbSTiVz1tDXOziY3YcvDK47E2km+8p854KVXrqmqm4wSXaFru59EU
U+gFht+titLyJ+ASnQ/n8CwsuSNBg8480Cl2RDGOCmwtHx5HQU0j960iBRZgzqyzyDF6HIG/WuKb
49WTSRJ6wFk+qlttLiNrypHB8bj9RgYZ41BM+0lYpcMJGqhlIMrd4m1VoZDRGnTROby6Bc9cXOXp
hqGiATo1IKqHlJmKcQbrLyNrmDJdGP8qC3DDG2MtZD2R1EQb4CEwJaDSqf1GF7tdxTGv4+/FLzLs
eGKBTQlZOByhfyECRKEFYiFm4Gcq50U+giVzJ+0svn6r538L3dIQTNlxF9v89Ny8Y4yJ6+FHw9sb
npjw9uJP02mcD2IRk5ecVCtLXiGqUJEOBsCTGZ4W3Gf38JMPVIpNPneAwgV8KG4LWSlilOSyLA46
tisOy6UfG63xl/ENd4zZKPNZHcsBtAqvn+Hx8xtoZgheTOp8Lnc8RIHxJNgNNSawELSgn8kuGDNQ
K1hbsYnWofm+NOy3hbnoyMHB82T58ZjF8TgXWSmAlUgadtozvmXWXJQqm+L1KgI3cZsdjnO8T2Zz
YuL6HIwFf36214wfh+y4s/kiy8hNdhYnmTa7kj2dtlhGjC0EJoJ6Km+GoJ5+oo83Q5+54KAswysq
jtQvBgX5os68kXw08UezokJZjFar4Pi+npMLBf3jZsND5/pDuPhFi5GhANurPLkHreXLsjKGzjCf
WHu7QqkBttNE4P34aP8gtF8EGTHKPSkXiuHxPLw4YTYBw6oYNvJfO2XDocWVHiY0FWO9xAKZwasL
9gkzfeshGHatV9vc/DARDZuGw+Fu+MXv2v/FHeOHGq0JgssQfcOTkxgig9YN+0dhc1H+/xAzfFFi
AtY8FrB6bgLT9lL9UokI7ZjbidMj0n/FnpCeShZgozjs/cHNfhFlXJF6Lv9OppZmZSzP6FDRVsTG
rGtN6Yc833nGxwuvI4yjDqiz48xvfG1VnaVGH2LZwjBOAl2rzhZ91KVxsWsOf39w6//jT2V3q87O
ahzHw1vmXd+6xpxIyLnT64ua12gmDkf1Z0lRBcbEVH4LqIPz8Pg0LGM7hOj72Lb85TuSnMjAgL/V
ynSmlB4cAzhrjm/somdeCm08O/iPqVHZyXqYdDUu1MFBQveto0+QjyH9AvkD7tmO++Kvs2UsTTNR
J6JaDAILZAIMWiYOHtjahuMxFB4Zxr5ooie2RQsyWkj0M6bPTh0Vf8WkMiIf/xpGXzGwVpJ5ouEz
5r9se/W2WOBddDBNMj9brvHr1ysGWE7oh9V36Yp+uHg0LxYmns/YQc95ro8nqG4ugDFRE8UtA3fI
bhuA1cvmmHKeIGzYcczS+BPt6+wZs+RjCvPiDkmHFCO3dPIuWHTn8EC9BovzSKIZi6ROk1Tzhid0
P88NlwxYp4/ZGE/Y3BwWY34ab1bNygvYCAmSh7sTelUG7Lw9psxIBVXdmNR/ArTkYbfkotSOpzn+
OUK2LBtksqsLwwtxDaol1U3hF114FSem45h1bOi+N3ahVoYBtjBCS5BJRIyFaNVuyAoJ2YIeAArB
K+FwTDpWw94TTLsLXr4BUm7L93wYxUaAtX9SgOA0I58L7FY4BPbjW+SJ/PV9cGPP6+yCdqZrLVBZ
uC2Z7mAH5BbvDeM/EmIsTnUWsq4antWp7b7B3WO7gXPgCsbjWFFli7SBcAk18QLBeFlmwEDRN8Kb
f4jo7hobPubo+h5/oGJXTLubo2smM8+XJ4N0vKzXU7h8LNYhdkgTB7XhA3XEN5UnIBw/dXWZNyRD
WWuneoJDXJ7R0ktLwzvueObpcdSEJS/3MugByb4KY7C1NnwHqY9tfPrMX7FcA08KLvztdSnOo0Nk
rMi5EttkmkDiL5bxvsTc5Hp7nO/99e9jtN2jN6kTye/fhNASLeZAEtNXy0N46ByHd7KcUFhlk3RB
iddpMqheYSxP71vr+ISdPXD6h506jygnGOap3fUlcHORnej3UT6wPXGs7ExcRzTpgE3LuUyOF2Dz
dLIfYJ/0UOUGFG5jSGstI31kCDzd5pFh3khB7f5dcLEs2UEhXad7Qn8sUMOH7vFCUI4OXJ/GN0fX
e/8zJMs1Kt3uEwDjHis2L/BkE3FNhSxPqUDLOttAQmk7D6xq+QtWfxh04PV6cywWm427RJncaxdI
gr/4jVHxDw4vvKthgg05i0UvH2roBtq3B3eC9nHbHG4GlbcXDrHhxx4oM5uIO1+iFt4SvACJ4P2I
vKm7Wl3LHMv4Jy+d9IfM1T8xAAsF22W6L2aDbNexIcgkUZxAdqLLKtIPYg5ZzyU7qfYdBt54q8Y5
Z8om55ImnArNFGwu28/ZW7H55GjtyHzzbc7h29LLuvajIBnC5vjHGt3nIbXn1lqyLYji3rNRfiYb
E4NMLflEgxVH+rnEmRgkm6D3uSjBXWqeUK44vlvGUlpPc6OlfWa69U7b0u7V2Dmfh2gdpDBby/9o
Hdm0XVUHSq+hU2Ko/wCUGVEy2j0i/OHw+oc06z8ydJ3Tu7ElRSJOL6U03KT/A21kKp2d0LXGocIT
F+YRhFddkGKBLXp/Upo5CkmPHa9nnGMTRebh0p1VzRdCtK3gVe4vVNvhWSneu59dbjdN9ED2SlA4
reONQN9JhpwUAMHtyZxjRDgGkW2Bq0WpqpUBSKSl2Hyx8kho7+2nTbFH5Z5DaojfH9ira1rg5vq9
sA7bFu7kaBitQnr0kJMfyGSeOUE2RwAkJmcSTfK68ntwhMdkClhbPFYkTk2Hk10DiPJ91CZOhEyL
OiRJWwpgG2OLja0e+Y33NMEU6Sa4tiGUWMvGA4kff7KI2Mimyxii066Cc3OGM2/qqt5ghnXnxQrN
o2L8RqLGRNV+yJbwe4pHw9Mbeow2uZfJuQwS3JlMlhdHfw5/PhaK8UffDQFGlyqMRkSYMIekYwrI
ev+JRx+qjhEhbxvUynbLfyeFNwQZF52IaqjV7nCCZD63XQtdU8Q1u/1jvkbV6obKIKQ396RlcXJJ
/SGs7w3gxPFM9mhS4+bn2Tjei6Kzng+qpOx8OyLXkgDHkPJkjY3RsVHi78fCaQmUrqE5/jee4yta
UOeAzBCPp9EswxdPbJDe9qJ2bofs+Hn1E1ejYg/0UgGWi25M30peJW7UhN8QY9yuLOjJbPYXMWMd
WcIvx+DxM2rubkgwYXqkhLruX7OcEp3uX5HlxwOVF55fn73fjOoNFele0OqoKWNfxKlFxjvW+fy+
AP6KAJ4HLTxeZj4Wai4xxhrkXtt1ogZixulUrGKybKmEzlBLehO0bT53ytriUBw+/xF7rHnIkxlg
9EAxBFJ+ahNkhwkKJo4850k777oYu4B9Xwilh4ZeFNExqIOWKFtGyXmFYgmepfq8xeDry2PueELI
GIkJmkeStBq0WCrIJMTsCbfkxDs/xlCIvp41+iCEydxfX5Y6vaB/+HMI7gL8zxH58RzNlzCyoXrd
X5Rc10HtZY28Po4QGLLGHgBY+IPK04CwgLUCNRFQkn58lOMl2hvSjEcOZ+Ek6HQISgGY0gGoVEWe
tKX6Idt6pHv61VrNol+Iay9ECO04j6mPTyvcUGfNSZinTTz0qy7f49+lJUNCd5r5woPNGE9k3NBh
bIrUd94s7XHAInEBab+JWyzfWTgHn5eMHU/Q3FBi7Io/q/Q2kAbZXA/tgUCSD6ELi/8j7TuWG2eS
bp8IEfBmWzAESVESRRlKG0Sr2YK3hCOe/p7inRlB1RjWH9/0pheKYCKrstLnSdTVfB7uy3LH1owW
o1bUXMk1MYIP0DjHzkWZC4a5JVhFgTE5lIA4d8V5dX9572WIBbBU9TtoffwM4bitn1AIQesANs5z
9TPHUrOevKZrgdBeQK2zdzUJXWmFBTecd7dcypodIKNIDDDU1TRz3m2yO6w9+FK2Wk5CLOy7xw6d
L64PxWOK0SpjF4hibIDedXo6c6wP4fH2LfH8QtaLn1KFMgUS3kPuIsnVk99o8TXJPVK9e195vk2O
IxOsPw8c2cJUAsrQLnOk+4LoT9wMCsclZIdSuni4yC09NHTZkac/dBTBRbeyu284RpNHiFESpW6d
DaMCoR022K5jDpoO79cZxVAliqyYNGG91YFnel7fvgieJr1uwpg5zplsVcVZxs939rBxRrrw/Pe0
qdf2luei00fxt2uhI5JSLbrgmtHZsYYOqTpBDGf+6Ry7dLDLgbdxcTFDp3yTYG4iEHS5NAuQ8KSt
/JgRmateeEwwt3GeMO+bB/Ba0PK823UfiaMAsOHtQooVNrGhGwr5Is4NLTtK30wx2to006FRLiAp
f2RYI3z36L5vbI5BXY49VCyFAposgHPZORNpMiOprzrq9+XkYu/gj6FfpiWYf8IcIMwQx39YVAAz
eoz7IA1K3tJRx+fpd4bBHWUDvck5Nx4JRt6Upo/r3urpVQFPAG1kD5iVWCPbiHwbDGvKq0Yse2PY
76NYigWwZRaLTDtf1HKi8KCdnZP4TCafwolQr+wjcsx4G/zeHDCjEXvFTkm2e14D26Jozsgzwn/R
g6LvIpB/CPdwUb5CjiFfTsLMCDCyL0S62UsBRSYl0d0ush+8xOle1uRJPKETcFwdMHyVvfBSMMtZ
zBlZRv5x2EZ4mfTxeXQmkr/EK/TZnlt4tRz+FuVlRkf/GdkV1iiIuYndea+vBm7NdC4P9RtHJhcN
+YwGE/TQFsPWqMHL1gmAWIT2F5S9tfcThwy9ib9U7YwMFZWZUsd+1iZS6d7B+inGspanaw8jSlaH
C48h+ohuUaKHOqOEctWQGTkYSnpgkrVnm3jpn3AVamteaHUtFf13UjLbmyVrZlTrE8Rvi6ZQ/U8q
A+9ajVdNiOx5GRFsbqEo35En3p+cvZFgNnurcURk2fH7z8HKbNNWEbfn80XCwTpOVhGCBr+CFE+H
A3fdDkfqZbZnqwIWS2oFWDe4rfotKmc5dIdvrPccSVn0LmYMMUpjSLJBSIEK9pxkXliE5NxnJAGM
b79WRSJJm9hR9G3QHl+E6bFVvMFccz7gtqj+jWuhtNFUJPRWd6JdvZ/j+wz4IxcDOcLANSpe3Lpc
/ZwxzGiTCQXDRrJwrmq8NsWCSKndreTfzWun2KJK4pqMq418GreTq0VHnRfnLXooM/KMkrEGI9AH
FYDK+VeckvhxE/JM+XIkOSPB6JgQe6KNcwIZxVwxYJ7SLUw5wRIbY/NLcQ8OdyiLxxKjbFKtCEUj
ozfoDL+wY5imxwdndBvi2xzFJvNoMeqmD7E0x4xB69Whex5KF7tfnPJ+99FNtnkg5frurnI7T3/Q
GoAXpA4v8cChz3ZmxY0OkO0zpKdw2s97F2bo9nPgMcj2ZHV5XQ1WSo3Q8Rhs1rEL/e3JaxTuaIrD
Kf2tv9E933a4qQ4qeTfUK9ucNQLsOi7pw3B21Wk9kufuT0i8yg9UG9DavvZ8m9PlwONbTNnWLDNN
0GE0XumVZHAj7MVI73SvQJqMQ+m2YZfZGk4Va9jbSnUc9csuNlbQ3lX+74zQjtv7XyUWYDsc73Y5
bzRjjtEyZamXlRrjmZfuq/rVbqqMbLizXLcdPvmaPZ7Z3syKz506weHDBLzwW7XHTd5jL/Tt0+MY
iKs+nREZe3OqEvq6vaev27+83OIwOyRGcVTdkNUVXWfQOJ3hXGI7fTLUVRO4fU2qV2uHpqjOL3k4
eFzBY3SIWQtl0bc4tiiCk0dWUFfo/UJijzc0w3lRbD2nU5pxTOn9pL+Sw/TLv318HFXElm+UQo8V
8YKL2QUrz/ByjqrlCBfbW2UaaR2r9JTQ95eisP8OULbbDHAk6xpuzCRLuwhSWJVgIFhj+uO8uf3r
nGgMAKg/PVOp7/qLMdDXcdwNG9qN3d4VsXfObABKotV0f7Bt9/3+aVVpPIWzGLF/CzbbYYU1RLKl
tVThbI7mHpFSNTgn3izscsg+o0LFb3Z+atVj/CsHg0BZlrwPCnCwAqgyyifYd2NzOwjped2wD1fL
NSMH6JB4iFN6npnTtMSWCc4R2WIUJrluNu8AGc0gCSHmsARohq4hx2OZHyo/eZ2CQ8SL+XiKmm2z
SgW9bTqq3hrvvAuQ7GhWfCCK21Eftnv/vClZKoNQodtSLli09Fbv6p7Yez4ZzpNlhx2L8SybnYxY
bNjsdNt8TO0e9TvMc10cnNxWeeT2t/LiIRa7VkwVMctVkDR8ZIxdgmkG3w69E69ti2cr2J4pSxMT
6Uyf1KA5Jdbo3h9O2gkFNVon/B9jIrZtShsUcapbSF+Kglb82mMrX+/0WCV2AcZbQ8x244rebW11
9UFuvK4rgOrsdaVxWoZBBppKB/CQp4z8bgHVBOghjtXgKF22GFN2iqwKCZYqWS2JA3LmKfX/El+h
iwSbWkxLZad86rjvC9nC0hSghTiFJzylu3cbe982h9hzuPiLy2ULgHr+mxyj5TujNDtseKeFBDpR
uE+3z+Za/R1jVaHl+JuE+Ad/zzGN/+Wyvoky3l1XiZKV06Uk08PWW3uCPT1hmf0XV8PT4Ptvofim
w2j48yXvlV6gZ7kFOOfDOnDQMk4RqRpsawOOHpfgcjbnmyD1OWZS2ALKsooCEGzQDknn3zCgSQE0
qacMuwKzgnF6hyP6y47MN1FG2YuYSeoUEyL5ugVJbzcM2LX5GBxkRwScvr2vt7zNof9F63+TZFzA
WqzbaBBxgQCYORPz8Y5C3QHki8PZssn8Dxk2WoyAqDc1NPB4ze52F3vykC8qd5eYrhnmjoNyhOXK
8+zurLOgaHIi0OVgnvdRPKu/0pQE3q+yczl88R4dGyqGqdgWKl1RhbmhcKt5HkbP/TXZoNfg8HLf
rRV4Brz2nmVn+vssKfsz9oRKClSzhJTkhhNg/XQUc7jiaS42TDQCrJ42eqpKsGtVJkd1hcru62Cu
dA/pdIdjZXiyweiQ0krDAcU3KOItRv3it9uid7X1N1QHGxv2gRIWqXZVUc5R3mCLNpaMflLIrRET
J7HdYrz8Ll+jtycD/JaTrTD3efsTuOfJKJOqVas4HcFhdZfffxYOdMj57u7tDubA57XVLob4hmFi
y6WJRaess19jzapcVQn6Q8/AL8MmBQ+QJsgA32Zp0cGaUWHuLBsHNR9kYGQKrZ1pbl26GpaAJeuk
2uYtRxwXG9U1XTHotiNsWWNR+oFEUEf6hU7LO9BR/WdpA74M+t+6/6M7j2hPDr1uG3r6/SkE4Knp
cq5v6b3NyTO2p9BqE3UukMcO1RKdWdGf22e5WE2aE2DEQwriC8DGUQHc7rxP74++bn3a0IvSZgFh
PL0K3m2Cixn1OUHGzkhGXuhDjnogcIq2qlv58aO/fb1NZElC5jQYwzKOrWqJMWgcj54zAp8qqTlR
82L6YkaChdJP22ZIFHox2111SN7q3+jPCM/2ibsUeckuzwnRIG2mcftO6s2YwjVgTCHYBM4jGoQy
ckd9Ul93OQdHxYnVV3Ni1DOZETPHblTiEcTOLsa1XZ71WAxUDEXTAPwvob7NZkuksJMAOy3SNgcD
E9lSS0wArzXgZS9UBKMXHH6WBGFOj+Gnl9HGPcSgp8QkectItC+Ai3pb2Baf0JwIYxNDqRnGXgaR
xjtu4a117kfxHrvy+9ki8brVkPQfwNuXH4h2sqq5wBBXK8Le2vwDqJGb3doQtrGuCROURIr8yu6z
XhGEgdKKTK7vS5wWJe4dMur3PAgaChtgF8TcnQNsd/2ZJu8u4JKj/RZdfEOVUVuWdEORTSZkV2RJ
mOqB3h8YO0r/UoLJPbm88XTGNfz/6xRntJiHdsGAQR6cQet1axDvo3o0/ORhRC3OaQDX5hwCF02A
B1v3gBMIo8bNIy8f7OwDGGFNU0zQDRI+wDl+BMBBRIThwxs2eD7P0iOfHyojr3qYl0pegc4W2C/V
W3i4/R4W39yMDUYay1QYg7HBz2eIk8R157h+w8V4XsrlzHlghLCLyhJgGhLOCt1eH2sSr3pbde7e
CkzT2h2R1gPHUVxMfcwp0lOdPbIpLMs6KEGRpiOOnie4Z48cDtwZKB5njEEeY3WQsSGGQjxh3tsC
FXujPt2+okXrNWeGMcKqcRmlDHlr6tVgZBML6VUiv3EU46LrOafCmOGhkqYQDQSgUqE7eYI45Hax
XbkvGz/0eKqCvo6/ni98NDRNmSbGhBhiellgzkpTQKylSzRcCYVPHwqRc3JUsG6QYZOIVmAlqiip
IEP7mY6jY9yrBN3lqM39o+P75ohNJJ7HTAvMyaAcebvCQS28sR9tEsGlPo3/h778ZW07I8gooDCS
U1kLZTrehRGy46fiqE6GztMvHmuLbevGjBKjgvJMTKw0xSniKSHbED2egWowoYVk+yiicg39Gh/E
LeiedJf3kDmCwuYVS7M6m0GtA2LfCR6n1d1h439pa9PmXR+1F7ckhVFRQKC30qkHne2wsTyMBLxN
e8nea2hZvC2Tyw7I7DQZ1RTHcnquLZzma4o8PRrsvBHzjJa9Wq3u8da+9r5p3ybJFRVGS1V6W451
ClFxGke7NvaNnuLI6+JVdja8k1xUiTP+GG2lRHJoRi0egtNTHAPlvjwKGrQ8t8Gb97gZHaJOel0k
JnS8iKRDvxbus+359/3XgNxlzd2Sw7s2lXFuekGqknzEGdYfyhvmvlSFtC55cVcVHPwWUBi+qa72
SLRD1dTcDPGimf4+VLb3uxoTNZYaUH89u1gpHt57u26l5AQ7p6b9u/i2f+V1Hi9bnRlJRr8EgAQt
RKwPpq1jUJpP79CaX1gD8cq9SM4bVxn9kuWYFa3PGo7WpfCuVUsEV33zT7dfwVJoNtNiqvrTJUBL
pFAGA95drazidiVgnnItvlnt7jaZRX8N/dpYOIZNjprIPG84xqY5ySY6j1fTvc8fDV0+rO/fZ95y
2oqy3uv4/dp1gB9Nl2V03sXBHOptPpYd3BkjzDuOAULRBxYIocnddtKncBPuJtHWO9Ls9qj832vP
I6dt/78oqm/mmCdt9E2WSApoagDfJqKLRc4oQv82ySaqyenERRVYlAldgRiLEs7NZA5TxSLnPqCS
18Az/Swe8hcNcxUtUrHtS2WHgLHmj1xSHv6yNLplmujoR+7tCpA2c01ljCW0VoD9ogBTAP63QDQ/
kmx5PTZYkHMhqefvM1sW/5ENmJFlnnPUTL0Vy8kETxVvTErstxfb77a+wlXMGn2vtzhk3rPSYheP
nICUo3+URPEKB8tHvCcMSbz9QYH10X17v3iSHZCXzWaDjtMjDW3gwqD6dToBy82+f0cstYei4dje
ZfmaHQKjA0Ik/FOzxJftFF+DRrvHAkXAZUhrztuhv3PrBBhvohMBsybSOwZru3InKyRc25X9pTyW
W93lEFu0gzOmGI0zqL1eyxmYgud5xNYjJBPuJRxgZvPS04ugiFjZ9h/ZZd5LMEW9qV8oKaDgmKuj
gp0UYeoGdz5F9vF9G+C2LdEHDPpj1J/6hVgshfGObot4nJufWlS1s69hNZQRhVomYmnu0fmYtkrn
WfbV/Ecvaki4E0tXV/PWpTLKqRWMVpIVkKNV2smJvPXTOnowCxtZsThxfCjFwDZlvwIqBcT4sKEb
p/avPI940RX45prNZYqDEklpDNnCFQzuxxkbwoI7ZYXpetQ36R6v0z8Lo2YkqfM8U1nTOTEv2QWc
Bynx6o2YEAE+yMqNsa3D1947bjcB52YNRlmFQYRxGwEEt+oKzoeUo+ayEbcxNlABr+LEyyYtpwtm
DDIaS02wKXTqKT20ySeHy4PvA8yTo304it9glE9axWOpGSCCAmoOCFGUabn5Z47qNRjFg1S9nHRt
SNcUbz3L00TbhSED7isPE4OnSg1G63QCbKdwBjev8EexU2UkIXD46dA759iuaeYb747djZ0PRo/u
3oB2Dgx2cmdgLglaBxlb6V4EdPd5/bVHKSewdZfrmXL0uMFoGC3ozqLQ4DhTLOtw4r3yROcuMX5i
FwL539S4waiXRNVDPGxKqyHb404ubPFUocSOFaZEc/5ZTPgt8myytiqK1ihSaqQ/zqv0JdwBgPEA
+KaBCHe8bM+ym/Ufs2Ey+iMuorwaSqisHXSW91kg4i22wDiND/72H3rIM84Y5YGZ3EsqAF2HNjFG
DxNCapwgb3CMJ/8mozLG0ZLNMqRq2En3o4G6CBokHeQLeNsnuJQYvdENsil3DeQfI1bXNCPwj+5Q
LNhy9Tw9mRsvzWS0h5GGqZKo0YSCEnpnAE1FQbjht/B6Znj61mSUh1xUmZAokPXt8bzrSeFXBHhE
MneeebHrYuawsA5+oJZFkfc4u8sqKgmcsdgVXMOyg7uiJdXFqRqik/MdvKXTNorvrd6+/aqvzXy3
jpTRIIJhlUFygZgg2YMRUd1WttiknDmxCxi1dVDbAcCOvQGNoXLshrbpw6KG8CVovMNHSuLKEqNk
OknOU73Gq79sPK+2rQtWxQNbWVijQoKtireZX04pf79EdoNxOklTqYiQJyQod1gYtQbC8+7pzSTY
XWatTxxqVGjYozZVrMHQFRN7uK8B7cxLqTtZ6ycjgzuoOOVOwaDgyo8fCvuU7E4IczjUlt7KnBoj
whOSeGVvgRqmakjhxPbbBd4JN0JdykvOyTAe95SVPbpS8qvTIJAUeJD+5ZNXY1oUizkVRkqLqIiL
Qbv6P2jwj4HhBnB6VLO4BfLFBuw5JUYAL3UipX0AfhqUB9sJK98w127TRkfED1+IWSysG+Xd1VKE
NCN6/aiZZGRaEVwijd7V0elF8HcXUZxEBEgnnhDySDGmTjOnAhArIEWTu0fHQvpiIOejmoPa6yk7
/m9SyE4cGBKyFw29uGAVHZSJ6DnqurTakPDwOxa7o+aHyBi8BijooXkGZ5dVjRGyrYfJYhObL9Dr
GBLNcmp00dvilpI31gZajINr0peLL7PoD84/hLGHaST3UUtfnrNz2paAOtaU498XcgZIwJ5eOQ7o
YhOMqZoWojtNRzcd8zqiXNBioTrDqcYENaT130hLnLuk3/23/vomwzyN0Go7wewL6C/MdmHgHnB5
L7Scw/PGOHTY16BKk9Sa9AkiDgn3IdYVxQA7JDi42wwtGt/ZuV0vcvbsjAgNAaEChmB3PYq0NPoj
cOCRzaM2B2mBLS/HuzjHOSdJtfaMZKVhj5WZgSQamwFl87FTvHyj7bq1iEpcDLvq3OZxsSt2TpB5
FUrfC+YwUB6zhxowyv7+suKQ4N0X/fuMp+GiTlnXVeDpON2lNbH2Cbwl2jfqnHhbhKRlI/ofIWTH
cDJVT0Wxh6y/HqGyHB0dAYA38oG8wOGKSvMNab9Ors+40kwx1OW4pvGjI9oPkV3WpPHVZ2PzdTDe
6V7Y/8NmWB53jDUVNFkHjhOITg+v2OdAU8yJU23Tu/QZuCq81sdFzKi5cDCKI2zLuMgkKo1Hrz8k
gQM3Dyu7UBN+O319cYH7l12S77tjFIh4DlGBVkGO4pEcHfiavmEPz1wFsuiTmIoMRHQL/pbICOTl
nI96o5pIJQO9bNhrrraxE9nLVtz4e5GjGSUmIOnkVA1NMIUD1N4SDFBheEpYA6eAo6qWil0aOmAl
FYteJBOrKn++MTnKizZoVTxjdfVcfVpPw3tTo21oG37elvulOuIPSoyDMDa6IBSmBkrb44P3+dy+
PVnun98EkT5A7DN7IBrXM154a5h5k0TJtHRaXGEuLBCjsi5Da3rWkat5FUhp14NtAkzXrZ2XQ7Wr
Vv+a5TzxlNeSv4caGMABZENRRTQS/jzY+HLJpVQtRShkL9g80/XW5P3i3P/CFhAutt91oolRKj+o
Meo/rIomu4ydeE3RllhJhhf+y/LO5DMkifcEHJvsunPw/Vdzb3oY+ats4K/4W4Rat695KfTRZTAu
A4VCMvSrGMzUW9xrVVcMkYjq2XYnu7WKQji8ahEU/S9rTRcxcShSZcLw/oMic8mteInHEas7nrNH
FIYNA3irSAej5+nytodf/cpPtCz4uj8oMq/z0gtJOAWJSEuRO8UJninyGdIt3OXGS57ED0pUr89O
s8jyCSC/KaSoR372YZoc+fTm251vPZ9gB2UKMGijW5RnpdQFg6HLkmyhOgyIJ4jwT8JNKSsI8zII
lEZGr4cQT3eA03Gx6t4gsJCJTaujyMpgUqBeme8mugI+szdrZSejPWx9LLsBJLYdvVZPdv5wcHpe
2nCp5f3HFzKX0Ef50GAlFr6w26AwgVUVO8jb1KxaF1iBOBqb2OZdrhKN7to0P4HI2PP63pfU54+P
YO6nTtU0j0QcE+CsNYLhXdQkPJMkXHeLnvdfQj67D8aAJ0lolY1VgFtE3f1Bfs+f3Zev+pMX3i9V
un5wxJjuYZrg2kXgqNs4jm+1AB5HtTbY77YaUUiEwcbKS3cWpgrg0a6wwnmHPSUQCOHVSH2bWzVe
Cnp+fA9j2+UUlljv6TU7zqf6Pn3qDnBYgHbZkh4jjzRntA0sTgJnKeabU2WbXoRzIJ8ziVLd7i73
8V6uAQsYOY/qehXejUgTYDNX5F4IFkegfe+8PYXOZdt98lTboqL5vnW2+yUxwmi0THzGBUVEZEFW
jR94I7asWli9xlGj1GG/IWEs4t4QlpmlZ7UI+4znHiRO/+QjMcEddFvWaTOmmMhB7iK1EborIQ9p
8UwhUoi0+GgLGOfAQIcN5sKCu2vseli3GGRUWgowJrHsKzBYkoubbkp78kPy+eBFFdHQenOfZaR0
4KRWq8NmXNn3wGyyuxhwWFTD0qAeJXvTTt/+SfHqh7Qxqqw6l5MV6Xhz0KdHVK8w44Xdeny7xVEi
V6U/syZGkoZAmcDJB/uLVJE8CIkZfOVOmHhR+WsISDg5QkKwTsPaXNQPjoAt+LQ/uGRUWFlZai8G
OH8ko0RbiD31pMboEp1Kj/duONZLZZQYBg6zQjLoVTt0cagbYlr/joZznR+teCqTfvdfcqUoumiZ
kqwZbOOT0AndeTBwqtnFs0g23OvBL3FrGO4/Ob8ZHeb8jFEKcHqg8+o5QUKQJRHRO0zlkkNoURPM
CDGnNyjjYEXnhp4eNfDppvPeI1iD22SWumvhHn6fG6PZkTFstSAAmc5uHe9yr2wDgDvekd9rWJaC
+O3umrnIdtxkyaIkflNmR20T1Qz7vgPlEWvR3v4EXnhKyDTaGRQQdw3b4qObEWMCgU4HFoZkUXUn
u2c7ht0KoGawPOnAreYvxKfzE716K7P3nVV9hPUq4Eshu62ERnbNfW9WvAQG7/QY/a0ZgaapFagI
D/Cu3jENjX4XtF/Yt+VjKaX1gxtWX1sNEGCpvOuG7ch/Agd42mqFKeVuLTj+iba6xA/7PYfqosmd
XReji025qLMhpmfY29mDedd58rG9d6qXL8E5RSvu+uqlEsQPNhkXMjdzqakMEAQogeScd11HDl/d
J3QVd+24tKgXZ8wxKuR8LkQz1ygtLKX6qIm3DkkGrLcDNz+4BMD4gy1GiYhTgiGEHKQqp/XoltO4
tjFYbBHdTl3hKY+3k93sv6YX/1CsvgzaOsSxApTCDb18la/Za8CWociyqPzQOLS09d+vvA60pSB/
zuT17zMSJlA48roFic6+bgBGtC1MGG3/8oGfaZ94UDfLrhPyTiYia1GSTOZJ5KkmnAfMqjzrm6Yi
w678k+7yl9+Rv2lT59A9IObd0oIm5ySXWmJ1eUaXeRSj0SVS1YJudLc9Ns9ISCkbJDLsA5oIOQ9w
IWXzgxTzHMRwbOKzAFIpyZ6le5T7DyfOE1/UyDNumFeQBmFTmSZIVM7uoX8zXIzKHfxsxcsXLoeo
M0LMGzBrMdM69QLPoPGRmMxJ+oWqEOb2aA+h7DYmkZ4at3PSZ9etMIPuCfsBYT554fU0Lz0FRdJF
rE9DAQmpGTyVmZzGRiQGmj7RZFSV2kpNHJ4TtJj3UWQZ0ZiE/1QWSv+cpuFZbE362rynoHcDNPU2
K/trP6AJBSPAnDtccrrm5JijVbQyuVxKkEuJ8/ExkYcV0Kczcv/iczuGFkPQOS3GUREuAoz4mbKG
GHh3fHj2AHe9CnwVCCdInnP9r8Xb+j5KNvjMkPg1tez/H6VujzmcIUTaz+FqdAGxetpHvFzKNbZj
VeWMQzbOzJRgQmxg4H3HRPlMp40guTF2tW/M7cZdYbzvD7kLyP2GUJQhXd/sHaTyTvoTYNF+hUAn
cTi3u6QE5t9DXZCZvMpmI9QSPXExd5vzdrV6ioDf+/vdvqAV8stuZe8fDfHqc5qMWyNclETLzjiD
7fEYIUlM3u43sh/cc9wnHmuMCjcVIW/qDGTw+jsJq63icd/Kv0LBFpuVZdzdPkme7LKI/YaihyE6
7PDyn0NCF6G5VmKvVyuCFnCEeoWd/IEOr7k4PUuehiKjIUWSaDJYZ06zRy0Se0MCBCsCkJXJEaBz
mHYsRzLWNkozPIFZ8knn5JhTzXtYp/MZ5OBE9XdjYie+vQ8wxra+fZ7LT/ObLcYQBkZZ9mcqmMbT
AQ2KmBi9/fuLlnbOCGP+5CCLAbglgBFnlO3oIK3040b9xN57P3zgDnct+thzcowpDFtZT0yqarAU
N3OcSvUvXmi7F++9Xm/aD587Pr6EtIhn9n2CjOLOk8HEiAQYRKG6cLD+BzuIKGTk6pHuDrBpdXwg
ptsR3eWd7VJ4NCfN6PGLnIaymUXS8+tlBXOM5Y3pQHSe6HNEhG1Tb0rzrJQVjrQ9DA7AKdBgwFEh
i5HzjBGDMjpTj/V5qC4T1rzAgaFQlQA4t+kw5ZN5B/AI7Ob7dcCq5hP37pZq/vO7Y7vTlT6+jKUZ
4gCdzhVwc8jarXhu+1Lx+AcVRnUUk6w1fQEJeXU+soRgT3P4KJIXkaB3InTodiyee0t/8W/z9x+Z
ZMuEozlWSmPhPLuGSCRYTznt1UAFATXXL87lLZYMFOzNQF1FRWcNC9WTTI1ej1ouPXcX2xFfJFqv
ui8fbdPjwfctdZvqc1KMMunbVu51K5OoSXPEcB1jaNLtHjYXyeW2mi1q4BlbjCYx5azF/owCsnF0
UrfxFdsBbhknOFj0+mZEGOWhD+MgnzsQccyaiL91/5C/cRQwtRR/ycKMBKMkerWasrTB9QyQBT90
n8+kts218SHZm1bnQr8sS/s3PVZd1JUoN4OJO0I9TdlKfvVY5XZVV65gOVG+HSe3H0jjWakDYH25
wuSmkrhl93ib7at7foNtVqUUBXZmKEiaPm/PLkbdqx5ahU5MdyF5DVaYcSDF59MTislO4mmAl9Kf
4yNmyNYbt17rJenW8PK5PTmLCnt2NowbqOdF1WmXRHquTJIO/jTZSDVdyJeec8w676UYjM6xag1P
RcAtFLITWRgr9aO9v3nZ1BXhYu9RCbp11IyvomWdkccXHDXNi+x26wRgZz1Z3d29bzZclMalHr65
DmAHY2JhypHKBbXdGBPsukxs9Ri88SDkFjMTimYoyE0A20Jn153rXdgqXVLi2djhveLUq2CtPBX+
+KTSpbsNglrUy1A/UU4p0V9uC++yPZwRZ95snPR6oBa1BC8G8Ma7B91+gLf71CK31bijTavzvqM+
/SOz8U2WBdmoMqlusQ1LetYqv/Dv7TG01S3aKuhykX9UAJ4d8LViObP5YyC1SiDhgNHIsuu9kmD9
ltU7yP9vueBnixKqq0gyAR8PTTvMeWoKwCeCS0Pthie7uo2A9+k3wTqxzeELQKm3b2/ZIH5TY48x
loOqyy9nCcklWpQLN+MnHVFNKwd9BBxaiwZkRovxnKzcqiZNAWe7XRI6+uCqMppoa++l/TikWAuz
4lms5bzIjCKjw5ImKLSpAXcK6b1Ctu82gLd1R1e2ULxxTtPhNoecq1MYRZY0VVBOyiA9e8Oq8FXv
IHK2a3Ovi1FfcZ5OQjaAQiM4l8cW+LIpNuist7ypwWWdPDs5JtYqokRVugIn5yBNF7soEmMMEt3y
fHD0RZd9Ronxk9ozsAu08yghmXR0aKT6LJHn+qW01+bd6pdtpw/+IXMP8D55fTbLenNGmnWbOm1I
5aEFk9uP3Yf3fKkJNikSO/MjItJe/b3PU1u8N8A4UVOaV4HaglucqybZYk3il2JLp/8Pl5Yckk33
WX7elsrFwgNQIf6tUdjt8pFkREplgaa4QoSO9rTBjXdWYwsr+1xtMpufRFv0R78pskm0ThkKI9Ig
pq8A74ls9MtPq3p9/jR5YeX1Sf1lz2eUGJ2SNP8+T60EKgUqHB7Vzq/9O7qSdoVnPWlPf56esVWy
exl9IUKDULnWB1SvePEtFdNbH8KoGrls1WaUqCwB1aF5yLwCkH7H66VSiFP0cnBulfNuWPwSI2ya
MkvwQlt07nsf7doiZ6TttwM8DW+jf6JKx6G4GKnNzppRPlnTxZYydvSlSg9YcH25tqCpz1PDjbIV
3nEy+kc+R5ZoTqBVu41Hl0Ici7uLbQKbuSQYopNWAHF7H133baUCUgizNViIi9KP5Thb3kHzhJlR
UJqs6noU4vkUd1TGPs+2/tDgwXIjRsrTLRFi1JGEFvg8sMAzgOzVFWATgbqWvFWwkYVr/6/yyiii
NpCkQjFALMns3db7rDW7qlbmvYOu1MSO/wnCtj5TQirj1pQUu1EXIa5beIeI62Ji2bCQfoBs0205
vbq7N86R3ZBZnS+qVsbUorw65SZ6OCeY+lqvHwqntgWNtCsbTuI2s6MdEDez3YnbFXvdsHHrCxit
FOZBouvdBWba222x9WX3cLY/Y5Ju1hQU3s38TUVk7/3lwJ0647ggGqOGwnw0iz6EGto56Mc9v/EM
2BLMyvwer3+fucJBL2F1q9TjHntvh141xau88mWwXMtF5xSitsPwWdh2v9qgBXT1u7cfnx7zVYeO
1JcIGD5A6FhNK/Hhvnex8Tyz/ddxWI2cgHoxs4o1rDqNhtDIz3YFxefWEOqLSDWV4GOAOVuPzjl1
tNgTMjKsrddNg3Xr2z0vv7RYk54TZp7w2EdWK4VXwuJeI0VMMPBx3IkXgC9sunex3mG0npeSXPQK
51SZt1yHmSXVABt6Rmbw+LDLn9LQlnJ006mcp7XoFs4pMa84j1sdSEmUkoU+d9UuWrvHWW4UV9oZ
77ff8WIf6IwY2ykEXO1OLVMQ22IEKay99CN60J/zyOnWdmnA5tSuj5VguXPv3iv2pnB9PGzdIDy7
Rwu07GuefwfzmsUIgXfZUKabyBGesguxqw1FMbrN72IkPafDvF0pLOoxtybwizGyh4fafsLWq5Vh
u2QD20bnsxObVzpe0hdzmkzI0rVlH9UTeBs7+9NLUAxAw/aGi5HOE9FrI85MbdRq+i8R3bYHZfUO
yMG9afMsNXVAbl0U4zTkyRTquCwcoPWw26WYxUbHbmTRttYTv2ZJr+MWNcYvSPqy1qMA1IKGYLp+
s+lXv6rNniN9S27e/IIYjWLFfVu0oSQ9y+laeEI9eorsQOBNfC8NCOlzMowK0TpL7guTyt4rWpMe
0Jq0fiKPby6glYAotOUDUvPuitEk0ygl5ySjd7VtHUcD8MML+qsfai/S0H/Lzaos+a4z/tgmjHHI
MkyAgxxQlCyv2GJEAvtm0Bxx+w0vlhB1HVNPuqbKksb6HtKkRZICBMPncvINmsb9f6x9WXOcSNP1
LyKigAKKW6DpRbSsfSTdEJYts+87v/49aL6xUZmnK8bzXfhK4U4yKyszK5eTsT2/DaHzeEIJP0bs
IczgbEXKa4qcdWrlQgoLWUXUeFWjiVhCwwIek8iE3d5KgoL2pi6umOMNVBnOXTcsSgIp0tzWIMSn
ywLctEcrEpw9qvVewrYBRX6QOqs6a38BcaezIyy8/SNPtiK06OfKIOUzSeOoBy+D7aQ3hV3X1jJH
eyVEZduK6tfnwxmlNgiN3o9wPle9byHKPl1ju3Py5fZ+QQ8SVoI29XzFFmeUJFVq41Gi8FXGt/JF
xkKITHYS4iB5IsRNFGkeZ5rCsG+p8aEOV+7rl9mqoA6oIAPeQPh6ELHFmaeKFCYADiDE0gFK0ewU
e+NROsFMiAqEy235zaiv5MeZJQKA6IK12pIxPPcP8t1JcR4Xz3tZyzczTyul0LmesKKMahblIIOE
Mt0/n19fvxwxhoFVp94OFclH+yrcXyYpskw8AmSfSHlPEmgGECDPNZ6yyi6s3fj6qowtPIb+oyB1
zlYMrO5Uk4Dc07Nk0SO6C9CxcZklgTni21xCoxpbOQaJMLaGd4KuCbtXRBqx7RlRMTaWmWpDMzmL
FExYJJMA8RcvKn8P33h0j+83kb2HYwT4ko2FpOL82WbEuaLJGSdscKRtGOi4xRj/eu296VoCxL8o
9vsIun5X9l+scaZpbEclrJqFDEY3Aes3W6WL5drIVfm2qLlmMQaXaHGGKauHnmV4PTwAjF++862T
8NG3rQ6/uOHMUaTUmhxWxmL68DZ5Ple78xgC1Fc90+fsS7n/cRBHMdvG/RdNzi5hx1EN/HpwhXTj
c61YbWgZu/RrUFr3yFcLfOO2vf1FjLNNs9LqYZuCwYXYOTpevk2baWL9p9LphLNJYzfEcaKCF8N9
Qyv13d0xPyzZcPT9FdjvZgvIbYbPK3Jc3FIyOvizBnISoonnYVfep1f1E7BcHAGhLZNuoDi6gCNT
NG9yekGGME8ndGNgjNfxX24yB4l9zC0KqGx5qDUVThNGTBEkWQcqKCWYSOpTa6fusA9PwM1mT+Ga
DqcEcVoN6lSBzsceGYCNPBzRD4t5369fsUhd1Ay62Zy6Isc7qkSZAcOfgRywdxw3QDzx4H4xrA49
LOfpFs0KhvVlGWWw7pqX6abUrJvd5NVYmoqR4EN+vq3+At7RZVFvJlnW38RpToaV0FXYLAc6OucH
TNhbWAeLpiFYZICRfjc9wb2jW7ZrTZDzZdpoJCpq7AqiD2WfTBZ9RXSQ/UCFYdidv1jR+a6wU/fh
eHcHOP3Rjp+Q49NsILRnJhpZd/Jul1vXNmpnIpS+LYuw/jDON5XaKCl1gQ97qtEGYorxBrfs25oA
54imvCu6sVxE7Z4bOyWWuv8b2VB+EXmjzfTHmhbnjXpzzBuy3FM0rWJwEBmQ3Dk+APCWvHyL/9Kt
4lhi3P6p8kUtaCIpLn9fPQVoO4xav+i4ip3z5nW6u6yvm9nINWOcAVKyNGymj1O6en4Nsfz5zth5
0NYYm+aFaYktL2gYpqmY2EYH9ABOikYrk2lEyPJQdyfgOSluuxwaSzxmCILYzYhyTYqTW0+6dsox
EvNwBYzB19fcAarNztxnDiaXBeZVxBUnQkAPh6OWgxTZP53f6EPiCuzqZqvOmhnOfs9ai7HzFBTK
+36HyYIFUEKgB9su4tfRcKbbXAD6jQAknMVuYGHrEQ064h7YzcfFihW+q22cS6rGZr/os+tO54fw
y7v1belwwszqj+lwiPei4/kfJvkna3wH2wwMoJHMHbzS89kF5iJs4f4GIfIyuCfKeGzWd9b8cebY
V1ivjzL4AzDGQ3EbWMEpDdFcb6EWuMe6Rfu+rKwfAD6XbpZu5u8CXdzMZa7pc1Z3mfKJZwX0pz06
FmAU0ayKV4DI9y7qwEfMazKc7TW01vDnFuqCuZfGCs7tUi8R6OT/MLq/Do4zFykD2kRcgRekQbA1
20o6gErGVuY65b61Tz8wRnf7I8J2AMFd2Ir+1sxxtqNErF53BehCXWDj2Ut/IG/Nm4iMSIac3ZjG
f0zvlcNun03r3H1tD7RFV1qMUwPy8H7pnhHwtvV6W/PGmZJMHsNUicAblh6cseyvsMKvIsZE8uNs
ia77SVkuzrKw0huKCsjH4JpIO7YDn5/awcM1a3WddEyFCkLPNff4lpwwNTB7CPdMG9c7vLs+2d0V
vVKuMCMhkKKAQx6+Wc81CRYfJuXKla+Ck2lXbuReAWpRQGfb+//ikbMmKBUrnTxDkleoZI6tNUhL
E4WDXBYgNN+yFtVw8T7GzUmMlY7wQM6zORJiduBuQU1D79EHUCF2n2Ec49vN3nvZhbuPYYxG+FAR
XAl+jJWU2oTS9CLXcXbcI1oLgbpxL90s/f1ArBZW40XnyFmYZJgno1AhX7RmYH+sesAe9sZGl//L
sqshcNHZhR3Ulw9V5I94qOdUMUpkN8AkZoMBAwlf+/C+B2SOt8NIvkikm9SYTJimUhkvWp1yAaQZ
Z5KfLCyeZxcpInQbWJXzl7Y/gUO03VoC7rZEuqb3m0hbRtPlAQQkvBOSh431gNZwZ1Itzb4m7snG
oKKJRhhRDmcrCsP0s6Fo6hJcavJnPpW0DPsJO52htG73aqBBvRRd+y3tXJPgbqMWV5GsNjK003G+
vA3uvcA4bwZHawK8857NQNFSEEDOa3lkoC0D72fMP+0wc4J9RgJ6WxZ0TY5TDanoq1aKIDJWW32A
XvN3AYHNHtc1BU4ZOi0cMf4BCqgao3L3ZmVLBAQQwctKJ6TDeWzAkfV+14MOXvbPQM4M7Ye9cYvQ
B/gFAlLLJ/ORz5olzmuH0ZQizfXBkgPDmLryHqh5uEqijNrm02xNiXPVXV2F2Cs7L8YJ3YJyA4h2
2i6WP7ROQPZ1xGj3W8HBmiLnuJnRFzWSKjiuyqIPCOjEHk1wTfmcTdGWYaININEtDXqIHRGNI2P9
F3okbn88XT4rgX7zVYW8rNTYiEYIcNqFkctk8ULobWv30+rwlYRCypoi83FGWrsj9VMS743RCiW7
juxKBpqkkTqKU44PlxkTGCK+uFDUk5kPixCB1hEDlup0sEXbHDZzeStd4P1GmmMaGfdqyXg8P+s2
BUwlTJG3ix6usZVZqO2bpYw1Pc5U0C5JWL8YI+dZfiY/Cqs+fkGnarangz1jvOhwKmTrsQqt2/vv
wqsmOkbOfmjNTOdhWog7A3Y3LYiNIruxFcqt+ePtxlhNqUKgKRidaO4ae1mrlt1cH7BKFl3OAs0X
GUSdsx395E9KGi4a8nweAc3oPjDnbm+N+8fvgnBmMzmxZowzGk2ZY2utilsGdHf10HzTXr5f1vbN
eHRFgc8ZzD1WJmC3NJg5w++qh8jCcPD93TJ5grYFdO7t7wcsW70SVXYFpp5PHOTaOM9yDCFG+1th
M6TIvPMzs7LaJxXp8OtPjvbtKjwiX41qZP9ANTtNAXeHNI+wqvY/osGf9oofZwtTn2lS8OFTkBfD
ShMAwb4Fuxdgtnzd2c1R5JkFJpgfoFUBPT4a8RLR1DfRzb0IT1pkpfghtkQ26hSNOoueF4gvkl12
aKyzFQWWGli0B158lyAIEN1moRw5g1EmyagCEmJRSWy5ng+hsyzu/oplw4dbdO78x+vML3wi/Zjp
c4kbgPjm7MrOQ4V9wxo2hR9hqr6LTJXAR/M7nnxt0KpY+bhvmnt+Db8Ht8lN8lAcYav+P1wEzoCU
uhJk1biQcxAkPp+fyP7ZdGPZDgrLv0NBLMLWycsmRXT5+OSBUfszIGI/rDEyL+6Xuz192O9Op48B
PSHSm8C98OmCikXqlBvgcEBTzfP57KPMXOwOZry7Fe2/EIQGjHujVFnbzlT9ODv/pvCQHhDVdTYr
8ytzzKcHelag5WB5BgEtHo9lIKq/oLZ1j3KByLdsZlPXpLgXSpJV5URzXDP0dAGYDG9zpG8DLEG9
YZ5leS/Yk4JtPdjVsywGEkEJiYwLv/wJ3cRhoMhgFIAQburUh/3e3qFDCi+YpbNC8Ij5QE6+8LLg
8wK9FvdaMoFcZyNRjdQ4NkSPFkYsb/bWX17+FXHX/fTXfXpbLsj8womzTRCHtbC5CCXNDH00DNBP
rBwdONTxI+sHHgECPkUBA+NiE6DORJKkLrYTtfVsF6LXXpSeFuooZ1MmXTKwZWnRUTwx5oO6f0Tn
iCN04qLQhN/nJCPVGckV6NTuM5pH8O58SFGJ9p27Y2tRx0Jx1d7Zh0SyRckIkbqYXMKjB+bonKgg
/bz04bhvRyxBg1cYD8tm2f1467t73RqxM8WzrzH4YDVXkvc9HSxRxoezOIYsA8jMBLwXoVTBdmTu
ODM/HUkchKlHi2tltrHfR/oaS7sis6cHaliXDTcXkv1GjD9XUs8lk4PUK2Nyp1amxdrqrAyNIKgV
8MS/UrOaFYwW4MnXrGK2ZmJN2N6T2kFs1YWNEb3/xBX/UK16yc8IAVd6l1ppcy7lW90QRNHc++ND
cpjYZgxDcjolvFPvMI8yhHOWeiQ+kK/Nq9mhYWJ6v8yIiAh3PG2D1bupCiKZ2mPp7Z2cJbZOE3sy
/+CAdGrIJoDrDKCKcpmyCuyUfVqk3pA1lp4cR2Zp/fsgaydD0twyU+w0ywQ0t5jTNUPDzgZ0ByLH
+DnDKNe6Mc59mXpGjJYj/1iywI362Gl0wcL0LSVfE+IMsaoPyqBkTephuZSdkFMRfSe6KuBmk4gO
OD70gWGFEx8omNpMDG0hooQhhPXeKnszOF1Whw0aMqAFFayuMVQ0OXEmqlFZF5OGZJ5BYzevTpOJ
isKsCW7PxrnIikxlUCCAFPswlKsWiXqI0kkzaeblg3Srj4XDGmYb2ks87i+zQz+n/pYrBEIGxrZM
g1LKd1v6PetyrC/MvLYbF3YqoxRQWE52FQL8TUHBMCU1KcOOBe7+ML+t46GUM09ubpOhtFlQ22l0
rszAbTQB7PbW4Sj/0FpE91mdx0lP+pjgcPLU3A3xrqXUKYd/r8pY+AFhERO0ZHX5iNXZBADV6v1S
zbxGN1ovV4vUleqeeLTpA/fy6WzyAy+EhWTI/lMe0C7OSS4pfZp7Edm3beZ05jFC4/y/J6IhNlk8
naqZvNAipjG1zePcC6LbtgIQ0LJuTVbtP6BCDQrJ6YrBeKwGGmR6CMeWe47UHN7k5PgHP48REJNS
mQBFhzv53hzqriyK3KvDnaydjXxPiz+4+TDLP0lwN781YjolMTgY5h2dn/P0xLoff8CFLstoVdeY
rBLOSiaAiiOlChJROdsSgWWhuk00gQJvGRdNBw4iAMllU+eD1TiXEeD0oNLIujNEqiUpt5r2YsTR
n5y5if1RyFYoOvYDfb4pAAMvjSaQc28qdiZdDqXPv16W2JZ10X6R+EhqrC6j0TcVTRMl98zgTqOP
jart50i3CCZAJancXSa2JbhFaiZDXCibvFVODVYjOWPm3hjlx5jGNu6jXOROOPeCi79llteUOBvT
yVI5B52ee7L1Mgjuu4iL5e8rkUV6NtOwNHJPw5pcem7CXZOdx1ogq42DwY4tqDDWImHQ/ANwYEUl
lnNmhqWUenP6imVNRzk/zCQ6ZKlmxbLg+bXB0Sda3LUhk86kUAKt4USnyGmJ3XipLNLmLSrwLRom
zYD6a2qc3GqlkQqpzzOPYEemVUkBVptW3zA7pTgGyXyB/Ph03OI3F1f2kxzH1DzFYWLoBci9NmFj
NUiwZ7VLA99q6z2tHrTxu1Zb6mRlscsCj+51yWkGz1QDG2bEIdNBEklg0TrOlX/6JP5ZFBRxFpuQ
QNhfdbk3D19C/XD5im0oPkgYiOHQ+Y6WDOWzcs5prZozKzNPmYAgHdzJ9eNlAts8/CLARdlF2mtD
uBAwjMaK1WNe3wym+99oLEyudL8yanVqpDrzOnbfB48D8y1cscs0+HTA/9OPX4wsjK6IyB3tsZgL
YYii6Z2tyFF7zxqTOboGaK6xqNovahkUbqLL4Q4of8h+SER2I9omx3Y0UxTZFM3u8j65u/xhohPk
rkmQBcxIFgEzdp9P36X+7b/9PncvItJOFKDmmaen887UmqsuTARzl5s6wpbNhww4mRrfsjNLTaJ3
BBHR2O77e0k+3f4BC0yXF7AEDElo3NH1Y2IEUoLfl0M0M4ansRHd1M1DWFHgDqFXo9zwpwgIKl1t
ZxHGBkQPh00ZIZonfz+D+ChYhXsKdODteVL8NRpPJH9tcoEtWD7yN3OzIsExgQKcnk81SHQYmctK
u1Nccj+xRuAPt2SlEhWbIrDOxpR5uCZKmj6uOjxQou4raV8bdRQQ2BLVigCPzjT53SCTCI85k5Z7
aejOmU6AyJb8uKxVIjJcfNroSRAPOsjQ3rBa4yyjZm84l2kIZMXvzZoGqkrjrICVoLNk9qCw75cJ
bJ25KgO4Bq8EhpQEd7vzvtNIv8gKzecH2VTedem6NIIZW8RF3VWbvCh4wSMvoeOmc08GOadGiHIy
3nHl09hj3kETTQcv/pBXYKCh/KTAnYhUauZohGDGn6sfuZEkWKR6LKrmwaDPY3KejVBEUcST8tkp
1Fk/d4ay8JQmFkkf007kdpZv/p0n1dQUjZoMq0Y/U+iyGNAng5F5fZD2Ti2H76ZSO3PSqJaKbSfI
xRLmxLP2XJDpSHzmXtaP5fx/Jw+IOqxvVQ28iT+Tz6dynkbKMoSVJdKXYXiqenoy8qd5oPuajLng
CbMt0F/0OFMdzCXeTzq8bK89xuV73wtcwaa+Y2vqP/xw4myUbi50Cb/vKj/o84vg1zdNAgSObAVG
adnHoNUqRtC6lqrIWGXeKLkaw/4xcpUWIp3bPJIlO0GW3a9QjM9HogZ4cBVGkHvZFL9VKVLLwbjT
m0OKcoso48sjCH9EPaoG3FXMjCM3z6N1ykkXDG2EjMiQ9uHep1Ng9VMwH2Y29basSb5NEk2/x0g5
uijUInbjprot4/ilZxLWO5YztfsgCBzZjM1D4rcps6syimyzG0VvuE3h64hlmQKEJoxDfpZLppd1
V7UJ3lm9ZjXvMekgmX+f9lDQG4oRCGyth6vkIvIxLahRZzkiicC35dm0C9Aa46fLl25TSVdUuHc8
VtarmUJBpQycFkNO9HquH9m3y0S2xfU3KxiG5dNQsWzKE7ZQ5p7RnlrTjYb7NhaQuMTHQoKzx0SP
hyRYpJXku7E85fRclrYwJSFihL8PyINKQQgqVfc2lY99fd3V+/8mK+4Ro8WSamAfPRhRblHLMeXT
PO/+gAQzoV0oC2C+jZMVzYsiZmGdez7zr9VJiyxDIqGF/JdzmdDmoZh47GEJEaGIuT9fk8BXq1nK
8ZwcaO3KwG3OQ9nCvAX2ZwjC+kVNed+xPN2ZwTCoh/z9Z0okbhUit7AdRpvbUuCywWH+d2n6NrD4
EGZfJ8MX8LblPdYUueuZsmmYyybLPUaw0NR88qtCEFuKeOKuJutLLAaWQEEaxkPd3wBi3Wr1U8UU
q6nRW7tL4pfL57Vl7j+sjWaYMp4wnBTTICZ5YuKejgTvF2vCKC5z8lfqP1yms6UXSLIjww5Ib/k3
BVSHYjbKCgo4s0MZf0mvutlNEgGRrQPSoHQAt6QY4eTdyZRlcdbNFJbNeFdjtIzHf3CNkABjTIGT
100eKrzpZD02SjjHMcyzFyOtaiCmZaEX990sUAW+CeHDN+pYAW+gZERV0+B0wVCx3F6aYRU0bFi1
ilsswHODONoRxSuJfDunrVVr7xkTPTa3DB6Yw/Qrcu/YvLX8fRVlVHFhlE044F5V066MQ9uM3uP5
32ffVRTkUXnDyjem89G6EcYD0DPGxDO0VL+vy2B01VEdT2Xb+6IYdyNuR4CrE7rkrSlKPJ8ZAlhM
NwRsSrwi8t0qjL6oIdaCK60zV/vROPnFiFCDDFarPiqjbhtmf6v3nZWfmVlZbSJnlmKiXa/wuy//
+k58+rBFnVeS1oe+JYnZJ54smy+h2VsRJi/1KD7EhsBW8siDizJ9IsUdKiaNgSjcdYmXdJObE6sK
T9H82DHTUtUvsnrwS08fU0ePdmMSw/1Ezp+walI8zUxcoA/IzxWrhdaT1EemBL66sabgh5IQvNCO
iqi5bEN5wecvOpyJRr1wMhtdS7xsmPwv7ZBlRy2aHpoeqLeXOdqkpCtYg0JwQw3CUWLaLGlDOSee
GuSOpr2GYW0Vo+5epsLDivx9cCsynBXoK91PS0VJPH22VcOMbGQbrDn33Vnu35KewgZUu6Stz31A
r0kxuIbZ7qkyYkUymXcs6GwyGMfLH7XJOq4uzLgJl8GD0da6PlfGgAsFdD1LOfp+YsWC0u+GW4LJ
A6YeYEg1FXHL56sxp1KBPjMZd5aw6FDntZNq46NeV7cZ6Z6w9YYIFHSTIFOX4Gip1JncXRz9oQrx
cku8QPorLDSHzFbxAjgrJxl/XJbepjlaUeKuoqohNtYrUJqmBwX4LTHwoLHOTGdI9mON4vBwmdxW
ZllFYg//kBQxYHU/izJOzDisYinxhpjMgEzP4p1WAlMvVUlgt2PqY69Z0jpy6I+YX077IxBwqwMt
c3QNh8mbX7ajE2Lr5J/cH1OFIJhKNZPPyrJBGXuN4LOa/IQ6s1XNtaV095eZ39TUFRFe1lPXhfLs
g4iFaJB6g2xfJrAR1lAEugYKY4gJfgMszFnal7FsJF481aZDp9tuyaQF5W2ImuXuMq3loLiAF7Qo
LDkaPBBgc6Fajt3FZCxh27Rcfa3r9hB2zc1lEvxUxmJuQMNAMIgoCk6TeyfERd8TI4fA2rk65iyz
/B6Pbt0ym8TOFfT6VE9F8jRngPLW0xdliO1gHB0DBYhBLux8QtmqFX3TxiF++iblswJXioZCHQMG
h5moz3M0H1I0TdAM80uqNYz3mQKkYLl3+va6rhsoM/kaK8Urha1MaCQIJjbMxKdv4exS66PrnATo
g0M7IT3qfWpYJJnKk9GVvpXOUuaO2TzsL5/K5sErFOhpSAoAIJg7lDwKy6EdcCiVFjd2GTZ4fchk
/vdWnaJt5CcVTszYXluyLjARkoV7M/6iN8fcf7rMyFZM+4kGJ74hasyUlRBfNjxGiKkUxF6k/sGC
Hz5hdj01dmioBwkgNZcJb15Thcmmtuy8Ufj5nKRT6rxDF5ZHyV7PTmH/tX0kjYDIlqUFd7+ocOdU
FsACxphW6kmRpqANY2x3aRolh7ps5dSJenm+MnSz/ise4vpYdqN0jewWNkpLFQCnJT+2Wdx0VhH7
viD821agXx/GHW3aFGE+FHHqNbv+RhL4s83rueKaO1O9ayYfRhBtmyS3Gq1ypvE9EqHliA6Qc2ID
TdSmZlCcLgh2QQAIrelHA6xbk4UCvySixLkMkrdmmEtorJ1HN1DO86GfD7X6758/nzRl+YhVONw2
ydDFAfRx7E5VUDq6f2RpItDHTVuFB5wqaxSlScaFjklXIde99Oy2sW9rnQtzGTdvZnrKi6+Xr9em
fv2ixLdrKVk74/Dhy2VjOM3dXRzpf2KcVhS4q6UHyNtPCoyTk5Nrub8pRIu4FmH85lxXBLgrEmR9
HLcxhCUPGqzrKcMcZ2bcxORhCUwCWltYMHNZatvnoxHd0ICxL/OZdr2Q/Tic0N8691mznxs/uG0y
fx+YvpXBWCGK7+LHyyQ37yqWaFOUKEwELJwYC5hBKAReExV9ScyrRo8tTRJ1IPKDsn8HESsqnCxn
nQFDa9ThSYbQo6NdxM6Qp9ZIiVUqY27NtMGu+ea+QwAKpNPQGpLGSnK8WXrkcc2s2akasBk07CSr
R0dFS1arOXnnI9fS3RsyRj8uS2UjIkepYynfq1jOoPHJ0X7sl24gfG9UhpbeTM4QflPVU0qe27Nu
iJ7Cm2egI1bUVOQiAH7/+e5HbQxWuiUeZ/WZwC3t206xKzqYgj4qEaHl7ysj0xsjabMCcRNaB2zN
uDVavDSCSSC8zbu/YoczZaGC4CzVwU5CDmil7wSxDz/z87cy4VDw0GYovX7Mt6y4kBp0nsU1uKjy
k1zltpwfk7yz2wwlmIc80p2g3d0bueg9uM2WSdE2giZa1Ns+C69Is7JB3Jl4inJLjeBs9KbAKW9q
HZJs/1DgEgipYYyYRYAP6MzCGlXDUiLyGgVXUlmlFgu9kYoC6eV2/2bjVhQ5hzDlflROy2hKGkqH
Ug8zq+93Rpcjsg8srAw66MMxlokzh+lfTSXKAF+WqPZbRYgqKUkM8Fvr+VFps0NRCbzqpuv+yZ/G
F4TquEHoN4I/gHxa3RzcsIh+aalu0Vg0myBihjNxXdiNZrKIMkK95ix6top+nQupOqklczpCVNVp
3B8uG7vtC4VxCiwqRvEENZLPmt1HUjHMCT69qDq7jvt9X+hOOM3HfJafo0LFBKjf3tdmdx/WoRd2
oq7+TeawQRg5VYodM3xemw2SIcnLYEwzpY2lYFzlLq/q8e0ym1sNl8hfoztCAQQJuOSsn6mEmZrG
eeoh82nPqJaPgHKfNbwaA8Uuyiu00LVTbNETHR6idt4lPXH9NDy0iWqhocud5OpYx7I7VpE3hPrX
y5+3JYT113FWs2zzLI5GfB1pUitomFUmT5cpbAU0eM2TZVMzQ6DHGTC1M9SkrDALlKXHoG52cVS5
/TBZ5IDoAO/5/pDT2LlMcyuiWdPkTFqis7yQjEXmwde4p3aQAEOlfPAhzqT5cZnWph7LmHVBQ4Sp
wE1wl6SnaR0bMsInQ33K0ECYVeaxCMaXpNfsOdfPtN/JdbAbQ+01SgpR8MbPZ3/4pTX55YRXfokV
cZixYEo9zJFRgyV7lO4xrlbt+4qc2/YukEJn1NG4W19VqBDlQ9hbNZIHThc6YVe7aOJ0TcResz/b
NBftmtjy/fIymMHY0njMF3HksB3CTINw5MktouvsIWkE0cXmWx6LMRQD3DF0inCV3iTR1bow8dot
Kiw290O7b+5krbCzgNw1DNAyvr9jgASSekHEsVXMQBn2F2XOgskpsEZ7hcD4DrMVNZMVDtd5+z6W
79X4rqqzRXJ0mFVXEsJK2ae7RmRc/gfvmO4jBuYgUOv+fPhECVjRA9jB60hpG9VtwfKlIdfup9me
FfSsm9kpaK/qqBdY780bhgwQxcI39LnxefE204a+DwYI3Ve8TMNcTKPaXVFbBmv2VSQaYtxUoxU5
TsnRwJHWwI5FxBDcJUO1l8JbUzhXIuKJs9RzVOtyQTukTVTss63Mcy1/lbMT9t0e5STbXTYbm8Qw
g4WRQuSdKQ9MxIqhwpQcdEepTTsadjVWzMTktUQib44EPkhEi5MewMtYXi/5oCjfxQ3ec83bJFkd
Xj86rUrBrdgKfuQVY5wUy2SET1mIhVnvSsYJw9cu2n3tFHfhsgi3Le+KFOe81KgnAZEUJBb0t6wu
rhLlytekXRAX9mS8IXTtY/TKV15Z9oIIb1MfKRBiKbo8ld8GXGdJr3Uzh9GVGfaiDj/qqLKHUkBk
03PidaagLE1N1Cs/X26WmoXcdpCkHLI9C05NnDlJD2Puu23/gFSi1cpEkKvZPL0VzUWVVt7EQHeZ
DqzH1DPrY6a85hRT1mq2Bxz/3eXD2yQE0aGnwEAt/MOyrQhh6A0bDtsKLjodp30x9T3CoHJ2GhKY
VtsVgjfH5oExZAf/Lj/zSBxhG9RVO8APpUFmycpjH9WWLkoOfsRy/MNGRvMqYlqKmPa3yTSCbWJt
Cas4mKnTsqY7+gbKsVop21nHrEZPH+uYFNb8LW7SfYl2il52wyw5zIFTTExU2tqUsQkHpWD0GzLm
DrNuSdp1JrS07q6rJpstVnQWpfNOjREEXD7PLQErMuZrmKwTPI85ZQ00v+h8hSIKQscpSPX9Yy+8
8Yuh4uW7JsIxRBXSNtGoYfo/LJ06P2Xo6brMxpapXFPgIkd5iAelDXWcYJHaSvdd7vfYRWe1qPMq
GP67TGzrfBTKCJbSoO6IVtrPl20y8dIOEL6h+aSwqzw+leN0bMJrtcNtuExq83g0WVNVZqDD+QNP
c3XdSrSQIAhgqZfosV0rTt6gu0o0AigiwkXCmdFOWahDeJr5mPdYDhvt0iz9j5xwzoz68mBEqgFc
i/7EJNnW87NUi27OpqKtxMWdTJ5gGKisIS4y2OxQZQIeFi36TY/R6K7j2BG3aRwPcxfHmjljsrDX
qwekV+16Th67jp5GheybovwWhKaA5KZio1ebaHhqE3TYfda1XumlRMVb1IuiytN0tNaox6hE5RCd
zkhyXta2TfHpaB+WDRS94U4+EytV6ldNm2A4n7TwxcQY9ixWS4Gv2lQ3INgaGAbFvBOv032m5qE0
ZpgbTMzcjpWK2lTvZPjjId9fZmjzpuoM8+lwVpjW5jJWoxSbWk0womgO1C3pUx0G7tgllhFfXya0
zdNPQvziwRYdq4ZfYMytxB6Quh935vCYdLrgfATs8GgTVdvgzTRXmacZvjVk7K1mN2Fa7TI92F3m
Z0sTVLJg3iC/qP02QJ9MRdpQPci8oJ3RcaUDvPIbJhNECrel3RSuHSEZUi2EF1vaq7TrdHifYeqv
JgkutgzK97CT72iNynjm319ma0uAsNiquYy6o8uYU3A2ZEGAbXaZV9W1nbP3WEH2RGrcfLi9TGiz
lrumxJmKzMAYwkCazIsBtGMrU4iOabPRbhvKdDcgDKtep7o90iDpMYdhvne6H9idSiRg75heLFW6
3WRq8Af3Yf1VnDWRIixdHEfch1J9Mth3mXxFOS/MRABqW7eBaQgmEGFjNINyzCtDnoVoToQdScqd
3p4WbzK0IkyhLWsMiAr06aLPa+nh/myt9JQxgHJiIFApmsBinRN0xavRVqdGkXZxh5x0JAuuxZb+
4E5gWkBjaIX62Jm8cse1FrQ56ogZBiln1Qr7G0VlttxhCcXYicykiJbymT00lLVMW8bF0G3znEe7
Lo2dAAkB35+dy8q6dQuR5sNUPhp2FJlv2kHkVBBp0jJPVUYv1mTPB7qV3LT7NNXdMk0EPTBb7yP0
kmEzOJqg0dHNGWUq17TMWjRBTxmgtPROv27GZ7Uzr0LtSkULEP7X6f9I+67mtpGl7V+EKuRwOwgE
syhRtKQblGytkHPGr/8e6LzfsTjEcso+9l5s1W6x0TOdpsPTxqAyLDS9N+Qr4YY+NlHF/JMG2BFK
9+UgUQcuwJitEiCrFDQnL6yPGZIEqS6tJAUZ2ykz0zza82W/VSePhH39F+bHMNCRjZSawBu0uRPH
KBxFDXO4xlhu+lL7kUaSWcSdq5Ws6tCi9CBzjaZlXC1avq6lBzIZ54KC6YZsGneD0R80NAd2o7LX
mbH3AilUY4AXpKM5H8966j6zJgMq/4hGcz27YCGfWbWDVWYa+gWe78vpIiG8BBEIAeILU2zXPIlC
oWSlhhsshb2iKw9Z+pmNG07V/vzRqfCYNACQiCAgz0Fl55Raj5EWwxSFzPFrH22NKV8D9ZphixeM
5BUVKgtZykNQ6x0mJwqkrSLtFCrAgM7/ImS9okJZEWlqAuwNxuV0HXfs0JOpck8i18wFwqwJLU9r
zPuXtKRnoDjD+hhfPoC6pWLseyUs5gkeTW1JoiamEZ9U5TKq8OiFnWNXWu53pOR/+ICZw4DO+v4H
LJ0rhAMpfeStoe+U5OdGxnV9zkPP5YEU6SceGn8D/qN8p0E9N2sVlRGxBY1ULghK45IuEyVl1HgW
GUGNX0YWAD6H7u8IkwS1yAJgNpH4qWVIRVSnyGA1WyzplMgDwERHaRwlcuq02qnkuzJP8t0Uyvmq
HdWCeKn0T8GXRyBqVQxPs0hN4AWgHKCCCHLXGtxG8qAYsY7ZEH9aV2JD/LJ8aqXAyjLW5pP5w6m3
mgLoEJhadMdgQpQSfF4BaGMo+/kuMJ6xmXtK15G61XpXihhB+dI1ifBjyNYghWTQoyglLxaF6nHZ
Ti1zO/OaDfLD+7iTHv9crL+ToczFEKkGCrJxvqsnvJRWWP9h9Ix5klkzb47sGyfUkYl6PQDpPMp3
fZcQoftsy/KvzgroZTo6ZfACnOXjW/zU1gGfay2YUMsLCKjGM9993j+nhehingX/LwlKoLWh0acQ
k7A7AQPIJBy7ihjNhPYEOw6HrTbIFlcWWy5VL/fpLkX8yPliRkhAaUVBauiaN4DE+02jKQDZyCtp
ZRRpsSpCqSWh1wAHn9dhehForYZBVC69pGEEudDMOIskW480eY3SZ2TyxQjQyvsftqRzGMXW0PWN
SUc0m1PfVfVBbyBruxPLcaUYGh4jkzNK+3xi5cWWur+xmwYYeHNYBxc9q8q36x2ErsaDAKogRMp6
1EtnitdSqdtab5h6Y/Iopfah4QLpx/QfjEZxPK23xjx86PXBFKsnVWY1Sy2JNIAJNEyAAB4A2dTr
L6pGoEf4YZ7vslIpiV7JvhnIXsfweUsm4DsVSnGqvhfzToLMDUNdwX5WiikGQILUvbFw7t/monuF
f8UQoYSN2MjUXHMk5bkYClOWIxn0qWEDR482syKci5Q9DwSjbSG4g7jFZkizMLS1Wg5/YcLRm6fP
kGcYNPkayf92x4WfRmqaVTlKl5tR3KRvdVEQhg4vnSfedRqeIhL2OdF5jrHPgPLdlri1mrPCZDVV
nhUMjGcIiwh1acqQAjpCAyM52tsQf+nYvyeywPUWiSDZAFcE2E68Qa5vy+C9Wkq0AUSCE3ICZlnt
s67/iytBPwyaQFFtwnlRlsfo0ylHyFNgIL/OiZbsiy76R1QwkZj8TbiADilVxgyrpKNgcM1PHQGG
rmnKYhdV9SrKuJ+j+EtIwy2U976cL7hveAhZglqhiob9rdeExogPgbvU5EDJaTxiFJzDNf5G1/C0
iHpLSX/cJ7dwT1fkZjvyTaq1xkuRB6vznd6OxMvfhRh1prz8czuBidyvQpOOwI5un/WGtOQDj4dc
oyc4a+qV74ZKzPDiS+0Nqo4Zxvl+ZExMzrx+48XjA0j0UBS7mtNXvSE/BP5z0YZ7FeOrU11Yef6O
VloziypSe9g+k3FmnDQM7VowvCinAUX2C0UUDR7XH4FBiiwJ27rY6Xmxzqtqk7GgdxckBAN+yImj
tXO2RpRqoWrRJm2UFLuqVkjpHQJ55fsZkdKAeAPLtS2wg2Q1wgrUySRNpwdANNXPdC0ZC6RGBGmy
IP3lmxIEeLLdl8MlplBVV3B3IHLT093LrTdNowh7YTRYDVSK2Vrts8jpMlkgXoE5P30KZIZYLjCH
WBwVJnAH4Gwalj9F3a/vANK2U5LCjqcWO1Mi8S9G33F0Mq5qHo+U6GdZI2AtizEYBSYwDH3VFFy8
CQOD28j5UDM0YOEQ51tSxXmYRlNonNys4lskdVEvCfE/ONguLW3ksg2JOqmSk2WhQbS8kRhJg6VD
BEFk0TQUh4Cnei3wQ2O0XOpl5S7xqncumFvUDW91XzoWrBSa7jHwjkwdJh9pOMTQU/hqCORyF9R7
HdAblYFFCRj/+HMqyJHpXw2W6JKiVDdWvCjLtajaSUDP1aZnlIQrzv7faFDKG/mDWEtRXO2SXDJX
Jeb/hJjRhrF0IegcwKsW0ZKh0hmwphvFWu/DCl4xcvWp+ieN/maIG1BNmAlDmxzuhH5kSo2gVK1U
VJhkVle+xllC6dtt67n3T2uWneuHGZjg5yy3jKcFAI2vZSvLq3oCkice6aq/q+Q3VahIhd2oXcgC
3GRRmlXrm+9ooiKBdw9yjF48adFr6mHGTj3G3Ot9hm7vBgzBDuBq8Fi7uZs60tRmlDp495/CSBrW
k5z181SaoQCuk98iItpxsWYpmpXFKkNHWBSokEsu1dAPWjDQ2zV2FN0/nVs1x1MFePcIr+B0gJZ7
fQloWBibQsXnV95KMzLSNBc9YNjIRRrI1SJrIEGw6C5uvsyQGPY13EB10sMLoIt58fk+G0tnBBvy
XxJ0gC1WtV8OKqRWH0nWXQBAd5/ArbAChQoGd1YLOExaLbA2JxgTWch3cT1UJFD5dlcJBaryRRGZ
A9dPDD/5FVJc6+E1QUo7iqHHWBKgaHZVZ+rjqiis+rkr7cp3uE2Y7YWOIQgsBik59rNMHnjUK3dq
7kmmLpfeeki514xHY6pUpRXDYs5Ce8seUCAww60hxJ8v9Jvypx4XZK00gT1O6q2swaiVjDhA6Ctb
7D5KqbEGIeeIN/YM+3brsOdzRYMLj/BKwfj4NeHOm0JN8vBKQttOWjhp5lvYCeDVgRnGp/sys8Tj
XD+YMdUxQEWjnWN0LGozEQGWoVW7FOh3Wr7xsLtBTx3Ri0iua0RlBXW3ioDpQkAKwUvAaav0irg8
ziUEOXy9k6R/mhlim9FKvXB8V79PHV8mRlofS/j9fgiReDh4JPKPeUhinXF4C/IIR4djQwSCXjEa
CmKG6DSkSawR1H/0yQGyoGAmL2UmkhYZmskAXBtxDr37JE1rRZsGr94FquIWGnBRzi2Xm1PZbRKF
URecD4cSerhwEEKggLcS3Yaej3g9i3zYwLeGJAesjRzgNfF6X+oWiWAPyZz3nLFeqJCqyrnJ12UQ
8XFeeXTpWiepL/dpLEi2rn+jQYVUHPbeZ62fNACU4U09iTYlmlsHrIkYQ94Oin+kPiZDI4aMF8ui
cOsaQl7EWtAsSviqTvbUcUwboI88Ztmp71k540Whw2tWws8jk0dvX0r0HMN0ed3s+PIhGTzkaAYL
FmkQRfv+AS5wgvqwhrLsnCmUbjjJSl4a+6HdhYBwsKW+7NZ1ExosJzJ7b0rg0FeDNysq3+iAor1W
wzWBZ7RyuxuzyUyM5JIH+r4TBKePG6Km/ePYpo/ylG2UcKXGG0G/qN3bfU5vRQVtV2jvmdFo8e6j
DT38IyqbqtQBO8XL7ACdBU7EicgKi71HKjFO7MBHaR6rTdbKMKbr+9RvLxTUkThUsNQCuSRau5sC
YWFT6t0OA3dmZ0wk4Vdw76RQGU+yWzNyTYjyZ0KnZ57vad0ujtwscfrC6THa4+85lXWns/5e3ykq
7XBcqDYCqxhB+rUDq0Ov0mu163dNH5UxQLyTcsNLmW5nAM41wwkIloaReia6zytSDL7gcHydr+6f
662RwUdgmgYPXrxGUDe8/ohQSNWogQTv0smzBh8IEtFAuEpmKPzC9SEvi+4eKAqKhnQCevC8bFR6
wDHqvR091P48KrkLioxB5lZG57c7AECxNQKPH2X+jG/BSI3aSaLFFVAFlZLfFlI77QMOs05Sl7w3
GlC51ZGvXTkZn9CILjECEnoxIhK1gGnFdA4g5tAUrtFMFlM36UOuCTsFwEWjjGVY07lI9slHH1nx
1pgeRzEifGd6raPEm+YRP7QavXP3mclPsbfm1dBkYbDdnrs+jzEDZRFzicj8zwf27UBSMVMwURyI
u3CoC3us+Eo7GVnUlaYSKDkG8wpUdBgmcWFQCeB6APKZByZw1XR5uGvFpGuSCeuMtI5IGD1LDSyi
1HQCUFMil4aVJ5o9TpFdqX9ujlG0xc4QjB4iEYYpvWt+fSFK8joRhJ2UctiCF6vKrg6b8nxfaRZO
Fc1A6OTC8wHYpnSuqEyqDv3vPk41C4U136kVR3KM45FWwkO7BxQBwyjdail8GOJBNJHN2KN0HqyM
pkHXsOh2h+lKEZB9KrC0fiaVUqX7aMhDnSHJC28WVL+ML7wwVPhvyn95hbpGlNfCjlettDRlDdvc
SCFZgM/HgjfjkGIMZ/hjC39NkwpF+MhTql7PhS8wjKJ/aK1cKU1gkN+/uwUTAZRYSCV68YBSoovX
EhKXeFQg0yfstFTuKnNSGiE1k7zK8G5J4jI30a+LvSF60UyWH0wYQUs5QDfe/4hbJ4PY+z/DI8CA
uMF1xuIynRu4Dh/BCeIKOSbdGoB55ghRpa2VKXT6Vg4ZarlEc47BAcqG/AmqcdeMAyh/GgCvJ+yG
Ud+NarAfUQEkuWRUWPXB73wjYjC5dNLo1kDBT0P7HCDurgkmnFTLDbAMd1nW/woCDCsCbVJM0WIJ
2Ek3i2KTy2tSxhVDeheUBV4A6g/vijYYul9XqAKxCgfYPHQJcrY+9M17LqaG2UR1NzKc+IIlAIAH
nDjmf9AjS6OjG2mKQBPbDIDx5D82HcbY49JuVWARITa5LzO3kSa8GuqnSLtgjuAGNDfuuaLqAAiH
TQBy8F6qVeeIXMUzDm+ZChLFaOqE3tN9eb6C9c8CLNAOfdUhSceideOiZ3WKL10RXu/4IYgFCoPz
sX5zS33f5H2iRdJOT9Jpx0vtpxz4jVmik5JhVZYpzaPCaL1FaWTWim+UCmhaHMWJtPMS5efQK0+j
0hy4zvvn/uUskoHXR/CBEB2YaddkUI5G+TRJJTTaiADwGXxjNWdL3KLkJ0YSbnZh12Ej9iwCBxhY
LlgjdiPeU8ArXO2rIjDhkw0ao0yp/FFWvJl2DxLHrfDPH7OGihyshoCpJU2mWSs1TQxaNOLv2uE1
mxJiYLhNZMHG3IodqtCQOHRgInep0TuleTkJFQCEqwBRljGiXoyvkTrEDIO0SAQdVyi0zKsMdMog
5WEFeR58EJHrlrfKMkfZr9cLPfwbQgAHh5IrqCbRIzFGGxd5ppTqDK5ZmmKWIu7xp6z5+NObwfWj
XopVJzDrmPu7Fjp+quQISz5VLEStU96uDa0r3W5ECETarBSixz8nB7njUYtDZQQP62tybeNVwHQL
tF2iVS3ptO5JDnRX/XOoDvTd/Cf4mKdFJYrM1JY9QKhDbRdw5W6mAhC2P07fGOj1RGYN23rQlEDD
+xhJquYJ52u7rgmf8WjxUOXTPspEZ03i3bqHmRBQa7+SlDDa10cmRyj/enqsoaj4VsfcOceKo1R2
QoGVIFgipKCeDc8gY9sUvSG16lveKwJAOKu5Yfo9EHp9jLXzQHZmXc99SjerPnu0aPItj+sBbJYt
Nm+SXlh9CzRMneVbbwMWBCr/5QkLIK8PL2hKAw9SUJK8vZBXB2AxFVx9EPwSj1RGNnSZKxgFrNoD
XDf9Fu9LqPFU4vzEKAzMzBcDpyrChzzNs22m1wzFXTBEaC5DnwW6TNHmQ3PWAri9TfkeUUOAyjzh
BP+iodP51319XaQyV8rQO4IIjJ66DmNR8TKxFIFMFBUlySSxWgkI/v7Y9QEm/qttG8eH2JKS8bIQ
Gr9IARDfaEliRQbGdhKOl8xSFQb7LzjCCAigVzAHgl77a4nIQ1HI+rpBZCeHnQmM4A74H5rOqGgs
ntvX8meYBxjw+b9/CxkAuzvpetAB6iJKjUdMWEaOmgW6dZ+XG+kGci+MNgbYNB4JRLrDkusBxOcD
9GjXpj6pPPkRC+OsWoI71+QnKa8ZR0fj46GKMMsAnDWaLTFhRbcBoHIfV0kniOeYWPt9ty7Jz/V5
TUqLFOT1oJimy1knBo90JuCG6JzW/HaUnCQUhpiDaLBuLCvcVJ8bd/tx/yAp1b2hQV3XgO6UCMkY
8Wy9/WAEw3Tf5M1vU2Gd0Ghh7CX4bWc/rI/+OiIb0/VsBhk6cXRDhlKhjhO92kCj/fmyV0hOjgNZ
r3497Ih5cJ9ci3FeX376WwB5Q40KiRtvqiptvpSt9SI4b/v+8bh+/LWyudWhMQH9ZbLE4Muf3qM4
h7TfxGBEHiYu52O09oJTrSfrLTDX6zUpXJtkpLMl8zkiT5/GmsEqnce4YZUyGJPMjzFfzYQB1fxj
gpD3LpO72Q/9O3c3muyp/5+7LXCviOWcyeCuI+vx4deP0TFN7vXDui/xyzeILt55ST2y4SoVIqHl
vp0qlRPPL421d2pyfAysx9UvYhdEMD2yOVkXzmHQXOTyG01KlVv013pe5InnbM1Pq8O4e9XJwc6t
+rgxe/L0xJMn93KfJt0a/p/r+0aTUu0w6QfJQKbtbAVr9KeaE5E/hE3+AWFxfet0Yo1/LNurbwQp
fff6Foc+GeK5N32ZiJbleuZHxMgZzD9yIy/fiFDaHvlSP1etxLNs8g/e4/96aJR6a7maRXg0iOfC
gjTGk92dh59jtHOTlftsVs+nxGSRpJ6kN/dE6bfUp1zYIDQ4j2aeILP/8ss0s722Prkb9FU4J6Y0
Us7zhiCl17HRIskT+tLZUj/cz4vASBrQ2C7079PdbNo0VjIfQvC2e47UZo6/q1fR2gTEtVji8DW/
dEcebsYNYp9XugnajN2O5j4l++PxeF4/qut/Hh6Iab+/g+ymJ9YHKxW67Hd+SyLdiRZwQS1xAihv
XwZrH5jOev1Adjp59U3T/GBICQ2OeHOolAUR6rYeFB6XFuy21ttbbfpkIA/qedWMxHRPH/5P5tEy
jBbdRFFVmHzoeBUMbh341e4psepVYKEMI3yOpN+68dNIfCtaMZ0CQ8np7pRKz6UEbffiuXEu+33w
sI9dx/HJ+lG2VjtttTMFU7Qq0/043beZDM2gh6V8IOTlcQpV/HkOiU9YHdrMS6SsC9oRqiSbXc/e
GizHmcjj6oHYtr15+mRGKsvh1zf5pOyKpqehn/WQmO1bfcJiwgfLt1xGjPAvSoAoEfknA5PPlM2f
wkiIJCGWwNGbk1gThHL9AF+6iUhhntzTSSL3r4ge+vo/RfhNkXIAGJIfhHGmuE3Wb91azkwEXt1+
JO6JBarwL6HCb1rUfVVh6w8C4EXPKblYb4J1dh5hWX6tiJnYz0+n0wfjOL86ZG+t2W+C1J15spD5
pRrBNFs/28fjBFhxC6vuzXIgE1ljcw/ZkcF+D1827pMfkM+AJKf56eFODzGBj2I87Jdd0+/PoTyF
0ReyENfg34rdsSfpOn2yWPuf/kVO/0uEnv1uysxLuwY857Fb/FAqh7jPG/fSkv+NmS9R/hZH62Kr
NVMOZpSf8dn0zJYojNCSngOhZfNLnr6RKOQK29fTQDpfrKMa2b212Vg9cbueMARlOTYHcMn/6R2N
KpkmWTAVmGQ8S0TB35fexhtL6C2L4XeYtyNfvz66LGuioAChLfcUPHmt7RHXfzqFPNkySP2LK//N
E2VLigEw92E0C//+BQvTyWiCrZy88fZb+pxs/fOpQLBsmsnh1XyKGNMzX4mJO6pHZ2L6Vk89vg5n
1Xtx3pz1+cuWrQix8Wx9hr/DX5a8LPu53xxT9qXT/HrSZpqteVE3tWwdNghXuIfth8sMV6iGmRvZ
pExLPrZlFBeQze12NPcORxxnverIysYDcoOH8n0zzbAc9F7HvuzLMTJAzQo8Ipyai/vJ4oglmtLM
8TdtQyMLEGf4mSOsHtjs577wc7HFAF4ms2wHk9YcK32nlaP+OwizZu8dFRjcJuyvw51ZbyiWP6Xz
92PjqYX6dUsvo6mu9m8/yZk8/Hh97a13PMAZt8Rki4oqgSECGLp4FnoBIZ6Ot6EZWolpMeKqr0Lh
HeWSKCvSGkGS8V+O5GVfrN9+cgRvfAR0RLNXRCfvEXkOEDCMBCEDw+wvxnRI6itAQJgnvCgWFUyn
SZKcS3gg1PZ0sraM35994A1r336fYk3FEswUuOgIzA28QJDKbwj/Ma5ZN7Wovt/IUMZRhg32lJmN
C4JhbX+w58f1fZ1dfrh9o0GFVp0eenVsgJWUNA6MxN4JSbfVQys+R/tgVVgDozOHSZEygEPse36W
ZvPliKvGejEIZrgHEy8al+VelgPHb9xRBjBsGw2b9VLpXDmVNd/UsKsS6/nJPX2ysqpfQ7n3hIIK
nPTJT3tZxkm2oGM5gaXubKjvicUUQ/joKoUo8/Ikq+ApwmDE+emzJ/5PhlAwBO8rEvlu+YpM64sU
JC572SyfO5Jgplp3mNZ81pM7R/Zlqr7REeMSW6B90BlX2xd19ZZuuIFkB9ctWYe2HDz9lgS6x8XQ
qzT3FNzOfh+hCdZGVNGTEi6XmfdjHR5lHBKPKwFnC0ql/WIdHWcgj9n2V0JsRLjm9pK79y9r2X18
44yyEthIhCWjBQ5RIil5QXpz/fiomQ8Nedi9uompm8xrm7Ol966NshlxOQ2Nh96Nc3hRudVg2q57
Ms7pD7TzMV5+TOYoY5Envh9htn82Foh4NQLu1qtHea7C2OYGFoPhtb6AFe7xRlmMMvfCkVNBECvo
3rb7o7NuyHSof5nu5+n0FyeJZgcUzNCfMpdR6XdQ5xno4ZMbhDMzzLGjEfkUlFYnbjBQoP+4Lyhf
xb5r1q6JUfFMjyGCTohLaPX2BekrJHbWq5VxQs0EfxgeciETfU1slqFvqm1wXQnQ8ZkYUpxk2mF/
VGCtiX2o27kkxCI3i9w93iiPX9Zy1U09yGEBe2ONprgpCVCDLW2/w7DOWRnwhjEZ/plFk1J0X87G
OAor6YyOvTSzc8yO9/wTunUZ93YbzVwfJaXgQRamySCAN+sFLyOAvIR2PTqbzH5y3Yljhr239uua
HKXdQsQZQt+Cre3LnldJ9s7voGj3ebr1Ydc0KLXOqi70e0zBncvecl4CU37gsSzKNO9TWXD/12Qo
ZR6rIdcBPiKhOrHlgQJk5z5JzfEot2YrIOBgSeEsZfekkAoBND1qVK4GPUs67qtzzJFpj3wY00ox
JI9+BY0TWmQr8euK0n+qZ5bAzcdyhw26TapAiDGpJW4nHskLhAAKjMjp10tnyXYaPGoMegz5pt8/
nGGIUzGf2v4SvgdO/5CxjDrjXiTKOnR+XGNiFQyNp5dtdJZ7S+Wc5FIgsbBlSPZCeHslc/Szh1NC
LZ100LrsLY7sibfuTDyxnnrCSpkvFN+uSVGGQQvERtU9HBw696OGtA8B6LCyQQv5yWsqlD0I0lxu
ch1ULvuX9vI22gaZik1rVer8cHyyTZW8JoQcuNftfssd91vLLI+oG6Py87/6SxptQA1zwJsPs+CH
KmlX/wD4CoGVy+7DYEkMZTliPtHbaYRj7k3UBPtorZnA9MpUYpkWQ/wZtlCijEYrRH7d+B1ylGRr
FR1Br/mv+IllmhhKJs9W/5s/nmoAIPb9LJYK2Vv6yiBvb8czWa2wNjogF4bhnSXvjgWRqVAjq7wg
Bq6hdH4ZfFsh1c4yiA8UDVs5dcGeXfeQGfSoaKMW80oMAA6GksQxKDc7VFM10xIeDKtlJfAWCgRX
+kAP1vGlWPPJfJJwKt4bQu6cOMc1yjr+Olzv0BvE9JYsP0ZDsmqt1/hlD/YsmOPjnqT7fm0yQ1+W
iFDmxK9L3WsmUGnNfpOOBEmvJiWEe1ZWsJQoNLDMMiPSoJva63E0gE0OKZmOF/1UolTVMlNBCw+/
6+uiQo0qyBuv7+s5oH+xJmS8Bstb7ePAvi/yrMOjDMaE5YxNb8xWMiXTNmP8OsvU34ylFUHFdx24
SC+5SvRNWJi1vpYxS+0YrwbLhzEuhkZQzup6BKL/15l1Fn8xHPGjFYno1i6r4MwSbRqELtITwBhJ
IGXtEdwKlsPva6d8hSdjJQUXsv1XkkAjvbZjFaKbHqRU9Ay8qECsxN8jqlw1Wfsb/qnK7GFVQn0/
mc8hltGgG9zLTK2lsYA/kVDm2DuijX6uEC+idK/ZxqrtiCmSZ7M1CyvbM4wxw7/Q6zTELG7jdHZl
SWPLk3nmzES3lIn1GmLeJGU+BA8haVuBzjgrWmDh+ZU4yFkixGJwtJBqu75JKiQR6mlMpaGQ0LFz
2WOEun1UDtMbkm0+Sm/MhNtCie+aHGVCxA6TZ+X8AENTxL74qZM5mNsyq9zzV99xmvQIPqb/05RX
QKY3Ly/a0bFEu29tFKMm23YbxbxvsBYyHddcUXFHJeZjrM5P5osiIL7fTgXhV70J9BEbE2YmiYjr
apbOIju7/jtc0kC+fiKnwIyaDxNblgrPNHkSW5++w4qOlw0ycPEw/4k6AN0uHOdDVPXxiOC4NbE5
gDvJtckKqpZ5+U2DCnM6Q2hH7HCcjdd2+GEjxUE+WXWUf0nb/CZCxTalnlbD5IHIy9wFWpvr1ETT
0QEdR5ts5f7l++U3OeqtpMU9ME5GRAHb/cs+3Zu1ZT4hjcg4utkY3ErBbypzQPctHFXVTFInLAA+
XwqeAP6KZSHmQ7n3+5Qx6hpRj4UKvx+Ty16yhMMBbzCX2aG1rLK/2aAMUZl3gzcMXwJQvxvOtN07
+IMm0+bDMLNDGZJ+Z44uvJnumJ/RM0OFl/30b/KUYRq11JOrFuSdo4MOaBsTwIxQYKETebYSv0lQ
cU2YlWogKzOHL3DQaEQ+ns9oevNXNprg0Va6+TSsT4ZwLBtcIJ3MuBlfC/6upYOL5R4gzxOeRAGJ
dvEheeX/kY/tOrOxD9h7ilxm/+LCSWKIBUtUZgg7gF1SbA5KavheN/Hn0asn7OWS/Fc/brBoPip4
1PimUNzlujG6oSFiGR1GQQ+Ikf5wygrleuyEwoC8Mg9FYtM9penoExMUjhP5c1GfosQnUmbr+Y/7
MrPwUppbSACJgiGKeT/p9dFqoTfyeV2K5yE+q4JKQuBQ3qfwNfpD6R5IzINB/xkWo9jQFUwYiGUl
IqyPyUuyRtb+za/MY4Iao384roXtI2euMnf3QyW9VRBwKjrtrt4d7Odu9cQQpkWGgXGMTXIz7BUN
hh8DyFnJ2gLNwwFSBlJpKTULq2MpHlF4wNUAygJbnAAMcn2oSYp5Z7/xEd015gtwSwNiaKQvSNwT
JGo36KEfIks9eIyTXjCiAH6bsXslSQMcOuXBfV305bYSQVaWSN653QCUPGaEPksEdZ2AEQRQNLCb
sESXbjvCzFDil7kBC3As37of3o7bbD6B7688WPcFZ0ntryhRTiFWen8qAlCqnK1GorNhx4IVW+62
JbpZOfepLT0HMCGiGFiUMK8hoTec50kpI0CAZYtJTPZlZncimXwkRiR0yTx2poxJi3o6cPtBJd3q
GSUuiyGaS0USdKzwM0zFjL9FX+DoD0MlexxC5o14+Dm4TUhCFwG6xq/StRk6mWlNRxYM3EIDiA6q
WPAizFiaAH+5ltZI4Ztp5FP5LFXryHDbXjV5gPuZ0WOxMtRdO5qtBtgBcv+8lx7iOGtMf0FWMZtI
z6LxPXAhNE8wzkiM291WXJfrgIg/Tixb/tVnRAnsPOY7w0sB0QZz7Nf8pVykZkMpgZA1jqZVvvNz
f0F1SchRXftoquRI+t7h36S9EJg/sCm5tKQNT9BOClw64YHlQ5ci7asPosxDJBhZk3Cica5t/7BP
nHBTm2++yxHtkCSkO0R2HpATqzNx/tV7x0BZB68PPMXHlPo5CYnxGO+gSE/u/TtdiLG/MQaU6OuT
FloAJybApj6PnZUFwJDfDlt5HSqsaG4hzLqiQ0ms3hp1Lfigs43WrT0aZtc7xkEm9dm0k8zCQD/Z
YK3xfeYW3s1XRCk3FjVy6rcY8T+D5mQDkKfjrdx7bwb0kSrn+7QYInIDRpr5sSKXhTrLrLjp3yWr
r0nkpKaiksNGMm31JbeYadr7EqLylL0N+oSLphTHalVrzh7MQ2b6DJu+oIxYDoSBe2BmKUCap6co
ubrmkrz3jLNkSSRbYZfPYE2ryfSfuWOz7n4oq/o5wstTIZqy92MsLHXi2PRRoFtPj8VbQqqGxMnZ
V1YsBIpb7gFqymNpDZCPeDBPCRXfDH6K6XzvPJWWWmMYN13nsoGNLGgTThJHY4HZ3soT6GGbBNA7
ZmgplXorDBmPxSRl7J1fePt8DkxULl5Yzlqdr+xa6a+JULZPRcunUVQgcnk5/uM4W93cItflCJbQ
kdTNV3vH2u4xhnBcY6bVd4Pjw+tmYweH98PhIG3SB7zGT0A/J5tN6JibzZP5zkrefJXz7n3ifC/f
nn5+OPmqp+ATLXTY//xpIHveWTnamfclOa8OGzRNTZuNYE62i1YBbBJhOaJZcW8+AGgWBnAM0CJI
e90p9BWxqjwP1cDJwS5hxZ3c/rUYSeLmR+6V1cOyeCW/ydEJjxQgY/FUGd5Z1gszUl+UkgHOsBB+
4tK/UaAk2S8loMN0oFA52TqsyVtJeLvclKZhBgf/tSDDpTJFhu3/ao6mjxH4JlhqDdgyHod5fY9h
WehDlmfyPBWbk5LI5jEkziNZoe9oB3F6RscMS3gWpmkQQyAWnQFJgH3yVX39Ljx14kV12MtnPCoE
Cw2laM8pLe94eO9Jbre2hlju6f2+cf4q2VKcXhGlNBez7J4gNyBaWdCammAsKfzHs9bO/mX7YVgf
H7lr9Z1b5lCbTWaaJxVrowpy+nM3eM08pdzY59xxTYnvkJEIcvJNYoUn/+Q9rMn4ktnqD/knd77P
+oKNvOKc0lWR15UxKlv5nIXkrZCIugYKMysKXtDHKyJUoOJHYp3kCohYxvFN/ecRkDnDCkW0031e
boOVq9Oje62COtOGSuzks74Kjo8P/4+071puHNm2/CJEwJvXTBiCoBElUqZeEFJJgvceXz8Lmonb
JIRLnD7TUV1R3RWhjTR757ZrCVvm876Atcs5nzYZglxxWQ0SxiP7p0YiSNAxUWBbRNR3/bZ7jQm9
dCvWbGGCAsuSwfQA4DBAI8wn9qIhAextPGD3MCqOGQbPOFf7M2GmYUHn0VKoRSX6xDoDCVLyfRLs
lUUvbuuV/FmmjRF78GZL/aQcCRoQpyqOWdAznJe9HdGHl2nG+nB58re+gaz5ypkuJEdvVz9TTXho
aRCCj/zcvgbv8haa2W/QcAmjbjy87DL7AKAGf60NYcn03ez5TBER6+Ovpz2fBlB18yhtzrbMYA7u
UTEMNJVsv4ePacc9XV+tYi1qy9V+z1RSGCoZ6QzIRjuGh1Lgc/xkk/FkGMnDu7gLkYKm2n/TD3G7
zzMdBfNpq4ygdUMIY6b6GcbPEtGC+aas3eeFmBiSkIID0SkyKoDJun1WZC0IU0/lcKJQnw/Osa2Y
7ABEYKAeEegDWes+WsD5uBU45T+unpQs8JSaGyHQ0fd/UArEHXpU9UdZt9Biyk8+K0UCYrXas2ha
r9Y5uQ3XYtGugOZ+iEV/yT43OdGOD/zuUzk7p/jPNPS0VhBZcrxudnamqcqYZIrWQ2JDHd2MNoXV
bvqXjGqPX+gesmpUmt4vl3IfYZc1+yQdFVs1YkM8rBj8ZfW5WvpMafnalzg/wYdE6HjZm60NvGkM
hljBbrcTtjnZZjo6i9j/oA675Crd7MFMcwuwqnFSBNGF8Yx+NsxVZFY5wOFlN6fV+asFj/9G2ExV
RVdo+7Zip3WGD216bjIqKaRkjUg+ytFKuLqQPbu9xzMV5RmByfJ8kjbSNoUdZJ/ethXaHE9TVVS/
b/bXNnKOtQ4wXMYDRza0Zo/wQiUtKmyY6JnmeYAYsmLmF9rAb9Y2B6JTSzAeCyWMnrovtkB5IcTC
NBGG2TB2TFMj0JWVZ22h4eJW4swMZX4UBVENiRIKSH9MK7I3Kzu4+HD+owXqzO5UY52ocQcJuW5K
G3D0HgzjsEW4A89nLdm5/E5eCZtZm0CQSkFKcVytrm4rwlP9/OMfPKi6xVjxJjEZndHXOI6WnZMr
sTOT42tJyHMRxCbE2e8xTAJ/yLRVnZC/ZNfpCPW2G8/83KwN46yZGHVmYmLQR8VDBsHPrw5cEtPk
YGGyC2MQ6+/OQFS5fWL0lMY0pGt3dTq3X9HC1ZpnJias46oTO4jOiP8gU45gYgGPyQ5tksa7QZ+Q
6jup/0UIeG1q5oQbyaCGyGVDKDuNVOFszwl9tC3XtA48uqpWru7aEmemJvSjWBMbmBrHkTtaokA8
VaL/m/GIGyWcs0bUUqlGPoD1z/6b/8R/yqihMm8dcU5rF/Wn/fHOoc2hd3uNY2Q2EnBf/J10jA6Y
rd43z+WO0z/sid+BPD7ifdwdeIziH2QCd35nKNYbcPyDCfkj+vj/2+F52iz0Om5sJn3lDY7gOElE
rR2mdn1DfLwvaqE16XaTZ3aoTiVO7htsMjSUIey7afeEkIDiul56CzOap+81Ffldbb0VObNGLfq9
YjaVELPkZnwEvixro59hQxld0zvnCbg7nq69MbtqrQjx0yl575xnBikMPamMaywWzJM6mNJpzeiP
JpKTjVW4BP296Fue6kHokoUeObrztHmib28vcE1G+nZAi9H93V9oF7/dipmhAs1c6ecsXgF5Xxgf
DCIXm7NagyJ70pDP+8LWPMB5ZURl88ofKux79A3EUwMJNxNYWHZgcQnh/75N44rKDskMfUPfkQ+G
obz/AdPu3tv9mUMk+1GTDqGIR/Xjb7RGZbBQYLrdyplVqoRM6LwOZxtCbQnw2YzDu3F/ASvBAhgT
br32fqyDnh1h+STPMQsSgVbjwacYK2FQNmRI11gIwurHkBiFtmFJellRnWmHfu0g0A9lFgV2IFRy
t/JZt/GCEMQnZyfdSR/iX6BGrUhYdEuuJMwcn3IQavQEQELkn/hk1zb6wFCJIc/3d3LZgbySMzM7
QJRWfGHEXWQp6o+G9fDywtGp+RK+6lrAvnw1roTNDE5Sg895CrfOtUbK/Kh+t8kF9M6kT43qPDgN
GmrX0Mcnxb13UjNLo6lDm1Yc9jH4fq1AP8NsmzWiqOVY+WpZM+NR+mHlcomKSi55nWCwJvyKx8tl
AklaOa61ezdzati+9uRqwAY6QaqPjqiPqq6veqlrd29mH1I+CsGGo0zu4itmjXqWxB+9AXiMQP/u
NhrAjJ5X+xGXZSrIqIAKUFTnqBVsqOEpEn0JM1t6fIQhxEP03TkIYjafqwX/SXl+X4r/ETYf3Cql
lsm6KJQQVeh7PQbBh64SCuyKVUmLTyx4BP7fsuYzXIU6cLznBRKiCwwiaSR7XcVxXI44r2TMTMVQ
gsJa4t2fFMaf1idonrB4sgU4UWyt3L+FpgUY9ytZM3ORjaC2HVzI0jZ7XUBflsnbvZG8HZq1UXFh
WXP/2bqZsUBLCDiqeAYWEIc0lab+HPeNkdt6Rc3z4+OjpdHc2Fm7t2Z3AIrF9vsbCIGrcybLEejV
imcGpNdc33NLXEzNTKcpctc2G5t31poIFzr8bnd2ZkSiQGya0PWgAE6rAykaAdqE0pE6yAehdrSl
Tyk9nfQ1oK1lz+dqfTOTwnVt7AoD1vf8un9VzGY/ng6X6frQ1ehoyXpNbT7gymZF4NnPTrRt2kJw
u1g6V1uUQzOQGiE9wjwHtvgKRwvO5qej33/epp84V3QweIBCgUduVJwjG3hskZdlIkhnUc7ApRaQ
fq2NZ/Jm5hJAc4guQdTfADA/ux5S6rmZwk5rIjlHSkLfua+1N2zR3bkWMrsbbePHjNpmEubTif6n
eo8OLH11ku/9K+idBaR69GH3H8DfLpnJa7GzqyGKmezm4yR2X+t+MA3+V5h6ds81qXQLYFBGTbe4
lJ/3D20xS3Itd/b+iFkzMt2QTEZTwXp/wJKAKbkzLsC1W3NKli7ltbCZu8pmal2XSS6dx4aqxSFx
t+O7H1uavoZIsahp/0j65bTWldS6IOPEdr6iF1p4iXbb9gL0wbUVLabprgXNvNM2iSS/mQRFqAQB
QdhEPh3ovtYDphh4U1rHMpp+4P+uBOjjw99fJdFDUa3FZjqwiACJEF3e9PtzHYVidQNnjw8IwNu4
QsAKMaX+qloKyt0K2rhyx3/0QqLrazv5M/R5b2EzizWGXiMJ4CI7I1f/upeQqn5lNmxBRk2X/1J9
8zxh1Q5b/GudMGl7uWyNkb6kMZqyKeBt1r5n8am/PtmZtRGEom8HAd+DqpOZGJnVP7bGRuhWw4Kl
EwUnLnCbUAECxcnsREvgwTV90kEQk5K99soDTtb0UB94WlP2JcfvWtLsUMWWUbWwgaTxCe4zE1OF
aGYLS4M2UJjTKZFNcJlWTMyS1l9LnR2sxg+J0he9dA41MkR6YrE1UmfjA+o9ExoWj+zv51q9ZfqZ
88sEngsVjckScN3nnU4tqNLrcpCk8+srB7ilDA2PhCO+KWl6vilK3SWGhEzsiTabxAVe6GCtLHrt
A2aHCvJSuIm8KJ3Rj+m+g3uYP7cb1qde8i6yFP21GSYJhsISghXJiw/Y9dJnhxyWPcP0MZaeVnrx
jAot+6bR3a5B6hmuBlGsF8qiL9I/jWvs6IsB7rXo2UkjIevJsQ/R+V/e6MuzyNsyWt0bF31wnc6/
qW+aRlnXidAtHm8zzJSt7PrSBVemrmIcOgdyxdnaWS3FwkdfQSIaoF7H/XP26J38mFwu3YuPuubn
fXkLgG8aYrN/5M0WnCSY52gUyHPCHP65z1FZb4mLQcD8Be3MyH8P5g64zNpOAnJpZvjWgNGvjfBf
TLZpaDnkRZEHlePkhd2+Cl7HRhLA+5RzjLklViS+cupMaVtPtZVh032cTuJI0LizpmcLun0jd+Y+
JKXiu5huUxCOA5caoBmvBUZazx8jdO1RtMXz3xTIv9vxz7bebxj7W1mdFVv7gplPUYA9bkh5fIG3
kV4whvyBmdbT86u4fXWq7adnDpuVQ1+65dNkgAJOPvA3YWbndq+HHLgaCdrEzl30EJx5HQWdwUnM
KY1zqhzfkt7u37IfrI6ZMbsROFviEKeBF7cMbhl6u8FE6NNjrwcbtjWYS2K/b5/cw9PWIP7zT30J
TQNoGagBWB1hhmDlU6ZHb/YpIug6MTOE2UzQhMw+pQKDZa91FXNWPTPqEyIqZ/WjZKwyeJAwp8Tl
2054y0aFSN13kplRcwo7PdB6ErA5yfn3It9LYUlCmMAYSKCbKNx1oJBLj61K295m4oby6rlkDv5o
FID9/UrW+kWXwurrJfzURa4cqCHPhjoHG+eZe6q+hdrmNR+Qv422dzkjPzF24dK2Od/ftyU38Ubo
zE0cRpnr1KRgzgyrl/CdzPCT4QzJGeHOmJSoR8rt2fOFRS/Laa0bcymsvhE+e4tiP1H8WMOK0wbN
xk9RzOregyw8DrmeFaANZh75dCXtvdDdDRX556LMISMKQS3EXs2Zs8TTojJdlXI8aOG+WucDkMHC
V1HazV+X/FUkMoqwiUXIrT0GK3dVnBnnMWYw+cZjzwWehjz9ejxOpcnc6BkDY6Tgo9isHPK0jzfK
Aa3AXJIKwlCw2P+CNlMblWXYsnfPnkrNfXbIn0QjNBWFxKgXHgzaGujooclxRSl/buw9ubPLVeZq
KPk85FacXb+UDojkACJfUWGDRIp+3rMoqMUmsSrTOqe6aXlWCPc59O2n2NBkNG+mVkyFh/u78TsB
/bMbmLbBRgCcaW4mJTbrZdnl3XPxrAVErSLSfqD49FEkeqk9MWxD5HzF9/l902cyZ+ZJbWs39UUB
jdbKX8HRThLdXtYgr36XlG6F/MpoZsAOxeSde0aSLNng0VPIq5PrrW/ID5GFYRv1QXENCcTJgAUy
8QKjyPcNGAl+/Nc3fPoStNaDUVoSOPzH7UukFUMb86mM5QouCv7Hj+MEKB1Weupiwmbr9ys37Xf2
fSZwtr9sIZV+0kruuS83dY1m6/az2Sv70SgPh+QMk20GyA7ymxW5v/2sW7lzro20zVMXO+6enejb
eY0OGUkMkMVGf1zzJQqmZjl0GUzRi/ZweopPT6eVu7yo2f9stDLTMDXOYk6oVPecSYStSM2S2mBO
yQO8Ghjs+8J+z49Mi8W8KnhcNRkkxLMMVOM1Ws2KPnN2RMs9hQ/pzjUGEhroaaLiFjDh6DMFKYZn
jZgHekvaqT6PWa6n7/vf8dvPmX3HzKcEd66aZRzjAk7AigqQVxv8jkZ6oAfmd2jUBfl2ZOO+zN+D
tDOZsxut+gwHumCPOesgqNTNfmfGf89mEJGzvSfdH1Eg77K54Z3t8HLabGJDeX8f9PcLvNw1z3a6
ynOjCsZ7tBeDfQ/xxOz10LzCq9wBng5mR549JAHHc3v0X5ODSKOtanX7jiPb2KgQSoobbVv/Cbcl
3RYc0dem2hat2vWnzDIRg9CXjNvgU6p4I9UvPUslwemePI6EPabtGfv+IXDT0mZL1wDNidhlWjsG
HW7NSq52NeiHoOXwU5oD7KjRg+gCNSkfBaLP+8J+RWwaaIbwWiqKDLpDkHreykpYJck0GZdMqukA
fLrUYVTMQh208305vxOdP4IwIQlqOwGnOhNUB2FTFkoIh4ToyWPzp42QXpWP0vc7r8dGe9kg5a+s
ggn8ziLdip03DbaRkiHlCVrPHCkz7KUYkl1hyiac9jWKpSXDMdF2IyDDbzwckNu9jPpOy8IMstqp
t+PUbkxh012iP+fJXhA084D6y3gSX7Ij6lVoq/mA2nROQ9f6i5ee/psPEW4/JFMLpclSfEghE/EQ
alvZNXjaq6dG+VvTpCF5t8Jr8Dt7OO3z1dpn6hrlA9uPEUQ+O/tezz9N88+fveM4mxxodtUxhRbL
9Dh8nauCNBcjOXNTVqB4w/OcridpFzUI5TRREsCJjEml2w3guCxCAUZizrFnNDnwqxzWO+Y1SM3N
RrPUmMr9IXjTetq1VqWZK1d9MpK/9BdPCNKlaJrA/PFMeq6JftN0MKIKcfcpZpQC6oV6Z/LA9P3M
Jk6QNYjzxQXjCGRMIfOc8GNSroKqNGSiKGsUsNdyxxZby2bpmg/wq7yLHy9pSHIg9AQ1szzf09z1
+qFp/AuvHtBkQJPQFqJTzrzKIsBvU5OhiSEDDsD1nlPhTXWEkWKDh3wr8Y4UGqPmrnibi/qGeXJF
wGQ5IAl+TM7VokFbX2YBejouI3Pya7svTmJ36fuXCtm9nKoZ5YtnfqiJUL22vB6OitGOZHwOu3dF
oS1mlBUv04WR5PEX09FAC+iYmZ28VwQdLPFlUK/5i5PnML8YEyk4KOJFkIrOW2k8JXdBot16F8FU
XHAhxK+iAoexTsnYEDGjqmCkpVV4dECIljzE3opL8eOQzj8AgAoSuM55AETMew6VukuquJD8S5Ki
hvegAoFfhx+X2t17Lerd+wjkab16HvM9V7zVOYAyZCDLKx9ZRtG6EhahLpkJUApMtaaNMOU2RSNj
3sfH4pJolPMIKz+KGgmMdjBYyUgUEySznOXuNJVqZh/Z8ks+0vEQ2I1LMIHOaXq29WXTxYT6p4tE
xLneuxSUQ2FCBIY0ge6/d+D+cj/vq+iiudIETVTR0jTd6plv5VeNK7Gu7F+YkPrHgoSvPFW3Po11
E4jwFAqkG+hHTMnDUdTjTaQb+eM2Mt+V941iS3ptapvOW03vLDySCmplQDGZYjZgmcwMd8L7ouIN
InRs3HM5CUaaPzQKS6TS2xTFvt0HCWVikj2pmZ4yG8l9KnvSPtYybcQ17fptUvAtPFgI4QYjiz93
gwdUudJxCINLjcnk3B44PX7HCRdfUmgOUU/y6Fx6lOd0RtpOflBHqrAlA0oKXmDwscnYmkTTyODa
l45Z8w5/GyMkmPEPdAl+C6rRtyY2ycMiyrokuPg28+qbmftQhRv2u0LofXALkmOoOiMR83f8SqI/
IbvXQgwLsBv+XzdBa/gOEVcI49WgJRNm/nLW93JZd2VwiYcH7QnqI+2SC8oMzXBimgAoPmb5JSMD
P+qsahVPSrvy7i5EZgCaQYWFm545MKPNNiJgkrHkfCa8FGgwaGk10kyh2VflvmQGMzhdAUSRXUvK
5gB3lSkf+8wsPKNTSfbhHSNp7zJw+8wqPIaPdUmllSTE5NTd2pvbr5vu2JWFLnu/GoXp62qM6/o0
DPAwwQSPey17dFnS1vp9vV4IkBW8CKgICGBSnpBdbgUW5dgM9egnl5Df5eDDeGddown1gnWyveua
MDHBmS03nED8SxbSsSDeWgfD7wQnmLZBGQ5gHhYVMG7uBrppGbKtEKWXxkrBdvPgvqHFC9ZV714a
O76w3sqzsqCoN/JmVyCRQbLthpCXst8anjt0Tt7f1d/+zLQgEb47PCkZBOK3m9onKad4WppegF7p
gRD4u/v4D6bTJq9odldupMzuCudiqlL2yvTSqnZz6h3BrB1ti2S1V24yXXSYZkV3prswFyhoqgIS
BHS08POkAvo9akYQ/Ozilt+1b/b1c5vt7u/cQugILNErGdOirxQgCyZu3AIycvu15gkbOvKZsVin
HFCVui9r6ZREBFcw14ooKdps/1wt8fi6rbMLfIlmMJDtSoE7XhncM7M6Sbh0VteyZmqWt0UYS2OV
XZS/XQm7Q1jH93dR+MzUR/m1amjVmnFm3F/gQp4Vjif8WxmT/3iVfpAorjYzbAoh1QIlv/jglB/h
QCivUWq3jAnaYV/YtZWeRAb7IHwX8UiQz66js9dsmJOn7RjpT8CFhOdI4W1UtGN1RAp1PqFxulGU
15p5bip7rAy1stsA2ZbtAM8EI3oD/MSQZs2Tu5Yr/X37kKPE4zWpFdzpeTycp0LrB11XXPxAl6Q/
WboXm5VA5Lf1hQjkEJBBkHlE3JM7erVfcVq5jKuNxQVo36Tvn0q0GQSPbCdtBjs9yY/3j+d3yUFT
AfAmyECXgt+AzMWtOHTDCQPLVsUFydC2IQpHW9svLb85yHall4/co4TBbC2K4G9+yoXFrCnbZIdu
FRofAG3WkL2DvzKHvQjDpEu4oMd6ezTbARLNQ/ofncMdafduRbWHZpOLKy/Ob0yvadVXQmepSaXv
WHRvQui+P/OXD/MjfIpHPXY4IM5sawx2mAZVLICcPEk2DdvN/U1fOmJtiiag9+Admyt9XrWuwHV1
cZFGPXdJ16tW1KOrWNP09D2oqVSx9L7EHyTmX7ss81g0AEA44AbeHnOsCbVbNAM4mnShNzPUFdOU
IxxvqN/FcwOoooJoRspQl9Xj1OACs8lIJ9LxEX02JHAGmaaovL0XIXK4/KDDM4sxalSCNMinZUxH
j1YP/Vea0x4tI42dA/02oM247/1NmWzkD76iLbMpciNHbLKKnPWbewCB5AQ6h4UpAGmbXyKu5wN1
bKXy4guErWMaly9hQr3CLKOBCt2fILNY91nzzehtkB57URe7J+ELRSZJAmg/TTUguJmCamjJJkR5
p0LDdWm3aKPidRahKEphykbrdV9xGk7PNBP/U0I++/4h/QzfzQ7pZhWzW8kVcS6zklxeMNIeaLqC
hiNlLwCVa9xV3+MHuiVQAnKt9Atc4N7bqNphaHKK5Q5UUTdVSKNxy7PWoA+yHtabLrW08SFmdyJj
ZLlZutR/lIRj9qD8CR6F3AiEF68DoyQKy4PhHcW/tWso2Q4cie5LzzilJchbWTspCOq+itAqE50J
niPNqqJjxJkjs3Ejk5doecgQc+eHIcyNqC2o6JPRwqCEj5/ibxmJhDIVIH5XFQZbmlxLh+7B/2h8
vdB4pHLw66FD76svrWzn79nO2aWY3sMrSxrUlSCXqlhe+G1o75nXY2MlBYmRS7NYHeCdPpHh2pLx
KwdlL6JXI7VKKzDXyv/SdGzzY5UxNADvEkAo3E80cPUdRcv4ACZTy4tw7L6Vv9mhONS2b3IAgfDO
yc5MwTVzHOhoRgePKHvJCg9gUEV6/hKTFwq0S1ASseAgw6whS5/B5XvZSBZvBsdwJXpcSEGq3PWX
zgKjocyEqGKU8sIqFU2r72lcW35KHyULpxqZ/pq8397PrbxZernIe0EoPewMdyzNCvWaibF2BCyI
qvuma7smdxCPMbiLmxULvFCmuZE8L0cKKSsnsBm4G6fo2XNa6XF8E/edSquKyM3bONjwOzI9jLaZ
hKvBP91XdX7h1bveaWGm6l0ku7j+2Gltw9PAoz2SzugGevWgCSQwUZPTBTtzUiq9ubTaZkbmCPbU
nHL/O/6XuykDTBbDYADmm52AhEpolyTTdzjFu3yqaO+kejmavIzo04G6sBPfY2znKWm+2Zf8oS/0
AomWQ/3JhlT7q2ySJCHStrCy1ggj4hKmIlpBGSAbNeZ0a6Jjd2Y4qxt3Lq31RG8PHk+aj/DUwohs
I91VVta04L7jbBUBPQXopuCVn1L0lb5x3RBriRJUl6HT/R7O47ecaVRN403D71i2oGHBHErlX0fN
kAofCjkFVUPyZXaiKtsmUiC5uMui4cakee57nyh/fMdrn+Q1RNeFatMkTUGaWkXQrPzYvqs1FiKP
lhwmrC4+sjvVl1/zplzvy+wFjUFivhnDv1IbkFqwAjAWNDSN+RWPYlF1rz5glosL/cbv2CyqLmJk
x2gShdtt15GtVk6/YiUW0n63a51ZJXlMS19QsVZ2u2eO4Xk02fcjoINkmmzqaZQNGb96GtunLw2g
fBIbsRqJaUpr4z0nhfkd2xswJ+Cpop65FlUtRAQ3BzFTIEwMCkMiTh8X2Vy+SUKRyP3jfS39DRiF
l0xBehEBAWZTfmmpnMpIe9bez40Oq7dCOsfSRjomEfBXlYs8OEVjMbmpAEmIQcfEvqiRpzXq/q0H
LuJgscHx/gctZGymD1IQ0+FzULGZMn3X10/14qGVcfoKnvDGP/RmB78PXlMNDlBmN4LCR2KpqqGJ
hzDuQ0ylz3ibrjVwLt1BhJZAZZShd0BWvv0KdCvLeSHVuIPA7G8K0/Wfx+yvW6HBwO1X4pQlWZij
VRRlogsW57nLIo+irpP9+oJ+7PovHBkGGW4kC1F/QOZ7ZXv5BY9BnTpT0aSiwKmdxYC+UrV9Nhb1
RegclXtVvxlgDisKwH9I5FmCVFHVM4oq2vLRSnplKR7krkXP9JqT8yQP0ry+lH+5j0gQqDDookSz
WgV4VEAr0oh69iRLVn+oxICm6DLISkddC7QXSsDoCLvagpnSZ2mXgdS4qi9gFrbP4ZMEM/emWE8q
ksVHRedXVGzRoF7Lm+lxK+ZeznKQ57JbkA1G/L4Ax2weouJyqjtbbSgXEZajSrtRzlq7Yk0XPS+N
E6a++58HZHbimjC6GVM39aVJUFDJnVw0xIK6/T6vJaPUQlpxGAMoiCufV+7a9JPn3um15NmBD2kj
cxVGjC5h1ZEmhVOsJDQZDY9FJfArqvSxfk+Lv8nwVDUOr9ne8JLUtH+7/xm/EWCmUiA8ZAE2hWWF
H4fpyqJEnN9LsYINGOAEPwAFXdT5lBb7ISTaJf/zrR5OEmo4gcnRi2QnjmqERkOqjWTzayowrfjX
jqDMJiITPKFWTtp59Sl+FDRCkcGkt9GfYd8WBtKM6pQZGTqQaY7vTOZEoq34NHjljmqnZ/nm/mb8
eH+/vgCoo0gQqHjdldmZ8BPtOl8l1YV7zQzpoUNCsOZjIrIGGziIU9DiVFnoF656c3CALWK5MUry
4VeNaGtblqiDBa8g3N37HpV6qgQW2gfb7nT/K5csInJ6//ORMw3N3YLXQgnbVGZkKGiA1zVxihxl
Wo/Ca7wv7Pdo1XQ/NB7MB4Cyx7HM3CuJS8BvWpV4AikAsmRij5gXQKCpD6/RebB9A6m/lXrVomZc
iZzdg0ZJI6BXVdWljpBNRODqu4c01ENlJRhYKCDerm0KFq4uXNmEGbjHf9amAWok3zUYixN0ZO0N
zEXYQC7dCQA6i40UkNL393XxEKeO3p+RdgBD3oqO07hV8qatLuqWO3ZeTMsRUsLmGCsrD+j0GP+6
01eSZgfIjV2uxT4k1SmA5LuUkUyvKl7uL2ehjDNt5T/rmZ2ZJ4RcKwJM7YKU2oX5kL/DYpOih0PY
ySlhM9vfV+5KMnHBAwRWvchxMqdJPHg5brew6QJPVFoJ8NS1b4SwjVH+Jgkrd+QnIJ1t342UmUlo
3F4NAJJVXbrtQEWj+SomLOxcbzaFUevxg+cIHz2SchxlzZYG+F2gnd0arN1jDrY/RE9rHfILVwe3
BoC+U7VMxQze7bq1UkLmNmSqS9y9BAqotttTi7HUwBQQQ3dt/99s85W42f3pAj8uRsatLkX61WQg
V1E/8ihYUYfFsxQxEDQdpwyelds1wQMPxxrUvJdGo5H7nQiYpojWGoKXhHCqipeF5ZDgl2ZHmXN9
wwxh2Fw81/BEMObWADtfGytbvDBo+8E4F8ovvDp/Q5hSFhl4is2l1GO71zld/PKBQTpiLLXEmKSh
2gFNbPUY2QgZ/UegjAPekApHtFYY4obXS/J9XzcXOn/Q4o88P4tUA6q88zyY1rmqVmRZc+FSUljF
hftgG90zNFqZNXJcCkVSGgPHIgsYD13aORi8UkyROi0Gw3pSOPHaQ790g68/aHbaSjRqTSqmzUXh
HgOZZrHDdNsgCnQ1JJ7oEbSjIZ1hJirhhW47vvKWDLKNZ3lYMY1LDwAIjDSMxaEAIv8KZHquL9W2
LZuLk6DQDuwwuz2OG+VxOA6YhkZyPTYS0u70fMvty5VnfMEu38iebuvV4+MKhdpGLE6lR1F95PZ1
n6283dN9npsuUCZNjW5gL1GUmU0eRrHKk7FpLkKCRrN+X+eO22zi6kF0zZUrNhmBa1Ha1IeDGUbU
ONDFhz/cLiZoOVVpRK+7eJ1ev6KdCS1ZFhorUoA/7jHIOew8oNGotNM3KCzeF/4r74T6g4i5DXQm
oYtUVeZdq2OfiWMeF+05C+3XESpWf7hHgH13u2zlNZhf3B9JMqqEIGVBDmjO8tnGjZvFId+cm5jw
XbLNO3bvh2AS8+tTONjonF3Z2Pkl+b8CAVY4tc1geG9msuSA5cO6VJszwyMfjLnBVqxW7PuiiKlv
HKV39OTMm3JAJR6nkRa05zhBpZf3MfzyL437zyIwfIj2I0lDIXwW4smaz6RJULZnbpRNRnsohIh4
XrGyjl9lh0kMWkhwNNOcI6sJt3ewkRuuHScxpS5b5U611K267Z7Vrbfh9FRnDMUIwGlT2BzVrMzO
D43tb3jSwd6tXMj5QzN9CbrlRFZEWQyo37MFc6NajXCW2jMKLcEGEZUKOAKSMKBLcnx2w+74zG4+
MqdC9ePfi1Y15GVAYoHEDL5jtglsHKqlFvVnGZWEwBj2Gdjhw0PzGIlPUnUWG7vl9zL/IKVGeADS
3or8ucnBylX0ViE9KuARB3fRTLyW+0WYFf05CHxaMOh7VC+oRlWiXSkrkaswneetzZlkCRjsQB8H
+kNn5612ItN5XgNZCkvwtGrhSWz3Iop1DGaaYc9R/VLaRA8RwcmKlYg+betPtzJkoSRD+eJX2yh/
7ionxqy74ESclaWGG5K8pjK3RRvuE1dv5czgInQ7FuLa2/PbZN5+/uykpNL9P6Rd15LjSJL8IphB
i9eEIkhQVBVLvsCqu7qgtcbXn6NmbodM4gibPetZm7VtWwZSRUZGeLj3TKVgqhrF4dEDyxFU/PzH
WPtOYqIJJNH05OO/2R0cQLUiwBTYoNTGDAPRi4OgG86xajT1pjaFdlfsui0vmsVrzj2N4EnSnC4+
SO8t0IH/jXWozOBxjUhEowNX9Po3Cjs1w7mtHsWh1Sv0H48ewXEmHmCPAkf4YpOpFfIwDhOZXK7n
/QunDivfMU/s9b7R0AuNKxFeAtGmSO1RGYgZPCwH9swWMaMXvJgi1hyzFScwvz6urADBAaA1GP9Z
9ImgCnl9EsqcZ8YBLdnnRI2JkOzH0erZExeZ9yf1plcXpw12UIP/sQMvfm0H28iLQ/z1eThqT3lF
6u3g1DrKwWfPVRlS+aTbpq773jvjLtiG3Ipvv7kRf8wruHgBpJpTptfmO6WDsl4O85LrD/uwN4vw
veNQTuRmQO60Mtqb8uHPaEVEsfCvkggE57W5sZUHvEZgjivOJbdRyk2dmakAHaaIhLWiN1OxCSCi
XKfFPmrbz7CsP6F/pUejXa65+cUVBm5SlrGR8JCnZl6Y4izn5m8ZKpAXD4k9RfuKOcXC6qjnSaT3
EuCRgsyjzw7unZrkSSpFFE5D7izVpjg+ZGcx01XmMX3k5/p+gDdMNRp+exwYjgDEZMRxuhKyLy0z
GpGAneGRqwCdwPW8y6pXKH2RcOek/540u0ke+BYmWbDPJ2epZFfCnpus5LzOmFcVTSHQGZBvrrF8
zOLBU1gQDYIPhbzsoGDzcTw6Z6cDNbX72hoAe5OnAE2Um4eX+0dqaV0vbVOznQo1r/nBfHKHQ1u/
VLsSoP9msu9bucHn/QxRlQBrQ3A315iup7SN0rBvlIw77zE2sEOKNt45kLcjVq7bIPu37RgM0c6Z
I7E5EbDZPQsm/vmcu+5H8r1KIXTzcP3rgxBDgdUHS02jozrFi5JS9tiz0YFSOdfPH/uPt7d9rE96
a/V2aSSHyt5tnp4Ohwewbb3en4+bwsNsHj4MqqSaCunDm67ZHmDkIa65s1Kb9XMKuoZErnQB+fco
KyF3KBAeEeRDN72nSrbVTivml86YAkQeLkWQtd1wcKVj5yO0rLizgJRmAnh3tamCBHilB637GPoU
jcrPAy+ZjQSxwtgQ+nOZzkpo9z9j9hn0SZ+5Y3l4N0EEMOB6UyhoS4oDceDOvGzliVn2qGp/Fi98
bHX9c4hg5r65n5I8bQ9QfDgxtFCimkf5sKqV1LqIOe4s54eYgwqqPQ0abuMD9OGbHh0Ak7QREmPw
LM0z6uI5ehGheCfH9iCfhZTIvitL+gDxoWgy2U6HPlxa/QK2K3HyYT/VGRlTs1gT/rupGc1bBcEl
FgseCe93/nqWxqEBs0eFo4NYIXibdiGKYuKGA8PW0zeYEO/P0cLGUFAJBC55Vv+9IVAB7i1OGGjS
noU3INPBQf3n/u8vLPnV71NLMMl+mQlhAw71L6Q/JPTqOt1OlezNfTM3kflcQ/1nGHQ8oqG0EnUj
hvGBN4gxGu3K+V2ZJhpYkyqjX5YMfp8zPEPbc+/3P/+mUIc1v/p+as0baexYucPvz/yQCv7TH8Rt
55Ag1PMVWwsXwJUp6mGhCX2hFBpMeftfoSnto4f7Y1mbqjlAvcj8FKEnCeP8+/x3YKFWv9pns2Zg
/vsLA+EYt600b6mYoB+NTK6KdiOjddF3/z3zDqyzwq1s4h/K1guLkxdkPbBrIuSHaqi8aeTIEbzA
AA75DSydOVrDYfO9BqJaCEqu1mne8hdG0aIoVGmKYUK8QtaZz436+HV/pZYuJfgYpJeQHsSLiX5j
xoxcx8MsnrVn99kTp+fbjrSnCCJyu36l6rVwQK9MUbsiCsNBEbMRUm7v8U4xxZDwuzWi1TUb1MbQ
OmQrAgE22FKvdRIc2rUJmy8o6kJR8brCgwCdL3iTU2cnSBS2YRJu3npA1OkADdigqB3Jmp2b1/Pc
QnZhh5otKEHwIoNr9OyjbC1+Or4j2PEJENrDGsvD/Ev3RkTNGRMXXpWFGBHY+L2Vp+jielyMgooB
8UCS8jjCb6c1ATa2d1fzQWvzRJ0RMZeqop71lM7QdX0EdFy0BPQVZI9rh3HBA1wtyHxYLw6jDFh7
NQUwtPMfrV+xLpi9sRIcLZz3KxPzJ1yY8CV0K0QMuP3l7d7feUZn9g67ck0u+P5LGzTAKgI7qhyB
CvEcPrZ28qIZa7KciwYQYoNqCDG2Qoe5SuTzHoBVCCcIZ/gAPt/3WGs/Tz2QoVlU5GKKn6+/o1Nu
TyOk0e9bWIq+gD37ZwTUTax6HN94cABzw35OsKseB/Jnq9lPm2RlwdcGQzkTZcyzbkCm82xIyJ60
en5eGcri6YDALCqP6Ae5SdIkcRp0LQc+e3C45iQkf2qDX9V1W7iN5+T3f4xQS9JkY9klPYwERmFq
/zqNODvCi1+nVoNVSqkcW/x6jpcyr1ug25EgUrUWBd8U+BF/Xdmh1sKPwi6uM/C7G1AFfnjJHMni
Nly/Soa86EcuxkM59n4SejgtjGeOXVIowp8L21hZ9kW3e2GDculYDzYPI4zl5QVpeSA/EK9Ay7vx
Ce8+PDysQVVvsH303M37/MJxaXLYeANu93O4cfbKo/78BI2k3dvBcJ+/7w9t0UVejIxy9/lUVH0Y
awgtHxJLdNwJHG5rw1mbPcrTi0GcR2qD0UROTUJ3+/1wfwxLof7VVqP8/Ii2ZMjoYnn2O/+QOefz
YwO+B7JiZnmjaSA/AzUkDxz+9aJMsZpVjSTNyqQZuiP/oDHmOV9j2Vsywkkoq+GSB6scja7rwDIS
qXkAYl1dtUeTw8sILACkWokjlhzlpRn60BToMBtbKCKodrjBW932V4DHS/vq0gB1YrzaV5hmggGg
YL7LZ/7td7Qd147lkje+NEIdEy/vm3FgYYRNoMdYE+Ehd+Qjt/WNepP/F/f8pS3qoEQluI7kAbZ4
m3O9Te6shfPLS4IaoIJaGJAXlNcH7xFYnQfoe0wa+kiJ6EQTYqKVk7K0vUB8ISGDiAyO9tOed+FY
GrmL4soTBLyA3gSjes12yMbohY6cKLzYDrKoL/+NReRcVGDPkX6n8/0T649NDlmFc0jyPfG3+WAP
2+6gb4A8fJCML8Zq9eG4tlo3GhizBwVTz3/MUltjzL3IYyJVgBaFIbEkesrQ+gZ2O+P7Afxu39/o
PMSfeqMCmyqB02wtuv3JxtKvgMsPoPYLC03UTsnxAZjpycIV+PLSGPFeMcnp9PjIHZ6+AzMwvzdf
9+ebn6/vG7szRAVds3PXCXWys87rU7aI5usQltFbmT7L4MwtQM28Pegmh+X2zhHqdcAQk9VRL73m
fkAqf1unjr3U8WHU8LD+8gLrO4uLdc+RHd9+36JN7gmct6GR2WsAt8VY49IstdpQteAauYZZD7Rg
6le2hWDprOByf24XD8/F1FJLOoSFyPoVrLCycZxZSAeCZyQXrASxizmEy9FQ96VSNy2TdLBTb8GJ
mJN9/9jupcQAturha8WHikuX86Ux6laLm7hhpATGxP2cKOsTImy8k/b4CwxjH70ZvXoGwvW543vA
iLtdKp9ybuZgLvSwgIhTQ5hT9gcUoL7x9L19/nxGqWHl4pXmUPFmT6P+ijIwCjySTLnGxutlKVb7
v0K8t7fEUZCkUohqz3ygw2ZeirPjiKeRAwSd1ePUJL9/xyArhwxwtSnMBnDL2ohMFdt/u/n6nhNa
vpXp34X9/f216vOWnQ+S/4A0SEB00CAcgfeTfEyRBKpN/qFwB4jhnHM7sILXyrFquya+4/3ObEHf
hkfwKxq5gZZt5/5mvcFh/3jAi4+gdlE0pHk8JfgI4Zi4AppZk6d0Hz9r+xLWfCvYlac1asXZt9ys
E0AKqDmi2w1PpOsIqeyVSijKCSndoiv0mRhKRyBVrBzDxXBP4AQWMRjkqEAHeG2m6NUcTXwllKPe
0PzqTE4vAp5hAFxlruy8xUD80hTlWPieEeRUycUzIGqTI71mTqBzpa19fCsRQJg8Ac3Ot2r5hrxC
fbQUP10apnxNp4KQVZgK8Vy5oYnTp8toGFhzaLdAOChw4ZLiAU7TWGChqDdaVUchsEfKdC7qkkjj
a9Q8jZFdipL9OiSAJnMVEbO1ktXC0NAuhPo3AHj4Nw3dzQZxjLqmY887TTJr2/sN2qD8uMbQvXAT
XVmh/FoiNkXH4912jqRv/5Np9Q4qL5OVDF/jVwO6CiVYrTLdXr047XMvCliLJYlXqBMXp12iCHiO
ngvIjXiJYGnTSx2g1o52Oz/Ti656Ati6FnVPeg54a+W83w742jo14KIp26HsuP7MdsaE7oeyESwv
D0khOkUj6rKyqWJ+B0qmFbu3FwjsqhKozASwMbIiFXD0ydiqo5oDljRaSbdllJpM+QTUZmGK8SEY
vyvNinzQhw07SYJmh6Y8AsprN7nudV9Nu3KfLYQC+ByQAM4dxcCx/twlFxGu6Pu8EmvVcFZ+1+LD
VD2U0yZnPrpvuQPtwhPu0HazRg+54CaujVJzEIqIezkR0CyGbUyVq82qJd3glgrEKaPNOL4xDWiC
HDXvf+XGGB17DrSETEim7HMU9032vLIm84V47Yivv4fykGzZ9SF2/3CeSmPMdkqMizE35QzNng8+
dxoJH+XGKk7qJ7a8NQuSGtAnIMVEt15OSZ+XXNcPZ3bL+7oiPir1YPu8ZNfFR6S+C4pVyukhSsDJ
/6ShH3HI90XtxJMjdHsh0dPyNHA9aYKzMNqyeFTDciW0msd97wOpdeoCtLTVLBCAUS+8FRoT2GEb
7JiMn1ZO400jMJCx2Ib/TAW1Ako8BgzoPIezX73E3pMCvmdkQdGHHxcWI58VNA+OhgDYE6Yg3Val
znt7pn6MuIcqeeJ4i/XfV/bEkndSAONDwwSK4WhYu741pXAqVMHnhrOWhOpgZmkR674Yi5/aqE5W
JpV/GmDDj5VUeibLDTsmAkoSZezPPlHTtSQk5ayQcJLAY4CKPLq2wNEkUQtRDSDzHYVmcPnqgL5/
WVdAtn5g031QEwbCHyulMroN+sYeNfje4+S+l9rBzc3OqvXoCG6tQwly6wacwT0AMl+pEey1zf05
n13uxXb726omoq0DLSToI7me8oqTOr9uqsEdy13oVSTrQGpZvlclEbwvFfm2dq18Qznj2aLC4mJF
tQB0RTJLhQ1TWcVJm/WD2xjlviCf27UM+7ww1JCuDFB3HIhaOoYJh8Hthf1MuFF5/37OrgxQ15iQ
qwkrthiBHA8mlFX1tiCeb8YSAK482P/Bf1kY95eJ8gr0pP1ESRdXxtCXU9wyMMmVAqJWAPT1LJXX
7knqEXNjhXrEjH7iaYWIW6ECNa3wBv69X660Hd/mjhpPz1/vj4l+g/xtThZEAcgXVGmpeWwqsUnF
Hju+14NTb3dz+p2IgIvUFkhijND0d7Vdmbl7mJAAcpkdenWN3Pq6/xl0hEl9Bro+ro9AhIKvWrTY
L3HkdKMPjLWsl1VtdugMjSOD9cFkhjwXK7/cNzzvw9t9+r/D125wnwlbxX6H4YMR5dybHqRdi8e1
2h9d2boZ3exzL3YOegyjKdXqwVVrN6kNrkWTRwg0ZfdRtm9CmJvsIJFc+yXGEhk7lajoHogL8/5Q
l7fvP0OlvIyH9rhSwlXjnk+rKY+VbYRHwvUIvTyrEPnhx31eJEyv7sWYN+Rg32CoEaPXiG0nxfDS
xzIwBcQbmVVDCQnkTVBCSwywXXSllXeeI8aFPk02bppGO9TcGkR72e+hOop7F69CGhuJropubDQc
4Za168HI/W0N9geg87mVyV4zRDnYSka3RNGPOMVWzxBn26Kv/f5y/h+b6p+xUC6WGfiujwMcmcYA
nRlOLWcB5Qmq5i6BRIGBzvGVqGj5kOIZiPw2cJySRllUOb8VvYgd3BANf0NSkKqpSNL9aVNJV8CA
DLmVxmohEHt/pPPj+eaMXpilXBSAbKOUBpjLgX3SwKeUvPoiaIn8lRuFzoT8dUr/YwdvlOs9HKDb
ja1E2BG0TzWxkxPT2eNzXP/s4OC98z9qo+gEMjU8/h3qa9Sh8zhuxomIGCQ8CphJ6NZtvpD8KJEx
vWrIukLImH3xLQgSmNlqnQ87ixmeGW9tFy1eNxdGqesmafsm6BMYzfj0QWVyXYJeTpRv0T4qSaA6
0lX+RVQSh8V5DTIzmNaa8ukQ+K9pnzPwUPkWABKmXAcSC2XPTxxcv5Qi2dWcWyE28fT+4EpLhLpb
q4xOCTYaXzCCuNGzqkBLzVMXgBgnyJ3Y31XTh6Lt28Tbpv7K9UDnkG4+bnaqF567ryKfAdE//Jos
WZKXGo128lpbGAyv2veYkkdudAqvW9nyi9cSSJuRugKDCFowrs1maZ56Uz+b9Xy0i9qNoCepjy4A
7XMaJFNVmZU80vJALyxS+wB63DzKo7AoPTGbs3fitsOWP5WG5oQrIcey47owRd+GaZgEJVpk3To1
OevsGbIh2QdTBs1gcoDKz33vsey1LsxR915WhlmEp87gMpwxTjo3GbLLfDOpUTxk+ioD3qKzurBG
7eZA1eIQPZGDW2SSM03txi91MJKAkVyO7ABsBSKHv3oR2BwEnGhXRCdN7HQTrqNKMO6PfPHCn+mv
ZzVMgIKoJZUnhckLn8entDbf7SX+XAgr2+Z2n86NkSBXRgEJz3mVcs15DcI/P+dG9y1Byzc84lrq
8dYnzmky/LoMNgZV+MGZX5y/aayFcCxgQPGzM1PpIEjx0VIdimaJRtxMfOeL7uv+tC2OCXkYkIZD
XP2GetQb2a6ZfGF0hbceGdUIesDMqT2CC+++HZoyEL4FQ7owRK0PzzYiO44whNPN680v8OUKm/FF
MDgSbhVzQFdpbf2pTEUm4I+vDO3U/3r6lwnkvz8C+X+RxfRKP3myiwlGdUAe0J0wurys+yBUA8O3
scZJcnsmMFCUONDBDUIgmc73aF5ZZ3KCLvtURTKvRdeqyUVGPazN6OLKXdihzl4s9NNUidLoRii9
EWh4gLSweq3YB4DvVmKhH9j59WV9PSbqYmC4JCwaVhndwYLAqNlYjSGCzbHfqvp4IJMumdr8R6/M
DEQIsV3Av20zAnWsiCAQXo3Abw/79ffMa3CxjmWs5TGXqvgePJWSyPLkmihro142oqroggZ4GcBl
ysjQJYLfw4gsWg2Y+EbIlAzNittacNjzUP6xQsXO2pSXhczAihi9Zspjb2epJSIGSoSPHuwSYLMS
hjXmudt4HWQv8twpNGeZcA6uRyYG6tjxPmwqsRVpv/vIVppDoemg8Vk59gubFOTwOGx4D/FosaRc
5silooAyyuB60JQ/oy042XnHarXvaGGp0HaDAgPONVjHae6ChlNHLa7jyS0iFnPWHgvNncLSvO/D
FsIGJK1moDHuGBihL4C2aJqhn6LJVfJj/li5BUaVFhuhhdTtESRbDdNh3dZuhYU8HcyiyxZ0hVBN
u+FCURAwKnGG0al7hhwzp7FYMzcnPIIY809rCYE+upy5ltS6Xbprq/PfX5wxOc3BeSTBag0CPR5k
rhERB6jQnf0o0ptwszK3t6H5tTlqp4DwAACzBuamGEyIe7FKSF+du37rPcZg0FUYUxRMRhw3YwDG
zO7X/888vYP8WGb6rEknt/mtPoPhKco3jGJtGr2yfauBlvHMTLlyOG6P4dWQVeoYNuUUFHmWTW4W
FrrIvpXy6/gGijm977/vD2/ZEvqW0AsniTfykmLdJrgtGGyT9ilinlnvI6i+Be9PvkYCTsM0cMNi
TDMqW0aln4PB612jal0bFmMwuVGrQOA3NOMyJLhwGSQSIdBQggzHS4yOcUeOeSg+uqZey6Lf3r/z
F8ylLpTRgfih3PaUTHwxNsnkBk5uNoGRB5uCw83kPQWP2tbTn9qn7CH4s9Z5eRu7zWYBHkMzKtSu
6NuCT9mG1Xzs3xGdfTJpgYibLFEkDfjcS2XLP95f0YV749oedW/waduklQpfNLJ7ZnqqP3Md+VPW
kEOVFJODfMlKEMAtTiwmFOQjogAJE8ohFIqQ5kqRT25ndZZs7qsj5BTnP46Ilo6vSGeJv3I7Lvqg
C5OUU1BbYaj9vphcVud2oqFsJaBc1jIRNDrsrz37jxW6qa9S/LgLJlhpzezI6+DkDfRpc3z81ZF3
3+D0GZSS2DlUUAX96/4yrszpT+B14WSVkU2amIULaCZwEIoliPwr0DUdg9G5b2gh34P9cjFI/vpg
gtiq4aQclkTWFnlgM9LJkEDazp7zBNDdcxGAqbOzedbXi4Jz8FLQx9pp2hVHO5//60jy+jOo92lV
Z2o9aNhEmvcear/iNbLhRU93MUza/0wCeOyCcl7LtHhUvZdEOPKlEYtrb9+FTI6CxCCOAsJ8NKDI
1IRmleTVSYVdM1iBLr5MgIIVm2aTGIp1zIiw5YBOka1sC06F+nXV+tJ1eWmdmsfeb+uOiWBd3kpQ
uSz1VA+scF9tQM8DNCM+AGSLlSHuoz3jiDuk2Mla+XDJ4wGwMseReLTKtJ5dmnlc7teY6gbk98xx
sFQgqCSjNouZiYUz5F5vQPKJforE6kkGaMNaPLbkHiCiBGAVB6koXDjXexrlr7Hugm5y85em1ePH
6pyd+E+lM7JD/8rvGl2A/jqkBnf9sdHvn6cfWTx6I1/apjaaIiVqJrLt5JZmSUabtyunOg2O9925
9QPSLqJREMH29c/3Qn9B/6jR6l+zovOzfXh+VqHOqemPCfn09Xf7XBMnJKjxklo3P13Q6ZvuoTrw
IE9r7Kfnfic/rsWUS37n8uvngPrC77RTovB5ipkD+73b7FI3Ecn9CaIxJz9eFRz2M0MduL6QTr42
UdRZMib1BN/tJ3spD9AZAjntDcOC7qLgJ2af9i3Q6Vnd6blcmImSl04KMlGUh3zBuv8xS14H9DF4
gUCsFMX1eTouhtuwHTeWIT+5YflbCY5ZsuJdb70OBqlxwKmDvwXaPNTvJ9DN8MRAUl1gik6x27rZ
dpXub8EG+Pln2VEVVJoIA6/HEPK1mCh9BD6a5/KFBatvjubTxBrAlck7oyET0GAlZv96f+YW3Bzg
H0AOATgEjAQ4Ha7NSgHbZTVfea5VBOb0Ck0Fp/slnhFSJbVuF2R0xFcIwLGeMUHv8LSGIlq4nGEf
zPFgqpnphkRq2EzqC32bNh4IFSGhu+VfmEP8kX0NhHe0D20P/uJzeWrsaAMyZV04sYc1EdpbJwMm
DY0H0RML7DjUs64nQA04zyt42XP9NDbABVSOJ4k5IUGGhGbPr7i0nzTltVu5tkadGq4pOA2NWx4q
1DlhjuEnQwZLO/J2b0pW+FiTxIpt2RjQFR6S86MMmt3T4VUmrwdOT0+9M5iswVudDXQ/mUzQrhv3
98PtSZrRxsjh8hoYNjQ6V68FE9StY99zA9CJiI3Tjo/3DSwEKtcWqA0XskXiNQOjuaLNWNJbbUPI
DlQm3av2DLGep8zmTsFaLm0hmr42Sl3mXpoCFThgWPVjs5ts7HTwCEM0TF+DVSycYqRDoJ4J+SxQ
ANGXptoXQTqoeP9A84m05SE1IWgsoiOgse/P49LBnSlocGhAyKJAVep633p5A2KcgGPcdIQidHDq
HGGXPAFZxaKNhnW8TXAYXelZ3PlH78C45Up4QA8UFUUB+Nm5oQYMLDzNZcmlcjeUhcC4DFJ0fviV
FdBWyEdSCbWelyuDXTKGIABZOowVqWxqz3jsyMv5FPn7pnayE26XTepPRM1KI5hWMLS0O5jHdWmK
2inNWFV8kcT+XvA8JxzUljAlY5U1EnW+D34bZAlYf+2JQodatFEq0BlGv6iyFOOrzkc1MsK97MTw
ttiiv+7vGprLFWd6Hp44u3vUKMEedb1rkIoUsiJgsB8SULbyemElRmRUO6R0EwQtMhnMiuRWetRO
9WbFNo1/o23Pq3xxS8t1K4JtDLY1AYBU/yxPdt9v/H3oDMW3P3GkCL/um1ycV4TvEA9CPQeMetcW
x5z3lJrBvHKNzUtGObCEfYty6Fh5j6OjhCtnYnl24TRR8YYPxbVybS+Pez6BYr2/n8LkKRlyo+wy
wtXguRcc4TlIn/gQtMpkUHdlfoySh0Qp9LqzO+gaBOhBL/7waIK7PwU32cWfWf/nm+he/QTsvehT
xxxoIC2FQo23bdERMfbwErGbu9EhAcVnsQ9ZsgpAXDpLQIOiXDcLiyGnej0dQdNnbRAX/l4iXLWP
fhev3nsBnTNF991hOwlWDYE3V3geIey8phZGU/797PRL49Tacz0EBdUCxktQraTmsGuO6SdolPV4
H7oSZLnJ57gDA/nTgTl1DAF31f2Jn0/S5U2PeRfRYzTLZc4i9zT0NBfhHtte9Pd+ZqftsQ4eBu/E
c+P/0wx1oIWsH7kSpML7+rvbQh7y/iDocOBnEDKE5SFYNZOOU46JlbgwQ4AEx6t2715YOX4bryT0
aEa1eaFQo1BEpL+R2xfoRqdA5Dm8s7tgHzmqXVjqdjLSbb2XNnvGlL/qPeD8yVYzpn3xEBHv6CFL
s9mg3IAiVbLXUNO/P+SlA3P1Pfz1rk0ytYToSIvqdvXSqR+oA5K8NZrxd/Wuls9jbWDzVL3JVF+1
GwPyXpIwfZaQ27n/HQuH5+ozqKlXoUrLhDymJfHA2upNYDt9EBkjbrdCbEfSirWb+i1WQUKBZebv
4maiWGofVWmglH4+hPsA/XB6rHOvDXjJRjKhe1EkE3TWoPcgHgcTCYfvcccaQUnyHXpKNveHfVOE
+etDkN4VfxSif+Kei1uiV5JRCOQ+3GvDEy+RTDj0fgWVkIEEm/iI5OdeWnsC0K0M8xaUEEKBaBSV
fw05n+sl5wZNkAdtDPdp7QKvP4A7y6qUbSRa4cOQbQTNEktD9s5J+OWjrTVQXbyHoOW7MvTZDOUy
rj5jPo0XQ2eSNO59eQr3gv/Zc7VeAC/q1cf05KWo3u/a4swXRpGZstiiqeH1vvWFu1JGXh8YavC9
osZG+cuhCny4aiXax/KrGoBsVtIlziPxR46ur5DzzKxY62X/uQCuBgxcAlwL+KlmQkPQSV4PmJN4
KFcl5fDThVkjPSLrEDjUebM7yfr0hv/549fpfTRibMiJvFYkNgICeR+zAI5hQrTyh9E78jqBfBGA
4k0LXcIeDyPdQD8k2flGgURZhNTY2ntiTp/cfDeyAVAkRskFwvDX3z0VGrjDAIHdd8U5ZKCEApn7
YOUg3LjeeW4Q4UsA0fM85KaubSRgIPa9vBv2rVKQHiSBcbSWJeLo5hUFb/45t4eGOBaCDyhuXBtp
G6ZPtCAY96P+sd91xkZ/q4zpd2v6G2Q9ef3XQF5D8pFiBt9EE/wfmWHLDnC9+vF81AhHiPNxdn53
JDBeO1KZTw8PAjG2bqe/f6dk21vQmyMnpIbwgE30zQyqOXA2/mtlfHf653drzgQmid7r3/JRJDwE
8CTy1VkS/r96ZT2paAJUCTT8yAFJNumIFL3tCvZrb7xn5NlNiNnq//IYUDNChXBqxQKJOvqYEXuq
zxJjsL+HDFsTmn2Ko2Ur+YAf3nh6J10sAF2XZLq8b0UF5nb7D+inoiX/JSfO/uvDsR/3xv7oVCb+
cc3t9tN2/1T228a4P15xXuJ7X0C9rdJwgMY1hy+QPxqjcmXd+ThafyzrZBroIQZ9rNkRWyY2MTfm
wdVfNq5JyIlsif1pqPralpxPzr2voS5feRRFX5nwNTEpzTdFr1eGexuiX6+vSrn6LpDDSOthoKkc
tCkmuOS+2z/Mb7k185Rk2PTOZNY7CLuGD0wB7oTsDVob9+f8NsSgPoJy9LWqhlxa4iPy4sQCnAus
Mx+TqCGI0eURHJeMt8sl5IyZnQ/sD0rHMRROi7Xgbm2yqSwxaBM8PxPxGdbMVET2b8ccND+7mOw1
nPAzweHTsQfeLOuxwf3v2uZpa7tPr4Ku754fcAK/1pb/9iaGcj2aclFuQGJZxL1w7ZC8rtPGIuyS
fcoDH+NA3qrOM6P8CLNX8IrmdWSkrOuDT2Hc957OorUSSeYGabMaqt/Jyjr98PBRu1HjZs5XNPax
Cgoh11+jMErUS8yU7N8Y0hlG4/jQn2UOyXEwMpVImwg3EzrL7WqjOpigxlZ94sFZGhVKpZD2jPbN
c7YG+1+YIx6vCsRpPNCKoPCj5gj5iKzmsqDehxm4+IO89Pe4jKBVW3isrfEeNNAlv7Q5MMCaTTU1
v8UMyniZlqeHWEkSIxmzwMpUPjQzbUztvs6ZPcQifHMK2bVukdubEt8K2hV1Tq8iW0Xt9IEXJyXn
o3pf5O+tUBtd+hQNa9IZty5sNoKVAvkpUkQ0nSI6ToOy02BEnrO2Zw2cmrmOOrmcr3gPkPDfxGhz
fQF7Qob23lxtoO6HIefzUqiY4YyoJhChICpKE2m9kH8QW5/79MUu+j0FQ8LqMguhBY9hmj/jqMqJ
jdYkD1TcY5q5VQ9qJyOsUu6jykruMI5M+J0nsQzNrLzX8DQWhtZKCoTjvZZ7xwmpvpcq6wuo/vRS
zJOu6oCi7Cqm8zcCiip2z/D+YHPtlJ2DVogkPZKDQSCllwBoI7Fxa48gAkUhf8gZzkmkLnlFv6ya
GYlQQQk46sXmqxwi9aXKy0CAoDIjQFOy6cLI4JVkemHLuq5jXSnTfCxcqaiH0icgfGSj70BQPB89
fqqnKR0gpnU/WbkoZbkTtlo6WiFYLPiIBG0b/QL9koRgDrrajRFJ3YRIIhwhgCH7zTRCbyIWwgp5
kFisCScHMti06zCSDmKu5qlTaxka4rgiLKDkLLRtb8hSMnn6OEVAX8ZdLbBmJyDa0YUyVlObn+Q2
3OBTAL9h/Lz5anzsHqCUxRySr17NAWbPAhKnKvhh0kVy85qr3oBDLTWhvBN7Ztpnac0FTsBlw2OZ
xFVK2lwq3CCRm87o/oeiK1mOG1eCX4QIgjuvJLtbi2VZki3bc2F4ewAJAiBBrPz6l7rMHDQjdXMp
VGVmZW70eIkyY99PBKv9NqXMESMSTPWUL6KzUDGd7dve5N1+W7JMk35NpQ0jTR7mO1p4rKJux3Lc
4tYKhlS7YP5FWnV0rBpt1rFtsx0HVIEwrmuaCwHHepdV2GuX+b+96iZyw0o5Af+siLjMuo1YaG0+
bncsXFP17SotHw6YhLEbYr7kVxjFYx8pnyuW98XCDRnt3BwnEFsRysF2KpMXWI9nT+vRoY4FI7Zn
pfj6VtlVr4icmov5Ks022f5Mq3nR00yXx5OXBt9p4/Y2h22C+SvJ8oTMgc4+hpgleO9g1eafqPVM
7gs9SaCqxubHVWPzZOmTzqq/izaN7m3Qa3fJSbEWvYlZ8WKKMCHvy1dTvHPGNa43+5HBHawU/I+W
rfvTFR4LSUh5s3vvqoh1Gq1abJ0f1C99rE/cL8asywZW52YG7nZ6eVk37iCbL30HpLoU5psQCDbu
d1B/aSTymOER1dXMIyUOCGGOdJU0pORn2y884/+rsCaJCEmTqtu2cEqHgjQafzKDEKqdcTeummLj
YXQz/AP64qQuPYTZOPLUYDe2fToI9tYuVM0aCEZ1lvkAJsb/isF0X+OU1S8Bl/HFZba7rQpa5kEt
Pv71LB3IfJ8BkQ80O8HFzdoW72c5L98k4YAVq5pPfR47YFnOM3x/PeER65vo6u+ZDA3uKG32f9iN
UJiRTHE+wK0Qr77F6YfsDYtdIqj37bEOCHvVtgd81a19c6waO0MxiHfq4JszAKs2v6OK8Z4Smeae
yYo/qoZ3+2VrPeuGj121u7CoBX8Q6zhs6OYpG8zCUbZcuzU/yF4oA6sEt3rgsMt0juck+SXbzccJ
ryuCVFUK8AH5DPu3bauk++TbfMXVEjNBSety+Xe1YZ8H5xw+6HzWazvYStJ5INuMJfxSZ12CWrOd
vkLZsYMQmbA80MPuGbNaU8rq70euzDGqwDt86bqWECNOhn5rsL6YRkAQ9W/TWPR95wE/mYFns/iq
Zhl/bWEXHNu5S4Mwbf5xU9duBifZLNvRy4Ak8I+HDAWhy615IBO2UHqhahQsJKQiTehszqy4W7Cn
+dvFrWuw+DVl1aWgO5s/QQB7PGQiTeBuMA+GPmSFoENZJtwIH7pQXyhdUjVCShowJ5en3YZsksWP
mlpdDqZw2vedSVl3UZHlpp/no31xi0KPuQjm7lXNl3cu94bcGqfk904VxNy33QEP1Cy67SarHUZH
uCdEXFctu/aJ825GZFCGqjGSQ+auBxETHqNjywc+hFWu3qz1+nScu67hi0/sW4fEmM+AhMX6FnJy
LJ9I5jSFUrAsbticYlizQ9X/AUI6pL6gp/19uKazF0AE8y8kS4e3hHzbjySDtnpxrrH70KrGfD3t
Clak2GJVDdgqLrC/1MjM3xBO152XtXNAlGcWnbwvy+lAcmHLNnUj81r7fmG7/moEiPc7WjtS344q
Tc+R4qQZauHxpUkpm9/xULt4RpSIt4NcsWPwllUGbEVZTPv2FI+tfdrqbYESf280Hwu95mII7Q5L
jzxULD0SGzgfeUZ93R+pUOqimO1Apk/49APF87kNNRRMuIzLsk5fHPI7vqLTCLSHQ0F1Pkq+J/w9
U7YJu9+WbQPNgSIPHAmsPyGEbl71HPhPzGxhwQFNi7mvujmaT0eYdncnJIkvAiLN5brPGXqgteo0
WJ0zkUuWOSuu28cfGw1vc7zjokVCMbNbGIp8ybp3rIqcpG9Z7tlYKeN838LR8D+GgI7YT7jQTZ+R
UP4q/EaKQWH7/4n7TeZXroDj9hPNpnhf7QYR1KAHZ7jpHC6xN8DwnRilO3gYPC8y6GWirtcHlgRr
XvyMYLV+k1ljB79lHlZRH+rsEfW8gsgpa5AswhUe7mHqju29ZXW2DeKIBBLpldnlBtubUl1gU8b+
FysRt4tcquYZgqIP5KRoghjXQJDiddRhxws6Qy02TgBDzUiCzpFStzXwMBlYgb9yc2yH3iEnaGmi
Mdw+4F5kz6Re0vR4UCf5XeXw01ucOl/fPNX2azO3ahn8tB3Zh9mH2B/ZPJNHMrHtr1qq9TVVPsXR
8hWygpptbr50zIYWqKIuj/vuLEv5SZP04Y7AFFwhYAMA6FMXuadXFql/gbOPZ2+6ELt5breDs6+V
tfk3aTWc8Q9wZ8djbfPkcZonZG5iy27P5ndlYwY0t5xAM6HzQLmxcU9hLAm61CHZ00LYYTf3XQea
/e/066aGhM2XcAcV7Mx6NO4dvU52X9HroQeFkkcWnmNK1rW/OkHnB1tlqrvoZm83rB7bUN2xPN/Z
66m6nI/ttivMasLR9W2KE2VjlqblG1ZNdEAuzrSWnxrfnMt4Hm5jt5MbDQVoiV95j4EGQzCNwqtf
hHUNe5vwDsmeEMjCxuDakKHDEuif0C20TUhvWmiff1b4VHr0TSy+Wzwd/+VTTbfrdOIfgVsmX/SM
EbPvIOf9UVAS+VBgoeb1IOz8U9ms5Rc6tfJFgjl80L7FrOLnVbyxqVr2e+Nk9lrEFiTwx6GLtnLN
278AFPh/ILpSepWTaGGyJtmO9sGZil8zrs5t4I4igqHaNFuGWXlYAmp0DE8dy+KfcvVt24f5QPaS
sDOi10htcA8NDrGiR/xZiZ/mTP7lE8ViudTO/E+uevq2Nx6uOztK4zoUc9Xavmixrwe2ybD5MskG
+bD+lKB5k/LyikKWIe1uadjnBWojNC7Znn/BGVKvvWiT+qkT2hwI+jyGijQHvEdRnPDGlgxXuW+R
cdth/lh9+kdts7xQMZ1Y9rPyT4eqNl32w6MwzssOOxO0Gt33XFU1mgBSK4fVgiI9dfPBMbtkxSkv
8Essbpvl3YuLjXzfIp1uQuVgdEhX3cSZtd8ZEfKTJ8q/ZCabpmEtJ1peCm/ofx3PgNxwty+4HbYt
x2ypSnHXFhzB54V2Nb81LNvthcMgSj3kLtv8Za4CnMtidsKBBDx/WY5HaU34jEuE/ntuDWD1tTME
bNO+kQdWYTC+VFHs71MOh1rA/mjz+3NF0HJPeMQ+3WFzuMrYKLrmIozmGO926bH+Vk3lPFZOZ3rE
MHMqtO4niCIA6tjiWhu+8QFWM93+L4UG17w4GEfS24IM5ZtfusOibOH4ecL4pc3NLJW8r5iZxV1B
fJmPeQa7+pcG2kyJFxNn1norGfHLiH1vOL00K3yFVOZg+OJLQCkZ++g08mJFj5bFosF+u8Eg3Wuk
xs09zs76h1Oq+l7YBQPHVoZ870m77NDHWB8+E2c62YdaiAocAKR20Pv7aIakWbv2mm3npUKlpkNu
QLj3Na8U4PewHwxBmYjOYxU2rmUl8a26MuhPuZtlh86Ktg/77CKUkjWEtv3Zku3sRdYhgrWdmx8s
nwvdHyo5CG9jknSoStU9x0KXW7/urAYx5SpR9+UhkTDUrnMe0RO59GdizZr1he/WZeS2RkDvojf1
ooUgf7PWNcDYOi/T6K1Z1eDqVnV4KFcoWDsEMr5hg7B8OdZg20t5mObod8Ii643MmyfCu2oeUgmi
pMfSNviR3c7oRANk7P8zoG7gA1H6EmFYhJ5D5qv1GTtmGNtlIeQ/nwfxmQrO1KXdDF7JpVbtPKzo
mhCiO4uiGWHkVWGHYlH4TFXp05cs44u5ZjkKDSrK3nzFk8fffOAtsLqMMzLSbtWQBqrcPMeombms
JzaSx6hxAfA7dPgiWYmoWbaLGSOUb5eH4szFOmT1psJQB6c+uxrkAqNLFfBL0cBijI2+6rkPGe/R
gdvvtliX1wbRP8CZZrTDmUYs702CTMx7vmU77LXwNsz9VFJcLJlv4t8iDc2uZcVQBrlvu3Tp6pP/
Se44X+0cSnhBTYA48L8syyOurGHoBhGxJCsMrbjqDXlL+Vr+orrQ2SUzS409SyqKesyhOWA99ex8
R7WOchRsEfZuaniqxxaT3c92ncrsEpZaPsv5jPWlIyv/mTCtAhZyla36fUM71K98bZ+xmKvgSLAm
VN3ckLl7DZUr9K2cBcKtsAqTuUtAVsylzFGC7ySYVCjrjV6RxVi27CctS68eMExoipbQAbecW4Jx
FcJKxCXrad31pUmUwYKyqMXdFpbUXEJY+Z999fKLBh6NjNVdFPvdLo99e9s6tuKwdtmhh+AVRCTr
LiX7qqky87Xlp0Vaqob33r2l0vyIQrc4GY+qe2dSbidcyDLV9OUJT1zUuw0jC5PlRu9gjbmLm54q
2ORRjn63nSNdBw3TmBOHR0Gr4SCUPtdsQeWOKjueTU41mmtBcrz3cNfU/aRJzj9pQ417rIzDwIgV
QfAjEMh26PUB4N9h7ZgjXtBQ91Epc2zJbrxUaGKtLLa+xiMIqD0uEy5XXm5+PHgs28HMmANGYMPv
+HXwUBMnECfOKvf9bLWOg92NxjBGQFU+S5IdQGAs4Ki+i9jueCgqGmd0VAgCHilSx7HThSchH6gp
Ge0Pgb2EvmmWQ/cM4/OOCnXk6rFeEDQx6iysn4tOdluP4QjV7sxUiYT6gpXLUDQMendxMN1cJn0K
eKxItUOfOSUHC1M2I8SDLrDZU0Gjl1QfSy19KiaC9Ji1BocAhB3EfYvx5F92avLz3CtLrzW6a4tD
U5QF4gix3d6r2tnueeOsmwD2i+Z5Myx0gAkjVeguBb6GLjgcSbRheXu3FpX8r6P7+Z6TPGHjw5P4
v1yeEbNM4agYyzK2Qzul6bVDyGyFJkLg/GsKhmPcQVHwHV7RsCyllQD81QGy2vEmq3TdWpTovoMB
DqreiT3LK+bpDeKwtTzqJweDr+nm0tqsPcln1FgncEcv60IWcPSpcccQEBzaDssE/4+Bx9r+LA4V
9YUvzJQ9xmugPTy481cbXPFXpaIGfKOq/M3v6YAx2YHeaGhUiZdZw7Ky6FOtBc7QrpB/vKg7NdQf
HT7AQSNRwA9WfMgxtFODtRTbAGu3oo6FGcPTJBMhmLt8gw2fXOjnKcD57dJmcWPjusiieKZxinYQ
KAf/1k10We/LTD9powpAg7M+vue0WoubQijrU9vueh5htI2V7JkfmXrqhKj5Xd34g17zFIr8uhAP
PpgLqfCS0anwV3A9AV4k1Yf3m8hNxkaC9M/lzqO2f+mqZSVjPiP+oAeU1MzDjryb+blKZJkfQ7Eo
1h+UwkHFBL3lvUjtXA5pd/ZPwS3dxmrLZHvpcghCh43Kub3AJjb/3WLRFffmFLsfZnQ7+eUs2GEG
b/LwvUUk6WeZtMcpkG/aDTnbzX/EkQ7d6+EqN3q1IsNP8QWWqIFu9Y9QfUCQEUrIe90RHe43nfF9
2BIt9IUoV911QHPSKLEWQHvFJIJHHQaQS9etcr6pJJFUD+qnQy1lpP28W9K5fufoqjR8I1EaxgYb
OdgPTTiwSQI+45hZX3cpVkDGQSOdeLEFR0wpGqu296mNBnC/LrCgg9UnDVCzbKeBSpYBXJZgVq/d
boAM75jL+LiyDhtte0XECDGnBKZnePl4lHtj7hj7GC12EfGKTTgiIHYHoAm9XCONhfdtbPbRqTz+
t+Ap04NfV4Gmd2tnAJ8d38bg8+WBuFoSiGVIARAGF1E8HAInINqscnvUXgDKiQBLP8MyPpihw9R2
Z+oiP0ahYxaAfUv9yXKX4SNUDoICmEjAnufU85+Wt6iBLGXvAHVEGqlOBRomhaVPtDK7XvoO65YW
doro2oAU2fZ/dO5q0xPtj+yWbw2O1iVB6j/CxCNTd2hEpB4ontE/HrcLXUEqeXNrEnDhH64w0y90
ZIkPfIkzl/22bznCBSKdZwC7mSQPC1V7uJ4e/+rBJIGDawu353D3ATb14XfTAhZKLjWIgHStuVbq
qN/ETsVDYGuNNeOt3CuYlWNH9p35KLYXmH8zmvXhzOa8b5dOQCYpIKDeY0wJlJWbHpcTqMoAfKWA
p/2q/TkaMcVtbAAR/0hzRIek9RJeWS2nHxU/qz/7tJzqh1BoM78cOEKqrzkO7XR/ToLyL/iUkY9n
dlQ42uBTlz9m1ZRP/wVtTtwwtW+f6BakH1S3MsQs2+BhblY0uxgZnEJ+GixO4WEoVft1Dy3WBabM
SzQnWZzUW9pEQFmT8gDGmh+JtWFYrZYwT2iP2q74j9tSP4cyHvqe5VZTGF3peldvayIU92Lz9fws
lmUhY4U2F3fa6Pl1XfUMFRamJf93VYttAZCDLMCYD5GHrD+ZQlURC9ZnJq/TxEk34NwLcBdxvmLu
wS6kyVGwFScjQbcaHmAPQr8BHbdPe4MB7ibQRfALM36pntIZzG+2tiZhIVyV9nOxZnBJKHiSQLAx
LWL07nQLlh6/Sd5L4f1+Z+sY19EdTfQPHmwVyvSHvwQ6N+qe5GHS9n6kep2BPOga67tA4LH5eWzl
3RpdJu+s19An91Ub7XSDsFfQy75MLXz8YJbAHzZx4nY5T7Kf6HXh8r+0IoPTRysr8EEUVsT4TCVu
V9gyWKxIHfDxnKybRwB2x3FBZ1r5sVWuPvqSGqi7SA7IYxDW19urwYy0XuYWdXQsmJj2a7VQNt2w
H1J8Kxt0Kbhs7UzG2a7pPw6vT/SQbpsmfzmhIbM3Gvy63FvkFqrHSFtXj3xplmWshZXz93CiJN4v
E9obWKADquG0xzFhq38FbIahqjtpfW9ZaWtY1xbtT2z50h+SHFv6O1vWTH+A1MXmBcdrgSEkqQ9l
opFokjjdH85S6wbc1byii1VAatDac3J3lKUG0GW4/kSXCdAWWAGIFVMEOGbK7rxDpTLZcHZKw7bY
61M+korLcOVbo56Pme6QxZGzQJdmjhOOgtzk6zDvmzpfBfqQd7KgwRtSXSPjGMCOgUEI0Yk8dHPn
2+/bmsMJaT/RS5wwxlrv04nbM2xtJreRHZlubrUMunruAp3hJbKJ4zedixqK3BSQ8b4hFri+a91q
n5twLHWfDksv9VKeT1M+q/yyTWj5LoWW52PUmal7NnWQR5bKLH9zLrLmyevdZcCiAIShSa1jPaDg
HPyhKLwxr5XOI3gOLTMsWC4CzS4TsgQkHVsJhNO2HKNIjq0Kr+R5n+/t8pWDN4NentSQfzq/2tfd
6fTq0V3P95A0AF5QOBvrfts0JiI+Zfk7Lmb7BRNGfBI21P/5Djer1yX3t2Y+p7Zvann8PKvOFr2s
VrRcfK8Lhqeg2SHS32YLgDSY+oUCx5TAC+oGWx/7DjtjgAAJPruhJsirRwhrDxXnhHKvJpwFAah/
7LstNbB6zeYSSbCTxjZKgzMab9Gep0uDav01pE39MoDvvizeog8jmdFDieC9+3kF9nTZEia9gQqL
zzSXq9lHWfrsf0rSAqlD205/rJzoXywXxPWbjxLR9RsrR4ehO16O3JiXAPeRqYeV6vndrQqt2taq
6nLytMdBfzSY4C9q8c7rE0O5rDmonjrn07tYjwpKhw+g3mLwvkSIHmb0svsSRh79HEYv1rrD+1Ca
tw4cNDAqOycoCQGkqOHgW/cjcSgr71c0/59PLBG+sdmDw5voTuBZHnx6XokBBE0T97/Y1KDd5/MK
4QYFcvZwqEXU10DVcj8dIYFSAycEjwpAmbiPGOTxjJKyuwMFVKGhWRAWkYABvONwKP5A5wNmqAUb
Do5tQkoAWXC6Y2Jy23uBC7n2mcSZ3hMjSQLkPue/ane0n49138Bg0H0XA2mtRxErcvNuu2x6oSX8
F1p7dl9TO4kM1I5PpKezAdC/uhWIXZypecFaW4X4B4HzGhAeq767PPD5tjeR3ziS3ubegIf6FIM6
8fdFmh+K2FmwM7pcvBlqdID3sSulhtllZ/+yBhxID/AT2SqMIlkG2VDpFVYQKlwg/T+6QeiUwdaO
8qMYqhVNNGYIP+FO81Q8NLB8W/o9zv4PzxT2KHEoA6ilVdjDHXpIXwKkB5U9YFtegjTbyrhct2PK
vuzTnjV9iMC5Bliu4/66Mgv2ZjYNiMLO2AmKIZfgkv0avwk/Lf8LW7ergSnbgEVabP1VEaULWLQV
+h1s/6n6LmAGHtSxtvqGb51/Zrycz/4Ic3dbCnQM4CAmLD7LeX41+5kf97uweKhKxMZqDIlwfcNL
nvTdti8rqI00iTe+H6ccKe+iulQOJlFDVqT2z7kUWDxzcgqvEAiIL3DMj8+OVQFPxPHBamAotj80
sfoTgAH2N3l+YHRE1/bL7sX5JEUOCKdN9YOkH7sr3nbVW8F5hY0Ntdb/U/HMu4tfXK3eYgGqDc9g
2u6dxWNlsjL/jtniAzL3DTRmnin9uDu+wrC+zQ/0Q1l+z9c0NZejqBKUaLXgv7o12hexAVfoLabl
dAU+GachhiL+IqVS6pqc2X5AJYGup0XkZD2irSQV5AHueAh5gqVmCMzvgCHnfb8XMoXtuqDlfWt4
ce4/ITl1BMtilT7krSDQ0A6yIfuVRGb2R3d0YJrrIn08ZQihOu/qkPPyDnxFzkGXZ1Leu80ndY11
LIobt+TM75a1k98XvGolkFpTFb+BxVr6DUu1hfmJ3pJBXRHg4gP+u+DXnCyaDijc9CcAeFXfbDzm
7LIiXgsX0MSaYIzCnwaY30Bc5hyFcwMk0Lb6kkEXgHZwnrb9oTrRyY45GOGftQI1Pk6oUdlFraKE
ZAL0PqTkmD7mO8xlUxjaGKbuep4WzkylADx16xa67tgvSztAiibof20HAgrI22LfGwxlLZ72GhfS
Q7goBrwQ9s/atlJCHH5inalzgdCHHb29uRbSAQTv5bKrb4qBpPnT4sfN4zZnZB7MVnQ4OKEgcKAj
mCzG08wb/PgTqI9mNCd+4SfUtLJ73KZj+bY64OeoJ1PzpUp1+T+3p2y62JZutGdpbv5rFcXyv85c
BjYYTPy1rhYS7haOPRHIoTGQQsyUwQI5HaUXoEyRR772LRfkuFQhoshGAnjyivXk+rjgsQMqAK66
hI7uTAoL9Z7gRVWJyC+FFvP8fFQa2GgN9ARKiBLqmgf0rSUMwmY9wbB1LqEgmnDkymGtylkNhckT
Ote9rd4y2p0epHHCKFkduwBvL5s9YNjrOKC0AunlV8hgsCWfSkiOwHo2ClSda+k3kdMPnmOFx859
TGFCnGfra4q63VV2WHmH4ceho2970gAiDR043gFwfPsb73GEaGRzFoxktAcbYeDRpm850shgiyyD
JRdIp7blwczZggfz5KDFPGQU9cXXmFoHFNTGYUuKpWKEb/qMC5QWqUch8yI+s3BQMLwG/Nx5IfmB
dHm3ycS/RMNquBodYKC+VAWEfxz11DfuSwCaFkZV6ZM/6M1L8WzqjGc3X655uO9MAFwvjyUjXyCp
ivxurteuwbgZ1VN7aGbRhJPOL98A4AmPQWcz+rUwac6Ql40pd/5Kp0p0iHxoQLo4BMJXuMKAmb8z
viFBRlEJjL47s/C1wHhW95ya9GG+y491jKkL6dZNCK0f6UKwfa7JFv9CKwY4LCuWxl8h85vJDWhl
oa9CnO1xnRLIVl2m8NsXxLkrJZPSo9JtigM5zcSHj5zMs0/4XCBYMN19+QgzZXceBq44n1SY4iOE
d1YO0OgBL+KVBxyRAYICcimD6gZXNHU7oP8I2EOSOfbkpD2ByLbWbNsrkxxIPQ7acF6oqLA3sc/d
h7AoC3W6ib21PzHlsJcmMvAheTMf+XBAx7AD+YD91sUK5Z8MeH7EpZGdMZgooLH4sfjGYkNv3trp
ipsMIZxawf72EisadtzCpjuoKvKzA/Shpv1Tt3BES5RtEZbLHJE8iQ9ZRIjKzK7jjxVSxb1vTH74
9xPfUr8cE5R5F1fJgr96B/b8B2uJKCFCm2DgXVG9oueOq/TPBmsDTzuRs/1O89Nv8Fuqd7xtHofv
MO0zzGMZPWBluzF4k3b9lLZlfpMSDM0wlVgvAAwMchegFj+np6R0CbqoaQTvwWPUCDKC6XP5oA7I
bC8ArOd43VyHXVC/dZFe0aG29QUgjsKKAW75dJ9mZp4JSCx9l7DOsry5DmDWe9ZuPH9QOHr4X6ea
1j7ShLXlHnkOVbxLQdSfqG4sv7EpynNQPFG4lNYQojxNccWONlSV8KpyJ7L7Rk7aE/M2SIX5G8ma
4kBiQ6O7z7YjrftZbsWCp6tkIX840efA8HUqjRkMvqwcTxsW0JEQjDj4QiHj++4UU9N+grtS091c
BL94t662E8BKER88DfbA+3MDE3y4vpB5Sa+wsVzSZS+qqcNTZhsIMqqj5A+qDXgqA0RW8bbrrFb/
6J6dM/RaSHjv7dZ1EpzYoSP51pZCVpfFkWm5QaURxUgqT7dnVOX1yyYpjkFNmy18WfH1ujtl4jq9
K0eif83g746PjuNqehJhQnsbpWd/KMFe9icqGlTmGhg1eQR7iJiCFXgvTBo2Tpe/IdY5Qh8OXZgL
i7oEewocfrpHKi5OMHGcEYwUCndcL2cMK71mqM32KwGlYz9oG/B96DdbaBIBUk/83rGc/QESERTp
Ibop0qhMmureg8Nb7x2YALDJnTT5laiOhGuVVbBgT/nSsoeaaJvfqpOeXxs1zecdSUvOb96D/+4P
U05/RM0gz3HYOl/BkuDYRkzzgcv6IXnBsIH52GHNqiGbG8GMQ41PvK1xfHQ4rCFOM/mHlORo7B3R
jphHvOYQMrSnLMVvtWIe61O+0+oSOp/XY+ldBZiI5lsN27SolsdaN/6x2xeMgMkS2DLZ8izjvY8L
4mAyWZL5SpKAYKSodFkO+VFB8YtTEsdqtiWMBWZCL70LsLA3De1x7CWaHtNnvrVklErB9NpN+f85
O6/luHFoXT8Rq8AAgrztrNitYMvSDUtyYE4gCYan31/PuRm351i1950nlNkMANb600KAlwL6QGMg
0MJhE0J9brOq9bPXvO7FW+W1pgVz0Ojw0F2EeqVHpV5hiD21l0FtP9EfkXE0t5nH1pd1bXoPaVKO
+6mC6rnKKve8lnsxsfazcvKhrfyJY1p7frtuc63ljbUIRgRNFQ7wayu2HD6CRQJuOzLPllXjnfsr
PTjujG6lsoOrCgPAfLCWOoOSLWMKMsuT7rmC6OhFsV/LcFNFyCZoA4uAOKJhib1V2nTdr7J2ll+x
n2X+toRbeVhqH7QmHCqBDThSy1d2DpxGLX3ogxtChu7bqJu+jFaCwT+sq+4RQL85hkGbRrRA3fyU
Eugx7tO20gzSorlfUBO27s+Kr0mugHmobFLbnT0o08WHXPRHG3VRGPS/pNXN3iH2B5ubJ/MjBx2a
U3I7lLTeIVH6FNVd4z92M0zbeggzXa6jqkdRpmNh7sjIMKSvUKEwQnoOQ7IK+3luV/nUJy8iDZ1X
urPm3pRovFfDGIp8bVAb2wcN7fbDcrysQTjul3otZpnHG3jXDk+hyto7Qo5jjFVJhshnhjj4ohAC
1gc1oxH60MDdA9JAxWeLfrxMr4EpvJbky9KI1TDVAaqymG9+i2aMUYh0EHxwuW4F6ELnTz+VKZYW
T1zXWLs+NqgqpqSzlz1KMnFrWD35pgrlSAnLu4B5ki7Fq+5SZ08AaIg0oApKZ1u5YGubAcku54zn
zozsFbVm/riX99W+qlOy/1iuOKuV32dAOkEirhY3sDg3lVsY4hoCeSNEiE5RNwwi4Szg0EJhMCXx
zh+ywFkbh6KDBdZVzEsUDnLEyYfApcU66wd9Z5iwptXolmAVRntmckfEBx6ZmYaH2khMh67MzH2C
UrwCiqOCIAwrIwlDAy2PW0rj7GAx9ba5g0IPn0P4/2KrvMFCJ9+Vvlwz83JxrzLkqNM1zAGrwVqQ
VW/LdKQWGN22QseaAQut/TRuS4p4NX0JfPqjNSinHe9Hv4DDz7tQp1vtl569FosRsHzl0D7qTFBo
SBVUr6MvGyS1s4n8gzME/GY9dfdunwc/ZZ1ZT0hy1MlEGq1B06H2u+bHgH9NmVMU68YfDWrzNiDL
iTZg/t4zT736NulGNCtVzU63yv0slifICjchSK+0SgeaJfZs56qAo+Ozg1y2UeGjNd5q0cnlSxIA
365AoFIiqXuXlNPca4Zi1/mLvLd5O+G6ljptb89amncg8ZJhWUubdmu3quPHKNNU9CVf1jVECd++
K+kpd1XadU8JQ3qY+jJDJu77PrZAOzsRfWO/X4IdJegSbcqoAZrTHSt8rZYqF3eVcueDu3QxWtu5
ryi10x54mTvPrW9KLZrOM08xzZjR9aK3HibocB4iIRFq8AnPeynKDo2/zqcny/L6meF7QB5vVe9q
+pWmJYCPHFvLJn2fnRgoI58fymiu0Hj5mvkTqsFXsnNtR0/XJVvcMzxM8F1L1I1XRdANby0aimTT
So/V5aAvHg+pViUWadXN5qFmTBGjpZK5S16UNybjjmdbsQ32rvXVdK3yt1nMPrxui15O12MdR1qh
7fDc2xE3h0GMpV0sjqlkgBsowmJ2Ko9Cf2fSvD7DMnn4pho7+KgGZ2pQAVfus1Xq7pvXWgKLFsRU
tq38aJjXQ7oED12TZ5y37DR6V/iZbWFgj8mYQsDRQM9WQe5G9wgy027Tm4CoMsoO2T7Bpvhk7NUU
oms1+kTKi6YB0e7nUrwNnklOWZe4jM9yZ6DGoqBdu3dCJrpvmjidUMOMVku6eNUHzubs9GhBMCb9
1Rkrp2X+4Rw9jwzGahDApmnMkcBGtqUzLm9K1Qccal4MCk1dhQEDOLl4qUTT/6B+zqe7OtdgNmo0
Q7C1tFMnVylv4Wcvmzx/8wR2EDApdp6NGUbQCldrjtCwsRbmH8o46bd+0sX5Oy8wQZpNhzpsJhIs
SL/lNC43vuvl7w3H41GMYnpDg5vLdbBI9EutbWS3Xjrhvw+T28pdz86Z0hj6rfXFzs8uOahnTumq
jsL5w8XDcMwbtGYfWmeTddWhihYb9Hppe5ORK7g8LTFU5jr1M1AFWF7w4C0mmrK4Ak2Ouh+UQZ7Y
9YE/Odf5NFXN0bK1Zl+bltFdGXeEH5FauzZKBzvK3Zt+ll20QSA4+OTj9MZ7lM3kEeuRsQkcFs4F
hm/EY4oWr3FMstdLN+a7xOva4iC7uFTXhiPaugIjhgC16xYe3re93t5wOiZiFzsSfjymGQPzCOL+
Me1CunUhvfbrmDQ+o3n9AMbXRjP15Id9am84DAtCUx1s7UgrEujQvgxaNvfFb+6b2UJL7sM9mR0S
bJtfHc3I4pnCMSGwW1w2DchwU+1bbdXeLZ+jirdTTx+/jm2A8FWL08Lbsw8uw7rEP2sdQmGj4utR
hfF482ZYx2K03ghxaJ8K3evhIewK19vWo4g+/A7FSVrIItqMVZT8iCcvcldx76bp3aRmC0AGS1Zy
6xCJ/AGyEX6YWtEC55OQwWNBt8/49wpFW77PocuQGMMUDk8R/iekGEnZUX5KObEWFxWJXZf2c3I1
SuS/7FMiGTdCuy2zK8cuiG6FiBxOrjFwmhPjUZJ0M+jurN/LfNUFb55Fr8BHWswvY93n9t62NYL3
IGpC+9b4C+zPVC2zexd5CGB2tnIWCg3bdoxqthUmi3ZA4VMgcAMFq6Ym2ct0lg2ChtpuwAM8qUh3
zJaZK1mIjKsy9Kw72waWjVm9tsSGDBHdPJdQjtWuBBBY1m0XOewNYZn/SPne0FPCnSraH7sftqVV
5Rbn3HkIUyay0X1XudthBgrdEfeaBFshv6JLFvBnarFxNPqjgQf7Gc5ehYnQIdjw0ZrmKk4Y2xgU
wBjNrJ/zrBchRbjlWPVNL/KcLaqImxeN6Q3yyIj6dWkm86zFPLiP4RQzCqpuhuqbo8vBW5uyH5ku
WFW2/43JAg3K0RQ178pJppIPcBlboMSMYspZj5Ocg50bEISBV0ct9W6au+nG8TTtDzK1JTmOIFU2
LXMKQjOQQlx/95oF4LgP6r5gFhUEYLntxmD5OjMB8lRiVtLUy06m7gRwZXkdeVEf3xonyZgH3/F2
7jyhq/hhcqvF1ZRPYVqiZKC8mhFQ1lPwMCNxNl8gxu3XTsAQbcnwsIpt0qN1YZtOFAct+AJzpquB
3JDKlskzaXO5ORgblTU0zzSVRzdyzn4bPHcjDSCzMrZRYXFqREWSfYdYF8B7iAaG8ORrwuKeioDA
SEa5dpwvyKuD177LyudcwfHgpClLYFn6V3vX5aHP1xQlvbNGCNvfQv3SvXa1V96jfz5bq6fOGVeO
PctXrcRSnuA/qZ4mgpbjjbK78g3cyuUUg4tE+zPIGueEDfBu/CzMVnJJfTwT1VngLFJ7DG7RI0C1
FYPqUEfRhBXrOE/zkHO5gfuPJP/1F/BvHF/5oEj1LvWRKlF1ILRnF+ttBpVaMER3kV0k9jal4kUE
ExQGUWQh3HI8xlSM6dWosmXYC1Hptwz2mujVxZ0Nfb9t0pXKkvbnJCf/LRFtwzZR2dk6M0F+qqMx
+GZjBXlTVqYRIsY25kJbBZ3cVEONPVTbdf6mx8Gyb1Jp45NAyp6arROHTCgdexmsIrRy8tbtx3T4
lmk5RCuWsGKmB2Sq3ig/ReE8eBbq3yZ0SeTPqsKFC2+n4IWyutYrH1MCKU9RjC8NxT96yDCaJ96Q
GqLp7NmYkxWPnnrL5L1s19i/e0GRLvW8abrSHl+HzgUeLMp6ig+B13h4RsOz8w4yiYJ+bUEhJfgf
59LBHxfoB6mNewda0Q9grEX/vZoChd9GgoQCN2GjWX5SL01fJ8i2YRc3DeXoLlboZ6sVvdS4cfyk
IOWN/o7m28unYR2kEeMnuraunE2UaGwWlZeUT3XoJw3SkdLX695kLbH9trFq9BpR9YBvk48tdIy4
plCPgo2w2uSJCQeedbM4pa032TRE833nJyW1r25CbxMC8seUYD57FYsCcYfWdv/CKK3OXw8Kxi8i
qsbA0AXTS8QY1/FlmRbAaO34KdOe9fkzHePc+wlcw3vI8F9GBzEMLbU3y5q3NC2us4Y8lLxJzzBV
xEOZtVGtZ5G1MZ4Bjmg5l0pt7OLU7UJYTQT1qbiZ0xBru1Om3nMbty3zGwMHIY4fxx14WmxZAwOJ
huEZ4rdCk1PgQQD/T6Nooxw93jAeJgMW5Uke6c7zo99HWIpAoupyLethHLbBkgmzGrqzS1paAko3
xe7praA1nRuwkeHN5LYZV5PJ5ruSpi/lAIyiaV+Zs2QTFlo8TIKHcm96GIsraDXTEBLYVd8Rzze0
6VJW9zzAbAKlQ9sKDZK6emeHeQ3PYDwbgxGyRjwS9aJPnTU0xYah9nT8VsiP2EpPB++uO2A3AApF
hV56zkApHhM+y+TOBc83y6FsUSecpZ2jVdI+iqAS2HcRCa6BNcMXX4X+RyWymn8G1X7pCyFuaWPT
ZV3DOn2NI0rmtTcuNdaBIcofOkxs9opp02RqZ4BzK+Tk4CscSmh+G2Dm7+y+bbxDSY9lkFcyubsp
jSZ7Jd1iZr3HIVHgVEuDuksX0Z/i1JpPiWNXYgNFXbZ7vwynX2WLI2WVyR7+kOm1wxd4jOYLFiSO
qcAtcnmwO1T4Nxrm8nuZR7gWltw1cpv4Sf5IrKqh5W/d4V420PRnOQDH8NS15ZM36cLZkpKGcjJe
puw6Yk4bjrxKkOviN1LR/NtuVFVswWkT3rEHW4i/IqZvoyWwrbR589AjkYCDy6fL3lMUkQgW+SLK
a9uz2nGjpQwxjsTMW3gQgj785LVVoK/Zu8wvUge89pZGa0j2bSmrl4kpaBJ9V1Z3z1nj1dYurYrg
PgWf5GxNBS+WG0FUZwTQCFECLlKEJvMg9GhTe+/GxhPZYncqJm/clhVI5tellPFpnCD2boE6xWMu
gkLfZKEPqt27jZvej6qT+iaq3LMwewjtZFtMVO8YkfLlOzZi+CP6HAob2kCIZ4ji+DXoqJ34PyL5
y1XgurzdpGYsIpeB2u0RHR70Mgbhuiqc6EjGVTpszRR2D6M12e6VhC22v0U6cp+9PuveF88eW3RK
Q5OsvKKhZUWwEPYKAUWZW8lqyEPmECoV+fOVFoVYbnDD1MED/ur5ya1yBBFT1mK7Pxdm/XXXqGTi
NRbY/HB7wKZNRRZYm6zRLQLKdHSjrSNKDguEVNEBqsB86Z3KfQF6yZgbNPQZweqdHwTrOIn12xIE
LiJvI2axwvSRvusl7F9DKjkW4ORhR5kQn/5wqJCgETtwnDXy6Mm8jFY+QOUN7Io7mB/Xu+3sib4Y
T1F/W2B+xSIXxmxHNPH5JpzryVvFQYlk2gBE1JwJCxTh4HoC1wTpmP7OE9T5D+E4huFJ4RpC5afG
+NECNTTHyR9DwhlcWpsK1N1CcIuhMyKWyqoQ1ZSYVPu1aGvtHjw3QYmW01OozQyxF65bL+6eq1wa
/HMDNiGYXxVtjecK76rt6gbKJlH6tdFW1+1NWeBlTYah2Ng69X1276hqUeczT5ByS7w2ZhHw0VVT
A7hmbnmwwXvPNjZdbkEmZMf6mZZybTKHPm7wnOQwFmwW1/jhI/TtaW6N36h2SmKXILvS+xwBTf+T
Nq4iRKOICAdagZEWinM9me8bXARfR6dHPFv11BIr13HG9mn2Qg8934KmlJ8byOIrNemQXpHtZX7k
CQalFYKllv2hUe6rrKz5PhczH2Gd1k2+M+3QfJmyqXxSabEASYzt/DZwWP8wyFT8s1FqOFVJajUb
MrpnB3W/QNWrgkk+yWhGQyh14L4USXPeCmYVlWtMd1XB+6DUQweItnKVtj1JOr2HLGwT8jvVamYv
+irJmkBxpdP4ax8lefrkoueC/2dfLZ5aZ0q+5GUwzWgV++EEOqwbPsUFM80Qi8AcIIQA4mXcl3In
bOy6qwYA8qeaqTM3nbtk9/0c4dDFcdaheMEa91yQQReh0XWIbmHU6IzJZk6Lt55B5RguRwu5Kkfj
u2B56w0i0upNgb+TPoUX0Wwwc5BjUI1CraGoxxcS4mYPL2KWHcnrDxm+FwhL7HtKzDu0EckLaiQU
9bJZMuJVie54weJl9I6I4rjdR6ieYoTiXd6+L5zj1GAid5/oM4NkXboV2n6RdvoB7cmUXqNbivnX
/jhVVz7hMvXtUpTDoV205iuBUkr5dj0fITTEwAvJ/bwC1fXmPl9q7007iE5XitnHhOjqEajbCjH0
ICjyUU0BDXfPHk36d5weZb8vI23/IrejdbYTs5+YCgRHz9RME5/fxuCkKOwJNVsGGD6xSMwiTQPB
2zZO7a5V3szEp3MD1r3SS/0VgAzqJ47G6oVNt7qfqAnEGpw2oFrq0kGvlJek39kBBnuFKWwKb2dS
KyCMnSy8Bi925QEpbJk/eqQCGG6zBg3UQx9QJob5eKc81FlseQ0pomlLSbVK84INxxSy878YctmS
d2wrcbKvfJPdIp9yQ/BFko34aNFmNACW0wFwpW0PXTIQqyAzRJRr38mYqTV7QjnrpVEj3gBZhT/O
Cqs7A4sg9ksXjJKCvZ31zRlLfk8JrMiRKCj3Sy6dEOx8GpPgWNtj1z7CVuExK4NztIGV5ra+L9yq
z7eDquS3PotnQoepzo4RzBO1PMKnb409Y2oxTrVAmlvpXDHieKZFDk1uYADquKhAjs7aDVB4PgSW
QovFURhNva/a2b6vuiU+ktyT3Q62jw97xQan86cS215476uxsqnS+gzn91p4wrLFPSEstBG7Omtl
FCDtHWT3sZTM49Mb0Fvksqsy8NQ47Zj3aqzhATm+3dqnYB7wV+3txElLPD34Acv4MZxJWGhvAhdl
MJ0i/ZYbb30c9VJhUMEdnl4xzS+wmNss7cKiTtVJ++43/iLoAFE9bfLUNBjTK19FuzRifE61qbXj
EEuaBVTfJEAZUf1qurhFmQlrPY53Vh164RMa9SXYOvU4UnmJlBgFt+5VtBpce/7pkt1SXy8RBQcU
g9dUz2Malc11wk4oNwPTJ95CwpvEqYPPP7u12eSDH5Ypx/jkqDmEuQmcPCShckqL4Sq3SrXsK3dk
/vM5TwTgZYzL+H2ZfV1ezc2YuIcezDO+C0fCP69J/WPPdLolKTejyNT01LOmGURcKd/Hm0Eiwtd2
cLLlpgtyGd3hMMJv5dCg4uKCE0UMYbP6e2eFIA9b1qpidUnqViwkW5APbT0CnmDdmXII3GuLiM1p
JciAYfUsZBSQY1Qgzon7cOavhUo3Kzrv8Qz0tczDHMsKSVxo2ydCfHOU9cNkL1iJQ2gCdBfZF2m0
/+5gouG8aMbw0W6WioHGDpDnDMGIWagoMyobzp2KRjyM5CpX0XzyIumZIwQVZxgr0vvSuQEjOGPW
+L2xjCHwgNcdXltSh9+npI0/ch7Ask0QhguABpCd7aD97nuZjJSPo5cChKoSFilyR/7ONFpGnHOe
s7w2S2xFBydvLH2AxJu+mkqNu8r3nW7fd9Fk7qtJE70SoCp4MiFAH+IJnMCHKWpwnZL+M/KtqJz0
U8MXeL/UnLA3iUIAhHiS3YHAoCzaQnfrw1Iufbut+7Z+nOd/zjvXnr60LlTcRjsJXCYGmspfJ1xX
rZMxtCeQcpnjNWkHbzpEdZ68EDqS0jUMZXiLnZXEk9Er6m3h2VKt0FugVU0lYvQVAO5QH9jeG/Ys
z5D+syTJA2CXrVe07cB1naADOwNXtrvtcGI+QeRDULttYR3nJAG41XGJdT0y4fBrHP2e9pQF1Gwz
VBW06uDFNSAhvrT7GItoRPBDbQ9XExjKTbD0SKcnZrQzQJUMH+dmcJsAsXXcoaAQELQtC6qcsm3i
Nh23Fkf9cusowFDM6Toy67EDmyZdxF5oSDrih0+Fdqd0H3RBcrZpta24dQzuAggEC9yu0ZOZNqKk
41rT/woUFHOGIkvVHYaS2BC0AC+XreLOceuNk8fjTwT09H4RslNCMhM1ePu6UzFGEs7rfc0UkGVL
Oph8TFoyEzYkd5gHMQYQ3UMU0Tih0uM7K1C9femj1oMyDrtuozwQZwR0Qj8QAJOCZ2Fc0LeKoLGv
cz1O0X3N1NmXQMx6kzvOYF5nF+IbNH0OM+peWHvWN2wtdlkCQVE5ahOuIHdEtSYmlIAXOwOK3KI8
QenqEjGA7ILWzMaxqeVLc257NpEkJ5hf7DflVegt0RctFK5n6Fv5pBoxb7CWm2NrdLFbkLvGqOn9
/gcmfhQ8+ENA4cnpo9lYAH/Fli5eHImbCc9+ZdjSFQhkjmMdC7e9tXA5Ed2BGhklIcoJzKXNAt3u
lLp4ycuxiG6CorAmlN6F2JSZT1xAaAf8OWwkKWejHJe7lqb9e43ZAKu6NWaPyaKlg5UOc8wKHfLg
wlaiMN5lNjw/31nY3dTCjhwmn4S6emy8GBylElX3q7JN81EDDfMLdBXQpIMYzB9Gllptg7CdjiXQ
1rhKq8gNf/rCgkhyYej3sZ2HjG+a7f6JEAm/wTkelHRFfVOV6AVa93ryNExKV8kkvqr9Llg2IURU
sw0Gh7k6Adr7G/scNLSd68Qc2VhNvoVuQotmsx1Y+/PkNve+KYd5vMEPgG1iJIHEvmpTHGIhTTVq
QNF1H75S4XSLbyT0T+DXoYc7FmOHmkICpYxVsOTwGiZWdvDLAStY6qnkHd9Ahi64C8f+mMST3925
w3RWpxk7vfPwUCTHfChL706YaII2wdCS5jvUDAEf7phjDLTxAH9PwYDfQ5wXJ9RDaL4pKIwiJijE
8cifnfpOYXCwruhajIM7uK+LbQsXVZMIgZEGUCJFqbaKqKWsdciMsXynCxonVlYKN7hOtWs5G7+I
guiaXY4kT+laZykR4Xqk0ZhlHE7I8gky58NvAiJN4gXdX7+WqTe4x7iDM0hW+InTkUMtwaGh1zab
dfkIBrTg0GT0mNyNfRjXh1Dm2BOh3AZ3t5DN6d3MI9TbGQl2+Hg5fje0pkuyTgu7/zEOrXsqPXKt
i3U4gPLczQwaJIqq8kXElhnPfXuD1Kb0vtkESkAFS8saH4CoEv0VzWSCoVqhJfA2GaIXNDEOJCHY
ILkq1ddUGf97wUaDBsSFo1CL8WB9Rp/wR4RtqtiMGjE6mnDo113Z5H10VYy+UXuyenS3D0cKFg5E
lBzhWmQ6b1A8+yGJmpPOhuu6KvEkJ0a7d9MUizgEpU5s92OpPH3rVKD73xSyLvvUI0Ak5muZ++Ax
a/o2ug2xSoJeNJZFTvrCZfYttlvrm+11pmaeL3/bU6HA+w9hq6H08cA4iPAwiedeuXGiuH3orb5y
rgawhYAIJsd5ypw0JgpeOBTXbT6i77HOhsgKMkJcU/PG2dUUs2IPCW/lsdc2XWaoe6IGShUkbzSY
U7cnNnM4GUe13TYd/cEgVu6t+ApncSzWjalnPF1YEWzrJgC8J7QrCpPoIcob53vWWHF71QRtE6BP
D+lCMPj6b2wpPflCPZQdaU5xYHLABuUGUGgdwpj2W71wADa46Mokv06STPRvgaDeBhvAB7+t07l1
7yXpdMmhztAjEIxGetRKAuQxILjI4vyFoJYxPit1pXis266pj8wAZsSEdr2uO3Vhi+ht4ZWJK9xC
MTW7Y0m3ffaGxoeoHjpADzOS+LYpu8QrT8Dm03Tt+oh/LOP6+AGUV0eY2QbjUSlOcrwjdHr54QVG
pohz++zjkxDcc/Tn7+GqDhGGaEmkcDh+nYtw1dyUdoD+qb9DPTykT05RbkuUeFwQiZNYLVb8HC/F
bqjtq+DQr9e8qU/Sl+3/SicNHERGguEgTAm5+AmtX6lmCvkJTLWbibuOtwSJbFCH3JVXDKxYx7tP
pwucw1n/uGvXkedIbxfL4kUgqsVtmULFw91YtPPWaCagaIRYsMIj4wVxEyCtCNnV8qkddpavXiuM
a1fCJM4xxqgQfRJx+8eUCtsJ0ZQy714JIlQvk8zlQJpOUtfDHfTH1syHrPwZxt+I6frkZf8ZNXy+
DmHvPGyyf4KLJ72M9uDgUBrugoepf67X83Sl7qS17dfKfk6rO71x431JHMO6ZprjsfxsMst/vOnf
rn+RmQsAkjhkLOBAfaejbnommsotpr75h7wbdwjMDzAnib1Lwk8esP2fdw6IGTId2+HeL+9cpYzi
E/3A/JVmvQz3C6kZNDux2JNAEHJQygZfwS/aTmDnbXMWHvdXs/vLGa1dU+effPJ/PgcAOCHOr/s8
afpyIKnusXkaksvuYHeOcbuDQrvL2se/v+3/vIjN7Ey+b+Xblx8VHK07FdgY7myvfEDRd+MOj5n3
9H+4CK0qNACVmXM5ejyvYrf3vcjcEWb7NfTtn3jXH4LE/SQk+/JeWBaUIJgCVQiuKIOL9epbYScC
2ZCllL5o+9FRX4L2k0tcfiFcwhZITEgTltSM9nlu0r/GPtiNCZks7mRH1KhNv9WYSv2DLg5oLP7+
yC4X++WFLj5FSmjZB1Rlx6x56PPHPPrlhB96OP79Kv/xxH67nYulljKzYCm0nR07/eGkP4LwuHw2
pOuzJ3YR4i6TvICr5IkV3robji6H17xFBu7rT/aNz+7l4u031hQlU+pmR5V+ieR95P3w6sPfH9dn
L+X8E/719olim7zQ8LjG6CTje16KyB7n7n+5Wi5f/cV4l8S4WK0EVyFJcF3YhGUE3zz/4e+38tnT
Or+2f91KilvAQwaaHV0MKLn1kxBB7JeffF7nR/7vA/T/3QmFpWsLh5VzcSfoAxqrEX52PGeRrSDO
rkWPHffvd/KfLyWAjJccij5at9/vhEYOVTMDUY5JcwxIlM2IHLXTH3psPrnQH8fD+XYcyQbjKoAU
171YLcpUtkjmvDim/S3oRtrdBgNxzqgIl+Z1lqB28FykZO4W5xipbzkB324ZrCeYmQQFZkgY2N9v
/TJM/fIHXaytqV+82Yr4QcnibAtC0FLpQPXGG201GOsYpvLy9wv+17P+9xO4WGOMwIj8DlDoaMK9
816RL1kG8JqfPunL8XOXN3ax0BbVApq2cXHMSTEtUS7jt0MdROhbuCdUL8SAmU87hQPi7/f3zxd5
+cUGruLUc23E3pdf7BDktsAdUhzDyjpin0RXdyJiDz8A8X3WU/6oPugUzW157d+WhDYBg382Z+S/
nnHgBXBy52LP8y+eceYmcphR8B2bTTJsE4tZKvj7ZfXZrZ5PkD9uVdq+g89AMtnn4hnPdhAhPeyL
Y9s/AvmuyEwraNLs12ilHrwdsVoI+or1Jw/4cnSRcpjcRDnjCwos3/EvtoQciZcGYJpPDnEegj62
IxuCAc2ZefTHZ7u+ARjMAGwGtQ+cj6ktTud3gQBmJiSsOYB67KQpP/lVf5xRFz/qYjPs03SeCH6b
TwP2y3l6TolDCAkYG0Av7Hr390fwx6Z4vhi1tUu8TugwO+P3/aohA1SWEU9AxY8gPyutf/7vL+Dz
959HQxHDdNkpAVkiMZLNfBph8VyXoG7r9e9X+KfM+e3b4R7+fYmLe7DMJANa8/lEPbTyg9vE+8E9
33v5diS8G1r8iiAQ04afvKf/z3XpxJSSFGDhxdoA8yUBsTLzKa/uTfNKKOLGOpv3wqMVEIb0MQ2E
Tn423e2PBcnN8hgVEwIZdEIJ+/sL6zC0tHD6y8kiUrovMUiwJlGu3HnJJ2vyv67EaGybbpMRGQwO
+f1KQRtFeoxbcfJiAtgJloqyK9LDEUrd/f0Ffnahy+cYVlPuxYU4DWQM3JP2awFXkp/Lwi2u+jkM
Nv+H6ykHfP6fZia4OKNnwAU64kmcnC5fFf1TSP1ERn5bXv39On8ciI5/xgg8xwEeVY5z8apkjDYJ
3YvABq+Ovcz3ffsct5pgJQ96xjmZWjz9/YrOn3sHl1TUNqASNB2XG1qJw73zxlmcVE26auFZH13k
B1/KBaqnJPXrRnpufd1B21173WL/AO1rDx4o6IbE2O6+zKC0FhuX8CqKs/Jm6tG6k+Emr8kTWQ19
89bje8GgLfuDIZ5i1UN9rK3Rui8DmV2R7Jm8YjRPPllp//UgXbwwxGLxxTvy4ktETFNjQ3HEyR6f
qtcsZx9cL2bT6/vmk0/xP9Y0vS1JkeAsbIf25SBW6Bir7pqQ5UV2eN7Yu8b3t+ly7QbTuiFjZ8Kp
My6kOy3z9u/v7s9Xd95GmGkesEkqCrvfl1vd5Q5jO6blpHxrRwYCGSDWzpTXCfq1zn37+8X+GYb4
+575+9UuHilmf5uTzywn/R1hev+6/Pgf0r5rt3Gk6/aJCDCHWyZRWbIl2903hCNzznz6f1F9MCOV
CNX5evpiGhijvVlp570W98yuNDu0XVNc8svWAw6irr0nG+/UnPJVSbE7F7qbuw/gEX4jbpUk+UIw
d+XyiwwAfNCMOh66lfeEcsIaZJHMTnqSzXGRv+yCQwJuV21ZOeEWHVmPV8/deRs8Vi8KqqRpEv7D
TxrpSngEcCR0CCvjwasA4YQJq7UvS44YJm9cgtov0J6BEFd/ZJiXxuSYWQvj2998gYZEK+41LyBJ
cPsFPS+hGx7oI4eqYvC4yhfkbZdub3ahtMS4+m8MS6MXX1YjvYFf+1j43E2DxwPqbYmbsFkJvdQE
3hhWqPofhLQ6qatKMbQ0fU7GHzVf/CdJl1t4tc8+qu4YX5EvdzrTRUzOox6/SsZ4yXSYc1LTl8fy
7i3JlDZCTIBEpwTzSJxrKqDtSYs89oAVrhrZtQEFDWSI/EltKZJmFQXSv5j6hTGG8SdEIensjyKb
QCftCznD4MdnWJ3ACxdi5I1xc72IWavIFJp+ml3hlVji3gBhUEiiEmIZpbLLdhHUJQZY8m0cuifX
5dFTbvletfXyEkjRJrC+GqZbBVpk5cjOlzT68ckrJx8xrA0ylIoEiDaZuEk9n7UZUFrZQ9rFwUJr
+x/QDXVOHwEm4PHJzt1ZREASq3EgMpLIm5TwqYRuVqxbRP0tGgHT7KBxMu/OEmaYH4u6pDLJVV3L
IrJdY9nnhRhH7KGTGkx9gVnGQPnZEZn0jKaKXccLjBGK/WYsyiOKWutkFJ+TeNyEwLQygDMdWlWC
ZmgJIPu6ogGzK+UEjHSxew9g0f5YH72AA4ohU45mhgwiEC5QmHG5L1+VFjzaG42Cdy257dCUzVcU
xc/dO/wo1QL7QtVYHtlPjVicUoQB2k9LOCW8BFxjod41UfPKSmNoJHGaG+if/AAg8jIrxN+oDW4D
1V/FZcZjjlhw0Jc9Umz77PcIsABIloJEWCOcMbieyIC7DXuo4UvoncSHBnprRYqUmeeqwkGQwH4j
INxDrvJW3+aNBr6tiOEOmQ5c11W3yDor3KMfOCxsQN89vkH3j/RWGBHMlpjkZwTB4w9qifmJnN8k
ym4ExRo6t1nnsaj5hYE4QEZdSGB5jVAIAqAghRwDPQfMhXSyHZrKb38HOC4MzJ/7v1qYJGg8z8J5
1lhiYWiIHoMGGWm8DMSjwFT0gZ+KRgOM4jxe1r1iwQ7ChYUm11DxIj0+QAvFozxA0NhUQG3hi3FR
g91q4WWCR/HSZ0XJLArnGmBTZH5yPq9sFMMNSd4gADqUqH//YGQsMLygSz/lQP58vKh7HYZFTeEA
Wv14jVXJowIstaR5kJSiIQMtG0bcrtBOkQBJK4sppQFucuBulRiEacBq1mSVQyBCqOYoFqMKtCU8
miZyQAKj6045g1zKEZVTrfxO0EQQBC+YggTgqhNhzlPwKfTs9w8bZXMZUQjUtYoSIXFXUh8ThEUH
ohB1QCs7XJwE1fZE/ouLgihOEeHKcOjdJKQA4oxDabrjD3DqWXTGiOgn5FODf3p8dHMv+loMYe3F
EgP5oG7mD1kMJbhigiNQXdEL9ljKjF+KPZtcGKwI956s8ebVmDMuIOkOofA9oDeSiU41AFXTxIni
bzQs6WICdnX0eB8fC557A9dyiV0ccuTfBWXgDx4KuGIirpXO4fLafiyF42fu5LUYYhcFORe6MeH4
Q5oB2UB1BTMDF5lVlcj+T12hYPSo2yWioHIHMO9gBQDKZBspUbAZAFFA+ZpJGPFAQFmviSJsD8wC
SSEu1inG/jtPOQzo3EGuAZEvUHZ0r1QECxDEjfV48dN7I8RpCmJzDeYHJ0uKc1FGkSMRIIBt+FsA
qjhyZYbXH/kcN7bGZI/XrP2iorzBe6Eai4F7SVRlpPcQZuCjrnQbRmlajLFFyiEoOIdJ9fE5Fg7d
wG2i8EmVV5pMkTdzwkCsEDW4ggICWdC23goU3LBHT2WnHXiusQoggFTBsYiWAHIHJF2pFy3aTpqz
KHCGgplfKA/KLs/EtWhSVjGSOWk++KXTFbxasYYRGjUUB/+YNO+StsfIqi6GCw4tcVFvNGjv6YHC
iC0HywGTHNG/OA5bBVNTAIQqAB7WyAmIKb80qTAfH//czigqohJNAJEoYl7i7meYnEYrD+ceIozc
oJWKreA/rtCY3qIx3gezKhJDGDZ+k+2ARtd8160yGQKAgnNTpA1/iiRrb0ehRuet5x27hn/Jy2Ue
GXVjI8EIFPyt0vSWBoDWkgEIlTYusmQrBQeOcbygojy5GaOEBg448QjO4LIgCL89HUzfYEiKi7wj
ZiZNQXphR2RVyufsk0fvxhYNvGzmGcDaMbv8l+JRzO99FulWOGHo81SqW2BneMcoVe1iAMw5QBc0
8TdA340cXX+cS2P9nW777ZvHZgNsX4B9YoE4TryGAGQmGCcTvCMgnDB4GKCrDXCSmgPQFFqdZual
T84Fnh06C0WFrNOAv2sclEHxjvIW4JJisEz7ndJpeixHVlb8YlTKQ6PJI5YmhuBSAVWbd8ybqRgF
dJl004CoD9P8JqBEHz+e+7SmgMYT9BohWYN4G17u7b1BLx8vAwclPI7DznNicTl4WzH8aXGAUXhq
RFTZgYuf24Ps7eIOKWSD6z9DE9hMjMEzC41ZVwBFdoGjWuSMUXQLTAr6QDSPw4AWaNyd+e2nCkQ8
A0pF4PNHTXjMXvxfOHD1UHwX595qlvEK3WhnF63qlO2587QIkYSW70AeC/bCLjxW3S8BlN7N9+Pt
v7OUxO8ndCrA5ZRKdvH7xRagI2phYFC4CN7b5tf/LkflZWR5ZdhHgXRZ1bas02EcwmPdvYpltVNz
qKREHo6B1zGUc7rzxbEmVcR7geMIu8wSx5QWUlczkYs1KUm6YPssBgRpgRh4zDOnGpp2iblPipd1
H6sJaAeCtwF1AG2MFP3tNWYHBKYAkBu3jQEuE6tb4HYuMfsQUNvW7p4nJCG5KkwBNRI0pFucSBhU
DFqP3SJjbfZLZhcYqs06AcWq3d+MWzGEURs0xU9CBmzXzao3IwfNqzwtvr2/3JMIDUUNdFVM/tPt
nmmBkrCMGLDbeonstInhJb0yP72DsQLk1Obrf72BN8LIyhDyleDNG7FtkeObmsFvuOVjAffX7lYA
8VTjyT8a2Mu5dJZvqBu0D1DOhL/XQLcyiOdasBogkjqf3SrPmAtJMNSC+ZunfoPte3X3geFiZZ0Z
HJD03nWf2tHVuyVmUGxl01Ae2Z3FvdzCf85OFW7Prgb1b5F0IbutLA11Bc3QVoGpUNZ7HzQRUqYb
dOXydZiuqQA0ihtidhZQ62zVFD91Xkcui7Ke+Vf173oIowfgs6RpQ6wH82fr0GQM5cg7jEkTM6sn
ru68SjwrQBhj2jjFCVYWunlMJAShJ9L3dkG7jhzthAiNBFwMYAm3kOQeNaexpkeM+ZJjdM7X2o5f
CkZh86/g/tJMgWK0aC+B8MZAYA8cNR6SecM38rVgefR9pK2O0B1j0UYF5rnY7WhrdtI7wgfcbyNd
izpnAK7UkHfaAYCtWmN61PXNX0tkNOGQoZkVXsvttSzSUAwkP56uZWO5q9jkl4WJPhIb3E8UrXIf
XExP4EoWoVZ43gURIQgbttMhDlbkKI5rpo7vCFZmxtZjHTarX66EEfollVRhnAantssnh2Yhp397
4zETCyE0RomkVSGgFWDb4iYGVoJ735m9ZSAuN4PXx+uYf2ayrKB7BEkAVMJuTwh4OAnDpAWLHvLI
AWKLla+jQ751jZCiN6iSCBUlMkCk9wVImh5Ypbsm8L9W6co1aK+KKolQURzAjtliWlNntctKDyz4
g6a4KRcZpcF1VhdebR6ho3Jw08TekE86qjdFYzKXyqr+71tHaqi0GTJVwoKAjrjsl6FZ69yPAUCv
p/94GwiFBDwQjQsFLKi0geOgV7q2iwzOALsU5TbQdo7QSg1I71M3wooaWMUYQyPwAY36yFIWNKv8
/j0gsrDi5kwjyBrW05uT8eWXKOIbNM0zo8XRFQiHnYOSQy2bOB206qM8igFnCPGNEEKGTfIXz/RG
BnEwYyiCgEy9XGngDJl6revZklnSrO7Mft2IIY4l10CAhUGT6VjA3GuwMH7gpKCc/X35DY12Vxsm
E1bBAwZCMAZg8C50jO8b9QY8o2YIXR0AfhzDJLGh0kQK9zr1RiRhHEDSJQJuCgsT9vJx0quMkQJJ
Xm9M1lz90PTCnN1DOVhDdIOcB7rGiH3kgA0YZq0y2b1+mf/K1z1ekfIemGDtoyztPts37ea/sshu
6w7co0peX2QluxbIzU8dtFGFdAS4xDb8s7vnjOyL1+MVu3afqMp2UtuEtboRT+wsKPpKzEZexE9q
PTbRPnp5zYUNbgbDR5xHUVLTb7yTiGZHdGpif9EajJ9f+bo8J3MxIPqwuYGO+fJ1bol6b4Dy3QDG
MUXDz95VRKvoC0UCURIlwtDXFdLvdRVx2yTBkLWPsr58lBCCvY3dUfJWVXLk0aEknECRq3cY+VYY
mbbemQBzCpj/+YTpbl+tl/OLIALWLAdzxhuxqe3SDwxYd79cB3VVQ90xG9fIPliWIvcyQkju87Vc
wmCPvcQAEgNyK4vZA1m8NANTNcZNt4Nd3fAvgZEAQhvkdaa7r9+BSWVWtALejJlA4UyTEfeiFHqX
DQH2C/YevZ6IrSVw+5r+KXgKniYtC8YlO9mAuw3MY/5Tuiv1yKQpqtmndSWeNB9MFSPhBurRrb+R
9rW5LTfiqt4Ejm1zuwXIed/B6vYz4uqlC8odn3tVkiaLGPHEcAP+Js5c6jKeHSqc+bGxJKfa+rD5
rjOpEV7n1/Q44ZKTuzvtK4mEymLldvCEoOa2wNYDT7HVGcpzt5hcmtSpjMFCYImEDVCr1v2yW0yB
rOuMhgZA908wK8Z6YdPjI37GFUaryz/bIBGWImQCDBeP2AbNkfbqEdX9Y7MabbDAwNkCTX36UX2C
in6RG+C1QEBfILCgnMSMp3/zCYR+69wgBDYaPqE3YxPcBGa2dQ/8cjRCJ92CmNpgTjSHYi6UuZFJ
KB2Ea5XMgB8bx5DneuQIl0AbM/Mm2lW6Z82hrHHaxgdnT3YaKKUgdYJactvfwtqHX97jkuWGZlIF
0c6TUCk1uOKTmMXCBDynbFcZjAFMWAPgKJ0JLu0lZV2UVyQRgUAJMBZ3nNbVWVNc78LJSFYtlpcc
XOgL76+C0JuTIyICxFlKmYTTyeGxTGFov6kM5Sl1BhO96TQvmnpRCNdz4ocRGReX09+0ZrIDodHl
9DoTWESrnGYQaNtJKKW+nlDjFaiIBoaoXWJMDWxsZm0Cq8ril67jQgkwRwkudm4ouDzgCEeui3qq
s0bhSikQmkr1AGNQyjhVMPJe8kJAmTLa/aSsRBPQ10Z1mPSAZjLUZJ4w2doHL4V0XWUwF4L7Ceer
Ht1VsYMqtMC0ufNeaxNt0tj1PdJ8e7S8ORp4ZfV2Fb/IpTka4KpvdWXVmPEu3oHA9S9zgNd3TyY0
FWjSVU1qcRky66WyKuQ4DwvpyOo0szjr3aJrWONkzHvArSYuOabso7CJOm4rb8dP5aIxwFZsgSPE
oSZy55y9a1nEDS+ZppMroJ9c0oDcc293i3YJNl3o/9TxDrWuLOLdZBZDPGhAxuiPVch0pe/P+9+l
Elce2OENmA4gvlkBB9NA4hhGL6Q1tNIWSdzoUBbcAFDv0FMGPHcj3QfHSS2CxmD/V5HQ1YaSJhW6
ngPePGSh6o68antyzXaynjg+Xhf/LthDmyVGFtAii+Yy4lbGQowE08D9ea3hRt0CNh76Aoe3bPEe
VNu3Hh/ZrNcGl1EGHoMITEuZOLOkU7wkBbHjFuSJP73Jvwj18lSY3KLYMIMFuCUn32a2v80QaDIL
ieazzh0mtBOgIRQewHzkBjcDYJAS8KltNbwMFTcUfa8GsLJMeOm06GTOcF/LIja3aFQ2roE9tR0W
iNi3mtE/1Xq6+v+Ig6Z3Rj6Ea0mESwJQwL4SQ6xK2QMs/r09KU4Ig6pu6p/yPd0VtogigGsMT48P
875tYxrKu9pNIviBngFobosVghz0mO1a+KTS2jXLH2XlGcI3q9dAGqHInD1B9NFNXVGg9SSVvOu6
XFRKDQ87x+jtPlt5Fk5xgTlpdv03Cka7kkWcIAcImaAYa9wWZyqGBt/VEg3tFCd2zmJeCyEOr5Wk
kosASHh585PqhFu/kODgPd44mhjirKSy6iZGmGnfIuTe2xXQ4HV0cVMe+Kz9uV7O5KdcBcTlkPMo
WLc8CrvtvjoKa8/KkKlqF+JrQJmXpy2J8CBrvuOVESTelxoyqLUrE3zJuO20E6KuibCpAWycinI8
D5s6+fueNanl3nB1blu8Pj6mufw4Zqz+vd+ETY3AlZlxHhZVmhi22QWWj/KC78B5+48XgtDEWToC
aWm63IDr30w5qUnvY1E0NTidwp1yuloQYT+zjKvkiVESVnqyaZEjvg+7KUgFmKIJZH1zzBba13/b
RYWITYXW5erKh9Cp5MoiMZMY4woIfoZL0UeXMTBieYBqYQWkqlXQApA900oCBORYHHiUCbtd5KCZ
YSOYnzW6ADoTs+HvZzw0q3h+9szjkba1Mw7QjWziCCsAayYYjOC367f8wFvRetSByW20BgRLBtBr
rcSOF7S9nTTFoxUTB1orhZDzPVY8blD2BV4ukvegwdkkh34nw8kUTpTDnMmxXS+TzPRUALbjpRjL
VPQtZ3rr3N4vD1a+qw5n54uypzM65UYWofLDEf3PYojFNRY4YxGwRZtQbxyJ8vjm/KAbOYTW1/o+
AB4v1vQG8PBfrMGgLWBcLr/R6Kv/+sXbQNsEuR+uK61VTZw5Pe7S5CMr6PQn2zyrIKp5rS+wmWKz
S4ryHMXRgnJgMzaa59C9JGJaAdNu4vQNVzYgQN8PJwzV9OT/lF2ibb6ud1OVntpcMb+ef2URRgAI
3wJglidZxiUF6+uAvp48uyn1hJqsqTHUIGvuQqJXdWqU1tDvxxLra4KhbBqu5LehXGEE0mLYX0ry
IytU0Ik5QTyL1lh0TQoTrNrtRjZJEyVcKPJbcdEikkcVE8m15RO6Yy3eRq7RZGHCKYc3p1SuZRKL
kyIRDDAxZHJ795g8NS/pkrUE8wTCJKO00pd4l5zqnWB1zmPBcwd5LZc4SIQiGQOmIX4LlFEQNtiV
9P1YwJy7irmgf3eTMONgjPEUMYIEBliMEx6yYrr5mnVBzZJZabur2kWZfzQps8ylV7UwS1AA0/rP
5/TL9TcQ5h0AmlxaY8JgyxruKlp/RJZnsdvJPgG8E2q0M1HGAO0muk1oL3+ul+Zm/YS5aPkGpHKt
wG9BGGtFu3YpbDiMNLd6q8c6MIQHU7YFqzSg7k6UraddKsJmiFzOY4hgslQf2w8A0+qnp8XigMJA
v3judFoVaq46cr3Si/a9UkBJhosEbhmEXoa8GM2PQt//js0lMFFgHGVY5nKKp9ed/vVfN/nyaVei
/RrI1NyATQaZE+q0jD4u96fFYcqCvIM/CcnbIy1tQLlTl0T9lUix5JUe5dNJ3XYQGdoAFkW2nRZB
3AM6AYcUaBsTBgBGjQQS6VApmQA8UdJ0f8AkEW5ae2/vA/37u7RKC1RN757xQ7k3kxkkfY1rkYSZ
FGrgoAcedhO1WrRXZKsCaZ56VT7JTm5QK1qzKuhqgYS6BSFa3fgFFuj7yEjb25N3eRr8G/sprRgz
Nx+vjiZu+vnVufEiowRJAHFSlOkjuxOzkCLhYs0f7R+hVLU2BOuE+/9uo2iIVmBlBs5regGxUxo/
4CGiyJx96phi1UC3JmK4gNBwDFIswA2Q+W365oGXsDXzV7TdFoIFCuHH+0dIwmgUGqQliZ/K+JjC
lAh9xvMAhdVSPj3bAMU/c9CoezDHOY+FkJ7aHykTygxK2hh8IxOqHRvnXJSL6fkFbTfh3kcNHQhl
IEQwVsDV1EHg4XTOs9HpXEqLLQg/6k40sZUao3herAjpeW3azbdvjmiXSu1RV9tlCpRpw/iJt9lH
l1ueHVUG5RxJAIw76cT2yk3XRWmNhZeflZUHGKVN9OZkCC/oytAaq7SPnX6cCjUOTbJ4++r/SEbX
GwrcGAAXZOLVBwLjgyY6SM6x8Am2qh7Y83Lh6+EYoE9YVV8qH2iSMcCNlwC0LieOcBoU32Wo9urh
XD4BOg7IQjKPEi+ZZlLEuAOYeJmce/B5qYsKZNUALbB4awBGujF8J5E9gEMmWoziUltE23JfFqg0
i7YMkvcN9z0mFu9U9ToMnFQ6PL6ShFf459swgamqEvBmNJG4Fl3otSBPZJOzxoEpnMlUHtNCKUSH
uQGqQVpNZ9IRd1uB0XT48ZjLZ0nInqHkxELWpOSc9APoGOJUF0sw56jc4vGyLuCppCCoDDxpyMJ4
KeGfCUOUia1cp2cZJaoPMNxlzAGjO8DSYV+As1bo7HeVAxO/A93SKlqWvs2U9gh78Nn3C4z1KKEZ
u9aYAFh/5QVgjFpFr/xGfMKILwjpXRROf7zEGiPT746PP52cG7scyfWnE0cCtpUIpqNJz6psdn2C
CR6wZupxt2XhTq2ZcJkWeuZ0e1qS+QIEc7dnyjSOK2Bg4w6lJojACuUp0IGubCjgCNBPEZo3W/MA
EDwDuFvDogZ1vV58BYvqPDHugAOzRnLgE7DY1SYQl41EOUayL+DPXlx9EmFz0PHn+22PT6ptc7BE
a/i2l/JhkcKWfuY/ogPLndgYb1pg4uzp8TkIc5oDE23/bAdxhXyuVvyCG9NzuJSP0fub+LMPnpS1
vEw2gVGuvXBRWz9IFBqr5DmwpeUOM6579Ijg/9u8SUtQkonDy1ZAf2mYpccY7x3AFstkQz0USXYW
AYRZLEH3BcB+0EMmb23LsS91ALpOUwBEOiJ9PkifmzFhX4Azn7xlghZ7FHsypzeQpJIEzLojBiH9
xMHHz8DAkJ2b2h9ttspSENMnn1XNSs9tydKGxac7T1xN4DEDxUcUkM7EmD1+fuXeaL0C2vNKyc6Y
KBeXasDxds4WnKkw4G4SCnA8xmUsUm4fGeRMWw7UdUTL6PgUAcNOJHD4gYu4vKmzMx+bsqSXoYUn
WWaO8FSiSWfBDU+iWWxLeS1wjoL+jRLFEZpDTnrKfz4C9S0RMK6KAByj26ULgz/wUt5kZ8aRuS0P
dmJRLzYFwBgHHbuOxsZlJVopKJQaG3Cg+aeyfPwQ5m4elCimkYAbiYoiCdYl+h6v+FKRnT8QYhZG
8js71ZiVCD4ocmbuFORMQLIiiH7vjEOe8sLI+lipiz4RLLQaT4UPZnrcpiICFy5IM0BOx0kAemX0
pvSMcbSklwigM4X0v442XrYdnWgcwBwm2KO7RYOqM/bEFGdf2nW2Oq+eGXMlbnwdTsrXCyVTOKfz
MSEMkBpWYGWg9U266Op+l60f9J40ZOdIh2MCF2BdgvQkNaQdKGQbXUntnNFprhFRVPyzRKgTwH4D
ghzj0rdCwb/AcA2YQM8dm3cmUwyKzjec6OTgC9SZLB10pQUNWOyrp07z3MXYsrQSHD/zsPG4cNhw
PVT2Dlm/5YrQxcvHN7gu+9oHHvOV9oImmCmoF4GTUGbAmocD1Z3AM4mSrpaplbJzI0kDT6nbRpEZ
YTQX1Hh97IHufGiacIPBtioy2SHiX9NcEF9BlYp5eNavOszHKwEHm6Fk3MbrYlbTNb7zX9ycl17K
tGrRa6gw4llo05w2RDxnyzDnCX5MYDFiTJps9YtBhFq62kQXi75G2QKfm9ICFCnSwXBjMMUH/wuf
w6x4Qc8OXQGSI86QP7q3wpZdQ+UMgKXpMltT4h6y73W6BABLwPdgQB1uIAkQz4P4smx8zjtPHDwK
+v4iHk2PsrLowSG28jCR0oGMLe6tUdg9fu+X6O1WqWNeUwI2PZo+Aet80XxXl75oPFGNwC99Nt9+
D1a6RMdAvWT035n+Gxuh7yuMghVGhjKmuoS913Xj2fw5Ho0VhvjMzQZqEKWzWP9lGM4Rf5xBf35O
jefcAKk6OpNWq5XxTIsn7nUUHoyAnhj0qOLbSbsHVMikEDTXPXHFL3DH6VW9jPyD31NMz/2zuBVD
ZA98N5PUBgDTJ6TZLC/eVYAQAYAQJnbXAqjcHx8EOUSJO3ArjdA+XlbA8ESQ5nXmYORLRUfjzU++
2W63Nlgolt+fg6b3q97QN+NPdKB1Usy8jFv5hCLi2rrsgFflnkx5gV7vrf1RGSAe0pfi4fDK2rku
w6EC25EBzH+KH3MfkNyKJpw8lY9UJZpEg7ZQzH+4aB+BTPXx/t47krcypsO+uuegtPESqBX35Mfn
oin0oKa8JDI18+cAJWGC00GqBOgqtxIYsJp1o5Axp8RxD9+LftWudgC0/EI1ey2ZA+W+3OdKsB4J
njHETZwMxJ6xhey1QtkwJ0Bn6X29nKjXBpCIFh+1/NpJlMr87AlBN01mSgENBn+7NpcvxZEZWkiT
MHVQLRLlRUA7+OMjmvFxNBYQX1CCeNws3NpbKcOI+r+aMswpsyIrWagbVV/9eOj6pSV15xQI9kVE
nzsgLBBo3QqS0bynVL3LnHovsft8FVaCXlXbov7fXWas6EoQsW9CJWaghoUgLe0Qu6GFQmTBI6vo
AfsZxyNtA+c01rU4QmNVVSNWbqkxpzU4JDGZwh/RLaojvv7kDCu1jJW8pgTKc88KLimAd+AvAWCM
2MlSKIR4FLHAWGstGWR5EuL2x9di5u7BAeSm3CAqnMD1vj2sPK5qsOgm3jmWy9cyKDdgrW10P0is
x3JmXhTqqCBPwXIQclzaf680hKqEXdiOlXdOq2wF4Jy9K0VvWhp8CMWgF0lrczxLeVYzWSntRiZx
YL3Y+76gZt55a++BtQ+wAfzVIwO/1BdLHcbWWDnuLkZM+0zxdi+TSoThvxFNqCuulOSq7iD67Y01
XmTrpTPA9+hIumnbS83CJ3wgXe7pyDeU4H9bi6aMAS6jXiBLWDnr3DR/KJnZmdt780XTRbg6AIUR
tFCqC+8cBJojj+Aal9hN0XNmUtZGVfGUzZ8VByUzRVUglZKJexVyueryieedI5Aq81bQSMDkcqJ6
nWcJ5WHOGVfUlzlRwKgy0p8X43+1NL6NqroXVe/crArVqDxsqKCnqo7x0n19SE3JNSpXrzGyrXuY
BXV10T0Bvva9K0o9++VWlO8hW9knW3XzPYT1AFsv4LUZ3jtjUpx724ZojbBBm/cTomvIcCmWkShn
3QkjTC8YdqWoBa39uRoXxVO7Ybn1u4REkrQd/lfgqT+yADaKGS7UEJB1vL1DTF+zSRHF/nmd6NtR
5zhr+Ppav8TITX11jkCDp5zz2lBI+FcekVMPXV9qWfSpn7tw2dZrQB5Ga7+1FTAus3rgOsgPBCOw
7GMz9gVTENdtsOfYt0Rb8vUanUysnjMrJbXAkG326SZyFYrfcwkgyXd+/YVE1mbw49Fl29A/Y2Ya
HIc2ih5AitXhXn55K2PH/eanCefa+j7t9/bThkGHt/F8NN+2a+dZ/Aj2gZkajmt9KWand7pD64+b
fxr/7iDZwZsKSj6KfuSfeWkd8nr9WoEAFnPkshEqK2BTZ6sBIMd8ueTN+DjI2+JUcXr/Xj8xqTEo
x9ynJONnEk54G1cfROgF5EaCoKtwpBLoDtxfHMNZkuYIbm52tXaWMjsDaqyA3BNbArN7VeUm+HW1
71Ldgqlej11aVWwmOsQHAaYAhCHISgBu//ZOA8SnLwBk6Z9ZQ12JVrUYX/lDYLBvnZmYrotBTJby
YudM4bVEwiwNKa8ltZ/5Z6V05MIYKkyNp8NvpOZ9Wg5zfrtRiBBAaDGBFRIvqEGGt5UGbHch2gLg
FxJTfC53PuYdNavbxXpqKv6+YlEMWIygjdZjzMGdHlv+eXUoyRMPHMjv4BLe7nAzMY+DAxRHXi9G
uUT/j7AKvffOMwoe+d00XCZqtOBdBWzxlSHRSpJzji+q1AAyBGSbAFNEaC2plUFRnUL+sJD04gcE
9aEO5mjOMCKbYvfJppmLhsRmI9cDsgGAAxLXux1BjFukg3/GrK3tVS9gDE9c32zZIx+sQ3niuzYC
8Hnyv4pc9xiTVQxJeaFs+JxPd/0RxJUec20Cqhv9c6M8N6qhqQ6HaYVeVzNzOEb+cRgqk8sCALvZ
w5JHiC+XPMUGXho3SMWI/k5QVkB9A86N+IYoH7l4rPENKIXaSWxytf4Lw6W7dHc+nxM7MjG2oP9A
5R3/ZvFTJhn4yaDzJGfI+0pSa4+VofGMxFIAMcVg0GXRWta7ZHxlHxIldTxro+Dk/COPOPGgUsSi
lyCvWaGZtTylh8iqN4qTbWXTfy8dYTeumMUOrA9gzVr5evOBWTKDduTTdpLbjQYCoNMgXpUAjnv7
xkqvbPgkrgJwuD6D9zo4KqUFcjfeWynaLok23hezEmhMWrNe7rVUwvoFvgTcwBZSfcGw335v/c9m
URmVbk928A2RebocDAWdPXJgHWRd1ocAxbTdeQdeL73Uz8/D67qh3Lw57apivh18ELh4d9iCGoiN
tURx/XOQL/z6VDbrlP+lYBi0z3Tark+amtz1Sakgt6dwIJ4gfGpQT+ZjLLBI73VWoHurYRvoKhhq
d7yugCfub2wnFMvEF4t5DiDB3h6yVqIBVYiY4Jw1niWJn56iC7yV98A20exGPrCZEWDAPfupgVG4
SUITBN6GLBpJuYg1WvA9CSPWjt0FM56oon54B+SGMlhRBB4fnrV6IccOxx47dxFKFAdrJozA0Dgy
MRAwAY0SN6wXQkEAX3Z4busVIxi1YEbW4B/U8eux2ph+D7EatKsoIi4NPAH4t7dby4uNqtYSE5+j
JjfRbQyUWV1slsG2FJyA93R0OVMC75n9E1BUFDFKBgAIhGa3EgOulf2o12LoqX29GmzquNHM5bwR
QGjgsgoHN20gINuN69Tkv/M1ej/g76GvWDt1H4z9eAvnF4RMNzwptIKQoJ5FChegFiFPHPS2epWU
XTquwvT9sZSZcgoS07IgQ7cDR+GOpYtLkpKvijA5YzA0K/XaVPTwVG/aDcBYN4ipR/2p1XPrkAJV
Jk2t+oVDmvzZefwVU/hOXpfrjyAevo8GJ69t8BFgjLdETFNl3sdjCTO7iRohugdZ+KYCNMzt9ej4
RuG6qkCjVg/DPS4DIKJ2xdGj3MKZhcBoiPBVAMMKwpbpM65C5zJ143zIsJCyTV4UtlZtrixz6/Fa
5jywGynEYoDEJPoiOM/PsbZv25WwcYPYADtPzG2H7E0YF1UPBkaaL3Zf/EPl52pthE1sSlApj7mf
wLOPlGdp/KnGY1jsUu/EVYiHlmFH8QVmlAg8XBFKBBCXaC4hMqxlFmhtGkXJuZP0po70MHoa+l9l
bfc8Ggf9Iy0ev7sjUIgQBFBiJI0RuRCH1yo8eAXlLD0HQwiE3DhH2XgBmqTAiCOeclHuFDEhizhC
US2Tnguj9MxVihmCmM9n7QQt4AFIjhr28/GFubuVEAYnekpLAoYKi7u9lVmqDJUSoD8IXEma1360
ZfX1WMJ92DeJmBofMCeAXD9Zqswn3B2Oa9GniMYKHzWh9u2NA1ScZHsHfr1maJfxzifH3AOeF1os
QEcHNlnirIQcRC0gcchR/obCwtg3A0gyT/+WMfU9Au4DzvDjFd6H/oRE4sRQh5f7iBHy8zrv1x/g
h1i06Ab+Du1WB9mZcWz0L8eIPs2M9tpnTm9K+sGoAVWQRUcgcXqBG0ShFxRnRDfmb20NKKH/I+26
lmNHluMXIQLevDbceA8OyRcELbz3+HoleCXtDAYaxNVdH3t2WWhXXV2VlWkbxGG1j9JUfG0WRP5w
7DBQgCnAEI+LVMBj496e4yWibLdNZvFmgmK37hrQ4ugDkv60M0nNh9hyZGm4cm+8pR8pSDNKsFR5
36GonSuanLtu5qTNDWeY3hsjgk+xcT0YiQjfqTG/EBViybY281CaMzO+wkQqYHObyaxMH4DHPhLR
ih64hHkTLp5nPN+Mj+iPYebAFY8igwyH9Xer3wwKcaIA8Vsxw/YX3+V3I3pXil21BAfquSFhPbcF
H2IfmONR76fR9MxDwWA0OLF0izIF7tIC7lUia+8jS4yC165iTNBaKEazPU6PiZbB4iDbzLIIJOFY
7leNtvm0AK91bqG61pEerz1o9kBQZy8ha4UmA/6CFsNEk2y1Ds8ldQp/+rmI8jHRMvqG0c6pPSix
FVAQs9BNUQ3E4VoakdJVwdGxWrXCzD4d5vAuBhpZG81xKkm1nSltbuUGONzXc7SkUx76bkZHHpMu
XJlLxCK3Mm+Jc020rSFnhC7e2kBbcAfpMqthOITcz0Y08phojgvYxKlyK1a2gmjWrxSL3eNHx8xe
KQVgs2QuFTi7bUYxii+lQlBy2DZcsmUorY8AP73yehoZ/leKphu07IOEP2KBlgYwkDBUoHJvgMoI
s0fmIVrCcg4deoOCIjKhwujOLZsACEQqKizGOUUgiJJjIjGr3lZL0CY2x16fq7E/IuZxC0Kt+U8/
CWf/L5d24xMQw3eVF9iF1eavAeBwVngVkJKMBpi6v5OJtI3XEE3rV7LBIVH03CNNxDMQiYI/gvwc
D3760Vmh6ZrzQ0UprLR69Su11sT6HKVE5mfsTFwZkEIboAQSIho0eYz8gltFMpNEpeX7p55bSJaT
b7GRGuK2M2wd3HAgRtsXsjAM6jIKqjPQPL03hZxIBnVArrRovUIO5hM4I8lwVp512fo5Oqw/Viyy
L2CXAdmY6exjVdVP5/xnjZ5adM/NNShOxR/4HOSioAQHypQxhqLPOkWwG7G0wkp1of5pRJkeb7y1
1P5iZRcgrDR7ZR2US6FfsC5pkG+nNH4n/4aveTBzITymI7HXbj9mdLSd3vPrJpdLXKr1NxoJQfsH
mCsBkTTCMFQ8CAmAS3N1iTRgpFvPpW6G3TReGoHFHkCgCRUcerQ0TJGKNZV2lZWLUH2yFa5XoxSC
1s/3NDtx7YlAOuJVPCANEeDd74C8iTi7Atualfc5gUIQ+xLmy0HIkRSR7oO2c+GCukkiTq/zjZkB
TF1A/90n9YfcXF157fPrqlIT9+35d/1lve+HzwDQjH7/4YmJv4+uCjzm/UqK2NbKGSKebOhBm3Wu
c1+gOVpAra93TJcnXao22aZntSbRGW4f+iSiF1KsNcEaYPDK7BgtLb5tDXLSvAJdTt3uvwO2V59/
68Qc3n/raA6jMEgCxqFbqyBb7EokGN5RNRiQAwNdgKdf4nW6E9RzqCKS+J4x/hiU3RsfbVNkGT05
yfoWT9b3UN12OnKWASQfPofk6WWrkPerR94+BJNRLXV3/Zix/4jEHmTXBmUGPI6G59coKUUpfBvL
mdAiTIPKQKD3iwjwwyDXYggKOJpAGvTY2+qM2UfHdW91dDoiTillXlBaq2x3nYD4LCygpLmImDlk
Evd4Du8tjaI0FkqUvFdgfEZEjL323qmtUek9WsVKwC90dYMs9ScoGUlkon0bHeM5Uem1Cm9N5vLU
j70oo7kevvXm+lPiqBUzxm6t6CXecFceNOL94hTClAt/lKklNpzzrfhEO6JsAFaMmZtpzJ0CBrX7
yRidyp4B7Iip8AFO9s2U69glJb8JKp6w8VvgpwPwE5TgZGaLP/ooWGWQlxmEv0ErPEqSUJ4DOlCG
wrAJ82W458P7kvoql74hkvTjg5OAhrX39o4joUk7ZGClnPmAxxsZHwChVKQjce3DI93Pu+B4CtvL
TmfBfBeSLXpyL8HKIacf/ts8LcOziV5BdB5/8rvvxS+oeOeK8o+dW8PEA5oEtWH0lgB6df8FFBX6
vB1FnfWyft1vvfUn9Hd2e5SqPHJK16Zp7vRzR1arj2K5s1ah7hKAfo+Ll+cTMSzv2CnffsVo+Zmw
ZBObDTEPYEDMr1IREDDEzSz31IHDcmLFB24L4MLvhwroQSrlRdpZXq/bhaSHjKI/H8bUct5aGB3p
vLAT0c2zzioiUM4JIeE4HNzAdBhJEwI8N7tZleTH2HEo3/8zqNH6MZ3fgmM56axUe9luUSxIyLo7
vr5u3111f8m2F1zxWsyop5Yse7K0lw65cOtlpJqE6LqVMMRyQWkJ+OphcfbJSo93aI61fmP1W3s+
OVOelRvU2dCSifbQcYaQp4YCbYTD1kSDGO/R799TdDVH8swyT9oBxBpvB8BloY92v8y+3fd+NJyp
FLnwIfUpI7iiRQAoyt/nI5ratUNhHS00AHpB8PHeUmpzad0pQWfhP2qIIKBhUGQbUiMD+h8ZeqDR
aTB34XBIlejNZtclbXHM63MTk7P2z1getJubrIBUrd9BhhrMz84mwsOACa5OOlerm5m0McC4rgRH
wW3aWRXf4oEV4xzGkCPNAnf5fERTx/1mdZTRYRTKpKM6CYbsBm8qBXX+pPx/rAv0LxHiwnUOHUX3
G6CSWT6hw7yz6qDSmBDgUWcn+DPp2jGF9N/deGtldEk0EjRosxhWkCraRMPj5HW7p/W9cUgXNTm1
69MJvFG1/vbBs+SDJhr6M55P5V+9bOyfbz9h5DqBnahtPscGTLXXdUIkBW5maxj7E64qs98duGNM
Nh8QhDkvgKMI1RnXMbWUf40zHPoCgW8YHemORefg3/6vWoDEk5jIwfvzEU7tylsLg2e/CYCK1Bcd
v8UAiwCYBVcTnZeUmUPo/R8riW6W/x7H2GEIESsVIax4/iIiL9tkQCfslycBGXHr1By+eNIg9qhB
8gCCFXWYS/RgzPjHmaH+hWI3Q5UaH8KuMj6iHPyj8iNYoWP8+7OJIh7efmigBJ3E6FwwdZtVktPh
XKB7u4gFw87kZabM4cUnXtIoFgLTA7YqpDXQKHS/amHg81zF1j3wLuC9xp5sl2g+15bBluiQP3PU
fCV9pOpirrlsIrt5Z3hcXYOYWyxC8rO3OJK7pvjhBevinT5kNbHRKMcvlEPy+XxKp0ILBIlQ3MX1
iZreaIPSTO6XXFL0VgQQUxfrPEABfnXCO/k98GeyN8O0jU877KCXHy2oNB7J99Mad1D5KRq2t+Qu
JlV4rphUSzlCv1L+UeHSVZTN9exMPvZuTY5W0i/jJIkKrsdjb92B4xtwIdVZvIO8ynAsElVqDNzD
HGZo8tWBrBu4bCGhirbq4ajcHIWGjQNfruXe6gNDCY2spUkbJFrEXT2KNPSmqnR0qy6fr+RE/YFB
yPCP1eEqvrHqVEobK5ndWzVEHkQS1zpAxBKv1tUvoyrRAQq5oACIXm128dzy5LreGB650TysM5pN
YZhVDt6KgXZJ8EYnby5n5qtojgFtKjC9HeVoEyWSLUhKPBhzjg0k4YWfNDHD9jiHLRlzh/9djwOy
j4YXkBBDju75AI21TsQJvbXdFuraQBZpUV8yi9JNdDGqnkFrFqN+dYb+cYzgIqpFav76erU+zlxS
kwMGNzGPHmYc1L+X1s2yMpnNeY2i9BYy9ZxslAvOVaEBPVdZmVzEGzPjeS2Silc6mInTbb3vMtLA
EcRgeJOVlxICJs+3zGQKSgTtM5BBCKjBBnC/WYuKgaxx6tIWQ5ZLSj85+mX/+S6gaXT/uVyeliBX
MRxqFpf8eONLALOhZIYcHcqoY/20rKriqiqp2qJ71qKEVBW4OS/HPV6Egw20lYJVAYEiPdo4Se64
WV75jYWIBjexqCqfzBo3MYn3y5948XWFqDnwc6uiJOeFZRN38bFagDhH0pzrzCw/Rt/3nzKaZSAM
Uil0gsZ64Qi3B/kHYQw84AAhisxBqI5emtc39Mjtiv35mM3hVB9xTDiKtzMx8oMyBd7fLoB52Xrt
ftH7r+4ZYgzGEd+Jm68rvwe35W5Xqh1x339RrX8+/unV/mclRh6xD/hCDEqsRNpdo3KfSTO18old
fD/AkecrmyaUHB4DTDXwsxuvBq/2Q/dV6ZCDHqPMs1mpi8W3rM9Kcwyb6P4uvbc8Oq5yRTdSnoQN
AssC1FM0XqSa4miREqghiFykYqGEpsvsc+EQxusone02nvuA0c3alzLdNwHmliOvwe4dxRhXu3CL
5ZLwmqnTxipdneER56LMidjsbuDjGFBy+zZgBrvrGqEZeL5C4/Jz8q8gxF+prr6gDgs0yz7fRxPJ
/Xujo6dSREl+xCYw2qhCRUA89779rM+X4HhJVsulKejXEMnrmNDGG4JDUjFDCb4hs/xwE5fS/YeM
Hkyd0MSJ9+dbMn04zo3+/l5eFFIPCZqtqF587WTGaxJtNm+JoO/gw8l5aLsB6e/MrT93uv/ikZuL
iVWqLElibH5q8fIKvosMsZWoGkvwOINK//Qj6RtdQpc/SxhrdVS048zpnv2A4fjffEDV1l0UuViV
gQwQTGSI7nB/YBI8AmJHM10cKEm96voKMxBuj64584J+vJnvF2Pk3rpOFqKagn0X7YV2s5ZTiwG1
iR2rfjbzjnzknLt3pX+94zdj9WWlapXBlWZ6hJLeltf3S6i4HHRmtVNZXCTa3Kafnd6Rc+OKNK2q
FCaBShAMRlu6Z4fUQ1yAd+UJcKfNJtLguFfo6L9+H7lv8TTX1z+RRr6f4pGbkwKbguTucNpBarAe
gApAK9CrfIOFHsit23WgSurheoU0BSgkdK4jOnQCY2LvUwKIOpZ+sZhZ9jHBNyLD+48aub4gjjIn
r4ePglLRHrlG3O1If57MLwLH5x3g88Ht/c0tn3uhv2fDE5//t0du9kCvuFQUDHYDwm8jopWbrSGh
19bWTqf2tCHUEVsBKDu8S2eO2sxO/3PKN5ZtMOvYAQ3LXJYtka8yujRZe6Wj+kFvJDWrPx/pBGzi
bobHcLc8LxI3SmEv116zjy23QTxIzMZAie6AIZ4dQ5tZ1Ik3273JcdSmuCwVhDCZavbWNgXDW9kL
fm+vuzm/ORMf/m2vm8kMo/+5wYZere223vQJ2e9jEP46xN6YB6TcYpGAT/mMbTSrYDG3lCOnVSpt
kSjDiRIjsyxMGx33EaQY+yUVzOZRhtP5bMOO4q9AttM0V2CrMzXfI6+4ojJioPyEgS5PB0n9ks9v
CfyYZv0eQW+wntm23OQHSCAkgpDNoO45WlS5CwvfjxEl8SDEr5DazFTjFGxP8sVrVAhQLYPj0jXK
NXdC1SLB0fEMNT4Ol9VC7gfM3iyQcwIygn1280mjSytzPDkvfXxSd+QDEKFs4crJUuqBH7WNL7JD
iu6s4i0wMxWTy35jdrTsaA2MsojDUoCeShPVVH6LvFS1MzNi1OeH9w9F9bDqN6ZGq55IghLWCu4N
8B0f66/hcUwj+GfVzxhdoFh6/MmsLzl2wRKnerdjNRR/E1QA0aVr5C+bKwcYLw2yoJr85CU5sctr
Zbz5O2GlgyRIO6JNAIzdG7Gbm6Rh7p99+ejGY0OXbXk+aqzKZndVQFsUw83V5ydq4sMGAJoXECZ6
qJHeRy2ZHWeeIg9hEzJS0hCxIBtl4/RLer8DIg1dHTp6WBYximdr53ORzbaPPe4FmWZpRZQ45FCH
htX7L+gztqilEgXLig41vyyXlU3lKm1HO1aWSExLofZ8SzDDmO4n9s7iuNCUxTXT+G7cWRrFkuDH
96GGza+PlIbNOGPq0bvemxpNbweeqqB3MbhGpU1hv17L6noLLizELK6WzZyqx/c1jKFICg8z5L/G
CDumTsq8bjEu21W9jKDfVZs5TRPoycGEiDoQVgs0hqOct1eg26/rUYgFvcbQdP/+7ixAS9CTa7eX
K7JTj31sPJ/DCR8F5DxIxMCMj/5CtFvebxAFNbvWL50ecwhlUQDGPvenfiFqhQGcb7IkquXrDfn1
Z9WRJ25hoOl5NEaAJghtC+M+ZjvAi4KqhM7yq1XX6KkkgppoV5SAdIH3VSq/QNhA4nQuqfh4T9yb
HX795kquWdZlvQxmkTnV8dMpBJkb31GpmRDukUtBuDc0Onp+lku1i2516wVJtljbIx8SrC/gyUPP
n7Iu1M/C3HsQA2SQbRy0mffLjc6uIT9ogW7YtBJDXNTmalWbEDU6lyr+WCXGmSY06dB7Owdkmdre
oDhCumzoMgb5yP20iKXfh6ng9hbTneN1llmKZwSNO7PFJx4amJQbM4Nbvpl9hi8yJW+w3dhVdcx4
dHF8hcTU9d1QqPo9h7q6KI3FefERaKH5fKtPuULkA+GKeRnlHnm009ksjdKIi3vLsR21VPY2Bzya
v6a4CO2Q8oyxiYfDIBCssOBoRklcEkavd8X2UYVMUBeIN9Q6BUketgCFx8NJUj9Ro7vKWEWIUm6R
PcnNOSzUsLXGPvjW+GgxWbvI8ypEgtcJF+JLKiLYkZDlZX8LuK08QwBSzhJPTPn9W5ujla0VV6md
CANmNi1aeNOFJKkeBf7jnCMdqqHXTDo+X9ApD4IGJBFyfkBp4CkyCnSYJg5rLmRqS7rC5YPSODEy
XuOVbW3Z0RJ3+nN7E7N6Z24U7FQ51Lmclq4tfuVr6IkD5yYTqVRxcFzTLmdYNSZ2652x4ddvDgof
9kIZFhgbr0qU0cValr9m+9KZqdNNziEigwHJi5ItGpPv7Sh1KUIloGyslg7DgygEW7lJMuLanaBX
WU4tGz9iCA8G66hyFVPguzkpMmbYGaPdioMCHn/wqw2I2tE1DoQqZKY5pba8VqN9U0gHJktqFV3Z
U/KZfXINiT6fr6Q4ETncmRyNOvJEJq1tmORpM83fqk+K+eQ9NfXWdEyYTPMC4jFLt32jscytJqTb
LD6m4LGNzVbZhvZL1O1LwCkFcN7+BAq0TuOVDFnQbpvYJx7/txLqIqISLJ5w7N5BXSC2httrUaIW
ELGQzTA2KyjFn/sVh6pk+e2DNXcV02pWXt3wSxS+4uYkVirXLIWiUCN7I6Z6Ky29VebX4DgpVRC7
it2cPs3EJYBpgbNCUxN6+4SR36jbCjWSHCUTPl3354JRKaPi90E3tFQl7qpqQeSsczK42Q8xWrCv
7RwWbeJyvvuAkRNB4qELudhD2qPR+I5Ev537ixJ1VJuVOLPzJ/oLwKsAMdChOQRB198euTlhHJ2W
bInLyGIzQyApZJpTiLcZ/r42ciM2w+VadlXX6NeRZRt9iLQip9pGhCfsWXr/U8YGDwY1c29MxYB3
XzVyMmHaUlCQwVeB3vJVsMkWsNkBPkvprxSI+gpvXbmmmlozvnTC3YBTh5ZF0JUL0LsYBSuRmIqg
Ew5bK+5FbFFajSFwHiOlnKFtz399fvwmDjzHSOiGRVFuIAsYhWAowMph0mStJZWU91LjdUp4sbVn
dvNE+UDmGBkcfSC8BIvIuFdFUBKXtWXA9CUI1kDHwAhtTWldDVRNaU1yyepRXkWV3kaEG2keB1BE
o4aNpPLdWcxXRQHuupxapK7OcMbzGXjk/wS3mwQdXKD+cIEB5HLvdn3ZYbqgl1rLRxdUa+TRhhdS
cszcHxZcGChWglEYb+lCsyk1y0yHJs8/YOJpev8B46Me+R4cMqDj0QsYvoz3Rn/VnM+AHH8XqKws
wOuaOSr7VtMk6tb4N3M5uImTDhaAATA9SPGi5/t+AtisxmMrx3MqB3Yd2SK70SCvaex7Qu/FfbPx
DsXSXy1mRj1xhd9ZHe28sunB58QCuLQujRCICRLsMsJByehyisyfkmwaY/MlqYC1NstVu7XUmQ+Y
eh3ffcDonGEuEJ7yw+sY9wBjgNKn1toP1gFE66w9H+zUDKPwzYM0AO30IMW8n+EuoSnR6WhEoOg/
E1CoaF/i/tJHi05ZSvLcYZu4UTn02gFIDCUM7OmR5xYRKsRFy/SWG6nca/URAEaB5NuBiNrX9bqr
dbTHgjrx55wHGOnctM5ZH379xpdLLpXJjQTrZbYFByf8JofGH6LYPek4NUMoA2KXYCG5Kntxs92c
sPUEHgfMTMBQQ7JGAkXsGOIQBoEYpGUHaJVkZFuXIbLzCyDA2sVLNrQ3jrDv64UDWUJa/7cX+c7w
eOB5I4GvqcV7yl+wzMoRCStvJL4mCau6yczrbSI8QCcNtEYASkVnujK6m5QsrSg5x7Oi5Db1J6/8
5u1FkWZGJExcRTw7pAVkSQBlyPidluGFyJQKbgeOvHSQdRRe/W/xt90wBtjuVcHIyHtv1Bqt9hvZ
bD4YKHWZgDb0avqBWzrb1PrmDW0OK93cbPSPbsnoPGSbltde3bytVr9zOqwTx4znJZDxsyB3gCsb
OVIprunGT9jOCtMj6CqVTFMCdNqUEJxB0Px8tSfKQpASuTE2OmU5mlppyYOx9XYvfoQa6NYtIp3K
xZdp6uiKBoEkBc519trMOuwJ13lnerTTaoWrAMFkOos1M4RFHvk01t8v2wJdZOGLYq4+qKUw48Gm
vOWdzdGGa4o0tksBNiOSvUjk1V9umV364s+4j6nHOg8EtiSCegQpgvHGDvmyoPoa05ogARZriSri
zQFKaXqJB2yB+Ms2Sl1+jbRsTy2lw7dwAe3FZU7OZ6IUhtW9+YzRnVjbvt25DT4DhPEMeHx3JSaX
XfWvOr+nrPoTvZYtmvfA+bo8M+gnFGa217B7Rg8xQNDxu4gWC9ANjJaYt4sEs4CT1yU/hb8r5NPz
7fsHpn00gMcFi+7sRwRq7/coprZFawHO8Q4FSq3f8C/yCth9EXCCEKr1jpnrwTLLNcm0ziiNKNrv
IBIAcjXqUKOBsYR6ELQqydwpnh76P182upfxBM7oqC1by5PoYh04grwT5PD8fPzD/D0Z/h+2++aW
Khul5Jg0hxGbfWNZp3rJYkSX6FqKt88tTQ4H7W6AuoOG/SG36nRoXKgyTLTru+dMRq89N3fhz5kY
/OLNYDihEGrfrlrrperUCAIQWNJ9avxhgjbREu2HIqe+rc6oUT8f2+RpFW4GN14rtqV65s/yK7va
GoOgaGKePBOBu5Zp+huL/bH4VZYhqipzmbXJJfzH9jhdLsacXGdV3Vq1KCwa+oVWPmmx15+PcOqe
vRmgNIrc6JJqwU+EzegkP6WtSe2V8QzfjbT/hxm0nAzUIuggHNMftwUIfGquba00dVS5/HQ4o07P
BZ7ez+1MPXYQL/xjaLRVoj4AjwrbtZbMFHoUo1tbsHOCHZSQGI3bLoDDgYdkms/+cr6kpmDeq2uU
p2yBNzKpXTos/6K00cwOHqw+nMabrxptI04AGF6hsZQ9ipgXtpADww1zACVL4E9cNwuOXc1/5pTM
zUAJpwIcQUDVAz2E6NsUhpN1c3IiSIPYAoWu6CItjw3r6Vl27PoXIWbXtDKXcZ+AxaO6g1YDFi9g
tIeOE9FtTOHVnyEvaxcAy3iamJNYAWKcFBDR67/5Eq19q/BagskFdB3trxipPQfmw5l85uRdjnQL
egH+FBXHJ0cQagXCNUABZ7+R82ozvBZyelJvfe5D4g2/hYgOVHV65XVm8w1p/fEyDyRmQ1FN5lG/
u59t12VriDw7NMAetJogTbyldimJDvbVncmhTOVSQWOJvJkIiQNgEEbhSty1tROzUW9pzJUBqcmn
WaHYHZPiWs34wIlgDDcohHhQJBQQJ48scYHY53aMWoa/LCu11Qog4KDhHJ7mXjYgjn6cP6Cn0fEq
gIWBR6L9fv6qoODLIEXQr0CxZKu0vS3qRYlksAF6Y0YmYVayrpr1Nt8aIStRn1nL269d0taUSctx
KxJneBiSwMWRUBPOFUAjW4tU8tNybhlcqhjChuiRkHmH0A7A7ypkwIP4JIlOAdBRniEP4YVJGm7k
UvJEXUx5JdGTCNnbb6jX27QBNTlKRoJVTjxV5gW603K+puN960bCIDmGjmV9aCmNjbgCkpWwEBam
dAWiEBxxgq7ztLZxfHHZ9I1y5KI65PaJlLThmu8S1tnmrpdTmuhSNkeg3Z3SZp+gjrIGsQLr76O4
FPJXKZHq5FD7Xq4s2xJoSTMvQi7F1S56wIj2TcgbShtyzDpJuy5fsZFoDzUE1ha3LENnaE5pbI4x
4rBwLvCBbnuOOi8stq4guJKag/MbanZCBsLZJPd8vPIUHqTnish75SGImtQ3eiDGKjNKFDnX+D7t
0JrRRVC/82wqABMPG9KVLtgs5y6YXG490DpldGAlfFjHX4IQAclO3B5Zss+ITVlomQV2Qrk71Af4
9ChGjcIvpBbE/Ecpq1z0lHU5RxG2ZLNEDwsp7DD1eev1qtxESfQeg7FK1D0kDIqvUmad/IsvqsgB
e1VfUPGiSnilWTkUJfgvYLRxfd1FF2x4SQKfDTKSF+ikg6JB5Iu7upYEz4L8goM2NtSA0ESvBG2K
ek9eK0jKO04lQde7EGPm5CRN1Wsh/jkrSSZU+GuqxLEVKNDw1ZvUqZ11kSMx8hs6jBc2q6IOBXdH
VZUovOHHpIBHRFJTv5dcWZaQr4uVS9iHXUdaiBmyelZFYaLZGQiZdRYzjS9SfKndlTkFzeiq81nR
dJLQ8zcVq7jQCWN5OxA2SNBQ3trObTreUiESYiYciIwfig7zNdfzFUWiuk5avfOSGILwiV1kkVrk
iRCocoZ+YNBfFXGXXxyoG3I+lFOUJj6naSr1m1jKIDgSsm1IqTyF9qgFFwcs5JYlTBJDUiQrGg3f
UjrLEvqqMdi645jRKyrnonWW0DEmz21KAWqpiGoYtL6VgdwSNEsqFKmLJsqWUdQw2QEMBKEEeG+X
dd3C9qiCPgtyC8hMr4i5/O40kuR/9kmeCqbTUWKBwofo1Xpth0qnsqxXuwYjOgGHpeJafteLYEnC
2aiyFeN2IkgrUgjUm2GRhzEYWzJG+aLiCIIItFM5gtZD7+1HQYrHNaBi6bh7N09dasfkMRPoYeRk
pU7JXpsYjMfSaU5qmgp7zUEzivzbxDGlg66lv7ag9nGgetS0PzOXzMSVDrpkVHzBlYZekDH3E9/X
AW7hpLe8EhrbvrKufYuml5JnoUZJFGHbxu+1fMmCT+BxSOZ6v22baor940XgeVV+Zz5n4s77F/MV
BwY3FLxH10Me9TGAJkOp2zGokkC0jjGRTpYJI2hyZj63Nvyw0QWLqjqSf6gZYfTjJulYYWwKvKu0
FYtyZHCU/CLInhHTla/5dBcZz61NPDtw5UHGClELGD2EUWzM5UMAXqOJsfOFTItLz9GBm3l7bmSq
JAk6LZQPAIgBVcsf2PAmROPKSvZpF+2LIYUGczzHq3THVJi+Esl54SL0aMQoCR5epR46oNRQci2R
ZU2c7U8dXfRIJ4GB70ZPfRQ6B1XSKFwGPXWOIVGvigLeyB6r0V/VtzeHjBkt5IOtUUBMi3mes7HM
bhGL+5tTkwJZ/XxeRyH32MI4BiwKp+dFD6NJEbTgmQZw87esgK2RpHPYu5mJG7+hBM8JBcmV2K24
9SIEfT3EUzrCOWq3QLb9+bDGgd+/xjUUTZEBRMZyzIDCQSmySASf20a+bdTuhss1UOcadp/A934r
3k6mS40DC96M3SG3eHP0HuwOsdvNNhWLJlYiGXZRTOg3Imr0EKHw0Joi43dmW+yb6xzQd9y3/C+b
gKehqAYStIcasUA3YcoELrdtOj1aNCKBuq2iFl+4ssAdwGyVtzmTk0vJQ3wCTyXwwY2p/AogqfjK
D7gtcqtySGheiwXifXcX32r9uaUc/MfDlOJVCLZXBL3sA1evV8hhBRHSbfUL4sBFvaB23K59CS6B
ATja8/WbHNj/2gKP2v3yNXXVC40SYyoFAogAcxERkF6c70STP59bGt1P/1q0G0sjr0k5UIqRGliS
ZVWoDZA//qYZwoa5DTl6LDzYYe9HFPC5yAaDHYrQW+9d9gdxErB21mpw6Ba5VXxKy0YiovV8eHMT
OcrBFzltyz0Xcds6Un0v1jPuJ4I0KQgD3A3lI865/mf2Ri94F2CW1A4xTDC2I5NBp4aUk+Dgn/IV
dfjPTI2OOO0pYdb62I/UOTiB10m3wQR/6Wgyx3M8N4fD7XDjS2yqphmnTP7GJL8wV9Acex76TBhH
ZbiZjf94D0CbAFTYf6oPiJZGG99t+iAE2bKybUsZfSU0CcNUZ9N9CGAtBbV6J5vbmI+eEjS9SAKA
jWB4mf9lJ25GF2R+KgPCa28FF9LDealntryMGfAjdpUW49wBwBPkNaH8ABLGhwpaNh3Fz9FHPR6P
+68YHY+U8isn6SN7K7E/XWAmMfpUZ6KxOROjo0CxIN+hutDeVjxr+OES76yGn+vVmjSC/BWIvxGL
gYngfq8witIhvqztbeEUpE4PZbaplBmEwON+BBgNv4HpkkcCYuwceaGjILnTuzs5WAmvzD7ldNr/
LpR9iI6ZIp9JBo7CSjiue2sjB9klELkDTMjdOZyjqFUUM4Qq+Fx9fpjH6B6YkVEfFyFQAEJ9pMIe
Nr4b+ank+buyj5dRcvZ4lIfVJCR4Vml++oJnOIGOhq70JO+XDQcgnpQSMK3v/TrVfbHW7W6OQW5Y
rPsb7/6bRkPP2JQqAyRAdj6vrLL4zDXK0gmPdTy3+8dV8r/RQ3EU5AZgzQbyZ7Rtwmogj0Mj8U72
Si2TrmkMqWgEmY6rKUeauDvWI+2PIsy40DFnzmAXQrSAJoCiD8j6hzdD70HeJanCXQWmThQrdJRM
Y803HNPRGY3SC03WAOgiuRmhcguwrClC0ak0LOZbnkmDjlFnD98ycgG94pfgC6nDXciS2j2gH8wr
0VDM1SSu1jXzyQTxf5H2ZbuNI8u2X0SAYyb5mhw0WZQsT7JfCNvl4jzP/Pqz6HPvboniFbH7otBd
jTbgYE6RkREr1tKTP5KyClSqq1Ak6CvGRWuAAEXuXEFp/sOPDbXecZzZ5kwJ3qLkKfYMIQiYeyhy
I8gPvcKiD6nYhEgf8G/aonLs7VmBxgAiQMhhQhj9pk0hGMJezAsS2XmU/gEbMAKj7un+Qbl1MNcm
JnvSy0C2UkU0sl3gMdNm0xEDWbP7Nua249U4Jksh08YFNSeMoHkESk9DxfjA7JK1tB9MTdHriomZ
2S8FfUtDmzhoqfGVXuxhFSKOIb8rfVMUF55Z01z7uMkg4zTyFAMsgKTtxM3wresqTlmmNlfkVkmP
QvEkh7XeApia9EakbDQwKLdluPLqBdO3gea15cnCOW1XS0NapXasPn1IaWGqkT5u33ZJkW3mzXVt
abJ6pSaSJHPr1M5CiwqGq5p5APQDa9VVte9Z6y2EELMjg/arqqJFZ3Ql13deJsVxoFUpRia/cxVS
TBT5z+wdOULmi0sB0oxPBpnGP8YmnpLv5NgX4gyDqxs9CA5S/UnTVQHetoUzMM7SxPnDEBC/EG5C
6WLqkmmQD0VYY728NtdLYUO8LYJ2ivYALtgLzlNHjgBseeMhXPCE8wuoIskiQl0W6JlJakMbklpI
uTy1nWFTeJwBOR2eFSk6VV8ofyychy5YuAimtbDxXADZAE5pVFchNDPNi4ETNGtVj2S2/zlYyfGL
09ujDPlCU4XfF3d6vY5e6LKCyG24e2123FoXwSdf+iqSwzSz+/pT/okbQLOcCPGFWXJoCF6T1nS+
xWAlq/v20IfaS6PqXfdOoZFNXPP+gk+L5zdTMJn1qnOR0CdSZnNrXpeswApfRHBqdzuoZUR6FUBT
ZdBBVGMWoJNoWY+iDJREzfRNXtQVvo3wrqdl/PnFtAx9BnhihtUINgMYY4ECQY5LT9ZoCD1r+/wh
WP9FZyR3VE1hc38WZhcExdeRwRv97PxkEgIxV3maJJmdZqneK3id9q4edlYgIjkEIUtQC/wLg2RU
1QOhALqBJgbbvnI9pI0zu1TOINbX+XYfOK6B+kaZAmq0hO6dcR/gvMZbByroSEtPe/hzOnBOX4uZ
HfeeHTrJinNyluJtXGtLEe14lUwciCLDIY4yC8jR3DSYSnws+IWfj7QwjhGukJxhL+5BXAC0zMVw
l3amkbNLJE8YAthprOi5eh7A8i+w4MCZudFAbpwzEcztUR0wHKvTP3vmPnmmuo4B5IdC5ZO2WVLX
mAmC8D0alFEVSaXAL1xvXp4kAZxXnNtFFuhpGuhtuTC1cxbw8IHwEFykdKMMJ2Z10ClSktulHwu7
jqqeGVCUXe/vzGkD6K9DAJZz1GQblZym2jJamjVCkVe5nW1EfQRDh2velE1l17EHVyfrwYxOmf7S
joisSF/K7c0P8h/rk4su1ThU/cUa1tWyADYkE46i5/cLXu+3/jLdpZeDnKyWrLRxURcYpLhNnrmz
v8bzjmeBAeJ5+UG1fCjovi+8X2dHJoqYX4odAqT/9QYpkgYCpiiy2uEAxqh4h6rlglOZVin+d+ku
TExCEsVVcrUKu9zW1uI2+AaRm/NOjMIsHwTT2REosy41Ts3eoOB0/M+oJus1lILspyVG5W2Ub+mM
CX0NjOIr2fkb1Ka1bXBSLc8cFRnvb9O5aAHpX0A4kP8lY/b5ejp9N/BLT8P5V5KUSaWOZJFj8FDg
WiXuXsArQQ3yhQP4/7AJnmkFHauqMA35lASaPSHSz3YFOXTRtI4RKFW3SzRX83NKEKVjfJqGCtr1
0KIOPflS3+YgiSercB1ZnIlIyHP08kGCvEm9k/6MjP1/gyVB+rkXkAK3/X8t/07AxQ1cgLItFgZY
Vg6dUYBISTkB9XAY9E/NqHd0YQ3H7Xh1CGWwGkLFGLo8iMCQ/7sep5KldVaCUMdGb1CqF9Sr1wRi
3maBl5hxf7tM2dqgYHtta3Lheo6gBYkb5nbcPcfBn5/+w4M2t8FVu15zmSofSpRKskcHVCwVU6pD
8IG/+6+i2zYv7qbsrcgVl7bT0vgn69wWtSvkKr6JSGeQEAt04wlPnPeeD57OeyzcNOEqADMgekr7
1dDqVFjw9bfvwqtZQfLuegUkTeqoKOELqvavs3acvzEU2fLDILVGOVhQ7k6HVyFforQf1/Vq3ces
C8qi6DBFKAKU/MRqxld+Q+raBjbEzMhjI2xFmugRFIwr98/9hb+ZY6ijUVzLIpwE9BimpI8+leo8
J6Sw8zg6Z6FrJRn0L+r69b6Z0c1NhoSyOsg9oOWLx+C03p90SqtEEH+3y941U+nJR9Nqm6IkttRy
MTeeS0MTfxuWmNq4hiFghZ6DNNPVWNsPcrowbTPjQUPHmBwbuS0gyXy9RFQuM0CAfIwnszOIl6re
C82sVFsqMc9sBWwExBkIcpE+nnpxwZfBt9z2hd2/yhGT9eKYy2atWfdXZ2bSrqxMDn9G2kZN5aGw
KZ/oZXD0zQE54/s2bs+Sgj0NOlOkE3kIwk81kMDrkwGdEJS2QDi0/Ta5BK5PoWgMvGuMNFCIHpZO
qGdNmOua6OasK7nQbKpwqQo8N6cEBwz9MuO/yMSt8HFTtJki5TZPGxYp8or3v0M50R3qoxd+KYl7
61kxblwZ4DVCsxMAiJOtEiRBK0aqW9hD9j6432kuosZtSCIKbahBS2265rJjlHovXWZpH23lripQ
xwm2x68VsdFRiyC0BtYTlEsHrQMtwf11mbLnIZcxfh/Sk2AORpFpupXDImwSvlVzuy60dZUkOvn2
pFFG40PYBqUePmeUedKa47dR6FuqtMm6fenRleqYvbwvoAQbvd7/JPnWWaCjAqlSEF+AnEoVrw9X
XQ9h1akUMW6fv+War1ehvBBszux4KgKUhVqJpEEZbbIH0E3ldUmbV3YmDIbobzs0goVkwUnMbDT0
Sqsgz4CY0niGr8fh1yXNh7Cs7DTcCsPfXNOMINB00RsYlaKF7OyMR7oyNjnDUeoKJCFFZSuFqov1
wcu+m+zHJx/312b8NRNHjjXBtSTJqO/ghroeEyosXVN4aW2T6osDmk3V0HrjQlhO3Iv8i4JSzH17
t88tPAbAQYI0ooSKBDbEtUGpdTNJJm1te+pKqgLUH9zYUMpzVYlM0uxyA7yYT83+O33md+EmfQZJ
gRZusVNtsivl9f3Pud03MpJvCDyhciIAGztu3YsAMIqjnotkv7bj5FiRHzV+CGi6cCLnbCC9CB0u
9A6iljfZ/p6cRhx4V2q7AKbTh1BfijxT89/mnTGEMd+BRRy7+acNmFnCkzKos9oerArvA5AHgqsR
fKRLz+Xb/XJtZxzsxYSh3VwBHhp21B7ZM95Ug1UQr5oBCjELR/rWa4yWcKbxNgcM5XcjXVjypFbO
UCyq7Voinl4J3UEEH+zC2swMB6lsgUe4DIYyMHRfD6fMXXdA40BjJ4YV6kg1M3khzTvu5+sDBrGN
CwuT1a9JrgUAMTc2IC6g5IPk3Ea1Hpfy5dN2dnh9aDSPbAK8OAoFTh2gT7W0qKWgsSM53rfPpEUE
X220Aq2K/kvsPQ51dua7eNOXzjaC+Cd4HzvZKomsQ/HeffYAD0b/f7RPE13Kn1I/fSBDZKGniXNO
94/czLriSykCVBGaPzftrWpfC3ic5I3tqCW3qaLGN5uy/7lvZNpy83/m4x8rk4XNiqIrsr5s7HjY
1y5kl/XIw/0sf3pHOe505eC26E7V0mPHJ6/ZX+JZwWC6YrTgX2YG+6ugBAkPoASEX7Lli03cpMTJ
1KTsbUCjmdbUoPC/P9ApycM4UFiAT0VECTqxKV6rSaSWz+KmR0ICfe7SOTwFz/Vr91AdQZuyIkYE
GlH/qHqGN5jlRmR/iHn/C8YTP9ngCo+gGbBfhIFoc7o+QpwXtiFXir1dQl+CxJ4upLuorIz7Vm6v
QwwTbZkyOoZw9f5GZRcTSaI0TofO6W0h6dYEpBEKeCqS5E1cSsjdQhQwoSLGMsI6IP4sj0t6Yamt
EsJXZTHYvT4Y3UbaZU8u2Ic7vTUSs9+hw/jo6n+D1fB0f4Rz83hpd/z5hV0/9uuE5/LBPhvHpZf3
uNuna3T5u8fZvfjdshhUIjpJBltj8uqr2VXgtlP0x9BaQp3ORMfXszeJkfqCcqBjgKVe/4pXgZHu
1Y28SdbDqjyXxme57lecRWxkpaE9WRiOmS6cuJkDgbAcDbaoNqDtCw7meqyDOtAkb1PR7vo21IHv
Zw73FvA+k38U3oQMCoqXOnVAk31KxdeitNLCs8KkPfgOuOSRpMzIsG7Sh6E3xSVdtdvrBhisUScQ
1Qk8M3/fVBfrUHggXhJdAfB/wPP1dEAT2CASbx11GQhZ5JhYHOFrlOElsrq/u+YtI0YGewHo2KY5
CKqmyNAieWkXwJi0wF4kasz4buVu0vLsQ4H6vrlbvweAiwSBOmB9EPtPvZJK+YAbgkC2/YLsFS6z
QHSzEPHMRJJg2eCRTkNAriqKNNlqQk9j1BQ12a48MzsGDqq2m0Fl6ir+iez4IbNFjoUiax+K2JBk
q4J4oHAULN8Q9GYxk3jrn64/ZrLrAgf6n6Gjynb/yIOUgOwEUF8hCvN1v9uU9VqFXPLz8Aq5tr5a
i5ZWb+5P+G0SFSJOgFWhCsWPvQHTdHuq5m0PTgnZzmUOgE9dEh7Rc0OTlywQGam3kbcX622obhWB
0UHV1cgKlC9wS7Vf97/ktlL1+yW4eqHjgnT1NGvMKTnNyYAGSvqtRkB9M7k6he6B0/2j4h9icJFw
qzjf5ztx621lO3gkh2IbnYYfwTFFJr4JdA3olbaWVB00QMPCRXIbj4FxSVFRBNdwKYP689o9hEUp
plmAr+ur7xr0l5X2GEt//8rQj845PMvf7s/GbY0Cs3Fpb/Le4cAc15IY9rpmRbftg61BJuDl0376
szAwabxor508LIFPCHMOCP4NysuNo1GMKVRs6QCxXxUdGsdusNwTWt0UC12v0apVWdudgO8rUubu
8ldNsMR98z580GbPWYNsipU10EeFrBOu0zPISucWt/LlJUGN26vu+ksnIUMVFlVDSawAJNMwkkMT
ftgq8hLY4fbSgxVkQwDthptA6+v1Soue0Lm0bBXb6fWwGJgm4xVx8tFN1nkFkz0my2hhCUNrKSK6
bREY1xwxLvi9hLHleGJZQ2N3H3ONYvv5t7LjRvFQIymNBkSb/bryDz1A4TV/GvyFIc/O64XdSeii
9I5QK2WlwPO9Fv5zghXP/tXaqWNPDlXHoHOSMCiqluvDdFDs2q/sgYbrRq1WktItvP5G532zmS/M
TOJ3FAs9onWdYiuRslLaiOi0z74LJGUjrYlNP6qzhStr5oYcLyrkzLF2IhLb19tFiHMHara8YkfZ
e1iA8d8qQ+WEVnXWcv7a6zjzvmeYGyHUmdCyOXKyQr742l5KQioNLlHstkuY7L4pYrsKnKcEbZNd
ES8Mbu4+HgG3SMEheIZI7LWx2EdvKuhaFRs8k4RxA1iL0iShCy5oJvoDqPWX7BvlQrzuJleyV3MK
2plF2SYgF0tUsDiHpzh6lRX05MgmwUbpTA0CcWYL3n8KbqqvMLFybezhRsucJr0HAFtV4JysY3Mx
oTAbMBBVAN8cHsnopplMglL7Qy2GRLaTINpWucog2mxwWF80aHhEZOg61hXwzTmOk+rDJ8QL0Hc6
ksZL0rOrrTPlTYOq9xMkvJv6IfKXUmO3RXq4DTS+jlTlY3/fFIlQ9EMltSqucPAfMkXSRWj8FuXa
McCU+ekYgEbXysk/QsnW6PmXcqmLa3ZDXpifTE8nI2GH7Y7gtENTZuWBk9oP8twoXTSQYTaBjdB6
aeEUzG1MIM8hOkcBngEu+npjgoOStrTHpeWIZblCgisA7yV0BBfO2vjtU3cCbSzc+3hFAlY/cSc0
k9AQ3EqIFZ8R4ZumzE6a/nBymfWhMet75bM9r0PX2aI2Z+im+bB9M3/Y58Pny1O9A9f0Hw8s9U9g
1Hpfrx/X6/Pz38cn8AYaO8O1z7uto+8elyBTc8tx+cmTSzJT26Yqe+zWaqj0Lnih/a6ludUIBwFw
jfvzMxulXBqb3FhO7A6l2suyLQFinxVbAB5F+iInlvDF5ZYsm/GLtFUfgmzngIj9vvG5W+vS9uTW
GvWuyyDB2kjRu4zkZVsY6GK/b+NX2/PeBph4d9fhs6zqqGzvwLXYWSNjDwjUQMMkguiUjnpOZmh2
TDWgsOOir39bPuB5DMlxY+mJPBeAqhQcZgDjIyM8PeWhXEtSFOKecfuPtFs34z3tsmo4+OWOV6wi
iRfmd+6IoSYCXit4fwREk72fV2rOjZwJdu7wTEELlbdQQ/h9W0wnF0la+C4BLwy8Qa4PMRAFCWBc
EbEt6Bvqm+eB/RBDZt/UpPqPY/wcfT03CDMDoDie1nQTnV9jBsWM05+lRri5c375JRMfpvadLA7N
OFZl19uO1OIF9gEgxMJ2+l2keyOeXHTgZ/D6hGLEMeu34O88a9AN+CqZxoqH85f1vFGNn1+NG0PT
j9/tGSJNLGNIMIMVz/ocabxC63GXQkLztdaXaOPmDhQILwWIj4BMGonW6+UYck9N/KwGdwQYO+p+
20jrNG4WdtXsTF8YmcwAp1QFZIRKYnfwFSoQlqBCqcEomn7eP7mzu/fCzuSCKCmyxVWFwdRuB/Et
WqJRJA/7hfhofsrQ6z5eROgYGL/iIjHDF2qiDU1HbPAI4aHw0PRrAfwe94cyF2FqWBLgrinyIrJ4
bQTEII3rJQmxexWQyVf0JGQvtEOnKJIT6dd9W7PLc2Fr4tBFHtxRRRAT29V2wzcfGFle6EK5FDTP
OTMQtv6WnHF7/2pAXMyb0NRtQbyc2BnIvANpU5a83nu50XWPCKY6FBM17XR/ZDP3ItYJz1tc4xrw
B5PdrYKV2c0iidia0vc7VfBys/KF1ZCRfYksEZh4/AWLM1sQYrHQx5ZBiTDiia/XTetlCHJwcCpS
AV6jABmepny+P6iZ5boyMckSUD8VQRgBfyKEMpMA65WRNhmsOF7SjJnZ6BT9BngE8OM/2mSjR4Pv
VqEAQ3n+B8gQD93yfbfQS7hkY/z5xaYYKp66tICNKvzAWGq6FroFOPTsfCGZKStIdCgI3q5NaKRv
oqrH9u4ikoDfo38mBE98mQPHV4g2jvurM7fl0OwF4J4CPgw8Ha6tiW4SQza8JTYnpp7ZeCk4qwc1
ZE7poXUq9r1VnXoLB/hX/3xyxSBNTClo49ArieW6NlpnjlcLMY8hgiB6T8HV/BqsXgujhfRjDiGN
XD+4DMKTq9Px+H5UjRProRn3IEAzTm+ZCAbAli3FLrMTcfFNk4mIOYAKwfWA3aNVz5XfqXqo1pBm
QCEGgsqsUTKZ3Z/6ub10OQvi9SwEBVhQ0A1HoBb1JBWnQNxE/kKFdtYE3AmogHAusMbXJtqki8Eo
JBBbHg6t+zSgjapVF873nAsBwOw/NiZOS3NBpO5XMvzk0H53QvXNpaV5f6bIOBU3G+bCxuRMVBJf
1Mjko6Vi229fSxNvar3C3sFrGn9CVpyhD1VvzxIrLATBzz+pzo0bC1SuDM0LqX762ZxwfDYEDUG+
Dm0ayE06HuvwnyMpKaiqEMO8NTqkkXi2VozHf7O9iISECOgnAEaZnuqmlPuuTykWW3FlS3Qj0EnF
6TnryUasxfhA0DNlLMzazKQhZwrxJwD/QII2mTTE6aHQ0ojaCn3pow1eQCkUu8Q0/O8DDLT701Fd
HX39IDm/3mRxX/dtIfgUYQxaGPhESo2oQfW9LdV24cjMHdJ/TKFYem0qSpQiVxQO+7ksngK5eZU7
8Y36QsVAh67oHrRkrfuTOFU1QhF6bAEBkgYIr9+c57VJN1Jh04+pfa4gGFzgQfWKdI4R6QHeWej2
0qNDycCnZVWGarb6WTShjU2KNYoB979k7iwjuILOOrK+t41NiaLkXSQX1Na4LUceef5HQ+xz38bs
/AKWQtDCjUhuKhXB0VDpGzeldu4NgY4a2BF68kjNKMgpS8chWN03NzskqPyg5j1qU035tQFcGkTf
qagNOjimoB8tVT+r4eW+EXHuQkXVFHlyNMIAQDjx7LT3ZM7va2oXUPXx2l0L1izc2/3frjryEWtU
S1PRHMkfc4IMnbwCY1/k7JKhZMna505dEzLUOVjHuax32r3rgTwJol71kV+CHt92JYybDYcIsFMA
/tA1dr3Z2q4qyqLqqe14MaDikuVVuxYPPXcjVoYi6ATtGXopav9iHSgWQR57vVBvnLjwopVUsHZI
1BZaKFBTWj1yYGhbOUg2LlQ2fysTU09+aWrcgRcBVNGiT4ALYKrWG6vDHwXF8h58/khXoEUJKLJT
sukgA60hEjggDOhYqLsgfh/Quxixo7v6cU324GMWmKfp3vbxsda1fxHlUcA+gOgE9oifXptIoCdK
BAYR2x/IM4KgZ1LQXHc6kV84b7/h1c10INiHLAvQo5AIvJ4OD8JsoHLU4KNxU0WbkDWGYPVmyQ4o
Y60F4+Czn4Z9R+wh3WQgeQNJBKq+gglfxzDw+yfl931x72smLythpKzOXHxNRHom14YGrs8/XLtS
qpWT7EhsB16pSwQ5Ow39ORBWAvwe8ivlpk9NuRXBMttZIFmCyhJg2dxOkzbALRsZ2fXlWgp2aoDn
dKhXVQiC4LPgbePOZ3V4KGur5EANjNevTlTG2z5UzeS4NFoCsQd3o2S9TpqlwWJm7411DGsuNiIX
gBF86Ci8QoNmQxD1onXz/nTO+R2UilGvHt90yM9eWyjDMMMZd1WbdsdqAGen/6xKYECsF66ouYwN
mrZA6j6ChwDAmJwpFC1c30uwbAXOTcrO4GQyKGIj1OQYbiXQYmjo/SM6NtMJghXmz7fKvr9lRn4V
FSpT57/H8KdnqvkYGshEMCPQlwooMxkCaMFARWNU6yESmbw0m1ysqOQFqi25n3z/mXQlGM0+8+RT
U3JTVuOF2/KWjAOu9NLeJCoJ8i6Xqgz2qPrFu3tHsnII5pWtTT3c2lnO+FyPWyZHhrbzg1bXOstJ
Nh6CQtI/VmIIHppOjwRT6iVsQIjCA3WPrGn8VOZGJLz3gj5AazDmWJafouZVbZ5ChylDuA65pc6K
2WthnLexiQOYkCmUs6vb1M2VWLWjjdq9O+DU81Bs2sjrBuLpst0t1FrnUub00t7UK9GQaF4Oew2o
Uoc0flO0N772dHJQUt3VHjMVnhrkCINvkvAR9IWOMixEelPBhN+46/Ibpr7IA1HB2I1gd86B93Qn
eQLNOPOhMyMYmrZC94coPyKC0SVqDTGITjuT8p+8X5wKD7pODhMWu3bHLTN1GajbghoJ5SIAkSfX
ZMV7fOGH2FIt1t+WcmSA0u8s0wnZRu46Dxb8x0wbylhnRwkV0TtkEMXJFs4hkcGlbqbaUIOQSlM5
KsCe2W73nutVXLIB/B/p5r7PmiskXtqc1sCRZc8c4qaYdiCgQeFjeXq35kyQ97Cjyt4S+AnQoRkQ
uLTRiG3EC7Xx27ZFHNuLMU/zET3JS68c7SudVZVk12QdkJcN1PIMUq68vtSr8gCi3DjZyaJRpkuN
oaOvvF3j/8z5LxLl4lqoOzeolBb2cy3bStxZlXTKb3gJ/ZOet7DHZ/cTIl9IhKE+iOrC9QURyJ7S
q06BY90LDOxRulYaESLSgO44chSlXA+XikXzruTC5uTaA3E1aFYB3LUlyZRXLYVeNSYXhWAgHxip
3rIXwfl7f0/NRfmoveN5CEYh9EVMhqkqQQ7m2Fa1fYU3quTMA42Ths/3jcyuG3K14CoGeyVADtdz
2Re1IKeFSu0giHVfXDttZFDHrORS55aENX9fzjebBHsEjOnI0OHVe22McA3w6iUcAbq/jWATbHjI
ouNAMpfJqBK57FnDPeyBBQpVuMHg2BeqYGvycEwfWuN9xEg5LN48vLTsT6QnCOVAjoIqimi9/Lk/
K7M7DG85JB4wMTfvZY8jYpm0cOSKl9iqgx3ch7uwNvAKscK++wiLHBTu5/tG5256yJIAZQw4KBAZ
k3CEF9Ia9XAYVUuJJSGikYd4VWugXksRkwgLz7vZ3XVhbbIWeVWEQa5gQxO4xEz8ksU/PV5r94c0
+4ZEPIH2RqiZYh9P9nCvxWEich5cP/ca1yWLyFdTbur22XXPUbWOKlYD2Mf7uI32QWLHwrpTKMg/
UmBBvgJt349EATVoqPrMLKTsrXKrVeGvMnWVtev73zpzEhAhgPUHbOPgQPlNvl54sFCWBq8FPbzt
lj2Y899l54TOQRa2xyJYIrya6UUAHA9wcoDzUFrSpi+lUKN9qkWjC0Ogj7gkX3veaqDrvpBZAKnX
hLKhCo0QSbqGdQP+pwhK4GelXTj+s35txAaCs0xAkm2qF+wKQ5VnXKPagmt6ipmmq/hUF7qCxIIH
aLRwKpeu57ltfmlxEg3QWHaDwBvdmo+3ujtw724SmqlTocfruwjbc4uQ5P7SLpmcnKzaSesg6mGy
D0NzkBHXV89ddEjRpexGrSlzykKn3pLB8ecXeynG8Iay6UaDW2cbl/5D6PzJ3RPEGozEb9b3hzfn
rUaJRDhW3Ik3lUqlFqWyQAbHjiFUwhU7QV23HCNAMYJAVz3X3EKANZvbQwf2yKI2Nu39xsEXw2uL
NgF6Ajg1ERAZddvh1eSus6NkgTmQfchmzsh2rEkI7DkEeVLDnkt9oHj6mkm0sLTjbplcKSpSVBqG
jf5WELZcz7TgNj0Ex5EfxkY2qfslZuW6oipL2yVupjn/cGlpsqYRl0Xg2oClyPmo+IKNbyFBrY0o
RHaMW1jS2WHJ0GlF9x4u/+kMu43nQtXYozaKT4igAksWIdNCUl3gl3LDv0Cnmyn8bdEA/gQlzfGm
uFjNMGsGN899OqJP/GCDRoCBbkj6PRgN9x52ZuhlRvgCRYbqqxce/LLXwQMBOEy9kbrnnqzEcKki
OeeVoKcI6BtySXDKU2xWHmpFwsVIHscttHaHl0I4yarpkY+Mizc0PUpu+ipJb/eP0ewCXxidvN5C
1BZIl8BoA5/LdT9ALhpV+lOjTwT1y4WbcYyrbiYdFyIKrrjxkTm+nnSek0jiQ1nD5v1Y1KMICEIu
ypc4P2a30YWVyemoBz/imyFDQk7Y9jEqcagGNeiCb6Hl3S8BJubeXeCFwb02ym8C6Tm57FsJZIC4
upEGO1e88TVAxdsB6U7woJ7c12gBYTQ7NEwdzghe+NAEuJ7AQciDKAlKpPWDd7WCE5e/yvJN5JZA
LXMLRRCRATgz9kLfBMjUj6Qm7qndqc/+YKvVQqg5t+tGhO1vPAzF+ck4Cto4FbojqA0uZqbk7x1I
ILTkNYf0T6t83t/ho4uabjr02YzThVacm5b4XGqDIECbGzpCzUEsWCo+RQNqMI8l0tdLnnkuvQbo
6H+skUnRCfWQSAR+mtpJqW6kdM+nYJYK3gtuIySfHki1HL1Q4Nm8aBdEnpEVAjh+hm0XFSYE2dkQ
vnUl9OLLjeq90i5mjnZw2kcvhYCKzoHtvkOS29+FUEvhN2Mb8FBuwTuxAde52uDgntAiDHYQlnDo
HEkeQGJd94yLT9T1mdgb92d25gq+GuskZwnqZ8cH+QW1S9E7tdVKJZwOSDw6qXZo+Wk3lbBUcprb
l5DmRJ8nUpfwI5PZbRE9QvIKaxnTQA8Sfq9y2eb+oOaOGIQb0DCHU41Eyjjoi4tBc+q6B00ltcNU
llkTiZpOJRAB8DEySpnr0oVLTxodxM3+1FB4hdIAiD6naCjKe2FcVw6192eFGcC6AIr5Omb4zx/7
r8D4gio3O+PfLkNJWh/z+jL+rEikNy/3hz7T8okAHT1TeIyh8Axe7+uxe16LbnMRnyJ3plSzmBox
2YXemtQbftg0Xai3dlWC6XvLA+w2eHi3WIjdwZJYLdF3zIHArx4Lk2/RVF9yBTVXbS5fk8pfc7lJ
8DjpTynYXbUV8h1J8NeR9ALvqx+QifRLleq57NLVF0zukVzoINTV47niRR8ptcqy3jQ++OIUiyqs
aR/H3o/hJ4tCFqebbgmNMfeKRCe+iv5IpA+xIScRilpHDZc2lQoybPQzF6JVx8OTDNxNFT0F0kF0
9lCId4PvKv6rSM9Bu+m/B7CwK6g2Bu+83+tdxgSpZIUIqVgEhoL4p3qPn7olnea5Zx1qXyh5ozTF
E4Atr3dNLXPQ08pL1Xa0M96xbuwYDVoN1aTYK32sq3LItGAXV7p3lLREz5x1PxjonzGEpTmbcQ8a
OAYoasQIn1A4uP6SxhViP2sFPLwHUJEk22hJ72HutocF/GaQIWhgAJ7sSs+V0oyUEIWt1FUNVdo1
Vz0Kyn7kk8kfMyKzvNz5SwwQ40pPPMSV0clGbGu/zJ1EVm0teVa0r7HQVUnWwtmfcUPamAwDkRXU
lIDKvJ477JImU1MOmQA+AEg5BvO8HMs50AnpSwL3pDdeF1gdQMeo+XbBGjSNxZ4PavWRUI4wIdP+
RXYVzgjwXSwoBQfG5O1RinkSCxVWs+L2Qr5yjpyyi5DCj0/3hz4TICAPCEgjRTYAdEaT6S2rPJDz
ENMbIinEI+4Xw11drlGycBHNeUvZh7nVvDQ3GVYvpL1TQr0K5Pf7SvzM/L0COu7/vyFNjqTGhVk9
9BhSUCP7D8GvzBIKiYm5SR+CfxFvo8EcyyRII88SP9k5qlhFYS2nmh2jnTgUnqUaBULuXItLG2Ku
n/DK0sQlyqC3SsMkATuOmL1F6AHqoWRayKvSsWhb7lKN0fyzrPGUM6ol0PKsm4PyEIU7RiYHGLnr
AyKkUqnVfq7Z4koeVmF4jCAe4NS6JB5CQUNlb6PUp0rbZtIzB0bf4EVCo/WS3ufoX6auYHRwyFuL
PMhEJwsr97Lkl0qp2Q16+isQegwKyuSFq5fqQjZnJkQH0ABgTwVRMxh9J5aSVPSrYOA0NCQlhuI+
9HHNqmAj+I9q+3p/t86diH9M3bARJlBC6LTGdeyY35YOCArQMg5gwH0jM8EN/JqIrCP6NdEbPgXV
pY4f9FyAzeNHT7liJJGu1GehxIPA37vtJgISwd+08QflANnJTQ28iPUK+LeKW9MFyMjtKiLFISDK
wl+4SKaJjghAu6ohODFR9j+cndeO5FjSpJ+IALW4JRkiVURlVpbIuiG6FLXWfPr9mLv7bwSTG0Q3
MI3pmQLKg0f4cWFuJr7lUvkdkAtqNEa/T5R6K+leqSsw4c38L8XOWWf4vbB1EdGKpQTispfYSUlz
YJcqqrnoqhGim2HhjMletNVid3u1P24pNhm1IYNE31h+x2he2Oxjav1DE3mnhsjQb/Yt0rD9Bjxo
/cMujCye+7qRRzE0A+9UJ3+j6MXaZ5kNYaaOnPEvQRHdbNrKiz8+FWgpoGoDcwRNC3O5lAzSj6JH
C+UUKEBwvbc81E+Vrx664HeSPYJL+ferOO8a9E/ACT9QsHRqEUD6EFknkTnNcbov78Qy2mqizjnT
tUvhmy6MLJxqrcCCUCmBdVK1dicpjzkqDYbF6Jd8yKLnwfqme79Hodi48yuRFGZ5L3QUkilmLpsk
Ge9xHU/cgT475XJ07yHqhiaGXd21M0zI2PdBd6j80N3EIK+kFtemFw+WleaNZQqVdapoYw7xl+cB
vbrj4KII5UWHzDV/Ww3EAd3eyHeC9np7T/8/H04ZGWAA3730Q4aKCEASzOstZa2d9X8iEE1PinzM
Jl6ziWKno/j+l3pSN07TCjECVSoJSKgKMyAv9aLqomtFU4UZjwfyMS+vEBSBdf5lODqqN4Iz0JFE
5G7n2z8mm/9JCftQvbjjg+WCtUItEYj7/vZSrN2my9+zuL9RmSroZPN79C9aD/2n78j6rqP4Kclv
6iYfzvx1y3OuwlgNRz2ADOLc6/fbD4Gf6WbDZTLRWQhJiELtUIrfe8/aV1WAbPHeU3FWkulUHv0o
dHmVJ2OYSO+02kEcWmx/i9XeSKgdQXdZH4wt2oL53H38hVAiM5eLKIU4PxsXTtOUlNjXg8k6oYT9
KRACpI0r/+X2mn981jkDCt4Xrn6gwUuFylxKmrofeQwsqKVrmD6i4aXOkaIlt90kOl7dYDqLc4+G
aUhjETIx8J+bKNBw0WrFiaU7MkIfQK1p5nYtZ3bEPLcinMX4EAqDLciDY+qHvJgYmYp3tWnYqvnq
I7p8ewVWHl+mzhQLWiSGQYGxXq+ymlSBaoQezyEwN+3Bo7AmoXxRNxvXbcvOIq1o5aqeSpEASmjV
pzrMjowJ3qukbtHG3MaWoUVCEVYB9LMVhsZhp1l2kx6CwNnC2qyezYtVW4SDoZSnhVXz1upd/I8Z
xGB80Ge5vTOrD/rF1miL8p5KygJJPl8yeY4Hyk49+JybL7+MyPXbT6Oxv21vhaaBy2AyhMB/ERIu
8UOaEYmJNKbeKbaFzyLAx+B1cGdwxisU6A1VNuOgwxD2aNyfOohqbltfu4kw1s1TTSrsKO/gqovb
nqiDOuP0vJOhBXZG7MfUqJJ9E2uwyt3GmNhaOHZpa+FpmZ+XhC7NCMf6g6H+KNPnUtswsXbXZ/47
g3gPPMESOB/WXuLRCfFOSNYbUAFHkt0OD55yJyn3+tbOzadt6SkZVsESnRfEuhenUS8zhqGmGlhZ
Kj4SnDhMrrhCIPzRKYRXpvwo97+qfiMj2jC6pIhtkPQu9LHwTu2YgVqmLGo9VCKZH+zYzZQwAW2A
MZeDraBz1S7Ch9SHoTNnHujaYXlciTyuKg8AkXrfFFxwexodT3Lre20rv1w9KBe2Fo9kq2ZFGoks
rJ/9LeJXU/1dCv8l4KS/+z/fs3DAqVf7ghrxPZoOrPdevqt2aC8N448ofoJ8Mve1DY+/Ujcg7buw
uHDFitJACypjUfeGc9c8qWBbRNOnm/Lk5y8FNWUodnXpcejTfSUHx9sXfaWQPJuHAQwe8Blusjit
eaoX05hi3qQTZUv6bkx/FtI/iv9sFZ+l9Gg1ii0qdhLfx6PiZv/hxb+w/u50L/zMNM0okKLxQCNJ
dgnISBuMo9G7KRrA+sabt/ZKwLbPfyCrIM5aHNWoUrNY8kn7aG2hYBAcbq/k6k1gBp4JQiTmwSxd
34QRR6C1Gm4sJJpzjKZ2h1AznLzzDl23G743uYPM04bRlcIP2zf/1Yx4sCTLgKHuS8ssUonTEzZO
Dpco+CjhOExugmiUWn5vzH0ROKH/I2SybB/lTll+a6VNydDVtb34GYtDLNJjjvWenxG3ChpOdqt/
noqdvxv32mFwYbrzwJ5A9VeyKsLGGVpz7gaTbRQrVHOO5K4XvjZDf8hDnPsYHZv4DW0rMMZ2kVR2
LTm5tsXUsXpj3lWIjDkWpuZ3bS8KDNjlRTYa6IYz6OmXTr0rLUf1dCfPHpsmdERYeisx3hX0YkSI
Ndv/8JzNQ+4y45eQLi+hzVkxRqIw4ewZmnSkaG8VB0ZTvNKV5Uez2HhZ1rzupbFFnGzKXdtr0mxs
+jJPcFVPyIT9Fyd4aUS+XlMzmUY/FXDthBteVbmx/CNRIOOWvoVe6ki9f0wZMLbbftoXmZsNydY9
mjdt+WhzeFhPEVkWuDevf4DXKnUSpIZ3iqhdJqoDAMdlBgLUEgW39KHp9m3y0yyeshAZo3BvCF//
vfe4sL98v+ESZVIy0T3EMHdJTbI5JC+lM4r7Qus+iyT/4eYsxtqdBd7A1QGrBWZ7sbGjGEVCJ1vc
m14/pPFJk39N1bfKexDz5OCpPa7LcJHbk5qfpR/toOZ80q3NyvVsZbnwxLiEDlBTUAFYPLhyIzYF
nNcCbpNJkPFz0N6ZJaRjkA76DdSSQ2cb8AWUSnTKc+nz7VVfmc2YewIQ4iC2CNGPvngTZLMva3y6
cIoeZ7XFYQ+XNuUWNgA9jFN8MO/CnZDu5H6fOeVxK29ZyylMQg0K2IwjkPcutiBo+7qKZVWYj72e
xG4Q7lP1pdvFZ4sBup0nf9r43pV6GgYhl2Ua0EJ4b+ErB89IkziRhVNtiE5TCjsgLu2IIn1tm97B
KP6KVu8om7drZZOvzC6yQCmV1ILdE0558nmQPsktpMaGCTLShuViD40lcWvtVsEWc/z6AgNcAz8s
wUOyLGZLQRgoU9Hy5sOoK4U2c1LptGtM0ON289CqsK5usfjNB3ZxoJEQQnQFeNIsPbJwZSFXbTAr
TI4C3OVoYwXoevjaA+wTd7d3c+XhM4nZIEOATF6Hrf3aZzV52+uRwKPb5eadSZXCDB/S1DyaeuhI
yjcDJtHbBlevy0yNAzcJAwPKsutZRENdjqqMmxZog9BYgn6OAaVBvwvNlDGyZ/TWHcQadlIOD54B
hTO4NpUKDlG1G8nfM/+z7H9RtiKAtRgaEs+ZUBdk+0wgd70Sga+FspJFwqlLUKoSdlrGP4+RguMi
55Myux7bg18f5LTflfkWHGS+NMsdv7S+2AdN8v22bgPhZHhTatc18CLtpBd22WkQpW1BMVd3HQYJ
lX4JaPVllz9MKhnhmAJrSIEGEcc6bY+jEhJmMKGQFOgiSZt1+JW3ghE2iAPoLMwFs0XqlTWt0LKf
AngPFPRkuXWzs9Xsc++ceYXNmARUttTNAhhU8we5PGfpQz5sPJGrH67P5Jg6AyAoWl1vshL3SSuE
mXAa9INZNnujDF2DljG3uVJ+I9a1cdpXAh+IOJC1hIoTkR51ERLUOvzfAxUftJt10bUKGjihIGVu
Z+RbBCqrfkpicREr5x5TZrr+tmYQPT/2a2xRq3A4y0chEIe7DviVayb5k28xsx8nuXbf58HoBJK+
9RCvri69DlIXGrg0yK5/gTAGydgGonDyOLlWQtUgoGX10MIYEzVvQfJtw5WsvURYk1AaYrqVtue1
vcnqx8FL2c06ffCi2K3/qrqjNdoZxQdDi23Sb3Gr27h2US9tLnY0hj6qVSRsppWtT4Vd7FpmOZKf
nnP749bWEqnomcCahrG6/La+6rpG0CzhVOneW1bm+yKBMhPqo+QHwxtq42+0bNfs0Qyn807uyWO3
SD3zWJLbNGbvWsOJmvAgnOuD1MqOWL4O6fH2t615gktbi3MSh6Ho5fM56YfJDlsQ91vudO0BvbSw
uOdl1hhZU4zC6WvQyDvdqUNhJwAWvf0d814vnTZgCV4LCpxU6hY3Tq/0RkotQi+91J8G8+gPr6Z3
V5Twz0slD8gueL5tcPWzQKHN/O802N6hlhelDk3No3oGLZyyCUkqwXIaDyEYRTyIW/I/a46Lhjqj
F5Q5FBTQrq9W2UqFnKUEeYX2tdcfM+N7sDUJufriXtpYXKUy4TRWFG5PHvzV3q7+OplHI3ZYwsw2
3FD5Y/0xt1pyG99lLI75YDaJN3XYtOS/SfvXtM5F93Z7k1Yd8cV3Ld2grggUUnSOt4IPEpMHCQJk
5SR6R+rF1R//21RtMauuXShGZgEOgydjpnQRkltl34StKfpnI+lFd1K00Z6ybIsRY62vTPwLpl2j
YIBW7OIFT0NP9quiAJzjlnbg0GGEnszYFbu3LwU8l+Jxy+Laeb80OP/5xXkva6/wJAVIS5lZ8DPv
OutnV0mwu1sbF2v10+B7ARdM1R1M0GIFzSJoTDPUadVarRszZRVO/5T3TD1kPSD64j6ungJrP/HI
jBIVeO9Rj97S6WXj5Kw9Lpe/YnHrtDywJiEwgGClf1poGu6b75X1hfQDzPtgQ4cuohviDvlpCB1P
fuSXCO3jFG8hXteWfSZBROVHlwEoLi5mIsIr3suDd4JFyC5iYKDRUzlZdhc3Gx50rRBGEep/TC2f
Hd2fzDQxJyAu6IuaUJGBS7jP9OjIGOu5tzrKUS9xBpO4KT1p6kvVbmBs1m4OAhEz18+s27RMZuuo
qLUsI/+pxadRCKCS2PAGK1vKxZxRZjPGjAf2+gh3upEb5pT559qCbiz0cQi8efGPoCSlqzeDwJWt
s0jjGHaFA57AfmEuKaTab5UkOKd/1XuGrc+QZNynu/hpeGGYwvvsQ1gbMRm8v31y5xNx9RIicTrr
bAAcEqHKWnYA/DGJlLIzgjN08IPizqgDtUYPxNbCx8LYl/1GtLJh790FXzqGccr6JseeFGZIWf4I
5MQWxrNVf0UB0a2y+yr6dPsLP+zjLOJKcY/vszTg6our2UqNn/ee6p+7OtmVmXqs+kMSP5eW+sUT
3Nu2PmzibAvcEKiomQ1sOZ2UlsX/sQUKC6jMoYR2rDGEwyZmZMvQwqGbQ9r6UWz659b7VPYKPJco
FaeyXW4REqwaIt3iQM445CVxtEmFqiJj8M9Dp7gRM0Km+imarLtc/nl76T46lHntuAIq7xMyf9p8
4S9ORhKJUO/2QXCGoKnqkZ2MRpcih6um+f2ghA9JArYNLgJGeTgjYv5j81vXzublL1gs6swCkLdD
HJzBXwxefCd097WOGKCaunGN9mCSupL/5/Znr63vrDopkWLSvVg2jgylqBPFSoOzSHIJq4TaQx7l
3W32NtftGJDrA9jjLsx/frG6Xc3QtTYUwVlNjqL/ZyZegbwi+NfUv2wi6fn/mFl4sahkVFZvMNP5
464IUdOLYUaLa6cu4WHZOpwfA7bZ3Aw3BqpAKXt534oSTWiyMMw1oyPhw96isLe94OSb3U77Mgrf
40jauOMfYXKzUVT0yB1IYT8gSLNxLJtkxFPDFnYQjv1z9BjcBfVJOehbrbXZNy29s6mblOhnYRAq
5Ne7VhZNNwRSH8A2zJDKo89FePLCL4J8CLYOojXnPB9szWcDjpMZkrvYOl/QzG5suuD88P2HYde7
81myz5b9e78/3+2Z/Trvz/bL7gUJBvvlJXL3f14hOnQIJ93XP7tPrz8+nb79gZLQfoRR5/7kvJ12
nybnFOx+/33+at09P4zO0bBb+x7+27fj5+ffsMw/O5+fnd39xgatOfy5jvJ/P2Th8JOcwT9j/hD/
pH5q7Oqo2tNWwWRe+FuLNbuSi+sUK1OodPmADT8i9tFbnUDP3woK3oOoj2Z4monbAYgvR3ihSNSr
GDrSs6RFtp7/06mhHcSg78ZfqENPaujI6XDoih11ubI/NlPlwCDqiPFrpb9kCPD0Qs5AmOKC+Trc
dlyzM7z10xZHkxEY8FZCheO6Rzrpnw0oxur6wt1JuqziGZflPl0YkjCSpuAcQ9gXJ0z3b0TsawYY
W0VUdg7weLGvN7DtY7Xrc4ublWi49hJXFYxV6d5epBWvO0t+EgkgukOMukha9TwG3u6ZBHUv9ifN
kTeC8LXzcfX3L+sxXkg9r5n/fqZOpyCF5l/aGc2ZhoFtHP8UxqspuXr4VUgTqL7tQXWL0Y6LO1H6
GyQJUcN/gIrSMbv8ZPl6Ybum1UpzZGG7LlXPZqFJd4rXb0ybrzl+ehB0Ivg+OAKshZWgy7qQJhdP
dRwwPARF4BHx2Eh5RiA7tsm6tqbpP0KU5++6sLgoGfWGYiSSh8XpF3Bk+9V0X3+eP8VO7NTOd4EZ
WNI8u7n/9vi2G5zdb9O5t/85KsPGrfs4e7n4GYtrB5FJEweKF5yV+FE00apgBHOikDn3m8pEBxv+
pI6RmxitbbTmg6QEhwEpC+lBMH83Uu5o489Cfgv8135gUPPQRW6rQdUVhA5eAg+0EXyvPGBXq7a4
ZlHa952vCxzQEu5B0Y2AErawdVjJtzwpmSHPd7dv3IrzvzK4iHPi1K/FVGV9aPF9CizPrcUHywtc
Id84givBIobQI6fjBDPGktVO6Ws5DNoYqTjxreyAZGauIsEnV7upghSa9qZN329/2nu/cuFy54iD
yRxSXkafFt5E1assqvIkPCvVd8nEs0sNetiBfJAFiMI96w56sp0lDHd6+EUVBKdtPk0ywKB+i5tp
xXky5iUx6DU3hQAeXd/xOqzEOvf59sGQAmgkRygj0+JfM7zMR/3CyuLsNJk4Zg3SVucu+qEeIu3Q
Bl+bbAdl9u11XdtJqCSwxhwLtDWLeCFsyUmadozOzcSU1yn3770ugziz+5mlgW0xb+qQ99y2uXYv
Lm0u4gdP90IhFbBpET8y9LpTd377lAeagyjDvzcFwpbZPAQBGYWeb8xFqKKXY0iGmEdnqXG6WXN8
B1KzVD95zZOwWRZadZOaTB0DFi26svriw7qukyAqaLCWijsBCccumnuD/atQHDxfego7tFdR0tWf
hWBfgrGomIyywtchYsn7/lR2f3pB+ZX+VB/r2qmGf1D4LcNvLY3GgeAnqu8C/WjAe9PcRfKPSN2i
31nzH4AEWS+iblKHhf8I9amdhKiMzuHUHGiEAWTT08dUgqtyq4O/doug1JE4cszRgzy63hivCeNE
sJLoLIe/KTBHW2X6tXOt07IFIfheJlv8/XUZjpoVsxUWganQTXfR9FQmj2gP2WAS+wYJiuZfa09y
iygnMWxPf5qAZ/EuR0YNuxfyTudMZ2RI6ewouqcwunF7VlfuwsriLVbJiOgJ9aycHll22pi/qdRv
if2tLt+FkYWTY9EyXbLa6Czmf4f0SbNcKfsqmsdAj20zf4u2pq/XYkWoj9/hHMD+3/Ozi3sq9cpI
OMfSSb4bxI+JGNmGCvNRtsVJu3bELw0tPqwZtBqhSQzJxmdRq3eSwft/Do16n6nubd+zaoo2FHHT
XEJdYhWZEh5CYaq5TU3lyt2L1dLoFRyr+hoJf26bWkvL4QMDvKfMmuKUv6+vkwiJH4qd5Eqyr31K
x+xoVqI9awF58biLvclVNIiNHVP4EoZbOO6VvcO2QY5GTDBThF7bVhO1TwQZ253yUhTHDKEBXPqW
QvjKal5ZWfgm3R8Ei0p+cG5NKbcLkKd69KggWD1M+kus3m0s6PyjF+EGRDag+ullM5y2FCkb5VBN
qKyH5zaSxQcvTkpXTAxI7ous3flikuy0vp8Og1RCplsY3oNRh9FToBventGqjDZnnn8dezLPxmjD
jZO1cjsRSaL4j4+e86uFo0HeTfIIhQm/LP9QQ3RBWf13o6b2kDIKrniuVDc/kFP/5/airK3JO1UT
j/cMI19ugYCeuTrwmPZD8RrH6ecMQjhF2Ypi1/IbiNBnxrkZ2qUsy+SaXPtNZMTJGXKe8QC1fmm3
U4TmqH8SABHIjU/Al9uoHrVEnsWW8u3KZyJ7yB3631Rby1ewU2QlLdMuOVdw3ceDo79NCFbfXsqP
XWR91lb8f0YW71M8GYbQWG1y7ke7HKF5VwUbztHSjv7JXbjD9sHutsWV+4NBJmyZtYSecVlNicQs
9DzmYc5VZcY7Dov4VJuSBWQuC74bUl1+8tV0i1t0aZTyJOjDmWob8AmP48ItBbropSG0F+de7sDx
Hgz/pAFCK3XjECkbVZMPNfTZGOMrEDYxTD9DS6/9kCIE+tQoGPPFt6KF+1oSbLlA0R52G/NsGW4n
vbUIVKWi7RmSE+sbTbnluZntayh/6JACqTLFm2v7g+5ZQ1Z5yVnxEptq9gBMJNb+i5GZfYVthEx+
Cd5IaX5YMYjxc6XVtq59G6rGFjYFV1c/5cLK4pX0J+QsxDhMzyP9m571y2fuDoi7b5/JD0ndvGT8
A/R8Tj7YvsWSqX0d9Y2UnONY2tcmYoNB9oUBJ9U7SveGdBC17E5Kzb0qNCiF1DDeIUW9dRWX6cj7
j4D1EFzhzCC6RINLUiV0rcmSgmA03cZzYdlyGgf0uy3cf/79+2967kF23P70tZsxKykQns6UE8sO
Mm1VPzUTDkveBC8wzVHo5Hx6eynZ5eIW4mf1aszqOeTNFO95zq7X2YjlQFSq+RMnlDoKtyO8oug3
N8kTihJ1PNyF1mCX5CQTEgtF8DeF5/g/fLFM2jwzlwDVWvwGxFi8skIT5yzyhjhmz7PqEx7tRoPZ
Y6+oPTvJh/B42+iHKSE2FzUNEj+q+kwWL5skMEFMXm9iVYONRfB+5NNRHvK3RHasHm4PWP97F0ZP
xfopaqlrjw2qGbS4FW2jYvJhv+c2OuCnWRLSJMea//wiwBXb3EsCsKrPpiKIO9ETHR3FUGcaJ58C
lQYRZp7Wh9sfP9/SyxgGMmdCMtCrvNaUat7nbC9sClogDLFihc95MwZuHcgSuHp52nhYPh6u2Qzc
e7yXCrQfSxiPWs2EXCpmIG5p+j9NUTrKKO2zJtzrBTQF/beyeQjCDnbMU1iemqTZ8IkfKsHvH3rx
C5aeF0Sb1jdm+KwnMNUkrjA+dPGjphZvdMPaTrJpLyZDit7Qr4GhBuZ679sCsjPdbuQnwTsyXqNs
/aY5Dbta/PeyAy8t8ZkBOntx3IsJgvm0ZcP7VMrvwjzqD3EiSfeKx4B26VeKPUW1BKhVauD11vSn
uMgbt6lDeS+ijPpJDcx5Vrdp+vupkSbbir3EEQpEMUUeb7dIm6+Bpv4UWtThSyuMdkFAMez2AVpG
9jNBDb+f/iJOQ5OXO4sYbJmMetI8tZLX7jJV1N2OF+gQDRGyEWjI3t229+G2vhsEEIYbZhSJc3N9
S7QpCAShKZungPZVlr6YzYtMdNRVL1012Eb3o+qlOyHrD963+q4PHlrtJ+5rCoyNh+m9LnS5e/MP
gQcEMg6JXhq+4/qH+FaXmX1eN09Ie9z50n3Tf0P2B+XvMnB8P9ypJZR+3oPVoc0toK/SffKDnfcp
aX/6Wrcv/KdM1Y959cbsYcD/4TPH09Xn8asuSId+i/Dzw8D8+69F+5MfQ6YCl9D1rx1CanZNMjRP
lHTuh9y2WhXqZMMeE0QWm1c/btHW/aMzdEJ5+F7Jpl3daC7aG6l+1xf3aTWTrJ+CWnMyWGU167M2
DjOn6Qb85T3jXa4qswrvAC0C+6UGjlhVDYyvSfuUGGkx2VWvFc+ZNIvyylPQgqHyxVB1k0pPLLv1
jeBBHpPQs8sBUXcxpNNtMjILbaFayeFrWQCjtvVWNe+j0huyXZtW0imKW2Y8Sy/KQEUJZvprinzg
64XfRr/KUut9eLKr4mkgofgRxJVI8VauosFVs8ac9pkSKyAEpnSLjG0ZY8w7pFLv4rVnJocZyusd
UtUQ2imNqmMNe2nhha7W/c2kH00wQibyaG5NSixfm3dzcKmozGgyl/vusi88vzSNre4bmAOu5ZWc
VHdvs9e3b+uHb4LjnIeQ8TxQvTiKRZCoSwNU1EEuPPmh95QmHqevuje06SEWntS4IXfypG+3TX5w
SJikoygRfUILgVDW9TIGk69UdHSFJz26p9d71zdPAyliqH65bWf5cvJWK2zI/GUGSIelmJ7U+l0X
c3JOsWObG77l4zdQD2ImjHgMp0oGf/0N7WCVhj6SCQlTZSdmdazKe3Shdl0xbgQ/yyh+fpYvLS0a
pGnRZ1Wd6P5pMidHFibRFvrmt9CYG32uD6dtYWfhfpK67Hw6RdhR20cCTbfI/AfNTxkFjn4l1Vb7
YH45r7wIDo4gcib7I7qDrep6AcdCjQ2/YAGLR4KZp8Fz4VbRvpAbdNL+9jn4eMSvTc1/fnGPOiVX
2qDFVJB49/2LUu689ilOfxDhET1sHO4tY4uIQZByQ6VtyTJm4b2J2Ahc+HaRagxVgwWrJxsS09uf
t7Jxlyu5rFDqfjtBxoZFNf0cxnRITM+doD9g+Dbw/962tXLsr2wtDmOnt4IaF5Z/EgFmhL2jdo8Z
mcaobyRWK4f+ys7iMA5hbXRqgp0pfwMdAPO1vJeKjXPxoXzD1bqysnBExNIDnApY6YVvoW5+67z0
a+bJD/Jr8lyqruCHL3LGDJw2tSggbsylf/RO18YXjnfKC0upJI9TaXyx+j9j+i9zlfePm4G/jPYR
ub5TNl6cej33vD6dBP+UWFA3DJIWfm51uXd8qSr2XVnkp7IdtqrIa/sGqQCoBuCW8JYu3GKXCtPY
h01w6hOxtyOQ7fepMWY8yeKWqTUHQvlkDu6ooNDtur7Vul6FJAV1cGrUMhJ2cFMQzeZ1Cu6XZOpT
Uqd+Bb9kmQ+HcirbnSf63RaH4Mp1mLMlBJwZfFMZvb/+DWmCa/HHMD75fR9+V0ILvH7r9TtpaARn
LKp6oxH6oajKpiLPawHfY+qH3sPio3MjsabBauLT0CG7J3twP1LaRB/Rr/pdPMWHyPOcVg9PMqRr
t6/+um1AdUx5ECmAOrr+2LIeVW3SpPgEv3HyNbJy8TAqJepvlhI7A+hvuCIkYVdawvdG6nu3LHN/
4y1cca6E8VQjqZqjZLLszTVGEcnCoMSn3OrKdD9Mk/a57ipwQKYV5OU+0FUxcZSszELXC+Nga4Jn
zT7PJBoi/AwmKxf73RheJujZFJ3EUUGzLSqTg9bW3RdR9hlCIT9/EAOhORh6Km+N2awcNYZf6OnO
ETeEWoubVU7iKMVtm8IRL/nnHAa3g9VUnpvl5r6rSvVwe7fXzJH1crngNoCAfHHQxqiVa6Mqs5M/
ZbCRkc7maeuUuGLmi7b0WT9UEDnWzFCiRcr+zOOU87pf+KqsE82qD6b8JDema/it3Sf6nReGx1h+
Sv3JgVaoF0y7lXQnlYSzSq+5TpWH1th6ElY2GOkMpotmiRNypMUqx3XQBKpeFqeSClNhQCoQ5Acr
Nu+LamidKGpfZCHc3V7qD20/vv6dxQL2l5nifVlFjObKQC235anKzWPn/yOUz2X6zfDOFrK+IAa0
qDmG42df3mLhX/HW4OEN6t0yOw0L6vWym2PO2LmUlSdJzf42hr+LtJ7J0ijZeGjX7ICkmDsWMDUB
uLm208de3HmmVZziGA+pJqlu61+9RNM37Mx/zyKmpNowc4JwRRRGc6/tRDSc0ZrNy9NYh7u0YpKc
upzWh3s1eVW0jXh55f02qXAw64ymMICB+QZdnFk/bD2BeWpKYX6aP0tClh18GDA3AqG1T6L8Z803
n4nIZQ6Tg3L3DCusToXiwMB8NEfpUEb+U1d/6cUthODKPeQEzjLbPKfzM774Jg6qYPUWsnnosLe1
LTAWfz+25IDNWTukO7344U2PGdKvqfEjsraO48dvJRuEBIEW03wVluMTotjno65ExSnpmKH2f4iK
Tw3yjsfAtULFvn3rPm7ftbHFa9bGuTDGRVycsgbllwqI/xbx0Ie5PgaSZi5UXkxIeNnBhQmhCpvU
6Mz4hDzcPr+XHuBZ+qMdaycHcgnyvLNR3i63unXzHl1fgtkq/QiVCTpy34Xnjk29R9ACq5KY7AYo
pGKGvqLae0yN4vn2Gn6819emFvFzi6jlrEQYQ55XR6FrGi9xsoVm2rKxCJOFKhIqKEUThiEzZuq7
Ikzg9E9NV8+b5uvt71k5gFdLt9gwWjl9WohWfEr90p7yuzLhAJoPopI7k7nBgbVla3HVKLdrWWiw
TeJzru+14WvzE7FdJ0m3BipXspzrXZp/yYWj0oBWFFGKJSYb88kZ4HOxEuqLoxJ8DoLKLYTPafTY
08T2gaj10lbQtPqlvKpATAFbKspiB63GawOaDxzIPnMyv/oW1f1eHAM78Un68y+39/BjWkA5i9eM
c0d5gSHR669tjHHSBzFOTkmJ/udTWxzU2G20oxA/efWzKv6+bW51dS/tLfJ9I5HzMdWwB82pLe4y
9/zyq7CnXQrj0oapOble3uwLU+oiOJGnOrGqmCGyxt+J+UMa/B0a5FxHB5JrZqMZ6Wxsi/JwMXQb
pte2kCIhuLh5A5luu17UuBpNZVJA4FeD4Ia2r55Mk5pn9ivemv1fdZqXphb3IohLQ61yTA3Tt4mJ
AAk1Xrnbezna8Mc8Hg+K4fpTD6NxATNP6YTeXq8Hu0at+fZyf1AxnN335S9Z3JvAU6dW03M8z115
6nedC8Vj4/a79iU7A9F685/6T80OXnHk/OLCdrLBAcV/+0esnuaLhV+cZuR9Sh8F3+Sk+t95P6bv
MLxBN9W+pr/EbKMgsWVrcZK9hOisN4vkZPiHLCgYJgHOsi9LO/0Nx6zWbbGZfOwTzQs8jwWB9GA2
bMkeNlOreJLRJqdJ2E/7mvkD4WcKVjCdjtL0IrS/lftuegp1dH5Td6p2Y7vXt8qQK1ktHolcEjCU
NhelFxWtGiH5MdJZ4bSEt+YwPKTfGUJN6Vf8ngbb36rpr9vDPaE8hZfiNl1fpUoQ4tRokhR5ikqR
bJL9wbezCBkJx486aS40GWVDl6zN/6Z0PVDgEkVQvGVllP/huWPyhLBxTqk/DFTW0TA0YskB19R6
L6ZHmTs9Jg9pfh6SYeMgrz3jl7YWl6kUI1oZeLsTzSK//pIInwRrozE134Wle6TWADpgjjrY0uuV
jRW9aNsaT2zFvYv2OOUHNzChSoOZbXgzo60C1Jo9yFJZPyj4oLFcBFp6I6pT1pXJyZue/Fl284+u
3/ndw6j/6K3jbT+w+swg92FAra4ATV8mpmEQmvkoChirv46RnaLlDX1Z1A3QWku2COzM1x2h1Hby
9GvcKlWufSkkiwo9P/i8KYtfr2yuVFkYdHF6EkTIz9PgSfD3qYGcZBs7grlDSfv2167Zm5NFIA+E
DdoSy1P5ihIO0sAQdSjea8ID2B7H81581TUyeGdaWHtuG1xzfbAPzfeApUV/5PoD1aQTyzZVUx7x
Qo/sxnv+Mwb8+1e/fvWVLQzN2ueZszAHZ4f8cTkSOxjtBF+KleL3vP/F2XntyI0s3fqJCNCbW5Jl
utVVLa+RbghppKG3Sf/052P/wEEXmyhCGxjM7A0ByspkZGSYFWu5IYQ9ZgjNR+EZMZWO4lMZBTup
6htoBd+O+ifa83BUMoq5HuKzshB8lJCK6zwDr6BA2ZXadaq/aN27VvvcO8OHzA4ug+ZWhnZgZsVT
n0Ka4aALq7ln8Nnw5/hfKX7svt0/9xfI0urOMs/B/BEI2IXDYXVnnbCagzDIyqtdJA9xb7xr2vqX
5lS/DcDPkEoOGJzBLLsu5FMtqV5DIhq5YUT4qujlMWhMT27m91Jyosa989s2gh7dAmtFIQgOLC76
rVFoZjNo5iiVV8v8MwbT86wmro0+RTn7ofSxgI6l+WDOqd/1kTsGZ93uPInqs9Q/zAGCH9S/7/+g
Zb31WaGsRNfUAInJed3+niRv9EAawvwa2IFn6IzG6lZxiYdE9avw0/21Nvf+aq2Vu276QjaDWV9i
AV/qTjRCvZqDF5mfW3u81nv7Wl2+PIwzm3ImT4MWHTQGgdVPktwei2EnW916ejF/Bt6AB1JEXQ/2
JNSM7NLBjTUD8jupXgGkKNG7hFcnlb0ulf0o044zo3ZWvjfnv/H+sTYKoAAkaResOwWwJ0xJ3sf5
Newar4yth3Rqvji7rGBvYFzLTbdlutLUbxw4tFauWkl7yRKByK8aQPZGjAc5Hp668FNn/cpCx29N
dzZ1fwjicyiGn7r+JduVFlzu7NpOYY6TF+w3Y8nWKlmou0ab56DAvZl65ql2ieKhY/65b6BbDyKN
44VBGmyPCRzl9jYAlEkjo2GjcfGfnYUPeZQfjNH8PRXjowHW1YotzwiLJ2MwLrbsi2707/+CLbPl
QeRRBA6ov6GiVave0Ouszpm2Y7UWrA4CSyEzQyKcdvz3lvFgs9A1LMPCtJpu96oWGh9raBdwj6y4
dudIcCw76kEJpr1S/OZSL68E+tGUj9bhMNMpJkOhy1LFYQxRn52EeIopGuy41+2Fli+IpDAss6s9
kcnWbWwNfD9Nhyn5SzyATU53+mVbizC0A2CTAXyoMFcZs8b0Xl46BBISnKOH3lJ/D00pu2Zr7qG3
toyebrJKmRsMNOj1208U5GUlVwERRCMNFIs+lPG4c2AbMYqx3GoG8WW00NZSxkbf285Yl8W1mfsy
eMzHlj5MQPPmVElTGzxEkkauLAWTk/gSHcQTD5WcH+4b/caBUommXYHQ1dIEXN06WKynJmr7AoTW
R92mqtm5DlLF9xfZigoggqRtrYDdcygd3R5mXmaRbdI+vMa5/8059O4fSLS999cv3w7M/rtfOxcq
iZ3Xdav2/XrRdXXFqexcT3IWTUXjw4ePBsmIPtJUikOTPLSON/ZwkR0C/VylX5v4UYKw+P6+N+JC
KFlUslDgxaq8Pty+zJhk0tLiCqLNPFpxFBwaRnUgfWYSy9aqY2Mi3TZr1V7hfevVACDFEOcyEATM
enUZ83gs1Yh/XXm5qp+13A4PZjnqHroIw0Pc2otFKcmpmuKRMena9AYHJEGsJPkHJgwlL9MKcfz7
w6DPamFleD5+2K0NjKg2ZhXKItdaSu13TekoB0Fc9KhWtfwY1k54aIZq8g09kj/eX3nLxhka0hbl
IvrM6vLnr+qlcjT1sFAX1VUy5mNQ9eci8aZaPt1fZSPComu0YK44cLLHlWuSnWge27ksr11wqOuf
an/+Nhj/7ZZDt5ZhUgAUIY6WIsvqy9K1HUUpNxxjlfIVs4TQcZQfhll7LvvZ8ClC7A29bzgqekhE
OUt6g6tY3d45j8a8SMsKPSTtUSkYo4bYK7Mupab4RnbuTzKaPvcPc+vyvl5zjcwsKq2FaIi+bTt8
ssNLLP/o7Y9dJj/kVOUy7VlHRFqo72eAqXnxuQnLU7VXZ994AZbW2TI3BH86T8Ct2ThKIDXMDVfk
VbMnjT9EuRe/qvwNq8AKkRAIBWhQE2+s3xgZSE1a1APN6fSsJAcZVH5F0njo+69D9lWZOjfMPmfp
YU8LdCPSATpOLEDVCt+/nqLsJ3MMAo3ssctUccj19qeGTIqXWrHs5pVd+fc/5pb9wGqzjJxRaSbq
uT1IWUrLLp+mksCqm2vXjOXKDeHs/aD09H9656FOTXSN+qRGEFmSd2KtDSdM0EpcBw4epvD1/FlJ
YdtKYokmpAM4XEQeuklpdmy08yAViyveGTHYMBsmmYmDmChBb3SN69CCKe21qqEP2X1TutZN9pS1
NjZEdVVZpvQZ7gAIdnucSQYYpQdtdk00vTmHEwTrpTFO74WWpVenVEFNSWoII3lo7bS4NhzpUqlC
CNGmE/lmDmDQxkHYzVxdocqjXuW0T303nZP5f2jl4muYwgSvAuZsPeAAmr5Thiml7T+PXhSabqgd
7pvkVrYBTAK4Ki2lpTu9eo0g08hL1QGiERbSo42T6efWqy3fDho37MuPkSVg7bF6f6htN2izY5vv
CdVvGYpKdocSuALyaD23O5l6iEQ2YI0gjWmjfRbdn/ub3FtglfP3wp6ZwcrqqyjejfK3sQz2vPRi
aisHBuB7gfhwjgQ5q+TUqKRIywM+VJEdCwRoHyC30f1SnNUjY1tK7dp7/ZON588ilCKcogAGcmq1
YhHVeRJPYX3NF7LqSL5YsLXrh1KDyHYnYNk6PsamliEtDIWs4/ae5XMl21Up6mtpNcqhFLPshVm8
06PZ2g+xiQKoQCe9XxuBKadqKSq9vupV43Wz6ssIVZgicSGo+kBGvJNzbHh+Unjg57pqAXdbo9zh
sBztqS8bRKBpfoXjo9XpJw0P7UY7G9vyFZwdidNSZn7ThqGoLJPVpM01Tez6oDv185B25bmId4x8
6wAXtbEFtbOMBi1v7KvgbkYkYBSd3hDcZcdBiq5KdWJ2kTZ/9XGXyHzDJFA9IoUBYQWwQFndKLNq
ojQxM4E0Xvl1dkavSOqdpsfWEkRZQHbgVKJWvgq20nyYBnqEYMdED12JFSSHvsv2Wh0bdmAT1rAL
CktEHiv35wT4v0wBWKU29rveSlxphqLJzP0+Pt13QhsrEayClmHc7qXZcft9JPqtmcYM3RVKFF+P
f7flVxl6wl0y0bfnBhZtUQIBKkaZag0VU6W8KvQeELQ5y/bzaNjDj7CmvHl/N29DGVahvQkeh6Ic
fuF2N3KsJoMSEsoUUf+kD0UBgwjaklrYOg9BAgPCONoVKsFCOtjt5Bzur/72LHG1xKQAlHEYgLJv
V2eovCp5McurGCokZLLE+KAHVuYH5UiNbLSind1uABkX3055FaQHFc11oDiqkKNHelVdtSEEDjxL
rfIk5MR2M0WynkZRJM+zIBSwmxyYsikC8x+zr5BwKpghO97f/NuLzsfF4/OLMCQ+w+3mYzMfIjMg
i4uV6Sv8iU+a/B2tpk7UnmXtueWNBJrVYCqCYJguBmHy7WqtSKMBXZsF4aiWuS9EVX/HwxiDq/eZ
+mEsS2rbUlFDwVNIsf4PNFe6+jQwPx15Q9rAcKn1Uo1a2GxVO6/ulhUsE8vAWnHhlJ9vf5pw+tyK
a7m6QvozhR/a5EMTe82wE+ttHTfiZ8DOwGeTza6OO2lCI+nzgFhPCPM8hWVwMoJYOWRpYvhSEH+C
kUrdWXNzZ9RDucJA7+110tdPcpHoCeFE20RHWZLyRS3x0aqTyqtN8fO+Pb0No5fiKx174i8CdW31
hZW8NcpCZTFRTu7SD3EgaEQqdgpSt0udAxXvncd3y3kQrsOeQuaF4119uJLwmRgApyvST6r8o1IO
kfWohTA0Cv13Yu75+LcvMBt8tdzqCw6dcGSYr4C6JO17pJLOo/kdVNGepNmWoUA6tVDb2kxNrGvZ
ehJWtVWQ7/DHpyELj2KcLmNPfqBmwOqTHevfXI73fqE6ZrpxXVPrRinuqgnrt1PlFEdgyWen+zNr
9i95+jeCV+S+lWy6QNItvADIFmrlq4BzIRxsdF2prs1Tmv7X+eqxsf30X9GhauUpX77cX27rm9HU
XdosNHUBWN/e7TTtJNELvQLryWC1AB0PsYYz7ZH4bl00CNig1OIV49OtbD8Kg9qxuonUA2XJQsiV
Pxnh93HWP0m6+fX+ljZQQQwXM7DOiANjNYz23O5JEVYQSanKYtRhUcU6R0N5HFWPwcdY82aDFK86
qtNXy/kkpzpSZQRvw7NsXab4eP+nbNkOXoWR7EVg8k2xu2jHUstqu77W00E1ryJ+J5rPVng25J2F
Np+P1yutrCY1sqAMIqum8uualtcdSjf714hdxp8fStjAkc8U/rzHorbREOWoobOg1klehorC7VHH
7ZxWhA/1dUYJVqHoC6PjQ9YMD3JguJmj0AsdvyRV9mWu9qoSGzi/hXucYHJp4FH9WLmbJoebLkvm
+toD8CO5YGKnqS9t8z23dLdMLpny0VB/ygyYt8G7tITkNZfeo/C1k3dsfONlWo34jMI3wcLqZ6hx
VtMj4uRzZhiVY+6pAzdV83dCo42LihMHSbAwCi4YjNuTRodjzqJAqq+dal1bAIOx+g691s/3DXb5
Xrf5NU7u1SordzCV9azGjL1dkyx7NE0PxlCX2suhLXYMdnM7lCE4MFraBDy32xnCMjaMuG6udt8d
ZDuDiEN9aLXx9/39bC5jmbLJ2D0creu0Q+rCegxm9pNJmsOorgqYvc7aU0RtYcdxbzy2Sx7w/5da
7ORVXijJ6NRCB9tcox4DSC9GEnpRIn2KW0hqaydx0xr+pGCvqbe9Q7qTFlRQ1MhWBxn3VtBoRtJc
HYLU7Bz/G+wBajdtArwhHRTIQAE+3G7MCErC7jpaEt7EZcLiUBL96olzSMudq7S1En1cNOPI4HGa
y15fHWFXCzFNSdNcQ5AVcWb6WvrIEPSxbv/cN4stv4VoAfkFgzHIlKxDWkcgxT2GQ3NVSqX7kJZT
c1Sqaf5VGGp7aqoSkRlFf9fH1nycZfWxjcs9BYUtt7HAN18ADsCDlrN4tdcEjtWGGcfmCsGdb+bo
LI+fQ+kYS/qx7v6Hy/Z6rZVpmlIedHnbc9lOvfnHfrb6X/fPc+vD0e9Ceo8slfnC1fMulTAfBunc
XIv0S5ih9PIDbGagfLm/yuJ81s7p5ZFhbJMAej0EFmZGNQhNaa6w0pbVSdO+3//7NwJ0ZmNBbKlQ
zsAsvfLkpiMks00JUqCQy58j9vk9l8pHOeH/1XZsH7I2k13UU/9+Vp0WJe0R8AXM0bG3W1sIeyGN
5sAgWNYdKue7EX2wxU5TYss7vV5idbWaPuuKyJCJDzK6HgXcVjLd2GL6qDvtQZbfZ/JBrU/3z3PL
xJdSHLmcRRF/XbzqBBV3/qy+coN6o/d7/UftuHPfeXoT7lAYbN5oeLgJYkl3gIOs7pPch7HS22Zz
bSr1pxTLyrG37NBrdKP2mWhSjooGs0GZh4UvQgBvXTY4P/9+v2geA+AgT6bxvPoJTt6HECJRGWzF
YxU7TyQwn8I4Pimh8tyaO2W75YOtLwOTl9Q70QnCdFZXLqFZ0vRx3CLumyGQZcBmlQXKzpu2da9f
L7Jy/aEoAM6qUXttEV8fktPsvJcGt5r/B7+P8DytT7pLIFRWy0hMdkZBVxGwO6N8UZXcyyfrUSSO
7kellvj3P9PWphyQs+ai0YPQ/cobBm3B1AcyzlfMoIaaBN76VmkGPzPqc2C27c5yGx+KrufSl3vB
u6yr+nJi0cvOAnFt2hbbM+3aoxWUgqCL9pS3trIAmvQOM9AYBcrb68xHC1Inarr2akVVxeDFf0UC
sDsOdc2fxtm5tkw2He1Z0s9ZJ2tHoebF8xBZxTHKIxscbNXvfNmNzdNogOBm4c8BFb1yO3VsT8Ia
E8ErB+wstF2t73xT23E0W5efBg3T30tlhUxkVehw1LHuoibqrubJqR8D+xDX71pL0Fh7KMvyqFox
N//hr82INeGoJk8n81ozcArLShgUzrorxGM2PeZrVv78e9OhriiTxiLqSJq1cihFkI+4GdG/hJSd
8bFSNDfpZO/vN/J6ldV9EFlYa83c9Ndhdqvpa9f6pfJ+oFN+f5kNUzCIHxdoKVk5X+n2kVPHJMja
Ih6uZvl7iB4jxdPaf+8vsXGzX+h0od4HsWevfSJcKKVMb2G45vMlib9UwKqDVD04UDXfX+jlIq28
L+Vw0DeU5peEbBV1i0keoV8Xw7VLgN9PUfXU1N8ojMOvqA0505EM3VCm1pxzmSsfGwuKi+996HUq
gkS/BvPHbD6XReLWfNBGp07xPiuezf6LGZtePIASa9OzmdQf7v/qreMB9kcbCRFAxDNWPzrOYcSY
A2W4WnHiF46PRI0rjC+xGe/Y7fZCGC3MzUsldxVITVNWZabVDVdR5SfYcPpa+xjG5fspzNKdpRar
efMhSIehnaSCC1P3rVWNszyOaaoN1+kUJg+DaZyooibm4Da7895vw0M0+biHBuwkNDTX4UzcZ+Mo
J3AQmD04Gd6L9l3ix9G/tfJfJf13/1Ppb7YFgQTiC8unovO8DnU1FNZnej/k4cbojvjwcY984O11
RAcXfJVNaZMy6toYmrk2Q5Ev1eisUX2KaO6gI1+q6H8rdomtMaGHvBRMjsAr1s9tImaT4C+hPpKZ
rStHAvixfZJjeBHT3Jsz+To892m2Ew9uHCBVIWNpWjAbSFx4axfBaGVinkhaFb2+wCT4Q3GKHSew
UakFzrHIo2rLKb7hchllYZtpTMjZQSPjZ7NieaWVP5ttlPlODYMsSmWNnzZ0qtTIFv44514AZcbO
Fdja6gugljEYnkBnda27KqvsUqaUggr6IZWKgx78um+Ny99we8no2zITRxEc2wcFeHuYNE6CPhKU
uKqqcvNYy+lX9BS6muBS6Urrh7b+X6CC6ZTrnbfp7fUmlKcxtmyM4sZaZEfqDYM6n9Vc4zA7GxRW
zOgSLuC1NHzS9E/3t/nWbYG9g7MFzlHanRRUbrep6iCiGZXtrxPgxodKQwlCtaPEj9p2erC0Ut75
cBub4ziBOIJxJHQxVtEaUgmlkvcl65XtGczYtyqA9EdCWcjVp/5RT/Xj/Q2+9WBs8NWCK0tp0ikP
K7Xur4VjnVVmtqLat0BXzVhoGqgnpslO91dcHSmPPRg4EloSaigs3mQpih5qw2iL8lInCjyk5lg8
GENme7qSzO+y1thrWK+82st6VIKZj1F4/pnruP2EyETaRiCX1cViwk+neRpT4K+tH/d3tQZzvSwD
eyezm0vJF6zf7TKWLuyMxiHLJMymIMNoPMKMC9t7UlXebA3av+2UpR/7AW5KZZqsd4Gij75aDMPj
FAf5Tiq4sqPl1wAWAlWJ2BBRz7o07FT0K2NVFRdJn8RRmeMvhZV8Ng3IV5ww1x+kAGqv+yewcc48
t6AC6IhxzuuKRZGLEPFHTVw0LJjhYymCGjcaCHPmaMeE1lj+l+3xAlIlRkCAd2R12HqZa7A0qyg1
RUpqHdHzCcDedgywOmksEeTHZgq3qWiab1GZ9vZBUhDncEtNCv8NkF79pxO99CHtpsZ2825uIItF
0lqD+Twrm0MD9xdT2kUhRy4TxtVO3WXdjHr59WhnaYsaLO/tm5h04N2waltcGiWrBjcNk/ocWnPu
l6WFGqHoB4n+RFgcRWeWp1Qa5Z9AHlvVjbpaOkp1AvWdLHWPSYw8tB5AV91XQbPzOdcJ1MuvXPoo
CysaFZv190zTOZqiwhIXC14PiC+S5oOQQsBhYzZ7oZ3VR0l0mWeYkUObx0TqD5HFnQ/9cmtePTP8
iCVJpp7xMkVLanV7q8opgM2TYthlDlIkG3M1MEJfHedlQDiwRvKsMhZfud9Bd4wAG3bHBmxo6xbT
GP4a+kADYDa0NZGZ0tfPdj4ZXmMYySOkLEVIv8SeKnLQERpgO4rM4lc8jX3rFRDSkyf0ofYZHl1C
LVkL5vmQjV0g4Asb5c9/e3UUcENw8GlUMBd48u0um3iezHSY2kupKuWhaITCWDKpQ284u2XuJdBe
nyjvCvExHpjux+pEu3pJUmWZtWAh94MwU1E0EAlKgE5g+2UYBF9GqwRCKUXTudE6LoI6f0eLOdkx
sGWh9Q/BW0DgshCIQ0N1u+mwbOJKMrCv0hodJHPiz4GZpediiCn1JGjHJuLvHtcXY6IgzazrIo2M
LvLtipbQjSbV5/ZizhVM2BZhVzvrsPrDiHzAzoYTULj24f63XQVK/7coOEeSAxMmiHUdIu5DVD8T
pb2gzNl8oG0YQ2tUlL5Vd9OBaFCcOiXST9E0RV4wm8X/sjzhNvd4mU9dIyNkKJTyruNzmxUqzLqR
D98RW1CQzNB/p7nIH0xdEl7aN6pHbXYPbbJuyC67p51CrMaLuKDRV2mfIdPutgOpv5iyiD9lpkAS
SZfhq7VH8xTDqHjQxng6jF3ZeSHR+1G0teQR5nzUAP54ba3WflkM4Terb/e6c6vQ5+W3kamDQgWy
p1KfvTUHuRsZzVKG6hKGVB7slimOXrc8shPFrSncfbBppL2vMkfbiWDfvpS8kRSEGatl7u0Ncx29
pKqnNdhcesT9RrcJBcOejmR28inQufg7JvA24GIeCGJJCmEUtfkUt/ucrS4aEuZILiUAiA+ZzsyX
borJs42K6Y60MuJv901++QtXN5sxCzzji7wGhKK3C8ZhEiVz7DQXSU3mo7QYHrXvvW7Z5raW4hG1
Fuq26+FnmjYDMLRQXLoxMHOvVXqtST3KVpX0Pg6ymUhPCrRh3skiN5alGQ5d+0I8BZvM6jTNeAYD
uGxOnX4oBjA0wN+5BI9P2O6kWBv2SRhlLNYJ3PCNSLJVKU5DNikuNSJxbWZ4ltkeTERsO/BalVWe
RLHHBrARxRKUUGGgCcOQGsWT209XDU2R9l3XX/BMzrfQyL6NZlYeqiw3/MhAMM4ZtczrCVvdFB0z
j3oYjdFYN5Ch7IM96sUNQ0IPhSFlUmn89Xp6ckzKKhDQUF8Y59U/RmM4H7Ne7FXjNzw0pUG4OVFM
BiG5HvquaDDUcaz2l1TPnzsnOKaW7E8S7ETzQ9lAKWZpnwc92onQN+yIqhGTyiA8Oe21Yx6VuSis
oekvTdj1bgQgR2nzH7KIzrV+vn8fN8JlRiMW3jJ0oXhr1xyIeUkWLgKjv8hKG3/SAqkzz7mU9I6X
tEHybCZd8TEN7MpxIw0/7cuVADfaNnX+Wwv19DjIpeWmPGPPYRWP7yl+f69ToZyJccVDk0rK+15D
ovX+r946IDQ6KakizrOMJ9yaYgg+rBurcLi0TMUMhtODOul/amNdeVWTne4vtnHXqHQu+hjE5Es5
73axyhy0vCmWd2psem9qZsvNsux3G6o/or71RQUoU2/34r6tVaGIYhyVORKDjP921aQzO6ur4uHS
mMYnkT/N9b99dkoD4pD2YCBqcX+TG4aOz1pKbi8Tf+uk0B6SShrbcriI3jyPoQW16NcCXtYqPTha
cSp+ByjO3V9y3X5aHlkaFS/vHU1Yyn63W7QnJn5SORsu1mzDfZNP9kOfmcieQJZ7anW5P0FGW57D
eEr93LD/Ic5sDwq1Tjd3opMx2Xtz4BtmtTyCuLnlnzfoeQXtizDJxXBB+il5Bz9qe5qoTJ9UHMOD
lM17Ezxb60HoCqiD+8ebuNjAK1DH3I2K1PHMXxR99ktQ8i4372eolf8Qi7Z/f2dANxLNUJJbgGcr
g8pbpzWRQxwvXZh8rynhOPN/lTF9Cc16Byb9QkS1euSpvYFJpQlFxr8mYEx4hBLZibvLZKrTZ/g0
v3Qi+S7XfeXLyTy/C9XM8aNGsz4zp1J62SCaZ0S90oMlxzHy0bGR5O5UFX/MzpxqZhac6pNgY8eA
Cq4bJYHqJmU6nmBPUY8DVYedG7/u12CZvHE06ZbJArKQdfwgSsmyG5EOl0S3EhgHpC57IHWwP4Wh
dkz7PjmHedt8yGI7PEcWBM2KCup8MAsy3Ti3jlWkjdBdmprf0jU5NXXiHDvHaM9lX0zopykt2nRm
4MqZ/THKE8mPnI48h0k2L8cL+WmVPcZ9D/q0b/d4MDa+Dhrk9Fpsoi/wFmsM78g8l9Pk7XCpUzTd
ABbFn5JehJ9jem6HYeib3I2E9oXR4slrZ204FtY0HtSpSfy+G+ZDNwEPHUXfPkKhHTzaOCivocF1
cozQPBWTEbiFHCNIp9XyIelKfceQ3778/P6FuHsh2cBnLSH0q1vTyGraBYYxXIK5ChhflSpYmpAU
ve+d3t5NViGA5NHHLcKCf7uKzUy5nBb4Ar2VWr9IlfkpVMvhmFly71tjp+7s6q2/pxwPwGWpERLO
rOeDFFNoYp6j8WLmveqltjU8QWA1u3qk9QcrLSO/be0SmQNjj4Zxa2XYpqiiACMHX7aK69IejuSg
wguJsQpOsRp+SWYoW4fegAFaVqenttVOlRj36tlvnxwaLtoyIEztRmXg+/aEzbwzJXto5kvfnojA
fBiCxg+GKR4V6TRVnthjQVuKBrdeaVkPfpKXQqRhL3/+ym4smkpTkcTzZaiGkxrHrqYg2Rd+qBXd
m4s9eo/N3dEBQUaJEIVX7na1qVsO3OjmC+wOnd84NTgOR9K46YbjKpN1lQBQ+lO9VJ1Mc96xpg3r
pZDOINKSXVNGXO11pDYDGJGzHdTjND4k0aVvftj/0yJkWYx6QzC1hvG1lZaVxQRjZqO0P4SS+3H2
YzD/RKib3b+LG1+O3ThQkEGQD65hFSgwuGYpgyzmC+M+UfMsJ1ej+yKnkwdD2P2VNpKcBefJZjj9
BZ+r3n62aAwkU86c6RI25C4aeONDHPlJ6gmKELrXfmvbzG1UgJGGv7P0cs9W9rnIfgMJx2qWOcHb
pYOg7Fs1nOcLndbeo0zXDh5vkH3EWox3zhjVrmTEFOeMKPcnC4KkqO7jndRj3aVcnj74kSiFmZwB
sfXK72V614zC4lcUqq99Cz5T+fBNV/Vt1wOhfH/LW9/19VqryDoUXWTXOmt18ezrmTtT1VEejSzy
eGN2vuyGlyNNpkxEbZP7sKZ4nJVRHcdSly/UXZ5oANgDcZ3BfzVI/9p/1KrZiajfVnKoq+DbFog3
R7oGV1F7H8u0npRLbGQPElnDZ4SnY7cqpD2w5ttjZCUkZhBpBa7Bp7s1HLOKKiGGQLkIqGzVD3b9
uzcf5ZZu1hTunOLWpnDW1AyJ6mjlrCJWtdEay8li9YLOYfuuaOwI8RtJO3ZVK32/bxxvn3nUZv7v
KaTN8EaXua2VxgqNSbskfVEd6PZ03jjbext66yjBmVFbJ+BbLv16KmS0iiKXB1m9dL3+SUV7Q24c
N0bzvsn2FE6Wz3B7v1kKl8KcFlkWcODbz0RmYZpTbKkXWNTea7KvyE+IrBzDST5BtHBqqNow7b5T
knr7wRbIIqkdRUVQtfbqGYL3aUidttegsA+gNKWZISFP0cODuWMZG9kcKy1suDwEhMJraE3RzGGW
5GyvMlvlYvTtj75lmK8rzOqYl+F7RUfVtZYgb+otlJNSpZ5d3E/kznP9XMftXxKk4choYgC/ocdJ
ZEMl8Pa4KfX1gxbI2qVKC7fJ/2jB1/sGulHAfmmTLDE0R/xGRsU2wsaehaKhzigniat0moDVJIA1
XJ/wX7JQm69xHQ+FT55BXqMZTQaSGARd64lY6sbD0LWj5EWqUUZeJkfwPjldm+9cpI1uHdS25DOL
bhXjOus5CaceoyoZTe1iVUJ3szSzTl3a9O/K0Kn9iUEOz5ixek0LEPys7V+d1E07ZrhxzSAZwwRp
Ly0tnZWLGozU6oam0y+J/VPrFjqtc+HkxzxQd7zuxiWDDwlNUy415AHrctYUII+VdEKHh38C2tKj
oJpZkuk2VVaeDLlKDlU9Zkcpa6NTP2q77N5vvRbZAmVZeGiWuGvNshVKVdIo/ahfGFh6p5exm8jJ
+6kV51GO34UpBAbagx7/jJWYPgIM3IaCJu/7Hr23+8a5ce+BnRGWEc4w6rMGp1iBMXZUHvQL7poJ
ESV3EXV5xyD55/vrbH3YRYdsSR4WvOYqXnLktG0StTIuDgTYjphPEyIgQx/CUb+z0uaOXq20cp9q
3NhlaJfGJW0awHTf4jx+FPLP+9t5+5SSTzJwTQeGHgyR7a3TaKqKJnI7GhcYylFbHcbBQyn0C0Q7
cAp0TLhNStf8D58KChdgzwbg4DdIV70IBO+IbVzGgfLuMFlAP+xMP1ZtvaeLtPG16L3QaSSxZQhz
3XLLIs0U/Eu/hFX13nTA00Xyk9H8ruHWvn+Qb8MtfYkRIAihPL8MDN8e5FTFkVOinHtBdOlRsh4r
LfYjGVZ55ZfW/CnU4/3lNooarEfRCQ5I+qQsfbsekLu+6trJuOTGLHd+T+SgYvLKdFK6eWy8sY6c
dyFkvP/YeQGReUtT8mRJBaP7k17DCDQok3GtFSeW3d5ExdXLDG0RdGIcEBYuo41+62oegcO3sqF0
pXCWnybLqkxXS6z41/3dbGQh7IYInC0Rg1N8Xu0mUEw0wFXjguKSWseuFUxuJqWniiFoW/YSBREV
+bkDJD8No8vOd77eRhaw+GrqhazO/1gXC3WN6Gsp7FysMPH0Mvg4ZMy4iW9alFzbb5b8mHeD27bH
LFL3MHxbzxUVUb4jMTMefN38H+sUwB3MUBd1/BnPhgdu8Ecq3kPMS6uQqXMt8Ux1rBg/P90/9o23
g6yKAjCAc+LpNRosT5fZA6M2L0EP1CYYw/4Q5a10LnoHgQhVLg92YyvIrlQj/Ol0uw7319/wcCYl
U0LDBXANtOX2q9ewGBNf9cSiMBr74VhmvgGA2KtjTexkXi97WQWjvA3QQUIxwTDZukAQRLOhTRHR
WjInB2hr/cT5XsfBcwpkM9C8KRLMayKLF/ZHs/kc6gvN+HkqzpVxrcI/2XRyothVoB0XFFFgT6WY
crRaOCq0h/uHsmUOSxWDOiUwahibFpf9qmwTWFSPNDPTLrryPahjvxbObzqRvq0+LTWHruqPzaid
RbpHCLqBxVo6jC8Dx0gCcFSrledSshMCJyLa8Kxq4SkIzny1f+xq9IIMWNiTXGdnPTVOltb6QXeO
4vYcFOOxMaJzFpkf75/E27dp+TlEmrzq/KiXcPTVQcRMp+ZRNpnMKhwG25euV3X6Vu5JIWyuwl2i
/kGz62111UpnI4IO9oIyc+lVMyT8adLoB5JXchVQv1RC7L9+2hfGZECYi+QcPnyVpExaYldBEMPY
KebhFIig8hNVzd28n5Lz/UN8e8cX3ipidRnaNFLYVRTRyJVpNq1uEkU4XpVpcNMIb8jL6zxqRzvs
yPtMoov2/f1l3z68LKsxELBEv9zw1dWuIuP/cXaeu3FrSbu+IgLM4S/JTgotWZJl2X8IB5k5Z179
eagPB1vNbjTh2TOYMTAYV6/FFWpVvSEAyabr90L2MlaPwfA78am3rt26F0f3Kczi3pCFLBlF39Tv
lSjfUud/l8CrKFn7EPXQRshEESt0e2GFtbU2uMUOZeNmaUsKcM+9Gu8H4964Mdda4heWJROImj05
KzSHZUupC9qqNHREXctqLtwEun8bDEV5SJIsdU2haDZmgXbm9a92fiDPX+2/oIuv1gSTbgQxMpUd
bESXNhHl+C5/80uv2VyPdOGUIxTUDd7N1ADPysVZ441aH7MuM+tniPWIYe05mRw5EfeZfBtXN12w
D4q19XJxgJ+iyqcnXFl0GiB2onKYAxom1+1sfw0VMx+Tp1fNPLSZr8yX4wxfzGIh6ULgp5pOZ8OV
pv2qZdXlQfz39y8WvV6oIJY6/n6eeHbSvPjSq+6tyfqsBVmscTmp6kxo5501SG5l6LYXaXeF+s9P
AaYKPB49WgkI/LKS51uRjiCdxeFr+f6mpnrotGn2h+pft72+4C5+FLINEkyWHU/W0y/vd8VQykJg
3EcawEpdikqnAKzxP0RBW3HuNlJ8gIR/GsUsxSqelYTu+0zKD2Yv0QA2yd+uj+X8rYGULQ17Mv8Z
xqgsFlisTwCNvca8z8QU7fS0FJ3ESkzcvaz6Bqmdye7z8leC3M1KmnwpMJBRuqjzhWwtqxo4k4yj
IA7mvddPeJfpqb6FU5hiKBxOmyEykr3UyPVOi7N8c33IS684qlszuwwpMlICUqOlaJGi9CDQhd68
14qXSXzFRXibhv1+StFkDH8MIHJjaa9qwqbTbrq5rkODFLq7HamjbdX5HoLRjYkgViiGN0Y9gxpX
+8zzrb3Y93jYfKRs1FZRxjv9+H6aRIURCuz7JonekXApXlpB9EjcvPJBFdTcMUsldimjqLtCnyiG
YhSCGGfgIFkouGagtNtS6rUH+qCiU0Wq+TWyeh0sqF66rST8GtIpfgpFoV9ZtRduUTgh6Gfy+OEZ
tDT9LtpCNZORU9GYJCcaNVfM3Lz7FoiHKf/dlI+S9v3617ywGclISIFo1kHOWOKAx3C0itHLUJTS
hHYjJcYPrwFUdz3IBVADb3G2+uw1zT5ZSgobZZejFuvp98lY3ufWJjVuKeQ3+JjY8WT7VrCdxl+6
955FgZ0GDz5EI6+59fWjQttNyvptaPa3Nc+hyo77TWW+tOa+lO/yGnLoJg5oqHZ6tZI3fRhhLRYR
kwKKBOghrMClyLmg0trwOBXvxUnKWdtJ5T1LemW9hI3epM4QK+JObo0uxYBNZYOrcmD5YIOz8W+r
hjAvS/p80xa5shBYQ1Dm373KCn3bkD0RqW8jyUA598hBBUYsN66cIpkUaGnze5i0CZOzPg4VV4on
9XcEgCNwZSXMRKcmD6/RIvU6CHt50yYbQUMZ1S2CqE3BmUaztU82Wj+0sjZMWxPS8n72o44B9Hqo
CMiJhnZHU8hTQkN4rG/IGb0nrBClNzWIPUoQtUz9ItdiqeUs8wTDbhMpjhxkUa1dYvbqN39Sqt62
Bq362gSpGNlVV2ffEnxhGtuvc59Hi2a1CGH6ReyC3QTQ4cmC7whWyOVYp2PdumOPHt6N3hm8L6uK
Iu1Ga3M93KHopBeHuqnbH2InSPJGQNFG3enaWP7IqYV/1/0uzbZMkec7RptN/R4rWUOxk0nWig16
qtmz2NIqWjlvPzizn1cDhF2qcrSBQenTzlii1OiiKYLAwYItaDQ1th77VWJ7NWhlR5YjabDjlkqq
goTSYAsCLVo1sJJHQ8Cd2A4ma7zNS/i+4mTKW6UD8mZLndT/sarEf03TvF7ppS5zVogbmMCgsMCN
PnMEF4lJWBtWM9UChb1QLHa5hAarVAyRa+Wddxv2crPxAvFfE+X/CwowluIRDtDG4oEjVlIo5l2o
34/xvn01c9Wd8o1Ub5vwX8sVcyQkjbncuYrgAS2GV4kBjDql4E1jKbYX6K9W2R6oC/3j64JuOEcj
7ya4szOfepFDpGGhFmIqUg4S2LCaK3vojPU7RVmjgJwVveZIHDFcJ7xFYQIvsuEkK7yp6xrtfoz+
DHX9oETlru/uwiy1m057GExlJ2Zfmtj6GfdrKpXLO4fYQM4Amc5rhZEuYmulNQmTR+bnjbPcWLSl
02pnmXZjRJUtQfGUEOprVxKn+QudbqfToIu1ooDXihOIgvdK8DNIvgpY34X/+oaaB8bqZ1rRDuUP
ixiJpdcxYED9vi0jO2git4JT4mMys3K7LbMN4iDzBJyUMgg1hCVwo20DT5IrybyX8szcJbUJURz0
uAMtTdrKbSO7fqL7DtIfNXAYc3qr9brYmp31FhtyezumvXQ/emRKSYU08Kg1yr2gY80oNHF0UDvU
9T0t07eeFKypGC/NEmFhooNFRxh1O3QWWHuniVI4YY6o1pF3Hya+rcRTZgdC+rXzxa3o3XnmrlRv
rcpwxFmhxBPu+rHaZMUIyK51itTVhGej9zeVL9kVmJDIXPt9Z9Voyr+UCdFl5KeBWZIXv6+pYl+k
nu7dS9J7wEeMyq1Uf4k3aum7mTjhi0MxTOFuk+q7vFr7ssvkaI4O2A8joLlwoy0h+HKD4Y9SJ959
CuXNzkNBtANPX8nALo4R0U16B/MePHMKEKTAKJAUJs/oy7+KAeAgkvfeu+A5inAfevWL5vdbzZe2
iA7jm7uG9l4+Lxkk9iMK1mRUphAjXzxhglym+UMqe2+qme2L6VaESF7DWbm+S9bCLI5sRfcC3+xG
4V4OR7vRdkLxR8K27nqQs1rGPJiZu4ALAq9Zks7T9VwnOEfEniXcV2a8k/vORmxX74EfaN+rDmHw
pPYcs2icZExWbtwzNsMcenZS4iEILQDO9WnoNGoECCiRf/QkdPkMV1CNPdE1/dGTGqSTK3tStF+J
0j0LbfOIA+vvHn3jRiVFG27kTKeA/Rgmjjk+XZ+Ts+T744cB66KAz+TQIz79YQEl8lgvU//Y1Rvk
R3DvcBREgMp8m2gHA647NCE/e0oxGccnoEH/Uc6fZhMhXNhcKd1LoHLb6GuUbyzrqa22cpRtimEf
RR116MoJixuzVlfM7M7vJJ4LPDK5FZnLMwUT4GiR4skFv1nYjuC5iUTrqw2RdIwMxxSZusKESAVR
+vpsnd9Lc+BZLoe0gvb1crKCSNVgcPtHK5SPvdHbI2ISmDJu4jQ4/Guojz4vImwyJX6At6ffJZEM
X0qwGj6Wnmm6jRFta1WaNn72A6LH9p9jMSIgvhAu50rwokeZULmQUnVKsMYClkB/b+9n3g29vpl7
ubLgzr8dKiqfYi1K6oacFCWkJqzOx2RmsHu9m4+jayFFsM0C8y0S1GkbiHF48MWo3v8PA7VI1sAT
055ZJr6lx3KicpEchehO9Ld6fpdUoWu1a12sCxkbiN65WCZB2gDVtzjPqGZXqZVG6ZG3mdP66PhW
Xwv1L4WHzUSnN+nsPtiVmeBqubGSlp5fSxqeER90mflNvdT5Vswh8awGc1x+WfOMqK90m2qx8uX6
TC4rTDx4UNHnzQNTBtHgJQuoRGrDNAYcZLXOC28GOnQO8NoCQNEghwxOVL6m1BFxsq8qb2W5Xoo9
6yWz//D/oSO52BqoY2WDgOGph1hgj/2XWsZOIKBTg2RVLCtfCqV4+/fhAiamrMXamQ2kTkOWUisL
VqtgWou7cjixZpWdEb0xz9u4bqAiv16Pd/5CA7NCxxUCD/sfkf3TeKY85pkyaOkx6yC+U/boA19w
i3zos8dqyCN5Z8XmVO1BG8Xmn+uxLy2gWe4KK1lWLxXE09jNmCdlXU+41qbwCKexoXuqqJn771Fm
ECoUIw4EKBOnUWS8zcAkiRiNN1nK2SZKD1YhjSvlyAvpE9gVgLVwFQGdc1echvHTXkzjxkuPdBZt
Qwucpoc61e1FOARBMGwFzd80uh2k5rPgtfeJuZbZXEii4f4A7iVJnXWHl6tVNGgxWNqIvSs0DVvU
o2ZbGulRNNKfstZ6W0SXAjvODY6jofGcTJ1+GmWzjypx3HpYSOyyJnlBHCx1Yh5j9oxRdPxGbjeG
kqrbkNbrv988oGMowfNQB+295DCWEx73MRI7x8YStghDPQzc8HX1WK0qMl+6CxC4ZxtDaQOauVgD
pWjFVqnOU1Ntdemm3vmbsL+JYPVt8Ka9vt7mE/f0SanBsDBnfjD6MuAYThcCXCq5FcUuPcqtF7/i
HOy5uIwOj31iqaw8TV5ZeZd2MK9l9jDSQTLqiqfxjFaxMj1lF4nJu2XFNtiflMu8v8n8NafiDwfQ
s7EB3+W5xlv2TC9BR/kStLrAPGLX9yXuELCRfUnca76V3gXw9d2ugc4mpkK1sVKBUxoVXRe8WbSL
9CrfKkpq3ZHpRw6AY8Ux+rBzE78SvqS+D9leqs39aDWGW9eBdutrZbyjffvgl4WwUaOs2PWR4t+I
Sg8cvym7d9UMRp6neeLgt1kis6pUh1GueejmhrmlqudBnYyblbv90q1ACQ52O+cJqeziA3cJeFZK
ingzCtM7yf9LIHq2JMVb9pCj1r4zimB6/4dFRet35tGg2Lmsj6eC6cnVUGVHlAJuK2nE6OdODbJ7
o/l+PdD5auIE4zzmrQk5lfV7upripgkFrIGw2CZpwhI+lRK34fCIJ+Mh7aaX69HO9yWXOlKvcIQo
+aD6cxrNm3hTWnqRHRX9d2fsZ4ZQWtlV/1f1k1uw6k+4pV+P+IExP13ChEQ/DPADGFlsbE5D+kMT
9qKEGYoW4H4GZHlscjsWQutPgxjSZOfQa3moKVaVO9Qc4BD0OLE9KMGQfxPjXPsqI0402kZXTK1t
5LrS2oUYK4epyeTveesVz1aglT99UCSdK6apDw1SK7QfNY6eWxUA58qALn0wqAGgbj7wKsvrrfOz
Elxcnx2FBg5XIdrUw8GpjS+x2TtaG62pkl76ZLzi6PUxhfyzOG6GwK9jnl45YAr9MMLNvvezcZvg
Lxt44t5SYmiea16z5zuOQxNcKFJseEaw506/2djpeImPfnbUkQwrrG2m/yjN/AZYQh0EG4vH9PVF
ciGrJuDMOoe7MoM3F1m1mcqhAUIbS3ZRaOhFoA/wlgLQv/H7wvsK38XsnFSJzecAtLlOjpZQDh26
HHm4QBvAPF//PRfHj5gHGwTqF/SC0/FPU2JR5y8zrpQ4dtSILmGQdRgqdnFGC9HKv/gq6l7Y4Vor
keezbLlbqMnyWsHScc6DTyO3dElEMWaDmoPqdrrgxPFOCcR/fmYzzST6NKKYOu6V0yieNOAQ6I3Z
sZf2qCnYSfTU0erp88kxxB5eSLyhrLECyD/PPuegKGcgdwQUallwkq24S8Rx4uzp0SlRH3gdr2Se
lyYPqcKZ/wizndrm6bDKzLc835rt4xGJyMn94vtktfV/af8rM1obgAHQwOWTOjA8SSFny44+Hsgx
HItSeBq8Zw8kkj89XV+H56nNrJCAZtFMouAJv8hxG38olXFQmDIl2UydSoLbOko2beSuXlMMnL/5
cuWBB0OFi+fjvA8XkxeOVRPMhvSxkN96/rNYfBVVW/XxcSG1+TmaP2prTdXt0pIAncYihAOIrcYi
JrTjGjQkBuF0Mr1tbWiTGyEOsr0+ixeqgxQGEUNkSyF7QM5+OrSxg16oyHV+lIICdxW6xo9BVjre
+JLtMYN3C1Oz47UM4tJihNfJFoZ8wnW7ONI6pYmNSYY/rRq3RfqSaDeVuFaNuHROfY6xuBuo42Rd
0GEgX0cjwrWHqYAMj6Y48nEKhMaV1Xhp5X+ONv+aT2hQZHIrQ6l8bM20ZNPGspMZha0Ur1Hd7DVl
zWrl0toAXgNYCJV47obFZhb7NoqEjvedpgEWiRryPOTZ1zpwF3YY/DjEgy2SFOB0izElg1Q2UxYX
R1/Psk09GUoJ9L2Vd+OQhvsMeaqVSbwwLMbE6xiCIdyVJSVvsqKkyJK2OGJJEmx9+t42aj//aBdN
f4d+FPDh+d1ggmJYbKzBNMNoNPFTUQfZe+hapJrMQjDclY11YUXMXHpI/CjjEGkRRgDUHuNUMLuq
UJXtX4ohuIvFF7XqeeAWjwmd50YZD/N/o8G1UVA3CbCvwYHCztNuSynf9QJ1pUz2ASQ7OcmoMlLN
od7Hj4IKv/imvDs7rWbMx85oh+/JGIeRU0Qwnd1+VPN9Uyqh6LS0BSJXCWPB7SJN36kKFDpXatNS
s7GCN37GYCN+NqOHM4hfNrLNKqxqZ4xG9QtyYhUchcoKNh52Q8ZGbYJ+cMoKFjPJZ9lAkEA0+I/Q
yqq/FSCT6w6Nz/49as1h2Ca617dPeaY3/b4qqlixS/SLatvoLTnc+EY3Vy4zL+aP/qiDpygQ3V35
cvORdzZHlNgod7Poz8y65NgqeqsIdLLYUjnoaXHwxJSqd92LhwxUo2NMjTHaYRDUsl1XaJB0ljgb
C/bhnYmpwIp+y3kCyK09s5GA3ACso2xyerbg3sRbFNTNkc/U2HmiHPK0cRVrJyUK8rX+DeLV2wmy
lx9HX6beW0mIzg7rj/AUu3hegohdCh2HWSKZrZHox772t1mpS7xTQifw8nAl0z07sedAVA1mP086
b0tdgbKM2qibCv2YmxlgGDRnkooXRGpXDaT75q73VvboSkBjsUWt0lKAeeX6EaaH3aLnaaEJXBeu
pKm2Eb8L1uvKyppzksXK4kIHgQ3knMt22XYKTSNoepHdBzC823BS5bdKqP6dWngdkAkwbwzzSX2p
SxgLXabk26Lv9Z0wO/9c/yWXvimobT4qZyFxFksKu221wzcLMFklua21U6UNxbqV73k5CNAXPipJ
7TK1IEFLdUQl9WMDsLGmw0lPnHN/ZbuuRVm8ClKLko3vZUSpbxqKmka2U7WVBPB8obD0KYTTKKTe
wR9PdyACr2g75Kpy9KCMwgWUpb0XH9A2c5TkVQrNlXX50ZE5XSfsNOgldFHm3bAsfAQijj2VFqlH
UqjUAQc8oUw9auImDb/I8eOofhflV5EStahmTkPdqurGLU7W974KfShZuzEvDf/Tz1k+iRrdHxS/
5ucoyp3qIfOp3zXWayNvh+i2z1Z6LOcZKTAlkg5gBLPdBbN9Otms/TgyNMHAAlzU74Y4M2y/AA7p
kc1tQZtWRzn1uQu4Ur50WjE6Ja7n2+v74ywT4TfgwYTGCV1ABO0WhRlZCWKQoYZxTLgf6XS5cfr2
7xHoAHAHg0VDAmye808JozlLWVlTbR4LUVCdmM3uikmx5g5z4ctRogBeSj0GjablkVrndZtjdsuR
2vZbQXkHAHwnhPfqAeNLl2f6Px8rVETooADcAOqmLDV9uhDj1k6ImTZTvNFkSugZfq1qrq850p5v
erp8PFz4T5CzYGhPZw8j5kKSMTXAMbi7zeompD8ffpE8a2UnnqXAYP8/x1lufLmmUSESJ+4n20QJ
JQ5fASNvijX/7AuX/BwJyAnNB/700dL5tB5ClrjZzUJEGYfC1mxrxRZ9P7FbsMiul3jCoWsmb48o
Mcpm3iBs2zbTOH4yc3N9YZ7pKPCcVrHR432hKXMSvrgVRYQmBcP3MLwdBbvHdi1NXwN5k6Xqiwfd
tNwZk1sWw0OkZc/FMLzQH5wBr0lcrvySs+rezAzjspxTDw7BJSlC90sQsbVsHXmj0E+WsvpQJka/
H5Us3pB4d5BPPWlbNr5x8EZZOlyfiEvhIYKj/MsXUSgznK6xQC+LyMoIL/QWkqp+7RYGaWAWGXjJ
W4cJsXE9w7tWWxn22cPhA1fFEUhhc0agLc6/uspFLUK15Nj+LGMbBIp3O6h2ulJxujg65vT/R1lc
myGbP/TnKOIX0eke269d5NAneS/X+jTzVlzcZcDE/gs0H7WfFjZCP42aTgRScptS4Wvyfv0znU8X
zQGewRQwgNgi7XP690dczNA9tPaojg9e+KZRlAyndzM7eNrK4+l8ylTqc0jbAH1DjGkJvPNGIUZB
rBqOk4WcrtDiozI4gveNEmvZq9Q+BQft7JX05vwEIuiM3MLvDhP4Jall7JWg13x5OEraE3gxsg9U
/h8zfVxJ1i5MI2/hORaeRWg0zv/7p89UtyK2WIExHEvYl6j92K2ZQdMHmi89S2G5klB9HCKnq0Kl
tkWhk4In/ellux35LC+mVTEeO5fT9LtZ2oPJGe6Uqt2qdqw76NLYu+9fn9tv1U64SX6Awm924TYY
7OJ9eC++FDeZs/byO1+q/CgWErIo1PnOyiqFL7a110fjEYLSXQ+ioxAwpsrWpNYvTTW1S/g8Kp2S
s/fcYEaVQGtyPNY17PX+MQjA7md2g/b2v0sHzO/9z8EWN1hrQsDAuGU8GlPA8nTEvHIt0b9XkvRv
pv6s6rtOKO7yYh8KKyvq0mySdMwaGjP8b0kjFgVR7by4GY+BfggN4ZDFtg4C6Z93P1iK/4Isdv+U
5XCIxXI8Ur3dGWpoJ/142975wWYS1r7bha0I+pp/Uw+bed+LlG2A12gZcTUdlQjQa/hdqWVHFH8Z
ykrScSEDRjeDLADPEdBawERO92JlsO8yvZ2OQgU9wtiZb2IDn83NyfGRF99kyUredg4YQVD7c8TF
XRf3coxGCBGNdtqaav7UPk6IsTnUo/BOHvK7wSz22WDL3Urkj0fg4iCY1fXB+iO9e/5IhIvThqLc
T8e3t/vQ3t5/uc3tHw+h/WDZqV3aoX0/uKT4duCUjr85xJt4/oMdbH/9Ku3almy4UpvHp293L/mb
Y9rd5rtnfw3s0ZbtascDehdsqGvboSvbX/ZsN9dwnzf20+7u7ubvl9vA/vvn7/UV+cFvvDaixc1a
WeZg1D0j0uzcftje3nZbeTNuABA71hZ7lFtgLg/WxrvTXetHfYfapuaED80XZ9/bN0Df7b1ir1z2
l7/vp1leXMJRXA267s+/6cHL0k1V7FJKWVtq+3r8s/oCLK+entZSjPkvXUwEzkbqTGpFR+Asf0N1
vh9LCYu4KKImHgqbuIhXruSPPbeMgRoFPGZgedBEFgODZirGnpaLR8nOnV+YCvEvfP2cxP729Wdg
i/ZRfVr5vheOAZiB/4Wcz71PN2Uaqt3UW4RUle+6E+8TV3AaO3Ve3uYF+wMdDrvepm8KU3x0/ppH
5QBez9Y3LbKN4hZ9Dj23uVvk7fd+TVP1QoZy8tMWh700RnFoSPw0MVE2mlDw7MP1Payamjwl3NRj
eFRqdFNUceUYvjgnwJJxelKgfSzRUxJdf2lUKvFodO1jl++z9FCbv2K1/X598s8H+GHiCBd0Ph7x
ATide2CX1VhFvnRE9bdu7qyis9MCx293lDsnk5SNUf+5HvHCYQyXWVGwhOGMhF612M7ppCaNFOvS
EXU2dUrtqJYcOfrbJ2h4Zbd6exN3/QGZ6ceVuPNQTlf2zKGGo0MVepbIXKxsRWtN3s2adMzuBHM/
qRIFeexXxt+o68OAbbLnUs82krG5Hvc8OZnDkv8AGKM5t2zNRUnLWd2a0jGqeXnEt7Hwo8FjOXwI
hZUKyHlt4jTSIuPsCrmRosHgWzaR3f4U/RdZfM3K2A1uPJQ5rw/r8mcEC0c2BGoJBtvpyhE7o0HH
nHHV42Z6sMgU0IzxNKxGIwkVUA8prD8+1+z1sJfGyHzRoKZ1rPKsPo0aWmivaWomH00DTqe1DZpH
A+tcz2nDn4K4MqGXxsgSpfc+O4KgkbM4mSoxjKfIzOVjCgOz792wtlVIlaW5SblJy3uhi+0EG63r
Yzzf+zPff1YtojCqcIWfjrFoAn2cokQ+luI9ONM2rjfZ+OK3/Uo+eWEuiTMPj4yIrvHicCu9RAlL
vZKPQ1E7Zv4zwJMwCgvQdxz4lnaD7cr1gZ1ZmlEBOYm4+HpJNnSTZtR8vTy24wTrj9zOujeANYLi
lEO56wRXrS38QQ2bSp8tBBZcETfnj83wu9bKW8/aNandl/g2sczq0Nhlvr5LZMPRFEguwfb6L764
AkB5clzMwpKsutNvkUep3OptKR8LYRt5VA+iys22ANKlEmXT0vYMaP5rWr4XaleowJCqUiPhqAQa
dRo1GKUCVEvHugu0P/iUOYMVbkTFLXgji394vOIhUNmtgUR9au2vD3n+uxfHJFcCq532GASHJR9V
0qp+aqtWJik3NSSE6nw7eUm8MrEX7h0s30hQ0UBD78Za3Dt9VU5mGnishCh79obpWE6Kk4etK+gZ
0ggin1OhGl6vHMaXZnZWoKYkBwSSz7n4nnpQ9ZVApfyYd7+RJu2JMAp43dsKWbFph5mtvNeC7F6f
04thZ72pj20GYkhefNCulIu6Eug/wNEeq20tjO6gp7Y5HHTprYiLr7qwlcM75CZXMtVLn/Nz5MVt
m0OhiI3Y1475UFbw/3sylwYXsusDvPQ5uQZQCsHlDW/cxbQqSahkkRdox8ijAx9D3G/+juVBwBzB
77pN/6WMjN31kJe2JnCXWT3QIkcD1XM6p+Kk0SVmyx792hY3zfgsoztbRrs+/yomxrafYltaySHO
J5PHI8ncXI6f9WYXkzmigiDg5TIdEzlSNm0b6odaMKrD9ZFdigIWhdRoFns824FjoE5KHhTTUZ7I
78cQazhE4//VYIp8hGuUkgnNBfgdy8yv8rB/iMtyOurClG7NELEuc1DCldPk/C47jbJY+Hlq6YBd
eCd1+IXfGfijbbB8JbuXTeFgeWq/MncX4nFvUnICJQJXcgmYHaxJTrw4lo5epOg/cs0at1Jnkh5o
XlDZoIqila09pwCnxyV57Iey6f9ltIuDbLYArXiWkXQBk4Fk4TUBhEt0HIW8bLqVbTZvo9NgKPab
WE5DqWabLdtBQTaAFMW78lilom2MvNoH3uXRk+a/T+atEq1ssfPJPA232NVDKfSpBTYciGPkaMno
sOGcWvta/Tsg4zTQfLx8egHKdJ7UxhcN4Gv576RI7oIwmuxWtmUjsAXjVhC0WTq6fVC97z0mbNf3
25x1nM3q3A9ByoKn1lLIxzAL3YrJc48p/Pk/o3/QvxfJe4xo5PU45/uaytpM/oJ+DRdruTaTOgxK
AS/X41T5v1L4MVx0Xrpyw52vR4JA9QQLweudCvTpVEo4ig5mnppHK0lDB2AvY6LXDDWo6f+X8XwK
tcjm9DQz9QIhKtrHZmYbapFtwgEt6v9h1j5FWSzC3p+iLh8ZkOml26aZsL1dk4m7tAA+z9li+SHz
X2edz4dJDTcTisxJQQK0xoupJ+gyRV+vD+jSrvoUbdkOnOWAct1j2iQtqbdW67WuPzXPo+XfxdU4
rayHC40BFgQ9a3QqKAueyc2qU12FnVKax3HMXBl9RK+p72tL2oiR6U7djdW0OzxQD6rcOuJNPCZ2
2Eo7KW9/WJH3VjzFnfFuxZ6tTDtF4vFDqzCIpYdU0e3Rcw0kz1gFuxEyTq7aXdyRkj5dn7DzzzOv
Y5lyFIkFN+LiDpmqEL150HRoWA4T2FnudtltBlf1Dplqrp2xF0p7psGdSI+SvJQH+2JZq0NSWBqk
D5Lvb5G1h4Ge5thzCXZQIY4btqPjDc1fRXgMUtluU+GfBSFgFc/iwCQ1pBo0dE53cC3MkHOhUI4d
arMuPXLFViNxDRt2IX2CcWESi9xhVs9f5DJ+KQhw9EL9WCqFndWYHm948xmv+NBWL/1DFlQrx+z5
uqcPhpqciYoJcuof9LNPh7yVw/jyvQqIVIc1hGCW34qUopMYfxdKq1tJe8+llIDl87RAdYLOO7O4
ODbUNkZQK9TBHMbypswmOvtytgP4xfvWkn8BnoywPDcRWeqSQ+qxL5om3mn0wrzwoMiFglBKUt2o
UjfejJX26/qSvgBIgjWAGQ6ZF+hZ8snTj2y2EqQ6LzCOvind9oJ+VzXeMwoKdm69yjyD8GR39brd
e3WyRac4Ve805aaWzI3UPchr6PGPvPX0Bpx/zUwUBgE/o4ROf00vDL3lecBM5NeBxMJECuG7hXi6
A9VUa3+Fv6XesR6Ndn99Fs42NtKJwLKYb25XJGIW526rx3KNlph1nLpsMwZvWNs7Qv5oTC/IX18P
db7cT2MtT90SGCftGGIpiOu9en+rhyF3azeQd6Vpr1GM5sV1Mp9zMGhbtPtBnoD6OJ1PSBRqmkUN
wRR9U+fPuGDYAqbrCb2V/G2tgH62sRbRFle+InV+weltHTP9bzPWNgxPFBG+zy7A1yfxLLcgEAan
UHpn3j7r9nRYUqWPQmIF3jHRR7vkGpaDH1a7poJ2aThz1YsIzBxhTqPovR/hPRF6R0N2Y8sFip8G
t2axkrxcXBCgY0FVfWhgLyH/FcPrE4MwE2iDL9O+qWw/dSJaWl3i+M//PnNU9ABYgRAHVbFY6WLU
qlEhRB7Pkgp5HVfKfinpypkyz/5i0UFSZzxgrGdK1+I9LMP/0MXCF46antZur+WCrfRyerg+kg+N
grMwMzhERiwJHM/i8zRRosZtkAhH72v1KL2oEk0vp32ffHsctzf6k9ZtIASja78Sd/75i7ggfKn6
faCZERhZLAtDq4RMEYWjWN1FdPhHTbPr+Af2112T2arnygUAPGllyZ8fUbwhTQ5qHtgQKZbq7Pja
CaFWKP4DLHe7m/5YTW137S9DesOqbCXW+alB/4WaLwcGk8taOR1hGXVRLGRT8NBn70MovZjtvRi3
Lmg85BxVt1/zRv4Afp5OKbGohvH/BggPA/A0YFsFdTVh2vWgcj6l9c/WicUHPNcgYSGsMt012u8e
Ucq2fYIthSkt7BGhuUVrbBfObaI3bJeMAhlziw1T0UVZE+i5MPnAHinwzNkY793FUpvGSfessA8f
TO8uLnwKZNpWqN8L7w3D0pXz4ExxloyLCi/rCmY/22dJf+s0WsweNh4PWfccZd+9/us03o0IRnt6
veklVvSfUrBD3h8Q0rPfWfUgI8epfusKBampSbQVTGiamV/hryGyz3c22SDrfpbi5cZQFwtDbGBc
jakSPUghcOk6o3KeDJ61ssPOPBOYAZY4Njd0OoCYL2vd0+hR6EUE5UGT2cxN4yZifJhfkQXifL7w
2OTloS1E1/jmDblNJUUOQKCAs019WnfJN/jQjsD7Yiw2Y7RtPsDcA3pKmpuGa/tyPjAXSxfk+Gzd
gTICmlOL/AnUpmcEoxg/tIFTZ89qXm3L2c9B/9XK/d5LsXtaOfguLEbwtzxEaTzRj11yG4JMlpLJ
MOOHyroJqhepfQz9m6a+A5S/cg6cv0Do+8z/AFbExJZE4nRfoiZeIvLsZQ9B3m2BTdthPNoVI+1l
zS786oEiAsvQc+PxVfKy+3Lo/nmwzC3iB7SgQG3DIjn9BW0YG0XvldpRECwnHAFb1MiZ0fWQk525
glg5n1hke+d+Fzyq+V2w+JS+Psb/j7Tz3JEbW7b0ExGgN3/JtOWYpVKpJf0hJHWL3ns+/XzUBeZW
MokkNHP6AA10ARncLnbsiBVrVbIZcm9lWnMIUwGwyaDJT14u0cml1qqrtpsCIetGYd0kAgBJcSNN
nQRTGpqx8BIWEnIgatCbTmb50n5KQP6LY107De1MX+5fYrceHhAcuVagFRznmxMm5XonFfIgkAEy
q8nJilDTHZ7vZoWHz2vPrkfPonoairW4B++VbqnwrmwtyEzpeSKJCAoYQaHrhSU/lapSP/EFnh/k
9pDAAAPwN3jKKA04XcZB7ZI02wnQ+dpZGsMbq1cnQln5qDWwod2fj9uA0gSAiXQCeEXKkMtHWh+E
WWaYYuIG4iDtM0EeHGwCCSjarfhhxRRJU9pjAR2Q8172fGU9Ge4qsGK3HhRlF8/Y0qGi1a0cxi2C
wFuuHsYEqxVAa/QAcKrz5vvw0s0FQKZhG6VugX5kQ0+ZWdYwyFZO96gTq+A35OGdc/yEE+nGXVYZ
pyZJj0V9MLTcrqrhMKblz5quYXnjrN2+9GZNHGILWO8IfW9mXFK6JAiaNHVFz0IMm6teOnZjuvMK
+mC+S1XrGNpBQbmwOTbGY5IKf73isN6ZczsqClD4l8Vhx7uqjZwbqeuJD2qmcuaSXbpVGro53DSY
QJYKh405q5z/Cf0/zL+vtpwBxK+Ia9SHQJWdtn61oKVpNZcK9OH+Hr59SCysLYakqULb+qOfu5PZ
nc2yt0XvXAy79wi+UwhstBdZ2YoUb4Pw2SaEUPMDiUU0FjYJx+rOGqrcrWGrsQOpy/eRnL3SZ/qj
Usf6wGUVPkZdCMN8m447ZayjBwggYGQWrXxXeJHwI8iErbr12ryTRYeFC/47aEsW95bfKWMzdmPu
UjljF4UGTeJNZ9DzEH0P+qTcT+o2JabMYbqKBJgKniOQqJIwI0hfGK3MSK/7Ws/drEegSatV+eyr
9IqXfeqTyqr9k+n73F6CIOz0OPUeUbH/lktGee7Lxvy9sRnmkPTma0ijzKAtKF2Xj1fR7HsaHuXc
1d6Mk/IYFaSV7M4efitwudvhOW9sei+3gLS39eV5Ehi8TjqP0uSfbNiHHV+IEMUbpZq7w5SfSkm3
/ddqLHZ1V9sWUoyx/tBaiJntEKy7P+DVJZ/fR/DFiChuLe4TKxwhNpn8whXb5r1ux2jvlbBgyNqk
HqNMNCBGnbKf923euHIGC/siJ5xEqHnTP6sJYOaEacrdkMwwTVgREqNFKzgVHWD7+6ZuIu/ZFAVm
YHjEfjxCrj25Po01sZZUuIb3XZHfdev9/u/fBASL31+cY0kIND2L1MKVjZ33JWrQsbCr0smSIxvl
vqn5HCx2Jt1xcwMQr0zKbYuVSlBLj7zEKNz4d3EuLnFsm7uyddrPgfr/aWlevw+bsZfQB0sspXA1
yzXMc97tmtgZ6k/jm6DtpGbD/67swKtxzSfyg7VQnvQ+mcelJm9auJe01+CHn37eTECsLNXc+EeE
xI0+//vaTomQXKyZI0uFrD2cu/3vkohJ9N+gInXiodzdX66VnXdlbh72h2GZljASBGJuQlE2+txu
QRnWtgOoPWA00BYQhCnXv28JppmFpP7dRK5sof6sjw+x99srz1Lp6OhDd3Cx3B/RbexBWoPnPC9M
0ntQpi9MwtTYNX7MZqd1eSqeQyR54FV6Itn8r/cZKpHcPEcwEGw1/KzNJOpJMG6S6oMPc2FWJmlJ
wyEbxMweA8Hfq4jZ3R/ZloX57x/Wqg5ECONMLNBRKOzT2IdzbCSJf9/K2gb8HyIgUBtEbwtfQbQE
rEXBClyT0udEPSs1PYKnaDy27caZmvfy0ldQCtchbCd+IiV1PSA9SkYrDvPS9fVDAOV88iqnmT0Y
GyDntXn7aGaxMh2sd3ldz2bYCE32EMin+1O2ZoDWKzpL4FBCx3qe0g8LMzT6WPDgKV3TrB0pfc62
Y/15KhZTxQkCjWHyigRttHALCWKrGnmqyjXaB6RQ6LXSz/0uJsRXjIMYXiT51I3OsB9OVv0eBupe
tqPY7p2q3WnSgbJKutV0tbJ4V1+09BxZVKb1YFDgEJqTGIvzXrSz4Hcn/nU9gDwZtAsMH24J+joX
+94XcgI9yajd4RCZ70n/VGzVDFec+5WFxVUSpW2DjAkWlH50xO63bj6GxLNS5CNd83p/s8y/tVhJ
mlN5llOihBtxKTk1iHpSFmnRuC0CKw65xoB3Q5SckggMxd+bYlPSxQnZEOXQRVjR6x2RY1A37tRL
jio/SxGJh/F438jKPoCKYo7EqfpziBebH7ujORlN46aQY8cpbDhx/MPIx4eyLzaiwNu0wpwxtWYZ
I7JV5FEXvinqa1wsKhQuQl2PUn0cDTa/+qYYbwath6kaHWJowD1BPdWCfgySLS7n27HCL0B2niZA
QJ1wXF4fdBVqasREytrlQ8Dj/pfInz1hNyBYf39Ob/cI72aQuX8oWdnyi/2ICkcYofhcu5KAFEWW
Q8gtH4V8KwN46+pB5jEgsn+z0vqS7LdBqUHOuqlxMzWye+lzHp31yRkV9CHGjJbO8/1RrZgjA0bb
KHh6/resww6NojR9rDQE1PoXoT0A0utqR2w/V85Uilul2NszDS/f/1q7qcQOwH2DSGrc8rf/Cqm/
ERzeuyTZijbmJb8+ztdmFltSgoAazZCxcfXs1xjRFWs8VuU3CbFLbxeGhBqeajfRv/dncmUfKshs
kMviX5yJeewfLpw+rwdLSNXGVY8wCX1qn7bAQ7dhG6P6YGBxqGHstNo4wgCkYY7uSLa+U475Ljzc
H8fKPr8yM3/Gh3F4cVKlFarIbohIrto9zrkor9g4TCsbYcZg81KGkIUu8MVYpCQtijH3GjcpoM+A
bKYnAeploPtfPaPY8O4rKzOLrKA5CQaF9M/CWNOR5zXDvnXHKPt3gm8pAhRXTdJO67fexCuBLmRo
f2C1IIjm7MT17DWjqPeqL7ducPZfinP3S3xAY/rYPMRPzW/va7cxjysZqGt7C68kpp4wRKLUus2h
ORN5fFbPxZ5+tTP8tn+9L65GNs/yh30h9WJUNIqIJfXd8sufkxV/H/y/x6OQPQLnRY6cBBe52oWZ
VtOTnDCmdfvo2YtcTfHfKm0vCA969Vvvoe7xKTla0imaUkjl80+Zf7o/zj+dPQvvQep2poDm/kSP
bfEFk+jBgd3mrWuZCUTAdi8qduA/yvnB0y7TtJuSzKkMewwgwb405OAK62kLlzpvyXvfsHAmspx7
4zR0LbcAqdrmqVWSJ7OpT3VV0h0zfZvELX2ZlWMPE4NOMg1UDhfBwmfmrVz3oLVbVx5PwfhfVgR2
kR82pnbFMV8ZWTwuugz+fDMeWjfpHzsDhKXkDBpkMOInZTgm/rnS/wnf7tucV+tmJgHdsqcAhN0E
6bkcpXoKDy3bNnQU1DkR98v+8bSt8sqqHciF4ZEkGwnU9/p4TLoVpImutG4YWT96JBTNQPiZRv+M
6haD1KqPQTTj/5pa+Jh2MpIe1HTrFgfCgmbXmHZRHfL80PZ2kOxoD6qa3fBtS/pkJdLjaOrK3LID
UBVFl8UQu0iaxIIhWlH+FMbPTZvtSwg7KOXswNPs+4lyON8gdR5ka8O7mNXu/cWcR3azmB++YLF/
hHqo9BDxVDfpqkskN+9asLWOq+fgg4nFOraRafUZkCoXrYV9LQW21T2p+sY4/gTg9wayWMK0LUcY
IbGinMLvNQz3//4MJDvcyxDNl3YKEOmxOyWkj8mifqUkX5+K//Kf2eDo9E+gcUkNeHCi/zZxKFsT
vLhOFC8Ic79la41ytuukvdFvze/67oU2kxY3AL3oNlzvIgl+QANROITbZVuNaTEfgl11/iUPh7az
ox/xWf50f9OsnswPBue/f7i4QgW2o1Cfx/SQnIeD6PTKxpvutuo3X1ofTCzcdduHIprI1nxlqJ+T
8jn0oXxxEBwsmgdS92ct0R+y0FHpi6JX6iU2tSdf921tqM9iQV1f7WxVGG0N4Uez38i0rISNV9+2
iH6SkniuNxl+uS+akvTEq/4qxe/0T9qDfhkreeNFseomQPuScjEArEjiYm8HddzWiuB3btt8EkeA
MVb47IUzQkt+noZPGYn7iRxgKtbHShNPQ1BskX6srTjxA7BW+joIWhZPQh3ut1GXp94V+spW/GMt
97ZS/VK3lFnWfMUs1Yo8DA1H2hJHmNVQAMWW1BOlkGYhtf5zKseNsGstEkDMEeYXmJJmHr/r3aug
o1LJRjS45VTuI/HJkPdDcxkGb1cM+y0h5bW9Qlswbac80iipLfxrarWCJ+vp4Apx5/RBdNToz8Wj
l0322EWGXcISL467++dz7S3w0ejC41YCZfgkjQdea/8F8cEwwFR91fMzD7f7hv7UORZel6ASkbIZ
TQj0c7Ez+w5G/VzHkpH7ThXWTmZWp1ZsPtM+v/Pin2r2LWvsMqzdkNZXVLmPuvStCH/kQvddD83j
BImbXmX7QUqcQvEOJQK77VtTIqwjpluR/comBiNOMgAkjmHcvCQkLQjQ9GEtUvHU5jv9KxKR/rC3
xsRJk5/NPv0V0gP/H5x1g/crKO1uI7EzT8Zysj7aX/hpOLCHGtAZeyGSz6UhvJlDvhVqz5v3xgZ8
IyLukwLVMoNqVKGUaGU5uBOXAAql303lRdea5zR3g8m0a/q98vY3cPm9MWlbEzxv5qVxSOHngjVw
bbJx1ycrabVWVbx+dJPW6h3ZHE8iCqp0kiveZyHsfooK5FV+IxzDUi73gYgedmtEu2GS+o15WDnj
GqROwMXJupPnX9xQncCrp0kjvkQVv5X5f6LVXlAmdnqBzrfvorXVILHit0A7UqWnNkLaZ/n6hgBZ
U/umGyk9Fo7kDye12HdG7wxBYk8BxKj+A9C+sfiRqv9UpeVWP1rfe0iiLeay21YIhgzcG3mDuSp5
ozliZrWZ+PU0uk3mRnDBtYEtK49GdzSN/dgcOsM6FnBQwUB+nnt6xfAgwk0r/Zdp/sZuX7u1aB4F
N0INHeUqceH6OlM2/FYcR7fOH9uC2KrYWZ09Abx8kbu98TyZXw1/i3FnbQtSt6F6QDwPZGBxxjxh
GiGFTCe3QJZ1QDk4aNHKQelpolQAuNIkwSjbsT/ZBWLwnmFtJeRWVoAGjJmnDZFWVmCZx9fDfKgM
TZncMvoHXtOn+gdT9FhGVumUPUxRXuEIolOMNu0ylXDyW2ii/H+7LPs3iH/ed8+3DgfWQfLHsJ6y
DrTMXp9HUxlROJfFyW0H4LR6OZ1hFtmqCN561Wsji0hNijMtQP5hcpPmIYe5qaDCtd8kw16zAlYd
4gi4Zri0F1da0PWaUjWV6GqR7+SGbENw8zvpPv/9hNHqzLqBEea+nt3Kh8DWjNAP1YRSdPVxfOxl
I7SV1Hy9b2MlwUTbO7cm7036tqzluRAqIJT0RIpu0D54wwmRtVB4bqKXxKup5Co7xfKdQN1qC17b
C+jpUaEGSDfnw6+HJhcRQj0eVpHBHG04KeO9AVB8I25fWyZIYiG7oFts5mu8thLEhpbgmUQ35/er
2DsC33tD0PtHEYT7+/O4OqAPphYDmqwsEZtEE11Jnfbd+IycwcZgtizMf/+4G9A/VspSxYI4Ai0s
c9tSko3Y/vbiIIfyByhP5Yo9twisgyiUjUpLxRkTEyPmJ5bPuTRtDGQF0TRb+Z82Zrohl1FBmHdp
WxicnqyDqs7iTdTayoO8yx6a5+x7sWHudt5ISamkNOCkAvGzxPkYQd1JDEp2fXQZmuqYoEp8f+1v
Z42fJs4gownaAhjq9cpYtSDUUZ0orjiB1UuqfU+HXwo+676Z291MJMWDay54c4MtCxBDRYo2bybV
HQsYdsRzQ3fTpD2E8RaedsUQvoB+o5k/gmfJwocaQip3fSypbtaUh0gPL4Vn/lZqekma9J/7Y1pZ
HB5xCMJBEUujyrJayvstS5FNMVxuSjsQvxc40vsWVnYbADYw0ZQPqf0iJnC9Os2oatnU5KZrgNNL
n5pyfK09Ca/dW3YdtRlNIMIPLexBXAzPFvpBGx9wO5ugU/BAtLvMvmhZgQtpgxwmNbTcoH5uWxF1
j2e9IoUXbuB/N+wsa2/D2Pl10AWWKwSR44WR3YH1la1zl/y8P6O30ew8ILQ/mU3K6cvochhFuRq7
2HIL63mUH0gU2B6Eu232Q/KlMw3pn+7bu+33nbfH/ACnSYMeMWOxgrmuZTEEO4KrBQ18t/Kplh7E
vL9UpkiTdudAhANfGD3jz9b0OiWBXQv/Fr1CIAN7DBDa8O/DuusPmpfigyu2zEY2EtEUXPm1TGzh
q9bYZ69x/M/ZQ/dcPQuH+xOwMuGguWDgoQqPJMZywhX4xefieHAxcmE3CT/iVjlVQrkPPYRVeiB4
m1Dum72EIToaCQkIHdFfnfMIHwZoar3vyX45i328WSMCKoJPyrkzhN89yun3R7dua/ZpPI3YUPK1
raZqqzQwe/2lNbXxIazrd7NGLbAqK+MQaUqyMZmz87p6Fc6ULjQJgJUnLuY1cG2uKtDEbSoNNvxu
V7RICujHrureVN37onfxlrWbhMvcKzz3hFCaBM4qLlypXxRqU8NS89IaX3Xjn670H7XKbowSanRS
V6rpqO3WhN6OEJvEVpxQ6mus4/UIk8rLScdAeVF1Ezy4ZXMhtjxWnUfiORk1R7NoMru/hrdHdB4n
h2JuMKO2tPTjfZxJRRs35ktZQQGNzVNu6PUx90XpBLbjUWm96CmIheYY59m3nJSDAw1dYWvBpL/l
VoksZH0BjeS5nj4lu7LbpAe7uaRVSn3cZfO6w2u4hMwYvWCFsO+YL5HQ0A0MJZnfptAUpG8bU6Hc
bDAMwUJOZIu7gk7ievpTQeoQQfVh4n9mvF+m5ghfdYeibvNOS4wdvim/xzM5RbXZynjcXKYMceZd
44FLpzCMDNeW68pSg64tIOGPkv4gVTQu0vVnbsSItw0KmOEpTXjIu4HpXIQ7muUXXpWo1oshVvr3
0W+5a6RAtb4a8lT/LJsUJz32vvV1gqGitFsvjH1bwNcUh2HsYSZpw8BITsGUd8e0MvstHY+1aUBA
BzlvtEJIB85//+i8/FpM21naqZr86Qntq9wO5LE/bqzzihmdG5C+BEDDFDoW06Dn8FDUskeTudEU
jxPBv2VLVQyuBi1ZW5/0/Bgbo7lX4157kRSg0ple+E7Tp+1eMCNjX7RygthyvMX9eONzAHbORNhz
dnHma1t4uLociliM4tRNZTl5VcNAOvpe0rx6vlQ7QUivI51BcHia5UhfFswY9yfm5qD9MY/a6awz
Cfx4Of0BHNVtEdCGZKTWLuvEcB9PXkhSs/xrOKSOtzGJHDWKvzLSMNcrPZZhAhWYGVwQh+n/TVIC
/C6UqtNYJyLtM0H74/7Qbh/LGJwnd24bmJ+tixd5rGdam4R+eNHrX+rwuUdjGYLNQ/heyAi2BeXB
ExxB3eIhu7khkTzGZbHJ6MbAwy52mh8g5FbGZnjJFLU6yaXsH6qpUfexXhd2OGZbKhQ38cbC3uJG
7lGUK3i2M0rjsew/oUsa0wSikaN1UkTV7s/pn6f+1YWMNaIaQM/0dsBusPRaTRMkNZnoS+8gDney
9smu20HguzN3yQ6eUEjMBefQUxT9Jv9KL63kaJnTb8GiZyuLr5ipMUXCWbpyEYG/3kqChPhkS4P0
JdVIymXI80YdNCmq9hMu1Z9x4JsbccjKohLSGXNnz9xIuDwmcquqQtkmyUUJn6QJye7p8j7WW4RD
azv2yszCGUhlraI0lCYIJ/hHusKMzH+U/PCYx/vc95yE6nermKdCMjee3TdeiHDu4/gWUQjKYMlg
xEJ8ERGX14bHKHHLASa9CzUoG1J+PSr293fS2hJ+tLjYSL0QNyqHM7lU44tgVTvERP1noThUaM3f
t7SydmS0UZInpW/weF1MqiGgAimHcnpRKxLqXXhMwy9K2r9Mcr27b2ll/bhkoBadiYSIsZYkFWYV
Wc0kx/llzA24yzSHeQwHB4mvKI1QOHIyuom0iKa4DcPzhr8+EKCYwWlRs6DZDfdzfSD6Kg/l3pig
7Kmb7+XgjJNdk7a3DnKwb9KzlJR2JR6lMDnpm2x6t/N7bXuxklbSwAYmStge3gJoApPslLa+M/6z
McYbuBIdPzxg542qUTFc8lxnUd6YUVzmF0G61BoktbV/HLynyHokY0xOFKaEiyb8um/1z0P8dmb/
1+p8cj7EJ+MYDkaW5/mlw8HF79Wb9jN+jdzuUd3BUuvkR1DVT/lBfKR11x2fipdonxyni/hJ/jQe
m4N23jqqt/7+ahr+7MEPH5TOqYOmrfOL1Ag7AV4ebVCdtDpLIkIrU+WgMvrt/hzcOodri4sbrQqG
yBcnJr6rX30RNz89Z/WhDHdh/4I+Ia0Wx/sGb4ISojSwKByiOWEPDcj1nDdpkXVELPkFbiCnk4Sd
b8qnNNtQ6lmzwuXBP9xpZALnp8GHibTq0rTKfCouimcTZQnfN/E7t9msOdxkvyISSToLCOO1Cc8f
Mp7rQXkRPNiTKEJ0ux5BVVtRamXflPy3eojFXT4gvZooQ/oP/T6pU/tGcb4/oytnlIomJBb0ev95
VF1/SDZ6IVGLVlxCtee9NqudPtBLAkX8FmHFyqySHaB+DHE2dXJzsXZ5QaGWtFxxydvRzsThUoFD
i2gcuT+geeYWx5K3E0hh7mNSHsseEUtNY23q0vJiZkl3KAMRoup22tIQX9n5NJxSlIW3jpzg0kod
TGVchWN5oWx90Lz+AaqK1+hRCMdvkmD+GJPpWPobp+229kmQ8dHo/FEf9mXQ+2Obm3V5GYX8HEdf
yoqsWPWQCp2dVYNtaC1A8PNQOJkgvPtVeLk/s2sLSJMtW5aaAhj3xbHoZGMI0k4qL16jHdqhcbqu
3TdCvnFXrpqZcyykxilaLW8sbyKnZRVqeQkECrolODuhMQ9jof97fzgr7hLk8v/aWdxOZhBqPXiH
8qIZZ7msaIb/LGVQtj/liUtf/ga8a/615bY0Z6q5uTmVfrfF2vltm8aBVlWXoc6aVzWP9C9tHlsO
VUPkqHK52EdStEVyt+ZmAE3w4Jg7BW/po4yEVGupptVFi4KT2HC4S1uTfpFbjZVPsHPxvmqn7Cgk
W9yVK5ML3zdlVQBKVD61xeRKQBTMAlaky6Tl6Cian7vSzHdDFr9qNLSGjWk4lkAl9P6S3p79uTgg
Y5R3CDmUeWt9OCAxIIQ0Eer6MhoViAkpCb7Uuh693reyEszNMqkEdBrZCVK5C0+WlakohKnK4NIx
PtXBqD9opRXuFEHzoeIR60952Q9fIqGlf1tvhUPM+/e08RHz3Xq9ofgI8kMI16EBQGXseqx6bDZx
Iln1RalK2Ub7nJxbZf2QoBM+TyPIRqOb+UM8LXXypM33iV9ZZGOjv27gnFNIZCd5TVObAbJ1/R15
DVU9SZP60pKJ2AMeaU5TlJYbF//ayn60sog0OrOiaBWSXISCtt/zZoF0bayb/f1JvT2k81i4eGfN
M4gaFlY8urnrMGVOpbZ8VBovgspJ/xXJwdH3fc0J9HYD4nPr6zAIIQYmQWxzXq4nTy7DVBEsDGri
iLZ5IP2SJS+nZb0yNrzq7T3Pg1jnDSADXJrRCNeWyHAatDBWzaWu/u2GLwpCm+l75W341JUJvLIy
v0Y+HMCMzO+glHlzIXWHQgkMhXaAVDEshxDxZmpMW0hmbBHWLPcG4QhFYUpL3Mcwyi8zeGNFx5/V
atUF3EzvFEVZkSAP1I2H8I0vXZpZjE1uimwaShNAu1nDBQUZErrY/X8eIqJy/WoE/41jfabTJf/L
PbK0u7h2p74YElLF1cXSv/TRsRnfh+jL/X0/+4qPvuSPiXkOiUQpNSwdmq9SGU5qv74Y8Xe5Rnwe
OCla7HvaWeDyprtG1Wx0mze89R9F6aVZPAdglZnjgJT39W4pp7QqCm/EXauHyA3f5W/65/C5e/Ce
st+G4z/kZIxQpXfqc+I/RMOGS1nuVZnGDNwWFXKSRXNZ59r6iNqg53mUVcLE1n5lfXCOTH1XStpO
V62N0OkGeb40tvDWRRLIQepLzcVKSCIdRJgCkPLLRtrOOsS27EmIx4dhwDud1Gww9L0gZ3XgNG0F
R6hmaF549CSrm7vXCzk5eWVtmE4Sh3TH6SGC3buiq8XpJOsJOB+l0OvEKadu+n1/nyydCKMAAMpK
gWqkKrJkzeJd6etNMnUXZeyio0D55xiPwSNNSNHJG6ts645bWaL5YHPVkswDwbA4cmGR90qaJP2F
zkD5OUwb4b0eU+Osh32w94Suxr0UE4lFse4cJS6EXVEo8PjqUefwvJOdfJJPUVGQaxQE+RxhjNAr
3ey4WSYgmJeZkFGny54oC1d+vZV8YVQHqIv7S9R6lq3L+aNmVfW3ZJKqp0SJFHsgTbgv9Tw807Qj
PVQIlGwAI2+P8Iz+msvrwL+4ZRf+Peszpchzub+Evdo/kPZ5EaBS+KpWRbMPhSF329B7N3zlRSq6
LT72P6XI64M8l5Dw/GTTedUuwe+JPCbU0ZXhEvly6VaJNxw0WRkpHwWTQ4wiHmKFlsBWErona0Js
V0+74ATMu9inftH/iJIoe4kbRXaiXoCeM9F6EhgovilDbdhxj3xjEpT42aIyHhDJK2Ft6uIX6A97
p7FUz+ZBBMls7mmOLo6f9HCyDp3Y+Seh09+qvOwcGj73AvGh3acNKlRZlm88O1euB6qx0PdC3TzH
+EsAXubHVRKI4XAJrJ9tLu/8ETHW4AsyWiczli+DBxpLPhAIvvGF94/lyjG5Mr24ISgSo0czoqqb
ydqLFntvlS59Haz4pe4eYoGU+31zN/HvvN0pvc9971TE4aa/3u51AffdICbDRYoiVMnUXQSpLwhZ
J5EVOxcaR2nys1AAW/HVw4bt28v+2vZin6tZ1xqVkQ2XzhhRFytpzJnkXZccW+FH6hmObHm7MYO/
Q63jYx8eDNF0gEwryRb0cW3S/7xuYKOls2QZulmROHXlULHeUWvThSoSB3T09I31bxAXG8HH2qi5
ovhYMgAUpRczboxWrdTdxAGLBGqPniadtMqq/n4fQfM452gU3k/0ylyvq6kEqWVG5nDRU+21C1De
VWkQ/Fe1oH5531jHlemjCKcC6sRf4Tvnv3+IFHPDbygi6eMlbMpTGGh2ZX4px7NKY87YC7ZkTQ9a
bbkZGoIBdWfGOlqBnRun2viVAfzOquR4/5OWsTi+m4cqSQeKWCTmlnM8DpWnFWU4XXxP5XXaDjWs
ucCPw5GL+L6p2+Wc8ZL0UzB4Lu/l69hCzlPJpnS6oOPa2yHB/97LlWx338pK0MFVhDuC+wagPEmA
xRx3Wib4YSVdYr9r9kkSNudCVHO7MNX+2I+C/DpSuIcU2vcPfqkYO3rijR3suuZO66buKCWe8RRb
eXbwg7R8bvJEOhpibzhB1aIeGUit8mpB5LsR8K7EhSRKcC0aqV66LJbcGl2RjGZnRspl9NMdGQt1
H+xa67fa2npx0KBfG53IRmMQGoxwB8Fi9nWaz11lF1vJxBVXd/0p80p+2KbUxQ1BS/kU/UF3skOw
u1Q/UJc9lFuhzhzKXF+haH0QRwPKmDXvl/QoitXHvaRkyoXrz0735YO0iw6/lAfvMXPit/sbY2Wn
Y4sXH64UqttlO8PU5qKvS9hqiO+z4guCqpW1BV+6jRX/iJfMkFq2H+Cg65mDIrUL6ihVLlX8Dn/f
IRrrfdIjKBlsTd3slm6mjnBOQzt8LgosLIWKUpqNniuX5JsunIx9eRyjY1YdyKkJD1Pu9CdNstMt
sumVM0weVKYhCUzYnA69Hl/Uh2zScNIulaY/jOWoOpoWW/u/Xin88Kz+OaN0zCXjuSL3oTrElXlp
pK7aGXGT2GNVPU1NuCUqv7In2Hd/FG2gPCKSvR6OKneJPPiyeYk0IdxpRtjs1FZNd1YOrc39Qa3M
HB2nIoB9qN5oJ1tcZqJSN2kQGeZFKFUdKRPZRK1z2FJGWx3Q7MuhoARBt7RiCLXSFINgXtJaqc4d
UWjILdJG/zRImrzeH9GNLeLeWZsFvAFpFMob15NnCH6RFGFiXWpZzF9jz8+VgyCjiW5XNOdtUone
mgMsQ01Xgb543hSLGCik/c0sDEMg1k9sC7kcy/tuKD3Svse+TW0lni5jeVDp09ar0vYr78h/2ncC
ZUl/A618s5bsf84d9yUdQaCIF2sp9ZYW1l3iv445tBcIWf2OJ39LZGDFCKzjkBLzAqTfYJmWM0tU
1QXLDF7d/Ybv2Prlxa4XBUvi2ueXiTicrWvsxgPOMJgPnz37rQ93h9G0eUpfY/A6hv/gSc6a6gpf
Y/izazjlkumgqGct/lwEL5k/OnL17Mvi46A7lWltBM1rH0KrAduFlwno48X2FKW0riOc8WujRqcg
TGiiqZqC1lgjs+Nwq8t+xRp5OP7PQ5By/LKpSvAkIYGZIXotu8nmYAIq7HZiAG37/v6pWzWEVAtR
OBcIGLXr+cXnFnFbedGraQqP09SfrHT6GZmxY/ibbAjzFF3dMcofsRvqCgooCl6617a0NFFNmmyj
1zAKLkPxLZ2OYvfWJsdu+KkRKIq6HUnIPtHKMZEzAy1KicCuUIWP/tOF5HJ/5DfkDHgbEjCsJbc4
xXBrMfQsbaWxFrv4dST4O4Z1lCm2ZfWFXfTBgxVZ2adhQGVctshaR1JO77EWB+e+0/pHpjJwfK3e
bIS+uYa5NiTwynN74sz9O3utj9vdKhBFHtT41euTz8h6urHZ7kexs+XPeaU4Sn7MKCsTPXamGMC1
PtnJ1jPpNlybWfRIUInUnCj9SouIF1GCJGhQBXvN9UeesC9R/FrGx0A958a5ltmGAjgXMbbvL8eK
P+YNSIaK/mRymX/qth9GDhOXb5JViV+Jn+1wVgoofrfBFi5qxVdxQxNuUAchGFiOrQt8sdKASr6G
kjk4ZSby7OxMYXd/LDcQcLaWMVOWQ22L+jPQ5+tlLCJD9TSzT149OUXl+1BppO+D5pxpR0XIIBsa
naSDMSMfbKkJd5X52CX/grbcVQDCVOE59eKNc35T9/7zSXDeEdvNWUd1sap6oBWa1wCCTYLkzfLM
c5dXv7T+oGXWr7LonNHzbGE8jcp/CHY28Xi4PyVrE08YOxNZzyXpZeeZIPSZ3uVB+poN4IClAREl
zYeD976VFW8GP8UMD0PVkCTi4khHkZr1UtqkryniVkoZnsfp85RGb0L6/zQesCc0sQOAJXN3vcId
tcsuUHWmM8uRuT43/rCxidYOBDlI6DYopjGWxbUaSlOvyGGYvlZ0Djj/h7Mv7XGbR7b+RQKoXfqq
zXZviTrtpJMvQp4s2iiJ1EItv/4e5X3vPDatayGDGWAGCNBlUsViseqcU91o/UimAbrjSr3H2ds6
8QBfguOGzcNNIOetJQX8aOCsjucDgZDLaEXlfJysOMlfB+2jMr9x8venHXJ4ALFgeUAjyWLFAL8u
VQV4fFwKzcSwSaF4rqKfiHa+7xA3FV2ccozMxpWNMSSqJjsEc5t0boyijg39rYeSsE9QUHTPPRQL
29dW4zvL2rjhrsxJSWXSFvZC57qOidlA3WPWRTCw/lc+QxSfCrd90J1U+Xufh00UQdCDwSxcQ7Jp
iU5N1AU2C/XXMtDINJhvLnH+11DoNTvHZDycKyQLGCElB7UkqRSDdnWc5n5fuJE6h9MZdLMaVQSC
R/D9L/dHG0nKFmAO/8XkGrznHeltmNROgXE1VRMXdEmf9NzIw6QvxUetq6eALE53GFMyBX2KLmLL
NCPirab5tmJh0khaTpGB4rXfmBiX1ip6F2F0lQ6iveH6U8GsE58msk6JyAJttEyvyIrmkVSdenST
EZJ3KeZ91VY/RC3iVZS70xwyNpentmDFU8dz0xNgD5yputh+gk0B/nNEEE+z+rXkKj20FeaMiwHN
RoX3Qapo2QNK2+xBQ3n7Q7e0GMhiD8Ph/patIVzeMR1Ndwx+ISgXuGsMvrhCWw23Df6xiWejqg56
otYRcv7JN22UmKeKqpFo7fbs0mHP728L9/ANg6ClhQQZ+ZScHWeLq3eVgXfbANkGQ/WFqh2c5TTm
8WQeyrYIOFmvOxaB7ny6v+qNmI8bBeQWyF7iKXdz1yrO4vC+aOLRcUCf+ixyFttrTN45Z1uh5NKO
dIFq5qA1mK7exAmP9PJcfyCG4tnJu7NKhot/+j3V8K1YcmlP8v8e/PYU4JsmbvNvjngdIVTvPpQU
lUd4z/0t3LhqUPoBmHIdmrBCNq8dp7HLFGgit465lhsn4eTovDiYpDzS/td9S5ubCMVY1JggpX0z
fS4RVUPrCosyxFMzmb6DRrlVZJDX+4Ey9xegxrq9Sqi2tTqU48GAQs4HmXTpwymuQOIpFATILFDZ
Kc0zz2m/58bbqA2eSYswrY6OWUZO4zdJFoxIuAvPPOJV6pXKQzr4yLK1POjdp5nQB0tg1psJeInz
dn9rbrQ41/iKMgvSf3wLdAKlQN5njpsVLgIeC1ayrg8AadP6SLTTkJy6d/BbMPktaz0QfT/dN731
VS4ta9ff3x4WJ0/Msonr3vHZYkUdK4MFvR/FGSOW8JDw7DNocDsnasvDQUlblWPRxADf9dqswys1
0wvWxA5oEZ2o/Kz+nbs/LPpWuK/3V7gVGi9MyennwJq6bTXsrdnqLa4G6NOpdHx2LAA99UVrQ6hj
YEY4rfaUZHfWKJddJvScaqVrEJOn+tNiDd6sPjHOgil/p+XP+4vc/Iw6Av/6aluHf13vZ6nXw2KJ
tomzJPcY/9CAAV5+IE4Ram7+MtJn0u6VZ7ZMWvh2QPAB4IzZldcm8dLSmDWULF6gjw/pNH6szary
VJ0bPs2m+dEVZuqhU68csmmZjn2WNRF3MQVj1Beok1r5z2V0h6DjRn90VEGPdcLEUcMVn6hZFdzf
oK2rAhJMaOMApIB7Ur/+tcIlCQqKuKWSyRUg4VXVyaHgBaeNkkKasd0DOG9FnvW5BY0fEDBBg5Xs
OQuji1KxeIpOk/+3zPs1Xlz+denULpROep7gr+tOF6njp7L6Ss1TkkCIB3qTh6H5Lpw0YA6YKvH9
ffxDyJIzDQw4wTg7IO8xSlt6Zw2sdmccIhb3CwuT8hFiTZ963fWN3Am5Nnwayp+Qy7Gmh6l95XTw
3I8LfZxN6uOpjGx/fMzIQSkxDW58gCQ6JLcf0sKrlD3Nm5tTj44y4Fhr0R+IkBsOAlkKq8kKhcWW
PUOun/tT8uyIp46QI2+KNxTX652bdOuZjTWg3I4+Cpopsj5BZkyd65IJOyNSccjaCY9+CmoSxpYt
ftFq9CHDvedN2sSPvWnOL1oxV4dcH9wA7UBtz0dWD7v5UAgG4Eyt1XUZVGMMXB1KhbHYYGnI1WPH
vSQ91fZDrfjLq27PmID4Uv7YcY/1899YBS1DQwcSgia65JmokM394tQsJrkaAVjfQKQi/Ukz5jmp
+atlU+XzyflW1lFZT57ipM/jOPojW3D7K+8pZNkMnh6Z8rvTMb5pVzxmK2iBjA7MBV67EGWTfh7D
ZC2LTAOLRzZ+Q6bq+koH+QjDqfqTxiCFopcO4GFCMUJlaLqdSsiffEPeHXwJ9G4g/LVqf19Hhd4Z
asWpOYMy6QLJUD5VqDkWTjp8dfHeeRq5laxslgXTKXGejkJwiKW5Qu9OfVFozJvtlD0So0u/sHpA
mx8OJZ4mzWDj2j2Dfnill1/vf9HN/P4PCB3BE3QNWUfBKkjKmUHgR9r80JjTyeKJV9RIe8c0rD7p
1mOW+Etr+JCv2skStqoTeFxAlQsZIOTmZekvFap5TTlp2K/38pF6Dv6jo3e9V5L4P9b4rx3p+uzL
qbQLF3as6redPGfOOsnjlbKvS+v4wC+EruWpTvfi7mX6t9cETskqw75K42B7pWjKacdru8JxyQFH
hOaOnf2sdlkMe0aku8iZqIv6NW4LLU6XxhNvXfKcjo4nWhYUxbGiZ/2rbT6VyDcBJAsaJKHKTraw
JgPXjo/XIWA+wMeA/3LzIbnJE6OfR1yHBo30SrwJsifateEseAli7gFqgMAA4HBfHy4IiRMxtRWP
1TnzS/BeaGN4oJKc8uopSyHwZ88+J5+bZGdtt3netd313y/e3iQrR+ArYdeyHpf2YVIPhnsobF/f
A45tfUdUBVcQqQ5CqgyRqxrdUeq05nFnung7ZUPiK6bOwYdNd9Hat3Eci8I1j3CIkg/G6V0vqp2U
ARK5LY9rDHHNe+OZYSy8vbL5UlxXnB1ZoTxqCeRr3frjTsRZczHZWSDZCZEj6COuKKZr2zxZZj6B
HBa7gMtCWQCJhk0yC9jDwnPByZz43ASdBaHeoutoWE956zvz2J2aroU6MYZ471ztN8kE7jJMu7UM
tEeAqpFLHAminTmPhMd6rX0COvbVEjX23/7RmPOpNuqjPe1FvvUikvdgrejBKHR8cXiu98DUBLQq
xobHoitCO8MQCIud5jFGGV3jczAitUYjxi+h6FvPGAWaLDtr3nI2UMjWMu3KWTOkH6AP4Iug+wRn
swZkltSC5r6FzAGDAffWepubQ0biwtT6Uy4OUNFXzVKqmIkimuXbNBVIFX6nI/2dMvVhsVu/1cen
3HJ9YszeVFaPnTD8NLORv5DDbB4ntof82lo7GkUqemHovNzIMg4ld3lpUx5DOsUjlHjoxAq2lzBu
LRuasGv1FlO68Sa5XnZpUIyIQK0nthJx6JjmdcT9xQx2hFpBuHOkNo4zanSAsK0f1AAp99qWwYme
T4Pbxk6ihJwwnwgnpn3rTRWqc4tQ3ppGgVA0L5+tLLpvfCP2A3vuEhwfcHSAmLq2ja5DY0MYsgXW
7a2xfsz2ToaysY+o8YDIpQEMiCt0/fcL92EaqSeyDG0MBrWiAdGxPGv0Od0DLG04xZUZKSJmxjAw
U4WZ9l0PjI/D2/1d2vzzwMADyYBSHPrT16tou1kflmFpYwoSDqHhDGlyDPj6L4wg9UQ1Hx1m6Bpe
G+mInVMG1G28GK3PM4wIQgt+/FtK20qCAbzmP1YkZ+ND6qjzACttYHg7YWnzY//7t+WuDslFjxkH
+ApFJSKbKj7Rf3Ptu5P9N051YUfOmVKSczrCztKfnATCTWnrucWBlXtxdgOLsO4WUH4YX4BYL5fu
lXooxqLRcDQp0A8Qz9EF+geVlyuAIHkulJqhq1sfkH1mZyGcw32P2N7Pf61Lbkfzuhw5BqTGmMPj
6zpKjBZEkAWUASBEfd/U+tmlKw0UC9zroAyhZCQ/furJyJOmox2czyKRzhV6UDQBVW7ATeioMmhB
amSdW189WwC0hfetb50vHVpMQKDgOsVQrmvXB96rURuQguK5fQXXJqKi8Ja52bGyUQRYaZaAdP0Z
qwRE4LUZRa27QbNYF/NcBf2Ri6jRtQhzux5NbYjcVHli1RESSSfXGoJi0SPTVI73V/rnZX+z0dD6
xIRHEKXRP7v+DZoNOSvVabsY+uFfmfNsAtdPFBLOLvUwXnJAwYXVSmCOmqfZXe1xlT8pi37M2jQS
5pua7RVjNvceDxykrBAKA/Dm+gdlieU0EzS1Y1DFFjP3BAjU2bJT8FhXdbPqCyPSzqfNDC6oKrpY
UZbDbHHPmV/09ruTvqoEOi07H3pvSWsOe3HpOFmhKRSYvVjpGeiZQ+nNVlxpzd6h2Tqf69vwf7dO
TsMoUQrk4l3cJ55Rv7nO4vXae70bhtbb63b3QG3FaCyoxMr5viDMyAZQr2O8kjDdSAvT7ATJJ69T
jXA2dzZve1H/GpMcNK8aszJTGKut3677NXXO6FrrKB7fPwhbAWdtVkOfA1hZS3a7iTdIGqa5jzne
R6T+Icx3AajgOB1I+aalj2Xzft/g7elfAZZ4ZwJrg0KzIz/nc10smomhscjauZ+PddCZ3OMgXgBg
75Jj+VQM/GCWuWcCafO3ZGgoB6+AlJXtB/SYJlOUnTlN87JBbYu6ZyR0Rdt7ndD+dk9RV4VwPWh2
SCchdCl9urSfTbJYFgoWw+t0Sk+DFdnJQVUedSqCbA+5enPKJGtSJkFLZShnYjLg9GI1GfzRyD2u
7QGqb9tvqxm8QFbOBL6eK8Unu3aTInEdFnMFdRh7tLhPbf4wpUTx8AYzPo56ARIFHprHyqmbg6Zo
SujQQY/auX/Ebck9lHjGIFu77fddanMHgCZbX/3A48kZmwtB0DITCYsz3yh/tsubtac8d3Py18Vf
WJD2eKYFprwVsNDleE+yOtIRL6npYc7ss57uLOe20nZtTc7fBm6m7dDBGmWgoEK+2yh6H8PI/LJx
nkkjvBbVxb7IPEQHbqvH+7t58xSRrEsfWunHhfaLzWJTSSCHaS2Jn9tsDy6wnoGrWAorgG6h+YPQ
Y0JYS7obkOQ4IsEaneqwsGNhHoUC5uSpQuvP3jmPmxuKax4DoCykHTckcJ3NxeBOJY9NyGiAeP7T
bj/xUQ1ZifmfQWurYTeP/dpzCyFeEd/fz9ua27pUjBnCrQHlW8AwrpdazxAWq1psaGZgpknzG5yH
oDH6t8xs4qlQnoVtPEB359Va9uQ9b+6QP5ZXnhM4wygsSvnc0jSVapYpj3tODj1ks5TvbeceIEh3
ur/GrRMIUI2KCVsY5QbJ1+slFlkLNaIWhRBCMdE85Y7uZ04LmAS6iTun49Y9cbZAhoHS3TqsRO5O
iGEWhtOoPKYLXfzJ5hayin5vFvKeFSl1aWrFFH1u8XjSgkTxOA/ub9iGS6I8+UeCEE9A9Ckl/1co
tXC/2TzO3rqh8JrJ8UZ6gPT7nOm+lUQTj5zqhSqf79u9mTaInhPGXyLnXlXBoNUhRbKpN+xC7XK8
ZVoNWJkMaa85IWHKCVMOEHvR0I22CtD+yzEYIV8Cri2mIYEYgexA0DOAu5BkTFv2qhvZFLY1eVsg
T32cMSXVH8lYRZXCI54QZEUGeW2MNHsuZ1uHyBIdoRRjiChvHUh12kq74xjrL7+OKOvKcMDRcIWm
msxjWhYuHJ1mKKHobVi0WQhyS9RAivwj6n8DJlt72iDC+9t5G8UubVoyyRIjozCDa0nbWPlSnctv
7ufBq/Bm2IlfW86IhrxrQdAVjVP5rWKC5FA6FUPZA/MSfUGgRtAvhO+8DW7UVVfXgIo7GEbAm+Bd
tP6Mi3RdqdsGwkZNG2vmY5rRL9Pc+UBjr9L4KB4delYEluJCTm0MCOZBp+nyki0gSWI0lZP/0K0K
vgISXOMzVHtL+oGNUCJAI5vx9/u7fhvW1h8KeismTiAXl+/HUq8YWvtVG1flp2V6TM8JeHnqDtn+
9sqHEWQkq9IsxDRlAjrgCtPiOqjIaclH3i9PRS78ITMeUHEO3GxHWeE2fsLYqgII6RzVwuCO662v
Exe6L2WL8pwNYFPJj6RIkFrtzZfYNIM2IejXa/NHbo5kPQ6o1pE27iFzFCyNk6Pho5MjtBX2pJ03
tw/vWPTWgbVEwe56Ra0OoajJUNu40x5yl0CW65iBSUbTL2m/s3lbBx8dH6iGgLyORowUSvOc87SA
Glc85MrPap3jgJfz6JEW0A4VlXLCvhC+BybdNIrmD0hIQE6DMXa9vmZpUlAcUBOyh0OSQLNW5B7E
3RpfRw5T2Ydy+Hnf6W8ZyzieuFn/v0VLfjeRhTSaUltwyIN6okrwRfeNaI7KQHhJ0PiTj2EBYXvQ
Pzl+shPmtj7mpWnJPZPR6lm1KPiYSqJ8Ml3+PVP7gLW88uxqrCGwoTs7Da5NkxhjgSoRQhFSxev9
bW2e1sVan+HlyQgpQnivgpNxSKtdquNN3R8bC41RSDpD+mZ11mtTmLeiom2Iosg8fcuRbPuFEWml
FajmKXPMiJNXt92bm3OjjL8GW8xdWLVNEV+Q0lwbZWmHimeedbGpBs03fm7O87n4kJwU3w6hoPuu
KYG9p465dY8APInXLxJvzGSRbDqZ1utqw7sYqAuAbfpA/Vux1j+rQsiEQg1K5yBIXa+qatOmNtSp
Q6r7WtTfpu5IwY1wsxBM8DBLa9/I9opMW1cwJByBYoJVZDarI13cWo5SFsbc6qibpeaD/V40w0F9
pdB0hhDNZzwZd7KMPXPrv1+Y61I62ElidDHpZi/B5BjBIbVU1t9b/VnVHhnqGPfP/aZBtFbR/gNJ
4wYxRdPGVgamduhKmUuUOiUmfGNw+qGs6+rojlMfNj36YgkmA+7E1a3bAhniWqhBbxWP6+ulOq1e
QNnQws52w5qQZl2U2kUVNGlPg/uL3PLMlXS1yo6glSur4YqMT3Ob5H1M54aH/ajVnp3i1rhvZStv
uLSy/oqLb6eri1oSt+hjiyZeXpihkb2m6dng7c432zSES3bFdkGGVu62Wb0w3T4Z+rgl3NeULNDF
OVe/9O6eoY19wwhbdyWMAQsPhbHrFeXMbcvezkSsVcUSknKoX+wkLXfAGxuOgCQLr3UMCl3RyFKA
FDQZs1RgLATi/BkYoHjJMH3TzA73P8+GGRTlVhIcxH/Ap5feXBWt3VZndh+LvPbQVvewa7q6JyS1
cbEAAwxqK4awwRlkCqkgRjK7eTXEmYWB8cpQFz4bu98C8MqoAgnxiY1WtxM0NleGwhmyt7U8JXP3
y6LSVK5ksJn/02cf9OpFyXcedhsuh0sEvV3ISkLNxJHCIKRru8kB4C3uCBphdDS1QGHAjw4YbBh0
gKTtuPiG5+kAeeC5j24sJG4lnwB8yJ21zBziunN5NPfWApUkyLDed4mtj4UzBPlj9EvRt5ZcwkwW
O7HKcUCVCCJfSfvULKavv6qcRQ6tX+8b23qTgySGkIaDhNKwfJV0TJAszc0xdit1esn6ygxcpdVi
sDHNo4L3rJ9xF8qgXNEiSnLtQWiWiNoSSlz3f8nWstGTAsMZyc+q/XR9rLlRoM9tF2Os9lZ9MBTg
4lt1Cqy+ftOs8sMM997x0I2qPCB2qMWB6g1OGUR1r026Hes611BEbC057k4gVINWzfPIZWWPXidr
Xoa+JgFyC+UF9w17rFIXJQsC0gixlb1p6hvZ9dWvka4eBcWkSYyWiKeesEBvkj4Ulqv4EI+qg6nU
84eB6eDxDd3woIp0D1m0cecCVYRkAljlVfBTMu/yPm+qqhrjGhet3Trf7O65ryx/6X8vfDlmCdkb
U7+54AuLUiAHEdPFkG1YpBlGYYmv/Fwm7XFlUkHYz36asy/3PWwjXKDsCvY1qoLo9MoXbgPGQZ1Y
zRQvkPOt49GdvGRG7WdvoPtG5DNQowOtGaT9W86dbgvTxFyKKS4gjz5gAh66cg+1+n5/NRtW0Mo1
wF0yQTuC1ue18zrA3bVUG+e4Ne0nXQHXODVoqPTdnlbORtTDbYvxusBQghAsF1TJ2KcL1OGWuBCW
8oA5G13AmcZ3Eq9bKyvQwYX34dbF/0pnkVvjzCE2K2IlbwDQbD1jD052u2GwADwtHq+gpqCWcb1h
PEuVNE3gbt3MQ5eDGWHbhY/5wXthZX0ZXhflVkPIgQArQG5HJEMl0lKhTv0Yk/lZ0bMn3kCYcSle
10af5rHla539SsYfw7gn033r4OhSre8QB3PHcCFKbx0jp5qR0G6Kpx+5GwqgnoZA1Xcuwa1tXNlE
Fkrf+GCmdGr1VGQqaLVT3M4cE7p7kJgbv3d+3/fuDXcAEB9NEox0gn6zPLqqEwrmkWM0ekzSD4wV
3rD8c9/AbbiDK4Cpgr+OETV4Zlx7gypE0Vp1SuLWbsaQFcRADcWaPgLdF9TVOvwQg8DCaTSrnRt3
y7CDqiZeb0Dd4eK5Nmx3pkrLJSeA+jteO0fWhGFoij8RPxfAJtA97e2N74X+L74U+LCodMoMsNxJ
ytEQ2RLzafDIeLRK4U3z4f5urqdTcnmwmVAzRKBYuWbS6S1RokJMqJa4mY9V90+mG36Judx4QZnN
jqkNJ1/nTyHtg/Y6BMmluszM6mnU3XYBU8OJJipel9EKRgwLtJXldH9VG05oYBAmys/YQGhhSykJ
6sGtkxNBYlFR17cHkgVty/cGMG98IPTnQJPGmcWjXq7hJzbFYBZ3InFajX5N4yXlvr2n2rW6s/SB
gICH4i98HiJk8uTqMm+VPlF0EvMqnJcPSun4GAWFyeUHXYeKa5WEGvl+f/c2PhSEBqFfD1Ey6BXJ
HwpY8KQsTYXEw2RiHFNXQU+4GBevtPipL12y87E2XBAtVei5QZsM81BkwYpE5YbBLa7G1UuLCWjc
tqNEfXSAZ5rqPaWPLVsQ49FMhEDUCmRQTDNoLusSS41Ric/zKeim3M/L7APTHsdP93fxVjcGgh8Q
O8AwAsNFM1fWw9NndSha2mkxU4xDMj1nSgq9v9azINTJyD9z50FDHwIxamTUzTMVSUiyOlxGdhoy
9YWlIiKJ++X+j9qIYZe/SZb0HEyQZ5uJaXHJ8nDJgymJFOuhNw6Vcx6Mfu9CvS1WruU1VNdQNMTX
lTmaU+YsaOuWJFasI00rL9Hf8pYG0GKzq5dSOaPJC6ZmdH+NG4cf1wOGiq2TW2/nYudNa4y9Xatx
X82ZN9piAmU20Xei2YYnXVlZD9FFecauDGEvXaHG67oaE8wttcfQmcVPtdnTix1VuS1rKKhjHzW8
fMAVvbZWoeSVlVyocadCjJ75WvIMWvDUB1W34yEbh399V+nrs2oVdVmD3sW6NLNkJEkNNc5bOzQL
UWJeQSGgsg4Ia033ytkb/ojSiYZo465gb7mVxM2xHs05UWN37ILESl+g11GYb6r4piqYcTfG911j
4+GI/BGcIsgSoueKjOt6dWNrl7SmQE1oKKhx8bY0v/W692t1PplmODVK5CQQqy6f3NJ9Esmewv5G
W2TNX1HIxWWLjFm+Mgq7p5aTcpy/6udcpF9mSD1ieMpJ6a0HZuveDBhS2eoHZE5RoZLv3TT7qSVO
vIkhb3jOo+yJvYJxfn9bbnVxEXaxJ6uaFmYJ4ftfb8tAMR6K2ygeNH0b6BQ2jY+tE6tjRJ2vRZGF
KP07aFSVvwbXS0GdaAHTpmcBReuO/ILA+lMBjlni7v2wDTTK+sMA8gW00IVAk/S9KJANKSBj2C88
XmZMdyrSOShy5tn2EKaD480GBF7ofOh2J6tthBEbqQrqvGjSA5QipSsqH6nRO6MWDwMG4ApFcCDT
lb0ux9ZxAyELolAQe1lJpNc7P46mWgO+pMUG/zyNRWB2C0oZepTUe2ppGyFk/fsAhgMbdhuLuyLX
M0evtLhe9KCs0gBoF0j9pF4O8R3mhPddatsasmRHQ8qMx+71uqp00qF3gg9XFY4dcRPPmhRU2GiC
AKk3oWTxWxmz+u8zCUyThZAXGlV/kPfXRnPLKjPbnjWAKj6btR0AHh0OyvPYDwer3qv6bGAMcbvg
SYr0eX3vyFIkRpsNPSbYa7GqLGGDMZIDNGSsVA8XMgcQUvATix2t/CXNv7useBjGn0w9jjokSOZx
5wBveREKI5AmwPsb5FNptydrVPmiLVrszCe3+zKKt8L+NO9Nn9i0YqBkYYOEjxtHihKqmF176iGS
TQr6URXTs95WzcF0+n8S19oDq9xi3hGTVmYTJPfQl7ihbM1WUTUlIlZcdah8twe3jIAIj8yufJhI
9ynNX2vxg7lhPxje4pJQo31AKxv/3w5svsfU3Fg7TijUqEFcRmlAHm+31ONUFzU14qY6uNMIkaDK
M6c36FjdPze35BHgxC4NSZucJqZe06mEIeNRGYFQSctgHjDa3Z2e9Lr8NDuv0DVp1VOtYZjVQj9X
nbIzmW3jXQOKNhIN3Mt43cgPz8IWC4OcghEvdZKGed+IY1K0xG8M0AnuL3cjyF6aksExGCueE15M
Rlw15EmZ6FsJFcX7Jra+3MpNAd4P8E28O6WgAAF9VuWGEZO6N187DS3eamyU04SZ7ZGx3wXYsodP
iEoSXoXgl0r2asxbM0ecnljMddiafWDZZ2YaQdrvNLq29u7S0PpDLjI1dSBlgXiAveNQiKlzb3Ti
+1u35Qg46sBKIsKBRLD+ggsLztBSMWmdGaMZxDGM3AZsege4tHXM0QD414a0XRgRxWxStSYMTOHM
/Kw7uUr5qCZdNJMT04AlXtiLS4Nh+uia4mFoP7DhPJKoBenl/nK3vtzlT5E2lKzy5RXQE7ghadho
nb9uao6RLO7erb+5sbikkMhjugJwctcbO5vdjDcjNpZSaIHVEII6a8VOXXYr10UhG1kdOtWrNoVk
xLU4hwCAbcZJ1VPqlWqHPJOZKG3arQiaRE+fNFW8CqOyKdDu+UlPQElpBps9OUa2RzPY3FxczGDG
QqH4RqDXdGu9qUVixtNwqIdH0T2Z512H3TMi3YNQrktmDrnDuNEwJmt5TLKPNCn8/+77XSxGKgXm
AzB2RLhm3JbMq4pvBhQThbKTzWw6yYURqYiFSlqVlxjBAQmLgzZhJMgrJvzc9/itEIIW7H8+inTA
myGt06zFOrBXnfFjdP6aEY3bDF8c08xcCI2o8lWSuIDYELe14sz90aoL4KBfF33Aq/X3/YVsfHg0
Uv6Edwhn3kiaJBDLErlRw04G6aoO04xCzH9sw6bM+TOoY3vr2irurNVS9KJA9QSST/IAm3V9W5Dc
ikfyVeswXMd+scfHuqtfaJb6FsRwy9n6mFuHwvIq0z46/UmcjRJ6SWG9J/K8uXjUl9bsBNN35RLh
YDRLUUPzLU7wequaV6VNArt9cec9rseGu2B677+GpOM1tIPDAPCAu1iph84r5Lz/PvWAo6BoAwwR
Ku1yC71EA58syfodtcljBcrqwJwlr/+Fs1wYkbzeXPGkWcqtuNWeZvvJrh4hnTL+NbscYsLA1KBi
i644ECmSFSgk907CBms9vmjTezi/0C7fubI2UACwsr5CCDougHSv77CLK1qwPjNn1DpiTov5aTST
swL9skBwgL1sWhNo6LuQGcRriZ1U4TiHcikhNg5MVhnd39WNcIV3pQa4Cq6aFWh6/Ut0oHXnRlA7
Vt2zbWJwtxXx3UbZppF1/B1kZwDYk5OrOR+nkdu9jZL7CXpPuvaYdB/vr2PrNIFw8B8T8jqGlJVq
AxOujgpbpn4f2PtAwX1RdyDse4akT5ep2QQyDbdjvf1aZk6wiHM6xGLYawPv2ZHzACWxiDMMsNOd
ltH8VKXzC8vzX4LsJKR7H0d6upi1Q0WbNDY8HtTWyesyB8Ntft//PDtG5BdDPo40URtmxwVBqxn0
Y5E/VElw38i6JddNF9Q+0QDGAwgtHLjztS/bQ59YdHZRlsR81RBxT/OtctbDtllcPwdrI8vT7Jg5
/V499E+n99IyckF0DPDARD8ORUK5c0Ux/7aZ+mQ5mx+WwUuS0MHAHo9+ok/iuLwr/NB9dk5A+z5W
jm89d8+FcZimwDahBAdBgYceEmss/JxFFWSQ4+H4d9vy58cBSbBCnG1UCiVPSpuJ2DQX5Jxwq/VH
gY5ao5aWx1imeNqUMK9cBuLlk8LD+5ZvdNZW08DrotsGJhDqp9J962K6PNTgR3LOCk+LF+d1gojC
9/kf+6EtD64a5RAR+j2hkOXrGBL6kr9l+U6uJDven18AhA0KglAkAWvn2icMTEQvy9wmZ2rSEYe1
mj2Nq7bPEpHtZH43eOvVFgIpCo9AMSKkSncHMfmQTV1DzkHjfePet/ch/Na9M++BHe7v6w3DSrYk
eXo3gBisk4qcK08Epld6jbf+vyEEKuVoHVwPTCqfe3oQ5cJ7qL2P5mHIveFtDnbO9eYXvlyztL85
taHRbeKXvDd/fsSz6p0OH73F74Knh8Kvd6fRrOFIPmqXBqX4y/qU97X+/wz2ge0FQngB99f1iTD1
fR+csr3resuJLm1KJ6joUk1PMW3s/Pgc/fOP+3J4SAOfeJ+OO6H4powkf1cpFuejPQwrXf78KKJg
eWSRcfKrQDwHOyWCTVdFSxEQxJXbZMri/2ZRMUeg13puPEjJf8vasP2yvJaNZyWeP3vZEPwsft13
Wjk6r2tb9UoRBtCjRjny+iTSIoG4SjeRc2QqvvqqLP5DrO2puOwZkb6UpQmcQgoj9OR60xPk2QQU
Bzx356a5eUjIi5E+FMVYrgnPcHLmRtR8oV+Nk/MZoOXsA2QG7JA+No1n5z6ErXsnzGzP+G8cxcLk
O4iCrfwV+aobG8CYq3lUz0Hl4flfGh43vJlGzvvL2S/3kuI1cMlnDlqBNtqYAOOiMXD96VCScBzw
Kuez0qgQd3tUKxLdd44bhfB1Qy9NSBGN25jVuSj6fF4+JaX3ufz+LVK96NQ+Cm95BejJc5+hwlN7
L+HxCJCS93PH/noT3VuiFMeaUgGDFiyPMzQw2rDygm9vedgcnCA/lOODBcsILkcFsSUJzZ976u97
GyydDaJOY0Udcz4zOr04VnMclG5vmsO6gnsrlI4GhM0sDZ3U+aylUdb1ISEnh/GoS/jb/b3cNPSH
zwgQFLAh0tkw28w0Fr1Yzmp2xsxot//dLJGxx57+o2D7P6Rd2XLjuJL9IkZwX14BbtosyTK9vTBs
V5n7vvPr59Ax97ZEM8SYnq6Xjq5oJQEkgETmyXPm40GlAewXU0MjFNBvnRJq4X2Sqe7gPAsE9wD3
OtDX8lV/PXLkqScJ5Tzy2L0F1DByQn0y7C5OdaJrR/bS1XD9FbOVAz1dEpYhMzhT7710YORdt0Y9
sTSf1yZmCxcHXFIkKRYO4g4kAnmm0A2kbPYjvyZ59utdOu3CiZUXih+iPPEd3s5pHQh81qfB6IQb
6TWxuR24S8LPZJPkJIYk1Od9R1kMm6/MzRnppKJT/SjC5LUNaeju0Pt6r5upvsmopdC90emG8+Ye
X74QsBnGx+UMHq4VZ/1Vq54Nec4O3yWBl4ijPzr8cCiUFkLsZ1YFHflIuoYjUvWB3A8TBWsYm4VF
BV0Drl8cp9rULXc706D49aKIU0cneZCfgUDjzGarlLvMDMcNJGkfQsJAXW8fQRDWWwlnflGHY8hQ
OIMiD8ixQAQ4x60qMYgBwqJhndb76PlLFr+AWBT7lIjjRxLU1tidfNTr/Ei81EG7CRnXKpBjVF4b
iVRJjU5su3D1pP4o/EyXvG9pHAn7ft83fp4Gs+2NMAEFK+Qfpz7CmSuOoxzzEfqjHfFweOUQUO9w
L/RfvYn3SoxYJSv19MGjPKEXTz8/37e+5BXX1n/+/ipBM3jgYqnSYXT6ats8dgpJlBeWMXsBjWo6
dh+zsia/0v7TmuByRaGLnV6R8zxMmqlt23Ly6Lg92KWhFeNphhu4oB98APlNK/oQSpC37FPCG7yw
RtD0qyj+Y51DBR4RIRSh5qRsocwGjV8zo9NsK+O1N/VssGLGAMUzvehtR9bo2RZXV7gyODs2xwG9
6Cqop5y+kEgOOEPd0azNQAyh958NWLXUmJYp+NHaL88DruaB4Y7MRGeve7LViVYZGFqDbIUGAtKV
rTmZnjseEt+QUgBlO3rYZ5GIDF6OmklqfBpH3lUwtX1U0Uq+dNEEsLvTmivIvM5MlLUbamWLDZgQ
kB2Mtub0z7Fz34WX3ogyLt//GpndjxFwHLXMwwg0yXWeZhQZFwsHq0x1czTzfbqR9mYnA/mmw6Fq
C0dAcfG37C49BOZaDmLZv9EOh/Q7QIXoWLw97wQub3lPyVnHU8SvsAkMvtqUXWQw8bfoPsmdGTJ/
G8jccx1JJf3+VCw9q5BqBYs8ohIAaeb9eEqW9qEwFqzT9Qzpm9eAsA1LoXUZxdumh7pn3BE/5cwM
MjNM/hyHK8nJpecCmiAm0kMAdIFPmrl7E4/gq/KxFm54aeTXPD/LVvOsetT3TfFJvAg9uO8rFhTn
VgWSMqj/NUf0mKwcMtOROfds9LpPCmU4Vn9RM+AQyOUgllkHsjYCeyqeS00PNpWvi6VeDit50oXA
CDBk5JvAN46+3nlnr6JWo9jFHudwKuon2EeCSJpq5R20dIteG5ldEkNR8H3YwohWWb38HJYEzNhJ
+7riP3NA7HQ8XpmZX5hRW1S8yDDwn0GhivZWt89JuPP9syod4t5ou4xwm/s2F6cPYATQ0iOEFuZE
wVmvQH529DlH4A3tofVWfv6XtNvPkP75/fmQasBS+4bNeEfwPDCNVqwYnIEIznnTY+U4hcLyCIUY
gGfGD64rE7BtI/9JvBa053qIp2JPRK3FzSR6QaCZ3ZDHRii5fUw6De9vI22AxOyFrMINBi4g0EfU
DV40kKiB1iCrFtB5zd0aKhNJx0R/IIzWvPuoeAKhU464EZBSAuMzmtXUj3oYRgV0QEMEvfqq41KL
k9qupgBnIMU6MngI0zRPpCPbIjYxEiEWnzMuVUV9AHC9QhkPUBgrH0Zg4uVRiqEuXTCvZVf2vXl/
yRaDhglA8r9rJszOuKrNEi0BCtzRa8AhiGInVoKs1EgBaE6t+8aWHsxIMv5jjL89UNlOGAqmDTmn
3HO6WdFWjzejGdjqX5On9XF85En9MOxVk9X9XfMUkngFqfALfjp3oVmluwENuCwVk4uyJ5UxGNBz
V0dJ2BexkY8njzX63FahlBmXJlu8okdQb+VUF93z4JtR3RqpetLiNZ7O6TH064y7mpbppX0VuPlQ
GywyGSdCXBk4eNiRxu4LTwr7/vQv3eDXsz+7wYcKqjtDDjPeQEJhr/hGq1kCMk1JtbJTF6N19JmB
KxzhMCiJZtOsQU8K8jVYaIlILQ2Q1d0Fz+2msRIcqCEp9uxetEH6Zsfb8Nx95jQupozzahJ08t7f
M/vPd8xmNsr9NGPdhHOSVq9PNfSzduo+HYlB1fLl/uwuxqMT8GDq++bAWT6zxfpx3wxZyjnsYMiW
F9scdCQ5XTt7r1v3qzrmI00uK0u6GKJcG52tqTsWyTDIGef4G0RlIKSSpykGernS1WPrlLkJxfH7
A128v4AoR5vF1EijzWI03vOhUVznHLJe/DYDFWll8P9Xco+fbXplYxZ7eF5eJTkHG4xA2bOcGmzq
ZHoGEPawEtYu3lnA6uG2wnsNzUG3ew9rlkoV2vkdNbbc+FOSd2y2ElVMF/ovJwRtGIueNLREzies
zqDI2+O56GSZgU5flJVCb5/LhD1BECeQVvbemrXZ1A2+18RCBmula/UK4Y/ulAaJanpZa0pbPE+u
xjUda1fHFjvWkce3sKTGeo0Q2D8VodG2n8BS3Pe4pfMRDWkTcQ6IVtFgfGuILwfPrxE2OcF35BFT
rgPChW8ZCxVs+d/ch9e2ZoPKkBnr0qbknfHIIpjQAsJwXwKU0zXIPB7Lbb6WVVlywGuD03pezaLc
BJIyaDAYiS2kkWxBeo3/3p+/JZe4MjFPWakj12bgHeOdhoqJMe7f2136rHK6v5L/WDyNrg3Ngom8
69sBHK28IxXjhvFUSGA+uzwwxB8j1qzwHnrx0lwKvyF9IK/4/WIkc218FlyofQYulizlHV/bji6U
TQDOgoOQ9JzSIF/Z06tDnd1wrtZXIEjGUCvQwdc0izdefmKqbb4PsseR7Wlcm0FjV2u9FYvXDKoo
UKWe2qbQdXrrL2IlFgmPXj8ngfbGlN3RVQVt/XaZH/snyDinm772DDXXQXIim+Ma/n+pCoduaOCM
BDA5Q5F1tkH4KmNc7FEk4mpa1pc0p4MOrWBDyLZcaLHyvhI3vahrJy1YeTgtZc9vTM+2CsMPZV3j
wepIX2ZkS+a4wfYs9wwZ9dg0GeqipRMsxNTdKGfRznwSb/kdzxIefxiLscT9CKpCpA3ub6+lC/Gf
GQFa6HZFQqlKOiSnWQd1A4L061lZyQUs7d8JqAaddXQqABZwa8Bjirx3u5Jz0NI5WDm0ZnPAhaj3
hKTrSoC8mHaAbBL6IZCFQQPZbHmHTKpjT+wRi+rcp6s/1HSLCtLZpWvKYkuDwuWB6hyoVaCnN9tA
4LWKI6/jOAfIky4C7l/LdCDAja6Npg5qEtSnOF+lc5mman4XA10OIiAgKaESPgtecldh2yFX8fi2
EwhmALloVCfp2SXJyYguu2y3FtsvlSegWQa6R0RMGio+M4steqfHIdI4JyK7cn/orFghhUk9XXy8
74aLJwPKkRLUcjA4dB7eugmkWSLfL1zOCYb3jvnLKJvO+yNXm9TIrTKkPBhpWKMsafAWdruCW7mk
F9fzyvpsnIxYDZqbTdblXZNZ4kfhvUTqpvSOErLCa6p7Sy8MZWogROiGRzz4lW8H2wcV/moIeGcA
zpDygPNrpBhfhdQA1zupIuSJjPKQRnbyVRXGBbQnGRJmWW5LGw7t3t536gHoMb7dX4MF9wJkZwIi
oxgCHqjZBViNEF/LVG5woGtOxgI0QVAxvW9iaYfe2Jjdc82QtDKPNlIHzEtmxySmyIh7uXK6xu7L
Q+gdekb3IT2YZ52ZFUeu/H9/wWzrpuXAN2OEunc2GEHVWiXYbuNKNHpEZ2Dzr11v1xYCATsRqbre
FLVkU1QrGKnFmeZ4ZKIBKMBbZOZuaMqu+qZnB2cQ2vcebM1MGK4s5i/iX7xCVGRg/2tjFneqCsB/
xYiZHqzBCvf+xt9UxvvRI/hj1aR/RHJpIx5l8ra9QBJcv7/QS/UGmIeOGMALP/v61sXDRuL6uEeB
/fXw/umRjDI0sWo7ohYK+w7uXdKRyvat85rA9jR3s0Py2vC8zjfUwGlAa2hwmtGq5Ael+ejS11he
eXmtWZntFRVUsV1bwosgFgeJuqI5VYlqjyFSbmzDmP9qMjVktMGih4N4tmty/z+T2dBaPxyOqVlZ
4CUgjwSz+aaSZlOYl/OftbbiJTfFww+oJA3X9y+t8rBnpQH6f8AVyNvIe+TltfaAn4NuvlhXFubB
PSf0aJgTYSEh3UDVg2yh44Ycn+CcMQmftYN26GlNvhLaw28Dkuq80W98+oSyyt8XwmxrS6IcRXad
MgLp1vL3P0nfe983W2YmriUvDfB9ANshv4isX2yGZmZlB/fkbhJqGQ9OaERmaSUmlMtISjvCmClF
0HHfBZZuYrwe/7sWc/aPRO00wB7G0QHeUKSAXL9Dr/QwPgzhv3G2a0uzA1JWSq4qNNSBEwy5miYd
Q1Y3PiiJAcp581CjvCBKRBeHFdP7o/wJBu/N9+SRV+/JCKdJosk/tt+fwF9PCsAs/Q0YifFvWPSe
nL4aMzdaUtt/9y9QziIXpHopVO/0areKElq8rlDAAboZhXv05sy+RxQrQXD9ccBclE9ZZGdnVe/K
B1G4JBynB2aK1vpooMrm/jwsPQfBevaP3Vk0lMpSo9Yx7PIWhOVfq7+uRmhi2iun9Kqd6Zi7mu82
6ITOgyIz4rvaZLc6+hGo05E/K8NZOi1B4gAqPNQh8e6aDad1hYAHARoLM9LX8fhUWBvIS4b6+Jyl
uAds92HltbW4Xa4tzgY2eqgZcB0sFvkplWqA9WgXI524kfR27x806QH9biujXChagaoCSWoUPaem
1tmNy7CiDNVqQCEPrY7U33sQWR7UzkgT0TXagMWFu7Y1e+kEyAurfDTg2daQw2ungitcGQ+6Ia31
l//UUOZbciK+AuUFQkJEK7cuovqDqxUdB4w1q9LGKpQ9aAVP3DbZWOQR7U3ErEz6nR5Uj8TWeSc8
PYsPz5qeVTgK11Z12m6/vwV5SEgEgJRkfreH1TimnIhRH8JX76xQbktrC9w15Bubf8Vpfyi97hmb
nf2dAoZcr5yWczean+/me2N1lro14bqPjxptSbw7Pf01XoyPgr6UVu/E1I4NTfcu6+/NX4QoUzSH
BCyLJli0SktzjETXq1GsMagF1K2Y7oYo0UsthmITUDtGBWT9FiJ7vq6NfXZkGQ+XlTsouyiVs+dA
TtmNhNKcFbKj8tBmQYz/Le8sYRSVY4V/0GznaSsn2GL8N4lt4m0M5WZ89q3bMGPg5yN0apFX0F1L
YYnYUZfVQ1vH3ahtztnnN6PbO2nTEJWuoV2mnTZfOjCigz9tin9/ga2LNFf9LkMGvhqNkfsUuKeB
MX2Cpt6VPb9maHLYq/NTDUEu7CLZ77SK8y42OSjuzjkmNOdWDC2G89dDms1nKAsZhoQ0ipIS/XWH
eKRB6dco39A8JBnIqUjoSjipO6h9M+SP/bxyti3tvKlzdKqZQIV7vpxJ2WpenMB8XnqQCDtIwl8x
jEgTBFRkvl3ovrAMFdsCFUdS5VvOMyJxfLr/EYs+hfwAmudQtQZ4dnao12nuxmpUc07qWdFuJNrH
S2VatUdOlmF4bw/b7Vl5w6kDRc37lrmFC0yb9h4K2KCZhk/N1jlhBGUsAR5sthE5IO3SGeOA+S6R
YDoLp4ashHtLy60h6YK0yzTpv9i5+0iNRYihcM5O8KEjRF7K7xQ9Hjl5ICiFpFTTi11Khc2zbd8f
6jSS2daZGLTx0AC8DWwQs+O+6HH+CCXPOmlnaul74X3V3R5C0A3w9UKot/xafWRy3HsGZ1tI4lNJ
7ZFoc8IvLjsoXKnL6hrYb2Gb4qGNplgoyYkyDqTb5Ut4lpGzAjaS9jC0xkiDUU/rNYqGNSsz9xTl
rMr9AFbGinrbY3CObNYQCPfFa+Cv02Ubd6KddM9sbqy4y1Jee8okIEUH7iK00s7uqkD2IXjR4rRV
QcXgqReN22eJkUQGgCVF3+glhPr6vwpUtRgaV072ed9pFuBWOBy4H8qkKWqdU88Gucgl7VjzwI7y
Z+VrgmJEhsUpD+wr+NdsoBAqwzXG032zC4CIW7OzdR1Fn0nVDGah6CMPns6nANUdNFPt7LIlKroe
c8XUdHxC4n9IjyzyHJIu7ttnLdKLciU6+X1G4GP4iUICVIZIecx2Tut1VYS3LI/wbxMQf7dWtJn+
/9uNcvv7s42CFLrQxc2IwYLlRlY2YuBTpBapNO7S8iJCop6tDlqoF8MmGw91u+Zjvzfqrf3ZZCMJ
ATKfaXwg7ste+lMlPbmR7iaPkfsxfkTyUemo8icjAwF+9f5CL4S7t7ZnWytXhlYoJIw9jilqVm2V
EyY79S9FZZfASRtitVZKmALoX7MNOhwQ+6PBFMoqt0dGw9dDJBXItQtRHQOtybbgTFKaGA2USieL
l8jl2UtTBa0OIS/w13epLwkkLiNZJhCdB7SwTSRhgMKGGuzGJMpzMvhd/xmN3fCRscn4J1M8cJXe
n6jfRxDm6eqrZ8+CcQBDsiYDIVRClZCtZFsAbjvyd1JfQWtyTaVlwSPQtDDhdies5y+5G46rczVD
s5QTSC9isVHDp6Qx7w/o93WEpvxJuwxYTlARzHEpTax2Qjq0EwYmAZoxpkNRbRg/0pX8WYj1Lk5o
lq2lQH4HO0h3AbwKHg7pR7b5du0VrdGaBszkzhiVoeUn8Uff+mtamQsxBaxA2m7iaIacyJxSOO3E
xHMDn3fkCvD+eFuVJBAPDRhlotg12xbcXFU56mpjBskruFCb5JykBZHCrzVs1ULxBZ8igA8EVwh0
R+Zc0V4VNWBNTnjHPeRPBS10ydgE23xX6YZKRiMVibASyy2UoGESnoP7GMq9KDvczjHjq0PDSijV
DeeMVMgNJ1TUuYeePkS69C/iN2Sh0ZCNCiQa1rGwt9bwaFKUoIsBIohxEwHGmP9hP3ia0ICqHHF9
0rzK+I+P3csaL/HCyw3VSMwsEEc8+gbncxsMMuS1EHw4fkZQxxpIYLubeqc81Eje7mpj+7fYAHbv
4Om48gZbOMKuLf/cnlePE7RlJrHH54LDtWAmzi22A6MXoJvGGOuuv3LyrI2Tn4UgDD+CLYzBONnv
XC8eBH3jbROKblD3WBoi2sNcJBBrK/JJsVZPW9xKV3P883C4GmmtjmLiRrCdn/qagDhJ93YCeu4o
6xsUCrTNDvNLk5d/kfK5Wdx5tFwjgocWCwwruR59iDQ+Sv1eouwTAow4XAkwlm5B5JXAXIjUIJrF
5sJAaY3kmqr1QKj0u76lrUb+eJKZazqw0Z3/MVZrkJilA/7K4Jwxhx85bfTbFtcuAPwD6XnCI47d
o8Vd2nb7D/dlG+MNsvZ6X7M68yQkuvu66GG1T/ZsSqvGauR/NTLQRoDSA4f8L4JbpuObOgoF4G34
55oRN5CR0msuJBLvFAJRmU3Cqu9c+l25ZsybfGgzrt2tKQgtXG4SuIMBNcUtCg7B6e+v3Db2oyxn
g1RwOtpv4s9m45mYz7XYicevzCKZayvzRcyzPkb/IayIh4SI770OLbX34jXboIy/lsBfeLfivsfD
dWpzB8vm/Ik+1LhmYvlnSHpiizVCcto/qk9f3Zf65fBE44i84w/jEQ2/vinkRHxM1157C+fezTfM
Qre+GqUok/ANEdpvwEMSnIQtRK+7T39Ntnjh3XU73Nm9EsRsqDTTcI8jkf9YnkVeiLD9zgzNrtaK
UQvbAh0kAE1NUzulY2+9hSkHN+wnWwfJ+LPqJcu/jjccRFEBVPyBLFz5YsPLXqYJmeCUJvSIqJnY
j4FV6axpZG9wE/1+WMctPGYwmH/MTZ9zZa6MFCjfqdMakdKsvjsLwGpch+yx2V8au12jLFwKN3Bo
Tnhu4GdAsTZtkit7ksoVeZQ2guMmIem2rWDw6iH8DM6gcCHiqS0f2XFfpdnaOBd9UUO2GgcNoBXi
zBebEMm0Lup4R3/ltyOeKiF98EnvdBckjs5reJ0FkNmUo8ItAFIeED+JU2R7NcxajZrBr3MASxIj
Z/VIo24T6DEbo4cxMrxY1VM3xhzs8xw8mDmU4IUzpyAA8zujHRwu3vnjNs54WmV2DRBIvo94XfEv
HUfFksrvgo/npc62f2LUUWJrxSmWJmtiEgKDNZIYoMS//Xo/B2q6kxreedZHnrT2JqKtzeJwxAuv
QPfpI7/TKwX5YhDq3De90LuHibsyPdvIYVdI4HrGnTOcwaSL/r1ad8+trhEpIMILWxrGG3JvVAzI
25v10B7sdLWxfdFH8RAAmdKk7Y6nwe3wew9NXRqP610gIbI4GXU5UlP0g55X+d2Xdvu1qdlMy24A
nPAIU8+6/ipuC49EDOEOLAI02xZX0C4/pL/zGwjMBJBhA/Ug2k5m1pB9U7wywtUqvVYf7LOy6/X2
SXiIjCeFWnsOFDJgWjuXzuUiOE5JiPGS2nuCfO7l7JkrO3IhSwPi63++ZbbQSj8IqcCogGOj0RSU
TKYkYrnFtYzFkitDiR2d/cDOsb+UblupUKJBHQWnlh5DjSSp5Rk9QsPUCCLnvu8uRd7Sta3ZxTAw
Pe8OGYujW0dzjHYR6fgZOIwxmPv0QyXbrZ3Tb7pidSn3dmN1dqK2qHZUYccLzlQCGAi3d7fytn0i
sn4y9vuS8ObHOFLflmj15/6Al5wXfDbICsigYgGa93afBG6djk0k46Wh0rb1SHcJu7f7Jpa8RPhp
XeUBfZF+HsxX52g5BlzAVxhcPACUC4VPodmHydZfiegXesqmZwvINCYdDmSZZt7I156qJAyG0qGd
bHj2XtA6fKpAyNDahCT7LzgonsRfLfnLGJ9CRfzB4lZmU16azutvmEWhlST6HheogpNJGYO2pqiK
JSsVRu1FK/zCqaNsePKgufFXBn15o2eNi25xkfGVQ++N6AXUirZOIO86pBw6RIpBIFKEEIPIecR+
8okIYE7WoqhEioKpIPToMT62e+im6Lvlwhh5Kk9Kv2JZTGJTdhPFKJnmc0TLycPgN3lLunJs3oDH
bzYj1zeQ5NIYyVH4Sn7K8jQ+8VkJyYGi5vOCpgO4nKiQyoJnVEA0efh3f3gLM6VErpTLc5sREwRm
taIBcO6H6iGShNjOYwX6f7ns/eEl1HxpI0oZjdM65ciYtPVWTXlmE+epEpCYy5WW5nzcQE8hjdnO
SEu0YRJQCQA6nfrlBwvtGpbIXde4FI260WeCqarIJLq5pnq6eGP8s3S/1MO7oEVjJ6j+nfCpgEA4
lS7aALq1jDAbf+cammd6/kpCbjHkvbY5P21UuRpSlFwdfy9T/3IMde/MWRx4IWIjtqSVjbhQ88MO
QQUZDdTY7b86BtQOArJh6sI7DX+vt+bhENkFgEkZeZWOYED7yHIqFrocU8pklr5yWyyPVkZuEzWV
ib5jtjkkMXAHuU9ER2z1ljmP2Tl6FtEoVBJ2A59SBBAWVYemfxjWsHHTL88vTQjD/cfyvF/Yy/gk
H6VAdLRXPqcREUqLz/ZZa1Xt6Xz/tFs8ARBbgLscZyrEPG4PVPSEQuO7T0U8uF+14dC0AA2sVC+W
T7orG+KtjSQf+EBiYaM0DzuQi4AzyNcf/7qmt28pMbb25dtWNs/q6vt3cXCATIocMNV4O01/f3WU
M8LIDJw3is4ugJn7EzcFLr/W6Oq3ZxFbI6PHUJh+e3CMreMDAHj/95c3+JWBWeSkSH0oazkMqKHt
Wj6Aha9Zi5KeiHKekpNROGeNTLRs39UrQdtPtHlvbLOrqVASOGAB05lxOLwfTaC1SFcA7wO2wf2+
2Dw8bHmiX5SQePratbgUPU0w1/+s2WzX9V6Yh57PilPbwWH4fsd7hIgGGoQ2j/HOyr9f3pKnh60D
BMnZRg7hX236f8zPUakMl7NCF2Lo7Su3P04PAFd/VOhwvNRAP1rhihctHjJ4sCHux/MUIPvZVPdj
VnFcgCM1AtrxMFBIFNfG8LQFz84fd43PcWlur43N5haiHKE3DhLSCKIRbRUaP9rc24rbTnfA3Hew
djhRJnJqsB3e7rm0jTwopcciUhVmvmNNap//2M3am20ph4AnPfIVkI4Dzfs8AsW+UCUFJ2RQUvfb
/CxICl5+8qntjpu31vAf1VJ/oEJEnNaJ9Mv9MS5FiJO0PSSJIBGKL7gdYqw0iVC0vOiE8mcxfAzZ
U8J8DGtS2QuAWLwhrszMxsgIUDmRKwGn1+t0avq0PYVATBXk88kjPvaDSMieOYOXe09rkO+CvDIw
B8Lomg7urgYVh/vDXvQeYEOATuUmBZ2Z9+Q+X7D8oIgO+84c486Smw2EstFBIa/U9pcNTfrCGp6N
WN7b+VX4gtMy1ZecWldlU/hkXTtNjTayc+37/pCERT9C3QuU7JOO4xxVCNFcJk8SmMqMylAIcxnN
UaDx5v1gQjDkgqbdv96UnIL6wzn+NlISPYFKMzmhKznQQe3n3P+epWoG6s3gQZp0xoDEmb736sZy
E0bjPB+upR86eoA8OkFZn5Yv8S7ZS1tfpg1d27H80k12bXN2PauS6zM11HVxBAnIfoB+ayLU7S8m
3IxYX2Rv1AU17ImC9aw/rwx4aQHQdAT4CtBOgM/OjouqFiemA5y3zCWPNVOIX1X/UQBNUJ8a4D0L
+5yqhYXwi4F3ryXhF+/Ya+uzO1YM2jET1WEa+kEvT9qLAkl48GGF9Bvsd/bKWH+DhHFcIB044YSR
H59n6EbV7TkmkEUnQTtMvSksr6Spr+hR2KIvXNX7UK/9r/tGF+/ya6OzGKgJhrTKEd4iZn9+dQ+A
cpHDsSKbv93pdHrJ9nuBPlDbps9rx8WCW4EzAPgAxO/gWZNnuzgqQjeUq0Ry+G+QlHRI8+rgqukZ
6/4AF2K8GzOzHZOJXhzVfY7DQhpzawxVzCkThHRwUYG4b2op2wJoNyJZ0AiCXHf+ZPfkKJfGtpAc
5CLJxJj6aJ0sWhKfXIBnXdka07a7uUhxucEa9sVEso4M5e1REI0s5PUkr3PAGe/pfoOBNZ3fGCtj
+nXYTmYg0gEJuuk6nfejdcjES6Wntk5/jB44XbCTA9Lif0HXZQVUOrzUhqhXutaeV4b3w0L/a3xX
hmd7TwqkMAWjTed48oNb7phLvRGSTeCbQLW29YfC/0kG6lN5j6abzIx881P7iEUjwfNcg55IRaDs
+VjowaFwhmYTBS/gp4h5Gu99q3RJ1aI7o9IrhM2G95Qds5i2e83hwhc1ob6eeKSMj31uSQWtAtCB
2flFLk4lBEohHTowJLTTjwIcKJVmejzeuaKdo813GwAEGu4TTu94PaERapQkBcJPUo1OAByFr0n0
0E/d+4dCSggag1Bsr5kXsJkgLyAa/kH8DKvV1vZpK92bymmNr24NzQ1QjFaV1pHQ0P9cFVSoQYe8
50Dmh49RzhJjVL6hPt53nWXPQU2KQyEcUp3zeyPyh1aZFpAz/aOCXJXrkTUquzUbs9OrzVDcL3PY
2IkWut/yHb+2p38dyj/+/88oZhdQ3+eDWnjYZiCr19NjDajCcwQXIcXO/bg/Yb+xNjNbM5fvhiKV
Wm6yRdAsKGW2EBvS+cElOeFoYXY7jl60ZKVdcXEKAYHBGxjBGzjzb50jGeSiqtkIRuuqMRsXOlcD
F/VG1m3KBIijvu6fU59dY6z6jQudBotixiRFP6mvzCY2ycJESVssXRi+syP61Xh0wzykATfhiSuW
CGCc7C35T8Dv87/ssVR1yAoQsVkJJqeo9NfeuPqM2ZwDNzmkbBp2U7U/NRmUwUsM2TUC1HOKY6II
5v1F/qmW3jM424yhlI1iX2O+xcKsfSJpUAwIwk0p6vVXJkFyCwICGSjfqHxSAyPZRIqdfXF/2073
8cQ22D8cUITZy/2vWl2NWfBe+UGTKUE8uV4W21HzKHHU//TyJ40mGRE3zWsX7CNMSUoqWY+YXTCs
HBe/62zT9QJ2BoR6EO5AcfXWEVM+qZoklzqnkneBjBzxKT1pAq0zHLlvkpuS3pZSEm8KCdoKaBkJ
ifbIBS+9YA4qTnajR/OLhFxuB+1oS+gOsriRVnE2S0fpdA9OBJYIwufZ/wHVMZFPZXwkVMi3YY8F
lM+puJFry+utONhG0nulnSThsrJAS9c9KBAmpgxBYfHyuZ0dAa/KipHrHuodey54rMaejlA2Forg
FArvvcyC0mdb8ibnhgYDXSlZey+bFeTr/CmAJkfoE6jo1ePw+MLzdua7EeMqldSgyepVtF7hIWpI
1Dc8LK3MgkJTQ4FUG2yIjKLp0n0EskqXDymgJNLPn/sTMh0PV9vo16fM5oMBpAxo/pF1WMDahagj
EfsAMLebrIx5/gaYG+Jm56MACoY2YmCoBMNhwP3p3ZNa5NAr5w2plMw6oclOaGqQ5bwPTbpyWsxO
p1/GZ0GeF4ytmFUs69TZU/bhJpeR3QatHXA6V5sys5Jcm10Fv6xNzn8VJ3Aso9bMgOWNUMyRnyAU
BNkcSM2VxyRa6+1YndfZdndjje0zCW2Y6YY1vMosWDttaA/CnRBt3UJqQ0x8lV7jZ7XmbgO8BYgV
OBlcKT8P/ushBuWgQOYX1LfAoqsW5FnMEHTaUIsA+pL7XGO4WRzlRGmEowLCO4B53k5pE7IgRQUU
3wlFQ4qpVNvhRhPsYjghiPTj70qzSty4nPt1f3vMtWB+1hLXK4u0IdhogN+9NTxGhRK6A9rPhMZ3
n+Vm6KyeR0UtSz2eCIk/vA9BmzwzqhBu/oe6L1uuG0mW/JWyfp6si30Zu91mAxycjbtEiaJeYJRE
AZmJBHLDkvj6cUhVt0VWX2l6nmbM2tpK5OHBloiI9PBw973UHQVxGMPrhkex6q/cF/PBpNFw14EL
d7MOAXhLXvwkHRuOPz/Tf/UioxGOSaYwSCKYL7880UV47dDVOFFq9ptNeOsfhl2Y/dIW6lUA/XZD
tkoDDJJk40q9KkenqTYz2hkQBNU79IlKdguVzltxl1Tsy3ywkLknVVxdpnt6ig/zTpy8vUKrDOKm
d3yXn2BagHqd7smvCsztFX69In88r9crZPCDOgxxXmnwnIjuOO2todUCWKdpPqYztjFhX8bfj/of
n5f/2TwPt9+/3/zjP/Hvz4N0Gl5a9tU///G/RhgsPnX0qf+tGPXz0/jb8PW3t/bJUmPpZ/Of25f9
1x//4+U/8V1/HGv3ZJ9e/KPqLbXubnzW7s2zGTv77SxwVtsn/09/+dvzt2+5d/L573/7PIy93b6t
oUP/tz9+dfry97+BzPTDWtu+/49fXj8J/N3JPnXuL59/fjIWf5r9vpUaQLuhy43N7QY/zM/bb5Lf
EzDdNjsXoBOYK9hKpX7Qtv3736L0dyC6yHzwgN8aj9usnxnG7Vdh/DveM2hqoxeJAmazZfnzul88
jX8+nd/6UdwOtLfm73/b1vw/1wT6vUhdyUblxflt7rOvwv4QC7VaFK1FS+18wVLvKcnBs+psEB7X
gJkSqh+/VMhCN+HVYTGCD2WsDTAPwb8Dz+rlqxhEguvIt94mB2zWd3LOWH8SJJPpLodK+gh7J8OS
ywFxRV4zlg3pzTrXPqZLo6hXF6wnsT6HdQCR2XDSWVjVJvUXOJaudD1FUPoC8Qz7dr8JfEB3vNFd
Oeg2h89ClzrvMevAVAGIq5U8ewYubrs4ZLKvUsgj7zjndXghucB2nMlAPjTN6L5AdDdU5Wo8oK3c
y1WBAmX6MHHWTvs5omtQwrtx1rfMedjAM8axfZvlmpwRJCzsx01Xh6duzaMPMRnX5kCypHU4tWUG
6RDEhDSsDNQClrJn1IdyLU8mVsLPlGD0Mncc9iILd9Tt/FXT9AJ86ERDMzLFrE8RaFCHTrYWi3hj
cloHO+j45Qfhj+Mda33/JmiarIXweeQ9CuHdELW0ZkfWZr6S1PT7VicTqmBINH4QvTAR9oMmGm7r
OR2AG3TDQt5CgQKOenYOx+4Snp9eUGQJW9jBb33+CHXm5GHxSF31gU6iMpZCPmYy09B/zOZPo4mo
wcwbz2oMwa240GGGUXPppy4Qn7wB2m9VpJDRii5sAZ1kJPCzEmL8gX/0OMHPddjmu5GgZC+ogkty
sboGDIk6CN9ONUyT9+hPhBCtSxpbNTKy1TrOXagKwjdNHOrcNL2FMg6OWSdCPXrxADRHOYfZVXQ1
eNEs6XpmEIy+5saQ6JwNgt4jJfl0zxoz95UzNfvsCasyyC6qmFacdEFyWEIrdanWNfIwWCV6rg/r
FEC/u1zBusLIASPT/AWTrIsfnvNcQVYbytmrJ8/OG8WwtxH2IeWoKDO3whvkozcx/CcnEZ79FKnI
7C1mqWhTTCkdhhsc2im213XdQ0J/88y95cYP+a1CWcgPtROL7Mtg6VsGWDfE+vLh0WbuFqVJg0IS
2rojfNKg7jPfemrs2Tshg7a7jDdVcFYkfPt0MXhmDL3ijx9C+hJl4JIHjO9aL8c31+uSplCY4yBh
oEMhmwxGIP5cx9O6o3nfjKeY12nyMWpI43auEYnZw6K+JQ9atbhrIPNjNYd0lY8TnZKwImoWkOWb
R1x1Hxr8spEyu+vh6I2ZmMko8+jiJep3dUKHHd6UId7NWWqXanRN3pc9XLF1QUZtvcOQLj5/N3Ua
r4onF8fKaBw69j61rea3mJmT4t7SQZhKC9CNKmtQwVWwZqcUAufM3NNIEXpSjjEHlikEdj+D9cZS
eFCMxjv0qeqfrSH0a6f9/I0NBhk/tn22FmwcUCgDPD3D4EXvSbNm70MWcaikxya6bxRNr4fR966U
645tIwrlwbEUnYiyVZrtgslFBfPTA1TZTmwK7McxdfrgJ+N+beJ3oYO+X9zgUdl+KkLVNaWdxvQW
ls3drYox9j6KjALZW+lygRRfv59WOMJXPCAUFp9Bfw/zvK9qqGdbDHSJD15n/RN8mPu86OmIu0/D
6xbBuCtVHs1vex+BsKPB8CUQIIDyxUvuukEc+UL1Pm3ih4lBOLLv22g3rv57TOA9Czznq1RZtWsj
/0iW2RyckhCS7MdPvRU3EGTJqsDO0NCryVvCclCgTep2cLzlt7lThSWZOmuHoXICajIMaaT12j3w
ghbWM3N6NRmooY3TdBiBqhJH/So3Pi2ScbhO+x6BFcCjXIqxodc5a99nIgS0AvYfxo9slcIzquCM
yg9+44cl5+/7yF1kAAdKz2/O44oK3WvV2SYwRUh4dHK52ne6ht1SBiwoQi4Ix/WiGUwHu06otY11
TiFwvvBChfYitB2C2MjeIIPNOz3glW0icQ4kwihbsz1CVfywpu4ecwlZYUXvHVsTiKIOVn2Cweip
sR0UG4b1sq6nj9CsGEDsihuw1SJbYHwPTgN8zso817poxhC2h0mx5gCqhnEHl8IvGIM4Eb879jSA
xL4R7rHmKDTKusVTamcPIu1ev5c+uQxYcx/mQLJjsRY6d6xYF21dUWdCQTyfspaX89qOe28Kszvl
gedWhFZdRU1ybnifX4/wrvbkNJetwGKq8/FhmtI7j8FVFJOolzaPj1PWmyLnzXVAawTuJRdlE7FD
g5q+CnngTs51tzFpxc43QZXAq6g55wSTrkiTSFSE9/REZP6JTWaZi8hS1kPWAWbTkOthpsC7Nd/l
GYxafMSeKp67O1+vBNi49VShrbFTuWSuf5rtitBEJNiNO7lMXUXXuIakl5pUJRM0jie/j49zn7B3
zqtngVNtMtxqPVMg8UkDHhL8CBxdzQgN45HKXRuM/KzrRd5vc1BPuRLNx5xImZRJqnNe+U5eInK4
G20kpLG6OPuQZr1/jlbeP7W10f4eG6J1NwrGwa6QuGeLbnZNGvMjmjo1WMAslKwaVZDdGzkSBpLi
3MqiXiNA53M+VDXyxVXbwOgFS31tdt4ymceltf5Re236USaBqoahw+A/qkekCT5N+2Rxyc3o50+b
TWKVNSQKC0WHjh98vxmSTzHPrX+ZW/xZkY1N4xUCxYJXpNkkDzKBT9dsR3jGrARWh36zfM0VDXb5
MHBVDo7QB3iMrCUP0GcrlR54sxv9GMgqr1VAq6gOk2lnkhqUy8DrsPnDY8wePNbZa/hwzWPZB62X
7XuPe/CKtsu8I16Piw7mmuwaZsi1WNsEJZfU6WGc4CJhJt3eCOKbA8SR00+5h5786s3eGVbZEJpO
G9j/Gmt3XdOyrgR3ziEtooVbdBQ6+cpLwFTESr1LZQyJYzeuMBkyhKsrgHEwcGzRTigGbkDM1ly9
VcqtR2xpp6XManghenQJdtI3HFm/aabPPjz8DqFh/gclfQwEj2vXrWUfLcBR+25sj83Aog9mTKaK
i9HCbGMiOTwqFAUPfc4PKo/hciGUPdaRxnZQeAuD2RRiDpw04hKtt+jKZyo9N4EY3mZL+kA77e0g
nwzfExhgAEWV/TWFF25pIV9vEBcPcRNgakKHxL/Xpg4qpFho+9YQG17VMsOF14epFeQ9jhEC6NGq
gJ1oOHT7GoU7wiGFPxPS4UWqiD5gZCVHsdNNJ6vHvggpT+4m1Np3MFuGanmjkgsbx18Xb+lOoLEi
CKtsgoZoN+qhAvg+5GCHNf4V46N3Tsy4XrcB7cSO5IwCkamF+KwyY0TFzNSfsnzqr9cl348DBNhT
rnuOVvho8GqHlqdvLNGosJqE1QefrGBmDIx8cp1pP3jaaGxYctmdoAiU18d08vPdIrusgGxRV646
GS5MKrxykXP7jJxq/CKzdj6k86LPrsWmYhMkKcN5xrCoi+c7hB5YzCIJxYfWA32wyFo9HiEH3oEK
sI7QCDUUcxohGGjc0OVcd5zsWbDadzYMyVRymAQemfHYhW2Y3YtgDh9zbHSG52iA1XcZ2CQfL6Zk
tTfc5PN7uc3T7KVIEg3ReQLmsUtr+zabVHYV6hQTMGM3vcGOEr7wK0nng1dP2KRlC+SWTDciWDsY
pAC89sxyP3s+bHKzMWu/JsLDkmbCBR+b1AcdXicNLz0H2FtFWs77kXQ+LafZyw+yB8+5SJYs201K
8FKFk/sk50Cyfc7bqS11Eiw3yQxEB4qMGdXHxG5eSgtrhvQCg2+ActY2LhaeD/qgJ52eWz8U97Ct
isq2E/BW4+Fy7kWH4fIhY1WXss9SWV/tVutPl/GQE1LiUOqOLG4+sxiUKhi+YH6IWhBfPN6QooPy
8X6NTM3LcEJQH4iCXVxAHXPlWE9NVE0od5qbFo8f7HyZZKVj2KZjuLIFvQQS4PQQjGmwq7Eyj0DU
nmDk4t7QxHZ8P8/MxGB5pLaMrOyu5ronJ4tIfTm2Y1uOE31fJy0kFXjvX2Rija8nqv1CI2oe8kwF
+2mMaziXquAmnvsUY16UoAZo6Lt4Vn0JSdS2GlzQXk3YYu8MC6PP2bjKhzjxzOWiu+kOolX8AHs4
WGl26uS5kF/Gsejf6UWZ/SoXWlmvMQcS9cOxDgLd7BGDMP7bj/BHEF4iC5kF8xW3ARK1y72hGihF
ob9uhtDQyOgjtbxZpyU5xL2HQoMOqtW7tqvNeBFjQ1m1Tk3og/m+hDJXHQPSU9PJ66fQXnptTfYb
2gFOemKhK5ck5KjEPOxD3S8FtLETiYNSVIgylwMtw3GI3ycmi6Avjn03qH92N8Y2QBJfzbar9HlR
d7hgyCo1t/WSJHsBV/GrDrzy903t1q8sJ6mG/oWHmU1P32ADafJS4WyrvJvgej11/lRwRXi5WDLm
FzVDrYgmxuBdZFnPkHCyCE8L1gOa6vWNBV1+Z3tU9ocOTkS3SYrhgIJEDcdHrUQAa+K8CSE25Lfn
sZuHpdTpslaBYrac645+UcPqKjFGcu9aGun9DIK93fcqCWFZEgfbgsQ282JO55QUElvLS2L79OSM
qAuVdGDvD3jl0QyOPiVujN+62WHmzZgE5jWjAZWfjpGrPMeCoGiwwYCWi86mpmKDB688+FI/hA1X
j3HX2KLXUfjGD0dVxa6pT0GW0nMP9igWpOnE/TgbPy+TfolcufIh/xojFN3D9elZNAuy7tSgCG4D
M4UlnnwOs0dACA+uyTQtAibDz9qz6S60SHAoAzrsP5d2wf7UcolBvYCfjKbTnuhWCYhGZE2llNeU
YL7QuWiMHfY4clty+JnuAggbo+05hjsSj+YByU2czKzDa4yB2SP0gQZXeFgzQbnMffc2Zw2/6sKO
3ovE8esIgxXFJO2Ku59dpHgs55ppvlehW/yqTvhosAHSKBS0x9mXznRmP3UjDT+7MeRPnSACD9al
n4AqLmcZS3lgfT+cPJ3TuEpzzXzIXnMKfF40853VdSqKrk3FchonP367pnMwHWVg+wc74aGXA+LY
5cw9gm7lCP9UuJIMyQV3yuv2a2dzbzdy6C8GmGChpbOc3rEAe6Kq5kHysfObbiyB2Yh2F6zSNKxw
zHbHNOCrjx6PST/NMpvVJY/nNS0zty7hqTVt/9T1Tj15RKzvFg8q0sUywA4LrxHqUty9luirOepd
U06ci+iCczfvBcvahzaRKH6QQ731qFFxfkVxhu7/kLbbsAYl9CowXjPu4CGnb5ZQ+I9Ap2C6bOO5
uUhpWD8okd4jf3vIHLMZvsxj6rWl7HMVY2U588RhMnme2x7b8fobvhV3E/5beLL/jLwwtaeZkPQu
C/1J7hAt9TvKRyi4BW3I2lIBcjmurVp1aamcziRbVdX63nxPLUkrKmKN+jH324dRZrA96nzhl7qO
mycrBwALMal97JTqiQBrWGYZdqcR8P4DxL5FvG9XH+gasSmQAe7apan81BgLA9SwgwEtvOowVoqg
DpiijYBiWeHTj0vUIcHocQAS0eY9sKgMTIWlDHTsy3NtcivLYW71Z/w1iv54Qqnh804+2pbUF+C7
1TO2DoxLXmHvhi+RMVLUjjTKm/adTCNU9s50kA7CdEfmm7VEZsLH8E6GWLz5tOIdCgUTW8bCz9k3
3CnesJOAivCUZc25aWCTVuQsCboTrWNPdAWfNbI1XN3F6Em01Ud/PcLwYoGhLaBBOdyIhuFmBD5b
oajQrskqLrp8mtOgkG4G7BSmkqz7VMAgG8JvojG3yZoDnnH5Ih/7KMa9kpi0XMo5q/H/PgNP/wKY
tTfAua43QYbtb9i9077D49dWZvZoYYQ4VIR1Die4zCrkVybOA/UJJseAYEQNhPUPKAf4FW5SYBmg
oFFoCiYVIzTe9Sqt0R0S4MVjIpfAIgQStWy5W2olH0kc4guCmOE2fcd2Qol6+YKQNjb72Xh4Bols
cHFJuOAz+TArXpm48ZODi1cIs2HIK8eNGrnGJVkT4vstnhOQVyn74YZsrfoCQJsvLpRWwjx2kMJA
eJb1OrzzgrFb7hAuG3YwMGzgVyTSWJQwE8KVCrdELC5dxsA88RF6xOU08vEBhb+x7/tkqfU733ir
3M9DOmwJrantYfSiVJU6k/g2AWX85KDnIe6uMayEs4KmxJicAAMSzJwJ60qkdNNfM20QUSacA5y6
lnbIgWuFgO1gSlpDf5bIfqwo/K6WEpIMOP0gGOcFBZJu0FePQYEwkbgkiQP/TC/Re7pkAXapGP0Q
sb/nfbqK+6ie5qT4H17Q9oDborgYbB3Drc9z9Ypkx4y8iebeH07ZYH41i/WyiQdJB+hPRhnY6LBR
BpXndXONzU2QezTEqg1CddMvIWg8Fnr+SwEGqKb70B/hVfxDM+ePpsmPTZJX1NXNfg284CBIMCOZ
oiuTvGpXoJhGbwbFExTPiHwEejd50BH1g2dM3407SPnH58gZpYpsIj0kaMeekL0D1FLYmau7bhYM
7gqTF1cs6OFnv3hi76Al9hFW2Hbexe2MrbFaJZK9s2HfY+Nis3dQU5vepspv97mv/LMdCHQJ84Tp
XxkBb6f/QxNou7w8gyU01F1hSvOXhuVKAukjfbgCe2CKtT3oU9NytTNhvNzqOZqvwnTuSzY06v7n
d/YvTzP3QSvFyBfgBPBwXs9oKLxqE4XhcjGxAIUl75ITUOP2uY2h9Fbk6ED9igz8SvRhe5YoWjMQ
7beGHFzmXnVBdU/NOAnASFp09fUaTZucFcnPC1sh+aTqPLsEByG9IfEkz32mcwy9LaYpvTEzZE/s
MPtF24bBryZJtuO+fAgwA9o0S9AQ3Cbvt1v1A1+gVzrgCgm96Opguc2EWG5Zq1Euao+hNvj5fd9a
0K8PFsGmNQgzNN/wPr08WO7qZMC8z1hMucDmqu1kOJb50kSnnx/n9UXB+gF9NohObStrkzJ7eRw3
rYzhnYIUsGeAtnvAirpKD+00loAykBt+frjXCxmHC7COgnBjImC8/lWHv3c+hTQzgpj8lngoPLLM
3sH7DOGv5gj6nXEbCIXEAGR5RY31vdv9otn9Y6Twv7n7/Hhn0evEqBG4EJgWhUrsa/cfOgd04egL
Fajv1fjQmm4lFYsim6ADSZob1BzRVBHTSHQL4Lf+WK/dQIDxKPgqjan2AA56UEEpLJqK16Zph7qo
+zSTlQ140hRhxsApr20YDWW01BNANov4UaoGtDliwTg5LiGDdTnGqB3UGxCiQbOE5at3lI0k7S4e
LWL/97ZMPFkkWjQStho0CtFiCoBNa7QEItjdCLKYj1njInoBY1caXKMTkcgd6RLnjrqzHvyF5gUP
MTeLP0CnbkBCRecG3UHFFiRdO3n44qz3cOfNWPdiv3h0S70zJOcwj00GXvGhji8UWDR3Te7wUwVL
Jcyfz2EKo29EPP8we/GWiVmLaiCYBE4ePXR6sKHFo0Rca54auch6T5mfnYU2AIIjm2JUPuP5Vy9s
kSpxj8H5mGu0Gc6jTer6oc/rDpVJ27bvV23Xu5Q4i2QaQM8SvtA1ulIB8PfukmqJhN6lE4oQm5EF
I9qxc+Nz3EWoooe8HclbuEzX9uSGCenegFgCcEKGzN8Na0bFfggzfE9IgSRVwapgqhblKKlKp1tU
URzTsGYPnIYeyMJwL2t0c9ZjbRpiT1YsSNACpAv0877VI7HiIN8tQ0SWPQ0toFTTQ+z9aP3ZExdL
OouksFQBvh5zJ1U1ffuGkUY4yIgGDYMk+qzSYtn8e4/o7X27CSkuOkUbXGPRDDjZFTU+K2cxtebW
Lrl8NCuzaN7AQwtI85zvKeiDD0GosWqYhz6HI7O6rq3tRVVLDhZxTbKnmi9XhvXoLSQ9c9eY/MAG
sjPMkfP3Kg1DgNOABztFBVGT2EVANr/6Aw/uXMN9OMNkaRRD27NfuzO2Tf2v0t4r7gMMxRAqUEKB
MY6xK3CnXganPOFchn4fwGCYoqZv0FO8wzUiTmVRTbzSV+01y0Y8gp9HqdfBF1MOYJ1uPvNhgHLi
dTURzNgf1tmMfneXI743BNDybsDu9t8iHIM6koNcgmQH/dDUh5vSq2gIXDWaLBt0EYUkfd/mvnhm
XqjVsWV5LIqgT7Fx7VbPyy7q1R8+WLwUX39+qX+5xRCugLYkSNdhjqT2LRn/kNTW3AWkFwkaN3O2
3A4OZTygpvQOPDaQIsLYfRGNwz34+VFfVxW4YrBjIKkGwgSmZF5fOHpwLTTZgQD1UcYuoKqWrIha
W7u76/Xj1NDJ/0Xc/0uew3WCP7FRv6A/7L+WxZrx7i6Cow28tjS/WVw9y12zhM+50wglP7+618sH
bkbIMdACAFsn8cEgerlse5BWcrvAIrTJsRUpsKvn5G6wcu0//fxA/+rhxbiTmzIopEhfT+S3Y9NH
OkoxAbcO/FMc11QVUQuZiiKfBlmkOlu+fCd0/Py4ePNxCT8mUYzRRqBDQaoqRG0K1cqXl4ik1yem
9mF76dnuxvOMObvIAy2Wuw7SkUE0gK2f8uVrTAf/S0zs1JUBy8yTaUNqK5I59SUYmA4qcFXiC44O
otvJOu/uUjFBoLFPBQwkgG5C7HSCww+a0U+CBp7dDXWWYZsNdA+pdnIAMimV8y5opgkEN/hQ7BjN
lzP8y+JhF8y5ewrjCXMuhBHFLhGd0WJSyfBptjVRh9UPlhO4GfC8XvwU6cpR3dAPQ54Ja8s2Ulke
FglJRXhIv+2vRxQGBMoeNXb8m9gvRDqBiY3PeWARhkydrfI8g9afop3WT+QIwg2idhsxOxZ6JBQE
+m84Qa4lft5/A5dIiH3FlcBeP7uNJodvaDpJ+2vPDvUbnjY+2rjrbD1xHpOaZZWBNTHYQ6MQ2PMG
ZiPl9+0QIHHm8Pc24QpaSRaBrLJK5I0O/cUrNWmR7ekaIZD1MyM3BvyAt8s3IKht9Fp06Nl+Ybbf
EDaaezcmFhYXApoOMGeHIiFn2XKIeRdhZKgHr8fvp69dF4KGD03YZpMszTxTGrh6epcmZkCsY46x
OqnlCJ9K2TsgnCSuH2jb9+neiTE/LmsTfjCSzu/jDJXFLiNJLM9kCGNIVTdRA392hrmHPs8MzP22
yGTBxjuiXZ0lJR1qpEDHIhuV2QKXrQvDV5DT5BxffM8JMdBBCHCgRckvv4NCLKK9ecSM0Pao8gw1
gWwo6rHvn0cnKGsuPHjVZpfU6iy6TAFZfljiIdzB9gqu6datOSYeOkMeCfoz95CL5UCPIq9eP4IW
wy96nwwCCChRQM1R5h5il8f72eUzSOH5UovSW8exvmI9AOi9xpiNqsACEeKKzsZNZbckkb+LQfCB
TUIYYzF/p7+s2uGU+9428pCIDIh155A6AX/L1is03hGMIX17uEzTEAYAiR7yi8Ety+Hbm/9vkUXv
B4H/vSSBvqSX/uOKftaDGb7a1596QST9f4Q5ij3Kf/xJ0PwLcbR40p+evgzmBXcUf/GdOkri/Pdt
HgzhMMwx5Y9xiD+5o9uvMMy6aZlgIhMydZuo3x/kUT/8PQQzEBJnOejgMT7yX+RR/MqLYZ6Rx5t9
C/b76b9DHn2li4PcEGCMGMJUYK9gn+e/HhXpWW76QEakZLF/CUJrY3csamAKx+N6rJJcRLoidUCQ
McCioCXYdQFB3Iu1BcMg0OfWOvMVk6wj6JO8m5/RU53QpsUsbdXGgD4KCwOlL36dYUtgZAJ1qJ5d
6aRbw/+LlfffLqsX9OSb6VnbUT//dvUkzW/7sf8CHvPQ/3+wFLcp4f9+KR708/Pn5x8X4vb57wsx
wGKDQFgOLx2sRWxqkbC/c5j9/PcQTh0YmQcuhrGDzZPlTw6z/3u6QUoYMEcWxwL55zIMo98hZYQk
Ca0DIHkh1vWfr8jt9zrgO4X8X3OYX41aoNDdvB2xmqFWiEkpKCi8LBfmDhgSgjspalAcz+gfrje5
p1qQ0HKLPZcer6N0nu5kE5KDHUd6pNMQH3+4WX+c1I87/79UgDgHULjjTcFxAwlxsT/CN0sCFzOh
FbLKCPrbgJnp69Qn+kK6KPtFsfm6Ovo2wvDtaoFlwNT4VXW0CCiYTSBmFToFX9oGCtz9Xhn+S5Bo
Gzj6sQzzoRnqocgEcQSVJlC6l9fELXYpmYdrGpY6rsZ1WI7AkhQ9dHZKrudUMLTTa8VAJuppZkEn
EAk5qXR0n+PY4UV1M+wZmh5qnWGipSqzNcnvufMX/zhPPca61GzDFSqTfospajAZQENO0baqPKJy
+ITM2DZvVGj5uNAgrmAm2mNgofNDUzXKzl/SPkkrcMSaHgAiNwOIEClYkIFbYleBAFlDzqBJ5IXu
bbTuNRGs3kbX07YCziKjc0qJacufL4S/PB2AqYiEMbD/HD4Ir6vmJQy6OiXogLbN8jlRS7NHQ4r/
Sq3n9XLDe4i3EbEX4tFIA69hcKVGAE2EN2XaGLAtm2i+cPUSlQ4vy7t8CnXlkxgYfkYGdswbkMDn
TDQl1QLK/r7FqBXMDkqbSb+YQeXJ/80dGPZAG7yK938DAKEp+HLlAMq0XSdxeit6QTuJtjao/gQ9
L6W0V7UdI/c/v+uvlCDhxISwlGCpbjckQnZ7NTy3iCVGhxKjTsEw0Xc+NmOsbL1VgHvVqc8Nj+SK
7eAkHtKgheRsmE3jpww+T7TyGY0n+GnE7TmweS32ExdJXHY6IqxknXRPWb0G7UHC6g7deWPaHG1W
CS74zy/h9a712xXAjABCCxBWBuL18p6Na88sX2Gq3Hri3Qp87UCRS3ejja5kkH/5+cH+un4wK5+i
0YoAjELgtack5jZ7JFFUehEP66s6WqOD6Dt305M6/MXY97cZkh/DCC4sT4JtND8KUcjkKGJ+DI1t
X3OSjKQu+omiBSg6CershBe8irkPepTKEpDF6twHPuTiqHleY53fLo3L0lL0ElMfXtd4ar8khGUn
v235O5Mv6W3C0hbsOEjuB4VnJx7vvAgjBDsvd911A+10GNXGcCQqo1RQtCrpNN0OsdRRMYVL2/1v
ys6sOU4lW6O/iAjm4RWokkqTZUnW4BfC8sCYzCQJv/4u3C9WSVcVJ6L7PLRPmwKSzD1839o7aZqj
Bp5j0Jet2NXR6kxr83a0YUx+4Q/drzOMqlflYBdBhaq1F029zTCiHcpGNbrNilI9z/SbgUWSncsM
BMH/wpL/t578d2DB8bPzPMrJ0Fs9KKPbbvNPAaX0g85c3Z73RCG4iwxzy+t8U5FL+ko63+qm6p9T
ARwqXIcRcb002mzXQS79orraykOGiKTP+WT1r8TsyfMgavfW7Qr31nMZ4scgj7k095Wcl1/kS8gO
u84vf3y+1jYf05tzZFsArADID8yxodK2LcZ/bmLEpCIrpCpRU+PF3ztLLS8tLWniNBjyCKknJWp8
U/4ZPbYxHmxDhZWj9TukHEmERr2owi6V7oVu+tM3y22teNY4dmJBLzY78RUeb99/fysDSLbTnHP8
eCRI4vfsM9vGWpTWHBtFgpVy8Ird549k2//evlbCeiSIVFXsrft1ZLtqc+WmSdekkdEyeLsa6/mu
X/v00KrZuxIOEzLMvtbpsaeWF9W+258oDb4LmdgvCcCI2dhr+Cydo81m6Bcp6fpgI0CP/Nq5Vk4X
sl1ubCdLvzXpVNV03lEQLXOlqG5YmspjClOnmAjv9zx+AbxHdm1qhAy6ebsyvC7BDWUTymgoPJmV
UXSo/zqA/Etd1qFeG+6J0/mjC9I2Jl3CBkoL+ThMW2spLZ12ngmiPK6Xxj0f3Y7Ct0IKqkZPnDiX
3i8n2sXsfLRXmWgDOfvtDdJhKrJpgdg3V+jpWkMySoKQ7j8v2o0puQXB7uYL/Oum/+cDqxTikmrm
rrI+sM+HWadPDALhRIj74b2AkqZPS3DwP1PfP1eZfdpQS8C9YGVaIge5NDptLvX5p/HRVTwT7jph
jcu3cbQyRcI2LW2oFMj51tju1mSHYO3U1KgPr0L/gF2cQXGk2G/fi5MKprvObElei6A2dBABnaNx
V3ef38wWIb/9zi0+MxBqOI45Z4/n0WDJzh0X2G8Efn+mFQRCouVfPSuL0j3wWS/UHm1IamV9qkr8
9w6OLk0iYnG+E4k570b+sJNYXZ+wkcF6ofM6rs3D2GnTHqFSvWuozEdNOa7ROoISmOyfQxU8EAgx
NTbJT02oeB9sMLbap1K9pY40g4/2f0eZQ57ZU7497PZH2jVeuFh2ex7Q8zgBFjgCR2xxIAkL2SjP
mgkgBINvX6ybp72iJQWDMV+DR752hPZ1MUkvInuwbXSQeIn2OZaYC7T9OSD/qkiuhNUkDElMp+yx
HWcv+SL4W+6UPaEYpN3raHsxZSXK/h67U7isOTCGAEFkHVJRhcOrGWUyhMOEUAD7iC5H8M0Nz7Eq
AnqCem+d2748ORn+/XOlz+3YJp38LVHztkX+zwepNh7RkphBmEpC6zq1jEhLR+TplitOfJXv901C
CBQaeI02KYx1tG+SMVTKNkaMV6LVf8/NMtJsTkuyz+BP09Xjibjn/Z3ha7ZxBpM/BKydoxVDe0pY
1KSTcFlWH9XbRo8aR6rH2gBC4MTuaRy5kVkz3BQ5O+cwYyv9v4flP89RSC+xy6FIYLtQq8Y5XF+M
PgNk15YZaMla63vspN6jqHzzbhqC/qBbJXMtDKc8/NftgoYOOokA1zeP+jh3tKSfY/tk8XpyaZ9M
hjme5arHkoTezIKkaSXroaqQERmIIU+E6e8f+bav02thb/8gby0X2xCYU5JwbEs7KlZye6wNXZRp
6tQDP958beiy9CU5hVFY06Q72uKnRGQlbXrUr8X006htLU48Mz2xhP4e5f9ugCQbDpkgVghujCLp
0RoqSgd6dYP+sYWfnoWbX/ZsSSzKRJLK9YzhuXQwuevKWQ9emQUJz7fWllhJZTjYjvzNCSQ6v4p0
rBlG1PZ1d9WNW4snmxWeNzYDZ4prp3I23w0uKFlhfw3XHmLMbTp1JbC1RjDj5PNFcvyiuC/SXAat
opxi1uq7T9FzW6ObwM0XEJxu0rWQ+0Vl2pW06Ah8fqn3L4pOo4uSn48fPMBxWxPZSpuKVWOc8yDG
c6VpjFTfPEefX+UIy01yQ8brUTaxOYq3POHoTS0ZdZyp6sfIqWX3oqqsKNAPz1pByufMX2ThCD/S
Azndj0zHYT+XGlsB8onh2arEOKOloPVaIvVGje8UO2fI1hhJBeQIMZJwyobR0BqEA9yt9gzYmJ50
PcftlPRWOEO3HUOvTrFLTmuRnIo434Xa3B3lCEoJNNINhv4cxbgBVta1KwpEzVXxYASi/zHM8LLt
Jfcu7MHmMFaOeadaPOdJJrsr12ytE1OB379HPrlNhUUT14MWbL49KCaBgAX+QIt3QVb7PEladhC8
g5+/xw+uQmDIHW6iAy509FmniA2KuanHTTiBC9U0nYNEoLQ7cZXtqHn7XdsEh0CVdaRe7B9HR1E2
4mSZ6mqMhIdsFpUIvS2GKZT9PWlm+2MZbeOa1vRw13q5uqlBLHxrFXSDsx5nAVpzeLe4HDVCo5DT
YD73vLVoz7CsAx3LQW5UFyWiiHTfF1J8T3o5K0xLqLbxkAExAFvged+oaMsxXtqkvdFTHRO17Lvk
Os+M8amp6pSxRgmOtCgdlLpmfqftRzkWzDQaZlm9FBjFxoODXY55hHUnX0VrrT/hLNC+NSbbRb8s
g/pbhd02NlLscye+t3fnnW0BFAGARsjAP8FvvF0O5SpJgwzVRwRm81PnieDPlHvVed4l/gN+Ccz9
5tCoXZAH2WvCdPm4Judg4MG0TienYr5/nVtEgRSRA5gXegzQzgwRrPA3VWSZDPENoxExKFgv4tZT
t31czuZs43DjSOAbIOk8Jqq3iydFquG98YLGma5W21kF2iSHWu3QZx6+50ymTNTwcE/sWnNyi9id
hGfe6lNqPny+it/JUCno0NrjV7CDQ3I5jjnUkCXJ4jGYDpNrDQ7JoYfBepmDIHTTfPozeM6gzjiu
qjbO9dy8pKFhUANjip4fKUvPH+mIYOMdW206EQm8Xx/8Nmsr2hEVoagMjnYsYXSzgZeqiVJlq2lv
LHmyU3Sx/zht2WAy6ILKxB6rN8F+XRbhIHv2R0h5RqJdtnPgnjrx/hfvvf3mNyUTz4pl65gcFm9X
7CQmY0zTzcKJYY6eToKRG95phVNGVTNADvIJ/6tV4wcKbY6OF7QGYxliBtZeRA5nbJwa88nG6X0v
yqUHelRX36rJZAhpoE3zk6Fjl6RylTwkjGIqY4uO+DWyLAs7Cc8HUgMaKnTvg5beNgMqlBDDl9tw
nFiFf+HMyrkGeWN9x+Wk/RFWX3WRNJ2Jcap+kjyOSwMnwER2chiMMfhJLO23oZC2snYZY0NxS4jG
siI/yDw7zIie6IMEonglwPEvMFgYS7iYjUFcSF3sd2528z2KPDvZ2XoKzXLuHPQ4FrvK8xzM6bqv
vaz+3jnsNlSqjYzZo3pF/dt0e0/ujW5xfnZeULGB+X4+xQUFRndfOwvCTfxhFXzIxld6tIk05isl
9So/+Lhhv6MznbdKXVY/2vQ02KdSV5cXAeBjjFnmPAPMkWPSnpkywzBQdAFUWiXLHrSjSfUgxiUQ
fBvqetHO8qJo7yar6b8lU9qV0Ax0yjAkp4QXaC/KG1AT4yPWTpxC0h/K3605j98R4BRQgZgUF6UI
srPYFWv9U2ci4c4Ui1gOdgqhio2qcYe4L7r+MrDqQEVd02i/u1HrMPLl9fqIXIclbEm0d4fBMemH
lHUlk9AcKj9Ht9qsGvMtcJY3zqq+LihHvzreNM87H6WEpGY8TT9Gg/UTNuhqmPAz9tUP4dTtEhbF
ul7X0IPWMznp4w3lpfo5m93iqWubcorSpTf6qJ3o4u0hVqMjN1ytycLaotB82WQdUDrPgi7Y9CJQ
sVImiDw9wNKKT12Im0B0g79ba4vIQa+aqb+ZJksscVVWULw15jPWsQMcBbev33UjBqmBW9Xx7xg7
E5enHjdWwMkCA9P73awOJmW7MWeYwfBrVJi4k+tGiU05/otnLfhPfKsW3hlMB9cN1aJxSjpdX47R
Qr8g7srCoHUnndwIPX20bcKw0pJ7szLMg1BBvz28et01I7SnuEDb6jHENZ/L2K6H4VJrAuCkmig9
tVciGR/aXJP0cESRPTd9O3qwKFb5XSDW9SPXU122n1wvwZBL/nSVrEX2DVZK1j9OEm155FjtXOyC
0p6GCOdyioYr8/G74Ekv6JE6ZONRVhrUPnC+Bv0l1e+W0WFOgNhTmgzxEKvZfq08SA1bfLb8VtL3
Lst2MKszr57lQ4k6emCMMYE/P0fUL6M0MlweyhuuUt9vCQ+k0A4GKp8X2APTs2p9S4Vb/KXT2yhG
PmxjRHyJ3Kt8mPTFxaC3uCO+q9GvryBGBdlZVRKHRnnB3oub215oYwy6OcQMnlIvDbKdJfRaudzm
yoY7hOtlsi/atjL1C+gKYrzU09ShC1tM1r5BzYozXZb1XW7CLjjMrabcmC84sC6DOvCaiISYSZdJ
TzYed8MYnI0gI9ZQqApX+OAqTIoZDvA+prHQXC8VBlvcmUXAfIdhgj+dF4kOTiA1vH1WtPOCL2nJ
fqm0W9Nd7SfDXnMhF7h1AHvEonwI0zppX8m0sMwnKA1uq1QyPZgeECFy6QvzZ5rZthdZraYxKbIn
MgkN+jXXM+iUHZ59BXSIbSDYoU6qFb3Pukj2k+9l7UHPxm1coS9Fe67rIv82jqaN5B1Doh16iVVa
EVv4jP87GPFJy0CtdJkFLIJwydA4IBwv625vB4AC2Pg7i25zOw2/kKwxCdE0Z6sPB+GO+rnqSr3b
dQjU7ry1W35XzOWq9t44Ws/2uGRdNOHgY9wrarciGpQZiF3pggGvmn6VsRCMymNnhI0Tjmsuy3ga
Snu9xW6SvU4e8+avnIBD73xE9SYjZ9wASTCziFcKcmaQZnjp4lLn2A2zKV//rI073ytTI601UycN
QuXSszIgjaSafyaLqYPnWWCC7Ixr6lJQAhJ56fUDlQWh3wjs5ExHfIWU8ioc7axO6SEViYoFnzs2
arVD4xOKcnqoc+9WjfWDL1kzdCzDtYZK1b5Udnkgh9zNZflbz4s9suuDg0nKp/HcOGDVXbywY1DF
Pi5gwVr2nWZDDARnXubeF514Gjjc7Xa4XMDK3jdFfjMv8tJxq9fCM0Knh9psvDTTQ5mKnW/9NEYE
RIZ3sPkbhiXHLpvhD7X2nKze3sv9MsbBYPBU3T5ard4Js5HbCFNmeH3H2sRu21LHbhNGvWqVjojW
yKY7bBbE3hQs1Dmdh0vqqvy7Vse+5hiYugZd3KaJp2K9685yb3jARrTXUz4MWF7XCVJGx8t4S573
1QaEwUBn/GJK3I99/0S88QBfhGrjmM3f9drrz/XFO2uW9bubObtuCK5TE12i399ZpvjmaM25k8sl
xL8PUij9WrgeVK1vfnptOaKHruIyzpGT7pJVNu7a+U/ZpRce0XsiAkmDcvxmtOm1nZltWKh5PbPW
7DAoy6dfOd+LAVOF1Iywtb1DrzOOdih+GBseZDSduAL5Us/mPqHlA6G53oPSeFaaeWuAwy8yejV6
o99DYoiDIKmj1neoZmuxx226obaaZ2OT3VvZBLjGx+eNeDMU2brrtCrlZ9y6wnmWxvykdc8WoMFU
K37iev41gN8JsS9em4W6SgvssjPYp0B8SSo1RZVmHIrUsL77OS9ebeA2bVYXRsaM9WS5nEEUZ2sR
z6b+q2EBMQFw/ZVb32e69rOzfJlT56niewonN49XVz9PJ6e7mw3fl5S33CblW593ut/8so3yfFES
oFQKkL8DfZQWFArG/sXUhiZu8vK2gnfRgCryilTf9JavfPhfGn+pDs1SN7vJY4vrGnU39TPEGmv8
WU4lAJ0cF/AYGgK2UKi8PpJNfT2PrX7V64m352D2nzKWjn3QZwe7nX3uL8O5nijr3G/7q1LSdkY4
2jl2E47NiG7f0m7cgiGIeFVorObqPCGOOcNR9IuUFwKd6H8XpniYfeOFwYMqGoYfUrpaGw5t6+mH
OVVkW86IujSqmya5KoWjHpnsrH030Yv8EmaVAs0B0jeFOjFIGoqh2JShRhrAbWhNxpSTKhJDEmAF
CEmX7k4FWRcchhE/eaTry+JFQK6MIUIuCssGK1QOecsc1+diFUaC/nbJGTKZtMEQ9Zksbzy/c43d
AoDtqbK2s2Uw04afxzjX33iGXHhXRTPLKOgb/WwsUpv2RasZsQ0H7EsSMKcuEnwVWLVR4HjR5G+i
pIDd4FXR5X7V9aazURQOq73zhVwo26MRJ9xsDRywS50ZWsQs0U6SWYgORp+fgGBY+9EAv1TP7JF+
2Vghd238ELpdf+3MTN3Z7iyLfZlmtAEQOPdzZFRlkiAUWWc/7nrf/5VNRfZ9tCWOBGU13VdP8nHF
XVX68Cj8cmb7GjUnwrEOX1xSE7oYazgfrJ61rmKoWYSNZQa0Isy9lSHiTYLVKhqqivKH3XedgA3p
lnd+ATeacxDUI3ghRJg5VsW6tLQ2njpXIgaaJyePDFsRhjjK6H+2gw1Fqxa+exc4HQYbtA8uxl+O
E4UTvCkrKtF46fbZ3M4QcVzf+MM4E0vwqfXSCdMO+gbCnsCDGjBblN5A0hDdzmbJEIOMgpfE27Ui
EFsMad1BctCbm44NFoAAMZq3o0mVXgaoipn3AVIAcbM2OX+KuuP1Nd2UPtmSQQKh41XZqxFoRrtz
y7F/1EYwMc0yAL9ACbXQjISKxW2vgz6GgzkU1x5UFmKtAlhQWKYewKAG7EgTzbAMuqj1OsHaCdrh
dqWl2e1yZazfqgKJVEzinjx63VC/OlqOIVdzauOHmeAoATGo42ymSH5dLpYhDkKugrAMppsT5RjC
6b/WE2w1gk2ZXjSdCJYYnBY4U3vAxhtSztWvqIWM/jklj7IHYhTkd+WMoVzrqubJK1t5o+Mx9giS
Rp4yXUl8SKgDZh9Sju5XSD+0TTa30qhyGmiE0VQm5nc2b5Mp28bKye6DyOPg0Vf+F3+0Awb1JW16
KITMn5mvaMlYK3LGh/rCRVynTGt61e20udUhj/Fh21UbumYhHueyaoqwqLZeL+obB01GwtcIeKf2
nzEQlShOFl/UzCht58NgGdUWIeFCy0c312G+INeKnSLJv2rpMAUxFTG6uLk7FV8Sdw6wyhSLa507
ay9vekv4QHr6en4lz4Ap71vrOO5bWTbXBpM9oFbAV3lt+T88u6XlCc5g3+zijsb7FLWi8YkhBo2R
Qjzt8dZIqvrHGlS0/uSkmT8aN2muESZNBiZsjXqaRuD9E6LM9BUqyUpm4AnDPwN9CiysT3wqY4Sd
7RQnhYkN2Z9JxfbjOhle2Nt6Ze21Bgsi9mRpDLt2lY5znrYIGm8tG0NC7M3r9JPiDHYSIITBvZvO
9S1/rXypjIZUHnzscp8FhLkxA+qmMvSHbvxjdHVy1zXF8DL2rpHCHN32Jqi0HklQa2duSKUokNfF
PGbnfV9n1T7Vl7TFTmsT0bpJSZMDjiVlj2UZYAHNOS7BcGNRFTs/YH4B87yqpyRAEBvanuLPlrbs
6Wq54kuvVQCcRrsioNTwicIto1TghS2I7iW0RjHjhNSycicX5mzAfiFlZ4guZIhYEgYc/JSkhlQC
TkJIy17/NXt67sUSkshT09rNSM2tYqSV607ZxVomtR0pbR792CtYAFjglDLi0hTumfAwWAyC+kkv
YYLMKHsvdbJUuh2Of13pE/B/UtnpZ65kzcwbRC5VyBIcLgddA6MGA2uCm4iBZo16q9HYzPtC/fRh
ptihX8+MwaEiPD0S0WrDzgBlsITp6ihOlczJboHCpg+p7g7fmqHNOMBSMds7KhasCeA/HNyBot4R
Q6/3xn22sQuj2VDBgTVXqtCFwLq5V4GhwO13IIw7ja9fGCMCqVjBKGaYhJv5QzyvQXqbeUszYFxa
NHpSY7kE4SAdcpEhaBgatNraeIkIwrJ3lSAZidtMete6XWigS4zOe+lqF+82umT9x8J+BnWq7fWX
ye3X3+Yi29ckTezhsKrOux5nN/NCa06Tr/CKAvOsWvrxHjM7A9WqIWeJJT10GNT7XtqdkURvFS5L
L34b1WSwGADYLPHMTGYthOM5vVZsXGjFqmbJY1t1QR4PKXxU4olpPAMU1+vRPKzTsPPdCVASZdQW
a6sGApDDqy6wqxm2jqmzI5hFYLwOZ4wqX+NysNMvMKBEs/P1bcJzlkpL20HtrhzWFecXk5/T9Nbp
WxaDO1ATDTHEWnlULOsEnENb1wZSklE9i3Fyfhk6hwzn02QSM1stJ7hGGVuZUKLP7NVtvhclNJGd
pzC4LJW2dueTWMqf1B/da0uV400zuKypkpjYpdDYzz98eA7XMg0oMiEw/KsOsDXxH4U2HDG0izx9
sxRuHekjdZhZ4MZMiryMsFcUl0rM6prk+IRS4l23hotYHuZ/pvti0HS2P/+n6W1I6NeEbhBWhjLf
9RUPqhRNdqKjfTRpaBMu0m3YzCvA3SwaYEe9BhN+dU+pp436Im2vF/yanASD/VQrKlHAh43Ltgis
L5i+fBo6Zr3TQFaZk6JOQHR80SEai5cBKK5tE1R9XoR/10n9+9tcnQFqJEzGcVVZwVeDd90yZmsr
X5l1n+0dPHG1X6gTTaujIQn/ewwO+kTf9HFSBH/ly/88bfQShdknKRQQBUMrXIbe+xPg+Y0cxhMh
JZEgyLcArylcxm2ANojGqUxfVmygQLSYphRKb8T6llrLblJlfeGPQH+B3VT7pjeTb58/mKP5cv/7
uaS1aMsZv7K1ZN8uDkVnvDIq3NmanYnzvOjokHrBsFf9YB6mPOv3WaVBTGbDuXD58TuCieki15On
QKQBfCVtvKNElZLYWPq1P8CoZYq5DfWuBadbKaOLPv/FH6zmv35Yz0XRSJ9ge9X/PF+iwlozFlQ5
thZ0v4e6Cl4zoCb//SqmazHLA+y+iaT5aDFjnhZtATMrGsckv6KwO8aYFuT+83t5J/rl+6c5RLsD
xRTO9OPhNyQeASOSmjryS7MOW0xgsKKW/pcjwEUjRQ+ua1V70dpnbKpt415D9CSthMEEzBz1rAbw
VaZxCZXhbNFHz4/WRFsvKfplF1XlDWeD8p17213mXUrwGn/+899/Vfx6bO0IO1Cy0NR7+yryxhxA
PoA5dOzF5oVjIbQSiOuDM/xXyfy2uZD8+ducIv5jH7WC27ky5hESGRKPxttDXU6jNGAW+2K6P5tJ
z099xcdCIa4HpwZVyV/tKCa6t7c26RrJvKGayHUSeVNwOO8aDLfAVZ3+gFDH2XfTqt/NHsPSKZUx
XcST/Rn9aXFCv3ssx9p+CJEN8mEcwij4j75PHbwJzHqu4hjT+FsrhgS7y1zvXWpslN2BwP7Xd2qj
LKVRSbGH5umxXpnxOE7WL+RPwdTXX1x7qJ+FK72r2S5PDb56v3y26e9/j43t1R5rTnxwXRMSPSoI
adrY4ebKjsqEOjhUkiA48am93zZIaHmMIJ1s1+Pm3r5Q25mUZXEwYYzBPuX3wo4zwTHw+dP7aDvF
68YK5QgIENEd7RsN4xv8wsrR0TDwzYnqAKeyj+gs2ZmyXrFWlZYBEcd21XBrgOhUoeEgCsFKriE6
xOiuEQO2srsxV2rlYY9B5QuOaPeBKRmDtnHeVuYx47d5XKXuzid2vQ/eCEYwsFp8bDhrjjXTWpvn
FC+ybWLD6sSmUtoNmJ36KjEm9/HzJ/V+XfPX+6jfiBhwC/wdaffPNt7JpDcWfxVROwO8hwy/gjUX
7aGz6EeWkLFP7FUfXe9vtMW2zjl3PBq2SJqkncgBQcYuzOKZ0gnYgdvv9ED4X/IVG9GJkONY+M/a
5tigu07QhSjomD4lR2P2jIFzqkKpTRZgJveF6XfXXg/7vxxKympTOt4vhg9jnokS1ane/ntZnItI
B5Uf/l8WI5bFoyVPBj4ijRWRC67lV1YYwWXRYIKP0k5z7Dhl1oiGKFb1mNjrUv/VBzDzrkTrpyq0
+AwzWEWpAn6qtf6TaxQQX70E2DYNN4+WiK83CcRTsWxoisKmRZD0VfYTxAw6gSGv7XbX+PbgHmh3
6n7IQIvyxSKY8EI7Lxd1XeYJZWq69TYl1rztVQTIw+caQaF78DRbLUcZrsbrbPQ6IL/l7N0b04p4
C02cC1NkqU39kth3S1BRKzm4+nVqhIgd0sdpCsw/DJKhoF5k9tMAKUeGGP2HP0O9Dq+Ci0znyEKU
iusSp2MkeuH+xstpMKPF8lUX2yTBwZPsRyB9IMscYOM6vNdY1VMCR8yd85fRrLsXqh/jbUpSqMec
8uNjBjcwi5amaBEOU/Iz94B48vFqtRaiPjO1cTIRcBlZnNTOGERVZVfPfV4iSm16xwNLu5Jyn89U
lzUMfGCHIia2jYeh9YNfttc3d+mC/GvXGvX6ogrU/yEwqNrY68tMQdT0hi7BKSmZXpOQTYYLEHhg
c5gynyBOz99AakigAE1Bz7GTLihmDymDDOENkk73SmN0WaUNFa+DwZk3dlWjCVnqVaUxAvIKHOyU
1fcl9TDqfhQpr7i74o8OfX0kczcllOPJzv9ok+gOyOwZYzCmKnsoUmtlvMQMGSGXTEAo2552ap/Y
NFzGADJ1OMGvejUGb43y0ZEPn28377d/12QQmAMdh1CXysXbb6FTZh6IPMPi46hhR2ufaQQzbrLP
r/LBJkMKxPdO1OAzSfnoKi3QdZslyvi+vHZugFemcW12/UVq6fQvLJ7759d7J/1nk8G+xBV5zVzW
2G77n110Ths9823iICPW7tZz55mZFWfJ+fqnuoD1sZziKH1wvHE9nh5GF5+P1j8+3opaTuYEWj7+
frj7fXc4nIW76HwO469z+J+z1reXOjqwaT0JvZdcSg1PqqGpEKQn3pbxwet6czdHTw/2VJ7o291c
7h/23MrZ2dmf+8uvJ27kiJ2wpVjbnSAKxRu/MS2PJE0NZN2BT6eNut3wTV110XLLiJfLaq8itBjR
EKszpBoHuuRpvN5q++Dl81Xy/lTn2ti1SWT4Ce8saNQ1erzSELFtqnghJDn/EJh5u4eG5p+41w8+
s7+XADFJ9PPOR94mk6X13QgDuTPTJ2ZJ6UTMwX/1DBDJ6fyXXNjd3HvHzj2zEzQ4YaURZOXVQ5fW
zt1iFzQDy+yUYvm9ppdrwTFnveOFIB0/csav7gxN24HqjKpzugD9lEa9pBfQod+o6Nvo6Xdw03Nc
YKrYg2PJpjg3W/fExNCPXiFOc5svj+DV/lt0+Oc7p/dFwZ0XSbXaYMTNMs0Hu6gfgz7TT8T/H71B
aumsEipSgEiOFiv+q6Jxc44hMDnzAX3vilVxtU5tXFva8kbm5yKEhDVFrkFF5p0wFZWMb0pvKCMO
EjnBRGKITri2lOtCS5liZ05L/9iMZcpA2FLoL3mr+/dCtNk9g1vWJzvtgl+JMFys3wz6YOoaPakR
Gh3IurTpQC59/gl98FQMpM4kYQ6jx4NjE/5Q0HpCw7OV0AZqsptT0mva7sSz/+ihoOr0oIqxVVDc
eLubT3owGAstGVrcUlwlbu19zSw57GA2FN96lqeFTEANJ9bWR/fmov7nyKIGQcj49qp+52lBxaCg
yMkm5xB0XhsziUKcuLePPqSt0BHgyaQa6R4fHblR0dwCZR8VtV2YCE7LAhKf3RXkM/AKA1L5NjN3
iZUK/FnNij7XLyp5GbSLPpzY+T/4nEwsueh8GCK/udXe3rKWl4PxVwdMolnEvkkBFnnncuabgA4/
Xzkf7P6Uj9hD0E0Te7j+dgj98+mmgRQIPJF5bWMS46BasteFkAlWOlqjAxV6BjysVbtTWsJIwI4Z
IxJnEBaMtonoHHpAqAZ1PVJ9iVq0VXloDKl+hU8etWQftPEo+vHCSpmfswxqiIWkg/L5LXzwtKgN
4iskrKSm+VdE/M8dWGhMFeP/8sgcPG9fM5giRBh1SbPvvwu3saCYQI4o8mDVhGz09mHh15UO4T67
rbWSq68SXRa+6faLRsnnayHt9GCuWf+17Ff3gMycNqPGpKrP7/donPp2YHN2bW6lbbelHHL0K1pX
IbjxST+Yqe4O4YKi9tppFkBiQzKARWXKCpMRrF3KfMgzzZzzr+wO9i/lq3ITnRj8owvioRH4gJvK
PvQrRlAD5Ul3lkiLMxhJiJL4lOgsF1WV76S+yftEVzyqxahPLPYPdhULDNSGvtyCkGPccGJ0GISN
hSXeWMsjbQ7/npYls+Wofu8MfQ6+QUTITjzDD9YMFmUDOK/PEf3ODls1I4rjmWMTEgeyjckoroap
Q0fnZ/qJRJecmlVxdJjQQ9mwWcBIiAu2H/PPAqXzXGYCcHyoOuQ1oWNIbYbcTDojiwq1mS4bGuqD
raNtQ/NdPuTlGuz01Oq+1tkQoA+w4iWYtCtmHuXQcHOhJ3FtrMXD6m6iRGesEHVOm6h31xVzNZzh
ATZgtyeN5VykRuD9MMvG+NG6q/XaYNARO21czBuJyF0jYXRcfMfJNoWyBdkO6MNgZEiYKSW+LbkQ
BGZtY7kh5mLtdswM6LfGFFQ3mFvdZ0akeZdN2ToIpxNd3ZQd9N1I+p1xgzocDJctTS2LvLFrf0/u
1DShEmaDvnrxGJGUMFioCtupcB+m0TGeZKraZwu1ONO8Wq9d7jSGliV7kx15ij3RaRfj3NKRpGFQ
XARBtpCs0++9q/TUtUPs+1aCgGfuJWMwVs350pRQRXapDbE4lE6KzgTTzgXNOVSYXbp01xklpf/j
7Lya48bSNP1XOuoePfBmYnouEkCSSS9aSTcISqTgvcev3+eoZ3eVJhJbWxVRFRUs8QAHx3zmNbUH
EKcKvHnG+ol8dBxxYIlknlrUXbBRIGi0tnmQA+1zcoBTLoEDyD3TKejYGGqYyBsZ0HeARogV39uh
gShgO7dSjh7xON/1WIZo21kawKZnqVkjhZGFyWsToDjq0ZNu3s0yR0aj4fZJfCuDH7YxEQnF3r6Y
FtWDo97cgJeyJS9bsFbb5EGB20MvdSrezJkOwIXVVcH61SthDDZ1S3eBhgO4QrDtS+kpNAuuRhRe
kZ6s7OEFQRawVhJtstobp6TaZUJC8CafBjSrctrCm5TC6gclAkwLa4xmMy/tTDyCMPsrfcD8PYY4
CKpetCCzQMBNMphoEKn2J66pZMq4FeY3ViWrla9nvcNandLWALc4DGAmJ0RnsV1AQHDb6dWk+7Oc
2h8UiiYM7dS5UV0jA4Vj9NUsoUEYYo9uS+PyrZrCHvVleRhjL6YrBHagIOjdREUMgladgGuCMbAp
YoxY5tzL3ayxiLF8K2BJNjNYG5Umpl/KZvaTE4UCW12mhYTipJjq0lSG7kKKwy73lVSdqu0Ct7L2
+wo1/csANhnmi7T/8GConXrZ5uaoV9QEysG8XCBlUa1plUpj5Udg11mIeEvMUaldL4OEPCRmsfP3
plGC4cpQq653pdTMLL//3RoqgqyqNovmRLCaa9zaUDTNHMOtMddbLuZhasxLfIXK6s7uCyCTDrDq
5DLNgxF0SyVhHZU2sVXslgoRdT9k+85+0tjjU2iVoX7JLaVbm7iJx5sSSP3bwIX1HsGqwZWTSxIc
Vu7UsgcetFJ8KTR77d7pU8S1MJcL4U7E4UfcycXziAfH6FmtYpQ3ejtyUDZyz2LBrdSRfXvA39S1
sYT9oc9z99paKeYbbCbrsyZ0gug2tOnoF0BTb0YlLuVvA6YQ8kaR6exBKAicb+AYAwA9Q/JggK95
kYi0H/F2pGYgj6khwKRF4Up2toCzMDrlKunzRvNT2Qw/Zpj1L8Aiytfzd+2JCga0I2hhRIUGgkGa
iE7/OLuBNlGab8fMHYYmkR8hQOWV2/YKFl8kRAEsA1wCHkZ629+kSDOvpAEO8IVDAuBX0EOIyMMl
Xrm8fpdN9i8U0ZCwkGGEcC8IZPsPVUZoaU7oWgHhaPWXmbY2yA4DfVmzLGrOnlzXf4492t+AUAau
BjNUMgdLMrzl3F7W8ncjkuevuol7hTvPGPmcn7QTlV0E+EQZBoUOkasdJKXQIWdLGcDxKqmRFDeU
WYGDta0CYSWD+dR6KX6OH4EdYKVVz233YUyBnflFJRkdMtza8A5VqHkYhnYRaFN1LrilugpWqrIs
F5maajkkPQOajFXXqNtKTpTuTDuw601U1YDY676u2pVI+UQewrtAlIPHTQfl8KUMvYtwKqVMAV/D
xm04Uu9ySU4/zs/d7wV18G1BXOgGM0dqDxFx/9uayNzPS8cwSEH5i4eyrJvdajskYjzNK7b1rXOn
XEiP6eV0GW0Rjdo6F+U28xW/3Bo+VKNNcTtf2j5olrVVdxwz8dZ/PNnBVmgqq29ChSdLN9Ym8z6R
y/M/QTVtntJt7EHtWgkMT7D/9gc8iJtKWk9jLAbMNz8eN7tvrv/ly/nZXnulg0g6nkPQoxMjSBbu
tvUNBkaAq7bnBzleOIhi0NsxhSgkocHBayj4A9A1JHCraEb7Vj1wt2jOGlfyxKuQ+ZM1Um7FT1U/
eJUEU7ssQi/KTaWs2RmdIW8xRs8f2qosvfMvdNw6QumSgwfZV5RXiaD3l2hqFDAs0PkBQo3r9CZs
6HBUg9CaDrCZz4cJWhGiGe0zlp3heGkkobS2NI6TBlSaDPqAQvbVhHy9/wjFsoQ9TElIq2lKMz/t
Uu22CNrho5mb8YGougrcIVednsR5rn4WLTsKpcFKf5KiyezAd2mTr42OLe0MJe0fI5OS+Mau0Qd0
C+gRun9+yk6UFyyeknYiCj8Ipgt10j/vEUp/dT859PcygZlB3m95srW8d2urSJ/aoZ8B1MrKzyVd
4u8Ryf4WfpGar6zEUztKiPA4JLEaeAXjoJbSV0jxhGjJUOQYHena6qlFuRnsQOSzNWIvNxqWBqbG
XDtf7DnH4zKulmn0c4pJ7+1SpD9WpuVQloheN0AkiLSknZx5h/IqQ4bMX0rXz0WIF5nOqsM5E9nU
61DVpysMiK2dYteyjw/z/IDxxvSCehf0HCWV7q0iCLyRUo5PD3e+JJ9KsScKzAs62/ptR7t+ZdmL
HXRwMguZQiFnjEYECIT9TyijDzZTPuZZ+zjc9nWATXMjaVs0AEI3mJt2ZXJOnBuOkNXXUGERAmkH
H2vox8TKgwnXYHpDd6B2q8sav8AViN+plelYonaIMAkIzcNO91KHOfaGcYa+fEaJJ5hatAmU0JAA
r04SttM6u6LYWGYHmSyTB3xDDPrw38JFNleumOMZtmVRNgdoiEYEXaP9GV6sbJoxb4B32jv911gp
0YDPuvnVWAztCqRm/HJ++Z3ANxFCgSzD7wgkHAfK/oBOX9BP1Ch+FY3dBlsSXFqUXSrJvxIb73E/
bxzzp6lVWHMMoOIeDHgLv8w0b6B1mT2tYksr9VsUH8aG7rCGIsgCXJRYpxQMLNA79XuYNeEXfZmt
H81oypPfQ/Vd7QIcH/68B8ooQnMNKZvDfV0HTYnjKeVqa3CkT9w7xzdOaOVLnVApqKNMvyXeqKE6
6IPXJUayC2zc4TXU9xG8m6X8Af+V+RLdJgpES2CtVHBPLDGCQepmfFYWMgJc+9M8J42jhhHdzTYt
wahqQSQNt3MZTti2I531K56l9rHtx/C1oa4KCr6R1FscK8pp5d44MU8qVWQBzUPUiPtr/0FaVW6T
aVaBzU24w2ONaMLE6vRrOghrkM4jrUmBBgMOhs4YOAtygYMTX9XiGQYKqo141phbebK7q2IxsycD
eQ9cBcy+37D9wwsuhX6T2kp7j8tAeN0qZnVpFc2wA5Rb3OGH7mzSuC53kpQslwrZV7pSPz0+gymD
UVynjSQTth9WgLsIiEKHKqY7a6P8TZvaDjKh3F2XCdpaVotTU5wM1Q7Yqr4mHnx8jTO0gH7YhOt0
sQ4ShV4OtGbRSlA2VjPMHORI42xTQJ8Q4aasrLzajqd7DIZjjHSXjia8VTs/hmQYXxx5aGUfC4Le
htJWtDeFcFzwlja3zE2GYQaKGmGjaCuXwPGhDMbNovhKQ8tA5O3giLLaYcFZhdNSS+3shlpG6JlK
M/9/fBIbgI5JjRhlhcMOolOTqPcD5CQ7LIenNLcg4HIxfUwELw9dW0+kxEGLrQyR2IpCzwk9EJub
GD8ivgpF9UMkmgnqPZNGO3UDBwU3AyWg69ZMBreDjPULfGHiT04ZTFs4yfN95oCI2ySBVr/AYzAv
4rwNvtTp0qxViU89FvgBTWe5YJmDMuX+1g1VnEQktczcSukS3cMyL3wqF6osVupo4LfV5IfeGDB/
cpVDrCmU5x5/7slHscnaBXVeQckL2zWA/IkDhS4ACpFI/YFOPszEpQmAZQq2xF2SfnnKqcL4VAuN
XWrTLzx/WZ0YivyBHgdyOWiuH3bfzFnR0GcJWrd0hGctug2eGsfpbTmaax0VSxzI+6GOwNmZqEWJ
AwGc8f5kRwHOz3WkdxiOZvqMBW+Z+w4t0WQXKWF1ByW8RxYzqmBvSWVHl6cxA1ikraO9pUlDlabM
l+i5BkWIsY3cRw+aXYZgrCx+6OmWJCiAyVJfWVYyvy2qhg62Q6xjQM7JZevOHjrN3HatZH4H1Kq8
IbXSvmVwNF8VSfmpOpX8Cu9O/t6Y7RWtSjyOhzodfIxrYhRMikVGTLLWuVy6rA4vysRq5W0Qd9qX
1mllA0yXDKCoq3n1TafF8I8gIaG1ImVAtl2s7mkxDlIeDZupcoJPZYQleZHia6JsI4A6/QbtfQRv
yiJ3hLt2OEzU9It0cYdMxUzKAQT7GgeNikmRFU4/RpPp2yTj1E0gR4flzZgxxoOBC1GLPx5LxAud
WQP4G7XpV6ZynlzoYHNm6KVm9qyFprmWwR2fuzTLUB8S0qbigDlIFuG8Q9LSqYkyn8GOcpbu6Y0z
bqvUUC9RLwkhNk7tyqF2As/CRSjT5xFKbqLJur+q0nHql7YhDnFmOHUGILAbA678w5LIJuXZyTK9
FjonUDxpuBxpcXl0ZfuLTMvVL43sLFugY/ouhKlFWifXzk2BpOpKCKodx6Bc1SA+QWJxChIbHjxk
NcpqHAnEnZGUikedZyg8m7X+2Y9VRb2q1o3OjyZZe5whxDzPdhmrvq0UCu030GjvaV2iTQM7PjZB
L8aolGA9nzxHMfbxmx7vAuKwQWlvNWVILFDzjSR5ioGcBXxjkj5ai9poeHrd44sHN94yXTigc+za
saN9xMsIp3JJ0+S+mc3gZ9sVfb8NHXO+R8GlvuISjHRSKE367Dr4LGsX9omDQRSmhO6fiBgOIznN
CHKpp9fgWsgV+JbspB6XcUYnUmBlQQrbwDHpymhE7PcloeVNhiPuhRIF0CPPn4cn1jBdNVDnQhoK
QPBBUAmOMbQDs25dfZF6ry617oNSrIKbdxhssIHB2b6J1mC6R4ewBegEWAjVV8Da+uF5H7S4J9bI
j7hNJuW7wEraK+h5xC+VtRarHgeQjGWryPRhsQZY7xAFwJ1KO4WDxbUL5KP8YJLqDxoWynMcRMl3
Se+JII0QhXh6q+MTYFkMJ6hNGreRuigfjar8Mpte3uSztjwbtTV/RmbbfaExsLyd/xLH9WggIUC4
DI1zjwX5+03+KJIT9ndWW9WVq0n4CVwsYVeP2FtgurHVlXqOb5UEHolXKVWBkEGzBCM6B9NIe9Pu
I+pi6Dkubkllf970SdzjCj5U2koS8psptHen8ZB07enbOyZVmEMuS8F+4OtpcJ1nPX2fqBn/mo0c
WK6Tq8GbhfeP5VqTOf8MqyR5HRYZnSMY3IQ3GInZuhsqsPXczMpqkLDKmIc7eaggPow9Wok7xCiJ
3R2RNOpON9wDJEaliPDMQnxPr0AMoy6TDh4aSDioqnpG98iWAF9eOBo2aitR6nGhx8Ijh+qckJeD
33tIKNOtrrDGFBhQO+T6bkgUmi5arW/tyBoos2S2hxjg4PeUidyop4ngQKGFe0eneWVtHJ0Y4kmE
rqYw3gFJJbbxH2uj4+7UMjivDJN/s+mEblSjvYhU6SqMQ+VCHaYtWJudNaODWS85PbVs7dT6fWYf
fHqegVITIqw6/z5I+wKOzrK1xDOo7Xg3hgAekUhWzW9mqNvBpg1zxQU7QuxgyXSbQuRhRlnBLwXI
w4PAlnhtVCy7sQisS4xw5VtHpwkZUDa7aUaj38ZFUCOogwtZVmtYn+B279JNk6Hwp5lvlnqzZYuH
fl43EOrbrt7aBVoIpdwhXF7a6rXdNN3r+Yk/PqlUEJ3IFpHrAu+XD+LlJEGYsnUM4pnWCZ4Rlx38
ruytbTbL9ePfH4qJFZxCMJXAY/Y/MSo2KT64MOl6faTbnJnTturggANfL1eqVb/RXvufkrwL9Cb7
GFsEvub+WB32uGFdJ9yhBfZ/Uz3iGixBX8kbZfChJFteWToFjS+kljYD6Y0HeXvCqoeNOSpCLEya
hIYdoSvoyMRw5Srrd0uZwR8fy/oNL9nJjW2+px0q+kMe5dI9fSjlIcTIGxXtuLrU6yHcTmneZ+gw
FPJOM+d6V2AuclPPZbWGHjneP1SnAKYxtwB1aUHuv7AyVzMu3TS8Ums2P+WoyAoP6SXpIQ1Ak2y5
qAfpIpvaHroxxbP4ksQYzcoxq2hkMI/wgxEFrHUipny4nOyk/jKEdnWhFIZRedOoY8es2PAM6tGK
ciRIMuNV7Srt5/k1cnRb0zLAI4jrjE1IOeTgtiYcbJZoSZH2SYb4TumD6b7qrXHnLGoKYNShQrLE
a4fPyUEpnLINBMPkUKAYb44u1jFbAhw7dg+yFuhXyMB+71hd70s6Lc96Z1crEOPjjjFvSogLbg+S
FTqiBzWNuET4kBpfASIiLXGnHpXLqiGc34BZca6CFLvshX+QXEgIEc5C0GaUIxQuegWr6yGR1qr+
RyULHogVQjEJiB/h0sFJoOkoUI4ZAp9GzFg1zf4LAXxd2ZknwhUU73+/NtfNsd2UEcZV4ejIcEzo
/D+hKZonGxkbT9NL6D5fzdEIaCGfsH/cRuUSIUQ7RLiD6309vRBatIWP4E0f+VJfAZFZQnsOMNVW
UEMlEwVTEUUVxZbzq/LUxxJsCNMB+mgKxf793UWdIU1pWIFznxv7Bufp8GVW68yFzRntOqfF9TnN
9bsSZbWHWQf5iZDMdGM2Q7tFa2r+dv5xTpzZlHyEky5eJMIRaf9p+iUeR5TccleJ++SbmeTohIdm
8F0OHYKr82MdF2WpXnEl8qVoodEB0PYHm9ESYGtwsIROMPlRbF5BrttSqR4RrWgL6sLxN5Yl2k42
EhJ5drEyvji4Dk5y1QTur3O0CWu+g6nXshSMK+ozbj0n+VNi1EROyNAAX+dqrJZkfJvpad5jCNP7
SlvpF0tc0KCScvW5HY15JTw8sUnIImhv8w+2yWF1RWqGWim0qHBTBVxOiIXrpYG2/tomOfWFRe1G
IQwBRnqof23pS6RGgwNyg2wXDyS7fVRntfnaQf7E0isu9Se1UrvML/O8uKD9iXGSZvNY0yi3eNdr
acYf0Lnb0kIOE8rKeVb757/MiangGseNxwbvQFx/8GGi3pbB1PJhQoMSY4cO67WZ1sbu/CgnZoIx
mGm0CAA7HxKHYRvNlh7j7jPbiEAtQ4xPXpaALUcfYWWXn3ohUBtkazqGAiCF91e6XTq0ix0OQAwU
nGsd+bwQpZtieTr/RqeGseGVONQ34FUezhvGFAi4daTB5QJm1m515xqRmjUjrhPzRgmUcjnLR8Bm
D+LpEgNku4spdCZKWCAGJ7e+Jul5DVx3UVY2xbFmBthCkn1uDQai038QODcG2j8RzXTgLiPZgkhp
CLSK+yJH0TQrFUQCF23x7KK0blUNo8W0LCQ3CHXnnr6i5PXyQHTcON2XCRDYWjHixFQA2OcBaWnT
wDu82JRqdiJYZwWyoE3Qb+hcyZ/qEpo/BHLKvp0DQshdAov5rko0vfS7rBge+U10OS0WXICWk5y3
G9uaCJI0lbtr0wBGXgMrnFgXcJYFOh1MlNAX319+ZYhPt8AzudQxml2vQstftLVL/rg+TpuJSi0n
uU7hnl+1PwomLw5w0b5xC7lB4X+Y0Mitlt5TsQ8EYRvHHibO1V1SttFdiWxu5iF3Hn1DNfdtUSTN
M6lkr512YmMdHPE4T2pCo8AkpPhN1/sj9yuGsgHZipP2UFrjl0rvhBpdnf5CznnZ6uPcX4Ii8aUk
/+xIt319cqqLUaHWfH5jHhceoVKQDItVAo70KPWfkGdoaejXMHNNGUx1lvn0tpKHhtLwYxEuHbq8
qJMmwzwDix8/Ulv9oo6o9NjNoP9q5BqVEbBqvlmXy05JtXolZjyOU+F8g+WjvM/fbOr9b4fOrWNU
BZ9NkgDBdm1p3yKm6lxn2oQlEty4Cykb7ZVGz4lBUd1nb0OawG5FP1iWS1UMrdEju9QGC8c8Gli3
SPF0F/VUzm4dSIVX0hlcizqOyqt49LIkcLphw8J3PYiOh8hMVb3Hp35q8vZbxLJ5wjRd/mpXo36H
1COaaMi/Oe+mGaEuS81FVdzCQPUKanKQvZpRF/1okXe5Az2gCpiRNX/r1cJ8W1kyJ2ZHoFIA3QDX
IUASP/9j6dbAH+rEqGpXH0A+c7Tj8pcp+vLVVpsQE3JTzX9UejI/KFI4vc2o0AneuZ7bXlB1hh8D
1FcvS27xxG+IXK+aIEk/kWPMETdKJlSdzz/viWllfQPoIWykynX4uGXWt1In87illXfbJpCCGynK
tZfJtPo3tPPTlRV7fPQiwWEqCrgdogHU+fenJ4P4JqicooEgjwSNYXQXdhQ3euCTK7f3qaFQbxFt
L9JfKIb7QyHoTU1Qo3gzwGz30U50NpWdDJsZSduVWRSZ0P55BUhPRlWFuFTgQsQs//HR1dacJ1go
NfgTPQMTuKiPGZvxx6Kp4ZXkyDMCwAhgE6QkmfS1wpN85aQ68a5sCkHgI1Chjnowrah5ZWgdymi2
KE3th+3geIVepBtHH8KV+OsYpGuBAAOCIoJIGouHqY9dJOB6dDFWkBa2W4HG/iwaU9GFASritumk
kTmrsCud7WQFxuhbnEzLZZWZiOlLEhqYGyI4PGhhE0lI2+b0Js3cjkIXQbxG3YXTUqC0Hfa174Rq
HXgS0qnfKzMpms0ArN7BIIG4e+WEObFxaRAL1rkwXWPd7H/DqnbATuRB5aaTEb0SgfbXgj57Y+BK
+AimRPbyJUm+nN9+x1c84RHgTtJ9shnAkfuD2iGFPaxaUG+py8CvKEZutGSU/344xjB0BcCQQgAD
X7I/zKT0I8xAB855PKvQF2bzizktcOshqiybmNbsDl1NSJJ6VV9VslGzaBN8hUUNGDFJ1IkIpQTK
UdourQpa6fwsHB9COkAqylR00ISUwcFOtTOddlUlQ+vB2uC7mUWQEVAl8mYTSddNl5nRxfkBT8Sn
kIBlIR5n0gYiYdmfEAnzjRmDg8ZVI1seEIU2HQ87B8NBrUdZHDeJRsgFEVaz8kYPNWvbK30tDJrq
LENcNLDCTdFm1vdIztP7OGh7tCr77HXlKcVn2T9WWGYC+YvCg1BBOJgXDv1w6CQ8VvOy1nwE5syt
KoOo4BCxvhMdRwnM4MbG/1mvr4xsGrdNixcj+vLhIyhX85qG9Br07VgHjp4ZX4qvRGRH4ntw1ORS
oSA9rKLZg69PBXfStn6mVZR8i4xq+SxTusBbh+JM4KcVBBR/KPv+iZJVXm6DwMY8IaOdAksUyco3
qem0DzDOre7Z7aLI7rQA6lfoP/xcmcrjiJI4kooB6wzjNgAK+x98rIG2yY0soZUyYDQytBmNptmY
diq9Ux+srw6lMZq2SmOOd7VjdYY3yJX2gRqyuT3/LMdntTg3QZH9jg9o0u0/SoUaLzE3OpRtWL3D
UVaunV77CWeoW7lrjw8XBhKCHVRN6a/Z4ud/3EpSZMU5/qEM1IyBqyhpQsOXtsX51zk1CrgmVimi
PKLxvT9KqwZJVHckP2kbsSiGwvanEunn86McTxq8enoFcA5Ze9zo+6OoQ4mihamkbhyVjStgkltE
MMOrVjU+zo90/D60B9BS4pKj50hMtD9STZ4sVOfxiE2L4trRDSr6Y7sqxHbihRxIpDBXiYYIag9O
/g4nKk2pA7i4Y+rcxtU0fobAQ7ymRbFpZGm+hVmXbODjYp/cLxBglH7wEF6t3bBo6HoirHOdhTGS
8Glvrdzxxw8HlEshjkWBBWb3YQ+IroISBFkG8VSvP4I0U9G+bLXHxE677+dn+0TDEQUP+k1E94Kj
f7gxNYR/OEJSaYMqYcf2W5R0kyhqewXkM/HHZMKqXuJOc8HAql5gRu1z3zbhK4Gz+rc1Imj0wZ0H
aaIgkQdabP/TJwWJ4EifiOsODIYuL9POVMN0LbsVn3b/WCdKdEi7wfULY+WDtRxK/RykNRqMhdqk
Lw5BwCa26c6gugxyRZcTKhKo5afd0H9opJUeIh7Dj/PzfvyFwUPDtqARRm8bJv/+q0JhhuvIlQXZ
wYy30UyqSDGjR56/XpvVExUG3pF8iJsMzgWD7o+FcR9nbo51oR2VOAEZZSbq9HHWKddDaRTo9EaG
8SsrFyveiCDmdp65nt1A1oFM6VjUYtUlDzRCltZOLPf8RJx6OqZBRM2/8fmHH72YtWBU2jynytIT
fg2IMV6o8H6fOzCWzyi6N1eJPMixG2rQVQDmhBdIdD/ahQ1/ZCah2IUamgsrj3V8CoH8BVlPa4GQ
iJ2xP2d4TmSR1KU5zit9BqJNz3cmStx/9yoCWQ2YGfw6/xQLYn8UZUo6mRSwcOlIST+qLC6v6aQv
dPsNeaXodvRCDCVIcOIQp1h++EJIX+lVAdrJdUbc+IZECy/I2f92xZa2BOhXU6hgIPZ42AgpAgmX
whEdd3gJ1SUwK2S7G9vyzq8ZsTn2NjDxutClYdGwg48K3XFmLVOA7K2b2cX0Uqex9qIhR/Zqaa28
A/1sbkJTbi4nlNldA0n7v//VdM0EfMfZ8Tvr3P9qRhDitAP43jVHDodecoqLyu4hD0+tsfLVjpIi
sCBktHw24YhJ5LQ/FPWCPJJaZERUtUR2K98UqoI71VVEpKx1a2KogJOOZ5bkCyYafxEiHQKC7JFD
3q6xAyFHxzJi7NHbcymjySBQCnV0XCOdsI+Yci28N/sc/7oZGNl71lAf29ilpn/EIUjAi8gIx/el
0+Zrmsf9Ra2i8uoiq6OCmM8LrpiwMmaI/3S/F2A6ztJxGGdAOZdQ6R9BPpgdvJFaNp5wk+j1DZQD
wFrUQTHeipS5eY4CtTNcPRx14ADdiMid1YxzfqVbKuDMggPPhYmNEJscSjgydyOOMX7R6WnsRWap
3rWSEyTogAztdY/aE+r3RWR/5tE8XJrVlEn4HCULOvigSSFKD2ZzJ1SpEgQNR7wWnabXIpc+vvSe
WPF47UQA/iDBxxrF9jDEO7sfLel7iUDiW2gFKnZ4zfy1t1rtI0xK6Xslx0axgecelZteTS2Hc7eX
7rDKlTBa18cKsUAikvpmEGI9XjV0iHvCDkONL5UXVIiAuiTSbpGj+GLS0Q+6yEMzWjY1PShESMsK
oj/2cbIntarzPcdqgBeEKPa1wv1W38i9jI+VNMPduu8inUNBQSIRQF4+4YjUZ7Np+r1RYzOVJQsS
zojW8pkmLNOTLX3U6tuQl7mK3nm7IDLWJdMzeF1V9ywEBV6wYMgLr3c6vErA3DbWpgSBXntQXWgx
GMqM9FILT7fajHPVvy44Gz4jhE5fOanqrthmrJIQMGA1lb6DfWJ5tVSC7VYtRU79v0daFnsCiune
gOj2sGGVmYaHpDLdKAyEMLiaigpZPJJHdfJMQVKDtrxkH8nSTmwiJO3VTTjZyjdNAXGyCR0DgyEQ
VP1r7+SLjKzgQFRH4Te18TAbyw9wEf305Mh9/Zrqhg6uDxQUK4Ss74aCvKy4ndKCpY4JWCIAUdrw
IHeoLbpFZDWCKG8jwpHPUSW8z1MEJNhP0SYMRusFdY+kdLXIse8qbCxuNGaTX2eFwk9OG/TFXyA4
YoVbLyMA8kz4E7AQLYG3S/EyK0tcNajKcuSdP2KPoYFCtkmQuqjGKCK92D95WpSinGqgZJajJgGJ
zCk89k2+q83RBgGxmJ6aJsMFOruaq9kYdsEWpXhig4xSwIZsiKNjnyNieDz/YCfuMUqRGqxD4Pu0
2w8uZnBEC/1xHcVzubLvyyKbntpWdtZeX/yagyuGRFU0zwSdA3Dk/utTCFFztCdzVxrpOYzLNtAd
vIjlZyM0tlZhvILkuUnsxc1n/FZnHUBEHcr3TT6s1I6OAkUAzXB1wV8D91YIWvcfRFEruxtVuEOB
Ngc/HPwYvKJc2uvaxFro704tS5HqPoL+BMjUZfaHGvV6zIj/hGlAZV1UWhb8qlrrb7sG0E4TzRxq
mNBCWF37o+jObFgtrRxMK7t0O+qh/hzHbbiSe5+YNkAtQgHOosRE9+5gFHMix6yojzTBkGKT0Sxb
nMWE4Ki1kkEdL0jQUaJTBobmBBKl0ehIW/hhu4bNpkhja94GFbDY89/mGPDCF8GRkmYc2oQC477/
Qj2O5G0SY6TuoP+BUVFB3cRd5HQBuK1hVI/55hC9sJXRcZGSeXyrNcITkN1jIiTe637Xa302rOyT
Ey/PJgGNR0GFSv9h+6KN6kxvhhF1j6YwfZiAtp8qiO6svPxxWMKhT1BCcZIa5dGaAfRnxWopbJfG
GDOBKUqfkHTpXNjh9Za+qXFHrc75okwaBtiFAS9NlboI4bLKeLCULHmZ+hrfMsrlzrOWOeaGOvf4
96cCSXWaco7QfyDa3v9AwTIlTZLSyXFCTEZkuSMIdqConJ+K49CXqVYUUR0RrZXDZaADy1r6jCKE
UkNPdEHWRFu2KxdRHOtflsmYX0AQIh6FAewmp+K9Oz/+iQ/O2/2u3BKWkiPtv2Wq1i22nBRurUzB
TM7pxzs5y5SV1X5i94Itwk+Jv0Tt9eCMMPrUHMZEqYTVTYMwDiA7aBn1ZRboxdraEt9l/6QH8SEW
FzgJAI5HDgBBWXKd1yQT1iA/RHjGvCaLM7/0sRFdqkuQPfS9kn4JgzDGvEI13/QhNZ7rgWT5/NT+
znSPnoSiFzAA4dtyuIIi+lJyEAPEM5EVi6/mYJG/Rmnf/SAViYF7QZRvN2M9FvY1gmDaqzLWSXQ1
mPGcuTlGXU8BjZoXJS2x/ivSXt5katnv5s6aIj9DavQnarLgSVVqvNeZM1ftdllG+SPtRgxRCVsp
qidVnv+yg7FRvTIsqSfG+mK+nH/P449LnwVUI40GRXC3D5ZQl5hTpYAydNHJTTwiCx15wkT9qkAa
WRnqOH2CjI6QK7kTYCWEgPZXq0EFGUJLx1CaFqtXjawu9qZKSv3O1uibXVr8C2T4aNRrbiInRoZs
Qn+VIg/lg0P0r9nUM3Iw2ApN6ti9Fgmy19hqtFvNqrXvapROWz2o09fzM3t8TFI9w8uB78h5Kf/u
HP5RcNYWpWUFoeZqLy2I0WA0jDfEvIzbNogXIpl0jYF8rJAndHJRL6V+QdOTz7o/wSkpj5zpkCnS
VKmfcnvBHlmB3Klt69Dutd0camGDQ5smPUaqA0/QTqvsyXKKHjOyLose4jEg2SkrCUEvBQDpU4qg
t6dhI9qCNEAGd0fjp/5ZtkXzGC1jSRfQiOJveDU5iJbiw/XQwnnG4bGgj4QRltRvtF5KMr8KyzS9
mYLUlDYYQdYwtvqqgQZmS7nimTrYGY8sTP8lWXNbXCY4QesbDlUEcOsGi9J4SeevjdRYkcA0Bv3l
FBKlbApy9TVC1NGGAFDBthd1E+ELdRhrNgZ2pFgX4kq2tO0Ndf4esgLWyTo8Be/8ChEojb0jhoqF
LWCqfDREBxxxvP+xQkLYVrYcDz0lbSu7TVUoYUKeq7nElaS+JOEOIVBY6l1QpggDnh/76OpgbE5z
ghfKfbStD9YKlC8phEWJdAqksCuACBiDq4727wvqP35O/xl+lg//fpn2v/+L//5ZYlkTh1F38J//
fRv/xA+0/NX9l/hj/+d/2/9D/31ffRZPXfP52d2+V4f/594f5Pf/z/jee/e+9x/UDOJu/tJ/NvPj
Z9tn3e9BeFLxf/6//vAfn79/y/Ncff7rL2xlik78thB/nr/+50e7j3/9ZXJz/cefv/5/fnb3nvPH
vM8if2/Swz/w+d52//pLMf5JZZ96N1AuIO7ooPz1j/FT/MT+pwywTRNlNGFfxcnx1z8K6gHRv/4y
rH9SYeVnKsUbPpxQoG3L/veP9H+KM431A5+byhR1qf/9YHtf6P9+sX8Uff5QxkXX8ov3FqWoopFm
ETqD1KNHCNtrf1HiGi9NCQRJF5dEbeMIL7iAwM6facqv1P73w6ffQ7H8sYax0LWnYMMr/bn+ic6D
BRTT5KqahJFco6nbeG45J6yhuInkEBhbk2cvSdXYFxU495Xo6UAk7N/jAxSBG4hiu82s74/fjxEc
o5BqV6zj9/qg0P721QmX2S3iaQVY0DjHDhXDTNh1oYLtuRtFofJkaYP1M0ys4H+xdybLcSPZtv2X
O0cZOkczBRAR7ClKlChp4kZ16FtH//VvgVn2niLIx7Cc31GaVVolCATgfvycvdf+wMioc6MOMxDO
5FygxViNzm33MmdZ25trhvrYNbLpTzuR3x5VTkKqaevxSAloLJMwG2sThmnXVn9o5AHkK80tHjue
2uSR98eDQm638kfsLuPTOArzs6606tYfiePaTVWRnNmgqbJe//ib7omZH2WtRavm+IksjU5u4JL1
5DT6dEUGMCnP1SiorpZG0PDUMsd+0gvTeC4UbecIhWg6BZzs9DigCmp/reVkmigIpNhrSRFjRU7j
5qcy5sYNMNyXMhRV5jH2joEvHoqSWa9BK8s4xEi/HmVvTkmELKj4IQZOM3tt9Lr5wuub+us8eFYd
phy0P4oWdEzQeQnhFrPD/hL5Xtf/BN89P6rcVYBZuYvpzliG5G6cVWteAfVMxD2O/Czf66Vbqku9
FRV0XuBea0BzhVHM7Jg9MMfJdxZ6V3bS0bVKZxJB8qp/1okVz4MKfkCN05uT4e3q1XBflbK879B3
vfyidnGr7cgNNlbUurPrRob0Sc2s1qH/5AiboEOrymaTVqWXPLudazoXZm2K+TC5czmGTucqQlqQ
VLe7vJdWEzRkbPURlh7En0mX6tiERcpYZrVX4QS0BHGvQvj1B9xy46y3Ub9OuXUzatJ3r5WUnEyk
7RQfU+IddWIRUStE5rCdiGyv6NyLlKRL8yc37IjrRULFCRlWxOlDvoFtbmVMW3a/pl6T7mGXGMW+
4K3AQqXTHb6UllUUxKXlytz1jelX95mxNWnrkhyVSCRTYdGwNLp706mgp1qFS8N6Eqoiq5iQNflj
WO0k3du95caINBS27kxrnTZaJ99OCEnyrSXQyTKeIh8aAhDUoZj2Wi7ndK8v1BdnNuO3FqONYsw4
FxUCxIbjV19lAtu4PvRhXLv+wUkw8ytHtfc5vEUc51M/74CQ1vtRZ5f2ikH++WuD+O86/Pe6e1wu
vixG/sv0cVP5IiTZPs2/igE0A0xpvAK/dRZXu54U2GtTDekVgmrjUBt+dsYSd6L6+eeCKB031c8m
0TydQTltAgvVQCFDD50Qctvpw26uuuu0q71n7ETdhTSx1PZizqKlHfXLom0AH095vewBWNNEzSTM
CKFZ15aWxe6ZAuWkx7L9fTaqUQ7WL0YomozHDwQOHIySlrwZrPDVh5pO1WGwMns36flY0DNOjTAj
c+aiGsn5CerZNEKrt9d9XWr9we7ic66T44pp+3vYq9E/E/fIvk325fHfU2mq0g1r0EPAoK2JxWyK
mRTgujlz3H5jERbUB+RrboUZPr+TRdgAHzHp3qKHCeHoH5IiU9mO5QzYRWkr97eGspig54y6MtCJ
DNxym1O2attJ6oKynbBXSLbL9LWl0jf25MeCpXU1uziUmtpoa3VJOf9vX156QRZjRpMkqteVLMJf
QQj69iePa/PDAOF1kLMs95Bckk/pqtmH9693artCIoGpfztVMUrnvHN6OtfcnOBYzdTDEXTzF4AW
tJFS1EoDrB/c1w7n8uRQ4ia/z/w8/zJNHV1/dE/a/v0/5PiloG6hcsGttzF+GBu/lHJ/f7XJKrDj
GxhpbejKDwXe3kAf8+Xx/auc9v9fLoNwCXEyGFiXV/H43TOmCZX0mCJMZuGvAoPox09lWzofES0s
Pwe7kUzFu/Vz2RTjjYwrciVnfQMy25mT53vN8Grjop7hqA1rda5Vcrxybs8AwQBlo41wB5+8f3KU
QEZsKluCteumUl62wtMwChvJocrHz/EAjBsOvRFxwE6u9WVUn95/Nm9dfZulo8BDPYRM6fjRpJ2p
YDE6DWYUmEu4U+opqPNUWwFHxyrCPK3d5qM5lZHR6MOuc9fpTM/5uGj65/5R4tOGQypFmsD2F/61
ctPxSCjyeAfGKqvWsG+kQfZ21s4f6sYhPSYr0gtzUePu/Rs/WSC36yJWwHNJD5bFgi/s+LpWWztm
10xNaGdWne4kqtTPBRpaIO0w0G+p1dydpmrjXpQOFm0Seqd5n4oU00otirXZk6GVzGe20eNt7OWP
ctm92Ehp8GyDkuM/indEtwpL4/gs6W+7dtxfDjr53KAa1usx6byn95/C9ub/dYbeHgJKDdodLzU8
Bozj61mg3VctZxfDd0hQraYJet45nvLO6z+VjYsetE4YAtS+c+b5v/70tysD/X65snlKToH1VxVe
bnGCzigVYyHznXThTL5/fyfb9MsDBbqAKozzIqShU1H0hHOLdiECbxg65UVcpPLW6izsvINRPQ6F
2x3UoP0YlOHu7ZLwyCR1489+H+u39mL4V6qs88sMtvWzGMmEeP+Pw1vz+vFv2oT/KobQih0//qEe
TIXtHPtLM32IW8t7AASlmqDSiwEcOQ/GLRpGz2uPMWm4EwMErLyMRKYdPPpueehkWX5dd64gNZ4j
ItmyVsf2Zq10KAKDMfLP0qyJmlKJrdVRE2eWGyUE5n11UF1ku0JRPjeyKQ68+OsHO/af4J/HNwwr
DTS3hHhYnGJSl21UFH1A2Tv8EYmffLW1GcZ91SfputNFo5AVK72r9tXcLD+1BG7Xrp8883IaRDlH
a4kVDBOzKSNGK8DbPG9pvjGi0+81fP8l0QEOIrW+4uLX+bhRfBhOjG6kEyx8b2pThuu0McxLvW58
dUnNDKsL640zBfTgxKcJu7sMB1rIRtDZ0mRavSyjFmC9GysK99LqDuT09epqWeZ+X6a1UUSUz94f
HN46aoCp9z87xuDjOubgNkexymcViL7tfpsycQF9A2lZo4aU56sqU1TTeOvXCGht/zgLq/5ayFT9
9lB1rUypykpEQnXZ78TgCHDJu2l7gYXnXBAxOE8/KNsQLa9URI+6HZfz3ln9orvgw2ccDSwzj/eZ
Z5IbadTGcl8NhfF7AI7wwzOS5I7D8Wg9cjP+l5FESo4AqbJvB82oOBbXJrENaVrXE8Woia0aUBJp
OLIn0CM0Z73Pd45bV0ZAR1GglWtW/jJ2hta7A9Sefi1Jsl8i01j4QXs9yZugl0PXRjMpy4fVIeww
rJvGj2ajWtZQgo29rDoUTEG3DIjZJ85xv5aBqQPp5KaO/k3Iy7lV5EVq09IbYd4sYxfia/L5/QqV
ffHqZXjOxp6+uZXp+jeTuvQXx4iljQYUT2BO3Zi5QdKje9BnY75cikVYQaJV1mOn5e23epj0hxr2
wAPuNL2I9MXKrggRj7cJGc88NP3JJ7/SWee7flxrBVrNWtxL7sv9CUUEJL1fujnfGJkkVyL3HHng
zMLpHZrp0O3oOMfjdWyPHA81R3nkTcxaHO9HTkIECSW5I6Oxz3OsQCKtOXjm83yZeQlI6mLRyLYY
cDKnV5aTb7jWMQdZB6cFqN0qN0+i4dTts1PmCFaEK5sppCNg8kI2NUqMsZnbP3YxJ8+okZouFPM6
eOGS5t64K/WhboJ4pAXFkxy6fJerePCuls7BNdTmuXY5LmaiAcgrlizo2ed/SM1ewcytrdNccefN
fIc0GPxNniwUXoOFNRCk35wRwyANaQTjanF2D9gPMnWwG4VNlcq7IXq2J5ojGqS+VIdU8Z4QQEAW
+54Zjc+L3dfmVw7sRLR4xJfe5bysc9DpvVNemM6o91HH3KTZMRJCTWRXnvXoD2UfB26c+1AOauWB
54sR1Yx83LgC/LS/abU6V1HsVKMVtJlNBCqILfNrnHqwzdCfMjtdReZ8mVRhjhE6K1pFRSWzr7ZV
1EuAs3LQLnOMq9+butckUXS18RMId/OgjS2R2QPAMIfoDc3nN19kdQ0EFusI7Rf3Y+10sDbJ/ORT
KnrLx/BseX9635dfS1Gtj3AJUMyh49s+O8tXj0xLGCOYa+NVOwPIkwBWHLPDKNfTvhkiptzqrRxu
n0yERS5qupZ7tkHRX2xBubd9bDfezll5NDvRFG44EXZME6EZ7Y8+1gwRoUNUa0RF2hJmmg/Tp2ZB
YBjUIN2Wnb1kzMtMUwDRjpG+3KSpIRre2D6Bqu3XOl6kdv0wkgv4SdcnUMpNYckCjXAnaOMUSVxf
+Bmt4nBgLDPvPNFoF1bPSB4BqWPcAZKzYH+6ZXxhAIEDvq+y+BcD3hgEWz7rBN+TCgscszPsW2Ox
OVb5fQkF3ZUjUiOc9hRaikTXIM7V+qBNZvVbX63sif+C/UdpciApcG6rb17ZTX5QrDm+4VSmGL5i
UqMZhRPlEOmJE1eBlejACaaiSz8aqe+s14zczWgAAVPde2bTyxC3C61CHYbyx1m2yxcSejfGlunN
TyO0pOYKFNLQXqDew7shxk6Moddz8I9UsxQFussVUjs61HoIOEesf1g5jTs/k5zgW+VNcTCMSZxG
a2ZtZNhGdy6HaXYpqLpWQlzUa8RYe3TAeQN8JW5y836Y7GG6SRJHfSgSqZxoNWpnDFVWqDLsurnF
iVM15Xf48i459gXaP4BN86pl0Wh09nJIoWVbt0Zb+UaA5CoTUZzarrazyMOewyURHgE8YyPlvtaH
sQ/txkCRthiJuuLLcSxM1874kJNluzfy1PnSmgvBqLWx9pcrusVbc4YhFsCI0OmxWhDeDtqa74qp
1m6mQTbphY3kPAtV9zGVDsk2oIjKcG3VbelX6ndZFM2T0U4fupGzFjXNFVLAOj1X2L0+uDB8gRaM
f4OZOgfU49KpqPk8U8A2ZB9By6AUqbFZTEtHIpwQXf4zFdngMETL1vuMXB6UdGgXUeMni9kHpWYO
itSRamGglkwD6kk3Gb7DJCPBqG81u4oE1KIqVOgRU9CyRTGcqfTfOH9wAN/+dLq84LFOIwXb2WjK
YnbmkNwbhdjMyg7NUvp+NNC4+aW77Sc7FRtQyci7S5pK+s9G2PNjas10i0e9suZzj1R/XZPThdgY
FRayqa12Pn6mfcJRAcwfNTk0MlgnSyY/N+nU/hwU8s8L3B20X/0mRR9YQCn/wpA7TsOmy1sPWE2a
fSl1a0jDyTPGB7+qqazAnNE05Wt2mFXndF/vlWUkvxkfJiU5f/3YBX7idQvHPHOENepXCzWvpiW/
ph7e707inSNfYTD5KGKrKX4wz5TG1Vr5wP1S4WoXA+wsdgpD0/pgHBf5iQEpMs+pXuJHyTv/rHQ5
W1EfD9YfWrX6t4IYzTTI/XbY+CWyQhI62fUcJSvhKqEtPT9n2sxrd7FOrpFeO3HpfC7SeUjCBFL0
NzSm9ifLyEtB1NbYdjSo0+pQeDFJQ1bfu+0Om0+pXVs1ed+RiAexBo6Tg6qYl/xPqrLWCZqUgiCY
KCqAbFo2AGEldeeGKaf73Ru79XnMFua+Xd2VdeAqX9eiKhYV882JBC+MA1UmI7Gk/RhSABG6UpWl
HZSEje8KrK5Pg98ZcTQIlzCosqcxG1bKL77jFompBjFN7DRTjMbBc1X+x6FYsy/wVdj7nsqR9Wi1
mgREIoELhHflpFgUztLf+3gqGny2U3HDPuapsNUbAm7mPEFzylm2uaVIFUYoaw0LzuQn9Tkl4+vT
MVNlAGQvCBW0CCetAoJfPKyIEjxp59V7YymbSGY4AJYKKSnsgnPC0dfHMxoStFBhaTExfDXMLql1
xNR5rM1mJa7JGk+f6qkv94Zds/C/fxh8vZ4JJmlcY0OTYYs8+faGWsN3Lese9o8qdtzpTBME3W3f
uNo1je1qh8ZAj/Is0++cqjfPdOJeP1r8fYxT6TowJAWVePzpG/DodUmHM+wSf7lbEwnugUynyBkG
MlycNDszvHzd9UGPCvkJ275FruopDRFDt4eNmBqjmtsY8MKCcMYY5r1H1fLZ77KJ8lAWD+8/41OD
2NbuYCHdkNLmFh57Gp3JcKiD2+4oRNtpcwNMWXvKlD5eLb6gJ9xxQoFtnUUa2AfmpsAgfc1zwsRv
ujOE3zduHwUsUV4MEBAFvazEfzW9tAqTFgRV/pA602iJ987On6bxYrTFEroJajF9yfXL92/feuMd
43XGhcengxb6dEiT26NbuBA3QosYvF8Vb4MdGmPHnjPBTev3PS6hLNQYYchD5cy9wIWfLM9JD8uX
Pk2fgrZvzK7ake4X71tDpCKUxTDcwjUiEQWyDKcUe/Im+PmNoX3TLUWdbDbF47o0eRSjMg8HtCi7
vPatW1+MeHaqHkwo+Vpd7YRCjSDpyNycGwwidrFbK7OKI48R9hwiDJdOFDNJVAdfqxVjOR1J4qSn
s9zVPckXZ77I17uhAHGEbHxz1/JJnnSNs3JMdI4XeHu7Sj5RB+SwF6GInpNBvtGDe5FXebSBoWWe
wpQ0rtxnpIKHaW9Y9F09m3MFauAdQZUPEpolyfUK8UhgdtO5e3z92cMKsDzHZSTgEeR6MrbbiFTC
mROmp2ZCph9ZVwRVZoAYfG+50jJ/OlP1vHE9hIkmCiEqDPCZJ89UHzs4s13Zg2fy1zt29DZlFD/L
e0whMxlbzGb+JfmIb35LU+YJW4zCcHOdbBrEC/G/N/hMQKCDbus9pAm8z2575nV5/XHRxgEHarH/
u5BUT65jDLVSnc0CjgYr/cA3n+2HmANgbHTa16Gk4wHyGxMotffOKrXsw/sf9xt7FUgGl/uDyYB4
4OSX1HWZgC9CjTHOvbcfBsv/gAZtDktdr7++f6k3fkRBj5qBChsWPdzt3/+1eOmeIk8m2+xw7rp8
IkLWBEZMzOPO8zkDiSRXX/79BT2mrNwcUyvUOscXLHpN17ra6FHc4drxGJRcSLoJj63rLDeYOLIz
1zO3zfa4LY611EHayYB3myKe9GXranGUo/POdCWHrDBvK4tDAzS8qEWieTDgX6yHHGf1Y+MITQUk
kdpftDxbcuIFWj0LseokzV6KcbhT8xZw6+IoIbNVzMPHrMf5EukN8MNgqckRiKZYAY59/5m98TrC
cOHVZ6XA+HH62pdDoowF7CZW02656oY5vydFl75AK/QucEUcX5F/au2II7UuC3NexZnv4fUWx0QJ
tguWEwYM7LzHP1pMa22obMlbomQSdl5pHWZ9af70yBhpJ8Rz4OjIM96/69drNhd1MTKCU2G4ebpm
N7674Oj2yYwweSlXJllXVpKtZ3wsb10F5RVDW771bbZwcmu12xtmwVWc2l0fOoolckrcsxDXreY6
eQsxngLtALKyIV1OPmm+K5cmSzkRM2l9p7XcXQOsoSnOseMybYBmWdgTPtAPpoHet8StpsRBjhXM
DOJIZUx3sMCy9f4DfjU6ZjlFkMvXz+EOnZMwj++daDa/TfN5CPtYk/eeXTUX3pLVX3qjWfD16ZOz
8xpZ6kiT0+wbL0EVYDk7JzN96/TMXGdDpvL4ORGcbCRVH1tJOoK49ofWdoOG8epnlZfmp3aJlcv8
SmnfyDiCUKGDxP4NQ81fPhRpQnJHX5jI5XLPi898cm+88YgcGGUzUIRqeqqTVqPySmy7SEI0+VzZ
8XJpKce60sd53fkph8QJDcSZQ/vr4mHTnmxBKaZglHaq+PcKgPUzavrQrtbsEmF/ERl27gf0itvQ
ZS/Yrdmo3ySYQ3++/ya8cbcb0YENjyqev+BkUY5n1uTM90eO2jleA6at95q5lMjvnPhis2P+4JRa
P79/0VNfAbs5jhkX3wjSjo0mcfLp1cBxt54Zn55Tk4CqicHs76hr0iZS7K9w1PN+WIExYmAOJLXh
sMt0cDA3rVn1T+5sgrwh7hqY6aInZren5eiRO+INxRzQ7Z4y2puNcYcMDaEsATq/k570Ib40SZMm
FrPYr61dasC7K8c5JFNqzux9arktV6nO7LOvt3QED2zqmMIxS7GEHn9qWgGlv/boJWrDKA6dDcad
wkoFvkzry/ef66tLvZw80S7iLkMBuyln/97ScwnNO6k3C6DZP66tNh8kUHm6ZYn4ty8suzitpW2S
zRiFxLvjK6VeuZTGRNuLDj+BrWBLLivaPvhyDUjgyiAqzmrUR8us1P79e3wtA+Fl9aDFMQcGycHf
cHxpWgVEh8h4DX2n0D9VRkJCykJ/vPOc+mJdVudDQZBJoK2M9hisWHcqU/WDkbR2QM6He5kDK7tT
9bZ8vP+XvdpP4D7jdoAD8CJEfnGy/11Q+aVVc+srQF5H3hKs7FyLOLfO+O/NUwQlFkIHVim9UlTQ
zAPsk7JG5INZtrU5h3ONBnCfGj758r3bFCZYtcn72rtF/VWfxabSEnOHPrHKJkanVh1PnEscoPUT
Y8si9BO6NAHK6+67P+fejzqrZ2OX4Cf3bk0O7tVuynX9k6a14z14YbIGRKoD3aBCatdImlkt6SDq
UMiNVnOSS3tqzQGWK+p9iHcMhpBirlaymxVpBXtjHLxbP2sl8FyXrneg5wm9ReJs9SFQE86KMCfT
J3LTfPimDAMZqFl2qJtstxy6wBnoR0YTQVGPdVIk+nWXDHZ9Fbc5/fmpGxSuew5m6nLCqeWQXlJk
y2Xja0QoFqz1WtRM1qAuBsak7sfSWzqJs58X4o/VTuKz387jL+HVa3WRAFr0A9avBt1h1y0JLOW5
wT6ySAZoHRrlKirHsf8hC2l+Z7Kk/GDU4pLScpjp04uxbD/0ZS8ZJJilRPzsavFv4W759konAp1R
bWv/TFt7Ayj07fAtr6X9hwG0eb1CMMrZ9vLGJ+vBJ/2qXIrqloGQkV2tWQ6sGXaQjqLHivtPDAJF
QgmKYTg0l6JL+DsyZwh0ZyksZKOK05GbOo4Gm99yubrddJ8qEXf6oXlJ/hIjWbb7qa/WLxXkzM8e
7slvDHeLKVh5F4i0chgOwlUnqCQa1NTcx/Y8/fTMatZ3ld8t3/tVpuDj2qb8rA2tI3ZJ3nsaTEvI
pkHOia4M+FhwwyRYMmkkI/hNLqAL5/lhMOPqQkeP1F3QO/CKfd42BjkXmd72TPqotyOU4ugT2nyB
N4eUxfxjp32nYMJVnLPZj1twRMgbOnYBg7TqSuRJ4E9mfYtGrwQmSG1jUPDnUxzivd+mB2WtNZdt
3zTxDj3btCAbGgY7kkml47WReBQPSTHNPxqGv9ZNYkp/D2RK2bth6drsptac0YVLZHdfOxa5D7WT
eNj0COS9RX9UPcG9Mh8HhvU1aaOzHEBxbD1j+BP+R7JhksfMn/EjTXRjf+hMF39gap9MOtK+87Wk
VHOCpcWstKXmIu/U0mnxsQe1QkQeE8gkmJXUos6gAYzwVDM/Q0Fqdh0sg5/U/8NlmVtWGahyIbec
EFv/J71VLQ3U2Pb7yl7pPPfC5sGMqkc13k2u1+4ThsP8xItGHl5FYxGJuoc6Oqhyvkh4d63/S9RO
+7VYaXwHJDySNgPyo7k2lt7/vUxjzFLgACIPwMsleVQPHvljY1olTJttp9EiC4FUFfWeGPW9ihFv
X0P7ye+o/uExdFqNTo8ucWye2aJeL8fb7AODIr4+3BWnjKEUVE6RTrR97bgdo7y38U9okGzeX/RP
4Xesxi5rPpaTDYrFP05WYzjEtc8Qk5kxRMWRAfngfC+M1QgSqXlXvEvqg1l443VjN8uhSOr2G9ID
3pm6IPmdIGAsVmZ7MS/oZ0zUOAcGy9+aWtM+1/wM3Zkt6q3NEwMgZncifSj7T8/girbbyLBXD4Fs
uNU+Niv3c+V4jC4ypm7XzAGzDa0wzx9Zd+THlmnzZQXO5mGq4ny43mRQTlAPRvfEQCQ7F9P+Rv3C
GVff2HFMBNnmj7d2StCiwiMyhWaZWT96JvVhbVfqG37YMxXo6wMQPxv1LjJmjwMg9ejxpRBVgK6Q
agoTpr+RKdHwU3R62W+aIs49+drtoR4WL2RuFN8m6Vxfjwx8zyABtjL36GjIH0HXmB4ulYzBFPT4
jxANeJqpZfpZlqZ2mBYJsaadv1mit+9GBohnTjZvXo5BCGMJgzf29J5nUmkaz6UVOiajdRfrZflj
ttf8Em8CTic/lWe+jVfNC26PqQseHao1bEAnlW/OJqPpcOywvtctGq+yAQRQVsttpSfxTvrSvSDm
3fuomEntOk+y9b3/cb463Gx/AO0thKnYqWkmHD/f2ouXaZ3xVum1W0fpULpXZMe4zyLLfo9ZOX2d
E1s8vX/N1+8w16Qqo11jm4htTm5a12CVmqom/TrNM2ZpKSBVVCIoU+NzRDDxxg9qYBSHB8LZzTXd
7W/5q+KU/qIlNuPXkPFWmoYpWhbYK53tfJsmH1qtm4zqG22HIj7YpGJAP9HT9GaVkq2dL9v+2CTx
8JRqmfmp12JEQhhQYCONojE+O8Q5tsGcijvcUPJBZ/BOpI+A6hNZdUc/QFsb/cdaWXYaOkgODwWd
ts9V4yfPUjdjxFock6/JpfRv13T0kr1pjwJ9VZ+VHzyZLWPgzGAqosZo18Ms/CKNssKKvV3bZdXz
4hpJuoM91PwQivqWsetkc16zEcz0GlxWgnpL3QwnXUvEwbXi8Q+t52kJTLV2jNsmv4tvoczNRBSV
iVeGNKlcnxHYmLKj4i081zV466fgLXM41YIJIJTj+Kdg8tADwmw5EM3Ft7J0zJu55O60cUKZheDj
XIjtG9djzaCvyTmPGdTLkOivnx5SQboiVaKA8Y0eZxr8Y3RaLkgqjZUt4sXWzy2Zb7zZ4EQApGwc
hI0JcHyL2LiEZvA9IcJd17uZDQ1mllXfIZxRz3Wf5ITxqC3mUmU3XUYgt8GRGg+T87Xx9eUCGZu3
GzPdisglyroza9ubfxwbPcSPLYX0Fb63nTy/sjkUtcacPoEvghnZjy4NLMdZzxyz31hWEOHybaP6
YMp6akToh3JKNMvlWj7w8LRt25tmWPVrRKdwG9s6OUjk1mdu0HzrF+egDa12a9pjcD9+/BAnEvJd
ucMx8XFIAVhy5HWVO4m9b2xzdCjQNyCESz7TU9JquCl92cB66tFFRuRMj8sNXyTb3JLRzwpAz+c/
G09aBXPArH1CsdV/EnTg1rBTNrHQa9l69/w3bXdHW27YjSLL20MDqwAGT8yIcNDG3jtTtL3uCHKu
hwHi4QIDh8NPeXyXIx/uLGnwhZ4zdF9SGlJ7+rflGDRG5e9i2cFcsy0tjEeEbAkx5xmqxd7GaeOo
m671u4v3l/M3qkj+HogCPkduXT91pHVGI3201Mg4qwZSG9mk+hgwOYrPHOtfuHnHtQBJVyTRCYY+
WJ9PZ3gddlS/UdMU6vGSXgyGXve7Bd3sw+JWkwEMDk0nw68seV5pAPWR4UBjQ11exs/ZjJQhKKSV
XKadFE1g1075Uae2cK9wtpuo7/gwydRzl/mBxtH8lBaa3oVkRM0xxLtES9FfJTIOJTPG6zzOVzvU
Kqf+xcHX+J2bs8tZXBfVRxy92Y1LVsqHvEBZHDhar+Te03Uk29kk2ydjbZBx5S6ythBBkfOnkG2x
7pekjfk0zAzG8fu/z0v7/Oi5IfJjEskezyDLxjh+/MLEvetlMm0E3G7fqCNHwyarrdKaEMesI0JE
13iiN2d+9DTh96xO81xeNaVnf0mFtB7y0a7iB0oPZe8lQ7bhRpNz+VwtGKOjJnfpU/j89cPOVa1f
f3LdrHV37Khp948V8X8pAf/D6eiv33SjEBxhAh6fq/W5StmN/mEObGCBl//LP6AAW/8P4yemvi/z
X1zqrIv/gAJM/z9bBCCBdKZBT+wlz/C/oABN/w9VEZWn76PNQGhEi/L/ogI0w/gP0CoWbkH/kpmM
6f0bVsDxCgE6bBtHb/kABoN/gD0n6/KY5mbca0VGn5okx53vt/U+bas5Pvz1VD7880r//72x23Uo
LRC+MrKh9ydOFwg51atHU49wP+ReQdZW3Rd9Trsv9rrWT2j38v3713t9XzCP0bUwjOb4LE4dbTk9
i5r86YwsSNPdVU3bBKscijMO3ONd7Z+74gC9dayZ9jGKOP58E2UR0+6DiEwXzXwQqq2GwCc1+z73
VoTOntLL6P37Oq4UuCL5cJhXN1YqFD00RMdXJDNGeW3X8AhZ+fqgSFNUg3hqsVxgpT2zfZy72Mnq
1OrLOi0Wv1dreAuZrmZtfc5ji555O8ftv/3FkLfRS9kckhte+dSDl/S6Xg2CHR5BhvaQNW4VxZPo
zlzljVuix81IHVI5NdApq9ooF6c3AT8FyL2ya0i3/aGDZkmv2bTPVAOvXkFuCMKcwa4D+RBh2/FP
ZaSFBc5gyoOkb4xLAK6Ccleci0F76yoMS+iucUTkVT/5gOEviAI0EjCFxqZYHzxAgCCLzmzwL9q7
/7dRvbx3Jr7ITbeFM5DB4vHNmJpLh09HLQBmw2ugus9OwTGsaZL+UCIxoOmJQUzdNqPAotpBzLvJ
h6o1DjMp4die17LrHpnwr/UmA22rvZwH6QXpWBW3CwkMI6WeHPB7cOzlBDRzHjmgWGXGy4rUtYF0
9Vqj6WfEf4DXWzLqLbJqaVdnRCQVbrsEHOaAMlWiVB99urDtZcoZw4uqoXa/xczRz7V7tjs+fSKb
oZwfmJwAnH3HT4TVIKb2sMmkWZjjBmLBzO27dfGw0WE/0mnVMGoMxl7NuiCfXEv9M7lVb/zyFm0g
4rKYgW8v2PEf0KuRKfkEVogpqBeYE9GgOrj3M2/xGx8Mp0LGf3ycGD9Ol7h4XTUOIm4eDO2Ak2k0
xbXVg24gvsz5+f7a9mo1ZUmj5WAwXNWByZ/OkTNHkOcnmIjZeVf9cucRS1QlrBXBb2el9P6lKc5o
IN94hgjA2KGxnUJLOTXgas2c1qnHJQ0j4xbtedynqbec2SZOr0JTEC79Jt9jTE4hfvJLpVbVpZYh
t29UM3I00anCO+ROoxe9/wRfX8jjJ0IzyYaEsN8+WXK63FFA5jJa8IaTXBmrMALXVvOnf3+Vf4oG
D8SQsLff8a/Tez1XbZJobRl4/ow3c2iyyPLGc+6KN+5lSxzjh+EqyHNPFrZyMsjrNRHIL5NTXtc1
ALZ1LLQP79/L9uj//opf0HlsN/AacL5jHTu+l8xPhzaGcRD4am0eUqMsI20wl19G+Qt7BujjxNy9
f0Xa96fXZF+gRcxWt10WJPDxNavZicUEmCSYyk5zGKtVBEEx4tEGZCtGWl16g79hEUcp6e22kKFZ
aXowhsJsD/Ds/w9757EjOZJ22XeZvTWoxZbCZXhomRsiIwW1Mmp7tn83LzbHaxqYyqxGFXo/mwa6
qyvoTqcwu9+958Lv1iH4VIeM1xdbW00nrdY7qUfphCRSEOcWKc54WNAQEPbr7XPw9cUN9dpgAwru
tPypcNBb0eyMgAk9atmLnWOqAuS6CYQgotcqrQgiWlkXmV0xLwGmUE+HWGGIO6NiFBM27OPoEDfN
5cn2V+tLSjoj3U1bZvSQgdjoBqtvLgeJRcG8AqtxEDVCJpIITz/82PRuuQL0DIdahAVMFXAi12Sm
q8+kjVZemlTngOQBTJRU2Xvl9Y6K6XuiFtXy+q6Nql6XUzx4Wb2CKtJJ123GkjI/k6QiTooRkE/0
jvfYl2rVnTJsZ6/TdhQc0wPvqCyjTDCR2sVTlvvJaEP0L+CogRoV40I9UsCU1G2Z2ulNYVVR2jiT
Omn+1rbE/FBj3wySUxmfcOWZ64JjIKOwkW/bZ00PiCVF7ntWvIiIENfOgsI4bwvhtoHR9BDRysA8
N+mkVkTMMVf3kA7Xvl2/a8xvJhdBFQlvdj7HrM6WV9HWyVe3xVQZjIJbOzBtb3v0K0d8X0vdRTCt
6/55ngqLvgNHU8/Y6o08HIfeqw+toy9PKaOr9NgVC5Nmq8hqFUvh9+Klh/VvB57I9ffRGbIvAnQU
xVi+0X30aZMnc4DoOKRRsSxuubOMsgN81bgkw4VRL9ZVqkq9HVv6KstCo59681TO20zXOtLKF6J6
WvfFLevRisUMW2JXkOuF/6I6c9sJp6KOqh9mU+xIbRqYrweVbLCclsLYW1k/GwGBE/eLaPVhChoH
bHqwAoPwIAmZ5mMFqN0Jm8Lpx+9WjuXnPNSJKY4eMvEc9FqVjiE1deN1LFuqe867XrwBV9C1b7JK
qvFlg3fHOL2HZRsawBL1aEs29z1dm6u/e+6KJ5A1OcnirePENn7Vz8ealhMrwJKdajtbg9KEilXW
0OyHvHN/OlSoMkEbTKv4NrjVKm7nVitckO2tmZ88vx+Lm36a0GIsgubMTsVQ40Zo5KSAjtGtqA42
d3z3nURLjl8tXaQTbZNaFVwurEUPm79kTZw0NTPRxdkMO5jtjLAkyTOHHoPJAiPDVp9QbL/V/Ytu
pFYfkbCtKf1ZZ1xJHYOKNKZImby1nMF6BK3V5fUFVdgYmBLlNAnEjAiX1NoPZr1AgR8wNYs1bPOW
SUjoz8SH4rwF2R5xpsvyhM+jLgAnuPoQ0vjbftnm1DjWhbtO9zxysmFnwNLKtqAhjDwyRSkSW34M
EBnH8YcEZt+VRIftwm7deHX8FARXJhtQka9U8+j05y1rfjfPVdEGekeUqdUCOB1p6sdKlf2yBLMh
M308A3XHy7lWqvqacFq9wO1wm8ZdZ/jPVO5pXkA3zOoGBMD719Wbe6ba9ZrauDPNqtm1SzXrwWI5
ssRtawkCBGwTqOUTps502ZasVP1MkjEfdGoesQCzXTiI0bdlRObcmb4vSgKNNed+Gs5jmePOaVil
avttndPkYqWsU2MUuA07U68ROyNtS2zWQ1C2DvDPtDzW5qG4BQzEK9s2F0oGizG1u2PuDXgf+tZD
GzcWDNWVlaouoqCKT1+walkDFOv6aVxtb3nUnJRtDNV7/bp37ITWqsmwsBCTfEDcd7pOI6KuqeRE
riTpuFG69L5wqvouL7gJWE0n+RN/wyHSMK2aAkKUD7AdKo9nM4H8NglwiS5euGAw0I9q0Khl1fGH
PXGmriWkYqnfCb25tHO1TvVj7Hu4cw24dXaqCgk+5KHTYIdtveRTePhko46dhElHoOuIsKPw/JNU
pEtWvMjKZ1Mvxmm35nOvHUdd71tiY2K+iCVpjP0Ilm5mN+Il15ul9qudy1PldXRHrYu0QhrP69qw
h+x05oWB7FO2EkONmTa+uqy+kn4bibJpRg7xSBgtpQ6j3gbK1Psj5lImfgalCtChxMTT2tV19Spc
VuM7Y8wyYn/OuJDzde0eWELT4Z9w8zyQkzZpMVj0wQ4zrU8ZNnceoI9rxStfcrTTl6nAIkhob5F9
qK2tlf3IW+6RFz6m3R7B3bsVF5Ao7HeVbU53HmuNUVg+jHRP17rbV/EkJ5w1U4Pk+cXiX5siHUdu
d9QHHaeIlJ4iMuRMlo3UPmKdK3oGWk/TatkZnn/SAKErDUjmdlKV2mUoBQyBfGacHbaeIJfT9aXR
noj3tW5IkepUxq3Ri2nvo6hoO5XliTpuV9PlTVO2ZnH2ePDk8WoQ+Y5bhnr2F9vIS0sLytkul2Mt
eSfvXBCM+eukwUKM+5EOzHjpazu57ep1bMoQ16PUbnwsPyvv8GYdvAc77Tv5mdCwJH9SRzKNWMBK
G3wKbwfsjjyY84Ma9M0L8KMYRiB4tugH9KvsRZZpAm1PODhk1OAlbVzlhbCA1vmiCnMUah6pkCNH
sFsjZpTecrAQEDmyCSdXHW8jdwTZEFI9nCaB3TggJ0bWTiAvyJaaQCwYAQcN/R/6obEsEvmjgFOA
bxEn6LGA/MXZFeUyR322LHvACTxDczhoU9w4Je8wNskta5i8TeeT7UP5DPKVRdmWCRvbaOMvdkCs
QL+ViLxFPLNskcFKFG3cT5SI5Vj03PbnxmPWY2qWpS+uLiTXJE+K5AwbVDo77v0S4IXGEDviTedf
0pkWEPJTFgSqRa8TK9I3p3jJNH0x8WMNNpnjqqRiAgf19fxWvXita8U94oEj5yVnV0IxnkmVDCsm
OeDZxv7GxKOEaEjLixm3UK/xNdnm9oqdTdwNfe9RauFL56fHj6YFFKBUdI8z+NHiOTESescTRIP1
J+xl+yMRmjM/r9m6ir2WsP5kFOhtWzCntpQxDS7Fm1kmNplqrWtuym7iKa80Yloh7uB1O5lLMxk4
kEW5bwH1T0Ft580QAn33ytCuMpsMVTf4L4WssiaofMZRwbDm2nsx0VlI3s2mPMwHSF7vBDBfFIek
NZ+sGm7LMbVMF5ef1Gs3ArrIpt4FyZxiTVK2HYwDfpWgFRN3ut1m9nPlFO2n5SZLse9TOqX3kieq
RsOdGq3AswVQJ8biq/fgAllmCZXOg3sLVJN3IFWRVUx+uczCpjL6k4LNPwWt2erPzjVdHmSqbL7O
o9twfsaVEhFexBLChtFLwJOrhVgnpSzXgD0BmDDUGPP71AOqDJq8sq7csVo3A2qCune5lCux4ErV
iIdNSRNQ7kk6dnVHkUTUtYxXEdv/EvnU9YaHyeQij4x5ghHnNZlODTQRlD6YuSaNwMZm9tpNWuqH
rNYq/Ca19Hb20GkVYMJ5vULY8+3h77dSf6R8ftm9sTFEYyMPcI1c2L9PFTWbxSnIAKimZA8oK+Lm
gLOAq2m7sYTmJYdNLD4lFV1CDJpiIXraIMNs9woaCGv5UrblbgMbvEVZUyl77621xUzJ6cb2vgIw
2Txa8zB7OAJTmxaxFK/BMZ0L42NsRTPH1NPkyQNbbRLo9dbkY2C2jvNBm0HmPuvKNY/22Dhu5E1d
SgNvsULCNxP/bqtyXdsXJdfFXiRQ5oHJWISxYU1M88ffn6PfRRX8vEy7ieFcYxyoK+avm01MiB00
OdqRvEbXX4SjkkPiFwYhobqAgWFt0/PfH/B3weiPA9K+TWaE3CIevl8POG+Fq5Ub2IW10qpvSsga
CKtindxCd/svxSmOZaEZMSVhaMmk5Hc13DHnsbLoqLClZsV933i7Sqn0qJyy+Ydt+1837de8Kgd0
4Opes5i/fi2/ga6Ef6QLEq979/Nyu2xeLv/h3P31IA5j1D9mRdfJz+9dnUXv170zkzyts6n4CYY1
u6e4aTn+/S/0n45y9dto13sG3t5vv1AN6yDHc9IF11H8Qc/LPNTBtO7//ii/Yc8Qoozr30dScRn8
X3OPv54x4Jalbw8AYK4/EpZSBGTyDQLcUOgM0sbxQZC+vx86tIQXB3Sv9oQrdFMxW/YRNtO2WcYN
b6beOW6TDi8p09PSDRO3Xv3o7z/rfzojJIo8NMBrJPsPzPSfFC3T7wSWqOt5d8dHk9jwcRCt+w/T
lP94ECBz1wIOlPTfVUB99mdj7DbUzIFtCOtaoNjR1nXe9g9T5b/cgWCfea9xIIehG2aXX0982bgg
IcYU+rUzjjuxZLSV5XD6Q4Vfr/1vb0EEOvs6aruOIIi0/3YLZmpCuLIVFndTyVhVxPeryXuVBtUC
f/8j/UWq4/ll0f8ArBJrGoL3r1/LsKSbM5KaAi5eejS3djnyNivuaNBNL4mDNWqcfO2/ve2vD00C
2Kjs1xGO/du5TD0JHs9jeJDXXRJZOa3PhsXV/MdX+//j8//FC+BPv/Jfx+f/+38k294fv47P+Vf+
PT63/gXDjHExc63rqONaz/Pv8bn9L3IkLqNCavrw21zzKv8en1vGv7hE6E66Uix4ml5TYf/m7Js2
f+9KsuW5xGPWgzX5X3D2rxfc/1t94AmlkJPFJUeH7Mghf1OoXX8anM4yLZByxQcIn5u58s81k2Za
7v7BvsZy5j8czOOPYZhzORG/27bKaTDGpocMxdKjVk+0yOndaWj0HMb72FIrb3Twky8ZSMWfUsnG
29eZucwx+pl30IZa1EjMRNoCLuakexD43O1jmaYFDu/e9ppDk+OC29msL8WxZ6e8ntmmjf3BcRf3
YuZV397BwDNubIgZ6W2TFfkWXf1O/TmzN6bByjIqilBrbKuRMSp72KGV1BI6lFRx2RuqiYjzXP8l
bGB5YCW2We5HhKD7fOQ5tpvZBJqnqatppcVIXdcHa7GSKuyM+W5LJ/7SuDYzseau7j58IHk9AUqK
UAAFuaSj5JxxKoppMO+LNvWKsCsXG4+PVD5CB38gXIxqTnd+qzQ9AgGOE2r0tExclnXVjoQ92imS
40IhFjVgFmYxLER6fTN3VEtaUTXR+xAUyknGo+GDvmHBN1EaunT5BAyHlTAlnaplCagvQoMUkfIj
Bp5WEEmwhyl9XdDymqNqZ+utEFSjWHMqPtOijnVdPLAhdCKGOoQTFHvFzJhFvOTEPzCEoqdbxLtN
PLGBXSYoGoIjzkTA82WKLbRLqrQJMU8ZdihntG/9zn2kvbKDXT+++sLEM6elbaTkGIjMeM8m95mC
gEfRQGKUwrjjGjcuQwc6CGX/YXIBCyaWRmh/8EMu/WO/efbRZ7ce5GltB4Py07DkM5Ak6U+5M538
jTbheTV2TD3YPjBSb+seK6fNTtUVd/O6HOYZVSJfQPyAP4nKcnkwzOyMTkZ9aHHlsWEj78ca5YL+
uYhygKDOk+/JAu9T+nWI+HNatHkL1mQ4sJg0LsZqP1oNy9jNSL9mg3Ha3PTSeVUXlYPDxlsl9V4n
vmf19r03V+Cfpi4qdFRZfdopTz5uenpbKikO3TCeZuiQCYmFQHORm2HVX0SyQJyk6Ucg6K/NtneX
jXxec6crPkHXOjfw0u7xnf3AsUGVFNNtOc1PJvqP3Wy3m1llJKqSF3Ocz5qVHIRVqHjyx4XzB4+S
ZXhEBcS7h5IdGC7sNoMRvuao62cjNzAyNTDGjRDQ2hxTF8dzM7Lz1j1Bjzc6bSi5T6Kqyd7ApItA
+NPd7G1t6I4CmpWmRT41q43wv0P/ZCDhr7e8OwtqZIcfw2pAvdsoX8fIDK/NoP2COkaloySWDPD1
+tkp24ztun9eDHUDWuq+NdItYMkfzkq7XdmdU79pLxyotHY1yOQw6dp1l5iMGLA7vRqdX0W5B3HR
V8MeYCvbw/GdD3oD8g4pddS++aKMUULbe5VnP2U1PCaUHQW6P+9l75ybanp3zPUwmnkfsKfPgtwe
PjNJ0ndKzGk3WTl9CS1xok2aF+EbZ3fjS9N46weonp+mcKG1IlShdww3I22fEWrHPQWG1t7vunu/
TsZbWcxFMPfqMIkWbFbm/mDOv6tbrz1vZfrYsUcMs9VZYmgQKrB6plQT8hrFgOqGIZFE72lVaJrl
zzRnUj3M/itcmXDUVXN2p+4j8ecEvd4OZdX9aHNAeSk2isAX9s62phgovwhm6ikC6fmIQVBTB9e4
Q0jifxnz85DRYZ4LZ2fWbGo318NGPvl31qCfss0kZl2eNdpJoIiNiMfJw1AyF1SoalxP9UORUFOI
fkRcAmpuWJr2a+rRE2y4OE87MSMqJEa2c3vni27PZwoxvfuETUM8do0RF637DC/NPRb9cujt8jj0
y0ravj8ASo69pT9SGEU7qWR+Z5R46EWmq8eS1zQzhfrCgBiCKUQ79tfugVZuur7d74vM2qhZtr0w
NTOYIW3GAO9oO00yEfGw+KYqPaJT2wgsf2XCWE5jnPbGDoVtvWGngH3GmotjM4vT6m18UoqMGDv0
pfaa1Ul2mNxpl6Rwcc0hJxmXPFRueuvU8hsUfejRRNLaPLNj3+vjekDhcL1EA3GUP2PhioyBxlFn
gb4mbTnw3E1vGaHF2ybd2KmzNeYl0dxyrbexri1SvzBs8EN9GcSdZtZD5E9ZGphV0Qcm9iUocOWu
coaTS2NhLBNinIU/n9u+OtHAAODKd3+aS8nTgCwh78XUqOLc00cvUlp/9Bpx6gvyB7bHPiiHdHiY
WmoSjCZ/IODzwfL40tb682jWRlC37l7iDFqIYrlvMOnMH8wDxC0pN7pslupCnvbSZFOHiqSAB9nb
zhv6T7/LnlGBrR9bDdGLTOed60zbQ9lv1Z7Wxx0vv0/lth/0tvTQafvtWAiNOolqjeykO2Toz0HR
gAiVS3tsmGCg5SWf25oelt7+ObcZMunceYeCGfL9XBfLWXc6E7C3B8VEb+rnNOGNOeGbCJmgmJwo
fqRGW18aFzcuPMvYH5Y1qJzu0bA3k5W3fsHw87Nu1LDzp64L1s28zVGvAyoVphCxrw8FkGekLJvX
rJzuJp/JIk86iZGsbt4a1mph1w0eNz5zPOlPr4R40KVKF3Rjhre3qZPtBD/qPKW+PGosXEO/zs+w
8QkUppoWZG7xQd5wOsJkewcf7cdaqwjR1g+Cx1PCxjJYkLsvRg0A1EQEv9HMUqEXTyhxVi+i2ioO
KitPXps/2K28eG7zZHu5GesbyRTefUtsZ4b1SF9iEpi1VoWp0qonOio/oLYYwTbjFW8roiyY8A4i
FZQDA6B46IeuOFuGuHQDZGT2aR8pd0SAyjTdOH5BCpjNDXSvWnxfzOrbtK7tLUmDR5ucIT8cSx7f
E/orTaG7ZrHzvdW1gqIC54OO6G7HXszdAWZkCEcHdNCLzbwz5bgfFDGJRpULFoTkWI5m7NXkqI3p
jiKEr4u1XrjCrRsHATtyKBqZqhSlzvZvsSRwn2zI5OXIy6FmCFivrhuMZRqlQOb1koQO/avfW62K
2U2fq9yWgemXX0nm3kH/uIMD9tzNiNhadZGZBpixq77BUwwE9IkgbR2NERv0xNy+R6N6GFW93wzr
faWgCf1AXhdypM69nurlSvs6ekhI7WS/8m3ba4jtc16MF82FJJS7y7mW+rPPhVgbmjxZE5xUr1pE
NMk0h2dTcyn6wN3bgfRxIZjIq8S4bfkwQJhlevWoQ3Gd9tQgddlD7hW0bmeeIIAxO0vzI18Mtzxm
15F3WG5V/ZhqRrleal48egjuq84iicp8ZlKroRbqCcV+LQh192A5rtZ8LaUq35ZiaoGXb47JG5I4
k3kZJktjSUiWLizkwB8hMNkMd5pEf/wHueHXffl1G4SliS0yWzRqLfjvv+7L08bg9JFpD9saOYJy
d6PF2IABEFovrvwt31YZFnYy/IP/7br5+23/5V49yxj0ic1c63x/PXAnx3nC2jzRBNkyFGeOjw0W
00tPV70H1z8Qve8WYbFhp6b5tOZ3b1gzwo7e/CGCClg+EZKZ96KvzPfy+jpc6G5nxAwIOlLl6FWR
R7KYSVah7DMgtjWgGpjpJG02Ji0h0taeJ9mmXZiKef2vjEnXs8rO1jGRGvGMaTiUfv1yOC0yt5oB
b4y1rF4HImavs1YdRG3wFhabcN+dvvT+Se74nU54/THNa+QYbxIxFqa5vx62FGo0U23RoPrPhNpA
65gvZq9bw04SPUgCCSKVfkk7v1ad1Su7DMK/Ari041Yh1zxNj3/SA+7/73b6z8bxq8Dy6yabJOJ1
w/5HOx5W+V8/0JyC6BOG1MKJq/lcMzI5r+UgLgUb0HvRdeLSt0CdMRNhjvn7Q/9lf/+H6PCHvIVR
GN3g10PrRL5oxexGmmyX9HNOvY7HRXNN6JkGcPcQQ4DzTw6+369pFCbM6silGLwxQv+e2FlIUbtu
YgFOrdSpdg+wAmDwvf/9F/vjk//5pFIPh2CHLgu/Bi/a78VR9mIq5NiWQpUnf1dF6nhXO9F+CD6/
zCfsEO8YzB54aeh9REox9A489Hd//xE42u+KBmFrOE7X2j5M+qb9+4coC7Z4btompLn7My3cz1nC
8qsr2ZmYbps8UXYio0rYJ+qp77raPnYjj97ay4fDRogvYJl3fS8zzetHHnN0fg2n1c1+OmI6JulU
lWBnCxZQrVk+GFJlzMnJOZgyexs7/KxU93Z7qtUi188YEzu7AdHA3tqntrJPgCfusUxFjo4bTrS3
+OQO4xXM7Ah5bHuzDToq9jDjbME4e7yv6cMNCpaIN55TGjGb+AyHyXI/mcm71JLYt+snGja/KbM+
e+RJIzYvt5WzvEl7PdkVZ9mmIBDq+IcxrB/a3L0lpnECynAWPF2jYixiECkgFLAnzLUg2ir853Qx
ojrlN0q0HQztfWutR03v7/zZojvO875h19upUVbhwjA9UANRS7w0T6imt53lMPla9oPrnWrTi8hj
RYSuvxCDespG52veJzdLCURpMR/z1g+nmboIhnwftc7i0JRvnJXndp4molXM+Xx9X2z5qRb2Oys0
ds3pbVZv0WbwfxYpoIRueptxWZYFhhr2Y7vUEns7E99K3q+GnmNN6+YfrdU+85z2wcCr/ZIvJ5go
dqibdiTa5KWh2wLHOTQpmKU0Tz5mpvEONCNcpvpV+e1pAtcZMHUgNkkzMHiIMOscwNnlscXmOHf+
B463I+VS57rob42teFvS/Lo2PpTzssPx9rVe/DmYzPbRzJenqkiCvjZjbdC/MLM9eIPP+pUfdq7U
3TBUzzRJnigSq6IR24SysElyJtt2l6qGvUzRfDg0qYRpgfLgsEwLaRl6YkH5suDOi1DkehAKXEUO
lugHUBs3cH3vRrN5Tqdt2fU98ChMitW3pjXdndT0m6Ro98pozk49xS3QfA5HviQR+Y2l3NPq45FL
an5jXLUq7tEpVObthdyocC/HfVepG/ohaKY2hweG1eNts4ortLy4Nb3hzEb4TvQDl/xWezQ/Wif6
Ec5sTU8+Sbtg2txi1/kUh+uzcveTrMxYpEYOcKbc7sq2u5mLcp8kk0KgKOYx0JbiUM3sMKeBRZ+p
tqMlxYuFOna0+kk8IM78LKpZhfMo3sZq/NJaoxsqQaeHVtdUDnG34TXLP0Z/fHbqpA7XzVmjgXOh
uWrP8wBb09bapCuYldftDZG/EK7fHec1atp2CDLKWzF7rjOjJJCufbs6IQVjDIiNTUMSlLFV5RfI
gIeqVcYrdPuCvzg9+yRD+McJzchz++Z1vAx7ZLYbigBA+bNMDOxurKIKWpFJamE6D1RkYE0/NRMz
l0a0WQwGpQxcaV38zH9chulNDMvjksmrkVfRQWAWoWsikXXc7WzErXdLav1J9NlBec2CFkEgsPYv
XbHFuuk9A2yNaex0I7dVIqSkLXBm+w6/xK29ph9DSXGG3u+lsR702qZLh5X0QJAyQWtU7XabT/pd
4ts7cOk3ss2/tt14qqSIDTFFM/qEIC/beTqFNeXdtOWfwGbirNUOGAbuVxolsRSdhw2/mV5VO81v
972nf0zqq57pb/g5ixNNDZbcgxAX2dsgtXk/Lu4QuCbbg0W20dBMAnuI7Dq+cMqHy/t4oqFRr50f
DgN6DP8QKHcVMz5STLk6Jja1KbEzdeKr25CuSiSEEodk/VPl5vYj/XgSSZiT7vNsTA1oLmJuHvox
7241ka/7zVe0Kw3lq8XekIt/K199mj1xyq1rSLNa8az7ZX+PiPx9FPjYaNtERtEjexE/xQRVKvFw
CkeOmY/LUZUJbiU53rsY3UJ9NbWfq0IkOWUjnHmw/Ohvq6dd2pKdggf2rs3ta83CTCYkU+rS5dqL
bcz6IznTIUHXdF+mHKt3MViMyqrFuG8KvfJDgy959mTLctZ0x8+0tPoTqIANKVLDRVelJa3c7mZE
qTfeLQBO9n01gHLNz1htSbyO8GigpylaXdhdYZq/5PPcx0slbrzFux8XnIEJ26MIfuwAtIf3ezoV
pybVoba7LSHdhaVtVsrXcTDf+3XFuCHLK0x0MEJJ2fTJ9HpIosvDNo831oZTOXDdsf1mbON3sx6X
vZ44JI17gQhc9wnqlp4n44evgcJfMayIzyqzAMVs1+wthmboWfBktKXrTnNOf3hAsAjqWq0rytYa
8Dd3aFXWD52pw27A45bFRW/pWGydxkZRLLNenTdrLMxoUNvURh4uxVcjT+4kmwZx5NGK8c/sfL2O
hoqumWBuaB4N08Rav+SZ9W1KNfxkvrvot6NfYzT0sgbuf53sUiL+9H/MAwbWXFuHIShxP1/QT5yg
4j8DlZsPW7fIXQt6pSeW1LVDzL2cxzi10U4rz2jvNjVM72lf9bf1pKcw5TwxRAVzVLTy1vscAHrE
9GB2jyulusc0L26g/FEnoq23XjbnlOfYGEpD1t3+48z64hnKhTxJ/PeEosa8fihhv9IqqgPIGrMI
4mV5w8U4Bp1cd6QD7ymUdfeeaF9nBO3VM0Xg4U2MDK3J42LFizpvHR1eAnt8Lpa3zJaPuj+1Ybbw
AMznxXno+7oKh9n13wXsJASuHNZXQ5jmmTyXtcWbqUJrLe5qIwl9/EtW12uxpLCQyhPvtYdiCGgj
gSYuiQz0ci0OULoJRsmxrZ5YilSB2yvvmC12BWGqyV4Y727bs99aeDs9bOs2noHLAm3sraFNOGQj
muwMPDqxj9K1b2iGjGwT7xtVVet9QRpqXyp/OVj+VI4H29pMeNIzPSG8knig6xYmTVxkyWGmrCdO
RjTSNcXI6K3LO3MxJ1rV9MQsUZ3lKJAgtITQTlL63jPP/TsSO/2JRFiHl4UF3jUivlg7ltgFHj/0
PlM7l3b3lVPzsWb+bTEZO2ZfR6m6faHWPXkxN+rdpdhhqkypSdOv/b1MN39g5G7ofFS7woVyxZpH
W49yksk+5bq8vj1nZe1MY67Oq8FDFI8bWRgmYmdmRH2QDQk/F0XUkbXM6kjM5QG87cCZr5ywd+3u
vnW3vYd/5aGxsdKpWj+4sx+3edUdGYloOJ+r9jwt6sIdQgGGTueU6BckbVl+5e1fU3CxxOTIwfW1
5dcx5ccZ/coGRLzcDxQgZJ5+nQi4cDenH6ljPzqGGNi6yJPRFDeLARcAxfu+9PxvfeGrSMBe2tBm
otmmcokpzMZoST8UfRFJE+lXlFyAIl0uGs1eRPP9UyHwvolsvPSed5+WIszVUB6s2e/DdV73q5XP
8Zoy0mOWwdswlwciDCQVJqVePD15sVKH1pCG48pmea6Spo9Nu+W921Q0kek+awgdpSEYKIb+srAI
K4PritJcCkWKAs7oscj1Je56S3GuIfXfTwsz10GZFauBhVik7d0TLTAv7kRVqpht7R25cjwlkAqt
poYOa/hVPPasXwPmk2yhe0CPDANWEKlK2u6Rs0AKyeq3ELDMYVkBYVZwOb5JmWUzFT/++D0vhmov
kCvuxsZ8qCprvS2prnrSFkFGd/Xuu6Gqd3ZtNV+cZbjMK+QJcAf7xRTqoW9YqdLR/QL343W08w0/
bAHXU1l3bgJPodGJ25TmdkoJ2+2IH3zxnHGg5GvE4Lp67nAHUmr+2QC6i3iyfBTF7J4KjwZu2gve
mzJhs0BN0k2dch8lWr8dbPSAXS83yMQDS9YlZc41GHkRWUnr7WpzorZ7Tu+prVYhgthtq7XV9wFL
8INhlFRvu11s/qE2JO1R2f2+5JnHKpsxdA0RrhCvqnEf2llyurtdSrmTk246+u/ghcWid4/5QB50
rGJs6lgEk4So6oqd+3PE8YeKmfis5q6LknRzjlk1F3n0f0g7s+a2kW1L/5d+x+3EDET07QeQIClS
AzVa9gvClm1MCSAxJKZf3x9dd7BVJ8rt7hMVJ8plSRRBIHPn3mt9y2XXy0kacdJH2x7l4+K404s3
DrXaE2+U6PPoNU0ZqaGGSjjIhHAAynm90Cv0HDZzsWWhZ07KZmlNya05FbEewz31tTqsdn7P+DIC
M3Pnre0duDTSDdWDdphV09bZC8Ledh04cRAm4feuDJQmjnD44EwGjCRSzGnjAY6cE2O3YAjZFI0y
NnpJ5a4v6mRjNapGHmrFKp2qfUpQyAHbzIal5fNo9oBGhHXTWM4JSPyRzhLMvcaJWRDJF/OdOPDY
ryeak5HnK0LVp3aNsrk7Y807aZIqyPUqHtGEX9tMOquAfLiQHOmoc0nGUczR/LS7RdjdnWcnPIV+
Vz445GtFVk3tkPjyamyns/TSHvJfe9syimhRYiLJr5T4kC8Dq2RqX82jwDmR4MbpLOtzK61nFwLm
A5N3CipnmD76ZIQAhcR1hWo85VOuPiSori++jo8NeuGIAYVzMf4+GUvY3IcpsmMYIkE8QceMhqVO
djw+V24fkkNvpWpnF7QEPJJvmb3O4Bvpit36LO6bIsteBdRmTC/IaH23uLYXpM7apcae9A0bnxVx
TyIwwDF0srwRZwCz8CjMrfu0Dx8Sg8ve+t87C2uMX4T3Pq6/OG9daiFyjzeOwRHdrW8JG7II7mEU
LzGWLPVwztbw5HpNdZVT2yDR40BU2Ol6lCoHrz2mxZFnt0bYAMDQzo1zRSWuV5doPrP+DOz51MIn
OqPJhfPpv2A9R/k52VcIJJMr2dtHs2a8ZMKq4uHtXtrFugQs+smDExTnkjnTDUlaAU1kLAL2pEmi
1+4+LbsummijWhuNi+jUTh397ozgMo8N0lkAE1rVQpJIV8tDin/ykIzpI9MNI3IG+vAUIbtEeUO6
E4Vxj9D+SkMMf4UFQIxU0YwbYgp5vzXZnBmTTIUJEI/x40ASLmnQ/a2UffAEwoeheLmmW3QZCNWl
uGBbVnS8Tv8y93o+aKi1x7DMOFP1S33o3BEfRp0crCb/AkBy/tqQshRNtRse53L9IjorOIZQqGRW
fGxbhzaQrz4i+D6vaMzjIfWMK7+aZFziZNpWpXpCdfMNMloWrayxcV3Zn8nirTcqQNk6Mxrvs8mP
g2JmpNe3mxUGa9a30GfmFO53TRZhycc0EECHBPQWns24uXQeLGd8DGZ9xxXK8WRWh3nUh14z78lc
72Rb2YJZoy33Lcsxjee7YkwaKmwV3tGo/QSkgbxDJ3hGJPmdeSPw4Ka5QmZ6zszROVhl/kp6m7fn
/GvEWK5apmFeTUSo5e2nSZ6XtGDqItfgEFYZ+1TOINQW7RfV0zUf8KJElPq3veOc6VS3G0BCSPsV
FmPoxpFruF9cv+AlfCdDdktYUKvUQzliJ0EyBAhci1NdjftSomPPqACP2WTWX8kwwcLDt4xe8aot
Hs508q+JvwxuYNw8ljALozbg1K57dWvNDr8JUvhtZqnnthXPS+ifCS0F8NbY/CIWwa4uri1IT08E
wtxpxQNtCHnP2PuTi7sxCt3ipLAJbCYbVECn85M5DxiPvFJ2PDBWtnFnUpZV+TV1eHJghRFRayvu
HkrEqhWIj3KbJvMYzuSnXo456Pg38EMd6nME5is7ygLzf+vw34AZQata1HPWysfVRx7RFsZTP8oP
+H0OXEU3Irb5IBZ5nlX9SvGL5YgTLmcP2ondXG4XZBzcI4SGtrauNrTRmHEMRuy26nGcume50OYx
+va+yCVlqupORZve2GI66GLsDsnFMJcJfU4S84Q+9CYI+4caa0vU9e6L05N90hlZtSlE9QFqKp1W
eVes2bNPpC43wLhzmuVqTuRnJ5ifi0LsvRBRVm5Xr14nixfhgNGc4KFmXJhrpgV4RxQhYR67dpTi
c5w1gY4mbUY+cae4IuLnrZ1VscmGYkeI4znXPq87vroUqH1RcsRAi04SY4OPFHWwYTn00Ogoze6e
sfmdl6J/0D3ymZQEM2f+TIILyv6RyqNQzW6S4cgfac42SjyOKntps/UbD7dzIveRwMIsIcwqaUkn
xcCGzuS+lOOjz50bmsyaCVgbd8E4HExd3HmgMxEuddh+ZoNzIDMF6i/m+Rzsd1mXnzkYkmR8cfsE
RnBenOriJ5bNjolpXA1e+Yq2ngRfAj+3E0uQszBilESNxrZXtfFiBNxOdfFZpj08M3Pcc8zdKaJe
t1jCsi25kOfWw1lPKPItLYSHKXBf2xAtnwQ0wdO1BSu6xe24kzP9vSbnG7FiHfmMbUpnLzw0EsXF
5HTdJ3fu3mSG5ZYT1sqqOBsbZ01pyeBbIvM0q93hOLEUby17hh7aiXPA0TuyE2wfmBLuFldeL2K8
ZuR1k7a0p2ys5Cik5uDBd5fnaZ662Jb6Y1WKkjmZvSfv4Yimr4jEykbYmBT0BNxGogqy22wFsUsY
4udAmwtbBy9bJSqJAz3doyC3osFHfeXKlqgO2RzLcHoRTfrU9Bxaw7a69ojY3OaifHJgBXJD1AdZ
eZgv8ZNumL7SFp1uUtHeqim4VYl9AhZibzOZS0R549vQswRkWj4CSt5LhzngiqnDajD1Ts56bMue
GipjBjwmvXPBjZEx1YgXfCv2LgssKnaLlLBpaWmVW3KLR510h6A0tqniRIHM0OYUnEJzTjYi7A+z
gdYEFci9tTZzLJkg3Qi7flxAdbNZpsEhxUjEWRqkNBhlN06CmWdKbnA5fIa2OrxeGNLsVEQ+O0Sz
AjqPFuB3D4DtaGeVVm4clzn5OnaIH6x2hYNamcaNPyi50SKMzSk5XQiANEDr5cEEhR61oT6BvfSQ
O5HkNPciPMFZtPe1MhT4zfyuL8TFa481kXdqxIuvn4A1c69IbaAjVObOwGXEfFfdEaqcRQ5g7u3S
+yMlZ4Cir88M9YJStn/ykqY/LwS5nSfDbGLV1Xq+TjwkFKZZasDenp6iGaxfdkoFmyUr536gIcq5
HPZGSJY0Yqykab+4eBg3NvO+a3iI4a6DNhsxcl2rrT923fXSZQ85HtVNWzmfZREsh3HF8EPJxzFf
vJLn9IaG37tqXfd5bRGcosYijjyQX8sKu07W0XAqvenjWqL8WDPvTGrssjUt/YKs4QM5riMwBZCf
fz0ySuUxI7OvGEDM2NTtnfIoRoRTWAcG8uneNGZ/O8BGjubF+iRT0+Bp5e0jwD9M2fzQGbl9hVvC
ij3b+haWZrEZLZMTdiZP2KpYvwNkVwKlCAbn9kOblRR9pBmJNDgtZKoelZE+O5zhd0gOYzztRPGR
FRc5JhW7tmacZj8kLvTFeoy9VeLbnCKMm3qV0271Rg6hI9oYGZpXVcYnVfosjnaRx3AQHFR61HMd
tqUtDk10g777RWfJreNgKKUh62/RTLm3gzmoG+ixExdm6aLehaM3m0cVtNmtQRtsa6cdHW7iDFBl
lnVpbXy3Y29AjLep67RHraHau3aqn73GBQo4SUmcLL+bLHdAwHv6rSn2BIL+mO+YpNtUe3fM8aR3
PTrlyOwugySPY3lFueN6x971zU1qtqi+Lh3szOw5sZbq0Frqtl6rgvOt18Rr2yHek8w9Bs8+t4qJ
FQvO1Vj7O5VRgNtjsu7COriY8HO32tmKGsikozKaHG19DoRg0JcY5MGR8eOH0fC+QODgdvWbdoO9
8tnCZW0G4aNB91ymz/Qf7kJdydsFke1WL2F7YI0Hix/i9K5NgSYLYKGVkdLFmymzLrJWysCC0Ani
dS00uO3VECq6GdVHDKt7WuG0m1x5U5PSAe/LdyPfGK6qFZUawFwE39O+a8KnzuacUq7WR2MaX8IJ
7L53SVrnmHShk+lks3C9BuRQ6YckG1/HaeUYR+t9rgKxM9fwmdSYx4n71ld62dJ6p3sbxnPN05lR
Tqb9pyqDvE0gtBMnE8bqweGY7QTLhozhF8Qq8TDWGIOTGz2Kt9m2HrrZvFZ2YtFi6JNtuAzpRtrj
bY2+KPTX7eTYsVYd3q2mfJBV3xFcjrqS3/g7YtlbUYBgl8l4X04w5vHNiu1azZKXlHEb2od0DU5J
hzjNLajOoIJ/tquV1Wg0tzaa2aQled6faTyp8WxnnyqbMG56M0cDEGdgyC2/2QfmzU9J/20C52tw
ZsoMgB3dW1oM7FqhtZBCmB0a33mdmuyhIVS1Eam9ZXs+pTRPe6s/cqA86Ln7ZK5r3PRrrFZsov3A
0DV40KRpYyQebkrAUL2f3c10Brhrrjiy7F2Vf/JXWBoWWpIrCQRkILW0tGdMTs5V5WfZPsz8x3VG
99RbzWlIlpqwQ4S/c7Miy8iLbzJJvyu3+m606zlxnTvq8Q9lLk+mSi9tbPuFmEJ0pT7Uu03qULWv
ePQjvzSn68D3EO+6FHuONT0X1XJP/UX8fGbuOGycwkpuHbBdqKHB7uyKCcQ6Q4mL0UGsd5aT6xtz
WGivVeP4sbU8DgRatw8kSyePrFFMp8spLzeLYx5L1TGZH5BX57aqiEcwaPPPAYG1hq9lLI3B+95L
K30O0y7dlWtLg84CWFBrUU1XiSBtw23s2FrqZwucF3pZE5kc495Oo4uYhA+gpirGbU0W3tYqs3o/
eoSZXU7vYJ2STZL4b0k6tY9NTYOUnGUvIXjSBT6D7wR0zurG+AZ4uwUptTA4roYOzniEp43gZdQx
l4gYGjJyUuPedsQnGqUdT2N2CNhb73B4skQoYe6p6d566Yd3ga1eV4dpjkjy2yHr64httEeaFhQ7
gQE8BW38kKeWu7UX73pFZoAKIl6Y+gyOj8Zadeoxb70CSXnFk+dMBI0gf7aV8dVSOTgzD2F62CNT
mwGw32bK9ChFwj3S6L2Y1zH2rZWoIIzSHYel2zF1nvwku098irhufaOJ6cZm0xrx6mQ+7zil8Xc5
/th++lUjY98avZ9egfG584r0xV+cKxmqx165x0npTek2l2VSgBgl0Bzs6MmahdxL1qcILX0eKadb
yVQO36hNMID0OCQrEXxNodV/KdYLX6S22p1q7YCGZWvkSOm8qo8Wu6bXh8nYkWQvs87Xp6nMDiQM
lFsGVdeYH9ooRQ9tNChsi8SDEzLgMGk4DG5wgr8aRA6snroTiz+Ru8aUjzgTho+eiyV7hlzk+rG/
MoB1irCP1FR2W9fihLGG91QJWyYrOLwy+7GS+P7HedymRv0hrfu3tgQ5AJnV5XharU6UpG6xMUue
WWc460aTWiN9Y9dLHcuVXZ3Gu47SwuswejPqpA49FQqXh50u/sYKKrZ0pzuuxhRnK+yMIZnjwWLk
q9Zw3fWtvloCu4r53I/F0rZXXUODvEiMWzJjj4Zjf6hqhKI9bJtd3qfn1dbjjbEUH7t8eG4mf7ka
4B3QjyjIDNHuEil3ePDLeheS3bCRfTYDjih5UoSzg73ixy7dEmZ+Dltqgt5Aj+1JmPp1LS7kPH4M
yA3eHvkdsttMTrVGdVL4J9IDd0rXXoRsNXkEtqgvPptXxDQaOIA8F9LcEWSToOpx5q9CGx+Wngjf
XLtISBmzRAvZl5wN82zP1SAkJQiK19kR37LOHh6dkTxsvyYSxyitlZE86pBlpravub5CVSe3QNps
V7j2F+A+ABDsBwsPwBBdsCwbg/H1pkOzD3bj4glM1QvK82t3vVQhPXV3E7z0VacZk3FcLcOSKXrL
ztjSwWDmBJOEdueVbDILsVd79IwV/ymU+a3W5ZM/Wfdl5QFwCaW114NAzTKVNErQFl307rqWHO77
DNCVHpVARmeYjrVHjWmNUcZ7Sk989mu4AxmEojkwu96/s7MWI8u0pNAmptZcltPo+CndVVDt7klm
l26X0KXe2ijel01ZVp0Fhku45c3iNbxUvc64ZozUGTeq1SJ/mi0alPFc4j45Mu0P/dh062GTj/DW
eGhsZuQldigYwVovn33LXwAzNKbyYszsMo/daSy4GxZPx2uQNuXdWBrVt1FT2xitYvluB37ode6S
Mxr7LsUdRpuSB7IPKTM4RhFR4OVzUb8QrcyyUFHBk6dk5lp/q2TPpo+t3z0sprN2HzrarZKB4AvN
Ua5+qofL/6cDwsvaXsqF/jOe0AiYpGEf5orc3Q29v6+Oti2mOAWVeQPPYJuMTVVdz1kwdkcGQ3ww
ZrqEH9Ou5veavXHlh6J1/9KaQ7G8TdY4Bm8kHhkv2URGW+zwJPBrOcI7rClF6sM4mY2ztdaqvLHN
0V82ZiGb/YzVYrkROgSfFlCu13tvSu02RhFsI8hJWyQbAeelcmN28FUeXXMc9lbi62436iwoDuye
M9d9FVOyKztv8c8EUIThqVxFoD9S9eXNpkff2ZBqzNIZTWEwGa8XxpSIsA1xdiWkyBM0GzKacEYP
wYjqmZnwNkdhHzvoxoAYMQymOuvsdZ8uEkk/WSHmE0iKMI8xeJjrfpQ1zASydHR+ozzfyK5CDViT
XnHeVF/pyWTzPqM3g8qo8DQlbjZpBeAiKOsxOTJaJ6R5huXW3bn4pqrH3iCpCQVLJef7pmIyfewd
VPeA2jDwH1OHoKUbEnt6k94IA49EFTRGys42xMZYxOzGszmNb3Sx6omSC1jbTTZCg9nBHC3oW4vS
Eg+mt7ivQ9pNS2y3GsWC3TMAvrc6Q9aI6YppF6Rex0A0603kFK1pbfVFO3oUus/woScSyBcdSQUd
JHBGy8fnwVnDujNRtI8PkDA859CnOZ8M42LErloFjX/tc5y7WlHjQj5ZpMXRf1bLuDVQwAXMuGRh
3OU1tft1afkeP6vzl1Mj6tW6AvXR+LerB1jlwLKOOBrI9zgdSApDPipG4DsMNVEDRHmTsHwgI8we
nXKlDSNKTz3XXZoB4WLi39y0QgWnAn3PV0Btmn3TTZsDg4XpGsX+DUAHN4jYBVGdjMY43Feq6rMN
qEbFPNFdhufVaBzKhRJBG60+A0F/2gOVM+ldH0dVjRjjkrTYVX0N17W/jC1J/2BTBIEOYTQbmM2i
j6gpiNy0ALI2e2b1BcWI+SUv2Fgw+f+QY1JbGVsH1BE0EHcUhBuiNVY3VlnkBJkQztUh1efqnCuW
sksbUn23636t96SRs1xOUKiHfYGg174Kes/6YMB2YqC2+ng8smlGqJP2gS6uUJVygC+sSqLsg3Po
HlSQ42zQnjE/uF72VOYz4tzZmoxlImt5stSx9qrpe8rrlrc1bRPabZnk3EJg8phwLGZchTvTeSIa
S7UotUp3iC3YgGT1QXqgc+E62Zs/Q7WJ6oKdRYOt/VyVUp3nMezPrmPQ1cksSFqXHhY9pjldnv3i
kpcUkghp3c0Fv86GQZe8AlwCHKconOGtsSw0592spXUzIvU7OLLCqLMCL8QA51bDkbKhZCLTCxZP
MaflUWcdOTi2byPgonjGco9Onvmrk1tcXwQkLJ0muip8Dj9U716OGH+Bfr8P+jph9tFdRO0LCN4t
Tan2Fm8zSySjledh6HG92FbvxX3Tlu0BriEfSwgnFa1tMBhPLqYhoIC2bR8Su8quB5q+50ZggXI4
JgCZRITQ7ga/Mp+sJdQjv6zIsakY8qpPpuVRZ415pqVBw1y1dCs3HeiJLUn0Kr1qTJtHc6QL6NCp
os2293TNytZW6XiHMKt5RWzLEkJnCc5NuDr9crDFmg3bdUpZHzlHEYNbVYv9DfeJnW3tDp/gkJdk
7xXJYoS0KJBz65xxHn2futsp4TXXXb4GQxTCd7wi83x89cYAGbvpmuxD3UxzuWkaNtwm4HOagQt9
6rymqMiNqYKG04jrTsQQmCD0QAB/QedE9a8Ih+dSZOkd+hq+zWGVwO0yCxCS0ARD4IfJKL5X6I43
YY61HAymiVM3KPLAgbpDTzNmeZm7XV5jH4sWbJXFxf83erGqqUaOIqgMJCQ8DVGZ9cZnScbqx76Y
kfIG03zG6hwEWyp9+cLIUC7xZPaoPYWBXJQ5b+rclpqA6I0pZifZqr4JvoteDbdjiGWMAlihiQIK
tbMJSqsxVVTBx7GZFVhLT9/kPt7lruVG2OBQ4F6qLIlZNU9777GvPQSfCACx8TlL8DlZc+cVhR1f
W1tUEOeA8xa5fyzsTF4SI3sIO9UgRgCa+JRk/bUzyH6IOYtTrffD/FQPS/Ya9i3dLuFXDkqTMpP1
515Y9f1sCPHFlagO5KirL7lntrTtXGzbBnBMhimrovsjdfXA9AS1nTCUDexsEk1UKme86jV0qlwp
CqlFUJXgQLZ2dOHkC9LUDB+SmxErMa1IcyoxEv4ymbP7SKBgbxwcRi23dGHG2JpUyzuys+mB8+7T
IAkb3lDCI2Qe3KV4Iq2x/qZH+VlDt4g9OnFrvI4PlP3p2WI3uie5cCpPhd8hDp/zEBt3FmLE7bxu
0zIZRWFycer6bXZuMzIe7AaqVyl96JLIlIbbNZcauXlmZm95GiboRpy+ec5lzgFzRduzYdRXYgAe
cdgKc+3ukUkEX3nb6b1jJwiMhrQxrl3Vi+dO+/lbg+LEwFanw2A3MhZmzEdXmpxBnk6AhLTNqQaM
fJel9HaREwpu7QIuodpY9sWTK7vFq1CxrN1twbECKgg6aPDxtDd4oH6YJtZAj3pv2wuQRbMyz5a3
cl9S7XHfm/NSewhEq2JjB5KRw9LDcDwaQ+1+Z0Bv3JmpLGjqi5H294/vIxaJ4S2GkHaLmmI9oe4K
P+l8MN/EiiVtS3tOPWSZDqGUDHZHEwXN0VUJHk1AXqtYYST5olgYUYnu7cRGbtP7CPr7omXzadih
0Ry5fJm4PE8yrRv0mNbiXlmC6f7UjzQP0TuiuyL+KUqTmYI761PNT6dXgOq9MQG71UVRfiHnddi6
ZuGeROux6o6ODJeIKBiMF60RULWi2HqbAar1uwG0OxmaeAa+cbxIbhqcx1Cs5mUnUr/cFiAcNpQN
jAL9lZYjHPAywJVjzJeDODVzS5+0LvZVaI191GPOrWN8mfLLVHN63zJXwFe0JL2/g59rDMRDh953
hMqWF9mp6b2AKK5YykzZTvva9B214aCQzY+95VuM8IBaoydt8YiEkxitr8TwcLGGYc3WF7op8oUH
GO6j4iiSRr4cZpqvCaasejU1eyf1s9fBEaPC4IoMJs0t/jVIbtCKG1sxBfmGTN753Il8KYoIXTQu
BH43MANl1eArg55ah88euPg9LnPn0WoYnM56dl8yz6a4rKi6RFRwont1TDiV9eQArofrmd1n/bze
orCy7qfVS7utgFbL6oJ7NL/30MkmMD9F68ShkVIiEaKa3fuaiLajPVTrDpyaepXMjF4yUj7hQ3TP
XYNKuQva8qu5tim7MSpqOrzeDTMAKvZcoFnFNdZZfLeHVbfFTy93NUwFemVi5HapF8nzsyac7aKm
YSIILqvRD+QVdEfVOfktU843E/KHJmKHfIg4HaFuvDQWqK0Y0wYfqKxK9pGyGyznIMLM6OK/dv8p
12itsWTyaOUI3LfKWebzqrNMbQJIzUk00mcZT07KXRqFs8uJ0v/hewNJnDNDAFVr76Df9l0EcYA2
848fQCecJ6LBnYvkoGj6+exBvAy2dng5uXnaZZMizZT/4swzD35ZhtyXGOdN2M4emPJhgy5LfCkv
9woqeyyOrhDLbvDWwrrxCKgrb4YlmJPdSmzWydVD6GGVGblAZdLyQ7B9skFNwzKXB7uTbRhDEHGR
Zayak7E1TGN5UNnM1/+1CjCUSbxjAEkATGZQAkRFw1ri9/yxgGEz8BeXTtSYB5tkmFDM6cxJaJHI
3OLFkMgiiGkaXhJOULlOPHSMcDQsPN044oCGEz09egVjQIQ20VmDQw0AM9mNyOsEjkSvWpwN7l+6
+5vgR0HYs/iI52pYS3WiRWBXZ/RpYbEZNIrEDf5Yq9ylru+EB0I6h25vkqMkORHm4Z58YxYvAu+C
GqWzLF+MKm+Bd6Z0yqMedQ93NTrNb2HHfkryqmlBCBkHz9/ogUKKpFYSjjd1xrkKmGnOJ7kIJetr
tcxmcdCS1ybdtKyzrWE03QfuIY/GZjO7aTzLWdOZSjpUKDbULmdjOWH6CDg8oZgZhvQIwDjHGuH1
Ap81WOHhqrWI+GVkhC46WtfaNfYZ+Rg0qBAGWsOzywkkiCmLMBHq1kMpBXaYO6fwR/ny12fY0Yjv
d7InyPMw1qUAkclXkyaBO+mNKeVo7+kEMRMWdg/SJnelZlUJyPgSmRCIWPSMMUhmiRvsCihg20ng
X7/nvJD4ew8QJOaEqarebI8mJ2v+sgDcXRdaru40iKe07pz2cUadkxw52XP7Od3MHAZRVPnS2yG3
fE7nhXBlv0xQDRWTdYfOIgHm7WWAOWguyp4JYYmPP9RzHR762bQ/UeUHryU41CIAr4k2Em4jsycj
TR8Mxb03pfVLmlszW4i8HSdCwE2bYw+tCGInqvQhLZhi4zQbUCsN360u/Ih9kBXRJR2q2Q1i/vDD
tvdHoKqnpuKf/3X5nrdGLV2eZsMPitJ//+kmf+uws30f/vGr9t+a28/Vt/79F/3yk/v//eOv02/N
BR71yx/iesiH5V5/65aHb72Wf/0W//GV/7d/+R+5TU+L+vbv/+Ot0fVw+WkpEtCfmVQXRt7//E9U
1OUX+SUEakPJ+u39l/9FsKLt8W8O9QUREz/RqwxThARD0dmBISVslxSA/8JXGab/b/yN7TPqtwln
4kv/i19luN6/uaZHQicMQkeQNmv/vwOsPGEGuIsDIFZkU3gW/JZfDa62L20GMjOGe8AwZBAEQJvv
GcLJ5BkDRmM+Zykk05+uzL/w875zGHuCBcH0TQ+ol42nF6Hbry+as4RUmPSDox/dpdHDh+vbx/vf
RadyhX4yDf/9Nd69sRBOgvJAmhzL6PXTUxpdJ9FvAnHMi7n8vy20f3+Jd2C4xQPAs+IgOvbx/evN
07nYntfNR47VvzEhv8v6/fsLXd7rT2zC1unk4i680CmMzO1TtuXNVNv6Nxi/d0nQf3sZ9x3MDPe7
KQpI38eSAZNq9sTWU6plO89SkW9R6tkVMgDsMo9mU2LRozs/uwi75WYoUQ05x5Ljjlb6N9C/33yS
7rvYTmf5z8u87u7uws3+FrzR/+dLWO8u8CLgnkveeRV9yjZPQ3QLLPc3l/dXWzdUcR8FluVTIIcm
QLrwHSNBgQGmc+1DxvIdsv3KJNt6uW1HbWr4fwQO+OulPPMSuOgDU/HfZ8AoI+H8StzA3nCT5il1
gyPjgeIwGRQkU4irYyhb8Zub9PLM/vQwEERH+JQf8EAD3WM5eUdiKBdOXaWHm6qlD7Kjt+1F7qi7
bUVv61jBt9r/8yJygQj+7QUZEVwWE4LAAQT8+pklRtFanWXxghVHX6tzvNipO2/TuBgHtJpayk0Y
RGDkw5jepX9y3U4dehN2fRkCq0shk3xWSnRqA1meYxTcIRhMOTohnc84VOYEQppX0Qp1MWL6CSx3
TWv+kHaKJHbmBnGOL+qK/NrqZBAtGjvY+re2blsUOhgQFl9kMbQSk3+rZKzGyt398zW43DK/XHMA
ho4fWKT9CExj4bs1rhkqv6qQRKJYyQQDPryZTTONf/oqLqBxeKIQA4TteO9DzReDnHum/u2OIz2B
xW4y7jqDYcY/v5e/fZwhLUafYDGL8NCQjenXj5PRcck5onJ2jJW6F3UBIMnWnR41YMDDH7+USeRm
wIPCXCVw3102q0xQV5SJsyOmoCbgwCifl4rBPFEw+uHPXwo+pe0S68b2/x5w0FRU8IRAOBxgUjf2
22ndmnlu7jLCPn+zvvztZoCCw/5tYg31TBOXwq8XsLDqVRE86+1gLbjM7NS0HXDj/uYxv1ybn285
+5K7DhHO5FagPHkfnpcwLOqHKdQHPzGt77UykRp08JfJSQ1Z1tbeV48hHDT5mxX6VwYItzl1jiMI
Q+eoIxCavHt3mEJQRDojfrg0bRzMz7J7lZytSohRef5hcP3uI31TB1Si2Vu/2x/eL26sbpRiDvI3
x7bgsby7Y0i3z0AN9fJglmQ6bNaUbs5h7huUBvhcxIM1hqn5h1faYSm9PHJUgKHthj/ydn/a9IOK
yAhMRt4ewSZuWAwwr8qbaKp1vn1Cz9vEVLDDbx6N9zeR4zommwb/Y2Ehcv7doupWyVrZGGUOpNxD
mhcuU6cmy2/+7Kn48SrgiRE6eheo7ru9wvQYy/IANgfsDNWJKAKE49IddiXqyT98KngpS7BHcDFN
duD3xQMtEnOZA96Q1+E6ROiNum1FI/PHb8gy2W2pxgPPF8G7u7No2hlpSa0OU22BVCFIDE13SkfS
2rYMi5zfYI/er5UOTwFb3gW67HBuCC6f4k+3hg6aZC6tYT5MaIbRIsHRZLZIt0xP8o/S8XjueCnq
dKJNXXZ1//2qsmpjIM/AWw74YLtbAkO6vVDh/JtS+u+3HY914KMOFrTVTGH9+oZQL9HOrBjl0Owy
dpAvu4PR1l/++UP6Fy/iCp/tIrQ9Op0/8sl/umo9gy2UA8V0UI25xoRhYaEiLEB//+eX+dtawdUS
1EE0A4notd+nzDOxmVvHlNPB4J688zUUFUt07Y1asHP2y7y8/fPrvSuPL58QFmgiUy32aVA67x8m
8p2ghTTzwaud9N4r0W4zRmLuV4EHbcOp3A5qsLAkJd4VMM3mNx/dv7gXfVPAYWZf4Pwo3q0YJeul
D6x2OsBTNOJE5ZfhUgbmXYKxf/7nt/ovPkGfW55HjCVRkCL8623SLqKS/4ez81iSG0nS8AstzAAE
5LVSIavIomjKvsC6STa0FgHg6fcL7mFZSFjCSJueOTTHGIkQHh7uvyhHQypmLz6kc47uKubmFJru
j7P1TUhg6bqB3Lhji9V2DOtOpBSI5mCaLeTVeoBsgYebk3HBBEtU1/ujrZ/DFlkcs+cJfH0RuMax
8+VndcnQJ1jfacEYSeGd49xpvLe6FlWfSugnzxTLiu5rWkBBl6HnvS/BwXunJtZlhGJd7qc70fmn
ntavdzyfDPRGSZ5DGmFNV+ElmpzUSqWuBxHzgHRKQnP7ormlm59BFloK+jPbKLOYJL1HwrtunLMY
QzOQdWbtXrIQQ59zblO/oxOxpDn6vmBsjCiZ35pTKdLj/fm7OQD8XGVxb0M+BLa6nr7JcdOhEMsc
pBhEfC9xkcG3xxx6AP44lUoTSINfeN3rwYWZZ+qz3InG65RITZfrIT6ntNqw8V5Nl9sPtQ0JaA5m
0YQPZulbB4AsyUWgNvcFAZbkVcm372yamy3KoFRuhIFEGNJw/mrPLMPST2apzUEC7f/vDF+24RD9
ZDcBWof0fH+KN0czfN0h/XNoE6g//yV0Apac2tGx56Ack/FK1xGYUNQ1wBljU9/ZflvTCayW0Gly
9PBjeDkWxz6UFPrnIO814Lo8uQjTczIEuCTJU+WaCLFS4LR2zvzP1Ga964ksBvc3OnPYGbwcNzZE
DMRkQuIZr8qHZokRbDR7Eb4ViYfXYapDOJrHc41w2Gc9kvUba3JOEY5UBwFmEeDBmLw2eLbgyoP3
oLmTmN3cKqw3aSCW1ejCodG+mhUtcbWccrUeIHeiGK3d/CEfIk1ie9O3T0LP914uW8uA7J5rY43L
Urir6QhhdHq6LPQAhh6yfkXpv24EPeXaaqLT0ArrUklHe7q/zzYHJRBS3LR0Kp+rQXV6oBpNlCVo
cpkrjI3VnuzRbP4yE7g+SFkiaQ3fD+To/XE39jfFC4HoHjk+RdpV5WtqTB5VfYLekfSRiM1iv9NO
MA+87w6L+/n+YBsfKchJQT1ZPvniWrNSm3xs11x3DuJM19hFfY6ABMTxZyjG5YnfMTyE9dD9biKn
7jEyRmUZb/hIC77c3s4oYHu1zhLo1EVhgRpWg/2cTPGDvP95N5f0z4GIxmoiPa7QlwN5cSxETkU5
gFAwHHlQZUE+6XvW21ujOJxTPsrkylyXkPUmdCcsYoygX9pqRJBYligvuHZR7GyNdZWX29lGKZFy
mm55Pu+i1ckrndzXwkwzgqbV9em0tLijHWsfD8aDiNT0gbksPnR9ZHlHuSAsAaoY7Wj0sFsXgVmZ
62DAaztLgoTGY7vz87bmgQzdRbGJTIsj83K2lXwxsrA1RMvcQ/e3ShUE17FQEPj9K4BK4v8PtFpW
3qpQmvHFCexyQvx9AaqgRPaa/L3RNmLZ+ayb5z4hzuK6pvfFs43y1svPapp+QFuiJPpoUMeiWGif
nbQ3r6h3FX8VAIXeJK3ZHv1CiS7e378b6QQQEgcnKXRQAUOvPnQOJRq8LrFgLvzyg+0tPfJnjT+9
516wIB/3vv4Kzzvs5ny7PgBnrPdERzfWlOcd3+4gOOrgofTy412zGhqfzmngFOCNH0q96+RjAg3e
/y1Tch53vOxMh/cnb3HLs9d1YgAHWH1kvRvokY2/BbT7I4jM4vevLl4oZEjcrbrq+rz8nE4Msven
0A0g6DvU7guJeRPIvuIbgQiWI24I1pf7a7gRz9EFtiissY400FZDmpgXgMfK3aDSpHtsI7c7CeBd
jzwBw533z8bFjCg3259MmTf5+p4kM4IZ0RsWZei+/7vIovKt8ENtPMJZRo2FnnU77OR+636QWjef
R4MpgEBQll3XfZENr2fDiKygMJfGPXcz1hEY/xbZ29ZASHWRZf0+aqLhP6sXEjmXJTEQycmd6nh/
mg1nY6vymqbcSJ6Anc76sUsR3i70JXWCsVeohWwiGznDEm3eaXqEwIWB2nR58ey6Ty9gUJAQySbT
/tZHAvqKCYodvcWxHIHEJV72KY3iBq1AbpDqmqQmDNM+b2PvNKai/4RrbDsckiQ0EfwbrTQ/ALAO
/6pAJ302tKR41mMUN76IBUh5AL12QtDWlQpnIXBWgeJZOJcYflp91nKwqygqaJZ8irMGfMBitZZE
5wWFy4PtFcb3th37/0hAm+pVbNoKNyjN7FODYgJk9KJ33VOSd9V7exhhZKadpi/ArTp3PFVmb30b
AexjpaiHaA41pcGUSJCnXwa/QPLbtgDfHjN71Lwzqm2QjbQxRR67yET4hv7QWL1P0esNj64Y/QUN
C7uyEalpwCZbPALRSW+QOkN2CA07owdD8yZF0uP1KCHegxq0279hG7n8Ympd/3RhpXvXuUjkfGx9
e/7Uj/XwAfGiEvpqtxgfBLaoP0AlWd+8rreaSzcK+c7xsUBlMcFwQQoy/fkYZrzsSMMnG9Epw2mj
4zib4bs20TV815fef9t3tYGMVhmF3+Kyx2h5TEMQpHo4Qmwcq/FjNQw2vP0h4vawnVRvTiCki2cg
1HV3KKhnTYdWSCBL0i6Lv6VOS+IiOi//OEnbyE5hI4fvlj7OUYCFNuJchdHFBqoouv3Ni5BZehBN
XZZPCENBGXSXCWEeaCu0RBxrMJOHcOAHnTvcbxsAtbxK3+nLT49QSCUm9eQJdLmHflt4RflvxmPJ
1CXqK2LMMJgoYjPIwKjql8n0kSuuTNx8j3BE0Dmcxkx8q+zIRrPWMKR7yNx2LB49rc7/maCgfSOF
xC7Xzbz0oTRMxXY1G/xwW3BN/0aejk8omDLjjF9BriMMqmtg9BDU/qJFutPhZZO372rSCLKIQedn
sM+ik6f3EjtVTUhE3vSJPpvMMa48QVw1//ufMZvkBHJRcH126q+eqX7C+02QB7gfATbuacTCbdtw
eYl6lGZexvYUbUVUtDorsCSqyg+tnjfZKZumGKuXSUKDs1tEeDQBty4c+3Dv6b8VfjD4wsYLAAX+
EKvaVyG0sJR6bQY9YfK5pWNxLHKgxfc/ciNh59Wrvo/nIW2c1UdO89CLCqONwOy0EZwy+QE3v6cP
kOF0blAASyJ3/41hQlX/3R9663bheqYvJmjkcou+nF9rqCKVKpjIXYOtxMDVni8dePf3do3709Q5
X++Pd/upDnAQmM2eem2a65sFPY5SM9BiDDBPwhciHvElP/iNrIcnLQP4DdvIXiDaL8Aif3srucp7
ERV/JX9z08+l6WQgmoZRTI0cEdKEvSv+xVVHTw8NUNBGuZyUEH6xRYPMEcf+3ttzowyn/DC5xHm0
8DZbP1zAmDt4vqfF1UmA7gWj4yE3WSYl6CoBpho1KJ50BpC4pBMBfYBaO49WK5BB6vT+o6WXuFjf
X43bNIZWnpJN50FsU+5crX6mJY1AjS67Nm1HH9rvWv9p7gz7cWwT75/7Y93uNMbiLPu02QBWeqv3
YR3ZTYnXRnZFTXA4xViXnDzDHF7HlvTPtodl0P3xbncabxYgA0w5lWsM7V7u7BG9V9g6SE55CarR
IIK8Bwdlj9cinY0LlvMGlmWi2znJGxOqCoSuq/ONwDFWg0KLAZthCz8gcufPXOQd/t/OcgKnre98
321owryVgMGecPTbxgm0LceFn4wcj12bZ80askdIh3td841VwxeBU0O5lk72Ov9C2YXHQo29n4+q
GldIqP0FkWA8JVKXnFIj3qkimCbL8rJKRiZPP43eIEeFavzLZUunRciJVxu1YbPKKX15hD/qGaJ5
mmQj3mFDKJ2r7LOuOEgjDMNLCinhTSdb922iWWh1QU2htZiGrfYhnN0uOhqdKHLoa1aJ6rIAh3rp
4Cy/Q45gDJ/dcra+In3gf1wiUqHz/U24sR8AAvDao3WHvcO6m53MJqml3YfBBOPDAAcSIjEsfDbQ
A2LXgMn/YDgFccBaA9uD9UtI6yAhLCB/groZsHz1AOEjtCOa9gOEr2rPNmNjBwI4IhAZJmaRxNWX
S9XMyKW4sREGPcoaB/hTztcBL6wdrNH2KBZXhUH1lLvq5Sh+ywg5rMqgcrSYZCQT6fBRhxro7Qx0
m2qALvJMuqvcEyogvhwIuZoRukQdBouboB1CuoxjQujhpIWMsv0A8hhxVm+KXyWzsjP//ZVT5QCe
r2x7XeExfy2AI5ojtLEzw0DXsB0iI+rNLxneDB9NrbXqD78/GKVBHnm8YQGMrYof8Lki6U+jFmhw
e2DBpb7Sim3062ggjnR/rI0AwsanvkuflyzjBnYzLWVmGbMWRLlfHPOx7wGNm/IMRPbfmeOxExU3
oj7NCnCfVNKUUdBqT9p6j2M9UlUBrfH4jak3eGtAjn3VZYjYlfWoXVujcHZ2jlqcVcxiUE4tbiqC
/bNavH6M+4m7WwvMukCIJSp0ZEGyxujs0+B0ULEhhTrICSSl/EczQ+9idt1s/XZp26XQAvqPr6a2
tC4jZuXkFLYzaAGFS9SX4yoEGDZGtpRnkY8z0jZI23WwMeb2r/tLvHVCXXDG/1dNAjvzcu9yFONx
wGsiyJvFwfcC/4CI5+zO922N4nE26X+RrlIyfTlKp9UIkHoVK5vNaEhK+nDiWA5+5+4MtLVjcfAl
QaP1TYNi9TnOCCsElXQ+x6WalPp9DX1y/G5FitMRFXvg260rgmNhq6yI3vN6OJSPEU0Ung8iBvkq
S6DyPrk9+hXp+AeHgx666r0CS2OrrA6HZ9PgNoccPaGsBx42eOnwTo+xFzlmaICDSLVqPg+HeP/3
gwDx1Oc/2LuBwVgNjH5Agrco3ziEiJVRlkXKxVicjznSnAeKreXp/o7cmFPmkvvWpUcAM2S1V6C0
Obl6TAa5YU8ws430OMfIF3YzOvv3h9rYljRZCKM6CHuKnKuzTyu/FNDX/KBO7eQ5N8v4Efe29HJ/
lK0PIgWjMAd0kb2/+qAIaICsyOSDKMunJ69LlW2lEf3wI7s83h/K2MjAuBt8CAWENI+d8vKgmXnd
GjJP/QAZm+pqUV85IziH0FSrO9FBDy3lS4KpYR4NoPS6cXyoHd/7jBBEdAlzzdupf25cyz5vRQKa
Ov03z7acwkbRTur+72pkPDOvqi/V0I6PEXW0Q6JF2FqicYE04ogry/252Jp2NKc4lOq83LSKE+Bj
LkaCWOtivovKvDMBh/JKC1QuGgC4vvzBcLxRCTsE8JvHeCISFG+ETbao+fU1diZMk9gS8q2sZ1SM
7w+2EeZ8jMBUiwsTNrbvy2WWISYG3sgyLy5QamNCV5CMR+BtC826y/U9C7+NojKZKZ1B5T3Gf9a5
sKONMkcQFFZSrow5it5EPm1ApW45zYjDI1gM5TJ9oszfZZci6sbqFJfKnNcvJuRF7n/9z8f26s7m
p1CLEOwqLpXViUql1Vmph2tyl8rCOvgUYZrHtiqq+E1btZRbYwQf8dZdsN07anmWPeEwOv1w0Kv5
EqPZgZjPgNj4A2TqFC0g5DaLi94P7uNMWR0vo1DCuLr/m7dWTGUXP0vzqjP5csXKMIkQo4wRoEzb
9kfti+SrnmXVV/By+XxEfAxH0Psj3p49nmJ0ysmKfZ6061AAoza0Y6PwAAUssrlY3Wh8DSGUYoNs
ibw/dRBTIQmbtfXX0nW+ubNFb4+fpwtaZFwdunrnrq6Nwe4yH7oq3nC1aH34kZZVnkmC4rfNgvzH
zvTeRnI1mgXiEawNEWc1Wgz8d+gjzw2aKMLTCgGA69Bb0598E1cFqDUqLmy8l4vY5VGL9XXHKEgM
IIqIwWjRljGiKPO0s8c3P4h3EAwoMImgH18OBSVwiAEruwH6Ku7BhyQQ1MgjHO7vkc1FIpegekhp
58ZNEKStvnSz4wYxDizoWhnYySBjcHW19vdTJVaI9zQVSUOhklYrZIrITqZaUu9XZhJIZcyn2kdv
bJkr40++ygMOw5XOHbje+WVBlm0BS8TfbPpsgBgCjS3xGc9quXO/3Z5qBbNydRgtYEDIOl+uUmID
NVwc1BlnUfXXxCi9s14gvTIhYwfhSext843xQBKD6AQLCKZsXWAJY2GWQIy8oMTB9hH7GVTy8kWp
vnfjwXDkXtzfGo+Uk0PlmfyzJkOU8HvJHnpiiJvqbwf63e94vDXdq7AY7W96WKXmznNsY0dChADB
CWpPsaJWRyySeEoNWu0FsTagGFIhtkgb3z3O9VzvBMitoVg4MgTyTeMG04U1VQ+ITHjBUi7eY2z3
3ZE+0HTEA3bcGWrjNFM65CCrPEjlgS/3CT4nAl0BvkqMlGp7BGuPU6vJnX2/tVq/jPLzEv8FiCeM
FDDv3CE65XkgMFEopfE3jx9mL+mDqXCcnaC7OR4YfcxCie9kPi+/SpLDzbR0WasKZVULAYZ3WPDN
D9FUlWfLSvXfL7R41FhAg/tsDGpKq6CoeaNLoQ9VLXcMoYB3/nB2QOXR6kKF935kVCvyMsWgEgwB
VvXSKQX7q6EGO+3ICkrmssV8s0dg5ZhZ7MiswDpukUJHT4oWdANd4Winrfn9/vAbiTzjg1GgFALC
jqbLy7ntK6R/BQIYARJaVh0kRpT98JtlsI5Z4sGCL0ynq97OTdbKi9eaLt5Xk+j+KhxUZ2vqZLSc
ZZwWO7OykVMQC4B5QnYBWLVOvMp2Tod2QoNKa+25xn29Ml6n+Lf8MyABh2wF11n34Ilx+M9obPrA
9yfF2lgTWl2wXaizQSdc7bdC4aMxJ/Kha+CUNuWOUtg2tOv9UbbCAptLAB6DH8lf8HLm48i1pkSj
9+Bidv+MYmN6SsfZO3pT/e3+SBtZtWJoc1P9pC3xaHg5VM+RWqjyeAG4h/GNRGh1ORg0O5zDVObO
V6vsENhE70dedTTzP/qGpOXb48d2/3dszCs8SZx2aezxqrhJ1QTODWE1+0Hpx9nzkOHvM87lb+Pz
HT6Wy4SWlQ/EcB3ZW8fKTNkaPoLoaYJiFSUSoNizh/zE/c9Rs7Y6ugqdDs+CVoOqOb2c1Rj5dsAV
UYiwul6Fx7zTRHNs8zb7lOehkzzKNG+QbOyxJbg/8EY8NHni83WQOW/bH3NL+72scvZnnhkIn3nm
I37D0WsralEsnj1nJ0fc3D8KdAi+j1ml+fzyS93KJEfMDEollhi/ZuhKvnY65XIkaCAgWzmd7IQc
Fc6rf+nwUz5Lo9/bPFsfTQ+B/YNGgGWuaygT/j1Ll9DKGlo7+zoh9OJfHPQt/Ie6JGE/8S+WbOfi
2TiipOBoJtB1515dXzzUPqQofC46r8cAHetmpKEqv8ZND53S+2u6NRRjUb9RYZgs+eUUC3seysGO
ueNAM3zMEZL60RGcsZUtbNxc7w+2EV4BrP7/YOqg/nKB67qcSnvmFeMgiodlJ1k4Pqq4eE5gyJR5
V2S8BfHhuQ8VMOEpuD/6VhjguaG6+xYLuo5GJg1Iy8eBJNBMWT0nViZfQRcwd1LmrQmluqcCjakq
M+rPf/1GNIicepgJrzNmg5ZIogPGvdYpRv1pZzq3PohyKX1k0KK31BnU9ZZFz8m6EMFqrhlKc0cP
Ha8/GAUcpnpiq27uDTKgTyHalZkTxHkRXxbEp45L0tQ7+3CDd+OZqjdIWqwr5P1qI1LFnmqMXZwA
ibEawp3RvZ+F5uPDiXKebmXOoUYJ+1KbEyZ6dag/aPDdXoEgo3NpYdKha1gquG7TPiOMhWzzkto7
K7sVdykW0vzl5YUAyeoXhqNKFWO4r1jcoEJVFTl6FCe9jHXEW1Efvb9bN4Pfr8OtDguEyiJBwsgJ
6nE0/gl7S3znqI7Feaha6fzUbgrSOq4+wBaw6kcQNCOKXeHS7GFDtnY0FCOCmeoUkxW93NGVZSL2
4YxOoMm0/+IjXHQAxBW9QUAy3tkFWzvaIymlV6UoH+toxMrj2eLNOPjomjgALVmOaLLvVQW2QjrV
fiRSWUr3Js0GSy0TjzATxPHsXuPOMxHKjCbKHFX5trEQPry/lBsbR7ABXAQbXMrwa0AuzLe6r/3Q
Ia1fhqdwRJOhXQrtmRmY8CGzS0Cs3R8EdvrfgtQa+i+FslUf1cwQRPUQ/AoEPo0PWVmbRyk1OzAH
O9lBUm/MJ0QE0DOqgcLhXe9ULIbQ1IhZtaTGcRyX2eNYV9ElRuXrAJOvP96fz40N+WI89ee/hNhc
H9D6TFM3iJwkObSJaeJZ2GFVODXpzp2xORQtDUHtiLlc7/16cnMcYkwnKBCxf4jAvb6RjSY/Vk64
81Fbk8hlryi6QMXJzl9+lC9E14Duiq6yQl04TGSD74vXPy2YUh5SMNg7yZU6tassUoBhgXqJBoTi
lL4cD2MZhAZFH11F6+JP2Ydj+TEtDQOV1kpInGQm/FqpCGE9Sa/ffOqzMb3eX8eN005pA4gGDSoS
2nXjqI8nnfvXi65D3Rknu+bxxx3UHO6PspF0ELqgJKMSogAhq91imyjyN42ISDL6+hViIeNrx1vc
127rOK+isEdLlBnCZsDt/ej9/bHXqkI0QGjlKRY+OBRE2l216r9s1Z73PHqUZXyN3Up59c6Ar2kJ
FZ71augkOGOjqagPTjWvSSRjEM7/KfFnImJd1NXRDAfr0k6OtZyV6MOCJ2DqDhepeR7Gz17dIsdg
KLiyK/HG+nL/x29NnA2xhrlT/103tQeg5KK2fdARlHGxcjERzQ5RTcTKcekffR3Ekpd1OlqJaNfd
H3rr2HEJ0G5S6K6blmLoViGeoJMW6IWO3Qe6+5ewsKdjVk1yZxNunQOQQkqOgSzq9o3BodOLckmu
GGxn/qUB9rEgIlnn/d8OWvJ/e6Mwvk6aBQwF03TvVWbwAtoh0W59LlJkpnrP0fFZt7tE7vdIXA7x
1TOwUPe9FkcUN/rWzfGyE2U2riKgAzxlTNXpRmvm5X5MszTSLdwcApp4+FDESQRXKhm0djnEBQjJ
h9Hxe4lPq0SO/f6abgQ46j08oKhu0LJZBxxTUhdFJF0LBPXr4XUxeliZtGPFm7/iz953Vjw0OzfT
xsRaBFWFa1UUjXWtY4oTs/bTTAsASn9EVrv8qOcFgpPeuLOCW/PKbJIAAihCD0D9+S/nPHftQTPM
KgzyvJ0wDtKwflyUqG0j3bF9wJrNL4FO4Ayws6BbXwilkWcAy0nnYXVtzLrRD30u6UDnfewds1qp
bUPoS8WDO7XLTgq8ERIADLJ6gmuDsLCqHeEflXOV0HNup9pEd7bHqOnBm0evD6rUbivkvTznB7qU
0V+4wuHVcX8LbQ5PRVtX72J4iavdm2ljzHHF5Y5US/to+AWknsjtlLImacb0aoDOWwUoNlfttVnk
qH26P/5GrFAyOFTv6cVxhlafj9ZRZcxtGl9TrIXH75Aq+vixYv+NRwwYYT/UnnI7zdwMUa4B+H+N
tXpX/0FhX2H+oXc5WObd4PFAwzVzVoNp0qYuesqxA3jw8gG+kBsVOwdogxjuWR5dYcVzYGevn7NV
6eXZorla0DaOFr32axFhl4YiUUkNTVjXyq1qWIgDtkn5OXbQwf/sF1GK14EZ5e65Qa42vbiQJh/t
SdOGJ6lp8zO2IZWzszW3DgIrQ2jjwr19pdiFrHW/jTQg1XKwUeLLor+1cWytQ4jc/x5hfiuYsQnp
PxNMWYzVsSuyECGtDJRiXDo8jOymsh8sL17ENRJ19E/C+ZnP9zffRrbEjQhiHFFtaubr8gU5DqIH
6H1crdkozl3tVudFOubp/iim+uWrvJBExcEwAdSXKoO/jGSZh89w5dlkLG0fF9+bKDOSp8425uQB
+eZswsjMjPzHuffL6TLo7qJdq0HaUFxAcKXXyBR5+rmxrDjFEFi08iksx+E5lonTH3ox1vZhXlKk
6UtI3/Ojmbp1+z7hte780MjC8P0s6omsBh7EnljLBscBmieHBqgu3eCb4yuRwc5AuSZXzc+FfzWc
xZ0oI4B3eWjm2Y9eD6letwczRFblMCwdM1zYVmeehdDy59rP4L/dn+2tNaVWxFlGH5VnmtrUv1wb
jqF1uhROcjUwbrjie4bjcg6m7/4oG0eDvAaQMsB1elnrwkXTmHgCOV6Cr56NcQLp8NsMZ4ALHm/G
1/tDbX4QIkb84xAw1tcRrpNtgrNocjWjaLpMoC8OBhzEnWnbuG3V380xhzNDhrjao7neZDpVy+Ta
D4C7NbdtUIXGSSqoakhjtWX2ryMjri9/8m1MImJavD/Xb8F8GUXZ9BxAMzKiAv1hC1OsqvHynTnc
uOUAeCqCAdIT8BrUn/+yKULpdZWDxP81i2KeRHwjRcrENQWGg1kZThc/9JL6mar/+BHplfT3UdG8
d/hAG7472lPrQBM1Sz1ZGaIt1tzyLPNN69Dgtv5ctnoYlH0fB/fndSOW8qkIDsEUoTiyvtURfohq
KqnxtbDxx17ABgfWonwq5nj+rE84DP/2eNQz0R0GZEBjdx3hgHa5MBGa6FpkXX3K49TG3yMpL8g3
TYHelH9wMyEuDKfXA2R629ZzhUTtN8TeZR5b8CB9Xp9nQvkZDukeQ2XjpDMUN6AFwAABu9W1ROhO
Zdxk0bVzMOgJG8d8wjfJuNaIil3vz+LmUJRr2aoKiLJ+SSCpauSVyesQNxFcKtMufwqbyHvUikHu
8G42jjvCm9QElfggTdlVcr1URiHHIYuvC0LA5dPYhaLFrLmwxbFuFmjGc5ym4Resgpb48/2v3IDi
0WUDXEZTlpzvZnMadtaYNt3pa7Ug+HQBRAKbc/L86nsX9+YTruJRdR6WJsQbReBof+gBwDlnFxPf
/OCk2MsdNFFbn8dOEbGbYXBfDQ7/4uTYafIcKU+lnSR1a2HA2WNLxKFSqLGX4SODoASqZfQD2dgR
dsSRH1AFyh95+ezpC27VqClwIJalWvi3FCLNAg5BU9dXWGbzOWkbi0S4kqfRjKpD0cTxSRbddGrC
JDk2bawfmj7ZU0jeCJdIoNA1J/XjRliHq67zZIsFruq71uN/VTWNjwhl4NaCoikerIl879nFjzBt
xp29sXHX8dqjPgFwlCffuq28xHaFYC4N32wM+wB9EOcthrt70iNbSAkyFp9zhub5LW9qmutBTDq0
PdLtDNOoTsOwaE76IT6bhWi/AoNJP/eFNn62+5H/g5ViU3aaYkybzhp2C87F7Rc/3slGN4I2RTt4
6AaiOsy/eir9cknlBp5ndO4BzLZtpgyRlv8cP1rQRZrjh3oO6y/3D+LGKgNDY6JZYaRYbvCC0o3Q
f6HXJVv6Lhi1uEbyJm6d13hufG4N8U9VAle5P+ZG3FHsU5d7GGDwzWu3kzAD2mwChRyJ6msXFvNB
91ATjCYsYuVSf8ekztqJdRunl6PLw4KDq3h5q3l1sBTrSX1hXPjpVypN/aFDfQpVnaU93v869Tet
En1SQYXoprlNq2CVRDmtjQ15hrfGkFhjctB6E+2lzknrCWdaTttD5fT2eKxio/kX69wuPPhFq/0+
HI48nNllSWmfrYNV1ebamDQUFIxaMwvcmXXnuXPtEHaQ02OGfv+TtyYXfSvVZKTmfJMI29jejJZF
sQQ7jxwkShV9au04PSRibP7kw34ZSgWPX87HmGhjNBVjGCRdWl6aQfsqagwaZyOTf3ASKejAmEMB
CaLj6nYsEIgw03CAOFNM2rU2Y/3V0hIcvLnq8TDsrMsfTCI5N3tTwVzX6VotBMW0vAkDoWco4aHy
rA8ns+uLH8JYzD2E5tYZ5G2ktF7ocd/0zpJSb/SudyB8OPjWPPRTUqTPPliR7GjOc02BJTWN+AEF
imSvJb21W0jDAScT5FU78uUS+mJyZIx0SbB46XhSZhLPZVXomOBYzen355QKHm1lF5DXDSZLmxJn
9mLIT02F1dpAn/WAfageGIO3VwHe+irwwVRIwIWCVlod+x4T+3qidR5klczfFroRcfbwZh6Xutmj
cWyFGBIn2oKq3XqTaUvXL7F1pTFYW4P7tkE24TqElv4OfD7KAUYvu9c8s7or7FL5VdKa2Xtfb90a
YCltpX6skrhVLhRZmbbIwuZhGIehfjWbsBzOC2WTH3oehf81CFt3x0jm4jPZQr6H59uaav+neAWF
fX7BegPRw6Pt4LuBW8zFm75wpnONqecDxR378+9vIMqPwHggOoLAVT/ll3DjVk2c2DR8g2oYw3Ob
iuXYjEn2qHc47t0fauvmp3UOCcvmf29KX8KceVtpDNX53vKqdgRyMYDcDnGTTg9jhv/5/fE2NhGT
p8A04MBumyP4jZcDBpVeoNC/Hdgve/nYgGLEVkxU0dfZzri92hJhJR4R1eNsdsmP+79gI9EDlMCV
TJRV9KfVkZmjvl1EBXDIrG330HZ9fhwR0d+ZV7VEq/uYXiF9ShAWcJ7W7TbhoYVoxsC1h8lzz7LB
0c8rzemStpmzk9j8TE1vxqKaSL+JkHqbTRXeUNmD7wfjoGdjYMskw725p7fxL8ph0v9s1HmIIcQw
5O2PSOvtV8uEB5tRh6L+tFgo8pyssXbls0S0aDrLvpnzT5ocXVwF+9k1UHWqouJ1YcTFX1VN3+UB
VtDy7IzdoB1m2WbLq7E29L9oAPcYfaIfPlwWzIm/+2mN2EYSdqY4m3LGzxBMaHmQcx8n1yrHR0CV
nQ30nOAZx4+zDB9a7ES/GK6cp3eo8/ndwRSJZQRl0uV/GRgNOw8dzPHxaHZ+9V9nDTkg57qr+0Na
lCZCd07S/6NVjRkilTawlbymi987mTdPD7WTWTjd92Mz0mewapzfStw6DzqmgwCQ8HWVJ6OocY3z
as96Tv05zT4jlCf0nb2xceYg+PHY5hSwAdfHe27HJR3UmaOqpR2kTOurJvClLEp7uY5m6fx+osR4
CuiEstGtVAiuU1FoSziqttTddxUmH489FrjHUfd3ztbWricGwqNCkQ+JA/XnvwSufkTmBbnZ6Brb
eNGd3aGMooORRV6n3MDKPQTiRjrBzac8HOBu0WxdH+UGsANvZy0YAAaduR6jD/Y8dQ8pGs7H1LKs
I5VjuXPcNr+Rv1UpyoJtWp/sBk/uDjwiXchRdlcWL3xGSMt5A9u5P90PVVvBEhI6KrkIQ9GoW114
nTtZs+xa+hIAVkY6QmZE0cJuEwfpnjbFnTCfK+uQ5Lr1CN0KRbY0dkUT3P8VWx8M7ki1XOEd39z7
8NMLiBJUC+tYRh9By5YHa2m9T4Vmdjs79eclug5l7FJq5yBmwSavvrhIWlf0SGwHLYkg9sp+Wf1N
P9StH+o8seJzni9yPg9mWOZP+LCmr6KeBtpDOmTOlwxR/ucir/3+KnJbK48opzl0b20QTVCQNCt9
l0SOXx4w7XITrMqH9mOTl5hRy67XkSDrM604lPRG/gG7kX4iVS21M4xs4xGzoxxPWlROntooTP6A
baYU533lVwEsc72PJ2pymuGYGtI3xccsE/6lnh10mPVJ7KzlxuWnhDgYB71trmB1ol4c0NT0UW3g
xGR9jsR9Qeyt6mRnGbcqSZSaaTXSmCEarHsUVV1bfltYLGNiTa+aSqCNYVdYc/qYfh7S0rL+rSHk
nyYn+yLHOEG1yPhxf9duBFl+AlUkQLsbkjHGQCGz9DWOKZIAgWZluXyokno5ARQyzkZWRjuggY1j
QtijwM9lbyn09cup7RYnk3mH/EgGvP2hDMf8YOERehk07t7737a5iuTAhL2fdbLVKWmWSaT2ILTA
xvUnQOJrDqTf2jtAx61ReFgrQJeSVl0XhZKywSpGhlrQRdaMVwvAeLMHw3v/Wzb3igLJoaZKSf3m
TVh5WuJNMwV8PWzdqw8lNignYb0ZHSrftj8t/9Gz1p0Ha/SdV6KwF7xhm8Z5d/9nbFwlqKp4KOIR
0alhrK6Sycd1MtcSyvrK03KGZXoYhzY9kZoi/+xPyt6ZBtHvD6qwSsAPwJbDxni5ZRo6U4UVSbrc
eH2eIuzMH4XRla9zpDxxUCib9+bQ9DsVho1LBekYNiiBQDl7rEJA2zWJM02om0RxUn8yUCg9RT0m
2OEikuOk4do9wVY/xBM3p1H+CQND4U1wxuKBc1u1wf/YVAJtnEuanK/Lvi6Phl//CD0qjYp0uzPF
t5uYugbgDnDoMPFu2l+p0Ru1aXZhEC+u+cEVc6zorvPO2b95mSoWhFJxUUBn/lG/4pewOptN3/R0
NQK/7rx37djW/8vZeezIjaTt+ooI0JstyTQslUxJKrkN0ZKm6YJBb6/+f6izUTHzZKIaM1AD0wNF
MuxnXvN+8PQuHMTgvGtKw4GEVwNKBL/06kSDoSGVbIKOlJOJ6V8OjWdanGPqMJznMR1Uf7XT5kcX
r+viO9KK7/HkL0/rph9O8k1LinYtbYmXwyWLa66QbKdzPg/J5JeWQMuRia/6d6k7mkqo1RRCg1XW
xQLfsBY63uKTJKa2rDy/g2e5Mu0kyB49S07Pptbz8sfkeW+rSS5Hvl2iL1sA3C8PCbPxNW8G95ur
NoN5TDrDmWgqWSQTt4/vleGpKG8PDOERr+nuGh7W1BgnOvxnwhYjqHoKS36/2p0vi2x87CSozloI
50Efyq+vHxmi85ZZ8pZfNCs8bJMosrQTD0DcIlRSizeqNJvZN0s5nbQ1cd+0bTOEQKvj6PbQfyxT
XoRoiD6BbSTgpkVEuLLbAciUYQTiWeyA1RkfirY3i3CRsR7qY7qeZq1THut8ML57yzDSNcq6Y64a
sd/Y3br1MFsfSbz01xDLe9I/F1f4pkbFg88fIIdsY4sI/jqElQExOs318TxMiv3FlehgyXrFDlm6
6+fWS43nwRTT8+3puAgzKL5ZFDNgnJP48CC/HLQGXJNYnT6ca1Gr6gGNS3HunDR7P3mV0h4hK5r3
fOsurrSt3meickbHZuPz73c9ou56ntTj2ZPkvZaeLQeVMvjh9oddHQXsEIoYPBYXULG+a00Zx914
btvB+onof/2e8oLxH0YhR+MVAi+w9UheTl9jClfiqc0ok2uh2DxX+PJ49zoF176Fhr2jgpJFPmIP
e+sWy6yXcRrPZq8sQd0uKfZp6V2hl+2q3Z0M+tn4VwHo0ojldxFg3VCpsNEaOJuT454GvUraUMa2
9iFPGisLa8Dxnk8BxHq3ZlX1AbPPyg2RwMJbYamFe+/pu9iasDfAkSBlTkBDR2G7vv4+Dw4cfkdr
1k2coNB9Q1J1QYVcrVLf9ipdofE9L79fuWu2MSmvYR8HzfOiydbXVTp2AMDOCuHph8Hsu3dlHU93
ds3VL4MsCxOGd50H6eWX4UNpWYiuroQwaPdWJh6O+ZA1H2nf6ictS717VP6Lm55+OEeNvhpBGlHT
7pQnM0LcrPpyXoWZHzzgbI+ObPNPs5HW/qwlzknXquac9Fny2g7iNjK9BP7DG0Mt+eWn2hnNIFAg
6llRmvpolkb2ZC70EmxP6e9dLNvf9WL/bmPxnrF6Gyh2nxy6BlzNvlbWM9Bm89DG3vLYt3b6aWrN
8h7b8TKQYDCk7+AZEfwSwexu65kOIdpz+ONMQmm+GpOeviEedbNjObWj548mQmR+31n9rynxzHfu
6M3v85yK4J0Y4uJuoE2zSX5xN0DnomXzcoLdpK9HvE/Ws97o8sNY6v0RJBiC0a89GBraRmT4us6f
MFdeDjOWfWXlDluWDRbnftKgfBF4WjLfy72vfc/fA+1eh0LTS6URxnrWSsV8k7djcygL8WrUFbP2
1yh/cKd/3S2YjBIf5st6hmzc+akc16fazH/F+jqGiNDPdyKti6d9Gw4TrY3zs7FKt4/+a7h2Re8x
RSbijCjWeqhwTYky05xPU742vtw0gKaSovB/WLK/Bt3NpJSLZq3muJ5da9ZOKA+VD0kz6Xf23+Wh
0yiQcO62gjCbcHe1FPjrmPbKOcDoevmQ6ktz6J0ca2aoDneGutwaBOxIdEDFREbmQhFdUfK078zR
OEulSEMzBcFjDt096tvlB22jbEeaijMc492NtVUswRwi2I9ddRPoi5iCyZjrT9lA9f32Cl2+AwBW
2BgwCICOXqSyuamLuMhU47xAnfZdrJ0Py9q5h74ss3ACjfv19niX23DzwSTw3jgTMJr0l9uwZ3cL
yO6YlXhiPOEo1vyoqhwB36ROskMu8OL2gbKqdwox12Z06xMgC8jqUV96OWwFRdhBJ8I8A+RMQ5B6
YyA0muWVYqh39vy1GaUWs8EpmFYgWC+HksmSNypeZedGFE2U9kPxnDT2+rhiYfI/b6Fke+de3A7R
yzcHrBlBE68BL8+F5rKFgm5Wp7A/J3zR/kEg3mkeIHtDSDDqskIWGaMC6yTaEoM+Kv2RNPXq1+1V
vTK9Wz+XKIlwgkh39xLF+tSJOpMIcMVY6g6eg/tjEWsH181frZNGT4TTwaYlOrxs7C5LSpcqgRaP
Tml6ghRnhytzc7j9QVcWEWoMhwKAKrX0PW4UCqhVjlyjRCuNQ2vOQkqjtoYQ4mh9wlwDW9PbA+4u
FjqxPGxolxBjgvyhAPJy1zigACQdJhFRWXEfrRjN6t5M7+V3V0aBAs3LAoIEgPE+2xftgI9pJwR8
nUK+w4eyDdfKvUfy3J3x7Vt0/PMo4+jwPC+ac47ZFEUN9DMyNTn4Yii0A6IWP51RW2vfXNCe8ROQ
EHdmcHcM/owKIIakjhoyfdxdRDv0vQbLohXRZGXyM+Y03cMY49yK+HBeeX5VNBuNeMhAjSO5Y3wo
XPpp/+U3wIpmb24chj30UjHMZeZRFRESzu5HyyDgwurK8ZskzgM7W9u3iuI1vr3k5TdhtvXz7U10
beLJdWjnkUyTb27//q83vha0fseqrSLazMhcLpPxPXbsxic+6wNd0eVbyGHceq8e1YBSj3wAfXpU
eHZbd53aufOWpopWyGZPSa/qp8aeuy+dOrtv87r4XwYG49vtMa9sZPYXBBGHJtdl9UarpOjXdpSR
VzXG+6ZSGj9VVHG+PcqVLQX8gAdYp1YD4n5Xp0GpCYBco8gI+V33h9vkeXGYmqmoz0Q2qF2VeiIr
rI2S3PaLykPepO7iNnu6/Su2+fvrft82Njg2SvtE+rSx9q2tqXe9QbNEFW3FhG+xOf5a5GL5Sjbo
n2+PdG1W/4AOiRC5yPevZKrVK5aFZRU1cdwfPZFYx9WYi9PtUa5+D3fcn6eC0vI263/t0rTL0tZs
Vxl1OaknLcjWr4zYIVNRXgl3+jN12HtQUoDos1livxyqs6wql1ihRY4z618mQ8AIHRTO7lsUgbcI
WK9GO0ryNK9DCpFW+fqjQWmGSgaIEody/e5OQicGJG3W19E6FErYDeMSYcw4HKbKLENEvIl45t64
E+tcWUVASI6hUkXfxPx38zvlVYKh11hFU6IaRyMeKt+bp3uejFdWEVYMPZCtjw9+bvdpBur85Pqx
jFJNmH6R1fWpNnRU6BRlPNzeMHue2raMjEVBxCSp3pbz5TIWgtq9qnDauyZt55PRxk3n44ZTfhAT
PnTHGuD5Y2K34xKO6OEUjzqMPeXQLk4zYdXryXtigdemGG0enOOhx+kX8o5zmSbDqi18/DjLX40+
9ZDhMQ29k7NdHYb3E4QVhbcLXdNh7oqGeKeKiqZrn5KpcCJcaJXw9vTuKjN/Zpe/HkTi1ge5INs3
mdDb2WtkZI1eYfiSYqYdGuWQa8c+SacHc0mRm85HJT9VOhKQd1b3ykd6JukA9XAoSGzYl4vrYfKW
KN3aRnNjG58Vq5oeNG/Q70zltT2ECDMB+SY+QZl0Nwydhom8pGyjRDHVZ09p4/d1qzonpdW6oC5M
JaixzwvGce2PODh6gV7MzWdLKYs7KeSVg0OPFsI0PUuNdGR3J2Xz0Op9mrQRKBD5brQt+ZUyUYOK
YjLeuWmvTS2YE7JVkAT8d/spf920eZ2ts5bbTTTQ0zqMEvIce+iVLdgNrEQwvulAQToh8tvdBNCd
Y4VMuYhUR6LeKthpfM3kjZxRnk91E4HuPiR6PL3SXPjPyEQ6GzYBEvAFWF5IQqG8gRhIvTL5aPTw
vqGnDneI1BezyPcBHuIBoRhLXLlbsNhre+lqRQ6HzBl8Ce3Rl0tz76xfbtBtGLoFsF8NEtT9Bi1F
khGhxlmUjA1nfCkhIfhWW3r1u7Eop/hZT/tVfZgmvTOOozpmgNlLSyoHOgBr4dJBzHM9un017OVa
/szw1hbdCLkkKPvYLq5lpztpl0eyXoyZd0slfFzMpKQ3OrPhDmoZL1HdVqvjp27u/TKIfmMffpia
v4nTbGtk9UXhqy2mnP5sG913bYGcdMRRLv3ctXUhEUQqsntMlYtDxmSiAgEGHcIoIcZuzcxhlClm
TkWECsz8JrdlFs2VwKJSlN6d5/bqUAQXoKmRELm4vxSPJnHprUUEG6k4r12q+3NVOOdsFc+3V+Pa
SJsfPckvQNULvm1SVkDYkj7noJW23xttH4l4NhBWEMrh9lB7Z68/Cw/dlTRuK0Rxa768OkYUixNc
xIqIWFP/XZn0yaCuGd6zAqNrwfdYlD8a1uBHnqtF/mDDunV9LRnU75DcWhE07WAafkPYM7y16tF6
6kVvKQdHZE4VzLorf6pxbGr+2M3Gl8rFkNXXRQnadEqM5d7XXJ24P5V50EWXd7/egOSn4Z5HzoRL
GRji3G/UtglGGit3Ir5rlwUpPGLdEL45y7tQBZvLVIJbziMzwwV4HZbsEehWcry9PNdG4ckG57YZ
lVEyerk6AHJ7TzhOHtm554Z5iuxRlS12+PpROPm8zQBdLi0MMLBdKeYPWWSVixXiOWcc4R2+0pNl
22nc4GA/NrDrxtp5+S0ZfJW0wtAymgo9+TC7qHJb9lC+/hJnFOJIAOWg9PdN5kWxJ2kMCaOoS3uA
h1Qc0Yk37kQZVzYafRAqYJtoOxHr7tppFa+i+ldwF8hmcQ5OUnQoL86uK327xsHnzja4iNyYuo1N
shFbiaH273tRpkgw9mseAQ9ZzsPoSkgkAlaeh1fw11lLEQVXc+MfVeT3Mqtth71ISrehSbytP9fe
hVpalzr2VlDJo8prjbA1kkaB+aStxnnGxPatls7TFwnU7V/Ui53fjWr9vr03r42/STZbJOYwvPcn
wI6tQsrWK6JRltVyJOpzW9jDYnAj2yuKBAfBpn3qgN8NB24szA6M1S2qOwHWtp77WUB8FtACgoKX
obNAItTAgqWIUnUsT8bccRGbQLc+9louP6VFnukPjdndKzFf2WYGpVrSDyJJdtlumyGIPqF+a+FN
OlnGEsSubCw/o/oN9hYaw+sfOJJILpqtpETevo/vDAc0hiVlVDWTqvsa9tgfG7dJfs/GYt8L6a7M
6IvB9Je3QWHGjWW1MRn7UJRvFDdPQnT6Vb/Ln5Vc/VbFVnXnEO1Kvdv9gzwArRaUcLlS94doyPqp
8WqziCwUo0e/EPn0uZOoDWNDnanupqRUzm9v7949h/nPoDT3ra3RT3Fgj3StOuQ8R+zuo9Jt1id0
3hOkx+blbIkRJ2lbTscR7+Rwzm0Nb81qDMA/tAfix/Znt8h79Jdrk87DCC4dKzUgUbs6F7snmzvd
JbCwcj5YHYeH2XPrxyFJ8zAmbwIuXmB1fHsSrjxi20VJWE3JFpXb3SOGjlMhbaUqIozR16e+AgDW
qIr78/Yo15aXTgwUwk0gxd5H70j0YKveE8isqascJfbURxQJmk8t6IOPBV7pdx7Na2eTM8Kx5Lxw
1HfPmd0Tnneewlwa1JvHda4OVjJgUWOX98T5rw9FXE4dlEdn36RQZ3vGOKMsIrvVLd9q5p+1qa3B
4ln3DFauLhW0F0CCdFgvroC8yxRFANqP0iGXj6qjTA8xtbU75dYrz9mmKEoUvbHKLoSVPbXtBmci
0cLZfh3fy7hLZn/2srU5ZKjyt1gxJ4YeevHcOA8yrdJ/b2+VvbbXdirR7eAmQBCJ2GqfNaxm5zjd
SihfSBcxR5Dj6jlR0BqIlLUtpm+Gljniq2wqvJ1diuqTnykL6vN+7znV85Llthnmdd52wWrlpjxI
7DTto1d72j3zsSsLwi/1IAfwBlzyn8AZSyNtOTtdR1ZTiKx8Q3HjztG5Ngj7mLYwvUyG2W3lMTap
/oKujjLa9ycSm8K31qW+Uw+5ckC33JJNDH6dWunuMUNBSI6bLGhkTa3zUYuX7H1nzdk/S+2K54ZY
/Z5dwLUBN60k6gV/Opa798wB0aik5ZhESlU1YZ+hpdnPyfLWVdbvBs3vw+1d9Se03AUJROr0RkG6
bhn+rvJUx9h1TNWYRn3ZVE+GvaamD5UvtUJ63vKTNsVj9daNVRuuIB3P8zSsI+V9c1oe7GXVraMx
FG4eyq3l9k+el0YJLiBPl9Duy9Hw1aVI4qDP5WwGw6xrwk80I00OtpcZBVVt16AOA8dH8WWZa0pQ
tUmBgO4mwXMUalkdPSdX2ocmdo3eb2eRG2GZOy1da/CXzrHV5ip7/R1JQZyAgveP/HI/I5UuTRca
Kxoyi7kcJhcDJcg2Rhj33XJnqGuLTVeVWJxjvRWoXsYTgn81UV6FHzB7SxRLXX7u+0r8gLuoBlmh
6P9ld1HLRAgEzSge9t12juFVmGWCs+ukDU6YVMa7RDPJN7Fje1hX5Z704bUzSsOTWj+X1+ZK9fL7
1rJQB8A7GMmqahdmhpWENeY8d27mKy8NOGmkqLYO9WV3WkWHPGk8Wzlreq9C7Wq0N13Zdh8RBCk+
3T4u1z7o76G2Bf2rZglBDHVmFxmlDs+6wFSK8uRUiFH9h1FgGlAUADKBiNLLUWx7ndNxY8wkom39
grr4iS7ePSPQKw8aTUNAh0i/bUzm3QUqsnQW+DgkUewYGIIUmnKADp4dodXqD6XdpqfEFWqYCO68
2993bdt7f1B5JpwNtEFfft+g9jq8I07YMC9Z0HHkT9UoNN8r+NxpLK3g9nhXIkhKlzhGbloiBNO7
Xe9BCyMPdZAsMxflyew091hQ/jsuCQ5zaKgIiLPLPUDg1UE3swe6QvxjX6PqabaK3HLTaNL0+FBM
6xgMbWpFSNI44VhZ/dmjpnonar1yFJB3whETPTg4qt62f//an05nN7GidOjduFJ7Vxd2T7LrDF+U
0TOOtyf16lDwqEDn8sxzxF8OhWujPbqC91dmmXsc7Fj4pVIm79xm/P0fRiLHA0LOA2ztCU259Eqr
rFFkc62mGQItw0CBBltVfi/xxryHPd4DV7c4C4IPAR5njzf4Qj9gTtK6L9I06vpheDRdpTg6eN4b
vusm9qduQs3vYJXrWgZm3Jk/zMpoHpu1LO+1Z/8/P2RrfnFYaC3utm1SN05TCdTIM60xwlRrihPG
X8Nx0mv8TEdPIQdsRqZCq9wA1SxupXhoD7cn/8pZ3W4H3ijYcyRh+stlhtUjJ2tGj70rBqTUcud3
aegdkk6FRWHFdv7DBjZo+lHZBchPZe/lcKKaTD2uNj/5rb4XVvOQQU/s0589+Oh7wpRXbnN2E30u
qsgUrPdNjblacXmpauWcldMUwMxrH5ZCVaPbM3jtoGzgxU2dFVzw/hFcysYeLAH5d66zbgwt8Frn
pYDW5Y99Zny/PdjV5SIPQn9nEzvbt7vSSbWrSodxmI5jYwWyr1i5WKMLkldaOK3kBXdW7NqIUBAQ
3KLQZV4YadWmM/O2wGGHiYBOvmuWAzCGPInfCcVe+tASpaPeudCvLRyFEVr4Gyj0AoLa1AqJmhiS
KM9yjmFpepAE7HujXLvBCcuIK6g8XNaxY7hFtPYIxVupDAAxbByETy2EtSMq8/2bni4E5uNGap1u
r+GVDbO1mtHXhPEH2WkXFXoTxaVUqmxLK9ce0rTKDoUxOX4MbODO4u19fLbLzt6AC1srClazva3u
Xw8Gqt/r4uVjFo1pUqonvYz7JiyliNdgmPRW+RJPVmMfjVIvs7O0LaUJYtmBjNHXGGiMmqvuJ9VN
6aMmhVGdi6Ecn0XZ5fYxt2JLvRM4XJuZv3/t7kZslSUXfVeiLQJwJDSXEfG6qdd9LDVfaXD//yYG
vJiOWjtuTfvET3Q5/Tt61NR/1vGzOq9VUElax4bSNe+roTbDru+HOyu/rewuGdtIUkSQYKvJ9nfJ
H9LLbVO1xAyO9PKnftIW31a0NBiw0w5cWyghGhjmd5ZHDcfBK59ub7wrRxlUzibMQK1xewZfboax
Su1+ypM0snVpyDBpBY1T1+pL/ZTMGHP4i+oM93KgK2Eo6QEgKAJdspJ9Hl8iSAYQEzcFT9GzN9pQ
dUdrmgp/VYTGJqLEqmEBCFQwfSX15s8SE5wRJdFzoUi++9w5qfNCB4MZKXVsv68ctabhl2qBnrfO
nYW9NrOQbtA83MB4tEVezqyz2GD1yq0XksdbSN8Y2qm0C/1k11QuE7VZ75yUa7MKl4KsCPgBpJTd
gPlQ5gYIwTxKkzH5OnVFDeCqyQ+tpS3OQ9YNXuVzZXpHsnelvDP4n799t49xKyXQJucD7LovVVmD
FtPVbpjZIc0HiKOK2YQCHkf6YCB60h6SvBrpd45JGho9KS9dkFTV/dZw5Xsl7abnpFWAxRaJ3sn3
UE5bK6gTLX5wjKEvnuI465+81m3fosmLH2pdu/V6bF2rkndOxJWHBropNCZuSGwU95tzbtPGRIo0
jZo6n99jMqol/oAF1fH2wbs2jEfPhPyEhtFFlQnaU4ECoUgjOSrLozsgqiRN554I6JXbE+lYJDPY
gmgp7+NJu7PWwZ7sMqotWC+hAQMFXWylBiFnUhb+cfub9Ctb0EWDC4APzVMQVLtnbMTkqS62Zkls
dG5yjLt6Hn0QWvqnrDSnIbDTWiY+27TXT4u+1LmPPqcHw7qbF/Gj1K18PfIdmQiXfBl+G2i+rYE5
6604O5XDXzCXCgr0g+fG3alak/lpgpoxvTfVNJk+9badFIEp8fMIhiZOlAcUbRterHEQb8xkkE8w
m9bmzkJemWKYfIjoAL2jyLLfLwihlIMzGCXRsizXIG7G6WQkZlpHQ86fd8KgPVV7u8HwSAX8A+MH
Pup+uFXIfsTdjynORs0N0LkSWjCUalv60hLJEKR6X/7oMU+sH1Wo4+qpTpR88u3EocAErrRzfWVs
tYH6vIEu47SWdRPe3gfXpgRGHLh+YnqEMHa3rFS1cp1H8PYyd1l/tR6Oyrx0viXEK7Uu/0wHpFFg
n/DIQHzvhurNKk1xdBERQqnaETG0/ldcxjIY9FX++/qvQj0arsfWXaU/9PJCT7budo0ETKT2lXtc
CsMOe3ROAruQn2+PdO0Y8T4BkKM8i6TurlgyxcVQrF0pIqoxP0SZuQcP9UlfRTTlyfSmMcDKpQgn
rc7vpBJXLqU/7j+bgywguH0wEvdWopYWs1lVfX0wlsV5uwD+en3/dlOFoSqD0BeqIbtbQnSmkF3b
sT2wazuvhVIf0hm/L2XQ7im7b9Hh7lViKOqRvExAlPYhXdarcampOR/kJulDWk4yaG0ysmxYNB4g
JQ2g+FfPt5fvyvb3QECwQ4AjXOKd434zQBmhzmRL2wGG6uI3uYZhW+Vkd0AkVzbKxjPEQIkY41Jn
p890r+U2LqJpVsY18nTkeh9SLtM6aIwZdseaV/P8bgRqan9KEleP711HV6KcrRvDpcwDcwl76Je2
VJNKhcCjmtmvWKFmj5d0mn/WbCEav3Ps8jNiXVRqkf7L7Y/KUkO0aYl4bX+wzOy93uPhfRpRZHgD
xgtj2XpKEtMXMfTaw+11ubIZSHpoTPIiwgzeF5UyxxyHvKCbVhOSnUp9tv1KLdZzZRlrIEri+zib
xztk76tLBEiTbJL6El2Gl7eGW1eTGjtjEQ2OML5rXiWel0pO5OVmesq7vngsmV+eN9WKbn/utWIS
EQanmOeYjHk/NNWjRWIGWUS6s6TYeJdQsX2YKmseCKTYm5CXRggERapaBuNYaAY2d64BRXtslI+3
f8y1MwEFYIOOExzSqHw5Db00yJ0dS6A+aTeuT36vf8sSs9msW9R+vrPSV+4xWDKQZKjFbuHP9mv+
SnHJssu0qnmAgP450Bw6hBjRlwtf/03Eu1QjNvrahQ5RQrxC4XBgFKE5T4BoDT9VF3lIeBfvfNC1
Y0YwSkEbGvZWEn35QbgPFo3S2zDYrLg4dWXpZIExp87XuZhSg37BIJ9f+3GwcMERgacimCOyeTki
osCQ9r28jHSBeLvvmrgbIr1Y95ZfrVjB3x7tSlGCSJjuJ4Vlm+tsT0yRJmVAJeYecUcXVfGhytGS
lqVVfMFUnEzGLDu3CXoIgvWTV01p4sexB3x8aS1lOdk8xAv14WSMD3Ky8/RgN+YkD43U+xhBI6Mx
X70gKBYjzbRFHZDb9tmd3qFrIpH5jKCTt4fMm60H5FSwRXb14n3v9eud8Sym++VDBkuY7iQYHahD
F2Ye4Olq6i5VHsVIBweEHW2Qu9g6SGN0znfWYnt/92MRfVAgpRgFzWP3PqMchl+a1ouIS2XpwnQY
EWS3N1lqHxUJ9XNF2v49Fl1TnVanzYZgga4x+3BU8wSudFMXftOXqf0GVPr8IObE+w2IqR0Qgp1V
eAzJNCUhVFd7Csd84jW+8/v1y99PQ+SPviYwUZqpL7eus6KB6zQAqDJHaz/ElNt+TjFxHVRPfbWD
NrbM/5E4erCgSo8bqHDM/FNZFOXyaEuBRnIKnya7E/RcnmBkatjfAGMovF1olTOfA05z21OtVfVn
LVNs35g87zCWo/ZcD/PX25NwZbitcs+FS4x1qTmfKeo0iTETMOfIR1JUy98N+QqgybMp6phrfo81
c/m4cnSJigEEuFewMrnJFa8UFtifrM8+TimY7FlVF8j7pos16DKckTvP78Q/l/c8mGYE2bElImCl
p/5ypWEDVHDYijGqC7U5rG4nNp1p585Duh2xyy1Fy5SkligH/ty+82WXWayOhfCiLmmN9GjDYkne
ycWxDp62KKlfTpibB1M6O9+1fqq6Q2rNnRMimzAufukq429MWKS+0dLsb/1sJe/rWKTlO6vp8FJr
tXJsHmGV9F0wyXmpaDO3aQKkR0+6U7zEiJ01ST+PH7pJCtvPVnzGg7mIBe7Dg1q2KN473j+tKpRv
ZmOVH0pe2YQynh5/c5MkXX1bEFaFwA6Vf1eUzZZQrmP1TiuT/p9lmUX56K3z/MvSxjGHGmGNMjAK
eB0Bn5IKH8U9NAMBjHVftiOc+jNlUevY9Fa6BKvnLMUHlMrEZ1WWxTcn16tv2rzm7SnVRfcldalr
H7RsXVdftNOEG9AQF8X/kIhJq2igNqT4rifSya8tPF0/TbHsMRCBG1mYp2myaZ14yrDU/ySZQY1w
WRrro6JW7s9s8hrrkBGHTycdZ7YCGYWibx8LhVbpYwldKgkHaxbFm6FUFvUNoHHD+DkKL1N8xJWm
9Rc3WoHaViN04OraKuMg8xbxttRthRevbWvtg5Bx86m0lDgZYYvMnvp7nRtPnhW9mYy3uVHRm8UK
eFZ1rmZHkaKN8NQGmPpbd9PBDsBhyZl417B+01mQ9hsS+OVULGvTBcPmlXOeqTiNZ+GO4nca68M3
GsZEKiVwhudBRYL7PAv+Dz4oy0mGeb/os4/CooNxEJj7Gi+8dGoCAETJv66sDTOA75iv/iBL8aNa
kglyd5lMNC0a1/2IsLEmQISV6dfGiusGilkrvvcouopAdzti8oXHzgPjBnDvgPlI2figebTVL1cB
VEe00gNzBWP+d5wgvxZoGmAP4PjJkoTg1DwRUu6dv8RLqr0jjOm/AyLq5SGtu6I9jCKZWr/F627w
beT+ReB6SP0GrbV2/3LGrRCxweJp6TyZ+dnS24+KHFygdg6Nx7LSCi0gEymCPK7tIRi9NHtSuhbZ
Xws95cGH5j+8KXJXVJhtVu2XpCnEm9wy5EmRZf1zMezSO+nFotVhh2+GCDxEiJ+yvrJzX5H6OAds
/yLHJhFFF79dLed/2mjE31ac8h6qfM7mA6wavMGkKgwR9irvzGPaNDrkkqI2H1Lq1ZWv1lP3Zsjy
BeSuk8RP2qpm3zyeUIGsepZ8qoo4/6xazfojVfJuDaws1ZYg1+PkF05IqeJn+iiyoIBlmfgKNmRL
GBeOdM+11s9fDL0xPni1MAY/q5Liy1ys1rOXmMMUrM1ivxtKkKVhmrnTr8pUFt0fxor6Zeu6VQqD
azCg/nd1joC3U2ZqmFbjMvhetY4K//vgHXJ3aGOcJqr8PQKticaXZU6Th0NXWU1oLF22/IK2x1Hu
vMxKw4r+nzgrfWM+lrTM3q9x6oUlDHWUTDCdXHxgh+Ya9CP037CiuVf6Jdp9QSm66aNi2G0XLv2k
vzcTQ/CHJduwrFe3DOZ1stKg9Ab5LSta8S+2uQa0YVlrrO6SOD27UMoPzYKrfWAt2fA1TUSXBM2c
lKuP/wkHZGznHmVoSzY/CwvTKz/mMivDDofa+Nintv3FVvPp3852xRdDDsV86O2xtwKvs9MPVq3Y
yQk8OUSgRTZDEqaitQYgWhQCQwJ+TyPKSeLOnxJFP5ldUSZHo6KJ5I9J176dC10tuOnK6TnWdYpf
0iRu9isnN35lapakh6VFMOpYFItLaYfuy3djlXkaupTKsGtFBO65U9J4CMrMtr5S32v7Q64kbeXD
y1z/VejzbjS22V39VVOWrxhvyzbwEqU8tyZJdTA1hYbYBLqsRWizZzxfU2r5AY5b/g2ABRiwsevH
2fc8tf+RJHGDeZKs1H/wi+i/CrAWSBh0evFDWIvdHBJk/Wzfm3p0H52MsYI8yzaOBWwzy8/jrP53
yoAQha1l5+VhHGfHCRpXFe916ABPGqyEOejnNO0xXUuNLzC5qUGq2eDWz3Gv2j2ItFH+s24AE46j
prSHNZFYJ+oOToOmVvZqiNNb3wauk85falg6hKZY1lq4PUksqgu0NdFDwcVA89dWRziToi0av7Zc
V+fgKpMDBsdRgC+AU0VE1UQ/MKrU2IpPXVVvjD/HzJgUfabiH1hFoSuBrHWtPOSTon+hPFA1iL1O
APSGqjJ+d6XnvYV9BN3QWeC4+E1ZDRJvS7E8GfNYP1pF2jm+mbSAm3gii/eL3i7PZlWsz5Vo2KsI
hdn/ujFx3KFaCae5Owr9Yc4LNF9Fm7jN0ZyxrfO9eugXYJXIgfpKXpri8f84OrPmOJEtCP8iItiX
V6C7tUuWZUvWC6GxLHaqgIKq4tffT/dlHmYm7FYLzpKZJzOY9/C6rbfmoxaUBdIRm6YvbLfPv9Yw
aPpzt3PksgPzixuseI4Z+idcr41cvQ/CBzviMSR/wobbe0uZ39z6NC2J/pL7EWCpzWEPaPK4Ugbd
VWT3HDlUdWk3m1w8f1rnIqiieCrw/FT/oqkaovyQbtOcO6uSkbeszr444l6IkKWaOPkh6JbFiAyw
Icy1JQoUDnr82tp4P5gtGgEWLYbQ5h6yAlV49VIPuaen7LGpG0xTXBuZwg6EW+VhMHdv+7A1/4T0
9V5WyZhaUG0n/lEHruD9j5xwgnEaIgYMXE0RKNFY+5nfcx5u0/p4pP62FpaR+blyOIc7r9T+6y02
VVaasWI4lnQiH6zQbily6hbnW0716LpxXC2vfij8AxFO3b8s9siG0yQQwOakSaWPEr+BvUxMxTMp
fGXWq55rtX/B5ExPvTMRqBON4aiLOk1lX+gu201p+++qBYthf5hatPFV53ftPVZVxFesxPWh54iW
/aknQcJerODI/0yVcJ9SEuENQ4FnT2IbZfbACt/9IN6C3XcJ52Qsp8gidbPOt1yCfmOpyEc9yJPb
uoPKZe3SdkhsaxIMcQa3vXOcWopcLWKQhebYgv64G8krSrX/Nx2qe8Iuje3fCxsyY0klOfyrQ03m
M/O2+rLGU5TxvijzImIrbhsbqBfXHWmDWO7DP0zzOle58KmwBXkSIz7DoUvzd/oem5Q0QXcQLzr+
M6Qdb5h7LMFN1Y2p4icA+syrhaJceIOW5Oc5zS7y2hfxPbtca/IEA1tZhl2wuaejF75fmGamLi6B
iaISkQ4yogF3Bp9XJEsfEQGRzJFUTdXnjrbVxOPXOHcrphRjLud15z+2e/YoBng7+kxCqnClM60v
u4IzhD8bGLw6UgP+ST/aWi7zGWKRU44ElQ6rz7NS2a3/JP/WVFglN97PcZT1LyfasrdkdWny9UBN
3zpini66aarlvJCSiTVR7HsLCLV0BCk2JnZ44CcHCiWexNueubsEueu3K3Jfm+lqMG3wMi7bELB/
eG2Qy8VH05htized3dkJEXRHaDRKWA3MD109VY9h+h2p3IQwxWiRIqwu2bAGwjqt3+hzA1Wj8CBz
8A43nJdtuRNH/X+bPx3L1RQ2zvM4upgUrQjVf3nfApEiWjBQy7sY+XiOOsK/mkbHwN/hAEv0mNHb
z6yVs1v0Kt3fV9er7xqyZGzRL8EwX7Ene13BSQWdxGHZ6RkPx/BhCasJbjBtvBttHU9fRmR3az6k
envBJiXiU7vRQNCXjd33XnbdjY4r3RdTgllpoWZpXmdEeypvvDXWBAEHxhTNtuwqxwamkiSO6745
eRuDeJFNbDYlj6o3FVBJy9+mD3fcirI26XK6jOPeew5CkFuWg2TIfWzTWKV2f3ye21asOdY//l/O
ziNGkGzCrDqZ5XjS3cRDFhLUonMMP+anGkmjyHEeqP4LNk/9PuS4mNIwfEx8T9+bwDKacSl32yuA
89T0S15BWqK+mef259od2SMHC/T/I7aLPq+MSWHezVn9V81B9QHt6Y1FlM7uXsRVKPlrsRF+EPBI
n0sYMWE3bvw8Yhi45JOz9A+1dCFg7RSZDwKFcIbPPO6gi1DIVZeWyeu/MPKW12+HMeesmUfenMPb
vnDtG3tuSLf0u0iPVuU908vHOOz8eP5qd9Bl7gAeKvgYffadof3Lima+Bjk0K4TAwCMajnLp2Sb2
WeddE1KEKxPxgbX2MG0Z2DHGFYipCtQ9ioYoLPpJDn8Jj1r+hnVG1xhCDN7yuVmPtlSdE76FG7tZ
EZpEv7HQUsgoWOgkU8rzXV+PYVtYr92bkjFPfn8/I5Yi6hjse2TiWebE97BbRv4RvHMoyuTjtLsy
ZR9lw8L90i7e2qrVn9E2IuXoRlanHHGK88jEHrG+bvNQXfZ59HS+bcrwax6iuT0RNL9yvIDOUtEV
jf0ztpjQ5SpZXKegwXc3FWEoVJult/85um5vhW/W7sfkIQUSzhj/bjgU789S24xjBCGz4BYD9FaW
6TrWl7RaVF8yd0oELJ7d5WXcsWfIzWKDmjm7EhOyE39jcx5Dn9d6NEPhVvE3YDzWtHGSWZZ/hOam
fa7t0bIDgv0Np++m/X44oVF5jDSoL6nR1YOZg/YrjlXYldHqDM+777ZT+f1Q3wqyVBjc59idC+4K
fCIdugSgbVWo5zTT48/UxttSrFobt0AS4tD+nH777KuDm7TMOUSUs+Saq6nLZi9ntFp+1alNTZF0
OFDkzrI4HwNN47/KxOK9D+oD1+Uh26j9kYjYiGOmLi80Xkr5k05WdINcX+2QRC2xOmZJzvR9+7Nz
RfuBTGb+gf/S+L7Eh5dczO7Nqsgwg6/zNbaSjjFOmyiaY0wo/yNy4Hxkw2E57pvwY9sW9RC0/L15
SyLIp5H9OLB1H7rCR6ALaDX06qhwZ6OfBv7b89A6mXOJR8/+qcYxe6521WVl5SC84k2YFzpzCICf
//9EKG+QNVzvXXU0hTNsAXKw9Ij8Uuup/dUz+16yMc3e9RGH1PFs6iLqHTb1uZRV9g/Pn7nPGQaX
5ZQtVTic8UVIuyJIGwqqrfT4ytTo3Wn807c8lJFHGnviretZuHP6YarOvofaVzeR9+1RR3Sr/aRc
86ykKuIvzMZtokqiGKxzDwjgU9kofdySYz4KzGPb/5iPsjC3qTPdcJShElCKDcUBeMBcXTfyAEda
Z/fQly7THZC929E94mNJMhbaYLx0bObmaiFjzOEoPnK8U7MO6z26FWuLVqWtoDHNQFCTU/Pb7+Zt
GfLVnwbaWWB1eutI7f7ammV75OSbYegIx+aOoZl1zTZDPaGSWHcCqXcfwK49nIC5EKXfkDcS//3T
GPn1D5fckKvJ98WzPtaV/IOM2Jm88lIjSl01icyPdNcTBhFp2hZNY3k7Nk4qgMt2357SsBn+O3Yv
e3cdtXTk7mUehOx8ZFu+p9avc5kCkhfbJoOXwN3Fe6cyQ8jpkmoN+LxK95q9cdNMrHppC9LtXK9o
AJbrPEqxXa1Dyb4R73Pz4DrZMBdMdI1z5jARtoM7yOi5a2JvKgd/w0s3AOCyeejFGJ50iRGf8bAT
01fvyUGvz9L1d9+Z6lmboKpKSAb/38pP89BnPveEiTekP0yrDJ9x7L6vkf3kvUKSNeZ9x1KWrxWg
dh4uWf2hsHOsi1HMkg5TN+l8kmzt//xAp02Jjbigrag9OPJIBpyFCoTFD1Uw0lNnAJr17H1f2N2o
Y94fnaEbG/SAKnuS8bJRoB33ANhIlkCVDmjrdDoi4fAwwHh7uTse/o3YRBzygav4DS8XrtnSYR9/
OKHX3BMPYmIQPSNeE7utYeHGrXnRnV/zfdU2vnEW4SQ3yI9TD2Jpqw0mt3US35Bjbr4k3mzEPqCf
+5KhBZapQxc76xE5CvOKGrZPGeltya3q/TsmM7tdxu9TvzxrwXgKM0nzuDDGvk9ZvOFTAxn/KyMu
rmEhXzuBH+SWvpNbN7zsZCvQKgw2qeggU3ax/hD7U5aJrmHTFr53CsdjjDmpStyfEILOcj0pdus8
q/z4YYiq4Aaj4czP073e3k0djf8xwflfwWjhAhpyhAmnkwFGPrJK+oaJ7fCWSzW17i03pHJBWF0J
U6a6lh9tsNkUCi2rV0wcsng9qaNefu9gbT7De93LE7MA0GKyHS2G0WMzfw3u7K5wQNX4d19qyucA
ZpuWOhUOb95hxqe195ovFDrs2P687S+Ht5pHGzb6D89H8BwTQvdfA8rZ52ZFHYo1ZjW/j/hF3Ne1
qP3L0e/1h2ViTIuls/CAWcIylh+9L15rvU9/jt5z3/bJkz8XvILenHFd4otGP/jIvX7y0bZ1JbFF
tH1XziBwU3k4nrmgS0NVyJDp/ztQgf9ZMTF6GyYzmgKrIxZXJlX/c7Tg/CVOUjHP3MZLsqVBj3Ge
6/UvcVhhn9f7FaKSkP7v5hnWzFluxyFbisg1xlyyBYSFsUWo3xDX/o8uycTPLWrErTe3SX+lRtdt
yh5vkLDQNBOTqyZwSUHxyUnMrQ7rl8qZbQ0P53evOmscyqbRRDgIsUT/JiexwKlQPm9Hu+G42Qyt
DIG2e1ee4Hz0jYy1SVA9JOq3V/vNTFGrg+QyYSGd5jyXSJ756bAasJt7RyGivLWVqGBepbd/ISWk
qri2IT8Sckk4Z76vb7aPx/zFysSwLyi2nOtAGh3lVsAj5jLrTZozeuzvM1cDU87ZSwoW1zHL5gOs
wJTPsg0JNlFUmHxEgN1CmWw8WEHtD/9WAAbwbM9FjLmswXQO0RZ6RagIXS9ts3COy5kIpXF2Blbi
Q+KqkkcAhbYUoKc1UpJheNr6mcjqRo+xoOeKLCvqbl5utI+9Gx+x27tyJMD8nuibLC4Ia3J/V2aJ
v1boi59TvTNjqJ7nc0Ppu4ATRiKkPK1ORl7fML36CrPy3LRJ+2vfgj34RZBL+DwjJZPTOZWQ3q9w
1uu/bfYdavyabiSjXlZ6XXQhD0De9362sc/M43Lnteg5rjDg28eT3UX1vlE7rpkMzXjuJBqKYoiV
+AzbqsM3vRrSBf/WGOiZqLuM1Vns26951Q0oKzW7ueyJ2u4zpbgFJwV+/2pm/b2xsSD+iGwvn2zr
JRNOB0ugGf678V5Lz3/qd+O2p5kDrTZPxWq/ujEObkWT2JdIev3ryFMa4XQ86ydrguVDdHP8e4Jo
B0FrY9bNKei2XwNya3GXkJuzsBENmrVy9hme99HrgIT2PWKXoJC284MEXV28q0Gkwd4DwkQ2CoD2
XSuUi5op8ccYsGBZ6xOswJQw5XSWyd1FGNyfmsWr2Lm8oL2R5P/xrydi1HInNZ5bLtTXX53TB08p
yCnjBlKcfxoToNetX523hc/i5RMe/hZeaPU4T2Rb/0xUEEKvsCIHBYqD7kaBacmyWeU3DkiVecBY
dhBcYfl6PnUVHwdWw8Q3nEZM4dltOBD6HDyulfMQ8lvhOlftTDIZAyWOXGz0FAdkaAoPtypuq4fI
hK4pdjtmPyc9m/nKx6rXXvYRl9dvcMGVV75miTtF/mj20xBM9evkoJMFvliAdIhRbOLCxfa1Kxvb
HOrWjeuuOpngSLJymuJU5e0qE10KpBgpY4manrnYsB3EvJ2RYieaL6LPFv0TIEKsRZcNbvrZuEME
K5g2i3uzbt4R5QndsylWGTCeqbQael4mxvQLxBBhCOvG4jDHch7LeRxnC37K6cYp8CaXBbCtXdy4
MovA40xcrPGeSMPZkW7S4159W6WA/1P07eoow2B0T/HYmd97sqms1EGiuGCOobLyEPHF8civb/YL
FcO4lWpP5S1Ne3zbFx1cZd0w/+3pYM3VjjK3P6fajt05nufscdzXsS95WYAQOj+ZG9aMuM9OwuNa
NG+3iAGxBWCX5+/26F3XuhXJfcei8LcaQsLr5j34I1RjRdkN3jTlBncWUWQDtyq4zh3eVzSFTDY5
cJiKL14iffVko3Y73gA9zHp/AIHHp5AxpsmrQdf/uOKr7cWDuhtvRyKPWAm2Jhl/CzxI/bM3Y4VR
AgqG8zXS4q4+78nSiIfQysrktT6S6VoDpy9soiFJ4bwXDMGg0a29GYNw9d4oW2w0meQKoc1bvWxx
PrT04AfjDm305GQYnwS5k1mjThyPDi9MVVV87ZpRLI/C/xaI9Wlk/XJ0xfEpWqDAj+37ePOieNAU
r7wLcde0rncKKHndqa259yt2RWQ6VXcavfOc1hu7Kc8PVKqnMXFrsQ5W/J+iCm9wo4rVbfY9dP8i
NyQ1f7vB2VbeYIpP3rM+8n2t7Woe8F7dKG3C7Ra8eocguE+Midsbtt2xLziP6ADStW5wDq3o+PFf
EUcyuwDlj3UxpCv8SBPV2X6Cm8h+NzZz0ALOh/83sOFqnocqXreT0H2fwapOar3X4Y5vweiJ1r9o
aWd9j8Gs412croXUc0hTEWfq3PxlAmdxyYWusG1QcKHn4fD0p6w7cJC+skYzvGTe184fvt8Bwc39
OQDEVL+Shhp0scfE8sj34z0Kl+uzQnKhwISLDU9QeNiLqDvfmdqrTe4E7GHXs915pCounzSWVBcw
T5P35FRzGhRNKjPnKWSAk5g1HNv+kFU6haLk/dc/PLEt+h6sOgnfPAxBktNq1hCmRVhf33Q21eqe
d8BTBVumxKdT8UKUoeBKPt/3NXL/evDcS5m2QPPXgR4GeQ2si7sA+nuaiOIeYaVu0SyulkjJpozi
Vq8Xf0NOlHO5Yv2XAXhozcdeu4A7LlB6MVthpvspWekFA3vsWuplQqBu8K4Z8wEn6CFHKOHeut7e
ATq1wWILX4aZYjXCIPUmA3j7PKSFY0abvqoTi2sVnOu5wgmwpl7sd1M28xxBcR+mVIw+4mf3fTxB
r2qxxTGb2ZxSECnd8zG3qstOaAJiU1RC7e9+f+xhkXEYfeQ8cCq+qoekU+e1P2K2iIy8+pM/7ZMq
lpDs2nIlodCeKhzm/LJR4Wxf+3T0XcjKcItfolV6yU0Gt8qSiK9hETgTH5zkO/VrmU3FhQsx1aLY
OTI1xUq281G2w74TfqusUubm29fbluYI2+7EVY3PjxUf3NM0zqLFQ6an6Jk/nAYp+OF+r0qvXnmo
LcPeAl7/k01qfcAEqbZXkHzNa1h9tyOSxVP3zm2Mq88y00wWkWbehLFzGPOauB7lTVcr+mLfOEdc
ogA5YL9VEkhbAKPOwQ0ZRuHPkPUW9V2nMLjLASv7ibWh2o7fwrpkCxK8mFbQCxPMr8i2qjq7uxvK
XxARK7+YvRvrW4AMVABrqxQYM/xWfBpMgxAR3dkKlV0P3v4bGL6pz4epcBvlUiKeS0n2DzrvKFXm
YdoS5z5CXpFeAyfEMnek23q3EdjHr22vIsDSBkEYHOrqUMGWbAKaC/uQhKQE5WEx2ABr/NUfJQid
N1bNWSV1POZdyzZ5I48IT2BSAb1nkFlWDN9mHLusscONJL+K7r0JPXGUQh9tVYzxIVei8kTYlt2E
fuePHEcm3wB6qsuTYJiGq0W0q/uY9dxQnsd9TN17F787KvgOZACnCU/C1MNpQBCdGCEw9RkqHasL
D+NBDPuyctrTdAMgr4fy13kIKuTnP6JvR47XXjVNAxm8w9aeZFex94Yor6OfMm7dvdx2DIY/O1Wl
M2QBdXRgPge/AZx1edBnlyXsEi5Alg+H73Vt6SB8DU4q0pm6mupw3c4Z+sDm57aYhXGCq7jpbByc
xOWwW3GlSWN+GfGjvl2IuF5Kv1UHrCI6jzJovGi6S4JOyGu63IjS0LRAJK1aIQqXNthJrw/a8Q28
q4qLdk6rhliYaPsaDxW3GAQMW3gt6wVTpp1TkE8pvfVRQ369cdtu/o+buBABStngDFTs+MQMAQ+8
ENyWWqLbwmQufdk5FV5CjMQGE2RIL9QFwXmasA58wbsGyXpCFuG/blvNcTNRBPXJ0W2KCoSShw++
hLbRvG7+M/oLIdxi7IG//4lBD92Fi9N+LBZ47KT0pyTez3MITc9ZmXG2WeTJ0fXEf7vuvsv7Glvx
HbtiIJo7NK/tfo47Mb+rBW0UGNXWgixm7oR9BtaeFRWxJo599Q8O9If9WF7ZJsb9cYmy5o6r4qW+
NIvdg7MAJAYl2Ht42zU7vAmZzRRUBNj1PcnjWqWoe+IFUHCd3TDJI67Sxtw4gb5v4eyzS6spJoW3
QhkW0Wh8S7jWwja3OWu7nad+lheF2KouAoKqmjsf0mwsq42L4asUgyxUuHbqbUnU8iYL4VvvKFUd
ia2AY6Bj0+bbAF473JzCRkl9b4gbwkh90inIXtY3DwoJJ0qiZov4wVrvOMWtp4KLzablTzct9cPO
1TJamJbP7WEIPJ4P9qjfTTPHD5bPPRVZlW5s33UrXrUZ/A9MEPrnMBrke115I8qL/QiPp2/lTXrv
BTugK9qlFRMbQG9JnF8qjlzjIPve9pFs8kClwwoE4hBNV69xdlwO40z/vJYX+zyYSk1nchCj6MLL
qNKT3yT7cMY5ApGUEtbKi+/EvbnEKArWYm3rJDpzELRWL/vGslwuYfjdECblvvKHecudYmD1Psic
zaKLEI7nl6LRR3OWabxmZ9sRZvK8VXv7K+xCXt1WLNWfPs1WEAwTBu/QPei4OmzDfioLYHgytY7e
l5oTknxmwYMrZmjhlacw/V7B3Jqiapb5SxP7O5Yt3NADiGCPrCZWyRPWAAvihjTauzPsuuFN8pvK
zd1AtOiNxOZOmAXWMcj46E6/GmGyX52N5Req4XC4D63bIl4euXzwdzGMRSIaMLbIbSU3bTOf7KeK
ZtFcId0i29DsINcvW/JNWjBpbz9iPdv/PLQ4I2aTKTtr6oj5E4Kua+8IRaThV3G8hreBVev6ptFL
JueKXK7wsjTUlxvfAeK91McabOW8BjuaGV+PnKBWLDYdkJK53tpE/cSal0fUcWL5PnLL9p9Gef3D
yXByLqYakxneSNKkCc7FLqBs5p2UEXlUbvitzgpILUUTO10que/Ph9pH9ulFYgqjYOiz0k8t3FHt
DAq4rmnJCpCS9RYxh7brFUKmTZfOPrtPnBiBlolmXvAVZd9tziPr4D+xpwZyyiaQ0UvNo/e3n8xS
54FvDh8UczfzNaI/vgQGCZmvRISM56BRXlPGRoV/2C+QDACi2fH3JpSmg287PYkgWljtnNsQgT+y
9NfmtAHCdve96Nrfje6HvpxF5rmnPtkW8ZbM1RTzSwtgUQJSctWV66lQ4yw0uv+pSiPcQYwfHUiq
9P7fqpwDN4W53dQVSiEiE5IoIk091aTxlInfR48u87D+HOYNjGULoOcK7a5cEA+T0wgUXkvcnpuw
w1s2w3MPd75Ayt/ax+n6vOiFBF1qUh+c+OcAb8IKN9GWPZ7ndR6V5h61Pd68pqumCw6/eJ8h2wvV
qeJBBfZFaf+rG2o3uZ/jqkarUCuvPplGgaG7mRPfWGeTgEVNMg9wOMv3hIopZlQQBYdgpObwHHC1
disUSRAw0/U0EAlT7lNamxLtW9MgM5HAWLusFem5MgUd9ETi/LbTyCbF1/XHdVKCdTfJGRnMPvRv
afYGmgitpYsIggpN0GfNb7k8tiFZrlrI9Y9jbYHPErDjnTmu7hk02mZ+2fc2269NY7x/8drE1WkB
//7RHSsiI1plw2WFTOJvenLcTpxlx5yUmCYs4ROjlxk5TXzipKH6hxch2pxvE52nI/bH7pJVo5vc
UD73vmTcDnxahJzZiKPDRUPEPt+ca8bG9BLxi/9y+b5m5luVtJcBofLwsS445eeMHHDSeZtM/hW0
QH3DZbyzXXNUmvXfOphDFvFo2O99IMj5WcSg6bk/pYB8a5d65pa62ekiymR6Sr9vx3IFo+BdRRi3
jhcWo4Zrv7pvhhuUy71BlBmtHKYnIG1nnvCpv/cQmI68gaAcJw72q5tpsct9o/j1n494c39Cnu3P
WRpk7/7kw3o3K93RBZ92eXgQKrpf7ZI5fa4gNpsSIsgLzn1mIDdA4QcUYQYgfJvb5TnRoatLUnMM
J53bJNNcIZzTCJdX7Z9A3XtIP6/10Y+D0be3PZkmC+dynqoh8sG13pIpEM5dGzAIlNkMDVyEbo9d
nd/4zvEDzQbIm5qrLC714Eb3Axqw5tkKvI06cqzHdStQpbT3gzLe9BgceoHkW22TXQKnbb+d9Ffv
2eUOE3M+p/XNjzkTNcfDrlT/jFCdvjVgwOKRkcR+exqkFfPw5Ar3AvXKOBLGavafQKaEOjls0pLq
mnavYtV9mAeVHy0vB/gv41Rfgw0zhBvn1ZtnZ7+zgwc7d3BcEj0Afw37mTSBKPzliOEISmRdBug4
boP0e0vR3G4gWmrKlcG2zXvdKYevSWZPHQsa8DXEqHuFoDn7E6D+7s5qC3lusmwwSBmDwP7d9szS
A/sZ6rlGScNDVan6y5FLtj8jHYd4DaFVl6ewSS0qUsAi/XQE2/6OoLZfkLSi3Mvn/YjHS6gQQ51q
lTkrrs52XQthkv3p2Dp/Z5CtxB/FIFRzfyKcP1Y6DItD5HPVlAXjrl9S7kDU3xhQGCl5qBXHMeKQ
5udBcIj7pACMkEz4WxjOV63eaVA1irgffmLDEBwkyl4nb3A/5mxJfgco9bfvPW/+M9ZDl/30qw7x
uH+MXXanXVkPT+YIvhGrtE3ni4/sFo1vQLcqpA/Z++NoQZbulmWesztPJvALodr7nxF3pvGDoza/
uzABVf7J7yFSSCrKdgecy6kWNtu4bs1dF4FHnfQW738zWu1erI2UlOpVuBNBsDOrfuV5K9g//m+P
HZrEMY9buSG/mNiEnywAkijx+pqqnEljJLtVHsOeI4tdcMckkg7s3ny7GbB37Uwt8iD3eGEY+06o
OypVJIsVQGHC34Ki5nvHumqbtWC6iFNZuBTc7xGWu8FSWLhvgH00lDcVr2BW2BYMs+jnMRXML3Ke
CmyQ+YRpJt3l6zBd4Dff+ujNnpbMj/zCAxb/0/Z60Dk3oIF/2pImCe/XRfB7DFfMm+/xtUBCLTNf
ri8DGO1xtmSUfD+NGaAclxndUBzxOg3nEKmKRYrJdtPh5IEmin5NE9zj6M2TAE0Fk643Xnpnlcut
3vv2xVvkuBb72lmn3AwqXRjZAM1yCH79eJDA4ZwJOx+D0yTrWt5ob+6a2zCVO5NqsKPR5Kth/pxa
bR8mTBOw+JoHgbuq6UTH0rlOK6N3Zm+4B+mGNy6ekyscQ7fnOWiQD5lZyg8dJcMXXGT6QjoNkPjm
V8jvCUC9992ofxy4fH7Sk1DLycBUoPDcrP88MAjDeUN3P4c7TQhOEwskZiO9qKIafOTP7rbuZz2t
QXYHTOkl5ZY26ztvw0wrBQKAGvc0qQ6CKfTPmO47xxJ2QQ5n6yj9qk3m16euXXtTIIxb5VXWzMHX
6CBvPcUDogoWSTL3sM6dOxnDR/fmv40TgFez0iO+Oe14PYfH3LuPnqXOF9AY/nIdtFt1XHok639Q
SXEE4dsxffFIPl4eJSI9BWSVeBqcJa3E45ZaivSa7tjY7SaNPpq275ILUAdsmajX9iZIbMZRAw72
wxVNXSE9TWr3lETJMp7QtCKeW7nBvD2YLC1KOwwGb0Yv834ItYqrahIImvy54oeyra4YZIQb3qTJ
SJUNFrH+2UfHd89J01Hf2dspsnxIlqS+HeL5w6Oh/DJNvC5Fgz1OcHKjJkivxpYB/8Q1VCiZcqYI
b6iqFgl3LxJlWRfr8a8Z0u3VWmfebpzE1de9qvfwOVVHakOI5fb4dKXmrCecfKgAjZfYnwV1fnR7
/I+0M9uRG9fW9AsdARJFkdJtzMrZ6bSd9o3goax5nvX0/akaaDjDgQzUaeyLuijsYoZEkWv96x84
uHYQzJMCVW5Ve4eld+i/wG6nKD9YxmTFSBjG/ikyjOIXjh/0w7NpNt/KOEvKA1Qt+MrJMADtl0VV
OtTnhfmF6LQ2ekGHM36iQ0FTN7mzt5sX7k1YE7aJuqbhHp4p1X8QdThOO6PsOcgIyIaeZdou9Oec
FvMhgXP5CVMBxm2yjuqfGq5at3FTr7rVdkmKthv0gDntksa3QB/sHxxvp3brRsL5RnB48nmO3Vhv
WgYm0aaZoXmgvY6XYSOzKIaHtQ4P71yyZ6a9FbTUlbqzYIojuobKMdqGAEFpZ9y/Opw0XuSSh8wt
4En81D1qZ18P44KO2lxUc9ACovg2MCe7PtqUacE61/fi7cAgY18bEdUXDvblz5gPMbrpCmRrgIlC
ZDtjtDlge6OUwFX8oOQuzxlpwOSv4ZbAKIRAXwgagn3Wuka7r7xwesA5aVQ/Fp4kPitUjOZtpWWO
SirpxXCIYq+392q05/SU6UnWPC+HMyJbsg7FzxBN8Y62Bv/6zUQh2ZJ5wiwEkL4qv+G9heiLV2HH
O2ajK+GoMr0fZgXzagNzPIsfFrPN6r2hXLhdVCRS8nBlwdlc1EPQHxrEMu3JNQDdGeUusGabzgJj
buG+tjsSRUoPxs0MxTem/Ea4FxIjtsfRW0BtibqHVI/VvdZdG+501IX6Ttmz9cOe8C5msjqM8giw
NM3HNvbG6nva6lZs4wGO/M3KFqt2xGKAgQDxucNOGSEqL0oL1z211pgk90ttlT9pjudnzrM0PqKk
ie+NVvXVcZzC2LmFJO69YE8V/yy6fsbkDJazhBZcNMR/lUUc0VJi4b3J9cDVDKuqiOlKoJ1uERsg
R2J8GwIylbSJBxzTiPOrY5urGSKesxCqPXTyCWGVFR8C0SV32DAv3b6l1E0fWjqMQ9Hb+G55Rt1w
WhKB+JsQH5ncQDwcXj0ZxA+STmPaQUfs/gmVqV8rG9nVg+uNTXlaGrP7oLPJTr+aIBDLpyUcxvzk
dnPYsUdRkewKXQ8eJUKqWz8JNXcLh5/1abJwvd1mMuOUo9jn2OUG7PEVpWtqcaO1Cnk0xl4aO7QK
xTMAdvy7NAbjZwWNj76uZ5oIdbDPvxt5QYWoLbILTsyMVLx3oiylfEqmaE+y6jrycu0YghLV7F0D
olDsahOaLtp2O5X71NKGA2q/6B/FFDG8swaUQlQvdbrspgKV6T7TMXzCARs2+6QMGCTHpF/EV93D
qNpZELOzo6l08EON/KlNH/Q4HjGPe0Q1AtWqn6DFrG44cHm6vJg73wH7PqRqnmoYD+ylHEFc0XyJ
ksEQjHlWB8LGdsbpWIN91hwKufsdDbH9AXqF+MGpPqiVS5WGB8DGOvpoRWZfwe3nju4+ROlYMsGB
ZRrsk3yaR64fJ05PlggFdbaaaS6huRflzgAefy3rSPZHe6bVYqYVlvl9JAhRQdsXlP2TGTlVuxvq
ebhLh7SAbwo5ktbJZhJ4j/CiNKHFxgvD/9yuSJaUXdxPJ8MC3t6AsFonUWXKhOc1oe5BtNEmOwyB
ilsnKWr5SOZE1ByUscIw7eDFT/xBxTd4xjyfzcKcjHpttiIgBZKWq492MDH06Jehg+aLpT2qmLGc
25tEl16+90wYail6O7j4mJW7R844czgZEQRWyBFey+kIWP4CQX2mfnZqEd6HTV90D6O3LD06SL3A
XjCRQzC66NC8tD1S+2PeBIF+5o8qwG+R7gTbMTDtT0HJYHdbWTHtro4iL4CMV3AYexGUwdnskZ0P
0AfuAmE4+lAgerhNUzb9B23inHSiT4egT48FiU7VlhG8ZunUg4cW5fjbgYiw+LRdzXQ0GPPaN9Dl
KTRVkdoHqO4ZGymJ0/u+tEbYqXDkX1BPwf5in5bZM8Wn9xPKY4puWId9vUXSJehYMQiNXlQdhd/h
Gen5UGHl6dBJkM2HYktqcajzf9tOnPJsvjsw959irJpxA582uQcjauIbkh7yYTvlaft7EhEoN2AQ
vP8a00A2UF3wtmMK9+VgOn213JR8yuEuk3H8FId5gkJD8yl/5nYu0ALADAjvI9jS7g3E8tje9Sly
VMiSjHF3wdzVt3lmJ8EWBM/9UmM6lR7RDlLJ9HmaVL5urDS6sURckq5JMAQCHUZMuGcSfQ42GzD3
3jaZbKsvY5nylQmRYGqJXRoxCE5hdt0etNvNHiHq4ravphl1yiyq8JHouJJbd8imPUMAGezzZATi
rgzb/USuegkjpZ7H4J6PDIrF2sx9NENp9adscalcAu1yRCgHoZJC7OvuWqvl6vfsqlR3/aSRHWhg
AA5fa9T3Y6qW17hx4Mu1gPLeNrcDpm5eatLTiGSYn3LW4amgVIj5gCs6kVToIt6a0AecvU3yxrjP
bXSB+8KSIBRlCK636RuYVlsVCpkeoeOk7kHEbi6Pk8GwFE+uojmabgy9tm5nOz5JFcTyMMSRvfLH
nOSx68aghOOWqupxyZu4+MD3Wyo/sIxx8hFSABdnsn+MNErabVlFA4RRHiK1OPZVwqys/h6HoMm9
8aqmeAhnBO2+N+M6Av0lXegh4tmF/RIkvxeUro3PeJP2CUjKi82n3HDcaoPFWirZbcmS7fIucspd
wxj1R5szyt/r1iibba3BkCixlvBDiy5g+l53NjOymIot3QeQQ9SxGph2naqh0VSOxCP8trki0Xho
8pl2phJJcRx6OYxPnVWmCnFfNn/WIz7+LKFyF8GC3dy65RSaR7OD97rpl5DxBJYPHOxFiF4RHKrm
5slTqDCbKVUWf2iQMPcAnMugK5uG+uVFOmy2oZiieOs2c23tcyyt/cnj+NzCtsTm1FmEari/pqb9
1A7hophTka5UUjRRWjdhP39q08D9EDLisSgdoPTvTNmR6W1BTILvXEbIngvsm1F1ZE47bpxA198Z
hTC29wrPpoeVEVRDHk4MZkFdmJ4gk1vpXth6AapRvYyZgiEq3mOfE+qD1QD++zNUGkCrAvopJVhq
toCB0Ot2tR5jY5ukLXdbgPOj9KcFQvnJmXL3FzMHxFjAQUm4t6d6svdLmc+f+IoZJyLGnDeuNZfW
0S7wosVQYZAvNfzD8q70xrm7CWtn+MwHvib0DX24z72y/GV39vwbum6Mgqw2ZjhhLsWz6mF8cmm4
6J+qBLzd9MqOiTeiOu9oTO3SbKcwCJZ9Y9v0T2z3pxKO1G+G6N4ODuCqRQKZbl6XeVgS/jhFLTzS
biAtGcL6kSFVTXk4wXnxqdxHl7q8adxNGSyceraHxcMW6U1R7gnxcOC/1JxGuynCFn5DUTt/GTyn
+2jXVvt1yvV8yrApim9qcOpbjVPaKmIdEd9kBKnA49X4/4NpBcldDQfuVUSNW1BallYFDZuDmy2v
62mPp1UAokncij65o+Gmu9mOkAZ5I84bkQvZ4VhB9MPSwahdGAluWDwRFFZ/xe42eo7n1Phq9QWD
nVxzm9zhjZXZe4DKwdlCfHfvdDIhJCFxR0KEMgn1s1MNQSIPxHhah6CM9iDdg6vDsLtv5VT9MIk/
Hvf9JDEiwFABzbh2y1AdJ/I7PBBBKEfP3aw8Gjzung3Nkve5hYsXo5sJeoXNUOC8OLCZE0Y0YnrR
+VJ/UTIldsq2yuh7x6k37TPw5x+1AeNrA8k4nI640pvf2RI4h9KmmPRFepweMZiQq2Pe4khyRJo0
3bde37ZP5Lw0kKrtxfqp6qWgG2EOV+xKjZv2Llx09THG/cfe11UfPsVYSP3iMtdqZ/TZLGikLRtm
bZFlPwomdRMU9FrT1yyjhGVnp4y0mqGETrTYFPNLhWYVbqybOictaM62Ebx7wCOBB/NGNfhTbIUV
MdGQU+jhURFjZ9QxoOmPaVgOAdf8qF5JYh/Rt9i58xjqkF7ISjz7dQi0EMe+1NOHJM7C7FZBXPmt
9BC/tkbFt5zzbf0LkS79Dse7XG+xRoo+67JMhlMdL+g1dKi9k+HZYnxAH0bO1+BNPXxKEdvzjatg
nVI8DqAhZUqG6SbtJvV1HidoAlPvdcExZSx9ayHaiw8V6SkmpVG7wsYIIuVxMZb5rq+7sfcFEjxv
p1KaVhSHo6dvmZK2OR9hzV9h9CVANDrNJGUGiqfEzrG6pHoowgCLC3av+SnltCiOULbIejLsdG6f
U9UnT2k7Lz8t1A7+ZKGqXOfkBNJ3Q1mHpMbPzoI4yQWw9gLlia2sqAL8QtXShIpi4Dkn4ygNjw7e
DAzlHVmGu0lSXx5B5CPr29RO40spB6M9IGpU90sX5s1RYQnxNe7pLIBXq/wZQmcxbkaHB8c2wKlg
y42J28YYqOW5zHpn3gAkzLB3GwMfttBSsFl6Y6blodufw1MIRrkX5sSEP4lzS1K4DPWvTrg0CR3U
gm7TjWqSdDtL8CHvc9s42AgIfppZZitfjsL+p18qJwdaUeZTsKQ5lPvS7V/XCGnIIgj/KRVk4Tk3
C0RLot5xDXks8K6Cyswwqb+Zq8FZDojNiycXAJxbAwfS7yMCekBz12m/eyqPDL8HXvtYo09INkii
44cOFnHCDKiSTxZQOLtstpkFiLmMg3v0hzE6z7TxHlsry6YjukxCeMU6kYFBU380rA5gyiyEF+2d
Lqv5fIym6x+9MZzC/TxmRIm1OL+XJ44nKi4vtwj0ZTtmRAdNbpqxnzReInEBdyQKmY5xEnWufayE
dODv/IsQ5asyFGyDa2o7o+++dcppYMflsJgonCImMXi49FADLWZWP9Im8h4TrjfcYbhIvinkXc1N
HAWh2BuTBn8AkBjtvcZjJN4hvdXPIlgsKO92FeXEVTT6qYtqTvm2p8gz8hp1LJY48PYALhjIbZgn
hPZuSYMKfE1U+mAyl4LjVES2s+2ZvYA/mmb5TJFGITeWpoXUreWYOi6OPT9mFmfoZpgZo41OEq8l
dAPevAwqARkr42gbT/CAN0NAmNKtXZlZu8pRKCV/0NNojSOIIx55ztwljmOSGIaefv4g8eP6EpR1
i/lCZMPDX2JOkAOuXV1zY9LBPIejTpHhO1UMRQhB1bApE+jo98AOAGFh2crPgZsGT124BPcmk5rg
VpZq0Vs8N4xx73mjlW+W2VLzbRVK/NOmzsx/kz5YfTWiPvg8Qx5d/BRHrt8MP2ICzQooEBtQxQFX
8DoCG7MCL7/DHppD15ZD9AM/o0gfMZUjLHGes1nR/mCL4Bu6qh+DqLZA4BWN195pGPXxGqICHZOj
AvukDUj06PHVApuxqRtmEKVr7WSR19uUsEHnxFiMUQXsmCTYyUW7kNdgOpO9kWZ98YzmoX+ak374
YOdlyzENob2FjR9NXxq59ifoR4YbvBigjblprsdbzrjA/MhuREihZrsYoKw5jrUPA8AShKDw1zY0
pqvxvtmNt4E7wZV0DAe3TIZ3+Va5oWWGm5SIpX9qJuwrZQ2l8QbQfvjaWy4McPqU5jnqKij7uOHc
lrCknH0wM4LDtylEjxbYYfwrrHtr2kEZx/pl9cwQmwXKR3BwwF06DANs74sTiOgzVu3lx3SK+XBi
WXSnWZWmyRgmkrcIdEKxSdg0WP9T7yR7J7VxlZhj0zuWXmLfMZXtCtK4gbkfiz6DkwNQ7bx0nju0
m6q3Gz4E6D8BcELIjSkpH9uHJYhrbxNiVuVsW6tYVdwhdc3eCK3kVbVJvRxqBi39E3/q9NxwOWHM
b9QeCKpy7G6/IDeAT8ndpXhcDhPOXC7tZyyfmP5kmVv9bL1BNxsrVC5XRdaj3IDEAWdENh1MwHAN
R9gmdpDHx8acYPpgikN0B2iQ3T6IxYtfgPqV88BGzPAMFaoP9lbtcKcB/jM6D3vY1oCWTh3uzXTE
EYb/61DvsT/GtyDRC1Z46Bkx+efZorkCPgJ4xdpBJ7tmGLvk0GJpG9FgRcODEIO5mgi40f2y2Ib7
MQzk/JKvHyPwREKXW5WeejFhgGBv4FTpbdi4mY3Djte+Dgw9p2OOxv4h50IgTq0gFjZk7FRyNfTj
tw5r6H9wTJB30sgl1kbaDdxtKCFR36BkM3FwrsrJx53IuWkaIhc3CFtgRSxUVuxX+nznmwUg+sWC
oUnZBOcIQBP5pv6oRGZX+6EZFE43XMjbFpGRjxHFUB/5d1G6accJ8U0mVGXubJRF+cGV/fwt0yPI
9jJEXrgTdMD5N0BZd4/Ed4V07Ia6mfbOsE8QCvubwR7AkQy3dqhLtON9Z3omMkT4VrTeD7hDo5fI
RvsFJzbz49SK7KfBPvna5lN5H8lwXmUjASeoE8zFT4T65qpQtoDLPEzs/olygzA75i9q2szcX7ce
O32+zWSePRlpkjrbBV5wsnE0VINXnDFC1G7kEKNOw54Z3H6hU+SeYdi866ZqfJ6SZOmeS8Z16Ka8
pvucg0lCDcWI/hWGxegeoY/ZNSyggpOSUEjtbOqaxvM0mqXRfmMwbhZbMcZ1dQeuUd6U1FfLsYEW
I/aRGRpIGqBwYdKTT9EH6hDxzQoDqs9igTYCZ7uDA7eYSd1hp0Pyw6ZmrlQCK9tVclwWb0ZRVmQU
z5UyPfZcVEjKZA7A6ZDTwnEKlK1VPXqFTB8Q0zTJ3VhlDlQgM4d0lYZ2AVs4keHeAUuuKCGHdQ5a
48L4ARc0pOuOFbuFD0tG2Vt4WcF3HLjC5KnqnSY5EIUhin0jvBFSpivqBwKc63pjxSZ/NUIbIW6E
C/0blrabHTMrz6IbANKSuo14ogFWVjubr51bGb/oxgue7ljqD7PKJdTLOWnUBtvIPv5YQ/062OE0
9/tMTHT8ixhaCLB2UB5g1SVPFk5HWEWVZbU8xHVtEzuL1IYAONi3Yf7wPzADldHF3egrd4husOes
9P0g4sDbLHqerN3/iMBuJKTY3F+CgaQsKy+qAssdWWT7EVfg6QAL3Sz5Ty2QEsqkmk9VMxd6n/Xc
WHPPi0M4kY5X3D0vGIkqChzsNXF3pUdZ//0f1rgMP2cGPVXvYxhtbi2ntOGFwN8V9JnXzKFXo80z
I1FMQsBYFVaU/O/MSDRZ3UJR9PR+j03CLsD0aB8r4T7MmMNsQYj0NyNY6Cc86kBm2nDPSqpxhICJ
fcV985JRpLaJjmcspIllOrMENdjSwGVm77d66Q49fpjYZMfD8X3TzQsemEpjDucKe011sM/sKI0Q
GHemDfH7oPnICwy/2DDM19mi4YMf0ETVGYLs9xe1Lj5lDPAt+MyEB51nmhRIIMcA0NEfh8F6gsbg
HqWwjK1kIHOg6sK5CH7NPm/VsqvGtN4Qbuptq7G8Fsp7aWth2/X//pDVk/SPrYXbUqMbxUMe8hz3
PWhWrmvFt8hFhysRrRdfJ3QNAqFWY/e/HF7VpDItm95XzI+Ptms7DwrbuCue1RdX0VLztGwbYtvZ
6xzgp/QWDFFfkM4KOiWdUzk2zv7993dx0/yxypkztt2FChbW1PsVomifhIpw7zId+oITV3GTNBAp
qfmGK9/DhVdF5I9JiKllanKFz34aAfIeQKPsfY0f4t6p5u6hT8cA8zZkf+//vgtPES4orBoFXQm3
+jMD9B6zJfggSe8TVCfQz3bKPUCVZHj+X9cR7AbTJv3Gwor2/LCJCo5zSCzsvqS1H8pFQBVdpvDK
nvjbV5dVKCNtqdFI/uU4i1kjvHCHnRdgt3hwy1p8CrzJmG6WOBE+OGAgrkSzr+//7SFKHhWRkpxd
GgP5870uiDrR+BG1PiVC/zlyaDOMJEv3U6FCLJVXr/9Ulbi/BUJcMb79N6jjbG1NaIKn8Bwnb1Wv
7/bPL5qpC0KwePG7wVCWn0L0xXpJGh4NcFWI0h80vEO/6anHTkwFVE2bYjk3fY864ZCaXk1fFaAp
ZkaPb4uT6TnfIokInFOBnBYSQY4PKJNW1wtvcu0wha+gd28yJPn5njgoGLI5nicwBbNFvuhmsasr
x+ff2xOXay4GCWNGkl1zlj5oeVkZx7GY/chN1QtGUfAYlsj88P7m/Pt7W1dZ9wsnNOFIZ99bkxqp
ZKYxM6rCZiAyxm5rDJHwx2ppj+8vdfEHecpzPYmFIrZMb9+ZiVR1cUPNUuRl71MJMrtSB6981Zd+
ECEXJMjZSiqA9rerYCDlNY0nCRmETLSdWwfrg4WmDs3CtbTBCx8AyKYJtkrXo5nKvV0KbnOBbtGd
/JAGqdxk+Yg/VD+ulkYYGIroDpvV6Pvo9dBuRWbM0ZWDZf3vn30ELstbUiNZZS5wdoCBpiZ5L+vJ
By4xgBBz5rXlCE0PxOG2rs1kp+zyWgj5hefrggA6JJVxzJDc/PZHV0EVJ7prZj8xYiI91JjtddOP
exvbm//+KllqzUmQJHgQJPl2qVAlmMin7M1ETq9STD3qLma9ypb5lZUuPsk/VjrbNF1tYCHT57Pf
UYQ+w91SD4VXzkhjxODXuJwwk3XV4f3v4eKiHtNEmyAdk4rj7c9DD0cD7SLoaCFv/OCLCX/mFc2L
WwjrPrd68X1m8vrj/UUvvT7JnSd5qNI1z/3Cka2FDHXS0Q/RuNzUORorQ6J4AKJurjzUS0u5Ski4
eJ4lcCR8+/vwnqZFHavJHyWm4KOsER/Fwz/9NHpXbqILTxLyhOkw9uAuIIPq7Ur1LMtisNToJ+3Q
PeEiah9mwkM+Mdqt79wghL4Ymz/ff5AX1yQqCM0ZdyDMzLdrxjOIorWORwdowTlT3za7zbCY38UT
xkl4BJjY/8ywyeXp/YX/vuhty+I+II/WVGvAx9uF4cIVKb5INZeeEyGfZtiekYHxq8z78h8bk5Lw
ynv8+9xmQWk63LMEfajz0KyGD2+MRFvjZW+09Ix4yeVp3F55h5dXoaSleBac3We7xWoL3B2nrvbz
coI+4kHb/+AlSlz5MX9vSn4MWbQuV6v4+7VZQKdyCLrGb0b8zGDvtMtRgSeOuwj34t/vv6oLi6n1
9iaVC0tfxz17VUy3Zl3HUedjuGPcdsQPHqIpyB9ms7oWuLRu8bd3gY0FJ9WQstZQhfNkLm90HAYK
QetXVVt3v/BrposS/Zw9YFAIa3pg+DjcIPIJnkgwyuh0La7693/uhVeICRKfH3c7YXDnbQkOkEuQ
Aqn6ThD1d2bXQ3dBb/T5/VUuPVSqFY9ujvwg5/zWc+OlJF6q7P0oF9EhWPLvKHfzvZawjd9f6cKX
tn7bhH1rmldx/nsYLoyRNenGV8liHvvJDRMwbMygmTkP/RHL1e6/R07TExLka9ICcfWd3wlVSZiC
jTWBbzbG9MRtgKuQWrxbgTD38P6v+7eAPNsyXODcO3zSK391PeH+qKFR+kXwYDBFkmg/85s1sK5h
Yo48Z4OqQt60TlP+gzR2/E4YgdhzDpovApvvK+fZhffJhhGCCBKbuu38RoLZPIlarLwFOL0veNcy
pnTj1jjNOfT693/zhTfq2RgOc5yRisQ1+PYna51nqo/j3o9hd90aY+V8Cuo+R/DXAhRhA0lGzO6/
LikhkHN0SggqBAmdnQEwdYoii5PWJ2ICJwdH7Zm9tjsT2/NtMaJYf3+5v79BliOEkXAVkzGiPqtk
lhG4K+rcxo+sqPcxvCiPBr/1yip/vzNWoexdA8tMsLqz55jBK5bBGDR+3HnLA3Y77jELPcjVq9XL
+z/ofCnelKkVWB03jyI16+xeMGqJc39vMEBvhvqmLe0WpqouD6ET/9eC5d+l+NhtF89B76/IRgYw
sMiazPRJEilOFC2vCAfHVZUVXnl+52/pfKV1n/7x6VkYOKRpVxJQEVXjYewDtZMG9h3vP7rzO2Fd
BQmNSZtu0XWd9ydDMlvcFL3lW1QjOK466rNte9qnZtf7obOSPa6Q3j2ZKe1+wuPwysd24UeS1GXz
bVvUKbRib39kSlQy2UVYRgpIFzeF4faneBUbvP8jzz9pfiTlkIbwgtDRBch5uwpmXkrGnCx+kTpo
03N0qDE2nuTIxLC6iYP5j8k+63r/t0YR7ElkOG/X6xeDaigwTJ/BoDls8yVNXptG40f3/u+6sO95
ctRBLiwZ86+bYIDtMxuFEqhXyHBFNZ0seCx1ALlobPA3uLLchZcF85QHCBzmIQc7uwycsoY3jv6A
ttlBhFQnyR0vV/vv/yh7fTp/3jk8PQ562g5haoLwzg8O0amEZhYWHl98632OyyIC4JBl+1JXBhww
l3S3GEwljA6FbGfSL2ohuG4XXDLhrw5ia4SxheGJ2+v4EHpmc2JvW+22cT0YzvUSzaQgcKwiS2ee
96Fsis7YYaijnha4OkA3mWHLgxrT2PuKMfPcfosqMcC/Rk8gGIoRdHIzBWbab3GQKaItKT0m3HEY
n/OV+/fSC3ZJarNMZh4awOLtRppCge8MrqV+ZLqJv6A33CRGVgImIDZ7/7Ff+EaATXnsRLlfgJKS
BCML/OQXbLOi4YsmwcZHjjbuetlX/0zzcCVteb1jzl6yzejA5kNZ8ZHzhsFtxr5YTJYjpg9foSXM
fxM06X4KSarYYn4rHvH2IPk5J6/k/R/6b/H319IOrQodCzDo+W2bZ2HS1jV0K7Dd0LmtChm/wofw
ngfDddasVRdPu6gPH5feqF9F3tcHeP3qpQ5K8WXECeFxADLcv/9XXXjT/+K/MNR5KH/B9flkWWGc
SmJQEWifwqZrb/D9KD/BoEuuPIDLSzHaYvqqVlzv7aby5IKVgaF4052JZ2TZwNZx4uK+NCCY/C9+
1YrSC0AgzvezizkfRE2uOrclRiZolzDJ7naZEUXPKM67p/fXurCB7bV/UkDckqDps59Vz5QgSesu
PvyAJf0cUtt9miAT3PcZpkA/hZiNK5fXxRVRMq7Ik80/zlaMjDwOrbRYfGusNBp7LCVhvZH00ofg
sFl4LZn6HE7gYOSetB2mBFRtf/Vv7WBUuk672U+jUOwmgepxqGBSQc/IYYqGP03PVv+x8v53TfYk
BzEVD+PHs80SwePMQ4cDuNDlM+QQ9JxQgI/lmMX/n0ut188fBU9XMr8OB3f2F+Em8b4gfOBDnsIN
2hiZKeYrW/Piw3SIltXKJtPwvCbAKli5ETQQ32tH63bE4P/Yyyz7vZLnT+FSVZ/xxa2u7NFLn55A
xSWZYTNWOr/aVlJeNfaglQ6io4cJg8FjVzUxdkhouN//HC4dsMD2LotJV+nzrzxpG3TehTch0xcM
KcKyPiFTtJBLpjh/jVQ/xGKRUgoB9wpKc23l9bP58z1ifpoYc8GPhJm4rXMN+8mbMRWdCu8kJ6v/
NUQtnIJGlcWVpa1La68zXD42om3d82uldqqBAXzKWx2apuQm74IBRuMcDztsghN3S9RINO0K2qJx
q6AY+zO61gQL/sC7wUfLtTYmAoBo6xYyxOIadTTuavMUuJvGqVvCihYxoose8f3Zv//CLu0NUCCK
H+YS8q9KPI/ywJqxO/PrzM0Oo2foHdYBGdWj6V7Z+5cOLgoKU1DHcW6d90vmgMWzHJfFH5p6PoRl
1J6Iyyl3Zjgvd1FUzsf3f9qlbw2rQMaAFPkOUO/bHQEd2A5DzF/9wQs8cZC93d/DbQnCp8Euhevn
weoqYaVt9/z+wv/Oi87vehgjyA+46qmUz1ZWIfecicGFXxqTqPCWiOX3xiMFxu907TZHCQ/CPZDU
lcb7sUkj3A1q5C/wLCfndcQ2oXhEdZIKrOVj5ExBKUd3V80xVvEu9gLpoUX7bZ7Kekg+5TihrV45
QdUj4Iia8AYO/vIpqQcTjtLsKCiksNfkty5Ejr1Fk9T9XLplwS/ChSK0Qz1Tv8xjomE0u/UEK7/H
8e4W1xyb3KD3H8yFHQBai0eYx21ClX12rE9Jgdffejrwvaw2ZpWVGbdJGo3foNsm2aHt+7g+/Pc1
LQ1EBs4P5H9ed1VkSkRDZ4DAl2jrd3VVzGw7ToY9hNfAQqw6AHr8b9ZkAi0dzwbSPStAmhB0eGpY
c5Y64CVYEJo7zoaDY0zTx8H0rmy49Y46228QLrgqTRv4nbnG252OQaE9BJjQ+2FOdsMm6Iix2ToY
d18jzlz4pCTYtEOLpBR1wdkL9HCIRXiWT77E7SHCYcK0DLx9ctJK8WpNsfmPluUuaefk+/tP9MIx
JSUWy9TP/IOh8NtfuIxJq0yH2Z7AZpx4CBXP3p7IHnvYD8IRV8aXl/Ype9RypIXdDXjc29VkPuFZ
i5DKr7ulx9uowwhUxoaYdrpb8CtRGJhfOYcvXCGMMBy2KM0rIM/ZlnHLKOzsqF5gJOGqed+lqzxY
RamC8ph/xyHzXhfanraF2wVX7ux1d5zvHsala/lvOWQCny2NG1phtrSnPmdKfeLwz/Z5B0GvcWXi
kygrT4rYql3RJMayqYa6ufK0L71b5dFcE1Rgg92d7V4g4Jzi3OJU6IoPLlFCPoEHPxZSWI7vbyLr
0koaD/EV+/Gov9Z//0eNkFq4ahVhzXulTBKPUeIAqiI8MIodLj1MRDbeklf3tu7RBpP5Unyr27o4
QdJyP5t5YcNCRNn4g6+gVjcxvJXOx1oZHOn9v/PC58x1RWqIFFRRwGNv/0w4Kp328mnxZYR2U/Qd
TuAtKuQrq6wf69l7Ry+Duh5cEZT7vGoxhEWCILaQvsWtnx2DIe+rW2jX4U1PPhBC5WFsbHQ1VnKr
CeLE7Skslq/guCXppFOKtAUCfXE0dQzpXyMo/tWaMLtxUhY2ISeL0N0WRzHc/PDrQWJCi0nUV5DP
yD0Sz0v0D2W0mNpiCW2KW/rDbD65bU3ospI6HTEyzTUuwVU385LitMKAv+OwvhvmOfkxyaj6IOMw
/C0qlXe7YLRC1LsBAWxbwkoJqsEpv7mxcaULd7mh5oKEnFHc2GabF1/ff5J/0QlpVxTovbV2gswi
z5vADMNYzBJChza6j8VPqoJq/KfH7OcL+uqofTJlK+l540GNt3U/4Rha8GKiLUDa/FtDEs+vXEAX
NjqIPp8S+BxF6fk0wbUwuMxqS/p2Cet9EzrWJ7p8+UT24PTx/R9/4aykJ2Te5dKP8tPXg+2Pb8r0
mmIsK4dsTYOzBSu3rpY3SdfJ3xZ+TvEnpgzRf+9nQFGAIGHRsOL5WRkusYhx/rcxg8iVOlE1ePFh
FETQvM7S0teGbevndvaduJCCHPzz1kb/vIKI2vn/cHYePXIjaRr+RQTozZVkGpZTOalafSGkUove
e/76fajDropJJFE7c5hGD1CREQzzmdfQW5wlxcsUKNwKpIVTreMAgPB69gZ6ezhmYvl0fVU3ngO2
E7VjXaWVIa2xQmSORt/moUpT2wB+is6RjLO4mQ2PdWURPFc9VapgTm5hQAd7eOeN+wc/erCOIHe4
ka3VJx2yGco9douAUhHohumEehaK6p+/5XjHAQbSKIVHsgbKDRHWKcmU617SaQPWlAYu26G0Z3e/
cRLMBRC0IDbp4K+L4nGrWb5KPOaNqN+7FlJeOK21wkEpaBxe/2YXbUuuAVJADaUqy5JYvWVd/zoK
wPAh7uLQ7NW9Ablcz7Q71WyjQyRo89mYjIlCcdb+o3a94oaCGbsztic7q7pxHBfACV+Oui2/ZPUb
dCgISErFhqfBOnpLY61F01zyj4U5aG/YhAd7feGtWYMpVpeyngw21lx+0V+zNptUL+H66Euwm+Nn
r8GWmXMYmpZWurSSsO2bcMdJhhER1iAa8GacjZ37bnPWJkE+ESI/Zn1ckkmcxjAVDZQ5LfWYQMp1
MMtBrgpEgVsoRryX8W8cEUukZi1z5S/w7RUEEt57qsd+Z3hQnmITfRArQahWzd3WxNnEKNXF9dqM
nsE9oBtlig2u9pT7Jy2u7Z6Kr4v8vHmKkKD5dn0Tbv0wyp4qNlIyIjHiKnaQChToB1HQOLum+mwQ
4dpa1wc789+4Elnp/xtldUNo6CPhhR7hdpGg9Mqr9y+29PLbOKg/evR/b5qhVXai1D99ntU1zDtD
w5rGLjwaa7WzUaYnYjd5ZMs66wS7NISuPhb5WOKGgiGw3eLiAk0nRTPgS46cBVSlEn2hezlGUvgu
Edv+O1qt0xmTG7//HqWCit2DnKO/MyGUgkYIQC0UFmHrBk49DMmzrw+YGSVyrzuURxeyvJCO32jh
CBggBkGjYc6nNYYbAVg5hUmLBJuC8y+EQ1T8cYypY8l3MSbR/GfTH4ElFcpSVgxA4gduMyDtgMau
pu51cDcPpEKlDzoq/AZRlT8eSANtLGSkG51KWDFZxzgmdjvVlSGGZynB8tVuatUSbGmKjLOkdxP6
CzLgV/hYoa+frm/Hjet36eywG2GQgMVenRMr6qTF9EX3ZhoNh1gPcEeLZby9rEzcuQM2nkyGojC+
IM2XhuHHaSdaAsvIlHm1gij8lUBxQra4xJ4wqKd7eG/juUOG4IaOvrYXSfOX1ztzATVQPeNSoPe6
GjlD+TOeZt1rZrTfck3uHXWM9lplW0tJC5QkkSAL16/V/kd9cUoi09C8YR7xSgykjJstVt7Qqf36
+Y/GzQajwQQtRQD5cT6YZWARo2S8zBZ2z0kSFT9A3Cr3UQua4vpQWxcJpWL8pJdYlT7gx6GEHIHB
smR/ZKOh3ASaUL3qWSbfReTcd/KI2rqh1zux1dZCWiRXlGc4HFyBH8cMYjTXYsxIPUMJOuMgEIRl
TqT15QF5lXgnN9gejLQAMDZBq7w6jGptVRnuPZoXYWbOzVAs8uVSfEbhSd05AJdDkbWKBIzw8QiP
ldU2nKJIS9SeS9mS0/m2qifUqn1tfinncK+UuyzRxx2/JMgKnhTUcwk1VkMh95Bwqcqap0GzhxzN
I5+heXi8vjn0yyMtLdcYEN0Fd3ZRu7P60A/lLla8IdAq6zTStJCftK4Ywlt8n/MUVz6ru1321a8c
lwrEi3lW0QprklccDMVXSwVW6NRZXKFaJcUyXXPU2gxUX7FSw2qhaaXajf3W/DYaOtRzKZTz3zPU
hpe+BJ5/9AtdpUA5+v67nkJltAUtDL5CFCuyOxMxNNOOO0qPNhwLQXLM3tff0y7RlFOERuC7oSG1
gEi2oP2HUa/yXuPb9wVbVfNni7hu4ZDB9hO0dLnE97AymlNolZ3xCtWMClcyz1X/3IxpnN8mGDQ8
zbk2JEe/L+dfGCjW2dkv0O53pwFEEGqalfw6QI4HglQB8nUAduXSkZIcxi9qmg+KHaAS8J4mftgf
iiluEQohYL5PSkHHQy+rWvEGG0YkASUxE+3OWNTUU13p9J1nfON1ou/OE24s+SIFjtWBiFpRxDQh
UTyiYAwaUbmygp9iFfIaUmiLTIizSYyVZahbKTroVDURPEcgEmEFs7TqnXDpTzy82smAZsghJXay
ZKxzyb7tB5QiRZoSWfhi4sSMxEeMGBla1mN9b05Ge8DbGdmLmLZVIaiWG6phjNyQotBfEhAOoqL8
en3fS8sarH8URXJYWSQSNF9XF/CcFUhKpoXsqenUJUiGmEJ+F+VocbDVrODNmMGvnMc8Qo2lQfQ8
djJLnIUbeDltepOV2Rgf1SjDn3Lnhy3X8fqH0VAmygfgTZly9cNofYExnQqkqsKi6FEk88v4kE5D
Zd1Pltj9mAUrmey+SczCQcpRxAuAJhY+KyoeYt/krB3Fs4DOk+IquOSWSEK07Q9a89OXMpL6X9d/
7cYlJYPpMRdENaHHOhXSMPbEDrVWaJRn4kuCW+noTAoijjurYl0uCsV3UMXAfhlNX71hfQcJywxF
xROH3Pqe9gHmDQA4vyjEqejaYFWTIe88ID40NimCRxU2CtIOKODyHeVpAfGP8AilQ3CC/Ma/kjAB
3jcSQRUXMv/wwic1UYrNZKRGUIsPkLWdrHMKJHInD9haYl4BOjoA4yWwzx+HjUoUnJp2pvA19zL2
u1l8Q9Yg7xzSjYdNVhWgAJhrKfSwVwvsp7D44aOoHh0ALOJRTLHeO6sMnlTQ0fHx07uGLIM4kmI0
vLP1/URI3485gtheUWaaN2EG8jS3cbBT895YODJHg/oufVeADqspVYOZx6jnKh4xZXDji8jbQOSq
Hq7PZfkrq+MKagOknmxR5iUd+Ph58rk1fGWoBi+PfN/6bQ2ynrhwClSULxsO4H1Ov3pnzI2dqMJj
gGRMZHDZC89nfTSNAuqXVCnNv4O4IFOQGrENJHbcEt3Au6nAxe/6RJVlJquZYlKgUfmAe0K1bjmj
f+3/RsGyOhqV3usT7EzuM7kCJ4csP30ToEz1I8uDixU2o+0iHhvQ30btSzsEWhOWi0A8vJyhDHEN
ibIsltwANcXgywiz+OsQzfS4FpDGvZFWOZ4FSVhKr2FAvGMDxF/8lhMu3B8KxirJ95LU6ofQhlJx
TrgwGkBccmQchzRBJDYjtA6eU7PPdDss9omZW2vPngKTSe1H5Mt/XAUjtBRDrdrWi2NlevExc8Ek
BFFBoCytfBypXWOLIlXD8/XV39hmS1sOpD69OTi3y/n9a/HDvEK8TQW7LkGgekwDlM/RBDIc6K7m
E5dVu3PhLrfK+mNToKQPSXa7EEQ/jkf9qyN6BkSOpar2NORS845oV+igmIDoaN3O74BsKgflp3xn
n20cWxJL7iCNvIGVXm0zrZSb0q/pf3ZqgwQaAmMnLdDG0/X1lDYWlBE4RcvtgF7YKryuZjMeqlKH
nxZ1yJW0mi82Zz2WZE8vBz1gwxbJbGNUJAhuigTRfKs17ImXDgPSxMZN2W9/1QHmAEcuuh5hM7mW
wfwUwvBVxopa3fm9G9uO25Ke2sJbuiQTYS2Cb3Ed08BD6oHWsF4+TmmK8H7fKklnR7WfesXYppZ7
fZ22xuWKBksA3FmW14CSMlYQjUHg3xMKozynXRs9qXWBH3CfSF94JhvEWOvo2/VBN77Nn8I4Zb+F
Grnu7ff9iJr6wh1UzLlEHVHE2cnszcPYFd98/KW868Nt7Dg8/mjM8r6KdKRXR7rOE1Htsa30mqZD
9sPoLSwY1DLdg2Zs9LDAwlOoIZTBRIOL4uOhmrWKViAGlp4GDnp2h0CJfuSUlxZZ33zCEjmsVU9C
u7cHppFELyJa6/KpVysN03NZnX5cn/fGtzUIaRQ+E8EbwMOPP2f0cwEtWbHxIuw1sfJOI+OpZB+f
2k4ubhMkxuSDlIbF56ssS6TIsVCWb3vR7JmTRIzoR8Am7BEB932cE9MkaM49YcHh+hQ34kZklyl+
kNhSZVmnHpM1kahGZeMVcyg5WqBLdlWLliPGUXscldI/Sb7YHiPO0jHESO/1+vBbmRibilYSdykF
ijWYI57BtUdy2XrIZsy+KxsdckQ5FgWPEULVMNQNRLBAKbHbD0qUqpRYYyl4E0NUf3du9I0IzyCG
JIKFKwgSYXWvjqTYyDzC2hmTbnJ18Dm6rQpjV7tNX9R7/fWNI8wNDnuBcwUMbf1MkuwC22obeF1D
AVqvDbszaVZnW/jnuMjj5zs579bsDC5IKhl8bSLlj3s5xJWtVKy49RBphrBd1Qo+QmM+Bd/x42jk
L9e/68brSEOW9IyHiq21Ho1mfomCYt3CJOtapxMkBPk1qfC6WBKOxog68CgZ2lOFEtTOfazJTOTj
w0ytZQmbmebSoF19RqAtsV+kkIdg9yUc1Z5QHZOHLpttahgi/S9oIw9zag4vVhxiolio5vSG8Lcw
uOD3fErspunrh2CeTRMV6FLELsr0B8TzhrbB4GGuxsie8E+QXJSgyvrQDCnCdU0AUOZkJsW4KKjP
qIEGii/9zix8Z9BzDCbDNvzSeJHKRkjtGR2zB7+TtN+JIQnhURtpGXgKBZPXIvBRAe7rvAPk0XQv
1oD4xNGCpIEEYKsJCh9vwpiyNwarR/FPTwDyYkTmajASUdYJ/eF3ESJu50HYaw0Hzxctd2t0Jn1H
0iNc4mwtQ3DZCapQ13a22eWH5yiD46RWJpGTrdEtejxB8kOGzUM3u1RfFhEG6zfWWl14QhsdJEmY
1fBMYu5b3yZkk/dgb9s/gLiIsoUoXcD7qiDEzs0QeI91tY2f5wZcDQrFTXUfEM2daBjFDwA7mi8T
bNJ/ru/6yzNNvLT0O4g/uNT+XHZ/xaBRQ6NtTpQZvWXeBNFAY1TERM4eEFA5TgNh0fXxLs80AQdB
IEtNuoPSzMcznSZGWOH0A8dAbfJDhHr5QavF/9q+G5zrI12+hB9HWg7dXzMbZTmPcKyA+9dpkzur
7Yz5Ul8dcetLjmjT5mzgqTpdH/Qy7GBQTrEpEc9TilpFoG08wUUPmZ7sU0EdIsW86cek3glu6A9f
3hhE0X8K1jRvLy7+PJuGlvrJ0jKP8+Gb0iN1+69VFYnyozQgVNyKaigPJ5hmGKm3UY22uI/GNRLx
KfqKB7WRrcojVEkoSQFci+1Sn9rZxYhXxu63yGbNVqS2rOwUU7BFPK8s49vYSqmIB3pSdmjvgKt1
uWi6ymtKNe0fiS1mGe1/s/9Vqj6s2DCqWnSnQ38WkP6XsMasktHo3SpsuFulRmpR/U59/IUDnOx6
GDST0j0KoUEUCqA7HF+BAwlf9ShGFzNIgy641XoTQzkM5oPfvm4khquWKNW6VRfRdlT1sLHnAdVB
Z8b4Oj5R9C8faGdH6WGpLs1ItkT6F5VGSYjkSJu/FwSJR1XzpScT4PtjzY+/lQcL19IgDEScKjEI
a9x5phSBFnccV3eQmTWqzui9f5NayUycEP+xkem18sPQSnP8TzNjTWdTFm8ps/vEAjyPWV3+a8ad
Wf9s04KiKHJfVniroRo4PcyiEH9rpyn03apqhuKI3Kl16uVcad8xxIleEA3NkpOuowx9NjHtKh7F
giPznlMTqJmvUAZYMuoNKK52ll/Q8UfHqxm6OD2UY9kVj3EFLc0RR82MfsgN5dGbxqx5WgQWRnGk
rJZRNNTy3joj+u9HHocX5ZAZqw0Y5GWL8HxSS9MN9rCm6eQh9LsvaQskC0x0joGEid+H/10vY/2m
bWU8vKiMU9tXKPf+I2h101MPl5LxNZ1L2XJNmC/KFz+K1fIA4yFLHAPtZvPbEAAevJsrEITfdPS3
ix9BkgiSLRt1e1ZqtNeo9YvGaKsxCqF3QusHgz2OHdHVTL9ava3nSI3PQVbU5FMNKHIbQWBBwgV7
0iP8tueqOSKWyKuXmjUNADHWlPKtbyJjeGs0oZHttJLlH0GlhM1tEeX4fgRNiJjRyP0rniecQkec
RJZwzmqV4oum6VyTEC8N8YgdhYiYo44475gB8HX5EHntttTiI8RndUmND22NRzpIvDm9EQt8j525
1OR/sdXzUdTFPA+kbNpOT1ho4atnBhhSWUg2K/yjPt4XWTJVyGrmYeckoCt++n6tUxtKsri8zU1r
/GU1RsQbNZR8dgpVI3booaEJntFCU7BT/FkjHEaJcQ4pnhC6TQaBFR9Ps5w6TW+2EmbapvKz1gBB
HGj70N7HOxS9pSxsm8wN5FqM3HwUouwsZZ2U3eD1g1R/VFrxtwLj4lsdLzc64qafPolaq2sHMwan
fgOnp59uSkuKmqMxG77HHZwMX8gkont8RsTilA56WztYdnOwjHCisziGUxbciVI7KOc0FYeXFNWl
d4jvOOqqKeKjzqzpXegOQx9gnFMKMYqPet0ljt8gEHrCa2C+n2qzumXVWHTa1/SxKvpPmT2ZYi4d
5tjC4BEkit59G8W2Nn5B9eiwn206rL54F3yMqmuZt3fS8sUwDzwIFC6erF85zh7S+yiL/bcxavNH
KZWlrxoUmeAUhWnkDWOTSe5UYGsGZrGq6xN/QvF6k8zLLmqNfg0iQXvB60Y/hlrl0r5c8mvrovxq
JqUWxWlken4bBRXRXGge1UxWf6iIx70k6qT8W2pael+XSn0fRYF5bAJZH2yj1sJ/gz4f/QNuoOjT
YzEg7eSkGzEGckGIC0D4ly/7/IIeyebYCdDUfb9y2PblcbSs8TYX6+lW7HPt8y8/4n8cPKrf4KPl
5ff89fK3AWZ2bclaxOSFTzUeGqPNK5aeffZyaOeRbr1Ohd99+/TbD3ZUIiHVqCVe9OTxF0IeN5kM
z0KQwiVJ7e98mnbH66NcZr8sIcU7MO/UuaR166ADmNxavmR4QqpYqU1S6GMlHQ/KQ47H/Le6CvNb
VSv7O/wEh+e5nqv36z9gI4JD3Eqn4CHDC1HWJXj0+2K5rVldjGNat1EAIZYB8NgRZ6zz9aG2No4C
AJHQeMlv14gDETqqOHYyc6U4ZvuYdZOS8SggMW89SNCf9hKxy6hqKcDrFA8RH7iI3uS4abAsUAxP
ksMfaqBXN3Nq6c+pP4s7M9uIEy2OKn1coClUp5aU4K8tSn9cTrhOAN4FIclROkgPWj9Mz9fX7zIE
RiqC/gU+nVCqUIX5OIo/6XLVS6PpaY0g3sZxIOAxGhosYlue6QgUziCze64Perk/oIov+PiFFLHQ
Mj4Oqs+Ynic9BT0ZxyTEGDF0oIGsAUjvpcP/Zyh6tuwQenjrs4BhR+WLQ02Za8KpHh1IxQ5VbTpl
sR/uHLvLD0bJCZwSPVHO9gXqFkOvKCSwM70qBFy/gNHviXqrnRrE5YZnFFoBSNOA1KPK8nHt5hRk
TTyohsdN7osHEJtBaiuBZmAFJWC2jpAlSt2fX0QL9D3VUqrRvCIfxxTjhtOAfRtipvISU3EKJIeH
WHD0thp2cu3L2wvMso62KNJASEauW5JN04QtDjqa1y12BTZSMEF4HjBnB/c6gGV2x1Ex8RYnssNZ
FwigS8dvrHfO+Z+Cyqrg8gcew3vJPqXd9nHOmWEUCHmZujdUZiA42DhpD/RpNdWhN2G9QkaIf0MH
1HBmBDZe2gtho3aaesh1XD7AKdq0E4zyiP6rUJx0vx8kty+DODn2ZofBA2bOtekGll7Wj0PWyh0J
xRTkL4EAfeN+mmekWeAWLsZbVFRxOkARZ3CAJ5heP9cTLaA4Ud5BsnTyzu19uY+pc6C0xZVjwV5Z
Y+6qop8nNLAMr63y+Bzi5Hk7i3m3s8CXnxnVEah11FUgLF6sr2VFfWkJXKQF2s/P3VQn37HkLEpb
kVtJwUrTCG/yDD8EW66r4oRHXPV2fVf/kfL6+IkV8ClLbX6phV9ALsQmimsfRT9PGYxcdsGd6PnL
kJR1d2vmlEgdcNVW5qSkSK89VqYNllEi1tCw9qP2e4ie7OC2AnZUZ8hseIWJaLdWt1U8GMphEgYM
iiS8JPco0Zefh29C45k65NIHXp+PdDaEkk2jem0hzYcoljJcxDDPuL44G1f0spsRfKLuxbFffsVf
r8+A26dVR5bm5YvbcpvQJLDLiB0+V6m8p1m0nKXVh1DQ5+PWpGy8cAo+DhbjvdIGIqwIgZzY6axx
+qefByPGaCWcHlWC1MrpQkO8i5R2V9JiYz0VZkhjRqRawpJ+HFwR+0BJdED2lUHZLpj0xGknbe9x
2CAuA+xELg2uLGIPQNs/DoMeSmPUVWd6KNW293DxmN6EWfpTIwvo0ZGXTAKFNbGVK7J0DgXUl4Ss
IMkFZYDkLwYSxvb6/AMCF6g2Kq8Bp6SIpcJGXKHN8NCZc6xDqOmnBzOJ65uyBdftYJga3Vf00kEh
J139Xe+JOPCVCs2udw1ef/EAEc96N6UWpS18cZUHKyPLJ/2ThcJBuwcXbmXOUbnFMML69F2zyOAv
BU3Q55TE1rdsn/n8y9j0zK5JDxhXK2cFGM7n3y+EH+mB8LBQPZVXQU5hib4ejGQXEZx8Z2yNBJeB
HE+latp7vbZ2E3QmBMXEP9oeq+JlL6e8ojhaEh82oksNXHNDgvWd6t7W6fx7lNWEKOjFlaomLJsc
zaB2yuwYjH7/GmMmtDPURoBIFIqkxoLBJvJYfSF/iNIyCULT60RpwHZ5wlySuxuHS2pDd1ZFsx6a
vLETIW5EOdCXOI4Lvt2U1wwmf26xHpMoXqohBjRaOg9HccAnkobCeKhxUXq8ft1tfTbaOgYWYuyv
C1hgJtZjrw6D4SWs5cOMs7YD+MzcCW221nJpwXGzErqxjz/eAVYKYijqEWOjAml9LzD3trDrpK6C
39lN2QyCh3lUv6cpvrFZ4NepC8+OoPTiwTAp8aU1kYSXjth8RKUQeBi84RNnheZOtL3x2bi9acSR
5MI9W2cT3O7g9HLRQmkqzMk5E01+FxRhfKDLk95Dp8x2wHkbnVZAcsj/Atrn5aDp+3FJR4wdAjwI
fY/qb3CPtpbxC6Ck8kZ9ynodwT+6edJyIc6J5SZypj9VceGPO5H/ZSwD+Ac5blQ+dEAT6/eLYLZA
Da4Ibgqd0jp+7/FwO8fTiEYJ+gTfQgIqC7+qMAkdS84DgnQpL6OdS25j7RflGzykiN5QulythBFm
0KhBYHutJM6TbYlCNoECFabf+exzpYZ6WOzc3hvvNiUbGc0vAAVIfq32s6ohHhqOloB/zhx5I/iN
xwKfPKePpvochdVo51Y42z0ZxenT5xVO+4LKhPuiXHz2Ici00popXmpGazwOOh5qVm6lO+f1z+W2
CkwQaUMsiWx1iRJXj3YMizSYrUrA7WAUJVzWUaPqJZw+7WQAY2CD5Rb/EwUjeYzhRGNoZU3RFxGj
0R+yNGvzaxYmsW/rBIchWZM2jw9FlBWZDb4cWdlSqnTJsYS+xZUlECLp2LaS4ePVFIt4B3WBRaET
Y/n50MNkvWsgVqJV0qXSALspxRss1CcTI/UpGpK7PqXPYPeA1rVzGQTSKzQGazhLoKvpbQS98twM
jf+GRk/03NZ5KrsJttzNgVZK2J4mSLBPM9pXYMSHxf27JXcHpj5VKpazyeIu3Efq+KIncPedBPm9
Ecv0TvqC24SOVZmWpc99Hma6i2Nq/toTreHuaJZEGq0v4FalRcBKnXrMauCYVWs0btZbZea0WNDp
dhtIOM1p9IeeeWZ6oP3IrXR22I0VvZxizJ+0IsStCR8GjMPNPB3lxzxGbgjIuIJZapyY001OMvo7
01r5dxcA8C4n1vgwBF32L4KUiWWPlLMbR6Rx/ROisfJaZ1H2k5am/72rg/rdTPFduIm7eP4KsQpD
PJOp1shudOYdPFpYXLEhpEeswsj5fOpDWGIiKJXCa4tN9WsmGHq48/Zu3NxL9A0Ai8bzQgH/eLlN
ndkoUtcJcM2jt2mUdboDtWQeVDWPdh7AraHQkEYggzicKGkVUVSYG/MzCFTEPB+fkF4pHnMctm4i
vF13HomNt3aBNMoUfyAHXLy1NPhiHwM502vpmJwTDD4fphizrOs3xMZ1aC5UCG1B+ZHJrtZOx1QK
03rD9HArEf7hA1a3YWSJETQVxSRlKsyid68PuTUxcCggf0BViQQvq88VN0FMg48EfUJyQzD6/j6V
Ia5eH2XrSxH7sW6UB5eq1sdRzHCQqgi8uDc00uwmfTa6aje8AydLdrbf5ny4YSGsL4RcZXn2/soB
VV1IdT1kPgZW1Ge8JzE3Lf29fvj2fP53FHU1HwEWaJ7mANEodqZOgvLFicZR5LQQYM/Xl25rQrxX
lP0XoRs0Dj5OCG97M8HIjzqWhEN9Q7nrVyMY8c9Pj8L7u1jhLcy0i/oJ3sdmKtSh5QVNnx2UrpiO
UlHknz9FEAhFHiUwdYSUq2WL0X7IMLizcASITIkMbfCtM47SQ7uzaBvfh4yJItMiV7pIUXxctFac
/SxranoWZde9JkMMUEBWUE6ji14FO0HM1mAqOw18FZiuCz6C7PeUX1oSG8gYvgvFHhRu0482jmJ7
fnAbwYsFFBhvNFoUBpnux3kFek7kItOLSSl/CA7envTH/cSMFXsqhLIFENCbP/MQJzyJvPvp+ibZ
uJ5QR+bTkeIQOq3vilBBvSqbqbtjXJ3ZwiTgBjqEpQrFtpxe0TQJdj7j1nRBI8LBpSXEf1d7f06p
tcaAMzzUIJJ3cL+Y3faNP7u0+9IHIQWDCSNDfGj6Gm2865Pd+qrQJGiQIjJFxX89NspkUbdkV8B7
55tW7zVCHa027oF/qPLO/bhxyKF3KfickBGgp7UarOEC8WejMEDlBfqhVqzswczkdGeUyykhSUHX
hAbGUiNdL2evdBgrNo3vWcAdziAbGrtrwuLLaOx6f2xw1lAzRntMg6VjURhfzQiAqUSXOvS9vKLQ
45KlT6G7lI0iyhiK+ZWUoh4cTGP1wW3arBmdIsPx3FZLNccSV1WJDw/G2Oh7MNvLPbX8MIrEcDHg
rK0VQETUhfQmj5b4ZA6CI3XP5CfiouoR92GpRGKvaVVHnoI6stMCS9TD9W21OfwCpKIzwWW7PkOj
WWC2IUq+F3WdljmYZU890kagP20haIrbfhCVN3CRaXRoB1TNPh1hqCJhHoUR9Lq5rlYXSFFjiInP
ho8oOKwfVbAsNxfL/pD7lvKcBcleq24j1+VBIa82kY4h312nW3VdVXRWC98TFbzTe7WFTorUgX6a
OnxOO6kVD5oU4wBSmsMj3sVYS6pD+Xx90bc2PgkXCBIKpsZF/wmXhb5prFrwwnFQnMkaYc6mbX6Q
c0PbOWOXJ3l5QCmZcmcsPPbVAhtJowfFUAiePGJPocbk04acKf+PXUSPGo00Hp5FpvzjO2DMbVfm
ubmsajwdRSnFwrHN48OYICPVYZvipsmguJGBgOP1pVz+8sfskvcbh4hFSBPE1LrIFXYQ8/xZ9T00
f3Wn0hX1Puiq3DFFIf8i0IHYe103lLJVaN/LWWXMy24vrm8qJl+t5c3AQ5a8LUvkf1EHC6pnrZ/1
7JhnXf5mtK3ytelzNXUM3OwNJ/fNqMCbuqh/91D3npSiobpzfTG2bjnwkICqF1ELkNzLaf8r2tQS
c07FugSSkWpJduyHJHkR9VhGqBVlvrdhEqXyCHc8/1cUrEC1kcXPn5TIkGt36Ix4diqhlJKdLXhZ
2QGCSjjCqdOWOtPqRzXJIoVSG4YXR+Lz1GV3BRLkp8hqtJspkNID4cEv/LVnN0ir9J/rK3JZLWQd
+A85DGoRF16Aei6Hip5RLQwk/b7LEzcJawcgUvqQFiGwN5Q2z9dH3DjboIPwvOXZNOmGKB8/QRD0
iaBUleVZfggA3BL7Q5hK4q9Smj6PbqCyS1DJc4aiMS/Ix6G6coLvRefUi4xMdhSh7lwoX+3O59uc
EEyTpdOI6NY68EgihSCVEowHTA8jUxI/Mgyohi/zoJBsfH71NGju/Bk6hYTlH6eEAJWs+iMpdKAD
KgR7mrvo4Wh4PPt7OeCy7VY3B2BsLizePRqY67aJWMBaN4XO8jJN66Jz20Mhs/0RWwwbw6mxcEQ9
Aoku92bwImL3uHdYN24uxifMIifgf9YAH2ofJiEW94hoCrNrQgw4zEpbuYXRpw6ktT1t742XACA4
EzZo2EJnWd3R8E9laVqS+a7RhnuSIRVF/Wiv57k1K4otkLQIyHngVu/N1Av0AUhMvGCy9OhGC6Ti
JYsUrmGxNPzugNLQ57Hu3MImzVwkCTaQFQN2ko0ckMUZg/KfLDb1XZnN/j2VuHSP2rl1FtCWRQ6G
wgtmJqs1nISsswb2qDeW4oC0K1rHNTVJR0TYeKc6uzEU3UEUu2nvL5qgq6HEGQSMMumKFxpyGB7m
gc4HJTNN+F2GTZIdrp+7rZeD0iw0q+XiQlpjNVxSSfMwI1vkgeysfg+ZghIYuGMxseOUHPk0zUUx
Piv1MKO0H9Sow/QW7Gk3SeSaKmwDm/UwiqWY7rzvG7vWBBhDCYq9RLVmdcehflIlWQCFP1WF+m0W
g7dRy4Xn67PfGMRa0jrSN5SpLjplYugrEl7NuieVcuBIVAo9YQLdf32Uy6OxFLRA44Bj531eh56N
X0mdugAXO7MonwS9syb8uiId8Msc/4imQN25TC9vOAZc9FMppGhoX6zOYhLzfzUSYnvw+PynVlez
4xhZ5UsBNMiep7D/B65R7lix1uwU/Tenujz41PCAZq+v8UbyWyUWewOQ+zidQI2VNJMU3ZEh3NKJ
VD6vioByu0aTk3eDRvjFrZNYOh3+Cliu34+nYvSlc90PxqefdrR+lmKUjBgxMeBqL3YyKpvUiAwP
8jI8L1EJ7vJ6/mnJffH59UOxlELRsuvpuK+eQdXo+kQeQGSimC0/yJ0FLLpt0JytBek4i5G2U6W8
DJPoNEKkQTSPjjFqux+f3dro41CHeQWEAOHzWI/qw4jShNML/ngjxOrkoNrzWcdyFdzQwsrWeY14
htcdP4AZljw3JT3V2tLdqMAahA1VHhb196/Xj97lAQe1CHxh6bBZ5CmrKixgn47xR/886lH41DdD
7ZmlNOxZal3e2cswPLHIrbGIa1bwpLQIXMLtOxemKpSOIEmFCyUR/11RTvZaAJuDUfcCQruc8LU+
MvLIKldj5p8nUU9PTVfixaRX/jmUqj2k95++54dYCc1K2vrEJBTLtQv6moTRmZnpdXgjTCa4zBB5
DuMgdglCSPWktu9TVg6jW6C6rttinaJF1Glt/iOfrTg/BIaWo94/jtVbrhXZf0NO0enYzd1UUGlI
i58h40ZHuRoq31G1zkideK7AO4+KKRhflIBvJttBgFetnc6xaiB0FHWpU+QF8rqZjDSaO3dJ4Ls8
ptObUvnVf8OUxOAJAXZ1yEcB6OBmn9A1XhitDne9gVViMrHZ8s5oe6cc/OqLJsyUuLI5CPGpnJXs
bc4HFLLmOu9/z3FQn8EVaZIb5paES/vQpRA+xDl5HmcTGswnN+yy4IuBDp1ZKo3rnAkGYpb7uB/d
+GMTuLR6ci+XAThcH+ViCwGy5QRyBsm4AIuurhkxFJAoaEfBa8CEfVXFUnHTWeoeQp83/fpQFyfw
z1B/1CIY6QKubIbIQGga6AyjbqKD0tfy7ZxneyCCzVF4B6gnLWWBdUw/p12no+9BMW1IrRMSksIh
h7+2M5eL1w25FuRLFpFPiBYXVe9ytuq4NzXfo7koH3yjTR1JkKN/fKuLb9R6jPZ8DTa+E1VuRHMX
4BsP+urhoRXW6DP+xDeYeqNX24jGyQeLZ4f/w9l5NclpdGH4F1FFDrcwYWd2tQor+ZN0Q0myTWoy
NOHXfw97pWWooeQLl1W2ywxN9+kT3hDLvaroFtDJy2Ezz5SCKeaie//2Kii1Sa+BZSqXOQ7rL1SW
RndYmmlPWpfO0qe5IeUhEb0YoDrOA0cltrsrdoHRp1RPx096Maovo2V0MW50o9L7Zamn7pGDW/xk
9Nzsjb42PjlRCZ2VJd7yOVZro812OnZQ2S5OXqQf1aZPvkOuVHdkg4ytT8AjmHYwBgWes7ohtShT
RG17EKtcJWEIH0eDx51sUGJMDVy5h0yO7uy3YYI+64TjlfIQMbTHH1zr3B954hnxR6OIFInau7S+
4gIEYypGKsp4yIqsmXzmj51zHFSC56NEsScLrNhq4o9aOGYWYjG5naIhq3fWWUkSpQ1gHWQ/itGU
U9BKC7wispgFEQ55QeNoOX1dn2IDfTpa3SpYC3BG8790gWu4b2Go77lDb30FUk2dv6iLkJl+u2sU
K9UsnAvo46ZmTLCtp6sR1hBK70eRra+wwKpRD0Lp/CaKyFYfrKIvwkttKsWv3jLid5UmRtO3Ea//
Y8wXJwGA2XK1IsTprUsiTSLyQXs+vIhUZtAOZ923dJE/gaSTx/vvdZOpL4+CCkOnip7hzdQbFfU+
NEKmE1MymsFgo/uQZ8I9Tuosn1oaW2elwEanHm37n/tPvmnO8eRFgI7gQgP3pj8sY5QqFXfwLrUH
RNGvpsx6SHLaAgg31oHioseo2wJ4XW7NR1D45U7mubVxQEtQuCMKRchZbZxBm1Wu09a7WEUYX4fY
ngPUAPLT/bfcWl8QDCpNW6QHYMi93Z6IZc7SChXvYjoNEneoNsqzsGLxbeHyPSjK8KMZnDYAlPfH
HQPWl4nTch0x5SA3fPtkpQS8hct2eLGG2ThXjaGeR1BOoIur4k87BuTvnGVOBrM0ei/LUv/W/G1N
icLfsl9Dt8meCl0tHou6d05NJfcqy42vxlYFEbIoGd+26aalRYfmSnRFTrz9qzaihfGZyx35vo2v
Bq1qqUsYL1MrrNbOLmFzjCYCdIZ0s38jXQ7nQsKwPVbN4H2ftdwgrllFfM6zKtzZMVtvuBB1XuG6
y6To7WI6meK6HVOwa1X21hn+vTEcVBPG1eH+zlze4W1mDdCZXgAFOjMpetVvn+N1c1YwNoiuM+y+
IzjzhzmXRy/pxgf8TPY8tTdWdKGqQROl1cFuXq3oZEyJqcdRco2Nqj4K4Xinqp9sDHXs9ItR6/VF
d/PmawdHaGdz3lSYCw8JhgrHjzDH0O/te45Z6SFC2SRXYYPxGzVpnTshss8wZo1HMTf/wo8Pdxou
rxF6tbiAORHgwqGCwdQ6gk+5DczQEeIKNaEKj/SWFSSE3DJqfWdw+/HYtWWenrokLY2HcNRaec1B
tAFbk3H0P4GX7+hPqMT9gsmvW740k6I60vafPwnd6y1ftGXb+YZkm/qtqURnTRltw2+8xnIJY5b6
fowNTVwbaXfVtY2bsPNLp8MwPUH98m83n+ASKF5ykVXf6H5Veskz2Nroq43n7tcwUod/k0jFoiuq
wXr5cefpv8BbiG8FTgXR0UYMKH62LLx4u8wyPzGgnZ8dNixk/Vm1pwCh5frz/f26+R0599S3IFZv
+ru1V2j9INAsoEfO3CuftU7zc90bLL/No8o+DxPGbcEIJ9jYOZIbVxVFNQ/GM5UexSs75Lf4hl5L
go55Hl9TpxfdWcgsAsfYRqb1qcza5h0bfvipgJd+T1rc609ouzLXuv/6t31S9vHrnlrycYLT6r5K
NEP0g5Ek1ynNuuyjsLi2wTMysYdIQljyexRV50DBOfknDPXxw4hXkXqA49vGgVY78mWWRqrsVCS3
Y21+FuqG4O6R/oMiswpX9jiEUdsRKsuibeWRB7VVIOsKZsvIEFLzvVxLrLOmyaoL2qm2hG+1tln4
rjC1napy6zsBKUZQymCSc4NUMXsAE7QDoqsOC++wjDmPaTWFz0KAsQpzG29WpSgOyQjhMGNo/Ov+
J1pedX3oASwy90Pv8baACSdZDo2XR9fCbGrfVSbrKSSp3jkHG5ko6uK4mIBSY1Ou5+qTSwUI0Yqn
RFSawJ7QROEpp6Ge90Ln9qOW4SmjXdDaq+SFMrR1Qi/jish079j1o/nRSLXhgIZFvZOHbj+KZjuv
BQd3XT9XUU8Wk0bRNc2HDlcr1TzkxTz7vez3psKbW5ZyFrct7C8XsNHbG6EZRFyUWB9eRJHZj+jO
FEclNKzPhlK0z2NSohCmFiJQUQg9daMG08sIxV/398rmcQbxv1AoF0bgutqtcRVLYo1Eptcm5xtj
zoQcuG6q960qUpRMsIvNz2NmxovuN+HtHWYa5XwoI2P4Vpqa4vm6XRh7ZtRbQZYdvLhSYLN0A09V
s3x2iCLRlbtN/kSHfQTKLiL1ixN27SOSmjBq9QETuPur8dqfXB0dRKOoRMjH8SE3jbefBL9JyQRR
Sa5MXRCgr3FN+VmCS/9RjpP6rdD7+pOcHFF80lNZolxSq73qw/ZL0dcRDUWp13XOJxRw0i8zMrrC
z51Z+YEvoCyCYu61z0blTbGfFHUtfdUYFDNAxUbrD64dT3QVlKo5ydLU4Xx7XKz1ULWw8frUecEQ
QVhXA+4fPlNxg2dtPMftd8YXhXjMMTz8G7tfSeUvnOqIG9wrVB2ZmwAFoBjY+iTST+lU138raVIO
QQkPAIA8eidoI+VxahyzogxbIuNU/mhdrdR81OtrdNlSI/9AaaiUX1vXKh8BiLbGSzSP2TE327l9
rNsx/VXHwvonieLh750PchvK3nyP1RGposmdMoPdOVjZD10mznFqnDoozGx++OMnQboHsg6LkwHn
Osb0E4XTQB50nUxAb5bEtKsYpHMoktH6cP9Ry49ebbJlrrH4ZDIectZlStHWCDArXXKVpVc+djPK
CHbZlIf7T9mIZKh/Ugsx90LAen0hOoBg8RsY0yst8f5/aJElz4UXJqcC65ydNPNWmxSgJEkmyBbA
BPxpFaDpzqLna0XpdVC8+kc7qPP3CWbhXyraLy991Q3vh6bKf2i1TKqHRI0HTJYGo6+Og+mG3++/
90bo4N5lZSnrkdZYT45iC4SxrMlPwL41z243o0GEL8uJia9ztMpU/+pZwt75pBtFjOvSjiFqgFC9
EfRoPKEUdanF1xqtrSNkBMgdCCA/R33TBRiYRF/+w0sugzjalBtcMYS5+jniLa9pktBjWtTKXyKt
cPijSMJvTP/H2TfpQhk7EXJr77rIVzIDATRyg7ghFiLtxMz2GlPuJr5RuDNW1LH76f773WLM2FHU
Kwsu3cJ5Zn0PT3iSd44+xdcmDqEoAxCUn1VTINrdhSayZ1UkPihwMH/VRTheWlkJpNZanFmPQz7U
QdepqXaqZ1nvfOitU7VwEyEysNlv5oSRDlWi6WOyf13LngfFGc5D6HpP2ZztzdI2lnoR3KNYJA9Z
ulNv7yIRS7soqzq+6rFUvzuNbpy6GRbk/ZXeOC4eArPwGAgWGIatji4G1rU3e2Z0rXUunNGYD0kf
BpOaTkGYQbnqUbD488gEnINrlpYfLfZ1qB3GAtXNDhvTwhLiYNqRerY1BvI2Qi47UX3jXIKtRXge
zwWeuG4uICaWKqoYkms1tcqjTN3+eU5SZQoEWX93KpRS73dOyEaHgaJwEShe0D8Mld9+tgpErxZp
nBDVEM27msz7pXXc6RFZUfUaJ3H/aNmtqzDhS5X+eP9jbuzO5dAwz1qOzs18Xuqz7eSqTRuxMvKz
6STfZK2UH/S6/uf+g7b2Jq4ScFNArwMFWO3NKQNlJJfjWaI1/B640A8VuMFOGbX1EJJ+0MqIe9BF
XK0kpjKDMdOIuGotJjsjCqLxMTbMZo8GunUEuAwWAAwotJtNolhakcQdL9N38qWmDX1mdu2czE4k
DURGtQqSBm71zj7Z+lbUqiDFmDve4rDtAiUWbPqIJIoZfmiqIQ9cDV8Yu5z2DJxfo+Uq41j477Ty
oGERWFc1O4wNo43sSlwh8Y7hSe/bOn2PTH7/b2NaKD9CH0Ghbewi82DQb3R8Zhjdhwq1CcCzc/wt
TSVqkk4SVj9aoEK/1CjqXwrRobmYF1ZV+4NXOXvJ+O3nt5jLLNkEcsXAMvS3B4kjZLZTPolrZbj4
EPWhdkRruNppHGw9ZZmbqUuH7HZu43o9ya4T0SEbiuSQootynOqs+uODyTY26NrwqSFy3wSFPh7j
rquRZJxtcWLDi3PTaNUla2Bb/OnRZFgDnWQZAjO0uSnoGjfV22FIr44Clr4SbXVsynxPQOr2zMCd
ogPEcdFotq+ngfnU9XnUpelV7dB/9fWunrsAfQznfdgxmfX1atSaowRysgfFeK3B3m5mJlKkBcuc
CJLkehZsU0yhLJnkV/BBxpKItLobSL1vxkOFLUjsp9psegNFVlS2Z/qxtu0r6qj+qITefymQB5WH
Ie2hVHKb2gybZJv/qvNOw0SqjtA0jMEERE9emcSAX4GJ/0MbcnxvoZ9qB5AizPemFyefas1GL6XW
vQYkRZkb42HuNIHnX9e59hGtUgNIeRzp05nvVUxBImaU261QugIGc2s2MLS1vAvcZpFmEW1uJkFZ
qeZfs1FCl5aeRchJy4kC0BSNi5iQxT++v1duYxBLaZG30ztDyXA9XwAWD57S0Lkeiy49Cyy+j3pZ
ZUHpZN5OMN/aMAvXHv4vWJ0bgZwqnOJBMcbkOiJw6oNYtX+aWQPO15HNC5wU7NnG9o+xuFyCzGOJ
sXThUIJehRDZd5pRZ6TJIEe0h3aC8KKWHn5wo64cgHPWO2fvtvEHXIWCzqa4A9N809Fpmw6loyK9
am5piUOSxeavtLFDbSEDZijFcgOdnMkrhiOIF+eXHtXIlN//prf5x2K2QbqDYdqW8FYaZ0obSvKP
Ki3CQIZT9JletHhspyF/sju1vph60yMrw+/fefbWfqLcZMzBst8iyhuAWJM+8OxCCC9Y8I+LhrKJ
Kq7Ya/huxe3F6cymDqETv17qTKkpcXL2U4iI8HF0i+qh9PJuJ27f5o/Ia5NMoXpCRwhlp7d3kJiM
mXNrZ1ddyYNS5Pk5pP/uqzXSLsAudnJxbWP98BxailZe6VYKI0pFplglGJpI73WUAabIfkhBv312
46INj0s0GA9W1MI7diXdHL+pM+VJ5qCKmiQRQaHgW/hgD8iGBSFE9cdUjfbEUl5hdav4S2d5mWAB
AeXiXK3JGBHx0DXjLotwBjjPwF9AwjARwJapQx78SUNdUD3WfdW/j8LR7AJwXrI8Jn0lPqv4L/6L
D3A+P9pqUl4sXe0WWevGxKE4SZ2jDcUuPagycSEgCrUqL4L+l3LFJ0fIwHUXP6gQIZbxmId2m4HN
TGW7s4039hZAIxRBnKX0RJ/y7Ve36WQkU89n0FAD+Wzmpucb6EjvaDC+XlTrhWS8ilMnTAcQk6uF
nI2k4h4HaOS5zThdEzxUNL+0mY8BzVOK5hFAJ5rbfVJb2kerKk0lMDLGF35rLVQ2HVhejprXNIRB
6qjFSxjNJqIeMNJHf+zVjpZua/YIG0q39HVsD/KT1wNODNKoEE0QjZP7jnoECONkVyqeUGMsrWCU
uv0972fjk1VOg+FrwOMSX23jJD1m+ujah6hXrPbQCuhcR62vbf0wSEa7dFic8a+yMXIzkMMUPZSl
NXR+nmjq97pKwn/yKrSfNXvCwcEBEPs5GYTxE/o88ohd4VXeY1gg3OxXND3D05TN8lszx7niE8BR
WRCRkg7HvIdM++REdAb9chiU5uDhofyF7ErJTjMmY5cpE+rfblg4g6+YTfczr+XE2QW3GaGDgiK6
T1cj0d6lZj3+pTVYrp9cyO8WOcFk7JW6G50xKhjgWbwFDfabG3ayY1yI0AG/NO2ILDN90kNqNlEQ
qfn4fukRPnttWjIt64p3udL1h475SeA4vb4TyV6r6vVuA+m0FFNguG7B95Fu5NkwuRcESwzz6EUy
rg512tbN8+yNNadKj5PoMfO8IT3nHZkB6vZKljy06dhYftd5g3cGohVOJ8MY0J/PHWRVMjSQLd+i
Le8+MTKZ+n9UrUm6AJEkWt452+WL2lutwPp1jpGLjxq4PaMi1fJT1buyOpVdNvzMhYM1AJrnWvnO
dWfvnT1PtnloYrv5kFpK+tWtcHaFiGFmOf/Z2PLLu3yaAqV1htRXUBL4lpSzmp1yR+2Aik8JRckc
m/nwCUI5h2VCFL24yqkvr0Ob9PgJE1zGg/Am7b1qzFjFOR77bCeQbCQ9FBYLrIcjTlKwXC+/DWxl
jXDOPJbeRVexx631vPb8jvrqMGjsASVr60NMlrvz1K1Nx2MRp4BXznBpPZoLywWs2yjuJUaawE9t
kBtDlpeHpOqZZPWlCNy8DYOuJRVV9Wp4RHGrORvttAev3chFuJopRfgtsHxvMCToq6eMPfgh0MoO
Q53Nz4o+dkfmUNZz16sjiva5c7KsvSbwxkWqL7oWCEGqiwLpKoI7YAY8o1o2u+oVp7BN1SCtPfO0
yDSe7+dbG61KLinmhXRB+NQ3bYqxYMxq4gFwcbOx+4ioDn6/qQv+2m+NmfmvnWfzxzSRyO07tcoU
EzJYn3zuB2X+bugIJ9QIM8J08qMkVIs/RpeB+SeDWdiRVNE3jZoRu5VhkRFxlUYcsySfr8Y45DtP
2drny9SM+AZB5Abjxb/I8wmCPb6GqcJgC9Ds5ynzmuX26L3r2GcOVsxWnOxlgdpGxr2wGpizWyBf
b9BzoPIHp6tj5RKFoh2PRhMtgom5Z4Fb4V+ZoPO7Ck1oS04/RysZ/yEWdZ/YNwxWi2zSMOyNjc47
2lpo1Q9kmpl+CJ1K/m8CZMYgz0mVkzs2zO5T6tFPO1tn89cvlSypNnDq9YyGVvKg6RHc9GomUoEh
ZZ5tpaIFIKDl5tNkYGEB8TM6VaWmPo5hpDc+NbEVwAUznwd8UoJWkcp7zxiV0+z26ks0tcMDOBTl
q2G24zkWyp6ez0ZKjFgeNxp1MxDUdeXfe7PTejFwY+KIuKRzHp+Hysz/Sccx+5zkirazSBtHGXLM
osJE5+S21RhnNXySjudBnRK/BOySOihl33yIuPT3WAebD6MZ7mCAjRrDujXdIdyPaZ2tXKaxTw+0
n3BoQaP5ARk263T/428kmfDUCY0LOutWxrFE+w2BGN6LIfIYaDPazeVkGTsV6dbXWvDN7Gheh+/2
9gbiDUmn4oL6QAA7qepZHE3aQ+eIROgQl/oevm5rAbnt6IBDR9vopUJDabAGCS9jbvcHi8zqqGCg
7qOk8ecNVCL7IgDGJEbDhnvV1DTD0BlFtLxaMnVPsFJVZJddDL+ETHbi2+ZbAdKldbdwxG5gAd3A
iLXPlItZyeRdr3jjhY5l+z3XYse/vy32HrX6YBjNaPEYpRwvBFlOjurSVoNH/CUKkz9WtaerzrVg
8xeTUnANb/eGA/5vgOIbXlLseGK/n4wmwOhleBgdgsj919q4IWiJoIKwFNPMzpZI+FsmpDSdnoIn
gWue9dGxNef0Oc5lenCs+Xvdx/+YrTbsXMwbK/n7I91VDjAUs5WN1uxdNDuBGoaz3fhSopsqSU7b
PfjA1vvRKgCv8op0Xqdc9QKvUfH6uFSuXTwruNM8ZnVrPhZ2i/LsEA1cgrOz01PbesPFGmPpuNBT
W4NZ+Ydz1/ahi7+qml3tuKfvWs76KbKGcmdbbsQRfDAXUS0GW2jcrrblhHer1naklKVUusOMJONh
MDpM88wkCSjT7eP9/bL1vEWQdcGvYRqwnv/CDA57WaDskPUyPSXdMP89tNY3s+v0a2JLb6cW31hJ
qjO6PIxASVfXXPNESwpFNAvOJI7RI7ZwrMgx3TkjK7nnNbL5KL7V6/15y6EdywTOIkyDK8F3eDIK
a3qm42N/6F14RvcXcQPcZaGBhlgXKhyM09ezAMsWOJ7Z4aI86mmnccqVoBoL8zCCyTgrmjNRiMyQ
aiGnPTdG1f2VD1kR6FqlPEYR3e77P2frzRn52mAW2Es3Uyij5vmlp0OsQvH0OEF+eyCnU44RXdod
RMrGcUR7hp2zXHtcf/rbcCMbGQ6OhNeHD9r0VLVl9KAlinpq5kgcm9b6MCplugM8WY7AqsAGEcA9
xKie3qmzEu1W21wgaj8pl7QtoqM3FdlH5hDNjlbx5iL+9pTVm1VqXtp4PygXaacJ9TiWln7q1YmP
JjTApftfbKuSBJsP75WvtTh5r66IPhSLnyHtRSgezg8M0a3LgAzFQYawA0hFPeNDjVvbYxeO3l9a
nZlOkMwGMLI6/GOGO9UFZItlUkGZcVNLGw3Fe2qQmlWTKq6d7YirF3l7hhKby4u83SJdA21/XbEq
aupEaV5F19awxqsrANC4Vtw9e17+HwZ1rCl0ANKkhSu9WtsBNGFa1wBo3TEGfql7xYOQ+cv9L7h5
EBbFN9oPNOXXVwQiBF7jhsCiQxw4/MmZcAKxM1wGUyRwpUjaoM/iHRuurTV8DdxAd7ie1hohAJO0
0UEc92pOUUtvUC8xhmU1sxDC8P3X23zUIihBfONv62KkJHwKtMvQjoZ9F0xThtFGq+aXEOm2nXx9
+Rzr4w2gA4FuyCO3oG6mZ02p1tRqiLOKc9+7KnIrfXZCQDU95P2QfqMAs7500fgf2tEAE22ST1As
C5PjbTAbRsRzEIomiseVdy6R2zo4ST/tDB+2whcFFu0S0ullbvb2Kajza4PlctQBHaMD0ijqJdP1
bOcO0LY2JIXjokKA0xaMv7ePcXqNUauHXJnSWHPkI09Vg6Dt5KT5NvZUzUPozMY/DMcYojazNlaH
pp1kc87FbC19q1FWPlOAzjs4ngOUdtkbsV+KOf9bLeamPdLe1PfGQFvbbBFQpq6hk0IK+/ZH6/oc
j5ixKZdCqtN1dhvxyyt042g7o/YfDqwDbJ8JHoKEN0hCNLKaQa0EDY0ydw8LhMpPbLU/V10hT1k2
FX5elukOz2zro7y6+qHbRpfeXe0wUI1e3KhAzZRwkOg+athfYgJxzCzlo+1OUBWgY/2Ho7sQ4W3K
U5p0686Up8Oh0fErvzpaZL5kZZMEqHA3vyZn/nY/SGycXO+16c1TqErXOztPZ61qUyBuSoFKEuME
s3k0kkh7xvfOw1rSivIXuzOr+QysdK/w2ThW1KYEeDqRdHrWEcpJ8bbC/TW6WiPAW19rVPCaqN+q
O8u5+Rx6YHTCFozJunNhlqEd160FQ77JqsGX1uCcBizbf/75Wi7uj+D2VPKr9VrGOSoSsylpYqKS
dGXQjKDVBBCUWW94RXK+C7wIiiB2H3vl/tYL0lokn/XAuN20ZnQGXXYb0mZt+lx+YphVQzVp9i7l
rYyHehjtcsRnHM7gKgyGeKI4Uw1dNY4XOdY5qVv3AFFh0detppk25lBUzjFPvTz0oaUMI93beGBY
Mhu9ExhNYVQ7yezWmy8kWvALIDVvmtmlO0ZWWsK8z011em7pPsAGGPey8803p8CjWFiAoLz/2yBn
CcQRK4gqF5gR2sNIZ/qKJVp5iGzoHYZQdLCgefQM8mb0vbiXF7Xz6kM/uPVOt2XzlyxzdywTgBfe
UOwGq1ckh9a9CAUVk0MeA1+AE24l9aGwJ8d+QH6oR8BRrXGb1ilUjhUCLc3JAGbg+pliD+nOT9q4
ADyQ9MBWllr0Ro3EAlbZTFYWXrIpEacGhM6TkY7aaQEO/oevDR5tUboAvH+jCZzPZYiwWMI+d9T4
aHV1elTGeo98tFFfI5uIljLpBKKG6xttnIrQaGs8KewM9FRcV9GDVLUM+E8THqo5/XU/bGytH6g3
lk6nW3/DzvMopktRLq68NvR+tUEWoiok7jEyE39+ly02jQvEaCEWrzsH9CdqdKkiBQGzJDy3Rpsq
vmk31ZNsZ8sgE401w8+seP7r/itu3KGk2URFUhNUltYYyxIh9Q5zXEolPBjOTa80V9eZoscwdbG9
QH7gOrbGXmJiLEXlKiv1IJMQGAj5lFurmzuuoLZjIkp+XymFeUwqhJeCJEaHhflHQTkGibO/9vh5
G35qxM2vvnGx6XJqAHLQMEMuejUzlQMEFGd66KBpZH4PA7oM6qaZ+qMbi+HjNHsKuJMmAyWqJf2Y
+thwpD9oL45M1vM5T04d0kdfcd7MogCub/NN7WCdfGg9KXGYAwD1kFaN6wSSEBbtpJRb1zshC81Z
hCxBH63ilqPEVVJXFS1nJS4RlB+d7KmeKu9UOymd5zxuy0vsZR7znyo53//oW6EZ+LwLN5/wfKOu
KiwI5IVWI+Ct68mxr43unCfhHopg67B6Br0QcFXLo5at91vztMyZr6sDV59Sp+LBUhsVjCqGz2Fl
YW9SGtlOX/EVWb3eVb8/cLWrmgrHREgHKJ46pU1/vc2DRZz7fTQCDuRPnm9OmCIJwG6+HqLx5SRM
Su4v7eZL0wIkStFvpHh9+9K4iqOhAieNkFHV70fFa07JHOmBUhuWH3nl3qT0NkTB3WGYQD7qIhf4
Omn8bZGVuk1ljF4M3iUS82hpovoDI+Foh2KvCLoNFW8epa9erUwBF3npItnsOsXPOZ+HwENJKWB2
Zzy3zKlZ43xPJmjpsL/9przUItvMyG6xr1h905oMm+km33RMddYz9MBCAkI5ukkopC/stvyYRXT/
PKXFfErYf+x5vLCFQZNqHFGI4+vCL2stdx71Pr4aRh6/j8e5eHL7upovKcDWcGcHb31MzgnSB2jL
3spgtbIddAUX+2sWReLZCNsOJ5Vw/CDKLt25r7ceRVWIWu8r8WLdahzNaDLTRgBstb3q0KUuBkPI
FBzbDOXr+0di61H0v7Apc2Gb3VDb1Kao1KiDFZtMifI4aYr4uzVkd3AmY/x8/1G3p48eGL0GUrBF
9G7dNxJ9rkxcO8CrqT2VltvCMobolIVDdqBJMh/vP24j5eN5i/XaYoBG7rf8nt9OX9OmUxIN6OUi
k+h+lk0R+uMcgkRWcu0o+34CgWYbJ9wYpgMmV9lThYVVMGaasdMGub1NaLXAOqATArgcZ5S3P8QW
QywryQ8Jhy794JWWFxg2tSmSBU5gjpPlJ7UC7ruQ1o6Zx0a3/u2jl8vmtzVA4EhYsp+yaz2ragtS
p60666haWfZudtHn86tmTqRP6xnycK41xrXHUKC69iJUTy0Xc8fq1cZe4Ni4DbChQe8C4UOO8I2c
wdgzxJLU51e9wDKiKFr73ClzckrlSLmXi+rRkG166KR0+WhNfE7LQf0PW39RXsQdjxr3poZvTQ2r
CvbINessJwiLRv2m9X0X2Dib7XyHra1Pr2dxxqYtewMpkWpU00KCRJVV8/+QUSjUwEWJ5qC0lfNS
0EnYCSCb60sCQ7KK5DT+rqvrwIhNdCosJb6GaS9OeqzR4Uqm3PB7LbQPpRGaR6shbpW6Fr+3anq2
2A81O/2Drbcmk1nwvOSv1NhvNx8a9W7RRjDltDp1v6tNZ7+XU1ackNRoH00yuD1xsc0Hsr6Yc4IP
uqFxOFqahsIjbmouW8vKVfFpUtL80RmU+KNAF3onVdu6dCl0kFpA3YEIuoowZdxnRoXJ7TXvUalw
hgGHwWLEpK7o04nSVoaHJjWNT/cD2+Zbgu5Y8J+vbf63yxpHZP6pRG+o8eT4bazizi+UOH0erJBh
bZTsdam3bnlGNa+8GGhN61tWr5tc7Qo3vjq1jfPegEyMlstvkx1a6PHnM6aBcRZMVMt+Iaa/77/s
1k5GwQk5eVglxPN1T8+SJW16DwvLkDkVzoKRhsClpqE0dFY6ez7lWGZd9UZ3TpgEDO9olxmfCjnH
zk65vkTKVa6j0Y+FWYcgGMLPq29t10CZxdhHV8E82xeIK7xUg6LuJBmbT6HKBMJtcGjW6C2XFXaF
y6xoSmrjbzpzX2rkCP+3s6YbFxJ1Oq5ZjPnpI673rUHfo+4Xexy1UGbLp01EGzGZk+5dr1Z4OE90
CK6qGztfObkiA/uKYKpfSNClvujB/PpKHM6NP3lsRh/L0D4KZhu/cZwgaqs79IVcfCXLLFP2LvXl
rlx/hqVVRxDdMv0S5NlekmuU4rZZe4EyxPNTOsate076xFQfUnKcktRT775GuSqtg+OO6qMWZtWP
qOvDJ7sUbn4gFyj/2HpgsT4ni0LsHWDZTRtzgIMhCksBVKZEw2msO+MUg6P/Wxel+nEs5j0RvK2t
QuZCQxGNhIXT/TYMsFUcRSLwfNXhpF8tPUR4qIc/++H+ZtngxqHLTwIFSolq8WYehtaPEtMFi665
SIXrQ5CLf8ShbX5pZ71mJ+QhSobQkqIfeu9o4ztlMvIH9IoaGcwwX9tnYyoz56jnS00CtXP8Fjs2
CIHK1RX3wbGE2yAoJKevoPydn41MO/WsjZz4g+2mNaIHc56/lG6ImajPTMftHgbUxLxj2Zd4vVlQ
UF1/xnhiOA0j8gwPU+dOsz+ZZfkIus+L/EFq2UsxVbr9To3TvqIN20fNWQcr8d3hf5L928Vw04HW
NpFzbCtSpCNcmTp62VnJja1L/qvjwwhs7iaSOfqclfPUwc5VJ+MKett+Htq2eLj/lI07ibkhAZNo
RXNsHaekl5SQ/5m7VGmpPjbVUD/aRdJexZzlzzAPv3hlqH29/8yNIoKyiFACLoRx4nrC3cmq1fOS
rY/GQhWMuZlfambAB9gjyU4A2Lj8gA5AOGaWjlzwOnRx6aeingENTXX5q/JcyTfNpheMPrz3YeQV
/U6SuPE8ODv0DJYLkKH3Ekp/S6Cn0I0AleRABEJjgjy5QAZOtVBoWEWK0YwBVEs1/XJ/PbceylBi
SZkoOG9mgzj0inrqZXjpEkU7zoP+04nn1renClnGat6zg9j4fPA3WEtYowTWdZe+dpIWchLzib4p
B/LtaIne/NeWGZSJke58wY24BZiTzi335Gtu+HZFI9OoIrVe8B9ljTqEiiEemEFj5yLdWELkOsHB
oiyygLnXCbAJAbuyGa82KkOUU63TnXixBy8GAu01c3msmjKyD/e/28ZCviKEqDVp14KNePtqmMVa
LUqCyqUezBq9w1k5ZVXKeJBid2cVNx7FXAUoxMKFYMCyej/RTmmMYBmAlVqWJ4fy9Z2sjDgParEb
uPSNT7akuRQvi7DYTf8b+qet6LMhrg6ay8VRhhpUTHtWLelblmxsP6GM/NX0TvI9yfM+901Njhk0
LWH+k2Vp/Y6IW80Ho4G1fKwyHX3nMYrdkzm52l9weVw7iL1K9yBe9XCElKFrf2pSV/823MjGLKVM
hxcXJ609Z/Kt9yLJ0uns09K5abWaY0+HYFSya5V4DUL3U3UIsRHZichbT3ntrdD1wHZ1fbxMbiJr
jKjBLfP/nJ3HkpzKtoafiAi8mQJlmu6Wt3tCSNpHiff+6e+H7kRNEUX0nmgihbKAzJXL/GbJrtWI
vI2jzUe9sL1VQDXCCiNBJf1Y74W/A5VQRGxrQxaABOyeYnhZXlt2R8aKR6tswmFfs8yotlkQG0AJ
tMmMzqpZy/9hc6/haOUdkOJs7xPg+bDYIZcEVS5L3qjRL2L+Vp51wKkHcWL9wS/zSbACBAmEcP9f
2OrlawM1MrXtkqSBEoq48agmmlNo5vaHQTFz4WujYZ1R/b1qVhodFOm3R5gsn7bpn84lViubI+yQ
F5rypKfBUugFpk6x7Gr6MAeR1M8HxcveU4JaZIBlrUDbLS4sQniuoOrOAi2C5HaJ2qTtz4012cLL
Csjzv1RrQKtAz7Uw6KYZ8u39wLi7PnNmCM9kkpDXXr7luElHJtG85a4yikd9GcUb+qeya7dGdM2j
KXkDjU0+wyhrD1befckIWoHpp2i44XR3qtXF4MRZeZGVxcMf3v5pwPgUrq1WR/v29nSgCMTxw1yG
JW/yoGKssr5FxT+IIWLjLz9HTzDz+sv9l3mb4cEYAIJE3ILbf+MbkmjFyJy3gCyNnF6Bct9k5D4a
BG3pDmFNbK2jLnw2abwcDY12WqorWQEtEJTrSC63+6iRRdG3WpoHJfITn8OymZ6zLDHlU45S2K+o
M4b3XVtYPur6/WOqSSL10iIrM9e0cRT7D5+Wth2MajA0t0R6AaI6QU8jo7dZfaqj3HqIjEj15TSO
Pr3+jQOWWFGiax64lXwCZax2vRnlAcj0DF1hR34/Q1d3naxqPzVOX5wtUJAHQ+edzgfiOqg+rYMA
JAS38aEdanq3uciDYiir82wK9CUUY3o30mn2e0v9d65755I2HYKMWVuc6HkczYL3NjRfmp1G32St
WzbnVhpDtAqsNGhokF/62ta8BFzvQbjffVJQCUBJQaLcTpwl3RaKHBppMDlN9h6T08FxZXVyEjdT
qmhFmY/zU9mJ6GSbcV66RWWOnxfcC4/AybdZ4wpoXS3sAVzbN9EiVMdO77G4C/BTSRe30qzxZ5VC
+0Q2cxKnQkn/y2FmekZQVoBC39CAmh4d4Z68YKUQ45xjc7k+ji1Dfy8dQ7N2+zQeUq9Rh8Y4OD57
3/bvlde//ythoP2Np1GbZIFdSssbfazNAOPi5qDzvbsK1S4tCuZ0oJ9frjLRIBV5HfJpW8coAkiA
IRqnsegd//4Z3f10gE4QeAL8dyPoG8kj1YbDFRfqan02tH9RofqJyZfqFQ6yzfcX2wnBRAPiID3Y
tTRUXz5V38mTsFItCdJRVZNPzEnSrypuGerb1LTCCyYI5YMs99P1/rI7zwi1j5EWcQFe8Lbl0+mz
zpTaQO+97UFADwvVgRcmtMBiNW0f1aIfDro/t71fhEsRhUS9Ft3AG7F3YJ1DFTf0ms1ipLvujvWo
1k+21EmgYu1y+LDI6qCd6yLOot8talTdOR9Fp396/YMDll1FC2nv33xc1JTUlKXjwAYQ/QyltfQr
tRmAyZXiKbL6I0GonbkZzw2QHi1q+O43XKGBgMhoBNUZW+sxyIrCyh/iWX9q7KW7NJaJbUiUIrc0
q62HT07jYYP7mEpC+U5aNxx89r3dtt67oKtW8Nb21kWgvdd1GjtBGaV0NLNel/Kz0Trzl7qxY3/o
9fbBqRTxetlB8M7wpcAvrECrbe9DoOAWpjlTKyHC3NeXIvMb+6zkwP3j4WnonHdaYhUH195OwCBJ
xYxm7Q3cDqQBCoFgGBxGZXKIdEvVWW+cpTzigu2khayCAuAqobAq5r08wJGj5g6FEmKnhhR7kDOa
86LMoT/n+NXe37t7S0HUW3fRik3etvQLAC2ltSDg5Cwj/Ke6a3B8SjsnRMl5wD3y/mp7IQKKEgQb
Gvwrov3lg9USLOM2kpIglydc2mLQLR0AgquzxD8XcFWvj7rUZ7THACPRHdjmKCJZSj1u1CRQ27x+
YMxt+8WotQ+UiOkpCY32IPfde5k04dZ2NBX7DSKuQESkVyXWG8Y2CqIxXE4dijp+ibTQ6f6b3F1q
RWYysd+hnGTKNEsxEumBlJOUVEuhntKpVb52eDAdvMXbPQ+hTF176yh8EuU2u7FtheMk1ZQGKNKT
X1J5ntQOOuT9B9pJs1hGx1qGG2SnZwQE32TjqyyDuLCHxWx6WcuZU+UIG1q/Zr9DOqy+WMiZupIy
6b6pN83BzXl7oay/wcLti8oexb1NRjklHTJCMxmlYfRsGKL4dRqk+Snhe3tj5UyGSzwvXRy/0NaZ
kyMu9Pr/v6z3WR+dQZRp2bE37XG5Eybqgjb5iNo2iWuazWNqt81JMN/zepA/7lAt8/vOSuODk7n7
kTmYtNDwbWc/vjyZndL2SKznvP086k4LkumXttC1V+/aP41xpqUr0AS2x8tVgJMWcZ0iYjVFUuiV
/CtvbBTLF20jHQS2vVepIG/JPJTM9QbcvfLoJaerWCrsyutoWd25M6bKteTFgTc1yWdQlOPZ6Frj
iKO1I5DCY1Jnq1RlMH62FVlb650i0cYI6qGw3k+lnvzKBwP07zqJGC60JjHmyCIpfmbyVtVXp7Pi
ExdB75tTG39qlwisCcKOr27p8LMYuwA4IrW+wXkIbRgKSTPIC4VZzyC3kvDDgiRk60tNA2j4/oHe
21GwCoCPo8MAwXCzoyZRZRZW0UkQIpytuehj2Z9qu2tfL//HU3FYAcSuJKvtnootBu9LXCZU/X0z
nBPkHD/bCAMP6HXY02PZ5dT2kJMzgRqhFh5UEKqyc2RRHkJrFsjmrYy+pQ9Z1Tl5EizLUqcf1Lyb
0CvTxCJ8ZVUd/JpP1YCUU6HEaIuNyajOvgaSTXNVBeE3N7b1KsITISlKV4pBBvqT0drtNVuW9ls3
qRWUjL4a0HKcQ/Nc5fMUX2V50EJ3mfVIOwiAt9cKqmwr54JyiL277W0aKN7mZZEmQSOreZCn0+R3
tpFdu0U72h+7AR/sOMcEJR1aYJtgq4aOUrfDkAQRYKq35aBrKJWhUnWa0WY7xXU8PdvGiJwTBLf/
2V0EIk/BMun1uxQNI+To4OgxZ9pEpKSLe2EYiMeCM+zeTMsgeVaeWwdxb+8skKPiQ8cUnrxx00xF
jjgqOhvYQp7Ww4NhNdIVzTD7qEGw9/VYAxFMPh56HJs3ugz2UCI3x3S1UUw/kmPTazsYm04mrANW
9m0mRwMCZBw6X8DQbxS3CNojxJSRLGepumcFcXjs2mlZToMy+Itmz/7977S7W8BKMjWjz0UXZ/MK
+3RCd3F1YcoWTf6JGtA8nDqrGPTHTLEKxW9ohtduhrJg5jpFWlrv4r6w38ppB4Xp/m/Ze83o8a5t
ThKim8qDnq2Q7Bk59wiSkG/rTRhEiWOdE9zpDh57dylqeGa8nJMbxUQdFAlkUGC9JVjBwVcyuVWe
R3S+PIxbmPvef7C9j0pdSeuUD3oLEomwRZEtKaWk6ozCm4A0PYoE7IETh/ovQJhH8N7djwo+BKYR
9Q5y1Js7Qq1QU6flhutNOKqZi8Zh9qh1ul5d0TheUm8s6R6gTiU+zUWU1KcqbMQ1nSrtqD+z854R
Vl6b/+iZ6eRfLxOTlrcyauh10TJZJi9XFtxkgFsl16EY64MrY3ctgiv1AaNYGA4v11Kznk+ND00A
vFm9mk7SnBwLPl2qQEK5/0F34g6jXvpNrMIIfft+xdjoETRitg9agZc8b6tzKIdHfJS9O5BcB1NR
ujFchX8+81/NOm2eoO1CoAhMlFp1F0HK6ReeUso/AJvsN5pSlNh0jKFaPPblUHEZ4js4/UBnPXFO
KLVXnztnlvuTjnT/tWw6IftjlYyp4mrKjCWqoqNY7SVU3o2LsUm6Anhs66TPVea8/mgDgaEYpvZG
F2WbueE3zoQZ5eJAMjXseGtbcbNcpNfUzIyDo71z2FiK0Mm1AwZ1W2vkQ6wN6hhnQYm2+LMi9Z3t
NdCRvse9NJ01PZyVg+O9t/Hg1EAaIiUG873ulr8+U9QtqHXkZN84VMzPfavbl1oSHaKJvXNQTuxk
3zh4ADol/wWTuX24ai6XAVofUyBbxO+kwkkeliY1ywsvX3+GMmcFzDVrrCjhGR58w71NTxFDHgPK
iNx/ffF/PSZaUkA3ctaO0fE4zYAxT50RdwdPuPcyV2UsrnTCJffty1VKbVDCbp2mOXVemy6wJgN9
din5bS56ctBX2Nsq4EjBtlMz3ZKu0NRMkLjvMjzazOQUq1H1OEniQ6UOpV9Y9nigDbS3HDCKNXWH
FMCOefloI+JD1QicLijKXPdbbpsvoofeLOlDesk142iAtfcqaRmTg6EZxWB9k7YYcWo1up5nwYIm
vZ+qY+izJQu/0KTXj4zwCKAdROsQjv8NBoZ6BS0VUFqBHA7ho1IN9SkR+dFAefeBEHtgaAJI6kbl
EHh13+s2ba5uFhb6wjGKR5Wjuwv6vJ/vR/jb7isPBBUHAjc995tWYTqUoKOqLA3splvOEnGRGVhk
vwU6m1/atk0fsjqUX90FZVHkLMiXiZM3CN0CBF9di5RAUpMqG0IZuMuqf+8/2d4uhJRCX5JMi7HX
+uR/H+Mcu3QVymyggeKFgt64pVPPZzEPtS8pxcF7PFptswf1umi5FlDAHsrYeKqy/EdSp+m7jqPn
Ve2cnu4/3N4OAcxGrk6bB531zXKOOsOrKEQazAM8gx7IgSdFsE9FyQm4v9TukwFKBqqHQuxNCokH
74KgMZtRlyTnHGtqdlVb0XlxEsunJpqG8/319sIv+x42OyjjW9qdpi6OVdg0XpxUyc6k8lUQrqrK
91fZe4HkTohbcE3fzrgqHRtfpy8RgbMH52RAwz3NdCqvoleb//CtmDBQoTJuIUncfCublnE2moRD
kajxuQzjSPOlaZlOiD8P+cFie1/LQlKXwQ5dsptmaykWqxEasVCKZEiKSjR6sYWQs7wwr7PK9giB
shc/QN2ATIU0CIBu/T1/nTJQJzBPCq6x2cmLz03etS4CuvE5rlr5M/oyy0mNpSPY6s6iJIncMFTC
fL1tlsU+zJt07ZPzAtqgzFBNdrPO7LzZ7IRnSjlGxn3Tfru/ZXZXJUauylBc3FuVJslS4ZhaSxK0
BTaHMRX0JWNEdM6ayHpEpqc4L0upvH6froKdzCYNZe3VbyqcanCWoUoaFp3b9E1fLNGHRIlTP1cn
/QAstnMkqPtphsEvorbYfkrVinRnCPEknKxIsc+hmdVvRQpy8qE0KW0OSoudjUo8WbEfsCJXFY2X
G2fCySPTopB6PM2sf+qoDi9DX7cXIx6l1mXWOh5cOnufjyEEJdoqr30DO+YlLsUwYO8ILU7y4hgf
EVWPxFWL1OFcAI/3dBkb7Pt7Zj3bm4b8Wg6sY90/CdHm86m13Q8mFu1BXSjVO0uZ3lDGmufYwpPT
iur4MotiukwYdX26v/Dex2RNygOk7277UkrR9CnAExpxCHslHl49SP/mIyymwTTD//AtV9A6bX/i
9k17alZJGVCHjwPNLKPOQyO/ar1KqyKaYSWUqnd2wUV/cC/t3BNcgNzrKLaDVthmffjN5mvGCx1u
nbWYTpE92/hvHXzAvVXQEaPAIuMjhm8+YGLW0KI6et51blR+Oq/txmooDqL2DvSM88bIz4L4Q2G1
fZhEZGOFdDZAPoUkwhuo+745dSW9aziGiZeiWlG4bVEXlavABPKF0I3IX2KAJrKldQcdhv2fs4JT
V9L0aoP28nBCTihzEIykFxpYDzGUuVfgnfGkLIX5FYfw6luBTjm+UVJ+zZi7+X1ad89iQjXy/jbe
/yV0Vlc1tx3KWORMGSdXoaDOUqPx5kmPn4xEitnSZuYEbSi6N43S6Oe5NOa3KDfLz1GDnzwOOt3r
ea6ANGSH7cD8Gc2jzVvBFthcipJeb5NGvzI0Z6jaktZFdFW9jIlU/4etR9ZF5Cfs3+KERdYCQTFM
UkolWT4YVp2+jYAqHJzdnUChkfkruDqsYnnbBjbiG+Ys0E0PAJ+Np1azf81t1J1JlauD+2UnFsL4
J0hwjFbe9nrU/k4VhtCerEKGjN+U1Q89KpPpIbfb7I0Me6Fy2ygvwLzUmF709mRKl/s7aW91Gr/I
u6LVBGB9k6iIxa7ajHZFINF7ZQAM3Cap2/KsNFN0TWvdvDT4DpxUAtnBd9x7w7QhmekTiLlb11/2
13P3QijznOW0uuV0PiWWZPuRFaYXOlXlQRzZmT8DHgAeARWfkLjdoSi5EIXbUQTp0naBLHcNNiJ5
7uWtmD5ZaPi7BVZpFyvCJ9JlyPp6liAF+HoJcOMQmLejfmwjRoy7+cTzkJ5gqCznpVvg2XRt7PNl
D17szo1OxORnQj2gzbtFg+B3XqLB2IQPReKgxiQZw5NtRbPXyM3sp8xtT9Eoi0/399EOY3BlQKLp
DHqAsnLbrGzJvEuRcSPIuIZMp0VYTIXNxczz01KXOLwMoMVQr9bSUoE3PJofEqOLoOAbZjh4k1Up
XxVFYFtg2+NveYyy2ldTrBi8ps6lp7QKRQbPWkWgtsH5yroMyyTex8rU6bgJddVjWKaL7CLLIZJz
17TlN70plflCLZVmLkP47gfjojo6M+xqvmBPG+t8dBRT/TlzYvtaGOYc+7kiyncF9MDe75GGzH7R
Hqe4Q8thOS1dr4vrVJdC+aqq3fwJ79n2CCmxcxxRjIWawniXl7mduqZIJkJwjKPAyML6kuPUcB56
dPAyqUr+l1QMZOawiCDjxPL1/gfc2TXQEWjgoFhH5rkdG0ahUjfFyJBLraIywFMS9uYU9e/peqCP
MYgGQdT0CDu/czDJ3+HRYysC2nmbW9cZljm9Azsy70V1cpZM9lPksr/Wqpah0pNVl0kUg9da4M+G
qey/33/mnSyGbsFqWAiMaQVPvAxBpTUkKbRQEjSEyB/a2IrPcrY0B0oge6vQaQHERx6DU8MmwFc5
/ljOnK4jtqEULh6+g19mxXTQXtxfhnHE2o6AcbpNydqF6yECvWiMS5G7+SzyH0VUHjlb7BQoaBsR
sAlofzLMl+9MrDo17HysHiPHeK5s/IjiVlPdFsEEvxyXo3n27mORzKIfA2mHTfJyPW3EKcopSKKL
TqqCxO6yj1M2HM1a9ldxmIM63MX88XIVhP2NXnDV0+9D5d8Xs2x4Is1i9fVpBV7HwDq578jCt+gN
K4HGDhIJ8aJR74Q7KCX1Vmm10JZHCZD76/c3K9EtglYlA055+VRRqahJXoOZywrsz5oKRHbUHAoN
7sUsWDawgEnLQKVsVjG7vq9qEEiBLjTpDcfJ8hPE3Z4WO21Rtpwsn4hSeIoyvV5k+481FbwbFSWO
mxbSIjlwxVJgo8rCAHMuZSzpFql/D2vw2/03uZOsMCFfUcFwMhhlbnbhGNna1OR5HAizGr6XRlHz
ZHH7aQIoffDR9g7YqrQPFZih0o2reeIMmh13+Dnj/ckconGCTs0yzyyWL13Ufb3/XLuL8c3oB6/b
fpsrQLi3JS3VMfruRffsGHHk5r1snyucuU8T7+JgVrZzztbHQlyAFj5N7s1eiRddzUatRKImT+Yz
icT8sMAl9e8/1c7XYhXyWXI36Hbb1DLusnGalQkjbjVe3k4tbjgm08Cnvh2PUJw7m98EY0NmyQm7
TbZMGe8gDFCigEGLoweJnGaJby59cy1tyTHwFjSTS8Mm/eLUi3kQ8veeE+gopA1mStSlm/ur0Ep8
Y/AZCqYxa1I/HHPlY5iMSeXLkTqf77/UvZoTPAHIFKacNDW3Z0DKRFiYtVkEGRqGJ2XWQj+Vp8xN
rE46D5YaXmPF+UShiP+xUTiQkpXIt/v04CjubNnVjQ3/B64fRoXr3/9VN6A1X4dNMuRBppbioUAJ
x5vAqp+N3CFJG5KjHGXnC68kwjXArRij7WOrcinpdWwVwahNcoO0SBx9kydJbX1LCWcyl9h826ZR
7M8QEv+9/853jgsgP6AjYFUYr22vi9oeucxDPQ/aHIgfHzg03gnZ6o40lHaSP8Bp5H0A/zEu2XLY
1XzpDAmWZpCNg0CZeIAay318KlpAfjWS3l7btPn1PzwcHUcwPwid3hS+IqnQQ2uUItBDuX3M9SZ/
aMakPiiv9x6NmgQWLG048D7r5/1ru4BD1atUmouAyZDxqx0W9RoqVvrdqUoNNo1Aygnt4fQIs773
5daRMo0RA/DxVhcXmArwxTAq6Iqn/SltrBjRTXU8gIvtBAAmPdAMmAgh4bDtj4U0vqEeZWUga1Up
u1I7kImNFihZF5GYQ1eznaNAR5qjR3NawXllE73rjhRtkEKOQmg6/dW2xvaZccvwrXWUqPAtDeyk
h8lurwDAnKfSuNzfMXsIYH4ATChml1QM2yJFD5WUbWMzxlkm2ClLr6eyC1Cs+dFGToITX21Uy3Ug
bkSulYr8Xw3L+i9L1E4/6061E5rLnVBcCbJ1eHBt73wKrmzOkALKawdzhXk8IoImP00gpioLez5b
WqZfKX3kg9ewEwHJQRiB/wlLN4wwCQy/SRMsI5mrK99YyuEJd8Qeb7TVdx3O9UEU2n3thFqiENiP
WztyycgE9GKgH70Tdm/axDTekfzX9hm71dk+x5MsLRgITqnst2g+m4GWmc1H5FaRcbd6KZEfljzV
roDw0bO8vyX2XjvlztoPhJeGu/bL4y1V0VgqEzuiTIz8lxTPkNslND7C0dBfj/Pmja83wOojeNP9
lVQ7m0g4ECjQ4t9GqDtPdtMPZ43uw+fXPxTDLXgo9CBX76qXDzVBGQpj1ciCdE5Lf5bjmPIKhblc
na2DguRPjbsZxTAqX9GmVOG3OTQ2m8YcxXUedFmY/DMWzfK+G7MldMfUSR+U0dEvJi0Y09WTHPEd
uzROY0f/5tXHxyGwMGOzqZBvwSqJUkhOUmp5UGvKqHtQC/vUB+y2otpmtTnSCb3dNg7delKItd5b
2X4v33CZ9oMtR8DLrTVulumcfZlN8wdKr9qrbzlWYkRJQgoT9qY7PnCtFyHq84GKhZZryOHyUJfZ
EQDn9pZjFYSYkLXEIvcmMNInH7XBjplMIMD7mX0iX8ni0l8agDvLlSOzPw0yIvMHX+02EoEHw9aJ
wAew76ZplHJpJ3UyoUq4mNlHpIBVKM1l+8ac9VpcBi1W1PP9o3F7r7Ii1SxNeYgBN3hlq2yo0Aw9
DsZYYLU9drkvVZZyEGH3Xie7AprFCoS4ybu0kmDXMq8P2joT16YsldOc9/abGHO1M7VA93HV83z9
UWRuj1Lun8qPPzapShRTqSgL5WycFKqbhhy9xekjj07h/LFB2vb3yLj0Qemb7IwKoXArSOPFwSfd
e8FEOZBI6ziHrPDlyahsfeSdMM2hlZ5fwsgJH8lejvogt40/poYQI2lVmUCUt2EbgMes4P2QBJUk
zf1ljnXnKnF5fxIqYn5ntRtkGQJ8lH0AgRv3HqPU5t3rdxIQQ1qtKjuJuPPyQdHtE12uRpAHwkE8
aJqk+CNquQfNv70TwtEEtEkDyyA/erlKz0vuOxxqAtUWizfnU/8ubVQE0YX4mWSgXe4/1F5cI5ib
NLFADt9A5ApkXLDmgT8gKwQ3qdE0bGki+6FDd+xgo+ydEWwclRUit9Zjm40y5KrG9rPAdkdZ5feO
AcYcMVIoJpYZrTLLnbguxdx/uf+EOyxt2iKwd1eSMtf+tujtZ6ka5ZKKWxj1FHo2SBtvmkL5SYB5
/W3kbdN5kOaViyHS2XEpFvXwVC+L/RbTLYn5TiHsX/d/096ZWT/uSsElK96WpDkSiHYzD1HQjrH2
MxV28U4f/oOj63pN04YCYwmGelsMSrYEVaNhNmAbXRhYIzosjjrMz2YjH2nm/5mIvcwK+LBo4BEA
mVfdADophtGccgjsSRpnuLki5/BU52M+u4tWt4A0UoFPmrDQ9TonXKGfsBPMxc9GlBH0EbX9OphV
/1buurzxO7MetIttseXp0XWL6S5RqSsuGo4aQ5gJWOzZ7hzjhGVO1V6kXq5OVWvrGf2EOv7Wac44
e1o7MAhQpgX4lqPEpeUtAHY1d1Ioeg6i/87nXDW7aJgiRXWrlIrqNLmeBIRiKp1PSp+ZzxnK7Ad1
6c5JZRH2MEYfxMJtBBRapnZpp8UB7KLOxzCcoYC61I/GMMoHd+ZODAKdCyhk/ZS3VZMapdVcr6AX
fZQVROWX8e3YqdGztSzqj0KehoPIsLveOuxkn+4oeQ1WgWa+xR0tZagkxrH5DSHO7DrQvnyLhK99
cG/ufS6EOagLqaVuaRJS5QzIY0QI1TVyz4BOmU5Q1LuDVfa+F8+DGDGtttsudy0WpS2hXgbTnCWP
Sm9Wfimpigc3rDqo6tfIuTl8q2Y4CcCqHc4N9fLOKBFkxIYEhEPUGPOvFLFJr2eAf536rPcqyU6e
LKyi3nXJoWvVzkMim0g9tY7l6eerL1dWOoXpooY6mUMfyDgj7Jm+ifOk+Z4lUvfP/aC5s0tAKdFH
gPLFK93KDJmNNqOtvPIJ5Dk+4+NQdl6vMzQu0lZq3KbQ1YMCbmej4MxLVcXgBYbdNoCmmrYUU1zl
wRJJpWcOhXZZTWdO959r7x3CJ6A9sbaebyyKTMmAlLjEedC0Oi1uEcUBTr2mByrtSKtjbylyKHDc
5Bc0yzcbBeGr3sFpNA8Q4lp+YCkoQo+JnPkthqT37/3H2rnuUYQBdWMwLuXC36w1EJz1xMAxtVTH
7FmZxrnxwrxVP8ahGhfupColcqlldhCL95eli4ZXnMKQZ/2mf7Xv+pWeXM0AaRt7Knq3J6xU7hBl
ximadMnwGmTLglkenSO/vb13yxgG2CdAcrLUzfPOnJL/5xGNU2/6MQaDnwoN69N8ktUP91/t3lJr
15XG+kpH3GZSUmqoU5pbXAVdYSA5g8K8a1V6dspHDbzD/cX2ggv3DTBcwDe3shMjHslzbmLIIY+G
+bXNJgWBW621HsysMR6SpdKuCvSh56RI9CNW8N6D0mOGn8VL1S1Ve/kxdaCzs96RVRg2vJey1peT
XMf1OY5tcXDW96LL30tt9k3Wj5moJoWxsZ0n5yKx2/PI7fF70WJMh+oofP2sFQg0toJ/mn8ru+Ll
s2lSW1dxgQ1Br4y/Y30In7I2PkJrcc/w32zuhvWiY7vQGqIXt4nQKKHEzBlATYVVZOifcsqbpXSh
y0sQc3tVPmdL3FpuGKpp56GmY/RehIQ/5TLMErxXiiL3LKWX5otZ22blzcKQ32Nzo3212lxYLtSa
pMFQIJ8MX9az1nw3L2nzO4WjlLi23TifRGoUxdUx0Zu4aHatiFMbFWXrSih0B5miYOvu5Gkoe1Ex
jb9NubCxYClt+ZtiFo7qC2CS74dhDD+kg7m0pzFXi8o31QkFdycRw5M0OW13rp1E+2YX0jT4etqL
2isybcn9jDmN47dGPfQuLrqShNPosryZVK0yH6qxB+w+SmDuPQee6y+jpbD8ENJpI2aEZqpc1Kpp
4T/OC33aAc05b47LNPO6ULImdzY6ZvILuEVMEee8aN/AOMJquM7srCK7KKefOYqDSFzTWwKaUojp
yySm9DNRylreto7FYMoF7J8Z/6I2OaEF0SrR9zap4/Ehr3Tnkg+QRh4kdWzFiWxeSTwtle3sFMpZ
ap7kXOjYSOhC1YhrsSZ5pZbEbxYAA5mP2VP7P6LHZD6q2RSrJyFJDcCoMSmGz8lMkeMvtp4X75ay
bj9WSW0+o68ncncxx6l5N5tVVLlZYy7fbCN1fo3mMp+dCRMrt49R+rlKitlYl0KucyQOx2F406eF
mj6P7TiMLgRUYfvUlSPpfW6kwl/yAfJo6oz6cpUxxxOukLn1Tuj0W5mvzL3eeNVoYm1Y0Ztqr6k8
KLkrsqrW/aZz4sdiHtse5+/U+YYI2Wh73VQYn2vHaAvXAq1jP6vSOAZGpYwZ0sKQfj2Zi2a6DlE5
1+g+2Lke42/S5orbOVCnYPpUY+dnAKTqByWNTMy3uCxq1x5E92+to/Pnhplk1vjVMXL2Wmzk5ceq
W4wvvRRGIMCMpPCyvkBV0UwZUrszMDfxbqCYbN3cNmvpSzE1qukJ+NWBVLXLRy1B5f5dgc/u4pKz
JQOb0pmHhymum8/D3Bqdq1ed9rWq1UU5o7Rqlr/xpFRzT8VN46iBtHNXUhfS/2OUR96xrYyrdBJQ
/mBiGH2uvQOJG35yasf+lVObf6xb5d9mquaD6+QmpK8MDDSguCBJdm6k0tvUHq0aCgF+OnPstSvY
roql5DRLxs/7F9dNy4gOP3LNlKSIY7LW5kKeaOvLxmjlgdmq2Xd7cvL3QutMQEdO0n2rEOi89Glb
cvLm6QuA3aQ63f8BN4/KyIk6ivYj6SqzxE2En5KpXbKxRji6dsr3UzTNWDSGI2Vbk57/y1KIZ4Dt
5krZwiSSoSiEI8MEDEcIm3khFvgJlXFWpfDIp2r91dsLhWyO2SESNrckhThaQDvaBQPfeqz/Xe26
fik9k7LXP9AqjssNuYoGbbuKIkbcDTQ/1ZM2cGybZUocz7YT48eqH7scbMq9S5KCF+dTMHcruvjl
Xax3lTY7BQVUClX/yYm18TIwIZ4upjaRttZOPD3oQ6GcSlmZjk7h3jbB+pq2GONmUCibjl9Rg76j
RcQpbPGOzDu9kV2VdR8KqeteL4cLigZgAMK8YNdu8DSFGctdtNBHVRVI/6lKiLK76dLiRnLwTv9A
T19slBW7yFXJG8W49qauUU3JLNFkZaKdZMnorw3Tx7lx2p+LXtj/MyOd+0rO7VR186YpnlOziezn
Wa80ye8iyc7O4ZTF3+WwkBnZjhS293fYzTdffx5+a1ARmI3e7DA8O2cdv9I8iMKm8DBV5x5pl1Hz
s8r5MQhLO9n2lHlhWBwxqG5STVamUgBevmJI0el8udtKJY5GUfc5ZUg4nSStyE9ZVQ0XI7WWJzU2
5qP+ys0OWxek4lv5u1QN20iI9nAd1hELFtgaB+UsTxyr6gOclOygSfUn0Gw/OjRaChMGkbQE17f+
V/mF7c0MRNdiEqku4eCqowCyPamjIXxd6xruxbC2S5eMZaVV1kWNpu2cNP+oaVK+l3Fx+qQasT77
ywwl/jr0qGW7RWy00VVzautz3rbmiBNElf4DXCD7nqkh4KV54vFOg1oqy2msteVXMUmofVZDqH1v
UFxVMrzzmkb9wp7vOzdpl2l430R06k5WC6uUKRsUe5e0x6SpBkzvey2EMbmUA1bsYTGaOC5X4dC5
osT+5Q1hK/3YoAMVuspsj1/vb8ybAMvXgjhIzxoJPAiS6stXWBSROUUFuvYxz3oyl7D7bMRS+lpg
3boKXTDGmVBwbgKBbCXYX8lZHshZpxLnYum5yesjWctbDBjLMJ8iflGE3E6H4iTJzAxQabBYYXzJ
snA8ke/I/hQnPd9fCb0oU/W3UdzF2Mz9H2fntRs3sq3hJyLAHG5Jdre6ZVnOQTeEPWMz58yn31/5
AAcWSYjQzACDjT0YV5OsWrXCH4zlKWos7RFxriOa2ybXET+EMSCZHyxCaFDP36o5BjKdLOb+carP
J9yICPZSy2xa1iY/tSX2JMHx4DjsxRiW4yjoGJBuuHWcNGcRwBN6IGHxKzTy4ZpIoW251JfWOdBL
/QmCWPIQoMp9xLjbO/QI+ghoN/gDMuDnD8zWqjhkVXEz+3m8b+RsAHAW4I02OEf6v7tLoXJMS5XV
NvI2iVRR7gnsEmrUNg1OKYSqglrAlC72QaKz8xltmQErsqw05ej3P38qqohQmxHsuc2tU15mPa1u
VWqZJ4VRg1fVUXkvW0FxsOjO89FQQh4G4CQTpHUy0mi1SWa+5De0trsnDUvKS9z0Xe/G6mIdQeuU
neuBfhlaQbTDd1wvaZxRQQxsmoay0W0GQ7maTZO7ZZuhThjPsgtePzk1aW//HhkV+lUM6C415fYu
gUVzkYrFuNIF64Rc5eIGtXwkZ7STWTPupRuEUpMM2HB1gQnpIGWauE9iwwI+hcJjTrBEpe6Mt0P5
CTeg9tsCgPg8pYhEIbeRzXcvx8jddyTGpBxZMXFaxcjaBu7SUGrfFjU17+XeeIdDBdKcYw5VCouT
g1xmbznmOjSDGVtutQ0rsy4WJk75rbIV6bNdtigPGDnSo9WQnRZr7qaDBbcoG9qQ8FtwmwSjtB1a
tkNVOFneAVoNzOotOKLwlHdVhPCSkSbfMScaz1ndVZanFc78KeiS4QrZqTzIkfY2Pi13OPpUUVuD
UHWSsibXAdnkZhvf59CfEO4dareT8th//RdlsMWMX+RigMeeH+w8k5faTsf8Zmdmd7LC2LkgmJLd
OVVo3XdLY31/eb29R6O3rwOMA5HCMz5fT42mahzNHkJsGLVPrGQsHtLL+mdjGBr94HPu7R+2D4eO
iROCq6sD0+M2HeJhlSK2hL12qqTLRanV+lKiTOL11hT9h4ejysYSk5Ymu1Y8/F9ZWKYUqRUsWCVU
nJTLEhQfBmeaTjGeqF9e/xr/Xkk8+V8rgSpRwoV06NYxZPaBhaX0vei7YSB71DDd+2LUE3gjCUak
sT7zaosNjKNQEs5tVbolOL6HrO2wlYL+9vk/PJXAjNINheC2ThZmiK+48YKOSuSiu8UWh90vbeLb
iA+bdFDqip22SpkFZltjavBH8Gz1ClNaZTJdouTWR2HvjbY230eVvRykIntvTyhrkpobO4Xf2Jqx
3gGHRah60T4nS5Seps5YztXSHrV49h6IAodyg8pKzAaf74khc+gn1Qzq2jBDloh28g3wzhGCbSe3
YiOQvHINMO1eD0Fw4DaTqcZuDMYmwqhyG7m6PbdXYzCjU2TTno3rob2QEB6Fqr1XSYYOhwMc4JZQ
npsZqAIuNXS5khjChjzf0YVKvWxKy/PLG3H3VXLDgRJhYLvhLrTmhMtUZGY30mvoznOHqOZgHYEb
d28bsikoX9TEzAdX1ykC29HUWqLkCJz+lLTJQqNUjj7O2pKcSS6zxEUgqTtp6UKnbuxbHIut8oCc
skUNc+cJWgr8BS6+TcYa9Ah6UvxkmIl3anhK1MCc6KUn+nlI0CIAVGLn0IIlmPZuWThNfynLHEnj
NMWylWo7z12gBP2VnPuo6bW32Yg5/DJ6JluwdjOESRGoDAEK4NL3o1kzxDAt6V0elz/HYJJ/OKi1
PQ2MHA5ujr0NQGigeKBO2/J71cA2Jc2pstskD+aD1Y3xV7RKjrSp9rJqbnnAOxDWcPJYfX/cKNQi
rfL8ZsVW+E/eT+E3R+pmV5lguQMhmlxnSo/s3feOEY8kRHkEIHQdZDsdDx27Q8/JyA35IVfmvHID
x+p0F0iW+vPlg7T3AYUEHNYgNv3uNULabFp7kXMW48fAqdXisbogGBGQHzeRfkEUKHo71fLo051u
D0ptEcBXAV5glakvYbnT8RHS1X/dkVGVhahyEg8ZKOkfakX6N50y5zdeXBE1cD80B6PMnT3zbL3V
12yiQB0cMQLvMmXI3ELt5p/Ooib+y690dxnI0BBJSGk2OTjhH35jpKUQ+EvpQaohLDPEPchk9kIT
CgyCSgn0Q9+IpfM1ZeaW+JgNkToMdygN0UrCr930zTgzFV8yzVhxjaI3VTdquqZwsdmJMz/HcOzV
42gUq9BvBeBL+clBWd3UspU2BD9yxrrMnzQjxUbY7k0P1Gn5+tsabxM8EIjJ2IKsRwdyoDda0qE0
2fd5+aUrbbpWRQk9MJvN/5AZiI+IoqUYVGwAvAPDfa3PaMTZCE18rKzUeIySKvCtabAOyra9dpBo
ChJqaEpw8lepAT4ghWS2yKoZrd7DPZnV/neeVuXPRq6rN1OiBGcla2tY/JioneBQDldVK3rFxcxO
O9i/O/GHHYVdL8gzZCgc5/mxnNumsiWFJFk1o/Br38yKZ4xlc8uycD69fFReXgqg1POlSnyOh8UB
JhXNQeyVfV/7qFblbyWNwvnlpXZCObwBpAzpwzgCf/N8qVbDDbgVCXmUKmCWLPgJU5TEV2fq0kuN
NPrdHB1hJ7aRAOQScEH2KwUcN/jzNSc1rrukaGilTwEWbEFofKJulI9EgbdxlGXYjDSARF6+Ltm0
KLSMxaGXOAz2fIrDWHtoR6nwA6kw38Rte6QksLeeirYhnGA2LR3Z54+lpnWpLQptnziqFLetlOBB
HaP0raoNJvglnHNe/nR7rxHKJ0ANhrKiB/x8vcKcnK6tIaq2wWB97CUlfdvJSn2wynYv4hKF8wQj
SY2MZl1GxTq1vIkqwm0k9f8H0dzgnPbR9KDJ6YFS3PbOZSUKUEHfprpZ1wGpzjxrjoDPQSmp/lkc
bJM8q5ONix1MDAUQLr0aBrPX2MYx8uAY7L1L1hTUDyoejCmev0twHNCNNUB1Jb5K13aalDfxVB0h
Sfd2yF+rqKsvpgdRlM9qwY40OvldqM7puYrm+Wwq/XcJ4PPl5Q2ytxwGi8K9gIxwg4BMehJzaPJo
Hc9V5xWjZCUuDhbhfWz27aXlvzkQMNv7gsxFyXgV4GabCbbZakowwkq8NUo9uWZkAbFBRAGtvyn4
KIHdpik5JN9xdneO4tgfz7/nWRM9J3BR7B9R9G/qO/D8PQVVfhuTuQMbYpFBuR124Io3MB/5VNWp
QhSVQaJoQX9Lp156A2ofJyvcIL+Sz5k/0FhNG9ee8iRHqSoYDvb3llkAK5dhKieWlFJ4EDzfZLaa
GiPDBgh+YEE+hGmZnsdmCD4hYjS8wTR6uQPihYt1hqdInduyi2iz5oVDaz9kpRUdHOw/e3r9xgD0
8IsoionGq59jyKCh4m6AbQujv3B7Mw8aL0k1/Tbmo924fWQUsY/7YT6fpbGsSt+ekAB1Y0XLbA9Y
k567dtCYtgeYF+vpUOmi+F2SNK3ldUOCIZmVL2Cv4simwz91jSofPII4lesn4E4mByEkABsVB+Dv
TLm2ozJ2zPzmUPuddJpI5x6JITihdvOgBsj7OBlKcXM1FoiwNkditjvny8BhE4F+AZDdVCS48DoY
pqvFzR4a6XGUh+6sGJlxacrZ8egJHek97iS3HGYN+UUKEzrp6wjJ4ZKKMMThpU4c+Tpj1OfVhvZV
n5yy9ox5WfBJqkoQCLC1h7d1beRf4EFNr33rIHQ5ZUKlBwmMzb1aFiZG8Uwzr1jJfqsbPX8H/90U
Y1fjrqma/FFbGlBg8pIJPJZxfTmobRIW5lOCIgwlV4jEr4crPJiJV8hkXh0JLkgJbuyR2dHwwOhh
OucqHqc0T4/I13+ix7OdhmK2ANByQVlQEY1VTTbZzmIncuJcHR3dwTeaakJSacdUT+91Y3K+oDdt
o/KU9bFrNnb9bugr2XSxrU8iP0XX65FenizdBc7M5HAJ0vBjweZ9K5sIoy56u9yTPahH9cdmf/Kj
USVAbZnOLqpbIlz/dTxoVE9TVkr2daijrwkOcxfdCtNzC9ff61q9Pshad5YjLzYhnAJ+33J6cAVs
A+GYekWucfoQWG3rMSHGAHwOpZ923Xx67UaAjAo4gaaaUO5cbwTbCuVBxwD2WmqFxkArDfo32qB+
k7JAf5ejWnkHErQ7uFI32RCWHBjPYvpK51anZ/n8lU55VQ/URs4VsNF8tfXa9vQZecFxRN3w5efb
pCQsRZsOlh3DRIBGq+A29OUUBu3EljMR8vNt5OXCOx0MyL8vr7P9bFAVoAkJMggvdC0JNxicJnpV
1rUeM9tP9Ey6Wj3wnmCJ43NX1crBNtkEbQSq+GwoKjFTpp262pWdOtp1rrb21ejD5r2Tlt1dDaDi
LjSq8qZMzuBKVlm+tSfEzmctP2qfb+MHOh0UO4jR0dfegFtqPXPkpVOsa67JwSPSDtl3xpY9qxqF
8YSyIZeyY9Wh//Jb3m4clkWPi8uCBGmTrPdNh2w8HItrZEnLJQVf7KEv6pwRE08ONs7OB4WgSRJG
84jRx3rjhHmI7KA2SBx7+TMAbfU6xrJ1xo+78Idqyr68/GQ7ywn3D/R6gItz8ldpBHKFeSmE0a+J
2Yy5C92r/T7aafx2KnOU+Mf51Xgo0BEw5/iIjPXFRPf5GZxbCHR0ApyrPRb2R6muZDdB9PEbsHOm
O0rz++Xn29kwQnFSlP6ENfbN8+V6DP+oVRXnGoiKboRr+3ZOe+VRk6zabRylvy6y1p9fXnSTSYtn
RKiASY9ga69TRWgowFOWxrl2ue6ElxCrs8p1cgH7WEAZpVdUHKUnIyuUH2XedEdWxdvYw/LAM4Ss
mwhDq2+KGGs/miahvOGhz7OtpXcBD3nQtdpbhT8dfVbucQ6j2Fl/3U92oml90NnOtW5q/WuNiOit
jMNX9x0NNgsDHwNQC9z+dTs1D9spdCTIs1Zc0IaXWvXUV+lRNr1zvp+tsnpjdqPrIX1+VNVmpz3V
TgVuONBkl67D0bW+89rACbMnuRP4OuuAHZZsez1EUtfqltpX+lm9ar0dHASs3VX4NEC9Vfrfa+7X
FFXOKJHRM5/Nl6sypWDlw+XVxoV8HKZVFnMciBVcCM+3gBIqSl43qD1qSfFl6YLskjdK7NWWOR5k
rVSg/FnPczjydIHJQPyOuLiGDKh5PapTjGdyO9rWo1XW4bcB/YpHZZGjxO21FImhuIj1yR3LHJU1
cCFq9qUYDCj1wdCbICGjCFyvPsZ3CHpguaDTlHyMpCz5naohHBCONHBfwSRLH2IT+TA/Snr5H7mM
zN6FqqF+sDoLkGhBWw9ryWTQHyI7z2Y31+k/uykpLS7OEgYfFqjb2HO6eFDPmdLV6ieS8lx2DTR4
hhP64xaJZpbLiV/W2AR6OL8y65qt0nxnLmkhU/NIVnaSRp2bzekV+1/dTuUK9kLIfZM2k/7Onntq
ozZcnMWNxnqZ35LkGvdG2yAZOUy2/KOcnOR3FGnWeyi+YeCPEoLzron1yS+9yYoPWYbm3KUg+j+i
kRSU/mha4C/lXko1b8D25WsiFeVTO/S5442Gkdt+NlTBiAWmFX1KbZg1fgf97qQF9tjfBf1kPtSD
NHW3so+bzJfaQPuWdHAwaNVrArMTpdJp7LUpdE2EGKVzqsT1m3wa29gbUyl9ilGsiu8KdL8m12qV
xjljjB0Vnu1INfjRGLEH+C8TemO9atSPGJwptR9MnVp5epbX+nVpEXVCzyn5WiIMX2PBGEFxkeKl
r12j7WzTNdNokHwYZVbvJSV/ubZkVI+oFkupXweQhX2TtE3mI5kSHYiOC/jt3ICBYlY0a/dWbk3N
g6Tmc/u+DTX5V1EuiualNaoL7lDXS/1ODdL0kpgl9hohPSvJBevS/FPxnQdvXNIg8eq2gDOi21P5
frGm0XKNxKmbO0lV698oEWTRtWFJPoUKmcY1Yjtx3plJpcqPw2DSmqEwad8Qa5FQAAlXgcayMusH
7ihRCklqyJMPAbzS8kCrYhtSxJRfkBCJyFtFjMAGE6WjonzlYje+D2HQfeFWGV4buOAdArrCXInU
eYvUqaJFYgiOXRrWQOnbBAGpJys2nIMsdvMsYhViF5kcIx7A/c8DVz6kUmBJZnobCL0gZZr+Bpon
u3s5DdisQniktcCsHSAQU89VqmPGtSJDx4tvcxeO94rWBifDLJqDknrv7rK5iKkSSU03vJ6Ze2vC
2AVdmH6MffhQC5P7PvGbYDxyGdpbio4BrRoh8saA/Plrw9UQ6dE4Qw5+kTBQolYDVhKnF+rG9oDl
vrMUSSn0b3pbO5MNWW3L0Uhq6RokneYldZOfq9oM32jd4BxhjcTXXl0t8JSwC+A2xux0fbV0homR
HCBwTDH0/mTOcnoySiP7IeVh9mbECLE5yPF3NgaXPzkaivNiJrVKSjOowmo5FMF1sdrJz7Go8GsC
01HHcncZMRUSEv5b8a4OdHWGXywZGrmnn9W94zkN9u024iCuOar6P8bQpHfmnGt+bobl/VDPPzmc
mR8uZnE3VmrvdU05HByLnZScvjUKdVQbgBDWiSMzJTxsltC+tmaFd0HoRCD7a/nUWXb5pM+mcSGD
PcLW7OwnFgUTLnxzt8zYgBC+ZACxrz1dZj9AO+Q8LCGwgF6yDgLldjvRxBaDEJIYoV4uPstfifG8
2MgKGpV6VcIw690onIL4SyNDnR6LqI1/lGNwpAmxfTq2E1N5ZgWMW+ntPV8yLODiTu2gXONptP0G
4cxToIJ3T4r6KEADaF8fFxahmOJv8ZAb/EiFnvNs18yUEn2w6xOW0eZZlcPA9LoI0QZ3nirrd1rg
xn5Osy6xXVnPLfuslUGVeMj5W59VxnmhT/MvDvxpDOGUghWauGdLq3RTTW1rP+rxMceKtlQfY+j1
E8bKJRke+sB6epba0XjnNDgOX7Ji7p4yINu/lCTNvxjOHKoXh+68c5VD7ATeaIQs3csZRnOhOpP6
r9k1RnvGQmP8ZiEOON9VqAJZp4BO4PcC958Y3nLWLudOy7LzoowD08CmNKyrYI1XZ8VJZts3B8RA
7qW+JVUJEdvRfUPPYseTpbFHqAIbmOAUlRNQYYXs8CmHNFxik5HXiatCHjD82JY61W10p/nYthCe
STVs4AyI+1mKVwY9zQV04TUL+e+hiVzSqjJwJcecVVfPwlT5PuWlWQKCbzOIKqmW/DTiJg48soD0
n5BpmH4uYsf5JlU2HBYnLLL7VnGC5tKQ6ZReppttdO7h2/9McyXIzr0xdR+UtOoTjA/icnILSGmZ
W2q99mZclnG51yonCh+cVLIHLwDP9c0YY5M8NrLQn86ddLmP5HnMfBs5l84b5Abzcr0Pyn87DGnx
8yuRCPSVOEgleNpa9cZ2snTwEJiZdTeZQu3XkuX5U9p12j3mKuV4UrNwal3LSsL6Lklb+Q7XTblz
eycHAzIW0r+qifShrTTG0zw60l06qNnPvmnrb02BPQPchw9o55R9EOt3WaA5H+dUm5NTG5KfnkQ0
hLls5knhRksy/OKj1w+J1i/KO1T+TfNkq0Ofvcf+ChfTAfZj49eqNH8a4gm2UZ4Nw0VK5lg76UHe
octQxc4jMk9SDf98jJmhmEt3ym01ia5FrwWlR8pTPWUZpGhXjxujO7fOIqd3lhnov8qpcmqfqlEC
1RaR+fhZv8BgnVIjONdyWBWe2ul97BdtH7IFZGlqZndUpvZDAI1fmH+XWv1GDikc3K5oDcsf5UBL
XfwGIZ1Pi9TdmUO2OHeMJhBunHCAfaylSOc0mOOHpQych7bU5Y9zxGzzrgq7LHbzwcw+M4PLZr6m
HjanurPt8NJaWvsErQViVwWdcfgRqsuo+LlTK1Qe6WzUlyiGGJDHbZO6S1eXkRcpdjX6djXkd1Os
VI1PEFY/dEpkLG8daWq/N6Xp/LQwJJDusYOXu/soCikvpDAu78fIjOxT2CUjcJ9JyxQXMkT32KRa
BpcRGrl0mSUUteAXB85nXNem8SNyUrxKNWGHcz4J8o8lKUT3ETHQuH2/qEUben1GbXvjq6hA6pfu
a4BSmXHRi6X6VJVNvfgvZ4Oba4+cU6CJGNUBv9lkg3aOVDcMMwb+dexN0B0RY+31UxY3cPOX1jwN
5av5M2JJoglIYyHTtSaXWSWzQTAMwOzzcTx3MT4ZVdtEPv2J5motVuwPejIflOqbrEMsCrpQCHYy
2FsniUVV/lGlhhQ4tcGXXk319xR3RxpkmxvvzyrCnxeoBu291Y03KFqMt3EIZWKqc49hqOJBwa8/
9Hp5JPglstpn6eGfpWiwCs0vFJ5W9znlDn1wdJRvXCtD7I59hdtJkwJdRGQhcDuMgcA2ldk51eLw
23/YNH9GVszF6X6s1i5j2nhtD4QK9yzLa6vOor+uT6fM6hBVmOJU8rgI5KeXV915uWAXmVAyLqHf
sgZu5XmE3sYoVDCq2H6T4ZLt1paUPCGAetTQ31uKGQkfED8iPuaq8wb1tysm8XKXRU+9YUZqW9Hy
wu/xpHhtw5I2MCqo6B+Qc25HTpodtPqU4XKhFspjTOZ73yC8cJB0b5I/kiPgPOLQOUh9bms+MMmF
EG5Dbw2iVignw8k2mMXEdaG7DqX8QS2xfYE0mGUhfcAknW7sqpYY5Qir+Q6GfpiwIzpJ1u4RXl28
EKbzwQvceTZRK/PySG23asrWEEgwYjG4y8M6v6vTIj01Wddd6lKuPMRJDue2m56faJ4TuKigKTaB
Kz9Pa0FXGGYXj+lN7+Js9mu0HSWsqrXsfS4lS/NLVVJyo0hTR8ayaTS/KyZsn4ZoVhR3nhOkbww2
111vCZvml4/INsoRwiFrcTaFMPI6KAR6lA+RjpewlNktTlZK8L4N+v7Df1kFhDwfmMHbWs/H0Rra
IalN07NXK19CZ/stGcvw78urbLcQB0PgtoRUGKOnVZAxOohu3B6IPLRRgG1iELpoekefun5qDmD/
e0thkEggpaWPbNdqqSDFsCCFOnELOjV5mKfMeB/kyzi5XTqN8cHR2H4j4ZNKj4cJMwDUNcAEFqzm
hCNKp6qZyt6oRfFZU5ojasrOI3H/CNUzbiJ0h1dNkdlMl5IufoKlrvSUtkXuT1KuXtEgHQ92w3Yl
rEkFIpLxK0oL66b+0NdGXxUoxulGubwJ6vnfzJpxbI+1Vztlix0Hw1fc34yv1tN5PRmXFonSFKl2
SMRDQYcWLpvkqlF1BIvZDJTFUjwMzTgQyRs8SgemS0YOmtu1RJ8x7BvruwPj9Jyhsvm1LE3zM488
XKs4hHwrAUM7qNa3RBTxAwAs0qtjoI2H7/MgMwyWUZYVN9DcWfV0yYvYdFytlp3qZFVBEbgaczrr
fYPd4i+7q5TU7xymDXh7BkgUZKmNpk0XmZYbKpLxal43P47ZCngdAsDWBQOxK0drDRqVepgot2ox
9QsNeelS4vB5ENH28lPaIypDWUTY2NDP3wPKTjNpHR8C6124vbmSvTULM3XHEQiIGwVMAcp2OYJk
7H1+AKMgT8S8dMMu7nALQG4d2XyM0o0TMgtE8rE2Lxr1+KVjKvcZzevFS8fookRHvk3bC42UDosR
WmTAjDdB3NJGTP8q8pxaMsrPmKZJboiUpRvkWpq62OfIB13NvXcMmhluF/AT+n/ibfzVGsK4UA6k
Dn7DZBjBlyEKJQ/LnMBNuzF/6KtkEX2P6iAh34YNnvL/FyWhe74o5HxCZBKTYiFVfjHQB78fa8Ek
rw+V0XciLpAH4JEi8MIhXu0hMMB1b8PsvQ2TSjOE3u6jHKRHl4j4U9YJufDSEGKdQkdTfNa/3qIW
9fCkAx6IAZn6Aafb/NwORuGhnaUrbjnl5iWJxm+S0h7NDXZ2KzpF4Gy4JYHIbgqqGiRlPc/hrU7V
4WeI8tXCeo3CXF8Fr+uiGebU76vCsv7R5kJu7pEwTY6AwTsvWYWZQm9cuM9uxC2UQauhThchJuDm
DG4zCs+6VB7xHndWgYoigEUEIGWTV3ZLOZHp0utPUCi4d8YpMjwrqeyj3bm7Dm1EdIMc4RWw2jIg
MqbORNsOtnSs4KebhY8ZjMCDM7CzZQA84kpEj98UM5nnW0axU1Mdc0m6qn1eeMxoHXy9lYWeUa2+
tatE9SI05d+FIMden/FQHZp/GDdAMdaXtmpE8hAjbnyLwwCpOkMKTiiz234fLtFBdNl5lbRkOeyI
j2DtuoadhNowqgRvPHMRLnjXjJbyA3JccrDKTgyji8FPZKk/5Oznr3KJ67iX+iC8lTaGkielDtVf
Rmo6qP1MWWOfIaxU07UMqXUOaqudQPZ/bCzmXECk1tizrBia0lZBaXQj3TInShs/npfKnwopur46
JSYPtgku6MqCH1qFmFFp4wwcGzLyVYzfKfVDAUYxjM/4G6n/4bG4EMRQDdjXpp+eDilS54EVomYY
9jirZJF5N8NBZawcF+ORQ+feS2ToQjkFBhnSu9hEfwXPsTGcRorb+JbWXO4W+kz+WAeGb8fS0aBn
bz+KohSsnkXGuu7R2KrS2Zm6UAsXQfhAe3G+SNr4++UvtYVVYwEPkJmMBVANw6PVA5VOY4wmWduN
6qg6JVravEcxCu/1ZtROU9LVPrNebEgTyTwF8WigzDm/GgjDbxDCCOi5Ib9DdH7+UqPY6hM5IDMf
5by+ZlqtXLQRNfU6bOeD3bL3UjndQotP4QLY7EwpduSkQEw1zaLuzp6S+TKldnzAKt19q/CQQY8x
y0K9ZfVENBSZgMIguMmVovpRqVrncskX14IG7/Vyn/kjgmJeiQiN28x9/r4O9FeTl8RbhQ0C2B7Z
tg0UMp7nIQvlKoZKW5bnmAYIgMtydAG9ZAdvde9UUMcTO+HDA7xenfcIG+yqbxsM3acQu7B+ttxm
mpqnuT1EOOwuBcsbyBy11SZ7qS0t0g045jdI98lJRRXN16YYHnSsvRq2iroKIEsOB80DuCmr/okQ
F9OcTMnh2PfNR4Az1heESRBLcMzIPChOxRtaJWUCTsFyzNDR0VjdsBKn29ILJF2krBvOsiz37iIo
2GqTSBe5qOyfL5/7ndfIeiz3B4O2Ofay1CehKqOZ01dLHiE+rHZvNMqxd8C1goPdsXPlIR4jlhLA
8Q1Bd9CrEc6CoDwyJk98g1zPRyHBKRBOSHP+Dz1NLgjcWh9ffsadrAV+CjcCeBiIq+v+l2yUWoV4
LJm7Wi6nRq1i4pucPWpDK6Nxm7QMpnr5scjy8fVZC41MxFshrIhOzeo8THkucUoMJBC6cfKNMIp8
zBGz05QfGgTvhRr2KD6IQpyR6mEValpzRskrw1acCa9eu1ZsTqdKVaZzUpgm7H1Nrc+9WVo3VQJ4
5ZdT3Zv3taP1X1/9tkVqSMuRhur2uqokIw4zVcLeIOibh0hKW4/eG7PeNPiVqtj5yjjX+NMEy+zl
hXdCOgubEGOE7vlmK2NNr82VSdUU5arzAFVcf+iqJD69vMrOgaH5TURH44mrwxab/K+LvwizmjuK
7q3KYOaTIvfjWQ1noaVxKHK6+0B/LbWKBZiFDtbE+PHWTZXpO8qS+ZbcH3WOdk6HsCbWqciEvvAf
TuFfDwTCNapaUUyn45j/gLYbflah71wqco6rnhRxAoPQKJjbmn3x+eWXuRPtnq29Oh+qNg+NTGl7
09O8OCHLZTF+onlK9FDcmHd7sEW2XHrB16c9Q3NGpPZrxFpZJ+3cSohKAfwMI0AEYXZNutT+SvMK
F8CxR87KbYH8+PIchDy5k2lvjLBcHlANzI9AIHt7SUgW0JpHgxihlOd7KdEXvj6WfDeufrT6Laaq
DyZYhsrVtbH/9Pp3DcUdjrtmABr6Ez/++s40AifNAdaArlD1VDBjO0cJwsqQHGM/U6ZXI4V40yiV
iHuFUL+ZXzooGIFOnemGx051i3S99RJLl/woNI2D3uPeDqYiJWukwLY2/tpqVAdjpGGnqzWgK4CL
BtH7USrRTI96IC+jFTLCaGIzmHyQRunr9zDZh2i6Eha2OQ94hHkykBO8yfFiAtWpf8kzUjeGWvXv
EyvJDrbwzp5BkAU7F+5QYtD6SlFGzZ4zkMe3oRm6d6hG6b/rcKy/V4PUH0XU3bUEs5SGsrmFmNkG
06DeREins4zpTRGYxlUBinbtDeiVL+/OvaXgepCQGwwANjdlEcjMHhTCatQN0dtFGpezGebDp0Sq
1cvLS+2EVXJcIjc8Fjrm63QuLUZTLgPmNNlkJO8mgMF3AD7+w3ciLeXNqTCndr5TwNC5tmUxc6qj
73Pb1V4HYOdh6Fvt4IHUnQPAgI/rlnIGSsz6aEtIyCUBKg+30V4sCfByZTUnTNF15zwBsYk9rcmT
3oNrBs5KLSzzZ1DoCPwmjSY/dQvOzJQm5Qxe01DST20+8Z9E3WhijiINLTq+Wcj/7ozZgM45kghb
eW4jatWjHYaB/ZwMnhM5UuzjNsSGD8tc+4Wh9ZicZSPAgCDubJA7L3/FnQ3DYEXk/pCgxNjteewE
zdU7Uw6RARnV+gSjaz45CE4+Ru347uWV9t4uhpHAAVHSoJAS//6vwCnZadA2yJmjv6KibAwe82JP
ZnrBo6HEoy3PPa0PJ7z4sMB7eeWd6xGYMB+Vub7gQK6esbe6JsjVEk+xIclPCe/DrdN0vCRd2Ll5
IQ8HT7pzMkC4Mm7XuZG2mBNm3TOmTWCge1MPT2UZLN9A1jsH6fjel/vDFxcN/B1YhBpFCxjG+BYs
8POSQR0/SCPCZAjvHmX+e0sx/Ma/CAQpdf7609EnNMJQpqHQmKVfx2FzhiOSuSlk/YNvJfK+VeHG
VFGg4OFZcZmLd/v3Lpkh3ctqgDuLnkjjxey0+psqIWLlOWUQn/Mpyd9DM63C/3AOBJYAPTASuM1s
ux4VawkTm3UjgIHwpabveTC97QOr/vDybtx9mdw6wJLIIDZ9BOayAGINI75ZUpigNBfqHmqjujcr
5VGSvbfxxRakl03HYnPJdeOf8ccco/0z554JV/ZHFmSyZzjh/MaqaaC8/Gh/TJHWXw9tfxIj+NRs
l9VJw0vMBNuJApA1RsY3hg7q1xrk7HsZVOtXo8qjT1NWY84TW000oMQeqL9LsBMfbYg1sif3ljR7
5Dt4dFpDXVzRIuhn127xyxsxQO3OfWINPwajtSvGnvUEzWky6txv1NK415dCPzLS25mw0DvgQdAz
4h/r9iR3xaCjGJPcit4eGHRL+b8Vde/P0kqawdMX3ab/06iTvzAh+qyNdrscXEp7sQQZINF2EszR
9XloDXuymtqC2b8Y5VfNBFlWpuF0gKXZO3Wgnpht8+WEAvTzUwdJqBsMgeyQmrkAqBi3lynOPzvO
VN8BFm48B7vku5c3y945oOkqcOJMsDaF9kLl2QY64IvBkn5COVIeqjSJ7tSs6w8aJnvHwBZ8YlIw
mk/r+mAJaVCQcIGOWWTpyZZ05YfWZmmIrtlSvhnb4khrbO+qc4Dj/AEcwhBcvc7Iwa/DNIRjd9RU
jxyJ2XNivKYqydZduRq7L1orzacsY+++/FK3H1KjmQXREsj/Diiq1SCqlCWRunPG7IQD8who+n+c
nUeT20Yahn8RqpDDFWAYTpBGo2BbF5RkWci5kfrX7wOdRBBFlHZ9XHua3ejwhTe409HFWjaYevws
m8KKd3bP7XQZlDweOiRKbjcAPdkQwaQpnp1KKMoHXTG/j3ZmBrmMdIyOcut9F1bWQcf6cqcutIGW
YGRO5iJWTc9ifTrc2TLaZMRSxKzq7G8arrnlj4mUsBCxFThCSYbvnLYZ4gPCU0buHcv7EnZd9a7B
00n3O0JYPeiGPN67em8Feuh7QUdYmBDGBiQL/XNdJykkn7FS5wtYjhIcEzLq4cHShvI/DMYqC3aB
kr7vZlF+LyJJQGQK3fgnAzQqfTqHRb7zyN1eJvwm9G0g+5JVUlG7PuZaNVVK3hNMq0UvHowBeVO7
hZN4fw/eHmzKCqC3kCfYEmd0ypTWd0W45YWF9TgomRsHdZ4out+bXrHnKrO1+UjhQORRjFhUt67n
1GtF4vYKV3QWJ8pTkVuq76n5dCSZVM+FasynPqrMJxN5n51QZXOeJFPgkxEuvTHPgXYC87EHagUm
BTrAAHK6bXjGFA3NpftLujXJRU8byiPovpt6S2N0aQGTklgviotLDAEkCcrQU8yDmyslbnBz6H5p
wq5+SiWSrTvb5vb+pPVCuIKq34LHWcfPURrZqckXfGyMuQvmPMk+OJET+7Ia07OpZ/HOm+ds3WJ0
ValuI46yKPNcf1MgT3PSVItH9WCkL4kuxgoOcF0KiBYt8u/YMhYtHxdmRSArF3JqTsfym5N5nXt0
3H6qLlA05vYNcTcYI9JwYc/GYzK+Gwwp3L+GZFTEkZpZWrxIR6+4FXtQNgfyO0t5aO1sCs84DyeZ
34Wz5h1iE/u709R4nXEsBjCuSLmGZedTqugNSAVD8zLaQyrwigptVL90LXwqsgGqQeVK+y+60W7k
q3FTLnSZynwJ6z5WA3CxQw2pX1RvuZOgKjpOilEd0V8qkmMr4Uf4Tt5SM4t4F3G0MPNhASEZ6IwN
NP4UJp1UkG4A0WO51c/GhG6TPXy3QN3qh9GaHDqc7ZBzyBN3doKyk1jJ6pZo4bl1SjkepNoJWBnT
kNl+La1BP+RdaLsnvU9izc9rtZg4v7FZPyopbvCnHjH85oE4zvhclLXavxTQPepDMw3qq0qHP/H7
0B7igxSjZrzdPwIbm5C0APXOpQzAnlj2zG+JwVTjkaLXvKkZlmZ+Qa8lmJvRfJfyu3/YkTN8uj/e
xh7EBMFaSpyejhzDChxVaJUUSpOkj3nV60pges8Fipa5H6qR8WMo1e6tGNx65yXdulIWadJF0I1O
9Xrj9whY8DyDKZjTyDhQu8J6kRj43IxC7EQKm0Mt3ixcmug6rQ+1oCPfJHYOpsCTxYlbug0QlQmf
OgzS76/kxpdDPIYkBGGG5WVYXqXfvpwFQ18WyUDzFiULw+9bO30j07LPYnLFd6tR91D8yx+8zkJQ
G6EcTCGTUs5NZCkcOQCMamA6F05p+UoYNdhWKtwXO9fy1szgnlMIX0icN6JYqt3b9EowD5dq2gYj
PedDrzXCp+w4kMHMe2ppW9+M/htcForcxBare3EKTcTSXayCDFXWZzyjmkOVDd1bTwP3eP+jbQ6F
4hepI74YlIauP1rEazqoZZw+2mo/PEVooD9qtdEd59k2/4+dSBZAkmNAhtXWjhHlDJQyTydWsSzN
o9Jlpt9EcXuMTSgLfz6rpdJF/9VeSgyrWQnbnoy4Ri16Lia0BpVxSh/QSgtDkkzU3O8PtnGDwLlF
Yo8a0C/VreslTExtRlVjcfYz3CwwpOf2PrDl3keGoj4LVLLfUcfYA3/cpqz0DGEiGYBnyVrX91ad
V8iqqsRDxWQm32lLNcfM1BrXb60J/3C6FyH9GBuqFTRXz/4cKb23G/zeknLBZPGfo5JM1wJ9yuup
O2rLu8P7+QjLzKEkVTbKO8UbkVqt4yZ/RmzGLd4iCMst4v6g8wNsfOrPhaoWxBcJojQ7n2LjoIKK
X0yilgIvTezr3zNphT7YSYVK+FSh9ofCpN+mle5bcZsdbRHu8TE2GmSLLQS0cjYZtRd1tQAeLxM4
PEKmWE91X8ze9ND00vXTOnYOmdVkD7ZT1SczktExkzKl2NyHj9LFEPX+Jty4C3Gup/gJWH8hwq1+
iDZYalK4PJtpnvcPTmglH7zCDE/3R9mcL2Vkmke0zVFTXB2slnYnys8YpKTugrdwC++EcbWJwzsy
MN3glhfHq+HvkwcFrYV+StQB5DEpsJ/v/5KNewsAFmU1OiD8lPV80eurKgethsdpnqIDcoZcJlYm
A1zE96pdm5MGssLy0gVZer7Xu6rokjApoNk9mmFjDL5ada4F01VvfxAj1u9hUKafq6S3Hqx4fh5R
xifVK/VLF3d7Mv8bV83SJmTa3NUA19f7W7cJTmTNrK1OgVsb58MT3a3+1e6T/kwy3n6h6jDt3dwb
wyJgALeM5whO57o8FglBhY6K6kUrJwwJK+nGWmCgYnpqoSuVAUx25IO62kW+8f5n3hgZ/hzdwqU2
xt9aoTRqJ+rsQWTexbSEc9Lrsrx4ozOdFROKborWD+Yy5Z4u18ZZAjK72K4szJCbaqCB3ogTlwya
4ONwAiOTH+2BGsf9qW3sYNy+aMlQnaD2uGZZAVB36ROiHJ0CXT0oTRodWtM4dVCo//xuwKWPMjR3
EcWxdTgRSRkDVeRCrEFd+JPR6q8iSvWdUTYQNUgCM5sFjMhA6wwdC1ZLYKqCxitmZWMwikZ5SzW3
I2Iao0TxZV/b5osKcn5hRNUNwrNxV0XPDYWd9M/DGj4dN5SHWASbdrVv0JYNnVAV0WNIsniqUC34
PGaO5ceO3JMW3Jj3wjoGlcwDsAQCS1L/W9xL1JuDeQPlbZeYq5ZeKGfeOU373umFbIJU8xpxrGsZ
fkwWbYigTLvhvSda48f9DbX9Q4gWeZBgl9z0Nd1miIeeG/oRjYYQM6kqCXC9NRKfQlkIg7HTTl1c
z4Ge6POhSCbd10PT/u/+r7jd1qwGSh2/GJuoHS2H6/fVaCqrxvhaufRqjb4zvwehKNdGdNgqdk7Q
5oTZaNwQvMBsOf16rLoqzHiILOWSLUZlgRE1qeEnlYErbA564gFZAV2cq1hVUt8JBys+FVbUPqKB
DK/x/rQ3HgnAjsyXwijEPzRRr38Lw3mZsKyI3lkXA9uuavtjis7buyKqh39TxUhwcJLm25y386Wv
kLk+Yg5qGn4pYzS67v+a2+Dw+sesF0ZTSZ4ljBG9VMu32HJQ9Bq12Xlu0noM8llzERyCQua50WuN
LtifXwWEQgBbOYHoJyJudL0YTVcb/YDy3SOK3igwmET4v5DR3zFvIPTLs9p7Nw9VeELLbxG4U7xH
1kIpd26B24t8gZoTDUErdBavteufkZpsxsjuo8fMcsRDYdmzEsg86fqdcW7DTv42afyCW6S1sv72
lXC8WBk12CTmBJnLScFlWlV/kpYd+4iiKR/uf96tM7b4iVBa9kxe5VXNIkYpTZrexO1W1Mqhm+rp
3Mqh95Ea8XZ4F1tDLbw8wDNMj/z+eglLd4hKd+ROSS0l8SOaeofIlQj0lYhz7ETvm2OByQQpuPi3
/BJj/O3qcFKrLMoyix5FGneQgQFFWp06gS2z9tptm0Mt9ACXjJQmyuqWKjMABFNso3ebq/EHxGTM
z4U9Du8w+/L+vv+xtjbhgod2FryOTTn+egW7UMF93U5hb5nDeDTrUDk5WV7sRObu1jALOwYoKcEE
NZHrYYwisqpwnMOLl/RTcnISUxUvM6T06FVYWv9X0ma5FhSOpPs81I34lsDcSc8o6pVZEFdeZQU8
EHMChs9LPxXz1KWnaKBW7DdiVn9MLU+nX4dT1SEO1CYZvi8iN88tkYU8DHKmctnFdvQzMdO29nmL
cKGJjWRKg6rNneEgOgWOo3SsJA50ii0/S4j2pAaWNb1iTzSFPhWifHrfhBXbWUUPUwSjp5fkjGnr
OA+RqzZmMMSxXfKk5sYJzY2iQdqut9vDIKbJO5LzZwNeDGCJXlRdup9TLZuKZ2x8BULVKGIeZzPF
ZrHDI+shd8oCfIhTx+mDzGzjq51jBuCHZR+Fx2waCnl28lHpjpqoUOys1Tp3nwn354coQqvTX7Rf
3hlKBSZ6HpX+S+vmRXiJjbb9QXrrxUdFrbMXvRENKktjgXAOdEjRHwUYcnSfwgR1yBZJg8rv1C76
SMKE/kQc4TnrdzpWb35ZajPiUV1L3SxRzOobtf8k3XkoNs4BaKClaapqFhXQVewSJrSDdfRvLqk5
5k+867j55hGQD0m1Od4537fdDXLhxRiGpxrZDW/5Mb+d77BtKyMq2+TRs6PkSD9h8tELl4dCquKI
wsChLHK0BJ14b+DbLALkDBWIpZZmQaBcvQO9XvVG67jxo6lm2ZcU54W/Rm1M0WHXXXHBVZi3WNSR
vTPfjVcYNzaLIs2ixw5V53q+rhGHfZOZVHnjqnvvsigPqM6/H01XPqWe+S9tTeXcTgOF+Kpvdi7u
jZ4p5TzKyxCDgBWgC3I9umdJzSxEnzwiI1p66GsN9RlfJupSvYCD2LXmUD2iDql3PoIkxVdwRv1r
b3gkk8i1Zv6ktcY5ifvx4f59uLHlqFQsjSaX9+sGQO0UUSGTVgU1VeGiydNJ/pj202GiKbazu7e+
O66GXLpkATwrqw2XIL+my7SNUSJKbCilsg9yr/hPNaLKT3vPO9Iz3uvMb02PK9jUYKQs8KbVgxmn
c5GPLkRFmPv6iQtEu4SIkj2nirYn+L01FHKiJJFk54tmwvUXzgTwMwIstrVGu9Wi93MYWm3AEruc
z/c/2kaEQz5MJ3mRL12sX66HCkfPBZxi8oilc2j4Ve5Fz2NfDYK2eyrOCdQwdef0bAxJO3LpRy6+
lBSMr4eMcGnBcc+NcBmr4yMeA9Yn+k/RyYsRRcusSdk5MBubZWny0ryAkHVb2qpSY6SCgUR24uk8
0f30sWzz6iu4bDuQXJO+Nc7z/3EzAU5mZReyFDTT1c2UAwd37Mkjd0yaPmgH3X6vzCXJ89TlAbrL
Ipjq+o/NG/mKmk2tGg0rlOLt1aA2EobuYBPTTVaFUGJESdIJQg6E8398wiUaIUYlJwUGd/0Jtair
UHqTysXAlNqnoREHRlq5h0VH7lwluXK8v0s3YiCK4lB6FiQxdeDVeGEWFqkjJuXSZm391XHLPnAz
a2+jLH/luu20MJGpvNNNoyq2PnZKMsjUyVzlknelfh7nvgwqWbpBV7XWnx87OoTwc2w2JSn96oTP
0+z1ucdQph5VL6MC4aMwvL/TtHGPeHvuqTptHbnfhlsTSlMwzDb9YXL32Ev8OLa082yU4mDFuX4E
nbZXrt9aScBoPI4WxX9nrTMmjLibnXDyLrMpRx9huuoR3VIz6AdF7GB1t4Za2MeQnRcd/HVxaq6h
cWgIX166OVvmUtUPZj2xij1s8vu78Fcja7VB2CELAI3+7m0dpms5W5kT4wlX6uWDjdR4f7LDMPos
BuQB46zC63jMWi87YmOd/mjNvh39kdIzQKV+5kSaxuzKB1EaqHnnJM/2RzXxpPiEbq8pjiY+MmqA
NH3YHIpKqtYrpmn62S0z66/UFNUYWGBznuK8tD86lbT+Qg2V2N22ZW68oyjnhCee+epHnRsFopqD
K15CcqHou0vgOfvwPnD2SiaAZcGka3FycMCwq/6ohK7n1yYQeR+Zf+F+7+Qg1CMs1uhrglnJ7OfW
qJoXty3VMQgTdfg709OxPyOEY32hHscjRYaCSr4RI15nKlqU+YPTzWAPZif9WVA6p3N0/2NsxJyU
IfhnyV95SJZ98VvMKW07tZMaRedYz+ynfMzCw6yhtL40iEg+SJoVQCL/5VB8d87uxo6j6ApzCII9
UjPra6LTCKBUnHjxw7Cq08i/ccjjjnrPbE1v9ye5VQhbYASEuChpMt7ytv02S1ErApyZoVwUzPse
ZnJbKGJKNhNfswOVfFZ8Hq8xaGPbfG+Wxje0b5oP93/E7XwxcwGfTnvCpCmzLvwVOCH2VgkksRC1
F9jAeIOwdeQnQ2Ry56m+vecX8Z6lyYe4MmSp1bVYFGbpRDat6pHG0APRrfKQZ03/8/6EtkZxEWdy
GWKjymJJMDx1SfiOqaP2XM2jeUHFVt/DfGm3ty5ySyjzAD6xF4DsKtARU4MWETgr0Hpu/0ED4vIt
GyZpB8jI5UMAxJoSOsoY4j3ZrPiMu4A8zwm02ERq9jfIq8m/6dh6gJXV+NOMjcDDyHb+fH8xfqE3
ri81yqy0nFDhI7i9qW9Srsl1txzjRwSsu8eKWs3sq31c/BwUN3ogrUBoUIca+DyX0UDeW8hPhczG
Y50qzsEaHPU0OL39fohtebn/0zY2Ht0apDlo19DjsFa7Ie5lMuELg5C62w1nHAbbByvE3qa0tfzw
50PBGgDyq5MvI1R2fc5cxaUNliOrIpRePah5j+dC2YTH3Mh2ZeQ2th9wdJgYPCNgOdcN/pKwAEQc
8WgE6fvbQAm18CvKjNk5NPrxm43+Yh0oIFMi32uH7iPwl2HwQfuIbzZlDfEsIqQvJrMbTCBhVHsO
k/T07zUQL9yXXcgyPjKscjrFkSoo7SlVk/nNYHSfcG9M/nLbYox9gzbvw6xPaX5Io1BbSi/V9NWz
AOMeVKvvX+sFi30wbImoeqdoqKIWxYROmRZZtQV5SjW+CXowlH/zymr9gTfk5zRWsesLhPVtGhJz
2gQ63iEh1egq+djE0tvD72zskAVSSYZNNZqW0PL//3Y9KnS8si5GV6VwkyHQJ1kedWDbHyaj2oPu
LJttdUyWJjyuCHQcsAZZbcbeyy0j9Ej/ZJl+1XojPkvFEoFbGO1Bdzv11YMNccCNXvWTUsw7+/M2
h4EPSMGBdh9iPDQwryeqgThw+5zCcGtk6qFoPXGAhtwEkedhLAwvBFhjsyfNszVlgwh/cW9F+HB9
KKLRKTIFefDHSU3dY0v/5SLsbsHS9WP4VobhDCglLMJzXFfUFZq+BSJ8/1xu3aELaWmJk+k3UAO9
njhSOePshXqI6rXI2HdeXlxoA4XezxnnBu1fj0JT7w80Pi4C1GTygLkTj6Kkja4c29LUX8csdb/o
srR+mmM1IqfoDBTv5ajsIRe2lotmBNB9akMbdZnGBMXltOGlsKXbgJwAT4ZIdUIMWFO8sn2RJLoD
d0dO7UNtR7H6WUs6091Zso3rBSw1OxW4DLhqdRUylIlKZpS1hCeGNwejbuevZinqP6ZkkCCxHWEM
LEzVdUYmsszp0GtXLnOdqOPBUrz4bYpQBA2quWr1E/ra9af7e2HjOWXzO5CTINPcVkWinBgz60R4
MTJcPw+tUtvnrhhm7whOx/vo0tz/fH/EjesFuCr7f0HfQItabb5OC4Ged1F4abkQG4LqozCoF0x5
VuzUzn7VY1fXC7E8imLImC7NptUDZGVNmCWzUC7jZCsvZuzljk8yKtUgqafpOxtOYhwAFgkEcl0W
8yVLteT7SO2mPChl3X5Do99ofNh23n+hjX60byq29mJlo/WKP8g0+p3WpFogNXVC+LJQ1O7UDkpp
Pc56TdXM6aig/6d16LkEejROxABhHXm4GUztWz8meJnq8xQCe8v0+rOVdBRVSZLiAjMVUsnjMDQD
EISwF99ptyCVpE+K+WnQJM2ltvbKV4VO6cWjnkXCIhTTeyMqUZ8wL9O0gzmYdvXC9T2JD3SqQFm7
fVrIQ6jl4L4Hs5EfTEJuJXBLL4OGW5RK+5BkJTr2btlo8UHRWxN7NVwVzx501PwDoT+AHr2a0Ypo
XW+yAjwCHBEkva72uF/X/ftGFW1B9dSheRrn6uceLsnHHlmn1ldiZXhJ8qaOEJ3hSg7kBLqxKjz3
o2GQUAHcHpx3BliwL67WVS7AGUSnD0nlNOYppmsKzl2mkzyUUk6NX7QDzS7MLaM2EKzL4MsIRya/
KcPYPbix7XIfFWHeH7CjSfsDbAg1R5BFehBMpiqHd6JHiuo7WV3+A1MCXyYkVdMv9zf77ROD5ycU
dxemG/Kp65x9aIXl0vuzLirF5KNQ9OTvHHXmk1oMKEpO1nTCnmAv7tpIcBanUXY9eRyc4vUbEwuS
Gctq7cuMuhgqSWZjonNlVrNFTxKAv28bbfRf3hp4nVGddPkketzO+ROEpazbWYLb8379Y5ar9bdw
AhkiPo7iwO7PiuhQYkd4rOxGP07qrqPexmqDcYauTV2LFvOaaOnYBQdr1M2Lxs0ZAO9XH3urigvc
K6V3khyUF2GgLnb/G29MEFwpQQyXzNIwWa7Y3yYIM08kfTEYl4Fr8xzaanNA2gBuxrinNL8xEok5
UAH+xyzX8q+JsFEpT7GQ6cFuHxphpW9CjdWnprfiv+9P6uZd+KWqB1DHWmBsvA+rSY1KUg965F1q
XXmTLOujNnafvC5BQ1Aa0d6jsDWcTmONB4EZ3rR9tdKsgCWlWJziUXOUsTADggkt8NLQCMxC7tlv
3qzk0llbMhPiThCRa5FXnEJiK1QlGL3QKT6HgwjBVylYnNalVPbkJ25imGUwCnZIIvAa3RRaMQiM
rBxZwYuVJUn4UIIjsoK81Itjo9tdH8i5wW9vwJ0j4paM8/ddL8sdsbitBSbe+8WCtHh4V99T6rQj
sDV1Li5t65doNp38PIA2bYjt8/Kp5grdiSx+aftcvb5Mm3DGQGOfjPMmJTO5vQuAPd4lzly7e2i0
LpcHgx4axGBoCgOgKjxDSi2x4MB5fWkcNDGEP7py1C/C6SEvx24Wfa6TeATfUHdZB7U+F3s1r5vQ
jp9JAYa2LghZav2r46u4kudHwQi2Acb4SUe1+T9nMP5YgXwZBelDqGJAP4m6r8+Tp8NWw2cDv9ey
mb7WxWyDsZrp8UcoJH2+f3a3ZrTQxID0UX64OUyV4Y2hpJ9xQe1kOhIT909JneiH+6NsHSGETjz4
NovM0PoIEd0VBckKuzodsyDDC+dMfbX2Q4+a6v2htg4QST24EGgrvKSrOM4eOxwXAbBfOq1UI9+x
BuPvmnf7Q98X4V85qIQYu6OoJXQNJxB8Nm2TeScD2DpAAPVQHlto/Ez6+gNqmFphlDW7lxl84GIH
StkAMlg3pBRyS0W9YEa6N++ND0kpjVNLSmAuit/XY86ImhOa6/aFlMY9lGXRPBiI/l/ur+4vyOXq
oJJhEadwOXEhrttqZqu5Sqpi9hZBsKq7QyW7sT0SX6QfCwQFxDElkXUPWtd0AusoGwlPPLfy9hUF
UyA0MrGqJsABRbG+thgjvfYhRig+EPEoClRNivmdhyxO/C504upvUVlCeZI9wljB7DnRj8E0C2Js
pZQn5Ha9LlAt7MHMUMFkq8e/ArOrTjPySz1W4RdROukPt8+yj7hgG+4BZZ/ZfdBNfIKCsW2Gr6oz
gzGZzHH8dxRmtYdu39j0iwAy0I9F0IGawfUXUcfBdbIR4zLHbduzpkbdqRwM5VSJrDzd/yw3wQz1
EFpzvPKoGvIwroYq8zlubQUT7plYOwAM4vmdGacHSCHybOkFKRMyYsf7g94WLpdRqVjS66Qff4PC
oISb1RayiRckepQTeXlJOkD/5mOladpjQigZBSU9vZdpaKz3ssuKF4WCxnthZ+nFHjw4JMLU7a8e
crzxTj63cRwsVh29Gmj8/LrVNcDDZcm0phagK3b1b6hY8sMcTc3/s+6kE3BUdBLidfCcGp0jksb1
LkqFRl2KQFAVhHlsts8OhIb+kipd9W+TZgiK31/7jVuOUGR5IEgIFvL09d5q9byt23QILwCTafV4
wjvIyQuD2U7L45hW6qOYcu8otGh6w6j3j1GwfHnKDwSXbHDzZr/hyztnKOt7BJdWf6mFlwRKmhcP
edvXqFlp+XPrFf2x60f9VOeWvtOl2Jo9gDz6MR4hGYTI69nPmp3mWpMQAbpu+2WRc3hvGZXK0juo
9WldeWi0vPNJIMdgctRddPTG/Y4lJM/ZIgrDL1hO/m9RPPOd3bDMw4u5sHeRy+vK19TNU+0geqm/
TlJXSjLEtvkvlWPMxsucfxorNp9AdIwaosnSmB4EjcyvYWgSpJRmEr1OsKPrnW2ydQV5cM4XXv8v
UaDrHzq3GQbXA6FrmbTN10lPHcAC6UwePhrRuPPIbxw5sG6Q2+k6Ljns6sg50TQpbUQaoINqpVMq
rJ/2pPb/3N/5G2tP/gRAAJguxZr12pexlquKUvEAZdJ+QHlL+xzPQpzU0FTUQDR/TP+C2Es/bEF0
oLh7E/1nhmjrsY29y5iV4blDSDw9OkXfFjuZ4a3cBQOBMTV0wFu0Jn7ZdP62qaSOFEeYEriUmsA1
I9dm26UG0Rtf8dRSqo9eOA/fO91EHJeHQHzT88TEwcUzqT07ZVI/pk6dDH++ga5+lH69gfD1dHC6
bFzMMtv5hFZ8+EHHMPjYqKHcCdxuKxHLAoBW4CUDDUVwcT1WY5ROW9Wqe5nMsD+PMbinBHKu71Re
/VBw2wQQLQyfI5PgTDpRpOrLPNvZxBsnhovNpMq/VEV42K5/RJ02MlPqjgif5/bFtBX4aG0VPqLa
u+fmtzXUwjajQ4kO8U2YX/ayna2CnVWZIvrZiaE/YlUuvjh29en+mdk4mWxcsPoLgZwbexUeaBaV
tATs3KWzOvNYhFH1JrvY2dGS2TiZjLEAIsEu35aHpUvj0mqJepGikl/UWKQPI35NrwlLHQWZ19vf
709r4xlYKEgLz5+nkJL09bcSaSGcSC3dS9UBU/adsUm+5pOTTn/HWgHkyqy8+Jts8/5tyqHoBgMa
qnsHZGvXLqRYHH0QAkCXb/UjEG12uqYcnQvKn+NXenPhucWcuPPdwShTPyQFiH3IfKWkIdG2T2AE
5OPsYnWyc35u8BgkGktpifd46VKtr99Zhmhf9ap18WLKn1HvGr5mjdkx1VA5LupcfJh7qQQWUkI7
z/Gv93aVFMCW4Mwu+iYoBK4OjYPljjNGjX1xndqRR3PqzJOXAazx66it9HeIXNatbyAG8VB5Rvgp
Fk74KfUc+W7usnDvCG8Ew3jVLIhkLpGF3Hi9LUJSrDjPQ+uiF22H0RHfxx8hPhxsZFFOWt3WR7do
5bf7m3HjjCGR6KAkCDD4liDNhQ5IvinsS9HbXxvZlE9wEeKdyszGlYGiNJhnONFYDq17oKSVOQRv
piYSLO4LdWrQDZ/7+Tt+dXZzvD+jzcEAadB9AeCN0cpqHdNocdieqUenRXUpkW55XAxiD143mn8e
rVOBBqdJS3vp96w+WasWdpjbk3WhigM6o6jFaVatbOeEbO5TglbY5DyLiBSuouZJLYwxnFPrIs2p
yY6uWhYo/xR5+hY2WiqCRmrpc59UaRbgCBm/62ugTX45jTgil2qBIvOfrzB078VvlO75TUvbc6qu
y+eMnapX8dNAYanyR3h32UEdXLPfedq2dijsFeAVAN5uS4vUKs1Jup19UWjvBYJeUoAPcL6TEm3t
Gki3AG4hFvOUrj6licvQUFaMQhsfsp5hjUFmNvMJ9E3/fywfBHXeswUXhdTl9QZFyrC26pKh4ANk
fu6N08VLJ+8QRq22M9TW2rE1uUF/gabXUWectIqsIYheVEcpHgfGA+k47Vm2bTwm6K0sxT/6Azg0
rksGHqUSFz44Ry4pvB8CK+0wCKUQoy/tGaljDWjqD2IkG42jQuaYdVdldjDMkaLW/a15+5jzSxZw
3yIjS7S9WtsuomPuJpp1cQBRvQxZNtRconY0YBLtFM/6LPS9/GFryAX+tJyEpb602jk2iNUkIkS8
6DDVHuAtLYowUK5OERZgj5PR71Vzb7cq5QFg6XzUX7YMq6ebIvpQGG7iXCAQDIe0aKMT9STrWLYg
Cu8v5+ZQFCQQjluKx+vusjGpBghJy77kil3AmlbxbEOy9NR0qbpDEV2W6foxZlb0fIimHWLYtZAE
ERiNZgzVLkbdOkc1nIbTLIZvWjKZxyx1KInGboh0VoNBw5zug+4WOtzN+OR/C7/ftkFzX59KNTWU
GPiPc5lwJgIDEbUfcczSntQhxAu40cazNNqq9zOclxLfKOPxHbI1e1iFrQXnrqMaBmTlNk0coMql
lhk5F7XTipMOuSIwjTl/0HT69fe/7UYdbAEX8nV5WxaO6vJbfs/cKhDGcL7tC6BrBFQRANP/zdN4
JmlxlU85CIazYhXex7ad7Ms0ldjd99A0n2Wujk+tazTnPhnSN6fPpp/3f5rp6Ldfg+2NgAxygggP
r8+xmbpMHcznJcwib/hG+FWbH0Yr15TAUAynOZnSRsHMQbRMf4bVI0BKz8o8+4vCmnaaYgw8a7+0
GuS6kgw0oP2hrpWyq5+tzLSyVyL+Ljk2BX/eH9qpSvzByZqfYNnc6r+5tEV0ajQQrM9CLVP9ufHo
7n6yEjICv8fY3X3UqyECLjSrlfwnzr2uDOzORDdOsbwZOx1AeOk3QD/NeBiMuTfOimMU2oNwNWEE
Xh3aZoC+dx/+dLDZKkAcTIixBXSyo/SlG8YWiVLo6dNhQDOe58is+m+5HafZCUQ+GK64QJguiBT0
RYLS7QtxIL6lJ9Ehrzu/j1N9oHCveF3ud23aPPZzMoZ+Aidh8pHxR8AOOST91U0qOiht1yA+k2Wz
VgS6kXTEnsCjXZBG0/C9tarBDhI97uOD2vT8l20Sxq9I5zX9Y5Y0WvgQhY2qH3GxA7fdRd7Yfcl6
o9Dtg0Nx3Pkmx1aLTqXZOeGxNgB2Hyc3mbGGAEMr87+AZ7j185QmWvk0ptZcndqclOD7WBWTGgBv
t4egnHSzOiZlj0BUhexn+0HNayVHZ1TOX9vGKs0DTI/8o0CFXvmOb3f1LqoyQz3Aqi+t8dLJTquF
39uRar7kM141QWMa0/PCjQJNMQjru9PrVviq2R3VbhTumr8suxmyA/LCgMc0EYPCglmtqz5Kaaj+
ojuiDhhehfoXaP3xf5rRe0Rc+jQ9Fw1kzbNds33eIOAW32hxOI1PtT6LfeRhtL/nUFe695C1Js1v
NVy6n+nzGO+swZYjalFm+qNHvrT+Ekd5Pp+pN4/P6EZVxavkSYiPSWTpqZ8O2dz5wrKnR0xyhvA0
ymr4ghSM7h1mXRnftNCynlQ1U754M/+gWTzPvMGJUwT9HIf/VKR1lq+2YTYcxv+Rdl7NcSPpmv4r
E32POfBm48xcAKgqFr0sJd0g2JQE7zPhfv0+YPfuqEAGa3X2Yiaig92VQCLNZ14j5gVFBE+rHM+X
qZMsATST+rGklxsHptkY9x1FjuHKRn4PQcOZd/SNUhpz0Bgt1lsJ58snZ6zEo+hdqYdemdG5UMHr
yKs86krjkCupIS/SQVY/oFo1Y1hhFv5n6cm89XPP6gy/IR3dL8JOH1NkQ76VDj62vq0WSGjFyuh9
SvtE1eh75Zr040FO75RGIRbMsibtfc+iOefL1k61vQmw09sjc4jni0IaHk4r1aJJBkcjx0vL6ijw
KJ8vcqNsIh7STG8yHF+/i9HV2lDTmumTjGc7CXHoce9t9OOqIbS7yXDeTVpUmoGRRtLa012HrtCZ
TSLIzqSmPhg9wnrHorDj+qqDEREpQWcLZw4NaNMA+xILpFXVrHjEznTIr8c+8SIkMUaLyE8ahvLe
MZvSuaLeJj6Vgj7fozvnkEPmXkbJjdZlmv15yub8gmAVOH1aJz1I3baYRnE15bER3Tl6mnY3mdU4
dYDCpHdFp1xku1jx5pvGU6c/h2yhBgZxANOBTGvNd02SC/V+QabJ4yhEG4aTtDCfNFogeQBf1Zsu
Dbc3hwONyP56ohBg+wVOWrFfo/uCiiRQbnGfZhNIymhocURcIIn4kaENIM+6rHoY8WqE8GDKZYRe
Tm3uXjZ9caug6x5dDFGTDztJRSlm0ZWzhfxbWr9v6koDdzwzY621tB/6Nq/Hz1oio2IXc7zcLVJk
DnQXRf1mN257h6CuMJG37FUNbnctYLVSlpp91K0Xx3eFcO4dhNFM+D4ok11rDSob72DwiS9Lp7A/
jNjtbjqbtb1PuA8Ai3a5G6j21GYBauDtHNgG7lthhazh/ID9VT7vYwM421W9aCk+MPGU1g+J0gvt
YMJQ/5DIuXL2fFvXu+Wyn2WA29lw10R1PAVgAsfxppkdoGiowjgiNNJuyZGKQAHQL9K5L32zVZMi
cOpiaPdFrtvxvqkIp7niNFnsDB1BfAISrd5bJe5mQRoPoL+GXLeepDkJza+kXiAATxbnU8hj8c7Y
hvnOXNTvJ5Avf2qKTH84TmfcFyXaMdAZq+x72nfjdzV37Cxshrh3/BFmgRqOcjY/UCnPQKZqiwpJ
hvX3wIXcl6En6/mrp7XRh8Ge+qt6quafk2tPdI2LWX4ayLs5J6pJCB/3w/Zh1JcC09xCWbp9UWrV
J8fom69NpKUfqCUnGN7kRbND+VLDECMd3G9WTs0Yg9sqzcMK6Z6ftktf4DJSk6E+arKqk3AcEvWu
dpW8PaLvnN4u0h3tIAdRHvliwGcuQFAq+YTwduOQlLCqg0x1yuYogH9mIX1ve74WtW09JECCIswh
pKP6iHhPP0eXjg1KWhhHuZAJbzoEkE3f6ixUhgvbiq/NompyH1ZLgk77LLowGnrOMyt3FkrBQvR8
MuCB70r6LXQ5RTwtgVJl6dPSRIu5I6nAS8gUZv9tiGuteZgmt/xMb3FUoCLViPJUVsJJi7OS4hzl
3CRHF6eJmnPD8L6Nw9w8mbjYmDuOolL9Og9Ta+2jLtLwakhm1dyJtqludafsvhqo73HJj7q4kUqn
f6GeIJbAMno5+cZA/uLXOr93aOo5tcO2n4C9+KJYGvfSgSttwA3rh87PuyJFFgLZN0TN7bp6Ny7x
ZFH6LgsZRL0aHQklnS82yV4eUGKLProVQraBO7d9d08IqXO/FGkDa9fLvDqcFWV5qpxBtfxaYrIS
dkAUyB0dezYuJ6G7WQhXf9Z2k1JM6kEfrO6i14RjhUqdDcl1oTvL+26oW/OAhyRrHNjT9LkrwFMG
UuiODBLXywu+SEvCnXdAc4EiWZjlES80txi5LfOFhXooOX8cLZ9EnPCWVALn92Wdjlpg2iPaidNs
lEoCJzda7O+V6Nvu4e2w92UpFKzJWh9D5nPVZ90kr8PAbjCTXDuWTmkecyWTYyjUHDCjMZMC+bEa
xVc9ktDXmXS09kwC9krqgUwUAllEmSDUtkk8bHG14EbTjl7hrUFanN7DBi79xs7OaZO8MhTgRWq9
KKTTDdvmehzIZaEIzmKEq8cwJo4KnCjqL2bR/LbiDy+EID5FHVOjurzNYGtDjetkbK1j1RvWLkJb
fR+PZfzu7S/3Sg1gFVSjcKtTpXrR2a1FKVVZj9YRDLGy+BBhms8TZ9IHIxo7qJ5q/PT2gK/NIMBW
0jeI4hCqN9nqYHZ1ORYegEziyp02CP16rByUvIr8nK7oK6tyFXSHz4F1AS5Wm3rqNEAUxHbQ5Oip
tXa3oCm9i5o5qi5EpPQH1PhcfI7EWHE3Nlpyzonj5dSu7Yl1RVIZQLth86Zl3qdVXNcAQkVs7h01
ja70Amyt6Q1qiJjefKamS9n7ldwTE2SqgSihAJrbbMOSMH8ZXF1HYjBRHhsEDiO8G3gK3146owi6
Tqp5IKphGAK7dNXFz/u+v24jQwWXVeECuJtjaLe4mGAOzXNn7qPe44HkZ/Q4Mt+M1aENO5U7lavC
qLEialXvcTa6BX22VaIqLJw8xtDW1MWDGQ/K9DBWrZ4HjVlZXwY1NzmolDQH2Lw0NsLNEUGbiqp4
hgN7CaNm6URD3DQgKkMy0KTKLtc9EV3yK9Fy1ZjrSU9kr3Vh0tCZyRHBHd27CNzJ/L5vHTfdKUPZ
uIepLZL7rlFn81unGZOBkZWOTjoBpRYHDQU/FGESLrg4LBoPJrMKQS061ELBEhjlpu7S8/p61Zde
3bJus1KT0wVQCx2Bj7SaXB9SoGIHqioiGZqpgaCmm6mKdqCMPOXhoMSWvU+9SatCgqBKItRit/VF
OzmE3LGuZ83tYGsIecBmaLNPDjpziu+isZpewVtum53TmA2iQ9iEY81lQP/4ZJLC3y0TGPsgs4Uh
g0ZmyxLEBgryvt2Db6DmM6v3U+kOxQ1wbuvDYnlZHSQerNXdkMRaudO8uMbuG+F3QOU0B8yLZqiX
x2latM8Ryj5cxWXTxNeK5vSVT3+Lu8cs6xJdlbRMuwM4vvZeeit0C0WS0iNO0qf1X0SJcadjhQPH
k2J34s+Rsrh0AeNG2YmhS0XgIBlFrUJaWR9Ujde/Uwy35GbgHhN7RbTMQZDXs/GxauxCxn7p2aPw
RS6L9raM0rb7mS1d9WCrqU36YJmze5VqbnwNXzCygmExa+Y61WPr4FWKi/ikWtT9dTnqvXUxKzY5
Cyzt8rNXFa0Ng0O32AL0/x+GUdqXTTPp3qGftQxedRnPl6KwutpvUisaDmOZaUsobLf4IlMIf2gQ
DmbiF1NufJBW430lw8k+TF6rX8X0IJVAJlZZXDcuAFm/qyvFu4AcL28Kc4ZpOeaLk12glN9HQZ/T
I9iLIiNmKMEh1yF2m7Lx2aUqUkut7t7mCXJG4JErZMT6Nq6awB7K+tE0Mcpj9xXekxmXyciWWRpz
R5yl0oqMY5gpSBJoS6DDgbEQTKyH91KtzPxaLVBngMI4Rw9mWS4lAvxu+oXw0CkCu7CWjx4V8Z/D
0qrLro2L6WO+TI08KDDNBYrkxvqb2ZTm+7wb7PfxIlayhuoIakCVVd02Q9HW9Dwt4zvR/6LczKMn
P4wVoq7+ALtZ3RVu2uYweGbHOUSuTKn0lLhS7GtgGj+Uwm5myC1gBP3BKI0SPwFrfo/aXVsFCeVF
3TdwMCiPXlN1h7QvPS8QiHHXgTp7sRoQvZfV1ZSCUUNyS035WFLAOV48adR+ohjRLs2byPNVxW7z
PcmcQWKHkTQfVbH2xphIGhtaNF1JfZBZQM9hKiEDN3SznVqMH4e0c+luenr/MetqRw9BFNh2oFkk
XjSdCkyb8Yv6EvexqR+sNp7CKBsalMdo4CSBiHv1mHfGNOzKrlNkkM8Am46THmNEoA1Rdk+6bX8r
dZl0Z26Hlw0V9Pyg1VOkBsXFBXFaMy00COZoshjHZa2e0AXuQ32IvXOl2fVnTovRDANWi/uOsvsL
FRjNqchH2sw8AoqVaENYfX/nVVnVsZXH6gcN9epu7ivrkCfoivqenTX2Sh/VUU00sq9vxxovAwBw
s+iYqqj9EZVu39ld8JZ2KH8ccTeqr72I1FTRdXlJyc95R3UvQ0LRk75rlvnh7ZFf3sTryCvZHtjU
y6acKNped/reOPad7r6b5KSRXszl3pRudTtqkXKmXfbqm672zyC0EBDdRlVmgrDh2LTGcY3y/NoT
dei2Rrovovpb5JX2F7KjkjJlN+zfftGX4Ryq6cRyK8Ycls029layAT6iYetHu4gX1K8sGU567lLQ
UuczQ63Ry3ZpIYFPkxMs2upUeLqCqWrkWWbFxrE1oiUsyj6+ERxmd+hyZ/vcoNs52I4dvP1+r2yb
1WWSQJWSPmj9deJ/aTUM9tzXcsnUozDb9ujJ6Mma1XPOBa+sFhgoTB8OjBgvbVu4zZDUKdr66nHS
hN0GrhzLP3HYFTfIvHvtrndT6wyZ9ZXPxmqBtcP/gA9t4aypLdE+j43lOOecoKqVpCgoVeleKm55
Bqzysj22ejYD0vAIganzbj4brov6UFtSO2ILsuyWztb/XFXFDtDZzMsOMYaA1K5Dd0CS4KOceuZE
emVuUYiyEb5A8AFoxWb4NMkLp6BTcxwQgNt1A+jd3M4iItIlC+Ro/g82BJCUNQJ/1trYQnPKnCZY
KdTlOOidGjRLXqMAmQ5HyxqKM/ivl7p44AZYnCvqhgnmWD9dnJ1lj5UlbfVYRjU7W1Wc/nFVrm99
bUy6J6/AJgdNLKNq/CzzlCwg25sEJNFOu5WizWE5OuqAQ/LkVb+dV/JoJJRoBq7d9e00mK3obUns
hSppar3vDGP+UxumLA9HtzGfGo2ayZmd+srxwEkPJArNM8xNtk3BtoDgZzs5fAyAFsdB7adwXgy8
GK1GXq6+h4GEsfr26fByG1HUXPlja4pnIZJ3+gFqr5o0a1mMoxXVYqeNFe2kkQ6Dhx7g7w/FSICK
KbRgYrw94YFQ2mlUcKNolRXRWBtlcUAoxp53uUQj4Mxkvjz2OPJgvZGoczBBSTt9MSTV8YBTXP24
DEDpKRvaN4swrTNHw8tPBoAN+Cn0MzBW4NhOR8nw42yLNlZRNFLTm84ixk310r62ZpjEg6o2wWwU
2uPb3+y1V4PrB3wQvy5kZjeDIiEZOWaqqke8Acur3mzzY+3Jc3pxr70auxN4IsWVFdN1+mouDBrd
xDDyCH/IvdNBONBfE/19nsfmx7b11MifE0CqZ+KA14blkAObwwpxcPM4HVZw9KRLKtWjZjTqOyXN
0KoprHQ/0P8yAy2HmUB0kA3tmXFfAdLAR2FC2QzokrFoTgdmIenmAIXpSOXaWdkvHU3ZonOXB8T0
gdO0Y2dFYU8Ium/SCUUwTZRlmFe9c87J5eWe5Eng5dCaX23ot/eNIqCeaGVLBDov+T6iln3U1d7a
aW1/Dj70ylBolFCgWyODl1db5QiRlmtnxmyb2yh1xW2uCcRKKkXf/e6ifb5SbMBX+AZytZxOL0yz
vu7xMDnqtATaUIksWmFWXWpnduTLzQHfdnWPXfEsHDabZatPSZGWeLocrSmrr4H5V+E86OqZs+yV
aJVgAA4kfDbAq9u3oYxZKVZjqkd74iKASAOzZj/NWabv3axthsASMvtzpnhGF7mv8nOb8xlJuQkl
cdVZC4M658CLNQIvw5SxPWtEdVQg/R6lZIgreUXOT9OxaMho51H1QaPr79GuoEMORdR8Qh7O++LZ
jfGk5tP4JcIRHVce2qy3sqVaH0zJqiQ+0rj8lhujPjzqmuzfex2de1+VIGiPBtoGdwYJ0WOeuNbX
Rk+TNsRjXekDp3fkt87Kliujz4WCbB30jrCZKdac2ayvhETgddcLa9UwfuF8Y2Vu3efg/I4GngaU
2SZ0yZWYli+pdgDFTF68vXi32wQ2mLv2BlQ++or8Wv/+Swzdl4ZeuTa8PDkkHT0zmvSmUqD4VCbN
8cxQOr/165d9ptaCCgY7CECdQ+d0LLTESpd65MQ5lNHs6yOtvy0UZ9JvlxwMfeB1k7hCbAGfAiVO
k68AJ0d5CW0MIT1Bt1sPsrHu6i+ZGc3ObQv6N+iAIT9OET7w3zur8K7VUfTq5LttYtsUikYL7cLB
0vIQzQorueuTyaJB3jWyDqbVTiuICzuKYZY76tdl9haMCxEMFfupUBFF1Zu2m0Klt4s+UFailY+1
GGxqdena+EJO6vRgKXoCQLa0eSFRum4cJtnYVPfjOPZ7axLDfGtGJYWLHlVX78IcvdS4b/U44zqN
hxx5E4LS5kg1L40PNfUQ+wJIzoxRn0uF99PbX2B7A/EBuAc02jAY075kRj673NTNLAmJpPwsaH6l
O9wei/a657pq9xQY9S9o0yOtcWZZv7iDGHoFoa+sdiIkcGGn3x6fFN1UFHs4Gm4X54GbNBgoJWMd
f1Pr3BmCBLMQ5dIWiEkfNaFon9mdiJmXxQIw/rdngUCNraXSxQHFum7BX5a8IzMA8BTaj30fDWGN
eoKfaZn95JmAF+ymbALT6eMzh/fzC24WP50cQHHA44B1b0GzeARQ6GtqeRyBxA2k5LZ3p5XU4dB3
G9Ezy8yJwm8yR7V6U04xnIk2boUdKlnTA8/R4uycIuB26ztICa33Ca0sgiD+/3QekirNUoQq56NZ
1d5dLJXs6KqjES5tn5/5/Nuri6GY7XUBkAHoL6C8BYRRkt1xodsjswtTlMVlA9Lu8PaHfW0UpGJA
tCPNhfL3ph5Q5t4SKfqgHpdClmGy5BCNu+IcteSVpWxQt3q24WHyXuDzLfSdRjfniE7xPl9FxVUk
Ad1+57RSC/V8daWHWVOn7ZWntPatVlXjmUP75T7mCaiZUS1EGoPm7umXq8ceiI45q0c5FtEF4Lr0
ooV7u0+dyDnmRjcHtR0vZwKDFxnt+hGps7CDETolfdzEOcaAtl0xoquIgyVQHD1ycKRVoDMne1lN
6nFo8takPUF5V9PnHhU+U22vgNYlAoE/2jCJEysOkEgkUs482wsm/vOzIaoAn4G75cU1VsQeMh2J
WI6FVuhXdTbaa9/Ibf90FgxqwK8M5YQwHD2asF/7E8B/vKU6qkNnJgHo6rgKAICiBjU3Y5X60JhK
/aITRBeBInDJ9G30vbrAEOQlQZSM9oNh9Pbkdw2qM6HU2/7eJqmeAhW8xlfshPsGSe12oFdCJf9x
ZPffTWWSdX60hi9+J9qy8tVYHX/iYJFS+xROlvqWoD3gF0Dq700E7L+qUjTnPKu2Ad46VVAEEIvh
M73UATXtJko90S/HztKiW9WqnOsyizHQMJfc+14BwPuJfbHs9k7d2R/f3qGvnIKUnanBoARA6fVF
rAx5TO/ZP8sRnG5a75xZt37mMbIUvpmXzrTiqqK7NpNZEfQcjlW4Bg0PhZiwbdBMQXX87Qdac+XT
U9nQEaegNrsGQORmpztJgUNgekKox6as63TfIuQwoISFFZtmoBntiySnF6QB7irD2TRSgLosojNZ
7ysHMdLzBNwcXtTlt1fDZCpVHM3deGzqLgO9oM47VcmjDwR+zZkj8pWTA7FP4i+K+QTHW0an2UcR
wf0yHRd6MnetyOkql20TjHGjXlac/GGZZ8Vfk/xfT9P/in/U93/NZ//v/+afnwgfupSdtvnHf98N
Pzohux//uHls+n9wIHx/FGld/ff6I//3Pzr9iX/fpE+gZuqfYvtvnfxHjPT3k4SP4vHkH3aVSMX8
Tv7o5vc/elmI5wF45vXf/H/94z9+PP/Kx7n58a8/nmpZifXXYh7+j7//dPz+rz9Wt7v/+vXn//7b
7WPJf7Z7ko/f6277H/x47MW//gDk/U/wMR40NhPtcAAl+h//GH88/8nT/0lovip8Usdadyx/qupO
JP/6Q/sn9rYsG6IKE3aBx6em3L3+RbH+qbKWoD5St1nT/f/zXCef6j+f7h+VLO9rGjk9v3p6XKxb
lJOe6hn9IrLPF3GLMiFdnuuLsqNaupdO/tEQCDyXPysa1MUEX7c6yOKxqj4XzrXrDDvNpp2EYzrO
tHT69UOidzt1ms/kEqdp0vpUQH1WMsNaS4BluLnqi3qKXODz3k6qLswt0sNg7IW36xND7mA2nu3h
vJgGci5IXJiJUE/jU2ziVyB12UC+ZqOGXPSK39qVVd5iOoBP5YBzhOHHhtl1GMpT5w1IBjIcufJK
+UD/A6CjFvVD5U+Ij92CCks7v4wRYCHvtHr6cGqvvNPaRDy0OMV3O5RbXJB/yAsAI59M/UszLYSG
8ZAsD0kmrG84+0zxIfLmuQkH1x2zD1UPW2pX6tYCHITII9qvb2Lv+kL2Gpq7YE4O9qh2hd94Xepe
Aq/maxZZlSPlu+jifbQWMBDLLJZ9M2kYw6eLGx8UG35gWCgS0/cCtP4+KWPV9uvGAB1RF9V4SFur
tfxJVtlDbJWGAXIh0YDsZFWGww/9+68tiTq8g54ooaHdCr5X04seiAjM7jDNzVX10Jo87IO9SIjA
i4l6fSjLaE1mQ10JgNcwfAJSvuXJjdop8ekVtt5lDimrCdKSjo2P9EgNiDMe57vecGWzQ3KS6TVX
TUR/UYra9pGfKcUuBkAd+bgoWkkgFcWyfVUtrE9yaYmZptoFB00zm/Z0MWriIsZE8lYjojwnhnN6
67B6aVnRrjJozBH3EhZvbh2ZpcVUzsYOeEp/BI3u3dpFqzZ+rWimgnLH1ByzJZGXyGu1gMkHTjn/
l/Pn733+675+uZ5pgmAJgioUkSzR3Okj9HrcuAXF5V3dOaCQi1TgBLIClLLLxamAljTKWFp+NKkt
QppUM/v92w+wCSexSADEQpHjWW2RM8zaPAHEDqWTS67uxnQ0PoLY7+/xYxvDWZbdtQTSD2QwrvYA
eL1goYB3jb32CDenrOgMJ+TZg3B+q7LOI62i9jpPBHF77fhtM0PFbtJZRbkk0aLixjM7eQdArzuT
hZ+mKX+PQlGSkAMHMttc//5L/hlPsZ5lMiVXMKbqak6rYldEi7E7M7+n1LN1GAjwrDJyq1WP2tkk
CZRYUM6IeJmmzt17b3Ct97IT5g/NjEO8o81b+BtfOJnNsDHjHrGQ/Jw+1maNvXiCzYu6Wq2iO5pr
4ThpPx2zasK6B4uSkfkjZOkQdESzj2Brdab3ttleL8bdJLaQmmuTmFoLB2ylLpfGVi6z1vzWJi3Y
JTBszb7J4vk7hCycYkq1nu/fnvrN5fQ8PlElEuDoaWLStJl5pSJnjxFgCVnU8T4yyyjA5ETCFOiL
S4eO/J9vj7eJqv/61GtQ7cFsW03tNlFsWitlpC+2GuoeBuSKiyl4rzb6p6SwcfBwpuxoFbn3DrvU
4XbRrOnHbJfOB6uIaTi+/Sgv1zbqZACN1zoTEc1WE7BWOZtn0J4ga+bIZ4/p7+E75+/eHuU0in1+
X3Yo5eE1lyEHXhfALztodGvNqJtBC+lSZR8RIFqOVT45Hy1E3X3wpBR646SIzvTlX74beQLtUrxW
qNASeZ2OKiG7QCFgOVsNovYZaKTdMiD0/va7nSYD67vRWWOG6Bqv8iTmJrKp69ia+ZxqSBEq2U/l
1B7qgROx1LLi69tDvVynZDyANtZ7SF2rCacvhL02IRbFqnBJhvGm8sb6szJVkFEbxdzVTXxOwf21
V4OFS1dxvQCRRjkdT5mAMVSDq4IFrNuDNSgFQeWYhZLM+Fy5bfNuHMscevqa0z3H1ebmdkkcG4Rp
HtvwFPph2cVaZUvfaqz6T2OO2oECiZ53voaBJEQ1YHwX9KFAKc5x28zXpdMAqBNxO92PMTDSXd4I
SH5TSr6K7qSiN7/30XlaAmvyMXqRa3HW2AQEMhYmTLhM36UFIp+GmOswF9m0Vw3wwW9/dH1zL/w1
lusYq8QlGcIWNaMtcpFVPus7aUv120hJBDJ7ZPWfukp6XYCnvKv76PCCvqPNYSBWE7vmpeZk4xzA
c1YxjkRvfUJAZPEey4zLZW/mEdXycjLMj2g4qJVv12gzhbhw0g2PtLnQjm+/xGYlre9A1GQih24x
XaQCpyspz4HvAokxdtpsuNd6YbiXi97NV86Qy/dvD7U5a9ahOM0I7Z9rX3DIT4eq2qTPO5vr2RSJ
dsDscHlnLVFPXJl1uHZWavTRomBx5oTT1y/+n8IEBSyGNWh/cXEDTSQQOx22lq7KUiyNXVml/fus
baMqyIEl7rUuAqojOm1IAjBu01HkkzaCHgFNGmRRgvZPbvSVfSGWTkNMElrJZWpnS32QMk0PVgeg
Mxh6L60QJtYL62qK8Sg94K/RZiE2HNg151rmjuHb07g5PJ/fB/g7ghGcn8DuNiu8csXYjypJit7F
4saTjRc603IOiLGeINtZw8aEIiV1UQ60za6PmnIsm8nVdqjdFtf2IO3vNc5M8S4V2HIaUdnuc2vE
PV2a3kfJxXTminhlfForFg47JgpIFNdOv1rJpdvjWcPpGVfXXWdcNbpJ2bO9hUL6o5Sm9CvX+Wwa
zdPbs/vytCM1hZZAzRvhYAg3p+O2NLXTalStXQkZepcvXX/ESHYEj9ymO6E4zpmv+fI9XQ4rNIXo
ItE52EIZ0EuwPZxcdBxsZXft1UbxASm26rh2LqEYpomx8xRdOZjQjAM8grG4ePuFtyEP64nMn71B
65JQC9XJ0zemZgro3ml542SMPjhO6XbBDO+SBp4nsBeuaV5ThKDpUPg1vrtZoNap9HzbGKpPEGpR
Ynn7iV4ucEo3DkuOIgCT80K1JyEKVzrD3PFXK3Db6ie8uHPQn+fX+s8CR+FSYwCwW3TH1VXMfPPa
jqWIHoS+ulPzLFp8PbatJ/pD2hSiweiY+5LD/T6tNAtHNwHABhNiGgmHUa0S9Aeb4istsbrwHTkt
q+8Chp9+rTr9VYJzSb83shSUlGbX4ENMWp0PfZ4v5UWcu9Smu8wbq8PSi/nH2zO3lYxYX8qmUIUQ
D1g/D8jc6bf0YryYq9TUd1DV9n0MpEHP7NHXZGk/LdgwAADHeuFbOk8ObghDKw+iRtrG13Bk2vWQ
0wMzrax3JkTNT28/2uk9w3RD1AGPhHAHD4fI9eY88RS+9Zx3ToimRRvCSTImX6eA886NNevzb44F
PI4mGD4pa8kN7ODpLEg5tj16ck7ocDFjExGXoRRLG0wODe3fHYpcAVE/cnC68fzo6VBeYkLNn6Ub
Uk1CJ2AanR11m+FAa8u5f3uoTZrPFK55CfVLqv3AOZy1TvprrF7AgFaXhrEgd98uPBXnkRwCWWrO
E/Jn3Q7JDxiawyL3qvT0ywQuvu+1OfREmTX7FkzWmfTwxUddo3fudC7WNWlyNxG2LrrK0Hp0mTPF
nPdQPi3KeSPCSd18ThDv3FDrOfpLouLgE6JXBUOlSd3tZooaQEkKzkmBEvbbE30ap6zzTHkSKWH0
iVZo4HOH7JehoLOWXiRdO1wQkbgf1G7+XNNve79Ms/tu6GMtzIvKOHPfvdy666hcuKxcFe3j7YXX
zRWohgHK/Iw/04dczRTfm8zs6C29foFHjhsgGQBIMZnrnY3WwjVHen2f2Gn3fdA63UKt1xreg0DQ
f/8jk9WssvQUiU1klE5nfqmGDAls4YSjO3n7phVLOHVy3CM0ou7envlXPjKFeCbewA8I1OLmTAbD
UJtjaSMbsNTqBdYg9o3u6fkt5jXFp7eHOr1knj8yQ63V/vWa4dTcvJXWtIirrEP1EIWsQk3oIc7n
jofTus3fo1A7IoxaTTO2oyDz2TWmETlhMjlFttczzfqKJgHcHTgEiz/onryDoL1cuagYnVnGm4v9
r8HR52EyV91RkAmnr9ijZGsmsXTCxTbkJXV0uY/pK9/ZZdRALEi8Qwx/9TNVjWJfOm1xJPBPH2Nn
bM/hJk+DnL+fBI4IvWmHYtq2LafSlGu8qXKoUs/FTb9E+VNvt9NtObn9hVHBoXBqvfnkjKr82PTy
nPHEKxsa5xv2FGf+841/OhE5AgkAVRXkRixlusIiyfg8IRewz6T4SOAv91Yuz5mXvPrKuA7aoEGf
weunY9ooQSjuVDohPj8LKqU6JTty32OTuMqfXK/z1YIJ+Oexn6dDVtrnnC9e20lUjlAFI9tal9/p
8DLX8sybWieM0EzZJ64hoUzm0Y2AGPT97Z2krXfcSSQFEvbXsTZHs9rUY+eCLgoHq+x8MnALt8ne
OGAx2V6h09JdOLmDNkGxDO8s1AZuVRjlXyujtm9kPif/gzOEsgh7m84AzuebQGM251imcK1DlEKg
57eco1DMfxIMTf+fI20PRiWuqlxhpApCfhBRZ1udRDSaNdjvnJnj9bdezvF/3moTZxSqFg1F0Tuh
1tjj3WKX8Q65EP0OLRa/sdts53a1FxStE9HuT43hphvHPUo359LCV9fVmjBQmqSsr69//+VuxLzS
NrkOHCRz5i5cVnyuPgpjP2mpe+adXxsKmDWHMzwACqGbZZXAJENtnePLSCbzUHTCQm9tMsKC6s7F
29N7mvT9dT6xXlaMM8J9tC1O38orGlexJ4LTsaK5aCZ29c1TO3kFAKBEndoRZ6Qc1pN3+zW5ezgQ
wSjA89qsnHiW5AeIX4Xo1jmYZ0McrnX9N50t18sNQCqvRCkJGdRt4QONilJvNUZZFq2/bMdFuUVg
krhfRf2kQwwx8ERq3JSmUd0agCzPhMavnbq/Dr9ZshMmBk43rIe+Rdm+6BMXlRy7PCSjpQY58TJ0
Uj07vP0lX51ZyAZ0+V1Krtt6tjXEaq2wDfiSZhYWZlXA/arOweNeXZqWSbqFIYxOwfd0vShpUTam
w6tlgFvx8UZcRY2l7zjROVTNq4cre4r6AMVyapubofKO+CQnz0GKBRJ6oLSUQexUTPgnS5zMUpRA
IJ7tFxPhf9l8aS1nefzf1J3Zjt1IlmV/pX+ACc7DY5O8g4/yeXoh5JKL82Q00kh+fS9GRKMkl5e8
soBCozOBQCZSKV7eS5rZOWfvtRmlI3zpaOd+cqT48D1BT7TdNHf9/u3vbEEILQCCuJioMXXSTi5s
4u0vhsLq41HJ8eS/8Wv+dL13FY+eLc3MqJ+bz4Iu6gFMhCbX++RB/eiZoTOIkNrHecCG/+uvmdST
BoaEtXWotPoGiFcaayrT/xv38vNV3q2cslG1ka8d7zwu/QP5k95+6NbPbCHbSvV+ZeGgDruF5hll
8Lt7GWaal43GO09IhThdvDTXQjTi6nlamJ6FrZX3NO+omUNP9IZxqPB/7/78o33wcmxeIGJL+OVY
ut8dPaqgIMe1bvx4Vul4NpL2vE/g+sBBNOyHP1/qgyUm4IxF94xRD8O6d3u9qydCnwltiLGWN89T
JWaC4ZxoGNruRbCF7as20fd/vuYHTwvXdDbPH2UaNf+vTwvIMo14dq6Z5kCrs6IwTqHOfja7+vAq
Jo8jAzKkbO93JKJsYSeKyo/HoWli32x/WL31j5rsFzHZz8qFD78+kNX8C/kEe+yvt4LNblxcg18q
t2oUeprulzuLFe95Bbf4hfZyea0K4zMB+4e3tmkF+fIIRHXefYGcxC03m7hqT2/ignarfVZmnw5y
t93l3YsAnhUJK72ZjRn9bukYTPxhNYCPuFRzeShHTzxKAHB7P6vX806T8q5YrfXQN7qINF2Zh7Iz
l5MBPo8Tan3/WUvqw68aAhHaM31bY9591RPpIi3RJZSbWRMsoQKvAobB7A9Vt0iW7lpdIIpE3vPn
h/WD5YBv4T8u+24PzvLM0zg0kee+qGFndlPytmqdtyvJ1IrrFIZr6FkiCJWPJ0YC/vzk+h/0rLAg
0h4imZL5KG/qr49YPsyprNrUj0Uzlw9scNifDeFIK6z8wfvqT476vg4uwuJU6sZdazb2V61iiooF
ZK3bXbc68C5GAHyfleZ/mTt/e0LobNDiMTgivd/MpCsza4ZsBF3TQjeCwbgEgVFpl1TL/mVeacbT
PNqHYpBVVJgJnBBnXEKBF/VuVbb9Nojk2fOqhIgivHF9kBZ7PfeLL6Qng4ABhjx90iL66MVhQsdY
gqVrUyj8+l0uoKv8GtR9jNjFitzUy070JPkMBfDRkwpLGi08Tw468He/WJ81PQPPgl8M8TRsGKXN
YeAlam9Y6Qx1ZjHTKG21fzcOk9MqQHCsvyioaCRyMv717pomLQovoIrwDWJ+MrQ9O+Fl1b6QXRr/
+a34vSvDpbBqAQNzqTDe//Kq6LQxQO4W66qprwY1gmQq1IRBLEOCUu9A08Lrl/AHX7xyglH558u/
9+X9datoiXjauVFkJttb+1MRpbpxqWs/TeISdbgdgekt30pt5AyF1tC+LCozSEPsrViEi2Zed65U
txoBDVk4WEOXh3aTraDa9bH2Y1ushQpNbZN8Dy6S4ihxZJEe9H6yv+ZAbaZoXpNE7tkhzUufzKgi
ND2yy3epp4sbjubm9daY/DrAsVojkL9tu6+bQQB0rPv5SwOLtf3khPD7g4xonmYQuq0tmeG3WQBD
ZrMpKLdKJ1e7ofWKG0GX89/uW27GOJYd3hU2rffnkG50coyMJb03MTLUaYjfddbprTTr+ROJxEfP
E+BC1jd3G8u+b936iAyDYeRKKFa7E6+wzHt9XK291QlnDbV57H8Att8pzbE+mwl8+FX6tNTAPvBE
/9VV/ulRMmWJKcKha0xRZ5DyMHfDjn01P1j64j0lpKccPLfrwtT3hv2UsxUKRtVnLGrGrqjRjKGO
vyZcRl3/+Rn/oG7ZyluqhE24xX94dwqUg8MeV000oJbBsRg7Deatixj0jjmQfTk7XVojjTCqb0tq
EZwtpI92cvV5CSMMoWkf1e64fBJz8vvSxmfCME0pTMOK0fKv712euFngBosX81S2l1Uhk3Acp/W7
YbdtPPcryQd9nX4moPn9PMxDiDSVmSYDMA4+v15V4HnpJiJeMGDUKkpNp9lTR303ZsP/pDwzthv4
ZUsDQYUzjEeBQzGi0Hc3CFN0COCgaXGv+9Wpj1o57Kw5vWG5Gc9zPy/gwmbKfKnkUO9HKDaHlqB2
esF9cWOudffN7+3sezeb+pWrEdAQVjDTP1l8fzuSbJ+RBwM1FO8Kxrlfv44kTbWsQz8X9041X42O
0L4BQ02+DqW7bh7lPNMPILvnHyMf7Wkx1+Hw50fzt1fm3Qd4dxQTqvEzx260eBwrxOZZcL9O2Wdd
yN+WhO0iFGAcrA1ix4ztUfzpvSyAnxaSfSYG1X/OKO+0rKwmmjXrXDjTmbSdG2cQn5wPPvz1EcFu
2AyGSe+HDaoHde1quRZDB8uaUKVknROVKqhm+wN4RO3pz1/ke/se6w036ZOHi8naoHp+91M6GgJG
QHhJ7OnjhslOnbgYgrkKl8IWP+ap7l/xQzpo+yDoL4RHXLjA9P78IX57u7bPwIFhk2tghHpfw8w8
ZxlIOS3OEclig017JqC6Q8bO2N3++VIfPjg/Xerd+YsZZ4pehgenaWabWLzsZq2N6vjni3z0I+Ik
hYQK4GWjhvz64CyePc2pVmixaVZZsmvWbvUxYfv6IakH/RFCtvXjz1f8bVWkmuVbwt69qSUxM/x6
RQ07NSKsPqCblAxnhl8tF5j0q+tqTqEIrxjI9s3q1J8sA59d9d1SVSYynapFBPEUBBCy0Rf9MPuU
VIchmGIMb925tgzJJ9vl778guwuawM0eRJLze3FgX66rO2dmEttF7p3ZeuOeG0Zanfz5C/393ecq
SFP+Ar4wHH93a4rlxV/NKYmrwFjCIJuQ3Wc2E9tc4YpHY1unhxokngrboso/eX5+r7gA2fgkbkOn
Q0LDEfPXnxMqcTNXLRSSJTCLy2Ers6Kpkf2daw3nAD0NqIh9d7IQ1Hfr9WXwlRJN37vM8k/BOmdn
ztB/VvF/9IVw1MNihRlg00r++pHgS+ai2ewXhQh8hH5teZw9y31IBJGUkU2IwwVGQVXHjbl+RoFA
GMHf/n5TxCNCZJSPkvU3Ragy6gWHxpTuMkv6Z+kmaovSuV3HHUFPuk71z+mn9TrnS5EaMwEajpy7
SM9VpfPimaAKUl8TULWd3nUOgCux9Bfw5R/Z7bNHBrBXbWLB1+sY/ti7bMiwVmalRWhxkLQ9Y+VW
W/Jdkrf2UzaOQXbYUmwQZrSDuCLv0rLDRjPUte1M+pfREmUeFnotgCbSvmjDYNAIo+wHf3JDxmbI
pcfaQpPUYcnXw1pM1neP2cWPBvH9ebCWQ7ArPVE8ztKBRtgw5aXPPq/2rdUt7YNAAsP9dEv/4ADF
ukgmD7ApfM0mCHvL4Z8NLLYlgoy/ZZOhd/+2yhnSqeNKguJxAbk5PpfWnk89fYIpIhOxZORHqW6m
GZ7LY1BXvRN5gMypgd1uhLLqmAsqdl30r2Cf0jR2+xUoB9U0JPVmLHays3Irdju/za41SKZR7Rel
f1da5MxOcOZ70UT0knxwvo6vHfU+DdBgNKOAV9qttfDMe4NZEYWRx/3VfewjFyCil7y35D5PLUYc
ua+3d0aW+r5xGD1Z1QwGyd8MG7L1MhxRsJp3RlYGVqQnwLVixx0NAbU1Y1Ki9br3Vc5Z+QIK1C7g
0gd9FVkVqWd4aHyHU/dYAnGtyZ1hvYSOP0QGwT1vk2Pp1x0D6bdMlZ4ExU4+U1RpaTrEPgaG9WHw
61TtXai/5XFw7X6Cz6nLLpxnBkNxZ2guwOHR59jWL8N0SwIxrRyjopkVdwMsjtAse1ihlQWNfufh
UFtPOTv7kkmEXWUkuCwmWR+ZlWqkkhiogeQ6az+WnmdgdiaD9oqdiis6LYKmaeklQ4jbO9P2RZVI
HnVAIZc+4C87qkZdmFHWOlUoOmY4beWSXdNl2vKdcYBXxIvlpTe9xdoTGpCnribUjMSfkAnQUwFY
6K6IKiqflibleDCRM/2F46V/LaEA3yJK6CCY9iSe4P9ujKul67F3D+YsICpZjppgN0Mw2SsPPmto
ICaYwkGH7hLyy7nZLnBm/dnkZbun0zOpnWPS0YnW1BUnuYAHGhZOa4uY89H8ysB5+moFA38R00Ac
hkSHrxZGvGm9JTBEv2Xwab449AWzLcOlXULiLcVdUw3OvKOJOtmIghPXjc0x38KGugXmLu2S/E1a
yXIKcwqE/VDl2VVim7M8tYy6Pt2iX5vDwK7vh62TzSLWM00hG1R9wZg8RQPeMyVMz8nxmG80oXkv
61Q6V87gyezoFhn2xSopnbhOfLMMyYNML2ytWOeQ7BrvmxqBHPL8KYANkEHMNUQbWNSxv+BVIpIr
c1f64pndgty1hjFeGst+w7G8VleTZqV5lGaFpo5kaxhkW1DTWeEWz5ufZKJsnnvCdJ6NJLUeBg2c
Sqj3At6eB1nxxS9SQMGLmXS0LjowulFdq4TeXV42MqLTmLLHSYczmbCygyosdefOpXkcAHdj4gws
kjzX05H4iNeZYIYmNAhTecocPV8IOSoFC7DjiFegwd1dilLeiKTvyifYRa5xhEe6eNvCMBIkMZbZ
vZ667r1ZjOWwt/1iHmKCJur5ma6ZRVDTTKzUbskz83rOk2k+8FIkfOrc0sdvpFVUZlQvCKrDusgH
7yxPF02eJDbks30l6EyFxjAz7IZnLNvQXBJPizoNgRIo8aqEPJaNbRXpctZPEdyT8+HSPtfoO5f6
S2eX63hc7LY2wmnj6tPiosoJC3fSl9gDP1HF89i1hOfkJiaKhohKN/Q76b1M85A+2A5RXyHJugk8
x2nEYbbMujbEZeEC02zhBQP7BgviHDH+K4iTbuFHuEHK8WhUrvVgatOYkBnhivpk8CbIyzpyJ+DA
lr4hghUpUPtRT2qo3O6sHbJs0H+YhJ3oO3vWy/G8cmolyPfmRB2Ng62Se8BNQ3NlmcxBDsRPSMKU
0c/yv+IwJTiKFKUlJhdIPY1gsZpwcfIyiAyrH4wj2U38VFCCx/q7LAul4s6f8yas3aE7M0aimVLy
VO/1PlifbE6g1o4V1AbEbSX5o2sJ/LyFwhlxWUqcS7vSbpriFTZVBQ3SxEyNIiFgMKqPFb1aC1R4
WK7dGESeByt+0oagpg9DayKuygIi0Wpm+Qt6v/lyrQtV3vBoqzbO0s44FkaufRO2PY4n1pi0X3Vm
JWWEz3htQgnqiLUjkMFqneZjxSYAAZtMF2oVZe8VAh9nhwgTNQFWAwndfHGXx7yWxgNwZlKR0rxk
ndA4h3wlvoSMkrwUBInAM4e2YUv7LiXX6Kkn1oeS3ZqpB7RhsibQymS9R4Uos0er8aC8t+XQ3NfI
iMy4byfjh9ZP8k1Z6/KMW1rx4vV2ceYlgoT2Dhj1FAYrTH4Y0Xp3Bi1/bvZNAifqUHl5deI4g7uE
c9PYVzRSqhfTy8xL4ZCbFS9L28p7SxT5hWxI2ovBnPaXA38qCRnOdu5OB9/0mlkGmZF50dROtCwT
xznXL6Y304AhFpOP4Z4Xnd69jK0YNfB5Ril30yKxH/vt7JxJ0mDlSZ6vvTzYXan5kVE1JjqTEb1y
ZE8Z62ewro7Y47uxr+2smW+Txl/EgYxyH9r8ais/dhVtUI5xI1nNeI44iOAAaXt2UlTtMM/I8Y0X
HGNJ5GrT8rWUxARytKmhk018Lxea1yKJ9loc4xjNq3aK+mI+TUyhiLev36wpm/Oo623torKIfItX
xjaOcvE25zxC7Db0kKZDJtvyrPK73t/rgSqeSX8dZTSNWpXHjejGNaqkrT35g8FL6Mhs+CqWZYbx
TgXv7ICk+KdNu4UPCE3HXGkgn/sKk/9A4iPs84nPG9a1aR6KVujDaz0TWb3L68rMI9uvE+YWc7AZ
UikQnKjuh4RAGABQpxbgLz0u4KqfQebOLtGOEfWpS8++qYjHo80IZdx1bO4afgXHY7snyChWZldh
CJxatm/iDFqJBlZTBOfMZPfuLCKTzvzC15NDoSEc2BHbTAoYKz8xAVtu7K6v214SsJT33+16Hn/4
es+JqEnd+iLAaeOE6RbbElZL4eq4onytjiibhBUJcxUJByL811tEe9uGRu+kI9FaWglbzWXhDAOG
97jbHacZdlBHiHCgyDI/61r/NRb4tZDAB8MAhn9uTcT36tRaoOaslkyLsaRkOISoY7owIVv+bKGL
FCYuaTg8zOtR66vp6HtSXTmr38dzlSe3udtqJ9rgrcdgTL2beg0cGtOEZTRickJnmiyYZZU8gAs2
I9WQVAFxAPH6qvywKIcVTH9//+c69YP+DfZSPM3Ya3TQFO/N8/06rSqROsDKgAkYmMn6wjZWI+o6
27lwA8DwMOKLSw7YmR3NOLcuh9HNPtFC/d7AwTtPQU99tn257xvF3hwoMc1VENtmJSOlF+MNaw3H
8Wbp//3C/JdLvatDNfIX+rag0zE0WnYkyGe41dLKoL1Ri0O1YJRYu/6OWK/i8c/f9Ad9B/w9WKlA
Mwd4i7YS9aduoFvbQjH3DqgrhLmryrLfaYA2dn++yoffJHJmKmzUj/BRf73KqjelX0FAjjGI1Y81
4FTS4jGwHei6fWrS+fhilNN0AKECvx8TBuzotsjp39jF3MaiZUjKyfMmWKib/nxbv9fvPCA0M/7v
ld59eW0tCMDz+NUYiM3HzEvao7+Rc1fHQ7mbdookijK7+/NFf2/Dbfwr1AN/sVWROv36XTqjSrKu
GslqXIUBPNIr41y/zLpzI0k+c2Btj927dYVNh2ErbXsXD/G7GxTE58jBqwmY7k37TQWDo2LLkfZt
O4NZraa8ucsaq3oyx9U4zK1jPvz5Xj94OmmdbjQ5+tUMRN89N8pNOHab9I0tU3kPfYWr0SPX7e9x
3D/AoKu/b+gdq+jdf/3PMUS/oIv+i4Cj7crffoIk/fNJ/l+ii4wNDfGfs4su8/RN/Ewu+uvP/40u
Mpx/YTdwWWTRSfj0bnhK/iYX6f+iocdcis7z5vS2/pKL/kMuMq1/MVZi3YSEuGkRbZ7Tf9BFBlSj
zW8F0w4lFg1e/9+BF/1NJ/qPp5QgMBYwnRUMbSWTcx7YX98ISqQlT/t2l6Roxs5qbLBszvpaVhEN
Guc74+6iiIjB1L2j1i1TH7VDL/VTwl4T7cCMkESVrJyW8irRgqk6TXCw2d8zf8n7K+Vb2qVegBk8
JEXXrLGt+uQRUa6vwtmdm2/QP7PXYS78i0A21KijU3VZ5NKpPKUx0aavykQ0cK6Zxnrqm7I9MAJM
9lVDe+ts0Ru9gn1S67Mi91R4q8PoHHX8ySLsTlxQd07D0ckHiW1buDDjBIGoIXnOPRz/ISvJjmG/
X38sa7d4OGEXg7ZLWXRHCi2v2HWo0BFju1TQKy2wzNYPi+eDbuph4etvDc21vtmPQTXZPpGPre/R
61BNYB/rxZPWThbJnLz40lwYtzmLZV267WgRpEEwi5tTF2UUg+skLIpyzUm+j2M7gjfCoUlTKAGC
v/iNvh8Juxoi5frTDaI/VUY68Ig01keVXZWkIDSxNWrdeQvOQ6CW63sRdmOeJLHUdco62itGLIrO
vOkE+R2w8+yzBHldHsmleloMiH5hqwXFpcTVoEcW1Itv7WSXuKXnJrsNBrBN9VxyRlPCnOLadoqX
2ko7kExEj+Sx0eb1FtIlxEnSazA6MURkc0T8oUvR3yb2ZVllQxfnDFANtpTx2VBKch731y+Dmald
ucj5kLemtRdk/d7knU2qohnQAhK9QnNfGs3TQkTOkVDCoIk5Dq8P8O6c741TBrS84QySUOzrWrW3
bM6mkVGQOeUbmXlbW+NEDpHWtmtyVMBtGyqIRJYxUri0vasmaXXxNnwaX9JezOV5nZLMfd7Y0p8J
MXI49iUHmk2D9VVR9wRGCM5kWC8JMCWCVEj0K5HIWXcvNRP35fZeQIzSB7u9WxenOLN7dlEq/nMO
1xdrIH+MeDjDALAu+VJ9FcKqPtlmJVGjcYgXOdkjVMdyN/uU5jjBQ5FVzWvhiLtFCEyAaQoupdOR
kAAb+qYEvRkLfSROQLinxjTRJlCrvxfOfEjNToRZxmkVbOFKAK72ICv9obQTTqO2HParKgkKIrYZ
Pcl4jswhNhShSITfWMel6g4gCB8S3dq1TX4cfE8LTYiSIVHVxaYyn/FP69+HuXlaF/e1d6uzvHV3
60xSqq1s/22t7O+IvcLCT660ZTVvG6F7ka1WiL5tybuf1CTZ0cK0lqCIliKr4kp531OdQGF3SYww
MxXt5FlHSNL1B380vqw9+MWM3LuopXUSrlLlrxO/99mcBJyD0vNg2JisyjEfmzZ9lG1KBlr6Yvfe
LeyKLFJ59RI4MqFZiLhm0sbLzivS5y6rr0GnnaxUFzQGCkFHVIB3Au8sO+0LcZ/HIqkeMyZ3AMnW
Jkb6Qtq3qdMrMWr3Zui6e6dTz1otv6i1jMpBnulFWh2ddryYk7a+Z1XfIlEk4amFoe1bvHCRmTss
FrM3L6eqc28KtY6YS6Z2hzrKDUXaK5LJcIBCZjV3zO9JdMW9O4STvm6ukGmNknkyI9FV+R4ytU4A
9tgdAdW/EGY77QvH/e7TSrigH19dNoG4SptJxQbhXqGRuMH5ICAjKM9koOsM/iXjMhEhq7kRg/FY
KX1fIJtmvmWX1zKQR7jmTAha52TQg10xJ8+Za782W6+8KyCj0C9/lHNCg20WyT5dsdgzkcouCI2N
+lImOzxsxTGdSPxGJxOPAv2y0w0234J1YVELnqVUoqejp9F8zEzIZOV05pfDrTcOV51WsIR0eRaP
3voNb8BNbTj9qYsk+KA89VRVaX0rWmuOKjX3sdKrPs7xQh2NRB5NIjsufVFZMflUKZMVHUFsfy5n
ollNNIgDM7VnyFoHYaevtRrtu0nZX0jmiUkxpiA1eUyL3giOdYZ8LZNTd3SUuB/m8XvtthclcXdN
txQs1+ND3VrPg09jg8VGu5zlQoBvzqhFat01ESLEv5vzvdRngCU2wmK1XrTbQq+qgzcmZsScI1pL
14OevZDy7CWH3LbpMhrt0c2GvWyZkdhWe2idIK4Wjaez166mcfre6vUpRJZLy+iJW9e1k6mxr1nf
6ktv5Z6lT0x1kZtu6DgdOKf53tGbHyaJ8S6J5jTpU3xs7fmUL8FBQCHZr412Xekw6LxA8K7P2glZ
BKfdNMhXCDi7LqnpBbcqhV/rwEOtKi/K1v4bqPuruvKJvu7kNy+1l9jP8uaMSoJgQIXgRA7mvtTT
m3UMLFqjLszx4Ls2r1+krOxrgBCnrvIuVsMnJi/0E79ujmztKOhI58Md/I3eqex/6KSy3km6J/iR
aeDoNq18nV8gUJa9t9oVLmfr6Vr7bTZmabOleBbNPKC3xoOd1cue5h7JDbDzTJ6p/dDKfv6GTnYd
clgApiGaHdkL3RpaqWeNHYHafr7tY8qvfO/OH8uSRHg0NSeg+WvNiRqJFs29Nv26DXrya9hx2h+m
MXptfdKzZJjrbqyCDMJUMhSTEeVZCsun4MMOnJzMQZmEAKp0fbH1Xs7eLkFMyyCL5iyekIPVaMop
DonVElJ4GKTcerjp0BwDYU/mPT+e2U6XS6rppzoW46t56edrQMf6K/nV2BI79goz4vzAYOJWeE7Z
OkdPy1yT/tJk7XtBgLzzSKxZ5RLCTRM+CxubZ+iaWN/M1HatZildnthFmw49bzdkhZ27FnXRIUqz
0Xk9JQvdaaZyLfMZJm3al1wX+UBiKOzn57mp1CQR0ks/Wtn4HLNZyfVaRtvu5/OiUH4d0fvtM/vG
NNwkzrETAWYp0Yht+cClk2b8Dmo4mEEBayciRKga4yqB3XxRm/rYm0No0MImgKDuPJ+v11obFGnU
d+TN+63V1LBymalGg0+GUh+XKxvNZZYIMVwNjC1ZZAWn6+ulXpg3WENfH2basFWUBv6QPzeGeCFV
sMvvjRQp4+1sFDI9ITWua19zHBrMN5fqil4bktppBfUsCH+W6UU2aFYb14GYFPy2fCWdmdZ21mXN
dBgm2dNNNKsUCkdDpMj4Nil9ya9U6c/ySbb1XJ8kE7TlOOs5liGZ40u3QbUROdhW83rnp5hD99Og
qeLL6lvV4u9yIXxvL1UwhUTHJ9mhJPKxCQtvKubHpjaHm6R2Ulqmg0tQldt3lUl2fNDbl9k0Z22Y
V0uuDogL9I7+WiGHU6vS3GMSYLc6ZIle6LzeNsQ/jsz1TqsDNtDVCIAzT0lQRirjRINcNScQpbMC
TdL+phpOobM3AwznInRaI1u+iCUllj3R67I6MbrGtB8yjEWgJpnXlnFXr0y4CRhtW760iWlAaq0k
FRI1wPq6gr0UmiuekPHmITEfRTj4ZXVaS3PYj84iD2Lu1kczsbrnsSpGzmpEVYgg382DA9sDEgiU
JcY6cTfX42Y8lCdBMTgR1YF2Pgdee+K6pX1eTqM6Es6tto5ef9NWrHawxkYSBwc8p3zdp/g3vPN1
9s0j0Y7Zqe6zbHGX2i7IBj/2BMA8GqlDeXT7hH1sTcszH9Y6OcsV9BC6hXe4kWQ0IOSjN97ZF9rU
VV9l4RHjkGnFQ8Ek/1wbU/GDPhmnROZxzVuV6O4P0a1zGQIPwmc8jnUVmrzll7NbFTsDrimS7nKN
+7KhajBaf+Tck5v7zKu3dLlBf2VYU2lhzTJyLBbakOT5XNKipf1uta8dTa4QPDCi97b3r3rDLV+p
WbNdJ5AH9G1ZHOeZiVQ0sFeeiFyf9062vGqto05EWS9HRwRFHuUa0AZtnAvG0iyMDEDdE9BY+n7p
GVgyA35i26kie5m7J3tBuhGUmooY52cPnV4j5q3kWTAOMrYqRtmy7ChPYH0Ye2hI6EobJiWPTOpE
LJYc/S8lFNnmrn2ce/k2+JAEGUC210r1V3Uz1edpzmO/KnIzYGYj/16rIjJqr6QgqwMzNlHW3c/5
eJ8oOzspdFvb+bW7J6aTLNZ0cndppxunRoqvo+jz/FvN7IwM2bq9qBtm9MZoFMzqhuq2TwW1o7Ln
UNlT98idcERdgnE6tMQLUkkW7omXGOulqtERjwxtuPFtVGkuDGCwoZb7v9oP/xM9me6tuZXi7U1C
nf7/ACKNQeJPnZjbDe/8v/73D5F/+/pzQ+av/9vfDRnLhxeNcplaXSdxwd7QLn83ZAz3X9iEadUE
Jp4z+iD/NGM00/wXan4cPgYnTASJAZ22f7oxmu3+C5cmXhi6imiQtr/u32FJw2b6pWtI0PfWDzJg
GtCRYfvc7vfnnrKdDzQUJ5M12uW1ZrbGsM+BB+x1oe3J8ZlwWWZ5k0b21Hlm0ajpIwsnUBYmqTN0
HARX1z5367GvY9GJuY2wLSyE51lVtl7alOD+teqtIGU4tco0uSltW0znTcHReWfpwI+Pa+0WBzJX
0vTUVJ0hq9BoxiyIc9dW06276hyMw6VpOFvhQlrHOJXIWL5WhuEpRCu1mRo491hurxuUK3PsBGJx
X3Rigbog2pCv6aEsZhQAaEOSZSZQyJo3oUhjJ9NOibqU98pjwBXRNg2QjfvLWn0hxpkzf9n0fnGr
m5pT3pi4LuvXgZX6mkaOq187o2v7p27bk51nzS1vsWnM9bSvJ5ggx2oSk383Ll7rDDE7DJtOMHH4
ea1TEgSO0g/UascmRNj6hAbNFFxMrRTUqNPqecsFhkHCjWJZo4EG51ytKr2EjTj6OaE8S7s8OzLQ
1lOqENm9WX5GfRTKqR3yr1XWlggSEIlzDrbZORMCmpYG+kuZ9UZ5TXZ7IV4yx8uHy9zVfC203E5x
8O6swv/hsxwy7x/bdXhbSs9oKf+tMreZpk3K0swYp7JREQTuysbqo0zMeTYT97y2K8U/P8mPWa9c
J86blfIzaY2Wn62v8ZiTsWx0QfqlUfjNXbLqCtflBqdEgyC9Hdpzvghoi+P250U1fKEkba3LCU3Z
+oTRRuYW55N8nBNSEl1jeLFnY0iemLzP/UMvVdteeX2zo1HUHzhh32EowxGorPIh7Up5kqqAkOjS
YyNwu+9GWya4oKfpSffTLk5Savbtwb3OyrKNbHeGZtwqtbJtpdoGB8dHxPRwrq4KHLfWo5XaCSRt
s6zUmWOKbRxs5UqPOQ5TuvtjZ8NX8sYJkHY0VEF9V81tQ6oNp9t9Ma3rdaLJjrZIimdBy3SAWjTl
eIytICPh2Sn5OKAQNmt9XrjPRM4bEHyQPwZEqgeKEUI5I2u5UlqQpEmU+q6GFsjNc5d9orMXVPpL
nuuHnGzo9dW1KU8pjOfSMS/pWLbrl8rsSvMR2dn4XFaQJ5lC52PUyqWmY0OPcc8bljzzRxkMd6PF
Sc02ewrslH9fBOjZ3FPdyEFF6LqY5I1GcidEuUz+H+rOa0luJEnXL3TQBhFQN2t2kIkUpatYxSry
JowSMqD10++XvT07JGa4PI2rsxdjNm1tHYkCwj083H8Rm3kKUjEjcLusZC6dDCDOPs84T49fPdH6
3hn4mmbT283H5Laeq9L8DraKTpah0UjkWlanaRjrc3/xhrYYZd7j3FF2p0Vr1RNU+jSjl1hLg61X
Z9ZumVvuhX3bIMA2IL64E+6ggFfMWvlBG0Dl7dPMon8Y96SOuwqjdYQznUQEi89LhbCIusrezzLv
5IJOdg+M3aiAoSw5O9/tSj+MvNLeoa+TXwb/WnqTIUdN/ytrM+taLmDeMOcrMThHMq0AwVWB7Q7N
sVRvg+rRQgCanF1rVjM8lLPS8r2Vps5F9lTkLXg7u3jrTbV8k6Vwrg30OxnsJ+PX0vSGkO6g86Ri
722ReHrLFh2Bc8IfTZOSxtQBgGMG/FdzQqkvdGcmUM9XPIjmBYurl2e3ThDHLLlEQyTkyYAltB8m
f3LsIFFa8iWSo/ZaiCG671hznzltEuazNT/ZhZcfKyyij7Xs55vCzNVzlKrxEWs5y7ySbvvd0R0A
pDIpxKHWlupDtfjlS+qO3gx0yTC/D6aBKxyGq6AeZ88NGrQvxlB5nfFMmQ0Q3S6GiNu15b65eBLn
OwiS2NTPkxM2nUrzq95p3B0K4/Z74YzTclykUQexyulMmaWZ3XSDcuP9YMr6PvY1N6TRCufY0BuZ
B0VrTd/6Znjp6MLHgTsOxZso9PqZDGAiMCs0JM6U0jLujZ746uWDf5e0NLk9u4j2VmHOt3nTyo9j
HC/GTV52Yzj0eTMEnsklyK1T95HXPJ2ZhmYf26rnHnupfw84ydLHKCIdiGBUREOymxAO3BXQ46tT
ZTrN68hhH3ElMB3YVIMAKaF5ALkNN34rdHe4jQZPO+rSEM80YZoPjT72B4iVABYnN3lCAApOVj7p
p8HVrmYaHkFsVc9469V3o0BFH6dwLTs16czVFNnNYTc29nzdMXPln7tTYnbmGEB1r0/9XDBRQZ3y
pTGSz9gxojw6RTeoI9jIzox2995gds+uR2IXXaP7bPby52pZFvAuQ7PrG2RC6eMAQ0nkTVeazs7u
u+axz/vy2l8upYBVmepDIlv3CrKb9gSuKNt3RVne6zKLsWTSog9+MjTHWmFQUeu29j1fTH3a0Vzu
L0r3pXic9BKzUdDGUzCjuODs2mmIDpqeJjf50n+PkvTed5NzgRDrB2mYD+5IE0/UtRamSSNeay0p
dlZS3bl5d9sYdX/mUkx7SCuV/l1mgwqaJqZj1Oo7A7bSew3ASYDj/H4qlDj7EWiKpUXuxNeAR+sD
icUSermrJ4hYgIdG+Tz5pU0Le2FmJRGddlxAnpXqj36WlteYFh2KoknRKGxzuzpXZoOEf12BIu2T
7r4AoImmge+dSKj+jVpS7ahUZL+nDNKcjzUGxdHXCc9FgHV5UT9luW4BxM2RCvATreB2mcruNc8R
u91zB4SFbWNTqOg0y76q9i62Ch2gR6q1kwKNjhwFKC73A0yC4XPMraPat3M8n2ByFfCW0SnXKuN7
heIRk4ZeU98yzvw7EJGveUnTktE5+bmsl13i4rbUyzaqr61qSE6y8xF115MFE1MMaT9MfQr8zNXr
23zSsp3tJNXBxc4nmObLxKOavTdCQ5vDVLPsY2lZvRmUcR4dSmrN9xNDau3MTI603RsR9uS9kfTd
wQXS9GWKtV4F/pCU3b0Qsj5GjCQY6aGPWSaYRSwIi34cZKrogurOsMfTzecja6Z/SFu3DdNZVIwB
qnu0/r0oFJ4LZyAuEemo8xmQHz53N7JLeJ4IaFyJJq0tR+54qiqKm1nSU4W0XBxLZFIqEF+ucQBu
P4Qy0zQzoHQGOShaEmrgjICxp8XsQ6B2440lEULFxbUStNqz8auP7tG7IkuKD15mZ2+zNoi3CezS
0+TTuQgid6kPdBm9V69puxMO3MVh6suvi3L1E3jmfB+lundbGYW6LR0sDV1vyb+q0bSOfSZ04Cij
E9R+35ApLXXfAKIELpL2+zZqkyc6zsWujTXjIEelXhDAWq5sOI6vsVu95AmA0+XCESpTGK6mjQ3R
lLvfSnbDcfCxXIQtogHXdqOLf9cTdULLaZoItatr+AEMUr0Hs5Bcbhc3um3ARFDZTaitLLq8zcr2
W5Ljk7wjAJhU0ZcDJpmU1lXbOmrf0mN4FZYCFsWg9TiUefyZ/rpzimePiGtNI3uhN5EfRauKu5L2
+cexLPLnNlVchLmKgCijf+weYV1Qn7rIIN6LsWHSAWC9DKTb2WiHdJm9y7i9FRRn0wC2PzW/F4zC
zvlCgRG0k+6Go6vMBjY1sEg6eugLmdmY96FZoUhZAfI2aKUVFA2aKc6NpZo0LJRnXNwBMTe98rwl
ZRDKVI0eqjRfVAofgM1ZdfvSi2hATdIUb5rZ2N8Z+eWfzbofb7H/olxcRPNxNgtzv6hWlrsm1SGN
XNRlP8EGVVdGQd/YWSSeZvMi9DCy0N+r8SMZHlXuxvEeJ7iImq59yGkO3OGvhtsevd1Q5ap7cumg
36GNwN5uixmgHIBENKpkMga92dMmzPsiuQL0rTdgtxt2otVcpImmDiT0bZ2a/a6vFJQEtEkzumMD
nXZajfYFb5XvpRsvN5BTXf22ZG/ne/j9DX/SDH8dpLfFVZAdO95hHZ09T8tI2tLmWFbXE6TjU1x7
1lOt6fOJ1o9Ir4YG37x9Z4v2ZawQlA/GFMz2DMLZ3vUuw9aAeboxvfbtfNuYRYmvgcbgl0pbj08z
IJeQGsZ+QD9GO9aRcL7Y5qgjFZGV/YNHHj6LOUtvJrVEn7GV89pzpEcmahYlkqCjsOeY0aND0sqY
FO8SH8eMC8WqWa7t0mZEYLXJcPDdPvugpR5VYO40z9HUEoolhWMQu7b+XXidCh0p0zOiQNZrROf+
8wAUOCy7dHjDZKu47wX5CXOmOgBbp0hVXazdoxYc3Y/doIPRNsv8vbSgMAycMPOuqef4TmR+H8ap
a4cpvSeP6sHS7xIrc+98NC8/GdSUzFkc8WXAPa3cFamNd3aeyuY+JymeG1mLG084xXPh+cUH14uo
pyvsH5kPVl31VKFkfKiLPAfv0OkfnSxqwyKVzlnvGq0KOH/kV1F19d5QcnznWc34uCBSnwTz3MIO
LWO607rdGcfMSb74+hS9z4aSmatmxbcdrYgyaJSE5lFb7ZMhiuU0JE2fcrt305s68bwrnJvHY6XN
IkAh2b6qHW+Z9xhMvsaGIc9NN8zvZqml35yOzvnsW/01cGUNQkInv9gMzwGLtvGdA4jgiRkBk0Ru
jGPgc116jDF+Z4NN7afSr/xHZEflwZz8NoTmfWZqyBicye5V4duZAdS303cFFLd3Hm4hHzt6rrdM
ublxj31yE6uEg1xjMH+HQXqlmfYplwW8FzTz0gkPJNv6aEuprrEqrm5SKzLC2irftQtVSzAZRnnw
UW5zDuTvi/NhOidHfCMTmn99vjP6xKZxPjb5e7G0o7WLLkYibpGXexftp4z8rYxHPzLb16JmtrVz
ynmkgu+jDJ9HGS38F6PjP0aRU1YctNWC6HwRc7umfUJVjZFaMCEfe+oom8Cgo8mI9HszDZ9qGFlv
/dSOL5WxgLwWk22bYVQb3nujWMTAdsJfjClU5V/PS52kn5cSGfRTWlPkj77KrLMQWc3QkUtee6RW
/pq3F+6+3o4PTArtMRhq77sOlPtDm+R6ez0tXp/el4ZNQ8mj0teDLp/zgGny59ZupukZ7gyBOyGm
jv7UGL36cnZO7STad3Q+5LFOJkfbgbbQbRzqa9x79SaaT+PU2CLQlZ1oO6Vbvtqb0eyEXjo3xZUG
Khlac+2PqM4XehoutOAQNFgs64CTFTJGZW1/dSK9PsoM48owh8rQ7FyqKabYUttnWq5/Q2uGLkip
myH9fAj5rTFkGaCQdBlD9jje7igsMpCidT/f0NmBjsWoST2XHJdQ4vDaoGeLgi9TdhC5UyMSYD0A
18GuRGXgqkR96TvDvmpxVQp613mXyH7YN/2ofdFbFXPxhQiuFmt6F6Mbc0OFik9spbDVZlp1h5ZM
+mjkS3E0RxA/XlO4t70mpnduV2R3/KXcxGAsfYD50TCliND7aFrF5Aj2ZXY3e1oc0n6uQs5VjM48
z4/CxZ7n27qrSzeAJUl+KtMkOdgYJD45pQSs36JfGcYzojM77lw51P8LhQ1Ugq3fGq6kNQiGYUbD
QZ8s96pf4kV/anJ/oPFWM9u6pt2BwE+WmHG6S6be7mFWWZr1rqnaMnrQZEUnO2RnjSDxzQwPsm9C
LX3xuY8QwcVFoKm7fN95DQS+Bm5g+T7xSB8nxqgxzDdPYuX21tm9Bx1oqKFFHE0F3cbHjamIIS6k
Lkypltu4OEs3zWBHDCM3mc4ffXkdm8O8hJ6OcP43YObujT1V3nfAuKn/EfFZCaFN70hOYdlaTnMz
SOU+cHUQ6Uvmj04XiBk60FmUgNsPUHykdyu52CKZIS2J7RvXhvG8jKTKw9Jl/GoSXTBHl5nUfgEQ
h3j+hY6VMGTEEdlAPQ+n0wqDVYCltimNUILKRgcYvJ31GDMyzUGXgDoJ+e3u4GC5aoRRP3TXYoxx
pR0vovRP9egOyyFByEQedaLJvh1ar1uumyybxcnOpBWfaBAp9zpnHtcfrWmhJRngVmLIJ81DFGXf
arqG0g5/aHSkVTgP58hvVfcA6QlREMvL4vmYgvvVDlmsF+rEWF7THtKk8hVQJ0ta4G9aszz5YnLk
Ta5PBUUy9yj9hWa6Q9ot0t6i3ErFGMAztbUHf5n43aVb6NT+n9advVqf0BzDjm3GjgzETJSKT35s
VFctrKRlx6Qa311PtuWNa0jASSoeZg+eMpernTbCfA4iWzkPKN6NN7J36DFLk+ZfTXhyO8kZz0mM
+rSGAqlzcOJoF3W0UFncgcOm7lDK+cxULwqHBpAOfQwgf3rjnnvah2eVmca1A/T3LHuZ7SWCOU/Z
wIg1NpsvTgfHgsnaW1TC+m0Ss76lAes+2xgn3A855QUDT3dgbMzV7X7qiq+1nF4mD9O8ofHewNdN
Qbr4V0nVXpkdGiSDk9G698H1UHXBjkQhLKj17GIdYwJm6mhpxXn82ixUHENauUyZwDeNndYcOrGo
sI6j+BhPrXZyh4a7sKAEKzpgWNl4bAGHhmirqF1lL+NBKn0ODL/rQzrjBvzCWu4GM0LzKBmqWJ7t
dqiRHjL1jK4KCXwWwg89iM2fWgv9Tnsiy2ZZa8wQquLB0m8X5IdOce5eawijn1KrVKGAJXiozfyp
9exPiYMlSsB0vX6MPGkcBz3Kzs4o2nM8V+ZzlznV99lz4ruWS1kD/l7lD/nicXbB8oADBzzK6Pv6
g9CNbqcjz3amxmfmB9Ik+jgi83SK7cLaK2LqGkG+6btX+NB67ZbAdpJsOMrKcD7H6XAzLFP+HjBf
9DpUSEFz23C/WDJ1P+sqoWfJi31zW+oOvJmTd/McJQEKLcOdYeRz2DAj2tEwK0JlDfSahsHfeVrU
HPTSEwe9il+d0p/TY2fUTEybeqRyYrT9pPVOBbE3+Saywjkn9Xxv0VEMssF9MYq42hsQQ0O7TmDZ
AOBE711+F8OYno1YeZ9L20vB0JQPtam+zhhF0mQWFWKu9mvvwHFBboZhO9LLe3gN8npwm+rBVdMn
SnoNjv9Az4PAg2+aRQ+JN8OLMujH7l23f6QG+wwetggqCcwG36KHnPlNQJGCzNcSg9crM0AuuTC6
sEqq+l3WIakMvWnKn5ZyfjT6BbnAqddDeETVWfWRthc53F/kFkHL5wmISyt7l8ZKC2TtN81eErLH
DIjnpyHTn5bOepq7+WXOmH8XsNxFV75p+DZdI4V9Sgw9OtWMkuPUGsFXTMtt0s9XYNmQwrKERKC3
EkdpFN31MDWXKas3XRk2/Z6RuvZcmxr3ngqnaSOxjSPm1NFdMnaHqPaMbwAnKedcz7z0gL0mcGqn
P7tWAwWU+RV0/OzKrV2QeFN5KnMGJWbn5we9pt5KBdgnSwmMQKJ5PzjRuDNb540cOnzoq/FK5IM8
Q+MbdtgtOEPY18JlPJC2p84vr+bc1PZ2DBSPg96Cmi8NOBmdOVj3mFhkYo86ga24QYniipsbFDWD
eBmPuXSSayiDzp3lsG1RDJ1OvqXm/TLkr5WecqYi+/Oi54Zi2DerPfOl4sqNFVWKQomgtouXJnLe
ooadmSXdtEeIhvTtGq/KhNnNx7rc2KDL/gnwGCgHvCTkBvtq5MaX0okBxIBB3rUC2je1gArhI9g3
oui1r76cQAqaJWy40S13S1y+VBmfFMGrHuoejTxoy60JDC/16LHU0StwcWq/qW8xWLcY5WVpDdrJ
UR8GBohhozHnjgaF1QEcuo6LY2o/WkAqjl1ySeQAii8HwRx95SJKrWHmRjBhrxWTByv2cRlVVyPN
30B6xU2fyfq90VTGzo3oXIOyJigxkzm5RhJxRrjaFOqR7Zz6qD9ym4ElGHed2DMhnMewGJMbTFP6
K7qD5PC434FTah/nNLWv+YbFN7GkkgZDwSUFet4LLNH2Zkzz7DkuKTYCLYf5Dg9SMWCgO/xd6yin
y7YvX0xAFfteZB5NE2ZHe5XH427RLciB4KxHcdtUFz91V9gfJ5rIZ82vSrGj09kC+YVqD+CyWCgM
e/S0mB7ulTF9BoblL/tea2QaymFETaHPNGA6ZiGcEgCkaV1NadO9Slqp1+XMYZl4cfXIeBsrLC1x
KdFppV00L3wMJhLtEw0MimgtO3LlMW5Nq8tfFnwID0Cn2LR18tWb7WhPU+rRKPzHTss80pGcnIvz
OSh4EGN7pJHoZGfCD0QKJjJoxqygBqnNvV55X5K0A2TCPEKGbeLUEdVSA5uuFnlq7cyqgvYIYi1M
HexlbUZpVLWonQ8MX2kAiYuUWU9XaLLgmpcODvVzU40HIMTkIOTzhkM1z/Mhhud8KoTHKA9Q2Ld+
KVDtmXJa7/p8DQBNuydfO8d55mimWNX2jSf1Z4wwEFCYx9/JN/7MmLIdVFyFbwlUcTE/hEEIVeTH
gT2c/VGzCmCbmTmcuKEdsrk3mPACAf0ByvAX0eZHWdef+Twe2CZYdHgOGLq46Fqu9WfkaCM3IVW6
a6xC1FcKVvl0PduLoe//5x/6WdcFPA4wCERmoIMYqFI6a5MB6c1IKeKqFlqMU92wHNwOvi/mKR+G
C7xy7/NSF8o0P342Iscejv/zz6+kbv78fXQqcYiCveQgGHN5ET/Q6sbaQ2HFAb2VFJrIA0kbVgR2
AnJBgOgsDp7m+tUbAIp0uIUQbjzoS0WnQdSo4zBR1+KbyK90/9boejBefz7c34LWPJdcC9UaLfMj
ben/kRF1/FZe3M/b9VKXp/n/jQJl8hV+TYG6+qQ+rTA3xuW/+Id/u/MHmtWMlnBDcwXkJf7VX/7t
rveHdXEqhH/EXoP0BODlL+CN4f1hA/EAqUM1izXSha33DxaU+wdtgot3O/EH0Rjtob8Du7EuQfpP
FtSFpIdMsgOlCilvaBx/eq78sOXMLut6vzK47hk6ci3OaCYQ+JnwAekCfxlwJ60uQADfeCrp4fbI
RhT1sF8ymOa0Z2dI0OTFyUIog853oONSPQV9vMjbIo/dmw5dewUoFJfBcLJwguydnLI+occbjP0w
vxS+T+mF3kZvcjwO2WvVuVERQhK7imWsnmby50Up3QX740TQQXejncNj53Ys0J6R01wEZu0mtAVc
BilBEtnWe9XAKt0jCmLd5NIs3+q88oO2ktxVdTqY915eFoBGs0HYR83p/fRY263x0I668k+xpab3
joc1+C72cdkKMJwCx6jqUWhB0l4kB4Tm3ZWRgcoJA+bpW2T4EGeSWk0v2CPqpwn6odrhaJid+UfV
H8xiNl5RhTE/o18OAx4JuORTzyQWORgziwwIWbaJG19vgiDEhVN/P9Mjec3aRCUn6BX+ZzzGau7M
o+2GiVuAg8fDrxZBZ6U5JqmLpz0bgGo1WORO9gYlT4zngvmr5ICK+TgtZLa3ym21JeAeKpgomtw9
ghryJ4LJ4AaineMb2kd/Aq7NPF3aAkbD4IUNvfdPpWYiesGsvntDrT7+Am0d1GTpVPIegIGRBOCh
G2uPw2730aiBoAWLYyK9XHFyLDcDKNQ35sv+rnUGb9gnOLn0SO909gQcSUsQNtcqsLPKhhuRoAL2
bah7BAnAiE1lQCGTHtrWTt4Ysl9I3RGtQ8y5LOcyv2C2KdCaNpmuMXfeAQJu4gPtKfEIe2nCmqGL
qWNnMXYRP4B47H8lRbJQ9K38NyfT6ggketCv5X+olSIeSNv454SdIuID+n2h+2TGRZjwEYGsCfPQ
+ZAEfkgr/+anLvC3nwKV8NTR2eYIRA3fXWsT5n2Sg7Z000Nl1w+au2AG4Y7azrMbLWxjf0YAKhlu
Kv7vg5Hq439JMf6t7H+bfGEcUH7v1ln7x6T9H/+Lya4IZ/460f/fJvpWdEnxE7zyki7/yvS29Qfw
JdS3dXjHJPqLy9o/Mj2kVtyq2OLYr5G3Lw6n/w2xNP4gh3OvN4BR6t6fcgH/gFja9h8cDZwAF48p
X3dM++/k+kvx8M8NBFVUIP8EkPNyAvyQ4UVNl4+2aB5Gef+KFtpn2f8tvvU/V74gOn9YOUfJvBM9
KyM6DtkGr4LG+1ul3z+X5j3/uHSyzB1sCQuBI99FukV7yA1IXD98v38TUb96ISt6eNW7jIYz2JL6
aEFHsnEhkXPu7DetvnayliAPUcu6gIAGuik2wjhNuG3lVbIpUz3FsM/AWnwqhiu8/GCFZLP/btvq
K9K+KRtIvC46FdUI5ClhfLB3OIO2LX5RJ/hhp7hz7I5gGbOwV5lzioru06hn3sb3cknSPyy+QFqB
7qjnIVQWwMDLTdJEp23PfdlCPyxt49bidXqHmr5/9EH6Jtsix1zFJJ+N+eZFvwsshHkHmqD/whgO
2NG2x14FpvQGF1vWPg/72Tp3zfyc2e7GpVeB6dZjPTp5kYep10/XZdobt9LT7rY99yoy7c4VfTPz
WmLzCxQ9LAF+Zz/0i5j/0zvhhw+Jvp2c3NTkQ8IQQpkxp4aDSbLpsde26cnQZpCf3Syks3gvzSE6
2dX092xa/jsTGqu4RA6urFqjykOgR/mXpVHRuU1N/7zt0VeBKXKRTSXAsNB+WyrQeRvfyCokEZE0
5wSGSDi2MOAAvQGNxeB72zOvgrIAtF270ODDaEqPTQT0Xg3U39sWX0XmkBldVSdNHg4uTK4cab3d
6PX1xte9Csy4yOUSjRwOnp+TUMDQ0135nb7Mr/b4KjQXpYBxt0secslQSMLD4ESQodv46KvYdMy+
x8SU1av0pu2fy+o3skm/eGr9Uvf+EJnCFAXiXXMeJuZwqySo7aaofuOc8Ku1VyemYy2xjjwcZoJA
lktYfJ9Q/LQ+btop+iowmei27TRaKT09J/vYOPA8ELdtisO25VeRuSg9qRny0v9sE/D5pTjRTZ2O
2xZfxWde0qkDH5yGQKbKvbSL7DQ43cYzQl8FaEqnlHmpAhDaIM0oGCsMX7c99yo6aafUaZx0adjS
Mw3sXnwFWrUt8v/kJ/2wEYsO6GseMyvwKh29jepjbGBEsu25V6FpSNutFwtXS/xVRZA07Um5qtpv
W3wVmTTiuxkqbBJmY3TFZDIFZpU9blkb2aqfo3PwYoi0Ng+esqxuFS9gMx62Lb0KTnrdCFwXLI0H
n3sGgn+FwIa7KXpopf383FBJYhDVLK6gzNr2vhEbn3oVllMr2kZxnoVzPu5ik+SNZo6xaZtgS/jz
U7dIH866E7NNag3KaawLROzml23vexWVudSqIutVGjppLnLGjf5sf3DR5ag2VW+MBn5+etctuyru
YOXGS8c0+RWt6Y1fc3Vszi7UWpo/KdT8+apDyzRQ7fK87bWsQrOyweQM7hLjHjN+1rT+RtpVvalY
RtHx5zdS6mB7p9iKw8GakDvRpxekb83fmPVcvtu/3uvpQv28OEpJSYJMexJGBqIjWse9Rx/bTacy
Bhw/L+6bHVIHiYIHPX5rYP8Xmy5UQNt/XhfQRV4PEevKUd/pvoZOcLZt+60F/AqEfjJux3E4wr1D
EMNnGr5pi6wNJcxIGCluH3GIHRoMywK46hz/TjTvV59xFZayynjszo7DpENA0UPQF5+qZlMBhITi
z6+70OhTJQaLV8kHP67COP57LqD/uJYIbxWSDGPTNLLQUoHU4QVMpX3aBUa5cW+vghLpBbsaPVaX
UQXZN35EA83c+DVXQdk1cB17YMDhFH3iUM4Cidb2trXXRmi5h6wJCgXslBy5Vi/q3reIamyLnbUR
xjgkyOMi4R/CIEAB/ogKysbHXkVlb5vcHWa2CTjCnY3SU9A72e8a2L/Y4OvprUFjsgNaBY7Tq9EI
VyDZI18bN11LcEH5eYen6aSls2bGoTnDpEL7O91VU/K7yeyvnn0VnPaA1BC42Tgs9fEuz8Zv9aI5
G1/6KjZBwsvBjEmFjeaJwBcCnYZWbjt51kq4GPuMQ41OBLInZoo8u94hAFH/zgnsF6/FXr30znei
rlMdIVTJHmzyDBV/RJ9tU7p1V8GPznwf6TMvxmPOtVQPTvW2beFV5DfKg/iPy2RoJXCjU4RjHofR
87atvnbqxuijSrO4JGfNCxp3EpeVbUX4GpYA/7YYs5qV0xrGQnOCIrTtVTurwG9m6QM/Z2WllbCm
rc/Q5oqNa68qZRg4cw6jLeZaguJsPNvFrp/UbyzCfrEDndUORITcwtexJTB7fwqGZcB2ydt4Qqxh
GHEL/SLWahbvoK8f1bCtqHJWEe+aiHgMDGTDDmubKs9vlyHctLMvA6Yfmyh646HM4xOQJZoVUdBu
Kx+cVSQWYuxbGAfUJh40Y6MDtxfvtz3xKhb9usO1Lh6IxcW5wizYmpPfmCP+YmvYq7oY6rg+4o0R
AyNO06fYal8gV2TbChPb+/lFTwrmpDvxCctcvGtgP9ZyW/qwV6E4AZ7rGsExKebnqA+L38mS/+p1
rMLQyAVeTy1haAjjy2wAm8fsYFuI25ff/KFlonAKaXXAhGFZak24mKXce4AQNu0QexUtOHhbc1kX
LB5BPHS9yriJ7Qs3ctvyq5DJfacZUp/loRx6YNSnYxdp1sZnXwVOhfezV0POD+2sqV8XWfbOwXJ7
e9q4x1fRE6FToaVRRe2Qp48Z1j+pN582vRexCh8wb8intuxwpQyA8HMBiQwg47bFV+FT1s7gNuMl
fNTRFfM9eljbDgSxCp85texEmISPVXinrFjqo25N6bb+g1jFUIZxRItVC8KRnVnNB/C3cwsQGoLa
tvdirb4nHAK3nsDyHbp+6h9trZ5OoKemh01vfT2STjzfwtqzQL6hR4IhHTrvTYHv3fbm/8UOVi3x
lPW5c4Bpm560LLYehrrrttU+5uq7ukr5ndmlzqHMTHgQeqZuR9PWtsWRWJURja7wTQEzRA0uluss
77+maC89bXrtYpUd+2qpEKDXyejGs+0i2jhtwxggWfRz3u3lhVd9OSvMGCdGS7agt5S+bS9eFNh/
TOou+kfaNLF4PpanOLldtOS47YWssmKOkjktZI6LzIMa7sH9d2LMi7ctvgohd14MUxa9Gw5+N9z0
ul7c1MzwthVY1iorOsjpZKpbnEOSNtG+GURxnsfa3rj6Ki1mhZFySHfOIRoqdfQxvztjJzpve+1r
OwbXrbrJ6CD5WhItFsuN5jB20mnjs69zowYvevQb55BhGX5qosVAJWLrQWqtAhQTL81vito5oGSl
7nwbCh2WOt3GZ19FaGHLZJYycg4I+euBbbX5UYuN3233yxv4Nw3aNfAKcWlUtzRSl0rL9Iu7TMtD
2uIQV9Z1esDd0dmWgK1VwDoZqp6V7toHXLGMa6omjIWSSG6LK2sVtOUcm9M4l/wVvlM81qK2zlnu
Z9uSjbnaPVqhWbXucjSptIeTX0GXvdU7W9t4eqy3TyuFNmssD72gRCLKM/bKi7aB1JhUrzKlMeNb
m3Bqj3X8WGuTuqkGb9x29/oXiJBF5xBBdeIKEPCV1drTCTHUjQXHRQvyxyRvo1vsFxFxZYupfrbL
wvwel/BmNuVic7VnkuHCXIx4MVPXK0j3bnnqqfq2HdrmKtNjjmW55SVqlTd3h2kskY53Fmdbtlwj
hZQ1ZyoepX2I+h5rWy8X4eDp2bZ25RoqJMDrpY0g03dpZh6Q5enCFmH+be99jRVC0l3Efazx7HaN
FqI+quvesbeB1oSxilVIvXWbugjF2sh0IoOXoG9tzn9JuP4SUn0Jmn+TLY1VqE5L7bRerxNMSdvf
xza+uijc/M7z7Ferr0JVCSjgEzp2h2YsEHixxVUPlWzblelPWs8P12B4/UVljoNz0Lvya9ZW/tnq
0nLj4qtIjZSXxzrCEAdMGZ19ZGX9Mda0bVhYsaZ/WH2NYpYzOQeE2OKPsNWsIybSybaR3J9+bT+8
GBR0GitXlnMwMMA7YuLnXmmz1W+ctqyhQ0UMlTAV+OiWdT/vpGfBSHEREt+UxNY+btJBCgIyoH3A
LlDfKYhuOxSV5LY0s0YPDeh/pRZyrgeBLTaej9O0N3DeUdsygb6KVQ9O4YRoNPud0fZ1WiTTDnXm
YVt74z/ZO5PmuHF1Tf+Vjt7jBgEQHBa9IZmjpNRkWbI3DEuyAc4gAXD69fdNnxNxqrLrhqNz3RG1
qKhj58mB+AB8w/NcqpNYHVtwbbCa+rNhAWTzYksi5f/hiT+v+H+IBJftQ1HJiq4RLNg6ZUwyw29y
U4l5PFQgdGfX/bYXFyhQg5s112fmNWXLmwav8TFu4qX4w7f/P32CizVb+BiWjDHfsx3irj2BBdmm
SGLh4e9DzEhd9xEu9lilgwgPTSC2XM/BIVZEvmEbnz6ue/WLPbbFTDTFP2IbRK7Ya1qEgIjR65K/
/LKrqAlBaAdtTmyB4Cx3QM4023iE4Oqa984vh3KYxBvHtie2kSxCXEbycIe+gPqqDDC/7CyqReVw
0cGjo3wgT32DuS00c7OrVhaPL9atUB7pwcAQ2yWAJKptlynlVR9f+eoXe6zwIhWYFTdBYmSzB6wQ
82FCr1cdtjGk+PczpTrPsWCyL9wukAOfZ7+BsgWE7qrnHWjsv786tflUyBKnPs82+nPWJriZZLt8
ue6ZuVixQPLlI9U49VnOgM0lU7wfbBFedWKFsOPv73304INHLSzYliDz1Bkpw+Gnlh1cJde9+4vV
OoeYJBSArW3NsjA/iQDu3uWjT66LNfyy1WjGfF7bRlivaMewr5FnitsV1L4/xPvwH+M9v+w1Qhft
WATnp9LwapSwCMPzFMddfN9wDP7nAN0kDsVEed0iuGxBGlGhKKG/DLccBdvM+IMGxJGWD1f9FJdd
SLi0rVGbI1Ek6x48vRL8bEpR27/u1S8WcDBPkINpHJIXNCS8YFcHERyTsM/XvfrFAhZ4YBZ/xnnK
eNN4g7qf3a7AhV11GOSXvUjwPQ7VDD7FNkCHDHgqmDWEU7EYeH5VeZVftiQBMrbWEqFn2wME8tVF
uf9riKPrkug8uljDVcsnGIVC3E/GeX4GQ47e+wbCs+u++osV3Jxh0iGGZLfAi9oHcE9A+Wjq7rod
8bItKQI2R529CdsYdPr8kEe0e7Z4UMl1j+VlZxLBdJf2WBNvxeDgjcYA3JaApHjd7xqe48ZfbhFl
D4Q95EMxxoBLfgJD1IP0Dvz8q775y/YkvxJRq1QUbyODgTriwvhFgr1xVW4OZZa/v3fjYSSSOh5v
Qx/6LL2oJgHzZbwu2IQXCxai+9VFJIi3+Vqh+Qmj9h9K8u7ndd/MxY67YOYgHh2oxSYgy1c0hNkG
2jHZPF338hdbbhACR1uES7wlFettJtY6qNI4j5erEmjAevz9q4fvzcwq6vLtgtLAXVcBIAZHAL/y
kb9YsIK7ybK2hZRV0HnXe1OedaK0123ol71EHcbgOx9zw1teASvjGo/sta3j6775y36iwvCixrRy
fq4H1jeTVfyI9hF73XK97ClqAAiPZAUlotI4Gweez0+2df513WE8uDghFyqHh0uN+bbvPG9DOCl/
NG1j3696KC/7igZuFgldE9kWE9oJwXliWzGiDnbdq1+s1xCg9hwJC7JVcUNfAqi6Mj0p83ndq1+s
11VX4OjYBrKTZpk3LqL5brKEXvmzXizXpiVDaeIapksDvSMZID4OecU/rnvvF4t1mbtqPhd7tjWv
2Z2ipP+CK3qdXvfqF4t19VRjA5g4tmM/zm9slhXsEd56VaKIXzYc+SE0w5XT+bZdV7addHkq8qa7
Kk/ELxuO8maiPUjE+RYWQr2hywxu96rUdVHssukoH4NWk2okW38UeoOe/3I3seG69iAuLpYqeB1O
ilWQrW1ruR5AYemfeR7oK2PwZRuqbCwqdpKTLQ0rjoaPCcy1lLnCu25BXbY3lSFOgb2P9994NsiQ
Qs5fOZSE1y2oy/6mSrh2Ngqhxi1Df6OWpTz4cv7TpeocUv7vJBoXF8sV+zQDk1QgCi+uPjDMy32t
AKz9043w/BP+08tfrFetcVNbuolsI+WETIGC93aYcnPbqlcV4PAdUK/XLV5xsXjRbBzVIOuT7WLC
CU4EzjBg1JnrXv2y3Qm8HK8u5IqQzGd+9Hw4Agbc0a87/vnR388gBXqpYgJn086AYeYfPayRlw6J
keG6g/1l15OKO2jEI/ChraP5Fpb7aV8CAXNddLhse7LwCnRN2JldV8k6cwsMEMnaFeuvq6LyZfON
74QqKIbbd2E8D5lV0JM1qiqvfPMXe22pFgJOXEN2vsPpUnX1tOtLcd1kF0BSf/9hcxWTnHCR7yA0
g9uHlQQQ6HGQ1yWMLntwANSKlKms3FeMeG2mW5TFg2qYr33qL5bvaPoO6GdgMkINqcHIRndrdSWv
fCovVuyKpGnhe2zYG2d9ksGCoQETUc11o9H8shmnci1vKhf1+wms7VRH+FVb8Eque3DOHJ+/Xjd7
sJ5ATZVir0tQP9A/oB8rbqfr0seXzThd5SY8lzPZF71+Xaaz4zSczLerVhQ/R+u/3JSHaCzBJG/0
YeR+/V3QUn9q2/6peTP4HVb+IepfduNUzmOgqjsN1rHl8kYgWwQEcmg5/GG3C1OOxBjwMaV3o6Mu
9O+qaSLRjlG+5D/hhfHOBbq2HGCK9UynoVtQZCX2jvhhO7YpqRYebsOAqPK9b6elSUKYmMBpBwU2
YEfVuUpDnbzmMEOUxcirdzJzaNuSFW4u+i08/5UZB8iiX5+CeRnqY5vHRXMXqrBsj0JGWn5zLVCu
Z6qdmYdnr+8dhPfVAkxqCci2yOU7YROVeVJ5rCs/yUTstKZz7Gb5ki9qAiHPBw4aD123DDl0AX45
3zZ2XiGSB3c/sqCENlX+pEdAKu461G1XkpXoGS2fwt5VdEymWYITni16EcPXehhqtcNUQKsPceQi
yFAgFBs7iIzqGiKOULm1P6yDH6Ot3yOqf2MatNtT1NG4L6DV8gN728UjAw57muYo+mxgN+lPoRK9
99bYemReNtKmwO2rA8omHNKWKSnxYW0EWudhxGv2fQZdjk/f19oTCurhqAcXHVrEGc7iBD3LLOyS
mOGoCMZvmI96A2Nb3p3KpbXicYB8E68QCciHRFILFosFqjpsRfclPG3lKWYA++5j3E00PlDud8vW
Gop75xpFRf1Yzo2eWIYNvlt3SizC3BnHa0gkC4I+g+c1FsxCpASmnQRUfF6l3iv4Ssm3htvFgOGM
7jY4G8a5aYGL88QsJugVIz0Zl6GvDgDlFCN5C+c3S1lDlh16dLFrks8tvJY7UKVqCc/jaohAMaSN
QCdO6ZlL/WPkZppeXMEi9dLnoh8HkAHAuylSH9B2wBIIl1wdAteJ4HsBknf5y3ohWcstGskBbgUG
neCvpYGCj3pfzvhUdLc0OTTISQk6AvWgFwWST2zaGO1aWBNT5+CkMFIBhl2UcC1WSR+5lryR1ToA
5Qa18vWDgq1CPn0vrJsMcw4W7ssSGPsN11M/tzftUp0XWNhb1W8wT97Fc6baboznGx+OIzpsSy+E
M3ND4IfnXiocVzksRFHRTD8Z8g3uKWrkUpjMdjYPUtg8vgWgUoeb0oC7nniDh8d8AHLRflCD7+iz
Lw3TEl9eQ5djC7p+eIshdsOeoh71Tprg3lg/NkFQHCdaeQ8x7Cf+ZwfHADSOMz4QW02ZcX8Jgf2h
cv3iV3DDf8og4P5OhrEKgVzls+rzuxkSvOp2stACTAAY+9Bwyzen8FBVd/6qYlYcQbOZixqc3nhQ
r/A14gizGeCWLiB7g+mgO9Yl7AB9hpY8CSeaXy/B9BoQz6w/ZzKM+iUw8PjBdqSQRPYSx327Piqa
YzvO6rNZt02Bhq3KFTIhtHz1SQeVHtxiI+r4A9zYHqSPwQ6jjoHJwQPO5/4Xxrf0MiUSRBar0UIO
MAt0OT5sUiMkz2XZfytai+6F7YzDXB2nIAjBVZOYNnaQ1a7E7z187QsQV28CoTR+gmloCr5xuA0k
g4esGXy8twnw4l+1HXj3WMDI3b8Bbd2Boe3PvnYn2MzZ/GOSY1kD1bZ4ugCIW4wDCFS9Bikq8RxU
MnQ7ySBEm0C1DLxi0IJTDzzI2m97DuVHlHP0EYD7bejb7KbF24R+Ffi/HMElrD5AjhF39TaskOjf
Uo+Z4dSPIH93wHQDdb4VKISEzwpkBu8dP6ub8iSCDbeAqAAjO/GDay2Iw5uxQ08K/k7YztM7APyD
xNNczh4d4C1pZ+Z2Va8t6UEU0oG8DxQnPfS1YvUOAFVb7BchOJPgPfZT/rlU9ageq7Ce3H2X93Ci
47uR/kcNmQ7FDCDIjvIFG70rq6SOqkaOiYLWazpEvb/2M/qqo8mTCepDqIGn1h9bNqUh/ILyxY8p
bKDewMz0ZmrozEjaiwLWs01tIbGYwBCfvfHR9Ygzd6ZU9RnM44EkTwF3rDJZr3HUJKbr6GOofOuS
Fj56BhOAP831K/R5UNk+4mxf1ks2CBBU9c0SQqGzmajR4B8v6B7xEsZaA9y3bqi/JDlyY3UESyAU
n+9nTGohkjZWE5KTqh982EedAhEI8nAi1T3U6+Cp13k++z8AH6vbBgz20tIpwezNoIOkZXiNVwML
tLlvKsgE253yYBGLdi3si5G3oRJM9BsGT5pZ7qdorFibxmZhcr3j64rfCoRRWw9oILCLl3tZx0hT
NiCS48dt016fL9eJXTnRj9pGBssOs5ML6zcrHD5AjtoBguPovu4n+S2Hcx1HgnmwbP5J8dmBjYWX
uhw/gUWN0ZQ2G3i9kprMrd37LDrriogHcV4CluAUPXmOYnYAVhAYjhNRwyoV/CrydVz6rUblKH5B
BPTA7xz9IiZbjwXOBbsh0GNVJm2r2PK+9KsebnIG8eqx7MN1+tLWqxnvfG/p4GiyfVUIjrMFrKdj
lWisx1W9zJPBAwKwvg3pkHLBLWRYy8zAmEVUL8l3Fy4hk0kJ+Um4k2XM1c8yrtvhyxA53smd30FU
QdO+DqBnFF4fScgIXVeNYJ7Df1Dsl3YuvBhOZ9rqMekJotPTRMIRIdn3e7994MEEJ0AezzZ4XIEK
hxw0CAuxlnABWNkaCHeghU4IlRxdHjiSuimtlOwwVhTCmlY/xy0sYTCPCSXsdzJPo/ypy9w3GvMY
zeQg5UY1vvwWV0CTlgmZgOx9pWNcQroHkRMuMODXu5VA9qTAkKIbs7bA6if4DTj8b2MNJ82NCMYh
eEJxlsfPxSr6GuIKn9EeSdigL1qkv4BgVbDOyUofIz8X5VfIN0X7EbJCsyXxWz5DzVrHAw0+CiGx
DSQMso7iVS4yHySmcQnOPpCLibw/NEaVeZH4HN3NX00NYUWVFBAUQoLcQ1RzJhJDTy93osA5FuY1
YDtLxEEYUyjmC8CAcThBDbgWQ2Fb6/yglDP4Bqtlprc4c/jRV14jNm71Ss8YsXYFIu5t6TjETHPP
pgF6I9Pw/FsDX615xFsRCHK5qxtzM3mdYQ9B48OHHaMzj0LB1LouJXFlaZ2WYO/lT13uz8OBznXN
tquP3wcH7rGLX2yo5gFDiUYu3/I1HMBrXhThjU2o8jr/jqxYE4/eUqL5LNF9vEJIWMhA1AVCbG1j
fPwF1kmBXWNsmxZHEr/wqw2PjQx/mgp0NJ1oT8T4802JAuteNNilXtcF2h8Q+WEofpOQ2/gfKwRD
9LEarBjvVQfJyGlGY4s6ohUqxLgdrs9TdLStGewvqtd23HheHApYS2Cx7fb5yEv3VgFLvTxzNCUq
6CIJd13SYZR4+VoVBjpR1GPVdPajwWjwdfBQM/1coT9s6QZKkjmYEniJw+lLFfcMB/pRTloclr6c
ihAmUmCTn1TxW+RJc+3ET+qqUmB/rWTzdUIQwfeDjFwh8B3MJMevgPUMBPO8NvX6w0Pz3uOCq5a4
DSEpwACydd7D3EFItOUwL8QvRVGUY5PihjSIO1LB6/yNgS5V3ldIQrAtjIqV90OaHmsyrUQei7Oc
JeaYoaT+zzHvSAw1Qz7MuDxNxBP71gOo54AidGS/dDWz6n2JhwgfH6G+Wu5D+NxhZoD0wLZ3kizQ
TDGppvaNzzhGJhpSee9Qaqn728EDEHoHu3NVfRFCw5wIhebCmn2t/a5HFDD8q0M3lr53OZyfOwOx
AYGnx2sBmVa6l+xnVdvJ7bDz9XPSooGOJtgWQzyVtGQm8+xYereD7/L4a6vb2kfMjgTcMODY6xeI
lZCPxLe8YhGYNbSY6nIBjmSPxEwWqWdoLtpyM4qeVBlw0TZ8ItLM7AgPrR/uITWra8yCzXF94jXc
DBIkcEQfOHCXWaRdO7gOu42EAW8NSuNuPG9SwRM4fs1YpXkLB6/cwDjg/Cek4YTZlvNYIRJOPkhu
W3+FMXGnTROFG0+bERJeDBH78C4zpVrI06pwPEJVSKFvME7KbcmxQo/N2kL7IGDQwGU3LGh/m0MK
c4aRuq6oborGn+BkxS8J+7u3WAjZGe679WlE85WBoGlFjTVQdQfFicM7DGAAl0VwmsFu57eNh5JI
JgJSarxZjCHBoSej1bvJh6DqPmQAbeQbXJQ9vYdz0V9wgcOoTHAvtamGzWDsMN6C6h7oA1S1FjGf
utE7FP5A51tMkIJAkQQljIjfq67Q8zYq1rH9AiZ5DvBCudIeihhcau6D0UBJkoArCk8SMkYsbu7q
qoXKfAzwRbd16sjssfIgFumTFToZWLmLNCdLGIO6yQLCk+uSHBeJPdH0lHQwjh1m7IigtzRdjy4Y
1I2/X/f6F6m9nuVYV+OgDjBc9zcor8Nx33bXDQDwy2Ed1lgX4py0HkSnwNg3tP+yRDp/vO69X+T1
YAYc+pZD+NUHBT0yVZev5xPzHwpd4E7/Y9b/cky1FLzqJGSTh07lIpAbP1jBa6T+ANEWepEwQgWY
o8xsAGPRTbE06GP0wNT+WcBEfb5ySXEq8CBZJExx9FqhstbxsCTEHxbIc4oIY3CZ76Bnh2ZX+zLf
sR6GzKSsNAuTHE45eUJnczEeITWnCo+1QU2shCv6TyCcc6LsHxJcl5OyaJZerCzn6RCHuD5sR8ir
572BtuhX51laZfAG9n+qBf8PFZrLudm5rzgcY4s5jODekWNddDHsORyyqC6LuxVpmETkqy8yZBNI
BGI+iGtQ2eFORgRSYutv8RmfzIaKszltrnMz7OOGM3EbjFDdpLrF5JbbAJBP4HUL+6FuzQmOoQAH
Mmu1iyxoycbo4R4Ng5M7AeaicHkwKuqP5/6yjmQhJOkx2xQlcZXY1HNXhhkbFDQp6YS4w2BXlWze
jXKg05cG8HhKkjoYGzUneZ0DyIXbLO7vy67ngiIRA4+OUamXL32XsQnUoU0jyWzGI5w28XhqokCC
B1ZNZmqL7PeS+P8E+/91xtLb5fD5f/73OZv8PxPsk8G1PwsA6//25/+Fr6dU/Bcq1z4PUIOiINRj
yf+LXo9L+X9heBD6EgaMO4ptyIf/G14PPD2kB16M/4w+eaQI8T/9m12Pv+NxL45jyHsCgVaV/yd0
/e8Jmv+sxzCmyA0zxvnZZxgBon8R81dNPOXTqTnAFhZg/3shQ4U0I8YmEgASv04+btJxiXzFQWMa
4RA6GOHXVZ8wbfWHXeHvkeHf7wQyFxagpnr+3Igcf0mxg4dSNXleNBBwTwe4kPM6YX7xTcCh8of9
7R8/NL5DxqE88jm+6r//X2HYiqNxwTUH6+Wvym83bGa3cx7wPVAEdKtxcU8qOdUn3NyGdC26ZROA
B7FdGSv21Jn4TwWRi7j/+8PDZQMdDYIIQ7rqoqhcUCMsWpPI3vYkm4qlfyrzPRo722dkvcZNpTBD
72yZDTDNVCmD5ciHa9zzbuIATmYKoODNMvdTlyxGPsVK4AS8QKxyGGuzpdBW4x66yePyBzALtIZg
BK0x+dr7QRY1gOvq5da3O4Yp8j2sW3myQNbek+DVrU2wWRu0kLnmWJAwU+7FmSFM+pbMp7yGPzbt
2J1fHuKFFL8om8IH34/cO3InifXKk8sRP9GWwzIHerw3e9/6Pv/WNeUXIM5VfJIefJJlqQ8kKp/X
FrQ4zBhEiHDrqRvdIQht/g4ycrKM9fhM6Qy7aUf6hwgjloldaPCA5Et5h47+KvXOmSm16j7z1LC8
K7SsvmLuciNGiGHPvu8VCfJbAsdzH6x3rQzPFrcxg9HrbRI5g6EsOnNYp8SEwR10abtujaEFbtiJ
RcGGIpH1kIf6ZeLK34hlWHBhDL0phde5UmnDFHImxnRZ26D3dpjUsBFqjlKIs/ObEHPWCeIAQQoj
rqClA60jjcba2471+r3MkeiHrjZv9yjqCBhLJ+QemTm2zlseO0tfOwbbgRu8IxJN5A56u88OH/YU
5rrbSBV/hvAhJ0Q0SKf0ukxniE+RiUTzHIRb3S6elugY1MrP+rxr02ggMmtkFaWqaIJU4xJ36NBx
3nR8uDf1CN982+2Q6vkoY33iDRbGKl7Q6IcEtH/grIA5omm+89D7ijbmN0k0eKrrsiQRZHEHqHuL
fducU0Re77KOOHqz1jXynhq/qzKtt1+AhkC5oVkTnIu9tBqi/q4CoRGtDuaLVH2IWgd8Wzlby6eO
S/Ziaxq/T0rCDNs0E/Agdl0Sc77mgvCtPkzOzD2KAOGdp4UENRaB+LtBvudGIsN3xL8EHtTAoToo
gsceSGz5iuaT/Im3Bk7jCcmv9xaK2hMvPXUfe4PAXC0TT5BXI5XSBARfWlix+DkGygZZPYvqWuwo
vWs1F+9xAxn9Rs+sPdTIEj3wlcwHZBfanRW1PlpqooMNwdYBG3F6sj7cspmPGtN+NUX1Ayah9Vdf
yXw/6Tbr4Hv+YI4Gr57nDz+Eq9uHMZbTASLl4An1remuMT4Ul95QPzQVGe9cI3FPm4juboQQ8a3R
YbdboKvkqR5YJE7RMti9XrzlBex1/mCdGu8EstTPCG8flQmQBWJQW/+sGb8LoJJ8XjU6xFJQ4CFJ
pHs6mg1OHOgigKGJC20/euF9Ouv0j9azP8Ss74kXFTcRAJgjyXfQzdqkb8YC7irnwxH7HXw1tcKS
tNHISycrknNV4+f7gbr5NZzp0Y4sfFjb1+D85/WKm71zMiU11IklLtDavHA6rUe3RPu5nkFT8+9w
SnvzJUEzzFKIMDF+WCUMOYQs8r8v4eLtIDj5xFfCs9otG5KD+VT7NiU62i8Tc0kxVVlb2QFm+AY/
53GEzdw0qLLY+3xc95yWQJ7VQ+rhmexWmLnJl9zTN6zZiRjlo+YGFtLRf69z61JL47QzRUbnLY2b
EcUldozC5rhW9BWeSdick6aQryFRKRARBzeNGfpsbop5hW3Iv5lUCBclOtte+xEW4SVdoyUNWJWo
kNmMFeGDcB8O9hBkEuxu7cmXHqGEoprA9hWqNxzJPDe6OxaS+7I8Mo7sNw6SA+qovfihkEjunNpL
r1V73FNhVe9p0iuelrNtUr9t2UEZCbuMQ1Ww13vJ3X7lzygXpENLEjP+IlDfbZZAp7K3CUGEHT13
I3FmnuAIg83qwfnDTgxdvFNq2KpQZeOKbD3ICYlt8E7aIkgBmUoL8MjKuElrVDwph72RoMo3ANjt
PSKbksQcTs/gvNOs665evoCkkUAaX2r/BqVTpAe/1Kp459HPoAMlEn6ueqfHQme5Kk/DfEfy5RkV
oxBMZ1KnISUPCumSVa/R3WxIMksk/7sc1rzGtKkOAqSpJ34aWnqDAPKHdif6e8L/P0cqHKJQiQ1w
ZYBggML7dtlirPuZNEvL5EEDHtFkEwBETwjOFjZvGuE/On2EL63dYZxlOWjk16DgyVvc89ai3XTn
oJKfwwvus8ja/4450Tn8tL8jUfk7KpFzgMrPoco/B63uHL7mcyDzf8c03VfkiYRGvVI9m88IqviD
pDMcszJC8d4MJkbupPS/mxCPSsJRPbqLqLL3mNxWHxVKN0dOkPoVhUC87YaBPIiyyt/latmLs6R8
0o0ubiG7DxNH3ZfKQ4xEC8FwFwWY6A3OwX09h/lVQcCZMwFyXjxTbLKzRs3HLit5rOPJfdiqG59b
Hr/6DYN/2BfnIs2bRCEzaax8QF72dhY19OD1+ANZJ4rkri5v5m4e0nDM71eYX31wt5cVCWxWiZ3n
jM7UgP2moKjFWwYnLbFtZk34OtdD5mFy961qx5Gj3a2Ny4McpXtT0ON16TDXIQRAXY/E11LFR4M9
LzwXQkZIJYgH27aPZj9UUoWtkiXuY/PY8Gh+BtFrvENljT9Aar68hOeI2/0OvvPvQDycY7J/js4Q
znY39nfIrs/RW53jeH2O6OM5tttzlHfneI9EXvuwnvcAet4N2vO+MGKDQCNRvm/Oe8Zy3j34eR/5
y73l4V9P6V+FoOL3DPB/nt7fJ9GIUQF9YiQ8WBLjv5+NYVNUoxDIyhQzksZdgYO/PE1+Xmc9nkc9
iK/ozR9S0ZENmn218tnG+tEbW4zaNfMO9x3AF4J4gxqePFhYiW2xgHjWVifVzSuqCSzTss9ovnTZ
5JHuCVV3igplb7Cn+++iVPf9isavrqRv6EfhgC10Eim+PZiGL9Xq9xiaMC8lgeEDDFnsCGoYMyoi
BJEi/+b5/vgYTDUk6WGUlnTts5lFJwhp2WbiOdLZ8P8WiJntN2bIaXElfMtcffEWN2xFOb5ieBZy
2/JYFYVIB8aeKUgMIF5LddfN8V08+zuA+l2SqyVppJiQXa6O1KFdk07RvkRASPSMc9UgcYUxOC/j
5JXDPNtMILPl9BmR7saXbXWPDis4AG0EPgA+eggboj/MI84+7XYa46epdwY1vnlJerBzUB5NcDVZ
kQpU32xNbgufItU/ZJjmbpN5iU8DnzdRoV9ApnhDAThA5bdPpLfrzEfAJoJid5Hvy6HqDq7TOpOe
0fvZxHvTsT2uWW/jYu+LChnoEoOxg4ALOFpmmeTdgtyC7xIvwPgj0GZ73eIgV078BQFlN3jmneQK
W0Xf4c3V36OuixLos5PJ9rvVrHHWONSGGonb3BDI5lY4+ebZ3NuNRgzJYFEDBEOxTPwI1MfB0qQt
+pOBjhLlB+FtsO3JjWfyB4YEHBzz+ANd8DWkeEDixTXghjfRV+sCA0px+Z11HpQ16INOqnZB86PG
lW3lNsM3jyU7hkCXd4wdURoP0h45fKHHH9qE/ks3NO+og/fbpRF1VnKTtqPbRPEI73k4Y0/kMBCx
28Vju4m0Z/v3vGn7Qxn2Hz4xqauWx5piZkLhChLCi2CV4hlR9ogWVRQ4+uJG0VaiSceDvXh6ygl7
xEyUTcqOHKumO3m5TfzO4hmoCYKUZVlMm81qi6e1pChqFlPmzej1qdlXthZPMw9gWvZTMuK4NZev
UTvcGPrM4vYg50+p2G0N9Zqe6109blCDyWqC/bh99/w1Q2vCIcqHO8SEDXLeUGPbJFDqEHbPEjfh
bvI3bbAmAqmwqPSSOXzjrs0m02xYnx8b56XGgYrWIGe/iVCHXukBButHjFJ/jbzUaaxD2T2grshb
irD3MxwwSD9njNxFiO6B23G/OiG+3WpoygJ1itEi4YbdMk64fK8bb0WZA2ev+bs0O2dxUqjcrevv
Kz1uO9SD1v67iJYfvvqh3SdZ8N2jjQzM4bD8RJP9BuZeSV8Gi7CPvgOPPaCAns16TmOi94HK0P5S
tgP6fX7Na5jIYqvtZzGhj8dla0NuIFnfRvo4N08tN1ke082ElDwcmkuxZGgJOzUN4g+12TygHFux
9HzqYTxAyw9W3fd6zs6ucjg7jzY3Gb7d2MxPs48lioN2MZ10h7Q6uDetBdm9Y1kUqxN6LDrm3fg4
9cGdl8S9fzxXnQluDyWuo2gQPneioLWrSwtcs5rgkfcfolk36OlLnNmhIypD48U2atQ9G8e0bKPN
4uNeHqR2cBthc7Sw1NlgZ1SlsRSBs+t9jhoeavloKujbpCq3uOc9iV4kg3zGdgUuT5QFWu8mj2UA
1m37/uzJHlMMBSRt/tbQdePWzRqXG/TxJTW6INw87ZcYKL6CZf9N3pktx8l0a/qGNn8kCSRwClWl
0mzJs08Ij8zzmFz9flB/3W2VtFXx9WmHTxxWWAlJDmutd1h5R14p9bWS36lfwihEaOWLm2n1ruKa
TY+oq/ukoiL0KvtWZvm9MKf94jh0b72hE/2FobtrveZsq3rXd8Zxnez9mgEDqUe7pkm4093Uqbqa
PL1T6lolgKqefVs5sOPt+0x+MyGU4LG5U7p6sEYO7e77XN3HcBjW+KdTe4d8vk2Xflct/s6hxfpE
g1M3uhuK8UKWhJv92o1hyeSFtE6Pg9aBrUoFMA86y9wSq+Yu75p9DvHuAoOOh6rzHpIh/5BGWRNo
x+oxOCILFjF8gnIwqSwn+pBP0+0MNBeOnAyrJoRfypp2uvGfthxu5zhZr9Jifr/YsX8dmQPxSZGX
V80EbXP6oCPvD3HIO9yebV9dGJiQ72hzf10LgtvBuxDVysom0p2M4ne0ctJkPOSQSjhymWd/Mvu2
2EdOefFfPaZFKxLt/LKNuu5uhU16W8jW/9K2qwlJAgoX7VyNEhgLNNCd2vhQDql/2Re59Y5oJ/2W
m5F3nbcbw69QwxlWNmXNv9CBp+CD1jTc6kLRuFOe6udc36i1L0RxGdWzv6cd+JfZK1M6rtuXiZrd
XVnnCQGB+ngm6jkz7EnMY6jcMnWri8u5rSFyOtxMZt5boemdMxp/pcj59wu6JwTu0dRJkXdmAa+B
nihxehFl0xSMq/urSM+9lfkc/9gSEQnhST3NJWXOUxef//utkzYbr4vtm5FpeNdAAum3Yfui1LP9
y0nN4K3b914zq7w00m0R6Lg3L5CP+l/ELKt/rCb+FWTw4f/Hlueb19H/jCOEXf19SL//DSSY2//4
B0nw/4O9jVRgCT6OH3ITaP6DJFj/2Xol+z6lc5K1p9r5P0iCrf7DuejR895lJfBX1vb/RhLkf2xh
mew6ep4LuqfK//cmuC7dvU3WGs3TLeAMsIQTLfno0A53rNIEHjQ0x1oZ1Y6w5Fyvxici/F/pydMw
cEGRJiilaON+UrovILtPcHTiEDbA+KhkLz61dIoWAZ1Ku0dYH+kjBj717WpVhQyqoYKtNNEOp4OR
uGgDknJDwRJpiQdJWHeqDpQsjGunUuWHJNdFiSOSwn3Yt4Rz50OEoclVVVC5rcclq/ecwmQatmXC
kqYh7fu5SLNPU54v44Um0c926CGhWSHSEoEdO2IHLSe7bnMzN0K7z737jYY1nik5nBwq25z4tECG
wCIwvDBP3RJ1lFdOAUUkXKOVwo1/BxHovV19jB2W2v9Zja9kh9s5eDL5zwY6mfw1ySEQ9wzUxuNn
3dR3LZxIZYEQzRYN2HxYp8vV0J0Tl25L569heS/foYzi+Y5nSsc9tZ+I03ScrEpEQa/LKoSNNe+h
GdV7/Ici9JVlE5CTn3NYfDJoOx0VKIZOSgRw4FEnl0LLsUoPB1ShKzFEiBaANnCFW4VoIeS7NqeU
tEEF+WGGcwAJdKBoru1mV7BPztyKT7KbZ49Cb2nJrpcmYKEvTl1iBp17hSoW0ixnpKIxjYlz6wDr
LUEKDckK0lqQqeje9u+8OCactfsCnCPNnPQYT4VfYu0zihvTwesnsKJOf04Rvj7axNYPxlj7+qrp
TFDkKY/rKECYY+gLOxt1c2g7BQ0ej7miCsaZukrS1c6nxbCmOSitTEF/a13nx3bIiIMoTXQYFtoJ
ve/qTD82MdTJUJlO2Yeuo5dDXTt0YXKBPpa97/TZtwS/9fZ/4dH/o8/htgpPZ0sBoVkexQZLnPqJ
OAoXcdowGkHZeGMTeKr9pGHL/KBIr8/svCffx9OxXAe6kAkiS/+eE9CyHGBIxU8BroJC2PgDNuBe
Pw43MG/Td9lAdxg8hIywR3BzRzG12ZdF2z04Wb0eu6mG3GPMdEZzrIQ6hOjow2Zl2W7J7SE7A3qe
HBKUdCwMgHzPo2WfT2Cw/fwveNVz8yXXdR9z9hnzRZn5OeE8VYFd3YjmsbCb+Zwj5JPl5snk2HKD
sT0plAle/XzIMemadtAYD7Xsr0encL3fkSyr6ZtuupjCeLax/FuRFEdUJL4IZpVH3j51+vG71Vk5
wI+FAhZcQV+2a4oPx1zluRPMTjl9TLAV90M9+um5K+Z51MTl5YCFe9C+qX6B2KuTEG3V0wAFl5yF
3fHYWr3KQT4qdvvbZ+mLQ83hlxPhWo6DUwMM/eeToxFpqGL1OF5s7PqHcRn2vpbvW7jL7wrZx1AL
l+HM+f1kC3nyRdgYHmeaawtPnurGndilrjuWBn4doKfBCik8A9VonTrM6rH5ajeaDjhz78YQ0uyl
mC566NxcKsrKPrz9/q9Ms+MKxDSEH/AiTn0UbT2tBBQ1lSnEPoEarPUQp2O0f3uUkxj46WtutUzl
O1yTEFZPTnHKObbjOY0R5CvkPIxQahI3HHM3c3dwozS27W8TsoDLSDZI1XJvKTkGy+RnU2PWWaNc
gNrvwQegu5H8V35N/zwbURscDtOE6HxynWpkd1ZiYUNCL58NYxfGJeFN/O9HUWhCFGVUYkNus+cL
rYk7o279zgjizBze0ZYSyK+R1ue3J/okc9t2DVtcsmsEe+ZFPzzXG5S5LsyzaSXlwVB9ftEOZnmM
Wmu9W1QeHy17lOFautHl2yOfBCVPI2/BreMJEkcO/OfvJ1HAYA/DQrKz3vO4CzeZPOvNeMhsTR1l
WOpboZTxxdXznAZzE2cPbz/Bk4PuybZSNswN4SiTzfUi0YpbMUJ74MaZUytMqRDuOvzJgjRX2aPB
vXlsugGp+mhNl7bbdNd5Zo7H3FTLbi3c4cosZn3rxDripu3Xf0e5e1pm7LDt/BfwjMxTtsto1imB
uQeq6nbmfa7U+BD3tdOEhb9ON15hNudE868tBi7D7WAjdntx1yzoJqzKMuOQc7YED+7Xa3s26h9V
7BehaVJaSy3XutW9p7+8/SleOVVRrxFuSFOYkuPl+WLw41GUDqyBEP9dYrHOYkE2gK5+bHdpAOAd
7Zu+jc6cZa+MygL0uCtcolPHPbnoFhl3U7GAW7eiTAMxt/HXeYJNu++seVwCB4J2GiLUKi/eftsn
dtbJwvMAGRW7mwSQ7O/563ZLh0pEtTGVwdX2WHR1f+yNVpoXSlXtVVzVkbOP6bFg7AdisSuUwdZ0
ZZWj8UcPGq/jubTX+NhOQvxJZZTFxzKP0cTQkkGCxDtx1uxSX68/0tJa5dEfW7R3TowoKnQLm6IS
udg6H8zC8z5QgwQA7xfCn6Npj46+7GWp4aiXK6hrb6muvu5z3ePAWafl0YqJO3ebJvyj9BZrDKUh
3TsvKUYfv4saxHasMgW7cnAnSow2GqTAXRAfBnpBOrsfoYKc8ZJ48tk+nU5XWIqm5RsJyz+JkSzQ
49ERK/uYNq3XUTzP+8wsAAutrk4uxrgaQ0gJYpdOxXyD1XV9DTde3Pl+Rg9x+shdehoJd5ZY/l07
CHk/WTNp5plvzid98YzSdTlu2Vzy9DjX0ol7jBHiUIpK/QKtmUNttNMZMt4rh6oHfM1ZxnS4LO3n
C8v2u0Xz9Ym+EtCiCV+oElrpJhT2BiqmHrjQjemROO28wVvCNHfFmdD6lfjAc32SPtPxJZfj9vO/
4tVhzmEfa2XAoTfML2gh+jDzZXzGLOC1AJ6EymHj2pIDyzl5UdK4UpA9U09oMFC06cyCHnx0Aj/C
Olc7I0CTLvEdr7FduHBklx68dknfSaCtywbADIaQ7qpPSc2xnYlVhL6ZoAlHEW2emZCXhyo73abq
QaGGM+bUvJm6aE4jW27YsnK5KCr6yFSNyD439Rzfrdo3L3WcfV6ojp65YM0tQni+5Gxi1S2EZ2Tp
PdEp//oUlegwDU0oL1dZ6xwLGTv31eTXKC7wcvDhUwVuOqk/lHwskL64v8pENt919VjvnCoB+fi3
O4DHsUljmA1i9KfH/etxtKkjKcoWQpLhgIDWcx+WGl7P26O8kr3A2SW3gxSrFJ7826z8NYya7KWC
n06FHVvNHV0XkKx0eknIeCd5UZrV+m4m7f+6miJqwi6bMwwIS73rU/RgB7zaKtoTCTgvHf1CRZjW
xYN0V/eC7tI2orHY/PH2A79Me3nepyQUIq9k4z5/3pluFvUwUCSY5/qHzU3QBIUwhjB1lnw4Mzkv
Lzya5kmxpXVSbUza52PFJTRMU2+wcpR59+PaFSn6OetjS5P1j3iME1tgF3rmBV9dh/CDhbDREUn3
RZhVUnzrFjAPlLcfXUQ3B4HSGigrF2jHdU6rcaNMTNhjq5eHcAWqwOq9KQnzJfWD1FHNGYOp16ac
XJpqJ4UGdsfJ9YseBLE2KVWw1L04xC2OC4HRzF0dzOlyznT7tQWJLtPbeMKW5FA+iTKsRFEh8Jl0
XPSsx3FecFW3MpDFNPBF4udHRMAQwHwS8vkYpxFtQeFdZEWYFN4GqUpnKXYeYP+Fq+gs9sXHPaYP
C5UM2T0woJ8ehrUs01A7KjGPby/OVw4ve1spZDuQd3iN5wumNGKcxEae3Z3M+WHKsuxYe5qG3MXU
XdSdXdzKaMzCGHL0uUYsL68yzgoKHk81cybuZGg4IB31CR8M0rN6EVKdXj8NWYlgSxhTajwMftHf
dFnsOL+h/64flsnMut3br/9K4s1D2NZG5idJ4q55/v4aF+ylmUwewq7SDzNSxR0FXT8C+jGmLw06
2T7ITZ19bOd+CTOIhvExahJxJsJ5ZS4ck+nHaHqrGp86o6W6EYWK4zjsY3P9itEmPZRggJi36WT0
68WMaCjeL2k7IWrWVnqJutFsPr49Fy8vdpuvuFWrbU+ZZAknU2FEvd+7aUy12kb9aM7VbtHAxG+P
8srWVJKE1HPhMm2L7vkolaf14G346Oz6cRMgn06AxDO3DIxaLWeu5ldeSUkSUYoM7sb9O4kbsxpR
In36jKCzKGQE6WCigM5SCB5vv9Sr41DsBx8V3MenTu3AtilUum0XVUitk2pEGYDJ2ply81MjnpP7
HpkKrDyKhbZJJvZ87twinbQ9bsear1I60K/zp2SceusyTev+m4LsLi83RvSONh7Fbo2xcAhiI/4l
53HsgmkovnuYuRjQ7t0/sF/hlgqVjiG/zIJAWss0rLUrivf/fnIocOBbyhOb1qnCjFoixBBrQia1
eOY+HXxATNGca52xfcrTudnEMmCrpiLl3z7RX1FBUbbUOWJGMapRwYdQyUUqe/OjVSfuDTFrf2Yd
P/VcOh2QKhmfAbzLtk8zWkz/jJ7AF2w/oWbaLK3xWW60RmvFnSLu4GilZbTgCyPykK6x027IlxWa
8mxBtMvTFc4xUmsn98qjwqDj0Hod8gLy4cvasG5sH6n4TTb03ZnA+rWlCqlRsn42gbk4WUNyrRez
cSNInSRGpKBYVRjQI/f//psDiXKfgA+51mmvl2TojNEpyGPrtXeuutXB0MTszjWxe+0scUyLCppH
sfbF5YUxQmrP0Qa/1JG/6xZ8NhFyWNmuMEuoJm+/0muDecSbrC8wPVh1zxcYYgtRdoU2AgTkyU06
p91l3VM8svGAORPYv/aN2OKu5XGgcC2cfCOaAkCCa1laq4NisTK7/rIYSvvh7Rd6JVZE2uaZVJwp
zwHJPH+hnEaUuAZwmkypC13Xd7sDrHpw4v5x6atdNqXtv14VIDJsF2+T25HVbU/01x51+rRrrJGc
LiZ5DXIblQJCzuXMCn/5oeDsWh6+W8S/JKjbXfvXKCZ+CFQzuMemURQHYbgYTeHB4e5NN4nPFXr4
Xc8PAcbaFIGm4Bwg7Xk+1piZXWJ0jOXA89i1HrYBcduvZ4K0VyJMSnYWC0Jti1062yv/9Uq5TnRa
RxWuo1Nv/OwKtQSLWcZXq2rn45jZadBnRfco8ji7m8ukvUZKMh6pL0MNjeFN55mC2duNP/O58t8v
aV3d2sh4PvUCv7gzd+Er06+kDwyPWdWGaJyEdcVUW2nps6z6Af5pa9RAKe4w+wCwkfz6b5cwlQEp
lW2z+xnsZPptJ6L+YVIN6YXbBFYFvocHZhlWVrdsVx+sudSbB+fMK74CXjwf9+Qd/QH317pmIRvx
ZoPQWd+zpikOPMq6Q16BW9AsPk794mBlogd170/59zL38XjSRl4fIhe90tr505e3p4N77uV6VGTG
DpUycGlwmucLpVQaENlf01CJpG0eoMobxkfRoPS66uLS2bR8kyxCGcfmH69nP4ZdGqls53ZD1jxA
u638EFWBuKtUUziHLBlbcgHcF96n8F7sIx++cC/SOJafMqfTiP3cBbu5aYqVQVzsO3u4vVCT8QE0
ZUBYklgBWv/MCD2Ppp0hftpdfjX56+pAJ11li72ChYmds66oe4YF6l5IOUv87p3agXNPDhWu8zw+
UJDKoI3EHYT72kz762F04IuDINnQMxcLJwyeUjthO7O8b7amaCt37QbXDjXmYQEcEP3ZUhlt4THM
cdMwjlY4ZUrI5po6YatD6eOXs8vXfP65yJad7EEt6fiPPvJyEna1Q9WjiZmw+3mAlzL/7kQBk6Rf
hlbfOCkah33c5ZELoznKxr0YR8IqvG30Z4dg4TEyxyqYFxffZrSKw2bjUdtNOPSW1DDuJ/8BH8a0
2Cc4lVphj7Xq3vRm1wm9hsQ5wGRktXa0rbS+um1l/0LGXkACdSb7Ko4mqPiFM00X2I8Yu8UUjYvO
M+0IPXpYhUHUD+vP1hqbz2pQiKE6K3SSJpLwVBfSPknEGnSz1fuhWVpueXCqDJcMmcHKh06AG2Ng
QlB7nBPAnqBbkma+SGl/NoVGCqP6IunS4rGcs+VLDzXjy6JLuLBjdtmlqjP3XlR2v1vafPzMp7b+
HPnG+g4XBczw6Gvr/PJmei+Hee5m7V0DhIBblhSTCG1jqvuryCJNRMepSmDxOB4+mNPoUnd2e/NT
VXQx937lsnawJPeXsI6w0LkdUJJdRwrvotDWHZT1zkzj+ZiXs35QZmR8F53CNC01PeMzKgjvZ9Z0
9hpUiAneWxUNsmF290ho8dKyVWjns/tNV57b7QxcCt65qrrAt13n4TyotYLqnpbQNAs69+RRVk0h
dinQ4VnpsQomR0Xv9VxIiVgqNm9mpeoiwNttuJt0WvzIs3K+K2x3+JFjXJhdurOZYRtOKIiZGBab
1P7693WWJejDOqQPAbVXzYGO9dO1rusOHa0aZRE0Vt0kB2UuQu0TX2TZXsH/qMMqiuiJpP0xqQJ7
SAVM67aJvtvLCvPc8Qe6CMZrBC7D+iuDpGxoAGosuQp8d3XeO5OBkmetELIG2p2LeGcvCJUushET
sqrPsm9t22MSsTZi7MLarCh5UNRqPhVlVtW7ou0n/HVAJn+Mbm7E+DOkkHeb2PaQHpaWrS4WoJ8y
aGa/6vaLwkDjOhW0jgpa31zLozE5+bYPtfU57/oaCyZT42oZAaVv9LDpT2661QdzJNsMRungkOgO
/XxF+zUX/Z5M5gRFRJn+rn0T6YkrjOiLquL6ptJeBh9+jvxvKKSmL3btFRwRK8XtgErW7EL6N1o4
+KR7Tij8sbw3irKG2J/I4YOwrPXLuJUkxk6ZfYBQvYbyMMgi2SXDOnwS7Yy+cEqc/n41Haw6otWR
X90pid6lnNoYW/Tp+Eg5YH3wdQyDh05TZEW4uFr6Ak4CN3ZkaXu6aj07bfjkHT5fCBX8+6qvi5+Y
iSKQnjEG2jt0g6RFZmrMD2uXOj9adOX3+Fh0SdDYk/iBWqVwWbZzLqiCtyILe24qtMZp/gcrPPFZ
ZwIZSE5fnwf4W2nGhnZ6FbKLHaa48QTNm+tV2TsJBvM4exYlRHOZlizM0h4DrGYduh2ea+NtMeKd
uXPsqZ2vI2Msl53I0uJDbM2td0FFy/5gSszXAtXm2aPw2uQHKRsF8yiyve+Skv3nVI/De1tOy3oU
yLsaSgSUMQM4VMNnkVTR0/Gz0fU5KDpXYWob0yeU9WEZ0Z96cfTnAX5E/l5Za/GFw9v3boRNqhwU
TVP/HBTOHkfMq7BwmmZd6GBQxUevaNfyELFNl3cqTp0B6spkyXtzqqr+gDWuyGDCWPgUZVacaASa
IB4B9JHyxhqi7qZlLd/MMUaaxAItPl8dmv+KLTNW4hLrP/ogJpFy+bj1KL9T+0UmWmZzjJdR3pdX
YyY7biJDqV3mpyZU9467aoCrbh6lhorPsFF+D0AddTv4Q7DA/La2hyChDplBGeLo3I2obW9HdLcq
GBDAAKcaGo8pv5Q97m+gRe9L1P2PAJ8YYw0q75ND4g00mnU7K/k4e2snLyKcTboMD6mC17yKZ/aa
NjoATI60sqdEh8wGnNwwzF3N6tNHDJmMu175SRLGY6V+tImLSrQ2ZXtvNjz+3hyT5OgMiZcEHisG
a77FRKu6Jt06X+Cp2D7SBN5LDxwDKRGEWyF4KFtrQs9XuNFPLL3yTyuJ+y/bcHNxrH2hgBjVLN9h
tlNnoW2PtdxzLbXYNoIkpWHlF9Do+sExppB0bfUuSmwyvkh3extDcXEEYBTuu8U0wV1pvoGnm1G1
iUSD6uLf1Sz4vzRI3+5jbftpmC7OIC6k7ub4OJqT/2WStIa8zFqUrR5LoAsqLKz8u6Iyy10phxJR
1RNDqHcq+54uzdoBsMRFLYhhvdWhbMSqgjxfscOKUMbRGMkfWtq62FC7cT6mwLmPe68Yb6LU9X85
nTt/pWJpY7OQRe57n16s6NC6DH8xq23L78SBUGnLGS1LME22mALTma3veim4KxPiPCOMy0WgviDe
NAOkeRy10ejThE/5mbxT/ejfG9kwPGKDk9yptY3vk8R0sbTFi+iDRN1YcPuby2NXdX4cLFNmY6Q5
wVzEXqHX3wj4PNzxnFxmSPNnLglhpvmErmrRIiQ06R9iXciveStyTqlV5/YuH5V7V9AFIvTtcQa5
TsRuxJfvT0bPpe+jBL8Uq96kI0ZrYUzMpRkFooqrg0wJkg6Wpc2jk3XzgOLTgM3SyVQeXNzR2kfV
iyXbOYiF4kf2R9KEC75odUiborRAsGN4X2edJ8VVk2VVcV3YNhx/Lx0xY3SRK0JMKQRi1B4Tqfwy
R6J5O1Y4yoaN2474PxBE4GkGnaC7dcY2arnfyrzcbzIUa9eObYVVh6FH78KVVYpYyaPhNXXArIsP
RiQg+ftTZ8NyGvUQ+Ma4fCw6I3tfp9Jf9hjcGkVQoLR0Ajeuuo8C60RioNWZTAKVHA+JdvDjHDlO
luvdOPn5ZyhQtgwivxafnNKN6Wm+lPJKuktyVS+uiaQM6e9hyH1NaM1Sede5+aYqjrzsiP/MnF15
0zjfVpTJgKQWaAMBFI1NVLZiFBBMi1uMe0Sd7sY5a30oMum6HKscHf3O8hfWtXYM94Y2Nmji3KLH
BbmoaU4aEEyNm57d8ONwnnv/0Szd2TvUxMW/pmmI3cO6FHERdphnV0c5OjCXq9pL/kxuFvFsRCe3
RaXFHf4f6zY4pIVdMnvyJ9fl8onN5Cw0CdXFQ23NDrWRpnzXmEkSXTYy6r6Kxq/uYWPn0b4UuLBg
vJw3gStLsMi+MacFm9RB7bsRb1q8wo3+hrNkmEKnEbq86VbMfferiMxu3wxLc3RVnfU7eyYKCIR2
5Hooeu32h06VudxhYB057DDMFIkUY3PcZSVmhPsGp56wowqnnCBHVoeEEJnxJ4jx7Z0DV906Jqs2
mmCgsVv5kM9J3uw9UUTTLjanFiM9jEBpPpZYtj46FlrU4L9iDASteIS+UztEU1hqJ22IfTq+EKAr
vTxT4XwF1qOk4XqbVAU+v+2elGvyovD1JGfuAO008I6HX2Nik9tp9JMmvZaYB8+h4DyLH303dleJ
mPqrolmi30otyb+v6ijAddcGYNw4oCfVKg2Vq+qQZQFgyuSCFj79bzevojCtbIxEz+TRr2XRnrmx
xiBCUcd8nkU7VkQ4bQ28OKlYkGB/is4y6/9Um+E7ELf8/vZ4r/DUHNxPIIHBjKJ0fVoutVr4Co1N
GclWQMJkehUXpbH6Q+AVy68oKecPyqk4AjFj+5gbXnPfat/ejw5+2m20ZiVBht/gBWssy0W+0ovi
zIy8rBXygDDXKedCPTFPCThwMkWt+gaScsxTLlNCQuovWROuk2e8Gxr4Fbhe6zMrcPumJ9U1qgoQ
tzDcApM6bZrsxtyO7ChGterx2lhQcgf5kPn46vnroccfHwc9a1zDtl7yMzW3l2Oz+Ddiqisc2tee
1mBl7Ee5VzF2t2b6qs4RkfdT2X/tZfWdMDh6t5QUB3oDX4u3F8PLqXY3Xo8FPgaADSr4fPEtqeFj
Z4g1P0464xX5TnlliQiDaIqeSVDp4gvAd3ZmptWLmYbrCtsGGBYmKuYYzwc1OtPHERquphVn1hWy
FTKDleCnxt77hh8UZ+qmr6x4Dhafk8USsCKospwMKNJxaRu4j71R14d6yIp9jJdBuC7EmNxpKjJ3
7mJzUwLGUqPMjZErBe5m8uiLtjqssHKvzGUE28O9GrcgaRMVv/0lXpkUrkFOQIgmVP1PSXxzNnm4
hS4xQQjW4HNOgVzUN0lmHURr/np7rFeAaAjX9rbS4bVACz6BF7C8LUoaNMB3mur6xllAxrEpsCQp
bYJL1s5KXEfSFMKOcf9ajJgaksALVHgesuIzz7J97ef7jg9Djd6ngogfw2lba+h0WF1uLBIZ6aG8
quWqPKTZqf2+NLv50Whb89uCJU+xq7h97J3GfaqAYJF6vwxD+PWZ7/BKudUTG8NJeJYLiVluH+qv
8ndqeUbzpFeYsk7u22K1IacTZzRr7j2USU1tu0yai7jG3yBrV42/kNUeWtx8j12WTV8nyoD7semj
3dsT9XKBbM8F8gTvCTnLqY6ikwv+lAMLJCvKYressBjcVCOCwnn7WKztOYrhyzMJKitwA3IRaK1g
qs/nYTAm0bIeAcyr2fusQamAtAd84gZ/ywxiTZCd0SsIXYQn5zNfYfvlJ4sCcg+KAFaEAkE8+Qgc
PFii+ytc2pYmjgNJ2n72u3PalFemlJXHVkARgzzyBZkOZ93V3NiFib3aH3Ko0+86icd0X639JWIr
fU5+8xKu4GIBB2OjwEzm7n0+pznlCcNwuNnGtovvnVJ4uyqr3NAe5v7McnllKBeoDVXnJl4Tp02c
plJ25mAju4FLu+7Woc/2CwQZrBOi5dz5ut0SJ18L6ajyCXOBpnmx568Vu4jMpkRwVy9JeY2DWIOf
IsbtQIqVd5tM8TIHkTH3N6VviOO8yj9ySnEo7XB+awbqxqNb11d2B4+yHY11T6UmOqhxa6hApXa+
KqC6nnnmV6dHWi4kX7iloKzPH5l2LdA9Y3YTNavsN8DRhKHXbB5SsZ7rW/nyRAGT5ltjsE7B2iWg
PBkLcVxe0AU5BKMW5X035r23oyvV8Bu6eNHB24K5K/N4La8ypP+ASTJNpu+tTPJh360d3Ye8EuLX
zgK5kA9N4sf+mQDkiRfx7BPClsDwxCeNRycC4fb5M1oD9iqFWJNwBRXUn+N0iU08XyzkVZt3z4JL
Lm37LpRZJfPFsEgfLzlR4LM05W60W/D1XrA5xB8zgBxjH+g9gUeD27TjTFRZwxcHADLu4mKQ3WHK
22HGfiJKZSARIjXBMkbVfFU6Vnc7lrjP74ciXvZ9jJf6pTFixLdbjHzRdz1my/LMRnm67E5eHVHQ
Bn0zA7Z7etZEUUnWWkcEX0R3OLvQdmZXCC//RgnCqrFqGTGXom7o4k+s7aI5cLPO9Q4ioL5F0LPo
mzat6WxQz8p9349uZn0rgBneW2mmf7puRtEw8+21DhVmEnlAEDZ+y8oah00x2brYZ0ua9ICKafL+
7RvjxSFK3RKxrM+e5A8ep8+/aYvdDu1jrCQ0BPme3zkuthV6PkN/fBldQR0gTcKvdRN+c8A9H4aZ
8lIzGuB+jlFzk5Wjv1z0eCkmO/pKdhcpfdDXj7Tzqihxp1V57LysH8N0bOjD1QBshkmF5+kuXrA0
uqbgEcn95C3ZeobQ9HI2ELvBiQWuxJrNOeXsKErc5gKahzNctlzEYw/KRZ63/7dzzkbnGPRQc207
6eTiojTiZGxWakmJG1MLhzcQTisNv86s2hdHLrx86SKJ5gRzt7zl+aQb/LvsS5ppzU2T7JxUmUFE
wQRXzgHjzixe1PXUmVYZ9ovdX3VOmjuHt9/0RXzAEzCfaLHhQIkX3J5ZVJPVrjyBLWvj0NuiDlwU
ZjeAtPFEJW9Y9rZh+hcSePDd20O/uLcZ2ocNRboECRYo/vnLLyDuo0gNYFUcr0Mas/W3aVvTFq6l
2c8S5eWZLOmVpbMlo+4mm8LWYLNo/jskpJWYgEFLzYUmjuJyob2WRlx/5os+Eeqen0ObWpuEaNNk
bnH5ySgkxEOhpyxMVel8zj36D9DIeivwd0QNOCf2eZzveiPZHCbFSFOPFcmobiCE4b+j4GHU1nRf
p/3407BNPCFtcMRrd7Tr8QjAUHy2XLX8iIxk5Byoe4rrvZzXR2hs8q5w3cE9SJp3jPQ/ri2saHnS
b0tj+sZ+zPPJ3q3sKcXmMfDJaUVfkiE5bk3bJ93gq1DAigTqrwzjfQoVMPrtFVY7HRHKKMxj5sXy
98CxEepdiMHFLjfgBuwGuxzWPfXn0t7Ragz7Ii76hSyMm+qzjBBV77qmkQ82mFL9oaYKpK8Xma8Q
y5dpaPcwrRfSlH4pcAxrBhqq0Da3/7LCyjJ3Sdz8N3vntWO3smXZf6l3CvRkAFUF9Ca3TW+kNC9E
SplJ7yPo/qi/o3+sB6Vz71XqGvVBv1QB9XSOlLm1HRmxYq05x3SmMEuSGg4gKXLmXuawirCAWvWV
pkWeDIe5Z2AF+9K9idFbWRs82803geMlOiQm7penhonz0fEaiZQzSZbux2rxpwgoF+m3DnL7u/z3
9WHf6mZGwpPI//z3D3+6at6qO9m9vcmLl+bX3/zwwP4/v/84fqvDF/ny4Q8QpSCZ36i3br5961Xx
40n++M3/1x/+wTe/n5u3//i3b7Wq5Pqvxch4PhBLVlXxX6kS6yv543GXLyWPu3ghs0m+/d0jfjBO
bOcT2g6H6xHjFwfVdRX9wTjhJzoHA2jd7DnYs1bs5h+ME80wP31XLCHzXbGF7Ed/hZysP0O0seKE
cCPyU/TG3z9g3vv1j3uQj+2fsgU+rj/rE0NSQe4lWIVWS+XaVfnpiKi1xgBkdfIRq4hkn6EaPFfQ
p3cOee2RRGP500fzx9P/jGP8uPysT0dHFDkrcdgsPnhcPz6dDfjNiVQjNhLKMf1RyHaRg5rmXz/L
L02BP57GwYS+soksTl0fnyYpNNCyhBRhbRHu1oP6dMojyjqLt3U2Z3HO3K6v+o3GEAT9hj9c1pP9
u2rsu0r6b6vgj1dB/9dYPSW83V+PSN2Ei3ZiRA+3oau/MiOJb5Z8v9Cqf68BR7z2arBRbxf9idBS
8pKZD+4yreq6bdXlzbWLJPnZSXtjg7akNElSM/L33DOb23YonVtJ3FiwrCmHKQ7JVTBTGGeGxuEm
8Dja+omI/J3eO+bRoDe2bKQl8m2JF2DLgDt5sau8fkxiNZ8QnDrJ1kWoxOrr9rs6NtVzUlXj89LN
17ZooktETUbgF0m9I4huvPc0QGuG1mVhOfjlEhje+Bfs7P+sJ/9mrp69f76e3DUv6Yf15/vv/7Ga
fFpbySv0AtkkZ5s1cfjHaqIZ/ifD47SDzAE1t8Gv/XU5sa1P2CtpjnlYzOhRrtvxH8gk0/vEKsKc
grMCUkyaRH9mMflFaA+IBEX32tLRBWeItaT5eN+NviKCkQw2UvPImkR2po3LwdMq1wKkWLp7lMf0
egC4k9DoDdqkwskdFgVYEP3dVqqIIyQxr/yNGTmi29pFGfc4Y1O/A6OReFAAqb6bsNa9sglFOSb+
7U+f9T9YoChrP1aDvAkLLQnKdBLrVtyY+cubaGYdFi0aGcZr/nDDkw5N0ItR6uHE0Am5C6LYZAPc
etkamrUwdHaWvU8j9S0SZkH8YBUpa+92JR7g2md4+0BXYVlLlKpMOHcBAjQGy1IvCkaP2nSt4eYc
2ObaZZLmdVMwFI5yd0a6mN1do9HEhWVm1deaFxvWfirJxdkq4lz7/TIQnUKR0zLCNt2WqqUi4KAM
RKF5zjZD+hWm5eK3wIOb9lozEwEkn1GrEZIV2ZFfqcPN3rAgqZWl32ifcWS1FcPvNOr20neqd5Dy
AB3QDCEdSY20ffLN3DXOJITWfZR0pIy7KGNJ65UFpx/ke02yUSpd1BaVi1mEDZl+5pZ/5JxgPci6
BcnLtyP5vmB7pmZ+0sxaj0NiXZR2xxi9zneZMwj3NE/jOG+pU9P71HDJESaeb9wnVYz8rPY7PsdO
y6sk7OXUTs88GqCVahit3hN0DylBtFOjdl0EDTHQk1q/zXCvOxdDGpfzzkLrRGLYIpgF4v9unyTW
ewV8tK+iTTIP3WtbJggHWANBQemO0ywHX+nMP7NxGp+cKgUtl/gzA8WGruJyrSyjzfHRavmIMceI
SbhNDYQQ0F2TkzMOUq1pXd6aDtFat6BxhzSMspR3IUl8fqpVm4hjPkbmzci5nrk7RdWpkctCbtJA
GbmbxdzZQKqGqb2UiYUIPBp7ewaTidJzazn0N0GBuAzdLL1cTp4JvZlsz8J/VL2NrwWVA7xjC9jS
Q4LZlkQCu8mJfYjGqj+uoWnjZsiqsn0aoWi/o4gDi1kzIDRea6ebrj2ZEHymhlpDJGNW9ovRYt4/
UfuP0Q6JZOnDeYAouu17RXpTxz2VbPWapMLPiBzGr8hOFGIRU5fcScUCEjXNo0YGThQp82phiOKe
YqZUwK8w5BASh0KW+74FCQmZuOWN8ekOixud1VPLAtLao2/sKiGm60q0uhG23jhod0DxffvoawY3
mzR8DMw1+QrRTs0GCjOjm6ZrxgM0PoIft6KU3UD+MZ1u/okGJM70PMEXsA8JmUkZAqoEiW0cSKww
5audEyKHxIiAb84IiIbqGnq0kwjxZUpwYNlh6k488SKm5snvc2leAbwcot2PyxXJbuQ8KkPxpZda
ztLw46LrxqQUIFoHfQjxYFfVObGwFneHW+QyAADy4tnxABY91Vou+iF2Hs3Or91jZY+ZiUDGA+Dp
ZP0NnwmJomky20+ajPJz6ETyysXuy3QzS+yvkzYy6Kmi+jXLC/1ApZadJcRdbofedI6qr7mVOXgU
YeybwyEuq/cYFW+4VCanHlcr80uvML11Vk93Z5fV3RrmGUmOV4vujNsqi/QHhDiKpR/1Rsbw72lq
fO+y9vTqsxj8fN0O4vp5LHRxRnwtXJFZowMHFBWMiqqiMuzooHzBeyyOLV0ptCIzWchl3GTX1kgI
FapX3zrEnDk9CNFe8rmYnDufFEuDbypdh8AI3uQNHXylQsG/4EJ/9TKTz6f3Zp5CkajrInIKzboQ
cUgFmi5BLmJ6d7NDMnmDhOc2rzuNAOh5cK5do6yBAjR8B5am7tUk2qCP8OXMHjo+v/OJmWzkSOyW
06W3c5PkpABj1LtCxdaeowWDs+4YM8ux/Jx7MruczfkdJ3n34BvUf0wmIy0L6HpX2nEo6+hhyrM7
tXRgxlvVnfPui5CYU/U0CVSY6ZBGxxxFYtAUqt5jhUqwpiEZC72U0PrF5oYmlYB2pDZBvKgb0QD8
XMVPYMMRF24XFDysZkXyrgj9vWPFRp3XMDKsNlnTt3sdmQx/gaLnaoQGn2/HtoUhHvelYL1A5RQk
7AlmkLVldr4wUEsCP+GEDuICGRbD80YLRTtELwTNWAejrMxnVcKZQJHktV/TlHi8bRTp8107tu5e
RxSEtY1Zbh6i9Zc+uqbM3Nax614iu8+PnMsBwZqWOi8ZIeKuseMTx6H2sOaCPg9EyiOgo+W6a+Ej
WqDBs/orW2PWbejJpgdSuyUZME2HfiohIkjC5jVPyEgd74DKlojZQfGNgZvNh1eN8v+N9PX3SF+6
i7ioSaajmvqMnC16IoLZe9b8aUzB0DVfZTVWBM3NaRR0erSK0bzBCFOuC54qF94Z8T9ktejF0N5C
wopCBmBTGmJ0bt5gT/Xv9Azba1Z4xCrkojmXgIjIRzekdwd4X4XdaKBoAkPinavKXpqwK3Ae4AHx
bxpz9l7Kbm5vMs1Nb1kwyy2GneUBiqFzJn2inmpcAxd+kS/feqwEjDzjfGf2vbxx6MAFzcyZqCKE
OCxdWHZPkuRF1g9PdP0lLsjlfikbKwsgWa/lWN81wyGH9yWeaopKoPWFltG8yQ3QwUbaIeTTs2G+
SOrIfUKex81uLkQmL+DFxi2NGzSaAGyKd1+Oto2iuOm/0Api72c58AtaqMvCfoKfYJOk0txVtIPA
pkibzTgbuYg2lVtZ3m5Ms2nasRvkD7krBxdp1jKc2U41eMgORbHvZe8nQesNOMTrloTlm7n2+4OU
pfNWZnF9WhIW9w1AockNCgNM2R65nsGEwJzTcisoxiDCI2+U/udBGHO/QcFQomAl3YNljpRb1JAt
LzqYkKM5YelMeDoi046LUOuHpN9SBOUhcQ/rPkO4sghxHWlvpodKbzeS+h4R4j0LpFKaCe6QfOUd
IMZ4CRJSPwTbXcPabWgeqbq6AtlMWSLUeePUKkUb3/Uq7FtyMW9HIKF9WA/CI5qUfbOHnm0UxnMN
Pv9ZWd48XSuBhBBMjd0QSUwpxB6AKWBTjUAbmMAMjbp2qZTSc8J3DfJootmUp9ih0803Ia38XGSi
f0xnu7lZdSPk7aVjjRKbqgNCOGJ91mE6Wa+I8Zxir9eQi/b5hKYULaHF9lEgDThYqMfjfTZIoKGJ
8Br6xj74qHF0mFD2FnKtjR1lrnGzJp+g0xPDcO2MXtlu8sRo9srKxVnZIETemhR4fajwBZGzxLmD
xSR1UbI3DgSKfMoOVhRnt6aa2FftxnbeKY4u3TJD+I1zovVOwJlAXgIIqIaNaJB8ckmmGkSvaMrO
xry2zsreb+y9riKVB0Xc5/ZZXU5c/wQBEc5N/DCgpYQ648lr4sjf2MvYXubsoU4wTPWNjcooC3Wl
i2RjIVQdkHtakwwjjVJsU2n2bAV+PnOzFxzdCDHsKdYXyoCXrorlXZEtbMtL3+UXnaHcN7AC/W7W
UExHDtXWdspc7TIvyuZZGDGsIMLheXzUKrrkAsYhsm5CdPNNPleKwAlacigbl9SdyaZiAH+oqhqL
yjigBdg4JbzBXYn0uyV8NjYtzPqOdk5D2G/DRZFYfeLgQ8xwY6n0ixiy3gliUfmPI/qxMHXwhGzG
JPW/tGvaHC96NQtKV0AIGhLrZDa+3wSi9Lh9O7fiZSZWbX7xm6w6F9XE5z9b0skDT2UeuZPr+S7W
lf3ZIjTliWHUsM+Zxz/bqUUxbxT19GpKo73x2zonr75NIvuoNNc64uTpx6Ne6ExhHKX056iPC/Ko
vh8CksIg+m7O8y9ZbPnRthNLu+yGZaz9g/RHjK62ZicaR5VohLxoRO+WM6ZneqpPR/Z//2iQm3wu
+gqlNC0k1YRlYuEfUox7cW0JogII4bWWh8Toli/KmJW9NVy13HlD55EtJUrrrHDy9NUknIPoqGny
r0efK4zIF9sI9HWxcIzOMoPaHvpDB2nrjvJ7IE1Z84gcg7PeROuBMCFcG5oV1wW0jvrYJxqySm8N
/WqSV8clSEAn4fDITTcaQeEzp8g7veRLlpp7SNIo3yF3S27s1MneOru03xW2nttSpN2zmBJxB5wt
3q4U5JCspVILnGpZ8+IwBV3DRhzfonHC6dJwZHmUgKKaoE4WSO9VSkDxHm6M92R0NOlDtMMQ1tfz
F1m4Ln+u/Xa+Gky0RWZSy52fe5W9EQWcfDrdZI0CUhsOg2lXp1mm057NEj0sZ0p/bdwHWGoQd7r6
dK1Teewz0T2knhd/NjTTPTPRhTIvsMwDuVsHqrf5CrWz+eg0Y7Mggh8TJt/9Ym0pTrq9O5vVNQQR
kqK52vN4P9mTOk4zCYLJbAyfabV7ey+mgMeosKtL8sd7aSrS1XtLnMOxe8XyTeMsjxKdW1Qs5Zlf
pdkBPxn3CClc9N9EavqntJ7MI7vPWzLG8asLvOowJ4a19VlUKwJaNfdcz/AMYERw0zqQTiaMQBYy
uWWVLC5KprLbsUkFS0TD1cleLyDeQ4wWu3HO3Mc6FcgsSIALrQadrMCVHJQc/II2G7rrkknkNrFG
cPxL8eZIHkX2iXbsXKs4szPNPAyRi9xTlfa2NbTyzc8a0j+8vr0CFOIuVHg1kRZZVw7OPskreWnX
fX+DASrfe42hncjXi4ttLyIqS+Ul3oZTiE6ygmwbzHNisXYF+VCBivoiCQh2z07koQw3Zl+9LHEz
nSgv5IFWb3deKI/kOuZFV2bZF18Ifx2YfGCqYW9mo3/ACDfvEyeifbl6XoLOF+m4swog3CbX5zFq
utQ6TNUoyIVK69uq1yVfvhUhne+SQp7hVsKhP6atLrbSzIb3oms5uBhUNayTghCvDsMMg3F3/uqR
+HXVN02jTphWh+ve07iJEhM/0EZbsu5Vnwhe2ui5XChmpfWA1ZNYl04Z1T73PMZPeeUjraPq4O6d
Y0SApcYBhct4oSbv7BgA7JSqO9svtSPFeJ8Fie5EgdXENcYNjk3bxqpIX+yVPexaTL42ArGzKqtJ
e6gMuXPaEZzJpGnPBE16exOvR2Bk2XSWRBqZ1pw/UHVC4KVGYW/tMokonzSDYzuTV78xZDUfOrQS
nyfppUXAuuDkW1fymifa1Q+NX0UykBPuPzwa+XU81USRxJVbcDrv6/t5iu67PpZXxeR63XHsNG4c
L7dVdt9VNKA3nlDQgJWbjbizgNpezc7gB0M3EOaOHWDru/q4J74zX3akQdl4+qQOIG/KilvqwWVn
jNbqYzWc7mvuVN2LyuOOjlk7fJtGmXehsogESbViP5SFvafy1PyNL0b7NA1ts+3LQbtkA2y/KkPL
rxMnJqYSPydHsGU0L0yO/vUavBEdiYEfjzWHpJtyGHaeV/hLSB5b8XVJZUOmUZeLo4HYJ7f8eWN0
UQLtr2ShIKTw4AFMfSTMgmS8ylX+WzfqcNsctANOKL0Zd8Pgap3cT7q73HjLoB5bZ54PeJZ6eT13
+byrE/nMdlzeZX5FolFeknQ4J0fFu90rTXGj+26u3uzRHZ3TkslFP8We34/btpw0OvBO++iX8rLJ
zHJb078NJstLH9O40m+7DgGzsyCmn5BcPImcCCQtVvQLPe0OpvwEIr4r5wM1s5hpY2hU25yT6402
EnczqCU/cpys9lYXuc9amRphHlvJRca3JOsBdzPWL2jzCdKnI70eGY69ORNCb2u3PdnuR2oeh1vB
ujU8pU40/VBosU3tOo1Qw8iWM6kmBAVuzUUiwxe9BZ928Q0MoJ6j0kvYT8ZTpKjsxr7uImazGvzB
epjozTXVs5dY1HDF/G6U07hrzSL9YhaWorCK0lAKJztNIuku0Bq5l6ZXfF40qv9qqF49cmTvnZ5U
G1IQ++qKYDY8BFP/RdpVQsibX8kvve1op7by5ZMPhx28KnHl5nVGHTE9V44f04T1oCCEGNYzFXIe
cml3jYyDl01T2rxHWn1Ve50umF5Dr2DnCRO97e+90qUCtICnLZhH6QQBXtbbfWINNC5bK6ZKFXKl
+KSFpn+e8f+FLUTCAkfeYJ9plc4vcLB3r2d7hN+P6WvYuVVKLVWPZKKDl4ppDwwcRsoQzGnbnElZ
R0lYJxRVm8TPx3TrTMbUnFOZiCxsZccyM9kehy6+U5/mU0L+7m8kjv+oY860jaE50ECDIcDHtj/G
umg0LfFGasN88olUcg7gO8mwnes10K5WEQq5qJsvMbM2j/+6Yf9RPbJ2610QarhBwC7rHjrPj8/t
uwMZkPXy4qOyvEiFBUNmxta80HQNU6NVh9oq1K0W5XaJqkf7HVz770ce+DygT0ENWDcufB8fnx91
caJNLp3kRcdJg3Gm8mggijSdv0Wl7Qz3zSpbZuUXfAUTnt6vsMIIEew8upvbsVP0Z6j5SVqYnXTK
j5HS5uJM1WiH9k5ilsTc5307XdfQpV0SHjJL+41D5BdRHx/hKkxFy4c81uE/v4qrtMQ1aGZjlzON
KHcxpeMZxeCHmxxAAd25rcwNo6BUypnpJJXPMCYGlMRhRJvGL6RAlOV+6bSJ2LrvUxtkZ27xG53M
P3qR6L9WTwGkL4PX+fFzxr6mHC/CauU2XTbsI0tz67NyiHldbNw3MhnTN5FLZjVZvvAhf58iiVpw
kDPb2MTdncUp7R4CImfah87yO37HL+RNtFgo3cGA4QdAPEq6wy9SHhrbkAFaWM1SFWIgJWu96Xqz
R6JlNPSoLlk3nH4HNMoZQq/uZvcYT/1SXIoqmSYy2GYJT62fcsqHoq3WB0/WGjfZTsZ8VqatNRI1
iXfe/w1E7bsg/2+D6vWVo1RBZGBByUJT8CtpscmcpRBJS+qsXXD1rg4x/7mI22bY4oi1xEvZrmCs
UUvs/CI2zdgg6tgkqhTldJ2cwQ+Gm1kUTcQcy0zSYscIrI/D0SEKcuMQ80dS6DoNohOQOMEoZ/OL
40TYUgVIFgIN+ixHZ0ndPIUA/pq1k4P3WfPrkhRLboF3TkzZraVjWgvTlpkJNlVfe2mwto03Y5+4
92LC07mxpGzq39wd30XyHz8c2+MGWEWvgv/7Fb6zMJgoPYY6m4GviXSzlIyzQMl0wUNFzVRvK6e2
rYu+kxyoQA2Y89kiXKIkHb3i/20ObVd0//t0LypGtEFlOPZqjvPy7Ex3Z9/ela7uABfjm4HICSUW
9EcZ81Bz8uuUCqmCfxj6ncr8lwbv3HKk65I90uDX5/s/s5jiogIAwDKy6vJxVBm/qsiT0Zhn7H/Z
pvTHaq2gsXKlsORLvWxObtrRD8DPRC1hS3M7awKH879+AX+nYKWraoOmwVEjiLxAYP7xNgfj6MxV
1tNPTtK+3rmxYVNELj49hR8jHT5mzz5Cs00eU62W06ZIunVlNWLzm5M4DeDMxknx3dOcjQKzoFeJ
VXpUzxWsPIpvzjVHjYC0dusIYe8dlRckhHPYTTeVs2gI0koz0raOTaNy/5s393GvAlyuW0iTkb44
IN38HxSan8Q2TuLGeuTKV04m7QWdFtIyTFXw6ukQCOI4TRXhWfWsEyR/8gD1inai54FG2SIHjSx8
AxWAjBqQ3tVMZxTRV5bdmdMkZ2ZKhnMnVkcumnXWFECiFfKQyqwIidVHgIiT7wW0hGmbQ5XL8rCp
KtXQy3P6LWbr7taOOAz9Tojzd44YzqI6y4qHGRBn9q9cnUKrvcKpi1dprXM1a41L2XmwRambUSUQ
3k7radhxjZHahrY+3Ts1fVdqco41srWSafuvv4JfhvvrV7BKZqHpMd4nUeXX1JDStlOKCEggcmQ7
P5IRod1lmSCQGoMo1uQJyfjnoR0MJrmyiNLt6Mx+dC5ElaZ0m2SvNiOD6mxjxI54rxI/k9us1N1L
zyJzbaeavHwHKMGo0mna8oJc1ra400d/4ny1DjhZaJons+mde0fRr4fop9O9+/63QDsamvX6QJT0
HA8pjlbNz4tdH2lcIoRpovEZeo5vTl/n1sZpSorFuTT6BnV7j+g7Wqw03Zf1hJa9HSq6dQVFecI/
OWI/LVlF5KOoyA7F77hOIM3StuJD5an2gIbK2PmM/TlIItCKtsBM14NCHtXT1sqKtg4rrxT2sZqz
ddSumfn5XDTG5x6spiI8l7MPtKyORNKhFBeF3rgGwVlGIbaWLClfnaIgmqrh09WACSjGTd+/2D8l
F/r/CWD7r6g7FCx+/1wndPt//jcpB79IFdeH/JAKOc6nlaXgUdBRMkE+59b8IRXiJxTphusKJITY
9NbYtb8ID039E6pdD6ot+l1Mdat3+Q+pkGYanyh0XZZmNOHYSi3rz2iFvisL/7avguU1bKRHOIUt
Dg3I+38pl0yfLlrWg+eoWOy0S2/Mxzrwp6rXwoHjtLezZo1d1y7LLArsQQDNj8xZG8+MzgZIPhHq
2m5plWXLHuARThNyIkWP2M3U6K5QJRQnFL7NuA7pdXvjtyMQU5SVq0wW/yoI1S4xr6sOeVKoEgGy
wSbMkMDP0uteYzsTVlC2yrol0Zchot01ToF4QfRumI6KrNF45MIfrOaxV24NdiP1aEp19eufv67/
uwlm2fb++WX7v+AEFS8/q2X59R+XrGl/YnbvkupEHU25s9ovflyyhvEJj7eHp4figN9ZPT1/uWTt
T5b9g4i7FrHsrT9rZf1P6waEIwaZ1/qjP3XJflen/nTJYqMEvEtLnNf4HTD5y1mvpg/MvUGCaWbi
8e2KRZSAPhqVqmLvW4V+XQLEuYOhyIwwmxZ5nDQBS8tsxfwaa7AOAjaM8qWdre9Jt/n02C3JuPbN
tGeZYj4IzTEZH7rMa9GoSJjztnQT/wxEUFcGthhcQOtlp30bbA0ghdAypnaqrNjpWxRfDBIzFuWg
yJW4y5wJdq0HV30KfBuEBE4UdMr7iHGkeMBywJa3GMq+h4mgdzs7T6L3ONfjkiZQOc1bo1CjCPSe
tss8Z229xaTAMzDlz+495rseCcTEqod1URSkKkdKZeHQrRyRCTarHTiWWbeB36BNo/lsyC827ROa
wTScGFrDS8YgF9eQtAjBGMf4QsvhY6EV4VYOx9lvFvT1mpml23UiXb3/dMn9A5XfurZ8+CKpMCl1
kSmynlkceT9WmRhNmPy67jHltH6V6974EEWT+F31sx5Jf34WtMdYVwh8oJw2LP1XG74oKqkG07gC
o2GRnl3bLY6hWvXJYYiXNP3NCZley8fnM/Q1EsrgmGLYkJsxIX98V1W55FGUqq+s/B3p9lZePFbC
K19SIfr6sFAuJycBCK/dej2C48B0E2YO07x04zaZ0uasjif4W7BMx6esY2AbJnxpbf9WSIVi5TGO
Z1HtkQLH11OuarWRsfT1vS+J8z0DL4P0xO37mUGyG3HtxZPAh4DiDWRUivjqZHVThbenLMigrND1
XBAtoclrC6TSg2/P67lnkNYYLljLt4jfmJcVUKdEqJbRQWcxAp67j0YLRl/R2RZ54t5i4S331/VZ
pbigJiyYzYGUnHE+eYhBmlBrAPHsiKdTr/TWvMeZa4uxIcYtuHX4qJID8QbuAdXN3Bza1NH8vYMe
+g0xhXMaGSwBfstVvmyyXEsHIbdtPy3THJptMzWoFWpi2qsAzJxz1XkzpVG3mKRtNvlSfs3bBcd1
jBql5CjvIjyyrWby9oJIn+sJTpY4pXQDxo218BEw2s3zr6TagOxxBzf1UScAcApxdkctnNSa6XjE
7OuFqAUi7VW+8vZoPsOsYDgYlTsCAyrzFiAkQg+02t7Ix1Gry94qe0CMshx6xo9jdOqdKBYbvLQM
2Tuz8AmxAin0kFiiJBe88zhCoSKZvJPdWDSnHO7+82VMivKYQSe+Bz6TxhstFra5W8jcfVgGs/c3
UUfjKjAz3wUwVPZeHdBxS9Z3tUq/pr4d5UlqPh8FrbzpjlE62GyMLQgfdCXZoKEm+dN+AgPGXHYA
qRW07NnMt7s59k5WlXsktBdlFSbIOLQjAdVZgranSZt91q7MIq9KUHtmI8CTrTKI7Ni0dWp8yeOh
fRvjOX9LiLRaiJRWMuFuXNz2RJZYeexMmMtB7vcNNvASiJqEwHvO6AlQzwKqklRB59LMzKo6NWmX
USdzfDot7WQTHT8vzoPlL9PnkXHrCWyO3BJzN75NTMEfUj5FM/TsDuAHvVN8whQNOUTDpVQlsjTb
7reFyQzPRSHgB2OB/g8pyYywz1DkPIQSU+SVNBb7m8tn/IDpNnbO/EagLTU7I/cDoIaDhqy6Axnr
tEo6QZSCwtoUZup7oZ7WXbMBkTTezavNaddYfokeK5+hlzNCqKBPqbFjfDyn+U6OjL8hM7bvBQsM
ojDc8kgrpdN9ptsyGdvKMrt7A5Xbm6OY3WxGy+2PdJuBKtBYpDkwsx++8S3mXhjN8UjobK4l4HnI
BkRgDJbtpi4SKztkS0MMjSgXrUfQXUzLJnZTeHiDWftfOeoXF9o8A2pUxHm/09lxr0Y9bt6SBTnX
FryVU4V6VxQkwMF2TIhrL6oloF7NPyeL6i68ZpneVcmiR8O1jB6bcmjhhNH894EEodhj4xvNO4Ga
C9XezK9xE4EcNQlfnMM5bbyrWM/NOCzisfN2haRE3Pm4075Vsd08WAlcYQCui6TdpZmFwFdryTFw
hojrb/HL9NBby4AWS6/FbcSAAR2Il+p8YMPEeLmYbb0Nq0hvP0dsjzmnLBv0z+K4GUJry3Q3tSj0
ObCLwT+XplX76hvyCeSgACQySGRcrvzOiD7uPDHd+kbvJ5CuSTu13UEUpa5Qw8WLXe+tuiLL9QwY
FPK6REn0wUwdteHUKsOpOQWarRaiwHPMDcuDB72xRL+WF9BvSXHsmhtzbsYqANuYDYQfm+nV4jlj
E7i1Fl9MWRp7W9C17nOO5cw/0Leu3lI3thzaNsn8GatfRMcaOKwZJAx5D7LCdIOyNc+qEHWD6Xf7
qreaS2hJygvdnjkHyNF5NvZFTvIMp9qahBOER0sZRkmOKG/EGBpvVOLrX8ZeGm9d1PqvTunwqco5
Tq5oa2mPeJ1BM9qRlr4T/G0tm8gtWnUa81I4WGNae960fg8gFyqdo4KS2cl7BcfE5rydomPyS1vv
cBxCANgUkTm1W5LBOPf7aQpqbyCTGLEJsnN6AAV4ZVSwboQWVghWf2LLqvukiYFNZ8J+EouUV4ub
eA911+nf6D1FDMKSvqHqsRbGjYWJpCAsemOUgdHpCH1RXLQz7F+U2YHXRdkDwzw0Aa6IHfSHw8Ah
ydIR226YcDrtNqWX9zUhwsDcOOY8UsLNDFVbTZdXEcsvYn5sUPgnk8zWz5ySrNtYl+md5HrvgogY
j5suN1n3m0KPrvA3FCMDKiafGy2dsFUmeTE+oRTk7APNIKnDeYwWlFZlU56cibuLiSzxUCGbYH49
YoZm05lF7aDNSuS1sVBLhgKJ2rfSqhpC6CmT3ttBVY+4G6NXn7CHnjys2H+EqMaXb1Sa7oZJVMY4
J73afS1ggVJFYhWA3QfaHwdBPrn35PO4LzJW8VMpuek2VS+RruoMSpia65mebExUn8R4QSlg8u8L
aplhAFhaVpH7iAtwcXYiQayJvKPI26k4y8eRwNjv41HKg0Gv30GmegabWG9eTtxlz3XjWd8cb5TL
hiknkoM1dCaGWgaFCn5h7g3nje8VHXv6mHTXvS+yR5CckoyDNM8OpbHMBTS0VrVHiKZol6YVOrrz
kJ0V2//L3XksOa60R/tWdAP4Ar6ApQiCttlsb2aDmJ6ehi24gitcvR6e0G9CEVpoq+Uxw6EBUFX5
Zj4ZlvjbMRdjlomzJChb7F9dNW7ge64WbbrLilWFUPlwDldkunedOokbIVoaDBowp03kh+f62TPw
id7Phlo6KObrcBM1XXvpobw2tJMw1fTIJExR6/ee9UXnRjrh+bFTzeiU2YvJxszvdO2N+7IrbN1t
RmpoXCAOrXlzmeZsKU8dwpNGcKV7AT9Fnc7evCPBy3FhI8t+zb8I6mTUx6WVA1e4SRLvDqHIh6tS
SwzkKG/plMgHLBgz03eDbYQdOZXnAdrF9lsWM+YHfhgnIvJhGw96ZU59h5XGQOFaTLVm33ZPRcJO
1m4hHso+8/xvgp18niBBpHPjSvNkPGLeM8OaXqqlNEdY2HVo30jVTb4D39wTIYK1SPVfjuVKIHJP
WuwVSliOorVmXrUtuqAY31bdrc1rPmbS3lWqNJOXsYDtwPzDwWS3Yyti94c0VEWH8V32gf2YZzc5
dANSofefcqyweHfybGHvvZkLwSrKYI2ljilPmVGulPiNgigwgOwGW+TjMcMAtcLcN1NXXYysyeq7
uuun+aJEJwYkNDRBUWyyhYPvMXH7zryOnYutTpLunB/bdkrsZ1u1gX/BtVfZMMD09AY6mmeaVSbY
MEoNcDAI5lVGVlK4zvucLfpHWb2SkVn2U8Ahj3H7oQZB+6GsFjXQW8Lp3Pk6DzaqZNa7sZye1bAO
lPFisLdeaFKD0RnnCc5LNngDvXaFL9TNAaNhnDVhSUWzRQ9U1Aaz/YGFriUngvHFOnSZW61x0Kxe
ewzJU9gna771i3VZDiVHOHz5XF8JrcXtIBSHVlfjY8AARmC7GyqSJkNSTGWsmYYv5J0Mtz0VgGfz
uAjb9KdhqGgzGa/JSze16p9MT+brgdpGacduYrK1Jx4yPCyMd2e7OReTJLxNwCzhg9CnxDEBswoH
bHyeztYLXGi+ljf+sRGIvlfOvemHYXb5R0UF9GPa1Em5SanPITPlKLJc67TM37Y52cVDgj+YqYOd
CVC2NVo9H70ZYxy8rN41l/bfnksC4w6+z0PQrzdFtQ88DhOmrjh5B0RxjlMmxtfFdYY3j1Ww2Oi1
q3MQ2bkvNuTl58egaZieuAvosH2mnCqIDE671MTSCni1ClEGW4z+6YvJfONzZbsEspoVAvg5trAK
Mz1DvrjK0vVrFUVAHmDJqm4D9gQdYQKS6x5tsBB/ukSkj4lPK9i2ACelN35fSs5l9BuwKBW04nKL
WPic/+dy2P/OlLmHevDfq2bRXx4Kv6t/+3eGB39+1//29Lcdv6r8z/+vo91e4T+FNPEv1/cJdf9T
pUpOFH3jP4U091/orlCxmfOhlZH4/L9CGhobQtnteU75KvOaG0zx/6RE/wVEDL4H8huVMSCf/kcp
UZTem1D2/5QRRCcXfVncVAoi4BAQ/otSMWIf6gb0Hpr1JKY7MjTKMQ5DW6vYMHAtu735y2druDdb
CDPuajIYnf3h2gZh826Jabn2xIIkdDtR79LECt9KN/9yOmxEMNUntfW5IWiFE9ZWJjPYiRwbzF/h
QCT0pOVv/3nFpcuXrTFWX7q0ra2mdqPf9CJo3rNFDvlRu3V7NMd2eUu9drjrsAg9uXPPURoHUwFc
naeNURDgWbu+uDbt6r9CA9ZvbD9FNIzq29UWr6i44Y/KK8ShHSbnMvsZhcoWf9bUSx2HSVWDbFWE
karhmuWyvObe+F0UgyBvBQvcrxz7WLSmeXAq9S1BXr8DnhmuzSAFuR7RvJOiFffY3+r9mBnTUepc
3MN+UD8Idl+TNLLj7U8aM69oEuZ4ob75u+vBT0xtWN2lAW95nvnL2c15Px0y9iGn/fRAbuhLpHyB
K5Otax+sK90Kt49BgNA/tBnf0z/vkvWzvJo47e9n3X4T1fgSNwMDB3tCMWokrbB4/oERtsX2evB+
3MJs3sPRpSYgs+fhOlrSPHgqK69emGRHmwUbZx2vsAjvh1916fDk8SFMw1DDBq8PpwNm1K9sgvkC
JPkK7G3zLpd8bAwe4sCJqbwSJ8ZQ1unyivGwJnvIFXe/+jafxODtg8Ewz+OoqJjSBO0ws2KrP0Dn
XOKasQXbBhKFWyfJ7G858ppz6YAAJztWUCRw+/HwatDn0Ihyf/ty0Tj8w7pIgxolnXg/hai+urri
b3Tmb9kXX70y2H3QSn+8fa21MwhgvXzkmi3m1unk15rS+Mjgb94SMvB/gkD3P56b5kcHC92h0pk4
FI76dpYEG4lX6ntt9O4vm7wNR6vpvhy8+QHwL4MPRVSM/5UcnflgVQnEEGAl1JsFOR6lcWYa2XeD
iItsFlcj78qzRQhoL6Y5hDc+WsGbWVr9LXRiXr1BB3GrnADYmWmSwcWctwmdudnhATMoIp+9+47j
ZmzCrj3fBkeXkjDwFumj/yScMUc+wIdj6JRZ5Hl4xTMxLBx3lUi/V9l7jB5r1g/PbhL48oHz7VA0
ejvJNa296TmuxjLpva1DF9ZlSG/4/SYY/hYzhxExgTa5KYxr5GJMZXEM1HXmgg+wRtycd5CZJZuv
vXBL/7EzZ+e9HYP5qXBFE/cpfWMA23X2m60odo3V77Gfe9YhNfX8hNxU3HPVj++oKqgeAJ6nqBy7
iT2jmcJut9qTWGdzZ8n8png2ivO25XdxY8/2vaFBxoeNuLnfhvABuE+57YrSozGlsy8lJTP3mKIJ
UiRY791ywuWcmybFGROFfn0/NVE6hNMhY2iP3lenwT7n+B0LrMD3gz86V6qH5mcT09+uI5QcrZ5I
gQfLinROsPiXeSydLyx4+U4vFcFO2fwZha+eiBdAyNfT4p0q6dE3U4f3iI/Gtk4TM7LwLtKT4Mwx
+nwfA051mK2xR3P5x50zcUsgcHtbmOHukSB5QpxSzicglm9NFzYP2WhZ94Xf5K/skfsT8Bz3i6IV
5nQlqV8g8iazbtkN5Ukqmzx3mAbO0brNj2nSe6cbx3sfW//krB6IymHOXkReN7FvDAEXnEE6xcLH
mq/Y4TdzTTjarVXyxmE/46A56EMyNMMD3JLx0MvAadCYvRV5CslkLtryPFiFcfF7kdD0BAWOiOmE
WZjsycbzZ5JCqjDWXTuiybM9zavvtk3+9je1BGvfwSEqttX+mj+PKg8PowEggPBnIwaWnyLZmcug
NnbW+++qqIFtDDXKRQ9Xl7oXEavR7O/5/kmAu0wPI6KH10zn6Emom6836NPGXyzvREY9fYDiZ0Ak
Hig+99zl8+b0PWdrglkC4nwMM8nceAt0zKW0qbuxu3kz9kSUzMbmhJeK9Pc62nymnnBObnfDlubv
jxK9wtksfWNwqywNwmWwyssKMhCLjG0fR+pStn0+yE2PIl0SiZnCm/c4jFFVDuhd3N7JMDFyGi99
ESwYEfi8geGdq4XQc6iq6YiNKSS2Ui14SxqvOVdSOnE/aty5XcPPAQB+MTft5FjnjKHAWdsZGTer
t7mgLK97ysw2O7Ap4egHgw4ZMZmPiCH+ez+ZMjZwef3BYB+wB2hf1FTnx75p5atqw/UNH1Fw1ktq
3m4J556mMmJNravt02DVHYDx1Ad45M+G95jnCiQ4NuHjYuX1XaKb9UAadIptm3A8NDjmwLCUsCtb
1X3CgAKGiur2uBf82AgDnq0mxFQXLtuxn8RJrZ1z8qckvNpMseKlS6m4u61UrHfF0c7c4pHgxFM1
jvo+9ebwnA9r+T3OKP2EzJF+mvqFWQjPZ8ueo9axJeEvXV98yVBPabpcOJw1OwyizYOs1LNMNVHB
xk/ETnIG+8sJjGBusOiCInFHqUOYSJuECvQDU/oFTaxGK04+f+EmVVN3DQF+fSPPi7Nyg+zN9pdP
Qyv3bBJ1pgrKHetd6OXykUxIc6dTHmp+Q2oNTPbM5UjawgG+C1nQQhpGlkiuQ9M9ooFbe7vNLqbv
do+5aGr+gMHV3g/2weP1d54hH0aDHEyO/vJco1puy8KYoUfIK27At5Iw9YNhwm/vYaOS80rpYAiR
Illw3dWRF+5VunaoeNmowD3Noqcdu23lVfTdA0GdNcql/ZIhKfpy/WIHq7cJFMJdE3q/QtoiztUQ
OHHbm1RpYcxBs9PkYEUF01BYu55+Bmz1i3mS2vA27G+MyAwH9ZbMmTjzpKljYgpIuSNdcXVbTl8c
6JpfqBRUYyRB3l9XzwLsKBP3qmgxjgTFKU85Cv1eNfOI3yBbf/qwPxEcmJ4tTyXXzs6Ne2CiU+x2
drqbUgf3Vsc654PHZpQRNLGXo+SCoiOcb1ROnM2O3hXad3btPLp/nDyoOaEJ3cXaoRCtGtQr2YT5
IulOxgahLeNIhFYTOWsoYuGusenCkjTZaV2br8Ei/T/aWqpdzcaXLIPKYhX67VYno9oT6+x2zA6W
HV3QpLemm2tsbCRwzOWUhXiikJKc5uR4wyVbZyeaxsqPFQ7GE90Qct808lK5AJa73h8oblD1vWHw
nAhy5ZP0k++QiImiWwwhB+EaR18OBFW9hdKzTMsYUq0LFdjpI9JICQfw+XHpmmLnYKgGwYqCZaXA
K2EhMA9svPXQ1Ibera60okkPbhRQuHGGOJqfJ9xjgDnn8RAQ6923usj3htuZ3zrD41zgW9qYytEk
9jzCufm4nj27Wh8WNgV12XV/Ul8ih5CWUyEjKtfVxSN9ToQlwsW9a7R7axoL7vGWXJFWyOUs2bwp
VG0yabGuTO2RxmwiKWRzgj0Lw0AHi7AZwoeG+hMuq/tJve7wJ8l0eKzbiavrVv12hLoE2cJMdMtz
vDScy1CiY2+ACwf21pnG+YyE1R+FWzkP3LHtkdmQd2EAyhSxs4b8wxQK9gPIk/sEOkPCgMhbXqbB
6H7n7UpLi91kNNzzSBmVZUVWMxUXWc3rOYDjlGxIR/nblklqsxknq3vCBVk/Qro1Pi0n683IxNi2
nx01NTGriigBJtb6YUo742nkFqUIq3GSL68pkwN7QvXmoa/QXKRWfTRy5b5iZ/KueegPu6Twuj3W
9IJkflFh4yxIjz7MYWvCCzIplerroXuc8OUIJgZkdTeqnsbjKkX75fhSkM7S69HLp8neDowbHvzJ
XvcDQhOFT8G4J5Ih3ualoOopyxB2zamxLinTkSPNjcVDjhxNT9ukUDVA4ReXrPQuEK2yLarVespk
Rz+P8m4NHgwTtgtHpSfDGrYW5XA3nG+wyVr5G2dQupVKTWd8S3ksMlrJF5+4Ce69ZKNT72NRuY5m
w3qV2F6iWkzfPf8qTiWydNogQI6s03cj6YR4wVN3lWsL90QEv4e2WGN0v/HAbG+6I0xW3U3p8Lsc
pcUvPRq7ZWI3nhps1hMu2u9poGMmlRN4mXYflEwqeK9YN0RPMWB5Skd/jieGYjAbOmMXStgVy+Qx
xVH5rdNy/ipRcO6rTLs/Vthaj0QZ87sQAwbha8GmTOcUaRNpPrD9eRS1/kXKgk6UfGISxP26XYtx
jpkO+LiuvPRUd4MRlw5QtRwWxsIIemNyKN1CAYJdYWTrfQtB9qBhJ7yRdO43vtB+BP0MdpQ93E2l
/ubZSV4Ix8xBChS5PitjQhSEDcO3pJcv5aKf5eBR1OKrklYt/VI3t7kgomM9za+LFEGEE8f9ZIa/
EulGLHZ0Ur/Sq5wwXHDe1nH6TORaP4yeyDgHWje78Lxe2ha+dDd+5+Tv41JaX4ukem4Zw2k7BpAP
UM7GaKaialc4K4UzRiMpHG7VsWG/u+tWaqMs/ygyALlU4JUf0DGiCTvQFQXB2S55/6Vz84vQ9bLJ
DeelX1glKU3YkijKTlAmuwgHzS/wRkA6MfUms/GzgDqCZXltzOWTIBCZoGV+kF6DOCmUvksS3ziR
7Et2II+3lWO12zXJ+Pg1gynice/WNPOAMda7eQzARgI65nHTFTEdKvbFKfD5d8wLT4zKYaKbrXcy
KKs5tG6LrynF5s8oiBo0l5lwsWBGzug9bv20Pa6ksqCCjHeONzV/lkZokuiQkjaFR40O0XHAmOGy
vBhE2s4AecJfGKwUUBMvjacqPXWmzWk/dP6YrFynuQo2mBJ3UJYvJVO9a9jV075gLxwhA/3oQYzH
WZMKG4yCRHiz2jsqDriOx/pc+OEvEtXPa0+cnib6S56HZzy0PzNarZP6u7orT6B/6XpiT5EPXniH
VnvOG9ZNlJx7aHn7ChnIcIpz0S082UwpY4YczQ4OJY2JxtkIi1eVt/PFbbVB9VMRRJbd/DDO3I29
/e0Z6zENSViVFic5gu7349jO22xs+wiC8BQPhC47M6SuLUyiwe4OU+2d25JljukGvKWAEpiEph2w
QXS1Gf4zMa+YnsObUcr4LBmCbfqwdPfpMn+g5t4s3wHYJv8+9WeIRFANyec2+8QV18bwGGdjYdk4
QIy3Fb6JbWDPC5aKHIOCWn+4wFf+jKaVrjGpZVze2tSjfRInyN4I6xOu7lvJcPVqWulewv2IJaZ6
lu03Ywjv2rFaTrY5/kWfox+x1Z9V7Srg88p5sY3kXZI1fGwL87NR0Hm6WX1YRvdIfPGvdOV7F4Zf
s05/CirgJkTj1Bk5jYc/hIqOQcu+277VPqZyqKLFzZ7WcfhNV8F8nsGFQMxwxp1fqWM6+P1HaxiM
UgEjXge89+wVzeROyKaImYQJ5vcZpMdMAWmtfBvaYxceWPFasohS713c9SFYBLMbJ9pxjP3EUHNR
zr5v3JMEQLWxidJ36fpdr8sS8XbUBkvPuYAYxpf5PNTZgYTKfQ2DKM6qaTc6FcvqeMzT3o9kZqAI
YGqj0CDrdlXd+Nd6NCBMCBqIZus5BKyEzjTtzLzFdGWa7Y6gd5SK9qlkb57CzEPz5NhUiQec6Psm
lPRO+XSDNhufUwU1jHg5Qr8/LVn+Vq0Mk272VTmmv/3CYRExAU/IeY/YlLyKYa4iEnw7hjeS0jPR
HtjHPxqrceF+2PMqT/5aXO28VzivvHvoHMfh1lCrg+q9SNXT1LJQJs3ZM9lIh924bYr1tV1TOumz
HOJ1iZqh3OxRsm5t8lK/2bRpwfm4umNGVt4xmelnUxSStc3SMoloDzv4MGhenDocItMfP/1EnTkP
d+RsJPNu2vIOLY+y/WKnyaZVgquXytR237RmslmJ5//ue5szeFmE0SCMQEVGabdPqp1eEQmtvarg
WWRpZcImM919WauuihOyJW8rjE3YF1mDgBHWBoefoAgBH/FUxI+2XhpMfcexMYfdlI8CwaETGDPz
emE2J3ho2p51om8o/It3hxmc8NgEZGr5GpoasGku4f+HarqwU62/qW6r3tcw7Y/KWvPTIFCG0QgW
H6fDIutn0WfZn0RJ6xOJzYVtNNoP2LrVa6+KcVP0ODHsoWCOhkx3qkSpTylemjFU/7yl5o2diYhE
w/HH6jjuKTaqW3i1f1cgQmduW29HapwvWKd6lwSUNQajqG/PCfUEfvkmGhHyvQ7QLHZ0Vk6xJfr1
Wq5AhLTtujHuluyBYt314LZW+FGOIygB0wfyM2Xd222O/ULrW/kbe1W3J6407LKKVcmZB/tk9rPx
OOUG7z4zxnxvWyMObDAyCndhlmz9YQlK3ElBw1barnbUl5knvGDzvuoZpnNaR3CAQcSJsvuEv4Lq
gOMu2+SggcGEe8kzLNRwG86dFQnJxFsxMt8xIPMO2GTcx0Cvf3VaJBc+UnIsGjXtkoYEo2+mHHgt
SsyO0CyGEyuKOtdVQOGZGOltgNRgfZBqny4cOhjHs/ju9I2fhx8VmcRJy6cs1Po5a5r0KERXfY/j
IJ5wKnw4nkeGS4zGRXIYBJbBNj5hY3xqa/vRJ1pOsQDwJd9Kubk7FI2eN/Q7YQj9DKTM3LWDlDh8
9bJnGzN+rugGZ4AamiiF7A9u1xskzwI2rsJS5z41qld6ZDkPWzyx29rP7rKmMgH4hvYdrYDu1g0J
E2EJORZhgXIzenSB1O14LPs+iLDFGlcQkL9mt2e36ufPq8OxRbbddYBVe9dCO+feqV9y0l5PE82H
aM01c+xxkFSHVRwYdqZJLDyh62zjuUV9rOCLkJZmYN/D7OMxN1QHqD7WNoDVKzcyq6cjL9v8Wctp
PCdNA6amGcFyp7cftq+L/gQDYGKuwvfAlRmniW9dZtWu0MHm51Q6QzwWZsdqDtSn0NI7EksptnlY
NFRAYrCgZDDdhAHxnVzSyOcuU3rKi8r6TYoP6IbdF2RXearYg99elpsdi0PlHFkBXib8gwXRxXHY
56HdnwJG/FG6eN4VlPnL2Gr9NDjYzZoUVkyj64ndMpQYUSWPg/aCnUfeH/JSuZ46NTT0kjYyLnKq
dDu44ns4xXNcoLZFbSYhTxVZ/sSVO3zXFY3fvk+6pyqYmTCwEdscd9+OFsFnWMnT89D4JcV6pRNV
2Vy/lyE1eb6PQXMs+DWQrJstHUuAwkQGMM6xuz1aC2MT3/DurQ6FCRtR92iUhn9JFo/ezEZfGlUS
hi1951IAubyz6Yhw+znbDdRCHCkA6vatKRBQOHNJiH48HUP3xP1rP0zWPF6nkqoXux2o1/Xm8jBY
WQVHZPwc/VZFc+kHd0nt1occ6+yeyo0vnOHJFqtfX6NMrul5MBbzfphAr6WFcskbwlQ96Wmu9xnm
q1Nj9t2FUVSxY4O6Q+OKJxIdO9sdLfbb9bq16Q6lvGgIdkZqeHE9t3RSAJfbL6gQZC5HM7YyN4cm
Wv6dcpg8Q0H/BshRSobMwvoyF9qfenw1sNWVG9UETKPeR59tzSzYBZg7TzAIysifgeMPPBt2NPbW
m56M6sXKxuCCBiNeJ8etLmnS2ts5UwqaR6WiFK29b6sy6mSvXsqZfBhlpQb4iI47ECDDSWsHL0Il
x+pYeNVvho3VvqvM+TLxf0fAsYy4MIR9wG7iveRYIDdDVcGR9L27TLps7enwWqO0JK87pUAeEh/m
vCsMxYe8JQTCfjEj1if/8dYgRgisVSk76EHnz1NZqT2+sRmyWZjv8Y2BEMNVWT8C9mAS5Tj+qzUx
NbNwwRxuRXp/zGFs7ztvnf8aI5NMy5hEuFmwOx0SJoYX3a7dHmo9xzA0lYc1x41A2YGB8ovdtbBq
5+g3q/NhrTd5VVXyLfAmie7qVm8+Jx/qSdCfeZvhg86Zci0U2Z4kFndAmtN0S+J9UxOe3gPpkjTv
SH9+awEH37d5Qc/4qr7D7J8pLi8y+lS42yBm8m3jT+4H+aL2wdQCamJv9R9ulYcPjuFKO6JUlKQl
8EXJ1py60PduToFodP70KWc9d3QKzJ4XjS4dji1cwXBjj7y3NMONyqYIvTXnnQeyXrYKP+mJSoLl
regHRcGebH4tWWG8t9MwHGhGH06jH0yf5hLKR2ugUmOTuq5/7+BsnWsPFIPBLP5TBpa6gH9zr6K1
KGgrxzRHTebLpHWD55tA5uiZQl76dGjeJ5Nvj+HcT9gz8cUxmXDcZMDpLnwD6Q3WSgkxU511Xqxv
l0wNo5ml4FGXFl+QW+fHzqlnonwa+ctwzX1naybKjqnw6pkhnqo5OaY5AdyNpHf8B/yJAvWtJx96
S8j2ClI4nas1walqRdHIuHTsgKm7J8YqiWAUTZ+95l9EeuIrWjJ6VE1JcKor6vSAMbAD1xLa1yl0
k6Ml0FNHnslHx+zdj87uy5g7j292xSzP0YfPG07MuVdr7D/qhKHoZqxu7w1wOq6VYGFCTKCDmYYt
OSaT7CeUM/XV1zTMxZaZEKw5kWG3rqZvr+FiwaTM2y+nBm7ZINpTMxtmVLhjekiFdK48VMOH2uO9
4AGiENjugbdT5OlQ4+nLrjUe+WuGs+31PMvT3AzeLIerr2FoPW6wyophf/tWKMNKHxLFs2vbSv57
Pjkou7RirA/Qa5nJOV8dFrCec18YjntdmtDWiKi5B7Q+4L1ORxnKCskzbm6zctOpvuh5s5yVYAeW
ogRpNyK0Vmu0nNCqPxmz995TbrbpculBZLZs190fLacxjJhWZ91dOQz5vE2qjL80sfTc3wMoKf6u
9SAXEhKqra6V1xvbOWiEdS50vrox1YZe9mRXwr62hA9wlgOYxxbKJneKVV0R52VzWHFe5rkA0wdD
0fKWoKIkzz09gOPWCNKnIqd0h3WzM33Ak7PBikQ59LdtWS0TWe6ghSO8XPv7kQiEtbGV6j9MEvDd
Tfmu3lZOPaymajXeZbrO4r323ULuAM+UM3vdqTxXjc1uQ0tCp1s7JFbIclWEHzMFy/2FMc3rCKB/
u85G0v4GwFev9xToeMF+wVp9CnIY+njLEtN6I4dsWBE5CnjKNsA9vZ2roo88fpbXteGxiy9/9WLR
jsWH6SnvN+yn4d4APuwcZJ7a9Hp6ZedCUkwrAbG1ydAhuvoxSFOT8gFhwdDSKQ/Sg+CKOqfYdLYW
59N0GwSMPbc3TW8HLvagOuO8mj7JcJqs+l02ci5iBAmAKkubfK8rGTwgbvOM8HA7cpaBmARtRbfB
CfLjUr3PKlnKvTuXJjhwlRVFPDP+qMY90kfNQJQ48Z3ddVBJNwX26DwqF1v1TO7ggGyzqcgdiAM0
aW4agDGkWupxumS8jYH9r1snd2glAQDnzPf/JthYke/nhoMcYe8yjUwRVl+VV99Kb227+84AJjlX
Gwd3Hfl21v54a2pdjc50ITPylz2F2ueM7Ih1ZRJWF90TnTCLecZbq8sz09PWR+lp82tL8pP61tkI
p1PNu+a4BXEjqs2BjWsB93Djhg3Qu8kWZJe43DdOI1JoaaljgDADWWGYG9XfiozEKrD3pDNsKNmF
EuhcTcE4r9UaENTUwqjjZ2lCCpZ75tUCSOCW+y+iVFNvjcSSR2fVww4qoH9FEVF7WAT1ndWMxW7A
jBMhDuzhgQwv7JIdvrSh+MvxhMqJRSVjHAods7XzSXhU1Rt7tMuKbtA7JbIxsKija4FeNrwgjIip
TBFe1fqRbzNnkqc/jEbTuZboR9FMQDArJHS2IKQDRucP80i2v83w3rES37kMxDOduTsgkr9wAHvM
1q3HAQHjux95WLQ8OmnGlHtrVhgXCk4mqNfnBRFkO81+cgdY91n2ZA9zNzi6RHa2pccJiUpddInG
3pRwlbMV1QNn+NKIAAovO6puiDRSGqXLmzFV2Yatym6F5vmpBXCPyqKhc3U5XfP7OS+rxyIr/eCF
vFeHVwVFvUkDlFEeY8ynYkE9TmymdfAeOE5dR53FibBYTAuaD+7ERtsxBC+9cqHyRKxzVKC+Wev7
PO/z95YRCHJSq6q7tqu7F2/y5CXT6avs2BwK3b5hTAW8HoGLJnVPD7XSsEq0J++DRBCiQo8kKWx2
iYXbv7fbTanw864l9Ga3sZYHRIPptDaMItn+5Pth8GKg2uDsrOosxvnRk3ILXuUBju8BxfgI/6eJ
O7cg3mkaD4hjfTQ37C+k7B8T2IdbzL3ERcJhaagVI+ZV9eFTXTHNVcG8GxyM+QxM70zSSZGRWdfR
RM8Na7/dlS4Vk/VqI7e55ddaKLGrl6V+Nqmo27Qt5UIzqNc94z7suMZ6Hhez3NcFJjqaZrCa+gNb
x06lPgOClR05RyBzm+rM5jdMi4cuRPLM+mGfmi0gtco/px0AXTAlx9SqYuhhwBTy4t115XYGVXBA
BkTRStqqOoVwu0eenM0bs9L5t503iGgDcQA7yN8NIMzn2il/0ZKTPS203i9N3UeD8oyYqiTGZrOp
9n6fxk447dputY86IP9iN6xOZvLUW/MSm105H5Q7rfu2cMa/oUi+rTJDkaolxDnJYLBy2reSAfJx
Vl5wjysREW7NqruqLo3bwLHdOio9Voaz7Cigs7e2x4SRmo31mycTGFY8S7/9rrHupNebWMHFtkfk
IYCU+7GfLR8JC9UICP7OBVhnW+lvzlEfCRneaLSwoXju/Op51g2hDVp/JbS1UdCsrm7OwHlw9e9g
4dDs1D4HgML969C5DgGyqa+BtTK4Dmhe4Wf14wQ80GFaFguQWvFb3BjFjGOZedn/tJfean/Z30Ui
cJ8ZG31XBqmsGQYpImMxbIVeL5ldB8dWi1fDFQsLPjZCPDiMIvCTfzalLfZEQ3ad9g6oH0YEGPtX
Malsn/cGx4cfIoZ3fR3+CcDg/wd3Z9bcNpKm61+ECQAJJIBbLpJI0JZ3V/kGUa6yse87fv15Uj1x
RgQ55FFdnoiO7uiuaCUzkcu3vAt3+bIAnskJV8Ki+ZL0NJUMI37yDG1vNOED+oBUvbXjnMsPpsdX
b003O8ylMN/PUfAxNwfEsD6XMnnGm5tz4Vk7ymw+khjvQTgPsEq0D2ZYaU95NwOgEflPB2IrRKx3
bVvC6xrK72mXIxLYECiOtNtrHXJ/EwR/D0n/EA/Z/KWxTfqR86fGdSlruegBN817RB6R7emzreak
P0iEd24V/da7BEldiAdUTbw9coowflLtIQ7G45wJm2BLeI9Q0YnQZfmcTHbyADplPhp5iG5BHAb7
NnH/mKzqj6Qxui1cCTSv9cTCQcKaTlOj8xsH70GOoGRaxwzzDey+dzZJSd5P47Mp42dpZ1/d0D1A
1okVc/WwUJAiDRnItYafnjLX8PLI25da8t7OEgrUTvO17KIjxqO7IK3+EgR/aa21m64t/m5t4xF9
rA6D2wn9OL2InoPO3GZm8i106kcRVqAIu4+eXvqtUTw78fi0uN6OasmTiLv3SVlJv9XbFGpmArfW
GIqehA6DgCI+WjlAvRLtcNwpAPw1lDCKsvwaud2jKKzgY5ONyBXO2sPSWseuT38lg/k+LWufFAfy
hFsku0STqF0X7Posov7vYrpXJtNPY0qJGihn7wNR2j/wptKpNUbxNgDTAMEd3fAkKR3Sa1Oqfp35
gPLYSDnPGT95fSgOw4gJgWd0wB2NOgc0NEBX39WmdZJ9Z7xvLd4tkx0QbEOUTsZ5a3SQT+Ld2Mxd
/uCAIV1o6KApV/pmzkHzIgssjD7jG+/GBUqRwXMDyOZ5zFIyHgAiXsoPy0b6WhVPzDLYnxAA/gad
oNxGYHWxDlFqaljXLKRzktvTWupTA8MfSBW/EQquhsViAqixCKihRv2B/uXwbDXC2gpS6Q99j7RV
W4x09iAGOb1dn4rcdU9ZUqNGnI4fYyt4XGiFk0ugm6mnvfVICcc99m2B2Gk7+Z1osG+xv/G0+fAA
nI0JUQcNQt0CxGrIp7Ts2ASjlX+Efy0+oC4IkVSAHXXT4JSExr7u4yeSE1qTVIbw7niM6kbxi39S
nKbXkHRIG5fu1lpcDaHo5tA540nrGqpA4Tt9EQeYu994icCrTTuRl1+rDJfgqYfMJkvi7M0cBO4/
iPvDQ+plZ/Z7oDL2r9ES8TvEebAbsErvXUg79Bihg5ZsBmLCHWIL1j9SEMfFdf479XguQZ7ku7yI
idyd1v1oEB1vxzkNduByvR2PjvsebrE85WiL/Ufr6E0KNP9/UhNMHXz+/85N+ICiW1xVcfGrfU1H
ePl//YePYJjyv5S8IMbopnAEBq7/l49gyP/ycMC00Y5E0ECa/8NHQG5GuVgZiIHYtoCA8D98BOu/
pDJV81zHxjwc3YM3WeCdi0GgJSJMW+iGhQwiWiGGrsgKr1S5iGjbuRkK/QTCQHswnaHfh4iTH16t
yV3JCTWKZeEuipWqA1DW81ApeT2KkeS00xElPHmDLXiyasX3oj339lEsh4EEVSMSypV82jx0LtqD
3nwq3KDcQgBctm5rT3dkvVBbeU3fUHPhT0tMoPHKxRtpJZ/herzW0qmmE1jwVicdiuj+iVAfBKX3
NvyrjCU0XRmEqOTaMkOOE+8GaKlvniuVECXnJYCXybWXIHjaENxYxFx1ak96NNbHmUtrf3sU5Zu2
niwsXjJx05U65S+1GK+2h1Q6vOgUjKe409Jst6QAWjYG+Vq+FdFSGTAvBQbIw1RQ19ApU36jCNJT
06zTEmFWEHh3hD44EqsfhDATh0hHaVI6sDLPf1Dhwt7o4pYO2VL+dAorfUCJ/Z9BW+r/kK3+H70h
1Za1DewCBek6rHNz7V9Ip72rwBEPoEEjFI4ANe2zReb7OhTT+9ItvTvjXVlqm/NuMSnIAtwF4nxm
YQYxKNaZ2eCg41lGWbFL0nH604bT9l0rAtWuzAfndyDn9h+qR9HvDN7bVuPmj966uZRto4HiD/cO
878Q8yynYkbhAzcXbo0dfGQleoj/3O3NdXH1qJOqI+LgcvXg9ak+9au9ZSSVB1Has32qsOZjWMnf
oDHk05sHkdyVFsKKHppfnjwfxBXITmJAUEFhKkmsHKP+ClDX+H57FHVLvqJ0QaE2HZNdolPKgd+1
vnkawC5YrwTZSRhhvDxEOWWcfe9AJ90vdQKJ3MUuYgOY3bXufCpDXZ3rodmejqvbSqNzLV+qB1Fl
LENbnmiCldVWC5O02DW1S9dnmIBl2ovTflogaAJJjhwSZilBBW0aIammeog5fNTcTus+vXlBUNK0
TWlR3bT49/NlzzBANIfCaU6Ju/SQ9usKCWhwyMXvLAHl+2Dmi/WbyKl179xY6nueLwcmkXjZ8K5C
9YOKcz5w5NABHLM4O8Gnsh5jFf3mvRvsWl2HxpaCUbs90ctNrMaTrtBRoZTwDs/Hy2XbhDUdgVMe
jlQZJvC9nlOK3e1R1HKtZ8Wbxnw4LWyS1a1neV1S9YgpnqBykT8i2kQtxME8ZXrIgrB0/QHPvy9I
m1Joczpk1W8Pf2WSRCG83BJhUv61egXKIpuyJi/LU4mjCGExldGhQoDn9igrlWOuXKSipFRCZRz4
S8tYXTpkk7VbnEykSJUCFrb3wOAL7UeBBvnyPEiUu6gClvVXTIDy756s034bzk77LZcVcArZ4mW1
qeFvjVuwY2X0L36hy6sAnt81OenW6mvTroFJVhjFqYf38/fYzdEjyQQ5IM4wj45XDADJRqBBWpbs
osj+JRIlM48P43e9K4InsVScOd22/rqzcufiV6ycYwrkDG0lHWcIZAXPd+FMWI88KvlN4SbxO+A6
JT0TE6cuwKzxMWfx/BD7radRJvLJWkYEoRG9+ef2r7jYJS8/QiISR0SrGLPnP6JuwhGInDf5ITTt
L44d5Ecd8MG9b6DW+OwsMAyKYlJFYEjSrSOACeZ3arTj5MNtDSXsb6rbG4fyaLgdrdH7gklQ9mev
F+Jzhdshyc8SKxiwnrgPJdktpRT0pu+dkIuwRNF6LceB7UJbWVeqkq/fMkoQ1GKnafK1yRbbqEWL
cbZN7DsQI7mzAFeGQt1MB/XOKy3Fy4Pw6tk0cwERAo88P7EFwFhzNnyEVyZ/cGP5+81f1EOr13Us
wiGBUPb5rODtFKi55L3v9Ys4CtqCOw8Q6J0JqbU5/6CCOM600JAnBSHaPB9FXxI9F9bU+X3a9U/Z
gFGCrCA29KNVfawbERxvz+rqeKqbjx4uIAAhVuMh12EuuFT5uql1u2mq0r2YqVVqgWXvemRb7qQl
F8GBY0vA/GQkyIYi6qzOzasP1tFLGGuKTj48sGUn3OpjvxjfOuF+xpbyQ1BQynnrBCXkdm4pG7FI
A1L7+YBGAxGVXlTDCRmsh1Qk7cclaIM/8z4G0Dulxafb4718ofMvqC4gImYeKN3g4T8fMGzmEKWT
YvFxA8Ezw4qNUskplalBYalGzakc54W+tGckMaZNE36osjaw5iUeETlqTkv3hS78CP+vT7x+25Zm
1m+5MgGfYV6nIcRtw2baUU/vCngYhTRODW2RZlu1tXQhjaI8tEmGCYelRMN1eAfVs8w3tj3XwIl7
cwZQVRj0Wly9sv68PfvLa4/JIyVLcuRiGSVXb/PoLVPbah4NOxMLEpq0WPKV7ZvjDJWg60RShuQ/
qRacL7EVuWOBAJeBR0g9/cIk2tpGiDt+vT2Xy7uFUZAK5XollhXr6MmaYRRV1mL4bZOP77LAm3Zh
nw97+Pn30uhry0YmTeyPCoySPjqf0IKpcRnks+7LeYq2aDc3WyHpAN6ekHH5MjIjsjhVRCFbXl9h
9D4netua7scCfbi6wChj00kbRaUZpRuYxXMG2jjr3wOrt7ZdhVmH0/bF+9s/49pkkZ4A1+FySKiF
nE/WaMDJ0zczfAed34d0KUc8BCBV3h7lMhdgk/DHsQKUyFgQDpwPg4flosOsNHzhdtUB3W2w3Ynb
zs/YDcBXqTtT6bAFVvHVRSbcpGIJoGFjJXVGKTLvWvlRZKqxePtnXZ08uA2TfAABeG/1pU10r+XY
BYZfRQtKS6MnN4UHN+Pto3DtWZag1mTjwH4+99luRJV1JlZqYUMLgC7Y87gI4b95FG5UKi9kfDwe
qjb4+i4P4Cr01uR29OXT4jv6fuI4VkBhbo9y8UJhvE4gTIBJtK9TzjofRWq525ZALn2rRAofJwX7
Bz6kHjKNnvOpG+E53B7v4oWC0GBYJoEjSm8OR/J8vCSm5E6tZfSxuNSIUAOnAXuXFX/EvWhOJcyh
bdfE9Z1DcbldUSV2KGKBd6MSgGbr+bC6M7sOtC7DR5No9AsaCPoOM1adBsrcP+gtAtabChLWR9ND
PLcxRP/NMIcOWdUwr56orOeH2+tweVsQPROAkMexT1WEf/6LAGJ72Jhmwsdpi9Z3MVjtLqdd/tFp
GwfCjszfyaQOEWSY9QPSJ3CQR11zHm7/jItsT/0Ki0CBEJfFWQdEbZ4kHCTMOTUUPjalE6BpirAL
DeUwiPY1fdmNFgn7p46xz1vLJWpojwfAsgwOrLna38IrUi8IB+E7hUx/AHKMfuZa/On2/C4uBJc/
b6GB46HEju/nqjgweW48FzQ6/CUvMNJBgoGuPP2un28ehkKay1XI2yyoX55/zJIcYaFMZvpDkGR/
ZmWsHXiMtP2bR3GU5RmnhqDctVdndXJa6E1xYfqyTTJwkHX+oJNhlW+93lQtQ1k8UaKn1LbemaaW
VmB+KhMCTkqjOBTx1u3jbPf2yUg0XihnUI/T7dXnB9drtG2RmH7tBsMWFa14r0FpuHO9Xfn+DiUr
lShawiOYOf8wqYMmS+fUjAIJ6ki22O2axdXvHObLS43LhbdQvbtEZS8yTK/CbllMXZ7nvfD7JKg+
JbY3/8hN3d7pCeULE6Gzdxkg6Y+3F/Dy5ub+wIiOFQQpwUVyPrXGmRZ0+7LcN2jVIbKTym9cVqg7
Fe38GDoIpt7ZF1cuUUFd05EOFVuceuTqEhWpHYVDFhW+06IemADTgIIegnE2BvPJc3FvQ1Mmto/d
Ylnwp+v2OQc3+5QYaX3IQy/v7v2gy3XnB1EHpQjgwSlcL8GUFdHsFnWOZB7ehRijVuUnSdP4VPb6
8AvumHx2e1Coe9kDFKRzAncTQKre/oXvSRju0N4Ec9K6IqoeU69HClWFbp/p5AJR0KwCEurtb3bl
1ucNAtFjKBcrlyBi9dFAtS0tQHJEPer2Mbbj4GRi8/mZvo3th1WMvl6LTe1v10A9AVQs0qD92EX3
4iSVlp1lUfwIslJVpEaWD4+J858B+kTCG8kr30bpFWpD7joPnVcVhwBjdxekosgQp/b05h3+6Fgj
RSiV9ndus4sEgGvSps9joobmSooZ57+hDw29r+nRHWsE+w9BPEIxIjTY9LMe3Dmfl7eAus84LVw2
jrLcOB8KpVTgR15lHrUsaA+okBibkpDoX4yiZOgpzEhijYv+ZgulpK0waGa/O491NNSHIAn/u/39
vzaLri2begGEQ/GSBVzNZUR7u0xmXRzjBqExw/tbG+ALI10+3QkNrgwE80xVSpBvQzJyNRB6yHiE
Y/l0tIoQVd+iszedq+VHmOi/b5+KK59HUG6ma6LTPqGecP55vKyOPMvKvKOrxc2j0U/oyEVu+Oan
gAoWcYAg3aTkK1b7bSa4MO2QVyAaZPNkgy9EjJneye25XFk1ohobLT4apcSZqze6tOsaEJPArLgF
q1PXcfUUFx7AEzdw70zo+lC0JtUNyEu6Wjb6Gk2jzZ57RJCn+hv/gJ8OS0wRwpqc3dtnRcTO+4nP
jSRqO/9CXUn7RIsSkC507f+2arw5cDJKTkaaiTtX5OWd/oJPgLsiVOVbOZC8TnuspQzbUZvZdqlt
bNopT9+XAozWDlk67ZD1Tb/LhR0ad2b44h95fiUyrkMaxAuOHY+9uhI10H2uHZXBcaxjoNXcvyXS
wYvp/ZV2sPoPiJBZf+Epmv9AM8TSN4CttF9ASgHFJAiEbtEEnb5BEtT+cOEJwOlp+8A3sFME+N2m
9U/ZmPG0tZjQ+AjoPuw2iBA1p84xhwb4mqklFAvEwv8cmuM/TWIZ2NePNPpApHIusKrzvK/dki/2
bgapf4rL3gVwPWjRY5r2wP4nm1hwV9Ve+6k2davCet2Bz7PYUb+1XC6Jfd1V+qduqkxUBeDD/8Wv
Fd8TtJdSHCm0BQhoXQX37BqvfU/SSsJWStZkdqutUyPXithG4B5F6X3NqvIL2u/Npi+0D/gNfdCi
7vH2Vr1ymYBz4V2jEqM20eo7iolGr54t7lFWxJXD7I5H1O3iO4Xda6OQSFJ/xweEwE/981cRH+zs
GcM1jvmYojtXBK69xdjbueOJeOWEkyo7FifPoP/grEYxJ7sIcUF3jwG6/wfNEuMHq2DvWRj0/otj
x3VP0ehl6V4aZq8mVDVNJcdhdI95t3Q7CcPpPTUOHTixbOMnaqL2Q9lW/2oZiZwdXkwK8s5qc7hJ
2ARaxhUWpG75iCFvi0XANNz5WJfRjgKWqHeZ7J9lVMv8am4LAGSxgOA+uk4dbUGW9w/zDDu3Gpvh
Q7iUBqdGjEczdM2nrk/mO/f0laCPdigpPu02h1RknYQ0hQ2+eiq8YzegQDpQWn5sgtDcGoPKfJYZ
apRnAcEAylmhfffsCcwM7nzfaxvWwnSU/eQZJHird6nrSxPAVOodCftKxf1pxh+pDRH19um7tmPp
hVNmo1NNE2J1+jJMkvththhmqb2NhtLDAnkhFidHs7w7BbJrn9U2sCMmFXFtFvf8s9qZiQ75Irwj
Cl7Bnxm2OB8Hmsa/+ilFTVB0wbuq739GVWY+a5hX/317plcWlC4oxV5SD9UGXZ3NCtpZZo2ahkt6
myF8WuHUGU6Jfa/DcnUclyiMC43kf10wE9Cz0LNxtGNTYeys9yCviaHsT2+fDZ1wXTU6FZph9erG
Jn4+jecFRzOpKl92WQ9q1H57yQfwIeAVgjAuNZpi518MAf3cGwc3gOAMYLg3F0zpEMrc356L2mOr
l/wFTgQSR4e6s04sLCh+OFVI51jEBOOLUxi/4sb1PsAKir60AiObOwf8yqanaUkFgLkxOWu1EfEd
cfow7YgsJ9WRobJ1HPsq2YUSktvtuV3ZDWAXOGDYZFA2M1ZB7GAgfZyYtXscRIfPJ6/ugXT2XpH2
yoRQwaDIpLrMlycLbcfZzKHaH3FqdQ91jady3UUIvpVl+vX2hK58LE8njyGFZ0NcdCxxJAn73mHt
3MUut2aUVZ91IoXHuaHLvhEBnpm3B1yZMANgAB4LpA8SoLJdNNdtmmygS0+10zl6KE8fp8LU3in0
0u+yNY1T6iJIfBg6J/3s9AacETttB29XGMEEoFsp0DaTKf+guw/MUptBJG3adlz+nLoSnj+92QDx
gz7TvwmEv3Fcrvou3GVp0PGmUhLo4D/aiNI2MrTlI3mBe/JmQ9Eihz7GwyUt5J9iKqoPbgTTWcPC
5Q+TKxR+wxDmj7ZVYlkyIMI5724vito2qyPD86hqAi73NkXZ84MZTXMfNGJ2j53W54+u65aH3jLR
cIsa7dFMPeOYJh0IiLyM7Tum2Fd2NEMTp3l8GvtFKP3141zmU1bD93GPc7Homxrd/OOUjf+tZ/+W
rBmUCFvMpslBdVP9ilchABxWzD5qJijsvNqaPUJjyRRDH7TGe5HUtcOjrjcacIhs4ZR4PhQyiuhX
FmjEFD0eVyEU8z3GA2JrN459Jz68tnbCBTUqHVJOTPbOh0JzWHeLoHeObhY4z0Nt2pupdqq3R9RM
gzVTgAniXXE+iqWVRZKS5KBtNzVPDYY7e8ttf9zegddWDZA5G4BOFyLl6w/UejHSyxiQoehs7aEB
2ge7NvNH6LLGx9tDXcJfuQEAu3vsc9oCFxBxrmbCwQldD6+LkHxp2QKA2k4xSmvbaIJjG85luGnQ
1cjNHhmI2cfg7du/+BFSpwDnGAAFSSXOVxX5rRbTVAJuQPFkEDXMYavsgx1k5GznyK73KQKZ23oa
EEyvTe2AmxwiW7D99Tuh4bWlBwRMR4EyOQfQPP8lrgWWSVtikvu5wRh6GDLEl0eEtIVcdrdnfe22
JwIw4CgQNpkXkzYCb6lAAx8FG3ZLczX8HI2596QTCvhWJuPD7fGuHRB1z8NeIE5j0POpFd2QyxgF
QKIAGxKxk1Q7zwDP+G9GAVFoAVwk3lCzfnW52HrjdEloO0cyT9T8BmSr4BU2D28fRd2RRBkcdpq2
56PEthiikmbXsdWgI9OaiUkgIG/eHuVKus4MiGhpC6t8ZRVgaLgRobWgWUfHrVHvMXE/QsY42YYL
eVFjj8u+yIv2+faglzsQLI8y1GRP8Ay5qysTlLARl3OEpGVr4PWLVtfOyVMcqxzj3u38EiGdP3WM
xVVm0LCDDeOsdrvWjWiYmSkEJ2iNCFTi0oq/YoASFnJ4FA+gOnvplyYdMMIxHAj/SEQE7QkhEx06
V6hUjU09yh9Da0RbVAZ1Ve/dtLDKDRq8eFYtujbYPPy1cSfduTw7DoES5XrVqMXcfnVDasLVIkD7
1tE2Q/ql+Vy9g0i24Jkg7U3a2PDwbn+Vy8PDgFQyaJ2p0qyz6lVkcV+Bza+tI1LFvd/1IjxMIfpL
t0e5kh07NGYlJVNlUWIZq4swGZfRLbjrjp0bAhwPaxvHXdmbOzk3JMVmitK31JBJd3PnmIXp+NuL
m+zOr7g2VyqoFD9AVMKGWi2uFyRKrlZYR5HjtDrV9t9zO96Lsq4NoohUBJ0wqrz1bTToeu31pIjH
IUMztbTdZddZuLzdXtBr+4Rgisea6JOu9+rOC4D8aAM+CccQaVn43dJ+4IasEC+T5gO55L128bXD
6+L8bFJU5Piu2x6R0RmtsAL7iIoR9PkprY9jrrnPwB6yO7H7lQWkKU2NlroeCLj1FWjVsp/CiiCB
zlKPnU091n4H3ct4+85nHJXYc8GQ0K22JL5ldTRjN3jM6cG8ay0gIYmWfrr9nS5vWv449AH6gBSl
8Ps5v88LXBzZ+B1mDFXr7MuipykR6PKEBqXYdbYZHTEMtu7Ecpc1EzYECRfnmfMGieN8UAfRjVGX
tXcEbrFA/Rl0vNeamjLJhPAcQpze+KyN7Yz1YBN5P7LZNJsPt+d97SMqggw9JaZOw+z8J0g3iBtE
ZrzjOA/W5zoyvGe7v/uOXdmV6lIhJiY4puOqVv/Vm5wkDXzX3qMQNVqfXc0Uz3o9hXsd05M75+3K
fGDpcdgweiJ8XbNiaMPYbY5Uy7EmrtxCzMSAp3C0Ox/u+igsm2KI8YKttiR64l1eJ1FwTMhHP2Dm
BK24NfI7ofG1UYD1gcjUKcZiYHy+alkMsTgL2B7SK4P3Ap9ZZHKT8k7aor7w6gmmhEHfiiAcfMka
Vl9r6VCPs3SP6TLLh9y1s0du29SXiCc+iaGeThIdYIQsoC2/ee9xeYDTgacF9e2lCfRqVyAyt1Aw
TClzVa7xvhdVg+TOGCNleHucK2ebC1hC1FJMGtL+83WM6TbnGdx6Hy/T0hcRnHo8emskXVDVM3Zp
lKI+HvQyfPteZCfqAigSnVRYQufj2qlUwl3IxyLbZ6I5hid8Ak31zjXsXZseqSBAkJedsrYVk1Y3
a8MUJH62YGH7iHwajgyqvo9apWtUj10+CtTBQ2H+bjTX+qRPIhkwRUL/vrKhtCq9sizeRdpculic
xCYmlHqtvHWroUufQpR8092czMsPzUo7fB3rShcPOCCgTZsievgFjIRQyoNzHGwn3HniTSeCznhA
s7NKtrSYzWg/9pH5DVMWdA2CSJZo5HAd/sY9GnKpicmfhuiaE+t8Eaj9H2q63WKXZGGZHkiV9B29
Mqp3iaYh95KhUYs8apP14fcWK44nrE/Fs5WZ3gfN7jQqslqu90+6VqXloUMnMoZdr9sg8GWEqg6Y
7hwH3w7qwVZMdT8jttMGuHtghPMjtHu0HjBcqrtNHITTj7mrHHyQUmtAbnUay8/Q78tuh04OTlGV
ncBDQTcIyccFIHosWy7sTkcoNiyM5HsbNwgQJ5SmqYjnZob5RYD3zrPlFPYfiZMPFjqKYZRtoL7q
8cnCa1NstSKvfqPmj9y8MjYRsOhSTzNmHvM4y55KvNFwizIqTyLsuTQeCraD8YinNxI9Rgiec2MH
WfZb5DliWo0dTDtQIzmSU0scfL99sF4CsdXdobBc4B5cBehYV+/cMcz7KJG9PwxN8amsoug9gqza
56Rv0fMJMV8+ILA8Ym6gKfV2rX0QvYYMYNe4OHdnSBwjjOt9NnRMX//FT7MdHleaErCj1sktujsd
q19MfpvbqfJTNX29HpCV0Uoom2Cf+6D93YAQmA96yn/ZtHnalc8BBvHsZScrfpaWNP4JcgM1HkR4
Wu3Nt58iTah3n+QOYIe6/V/dfmLkDSshkPppHujNtqfA/962K7RNb6/E5dvLOBbRDeg+GLHrIjVe
fqE3og/k93XhHLBrMT4alWk+UEWS324P9YLdP98PCq1IlQ3xAnzc1zj0CuugktPY+k5kpGJnyHj4
4qHGouQ2swrD39lr4v0QdQgCmCat8LEd7BOmzN5XBJEjZLWRF8IQrCibX1PRlxL/iz6oNxNZcLGb
3bn+kg22N+3n1o2OS5hg7gVsO34WRmVYdOWVi1BtYJK7nfhm6TZFU/HH2EvEAGi0hcjbtsuAH1U2
NPaddb68hmkAKPSbo/qnsG/Ov6dcph69yaz3Ry6EHe7Sxe8q7uLHcZmLhxG6CkoniDbdXvFrH5ca
ugLs8HJfEDSF2cQJwUPvo95nHh1MXk8geqYHXMq1OxnvZTRClQiSH4kh3S9S3vP5WYiMTYhftT5b
utm2ixkcqsEc3lwjYhTwVK5CoRKGr04FkvM4XcxGA93FKHdjhalDYCX3aLVXlg2SMs+Kinwgvayi
3t4yUO0y4savQi7lGXj3NoxQSi6x47kTBFwdCgIt0zFdhx1yvmyZE2ayq4vG10qU7/VUx8hMh5dY
F1pz50a5Ukolk1UCIYRTVNjWbWUkKxDmUoEO5EHcz7LE3dsTotuVNiAyVtndR3oa7Qm+ZoyYTOAM
y6YCc74Pq6J6uL0xL1MbuqTwNYl6QEdDwTmfNs+t1iVejbbipNVHO0F+TIOXitC2yOCIhXPdPFT5
HD5l3Bd79M+1O2/TtR8AAV3VcrnzLoqb5lBCMfCM2m9GY3woWkcirpqac7EL8qL/S9McJm+03kPB
uXqIAPzfwTlcnhdVHFJtFAJAGkyrHEGrJN4lsMJ8t7IyXMD7ZT9qIr+zzldGUU1OdFwELDEwYefr
nEyJ1jYmwG3T6w0wG3bzVEi9e/OpVIheuo80m7jY15gJz/UGcyb99Eu91/aSqvdW9+7eoFfmAk6N
LgDgbdqd61YxzIs0UoZffmJ1pcKg9pgLGdqdePnqKNxktFJBoZLCna8YTUjK3lFq+SjcdYclNlBj
JbK79+xeG0ZJ0tCh4eg769Jthru03XgBagxF2j43QxS+W6bEuVOrvTYK/Xt2OB9fEEmsJlMixdiH
mvDnDCO3yc6K516bjM+3D/PL23X+rnsqawdHojrrF2DarPZqMsHY8iu9QIbd0vE4QCsQ2TSn07ea
RAN7nrBcccd82rfzUP1jaSMeNTly2PswRSe7x8Fprzx3yCf6eRenibPHerHYE15qW2sYy31mWdHD
2ATVnjrcCJkdp8dK4YEMvY4ec+T3sTVGnP723C7vZ5rdZPCCph3GAOv0d3AEUbqTmj69hBnuquPh
n+S2+Gjab391KARS8SFA4Mmm2XX+sfoyHriGDBhPo+f+8BKJajTX+FczxEvk9qwugxGmQmWa6j3F
wAtCIK68aTuR+7D7omJPyGs8V/DVvqT1FG1k4cpfS14vd26JK0tJfk23VV13cC/UlfwqokUA2ZnL
2GXQas6elqFG6A8KW47/qqHfqVq8AJ7PtiTNT7BqiuDzogm02vmiMrU8a+To51El/2FGy3Lo08Bs
WVOEWrddVwuJWF+NS2UgR+6S1NWcfYzlU7wbMNXxAYeJH2ZnyMRv0ZQ+ec1ipJvWo7a/Ebyyvp6i
xLYFThL87qJU+TlAXfa9NEVOF5estt6PekYGiM0FrLBkJq3D2aw3vW3M4N0ub7ow3mL+2HhbzR6E
+TA04/zp9pdeLTpdUwpQlmoQIUbCN18tek8zP6wFcu9zZGTbHjHNT7FhRicnaaw7L9rVoZACgaPm
YZm+vmzaBFCS4ME5YKfzVdoI3ZLxDw8dus+Ptye1bkP8Z1YQ5w0KUuSXtrr3Xm0lfIaHrlTUAw3K
/j4e8+WdUbg8o3Sito0Vds86titPQQTQ3h2T+akdHfttT+vLbyB2wR2eSiLMuNXTOnmYL9dIAR6A
QXQQbMJgVzgggG9PVf2VV/v4P6NQqifkVSJxa7i9XuIC3MDvPGTO3Hob4OzVU+sYcg/7chp2djGU
dz7j1RFZVU4qehUksedrC4pVx5KpJHzP2uQvQJ/WyRjC8Su8aI2Wdtp8uT3Da9sGaqWCchM/UGI8
H683Bgxmu17jW3Le4jr286SLtoadvLEs+7KW9HNouyoJKwZbjRQMSe5OtXYwnAEwm44FUIEJz52r
59r68VqQBFFfVjiW81GqLinmxc61wxiU6YMc3PSkO0N6mHjtPidyuBewXFs/S7FTlfqfIKg+Hw9n
5AmbSMM7IDU//hGm8fBYInn8ccT57c65uzYU96oSGqL3xzqeDxXXJYUZ6WiHGkWAkwQ584czzvMO
v997Q6k/td73IL+oHfFAwXpazaqlHO3KPA2PaRHLY4+1wZHoZdrd3ntXR0FdzaOfrW6u1e3oFTgY
FEkZHkcCMGxJBT6nSMR/uT3K6rVV+w6MjMKevzCo1r1ZvVgQJcfu4GAVznJCE8LbO41qVgelNX7s
MsvclpaAE3d72IuvBeQE3imBnxr7AoMQgAJMrXxq/DgZHIw8QvGUaJW7L/AEvrMxLtaRoZgmDzu4
d4db+XxjQFtPgjLSGgzjJ+ed8HDersHL3DlZ6muc7QmAZ3wsWp8K5gjd6XwUOcZalw4h+iWZYWSb
cQkRxEOMu0YXuM2zaTOklXhfGYmePSASlRhbK9Saey3Ui6/JrwB5j5o4MBX0KVb3I/oslof6K79C
2mO/w6F7cralkTrPydxE06NIHC/F0RK32+3tD3pl/i49W/ISahPghte7tazMKVgon0UTD+uG0g4a
u4szGnuX1t9T67bBg43N9W8rbSGft7lrva3IQ0xq0Y4E/8lDRAq2RuZVcd8EjVUWvlFU3t9ytq3P
Kf7sd1Kwl673+YfmgkGAh64zjS1Si/MPHROxVCHy/r4ou+YD3S2M0/Wx/o7yKSiOPEq8xzCcB6Se
Kyf4i+bUsA08I5K7GXTqg+zL4ohPcHNKhz5HBjdz7izDupLysg4gQImc1Q1FS/j8B4oxM1rdDks/
GtC22DqCRuVAePiZErfcpWK2/aGytB0qy877SXPkCXf38ZESbPHmk8dDDSSXk0cgr68T/NRdUH+O
qtLv2g4z1bQHGYaj952Td3m+1ShCsWdIgUCAnM8XaIlTzh1yyHgw1TssMPJ3TSSS3e39fW1ZiTps
FDS49mk5ro5W3I+9MWJM7MMmmz+5EZahM155R5yH3AexlMNjNrThs+1l2ABb1vglD/vxafCq/u2r
Cu4NjhlPOGntmq3XVQaQahzgKQAGUt+ATqx+GHbVfb894SvLqkAY5ELU3ojE1T9/FcZS4xZ6E0y4
ImRdv11o9e90zQzuXBuX74CCenCYXGomNIxX0KCEmK1CpDvz0yLDqwbUlvGcTTNi/0rA723QUHUy
qAMpSO2LDuu6r5KlemcjulT6xWw6X1MDwDbRmPc0Vstw5xReWz2uB8rpxMZUTleHMNBnc6woI5By
VX+g1FVvNbfp9rc/0UU0x3zYAexFtgNM4dVVNOBt7JQS8nVL4v63FUr6llMx/U6WJfw/nJ1Xb9xI
1oZ/EQHmcEt2twJt2ZacbwhbHjOHqmIx/frvoffGaglq+AMWs9iZWVeTrDp1whsOpsuWfH0973mQ
BwsErJY+FwealZ/uiTUPg7EYiybNICIZlI2RxcyiI0tJamy5OsjQAeofbtkFb4bMjnbF8m23O5wZ
IsRLUaggWbvWSnOUMFtcFRqJ5elo2nmCV5b3a8WAaIixm4q+CnBPt0LO3jWFJ/aRliWkC6UxQ2nN
xUvw1tGVwKdSzdU7jbdBgdUeBh/xinfZj6qfQrx3wVIM12tjiju7Mc36sLl1FMQG1hf5QcJd2Y2V
vcrFgEv3N2IWmONlUznA4ho3Gj39LJYHXzl2fuXMk/rueNmI/aHjgysz9RzWN+VYmPONnlEuY5Yq
fLQLPYmrQTiZQIkWUZR23OxCagTgtvvZzlPWfmgxFToGrT0ca7fz1enCN+ITnF1PYDpxcdzF/diA
Z3vClUtuF2U4pAMxM24XjB6DAH/iwoJA9f9YilRnHwWijHE+MTMoM4o5mIfU1HTEogFfVm80b/oW
p5bXV/pTJzx7KiYRYC7Iu2H4Pd14ovXMeVMsBfUMwwgjw4t5aXDXkNq8XbFmuxWM1/G4KKx7L8rk
EbMR9z7PRPMdGVuLAdpEdwW1yfx6wvvqncV8P+kqrIyZtTakuVuBKHWpbzeE/Y5uUDu/nKpx/w2w
tMefXZGUnAEM/D5sfPoUGQ0mt8iiHcxB/ywH0X/ovXW5UCO/EFJp06HDhMIG9Lzz8YXERXdZfTwi
OnuGeOw0uAyI0DwZGbY1r3+XP22/s+/CyBSYL21B2t/hWfh2MC3YPCkVBo4kADGenGt9UGMX3efb
ZqljCJutvwkJhDoeoiW8MqMCHjPlqXmwRV/0MY7DNaalNKruI7+ZH1W/YvNmb5Y8aq/Ctvj1X/xC
yGTACWVmx65xn5+l6ai3BdMwSplWfbj8ngJFo82eVoN2m2Vub8FbXUwc/kTFs5dEbAaMHoHh2bun
Z5/dnekW+42ZFkUjCxTNyq7HUxBJpDd5UzjiMPieUV3VvJWroCsyPho67FkcrYANDq0YueW3bNzY
wCh6ePEE0CWKm94rfyHrUN+0nVgRMPSL7M7wmapcmZ2/fsFcD+GWbKGVJrApKegpeBgir2bbfSC+
bfd53ep7hGg1gBZVVZ8crxy2WGc7MMQG2zwRtkP10fXaFUgyYrpgcux5+uBP0fRrcPLNShrDzB+8
AtnWWGz9/LWxm+p7UGXFdj/7RoVXsJvVDx2j2a/r7BZ3cDbCj0LZ408/d8HXDPhnvu2svDKOUmfR
z60e/DJxpjyHrN4t038yDxS46aaz79e6XR4M380eHCNTMg68zf2Z+wBKYxexvNSsyuxHgQ2Zxn2E
gQ9KFnlbJQjMTC3zRFpSsQhH7xMC3mgAQCafPjqFXq5N7LmbWJfwpMil7KGCOGwh/GwJXlXcb3K0
480KkOATbRTmcSg6rJlKievySH/1P6q+QMSd7MZ3gWlgKuN7/ayv8Kgq1AlTtFAnsm4Vn61XeLfh
pgIGJygy64pLZsBidwmEiKvKQe5GwACD/l32c4K62MJ1pKb5Fwrqtn8kkrfyrZe39YLzY9XLq0w3
2Jdq9Gq5iTI33BIqTcTyDENH2LJOFo41PqbF7CrbxBJsNdfmO9I2Kz3i2grumhp0QSzbncNkLb56
C6MhLI+VV1vfuasxYurcyscKiQu4TzSwKrznQT1Zx3YKK3FYnMlrk3Hu2jeqcXAKzHCQW+LRHo3f
GJvysKrMDD9Zgt7GBj5b3MdwlrtPcGbj+l5g7xdiR7NxYXbKVz+7Df3rGKe+3U2kg5UbZ2XV+TEN
KuNtgMtMecJZdMpOlWHlPz179McYAcQVS7Wiw2PZdDL+8AlRwOpqx1uU8Zy70+cq9MScaFI/NixE
BzRB+gFnkwyHkeqmdvzxvquM5nsdBvWvaZu9CXUvfDEvJGsvZITUxlyXEaYSII/OIo+wXaVNS5up
VM6WiKio3mT9xWjzQvAPIHYAcmA6yFhoj39/Ze2Ie8wRaFgmBIHFWMpS26Fpg+4wBNb/I9NAZh/d
AkCQFHfnvcQe58xVba2Zgn7p37Z9NiLNrtbrPMKI5/WoveeVZxGUpgaFCGKtqJaeS3xWREVcgKYt
te1W3DZMCg4Z0DHM4ZvpJ0S/PrFWT/x4fdEXXmUIW80C+hD5DCjPXuXQ08ZH8wKNVNMcPnRGMQ0x
DZ3+S77K9sJF+kJiHeKkwDmktAsAXDz9bBu5h1pFZyK3K60jsPG6iOdpnf6zlj7HzWCd2zeNX8mb
cg3mW8vP1CXriJdeMbxwSiPuchBQZ9szg1E7YXBspt4YHBwHa3MAUe8rt/7tdU19wiLvUq/qD9L4
7KvSLnIoYyGM8lH3D/DXXg24F8dWmShGTl2mYpdbkrBuKB3E29bKNZnCxXi3WV5ZJLht5ltcDmH/
2wA4AXmV9/Uw7o6pQA8740LC+fywgseHxUozCcw3W+DpT5sw/BMWXLa07frtJ0VYdr2UC5Hh9S32
PBvx9mYSuCQGgmAT7KfLICXZ5Hke6lTh8AiLbYsOfd92MZPx8DAUXFyvr/fCY7Ee6TO6JpzZ8Owj
m7UcXUljLjUzrlVROMURLePsQqSjs8/vfvpleS6IRXTJoMyxo54+15DVxUoqDEZpdvI1se3ZAKS/
uiqxjKrpjyuJDA5Zc1Spt7Vd5LdjsKAWtvmZpw+ezMo2mZaogWPnjQtWt4tlp663TNUpwg/iY4cl
9CfVI5NyMPHK3mKvqjII1Wq01SGvIxPU4+QX9/jRSw7PUDKcWmprwR4RY0h8diO3f/RzsMDxNOuw
PoreKH5mGHBNiULr+qMdrJmdGOYQrScRBIYVD6NehsRXZqQwXjXCBWPgrPyu69wsSJ9au42r0tcy
Xrqp7cG4evI+aMBnwM6Q1JmrdpxTJxdV8ZS1c9eSXiyxRoZ5ONiGbn6Eeam+N3ah6qPe/MKOJ3QG
sxs8C0EZj0xqsDMhM+tibwn9e1HustFjW84jIvkGbb6sKTETmPhlWJapKNje1dEm7QdeupoSo/bH
X0sR2caVKgrxuLZj+SMfJPZ/GDVKEYeYmpN3ZiIwY4nHMnbje+GuERiaD7Vw+h7zs6D7MA8acXhm
Injx1VnnZSg6DkZaWO76CfRw/3O2vPnaHdYcizBR6m9g4kwbO9zWf6e70WhOUenxCQq5KXkyZtPU
N7xmjQf5NkbmEaH8KLgq5wnhYz83rC1d6novHsaMOcHct+Ixa2y8pAMk2Gf6rY26Nh2t5aHoiv4X
LtDlFINaoxjRpdvck0toeTSnfv04lL7zg10l7EPoN1iPFr1RY2/rbNTIlgFpF9r8FGVHAL9kga+f
vD1gnJ8IJh6AueCoU/2dxTr0d2E3RcWcyt39vKBvckM1VYk4n/L+UDTZ9n7exYXQN/r3LizgEBg6
FlgePsy5lLEMmtmqRD+ncycsdBUH7H4F0vGvP+ALoQydb+qbPZQ9b3hNdbthq4fIcOdk5Rs8X+QH
Z2+CVO3aHCawNhdSghdCGehj6E5kOTto9+zG1L6xbi65a7rNswFMox6t68kYyn8TFaBkp6PgYElH
+bp3vs4uAqPOp2lwKpZZsybdnHGMF3e5ZFl1rhn2v2XYFnB6yHGgSD4NmCIMJAaZBaYFHII1bqEg
fIbd0tSJhXOpjMvCXdLQ0PK7idcqmfYC5jjhBLQ5dvSN/001QfaV8birY9cQskCvqnA/Wy1pPA7X
IInjjSqsS1yzD2BH9Fv1aGeyUDeuFNH3zhZVCXK82xq8YA2qYZWt1GCtYQJk0t1aLUmmbDAi2aSl
PjbB7MMIrMT22EARfJe7bfhuNuvxUTdb9tvVoj6xEQXEWzyfVyCK89DEeVlGzSE0BU6Utt5Ai3PF
6SgeaGMTU2xLu3FnTM1w4ew9T22Q6OCSZf/vx+9cSU8YXqiawhxBzUXoboTaUAcXEO2NKmz7CG6s
/d25Mnx4/UA8Tx9ZFSVR8hsaYc8YQlIgfTtJhwPh1tnHYg3Um7UbgBV55iWBxRcfcNcQYprKSOB8
9tb4hHcU/ceU0tqvTjZZ2we3HG1ajV5EjzPq90ruUlPupQdETgw0Ee8VjMRZW6OqnbnOMmNMB9o0
S4x5cPZ2s53mk5F79tXrL/OljILkmM4f2kLU9OfeTEYuG+a43HahMwCIX8LMjfGvtxLtt0YicvjF
seFoFVdmLk5cH+b7cV3qt5qqIbErYLKZmMR1rUvzO+0sHHncpn03513zI4safT3mkbgTtVl9CPyi
fcPZsG7F4F6CvL7wzkjvSX34D2nROR7C8acy1Ns4pa6GwkQtXl9ThqIT3ufF9euv7IVNAYqazhxF
zJ7zneWWpuwmZ7b1lKJGw0AWP582jKmBaYmYNOz8OjMOrWvl9eHf18VOhv0AL3m3l3oayjxBwzyL
WNeyiMuwJIOTJ2mChJlqU783p0+9gcnp64ueszf2AArI8X9BetcgP8tsQal3Zdi4U5rjb/jTrryN
iAdsvUoseJtv8AaOfpTuqO6bYduSuauuprUOH/dWC+2dXheoi9FR+FXMjrpCOa5c30p/Gu6CzZF1
LPy8/NwWGMAfl8yHlrxZ/buxNIyPclTZ3WgV4+fWqZvH0g+kjUOs8dkvaY9Q5lttf1o7aAkX7tvn
9x9BcR+d7ZI3O3Pj6WsOg6Vo3K2e096IgAZGXcGY2e4ufMzntzqokADcExAKeIDnE9zc16MJkb1O
m3Y6MeIfUJ6b1eccVvFNz/jhwkM937OwfBgxwfMANITm1NOH4jQOXjQ5VaqzYuF+gQxiZgO22g0q
O5n1CfzAJSDKH57X08yMPGKXDaY5iyLG+cAkhx+n8MZs0mEyvSaZEcL5r1s2/KYzbCr19awnuH0i
z5lguW5pfg038tzE7uYZZF1dGSC9KakuSVI//76IC+3hFT198DF/UIZ/FcdhDY6Q5vmYGvNED2d2
GbRt/b8f1qernA21LXTSR3MlrHKBh1e6NdaK+iuvU5taAdCbnk5zhJDT66f1hcqfW4pBOrAAvjdh
4ul3bre1HYSuxlRNzhfQqRIyndblre8WHVrW1Xzj4Hp4LdDc/2Jqy0+myRyvlKm9tIlqANuNqI6v
/6bnkXn/SVTi6A7AgDrnukQ85RIExZjWQJNOgUYBiWadPkYAdS/kIy8uBeQJkAyFPyK4T5++QM67
6pp+TMvBaJOefIhm9zDG7Sgv+W69sLt5LEbD4ILQBuJYPV2r6xxb5R1puUu9ie+rnX3pmHC+K/Ea
SkpkbKj5QBkzDLGZo03V0UB99pNUfn0Fxk1c+PAvPTkUKz47TR/6A/s//2tTqxxijd9Z1KzFZqRW
2U3vg3CQp6U2L6mBvHR+gEKxvThCELLOrj8pKfrzteH8KGeM+bdUEvTLpV3zPGDBV8KFhLHknuad
9+3sEK3WzOI+LyazuRqFPM7+5MbbSBmtEO4+CbWpC9vneUx+uubZmW3CealqwQXrgXr5idWtPjhu
+85cdfW2XspLesYvAF/YPi6nFMQJSMRzyeYJPrMagkinSP20xwnp/j4OCru9HtAo/5x1Chm6pViC
KzX7mAwuQZfWtiMTc8RK4MKzv7CBAPnQJwXmRWPuWctQypHBk6fTRc4fc6PZ3oD4QJV/vch9O+cH
k1Hw2OjIICZEiw5D0Kd7dZTR1I9hNqaZIYKP9VAzmVJK1mUcyNGnPauX+UH5i4sJm17bz0YQTp9l
uQonqR0aSskyGH17XKl2phiVikxeeBfPe8b8QMIVTTZa/rAbn/7Arg0WR280D5EABG5RuubtrMoA
soRn37aOmKgdLVTQrUgm3mRtD68HzBcOGBJSu54PzXETldany5MWdJHOhokC3JsOedY6V0jhqsPr
q7z0wSG3sP12zDdOkWerbODLpjaaUn8bl6uhHnCM71Dd1wESiP+8FIhomvA7SBIe59kHF7uOCjYy
nKtGjycnr765qwwOHhOvC2nOC6+OlahiIHmjpH6unYKatjW7zA1TqBwBjJphOowOgsKvP8/zOLHr
N1CA8hcAa+fBVmCI1AmfS7botgGxLSM7ysW1mNKN5a0DhfPCp3oeC3miXREYYRH4AOd9ppEGfTVU
VKEG4KeT0viMMqYcDuWyzrfO3Pr3EvbJP4MdgI7BVNyVfEjhznFWYOxEBddGpIGxPIzD1NwKu/86
dcslgelnp434xyJQDng6fCzPou7ubLWig+Ch0y2nb9k4OFcNOlIIIDfK+Fg2IqshhTbBXYXo2JtC
GeLC6312ErAo3NsIIBCBLTybFQiD9ilUeJGish7GssYJWdrKwSvNupQ1PNufLGXvIAkcDriq3bNn
zUwj0kaQI4kUoQGRL4GVbLN1CYrxwgMxaNp5n/wF/YWzVWZGtHNkdGUamKN/yqfoPhjC+YhHycfX
D8JzlArDUL4ZvYN9/gp/8mkQmVo7r2Bi56ldAxVCG7YIhkT2iz3G/YJ9YBJ6sqF5vq11fgplWX+Q
a+99rHPXfYhyuJ07fqDCHVK0ATo2hs5/ef20ApboehzG7b5xvX+t3vdtzYwWWA3H9xkHuRYdlMU8
NG5XMBg/umZVRuz3fpkW7ji/G4ex9JMBUYgL7c7n34T2NGhazi9LM6V++qb8aHZcp8/LFOuJDisx
qZOh7MTRxNr9AhiKW4I/7O/Kax917qZdBAxGbM9m1QsaJcXsYtIqw6r5UcK0+LB1qEkhjucNA5m3
1VTX67bmtxmEKST4Vb61X9W0iXsL4rDxwQk75b7XZV7e1CjxDrFpr3538NzWm2/MwBAOjdLIiJKq
R/XosNF3HeOsNtV/6CxhtedV4B/Mtojw4TTWFYRiO5fMpWpVeUx/gjxMyrqtzMOGkRl6WvD6d6SG
pBbD32yob0cvrz/kMgi6pEYDsE/I7B15UlZdHQyr36bDks/CS6NVrZ8jkmrrYAg/+62gJN+7CpRy
Yo2UPGpc3TqJMgvF+la62/dumAzzpmhtt+dAVK5MgjL3cCO1dKmTwvYbL1G17q/nzMzKpM7FgXPj
/Gzdqh0T2kryTWY3KMPnTTtkCYwgb4lhNtr5aYKaVZCQlKBW2mXCeAC8zU8GMZF3yv15KClqIa4l
jVq97LreDNApJX2iuy4oGbWRcwh1EN7mv/MysY3XkbuNW+K5YCiOfqmrL2FfD+oaGLZvnlarGYZk
UHrs7l1dDepoeE7+2TA1kETZmgGPVJvaPJgOkzDeucRyfmkK72cWzRkHDLbVGgeNi40S9oK94F62
i8cGNgEaY+s+mWuNzZ3irB1ndGpaVRymCHezeF0844vT1ti2b8r6ipdKN5/Wxke+SxqtcWrKtnnY
rE2dMJoKT/XamsVhFmb+njftfrdKZd8KLYIbG/PH46Qt+SGa5+4TdbJ7ilTVfujGBWB9EEA+Gzp+
3lSOn1ffnlQimeqCbGkX41O+uv+1EsOq3tzGb8Gkpu9DAAJZuhZT9ShCNDru7U5/w1G32E5GOIcw
h4uy+NIWY/VI23yJYrsiwB1QApbXG+ZSTeKv2wQsqgidJVltWbhxVLUAtAVagf3B7lTYXjWL46u4
nm35H9IX42dlDuPvgQOuD/SN+m9bWBRfGMD2/J9ruEZHp8+yEqX9qn6vIjkdF7WJb0xU7R9ulNXf
eGF5zWB+8x6cCtO1Y23jkBsXTeu0B1BJlZ8UwnLTaatyWKSZbV9Za271SPrIBYmidV6z2FURQ+15
K8fqw4C/Lmi42jURs0b48qtQ63DtB4PZHNvMrX+00bB/dqTCF1gMUoexXxmCb92DwE+aMOzWmwyS
HCgnbcofhi+aLxLtwP5A3UeRshp0O68cuJfvSXkw7RMrmKFEyEwx0N2qdkkqa9nf94JZw00H1MJO
UJDMH8u6tMbjthVINpHvTJ8Q8MaUtzOz6S7Hzuubp4XsTtCiMNwqtw43X7CK0R2eTf5dlIs1xfHa
mnG7akAxOV207PahdTHGoVety9ErWielosR3WCHG+3YmM9riCFUqzoPbg2IS7lR/LpbQbRLshsb6
lmJWoXwhAm9aaeM67nHgEOpktBp9U9vKryBQLfa9DEWF82Vjj49rpD2Ny3iBtnguyYlOikeKriJj
FMuRuqkZD9YQFA8cRG1ebwyq75RftsTEvNZF3OtWv3fXbJ0PLQ8VxUqtyk3EmoXxUhXzdBqokIrY
E1UojshR5lf073jxfT0PyzEYnU3EI9VqEBcZkpxxCE7bP65ER/NKjyp0Yf0X1gTYqxo4BproG4cR
uk/xAnjt4zxUtR1XGkBQsi0E2MTc2hBSfusANcZEyL1pi9pyk8jwvZ+5W4UPglsgeztN1fSIZSxT
kM3YGrRlmIAmmVPJu3pYrY6hV7ncIbaL3XI3Ov5DjVqYOPh5WNOn9o1mvbIlmNlDsAaZfjs0SI6+
HasVTLmRWdy8YOCHu6izuq+zNWz+oSqH4dto2KDQaQds+oCjYoSh69ROkGs2Y4A/kanmQA9zbROn
rYaRab4MUrd2cMccic+H3N7yIoGBDSQ+qJr26xRa4HfxZtewGff5md8ubXPVNqV57xNWU0c0ZXcY
aZXeAa9320OJEJ93i6m7WRNvXPHVz7b+puS0M16Hcd9gwdmv2AM1nWckwOQ479rOs3duWNjol9G1
uDJX0o6kmFeLg6Zm50Pf9XwW5PSL8WBLFGFi0IXjvRhqR5/Is20Vc/q8/7i+h/c0cDf32iL2yJhX
M/8CYFXJk85olr5zdTS4Mdp8KNlHTcZ5lmGw9QdpKvWb0bvPPzSWcDhsjgIQUOqtwfKoAvH0JtQB
s3LPG2vjABa/D6+qKkCaKVgX43eQrfxthEQq+0RPxBKHbkOciqFpUxbvi6qc/dOc4cJ6tXbWVsUR
44j/rE6Z1UnoqPcSvIlH7xr+GNdRPgkzOPpO1cmjJLf/Lj2zvi+1O/+2DMUwYwOXseL9bIBHCEaj
fy/yZfih7aZ/hHdRFXHVGQYIEDT6Tq3Ndce7yx3/aHnF2h3ttq/KQ2UNlHuRcA0nxikXtdNoWJZ3
rpmX65FeRGZdOxTXFJ+NkFciWlZCJDMKEU/0P1yUhYf+jYXr+zvDd3Rz8Jw2eFRbFX2tsPj4jje5
8A+oanndaYSV8FGUEZCpdoispGCiCxMSYbdjJJftNDgTLY3ayMHHNtU614BS2gypsSFDBoDBbfse
dmZlJ1sJsthWYnUTXUhHJTMYySLxB2ds4gYnYy9e5yH46tidewdCp6o+SNAx9UGQBVbJ7Brbcmg9
gSj55FcDeORsqO9ghHC1Lej5kJ8MlgDpUTDITbZMYLJeCuK6N4dTB9FDRO9Np4y+jmNkfPIa5Yl4
MJS1gAly7So2LH/4raXhfzFViKvRVPjzm9KzeLkLhl93QptbHjfRavywatt8ZzmtNR+cRWMUTOt0
S3251Q/4VUQiVtoBARyNw2YfGEjmv+tJWh9x/ql/GmYZRkdHolwVj6Hsf/t0Vp24pyBsYsQ4mN4D
aB5whW8m578SiE5DNCvXMkZfX2DmnvtDCqp2bY9Ghg7RofOoTJJZO2xwp7f2JK8hFB9UW2YLegGI
usXTatdfu8nqH4xV6jxB4k2xVXvL+NmiSdIkDRqz1yoL1M+28oNvKB4u7H+Mw1zIOKoTiZaelXEi
VjnE2PD5kBTpftEYDfX8XzHJvr2eGZ39hjnSsHmzESNOWUYm2Ko1GmVsAep9MNp5PXZ5zZ+xmWU3
JEGbgwOI5q6H39o6NjSdoXdJdhqJ+RCEA2ZnMxoq/bFapu0W9kvZxdFctm+mwrG+hsZq56QUk3dj
rmIMEq8ZjY+difNBrMa5eWyzueZiMKO2v5JUQvfeqEw0oZqOSzAbA0BCc9U22XUjlP7gImDhJFrV
xVdv7Ocx9q1gkHE9SOOWOWn12GE+GRxQ+ei+VUU4pdKranpjG629OICQ6r3vphm/yiUbvDrOTWbF
oXLaDwvQZSNeFgaIibJzYSQqID2v1tVoD0i65dY1zVcjqTx7cQ9YGlT2lW8uyPAFw2ofNSyJ77Vu
SIu4frO0nXq//iAylxhQqG1UiQlN8PtC/+HjWrQ6/I5+vfrdd92IMnvmZDnwXeA1ydpIyBxYvTtl
PJil91lOUfDNHoNGXBfZTCkKY8Dbjm5TqztVhWt49E1uTpBUm/oJIQIBimCMCthaYMveB2uIWTU2
Jl4fz11dfETMpTLARVfVfaOjso/dCdUbvrVpfaTX7vzSvh8NJ2EHOS70xQornL545F/odJy1H3bz
AAA9e8UOgIIe1hm0ZzQR0Q5qY0mRBinfk/5RjPDkp9e7Amel7r4KleeO7QFPsDs/PS11M8OsVIc9
aeoJ1zpZFd66Ai/TU++7Fy2691bGX5XuvhaCvjs0inEt/3X2RAUdjigy3DJ1O9OHrgBMkd5seVUK
F2S8r4f5vSnn6aZqK4cKSRPu5NAzGrK8C/2y84HQn5+CoyQ1NyZQ/C/76WMX5SY7eymrlGtOfUD1
07bY+1GU0suqq7gwwrxDo0F5jzK0lk9h70YjvI9pzpNKhO57Y9DAOP/5U8CswFSFHhu66edw0bHQ
WO2Bvk8lFcOxIfacmqWrjrX2zX+Djf15fEC93H0ggehx7E3MvyZQ5QQLu2sYaMtpm8gtV8pdlHL+
fQcD5gKpzps2GXjtO/yvVbC9DhBqg6KbL03AHBEcl+IEH19/beeTmf1hoJci9cNWdk16gk+Xwe+G
fE+sFagxD/yWPTn6LVTrCkIPMNAqBtmyBQnd7vxbNG9cwjUdpce1XocH7ERX98KJeuHcopICMRjx
Q07VufBN3c6gsAyjTleBs8swj+3VMopLwuMvrbJ/OBpVXMu84qcPbVLjGyGpQ5ptYjoCg5uhbvb/
KJSyv1qmbJDKaWjTqT83f0S1NnMXOxOpDRbkECHzSdHWq5vJMbqk83r7wo55IRoxzTHB6uDMxoY5
25drCdl68wORmsVq3XD9LjTrt+7ONezhQmvxhRf4h4aGyLgH4uF8zjFvhg7nzcTp2w76WGZRf9vM
23j/75sTzCnTdLS5EQA4d7K35wVlxJJ+NREjwglaue2nvPZBgwZrlP+yo7658nKpMTy1VXS3z9uo
JKJlkIk711Z5YbpzNp3YPyg7hv4vgo7g38/Ran0/AkVsljYdMeY5Tjh1h8la9+OVAP9HGcSa+KE4
dNpefw8vrcsNg4cTN40H9Pfpdg1hN9fE/iY1GaLehA54K2PWZjLoDXPY0trEG8tAovDCfvpzDM6u
HJA0RAaAj7t3w1knN9tqJWzddGluS8pBEmzI0U1mWQ/s6gK0eqjG9xNix8bnXBTN45D1lJhz4fqP
Rgt28ejV3S6l4W+k4XLQY+LURfPdblrjo4ck+edab8NVZjP4TcDGg8VupzEM4tkorW+YfpY/pKJB
FK+23RyM3qzba1+0Poiwod/aY28v1cpYvpt3cEtQPyIIQj1nBm73VgPXfpwRsbidwG5+mrouM/m9
mOnG4bqG7xj3Z4DGZ2u68K1eOBk7nphuNIcfjaSzd9ZYOc00mnyp2wNsDxBePtLfv7QTzyZJ7ES0
Obh//hA/dgTI0x3RwGzQi91VaYkEyGOJX/An2Jblg4I4LSDwm00RG6LeftUtkwc828Xn17fkPjN9
ujXoA2DMA1Z0H/KcC4REUkmrM8IqrfB/oY3qi7yIo3LufiGgP962dRHdFrSkSc1941L0eX4eCDsk
dszwubIQi3n69JbTY4W8NVUaAukEN1Bdu7ayTpteIfNPcINbJf/ZsBvse8RaO/4Fa8BzWFljCW5f
j3uyrkf/PUNJXJBB8xVfXn+vzx2BAA38mbdG8LjQoNn311/Xfu/726DrQqZQfKMj2BAA10Y+6V8D
Cq7bQSy+bk+eAaQtCaf9YJlqddqk2qYwvzL6NSP5EXRH4skptsewiAp94rKA0Vpon/7lxCXxY3Kl
N1+IFs9vH3TiLAsQHLvT8889IbIIxUt7QAu9ZEucskj9ikrnnrzIvpAivLgQWUvIIdv1Fs/G+c64
IIoaSTSfjQZWR2cGwyF0OmqiIQz/VV+UTIQP4cJA2rUQzqd+jJBcBigT8+8pNNMZBPiNVZrjJU7V
nmQ9PU0w7cnrgaPgC2aeB9pZllnkqKhNC6CAcWMtnhtnBkijoaXVQUF1Efr5wkvcReERIAIUAWTx
LIDIqtGDXLw2BXy4Me7wJsTJF/u4gSy/cGs+j4g83F9LnSVbM6X5sCIxkpqekOhn0KZdtZtf2BWX
VjmrSdZi7CynCNq0RZ+SJm+oD4HR/yMegp3Ns/zBxyNQBYLo/LU5gzlmK6/NmpVzEjSOD2XeOUm7
yd+qB1T+ejR48aF2xi+iRLvX0NlymOyR7EGeT5nni5vAaKEhuUN44eQ+j+U81F+rnH0gd9WNppHT
poEOzFMV9T4wXfRGBCCXD7UdAecMbHWDyfA/O7yQTgGbJYbzgLjinV2WZYVoSgu1IA0i5cE0bvyD
vRbfXn+JL2x1mjQ7FJjqmTTq7PGKFpwDHUIeb4rMvf9RXav/4+zMdiNVti36RUgEPa+Qje102q6y
XS7XC6qWHoKg5+vPoO7LdjrlVF3p6DzsvWUSCKJZa84xAQFsaswA248vdeZ9gYJb4WmoHlan1tvJ
u7SVNklTqsNoxO2Pgh3/YfQoQvz7VTAywF5BWMFJ6WT5G5u6jVTMVWY4ltRd/XLdZNXu079fhtmI
LxdjhkXO1dubcUsCwpMoJmwNGWYw2u64aVNZXH98lTNvx0eErhO9hEMK/Nrbq5R24kk6VP2hgBj4
RQz+si39eX6svfrfT9R/LSaGy0igNnR6bjcbW2ttjdNEHXkGzSNPbSO/7C58Te83JyxLvH3qA2gL
jdNChGQ7lKB8kIexruwXsEJyV7Yd4CDK9sQvjOXRLfvuApXqzMDjhLnqgRG8k2V1MvAG5Ul99qkK
D3Fv3TqlMVNXrbN/o6Stsx/oEQpGHIIYGKd62KTSMpqCszxopiF3SUt6m6eDCPx4RJx7gCxLTK9r
eAmSrLcjonA8ZtOJHZBH+fpTPi4kXyT9HGaF2923PNv9gI7p7uOLnqmD4E5AokrBBbmmewoighY2
1c6ycnWo+dw4xkgpPSplvBG9PdxToo6vhTboRzHoDXVvzz66Y9M+ZQ19jo9/ypnNALsAtveIZdl0
nJYusQ0LTW8jiFwRwD23tpJ9k/Xpt7K31I44FigVH1/wTD2Pd0mIDddkU4/U7e0TR6i2bn2n+oAT
GhFcZ28Nd0438+TAl9IKTwXW5Gn3SU/XoszNCde1hBCD3rsPpzK+MIm+U/bjL6VMzZaLX4Wh8LQG
5IiGLqiK7UMzCiOYXAtjv1ETiNRqVnzbLEUXuqr0H7N4sh6dEenAKmUOIVZNT+RROUGy+Nq/bQQp
jq3eP0b+33FJneztI8oM2r/aMNgHoXPQyfFM71qjv4QMOJkM/14FjT0yGaSIqB9PriJLI3MU8OND
QZEx6HqUJwWd103UmeLCvPtXuvmfPed6LUw/TIYkxQFKP4W2IkkSHYZU6wABObkf+2pto7AFVkgw
rPQpxZSkB06eeT8GsyUXsrGUmQXwfWlATf2S7kavS9JQo9s60rTCVF1DHE4C0Oj0lSwtcR/mwahU
WEW0CzbUcdobDY3c79nQ9KdY0aUK544m8SbH20QHSIgZpif9dODlLH1j2EjDv15NSjo0eoMWhNF7
6Hkszy9R8OoZVWfZl3D1q9YUdCUsr/5WLp66NcdoWm7GYqnwneeLONhDoj4ZVt862w6V7Eg1IqVh
duEzWpeqN090rQlT50Nn7PNgdfPtGClLD5BMKcEMIAMhXK0s/KNCLpUFnCLG7eBW8bUj5yacZr6u
ZPaqercU/qUUonXTdPozcDOj/QNguiLi3/4Mqp3xahsRh0oZ0IeklRoRjfRaajva+nyycelQj8eo
RcaZbbXihxgi8x/D39ZmBbxmxJLoXSljGydDOfaMpE6x7hxgdVkPuZk0D710xgutiPWvnN4rR03k
z5QhiDg/2aPQIO66DDjAoabnv3MNAuInvc72F97sOgGeXob3yajj/1Y87NtHWpEuN5ilYWCkmqd0
72ejsPcDNr+fxM2oFw883PPMA1FBBCL3e60jAA37eUxfmDirR47GzSUYAM2W0x/FlASabWWW6ugt
TxM2ktyPPELoFgxQgAU1XsIvZMfZI2IZzafWFbUAvfxo2jp+PJWwvjxYTqVmV9U+qspyCHQcifE2
Qsi6UHJrzWGXI3fkn7cJAXVFTNUxNPIBIYLeLDr4f82KpoBe9cIcYbq4NYQqxmyj2xMxdbO7fFl6
Gs7BYHTFlZtP4ycHvYEGumq0ZGjX2nAvS73JKdbqYKByRmmPJnFCoTImfpps1ZhFd9gciyFEHNDe
JypZvjnQCMVuwHtMpE/bDPEjKcdav8Fe12cAceOmCrq60R7nhT8b5IVF62s0G+93ZFOx2SoVE7jT
tsL7WftjZ2OML41Pitu2aMGnIGnIXImy0Gx8OW7U2oDb8Cazl1IZ9tcS8eW80WunguM1ScRqDirg
r57X9GuQF+INDupeeyx16ZHypzlUvKTt909aRe004OTR7UqiWGToJ1plbhGIwNtKgUw9mqOboIrC
6FkHTWchkzWZDlVAWOhQb2pH8al6aUcly9Yj4hkKX9y1AJK/i7r+PbaG8ZwkKZy1sSZ2TjfHdrfM
erMrgcwgfMF3+GgBPcKQrIYnJG7VS+N0nrlPh1Fc932pVtxblF4pp+3/jDWbuZ1jLx1KPr9IFjL3
OnUfx32NuiAzvWbVynFysrS8FTfelNXXRW8b2b4qE2qN44g1bJ/YxvDTmy2lwqlZmhd9WPyrxG3V
L5rHkxGoQS649LoKQYY3r9yyqK8eCzV015Fhtr8SlZE04PiFh1HRXvSf1SK0oyKkCoD4pOZjRyvx
tYNEsadFytxGBb62N2uoJF1wval/DEKnvKCljXugrDx2+0X5+kNharqNbsTvXvW6yX408bzcZ71c
vo+z7X2eMXQuQZtZhB4uPGDkCgkUobhMh22aOtW1tHKB/qXtaqSNkfPs8R0sATICVCtOZNgHY0ZY
EI7jUBxRM9SPfmeixU3KZkBtZ1FFCrtpkfcjorUsaHvLfSwgYvVQQoCbsYeuY+uqK+zkiy+q8akp
9eh7qSXeY4kNJ9nRoM+XTYbj/KXr+lUcIhV0N0MbzDpkIBvjJ/At8nNpOy6Q9yjN0YpxS/ke5UE/
HeME1NcGCVZ/LHNlvSwomdEptxUMhZxYm9+TA28rQAtotlcoM0T5WFil6I6jURs/ojEdnmyiqxBm
zI3RBK6IdTAnYCHUw9BZ+iMM6W7NvtH8ry1dNPQUXemJ0BgmFV2Z6bhAOXZrv7oDYSeQjnjoI8Dt
THNzBDDRoa4q+X09Wlcge3kHz0yvau0IdLXqQ73yNXYZ6D2coLMlkbOsq0iZpTZudTvzl31Oh7IJ
lnFRzzEu7MOscvtxdjTnp2lYuc5ab+K9ApHyK29Q9+Ml6VPyXAvZ07UeKbPedHWa/sqHaIw/x60U
TzqayXQLJs/mCxaLXd+IdnLYfHdNeSR+oWGLqTJ9CObOy5OQTiMii1GLoTwRazgHTH3Gd+LOlvgT
4qEy30bYwHy0pFaL0RfR8O0kiBx7gCcY6XtRthF8v7YFqiGzOP9TVa0fBUlpT8k2rzPvN8v8iHJt
Hsj56DlahrpTLcA/mcj+COhD084lY4J8Iafx659TZKtbmg/jaw4pKd30mY0WxufGONEYkfzegRwm
wY5g8E2JLuZ33ua0QUozLeswktMIt7+zgQ36TULcaScUHZc1nMPZaLLCiCanmnUA9Vo0hGZdySvL
bZD3MCgZj2Wvm1emrfCikmfgfU2WdgoNYmAVtuhYuym8aviaIbt+bsGxfiGwRvPuZsPXXnW9yLPd
hKMi2RFhQ3iFhh52CSpD9auev2Gij6c8elkWUhLxzqEkQrmYE3M4p/X8DBDQ+5Y13XIs4oU1Baov
C0SSDtCjsBRF8smZkZtcNckoqmOVpsg1jSyf7no1uQCYai37Sghu9AUDvn6wYrslFheXFal1viNe
jbT0b5ABsQxpakk/5xpvfJvOg6AY2KAo6vtuVe74hBAu4dBUMj30SSLHK81rhDryfXfTbhDJZN/m
OJvASZECpcJO8fUFqVZ5r0sBrYyohKVhv7xE3hU8gvhTV5lK3S+YbeutkyNnCZNJxgNvtHSSsNNi
xwgkqb58wbGqvA2CAqTk8HoRaHlIijpY/SxPuHKrNr3zRIIWJvarPtt23BPS4lQijvbmDJynrQ+C
zXyLITGBvl+HTtrNtwBGUf3kJOtlGzN3tSwoM5H96Q02srgeKvyicbMIduxe5/h8m5F8WdxcNft5
jLRq54uGlb5UTeyGplktV35EZ/euosVUBLWXCfPRiiqtYbcB6uXal41+hRhc2zUeIQMb/mk0BgVG
SrlvIV3qZBK1wy+MFNkR7HIEMjh2kiHs2Qx3HFBjxuuQjzmksNqOuyBmQzeGmrKMF2wXSNxrXS5H
ixy+isXIX5y9nUb1XdkiYfsMJLDoN2NsoAsTkdKSYOA1tUG0DAQn0Q/I7xMcTRCRB1N7moch/dYk
cXZvx43pIMLqibnPy8QpoFJa6rGykPlt6LckPr9SLPAyokF4QYrI/6qSlYWsjprLH3DMnbVFoTpM
+6mepRfErlVftXbNI5bsUG4r0VcvPtXzMrAra+F7i13n6OdWxl9G1l9ukG0nP0zwpn8sV6Phw4ym
6Z8HXtWaHJFqyELZibHZWqqsCeWcRzE6eFRFQT2sTxHziW+G5PsOvysYmX8i21ItHDk69AG8v5GG
r+NNmxSDxafJy9I8KP0FOLKlxdO2TDPXDvIanelVGZn1F9SDy4QmMbKTb5HTVuPRnenrBtCz+NrQ
MUqKJ5wCAxTT1tMSpVG00UcXFBqYa6m2BAFN5YYuVvJpzP38x0xxiqjUZLitLX38nsdEO2s8WBV0
S5p9jhZbJmGVYj4KomgCShYhSvuaWDk6i8hGWB1oRSdu8b7EKtDaeZabtktBnY6A1a4pi6hhk41p
be6WJGbUNGxZAApWQ44AXRexvXGWQn4pWj/vrueqmn+yN8qz7ZDXyQ1QaMHheBVmIMPtsnvstOAc
JlmYkD84AonA1uv5N0akFH8E/fZ6k/ZzwUYNGE+3skvjx6yUSbbJsljb985kelsKifbBrlqW1GGy
YcdNWTddF7rSZ5aAHHpb3yRqO4ywAMIV7Vpv9Cga7/LYn/Mtf238An48bj7h7GBjV3d9zNvPNIaz
1ZU4YL16gpY6FkNsB51m12RUetFrAn40DYiwXnA6YWT51Pb+cItCGWQaId5UY1hSWwsClMCBg0A9
+627eqk2mTLETdKjW8IgCsJrI+eODYOmSYTgdqQP35CvdJjder16MKyBv08bBYJeU+V8aFVqjOmj
WdLQDItuGrUAZQgoFAI4RpzihZf0gfJT75tjprYbzBCKl201zul34Wh1ix6g8a0wsfRcAILMqFNg
uyjbg11aw0M+zRzEc5YSCiux8h+LZlnUruDYp7bpNFS/qol2N8rw1K+vY9tRLzg/sJ4W2NTNH3O3
1NbebBMW0bjxCrx/icP2Dx51OUKcciqcYxoc2QBaL+VyllwARl7fVr9Ls+o/2Rat2W2RyOTJZv8j
keAPq9tU5P73qvPj3xzH81dhl3xx8zSbBy2O3eckG6OfDgrNfeaL3NwmKE4nHFe8kOM05LPDP9Fg
wbWNYyG9TlLmOQRPkR5O+QoNWCoeMlL4YbS3MRHOaBEo8zVb6UQrT76YHXnfG9QwQ86Dw5FyZ5pv
qt6Zn62ZXeR1NBGefruMw3A/jO6q9GlMPmGILtMDQCx3DKYZji5SA5VEvy0v584z1KIYXEBgcKqj
RBCYkJMAdJGX+MwMTsearwET2yAKoArOJJxffSTKPbv+aNzE6GG/uKPpZbfAwpFVr6rceyOC/Bho
1Ks+G6i9/X2L8T65klZtPPtdZt2Zyrfb3y6SLmOTay189ypLq+dKaxldCcnh5nZMoixiixTJ31pV
U9McVU1Ocg26k5+E9dnZasq11fVQuHCIO4UR56FwS+cVqv88hJLdcBRw/PFe5oLHHsRUMb+4des+
2Vmc6YFfefNLEnswrZOctsLoT3nPoFjY82tNpMpAuHrzHSmNfitxC6SbZRb6d6jQzU855qpCID3b
d7bCBQnJbM5IsWc/F4WN61Q/PI4Od0h92CRiCR9iUgybKL5ayHS9ajvDa8PaWLo/+KQHzrJpCZZY
6yjrbM2lqPSNrbdWR6I8VpUL5dqT7uFa6EEAZgs6o4QXgZl5WxvRILpHvZLmYeG/u8F0KNfCOT6X
Hal1+bT1raKx2a11JDk4fTrbF67/rmZK+5CqrkUPe3UAn5aAKMCUdl+TZ+g4SoYwPGVYxnr3a1xW
FfrHhaBz1yIwZW2DICzGLP72XuO2rJYR/tRBV7b52adPEhrg06/4ppIL/eyTLsD6WIGjcFdofYEg
vRMPrlWZAo3zAVPAgzKm6pbaRbpFwym+YZ65UN4+ezXXoiBM54IK4UnN0BrU2MrYFodIGmSncNx3
ZwqkktrLXsn55ePH+Dc68G09zTCQS9O95Dul43LScOiazmmmLp0O2BuNfGP3ZaztpmbId3nu6Phe
uzimCa21BZsJ1+lVqDHnvkCrMr8KtrHwBCNg+EflJTFivIZcOOFYiwiSKgZJ9vGvff/S0YCsYwym
orOSPN6+9NKbp6gyAEevlPfDzKENcf9E7XnQjH9rsPHSwWBQ36ech7aABtjbS6GsNZO1E3XoXAjp
k4Y51PZ68+HjGzppsP29CukRDqOYW0IO9/YqSeRm9aypGZJaIW/mxjPvMQxistQM9VR7o9h07Xgp
5uF9pRbMGBwq8JcIqFAbvL0oKaOiLaWcD+2sQ5oVQx/6lD0uvKtzV0EUR1HUpo1Hk/LtVbyo8hZK
zfNhcDH50QO2rspkef34+Z0ZEFSCwSGtsx4CjJNb6aHICRwx84HFQIfn6SfbgVzVFyse+wuzwNlL
gTUg4hp7Nb2wt/dDfAAuYU5ZB2vOkyu7XsYnUgP9oDdpC/7z5Ab6EdIHY5BuP1ETb6+1YFRO/cxc
Dh0nToDCHSUuuVR4eq3swm39HcgnE4C5gmQZC/Rc7VMGj/JS1yyTXhxIs9npfXY7qfq18+QxLrSN
inIQeQBEE2fYaEuy613j1unKh4GDoj0Yn6SZPsw23jAfho7V2hC/1fioK//Ci37/ofA16sjjec8o
Lb313/9HizcR7ENaezofqE9gHFva4ilGbUoaQGq9JmSVPUlv4Lzx8fA6e1WaGpAEyF75P+TBf64q
lioxY90d4Sc4OA07AvG+9LJ1v9mqKr9lrqyuljlDifvxZd9/OqhVkarT6eWGkeS8vdmxrxO7HYee
Obn1tqKTBEGX6lLD5v1CQ2eKhXGV3a8K8pOZH2c6tIqoaw+EvNTbhhMgZwrOSk8UnKzPYxRdsui8
u62/XRI+0zXAnQd6smQbecTOAwgHpLCy3RcdxUhfNeLClHr2Kh5NP1QLDm2vE41Ra00JSmmfZmpR
JjtRDk3I9vxfmT9rExqTGXpf8G6wb0+uIhJCX/L1KmPSzvtEYEwroVJe6GOeuxdYOOgBWPdQdJ6M
ei/2OlfWtnVoxdRsi0Lqm55Nz/U/Drc17An7EJMachkAaG+Hm80uHfyMcA8p0u2Nk+fg2gu/uHAv
p7KOtcuNVBhlEepNHTXByYoKknACfm65h6Gyjc+mKm1qOCDyl9mq92CZ0ptkwZJRjZYBLCT19jj7
o/2coT3/+H7ff9WopSmsolp2CHA6XZmIlSwrF3j2gW37HIz6tJA5A/z2TuoZLTrmlgAT9nBhBnv3
LvnS/nvVk9Gve5lLva8UB0g89hOI5ie/jZsfH9/auUWKBi8rIftUWron3zQddyJ6o0QcfGg8V4bd
lPuIeK1v87T0fz6+1Nn7gcjHLszD4/K3J/qfuRF8AQiOjHXD0MTAWd22Q5D7y4Vt2PtJiqdmro4H
Am1JpjqZCvGW5ARCzgKDF7S6BULLdUb7LQ1t1DpD0BhwvP959l0vidBGoB+gaX4yTscyU127SGrJ
Ti3Dphu+GG4bbf4fT289J7Hz+2tgefvN5VFZN7Gmi0MzkWBDLVwLEje/xHs9OxwYd6SUcS88xbdX
mau6oAcmxEFrdMondJXwllsxYBe7vrCPOPeiWCEZECR5sxc7uVTe0PoHECEOAwDzRz0y55scI+Q9
NwlTIk7d+dLivL76040LEo+1384tcnh5e3NGzdfWjhXcZaK2rsCSjHuq4j5HawWNILBh/3ypjKUy
wkpwNL4wSs5MIqi12eD6JtxPNgdvr141epJGDmdd4q7ab3FVt9bOmPp4pyObSUMFhKMIpeU0F677
d595ctvWGji3prQZOPNOhqdUQklHtANM16V4SlWCIz6VUZpuJ2E2+r7q2+a1HNsBHEqUEDwD/av+
BDugdkJtbiCWkx+PIxNMUnml642NYsO0pBvQGp+/ZnnqU7L34BhtWstqHwtEyN+y1HB+ZP7aQ52r
uSZTKxvi6Ejim4Gx2qOtvLF6ot8Ct5nnL4bWFDd9RnlrA9dmga4A/+WHHo/2eEQNI+PAbJDnEOqh
qxdK91q6KfRhfMU8QWGCvoBhbVQ8Uw4FoeHje8xRI4e6mrvbEsDXhKTcTV4jV6ckaHtJaoawsdWV
bTWUkAvqEiQyWF386oqiK3bRopSiQ5OZz8lQ93Q2uF0nGMbR/gl3pf3WDlZy5ZWrXyptRXVjSPgF
mwXxw7Fg4GiH2euN/NgMmv9z0iITgIgs3LCNtOE5r1rl7NKF0xMuRlvecBACcjNro50eZS+tr36T
UgM0+ly8mEZZdteEp/gRyGohP4EzKrMA0Lr/I29Nt9yL2qJ46emJXgTgE8Zn9jDeZxXD9jh64OYF
bZRyvB/nXIotyR2YalFGmCYO/zGdLyzYZyZ4lhGbSgQ+XpKmTg48aVfQHje98ZAxJHZpO6qncW4Z
Ah/PhOc+JJ6lz56AczAGj7cfkhdrUY+RZj7IaaAsi/9jr/y4eCjrQR31ykXEMlWXTvfnyh6MZxIn
VoUfmvuTz9csBF31ZJgOBfbs65nIz53MVPPTHAnybIEOhFiq9K2nzPlIl9vb+bRMr3yzsj9VbTk6
AcSW4YqECbklqa3eWM6g/fr4wbyLpubwzOzC9h+LFR3g07AKV49lYeXNBHp9lq86dIW7mSCWH5rR
qXAZ0p+ZOWkhZA2HAFcZEyln9Xd+GfnX/TCSu8fOld6qXhFNWV8i+J+Z7nEXUWlkDwVp+5QkDpiU
7VxK4QLRkLgHEGR8jnUD9tKid18T05dfP34YZ663StiAH7MVBhB5MuuNE1JFTRrsnmQBd8GoQOwA
/IhuUU5AEnKtOL4g7T+zdlJEZS8FAlMQvnZyRWYUu6VIIg5W1P3KcwhZXVc0G9LXsn+u+BkMRHwR
q4Fvtcy//QJ0o2x5zbC2jF54OMRywFr1NN2US91BpkvcC9d7r+rl+EXBb61qUslAnvj2gnYfU8yg
bXQAThl9l5pZfpdSp+KvUe3jFK+JnRSxRW5Xmbm3EXCZG12a1Y+kmdQLKsmajpR2kaqwajJPFjYE
sNgYoRVS6T/1TI86UiF7cEGOaQYPO+nyrUOu4x+gZtOr33vmZ20Qza6NR+/aXLruxuSgikyoNqtr
bzTVXRMt2SWi+plRwNtHS4rWEBH4Kdq8HhplN01iH/KBU4KqaJ+4Ip0CpAOX/P/nLoXi26PSsJbv
T7XW3LnZs8ZZhyYyf8Kud656336x2qm9cN478y25a9TAWtSgoX36+gGceFkOMvGwpIvxNZNzdTSM
fJsip94uhYgufLpn7uuvC2Mt2SKT9E4meCnS2hzwTR68iXptUtJ1LTvSizNH/0fyxFpO5YZQYTJn
6mzNTjahcWSV2Iqr8dDPaC3KdrLpVQ7JthXRpbrZ+9XRZKPLKcGkO7CaPd5+Q5AReW7E6B2KHnm8
og21SZte7T+e9t4/O9NgdWKLa+Ewxo369irxIGYmoWk4uKiu9nU3+VfYStqdP5X1hfPpuUvxgih2
6+tUdDrSuxThD9frDuWiD6GVD2IPY4igIPSgF6TC7wfgqnZfLSw2W2egBW/vaqqRWKoqXw5L0orP
tjX5O5Ak6T6zNLFZFgKaLuwxztwb1U0Y43g4qECc0gLmGg9LVnvzgVDxRAVUVfQ9nMP5VSaoKD5+
ZWcGBmRaauucitf/rdPcf87FRGMRPpZo7GfKMX4S2TDfEELuXfiG/7aB3s6W6x1xFWwZVChPnWdT
bfc0jc2ZptRooM1osk96j/vMTyoRTvSNOAzp9m6NyriJDbxirR41249v9cxjXQXlnJTpv7lUE9/e
KiHC+Ji1aTkMVFCvZ9fVN3PpavsEofu/P1X2mr7Lt2Ch+z79sk0/Fi4Jussh6mrtczUMj2xq1IWZ
6i+j+OShYncBwMKRfG0qnnxuoKxitvnOfIjbod7PukwfIScNN63n5Q+2Qui3TPAEXIIsUUhH9maq
JYxJZEpXEx3rIUg8YdxI1LhhFpv+V4NE5KvRJDwNsvqymbMCaIuE91zURnzBd3ZmVYfLgQWRfRIY
ebLb3r4NchGXueOC+GImOv5VocY6RGic/cJ4ji8dwxEKjjqL9PF+UOjW9njIxB+hoJteUymI2oMc
M+Qmhjc6w+PHQ+XMJ287FO/ZUbEp1k+H6wBpSs8WC5Km7qQQ49Jmbw4IpVK3Ubssco0Lu7czm+e1
SUMLdR2cXPJkfq7MHjejWdCu6WpZBaCuEK5l+G+uMGH0Zdj3Xgf/VOV+8zDTA4lxLo313ozysb5t
yXP+oaFP+U3fHhHmPI2A6tyRg+S/PxbWYiz0zIYuJ7W37wwBlkWh358POky/wBhiyI7T/DT3OZn3
iajDf77cWoL0AChQu/BOrVNTy9NP0EsdjMVqbuAKavsmjtKj6Wf6Z0HA/IXrnZkg8F066BFQEzHR
r//+P3NhPCoCutxsPohpKkPDncigjtMaFf2QXpgQz1xqdSniuKRWyFbpZE1xM82aWmJKD6TsSLYx
LtjIWg3XWjVecp6fmeERAjC1r+QPzGEndzXqkSFVZFgHr8m/g2nErWVrvvHj43d19ip/vdJUzsFb
nQxgLF9OlFhs0oU0+iuTg/CxU8p8+vgq7x8bf9pb28+rctb6+xn95w1hJCgzxLPmwTL8HJFLjGVr
VTibUeFdKOW+vyFyH1CoYJFZ1+LTHZMuO7uf0tg4VHWK94HWbWAsqrngHvUZUm+ncHqY66e/EjBW
797bIefM+mD1kycOUFlfYCIfMeDeaTHZ5YGCDlbMhKF2xiVj+5l7Y1tBaYn1fm3anWw87WrRpkJQ
M66KCALq1M6bcXD0zccva/3tJ/fmeJy4Ue/ga2MdfHtvFhqutBI0ugEYZpxE5Q0ZqCNoLqOgHiC2
mef9azGc/hmzJ3IUFkWm7lOZzZixbTDy3L+WqT8eqRn2m7IjwenjGzt9aetVfE6/SFFQW/Di3t5Y
jLA9E8biXZdTvqz5bJn6buBjvK8Mo6UyqYEnr40M0i+iTUpe3SUL5rvFk1/A8HfX0yd4ByLL3v6C
Js2tqtKK6NolZK5H0WViY43n0rom9AO9bBtPew+31bHrx+pJTEtBsC+M0i8ohMdwHHv3XuESuvDC
2RSfvPK/v4v9HSF4zDnv4vdqR0tH2h/RdSR77dHGJdYRlMjUEGRiAY/pgmBRN25pQW8q0szDDdLm
lrvz+h7CdVEJHKFFG4PoRTBsJZuuI0ly30y9zFnnO7sLY80onU0F+OR77if+o5aNk79fTN26EYVN
97RHVS6DLKGujKPJ147JqpkJbUSaDbhbX8fR0TvfC1uQ5uaVqeeEnrR6KJ5Rq19jZ7H8nR67mYGF
FbnDVWS62nFq4whRrssGCg3uXD+rsfANAPFLhHRYT7DGDCCtNvqkCSjMZbasAcWeCwYXxvnG1HyQ
x0qfpbguM7u4Shsz+ayaXnySluzvjMLBUTRZuRe2tcx/S0G9g5rvQnhzWgAM2kZSK6xN4YMKoeKh
YGb6ae/TCJRp/igtaLnB0nS1H5RGyuyI36ZfK4TdeOPmqZ3v51b0UYB1xNWfnDJLh1tvSc00NFpr
fE7Sxs7DUlrGHKSxTF+1NgWB7BaG+O7ZbXU0Y/wxGAOMQScWvVSCBn/jkAnbzstvOy7MY5XkEt5M
kdV/GuwGKM1rezg2xiKKsHZkdWgLchcR50aNT7Ret1yNRm57oU+661cEl/J5sefom4z6BMMf2Uo7
A5tGtCskJxLSX80q2XhATcwg97DLSSsWfbAW3cVGWsX8SlKi/ctaEoI4yWqerNApRjTNqWtA6CXg
fQiwZeAwoBRffCoSJJN5Z/oPba4Xy3ayDe1HrUf+EOCOMbGPDEnx3HZ4wwOz7+Y2BM4u2sBDSJdv
BJape9XJ7NdE//Kr5fc4/MxoVPamnvQE8Lav9dGuWyzoi17frVFI0H+/wc2BvIkqXP0QGCrrgC3w
9Ay3luTsaO2fEBfhLt9mmHZQoou2KNlhsXkOPOlT5yLPyxh3nDbNAmWHFj+wW1xokAlLq7cQdKEh
92ZeH0kUr58mC3B3CJp6wVoRaSkZ3EnVfo/7Cctgmw/FQzMDq8cxKBLSRHphb9GUm7CI1ah+FSBX
xMYdLfM36vR62guhVYdEyyh0pX6rfudlGf9p41wHsGBKUK0i08RLZkX1N1v65WPF6pyEbVUYd1NZ
jV/xl3VP3UDrAM9jBvV2alAuMTPkmWSLb0/Y5RTfBF/OVJI3XI/jY4eg4TZDmKECe25xwUoCF5at
y5sYQq+MM3Mn2gZwvTnVyDXX8IYvVpoWf8bcmvotgnD9rvHLuQpbz6q/xhGhJgHlFU9dCxbHH17j
eneWVUSP9JCw6lA0MXGLThMpUqbZwGKP5TRmAUCbPKZgjjjsNq2yVgtj9Mt3uj5O2kaXvnGvpQbT
XJoo99WNtHnYlprI73slomVbDxCub0yZyGnD28SRr/mVc4zoMLwug/lzRHcueWRVsOT2isBjXH1H
qDNlRCtUcRu0UyMeUoLQnzmgDwjT9drQggWbQrzTEN1Xt3YTpw/4FEDcM+5K+NEuMuSggeH6dc2t
/T0MfgZOPKrjxzldHUKdWfYxjqg5fsHSwIlmrhP4zImlaVbQw97F0yW87F5LNEiIqdPFz7ZMbYkp
NQW/Cl85fomtpH0QOYNmU6W+l4Wl3xdf+yj1rzsm4G47lExqAVhs7K/O5GJf0VJZw+oumuePl+PT
TeG66KDUsBkybKD4It4uhmCa+2jSM6h8uQPqERVuQLLzEvyPs/NYctvYwvAToQo5bME0xETJsmRr
g7J0ZeTciE9/v56VCLKIGm/GC1W52Y0OJ/xBTdOtjGQdOK2HWoVr9DSKIgOIdLarZd7nsi+tGbm6
kWZdYU/kMIhqSHY2uRZ9hMsZRXWmFcnUhWeU9mn+qQBdnqdsTnok9Ok/cnOoVrKrZjJnPzdbdu/c
WR0Iek1AsAT7WhcbIc+NiSOFDkRJ1ttAGaxiOe4etXK9yDsn8FHPaDtrn/KqVLYmvg4ZmTjNErrj
KhMH47fKVShnaLXiCOfsLYIubYhTTXLMZ+Tuj2abqfuybM3PrSiB2VuF3TUHXjfj1VBBxZCvZdEP
jJK0cKeayN3vOmTkkHto4FbTXgfbf9Zyc9oI4NeVAvmpKLajE01LhJq7XLjfMpI4RiVSqpGc7daa
TyN+iN9FUpQ/G+rFL22cpf/e3+w3VggAF3kjihHE1etCwViYPYxrDXkLqK4/Ckd0J5gR1bMFk8fw
Z9GiGDkCdN6Y5o3vzwEDliGrWiqKCZfT9PQRTfxYeGcr5foxlHT6HrMhP5hEMingJWAJEWSQCsky
vPxtMeGfGnGUd+4ZvxNzr42zs58F5LD7S3g9F7pWxO5ITJCWcGlcjpJQ9eKGra3zUiXjrsyA5yS1
Hm6cmOuNQe0CxOJ7BYNmwuoMt1BWi3iaoby7y9Ps5fbXzo6rY2zo/bnUYufh/qSu9wUDgdhiPrYU
gFllBFM/6kaEtUygwV54TaoqfMpbM/ySUTnco2Rt+g557FZJ9XopGRVdA09Kl7AvV+c11TBdGBZD
C5xFE0EDXfXYI1rw4Q9G148tQcIqc4t1qwlBfmy1lVwLsIVAKiEteaW0LN9I+K+fEUYBqyILfyiU
v2sd/bb50tx0kaGZ+GBQNR5jDxcqojyw4AKE3/2PdVUO55HiguMvGooa2MLV10K9ILTcNtODHK73
i6EqySNEYPPPrHbIjZMoCiIPz6yC4PtBj4ZmP6CYu9FXvTFfeqogGVAnARW0hu1miIJiy6BpQV9C
vEm9Ofxfh8vSbrSUYqNSfSNfpRHOriRblt2GtfohzvZouc6zGliZymuVluH8Yo2L6Y9OCPhGDOGD
UifpUdecIshQDn+abB1nPLcrX70mq14co3J/3f8INw4ozTBPYw1gF1zlquU0xkgNtWqgN/10Vpsc
jIrTensvxB+n1KG13h/vxnrDzqToR5TCRWetnlC8MPtegQCOum2BAr9XmL6Yl/RASLFVp31/BX4v
vbCzoPMAcKNWhv+IvYpTyn7MFC11pqC21PqH1zSIroW6d9IndhoQ3WQ3z2lxoL8/P9to+DyHSj2i
VtHha4tR275dLJLqMUq/VD2mS27iGWSW45aa+o1Ah7okCQ0lG3qGVJYvr2KRxkoOl0QEZJ3wXCfz
MNT5H0qv/augNeJm3avVTn9WMXxJRWjPiii2SGg3bjCCDVwO2QGs1/qaLvF7KUVsjUGdIwrgOLAF
pSf1/v63v7HX3iuWSMJSGr3C8AKVnNLFaKZgMcP+zTSW+hMxsrZrpyrB/W2ZNu6yW7OS9SEbPzgZ
tK2+P+CsCKycMQVVmilfdFiLsHSzj0qbyfuL5xOANO0QilByx/92Yy5aWtfWZFJjsJf+LKxmOLZ1
1/9xf+1uzAURWNrJpMCgn9ZfqEd9SJ+8ZQosr7T28DKdXQVv+fBfRpEdclDysnx4ORfVEPqShnyh
orL7nZ2J+thpm47313cAwRPelkS5HEwgkZejVKhIpkMc9UGDMs8e/R715CRmueupnGxcN9fLBjxF
coxkd40/q/ijwDNUSk7oQdhHZTDDXPWL3oo3NtqNCWk0VSVigmq5uYYdoTwzJpnTG0FN0PgM4CU6
TWbTnxqltk8f/ULgjTTuTlBm9ITWkXZmI26CtIkR6Jgr7Qcd51TEw7fILNcnVeqB6ZTjJYwBRb3L
L2SYU+gOM6PkrWZPCA9NyWviaOUuQcHf79sq2TA9XWso8gAxIqEbLQBdthtXO8/Um7kLZz6UQy3u
tRm7/NEVffPW4mv0jDSMgqtGlrw2iJT/GoqZkiFaAd/Vsc8erTFPP99f5SuClfw5PPu0wABiX5dw
05nLcJ7xn+zKGEsiWntPsdoK3BJkfcypXfvQNg1mWvroHUtNOBRgGuuMmXSNObaexvvcMBCXUoU2
vtRKW/8VDbH+kpRG9odhTI6PYm+3b9V8i84rw/bLN48fDj7Mki1xlnMV1jtK5k0TYo9BZkXRvhdG
+zfvnvsGQdM+6all7zpFgpyVagt7d2vPAEwgY4HqRfQtj+Jv92BnWmMlUDYNSEkd1yfuS4M011sf
SQ/zOW+G6tP9j3R7QFSCaVFDXV7nSbW7gF5OXD0Yo1E954qi+Koe9t8yimhHA825P++Pd+suoVdE
XkGkhEHBaoLNXCiQSQc9mNFefB1CTzuaXrJ1Em7cJVxVRKIkZe+u4ZfL2Jolekt2YQRpzHtViDY+
wiWjqjx6H35S5H0F7kD+B7DHKvy2scUo0PnVA0SM8iBXqKEX6bAFXLyxapIKwjAwsWEZrDakVRe1
CFWELazGLo5xUqUB/qPTw/1vc2MvkO4DHKCbzC1yhez3qjgsaacF5HjmI2WjHNGS2n4oka9Deq0R
G2ioG1/pYrzVEzY25RJZgry2KoQ4pJE57zQFIYQeE8L9/andWkBJo8EWg6oTWs+XGwKN9LRJKE0G
1BqnXezqww5U+ZYnxK0JESirCEHClsWW6nKUifopcWWhBVNRJACSh4EATQwnbEE/2nflbsUTBSY4
pTQCjXVYnqLtMSeQX4JRiHavonzipxVSZfeX7R2nsLoJOUOSBS4rAtRsLmfUQpLP3E5VAzXLTHuv
Imf/D9l11+248pujLZo237Voo/xdYKRpkUzbCtJdc9PqO+rc6gtpNtRYpRuj2de1fEadEmj5tEPD
zz33Ud5g+Jy4xU9zKZSfkl+DXklYS6zpaPA/slJL2ZPa0Bgo9HzpPx7ZyNAJgi3kPDK41W004kUJ
x9pyg8zs3b2YMZSO5nFLseHGueLEyG0n0xOKsZeLaJq1saiZ4QWKMiMLSUuK691rdnNtIcxYh+lG
HHBjG0I2JBXnRqCrsYaM2ZVi1qCInWDiUjmqnTKcRjtWd2NnGxtXxq2hJHCM4B30KSH15dQSWv2j
ZSZuELd4EYx0NvBp7JNjaBX/3t+KN0biO8G2AycMsmYNpgV8Pg2j8IwAIS84KD1yvrzJytOiuf35
40Oh+S074pQpybEuJ+VE6Vx7tAEDdSzFd/xVPT+EYfM9rRJnYwPempVU8gCPLsUQ1uj+xtaV1opz
J8CmNz7EXZmep5L2yzwZysanunEFwqglLYG9hWP9u4v9b6EFVkhL3diNGkAcFLhLojxoAWHcuDFu
TEhKVDgy3qVtvxbxEN1oL6aK5VEGxCswNSU75EltnqJ6EYcPfyaXjISgRRZ7gUBffiYvh10FHVoN
RF5kDx49xsPgFd7RDOe/748kH6LLW9AllZMGGFwRnKpVJC90/G8rp6uoLZTDEfhBdh51NTpUikof
mEt6QteLmsj9Ua+XEgYGiBoQV8BrIIBczi+TnhEprcagNO3qEKpm87UEu/vNQetsY6jrvfHuKcIv
JfMCrbZ6ib1R7+gQ1kUgyFwJeGv6oh1KvfcndDUKAQzSDlIPmteRTXg5IUtfrK6f7SWow6WHV5SL
R6vDWfWjoxDyUd5FfAMAubs+vVPWlHQ6mzAIMVXeQdEtkVGbzY3NJ++Aiy0h5XDAjuGLiOcBk7qc
i6GngsZx6wVNBRct8eYWy+/UtvaQdvNDi0ho7htqWTzbiWFvZMpX7wljg8AjWQZORpaySvNCKXlo
VUUYzAmCb0Xktb6ttd903foyCe3z/eW82oXvA8EAcRDLYKKrjzZPXdPPxuQGDjJUryrKZG/otKdH
JBjbjXfren+QL8sgA+EPartrDnetK7iIQoIKQmDUfpsoYmfCrdr4crcmRCBIVZ4+vBQZufxyKEdz
FYeWF2RZOJ1bbvonNDnb/WiVw0aA+/6yr3YJNAkTWJD8YFetlHFJ7XFAvj7Q5nh6aCKURPtZy5+E
bkf/ItVuPyAGkSPYoNtPaJtJnVjP++zEmAm6ela8hsKzzqWVIe4nzTVgmTbRrxCFbEztMfY+fvhT
03Wk0iOryvQFV/sK+FDpmYrjBAqGxg+W1tSBwe/5y23H5T8MRWvEYgfbskG3emKnrkXur234CFDB
91ExOg/gd/BNdOMtWgJWmldnVfpnyToEFWzDXe8rPEli4BJmGAh1dKq3DKkmZChVCUAQZpb+wEHX
Ms68nXBSx7ptHTT/Kv3nlLXjN3sa8OCu7blMT2kYxuVO4Hjo+YuSWJ/DtCvoFkMGHn0F7NC3GIG5
J5jZBnb28xyGgRYruJLrYRyKPaLd1rKzBE80srSx8+cEqeqTPeHoJWlv1SsX2ow0+NQUf+jCpX5e
VnHiT8DoX5Q40gAyqbUNbEovWuJUJEX+BYxX/xXWbdLuKf1YAL2mSH/R4qF8NRdFPJmFl/0tek3L
fA2dAgSXy8aK9koSDV/tkdwfRUQxfqOFVH+yFaf8XrutWXCdRc6/SVQ06WGktaN/qT2tKvewU9Vq
h7m6eKCz1v0qPVd44Jo9BZMwwC05sctsikC2Ql7HyuqcfY4QQOQXuGfUu66pewY0h1L1YQ7E0cME
NgZxGQwZ/nUSQ4FAkKcTANkqoT42Q33wq3Fwh6Otzu2DaWedjrByZxi7JJmUT4sOat/XTcXag21N
xqPR9NY3Q837LzGdKrCikfHNQIstAeXUiuJop4nW7KPWQuPZTXUxQ3721OcC8AsIjNITuu/hldBh
mF4t7j5KLYRKbXzCPyMaG3YHs+ckIqNndAieq12EvH6DT8wOO5pweXIaI/vbFgtYQCVbqi92aiZ/
puRxv0YTERtQY6X+PweBsGYfK3gKQqS1naNjNOKlwklQYhYb2w2EUWOnDa/baw5RadfeAeSuoX5S
rFxKJYyx+nPSFTacZ4UIlWcEB8apKZHT3jmlCS3Qyg2oGUaslcPGzUkSe3WSJPcL3ReIqLwG68cA
gArI7BkN4tbNLHvf042b933o2j8qz86qnTupyqPS57Bg5sxWwjNFT0d9MiOkB1EM14zB14uhnA60
yEgLnS5HA0LleUmPhpvo/yQTLsAw7cv4nxaLlfakx27/FUxl/yPLRwPO71xl8UFP2vxHM4gUUcOo
i95Q4kSJCs35zP1cVgiIdws60Lwgi1YEA8jKbw2pVviYR6GakjtYza/C9BpAm8B8lFOiVkZ6QHlT
zQ7D6IKEydoCmn6jZJUbGGmWvjl4+w0+ZTT7VAxdl+7zMPJ+qlR6Ir9fnOqvxtaKHkomIsP7zHKa
t0Qrm+95PKObZEChPqlzMvyj2/MIBDDVWQge3Nw7LAYqrf6c513mG6WqhCfbzVisMfXa6QHNfxPO
aYPmpq+5hfs0WzhU+XpvAeBBuRWYV1yFKZqYGaH2jrhKpGfUb8uvdT9h1kwYgkZqH+eJ4ZdYJTuA
Xru+2qFWj0gzlU/lrdUKG192d6ymfTVXbow9dmL+HKigReizT5D6mYVSPkQT96vfWXnr+U2YNtUz
mRg210WrgL60U2/KTh5qDG+TNIHaTZpbQmY1GuXPacL2ce8Jxf0m+J7fcQeI411kJwuO8XPafolm
hxuMNKEPqBz2zXMUtQNt3Chq8Dcw1B+ZN4xz4CVhJE6lW9a9ZBmJ8jxoygIgNKMu+9FsSYZY5GPk
tbbsNq8KH/jMJcpECvOoOaWLW4SxAA9NyEM28qX3l+4yRKB6KCWVZDQHXmAVemsZbocKruSPRl8b
/2iDiJYHM2z6cRdpVhztrSxJzT9GW4/+CscuMnwXYQ80T5e2/1pZ+fAtwv4CifF+XJ4R0W3dXTJG
k+mXSCrMD56GWTCf3q2/iHwOPaTNKSb6/WDjm4FsrN+rhYTVLdP0E5WxPt5hqez+jZCp8VfK2zDs
9Ngc/6AumT7b0Bh+VZpDQN2jBPAFczSsSDWqx5MvMkUAjfLw7fO1rB7rpyjuFrEvRZR+X6LB7vYW
b9XA/pm84iWqrWTcV02P2rtZuna0s0OSnd3kRCLfp1U2/Kj6YrH3KEPrL63euH/McdO5e3Xu5y+T
msFlmNiJCB1PWlTsTHhqCNeHGc4fBmhfcWhAWZX7gqKB99w7TZ5wbj3tUxUpybfRKrQ3FfaRfUQz
OX1QzTJ5yuqo9h48lOEdX4jESvxB7XPjUHrlgmewVzGb3tTyn2qHkS9QWNdqH5MZSxufc1iOGP70
0SvvZPWjnysFFKeX6JqPRDT2sLOZ24avl8kS+3bV9r2ERsxv9pRHL9YkzBd+UoetR+1BVVTtsfkl
mghBjH5Eh/xrzIeYd7ao1W/3Az65ty72HjmY7LkCm0ch9UplqzZEpPZuHQVFIvTTmLu61A+G1OMU
6Pvnnvgc5amzseOvBqUuz7BkL4gjYsuwypxEkrXEIlX12InIBJUddV9JBcyHFtA4V2NGSYw/5Yez
QkbFt9rFXY2G3Lr1O4muHjLPqnDPSYZjydX7GanreuOFvPE+MoqsEBBnOqDCLnMLWlxGWFpdBZNf
KplQpVJfp8Tpj8Ach6ceTOXGtK6TGZocqCVS5gMH5Ky7wBZ64yr/UD5iQoHuvE0kmvtZ7WJ+yxsz
b4x2DbIAKUgFjs+BLAp1Fzn/32pIE+h+1fGK9nERtf7FIJ/PD9wNPVre6BL8zW1M+V5fyEj37kIQ
5KcEq+nBGjKFLLwqUNi5v4NvzB/jWJIWqlqGapmrH5SX/dTYatw8IjE2PwK4Lx4jY/Feu6xXN16E
m0NJuTgKTvJF0C/nbqgT6h4cR+QiLYfiNv4dS6oC9BAYAP+HWQGEwOudcrFlrYZqixrlHXtpHmHM
YlVmVbtFrbC2nkHb3B/pOjXiaQRbyCg046CnXU5qMWC+51NSPzaWNZwLe3GwLLOVjxZU2Tay3Scr
aES2a3wYGtuTAyeVY5GiRt3SF/A1jJL2GYT4jaW7NSHZbkZHwrAh1awSS01X23AI3fpx7jUlmBLT
fa5U+6/7q/b+rS8uTpJMsnn5XpMWUpu7XDY115GByrr4UV0y/VMJx8faIfWz/GHHGJhApaFAyhNt
pY9N1oWIahtt/CUzhFbTCy9H9WHyvBLtnMoc1APehnCVdFyrwCCPdR40+NYjx4+DG5mn07pnuOXV
Yx7a4/cGDkuxwRi+cWlZAMNlzw/4wJWiTYv0SKePc/yIe5T4aaix4TtLXnw2YA2c5wRo9P3Vu/GJ
UJiTtmxIR9NYWu3uafG6xR6sGBWOVPhi7LW/KNt6/3x8FLR3PSqOVMgoMlx+IhcDQcm6Sh7LVIkP
85jjc6eiG39/lBuPGWpK4Iu59vH2W7d2NCHUIYsFo2DoEywa+YZuZyaq9/NQH3XgHl/p0m2p212v
IL0JiRCQ4hgGQkmXc1vixV3SOkofkRruj+nQLE/c1lts3+sLj2ocwpgSrY9m5Lpcm1i0I7Sq0QOv
9qJDF2I+JEJzJKlw7I1lvN6CXOKIv3Ca4HdeC7OkUYSeWGcEXRyZPwtnVl+ERbQI97fAYt0ev97/
bO8wg8sDjKg5OxChCmSHnHU/OK0wqlDQmg4MHuwHiuyURqC3ntWak2cVXnXUO605NdhrvCiJPX/2
rDLcF5igvGqhSa6WFdWXtK824ZYy+rn8YbLNCqacCxkE2fpBC8neJb0wfZyg7H9dwtDW2LxEKn5u
mEa+60fE4w7JkuJymdq9eXCcwa38SVP6t401kidk9VMIK4CXcYsCZXZWu6ygkL84TUlmkic2M47D
+StNafdfS0zFz6Iw9W9wJMpn7AbNAd7WiN+Ro2Km4Ttqb/zojJGQ1gPk/xAOzvIzT5Fw22deahu7
SuQmN5yqCRedp2Vwft7/7dcHBJSESmFRwo+QBV09a3gNLlTCljDIypRdpNrNHtS38eHHk2ucAFb2
aEgS1zEl4vgFN3MZBm5YIOBWhD/VyP6gEy9lY5CRtNTAFHBJe+tT6MJYSTBOcQM3xsCvNsJXWneJ
vyTet7ysNp6CawQZ+A/akQxDOkDNf/V8ZvwcNe2gC81FlVMQCNt0V7VF8ZpGffoverW5T4MxPFTU
Tc4CYvu+6y31VffmKvJznGuy4we/JA0+bjkWGlI7S7x6aeFDh5M399Y5zifIiebiPLZjGW7cP1f7
hfnSsuS5kFwhxFYuL9ReiUPb68GPh3qunpZYh/cwKFtCwLdGAbYttSul8sU6eh6bOloEqxkYoTuj
LhZGu3DU+o3u0PuOuDi3MqsjPJFlOq5TdTWZKaY8aOltFCRgtXUx/RlP3s4c6zcoroHwzBN106cq
HU/5VP9vQAjfiXAGN7qXuF9eWsvcLUZ2Fr11RP3r3KI6dqgy/AxrZyMOuHpf5O90QBQji007cN37
xj5e7n32EbG9d6yXJDuYChXXttLDT/d30dX7wlAel5hOf0MnT1jdB50FD27pwygYYhQdHVyi4Aek
BShTM/mamHjlbcztKi6QAxJ18DoTWIHUv9xQYajTWArp2/SoxgF5MT1fndUjVOLMxywkKJrwozL9
713934ZcfXa7QgF2RPY0SJLir7bQ9MOcQUXK3Gjrtb7ex6hVos9I4YoADmz45eRmrzfUppxYzUVb
znkYfh+6ut/glFznmii1gQ+Uai1csjxAl6P0TTuqrtVkQTpy5fiNGdN8GGO34bbR+l+h5uXjQZ+I
nneuEzot1PfBOI/kIF/VHMzN/v4WurFb0ZWW0GRqJTyGq+UVGkF/lA5pQGkookbjeM8U6OjwCDv/
dX+oG+tL0CqfLfA5EtB7OfPZhMSTG0salGWBLBjk74No0q3Swc1RbFgrQK4JgNavFx0xY5pyJw2s
Lpv35jiVOMwL7aNsP+T2UFAhFTPJLimmXs5lrG0tLKwyDaiv4XXrdCisRaO18RLfON+0WSFH8kbw
HKvrmpKZYP6YuVkQJSaPozpFysNsdg1pVdXW51E6BN//RrdGlEGxaxC0SsHxy3nR94PipWZFANgK
adtBtbghkfUDB92Dm02H4/3xbnwtKi60ZnmVIa+tOy8dopVeUulxUIkk3SUL6m1zmpkfX0cgE5IZ
wTGRjZ7LWdVV1xRzIguCo5YclU4/Z6YeH8Kq+TSktDDvz+kdPbh6qSyJnwCLb3OVrJkS8aAMtoHS
bxDXeh4/RO3YvGJcF36N4mUIll5y9cHZaD+tVslpeLTd+D8809F18MqoineKl5f6UZaOi8dymdH9
wLu00x4Yqfsk7dCgpne2muxo+TYYsA9Nswuzuqd9Z0nyWIULDfjuWUynXp3U/LE3E9Xa0T6d7D0c
m2Zv4N1oH7pZc3o/TsPi+4DC6GdLz/N548W4saFkDg5uxUaZn+Tkcukb9nU62lMaKKaXnpLYqP2x
1Ln3yjk8DfkWP/aaNwht9R1QDGlKlxSvy/HiqqnUDvXswE2Jqczaa78B2B9+hg0yFoWR6wejrTLs
80JFyXzq4tE/YKCKDYSEjCdXO4BfAYiVMIVwZc3S9grMzqyWWxWhzCSmAzZY3+vJzn9wNWlHnpn8
u6DojgMkNtkbcJPrFZddFzAgoN6RQ15fgPSrE5E6oRaMWe/sFKcDdVqCACURRYAbae+NI3zdPeWr
Uh4llKcWBAJlda8vSSww2/SWIKmU2tyJwS6+J03YVLs6MsbJ152xtvxOqQZtnxhmbeJBnOnGsRe9
FwG4jR3ZYdWbN71OjfCYqRizOnpKuzuLaeLcP5zXFw4/VmZQwFcodtmr+kmS9TUZMT+2RVLxqXfT
564Mp43Pf3MQ4iSKNBJct87TdF0IBGGUJaALlu5tA0N4rXemjVvt+umW0F5JYuN08UasjlaoV0jW
NJYeZGlv7jFGrR+Qgh1eJQDnoxZTkkTB+0NLhYoGof4q0ky0Cm2RuTeDESMjP7HsYq8jGPTxGXFx
ogiOYDv14fXW7fu0oLpVd0HrjfYhi7LcpzptoWuTbpkNXBNuYdpSFISTB9cMrOpq9WIYgCY4CVTz
ivit6VJcpsuETD+a8KIYwqfOQYbHrB5TO/+KGLu2S40iOSAXiQ04Wkgf3pWwK+VrQU4oy+OXtxZZ
SqbNvd7CTbfdby1x526K0g+TVJgyVwIPIc0V8Girxx2B79luM7sN0nlSH+wCiSlSreI/zAWSgOeR
BNkIja2uA7o5cWsoYRMU8Dz9KaXN3HXdlj3FjYse9Vfq4WBxAdVxli+XzNNjYRVK2QYissIzKvrV
M+7W9ikGUPKiFF1y0qbeTn3kdqLjQi7+rIzT1ne7cQQdCpZAKHjHCOlXm8gZ2rnB76AJcBiwdrYe
F2cFYconTR/SjWbDjcTBIjyH3k8KxrZ1Vi9bY+iV7sZOE0TWjIxWWezpn5k7I0xfcHFVoIynIDQV
jYZ+Y+bQp6caJPQo/ry/VW9MGQ0A7hvYprAmvfUFmrs9sjVqG3QTYG7gP4m1c8UYHnjoNtXqrt9R
joWUzJeMJ2L61WCL4Q6WCaA2UJNweAMgoeETg0i8XTVFYA3C+FKHDfgvr3Xtt/vzvHGHA1/n7ZYS
dvYV6TAsHeSF4qYntx4MLJir4lNR2tbp/ii3VlOqNgDt5fBzj1/u4pHHM6lyuw884YnnejKXvenO
0Ckcs9nKJt7ZxpdRiUUgZvJO0xOBw7vaQVRWctMaigF0Yq3vc/wmHvuMNh3qtarzLKXFz1QtXYSW
BtA4aLQh2wUIXPkzQo7jV5lNOBxbGWdKUDorjyZOaR9/AN4Bpdhw8XqSlV4uB/QAFisbhqAVE31P
MytOgw3cGdOZ/PP9lb/xfWFNARMA5EwcsC5lmFVfTfqk9gFCheWhXtzad0CEHu6Pch2MvTdpEBQ3
aLFS8bmcUI8D1qJHRhsgpPkpxBI4LbvQX1rjmBeoed0f7NaUKKcSZnNDcCOuBjNrt3dRUGkDHLjM
V6GE7qmOi/a/jILQPOB9+Z6sxWFwkUe/UNfawF3m+fNiV5hFmb3YiCpvHAxg+5x6B5lBKh/yZvit
JZ+YyyKAHDBK4027zJm+oaSX7ltn/uP+ol0PZHOXGeBEoFoQSq0GgvCGbTYSXwHA5PyczstwQthX
PeLtvcWKud4MbGnCGkSM4U6j+3k5J4W+lwQCt0E0ReURDb/Jt40MhJi25Aevj7fAIbem9vt4q/ce
tbR2WtBCDDAebb+ayB34fZOGXwbb3mq2vscOl3eLLelmlNblTqf1dDm3dJnVWZ/SDm5MpbbfM9BT
L7aRN94ZlTevBFmLbzUI1I5XKYvz5X8l1FMTIbslzE4ZGWyMr3aKdXRvKupC0SGMBWgkLUufnAo1
44NAM04K9pntmwU+8STG0ot3sTDnrxGlDGl93XufNFSsQDEX1vyX3pRxkEPyy/3Ftse/w6RUExy4
6/IbrsD6JJ2FYu3Dh4O8T2LjZd/EAQl0uQywCpqimjnvrWtEp7ztm72iKVtH8PpZfNc2lcAY+vTc
lZejOE1S4C1AgcFqIwV0mY2dDTq5z8KN3/qxx8F+6IdztHTJxqm8vmGIy6WbAA1ahl0LyRnJqKjR
MII+jRPWEvWu/TSYzv7+kbwxCtkMDh1SNQlupPz3384+GBc6Q4pSBH2Rhzt3qVEGFSCL749y43To
rIyMh6VA7LoyoeFrVmi5XgbgfMrXZEn0Q2pjoR3jaL5R9L01IZDFOgRxqkKoTlxOqIm7fKHPWARc
C+6pzONxH/OsbSzbdXEeph11J6qedHuuGELNqEd5GddlUGiz8cdMEfRNmoJHfjjY6ql31fxnDer7
6/1lvHGpwT3GZBIaI72ItdwaNgydsSRKGdDqxqh9QBxyAbo9EK76XeVtdfLkHbm6Z7hkYIG+Cxpy
yC6XMsr12msquyTpjfInMkm8jgG0vlmekp/6fKjgmqAIqqTQ5oSI+yDD+Z3mRJWXG0f95sTJcRDB
dkhC1sxNoodSkOeXtEkbNAUzMzE+Z4AoD30eVw4AZkXd2EbyWK/nLl9dGnoS2bR+35UBjw0rNDIK
LSxukpV/52L61JYWCOn+7w7xD1/3zONoLB8voEq8CUdFds4lXfBy1UMVNxFrifPAtob4VC4YniGf
VO57RPUOCMRGG2fzxgUnrRplXCyhDGsrW7I1Wku4K6D4oZXprqXdhHLgbH8PqepXO63MYtSHsbz5
PGlzvrGjb5xWWRmiq4Z5kXysLyc7TWkIDdLIAwOxlm8RBIAnrcg/LNlGXmFRfyANJ+8nFb4cpVSc
JTbbtAiUQU/2bVvVz605zhtd01tz4d4xsdmALHQFdqndKndHuD5BB47/IELNeEpis3n4+B0AbwJy
LLkS2KfVikX24E5Dl2YBMBfnpJpTcdbaWDum1GcfPJF5GzfdjaubjSHxrpSkdJQPLtdOGN0S4+BF
UfldcsYe8tovHHDUcxjZXz4+NxChNHOlhBOjXY41ViHBDlSgoGkUoMs1qJVjVITlxO1mzWe03BBx
vT/kjY8meYk8TtQnCTZXy+lR0BAL7NwA0J+3d43O28fo4358FBISCjW0qOVWXNWchiSGaQIQITD7
UnkbjNgKzDr/5/5UbrxJ7/E7tXjmAfnxcvUiZ1HHtCUlUY2ueI0NTTn3qpifF/y2X/RGTZ5UpD/O
9we9sT3YG7LpYLLBKFNcDorrMa/gUDUBqI/hgdSOCuJUt/syNLde9ltDQewExsGGRJxglT2UHX3a
KLOqIPNaGipm+dOux26fJPUWSPnmSExLGn3w9q1vpZSWMJruUR2gTV4cBnQDTjl0s1ORii1C1M2h
EK0knKe5ifvB5fqhJ+qOrjBq3s4m/O6gVAULKauyyB9qoW7cULd2CExSjKNYRd6X1WCaF+nw6EQV
yIO+V9o82iVO+ybGVAFOqs5HVas+zAtH8I3nhfkxMjrCcgF+CzCrCWVnNZuroNKzTznaybu4n92N
S+pGfMALBgiZmqv0d1hdHNYs0MvLzDpQxrY4t8lMH85V1Cecv/JfWSLijZb0jYooTTbpckQxG2Fk
d3Wg4XMT6NIXDuyxzCHVclV/MpJBfYXiFOV7pZ6V5CFrYWqV3GL6eXCTqfKz3tuCbNy4v94hXVCR
6X5dAYLgxllTMtp10DeG9oT8u/OE7vyHCfFSiFSa+Em1BAm/vvyIepXOyoBHB6e88x4aoy8f7FZU
h/t3ya3t+fsocq6/bZW5qo3Eq/U6cObInn1YOd3BVlMKY2VunuMZSvMI7Xkrw7t1BAm0oPrD8JXX
2OWwA+iLUAfMGUQyn0DqCTJSOYAyqM0p3uqJ3dqpDsVlaRhDsXUdiqgIZquJSvchSSHeT/AfSNHH
2o8bPCQbovmNyPnG/uA40B8DH8W9uU6HWniTGBZWY1BOnsnc5mbvKslWG/7GrCjgkpqwiuhPG6tX
QDdap42HegiIjtqHNAZZmthFfki7BGXwZRPReOOT0VmRgmMU58HCrY6fJcxSpHU7ADIgOh+wEHjo
zKQ4usK2jvc35dUCyucNI0Hpdi/RtKut77pDKoxCMc85kn85J92wjrEKr/qjIcJqnNXmz2mPd3Pr
ss+bJnu0C4AZYSrCjSMmb/iLtIZRJK+I1Jh++ZVIZmmUuHISOZ5Vpyyspzqz1U/CnjqMk7WyexpM
YQBejtr2z9nq0o29eGtwqagtRX6QCFjXxOE/FsMyZP/n7MyWIzeSdP0qY7pHDxI7jk3PBYBcWSSL
S603sJJUwr7vePrzBbvPTCUyLXEoyUoiKxdHRHh4ePjy/9rRCuT8q96NcDNWtZFuvC7ubfvQx8rm
MPaj3R2yOuvKl/evJBoD4pXAU+A6cL7PZZDaezCU1GPYhcBdypPk6Grwd9aRlg4SVVw2SDUsVLOy
aF/HjKpHLnmhq0WJvgWsVF3RlgtTyT6jY0nUBdJDTfHQciy6b9ql6R/1Ug73UxCbj6o10vSd1W/8
NaHbp3H3fHsCL3adEEpDhKCGo1tqWWmhBIrqkx3wj7Yeji9SIWUuEazwSLP2Wq7msroec4yjQmSF
AnYc5sUAm1pNa3XMzWNv0NMKuWC/p1Yq+bTJdQkcyiB78OskvAeVvtinZS3t49Aw9qmdlbvElqXP
fb+Juv0QGc3KDrq0BzwYGsTzEbkETOp85v1uisw+ghSghLMcJvi4/DhPxhrw5ZWppqJJFACIimKi
5udSBkVrOquPzGNIGOhbOG/aDx05oZ9z0ikrvswltsXbyQfGF3jWopFhobFqb1qiFw9ZIXTUXC/p
NoWCfWjdoYSk1RmkXGkdmYqT70Ug1486XNmjC2iWr7tkWBSTd8TBPQQwVe9BeBx+Rkz2SB9lSSf4
ZEd/QDLSVG6rmKDLzVINEpudKyNoN4Ufdk/zZNpbqSWYNQWEkXajriaxgyZrvptzeOgANCj+FyI9
geqEWdbVDgQhxIJiGh2clmqPteTBpXvHlIj6SeqauBpStLCYft1GcRLVOM5SB9qzSXzkU9dOZex0
utruLDvJDhxy2v0mHMbf541Szd6gKIF3e8Nd0zVuBRQ4i+YAHK/zx4jVjh7yDAKxEJIggbMR00A+
hCtSLiv2Ga2IM4MVpQDedHGaVk1HhESzj+ZgT9uiBimAsJTaOUVW1ZCvRPkuTJvx1acfn5Kj0n4E
PzqZCBT3w88JqOov7x+2QEQCLViY0WXcMU1jeTOk0L4qEQX0lF8q23p4f8aGUVsCkZgjG/iYZY17
n6ZhZOsT9J0UIrvqXIGrV1mtG3f2mvt8VZ849MCOISFMbncR05v0mZafHKrQOqVTzskK2rumYdJP
bS9D89UEurvpp5xmIct2usQCOcLszOZwe16vGBUBoY/3SX8Gkb7FU0i1ZJSVn5MmMivtK6wT/bM5
2UA/UCcWrazhhUcoeo8E3DMSIbZYyppSH8IwMoG4TXUL3pm12YKZrCVO2Kq6q81pP64ciddGJ9gS
aMgCyo2im/PNoipD0NiARJ5KCzScQK+6Q5v4X6EwejdiIWOjW48iIkAtqUZZSAJRI7CgN5OOw9gW
GwdoDInO2l6VIB+aN39j0UTgmxwNF3a25/mw8IvMaU4V6Qi6m/rY+vmwzdVee0qAcFk52q7NoDhr
OOJpOVCW5SZaZoRSpdnBaYQH8s6UtGg/cJ3d+n7brNicK6JwAzGtxCE45JeRvlYURGRZGpxi0WI+
SkA2KaCEenXRVe/XCxEphemAWkQiVOJRfrlVqsNAI6U9hyd52pSHyZq1D1Y42/cWxbwrDq7YQOfe
tQg0C+cI1A8M6kIxIksvldgIolPXQ+xs1aG5B3alUpxSloaXVi6KHxSKhr3rj13/KQzttWDLpYfN
A9B8pJP5FsDki8tKJ8gUZt+ITtPc+jtTYGOEGoBhgHJ5k4Q4fA0X18ZY0RxxHi4HjkcteiHRVdAC
zueYW0NAaxntq5vGmm1PU1u7Osy2nYGgk6rKa2HXcwdtyJx8u23S3k7iC8kUpQHEJlyXJdNrWLem
P+DrnUYjUbyBGu/tvOkAzit630tj5Y+085+wcmArTY+0V29NS9oCtEhx0ybMd7Me5RBWBv0uUEAt
tnM7WnGvrukEIcSNQMlgQd6Ohl/Uj+tWoamDilmy680pDULtRz6o6Rej6+V90NuVY4GTcwdmhv9U
RgAA3Z6gK3aYujFyOBT5iGzBwpHMUBZVrgr/2DRy6aI76TN0dc0H8G6SL4WehZ/fLc8kScAuIDAG
zurijMksCKG4HPnHTIaJLAc8ewvUTPIYW0O+vy1KWL7F0v8qalkQ2EComtAe7tObASOXVU5gb4GC
935LhRSurdxEiDwvi2PsYsRMxUgxN23wNGay5c2SVHycRkhjbw/osmiMGCbUFbQqsWYc02Kb/aIr
eWNGeavk/jGepRJuTmq/HPxp+8jzpVyzcvtnpBPwkKO6OhSZNe8hcm+hAu3M8BglinLnl4nmxKA/
fTaD2n66/XxXrAtlJ6AnEnARB8RCl+TQGGpZGv1j2sU7raAOZCiKJ3McTjKEQORD/ceiDVfquy9u
ghRYcV+glRQnAtTtZdA6kUyILMtEPUUgl+1l8Js+kyne3Gt1nX4cMgpWnEEzK0rKomAWNSfjAXTa
8oepxUCQmr7+VOMAptRs6tNahny5uf/1bJxfGzrMyC+K3ffLghXAc8+R0YPyr5aBG/R6R//IKJWu
3yYK4YVNoO9q36IvMtFoBW/z9jEtN8EumSfblQHGeuq6vnuuzHY4gfVW7wOZoIElz1QSzFU97iqi
KP/Ssv/8Y/w/wc/i4792SPPf/8XvfxQloKFB2C5+/e/H8mf+0tY/f7b3P8r/Eh/9n7eef/C/76M/
6qIp/mqX7zr7EN//b/nej/bH2S/bvI3a6an7WU/PP5subd8E8KTinf+/L/7Hz7dveZ3Kn//87Y+i
y1vxbbCd57/9+6Xjn//8TdzF//PXr//3aw8/Mj7m1D/mKF2+/+ePpv3nb1BT/oOAFD4x8W2o2N7K
fIafby+Z6j/w2Ll86cCkcw0TFUCwn7fhP3/T/wE/O1k97BwXCJGW+u0/mqITL0mq+g+ypmS9qA7i
ckEtwW//79HO1uh/1+w/8i77WLDDG775zNbBIyFSbMiHPwcTRIb5XNHAWMmhSq8BlNNbmtDnEMj2
fdflGoDC9D28ryJQiKPoiKgUhxaljSCAn4uD9dDvklYbAeJqJv1PcOAom3NyP5K0l0DjMP/jl5X4
93B/Hd65KX+TR2UorqAJY7bojTyXJ0d5Uk9pNYKXJ+fPLdbntYqMeL8i5e1O979HBkXsLK+I/gnQ
EMGBsDid+CvYAcLN093xcfd48HY7x9nd3e92nre7d/n93uO/nuc6B37y7u92R+fIe+7v+fXkebx2
8E68tj3xI+/eHY+P3oFX7/nwkbe67pFv2+0dvpKvF2/ZFXz++Lp7PB75Noevc7bi5d1x537nLTyC
44q/4Wd+2TqOe3APyOW9fOPH/SNff+d5fNV3/ua4dbZbvvGrd+8cj6/Ocevyme12625d1xVv2/J5
vk98mfuBH+4ZCU/0LMTvD+7p8/Yk3ro9HZ2t++B6/MyoD/uCwbs83W57+OC6u+P9Tjwoz7bnk8/u
D771wFtPDy+Hw4uYJiZKfNq7v88cIfbF5a9vL9lbiOPGii1bR7K4bjQZO3m/e/x+3L0yqK37wz2c
3JcVSYvWqgvdWG4xGD5Tmho2Tzvv6evvj4Hz6Gy/PbiysyLn7R56a0SLU7SpmjI0hRyW6Ovx+Zl1
dplvluRwd+/due7aISVswy2Bi0uBv6Hzd0bgvff9FW1hnW6vEXZuRYLY3r8cg41CJLqPkPB0t7sT
Cr27f/uX/z9+37E3HtHV++/3u+/3j5XDxrn//p21dD7sUazj8/643++3+/0H5wENO7l3B9T524cP
b+r4wXEfDqw3O49t4blPd67D/tyenty7O7TvdFi5cK8qgrDFv4xGk/vej5kv76v3yr5hxta0+q2q
5NaSLPyGGUue64i4231/DLZsS7b7o9jwTNsz/xydPT+JXR04jPD016F0B+cv73A4/DU4Ty9rKvLW
U3brgRYGmJynGmdCKR+Pr48796/DMXJ2+52Y9PsdNs57uRdmkoVhIbYONtAVv3qPu1fv9fh8730t
sG175+vd7zu+gKE87p3968ee6fOwIs/HPXq3PaHnpbN9+BE7pxeW2vMUx3tCIb7bzqftA5Zk5zkH
b/uEHTrdCwNzW1XfaA1vjVO4uL+sbVJIo7pBUzHY985XbG7v8Nzf9jvn+V+WmeFhRO9c727HQ2yx
u7efgC7Nlc2yOINmk8DfIKb6K+b9nlm4F3bt/sV79Ny74xFrffjObsFYY/E5JfbbbYV53e2Yc46e
gzgFvK8szu67d3x8xGCjN4/PgeN8QYt2rAmnxPbELvyK1T45b7bsuD8+Hp9/HgPn57P40t9fH79H
zuvs/B44R4wddujxmV9//kQbsfkH9+EFG8v/nw4v25fDXy4m//DivHKKjI4TOHu26pcPDw9fHk6H
7afj6fDnyxMnhfvEceButy+e8+MDB9Hh6c57YYs629PpAzb7dGDqPWb1bZoZ+V9MN4crEjlbDvec
y/d37mH7wFZ/e+PnF/5aGIUX7+7p61cU0f1zZUVuWy8ieuc6YQV+IZkcMZySd/xBd/f3HkceW99x
vdO/Djl3RQ9o1r2pB5QenItNemCXCsQik+m4f2T/s9WEVHF6Vw67yPldnPWYS/bF0eGNWIfdsziV
WWgWnp+e+cDRecAh2PGT+OzxuH/g/4cXJs07uU9vjg3TuhOnJjvqgZ17fHMXDqcTG1Ko+k7o4ONO
mNPQOaBCTD/Weudhj+/EMnqHr/d4Ot7h0eMztxdAnA7/uyeJV+HPWuSeKA4CoweClvOJ6OcZUPAu
bxxLkXoolmGOoDlvjerjfJX/LQUqD5O8GthYS1S/AvhwqD6yxvHz2N76naQ7dT6m38F5qrwosaWV
uM/lqHRB10NJBIB4gF0vTt10M5MJGEWTRU2dcERlKEmUfg087poUlTokEfMm1r5kqth0VhTXMmDP
sRYqX+Soyo5tOc7e7RW6nDvqtyj/oebOxj1fus11lcpwAcERMSZaaLqhPYJXmdS6TooI2KbG2VRD
+Hpb5vmNR6wXqXpCkWSAuUdRdXSuFXauVmXWQ/ZUVLlykqVK9/omie9Bm31fiOdNFDc/7jlUrogr
wuJQUMpMLjKoBZ0i7UunB613V0YdaPNxlq5EM67MJGhxIAiZTKOAxTsflV4auSWR2nT6qImPXQR9
g8H17QPRFPtxqIs1Iu4r+vGrvGW50QQKfWH0yKtzqLgP2cYvpW3cG9GK03RltSjipqWCpJpoKFxM
oU8saooK0R2aVsS343gG1b2Nuvm7CmH0irBrk0j7mIgwiqjcEmLEpmbEauKpgmhLSbyur5UHkv++
S/na5BmjtVaRf3VwIsBDRT5s3MZiK/ca8PQU5VfOJu00EKpjZQvYsekE0Wox/jVRNK5RCWrQdXBR
Q76RdD2RRrkCqEROvVZJjYcmnglsZkG9ssGES3dudhnKL6IWG6yfzbJuyFw7+lw8hqFJciCZqs/E
QLUPg5ZUn2ur+3p7T1/Txl9FXkwkgOgDha7OJpRB3K4poIiAcPb+hhQw+wDrAlaHdOv5HmvsMqxn
iYR5Gdndx6QoY1ey8rVq5KtjQdnZzKA5UVB1LsXXfa0KbbNyiiaLHHUsjF3UF2s0s9dUnbgi+Q2K
q+nRXEipbVDto8qoHKmmf8MlfJ/A0p75f2VlE77a2Kt2ZXNd1UBSmwCm8Y0X1ZAgnaZ1ZKiV0xIv
26d9942k9u9Kpaxht12bQCAuROwUk0vp/fkEUvQTBoOOyQh9yXSHjJYCLd2sgfm+NXqeqzlBHcDx
qbgUbQxLUu9QsqIOiojaqdRadZpcBX10DmEbKctgnw9wPJR0mvt+kuxVvR0kp+pzWBhkbQ0L9XK8
VF9qpFdJib+5I+fjtekj7PueU2aTt6nxlDfwSB5DtcvW0vwLuA3x3UgiPk8JBelwipXOJY1NYIWb
EWDRMAqTE6Bj/a6qSvW16Ot70CXHU92UACEm5K5V5LvjlACEZLrtprWP3SRVK67QpaWht1igaIoS
FsrcF88zTPhHUg8nRilbgwp7oZ0ZjtIOgeoNcqCUtJH1xnPTtdlaTcDlnCOZRD2lLbZ66R5Nijpm
3YaTYlQLC1TAOAGZsFvrTrs6vl+kLA51YHrtOagw2lzreg9GSsUdKl/aZ+DgT/Y3cBIr770mjnGx
wEwc0NuUAJ6vsGUOuYpHWTnqBHadZI+aS+nmWk/zpfFBClBSdByKWqglfB6EMH7SmC1cJoFtPBfW
VG3VpIn3kBrEv7dRvcbodG0eUVnqiJFFpmdhEfykIICvcyIZ8QD4Xl9Z0p3iy4ELcEpzr/ST3XqA
7gCde3s21+SKefglKGB0wViRpa2cNMvru5ik1rEEyPI+7qSaPgLgLOUkXkv2XZtc4W3SGIEDf1FM
OZZWVqV1zuRGG/1rK3Vjt1XsPt7Tay1TD55L7Zfbw7y07JSAg2kOyjSe9UUXXKcGA13+QeX0fpN7
RlXVngrRsCPl4/vdTlxpPBjR60RZwJJeLgFRIBkMrRSN4ulWBjhzN7b6+51pCqoAZyH3Qh0sSZvz
dYPsqyg0ZSodySyHvZpomZPE5pNcwSKb1vLu9vRdsSVn0oQW/aIlQ6AYzWhgreQo9TeuGpmJ4QLS
OU/b24KEf3J+YlEVo5NpRTsERPzCf2EfR2kYzsA193JzCi0p2xd5JgOepFtbgLP713EQgGoZYaTh
/VuBJCvZKvxrLuTLDLSZjJAutJz+UH/ZLymIV48bWencUtGrY1Ebc+yUob9Gln5FM2FX46KMhw2+
45IphzuJ0aqbAVd043fgtJGtLTcxPQRyv4aFfGWv06T25l2TZOd4PF9Fq2ymRgtKHKqw6O+MruqO
mdrqpwgC7kPrm23opNRDrkzrlSUlxEHcAUeE3vRlIWcdVsrctkhVO1h4YHuJLA+k4+akF2r3MGoF
9a6W3bhV1Ecroi/UVhy6BnXKghiRM3Chtro/5GVVYVGCGNgVRc7VHbGYfgUI72IFkUL0QaToKXW5
sC0gLKsw/KGzc9RuaEbv4tnjipse1NLMV7rYro1ItAtzA6Tjy15W1ND8rUV62YJtYecgXFSdNH/v
JSVdY5m5OibKgEVdLMWbSyMGQDqUVnIHstMGdNOmnLQ7iOGyYzV2zYptuSbKFCVjdOhw0C6rZoB0
yosiyxBVBZSH9pPklfP0LSzkacW9vzZ5+EJsgQ2IdptlNUWVWWE0KmDB15ocAWGFr0tZRbW9bcKu
SBHHDEcjkweEwCK22QRmaFc0ZjqpPo+ObICGCHWL5d6WcmXWcKhFPA8ZYI4vpEybgHK7xi+oVu9x
LjFU22K04ie/CuZvf0MU5kLjxCGH/JZX+MX4m0pWhVKQlI5Wdf6uTdrGTdQ+dgmJrORirk0d8dD/
kSRe/0VSXkyVP09x6dhGT6FLDn2U4pcr+iZOxrMjBgg1wpPC/mF3L9CLNu0IdMpGKpyNUcgfqnis
XjJ1KI60Q2szjInjuL89f4sac+4kQiL40qCM0NdB2+T5sOYqjdOhQqIW2ExgtQm9Mc8T17d7BQY6
3Q8P+dgH2ynS7X0uV8pf0iSdGj0vd6E6JM+3H+faJLOQlJeLSk1KKs6fJsjTrLN8NMe0+5luTdgn
CRH8fL8QIHCprde5fV50jhkViGNNqcOsENVK5E5DbLQeTOClsbIPrq0mtMvEckBJBkRJ7JNfVAbo
rlxWJ5Qzj6lkj0PVcORB2m30/pC30rQi7drcWVRKgDlIySXb/FxaNzbGmPVwlpmt7t8l/VQdS6yo
9/7Jo3oQrHvgALCJCyfITM1anQIsIvyo9YeiC7MtfSHRSjj2yliYNlEcybWDYM5i5pK8kBI7ot1/
GszwIR1szd1AWrKCJXJdCrFKTi0uU8sqMWvupVYSup9EanafTaMCJG5ubW/P2GWkgzIj0bBCmSKB
Ze2tkO4XNYB5qdBlaH6cuPOjD9JkqbtNlZ6KQbcdQ+4frEF/Lmnf2lah6YNGV58MuyxXzpcL/4qH
oOmL9j6daAv4OOfaMVdyZ7cBGBHw8yibbTvCAPNRG3W5/6B3w6C642CnEaSesImvKOaVbcBtgFos
0bSPm7VYTKkIdbmDd8WZslhN3FA2Jm8oow+qFmiQ1fv89/aMX1tXUSHFkqpULi1P7U4xx2yWsSJa
GEbO0Kj1zszmtZ0gHvvcVlNNC0o43Sr0U1ygsxFzDsbaZFkhhgrc1DKL45TP5lHz7XBFhS5nUBTu
0lbI3ZvWhuWFCltpyLXODBaJHkneVKQVrUDUjnyyG1X/MxyywV/Z58LuL0fHzhORRswXOPLn+hIm
lQ76m1o4ZZ5JHoyq+meIK+ffq84EV3OTK78TBhnvylAtaApVmu+3l/BSXTcwVgFdT8TdBp5gcRBk
OXBC/dBRUpvWgZca5p8wQn7XcwJUlQ0kY6eteZWXSiMkcmklm0aUdYml2gxRHCmbqnByGHj3atV1
B7ZKvrKSFxcOMPnpL+eEQz85exbmE2p5quCKFlbXWKpn18qj6Gs1T5nm1aWvfawS6ladBLIu0C8h
jl07I67oLO0AuLP4gESPlvWD9VyaSU5625FSvwJ9L5la1/Y34WtBY+daW/EVw0eqhKsyVb/EUbgT
nOuQqkiJNtBd4UxG8xG7mLwCg5d4vVbTWqw1of4CujtX5RH203an+L5vOlLTVJ/CWgNm5rZGXZl5
8rECZh/3WhSNnj+MkjZtPVcDxp4+a5f4efv7YODP5/JoO/CnJveN9Rmwo7U66St6RRaCpBGZArav
IV7/xfrLmZ3qsGMXjg5TaOG2ga/Oe5vOiGbF6l1bWy5e1KDS4ayDanMuKMvz2KfytAAXv/M/9VOs
mttpY/t3baR15v72bF4TRik8F3aCPPxZzGYLPnYotUnhzETWT+Wm6B6G3JS83iiG19uirhg/Q4gA
zQO3hjjE+bho0NMnM2dccLv4f8btZvpktWa/T/I0PZDQDL/clndlaMToqToGX4YO8GXZSapBygTN
K3a9MC1PCklg1nVARp3PvH/JwBEmdymGRrR4oRtAMUCR2tLoZ09aHTja2HU+ab9cPYLHSizw9sCu
2FQoUkV/P5ZVBBzPJzIecyMNOtg6N8Daun4RNnBsVyT+XCrhlT/bqabzpeKsWbk5XZNLuBGRcJ5Q
TLLQla4dgBhUTeQOOREc2PS0B2Ui0VjnUfhpKLTig9WH0opzd2UZKVDABaCDVuC1LbZDb/Za1krA
CKCmkwdWle2UCXj8pgnF++2JvaKhAgOPZiJixgDELSZ2VofOBBCycPxmhjK+m5X9BBzYoav92Bvy
QFoJtFwbmqDyIn1CvJjL4vlCVoMZVKNl56Q4NeOoSLPiZYFePM9W9D5eK3E93NA2R9Mmc8jAlgED
zaiUNpiguZSDKH0Aq232Yk0Pd7cnUOj5wtnAL6QAXBE8YCD0nA8InuokM3SsSRWn1bbyZesulMLh
3bEwxkLruBBFw5WpnEtpQlJvxlQiJdVH06USPZ0OGgg6lTcBk1+tmMhrWkGEStxjcCpgdzkXJ8uz
UXcRdktq25e+nZ+yAtIaA3/KMau4WjEl16QR4xMlVG/oBAsdLPMmNtSSzQ0ae3DKI9CVmyQwj/I4
lnfzMHcro7uyZFhkgddNcx+p08V9IjGVchhpCnCGvizJy4ay0ntBsfHXvIgryo4IERgjRgtizsJG
jqW2gYSTfTz2vZl5GbUDnpkUVuREkV+/3FbEK7PIJJKapEjBpil1IcwfNyO05hath3ao5x6PU/2R
15ruO75EIJfIvxa+3zpyYhMtxSchO7w8tufCysYQHE34lCOBKBl4gCpERGp1aav59eiM42bwbg/z
2pziVL+Bcok4k5iGX3ySsI2lEugcfMwmPSlkE7dppgr4TmUtwL4mSZwNv0gySsrCqArKnbJrox6k
QLNNt/mU9KUbJSVLeXtgV44a0TdJwBvfREBEnIvL2poec+AynXac2/086dLH2QA/sNKhupVgGzyB
G+x/+RtCweh8K0HitrQQWmc2jEoWkBcN7aRww6fJp2wyPoVGXu9ko1J3QxNqKzKvXM8w/HjV1KdS
trBkV6Gbt2hitc4dbkobJwhzmFzH9Mvkh/EfRaZm3/VMrj1dkuujMozZirG59KVFVggTikdN39Vy
88taYY4wh+ZOZ460yin55ACEAYuQX3X3syX5UMpWzb1UNisnn9h/5weFUFd2Cn40AYXlcZS3MGW1
xCcdX6FwiJRGsI3VWHm6vaCXVoBbp0kckrIy4mjL87UHDiWKlJCAjd+F34M57EOvpRkPuH9/LL63
nR78uC3xckLFPZeQGpAiAlB+YXdCgL1DucaDyNooG5wqyvWPdjeDNliTVtnpaq4DthbIveOXfrxW
tXBN+psXDyIEcCa6eP2XTdpLBezJGm6oXJZh6pkSG5PYfREOrj2kECtHuT8PXinaPQ8Eizc/b4/+
0kionCGiOVnEGoiUnss3yEjgJmMklDFRj/z5kZTasFdCy9q9WxIh0jeaSJHYXF7yuTso9pxySua+
beZePlsDPLYJOf2d0etTuGKOLncpkF5cIwR/vY1hWExsE0tJPLYNx4mSVn9ygHjJECfeJvGJwLV5
sQ+yqfpWDma5jydV+3x7sJebBemE0oH1BqeJgNj5tLadYSRdg3Qqx+K7TWnIjh7nyru3pJACGDOO
L6ezsXAE2CEWVdoDHuIg2bDqaA8gFa2xzF8dCsxp7HqqPSHlPh9KQ62fRFUaEznM5UeK0v2JJLTc
r9WCXdn5BLcVQpUgFuBcL7wo8qd6NuRd7gA5qHt2RaujvcmCI/V+48myWundLilFYfTCkyejk/Si
IqwJlKmoxBJJUqxu095KH3TiXtssGLWPt7Xhmi5SeUkbuwhYUpd+PoUgpsrctwSrijk0RzmuNJdg
AhRW8Kcfy6aWTxX59ie9jstv9MGtcWxesTG4cQKSk24C5aI2WE/BAqxlnG8fAkfFqYgoftSs1CSO
OZr1q6JIeu/okD2+alEw1SuDv/QL8LBoYSXZQwQc2KbzwRfSXMIfm5JXmwv5G4sRGU6usBndLgyg
oAspM3yGi0L/GwYHwdQXsMiYnWXsv42ipgp6LgHTpmpciScEcnQOv27MLlnxXRd7hJ0HXjdVhVwA
sOG4k+dj9Pswz2xtijx5aHRvY6XNflP08YoFXQb1/i0GQFeiiGz65V2NfvBMjlQ18mJyFK2dAh8S
zNK2kGPJrYxGfiCfCDK9Kn30R59GebKdT37XvlOdLx5jYRG0UgZyVAM1PKoBYxh1s97jGA57eAxV
mMhnaKwFYiKUWI5OMeP29mZanFhv0inwo2IFIohLwN66iIooNrvIs4KgO+mVMW3loOt3RdSvpRmu
LeuvohbRE2NWzUnP+sjrbDvatmpqecq4SiW2MHxvAwIqmiXFm+Pis9ggUh8mehjFoedHtQluBFWw
vttMZVIf1Sm25RezbP13enNCKJX07EZ6zIFCXYL1qpNW1XphB97gh8G9TnmTJyJXK87qlaEBrMXh
QfkM/yxdZfj0Ul8iwOTZ42Rld90mVZMD0KGmcqBdv6EHyCyx+LcVZGFw3oZG6lJUaiGby8j5ZoR9
1A+jSYu8bJRjnwQwIDyza87NsKmdZDSh7YaopB/2QVeRbb8t/EJlyOej+1QrUGyPrV0cyXXfmprk
55qrV21wAEB9cg0KX1ekLCw6pCQUDQOoDz4dlH0X1ItdGtHAUigbN4Bfo3cnNS0e42oEMtAYJXhV
Oa2zvMx3qjIHK+b8Yvsh2iL5TD0caI9U+p/PLtBosp/Emepu5CLcfFT0sq8+R22rSJpDjUvTrmSj
rsljX3Dm48sJyL9zeSE8zYoPX5gLlnXvpMNsecA+pK7ezbV3e+2uiCJ2D0waMHuU+i/TBSUdXXUi
YJB8bh1bv8pnb+RcxqQB+Xdb1MIjEAtIFQQpdv5AW7psdIwTo4IecGBUjVzchX5e7iV/zlxFMoPn
tifH7w9AO8fZqH4YVH1YWcSLfSnEkxrBqaNyB009n1RFsm184FBxUVJrLwH272hGTWBallT8g0Je
udVd7gqQI8lBcxCT06RO4lxeGYyJH/uYNSVNtEOS5v22grZ1ZVIvR3UmZQmglgD+JVWJ6rtk9E03
sIzCTUcq7zah/dT36hqDxjVxgseSuCaNFIzvfFB6Tuw0sozAw4jJebwrtXqKoITSUxVWZSvXIPDb
gsIeabvbynNtNikcIgyA60/gezGbIaFGavgVCeiqwvgWJqQxi+ad5UAsEmgnFEUT0SEDxI4/H11a
TGkIe5HmTgznmy0XuUcWo1yJwF0OhQYIsNFEWwa07MtjKAZWIBhiO/YUhayPbkUFPI7R5vjeCUOK
iBGREiUwtQxNNYUKI4MlgRSqKXhmtLzuIrlZ04dL8wFbBgVUlMLRFsrZej5jhOr9SQVZ3JP6qXDC
UOZ4GzbxYfRJ1t8e0MURJyqa8Klg/AQciyjUuai6EF22UZR4Fa1ifwCAm73qelDtqlgfvcYqpFNA
EHXlXL02PiohgDsmPIv8xfhqeCyMoGIW4yisSBlTyt4ouQlS4WZY2cnXRLGjOF+4rxAXWW6tNOwj
Wr/I4Mxq+1iGReYWvbX5plFg+O7NJLr3qEEioi7Cegs9l+cqmsrOSrxymIu93aR/1aqxVnpwuV7o
A+kI6v7Fsbm0t426ATmIzlYU0Jw+dcU8A5imhR/oe23u5bBM73MwgNdyY5eb61zqwk74xlTQsuVH
nrrp50NfRu2+aHrlcFsXL30RkppE0Dg2aUEnv3mui/o4RUklcSmRrC76mCXd7EzmmLuZVip3G8Hu
7kSDrx60sPV/3BZ9bYAcYgJhHx/oAlB1nJtSksaR+5BhjJ7RKcmHpJXXIklXpRDUJrtPtPeCLkCP
O8ptfT3yTKXvd2pZJNSQbdbiupcqz50GQ6gK5CxycYtLVWHKWb5pw9iTu9nv9sVQNspujmtQlasM
Qu8VkyjU+pdoLsNAHA0pAGhxi+I2eb5qfZBrVTVrsefPlbYPkmp+yvUo9eJaxKrsrrdX1OTKFiDq
RwmOiJsL3LpzgRAlalJvDrFnmXgbbQtFMdHOwjpwUWl3PXXlH4ABbrLtbRW5Mq3YY4pukGpwZqrn
YltJOF9VH3sBh89Oz+P56EcdId2Cy/xa0/yVScX5N0jJsfG4VS0m1c7lybSDKvaatg0K2s9w/Vyq
DyzDjQy7CQ+JVkRr7BlXRsg1jjAWBxwwYdbCl9PMYWiarsu8nGSoS2zJfzWGVj3MwH3+cXsyr+wE
EldvPFsinbusoGo7kyxA2GcedfSm22963U1n+8+/I4RINHEOWsGW12F5UwbU87WZRwH0sA1zWHny
wZ5XTtCLWSN8wjFG3o+YjSh0PdeLkcsbycW48Ogtr55Swu6e3NTDPpw2xpfbA7owkOg7LAG4Huxv
jfvauai8zmtRXF15caGrrz6VWf4xmieaXL3Cr2Xb4+QeLHgRhrJKvsfQiK4xI5BCvVg67k+USuIg
i0oQmunPH4LrXELTZ1JtJ11O6AOXZjVV0o99OjdB4hqZ1mSzY0TZnNoO/ZNNnDqylclG4m5I3fnV
1o7kTbZ5mTN1Cn9ECbUYGiCjVil9Ds2cCMUXf0qgAD+YUt9If+ZZDP2vC7GLL8VQBfZ5AlHfEMi+
6oZT3ley1/ake+N9a8e1+tqPpS0VrhGG4OY7UThX6rfKDLP2r00rl8OXWZkN9aHOzDr7s0q0tnMV
SAc221gqoip24k0Lk11XxtFJNiEVIzkW99PXMcxbEuR5F9SxuVO0CKz9aZP0g+2QYbPqezkVaAmx
GqbWZ8I7inZn0Esp/2k39D59SrgQqrFT0Ba1yd3/y9GVbEeuKsEv4hwNaNpKNXie2mNvOLavW0iA
hCRAwNe/8NvdxXVXlYYkMyIyAldGVQcnyWgnfPnZsyuN/DzTgbmd9j9pICXWJWczMnZQIMkFfP5N
s754mq/j/ToXJL+QTcMAEOK3zMXHIoPN4yFfdl8VF+sS+4jMSDd6YjqZSARoX6x8I/vZKEit2g09
v+fHNAw1lmlVszTInA2aJYeZszw8zTam039ST2U2nA2cAt+WDeOsO0hk+5E76GVndmeGJkLsbNNt
wKDiNnzVEsqS99T2CZZa8zhN8Y8uNTStTQ/riKPfksV0tirk+Lj9+tCoA8mJbd4KFqrtr7ar5LYD
yDTZP9s8AnRtkQ0mV45RljXpBc8z45/KwRuBKaKPdgFfOSaEjq3MVhvfSl/J/mUoareQExwEdifh
pYoA8MeKW+1ci7WZmj7uezXLvTWy38PY/bKy6LGHUPr5bUXAToK5a9KNeY0h35HPMLgiksd6y3v5
TXFiZ32nCKl7hIPu65jVYPyTwv6ZS54UP1mMtBcApbeFJx3vXTXybqjdmm5dsAt8Lw99M+89Ph4v
cvM8sqCgWbe6hNts6Itp+qgLkYyihV6CB5wt0lb7X9RKlyWtsVTEh8XCrnY7Ix04bHmbjdNa9J3o
TW7Xdqhjxn62dcoKPMoMKQtY3wwhTd5heh837KxTH1fX9SNZwofmTUyv9kzT+EKn1fZ/8oaZ6Rnb
rV4eioaRvcNaRKzaOoE1+sHNQ0huFSydsPAPMD6+SgL1iDnMtsSHr/tS3YQwlvTVjLWNp5rNqEAd
ZHcbTw5YJUp7crEECea1nRYawsf064rOTyoJsGloK5FESESmkUxrcp2vmdJN90uBN8mBG8I3d0x4
DRiwjZkAF3BtCTY5G5j7Kxv/KzgBi3VgfIMKqE3nkMz0BInQVGNjLiUxpO2YxGn/gMISiRottsrZ
dINYid8wRPj8QJbchrnuxWcBb1g9dFWfxOSp5BrmCdjaCQxeuNFAImNbFNjCfqsxjJy3JOub1Xa/
eohtu6pSuVBzJ+akkOvlaiTX9rx6rAZvncNQUJUHnZesuJnysVQW3kUDsi4uDar1CI102hjd5vCw
KboMycFadIPda51dxlyhfL0wWQRrnyaRL6I5blNT7enLymbMPuju6iIffzlJUt16E72/riEa2rKj
7iPdW+RP2PS4bQG2QIeGIM7wQY1LWC4W+HkMIxSFZkY2CKKh9ua/WmXgPE5mDOU/g1yM6jpNxJb8
rYZsm59VhY18qP4gVoLwEIuk839ZjprcZg7dQrf7wbnrpIRz4XPAgGxfEzOv8ixlX2bXWw0/qg7l
K/mqjILB0WCDvlxZlOe9YClMIvalT9uy3/vbkmX8vsHmwSmTjbgHr6bB96iq2YrneiiUOAJuWj1M
4DHb8ftSux3LuzpfKHnPcmDf3/hNQ/5uynEDLGAJac74WqAcUi6QLw0dgszPkFsn8noLEysO5Y42
vRNjky3vuc0QdNcSpRZ9QwoBf+9MDHK5SXECs4eFDj7coN7p90jTwF/7qVnYdxWHWj2OAjHpj2ZJ
YvMOLdAyn7aZDNWBp9qFM3rVYFrnJ4hGjwtR7GdutnR9gGwVSVu+H3zzhUf213+ZpZC7PK5lNk3/
NYyOJRYLV1yH4xzdmv8M1AGdbgmCPPBU4xlJ/GORK9BTZAqm/DMhOSZeceQIY7WfeibFK+trk0wX
dN/KrTolyN72iIbCoMCQPLPX4/rP1WFPfpAmtUw7QiVSakm3GUKzr2z13ubYoJ98GQ/Y0HCb7OCE
1Pe+bRo+FNjVmPmvKnXl+eK3rgyIAPmBW/5vfvlcLxu2ZXmfmeZzoWOiX6uBqgEdw4wHnbdQhsUy
6wSixwsoU1KrzIRCiticM8LCJHbQwXsstwMp4HUBoQwsg+rZo55DerDZD2SnlmuLHarBojSmIu0E
dCDQWKYzAZHk5wGyokQMtH71PYjTV7YT9V8/6bEGWimdABqs09eUADHrcjyLeVct/aq+NxvrJwi8
cGI3KuH+sZx2f9Hj/WI3gud86lB9lvc6BfGLA9aJjw2inicZ5vG/ciiMutCzzx/1vpePWDztzf+P
hY++TlePPcetvJr2hds/6BRqQNK8aNR5iTC3OMPQhJljgrx45KjA6r+4iFsCWQvkvup1TivcrBDJ
5bqGJEVAEONJyzUcDzoI8WBHUCxIfDmNZcFuMN0EOGgrGT8HgvP7UptsoUfNtx0SbGPUcV1ScSrr
kNITTab+jOEDriE6CJ1A1MYWftBqmpPOQTR+WMFe/IZA1e4jhxZTIuQeZ0xXCIebgpBIOAM5qFpN
F9bdisttcFVoqauhHYNbXNPDQcjv7jAEsnmkA1okPY7jVF0ItRoPy5q9Tg8JwTHUpr8f1VlkXELz
kVpGuzWdS3LIfeZTiOx6/oRyl71t+Ty5NgvN9kLHqn8pes/+cTA7j+kK+xNcEUKSEx9m8EhJtSZ4
H+ax2dum3tCswjhGlzeaKS8e5zlO2xk5UaO+9DN2dE42N5l/Edg0Xw50qcjQjsW2gwaa8WiWW6Po
kYU6mbsRf3P/ex+AhAcxu84wlmUdepS5OtCIXgS6xIAoAnxF5RCPYDMkcBXqus/n6A9QNg/4DYk3
+XkgEc7rWRzGvzNuzdANMOM/5dj8LvBtJ0iKikJPkP0pkXUYdhRyiiX+EzAsevBe1EgKzMe0f13F
OLILhCDsWVuhU4EEY6ybuWtSqe+FLGt+qrIRnjbNZktzyuctAaXfRNG0c9zm0HEHZW9LkOpA8eqr
pDhGq/TTXm2q+KMELPy7vSSjaZWv9NYKvnh/W1S9xqp1nzd9N/V7lR5m3E99t8Qku5j7URWXcy49
wx8Riu6ysmlsc2wGudZUBsVsiwOVp0k5cp9BWjV/pbMILalRM9ul9LY/8H7BP5uLqhFH1zh0fGU1
FD2U4lN13cixomf0uDWxrUSewY+Iud9/ShivvCupcZ6MfBjyw7Q1zXoysU/wW9Jt6tAtUThy75B7
XDG/Fq9ZEbb6CrG7GQz6ctc/xaqfklZDeX/tHUNz6fYdTZ6LuskO5Ux738F4qoHtIvfDQ1iy7O9G
G34zyFnR1iR5b1AMm3HoJuZQGPeY0pc1S8JfMgvWtMTRIX3KrIFlQQGJg3oX6+KAjYnN2OkOr2WI
MFv0OPlKNiTkgaOvfY6WwNolmbPhek4L23QznL/R8P9G3h76ntf5BW5V4U7RcqSnjugfnhzWTcYj
84NhyPVRjl8MO1nKk4BURyD9sebViRkGODgSpjji4H36TnfyK4jCNud4Agi5HZvcQQ3KPGfnmLkE
PkRF36szQT+t3/iY762uKzF0W29Ru8BsVAIBB1iRVBcr9l0fgL1lSHaNxqWXMOxPsSFGMLPg/SoH
4s5IHPTjxUTrVV+jV8HUJnBbRtj7ISysTUZbbIfNU6zDY4GFv4HWVz9ZGvv/uJ73/2D/wj/3Xsib
qYA275RjSn+IoxXPEyPSHxI8UO82n5LtjAjD6XkVJEHNVGnMT5UvJZqChDXkUKChyM9l6lNxmUu1
PYNnL/rYYd7H9BbNlD+t2LELR2wg6QNnY4mzANGuqoOMF/5YTNJ6QDM4YUB1Mi8fwMrDnCJimak5
QaOfrCdSrZV/GaemFpeGCrTDxiXVEYlOOIfabZhyc9TwqxvakhD+MfbYnG8hWkvU82gDApudWlh+
RimebyGiYFjxzWOJtRvblC2NI7wCIKRo/iVr5v8lhjT/ECiCydaNbAmdTWwB0rLecJ5BYCcHzCEq
O7IC4zl0L7+GkT5Vy+e+I8AZgtVciXZrYv4NsgQzkGlSgRaZrC81q+YvNQWSXyH7S57TpKyHDnD2
usCLAyjwCZsrQndjwaA94XxJX93MHF6XOfZ/y0nvd2Wk7LMxgTzaPLOPDWl2cdboeCCfNAW2iisF
0uk4jONy2qnahmOT+pq13A7hdl+kT06SIj+ugiWpaAsSzPeYwycBTi9TXh6Yz6qzTFaXALjp4+eW
UIdVeV1P/sKJLf/ad2or7PSE+VOjeCDbxtbjbTZmyb/Mqv3OEeDgp3zZyk/Xy/GZF3DJwEqj3K5s
2aNFKkCmuDZA4+MuJES44bDsg/rnl4R8TZsfM9S3EP4Ms4EtyzZHye/HYaGgTZWbflK5raHbQyPE
MRAqJZSb0l4ThfxvDAhh+deXlP0NiMZ4tDjCH0rJzQc3Ra1ah6v2XS1mvfZqSdHrT7jnLTxYfNpJ
QdAHIp7td22XbpAtJDRIZBFwbu+aFWN4O3phMFUF/jsm1MXwkGbKTyedDAUQ+RSORie3BWfbcRmK
6gzmMv0ojShK+JNs5J6uBV73DGuXFYAqzPAHj7X2taWVrzCVQklQg20ioTnuuccKh/B+vorgfOlp
zzDYH7MFCVatocacqxHXum2MMmU328z2rd0qPGTMUXrPlpq/Qnkhn/fMAgfC4Ge3NtfNkrQMDgxl
q8raPwnZFz9ubuTtvg0b8rc4yemxqdHEnFavEEon7C+jkrC0v0yXSpqT903zjDN9Hg4OGUbXIza8
zeU6y/LvjCSyWz+SWJzSmvO3Hg2rvfrNg3niDQseu48COwbAWArWBcTNHuvUV+JiSek0dj3V9L96
yT1EQBOT1zSu8ZXuVptuLbZyguVRIHsbcGfOClTkfnKOx3eGmG9/g2pRqFOTieyoaG32boFkAu2s
7jHcMfx4XJ3QhHcM3flzIfL+j1ix6NsOZimytifoAZADFpJ/chjVNdb9fks40KvytLpBVx22aMxD
ZYKDeS+8HXAB4l52EWtZ9/B1y33HdSyn1tWkXI492vaiI5Iml4Xb8TMbLEHAC1LtCIzE+0y/wfCx
l0TT7Y1CTv8XNEG47hFu4zvDZfNW727+D0igfFitVl9jEfPLGT9z7cCSY/z1YInglgHNP3Rwe8Mu
89+MenyuDXiiCDP7kSW5y9qUsgVXFjUDOEhWbE8S5h4Y9jOoIlA9q+XBYUrdWxj5juk1ssOLvy5s
xW1VjuunHAR9y5HGxtuNSvMlNjhPtV4C/+w2NZcKZW+UWbvarf4Ew4wm2SJZ7CYWi1/bgIt4izCP
ZMBqlbc32vZoUpLUpofAKjljrWshZRswd3wQSLM+6qGk+N6ZxkoIhBvzmeqRiTa41WMEwlophv84
zMuZKbLfsvo3GKQEFWvahWdV3218ru0RXVOYOrrF8R0yffaQ2XJ3rcJ8FDvV/3ZtC3XzxVTCk7B1
uqzmrs+xsH9Vr2H9zFygz2VsEBe4kTg9zpOp34o+T8NlI3rxrM04fxtIrG9hHzGH01AOjW9nuGC8
J4jsNm2GExjL/8OSPkk34QhgHNaZKLFl9einpHqzucYoBxUxfeXO4ejY54Ctn3IVXl6ZZMyv5YYh
Gb1vPttDPqXkfahnWNNhZmAYSGsKM6cNXcuNigh0aTWVi2vxipdfhOyyP/Jlh/nRiIm4k70Q91OO
eQI4EDjls1zYeLNGGCWcGWnSy3oT1U+v6HQF/Tq6GOnQYqSIIX8GslwtB8iQ2d75mtT8gIg5COgl
ADHYZWJv/nYA2fS9S9OUJ2Pm7FSUDh094rHj0GXrun0ky948lBD3QWs/wZKkFYWSa9fA//EaVOZc
tCDehj+9EkZ32kyZhCmrQ+9VwzgqbxHtpv7YhlR7p3adx87Q1N/Qug8NjkIzPNVw4q1apc1QnfLa
pifcYx3RuWHVWWUb+YC4COvuWHrPtkMhi+1GYjtuvxBgiZ4rsq/8Cs6ROByR5+V4i1pELhqeeAT+
9rqqDmtRY0u96FFkKMCyK5bKeL8ZuTTH6Lm4DlNYCwxgRcjbhoTtfthLnGpT1YPGlHadLoYKRNEx
Qnn4XjAdP5fGJ8sB91DcWG+y9NDsGx5uKZh6M0Tor0ZJ2nclOpRvkAzhdqx2ww+Ymac74wORDwms
GEz/1GiAwAc/5wbJPMwO60eaB4W2Y7DU3lGkypeHeqqX8CUiSbZ2EgZvAakN7kKCVh2T4ZaL/Pwr
AMCK87A232UxrNNxWbe4f+zMpn9qEIcXwSUcL0509n1We/Ot7Cz5CZHd0yvM0+mbncm4dntO1Ecy
4NRtE0zcL5GMDYyXymY+pWuJp7Qp7S6PZLNNffSW6eFiBdaN5K6JpvGmlw16loix+E9JN8CLqc/g
DJADwJaHQYvat7Arnf2xrsdZAObI1R/hYZwA+/Q4kdav3H8YOqINzap0qo5K4ssckICHj/b1Um2H
JAZ/i+Z5wSwbZFgQLotu94jtfKWAqenlkwRX1v23RH6hOYZkWR7rkdT1MYNdD5qNfQl7F4diAjJV
WZN0JPg441DRq+5mcNr/slAlsP7FfRiyi6LZ9d+FWTidssoueQeMGWNNqHJEBM6knPXVRjMiYdOZ
50CHYK4HlHjVXHVTjMWDHXdx4xDeOB282TEK9RGyvY77FUbyyB7U+ynL0GNAAdNDBqy0WgUIGj89
javNEvzvbr5L8xF9Wxhjok4RqC/tymkoH5WEaqD1wWogbkJVd7Cly6vW6NL+h4V4b1uAIYk+lLjN
+qBWwgFY6aZ/cAHGOC2AEpGcHVS7+6HwcOgEDt3UKx6djN5KxrYnkCoKs32Yp/S3fMvPwVOLMg2r
Jvz5gG66JSx1zxmif++18safIdcfH7apT7NDAY+IR9PAwBGe3gau71O5Z6CrUm7RCSRblpKTbQAZ
vSo+Ingtjr1Lu3lGBOqtoAKjWoFjULW1sYU/6khg3klk3OX1sNbpxaq1ca0G///M8VQhw47ImgOr
oHOPYjzghRqglelbD7kXBtGy6M+2z+t4gDmxBpXJRtO3NYzHWVda5j/pJE1y5phSL4Gp5vdztZf/
eN5Qi7rVm9BteICqtpAyJshf60U8rCxzz3tBFGnTdAhIH0UZr0DCDJXqtNIQfAd4Y/kaoos87oB5
oYcVdzs81JB8vTf7gm5/r29BEq0vDBK5BIQ/oBD42e4RqF9qQAQM+xJJF9gG/Wg64GySKZVfhA8R
oCRtxDMDQ6+PqiJN6Ajmg4fGj+icsF208jZJtgicOUhxyfIMe73Gg5ZpCzgzTIcKnevaWXB8Cncy
zhgAPC3Wrhg1/YO0SczVKZYun0D5pIAwltSiEbJWtAYJwyPeAqMf7ICW9wBPbnGpBEeP4XriloPb
ufvKWEgk+r1d34xCyfQyM4w8r5Hmj9D+RtUWhjVAWJNpXY8KbN9tnAsAYLwvzMv/SQak4jb6J7Or
vycTM6+EzYs8Nusy/iDkG8epRlDq1x7Iep+Hif8sMyw8MBzk7F6HqUQJYnP26iSFZ68D+nRRZXP2
zSxKHn4qnjHwoggWtX5a/1YTATAfo4Pjlq25xEoyrFzg1zYWR5xz9B4M2vaEUTUiB7MvwjtE0uTv
BGYCB1nD/dZKm5LxFo6l4JN6s7g/OtQ8QO8fEX2gs2r9WRN4tqBbL38IjByTDsNofZdl+wikd/Xb
C/EKnTU3NrmV42+l8ZyzxwnHJ8LUTequQY5g+xZC5oq0bNjS8tYXkZagZpR89GlAv4uPnO4zj6zm
dnE47+rKoVitVZk8LfU0LtcbqzIPgkm54tBXEjAlbLTr7MIuFFZZBRxWioNJp/APV+i3WKHVFJ0G
nPqa7hxgqbCYttqCAvboYU1SXOAQTIFrKwYiPItqfhS/TgMnZLSHG5S9fML4gfa+LWsy/2NEUdpN
ni8YhV0+P42+2fYOfPmwnRo6wfQF0e7p44oWJOlKqHweNrT/iC/HTQH5hPURi814n6xosnsPB3im
tGsFah3WkxB5Hy4pNgJ/6mIcaatSS1WHhyS8OzuS5z4d1wFU8Lp+ToIBrXUIkxOt9U4/lLAn/V5x
8twDaU4f4Nk7Zw8LtPAMkJ0SiN/4ZYj9OKXrGwPyl5zHPNgHlaSbumalibFd8HqVJywjgv8bya/p
8a/f8FFtG3r5vB6aAWqejQwdJLb8axLAZrFEuWKgJasQoIm04A8ZtmHtcTVuPfZsA8XvIeXD9Q0Z
mopVJuWjSIVYcKl79Aoz1KBfiQAxfZw2lOIujB5PbD0n1T+TJ+GJBuu2a12XOHICdm7SrnKF/wQO
XtFugwj5XML6FvmfFPL432MOnphazznav7kHbgcbmowhcbuK7yMySz+CkHXaukyQayy9zz9ltQN4
htEzDFdHUMBvVlauamWiwOEXfbVcqo3gX1arW9DS0koW3SLq4h94jwJsB1QEv2Sxws7VRDeMWTCO
T76BnQAWn1DUXCdAH2Y3YVXJiyR0yY4EmYVDtw+y/sWRGcj4igP/PcBLbn4Sex6+PJRcH/hBSGnB
sCGnY4XtkLKji9vMeYd/+hUAn2RvZzxCf9AtTfLQ54wk3VxHkp9DavKPpJiGV6hU+V8LbPYDdp4p
P4OnVq/LOBQ/a5y5b9H0JMD8wc196Xmht76pl309Fq5JvyEc17HN2AgTAKRRUHGZCITdT4jvKq4y
PrH1YKAGwYOMxc5/eB/9AvRwAU88OBnQ4kF5sxxLQbg+butArze4TYBu8hP9YbkCEpDONTvwdS/3
UzVEqAkHWyQEE8NMtv62L0aF3wxmgHQez2s4zdbmslO4d1dTOiOKlmEh80fo3TzqKaKpJWxjRRcA
V+fHYir82OlE5sl1ZHJlLYyJig+SeTBCCKPPzGnEAPtUCZLqrikICZfDyrNnyGHhDIAkUvQG1QwP
l9mkQGf63z6g7RnT93LKtURx36c/ZAU9hlMaiR9tTHX1mGyl6087MepvpdEddcMEsLqVpC9wnmVS
P5vFF/9h5wL4zCTsXLWrQUA1fadwMkxv8xCyeCNWOpA2Fwxok+uL6h5aXS0ONc7hCKq9XlCUSGGx
XufgDnHqEeAiz0wu1XidoXwAeeaLSY/IqhyeR9EHwD3FTobjDF0SBZyXAVbWpoxdFizUw6mI4hV7
XaVqFfwsevz5Gg/llEXT4ogEx2Fx0vxsMNGlBzA+6VW5KybgYdmUV6WoiQegv/s/HJfyVceIJWM/
NsPcEYHa1zmecVgOT/OiT4CE+oeN//pzyL1MX0nC7Rv2PfD6TZZBgBKU9tuB03qjXU80pBiU1dnl
NuL9+4ROAAWSVhOIrixHsRVos/ByTtmq23QAxABzE4gj4Zu4YYgdysUgG0il+Vka+L7hNKjYkXoM
ES0VoTlNzpDxpgg7K9vaJ35oewdnok5OAFQv6lAWP7pY+NuEksJxESp7OadoiQ41NFD0KQppbwJN
5uEG3Vl5s+ukms6Fm9yAnHEFUQ06B6A1aerS9aBcRgDAxB4PDy+K+cMFix+y5EP/qDB0vXnMBFjx
ITMMDmKt2Yuoex2wTRmrqgPwDxoAVO96rTXalJMCpi46iQxci/XZfL1L7T5/E0mK4dpnZXGB7Wv7
XTpZHJOM2+UO0D04L4OlyICitJT/GqeG/wK41R8J9PWV6hLSCabh6NPlokf3Zha05ofBaXpvIPeA
QgwcLHyUXPCgHBwVXchgQw7TzX39rMYZRdByoOU4SUy1dqMYNtyKvcKjb2o90XbiG31tID365DL1
r8lS1bZV2eQ/J5hEp4eRO/KIfiJCobLgy1e1eqHUrq/Cz0nTolanI3agoDuBcoyuaFpCrwdYHpVT
xOwWN9MOMIAB1AAHecBculrrNrWefhapoS95UtlHSjCgtlvttu8s6Sf0IxiC9IGB1rxU+IFo6ZjN
rwe0pGUnB7fN0KzAtxpmnzmMaZ2GyAKvvtJnnIX8q6J7YWAvHWIOn6dlKA+UFNVwYLiAiFmHdSLe
VYbnoBuyfIBsGZ5h4M81BFvtb03G0gpuMG1XxErdTDXgTjByQr/CYEr+J7xbZ6jwo7yfJDrPY3C9
Bq0FelcdmtFRf/IjaO3Fl2rpQiUofhnDlugxMhww4MZr/1eLRHxiIMAe96BIfM7SkGBrhSz7M+3D
+JQFlwI0SnewcDg+Zt1BrwFmWtZmvneGLXeKZvnLOmHSfwTslNNugfLqb8Bm3Uc/B/VnKwVabCjA
R2jCBpa/8iLM2MAPQ35HQHPzi3nql0/u5l8FImYQ0e6wcTNnm0yCtM42OC9IsCPoJJCJz2UJUcvI
YXPZ7stkfhwWLv6WGEF79Bs53s8cTQK6CXBczXEu98F0yxb7l9SkEBNpMDq/qRocdEUx77jOg4L9
dGttlj76fPePCuFkGtAlHT+hqMMQEoz7z0NZrFq+/T7F20aH+SJqMb3PIITxQDfSDx0BMJC04A54
0wJ0AhQVS8FvudFT1a00W3EO7/ij08Kp5Yj34ADHZUKCvKCKQTi09d489huDxGL8Fdq3lO48QI9m
yTtmc3mfF4C6ceVHcq9X0z9gnQbmuSyd6GWWGmDA669ECS9cUcAgUsy2PlQA1V4BKuqPpN+z4lgl
ErisW4f0DprJqeywVwLgCvNaCVZ6TKvQoc5CvIHWa3oMFhExB7LkuOHcgEo+4BXAlkcPxd474bn2
h5yH5GInoN9Rw3v/WeuCPRfoYnCdSmK/0jyC5cdC/ICYmbQIGNTJzl9TNhTsCpas+/20wDHmhFcB
hQ3SPJyVc4EsZDCwbunRuecr8CalSxwVYV5vCEVtaSvTG3Ewki6xJWVg99i3cE8uq82Xo4auFyk8
Q64nCSoendvMQEvS4hM43o7yV639xZxjwx5Y7DCfk32BssdToq/xUzdIG6qM8y5g5epnwPODT4CH
+2lLVPlPUy7LI1nd9PlbHjClgfOAlzc6icuKeQVbQ/ClH0u9p9h34Hk/4YQiNeAZYBR3csVyAeQx
JbuLlUSiXwQQBy0Cj7M7NGzuNVoiOlzFYgKCrRl06gAwoP44LSSIO9HMODzVovYMj8+KaPUCnBM8
b5JZYoYqxVNi/Pi9z7H6y6EHhyCT58nbFhcMRYWE6w71HGqbPkuwY9jbhKEtL13+hqdwvIEU/9uz
TS5dPml0e9WA/ryKdQZHyEkmF2OmoWfyESQnCva48ONYo2VvHcEk2o6g6yA2avbsEqIcXh/hdPc/
zs5sN24kW9evUqh79uE8bOzuC5I5SNZsWbZ8Q8i2zHme+fTno6rO3kpmInlUqEYDBZUdimDEihVr
/QPeTHomKC8ZYDiilcI1HGWduA/qkiNB4d+6q+VCuSuoQGeu1yv9cylza7L51P6HnGE3ZEdxpH/q
arBfdmbl4VM/0i6jJtVr13Cwe3Y44Mpg0wLsq9CGKlRe80ZMF0OvJPGSD1eB1YgH4TG2Bh8g2wxA
zDUch3Zd2YUEXC97riCRfuuVOr/JxHBQ9lFSiNtMGBp1R3AtY8do8iZQQU1QEsQOiHpC0l3GGf1P
ae4kgqkzbQNGabcfLC2l35CGek0Ekin2YpQC0QGtfNrbnRJznvgIXgWOqdF0Gh+deR33IY5mtUJ5
/BpSGdWDbIh1A2+ZCnwuZQmqFdwbQbPpCiNRtjgFUdKOWqX6lkdy/9pn3EEoctFxdqNmLD8bliQk
VwB9w08R0SJ1jH5+VdFj5pcALhP6tkHu9Q0dUuETrEXa2MbURy9qoPav9PgYtYrr2HKpWyXmbaWm
FIRxOJx4D6B/S9c1M7XqKzy4QvsUaHn4BdBB05BwdUULZCYUwIwMUFlipypAYO19Smr1FXTa+roD
aN46JuWuaY9DYhEGt/RaB/kRhMX0g8SrAw8/GKpXPzV+DBVkUyHBZVwItPJfUPnuvw2+MrQ7evJm
7lq8isFYtALqkLyvKW77xiQ8W0iiIdtl6tZN0MZWABosMEmu8/xzTRsfYJUYij8E4BGZO4Wx5m0A
h1hAo3iapq5agxGi0z0fALUdESuUM7MrHZM7RSfDNkCa0emzHpu8NO+nVulFmpUT04ShXO5A2vbX
U1dPlN8mIoNLY6R98AFNt/SHpLikpmnGTyHyCIrb5nmF6g8oQJLMOB2pFdcaIaeSYh79JsAQCchY
0zTgUoQgpsUgsG3o3yLjGBeT4e1LasshIkUkuE4uyrQMacFl+laV6S1uIqTUzC2V+5i7SZFpzanA
yNGMqyaey1nVyTStFMH/TPLYd5sABdVLxGQkKixiJgg8jmu2bz+IqCqUUTp6djwS3ukjUvC5QBWc
xzSAEwNs1xRJL1osx/CHM2Q0UVvt4sFNlU79FUwZMVAIcaOxBSWlRmtFYIDtlmD9UCVl8gVgolJs
eNUPT50fpMGFQOJNbyMslHvDl1HYGqSCHdnoWSPRNZSk657k5qWMOvMzcsEW4CPcirxNYk1QOidF
bm4qM5S/B7lsaG4UDeLFpPl5cVtZeXXfj5kmgt0wQbDnc2qfekpcOarYggojIxdgXmd6/TULEt65
EbKgBHlAnJ5LZVy9JxzQQ4JjBiRXyRJBAPwmtHeEqalzlCgG41hEKBr15ds9oDZWZ+di3lwTGukT
gyPyvsHESPYjyqqDC+CB9iAwn/J5hB9XuyWAt/IS3xTxtz9kprITBWp8DmUCiatE1HGQJLgI5kbq
FZ6fCI83v1JfrnsS6th/QmO3ux+DquOGKXT/pWzG8bdvALPbxpUV/7C4pKuNzsGiE1FGZokETWSA
Cx1JOR12PM1uNRA4N7AYSPx4esc/qdFnL3lhhL0tIQ3/RBeXGk1fN+N1nvfWC9ovoHnoGGslXYAp
ArKsCOavJEqnHyFvK2YlJWDa2tToVCcKI62Z23la54ihkXwP0XbFuEeaoNurVOroeoYzp6PuLMCi
WT6lgE9EkY/v07a7rPtRbmzRkHuNc6AKASijyK82ZmEBu+ZuwVLJ9NXJd2jIljc4j4mja4i6eKX5
GWYDodQn+Y78Mf5a5kRlkjigR61cEPoBPKY/gZtGd/BaG3CGoZwKGxDh3l1DfAoc0nyJZ1qYt59l
sOJfCno3j5pOH0HldrxK80R5iBJFze7LqG+R2rHCbtzLZjd8roO6RgZ1qhRkgIqk8XZjrkQPbaHU
VJ76EdLKKE5UG8ldEE2dZDM2N7ySBH0TqjnPxaEu9cqVG07Nxm/Cgfho9VV2kamD3ELH7VXToraq
ER80peHHAXSen0U4FYKD1lqOokEkjdEPMwc4sUMio/OuO944ALpwqn8YwM29qjwN+NTSLOaS+dTa
PTUATjaCgAHe0IjJj74avEePTP8XolBzmXUcepVAQA64gYqjPMMHAemRQg96LsOBi7xqJGtXJn1M
lxWGULofwHc+8FYpMDaO5Br4vAY5qJemUnLqBCaiHctykoAwoUjieh40GfJIw7ijNk22qcEK+BRV
wO/cEItJk+ZBy/UEuEZ5kscy/DGYIHudJDHIcmH/VaVTiqZ3l0UqOCMyf5Jc2q5BvM2VVP8spDJA
nhbRkLtakJrJKU2v7W3ob6CZCkPMH2MjHL+brS591mloiRvJm0TBDSyL5gTeUH7oxFVKapoISnYv
mY35gHtj/iwKtQZgKc992SEeUj7EHS67gpImZPCaK+UFPXkAn8Bx04sK4lW3kdB9bxx+H/HRg/N8
OU19DkaEAuqvOg79Z5lqGojackhDOrFsMVtWUmEEKdjNuEsAboADgMB/9bIxUF0QSRNteMMsdiDs
+ZMK2Lqce4/uG8kxkHy7VdBJ2/hVY9w0kSYMhOpE0qj9RdG3qojDR8uLrTvahlRces+bhLnANeS2
qQtQW4ZQJd0fiWwvJA08NWRQlnaTQ3awIVZ5P/SAUsW2tspIdUewEBY4r2a8VCc9RetCnG+YSCyT
cKN2AWXZBESHspFS07id350aQaWdLuq89ivHaztqe+g3yVd1N6lf/JgoZiNwGeJAxLNka1YF6Qzi
zdXvHsLfVVimjex2lUi/PDRhFbDSbEhHa0o/sbtpFL5BQOQbDyOS6GY4SY/KYCDVUoK7lCmNkaLZ
fZzLEG/izLpvYm/SbB7rAUmDJ0kcCFEWvvShMn3xwq6VAITPdWbE4NoXNaqV0pl66jDOhAOFN+sK
jjTcqBndpWPhC8BneVbbo2JI19DFqhvT8gEcG1JKZu+rRoNZlFX0A5Ge9rxcj7R6pyHuvS1AUdXf
J1Jt3QtZgIqGZdGx/6R0Pd0M2uG16xH2aygW3PUXcqRagl03eCk3WSXwFm1ou294rGYRNMQoz+/l
UQIWAGashkTjifS74Mi1m3IIxsKtxEFSHXOCAu0MYtu+dEov9Ju+raRoawVWzJkKLJ1MCwDqBHzO
9yNXoiQY/hp8CjObdhKkzklzCPAkZmMM5MIq5fAS/TErve670LzTwjgpXaWbEmhaORi7Wyg/NLVb
eAosRqmkv6Q4k+rtGEze4I4DJautH5AYuxKrWLkTQZzcIqJLxcImhSBRFZK9h7A0yCVKrC8EgJ4d
ScjIWX1NsgFD9RDex0PejCi8lNgAXGOI0HwDM6vShMxr/brU6Ds7yjQWQIvNIkKLUfUkkLdELlug
kXIjeRKQl4FKKki8Hli2m8Af+pV7xfglT6ToVgWVLs6AQWrHVGMNHqJ58dv0Oh5/1HWpFVI9JOOK
NBo2jZGI38n4+sbhiZKRgnaVeSsVSintPNWcvvtCL15DMe3ET5DJlF+9JilzcSYBnomXkH9BYTiY
6I+K2S3kAkUCw6+0AW12DA4cQECcKGOIxPsA04PYyVWRD9aJovbY1hVt5bLVae/GYm1djILf9Lue
7/154gYf9irVjIuI6sl9o3TUkNA4a68ARHBL5qBPbsgOuC4Ssc47e6opYuzMsKwoYMmwCT5Tk0xI
QfJOBi+Vxea9nuaAYblu/NsyAUlsd6zyVxDq3e380AOKIybwwQQhr+/gSXo/44IKstMpAy8MdTAT
YCJYqjxbwchh9otgNMBnJZQr0ghh3Q1qeOrPhGIbyrByETwGatbw8hWt8hmdIT2hyJYlP32prEBB
eDElJdjcSQEmPSsepRwEAEEW/IWqoXlshzWm5C6nePxujfrUkccrYEF6SrUaKBzSRnDSavKghnAZ
HLpQ+g/NrIx77qBa2eaeT5+brVttxMavSPGrQimcOTqPWzmiuLOJhoYytmZOACMDM72dMaijGwzl
cE3mktX63qejPW4CVTJLpOVK4bruuDX3cZ4rFyY1Edk2EZjnCZ8PhXRbQwb8VXnidKvDFm3sHmBF
u28m6m93cM88tE0FI2dtAlXLN7h4NcbV1OhJ8cS7QHgSLAqjtIEKEXy+HpHlNn0hPSfZpIrkgDyP
flp+1Ak2zy8wip4EaWpXlKDGvxq4hlq0XKxMI0golMbA2foU4QEAheMX0KUdfhsW1KWtUsDlsfN2
xIv2PON61hJ4L26AeQDSn8g1iIicUYVckLsTadSsEuAPDWFV/i60uWe3cdnujLgf7gQhQexV8Hw+
XdO6SdxKu/PDLwnf8/B4tULHN5GxpQt2yLWGw1o1wFZSG+oVz6EEKHO7F0EJKrA7i1t6FJY9aar/
qRoSYMHnB1+6imEwx+iyKNJ1VPRZP+VwdHzCdI3WXWbHHlfuppI8DlKKLeAm5lURAmuiiubDzKZ/
HvKigiO6iTPQJiQxFLxLvfm28hstuefL32ghsQLg2SurlM/h5ypxmBamG/mW7JAqPZWkwgQeeuEV
bLRN0vQa+l7muMsyKgBy7wMNHyk5gCexVlZqKQHw9mthYjir3krKkbJYORChW5UncZb6lFvhzvkA
OxKqkXGd67l7fhWW2hDzaLPChzGrm4KJWcikFL2aYfMOEgQ4sPlDDQ0FeBx0KdLCQRt+YPQrr4jo
nNqGSO5JujbvQUlbSF8AkKzzuKYPDx1QvtOBmZDmSmBxG3G4AD1n7YoM7nau6B+zf5gtDnWQxvq8
AxlfWuxAM4eBCP6Fdh9CeFCuKP+GxZdU5S64oBJEa/v80h5P9HC8xf4adQFiSlFAPMzEnhdtP16P
jPsJPIYCVrxs3NIsywdLS/zt+ZGPdzYjIz6jiahx40c1/2bv1JvrUculUGVn45AkXvpgW7l4i/yD
Wi1v64lJINsGRgZFnMNRGDpUrJITrfRSc6nN0DczlS5pyvefDfDWK/vm+Fygvk34oHtMQ5CveTic
qVqelQrs1KrhNmsoDTtUHL9CrpH255fv+Eyo6GwYuJHT7kHfd17ed8sHlauqhpC7wSvl8oIMBi4W
9OHQAeAJK7minLtiu35yRAUhJhjwUBOW6oUSL+wybTnzRSD0P72RQpfVRHMlsQriO9QazRWdkVM7
BOsEEyKEifzTUl28xxFCpXNLNwCdi96J+rExncKou+wfbEUsiNCEl1SVr7ZYyxAwORkFazmVRgnW
ubHAHA3lyiin1g+5cgnwFC4oYOIPv1hvgNONA0ZpQAjoUAutaR8FcrUZqLHSwacWdn6LnNqMlmiB
HiAtI5otTpieV5o/mvMWkTrrvs8QBnEG3zeETZuQ1KxEkqVI0XzSLMUQWUUV1YilTUlutQk5MMzj
SvLTl5CGHvjQGOjKVFyZdTZbEgtN93R+iifCFxcDImQSsRKnZ/lwTSfPnBQNkKiNpgCMTsnwdvVI
vVVJo22ZeCZVCEXdqQqAx5XpnviaiMDSbUaTieCiLhKVTg7zwCw56bXXms8yxOuIu1jq9piVtVsf
fvTm/FRPnIY5IcOaRZG4kpahpe6tBoxdQi8LeKiroWy5bQVlzZX8xFc0ZBTddAmVIqSfF9NCrsaP
svnMeXIsDaDe4zraKXUtiVspE0Ejh5E43krgf4OVgHZyZC4CKGyYBaKXfvgpPXD/Q4MbmB2ZLe9o
yDCe69WcDYoktfSD2A7YtYfK6a0MfOKYMJ5IdoHYNfi2+Rd7F0krKO8GDFMWNi6GyzoTuw1KsMK9
RQVlJaKdmCPyfwoGJhyV2S78cKgyEeWp11LY+XD/XKECWjZoFcTbkAbSfQFM+VssWWt6xScmaM3a
8PgHaVRQxMU3hTCNBnPHIQklBHTECjgS1BZv54uwFD68SS0wHxYuG9jeIIJ5OMEI0jn1JCboIQjk
Wg04pr7U1vTejo/C7LggYrKqofimLyUBxc7ExaPEB0ZAQOA27mPwfEHUraRiJ0aZtfH4h+iJhP4i
fLbwVdJMs7h+DDCihZRpoHUC/cPHmiyaIyejoSiLqJ8drtggBt1A+g7IAtBIelshrpO7eSU0a+fr
xHQIzBJq9iKXHDvhcCA6SqqfUT+1px5l0jCVKwfA4ori8HFUfLMURS8Li3jSn8VsZBKWfsgocjLd
+JLgGY6bsAb/UQyw/jcwrIvx+aNbDjFezBqBqGuztcoiboTAuqkfkDErSsGTLTCLbTEOg3t+lBMT
M0zioipyuem88w5Xr0e/1a/ikqe4VdIyTALjCjOZemsabeAUg79mznN6PJ4AGJmS3y1V8TtZbA2D
ug4QBKGm/4edKN1Vz4dpE4lRft8OlfLz/BRPbBCmiI0Ztwya/0dPb/TxYa2wkGOQhTB3c7oLeTN9
fL+jyUNhTFPmqGstRL6tWofjDunAbhPRuzMHCE91FI8rRszHeQGlKI2rxOCuhBK/OLueHiA3Nctn
KljbgdRGlQXWTP8ZyL61s3oTDm7sD7Tw6ibdnV/GE1+OdAu9QA2vQolayuFO6UIxLEsMS+xcV/1v
UIC0b1NrqfU2yZHtsPUYSNH2/JDH1wrGFCzl3Mnh9lxe2kEvZ1aPi7btKdm000BlfU8EOpJXgszz
/M6DwSvZeRlQzz0/8IktYyLraXIATc7fUmsW30sSWPQG7Q61qptIU1O7Lor+w3ks07PQvZQhXCH5
vbi/8mKAy28C/LISM9vBa/QQeRMyg6OQJKm2skFPbR2uZqqB84oCmjv8fq2CJRY4Vd6l5hDu0PYC
W5eEAqr0nhFdo0c4XmsU7XYKyfXjx5fTYBlxGzHZPtq8td5lIkZI7drXNdD/gJnuJDSfNjmaiitv
1FMb1JB5E5NDajxVFzkzmk+FguI8yGQ9NuwawMJ3ZUDVE/xtuYcnUu//wax4SiN0y7OHUH04qwk5
lRyKILtTzYvQheVe6MC8EMla2Y0nJ8Yrf04++H9z8dZHmQpYKAoNKLh4cAhwBqZhUufWkOzjVBPr
hwnmz1ol7MSgs0kK7x4Wkyt8cTFMMjDlYoJnM+LYRo8KCtcIDj5H18ZPU/f8Uh5ncmwOXqga71Ru
BWURW9I+hmWLrA6UqAZykRNOQ5l8g/tllAMM8bGX1151b74oh/Xg2TKFl5XJupI9LL7ekFqBr9Oa
sC2OXboJu0a87gcUxKywyfaeSetICst6F4CMxANQoD1l+6NBQzBFI29l656INxbCJ4R0RSe2L9PL
oAeZiTtUDram8jcY6QLh81GKP7/Kp+f8bpj5M7w7h5HeJJ3o4X7jTdOg21U7i2thFalqTqpYza2W
BsKF2NNfMxMUa4uEVjTC5SauPJG44lN1an/xxf8yViAyLE5rjpicZ6hM2Qc77qigVV+VqoyBhIn+
ZVfzRjs/+VNLTPGbu4SbczZ1O5y7qk94UyDLaBuaUqK7BoPIGNN+ZVanNrKBkbiEOL7Ct5xn/W6F
QQarydDyTkBCr3z2Ip8+Yin7Lxhvr6UCJyfEm2tWKAfbKy4WEHVkAAISCUeFibjrVSACadQEKwnH
yVEglRB4qH0Qvw8nBK/JK2RsU7EJ9kNzi0yR2rq8tGBAn/8+p1YO+x6uVgrvFB8WaXxFcm9CamUg
oRG3Ash018g7476AMfz5nwyF8LM1J9Z4gB/OKa2HurEEPlIxNMWt6TUBHU4TGC9ooj768g8Gw+2K
EhwptrR8hSNnE6AOTcKLL2uwbdsG40sQ4m7XJOn2/FCnvhUpGhcgcszc8It5gWFS9TqldKMoWnqP
lIV5o5uduRKr5r9lGTgRSTbm8hA3xFKLOUs6fQwn9l1Wg5u0W7CiFwTH/imgQrUtWtg+56d1amdQ
7AOiCFqJHtbi+lMaSOOpTusMPa3MiSbocVWESRh5fbDysY7nRrVEZVNw8VHJWM6tVyUrqcFUz2zq
ahd45X1uVpdA5fS9WIXdysROjGaiu4x9Ap4vM9zscB/2rSLgNk57XesF/dJPLeERayeoO1I73SHR
563km8f7g8q6hHEOeYQM03VxlkNRB7Av5JDa6bE/F9I0UnOT+4fzn+vkKLgccowpZdDzPJyVIHT6
MKHOBKINBVa186sbIJxrnkon1m7OhWi08Dig6Dz//F2gpVwPO8oEV591Y3cnSd4MmYD1e6mmvf5V
Lr3k94enxRakyCSjVk+HZzEtRU+q0A94EqAwRrKeyr/CzPigRzWFBd4DKmGJgM7lsUwpZQGxiWzq
eN7lCiq6NdoxVJfVzAGKAUFN5JutnObjr0Vc1zTD4k1JirlsCJZdAQOns8DzJWV7ZUyRdy22vdJ/
OLpDqRANnMsNortsLqK7mYL3AQASo4zR5Js0Tl+nGWpW6dGaDdbRhHRF4gVuiDyRZdzLF4cKpd9K
aEWIiFI5hs9pLhSbuAk+XJ9nFJ6mpBOzWQITOtx+AEFBexvIDVfQcEs7zkykcPqxj5Xrri2A7UW1
BYgOnjyHH6XLcrVPdmqec9jgRU4EoeN4+BskvHRmwi/opSoBKxNWSnClhlr60fuf62T22OJi5mYm
NB4OIyIP36pzGQ9amOlaSv+aATLenz9bc659cKVQ8ZztQuZeuDX/73CQKszqqqn17y0c4SIX7vVw
n4rGNpdkG8cbEhxIX/g1rOzJo+rCPCpkI8q66iwYtPiGYAlR6x3070N7aQXmVdpt5NxzEj1yp+nb
+Qkuh6J2LNJ9wCSHiisM6EXwCNGVmICGwgrWB/8GtRPPafu0+ySgt74xUw8wGbepe37Q5Q55G5Qe
Pz1NmRRjWdqLUB3S+nwIbPQ74nv4AclmMkdzZZTl7fzXKCY5r6LMxnqL80YT2kcOmKkF0Jx6QCXC
XIpFRcmBV74GmDgx2GwWAg+NjjcWGYuoX+U5NmXajEYMPMbqC/OBC40bc2i8D2585nUw1GLja7rn
GVPJUHATe0gMqbdDXOWjKds8CpUfvDGoqxFJFnGxbaUA5D3qjAQZbdfTNabZNhnbj+4EurOwIIhT
VJuojxyeLxgHU6TpkBO9sCh4xdYBCovJRyMvnZ+DURanmAcJmgADj0cEQT0b3axnMZaez8/keANQ
jkCaFXOOudtkLL7KkAiN7E9IqWFapP+SBvQcEgi6s66EsWaV9LZ134clEgwGo0RAt4T+0tKhrkcj
QR07ulh00VGRIWcUIGsb9VUlpOUN4Nt82+htu0f8VXaGMJIvUMlNVmLj0SnmjYzniQR6y5w5nIsZ
pyUK62lgfLNCGAAlMovOoMdr2dTJQUB4sKZ0bHRxOQiyL8gI+8/xWKbWRikV7TLDq87afejrzYgY
lYcQLRQGwv9kESvaJBmsQB96GzO8AORyYX5BNwUKqRoFK2+8xYz+GoosF6tWetjYGR5uecUzwjgj
ubX1FPJ3zQTdNhGkjwWJt1Fo/bxNBgvMJRJhynNkpLIApk0go8AGI/pKEae1ht0SvvfXMHQXZvM9
nqvaYt3QzenonwnA6Dut2kdDOV6hItfeaK2v7QIezDC7Bg0iJvytPsZEBaJ0619o6LY4fNK1g744
hG+/jk4rYD6CJMRH9Ugzk5HQQyoiH4fErtU4+TQgZ7AN4batGHK/4cLencG3sYDJyWwcmvfkxoff
UVVTpJ9HvmMQVY8t5B6ks5Td5MV7JIv3Wl59b8P+eythn6N6nzOt/TbQgR7J+somvkCXfq1OMcfK
xS/ERW5yoVuzV+4SLQTFAlauiUS+KFWW8pqi/xpfZjVdzju0M7N4G4dTKj+gCRf+nELUqFfQSicW
f7axFYEqAZhAfO9wQbxqklvkPzsbaBgavnqeu+CHC7cMosQ9f1xPnKGDoeZf5d0bq5RGORjnbRc0
unARsyGuSEbbj59URrE4oyDZ5rvwcJQKWquXJZyhdvKDrWwNwraQ0Zr6B3PhWSXRAqQJoS/2kYXL
QoL0Gvsoj6LvsKLrG6ET9Ifzo5zaHEA9OBLUR+jdLqIOgAu/6FJY1XEoRTssWwMDRojkb3zVb67E
AlUHuS2KS6WLui8fH5o7ClQZWI/jgwK1OpP6FGqhQnHuepC0/gVfBOECqrd2l6Iqh3Sart8R+9ew
gcfbBOA87y3gSiTThITDDyj0tHaEKkK/w1TL6yjO8n1g1WvdluOlNekA8ulEU+SBt6zXB2LZ6WKR
jja0vAdR11461Xz0Jv2yQ8EFzdZmb6jVx2AtBB8qkjJqAZRZZSC6i2sR/lHPszsbYZ4iVvDNKhAG
3xeSEuoOErNFgGZj7dOEQaIzejr/OeedchhmTIl7CzwD7RcgNYuhAc9AJosZ2tQBZCuDF23yIig3
eB1BdmiqtcrD/Pcdj6fSCgGTDHh1sXNHafJUX0YPp+6RO5CHNPqa+L63BWcdQW40ij1axGv+f8ex
bG4HAlECVsrOWVbLA7wGIUajr4igkeDEYi64sVpb2wJ9rZVYdnIo3uyQQNEy5MY+3KQItU34NSIy
g3JgL3OBiLG48awwS7dSNEn6x7I2XGZM7moAFWzZuVe/uLGFAe60qcHA0Aa0O4QKfasixjjtg5tk
RqozBNETlCIvy8NJWR6AswkNKodLaOo3UYMigZvogfYLbpiJFloRrfkMH63jYsjlOiYQAE0cDRyo
noUrqfFrZEiNm5ZJtzK5o7DyBsMH4kB2Rd9aX9wLwTQGIpJIaImOZXuBVknqwA3KVvbF8SjUNejC
0+jkSkW7/XAJURXtIqOEpWzFtbYpg25CsUmfduc/1PJ0kbtwqjhX7HLZRIn0cBSYWRKeTyBdWs8T
HwarwzTJby9GxehsDIiGhy5faw8dDcmK8XCZYdszanv55kskQxmUGiJFWFeSO6BfrjlW3gh3EspK
t5bZzHp1Y7M5P9H5878PIxTFZNK0GXbIoIAtDyeaDH3biTFGUM02tFun3+Q75Vp2g5Vhlp1Mgsbh
OIs7h2yx1cuEcQr3+1PmcgLsX5d3L+cn8/YeOTcb5XA2g14HMP8YRd4BKLDx8thIN8i8uPifONqG
1pv9qbIvkc+3x6/nx14+Po9mOG/cd8kXz+dErWZLLWGvOr0DCN7+aVwblx+9V5crOR/4d+MMSYYe
RMY46r23K6HVPwFovvRWPtjy9l6OsrheoONHiTDPZtriDeIgHOhkTrFylo/eSctR5jPxbi5KWElq
NH+v63LzI3YeX7Xdy9PnNedMaf7s57bFIuwCZE5GKWSYcgPs1EF/wH5CbPN2cowv6HderOyEeS+f
G24Rci0cKwkfDNc7PxB9tX9m9uVv5/NKwiGdCBjvj+7ycZ7WWW0gBTrPCgUsh2KRg2eQY7q6+7J7
rt0vaAWtfbCVcLEkQDWmUljBPGbn8rDjgIWbr5P988tNYN/V7gtvAhuxzZWLZe37LcH1CiIdcjJ/
v9H5MW3FHY5Ym3ob3IQXnp3sWnvl+813/ZnvJy+iSKzCoYReOE8ycFL+UW0UPx3E2VaWcz6q5wZa
hAxVwIoooHNpz4h2u/OgQuRVe9nFxtqc1vbKImiYRlSb2XzQTO1b6+1DtJILGbOzLEaKZK3h/FZn
OzevRfCITEHWEBz7awGTW3waXGOLB5zzJXRD9zekewKxaP9em+Vb/nlu4EU86f0UL4GSgZXP8mX9
lN+Ul8oP745yI7Lbxcv4mF2Gt8qd9riyY9aWdxFg/GYI9XzeMQp7BuUF9me3xzPM8WzDKTbZxndN
x3TWINtHxZZF/JQXkWaUszip54NBA3Ib7iX3MXUm+9WzC5Y338r26j1+KgDQEATEP7PlwHGzpd9F
7Do200yctywmxBuJ86G4FpmD6lifUgcLv/v6DkXrXbVTr6yLlVU+FVffj71YZfRkxoQGCbmK22/0
p2QbbPvt6Mbb+kLer9XMTn1S+gk0LQDV0RRfPAgihKqjsSpqu0L9XZRg3yJPpY6vbVa50XR/fmrL
QEDaT92TYoeiAPIHtHC4qnoTyl6QqJMjKI2yRR8JVWWpCvFYG6eVmDPHlPdHhKFAdtLoh4NkGuhi
HQ6VmLI+yB3OWR4s9U+5lWXggZVkJYYuV28eRaWDxWtgZssu6yoqLtX4QSJ31MDKvUV00risuqR2
xFFOb6MiTb9AZZLuPryKVHB4VpG00wTV5/3zbm/mCCVUdYFXI4aTxQZdVmKq2qT3yNUna3txDmGL
ZeQNR+EGIL4G/WpxDnDjqSbLEEbHyLrMctC+qL8g/oaGUqXlSvyYSF2D4GtqoFtLZbsWbLQR07sk
Gr0nrcmaHAGBrusuylSX70GTlHgMVWFh2oWIb9L5dTlKvum50hvTJUpN4MLoXR0ujIqJRtYYBiaW
UtfhOSIk/kg0RLM2cIcan1dkoLVuiLY4nHYvFZ3Hn35t+aYr0R2ctlGh6GsM92V+Of9KCvuD9hZS
r/gYHf5KAiJNIS7xg4PFQozQsCLbmFGkzxT+ESPoi868HAuZazfshpXU9viwKXw04GnUg6nQK4vb
CSVXoR9hhzhVY34vAW98aRAfukVxcw0lemKkmUmj04anqgCW53CSfj1b3lnyhJxepAOlgOvk5mOE
Wih9qtfzH/n4XFPCpOaFbABcDXHZkvcNcUhzpKwcAymcTVMNGDyV/kr75OiRw2eDVakAyaSBzBUw
z/jdEfNpTijR1HaOJwSePeAoakepr9hsqPQybKd8YyRespHFSL2mm5+8aukorUSw46PH7wDuZmYr
ATNbVtrGqev9vOR0mWg56xs/94TPaiyCCbQatHAukC9GyuXDqzvHMQg+QH0kKvWH8061IFXyxINo
X+co4IxqvE1TQ9l/fBTAzXOzAMwBTNnDUfy+ozc1Rh0yL/h5ooSEyjBm2h9eP1VUmIhEZY1e5ds3
fvcN41GJjQZgiBP2RXadqLXkhgLqMz3qoW7aDt72o7OaMRsgKumAsHPUxZ6RR7FO8KJFH34K/cso
F6YLD0+WlUfCcUAxZQ3OJpOi5XYEOoT1S0tvNGsHf9jMFUX0bxJE2veiqQkgNrQeZdih7i48of4b
kvV/fg7/5b/md3+F/fo//82//8wRe5phY4t//c91+LPi2/9u/nv+Y//znx3+of/cdq9V01avf1y/
FPUf2zb79dKEebb8Mwd/BSP9/Zu4L83Lwb9ssiZsxvv2tRofXus2ad6G43ee/8v/3x/+8fr2tzyO
xeu///yZt1kz/20+v9aff//o4te//+TuePfV57//7x/evKT8ubvXqj36z19f6ubffwq6+S9dkygL
SroJ34+w/+cf/evbj0zpX4pMJOE8Qwedc58//8jyqgn4Y+K/CNEAjN7wWrBDaOL9+Qen6+2Hkvkv
RaNGB5qL1hCB3Prz/8394Hv97/f7I2vTuzzEs+zffy5iJ7mCOMOywJmzc0CpLE53oKHo7VeRv8Ex
PODcadNOl2JvpTW62KF/jWLRnZjbwiBIF6e7Kno5L1HW2pBWPggRYjtW+BIMxjW2IBZWU92doOS/
332Fv2f6fmaLPOxtTKLWLB7CPQu+7jCiZEizZ1VQC27vjYjFC57w4Juth5nK9DLg9XE9ZOiVnR9z
Ps/vUqO3MYHI8rVhMUOGX4zZN7gSgPbAflgIv0pW0FwmtT/hba8kK5Hl1Ipyf5ODzTgZsIOHs5Ny
LTR8sxEQE6v7J2zy8KXGGeSmR/nWxlFe2iti32zHNFvL/47myHgU8rmBCNZgnBffEniOosWqXG66
yERQN1cb6XOaa5roxh6K/CsrerQ/OTvIgAEDVnQFXMlinlpdVn4tqdVmBsc7BS5221QyPsjLnVmy
qHxyLYBbmRVKFilZMxojfuV6hSjD4F1TLghcIZCLzfndsZwLeBueBtCYQQKD4lvePqhTKyiwI2Ca
0Ke7s1Cq2tK2z1ZWbPl95lFMzhqkQJgjvN8Odwbi+/irJn69aRvE+/NU6j/niqdfFqXk7T48IdBN
9I7gTYO4XPZ0YkVrcNrK6s044ipgYeaEUhdCkR8ehfvNgrwGuVgDMnc4oQrgRmuGRb0peslwBRGp
px5Z+Y9/nJkjINOw5RqlnXo4SlIhNiQXZb3pBVO36xT7p7Q18w+OQmCYc3/CvsFr5IjJNWqRWqZV
NGzK0or2qGkNaOP9X/bObLluJN3OT4QyhsR0aWAPnAeRlEjdIChRRAJITIkpgaf3B1b0cXc77BPn
wheO8E11VKuqJG5gZ/7DWusbrf4/W33tX4t/PoiCKGD/vB8OuxMh/PeFFA9BzxNEWnLzB3OsbTNc
gDCq3nIyRAvymkXz8H9+SP/eaPH0eQswCHAz8c7hE/3Xz0/WbTPNcwQaeYAgoHrPPuCOq07sRsor
EXTvuajj8zZK57gS8nrtClXchEu+/icHo4O48t9+eHQZvC/cjiTyoKb6dxP1IMJtDmc0svjSRLjX
rbPGG7aFzWVX1h3IGb+DsX4QRSncE36+uP6edSqPHmEi5+vZUkv+Z7XFoK5c1ZvhtjfLsr36Lmfd
Q8tdWl/FQDJw1Hu15nifliUsiMZx9TfLVGVxcHXA5rtuBdHaqly6h8GplvnULJ2+sdsZ6JPxpCGz
z+2qZ/Zhor6QwRC6ZwiUU5GatYAKOtMeI5YapyA82J2Uw5Hc99g5DMuyfgxQZbcjGItNvJICOJDb
KYOaKNG8F9U3+HfDeg3zxlxDSgMLY4cj2MAc9Zc+EIq5rXfAcVpoUa5XjdFNKNYK7lhuTTdt0W7W
jq2P4B75dvsSRXExpBhFuyOZeBlZf6IknR1AJ4g5KKjPSxFGJeGq+XqTjZ7dfYD7qMMkmvavbFAV
YZmqOdN2uk2wf0++kpCgWzUSNz8aYliPO5jsxxBqGPKuO+roaAXGJljPkV6U+MQyP1RCBW0aaktc
C266iDTyqQKd7I/iBFVJEtpORLg81Ah8cRQVro/nVFgtUWyOu5mjO5jwG8wGCJOD2f8rNrm3+mjx
c39am47lwRY4JJJ5yIbf5dgvG9kMcsqPvm3yn9IZ4m9M/72fllxCwnfLdZ53ABiB/6VYyBq2K9eB
zVHSWT/u3uu3Ie/M50Zi2vd2woA+9UK/F7aN2qsulsxLISZMA/RCE7yCP46IrsxiQYaBGMKbQCOm
SFwrsu6ZZHW/q7nz5EVJpMSGhFOvKm27IOyPblkOV2Qc5z3JmwEvY9byWiNolcPJW9vCT2cXbJ5F
e3yniV7+PjSYZ8/eDNwraRi42Kkps/iMqyLwEtvtsp60Xy8jtdbMRXWYsZqdraoMf4550b1a9Rr8
WCBnqPohIlQxah9jOAzb7RQ7jA+OY+g25yIrFictJCQmHhnpIx52oeKIzx8FXhOb+HtQTd1yrC0y
cMEoGre8jkgkUmcksVtDyHc14Uv+QkG5ld87h2wamgiDKbQo8QWOAkVRwJ7/AkrlMi+d25nI+TF7
q6JN3+c5W12eTR58bORhPnejAdMzbKOxkyheDBYVeGM/rWWiNWo6J3xcvyhXBIpDvMKx3DzJBZ5h
InckFhJu6FjduJOyXEmYQersAK1wKgOC66Myfq4kXLlL403VndS1YDhQC68/KdVgD/XQSL9Z29xD
kRmNY1/HloTeZWkEw8fMGstgT4jlIIKl5t+6de38CYsOCPAkwuxqQeyr0liGONX8L17YEoMChz6l
A0BiuDQwHxP7C2GMHNcQaukOHrMKt4jJKG3Ak45faDL46d41PLAdWBaFMchsSewuKLxo9fGlwXRP
p511thBLWqSwmoryaJO5Ml9JP5xv5ln365Ubx+Bh3cWCII35Of9Y/2aqOXghb/e4xl8kBDgwX8YI
ANvqG//PtFPZPC2G/KwnV7ytEHN+VvALvm8OJDeFbTo8Z3nnE/OKZw4L7859U/GMMr8vGVvamNad
c/QFibO/gHH+FzxuxRb3phaIcqSTtd+iL8yc94WcaxeDSgGsMFKMfsBpfvRaN3umQy/cm/YLXNd9
Qez4hOHZiQG03fSFuVNfyDtCNXH+B8UQfNKgAcWDMwAgLxNQgZL6C5znz5N3MX/h9OZa9j9gSkP5
Cr+Ae+vO3tPFZF3D0IqQQq2x8+bvlD4YsiYGHUVMe1JZrqpSLKoL9JEvwF/4BfuLulmceZdBAM5x
b943e4F0oNyxgfiz7sDAaWcHRuTPfsZN3wmOYqoAwC3FZkG8UN0vnzPgwyori3WMsIJHtx8hCi1f
rMI8jsFCzNxBRxJHh+lYtLN8IImEtJHMhJuGkLGzD5cdgzhBgSpS8UVHzPQ0LUe4w44+kpVbPWVf
LMWsdK35XGiVA1KDqL2z3UV1X5HK5Z9HL2gjQPRqUkewa/2nIwuP/ZDI21M4hgU0BlP07gP+cv/R
84kqV7BWf48787FEglThyFujFXMGVMiFFWGRLDsrctmpkYYQbthImcurX7ud95FzB62XBOVDniBw
hHjjbq1X/7SKztEpJiDwlM40cl5W+UZUZ7gTLGfVVHZal5PzaG8dHmGEn1Z/8iIXUiufRAcocgdi
urb0xU6GUJ9xv8VQ74YWl5uMrPVmmLw5PLk0fY/uOFegNrOYBYb8QnAGO40zKgwR6EY7QDr7ndep
2gbkGGxotI1y9dZP8QX3nJoJRpDAuuFeWMEOAO02QkYOgbaLOQnasAISSufyLVJyJw/rILyCqg1Q
NNzZos5YMdyud+Jo7E2ANupReURAK49AafLesa6ZEVZp/YUtXXeCqeGKQ3EzTvatxuwhkr7KhhfO
nMoD4FLFd+VC6ZXa4Rz86W0YqarTw5/gC5yqVqb5Z8aP0xMg0w0mGRjB6jb8Qq62X/jVdYDECoBl
e52+8KyrmIZv2c5sFb2pfDjfkFw5LdQlU03uqQaJENnXnHQ/1wCU1yEwOwzWzUbxI9gJsZudtRfT
Fza2I2D/e/sFk910AVTqCzFLyqT8A8N9uN99Pr/EF4wWVRaMO8/ldTh0mbB/OYNwHsh97v9Q2wlS
gnN/fLGynlC3KbOHWzfvBn0coyjbDv0XEbff4bjEzFrPVg0S9ZLQ9e5m0iGw32lH6m51tAB0dxeA
oIO3QvXtwQwdzI7iZWkIlZcwQ3Km1Q7rbfKZ0b69I3xpMMGTBmUnnnBZg4kinx7e76JtIkGiwNrh
OQS+NAfIeDVkRm9nBQdLXF4OGskeYinmGwD+St7XMIuiB+LnifSnygq6I/zn6rl0fP6Q5HSrX7UL
lZtA08F5IMEBenG1eVkE73qB0haBOCvJ4l8b+7Atw/Ay9nV0Syba2p97C3/qEWu40z9DdnaHtKzt
bLqwqBuKI48KnSIYsBlUQDW4HneopSSFbEdgr5jjGrqqjCQMl2oo6oPfDvF2FAJD21FPQScTjFcS
EMioBWIlY0UjE+DBfM+9sBuhP6Fhr2UKnIUVZEvADgxBr/Hfxmi078etjVnrLyWF2DoBnOTAraxf
tt31IrHMUr9Muo4fgSTivTW90wArD9z5IaxzJzsS2k4ZNwN8Pel1ItxaZ4UqT400sj3Z0KSB3vRV
Z9FxVo5N6Pvc3kaCDeIBP7v+Db3G48xwe1iag79a3KhLuLnc7jHh6NA86o8eyi+Z350QH20BZTzt
SZKF4gQGibs4WEJgT6GFIVIYgv5OYvQm+7Dj/mgs8hLwQNX34TfquckGbtYULzPdQX9so8GDp1tn
JnFB+O4Am6r5rYcZxphvx5D1/FDDmQha+ScgCex+bvXwanvavPCp1X/6ooOlkJfZ1iUilN2vbZD6
Wx5nWZBmUlIHF6qJf8JGcWGhrRoqDWyK+I7uxyasP2jBOy44iNhCrAZcrwt6ksx+b7RBHdpD8zLP
a/1sE9O9Anjpw+8AvdWHydw6SKY27y/jOeIQrrzRV5e5v5Jm7iq4NkkBUvkWHJaNjEBW4VPXS+kA
vuuBMviAHTYy+rPmp6MFvFA1QfAki8MPogSoSfxLIZqc0ljNLr1DOZkXvl825HarMZ9SzZS+FYSd
98BTS5R6dG8csdWsilPfLyUbyBD/clYhPkxW1t/v3bRAsl22cnrb+ki/hhIaMChqd/3Ijd2NqWwi
57aBdnRtee76DKB7EQmJa257PcLfDI/NnEcfUdXXV54ggIfbyJ1+Tj4AH061PLuxCJW/z1ffexaA
Eu5lEExB6oRl/0CyDBccAUEedTV96AUx5/VnnFtEaFmgG+Gw69b8kG2cwaUl1XwP2iELOenmwfs9
8SbQjRQIHxPcifl7kVfWvQX660Mj1CYMnZxhQEh1yQODfuofWdUhVm8WvTyvzRQ+z+X+zaxLS34S
hlw/GWdS8mpYc5xQS74IWhdEmcVhHdvaPaxO3Wis32vzWApC5o9hBGKZlNNlKeG0t/Fl02fNrypa
545zLeidpGS3U5HUv6JNcTri6nElw/xIpRU2v6FqVcAoAh1RMQWjbdJ6ymMibge9vmchnogdtxe/
elahh8PUbKs4ar8mdIF7QfAQiy6+Wol65eEXxXYdRJBLEy/Lot+LylAb9QqBQVo6yr7yOz3ahxB7
3KuvgBZelwThExQRW3tS3hzv/JfZ4UUIuhGiQYfmH2iOCh7LFkUGP8egK5ICPeutC5fhD6nt8ApC
CDX33CimO3FQ1/ey1+vbNsT1S+gBlkzc2hSfme41m3rTjL+9ccz/TLMBNl01WzMeIuLNqyQmEfdz
5SPFQjoHYcv9FXBlalc8LQ5tTQq7Mr9wa8+RBA6v809iIiAB2UKVSa6h2p4BSUoUHNEYuJw6cVac
gmkI80NWxt7N2AimFoDE6distSdgYcD/vVyN3b6bBmgbcj0UMCpIHdo51QQkCjB/XO7rsQpqyeaz
bUHluGoK4foMcNMOeh3mJ+acJThwx4L1vhiHJs7rO8KL5mzw+SLzMlQX4LVz+MiG9dj3ysrz4QBS
BTB9vrCgo8OIwj8hHc6jHRbmj2V15ZAq3yxAJCsHJkzR5HbH7ywIz5wLBN0pjgtRpr7eyp9Zb4c7
wKQHRBlMjk4GN9rxBxT+Xpp39azAJ0qCfKZ+IcZpDkk3OXhljzDgpogH7xZoY/YiymxpvOfR6bPA
fQnz0d4OCIZjDclyAtETPW+jX+hHZhASIRAqg/IY8qs/wn6zLyUpizk3h+5/bZUwzoGN8pDfzMXA
hRjVCoFzoYrxwm4XWJRGOgY40xox2ux0K8wVXrCgOAbBaI1Jk0uXbyPki9+BS9oaF3AAlIx9b7MD
Yxv+Gs+haZK4MPat1a49/OHe5kLv1vY7+aLiqRzqyE/HYP+i2iYrfphK6pi5YLvezKU2n25suR8j
GHU7cVEakbkemUEnHX7VADtbqcAihz7BwsrB4Je6cGzjlOyy5WH05MNoOYKau5b6Qa0e6/58mmJ5
rrGNvJrJ8qujbUKV88IwLU5zrhufxHEQP0eOAfgUXjGp5hLufdC/kmkf2TfQdH3AzqJeOQEHtldH
4qx4Ugk00gZFBvfrxtkhXGJdTkxNFo4WFZBgQE9Iiu1NXTbZDFclqufocibfU0OVwrwuztEkjQFk
4y8K8sOaR5+N4tbbrXotSf6ljK6Wbon1synk1N4RxNtGB18ZxVTTtvJhvMq2yJ+etVwMSTkGaGt9
2ComgEkXj2J6bEy8Zdfk5cnxBlAJyNID7NLJv4sxdQ19An0Fv3ZCsm1nfdcjLPtHDzjJ8jMagkDd
5d0yztkJ+osXnoUMYkoCO3ftqy70O2zRpqnyyOIbIONVJwFMi+KxG8bIPjtqDOPThPeXxnJciZu1
DmMmDRekJTq7r2+cbpv1mhKMm5n54PYxZNQkmEdQOqm7eyNV0k1rGOWpbzNX+G0mSBf2iVWT5sOy
5QINJBJbp+BReCYOoeVYWp5iBWaKq0apP5aJhtu5yYcGMsO0WP5v6ZZiO69TS7WI3bGtuBI8hpF+
IUIC4vgBGiY0RV+A50rnltbghTOwBCtH7NU6VuexmuQMQq7jAAWm51V+/RGB3QkZdq4NE8LRb+s/
wEj2U4TZWeNfO00Yq2vb7UsyUIYc2O1FOfAZ/C4QZnkp6cKF4/JCAwG/AYDVL8/+3GI6Z4TG3P9h
ashhYFDmKj9LW8fJSW6MWjh5AH4JOCmeuKyG6jsL6gDmsQw2eRCN35cvoBXd9px5xPVfV9r3i2+m
NCufRGBI1vDElEXXpoVlSRM5TcQfpWvG7P/QNDCREIa6ArTiYaKGawAu9UCtL7w2sLzLitWKm/rw
tN3XOtPZN1Y8recezeDFqjjnGJ8qmAgOCK3tOBJqk0fnYkL8NYPVKsj1346Vp6eMGTJdUqhSzx5G
sBrrgseuSEzXKX2zhBqRFFhUH9voMef1H7YjWUZsof9eUf1/1cA/qQZY/v23f+zl/xfNwH9XOXMg
LB5/CxB2lQH//N+iAcf5i+0QVy0mbdAXXy76f2gG/iJnGR4rqZiQDXbmx39oBrzwL/y1BHSiciOu
H0XBfygGEAzE2Hgg9LLhRIsViP+KYMD/cu3+z91S6BIujweJRRzLTBan/77pQSKS6boqrlrYqXn1
rO1BiNvZNn7F6tngfyYxDM67Q1gUqq+mL895vFUmzfcfFwpKFy/W6N258Wq/1UBLvBFaetDB/Qop
X/P6tUVUHIfHWBQr76hd8v/p91JOjv0Yhrm9K0Qngi7cnxjWAE29Sa1iCebVcg3qpw2ulngJC7WE
B+UUk3nymHzXh6We/PmA92yPMUHAaKjmmv56lKAHE4rBWZ7W1t6eVgCy3sEjcvEuqEYwSUy12FW0
WIho5piZfeSou/ozdagtL0kDsLobJyCwKp2FS/jMNgCi++J6FRdh1GRE0scoIm9XQj4VXNKvo+JN
jKbjzs+lJq8rdKeg/C5at4dspuZwcZ4s8pMp4CrhMeqd6uVZxV08XAhrhGfXF0tsH+XYEDfLUw8g
P7Imai7qiKF+RTxkdXIJgGYNJx1WIW7TbawYRngDYFsRRtFerd2F6YDqkJ5Yb6TLtRpKl7PiFj8Q
19/M5PVzHaWwhK2gPkWRCab5NALX1ZCrevQ407EmNCHfrnoLEiOA5LET9pXyC3PJ7MJXnGaO/lVV
jlxARYVDfez3nYodJ6NbbJJBGyPXVWF/dxzNIsPFDQPHNBeNeVo7O8wfas2vndCnCJOEMTRFHIqb
QyxyNDd9fWfHBS3c2Gl3OeEZXqn2pqoCB+k5k21dMJIgZqthDRiltWsFkGMtKGgXteP1sPsCu8f+
HjD3PMZtCRe3GPoY6ug6wOikVx/uej8arLM9seg5z/x3zMUyouV5RBi6rUdiL535kOVzz55sZn+d
ErzBKDt21+YlgPT+mPtt+Qb5FV6GRB/5QqijcRkBh90DyDNQvnXejjdWpvXtyqYLEDOM+TCJBwFr
fPK7YAKiSexW4qiq+T5GsxSXtuzyz1AGZXNenZANos5yYd8wiq0okEtjWsrcQQUXFIh8tjKr4/gA
DMi6D6y295OlXAqqfV3GDa2Pkq+GrtU90v5pVsVeEE2pFi0mXr9ZBkh9tRl+V9BnnXSbSbTjda0x
5XWoeNPczacyYWobDydTWo6bjk4X/HTiekIhH+RAiWlgyLDMLaYyKfO0nuKfxm9HOBcT6xiIspRd
ZS74c8nQ0ihDneB94Pd8nU1tfVZROQaJVzo5FVTIiCCR9bLQI4CYA7c0RFZ+Yt9XfotB000HWKit
d9MaI98AyoVOwrSWyRiM3CI/et0Uv1smDPtD1Ug2NMyYGXlSj+izbzcZ4k0Gmd/9tgrhnDdDg2nU
Uts1KN3+vYyIxQRsuuO6SNHi882Xo40jGJZ2sbFkr4BSsYZbNxH0LLxNOZ23KTbM+eJujN4loS/x
FeI7Wo+dpuvwP4LvGoAxrYbgeZrb0r7POlSIjyxl/JF2OCTF50AJN9btUcOqy96XeZlNlubZuBci
hZdL+UG6hon4Ym39lsqha/z8EAdWvPn3kSwqIyhcte1d5FPuVj8GJaPmgkJ/n45V46CfSKvV/lFm
M7ztcJva6ie7lAiwU2e6sX+qJKXCQc+l2o9cMfd1fsn3k9Ob8yLa1uhoqHdqdNTOui5XcHwr1R5C
QhKYE4QD5/dxByiFV10cZN33rKRHO0ejI+O7woFnd5jd0a9WehgGuK/14sMfjTI2QKzL4oo9npVF
ors0rjOGP8LCHd2L/ehlwjBFVgExtJypVT9qi6+WZlTD3Cah4LbgukgX8L3UTdccC/C8YVp2JZ26
t9QiSOylb7vLsWmi97Es3Ld5cS3raZ79zXCcTuJRZMG0PKymdt7lBmyboShW4iMt+gw2uXJc+cog
2Gaks2STmy7uorZEokyRBznRWNxFHTnA5ynwJvFMajY7bSq7wCSLWPKnwJ2cZ2U7qyGFYB2i1EzQ
7Rle7KvykFgiZmOul69EWYTZjcq+2l5g6CT7Ol3NddK5y5ywout6vpAtE0pmp9VjJ1wWtp7elheK
WalPsRF9cVmVCgzMtsx8waaoL7KjSwc0HIRbzSGYc2b/9cHxs967zFQbY8SQ2maDMmad85bRbUUX
JSWhdc57vj2pKlSv4bugNUsMSFGgp1OTwc0ko3tDvF5n7WnKqIMTnIARn4ps1TepgCaz/Cn0yRaL
yc/0Xnae9gR55xeNFH1/GVat80zksiMOTm+xumBOP4nEmTsg0p6nts86mvoggf/s/OQ9Lhj8DmBd
Dzv8LL+fGGOwUA7rrLyKl767XRy1vjBWb6uT4nOs7la0Kf4xI9mNiQZpnA6AYSn4rG27UPHVVuvo
lAP/a85uUdJa+ojAOoZYHgXSU1O5gEFJzrH1PRBmYadBLSTTCHuen8qgZFq39ML5nKISI1uBgMRD
UhAM67GZOiOSEnIABogZoURXx3516k0+P6/1kKNCaYrmiSY8+Cl7R1P3+4E06QiJBdn8BvwFWXvH
vDpn2efu1U0gKeaF/a1rdDUmir0x51ukza/NzUCmu1bGusJ0k3c1dQ0KJoeqKjjO7hAO19RVRt/H
9cZFfnC32RFXPbvG4l3F/TBU7D2cDMpwWQb18mLKRZfnymmz31tr+S286yFnIhKvzjW0+qK5G+eu
n35DvV8+QYvySGfpBgp2MetmJrQ4K5JJ9Ij+bQoZpnl+718UevS781DrMTh0pdfolMhURz2yZK2s
i8ovivAUzS2V39YEQXtP+1XPp0Gx2k2CoelPPnop5s3QMw58h3WVekvDen8q1iJMQFh3KqnqZerT
NgIh7tQ7zKOB1AXmXrdWeDnGonrr3G0d7x3Vhd03lkOjfrKkRY6q47X6k2DVrT+KxqVPL5Zpta+q
JSrUqavhaqey0Ava+6IN1nSNB1VeFXBz4veCzh9morc67QMiyco9Fpal/dfGqwb1wDS2nJ5AfcuM
/cBS67laraNVd5QC8ix3+q+ZzkHLjzHw3WX0W9CMjbYsC79K6W694Ybg5PIzZ8i/JjmCEHmGfFsq
7mbtEn7dt+Ndp21Ef73KFcqPMgxRHkSGOcEYt/wji+JKvJKedj0q9LJQF3oIxC03rNxSKh/6emsL
5I9NVdUj1VU2cld7E4jRPIvsS483K0h6onO7dA5c8QbiO9Kp8dmxk4gRdNTgRBNU6TB10XuXSW+k
bx5Fmzo5PhyKq5qAHi645TZEVnBPWpjIwZc68ztVy2pO8KPYuTPP7X+y/tXPjNJY0eLWyh8rtbjm
0AZZw8rMqTda/bLd3jgRyRqdY8asxzLU2Yn1Ezdx7fG5nryCLLJiUTbIXpYwJbUVEwlGF3b56Rkx
d+TE1wPG01Lo74bJArunYg8hlKqu3FOU6+JTxlQKp6n3uJUQQEbRBYaoLj9socsu0Q8WRtoToMpU
5836hBGSSGNVTt5HqFwm0na+2F0aBh0DZ8Xug/SXsOB+z7Vq61QyO7jIa2Jn06ARqGAq23Kwvk2V
fl1bt8F467YBtnrdNCwbZS/Q1Bv7D3B7xTqMWC0NfoHRxllYpGgxXwsY18U0GvJvDeb/jY69+9M8
jfrPnxGh//8L6n402v/7Rj1px2F5b/6lU98tin+36m78lxdSmqPCRwq96/v/Ie93Ypp4InF25wyh
brbLr/xD3e+EfxEgStJbSKY/EJYI8eY/xP1u8BdJgXs+EcrEL7nrf6VXdxCg/4sWElnu7hJyUALv
gYf8MXdN8j85XhbYujZAqI6N0cbMb7cJVr8stmtVIpjl2qkIKuZmYUY4zL212m3ANNkfoulh4YAo
Dn5v4WJqnZzErnzXg98W9V5/xmT7ZKcZjSsFZM0O4IYis4qv7HFQEUvpeRhfQkPk8qW36fwHwygk
qAFnbnYbL7l6t5eNNqyZpRMnnArRu+fV1DYynh4yE4n3sPS45hizvRZh65+CJZAIFGT1JuaGlbif
1b/ieCkI5iugqoeqvLPYEb1mJkMC57DT8VXs/bAaX/0sBtUcBT3rg1ZFA6HcGY/CNjWfAHm0iadL
+cBuimgaZqY24QgBVEWeWsW1Fa5AgidLPLum6++BwGb1QfVtDvsnj67rGKnLFmzmLmzaOR02Um2S
khXLEZmYd+cs48CStDfBh90Pb7FLHxXaiBAB7DoPQ76ETE0XCiaEos1xzWCZ08P2BpUs6+507DPn
yvYnjosONc39EGbFL+zyHMeheoYoJi9ZVufPcc74juM/yi+8YIkQYxfRSzHb/Hu6HsqjH2WfOure
0CAxcCQDndOwnK4Gsg/TZTWkcMnYv7QCR53rvKteAm85WUt7kK1Y0BFtuYPIUlkHGTQ+MOiJmUlX
UGl6tXXYPNQC1dg79zJzbou2eilwBzB9jnR8cE2Rf0fBk13X+SgYoWRz/aFnWUBdU9uF47EHSyza
kttgsQxzikCj8ixD1Hf82Wqsx0F3PwwzQLiQp2XUhlahJYXhcsq0lRBdaz3FwSzTGIfAgTiN6tg1
QXuOpdxOUMkQtq22fwUGDateBBJkv5MVIlp+v+EuyFkeTR5VnKkYUYWdc4l6I2S64EGYQVEVVPF6
E/fBnd833rVNmwSgfbVotLR7HpWb32bu0j0zq67vsnYsPzaxBWOyDlN9qcZiPhtvpQMSsv8eNMr+
tqHZSvs4kr+Hoe4Pw+aVUIIRqY6NXd71gcMLaLnXmo/tofCi4XKoYaNKa+uvmrUqTrqub3DZdhcN
il8WNFOJqmJhUUv3TzGNtoyHUIcAMVzujBLJGNs61uoylsOzID7sG+5P91yWeU+Nu74gFMwBhHOl
B2Ur1wNgn6uJGcb1hlbw0AAwWjxRXo61l39jY7hQdAiuZ9Sn1WFRnbmPGiOPnvRQ4lqzn6rYPm8b
+87R8pvTDLX+NnOs+H7Im+2uYVaYUkwP11vx5TSqY1QRufBSPHLL5UANet1zX5+ccHh1wFceMQxF
CcaMZq9PxpTpxPcc04O5zvNYIWqLyzE6GR79VW5bXkG7v3aXay6em6zXHFBShyfk3OYVmUiWbEDQ
6rXnkcsiUz8jg7YyK/nXRo2r3RFmTNuN2WJiHAAV9t5AM1wr0HceGu0CVs6bgT2K1pgsddAfgixX
P5aAIrtfHHFdGatKHQaHVy2luh3qD3eufhVOFz706yQZUKFIJHjRZx5PgM13Msu29RzK3s5OOZaR
yk54tBf4gHMUzGOFQPUXonE5718zf2wPug1bdh2sfQQ7e9+5iGe7AdWx5qkaRZz2aAFvs3lW9qFU
NkokWfTON5pwJhYM9AJdsc4OnRuGOZw6LkaUIclrHuCjGXIGSU7Ofs5bHErlmcqpnW7NLC+G1u4u
XN1dUtHfW9ukkozX7gLBG8PC2jtUxfq9y+ernvFPwO9xg1jtGGfhLyG6q1LIUxeKUznabtqL9cJW
8i5364wpqnoavdGgR9rguPUHG8Utv3oeQFzWS8bftxeKfpm19m9RPNm0mVbkv/WbQ0cGBVPP53Z2
b0mVPDXlhhu2PnosVtuSILGSSAihrufau85Me26RTmWbPjNyvFzL7iyH5i7SbhLqMu1mdqC5d6KB
vUeKd2wWBCQxi+F1RshDmK5DlMc+DOlSexiuLN/vE8frCiSc2TevNBwK7gUZY4gQshuQFgdLrCxD
ibpEtfHMwRY7CWHyWcLtRRO4uAVzkaYyfhpOwfrosQlLsqnzjm4tH3uGZcc5au57jzFWXj5VdXXS
Sp+1VepDX9vuhW8rcaeULz8sl3b7qqgW59HRXLLSqoZDQxrYC6MqNruQul9wTMkLpRcOP3aCBF0H
65jOHKInvRT1yY+VdRyrjhlAHvpHf4w/XeaqJEEyutsa56YR/4O981iuHMnO8Ltonx3wSGwvricv
vd8gyDLw3ufT60O1pClyOKyYhRaK0G6mursSuAAyzzm/C79VDluJU9Jb42INL3VW/cGbxrcA1tkp
iLSW4UUDPkUAxKUzlcW6ds2FcVkeJ+kVULmYE6MSt7deYh3ZDsleG2tjhTRgXGsN5lRltA8r77J0
wSV7QnnXqZAl3sFhBdcUlvuIfelT1w3f4caddIbL0Dr6N1WYfBHeZW4q7C9Aa/mIyltbC27RI7U+
RQuTHbhidFk16X2Y2ZFm5LN3EkNXb8dEXOiTpk4Z8X5+ko3XA+ehZxdE8xZsItkUPibDEK6nwT0S
4XYMg/ZaC83zejTYHIdsL3szWMlGyx/HvGQgPQ/jviOI9lQXs/s6kppwpKEukPYEoOieN8Vbs4al
xphef47oRCqHzRvBf9hvXGa0q5w5x89Wr4xzJ8/zjV3H6RPDcvEMp+zECYLrNlmYHgClZ/2gQzw6
hWYcOgyXN+x9o1/YOnNVx3oJBoOEdK3XN/aoMTLt3azYjZF81qfQ9oUb3I4Zw5kkYddD30c4MGKG
CgpLGzKdKvMrplMA3X23TUwOJOjoj6Rpj77XZJcpE55qsMVLp1r2PpOBUmOeD3CkkDk2h2EUz3oc
b6VW99BjcSmaIGYkrXlt4zJ7AbJ6nvew7KEiip1IFDuFIX620KZOoRpvlJbe9LaHK3Cl8/5WZ13m
bEVfwo7w0p8JznEgwgKaoQmXMozVLhm8cg+Hz11HlKdwIGamxQ250V2tzfdtXJcrrCkGv5rFuOp0
81nq+U+bWfkWzp7cz1V15riV5495/ejQZfvhUDLeTWCQ90HebOlnTbJvLK3mnqKmOlXBlB1VBpvD
VeOdYVA6MQZ6DSQBUHHdqkMKCgaIVUPS0m+iVl4miW1CVK71+byJ3Paqdd1mS8SDvqESztZ1IJxd
KtPye2ioJvN1LZrvda3zRh+eTfhqw/BcDTIzGW2FeWsuJKtlwt1dl/xi8D2sWgOi0R6MYPLgNzB1
SpShDrMY+P/9wvPc66mXLyoQK93Dv4ER0JdutYl5phqM1IHZBqyL2a/zHBomznsOpHSw5euiNbMX
S6DqYXIgL4MkbU6dbZFcMk7BRUhuylWHTa25z4tajX6VOcWpnY36RZtw5YSZqB9SFxpvkk1YfUQw
8WYDbQkVgTwXwrXBhyDGn1yRmhBFqnpLwe0eJzd5SvIOvpahK33XDpZ+1uqh9dTONYVOli3qELve
Ql5uN8y4r1SklxhXTm/oPvR9CgRSXAEQaNWaEagcHvRJimRXdYHLpi2c8aiapp122pCUF9A+57Ne
14XtYLU5a0Pot2XhtrtkKpX+fbJVuxdeHE0nHQmIs85LeRNYcT7uvTib87VFAOh9JDU+GBAR/RXW
fvSQmYEafCaP9nnlEtLurqyhG3e5G4bNd1OkjoPtteDhz4yRs00xW4l51Po8dk4lIdrFGXt1I3Zs
4zHU07hgxNfEJX0F+olumfVAwoxXUN2DbtfAedK2htsC7ZSxU3uPxVTL9iYDVRz9aGomcTO1SVPt
LZ2hF7Kzwoh7PnbHqTdT2DKaV8i0jKeUCaO1rxwZ43dHxqK97qOifZmmSrYrN8/jZp0OjK4OLseO
cTVYqmNzBSyDWG/N9GWrWjlJv1EYsVR8sGHE2Ca17TdLC/K72hDNcAAUY1haDzDcL2gwOaZdeAbj
eTEz31l5LukdA8dsM7xChS+YYAS9FV9HcB7wII4YPx5Uw5hzP8SZji5giKdjOqRVfwbPNN6YTb7w
8MB04AURioS9WLhuikUIkZTxjxky5sHs9PQtiwpvHSljuEaBYx8kLPKrKJeaX/Yq3vJ8hJ+4DOVh
NKNkESUAmpxEdDUZQ3YXYwyTuVC1LP2AuYJap5FyVokgDyN1xX2RictlWAmb1zkEZuvu69SFWtaW
lxwb1UKkA0iJmqckk1DpetQnQFdsU16/hZlS3/Rx3JW+VXoX6AUBwkv5GrSt3FvO8FBMZu3nAq5d
b5X6lUHo0m2gObdZznU2VX6v+oi4GnI506A+ennIvBUUo8NNfqwqHbxVnOkpA+ZEmHetofuJBViq
t9nD6FTVdo6ndKO8Gr5gaaGKMp/hTh/pDgIftbG2ElW5M9LuR1c68Hjmh3H0LsY5eQz62UI70E/w
BO3kgUf9TEjeVYRAfS1E/ZrhMoG7uQ3PMdHKfe7M50rl9n5I2mcn4QGgi8k7tbYil6HiqK/Cqj4k
NXo2kPUHo9Bu6lbbRoN+2Xtgz6STHwNv/AGy5qyq0CsvDNHeWhkYdqblV6E13qSqPum1MYHLisZX
1XCC9n4WuMZVN4kQAK77ifByZdfpMQ2m+dw0mX6WA0V8OTGyNSiM6+FaldkTIqcXuvJxb6bBwalx
qGeSty74DB2t2i2HYEH6S/1zCbl1nOAqkxxlpom+u9+y+Q7+qDkvWafOInTl0AAAjFVrbUWQ7BRt
RpjJt27m97DngzTM59mLAKzH+Jmw9ckPxhhpRPCcyeQbWXPGma4VL8w9DnNTM/7NMbKdQ0UOTP4w
wQ/b9Naw62E+Cuy01kLBGm2ceNwOGrTk2Sz3DadgFXYXbmUNE9pA9dpZvI5xkXDdQ+6PRW8d+gmq
YQ2XoXeUuYasD02Mvwl25zNC3BJnARIZJXRuZBfbsoPXb7Kh+4aenE2Zdi5dsU4qHYKuglyBkRf8
I828Gd3kvkgxSEuGXW3bzXU8GHT6kl9ZOgfXiw8G1a1Uva/4c4zzXWDC7LYS7b4D6KncYhcmxi3c
8gsEmRdwnR6megzusz7fZDEOe4a6ML303tSGNYDrMRq0A7jYLkZ/68KvaJoaHLNFGOhmm3AkIFQz
xjPUs/smmI+wLunp03swKd+R2Ua3wkPhFbeGxAINrdNxsSPT8RE+9zR9ocfutNg6mK24D7AU8as+
/jFZrbVJa2XuNAuC4IzrHRJIcw6gbkN9W3HO1wh1rE2tp/aKD9/P5uZKKiEvB6e+ZH5yYFTzlLTx
94DCUHFEryXo2kUMaexcGyHWcIo/NwiGzrzKKPZY+K6biB0jGQpY99E8rpNGeFfjSMrSkBRw27XW
2dBHMdiG8oaQxFr0lkCgJIheZ1FoMCaozuKG47fp8NJOtewyy7VbAO+NTMQqcdqTjIM7O7W3avS8
G4KTmVeIlAn+Ih3Va+Yb3i6Hmgc51jqqyjrqsPbsId1YaSf2DHYw4suMDWYSt53ivbUqXLiacI2k
5AxOvbVNZ+ZIjDuuA7M/MtSi+2YyuVeCmUwgNnEy7O0iL3YQerfGSFBLV9pvyoqeWuEd3bTaMGfi
Q4ld3bfS4sJMoAlq3gH1DwB3i7YHkZSbKTxwPIqa6pDAIw1ltrcmTZxEc9GU9Xk+1tD6CG1KMe8A
lpfr1PP8wgq+FzHkI2zJ0LzCAI26dRLMw0ODlTT6ose2NHljWzjWBVZy9HW2dcV+vSrqZj3aBEJ2
1PH4JIkT0OFNEHhbiKububsBcjo0tbzXDLUeVH5j8INbXnPoDbo18u2FTklqIJx3mehramFWlrAH
h8CGKDiocUsLjs9CWr/KSG3CObxrRlpxtCvOVkfCvbIxyfVbrd4PpfGjyMVe6eqnXACIPo2BIp2M
bzpYFsDPqZuGu9gdTqHOpbcArGbm3ESAL4iC5AbiFLNArauBVuvvQ10cx3R8SZPolI3BttOntZOp
x6bKnnUPB8SgolipiAfUitLvxXglQ3NT2N3ZXNSnkZrD7SHpl9bDpICWUj1+TPL0ckCjhzjsrKit
izgR7snO2TvsgCFGk8LbcYNw48z289xYl6ndXBQzuiD8Xlx2/KzDykw/UEg8QEnYwq2Y0Jg8M0c7
TE6+C/oYMDAIwbaD8RyqiubXDiNe+EApnatxHwblusvJz5X8NeSCTycsvlBfQfKUWg7AZWFPM2nb
dlzs2GMNo0fyZjq70Lc6qcO7pM5fMbwNV/bQQgvve3nQo4SRqm49WxMFZV3Bc88sRttA1g3NVtUc
KzTCmwLRr89Y763nEaxjb3R3I7HP1IPPaSs0X4+ajZPVAfSdArit9a7zJLsvgt4bnzzaKErZ2Jo9
1W1VlgHs8bfGZeBAxiAwUZd7CPYi027zNsozfSNkNc298N24MU2/HyLCP5REPLk2qrRR21HowU0b
yRkvTYkHwJmVqDTaZUFi3ascPiDPA/bexhod/Q5sLcr92MpEtInxdf+pdBerOtQYUH8A6oLvpRvg
d5Cmnf0TWyL3psS47KbWJAoaALWJ75zqCZtqWbFHhGj6mGxWQuEXEDbV82iGeupX0L9KOimJICIn
dfkiRoNx73qDcU/l7Fm+EcsW+/85QhEKXEjjGAYi27p5H9HVQ8+JuEYZ3xtTACUdaT96rc4cXccP
p0IFe9RVPEZvSgreiMqyySkoIuW2h8QrHeR1k2ZOmz5tewb5hRS7aS7zF9jM3fUoG3WpT2kY+YVO
zfu/R4/9vwa2OdiC/Gu07fTaN3H3WrxnxurLf/RfhlrWX9grmWQlYgZDHimujv+NuAlgNc2RCIY9
D+gMKtY/yLGG+xcfHJkPUGc5o3/xZtu/7bR06y+QWv4Ynq3BPzeMfwdwe+/wY9Oa4flkSQnuB95G
LuZ7tM1wwNmHPn6J5VivMhcGWD9N2t+vxzvLtd+NrT5Aen8vgosQwS0a4SHWYg31G6Rn4a4RLr4U
o0wj9gsGHi1Eg6NWjX9KFfv0dsg4hFgCto2s8f1Koa28zJu9Z33OAMN0JJA33VyUfwrN/edlsMZb
eDQOeV48uQ/LKGioiVPbTybNodygA+/vSgT3f7K1fW+ZtTwclsEldYnUwCTpl4Pyb78b20UsZW0+
qYjdOOF8eQxlEtBmGpj5mqV1csdaMqTM/uR1/dnCNuZVQKjLO/jRWijlBewbS3sy8yRYm+hwQb20
GeaPLQLOHHgs1ewkF7OI68vfPp9PPNAWv7F/ULX/vmVMPSy5WI0COi8eab/dMhu5MBpdPTFN6JL7
KbfGwOeUUeB4PX5A+84sLAOlNbXXtrSNzkVcWkFp+Poq/vmFxRKIaMflTKaPMT9cBRHMDIqYMmBT
aG2cOryrKxH6aYqc499dCDc922QW4/AuQch+f7sjvIfZjcwnSNI12I+NR1kKQOJNYXj4eiXzV1za
u5/WYfvhj23SQBdW/gdXqgKQeNTq6ELNZpj5sxVTIAbBxHciyyq/hSOU6qsGzRkHFeDy0fXCGeKZ
k8sYUS3dFRX2QLPVdmM0rYsySN4C8suZ8zaO+ZqPiLFWoQ46xSy+LoI1KHNabga+EWbxszIkUqgY
UZfQwsw5M+tCo2wJBuanjVqE/SNS72/kKlvTJhkUFEALuMugMEnDDj1QiDF4UeMOsBOkY9Aem7o6
SVv157FSUHFyGz4tTWxfvUrKFetEyR1Az8TC5BGFl3L9zJzo540k9AAjE4axFHTmcFnVtDdbqxkl
VHzHo+IUMG1vnaHIJ98wLOyJqzlgSpGPKvV8olLK71BqUKFmWpINh8Aymjvm6RDFYc0I+IUpQ499
FYftoQoqBksMgcvJrxso0hDCy3gfhkBo+EME87QZ7Gke7lz02+YZ/DGo1EgVhpfF8uR7A2dSroIm
NoDbMINzgle9kVr41tO83+BCILqLoXewOp2mRkJORrcj+GF3Gm7B9bHuDDPSbi2ZRJhbOZwz4rrs
ndZJMGCZCoTtAPMNlKWrAG15s4hfRZYhjkJ72nW62DBxbpgCWdVYtOJCKJKomueqKuPEvDaUVcl8
r4123t4kWqNTSmXkUATOLQraspt2HoJRTKWxmuniMyyy0xogzEpo5MNVakeVLSk7RVhaOJXMrurk
XZ6FNX6ejM01yHnb0I15+PQXNpPBtdDTMjOttWOEbv0IcghXdYUmq6/Q6cFwsILDwECQkUSPzVx3
l00zIo6VqeXNTwZxKNESIhpqzx+mrqmC88EMi36+smFPOogQsEuCO+gksz2SGZ5roiju0f0lZQ13
A79UBpZ1ZVZry2SpeJVjGIAwHCMrnFGY3+cXkUfq0dkwBI62Ayhpfo7zAkPZZiNPBDOG1aHUc/lo
NkNY+Uwysh+kaRjhz2pqeuuinTPsLJs6qNxLIxzEZScZFOwo+UX0MMvIqH1dAqHs3GbKCTAv7YFR
Y2KHl1MVChx1yOd+ngD13d3Q4KMKgGApDB2xwJnKxwi7p37H6E8io3WCyNkjyGhQi9uTpeg0Q8Yh
ehHVT05qwGOErVbEm6VQFJDkvcLYiZGK9S2M0qnbOqE5qfUkHZ1/lc50goQ8QKZ5GiFMN1vEeYG4
nxEFmnc6YbzBJZYderalVNfspwTjLvNuRjsbfffyrna+gXuYg1xl+azr+Mb0uVE+1qW+eL9MfO7e
KdHolpxV0CVedxo8VCGmD1lkxA2iZvqa3KcKU5fej0Es0IObZQGhowRw6NlrMF5Dtx4qnmUUWlS/
iXM1U8UXG0QfPS3kOGTXrc1cd+mW2HUG26jpnAQwCv1865AB3YNywR9Q+F3pTXatM2e96pskwZ4C
FMpbd1kVTxyOAbrAxI5h1dLQJNs2RptJehQhp75Zuc681nQddDIfh+iUs7O0/qzT4e4wieSEjXMY
PgwXnOA6NLPpoYUrz9iisPlcYlEGoB+5wzHUhrF0cYUahrsAHPQej16Cm6wwt+DSl6phgobbk7PQ
aoEJjKKHQhTYTXRCVhg/t/NoCrb5ZLrSrQiwxytFGvtpGwhMhjH7QOeA+OgSJgVbO/G89kMxGuGL
xCqXESQ48rNmJOW3Hibx3YTDf8KYyEh+RJYadaZScfviCE07VbWNBFfvYmYUfQ8rdDNqcn4ueXxg
w3biVn7ERMqG+1R6L7ZXYOBVWE1xpuawo+FBzvFIDxvhwmTnbxG8lZHzo6jf0BeIyWdQWB6qqSjj
XeQY40WBjjA/pMLS+q2ccjmsE1PFb7ab29dDPWf3uujN1yQXE6onRugQVLs6vtXB216iSbfugS7H
b+xQCVFwfezJNccccGLiNpjfVIN0tuOMxJQ5YeT+nCAgqBU2KgMTunrEKbzSGqB4eNmFWM1dD3fG
QBfEIg1GQBW1oubHWJukmH8AKG256YDBuvLSbpfxcTBkcDscx5IiV3x+vTEzOklMjAfMMB0vMJYa
zxS16Hw125bxs4/T7rwVw3i7ZCyMa4eDFVeNtDeyE59OcIFFmAHlA+9E/Mw9NSVstDW0edivmC4o
TknSZxI5fUP6Dl+b+SoU30ml4bc5cZEtdV5ESj1cMvZCJD1d4jezXV5kbQDWqCEueGtGG5/8SB94
LpgU56+ObBDOIxoQAje3AiK1Ubs4bSotTKt1qKox2PFvAxqCtDJyS/OyP49Se8D6B2OYZFuLAO5c
EhX6bgwKg0Y5aHNQt6wbYZQblX1jtvGk/nZf/H+e6H8sDM5/3bmuXgtIi99/tNHvms7lv/m7cfWM
v4jMJgwaDRXcNW1paf8WdUr5l2YQwIflOSIm+h+K1v9iikIGdQh0hFmq45psUHD+D1HU0P/CTRxn
/cWwFFmU9m+1rUtd/I9a1iWyzsM9iFaSpogr0bm439sEhDuzE4F07lVSWtt2muHDRaaLa3mR7ULM
yf5+S/5lB7sU/L+vt+TXaTaG2KQQ6zRFH9YrKELboSjCPVr9ybf0NrizhogJsRqSE6ezdm5kcNF/
eyCf9ELvuxB8d1mUzoB07IWxa+k8m99v0mjliNDKCvddbYvzNkujtV7gfMicOv3D/b1vu34ttVB+
aXkwfzfpDt4vVSCyV5VjxPu5zxO8DCzIk5qHv6CWQukhmBwQG5j51/8CPx7vv77TD8sj8UXma2Dn
rUty1Hmi75fHnVnh0AZUmnaMkMcsN7cdrp5XBm7Y86ouG7WSXWRdJLGs3wqYhruv1/+QzeNyATR7
iHX4JeCc8GK/vwCwS4xCHb3eB/3ykNPJuO/xk3tJ8erAfzSGu4CUwTqr2FXDrO53ZJbbHWM5A8uQ
Ab+HW9fpp53EQeBpnM0sXH99gR/e91/XZ/DhwBClLyfw8P31xaWNdj9jQl5L9u8sL4Z1a0/OXmaM
MbuwEFdfr6cvE4zfXvhlQWnjLW2Teyk1zLPfLyiI2+iGrodOoFgWlIGZA6ADm8UGVzPrJirr5GYR
qJHlEGxyLOgwyOvd+Rz9Uvqn3MNfMey/Xw3JB6QsLDsOqcyMRD5cTd67ZSN6XFjQBFGvVg0wKjYo
RnusDVSlkGii5HyovPIp7qvvDhPcXTs6atNmkBXgxsjoxiSU9MUqaUFX5tSgXyhwdnsIu7464Osx
VaC4rk6YQ6dLsAqGvYv7YnwOV0Qc8kii4kRRaaDWKIOTq+fay9c/uLk8wY+3iICeEdyv7/DjF1jR
b2GIH+d7rAUldIGibs1111XTfdYw+gdfmx5KrwZrm3vdu9CICt3WWR6e0zy0uzSwuwMGW+3boNvi
SnVTRmnQay+TNzv7GUHkbQJD6VmWdnBw2z75bmK+AYG0M157JaDVYusDt742BvPBalvUiW2h2hPm
2MOmhr56+/Xtvh+gMYPggeIq7jjkZ+hMQD/sN1QuQSpFlO0x7bCAFy0kOLMt/K9X+fjVsIquLemg
DFA9i0Pj/UssbbLZJp7C3k2b8ElEvDlB1x6GRtk/ZKr9KXfkw3693JSOOIKOYtm4HePDVBBvoDpS
DcuZeRme0jI+cmGT75nAJV/f2Ifj6O+V2CaZKy8ZpEsSw+8nQz4Z2Ae3bbYfhzA8UXRO9/Sw2a1C
Z3bszTi7zbGvvPl60Y+b9HJ7VALUAjoZDtrHeAJyxjzQqyLfd1YXvnXJKOUGk0e+RDTSukkb4JgP
szdVz2mX8RE1NqqEry/hs1/Y5iJcJoSew0nx/r7F6LgJCajVHnKxWMe4PS/SrSKefcPO/xQB8cnb
w5OUPFLSawzMud8vNphJ1IGwNvtKuNmtBRaN7BzQq6TaWOwju29f39yv0NgPWwBJDIZusNXx2hof
PorS1pK4BjXfa3WtFEW5a3ebyEXws7K6EsIDyl51BWRdrCORBLhilTI+n+mKCsiuSPoOTES9UxHE
LQOipsdCsRosvD0DczvGjjgPmGU9f33Rnz4REubx6uDlx9Dj/Y+EQ17qGBEuBXMc2hDWqEwYzRZn
XmjVd18v9dlLj0u8h1cIMdokG71fqpAwFmtuiXKoCU660eqnvp3GI/JwecQ7sziLsIref73oJ/e3
JIBgIYLVPtqk5aJ+m0erEaGyUYhiPzF43rpmEZzmsXX2GIuL86+X+uT7Mi2Itg6Lmbb7ESVB0FBn
aq7KfcCAtdhiMIwrlKnkZrDq9rrv9PlgmBiv+XZf2ucjcOkfMk8+u1dWB1PyTCoxz3x/r72m3FG4
hLAzScDgBP/Qc32G6tzH0Lu+vtflVf74qjs6ZiyebbrLqf5+KQp0WBuRyvcYcbbHqTDbY+vgjLqS
qEFRTWBRvJalgsFe//GRfvI7EzxEGpzL4ry5H96jWqaZsken2se1hlrBCuKbqJ6hqsG1CUDTZ/Yu
vFqmxbOWbCHisqi2vr79z15l0B2yXqTL2Pbjo1Ytc+9B2rAcI83Zh4bjHMYu0DZl3F6DguuYjRnZ
n2q6Tx4vO6ZNbLWGis11PxRRQAMmoi42zzCxvItADFR0Lm6g0Tp2gmT79R0uP+KHB0wakOECVC5A
zsfNs6JDkukoyz1pKJgn5M390P6xSv1kEWNpzMA12BSwEHr/FuWe2UDUjtgRwgnXGr0SHkSuELf+
r2/mk18OLExf0Dhop97HXw5t9SAqMWJA49TWQxq3LRSvCpvHIWV+8od345NPw+AspadyPfroj61I
U47pAGG62VOhG7s8wgh87aHBQ7Yn87NI1OIq6MsBp0LhvH59n5/9nsCaHlkiuu6yA7z/PUVCCdBN
BREQkEqx0bDeRMKp9/Uin7z7pmNjx0RclPvPZ7iH0587aW6+r4XNa6goGlQ4IVnoxnjbpjWWici8
/lS8fHKY8617FiZUOkfVxwYKasUUzVmAYAkXyYcCJTtktqm+k2ZJqomT/+kLXwYnHz8Ak052AdfJ
7aQcfP9bhjaa70w55T5BD+XswXgCAIgYg1I+BveejQFf0x5F6D3Ew+DKK0acgSMczpFa20n9s7L0
7HZMDLqABonGTlSdKdfzGL3hSkHtn9rdaPqUBdGqk7VnImurh31ZG+0dhUv1+PVD++QLAAUGNljO
XuY3H0oT09HajiAL0LNKoIiHO2+uXcQAj12iD3+AgD9Za9kYORgMnhW95/tfzoXFKGeMWfYj0+51
h03GVjWi3QGv/Gns8dlSJHyxP4GJUrl/OIYw6yLXCPvI/a+JR6uRuqkFUqytIEr+UEgso68PL4RF
a8eYgR3fMali3t8WeBHw6xTwcSEIIwHDMUfmBU61A1LQXorOUPYac+BSXUJu5PDpZ4kKN0qz2xaR
XepD1TVALgZ13rlwpy016QPUgzL2o1KUb18/b2M5DN7v3zBPlkqbcR2bnvPhISB+wyIauuY+R+B3
VuH//Jq5mTivWsyuVyMORW+9FjV3nV2HIzhqIPwSfcR1iELwMlFW6EfIQq4bmNR+7tKLlFlPQrfT
IQSKBwkhqUDTgFXFugmc/Gx04j/nS/8qmP9xE7/YGWR+aTYMjV/BUh/2swRwKE0J1UAVKGzfGJv+
OQB2weSgKiqSwkHbsGJonfxtpB7gJ0/DmP5a1SNpsApZ2aqeJBETsjLreJPgi0IOKQAj/lhSWA8R
4gNMuvBQ8zDjdNx8F7v4ZGOXSOEyWdk07b0KdcW2sxIht0mQhDO8wLR5jSxZETKiVQpeh6OhUrQs
5WJrXp6lqXCvtTQqjjXEotNsEe8VDg3mr7YdGpdIGlSO84WLf1KD8+64q8eufLOjLBFr2HTxGkvN
cSVnfCp6lbhQz1P3XreQVru9hUMJVP2NqKd9YOAng8U4uHaA0/JtnIXiOyZ4Jq8mqPYPt1U3uHT/
1PTSWLfAsxtgklW8uJ/6lQMZtwp69apNjTjYSJ1QgJbuRWYIxf0P1Z2tmu/IKuOTWXnanoECrhUW
08f7yETdBmczcg6G1w6nWqLS3GW6koegSLCXRjq2N8TM4xjBEe/qco6fUOkY4K9a7OwjexI/bYNw
H4l5KWAEis7u3AZ5uQNHDC6LrM14X62i3BiykZVfdZW97arWVhuhEmud9GjBwb0xuCvRO5Km2wfD
q1ebqbbFUSnyp2p8acvJfuNFwG20IxX1uZms+NAmtSCEghpq18P1zKBgOjYSzDa5oWrOOoYywzN7
Z/5NJzLzwIzNPM/yrHrwQnCi2e67k1N4AeC3kYKayDF6za3gtnWHBw+nO/JmLOVZW8OS5SLR0KfL
diSXKJkyD6sxhIxkWnst6StYGpXbSFu0jDOwmQHW5Etsuq7A/tvzmBP8MXZS4EYM4o+yC8qDMAtt
W+SWPM1eXlirouzks2OJ5oDLc+qnAulhNA5PLlJpJGIiOpKZ9z1pBnsbdJOJCALNNKfDrTWVr27X
5fuCk+CWBIkGH3GyVVtFE9ob5USAW5MPF3m/KPVCdL0bZPtoGpvaeKNlaa8jM8V4bLDSI6M84xDW
TgI4B9lA0cmea0G0cfLkTgVDsu7jsTsyr4VS4ogxAxHDEsbR1bgpoQ+R2xUAyZYpsSx8Rcietk2f
zNtAhxSMFRshRWHEOHsVdliNbDoNQwRUOxkdlJy1blGJtNgwB2Knd0K+TSgYaXUsuXUgVfrpFJDe
V+BGTb5Nvk5VFp73WKet0agOpygyzQ6JdjasQ6wnD0rps7uaIYyemYj8/SK2CPAYbPkyjAmbdSH7
dVHhoOrzjusHAtUqAQPXFA9yjk6dCuAkT3O1m6ZY/xHXUfGTYJfwXmhO+aZqhD8uxJuOnXOne324
DSoruYSSXJ27RQzBJIWh5fp0PKVvOyjsUnfECGPMq52Mx+rC9XTtDUOXCeuqcDqOSmg3rZWFL71O
mtWQjcVhriZ1tAYHO7/G5hgcK324qbvB+OH0ueZjJQuvVwP8twvjsdVMpuSiqAEjmqlTgOaRNp+R
AzPiRR9W/FxlWfW+U9XufTCK/pEkJCq8AnuljT3DkN9SPg/7qTPmbxIj6BZXDKqZFH5StnGrAYN9
Yk5wgAxn83KGh7cwMqzpugg89djHhg7LnliDye2HCueBAtINLhTijaCreJdpRrRJYrJ8yCCTZ5OW
FnBveNfW1qAgLpkBDkzaOJqtT5ZCt4sK8oOCScR7i2LmaHtBeyfsyMZ2HeqWzUtsVFdIbSNBPMyg
93g1BdY21LpU3+gtGW0reySDaEs95J1PqL+2Wq/6NfwQE88LOEgrnnN64OEZNSy2atiFaZ5/x/Uu
uR0s03xri5/TmAIxKCv7wWzS3Lh4BSM069ggMeq20KGYCwXZDXBXUHCMs0xzb2s99866Dg6DGzpF
ylUMbOaRWQevDuzry65KYL+XQ40CxIK3BwW1f3LGHHFgDsJuD9GZ3YTZPp8SDV6EmW7NRocY5rmj
r9dwi/lsUXkJA5UcRocbhjL9esqG/6TuPHYkV9Is/S69Z4FaLLoXTjpde2iRsSEiMiOopdFoJJ++
P781PagqYAbTi14M6uLiFlJFepBmvzjnO1ps1K596JfxdoNQQ3woUj/LEFaD+5QLGZTvlVYUMSrC
cW/Yqt7y4GPc6sfl29E6edHmyj4s1dL9ggbD0iSTxQPrXSBtvtc9VaZD3JanZX8Wu1lfO8Iytuie
d6NpVg/Ss1/FkDWArZWKVoVWdZOZ88LpRdCPCAlZ428KEGz6ZVe2fZG+kx5ri5iClT16t5kRXx8c
hCg4i5jhEm21WuOps4f8GdsGbPhBaOW5nmx11y/APY5yJBpze1OuRERXTDe/R5U+rCTKheCJXXLB
Wm42ODYFX5KTP5vK0yGAWvMz5C5/l0BS3PoOSyQW2FfNnoDHAGNi0t3ko/+0eiC5IoaaCQl2buc/
Z95cP7SQ7PqwQ/iT79RoUJ0Kz/qG5JbGdmXh3CMBK39wUUVFWOnQCHQZjMpkCbqD45RtxKdfnW2I
ogvrhi+Lcc9hrnGvbSrbmXbuzX0ewRevzqjyxJ8MW16G6cxJiaiw+44diKI9ixBfgWsOENHUadX8
VJo0rp2bOS8TwGoUAjilzoRRWBXeeNAU/k1HHAkSUtxt27jyAZWTuV/9tj2YNZGDc5ubJ+xp3iZl
dXvtFsKVgkKup6Hmr6kREdFDdXZhtboA8BPb+kRr74e+VjVARgQ8BYIqwXi4UB+W3qkfodWZWxsZ
GfvYrl9PHFjfmRU025Vq5SSatN+DSW0+pznlgSdDoGu16TCOeNdtv5/Oac7SAQNOddePXrplDryE
/tyS6mVbX8Wkhjd9cAAertJ4z0F37nHkvhqdAbyh7PEilZU+khLvWYd8DkgQa4FjQ7YvYAa12Tad
FOrKxtEQWi1BZBiNdU4oEUyl2poDgfTRlNMPtRH3vsbmJlw49p9Yo9W7goy8yzoWKGcmZ2ri3pus
uxK25aNVqvUKaBdIqApGBoFe8IiUTTwN7OOwUd4M3m19o4fpi4/fM0X5ZQ1YqNWQvM5FLx7A5BRD
mMPmiOvbRyS8ctk7ZiEjL3fxng0KNF/5zu3HKd7giX62CV6k7F9cLjRdpzEx0ia/pMI9GHzIR51w
YtRpw8YS0E1MUep744YWSlRfZeBH9OGRAufH1er2Y1qb4TRlw5tM5uGXNwRfolsotT3OQIPzV8HS
i+rB+ABn0t5bnAvbJq3XR68cXzWVJDEBXhhs5QpcoKOYhvBYz7jzmzU0pKsiEnXQr5MMsBmQGV10
VwRb2x37LZE8w8kPUicG7hjEaaJCOEPDwfby/EITslu4YMtNAgkvrvs1fRtAtR6WOnu0rfq5WqDL
TGLsjit29nC2k+YcWDVWJCjJWOLtr5seh9pudgEE8C+KzW1Td/mvHB7gMaN4jIzBTfaFv0KKWDMC
I0GgxfOgQFK6NeatfBYgNZpboQlct5Ckkwzja6BPM6kzjjyCseqWjQ7qMDSMvCgBtOeBHntJEuXE
pr0Uy19MZI00AARVnc3rhimLPM0AnqPmXgrSrkJjbSdgGZq2W3Or4wKovQsaoPpuLpzuN+HT7s6D
ZSzbxImNYsXDKvP6TRLQvFO0Phg31XMfzCZLns55rfK8vIDDVFtRqvKSaviO9Xyf281yrPROP8C/
JccRGNQua1u5N/rUxwzr57jpOgG+MrV+q9zS49ElKyPtPYoz6c8vNh4huiwNCF1nZ0eWvBLrkfWR
VzcYNlxNzKqQVpWRDIwEcInW8FRQ3XErGhUovBEL+jVQqHYB2sPyUL1957eWh82p+m2IfHwdk97e
c6JPx2QYGRsWBgZA6aRfirTbjdtjc+qJGX0VrpSfA9rdhyB383cTaZzdO81O1r51Qn4oIpQiw4Zk
1+kIP6EJ9nnDLKG15w7lrCX43lVriX16an6Q+eeRteDPLNZdJhkz5/peN4fsGrhZD0WaS/eW+L3V
oEAdgSBBQZqS6SYU0yO+ZaimOm2gBMf0FSh/Z/GZbrgcUAdDAUAHiWg2J6TMKYZNUfomxee8RNpS
DeBpyiK0RNA9zmWVokvmLFR1OWw7tuPkunH2uPQwcA/q9oKhbKYx9UctDPKyiY2xBz2MwCDWhhSE
iE1hDwyyKKfLUvX5vedO7okZzRAvBK3xnLrHwVv8JgosBQkzd4y7hgpwr1HVHQChyHAZ6YhFn6aP
FT3Thj9ARSO6NEIM/54O5u8rTTCN1zvUb6JHj5is56rNv0AIuFci0KaHei2uU0OBP2nrH3CdUGjr
EvMnvBFTmeZPm8HYkqBNHlbPqWIMwe67lS/aiQCY1dwss3QgErjyBfhIc+5vLKnMucFBpw92Agie
hf7WlOV0B82jgixgahuzc8dQQEfcVzjQ6WXH8qGbWu5thuAbfTQ+7apDMzcktjwak5nTmPcJtt08
423HqZ7ZSfCqDLPYVkX+u3TUeu4F80qA0mjTsbnlG7gLy87B7fFnoraKR1QNB8PsinsFaC0yTc5c
T6dY2QyI4sgTrHv7w56QhqsaMk5imPWLJkRy8oXrx2UC7RPskcvyMAFVNqfLHZKRLz/tlghyAIRk
9LJfJcb1kL4JPlNm28/SoeVtgNtHhmwRyI+3WOncrTyuj2L98EigiYxuXCFr5ekLrIGzUcp573uq
3Skxj1cQus1L3YwNFwrpsUTBllgw23wryMgjUs50n90p2SGNFgcSZN1dG0zD5yjTcasP8xW20hxq
DQ+3I4PuwU1r57de9a+mrZrz1KAazZcZj7w/5xADEjcGfeBFpZvDVJ9dIc+k/QiI+HC0JewWFapq
9kEVz3l5shKw3mma/aw6GxZZa+nWqJB+g2aojzpu1ZxwtW6OCYgxY0jia1TUxb41mmnb4W0OSbcK
CIoRNuByWe5Nx15/ZipSkOiesVVrctFya3zCbJDFrJiQxSCHi4ThtX+sJG1Dq8ce7q68eYyQSKzx
WJDcE2wESK7idAQYPasdwJKjLLP+Oqawe6Zq/gjK4TvLCy/2BqPdK2dYYn2FXBYoVR/nqXXtTdW5
0zeqW6MJ0dNPL0WwZG/Y8Ic/Dl7/gURFx2n1PbRdGLpkIyGnXOtfaduT/Gy58jhMyj6W/Tzdr+bC
FaLcZtySDCn2SWH4IJDG1N3ptWGH862XJ/eUCLoEC0KqOLySdK32OWlTT9yuWCY6zB9FinA/6cqZ
ZDjPbuOqHXmTSm0lRYstFAVjW3YfSa3mvezHhElUmW0Ji8v4WI3laHnB12CbxnFQQbIrq75/ZTLt
3S1/EWuzQj8TNZmeVVsVIYKFNoiHvC91OvQhU3FGh2EAykwAWwGdbucbN7GccPKgot469oIg20gH
PeUL6jsVCXOBc1qxghPRTbI/0II8k8zaYDHyHEjP5X2GdWnbElIVZ6tfhZB/AQXBbcDAu5YHNEM6
F4ffva51CyWbYpY8MRq80grNisRwlyCCGQeHNBYot9B04GY8MrNiIwBOfMRNFaYe/nDK6NmNLBds
GJbkKuaPUdfEF0hni1xe56TSQzNb7W1Ve6GBEit0ie31ZP45NYiTbZuEpoaJWYx8fgvhBPpXojOe
6AOoI1aQ7Ctl3w+qJTp1GCg/M7N70Sd4t70+g2pOZK5tW5XMbyxH8rB26KRb3e1/FIuuz5br8aHQ
piUMqL7CNu+ynYEZ4CKZXr83rldyLFBpk0Nfowjv0tTYeYn9EXRdvVW4CDYS5ejB0Mvq4GkQmVvn
DUZdc/Bq0UV5L19awyhPlW1N+6AWInJ6e93WBLf9mlzp+rslUeO2s23OX9HYzk4BAX2CW1NGFfaO
ndVVQOAQpR27JF/izCS+12Loilt+yPyoF1N3MSsiZbxA5D+mn+dXber9HZ3WFLlUfEfJU3qiMmj3
becFe2C/0GVG1z7W9apTw47WCyOF4JO8OLCHGcABZ5q9+yBIWdiAHIiH1qcOl0vTxa7glaWdMuO0
gn+0Jrl7Py8WiXwZEx0nHeStFnNOYp5sirbSkp/l1BDvNYJB9zczn+GTPlq5BjqHcOicrS56fJEP
9405c2EMC90MdcMRZKC4cFl75KYl3qkfXYT7jYEFSZplfWhAmwOPAyR47B2RvK9e1h5ARukHv02N
V4MZU1yuJMdRSWSSoxXv1QG5ofoYSPveF3k3xuQI4JYGEACXSUDngDlUvOm+NTwZg91fUzlQc5Mb
vxKix0nWboKVzGiQqyUGlLTAPpu2C7/34E5A4YkPny8uW7DIgk31m2hbjZcnAyaMA4TRbLsq6DPa
8NAmpXmqkqZ7BqhYUk0QuAcpCoxCn7nTqXSVXhALOcoSvhX2WoiEhvFH5UQDFamqv/TaZTSfuTPZ
uQuxY6G+drl7rseGIsDv2+Is/JFtf9lL4uu9OTff7HzqfwQ44xFvxtSczAIOwWYuPBKsNPDa943K
oW/0dNxnXaIOJIq20czQUI6778E+/IEQUZxXzsUfQnZBrlKHuXs4uNyrs2ZkSSgDY9JDp8Tr0AEo
ZVIktP5ZSzP7Najq8bfedB3TwoQ8PM4wdqSKo+pDClAh5DHw5RIrnAOvRe9V2p71WgVl/2Pbtv7B
NxmLOpTMYUtAgL2RWdHBfiAixQcnN4JzE5aGDAhxoR8LWjrm9yU4uswyn8hTEtcl062amzEHwpma
GEwzUbOrUjByqZdshuSgnm+y4CCdCb3yEUz2LQEbpv3X12UlQDVFV+hFTIHZ4zWZHQLfyol/dyMn
ngJ7ztDRC4AOwdV1ZDYwHgmyZE8u5/zSJmal71S9BMdiWDFCmK4s+0vaeLq1QeuTi6cCz/A+TfQ0
3Xk1a9J8mjIBjL67xZHWhR2TAUna59Ra1RMpyml5qPwky8Nx8gcI9yV2jHCtG2uzkF/PZMPkrU9k
YQ2RECyFuBAyRJNYkaxN4Cf1ySPi4qkn12PXyXp2tqMn+UDEIvhIDeRGxKw7nWHHPKWFEbMwo7Ig
eZZvjWDjBb6G6UaYkLz7xEgjfWcMTwcdaJ0dS1jGHy2I+yPz8yIOgCW86jPBLlCJ2DNVWjvuSJgc
fwslxyvZC8vRdQqZn8gxJ+pYk/z2pUCos942lv4Y8JzS0SeXueXBxCxmI8QLZPfLBR1wCYCoXoh5
RJ7VT8Ue7iJr3MZb0i9DS4uzsxRoGiY0wdN2cBk8gSOgQdriRCQ1tdMDgJ76tLRPXt0RCJ+LEprY
mEuexhSX0R9d+PznYCX5WTIaf2UikOfhkHcDh0Ul5s82cPrnQt2YSlNieozoLO0Tq2/67rRW/8xU
U6O5W1o3yv2SUBkUzupl0K3hrQ8YWJRG47/SM7hXz7pRcKsyuAAFoz7oySPhkm/I0PAE5xVrU+rx
xLypJqoulXGRFajFhGMSrKJRV44cpFfeg7EOZ4azJcypCg2jZSxQpc0uYXkgLd9Kd9JT+ntXQcsM
yamrnphg8WThN7NffSb0ZJDDWL8WfeGwlBj0im9mWXQnktqCq7UMInlEYcG9yzC4vstRt5LO7GeX
AIPlfTA2SRUbCXPVjTbz0q98vxmA1hhCUTAs2RGBmPNq9TUPgXC7XxCB3T+ulRVnAnVMxpCL4njQ
R1SPo2bDba/ozCFmLnmxsGPQeXmq9qZTKbrVlrClneA5yzQeeS/gCdS6nm9CI9kcxcKWqK2mwgHa
15g+8qspMOo9Myr1ovl5sdcRONzBX62eWI/KsFI8uFwLySXz3Oppcbz+uQQSLI65I7w/NDsKstk0
8m7csro/KAhWDZGq1lKZwZzETEjtVsCQTmAnrcwR3yvswdRZbWeKA46U7JGrqHcjfyiT4uAuAFwH
30uHc8r7AfeJFcdHVvFol2yvrk3J24k7qYzbruLUxUD9znaKj9MzTJLGlfAXio4M9JTOxqiI/1pc
SwRoP52etibYzonj3u0sHuG+uL3fY0ejc4W+yGJ+EWV8E7M4NNlNY26NUnHe84fwmwaLeqsA7SON
D8zhabQW6HnseWFR3k7mhgsgxn01n3UnwdXdtN0j2RmAx1ZjnLcU9dxApcsPM3HWd2bRLBdX9wc+
A3S/sBdxeX6UFRBwWsjMZYjKXP02oeKbNNfVuCPYmGYIzLJLdL1ZuNVdBptl1499e9Dhnx0w9+nH
ccV9ervkOjfkG8yQm8QbK3YwL3KeE6xBQ6/nyV3luJyR+WpxzjmQouBZE2zySkup76qiwwebatnj
wPN9RyB6clHYU7Zj5kx7LTVYls3U1GHdrnxIi5nX48mbWrFEXtMwaW00P9GOC5GpC95MHjhzcqwb
nxXClgmrHGpx2VNsQ85lJcO65szCdPU3xFJwkjRANAo2phXy5lH2z3OHWxXOsRvcTd00RXwO7j7p
A1LCrXroIzW0EJUd4RzhOYEwtnxkRXhgnWd85MEOXk2dUpe1zmfFhUKVbKz9HvDNpaiJpT6zCuXK
Gl1Exo2N+o/iodjDXbH2spiduEgdHpWJDW3Y+Ww+FGlK1gYUpnqx9dGlbhy4pBzfQt8IneGJQgsz
K2UPDy8mVnaUWedjcFNedaNQswY70cbLu6WfsMF3GfFhmRDI+IvZuGdGdSfh5WPLBPZM6gL9sTYj
gSZ7/CilEkdGE/xtnMxKMJRiFdrPVU8JWHsTZ7zWCMFRNTq4Q//SiPwPOOd23+31s/4W/xqugP3q
dwuZiQC+8T+e25p//vWn3L6a//1zxH/89cPpd3vLJ/yn/7NtMMAsD/J7WB6/BWlu/5hk+P/6g/8r
3PB56b7//d9+g0LDuPj4TS5K848eOQvlzv/FVycH2fzJ//UX/N1UZ+l/I/KQf7B2Babn3cIN1LcY
//3fCGbQkU+7mCIwRuCpQ5DzX/EL5t9uZgl++GYOodS5ud3E32Ewmv03bA1kFiB+tPkfCYf/HRqM
7/+zbM1xuRwR99smFjf+NLw2/6xSKggL1nSre8Vmqj9A6aT9gsJXarl+nME6oqGzj6h4CuavHJbq
l+Xv6nYMLXOO5VhuXedpsp64yMHXl9G4VAHQoyVceXkVhGpfexzXJ4ICY32oj21Ns5KcW4k6wp1T
481Kj5b5aGifFS8RqxAYme4YSTlpr63xp5uMCDJhb+4bzwod8aX1A5drXR6awa4izxgI0Cn0MR7K
GmPqSKp3ETKkoJ32v5MBf6yB6EIKzM431V8kk4LujgalT+8KTvGtLeShwi8U1E4I3WT2h0dnfcxv
LRiKl6cMzjlrnWM/aUeboYimBczQWQXBJdCQS7MKkBBvdQNHy4BPJ2Nbnww9ikO5G0w2gKLaZY5+
Qj+ySaaPySPuN1ViZU5wiypI/7S1D6qxuIAXbgGQN8PBwiQ8sH/eUDOk4QpzTkx8/UzEi8wJjSaN
MsUms7hB9zU0/nC9kTTo5rJV44/WZpFf/1CPbe0VrPjw4gd/MuD5jAVoidfgcbKN62gwYRVyBGXO
9rgo5aV03Jd1dt094Bcs+LrPHcZcnK3f5jYis2T2nQm1QTQW1Q65dqVXvBaqj3vAhw3npI+9HuM4
2Tqa6fUXPc/Jdi/So1afTfuznJ1314XsCkr511p/FcEcQVBTQXuYmDKQezdWw8Ywv5AXNezyc3mC
myKucqVGa5xXaUwbwF70M3yT/9rRk0qTOvpzr9zIS5NXo6ki5s7mNnPeXKDLrVCoUW6Vuk2tvTgr
xdea7XL/1LQYvLXggPKJAil1Tiw5jJwsIutiTfZ2mVRsKzuaDa7qtT+1rP7TQn73ScUT3Q7H2W22
OrlsFg9pnw0/BnuZwK93dlATAcQMpm9vmC5gcRq83w08Arga/sUlf0kx9ek7OJBJySyqBJ+reSxa
bfLUAj3FJ73cEs7JWfD3NBxbvstIMDrGlSqaB24HqUXKJ5+ofJBBTd51QHOJLsz3F4SiPgDD/C7x
iPcup7iejAcTFLWOeCdXG3zqZpiSdaFBS7Stg64ati0OhPy+33jaMZ/ssEBipOVxI36L9plskEx/
JZV5Y9ok9iZkkTPJvjcC0RxIfOXCJYmJ0XrnG3Sm7LLkx8zt4zYP0ukOJjQPo9G35PZ2NH0krDbZ
sp919ShnZ8dG6s7ujNDBb2YRtsZtJcGU64+qfUty7WgAsy8qdJEZy+K8FrE+X4sR0h8rTodXSRTz
liQvbX3L9XcTFGtF/f5A78myF6KMLhUUhHMzH0bnkV4pC+valvEoH8js3uh6HZsjQj31JPsCIdRD
y8ufUwtGxFWei7ne59mCUuzOnNItGvlQEqsA0Z+rvPwi6Q7FlMuic6YHzLvtQPRBUrgHqyOFvNTu
2/KXm5noeMAYMuCR0BIS4l4c3gZG5DxVXw07H4Q6m84iLYFsgWX+GpElNkm5rTPeNEzWDBogepov
0HUoTT06MYPttwrn9TvRfpqSKoSAi855nFwSPpjOFQlHxHVy8uC0WsY7ujge7SacDBq9pWTQLF5a
12EL6TEIvUkdHIrR4kggTjj3Wb3BC3n0bXU/oJFJeFzqkWhuLWs87F3FfrLpdBc1Rezi5zhLOADX
GzGM/JQbObB8GNe3wP8MYDpSHFIRMUE19C3PHRhLzBak1bF6nW0GyVpfJmxtph9vWI+rr53X+Yl0
2mzc6dL2H2yrewaKEWUpwBnoqllK0ppBoElbN+6hImqj3hCrsZ59JlARk77r4OTjdXRofLI+r76E
k91rpgOMMejvIdZ/TLy1GEMfUDdTD7r6L8FdM5Bt8EG4AEKQJjDOaSm2/ZTuAhgvG9c26QTa7K6G
IWEyzmocRsf8xfIT4dXXIamXjwDpjA4LNanxSq7EwzmDGzPqmK4IoEiFbFVxLE0Zk2Km78nbk1g8
kOqsqXjEeGGEywAaftS96tAr/ZY3JybnbHXZ/AbSQRBDXA0vVmOEFkBtUtA18T3RabyR5FjuB/Yd
m8llHUGcWfmOSrxhPdcdEweme8oMfkwqezuxENqhI5Qb/oKx3U57u/d/152RnkiPSw8A6rqwUEEO
ZlnKI1m+bMUcf6T5WnNwFZxEbc7mNR/ZrWeTj6CgIf+SPof0olcIHaFjcPkjGnogwIg3Mrv0s/GS
aMkWnwGU+zZFIeUbr8HCZzfYjyJ30x0Ex/tp9dWhQpaFfPStyXSEUj2NQDyPBKZ0P7ZOyIfX6s2X
0XfeMRWJjgvclUYokoCVLw/WuilbPeV9yowX00mO5SRPi53tUa28Ad6AXTz/zkfSMPkboKvM53Bx
3EPgdQdjZA8tGr7BAD6jHtiNzaUUWgCVQgZleYxyMIIK/aY36h1X3Vtndtu0ZMTSNtMhq/v7uhti
tD9vg6doV4YsIkWV5YqhE8rYID2By0NeKFzlnfDW2/Wy6XRALq7Tqyy0NeJ+AX1mxciHmWvjHkrG
ZlrlaZxd/6dmrXyqukZEejs2r12CenhZkjligGttDakJUj/g3HGvjmycdpipxodRA05U28K+IyQi
WeMyz1BToHOUz42NIgXJUvrh2n3mcMoOA7rGzF5a5DbgfVuqhg46KIuyhUObFbGKnG6BpyA7875J
bAoiWDiXRpXebmB/8kBrjoqWQGj5mnSunR3ImOweyORizCksxnFIPK18T2+JLEU1O1YlJavyKiXK
vV/9jHDaPAEYhvYYMC7mBjAyUgXo+ERZs4riPWJxrnkn3mpxx3jB+2UvGhIBUY9nuzZmyREmnI9G
z1pSs31YL0HgE4GARPe95WHYTnIkVCsjkiqNWSWyvB+4X4/+NCKOkrZHrViOB85EZ2tPrGjKNWP2
ORJg5PvlsqvxWp5GK00fTMXFgfuuuWjjCnXX/j0EzygsTw7lxavES8IcXsEjL0m0aDHBnq05UU+a
yOZf7GPIbcq4kFSRWAieSAn3hXAfWmxml0DM7QNfSnLIi/kR99kUQXTilCqGV2bhAVxPosmcGoc3
WpNl/S0JZEEr7cEVc6ooqDGOcBkDe80sERUzHJpM6aeys7SrNNrmq8n15hUHaXt21Ojy6hXsYBaf
P68BswMtm6FmiETXIhT8RXi5OuddvwuMLiKLbIubsyZUg+0hKMT+qBNdGWlO+ZJWw9tiaMkOLbPL
KwmTqBi2wimMD69b2yM++Xw7NM7yrK1l+1mbgfOa2yLZtm2p9kKnUiafl0BMuSSxic3hxWuC7Jbg
Ze7J3TXCvlcaU4qa2mrBJR4HZfoQFExgVpILL8j25am1puLRrtzfLJmPQzO+KRSYuf+w9uJXlqIa
RySsJ1N5KbPuoIq8pYQzvH3iqAPRkNndiC4eNuz0nPsIsvtB3GZkQXa2Z/tZG9ker3p/0RJFA5T4
JKo7CaDzPP/uiWJBrrOAES+9s9nPTwNoN/tWkFAbYjTnwwUShQo7pWCv8t9pjp6gK9x3Q3qvmJed
EMVszLTtPiGs7OhO9rkofyq+l9FS5cRWifFeL7iJkyJvoiHXym2Rrm+OZr41zkxpW6QFEfAE6Zow
oxhmPFY+uzg9RVx3Q8pb6gFi5VszjfcjFvHjKCTdAWlFqQHGK+jFC9rrX6hCzY1Jk5J65dEw+wFl
vxa6LkKeyQUeDU2chimw5znKkIuQsXf0BTNQDlOKYgCNBKzVy6ZGSBEPmvma5uiW6tw2EdhlQXHP
hq2LVp7b78LJ+sjKkuQwEKKxVcDXodsvDckFTtsfuGSRYgwA8mNeenEpKymvTHyKnZzqot3UfVvy
ZtQ3qDGUq3TwJDtatp8MPFMoxm42sYNgArdFAk0EWgYi+LysY2vymYjhz6RmuFZVd1PR8HzfBkPZ
lxh7Pm0rOxK0IsR5RMYIcOFmem3Vze49JDLuSt3JTy4iHnvdO1a3vmv6Wm57DQXlYnwX4PQH2SM9
yFrCpQ33F03xjSI/s+qq4OgT7nf4n5q33P1/Btm1ISX8nycqYfb55x/HKbef/fdximndMitxmEJH
vdnC/yHN0vqb7eHaB2nIPEO//ZL/QhTxI46OtRKUCnF8Nw7Rfw1TvL/ZNrwdzLG4y12Lacx/Z5bC
L/1nDxXLEgpCD/AEjsMAss2/2FPbFa5Fb7hHqZVI3qiBkDvwFmTodNlJGehIzVqD6uaPdflsBW32
kCdcMCsLMfqFpC8JRCnX4DkwUsfeu67o3DivyaY/rZJF2qltiv7R9FaSU9y0YPtc2D3nFHlZ2ohY
sKzzLhZDYw4vmSGRi6ZaTqnGmVHkVpSiQuZkIrJoKRfueQjaaMeUEAdHlVDDwachHJ1dZPoofWBc
hlWPGoh+lo4l89vmPmO7s2tQm7abmem1yIml2DEbb4jSYcogEQKSSEiyiVFzPF1xCjX6FcSSkaCS
akz9DJG0fF+nNqj3ZTUa7rtPgvVnOnZrpM0j1FC9b8x7F07eNliGoB2unees0VAlL5IuEtB9Db5S
UM+sjqG9WfwWEaEmi/WoZL0OV3qEVnsfUF4SpZUG6WNRIzdA/WpZHdTGhkFyddZbEHEZGpbaukN/
BilG1xaJ26JIjKb7M+dO8d33ms697E+lPUek2NnpU5oF9JTwMO3mV5cO7RIv1A9hZ83qDzWgYZG0
MrRfWe8tP/j57J6dlbRILQM9797ZS4UpKumQ2rhWUuN7FY68+HWzFnfkks8E6ArTvOtFngDDdzOy
qYu0MZYXdCbquzCNsnuoEjdjxo1t1qPhp2J+7vOAu1AjERL1r8vaZsofmlWVe8Uqm8CfBWWKKASb
/MTMrKdF1ULvNtjza4KMUQU2xIN3wJXt0KBRDy6EAwXYqhtVg6G/JfEINNpZxbqK2yTzdJtbOGAH
QPRTjrxpGQEnGsi0SYaeUAB0ATMDgg7HdWQHkHR8vqi5qPAcu/K2Mywe/4TIKTMiy7bm5ZAalie2
Xatc7SRzt652YNB9YmNGFEog7Irs6CKMJ288GfESikyOA9ECnoTvMpR9cxCtcl5dRWxjzjkcte0s
dtMI1oFbpPOmrd653XkhNuqq1cwSGIkTHUVGS32VhNc3JDiwp0ooOod4qqzlaRkW6prWWYb9bLTT
Q0rKwF0BJCIyy2XWrr7o5YNqG8MLZ2E2ZYRQPkVQAS3CzFqHz6rhldiKpSbueJKocm3i6Z+wC0pe
Ie7wQ9eb9sNset1n2qTur4RHawiJJFmLUFSKRBmQgysbgiYFg7VWrYXC32qoJn1yHinLkLuzZBN4
Bs8o0sY3FwLl87wQS+CXfNIDjpNEUOTC0ar7l1FSCM1/8EsUCbrUZLQzr9bwZbAxR1LOe4nh5zen
gm3JLQnRvRegfLCoLRHPc9XzfLIoKoOKOmJoZt/YARQYZ+ZDhkrXDxMkB5K1TLADeQpEMRnhSEmF
wA5AKc4tPDbD2gJpZHIk259uUNRwHbkXCaOFSNzUemd9bgpqWyIX/Glotk0wKrZTBLVYQX1KfNkb
BHS7/VwjSsBkZ8dDM+g99CJL2XEXqCaowDjw4W9ouEv4mDSRxsVSwlHqtcaNsZAs4g8sBjdOlyE2
yAHbmv/J3pksuY5k1/ZXZG+OfAAcjmagCQH2ZLSMdgKLFn0POJqv12JW1VOWPZPJNNBAZppl3nsj
SIKA+/Fz9l6bVkJtRY1vKzMUq84h5PepivKecLXStLHpWV7Ulc9eP5T225JbVXZxUTfT8kYk2Z49
+Lbt2Q67JVl7WYyJhjpiKIe7Np4GmI4wZMkzz5iKlq3BwTlspf0x4GEgaoaZ167wEmvLUYO82Uov
3rGVMrryJm01cvURpub1QahcewRbOfllnJMbaRcpcRgT68JMjyNbmfyi8yKb9uBmtvsQlw0yG7XY
6zYRJAbjYh20rTfo5c6Zxu5NCJqARWuiXtYEXiU1Uukng/IYKXfwF3Ex5c8xk93bCHw6TcNK95B/
Yz0RfcRwPnasPaFC2i12DySWIDJ3oY18fK4jdw/WPaGkRvvxrmaKz34EMVEM4xIQZ1Hs6JNVJ4/l
XAOducwXVNoxkKQc1g2HHxGEqiAFkJGguTXLzmnR7pnexrrCeROTg77MCpL3UKBWUTEc6gFdlqUZ
F6eGb8HUgVYbp1ux9+K6fM5nrP1H4rrkNhTOJ2laTfseR6zEhyFVqvkO8dNU55oMdRL8UgbQK2AW
hJ2aKk79rGKzfUsYrpKYSIxQGcUcxiwUFm1uRd9wINIPEFem9mpPWIdPNJNKdxOmWJACHhAzEJg0
0NxEpqN8kAaj61tJV95PDk6/BMUAk9DBLm+AU096YDFERPHiOuW8SYCS0D3SI/ecJ0tXBgSrEsdU
zP0WIgDZd22PBCDyOIsADJrvaHuhlBMl+jriNLLU29sNyXPEY82u2GC9KEj1ZGKweKrZ5qJ235mt
6kGDdxnfEk/nfdE1zonIPPuhb9FMYx3womtPtpw+c01wLhRZ/UEtvej+QEtlAy12rtfkQGVMe9xr
/FIY9x/K1vnucRmyzSB0T7Llq4tlHN+EWTQ6mxneL56oJJmPhLaYp6KWknl5lOAadCAjzPjG5y1W
0paHniDOobj73xK6n/ff//p/AGIyTsTg/h/X0bdd31bqXx7jJKuIrPiX//vv/7nv8o/yn4rs//f7
/lZpG5b9B3U0RazpUM+CA/3H4PL6N8AaGAdCUYB1cZ2O/r3UtsQfV24l1Y6BQAJSKD/097klf+VA
FqB0hycmrmXyf6XUBnzyz6U2vCQEbvw+05JC2vr/B+w3w7yiflmetMZ4YcE44BG8T1vjC/91EbCs
HA3GWHCXjibbDVzA6sea58fQrZ4HIfGHaSieOvOktHOyID9Z1IY6lME+guw8ec6o5f0G5dMGUs5O
KsYOqhow2FTRfvCulUJ2z+bz3FzDwZr53a3kkWzbC2ocMsVsNm+PcDLYT4y9qupHZYwS0xSLu+w9
cB3GY6E1TBi0nYrcDs54a9B4tn+N0b0denGiQtiTLXIBenbRXe82vHZz3WRHQvxuwJkGEfyNLPrP
srom2ArCo2OTcPgiq35aUyMPeMC81Y9Ykq2yTclkxmujh+YB9DX5utX8XtGMW3HYeNNETtmQFgB7
5+QzMqZHgJmYtw2pmLiKYFQKP7Wont2RkLV6cG8t/rSTmAkys3/QOm2X4lzAtv7ckd/qx15jYWkx
N5YVAkPgV3WITmAmjI9RlixU7ubBm8Nfc6wecoxlK7JqQ+JnubaTmot1YZI8RtG7ASTFe77adbIM
cwg1C1amtLg3nR5hToOWa26e+VlOG66zm4nR8uZKbHK34/Niqlu5lnMTV6pYh9j1fDdtiCZ0GxDs
vHVPI/ZVETu0cqz4urBS/uct38TSNc/X7guE5/Wsa7d2rh/zNKxW5dI8gPP4klWNLGWyUJAATiGP
qn3AiXbRveFGQ2syzj9d7d4lUfKGuZTOdVf+MGdDAQgOwpMMl9ziZylIGNNdq2LvSfpVnqcK0XhN
R7ZLvd2Uzi8eQbRzOrFoR3dVAmbB0Yg3Ehqz3W6bV8tjZEk6uTM9lxxqKRZrb2dpZbiqm5wgMFxF
EGUeGoNsVaW/KOwUmSH30qme8TDeh8twns3ywYAm5+NOfA6X+dFk4Bxo2gIXgiI5qkSwACAlBI78
kUW0nn9tvATKlK8IK/OVGYY7PeN1YuvkIVBfhR1iyiZtfzKDb7g1j1qc3SsvXEOm8FF47UK++aFp
f5Sb7TLXIMGtIC35+hWE7v1kKWYGql07dA01V0mKqH6rHDzJjXGKe/gcwxDeitRD8ZKkbxoKMN7e
apLzL1yLrTK1HdkMO7020Sqmb2Gtv48DyIjRPA1jfo+aMvfHMYelO3gXtsEvrza+esTpNWiD61sb
pXspde03iy0C2Wi4ooTzrdE4WV78OevyAg7viG8kwoRs4XfLdp6oH7qMIVaj7WRa7Eg/bYitiD9j
rX7Qzem9Gt1fVWq3YyMOgGKO6by8p5W9z+T8PpbFz1Sbx1E26eovi/zd33Anfw3fuapD/opy+dva
iEv5SrETnvMnmOYvCDth6YmMxml5KmFeBmFTv6ZGjtOgTIOijr6wOZxSx94suBqjnkg/WEicwTb/
ybv4Z2EJKysrtARo5ckrAAcAG+/yL++i8JqxadpW510U9VoQfMWUVO4QU5A8mJ+8vELbW7wXzKVI
2ziQjHpPoOxvXxbr/64a4Jx8tVVX/fb/A0RJhmRz/Y/3/vNH/jH+kyjpzx/4uypJ/kF7Cq89eWiW
c1UY/WNzF+Yf0EURBUlMD3xv10yZf6iSvD/QzZi00bivJBxSD+DRP1RJJFsZdPWBcPBDUjiG8V/a
3v+GG/p3kg9FtLQMBzS1xd0KherPbJu/3j0U1eliLgRNTC4aidCrmuXUmTpe+yysnuMSngNJH5AD
YtdqN1Puyn1cFt1d4g12ULpmcezMNr/YfeJupkxrDw3jw6CMauPUedTd0o5GP1o6Wi+WavpDNOXk
C9Q9LSwv9cuxObb2deJTmD+mN78VqmWMFaJmKhkQpDX8H+UG9mjmKzAjz1avz7yTiXq+YXXg1Wvm
lv043op2ksFcl81e80raKAwIOQHXHukC6qhflUu2of1qpvcyIGhFMrLutNjYz1fPISe3FV0EbT1p
dn2orxP2+DrZWLyW4WFHS5uw3EvTfMyzWGV0rjCApBNB85yB6sZ4jIpsw2T7prc0a7PoxWWygaXX
0ESnZYdwYtenPQeXGcsbs9CBk/5a0RBcwQe4LVGBtZxwA1w1nADss6VlDHnX3ZXrU+TerZEnL/GV
AgHxdkSwWmUWaBQsXjYhQvAmaKgJ80fvSHTQwVUwmJTzbqZvxyKEp55WHEb6yMH4gqpg8kDLjhGL
aJFhPyzj7IHe3NGqeGJxKByZB+KUHQjTI4KR/KBB/xJ0M4JefsekOca6dl8XgGniQBYblJXnq36d
Y+X40Urc3lJY0QPCATqE3aHusXqSgOplQYph2tcFYifqEYiMxit3FPgBVx1Nr38o8YqSYjCvhDJN
Yhvsu6Wcf1rHSwOBGMZTk9rJavqMxhmQedZc1T2HcQAm0y7Fd5IMX+zTt6ivjm2LChdnBUVnooV+
MY+/knuLgONyX8hwI4qRMSooTETSiJ+nnHxcR6brNp3mFZntKMJqKrnbVKdkGiKVE2e/nMzSsbYl
+oQN9coDqZkbzvLYckSzCsMkYzfsbjrsKysrb77CwfgqKysY5nkvsgETAsGVocckpDWuAIarEqWO
0rshy366RN4b7UKVhpGU7NRpjXLqx2rFBrs7cRAYtgGd4Bvtkicyv5+ytLuJaoKHNP5F4eJ07GcD
/yqZtu4E3SSM99XSoCMsP7shWdbOEtkfymo/yTR5VZ7IiLpMjVt0GQyi2otH9SEIoTK0XK6M2PTT
sP8mMt03r6NJHehIS4Z6EyWkXIiSQBJ9MHZpZH6BTDAPsdYyz5pQINZVbQeplh+aTH6Yo1i3BV6/
4ZrNvffQjSjC2aOjRLDjYD4rE3c1G7sw86AJGN/2LA9mGGEDOQxqs5DaqSYZBYNmujz8Oe5lHMwF
dqt2y8TUp/9Mune4waz6bmA8BSluUHHyLIwwgyZB9zt/Ed1jNRGLS6xYCuLGTHjvPPI+Samjte3y
HAv8iwIDF+fgvleVwtlgJgj4wINYEZ4Yb6ic+n3sRwPmV1tWmkF26EJUtJ21aXS1AGCxYRQv4vnB
1WdtPsC+zmsu05zIL5kqy0sY52V0k1allrjW3gsnPX7X09IekZPNTlbeg1GwyluoAkXzVsHOMnbx
tT9BVdfQ2addVtQMVsHozT6HlZDpRD4T10MvMDIDHfMA+HgVx7ypPhKf5H67t7oXE9BOp1Td9/Fg
aeCbrXo/pRUGbrEUiKL7dIojoP+pG2/jxhIveZbjUCSDhaFD1wj7K9IjHYtJmS5iTbNRsTqnS9ML
vBgRIU9am1r2Got50zEdESkNYzVrxboftDzdLOw3Et/nMFEj11HorcpeIEKzBOnfeBGcddi17jam
z/NW0IwI55wH3pW+bsTRVRqkynPYdvucp1zOPcSbReYf3WLcXBlmBG5p56orxaUKReTXRKWZK8ue
H8UVzcBhuH+rWjzyUxg+09jETzMO38yRAJnW4BiMXvHoIAxq5Z+GUFhbLerJ2Ds0ywb6sN9P2bGX
4xmz2spLIh+7NhMcFlHVkVKeIlRRXPjqDsTRSnnI3QXfu2b4Wh0Wa1baeRctByJCQb9Fm9LRClKV
pjTI6v6SQHXABh2ijqKZSRjVaVT8wdD9ACfaOW6B2dyOEa84O3B6CHakG0xp0re+k22GFPUkTjfM
Sxg1x3oIDzDeg7Adt2JQ8t0hXRcjuqCjK21iYHmK9nY0PNsxFnSlQF4nh26pA6KCw9WkeCTNJn6w
k/Ds1tFmUZiodKkTleOKSzTHxWmaJwy2OvbBaLrPGUnvrTw/Fm3WEww2wTWQKMYUwTN8m9sB9hL6
lu4nzPNfN0uNFbyjZBerGbO7B2+SIUDud46zbnM5AaOZ1/XEs0c0xZp5XXGHMW1jqOK3HbSTFWHM
sTuGPPqNG78JeImbqCLmrKvvejKRafyjjIT6dp1kR1DpbLVWrveMNflU18uDnXNKp75QQdsWbDoI
Cfs62xIytXP09lef+ztHFDnwhLgIyOjadkbrro1JOyk53DgchP0282Zs7HaVXBjUf4TjbQgkZiVT
zcNDhxktKXwEcq1dBAMeBkW5xFbqqm/CJJ7Jv0v82mHx7ycDQkFh9pt4EhsHYxNxd81T70yHJVYL
oOBiZ8MeOtli3sjEpNlIH7T0CrwFU3FH7F62VRbEtvgD0cG6SIYNmc978nSNYEYWEdZI0qb0raB1
OAvX16qS7YUAIkRY6dGtrHntcAVqJ3nokOthi7Ud1uVJL3Ydxgk/qW3vqGXxryNAf1jaZ95WO4Ae
EBkw3aOIqCtC5jxaAG3DDTDMQ7aFCfhcQ9vCfxNEurGLHNzuYXtGFbprQh4QogdnrfxJUS2OBZHs
ilrM4lWTKnsRst/ZsJn7sLzNcsTaGMXdjSunci/ktBVNtZu7aTPG3mefOYGV3HXhiWEoKwkHPvzt
o8ti7F26qUbUiO6gflJWuA51e9uPL43odvps588DiBRgn96ik0neV3tAdDsT0MSErFwUyOoc+0Vv
PvAIfzFUYOs/4VPSf5Kioodl+uhpVnJCSRN6WzT7T4VRhOsodcxtmbmgz0bvBYNh/sgz6aLyYJer
InWupL6NcvvXTsUaHc5D2Xgjqy8NWLbK63ChfUjirplp6cQgGOoXrWFgKkPO5zMqLonaiBr6qsNg
KXRn+EdZuCIa8EqJaL13O1qb2bFL7otErlOF8aajnYaAcInuGGe9SDe5GVIwTrK3ttxqiAhjMuyT
cDjiF6PiqT4mqz7WvXvjZYa2bxgxM4IiF8Zx7QVLvCRhjXZ+vsatuinSbnkdE1Wy077XmPiCqDGi
tTeq9eBsI3LSfMXEmfEWvAPhgrxswqd0pBGV7OpyeiUm+h6YB/rzynrzmk8aIwGTX1LI5349h869
U6MY0YXOytBBmoQKyxhn6DapHTpX5T2RXrNvpdw/s4mIzr7xDAvN5tJdowkaaiKw11VZkqeo29by
Vbv051i9ZoVC7Io3xJO9cXsTooapZeeuBHHY1NalhaqzMmp5V2EHfFvMbvlNEn4nsyT0DvE55R5a
twM69vFpmRsqayR0S7PPJfPZ1MQQRhj1DNshnaOTyJ2NQjjQlkj6mn7N8BVUDHy1+2W2e7wOsXrO
4+VS4Ifn7sWRMXbrMmwHv4pzJMDGC4mOx9YJSbVQ+7ZvEduB28NGeHKn+JQmHurz9EYr3RcMsl/0
rG5ovXqD/KTPf91cXpGDBjExuSEQxtRlexrD1r5Io7yOthH/YCzca8Qs2HjvwQ6dzTSiBweAy29D
2jdDuVZSfyRv47bAZTCFZbDQc4aGZ5JupzcIdly8KB3nO7zgQHGkc1cTfg3NJPCwz6qisnecHmIf
gpPf2BE00tSvrWr0Vc3F6+S1waXAYBnQh4Q+cJgrXAtvZXbx2GQR72HfCPdiHJ4oBGEEFNUm7JCK
N818SAiG0Y2XxqVjqcfSvC0760siXR9Zv8Ky+PRKJ14PebjFmrnu5T3bykXyQ601jOtMmOTPt5a1
0shLg9/HQGsaXjKBFgvcw1JDqJOt8Tu2yU9EqPsQpc+DN+Cx1a92luTV6qazNaOKjrzdzNcCZAq1
ARXHe+hskpYzAQbTpUpt9ld93eem4acc7tZ5XpKxOHjP6Tz0J2G5O6uA+tjkwwady+2SsCPTJZ5R
rnEmjMT4gj3yvcwtI3C85CbvtY+GaWdbFk9xM81+CsTKSIzvofeIWW0cROi3jTnjfG53TQuRUtcw
5dXWnevE7WNjlZu0Zcq3mFSntYOYAUP6uNAeFsn4Gy0tHxFzKEsEc2pkBbR+6YGuPfyGzWR+6CFK
9mIW3wRZQrKA1ejTAt9pGcSOFhoE6aVAPCvSRV0OH8JRxdGYOqpE68NygIVFICUOkZwf3UV8It64
cLw3rIKweTXRW8AgMGwK5C5BlzlIpiP0JPVGhubDmEZrZTprOV5TAsU3/d6dO06P6BJeawp3CFSU
SpyRSlSu7tHLGVD3+VNYncquuCePoHkIpRNgWt+1FumRaFzq+BOe2TYZX+hoOue2aeSqX+z0Pcvc
dm2R03rV3zcPkQ1ery3uQL7FX1Gc6DSJkzz+icSwnFOLOBCmtKWx547SqnWfDnzBFCRwEUexByXl
refENS8dPKE7LEr6CTIynoKwgWaDyealKEnQJJdZ3+cOTEKkDzH66eXcYOQPrJoM+k5W1YZ6PuZE
zQ2cAIcDXTh222UZyO2s9c3o6Z+hFc8x3orI2BOX7PmNBDbcOEm+bVX4rplx+WRoKIuEG5mfOU7F
l46W5TYGGrvxYA5uUYq4gEzcbm9lQ3XHEda4D4U27kJsP3g8mcyuq6IRG0gc4knEpRx9TPtYmrRo
NnFshank9SuOORqNpkvIVnaoS7QMi4YRFSgFGV5DrkKqelqvbBp2Vp3YWrJm66RLHgD2Wvjm++Ec
1zH4KoCJh4JxC1xPbDvf6GMcv52bac8KVO2jLp73CoPnYUHLbbe95Vfo6mkYJOZmZhCw1oE6vmQe
8ZQyM6fXrnZwjCB7YgPgbT7Y0zT+htRTQeJJZ1sKRSudsJnbCYPBdyaZjK/0Yl7PVUnXFuSe6/lO
yimo4pNVpwwi9Nqo6mXbw3YFCxK5W4374QNQkb1lxpB9spAfVJbH62ZR+s4F7jUF7FTTjyXd+hXo
lcSll9niMto9eLuhtE5CTEiDqpCpDWSHZKc3pG4XHNWh5hUsmUpkpDzXnH+b4uKyH2LGStJwg6dO
nlFZgdqIILihj0A4gNMNYOS1v8hYSdjikSZMCHR4kTe22TufkwnwVy8yrpctzBSqW61talMPL2qM
q2OV1uJUJAp9jYG4GcwZGGtbL9dCs/g1Ixr5e8eiwx/JeHiLyS5nTe375d5JGg4kLnCszygpKTYm
OOCBSXW7c6CkZKt0FpgyJg6xhUzkdwm/eV5BkUahT95ztm9k0h7brMsOUgMWklIevaLjmPcpQ8Oj
BgS9ZVzh2bDPTTM8CF4V9V7fYJKpWkm5XjUCYTIunRqKHHwVZ58k5boPlz2ZQ/eG5B4oW+9hGqoP
E5wduTY4w9poGxumWtmM/HoKjs4t9j15zMVqRsurr2A3uiAJCjkf6yRjGQkVuz8SmBhXRFx6V+Yv
dqlwUheoyWbQYtZJVmQuxGVg947k7FGGG6/XdDBGyFgZqToiQNcUPlRjGW8JeqcxN6ug5hkgWayP
QKBl+OVxKyL61nidDWBtIyi6OO9WoL8+3L56UVAD7jR9sqgDyiM65HOt4fwA5N8Hmeel98ayOGdY
BQ+VVWwKt7yfp06he1n6YVc1V9tNOw7OeXL6pkDk1w2PUVm/Z6VxfVLHuN8XWBAsrKZz7QAwaJNj
o5syX/cZSyoOgHYLoP1ThtccVYPm6zmS5RXMSWruiQrZWJezRre1EEi1sHn1zcGoq2YF8yfc2q2H
IlBAAPnOzYWe5+LYEd8o4cb+ULb3kPt7GlicpShGBvUW1wWCsWXIF1a/EASvZk4NLEZDt3zSeNsn
rWsANjr83kMYtek6IUPqBOJd7VIz2vcM87Gd6sN5NLHrCXhxF2Et19JjcdV+JPuBnqITzgdEagbb
a1Z3qKatDsWRJU9QKgBuLsBkNwJIOmc+YzFoqvT9nqbMOik4BqIFWRPKrG9bRw1YaAb8LiOn4dQm
0Rg+wNqz1UaLxXZoxlM1mOOD2Rec7gecXV9ODs+K/F6Sgus5u/ItIjf2UzbxPcer5kcmXbxZmK3m
vAtM/3ki4/NUxBMhtR3tEtOMFQTboYoO9lzdoR8Ad98XUXuPr8B8h1KSwtYH0MfAd7J42tLoKBhK
gS5s1a3pRM/W0DxlVUdjsY/uDWX0AARMG3gmGDUAVVvaHRaXNx1XlYErxxGPvbld2nB887CUnJDv
MUl18oPJWsvRJnkXhhbvxrx9Qzp1h3TsokLjl2XEH7mUlKWcw7Ub1To1hUVFt8Yag0bvXmmB8U/m
8LUPjXxt5+7omzAY1mXlYs6xfc0C/0zJhsGHoecYFqfGeTMr65FOknG1/1orLxd3I5qflQ4jr5AO
2prqioWVzx2IVJJxrf6ePtMdYIhNQm811S8Cr8KpktnnxPpn5C39Xk1azWkoteZe02imd5I57zLz
Ra56ihPFk+Rq2spw6Nch5gN+FZrv4VxhU6YP5o+Lcp6S1sZ8AiJh0C8z/fmrLOx26qgcpFd85ZZ5
o1tV7VNhDwFkF9+SkApqqVdfknulZlUOxJDf6pnq1vhq1m6BIMAhg9i2SKcBW/SgBv1qPp1OUD5e
ykV8db390adPxAYTrFGtk0WJbe68VDkTiIHMniAjzduPMpCEhvxYPBgXYeI8jbp3nqc/ybgRe63y
6SIuq0Y3aKagLKr7MajojcG3vVN0+VRHNE9dA8mwNpIVIWT6UvQ6vpH4eZqZGjuFhVGzSQ+INArM
yFNBw9V6cBpm5CgIL+Mw3IbeEOPhoOG1iC1J4DFpziYR4HOO3VnhOe2dB6U36S6jTjvRb9hVbpSc
M4MiD5/9RjBwvxPk268Mr/0RNgXpUiGTpkH8MFH1r2zFWRlHyaMt5WFGJBc0ieOtex3mcTLumOlY
rwT7cCqon3M73nAuwgGMQAB74rjN47pHUAb67hZRifYkTLfcA8ezi62wtTc6B0esSB7yhxFU3uAv
DvETuurum7n6BsAN9igcKdGq4reLUtpb+u9UGi9uM6RBhcKTOz5VK0Lckm3rxtmGjsrTmNA116Pm
PtLr7ED7eYFwGDYQRaMOFHUBotV2MGJ14gT17t3O870XGVw5umEwKasL3XhtBULqQDBFv4WDa/mo
FBgeMczYy7nwKwvdGeoBWZ2RwmGQyuyAdKytLkI90I2GKxf6lUKPwXWW9HKm11lmUVAq75RBrzlr
nY4kRHPH+2m4htXrnGJxQ6PGriyku/h3J7gEfELyJSTdMBQR92GduGtEHhfSr1zwr6n5Psh43Okj
fFHI9lGCAmVOb+0UaofCKkqcRtYSDfrttp3ck8LXPRIPkr2xkU/HCkPJooXJm7VE7k3Yhbty4HaJ
NJvjSXMdj8DKi+rmwKkITX+I+vpqKBpwBIpM8Ey43XyyvYzUbAGiPq9OZNBuhwW3N6S5qaFhR9tD
oyXFYMwT87mX4Gam8cdkXW7y7DVmDlMxHvLVlO0WujisaKGfmxW+8XiQZ9PmOQXOsu6s7NtM4005
86kp81bOGG5ykT01bY+n1qgJNqZRbeDCHzWNLwkkssY5LhRPCcgRcGJ9B6Cw/0275nUB7Xby4LjM
kWOsCrLheyqMlYiWdGsm6Jes9FA2+r4zJF1tlmg4MavEWNS7bLR2rUIQAmHpPi2j+FJOcoRsczBS
Z5fm2RbiJUC87upL3MUkkMssbE6JFjU3o26EPtJEhjmopleeHi4BI40ZqTUKdD2BTTalfEh6V1V9
aoZlb3ZuTtU6yJ3hnYAGgmSB6XTIQk3Dknk1NtbZZQ6LF01Mv0yx+LjLrW2WFUv7tUKIXz0aTMOQ
T4EoWkr9UX9M0uQJOwNy/zLeI+3fz1N4DEvjjGtxmzLEWjH1OybWeGBj7OgBGzitmGsiOcejmVoc
RRymG9Ah6Tjq3jE3TDzki3zpFszt0Ti6aIqkcWAcctGACaAd78DrN28ImK1AwVQ8Z3ySTWXXml8T
FLhyJXWbeK7St278BXQYMDXmohgL+rMlkT/wO9+vFvPWsXaoWg0GWCUNX0t4T5UUxUECJmZecyPU
cqmS5KPS2zd9YqxQhPV6QHE6RjeNAqrZN/ZViR5bQHBcN/A4YXoGdFwxaDjWkH6vZGSsK15Wdsa9
atJiVXAd0mSEio/9XIZ+o+vo/q1iV/esDnhBK5S2OgcIiHVkTMG/2oDk8bt0gQKZpasO85aPPRie
ejbcFFNhBLk0mHQl02ESwtrG5Jo8AZ9ko16MONAyp7u1bPE1MO1Qnba9jjgV+iPfNsM4aGKjDLp6
eZdphV/+NGYTwuNaDxB2c4DJq0vDVTiBEmQBN+wLdA9oTylb3qK3QYYAfeZCc99JhfRY/0pVO372
zA830sl48Tts2lD4qtC7cRz3vpWRnzniNq3pA4118ZxdNeaWB1zWVo8atQbeX4CJHqhp7q8U1Mf4
LGjIpg2s/Lm373Uz2i09cEO92tJTZagRw2HFLsStzvJiPOhkUCPQwFbepk/Qy6/xheLXXgA48IlX
FhY6AEnRq9nC5SNGatuZRBgUDBunyTg00fIQUoJYeszcmRFJVPxGNrzp5Epx0BcUkANlK1vNLZpu
HJ7lVrgS1glydQ+JX5mGx2gsjrDKOH7ieQqcrNilJRLsmr0607v8iw0l8pVn1ZuSIC/c2DWRTFUb
eCb2IE4nFAdFecujlQVDtTxwFsKLyFAOFKQV9K1VYfnL1cp0xgsdYNpdQw21kGGw8U3hv8MofC5r
zvapk39H3Qhio32xyPHgq/IQ9t0xEfIVd3JmsCBXKBajuTmVFIXFSz4OeyNkkIKKmfP7kDwXRr4R
V3ts0hvhg5vVX6PIH7qRp0y39b1l9zQfwfDVCAaM6BXHUejXRv1bVMgRZi3a9mwhvqETJTXaM01/
Gc0rUyVnDP+fQ2ZXZ3Now5XRWUc9GgbYpWgZVLwmAm5+t/WifUkWoOmjRvPPoSkEZcXZ9bP2NlkZ
JHQyOSw5BuhARr9NF+av2cEqvpEl3vQlOvMZLpaaLjG8J1cfHyujWrdm/0uvk3mmHvJghfMT8JDk
fVDlHV6RzdjSoK6B/SkM1oPbHN2+P5r1cFcub5G++LVboB0wVkbuoKnNYY9bBCAl66syxuReDEW7
nQyad5Uzszp37kbkOPt71iQxd0GhEsjamLWU4n/c/qar2Zoh8SFXuGU8sK9hmk2V+AIJwerX9udS
6aeWNd5riMjr7pXZUWci6Sij4VaUTaDEc0E6TMTgz7MeS6c69LN+iONrKWCNoc+ezQlQD8gYy3au
9qo1BXNlQx07B0o05m5DTFRK3Smtwg27bOCqodvDQ/I1tdPdgiKSey9xt/0cf80dgF6MAToI7pzL
B4WJSFDn0tHLz6ow3w6W3Fg1W7qXPZhd80KOq09u8DpOXfIbcL+yQca/ImKVRTkLQTnbc8bH3myT
q4KkKeqjfWvP585IeLLMcdVk0YuuqUNm0Fop7ik3xw0kajQROZwhPAdYcyNLu/RFtwb+vq6xTJO7
lSKL9rvWYGxgHofW2tc2zqtFA8ZUFz1tdrkpzBY0X6cTJqaSXbmgBJhIHeuWrUE+T5GirFrsVZj/
G3tntls3km7pV0n0PROMIBkMXvTF2aNma7Ik+4awLJvzPPPp++O2Tx0NmRKyG3VRQAMFV1Y5Je5N
BmP4/7W+lX1zUvu+d6dP1NzSzUhtX+WnPTCjnPgMfCbhldGQzkX/B2Cha07U6eNy+iF9jk7+ZP8c
w3ydztwoB+2jl9zMzomXtzic5U2U9xcDTRMm9poTVUmGjBe12zhJkEUUe1qNIadzSIWzZmRPrI/b
vEourLSaPzdsT5kgQwqulFPswD5xpnyrO0TLs8BrwMYpqpMbL51vdDMcwaekT46TLZ51dVaZXXyB
JGn+VPTj6Shntjo+ovh/qer+Smz50vN5EKoR6r3USS1PosV+lfJXev3sJ7inmbpc59MEhL3a23mX
POVund5X40AhNSLP8WyEW8cOMMQ1t0WImqW/ZI7g0MCf/dUnweL6TPaJmm9R3sEaczSsMXIUXyX4
YbJoVNYKmCDSab55qc+TFtQE01Wa5cl1RajAE2V7fZt2ENN1aw07GpdNuzFmlfw43JZ/AyruP866
jFbyXwNkodL9ZsgtvLv//b+uf5TdIyb/P4qff7Thjz/WeISKF15mfvy3w0L/iRNCCTBvJn9aDgLZ
X2g4If4UtusKD+ooybCujdLztwhzcVFohY1CeDbTE6fL/9FgOn8yE0nhIYZw9SLG/CcSTNd9ObAp
Ci8IOhfnBb9S4Y5+NZykoYSKa7DWamInDM45OPfkZGFOqCh4naEvge6v5yZJQX3PIVszeCgPod1F
6G8sWVRrrzM0b/U0TDE19o5zZ4BoxoSrUKhiQ3IbMrLEK7KbKVvm33GKqVIlzRTdyRQ0yDoNsnHa
FnJAEWElof8zdxKz3k2is28bFx8vBxS3O2/xP4AVNa0ZWuOSP72HPz/1W3tsXckOYQ5gaMEvvltO
3+gF+kZM99qtaeaJqSVjozeKgEpTJOwjKQq4az2xCYglYoN8KEmN6asNagCVSric4RAtc/aZ5xoN
mBnRY0fbkoFvoC8RnXsGYWcrJTva2CTEzcaqxwz+mLnS/Yrkg9b3aDlgXGJSJe9mjhUPFXTBaReM
XnuR6LwEhuWl4mcBfAfwk1vTtPRsNOOc/1pgI1GRXoYF9HmwabLQFDAD0BuzbRTTNhhEi+CjiPwR
SpMubyl71DVfKZrsjSKLgC5Lm8w3ZHlSBcsJNN/NAy2e7VDzZTZCpIbaWiNz6N4suxqnpNV+baI+
zVaeyt1LXNX1Rd4pSR2jmY2Mg3btlQCmhqRb2yb7kyU3Iv5We3V9XaggQtEYtQqlTzr0UEFn1zqj
2UH4o0kNEVEpeG+5oXDbjWsL2Z/Y1aZbZXtZKfS5OGvi+HqskQlcz1k1EDTTU92gHEmyyHHTxWgp
M1silAg80c2bKU8BT2VeTXVLlj0IpaZsOMSr2nDqdd8DGtrDb0F84gTtDH7Nicz2LEk92qERB/9s
F1IoHTdC1abeaMm246RJsPpVmC/iRz3FcimCDRG9JION7koKrAnbSiR9SMC2VSGuH20g0XllzcU2
bXGurjOL9jJOjtCTa+zyFTXQkRi0bVXWY31kZAM2crePE7FicYjIdpnbKjBuC+T4zi4QJZkDkNaa
+KSGQXsfZZhvUfm4DrxBhYsOeAvps9dRVzXdZyflqL8ZUTAPXyicU6sJ076NblMjHOLzJGe9ZzGi
MxpFrewv0Dt7w6e6RVMAimpkD1fOOQWxvkssip/SS+yffG6j2Hv0EcWmYQA5u2aaRLRxC1mUV87Q
5zkSDdCvO/LUx2g7TgN0c8Ii2uhYxJoIOOAbPJtMTVV64dSZqz+lOaBvXpbRsE4sji5w6eBXiT01
HOen6xBwurETkFlb0wEduzaRlqLbxCdS7KpeEaRAkEoG8clqTRpHVsphUs8ZMJIAsQx7EL8rswuK
wMxcfiBa+cTRdKTGa/pde+nBCcTPOI55uHMqk+Zu60+uotCYFvk6bHDHHBcG2uVtmS9/K60iiY4s
264yggTIzDkazLopLqRg5lk84ml43DQDgbNpm0ckzjKOcOSHZL3v2WwNNN8bh4Yrapza3yQRtrON
Y4U44IvGHmvkmmlE5RgrNzIRBGwoFMdJ39lewsfh6fNDudto5FR5X4E64bifSLf+WU2+83NKRrg9
eTMV9zD9uHrWIDfcGGFfUwQzfdPiFctqkkJtH/JgFZn8bU+lAxotjk6ehF1528rXabqz4S98kk4L
NgAfP8apfjafKJYU5AFPSVkzf8chnffBjX5Aj3Evkmk58qeyI3BMFfXP1pxNHw6uXf/EKe/8BFmA
tDMBuY9JipMPL2uYFvdaNFquHUwYT+wcGT7sF3lJcyjpSN39ErOaNdOaW5Xz9MUbzLynn60IauP9
ZTsTj0GcorWZl2wsq9P6WHYm8QRUXerouNY67nZz7o93A13r6kxkUXJL0SFM9qSoDMZxTyRmsWbB
MEo0A7b14NAFtowj0Pf0xFZ1JIx4nWFWP+umhBp8m4+oLO2YwUZBIusRXWnrRzTY+GqU103XvduA
0kFCu5gJfMrsYeg4x8qXToU60PCxZYnGP++lbT3VXUr8F/k8nPlr0QLpbX3k3Rvf7jgbwa9vz2Sh
nJxzxZTluxAx3EU3dLC/HWdCWQqFCX0T7X60qxJz5NrOsxpLrU8SVmdl01WNIwhfOQ4IMgcrP2Eu
Qi7pbgRFk/yUsEq0F+loylvshohNVZY7NHW6SZ76AfKbVa6IyVh3QYIm3DSy+bYUUXOl01HdE0BA
SdbyarhsPqRnktP68IFWHfHHVT0GXyVzOc8bozSVuoGa0RoM34y5wWrTW+ooyZkyoeoTKhXXX1q0
AABAB5FzcPSTi2qq8nuMWMN9nhoS7s647KdtifhBVU2wJtSBmIix4mBEHTHoq62M6uyzaCtUaBbl
S9YYnbmIM30jPK7juKgAMEyGyaHC7mMTu5pb0UPpSzlxepozR2wSFUssntJyn0jJwXA4Dqq/6t28
uS1jJy9XbIDI41NhSUUr1gPGR4DE9ZHZhHBtIb6xvJV6pvGWUqI010J27kU3FtjRszGqr1uORo9J
py3cFgCWWJgtC8ALfmyoQWWGQphxRckezheSK8KO6u90aXmUdo3AUNmgUvZBS9Ykfs0IVphlm48S
j+bnNPIiZPKatvWalCOO8dqbpbW3PFGQpmRxZ5sK2FYpkwyUZOXUXzVnqse5c9JbSQTLqUD3eVd4
KSkaNq6XJ6y89AGzNAo9JPMj7gHJL652Co8WKR+1Y99XzMMVx+tgechKiKOiNmtj3WnZZMQRs3Ag
M+qb7xFm+nAtx8KjxJOXdGPTWCv7CE9RNW0JVkmLlWu2440RpVj1rDRDp23QiLisJKzJLeMp+OFg
eyRSburDL3kwdFjZsRYTSsBOio3gNEHyc1pF15HmU/i9Qe9Fsbk27Mt2GE2GflBAMMDiSfbBbI2a
/gxyVWiKQdrEWwA7gGVnFqOTgmh7ICADeb8bYRbJFu6gbx/5KTyrokSmt0srXtm1uSynKzN3SJ6c
VT58iUi0Pu1iaS2yTwPKIAXpWNPNxpuyNtwCD06S9aMP/TWo3J1TpxKNklOm5wSr4fIRaNGubYRi
6XZKEv8SO00I8iafgyURXDUVu5CIvhJrbfBA2dr6WZvhmCHxXhpZkso5b0NgZJ/Z+A2fcrYF/Qr9
ynTuwd4mmXuyQPVRdYTvMoWVla0rghgxh5QRpI0wmwK6vPWQf4tS1BzHdmcNlFjSBhVrBXfva8nJ
8S4uYpizZhgjlI25oyTBAnohyCon1gnuSTIgr2vgR9RinH7EbQd0F54kfQgVTdeFkzbfrZQSADmZ
IzHTRcPyYXsW2NHJi9xk2TSzT42AKKJkKLu42LgcXy9r7Kzfif91vggdjwO9JJcKeMIEyz47MONy
S0xziAghqmx5WrDXvAqyjByiIaPHTDNb05BHkKau0OnQmJ1QKbC8q/DJDG3Xw6Haz58FDMHPcxPA
+gXNAZPHDBsT0Y1fl0Ae4Mts2USxCHl9keDCSgMNaGLqLPoZkAK/xpmbktanoSwumjzlbx0Sjq8D
jtUIC02zt6nRmcnF6FlU6iuSDYA6qzCFZjllbOj9ILC/l6NTgJBziv6hpZ/mr6ZYUHhsa79eDVUC
vbhuZTEj+zQHFH1GBxC2qTRd+Wkss3zt1xMzmnZM476wWx/Wn9OEjzUq7a/TPASXup2S+cpRDbJt
mEADzGAI/wYSJK9ju+60yDE8ksLJFs8B8oZm7ZFRg+T1rAaPjti6U+ZJ44BAIpSE3ge3FpXeRjuU
kumQOc5qgHsWk4MzxN+jcjR/hHJCHeKRZxVs0jkYz1qDJGkG5jBO1IjQh7RayXSnLNppsZqi7xGh
RXhu/HS4U2Xd3Y8irh5lP9LXjlmd74qultTf6OfdEK7izwQqsFSsrKpP7uM550BkxAyddcdG9crO
PXkxuZb+kpGw0Kwp1whnL1vdf3FBaA0kZFZYnGcjiHD+VGxcqmpGAwJHJHz0Cs4MKyPqHMBR00K/
7h27/YYTJHpEMxE/No3XPsADBdeVGkLjlqOjeSaIU6YsSbLPdUbd+CvHG1BwuR66T05tNw+EsNBS
3qD1iruHro8CbAoWx7eV72Q1KBY7Sz4no6c+m/RNH02vJ6VTY756mKUODA7AkmE/jZoMi8AOu+sa
niKhL2x3zoE5ZT9n8pDvxz6YH92xSQGwumbzowudatgxsLITkhjInqjSPoaiE/sU2oJmQU4PZAs9
ECBSfMVZhkDBZecHCVmEHbp3Qd0WJwoOJFYyltvtnOTqcyuterjwcI1Bj0V7rU86AHzNZhrYig4G
5p2tiebmKQIEnq5nK7Djq3BGBbOWRe8sExh6vxDeFXE5keL/yAcdcPSUqbigeEhr2MWzd287Hbv1
UhA4tG1MK/jeJL2o93YTJp/YFEt50UG5pbffRaa19ZMWM7w9cJpC5tdi6k9VWzNC5NTIjWTahnUd
zby4oSI1l9XNFaAkGyqx/gIlXUWLn2qjKzaKoAfmgtycOYdXAPnM1tfQMZrlXxpD88soW8iYQLQ7
gxCkoE3TGQ6OLmDWz3Mg7yNnjC6DUk/S4eahcjj7/xW1XyQT6l5/X1D7L2Iegu7bH9BK/lh9qx+7
p2/Py2n87K9qGtUonMvo1rA0Ax5xlKRe9auctvwV1VCLwD5l6qVCStHsdz0N3zIlLqgkyqbMZlJx
+1c9TShYgxTgPITmziGh4Z/U0+TLcprjaEW1z+UPoYERMk2+tMN3hCTqMq6nTUoK7000dpA6Jz0V
a7eYzUer9CSEcwQjOzre3TlRWxldiIFuDfbP0D2Wo1ddEeDiH0/RbN+jP0EqNbXjghPm7PVIkzHd
gzNbmvxjri+e3fO/qC1bVByf15YdrQEZkznB6on1G7zLy08PCROJTUEXCn3BBBaI/LBEOUBRR4/d
VOh59Z3oQxqEKb7T1ZTJDXJ21LADuCFIjvZxDWEKu4GLcn+N2s3Gx2Qk1udgOdBnpnvhCj1ddtSk
H/Bo0ZyrZsu47Mdo3rm0XrfKTTGfxZmRP8yIQcxPJJQzm5m5nq6oE4VnPhq/Y6CBKUSLzB4jNkHI
extU03L1/r1Y6p7PnOmHWyGUCReH+2E7S3H2OdeA4iO8KlWMGwyF9AHbkDLkaJKeWwJFev9SGOrf
XEoybin2mgrYzau7HhWZLUBFjqiupxprY8mKTGQwvV+6a5Ay8Lx0+dXhmv+Oyn3/o267+scf59/K
5o8dISjfWrYG/wHsBPtdbNKaSn6NUOv5PLP8xO+yvfpTaM1wRLzvuspSPLRf84z+k6QXBU2Uw7wE
hGBR6v/vacb6k5mHuUSaJjglJfl1v9EJTFsOE5BpiuUps9za/2SaeTk4Xcu0pHQs+Au8VLxW4lXR
vkga4ZOKCbOyy48WQN0p4uZ+GxPDunt/bL6cEf77SlyIu8GMAM/pxWtAAnSsfZI3UlgL4TqsIKCs
AI8ku8w1H5Vnok54/4JLI+1/3rtfF1waJmrpSji0QV5ecO6QBNs478MwQbGGiZHwknacfk5L0lNK
TCZmGOoslEA5k929f+2/uq2K5ppre57F7X11W3E2RnC+OXXT40/Rktj1tKewgy+OY2OQfnBr/+pq
NHkYQDZvv/BeLRVj6Le5XRabUuhc4saq8wgltsYlgcO26n8h0v62b/hX91WzJtmeXKgbCwvk+XzG
fi0kVZdACjcmyUSCVMbk+GAnsXNMSxNPeBlbl4nkj/fv6cvJ7fA8Qey7NpwDOkn875fX7ZWTlIku
qEgKwNnQmdg0qXWMjAdmJpQfA3j++1f8i28KIxjSjvKg46jXS7DMdVNr+uHCyjU6LFIpj/Adl+eJ
i4EvdRJxBiJk3khqDufvX1nZL5d/vp1NgUa49PP4k13FqxHkWjgpRwwPfUsfnS19PVPptCUFwW6p
DQ6uJF3vUDB0D8VD0YbqOFwqisahuDgcCo2Vo6brySA0c5MvlUjRzv1n51CeLKMaPzWrHmXLdKlg
Wk0T4LkQXf6I3kN5gMikfWl4qh73o2xE9tlG712QMjY0yIubMSi2UN+pP6oRg8Fmoi/1yR7i/jps
CwwkFFdJeGFYIBnHL+1v0wCjryEL2MJJnNKuMiOXikhqAwncjsQhSuJq3A6NRVQgZ+srURSnKGgT
TjNjPbVLGAviHtoJmQf8fl1MMdFwU2kDC4HMj99pPKRj4mxS/crth+yJpKDxIa6NSO0jESV4f2zQ
+r1XOrvBrsGFl6ECQxIO80Ivzj1A5NaS9UDhUDarcIp6zIMyJWYkBz18p6kRUZJM3flrXzhRuGaP
KICV4T8BmN7EBYknC4JCc+76GijFRFOzi5Qbr8rF56EUdr73mkZpBKmKAkus0wo2gcQHSz8yaC+c
aYSeQmXFPjZn1S664pYymPbiJ46BHGWhtcYzAmqg0WR9YgSKC7u37yyipyhmjEECHgSyekgBYGim
L3ERkeAAOcYRD54VNtSGKRG62QUSWVQrlLjFVGzjscnDO6p/UJhR5ju+vxnbMiiRgCWmcTpVJOyM
67Br4sxnd2kn1YNxwDW2B3RjX0jDx0uVd1UyXHCAtKtPCXzMGmEfgTlEOmL2pWyg0d+JYlQDc+EB
RDmZrU6uoahH4UlmDpN9HoL+RLBkabq8q8hJDNemHhJnAaX50jEeOBOCG4WgY7QVFZVf4E09CWf6
Agsqnc5o08KKGvC/DqTdLABPIpZowi2gbBMBfq3anngSjaVSXQggFcF3szMKcWPr0bd2Oo3o+OHT
Ri27oUs7Dg+zSZF9VXomoYGSQ7r/hfeLszgaeQlC1SW3G3pN4f7s0Mfjrm2ThI22mAdeR093OPdb
QpbWgRr628ytwJKagdVw5ORwj2hZ2dND2HvD7TSODlDfMvPJ/CnnUK8iPzduAj0MD6UVVdedzUq9
FnMDgK72evSYOiVjMXVr9QX7sb/PZuEkVD8K+sUTSnegt5lnXwB16dDZFGMYQ6qvDWA7OJHDs0CP
BW9fPImbUIn5c2al03cSC8U3r07SLxYtiu+V9Mier/hMLZJNM70MiGF5rBtywpLJh/eJMBvtPXvt
djfqqge6T2QDHXuQhlckNiNkROVifSe6HIMXdXPEWF1YVhTQ8KFs5jge7vxxmXcoDFM49CEV/7Rk
iHQ/tbXzzW0pDK0DzFUNhXlzyr5WEf1wiwKEj8HruLfz+IuAHMtvBFP9RPsiKFeViudwi/Qq2nih
jbAwyakPzl6F/q7qEqrWmROzLcZ7X96VpoN/RrX81ypsQszDQ7SIMLFGonilx02ps5IlJpFc5Rjl
g0WBi68M7ZJhlT51Epnw4LxMigZPuFWcEGTe8nCEiG4Nh4MZDZsQ62cd9c5DqRNhrjwiE9SmJgKH
wV557jVn2pF+oq58xrttZ1+bPm68rZkAvNvZcYEwVrmhgTnbminVZk2Oyd+PJ9qMFPP9bDUYIblY
tQimc59qBd0uPDLQ5joqnRlf61i7ZRl+irSKhm3WeCGKT36OfPmI/t50STWNhpgl0CGcjFmHl2K2
R3c4sYtMKOSgg6d2BM8UPrmtpQfxwJCWvYLXE51bbeL7t97gGfPONhH9M7tT17oh7IG+UF7RH+df
n1LG3dBYwcaOh5rwskqN6ZYEGhsOSGrohmolPbjgh4fqyfsclG4QnIUmdbgdceheunddUDWnbZyi
SaPdkIZPwm76+qyuKJKuXNA007GoqhK+rTUN1SWsktI+Zc51I17EotSs00ShHYHCbsrvROMkZwbz
mrH12Q8OlIMM08wJByoz+5zvNc8PTadHc9UGfoB/mn1J1F4nsd/JT73rBM1WRxA3iLd3654UCGlO
UKXmON1Vhhd1zToYrCp4VLkkeYKJwG7KVdNNpIv0Q0+cF6qSLNqAD4huCg3H6ahk6oPq3MvPAYqY
nzhLw2tITdFp69bEbHUFaixw4g0mdKpslPqLMN7DwMFrKia1vHmgg9NVXwfutJaKS+0SXAE0NnRQ
nxaa7jhq2Kyg1jzTEkftWkE/p6CLylZEtvu911VZrWEGN3sRtYazHYn+Qi2e2neRwkO2NihffW8m
QvFofDbVI9bLiAwYr6mQKwcCGFeAcxS16Jj7dyqd/B5SaQCTe0e0zfiAr5PaoqBPdWrFnV6e9zCn
x6UZls2naU4J+UrcqKSRp3zNETbG4w2+qJnPhxiL7401hvquQfhCFbt0NU7T0NXNmlp1L8kvjMnY
G5xoKG6AAdj6eLYB0m2IHUl6qnPCzU56l5P4ORZoAgG6ymmz+6gOZvXA5N0lrMgF0HVR+uAshtFz
nwKIeA/V3HrfaB4ZF6hlcp5kqwQOEDt9wKmhpiPHjEq0RLWVK+IEFUDRNiiovI9qbDGhJpmuCWrH
CLouWJjmNanSSH8SUyBwtpnlAbzx+uBzT6flthp67NeNqiSp9UUffCUMYTqPOI3xYHs2PyvLCY2v
slTyvEkFRdoKqTctwYJSJ80jNT/Zc9acFUmYyfMqB5i+TmC4GzvltGMG1SHQ9f1gdK2xa6LGUo+j
nrx8TySCn+Kc5uHs226evZVBU6k9aXQyJiejoZk42WBU/i5MCDbfGaDUwDJAgHdOq7pRxS32Pt2d
1cnYh6dmNDLNrGw879YWGS5myjhkK7EOCFCBTVQYHI0AqGHl24gqsh/AUgY+tWOSb9dWYjcpWBj6
qluS1f2QjVoTnNCKIdKzhdn96IqZ3KnAlRMbUm86nycAo1tIEPSqhilLvJ0YJjTOWZswDcdjFEEr
GztrMjYlWVfqaVARwYtIc+1armEmB/7P2Cr6ei+xZBGIFWFUvs+gddKrRdUS6u8egh+IIgyxO8qJ
xaNBwZ+vQ7OoBjBBaPrSPDC/FWhb5pO8aV3IGiHRfv2YomwexPilqWj4zKHjWcN1lEXIpyS+DfjA
ecT5qR1aZ4fGZNrPYEyMIzduwos8SuKv6Ozye4zRtbuObAtSYRf1rNq6D6KvUz8SN+jbeC3oIlkl
eaRao+ov0ivPQAu0IxCj/lLJKcZxngwLBMlu7exslvH0Kax7NoDMv/T2pikJEuBOI687njLmV9HT
fY3QNMBUrYuc2E6vQq5FYLj8hgptvk8hP+YkULrRk6ZFRiM2r3ASZODwzsOqagjPSir9rQPve+PZ
KIFWPHrzqBVFDHuA1sxllOXkLoBdMo/wLVAMiLxgaNGeC+MxHJzquC8x565HLFcW8ZiuGSBtStJv
XdN5l/YgHXr1iBh6Oves5eGx1SSaePZDc988NPrF0vOf82ioth47RpeiYCcJ8DpIBAh/yS79g3Ag
9hvroVjUBBi/83t7URiwI0NswEY0gOKFAmFyOy/eWZFIzpxFoaAOYgVhD/BdUM0hYpBUZFlNifX5
ynSFzMFbFA+DLxA/yEUHER0kEY301T3hks1VM8zzbXsQTyC2bCMA8IuoYlr0Fc5BalEeZBdhHFq3
5UGMURLfkp/G4Wi7G3UQbDQH8UZ1EHL4LORX5FsumgCblTE7iD66XwKQgxjEXnQh7UEigkCivDAP
whFxEJHkBz2J0jmklIPM5HCi/XeUCf/DsolY4Z8d7t8ofBew6tREL7oQhx/5XR4U3p/wUwGoIs9d
yKrUbH+VBz0Pva9poz+lyMfYUdQAf5cHXciqqGwX5S6VAcG/8q/yoPmnpsxI2YmWAaAJko+s/4f6
oKYBQT4SBTTsUKbLr3xZdEnsuVc5Z429jd/wSDuw5EAxEljqgzl/dlsuf1XmnmOIX1WxDpfiDgC3
c5EqW2Qrvagrsc0Ki3FKmv0Q1CabuEhsPdh/G9CN4Qd1cu7c89Lgr0tZDhpqh2RsNJUvLxUmnIaI
jGv2pj17OOHaaa97Elpdw23II+3ltTF31Vna1+VD2tnJ5/e/6aH78aw0+ev69JEswSsoHHP5fM9g
tSzRjiwHs9m7lTHezB7EqH4S8c5FSvnZId1vP+NF/p5LkpxiRH1HFcgFTuZzsfngk7wqcf3+JLR5
uQ90J71XN73qO1QykuerhAPIrJ3L9kqrEEBQqLJjo8no1kyqDE9DHxrqYo4+ZysI/34wUQX0E7G7
LKrtbaJyijBxW4JtHYo7LLjuUT8U3kd1sbcPbgkxoL2GlH0Rtb+8cbRM0yQe5xaNKQ5WS8LYX7WY
kUjjHt2Twk2m2/dv0F8MSo6mFFYF/Rtq5a/uT5RwAG458mG39fxdTpd9S9SVOvWNVnzwLCjcvxmV
vGGSswDcZDqPr67FRkx6ZlczKkzOxBQV8vi4QB3SbhAgZg+u6+ZbFWt0Pki3FgBePeub1KKpvspm
CxSd1OCCMi+DtZgEKrifc7SGhvCFt8UTl+LugIF7oki13JkW6vct3hzgWWyR2N2HcTJLzMwuBc9/
eg+pv9uUT5c+hvbU8r2fjXbUB6RnRn6zJ+sTiZNh9SjZiFPwZwh171/qVY2Y4cyllOWaNq0VnC2v
GmCN0XthR7jF3sMgdNEhkOXQkwPB9BvtfgoxRq4gHTofTCdvHxxDxFY8N8ukJC5e1d9x6Czb37jd
D3yw44CCz5og32j3/nd7c5Wlp2wus7BwTdoKr75bji6Bkc42dRrN4aQZHW+DLsz64GH91VUUS8vS
r6Ty7Lxq0xApa3f0g6t9HpXy1iPo94g+CqyM97/M4jt5OQUDMOH9NZ2l7+V58tV1iDnCTFaZ1V43
2o+PrdpInrymhUsABrG9xYRAcNUYjnLaDNz1moMBdlhIZRrL/SRtnZzHHRoXUMWo/7ZVM1blR5/x
zcu/rKH4avC0MJocZ/kOzwaux+aS+U/gtTeqklq3mx+XQ2M/Im9zjmaAGStsLGoDXSHAw+hOaJlM
l6wCeH2q68RJJkb7ZM6L6rQtAn36/h1cZoPnawgdQEVH2XSgSdHydZYP/+zDiWyoOUiBXBzBS6/g
R0I6XlKk4kAxjUvjgzH+Zs1arkc3n3FnS2rAmi3H8+the0Abbjr5fiiirQt8EGlx95kT9V2dTKRv
YLdMbKIycBDu6lmcjrVz9f43fv04Dp9gEWyY9D+Zi189DkiAkVlVKt/3bZFtG/au+yQkUpsJUOzf
v9Rf3FxWGN4yKeh08NheftkmhSvpSJ3tUR6tle3gYyRwY0074FSSevbBvX29CGtiJjUbNm4rqnH6
Wy+vVtR97saI4faClhp4eaipq7YjLG1VaIKkWz1pZMTKsrYxqrP/i4t7tIFB7EiXLvCri2sqDl2r
S0y7dkI66tAxpegsG05kZkGDEVazHvMWplesOqiD79/n1/M133xR30ga2RwY+QAvv3kw+VR1RZXu
50oTsqPAivQaokQZeBnvOpBWAonrD8bRm4tKz3IwPEqWWRQ+1qtxlIteB3hu5D4eRH/UM6p3tBPV
mR7yH37SZNUqGOlIvf9N3zxjLkoPmoYQeZ8mg/jlN/XT1iOiy5R7qhz6DLx7dFQ7nYSj5cZA7LXY
x2mefB9y47cQ7G/7tW9eG668jGMmMoQhrB0vrzxUMQ4NXBR7eLbeeVtEu9KzcjwVlf7gab6e05km
bRQFXEIqdjLCenmlOWqC0ukhRrlVGW5ZRZbM3bH64N08/JoXMx+XQTeBcoI1BBftq1vZoG4clYit
vUHcJJZULO5GjlUFHXdao1RtzJMuncajacrLYxf53WmDP3BtEvi3z8w2hbrgd+kHi8WbGYPcEonp
kY2OSbv4db5U52CM8wIFYqoTAG9BZWxSuKhrLEvbKKmiD4bTm1u9bIGZ99kHUCuUr+Mu5sTKCaYL
5b4PEkKJm0kdpX3T/dM1Bl0ue19rGUASlf6rOx1lnP6qiKvQFAXqhw57b8K029f0oI/anhjM91+S
N9+KNBCL4x8zIYdhx351PfY+VTSDEd+XrkiOcPXRVcZl9sEwffMqchV662zZ8LvbnJJfDtO4hxIA
XS/dt3MxPhUgPM6qhgRaXBsqOlFNUJ/YgTSjjU8/bfP+N3x98kTm4zLrcPTTVATZWry8NrvrHmn1
mO6dhgL8qsNxGi+QCHaohTUAxAycBBxZA1xVpqh/Xb/8HXH3t/PBm5G6fITDDMjkjTptuT3PNg6t
3czMPiLdJ2xKrnRbYwvxW+DYWpOZSYD8yftf+c10y/UIfuPborJkQC0P/dn1oHNrI9NFuofQCOMF
x+yqEqG6oROW7tI4IcGqDtuj9y+6jJQXc8Thou6i/2HU2Ad5xbOL2m49T9Ta0/2kG2dDcbQHSBJ1
Kdz1wqgu37+YWKbQ9672amtu8RIpq2jSPZ4pfMzj3AC6FSBFWqMs7wpw5eJk6DP9xY4sILqD6sr4
OLHC5INv/fbRUujDXbhoCjQ1oOXvn31rAsokGKZs2Jc0sbMEDqgDMHPViwaAe1L80zkIMQ7HBMVQ
5tTFyvbqapY5TUNbDuQ1du4udxN33+F3++CNeTvdcxleWOKCXJuCifnqlcllnNDMJs2tdSwg+CG6
uJ1dTj29C/bl2Ktd7MS9E+Op7HA5bQTdkPvSYwe3sqOBdjBoL3ekNJ1winj/wb+drzjPsraSf+Qx
kbwe2hj0oEaTnLuXKbcZSobe9fFgfLC0vHmBODVanGiQ/FEVQK738j7boKNTmvjZHjtEQCMQdQdR
R9PGBly3bmt1J4xOfHDNN9/MZbY3KYKjrF0Epa+e7Vi1+ZCXUbfX7OcfsAHlF1hUPjoF/uVVoISx
MaFvwmv68psljckZRk7d3i+h/Tuu70NlttUvJfzfTnhv759Ydj7M+JRGFRGUL6/CLBCaI2yPvTJS
SMBwQjjQTfKixt59wvai/TQTBP5PhwZzO+pM5jz+AVne8qGevYo+a0tpFBSOWkEBJ0uJOvcKMW/+
4QB0l9OztFD9CQ7Sr3WGWKcMg/+0+9JUaCAc08XFDCTt+v3LvJlN2TrSLlWMQ95BfdCqP/syQ49U
pS56uE6VNjb0k7p15eHczoqg2r1/qbdD4v9wdl67cSNr176hnwCLxXjabHZQjpbkE8KWZOacirz6
/+Hsk1HLkDAfBhsYbGPMJlms8L5rPcvQOWCumknMPZy7Pz43Vw0qN0KIjDP+pF0eW3ZgV9rr/+Ei
nkNRXRc6a8TJlhgeXO5GJeAVWvEuwQVxeOFhB/9m9/S3W2F6YN/vUcWHifHxViarjGNkWM2+8FLv
ELvUewFCy29OM5/fjVzT1zi/6Zio+Io+XiVOrbGZOuoAONndcwrrWI1SZ7waxrb5Zhh8viFw6JwQ
aUXQqETJ+/FSAlBQHNEgQkvXzuc53d4HVJf68euXsz6WD4vp2r3gbMYp3+TxnS4rcWjh++2dcZ9H
EDIpzmiv2YBLPhQRvVO3nL+ZHtYR9fF6fBbMrZJTMMLS0+0grWfagkPMoqmPxR47nXNnwbUmrKkS
3ZmmXO+sgCPrQxUZvtkafX53Hy796WhmAP+Y03zax0j2gjkP220/m6gMOlJL/utTtQQ5uwwUcifZ
GZwMRsSzJXHi60zh2NUFLlzxk5Rr9S7KxQTdFo36NyvI51nXEuYqKeeAwrx7esrWpsoA4tATu2kv
iBVb+A4bhxMdyY5Jf54menGRW8V356IT24zD+OSaCOS5IsQb93Syb8I2nAE6twckc0SEdrC9n/Os
HKF0j17rp1EWPxM7jZJLt5nXDqqXmdrRjFEPAwiP2If8stxZmtWQoAuyFuNXQsgM2RZaUQBD02YX
sGnVdn6KTe0XPfsx/ubJfaqNrvdAiZfu3hqd+I/4/99rRyVHLbVUStweKJJ7k8z0OJB5Zo1MuIVx
ZrkG6DPomvQAJtRMq8JyVD9WOai2tUeSlfxq4O8965cUSUtTpM3wzWj6JxL0Xx+NJ/Ad6DinLDZ+
bDidk6kgLJGoGmRXHbHJI+drZxK/Nkaazw9hG1XvlIqiNxml7BjiErQDBruVhrcMmZhBmtRz6mMg
nJoNBwO420iww9tBd+anKp0heJN8DrDh6w8AxODnDx37xToXUz1wQXB9nL6SEHakQUTf3mAxhbqc
wQAIIML0b43pkXSiEf+WETVTmUTTaMp4blDlvZuIL38XhH+hAevb2QxKfQLpHJZp2QRmk0a6nzKJ
Id0sx/kKAcSYAIjunD7Q8xgGQmib5PVEE7Bs37KH8LyGYI9MszcTQTgZShRc8Vl1zJSVBdkgkG3W
heb8SDGpbozIetLDDkWX1+XjruhcjdCOKFrTisGxbtE7IXtuUenmgTea8iFza7RCVoVKEL6EodWb
pKaEjVnYprReDQ48Y9sikfZiBmUhDvA2asefayO5MTt9QGQqiQ/DvlW+dmUzEVlIfconP7JLz9Vo
DcVtE8HeCEh/mxRmZtu9qTjSD9uqsqIbUxRJQeyiPsjzfm6XfZJlcO7EWBfP00yhf9OOs4c7eRxb
tUMKEl/lQPG8Dbcti12YJ+F+7DLZ4M8XiriNckpyDReFmXd4mhCuXKy10nabSlwIh7yb4/qypfZt
YQb1soStySo6qVtgoXiuUX9vRkpScWB2SKpWciB8qcmM8pfBLPvzhoxqY2+2SbOQd+a01wveFQjq
kyUjggsX88GJDcRi0lXZDzRr2i9ioOW7xGBb7AWH9uMMdT/aL7lUQ9DSMZ2ACZT1I5a91AaraZU5
5IkednjoOFBTpB3bz1qo5uKPM5bSDEnoWCCwO1CV4ZhXU/NLr8l7Qh0MCuvVxuH9nKtayN3g5EWz
75Wb6xc2gifnyGzu9T4UYwU2qB09qJrpmAk++sRzCeAbqvYtnJdm9hvZa6QOqdIk9mCyc+CWqu+v
26ITI9yBzLiknDTjG8SvSh6TaNrooC9xEV6M/ZpFWCU12E3RD8BEE7rj7qYXA/zmXCc3GKXbLO/1
1CI1cq6kuCW7EwKqkRYJAYhAL55pYoMvjbxYXZlDqN/PgjShIDG6RGP8F+N9xBISQxfJACCEA2Ko
nQ1RpPWNOlkfbsI+yicZrQTnXkbtG1l82s9arzRCD0uAXWH4yNFxU5qQG/yWqmRgmyOiv26Kl9vB
XZHXmI3cCrdRZV9AEyp3mDuzaWsUJLRAb7CaR9FOCwK6wSKsNJkT+27AMEXclCfCPRo8Upg0fQJs
mILXJV9zKGZng1c/u28z0bo8s5kkL5l6WTAhy5wDdpMhpIgSVg5y4qFboH3m6pixtaU7o0dz7aPz
QXplYNlfNlET5+ddKtMHRlp6k0Wr3pk1bhg29VhRiao4X/4isRF1siQDLfcV8uKf6LcJLWkxBhC5
hk7En2Fd275wgE4FJmEX51XojsDCiIFBd5sxrW6UAKe7sXAgw0pAulXvoLxYj7Fh9HKr10J7xodR
v3aLUQ2+owOJNKOCiHXAX2axDavCYr5iEaU0hRZ+77ihsxJN1lWwsY35uldGmuw1zpSgsXQnOzRN
mZUQ4Jep3TZGYjJMxj7yAuJPPHs/2q3dBqIoZjtIqyop72186vgjkOUtWwdLgbaZllY8VmR1EIQ7
yVqCtiw83I2WQSDMmMHuWNDJdFuC+Zg4el0hzXa7gXxNhaLqkuFrONtM6hMKXCMPrTO+13k6VzTK
nwzoTa+4hE2AvLHl/HaSjKBMkATLfa4XsGc96L1P5gJQdUNQJLVWoZSC0mbL4l0P+Q18ElHa7jze
JgZ8C6BmVksSv8gcal8T7gJ0KrLgAk5pQZkP1DD8+QxwKUm4xFWssRwgleckqaHOMPTK7RjrDfky
wKTJe40Hvd62fCfDBrGK/pz34ySvEqFgnGvzFGFecUbbIUuNytoWlzA/NBRIaml0y/wGVTEEjVFV
6BAXjXRThT2r95O2qTQaeNI+n9yS/RkaVZYww00b+1IlYkBOGqW9sYuX2OYGoGfIQxvFYXhdqawo
A2MqCaiARyQFTLmJErxToHHcyJ5AVZyt4s4Ws/O6kObQE9VpgA/S2cFkO7xDPVmnpXC6xwLu+Pwg
C3ucA1dGjKkB//yfQnrRD2Z2SShUG+KgWBI13nUUYdi/9V1ITE0HTmibGpy9fGpbZK53bjv6cL5w
ErSYlRI/inBHIINQzHEOQLIIJXqPCVdGXnbsCARJA/IKcrHzcFS0iA9HAHVR1BVmkCk6175H5uRb
l1NcCrpaM8Q50AyWSnDzGkN9ic3ftZWCmxIZU92N3uv6E32R0tl5OcAHX2VQtM8rFDPpAVNkOexq
lvlx1X1L/VK6A0kbIBsG8yIuZbEcDFpzxjcnKcP4uOP5Z5dGIVQKiqA0sE87pgPulBIAunmcGT+X
TG+FQ1uvjSccLgRHESNLTRZkSgMiqsfgkrP1qIajQUTwA7148AWmqtlslNTjEYsivxCB07vu5Vwn
kbcFTWEKQixz5zfKZbskb89T1+VckwxspB7L2NdbuJPz5/9uZ236eHSiPWP12P57X0wCKXbipjKP
vRWS0Ywx7UzrJ/lNBeJkm/jPVWjGsgFHfUdE3Em5jUgYNNVNbR/1nD2COU1Y7scMB8UahPj1Df3l
UpzKLFrZnKdtpAYfb2jUAOypJLKP4UTjY4NDzwF6i3/2zDLZ1v8fLkZRyqNOSdXoVF40NqNo6qyw
j5yhSUgeJrHX5pbZAi3zN8eDv94Xd4UMxzZoBK5//q960azT1p0rIgNcQ6GmN8m4zIGpb5hfvpPy
nVQL1rdlGYK2CsOcoveplK5uZGssjWMesexlj0vYiYNIDG0mXiGK1/ia9Jt7OykX/O+C2DJp0yM1
MtyTd8Y6CM+bqssRMOMzu6eA/KVHjZ5u16d/JnhzG/iH6Tcj/+8XtRyPbQeHidPKy9R6bo4+D4ct
BKvzZulGnAjSC9J4soMh0tjcJro+HYaQvIKvh81fPjqLQUpdxKJUJsRJQc5bBJYPq7aOU8Y4sXty
cnPLWb65wc8jZq1h2qte1aQY464z2b9GzDhqeOfLcTmW4brdcRr9Za3JgKT0vvu+P98Q6FyOrOwJ
UNn9w/3496Uisy6B4mgKdSOnJjM1253bj09fP7W/3A82fSqyhImtgtyT+5mXFVfWmf2xz+ryKkYb
Ti2z9q67XjbfaCJPGySMSPi9tGhRNNBm45Ifn12om6Tj1O5whNoTEyZViTNCrc2fbdVrZ6rT1I1D
BAdZ6GMVuB45kLnpDQ8kJwzHXtn9geaf9Z8/Ep4tHvGVrQLa4LRgHBmoo8QctsfCzog6l5p4Lm1t
uKyBjm7yxVnOBrvPz/PMtf7zQKInRbXfBq3gou04mXoiUUayn+vxyM5SbQg/Hc7YJVVbzKf1/ut3
/HkgId7lIv/0F9GjnpTU6pL8JeEOWHWVwcYfpcKWffZ3c6mxrjcfSy0mFWqLqZQ+PK2gkw8QjlSY
1QTSH70cjUwUAZK3bVycFEnVjmKXcaRs7/psToxXmwhFQrlxKJIVVp2B7iL+DujUnpM7EfIqRuFj
TcmjmuTi27hkdpbEOUqMaA3NMWl8zcYRJ3QN8d3XD2sdhP+6i1XgvgqMmC9pyVoUdD4OUiEbQ1hq
bPbGAuHXciNx33Q9m2p6z3vTXOD8xfk0fcOhOXlFVANX1gRzNWJQl07/SaFfH/GGrejEQ9HhyZEF
qGlO0OU3o/0vV/lHv8+UQifU/VRBtmKFVd/pDno5CQTJHHUOSDaM8ptneHIdPnSmLVY72iLsfhjf
H58hMBWYVWQrHGO9b95rMTAI8th7//pNnZYf/7kMokIMVXB0KaGebICmJu+QFFqEgiLWT/ZWE+rd
anEz+rMQW/evMRm0n7PrhPh1ZZVfS443wjeXmXdYOiN8tZniJAVWFuY/dIgI8fr6F/7lOawECPqF
FLM5156MJRWREbxQNTiaUJ23tcwl4FKzPPz3q7j0Jqn5ICZG0vTxadcF9Uli6axjFncYvfNQ4ggf
vlMafr4XEBrMlMzeKDnpUX68Sqpqt0UsLI/t6P5EPUCHtywlIpD/ejNs+nRhoh6mcov+5ONlltYT
o71E8lilnf5AAmx476Xhd3PV326GvjH/2OzS6RN9vIqp5YqSJ+cYZAHj0UrFjHnXML55/Z/XVov9
MmJFY+Xgu/9MmP/aK7T16CZjMRpHEs2tq5QA3BtrXq2vdjN8o+xYH8u/Zi0+BfRcbJYR7dHJ4HIf
b6hPjGKavXBNqp1il6DMirhfJdXBNGP463WI1V4ONfHDfUd6xdfv7C/3iT2FYY56nq3X6YYdeU5v
xBXHnYSotYtyDR93LWzGNmKzbzZ5f7vUqsfmnEip49MuWs86E5uLyX0uFNEk8OnNGJsUObNKBF/f
1V/GCPtYl6ut/6Nn+fGROo0BPh4K/REVenoQ+JX9Wov+D2PEpvHuMI1xaqJp+fEqxLCYEiqpPEbl
AK0adoKvwMGD+MM9+Z9viEt5/FzaCgJEzcdLGdrgguvW5XE2SoqWDvlydhWq3ddX+csbYvlCLUtt
ksbWabqCWUR165U5gx6HwxU1qAXaWz3cMY1/1yo8WarXQc+l+IY5ljK9nh6pythTCXRY4zjYU3qb
UCaG0IaxUx6VXUQHz2zVY1KNpMN+fYt/va5Y9/+oDByu/vFB6vlql8YmfSzr+KWlJk62HMh25f02
zbnd6KP78PUF//pMJWCfdUrkWHVyQWWZg+eEqcE6gumdgiS9KcTsQT1l//1KjMb1ALWOe/NUPD9O
AyjhPJFHIx7EbWN5DflfznBNLfA/qrI8Tvg2iwmfFkukhzX441Mksc9FkMLiaEyRQlS8dJedt2jf
TIyf3tV6FUS+fFtcB+HVx6u4rdb0c86gj8sVyOvMTX3TO5oWWGZJtlJOiwPLrxbnL1+/slMbAps5
PgJK7uuJn3PwKX1KGLlTlGNcHUmldkZCH+34wbXK8VEzYVgA++9ciqyjSA8QPYBsFHol+3M3HiPK
lWWLceDrH7SOkQ8rBFUHTJKYZThrUC46mc4qJjndWwZQJDAj/Ap40AO0Q/0bocD6OE+vgl4FJygC
ETqXJy9Vg2FsR/NUHXPphYFWJP1hVms0VZQ+5qnSv5ls/nJTLAPOuoyvvtNTyZ07kztvQRI49n2M
P7KWA2RrMqS+fnSfxhDKTPZwiBFMzv5g0j6Moa//LvE/GdfJM8JQxJDwVtkV6+aHv+7/uXYhoHOE
8aHpLfmjCwt6I7GuD+/DSCAxJXSSgRvyYwGKTwm4kcL0xs4vaAPcQHbWnid2No8TXtA/pLmIwoed
vSYNJJMKA5Yqp9vHUrO2dVmaa3iLKbKtZ410f8iAhx8xLbq8JFthLsltKLs7b6Q95TdTTtDVCsOk
AN6U9Zms7CXz69qkoJ/FM7GOYNRBCE3KiGNi61aQgxfFhb6P7ApYbLusvvpZU/Mv5XQU05NOS/UA
vjZJYy1xxbQn6Tn+gnYyh+dOuIQygL43DhuzgLHje1oo3qwUwkXQQd75EeV4W/w0pbu/GcN8Nb5P
+zFJQHOWrezdXZK7CgbONFt3NbrL3MdaRbI4+CQLKYLQ8m1TFEUwpXKZ7xQCDySYUKZNOht5RPzN
ENG2WFEb91hq3XgH5Kshh8/SCwkWySQdFbZ6vJ/jNr4jB1Wbtmz04itlE1UTEJnBXsqgdfFaZFYO
bMrljwf8MFEGR5/gsRBbY0812l+yublfRC8HguXrrNzSrHdoTA+NvGwcDYqBQNbXbPS0re+7rsTD
Q16eelpi0uChaJgOacCpge45mgkTgiJWv1WRudyCvVbEdRfJgH3BUXRLWqus4EKYGcoKWo4UxBd4
JeGmH7P5oMViAhfcm55Pjl/uJ7GmLmW6JNGWmI4u3rrs7ol8oCP24kUOxIgRm486yyBvt3RuURBs
2VrkF1o2F/GurkPnXjma8Shrl7pM1vXDkwdmIA3cfjJeMjPN38MefcMW7nP0M4LIb9PST6eOZ0QY
27YeHW11O4Ah8UesxlybGTPdxFPvHDGyEcYJITb7EY2LeCOkhMMd+jTXDFB5jNccUnrGpM2QhlUK
XeyIJbh6qypFWEyqJ0QAhxzyDhoA+1doRMN5bNhjvVVyWOwNNXtEx0bsmVMw6hNxxlMuhmJvt26u
NhAmQgqznhZRi/D0hVFlNnPuu2lr/LZKjUSYll4z2CXScHiSsxjJXZAk45Kjay+b2aqLcyXbyvAr
Id1f7tI1t71H+6Uacxg5pa0yiyoHLuWgm1Gdb0tZxk96RKyvMIiJ92Mt6m/hoDdPqAgQME75GlMR
DYPiF5XKJNuSFKZ3J128+HyuCV2hYx5lR1phoBk4Ytk000apPBj/U/QSJ7r1yqEcyIsy9OkPTJ6i
2HYgXumqeJD0/cLWOgR5rFjPmuctv400bN5K4JO3iZGOjwXrONF9Wlq+ZFXWX6oG0/PGSxrV+KBr
nCcPR7i9BQ2EaTXXyP/03T5O350MJPy+MnWC/OpwWZ6iPNYSGkom0pJKlegfot5zX4tl0orAXmr3
SFSunh5AXi2vSd7SQtYbBXBIysS8mRdbvU2lpMGPoKh5HbKe0l08EZhpiqS5qkpryQJTtvr1bNh6
HNAKXe6tpIEpohv0kAIxtSInsH4p3zosDZDxLC0jQGnC1L8pe5RBfm1Ta0QThpVMb6fY2mgd0qSj
k7uYFQnUauXW7AuHXx7O5BPY4xqa1MNNooE4kBaygQ3g0OTD8Kn499m9NhjRZOIkVtf6dE36BUGK
OV/PpagOcvH6fDWoEwqtsMne0tIVJHYjSbB2i8b9nEdAo14JQV7RU1KnkjCbBJZvbD1npBhW4xAO
GxF4ECzjUh29aa6WbaZlDWEWtsldLEsTv0USe/XGDDHm+sJiz4F/FZCS7xYxdmpSoYwfRt3wl4e9
5d5aHux9PxnaiLhwIk0t6KTlskPxwlRtNSr+1YAgfp1gwxubxUuIUIt0K8W6pa3vRpvmVcJmkk9K
iit0lKrrmpDWa1qGQY140/gR1VnH7GUu9lMzIUs40ItpII7po/0EXWhidaFIRdd5ccs/LYAdFVgs
aTHaoNZKSMUW6BHoX5cvrlTNeVOIMSdy1WIzYM5L1m3N0l6GLXyZvDy0VVu95oaTMPQASbxUU0ka
mj10qAlT4fUWueq5sDZoOpYrCP7OL4g5VbIflTCDnCitZDtaC+1I8I2tvSlTrfsF82Qg3aazrMc6
s7SfKdbBhCgHyz7YBG8TZzCl6Xuva3yEtAiicmvqWeMc0ONE72pImmfVLSWxFYjo6NytININSiP6
nxn5SJo/kxH0go6Am+hRqUVbKm1C+EljaOP56CiLhSMeu/ohb2LbOFBkldrWrLWCyOSZH+gb2pTn
ZOm0rbPX1IjZFyXIgubOhXtIyYwM5MKzO4+Y5nnUj22r0DX5FdhE48jpp/d822lcCb5SDPqDDSp2
PHTZQrplRhzYmxIIeTcJMa7hSgocOYn3mvZEHGYn9zoJXWBsZxY2H2YafWZ0PuFdYiFamFXvvJtj
qd5DK4oQ8jSWymH/O53hu3SCw82CVIeUPd6XuxkQFT5R1DBujdpRz/yI+dnszPkuM5vsDzIC732c
cgZaT3v+nNxXfohWkSM32GpixszjFw2ZxB8xuctE9WNtJEMr0yDeqzR8nyD5PWaVtG4RLrq3C2hK
djdppfdneW1OB2doEVdQgaTS4LWQLbaVluFjTmJprYVaDYkdUXs6EXQYIn6CspqTyyTr2ntmKd0J
qtEeUCPVdGeDJlEEuHfjsLz1lNK6PVLpscL335IoBSoPDU4IszLcD3ZqIqmY4nrYicYr7b05Z8YV
n3A4bWkqpGlAp3d+I8/bjveTwHUCI7CYHvU+SoFjuMtIQJfp1DeNlSc/0zDiV+ZChsjzjDWatqbb
MuAXnhIbjk/W/dA8xH9bV1Fzs4fMK8GryWLy+xbhzo7JJb9Lu2IidVwOr22PBJDbIO6EcBJogStl
jcRk6SlFpkDhwlW0rdr1p8lYpB9OJek0Vbl+LXTv2CqSzkQUwpx08JrcvItum8YaEZX0uX3jMvah
TbawA3yUiGw19RFl2ZYtYTLujEF6IyzLIWUYdauWZ9Xc3PfTlOEesq2K1BY9T/6QYSHINy6G6dxt
4kYd3LF71VX0mkCbTDZsUjj7DXo67zs2nA9dYcdkcltIdTbKtaqrTCYoEhlmzmVjmRjVCclLnC21
N33Ymm5PqLdRjDL0F6GSK0gRkgLiMCwRv8epSSExmnD6ERtO/FNvc/1y0dPq96hp4xXxQO6b8HIp
DuTorHjeCmGQX+ViTXqYFwIfbT7blNQhjbeaFEXebmUKhfDQ5aBDkSbX5psdLsZDhEy83ZHMM56l
6Wxfjaxzc+AsjXulwkGgXszSmaCnQfbs79HnkAmexEOB8CP1nheRFwnxexVvS7qsoNtx0Mhiow4l
pnNvASe6bY2OSRZko/Y2R1Pkew71XqsqcnnWcPAdt01a1tOjZkfLvRyIjmB3apCIRlq7CdOZF/LK
ZsHBJhl1tWDxMniHpKh014kux9eQtJoaRh4cWCTMfX1p9gQZwM9siJbtGwuJ5gCMm6DhpmWv16dp
jQIzNdMmqHOCcNF1eATmiTC9QLBoIPdLECz7cLrT18wytBcTGRVbXvZ1jMpfAPXuh9Jz/BxwlZb3
LxDED006g2ZAFryJyEiMZo3hHhOoYTntTW0tO8t0AxulPXmaUP/r7jFs5Az/d5ihlEqYcmsKyfQL
P8pl603DSza0bRCjqGUTyL/lnXdvsRO4TvXUeEGYWpBiH9Hs3REM5N5qyJI2VRO5V6ACrKAduyBz
KujC/a2cWAKRn1oIpMZUBFQr0KmlzVk9kbJg5vbWUsVugllGsj3fHHxBnUOUZl2g9jlTbRLoZY/8
NyyupNOhvQ3JXLSQ4pqown0xJeRCO+a10TVIPzN7/ClCYwkcVUYPhRY7HNmgapZJq9+kkefdiMHp
BQjR5Gz2qrPU6btAA8Z4M2jDsJUrbhmImffkmqig6vBBUgjYJk24XHhemN3NhCtt9eaXlmyTXk23
k2FfpUi/miU5jMyPq9+cxicMFP3XxJRoEY89Ldmv0EAKivclQNPqN7bmO00bID/cuECktdg4DMV0
7TjL1q6GOz26RDm6TdPod8QpMcuOuhjg5zXTQ64723HJa1RQZJwtzkPLNlEzFp+9nz/ASZioj0cz
ZFMpN8gzKCkTap88L8u5M0IOGsl1qrR8BQpKcrjEuI3VEuTxxaDDZeplUgb0RJdt6GFNrXkF1EbX
WCfV37iOoiopImdHeAQZgGV2rknirntRvzkzRwuNvtGFA/3miRWfLwEZttHsRFpzbrYFqD0rV9vF
tkE/hf2hjJctIL2X0atYBJr8Js3q363MApfgGELYevMmaayLIp7fkrwgPVRzxsDG1bX3+oYsnyh5
0OvEOB+HTv89NHN/RBrnbu0l7v1s8rYl2Y9B4ri9b03WrY3LaVtoGEvS/C62pXbepnUJzk6+CDas
fowem+wZcB4cAi5FUXbXetN6rzBQf0mKeVth51ZAGBGTeZtfNsW4d1ln/Vws8waQ60/6Ce151IB8
BEB5sPXq3pDpHWTeGInitFGNfQQk9JskzgfZkGffvLnDsuulOKtdHSFnv/VmsTcT967B0p7r0aPu
LkSNdFggRptTDLOCB+FjW2sevVX+qEYMUG9IKPmZxfLFM82fcS6fJFVPA5E/SVt2HAHoHjg/IsV8
nBVOvMRExVw/Gmb06nTkuEXpLmfqNWxygkEbb/NpflFLXt7SU0TwXj1HWj1fIdJW92YZO+ciW7Nz
O+Hz/e4z26E0nbFZt7pjK2q2cQWEw3CsmztJIh6RfkV/VjvlgQka2UGeEVxvkZLOgdF950jH/GIZ
W1cW0bZK+x18UCTcdbzr+3pXxf3PNPFqf1XKWZwcwwt2ytWbmdje2xi66T1fPnRuHY0qhr/nkCP4
jjivS+L17jMD7JGmR+oqtCuroVOaEVRKcTRIUiT/bPPPoRNereRviX5QOdXP0uySHaTQJvUbd7lh
WdvJwr3Cz3po2dIPKPWALaiNVZbG0YlVs/VcJf4QrpJsIPFidml28TRdM1Z+z9VjW1IHabSHOsrZ
+bfmY+/K60gLHQRTJHHx4+pzUx1VaoasljoNhkEM9pmQlTzzzJ+M82WLWB5qBD7DkZWaMg6eidsm
TwtYwBRatpbXizOj6WwPqC0cz9CVKKKaKtqGBfzcrVfIYU8+YCTpwaSN2sF7PqRFWzqsNMJjB6z3
1Ft0ag6+mQ9Ux6KRLdSOpTY/OnDxyF5sQPQe3ZA5GNBVnN5BdcyLS71LDe3eBJMmIAYNna2/MK1B
oBStI7VjS2Zqdx3nTf9UIcDlgaq6s68oF6babipKo3uYy7iiPrLUzXGggpEHeIUwEmNvSYc97bkI
BS7/B9HzmhNPry3NE8wEnc7AzD0LZXVZk6K7r8PcLR8n3kT7W7o1lGrFA9qaw5T8No161nb850zk
lMvCHeevQiPTHjVGEKcdanG3HCeEmYOa4n0Xy7rcZVlbveOM1dQGcZRxQMAjqKKgrH8vJ9I4OVdB
b9iPZd3/MIom+e2VMnmSZTo4m7QZJ6ovVKcJwJmcO5YBXBLTaFa/qKsYsFTDRdmbjPL+Q68j1/en
sonGCx5UzXqRy5woTNMqb6ZY8s7QUsFXzg2cVVt9qNLommJomDO3Ze19HLs9XJM4Djj5T/nR6LyB
821TgR9TlEtHH4QcIGeDuec1JJiAv3pRGpYOoaBum3VX3xtTkVwNtm0FkY73ZyhSddVQzth5et28
GHiYAOZOWBzIOdUQhaPlp66v9Su6d1z4An1pzcs5UbpQcQuwhdNNNcTJK/prfCRzohPoFruC2ESe
UcdmdxjKFw3yOLnb5voNzItbP/Me7Qwe6+BhNpDJiCx2kc1vp13DcQGMOhmvpmAP6zW5Tjm50xDD
0myg7MT4Z5UkPqH+wZKQvyM6RijcGg1ad0Ge4+XigPjbxj3cjndTtTaFMwugTmxgXMEkN6jXvM9i
scnmnFJKZBf1TbyExBWnbVnD/yavjhWcvOqHvM2nFzGXcPoN8nnfCri6jZ+Gcm78ucqngpAV4kIO
id67E86cPLvrFucyouT6i3AEwuZkvjRnnmWHinXSXXMFOiejTg36tmb2S8hkmkKpvffeBAk+m+WF
iKXSAl0R8Ag9P6tF0Nah3eGCsBeItrN2P7aJV/jDRBIJSzmskE3tJOLJHhbn3gvLptwZIh9vQfqS
FlikonsxCFl7rNuluIfmnvQb6vRszmQfAYFmi7xKKcMcY4WOb2tfNcmUf9NW+dzncE3U0avHzqCv
ctq6XfiQuyYL+6OptHALL2a4Xky7++Yqn3tWnIoQ54FIwNlnADD82JnIk3keI73Vj7NWi3HP1t2+
9dLquUW6EOCLE8Gs7PAAQVbeI/DLzyYqcTu5Bq5/3SX51PDEJo48SdJDQ65GH+3jD0lLAqGlyNHl
tnFmb8ZUUTQstXq6WKzY+ea2P/es7FU4ivSKfr/hnraRVZyLLIO9d6wp54GVHpbHiSUkmG2LL7+2
7Ievb+6UwkFrkLfJy0Qot2I9T0WyYmB8cZwdjm7mhd2r6Ez7F8w8NG9lnfeUIQfhVVuw9DOF4TG1
pr3Hl7OJSOSx91//lk8Di34WmL5V8AZbk4brxwc9NNPoNGloHY3RrLkMpHXSq+3/qjxAaaOTsoYG
GpkWHsWPVxFtYlWzJRaecDfuvTLLL7ySttTX9/KpTbdehQgc2moI/CFwfLzKtGaUpEm4HMMG9rnD
se/Q2HJ8tFEScdyKhp0MreSb3uBfRir+Q+Rujouqjonw40XRdFnYNZ3luAKOcaYNmBQFnA+kI8s3
H8Vf3tUqwZLQWDGFfnK1Z4nWtnJwl6MyiuVd9LW8ilyz+2ZE/O0pgnqF8Mant0rKPt6QG1Isaxd9
OdpmJq9xUtr1Jh/HeDf0bbUrJEdJPcKT8/W7+0eD+qEpyg2t8BCkfDqyilOtlBU3c6u19nKkYxWb
pLLP7DDtPjPeqMZOnKDgXwxrO0s9WnKan2aqpvZ6LCLjoeg6qWhJTOs2+v+zdx7NkSPX2v4rN2aP
CXgTcfUtUIZVNE3Xht0bBNvBu4THr/+e5EhXLLBUFZy1QguNTHcWgDQnz3nP86qpea2LEJB3W6vU
KBtNNlud/rVH3hECGsQYQCG5LixVEqPrCNUbB0TgAxkvE3seanXZWsxKC5V9RCFaoXs9PeabXYoi
t6SiIU7l86vLbo84o/+vpCq8j6iwNXqcrnMjoS4XJU8F5d/Tgx17QDYpSW5mh7LdhZysdnGiIeJS
94UxAbgrwz4K/VqJscBwIvWhoN/u4zzF2vPpYY8sJpT7ACzpfYYAsBR0RqY30kPskLlrs/QKO+Ry
X+TcDkpgbWde55GhELpAnIPXI1WN8g280ubZU4Zes9bHPW7VYlN7Pd3QRuh0+7wo0jNakGNjsWYd
lw0fKcpSSeZGkwEHv5r3XmtWX3VropBqkEzys2zyzgiJj0wT8L8gflD1w1daWqwRw0dmY3VsgqVt
h1y0M+i5bp5ehnxOlyCONN7pj3ZkW6JxGjAjB5oEyy623YZjelTlDpgGZb3FcUIl1ZIbD6dHObZB
QMlCSqmz86EvWQhDe6VEW67xYCmgxR8zs/eW1ihK7W1U4iVn9+pNHtMcjBi2uPc4TK8o7trPY44K
0deNeLwOgnjcdDFuHytShuEFdefpzJc+9i7A3RH9Wy/yl8WPbOKirISpzHsTYdq6mZty3XZtd2bu
HhtFsnV5CVIhu6TCDPg4j73wpn0wu/pFHlMlqbXwnKz42Kz14B2hGLTBEbmLJrYo19qgD8S8n5xZ
2em5OWwnKjJc+xGXvHzc/zL3/5C8if/sAYxKoBW/2CR/YQbcTvuf/3j5A38B903jT5hlLyGptBNE
3vQv4L5h/8lCAwoKitRF9StF0v/y43T/JIKXvR70eRA/W/yhpuza6B9/aDowfk52qBL0uyEBeA9u
fzEFGRKrXFL8UtjusuEsts/YUrI8UlyTWpOib4dQs+lGBdry6m3c/XX8vybtLzYzWBswRZCsuZCy
0Zwvu3OiJi31drBMn6pQ/dR62bgjw9JfArhh4TstF8jTAy7mvBwQfSXZWS5AspFMPvarU2GcnTp3
cB0i8Ugm1hudat/GQ3uJT/g7ewP+Goqo28ZUwaHivRhqmnCIKpRSOvykxbeGZlQybVX08fQDvQS9
r+IqOYypEZ5K6BawIn1xkmv2hBPxyBZopF51VzhBKR1tFPEIgK+ma60sEenkHK9mpxvbUXNQ0GlN
8dRwkm1Nbc6+nf5BR96wPCT4Fy+YE2MxcRoD4yOv4/ck7PU9uU7szcqmbZ7DDi+hvzEWUSWwKUJz
SDuHXxM/nzwvksHySfY5t1U9dB9h8FGXcGh8PrMnL8+nlxeNQhDpAiJubpJyLr+aOkMspqkcKhtv
tsS41IQXfLSt0N2IUilvrL4v79LZqrHeauEqcqGmN1vF6RW9SO3LWHaFLyT19BK1zVXSZhPowKB9
H+hL/kZbOlbQikBbsiU9wV//RpwpkVLRWQtqRyk2gRFSrACfcGYRyZm7mHLoTGEtqsQ79NYuDg61
gLIYuVzbndoeQ98BT5LCpToHspU/9s0wL4wcomFJFTt8GHI4Ysi5Efu2PrdbtB4hpQJN/4Hbpthj
uKO4sFlMbwMOV388PbGOrSoQ43SoSGwe9zE5y199bN2EJNCGaAlVIUuYSStz+qGaO9veCbRbKwk1
YBm9bq06m/APKZlodgXqfIp59lD+IvV/ziHjyFtn1nFeI0gn8FleoMCd1XaZpuyVuRXc40A7rqvG
zc/sJ0d2ZNeiNQ74N3dtNpbDB6dNeSjwKmbf15R8N+DkqOOOKqBS5NB6thhkBT9Ov+tjz+XS3CTB
0Bw53mLEgPwlzpghIm0hcC8UTbjqTeufEch/RC8eG4VaD40l9OGROl9sk4Meaw5CJQlbstUNaCIB
JEZxt+9/FhJrns7KYC0uQ6qZXiBtzGuLmkjV32llRoGgnuvb06Mc2WJJ35FbQq7MdWOJXKasqWXg
EYh6uSFcaHhUrYJJKdeDojjvfyBE17QScjbT6rHc9Bxo1nR4oqDPnSlAPkItrAgQLp9+ILlhLFa6
h2qdpATrlezAYttSR5HnrdoySmN37JMDHmNaupGCQ7owHnG/xefHcO/6yDuzYR55lXSZSJ6rpIeB
JDic7i5Fy1qpgAdhFxxR2G3ybQdqeqWL4lwGRB5Gy4eUjRdcf1XJW148pJOnTjtylJPsLLdZR/VK
ws8jNQQmU+iXNZ6MZ17rkTnvcRZARyPi4VRYbKBI/LDpyFrTNyZjQk6TQ6YxknPi+WOv0JTQfvII
2EQt4xzdzutZHxyTEmBv7OAVykxSLj4MXXfOEuTYPKETlGsvDBJ6qheLODRzJCeDYvqjaod71K40
Iakd2VM2l+sErRaSuDSj9h/2W7Uy1fXpaXrsSfFa8GAuuEzUZZdOWbZIDludPSSnOdJRzOzG9kR7
k2lhdSayOTZZyJLQKUwfF8H8ItgoBnUmr9zz6cRwOwbFA7Y1Yp2K+beNGMYN0USffra3c8Whj4bT
BdKfrdJieLgQqMXosdvjyTkEubFN0kC/itEZbN4/ChQOOo7BwHDnMQ5HGbFU7OBRmViYV/naaeD6
lFngnOFovv1OZLrlDZ12f/wcltk7q0HJSnc6iumyth8THH5/dOQCfmL2N1+cfqCXC8PhqqarRjWI
uz0k17T5HT6RnkaCR+UGQ2zoqD6Ixgq5TIyn0TrWeuvWG5C/rCJXil5yqzeajcU/ZmutHtR2rZh9
/G0O+Ft820MnBjsjnfYoqiEo1eg6P1cxhPLNONQOmEf06whMjDz/mg4RSjHVhsG0LT0R30y07KRr
XSKZ/Bgx2U8vAstPC4DaVz7pjBdrTt36iKAZKXVa0N3hF7GZZ9s2jq3vga21vw1OxlvLKpIvpTuA
JawqqdzJec3DlaUV5seosIjr28wrmm3Ir/4aYU6Wb/Qitq49Rwl5TrsOLwPHjehIIZjJ/MFrlNlP
QxNf8c7ANWutZrnpninwHJm8tOHIvAxFHkJFOSFeRWvZmDhxhFrO7xtLv8m76htO3MH+zKfmL1l8
aUljJPSgcsYevjgq0irCr5ykpg/cbrpKDL3YoWzDxznPzqXoj0xgDZqy7H0kf8kl/PB5kjoGR23F
po/mEzq+ndq1H0zU9/N+wtT99HMdiXWpVRmQSrmGc2tYZpto5YzKIeMWVTiV82PoLC3206zy7sRY
DblPgEZCzfHyAB2DiuopcfXpJxbuMSS/NLmvEVycedUv4fXyXdPxSc2Oc9J448bSVYbZ4jhj+VWr
Z2jdaFhcx1bdXldIVn6oReYi22Sy4UKbOOhQUaB8qN2CupbpytpvGEN9g2dWcBfLnCi4r0dXnc5s
mW/3aD43CVjJtyeLvuw8LF29bPCYt3hDuf69qbUR4Jpi/ebir/8aJs3+EEZJ9+v01zo2NbgAcCOB
Sw0Je3GmO1EWI6qceDOlZVznSWfSWBhru7lNlTOZ5mPPB+cJzDLISowwlhMeFTJ3LBSzVsRlFtmV
7XvOeC/i8tdkJR+coZzPvNFjDwfAXpZPuYRA2z+c9wZtCLm0tPK7bqh3DcZHnzP+yxWi7fFciefY
WKScaJUmoJDNeodjFUVXEog1hOpa1e21QbERxBnVtVLP59K5R4diJkPGIUHHUjscyuXEm/uSsGVu
NQTnucrsQPJXtRAc3z875FykLZXlgwfO4UjDnE8JFX7C2Uk1tugtcIWnBphsSy6o7yQ58PcjngBs
x4AYtPFgh4NFDhW7gqIV2p4qvZlGc8Zeu7W/n36kI3u7zuEKaOQFpby87GDmTe9Vw+4U1Vp+m6Jn
3s1qg9jrbwzDcyA1oViEp83hw3jqkDTKwHQYSW3si0g3ru14VHfvH4XIhMAEKgVSjMUdoMLSpdNV
gyXVNv396OGdENaefmbhvr3Dc2FzKdawNeHOuiT+W4NaWm1GgZTbPGeimf8OtO5Oi53rUiGdcvqR
jkxudiGwQCSrOTyW5PAEoXRAY4rlc74YT1rpuAilYJiLSH9/dot0quQccduArL303BxN0H7JYFs+
FsxQzubR3bpR05+58h55e7AuTC5pxHNyJR3OBKvRwjKZuc/A53F2riK6/ZiP5mPduhwsxqCfSZgu
1SJyHZFFowbDzOP5lr5nowdVmbdFrqkqgnjlFKn+xULCdamQlL6HiDT/jNNZe9SmtEQqE3b9jiYE
8+L0dzz22OBFSScA94E2s5ias2GPAYIoy8euZEY1r2NCmyj6ZxqvwegE7XBmKRwbj51D2ohANqTg
d/iac9ZIkM08dSjUYi9c3d56QxR9audg9tmwlfvTz3dknlIVoWMCRxpplLLYhAUW5bSusY80StNt
3c7T1lof4ung2E9/YyQyaMisbKkd0A+fjA4UNXCykUhZjXRwtZpFW2tfXGVdP7w7fYHo06F1neP5
ZR8+HCr0YJbjZU++VzXvGjS7n5Wwnm9sdzxXqZGffxGRcXB5Hq3nuG+ghzkcyUIcmOgBIwm9T+84
FR5dR5nWmYnO0Y8cO1/3qrB3A1DsMxvMkQOANBd5LmgDTNBl3C1oJ0DuyJ7ZR6P7ibMo8HW4zWem
x5HpCJuMI4uMCfdSd7HqSWt4rgIvzEfOn/muMj85NcFvqEW/muAcDOzYYOzOwEXIERLpLy7bWP5x
L9PZM+0wqTgL6GmxohRb+UQdNhUZlTPT5NgrpNoiq4nS9XZZI8rmWZE3Oou2q3p8yEIadgaYhmdW
9LFRkAmwpAFEYJMkp9CrWxjBFqTBgnmfzdEnGsA7WvPPXg2ODgLyA7cwSnhvqBt5EJQ0mnINLbNo
urGrzvogVO0cGujYZkHmnwwrTyPdYQ8fpSiNWlNqtPkTl1m6D2zzcqzNZF1qyTlPpaMPxCaIL5eE
ENmL3SIyW5vYjICerhq8FMLRu0Y0bp1JGcsfvFy+RPHkd6jIkWdd7La4PKbEtcyAMS7jXSiscOM2
TrntjXneD3VprR2luhYq4pEJLsSZs+XY6yR6Izzg3GL/WDxjGGtT2Kk9SzhP1c9Z1YTPcefpt4VH
h917N1+XsAf5iNzqYT4uvpyKFW880bJL1607rRol7h+jsssuRqMPzzzV2y2RoSjB0xSA0QXPdjhJ
hlqPQMLPZK1pq4tWg2EVtBrV1jNITwcNsUyYuwWOFFO5Pf2QR0bm3kJAzAbCJH2R+b5aaaKeZ5um
W4y+XCu4SLkEP6al5X7iDupGflQa8YZoL17Pk04l5/TYb78lF0ICMEo1VNKpEx0+NeSnZMq5XdCL
p8creTHbtWkS7qfyLIr17dKQ7iMwirgRwnDTFreZIHAFrHcyWvSwOHd0UdLL1PbvP1+4XFB2olqK
HaG13LZItFbJCECIO1MobeosZcVvOSc8OPIsWEhRLiUoYK0vtatuGU1szITjeqa0Oxs7Z+Tlubp5
98dh6rOLUAfm2r4spFg2qG+tcg1AG7O6MVraBvCnD1dNY87700PJA/FwRwECBL6Jkg2AvTdZowmh
WT6QK6ft2CqeMbwjCRm13bMZxNPtkFYZbZawyk8PeuQtctOwSIgjRlPZnA8nXxA6XhaKkRxnGITf
RuC2ftEr4fe/MYqUpQAdQtK8ROZqk2LGDp3NPrQvddvMk7mmMDSt/84obMlcn7jzLUepSoC0CU0d
viiSYMNnIzTNs3O+bEeWKxuUvJrJ6ir1mcM3hhWMEkFQo89h6Gc6K2mJNDwXFwjXGM5svUeydlLQ
T/WYkIYI21vsvQOVMzwFmOO1A34KOwK12Chg6xvsyD1tP3ICfI0H0940miLWNI/nP7mqYmZRjyYs
ZxhddOJaA53ohb4GNGO+O00sd2v4eAgC2DmXoldhl5M5Ei/7xoB03CwdlV8C7fz0d30b3DEK64GE
DyVTXubhGw8FMkQvZQ2GTmh/MRynuEwxOi1XmRrlKw7I+P0TCR0oiVI5KMfC4hNPbuuFVc0nrkJb
vRkyY95GVjKdKaocWXrciV8SCtza0KgfPpautG03x5hLpk5ufOJnPHU4IpxZeUdy0XIjlvJg4PDO
G2bcyJSZrFYWMcrKvMnxwd3bcwE2SbRF6kPiK77kKS29Ii/Km1QNs59zGnXpeuiT5sZyovzMLndk
+ZBpkGox6sOkeBeR+iRcKzU5CXH6UM0HM3fii9Ku20cTY/szh/qRoTh8yN3J7cAjjD58wWbm0Jmj
o+9I8ja6BbKR4a+TNdthDsSZhXBsKNJQyFFQCnKlWgxllNiZvJTh6tKtv+OX0FxM4IDWPfCic8D4
I8vBknE6yUCCsjdQym5QpgAxDNkNLRC7eh6TD5HiYNnQ28q2oR3u/auBuimJVvY8eS1cfDHP5Abi
arlJVj7APauMY7qOgdWcXuTLN8g7s7hwo9IneUGeVT71qwhsaClGOIJRpo46UN1G9lqVrddJprxX
R0iLFK01UpFDhxjtL4sHsieqfk2aUfSmaEc/u5psxqatzuxaS9YyGzf5SI3mKLpCqDo7i827aJsZ
ryKGcdPQt3LrIqXV2Yiz9Twaq044m9nT8RKBhARNd+uZwadZDUEdiHWul+9+u/wWjnjZtMW6WmZQ
9GzqZwxEpaQAlIFBOZRjvnUvSjxc3jldpE6O90sWBWUGkvrlh7SLljZWVBluXiWXWK000qP9XDl/
uXnKUag1UGd9qbKb+uF0MUDd5TFLn+5Ge/ymAQn+UpvF0+k5eWQQpqRtIjclxmRmHg4y1SBUaPo3
gf44NKykerMyrfi9YQupOvT5EmZLrwrreXG82dXQFuPAC0sNt97YxLVXGJWca/XiL+LXvo4v5TgI
EfB4RXHBFUc+7asVpjd9PlDThoKF4PlHiarxW4+T2jeg7ZC5Zt2pfreVN34Cfew9G4NWPxtxmVAX
G6TVYISEDT4cwALh16Uz3bHhWfVOHTLnMutH1fmY5hMeezaGMuIiDnJlH+KTG+6cuGrvOg38EnxD
6kF7YuDiuiiSnBL92Bs/pixVMA0DJLIremzG1so8Gd2KXt6sITmm6s1mzAU+dEIf6uvIGurKx5qw
/WqIgDgvz8Yu3FVDX4kVZ4i7y0SjPDedl9E9jFmbuRp1GzBYgUkRoKLMnaZw5waKaq9KgtLwdvS6
9EM2OdPn3tRwxmqt0rqNWLh41KY4HG5pjJ5BDqjTLODxQ8v0xzLPv5RtFz26U1yBCLLn+Aben/FR
dVvtuRp0s/GdrAan1GQ4YF2MhC7BxrXG9oaAIP02uC198mE0mtpWeKPm3dBSyL4XxXqZ7JM0yvSV
ILILL2h/NqstNnUebD8T8wVQh1WRr7F3KNx1lVhRj0V1rYSfonrAL07YVe6gnuyzq3ykjr9GR5+X
7N10dvuVoohqZdv18FyplfYZr6y6X6VRALR2Lgrvo2mNdrOPmnL+ERk2srvGGzt9xfYmACtm6Z3Z
C8ysmmDMnwhbZC9xIspgNQlg2z6GGNhWW7EYVB+PpvpGVwzzs14WTemPlp1+Vvln5nnbg+ZRUh0g
wejW3XZuk16sey9g+09QNmeQqWY6p8sZKbZflAMAxJheccUH5WV/DxLIa30Qi3IXdgX/j94pR/i+
jgV/LxRRcIO6ChIn3hQGyJ8UT0OazIMvTj31AY5NVfTg9J17VwWpsU8m7KnjyBSXGJ2JlYF0zh/Q
Y3+blMD+TAq/AV5mOynUEaMdxCrAC44SUFwP9cpI6LHxkabl40VDZuOnOjo4FVb5MDLZXTdW2ASF
8p2zLX1K1QDIRALfocOowCvGledFw4Ow+rla1xURp984dZ1fkj0LJ9/WZHqM229K/3rYO5/7pkwA
FPHnf/Q9cIQLOuPH68JzBVCYFt42RuKAK5l6uPEEidA8v3Dr8Wc74uE0tKh7NtBkA7E1qiT6MpJs
KNbBYJd3NmIbd03PuzCgrowuvIKsqIBnTEnVRRvKFfO1cON8vEVGYT9HtKbifOcVVr1tU7ttN2Vr
I3Cgp8+1r6GHJMMt1D7D+AgubY5WtjuFLAb8YsNVYSa5sc5sbxC+YqdOcY9MovkayRLVBe0TsY4c
x+qDr4nRqPlNDD+uX/WKSJ8E9jLwZsbamlcF1oNfMIisSxhoaZm43+pZmbf0pY/ldYHZ4LCrUB8W
VOua/qvA5wyijTNl7A9tAeYrtaqo8Rsagp46FfuxULPKEbaGTe+ckcD4nprGjS8rq4Nd1sKhsf28
yszBV03CZ+Q62UjwRcPHsHZFSCsRcPBWWsH1QX9tRWqu7ZK4K65hJOQgQduEjzdn5rc8t9VH9v/m
W9XmVEtco7Z2aPwqKWGqqq9VPzXe1lDs2tsYEeYzXKsEjYqhN7S3yZSAhh/VBvsO5KP8jxbNHZ+j
OA3v+km22E+tPoPWoESdkfd2J1xPB2H9zrxyG5pO9qzFZniXBrWFrx3o5OkiGDPeSagmsNQmrgdw
HIPIHOEP4oq7yr2xDjZtGBu3bV5D+m+zGb8sDxQ6/MJ48oZ1i+A33OVOk03hZmyrTgeJ52ahdBUt
ho+TCPr7ENoojSeRcM3PNdZRrp9YrfYt0EztmwBG2V92mjUaz7ZdEFHt+8CQds2uF9xMrN8BdIXQ
vypa3xfs/7HurFB9phYMUCu9I5/G3KwNAVEFnqAt+atuHvi1lzX3sQN7A5FF2rkXesPtBuoURqIb
2G/TB+EBflxbPeEovFG1Hjf1WJigxoLqYzw7KswuNDTWpR11/S8UXHO9UmNjeEwnMFHllw4Tnmhf
t+BWgIJWlbAvO9XIf0+hAHARRNZ8mab9ALTSw1bDl4UmfcPSaLpVx32+8CtN4T7rwZOMV72hpZdG
ZMF8rAvd3VutomoYo9bqt2FmF1gnGBN/VyLU+zzfmP2qzEBv/dAa9XHbkOye2WVAFm8At0/PildG
n+h7hes7GG5mbkIWFLnwTNpuznOVMIHzLLY3yI+dhxlexr3TaUa4RpYfXBqKmmJeqLr8djNMJm9j
2Xb1PR66srtw0eIUa9vEps2f8y7GvMAdoq1R5yC9ejPCk5n3qkX+qNAW7wNXTi/qIY3vWy0e5g1H
mACh407Wrvdq79FV0zzkQ9p4LkL/mq21FrJlbEy2vPsKp8JyFaVdZa4ICsByhJ4z9ytsNpSrdKx6
xa/must2VhJ593PQj+YKVmT9octG8aFrHTNamTA2NipaeG9Vl419x0Sfx1VRcMD/0IwoClYmWfz+
A0jsAb4ztn7B7Rxog+TvYzn2Gxqpomw7bDzUWw1pLE3EtJmY36DyttkF09ppb9XOhD/kASTUb3Q7
SnSU8DjBPsRmw94X23Y3bSPsie2nRk/HaWNC/8IoR2Qtq7CZreRGyfRJe/DgAOsXShpE+p4rD059
0exk1VaL4sHaBgkY65XigU0TVQvkY0o646GagwDo7phHprsrs7HXNgGUaM4lktzF1y7ujd+nA+I3
lzSc1B1SImj2+Lc3rVFGmmLVOE30MgAs30R6bq0AW6a3jj2Ed6eHkrejRbQqiyvy0oL4n8rDYbSq
GBq6EWOG1YLSlHPJtte2wHLTh7I5boUddJdx2Oj7pprmTdN0xeb0+EcfFdECCT6pg1xqCIZUjdIo
BxLsxrO3rVvL+FQHxrh2M1GfKXu8uWbwVqnGc6W3OWkJaA8fNUoL/NRdpMllQAFYgXN7UVft+M4U
BeG/S7ZJtclseRZit8NRFFstAmfg5NKbMt0kDtFX14G1qdqzZo5Hvh1yTpkvQMZEtWGRDZlVN5tb
KPOAuEzV13MDbawFh1wy6IwPbGTxNpmr6KZLnOpysAL3x+lvd+yFvhRzkDzgUbgcv04UB+wml0PP
DeqLaQqqzWBRRj09yrEZQusLWQvah5AgLe73VZfP3KQG01dEWW3AzDQb0yGwmIbAe/cMITlPMYMK
BFKqN1dE0ZpdKgoXaUfsJRvAc92N3Vjur9MP9Pa1yVHobeBkI7v00q/36oIIJZUIhoyTD3MSQ8fe
HdcDjPQzr+1tXgSOCwpvPHewqpBJ9MOJSO816oOQYZQmA2OG5GOTWHm/QgBdKWvRVMA4m7Ej0ujH
D5D/lU05paniW4hN9m7T9ySaw5jyqlecKYbIJXC451DJx0WeujGqDBLJh78sn+rGLAmgcViz1eew
t5StygG87QJCdJc+tda3u+icEOTYa8f8hdQaImgkGYv7f+BNXcmRKnc6rVg1eJpxdEbGmf3s6CiS
g0IXPG3Qy0LWmHZDy84Jy7/I3S1k2i+qCqjv9Ax6m2KgP5XEDH3UdB7xOIcvkAMNN16b8wENPw4N
rdY9FbDJfa1Jnfsy18a/Huq/XfB/SJHcf+6CXz1Xv/7n8y/xkxX+70Z4+Wf+aoRXdP1Ptl82C/Q9
slYlvRKHX037jz8U3aKpHQNcOmHk9qjyh/7VCe/8SS0HsaZOqzsVCdnS969OePNPuoNQjbL9UOqh
FPOuVni5xP+90GTsgB6O4q2OEBp90TJ7F+a2PmCDC9NPVTBhM3P+MWg8+6tVleZln87Gt4o0jb7K
sKbbVFFN1y+4fGNbhG7+jGbkMgo6u94oSontdZI1gCgzNbu1UQA/m26pX3WumgPKjcGt+5B/65lL
2uQ+BZ6m3OLdMMTrdCrzL14wdNdYsKzHMnP8mmZDvLA1T/kCBRWKbsItKULk8T1RTeXZzCcjIHQf
NmDJAUzalBqzrJ/2NM8M69TW40+vPurdXy/kdTP/wuSZ9/QiykEzKRPitBTIRf1qR6YvN6PV3fhN
YUf/ZKhFumpkUunC6gTBa0hiCix+Hu1CizuxH9ndD2sikvQzJCulr4Th+KjEiQax3dH7z6pNis5H
twdoXoluyowr3yZRVIjurRBh4GtdF2+K1JzPVLqOPgfGYLLJjNosWdvD5zD6JnSsofxdV1H0gOLo
VwR47iKrkg47CgU1X1j+FBUhvIPF5wXoHPuBG8S0aqeGNIRTJaugDbXvWIT0l4HVyn4x9bpPBn3v
Qr67SovevMMOItmHWhmfiZsO97SXb+ARxFC4ZtmQQF9sz8JQofp54e8CZvB1QYRFs1jYrgCf6dca
FN/16W++EK/K8Th50QTyTfmqCMIP39WMb8VE7flXZ2RPSmp9irJZ21g4u+/assiugoHkWlfGxWqo
SuY+ROPTP+BFK3ewOGUeGk2nDXINBcUygU+dbBTtWP6K50zVfIWzefC7Jql/lkGh/8YcpVZXQdPv
aWO14k3dq9P33NSjCsSgNT2TN476Df727nU26rcW4CPF7+as/kZ2JNtg7eJEYP1baYKQK/FVT2Rc
bErNUT6XsbLpbTW1tqHR4hgfCuNhhs/c7SB6h1+KoggflMDFiabL3OrM2f8ixz14bHqDUPdYGKTJ
+HgZ8JvGUIZR1P4wetHXQAXs6RIS8PAkoGRF/qzG5RYZkPo7Ukeu9CYOdHIvCJoPmZvZj5EdAV4H
UcorS4dy4gpaJKDVp6r7Yitq+yGyzXneUkm7JwFkfR6jcfjAfyVWUVRTWuOCLb3RxA25qPjj6Lr3
iFSd/elP+2YqU9NmBtPqLvW6KE0OpxaLAyyVsL5XNWJsC7HwhtR75Gs46/pVEpwTNr3otQ5fKVIM
9CxsYJqczotIr4bmrwOu/N4ReDxZQWhtphQKV5G1mIN0uac/g9hwdr0yX0VtQB49DZoHHeapIPpk
P9IdqKXggXB7cUD67xqtSElUmKZykVGS2Suqiw8LcUhLXiX14hXyLBI/bt1/pANbV8iLhsNHDRY+
dr7ug6roVON6LEtWQjF6QxI3Lz0j7n6z8EEQ2L2xUhLhnRP0yx1i8RooeHORlKA9zB6XYaUZm+OY
zz8GL+jXKepscPyW44+JiK6A+vsNB8uZIJvj/e2Q9OGQB6Qdh1rx4ZeO4thprWr8oWbC3XtpO68x
VwvXVhp45/arN2c5y4X9kS+M6ot1s3g6Tulc0UXzY/L6J5v+0JAWsyb7qhXBCqudkopQOMy7lErh
4Mcu9aZYJDS3mPYwnvkpLy6Chy/6Za6pqDH5QaiOD58a2yUaJXXve2mO6tcUUnjrQ3sVdzqYVcjY
fZX2q2icnE9JMCBPU8xQeYqKZnjSEztdFdlQ3+J1JHtJVahZXT4Wvyw3sFw/s+K+9R1oI7u+rki4
O0IUV3oQGxDJjCgBEBMENkPmjjjzJRdlO84DDy4jC/avxiCm7eFDqWAu60yxn7NUL7EmyEb7p9qI
eSVY5bf91Er6JSSLmZPU1dA691ilCNfzmxiR+9oJYcTUQkuxwYrT4cNcji1Sxih211ahFc8Ddbff
k42pl68rMz1hWNs8mk3WfEjDyXyiVN1/rstAv2Ub7nWcX3ZkkOP7NGpLxXfIWuQIS1xeAD4ajuaL
oCx2+tRNX9OsE+TypuyTWrXWlW1F8xX42O5aw+UvByqfjEjprMQukYSbyb2WZ5j8dNRM9jGwxPrM
a3xRZB/ODRIggPC4PMvGVnURShl929DUqD8LTGy/mp2wi5UWmRSW0BBhQgFNSDhrzRvzK7u0Rwne
VlYp7seXgKzDZI1elTTJkAWrLM++OHprPdSxaB6aFDbyqqoMUqBjaHdX3hh2uFu2TXn/snn/967z
h8R0/ee7zqbunttSxM/Z/1zgBXXI/pJ/9K8rj6b9aWoANWTPrZSpqP9347H+hBChs/eSRpSqLinu
/eeNx/jz5f8tyb0cVDBg+J/+eeNR+PuoOvHHNNQMKP4IGP7f/x7QUZrFf34dyi/OQn4P+iN54aL9
UyqNrUVYF4+eWTHJVkpVpO7GDLLevnCNWdKP8rh4srwiEetqhCtfTVBxCCXqYrzIC60VN1kVOsM6
R+8OocTCjZCeOqC+m6C306eicZqYTkuA6ex2SvcDlaDybNWWml2ZatRU/myoZbOedUvpNkIx3Y9I
wgJ75amD2W4TLApv8dDxdB9SQ+c7tFZ2GyWjSrqFPAHtsaIx+7pzFKP2lcqkeevV1zxyyTk8HXkx
0oWZJJrkFwAMWQrpseXDl4k91uEudkmU1T1ptOXvR3oerrNE0S4SDMsj9Ldl+OX0yHLJ/3tL+Gtk
Gu3IhpBWk5rOw5010jrT4Lkor4Y21KGqpRKgVTenB3nJebwehTQXk05K8JC+gg5ZJEOpsE+i43hp
ukQLVwZNMJyDANPuVYX+M2NvIc7srziu6/Re6dX+PlGKKNb8CJsQjB2H2RbxeuyqtMz9SVRD6YPP
FtemAj4Xeu6UNz42G0ZOUKz31TafTGqRWuF0ZGGGBksyE7uzT5rXlxRfBPhyf1ZGrlrmiIPQumuH
1tq2odGtnX4yH1Mu4D+nKqsxH6EkZQwPKXWIh27Qxq+idqIP+Avpv0WJp+O6CpFEXMr0/TN2oJz0
kU4J3dc1dPpcn4vCn/CO/e7NDTUrypzzClmWUV/m6I+StTKNSrIRGUY/NyOSMEw6ypwCYyP6ItzU
plp/TZPBrDdz44pfrs1Rh1oKfCO2CgGGDLidg0NwQjpy8dvqbHVn4m4/3QfM9jsP07xplel0JG/M
SteeUL8EwSpQOspTcdiXv3KKu+OuH+rxcS5a1bzIK4yeVk2cAJVGkBV7a2j1QXpF300Mf2zO+nLt
uEKb/Ir8I7cXxFpYttTfITFk00r3oqbZnJ47L3r8f88dl/CYSzMTk4QsqXQy6oczVJnLOM2an6Ub
lZdWLZT7nu74SsLu/z97Z9IcN5L+56/i+N/RAST2CNuHAmrhKi6SSPGCICkSS2JN7Pj0fsDWTIvV
GtHtk8PhmD6MJLJQADLffJffQmsWn56lqZtNzw1/GxM5gW0xL4sSNdGxkSQmRhIf3r7Q/z+D/stY
AYf/+RA668fHtPu52fb2Cz9kJz3EJYnvNGtWAOhK4Piz12Y5f4AaWyW4QAGSya2l9r9OHv0P5j3U
mhB9V0fbtcz/cfII7w+GXnwciGrszSkY/snBA0D6KMzR0EbOj9QHIQAIDMdyYLMkFBRK1KExtlOJ
xhpqggGTb9tSge6nJlY0KO6xOyMbHFpAsBqxDqj1hqUVQQULhilOi6CMZTVjUYke0cZJk+hUsOvS
oBwQa4DfMeH2VqRJPQV2j3xioIh20UWP1EYT4geCIwhXmp7JpTDP0CJdSwMlGTyHKK5Mp5WeLMPG
GzzjGv51fOOh+jKGSw5OM+DgHBhx970nWNO5U6OjgoaapqPdRjwdanNjuE150rFPtY1RK/2CLoHj
HcoWuyGVFji5RTQoMPOYrPSqEO5SnuCz5iYBc1U1hGNZeXPolVG3lfmcftKX7hL1B8YQnKQXwo8d
mxtUJKlZNKff4kmD7IUB1ohVKkRkrFr42GTyo6+wIPUysBf+b9lFlh0MTWHNN0s0OVezbDTzNnKi
uP/u95lmb/MYB7/TpBw1+9QzqjFeLXKcdjszhgmbuWJgJt0IGXv08FR9GWszQg42DROByFUljMt+
SBaP+qqoggFR2kO5jMYCzDQxk2us3tGawWWwAwyTdtFVBzwNAqGJUw6qzR4OLWZVn01NU1pPGFCn
Aj/QTrzSYYVv6PoZzjTCqYOCpxymTurcRoaRn7cqG6CsTsvM3w4KmADkmHKXLFP9DC1i2eglTIF7
OxbjIY9Ug2/sXF/a5vxoOaUbLgWPEZ6OXQW2dRrhdnHnSrp6WBehfZHFJu4Yeq/b2z4TI9o/Vs75
pRuwr+bpEzo5uFL0nIhDGOG4vLqrjRWmUZKjcJ9Vk/qgJ2SsBeNf8dc1Yf2A84C5AW8FfdjjholV
JT5LBDvJOk7TXaylzl7o+F1saKPTFZOcShzmFa+oMa3B2GAGCOoK1ZTDqnxxVmaVe127K1zCY9wZ
UXB9mdcnJ+bko+J37ej//bsCqQepirgcVIn3Z4XVYQElc9lzbCE7vskyM5JXUdp6Hm8643TIfGfE
fXKiJ3CoRfswYVg3nZm1kMCNGnxTpMpB5/kwm/B2GZPx1QFc8upPthngBVUeNF9atyKReQGiXhkq
cLOswuqkdMIyKV+dzLswR7e6rNiIuzIpMAsZW6gEMXjUF3+2s+u6XrqHYvAdjKCHckYmPaJoC9rE
iL4WgC1e5jiqrhvLyy8L5JtcYIsm/ig6hZvHLCCJ+WJRFO/7QtK0TnCkKz6YYL21c49fOTMQ3r1g
ekty+P4xZsAOBqwz+zCTqX1TFWq47xvniwSZecCvqDux9ZhegUrmbeOobKdh+fGY63175WqjceIM
afclMsghJJMBzOm1ZOc2ndzNmhg+6HccZ84rJ430AAk86h1S6HVF/DQdwMoyQUuw7MNFif4u4W3A
D8ZDoerxVKFf1jC9NFDtYSt9hCf/1c4gb8ZxhBMPoZJjTo7vq8Qr5pbVBrDzBDl972DQOgu7Za4/
e9pgXJqF6HYDNpcYz7bdtq+qAVgYfgjVsmx16b9gHqWdW7MotjSxxClSZvKD3Puo6F/378re4eGA
fKAJph/tCQ/f56ICwxXmoBJ5THkb9nEb3dak1pJuYZsFrTfhZLjAOgCXGPXUVOYSNK689+N2PAwQ
le+Rmmg3EhPZSxUx5Ddoehyc1JsPk5v3+7gUxrWBoE/8Z8viHyVbn+qX8hbB65fu4rH+7+uvPlf1
rNI46d6Kz7/+dJE+q6qtXrvjn3r3S5SsP64fPnaP7/6wfRPUvu5f1Hzz0vb5nxeIX6r1J/93//HH
NPLzXL/8j/96rvqyWz8tTqvy59xpHSn851zrc/Ly3/aPxVP6ePw7P4abBmW7z0SM/xBtpZ/Dx/0Y
bhrOH4zunZVHyagJOwT2zL+mm+YfKLiAS0EgAxQTVee/My4+kCSMfhlZ0krqR+7sqLT/XalPT/1d
KIbXRJuJDpMFgMlkzOodtezqduK4yvNrMaVjvVnt1B/KQtnXJnD7dNPYWVTWn3Df7vzP7uC3UTC1
jf9Zh6n3fanzGbd33ctOl9rjjGkZL9xhfQAYQ6sz/yRvK/MO8LPQ92ajW6GfpMsNBHNZBDqo1+SU
MsHVznG4xhJ8JEP70gPweVDG6A37RUwj9ncqapsLLKxwj4yLPG4CRW7bbUqKT0dG7ASyAu/BTz3M
QIY0BumcurXZkYNVHHLZsDhFgF9d0QZOAYScWE5rbQOM3No6flp2gYcxiRnM/QD5afb8HAfrBYzs
jo+k11Y3jDI3qgHP4lV69NwuOVFqFNL1N0tmJfE2xuY7CjOzX9m2wKHBiVszfoAzdoi71ulAuEbx
CCvBlu2AXbJAMCnohiGDHimn4XOtd9Zl16OjvGmahV571Q+WHyyWz1hJ2Zg/bjBGnObQ6BotOzEt
ojnDBCCzJp7zdzLrXAqswmruxlqi+mf4HKlbZ5rKIahVlhrbpRZ5GZrmQL+bqtC9TLWF5EVENTBl
fYz06TC7mRRYWkMdDLCRl9NByyF3BNEA72ewFvHdpgMZw/yppzyMUcOeSCMqlAvBs2d6MNcj0QZH
XzIhr9DdOGhkD33Im7Tlc4cslW58bUWSmhg+S+TIh8WW3cFQkAQ2ysEAdTO6fX6ej9nU7dwI4eeg
hwNUbPMCzYoh1eNTcMRGDvQ7noZNkfiLt22rTiSBzIykZ8o4iv+ToPYfQ9W78Pbb0Pd/Y1AjefzP
QW3/+HQUA/nxH51Li3rPx4NgVV0Hsiz+Hc68PxjVEcmISYQmemR/1Y84Exird7LOdAco23r2/6tx
af6B5BZuqauOMTkMJPx/Es3ex7K3JhmhEYwbIEgBbPAoH2qtgVEb2AhIQdUtixFPvEo0H+hrvc9d
6XOsZzNjJDQggQ2h8/w+k+lqwMiAKzaeUSPX1JQwbIZlBX5EavvTU/9Ft/H97fy4EuGfvIVnBCn2
/ZW8NGkKEtqNwIM9RMuBcDDNH+Xiv7id1aFg7SgD6+Qken+R2PZUowhmduo2BySF4k/tTPTzkIX8
iAz6p3PSXwkrdwQDFPWDlaRBt4gT7P3FIrNO+thetZ1BMLBnuya68CHHSSDtjMnx6M58rJqX1qHg
HEwmFJaHW3OTLuZAgY/XZLDQVhJhXcZts/FiWoQBxIPVXFt21XLr96lubqPZBKOXVaXAVR2biU9y
NIXad7oZPzdG5Mdb2wYqjZG8W935djQj7TVOpXGpNSP/KOLGeU3LBT5Zy8Rl2JnVYL+mC67yAR9B
bT0XDRc2Us34bmlTSoVtikrCYRjhPaB+4HunUeZSkeK6oMZLHYMJjraBzzb1hXYXChMDvuowMZ4Z
Frt5MIjIyCgO/dwPpHTxm2314T7BoRxR9CzCM13lq6Mkjcqp23SuWZwOid2Mu8jV25dSjkW0zfVp
fqJzON1NY1G8Apy3L5oK+BBsoKS/mSZvyXYyFvHAjVuJFvhtat97RWUBhygr7anFKvlLZBXyS9TZ
Sm1SKzIgjPRGjJWlj9rkvZfho6uHRlJ094UHthv2BU+69GT9wCCrvMGaK483ohuz80IzPBmMlotM
Q9f63b1iRz6VbZo+sWv6x2RmorbJFgw0g6gSmDcD6mofXYMjNlgM3oyuxfRO87jACtczZ5wzRdeM
31bAgL0vwHa3eD2b3rfYLM1LAfDlGmQQzqqDwLtxI5pB3k1idZU05fRpqUc8LJe+k7dlr+ieYh9h
fTWGSaMP0zP4T32/u5uifPzaSHoym9SZ02fblO1tCzgs34m5Gy+UHGFvTZOT40C9xNO5h58afk8E
nhZbsEl/0ccxex5gtmSBQErLxuBexdciFk0f9lYJRogEZpD7qMyM04ZkFGpFl2rneJpGeiDTsjaC
ye8iBN0Lu7zudOw0gnxRZhT2aha0y6u4pP20LMVyPS1g2cvCGB4kzl1PsYK7d+ORkt/3DpwSMAVJ
WQZkL14SzBqoyk3T66PB34tq2Q6NRMl66BRuu1Nm1M9t0wIaG1OXuQYS8z2ghtF8llWHhT0sxnzZ
4NTZJKy/ys02eqbJS23RVzB450Cby6eluClNLzmPpIX4mQ88uNqYHoQWZGPl/DBkKbzMHJ0aE3lW
W2IoH+Xsspwr5lsY4vV3nFF1pAsVVAmMErXRCpO2xzmYRO6LJOL7odKd5Htv5SOgzTZxvxVm41wL
ZRpWAC4OFSW+jITNonx1rcP7FGdQ0IE6d9KQ9TafdNa/XtOIDOvFhPToW4X9rUUr6NlrHXyla6zb
w5nKhs5JG2uQ44CGwLHxKRID04kSnFqrabhfGADgXs7+e55YQDdmJu4rP+Jtya4fL1tjml+8IWUl
9U0kxwB5Pab1voy8rYwrKmGvRsp2Ayes18IGiM5XRch8oGwDfGD35tiEBBxVnPhOVD5ibRprm9bB
45BG2UwxH1dtDD06MksG4UmdodVLNWaRhJvzRVU0HbdpaeMnfq/4YmoZP4DB/FSsMW0qwjhOzNfF
YKlM/oTlul85bRNOaaSZmzJnQLBN85myYLFzHOSBGt/E3IDcDatftVfT1nIUdrKhFcWNS55rYfMb
4+uJYaid2nUAglF6+6G1sykYMmGONGIH5wzo4AjeArxHYBQp34lsfoTMhdQvwSyv5JUdGZp1EHRM
t35a6x5+6FMMc9FWxSl0Nh0r+spQdZimpH1TM8kOdwDis4sN7WA2J3PvKXM7GC4winacaHIZc2Nf
qaHAGydaVPpssVrTjSt6Pw3zxMsxg5e9OQQVaXqxSXo/+cYUM51Pp9KOX5CvsmEm2dlwZeVFNoRx
htJZ4OnddNs7Vg5dwLOaebvKVVgHWfr+tDGnCoRPas4d+akxtM9YbfUJndDeLEIzrwm+rdYZB7+M
hb9JxzJtQqjI1l1plTGUVdfFgj7V9Jce0zVkBnArLMi0nYPpzQmWKK4odIDfnXnQwIsCSi09eEOG
k5wPKkFA14yss7m388902fwnrbHVA27lUJSZxMVtOKouvrALr73sTL02UdCPq2FbeSkIJTsBkBMW
iC5/0dxafxrxLL+xjFEVAae7JvdV29GYRquyCmiIqGcclY27OBmoCLpRi4A/Dk2WbRpospJJpds8
6cS2bd7Tew17EVVPJUTK60rpZkiv37jiWHAvW1rhsIYmsROaiw41nz8DxU4GNBSdrlcH6Y3ep3l0
1nUeKw6ZJrPLmv1Xtp+jtkgAYdrTvFMMtb9LSGdOYNS5Y4SuEgvHrkv8omlcq1MtxQ0iiB1kRCl4
VlKdEp03BZ2RqJOOxffU8DQ6eNI4eGwG010OrqCpvClihpul39qfJqNMoRT1rQ4l0mBHYk3R3EJ8
dR/TpsHyO1qG8aK2HOYMmgX+AjGmrDjh7G33BSV4CUEvW+5Ym8Zj5TfQV5cJl/hN1s+y25vGwHLS
yyIHFAyW8htd2FhiC5wSAVI1YINZ+tb0ybU6qzhHDXrhTBEz5PG68ZtvNotP7tylyq9npkBgAM36
suegYB2x+2hED3H6ILp1f2QMlR0QRLFyAzxXyzvIBukDjqoJgR1KwcGqY3uXmkXUhlTJI/x0hh35
BiFwTgcEoJwv8dvcFodAZrj52zy3UEyAdy5dKnqvbzPfkWxytbBmFDwrc9XC16DrE4lAhfFM0Zbp
5HboFh/b6Xiksi9psctr6Az5cNYaTcPouYlt61q8TaR10fLu4FMyxLTfBppE+OZpQLoi1xa8n7y3
0ef0Ngal2lxHorrw5BkWFaNzoiCswwV3K8PcdmM6XGWxENW+R1JNO5tmP5F0lF2NzkATLyPzGld9
rlPyzk3Gr8BllYgEdFi2J1uv8OhPl2KS0P6dFj6NncHlVb3Fm4fmOD2V2iiccAaRc4owf5NtGH4W
aWCtg49P+Nk2JgeJJq5FK7p4xwh4VrB93UxcdUw0hk3bzJxd+iK8c1Xr7rBLOwdn1CwGvHeZuHRg
wnlqSez6yXDoRDfO9KiyqgEhwbmYh1IzwbBmmTd8V8KCFOIl3eRBTDMh9SUW/tcc8ut37ufYa1hY
g5PAboHqak1V+30VdaJz4VQoKchYMwpU4C0OnLhVLeM3Xx/qQGsdpw2mjhgMU1c/GfMcgadidHMP
VrNdN9fLNLXtRTeYGX5NbWT6MGD14ZAPRbIq1mn1IEMwJvCvDPplT+5otO5WLEpa2yj3seAmZ8J2
61Pa5WIHbkQsJ8U8SDZGgk26taRdeWr6uEirrez1rtilqDAZhBwxWIfIicFrhm3sl33gwsorwoqc
wnk0EtL/TRRRhHAu63HpPLW1awJNSZAjhcsdS9+6oPOj8b0wAL9fbSXxyNbbTP8ajdVUP6Zp5jdX
+Fo07lUtLLjbeh1zBpPXOfLlrRr80eL8UQ7+2bv7d6f06I//8//RbgSF7W+6Eclj+b67yo//6EbA
AcEJiWmXAETp2ysb8Udz1fxDkDkYyHyh3Uost/5qR4C+QrtkhZrSkVgH2/zWj36E9Ye7qumuowY+
ja7tP2quotRAPftXvYvYn4mg8zpUh4Sy2gQcNSSIFEOe+I9JDeyQ8kBH8h3EnsDMw0y1L4o2/XnR
MhTYALGuo6Ck6Fs2s9/YMXCUqj4pEtOGut642Ryw/c1vAtW47KAS2n2nxqIyLcgSB7o4BYzswo5D
2byKsKAaTnHe8GsOrYzAQKcwzcqzNpsmeT7HM/yLsoH0fRYNIgcb4/RdmCYV3OPer/k0s8wy/SSH
EDMwf7XZ3PxN95mD2bhOoEV2YdvpL8SnOj7X5q43gqiZkmzvT11DQ9LsSU7A7XdnNBFqeViyurUf
c6aJ+uWCXVB98PxBa9G/rYs6nAxgrEEmjOHVU7rbbP0sHfSTKktb89BHPJjQrUw6FIWdO/KE2Jog
BZTkAzhrZe1rdxj6rbe4YEubvMSIjdMLUA5pK7D92ugpISl5nXP622bLSDqyX5htamcw5R0m82TL
DmdJ1owbV1/sL1QrFoCZ1qhP0frKfI7gwa8OtmwmfTv0SYMGTVo86pkY8sDzGmcfRxre4HY8Fzf+
MjKPTEmfQWollvyC4VL2YsVFXIU43KYX5LMFaPm6p/G6oM+CVIidqPNpibVmFwN1e6FYaLQgbx3t
ixZ1DGrS3NPbwB+RB+Mp5a69T6omtYFDRGqvOYY0dmXkR6jxdFb3ZGUWZWRdZe6tbmRTjH2biLQw
iqcSFF0lhmK7uIUbHYbZdxGwKLwuhN3ELNWKLfXUFSZ0/YX30oES0uS3eamKh9rV0HluzA56BHoW
JjIXE5VTqcNBWNMi4h6CLMOu1IzxJJqycQ7N0rb6MJWl9knYatFIHLCjAeuVZWejjFNBEpGkyYlk
4I/Kz9DzVTMNpbwN80hNUKdWQ75xulZqwSJLjszY65OrZfGzJ3NI0/YkRpntZQBCsgSzLbonB0/x
e2U6fbvVfC0pwlFPIs5lpGbO6napngo61Zz4pG7XeuplbqDNdvoCls65NNHGyLfSKKY6EIU1LeE8
eKAtLBUX37XOpRM+zK5A2SUvJoAcjI6/gHZYYUzYo4DNkGBNzhAyMO5yjG8uK8vEJq0zrInqO8Zv
h+FxL29r1drDJk2cqt6bfXTmDHb7BJdDcuSSs97rWTw6odc580JBXqdxMHbKfNU5ccqNpycuFvQL
CP3NRBsWuWAn65P9iEHf99QfJN/OhzC1aWfADMEgu84NhqhFq8Vw+vhV6VLLg3gQtJH6peCFpnrb
YJtsL/o+BtOWnOAKHgH+A0PNK0GWZ6ZcBUe/r9SgbpcKI1rSh1Z4u2iwdIZDnUPeZgFxA/zhp9/z
DEGTjbLglOxUV3t5IJU1blVTTe1mHCLt1LDG8jWKMWlGyqwU3yOXaf9tmrjjq+um42vS6K27SaRW
jSEygejh96Vn3HvScu/tfhwqcDiG91WRBdvbUQegb9kZqjCVmpiLopbxmiJrkO5g0fmPs9OVycYl
T+s3zNj8CwfZ0BezZYRxE9WC5wI0SM8DzbSL06LRGfX24GU2kcZrORGyJ9gUqmbQMtq+9rBoqNLX
9DXnrzEmRvdqzvUhXAaFt2dpIZPfLgBVXcSTRhPxFmZd+9yHS3Eoi9pRNx0IlflbPkSyOfXAWZ0Q
NSJSq8rFcM6uKhLLaqncO5fWaH5puow/dloeea+y7bi5su9s0Hwohl4YMtWGvSdT/8kQo1fuYidh
LOyrUX0y0OZJN8rPyl2U1AgB8f3MDcsxIaaVXAw4J70/Thetu/KWKDYD115aiUJHB2ZR9tNchjoE
lOkA2ghYE7mo8xnJmQjYTtfEn9IhGr3AnCJ1U2oIUW0WhczNNmu0CqeWPLeuawbZPqM4uJlB0i3N
KqLSAqdJaQ/XQb4aDgXRKIoiyBizfc48V/qB57SS+gT3hcvcjsa3916d99CPUpZS0XznMEDWLDXs
GBXNKpMzAVfJNhAEmmWHrubcb2lKzJQZtUu/spoVqny+VkXsaDM1WuBYbebeC09riJKupXWItsgx
OYlZnyPSDNXCdquKzAxk45I5t2WDCkykYYXQw96TZ6M1D6DpYV0EyaDn3k4aRpJvkDLKnh24CZWx
iQTb7XyIptb4OskiQzOPrsPqmoU8xHWNBpgeVhwwTZhD0rhbshmCZOFXVGcbcNjahNjxGNUbkybV
eSyBO21MM04e0B/r6a8ZtbiOu3F+nTxZKDRDSPcjZmlN8UBTQhwMqqn+sjQ0Q95PfC3zc25oi2RV
IJARlvbUz9sq9syXpp7w0RhtZ586U3btLOv00Rvtvg3Za+fFXdmZFtZhpdF/bl247bRQvSk9V8Tc
OvQRlAGm1nmRv6mMZXqNcpOvbmUjMiLCRKpn05Nm+RDgM6afsGuSuwq1zqc2oWuYJ9qD683lleqU
W+M1kavbKGlq7VyraUcFY+SV9w39+KUKcLOBNhzCXOvH10ws8zcwufb3AhRZuR8byzmP6cvpm6Jk
lMtFVfTD3/D/Z93/BVPgt2n33/gLb7/wA9bg/gErf9U0NFAdYZSzCsL+C9ZgvwEUAMkbiDOQm/+F
aoDo7fLjGGCu40AIo/9OvFc2N3ztNSVnssa/mP9kDviGdfs572aMtU4bkRDgu5m02d/PmbIOYotZ
JBcaMfFxygFpB6DJ6Vk7MULioQ7O8so2WlGBI9MB0rSFO1RnKcnJk+31xXwiu3Ys/xEECuY4Xwok
LrQBiFEM9Y4Gh5hVN7qY8otlnuvbAoeeb/U45z4iRZF88P14/OKPuX/PaMr4yKVz/ejj58HIEukW
KAwrvfH988hHoUWDm12UdabtKITtcwZGzIVEql91s5E8/bRSfjG4/NXlKKJcSCTCRoic2utnsJdZ
TIBL8wz5wDzjOE9U8YwcW/kQeRUys6Sf339/veMya32yP1+PJffuepnmqJ7rGWKhJyP1+sRpWn3v
Zfzx91d6P5L98x1yT1RyoGbwPD2aliapqqt5kQghld0F84/iJEvm4QO7hvdYuR8Xcf4UhcEn8fgi
Wpv5PR3qiwoMy34GHPGq4G+dz4gCnwjaFU+A/MZQ5Y744O7WgfLxMkHbYx1LuQbl89FzbOWiw1tO
LmIsUMFRokuzM+UIwnmxvZty6oezKfcHVM0c7SaiyfTPxPh/3DhywSzR1bN2BRf8/B59V800hri+
rHBpVum4B8/zkXjvLxYnHrLEGMDvFpKvRzW5tL0u66rkIvVS+7nXZ21v6Et2PUmZXIhadVe/XzFv
dgxHDxUSHwK7gNS56DEnX3BW28KOL7JJVWeYKmr3Fd4JV5VuRtee0KZvPrSY/ewwg9F7qbc7l23D
oHks593vv8ovtgnbcf0fS9j82+sdyoF9FMUXXZ8bQYdKYBj1LcemD9rxH19pNdLxVsYAokPHBMZe
kd0XOLsONDXvzSnNTpS/OLuRwcDh91d62wxHjxfbHlo/BsRt+DtHrxNz4zoepHk+4Bn5peNRPuBH
5z3Vvlz60xER9q9ulGRM4pNCPtoaXbuwrwrv+vdf4xdbFso0dwuXl7bRsfruxMirrB3jnN1DT3HJ
a+uhZtC/LagqLmZs7L4uc16cFAi1foD7/sVyRsWbRhZHCpIVb1Drn4C1xZJk7mCa51UsvYOY/W4n
88RlojWrXWSU8cnvb/RXz3uVPF+FB3BH4Ih9v0fhKCccuuLcMhxS+0JJuwh61wc3Ttrc34+DOZ2D
t+3vUs0zDlpUmncq6z4yVfzV8/75W6xx+qe7JsZHbl+LczuvOdWjOWleURNv9r3d4mSKC+J+rvx6
3zEk+GDB/eIEwNxIt2F5ITdBr/D9lZ0SdDVSh+cdLPlTvBXsA0Zi4p/5U75FQlCZaxuSntqf3cuf
768bVaTXtXEO+aTbRvYg9l1S6AGiAt0HkiFHvg1/Xooe6IohF29tyvc35MbLoNmDce4DeHGCIZmh
hbs0dnZWlyKMxDETX9DzHk9SMYuwtFp5bjPK0DdlYTefITVUl7bVmJe61yMwa1LAf+Sp8KuXjZXh
yon2VvDV0ZLzyjbRLHs6Z3o3n4+qtbZG6edXIh2dPaK70804l/mjiuPsA0z2L2I3/VvkbKjHyZqg
7L5/NiAwtaHRnDNtTuWnCHl8oI9Wv7W9pr12OJTP9DQ2b3Qo9ydu085711HgwWjyjR+kBL/YdoYO
WhiDMhB05I/rM/ppwZtTP1YogpwNqsp30Sz7i7hI/du0qEXouEl8o1y3P/jGTEvCGI1d2tvD1w+2
/pq2vQ+1SMSbWEiRvJrMUY+eRsGjhyXmntnK8sNpGUpEes3yghLQPRdxFF0ipYsomu2WN8jbpocS
kOxp6pTxB8H2F0v27Un4MApAEzIXev8waGmbA4TYs6hos++RY9dhbE8nHs1kcF+07RrXpz8IiegA
7Dh99Q2IEV7dlACXzOUkgbu4QYVHXXrj/JHLyBENct1O0FnEW1kkSBGPQXvIAhc8P/PMFoxrA79P
7LBHhfJE9FN/0RSPkb7ktKsRJ7WmAUXwPhKAm/T+LKq6pNlUJrqoH7y3NW07em8CPh8gQr4WEnVH
jyu2ukmTs35m9mkfbUy3qK/QUoXB3ZFnxHWd38x+q4K+bx8TMVWMTyv/JBqq+TpRoEQ+yEL+nmTy
gAg4FEOrgpd9hAGsxxYat2uexUy198rFfHyjJgOtt0l126Xq6s8zFirZxqrLS83kXPn90/jl5W1M
IFYnMgeQ/fu1QxvNcttRnMVDbO3mxFcAOXsdDxF/asO5HPtr1cf6nhHkN8mw6IPT49fLgwvDbzQA
8R8fn2lp9XruGmdZ2TYHmlDpHqyYu3PtXL/OlW88GJOnXvwiIQpLPY1OJj8/cTPg54LnExaF330Q
Wv4eXZl08TDQQ1k1PY8jS14iKaaW7CytquVRVwZLFSnzauPg294GJs1omqikcwcnUn34+5fx98MU
kwdGugIbVKLbG3Pnp6imJaMlmb2cGWBOT6Oobk9pD8qn31/kSMRx3ZJcBXqFQQjluR+nSHaKgFOz
JGeLO1eXs4MclCo0GRApUu7PtXY5a2Kf5VEaRnLCQcGuIQS4CQqqeW8u36rOggiIQHn8Qb31i0fP
+aKjtAPjlvbHUUDNIxAqii/G0xGHqTKKy8Ly6V5PIg68Ep7BjIxVwKb9IJKvW+x9QIAjSK4quDii
EcfyqrIDo1cW2qnnSC9HTs5TXVBj3lmCaWFKFeZjBFpEjPH0UYX3VsIdXxpZR2ZLkH/pAx3dcodt
CyIKyZly7ercbBitF2PaBZDYvyL1OgTIszfbYpmu46FxzkZEwXe2Nrc7bcUU1airXynwwlAwo+7W
tZpPvlEu14thq4uiGYagGeJnpfef+zEzT3G1ybYloJhAYbOwdfjjB9nw35PvVfIGUPOaIlC2HqWh
rkpzYqp7Kpp1f+QIiodLEpl7ZTd+tcVu66Oj7+8bZr0gDG0iJxXWsWoQy6UQi+WcTi5Y4rj3mp2k
Sxz8fsP84q7YlToIeh2rVwDo70Mk2KR6QUrtFARvdIXazqpSXiKUPkOqnTc0ebXb31/w74WpS3YH
gZENugbl9d9/CgPAlxVJhzrtmEyHPmL32zwxnB0K3uKDW6MmOlr7JCjkufQGeW/c4LHaVFPmPSKM
DvASiaIIqCL8a9pYL+/00pnLwEsHm8EQDnp3oiZyMQvVlNiCgx3KE6eNnAvBmClB4JXptD7KRRxa
UHBJsACM7be9M2ef4K6nYAqxGNhDTp6ik6Kdq+99tRQv2sTM7Xa2BJqMVl8znGib3Pw6qlyeD2bn
PwPBnZPQNZL60ZgsF6y3cDpEHL3EHre0xvNnVfdYoKB+348biGPZZc3rQlMsAWS9E4CuZKCmwt4y
GNXioGrz/LmLxXIOiWhsw9Iz1QKCstUjTlyQ1JuxxiqD0Tfik05t9s9sfvXa5Mt0JplNMSWsRon8
ct7nr20N+jxMmJi/AADObihJ9de2nMS1mY5A8pJauWMQC8N4Krv/xd6ZLMeNZF36Vcpq0yukwTFj
8W+AGBgMzqQoURuYKFKYJ8fgAJ6r36BfrD+EsqpEZnbSctlmZbXJypQCEYDDh3vP+Y4o4o2WQ3EH
QFU43zJ0D2Mwanr01SqxnAUAAguTVAc9O4JxzG+Houi8AJKc9sCB30j2ER38JsjSqpuOWK1q9EYg
cdOgMya8ZnFE031Cb8jNq3GqQfSvD9ngV6FBM+pVcuL51NPqioJkcnxGcDOLcevCcxN7xL2ZsysS
+dkYhmrc+KJX7S5L4rYF5hElADiRKo2kFGRuioxbpknARs3+YSY62Rtj4XyRVd6rjclC6QU9LcYl
qLvFh+ueEoIXiD6GCwc2Xx1rDX3SZqCy24W9XoxLSA+whQjsYBY27CpRQVIhOoPqxFK46UxPnXVd
CSOlbxOsuXD8sMzbrR1d4+81yaHxHNSiuZYaNxbJNckebbQ67zOJdEQAMYlD4J6OF+SN5PvQUC3i
LRooXOy+n4roOPp5UW8HRBL7RMu97zYNU2slzTOqOjPFXeUX1fjIa8BxbtLtGW2wLXHFmtKaD2Zn
lk/sqowmYOaJngc7WR9JFWsDSIU5PwyGKx+ZFEkViefJfIAKlGBkaCe0Wd1kvjgV62xgAxK8k7j2
3U3U1+mwKZcZYT3DclmrUpUNN3Ga7XuFhPnJSyBWbYc8abOwcQp1LKCM2fsx5ZAcyB4Z+xmoQD89
TxMfjW+SZ9QEyPkmfybqXY20CzefvzdOimWkLQsiIdC7in2q8gIyv7uU6AbJxgCiUi+NHgptDULv
GDzD0cpIzN3HmcvW3DfINdyj+zJr4DY2quVIIuxgAfOzMmygNxUAt8ph2LRzTzAJeBqf0I84H5+d
bHT1QAe5/dVdbNyJYjYLfUe7Pr6wlL6gnIElGdR2Hz1Ffpl7QYwO+LphMwiYHxixg7Y6sS7MwkcW
rpAltwdR2+bZJGegZJGNoGG7zBqwMn2q5BHVDWj9moc8bum7Rs/WmjW9NXMiJjax7Ej8VW1JFKlR
N/1T5HlZf+3CH7yzJ8MowjZaEXImNzLeaaYHIKLJUywA+SpG7pXeEMFipUw0oCDbfCNbk61TsXgI
C9MGmO2mT8dT91yviZ/pHLfcslT636FFCWtbEAbjbv3GBbuZzw16c9JR1BxkhWDHv2TMORbWxOe4
BelEp3rMvi9ubpyXeus9mBn4pwAoptQDaA9auRc0+yUiA2fssM7EpG6IoenuHQwQclPI2m0QYniZ
SV0MJcC2aIdVFdCsG+w0NYZP6ZDbeShUXWVUtkHMBoOo5qul1JZPeBeYduLRKM/irIZf4ZNo98NN
LXvG2eJAPnLsSQO1MXGwcjC02CE5FNYSEL81Xg746Csmnrq+dcxOIjmffFDWYlRPtkEGA3fKNgIn
8bJPPACyXTDz3BtpoZmhV1bjHJZxpdfbGodOtvUcpIYBVP/OR/4hkmpnxKl773OapQkPJsUJOywI
F45pL08+6gE64ZhZh8AccRsFuS1AcXmy0eNNnarWCcbRQwo5W6wpoVKR+QL0ML00syqzw5lf2JzZ
2pLcQ39pPnfpYjyPOkyUyS0HZ+skeApcjq43Fkb6Rw31/1VsRtg64rLSnC1CNmdAXRzj/UnLsYdE
hwa/2fWp0m9hNSEhBpDBk/FdLPmhbCzOYUQkiDUX19Vuas/oWfr6Qp2lvpl9NgBWvFJ2jW4KWmaI
6PTJuasjG7U5acjkCa40SwhcPDk0O0vq7tnWN15ArAmrJCbqKN4sut7+QEWlD4i2E0TIyhBDtkWm
4iBUQmiEwp5BWW+aQeb1OSnS6ouvOsfejunoFged8s8XBGH5uOG9GvrDbAtHHmewCQ/AV+2t1g5m
si9UifygQKfkg3Guik/o//06wMLnXOtaWxThUDYxyuhJ7wWeZNcbwtLDVxBYwywu2LRQnM+0qZGh
mrWVPYJADAWBFsk8sCZVv060ZwC31Ky44bxYElWrtP3x0Ex5db5kbCQEE951qmigvAIKHc4Ea82A
XEuvhvMJIQr0KwA3bUiEmHctrTpFjGXGTOlm3phfLa2Eg8NmiAZ8W+G72uSZMz7l0klB0QAAQwlm
Yisiw0O7qzDoIlY0jPzFoyc2hygZ/WFHmIsLUdYSsJ8rsxzuOHIv2YaLF1rYDHb5vXPGSe0sV47d
pZrt2TzEIFPOKrhY6BXBOJhMaIX9nVyU+KpfnOa7SmXegkQd8luiOLXn2vTjkVJKZZWbTmswrPWD
T3ifsApIYpSEWyYcP7s3nX66Kpnl6VyxX2dRGPrVUBfFmLGWttDPdU4jC+dPV2mfy9qe8r0egaQ5
RKqBn1JVeNDRAEWadSmYf9gTzhwobixLjHpoYpRGeI4aL1FoGYdsDFFrFeYWlbhuBEbN0AymAuk4
zhIK5Vusy8OjU0fsKcY2baic0XraFo4tv3StyKJN7LpxtpOuk3xOdem8OOhhKthFbHtwnqXGizW4
6tamJegFiVHgOLds6dyOEda5kJga/IVyLtdEpoo7GEYe++jAXhTLuQfxQsdIEgs2RJ5pf0m0NEER
6nj3yxLP92Qf2w8mTm/7oFUNRRiOXb4blHrUpFuvn0Y7xOnRHHs9Q7fv4rv7bM35/GpL1TcbBN72
w9Ql04PvxSacUQOrQ7AYkUuoEnyy60RPhdr55dBHd60tY6g0tt2vOyw7akNlLthy4g7BZVi5mS92
68b6UmOv0IRThhwngL043rpqTr6WyHg2vb9Yl55hd9tGFH2yZy/PnKJUh9p25TFcaT65x7uo9XOs
dfybr0aNVGyTTCAKthnT76U9jOPDYutle8h0q0OPoubyFvuBu2eSSat9NjfWso0jhxJAZCTwmaza
il6jRC/vmsJNto1VtdDqYi9HWKAW1kmT6VNBZ9NKJ7SyGdwpIR+Nv4PxCmEF55oQW4PsooUt7uD/
EF3beCHhbWW+KeuRxzf7ZS8uIdgY8a7xLYh/lddbhIwOCzm48xLZ91UxFp+ahL+1IzOuInhI6/qn
Mck0GVhks5VHL4pnyKt9OotwGGf7JZvr7FufTmVKxZhnsgGZgvwwY+rECqriaocEjJIPkCqeSTF7
9bDxe5R3tZZSDtCcpXzQ2xIZGtLMAuvFSB16qwOJ+tykSlzSJF6+Tt6UP1p9ZZ57xZDIsDHUjDVH
etirxm7YO1Pu4qlolpbtzzzOe4eCaXQGdf1hrDN/b2qyFGEK4rHem9LQthVbL/Ny4ubcDm6WZmdN
ansXrLdkOKFgxF2KQ7Af2AtlY4lQjl5GTdqQHB8qC5PESj9aUDWpvIf8XY9Pc1HNdyWDqsDL06Or
1KahrjZ+W/XOGdMrbp5uFjrEFXj2R7oukQbBvaP6EM2NhCgxWdMLkUgMh8Tqpssl5sdsm64bn0xq
ihrY2dh4mWbUW6GazGbXtMCOQt/so3sEpzUSzG7Or+g7Fz/cJdPVhqwo60tt2GOy1VKBZgz2dWWf
p6i1FRwNJGJn0s09wcGq7ZKApDZf4sBriSrTCugXZxa6a2djNpO0Qm2w0WAmiT5fWDpJLJsSwXO+
i6oImAU89HJjt1n8SjHLHUPWXqcHaqZN0JCzwdq7So9+FGI0DlCwsFJWzEdPazfiKunxHx14CmrL
/I6+OjGM6dGXvNpd0ZXXXlwMiGwWK1EXpqcV91HM2ffMbb0p2Zi4Si6XXPe9kL0fxpGxna01MCt+
TuTq5QG2i0vGT5BtBJ21Ks59sUYPqiobAscotZvBwO4WtDHnmQ3HG/VjyaU27OQsELUi+wAD11a+
+1Txby7hWHZ33ViImyLi1gSVgdc3QCvnf+kGJold0/UAgEeiMbGgOkmJxjgetC/IknB9Ji1t7Z0y
9fIHqX/aQ5t5GfducOFZzLj0+SS7SNdN6Gpw9u0Yh6NpFriW3Yy92rZUahh3Gu7dc1vSjN1Je2DH
jBAQWkrJrnTd81lss7sqscdL2diZ2jr1tPhhPyT+V8uQFfE8ZdTkLCtafR1LfPmrizfFsaVDV1uY
4zWoqymnyXrS5idUwlj3Cpw99U4RMvgg+0RKArmM+NOpVPNfPdw/VxvI/9uFclVzy15l9Y/Lb+B9
q2//OHTFt+ql+xX7s37CvzAZzm80Dinx/85ZpPL7Ux6H9OQ30IsOvQ8EdJSnKL79Dv0x9N8owaMU
ofYGC4pMxn/L44T1G1BfY9Vv0cWBsmj9HXnc2/Kvx+c7tF+QoqBGAzNkrS2SX8ptAnEGgl57usnx
9G10TXx189ZCjosRpa2qJeSl/IhV9rZwuV4TvASiAVZjQQLreqt+vWbTeW5lVkLdLCMvR6pXywa6
xUeB7e/apKfLmIR4QRlDfbgqEN9eRjQZ+2+sJDeSE9JFkpVn6CMo4y+WsWFTPWIZN+LLXOWHqfLu
HWy++19Gxc3PSvav7ORTy+I/BW6+Ab4jaCd0i+lXoxJ412yrvXGYFzaIN17dk/7U5P5ONba9wzKp
QoKw8vOy1I0NCK40pGRtHLScxDGTUsFZLtjo246cj5gD80tBnCdtqiZ+Np0x+aByfWrrvP2eayeE
Lq6L2gp49Nrs/WUQ6EtiZag7q5uMMJKdg/SRvO1Y2yva+meLsYxdAAzXYuFq4QUxietL8yQSdO6l
tbz0UL++V0ZvXjEhQcmNiukyiTL/rDDcYdcr09w3sZftPM9vzix9uFHOrL4IkwqfZ/szj0GQ5dvr
FWbT6YNq8h8HAUOb279WoXgcLPBvf1pVzto8mlZxY7OFOm8rCJ9UXdILXcUsLLLQw8GCykH1TG2p
vek71AQfYVXetnbWYQDNDUa0QGtF98Z7944R4ahsz87yG0WEw7Eo7M+4TKutqZxhN7vXPtsGYAIy
+Wj4rb/tzWO1EV35q/CKh4fQ9N1j7XW/G52qjG+UO1OU9jCkJMMUJpmNCSjr/LO0T+5dOCv4dvLV
1Es45V+/Acb6Kr/9CmtyBHMM4jpEjNa7d7ASPqUUp/KvWQ67vRtr1gawlXsXV6naepFb7MV8T2Dn
dWfA4+KYCf5fRjuxJtjWaVsfc7NNdt5YzLcrqi9Jy71RaRX7FPEFA2hIpI50F/8DrM8fJihaoEzI
ukHNnA7E+2iIvLcaNWnEFFCocu9nW41b2hHR9q9vzjtFCeOCT6edv07hNCVRIL4dm7TXa/q93nIN
++CASlnbT4JB6uH+pg6V7UQvp29mYz3TVmLacmYKz577QRfkHWvw9C24NEpPng/nIG8dvb+8/Fou
E+LLF+O6MiP9ym7GC32Ziqex970bzLIWselmLi5IorYcthzjs23jn98MFDkZONQBn2z7Mul8WI09
2zr8d7Y0DhVl4iByyV4/S1Bbs5ZY8usySPP1g5v4hwWMkwmJMnQnvFVH4K4NrF++flxbnJZzX79O
SvtCcjp5onCtyIm0LHySaGCgmgx+dpm1XX1Jtc6F0YTY4uCONIR2VpLDj50T8dVWTkcVbs3KGynl
X1aIMz56Id8209ZbbZg2Ei6Qlyad6PfxYYaPD4SaSY/Zu2zv6Ln1GBcit8PxJXaaFnNeGyv3WM3N
9KmsG25gKeo5SEePqRaIAkd6C9l20JTUaEH4tjuQLvQmTrf0v9u6f7LR+mV0rXzI37mPV99KuI/h
//nf/es/Xv7XYaxTyTh8PZElDy//8/Mv/m53MH7jySEdwO+AhJ+uNZ/5u93B+w1IgUURByQaCnsa
mP/e0AkdOzHCdDrDzMQWjf5/b+gscu1Ye9kWWWwWkMj/LW42gPU3cy6iHgaOwZQC/IwGJ+ret29E
VuDIKtqZ2mIU9w9TFMMUCgfYSvh3elcvyQlvHE0+OeQKp18HavfGXRcPxiwPetyKskf/EveZ9zK1
5PpGu6Rp7PpFlSb0octpdeQskcxgR5yMOmk1yfv2ZN/BelrdjORvPsccuJ7JbU0+e4mL7Wc8WYCG
lIJtwAkHaxAIZcLim9Ux5J/MQ3xljETdyVRknQxGxOtxkvNW39E4LFnLZCMGe7OoEl0G001+q5tg
OthbmK9LrI/zNkGxYm64KSK/nk+ep/rkfzJOXqi49sUZU2H51f5plsKYh3MqWU1USSVoXBYLzqoF
b+lXq9VWG+xqvfJOLizH7/m+UZ6jhIAY6djjhQIK1m6Y4nN9M4HPWkCBnQxeXQw/0e29QTwaQ0pZ
L23MteaHCdlMtqKm2bFzTt4xq4jV5yGlj3Gc88Rqtjpeq8eiXT1ntYhzeCQ/vWix3ajDwok7OaBx
wa/GuRrvWnnysZknT1vTAk8Iwf7gdbNrWsAcclcPHHsD/HBUafHGOSefnGjMnBbLyT+3FgerzWiK
FgNmPKQ74tuai/Lku8P4HF/5JzeeWdBuCjVh4vw++fXMxWnzkLJmvVxpFLYeXGuioBBNk259xxgX
W6FJYd2jgSji+Jj4Cd5IG8FCvhkAUbaBa7RJt88QnefBYiHTDdx+yLjntuCD9T4ZrnnoqtzWuV5G
YQ7eipVIH3raaFYlnG0mhupJegUEFRfkqBO4nUGZvwPR+1jBRE8DIaLooGIfJkqskdwaDGrworA1
eGZoWXsr3xuCQQHnptMw3bma90JvlkFX+AUUlJQe0UxsF6f9oCDoyz1aVl7FFKoX/waO5/KtmVTX
hbMe+fTOIUngNUzTtQfTWNNXTzOmO4GN/VvXTBp2WQcYdzDmRhTvFKxwYiZMM4e1Ho/Rt0z4+J1J
afUf07Y329AzIA6FVsxntM3Yfcm0srql9xADFa27/DVrjaLdkDyRPsdTat3PylMKZ62cYGl0Gvui
DgoGO2zL3Hcpyt4z7k7zQ2Wy4pfBbPykcSR65E+6Nw224WTrjkN/j6LZvCjxjFJeIGvcoIPO1j5A
mQBvb7KsGKY47fCnzMRoGixCNhO3tRgotSaN8UO0Rg32i5c7RJsLAJTASfpL8Nr6z/HsZKRPdj1b
m0LkRJpBKiiuNLwQQAuyvvtOZId+XXTweDZziy4iHNn1XJHlG6udbHNdp+iEPT0cNERKEXrBb6iD
Mm1LvUrOQWv12dEgjwkMydRFBY3ZVPEssJlFoQG//9xxq/lJV13/bE6EzwQmwtGrxepH4ii9BXeJ
niOtYA3Wy0+LyBoAWnZVeIc4lv1Frmn6c+HDjaHa4rrtRtfr8paLWhmI74qKuk0a4LVBpfizEXk2
g0707bFrXOe5ntsVq9Ly92CPJfNjB1jqqmuj5p569Cr1nN3qUzzq/R1WcvM41W0Bj8BgW1C7KYp5
F9Pnl7RUHjCzeK7a8wZMVLcru85+KrLezQ6QAiLa7FpU3g55CarMiMuZw2TrtaiQW729dH2H5MVK
L7Sr1nTzehNTfb8vafOrjcGKeD8QYEcbwe7LI7+7ljDHVk4/l6J3jR5Ry0Iva2V5abtl/jRIr3ps
NahNYdmNSt/4ytHVdoyLVm1tkaUXOJTpCzvgbXoYSzWYWbPW2dzC9oufNZMWLOXpxHU3bqTJ77ks
s/nCHVwNDpvMilfy4e0pcAiLv6Ldy1y6pPOIAm5QN2ZMBx9mJN86MJw6wyJPjOF3w53onakcjB36
kxnGizO0giCheHCMjUFHz92aVeTtjS6SPYHXWUvLXhr5D6Nxhicz0wBuRXa35GEc6z5dczClD5ZJ
7SYAvzC4xEuMxiWKjBbyv1fPBIuxFfjU55F5x0hBzECzyHzxo1pJyvpV8iWOC3QPk66mMLLq7pGQ
zPyQux3NWCOfMM5nq3KiVC0dN2PVU6jCnt29sMhQDYafuovUGR7lSY2RLS4V3R49osWjRrDRr9KN
4aTi8E6KjpKuTR3icS7jbXZSffDPNqAiz21iulGrMqQiRfm8njU/2WerdISzGyqSyAINGViruKQ6
6Uy6k+aE8g/6k1zT1Vl/UqX4JpN5MJR6rIBJVihX7IZ1cLLlsIT9SduiPG9GP7lKXhqHPg29Jg+T
cXVSxUAARCHTTwUVJoQVuNeWVUTjdlKeF6uwhk4q/bBKFBEF/pMCx7RAn229kzKn1FUJ8t/pl2nv
nRQ8PeeD7nI46XsqvzE/iVX002FheFCOmafB4pN1h3hqlQoxKaFR4QPBGIqeptURbZJLI+ckM6pg
Mj6U6Ma9YJpLm1t1EiapJkGkNKx6Jc0okS5VpmF/i06CJroziJvqOTee0fkgecKKgPyJe27cRlYr
ftC+yu5En7qv8iSZKrso/5GchFTELCBwaFZ9VSMG+cNdNVfeSX6lGie7GU+iLLYzSxQsS4ZYayj7
saPJ0S0XcWfk3xFQIuwazc7ecmZeVRgkHPg7DKTzQE0BRVgPqQE8B0R8etqrZswiEUtth5OUzJhW
WZm3Ksw6+HjJRq26M7zf+QU0VfORVc/Njoz8CJFVufSXSdz0zb6obb88+oNnDXuZV9Ot8vzlBWk9
jZvGp6eUVoVzbRoNeyVoUV0VojNBsOPanfXaQGohicNMpmthNd20sZn3EE7NayfcyaoSCpSY0YAM
Tqbf94Nn1+dDAsxgX2t9f0x1PbY39lzIazSWcxOkjCGTWSYWVxmN0UvwXA5zbemi8CkdsRjr+Umw
GiSqbcMEOMyTAVfhKOts/JQ2LggDza2yfVUuaggrRgzb0NFtbmTO1mHDhActhf+vjt1gDE80lz2S
YeADHg32FJxsKW+wciuf3GUU/1m1j1Hcfi4V9Ej8dIN2kU1EFIYWFJ9v0udHnctKNIcp181vbi8l
xZAJ4f/YWynjRu+8+9aeITcktdFJeA1a4vBeSTgg8dRYO3Bktn3kWatPAvPFD3+uZBX4AP/1rTnh
Btlb1jDGYUVb76udDegrll5LWQSi3jgnB0g9xfMsobfoTfXQMs/c231P68yrLI/GazHN20I12Vmh
6VtXA+YWzI7mHPTeKF4x2GUPQx5p+llu9trniari56g1/KPTjcgUeiAD6PR64jNAUzqKhOZiUecx
tFN+yhCXRzFlLjvJ2NNes8Zhb9BA6vE3uSftCK9RkSS72ErlHprXDCkGvw+kcSUQgdGHHe5KTHV5
gK5kufCUjKfNuESdvkmyEY6bPyw6TFEnikqS4lu5M0ngdnZ2Vzc2QbFGfiMRRcaBUNXoBrgy2O77
bTr1QT7GjkYN1mPN+Pun6f/fkODC+Mtz8vG1Wn0nvxyP1z//83hsid/WMywRAhw8Oaytp9Ofp2PT
5L9QYqISSsoLFgPOpb93O6AEIEG31/ogcWHuKW/qX1Rwaz030z5Zz8eQr306FH8n42A9/P6nIOmu
Ol8K8p6NjF7Qj3mvZ44QOczIEJ/tqYqE8WWCi8ROwkz6HoXPVDT2nR+Brjxo45CR/TKbLhy8atIu
olqLFNReb9H8PcU8GHnE/op+fvql5PAnTQP7T76gh3sTyyxOTnTkb0/vRuzWpLcNL1MCc3JrajCY
OTehwgwFKEX3g5LUu0onLgsHkbWJhVtAucUH/PZq4zJJzjd5huBKkDMFbvkR6VBz+9e/6c+uQjWE
DEGQOCbuubdXSRLyAhOjygJwY9w1kroPReWOH1Rt35XZT79l7fQYBqYq8Ljv2kqeXvsxp0rKY6LM
dmOj9Ct/SoazyrHjY55o/lZPmleri+cPft7bR0brbPXAmfTrEKxT4KEh96YE2bb+2CkLRPqs4mI/
s3gd8BjkOzHL9udsQoAAgSV/MjreVRB/XgqnOkVNWjXG+8r0Uk3stWC9BWywq3Do6YMnS/tNacsP
3SzFB+X7P/wwImeZC1ZXg0ee6HuGPit5ITKd5MF8jj/3VqtvPat7nVlUP/hZb0tW3EGs8FzCcsUa
PcK9fHsHMwQw0moTmLxCaIRtGTo8Jl8cWFtVaGN/P/oymj8wO/1hVK69OfAG2L/wdTIw3140skj5
mAqO5FgOUKUuqhl+oNkC+fk3R/96HcxttAGx3In3YT6kZuB9y7gOgoiaOHEkw3HaZM9/fZVT6ud/
ZrbTPfQxIZz+t9pD33W6gI3ORm/A0LRWizWH8YLDyWjt0zh/aKR1WcCdKzJr3yHDa1t5xnAh3Xo8
LHp9OfvAjoWsr0xnufnr7/VndxnuomHDZVy73O9nGMzwpJGR1p7hczwIm0JPPkYfDaA/Gam4mDBO
MZJAm7w35wJtKL3R4h5jTFVeoIuaGqHdQXICCM2e6INH+ofXkEeKo5PXnoBLyvnvho7lR7nmZREK
oyzWdsryvorRO3aefY62/qM28p9fbLWGEcrn8QvfjlO2PQJ3ExdTVlmdlYve3wqy2xwOZaaxjYy2
/Wgo/fF1XB1ZeOpZKFeX77srIgfIpBK8jiMS86ss8b50wjv3a6XC3HSgFe61/ktK63bqjM0SNcuG
gmLojuyvERBBlo75tnOVPSYah7+/O54wCGIZ5eRNpVP47yZbHA+45D3OcwMl64CvpIeGCaXnr6/y
x/HEVTgKrhIMW6eD+vaeCxSZa2gm1HzUy/NxapJ1q4ktEAxJBOj1gx/1vhXIBMj1UILweJkNuPFv
r2cSvNOi5E+DRufAfT6ODgaCeknyH5asLRjwZhx/yZAXZaEmu9jbthSAP+tJRlS6hD/7gdn9jy+t
YZoGgF2aoCYC23VI/tJU6xF1eaXk55e5P3RnCCeH6Wya0QV/8MM/utC7nQG8ewpuCReqYH+d1WwT
toDLPpod3qsATreX1ZkuA3Yv4rXeDZpiUm2N1A1FKWf4ux7lL+HDqHR/yMrUYZVHpvNImXFIz3qO
7/OBSqKcOE7kZOX+/YGFON00dLHm4rx/0DUp8nOK9DPIXQ2yJFPjrozdfuM3o3b215eiectjerMk
rAsCj08gzKdP9T4oWgdiXWUmoLUqVliMEfNRdrKk35XMk1Wsb4bU8x8MC151ENUdKkBjAlDCQgXC
9kWQ+PEpLaNKQz7MialHtUw3YrVraaNXP7PVb6vvhBsO7pWPE+1k5cEoG7D1ihuymJY2euqbeRDn
gBczUiar1AB2r0Bk35I5WAALkcWs3yVTyhpUIdSTZRD3S1TtdZRwloHRReXaBuj+0m+iWl+uiNWg
szBkfKcQKvkazWUMbb8dJ6cnEFVO5r70fG3VlWfpS6zR+9pQ04kJG6jRWWw82lsJX6HP831HrQhj
QVnVhH3CjhkxbNWR3PT61Jd76ROGc84rb39lb2SWF6RMSgNku5vio0D66s7oikdVOCi63WTlAJac
LjC+ATRV0aWk8BsXt4k2ztI/6nVsyewpayoRu4EqknyEi0iejG+dzb6YNAIBpPRmb+NpsRwObh31
3yBp9DcN2S23rte4fYgVrB43maSgHbap1cxkNYrlPvfzNt7rWaO74UBK+9exL8sXKalVIuLPBbxr
Ir3KcFSRf0OJPXpKQX2zERjqKA4GXrz03CCR0TuIQnr51ptk6mzSyUzSjaX8MTl3IjN9GjVHl0fA
kZSLwrmfTbiibAnlF+LYkWpmcaHRei+8xd143La13ATFkBucwCeOkBTTk6DQa93E8Pnc87aUqzeC
7l6GlmBaOeZeVOxRqdcUEHAP4EAQZvytpWVO4w2BToHJRxPJlozstDkiPZ8fLYILBjTdFiXBYYqs
sxglPNkTZl1SbSaathUbmZdCDxoTA1UweA69hgwVzF0iK8KBiTL3rjOv9W/L1X6yQ5i65EA+rRgC
gFRGQ6SDq5p0uszcWrPJeVs0SRhxhqq948IgLBlxrpKf40H4hA33fXOr1cWohQD25UXXYeLesDUS
7kNlLpN+p8oMZURp0unZN5ZYCqLi+nisHuGi01shX0e/p/3pyC2CeVLkOZQ6bnxuWbVWeVDrHdJJ
DhmrVnrgcENia6lRLA9VMhTlfso8/cbV9OwZY2qfXNYTGNhNNRa4OiC+It0VXQHcmPNCHBA8QqIQ
qwDxRV28EKBgzwqFM9LU5JUCW0TZN+kmf1tUHLdQTdgUWjIjo5Zm29YC79EfiYhhfnCiTT42tKt8
o9eHXYLCh3gY4olSIHve+pHok2gokQiydkFEH/HCoZ3eNPRy8zPH6w1rY3TecoEuj/CYFshTshnx
8gOmWPzummNd7W8bt4XLmdVwX4PWpdFDtSwuLkiCoj7aV7FFaFRTNDm4TpN6O2x9QWodqi4jdMgq
0BDc9ss3Gm3252IW0GinZCwOUFsMqm/oKnLSD7TmKVFK+U/0rZbusxVlRbLpjSj/3hbkITyNi3SM
vRNblX+sJba7c0L0GndLMkApd5JmaUZrsTS/jhG1sF3bLKw6pk8rfRPRcP+eeH4x7ss50c8wMqXV
tsmIlubn5A5WUcsAl0pUcdvu2BC4TpisqjI6o2WJyawZ5iTwMgryWB/TlliZ2vpSkMn8g5ibiNod
NschxLjqmkFSivILspilDBBBNklYmhWzhIl9MtkOisjBgN4+/GKtr8t+Xye5fRcPlG3DggooudFL
k1mEG2Y1hGfAOsWRWns73/dApg2BJ61vrb1hJFVDtw2Bsdh14BPldhixt2C7mNJrbXFJmIh5z5b8
UTk+rogz9v/sZ7dtOsiGpyhdc+j7VzeLbPlUJo3dt4EY0WuCdJ0lb9jAtn64maAqHQBC119VnGFs
QbBaZRvXhlt+ntS2VTHjrGVLcM562oSSVDoaYNIslWNvOJOQd7H3jVnP25/bxP9KZf6JaPKX3cYf
pDJX6fD6pgK4/vHfBTJUkn4j9c9De7vukSmz/asEqK3/iQqeuyY9uw7XoG74ew2QBDDy/xDbeT4F
KfYq627mX0VA4f8GCRRGhcl21CI9zP07RcB3kjdOiZxEvZX5BzTBJbGeb/Hr9pYYI5ZmX2s+8bqX
OeuwTvt7Ms1zfKttQzCQ2171aYQ5uDRm2gHD6LCHkobYU90kBmROp4xs0XKJQVBhPAtAqauXGTK1
E8CX+5TorZKh9JrusiFh6Zl8rvznDv2/I++fFEP+auT9X/bOZLlxJMuiv9JWe6RhhmNLgtRMSSHF
uIHFlJhHd4xf3wdUVKXIYIsWva6uXpRVZgSIyfH8vXvPvdizaPlkSPm1O3gElz/370fQgknLf+ga
L6JALMCvHsG/2C+bIDNcnf/ieWztfj2CBkxaQflCC883aCO8Ft3rfy19RZOH10Rv+EdREIe7awde
nkBmyfbSQxe8iO4Pn76xCaee+JD7SNfcCRm4spbMnlK/YGBKdiTJJe+JOjfOaXGPNkEvx8VKwOtF
fxnt2tEeExdx1fR1ck9OLWbPu94hpa5QJNQMt6QY/LRzcyNDCgXfyj69ukMnupanDg0m1HQxzVCc
unsQx6v95BR6TT407X2fWO1NkdZNv0lhzG2JdzDU2m6Alt2JOam2TOrJFQDKRauBfxfP25lfsmzc
/9kS7S8CtGH8Fown2IUtd//1qw/KKXLRe94n0BnNFUogE7p3but0V5Bhdysh0bSQqM2IYKhaAPQo
NfEjGn6e1esIVs6NmTKGXLmurJsze8MTDwYtB7JR2RYCC1uEha9/W+lnmovzZxfjXYbnkYuyDey+
Ld5Po+LrNoRz3dxg/Krq4O2rsvzFxxeFOsLjHhkoEX/rME3CLmLSPnWegW+V01XfyCxzg5Ac6Ovc
KIyPPdudB81vqg+6i/Lv7aMvz91vRyeNfTljLAjOUeOywGrpOtLfpYRHfIBBrr7RK2EKqMxznbTD
bsPLzbeZ+qAWdhHiHw9/XBEbtOeQv1RO/jFEMfJoDv6Zfueps0H86fP988huPxZ195UTVVFo7aKQ
cjRnH/F+jHR9oxql3r993U6dDV6NRexJW8M7VhPnvYlf1sruOwNlZyPd5t4juuTq7YOcOh0a86xW
xsvn8vCZXHgIpsyTe5T82OEalJNXut3Y79JKTWfopafOhwqA5herBJO5o1eTVl5I3y27x7TfbXr0
Ni3Qgw7DwttndPIwkO8W5C9Pm3v0lil/mDyVJVysbH5O8d/fyqQsz7zKRw29/aOG5Z8uGi8z5qNF
Cfz6XU4VkSFzkdyjMOvAGWAMh/7gNX25tUURsxcs1BM2eEcPwOiYrLwp+WGoPU3Du+h7QC1nftCJ
s0bpx+tFA0zoaJQPf8+cuxVTRLGTqmwJn5v1y57E8c3bl3Y5qaM3maUVGKwwkdfTnT08CK0Kqw0b
Y2eaPXv4jmYTdtqPMVGvo9+eYZWeOCEXz/gCMcRgZetHPWpPOQW7xHE3hFl0BX5iCsAWOOc+F8vf
cnRG+CJ4Tmyb7iza/cMzSsuY5nBu7rAnAx2RCEtIAYnxTCP2aGyyeJrQtDdmNdFkM8PU+eS4M3pE
O7Vu504LryB4hM9No9InM43IOmeLhEGU3KZ3Dniii7cv/4nvx6L3ZjPONB2NydHltzuzbkzT3Llm
q93PVV9/A/WzAABsApOmSL/UB9159/YxT3w6Do5pHl4gFesj0k17l+JYJGtIaeY6IQFxYw3EHsVW
TSYFG0c6i4aTT7cuUUaPb/+AU88BcxHHo4UC3t88etG6WvoJq8oO48a46WmO3yEFTM48bL9hA6nZ
eG2EgWNHh2TlLr/iVQEjK6MBt6vvlDPbVVAoE71p5Cr30YyR6q3M2e8/OYWMP9dZ7nxGMYfHfbZK
QbCzK8qNnepaFNCTcjVkZAAHz7zdJ38fb55gR+Mu1evR2zAbZloTHrlbTD5B2FbxojjLv1Uk4Gxw
RycfGjq4gSElw0c+5uMnxMXGJk76hP/m+w9JOBp/54Uaziy2+6Ly+AUCdeMzFafWpv9+eOH62YGb
4us7RO60gZE0IZbNeiLJemlfVs6YPHUgiD675QgQvR2Sj+CdPIKuGoz3hJx45gbNunk10te8BlNY
P//504MmhW0bVTEckaOf59ad1Nkr7AgZLi/kIuRKM9GdmaacWBbxxUN0YmzPPfKOFpGIlnqSRf2u
qA3CDRtlx+8LPXWJ3wmVvS3J4T3z0T719WGPjQmEqg7NhVi+6q8e13ruByb7cjeil78xFHYE+lL2
l9YdzIehXTJ5RiPO0GUTAH1nJ8Z4iZ2kfwpnWq5nHs0T7yfvpcm7I/C7YXM5/ClEGldWLNpdHsEC
mpPub90c8zOVw28kVV5PD4gfJR3aATaQR+erSpJm6FXu0PI660HQD8W23F6E5B4FOd3IK7sMYVNV
Il+Z6PIQ/UYhdLAORDp2f5J5N2Xb6mfuwolvBz+K7R7QezoOx1/DFk9Mm2jtjpTPeo0R+TNovp+D
0L+FhOu583whvXM83VPrAGmFTLhYBHAa7R+MVzc+wwchnareWQNMCqSKUKJSGxuB4WNNsA2uQz1w
2ubtmM8ftWXZtLpHZ1IbZVRfmPmJM+//qbvPfm95+0mvYMN7ePdnSzS9r8ods5f2igcduMbkeGe+
0r8fxMdKz2doXxDY7M4PnnatjNqhrZpdMZrx+0RP5DNxnu4fnwmKtWU4yzohcFdZhwepDJj9jTPs
CvzC363Bza5nIh3PnMnySw9XSw4CyJp3F3YES8XhQUrNZ8jgDjulD+YT8nl1Fc4zgTVp74Bze3vp
O3KnLyUqmxQMbItiCfn30sF7vUhMtKMHO253Xp6UzLKEHT3GhBd8sOQ4zpsBesvaJDfqvR4W3dXI
TubrZJjxta1nt4Y5zU2geT3Oirqux6uckiRfDWoCXyQtSVjYmR+7LBOvrwzXHN+WjqwQLzW/+ngZ
cZxwskJzxwghtFZq6Iw5wEafEN3oQkQS0mGaAyuyIK1ukHDkXCAllxF0u/wPH4Tll7B54DXz6eOg
/ji8bBmhsCJupp2befOa0jSDJpboZ27O8YOw7FKR8Dh0/FnWOO/DgxDWHGkq6nZDSXB2O6TDHQQi
jKplekY093s80nKkZS9MVQMB+Nic3rWFNdC/5+VR7eOsuRDfCHvyrpPBt7aJTEgimVzvoh3ix7bs
44fSGbSfym/862Uc83zmNi9v0dFtfv1r/KPbjE8pcs1K7RKbkGC+KeVDYw7dg64Pd41mu5smmuL3
uQuSCLLCdU0493YSI7Y+NwKiUpmwzc/c7uMCd38n/rk+/tFbMk5zkrZhu4OZpZMeahg/wlzmjwN2
YeyAwCUVqq8NgTELyaj506VtOTqUDIumuEmqh39Un3RlIrrEkTuvMAYyqBXVtXSKM6vOcX2yPwjr
DWgCB5+DvvzzVx+NsNcamLM8AllnPJqd9LZjwaAudNwNyUDZ5zP3eLlix/cYuSnrNUZYivaje5yj
SZh9xfhKCl0Rr22aBN9O85Pw8cNzhVGfrE0G5lQKInlHVE5iBAlefYeBcGWcld4sl/D458Ah4XVm
a+xRoRyePZBD5Ri5ZAcT+TdzX9DcS3rbrbFSaJ9Y4OA6svW48ktbX4++WyyiCX3LRqF8qIq6+Xrm
6hxv4pabQQmDd3dJFuH/Dn+O6guBn0HtVD9pGj6DWH42EulBS6LATMnA9Ie7qplksxnpDYFUrFRp
BHbTD0/GlMQM9OoEQtBsi95ZodOwbrH1V8lay4FNXtsY9n+e+cWn7idLM4siyyHVztFaxccDGGRV
7HqvjGa4ojap4YuJhbs2oA9f5ZlCrcE0L25gi+nqoXMi76c1D+yHuZ+Fe+ZbcVwOLFdw2awBD2Ga
xFJ9eAVboM6R29c7Q2vmBCGIPly4EKR+2eT/TynuyZUTUPsiH/WoPtyj1yYXBCGbyXLeFjnJC2In
XWe+lVNbZaUgB7aorsqmsuZV73YgWFFzGUVQN1a+S8KoKdZ4kOBkvX03Tnw4fBssOJKfxWl+/KOE
auE7C/9Oism/jUo7f+wBtXxJ5np4evtIJy4zBAOEBrRS2T4dL9VeTOZtmGt3WBfHK7so3M2YNdrt
2wc5sTTRfFw0TKx/dNKW78WrpcmjNg87U9zVbUd6O2jVoKSJ/JhlNdRGvy/zy7eP99ukwgY6j3/f
QJ1FEwufwOEBURL0RTv0dzIx5SdUSMpez+WANmIQeFhWMkbDscXHZkBCTkHfsSYN04+SaX9y5k6y
+nCsg5WJ0owp1GIF4GcxOTn8LWyn4rHr6jsrtnHMZ0NP6AAeRfVpbGf/E+jg4T0lHjOKOAP39d22
cWGuNbpN8mGkoQWANbJj5y4tQpiV6FvgV857lmXhR/Pe+zyjIdQI6bnGiKtfa50FBdPfEzE7QGUz
6NKFlIlVbNwZc509NTjevzMlgKnp6EYBsXwWsDa9PXfTRsXUb5wFx9ktYE6YzDA6cW412BT1aFcN
4/TdcWVkb7C3QvYcktxDVbjnfRbZKO/UngPadCBBpz0dVO1JodUeGrrnh/p7lihWt7Db6vjVp/W8
4Ea90oQ8OvRASJu5r8p1v2eT6pQvV1laDZ/rPbsU+RkcU1DBOKe93rK+IDDCd9lrDmOvaJ7FfbJn
oXJwzMfVCyOVAD4yg0erw//IDAsRXBoD1J0aF4Yg+2iWtAu/9o16M4gJR2qgWuLkvsNCKUd0NXxL
gri1+aqw85zKrZUJbVpXfiuKi6KvABgDOUZ9seJP4e7GiKzjRMKj14lLjHKmcxcKF8Pk5I/JuA07
zR8fMCGLCyuE5r3y7VZ1l9IKMRqmCQRBhfQF5Ak52ZgsMak3K3zKS5ALWptoFYp23mFfzfjEKhz8
UDQNEwmpm49FYAMDd5Dg85C+Vymm7iDF8P5s9lg7AzwOiUt0Nah2QO3sP1fN7DrNxoKLkAJ2hu4a
zH7UPmqFxcfTdHPz0R1y09hBRkQO1Ie9W6wLRxr5ZpZd114a3NzPWYqada3MWLJfjYsyXKemYiip
QYyUKw9P60+sFBH7IG38UnVmPl/DQSaoL7LD9nvlZnLeEUNeFmsDZx8p05GqnhRadwJcbAFPQBG7
DluXtOCHSZnZu2huoNHqU45mrWtqQZ3jk6Cwrlq/igIGpDzVPukj0FylGJCyOFY6bqsJ4R69X6s3
EUHSYF334wRpvhuMyd9Efli0G9CBtnVr5l2KjqtKo6+2ipW+jazSe6rcaXy2JtMttnaSxj0hLzqA
yjEds2d9lILvo54lMQpE2T8Qq9w/gokwrVVHAVBsEnygP9xsrI1ti52ATIykv/Eci+TwvOItHXp5
WUVoe66gf2fJuvFDFw1Onb53vQngc9i18XMC/OoWg5R207hRXK48CMsIfEXduVdoy9Sz6vzkflQh
MYBJnDTDnrbwQemitNCFxn6+6ebBZg2JGhkFtd2Pv2T1/xU1/It93KsP0W9ymtvk209QggdyhuVP
/JIzeBBiGFWxD2SjjktuMeL8O2HXAEfD3BZ4zPKFpBHyHzmD+Gup5ulA6UvgE58z/tQvQQ3IGcfB
k4LUgQqT7s8fmerwux99qZBSUGvxsaHhyE/d//NXn2kx5XZnKAiz0vKqLXkGBBxkuWAhC/f2SmXq
WC3Nve1SI9U8WjWLG5OaHGOmvTdpYhZvt8XeuhnubZwI+qyMqfxi78xm8LaBhzpzn6pIOsXiBY3N
wgWB+2IR7aJZI74d52hPay/eyjph9pBrWeUHvSCZfRUuntMRsrNPUYgTtYpb3And4k/Vh27UV1bD
YJD/YbGwens7a2Fq/s2weFzzxe2K6C024PjhgUWrWvx0y8q7EnuLbIFZtlhcs+PeQMtuQazdva12
qsP0qV28tkNS832lUTp8VlluXoP3xZbr7i261eLWjQiUA4C6N/GGe0NvuDf31rLy/w6l1b8f9+bf
qhnsbbe3BFezm7jEAixW4XZvG1aLg9iTFWbieG8sZkFu302L27hE8nwl9xZkZ3EjZ3tjckH0wW25
tyvHTJU+juTYlBeJBHAA/N0Q7craG5271OpvomaxP6vFCc2GabjJ9vZoZLliDtTimsZGlZeram+m
nr0uvUhrD4t1LY3ASp3hXTgrcRMtLuzGsOqG1tZizpYC/j5fJyUYMu8N3FbtmHfO4upu/MSz1s7k
Iwm2F9+3a80kqZHqo24gk2WfPLNs88BhzFRdo9TCNG4XIzwQRewzzc7FV044uyFW5t5v3g9yvM/5
K1zoKBjS3dH/Wk58JlZRlipoMq6Dbx1ut3s/7N3s4WJsHxeLe69P42PYCXzvsMHxwCd7P7zJp3Xj
iqhZWyTVGisb45z1LnSS8me5xL3EmhrCq572y0UdovoO1BINo7lV1G3afWKMRGxpXuZZbl2GZU6m
DIQI986a6668IhaB1Jkuj0igmQZn+ujvc2lEzWdvTRVWfpxERHKN2Wim2poL51XS0Wm3ER2F52IP
gq2dsUU1uvBhjbkC1KDvsbEZFe7OAv4xcMcq7rdeGtW9s8fNRmVTAHaOZ/GFyEck5zznEH+hdLv9
HfkpVr4uE681YdUZwGz7pmtE4O4ht948lNflHn0r9hhcr/FB4vLhBI+7GHOzdWIyJVxN6RzaK32P
020yubDTCy98HhferqGnJpnD3oLh1Rci74Jr0tYDW80cW84C7QX1DMB30gb/U7XH+sYwP/AnEXrI
cwj3t1oIwO3CAg5NRXI9oy5oVHq24IKJGBv/bqMFIlzMOUZKZ2ELS0ICO2ogiMNqDx+uy5JKodIq
ww3UbCBANpSmfU1R5q7LxmRipr/AjJ3cvRPNgjgOQySHlzWJFCXo+dxzQNN0wEcHMhYo6ap6qw1z
9exP5DNsJlsSdWa1Rvq3izUPMTo+FpzoYTgR0gIl451vRvFXEZqsPqDbMbOvYrbXXgBX1gNZ3GeJ
fNerDHaTqviaP6jYtHcN8nPvkVCvpAVzOQnsWawrYtPbMtwqhpjof7220dnR5DhJGyHbT0URtdeu
pExdNVU53E9do++SltHIRmgxvKLZF8m3sKuBi4++5H3tuP3ctWoAyDE6vGw4/r8LOhce/ePJb94l
VOdtkMb6/CHPe/1TkeYsrthQ/OqpMbImUbxoWZ3eD4OypntiSPJpi1QsT4LIJF4iIHXHmLeSjQhY
dHIi7ttQ8+hRWlVUyw02pTJ5tDQ4iit/kkkczNJj+pPLHpbMTM84w6PW1sgwS1esI16yL7LiWgWa
Qoh8jVS+/lBPcdkgmwZ9uLU0i0KUbBMgYGsLywt5BnNrFGvTYWwbFNILp5VBQatfedHQ2duqzWUg
vUllV7UPC7ElhOMxzKdEvymTkc5MDNCyXolQmM9TSgl8mbJu3U0TivuHcoZhcEHkcnYRjVEpVvhD
+ObpRdZG27bKxnfuiC2AtIYeohbLOaFPN7i2zJGEFhXqV7qHwL9fA9Gq7515bodtnNOnCjqRyQeN
G5mv3Z4lbapTwgTihLr7QjOq/mXX/N+6jbqNoun/JkFTtx2REJZ//6VqM52/YAEuZtQFbkeHiL7Z
S9Hm/8X/SMXkM1rmH5kOf+aXBBVIAp1RMt2Y2lK1Lelnv0o2JNBUc0hrKNhe/umfSKAPWwvsHGhH
0VRBnsRMGqHs0tx5VbDJyUKs0M68HX1BmpGSI9zOUksekOy3T17rjg+vrsvDS9fiNQv5sC+16G0N
cyE8oPIDycyE6/CAjiTGCXKxDcMkT4PWsLVAmtq3njyN7dtHQvByUI16MAB0rCEkCjJKcxdJ4eGx
yOXOU6EAwM31ZEbGJkeFEutPtc/bPTElQoVVrmNG9mQvRP6op3MciIKvAoaNonXBEdFWjdGIGevQ
SKPLySUkce0Zg/xhSXtcV8QBRZcUf7p3i1ui3nlaaK5DbYiSgIFT9tQp8F/bXIyWCrTOza1bNu95
cxUDl+MzaNSdv6k02J7fR4Np/Jb8Fi+6cL3Z5Y6YOvSvy5I+f4Q2AL9OUGRZCJrfFjB9JPkw9o7A
60I+VOQamRtFLEB2l9bR+L2rE3nT0uvzvhbpWJGHMUfeQ+Qk4V09ecn3fMyJuUT5AQjJMSVxAgHV
8Gy7mPUiuGws8LQA7vNUD++qeSSDbJV4GZzmmEoWuxmpnw4wKPa8lbil0UNJQfRdPpClq7kMQObR
bbgwPN7fo6g38s+lFisYhoNWpM3NOHX0XUYd2jn5Y+FUGDcM0sYar8dYCamv7MyYXRoxJjNs5Fxp
aM8EvxhwaUaQQ+Qxkd6UiIzk5aarq+FTE6dDc+dEWlk+s1WfBuj+lePgrEsbvdc/eMOYyYnYCWuU
APmTkPngRgzOMGMb1J0K3Ko7auVCAgthX1lbSWHtk9aiS8ILrlMC1WrvXik6PfKRBI/Gy4OafRU1
uj6EhSCv0ranWq2r2PHmB0+hEcqID0qJ1b0nI6DT37GZboqPUeqns9xMNbUZhiZtkF+JWq2axfol
pumRE6AqAqxHIkGJb8mWgCOcOq6oQhoikkiNMQ1nat4xrZfFQ5Fo9n2oiB3cSiPpi2C05/YjozEe
oqaXU7GtW7PScPvrbhlYSec7ROe1MSkf1KXMK5ULDL3PKAvWo+EtOELMS9/ntJbzRuGc7C9mvbai
DwwHKzDk/G06nKqpV110T2phAnHKDAuaNFzrKgDsAcmNrgoJE13lew3Wr0FVKxvIj38R+k5yaQ2S
2kdvCMUgKlxY917WS+4mw5csKN2ks36A+Bnq60EWTrUzXJrrt3k/NvkNzLfYApJFSIa31mmEjk98
QKW8DJtm+Vfz0UJ6x1uB7k3LdNIZxhjbz8Ym6MmkLMky/ZLcFjKekshz6596ldvZJYDMKbqROOsI
ZzGN9htfRgePnJOMV0TE2vp1rSV9WK9y/AXRfN02Xa66jWwzSQdQhOT29GSzKo2GDiomB0JT1hf9
BV1lLwoUuhPjQkp9KqlRoX4BmJnqS3OSrg1Mqc4AZSZs1ojsiR1EkrXGAEF3Gplti77T10ObOuXl
wsygfaRKsn4IVfHBO2kqw8Lp1768rLtieM7IF4nuQl5kceE0Zmc8RaPN47vR8txOP1RVOLqXlhrr
kWrGLon7+DyWmrbkLvlGr+7QppHsoY+zllxOcuGCdzaxOCvdTXR3baUQRW+hwevxlWaKvGEKHMY/
SnAh5ALM0DxXbk4NR0kfR7spaslwHHHpPiVG3sdbx61B+YFUam6yGTUBe/nB6Td90Tk9br/SKYLM
IBzwiadygPgYO7H9fgCaCYDToIWXLBlXPov1Zxr1+HQuWvJv0vnzBJrBeBfGxiwCfMDjVH2BYD2Z
5mcDKYjPc8nWEJ8bgrs6wbWzssk3rdxNpUC7Dj8iYg1kIzCvhniev/UA7xIrWltTr9nDDyQksmje
7z9J/62P/vV2W+upTf7n9muZHTS2/ulrCeMvdBQW2xR9CZsmdvrfFZLn/0VThY0OZRPDrEXR86tA
8v+ifGCyx1RkwSMh4f5PheRg0VmUzQiCF5QM8u4/qZCOChaWBzS0wGHgIy2yUvuoYKnL0DXDvhs3
Rts7j747EgDkGvAiZVoMZ0qWo4Ll5VhMeZj3oJAEPn9YsCTLwDDxynHjERETJLj27+a6Li5DAh8e
stQ0zoyWTp0bXQwBN4QAEYqlw+N5o+tnpVePG1nxlvRwRVZFwaKEEeecAJRS9tUMi7nVUodh9TMd
9pvMC49OzU48TaLbGjYwU/wHQ5PtN7Ta3bNH4h4u3jzEKZ9C0oSkgttm83YpeOrgDNPxlqCcQCN8
dA9HLfHl1GgjTYuyvLQ8HMarctbLe+a21R3qG/mgm6m4guuRfn/70IfT0ZfzRsGF/YywFv131Htk
WJoDB3kTamlxR98/u7TqLgnePsqR0HN/GJo4bBccl2cHys7RncyJxZsqlM+5MWbXFV9osHhVelEX
jfnULo9UlJToHd18yh5c2QGFLtT0QLDm2Xn4iTNmVMTzhJAELcB+svpqS4GUVSHw08dNo5EDqlU0
f4e4OkcmORrQvpwxuxbk3myPcLMdDUVpdI1JKrinphjmeVsYZBMQ3Ee3M7W16YuNQgPm70CeEm0O
l7ava4no2RAkRpy5+IdN75dfAh8F8dSCNaMvf3jt7ahFf0Ze1gZEinsp+iIi7GywbzT0B98T1A1B
iaHw3dt3/NRVtpHuYaBFdoAY8fCgQjSDVs/5tNHDlJvrRz8ZQP2ZT+rlzLiBpBQwW/j9IL6qyRjL
+VZDPghXmYuqhPXonIDixKnw4cYFvOQisBAd3Ukm+nU8EFi3aSw/vukKUsVV6OZnpPunjsIXBEkl
Q32cUkebQdMdQrc3mhF1QhYGUsT4w83CP7OCn3gWoASwyAkPud7eb/p6P916ec+YJRw2SgprYxhR
D3O1S6r39Pj0wKFQZHtnqzNP4Il1HAujh0rQYplBgXP4MFhsCxmyS64gQYWECZbVkk87bmggWWc+
GadWGp4ENKm8dNyrpZvx+gzzhmzDQs79pmP34a38MrG+CkEabSDmVrdWxmyTiDyicE8utBxlxlpp
KdYnqlLd+SYqIzuXb3Pi7Ak4YOTFR5/H6PhVmNPJSiLTUpvWUcZ1Mfjl1qg6/3qwcQ++/dadWHW4
fdi34U1Bj0TsdHj2qtd7WY3DtKEkZ8pUX/BVeU60/trQo1tn6AiBT71NUcc3mRae84X+9giD6Kdb
RIW0OON+hzR2oTEZQpObwXMiBA8hUHzUumcepuVL/I/ahJcef5PFZ4RjQMlE43l4inR0W08ltdrM
mpWuq7qZcCtBTsnnaLiANrV5+5Jim/7tgHyzkCDTHKLRzft5eMChq+YZVEm1MSfPUmuaE13DPIPw
Q5rSIJnWsYjNHySPt2yaMkh9AfCkJLnUaw8AIp3mGIULo/NqS/dpiq6ZMeLYHxu3u80Lw6wvfdVX
38MIFAYNUSILt3lepgKmlcwsIDDKtjfKCdGQhGOv5SRAS0gckHeMhIzE2Gsu7BR2RKCcusG0FRXW
Y2y1MxhjmkUfvBQw8SoXYfypYGQIKB8bBRvgQgCsVeihjbU0rM7YpI6Q5ntwPLgujNgRgCvKKrEC
tzdT5LQkg09QdSpXPDQjoJ0Ncy6uAPp9eOYty+bGc7PwW5322gc542xq9CL9hIWje5LQS2HFhGO0
No0RhcmgeX7xVPZpIklw60zrC9ZNOPu15tF0a0TPAlGLpmLGGLHDWinpRlAkiS+/F20C92ausvqh
1C0tWYvObb7mIRlea+SDJd4uj6NVZBcT3uF46ddQyRx7U5hMP2VUpNU61XP5M2SvNW86llz9UkN+
FF+FEHZv086Hm1Bwz8lGtgh3mpreQfuSicyu1hnyOHtndnNU3TSOJatbx8MsQbYzKraEu9xAi99V
Ubu0tlGjIAD3exOHlUjrAikwnw1oILVh0ZqqCBvvNYbGV2aolV+QUs4lvMUsIq2ibP1vKEOM+Mqo
zczbVDg0ty36SHVt44ze0SjyPipV9wmzVC9MN3rGA/OuZxOaXnvK1B6FlrlGgAqGSsoiNq4PhKQE
WWUtFcc6MxTJ7aOQNAdUC+RkVYnI/1q7fpdftKRP1uhaREvCgKsSjflvY3v8/KlTgIOM8M5mGxve
TD0FH1nWuXbdcJHrdTWkdrr1bRVWN1avkdrNqA8p3DiF9kMWRVZ7rZmML1YWV/N5AideXQMyVtPG
wvulbirP7u4Lm+11EBVGEgVMkeuPWToCxhF5FOvMUUbznn5HgnaxkUSBQRb6mwpg+siiB2E+ISED
ajRywlVTY+YHpt5Z7jbOQpgybSHSgg5HhehJeClBvuUEvAqWrrEEp9JgCOei/TtnJfDx2tf5EyZv
/o6xRgSwQU01p5ceIVFwmvXGfRotjdDzhhz6CfkrtxY7pfLGh3kEo0E+iFkZEHksZi++U9d0MmoH
hMKKsbfs1rqQmhPoPXpE5qGVSRivrZPgUAl34EFmcRjWI8EZ2k5Ned1996ImLt4DOfIRvrld/b52
K3f8FEelfBx7Ep0I27aWNSMmVGpV1OEcbjWHJ31dYjP01+HEAraG3aNfWXSQiDg341Dd2r4KP1rS
WvyiUZqLbedH5gu+9L9NhX9RT7/6lvwmlnn6OX2Pf+b5T/laL7P/Qy+TF8f9CyGyWGzODFgYsfBB
fZm82PwT0iWWSDxcygAe0dj8mz9jwQVBwkJaHz7fZSzDB/LX7EUjvWnx71HXEfaA1dQy/v+tBVZ+
gTgSUCmaHlS67E4PP3zlxNg09M0QqYmtbemlt6soHKxATaN/pmw7LB1+HYqtPvtf/p864uhQ9lAU
tilCWpZTHHiaX69qL/dWr67/ieHO70ehLqHwpe9COfrb1g+24tQnTU7esbAKNADS3pQ0fy/++CgO
XhU4qBQL3IWjeqHTOYclNmrNdZovi9DiC6tkcq7UOyxLlku2WGEQszs0kRxSvA4vGSFeDAjIJlkL
b/rRdLcN5HpCtUmo6dAmMsCavesaKWU15bdOF/LFp8CHrVvp7Upver6hD2at33lz/PT2+R/uMZYf
RkOBaaIOz5Fmkcuz+7oCVzHODyT4uMEKA4SvKp6qyFErX8RwyXN7CkIJAPftYx4ZCl8OijkIoAUa
MtSmRw9Qz8xZhWlI2hdfwqsRHcSV0k0yj0ZPXjiiqIPBJe9FZOlw1fu9vm4Nd1fG7njhkiV6Fbvk
dkUOwNK3f9e+b/RPtbr/XRSqaOJgwTq8r0d3CTQf3k1ZYgQqtWkKKn/a2q1haoFdLEH3mVlMAWMf
696v6+RBptaVO5qEe+GN+ChSFLi6bQ23MHzbixn6DNIjD0K3hxg1aHSKoXXjhe7nbna0G+DG8zvK
jbEMNDpyBLgn9iaUJIGsSWUxz/nyfn+ZKPM9bD+LgN9CoXd4mwfXUwiUdBiL3kzZaSX5RRPZ5wx1
h9X+r+snTCpjsPqLZ/bwKHNmTa6TWPFac/R5k/PRC+YIK0ZdkT1lZql3ZiE63Ky9HG/BHsEF27dv
jx5e206a2kMishYIYtZDQ9SoXkxuME1DfeaZPXUBBfukZayNFWRvFn7ViAIpmul1A6TScyn9bGwv
vLvkrZ55ApcrdPQE0p+m20z/jVt13EQ1kMHEKQl0WG38cpcMOqIM7BebLBH2BR0UfasbibXtOi9b
57nw7sPUMLezO4AauuvDTdx7wxWaeqRa9SqeVPEQF/6Iv0tzLhsz/QJeNQmg1XRbGgsz7S5T3jjl
qG9ydHirPmoQWSOxvBJIms6sgb8vgXh2l08TjKx9X/Hw4dD7rBq7mJmRYly4TjwhiVXP8sDziVzt
6NsHmt3dZZk853k4cesgFCyAKDhvpm0dfRnN1sIeAA1qHU9WfOk3w7zSurQK3r51JxbSRU6LcMCm
fwAU5fD0htEjr8tkH9PjWuWbNY0X82iFcDJ9dy2GKd6GLGpnDnrqmmIH1xHjOvRqjkkioA31nk8k
IMbYLtbElmW3mi+yJzA+zSWiweRjZ035lmjs5Ort0z1xUfdNKc4ZFp+xqE1efzcy3pF5mJJkPbHT
QMWnjSvpNd2Z9+HEC46ehZnC8qGgkDp6wYWyc9pwOguyA4c2M83x0mv0iaG2dhbidbx4LdIYHhEf
tTrPCNG1h2dkTjFFCFNatl3GlzrJA4Cugatp6cUASA1xsHyCqSy3GhrJh6ktn+NioZ66wrzAUJlf
4MHC0WySaFiJMv3Dy/3y42A97PnOrA6HP84n9Im0DX7c3DnxIz3q4i6Uk35mPd1T4l4vP8eHObqr
aD+EOyvdXpWxP20MKMsQiGsHKvI0f8uIIbuSTihv9aqfnhs2eaTvMHBNurh7TPDc4FIJv7PtsWh7
2NZV6xvdVpuKz3wyxMYTQ/TY+2zlTMDBsFyyZFukxf+ydybLcStLtv2XN8c19M0UyJZkimInSpzA
KB0JTaAHAgHg62tBt6pMTOopTXdcZsfOSFIkgGg83LevXeIxFXz/8+R8d5ATVxMLm+tezdKnevf2
dbExI+ltFxo1fH+Lh1n7z+QWwScWbqZvMk9+HeIKwQFycb0O61X6p3pj1tH1Ems1qBe/NIOGgbbN
4kXBa3gJzbglcGY674yHAvizHs61Y7SRDAbEOyJT2DwZsFch4I5kRzYmksjQkWgTuHSDb/3zA/48
bt5+KBJ3lIDWiI09e61l/rr82gVrca+fEYFKA2B9RjcSj1VspywNrog66g13mRGtJ/RULjnqPlu7
OoPK3cbIXcvesS/sRO9XD+RBh15NlF8mEZT19gf1tErhhT57xDz19KlwrB9ai1vhDFx369rFfGG4
s8wxE4abEyxQMqc+lVRO5bfjlYOw+4rFTEfKFE2jcSNcV0ZyElokZdntBUFluKB3jpCWC/w+ueVD
zL2wLM01bnr7HVgSbPrEsOy+UHze/ozZF916q4Blbpb0aukioePFHSJCbnkj02rZTMbinMyir6+1
hVYiFeAIOSCLhskIMT1pcuO1MUu2D8QIV1nXgq/W7OBxFCOKeMf+bpnBhfbH802Vqyjlbxs9A6JO
/HzPFjm0OqsBEqOFbje7u6DSvhUJaEBR1eLCV/rtSA7lWqoxDlefNdr5JWga2rbpRmpLoaZVP8qy
bPeNg/cKalbtwkjre37zHdZ+Wa6LdIyaTIzzkuXc2LPhQE2NstZwDi9HeqqdHT6majNlxiUO27u5
DuHzJ7EDOwuO3pUD+utj0eEkW6yCiWT6xdzb6ZhGtBDu62ZLQfDSZen9k/3k3VIpoNeXkvfZwgpI
E/tCsVnFmFZaoT/WHW6/lAP0wunuqKgt11B38gsnwVltgvXFAmOJcSdGS7HWB94+I+IvfRi0SkSY
pW18XT6O5XSqRzvMAc/nmboSnr3PU3VDXHdhUb2bNSwnGHcud1OSGggv3g5dzI6cg9XOGa9fa2vF
De17Pep+z1WXvuS7l8tQECroVmJI0idn9ac8bobWM4liiqQC190FIkwnwNsVPTUbkeMUqpp22F3Y
vNeo5c1kBWTHEuQFmwQ3FI/fPuBodlghy4EgmEvZHhFYvsmNKrlqlUr2NVylpQoiL7ea2yYZ7Ju2
i4dbI5HBsUvE04Xfsj7hu9+CVgKgLeBa5Axvf4ufjS3NxyPfeZggA3g9yvCglVglSdVERew1a3eJ
ftu4uxLhJb0cOFvol2BW788zBDjgmdmTIIUiVj77GbqybfCEdEniNOp+ZCtpTq7Z1LuO69bGCpJ/
hNPF+xSW18bMJ+PWpZlyP6AZRRumOd+m0tr/fDH/lwhFfc42/P9Xn59e/3lNXvtvr92vidCff+m/
E6H6v0hamgT+PxnICCb+NxGKzpxSNfuvYZJR+1VhpRlY+K2Vf7I+sGip9rKh/E8iFFE7FUJ4JGQo
CDARaf1NItR+O6OZQLiqrj+ByJtMxPnx5je0UkEnwOc5Labj4qM8tNE7/t2Bs1qY8TBMV+zZ1ivD
urP8crQhWdGNqafJZXTa61Rvn9C+PEtn2tZBAR3RRiL8y1f4+O8l+avW/fyx1h5IpPo27xs6K2mz
twNO2BHFeTK10RC4+i3Kz3gfeBytfznKCoThmdiX+LqwcN6OkosEi9F87laFMM3Oes/51lv2xz+P
sh4ev2w6dJXi4cihQt+pS0/yeTIlx2S4QKNOO2c5gUKg2X8ok52ws5vMpykuz7/Jqbjk8XR2aq+t
rFS7mblreEDGfX3Bv3yxeUkStlutj2z05BuDKG3nNbO2dTRzvkF1f4l/fHaMMR4EQJuRLLZ5sA9n
W5o34+Duu+1AZd/77MU1jtTNXFMkFZcUG++mxopmW50CiRFWAPnZk8VzBwExn6j3Oel0NS+2gLEl
i82fP9rvRoEaxFj0a6KvPIsIRqFyF3DQEKVt2oqrfG5jjcnYYrb754HODuX1xVG3/zc4h/P5fKbn
djAmSxpQvC8QxUuFq04w1hCkkNTuqNybP/phKA9/HvQ3X4tGEuSiSO3ZjM5bSXQSs7Qwrg16pl1x
Y6GBgjq5tqva5hIc6PxFUtFgga1JEyIc972tHPoTqVrLinKMJ/Z17dNhj/L/wko+e4tMPnYo5jrx
KRVFDtW3071zRFr7EBsiMcf3jjPY+zgZbxqVbadKPwYi+DupB5dtWmRY1vRpcxtb76RvB3SQQDbT
1NAJKedr7LwdvlrgXRWNWR9bkV6Cqpwt55/D4ddGKY7P5uHC9Xa4tle2z+W3AAoB6HsLUKDCWi5F
3D9ilGNE0i5w4P7zJDn7coxJtWvtcF8ZwRYy4rdjWpW7BqIZoahytWNjBw+idfoLM/H9gyGGcj3a
vNaY6N2HSw1ICPRjMsik+mOil/aRNoF8mwJB3k7K6i4st9891Lo9cX+CBsMB/fah4Fmw6Zcapj0W
GhXpNcW2CJJLvmG/eyry9CttD20kZKy3o1QWHvWN4efRJOpitfcpNnVnwiwZyj7SB2Fs//pTcY4x
FfleK7Hg7Kk8W5MLSxqNYVzmEVunQM3a/B32e53zfCKCDP5bo4FzHWAwY8rkzK6IWsAAtKr33UbI
vt79+VnO9qZ1FDTVeKYSJOHjd956NgA+yPy1AOXjiwYTapm3NHoCibOs+EKU8buhHG595AcIx+kn
fPuZBhMnsUV5RTQB945SaU8PvRGoEKOb/PXvn4o3R1KV1WRR63g7lFxGWeDDVHCxTR4xepuuxwxp
RTOrS1nk9zPcQmSHvpczhbl3HqvFOthiiWKL8zHB53t0JR7gWe39Bw/E3u5wijjW+lhvHyi1ak8h
XyojN9f6Eyq0BWi5bOPkg14FzV8pUH/OPEIoDnuOe6joP9sVf4lmVF61eESJMkIfBWSiyMYTdDv/
wlX8N29uFUFCv2Kjhfp7tmrhT4AGYInSPNR027xfvsBK+Dsc4c9HwUFkBfSvUC5cAN++t2w08hTP
a3zTsIra0lxj3yZDqy7wkn8zs9+McvZ1zCYRWVV2ZZTFKj34TWGFy0DBojCV9/C3M5vrPVdqtCI+
M+68jAzLciKPTJHLAUZERiFwxEaYTv5c+FK78IXeP5aNxBJFNRVXLl3n9h6BEMJU0FMj38nta+F5
1c1Ay+grdwn7wt7wfjIge1nPJvLOhC4/jSF/nXKxqdVzzVA1++rW6WYtxLWrvzDK+4MCG2rKrDDK
UGNQ93k7G6rcU3iUUN5MkyYZT6as689FIvzhevQTCwdIE7XbhQ32/ZhcQsitEU7QnPNOnaG4XJmq
TooItZ8FgFPvNhpIik3R01RqWzTn/XmC/CyE/3IBYkenFrnm81bSH/eRsxRXzdeBJoxFHlmduI88
q0Fu7wZNnyBCnP1PmqKZZk8jLlpnOiT7eTvjxPiF7tr+82D4owtHUiYm4kMTCpsbpPLWloAsQgOg
U7GngmO7e7pDtevFtpKXP//691OOXC7B8nr11RFKn/34DrgWjSgcR6AnmgopL12XXAqW+KuGtNO5
MB9+NxolhcBYQfyk6NZv98us67uimbqGOE/l3jDvSuGge7XbYbXCwtDvwmi/mQkov+kEod3Ep5v+
7PwzseHNZMn5Z1uiDycbqckWp0ORcItz6hjzgenSTr7+k2dzAZU9yiA2C0oo5w4leuIuKQJQ7BID
fZdJ9/u86GUkdHq22oZuRVs9/Pn7/e4ZWb20ohOw6Nzl3r5RiTVOr6FQjDI14RyQWM80kp/odonB
K1Em+vNov/l+vEwaWiheQo2yzo55qxgtT+uoTifcVbJQQ3v6qM2tOOZ2Zl0wX//dWOtxSKXhJ4jg
bCy/cTo1q6KKUEdP29SttetyTPKrgh6D7Z8f6zdfzaNrgbcH35Zg/exkrNIqcX0asaMFLdCmbYX3
ZNJuvq3R/G65QubbYp6TC2fY+y8HsZGEOLsHajXW3tsvV/uombMMnSic4P5E93O8dYDtHwN8EMIV
GbH724dcex4J2teLMdW2s5WumRpKVrwluYRPak/pAXCzzDqk8KnSr/JYTB9XjfDmz6O+/4orXoyy
2eo6siJg3z5lb8927UlG7ZDM7ZeWg6wVkE2LAYTCn4c6S0SxD7N/ITHEQiGAzHD+Qq08oMemQu5N
xViispvt8mMbdHoVWtVSfSrQpzyIvgVpl81S1hc2m/dziHQD8xV16M8s0dmDFhnRUNZATfS6bjjV
Relg/0LmMkTWnn/QnCJ/jB1KBReGfXeOr3WHtWqJGGftez37qhQWQUbWAG3gUAXHycftNMBN4cKr
/d0o7KF4RINeoFvzbJdZxsWc9Tbjfl46zcYTHcigBF/dP3/Ad3OFxBcLYX2DK9v4XAAzDFM3Gg6x
o9HN6XYNyEID5wVIG2r5T4Yip/KT/4Ged12cvxxExSK7oXQkEnAcQA8m+NKNrc/lVs+1af/np/rN
uyPAQrrOXsb2cq6PRE7ve5k5ldFEk0VY6uw2+K8U9V/mlH+mDan0kchgDTh8prePpMxe5vjccjHq
VQMmK06LF9fX5KVq/buJvn4lUifE+uBhiLLejpNoUwd4xCmjoDWzJux96OCR3wRdJCZDWwWgZr8b
zLn5+5nOVZZMCh3Xa0PQ2SYtYMPlbgWdpXOC9grIU/7qCMv8W4HZmn2lV5NbOpfLtVH17PFo36FO
pcqIC4h0SPNmYx1ppMMuTIt3ood1IAudARpVeg69d8/jiRrMGt/LRtztz1s3TR4LgINh6RTHWrcO
yJYwVlZmCDNM7r2gMi8sgt/NzF9+wbljQlBMvSdd0FVKau649vNUz9JenPu/XwC/DnN20Lk9aiJA
F9iLW9N0KgP/ycKl/EKi7ffPsm4fiGjW6P/tZzPHEWhKvMZacyK6na/jLw+PK9AvfLbfzX6SD+gC
kT4i6Tx7mKrLRiFbhL1O3kJQtSfjvse5mqwUEZ+N/KiNb4y0unTJ+O3j0SbOpki0R8b57ePN0qkD
vWZYe8kqnOSXfHkuEmnd/flT/W4HpljPxYhU/doz+nYYFy4bGUviu5iqbUjfmb3DCo80i60ssGZ/
Huz9M630KxbymkFnNZwdKmYm7VGB1INHr9bGsrTJIivrINH/B+MQRHKJRzHKOfn2oYDgYrGHt11k
LYjQw360kz2ww+xCPPf+3a3Vf4PGEYqeKGTOhvHqyW5MGxi21c8y5L42b8YVA+0bdXnhidbJ/OaW
QVM5B/6apVylovbZmytmuhFdrpJRqsp4l9caWpxuLm9T16gPgibcC/mpdwISCFmMhb8dEdya4jvb
e3OncWaTrvUoR2WX3zZF4dSvBRFZx90q6Ia71Gn058obgnoraB8xaX6cpXckZtCahz9/znfvmcYL
4nQKmqRKKIacvWd0uXna1CM6Pa/Vdpmnl3udZAadl96liJLyw9mb9lluq4Sb8jfnqn0eNMeQYOIh
zujBqyuNnXKutDG49Wbb7j9XVqPnxUb4qgUpudiaHauIm++y3HZj6g97m6MDMzPSsI+tmET2ms99
V22ykg7DEK9y50PBTeveobLoXIkJynPYNcqYtnPnWZ/tXAzu9dSWAXb3yJ7hYnZTmzyBwUABTHUk
U7Box4Vwz9qagz0OCTSc2rToRXPp0CREm0ypPmQ16b57ENbQF6JBgrf9VOpFcOiRGU8iTHKRxV/t
oJBuSSNp4KO2hx2Z+WmIaaGV52FmeI31NTZnNJPRDBiquptToXlthPYcX4wQACy+jiHdwT3MXJEw
CeRguHkXqiKxLEj5ebwK+Nw+lbTyg2m6KUcRJ8U2CLpyysLccSqwmX6+yPyfydHi6YougQKpEFD2
6Rt4hpIezyVtFZiqahoBqCY9BvKbCvf6/Nma4N/TLZjNsXvvjXWAuCbuKudjLVXg7Vo67Psj8jvX
pDGoDoyti8KMNszErqx0o2o8Uff2LN3gg4CbECAfHafmJhZtO9+qpSu0Jy0p0dbH49CNjyDcLWdj
ZIZ+NULJxkKDtsPqe2vG8/e8lpp5Y0lVYjiUZq531XpWsZxcW+Td0eywczgmSR132wxwuvc5iFuB
99aoQE96SZz8YxNU+WDpEmHrMMrsKrm2oLXTkUkyMM2eNTuNzRCOF/Ss0ba7+RtcWmr6oWXEaf7C
agNhELdOFT/EMdr/K8NpfG/XC3Myv5STkeVbq6o693XqUh0KL27PJcaUcM9xDhBV75ehSLtJv0/S
QcYAurreva2ESQNPubSY/rSqCn50yFm/d3XRqxAT9zI5WFJPCwLCxku3SnixvUtqXbvtuZAKJLgq
A20uu9gAu2mjMTZnWnS/t1msf7GsFHuCwuW3hYvZ0KK8tFnV7jpRIUeboaLgsK705bnTRuSU+KVJ
cFSx8pBllgQvodGJ7LPZmQUIX9B6doioWbYbSZJRRlOK1e62sCudub0Iz9rgRml9M8YSBpQTLOBX
A8pjKdjXiR5OgJ/5bT/kxjcamAS9FeO8WHsl6OQP4srvjo4uVb9N6feYotTuazsSfeW4m7JoWmdX
Nbr5PYE9BvEANimMNC7iTghFfVI0DIjhC1ppyz4lM0ToaF5cbFAQgrh+WCXaXG87URuPDY5b46a2
60BdeQ22A1GHO5y4orVNp4NJVck3VXNN2ZqlaVVRZbjDi7fkzvCUEQxLXFQ0lHUWWLNuRwK4feih
EM4nTyTmELWKng1yr8sA8A01pyc+NLUe9zvYi84cFrSm65tRG8v4lDaYjUdJPPj9Vd7KxI6SLLce
F6Et6fOSuRUfI8/zOSzxxp12OSZHT2z86XMTTPE9e7cptlXvuvmTVjUV243f6stBsWf+6HR7+OLg
ojFdkzTIv6zGAeX1DGJbhHHfro1GGCppG12K8rtuxsZTOlKoDqlgDWAJE3PU9iTR2yRSU1y7L2M9
Zvod1F+jfy6bWb/XOw2R3WKQPFJaYC/X7EPVLU6TsjhqZRPUByfuxBKRC2ofmmEUGEOVmv+D3uqg
Ps7DJNt9kEszu2lSQ/+ipbqT7JsZMu0eZVDy3VKG0YTS7wN1LIPWAUJb5Q1upkSM/s7I2jzHWUUF
xpWtdOfZTfXepU3FNj/ntHjMPvF+qrUs9snPrrBdBdk6z+Vy0yAyrjbY8wlti8DeqiOwlArlN62Z
rgpV3Vsfy1hLjY1o+3IMdYGJz7b00at/jSnnt6e+rD36zuUqtmQv8VQYe+WMy4SWL3fFQkrtpQPV
/OK7MfJDJE/CuC56zbUPsw1MIWwTmuujAFS7GRlSaGLPXjKau9LvG5jsc7zQ3J5o2exEvTWVyeeV
KvS1GVvz2S1qP6YTCZh4lFsFImQ94wzotpNUI0r8xUra+1gr+vKxEFYXPMOXzpK9V7Bcw6nmKhKW
tWXe0/uv25EJ2zG/NuLAakNuRWUX6RAVISO0TpduOl/QV1l1dV7dJtXYFM9uVVjmXgSFv9x4CbKx
p3RoyPGqpuGUFOlYwJKjTOgzEfNuQLaMX1k4jLmm77uZWf5l9ZNwo3wY5RVcwkkd7YWPtwVoDC0P
WY6IwyCoZ3Goymmpf3RU+2fuTGP5qlLP+94iMu6+TUIZCKDo23e2mVYLIwTm2BIkNKXrfGLbwP84
lHGhB3fsVjAK69JKpquGNWpF2Tzk9MLLacDJzUyKLn42W7fNHjRf6gaT3XdnfK4mv9uvdf7xXhgA
ch7oOR/sI8ZXDVO69KVdbn2clspHGNB1kILK8CWzZMkhWnWpUuKqb7qgOOD9EiCsW3x7jsOM+0z3
XAE9RsoaDEsZjKHA7HN8GQKq+q/OkPTJfYb5Rf/NAtXHEsri1PnQlon/3a7jkcNeDwbnCm/fNgvB
ks7LcXZHLdvGNdvyPnYHgbJ5cn3ecFTBaGo/ERm1TGPghiM2L25h2I+2mHXjtsOLRn92peiTh4k3
Lfcz0vPitrOX1thRXkzHfZ7QARb5liyeFVrU+X4erWrFE0IS/Uq1daAjVcy2PDqZ2QJC1uhxiupK
erADZ8+6cvps7j83UApj4Bh52YUO1fjrXF+Uf6hoI8lW6xa4z3k/4pDBJqGPhw6XZ2tj+JnR3PZz
p9iCGsU3j3rYC5wjKYQR7QVUmqb2RtomaqfpjHBjmzhd7bhXFsYJpCG+L0h0SzdsRxjmu5VYunIA
FnP6mGBmYn4aXQsT+k7W3s1IOXf41gT6qD7YyVyTbfGEbfQPqYl+JCx7BdN90LzG+OhBYvT3+mAH
r9qg6/0nL1aqQiPXBGYRTlKTzpbjiYwonVC1rUUidrHmCgcFL/y1SWalfYb9kXGUzuX89DNu/z8R
7v8zHLIEfxLhFtkb+e36x/8tv7X/RSKLsg25zFVPixr0f+S3mmH+i6vqes9BTIuCyCfd/d8gAiS2
dCqQ9cVlGoUbiar/ld+CIUASAT4XHRWyOwpRf6O+RcD29v7DhOSX0VgEg2rNeJyLpHxj9ZgU/c6m
39g51HneV5sCvuvw2VL8stW3vsO9OiuDxY+yYDIUxdakba/BZchg77htM95TZjO9U5kPXn7UiSjG
H2lr1v21p+JxG5ReI499YYr+aObSqnZJi9fQ0faTJoUZpafxrnGKSn7yhNa30WQtyji0S1cbG4Me
1OBz62V1nIbxnFXqwadlRPzjq5UzHAJrSd2NXpVl/0+eiuy2tPqu2UDNVdk/U29yIercrguO+Wwr
+zbNumy7erBBvNEB+9xleHlhwVMtiPp7JzXiR91TQbeXNd2E2aw9Dir4RqB2Gr243FiduItt7YaW
b6Q8llZAI8ZOcfD3JdchE7k94Jj+5NeB/0nXuxcZNEaCbWqMLbrpijRcdO/JztJnCqLBFaWSvtri
yrDwSvMFLyiJFho3q8YaDXAsXo8bEuqsT3bdx10YW9pk7wpOu+RaBaK98vws7T/ZWq4tey5efbRk
06g+gXtZMIXiCbrqKKbauq2xW7mRZCj7HXEHRq21Biu/Mpry2OPR1FMN7ozHvidaidJ0pIvEl7Ef
H5caL1rcWyCtWvhcBZGRAWnOI6NOp6+5v3pR1fix6ftppmz9kWMQYFORBP1XszfiD1acL94dVaE0
oZzY4ZNWitn8YrZyfgUo3d2pDBRuXqQnhc3kBiCT5oeZ37r3gTY+LdVgHrEesb5jE5YuNK8A9MvD
ZnLTdFdNJMu/2RMugpGd4mu9d+x5kqcmn8DQaJCBPmeu73PPnftyj5qxK17ybGrnPao8ONr50DX2
dh5UG9+nZe5jeYTVBNv+mAjvewYG2PguFs+dHsSMtuU4d32AffVEbt/kRkUgAv7ZEEM57K3Fs1or
hChEP/2h9+q8WULPzIV+bPQpM7+5HrAcCtJEv8CEJCfbc4OFvPfF02c9+1h23Ga+Z2zXA14kFkD2
cOywLxv3PV3dde2GQ+vjN28WVnKSgL+8bqevntLbGWB0vhXEGPXXIMZG8OhAS/YeGlxcsycr6Xtd
hRTIizYN/aXmKscdcOg/4uORFR8Gv/BAcae6XhgH3E2og6LQc6zQyaQRjEZkeTlmOcjyrdIzj26t
6muRu/5eOGO3N0EdffDboIza3jqlzkiXvZD5/DBAG39pRJtc/2x1TzxnfBGVS8QZeOIravUJX3fh
I5zQZRMZy3pi9yrYLSKtDhpdm/ucixiqVK6dPcgviZFbrjWg1dW0XJujX0yhN1fiEaRY7YXkoJi+
QspPFPy6a/a4/ODCfLyqctrj4kD9yHM7+TA18WPRGf59LZbkSgch9rGsEW7ym7E1DEfFeujoTL0t
m8l69AFeleGqbNrr7IRXyndERUyXK3xGxhlPlcl90p1uuQuaub8qtGG46eZujEj+uJsk8LU9TfPp
FFEeHp/t0m4gHgM4HGnpZDPdkXHQ962pMuBbln+t+xJ2HLeGao/x/HhY0J1/MauGyM2EMuGPdrPz
Ut8eQzsztbCxYn9jDLOKhkYvQ+6x2tEsMu0kx/6jMaS8L9nDjK4UDqDt4kRjTLNlOHVkIEg5To9Q
srByywd5PXVTsC2IbsLFKPXIHefTPGnTV2fU1MFx2u5+6KfsoOmZH6F4hHoHWXBn4vlI449mXNuZ
P1zNqUo/J7PwIg2E/SbW3W7nTTI+ZmX7gL9IvOOKiImT7yb7haxsmOCO9iGD8X2Ta113T0YjO46Z
O38pOz0eQuIi7bFNm69AcrtdNin5OfE9eYeGZEL+UIMZbGmS91K1N4WdXus4cG6hsQFi0srx6ObF
a7KMWR0a/OF1yhunZCn5I765hA61is00Se47DT0fNgYbWw0j1kNquuooJ888TalmfzZz073GPrU5
jl3WXA0xOmWz6zeLS/6CI8vZ1p2sDnYf9JvWGdVJuol1NY1OfErqNN5b+KofpqbuXmcC563RW+3R
bfDf6M1SHoJl+OrxCbcEruZ9q8ZdWRbpjUjy6mC4s3VtL7H/pdChhEPIIMFlCy2jMhAPQPPJT39s
8Ad6XGPiL3TDTQUIOhhcQ+ZURy6H1kcjpXNBS2JfPyLCkkY4J6r6ZBfOXa3lnIiabt5rCAg2Wp+2
O1cH6w/JBJtQT38YoZ4drDJ3uUZimldmCgtovRfRLCwfrmKF/mT2nE1udjNUl+kbtyq2lszqCJu1
lRMTuYFmuWEx22OE75X1oAtXRwc7zR3/1+X9wMrdpoo+ErYuXO8qg6QhbqhMoEY7DZSdSYfqC8y3
Dhvo1FhPcUpt4Hi0HPjPrlos765N3PbGFFP+Qy2J1d+Qn8ozRzAJLJkZIww/SfTf7WCLGGS69irN
C4uOfNfn2Ek+Sz/pjORj1ik5NlgJ0XqsbdNEy1vISODqgbnl0cgFDfRh6HP9w5AMthqWP/r6wcmt
PVB0Nnt9OirpxjIakQDJD9id9eV3hPdu/Gq6EgpJ6APoeRl6A1k9+TUmbxXspqIe6KYZXoq2xJUn
UPkhx738I+SyNCJpVDxCKy78vZYtFgwRClViG4wYwlSVystI+mV9z4XA2VQiNk554ALA7JzGDRtM
r3YOja4HsdBSoiwa2pXXkNUFKx3aY4+lzeBb3RHo+njUtDm7wQSr/FTJiTxc0Xj1N2UCdAudOk1X
1W29iavK21lt8UQaDC8IW/OurIyCBy0L+Unzkvy1aUvrSZON0rbD4Egye2q4KtQiMFlrFp+lH8zP
fU9SpqSxezepxfmez7MduWaGiePivaq4IYpLPOPOHws64kt3uPdkzbbBP8i0yaUnj0GepVqISKoi
PAPC1Av3oel9f+PkOX4Pzqz538wpoyFyUN5T65Sf8U8aHirimgSFQe7d9eZo7dp109IRwqgQGXOx
KwblDNdN3XfBZko680HZccmdUAMUuV+syjpJFCUv0xQ8GGXqf2yIfnduKiE5zmn+sc01ctbT2MfN
Bs+sokWLInMAWG75MsGgO2W5ax4oBTQna05k5Dltti9SrzjU6Wia5Dt9+ehDw7vBm4B6j7aYTmjg
qnD0c1lvSqd1OTCWr1qQOqQdDDN0Krv6PHhzFnnxCMzLgtSCbQdQZHizmeHMB4hYa6YHGMedu/j6
Z4ndyUKWskE0A+PAfVZ+a39bSr1/4mQcq2hAP84LlOJDCvRyE0+Wcczd3HhMZ988ObiafCrrOP+K
XUQybRJZT0+jqbcHbyrXo7xU6baaNfM0J0V/Avykn0qjjK8E/0QQ2Vqj3yzl4j5WxtBe2yBbizDo
hW1vjIU4hspT+gR9KjnZFJKX3YLFwcOIM+h+cDonIUkxTX5ErBH3L4kLZAx1bm2r71NZ+ff8UhLH
cR3mNflXfEaazDC/+m07OKeu7bv5do71KXluBfex21wao++HpCiWKaTOp+SjUdZZc9K0mqw7YhKr
36QJXkrsaNxg7CAsapGPV0HZcp7LbtKckzHqGHkkpYW2lrTwRA4wUV6188ZA+OFo+iI5+M5YbN24
h11jFMjz+yw+YCF19K2WA5l7ATmH9pnnaraJGnt+Nisq1TgAQ+K15lhaqr3RlDZfK+l8FUi3TvPi
BHd9S84MeCmmnWWA+ZmiluNKB9WJB9eiMJBcDYaWbJwmv06dGeBJWjSHIc3KIz4X7tFxyi/kOe6k
Ca+gsDn0vXnEGI0IvWFVbyZ8APe2kwRHV5rpPyxQ6yFh647sQZlfBjWlT0YbiKtAGfE+81r3xGbq
EnI7OHRplp699i49PVM8Wq96Y3vDB4Xz7Lepx9jmYHfanHJVmtDA4dUgemCubpd/IIp3X1ZgznKl
SMRokZ0XQ3trDDIvnstsnr4nhs3Rl026XxxKwx1XG52YX1Y1nnnA9tx7keQ0qq1lxwEZyjKTpIMw
YUw3Mz1/R9QyvA8tq7nCLqWBNl5X80jhTpAcJLBzMdtBANxYW9+rM8ndK2UKeyWR2RFslLCvzMlR
/S0Wau30amM7C7NSyvhb5nYW9vVtreYQ/12Nhv/GK/0bWc1e+uoNpa2d4tT3yjvNG3l1Pk2N5Kyk
xXbuuHT/LSQcITsYGMGC281ib2NPDQlRx5KJdwcZHyVtrvomuTOcwoMOOnaNs+nHOCURuGQKkioP
9X10nar+4HP1A15E/t7ZyRGaxkHAnbQ3i0ZlZaN5qX2TkkJ3Q8QV8JX03my7Q2uQlAxLsEAHWM2f
HDwfr2LbDrbWLONdlgc0k4P13CEYtg9mnHff9GVIX+RoYVBI18kzCcVl2yxGtY+1uPkv9s6ju25c
y8L/5Y0bXswgBz3h5Q3KkiXZsidccmIOADN/fX901eu25Gp7ef6mpZIpkiBwzj47HPO65sCURIWE
yoLSEqbVXH5axhhf3dq2yxNenNaFP9fBXhneU6kZE+xSQ1bnqe7EeTLhXe0W1RoCTcsor/k1Ugib
T6OFIUVYUhZ8rrLRU6GFd8++WqqyIaut1Cfh6v4LxqcNSZ4uZrkgKOyBbmsHUWGs0BzMlghvkBW1
4LS6pus+cWgCcwMnZ8Qfy8EDB8GRLGnMo8Uo5a6KTYxYsfE+4plo3S5Gve6nZjUPMunfyWZZDrL0
TEzYC30xNh1f3lpbl/5SWFeESEp4CK32n4KMBMXVMvpPdiOGi9LQ6WG2IMxXhW99EW2vL1IwmrfJ
YpnEICqfQdIiAQtNTptwYKABpEqI5w6qG/07H/zBrTweyrrFL1vxnb1oOmu8qy4mqJgR7XVxJok+
6fdx4QSXfb/kUezG7n0Db+axT5LirO54IBEpi0CnMR7PZCqbZ8ui8qhkenyRToT5wb8sTj1aD8Yx
fbvHD7e/wkXVj4lgV+2HPPsO9oqxHoIbvADq/pxIREj4wnKBuwWcDHnTqk1XWJjaCeiJyybo/+N/
mvXL2Zf//td3K/NfII7N+lx9ytTw9QXuuPmf/407GoSkkPEGhmjhfA/F4d+4o42PKTAk3SwWQJuk
gZ/82/8UcBHiyQYubhQX2BD8e/8r+/feIPeHoYS7F6xoaNt/Ajy+4nigS8aQAPWGjVYAistrVrsB
+i4Sl85zNkwRJqJxL6vBz++U1xHH/QMY+w9a/Fdkmu/XMiEUYuYJo/Qn27VilMwfy3YK/YAE8l2s
/RF6AZSCzx1jjQubA/sP/Qe3S8LVNTGYhVHCG+A5/sg+dQu/gkhDiSm8qY9GGBH7Wqe/c3X7hxvD
RpbwQHIHMAP5Tur5keMKnKvi7ZRPkwCjTZxMvZ2H5G04pFbtu+SW16Tc/fph/sOL2xzscMGFniRZ
Di/vLC1pEtx+Gzti+wLBYqniXQlbbQx7OfwuhOKfbjAwNuY+CRsweVmqPz7GPLaVaUG/CUfSLa/t
OnC/OM2kTkqM7TnUdkLRfn1323v5gXdlImvDeRBfIpdlwvfzigbFgjTGhnoaSAhkoVs+zWncXuDq
/I5krOCyqr2LVHX7X1/0FU3u+0WRdnBF3HswWHhF9sLnfsZ7M5+JgjcXGn6IQF3ZlGd/ehWE5cgP
kQYiJsFI9uWzHFVLZKEBfKbMdrzOoL1eqU5++vVFXq8O+OnIDzD4opH/rlh5eZF5qf211cT5Yfyt
H4OpWG4Ly2vOOnP4UwsALrVZmG0uzShgf7qfzklysv/gNOQJ5/uurBr6sMxeJgYX6fCHAhLeERxG
9iucNqB5s0O+vLEpa1TVdPUalkXmHEtQ4Q9pOw7vQWY8cv4K5ocEG//O4e/1+v9+VdSczHq2UdDr
4UzSe0q1fspVIYHcZfE6X+R+UF/abat3yAIM9zfr/+el6Pt4OTAHhX3HFr/9/IcdBYqM8o2qWcMs
Vv4e3/34hAXyHxLmvz9MHJyRGrA/khf06rPOXEfMWQVOblutFcLGwY4++K04+h8eXoBZCeRJYGvO
OuvlvYDcyHQ1aMEmbSmMmlxxTRK9PLfoW75hbq9uf732f947fOZ7m3PpdmPm5jj+47NjRuBVRGYA
Mtrriac8groHKmz64amtTEKddY/jovkb5uY/fHFk3UHnBX/dRAGvThqivayK/NA19PtF7vXgNocG
kt8pFuvw+Osb/GlxbHsUKh9UMIClxmuLFEWW31Dai0MRbXdXwG75kWDs35kl/nQVhGdEy2z2QpuI
MHj1GJkiMZkzKzsslmyhs6zEHMEaM39DMv35MuxSeIiyyjmhWY0v31au/Czwe0JAFm/LxpoCnxPa
6v70e0IISZdDwcUBzRx4W6M/fE+B5cOthjWMSVeOXxd9265rahn9+sX8tAb4YjFqQNbATog25NVV
FmxggDWwTMSDUZzDe1pvEavA5fW6/PDrS/302L5fCu8ENl/o1t81Dz/cEFBKtkw5VujaTe01XCr0
iaTTZ9La//pC24b64iTeHLBdCMDstVsazatDUY/+0PTWKsOB5F6TPX3p5Slzqk7sLLlMK84vS7Hs
PAJZ+1DAcx1Cf2Io+cf3u4kNWPfupsFEzffyBfK92nmSSSZN8zgn50sMTeNo2VXb/OZ+f36HGHGa
2+5Bocp1Xn3HIs5JXsdgJCznpj6kMLswj12HU2K31sOvH+3P79DjAojesQjZTORebb/eajLaqWYf
ovza3kjh1Kem8H+nzf2Hq6CuocnY0h3Z67cb/mGlLCguJ7uECpf7dYKjp02G+QBQ+Ot7CczXD27L
UCBcjzsix3rzp3h5HTfL83WU8HRyGK2E4HF+4S8zpeoLVtyx/iAgJztFKBX1aUS4UexJxgsxEoGk
Y+h4T1SBrA7WrBTbpwAIDLU1CzMiYqkwLjOgiC8MMW2k0/lS6K+QbqF8O7GDHeiSdYa+Z/owSpr2
GvPWNVdzDbkmMQt9bsxEhYBTp6Dn2XkXjLKPw8UcF/A6/Cjpzq/ZpOGKnuH1HWR3eTo742Hq/MSz
I84zNd65c7yMYc6Pnf1a14N5JyWdd2i2OViubIuAlJjcXeQRIrcmQS3v2ndu2hhHm0R5prPcXXsT
O4GQH+DDLeWV0VVyBekMJEDk6MXGzsAyIjgVWWDWt2vgNsvZ3C1rcSdiDNsPZifm+ZJ6e6mqsJYD
UDMziDY4jvVUzXirm4ykz63CZabTz1bmvm26OU4Padf7DoIMVzh3ReXqDNQ2Vnc5pM2AQebKnujC
GwbngTzchLB5W1Art7PqJwuetHHe9Ii/HrFySSGOIyrPyucydbx03/rgSBCo7RT2iIHED26mr/qT
dkbGtspsmAtrb0o+kkfgYzGqZ6uINmb0o5FmYsUsvRVW5Cy5k+60hRrlVkK+fCRoqlxOoGklKQbQ
87+tkMSNiKHRyvyglI3mrY2L1hFcVhLk5nhI74CMZLOr5JYv5TUFdFRcEYV1l4qRHAZReVMe2si9
yMotPfB5b6jK/rpICSE5r1urvB0UIToPi+N3yxkMjNqN2czIMav2Gik0AV+LUSb9EE1zl4pPEBsH
x94xFJq7a507lb6YMrCWfSvyUX/JKih52l58yClt2ZVh7VU0Zg57NeR8K/Ms+wBi32sosWog156Z
EcZWdW34OtgD2fR2dyoY3xFR3cWNgY92XalEjvuEYQLDXRi5xvglsBuDfBtfkfU0qFy3cKyLPliT
A9i+eW1Ufp3CQARE3Y/aM9WJP6L7XOD55BIFzeydaa36JjqvQwbdEJ94kcDin0lK6uqquVWmMHuH
ls+2RwKp45y3OmgRiLNgXr3xkzFVVn3EiqHsIytQhRXi/gDTDpFsPzHY1jnMZ2NNtsmiB91F4/As
d8RmqeQOdiYaEhOCSHA19ymulJBTmi/oN/vxmPZ8w5+rDq3BzheqvoDMYCyX5Qyn9TD57eif2XCH
jP3CxzNFJbSH636yk+RiHvy+fOsToeAcdJVbwMNCKWtv2inzkjXVeROCTPtLaMbF2O4hUoCwKruo
/GOaxxhpspNygs1Dy2MQS7BSkjSxd7OxTd8tZWMAQvJPOnuHCSGET4nueO8789icejB68lBsA8Gz
07UqRmUBjQWetSy+rr3MKIBTaNvMBhvHPLnDVE8f3MJRHckcGEec4JJU9kXbVYlzS0bR5L1Htjhk
b2F71u2Z50O4PVoN/BKWUFK6WBD3wXvl9tmV0QYi2Vtl3nw1zKFLoJSrZTNqcepsX8QtFrtT4vjl
vdIY34bCaGCPQbuenp0x6BlaFE36QLIVJuy1lkEO196qr4u5nvRuMP1sOWGNTRCdiQAPXYhHw3+a
itRk7tmlYxUGfI1PDemy2zMrq7sOypOBSLUU18VSqHs2fmntSoLrkqPN7M8OiX3uNZB0WzxAUmnN
nZX4sz4mc+x2h5W8qZZ5kWWkvL/eI1o906jKCOPFl7x1c+RrJHHD4HDMFl/oZobE/pRQ1dC6Nyo1
L+2gF/ranILsrGG/cE6NyXCS4auV1R/g2aXYUwxr8MErOTh3JFVO3jc0KClTYtOs+wvZpXqE55ZO
VqSY8opLTxmZjvy6LL1zaHGdGyaTMQQ7DnEM0I2+xhPHsQasNohnN9eI5CnJ2L2zBcIJDK+aMDEI
vT5P+VrMgxa50cHuquf+XI2JhgDrtS5s4qWz8zNlGPjaJWWZW499r2Fhz9JJgnODo3wJZyQvKx4b
HPioOZZAHewa4GZfWK38xLamjCuvkclhSFxH7fhYWuPARIORfCobR34c83IMdrOojOJ8GRLc6HmT
hP4yNgeUaJeVO5kYLTYR2p0s37mYCK77QDvJ0xKbQGnLTFLoLjZHiDNri+pmJ6apgU8yWx6sObOl
KGwDT39tBOKgvZMt5RbsXnvU+IE9nZjRali+S2qpsJkKl4g+zoCPGSTf+9zMnH5XEeWOi26pxU0r
YmmGFpF7U1iW8M0xsh0DvCkwtNFMlUTGALFxdA4RZVSYEau5cCKgxvwbsg18i/rAJG2sG6rlk9+q
btzljj35+0Krgb3dg1oFndrs/AiOYDfsLaYi5cmo2sEJM4Zzx2ZssasYrIm4DTbdAOpIzOTW71GX
Q62pBUn0qQmnualJN90xt1ruQP2Weud1rVFSxIjWPzTQYS760hU+tILOeSfXEQZbhUmYCrukNPLI
HgeCCaoinlak0A1CvxUZDX9P6pohI35I0kpuIh2UBAFchZK8vLCbCjpO0mmbJ4ujj08eTgZaI6Wl
Beqo7C+p1EjYxGQDa3Vj3RUhzlXKCotqVGKnGV7UcPxzmF7ZWtTPi3aaBGoT8pjRDxKOgtJCAm7o
PN2ZIp8YpmI1tJfJ2MlrG66dfwBbmH0KpFLtAEmSOGBYgoHzvkXzkh9Qp8fqNokNldwszECDHbyS
qrdDnY/jdKHqfLX3gv2dKbpRNylJJuVshaWa8vneWqvRJRfCcfNr8h/X8VhswcYnZAusnSpdPPMi
7ouguGipJfqHOg+sii8tc+LsHFF50kqomx003rBxIUgSUSxIhDlr1Nr0yaVlL5n7WU+UCpyvlpJJ
FGgOUi8cSaXCDrQVttN+pGyxmkivXacQik1xHDkC8lDGgdgdR8au7ilDVQQnsqzifoceifi/oR6Y
RHnwB5nZ0gk+KQHr4FyXftpzMW2CCjdyufOHTAVRNgQms3iRZsVBx/BVotVPGAMD/MCipegiZSYl
oY/Hr3gEe96Mew5preuOKHXKO0M0EAs87a7vm5QALGpwhTQr0dp5q6tphIJf2BmjK2u4TGLbyXfJ
ovHbtxNPcELBudB7sqWga2KPZD8t9LYsNwt1ygEqWA0Thxjb/jAyokz2/H+rtZMO6hfIP1/A+qG1
NfPGAFwMW92mhNkQ4sBf3rIBcjQiyKnFtaGhErLk65g/r1mAyEcwhWTfIZV7io2UHUSIuFrCwd4k
anaHBCKszHx41hzq025QwsoZ65NhsNNlPL1Xue+sbMMWKqzWbL2HLl/Lcl+b5kD0X4mmE9JAlRlo
uBM97hfL1+Npqcwyx3xJ1Q+usGyiFkbh9gfKPnnrYSq0mcKVhHjaEFWeLCvTORZh48xA2S/rk1e3
8cLVGc6Eapj9t+aUC7LaqxwK52oQvRmmqRq/lr3lEWmxMBZnyeT4G5JYJvkvtuzfdcOSfm4KDWS6
+rDIInq26VvtL+17D5LKyYljaikDyQmWJmbddLtEFN3lAkOljlyyS7fzBgePsMoFUrpxkC2gJ+3Q
8yR6SX6pM1d7i6hDbz+Xbno7s9O1j0GmlccEU3YsJQhRMsIhxjxUhBCIg069wjsgckJNKWsydKFx
1KjYyMPh1CsWJE1DnScEnHGYXkoxJsl5mtfiUXmJNB5b34qnUOtivFmVY9/O3YDIxk8d8ZbBdSr2
njESmcCo/lIZo0MQpLson12tbT4hvGxux4GWkRK7KGmGkdKtO2dIkcFXJmKj7TiI46PlDPkMG4ZG
4w7MY/qaIBn+VrYjw85KdJye0M4sHQXmXD/PJJwQD2c4eu52dTwupLQVEMBog2GtrrBZWl2zTbN8
mnzjx+dz8EEsZGPeFYZIVv5E2KxMljPfKB7tuqr7KmytJbGosaHY9TcpXpx8lXBqOqV2FED8RBqx
fIfYbn2cJJ/XnoxbdzwMrV120dS77lPS5eODQyuodwiHeojOpM0yPoax2+PpOfs+zFZzvJhXivad
XFHMhHytGYvOGLx0IWnd6dOvWomOJNnGX59n1Q1fctWn464JOHVYpwJGQCvU0NHxJNhxsWXUyP9i
+NpYQvj9Lq4rL96XuqMChpFpvyMC13g35uzebLYlMm/8fYYTDAL4EQoRwnXt2Bg0VqL1IBtQqX9J
hrgJjtJPiyckA2h7+74uD0WLORVssjV4cudBtLdWQeQ3nZdnu+2nIaOReygrhmQfebaLuUe7o5Y9
QsmcZPN58B5T5FIFYlBhoeJTss+i2K7G8ZA46+pcVHJwHxzPGubjTClYl+zTqg/uBHBGflFL4cvI
Q7vg7K2xM9CqV+qzubgOe5uXU6xIhLYujXIxj3vAJgrypndwr9CqpVMYu9k9bXGDaIWoNyH9m/P6
QCzyANsp6KCWF4b55C+ud1Uv/CM7lfUcFdnkje+mDK0fH4eBGI0VR+0AfOpy1g7Y+IZ4fA1NCDzc
9pHSeUKIXEeqe+hhovQZ+dfKzseUdg49N0fgNPSyO7drlA/7JQ1ku9EMKzOcUBI8iynV2eXkNmYP
DOJL9Gm2G8dQHOBz6q7KGo5pf76uza4K9lajRMAhr+a3a5+ZxXGt0cvRPQuRHYH9YIdS3WLhba54
80g5uSNYBMBz6ArDVNdNlsEsJ6XJQxxVmclTrf0mjjKvbdGkupX1IBoPfS8GCZKg6Nnbarcy1xcZ
5KI5kqvI31HyLRSgKWfoTscuH7+akMjuNBHmcN16CM8kDweDhI7l6M+ySSZ07pC0wXmkWZRHJIB9
G7Eu2Q6bOUjMPRpxbJjLJIf4VQxZ+VFNbDNhhwEW7bWxlo9C+SsZb8n8VVcKSnwyZ7o/n9px/MK6
TIjHIMkq+7YuRa2OBrWxOCdpujfDAUIK8+lRm+XJ10NfHwnK5eRUpj/YBMaNhoHmzMGesrbzQu21
0a+fZpWx7wxVat6WcTY1ZzB/9AckPpqiiVB4MkUJ/11EfCUWf7aq+3QZHL4vBBikZLWUJMO10fqL
hdh0tYg0XulUPwMc5NVHI/fQAMCR7fpjlxDEnIQqp1d/KCjjFAffZHniqXSMLL1nqCgdEn7bteA7
TV08Tt+WdukGO9ebGbgoAlHaKz/2pm/TXJC7uNQzVD02b7plWdCvZNLLLovVj7+6aqy+UdwOH9ox
SK33Y4w1+rd8pvo+eJISOjS9ZmOrdG3e3Ke4TqojEXh9+uChwDFAAVT+vk/6t3Wx+Jomoje3XHak
AXVLsZsLiDX4EEZxC0Gb5/yR6OYt3vOmbpxv9LtFlLbyS11a84c88Dukt0lw9OR03m0lp2jNo19h
3V5AT3Q+Jwgr04v/avmU4qLeuE5amHWE2FncCq+2u72L4IlDsnXADLGZ7T8AS7i0MhII9mh1k3vz
XwQwxVrT/tGgk8EcJk1ujAyK8uEmGGzzns7MzPiiU8rTZfK7W9TNM2cMPJ/HX2OpPyGpBDowESFI
E64dpnWvcOE6GF1WpidoQHJoEltkDvRQ8poN8YdOzFhLMc3EwWpLw8Nx4rXJjjvbc7+2UxyaIiuu
Eo7ByCHS9Q9H3lyFkQi6to3MAqPmFXjfeS60wTTHNdGR+pwmqL6E2GL/5irfaRY/jiq4DEI8oHQm
YzZhCa9mw13Sa8fqO9KjJyw1oT9z6oTx6NRqL7tiuc56x7+epEFPAXdYPPoceN8MDwX/b4YV//QC
MdAGcN8Gns7rdFzUB4izBS+QQnnYTb0MdgItON+E+Htc8R+tJ1pP3t+vmFe6+fy5eUG72n7jL9qV
MDfhJkwjsisY5OAs/YPeU75hhrR5geGVaJJIzcTkb+KV7b7Z/B4xUiSI5K8klr9pV5bxhiN4Mxti
5GZBv/oj1hUo0ouxmgujhQBo5sQemSTSZWr4clrCRDoR9ZI8gyOL9aKCrFhdtw6TjV1VD0qdJVmN
02eYQF1to362iV7YNHcBUbd0DblbQl7PwFQMMkCTelhuJ9RmbXxZsPeqYGdoG62/Y5D1jhJhLVDs
1InfP+STDYGd0tFunPgMd68ZA7vKZp6AIkN1gXqfWLA4bSeKTVIxdITz3MxpnTcCqNuPLIxBB/8B
2X7j0EcQSdbXV4EzWz117uqWw71O86G8pdcd3Cdcq0uAgGa2m1tPZoBasOSM4BkRa5WfO26KzQ16
09lDmzo3JFXKpCgPuPYYxnmCniqGz98bao+uUX+LU9EhCHWsUd/TXAbt22CYjJ6Ipar8IBTiyjM5
WZ0GvBmNJqrROT3n1TQodlCrhZq5IRehBGc0QnfFlYL/rpk/9EJ1kdvhhOKLcpGhO/j1eKjxqW5u
sLgxVAhSnMtD4CyFOPVgtOVdk9v1VsJjRxSlunfbY+Yq99ThVQvAgaqUFNlk8BD2l4UAvkO49tT5
xXJlx6aBEqTX8zfGqd3w2WFyUV+3gBPmhZl1yYPobI8Ue9+OP3M4dPnRnrN2emxdIwvisE1wNir2
meGv2XNlpLZzbleACl9ViwjiCeuhVd/IFu3nhQFw7+2x1cckiHzb0T6vFuXcjVMJHuX4ev5UQeWl
na/jgmIS27C3sP+wlXHM0QHLp4eN99m6eUpvI4SCSTNM6S0pTsdYTPjuR7fO6vu16hI70nMyPjBo
cgrCKUc/DwudyFtpxZyQpuNtTsx+MdsRP8I+JmlII4Gg33OAA5feZzaVZrjSeYIap4a+0XKCDBhm
A4nX+R7JDHj6AeMJxj1xYSN4SpVqagJEF0xAjAypSm8p9CmFkVndHqAGJyCGUYgaVoOPGchSmO4+
zeqguEZ70BaH0SyXx3Yw2qtUVnF+jtsmSFqe+VlyI7uMwUvi12hY+tYzP2JArvCdMsz1mzG2vn00
OocPxlDoq65KzlcnWnqjfFvhKeWfTRP82+MISIA4NXEWLKqdDAVdmeVulCGJflvKidnfGENnBqzS
okGaR4cDCCxjZvl9EZehEcyghy4wuT4CwPoKG/5WiuOAKtE/DXFrfqDpaOlA4fM6686CQWyfdVrK
KsIRZuS1WUE8d9EwDHnMIHYUOixR+QYhL0VlZ1PjphjX6HV6VA7o4VHAsL9LU7RfEbIMmlpI2zNT
K+yqgDWkVycIa2b6qLIqxSWeZMlCt6kAIlSRSaYD0PVLavml83ckmqDsUI00H9huk3vnuxtE7A/a
31txPDkPBcOU6YjEdyqvM2EMaZTEG918neLB2lmVaXSHXKRu+jSOBFVyA22RsR4JQYrWuTIBO9xp
uoWx59zl/ebjMU2WEPeBGscTNy72Q137z+akmvbMmSoHVA89URGBGqGRzDReOfsEu1D7MNZQRuiv
6gx0tTWLtQ+nbq71CZn12GF81pvlwepRpGVgAIZhRWvlW+1HsMb6Al4LiIfVTuRXdJg50GDOfR2E
ahbZ86pd964aJTu5NXuDPDYUW3boAM99kwxTTiO7fPu+GiYTG1bsbPxjprD6vyz6GtsfG/eb5DgM
VgD0HjcPDl5c5XU+iXa+hBO6rntPjqPcVWPt5wc9uxMLvjIoN7IxR0MXBkCJ6fU0to51haeOxHu+
az3r3dBK+ew7XTG875Cv9QebR9OiN0qL4h6kNACfFYadnSYPIdOZM3vzeMCKVDTX9dwYyEltRLtu
jTbpPHV6AwdueCqf0CiDrATFJJs9blGFfWNU6cS7E20HgsqYLWXeK4XFtrSuVmQM/bLsOizbnK9M
Xxyw26ky11HvRrNI5gXKe+BDYjTSQi23aQ4CJHdx1WVDweAli4E4+nWRFORWFkOeD3U6iPEcRXWS
XjgFps/9jl6ol5duXgn9CdlHnNiY/GhdsimUerLJXK+S9osF9lKEi4HR1GevaIxHdPELw8LFHfN4
3gWiitlYRglIfKOTYWGiBGwMPlSo3oim3BnTU77UHXPibUPf5WNeDbcj1MnlmNUL52Pk6HHIGWAz
p68jKpN8XHaWXVhvK2+Lh2othHr7eZ7NzfZndtfrnLkC7gx5Bhl1kQ6k3mbgPNvB0rHuHD+T0wyM
DwaL1YNYzaNrphbawSXv3Evb9tPhSHaXXzwVYMMgp3mSZyNTuKCxfQsIMMVoaBfkVdp/3eDr5qIr
MJWW+yZu57I+xJTp/bMPIghBJeELq1HlZw6k8E4tVv0uL/PZtqJq9b0UUzRebntW5oQElHsw0ime
90Hfp8tVPccSv+00rcYLpxs6/7wTy+QdHavKeHF0uobDOKOagTscTrkOj5g49h1adAypurAxkMsV
URbg91KGlNyzu81na3M8YpQ4L+jSBtQoZyzdhL3JYiacXpWVLbyPaM+W7mo0jXa4mWo9IVaxRRbr
961lt+5lT3dkkZSgBWRiZP/FLTy0po6IOpeyBE1v1vG29WqxPKhYG+OHHgSIzl8QkdzvqIuW7Gyx
EsVYHNGT1tgLSq+FXSMT+1ujnTzG8GkS9d5xwas/xFA61B7lonxAFhBc8eDkGq3SqT+1csDdAZX4
nI8fJ7crA5Kk42S5CNrCc84zqoHiYUl1Oj4XY199UnUft6eyIbLpEtClK85iA4BrX6M1mG6LqqXD
YXwjvdOm208vlsR2qvNY+FN9kkW99k8VK51VaGSJfj9XuXuvq6H+AC/BtB49QPdyBx6tnWO7Gm12
SrAsG3FFqkfFlmKVBgy6SQ9nJhpe8VCWZTO9nQKMP5mlVSDGJ99JbdC5PjX5ozBueJsabPr77/X+
f1qffxEZ88vW53nQGdk73YvmZ/udv5ofz35Dn+KD3wEjYKu5UTenr13/3/9yvTfu5mBu2DYJao7h
wcX9QXOCFfNmPxrwq4G16VH+V3NivHEtvPMDhoPw1UBm/kRz8p2c+EOjjl8OTvxb1A88MTiZW9v2
IyUNclZZF4Wcd3UhzXOA3vnRg7+SRpv8ebf203CghvMicG1g975Z8+fJmCQj+nQ5++HJ/YMm5RVZ
ePtToBRud7VFH0BfePmn1MHSARtnbMVN0p1ci9xUKbLhRJ6XTHaVk/aEBSfxZ0Vl/RtO6oZ6/PgU
HGBvybG4vQhpeq+ZldjmiKmzV6Z8In3n9+ZKvtf8NZ/9g06U/ZuLvew3t9w1mmGXF4ddn2M7r4PG
W8Z9LqVTGxGTvURLOjzbLZ5zv36Y/3wR+mPQU9aY/4orimWNhpgimNFXmXkmmnxkf7Pt3zCGt9Xx
4rlJ/n3eFJbhlsPA4tXqabuxb7Aq6JnyN3euWCFPJOohkCvy1PVDsbZn/ljdljCpfnN3fByvLwwJ
1saUF2SODIvt5z8wKYmf0QIpwBDhyQuuPmCfuRwKNNzvY5+p7CG2yATeZY3xbMfrejWLJnhIHRoW
zMcabItwjd8kgLj7Mzmd/MdlwfJi11bB/D6zR2j4joWHGWw1U6xhpazRYTTIUUMqh/3QY0PzwBGQ
UaiOK1g6vpPxmaqX9XqZwRvOCLkoKYQswnfCRgtLhuOQ+MFZQE8Aw187g7sLqky8q3P7Hf2aSk62
Hjw4jP0gzb2buzgs2JAdAqjYbj//6QLkRaNnxR3aQC5iviYso7tvRAF4EFWQEK6EEQ97nUGz/fU7
+umbkog0XIReiL5swJ9XK7DPZnDk3uwjkAEVBb2mwjAo4GBoGQfKoN+psDYo9uVaxMN7Q5cYk/qS
8ujlkvDwuHQHEIAICj1vbqjtkDLDidA5G7RFDfa126Tzj2/yu0OyZ6Hb23jgLy+KnhbM0cM+SRbD
badb9KGwPMPJDm7rBRvTX1/tp496O0YAoR1zM6QGPnp5NUxJ1iZp/CGKIfDvACpgITqz+xvI9HvM
24snCW8eKYrLHgyHmPC0l5fpzRbjPjauiFZyeefl0Fv2tQ+xli4y8x+wgLnUmBfifBHEATMSggJG
GOiWfMCf273JcPDx/7rz/xQY/zI3zcj/j61eZ8lXnT2/KC+23/irvDCdN6RYc2rbbIbbRs+i/6u8
sPgBcTd842izkHJsL/nv8sK03/i+u+lxGDSwojZ9zN/VhfOG2QCbKgUpah2JtOVPigvi21gp/7eS
0NiiwkQx5XE99hpO2JcrSRI/5uRYKpdjnrXzcTHmnA3XaozgbC2Nxb9uZQInCnPrIr1i2Nr3kd0z
DT9jXujDLaHkhyhhefpBAgl0UVtMyXRDeUuKpHAzENEwGZThn7e9CeOIXRsJfMNvFAYD/a4l9kZV
hsgOhSV1fsLCPHd3GJg33pVDYoixW5IGdntCoh5OY2BjtEpmypAMkKqp8V0yHbha+F304QBt5wqc
VHxcRea5TGunDRRy5YJHR7AxqzNomcSwUZ7DMW7NsKnwRidEoOCQoXCR7ckRfVqFTjFV6y6PrRzr
/ykP4M55c69C7FimPuyzVNkHe/QaD65G1uJapApvOTm1Uz5hGGZdO6nTmPs+KZMb/T/sndlu3Via
pV+lUfcscB4a3X3BwzNIR7OsyTeEJdmcucnNYZN8+v7oSGRKsstCZN0WkAggEClRHPb0/2t9a+mD
b6nhO48i6f3XJjZJJOlmB9UN6ICRY/QwGO5jbHLJh8TgFBbmtpqq8xlSQAVaoihHRMLI1aNh9RWe
2GU9i1tryd0+WppFmdvCWwLy3RoQ71t9TGEO5pRl7wVYXuMWJM6wnNNLHM4CN/Yn3p5WYgvIumE5
Ldu47S7BCOnlCjn0+5B6R3Ekn2/qQwhn02MNj2nYtYGf0mgepzq+pzU12jvFNqw6dHEqAR6xHbW2
bda1z5LQH4DZre+9pG6Nb0g3Z/teVU7/BJxRc7YGSqP9QC+p3aRN7b8g2BYy4jimur1cCkdBqEPx
G2IEptXtwzs6QmHX1gbqMDs7mbtUwQnxRiYOhXv0cGdUlreZoPuB0+uovIQSMcehF5r2moJ5xaut
sgxib5feaH3W/aCjcddnCZCqtKPzQeKT3zTU+vzsdlCiznhARbsrAQhT7lik1EJ3Ma0HQDVQc8Gf
o7nyZse5GewxB8KWDxQus7RcmnAsEaGHsak67IFTNT1OqDj1DYqi+sXstYwauEUHH+C8s1y3JTom
SK5Gho3DElQKynokShYxmfyemlX8EiNdvcQsbTxn+pKXuy5ZWTmD19Zj5I604flnpkAm47kI9UE3
5T5mo9AQI4XWPRzgQ36zNae5HC1nbYS3SG2ozgu/j3S0BSRApC2eydTMcnFq9hKrS6abxFwkTkfH
Gpg5Wl0zW4zlkWy6+KVSID736LFNBDI+ckE+XXhkt3Vi2mnkxQFV6bE3iysjd8ybeG6KM7ZmfUzN
v9Bf23Y0l12SuVMVdmPuP+bwU657tw/QQns/ke+GhwC5tHpxklIuumypeUJZL2m4M+S8nPpL7yff
zW7WIT1JLJ/8R4W4rmt9LHeOJbDTxNNU3qk0oXBrmSlmwlyUyRNIFt5PUOaZTcHY8PXInRWT3pSR
goAueCIuOLX8lukJ9O954OfVnW5ytW28rq/LrKz0cqw6CYXEBf97IydbxpGlay68Pn9JDtSEW7Wn
ueb020S6U8kWUcmZba/ADgF0s2JA4WuhrZnZ8G6CuEpWkB8nvlCjY95Edm1UVdSMeUp9kOLwQOG/
WO8uANgcabagnFCVY3ZOUwuwvmDPzW508Zs48qUVuySiaOOTpnviqbJbc6DCq60F79ZMFD2xDN9b
OfgILwk8Z7/qehD0S5BBzx3WimMzJcCUksChkFrMzdREHWewGz7YydjOcUWRJbHtVG2zGQxqlJFY
rEcNAw6mu8UZdBPbMFKJYfBztfW8pkkv41RPT2QxFJSpTS+5yWAqg52Jl4F+Ucuc3Nq8An8utQrG
cNtV51C8a3HsEcXgiJnzBJE4q88AS4mK5M6Pqz4AT1TVX+Ft8lEMWTJBgWrJquiguGBhRXHlRmXP
SsdnPWVP5Nit6PkOqwhKNyOjvO72XbjEljiNK9PotgXKBvSdNqxq5NmLrqNvLtdAzJbtZNhrFekV
k1FqcIcSQYdD5GZ1n3UpVUmvJ0o5bPkHerNJb+7NTASohIeCjw/yO+S3sq6cpxRxXEJQR5xFkp1a
usXKnjYhnU77dQoyWmas8vmT78SuXlN876jU38duxYAO3VQar6qv6gsimSi4m8binSBPrcZ9nJnF
KjEpL5zJde5MqGtP5WDKl1RjLtwgondf0WjTFiRPVb+fRB7M6ESl+GEnTopQyBPHkqr4V9BTw3mA
WF2EaSws8nWoLoioxf5V0MASxs3cL8aD62BVg9gk2GRCtfQe6aAoEXLsXG4KHEo/Cq0fTw2PaWAj
0aXvVZkvRAKxC71cy5dY3lfDYjjia07pBqUC+EI6GifO4PHNDKqAyLQwaDIgDWrE9QAw50uRaKtu
ScZIpsrY7tsd7QBIkPYkFbJ4p9DPU1ChL93EeR2mUWPZG6fEwHedWID2N13mWtZFB+EWmGniq7mA
V1CvFCq7GDPrWxHofcoPLr0xHBVEqemK7CtnakLQioN/lgTGWJy5iTZiSWICjesvbomXLVJ+bvMN
UJeJDxB4JNTSIKl0ND5k6unXkoOMgexXwndHyRvUUeFayIlE65fHuk9dCYeIQAfPT5R6BbOftGeC
ZFPstiKrmJnKYMiiWRWxtf7kDCpgTq3npERWvrFIrepQobiwFXFcZIisF+Ds8Qli2SF94BSMqq/T
ujr/0s9jLaIyzvX8gNoqcZFZM8uDSHRmHkyAH5XXjmks/joQHmPROaoD6vWDACoVjkE5knYn8FG1
9Y72zKh/JyaRP17z0cnsZ1KoUeCPHFR6EhAw8/pnQdbH84+ehlxx0TFByF1vVb48z4pEyPNYL/Lg
JA0KY3G2FXuLSSEFrvVyl6pm8I4wiPAF2Qv5GGcc6cvkmdM5jDsUr5CDptyp+g2Cdf5QMx1i7BEx
1rIJkhBF21cI9UN5mhTjXFx5TgBfQbKR1vZ1R9/hNG6AtW/0mW/3ULYahDqSH4hY4DMVFp4/mjf3
IIbMbE+Vmk0wH7Iz3fljXhOE4TgqQ9Bu4rd8AiNmPGKvmsw9WPv4hz4AjNnX2KNmZglowWEV63oe
mgsfM4HtYJZ3fjt6/aEuZTGfrB7gYTPrY9ZtIIm1/WXOxFMe09wcvpOUos592gBfvXrWvZ0Bminb
GbLrzL3lj8G8VTSSzc3iGfGyEY6bONGyoLzloY3iogHGaG3ngTL+RrhOkpxp3Fi58TSLxojPJnsK
ZeO1z8wJ2bBzxg7eMIyWjBwNS43+ZQ8PBYeiX1pia7PtaNmtEd/K+m5idXFdX//RwpBj7x4QsBG6
xdJaW3cwcUlQPCflhbAm2J4ZKsdyzwaBFLnWmRhvVPSZ9RrWzTs7yCAAMlTbL8JmN70bZq93NlIp
u9sAsELi0HhZftOQt/ijNgGxbsoRE2JIx34+9g3tt7BjS91HuNLthAJOh2SUGqgKQhnQITo10oRH
LD09fdCMZlWFuvA28JtJQJS1MxRsVVrYl1fWQIPqpHYEzpgRVb442qqEDjAjqIZEqzTgpoESDXIL
zBf4+wYaVue0cdEMCgCm5rEgfIGMZUtq6RZ1+Zgh/zCUFmk6bwH9r1s4WxuDZrop+GUlbbw2jZE9
SMTGeTOTmoaGc/Zoi6Xw2HSyO15GbaHjtnSp+J6QtofnLkYg+NyUeIwQmcAdYk3usoaGiEtcw7Kh
dYzzHINC70p0n2M/TG24OF5jjDuOHYFTRh75JOija7TA8XaeLYI0Kgw+wZ3LIhrvAFfn8sLDYJ0/
eI6ahhh/aEklbkPMrNXdsfUkPAO2aVP1y/9UDv7BwzJ16kP/deXgRn2rX98VDn7+wF+FAwsWFoR7
G1cmSkPDsKjx/KNw4MO0AixEe0GnpPVWkrUquVaNFm0Ji5+gPkS99599CeBa/DawLK5LyrVDP+P/
/Z+X6X8n38XVXyWB7sO//y9OT1ciq/vu//6H/VOY96/SgUPZGju+zzijCEGXw1xrYW8rvBw15z7w
bvsidTg7kHEChy4OTtpGyXvT7FmDAre8SF1fXNfL7J8rw5me9ZqhTp+YKSWtCrCcFqbgfpyezClW
tzNmqC+OsJrdwKg4YSnP2X4bXzQjWe4MlSDuTLvkOi6H5UgrHZnKrHHmgxgLCo+92LYmnuzEQjq5
8ZiBznCm+KdVH496SLKvlaCSkAM7V8bCtk378bHw2xmee4qANspqD51OZUxDhIbedDclCV2XmK39
Y946bP7juKtO3UEFONVaOuXhtKJidxWtC+DfZVBIigmdRltbyw66rXPIpByKXdDp7eYa5ZibnvQ6
3O8OQT17XNB315UqvD1/SndexTbhvCI2ruxm9pgi8J2K2cHNOmGXDou6J8OlBc9OjEkS9Y1xyrQH
wNDKLnCY60cAJFGlN9OV8h4Da7jqSVKec429ftsyaX+lMqKu2W6cMuk/sxCdWTUJMtVxERl1hv4O
dOTGKQYMAJMX6rq8JePgVcPndNpK9UhqTXUyNKNJ2gmLjUcwAEdG3NW5+2zqk3/W9XjfhH+Jk+V2
Ctpma48gvVqFmilOk+ccGR4yZf+FZr7cpI43fdOr/tV1oTRT1TeeJqd7wt51gjDltJJ4gdMkLm+U
gezbaSfxWuvurVvLH/Zi3CGIvY0d/TCjdSmk3HX0FDY1YO5da3Z2NGQWgjuqBMVmiYXc5Y3fYGYC
gCk1+8Ztqi+yMtqz3FTfHIu9F+AggJwzz3TAtI4BbT9WCJWO1gDMdxIZZikyvzlRcmYNDYVfDzWc
/gN206YFbm67HkuUhjXDxKaApZBa9t7B6pSNw0lL7tY9dN75dPJcBFvoisbHEWfs8Err7BblV5TU
TziT6Tj0I06VrppZW2a/M7dtk6IO0myafVRaaEw4joyxArGYU8GJ5+G0xvZOh9/ibHVm4J36xgGw
vurGxN0SQQNcP4WIyIpvsPHtJwp5JLogq+qqe2K3wVHiGnNSzqZtMlzg7+PfvODKyzkJq7k7sB4/
UD7cSqu6sdQcVYl5my8KSC/Mxt5sroekzHbOhFrXCYruOBB5tynt7Emf8x0FeegmgnIaYurTjkLj
dmiGM0zQ6aEZMuLoigr+zzLTOPTPCtfEzTQqNvi1DofB6S6qQuqni1X4m8JMRISQw2Ftg306eQv/
sBePTXzj7cnAu2wNXNjs/+OzWp/sTVeVZ1qPNKmqcbV2INa3nlazjQQZilsrua3SzD9ZpSZftMpJ
rokVjTdNwaPE6zDvAk+VKUTm4bXMEmCu8kQrf/RzYXzBVo4soXVpDCElOAEre8A+/tDUtrkrK4LT
QPseiopiHTqVvZp4HogNnG2XN9NmdKWK4s6Hakz1jNYtbqiwI98WNoJ9sKcYfV6tjL2FCfPZiBNv
N6wxW7JZzKd5Cm6SooaQREwOoNwDdM3npCquRapQo+pIK/MoT0V/241kBc5VMaLQgXPsINhDCEqM
YZe/xDy6CJYGddrYeUnH4mRG5FWm6X3SdC+EDRbPpO0dcmm3oVTmWrtCQmRnnLcoTZl0DuwBu4xz
o2noYXRttLBJDofJ1x91yXDUwWVnIAEgXXP0UhNdRyjHtSwPBFY6F7lXNlfcDtVbsWQXlWMN29zI
44NmD2orfOs06eeEM77CQ294BzvN7nWazDB1zKcgMxVv3EvjLz2xjKf0rvBoZWaAEhAWx9jHyR0n
qIe8tfc9Ys/Icp+QNVchMkNgMXRMrHhNAbQfUtbPK8tqrLsGDHoY+8mzAdM+dGFrzNWME7LN21As
3khWZuLg0hntFwWNlqmHxpXZO9pJExBXYoHdP1r6qA/fqGtWR5tG67OYXLRGk+k4L7Wp1TZbZ1ux
X85WVbJf6C0yoNbbZ0Y24hmShX9uCmHcweQgRcbONW1f6URwQhy4QKom09CVsXU1SaPfIG80Imbu
YIcGSZ4o6eRHzgEDpjiLXbsIuvKCMMd0p6hvb7RClQzMTo9yLVlL+ITrGU6WHaizzvsJwtlDkyRb
u6ouOEgeJJqppjqIaSwPhsm+11rKcaDCifeqS8aTUaiDVbo/iFdpj9ak61Eylah2u4kKMUI87eD3
Kt9RtIt3HvcCOmY54igyroCxbBJX8Qi4h3Fy7/tJoT5CqnuzdI4O9OHbSAzYLh4b704b5ng3eVUX
9TrNBoQG6pDbXbyNCVm5T/RCfNPIrvySIETYgmyuzq22yO+p9KYnOJQAQVtZcqpykZ4WZqBdaKWc
r3ENNU/ZzDk+TNmKsHqCGzkp7Ap8turdm15q9Rnu1/q+p6vwnBrucptBp410F1Fobcf6zq/8+Ipk
ozIixZSjNkFiLz83f//TQfsPYw2y/6/3wSfyW/2ufbb+3/+pzmFeR/8SQPfzoYCyn/1rF2zb/4le
B5eBS1y5x6nyX+0zK/hP6JsERCF7QLyDuOKfm+A1owqsE/hWgp1//tjf2QO/b2jTPfccdHVro5f9
NIEbH7q99ZJ7c95ih6yKoYnZV5kZp3hihJgRRyv46ghOjgezTnpd+6StvUpt/rX5/uvSNnUVg6aP
RSvwQ1u7btFrFnyXW3vI8kir8/mLsmGyD6Oefoai/XibK3UXhw7aIxQJlLB50m83+hS+Ca9KqW6k
qlKIjazXTMlpR2CT+0DHqrlIk1ydvfkC/nHceHu8+O01jdUCRf8CEvCHR4v8ZpoEyb4RbjULJePU
fqc1lzxQH4GT0jY3rvTtT665/s63z3S9T3BmxgqJXWnBH7QyDu1NtOrBHNlo+HH697l1Wcw0UEOt
nspbNqXi+s93+bsr2miaAs+0jV+5tOyxyPFNxRw5qi1YSdr8iM7R3OnUVu91EDH7v309ZB54eYCP
cXL0Pnw1XZmz+zDaOZJWcmT5x5WRpheAPbITSzfVXwf7d0fGT94hbW0DjTcHUWw7H+hwkpwZgl7M
OdKJVgI8M18aWnmO3ZWeWu0cUN3e/vn23qsvPGR6mJdcnPg2bXVucm12vzmRzvOU+CWAvSgz3Tu6
TMEp3sDqk2f4u4u4yHKIxwOVzBH9/UWQ0YI9IqMhWmJE/FGnBLnqi/D9kz/fzK8jABUJExwPzoBJ
p3+4mbZoWux2xhwliiby3pXVmF1idzGh1WioA7Z4SdPyuORdNTnR37s20yqef1CWzJ5w/awPR3uz
Ik27JdUrGseZNK2k6e+MFFFQ3Bktvfh6OV1qHvQnc9rHJ7teFVULc7NLriCgkfdPdimWGL98ukQZ
JSlAEW7sclL0Ofrv/nx7v1yImYy5G2mcwbdCHeX9hXoNuXLqOUtE9F8CaCqtr03oXn9x3v/Lz/93
V+F471IKx7KvfzRyer6mSs0hubjyjRn1QYAlzEnYW/zNYYa6BJEY94LilIXh4zAbWxejk4iXyEGg
9mozp25pSlWXulsNx5pFbJP7CX2sPz/DDwZSqJJUmBz0LKyjlIBwkb5/iFS+SwgNBc1oc9+gjPML
jKMTPVAC5TTngGxiiw16r1uffSYfBwZ2Q8QxDtBmO3DXMfL+wvaAChXGxxy1npWckZ/Cds6nyAJi
b7SRW4kMJ/Js9Fd/vuGPK65HK8sIDGsVU/p0jT5c1sNprExmOxq+cna3trSWGPRHTLoGjT6hZed/
vt4vnw/Xc7A2UHijVMRU8/42KyGV3nLcA0zTGlHpCnGIAyBBf77KxxXIc6CJ+Z6BEgmQ50/i/tsp
0xtRRlDt96OG8OQjxvf5ChHHstd0bQI2kS2frHi/PEWuR2ESMjRcWf1nfOjb62kgk+gepn5kpQER
EzKYEorkICHCrGe5+OQj/eUZcjW2hjp6XjZqP5Xib682AHfpM4qiUefpxYnsfcx4GDWPf36Gv7sn
l9Ito9BCR/lRjddkeYqyFp6GFzfeS60L8WKTSNqFJR6r6N+5FioQxhya9Y8Y1H7yJhgirheNelxu
W9Vl5xR6s9OF7sUnH/xvH57J5I/pDAHbx7SDxCsQGS08PPA4zRHRLmGdnMv+7iy5viIGFd1KduXE
Drz/zM3OCRRlNj+q8I9+GQEenFZEyn3yin73mb+9CieCtx+Ci/Onsxw+u8o1ITfmPKyZOHIoh/S2
cJ2Wd39+Tcb6C9/uJddxRdmXyXY9aGBden9B6oyAzyju0/PvMaQ2eXZLXqN1LLK52BmQFKk2BGvE
cqefSksbqJQMVoQDXkV54ez0ZCw+YW7/Mm2ufxH7MBSj66fzUVOcUirz5oovB6hRtdMMQ55VwvB2
nUKpIPXhVcfhe//nx/DeMMAasV5zFRdz4vKBeq8j582GbAC+J7AfehHuJyvUlbPsA/Qe+9IbtHuC
5G8Sev3nPSiOw58v/NshCYaZzflK9P8IJk4lcTRU9ryIEDHrYDTlss1Qgm/KTPc+OTWs8/Avb/rN
pT7M0z4xvJlauEeKddNZmho35oBUI8WBGhpWdfBpKt+2mWbu8JGLT17qb8coEm6s4Jjwwau8f8BU
fKxJabxUiYZur4LF2s8daoN/52n+8yr+hy1vm8wuhUjPixZrnI7QpkhFwmu4cWjnfrKZ+e0NrVP2
iqQgavTDDZW0XFt2Trw4Mxj3teeJr4QifnZQ+O13yYfJugq4AAX1+8emIR1yErSE0eS49WlgLd7p
GKvkYYJ18A38ZX3Ked7ZEzhnfvIof39l32FZchkdv7g+/HolwXJlEkzpyCPBMw6ISLWdM1Cxmlpb
Rq6bLTslx+Llz2/xd4+WLe9qWFqdPB/f4pLpDeFsI5e2Mu8W8pk4xdGbfDLz/W7kvb3Kh0c7e4h2
rW7xIq0x8l2sCXvTGkRaZlMwXPz3bujD0tEDRsBIwMirvRFBcpvHu67Hav7nq/xu6UAnbVOJgHNO
osX7b8Wr9U40MN2jmRDMCJvWSGmTHZlBrz8HLyG6Tz6R3z7BNxf8sHToltTh1Jow59yyfKkds4zw
uGf3nRqsf2O0Ub7yqQTQziWM5/29tX5iD1PAsjhKab14cpxPJGyMT5b4390Q1ZRVcsMqb6/i+Ler
QNvZaYsd2ouAh08bjrvx0WyCisgH/zOy+m8vhfESu1PAhs/68EnIVE/SRuR+1GKHCLNKE69w0KrD
EONN+/N38bvhRGd+RaCwl/3luyjtfJEcCryoR6O70Rs6npWGKvffuQqtAd22Md3pH27ID1B/mTLx
Ixf4044AiuZsBmt88t+7yrqbebNOz0XHOUbjDc0yZ5ZPRm0LZqL6t67iE7XDqZsj8cfvgGhfwt6Z
+0CKeiFSfjM0EOVv//69BFBcsftw1uRQ/P5e6Dgt9lJxL5yU7TBA08fcbn1WnfnNh0bRlVUXoSuM
N/fDVTqam0OuGgMydI6YSU4Glux4duQOwlwSfDJOf73aWgRabUUWthAOLO/vaXFsdLSxY0Rt4yD+
UrM5LnsjV7p2ogtwLJ9saX79tHE+UrTXGbAO5pAPn4NhZv6s66kZAdk21mQ/SQKr/5nL8jc3hZl0
3Y4aPEJW4vc3RePTDCzKjrT3aCiHrddYEmF3MuZh6xdF8be/C5dSOXUKiml40D4W68eqZUtRrMS4
THdeKXCR5QvTTX1Wjvn5d7/fEOLcWWvyUG/gH9nrFuDNYGowrM8NzuJoQYiontFuuaQ0GB6KsBNo
xP3c4q0ApfitS/vAxbJhQQ4fK/jLCAxjzhKcBUAY3FD0NrMdLD+/3QVGoQehiH144/w3o67osWkK
7TelUBPqhY8Z4c/j6NfXs1qPdORH9OfZrXzY9CUyL0QvLc4LA2OWyznEMg+I9rLdVNTi5s9X+7jK
otjwiDCjCMFxk+H74QvnjS2ce5w4QmqJR0JVWvGEUk6UUcLPBSANpzj/m6OKa5Jlg0rK+mnB+ljB
gv2eibK2gyjolsA/NgpTJqUkS8ujYoBi+skD/TiqfMqptktIoUU1Z5Vhvf8unCCbSKHlnSUyhfm7
6K79JN3R/GSW/fVJ+joBQevHh3uMquD7y8CLA9zfp3GklR7hmC7Rd99n8P7knsfNVwQ+yIr+/O5+
vTFktOv/WOOpSQQfBjKVYECbixkzkJU8YIrNTyC8fGbkXIcPf/rbkcVxjl9vG+SmUe/Elv/+1jqp
upoukNgqE0/8N7LmNeKcAVDKm8xcOrVLkEchOJjj4ZHkdBWlg1lclrLyL5PRWkMK0sUCbToHtRYl
Iu1v27yIvy0VpOuN1LDPMxuKx6VIjqAzvwDbtWmFe0hu4FMA4ldVEF8YFTtz163UFRtdctfRrs33
6dL22yZb8ltCyrobjYiHOlyMVCbHXF+a5qicQkYTe6v0MA9A3YExGvNF7YHqD3s3q74gAFJ7K87s
E71k+tvieHEexiSQ+5K00wvNbL83iPwboIqoX2ScGq9V3s6oG7r8qzHDsGo6r7xSgFjpVwmZfiFS
nlmCYO8o5i8JpU/Yt+3Mz0QVIAcY7LlHp1UKhC7jXJsRungjRharIREWCpIKMjY/afZJodxkq0Px
6cJmGR0tLP2GpOneXg6uqvxji02iCsmoKDepBgwLLdNyUXUCFpUzyI02dsSmzLLV4ULXOlivcRC7
GfoVUdBFDMUI3oaeb+0OAWGmxR2B3BVGvaCo9SfCwqd7knAc/IEmJELUDKFq8mDYkShhfbfN0RxR
SCGnAdKC2UuKRkRjYvaHPGW/e99DgUL5bzjrk6qTxLtIc6XSjaO0BUZvQiVyh9ciz0M/Q5P2QNav
QmUUtPq9gv//qFLiKEOhGQHeHN8Q38q8bnl5XZ38IJugPpJ9kAzIE0viaIB++b6g0yVoMSah6yPz
C8d0aNT3ilg3hBAQhuvIkqZ76c1GEJ/ya5HQdUsBrjWdXLPZ0b+iPZarvjTOW2swQXGXsjnESQmZ
ty37Jg0tAUsKh5jhHhMdgNgp5rexQQLFWr73KifTX8ehyppdTR7TQ2GlpGuZ/ZJtBz+pHswpvzHS
WUSzGLpHczY9DFma8oawEjlh0km/2GR/jyJ4WQwwL3MzLLtxKFNiJ4ykOFcanLLQQyK0IRS5n69l
h4eV2axB4UHRs8VqVmdJAq9CVWLa9BkCuwMqQeV0SZi7rSNGKFEG4S7Q2WdwU3hAq12NfvQiEUsB
4FZMndqotmsu+o6LbZQrMuycws/KKHdNkOaCdXc+J9qiQJmGpyKh1jKBxJrurGEyGEeqgQROjrTv
bkhgntOb0ZADgH24Qc6W0I4mv8GFhwEhVL4DPR7BZzmKyzXwrLpIwGLiG+JxQPWenKQbogWXoAOs
ySvwHdWyuwdJ0PobryNL5GutF7WFYglAx84FJaWdYrLrLjWXxAVowZ3qMJYls57S8mxIHsWVRM9k
9LpljALhCR+icT/yi80Y7YuHUMvbun4yaxHpogFDrWjJ5QOube5sxioSRb3Oxa6e/ebKHxlJu3Qq
l6skWGCexy58q8iZZo5aP5HzVSw7rIyYUECGMI2BMcdNQesXOv8II2/OiCDXB9VEvq6Z/jbtigV1
oOaAoreC2doixU8gKhNMfpk1OXEaPjiwb3ahm5ckPaksGmC7zZEg8MQNpUdbPjWWzIp8pQh1NhNP
O/UzI3lNwFWrSHbmApRsztGxCj7rgIyGXAWRJ+PlWeXYgjcYQ8cn+AMIY+0ceRPTWZd8czuUblEl
Ep12a4rOIWzzLOfvNQo8L1JrodG3mN62tPjxE8+WPe2V42mYUDMdx1wP/awK5aK3PWj5dj5iaxrr
jUzoUkGdtopx2+hQAAH44RGeQPH4Ux5hWMxXVqKh3HPWdmq0fAOVcaoLwy92epV5Z2vkX4A5UUPD
NhAJpCIbxuNDmrRBtu+tbFq2kxtDvwYoPf/QEUukJwSNFNNuTBP3LCjAcWFlapCVWv5kXJltM2cb
Q2IAYJZNvR+DUQQXbJ0QCaYw4J5ct1/0U6uXC02vKQ/yg910SPVRA6/YZ3TA3xuVjQvSLqd5Ksl/
5abUGqtiz4nnoa4y+ocFNyWEXoIsmkPP0nFdNJnJAiEWglrkUmIBBdGELLJvY/8spm/zqhWENIaV
gU8jxLYC5Ttp46zZE4hidZty8NwXPrI+iXzWYWNLaBZ30FgziLIF5QGmxd4u8306Sus6FQiCkQdr
iI5bJaZXIXLmIN+duzQaSk/2O9uu0TRCFyaSpKk8G0tOl5HmoYMgpt1oExi06fgavlr8RhN9QUzw
geVNVr9dU9mfdGlbX1WZUQUeq8p6JHmqIGy174pib9BgPnSOh33ZaKf1i6oUuAS9MYMz0m8SLI6N
jL+3GsLHEEME6VyEujhg/ty073bAzV1sPm42XPpGCSrLExq1DCp3HbaZ2S79DR6lyd/URClZERCv
AtMxhvoIImZRsCqrFvcNRu/nJWayvnCxM93FS4EnJyhS9dX2lgKuXakjUCP9TYR9nVTftYG5cdOA
CguuhasW4hYyjeR6Y0bwGg5Vr8TG6iYMbYIAsorMiJYXGFQB+sN5LAAiCryc49aq87bez2gwxW7g
YeO4L2ZuURlJoxMaCCIslPTQXxx/sqxj6wmC4Zu6bjBmW9BYT1MdAN0GfaEvNgwxLH/lpCFDXArm
Wcw6VtoxEyRWHpmFIS7ScQ1pAOqt4S5csiTgNBE480FiTdwJKSqscgGMrEczZqY/GZvCyKMZ0LT5
jcDm3NguttkVFwIYF3+IQKw/b7N6VHWUJqXVXi+tsxTD1upwPj4TW5SJ134iB4Hyo5cN5d4GO790
d5wpy0UANe4HrdjVA3FbOKLbxM7ra0LdlBnvRqeXsbGNsRfiCgeMLam8FGbpoOzn+YlhqzdLC0hW
uJrblVG/TGP2mpXA5B49o4b2FfYYOJmK2LDZjDRJLmJTufO8K+sMz7DTF90QZknVk3BHCNWpxR8A
GL9oc5BGnV1+Z74mN8RrZTNsmjRdnHBCHo+lNGgF0D50jt+7HGk8ItupvdUrtEw721mcfU2nAR8d
Dc4sRE2+OBED2DyvaOuwqI680NBi4ks2NbJP71zaBPTtZgIcn2x+t7b100bbW20/qj2+117gK2ZT
GlYDweD4BCZ1Xea97R5JNNIeR4NVcmcnnoG9kCAdtVXotY1gR7DfJOknJf2tsKp82CIay9F4a/4w
7solT071pDXqk0HAEL2Tcky7iDWj8R9KIpBKaLte9m1EC7hsjKJn9VvQkQa7YqiktVFEZciNwkxy
O5XESG14gk6zSYcJ0WkywenbWCauwtDKaiPf+uaIarqd2wuzcXPnqGXaeEQ148K/HPL0aS4s6ynP
SdL5kjd10e5tMsEv06ljxpIkFpzKWRHv4QW+ZW81/ONsGWl2PXmk7lQbk3pFspOGIXKeNxrjnW5L
H6pMV/4wigoLR9V1gx6O3oI/prFM8rHs3Jsgmjb1MzOi+aWqDbIsHDOWyX6x8hzkLkhwGq6Lq0i4
69Mfq8rC3ldI019nrRM6Rxif8iZmRhwNOV64LTq48kdA7hqCb0/iO5RFP15NduEDvxBG/D03XSKE
VAPTClv1UnyffJaz7f9n70y65ESybf1X3qo5uWgNGLwJ4O7h0feNJqyQUkHfGGB0v/59ZFbdUoT0
FLfu+K6a1MqUEncczI6ds/e3m1R25/q4Er6kNPATnN7KnjNcbHSndQ3oNYCJ67b7kh1hrxX0iyLL
yC1otb7V2ruCI88U9FkxPjer8xSvC4LwMnl1Jqvb9dX2xTeztQ/DUr0NEivMhGnitI7L8QqLYHbV
eerPdvCziGZTfjEnNV8g6zsP54dDyM51yrt+305z9hZnjqnIfVN15LkKtm2Vdh3rkWeQGzWs/WGh
/79nqKLt8yIhNM6Sa/VVlaN8yjX7buYglAbTQHUUkF1BsbrUhX0YR1lHOVHLkd5lYIdSYQLFVYnQ
I+pxzjJjJiKDtI3bavL0hX1VGuderB3X3EujaZmNe1tP5vO16EjFQFB84aWu3MNU9B99BpBnPjVC
2Ls1aE6lT9p9m9Ua3vyivsPqqu0zs7PvO3Mab0avAjkJQOFLnVZ0gZyVqA/Mrpxet5+tizAZEYZG
fX8AC53ixM/dp8Trp7vKd9YQktZ4aTsVGEKJexrYDyZfp7pf5/rEUG2FYGVYcdMKqIQdbzZ+X/zE
YJ/R9rdKAT/M7acMu/eJ0VT588oOstMIigrtSdYhgFPvQiAgb3g2TSJBtJiv1RTLXe+yH6ZS2afT
kg3HlA52gA35fFjLM7dGhO8uS4BGlQin2G7YCmn1YQjDzz+R34RywXwipK05cUFrHJpmNl/WLRwJ
/mP+WNfkjgQi0d2rNV1HcK3e2bzE9cNCRAGfvSCZcxHdGSGhpxrTmLdl7OVxGrNnHwzdJWSGKmxt
YuPwT4LZgLP2lOqWPCc8sr73sCvfLtqwiP1ox3DA5GTqJzb56DuMKxfWOoJ3KdyXkeNmsC76kTFT
84Q+3qeOqfMdMA+PGA/Zn3EIzRbGrrqPdSl30z0mjixM8b0FxFx6J6RNAzmdmuyIYE9AuKzWty1z
5qSQODynwswicMQn66R/Ea3QbrGQxSdmQrhknqXZSdbSjghSjWA5Y06uCRftr+0SjkGWiV6Goyou
0nnWjvQl5pPFbVnLxuW7QqmxBz5MElou1DP9qGoHFXTA6NAX3+IiWU8bxo7ngNlea2ovThYWUcGt
bUd4R7IzuCPZK7EhzT2yX/MUW1WPA5WOA6gzwT3eNPB2K8d9TklZQn4g2we8LalyOYd6kmPz+IgU
62b1O//MHpG9hjbGrWBdidLM6gJkTSpGEbUMZonpq7VTsNGnYznFR5s40jNVOI92bGnXq2fMQd3b
7ZmjpzrP4zo3TwKn3qUrzFsWDPd7ldvsDSKxrt0ifhvwKym+wyvHj6bD4142X3DSA1q2vVzsCIbr
t5i04bRc4W5a+nQNUJ1IvppFFeRDnNNOFdY1cgzKLiztL9kWiDoTabzHEQv30LI4ibAvWUYawj6h
Auag35DHY1fxs2EtRcohij5ZuKi+hbhlDgI6qW2sJyUZl9ii52KgQifdtTt0ek/cGfWbuk3rRoCL
9ozbMWn0ecfHd7rQr+kqRCpWxRLYstSI36L3cDtPDlWrR67WmWho3JJqYlvPrVMBc9ESYX5FkV3t
U9vv431hEzQZrkrkl3Pi10BB6FQA3ZDJlESSXysPW5aIOrRKOVS88PjzDJZYLB+JcA6Lr8zyUI5z
jEirKKi3Yri3LCBqyyfM7JqW7JTS7Ulh/gIb4xkCAK9Nur23q5RGsdPl2M+qsoPekrWWMo5F7UHl
XR1uHvGXs8ZOnI7YlDBjj00kAElea3EmvFCusJahMlnLC6ztJQ3zXMRk3RFI89RoiUHicWWAMyDo
bRgCoGzTRWNL6EC5Ufl/do3WfxXDMFyXYwW6KNbsJIlGVu1vNWaQImJvq6z90PmSBxOtHf6o3IVa
nInGfqhbjaUNTWUG6EEjCS3IqC3bC0UbBfzQMBXtfuRIRMrIgldol5MKe1ePTSYCHz0GvlC7GHgU
mNu9liZ5jUwiO9cKhmmYY/Szg7OlotQFfSgDAMnNsNjxxdAbeRrUDJ02ME0+XfpOa2is6QlZcYWQ
7YM7LPSN67WPn2ynmNlvuyVLIpg1w5vqCkAmTTW2r00xyuo449lF5z3FpnuhWduhGZO9t4Z1Ezeo
ie2CjYbkRUpKRemvoiWW8qUdPb5DtdA19Uc6RwErLXfPTFo7xctnVqA/8bzKCL+ddzHWpXe7ytHv
4NjHhaC70y0kGc2cxSPXBlR+lCM1NoKDbtrnc7GWZH8Neb431MgSmdXI+iPEHrN78Ikg6E7NsiNQ
q9F77WSJnReL1KR05xBeVOwm2rADeuRyIUBs6cb1RFXJQGwY6/ajkFb8He7ydgEh61svy/r03KSo
gyG5TWro+ZTQtxhNAuSD3MIjmKTxbROPnhtqpglPvkH7We00XGIEqnHceijHmE42D2DOsY9463SH
0qtpCd4bABBMcCbmwMbIz9tpLlYBoMYfL9am40Dmk6ZD9e5VrgSqVCOlNGkgeWHf6h6nR7K5zPvG
01TyludFMexUiYnxaNB0Iy4radWdvjZ2e9AaXimOIRI17K7GrZTuvQy2Ox2SZqwiwLFsILo1EupG
NjVJCHPtQ4Kw4kk7YzzU/JkzwJmIRoNBHRhdXuuEgHruJRln+asx+3lNLle6XJnzwgKoBGD5ICax
W+6wIg+XKnXhYQEn3rIl0oqUS2L53MOgFmCbSPqITypbFLqhncTpEowgB6dTWRv88JGE5zFgloUL
xO4ztDPULSZAxU0nSY+4yBH2ECZLenW5Ur5BZsKvOsVvcik5/Kx+1YCBqVqikRLSRcutoa2WB6IN
NTILWevo1woXigOnqfy6USXgHo3wNeChvjnJiNRae9r5YirjC7k4rhHQFnWQ28SEghwITOoRryOl
N1Fmtf1E+oecCP3CLq385todWEcDm2AhL6zWqmivsX52xoW+1EDJfIiqnEqqTun0xq1CHQg9XjmK
TpL7FFtJ5R7x2tUtogoqhSfimRFJq4nqcA9nQpHVFWMaAsmzEfud/Qx2Yj7zFzefT2lkjsN13yPG
3bHkm+Od03ucq3bKtDR+yaoi8/DQgOWW93np2BVPDnmyN/Fi6clb1+iVdpoiCmtPvdlB28fCIru7
yR9NlGltnvpfm9SCkhSCe7BUFRIgqzkHWPVxfeypcjG214YAD8ebl8nLjJ5fA3ajhdPThHrFFMkI
5hZOGiyNtWkXODIMrN+G3p6/Fg4ntZDj2EybTl964oJPx7acyyPtmcF/KC0GXqxklbZqbVj7sZAj
wABJbndQ9kYvHnwCtuarFci+fwuZi+aPkWUjFZGy0yVhNownWx0X3wGpMXOQrp7pn5fTTkttLL6B
NHKPWjvXVqe4FBWqqvbAuNJiUu4A2D9pTLpFxENKjSOkM40+KRr+MgvqPCAjVkDzup/7gGCNXB7a
lMDRne52mntKiqmmtYG1WFuwFCVgUj1Wcp7UwZWgUkmMZSvXbiczSwkIxc+jzQ8Ij/NURnpeDRVQ
qMVvpkMfO41/XeVw/M9IBMySM8EhfwMkjnZBpi0TDAb8Ywd8pqNnU5zgXRzaW6ZTsbl36oLk7lKY
2GQDX8nWOy1iBLUr3MPaq6/aoXHla20w7LpbSl1WDtvdrLXt4a9h3/+6FP8B5uaHuWf0Orz+n+/1
AMrj8rX6/n//cfe9/p68lj8aFf/6G38bFdHL/sF0V2fa/pfZCU3Iv5yKmuH+sdHAbVxsTH911O//
Jn2KPwSqexuWBn4iAS75v6yKhvkH8ErQ4ohnDSSeuBg/4Dl+h+vY5uf/Hp06eKMwfmB4NNFfwTj/
OBVu4hoEfxXfiEwznkVnlQ/Ks0riwO0hEex33oxx2Y3/flj+mxaYv6+KRwm1BTcAt9KHqT50qyVD
NXczoqEC9VZld3JJsv9I2/3Pi8A7QYUFjgRa6vupsDRjdufBuykg1D1buVc99tqw5Zdc2SD4/vzh
N7/++4796Gl7P4L++2IuaVko8LkaOur3F1NeLDtle9zHOLmvNeeFdazbNbmYbkiZoLjwJ/1Er90v
v7/sezHGPy9rMKaApM0x+ydRU24QgqPcG6Mw5Jk+W3cJMJXzXnlT8PsLvZ/l/3Qh64PqQ9S+SbPC
vZlKrOYp9VKgd1rxifDiVw8j04rNgYiqzbU//GIiQYGepuKGI49/yx8agexNKzzStdX2i5+XJSfG
JP1EpvCXMejjO+C66IpRwQukLR8uC+grI1Xbu+krq4smqBoMFQdOvXHqEFfZ+MWd6vx4V7ul++SB
w91NmHgPSTbZZFaTNhRYsZoDpyRdNTeVdzqlpRFHQP7gavz+V/jlDfKABqNOQTXyMdRQdZ2Sfu7e
NEr2tCKK1eZ4AtOm0r3szbRW/7olgurk9xf9xU/v4dXk+dIhD1E7vn+0QceldjqZN3M+GKdmx0xu
BeH6ycv6y4ugo/HxcLEU+R8Up8DcxnRR+o2PiiIcnE4P1tGbDr//Jo7x82vqUk3ikeF1Qdj6cblr
GbJ1XZudz+vokjILvu3Zz72yOe3w8Te0HH3gI6XByCkaTUPlO6MGn8Yx2zIUGAtdviHgihOyi6hp
g96lP41+gJ8ESm1PaBT5C/G5kKvnRwyvtJxAeF/cFtOCkA1VW3y95vVAu5VJKznQfsbhDeLwQ2dX
YgrGWXZv6YhWmcweTx83oEtvBMm6IWZNrbWe5rGjTJzNAYJfq/PjV7Zx1HEeQRfVGQcy0sx6E+ed
WHdwd2oDnaOaz8lIsG7a2YvNqG6y4tUx8gyc+0YaDBndEQMqLeuBQCmQdhtO/7azpDXv+7rFpNdR
OtxsPL/1UPAPthNqB32CKcz0RRjtQrEva+psR7ZVFzKd96qwWTL+iBzi4budEtiIqmXQviXKnN+6
PLdpA9HExdzskJXrQUi74z76R3OGwHg01soH1uj1lEGyQWzaLOlwj13QzPcJmS3HWncnjVB0swbu
5iAh3sVFM6UHEMO0ChLAQW8eo9olSDTDTHaZpCQ9NyeO6kHGOraAl3QQuiR9p33vZrR4UcfCcOKL
IndP4QZO3p6sOfNLHQvob7TQSJewJSllSGXIUALaVPt3Fll11wl80kvS0eUQ5oVb3hPl5MMC9TTv
QRKqc+C/ThSBhwLiBdOnOif+3LMiaRXd9Tr2zpnU/eQ19V2OLXme1gZm3rl4Bpdd5/uMsk6EFNDq
PPMAQu9g8nR0n7eg0YOuJ0WLM4piMEp9RvTQYSEbtUJoGkKBzRjoiKR+zYwRSQ55PeR5Ek/cfoUP
uYUML05ziSR7AHuNn74KlJ8y1wVbUPPzInP6Rlo7HS67JmE5TOpu+aYzmPQJngeuYc2F+eS2SlTY
pPI5D1zb25iDcrJk1DFZuGwK+kMXcprcmgPW1EyRV3jT3ZAVw7m0GusNqIBYrgvHmM5MdESXRAFK
A2YzVOioqOGgkMCUAhSqlEHSXb360KHr0qHV6E+xQTvfWUsYWvZk61sOIN3tsVoYga6D0m+lUdW8
YnpHQ8kYmd5Fo99ALFkgkxN1rzM5nxAckaE8emKv9TrvTS+JBmRzyTwvKqWe57sYxci3bDbsB7Mo
+y/TILM7d3KrAkiZWERoasp6nTiXPthoa24Ka82++nPljVFGiw12td8Ux2bmaT76VTpfyplXjzan
3RxVxUkg5Lu2X2HX8AOtUK2/6nqcvPAJ+icI/YMIRb25T8wtbQ2Bkf/FLy267AzNBed8f6g6sDNq
eYlr0pZpI8DRDIbEL4oIQal+URZ69yWz18kIa7KJvi/8DMwSjHq8B+LSkM+lxS9e7ckWUZeZfGl7
w36cLbvNmOPk9VVeJygpdJ+uXQiuosgA+rAdhnRx52tPc8BbabWbvcS0ui/M3kzpFWqxIwJ3WlOx
j5uV1g45Rphwm9pq60hLXOeBvMvxXi+3Z5Dh+uPcQ6AJlx69cWDALeQbzHLhLLba0yO4x/hGLm1Z
HGCIcwhfDfiMhwrEHWn005hekK0mOJdpnoPKpIcKGhYxAZ3hKBMsJoWTGW8Mjx1SnFmWZzTsfeJH
bGAZnUoUP9fAX8ubqVloImaOZpzTTdlIV+Ng6TvlmEjDZs1PyMRGVDhxm8bypuC5hzfqtWW96wbb
ue5RpFohNmowdAmk99MxR90yAln0LmZW8vZLpcjASkObdDVtj8DQYAUid9H33VCQ9pSde10H8xm/
L7BFmrZOpTi7ud1k3TnMCijF9d68HDoKchZnK60ibfR8k/GGk/YXfVnkWlSTdGeCf8I+Ebr8f4BG
vBXIsXBj8UD4DMLZ7JKOZdOE1+VNa1buRs01zww8P2/EpPv2rpzzlWnjBBLXhu+LTdWWbTiNMeAf
Jxv1M2gi5hzoViJeOqdczm26VhzVCfRmVGgJ7c+x0PpH2mO+s+8JTB2of/Xsi6qq4lqvy/E7fQ3j
OzU5KUAwx/jp2y5Np6OKE870iHlKBkzSs29aE+v9zoIWpRuPXtbr98xq8zJqF6S5J9Kbk2G3Ohnk
ztZqAM5pKf3FIG2rhck7Q51kT+fI+tOZc1qdmtsV8wnyb/qgM0A2GKlTrM8wi0CGoKfq3MuynxP3
ZPCIXtstlmzGUGfwne0QHJQWEmybgWE+uHNkDn71FOvewjnCzdVwFkP55BIMggkzt7cny0bJ5oey
ogEW2BaNpQhykhlYdS1eUQ8U9Q4SPORRu+jBzvrJxEG/E0Nchs4CrW0/29XCFk/XF46UKFptp+d2
Co5JKWYGvT4zpPbSMv5mzczVBlBOJHXHHe+Owbhy2FN6lJA8zRgzHtUMw3HQy/UQkp+QxoFbWQDr
nGyq6LiMKzQoXzWjQR+bmUQwZckkQ+LIfIQGRawIF7QclG1pVSb0vbWUbR7qVC8vdHOehn1vTB7E
6b5hpxIl49qTLK6Fdq6TqoZpja3A3zVMV+Yjsk/ryaUyOwogc/jwQS08E9deTcGgL0kMYBDTDwrN
jOi6Wos7/77CgFy3V2BJ4KJXVefcrDhGv5hyAk4X+3KhPoFoHHpGERdsQhY4rsCZCknHR/Z8sxUc
VAsQdtGuTFFC4/ZIHyfP1xIUDtY0MpnoCbbW94kCv4+GlHovBMoP0LcjUA4amzVtLnRUbsjTCJ19
m5Wl1AmBejC+ZuxTB3MB93udLVY+7znGp0xamrnVTiYjr+6EZikPLcvEqEVmnstf6v3GHE87gsfS
BzR9Bfo/umPVofOBWYSKTaTel0OnGFzwYthRqw/san1Houq30WOsRtuVzj0nEMPv9YMcE8kg0Je4
DsAK000t9iB+3eJqyYtzxqf1KYMjbTzOq92p0PeJqg2nxITIvuGyvxMODBeWaIwObauCdsvYaW47
lnqnNEJLLca5QiDBwJVKBY6soZQRDlWbQOSmrVqGw7CKq9xgf4VtvJYPxernPorVVWNdJjYanjjT
mt3spdo9jUcGs5UYx+GIUpfeJwbZ/Fllo1v+LXX/317UP9zftqKo6UmieP2xFbX9hb87Uab3B30p
nWjVf5Gx/tWIMg1iuWFm+PxrGjKQT/6rD+X4f3BawnLugYIAJbLRtP7JjXXoXkEL4l/RdgBwZrv/
SR/KeH8ApHXigq7drr8p+De2xftT5moiqu2y3CC+TjfP3LV/binlD5qxOigHFv80o6w7wxjsH5DW
uQerg2UYEBFBBZOurh85TQz3sk7yh98fGj/4JrYPBjkXY6zjb3llH+2xbpzDVi9tRhdzK2G0M14K
UBryQcHPh46GnOb3F/z5TlhcFGON66DMdu2t5/ODT8jGb5/1c2lGbhsrZnlet5EAhsffX+X9Sdhl
JOWY3HWOq6QPuSS8f7iKImnCa5GxZZbSz4lfsAYOckiQUfeaDyR3Jw+JkuZ1i4njkzbPRwgC1xbm
Bgl2LHZwvumHbxh7uO8bd0520NWLLygKytN+gSufAAFEIAgq9VANYtr7gsQHree0uCl7warburgs
XRIqBqv2Xn5/Q4z3vbTtjkAjcAiBJ+iDw4/5wd3mtnbCCT2JSfC18F3z05xIoyETrCZkPmj9Nb3N
5+kqkwpPxeKizF+M9ESIUX8q6oIH0PBvNFXFKZuFW3WfPBV/tSb+3aX658ejPYXLb7MvfmxdeCs5
PklXxxETe2+PDsdiimB3r3Oj5hOXSdSTja114/g3+sEw8iH0OwId4lk0WECS4ZOGzcfXgrtFe2UL
wESS6WGpff/8iFUwHOw7xrB0Vol8BqG6o5zzdm6ra8+p4y+fuIV/9dQwkWMRAmdgCo7k769oupJx
IOqBHYLHcr/OykU72nT6XcceG6Z1lnJUnaY3yU9Ayd8Pl9jtil1jGu2pRvD9gw5h5pNf5X1D7q8f
hUd5wyyArtGBYr3/THPfO9IsRUYgjHBvuoHE3k43x4jJ53xCUgX5S4xsPrn1HxcIi4YvLy19MhAW
Ogvm+4uaCsWEH2f5rnHj5OBZ/XhYkbR8cr9/cRV7W/eYMTDgc53tAfhhGaKO6/yM0mo3F+Q5BWLI
AV8rfBW/f+1+uoOGCaZqy1ndQlPBb324TMYyUaDhIM5iKS8aM7WPtYDjTQjOEB9WlYkD3gtx/fur
/uXDffc2cVn2O74a3lmL/vn7yw527TuSeIOoqVYN0CyknjfbmNN63ywSfiz2KU6mVukQTK11S7eL
64aauUMNPIVItUhC0dgbx8Dwu+Gu0GSaHhoLRTpVGkllvWNOWKvwsdxiBmfa7yJSukXanpzzKFlX
+ZQbN9KxeochOC7yQC5xf56sJDOHuXIW9K6VHl+kXtzMB8VycOj13GwuuY0OWSljOu8GjtV7pqSo
DbrZ5HCf+D1ZCCI1hse0ncWlrlVTjZfAbE55TgCazfSLKPuJFZZhkdEzC0zllnc9/hkytQyZ0B6c
VDseGTCL+mYe6+QE9UDpHSxjcbKwWMfyy+A4a7zzraV8nH3OtKFXaNoYoVExsijWB6uiETC5XzVw
3l2EjD8PhJLHvvXjuymL5SMGeZLjq67+jI/wqyeJ5YiBD28Ho9ttx/vhgS37HK8hdOnINSsNN28Z
H7B6k8UmVRVt0NpLmvz17vcP0k+bxvYcmTbzM7rjIN0+LIOMgBNlJa0TMTsQu9WsSGWoW8JbtVr8
p2sNa5/O0sc35H/mBkP98fv1uMQonXwuxVtxZiwd3L00hZKO7PaU5xzSvdA+C678xU0VhAwAGGCt
J8Xj401NkjGeiX+PaEENF8Uyk9/kovMz4i7SXeoTMXT6f35PAfDZFIJUgoBYPiyqDcdmLVlsvmiW
2fttwodc06v3aNQ/4wH9tIth0zS3pEymkYwdPmKzerwfjaFIGCUirorYtbqjXmfZLtf99YLgrfnk
94/Lh1kTGwbHQoPxGFs4wybsy+9/RDwVsiEJygU4NVDgVJ7/5q1T+TVL1+we8rn5TDo8jk+96Yw1
qkhJv9Vj2F4HvQDIGK6t1xzERFwbgP1Ov6bT1aYRiYjLEQssQqjff9xfPN1I2EHDANXjLn2Mcoh7
v500BARRzbT2XGEcDWUb66Fo+/l/cCnq0S3TQrAqf/TwjuMIPaWGem+kOKwnT8uOMK89sPHGZz/C
L55pYma3N5aOA2v/h6PGkpq9l48ALfrVic/VGqPmpTrEQkssFILwMj9jSDl+8tP/4l4yPMN7zVyf
GOktAuTH17dh2gMWHF6McmkCFamNtdjs0YAnBAb9/mf7+anmBGHRdod2wuD7Y7gz52+3XHqktLhy
7ChHar2Tq+pwzeE0wj1R/mdIQh5qrOu2S+fEcNhOUSS8+2pxahWVj7Imamh+7XE1Dec+O+wnT8iv
vpWFXoErsbrD/X9/FXwXWuvbPZo2DJR4dzN1sKpUXVrCb0JRSO+T6/Gf5L/4vkhgbcEqv8V+Q435
SOosC9/nHIY6bhCjZkUMzWik1Qa2mL0xzH5NACcdPsSeaXvaz5IenIIavvl1jGUMPA83KepEH9+D
JxBHz0JU91AoiVqgkRsX4VQiJ236mTJCr9b4pEjy8ZGqHY84OYnlNwyAyyHNrOmtr7Lmij5Vae6l
q9i5Sysl4L2Z2FuJCiDQiYadzC5n9Gdf5lynbNFcmxCXtvMTYqr68kXm84x6TU8Ifcz1Tn1PaSd1
wUgTPAsmXChfydw009CPG3fzAuTyjEOa/s3u2hnLqDCqh14p+VDwa78VaR9fxiY5dRQja4ztrhtI
rMukVtNJky5uBI+JQh44+tx8dVCTxKe+WzrbTYyXa0fLXHpQcIxAM23ou2DBu3Fpa91cItRSCPMG
VKEc/kh4JG6jaJj2zMn83Ryky3k/EdWraAdZ7WbVmvccFsanssBQHBYlZrVzVVp07nzAv19jBiZl
wFSSRpkUODgC/GHDUzq6dbsfVotz3IyAtdwXmezxFqXMvw7Z7DqUTlgGUXIDO6EhS2LbtxXC6G3L
fCQHVRPzQXDvcwsV3E97jyGHf0JJ6HyrEMW/CXOc+F5Flqg97qzktlzKuA3pX7ZXndDaR0o3FMqo
mp01wJXJ7LUnr3wNZKXhiMZMZRFA0pg5kHzbGLkva8/oeBxmkkSExRT0vFzJOTsq4Q0PZbOlTKRK
1KTeyKU+Hcx68+TQDr71rVr6BzmL6Uw3StK5KjpzC0Mkv+e2Zj14TeI/4jN+wdkIqT7R/i/oG2tG
Zpo7bb8tf9BtjWwLv7XUpfKagXai1rn3OSrWNsqawvMuJq9qjppTp3+aDUiVQ95Y8XEdJrHsCoyF
x4wmOO4EJIk3o1jNey6kYykne/BxIpX0lucaN0mctuN32XS+OuBq5NOaFZtc4KCwuRJd5pafVBsb
heKnlxygDUQWYFf2x8Uyoy9ZGoZhIk3VnYOsBdNerzYvlNCItfTqKsAQMMHwnDpaE/bfrcr/rxLq
51PtpoIib4JMWX1Lbv4gfKhNQ0qT8NSoxW2AGpfhZ4SGf428xWjDanCIPII7ToGi1VHbd/6Vj3j/
irDkKvIcNZ0jBl8+qTR/3qp4naGubFUKlZjzYauC2+BNGir6SHqbltk2imttS0GVqV9+Qsv6qe/H
3kHZtX15H6q1+7HE8ItmS2UasIWbYjrODXE7S97U59B+7bOFmIVX+At1NJIuvE04tB0HkCZcPGQ3
UpAk7KqFhWpz2f1+D/25SCAoAHUax99NXmVue8MPp4msFBPC+9rFBdYM5zrhTgzSBTqkxmuxzBSi
fiTYcvrkYfy5ywMBiydigxjbxHl/3OTWvNUzJ50228eYXOJSMve0AdtjrZiAAr5W+xXjdCC0wr12
s8E9lqvqqyDWs/6L1q7V8+/vArKij68HDWN3w/2wy9MD/ng+NzqMRNZoJVQQozq1STSGuYEpidXU
itss1OclMw+dq9RlgoO9wP7I44NcXCe1hWf4TyAi22Kx1sifC4P8wapMEdlYwKv0neyoL0NCi7v2
yJGZtQ4B8HyaIAdRUcfoh1l3YjmPhdL1E1PgEWL/xVmAEsHooEekCTS3uCnJNc4NtlE8b/0QTosj
nhB5EEGuL4vRR/iVLJLrBpVdlqaJCRlxT5MEFbErfUjbTHxr65lFBgH/NB8tURLq5Trd9OB5XWMF
iz3ghmztKTmS5JI9W61VDqEFuLWPOll5RD87WV99k0ljl7sKHZN3Wi7zRkLPNM/o59AlLLax9wxb
gSNYbf8gVoTle2O15JVi3bXCeBBGQorpom+cc9Hd9y6tBATecFJPJs/UoJI7+gWWFFFfj6wpZObO
KJzCJtXLR0kWY5jOMM0PxDnR8Eox0tSR1Dzbwlc04O6dl6VyGOrI4XrGMfZnTri0dmBfLKvv1bjo
w322cn55WP3UMU/ksiU0JXDfdGzhratO2bj7I6NTeTn3rRjPCcNEp1NgiyiipZwb+widRHYH1Dok
U7rO2Bk3ZkEGDDJshCGq8/TNwOJ1WeiolslyU/aQI0aJ46Md8uke06Tj0b9g4MCvmQgZLQr4Dh+/
NWRk6jGci87S+29pHE83bNTJNxy0NsKAInO+UvSi1fb9mpzNxtba501AR4WW6v0L50nClMq8w5eU
NpnEh7Zss1rRTyO9uqqgU+BvsWhZ0ROROiHPuu/JMOYpnZfyMCyN15OvWbn3iFxcMpC7ct632Mlx
1riMBAO9j+GSDdqsdCITeUxxrBatFaTY3K7yJfNMxos5kqQuHtIpqM2hf6Rq6HEn5H6CLb/LKoID
ePuMfVdm1cNgNVpFmtjkUN5pY/t9QilOPpbdKtT+tWGqMBNFWZLa3JXdQZapcw53EJ2+niWeee7j
EZ4AGmn9ST3bhEY7zWJiSLF7cSDTGN/rsE4jxJB1mNvzmaT3h9SoeQDpkGtfxYQPA5Qrcp8IXZuD
Rt4u0ufEmacTDF3kX2cxQa6Ra5TW81ov4kVh/tBwO8eYN8yCYQI2/Y6ykIDpTN9OrdrmztFBnCWw
1b5MiGfoyczl/LxqqynDxOdJCwC1NQfZzVtlk3jPGjIZgER9AbhW921J6FDb6w+qH5KetFdLnjLX
zL87bq/dJL0+0qQvs/GrQToysiC31F8ApGj3SJncbKsqtZtqsCYMarRp7njVSckFAFC+FLknnkfT
V/cI44q3aRTjRZe0oLFIs0JYUNn9+mD6bfK1HLDPBEpXeCQIFLShVnYpPgXeM+wsSz015a6Uhkf9
3KJkCTlYD13gCTJLwhhenhNMpKD6wTZo2pl2glrHjDFu8lqWxlVJUV0yKpZNdagp+7+ghi3csCzk
cuqNE7QkBZ3WPGqaHOudGmokP6aXed96YDQY7fEQzmeIVO1xv3KyvI5nOT3PYD5sUotr76FQiXPa
S2lYkYl5D5xeuiYXxhjn0C4Klwm5LCcPmcXUk9OFVd2Vp329WM4JG0uXhgi5zPqYlLOeHVvlggYo
xoq4rrqTE05nToCh5ZWesSM4ZK2i/8femXRHzWRb+6/cVXOx1IakwZ1I2bmlsTGYiZaNIdS3ofbX
f48MdV9nQuHFN65JDeoFlFIqI06cs/ezcYxE7+u6qu6MOMaxk/h2smxNc+ieLE1jPfNkqr3FuJVJ
WvplP4RrBmIfNkgEmUJNGawlhbQisPhVtnt/ocEZJsiQ7vTIxJ3pL23pg/eoZ5wvetVsRj1jfCW9
Ksveuli1xMbz1TTvF9+X3y0SzcRhrHrtE9902zAXsIqaRzBSZjuSxCqc3UaSBYNn+J97zghB3awG
s9RLaQ3kRYrRy8968RH7F3uW7Kv8KTEIKabf6WafFJaV943OoGFj9GV52czJArIG6KQTdD3+3xBJ
cYwty1YaUYpWWRAc7VXTI9ZMIq9N6ubPhG0vj22sRcMhrkp2UTVYWQn9u+svJ7upmDG5zoqSqLTZ
RUcybEZIJdBa1Fqd9VVvfC5whrSEwFlCbnSzGKJNSr6zHWqYtegAFwwPwucS4b/D9n9Rl7+oln4x
frzHCdK+nLU///kfw3bHfGPTOsDcQR4FGEuG4z/zqRz9DbUUIEPT1G0iXD2K67JqVfy//zLFGwPq
LllKjMH9H93In8N2036DP4OODgcViwAWz/ubYftav7848tAZYmTHSN8BhepxnZPalsaANhp11LGR
1faVgf70PNHNVyr7Xy7iMJpiZM6ECqMKfc/jArqv5gxl3qqoJ+3k3AEzcmiYcrxyfjppClk8Sxih
HjYY2uLmLzz9lFzriqNVuwFHpF+Q+HcbgwrdJYOW7ypdM15p4p2cCn5c7nkcth4XvdN+cTRJjeyR
qd1EKnvo3Y6g2tav2blnAxWaM+IynpNXWO4nB9Sf1+SURfXtIJE66XtVKtLn2tK5Zj7kl2kj/TOV
tTOaTwsNzYA8XXOsA9PC+Sx1uvnHz/s/HlBPzoLPV3e5NLM5TlzMpo6/xmFGXlXkXH1VGQUjsqnN
AA+L/B0lX7nRXy+19vVshhi84evbc3ypBOh/PoB/3YBmqZA9SuZbSGlDB2Pc5sUv9d2Pd/2lXYee
8ulvwGFuDQWTVxBEFif/44sVVRnR+ACMluNBHcnX7Quw5668SYxYlFstKtsvni5xOSeNxQ49408/
y52++JI3kbUfOKSh2gYzg5F0iO4YEcfVpqXd850t0ELfWLqfJwJfQSJMDGpML0xNbwoSKliYSYTm
xpRFXfd5Ji7tk43I8otmxMltBHzVQg23oLSKIqV0turOjkJGsCapxvY0VjtPtgvAGVu/jD2HCZxY
InVZjJEoA7tv7DYw8DreOaZpfI0WXElbLI15x/9rTqSZx6b/nexaXwtF083pBrGcpF5h6HrhpgZI
rcH3rvzUkjCWWv9Ogdr77lZyyMM+r8snBoSNcTamHdRhpfLiY8KRMEeiXGK6b/vlY7I43u3szPbH
mLMTxtFIkLyqXHPBtGvY2n1K7NFXk4jeZIM4PDUOKw/oOhEjfYwidQEDzCpGXyuhi/Qbhygyh3/E
wTBhTYoD4tJ1auMogYjYFgvUJB2v5UPnLj0ZPAQeo9AfhXbR+x4a6bJW89dalPKb7mrN1UAjiuyh
tok/606a3Opj0rmB1TridqE27Dc9WaRPXjLicWcuol+NqQYlKJ2XLWNadG8y8ctwWeL4LQWPfl7U
pt3TItQ0vJmtN60OWQcHyygWTaCkYcYDmI+qbq4MkCwD8WC9Y2mHpsjFtWF13WowSP0n/Krd+0Rf
rak6BlcgTnnbXIEljSlo4Cj1YVwv6V20yvEwOiuElWO6hoB2KYKwus7w0WE9dS4yC1DVjvYzJfBc
1tNbswMouB0MPMEcDczlEAsbl0TUQOInoSw7KFQRT4BgaRyuml2iAg3E97g8xPR94Ph7l4/p/NAV
7fBJ09uF2NZygVPAmgxqhEOz+OyhgVht3ojsw9QdVnNAmodWjXZ/l1RKAO5qvb2Mqc17T1kfWr3u
aBkuw3elupQcMwiBdN9K/b3ZG69Cq591O0e7HbvQutchpmIozITp+JcOp7KylD13gPrpX8JcbGZv
P/ofS2limJ22KeiNDhgcZ0QYjjd183W0LrqcUZd/7fiXU/F2TDmLWlceCbPzlvCe3dTl+/9WUWo+
e6KqWVue/znk8yb51rYP/3P5rSq/vSymnv/avz20+hvGtOhDoI+z1aMa+3c1pRnWG4vmoenjk2U8
bbgUCD/LKf8NghJUjTY0doY3LtvJz2pKvCGya62AiKBxkQwiJfoLC+3xtoVAD/EjBR2z6rXeAR16
/H61syoRv3pnfe4bD3NhV9CNVK8eabJXr1Q7xzXV86WwzKIBQ4jJEPF0Mt4h62qaZjprHRzzIzEp
AZEQrwGVf38Rur+gP3HK6Sf3gxATx1QyndWk3W4cM8FIvwKFX3zJv9mAf/PQCEl08P4SIYoW8OQi
KKm9pSnGMx4uYe8carDhW+N7TjnRX6WBcCCi1mYqSYWIpBI5wclGTyrvGEdjRW3krehSmWf4DrJX
0zlOn9qPyyCSQGTLInM6v0au6NeurM+SSFm3PZyvUNdLdfjzU1ufyj9L2XovApYBrXLsCtzLqcs4
9Zd+mrGdOsU475k1Wgx7OqEIAuFTnc1W3bxSkv16V2h/TQS+GDOZf576i83Ob9vetVA5RkWoSrw5
Gmv59u/vip82bEem8izSJ/N4F24GpgDrMCQ27WOniUiEskd2VT2BlZO9phP63UP853LilMOfF+0y
LJwM6GQRqJWCjwaMpN7GS2/vWEeaV85BJ/vP85dGtsAqZlmli4yTj9eHRXSiZ5B1AIdefqkQnT2y
JckUB8gq0swSYwYURSv63QT9StIQaumI0kpsP+qAtpcNSpihDWSZu/d1Ycxi41ZRox2QnI7o8PNK
fGRuWEAS7OLu0FeZPjxk0E2198jCTC7bdY3xyjd2+ut1OIo6hNpxUygxkSMe3xIumAiLUH+I5w60
NIjOqwIR9WGGU/5K5MSvXxaDHsYwLEWsR+g1jq8U4c/R0TIc1qzkLRNRN6RvOnzDCuGEg1rq6S/X
pfXOuAzTfk7GHA1OioW8YVxQyxbtptttaJHOe8+j65nrU3b757f+158WV/LXMDiE2I5zegCZ0i4V
sm8OYlmWsCMoEsd4MrxyevvNRdYVnM2PHYP94OSL6rNSzGlUHawJyKsN+ifA+mPs/nwnv3kbiPNF
A4uYBk3T6apkWrAjerc4AMCpQ/hTXpBKOYICdppXlK+/vRIXIPVEZ2Ir1tt9MZRzUD5b2lQdUqYI
lyme4l1VlfU2H2Prr9Sv64+Wr0VnCoo63cFUcPLe4UI0J0MrDrOp2bCGsiFM3Pi1eJ3f3c4qB1uT
ykkNPp2zJk7W6J2bHUZALWgJsDvEymALKXv7Fb3r794D4pxQP+rm2kU6uZ2xkGDs5vyg+XAJq9FK
8DwX7isv23Fz5Mczoxijp8SWQXtk/e8vvh2xwqkslR4q139w6ny+YmxUX62xZh9Kc5ifjHqqX+Ff
/PaSuAApIIhC+oXxQayTg6ExPWRLAwlOIt/VR6M4wBsrD/Os6pXKVVSv3CelFndyvA9Ti1qCvdFg
xzKel/wXd+q6vZJ2m+87ZnbedhCj/rWD8rYexyLczlGG4w+cj1oPGLW6p3mTPvr0h1BUWFXXbqlk
9eu6Kse385hB645E1Z4Lpn6fOVZB3/JYgvQg5vOnwWgD7BtyYwFpnnVwrjN02Rjta5ph77vYtK/x
zrX9u3SohmSHviPrPoikxJaiGka7UHhbhUcsMgvFyTgb4gcnNUr9gwnjaQ4xPDOyEcBS3pqtkX5P
HL/pzqOZx71tSWm71VZW0G4wO73YJNl40BdlwtGdYh0TYK+7267hYYSuUYznFnFoTWAwC5HbjgH2
1vCzKTkb8s67row0uhfWHKXITwg3KUHzfm9sp7P3wA/nz/mqAtikeeYNfJxUfsNtunIFe505rZO4
2U5KY8g2CYzpS/QnFUgEUiDysCqnXmxkMTXNwa+bDBt80/ptKGMXzDg/L7CLNJRYxBsomOMGSYzj
ICt055TTqkgghHvOGKPgX+zP+PUx+2HNLL7HsMCusY7WoCwtFd2szUusyUlU7xAaZU1I+LvxZMtB
knzRieFeR6aybIl4mHDlKrRPJcPIJ22uWwNmWUeWRB8XkRboad5cEESsZyFKGzzdUVMqcZAznPYN
KtuUqSX50PlKlJo/9Lbo7/H5q8eIH1i3qWzJLKVZ2uE2xTPzIa4jlOYc4guagM2kzclGmSOp3EGT
ON4lNtUkPcxdkb1f7KqyrpYYFD4icaPa06/A5rcI19u3dXMrtCqPDt7Mnlc34CV2DX2UMagH4ubj
aHKHsOG39sEzDNmGFvLzc0Uc093seMuXXBbGlTdN8hNV/5RtbS3NiPGFNsXMk8ycWymUBg10adzP
xexV/cZlR0/CflacZGpwWsUO7LSv80Kq7nGOpDtsptjIk42ViuSBaEnnCRM4ZDE/kmBq7bqqi4sU
CFvN69F2UWCMU/5d1h3LWpfnxOSlqogflklWBg0IJ0o+1hqkrWBxxAy0QzGl3tgQKG+csbBUqHGW
VBzcLBdgPktKBylgLPXQiyV9qcbRlyvpmng4m2LmbCTLZoLBaUwTpNZW21MPSW3TD7F2h/lHGpuo
h2rHdApaWyDBAC87TyNnJ6YXxw9J7xH2saZ129g19DzwCCA13pMcDyIv9kT7SRiwLw5iqmCDz3Pu
3eVNMdWMs+cFSTTOf6jyQ+bfoTWY6o3VJCb8UKnbhG/ChlArna/4WLv8rUD5RMEEIE3saYtNofia
Idm4yenTdVu6PJZzXbtukW8gkdjf87kqs2AB/cH/FjUQQ6gDTbXx+S6ILik8JDcMpVhKEqeMvooO
Ak44x2mChFFVeb6rRUekaw6AuwhcEQ+K6ABz+pp6llpn5i5hqy2jaMSvkWzX+ZuTj3fTUKPG2dTF
UMEYyAeVRpew6wD/zzI2AW8g0IqvhNmpHwfq/w6vaLuwaf2h7VIVD/mxVfT5b/wcXxmMr+hUkqdE
6YPLk0Pz+K1T//svW39D/ConT6QgyBFwIP1fvwXSGVlPtGlAPK7hvoLN+mfDRTPecFLQBRovZGXY
Gsk9/ouOy3E1QwMcJRJiPZDqtFs8xFknhUaFj8XjxE9C+Nw+0qztgrTX0Zy+eCK/6VEc7/I/L4Pi
2KRM9zlwn1zGTNIuYn5rBoKUiksNIg0pmMogYlvW/G5n9+bP18O8dVRXsHLS40JGTUVhQoOz18f+
soKKMlQZETwccJWgExTb37xMYDjKgilvXMCm1gJXR+wDZ7So13Siro6b8wQIlZdBa/MryqASa8H7
1mZ+fI52Hg4y6lgULPvMi6nbQuWX2UKwnNIijaoWoqxCUu35LMcbDW+QjsPQBalthZnMoT0FY631
Q7tXiZGStTFzTDaGsLV6F1WFW7M1jxeE0s7jV8OohwGNj275o4JJhXNwgMltwT/Y5IAS3GXtWRXC
um/LYk7GDXZTkgLCSde1PgoQKftrZAb1f0uoEMTSwj9MZS5RKsQk6USfEYyq5c5tjByswdShRD/g
GebPoT7odLnX7UYgelUDfmCwMZkFqXeV+85oVYijANsR6gSuyCioKjfDDOg40CICTx/dDCEd9R5q
P/AAgKin3B2RniaFMzkBn8U3Q0+zLaoXO257KDVZg/QCfnSute85jejxedEPmh/kGTceBei12+Ki
QFv6yS7yRpxJLO/4SurFqCD3IPSRX8BOFt0ZiXAzmHd8gmb1HXR/e2sUqkTlwb6XBM20MNycGyuG
jwMvxwf8W3jmrc0xdaIpIMt+u1Yx6VNFcHEbCl1z9T3PXIPIidO73aEe9OOvMMU961tZUQRAeFEL
PjMzLa3iQjHd0ghwhk5lQ6mwB+8xAxOYsVYzhtnZsH2zlvV8EbEWDotlFNeJPaJkaSFERBeTPQ3F
h3rRtOpcuDDBwTrrQw15qpGNll9aU9n3N2s5K67yui+bD3M6c8FMg1BznY86vfbKoE7EMgd8gMCQ
zER4vMACtbYFxAbk9LM5DsjYChA91S7pIOtdCCUb8XYi1JU5WVeUdXWhpZVvgtJ2HKXOjBn+DR2C
vKjs7TT2om63tkyGog/IV6hhY+RN7lY72U7dcu8PFngtAhLsXv9QZB0bt2o9O7tqiJz331lVY/rX
rVQ10JvKy4obaMBJf72aZoxbuwU2Qd8KNd2ZFi0cGZlXB44AxYIVD21LOVAbVIEYo7y8ToD6J1dD
MkvBQ5+d+qyZqBeYTEl77LMQ0DHo6dAdEz2n9bDU8xlFlCXOU4EL/prdfyXyurUwNmPXDz3CaMk4
imKxaZil7ZO2S9xDzVimvaeS78b3cHyinAh5HwzvDfWsnceBrjVV2sPrzrMvFcI0daENWeZ9TCVd
GFafxYhUtOktvan5xYvUzBhA9XaBG2kcJqcDi9z1VFbDjV2gj69vZp9AI/+aNYuCJWwhCuX9+0jz
qc0vmtqdW+9xUY1ylrPShFZy29do9OabpprsOhgSy5o2HIFqys10cGW6RamvxzXVMFjgrZuKdIWt
pWigwIKLWISDUY9WEVQspf5bRj8JB66Zl89PA9p6bhfCI5fM1jSrlrulBVO/dzsmeG99Fzv/+aKV
mkYujPKiTQvQTTtMSuYIr1MtmXk6el+fCRYO46OGtZMIlRzdedAjOrbPMwQ2F6XUq4zcYr4OAEQc
bThQ2ObsgcuGScJod6lL32aymUrEqla7AmaCpeLQmN5LbZgh4A+zP8AfAnANjPtKDriWNWT/OW2G
V86rx/vYz10FoqLFZk6X9dTDxwnAa9yIqD8Qt744W4rpotGxZLZOe2kjUTR3f97H1l3qn9Mx1+P0
ikGd7pa1WntPO+74RyRizDVvA5N2sNDOoE8JRIo8brS4QNN0FJqz/pBF9fjKrR53VJ4vzSbKz47e
JFoCcdJKrvR5EBEO10A5Ub4FxZTvVEOYkA4NbPPnu/zdpUxIFSaZcuxopz0AO9UE1l8uRYCSARe/
cC9HIscujSqRr9zVrw90vRuTQRVORZfj6XFZ0HMA6FxrYSQ9Lh1M6onDmR4VzmcblVvoYRUMyjmN
DwNF/yvf5XGptT5Q5PkUgC6SJFp8v3A/zaRXcDv4LtEettuiQNcT5GJJPv35af72OrTAaCeDmgTG
dHyL3L6usPrFQZUhu0PIWQ83KSaQHyXdf+t96n1a1X+o9/unh/J4vsqf/1HtW94blkis9zYzVEJz
V7P8j2ofMgzfCWM6govX9rvDm/lvsZr5BvoAUjUmsxT9z9CYn9W+/4afBK5DRq9McdkxzL8p9ulQ
Hq0nYG1xW7pY8Cg7oNRA2D1+N2yvoWBR4nPXLr24jZuhcT1aOikutkv8OdL9xlG9TeONQhtSt19I
6NDMeSsjqkxmEomh49uvop3QJx9sYlMUHjkdue3Hi7/vbDBEBN5YljKvyR0g8nQXJR7E+zR2KHjD
Anlbd8iKpodxmKC62Gho9bv0qqcVIzYdtBDzmtRCWF2bXkvK1fRV6dSXu0YURryXE+6/R0j46UwW
QDWXndqN8F0z9+CC5xo2TZe7Hr8pKxZbTTaI6stpAUKV+DVRQXuvEtUYMqeaErnDnJXTfVkIv8uy
QFuJldkqk8m3KpopFFuJnCfZ5Ot3ea7RI0TnX+Jwuaqc1ulpXM0JNocotksk+mZXOGAhmbAETT8R
xVGVrYF6Pi3rIVgA9Fehy9qiNjVvCIpXjC9XTSWhM9IwmzEp0tTK6u8WkM4Kg71TkN0JHc5tHtN+
iZtrISWpBxTZTolmZiaJgqUrH/o2KA0HYFrRePVCvT953hlCEC/7Pld2SSRBYkq/v9C7os+22hjj
1JjNnMYec/HqU4T1EndhC9YqjiCAEfBJCwRrVt686xuQjsHk2/0NX5fTf4RXqQiq0+yMsJSUUJcr
EI0rTj1byiYwmym6SHvZiRDul6Z2ZOCMfDwzXwaXMG59IWUXst6To8iJCGtIffk24wWuN3kfA55T
A8P/80LvZEXeJH9QRlbphk1UWYSAzil2Nk4hsj93aBF/8hAqeUQGm/zNxDFqZe2SpYDmG0exCjhq
EdZH4gsJR6GukJMF5TjBgvPVwg0btDDrwB2AYX5CWGOjV6GgqbdeZg1OkC+a6UybUhpxj9R8aqgS
izzinNhgSRka9Ohm770VNVaJlFpVo+DKCFN4GiOMpHtXlCSunw2GM1kPEoaaBZytkkT/DY1WM6v0
F8qEs7LqSCPbD4RVj5tJtWtISL4QLjhJwLCbXibW29KfGsLHljXw1kixDGxIE6SHWtlOCaQsiYCL
z4WPaDtbMZIESKTxu95wuicbK4MEQrrS9Rj0rKIpqwbTOc4Cr4ZBo/Udv9jpjreWxzjqZO0GyZzS
zNW8Ub1t44x/2oxN/mNKCgvouWHu/J3fW/W9b5Ebu61IUt2PGkC/DRxg9YWTsn7jcsT/snAEvKNv
DLYH12d5mbe0DQ8rs228hH/cuzhIzQSHJkisNT4aSRu/EHwDJF3kzKqdFuBR4OMvWDYNEqTk3FUw
mQOPjNozaGrVBOduGj5wpG0/506NBameY+Cc1MZ86jLK1hytmC5yY7PEcMif8/EA4neuLlssEjt3
dHLvC113mmxBx0F0eqtgNijsVjIG6WeORRMH+eR1WD9Fgk+MpWrGbluZDol7NEvyKzquqzZlXKrC
D2VdOhq6c5HanAQyEr5gg8BGcpdPsIW0+IOmEM8noUYcLAdwWnZrMdci0LCvpMXP1Ag6s42ajRWZ
TcLJsHbk3vQ7+pm8pZmuY6wZdaM9m3gcxWYcKivZJoXRiAtCZG11llVO011Bl/bQ6jVD7J6PdgWQ
dDP6DUmBmlvpgggWvSWcRnlDiSIPkX4lv5oWmUBfJj9qK5R+SOJCsHqG9ol02DUQCEFnmwwCRT1S
iQ4LDsbVR8bz3pKdlfBGzQIdokUg3sEf6QV8XPTOeUvwYtvBT3Xtj6MOkO5SdtK29qYY2nZf5/2k
i+Kzie2iDP1BK6254HC3zLF+IzC9OZ59YfYJENyMPK1PKUmi2uXQm3X/oUwEE70YZ8cMOhF/9U0R
D2QVkqRaFpuJFNiG4GYfCKQbq97f5dIi2sZEW2h9kEWnA5TxI/UeExkAlpbQpxw/rJZOe3+uo2jT
pGNxHQ30IjYlhdUDGVwxqTvwyGle6HFx3TlkZ60FG4hE6a+vJP7Cygw5IzVN2I2izK8cTo5kS9tC
YEeGToyDO86z68EyFjbTzlFJHwi8km9Vl0fznmN9QWjFHEfviOUEKgnqdpzPKrvVCQMRqvnWCVF/
hl+7zDsfNvbVAMb1SrI3ra+GjmpSFg5Jb4nup4cFt1AbxGO36GeJWBNcK/Zdc0NrHf0vE2shd5xT
RS7DtB7meLfManjQqqJ+kv7kZVdaazZil/Zl3RCg4osuRCtuELAtCPQOctlFVmBGtn5O0m3aojtk
A6gQXHQR1ipLo9vd4KzwaJOT2xrIEUktcYLSuEjwUSckAMO5RkgGdnNqiQzbRSWeegZpLj3weMiJ
Dok9AqdDkJvZue1Ke6JHxuQDILwYDpny1/z5tHa+TNDHNRoPMGSbLUZgVYcT0ZbLQWdctHxAjcvB
lhE+4mKoR9U5L9TUbxp/ErTM21HceBzHaSFNevwEIYmYaa1XM9lIEcHOdWt61c6qiQm57suoPZdW
9CFvlop/shjza9+HHxl42lw+FGSQ3Y5aJ7ztxGlpDfUyiVy6ash7ScJEkj35cabbE2M3hll7iDrT
fIs2nAyUrkmNFJ9StqCnUkyvQoqP+D0riXVvwTVJDmBdEhxZ60anitQyPw8KhezHEn15v9cEzt6w
1fzYxNBkD/q+dAfGdtDAF9YgOMlgI+3GMbZKFE2tvZ+c2lJPZHYKqEsCDTG5YjpklqhNzMe4meRN
Y5FMjPTe0L9GU4xIKcn7nt2mauCRzTzrD+ZgMcvAve2uG1/c3orR0J9aeKoYcGLp8r3q1vKVkCCD
ZdYhzAZQaA4NlZQj9yGbGDozsYw5miA+sC50RcRWMHczell099m4Xd3NZ07BgwhEaSdFkCb2cBVL
Uo753mr9Y1sqAzNe5VNUEEZFnagttQF0oZHz2h4ivTiUKufDp8bSPBatBMAQ6bF68I1KnYvWij9p
Q1mRzy5mIqvmzE5Z5arhKqkclwxXV1Fm2b5Et54o2iybkh32rEv14vvgOPFl56roeweM/HNP6Vfv
58Fy9iLX6Te1yTI2IMtla54pbdC/jf0gaB2iwrrTk7H7DhOnij7hybIydra6mLYkgMXmPWCMYrit
hMggOUiS39y9mbQG3Imcs4L1ygn4uIWxHgFciyMKEk9mCyZt6uMjgD80dAe5qSBuzDV5CABzvsX4
gWjazRRJ9Q1207+9pg30DLgTrU+oLbRPjq/JuMQZIMK4AZL04sK2am+/ZER2zQCRthlOhe2LA9lv
xg2csl60TbhHroesCrTTekGEfsfXczT4yzmvelDN8r1gvw15xv3WSBd/KzU1gjY2ho3Zl/7Wokb8
K8HL89WBbjLt4y2mjl4zb16OHpasod1rZFTPldCJyFJE3Jvl059v8bhnsl6EwHSQS/aqSVqdUccX
SVVdxhOLeaANNlAnMtls1mACzglNqx7+f64FshTVJ62TX5RjRtrJNqnQdFN0kfylFZ8aEjkv+zbt
ux9thf9oknlmb/3T8vpxY6T84K/2abNheTq+Mc0gJyyf6lWEz+ojZnfNVCz05dA2hAMUijSqmqob
hmjanLuF5T1qSAW3sUXMIAQW1oXRsz9NU6MeQIvPNCjX0eufH8hxi+XnZ0RBJwQms5V6dfwZBymB
ZY88fJzfGMuHJD8wpo9+NIz+22H5F62wFw/8Fzvg9bfxf758e8gf1h/Fj4CoVf7+/Lf+rWN3cfhR
cLlAtWgcipWp+KPRwlryhtAbljgPNfrqZPu/Rotm+m94f4EwOOYq4qPU+Geuis9QAPOhZ8OZx8Ud
KP6m1fLsyfvnNaZMBZ/H4gPKjlYP6s51iXqhazL1qZqHMlX3uTt5O6hC86fRMCwylWst1IQyP4tO
lcYGcM9wFUWJ+8HR7fiBCSKFpYM79v7FE/zNkni8XqyfB6KUvoJZdLpIKP6OP0+yxJFBILB9bxSD
dzEmSXMOpxZmTAbm78+XOl59uRQTV5cfMAo5ZCZCP1masPXMeuFO6Zc62nsFTXIP3zazwb4J5mk7
tVWYJ6/B9X57TZSTPhfG13XK4FVAUsvJ45pUVkG1T0L8KVu50X78JP/z6rR+9qOvdb23F9c53Vnc
YRh7Oadf1I4ewU6eQ/M4ewA+sPlpBv7Pl+Jd/OOl1kXoxRvUrGoWi1P5FzfQuCkRuiFy7k0Sfm02
BwgqAXG7r3xzz4icl7cHoBCrLZIEbw0TQ3x4fM0cRWKEZ9x8ZGnHmZiWnsm4tbXrjSgZ7u9dvQWg
4xaDs42MmpDBRlQVqa8GTe/QlI7XhWLSALCTJsCoojXLOgoHp0XPV7o1QEtY6xkhD5yx6Q12Yw4L
P3aJYyDWL3truZTbAV0Q79FToyzpFEzMjK0ZXjW9D3IFg7Z2xH1UDOIAYYMAHzX5NL4murH7LlkG
K+z5AZF5EpnZstfmrjcJY3CNrzWRCGWQMqd6WuWFdogVjBT1ySNVleZQlN7iLawi9ErQRhiQ2d7t
NHPeBENWzvahXJKMxqJJwhC8eyfxiQknIyosGAlD7K37tQ1A1e4Hnt9hZTVUmXYXVkNnKrAKI73s
fEUArtLs3tsMBXSocCll7QQclPCBLd1s4o/zueVkSovqYikiswtJ2WrzjexV8WFGO56Gf/6dri/Q
yZe9rpCAaRHNMng52Wn9GI6eg4T/kfO32rfkM3HSnrX9n69yuvBgDDXwjHirPwXa/WkthvSIMh3i
yGPt1kU4xHAFKDQrkMrNq7XD6a/z+Vqrmxgv+IqfPll0C5d4kqTLjUd6UKbOxWoL0sWARjNoOp06
V4mmuAEemNwK5Uff8jptabz5XvalZ6xnb//61gVRaJicOdqyuZx8nI40EpbkmVsvpdg5hjbuaLnW
BBm4yyvukuP1jx8qi7pYtc9YWQw4QyfrEnTbVFLPFsTeuCuArdPCnjYwpBBGaHYErcVdG23MWv1L
ECXFx7+50/Xy64WhbtlsyhjCTpZ8OtI9jqrCuud4jv7a99qArI6ePHAnfmUJPn5rny9FiCO1gIV4
nVPMyZ164+zFKeON+ybprXdofu2dNzR/OehdbwjlME8UhQFGpFNnSyctkzDnWtwjAyJ6zBXtlckg
P4wIuLvwa1v7u6EdGWo/hNd8cCj5+FuOF95lYVyCKoGQe2hZ23xGC13lxtOfv6XjHYVH93wRvirO
JQZf1smjy+hdtQUP9R7gd7cZPCs6MMwg28ZEApz26fTK+38ybH2+HjvKivUl2eAXe9DExEB5kIrv
F78j/dlGc6BoVV1Bfyh30WDexV4y77RpSV+pzz1EcC/XtudbhbgG3516jhOSffLTU7WXPysgH4Yk
zR4LRjNyjxI4hQ+oCH67tAdqEDLLBRlEZdnLbLugFjeZzCQ1efILx4l9Ida8lAqoQ7sbRrd6NBsN
5e3gkTtLGIsRZ2c9ceVUAmlUPoKENsgyr9NmwHs9k5mTt7MIlFe28som3Ols7GxKIclUm82q6tOn
RTZgf1NbNslZ6WpWu49nx5i386DUF6jkljygqDDqLQGPxLgTKDTd1VFOdm7ix+5IF1SLrluykQEE
NnHm7RbbzYl7GVz7ymxyMI1OJlFuw1EaU+CMljbWW9vvjaeUeJSa4qxwh7PSGirFoG1Sbwm2qpEP
taNT70d9dnRa/rPhb5hZWnfoS7yPVSz5wymhZFWIPEsOoSRR/jD4C1RP6hUIs44rkxSTP9G5V1UE
kjNIpBQGHBbTXa6I91zSA5kDlvkOI7bMDrlR6MRcJc7wlh82MvRIGHl2aEiPPJ+KxGzZcZc03ifk
yTusKB0kM6aOuY4vWkfTO+n16OxrupM+GX2y4CszOfy/88uEvpSX/lCs1OMUMqoxFBM/G99iwfcy
bwp7HCUCRE9+79wKCBAHe2oYuzHarY8lggwoXGgUKXoBmKfo0bfRDTeV2uA4AbApR9bTLLLl3SKk
9yHLimLZxaXpAcKBI0ajmIXmdoEpdFegqMjD0iV9p5R+W2wRWTGlqphGMNGIXPvTsHTgk63OT+H2
8UsN9LzHLu1OyMQhtcYmfS7UwPGFUcvZCsEMuN1ZHvsp7Ao3L6FLWn7R71NRxHeEWzaf2mWRX7PZ
l9Z5Q17Pxfj/ODuz5baRaMv+UGcE5uGV4KDRGizLNl8QlGxjnhNAAl9/F1QdcU1KLYb7peqhXE4C
SCQyz9l7bWVlIfWWrsJp0Y+kTCmCbaDPzWB0UYT53+bWiP8QchaT2kb5Ogp81eGMLARhzfSTzPi5
lrGlr2zVc9J2CwOcIXwgst7Rt291KoPzpk8aZxeZ3fzsWBK/hC57GljoJ2fAb8Spb5FBgFqYLDfx
qVA7DnHtAyW1S7Cj/sNIjfRKkSw60NCBYhkIVhf6EtOo39clrvmNabOn7JwWUKhZzU36lMdkK+zZ
mXrJr4yNpPdF5lEM47UU3+yu09kCaFM23pDEkaY3mt8peZ3Y40j6E9QGGoWTr11HAiXlylUGwT/I
nsZhM8uwToOyg6cWUeFLNzRxrNti1LxvPjjnn7VI2Q1S28p+oK5gmmZUuSvCg0Lx2KRexV5Qavkd
Qnu9w/BZeg+pPtq/F7HPHzOV+nd8HSlhp0BWjMtWzPwPNnWP9IICRh4j6/PTxznLKe+3KJIeiN6u
iIOMSrXpy0qNgZk3sET58arZ4ItDF+ePVn2HtqS7tVRUgjN3m57NNu3cX26RjDYAJjt/QpLlo0Xv
Bnrk8AgfTHohPxsvRO1fhK3xYHtT8jxQ9H2aZpNuW+NGw6OA87yP5WhzKTGJCQjSq/jrwMOiAZt7
Gq+kRkAXAQQ6KsPeHW49URkhnqFREPo+ZNyqvqQFRDKJ1b0Oo3qrPQ4YMMBxuy91BmJhVTUTHrGh
m8GxQfHv/rjugLZVZlMIql0QhOgI+ZWasBUHuKLGe1L4LHAcA/hWsHBleR/3QPpXNPN5EmWudw8m
mZegLc0sUSvuJVWyUgzRr8nO04oVsXTRFrY95xCC57Qm6FnD7rEoRAChHKH9iLSM83jmK2sniszp
OS9rKBnyWBXTF5c2TH9BxKmOZ4I0vZQbGBkX9sg2+sYvFLkH0tBTXDAZzs4r1izDRLllVu0G1UKu
grBJ63oz5KqHy0G18LujbAnZLArFXcOeKtkUZkFXTmRL/taYlBDWMsP6hoEsxuko2hxpBHlcdEqT
0v8pwyTvNjQOoal1qQ/FLc0tDwKt1ju8gUrMrI1kxNw1Mxi/AGRGNAZRGhYaZBbK5iuVl/GwHkQq
1TrSw4llrgB+uHLn2tUDq0/9OMjonI5rY9bHq9Sc6nIDTS39NqX8vZvSdMWvnEo7L6gYCxk4fWGg
WItGUn2bypuxMBhSb7l/+KqCoXJ68DfEdqF2KEqYioPT9+YmqXPtxgRK/FOVAk+XZ0/F5dhP1PFC
s22NbR67tXdpVsXAqumntPw1tYQBEt6nkxtXu7G9VbSR63UYeTQpcQAjZ1xkZiBehsl5tATJnEVJ
LsMqrGN5baR18ljisHpCkxDXizcJQYyv1XYw9f2ypQXbFm1TdppQXFtq5MGMhQxoHGW/h36wuzsz
y9EDm53u/qH2M2PvtkJ3b2SiqzaDbOcDslQ5E+Q4qa+EVwzfPKwagj5SO/VrQAHRnZtYzq+SfUS3
MiPUQAsQU3+AD+28dnM4/ynMaFqsL6yBudM09dqSHsmhRiQ5GEexp560Yoz0HZp2zrB2hyiSbNmp
7iDFtfl4iYp4upiNwdvTvuNoa2nZ+JQnSMfBEoS2FrCKcOhvw3y+Z69mvUZEsMOGDUuOzjTRO8Qo
U3cnEVaAk6boGW/GaghfFAmt3DJbNVpgueWwLsuJUm3StdEv4ebylyz4syt2itkfDgTTdZSn1kZW
D6WVQy2G/0wiQceJ7ns3ipYP7Oym9k4a8P2CeRAk9qaV494S8BiTkeNFcQPA2axues+ru5WYe+xC
jfS4ZjOznZeqrEBIoTtyL9Af05qsQJ0zNxIV7TPUOt/GeCwyIl+n7rGjEN0QZK5VkvZgE+9lXGY/
06aj06tloLHZLaWvxWC4LFykA8FMlX16b09RU28a9KHZtppLzpARbqTvOqLde7NQKt7wVUytIFEm
gX1xN97MRvJMTEp1V5VR8tyVnm6txkrO7RZdkDuv9NC09g2OQ6xhUeXHW1gL/eNUem68Vmw7kcEr
gYxeDxEys4Y6qKp0LFP+lqRjGgwmoL9bo7cR6xeWPhabRmWQSiPJMpXoSUg2vG7mX4Cvd82V1UGZ
2RRInyhcqTqVG2atkhex0IyLYkohYlpOeDs7OmpFXg351WhK9pEI+FkF0ayv0GChLNftdI9Vsucj
rReKjL1iUOFK5o76bvGeZoFpNBU1K8UKDPgnvTFzX/uazVL31hFCZCOo7RxBCt3HSVs7CIebq7SN
aAy33awHDUwkvJRVVhxqjVbKijfG9FaQk+kjanPILSDCr1EveVZGlHGK0VAVIp8emewu1M1i2Bi9
m5rsGAQKf+RS/ncilKt7z1oCOPQkIsvRG7p85WdiMPZR1HmEndByvykttEd9rpFfEypjHJ+ydq6N
QFQVbWfda/M7YbG/WFHQSS+WdQWmeF+n3CIIDOUuxHz5lA6IHICvI+7Z9UbD8qGNEAwCRBXQzULc
kfNWgz74UiJKvZe9CTWV3jvc78QbWEkwbj84s+rUldYO3rcwtGV0OYEnQBw3lwk6idEMC8R5dVqH
6RqHcNM9SA3T6iqqLSvaYiSgLIY2iXVKH+vwNclQ1QXUOcy7YrYyFC9tn3YXhnS7u7zNDHmJ49Kg
g2JpVKLKBuF1oFuTMW8QhMfxOiapCjGEnLp7Kn2DtnVDLbtuuwlYIkKYV41GahjoUaUVm9bUMTv0
GnuQIOrITQXRX5j61rVKlPZdkg23UWzzWQi7ZCGTo4O9a3wQ8gj/y3Grygaiw0zTd1oDLqDNZBeV
uIPiNStQZvBJ+JJ4wy8vJSKeDQAnMApwUvQXDgBcQi1RDFyWdZc1K58eeolGyCr3etvHhzDSICRz
iHO26B/TRy/q5xy8e8JyKTnA3Ddw+D048ugdA9ef3N++DNHWI19Lv3P0C+/YxqA7mwzwkFZaWjQS
28ha5axYrMORqb34VYRcsm6zx4ZXbWMrnX0OqBPnkUnhvdDovZmTeK2Vj4RSQ6FE/eR94xibTwHd
9WG85mPcH4zSQKNiT+Fwh0avQzmCrh1FYp1XzwZLWng7SdROhC0PorCQIo4RzAtNRs9RpyftzVAX
CcFww3JhygERjK+mN+7wHbrV9QRcKyEMJh1+krTm+2CmPdTk2WzHV5FwmGQsQNWvvi1Y/OuajG6W
/AUqX9PVGChTRn5I098evsdUGl5g61tsnznE2hiko+kq7pru2akQ/7AvTkxrNxhV+VTqFOPWcZwW
KohTk7saEYn1UJBD9uTUBKIAjPfd686P0K+Fsi0eZtwbXzmWFnsNEZSLvztHnwQqH3NSlLXPnM7j
Z1HV5d5urP4FDP74PACOaVf4NsQNmcd1dT94PQaBlU0QV0Ox2ujvoLXPT9YwFC8TLw6B8ZNj/xwm
t5dbP4ydlsePZGtF5ETUvaA7LV+n0PXDKzrOwBE1AWEnkIDHx6Dy0+wHP6L9XojB+ZqqWj3aEd5P
tsjZcJOZgsSF0sXWsapjhx6IG07VQ9GZxCqoIvbatdHqiXMZu0m8K6pIcLaR4K492AJqhT91esWN
/oI9X0ZwC80UHJvmsDcovRnGGqvJqoSyhpBCmp2FnGK2v7VgUfwgqSJ/K3UNcxldqtgPwD7Df6/j
An1PVIHHRlI5RhzyY7P70VHxomkCidu6dZKYKHuZGbG8sbwIbWSWkr4QjMpX31M4zeKb0XlFeTtx
9/I11rquuMZdWjubhh/qbry+HR6BO2Ip7gtn7C6HwoRmFs2xnuLhwOm6cr2xdDZ6Vg5/knIwrW2q
kci5jYWbLDbYbk6DGsPieGmHQPuskFr1iqZE9c3CV13eR9y0C7jkdXvpL69XMNWe/zIC6XOvRTL2
+iZu2/LKrupev9DKCjUUX94h28aNQ0d5rlRYs1PyahdVT8/HzzTS0d4SEmFj/Z8tJa8iZc4pCGvT
LNnSKK28IiPWz/ZYXvAVpYU12Wvh0Bm/xBWi+kuM20Vz7adhmH2lAlFaz8lk02TghrjzBc/FHbe5
WJ44zpbl+5Ya8b2UMHkD5TdCx72HDqRGCP6D85FqsUrP+XOMFIBNHpr+bBvWHHH8lI1PMIBt17HN
WNYtFGGLqMW5a4qdi91OX/uoYeYgZ9e37Cyq6msWy/T7wLRKg95xcWQ7GcSM9VAnVXcBK4hzdtiO
bKz0preaHd/G6RseOfoZirrMQ0oftsTMUzcIZq0+Ct4SOq6xYC7nS2Ru9jXaKSjdXVbaPzyrLUfS
ru3qqcgnjVy2Hp1d8H9oYRh2XfTmz95xqt81AA1MZlpi/nOZ0yBG8T9/DpXUUwMExlIrcWRW7n0C
vHfJFLbkbXOTW4Jh4Nf38uHzsuq7ijSrM0pJa4HqeC4DH9du7UbX0e5yPvbHeAbB4LmBlnXNmWKq
fVrRPBrF1E5UJW6FUDwyTU7hZFNeGxUrtBPLNrBiUZ9hw7y/IBcSEZYDD0QuxeITeYMYJNtENyr3
slryAejS3U122T99ftveXxD+Uw0BISxBkw7R8t//6m9SsSDjEZnOXhNMriV4mwNN/NJTOfynRhfF
YPQAf490UlxHC4I5WyvLvSAx/dKkzLQ2/frP55fzrri+iA7wZdOEAdyCy+f4chrqQlqC0W2fj1G2
bYkEuIsio/k5NZ35ZfRmcfn5eCdxH29XRasWTwkNF/rsp3ESXQauXs5Nt0c8KLDC1eQFtZmwvxZt
Qni7k9YA66OnMJfqHlm92orWbBZZfOs8zI50VnY4Nj+UJbUzvagPHqyrQTkjiwXsEwLR4zuhT1GL
bTXr9jbv+a7DOA153haXc92/fn4PPpioiNl48/A0cRg5Tb9tqbOzwKtmL8e2wGFhZGvq0OGZbsJH
14NphjccvhA11OVX/DVRc0BC9WgVcp/meJfjufg15wLVMq3hMyOdqEbeniltAjolzCELfu+JSkNx
yHDHqOv2uRjCDQ4x44JycEnq+gxlrQkhr+RzfNuJbHjO2xb5iBzr21nvjN82qqQz68About/O8Rv
P4eD6KIIoHXEynYiB1A1dAyvnMY9LpcUiq4LsD3w49TZ5XzOYOGzYTegpzfuRdJQOF87XVf725T3
7B6ZuvXDCWUDFcZCTbwaB1/1G59DakiZ3Z/wr6ZWGxD/glBvyvvoom7M4laAM/mVm4W4wxpTz1h7
y/ybMMvKW/kkBBBYY87Ww8DyfyeyUJ/PrBXvelZof0CH8zpxvkKweHLJtY90PBxd+i91nAQOda6g
ZxeylWkzwxOx4x9mo6CZO9W8/cfJvHTn4C8tT39JAT5ZdcMiqxjD8X4mRaLfVKnSvzNUdmaUDyaz
RzYQIkzeGbylJ8uUWzWeDbOm35schffsx5pbVKrFFq3wOTrgB0P5S6eWbjSqK2jsx+8N8kVQfACV
97ldmCsQhE5QuOX3tGn/LWFomafE6jBFdQgTjHhqy60FemvdLuc9DYjNLJBjs1NTm0wffzsLtCfD
FPD5w3p3bYj0F37oYszzFnf68bUl/WjNlWfKfSSn75Wd61/ZB2pYp+Lu67+PxCvoLReHjOJNsvPX
6jOQV1PmTTTsvZ4SSAg4attPlh54MJvWnw/1fvnhqtCt0k5ESbAg94+vyl3yhcLa6/dWGM93xFWG
97glVJAXBo69eYg3dSOW3bH8qTiI/RAoxC9EEttrjaCd5zO/ZrmHR6sPvwacnwWkBKviO9LalBe1
JpJ62KcchVYDutQLNfjDliYfnU2le49hCvDR11vn0YWkvuFgaj+3RQFviWz7FNDWz89/0kdPfRHK
4OBc3N+nwZPC7Ubq2uaw73stuSHtRtvEvd1cUYI9N8HeFpqTq4crzlcAeSkz3D/5ipZOPQ6j0au9
cJ0JXlBD/Qr1oI/bb+7c6c73PY4IXm+oZxKeON2SsOzvWruiZ53LYvwi3BYuR2dMlL7dIUeCpbld
+YfcqaXkxqn3iuoTx7GWG/XicKx/1kchnvM01p4+v23LtHl3KYDo2bTiYWXPcjytDDWEOENNwmrm
stxN6ZCDCgjLM18r/YOns4h+NPRMHAzfrQI5vUR9KsppX+pxuxGN63yZ6xnyvVkXj7HpeEFTSBf4
S6N/wcnf3sNf4Y5NSm6mzou2riz664XSecEpRV18fg/ebQ994IfuchoxaDzA9Du+B7rRZjKZ02mv
dLsHYzUUm7iJfuJvDO/jAfvH58N9dMsthMoL0wf/8Gm6AlGE7dL5nvZU2OnQ4Tvb1JGqz3xMPrgo
9DGUZPhi6ovu6viiWmBuWmLU814AVKNImHS7akqIydJmcWt0+v/HVbE7euP5MI1YFo7HM3qBJsKv
pv0InOVKGBXdZc/INv9878AyId3HPcCqa55sAYo6SrCgtNO+mWYeTj6Il4I8zzNPaDGVn7wVbzRW
0tpZ3ZcndXwxCtyi1/ipvg9Tt73qG1s9eU5GtIy0aHwU1Jl2su2LS71x6JOTXLCvqPORtGXmNxDD
Guoz7Esmyju3ppeYWDfJPACcfd1nNOhKvI9npvD7OcUmmNRsNkYgk5EMHv9gp7DrMhS6vq+zKNnW
TWGswGvGZ17j928xo7DeWdbCvABFeTxKKzyzd8JQ36fk1+3SAVjitJgjfTmaZy7o/fRFNWdDh1o+
M7ySy0/569Oaaqb0QdjYmNKoSU8guoLBbZ1b32rUFR1kc/35xHonSmLOMpTmLNgvvuYna8CEoxgF
jubvuW5952Y2UaRG6jjRqp0bnTIyRNGaOsqPz4c9CcZcPh4uiE2uEsMPa9CpLNKwc4qvrRR7FETk
0dHXFV/qxsGxXTG7vwCsiW7JmKn7Bw+dbEe/NbZ/QLls0mB2hL/v4OmoQA99Koaf/7T3U2r5ZXxK
PZvT4jseQTwSOOwbdriXSCy+8mrH3wqX5KjPR/ngvoM9oJgBS43y8du256/nHMJhD4VMxT4DK7LR
cqNZOxE+E7p2bUNcRpLszLE8hxr5YFSmFk+Sz/fitlq2N3+NqhPqCNqQhgMnGHEZ6br1O8tS42ea
y3hHsJW9yfw8+yfI89ujdunKonljy71kNBwP2hHM4Of+XBxaNr+XPkHFqy5vqSl3VbxLtal//vzW
fvAAfU1Ddc9T4l/vqh6G0Ia0UeWBOcYWke/abYIK7cya8H4UmL4IW5kk+Lqg1R1fFQ2yxmilUx8c
e/7lp1a3hmhw7mN2uvBwvsfihHt5sW3hUjsZhD6LUaP8sQ916N6yMDnXbjwTPGhX9u7fbpqpY1nh
/MCmnk02NLCTyzE529XsUw8FaWPXpOtY2P6j8IwN7Q2b8/e2axmG2cdBj2WOCuXJ8ubqAhlVz1yY
IVUjIhx9Y7ysjSFNSJwU9s2E4fqWajphn2Nu1rQQvSXp0rcHu10JatZI8aVBCqNuCiy4ekkWD3Kz
nfL1tN6VidZJGNho54k/0YcHn4Dk51YT2Du1gtxdjutaec4Vcbpkv10T85q3BVDle4X3kFWwozxu
3agDtMirzVSMzZWcrTu66dGZheN03p2M9gYZ/OsVRkXohyXhN4de6vnalOD9Kpe08c+nw7uJtzyn
5TPEnoOY+dOzJHsNqUOhKA5Nmokgz80+CCGXbfNx+P2vI7HzXATii8kJ3dzJzibueghnUxMfopxn
Nwpy+GjtOcGM22D9z0PBwMF/pbM5NHhcx3O8KEELZrlKDqWmjOu8Gum5QC27YnV3zjyld8dWNoKY
GLCu8CVn6TtdHsaUU/dQWtmhlGDZ29qS6wpRP3pYWYMrtBJIwa5XaytrKsPfg1mqtdma4008xeQF
4jHOzmws3s+b4x90cvECDErWuVp2QItCA0svxEWUG2ztPr/HHw1jLWsVRWfd5jN6fI9b3SuGtjaz
Q9JG2rr1C+3eM8fq5fNRTvep3F0yMpYP9LJ54Ox7MkqVIKsaZXWAuUJKJ17nG6oixGM6rf9dFiZn
TNOPN/MEshlTdHqmu3L6GV2G9ygCsFBC7MYvcTy8CzwnRspWHegWuTcpLi8gnnW/M234zJGNZieL
2UF9fs0f3NmjQU9KV6ERN4jVvOogs77YOdHY7HpvGM5Mk3cbM66NuiquQ66LNc05ubW2oxCDh1V9
iLM6/lEJMBQGNCZ6/nq/qXPEQ7Fu0YZmnva7yBFOkGKzJi/ap+45s+5TVbP9zefX/n6JhWi00Nj+
s0jaxvENTzskStBd2oOFVvkmF6797CFiQ26X67cAyu0zy98H43kuH1+siUww3T/57mZ57ybAArsD
2r35TiFsv28aWAKRV2q3tZX428+vz1jKDcffRVIcLDpOfBlplbsnAxLtQtQw4slD6La6vU2LwjZW
SScR8cjBi19FNnrP/qyJX6TAwnVFZHwRd6ClVmIMiy+tYrauG76boAqalDRWBzP0usGspZEcmtkF
f1nubtuaENuVpTz3D8BJsns/v4wPpii+ZoqCrABYLU9bBZaywQPIrjv4ea+j2/A66J/h//Ug/z9d
iO9H4XyKNMxgt4JpxD4p3fTJSJsjnuXBLjqFdz4hXahpyn++FkZZEpIMDTgS9q3jKZfkoyMtFGgH
Z+7yQIeFvkaZa/7rS41N2MD+uqCYLYT8J8+9Y8lPEjObDwXHva2WzCHhy21y5vV5t1yavMl881g0
l5PeYkz+e9u/GBBaLfb7Ay0cAZQ8trBemHmqb8JItrepqbRLhGUj0AW8MFgN/fzMbvndC8UvWPKZ
PLqq0AcWePTfv6AA65IKk+waGQvrehpGgg7UgDSoUMgQFj325zPxeIXmu0uPCHSHA4yATis7jOPx
dLC0XeY0M43I+jvSxKpeOf2sEB8vYZo2Goo4mapzDq03jML/vsb/DcuaQSkWW+H7ihoCDtnXtj7v
JUkQj4VbSRM/xoCWNHM8Bxo/VOUr140EqlQzHrRL0kaJZDbTMj/Xujnewb39FNtlOVk6keRiva04
f+0TjQQ5VGlRB5MzBGUHsligJxTDauX3/9RcfRuKa+Uoj6VVo6lx8kJK5KV52Tr4HfB97Cr8GehX
4vACUeS5w/nJQvk2FicEZjMnSp/Ak2Vx+OuyzFAUeatybe/XCXBpe56y+yoN0X+yNR+SDWza9mlI
UWet2e/5NuLYITKDKcubG0AwobWu0GRdoHnDZWFGtWZeC1k2d6Xth+Lej7LoCrWNeBI6jf9Vyex6
8qym+/b59Dx+If+7CtYVrPgmlUPit46vYkqcVtE6YXo6eucCPJH6HcxnGTSKDIZZjdoNTg9gMWY5
3E6pW545h30wORZ5yFIjZfWh53Y8fjJ1AiLhPO8H3SEnWCDKStgw4VdoqzOftg+H4uOmU7zksZ3u
7wdVSilko+2tBMt274n50ocSd+l3+Bk+v6vLS33y9vER5X3H2bd4oE7uqpkbk1lqrr4vEEOSwiDq
312YGUGneRB0MgobEkTuVazF6T+VOP57nnBpLZ8SJAuscbLAVnXqDuSSG3uVN+0rMGdrw5+2lkpo
fDnnxHieWd8+uqtUNgipYZPGoCcPEN0iyQrEnO01bIFrjDXeVTfG3jq29fbM2328dC/Xtnh3+ah7
8Bpo/ZwMlQw6CWWk5O6tgiU1yKwk3Zp+0/zAeY7ZJ4nL+Pvnz/FNjXH8IEkT4PDAAcJGwmSeDIk1
UoZDMmt7L20Hdzt4FkwtHELx4whva18qAjpWSZZkDwPgnhvW3PLGtQEZNvyNZ+70+0nFb4HgACeV
DTEv7PGrggIRwLe/1H6RcSTUI1I2ZvOEJ9DwsgTvYJo/Ja1CjljWxuvnN+J4p/N265eSGd/OBZXx
TvQ0i2qOHGmae5Lihqt8DvO1RjrQmcn7fi6h1qGpRzGS11Q7hQBD4JhjDHn+3hBQx6CoGuu4HQ7R
JLMzU+n9SIhvmLOs3mzn6SQe30tDdaNkrUsPdHr1NYEDxdZuRb/2RHIuS/FEirTcO7a8JIbiAyW0
jN3A8Vgxnfmm98nxriO//JmRlLBDYAiLCBJ70A5Rdavj1NrgPLWexehYLPtSC8KiRAqJGSNwyetZ
JaI5txP64B5YqLKsRZhFheW0AjaLpvZE7+aH0UvTtd8lfVBNHXDFhM7ov04f3h6G4P3V4UtbJ99K
5Lgqtu2oOJSdKnbaXFabKrb0y89Heb/VsokSXdJbCRQh7u7kZZVhB+Gg7OrDoHLzpqXOQ29XG3GR
2AlyeeX+ROogzyz1798MBKoLyIbvpwXe5WR/V0sjJytb1uybB0IvLKu8nMr03/dQFDq1hWPA+88/
Ty7NjTWh1JQ2nAHyMEjiBlGBEMa2zML0zAb5rdl6vOYtlGYNkZ7GJpm173i+Ooi5+nbuqVprboQ1
yJfOqxeJ+NoMM3XHTIebzf4eLGGq21AUcoQ4ycqbQEIFoxc7FxyDSTaY21xABRkHIkXyesYlye4X
T0np5vpqNOfuyVBxm5GM6ehXdqKZKZC/MamxxLqdueqVy6ykGKz9KbEFeCtFhMY3RcmBMB/WHrxN
y3loJV0T4wFy2R9knfc/i9rmNyKJ6IOWFJQnTPbDr77PqNeaGcDhtW/QerhEICpeZq2orVVR19YW
jGjUBJQTBpy1XlO/tpXGZSbogJYs7mGcV3ErjevOxWZN5yBMf0EUNLCRlKa6H8eS+lkFKFStvU7H
SEiE6VyuVNra4lripdGCgsBMYNC1FoWkj0WEXBiZNF4j6nOPMorVn8rGEEz/JcQTrty8Odizh+e+
lZr3Upp9jj06Sqpbp/SUvipkVlAXdwnxWg95ik+znM0CI5qabScwEPTjFEMZIsm2WDAf2NS850G1
xblK5kl5EeESX0U2cAbVWXYdvFPHs6XOwBQAfC1/Qdld9dEfoNdbfKSz91RWcExK6t3lZZW+ZMmj
jv/l8zf+3dp6OvrJaU4vQVe7bk9cvL26nfC9vlZfrVv5w3mww6DWg6Tf1e5a7j4f9nTTfDrqyTtf
muTmWYJRc5M+yGy/4q+7EqKF3Ilj1944kxX03XBmeTv9/p+OerKpzBzU96EcuVZcIq7L/X1G5pxz
2yU+09A6s2af7raOh3snqcakqWlZyEU6ilgdYson7Y8gRDIV8ebz2/nBUYqF0+Xj6AN/t2ihH8+h
XBkDS0vZHhy8hvGqRrFDwPz0Oymi+r72Fzs3mS0Xid6j6TE6wXS26qfWgjQOTCVeN+SfbKfeBoHM
HuJy7mJv05XUrSJNqiuKCNhS6xx4Zt5aZzYSHyz/tCW0JUeJYiWni+OfHuO3VEYytYdybGsO9S3o
EKf6txzcty2Ez94L7Q4lfDBBJ49+yJvRmQiDPzQ9Bt/JH/31NA94IqLJPvMwPtgVLJpp0higxKFo
OHmfI8scceab7Ar82b0oHNDzei79S1BW05m394PvNQw4+IzcPG35hh7fu9DEKDnYeXEQsYGrlxYZ
O5CoLa8HMQOZbmXoP8paTY+fT7ePrvDtxI7eiqra6RcbRAhcKzcsDz007TUc3IpeWWgGc+LFZza0
p+8QWz+6v2D20LyT8Hp6hbpZpmB1/fJQmWaOURxTWRzHBLFavViZZAlsP7+0D8o+jgZhSPMI9UJg
bp28SaLu89HKc9oRdIo3TUNXJUvHZN0ZA4VXzQ2/k4cUk7gZj1eQSJONhZrhzMJxujpytIZlhYSW
dAZOhae6aLOfVEgtlMea4teSdEZvTVuGXwqhJ3dktIfbgp+4wuCSbZoJQPzn9+DdrKL0wx3giM8E
RtSwPP6/6jKWSzxrPRc6HRm9+8Ek/q1bFshi8BaXNbJAcNxddeY5v79k9ktA4Whbc0ajInw8ZjmX
PsGDlnGIurm6Ilqha1a1RtZhBMr+PiN+iqp3X9y6TdttvLk7p1t+twpxzew/ufGMvqj8jscfnTzG
lmIaByts5XqyLXWTzva5k8ybY+DvnSHnJOSmNEeZzPhSTt8cEhJ6dgKFfaCa3+mkgiXs8DAG+9dV
TRDTQgwROWGXtv/DAnldgUaJIMholHiqIK4y+SUWnvNT+gJsQ1W0eLQKc4Lur5LBhpI8jtojvBXv
uq/M/nYow3AjsStB2iZnc1XRdV88VOEfyMTVK5kMdECcrkjXOrPNDLqGbJo1jCL9AjM6jFREoUCV
InOYfwpjBHeOZBfHO6EF86sJqgfZNXljTeBAlfvmhS1mm9Dw8wsQaB7JXkOn7XRngOJTsqmLVhqh
uKRPhpVur2yMXw26M/z2G7J57BsziYZxhdq2viOmwrBWbVlqX0Rv8+tVqsyryLaKV5UlFig7Jm5Q
lDH+XhD5jVxh2Br2Hc67HVoluJChKsR0bml4t30wYAiwzBool/nUusbxHFERxupGKeswt2E4wXIa
4K9nleWwmdedS3aziGD1sUruwy7zCb0YiftYNYKDQiDbuEjWU2QkD6YQJBgY1PFXo3Ktx2lMhi86
96S/KnNfnHmxsPnys47mnIU7ieIxsFv2ICynxz8bWII+ZpDxDyZucozOfToQ65eBRidxN12nJSU2
vL8L1MEwG/J4CUvVnuI5rQ5WqnL6oQPowrXjRqG1y2Xd3cioky95nIqvfi/s9kqVBnQM3exbmyyU
Vl1LoeQclJWWuLuhH8C35KGXvuKDJySub7AVrcrFTznI0XhxcozEqxbMSLiaQ1eFW5WTmbLRxgHH
OywfuH6VUYIU82Ew2VtS2NMk0POuJsrZFu06q0Tx5IyDmnZI6S19MxI8NwWuqO2USRdm/ldwbyWB
CrkHyY0Ij/wrkDplB0k7Vncc26PbFDNBv9K7av7ph2q6JjKwCIO47qJbggJgtPiTwGiktdn84CZ9
JtZRVouLntQItQE/k95GWq/CdezbJdHtHkiVtZ71/g+n6vWvCTz+DOL35L3kUTXfFlgxjS2kMNGt
Bvo0h7K1tDtly+knNW7ACoNms+Jl0+D+trIefBoLcPhQZgWZywMkKf9a5lW0rzoYVavUmGEfAR/h
nJbFI2gXs01XjiXbRxv6vh9oXUsyC55v+5VMiSbk5ld2vcFWK8AzESz51ORkb90WEnLEOvUNle5q
v/Dn9diUlb4GeD6K50kgT1/Hmh4167SRarqFWo/Lf0bRc1Ck/E5ffDsT6QP+/DDdO3VoC1SITU8U
IowI0T2SWJl70BzSqEov+nlQA/Ew5eTkt2Osoa5B4SucCxe5gQiqNqq+paDjyN/IRGat0yjTOtQX
VLZWVZH3O4QfUEY4U4YQmCan/u06Un73hpn/RbeXqA1wVt1TaEKA+h/2zqS5biRLs3+lrfbIxjyY
VfcCeDMfJ3GQyA2MFCnMkwMOOPDr+0CZVS1RYUHLfeUizCIjQm8C4O73fvccdCrC2i1x3J8rTUt1
JpNz9DWKRvyJgoBRhH0iUQ5X88gOo8IimF9BD8eiCQPEmPbNUHTAumQuD5PVt0M0FaIdt7Hmp1Wk
S20uLiqMDu+UqtzzbOcOIszYdED7TIZ7SSVWfLet3u4imkruBWS5HFadijneqRbSCjgk6GKknDIF
0kivkkjO0lf7NT3M/0MwKN1atCCWI53fWj9JO5+1LaU+8+z1KrU3ldaBAbYlOeKjYfTdl0QhvzjW
Q9UW59FNg+xaTJbHFAlFsaMh++bEzG6NDiTXlvJ7msbelR/7Ll+2NWktY1RWIkKjrbxLPqe17NAR
8LyKR7e7Ar2q/ZBDS7Z/ztD2haaqYogTZR5fTjYAlpNqjCQ5EEcPDkbKHinioi/7SB+sxtwU1iTN
nZpUVl/ZrYvSqTfivtoZzQgPgk42fAW415V3RIEsrQPxRihssZ4wcrxM3ENMivTAJhreeNj4qv3u
wa4g42rSPd6Z/NDfAoaph8hPyhHinZklX0Z9qBDsUGR/IpoQO1tDU8W8LdI4Pg5gVbwQmE75fTQ6
xjzMNF30TTULHlvIOOutGfA+Nm2QZBdOxvsD9GYUWF69Lv1u9Zlj7dcaBI6JqnVvE/xT0wnManNB
QwpigvALptpAk3DA1kpthh5rL976oDTLBy+mboOrxhH3C8vsj04WYgipFySE+KEBBaDb5uw57n3g
bsxOBy1T/ovK9r40kq9qEURTTNj3GG3mwTAjK0YoFdVIzS+lDgY1FGLJ7E1HuatdkWipQ1HHcvWd
K2f6qAM0XcylfcHpIYY/llDsMJd7gmIB0wxxNzzOdtP+8PvaeuZZDq2rsRL7a5HP3WvbDWzPXC3L
+WYtL232s2i9F37cpY3awVMsek1a3GttZlQb9hfShIqXjW82rgdjk/Ih2cUPhrG1MgFT185StElO
mqG1pNhUrtIGhvA39ThRpjcATERLXjb6dmAedQ49GZQAditSCpsFS9e+STiTRZ3Q4wezcfua/puW
PzD37jzMLmpB6lx9Zm4HYE1PVG4Tf2MiGbtGx84X4QSdcRaWNpxh1pl3eV27L16c8V+BVpFn360H
JEmNlr3y4LCrCLUpBDDLogq1X7VEV1o1wX6I5xnMFTtJCnSD30JzJCsfUAWDp0RxDN/iwZ1pbW3s
WM9Z8/DjaHDE3AFLkszsXVG2nNLrhodsOLeV/mRnZfBIrKBKmRXspMMGLPcOg5U6rA6tYf5I894t
I6EX2fcmUwNiCi7FC3soFwkhqtFhvqhmQtKSlepJ9GM6sY9uunzX1MgpwGNA3gLtIaGa1UVm3bK1
A6XWBm7ybdEwdJwKEhVOaDddgrdTBKUdopAd2y1PGqpFbHG4sfp6gcWmW6l87mqt+t5l2pIcgKLp
+3zOoFkypj+frLHKXCh/oIww45TDo2Mnw3MLt+UmmIy0O0hb2gnLj2fe27XffiFi197UVUpgm8uX
HWHJsXtXx2ajhwANimvX1767HYJ7OlkVT9RJaTInQpaN/Nq58o2tMgIN1lhjBOpINwN/TQ21+YKd
iU4JNhuzN0CFFewxSu/JPpZmjak5b23rgae3ncMtW/CZsDdzOXwOVn3j0fewwCzMi41Yp6BpNpVy
4nHhZkh7i6E0rxEDxZfZoE80l2wFHrBnNPGBpzqrjOpzG5ziUBhfZmQHGTnY3Hmg8qF7F5nv18Xe
gNhShnRGY/+u5lE7RUBZpvlpYt8vQ0vBENnLHkrSjoZAL+nZ0VfeqwVfaTjN8EUmqJ3Dng0HdxM6
r2Y+Bfmix882VczlWKRG27zWugt7UF+6Re6kn7gvwtdytEdqSb9YdmfCbZp6pzxIToBf6d5DrsZJ
UmknF17tY1oGHhVbVNyhnqLx3Ni+ap6DzCiBuwFqm7agPUwmsRqf/yLlIBTRc8yrW2XM6XRVxqJ1
fvD7Sf2piEnCQRfNcA11PGaS7RAIszynPDSgfw+m9aXqxFQdNNy34mSVKk12U1sM7mMLAPgMBd+9
zwxbWjsCJMYPOg2z2LhVMhQ4BjWKtdXEnNqul5YsNqps7JZGpOwWJh0teRGUvdC28QQyLgdOilSJ
847c6JSksg2joEPD1ERjU1ULtO5pNBZTEZvVR3VpGuXi3cz2WKh9g/hZbbzMn5LI5w7WN7Q8Vc6T
y5xlZA3F9C7z2dMiQojNc2XEWnucK8EuYsmkfp3oxnCevCCFHWhX1XdrcGcWjLkrip2NGCc5AyTJ
LvOasvgG3a+NXqoCRrXzRgr0USwbhtCoius3pL4ntuu+1z+OQzp1R84ykIz42NVb2+reVTuPmrbT
4DzMYS8Gb4rG2sjMyOFpdOMgO2v2UPxGb9sng2uF+KT7d47L+j3gouGF57TW7Bqd6ZzAnqqEkJpr
HgtDs2f8zaP1FU/50vO9c6LYCT7aOefEymNjTot444/C60P+xP5W6XnHwaPCWLeH8yOuXNHpaqcM
jm0bqzLnPlRxoccXbWG054qgD8iLKSkHYBGLaSJaKavLsmKcI9Q713xVaccSPnrwmSIUW8Y26TVG
IhqA7zs7WXQ7HOSY1U9sw/Ktr/omYiYRhHXrMA0ELArmWRQkHQubOc8svLlYkqgfK6wCqVkgwu2q
RhC5CawuGoHKcbZwi6QI07laMsiUFPD3TEtOYq/3pr73SlBH57bhyVOsop1zsRjmTRXIzolskeRV
KNdWOUceXXM3ZS/zZ+Xo6puOC7uGaasIgzeiD8Sm6TVPwaTTqMU7o4djzKSvdJYufxM2Ga1J7ix7
+l70pv0j8Jfgy+xMRn4sNRc2oJbinTetKv6m41i8rnLNBvE66M7LCJPThnWrYaLimYt0XeSVMVy1
InbEldmq5bsTd404iXmCHB+PK+8bYDCHcladH5Ml3HGLFrnVo6FagYamP9t3Za1yi0/FPMB26ucZ
cL4zL/jdYCEHZx/A2LIZZTdNm2lChlZKRq0BKkysfgY5NhVldd5kB+Tk6TeNXfurFyfLEEE51cEh
wPXi1rc0us25WaXv0IEr635Q9KEYWuunSyLY83iIA9pje+qh6kcH6o7daa2cV2BwAZJqIObOpnWT
AKj+ihjD8UVu+r6EAZdGTUuXk0cXxgy+W46dfNhMvDR54aecWTBv0ccq1FsAzx58WY4SYis1aV9z
avRwUY8UKFh8bO8enILPYIxpJhCWKJEOER1s6EcNQzsgg7U4vwKI6mlH2BkV0EnYnMZJGNWcbEpr
pOpuaal8yKYVWWm7lcdMe1xUOysnvLA292jXMUzKEF/iZCJybHhBB81AvLc1J3r+jMFXMCsBCmY3
WFbX70A4xqNSGU04VkX5otJpviKIMF1neTXHRxvIRceuq9WugF4nc2RbzfjEGNlI106p5lIv5gr6
HOF+Ek7Ksr6PadbHp2BZiPDOXu8eusrr3pcYtOzWZAZYCyXG7WoTTFVzD3lSXKQW1amwcYGkhSjd
xR3AYsl49TDM1DO1QO8PpZNj+IMcgwCsmhoU8ESeqsNoKna/xALsC6YYwcDGFuKGqBIzEEtb6vnl
vBj2ixKehyaxMFg/4XKlNopJjpKhp5x+CqU7Dk/L0gC1aDwPr2SeZv6FgkATX5iWTfFDsq3SsVy6
/f0qHnlY4P2fA6ud0m2Pj87eOLnnXaPlcq/yrF3eql4b7Ig/q/uBhM99mzr2zmHA9/UMybEH/5t5
5gszyYXJS6aoGeOmtL5Ry0vuihHsFUf0zBxDxF+ih7wXtDdQBRJGAxuNh0vLeIPHowdA/HbQbaXf
V9xONlxnAJxUNWTMc6RlVWZT0Ndnl3w8FEcEE/3ecsXwTag8+/H3heE/Kkm/dSrpU/9eSZo0OcXm
ONZvShuvqQHT0LIi1x/ZlYKDGnZmcP/3L/ixKvuxg/ah4tbWQMt7PDZvbUEjnKZdnd38/St8bGV8
fIUPdWenbhMNUmf9RmEkXAfZtO+T+uQ1PtbTf74GkRzysqRXiAh++Nqy1qFLY9Rv9bHf2xtvrx3/
PdfGv3rIv7zEhy9KLbgf/dUCRph8K6o3FLef9CQ+DBP8+RIfvilmCQ2ASnwKDi48IWsz7MPysduI
7XIKbpObJUr3f//bfOwJfPze1qvjlz6Ew9hsD5++fkt9ubezfScpGu1Rj+7L5FBrXxnf+uRD/uX1
9svX+KHzYYq5F17BK7rME8Vil/Sfdew+9rM+fqb1n//ymSj+8Syn9PSma/rO1uyjC8A4jk9F/0kI
5Y9G1sdX+lD2jRn/zTw512+MVByJhUazJ1iNyo0Ul7CmI93od3n9LoxPyVF/+ZggpgXiZo0ROx+u
dyqtS0s3r37z7khznKrH7NRgJAiLvX3HibrY5Jdw2+/m8xx+JlD6y0vml5f+cB9QVUdBbPr12xi8
SPXA/j2ZxMa33vTkSivTvW09//01+pfPj19e8MNdQboZxazw6reKOy4YHpnuj3TI2H//Kn/9Y/7y
Mh9uhYVunFfBMeMRYuy+3NxAjN7ANvrkZf7y8v/lVT5c/gxqpJak1vFWedgP2I1k2Sc9lM8ujQ+X
vznbGjl6vq4W3Ouw5WRvrKCKSOHV+mzI6i8fu798mg83ACZxBEsGr9Vg+N45z94ztN/qk6/M+ONV
/HWciSYtSUg0Y+6HXwZva2KbizLeTFdNNyS/YKyO4NAXN182c7oGbLshuaSbZCFcqsuIPVXxmgO1
30hlE1zP+0qFFZbJjWi0MTIIyREPbf1P3uiHcV2e3wHUKcdeW8r0N5mn/v3JY5myXbGB8SuxUdrW
HAtUEXlortKIemSWbYbO8n9U63EvbGUO+4JBBBwfo9V7t4YKLPirzlJfBHO8vBaMB9AYn6xpCInV
DO2JNr2HWsQPqHtKLU3Cau0hh6O5+AwBWwBtY5NZt0/ui/X2+q23te5I1mjASrVa5zR+/1BeRzuy
WpdvPz8AInea0H3pn5KH4JbK3jFtrjCpfLYS/vGL/7YL+oNaVuXVkBkWu6DKx1ObPi/x9cwX19Io
TT4zpn0az/rwfCGMDjWpIkNUvWRX2am49Y/uDQE+jxPxGQVaAvD5vfpk7fjLh9ovibQP13RsjL1D
j5993nyHxL5Ffyy3f//L/eWD+peX+HA1zk2fVzQCWWmJ14WacatxHWrDTSHGJ5tSby1fgvT7z9f8
H+Hlf1CK+uXr/0N4ed8kza+my5//+j9Nl8Y/iIyBv2JuhbVqbQ//l+hS0//BEDygxfV/OMaYbmMh
B984pLgyjX8YKwCCnAiTnDYOtv82XSLOJKC8TqKszERoX/+W6BI+2G+3OFTAlTBgwhlg6Czgz1uv
pF92TK2+zI6X/2Cw23b39VRqZw8o9nwpJVX+SHgB7gNULvOVVVeBcU57lZfRhMHoSjON6odHJWAd
kHPjm6RS8WNuWvpzSkP8gcHjlG6PKS2axE5nAQlNdNo9bjAOL41mdqQbmGHnZG+mnLgCowNXz65K
XrcDFHF6AOngRanv1TTG6M/eWKUt5MGkBUFvFT37k4GSaf5ex7Mwvhoyj9M9Ffgg3Sc5vY5Ll5mD
Y4B/XN9MueF2DzWl2SCJtMRwHyzNpAXewligBlhMsHQpUtBp9lDMYY1pWsPaelM708RvUk0e3dkY
WwqpQWPsFMjD/Etvt8KOhkTx5JWa7Z7poFWX0NwLscu9ZrA3xTj7yCvSXrziqV+6nQ/cnPJX0RTX
ZGmt/dSzLtwwNJKnbB9jQ5RbmkQWDqIpE+N8LSRu+XCNwIlo6JYx2CySU3VI6dKJz3MGzyeyO0/e
l4ZTZFFgIhffLd2s4/wwsWv0bySO2Zkamts+OL1yrrJaZdLZ9Skdk3BZ22C3xMaNN3pv8Rjp9gRg
bKiTixEBaB9yKJ+23YCMK+qADDe7djQYj/Wr5A0nHZEElu6+QINtYwUkTGT4u7lpJGiCOhd3fmEG
zt5JmP7eCEQCMOCyAvoCmtclZbDJWXRgYnl3HpYqHZEiUHYmOF1oZQTMI/kh4z6BP10MXAVipqod
uY42qtDNA2IWTbd0bz2tuXQ/AaLLw36ABECaPvVAFejrGFHf9cEDgUdWSbBWuDqoxQDFyJPJ3SRt
F39DRUU32kRn8QI59CILFFYt7kib41csi7tuJGFBoMcuumiySkyPuG4wyDua/hXJfN9crPLrNMIf
ggTKtCbvwbXkVETT7K0dv8FL58gSSfXmdm6PsXqB0b2ht6XWih6mBISGLZQzHB7vZPtyL+rrrLk1
IUha24ag1iuVTmjyaRoUW0rk1HsIdw/9dkY18Q0C1fBK196m8JVW3rs5MrN4nJcgf02QqtxQ7Kyw
2HtTrkVdQT47NFMS+eHYurMAKSchmNOKgfe1TuAfoQhlZkkWOs9XvyylGsMRixalRa1dm7Vjy02g
8mne5NYwHXNEJLsyEXilKFBSDZPE/6ewzTBbYarXNUrCPb9qN7jlsxVoxRNd9gaTdoangGFCW7yW
swX2HqfasIEL7lHH9iovPvgNScBtkKjajfzMDLTNYuS81UEz3Tsrp7MXuUs7vAp4Jd3Ws8fc2C0U
ufcBcQc6IWbpOXt/0oUZIYbC3RTHA9slxWjdw0DPVYumMcMdCUKx281WnojzQgkbsq5hDW0Y1Apq
PTusS5tWQ73BRJ6/EwEoHmjL0E1sue5FOLRV9SWZ+4DuE/Lu/ZKbTDmNQi9fpEy7Z64YpW/1ovCb
Q80TJeAjx+3J6yub6qNK3AcSEBCMgFAql+4YdtaQE452YY+x8z5lhCBCg2mEc2Pg4wpJI7brjHtK
AwcrtugPbCw54zXeiKXRDYS9rwNYUBtrVOkeT5JbEIe1aCD9zwo/zD/l1Cu34H//3//852T9Hyv8
DcuyTF7KX1f5n6iDf/msWZSZZIRxyTwz00o4wP57mbeMf4A2hcPNcBqMGJ3t7r8WedtkB+C46xyQ
aTIMuc7u9TweWf8t/R+EyRhWWKf6GFmALvdf7+3mn/vz/sPf/69aVjcry6P/P//x+2aQV/g5mMik
ZxBYnKP0j+HLhpFpW+fxkvSFd4VFMbsd+5j1aEyyU8Ujh4KubaMKokV9qUs3vfvlu/rX+/n19X9S
af//MYI3wDQ7HNkVW7MOnH5Mn04g+eoUmkbEO9UetH5YHw80nFu7VsdR0OJukf6MoT302ZVTaV4b
Kk0ESB1HomGNpi0XynHbR6oPT3HW9gzYKGu6N5N8RBPcls64E7W3rZXbf3YCWr+b39/6Oh4Pdwy4
FGlldlu/bY86d248xyRZ7pJvrw6znhnurs9apqjn2fS+gbaS5S5QmsFnivEEHRtLGcXFTIn6s2GS
30/3fI3M6NNRpE6Ak3P11//+XrQi6MvOpDSvHAeUYFJLwz24TQkas20KzpKIdMw8MpIsQFqW6u1n
AMcPp/H1h1zN0gHUCg6460TB7++gm+e+SlLkGWyWpoWVX/o9WB6QhXQX0/w19wdnR80g9zd0VJZm
V/fjGB9g2wz6XpFDTE+N04zzzqTlNkelpuflFuJ6F1CA7LP+wtQnNmN/f/l9OOSt39vqcl8LxNxu
Kw7j93c9LjmlCrwyUeekVPXTEXlzVCHDCAsLPGSC24wF86THmFhu8EIErAajbFTCsta48ZfCxJ5F
ipa239YySh/LDS314fHff5t8wbTR8R8w3vCx1OEHoOz0mGAJd1Khwrr35Z0ummLXSuIUkW52gxEJ
GubmgQFbM71qF5Xme5W0bRyapA3Utl+IHyH77nzYXr01mZ+cXH/mtH+7HRjtc5lIXWmhVGb+oF5q
hjmLBox30GAqvC47q6W3nw7YD+U8ucvGaedmV42BnW29ufLJLvvlSCUWJsKBFiMQXMJc/mlpYvna
00Pf0RsrJhpP5StNaxLZrirEl4bhPT+i0DJqmxp/FsUbJiD0LQmZxN5KN69GAndO7OwF5tr4Qcl+
WsNepRPq0ushmcvKTz67jjj0/f4sYIDGgz5CLeknwuHDuZ3QlFnPzKNGI57kPOJeIUZW6SRgw4lQ
Yc6AXVea0TTZeEdmU/+a+iNjnqjD4w2yPHbrnZmb3idvC9bKh/cFvs8lJsTF40BI4B79/fruYGtK
n2MMarum9I5GQzRhGmYiEsHUdPUr/VwBtD1GrHVRVsMRs2qTb3P8U1hnfEyrOkZIY1TT0WvRGo6j
tutzIR6lLqf72Qq+BbVjHcs4mzI8TtJI6Uq3hBiEUOcAuFTIsSKkflRfr1GRPszMoT4Jvxr2lr4m
Ahpfvyd9+FbXa1LPKx/KZHGvZiEyAgbznG81OneEJBgljrtpCwmAVq493LWeNe1EOf8YO44rTK4/
K13MxcYkUnaBa66Hsd/a+sEUabkxPVFdCB8fsq/p+q4mBV1EXC7pW4GdcwnHjve76uqZvFqVZqGW
dc5lMJf9bl7mJDI9KU+zUl8WuGgIUHX7sLSqvTPc5K5fWoYJGH09lCpf0HOWtHNBIOMaTboWTojr
vzD+bER5YqWXMQB4rECx+8yj9NRbtDYpEgSHmWjHwanN+qQ6MrRj4mGsVQPAt6jEKFhtStrnXzs3
QYbpaXd0MoKwz4f6iCIy2RuDXu2qzBObDtp+5A3T9KVtTGSmXXFt4ukKkUYRa9O6mfyK2GtZfZ5p
vn0TqOeexWgnKddq3iGCyYdFPzkoX51T4BbyXcmue6sItzmK4Q+rL/acZ8obzR/UdjWL3uFYfGYr
rna6rN8tZXZoKjtFxE8VPcaoWXeXW80Q+asujHaJ1DKMTtSCFvzRD7331tmWcxPY0v0qVOy/t2Ih
Pqq70xi6MG6u7NzN9m1/yb4DVw5nbW+p0Q03U+jo9YWOCfFIFK8eI4/fYWvbWDgX3bOCTQ5tKmQA
LLudBs4kCXMDq1WyavZT3oirccxJPnB4ZtgzGPcumOaj1fvuRsN7uTeJ7T5ac7xPGEy9yJN42gYY
WE8JDlriglVp7+WY1keYKOUBOtrIU98Zm4e2G79zVhKSH42BQEbUxKs5WSYXKFD5HUeW+s4BTLth
7hrCwsTOhlHjpklfgjqZ9zLVADoPyOJ8cs5fmRghHoSVT+cJbqx5aJCcTTSi17uBC64PEYhjP+wk
IX6sPzg8uZOKGueucj1xpBqT7WVuo+iosm+J5lh3/iDirTauCVJVrINcZkc9pilvunGaCNPE5I5h
eG/40rssJDIYFTxgyaQSQCT95hbb1LeRmy1mDkbSLMwHh+lihosZP3ZdxS0bFEZ8rIjSnueiWy4T
ATJSOnqx5gEuS0eTNOnt4FA7rn5hjV6NR1G3990kXyk2yQfD5IqlsGqq0wTcBWRFTxyBiatTGU83
1TQ+DdIedwoSyTHAFu9EIFOd7WIa01OzFNltMMZxFEyFcetPdvol6UftaKJu2cwEu/Yo0gMwSam4
V52jE1DzCvvApuaGv8sec863h8Jbh3nqUfOOSWYl96XnqddRc/NvA3UGJJGM7ISV1zZXM5m0g1EM
/IVRcFS+1JrejKboMejmef2E2nY8zBrnZr6k+RALJQoGAWLXDolVlw/Fom6BR1XXikLXa7CgLEQU
/1rZzjtYEKRWLVGUC4tzI9qXrriSZj7+UMg42PtaeXNGUxigI9TSQ+8v7sFcLH4+C8DZtInVVOPa
ltVD1S9vIsvkNxvk/xcsVhMHRss/ZZpA07asX4Lie/xe5dNy9CqiOEhwfbTgNc0hlc8D8k8malg9
7HmfGGmyNYA7HwwC38z/jNnUbXtKyY9m4VvXBera0PEqdbYaYikoJouTGbcvNK/H23pQ+cnpW7Xv
28LbUa8p4K25+radxBxJDq6Pcd3G53IS5nH28/lRxeNw05V9cd0PvNrEv51s14H8omJ4QTBzsvXi
stwnvVFG7MCmr1lRD1eFqEYHsF8jnF1c9u6ym4usuyYniZIKg5QIKydJ3vWsHcaw1XnuF1V25fYc
JCZ3CLbIjTENBug3l/Kd0ux4iVC83maVK26Y3yEONSLp6l0CXkk3P7YgFDcOXlwGqpT7DdphsENp
VtOi6eI+lHEMAb7Xc0CrxewYHKzG20SYxaUzpukXYzLFMUfzDu68WgfN7GDMjsRm9Ed0MPY5bjQO
+kTsojReLeG8tLkvCXRvhZN5B6NR2nfhje9ZwPRBTPv1xI5/phA28heP7Lobxri7NxjT80NPojwU
Xdtsi34QOyV8875VhoYsTtpvGqzHMzMVuDdtMnvXGaMC1BFx67byoa9qY++MunvP+ArjM6qVx6Vo
zGcvqHa97zEnlCI+e3dgGYTebNY3mNPFnk2oelKyXa7a2JBXGfa8sEwoRbktApiwawudxHyrLixY
MNeDmLvDOHT2pnYNEymya11k1Zg8jKpFoR4EJ81KNLLGALzPbWzrMiT94xH2KS6yklPXwnWyF/lU
n+zaGg8VgxgFwxGNYNthvreuPd2RMi13SMQEP0SVRz6zG/dIrOgaCkQK+4nBll3l280dd3Z5sXRi
oNAt0KX77MAZVSC92WmLvZ0Zf3ocnFm/yprCe6Iy6x2SLjbo7lH+pGKrcKmPJFu2nTH69wzeiccu
0a1vGknpNIT7ML0bHExv3HrxqVBWMtlipkOnzt38Yo72HYH9PmpZhAAlBHeMmItnOZJfGjFL/JiW
pnhPgja9JS1X7NyB4R2/Z8QH6WaKr7z14XmQBlRH16VylbXp2+BSWi1AU/EOyaZn2ZrKE2lxOay/
mWknJPvHmrWqyNrsgBfOY/qWW8Sa9e6uWW1y+WKzu1C0FPfUrA3aqcCOQyyUyS0a4oaIKKXmN4Pa
xYVp9jUn91pzvrfg+O5iawTmNEzx/DiNrXabtmzwN9oC65fE++x8W6bciaq5Ku5Gy+m+dg2CPb4V
/y2FTu0TI7B5AtgpqWtV6/MNbqieo3bVWqfZKv1rLWPADJRAqhLSmmz5sBAV+OjVnJ4ryMJfpFbo
2PP0+U02Tp3hZ5wZRneyznsykynzQh1eJxOauvIfbCP2mHm1IGVsuFiJfjsixx6pVUqd0inP/Uen
qeudUcqAFRN2DHf7BNWKbCPwZ3vacRwPGDjqZv6BUE0X3I5ZO88WV6jbpgecLyzncWe27gHZynzD
1UHWmKHiZNrlnesGm0mfR2dnZi4PnISC8kFCsXwAM1+9mdQiDyOHvR9J57JZJUU/XCq5JDfVQs7d
HyUqSpEvBKB7PZCM0mF0z3G015cUwJs6So3grdYHH0CuRYRcS7zuiZU3PTOQoB/0LKcTkqvMHvdS
t+N5Aw2adYOpaXcfY21hFbPa9JzTldEikUs7Kgb2NxtWnuap6hJis7T+4wdX+L3c6f5CxLc24QRv
xsVgwsTT3M7cUfsv34bJ8h+Q3WtXCgJBwZG6c0f+zEZ7Ad+Y0VvwYxybue8l97CH4hd98eGHzpZW
7ZFZqyZirNB/mFDn1ETzS++J4cpVuqhZw7DHG06Ql3mgRUR6lnovQT6ITVXesyN0n92MWQqW8oHu
p970BfOuKe2oWXPqVdlupv7OnUTzRbHZZk/iW6ixdebX6g1pQ66PNjPTc4m44WpsnLSktK3xVyZK
p+nE2JH/QOIUq/JS0Mu70KRstaiQRZA/w0NJz9zKtXbSdU0Oe7YHhKtyhGfmloJFJaMBw2V5sdI5
gXFNcGkiKWL90e8L3whJOGJJLplS90jYwt5n7945TUQGAYqHXbeMwlrsW7ILS6+8R9APAxxv5niz
rd9KZ9p5nc/muJ4wm0ZxMyDwVXrp3dqtkV3NE/hKN4C+silLneJ0y1RZ6GCJvtSk8p9SochWx9K3
trVbu1+aRZ0SN3VvOsaPT62Zay9malQ9qouFLywvc/LLU+tqYZNO6X5MCnXnxIKloXIZSzaETZNb
5g5SVLerto2axYWUifWieHhfNXRhCFfjV+c20pqDmYITvM1SYdOBIoifhVKYU7sv3EEOqEWXXAPe
ImcHMA+Vqp2y0dVFGrOWGnJUQKeftNJ/ItR+rXmQP/E4VHhUPRxqlx/ZFl2Rjv0YG33odW2gYY7n
9JMlzJEVedDug4pJmBDAXGCxxObuy4jdnNz2VOK7d0czIJ1cDslw3cSLZm8NH8pUaBkMv28nx2Re
aMkG+SRNVboR6NrqQp+TltmudJzocnH526GrmQNuC70rT1NZ2tqeR0swc1KTaHb1dMFN2w30Ntb9
QkELpIKi90m85Y8aGuQQStsUHbnuwHW6H0JnXc14ms4ZmpZFnnyHHV7V0Rj3zfs8ecktb2WKdKs1
bpNUsuFnQS8IriwG8XKnMC5Ld86vjTKz14FjW119Ujn7WKTlzYH9N6im+/DS8AD8XgDRO38amJcT
LCZd/pDEBgc/odMJ4wrsqvE8JX6+L8n4kj9fcqdhhKAbewa4Os5mf/9e1hrsbxcLyE0TZQRJVNr7
UL5+fytJa5r/j70z2Y0cSbf0qyRqzwCNM4G+i3bS3eWSXGNMig2hCCk4j8b5de6qF/0U9WL9MSI7
U+5SSVcX6EUBDdSmECmZSBqNZv9/zneipIdlIQjX9eu+OcOYAHrX0tvNnCbvg6Es1cwFbMQl01bX
Qe4dXblRAPmLY0TKwWTcYwuvPreWpCHYWu796xd2KFr5cySX+JhFiPXcnZ+HZKeX4ZRTN4F+GdNb
O63ziBhl2r+7X0O9S0jyscz53/9YfuYH1mYyhaP2V8vj7/+3j4FcyfJne/xfHfwQjZI/B166Ogf/
Z120+Fmvu8dmunmUXfZ7gPCxXP7L/+o//vH467d8nKrH//jHj7Ir2MHePAK6Kp42i9BQPbndz/pL
t//8z/IPrvef/+uP++Lhj6vmn/+7+BFXj89+xe9+k/1hKRMvyhK6lEy0RfI8PMr2P/5h8S/sZJGU
MBm0hfvzV7tJfIDrjvWZWuFSJyRi5K92E1oUsHdoPxYpCgxgUq5I0znqML3WcTpKR7KZjCQAWWAh
SGMEtuIetZxwEo4T6SmLiYajelvt1GKWozcY+omaxc0+DThdekObzGitsi7gXMosX+kgOk/7SCFi
LE/t/JM6hvWVGdihQGkxwYCtKQiH2Lw+GlaI9enJPX+hT2Usb8vfLy9/NQ0eVDoEEQCigCBy1GCh
hTJljX3Xm1WqYcYW4iqKwynx2lQm1yF4thUV3eLa0ANqoNRUw8vMseqftLz0vZ7pxqlOVeOzQtHz
MqM+w8G6dsQZ9W2Aazankrs+r4qPzBXVWOcIbzAexNa54CaiTogzjnmBOXBq7auboRjHjdnp/Xcc
jfFeCQN73Uc9MAxysZNzmCQbEuWwSatzoxQIDVM5r5xwlj/NNKAfFJcgP0BveV0llbf6QIcF519h
jTrzDpygBckQSvbhItdC8GDvwX2yW5825kXU4XRPm9JYa3YLqUI0fz6ady0J//J9P1gjLqvH4rZt
Hh/b/X31b7AyMAf/dd/5fzbdd9bp30vMrz41/+d+edEVy/2AHpY3eQF343xQmay/1wDF5nW2dHyI
Bm0BvkXLP/1fYZn2gU8FbzoqfA4tNMP+WgSE9oEPFhHIBDmxvqNhfc8KcKSH5c+CwipQs9J/4bfp
v1A9T3RlipO0eDJTmygzkV9T3Cc4ZMa2PMD5jHa5GPKdNcT5x85RwlMx4aDbmuSLepUypx9jWfWn
KhsZP2zUdY3+gcPsWIvLKk4wkLI0mqdNGVDSURL7Rhuc4pYyIm47zaLT8f6v0X9x6vWPyASaxz+Y
efKPDarR+5bvwL/BJMSB9do0/NgVdF8PJuKvn/hT4yg+LF8Onc4TUgOiJ1gufs9E+wMbZnzKDs1C
KvI238A/56HOPy2yRiYhiwjsHH7mb+0DSgWUkvwoOkeg3++Zh4faB5v9uu6wsKvoK9iX4Ss7XKqS
0ZhHlVjJFWLL/FuWDNHpDKTYj4Kuvx2ULCOebh6voH4MZ4KW0vbJfXrhk3K4a1qGt1BV8p4RwAAU
2TxqzRmT3taUrdCx1Za4KIu5+46xb7xFGtZs3jkU3W12BATUIT/hE8Kb/VTImSuBgXneLqg8w1ke
28TySr6sPkk+7htX9eymQkDmqhZdiao7yN4Ph9KbYqT3R+AGzRlQotCtKHy6fY6fdzZLJIgi+2j1
Ti42Uxi5j3BtJv33HvG3/uaFG3vkl+LOcpXsMnR8MBSGrGMXzEIVQuSV5jCNYNifDO4QSc8sgPDg
mx4VpICh6G+lPWV3ZgjSEaF9Wn1GQ9omG8JFZzxItdTWCxXxLdPC0gd+so3gTyMUBoSLDefXBoi9
3L4nS188OZmYQeKsCnuW+0pJ+lOFc8gbYMdfjoKjYUwGWuIcNb7Dx3Or7pIKrEbEQUsp4mBlOSPl
NOwPJfeh0dQ7ewzjy7xTZArTFmf3Vu2BrFBZzY2HIQ8aDtmNFl2TB9KnXo3YUVk7YdzgYMoT9ZYg
GfzrHb+afRptZbhQobwgYY2cBntolWbbpJOmb6ZIx+dboyT88fp8XjZbTy9v4dTpfEfEr542B/DD
u8i2Mp94v/KV1uHUt1IVbCtv2mogMmwt8d9fvT7eLynP0YBotGyTTTPvD5kDhwMimuwGp8RUISJ1
a5hZiqTT8vug87Ug/QZ+7bZ0TDTAcuWWxt2gWqeqE/iF026pkuzD5SZK5S2mKuvg8V1ABAZNXmNL
CnT8aAGx0ZqieuXYFXG4v61YxNZ5MD1C6MNda1AAprKWea/fieP5i8RoiVrhpeDl5kU/WkkIii7G
0CB32EW/uIs0Nd0Umez37x9lSY5k7sLz5GRyeLu7GId4ogXMnYz6jT60Ou0sab2xTrx0LXwADB4s
qQrucR7pNBpWAKePUair74TZWn7pIuJ997XweeOEwokfxOHyoXv6xtdukSsjUh3q6vV9DqH0m6gb
4+GNQY4wtDYfMPZ17NnQ8LHM0w8+HGYUlgRiZf5o3I51Xo0GMz2x4tmtHi2RmV4PpeKLDIn8OAkN
QwGKm0JCWrMOhopfD1U2XGDCLrULM46Br3RqapcXvxTFJ7S60EDQuC/rXWu0oUNxuGkRR4/gG5AS
2Zl5nfcjiHfNyhz9PNRCftbo6qk6jQKSZZcWAqlW6ApheEk9KVK/aCLaEnZUGJcz1fBwNQOXzqkr
RslJmDZkfFNV6nBA8UDq1QSePPXBN4zfW1Okid9AEi5Wc94kIS9WNYSXFfEkJxQPx+wLne5pASDZ
ijzP6GfNN51ez+qnoIxCDSZe085g6kTzA2WeEm6aJp/h9bcIh+CfZXq6kCOi3i8mdTBWtU1Yqt+W
WqX4TS+nfFNXphNuJ2NuvqiVgjSjU4n/2eRBZV5CAyA4fGocpzsN5qqf/bQwobi1mQymvVHJOvIH
DXKKb8YGVD2DwyLRwHOnruCMuWKjTOzOV8KYoHrViebUW63tCtunQWB0YH5qgsJKIU1Ae3QfFlKG
4NQspIphds5KfYdikfuTSnPeOShF+BkZqt/KCYL3uooNXP8UdJV6I8YWyXhYLXcQim1GULZlhtft
iBJvFfO5voDehWAm5JYuWvAWMR9SeYWI8mTu78apSh+bQe/l2g5BVkHEd8WnpqdqrWWGcSPaSSiX
/LKGjnIgrHzdpH0+buFbVBPew2AG+BFP6n4sUYitBU0dd+NOY7GZjLwIdppkET4FbdEOK6fRUxQn
vSQ4UaRaGkMDiNKavUWnfBUNodFrpaoXoSh6/jtH7/PvQRwRwMt2NI73E2qUkpY8oExQj3N9p449
DsClvRafNEjrNV+qef3Q68gWMN7FPazmNJvw/1tz6Q0yk7tyjoqEG28Wo8dcmkh8MkjD9HoHXbrX
1xkIsl7PF3xpY+q6V8Sj/t0sgfCso7Z1QRvkYCU2kQ1f5KwSKaIJG1rUKbb+9DvKyRzV5ByKdkWP
EoPGaNdt6lFVK1n3CslHOi7t8H6ygbOeWDVel3WOsuC7M6aEBEm1hA62SHkMP1Tz9iIntdXeVXpY
NKcJTaj+ysxckzdFHWCyI9tAxxDWjTN6SCzRBNq9awebfoqseB0SvzF4pgl8bQVNTGkvTODp4xZx
22xfdb3U7iyyFyo4m1MYfCKmzIxPEc0EuzDXREpJgZATLye0MfJkOmqWFw+RhT9PKuNdMkhFeinw
wRKNgi36jXRl8W1y4+Faj7JIg6gW2E67dobabHFXBGayMWRrWeuqr9AI1whm5i2RekbjxencZlst
Ss3Sj0MBtLZRe1s/cYpubmGyOdUuRtRcnM8mYMsVrinheo4TSWMFxkHHfTO7drdGi+Gc1ZXsNWAp
uVt4c9cXF5nMotJvDFKUV+OQG/OV5nSIOx2tNh5o5gdia4xTHG0shEZfRFaWqlcFafUQ662910o9
Ltd6pfId7kY3WQtqsYpXJE51Zona+sifFOyDhFPpqigLAF5NmkkdWlBdn8RZgxJSJQwCpSnq/9sY
ldhOcRqEu5aaGXu4Yejq6sCmKWcVJHb7cYbYmRZX5Z5qEe3uPR1EdkMJ3A99p6lVcGvYM1fc53qI
n6cTFwq+03qXO+U0oFXMpOpTMOSYnZIwXPm6WQ31VR+0s7VDW22EXmEOrrXonDNAF5as7xvTmc7g
amEjMWiAC5SBUfZZjJCB1hWr1XaOCwE2DG13vYldOoEeGCl6mXpggYObxSUovRjLgmJKOFsz37UV
ErfcjzpDnPJu5jpZlIpyVtQDaI/edKvrDDgkilcysuoVqKshIwgM+S1ZAciafcDYLRWwUVN+8i7I
r5MhrPsSFBCs17lGimbnkcUri9sD/0pUgeW0naAmIRcQeYqXReEkuABqVI8OBlLFESjNN9dIYftF
aD7kBktFS4KjhN6IUyxXrkA6lbj5B7iR3syYP4xikMGmNspYrJQZdoJHj5oqxZBUA/w7oHVfEz5O
6BNCumSIu8raXDWlpVyGQe66fg4a8DbARh8RTxFDH2GRjz+mLU1paJXBz7zD3+QpNZiwcw5SNJf0
dIqL7RxV4U/p9JGxM1M9/zyxg4P0Fkqz86OxmECSxoFuI10ICaMI6L/h4QPIqfBS10QA2dUVbqOB
HWPQa58yMK2Ox1Li3M1tXV0TR1h8QthkCC/V6Md7mqpVtUcPXO19E97rtDZUWOnXdpVk44nAXJ1u
p2FqlO1yQ3AH2uVwGsna7f3IabqU9aUefuS9UfAkLLVGKwmYCwlJWnd0HBNzpqdZ9KvAaq1ilfd5
7zCmyzKiiU5VTgCKpXymOqavvgrg+tMx1ZbXyo2Xp9oXdX5hzKKIfQu1NLiMLm7QD9B1U7DoQeMK
r7AZFeOtghw9Ay9FPdY+XfiKHYmcIpycVVJg/mVqZVY4Zf5oj52zq2HeUhQoNT1glZ2k/rMjByb3
R4iGRb6WaWxZuf9rY/f/i5v/YC/8ZI/7rO3xKaTbcVhWWn7gd1lJNz9QtmHL6yAPpXLyt3VWcz/A
RmKyWQaxoySz/VVWMj5Ql6InQv7TUutBqP1XWUkRHxBkL/0PTszEkONJeU9dST86LtImIBfeWAy6
QPp1RPtH55chmxLJ2eaGtNO52DVx65BTPHV0dKNwVPZT2NzWFrkrnlJiXlxVlantzRIv3GrKyuhO
WcB5rLMDOp1GLCH2LU4S04smYWNStV0Au8RODiFNTeTSiE/phflRMg9f1aw0px2hSBO6qFBTEcW4
cfCxJ0lmXGu1s8he1Si/nwD1sbsLjbk+rw21joItCCaEw6tUzH1A5PdMuE7m2UMhxUbXogIrOrgB
7GRRUFWaoIDU1tPtQBUnOwtNCf+zt3LeMnOY+FOHCsGcB7U3vm2M0ALP1missv2A8nY1SK2M1iMK
yHAbxm2NAKPPaVTGfE++Dp1iE/fYF2qH8gUXrhdxEvypYgr6WiNMvUjHvND5pwADLNqjYvJa2Wmw
zmY6Lkg5yqbeqDSZXKCZFhw5cjvQ3+MeSYp1Liv1xKXm128DK0l/JPbYsLGv5hA8WwA7dNMPqv5N
T7T6U9XJEI8xQsKNMwe1vQZzqpH+Y1Q0jFWD+wE2sXLPkljY2rbJHBHTqw9S+G3EVvsZiEf5BTXI
4N5pqlLdAfQm/RQZuKZBp+izXT4JTLSQQ80vRdzO9/YIvHqlRMXEQoxQfPJw3WLpwcVUpf5gJn4w
aGg57LyAN5Xmenre2MgGVynyIcFRpYadxw6ldNf17MpLJElmQ3i0a0Z+qsDeW2Fgmc/ZYGlwaYd8
TE90fTRGGMhINFdFxDZ84bnp7E5DJ4DtZuuEI7miIICS2SW6TZqnpekhp7ACv3J7XAL0IWYsjDiL
MwJ8THYSeUEfYZXCPnXZ+LBWrpJJRo8iLxRl1YRzgWaMVDGc4tA6kOANEEtXbmimw0qidbnAthFn
q8FVEO+MImmjfaEn6XdRFeJqjLos32agcx8c2YL57Anpide9tPqPcW5rN0NrB4Pu62neaITJxbwB
0nO6QOfAgFiwDu6mNHSzn7BTkSOvNHwpHUrfkNlBA29MS/Z/Jqapkjc83ZM34fwInW6wORGPhtxG
TDfwxgIHdqazpVqHMzv+vdKyHBAS0PVfG4RCe7fMRUVUGCfTTcF3yFyDkOlbr7BJEsbBPcWnWu6M
D5OV2FiMutbUPodkJQsY+lWUnbB1EuZunuS01auk/Y5N1QYLHw9wK2WeXdOB4wihWGSbrDlkyPSs
5awXryestidapYXqqulchOSzOV44Y2zxhU2r5AT+bzNssb/MHwcM8jakW839qVZheoFXYJ72tuLU
0m9wmt22WjzcqX3UsHTVbjetKQhGnwcKA6DWNQqFnm0QJyhhFXr4u1oUUOAIz8siqesbMqz4EutW
gjo7cYrqjgA1OLey7vW7qLCSL3VOn9jLsxFEdZpadolnQrWuBktj3pl1Y/tAVM0QR7SZfgJUaQQX
+GpwKDRuk9HfiZ1qO09M303m2JjtMxSAkyeqKIfj2rbTz6okDF6em53d9dbG1gkLqMD9DfkNNnB8
s12VDvdBl5WX1C+swg/taKZqANg79p2WuAuEbdgiFou+sdWLeroEbNoipuhUnEmmW+gQBwN8Jl5g
OonKr47J0CkMqMDXhhpZyrqJcb8hR+KkxG7OEdKH7Jon6KINfg8hWE3/bWzMrFrJ3oHLibo0Hr67
TmK0CDqj8UfNOv+Vfp39XS1ycWMVSNJ0mamgAMZmlleA5I2i8XCRhCecFTHQgPR2f9BPK0ywd3M6
nDoQm7vVFMoMxEKWsKPRg75aKIAmunXU8u7aDCpux0jcF5LlpueslaTd/K3leEECnRtps9eFWVn4
oBUlKREubpj1iAQv3GjSiEI/yPCIrAaSX8kdEEp7NnepEJ4s1eFzBbQALKopnVOMlOikAO6V88py
hRT/73px/25tYJdi3r9uBF/dV939HxePwx/bLi4eD/ZMYvnRP1txpvvBgDWCZMBY9CGLP+93K44G
8QeSfmgO2YhGqCbTlPizF4f6w0G/uohG6LmxeaLK+GTbhG5kaeC6xtJooOPyrm3TUqH8u8bu2KQe
LtslIjlYvhBrHbXjBn1UldF17XOJwy5BZNoqP1kItZMnN+fq9y986jheOixHw1CyAJTCdk+1zOMo
kTyYS4UAC+dcaavsk67CijKatrwg1L34EnIi+FLCE9jpIle/1JFlvdGaeX6VrmW6OMI5EWmOe1wO
Vkq3kShMw32hzkhUUyf383G4ef0aXxrE4rHwzBad2XHqeqTaZFSIMNrjIg88wPeNlwHgfaMXcNjA
XB4YWydEiejqMKJR4T4sOStY4yAexNFeHQeiEmAP48qeAc47cFXef0FIFmjV6tjE8YsfDpV2NdO6
6aJ9MiXdD5dv3kbNG2Kp3j+My5fdQi5Ip+e4r9RGjjm5HVc09nm7Jr9UXWVm2r6RC3MUzPvrxtFy
5vnzdByEWkc90riXJcxYNdqHblntpc6KWOpqtikD7XGQY+Y30nLWetc5m2GiDtWPcwla0nLfPxcX
/ACR47CClsytw7vau8IIFNTF+0ja3Wnk5KZPQSB7g9N32Kz7fbW/TmT0n4nV0pd/f9LyhNUL74wT
xL5O1YcB4Qk7cooKFfb9SRut988UmzMhS8lCTaAJejhaxz1vYteK9nFngGtPoGXkcqzf6HK/MPWJ
NFXR9DP1l9rG4SiI03vokU2y1+cRh4ab1T4wtMdBpW7/zim5uKmXNh9H1wUfcdQ+ytNGZBDj831L
XCoxU0weQMtSvLFiPHtIBhOBgzTmbbpHfASOLqh18hQbDyvGTFiSFebpgxVW5GFglr6GnPlWyPiz
FYrxHKTnPCCS7jFmHo43CV0ODayhfTDHKUdX3COK7uTr9948IgeRwSJgtLmPy7fr6dSryQfgyGvk
+1EzxW7G7gBqOtXfGOX5+2wsw1CNoDWMcso6mnPlEjfW2EG+p3zPDnU0VDjZ9fgQF6W7idpQuyTw
8Fpna/2z6pvyEpJvQcG/fCsm6/lNNdEW0AtUseKzeh3NldjMplIQJL43ImNaR53ygF/jrYi6FwZh
HUZ3SMUNANRx+nTG2R1JHy+YS6DOOigasrVs6y0ww1ujHF1KKcNAZvoU7VstdakAUFgIB6fxX58f
z15jPinLy8W+g2IRbMbD+UHDyckw/uT7XOFIHFrD9C0D6bVepC1X/52hqDsZtOBw7i5/ypNVUC0d
BAS2mu+nXAAr0qMeMEM9tJ85/GAJfX2wZfk52OMYfMVYAdGqLpLsYxHO3MgQNklV7vMmuxqRae7q
EbpQACFTqD26ABVBaDH0b2ytnj80hjW5j6Qvs4ocI0CoRY891LNy74iQiMgc5QlBHem7HxqjUMKz
2cjybh9v4BxacRXRMuW+pvxXeb2mdPkZtZYAUFrbxuEbKoEX7qW7CLSWat7i8Th6cHZC2jPc0Gpv
S44wa47J2ecssjrI6c7sXIT27DxMSmftx0oh2Pn1B/l8WWYzwp4bqRvqAT7Th7MmbGwDZoxd78uW
LEo/HTPqBVCekrsoyvRvERYd4b0+5LN3gp0P+myWMwMrLzLtwyE1qnKyDnO5D6nmrDhtwpd2E7Jd
AmFevj7Us/nCUGxAOH9QcuV7enR1ClYz26rKdo8kXftpDLG4qFRJuNXrw7xwRexvWLIwT7Eldo6+
AkSzAKkvsn4/d6I/M3J4/vR3wl2oBMHX14d69rx+UYw4RqFatG24Foc3r3TTxiA7qduDuJB+xkM6
HUZscrOjtCeGaJ03dnAvXBoSN05fbFgF6t3lDj9ZVUKy29ENyG6vaFwQ1cgWaUUxeGM12m+83M/e
g+XSwOTYbA4wlahHQzH1mlFNu27PbkjcD2pGGBdkivPRtIeLYqYksyrd3qLSFZpvyYGWSv/hgrYM
bixnUPr+fMePZopZKUaGtVq7ROQ/Gtf0Y/BLSWcwnevQLUiZWU6nQArqWcznITk2xmnekOFNQh8R
zDmmyirvPcrLcljPwaxa7UqjYkvXFt1Gl1wQUsNOVDcGVdkBV2p0H8vnArDTQ1ApZtcHnxULN6vf
TbqRnaRVUGnoQZRSbnNB6i9mzorCWTfGYvQNdSBqz3XLxPyGDzOfaA3n85es0OL0KgXa1ngapCrr
rAhkDIY4HNMKw3Hc4R9ViXwzN02fd8l9jE6g3ei9ZgRXEWww9xKTECJ+2Yh+FbmZEp0XpVMZO61w
u/Yax1dV+zMesnZl1BZKH52EECrORie/hvls24geVCc8d5wgI6YdzzJ9QalHCMhwjffnpAhV56o6
Zp/hKjY6FBgnij9akxnDjWGJuh91ErQuolRW8WUEBwQlB+7lb5L9/BdF4+Swnd20jTbSGsoQ5+MQ
dF+ouabKOe7DxN6NDtm65XqagkBcJ4Mwa+IE0bVdztCVhg0NevuePAjh+FFeOOmuLMjLQinQOfNJ
bVfEBNQZHT4/TnoiVdEGGe2uN5I4XxUN5KANxhF6eriSM79S6+RrA4sGJkVn5+VaGhVlXb3TDWQv
bhDfV5EKxBfZIEqFliP0TmlDpDNCSrIOKwQbcB7SQH6n5m7dtAMclzXvbx+fqy2ygHVVGe5j32bO
7DkkpkFTbFmit0EUTLk/W0pl7JWix22JzoqIrRVCh6ZYR+wQ7cucKBVoD0rW2d8jM0NvhRi+o0lR
ZGbtrCua9bFXKm75nTQT+d1qykqD0JtmHWqIIUyv0yZe0KpRrmrfRs5B0eNsu4N2oiCcK7dZoGZy
DfKwsuk3WQhPZjqywLfMJFN3gUbJYCMptwvPcVPbxEGc6OnMpofspVPN1BDapa1uEqFmZk5nrGKo
rINftLVOvFJKiIYv5wGUjEypiJ5ZmY3JsM+apvs2TaKWG3cY9HgTp3qDG17Tq+FUkuEkJb5dcyzO
HPAy3HjFZLonPXlaZ40sMoAIltKKhyGQdAgoGidRte/GzEQaQ2ebeDwA2tquNVWIMGYSVMo93mgI
05XtQjcsNbXMtr2MF09lmFnXlG8ifLNkFQp1iViFxG9RzAw3dlYt8oQuwHlE5xul8pRgsFnPDZg/
r2rJwzx12QxYvtVnJHlPfKaC9dCp9MjDYrBQuFJVuoQY1OKE7ivN+RpmGUyKFfWepvg8i94KHrA3
FuHXCbzf0KzGLBwrv1DVPOp21ZxaOuUSZ9TlfUUhtr1Jedunc6Xis7LF2kTBoa0wMAcoOMagavwZ
SMtDD1Gl/a6CWBOi2NAr6hqVuTig1VmRiqrmF4pKXORWRrqZfVkQ4/TZB16AXq4Q+3S5ezaOUt9m
E/dr11j5xIpNkW0ob6s2rBW/S9quvBryxJ1P2iw1smvDakwXuUEslFNeLbc7tbKwRzVF/I/pWU3k
lJclUrXixzgXKOUngAamryoN6EovUeNieJyaqex/pvGk9TduWobtRZIYMydldjL6tmpIC3rMNTWf
WpY+c54/TvS2iL5RlVD2pzWd1uZHVsJ2ulJLcIS+yiRI1pKocPc0nzqdF0tTsxtF6uTdZsOsT1uR
dHl+IhKhEcPMts7ckMgWlj+RWQed8CKWZxh0+cROtvNosOnnQWgbPwQkdvee3qYRri2p1sAzCxCq
q7JwBJXwJo1b/SSBzTYh6kuovXs4irXMGwO7p/kIrPNrnxHTcs6CZwcrJ0Kk5isarRXAIG6zZiPp
QHuCQvw5jyCbrgxFlg+ui+Bq5bTKPJ650FqQJZUWwp5yHBxzzdYhN04i0SMha82ZPFkXnCuPTVMj
OCiFavws2qCZYRKZNc5wuhzZesiS+BtfAZ3MCdesF9tMF51GDTYImCQ6uHkNFTpCxiFTr8au1ZFF
1Z3BlXalYnzEYR39qPMhRVHUsxAhNHELVk6Htd3HTNupFy1a+sxzirigV5TGpepPzmhUQJjCCk+/
DAj6QXcJqTEkS3UD8MKwroCnzs0JjINYFBj067QFzxK5E0b+2Y3OmzFSh3BVNkIn/7slCWkdlXZu
+bm25GQ4gFGxETe6DqC8t0DpIE0ha3NFC8klnjhBA0SOEFpzsn1y07yuCeEJvVB0xU1FKw/qS0qS
0iV6UELbkd1I46YrnLC5auos4RWLNcuGXztM8YqVQJYXbqUD4WkbwvZ8w6wtlFliEMF2QMyindpI
RJXrXK/GbJXXavWND4l1FWXURMlnGaS7SsKRjhyNYvENh4Kan9bZAOhYanrSPnSRWp+TONQv8puI
IG9QC0Qmey3KFjjGehrjZw/mwCy2Y621iD77KDC2ac+uBalVqWqwG9KF2yvorq2IIQqiE3xVTbTB
fQzEOLMBDEQ03FpIS5SxhmnlKpQxNo3tJD+nXkviHf95fBuir/ssm2psiEMal88PFv8q9ZwqVUBI
j+VIbmyMKtg3jSZXbgq9rl34fVNl3tZhgJRyJRGkup60gHqcjeBcHsxlb7IjrQglMrzthKIIJEJz
8JF1xsO2LoU+7QUGTrDRc8GaFVBp7bZa3ie8FkUCbgzUf5r7zYBVYue2SvQ5tnNgXXpZ2rdkpyM8
rsu6LgljDdyHOBYL5RkUAA+vDSgLLx39e8iOdXEysQ0sNlmSgl3WwxZy1etb/he34DalUjgkaDud
oxqCXugVEZysNQOCW9+Ila91EjVw66Zw898YyVkIkFhIqDMtnY0nm31Lm8MeeWG3d6scH7ceM5tM
suO5zrcqSS9eFEdsHEoaFdtjmX8xlONCKO/289CX7P5U9asaqPNpLI3iDX28WM5EB8UKbhxNH9ox
Do5gToOHl4VQph/gS/d7R6mBDbJNSy5mxUpPMVCFMGfJVjpZtHgseISwQYZFafpo101xidpaXDfs
oLQ3zsAvHEyxLlERdwHwLjqewz+pUsdapZbR76eB7vYcwH7DaRu8UVl4aRSdMtpyUnRwVR49zzme
lXZuGWXukVUqdTduUiqJ69dnzQtHUloz9Lno0FFLcI6Kk+Du227SzGGPFbKC+c0WABMyAZUiq792
UibvPpKyTUeDpVp0oAQl5cN7N0xuRDqbOu8h+mhewoPiu6DU3iy0yn/vpTFpDApBAqsgiq4jmdUk
7aKcM0PdJyqNa3aIEn1OpdOS8pV6sAMvS0bill4f9Pk5mIPmojvDa4EVXjuaG6GdA+4Robs3kPZO
pNfjc9sqbZE1u1l3gmot+7borzKXj/E+o3dmv/EHHNp+6KfwNLGNcwKnLEX15Kic0WG6qUF/K6QY
NM7pYFficsoVDqJSwJaAtzKSsCcD3PWvX/jz6coBnC6ETasYVrW1/F1Plh8zMgOqK2WwRxnmrAHt
EAlf8tl57yjmQqtYutDIhPDLHY6iIusardJBHg1aDzeAFq3tZYfx+ijP1jdYxXASKHRRFiDg52jm
ZBDFRtXt7X1XZireIsv22OrgKSgy7Y3379ltOxrqqCSkyqwnHXOy9/bQiX2tFs4lZaK3knGej6Kz
waAVu7wRvH364W1zwiqvEdu6+yoBXVh3WGoCzkJvrFjPbxsFfyqRTEE62Npxgbcng9oQWRNeVKRZ
e1OZa5wFjVpBW1u7yefXn9ELl6SbHIfdhSbAKnw0z+3e1lJOLUt6WKg2lwVd+xwIkWVs3jnOUlti
xUItKsQy+Q5v3TxradRKwQecDTXibV2AaIrmNz5zz9/aw1GOpoFVx3XYuWwTdLLFO8THaw2v8UmO
budjkmQDX5lkeKNL+WxMGlJP7+DRGztbc04uQR5dtFrvAHdT1kI+KjaKIHjI80Y6YfvGiC9NEFpQ
VOZhfCAyWZ7pkzUiHVsnXg4QF4TSworTgBad4sDWYrz905+hQv/S5/vCBMEnzusFf0iHZrD8MU8G
mzTiK9JQjS5Q/okLW7SwAPN0rH6+Pj9euIsIZpZVwtTo7x3bBGWELFPEfXRRkIVxkWAp4PAoistu
zoEMa+00rYxu0N+7raTWughuKFnTWKQaf3hxFPqAZiAZvgClhoQYZt06iUklrRdDw+sXuLxIBxuw
ZSh0ymwReGgUdw+HooMhRIXyjfQSzDGNoqb7yTHYb+UzTqFGK+M3UOEvPTi2PTr0Fyy8SH0OB8R9
zW66hFI+5rr9NXRMcZe6RvnuhXf5ivChAoO0uC+PZr9aA54cdTu6IDu8lieKWVnBpTvNavTeBYT7
t9TggchTG6Y3dXg5vWX0ZDO38UVt6vVOy+S81qekef+rxSicL1jfVRMMwuEoVSsjheyu+AIBUXji
ogmBh54Ue5tEjze+9C9NCKaDyfLBVoNG0OFQ+CQo4A0DeQtqc9NmLufAIk1X0uju6LV/fX32vbBk
0P3hzv16tzhBHQ6WlJHdILv5P5ydV5PcRhKtfxEi4M1r+zFEc2hFviBEiYL3KLhff78abdw7je7b
iNHqZUPcZXYVsqrSnDwn9os2M89qONR/QQfUbI0JNtP7pm75HXEb9z0D04TDiwujyApGJLuM9EIz
AHx3DSxl3xTPifov/8EQ6RMtWK4N+iWXa8rMOC4M1OL9ICiYNrIVx/5mqIPX/QcXl8ANHmMSQpjF
FnZI+81CSRKf8U7x3ZnssdshSZ8V7w3KoJOhEcmzT3hBL1Q6zJubdq6LQJ8FDuFETBSFkQY1rOOu
aYFcfx5a3Y7D2QeEwldaWGFuf6JcAtWx24zjMzRs6nNup9kK+ura3whPmQ8xUO2QPDSL00r7RvUa
iid+G2bJjznuQfOKEjBSpsz9ykFasyVziTf7lriZqzDem/p9rM8vwBFNdOXVYU+9OFy5Hm5tHp+G
DaRBJunlLk0J+hVBOI6x3+VG8C1TAu1AS85ZOUG3FiSrAlKXBmvL5Ce3K8Ns4jzx+5TB771mD574
BKV80m+9dHbXmDxuLopPBSrUAsqwvBvUQAsdSxjcecNAgZr69bbThL3y/smb8/L9k4xHsgcNX5XK
w3S5dbrMLyzBtRD08UhtEtRBTfRs9adGdctn4Q7JMzzbsNGb5dgeRi13/0ck9P8NZW7sKyw44KGY
TiIO9RZfz2qTujSnOvGdVg4HF/ocxFuUGMrvWggh9+7+9ST/tqsFS10I3keeE8n29tYtzdBEWV1p
Eob0jfZAUY6iil11W5PZ8Uc7Ed1TWLQ60ixUmO5bvvFBXRTcSSF5j+V/Li3H6JB5WR4lfjIxSQdF
SbwXgz6teOktK+gfSj5C+c8SNWExx8FEd5f4MXC577aaMOrOv4zDleN9/U7a1OJs2DCwwau8WA1z
lFRoR/ZRMYb5s92Z1WfmOYKtHRAjVnSwvBWDt9yE656zB/E4qLnFDZk70zCHgxL7VQtWc3IVhNZa
xXvsqE9+vv+l5G9f+gioOXJK0j0INBfhRlFAe4uiWuynISy+nIkQ2OGHqtfVb2XioBEw92sFhpur
kx+MN8CWQMRL5xjoJ2axEie+1WvmARqA4tFRRmaGDGeNe+nWCaB6oiIfzK0Lc+mlKSbySMZG7jER
d9lnO4K8ou6U/HHoCnXXaxaEtE3AOHWLHsD+/sbeXKWDYRZKdd5ZpJsjjT3ImoLEl5Qd6N91CWDz
doYOYzKCbq0ad9NF3Vf9Ye4XbrjLhUZRXk8uNnxXuNo2qIxqF83IWxa9VjzZ6mz+uL+6m27zxt7C
bfKqoc9CG8bPh8mk+pf9DqHe3uRjkjzSes+foVbIV1LrWzuq8zU9pJwojEnGy7fXmVFkEdNistEW
BNNTkETusOnhmv0RRBBhrtyd2hUUhUfirbWF69AFoT+f6JBJNG1l7kZJZQl8IfiYiASehKSIQEXQ
l5w6V0Ao7hjFdyYO1iKLBccVcaX8GQxLyMI5gLtlVuoF0ezBW85LPAyUx4oMtW3oiGlvdI5BA7Ev
Q2QHCxvYA034cnhpLD34KOIqPMGanjyMkODuI7uwqpUr/pYHwG8FOpQoBNaAxR3luu1gB4ma+JMm
on1aQvrADFxKv5K6qUiPQ+H84rGvVnLKm04A0yE4KFL014ngt05AKTQIhADKI6zWn8vC+DYnqELV
ma0c77v4rdeFTJkoSyKzAeVdulvtKk3gdtwdxgghVB8Uyc6eevVw38qtG4pUHODJa2iyhNl2MJIX
rZgSv6RQ7zNQ1n7OaOU/6yYjbDOSAE9GYHYnrYZp9L7lmzspaekAkZKge4sjbEJhU7XI2Pqpl1p7
r53rfaj3xiM17nrFV+RftXxkKGDrUEDKaZUl/pYHTMSE4ak/j83v3MNVu7aef7e1of+gUjEdo8id
fpRumf8GtdGuwMpuniFmwnWmjsAAW7p05TfheaaGNX8SIERCTnBUlLxjCmJO4DDWYa75nFZx993J
rQzc0aD9PebWj6nozUPlCuNzoyrgVyJrmFdu0FsfXg61e5B3OsS+0v3e/Kh0mho6mYRIamlQ6mk0
bT4E1dz9qQ9TT2EhK37S5G4/KZpur2zITdN0iHh7IW61ltHZYKS9V6q035wyGJAcSRyU5ssE2Mau
yZkq3ClAqEcGyCGH2kGW4omVo3Xr7oCIS6dzxJQ+yebl2hUjiEgG2sTX51Q714DDvjKaknzQRoVR
UDWyjl7UG9NKVHXrjQT+zdgDBQ95pi+tenUyUiuoEj8rzCrcWKVZSixFpJx76noPBkONK4f71hFj
gpdbnN2WvOmXFsMpgvg3nRO/MbQ63A65KD0GXhE+3EBBla1FO7e21YQhjFkVKrNEHpfm+jmAyyPz
eLKixsXOUP9q0xDkoRdBYSMn1P+JyLS+3b9Hbm4rg3YUdqhi2q/Kn28cmUELYcfM1/kCqZ5uM4dZ
LtCepuYsZ+vEwRBa+/W+yVv7SmYKvS1JkZRVv1woxJblhIoeJkejODuQLUy7qgn7CPSymb78B2OQ
nwP1pYFN2nZpLA7duZuKjuTearJvlqAbeSjHOPvVIN4W7e8bu+6S895jDAJqm6E9d7mbo1fAn+Ky
m21JHqMk6bCFNTrcAxCat0gpbPvM1F5i9L13TqJHu2l2KFaHLZPVyogkzP2fI9e2vLjpmPBCgPuk
2LDwKNl1EE6cp0CBRPoDOhR0l8qILhrxjusb6VifhUih+jGAAT1bLiXLlV9wPXQjN4S7CjAwLxV3
+OX210ye1JbCT0DwAyJxONDG57m3EKGu4/lcuR4k4gDnPnZaZz6jlaFBiocSPJi4YS0PvHVvgsig
ak1KRkdRnoQ3no7kY1QbYZP6icmINn2IMtqac1g/icqdDqg+e3+ZY559qMrSXvOLW+GoHCg1aGQa
gEIWfYK2EVOYKWnmFzAklxtuLfOPzk3EH0pnJeiiT217NHoRuZt5qLpqmxX1aAE2YAh35VK7dcuQ
TVHFYHgAR134RIIuXpoy++1rYgKgHMOEVm+RbgURNU/UJw9dGgb/KEqmziux3y3LjCHDvsGzeV0G
7VhXoXCf+TP/E2cTVoUa7YXSmZ8yAVJu04Cf3Aqrm9Z6u7fuG4ZRZYOG6WnXXLzV5gj5nDkovBxW
mT1rYw2bllrUn3o9XpXyvHHiGP/DxQjMWKp+6WMK6k0xyEKKo4BpDsEIBxVFLfsBnIHy1ObRt6To
1ZV9vb28/2dzEem2FvqscVWkvkpl7Amql09A24qnoKzyh/v3ya23gqolHTY4n8EAyV/y5gSVgJRr
FfCbH5Q1Aj+Dnk4zFJBCeFu0Q5FSHYTSrEQ7N20yxwYxMnNSQHAubQYeLG4WPIb+UIAOQ/QMafcN
J5xhm9SAV6N31p79W/cEAaUMrlw8ZlmjhbVE1Kmhp/4YW+o+QKAUFs0iqE+6ntpPgxNHkN7xSu6g
PllrFdw6Iwz+U+2j9ECXRf75mx2OekcNex3/UcLmsVQDH+Y6QGS2eFHioN1N+Vqd42ai/NbiYn8L
qFQ1d0xSv9CZADAJvXZthRINAJYGufuu381O8SOHqOeod4h1xxGKc/fd6laq5oJTILqXsJllO5qa
rdaCFU59PS+sY+yp1caF83Wl3HjzsyKgQZjz7/Dl5dZmCFPMdY6CVFQ46QFyYHiZUtvdhUofPfdA
ZA59Bx3hRpmYHri/wJsn9I3pxVe1oZiDM1yjmUEvS9l4dhZ9rV0YAzeqI8cg7lu7uZ1yYF0eGtqd
iy+KFlrfmG2W+ZMyB/BL9ZD+bat6GNeqG7eWBW4buJpHTxVp5csd1TsK8hrCdn7jVlq5SWxr7A6E
tzkFhUZlquf+um6aIxqX82E2xenF7VPp1RwnoYun2nQckCzO6u/A+Nt/oDlCwf2+sVubSG4nG2my
U4OUwsVBRCU4UooZ9Uv+6mrXMnGEBOwYrfjkzSVJiRW8nvbJcr6a2aa2DL048zt6GurWhLNQh8Ym
6j4PrQMl0v013bpKCQUZogYzCSfEIghRWnp6nmgyX5RG+rkzu+lHY3jRHzB6mGhlUkJYqzItLPLG
0TJ2PSaRyWfAcS08pLadSoXv2PRR1ILTPPXcj4jjzR+iodU+M1IznO6vcBHwSnskFkSZzJ7yzi+x
mhACeTGUaJYvbKU56UqQQo0JHeCf4FqMdJ8WMWD6oXaoNpmdDhrZLIt6bdB84Tr//giJ5KR3Q6N0
mQMo6HjlU5ZafjcGMPm4TvY4F9aakPvCdaQVsja0QxgkYRR0OQAKRdrs9ogB+0OklY/D5KS7asjs
nbBWsb83TUGnRQrFaWB2+PIs2FVRKrHmBr7ldeZ06EB8QRHKOMC8NQVJ8co5v94/iZzAQZEro8/2
mlK8eQMdo0actu8cf/TI8+E3sPd1HFfH+65y7Zq88ChvUUUhJbiqD8KoFYoJMgW/r5P67LiN/pcz
Gc1DNQAI9fJC/Xnf3vUmMsRCwRNZFTbySpko6xVj7oSL1M7kpnBctejpOt6Yvdi8PSsH/foYMGZK
yYysD6ghoKvLD9bo0FUJyKz9IoY4d9MpU7NTqqbaq60JY6/KpBb8URDA6HtNieyMDoA5r+zvjfXq
NBFlO1gOD9uLVyipoJ4FpBj4JYXvU6kJsYvz0t33jphWUvzX1sGbPJezABYByA1PETgsctfL9dpG
ZlEiHdJzE2h1t4kYY6uOCR8etWNGhJq9HbdGC3+FSeO4ybK4O6hNA2NY1U+TckKgNTN3EGu3kvxL
zuwkRpRMX7tMLZqDksQDJABFZ6dPzWw0/c6NPeufpkXNcVPSBIPmcc7yHi30uqISF6WeIb41Ewi7
AxCXrNklIhNwTmdJySgAyuUIAiI/buUlIPki+JKaZjCc1LR0kSHlQlE2Az2n48TgXLBtmR4yjqnZ
jWct7+zhJfDsIHhIhGcOz9qg1M0HLaybZtd6VYVgahGbxkOhWyWUfYVkMJuCzMy/Mxs4zYfGbIJx
OyXziGqP04TmsQnVMNwnetfOO7rrDKy4mT3+aXsQxG1VgwOBpHJOlFQlrjLsXegokVZ3Z6N+SVu9
Z1qvQSP6RGkl6LecM5j02FfEsebUGq0XVGkG1BZQ0hu8gwqqvfkeMQSHlG7WDr0Bc3xdd+a5UYYa
tKWq9V+Tnpnsn6MuRP5RiRsAHyG8d8GXsQbUwmxwMEbBo2vEhfgYjLo6ffJQsZ4+WFxQ4cM8NFqF
Ui2Z5lFxekiVOmOq7Zce7vhy5am5vqX+h0alMUmLZwnq6Z2YFKI0qnNEZXzfgvzZwOi3Jl15bQVZ
EEpJpCJgya0lRURutXmViWw4MykkXqrc7PcJXG8rwY58hhfnB2Q+AkCQkVDtXOZ1gWG2kCTLC97O
9B14jvILguZFvS+EArgAsnPP2jll0v9x/068Xh2oP/aOpgK+gc7Y5bnV7BnGX9dOzkqdDMwiToMJ
vWMNz999O9d3PU1kclbq9Ih/kmNc2qnL1FQFr9Z5SDsOWV/q2T9Z1KTf8H4R7ZpMs6r9fZPX1x8m
WRHLo+xAwHVp0oh08Na1kZ6VdEbpTWcsNtujnB71z7Oaze67vRGqKuJinESy9SzZmyCeh6lSLQM/
p4a3z/pJOwQ5MsP3F3W9j0wpE4CjFySVRbxFdaMYhxCxahH4qWF2x8qsok+lmPsT5CzhnqEYR6wY
vHYQDPLBQFNQviTmv9xF3UzMhNZ44EeKqh+9hCYekJh34uZ4PnANhiYYhJFIkSW0PEdCorDtODl7
g2meUTCEEhe55ZVPdGPzaJnw+lNmh/f4tXT8JqxhoqoFDZqnZy0Qxs+hrudvkUFr2qjc/KCoVbFS
OHHZm8tDTX0dSBZ+QXpG5eRy74pRm8c066tzOWTWkzZmc78LaAp9RzsnemSl6gcuhf53O2rjSr57
yzS1ZekrQMKAS12aTrMwZ1DRrM+Fprb9qSoyqgowwc6gNibDKY9TUgbd46BB7n+chd2u9Eav3Yac
FPpBYDEIS3lXyNhQn5kbs4ezqRfTIwU/6PABqJ/un4ZbVqjwcxZ0aWSZTgVpPk22lY3ndI6jbZ0r
8e+xquY1trvrmwRIJ1cJISNHgJrt5WYWulKaRd2PZ7QGniJ41BHyhoSgc0p7JWxcEmJzEOQ0D7gQ
UheGVJbcjnNs1mgRJNMZ4O0MDcIYRp9qe2LI1clmvdj1+jC7H6s2hCyf+MOqP46p3UG2XCbK8Cdc
+56AsXhGTj2xhOJCWuoMz9YQKtbfXkRH/N13LENllLBt2UXi98oT9+ZEKU4WakQ9cL7WzXSE30E9
jVonzq5DNHP/W18fXmDCxJecJbwaXupLU6Gh9gKZzulMRNujUpw09qmIhv5vyISbL4o9NO3hvsUb
n53jp5HeMUvKG7Ko0xtB2gyplcznPhX9o95G+XYC8LJzZ0db2ccbjowKm4zUdRSQmBu7XFzQpEpo
dml+VlEAOnXhHG3DNFsjhLoOMggwuGIp/9vg4paADCdWjVkJx/ws6l6c9MSsvg2WsPboJCDogr75
LhPinRhD6dFk4a91YwSkrlJXWRYPR6/DaDVaSOsU+VY36a/c/1avAdLlXYsZMn46G9zjV4FMiBZI
oiRFcY4rygleNkPg0DBAP6hG+hE27+qniEYr33j0OI5BMzyOqjn8NJMwe4Q2oX3qrbLZh+VQ+7aZ
vxPNibfKKUgJCgdr6TCccPl5qS9N+uQI7dznaDqRl7XwNjj6w/09uHIiyi0MOwLqgRUWEsTFCdEy
dWqGkLG5aNJVJNFTDS26yV1x1dfBwoudhvNKRqlMpdDL5ZteLiYh5y1TvRN+pueTvfFMAtffSVeL
9jmcrVr9UAhS2lM4dNOIpq4DAXWmwAD2WIdFqG8DkSTdnuGZedyM9tBTPpknxIHu78XV2eVHSs07
vJzyKNnp5Y+0tRGUE0wrvq7oNbP1RrLvJfGRgqrPiqnrbSeYoCZDdVkKSi+LJckwk4Cpg/BBhzbb
3onKIzTs3sr1d8MKRxYL0gjxmPzzNzdt1kYVoyZ1748w22xrT4+OujW+T3WRjpjJjQdYjtjSoFy4
HCVUzbTVGlGpcq5ceyx7qAVUMSkrLnR1lb9aAY9HnRCI7rIVW+fx2Kt2gxVyHEh1rF/CmE9lTffd
DsI11Pq1K1DEwhFkB16j3rE4FtaQkHxmhuZDosHYPIz36dGCuQ2qmsz4/l63wxZS3TD+Uj8jcr78
SmXQBk2VdugGFQmDEk1kQk/EuwHP6lpL9dohpCmKyWgtwkC3zDcADWYCBQrNH7rQhq0wDHbxXFsr
4f/Vk8GnAqQghflksXPJ0zan2dDpM5sHsK7cDaKYqM8I5XNnwCzRGGV1QHajXqnJ31walVt4M5n6
vkqGRxvxKUqHmj9PU3uAOKJ5iFKxVqK7aYWQQqKoCZKX2YAmurCNSlPzI8POt6It6idDhGvdvdtW
YNoFQE2CbS8SbLsbJ8jWLA1wT2dtgwRCAUVp3zlZ93puCYpkoR/mPsZ1Lv0utaJaRckLv2scmhgJ
9zIw7fm/OANQR502IRn1EnWWT2lh9yQbPlCaeavn8dlWgy+Min1h2PMDCpHvwyv/b1X/196yjB+p
iQVIgC+UVN3PIqTfK7yw2lmFWAMNXJVrpZsD/oaQgcTwCp/Quk0pTESPfGMAkdzr7gm9lJMTefUG
Gbuv9Vz+DETwQtOrW9nTW7cTu2lKJIjukGRffrk2a6wuifEP07GCoy569PRcrzhlpIzvjWdZpITw
yylWxo6XNaa0wy3mGSeJmK/eMi3kQkRoUI0c4M25fw/e8nouXLA+PCNEJIt7UKXg3OboMoJt9oBm
erkCI1aRHu9bubl3ZNYSOEc2v4R6xKMprKmpdb8JIFoAi/A7SEaxc8M0XlnPElWGK0ISS2GbAQ/o
OmhaXH4mGwXgKhDl7BdGilJjNjYnmH2Qnymd4jjQ02PKORo/iB6tvgqRmAP1zupUdOFAGdTRVwoL
19vLU00cKQcAZTwgN+ZNMICsz4SajDn7oxVO20IOnpbwA60s+pYVD9yYBAnaxPDybXhjhd5PE1Ze
oPtIv467sOt/WmM9rjjltRGuRfwRJlwaCKCDLo1kPSyJ/WhMfqhUykELe8BgbmeueMpVxAHqiPFS
YPb0rmklLzYsCCKhRV7k+HFtP0+u9YHRFW8T9VMJk8yas1wtSZKNMGtg8aZQ43AWV743RlrSJ63l
Q9tt7hBFpPefG8nuvvPfsoIYO9yzEFVR5llsXDCJPvHG3vKtBnpIW++9g5lC2/YfrFC0hV8EoQl7
OWrquk1XQVBIJ9UAJhiMisGYXxh8frcVgD6vjyQDYjTMLp2ggtTdnGHB8kMo/ndMw2n7vlPWCLmv
rgtacpKWhQoj7PpXIfQ4eV07Konra1nbfa4zukaxkXZ/2WIWK9t2yxSDNtCh8HnoHUh/fHN03LiK
5oYf4ueIZG7KWe+PEBQH29hLmvdhz6Bf0pg3foWBExOR/V6aomya5VWe02lU0mgHCB0ZG9UGBZ4j
cvXuzwTqgyCaYrCF2y1MxWXZwZ9DUxMVKGcrAqhANLeb3vvqywUhnk0NnUSHTu3lgpqIel9sxCzI
M3/EzMY8GML723Td8b3VQ4rBYAQZoeaRot+9WE7R6ZMRh3l4NhQNKvNK/6ssU2/lfb8+pjyDEikA
bTMxxjL1F3UYU7fQqDkPxSfQpNFXZBibT+/8MBwQ6lPwQzOIaF1RA9DZEXGfzsW5V2niNK2u7Bxd
GVY+/79MEBepP0kNPQfSUEqTVMQWN5taEBbqtnD9oYGucgelZ/ixBnc4bgVtPygxCr10zmxIne2i
KR3Cb/FUjuhdgvnVH0OaJsP3LFbTYj8hFNUy709au6VfqvsVusfBd20YKiTUDMi+NqWm9Baapb1t
PFQWuq5gG2FUhnvIbkcGYIzIK44A2dN2l3vTlG1KV0WjW4dWa4TqjeD+gFBda2/gvBvMfYn4inHI
vaGrD4Cgh/wYgnYdH0Xv2vURYd/8EKuV5kwbOkWj/gkl6Hn4o2TQw6StPLqPYRqZ9amGRjF6GKDo
/CfjOvlNLG5ohxmmzPAZiTUzPqhe2otuM5qw7+2GCmjOp3EkBXkJUjOK0PtkHu6pV+KpedYH15qP
HgVmYP8wb0No2AbeT8kJiZSs3cNmSf9gKjZxWeRMX1Z2DGO1qUNB2XpF8UxUMjaH2kzmTzDZOj9S
bchKfm1WRbtxVsyfrkkdZO/CFap/tiFM7k4xAw761tUg8t+M4I3QpHOCytb3NmCM6u82F+kLoBdN
++A0RJGHorMYfYAjOurOiQZn6uPUVMNwHNtMaw9pUmj1KSDR7bdBrCr9C9zk/Q+FgjWwH551K4OJ
UwnM31RSQ3Vrz2M2/QPwzoHxTJ1ilN7GvGq3mZ0Ezif0oj3vUPdm1W+LvJ/7o6UVVnLqbIeJhU2O
CK/ygdddBHsTscSPJVsU//KcIUj3EJuJ6FC7qfFHZBWmsQWMnFV7b0hz5wVCy0x5LPog+sRUsIcC
m91Wyr7w1Lre9ShMqziG6PXdMEaQWUNuKcwnCCZT7TEfAoTOFNjako9dGabTyWyKFEqRCM3nHcxq
tbvN0RiYtuAWkugfeC3RhPXCJv8rCNvikx2CIttYhI3ttgqH5BPE2KP6JZuF8WGCQppJFjxN8x7T
mfnr7VSgdQsTdVTOD+jv5t3Obqn1vFizmSW7LjKV+KyZmZIcE9Lk8AjgxY72s1K6+n6KOgHARH6G
73WltfqBWgcqtGqSDNUBAfFKPQJ3EfpWS52o3tC798Yj7aFk2kRxNv+UtKrwYTkV5wlm7MDMdnGU
zz97LRi6XQu8Ayl6B+XgnWvUmrWrGPGz9pCAqvZvTatzlP2MRk+Bmnj6R0iQY/ujpqK4mW5SxWz/
SDm32ta20lA/JH2mdYeyNdW/7l+FVy8vw8KU/ai1Ab8kn9MvXw9tUNE7VsrmHFLCOnReFZ+sWNG/
NdCCv/dqlxPzYJQBMREmkz8uTKFHGelt25ytqrNPUT/kW6NHJvz+gq5CV2lF9rhgAuDaXXbSoEWB
E1UVzbkmD3pkdLPZmjpZTs/+RV38931rV8+VBC1Rw2TniMeJ+C7XVCsenNhDIs5eCRNq0NjlRg3V
en/fynUNWVZ3ADJDBUC9gqrjpZnG6qHx5lOdJ8Skh42GJta0qatQQzdQ8hFvUphJIpSCc5H/rXmT
njO9ogTAiNKhbJ9hwS4RNKy72f2QIksIT1cCH957y1DAPuhKm0RxIFAph17+SMFwH42YvjunXu9a
O4S01Sdr9MZ3Tp0RwdmA3Xm+GZCgZr1MlvXWGKfKTgymK8PxsUoj2An7fky+0sEx9yM4qENoiyJc
cSyZsl4+5nQa4dGQUiTEj0tyiwzCywASb8evnT54cJxfiTbURyahgj95oYFKRMiE641QoveeG5CZ
UlYYMAHjSK/6wm+D41BFh3GubNsvKm08muhwo0lufr7vYterY0CCksBrciRFLS4/XoPoKKTvmeND
NakcbMU0nhK6oDurcs1DlupPWWygptoOxrujSgYyScoBfxPPEGFeGjYE3Kyq0Xn+AKXwJgTr9tSq
SrkS9V/dCswd2+SY5JlktAy8XVoh+6vrwVY8vxFB8gI7fXLQzEr53kUAoKAum7/e387ra5UDSxmd
50QiJ5bKTVrFIYsCbzhz+8IDGTfJDqlOaPNhnl/xyxumSPDoLhH9cw8t265hyL5FoyrOuTX1kkMp
/QovqvGEQr1YOeE3TVFhBrVIx5AxoMtdVKJ68obIFOcmDkdny3GjpGOFoSDAUpvaPtzfxOUcNS8F
dXSac8x9aSQfpvw9b9LCqco6VZ+c4cyEVZ4jb4WG0hadHEsFHVFa87YV/N8eCqtxdJTuerX+6iK1
3oJurBJn5+ZaHJ4YC6NjglRCvFaLkbfuxY0gpz9cOme02E2Jub/8eQgMd509uf3ZUbR4awwJwR5t
tOdY92g5WXXr94zevvc2wH1pmahg4mkp0v++NBoZwnQmGq9nrikRbSx4NT9K7aCVvb/+1PJdw6NI
wwCaLDNyCLMaNc3n8awLWsJbQynnM4LAXrxD9MZcG7q8YQ25O3JLyIp5RZblwimPZ43a2Xweg3E6
xUgQHJQgjp8rPfp136euvxl7B4wWMVBmlhCduNw+r0TyMJ+C8czLrbxMQYt+AzVzfVfkrpEfTDRr
p22WDk20kg3eMEyznSoyz7gc7TUuDaOvBOQEpOqZ8kO1o6SubCJNGXZC9cqzVtfZaZBB8P3VXl17
kMTJoItiuXxDnMW158xNF5d9OJ0L1Bk+xf0cPiE24526Mu6f2zxNlRXvvPEhKU6S1coZG5Nw4HKV
GpIwpFMFBtn8D6GTFCdIF5KvQdDFx/truw69eDaoU/IhqfVD0HJpyi4CzZidfDq3qhs96UmKukQe
2yvP060d5F2Cd0SKVl2V2krTCDVSmulsBtH0DbLwdhdqVnZURRLsBITUK0CwGxto6WiccWxpiVKl
uFxVN9stoteFetYyz0byohJS6C/bJM2orLyJNzYQU5DV8RwSRTnyz9/crkHf9WXc1urZCIdgX9eu
eTKNVdmvG1YkoJ5+Hj1D7srFgow8y6JCxNrZGjrzIR2gtqYA8k51Tl4K/mrEo3h0SWfoG16uZSja
lvZ0o51hdej2adaNmxmO7t19l3vlV7y88TFDdRduDy5+mocLM04cKq4TqGfUgSZjB+0R4LmSakUL
2HhUfymjC6S9A5T8MjVR7R2A/rchXBdupXinqVH1dKsH3vhtcsZphnkDep19oTrC2sKbNrjnRi/U
bKvaQKYf06Bp/nKC2O4eyzru3a8UzCp1W2kxnUrDiqLkMCEW8c4ZudetBE9HsCkL2NRjL9fYNUWX
9UWtnc08dnxymw6C/CqWqERN+35/Q2+cLnntc4TJCymFLZxjbHIukUTVzlmpOv1GswDNbjqtMj5S
KG7afZMluv1ut+dNpLFMCUnSGi67pG5n69E4FgPEz6l+1N0YHNNstiuuIn/5padQzYZDmG1kkIOB
uctdTHWtL9LOns+eXfa/MqvtDziu8amYKQZNY2N/N7uiedAm1VyBsl7fIORHAElJtKFY4x65tCwC
A8hQhI/mgVY9w7mqfRMpgN1hovJ3//NJV1guUqLvSX0JROh5XZriwenQmsEU0hjDBwNXeYx14Tzc
t3L9chIRSNwkASfJ5ZI3yOmmYBZjZZyplja7whqsQz4WLtqrTfg5je3sb6+zgsN9o9dLgyYHCggw
rDCUMspwubTEhne/LHTjTBfG26ILE39zvch6d0AtkVB8JSTIaKMvuXenKjGnMijMc6a68fPYmxx1
d7A/2LWzhv29dgvKLoBOuSQJqvnvlwvKR8dD7G42z54a/WpmKNxVUU2HIWrX+nk3bklJ7odoCf8A
tFnGjpFNVdasDesMej2FagikX5Hs0wSq1wfNLKBOi82hYvpI0WPt0Y7mud3Vdl2eVa92m70ej9X0
PY5Hz9tMvSk7XKOpJqfQ6eOP9ZSG025qlPpvh9s4fnHAiYQnPVONHGElNY4YUUIObqeJPPY2YFbq
gPGnrJ3WQh25YZfOzwFnDo+yPj5AselyQ8VsFAHSq8a5aeN/yq42to6JClfAAJAet39OffQwpc1x
CpVf73ZNCconlSUkkYCwS8M2PNCIS0362fBK+3k2FeXPzGq0lQOw5EHhHZCjoDwCjPZjZ1mu6+Pe
bGa3sc6MRLlbiuaWn6HcsguTrnvRnLY9q5GZHSdIbrfjNFQfrWCId6XdKSu3zLXnEr2CjOCqBuDE
tX25XpI4Ad9m7Z6d1EGRKlOUbTPWJSXvOd2/d2vl5J88jDyAkvXv0lRnl2Ee0Es7m4qLxlxRCFoJ
9BPuW7mxICDF5IwUsBwJCr20MiH6WiluZhESUTjOrTg89shj77wI37lv6voZQr0ENREaAVydV/1o
hZEhT1StdYaGSdlNoei+2lrab0OoscVGcyMmAkdtSnajkVXvRV2AL37lkOa6IYdftvJQAatiVcd2
AjkrQlhGRrKjx+/3DgAdFog+yrAgzxdJuNNnXj20vXWO50ocw9YqniMSsYPel2u5wOIhktSIYAcl
JzsiNPCYLUwFhVaQPc6ZbzmKA/9TXh17r0M2LUN4cVtGk/mxDtrpdP8TLrzlX6ukOlzZlP+uYk6e
tsw1Coh4zNlgOpsqWnaweA/TDfm4/nLf2PLU/2tNqrUTj9HsNRe+CZtHYDc6zIBNVqBK2tvtY2xm
2UM9FdPRDhv90OlB/pwgklVtrEatd7QqnD9obhUrb6O8P9/cr//+EomFB+APBcayZGe3gZLBrpH5
SW+O1YNoAsTPglytdMTqZ+ML4VP78/7qb31g5hdkNiRRNksUNJEvlBPzAN8PPcdfjIihyNrE6j5X
e+NMnzQ4IO9InHrf6iLUeF2ojLcB7oEeoglzeR3Q0vVKMap84GKelF0TOR1Tt4Purt1uy3raqyUq
R1yhtKWZLVjUIBDEcpSyaHJ/bCYz3WsNc6dbWy+zr3NXQqWGYGVySvp6m/RWsodSJt9FdYhYszK4
H4KsrU92MSof7y//1neWjMqWrMzKacDL5c+NF9Swq+U+x1zbd3UfZxtFKymtD676ALC++nHf4C0C
GQ+uI2Y4KRxwmuUHeZP46nTngDjDYQE7DgO3Redt50qfHvCL4QnNUHWbQg4uEHhFwI9adPFFVdJi
Zdm3fA04N1V36r60dxZPDdzDEN17HGsoN+cvcT3/6SrZdFLM3vlcWbF9wN3W5NulJy2PFNgNWQpi
LeRdlwtnuM5UmGDJfDc3pk//h7MzaZIbSbL0X2mpO6qxLyNdfQB8iSAzEM41ybxASGYQ+77j189n
0T3ddLiLY5ynKgozqGEGMzVdnr7Xh7K5vK2gdm08B765XaNlf6bgYGfkivpwdgnAtOXz7c2/9rWB
kDCrx6vEXObKh1YjsqnGxK3m1WlMtxoLnSYD1GEvVlMM3Vtn6Y3yvtLb67EHywlEzaLBQbR2vuym
0SIz1c3Mb6Vs+KQmi/SYy4n+ZM1DtWNkXnqIGDE63F7ote8LBBwMPeR6orh5bnSa4O9oujD3LV6i
PfLE0pEGPpp3mVw/KOrUfR1Tqds4VOtG4etSRRuHkgt1VHzYuVUp64Ksk4zc15K4/JPsNEbb0ho/
N0s5HmUtrD07nveojC6upBMlMzZfedD9Vo/K0kV7cL36sayQpr69GVc9D8UmkjfKnxQVVp8ggI4D
n42WbGGjdjpInbNDYGKMPZu6hycBhnkKtNF0h3gOd7raQpBNhxOYDkjNeiaFkKNk4129dhKpShGD
UQQTHb3zrZqTuRrVqM59KMit0SX5Ukx2pxcS27Hc8MqAJFE2NuLaDRSUtIJpjf9dA8+VrowCZs3Q
1J0r5WAAxn10kFN4RLOpPkwGfPKOLZnekE+BABaM89YBuXYsoZYQWTvhBIW581Vn8RgVBYzkjG2B
oGFCAQ5nd9A0FE8B6AKumSPjicPl1UHVu+EIUMNEWtzFqTReI6X1m6Rt5p8MWsJ/NzV2+XfQhdS8
ZHXM/r59aMRZPfdW3DqqJzR/BEJh/RpHRdToSYDYCQM2I30f5kQ+aVmjb3EJXAZYIr+A6xrPyLjL
elw1TSZDVQTvcgezwx8zfzR4BKu+fKNklKFe7l4VQ7EonYljh7HVsauX3kFZ1USWJtOBHdZRWS9H
PYzr8e6wgn2DaR+yGBE8rjn9tarI9SKGMd1OEaDTgjLfIfS5Neu7SjBwOLwmtFM40XTqmFA6P0+S
qrWsFuo5yNHLGGkQu7J3SAzEvQuVS/Q5l4o8A5SDkIFbC6jXt9vbeXmhsE8HjtPMvaHkdW4fCIiB
bEic+gz/WCcHkeVlX6iDHH6ppKaCpxL80I9WsmKelq5r2/0olfPW9NzlpRJPqugOUNGgxCJ+yV8C
ijoCrBBLY+pb8ZztMyaMR7dF/SPlxigzahi1zWWpM/Xr7cVfujAeNIjp2XpMc3zP7VphHJaEKlB+
ATIKPAsUbbifWjufj0aO+V0ENmxL1u7aYnEcHChyZRKE1QtekGFV6sQXb/Rs+RuqyMWDuGQ46plW
/wFpW/yldgZn4zNfWSmYapr31FuoYK1brZIUmlXfQ4hp6qMDB6iYHWKsoJgdNIqdGNVmKmje7d29
4hdEPEqkSPOZUu7qaCVRFuXpAv0e9BdpvevzwUofslqrNdfOpf7jbWvXVqhTRXplORUTueffsoYp
rgzsnOTSHLUdWvVUwhd7kj7BQjD6MLF2WwWsK+ujsiNSZwriQvjj3GIJhN1kXiHzFbWTzcelk+tx
3zFCV31WjLa5+7l9nYyD5UAYxCecW1v0hOETVSt8LVvKnYzepz/kDUra0BwedRhsP929n2CRZPIJ
OEbE+Me5vXmy08K2s8IPEjN7WDpNc3NHnV8KswXv2jUzas63LV65GHAqCMYsCHaAdaxdYcYcQ7z0
hU/hB0RxNQXPMBkBVTDn7MEYeuetkzEktnFKr7ySVJJwwFQk8MbrgRBqFRHo8KXwcUDqJwlt7+91
Hc2Pt9d21QqMNAo7SWthjapTYF7qEzRG/XIqy32ktYMHu9JWmHjlDoieE5gNqv2gPlYnkmFhWvH1
VELbTz580GO0KNwxNhL1sKh2pB5adb6XIoY9Y7gB2BNztSQmNMzPD4oWhU3cAw/2QQca761o0T9A
QVa8LFFgfMjK3jR29+4lxVQyPipiYqJ3Xb9NijkMqECUUP6Z0r6v9P5AL3aru3u5l1ghgGIwGUYB
koHzZRWhrieRaWMltxBRV7PRhb8r2MFoBY3oomqH31iVoPhHHkAEHKtvl8yB1UEcWPmmNGpPUYeA
r1bOG8/A5RXj39fF60NeBbXfykl2kgQDc5PW/pgVyZsiWLJ9EA4D72yuIsXUxtOXgOq/snGzLz2l
MOtglAK0mO0630s4kICxa07lW5M0PBthoryBNn1KXLpV6Va5+/Kq2UhQiFPJSAfUJitjcU8Op4ZR
7Tfm8KOv8p4Wwv2ay7AIcvLETXMYGF6fjlpJlNkZxsZP+rrQQG8Z9Ze5pfK3v30qxC97HsMTmgCP
IkBjJOrCb8z0tsKMgpavqggjDpUVvqGG+1PNqsKfpGqLOOLSHB6YNgHEYwK2tHYgc6lDG5cuox+V
4depti1Pktt3pjHYXpfNW3KWl7Hvq79/jcGoC1+wMHV1IYfFOPlKKZlomQRy5QVy0kGuthTOH8WQ
g6Guwjqv92PhjFsU7ZeXAWeJ3DSYajFyvh6VtgtGi4u0nrnhuewWdvNnpyyfw3RwAJ/R3q7k+nDn
1+RRY5RBaCAI6pW18mlvaEjx1Y70FDVWu2smfU8Hz6uiwuZ9W5R7I4ZXa2BeyWDA+morDwYRE0La
lSI9xZkqg+1JOmZZ4m554ME34aPEP2xYvLjnNLsI+F4TQeCG60osRGFymdVknLRQF3M3lRKDJmGg
Wn83MmwoG3fj4qJjjXdbJE0sjlj63KtA0K3BsC+UFZmrdPWpl97p/bwlRnNtTQJ2A90QFwJo1rmV
aWxCyB6s2B+nZdyl9qyAi7SlN1JWjPcGCaJXCIqD+w5oE+LVc1NZZCQFM5yJX5dT9QbAfLaflXFr
mFcEimcuBSsgo0Q+99pCEwv+JdnC2wcDnEZwAlNe+cgEGiA2LU4oJnZ5GBTfxyJOoclopVAJ3/Za
MJUuE2SqE2ys9trGEsfSvGb76E6uNhZ+tyBMJ/TWKDkG5b5X6xIyzkg3hqfEMfvfOCxI9xDP4kcp
K65W7dDh6i1jIJsvEOECOFbGu64sum4jOLm2Kl4E7jdpNWCq1TccmzmfwUUgtpBZyeJCA27/Hdvq
4ilBLOm/ZQzKIwpwpHZr8uOgC2Dk0DGGQNBA1cBJwj261837Jc8Zd7vtvC6vG07EAVtHiAd/xXoY
z5FhcopgifKHudL3sWYvuxw2t3u7Vq97x9PNhLF4E1YRyhiHTmeOEvzYeQ0bQmCAwHQFBPIHIsvx
s2rmycY5vLIuRTx3AtXuQEGzihcYZm0X6mO5T7dCaESOViEdurws642vdfG4sjQYjiF1I2gAgCB+
kV8vXlIEkdFQu2yybqhduWIozlUGs5x31lDFoVuDIdwafrh45DDKHeN7kaiyzNUtMxey1LjOQz8s
dclnVks+SIakAUlr8oelar/CM6ZtRJlXFkqvCcwRgLorbbKEFkkSowrl68kU77um0r+WNJnf83Ik
OykA9LlxNC8vHSeSgI+eCE0Rnp/zna3s0pmmkQZFOlH72Dml1f6Q5HD+CH+bMx9v34PL1dELoQMD
KRUxLTnjubG6lPXIRFPFzydJKj1VbeRqN1azVLt2Z0WJGxtQUWxkqZefESYBaFDIDxhigofh3Gji
6Jlp5l3mO4sRMLs31ZGbzXr3npF9ze2SCaKQAZTofRAEYlvI3BkvIb8TEdKa1rFkUDnNB9oOzrig
V+QkSPdMVnO4e0dBy6CRQwhI185elXTNQh+lxaKDCT7lhTnb+GcGcuSzDQkiQkW00D/ctrc6LvSI
SemAjL3CyGmqrI7LglJOK6nl9IRPDTxF9O/sRLN3UWfdzWcA3IFKNe0rJJFgNVo9B3Jb1XJlm/NT
waTLhyaGwZHx/3gj7lq5MLEgcgNgN8RVlL7Wn6lbkigtoD97kvWWegnvzz7RtWzj4OvC9/4SOQgz
4kJTJRYDFIq9ekPBJ01NGRnzk9B6TD1NSWqVodYmyt245q7snKG14GCrrfln2KlV6UJSZ/4Rkhxq
/piOwVclLK33pdzV074tck2FECELUvBlbcb2p4UsuSFqIYPb5kglPY6ymc9vdID/3VM7cEO8cszr
7ED3WR+PjNOX0UHOgtx8lgB0mTtnkavHUI+Qo6iDkdTPnXUrDP9ITKuNntLKbou9U8Fa54VyI7NT
Osnbg4wkw/xYOHX+KU0jIFJwamlbsy4rr/G6d2DFifqpcHGlVn54UZUqjjJbfqr7on0MssrZK3mW
HBYnqfdNXqv34uAhrQTOg0vl4OGoVg5DyRmBlfJRedLGWvcUrTL2QvjGBXaXbJ2Ly2MBio5wh1eb
JvE65KEzMZhATJUnOe06tw9BPSxtuPV6ig1aHT4Y9phwEYMEUMyuNlC3Igh9mkl76igeR17cTMFh
tFplHyqp5Klz/7NLFLM8zAPyqrf9xZXrxUaKAAvCJEFDeO58NWkcoJDLpqfaKPJdIRXhOzHqt+EF
Vy6eE0JZE4odCndi1GSNneMiyCb0q8qTo48fzdiGjNWW3bqIXsIiK2B138psLpfFgAnTLeQcgqVm
zTQuFf1oNoWkPAHWrR7apPg0g4/fWNVVI+Kx5PVSRVh3vndO2fZdYtbMsnTIu/WhEh3wF1tkrZce
HbARMHGYL3iyYCY7t9JlFXwx9M4hESiC8jBUS2u4CG9RH9e6fFNp9sqnooiG1gETrYg2rRcFbLsO
5mDQn6bIUb7201I8MqAevwGxED7VraYfpnRONt7iK2uEng6zIB4BWa0JeCRDaecuaPQnkmIJfpIm
+LSMMeKfGYz390XhnEWYN7ht0NHSZIV+43w/jXFWGLm09aeERoa3SEa6g/ob5dGokXcBTbmNG3bp
HbEnGnDM5FnURVbeKs3NMQwoyDwlQTrupsDIPQu2COasht6tunB6d/tGX35AERHTbBR5BiWZVQwX
lzGisjAiPxELW1BJzFrVPVqSLSYKnNaq37ZoOCLkluXp1vzhpR+DMJZxU5BLTLNRmDnf2o6RJX1c
FOOJQbkShiM5+M70FGApcFLHqQnn9zpKt96kDFukfVc2WYw+MuxKBQCw/CrMSuhoQ886W0/0U0fk
HYJub1F2dlEist2CmaK7PypVEzw14xR4NDzM+UqBmtYVIslUu6ywgFgEHsxX3mwtztLBrYd5+Hn7
q176GuwxCE0iDDcBqcC5wdlZAFTHnfTE7utu1xWFN9n1VvthDfHkcmBGTAGwMPoexuo5gNJdT63U
lJCgMPxCT5ddO1TfRkP+aXTMeNtx9yGObCaa5Pl5VIwHO5mmjYRHnM/zx5BfgRlHLqlgCV9HYmiK
AfgksvF73UTOwJwCc/yQltyx0C0cG/KSCp70/Ng7aRS89IoSaK4lw3i1u73jl/cIECSNGHIu0lpK
1ec7vuhqHaVxGvpOHTBsAJWrQp++rb6ZFeLMVYKqrR5N9VaR5XL5JOoi+aJSSVKkrtzFgIoO4Ps8
9ktzNh8QjmvnvV7lley2kWrO3jDI5jdNnQ3DrRat+wRpjP5ye+WXZ41WBoVVxvIwxSz3+cqhJZGt
eASeFqFP89SmSrI3inrcONGXV5Zakij9M9HIgVtjrJLJCtIMvDBkW1Asj8n4ht6R7ToD7DKtsVUr
uLImXCKVVOIBWDLWFxZn1dVJ2OU+fDTF11Qr9L3tJFuKXa/ZyPnhZVHgJxUGpFXa9atDE7VjqC9w
3PtxYi+m6tbsXuo2DYXRY98r8UtZ6PKyc4qxKiJXqqZ8fBPWsz3u7KKPfLOSB8szc73UPsBX6Pwd
0iVRXIgfi85LWrkud7PihNojHsdKNobDrm0R1WZeX9oGonVw/tnzBJaOondyP1F606P5L3kWLD0b
1/vyqQfgpMEoA0EheOOLYuVUh/3sBIVvSaruSbNt7sYgMxld1LeizosFUdQDvQWMl5CT1G4Vn/XB
gtiXFZR+pzixNw6R5NnlEG3MDF74CaxwVzhTYl6Wh/V828og6QslGysubB4f6kYjlGhmU3KDIEhG
FzD8cOiZK3y485IyikI/lXiJMTGWuXqBNA15tB7Mnd+ZHWQHUo8is65M+9+wQqQEXAIXCJ31+eKy
fIrTOaxoqgbK4HVtF5J2VnfPabAW4WXpBPKeQgp6bmUwAyOuYeT2uzHQHpbZTJ4yQpsdlZ+tpuPF
8SMqwacRazLAhw7RatumBRmvwVkqfxlb89hCmLAbQhNJWym6+wHBFKwbjGdQvRMIuPNVUYlJtThK
ar9XJvVPvk06ukOrlvuknqfYrUe4t4phUe+Nb4VZJi5RZ3lFEq5WKHdJoUZVU/uJqiG22s3QtY/B
8jVIo/zg5Jl0p5Ilk5cYBLRAKE2udVE8j7taVCKK2pftrHqwQWkfozTt9n1q3dn2ezXFZgrsJx1j
qobnWzoZSq8zyY2pWKke5CSDQiDW+31Kbehtkpnpu3uPv0J7mi8lpiIZqVu5c92qEkcKtNoHnmzu
y9woDrki3Qky/a9VUSHkCgD5p4Ryviqj7vU4G5zat2ZThrIY5qZsNJeDoc5b2g6XLpEFUYakTQZv
J1OC56YgTzRHmJ5qHxptuInUcjy1aKlt+PhLl3huZfWZaHmFgZRXjc+YiOHFptVNnpaoTeQS04V/
S8b4ozeH5NNvfCzoO4Wv4pOtE7vaKgwF0e/GX0I7fDNOeuVp5pBvRP5XdpDjDoiFPJLxPHnlEQ29
C5icMxu/7zKHq5zUuyCK593ttVxxU4QkPFpkNLwp64Q4yAEGNBA0+m2QpJ7OdKxv1zBaWUqvnX7D
FLgcQLIQJcAUdH4kAC6GDK4ttR8OTvghaxb5cVait+EcDxtP1tVFUVMADiuwt+tSbkzZzig6q/bt
WYZaumWiET4L25tj+gu3F3XtK5GF4ndBywj49vmiCGM6bciTBtXSUPLySi0Oaqi9/w0jVCJFNYHu
6zqCzWWzN9uoaHxFZPZdvoxuNytbl+kiTuYg0ObiutJbowi58ufNoMEV2A8cOG7qY12Z8AfNVQOp
RFE/hnmxRZdx7SsxF4qAHlEsIiirFNCKqWo5/cyq4mBKiAPnXjoUUtw99wi79Btn4tqHAjkIGs0B
X0/B7vxDacgQoy+7NEiDa9UxDuXCbYxha+z8+pr+x8oaGxY4jKY1idb4bRw3O8r8hVcnfchcZvhy
/5mggyDmaemTgwE4Xw8ziN1CYbLxGykeHhE00b2wnYL9b1gRmmSiHY8u2upMhCoathOC7X7V18mu
UeYfCowOGz7o2qchBWQQDdgqFUGxqb/0dOOmHqVwTFsfbi19F47deIxm4/4gneCZl4+PA0LwAvtr
OIHt9HbZ+gAm7L8UbTCcR33KGvX4G1vGAKyYceMtXye1UhfCuBHk8G6lzbK4TjrJJiS7BWpqv2EI
WO3rTBnNkNW2dY7RMdAVs20oqu1IDSy3j2lp3m0FIAejigwqypRqV+cs642JIXyj9TM90fZB1c5e
awHF+A0reFC8gChermHL2QA22mjM1l+yQfGSJJZ2WtXf7+EIRgQ5j8AGXeJKwiExq0U1mBooy+Kk
xrH8g0k47V24dOkjrF/Jt9urEvHUWZJOWYn1CLIvhmrJ3M4Ptl0MpTXZgLEXBL37hzLqaunDGM1I
eQfjXNZPBUy/5iG2RhtpAr3rwrtDdCqHVIIh2yAFATp9/guMOVs+6UPlp01LiTYKQ+WlyhDU8JgO
k76YhtpvecDLV4SsB4s2/8OZWQcUupPIcj7rXDMimN4rCknPD+AYlqNmoMbqoriZb5WDL22SMgrd
Zupn1FzWDkTuGRRNgMn5IZqU0c6Rs9r8EzWxIfwk6Y2kfavSJNwoYojbdf5tz22K3+kXpxW24zBR
8+38Dj6BP1KKYzszyrsvc0oMevsYXfpH4U5w9UIHTgasfW7KtpdWlyCR9ZnYknZTA4o6q8Nq44G8
tokcVbgthOISu3luJR6UbpDbuveRfP+c620PeVXyR7+oj31SbgW313aPsUdiM4XxY3Lkc2NlqSwp
Jd3e15q4fRPay3eQzUKMMNjiv7+wJLwXJ5oZBNpaPDHnliSNyl/VTZ1vl5W0SzKrYCBJa914mZt7
vxN+ixcZtLROOHMxe5HPdRmbUjj4QdGGbpog65igxLBh5cqCiAIBgAOzEujplUOG53xQYrUY/BY+
EtUNoROe0iAvdqmRhfeG7KxIgFZISIUUx3p8T+8qox5tdQCEZKKE0EGFWHvQqyuVV6sFta7bB/3C
X74i6kHHkY0I/7E6FcRNRtPm+uir9sgz0AM1LLzZnMzmoVjoZ+2Kua0Lj1bd8Bn5Q63fCEQut5ZA
lIo4zgtQM5n4+VmBnvC/CCJ9E7Hz/UCpxWuRnT2Oi7HFt3CRuVIh5mAyqMfdpu+6CqwANy1RPeYa
KN989hTiLLITOznYUq37atZY3zMtiO/tftIwwzfzJlGaQn5gdRfsEGnlLm8sv7eZjTjSAQqNo8Kl
iXbSIM3d/vbnvPBb4BlQNqDES7KH5MVqO6exH9KwK22GmwfZ6yLFdGV10ztefjRBjkUTnhk57t46
bZG03ugcLVmQimO0fNfYULd5VtfaBWJxab2FtxfX68zvq6TJglga3LRotopf5xe/XymJpXTprPlq
oOq7qATyBP1qc0DYT0aXplbhg43pJ1MEhnVS3XoLLs4NOlDQ2Ii8SXiZtV6kGYHhyHtr8aVOb8KD
PTaYaLW2y97S5moMN8rzPtktUSElh9uf8+J2YhrQCNgUas+kUdr5ynUlGiM5KBWfSYaqgg1ei5SD
U0Wo5HFTh2nHs2vYnhGhmbyvpFZvN9zDxdYzkcVjISAQRFMUEc5/gbqRJsbmZON5Ro2Q+jD0aO+d
OG//jDj1u1TT8r+zJum/BJBMh24Yms5WlfrirPEbiCFMoHyCsmM9NaXHejRAm2Q8V8yef5ikaHii
nhb+aebGFln0ZYdUzJ9RkAGpQDJ+gUcrGx13FKjmM0HbYD0EyyBZblqbTusqVpJYXulE4+eyjZsc
3sYpG46y08b1k9kooIprtMiKjczm2v7TpGTKl0YELmR9ANLZosrbmM962M5QzGc5Mh3zx6qt93pp
Gm4bKN9bJzwoZXZ3M4fNANNIyKVw7O11V3oB1jbCMmg+m45ie0MsB64shc0xbrp+Y5XXvvErhBnP
jKdcI4xbOFvg546s56GYVBesEcC4zuQdSgP9/e0bdalQxrIITjhQICkhOl6d6G5k7r4OR4vz1A3S
rl+G8SXJaipxuZQv70bQKrNrLX32PI9pPAmmjCA9dGXXv2+T3JyOWqpGWyTBF24b5Ug6PnRJeP15
m4QL+sXDDUXYtXUZ2c+j3Oh+OeTD04SQ2sfba79iBRSFAP5AOiQKMudWzDiskE/unWdr7Cfkloq2
/GswzNm9bebK1+T2MIRBAkRysO41mmVk9YuU25Cp5alrqvP8fjSU8aDQct5Y0UUALapmwM/oT4je
7JoU20r0xeoH2X7O7G74NBhR8HZQBuQ+rEx2ZT3oP99e2pUdJFgBNkD1EdCPvgohCqmsVVCd9rNp
BRkAnyz9U7W7raH3axv4qmMhSqkUvFcxWT+0WujYqfOc5kW/D+y+95TSymm6yFsQ5msL4kMRKkCo
JAKU8yNhGKEVWnXmPLdTPe/Grqo8qhrLxv2+ZkUgaogU2DXynXMrUdNMUw/x8bPRgW/rKKDsEhiO
H+7+OFD9AxkV8pBQlax85aREBaIdaXiCEM44FuXYu7IWbOk6X1kLESSngPMmarertZj0jGLFJuyv
Ri3z+thKH1M85BYM9uLl556+NnIEcl40C863zE5GxcoZmzzpud0vuxmntXxS0raAErqbJBu4MPj2
HdFDpXh1q8rhHvoJRE2zydbbd3Sq1ek9g1GI9cB71mQevJRMWLP5s5S4Bm7uayyXRubWzCk6OyC9
Dv8/7QvpIQvAVD3Z8HogACRbBZICsWHknxpbDk4dviVmqNLsZHiyRlKt0hjm7HvJVFbzVFrNTOE/
DLP3yxQb4EGloasSFwmGAHRtvWjt26oJ0JDSQinW3ZSZLcdNVSP5MabMkL2PE6MrHxq1VI29TvQ6
vp3IWyxXViBJ/zo2cryQlyiz+VbSY8V6jp2srB+hGOqCndyPZA+FOjuoViztApHVQiHGlShDp80u
HDpJ/6504C1f7jx4hEY0geESolRA6rZK4wetQYQUatJnVc27Q9eiM5yH2lYYenHwYLICvQ6GA9d6
makNBBp2Ws32c0+YsTO1PKQtASDh9louPKqwAuMGCZkIg9YBXytJiormuP1sl31yMgG+uvkQ6m8z
bZr2wZi1X27bu1wVZxuCLoucl01cPxaOXjslf6s8J31cHmqV5gf0P8bdqwJcyqMPcFLMTK0JUwxU
keV5HtXnJrSaXWkl1QHJd+mtUU3So6HWW13fy12k/WqAHGZ4AvTDugKSJ7LUm02rPYPk1U9MUjiR
GyGG+jkMNCl05Z7R4Nv7KNzOWY5E6Y9qI/UqUTUmvDn3F3PrdFXKzMmz3uS5tTOsqn7RxzmqjmaB
kz/WhjQZB+A7k7lR8HwtHK1MMyFCGRnhUDGhuXpDxqYR0w2O85y3Uz/71eRkP1KrSL9AQJaGBytV
+78AriKVkaVTOFErdNp21ztB/1J1eSs9OhkgZFczMwl2MDoiqNlpSB19gsagVY8wsjbLLo51q/DG
euqqr5qVh5Qk+mQ2vCpt+nhfQqfc7PrYKLsPTmCaPwN1sP6sh16DM2am1uXKyWB+G1q0UQ63N/71
NV4tH/YWAejTbfhO1z01BaafntFY/Xla8sqtFyV8TpzR0N1kdozv2jB/LuxhN4PQ+NGUQ/tVb8xq
67VYf3zBkE3kKGZSQUTpq5evibQaFE7pPEtJGh/HrlEaRvvVMPXmLk03qrAXL5NNvAUxtgAawKm3
5gEKRq0r2qZ1np0Qgb2R1MzVk/Avc8p1t5DqY1Go70Kbp+b2Pl84ChvMIvyFYENgEDQv1thYuWyk
cXIa47L/AptT5tKxUj/ftnIRegkrjKnB3yd6SWsSBqOGEHNIi+TUDlJ6tHJF/gPu1/QAu/NWfnXh
IwASYwh6c+pSokl2fmNRWGzzqF/gHM4cEEPm9HVKQ8sLJHvf9UO04R8uF0ZlSPA684KoFBhX1sKo
mMqwqsJTMw6VB3kuIitZpflK3t89dgKXGsAGuOFZlKDtWC1smqiEgFM6JVOJvkHd5IchG7c4LS/P
A6ugUEZxgvYiWeO5FQme6lItat6oJsg84o7osUxCZyNyvbJtImPi8QD0DlP7qvJbR1ZppWOUsm2p
Fu6q0qn+speFofOkLSJ5d/v0XThxJvV5A1mRRR8IMv/zNRlBPJr5yLsrG+ECbUuF8lYt/Wiq4a2U
DOURBcKt2tqVBfJGgdoUkGQxV3BussdXmEvapScUXqvHwOgYW547KeN2dcHw9fb6rnwzh7WJhxij
jJOdG4usKdTlsMpPUtmGTw4NyI+Jnpf7+63QfFB5f5lyudhFaiSR1ElWflqUBYW4XJL2UqmXG9/q
2lqE8gi1Sa4Vg2SrtUAGU1RFmp/U3g4OSDOb30KIEP66dy2CNhN4pmg2g9xeWZGcKg0TI2DHKh0Z
zUp13HCot4adLl06ViA7hKIL/A5d2vO1LJa8qGVbFKcy05ZjjqD53pnT5dDOQ/eoS+rk1vSI33Z1
bm4pQF0eeU1AknFIZCRCy/jcdDAqVVLJUX4qFWsY36tNbiY+stDqdGpIJYuPs1r1380qMJK7m/mv
qBsomQwEM6hwrU5jW2Wtkoxtecoic7S9smIi2WKQ8v4rBtKfQjlBi8Derwn1sxiKpMUOy1MwLAUt
DoaEjLyrjk5mWu7dx4UxP94vXi5q8+soUEvy0orqrjwV1dIfqI6YpzLpyo2I77JOigIZZBScSzIe
Ip7VeYnbROslKStPQ5KOD3DspofIkoIjuVi8V8fK3OU5kowQYdneBLh4P9ij7hf4vOPt9V6+ofRo
ueqAUwV5//r0zNTgqVNa5akCTnkc68J0c4hO95rUBDslRULitr3LSy84U/iEgjiMAvHqtOahbkxV
k1SnuhnKHbp77wrwTb+xKHJa0clhzvhCgqRQMz2z8746IQYdeovmJF7hBJGXqkG1zxe5fbi9qCtX
kAEbgG5iDFGmmHt+BckplmZurOrETdE8XidtHyPscnAy9P3shcoCEo3ht9tGr+wk4YEoeQqZbIp4
50Zx28FcFUZ9mgLV8QLVyAxPJbS0N77YlRNCZYsKNvwDgml8tTiFYcDJmOX6VHaF/DM2i/J9nprF
55Yhjr1axXerMiKSDqUDTymDLzJR8vm6bLUZDW20qxNKrdob0TY9ZONk78ATboSqF60BLOFWKEfi
vQhYV2lX09RIHoasjCqMtm/DrB480hCEuWs1dRhRz3L5kzl3jHsMUffIqS2/3P6GVw4OxWRB0QFr
mc7zdL7WFuqbYVmS9oSLK7U97hoeMU2Bk+SNUypV/WhSqXpfQDK2xeytXIYtTOYyYsTbISLAdZc8
gm0I5tXeOGU1WCmL98moisYFJ1CFbxatqeNHp0IT7I+IJnbzs7KmxTrKY560HwprQXHdTUtzMX8q
ZlvWb5nCh26jm9S6FXLWcvF4e6PWh5AeO0eBb8RIhylyp/ON6kdUd+HJyk6DVbS7YUnfhFJwgiLt
T2RT7q0TCWOwJ1PEEWka/CLnxlSl7BVrSYpTVLYKU30ZDDuTfG/2ghXBWYIZvC6p0mpJbVapXV50
zYkJFdMzDMk5ctQ+GU5VeuABu40nZ33YhTlGr0iwSSzo0Ykd/qVBUumIFtr23J7iSrKOnc4TkzmD
skdMfPBGe8qO7Tza+6YxQ0+d62jDi6y9FeYF/5kYCiX5pYp9bn4YagVG2Ko7RUMQUG5F67cJ5OFw
+5hcWuEecz4I9UxytPUkvdlKFXq8YX9ixM1+qtFJzx+mvB63AuTXtsivJQtYtHi7Ba5JtFTNdZhg
tplUOH0/nqjbgJRUtWSyjy0sFG8sJIeLQ2YvyVfdkGrlXdSo/bDsqs40mgxRnE6FLkbu25rSgjpa
XlaF8Uf60vJyRNI9mTx7GGsD/SYZTiIK40ni9qlpL8cQuovvqSXnH2MoLiQ3b6KEaVo7dL7MyFGg
cC1LnzSzNZM7YyIWK4AX+AqorUSJ9vzbaSkq91NdTKfSkf5SBz06RmVibtzwNQE/fTsYZ/CCQHYw
xTVfWalD1c7jaqZkOijKvpkMmNVr9N7m3SLB0efB9EO5Spo6p9mjohsWp0zj9h8TI7TbA7PMienW
DVU+d7KjVtrRaNLGOzMjga/hJHNtaexSRFkle1Vtj1Tjluo0ODaxdq5YvpT3NO5fz/G//5j+T/hS
kgSgM1u0//kf/PlHCe1IHEbd6o//+Vy9FB+65uWle/pW/Yf40f/5T89/8D+fYupebfmzW/9XZz/E
v//f9nffum9nf9gXsP/N7/qXZn7/0kKT+WqA31T8l/+/f/lvL6//yse5evnXP36UPa6Lfy2My+If
//1Xj3//6x+CI/7ff/3n//vv/G85P3aIi+xb8ff6B16+td2//qEp/6SdB4aDYoXgyBOo3vFF/I0q
/xOEh9BHEHBvJtzxC0XZdBH25H+CAxZoHjHdSu+MH2rLXvyV4fyTIgHwOvpDIBXF1Ov/+8XOvtD/
frF/K3rSqLjoWn6a4/m/HgHKMsJaoiNInkE/ECWsjy+yEZFTGNHenBDhdY3MHt90Zhh9cv4vZ+fV
I7mRbOFfRIDevNKU6e6xK81o9EJotCN67/nr75e9FxddLKJ4e196BS2gqExmRoY5cU6l9Qd3RTxA
t7YIwxBwpzWM76HgdntVOPA5hCtJElAi0H8OQ9GZKCmZuj9xIHvPkABmrau1Jq6BgP0BHmvXOAj+
15hJVMtvjct6xAwdbB5Bo0vJM1KQ9bl1Gs3Xx7Dy2wLTvR0WT+aUHs2+bwrFYo9ZN9EKdXIKB+B5
bk2DzUohhlLjYJDz4l9Lu0jntKqnj/NUA9ItHA3B0KVA2znKLPWqVpnpTYPeHUmDbbK3//0dwLFF
s4q3Zvt0k0vVtHytOOiZmPiW61X8hFJ2f+Ekrqdwbap/IMxu7Vc371dJlp0Y7JpeTKprB6/6xmu+
/hSICMg8QHFCirx9V9dQaYu1qiBboyv5IS1L0/ES9FOvphwPuTtIFAakqbPjk6Q31Q8ykvWfXksi
0x3aiJ4KVAXtixkjuuanTmYfCbbtfTLEDWjAMv8oLtrm7ZhpN3eLyZQlnjP5qsvjHKzFijRGaxtB
W8bdGYHB9hl1ivLUNVLiNxHTDm98yP9e1bdXc+97ic45+S0snsJH3J4bW4rBNYR2GsR6O39qklr3
ydjyj7BXS1crbyx/MSLHdJeozV6yWKh2zGY5/mWZkFM9/i33bkJMW4uRKCJvQO64o7dhGCD/AQLk
KAvKLlX/3eYk/nNq9ec+asPzY1PC42y8xFtT28Yg3Mth1BhJFqhy043uYqFq30hh+KfB6MXnIVeO
hlV21iZ2Fw8tCv8wutyurW8drVezPoWJUukZJs9RlSM7ONmtUx5so7jpm7WB5aLWJkJn3PrGVGkU
9Fh7mWM11aHfZ1qNwzMWV0d3xIXr/S8rY3b58X5uUqbXu4ZRUJvIZXCct/jvlMZ/QvstDcwiL05D
kS2fUzSnA6aG+z/1ZohPdEPLE7fA8dqm11S3HKHfmDLZ+pwVlXpWIESKXHVwjN/Xce6OGjz3+48X
oFtKOikm7reZOs4qb5KhyoOOIPNcNuiJzMjWnLVGP6r83Z8tmtsg7gmC+B8EL28/dYW3m1A8SgMt
NkZPqpPEDflhv0WUOf3VsqJ39efE1otmOsk6QpascVtkL+YKXidiYWaZ+/jEI2Ccw0Ger1BCOMHj
z7y3ixQ6SIs5WWzk5mgNWYsrRcAusEfHCvS2zn0NRYvTPM1HUIFXqMvtMWZwjBRCNLDEdP/mQWMw
20rkuOGKZs5seIUuLU/VOM2G6+Sh7aWQSw4wyUZ0map2eRkyvf4QSX3sh13o/NMUyvA9GXTnc5Ms
0x95p9ZBJfWzGejFoB28NPc3jrMvKGcYTVBBvm3SVWuidS2HYcY0lVKdpp7KqzJE+UkM8lCb6eVT
X6qT9/5vAW8nWCQ0BoSG6e0xWzPm9qpyyYKko9/h4jLH0a0XK/4IcPZIHXbvw78xtp2Ba+DqJYEd
siB2ev05sccveZybF2md7XclVP85zeSMonoLMEnbpqmwQmZKyJ9Aq1KdB9CBbktf7QPqjR1/xSd7
Y2aze5NRJ8Bq2yzIwiZ/ihvmiCMtSi5KJCuBLUSnvcaqBm+xB+l7bYTG6ibzDHeipWfxkxxnzRdp
LkMfHFj9AjOY9fnx191zIjTNeKQE3Qlg0tuvO1qJDaaqyoKRePaiDXMU1D1kmUPsVN+nSQ0vj+3t
BEtsCEkbnAXAcinB3xqsZJLwtVSyYDUa62fPNMyvZbRq1Rvn3iBW7Jzpj36My8/lZNhf7F4f5mus
JPri5k621m4MUf1f07iasmsmjBcePDB7+8EoqWBB4y+xyu3PmyKHoxaPRWAM/fSvZZ0kyTWqRvqG
j82eS3OpDvKInTstKmqiVAI4nQLRrcFh6jVrsuYiSCMlLbxC4dlIVCv73lv8U586c4ugZel8efwd
xLnbeD1KQfQcKKFQ09tOZ2axokxL0RdBxqFDi3UJg2ZWq5OMKNonQ4GTDNLMHOrKaHar6JAmY+ee
Y5704dWbUXS4XbXagMTviqoIVLuEQcuRW7+o68yDTe+okrhnSmUqTQxywVyxpSc2KmLivJ94ka1K
8jvAK89p31luUU9wxTze1b2PCccbr4hoLTEGc7ssawhNJFeyPHDQtHLtUrFPqFYa/krW4ItpdSiW
piNY2M4CEeMTDTPBTUxl8dYoM2lrKBisg7gd4q9daIV+Mq3L8/8DaCs+y+bUQIvAXtI6ggZnixzO
bCNSJjWKgnBIteus6JMb5urgG3HcuzkZjp/MfXGlm/XP443dMwxV8Gu4ozpA7W7XyHGdQly55Ktm
NKPXG3d/lLEanzViH7cbBjVIbTv7Pa8h0jz4pjsegQCB3q6g3qUBs9neXNdbvUrqKJB0J/7E/OQ/
a4fA6bBAq5ceV7f2zGGNOobgTKKRdbvSCkEk3nhF8qPciT9EymJ9z9a1/tbEDK0oYage7OyuPUYO
GSMgqeeJv7XXmFKjqdIkFJ/67qXksXI7xHeCaFzjQC76gzzw/kPCGyfohsSMCt9T/Jw3JfDUMqIx
FsCgNQT7RObbP/VZlwcooA1naEs+Z7H8rzI2jpCFrxM2t0cXw2BtQB8wa0kD+9ZwUmTlPDhyHNAu
V2km5MXwqR+s2nCtvjcZL05n50ulzWUZgO8AvWfbUlJ5WSct2XNtmfPVSon/vM6Q42dVnqPBbWO5
/XdehW3lT1rqfLNSzfkUV0VTuiZ14s4V06qLGyO0YrhzZsifl8lBvktX8lLyk0iT/1TqEHoRFK/s
QKmd6AhetBN+MOcpps5AB9BF2SLBWn0w1BKi0qDp5Zwy91wHkJLUfj6jkprZEHAzQD8GpSzn/rik
Gv9OKsAa6/lJBc/oSVmxPMeSYqKVgtTp40u9UxPgt3HSBWgDqOkWcqwmU5pMTpwE9RqrXm+s6tdK
GRAwBnN2kZm0YEyISnqfOzpt1QktoWGWvJKC/EE97d6Fgkam9wcyj1nfu6niQlMWPU6MiGY/3QCk
Fkqvr9boWoy1fjlY9J4telrky4SdQFU2FxyIa94roxIF4FIkRrKgrX0atdrykywxFNdR+/R3g2k1
x22aaPxbkmKtd6d5YlzQXO0ns+kbL18L+TRCMXRKo6I6qq3dv2JUdimjMvApCJG3eIRxrfMY2tc4
yFM+C8MimT/GSftSGzXdZimK3axoj4izdhwDZVR2RWDPqaNt7mfUMeqpT2EUNOoy/97HCXSCiSZf
MlkIJLYrSNzJ5kKuCIIdfH3hwTeu4cb0xsObkjwxkZfh7tIpvaJX31KYK5fT4w+/t6sMQhLlAcGD
53HzhEW6WsU1fAZBUmnm1Viz1huyaQxsdCm8Ni2NANm4+uDx2qn9wXsGOB14F7nOnR6XusZrrlR6
HIyFU31RYcq7hKlWuKYhrV8d1MpPtgjyaS/hD5DHcylpWEdHXny77Qbje6gTMa5GY3fj9J06JIUR
P6JKCu2Trs/RxYpyGHXyvv/Cpx2/W+0UPxl4m2sPhO9a5Ub1wiyF9CRE1z8Y0OEcCarcB8BM28N9
ZxF6G7D6bK6hYpJrgs3io2t6HXRzWz5LjjWdkplBDdBc/UufFsW5T2jIDhRn/cenYTPBJ/JP7GvU
dGkJkwhtE41BmaNRCrHfmU13GsmwTwVseS8Q+k9wPqvzc7VMs+xFSp7+7GxT+1CuHbD/NYx1KgyA
Xh//oD23hHIAEQedYYp62/1w+mZs2pZ6epQsF2UcptMc2d/syDhyL7s7z6l8rU/Sz9ycBnI99Nvl
mYuQZcZlaXX9B4Pk9YmHrOsY7clCjyEY7aKUSvwxHGf1x+OV7nkaBp8AO0IhKsZEbiMBRUtqM2bM
Osh1yn9LE/7SELz4bW6n4YIIbXpVzST1GAh4H1roP5+cyQKhCW0D5tk2Los1nq1pZYtzuZ5AmDuM
XofUwR8vT2zf9rIJonL8Ny26O5iGWdGrspWOBk1dykEil5MXd0YrdFmi37S2LA5KHHufU0DNYZEU
mILt5IC0dkoyFthbE3V5Uqa+91CLALNRVXnslmEjozTYK8rntl+1s1ykeXvg5PY8K8hUuIBBR1GJ
Fkf7TUw5Z+kqp7GUBEq1JOdRtX7G0iJ/MqfkH01KlEtjav883uO9I8RTBeMZlUPsij15YzGWrNCO
SAMCfUWWDPIRk7h1sQZ/pDv03YlNy1Mlxf7SFe3h9dm7qMzusVyUb+GZ3jyUiWWXmeVkSWCn6CEM
RaX5VdWiV0nX/cAn7B2lt6Y2D2NZ5nMxDkUSSHYxurbZGt4IPNQTmJlTRwvu4OjufkjSG0hDiD8Y
X7/dVgovUuIooC/DnKi4XW37Qx2qmjdAYu2hixa6xZJP58ffcm8/BV0n9DXkeBQfb43qXddNocoi
Vz1avBRWNC+Cyf1E3j4dHFSxX9uriYPFuwrAGzjlW1PZkGYOQRSNQspu0P3RqVzqKA0eL+i1x3Nn
Roi7kM/RZ9lCdcHBN73OFgaQdLdPi9qGJxrYNNSkpKkvuR29jHLa/lAsu/5q6RVcDE3d/9Mj7n5W
u6a5EBJOvjaCx8uQIHpq1DDxda2YArDP9YEz3vvk9AVp2AOnp6S9Oc3WWkDEyuB6sNpy4klNafh1
a2gBM5KM69cV6vKFqf3rYIdEUrvZIRACYO8YdUK6cJv0LjPUhFnbJgE8V+WLqg7ftT5Zvy2htEL4
zAlXhia/tEqcefbaX0dTnQ7mj3bWLZh3gYwyzcv40eYRksD8Rn2pxYGaMB2ty/Pq63ObXBwNnTqI
ppOzDPHgwWbvJVwUbuDJEXgpyEDEr3rjtzqtMqK4JfcYjLr/jgQgKdZoIS1BSbanUTVmJyTLig9K
348fJaWcFndtkvSU0Lo9UjvduXf8Fnj7qLTiy7Z50KCrxQwUOQpKM5JPOr77kzVGmq9py3jQudp5
omhXAdB9BVtCXXa77CEvnE7Sqiig3C03QRH28Q+tMAslaGi3nMsozn5JcZ4+IQaaSMTGCNp4j4/c
3vemLsiXI9oDX7V1bXod9fNQxQFtKP25HCrtOplDcs0j5Z9GMjR3jMejob4d902pjHUTeyMFv4Vq
KDPZMtpUdG6UJDtraTRepWSwr+C+8stQZ/G3x2vceRXFnL8MXpOnkRmg2222Zj0EDF1iD0BDEAHi
OfHwS17sd38PtT6/ZKt81ITeOUU8FtwgamXE01v0rsNAaDqX9Fd4jRev0SfjnGtyctJm44hq+W47
yV3gWoZjgK2Ey2ZzeRp6bitJfRakEoTOJGvdWYY7/VLqkoSwnnykuXR/W8Hb8jKBcaSoy2CJeruf
ipyr6G0h0RzrQ3elNGEEkQY0wk3T0fmUZMpy7ZmKCjq5LC9V3cbf49QpgqYo8oMLtLN0mtoAD8WA
Fc3HjbfqJqMZ5Z6iVSWvtafLKHkhBDbRwaqYi3t8iu4eSbFqiE0E9dornP921WmD24JkVfILORxl
V0GEzPSWutaOCCrvjs6rIeAfwpBQXbg1FPUZdR+5l/wlzDJvoBHhMeXhMJBpHg3P3D/Jr7hN2oxC
tkLML97aqmSlHxZat74+tPXZaO3ab6c2+QA4Lv7VdDRyUzXVn2d5nn8AHes/Idyh/yjk2jhF3aie
rNKZEWNOokvT2OWPprTal6ySql/j2A5fHn+Au2ssfqtAfzK1QcF966qcaM6dsIYwMEzm8kmVtPjn
OsrDDyWLotWrjbb9US1lHdhtIR14yZ1PolF9E5QrDAQwC3y7TUg3IvzDUIUv9zAJj2mj/tZJjnFq
nfToLdw5ZgAOicZgwrPp922+PtqpEI3DjkhndYmehhzQL1X35NvjvdyzQnfrtbcHoed2YHUNp0ov
tVTy7VCtrs7aDM9DXR+16Hes0HSiIaMyn8Xp2qQjMIWkq2QtoS8NjXlZHAE6A4hyffdaxLgU2HXB
ccDbfftxEiey+TZT6DtRb1/KBp4we4Rb+rGVnSNAWkWW7JCjs5yNFWmQBipZEGEkU1JcwexqJwST
c7+tB+UgHL8zRWEcCKPoesA1R05+uyCztuyCypDhR8vcBrOuJd+zeC0pxhXR349XdXenUCOm8ocH
FWLLzLrcmpr0Wu7yaMJUmypPraKHQZsZMcG4Ynpd3MWfltD4rZh61X9seGeN8PWT3JD0c6m36nmw
XAEGQ/vWnzI7+ZSXYeTr9WAH6araB+djx5TgGBdDQ9ysuwmsOpJhte8UxzfkGdxMP1Y1jcHFeh6c
NFuCx+va2VD6fTQCgfGJia+NpxhNs4mMeHJ8ewYEDVe2PT+3IVAeV+o66y9kHuvvRpSlHnIM0dFs
+N5KKR4xyPGq+rmNJ7NQK+tCyUK/7e0/GQSIn4qoWLjj4FXev0zmyijv8f4y/iV+yZuAHblIfcJB
AQydVXNwu35efMXp46/6gIaAV8yx/qQXTvk9Cuv0x2Pbe6sUAh3gvdAnvLOdGKOUOqPp+HlB8A/7
oxVoY2/4mnIoRHLnwKDNBFMGv7/gcAKPc7vMEBCqVuah43eTo1xneR2fBsnsDhYkXPpN1ieaTUBQ
Iasl54Cp5daKPSvRBEAZiWKnKJ9MBgS8edHKj4C21Es0d0cSbDsbyIQlS2NuA6j4FqDH5Dv4vFa1
fUYqQPnGXRrQPZcuTlUbB+/M3tIA3QOWo2t8D5jLpkSNYWuxfYmK81NfMXOT0rzN3UolXPf1idGM
y+Pj8Ypw326nQ3zAZ+MJJdC83c6hpDAmsIK+1VMKcselKlZkkXMlqJZo/FrAe4QMZL4I3ifNbt2w
kOwnyVkVL9MyPXBMpu3MTk5+f/y79nYdpkGgTOQDYij69meNUqt1rN/mYY/LP2We+NGPonE5L/a8
HqCndmyBCRD7ztAB8gqbsM6o9HCZy8ihd1eBQ6g0yy/KInRjrVBPj5e14/BewX9EhIBLGd+6XVYb
W2FU9KHtt91YnGIUsFx8uFJ5tlxmXqy14zcotr50TlH9emx5d5F8S0Hu/Oprby0PlZrW9sIi17RX
3GYMm0sN9tc1srE5OlN3hRnqb8i/gAzAnhCUuLWVMegKBafJFS3AWjZ6p1xbvZjO2aQrV9NuitOi
jeG50cFkome+nCJHP5pz3FsvGbPAROCVIMS6/Q3pqsS0PxXbXyDWdcd10p/yUlF8oxz1Px5v7d5H
BU5DjY4UzwS4fWsqmpypX2DE8plPlD6NyWJ7A33oUwgXjS+nqUFaq5Yw02TZu4HK7LQhhueYYOGa
bGdlWrUHeOYgEQjL9a9itaZzpGGZdst6UOra209ieSqsAIdAkArn/+YNa3SnWaKBmWi9hp0Nzbnw
MmbVT3OanIMI5N4LggeAnoBYhw4INJS3liaAejPtMttP0VPxqgTKbmNqddfOK/OlX8ajiPh+ZdiD
pkq4GgKeLYptMKsMnRPJ8vup+9WGdn5BBf7T3Ojz+fE52TNETQWwPU0wRkw2rrYi3zOg1DZ9BWTM
RY7wqSWYDb+xjh6SXUvkXq+XXabLcLuF5eJo85QrJgAZRXU5i8YFar3Zm8pW+i8WxZtFtm8RLsJE
eGsqhTNjUfLWhFY9J9kDyw/cETWkBHGX9+aVOC8CUvEg8B5Tv7k1xVyWqIkybquFaexnnR57syQx
xIxgZfDuT8VsAdkYUqhkMdssqZYaSs5rbvpGQy/BHYZQuSDuU30aFmP6+djWznkX9Tb6+mJZQNRu
lzXIodExL2T69Wj9AZR2/jRGysCo5ljS1taMA+98H6WBFgX7x7pEA9PYnA0Y8KOmVCaU3q0uDFJ5
RF3KypP31ppw/Hyq/yC1uFmbRTmFri2Un03KD7Quiw6F+jFuUW2HAuTCNAR9jMe7eFea3RjcLEvX
y47vyDlUsiWGtxfqKoocjSuhk/MxmbQk6Bwkuh8bFTf2NnjC7fK8MKnDMD3TkbefbkW/Y24d9nIo
C/MDhHZS0OtLfrHnODnl1FG9Zp2tKxNJ+rUol+nbY/N7J4dZTeoehBKCefbWPGkgsjyJbvrSvIbe
pGS5V+l9cYLzb7yAAVYOIDbio90t12Zsh8IBWfCWIH+qRm6etnABoRr/gfixZLpSMxlPdmFX7y7s
8UHZUgagGJFgwmtzghoS1EzrWNxc5vRzpmi+5la1XIBVpgfN772zw51gFBnMr5hx3eyjNUxFvDYo
hMpJzxAS80YEDB2M5nb7lQc8hdqh+i+eOTGFIx4ewXe1Dbz7SBo7O+WGNEuXXegT9b4zRx1/WsUb
+1R+v/ck+6NKQjORssw2ytVtfLOasEiIDuvTaFoNKEgdxkO5ir88Ppf3NW++HbUs2GkgKaAzt7mM
pQb/eJtwUExdcmZvVIZc99pxDZ8Q9Yw+WlYj/T63BEYy4I3LrLR90Camfl7IMA6WvefuODz8HMEc
TlBx+23JV7NwHDWWXS8p3VpjgnMz1g6io70TZAj2POCApC133FhNFxtrOxp+bkW2T0aVuVmsja5e
LuMJ2dHR75LSOnh67+NOgXakM0yXhuBzi1/QG7sF9m+Sy6Pve9ZTFcT6NJunNaVd0y/15EfZOF4d
5KUPnO2e4xGZhJDpAJ+47fcuBW9j22iGb9hx8Sljllgnc0yo29BhHnvXpMp4xPKx9yFJUWn4kquh
l71xdtBqSkWnLYYP7ig6LWqFbHDeywfDWXsu7q2VjdcJQWonbbJS4ivlIVikbkTb3Vm9JBqPID57
pijPC7lPujK09m5P5qQ1sr0mikGZXAMRJocrCk0MAJS1kQQHF/I+I6NnyVvPF2Pk8o4YdJ3zPLJ7
2fBbMx5kf54z1XYjI7T/QDu2TK9pFqvnYlAcyJnB/iXumFnTD1uMQD7+JXtfkR4YI/eCK4AQ4XbR
SakNlaJQQjU0RijGvrc+xIW9fn9sZe9dFiEifVMA04Smt1Zi3pWM8XrTHyfGDl2cu/GBabspdqd+
kmJPb+Lh51w2eemla9g9jZKeHWHk91wCcYGY62fKHs2E29/Au5jX2ZoJchip9Mt+Xk8mtHKtD/yq
PneqkvxjmCUgzsdL37uaYIT+w2oAMnmzwVoK72xkUw6f51XG57YQtscOunDWqM2nWg2lIzKBPYsA
1EAYIxCIV9h42LJS58RMBtOHXcn83MkI/04VfjzSER7uEyZAD5a4d4YEwJipMvhDSH83OyuN4dAm
PV93VlNv0aPq4+TM4Z+PN3LvekKyicAitAQ8Hxt/0+QR/FUa7yXQRs3L9cgOxrwomMbOnN8em9rb
QSqWKKMqjBARON8uSFOrQhsnHLkZhwzmGpLKOC7U6HYNlr+dUQh6bO8etor7fGtQvTVYqbGyMI1m
+H2Tjc+K3Ti+NuiFZw527jVN43i6M2UnWeng/qmzP9GZMQPTQZ3L7Ifk4Bnb+zW8zxTiQdFQ3N0y
Yput1JaOSbK1NmXzZwJWtvWktpYmL5GM4lc1aWsexGaUMYKVKYXEKU6Kl1pLJAoRJeL2l2Xtu3cj
W2jwgOzBVYgY9I46tuq0QbFnYnu4pNZg7qmF9q35ssyV9X6feGNpc4GaVFdDs8US/M3f6zYrz/Mq
mQepys5xxgghimgHs6DNa6Ms4Spr+UxC1hr5RW8Xws08nPwuSo5Crl1TYBtVZo3JotXNzVmNshqH
QeZ7lmkPr35dPNVZ89uqzfVB2LVzcXDwtFZgZccjbPOvKXUqBuipCFit3kNup1onGcjbxbZLPdAM
BOweX5wdnw4ShxYHfo7W+pb4eUBuo9YKPM9kMX6TdJbmLUopX1AXbmIvr7Lsd0uOD/mmd5fJJBla
YaTGDHzeXldlcnprLgmnjWq1X0C2LJ8pT5BcZmv4UW+NI42MneeTdiOte1HRQWRu8wHTZmkhhFtJ
vSAlpcZSrYHRDnDxcCNKz4bb59xGi/1hShB5imFCOfAIu9v8xr44YG9qjek49DVaOGyzrq8XNZOy
oMtV+6mHxf2kgSj3jCU9GiXYiaZp6zJbQXRC22EbM9hyNJcIwlp+WnX1JYZo18sqGTxB48SXLuzy
q6ZktQddk3pw//eWS0xEHI+r4QEQ//+b5S5p3eYWbsVnWDw+8xKFrjYkmgeTISLj2dBc4Oh/N+QK
90Z4QsGM/icfe/MEAODIeKS5pKlNYZBkofD7vExfcKTvZjN5NcWEGDoOFNS2Wj/F0uZQz1P3XM2I
ieTR6L0FLp/TSBfhYCv3bgrVmP8ztfFyy2gqIzqjpl+tbKXdpMolV0LFXWpdcw0CodNjh3A/CC9g
AGzW63NKFXQTi1hRLCE1Z5JehqH0q5lM/cluQqQfwzUuak9uO2vw0mUcnytNYvgrW5LIH9OpDdAc
ab8nzpx9HLvB/KhNkvXH4x8nrummXMOJEnSBolaDOtHtubJh/MxhYrD8qAiHl7YI/56iprk+NrLj
7HlReL1fC1CU62+N6HIz1Gg4WX44MeQXGlJ6nrMabonEOhII2tvsG1ubOk2y9LMzhJAMmXDEVp7T
rpbiS2a5/K3GTvcrQZFB+cSsAPpEQOuzH+bU6ZFXR00meVlsSrZr0VmwgmIebLevJYQl37sZgo6I
PhAlat6+rQ+xHEkeQgAxvplK/dMktbOXt4kSxFNjHySq9x+XxILHiJknCjqE+7f7Lg1rJttpbvij
ZKgfp9RcrzUs5geh9r1TpMBMwCASfRGjbCJTyey1eJVSclTis5M919WVQIySTpbPC7OPdflbN02a
r9JseC+EiMyJ5I3Ii64sXcTNzWp7BlVo4hl+2PMIdIpaw07UzKcFpSv/vZ8NU/TJ8PwkbOQVt3sZ
NmGuobtm+JZT5h+yOJUvazgUHsnLt//CEsmEmFmCM3dbOBEw7BkGFr6aI/VgpgdBudQR0c6KdhDk
378q/PcJjQgXCFbu5gfkqgI9noe6b4Vleom65AeurD9Zc5oS7GdCRDg7Glq4d783NvXNN2sWCXqP
DpuTIY2+bEeJB+q+8ZK5jk9JNh3pCO9dgjdr3B7PdXb6iTYO9hqpClZLbU4Ryf/Brd5dFQ+0KLKT
cm5J6tbWWrUyNED0j1PmTU5jM4M9mm6VrfNFMu3o/PiQ7NqjTMNwGyEtI3a3x3GacnOEmAl5UTmF
LWDp7JOtwmTUFBQvI6M7KhnsXnI6kpRjCC/BYN/aG/oiTyiRclIyuzjJBjR/YbzMnxg0jz1VHWxP
ksz8rLZaevB47K1UzG8SbtH8uktKzLZLpy51dN/I+ujSpjMpqNSXl3aW26uySD8eb+z9HC2LpOJL
Wo+LRg9E/J43kRZM6WoDsNzw1VgKryBtqidkJlag2BPcVEaOwl0XNS5vt/TT1so/FKpIB75mb8ng
VcWcjCn4zzZ+m5d0aRVrJvWurSxojNSK3MSWjGsHF8V1kbIjhM/9A82a4Yfn3ArxkG3iN9TOFNPM
Nvyh4+ZD/h+7vVkvQRtWfz3e3t2lYYxCkGAi2mZHTZ6YQ1NTxoBarA7kMSkZS4HqazDn/LlS1Ojg
9Ox/TlJ0m6ImiiHbwFkdCV0lqPx9JRrlU4FcAxXUQXVVJ6mvuYT2mbJMOqKhaXfWlCQPesmJDt5h
8TbcBlmsmKqXKBOhP7DNlVQgoT09RoM42gpJPCP+9LLix7bUfe1iEC50JtYvDaPdFwZ3pP7gPO1v
gqjtImYiYtHNgcqzIc8ideD7tvD5+mvbqV8nQ8uvPVWSv4U4wr+NBcKF3Er0z6qFnvU8SeNRTW73
lAFuEFNxUC9sx3HNpNPmNaopOzrZcCmqLP4R5sO/onxVTo9P2a4lUV2ARM1mjmHjrRhTpRgQEpIU
va19DZfBeRl0qbuu1DcO9nbPFDG9uKVUG2mWb9yFbCLMJmNKXfTlksAp4FlD2p6WJD96rXdNCQ8M
RpRgfTtcH9WS3k0JniklCfNixqv/WLMs9UNzTP5+vIF7j6bAnxB/gHuB7Pd2VXne2+1qKLofOU77
lzokvDF6fDQFuuMMYNkB7AoaVECUNnvXrkqvDLTk/XSK28AcWuuHPbfji2SqX/shWg4WtbN/sEMJ
IC+zaBRsN+ZUhA1GRdJ1P19qZsEy0/K5j/ZfUjVMR92vXVvMgIDnxeQdPxSzppNelAnHgjEQxpVV
66k39J+as2a/P/5UOy8zbzIpHPm5ACZuPlWPcAOnnXgqH2pNPw2GFn0xlSgDoTmsrQZLsZ2AWnSk
J8Z6p4PTv+dZUJ4WgrZiLJxe7u1B6YxMrbuFuGCSrfQ0pXr7oUt63Zdsqf8tz3J4Fay0S90Iv/RU
pmMdMJ2efX+8BXubLS4Fp0jogWxBxXMVIq+OeJePYmYve42a1E+pzYwJIIS6O/Ate4dW0K7+p7hH
mfR2xfSl1UkOC9KdzCHUSmktuJMx9ad2GMfMN9ZGWg4yrN31vTEpjsCbkGSOl9Hul87wHR2Bo04p
5qBXUF8OleSIJHP3NDHbB2suGm+EQLemtLmS4xx1Cn+uSsRSSbmaM+9nHxiZbUlIbZnZ7+Fstd8k
c1IOQq8929AZICKMwwEVsFkmDQ7ErnEYflUkyovjQJkSqUrhOWarBZQ2p2CIir+SqM4PPune/nJ4
eJpos1JcE+/32/1d+3WkPKv7ZWvJZyuJc3fMNf1czcsavP+oMlPOZNjrNPJWwLhEpSBbTarRZtX/
u7Qy43Nh5t2ZuRfjYFF75xQNOER5aRpBH7vJsyRK2xDiVWgb4Vz9sRv1z+PcMr+4oJAzzNbPxwvb
wXMw7QrpDVoPDCYBlN5sIsjhNBcAGWpb8V85bu8aN6nxjGBO+dOhVvvbwnyeLyGt6SfSZHwpFsQ1
syrpDmBlOyUgfgnuUFT8xeI3HjFxRnUwW0I+m4zBlVppeUEIzyLsUX7U9VpTmTeT50Zvo2sZgul0
5ELmkJk1Jc4MwrAopx9qaEfQROEYNlEgLpJhBGaQwNZt59DCyjCGcOL5ziQoV8CIWL4sR5rbRcQM
48xsGoyUR2zcOw/5jdGNt6pzWBBDSrxiVGf0KkvtziHA84NnYO+sCRCPpoBuAT4kfsWbC1SEDlKA
U2L6Sa1+G6zEOK89MAFDTl+UUC6/PD5qO+G0KDOJQjgGKfHcWlskdWJCTjF9OawUV04i1UWGbfqY
KGNxieR6DqJ0kl0NMURvCovk82Pze97CMDgAQIYY9dhigQ0nHdGrwXyTwGgZdknnDi3KV0YSl+f/
xhQoCBDjxC3bxGGF8qvTBUa3ruL5Aq86emxl03xKFf0oON/9hAyVUHVCt4Zq4e2mGmFWF1CQ0sqe
Evo5ZaR+aoZJ8eHty32zro6gOru7+Mbe5mDC5lh3E2T1vlNL+Wll+MSjurgGjmQfdW12l0bjXHAv
0XDcZj/o8CRzR1HPj+D/eKZWkc9u2tR55OZlM34w9OTdTKTQHFBQYxAPN8TEjFj8m/tgFhTt4p6K
P1PdllcMieo2obm6ToqU+OMjsnfB35rafLemc5KBJQF0WCfTTZRh8LumHN+fwVK0ZpaKyEBURjYX
vOtGpU25UL4mOR005I49uFmoOE+5GslnIyYAzGsnfK6Stf5LdeZuPQiB9u48iQLBtNA2YLjgdke7
/+HsvHbkRpZu/UQE6M0tTVV7teyWdEOMHL33fPr/ywbOQRebKEIazOhGwERlMjMyzForwnDpYlTY
fTRE7MlNM/AW2jg6v4tKl4K05L6b2iidJCnKfYXptwc+Z++4MoSDXhhPKXI8mzel0pFJJsATHm4o
F9ep62Jy7djWPs5rkobe9Y+6u1pBNGK3mRq2vYwwR/PSCLGmdsrsWuE0vFtR2vTjHuUqM0kKNBul
6MGqFfNxNeajfs1eIEa3gHI3bSuKQpszRTdQKQcDd644cZG68lR+G+RU+qgYYX9SJz5uNta91xZd
d+DwdvMJIfpP9YvkCfj55XeerW6Q2xmgkKMM689Rn/sTxfjqxq5G56ZBSu3BkqrWFaUOoKkwPiir
1Ecdjb07JUYd8KX55m+GzGpSBy9+obdMHetdk4cIZUbhtDQHZ3rPL9GGRAJWyFmgbHG51jxFJSSV
gaMbcvdHZ7rnKa7r1J1zvQ+oVBxR7ndX9fKQgI6kX7M9wmVuJ2EPOLLT29RbZ7pP5roclV72jq6I
AKi3wesmGLxclBR1TjYz2dxv1GjWPKlvl8c2R/DytKCIlrhdp0Z1wEVHeJUUWYn8wcrnfwAz8jwD
d6dRg/oPYh6XPwONYCagKJTcQmWNvsq8NO44TeWdVFm5X0WzxcyRoT7JdqW5epFXN1o9hAdQ+L3v
+/o3bJ2mnDZJ1gHeTBYazdIatw9KV6g32aBkrgwe/ua619j7wHgoC0YbNKU3QvfmMOumFVE21qtq
uqmMXr1xGFXw8bqVPU9IqQFpX1g22Nnc0CmmfEnT0fCntU5+hn2jF65d5GPiOmM4HpHX9lyRrYt6
PCQbBI02e6gMVr+UK/GrpKUtJFPDUe/qZMpjz441BjH1SgKroDT7NHJ79KQd/x9WS9yATinOACHD
y3Okt9OYS11LacGY7FNddMvNCmQJNsM8HeQtYuO2+QHHUrCJiL8AlF2ayqbFLFf6N/5qyEXkKlnv
eJa0lH4PlDNIkGj1s6U4olDsWn3pDqv0WN4cmqZErqgQ3dvMzKvbysw+VZDOzjKaDPfShIZgGXFT
/35TKcJRCH7Bl2xb4JVOMvpSHIureXhsI3n9rIxJfwPh9NDJ7l0KEdBSf9cU6nDbD6jCcossxMby
Nq1OVS1nj5NSRQdXb++YiowNKBTgIMZfX367MW/1AWVhw48rVftjlF05+S1a9OclKXUfWmFy1yO7
Bloonw6IKXv3EVcLxp7/uHibx1ofIjU24L358xCPt12cq27IbtxFbXSkPrJvCgYDERADebYyU47S
ANtDScxHRq4IFqv/r5vDkem7U38QAO1YIp9kghRS/rzEWyfTTjPjpTLgntaQ6B5SMeHdONlG7urm
oJ3/+jQiw04HHCIwxcOti+kiZZwZDWL6/RIlfq8rEkqt9vIYZ2SX103tvAiYAuLEEaHXtqXimjp8
KC2lRhJVg/Q7ZfiDq6lq/H1oGwtMbXGET915jGl5Cf+J8C1hlTi2r/IQS5myRDZxKUpll9K7qZDk
T3Xo5IzYmLp6ukuTOrdPs93qkBZXK3eleVq+Xl/zzgV8GZBEJRyECBnY5W+w80gjWKbyM+hm+nl0
hjXoYGn+vm5l78BQ2IfdSWGFlsLmvW9XslfkDw1/KRbnATaG8z1P05+1VEwHV33PEiwhyg6kyriw
zZ7mldMxfXDWfduJ2xvNbsznMiKwMeVDWbddUzwIzJoHcUi/9HLrFpni8gw9zLfGeg0ihmrfZgNE
7sGKkoNYZecriTaFg3Q89wCw1qUp02wHyKQMFxq1ZD7FSW6dE4uixvWvtHMeicXw/DSwhObPJovT
BxtUiXhsyJD7YKorO1imhQxnzhhNMk7FT0fqfuhhZtwORvj3GENQLkw/oMABt4Ro4nKNrW3lYUWh
FZmTrn7H/CSkeZ1hClRlOgpb9rYT/RHR2GKOlrIFJvEU9Yay0mpKWlW5sZtxCJoo0w+2c9+KDk3X
IUIhO71cUNhkfU1DVycuqMobAhT1wYZG9/cHXkDbhfAe/AOSwksrmdMzga2huxIxee0kJYzXBdoi
P45W+t/147Fz3k1YMLh8Hms08zfrKeW26pGgoQ7f6fqTXC7qzbzECXN56XdeN7V3EhH2Q6QAsXRS
sI2poizp7HTElaWSK64W1ZqrhFJ8I8XWV03KY91l2Ip80w4zOsNGR3R73f7eUlEZhG2JZxaN6stN
JeKChVUSq0MKls/wOT9XekUhM9bW5ct1U3unBBuMZIU1RC1xUy6VwzIrCvQDfL1pO6E/v6Az0Thq
frCkvS19bUe9XFJWq1MDK47LvXTDN4u5l7frYjfQHdP81Fhrfx6L2ghiqQrdeeqO5n7s7qjIfIAr
U4Xe+pY+rc2p73gB1qnMH1TGW3y0ZIZyGKHy6fqG7llitqYIKiGivNGum9eVHkqi0o4bsuyG0bjO
h7gjZ0c91zzY053onPWgGUJkKcCA4tu+esBnZ2awY0fnD/mJ/Jcz6PKd0cvZfxHwhjukzoonY9bG
f7jwtCjo5jq0K4xtO6wDNJGnyGr6S5ppbtzTIhnLsL9xwB3417dSuNxNziOeG1FnMYBcbVvys6bU
7apBm2z6mdQmC4f+nCAnfh9rVnhqe6N+RkRe+uPI2VGRZycWM3nsaBMBs4KHvLkWrarWoxTHdDoz
FV5jRfuntNbM5Y3QAoQ224Mwc2+pBH1UNgQjDUDP5aeUErNfmKbLNcxU43ZE5sdV57D1Sy3qRKdR
dau+ZNZ23A/B9U3ecwAwHemJCNE2hHgvLY+QE5qVq+djrxGDvePClZ2yOfDee2aIbEXljvLbG2mv
ptDTpKhFFz4r9P8qRi6c61xZDgKVvRtBBCG0WelVsKLLxbQxrJIoRJxs1ZvnqsiMc90V0tmqpRL8
tlF7aShVBxdid2U8R5xTlHvezN3qa61T9YSV0SPM/UmFij6uzq/rX2lvYTxGiL8h9k51bvuVKil2
6CshMaPKNGCqqXdR7Ow8ovXOTfKidocqGQ78y87KxOMn8L+w8N8I+aKALVfyIsGFMIZBjEaS6/t2
TuYDnPa+GQEwJgEAY7hZWxJHUiPlVO8ZVyD9rhcj/6zU1lFvfdcKPWSQ4LgTEAyXRyMuNFoUGTR+
qzalGzOSltRthkE/OIE77xyC3mKUHzU2wGWbxejFWMnpQFPOsFL9qVSkHyGavujXa3c5+Kx3fTt+
l2dGPoA9PKrW7Dw9CDzSWRL69egSbpao1EAkijASSmyRc192DfKyembObqvMunVwOHaNqQCzIHnx
Bm37rA2q1a2eiKYPOdWzHPZWoBoFzWN5qKs5uH78d42xm3w9aLtEgJcfb+yiaNHMzPKrpv6Nc2w+
Mo+UqQdrcpQG7B0TqK2sh4AW2NDGkt5JJToJId2NomlPCJRMq7us9XLU4dzDIeAJkdEQpXAhv3C5
JMWYcpaKocoK5UBu0bCsFzV+GOuyC5LFGm/yCkafn0+r5jdmwhTGeYzU5xG5/lNCuT7y2ilveneY
8vUostg9xUCMqa0wAoYqw+bHof8vrQPEH5X39XvWxsNd2U/14DbzEJ7YFNtBrAZ1OrfR5CzxzKyo
m4MgfOcJBgfDg/FS3IUAf/kbqrSBAJ+1IDDIBh6LqRiAGdWym7bmfGon9TDq3vGxYPSRUwGvSb1s
G3UriREOGoUOqrmxfVv1lXRejKH1TA7f/xARnD01Srp/ONkk7wKcRkz/RoJDTs3OkgrAhllnLl/U
iQG3jpIP3wtSm3+4sdSpqczZDHcDQnW5oS0A6BxRadyDil63G6qh9SdT86I8D00r66frV3bvIqHb
C89VTNcBpHBpbWSKRhpFHKEY4Hb2nNs1ItZ6Yy3/QOEg9USiAWARp2TrGwZUYSRyKfhja/3OahX7
Z4Pqz5/rq9k7jEgiCNrzS116s5qoN502DPF2MjXie8TtlecQlqAXJ+pQutOcHOVLex5Pp94oKhEU
cbbyV0x3jhzAhGgiOK150grgdWnWD6ehDI9UyXdNUdshxKYxSqXg8kvRsh4VhmtA7JaYSNb1WnbT
js0YVHZ8hHLa8ys0rv+/qc2d1lrdqtrGQetNg7vQm/QvzLn/1jN0E6Hn2XGnVVmDWG97t0it+qCH
snckAfEhkQZOENe7SaurPjVUgzaYr3e68T6DjXLCrfQH8eDedpKVETRR0uQTCjfzOivLyaanFMxF
tkTtzRIuDGUHuviAyvh0un4qdx8RuMaCYPeS3G4+XRpVYOmbyPQ7GbFVT22m8J1DF3e+oUk0/JF6
+uXe2EQ46jmitPxkrhEDVZi4UTWuuZjKN9D+81ktm+nX1OtSdfAD93YcujtAAXhP5FOb791BcsoV
TfQE9KL+vFTgPwAA/wOghrkeFNSAQYlsUbvc8SiuQztTINUPrRIGlt79V8mNdBMp67+4UEGZJIwE
nUTp/NIS8flsTCqwSaSJGXBhFi3aB7msMMM0o3h1IBawe5Io3CkKmlvkaOLvX50kdSznWsmEIp3R
xN8dioY3aS6rn7IwNw8gPHtvn1BCoY6ANgGqq5emZDgXcV8IBA1M00Al//WZRdO9n1v7ebKm+U4y
Y+nz9dMr/p+b9J6UF9AVYQzQnW2BUlnKWIdsw3Vs+/hhNmrLxbvWpds4nezX3XgEmNs1SFRCFvWC
HtnsZ8joBbuoZtTuGLuONIji/Ggs1JjHTmNmRqUd9Y52N/VFE5mDIexebirSOZKzyDTfIgYcPuVa
b3xWpGI4jauWo4bSJLLXI4d3FFruXrpXZjdOwYD42jPJCSc7yarXJnlNj6w+4vztbybPE0gYGh7b
nkChmZIaC4mHkqyD9NNQFsppqE97jWwmo0eiiDL69ROzdyGEjrbyksDhUC43NGuzbgQARDcz1s2n
bim0IJp06zGz7eQg+tzbRGCiMAaIlWjbbkxFMlNHZjpTvjEkWewWMhAvFxWFw6Rt75BQ5GIUE3Es
PKGNoaUZpFIpoL93Y8X8j8rs11OoTE0dzGpJ3yN37MAZmv7r9a3ce4kt4LEMdwVLRbp6uZUDcJ8o
I9GCZmaF59Tu+//WNgWmESfavaFJ5skEUuGhNt9Ci9WdA3+zoxoOPIpQSmiWUjzZpuOou5klWTpQ
d3UaDFIbpXo2Ygb4ucxjV1rf1AbzEzAiaXV1MpzZnUDNT2492HrpmaORtK6x0N52JVktDl7wvU8C
VB3PJEI+5tBd7g1y2nznXMReVa49gPqOTqTSme/0cpm6q9UoPtJB1cGW7FoF4cE/OEOgqJdW4eOP
09ATYqaaLCqNlfY7zeb0HpXH9alKKMtBxDzSH90D5uN+FaGHJwsK5OYc0KFi6hTCe34MLuyElFvn
dWUbPyMRY3kxCONvDki+h5Jnj2ERsknUECb/szs0uq4fyL0LJ0hKHAqAWfo2VFCt2ByZwsOmj3F4
JnNAx07WjpLKfSuQ9BEapsy65UNJcw7AdyDrNqc1vdXUKX8wU0M68FPCw25fNqF6wxmirQ7y4/JT
zqmkaa3IFpwp76jGmOY5nbP5PKXqetsPVuVWIfr4ZlrL5+u7uCOFJRrpUK3IVADybZNYa1CQq60z
G6vZ8KzakuyFebF8QTR+GgIJXvhwzjJNrd3RsKcHhqBmCL2JD17MxrPeKOkROHfvXJM4kVQTwVDf
24QWVdggANFZFlFMuPzQZllNgITZjHFRa/Rv74BDzDdIlh5pEO3ZJSGkWkphm+b/5hYzT1jRolXM
QgiLIX2S6i7306iTnrIu7X4itjJYz3Ic6f+yXpFjqDKVHTFP8vLjE2UlRjex3ikMHeNR7S3rvcpA
Q/m9Ojfqc7b0bdAZjXaQ3Oy8x9AAcFhAcwWNV5z8V8GiXrdLCvMMeXVLSd/lKtdXWYviV9dK/1uN
sTwwt/N+MPKA5JQhGoqQD740t2RV1lCT4pwNmvmcL23oz9BPv5thqS3eMjr6PbI2yienFCPlV+lI
hHpvuRRqXugIHPOXzOjVcpe8jSQ1123Rog1rVxoROHAzCqvf13ZwRHRlr78O7pbIDzfXmlwcmIDQ
QDPe3K22WJBmaXvLn7s6/tI1o3q2pix6hqNj/kqyoXAXs68rNzGkH9qi9T76/eqBm9xxLfwGIDso
/oIB33bBOzNlBMO8UAm1yvXcmjUqBLDWbsLVYpq3CUEP8rpVnLK2SA+82k70RSJHr1+oPEDv3Rzs
oTBM4NSYXopk+dD0tf0Ffqt9q6yO/edgq8X/681Wg7Cm0yH6OFscTaFRAImRQfFHp06fiAic32Er
5jAUubQ6bmtZvf45ifg5bimnXRUk9JYQWeyKGM/WqvXRvovr8/YH8eGpG/BObhvIpjTExZAlSPOG
1pIzBqcvHigiawehx54ZamUCGMK/zC+4vFaNURVylXDElDCOK39JKiB0Tb7mH69v8N71YXOBfQEy
IL/cBBvGUKW9o6FVBgYsizxlSJtPcqeGbk+aguBL9OG6vd11wXdB2oGB17jHy3UpWlYutk04ndhL
+RXQgfzLMocjyMvuqgQcCgQya9oqYnd1qcuLhbxTsa7Tk16ltD6Q5fYbyerfo2NxdCN2nhgEC3Su
IfUN0BObG1HZtP7SdLb8ehqk3JMR4yhPmhH3kRevQxGdKwVEe6DLSfy/6/u5a5kiNZmsJf7YPG5m
bRuL05E12FKWflr0MPrE08DBVGuTZ75QKBdW0nLgAfacD+0eoSlDO/BNpbCZq1xP8HZQvsxmPkf2
vCQnCgOdr6Sa1JySRIt/x23ixF4ZonNw4Pv2HBDVLkpaIMgBvG2221yVEt1vauV6pzS0m+Qy+uaU
mbO4+twcsWz2zhKlK0BAIGeZqbC5IZ1jDIRrBFJ9HmcnJm9mbmguzUMZhT9WsviDrd37oCh+UWAm
SKL/tHlPbW2aVNq6NpxX7WENtfamHOR3xlI2Z2cBxN4OzRH+c98kCS7yAET+2wE3YS6ZBUVBRgkh
OQbCaWpgx/f2gmgjAMnKTIt7BiYZB4jkPatCKQhQBdvKNb30BGpuMwUulmktadQkCimWAsmI+tto
TZ0fJsNNPMZEHQq97H3NV1a3YbGJwjACZ3QjpKWTnx1UwU5zIS/fl1KvZY8gZ1LdYVApXpiJ+SSp
g35qkHH0lX5aTcSagD2asax9Zhu7j1FaLU/MFOifr1/qPSeJ3pYYfMR0QF73y63RpCXqKkDxfjxH
67lyyvCpG+b6fN3K3i1CxlvcY5tXZpsCtUsoZwa9H5+BCCCai1L35MyUfaK1/vT3pmBnUFWkrUY9
XHyVV0GaIjO0yemJSRVnZK60lOpuStnrjCBVcnB/9vYOkILAOqJv+maQRmESjpWZDX8pzbMT06mk
U65a48Hh3ds7Qch6gW6CIRC/4tWC5jRjNrYmSmvF8htIXnSjtut36r9HoJI9QySOxE+qGDa8HfhX
y8pQ5w14NamlYRZm2uTpJRpPWURc/9cfiZlFsBNo1ZElbftn5Zql+SjAjhUk0XsE8rNABYfuQV38
BwdONEdkwxaSo2z1DXQ10+G0A6ZfkyREpn7IThXl9B8rcvJ//1ZQTbNBxdF4oDWw+VLRiIrABLGX
AMeqzxTz48BKUDnoUuWozLtXyyLTE7wcgV5BGOfyVJDxxEqW1pafp3J1VtRG8hKmTQbLGA1uSWHZ
mzOrCTp7XNxwiaDXFUpzjte5dGN5WG670sgPMDU7/o5GF0NNhSI4Td/Nc7LYZd6qJcuXh6Txewpm
/lQphMaqmXjGNBwp0O7aQxMEzo4JWXobt/JkMy+tAaART5IEglQx1mBpZ+3LooXaTRi36kEAu3NB
oNNQVWCuOazt7byModOQQhwJgKSpnn6naRXdTkQCAZMdmwNIz0tXZxP7Uy7SRSVYETnvZjOzKQ+B
7fFkSUo1ml7Vs7VPktJ2ldfQU3+fZpL5J1G7dvAl3GnorgTVqL+gYdXAH0zn0V0MUkOf8SlQkafO
qj8QBitWEK9tIbud4azP9QTK0atXdfycwooo3TXKYbzD34lbNyeMj71Cl8qnNBcKJLI89KobRUwN
+VUps2y4UY6uxSkmno8g4DYj1bumad/naz38Vuc2l9y+NtE3W5ZSbjy57avF0+Imez+t1VCfkdfT
5CCtO1XyzbZoP6apavxcm8r8EBeR86GNw3b1O+THjhoJ4nZc7q7o2zGYizEL9Lu37Ch9QIzEUEZg
CbZaf+2ahQE6idGfG8Moz46FVmftENj2aajwHMqfrnu/twdXWOd1IgQSwiubJ2pgAlJYZ+LudmH0
ODt137kknsajaYyd7k2xav/6B4tgi5gJhpgxL/Clt8gWzo1iQWK2cchPJugPbzG16lmx4jro6t4+
8IRvAy4qquQoKMqyUsoXl/Yqx4jVZaS11zPuDU2TuD9pqt17FaMCSJ6V5ZTCozrY1rfXE6O0hRAc
h+4LPOPSqJOlUaHh9XyzM/Mv/ZqoVB1H4ykEO3zwJgtPvj0/YrA2JUbKxmA/L01F6SBNS0hqGXMZ
vSKRwndRKhsH1fm9c/LaivgVr17+ZNHmpDSpk9eM2L7Lm3J4QMqJnK/LUS3W0EP6l89G4wlAH8wb
ns1Lg6Gt5NKEhyd57fugUtfcA1o+n/O0BfEJ6/U2ZTDlX8cCQpseGKaAv4nG0KVR2JyaAceHZlQf
dx9MPQndIRyL56k5pKfsnRCkwWBZIFNKIWKTzFXN0HeSwbUf9BL1En1sPPQlTRe1mCOl470bwOBk
IZQCooyn+nJVZBZCCANgV9QzQrkcDccjdgg/o9heP5rrZLimXRxR3fcOzAvLnPoofYBtWJWsjdau
KluZAB+czrOStO/H3FYDtAOa3mu0En2C655ld51CVYRXEYUuW/z9qzMqo+/Rdzb4z6ZJ1FsGwo4+
3MXmoVig/WjM4zijU1Cd/8UoKbkg7FIV3Vw/vbcTNJGAu3S5XEHm778PDnF3LEm9Jy3Z5GWlcrTQ
7d7CghbUGEI7mN+47c3ZQXQGxmKWrQE119Lvsohp5mEZe3VRz75aOOtBVW77RL3YI2iFDID/JHa9
3Ngw6xx5GZM1mLK+fS+6S+c0m4bvWbg0d2AG7XOdRvJ7p6lCT1UaNH+u7/Heelkyr6NQ4HnjTa16
iEvVnFmvFX+30nZ+n0Azd019ui20ePp93dreaqnvMB4T/w2ceLO7NanpGtNGCqJQ1Znk3MR3aV3K
5anuluajLNV9oChL+y0c5vyhn231+3X7u6ulMQzfFnIcEfzlbjMJUBrbblwDChQ2UhRG5utxnz+a
g6K40jIcCbC+kRURnxeBQPTJqOHRixc/6NW9mZi6OIY6JMqsL5WbdVqtXyIpO3dDrwT6Uky+VEtq
MCyNfK8rWfwxBqt2EBVs3SG/gbtjgQJA+hb46ebBnOlfdHzkNdBzZ/EnsBNeaqS5l8JSCq7v764p
ThL5AagsKvSXy12nqFAr2iMBWinDkx7n8qkv5frzOJdHTMcdU1wXLin5Jb3lLYpx7RPD7jqmfwBn
ND+YWkFqMGXpfZFJB/u39X3sHxUTFKp4SwATbafIjlEqgdmI5EDNzdiX5BU9wHmRfkSE9U8p0pOa
W+pFdxAV7K3PJEknNOUfns3LrdRq2EEl08cCq5MtL0SVxg3pd9426eEYwr1TCoyIewFkAlbidoVh
zxINRVqD0RF8j9maFwoDqXlT0PP4tmhZ/nO1FwtxXkM9KWtty4jjoNB44It2NlroowqeLsCYN2wN
BoEMdttLctBn0xcp0qU7gxoaIq3lcorXsUYFEtbWgdGdfSZ+FUUkhBFhpIi/f3VD18LIVTmPlID0
RDkrUSSdYmNOPsxkvgfv2Y73I5mihQA4gNrvllRXlBTdFTNTglBp7MDmj7OtIESdFOoSNFo9PDg2
kokM5yj9amD4xt9eTiG0AW+QAefCD2wupyZVsywZpRK0jDrx5yKKv0ZO3vpLtK6310299bOC70zS
JSZNULfYuL2kaNOWuSJKUIBB8qwiH+4GWV3v6tqpXa3t+s/X7b3dWUVmaAFYcPyBYKlcfkTbbuET
Ip4ezDDB3FaexpvO6n9qQ509G0pV30udo9zJfGl3rcvcv2797RF6kbsk2oScT7l786qpYR5GlT5O
AWrx5b2UxH8Ko4merS6TT9ct7ayT6AR1KqocTADbqlQt5rDYi40rmlt1DiomCX5AkH+5jYySgvfS
d/dVxKBLSU0rX08n56Bc8ULOeJ0Q0fvC1yLWwkkFp7pFnwwNPfiuHJfAzNRYO2tmmMkuGZ+KmrkZ
xY8dxQjHY2qX+tOulW46iW5g6iVyn77PSZ2Kdy3DOVM3ViOn9nojYbyPoJos9z2xen0/mEVPDQvx
quQ279KwdZvGptKVWUN4zouprA8+3VuXQ3OCXjAdLNZGt+Ly4NAHb5Sor7j9oV2d9daeA6WWxeZR
N8mjOsEbhpX5+/pn3LfKDVSFvOKb+UZFm6NxLWM1KQb1DM9uOvfLMD85S9n/aWfS9mIs4/+uG905
peCLbaEBirI2hYnLpZqTVDoLExYCIw+h9mSTdmsZ5RzMnW0eHNNdUxatNBsZQpnK5aUpQH1aa/aW
HCRdrZ9rUM8ePljy0JUsDj7gtm8oTiTRMzkJdoDibEwhvFyUVZzJQWHamacl6XI2QztxZck23zmh
IwVm0t5Tv2+Dv99O4jmiOxB1b/mgE0PVlhqEX1Cic+oxyCk/K7HFjDfFiA6u3c77zG3jgRZPFP2b
7VyGGo8OTCYlAoFMcwuQ7tuyOu2pKOl1ZPLc3PRt397NGkh4t2zTxgNk2R+sd8elc+PJ3sHBkxdt
XWxiRSZEypbjIzPyOh2K4S4Z0/hnC/jroWoQezl4mHcMClUVIewLFAhg/OUh0uwoUrWmWYJBn6tP
UZVS4Y6i8jZhMFwgkYIe2Ht7KQW3kYYSkQu90u38jcykHkfTXQ5sM4nupdIeAK5pIYIMsdmdqnwe
Py2dpX66fozenl+CHTE7zyLuoXMpPP6r8EMfes2OK7Z1AFrkicIWA+ml8ktctuU9ZJIfZSVwZoZ0
0BB8e0XxBXSZ2Fw+J+nnpV0tI6hbWl5M1eic91mf0aDNkvwuyfL44IrubOyFqc0VjeZBT7MKb+DY
aQF0DdXKPDLsd3KrTac1rGtP0db+IALZXR+AIhm+thAY26BC4KxoTVzzNZVKT78Cty5+WQbvyRQX
zsHNeGuKfBInJ3TiYDNvo+epNiOj75Y2GIj7vIVC0eOqxh/02pL+2q8CjeC4AOfmGgJRvvxoSGgk
ZteugPzCNvcKlDpPVWfrrpVI0ofr5/JtpCFQGPga7rwQtti8FnWCRCJ8NUxZ6nBbT2PvSlZbnJQ5
pRjCeXSXkll5SOdAf1/+fu4q4kOyjoYtlR8QMLDwLpc6DcVaMeG6C+Q1aW77cja/xKOluRSLlKdK
7UuPIKm7KfN6eM8jup56CJT+CNwg96KZjseBd9j7yADaFRHXCgD3xhvZCD23IYrpQVGvE5IthfyZ
5ghdL8U+GtT29r7YCu8mKS1OgZLp5uiaoxkW2hqWQWRopYew5a/JrJ27dOy7oBq19UO89EcKa2/d
kLBJZCniVxFfXm63nFthkxPcBZkURmIqtOqa0rg8Llk++ImYDtgsi3pyuvhowOxbN48SBrL7fG0o
bTRwLy2voBmjolSroMpjg8hVUW7r1J7P0sBoxJVA6f31g723u6SX+HpCBoFovbSXp2VY9YpeBUYx
2UEiW5mHNFgS2Gun36Rt9j+qmUct9701UlSEXi4kMnG8lzYzgnZCPrkKwmpWvdRqYnBGMZdJnlMv
qmzzr50fN+eVvY2fmAyrc6pEqYJZrxNXbWrrsVr68izbtXkQm+wujSIXMxt4OMkNLpdWSVlXh91U
BXqjjy4ioBQRylp6lyGXgVqx8/cVPJZG+oNIL4EIHKFLe0vV5TE5Cls5Z9GNnVW/x6xiKHGLVGU7
GM7BTu7dixdUAaMhiJu3HrdTzVbL7KEMUD4zvkR0/D3HShK/Yh6Y3zWK9Wh0beZlqVYcvCpiIZep
Fk06NPtZDIpvtBYuF6rDb85zeDpBHMbdOzjpy4NZjNlBlekNwAA/+8oMiJBLM1Fda4uyGGVAWz9B
3bmPfE1vuwc7jN6HTCq+i60iDmLg0F4bQcaKU3Zbn4bpgdlyPWH9rB9QE/dOFP0hQj+oQ0jtb75w
a9doZ/UWivPrMgVN2jfB2jHbXG7W6WTH/VHNcteeQ4gAIVqUSjcnuBtMxptCvwla1c5+FfJofa1V
dZK9cemKzI2Tavx53QXtWyRp4QUXhcWNCzLTridN59POTae7LbW9YEjC5qToSwTo3D6ise+8XcgM
GaKshnAIae7lN+4XHeivqZeBUtiqz0xk27NXp7yt66Y/OE973lWUSXlMaBahgHxpyh6qGSkSm49n
x86jPi2T35SV9THsiukBATB83jIAfru+oTtWUd6iLYXSqpBz2mzoSDHSmketClDN7W6reZRuihGk
bEXA7w2VqXgp3aoDo+ICbi6oELFAuPClQ7VVfkwB5qarkzdBr1gjFQ09fMxK/ZcxaoPPWJXpLjbU
6GVwzX03KfnBLdlZMlJOFJx4Tcjot+qWHXpE66QhZqZM4eCVDQyByYkQSFfH7JNltoqX6OrR8Mc3
lC5eaXSISLk1oWn7ZqPLksqaqdW2D0a4NgM6KSsywc1o/CA21m+jXguXoGCU3LtiBjJ8v6R9+NWp
oqT2Z1OSDt6e7R6IXyO8IwJTQAAZ7HZ52BaddmeRqbaYO7ncpt0wBGvbpIHRtx39NFRNw6o4ImBt
/TJGib2ZkkrlBkjAVjsEdVjJiLM89K04Lr+w2+X/lvaQDb49XC9WACCB2KWE+gakp4QONbCxCJHA
KbQHVZL0b4XjdH6oRcPt3I75qdNqw+2TpLovR/vAQW0dhrCOEr6oEetCb0Bs/KukVBsGg0nxuuNH
Q70+xKV2p0XyeFdPFKuv39w9S0RE1G0AIgjqy6Wlua20CTEK26/JeibXKClJubbdNN/kci0P4By7
xsDiCMb0C51pY6xxjGldVZDtxpp1nh6arTfRGU09TV2XT9dXtndOBOf2/xnbvN+dsw6LNIAob/u6
BvJst2cLmMz5H6yIbJDmCGHRtqVQmoumhKNA3MKhOalJZ9zEdm99uG5ld+MAhNCh5p3g/F9unDXV
zFwFN+8jdFi8D6foM3i44bQwpfdgPW9KXeLoCXlMsD0koG9aUShcWGpaa1BVQalSENXy741eOh6P
yHBft7HiNSEq2ujSMjazHe1nAqW/Ra+//IYXPAfYJmqmm4hgqpsisTvw+ShGJnezmimurDTmLULX
C+M8pfVO6vXp4OXcBgUYJfqC6wGAHZe+ZU33ZqrHcpLizMx68Au57SYvLfGkYai2Z4mU9uCj7hkk
hBbNRQqnKDNcflQYLWGSIflEBzqE6tRAImW7Vd9eTelOSTPH/+tDhDVgVEiBEmptNRnGKK/TQXdQ
Ee6V6saqi/Eu1hfzZBG1H+zlznllzBmvFORvwSfZLK0Mx9wpJ9v2Q3UqfUWrZbehHH1qdPh8/7Aq
QlWq+JCegGpudnE2yQLykVWlzXQb19GP+v84+7IeOXG27V+ExA4+BWrrNUlnP0HpLLbBBoxtDPz6
72Ie6VO6utSlvBpp5mBm4sKY2/dyLSADvA80CqG3V7pwJYDCDIUbqEjBGuU8yTGNNwXwgoFswCjS
98sUjl8wD+YlYUn3EWVsetvVKy196mr0vB29svyFeAaXaXyVGJdAhu4cVBVOlPMuANJJLXXzMWoX
fevy9lomd2kVzNjR+8Dtin7rWaRh8CnK5hnxjEiwmFXskW9hS4YrF8Glow8YGr43sHc3ZNHLlzak
8OUdIcFSmdHJJzNKduK0mcpY2/wYYGxX/vurAwJ0m1CAPQ25jpfrWZiNZmuCoavQkz3IPB1+qWQI
30H9PWQFQM/tPp3y7r5OrfrSZZpes2B5VeZt0WVTx9xYrfj4XrWZuSMpmrykAtHep3uXjHVZKyue
ASv3P41s6PZNQJ2uzJDGM8xttNnB+JA8YZQroZNNePaZEzpdOVSXPtQMZTVMBLZa6JUcQo3hnulW
AsXXNdqDO7MUeVQnJ4Vp4JUP9UKyiE8HmFi4xWHOdw4bjamfN5ChINWqoDCAKDeQ9wuzeVAkNLEP
Q6OjnVXJ/Pz2q7+484A6AeO8jf2B5nj57hFjo1yDWl2JnvFPjQrZEUJVw6NiND2gKupdEc3h5p0+
+LSgftJ94gbu7UD8Tytau77tn/1E1tfwMxf2Ax8aGprABuHmOe9sCBoLa2tFqnwM+sJg346rxoJs
QZNzCEzPixEOr/u3t+PCC0dchtvI1tzcOjgvdyMZVEtbTPIrkClXVAoR1NiTZIKp8LxeuW8uxEs0
ToDsSOEZg/O//ZS/kliXAKkeSNxvjnvjDt7bwDykegCFujWlQYlwSkX3KVZS7OQKJcu3H/RCIMMx
A3sScQxF6fn0qqfaNClhpAJYMTqO8HRHnejYlcByaTtx00HSY5OTQU3w8hnjKV2jusWdCoL8jy7p
6CeKM3gLy9RrJKgLIRNgqw0iuCngIkl7uZLiis6dxB5OQK2VvYJkTQ9t1TJb9ebrrZrj2/t3aT3Q
4XF5o8wEC/XsXvW5kqMfaQKcipFgpLcftabq4Km+Kwchro2R/5vu/V3N44DA+nWb/kGkH02ns+fT
E23xkkZS2Y51e874BEHmTJcqDIebRXvrkal8KkZYSxab5W/BIZl7LyIcW+J0erRJ+guiemE5p2ig
w4fvX+0f/vcDgY5CzxoGf+eJRmiBSyVEEFAqeYTjTNP3o4xFAdBivXt77y+dKkSq/7/U2V4I3Jpa
dljKCV+emiCTGNhF/F0CwYkrH+mFzwR5PtJdUAYx6z2PQowy2zjoe1QqbukhXjuMe1evv/KZXDhM
qI+gFgmRAchznetmUMB9zQCzUGi8eniv3ZrTIqM62A2xA2fJ5Omft3fwvG28hRtgH/5rtvmAQZwV
f5i6rnWaQqSqhuvupyBHLyqrxb038OXrgtbfAyQVTNGtXFx50guvDhkaWnz/oXNAKXr5mUI/TobE
JXjSzb8gZ6EsCAbpDzFV8koH6uIzbgJLWHAzC9w2/a/4ypYFbdOQ1tUEaZ3fIF9AXo15fqegIa2a
r0tCw4ds9OrTqMy4f3t/Lz4mzIU3WhwQJudEl83oJsqgBIIEvwk/qwUYoyVPalGQfrpGIrq0FuLe
BryA8jFwvC+fs2+yaEnnFJEhl2EBV9T8pmnbm3wFtenfnwpNl60KxDwZqdrLlWDLMKPOHGronnHl
7dDqASzRTrK3JWsnvly5oi7V2gA8bC4h0PXZdJperucnHKbEOasrN/VoVRKZmG9p2Fi4f+V+4a0t
6Dx1+nk1SsCZRcZl1+nhyoG9EADwGza4BejpWxP+5W9gNY1BAuvwzAHEn6D7rD4pPV6b3l5IdtDZ
x2gYjbv/eH0vV8HF6fUp1JBhaCP9ZpdL1oNVl2wy3UEVQ0Io2XuBDv7VIxVhAA0TnFG0M5Bxnqss
+mHftjz262oNxuRb4rv0Y+Pox38+NS8WOXuLpGHdOgRYZI50DboJPrawZ3QvlXN/3l7qlQTU/x5o
49dCtx1Kh2fhpdWybrPIbnGNyp82M+JTGLbrj8BL+c3ize1Buaj5TMNmLgGsG9iNzsdeFsYHBH6a
lv7a8dke7uzaRoqAngnav0CCn482PMciG69BXVkWNAc0buc9rPL6ola1KoS6pqFy6RxtCmKoTrf5
/Hm9ki/BlMBaAMuFlNVtMYJoZAs0x9bphDlZ/m6e0KN6AHBCX8tQLoQhwPaQsuNLQb/m1Qy5i2cC
foZX5XUMOBIk75+4EgrWWe0SX0m+Lq21TcchHb6hTc77fZ6XCeciA892EfSlbpWPJjBXOxdIfnr7
SF16gX8vdfb9B6DU5712XsU6GVViJnYPIdJpTzxryg7l2ZX1Lj8aojgujS3PO8uYA6Jqp5LFg/6N
wny8DuJfIZ+/yMCmn99+skuV39bswoxgs5N7hSyfMkZNEOKNLaRffqwRpECLyB9/WAUh4jlMw6et
YIeCr2AF5DKyE5RO4kL5wMRq9I/QfYxV9fZvurTbG8wVHbgI5NRzC/GoNp7IPN+rdEZA3ALfcHpU
8GgrOqg6nEDWtf/q0L5FjGxD8qDORKV/Du9YxKA8f+k9tMFbgxw6g82WnYYdXLAeVpLI/0MwRJ8D
skNo3aKPdPZ6ua0xRgga7HneyWMjLXxkcrBe+OaC/fZeXjpJGbg9+CaBHX416kQy3rauQSwEVbz+
JJr+K2ArZB9k9P9yZoG8BCUCszdkWmdRNyDNKnk6e9U6h9nXZWLvx3h0FefhNcry9iedh1NgKgCh
BxYIiNPtmf/K6ZaMtcNCcD7aOdTV0Ma6qL352s5dOoVoAIOQhI3LX6nFo7hc0d/BNxiny3jItXNf
AAqsC0+Ydk9b0KTfflMXnwqdYBAvABWGMPDLp/L8zC5uk2K0be9Xc9ao93ZpAEN/e5nXBwIlDDAE
ADKBwvWqo+KvUCPsvIbuEpb2X8QI2HA5dEv/vmXroK/kTRcWQ74E+hMuI/zj/EzMJpxhvtnT3RrI
tYwMIQcfznXllIXuSqK/pZ0vDwU0yWC4AEjGpq5+DhEZIDIA3kWMb8pF2TM4a/TQDc7XBdwj7YkB
vXsMVGKTYk1iMhd1tLgrX/XrF4hfsFFmwFz5j8v28gXC6iRkThGvCmYnbmcjg5umg0T+2+/v9bHc
VtmItRuj/RWbPZrMoptRUCBuqCwDj8tvkA0VzY6pwfvoBR0Pq7dXvPgSkZFC6XhDgpy3qOplgB1T
aygaUCM5NSuvoQCh4h3DZOOfr3Q83F9LbQ//15dtF+p6Eo90N/atqEzSmbuhRsEU0rT+8PZTXXxb
KQTqcWhCZL9n7QMYCoR5wyzd6TmH/XSg9ZNPyTUl3Ut7h3nSFuu3dsg5m8mqmHQpg5Rrz0dyYMnw
k0o67XkGW+i3n+fiSogcwN4jx3wFtRjraI2iuaZgaXJ6SoPa/9ANXPaFz9G8/fe1gO/fiLi4NXGH
vXxNQc4bfzaeV6nUtxUDlO6oFz3vUuD5/nlIBj2VrdzEO4IIwLncYyyjgS2eYVsTRB5XGtHjGCjY
TCXzNajMpROBCxlQ3v9aE+eeL37qaNDbkO1ARDU7o+dgk69T+7f37uIqaGhvHX7ApM/Jp31ueJ6x
ke1qkhrYxzl13475emWVC1Fiw42ir4zG8kYNffmGppkwh5E+32G+T+8MPHT2keeynZJSHABDSt/9
81OB+YH2FaZ+IF+cI3OBOG+DVCUMqJbYPcI0hz7AzDm6EvteFzYbGQneFeDObcits3Zr7HlURSPh
uz6oo9KO0VSmQAmDYd9478KG8h1H5nzlYrmwlS8WPQsUtJWKTizjOBFwx17n1R07re1J80jRIh9m
c4UBeeGEQDsZTAtcZRhAn7t0WBfqMKSI6FLrqMSrJCcoOdLq7Td2oa+y6extJh3QocORPzsiTb8J
TUBfe7f6q4fTmOtyzsZ61yOSlGnjhaep6+jBgA96gzcO3+ywdbu3f8SFoAW6N+qODJqqm6fpy2NK
/meJR9vdkgysEms/HXLj1QeoNJOv/74UKmvEYdzNADCcvUahMXQDI6DZ1b4cT8Ps8WINhrXUY55f
OaZbr+0sFdlsutDhBK8U88Lt3/91i4HGF8qeCdhjTPlyk+HafA+7kfZgcJM+Kn9rO0y94MjxJPQS
3n7MC6cVawMOhL9gcXT+ViGMmwU0ke3Oo166i9a53/yxgjJSuMDDwV1TAL30Bv9e7yxrVbSWSxJj
PVCEdZk3ri9zGo+3oY3ElaL4wtePns4GPAGYEalc+HJbcyeNLyLS7MKV+T9mibH+HIvmveJx1hUC
/b/vqOzk4e0NvfiAKA4xDETUeUWbtWPfJw3ENnYqAVoS/504AiIS3BBl2ZUHvLQU4uemUoQ5M0qo
lw/o660QUQTvznFX1bThn0NvVIcR0spXlrq0l8h7wLNGSxzIrC0G/XVE+1GKUWPGuIOfQwdurOr3
1IfxCVum+HF1bX9IQU+4knJdOpt/L7o9/1+LZiaJPBh/4LvI/OEmNTQoBy76m95afpNP5l9lb/Cl
bwierZYCZR5k/ZfrxQwiPm3NxA7UvHspHe5zyw5IvdJDDVZy2ZP8Wg5xaV9xP2GIvt0ZqOReLjmF
i58q4jiMuzmcMoCGDGHemtQVmNcJK3qEoAMf83+fsEKVGawfwCc2Z57zrz5tfeqRcMEd1Wm7m0YY
NngkM3fGJr/+/XMA7HJjA24CzefO0F7TA4lY+3wHonxybCBSXfI5suXQe/r/8OVBvh7QLwBCXqMu
Q1uPU6Y034mR08eEduIE9PhyXKbo2sD/9ZWL2hFAUuRjG2opPXtttskxCV+zZgcIWvcOYNf+Ljbq
mp3v6/OPXYvQ0QN8Lt5QFi8PBxQlptpulKkIPreg/9t9mlsQ0Xv/WS08unLBb0n4y1sIY2KopKP8
QNsZot0vV9PB2hE+AHuddUwe1Cry/UC9x8S2qsjY5I6aGAHVPFMfoni+NrZ5/SEAA4bWO3QBN1rl
eQ+eWdgVBjO4YG1dJ5Dvm5Yb+Ez0TzGxBjrCSgMrScb3/3o4oUIZot0FRDK0rs7H43nbZHGXE71D
+TOVbav1AdbIXgnfuH+1fceUDfQPFEBYD4j+c0mtuSZs8sgkd6BBwhq2sRTa4VR3pC/CNGuuYMhf
ZxRY7T/2x6YBgHh99i4JAlk6tlDUrCN14wA2q1aoOZRhBqiQzLsPso6iE+Apx7c39NK6gDtviv+g
vcGF6+W63Qj2pgmBPYkamd1PvmgeXQrLI+q8JyZDc+iaEA+84Ci/vfDrqxBy4pgxwpEZFQyUHF4u
zP1xnbCxYkfH0Z2CqV1PYWZtA9S18K85r1x8yhxNFVAnIc5+LvpmolmlVs9ip8GUwKTCBrrItPT3
rV0eW+XUx47IpWyn9Bri7dJjYkryP5cUXFRn7zWepxCtd6/dDYmPfFBO0UHV63zqRl9eOUIXlwIV
A1QQxC98Ii93FNZ/iKJcbzuaR5iCgS2WeCN9jNXQXfkML+0nIEWg/gIcCXTBeeRRDRGN14tdm4Md
CeKgPgze1IMPHAafp2gID0uY2AokkGve7K8jLDoFW4TFwqh+z1X9a1+NCix/nFcb831CmL8ffB1A
b5YlH+F9Mn96+5iivN2SspdhFknGRrlFVw6527kisp6cpm09wxcBPkVTVKDWCWjhBnjUFZoFEnJw
tV+zso7mBUEPp09Vlqo+rry5CSsKi625iMw6p4VqPPUUYPZRQyU6Un3hnItPEvh8BTl5JYYiA1fo
z+jhvt91S0yflwwspjIjM5GF7olSIMXC76QY4szA4BRema5c+IKbLJSMYx3OZncEXaIbkM+a6Psk
WiVP81TnrgqNjUxpB/yXWKiFii2TwEIXbhzao5+0UpdyoOFXDmHwsTKGLQ9QraDNwVLrfU+WhBy7
lLa6CGbO8wPFU+9Cy8HJM/1swxKdL6Z38RbLKgIvz2rwGg36pR4DAJOwhSdf91QW0FKB7KIjUGUp
NHTJ7jVn8Z8Guq5j2UF9+nfmlqY9tbI3j3VMXVzF8RJ9zGTT+CcPSB2gSSZUlsXSoz16qJdcPE00
gL4ipzQ7tLGBg6jOB/IrDj39ExCudms4GnFjG5PFt4PKOStcmE6urGNvOrVDpIKHfEn9uzb1XXTL
5pV+RtURvp9W7n50kotvEMMefwCoMwC6w8X4XTPIY97UOgEUrE689EeQoWwpxyx3dO+PqGB04C+P
uMjG4YDrn7/3NVjNZVtP6hhD2wqC14anopzCSapqUlC/LnzILLBilaP3U3ldY9E/GuoQ2EG3ntQQ
ibEgkEsYSs/64TsTAbN0XNdauNIIG2W7Oco6zBdgzgl3hHgGnFBDjygvoM5jPgdM1w/B0hpejUNs
vjbMmzdMbZvRMp8nca9QCf0OG+SZBR/APDhOgI0++9axtlT9HEX3oaUNjLuogBhokredrQLeyy/T
SOq+XMg63YyamqGCzkF/mqIujeFeVoP8O6y2+yQmCrEurerZlLVReAdUKFieAZAR/46R/gGLBH7y
WKSWzl/SWrX1jcRiP8HNiWQJuwkAmFCNI98Aomd5dpCMum07lf6CZBfuyZbU67CTEsqFuxZKTO0u
ymz/TpPIywrtk9EvaGrYXqOJnhVNndg/IXqqv5hP3I1L6lYcfG8NP5pM0rD0+i7V2JPaR+4LT7Y9
ji0Ua5qY8qXMBkEo9PQ9rveUTfNYOSkDvl/8qeshYxy2soRsWr+8X3mzpjvhaCohIdand6NwNi/Q
6vJ/UOd3mN4DtntyUdjioh3a9uek4PVZLFJ6tyya6DPUY5anxITo2sTNvASlwODgTmsADEqwgnn8
0884yd4tLRQFB3T4pyrOlIE8QDzMqlzrNWq6am77ge0XIL0Z3gaK+rKjE6A11qYwnwYAh3yLBy+I
39fhHMFVRBugDwuTOSdOUxgM0AT0tGKmAAMm+SEtTJ/2Q5aK/g+gSIAMjxDP8HcDqodHGzTW78pY
sDou8SPq/oZCTLoteGaYe6BtsE4F0DbuLhtbL4Zscw/oovPGsfmaeDHgG3PQdQ6fkpedoNUzToUN
fK3LTNS1/jjNcbQc+pHatnDemvyGbyi9h8pfyiIIRgfLO9oiySqV097Wv3MzRUIsZPuDgKg2FtCo
ts2jgblGPha9yljwoc3RbCjXtOGfBht4pMhiPrWwCgwm4CqgVgSNpMFzAF7q2fQVoyKKinxhCz+Q
aLJfkoTWaZG1NA+P8+ohR0RWkbG9XPgc7NcVih37BRr64d0CbSD5e1oDWj9FI+v0h77u46cVsHeY
RZDY9A9JE4b83uTQ3/wlvDrobiGaQNhD5s8i/AqRvDC/z6ehDSr08LwPw8AGgYBA4xSAUR2JMkrn
MCrjpW34QQPV/5uIzN4lrnXmqAKEm302QJf2SLJeoXDglinIX6l+Lbu0SfESuafhlpE6c4hY7Zo9
XMmhaiHrzP5mAfeje5dK+WfmfbKCtpMahaDW2fC+kav4NHizqW9SCv50NaQ8/5BZP5A7TOrkuIeh
Yf8ntVmXAtjFlk/w751EaZFu8jtm+JzuCX5PVK2WwL0uXoKB3vhpPeXFLJTHj8KLIeFvc6gAQcZJ
69so5gn9sZipb6qxS9a1ioUYhsI3ug0/aMU79g4HULVlaiLhqVL6OG4PGXI9CNnzDPQVsYiQHNKh
TVXRjHFkwIWmWfYBqAnPV2Wqraz3veHeXE1Ql4WwmW7HRe8FHkbdD5oCaetz2xpZQhvDRQUfbXqL
huwkj2RaM7LnvlwQNr3Zok9Xw58v3uVUcfOLRyv9ZqKk0SXtVJ7teptEn0Tmu/GuoWHOASXMHH0C
dDxtqi5OYT8DaWQbgReRh8yuMySQiF6Rj+QM9+f9lA3SA4UB/t2EQuCPzeRPEAnmPwoR+NOXAIgp
tmvECp73jGFmEu3TTq75ftSpExvoNR13kHuF8IY2FNCNvZPBor76FKKhXsEAdGr3nvYmyIR1Mfzr
D6Zp2qGIgeNvfiMthZ4qbubVPSvY8akDRt3OfEw9f1xKPSiGqAgZ0qByWdcDfc/WFndetFiCTz7o
o32T20wBAjiOQ9ED5+WKbM0G/zvhedMXmwZWBMXyeSDoRIK6XiJ6da6geTQP5QyPBbS4YV+VlX7Y
IgIYH45eW5PGLHeg10D2Z5lq9minVC47ZuuF3Yfz0N+OnhBNxUcl7gLSevIooRful4ET9Hlq8A4h
HZe3Aph9wK3KhqsQjRhhLGy6vDpZKmYlmW9MjCBXrCF1azmLWX9dIJPyOHULARJ7zOa6tB23flGD
G3Wa6ZbX6JYbBLcpNF/sxIiFRUlKo6KZzfLYTSbxUN76IS0XhNTPxI2we4JXj3iEkjpCrgT6ilUB
QkFbJDYO+TvuGxRPQdxKWbTUcFKBemEThRhmwrgc43CVe4w5+rYynuvC/VILlOstdMlEFUXL8qjn
bozKAA07XvQsnWMIqBsxlehqpyEO4zrRBwoKDvulZWNmUfZT3QILj75fVyYiRwocNNDrLPBB5M1e
9HOy3MHLSccnHbMoPIpu5vMx0YEZDtSrDX47gCtygR3HKEn6UQ1LqlqkQFbXBOB3ldEibpKO3Ku4
F+Z+aFhs8dsGUGaLMFuXOC+WOPPUVySoaviSqaGvH2tJKGKgj8zdwUE1ae1wO7lwRbM8nI05BnUq
HyiAIbTKVMvMKa5zTccKf/P475FRmaC33umpmiBT2e1Srx3xXpoc2RmCg4wLOgYYz0NoRPNiIfAi
L+bJ5v0RrZ/Bq6DnH7kP8GKOPwX409bDCuQHLWYvHMedxHcw7EN/yX/06TrURWCACj0qTeF7gGKV
611E6nq6dTHRH7MVjdRdnLkM7JyOwk2hSbQZHwcjPL+Y0+w/FoCBv02GAMGKRiQakciDEvj9zJkH
mUNcLVMVjDX/mcxZvuB7aZLvoasTVbqM0PcaOUlYAeMRH73Uh8LZIghmeyhomIGTSVCHcE2L9R3O
X+0dogbM2IJgBPKoI9LPh07j33U5i9uqBRb7D/xW4IA5YBL7gcdu/macbB6UiNCI5i34+HftIGLk
H6qmCTqmzqoj8zUFSaUH2zWsWT1VadBGbAels1jsyDAFn5KWZWNh4gV4ORDPu0fYf4Cb6ol4JCWI
EeE7NYM5UYDBRcwBRZf6ta5G3hKb58NxlsJ9hfIguW8WApMeOwEbj+whwP+RTmTRR95me91G3mMX
dxYhmEX5ycLN9FcLP9jufe5s+IiDGY0oGaj3BDRFBg8wKdobACrqT7H0pC5a1BEf6ramfhXzsf+I
x4rZbcY6imV47j/O3kKCsvMCc0/S2Q+R8Oq1vk37Of6ifWSxeJR6McdmSfuo0lECARDUa+sXuHDg
i4+IXeKDHmFGeVK5ElkxS7yfKu/r8bFZ1JgVrW0olBj6Cbvt46679V3o/+xi2uKehcbjM3y+wl9e
TyE0uRjS3M9G4WbL7eTzQkwIPzt8CvHXRijT7RQI93kpTZKIkpMeQvILb+wBH51Zi4Dy4JSP4dan
cjmFiFokdElmfwrLKDY227XRFNz1HGcUUt5JLYtGi1WWaPvW3ZG4OO6gXwA17l0SNt4N6gmP7tN+
TH8y6wFFtE6j5KigV9Hihhlwh6xRR/QDMjHbFbTTSbDXuAHA28eY47dZ+hnGhRPElQ5t0tbPZrUN
agXbRMkOPIA0LfoQQKgIlS0Fg4iFWznlpctTpPMA+SYEPG6HUOPPBqbOF9BT7rq0bNdFHFZbu7no
uIyaD3YK/J+wdExtSVXWdnuZzPj+RxTPDb5fnmrcC2nws82IoFWfBEjy2zrtApTwCbAaPTqjc2lS
EcKvFdbcbRGAlOcKNndTXIoeKGa0pya0cVPnAHz3uhj0HqXTHxOz47zDtU01LmahgiIgvooPfZOE
7a6bVTPtbJJBU4X3hpReN9ULXjB6KUfWpH1TBONo8zKNKRsf5loMDxKaW6aA/g7J72uUucdJyOgL
IF+1LXqnew2XFhI9NQzYafST+Foxsd0NkQ3hgur7I9L6sEHnrZxtZj+ksQaV1KYsbm46hRFmAUJ5
/BEmj3o56qEhX1bkj3fNSIPvMJboxN3KoWiGO3VVQ+k6Eb0POxivv2u6dPjRxJ7o9iuy2t+Yygta
CvzEPz2IOogky5rdO4mZVoEs0fDjEvYW+xl5vC8AmQ4NFEF6Tgqdb/IHIY+RsXRr+n3o5oneCN3B
FTJ1eTyV4O8lGMfFicygFTVrHFO4h+MKS7UgD7ZzS4YGDhosj5CEbW0BCoN+H1JZr3vnz/1v2c7L
VObJTJBNzXWCLlAQs+etIsHlhojt9ih3p1+4CAIOEcWOQ7ZOWGxIms/oYqkZ1uToB6yVpL1HbmPD
wkdAq4OnbiA+K/1psSfMTBmqpixr3ndxskzFEEIarUihRR0XeSL0p6CO+XMYjfFvMxuC6Xc99IfZ
QNesRMmGUjxG9ZvgEyTqps3XSRemy6HSyftB1IjnwfIbsT/vy3a07nvU+57A3luKsbJp80e56VUC
qMXkzz52xh1iSbSqsKdwWUlpGn6o1z4MinleI1l4PbTkD5FALlBgj8cfg990tmim1M4FkB/9xyzv
zV0CIkJfdDgJj2PfiC8c8m6/OUvqIzJZz0H1VjbIPXR6at2qvroJBJRiUARNgi5SEh15+KhiNpwZ
TyJhbIMbwwXnh0iGFN20EU30Al6RM6S5CEWYa9zo+CmF9/lQYvKk2K43PioBX/bhg5HZAhMhZqcR
Dx4HR2xGR2EJFMXDDn/G9ASHPAz5GhmptqKL63HqCRtnpAFmeEbDJfORi9D5Q4PkvYNVERSPisal
/q8Ew3NasKEROZhQQj9LMM3SYhhH1KzzOOcP4zj20KeVTfAUeX7wnQjmgnI2Y/jTCNK/b3Dg1zJR
4XSTL3TISs8gAzmlFirH6EYm/Q1870heeo2J92xBXVssyN9d0Qb5nO6yoXYeEjQnFwSngX+FKpD4
okjQftWNj9aD9hea7E09uGc9sf4DaXp0LDVJdVglQ5J+q9kssGloNq0YXUf+M4/b6M4BZOdKn3mw
3lqzif7KXY980KJ2QhwIE/9bGrEBLS06UaROTum7FJJwHgr1dr2Dh/PKyomsQH2FpE8/BrqJT2E7
tV+7BEJfO6aT9DfSrQVfo6fSJ51B7bBi/tJ+QdO2eQ5EsliwzPrpRwD2bIi2woocKIWbPQPdwwJD
Bh/0/nkJgP8ujCHzZ8BDpSmh95LilMKbKNzRoQ+QPdUStdug5+kg61ACgySS+KgyTv1CtP2Cnkhu
PVa19bhFbFjzPioRzBS9siT/OTOlf09gnOmiy3N4yUQG7fgyg/rRB5BjM1EuWqmfvkbU3eFYJb8X
hOXPAKH3n3miQ3QfeIIMovZ6BFAh1DCWGW89t1ujAI5UfdbgV7ej9nM0ITAPhEYhmbxqJqnarsJ8
OA2TQyhwNuKPxKPQx0wz46p2ghplOcUcl5BDQfQ7MEiiwBbtkpO0EjbCKHPiz6YBNOghaVEYlriw
TYbPw0ioshsmZgjCQvXy5HM+h++6OMMZWieYWJbMueQRg1XoW0WW8fw4or+L6q5PY3YTockodoY1
4maI5mnaS98zpAikn8ylTachKHN4bWA2MsfpVIQ6zX4A3jHitSy1DdGy6SCtF6CpfCBN4KKSYnIC
cZ6WtbcCpmvefdSgyq+miHhDkZsIfRtCkxh4ijYKkJVPeY8uuG7Uk5v8lle2j2dTGEkse0S3nn43
IRTAwc9pzTsjk8AU6dqlj7IbBD0J3PIf+p5N4EIwJP87UOZ7W2iw4zRY8jPS1S7o47GEJUFwMNo2
YqeWST6NJkOpaucMyXyNrGMEFigl9z1UtaFRaox7AFEQfSICHvNahDbFvZaIJFNInqO1LaR2aigC
dBufws557Eh003xDPoQ60Kv/H2fntVw3lmbpV6nIe9TAm4muvgAOjiUPrURzgyAlasNuePv08yG7
eiZFMcTJvqioUNKAB9jY5v/Xt1blYFLuUZSBHC1aJiS63jdCGuVT4prRl36eRnutImM239GJcIMx
5UQTLG1rHR2ZVUNQiJq2m4cLd+lPbNCK3VRY7nQoqdQ9kb1k3gjFyZKgZrX3fMG7n2/UUdN63+yj
/lIYk4OjFsUXzcfHhAqbdC3laeJ4cRUvVndfD3N2XWYVmyvplu49rxUPqXKj7FSOEad7+CtXv1U9
RUkOmS4M1L9dJddzhT3wPcpwagUdllnLsYBoO5MzockhIh3Yxc0Wp8pN5A6IAgkdrtKATpS1M8Wg
ExwlM7NkibTLG2YPeV3KfEpZFcCzNk1kaaFh1dKgjjVol2zfBl4lcC3LvWgqaqQXDWc2fAaxCdtb
4zTcWKM2P/ey75Kj17VMg6Jv9X1b2LETjGucSlBGlvum1JZ2JZhqeIUr0WVh7kzeF8x7NOqwiXSe
5qhGxzh6ncsAi3rnLmsbmZJsYUP+yaKpHD/x8MDxXVLa4l0y6r22VV3qAaxutUDTKfMiop5nicw3
Gqdv122su8tLynebKa21+9408y+W6M0zEbczaV0NdtxBKaZ5h/LBpPNkyLTCYVTxcOvy4vix6fqo
3aO2FSTtePm3OQG58OsF5Sole0cttm4T5WpoS8+6kl3PyxFPKW0bW5gThU32mupmsOPqxqER9sPU
6yHF1ZiNEDM7dVbfFQXSh3wR1mtudukr4XioKRfMd/aCXMjsopQ9J02dJYCji+1MR0pvuHc3wmmT
G2ms+Jwlm/ITHesHqkg6iOafAfdYaeIv9nObtM07zAWI2iAsU85nI2qnIGuZykRLclakZZS32OQf
irwdN7EyeNu+SD8zUP7AwI4/AjXkKk9fzdXeyVEYfB0cf1yg5Y6aE81Bw16rOca5jdNx2GCeztYu
Flhh+8MSsyC0HdPxhnOPfoV1CiXT37c5f5XH0ONEQ0VYGSU6QNyfb0qna2UR1wR6AlLLC87U5X1t
FMknQtsPOtSA2thNrsgI5tHvb/1stjQqliJUBX5xNA5H3kjbOgm5xLu/+4EQ+4Dzm+hx2Ja+7xPH
9CfrXHgy9PLB8/u4Gk+0HdRPWu4faGBW/BQjAvQ35Cuu3eq/6N3KggfnTgUfqG14KQsnfyuXurm3
IhvwdCG8rlHq6e73H+2ju0jHwdLQ9a6BA+vX/3JRCsQjUim3CJe4HoPSnYy96ZXRto1L+YmI8MOX
BYXdSpwj1viFOVBIPVsQzMvQjMXXqke9awxDG9BakxekbUR7HVfELc6W7dfSWJogz/XyM9vQX8cm
g/Ivf8O7sSl0RRhj5/F5J1yC2N/k8iJWcv3vaxrWwHUsmen145byXpvpkHs8U5wIuRZ1glZNXync
kiy7DOYr3RHW5zQb4idkNJ/5JH8kauAGrzZ9pDvjNvvzE4WBXJiQUhnK3OwvEqdGNjnHDY19LPs6
hY7u70fQh9fDb8dGKo2Pir7KO/4ygpIKCF/JG6xm1XwOKZ2PgaVk9naw6I71q/fu76/3AYLKI7RQ
PqBNcZh710f8lwsCZAp1tnIZRkVexYds5kpBqVvRxTza6bmZjO62bemXSQJsCGceaeMambLYvm4O
bijKwjoWfaY//P7v+nBkYWGGRxuO4/Z7r7teWkYSYSYZkqKcPSs9BLmCn7P/+6t8eLdJ0kawjVaG
Q/LPHz7up44jmY6QbOFQnnhKeZVpI61ijl2XDcv8J3P5B5MScS5MtLg5UbF9r4OP7bq2BvboIcmn
3kHv+25Ln9GijIXMS40662ZxmnL4u59yDTfAwg9jHsyS9fd+pEudaSbbSBm2soreHCvNvsJAzedK
m5bDbMLffvIxf52b/rwiCLWHnhr76HfzYFxMXpPMcRk6VpfitmuZ92buUctyFydIkHUHMmd4z3NH
HU1z0DQUSFJ+/2x/EUKtfwO2qDaCWaSQ71XWXTOYaTorDGzVsfGsWtxjZq5g20ABXOZC37pq5QZp
nfd/1zuOKwNlcMsxdOAPeDeq6GsZXZS2GJATrb3vu1qEKENav5pHAqAG8zMf8F9G8Xo9+Cyy55mn
ftk2sYLOYl6KkoAbPX1xY7vKNw7nmtcFU9U60Jfms+iMX8YxV1xJ4zUHBUnVe0+FqfDoyiHshlwZ
CJ1z7PZqiFGLJGTtnNAaOGcEDc4nU8Ivi+t6UZTvDgZMSGvfh24n/SBdXN/KsK9c6XveAgpJKxFp
YP7ZFuWjz7cu31xlFRD86qyu6CZtCxkmjprXvqUUdbHHH0xzfWNRux07+exZcnN3vx+zf74YPwna
+Iz4BqOa50XFH+jd0CkHlB3oc6pQARO77ThXUqTyiP3O09HADQ1T2q8U39KwroT7gARZ0v4ZInER
I4uiR4DGKowRWNzFsRa5fq7TgfwfzCbQUesekb7AL6wve09jiO2oDN2qlHuF6laI1JiUe49iTLzM
w9Xv78lHo5sCJ/J6tnPrMvzzHC28uitMjt1hNdZzYM15vJ2U2DxhTpdhcpV+hsH+6mDCM2A1XCE3
GAb+7+cLVnZBa7LoqjAaTerAarRcs7kQ0ykiperKme2lC5s5Np46RXfOqSqLa1sfmsgvmsW8qVp0
7n//lmOnyfTNSuXhULMO17+s0UNX1UMroyok6rYIvbas9hRC4hAHLm3rID/4ZP7+4E3TMPYgiYLU
H0Cmd/stygeGFOrILU+NZN833as12yJ0scbZ/v7h/rLMs50Dg+echYMb6v93V1rMKDaFTvsiZbPc
+raaGG9Y4n3mZPjrWrCOH+y2eKTmeir4+QaKkXAWAr7qMJOVukVyg4O0YShHd8nxVrQQTNSRYxw4
MXxmQ/XrcXIlQ9DjMpNAhOHv+fOliTn3Smc06tCgNYggNkMk4TjxpsO4agir3rQPXTn2oR6zzzE7
r7qK67595IT0WbLur0+VBEQDDbtmabxJ7420s5FjpIpAAj8AN9or0zj98IB0rsfOqvtPRuyH12Jf
ySmeCjxWjj9/ag7DLpJnruXWaufnk4GzrpYu/jTPWfj7IfTRpeAoPRLDNVTA743UZG9V5eJadajO
rblhiOUHPSq+ZFqdfjI7/zpY17cQ2hLDYJwp389E9C4MJKcej3LKltanTItGM25FJT65e7/QI4wZ
jOM1bh+RX6wHP989ALF6NPuUuKhm/tp29r0C8LBZhrQNLZuQ6cWgHuSsYoBaqbNPXsmP7icfkdrH
6u7DgvvzxdtSNeZ44VOOSu5tG1omB9RByT5rluqTS/26zP4Z/Uc8Oe8/e4l3nxPQQKuQqzShk1rd
Nq9U+3pm5xSqTlQhdOGMZNH78ppPah0fvpMOjaz/vu475b9u17GakaOKpIs5YawHcSgKV9vqsmq3
ksjJDY6GzaFIPY8VpmvuFrNxXyTB1J/N7B/cbA56GACxJ6QY8h6aWUyBs3AmG3I+ejtAFK4enQIa
t268z+i4D0YvQ5bhizmzzaN9d7MLEhBizudNONPl3FBt6k4l9ebnv/02rmYLKyvKhai7/Dx6MBvV
WB/rJiSYS+6qYY5D4ul0f5La9Mkq9evGAJ6YEw2nN6AxptifL1VikSfcWuctqfMmdHOCOEVryLeJ
l8p3JwxxPnktP7wgOc8qn0GHMX63DMfupCHQcBraPvg2jgDUmzyzvtPeBwCwsvyTt+OjscHkiYkY
bjHojN+tjUQuxwS9lC2WCMIIEmmpPv6FajBzUz95Iz4aGxZZrcCFrA6Y/f58K9EvO1PuEYnRcLdv
tJGYr41np3Bcvx8dH12HXTXnBkxabKzDfr4OIXBVnGUCr93OdUMv6s6wGJ+Fo3103/6MwuS1cmAK
312k50CriGhswjH28IWler8VTr9sLMl7/vvP88EERl7XGkzB1oIP9m4iaTWrG5qpIvLNNNZsXzz1
oqRFdDIk0yUG83bQJ8Pf9oBk2IMSUV9cK7DO+3gy8rTiakjHNtQKTu5eMzZ7SJHram61Txa8D+4k
84DqrnnJ7J/eOwRogIRy9GQbuinZHmNGjl0KKRyMLl2w39/JD0YGtxEjIGe1I4Ah/HlktCvlzf6p
DXMSW65pCzm+2VnDJ+P8gzeYZU1jY0LV1LPeB3jaEo+vaTEZ53k2h2lcxntJM4xABfpwlJL/B9sg
GFDKwdjHMhm+h071qDW0fO67sIyBvHt1cvxasg1Mi3j6r6LD//o2/W/xVl7/1yGx/c//4N/fymqm
QR137/75n1fVm7zrmre37vKl+o/1R//vt/78g/95mXxryrb80b3/rp9+iN//7+tvXrqXn/4Ryi7p
5pv+rZlv31oKj39egL90/c7/3y/+4+3P33I/V2//+uNb2ctu/W00GOQf//7S4fu//sCN8y9jaf39
//7i+aXg5/CQyhL58o/tS1v+8mNvL23Hb/gnVi+cZlwwTsJqOLj+8Y/xbf2KYv2Tp6OrRMVRBjUg
1Zn6ZNl08b/+0Kx/YtLFu83SjMWhuqJ0bdmvX/L+abKrX21Y1+hLTovOH//9+X96Uv/vyf1D9sV1
mciu5RczzzK8/3Lu5+1y2M3wP1oVwJDvJ8Y8i7EXrPXAGcs80LqhXs5G4RlvneLE/kAmgI/xMdoJ
6dk7It70JynSbT3EewULjECn3qb79azhS9WFeECyOikxYigX60m2WM5pwYASoicjwWw2t/bsJfuK
grpfzgLGI2rUTdemVOXML03THXkFqyDXY+hv16n3PUqTU9mmUCbLbpzaoUJkEl0l5dQEFOQBqhDV
zZG4rBSdHb9WjVfuYPYg/oriQ4HlkmfY3TalIzbVHN3M8/wQyQFEwgm62tkWgAxbqGHx4CWRDDRH
XsxabG+KbFE342Lrj8XUxrtqKapAr81ks7TGFMAxD+i12y/FkFpXI2vYgXj3wnfs4keRO14Y1WN7
rdrp8oNu+bOOuHWjL1q+acssPeiJwazNRa9SrzdP0h2zG8IHtEMRIyNFyDh8SXAIGf0+mrSjhWp0
CVcT91tTFEpQC+umwiaChKtnb8i171O6SvXadCpGpAeVejMjSRKbujWjCxcdu8ZVzeWypil1yYwr
y3AUqb1Fp+b+qGPNCmNcSrOQUDu4F68qxFPptugf8P1vQWZ05yGvI2CxPlnm67LOi7PBWxGvusaZ
dALOrq3lMnG2tG8vk8b5AV6emH7ELRyQiI3zAULQ2U0zcUAwErSZk50tHIFyI5Uuy1Q7JGQcydFG
LJLSHR9F4T3qKCCnV1zVow18kXpVFUZrBt1AWem+VoV6HhrnRtqKSWFKS8Ax8jwjBBY1o9+JSeHe
1fSSE9Joy9SQsBv5VBCWk9tXyHrzDVQEJY0uWa6ipjqTQIA0nWb4dM45nPtKXczHRThfHcTw2THR
TYkllLkfSpg1d4nmrZD6c0EWcUnPNuiofz0kFMw2Syk9PzWEX6kW6L1lYAHtHFwAtKu5sePjvCAr
4lsMcVOp5uwXvTxT6rkwM/UizRx/SEDKu/nRqdNLQdNJuMkJgsbdYJEcihiTryIbwBkhOqWyj2dt
E6eVX7loYuPGavzBqi8dJ7syBodAesSHbBanor13UsQkqp7v0BY3fjZM50kkQcf537gdyrvaatb9
ciD0bxmlPk7K3E/1UQVAue2z/ooMJ39CQMN01G8bWBM10k85qiJ1jlB+QJERQE2NufGrVMeLohhC
b3H3SZJG+1xFZtLUPFUkjG5SSYIN8u2QT6e8mgIMpPTdQOZC0K8I22gbhxRd53EwreXairlunGYT
Wr1V7+Dk1R2vzYWWXs9C9131Gd34lximzFis3ewiTum9g1EsvrfIw9ylVzqyxYpUTDLQTviZbeLk
Bwzc3pm0+NAayfRlbGixa7idF2m9M0vkI07UhFHsfAEqS5AAFBbzXPscUZO+iFP0nFOG1DTPr/O0
QgSbOm7Qq/VjVY/fFYyVSITMnYNu9qdpKjb9lJ9l3b6s0kMNp8p9Z2ivs8wmcQlqY8BvtoimyXzN
b8oMj+QMU1XC4ZcSWUi9c1TMIXxXr84IN4MyLfF3a+XSgMNUkbJJhyw+tQUuaX6BPodwBQ8M2VG8
LQKBYIVtsTZFKp/fiSx+SxT1Vc7cKi12sxtIHFTUSKwi2EBwTMVPnV65Neeo/U7D9lYFz7xtiijR
fRqt5zQeSvTfuDkg01G94dKK5myjV0qzH6uSFofT5wchKu0rHkVrx7stH+Ekh0A3MZZSiFC5lWkK
EQHi94JYjexFI9mKSO8Cp9OXsKlQDbmljRDZMi9tXb2LowZuJHEfc8UFocjT6TB6QHf5oF40SZoc
Y4PQYVe4fWCSyHURoXzx49wLU/oqbVXca/l4ndfDBlA2C5qlyy/qSKZXkeyY++MvzsybUardQ12U
WzN7SUojsGJx5yQzCrNSfXMTe4/54FG25X5Isp3WJawqIHQnMVAQVrL6G72JSzfrvxWQGUHUmihk
y+wGbBNGlwDsWSAY77VkX0yaQuFNDysscLxmLny6iaQHL8hHXSedQsiRJFBiaSI7l1TODbtgKtTH
II6k4RdL9S3S1Gybd/I4qV76fRhzdwdf/N1rSrbGjbp1BMHsFoaexYDIXwXliorzXCRXda0iTG1m
rDdlHGbOTK4OHC6qIml+1VA9Lk+tZazh6kSJuo8N1NQ66FqnfPCG8SLHjwC4Ig27HjhHeUoUuTMA
g31bXx4cN9ulypPdtPu+Hi8dc7oXyoi8q4E7Z5T4C5re0nJ2UJ83TT5szXI6LMLmddDtwHSGa5jg
K3zkT8DTi5+k8pXqJDiV217qi3ro2+YwSnMzy/zSq80vUR0/wmUfUS4iVM5uyrj0RZeepO2BUGkI
toX6HK0G10UFI7gEWFcsTo94WDnqikEly9RWQvjsePJtGe7qtbWswSmhk00E+jPzhx3B9yAci/QX
s882bqpovipEEE3WHYeix7n9gZpjPxTi0oZ08BrJTKym5zLX9lXU0Jh2k+uVndf7+BolqknIAdJe
a1Z5zXV/cNpuCyt0GRun0aDaVOTfajU5iMripF1tUtLm+xkCBTO9rTc9J1iUGTx2NFaWEc66dulF
w64uFOXgqu0hdzNfQWWdarOvpjn1wId4EidjfpjHeOcWYjtNc0Bode6nlNSPqo4rWCKG26H29sMy
3QxYOAZkrYYEk3/npd3ErbGLciTJlMHmg1UbapCMyne7qg6x5225YQFDI6ARcihRe7qLu+NMQWNR
2aj2Pb4SLwDuKPYwA2baEOSk8AI250jtfVV2t3qD5hwSVSr1YR7SwCk8sJl6o9UGjX9VC/Q0u3Rb
SuRLXjxl7Zub2+dJto+I0Ld9Pe/NzNpa1bJZ4jEPcllu1Hw30uYVDhlnMOJFYJKSsmtyg8er2hsv
I+3UipmqzAs0txczNj9w5eIGKOFLORrKphifYMqIRMlhtIbCOU2tkvJBvfnYFd95lGgRuSclirq+
uOTV8qc23QyZebRbgHNvyM5Njf5Ejs4NZCfqXDD70OitywqCzF8SJ2xj/VZU0cSTaG9rNhpDN1wr
BGAsk7ax4vHQrMU9T203+tjutMlCm9z7o9HeTRTVNmU3gjW4RbVpCVLF82AayEIyHz1vkPcDLEpo
WK138mBBYZbg/MpJse4Bih+18t5bpnNXGXdlOW2sQd/2SncTu/XJ1vULZMD+2OrsOEk4MZv22M0a
Or76xmz0WzcZ9pOePI+qe931xVbxLvTVB31Rdzpyv557v6JfpJTfc6QetrQmv68T+rbAZosZdNjl
lgfS032ppX5QEbCue9MtUkbPpwD6xYujsHHRJcO/O0O3deYHM13Txsx8KxOr37XuMS/plVD+Hfo4
pjCbaOg8LYY6Ca9WWoQ4X30TzatccWu26lht4HQeFnr/VRrFkza7z3o+RUfLQVnt6UwBJEnh/f9g
SJqrnn3AQ5/nlrFmMC8MuCYFuISzciTAp4YTvVADCMCQzwZqfXYngSOTwCjaMDJGkDAbxuqyMCLC
S85R8ixLNiTmVZ61u0EqB6utn9oB3XluBjVQgQKsaoh8mxHQ00W4TIglzIhct3A3x5VD8Wu12ZaF
u6HvitbXyV9q29iB9YduwgOxlHsHqweZVAHs9I5j6x7zrY3QPQbPWOHPoe+kxEARz9cgTs2wzi07
zMiU2HVm5ZMseOvUz2nhgte50tku5q3hFkZo1QouEJm7pQXl12IOhsTSDikq08BxLjjgbZEqQ+f1
WeDm2dd66DbJ7OyTyTtbMypiJX/1NLJKtReIvGt4y1dNfMtVe9rZMRRSnR577cEo9RcU5IwZ4z5p
MlSiKDHQO+F2osySjWVbwz7VxnMcadETBDQL6UqgKP6oz7ul4SCZ6GXp101z10xO9DUuIywwEl3M
l+1UQSeQFEL5sCsPXQ8mW8DwoBBif2UIa2GagLo2s1fFMh7BEhKEqLjTCAJEfGkPYSuSa302XouJ
VKopwYhlcrZlOS5HkpMe9Dq+HS2zeUCV8z1d19Iou1CASnRt3BGse2PN2BvoVXKOevV7WyvHBplo
QIQfgnRiQqPme23ixcIQ8ib3Elj2nJtm2Oa4U9FMdWDxyh0rfzgI5UKwlF6nHsc9XVOySznU6bny
Gm8/t5bO7jRfLVDB2HpPgzktmjMnXWWLZaZx6MfMuss7vd16rowfO3xZnyNQ+jVOCETP1OErcrb1
XaUsz4oAzR+HQQnRz7iXA84Ee6yYyjLQ9Ar+p41Ge9vli3JBzysfcbgB1QeKwFV4g5+3+WPAW2Dw
nVSOZ7Ll+ythNUoWWIvr8kLhw7NQDcfrxhdArslGg5HDBCjRK6A/9rnw3zJT+tLbw5KQ2QXsK6yv
hVoQeOtagyBPtJoV4gZFsmOkFWAMGENMScq+Y2ELfl3B++DywpQbQGsnZy8x8H5xlO7QNTDA2PFI
UL081o6u3hA62eUirv1mgar2q9IERODAMfjK4ICSDJQ/KHGwsXjomUcTnpvOUdTMFXtPUxZZ40xF
d0Ky3OJxEhGDE0M4mjN4d461wpix2RixodiwSe32WEVU5tmpq5y+Q2onh6VVYtdvxSz2c+M0cKe5
d18WrAQtPJtkS1ZCPqq1YERnhZlKX06lc46I7ggS24OWyfnivmf362PHLS97sfDhe0ThN5SQ8tkN
8bMY0ytXUyx722TtstxbZpJkm3myFE6QnhdDImvJoag5rpEnE81fST2PgdJM3qUmw4pnlmIGyVOr
9iQWlQXMcZDkiwCDZkX75rIsq4fOKdNqgTix4Cj26ZKpteFbWq1VlwqeLkLbJC436hBJD34vHSd1
YreLp0egpos2cL52Jqc55wivxkO+OPZ0l/bklbxxgIudtwTyIMBUSZpEkyOUfSySZbwASln2iPSK
nj3YNAKDu8keXtvWbmuzX2Mi0147RVStmZmSqZ53skvzaEdqVpP4o5lTqKiZTZjPKulepojjKuA4
nSSJYZpSoEv+E1sCD5MiPFxsnoW9pO2l3Q45mUOIDeE0ssx6hbszRSA7r+uP0USY3VZdZtKjLKww
MFmdBmtXiIi93txZqeaXvepcVZNrVRsyE5RbkEHjTVZe/6rjlHkza1P7tiJm+DZlFkGfVbyb5Nwe
K3UonyoNN3cgDEtfDqM6q3rQexH+EkU+66G0Kon/mr7Ut3GSVschjcQN+QRRvHHrBUTUnkSztUFy
DpKwxMAihfUxydP2NEw5VdVWbUJTHRG+0V6kjGUvEeeHTGhvnR15B2vIvLuqs9zbOnHLSx0nyRt0
8xZnNzlqx6at+ia0C8t76EDXb2o56uuxG2+dAMC8AWWo25nCxpzOR9xAAEvUFNbErxLLu+b8ZAWT
kqaHFkoegMYpTRpLmWNuYeTch8mKux9q4zLWx0idA2wt5J1E03glk0bZ1tmsnwpTcF7QLhIV0xkE
muwhCq0qDvYyM9NNjWqkvoXE7i5junxEjFAdU60Ud1HXsB8xx9ajlDVQbbPYjJ+LRPce235m9S4S
9BKbOZrEi5TIuoaCs3HatiuwmxNl1w1a8TXNZosyo1Cg/qu4PNNzbN40Ia8YRzk0aJX+UNIVGp7G
ZSh3eteyxHCf7a3tJmc1R2i5hotw0k1F1d+m4CCoQFphPhllGzV+jpWFe9FVrv0A0cZuBuzBnyt4
aUo/qBWDxYSKYXgROe+TB7pQ88M85ws11xFqYlSHveY1ws/wGVti88qwM6ar3DB3lQpuBp/b51uY
lHZPGc44wCtZ1w2aDA5rRnkwlue4uR3x9goi1N8XVD7xFZ7unMFIjjVv4dGgy4qLfYe5QA+UuikU
LXnTsoUtzqRF81HPG3EthGvejYbkgGAiVtBl0t5PaszBlxI0xki9RYcKYxqOrdXtkiEH1aw64uUy
3BMGNPme+93dAD2pbDvQI48Tib5UCHRKDPvcq8k560olELGFbKehJMmzUKcTdBf1F7cZtrmRRgFq
MUb3KNVgAMTnbz73Y3yp5iynVrrjtYJfarLHerbuGpWdcEmMtXeaCvFdmvmuzfGoYmvjtPmh8OZ9
75lsKqCfkyVCLrv0F6NLoFWZpKiyzVJncGJ+5QKnQW03w6UJ1HQ0m9ni8JMZ3+2iUx5SYcTFVi2B
t7Oc2cnQwkG/juouebTb9DS7dfNK7zi+LObJ+DGycUjhRtXhVFd69piX8/yWm0b+pJmdeYxIKHEn
hASNjDLwtwhgZj/E2JsdcIBoU/aEmZx2jE/ygwckf49Ij9LvRmfFV1m2GN/Mxa6JGHOUJHQyOCEE
m9qTjVPt2WhVQ0CItcqLaGqn3zjKdIjjrL/XFk3ixYgB5tWsi+VmdLqIsrva2a8QYtlRR1ex5Zt2
vTWqexWA73ul5c5FzA5JC/GvHF6azqQ8MXb1lQG/tHdrS90lRP1w5nKWnQTHVAx5MwFAiz46zbO5
YPEc68EQT/Hj3BTabsSBMvDUXgZYTcCJzRusxOzA9oTAhCPxDmpkbMklONYqDjgs5KuOcX0lp6Tb
xkt9OYxY2qUY6/jQpyfKWmngGsIOSc/TgkFQ48VnyP46LlM4SWNfwax+79Au+2bZnropycII+fS+
jGxzk8GNbibFuXCwQQCL8+4KpeUw27UD2QisQRp8a0ZBlBau7udl9AUvnBSXZTu9KGEe/anq7NAu
5+XaacunKWne0gEgGeZT6HXKIUvKY08pPtAHqNVME8ehK74qOQl8AGQvztxTWIphkeyebUHd74Qr
o0PlphRiRvuLBu15bobIuerxjTslCm5L1LRCOoNs6VycjyjwNld2Zd0No6gyqo8V1K8TvequPNGM
IHGhW3ZqqTzVFRXMEt2RWTCMcd9oAoXuEO6BTugO31Nr5HDh6ftKYjSC9dJNJOzaNyX3BfcAJ+zd
4WEiyJT32DpTtEm/sv3MdqU1DCHT+472deZPos34NfOta6Qb+kJbkcfldhi8MjS1ct6XxmAdVAID
Dx7F3v0sm+Fp1vOCrXVDscIQynVuPVq4WLR9cxSUdvFO5XBj2PONlnnddhDpqZ8Bi7FeNBbgumXx
1QawFWNxsclyl/2vqV8ZjU2ZOMFJIeNdKl0gFqQrNoU6d/zmLqNFwQM53zJVBw0awQdQ90fCEG7z
NUNCRWevi2EKFa0O6cY8g4zPVNkqdkx992BmlM5rr95Go04vzbTGawXDDD9nHxaQV5kFaoT73qih
f5q6fW5Se0zjpLkZcTZgZzudaSl0zHU2VjpFn19gZVjdeZF6STaqduiV4r7V5gtdTN+nyTnWVX1C
/X6RVulX789S39jdsYNX/aIs8ptKc6bvgsKdnmL/0A6u8pxie3Jlq3iDLFMDmcdaFVp5np/cQqZs
PvgwY18uN7aevWLogZEQb1pMd3GDiFT1MQkU9HXEuWjiLyZFfDUtC+r3Ojv7/gBvBnia3dAi3Beu
s49BgYPBpUHNNj6wjWIPCRm2Sn8lrQ4KOH3ssMu6mes+MJpZ3qRtbb2U0+DeIs/J0YAz07FbUvOT
1wm2FZNu3k+cBMCOhjYcF9Nv7FJuDYM6JiaAzm7ApOlidIyjThEvGNTx3EZt/5XILABgpd1aepfc
anKh5Na5MMkVdkfaMC9+7LkvdU1bEd/DWb8cR42qDlaVB7U0KYhpmy5Xn+el1vYSUtVNPJ1C4Lgb
DaFty96475lKNpOYmmMvi+51SnGQsDt8sqxe3hpw4apcLlzNvlVa7VU3xC5nSsTwNOCJHg0soXTv
LpN0bQS2IN2oH+ZIAWADjZfsz73yGZk/ah0cgpSiYyPedBuzKjP8bSknVlVOaZ2J3csnfDAr9f+w
d15LdiNZlv2V+gHkwKHxOFffG1oygi8wiiC0dIdwfH0vMDOrGUEWY/Kt22zM6qGsWOSFcLg4Z++1
v9hDtWkK7ibL2q8ICW6bDqMtPvEiweGdwQ2lxO/tOS3pA4iDZDdYxaOm+Ijg3n4AbnXqKeRV+Vis
+vJ7WZAPYUos+TjpTH6YSmObt3RdgoRgzm7U1k5gBT7zu/Y5i5Mzwi1oFtDhntetmvqdP+FWYF1G
DmGOT770P8iyvuM4WzxwO4vOaWzXTXAcm2KVO1SMp7jZgLU5t93TmDRnGQWk67E3012v3ass/WoV
Y5YCtqAugwV752O0njgQPqeDNX3uusm9GtIR2lo89t5WZva0maZ+qaSnbRhhqvZpUOM7hq+B2Ce8
KasIA2tOjBoRknNtnNEhN66golXPdey6n8yl5lZwlR7/p+V7ChqzM+BTCtRNeApa+JcG2dBWhcef
ebGQPd0UsXetkapzJIcrYgCCDYgC8wIDBCHrnb/4mQtz/uInbDGox5QvbEZj+ojZsFZ+gVM8KEQc
n8U2zUuKwS/gGlaSfRAp7eOe8EtrnSgve7b7UY8XEYREipvkSBk0ECeQkbXSf+qs/hJjvJIY/Fvh
8VYM8h8lHq9kIb+VjPxPFIMs0oj/87fY4icxCJKQ9HP66ZUOZPkbf+lA3D8s/Co2jg6HXj6a4b91
IEL8wWYd2Suyd/xCUKH/LQMxhPcHyVumMFGMYj/57tr6SwdiWAF/hrSHdCmLyBEHqcrf1/bqLf1a
CPJab4VNapF04Q0LBQUBZFeLLvgHnX+DTkVoS9HZGTpxw6rzEYVZvfXywHpHW0i77pXihN+CoI4C
ClGXh00JM9rr35JtJ3QXp+3KJIZuZfRjCzCHn86KcjLWqqLbwhFuJN7c6b1LbM2kQHnTeOeXUfWp
UXZ1WZvg2wjiKI9B6QKkdfx8lVl0JIrEegkNgGVNM31I69A+yV4a12kP9wd1vnWdFxFnLR0Hd3VQ
XyYL1NOd3HAr3eFFdwNG0iq2v6QGO8Egip+icC7A2DS09D3STuKVSiPNpsagP7iOBm+4kqW6HqxW
vURk3Xc0MP3PgZvIfRoST5hKQ66cKTsVg7bXUd0O9Xpeuh5d3zl4tPrqqw6ol3s4Mtfl0DX2RhP9
eceuW2ebhgSuZPGCcwbkABG/zMBRpg2IinTHLMtu0HaVaeFgY9vTKXaeoZGLLZhaozDvwgTEiggO
dQlmydvQknCK9gRfwZrZBU219ok1mQJjfGL/RNxgwjF9QFnu2+5VhwXneshF/6WYEDDyjkonXRdm
ZX+SUyumLWADh20YM+7aYQ5ZnLHKeA4j7d3MZVR/7b2aJbTXkGeaKB2czSDkoNbZqN2Pam698Fg0
FBFAqVo8c0H6W3xyE5v8SBQUxgpvJCW/ajQnlhhIezvR4Sqeo0E+yHoUdOw6L/VOnC4h7gisBXpF
42duKHSpgNR5YaYfLGRD6mTIXMP3LQaGW9yWfniqUV7QoYCvBWO36Ht3G5c5bXfQF0aNx95tW2Ag
tlvvmjZOTn5PyXRt6CyCmTN31aPLZl3tuAd1n5nuGK4cOHHmKjV771swsc/bzMWAcytWYz6tRZDY
1SpyoF2sBEWvaOWY2HRWtjaTeF2TV/xBZoB11lTo/Ix1tDJehkhCO+nSwvoaNJSg9qEvqbfYPlSN
3AohuNlZEhoAcgJ4ADUdr9M8pnQVSt/hhGpTxJfrwlhGbm1b9ZesFMUVQc9tt2ExnNod0MCSguhY
Q++wBwUSL/cEfSk/ymva9X7rUSIt+m5jdU477OA4axXfSLQ8zAtMSrqRL4SXOckGYMH4zBHLom5Z
GtOpsYp83tpeErbsAj1QnHiylz0w3Pnk1Lq6qw++UuUnL7NzjnMJgMnCJjACDu7Aw0F4ZnKgzMH+
rUCDcC6HejZFcDr8+AYgavCFMZE6x0ZGJg8XczaziA/Mgglj0p+7BHvWVlm5Vewyp+rSbd4HzCYM
H/qJs2ncWRklo82IbfNqFg6CpBQ0brAQlGdrH9aMmRX86PEGGS1YqzT1kHIr2uDLSdxWjxmZNQ+y
qlD1qDoHm8UMRhVC+oZm6zO6KSj0sSbwZTLlS+UJzpIgvvttVYHoO6hy4ESEyAPLiG0OVnZtDtP4
1cefM62TGu7yCrc+DenEMIzrWLTpkzlFffxkZ6H9dRJu/0UUqrjtooQ44np0ZnqoxpDO6I18mho5
jWln11KTNHA00UufrRK/nvbkNQAnfNNU75IWMRm11UPdx90trs4gWzXg4qxVHjbxt9wuiVPLSsNp
Tsh2cHz0EUqTbacANW5J/637K5RLGP7CclIoltC15jiaoAXjJwZuuLVGLA5IFwbfOoX17DbH1qZC
RKE9tcUBKHNNwzfLrCdgarA4R3hF+3hytLk22mr5kDCxxecaNDrd+nDU3naGNTpBUDVb496yu/iL
At8JQo5OekC5MxzO8rRUJJjF9vhEv8wqDiLvFjgwWq18nYIKgIRbljL4INnLUm6nynYOZp55IOFi
Oz7eYnisuriAVm8KrRBQu2X8saY8pl6CTlTlt3ao5ulzHVngYnOrbV2Oa0KMHUSsyQluQPjBnF5b
bkWbZZUMZKNsiRc2x7vQGOP0UlepWFAo/nJSqkppZYqaTVINDRoo26ed2MrasPfYbrLxiucsjGMZ
GDX1a9MbYMHY/PvRIUmJqTiLE3BiYENhGg8++WxxZH/LjLwpERixcQRHpAaDXgy1ek0zqyUCsFpl
gIbSNakCYm43MWlrzEim38qHMcS+RDc6N8vg0dds3Zmc46y9bahA2ZtAW9Z8qLRbO3tExXRTsZQN
TCW0Kpn82rxMT3EqGu/gFpbjXxsU4FuX3l3NGspC2z+VIiFYyqwsh046pWIBsil1+KJa3wzX8AcB
4K7KioLXbS75Og5wZ3v/yF45pGULI1lQtxpFG37Q0qPdVnUhboRNU3dt9mUelKXum94brAtd+jRl
XbcRLbI3R3cd32TtJ+cNxD5UHUNTRg9mbs3DBiPskOwtomlKrl52tGONcrwaR2172wRHR3LB/DuO
LwpVwdLwB/16M+amfT4lzK9nYOcgssg8sS2ekDdVt3kYGuqUJJH3pRFOrMGWhlm/JXqj8sFF4IC5
pu5gfXbFGPffOt1GySfHEWV/4fRFG58jf/KtY46nM6OHbxKXANI4bE2AbZVuvT1DZcqw7XVLVXGN
d3F2TvQgvk4u2Nlp4gyMK6S89MhHZ+MR6dLadLoJM+ZUEpt6CAsUEUrqmnDREFxatgRENWXsOOjx
HlzUO5nlVc9j3gLkiUq32aZzkW5jgrQu2TNM39waPA51HStbMTrlzqnMmS8ZcGzZTYD68jLZWSiJ
6VEPLnOu0dDWHMb2iCljUR7aekWahbvxlW6Ow1DPj1WeJQKNFCqHQLXJ2pIqX2lXpaDL6HlfYNwJ
9p01VVBSw3FDj/ISv8qqanz/YDf2eC6EHHeD9L82Oh8OiVLe2ucEuc7jqNm1fRvvgBF/nVE97D2L
llxPblVBqbf/0GZTdR1OtC0yPxGHznOyp2pMoucpp5iy4l5RAQ9BFfKS4YATqjFbLHKWZpNpFC6l
Pt9vd17mHhyaDXB4PaU3suwtBjSldnPV9bEHPDIsdqY/G1/CyPvMMJHXk4MazFbUTKiY9hcdJzNO
pUhDmK3wEiV2P1/rusg3zHzNqfVad4/Vw/gSO855kExq0xp5uSlnkLSRZyXrpm3zU+br7m7w+jpe
pwj5TGaxLtsHMvnWV06/YTdXs05WTraJw9RFT8i51HKKR/jOJG5MiwhAjuYtssJh4zuOf2yh7K2y
pCrvEK7oi0gE7YVSWXesCuxyc0nnKtOxuUvISGA6Zfuk6qg5oTZMWdkcoMgISNNzoaw7oJPxFpJp
Qzs+cdeR0cCPlV27yqcqfuLj7TZ+3KtnkyLGGpq6dTF1bvOtqpFrR5B+V41N5RQp/XUSVg9WU2H1
zgzjQIDVN+BX5WEMU+hSHJf5lyGVBF3d7/3U1I9FNM3tLgkdQkqsYjX0Hgk7lU1j2jELGHjBzEcN
8TrwPi0NtmubAPOjH0r3wmPh3DdifPSnrnyGS8L6kff2qZhAoK3Ktv7ahhaCM6nqkzUXxZEixV3Y
Cg36jgtHxQEvay7HapuhpffXMnWMcU3g2UOYUu5fOfSOXgRJEkiFMq/7RvJneqwdK9rQmazDDeUD
s4InT5gEqQbphvg4BQXcMuFQOVWmXuYy6GFsSmPbDmxPqYc+Zbnrc8Yp3I1Bw/LoAjVcsLMj8gSl
+29Zmwzx/z/r4yxZjB+4+3531l8nXQrn8JP811EWn6qvPx76v//VPw/9mJ7/gI9EhjwGYU7wiwP7
T/PH8ieAu+A1EXVlkXmFbfwv74chTCwelg0NiyhIEvAWUsPfh37+bPm3IM/i6YaYxb/4Dw7930lU
daFjkE/cJHmBFtHUXN9igl3oFktV4IdTf0jOQJ4nIE3bRlIOLfJuxNdb4hFvGpRnGI5n5uwypamT
2e2O2YyttJl/IrBqpOjcsccQ0vyc+RkCQS++nmLov+Fg3YaFY2TrgRnjsoVFeD8AaSTBhJITizO7
7srRFXB1eVEPY/5nju4/qkD9316qDiHpp+pfq757+dT/q/72rzv1SfHa0i/yf4P1aCmb/Odq093w
qfj8qXs18qzlr/w58mwbc5GAO4BdAaxHsHiL/h55fzhuCKrPWmyQAW/93yMvMP8gMpOKkgd/AVur
RxHor4HnO3/gDiJFd8FSUKDn3/sH4+61yZwyi+e4PiZdBj4lTa7w9bAzSLyAJkJ6ivbleCXqgNq6
j07V5txUhsG5YAsS7GggGJoOK3P1uTHQ/f7wwwP7qwT22vvEz/z36P/zMih4ERBKIQX7H8/ox9Ff
YbiXoS65jC4lywiBiRMe6wC6C0aMMfqYzrPFMk2oz1PfetbESAtT1K7eUhDvmzbiUE3K8TGKbZ9g
lSSWJy+HoostYsEeZoQSxtfvXPNSG/vxmm20fbZAWh5w3S62sdfXnGVzKCog8NsgoQJu0mTfpxEt
PowoRBnElrvlcJTcShbrLZlY3rEkomKVtY5AuO5hlsqITuBoGGH2eefSXhvJiAPi0rg2NjcuRkce
6utL600enTAEqsJRlGc+ux2ERXG2nRJyO6HB3mQzkoNKWnIzU187pLPbbQq8Z8U7V/IaufHXhcAs
4dBKdZRy4+sLyccWP1pLIcCZKYjRrowqantGcY3cEeY2MV/sfGf6fhoJzzs24+X5v30/GGMx/Ams
P3A/Xv82YQoL4sLn/Xjgegh/mGgiECyE9JUWF73zBrc28UJ9v/nnj/87uEGQP8aCYr75qGh3RuYY
oBmpYmD9FGMowRiBFRwkmSjsBEbir8k2Gqn79M7tiM58pfupXECdYf3OU3hD4VpegesTdUBJm4o2
H/mbYerNQedyYLeQRhrKRDFiZJwYBdxSjja1DzRVVXV26jJL9wQsTcWnBtkAwklqbpTY/z0v/r98
5gAYMXAxd6Gs4sLexhKOjgeLPJchQJAFGO0MkgqYE+Jc6jnVoUAuoueU4vA6prN0mTqRfhiMtL0f
XHNXeBXZZNagm+fOmYxzWKfuRiPLO7Szit6ZkH4et9/nReygOEUp7b95gyolCyQ1x3Br6KSH/236
7rr1poaQmvjCKqLi0ukd507rJj6884x++nZt1gM83Twn6vE/YQ7rltpqB/l8F8ymuUMGqpN13Yek
hIxIl59TChYfRF/M3/IwmQ5THSRnk4NGIw989Q506U2yImOHK2Bzs4yhQPCf5Vp/2JTQ0cvMScfT
rk3TYiAya0JQqmumtXNlF/NtVYYVSiNm6KtZ02A4YkuilUZMVBDCthHzjSwwFJxVrSEGoo3IWqhi
19hxyAd2O9c9CiHb1OIcRXCstzUWVrWXVe0XK8cvinCd6wl49jtPeHl5ryYG2jeLxZywT5otaMtf
31WGq8dNBUAAxyVoZujH/kCaWcEZf0w3Q0vIkZ3bwG0rK/syoc0FcT0N783Ry4+8vQh/4XDAq2H0
iDefJVNynBIq0u8sWC7zCnxszbnIzDCWKP+B2BJn//vb/sXLZHG1fQiPvFb2G29+0e5hFAiNbZAK
3/hs2nW9y1Xh3FtmQT5Hm85ESMtmOm/nujkPG9c8aXdOTrTgsXfW5VdpTcXjgFRpUVhkj00NDMof
3LNEcEheJ6UsD65Z0LhI3LJ2OD8qWMQE+335/X2It1sWSEIOnBi2BMviC6Pm9esjwNzRuCkHYpJo
4W06x1Sodnr55Bhxe1aLwT1EAMRXqYFGrZkp/9C89u9G2dxop2t28Blwr0WWd+uw7G3dlBICsTHB
VQRre9Mwg76zHnwnc71+1xwPmPOWuc/zOEa8vuI+VLmhVTfukJWl32yrwF4B7ekKjJm+SaLEOlh8
MMcez8Otb4xfQuJHzpemyUbGrZdukVob50E0l/ckuaorq8ZwoAy7pDsTzfrDTDbN4gyfroilevBj
Iz8CIrswiAHyKXOyxJrGMFxOYs7f2QP9PIiXzwgoScA6a/FCXt+YpYI2yPB77ZDc63OJlHxLMnh9
xU5OHyNUHu+M4Z9/jzQt9nH0bWGjOvabbaLb2zQeInfaWdNUPdnK+Mqmg+C7ths/gyxW+TuL5y9+
zwnowuKKXkBwzpvf65qBYJ28H3epdJ2HIHHzF2Oe/DPXbXEfj637zoT7HUf5eqRAy7LhAHmweSgi
vHmgfo4POzZjEGFL1kRv+9D02rq8G9O8XZgv/iVdFeeu7Y1h64xELax6IKnUG7FsXfe+iu9t5WCD
VpP3zrr081e3cLxIoaYPYUPSfPPVjaoJUdNFE9w0OyfRNRSP1CMhMBZefzmpIMRH76FcVkO5si1o
Ib//6n/184EDq8Pk6+fbfzN5wVF3lj6rxt2UTw+EEoiPbij2kCYDRF5S2Sj/1NdAus2JkpT/zs1/
P32/fS+shtBCAlqS7F5eD/QgUBUJ6y5uo5o9yyroQ/e+c5p2XbR67jfZLO/xgPnXKvaPKWWuY2f6
A4IUIljXGd4Aueqp6KHrL9Q+7av44R8+HZcTpLCJlEafgApp2c78sE57BP4gR2uXcBtnOnRORjpN
XCfnBd2Rp9G1vwRjiUidr2qH1sW8+/2vvyFpsU1wOcTiB4NATSY7n+jrn08lyZR2KHFDE3Vi3BqE
GzyMph2Ol5nkq9oUHS6BdTx5jdrKnJAhfPN1dxA0IxDXZ1L9460/F+QD7aRoQ7+eRuXrC6LC0Ztl
XjnMEyPdjWHJnonMWl1MRj4++0Kd90Q2HX//GH4aovwo3wgbfmsBRr4l8uDGicgXEs4uj6XNQS8c
xDfluvNel56/d5C6fsHuKg4qyPjfasN6j56zVBJe7ykA2iy1ARIlnIVk8mYYEBdJGXrwcAxF6CpW
uZrpSuYpAOWjpmV36mozK4867dslJMXWULqHery2lRjkpsraahm8EQjZ3z+YNyqT7+NjQRUBmBbL
a3HfvI7UQ84irN7fRXkbIenFDU6Qjk9uEwGQ4PO38FXqaa15MNWmqr3S3qeDlC4eOMAIU2UOYk2z
I9AHulBzuKtyzenBHohB2DRz4t6l6SIvM9J+jvZytEr8ZPRdx9Xv7+PnWeA7MpHyIVNLQJ3uzfPt
kGiKRijqIShRo8NSLSlW2OMoOSRDou1VVMWOt04oRiPbD4NpU9eVb64RdRN1rLXSQGPTWF4JZLXF
ujF9m1K81oi/f3+lPw9Fi9URfCkrlysoLb0e/2B/AX+UPHCD4g9KWu3ixzM/0I4NL6xUF2i9hf4M
MnGvPSvd/f7Hf1o02eCwQaNoio6as/VycT9MRk5H4y1PU38XjrZxmxNifI0IgeBumHDoe6P2zyIj
ArVf66W+b59eTc5LYRYGMQQ9y3IAp7z+QQoMEs2E7e8Sv+o/N4ZN0Ahn3o2ROeZ5ZBvAgokOGw+s
qcE6iENzm5O1fLQKJiKsauVlPfv5huRQeWbTbNuTCdwaoN6phhBWFDwlfoM7Vkv2VzpV72wx3qDX
l4+DOIdggYOyz3C5iddXnyRmZpiEme4qRjhAlzC8F4RrnNVErDyWE2feAtJtuY5Src5D7UZrEWuS
2ydabyvfzoZd6+Vx9c6eVSxj+fVDRYUL9ij0fdY7RPCvL4uwaLNuZnveRfTikZ6z7gGatKLmIcWs
Vn+YnMSsj6Mmd3rtWGT1bsu+885B2/gn5UYupj7DiKHMQLC8CLEoRLuxNPR4NrYhcme7Swf3vLEI
fvn96PvlhcO2YKL1KHv4b7nbjAQLM6mhd6RqgU1qw6X3k/deeF2h+XmuVIvQMhJFRfnQ7gOxzdAO
fOxlheiXpdruAT0PIllDcBNL/lTsH6D/1Oy1zWXHLUlrvUl8xzDfu/CfZ29WK/DGUOuWvZ//pgMw
NsoHIyPmXdqaDm1XWyjMusEVnqH4hv4rhu4YQTj2cOMmthJ5H9RFtkaEU11mBJC9k5zxi8WEsjBK
SLobQMt4lK8HgLIHTh3s+XeeP0LZiWxicK0pPdWeKy8i6TXlRib+KahHhFyGgtcj5vKC/3L0LR2/
A1P/xdQLEYuvA0UkT8h9u6LrAoVyKSd2OGm9J1tKI8wvm/HWcJJoKUNYZzZ+hp1SrbmYd/uHKZ+K
Te/IYTv3RN4itJ2vayw7eH2H4p1t+y9mIE5AgeBhuaxy34v/P055VlXFfme2866LBsO5wJkBQMSL
0ubamDoUZYWdAkI3NM1v1zJGcxcY2gYqEcZsgApy5OtdMvm1wDqxqKkj+K7eJogCjHdGPiflCQq5
XW/gGKhm0yJWqXcFDFrnmHJqee9R/2Ic0lhYdpMUR5gA3kynQTPmNkEaYodSKlulCWQ8GXvBbiKn
Klp1rpwvbKQ3x3GI7+mgBdd2l3kH8nDlPi9Y2H//PX8HEr+ZiJjSQaIt3Ttu58049Hh7Sc/JYJd4
5YwhvqouK8Xb2AB5m1cOHJ+t0jaJjkA+tnTIFRUlaV4H5US+XzuYBwK92nIFT9vnZBKHDhg+0pdW
eUdi6pyWyFcLu8fV7wIJAOKTfWytdlfHmfoM2yx7xi/jPf7+nn4x53OEtbgbsTQPf2IId3gXiSv2
wt2CDbxKRG5feB1eUey6+SfQJBlNdNA2lpnqRS0YviCM/8yLaDaz1MmtQjjzzo7hl5fEAQvaPJ89
des3J0/UdGj16LfsYgpF550nm3NoLYrgSqJNrUHoPbCo/ilkVbpkXtCbiU3cyugEojBu5WpG0/DO
NS1v9vWbp0yHyZIXSR3/Z+C5xMxrCp9od+16H3RG0iyNovqCPf2wTYzaeHCkXx5+/25+Md4o+TLW
6IvROWBL8Xrey91s6MuAswNxS86ewqd1UFXh7zNZTnsBl/8s5CKe0i7Lzhppet9GO/+UuMOMOLly
630eqO4CaHKORMWuzlxS8y6NcCRgFpVjsiLhWO7rEhepkRnFcSaM475GyHPPQnNOSjIBwb+/IfG9
aPDjc0SPzsaVdYXOms0J5e0dkcO8LIkmxn+Iwmt7mr15o2gb3GehpaeNMTTdTBYjpYcNk3CTo1C2
wuNUKmmvHBS86OtyRf95Lu2xecRzFMdYJzINn0wOpnWpTWRt8BOGqfs4iWLaDrQj9nOlO7keMsvB
zFXBpMkT/RRB1aX1UuWP6DKBgPQJyeWNW1UboxXQ9vuwYPdOhxsLZ8Rnkq8U++OevZszXuc96sWV
TvwxXRNgO310q0CSapmngqomKWcnG0zduB3qQcChK/MSOUZrzBtHTAZpgJ2LHrT10OodI4zXl75V
GIT4uHZ0w6NLoeBlXf4CuMDOdkY+9ZxchzgezgZ2OSQpDXLsNiVGYskNEkYDAkzkNxRyum+pZSE/
1twcGBvczxvaA2OwbkUxb9NatpdOMqAlKxoJ3aqeDDLN+u9imdZ3W7HOJqPgrGBr46yPVPsURU7j
gSK1MJHPxkgscB3By1n3fc1iX+ou5Kjh9d1Buu2ALmJW3c4OgCKQpuo7W3Po7KtQasM8iZoe2zaf
CzRUCaBkc5O0pRmB6lGNACAli1seHtNhly8PKspjc83XSA6LqD3/a9migXvvdPJTS4oByXS+pDjQ
pzQ5obz+xJrW66qEKX1bilSc4HlUO8Pv+F6Q2V7YpODUK02U6U6wiJ+c2s6PnB/FO8f1n2pt/IC1
FNuWxjfHZkwbr84pSKNmkofxEOusUceCTPBTlbkmtMv0MoZ5e8SIehdIMhAH5uazEi3UQfuhsacp
EuIkR2of9Kl8+f3n+vb09OdVscdBEkJvwnxzempaZv92jkHy6HJ8KfIJO3fvd9dDHxdPblzUu9//
3k97F2Y4TmossKhfIKC+tYAAIEsqrxswjoZTCCwiyk+dmRTPwUBIeIob/CaMnepy7kuYd+C0QTQk
w3LMErjSvFy4tC2yZH70cAQvNsDszi0bct8b37swCdAEap7PxDaDSkPsJcV78HSm5OWI9GqCY2Mo
gHGza2ap+CnTIHQmt7H6Ito2op+9be34XXBsi9YrMK0rGGCeTpJTVDCh7c3Cnu9axl8MKm82w93o
ivFiigM57vNxmuGqDBxqoS6mJHbKDASx8MujSiATrwWq6E/odNh3DxV5jCs87uCXUrNRj13lnBno
N8t95I8uCntJiOQ6zetkuknKoE7JhMSLsZobv3pKvHlk4lOyqfYU7wIoOI2ZZgc5xkrCyVwyaAeS
Z+djHBSVug6jSHdoRgMXJ3uShBvL7OCFopOuhyN0z/Jz02Rps8sKjGbbiJPEZ78nlfIAIsvON17Y
sXEsnK7HvpIK5KrZHFlYZIJOn885pbFNHvO+KNp1X5kgCnVPEab7nHRo6NdNj8p5x9InylM1V8AE
JlwVyJGxZiyUzoYPwUwRZWTDPH5yTPSuO5w2qLNr6n7jngBVGkwoXar4COk8njCIL+aAAriwXOdt
WPSrBlMWPvwJkToW5TQYDwj2i+rkF6GjL7Ku7O1NNc7NfjTH6MKymNq12czLsybWug7ZEGkJDXU1
RIXzhQkouHbdsG/WCiUuPp3KCOk3ZtYOuI19oC7WQpFTkDujeuYsAWkO1JRLofYKwyY0TNvNZbLq
0SZnEEpN6zlIjfBaZrGfrRMBOmfLUrRoUSs531ew9ogBLtzi2qhhgbNpH4aLqRpVhw+ae4QzUMkD
Wac416PaN+Ba9oY34axFir3jT0O8TwmF4VWfOXNx53dlesk+309OUxAPe190cXWXAtZdQvYK2d5b
vujlte+Ddty3DgvTVteJ8TUnllIcY5c1c6tBk+Fnj6r2AcxQOOzCFjDVGuJNJwnPUXBCk8GhSqbS
tDurm0bXcLcdbyFC5USJYiQKU0wAXji21zhZCrG2U109hBnVpXPsNfkSyZybHTzTrN+XHPTVKu2c
QO2bjJDM82HIBX+Y42qnqheTgJgZaZDt6rkpbiuW2WFjV6neuLCMq2spFPaFjATnYm1Owqo2jEbQ
lmPvxxeVA1tyS7pwegtiGaZt1gfRdG5Je27ujLnxRvBK0hyPaefb4CnmURtgXNwAnlDQ+7THEBNn
57P2MWvzgZfctd1MxX62oBPthTcAu6Wgj6nTbQBCmKOZOCeYKXCVqY4G7QHAb4jNJTV6e22lLXYd
sl5cZ2vgC+rXIwVZALaF0yDyHhczC9ny3S42WlT/XtAhpJIiaA6lEbVM6pxaOOSN4cfRcqS3LjEv
A0T1u3NepKTPnvfTsc8Nw11FWJfvuoo28jUTyqA3lSLRekMCCa2YkS7ofTFaHatXIAk9jns/Xw+C
dfOiES5wIjjFQbUTsD8h9ZFWlGMDcEaQwK1swPZZhXBBUmlQCbJ3xKkqQXAomY5f3Y6AYlpPAw45
sPewQqyxKJNDGTl02QyqjxIK2Nw9O1ZTuMjMi6rdDrIRFayOAsYWy6nRsakE93A0razvt+PYpY/5
2AcvI7K2RyfvqnbtGi5+YtNFFnDWFhX6+R6QHUYwLBJsmXsSj9ZOasNkt/0y+xxhN1RbACny0aPd
2+0Rb4wYBiZjnjeAu5wldNcvk60oCPq9Thgxat07VaNu/IQb3SF2Ycc4WXkqt5k/TWdtmBdfMhEY
5RbbtgsDIHUJcDJVo06jQ4AA0+YsRrptnfQuEmx2H40yR8VjEWMwrWs3YbdCY70DAuB6xaGTCycm
Lno+dSrZY7iJB2UqAqQDdWO2vXqYZRcpvOq5yoBpZrLZKuoF1kNoS+cbT9etzkoOWNZWskl6NLQD
GQLB13w+jlK+2HYnKTfPQ1Bsbfxb5tHAXsYmOE067xbqhRFtXNcdrf008envJ3bEwzbDPPjQdxj9
8HIllX304mg6gv8p+mPet/WdpA4gQDOoUl9MqSF7BqXrQTo1xIikm0zYfNP6ik1aYEoU3K1mnXGp
pal1RxBYt6KGhAep7AChbHDsuZs8N6BlpbgiSZWP+8DcOMCfYHWB2DnZnVVWJzCAjICQQHFIxXOj
9toqnXGFat+6h8Yl07vISFnK+2IMu1Od9LM6VOxN2bGp/r4Ji+aM9nN8o3O+0a32MnENQt17GgBk
TfvcNHV/oWsJNceWcAtladnzlcpnoGIYADFP5NJhik3gr2B2bdWU0c9LRzwieZew98tq0AUzTEmw
NkJFp8Tzy5E1OrU+JH0PI8gmMNKGgTRJLE9uoW5HjHvzGtPtCNqIv9cx6U/C34rJboIbegdTvZtg
sb8kBIwnEIVbSpTUhxu5MvCQ4f9PBP+Kq+rmCMhqOpuxbSA3X2YvsGkxq6BiR2Cha1zgz2OZUnwL
e2rfekRSt8lJR8NpkQdRvVP8T/ahGBzydcMugxhlVW29xVoBOqCxiwznjJ/rYwcqR69zqxxLCCOe
d0pV8V+UndmO3Di2Rb9IgKhZryHFnLOntF+E9CRSIzVL/Pq7op/aWY0y7kMBheq2Q6GQyMNz9l6b
WieCd+KfiUpA/WFNVU82deONu5Db+lAiLoySsMbSCGqsH69b2HJUm0EXSzyXxreTHqz6tQ0sqENT
PqzrndYRs1lT9dNBq2ijQbbSYL5k5cpGCFlKUxVgFUDJb4IXZEfjnAR+ZccfgXsv9kPN2Exep3wK
vqNdizUjb2eUO9mT1E0vIodn2uD9fZOjB2fJn1w+jVO++Roiota4X+IeCHdrBj/1zDKMieuaatvN
gMpeiv+kuUHZW3+SCm+/haJ6znlbuK5uwknA6kKDaXKr+RgAcYCgSjwSjgjjTMmty42kjwmUuLdw
oUL9ykvr3mks+uVhvM4WnxHbkDQg5c1ob1qrgyFahWlNDnu2y7Youow4RaxT0VTcG1vU+ScypthI
6MRNp8UbZH4/5A2SA4euVp0I3QLHK0ZULWd6MgTDt7kzvgB919YuNJ33K2zkKg7UfJb9bKweIATv
e5AdaleOz5hkx20/lwNPKiUF1RHpzpTDw3CjbpWNydtEdmN8YV/1xhSZag1WHCXsfGrsJpwPrBpE
dPTVHEDijGNFYMFMS+6ULVsEoHdyveeuc6EucP3WafQXcCEdC/luDZaF9nqlPbIDfB1557DJBEYZ
q7cYCEajdZr6yIxvND7t+zYYLGuHTdWubpGhQ/uU18GUHW0dSMaawi1tQBQCtJSrVcOxWgLcVi1w
7yOmsZEGxDBIrGbaCyCUMhYtznzBIHtpp8I5I0DLQPHDYpCPXjT7PbI+YdlHwGbiN00nd7msurKt
xLO1BerRq519CF6+Seshbj57yh7DE07CgKjLWblvJaeOKRksNATpuFamf1gsYs6SVnt5d/IGTLpp
1okQUC5NgHCPzTqpczgqW+1CfA5k9ZaLOvxUQY1cUieYAnuHL6hznoheYU1njgYMOLDW8GtZeHn0
pHVT9AedlaxDkYYLflLdFOSg4iMbE9nSyEdosU53ZQWnDxNKZ31YojouL+4CimTXMCI0CaSPpTiU
JhcQdHMzLXeFx4t65xraHI+L9lR1VvhQs73DpOFJdh0VhtR9hINr7Vvm2iqSy50kPkFeO4VzHTk0
+qZjOxBlVTmDslIILaypynXrFx55FC0KSSyaK68KOYSpzmsP8ISqq3A4aKYzKYMhLi693Dki4xDB
HizEPTacOaP74kZvo2xbf59tdvuzyKqbOwokL4wV0eVphXPOO9l26b90bue0J+khGNtzYMnESTay
BuBLaIHZgckHwOKNC1eyhgHus60uzHdblRbnECXzC3rTeExWXXALrY4te6mnaExsFE4djLbGsvaK
EfB+wUVBvTPm3a/cmxl8rZW1uA+FFbinzDH1dxcCXbBfFx0hlBpbjPoNUaK/1p767dyqamqPvmxC
DvrAC7E3tS2JCJaV5aCdLGDhN4vG1B6iMPR3EFoJX5jLbLBe6mY08Lfx5BJOWnv9x9vbsCRd7U83
f3+uPzOv7D4AkxAq9Y2GS62LdXFZm6PVTiqSH9adHaligAbvKT8pBnc8ju2q1H4EqflxESL/DdVc
lddu6kp8zETcXMYqrIO97WmtLlYRL8uBOADQW16EAiRg5XJSYjAaFGujNT3lSxNFh7G2mzdRDKU6
auXZxZW1d3wmPCsI9mNR+z+hFworT23j2h/imfxYNebNiT53k1CfiJYBpGuHb7Fv7AdIpJEPgrFf
D3lbgD2OR7R+eMhuFsvB5qiwp6NP7k2wbkOzhxuY9Udl6bwCfOUZHDCTns9MlLK7Wgd9kBSO6Ekk
QAY7HIToOM/CxKiifVBM4UwgtAmLg8p5HtIMBs7bFOrOTyLR93G6OvwZt3T40nUYSWQmYDZ+qslS
nycPjzkTZL1+oG8nX/qutX/wVJQEllIhNbvFz7Q5U8qP8iHXXaPS3p+rn4OQw8nbwsrdbcEt+SUk
Q3lLvXAZ1ueM2sJOHacdEUkD/2oTX3QCJC2ixnZXUsCBeDONE92FTcfltNswx/iuY3oGfchMJAmc
Jb+pUyhTH906iDWAsA2GTcHw0U9X2nYvHpou8gVnQ7grr0sG/zceiFN8ogoq7xqPQJk7GUJljanj
nHt3m8KJ6rmO1ZO1OKOTtrM1gyxSzvICVJ2GAcTOYTu2bC3hJ6Y85M/FqBFv6EUrHvduvnbuowbo
eFyLSbvoFTOyaXhj4q8uOlA4zw5+p5yixZxjp/TpoDsgeBKMu6QtyLyjHHAqGEReU4cXSc7yltpd
m3tJDxAi21Nei/YCl0KFaY+ChOWJQd4pClcT0RamC+RW9uw9DK0BvVsolEmkPLiwmrwhlld7k/bb
QioLCCEqncstLni5bERteAlNB3V3a0vlsDOU2ECBEW3yEm90+CsRLKhVtMOq74d6GK++ncGiNNoN
4FO7vbX3pFiuRCeTjuK1k6gOsqluXV9UlEAPCCGBrGtyQst3yP2wVG59SdBCUdF6HkjK2LryjOE2
rq6+hsN30nGDz7lVWfbcD5kFTVou/rlfQvhTkEnnb9LQXzh0DPy3dGIS0D3KNq6gk3eTFT+4JOYo
tCxFSK8d/TW7ZLR87eFx5CxOKLTnhplv2sgp51wDymPcTTrMmqfIomA+9+RnOOeQMPEBTEfDltKJ
QXan1dyWTKvq2obqg/PymbAGvyfJqB7szytH2W0/LlQ++1lobQ4aY/oCIaHM3gqAEvVhrTlOMXJA
eJ9aUVZ8YI8JghOjZ2c68VTZE+4VumZXy1eu/chNDr9LqwmyJMiyYkt66AnFo1gxfODXNeJHLWjK
Q1HZDGw8sCjkE/rN2pyKSvnHsGzd4mzW5XZGHMbqAr+iBD/H3GQgwEKsr2qJlz5Z23VgG6xylAOx
5GFNtJBxQlqaLdMpQv6SqtDrvwBEV/BwwL5gggdMrT63vubsOiGsBdWARo6tyV+n8WGcDKJ3dDVj
imnfUvdrOC+CclFG3TnsOQ0/NpVdfl4JL3pzCWuBft0VMj85sHPnpArtoDvP8J1BwA2LfGU0NSaj
G8x8fBxtHw2J58wVOHSvFw46EwO8dsr2cI5dEN3jIC8KmKCVgpBwRdJ0nc52YS6k3OV2Udzj1Mmu
RdiH+s6ue87tWTdr7+Kzb3wdGZiqnZaL9z2m4ZfDd8safe+5NEUOMCchmkubEz5UQ1BY+F26Zr3G
8eqZZ41fH+ZYg00lGWjIvy51WPRXHsyF9dgK5vCrC4blVWySgWTDK+o9KquA8ZBhp13OIm/b+1Ja
MBP60SkQegSyv1RNqQVFIcHR+CAHWoFBkJNbsqIRBSoKyMFJ16Gtfs1hEGKN8qLiN+f6lrxKXZrs
wV83RrAgE93vc7PaPbJ2ET1gfKbty6U50VGASqTjlcsy2zmVbz2jAPT6I50jRZpIlFG0rdUCQczY
0Zbyo1CHu6HlPjf0egTVcR7/QgsHNTJfIA2cgAIyG5zBrj5J7W/Y0GkYVxwMl4l610wxxyeIcn1t
HNpdoZTsZxv0wUMstg48C99oS6b2lggFjzIOd0y+h3ZXEWH1C6GNOUfVJL7TG0TGUmURFjTbiNTi
vLXtinZoXjdTlg6npk1lT0Zq52vRr4FMA/SMmtCFAbL4lNUj3CO8IoZai3jPi7QHwrh0MPym1b2E
zzFhPv3Bjxarf3HZnIJ9jzykOfQmjFbWyMwlfAuoDMiEyTikcQVwYZLYiqCtus2y9ukCudZKLcUJ
Z8dvvZx98BYyDdsI9uE8Gqq3lcP6h2Gjn3EBV7DWFy07+350W/VhcSFm7IYIvFrttpCsR2M5oAv6
qExDFVFhbn5l0TvUMzQbLy85RXKqkU+5Dmtnp4fI9DvaGOG9F2ERvzCeDoaDdG0Q6yDg4Wbb4eaD
m5m2mSON6MrxbSKNkcFktPTHVqIUhzZifasDOLUILpf8SIVI2k1Zan2PNnWLzxmy1IKKwdr8QzwX
VQvaoOo7Xv1x9m49C8KMaO6RpdQhtw4f7abEhTOadpP8qXULvtDD1IAc3RbfPMyVrjvxjYsbdily
CEbAZzVfusryrQ9F5trmMjpiUidVlQCfwmIu5jSPbEBFkRoi604Nc18e/GUBXZyxopnr3FCiutqf
qbRxqnZUEiAVjhZ85oxmRVxXzqOG2HKmrhzpphqnf4SuQvrKUjshAnYRU4PHtD6Hb92AcuZhqdyl
uqx+q1+9sgi/owYGmiCBJtvHoOrExwygzPOc4cdI7N4eODL0ZbFdMXmOzZH0Uz/pe/b0XWdrxFtb
1wK3EXUzbQBkhvaLsQP2piV3CycdSHNgugxRW+5Y1rwy9eibfY1NF30Jm/Umkc/oQKWE+/LwQxfe
wL/nQGUgZ3y34fF8y8hZ3k4wuTI0OKCHftLim87eMonw0NswPXYtlmz4QJBFPmAXyqFneHWgkoVf
hpavdIifZRpExhexcQQzdH5/dgoRfulK2/wsVT/2RCr7N1RtWdvFgfdZB8dc0SFPxTy666kryyW8
Qk6j+0ljGGSyWGF07SXfirSXubd/0WT1slcyytrgG7PbjZy5ZvGgOxdiEoeygbcOSmK2XA564Tr/
CpwNjIaj8thNxeIhXC14Et0n0xkCU0pX0QenmBu8QxGE1f1Qzsz/GA+Xb20skRv5m2zSavXINFNL
BFLKuD2ACVQsZKyVfEwnMo74jt/TSuh1jEGhgBwBAJcfp3qQIUimg2Em/W1ecVY84RRSMrHCuQyv
lJJTGrDn7HuvUTDG6bMt5H90WQbQRs71T+0MJMjAQ2rGn1s7Tgh8FvDmO9Pnsw0n2+Zcv0H0KXe0
Acr4XtK4es6aMtDMyNB7JDFjkC9e16ntjiAEoLUrtVbKFsWOQAoDe1fNA/t5yMSk9+DLq1NceASW
qGlkvA8W1HFp7XqTk5ZFb1e/V98UZQLxu9YH3yca+lqoWEqT0B/3MsRK/XJSLcMyIF6D/slputjS
TTjWb3ZjzlPamoYqVagV7Q+N4el5MJj8Cl7iWJPZBsrkrukJFWWGSsM+CauyjaFQlpaTSkg0L+Cv
eGHrRtFHVVKTptuOhROnBRF4RTLJlVDytS95hIGI19PRUtyAncjmBVcsaukQjFTnXsh0i/kL7ID0
ExbsPvW3wiXzpLbRndqoJonPIOaR/RY/a/G6kJIDBqTO3ewT87f2EbUI/C059WN5nWZNVFGNnlsd
q7GMH7GNQRMjbMohemvMe0LuV7aeAtcwcQatG++kWb1TKTrry0IyGASt2pRLyhqdZRy7HBY1ess2
/jwUHS+5ZOa8oxfgQiVafAJK8tq9RRe6+YMa6744zBt4tCN3ie1mywQZf0OE144XLKI75wa5Hs7Z
vBLPVXkbjc4hKNG5LJOakP56WwCgL9JWwZgISXzaMgeeUhPApzvMYu0I0vGV4qTR1+0zbkdRH1zL
zOHbKoLhY8fS99qLcoK9srVEeQo1uvfS8VswcKRRf95kF4kLemBZMlKYIeTzAtkQpHUoh3M0aVmn
5KRF4uQr0/6gzcC90nK8vU4jULG0cpRejnVN7tggmcwlkBur+DiiY+Y4RTBdSOJHtn4ewMD+yECg
Mk9laBkmMOez04K+mGBLDnlAG6OwL1J3ibwrOWqGSaxFvww0n7VQyIWDDI687cRiUq3isxtmP/jF
SahbkzHaWp8TR7VEFwxYSEiytmDeFs491Ma6gBi3kZIN43dAYEtb1BGPleaRT1BvslCqQCIyuB2A
7m202/ZeLzc2dxXr7SCrjICKlf/Lc12LuUpCCDzyTCKqvCN4aJZ3vor7X2vpwc2b58qqLlRuFW0L
7PiHkpV4OjS1jIpTPdO/obPGGJWwpGVpHmVoo1Nq+Z7BMUTC6h2iihkgMwTV3zE+pE/YbJnzu8hL
ADm7sFpJcundTB2yYES+4Hq1OQk1MU0HjU7/OumtLbPTgDOru1NbRCNGBJXLmQpqwb6bVu54vfrZ
ZVi1ne+HLiAoEXoUTK5tITzq/y3lwLXs3dwfwL3xer7zJ+SAl6tYTPG+zegpDfRU0nH2p4ttqRn/
YJv/zO1sZVItwuFA40Mc1jbgtD0Z97IFEQmPi3EukzHBqWzJzWvmUX7SvLMU8Hn+VdiVv/eGlhyY
mmiyT/9+9e8F52w2mOy4cN9BEm8H7+Q4Vb1VAVmU66HF/rmrHDA8MiTAdQtmMl2HiiFKE670TRne
/UUiF7rvBSShd1Na+p5gOsy/v/tshlQm8srWHGbfGR4nH4laNkKG2TVVbFeHgB1rRR3O9Ls4Dlm0
QEEMgo0Q3nBx3QPmBhAOyqmD4dQDRfJRuke09jllI5FbhhvS0qXIVlc2uvx5WOrlYxE6i3kQqrgx
//JiKSniNQJmohsmgkK7oM4p9GjRgcLXc38gfzOKdlBhIwYsDGn8fZ+ttX7Iq01+Ub5382h3Rp1X
a0YevnXj8klhznaTxow/CfYjZHIcmi+IYKcnBh393o6KNUfWMvtoT4YxDIAcbUQ0ckrjVvMjBeqZ
EsV0b7LIgii1R6ZwO1wMxRvh2U677Si2reaVpjPO8MHzifGVflv+rMnQes7F5tpP05whe2F8W8wv
Mu9ncxQesitW6Kz95oMEpGHeLjfGuUZdbufSm2hle0tLk7WyaGi7ZSYO9dx1X4sApsXfFPf/0A3d
fvYA2sgNEHGzNf6pAPPo9dJ9D7F3VtZ4YI2NdiV2pLPD7d+7Y0U8UWjm731cfoUWqX55WR0emtzc
Awhm3Fx78+OiuOZ/fxH+IcXFnu745Eq7OIz+Yw//87IkPROH1uF6QISiH9jM7M+xLMajB5zlQ8vo
/tjxNOzoMBAvMk+ZCwh1IfoG0S5gKzmTjrHU7l/kcu/FuFwUrwb3yLnxkUGL/HlRo6O7iSyK7WBB
JLz0cTvdTgpdcZYsiiC5lDz7KG7+5kK4vXl/SLsAMGDiuMEvHXbF9w7jIBwpnDyGWYOmqa36gcqz
9PoHtPTISfA7M0Hj9PzB6ipyUbz5C39N81hFjTnlQWgfekvET35pD3vTl9RK//5T/a+rA+/BWgsY
kh/s3QMkEEOXTEHFgRX2cSmbAdxfWXf3sFen+S9C+H+4LKn2oE4HeLo8ngwUH3/+ApIhM0g6+PVo
d7zv09B5xCJV27AfZxvC+kat1qnW2StPb/dNa9MRr3TIdDoz+//v1w7BFmH3RDVph2Aq/rySsRj1
4tlyPWRA219Kju60m1QcJ8QeFT///bP+uS1EDkJIYSPTxHz8fmmmOTmhrpDm4Iaag3mIPHTXzC4z
wRZjFQtPKV+niBP/RDHwl8/+hxYThX58u+MII3Huh+9+3mElRcueeeYn5RE+VzMAiJy5Jgl4qAbY
rSGZYP/+bR3n/fOOl56OtoPlCteD/f410xxcAFo7pOcICL/Il0uf0JKZfMLRranpobvOZ3iG9oz4
rySfb2xEe6SBxRGfI5F9biKPimQxjZi+2+DnhkRYhgZlSSHA88IMgPhgqsQ0g1g6p8obiZv0zdwB
UTAtc5V//0Li/T30iXJlJhH5NwQND807PetYrjxFneQAj9T5O+cdA58Y1+JHlv/mSoT68rWLOlSW
9caaBu+MsOEyppvR3wyybL/EG7kz3eAut++nyXK/rWFe3P37Vf6vi7wVHvgV+Qet97sHGn14XTPm
Pk5tG4rDVqlp+0TQChkj9riK4YL5bRrf/v1D//FCc2t4RB0w75BwInztf34q8iW79yD+HHU7dVAC
Z01l5vkv1GjZ3jAwv3eDbD71G8MTYOi3AyNI8PzEMPpvdr//mJP/e50NbiCxiPXlZhvF/vOuAsot
R7U246cj+cbI61rUgdd2GJx7v8xNeKcDp1ZXw5mvhAJPauMRB14RnnvOTniJ4XZSG+CKd1OcjPF8
h+CVIQYasl5cZw2nj6Dagf9i9wPLuFUO/gPzlcocAjcauvPisJzt2lza8uQMOruLFQIOAtFI60s0
4af9fY3IIbyUHuscKWKlk935hgZbOiz0d3bGW+AjKDpzDnMGFzo3B1DTUtByxrpDfD+8+qBktq+5
Kezise0bGrrrsJmrngkgJZWy99wHZ0TIpPzCDu5yHrUq8SaJH6+FmI2KY5qDT1C9aRouce0vT0jb
5JrQvsQZ0WOEPf7l8Xi/FARst+QGxnAJsT3571fZjbRh+o0rKa8zMywYAzEIa/qe2MxyQKZ4KDu8
f0nnkxGK8Um6FoLAKlqSOFNTdbXX6JYS19n9/JdS4P2uxzrsuCEYphsKAvn8O4MYNk8b+FpOIChx
UOk45hpjasnbmt+cqn+xo7GRvlsSgW/gRQEwwtGG+iN8t++1W2HVQzDmR5RrJMYjABPtIwD/8nft
Ek+5dzFFIOUqUIc9T/GwfI6nSEWXiQZh/rjNGFKO5ZT79jcAyJy3Vx+x0TP9N/kQ18jqkjzOZw9u
dbSJr63VVOtHcvq6at9RJq97rYfe3vsRM47UX2zK/WGDhXSftfTbMbL854a3QMAejJ3lxNRy9wlt
XJe8OpIGZjk5f8wvxedJ5et2GgavMp9Cgfx7t3QedFoPoAkw7jJujp6FpS29jUdfY5FFvwC50kXJ
RQjIDvY/fS2nGTdrD6et/ubUuTjaIsiCSyU2VLiYtDKbZCN8SxjtIZpQ+7vDIxLu3md8Tm11ZCJW
y3SQ2xQwj8qnYT+51px9GhjaHwP67lUClLv9sbr2TEzPXBAK4UvdfYx7B0NK11nTb93WgGBNvFQ/
2Dvo+ACKn+pXxjROR9a9Eh83AkKzhHLI7b/o0s/POcen+uxN/vzitjqgMMmyNjuT7Lv+dFlZWeJb
LPKJW07Tx8ht4oW0ceG7KVPq4fW2ZcW7DoWpTPxiEf2u9cBC74Kocn+LyiEXvVXj9qtBRfnBBZwZ
/izJyiCDRXZB00EazsoCZ/cCp1sNomAIwcNyt9GQJN9qWNZbBAHe0j1ym6pDgJVNBy+sG+ar/Upf
keEPpxikPxOk3kjZ0NPKmpy3zW27lqvwyVrKKu44/pWoyI8BB1aT2GJqvhJCQKcsrGeHflags29s
kKa9lW3SKo7tGhI2XiC9OeUEEDmfMc/iOHbMOF880atzOFsm2qPrIyoXUS4DfjkVOjpV0I5q8qqj
4RccauaOtcg5R3bQHKwdAjjmDgjXxuVKnpUjDysQ0nxncf5tT/QlwuYqJ51fb2FC3YUee4ghS4WS
hHhXqu9j0RQaq/ECA04IVddJ2YuW6QXJT4YMdMPPIBvfQ0o8b41DjoGTPzkK8Tt9HR9asuWSV7e3
an/TiRsM9QcbqTMQ6mZV14i4buwDXeD/MoVDox9nSqSTpc22x5o/XqTgtkX0SI8cIUxurCciWPs3
Tv9BfOtMbTwB9fDdK43vHCijOOuEOM7J/fPWKtm8WocMiOUM8mgWceI0NeUTLGkn3xc9yYmBKEW5
b2CyWyerbj7GQbGdG2QEP9GUdGcyVhRjYacsvYN24aWcG5dfEIBJheYSn0ykU4tzrEkKr93Ii9al
e6ccP2aXnhuEwKM/aJQ6+GMpvmErXGark59px079fT7q9cUmgw+mZU1sJpJOi3CnMeyaOxqX8CJD
Q9jry+IYGV+LeSj8FGULD2nUG+drI2w6aoPCQLijocbtbpAt4ikTub2mPWXsSkbMujK8glTXM/PO
yierquR22lZaWwjZCmdE5EWnAwsPPoVd5RP4y+TbKIRGcc4qFN/kPGFGnHij1bbsoV4ql0601Tyj
2u9ePZpk4Y4oAf9FzSspwW6Ut1dzc8/vbEoEN4WfP627bi2XLwtygPYSRWSONFgBXmtyyppk26zG
pI0u8vU8F1H1Sk+LAAm6L6S6GoYyNej+oIDpROIKbwUtgUU7sGVIYv1alRheTnHdqa+YGLHQZHFO
iDHZY/pzXqALBNoWrqx8TBMbnoqKZ5u/Pvq0KKVyBkJZ8aXtwQzBO/PXam9Q/hxMsdbdPqzLDoed
E9vZoZEFSQ5sy8X2PHp1H++zKvCeGk3aaNJ4sn0ZssCH6m43N3mIQSud3GY5464GSkPQBO25H7qk
bt/PtQkJpvNG87oEkjLEHXhSyec1wZcKQT5yEyRLRUoLH1eiM1q85PPCAL/d9HaLJXGdw5bRCk3E
Gvt7i//QJqEOEeRK2+9+BNKnRlpbBegD0XwIGZ8wvaSRY/atrpnVJxOIIpafKEboOC4+HpOtMJ8M
ZC8C2rze+UDd1hRJMEMDOEMKu+nZY/xKifH7Nl0lU0TaV3DRd6vtWc1OOnZYXZk1rZ+LlWkp6/i6
yhefuMCf/WLEc2W3nTwFDQROFiwCa3b5mgn/i2CuQjBnDyXoAn/BwlcZ5GxHTNe+iJLM3YQE3ard
M+oMUntj1JNXYtVfiOR15rSPGlTpLFNMmz2YhPA9ttgzT11j5+RxIVxKjLGVOm0k1sQ7hNzCPlja
rTmcMgVwjtWMzW9x1yg4SG+UwaFoYakncnDaXzjeBgQxJOEItK9oIpDbEACLJDHcY2G6bD38BdyV
E84w46j11sNuux8RQ1iblq/jLklAyHN4mgM38z7qIXJX9NbTLJ5Wx0TBpyzg0SPEmSqiAOVEbyue
s24X+ggw0oLg4BenwMyDA3xejz3Vw8BCjlVrFyNq446MtD5DPZn8qWLu9xAPCIBSbu30zd1KKyOG
Lbfm8KBYJfgzi4hh4JE9tO9D8vcO9uoQi13EXZ+dZ2VV6iprT3wSyxbXZ9r2+L9o148/SnRaDd6L
LrOfI7v29uEE2CdFjCR7JGCCTGyhuy+jr0pvLxvEbAdBHhoJ4BEgLPSt5c3hEdcMz6o8fylZlX+g
/S4UN9H1yK8b8HAg323UYVPr9DmUdvbDFyZeTxk/6V4S4f1WclA0h46I819hHiHy63kz60Tn6K+w
LLT1lHZ4ixsWp5Je2LKo0Ebtwd6FD8O/xQhi7Jx2y9Kt15AjD9NgYeblZFk9WJ6RIzBnYoBeD04F
rucTuF7yWiZr7cLDOLXBh7Es6vxACgHrWBW4A3/ejqtPodnIwfKL2NzNbQmfExhQc64cjgS8eBO/
2tjkqFpbP7jTGSzJxI4wPBwy4+GZXFWE1S9aHaTPVjEWoHn1uJlnzHwa6ODQe1U6q9WrU8IbNubs
hHIWTLdb7+fa5+Sjbko73rFYy7DnOR9o6hs7RNs5RjwHca4/iLpwcuRo0/Bp1hthjDk5p0nt3DpE
AMGlSvJNMw6vi3FFd0brrNmZuCODiCeFN4j41vVal2ab7xjndG8ArnAeiNWe/UeLofKSRGoTDwZB
HUuPEeTRNI1Q8q4Zm6knZMBk34iM9391LCf+biaTur02G7G6mOEY8GB+HsvgajXE3aWF7ojiihSo
z7SsWazv4GJofUOcFnrPfqC8vbMIL3vgpTcRujkSPOORReveYgZ/L/TW+NdJU8w/e21uYfiRwDwv
UcOPlN6O0shIZDTXiWujLDs4Re/fUSWbLY1L20OHU7TRq5WvkkSqFQnErgEME51kXkocwJsyFuXG
LXljs1D3NruQcU38IDPOEalwhImIlS4781j6wdoSupNNEUGuhFieKNCzYUplS2AaCGZHpIWDumGP
XlJb6bxWFIq5jVnlVSMh8Q/V3HaCbcuy3HRwvPEepDQZkzUNzTdjTw5t4KlTP7KA3zrBXTONpNUi
k712tVsFjyCPgvn34GdEt5bI+OdzUxjv2SqU5x+pqAZWfRRu67Tb0H7Ue0qb+KuQXnNapbKjHX+L
h8dpAHrzpAYZMYKYncbehzQt6j3pDrjbPL8Y8zvl5XHxUgWLtA8Bq9d8XqIqlx9DzJg3OyTJbHtV
Fnb9qAx6kvu6W4PqgDskX17FnGuO48MWyQYNNOifsCKX6MgQr81fKvDY2AO62RUTQ59g2A5BUGdE
ZOQrOe4Lp3Bsl0gxBVV/h0oFIb+1PMFn7WlsVUX7nI8DMvYQ3t2SuAuzq7t8oV/6xZNe+4z6Ea+7
kUgDKC9V/WpvZBMPf+l0/bOHRKWPjkVEYeDGUDT+7OY0ufKRB+TTEala+wAE4pvGwLfsmBnbqVbr
3+C8t8bZf3dsIIcwJ4AjEgHsgLj1zkRPGt5YLds2HQsCVz4PrlIJO0HxsshxOjCtyKYkbpZXODPT
PfXu33zj/+vjaQAAF6N1RKfy3dedooAOc89UwlYL8qWptUBcDJ7Xf1o8OXyOxZD/rsYW5VSrhjvL
tX7/e3vk/effJjb0RxBzcyPoz966J/9FGaN9SqYQZqkj7Zo22uHgogtDPXZG/jTuoXh0exO1802N
h6ae2rJL//0C3rclbl0Q5jMUO4KuNHFKf16Appqwgbxv4MJQkyO5zi+W0vaXmK9+FwXT/NVnL/5L
5/0f6ITbp9IKAhcWMK6kzP/zU3OseQ6ZY6DmrfIzExt1mZdmTBy0qiq1C0wOeRFF10IA16iQfb+A
lqj/0v/5x60X6Ov/A08IPSZC8e1//z/2zmQ5ciPd0q/SVnvIMA+LuosAYg4yOJPJDYxkZmIGHIPD
ATx9f9CtUpdUdlWtZZv1UiZRZAxw/4dzvvMvb73vK8zCfDL7lDK0OTkuULezruRIfE5gtcu5hRxV
P6St3X2vgkS/glQZ+t2fv/2/Do7/9ftPUQXUBHQBe1iXIdkf3gkmIRYurzI/iLlz6bc7YtW+d06r
xgcEK6YXdgxSnNUdN/w0qcGzXQmmabgZ8t4ob0pbmdpdUQdN/1MNosT+m7ke6a22VywHLn9C5MZg
gP0yiqXcxrHwJo7tFCWSnboctVo3SzJ1EcSE2mCU+nmZfKS0U5s2aidsnZDEHIxV9Yzxwm7eUIj7
5q2fSywXTkqQ3IHprwB54QKmOpSeVHZYkBcmd7IJ7BLzOF7DzaSR7KSwCjvNKyv32dhKaVbfMY3q
A8GLCAdDATLsicG7QaMDL6U8m1VQDrtuypZ5/+dv+b8tJj2DxTIAGfJJ1xnxGszyrx+8joh29gqF
swysczShjNnFjb9ETmtmLzlCkItTNuRENhWBZ1TXV2jyzr4Q6+5czkSx66I5/Ie/6d++ByzCWMD5
kC89pmyQ337/Rw2LqBMNDt0u6H04TwqnmXYa6tzQXoa5ggvgxyPOSHSUbZhYwVJvpUdldNsxL+MZ
qWGFvkwkVHRHZG2zvke9YxBLNDL0+I63un/xsc0nh5lAzXSraq395hHzgNpzmpw3IR3fpXb12let
78r8NOUogEtAue0uqXRi4mwTa8FGtiYk2MmsEWfAyUDxUsXkIMcJY79tmcUC3aAsRu+MXUPVJ6Yf
jn2vrHwSu9KGLvvoD27SHik7B50lTpPaO4zuStsMWu5fCviHdsQm1Xk126UrEfq2JFsXtozrb8Lw
iMeYB1vS6QLw6HZNzvhkE2CFo0UeGT2FxjA4aC4Mc8jvZgpV70T7w8Ib8PSSb+cp7+TVNbuaCWLd
dg92jlZ/T9c7zkeCJXP3RRpwsxIttxBPoc9wnxM+qBc1NqSUao4U535i/LJNU3htSGDNON3VC+sV
FNI9utzUbJZlVyIvy27V0Cka5H7xn+yRVKmwEMny0PN41SERNSVxV9QG6a6KNaZqnlMpIlhtGeAh
zvEpIGZgGcaeMBhvnTEPmghMAxNz+JDdlk9hiSM8hnOx6x1ffoiSdDP4wXl7mowEUaxM834nCc0m
U7aXvIRUpi4KJgWvE4EAQbJBXBnatgcrn13H3DLNU6NXfM0dBEVj6CWiUV/wTlHvb/gCwGaGtjqA
5mERplmXpAvW/tXoifdijVfu0a/6850oel1sMvLi3mjJKISRvqCE6wszna5JH7TugyGb8oSYyUA5
7rtlim0nk3tET42xi40iSfe1NhnOGScgLzoDEpfdAjSI37C6w0APCt/uQDJAo6o6I/5hpwN+qHJW
CMYU1MZTT6JWf5q1DimT5tbqpSp6SdihPuryP9xifyyVABxS9zpr+M0anmL9QUsA8VzoabYk0LWA
4yVT0N0vHSkvlDPLseaL9hf3uOvvo05YoV58HiQ+//6IoBiVcjT5fValWY/wi7/g+KA7RXHymTqd
+vzzM+nflrj8PlDZfkBwBLoFGKy//32eFogSSAxuOM/BOON10zVNgl2HD/JbXkGWAWo1lmcZELgb
ZMo2NkNgTnt27f43000+Ck+vaZBdmz2uB2IWdnTuh3VMsmwUoJQLqYeaSyHG+pJii8Zvmtmvf/4a
/rh2X18Cr8A0fVYvhq//4VSlP4tTWUDdSyawL7gNjJ2HLypyvYWZa2ICRNMZA14ktoT/cM2Y697z
X2929DgEM5B6xOY/gMX2h21s00h0kTJ2d3WG5Qb5YgEgt1c1DrJYd2RwS89lPmZuby673k2Qemgq
X96moXVkZA5AwENqRsBOPS02Pj1Lmgd6TKwN0LeWL7d043fueXd4RM2K+xp3T5DufEciZU5aQ7sR
mRcAzWH6NG7+/G39t28+KwDeWTQjHECG9ceiRavHOKmbUeBNJlXaZdrzM8mhuRoGNlN06Fr+H6pU
a13G/f7NhDMIwh4NGvUiFfPvv4sJpEHgQ0m7V7POzDtOCJvxZQWjDt8l14DdqezsMYyo9mbSueYm
rxvDivD/WHKrD1kxEyutYy+BzRGw1XG76qUmunJAf5BhGaAbw4XspURKYnqeAVZUcnpOzDZLjgiJ
GNVnTUoEctzrB7x8FR2rnQ/HAgXHl6A33Kp1d8zZ27/8+lb/peyxP821BzD81VAcYtAZ/usm++oa
LKHD/wt5ZC4f4m+5O9HH8PG/ftSwkmZy73/8/W/bXhGuVmf/moRnrj/yjzwy8xdmbQHBRGs0EnIH
Hm31ox/+/jeL0DGu5RVlaiPwAdD+Wx4ZoNdfOAZAFHOyESfEz/4WSKaZ3i9Iw9Bs0oQC4mIj/FcS
yYw/LHwpL9fWDpY9fwy5ZEhvfv+VtZLRMsUUM4HRuSKEeCLuZ5xRo9bavAfsvGCs8L1tkECclDKv
r4L1w1nlbfGGOS54nyCFf2lpx760hUfGQrVozWMjuK+hLpFfk6F1rgfk6Hn6ik4hQgPw6dNv7Jzc
PtUDICor9reEwEf54Dzxu5w9K+ajOXc76cYykjX7GVO+ya69kwnqc8YaaWRPbGDMsXqyJHtYa+rs
l0pz222q53NJyhIe6G1MOLXcE3M9pE95Zcbfu8yYehA8Q9k8Tqv3E7oUm9SNzSb/Ed54unVKyJK6
tk75K6W3t0ntVeGEfeROcwAnbSA4Via7cTViGBudNnlBVF/LJ3Jh1zqq7Wbc3Dxk43eMD/C/tH4c
oTrwVNShRUz9yqdgOl9sBK7Xnn0UIIsmNdrL4MYar7V0i/FV2tYc4If23H2G2RkjuUj0emt2aDPw
5crkHp6fuklJ4V0Xs4236YSFTNa0Zr/aCo6dp8XAY3oLiUvuzdgj9bTR/eTGbtT0YsYjmuXArW5U
aez53ffSacihYx+5SYBLbpSu9QdTNcmFr84W2zyf4q8HZtMFR+jZsbUx+/gA6jBUKt7UeRZBljzY
2QzG0wNoqVrPPgdOuhVEfhFSfx664qn12gTKZEcu9CB2GWu9e88oAAtr2eviBOmNmab5vkPYpoFe
o9CNhtnWRdjOaWe8IlAKqudUr0zEv0OVNgnhqQHRsyQLWO0/kkj+/2n2N9R9f3aavX9UnxnKqv8+
4daszF9/4LdsRVRlPO0I3rnhTItS4r/PMtP8ZVXPMY8D0Yb6bNWl/TPV0/+FoXxAGOP6HxBJ4FBg
9PBt07//DWzNLxhaQAmSUsZ8aT3n/kK6Ijjf9bD6P/cvVSBpLuQEusgkEc3Sq/7+MBvErEnNlgWA
zXgIorTCrXMKTMwLKxyjJsUTWwpB5EbnJj/7zphe2yGuAoDzmZEorLjKU98niyJhn/t10p6CSgeP
Rh5C5v9wsGdk0AoqUAC3ZVoVJLe7XtO8ZEGMRhGoXzDh4c5d490kYbm8qxyNdZBBc6yv43zoMDFW
h2Og1cW4ieMlrW8YMVldRJj4IreVVG+4rWpiVzQ5+zs/KSvUTrTVFaZq3GzdCEdkoutLsJ93Z7PE
9BgJQ/UIGapk1tr7uOrxLtLaaBC29NZN/C0iO+kePGj9xZ4NNtIAwujeG/ZqIBLd4CYbxvSJXMLx
nDp6/zh1UDdsJqhvbV8SbBzUnM2yl49dv/DYxs032hw2r7L+XuKQiswZSz2N+1plY6SWmtd+eDpv
MQ3ycoxxLh6yFqemMzX5ja7Lq5aBWy9NBM1eVYnQCNKeUTqepBr20rnvixrCo/WNfot9s9D9MxYz
784Eo7olYeCzJn4linUgtfUq6ICy9hpQJZ+RTo2wpfT6Zzo5wyluhbUvOgQlYnWG4+diSMI9vUlb
b3hzKuwXlKsOHp5YtYgQ7GEVxTsId4brwCEMCQPdLW5mogRhOj6TpjLOu8Lr+aA4bfWmu8fKuwTf
2HsU/TkoaB6RWtbILBKUeKCIgMYGVWd7oTlYdQ56BtvcNR8zsdHy5MzIylQHtk9teevMzV3domfa
MsgUGMQJ0wzHRhb2hvkQMxUDaSML8ro13Wdz3Sr10/BUuC7r3VxHys/hCDVpzfjzyHPPK5BMcddu
yfBuB6APNj9h1/aobf1u9IMHIMulu3O1QN70EAyjKTYVbuq69hCZ+K31mKYdYl/pMFUl2sq3D5YY
svi05KmVw0Zqm+zEB154F+QVn6gIdfuosZMpTliXUtZKVveOZFc+NiCavV0ys2Ddl4lvikNcLeKA
XvzeXLp206WCRGdncI4sduyXwgZflTNiu6uBBLM4r0FeuEIwWSdXs/I1n1aMfWLkcOW2UakytMKJ
5gHi5aLrv1gDr8VEkfaQxaZ4bygvX0IWtUu7USUsh2ieCgy5fjwL887FwYefHFXL+hwsFwbXD1RC
ty1UgD1F8w+rF2Y4shDYmE1rvQL28Zo3NvBtA4kaS20Ejr04gR2K688ELkAHnMAWDEkgMrjRVNRO
e0ZJ03dwCbDX4XFxVP410qsGoS7JlmqwTYadwgXTUFkp0Hv1mEJSduz3OQdQGTWz94XG/FiA+rtw
QBnodpeezxRAgQv/IGmz/oimx3m1MWXjkmhrRIlS/0QqZLksZccuY2jFUuI7ZwECOlzhpU/kfDcn
m7wk+Ymx2QROJxnxMGzhbo09TIKshfEV90tEpnfafY4lLuFNDIIH5uAY4/cNtAV+p2vrThNxY8TB
QWvHNN92HbStUYCATaiHL4iljXse3mm7ytxuPNeTe5Fk+b5OyuXbbFMr7QdXaaGH5DLC7vDdzgEy
SEviVGlt/ZiycsdzoZbnWS+vWtMh+LdEvzcLdKKzLH/UwpvPdB3azow1DzzdYJ0pDuyT3WbaF7xg
h4MzQU/WO26rowtBprjrjMW2dl7bOzsvkD8KpoKRUWTzezvUr0yKnF1WefMJfkaza/vAOxs1JJCl
4XUXzhASTfWd5PjsZhzYli0KEiNfDftV6fjUanaZJxc44FZV8Lk3YzMlNU62sbi4NPORE0vIpLX+
I6BPe+C8RXwLSQe0ysR4NJkRDnW+DhTDrdwjdt1hMwh3eWch2OzI31nebZeEuRUukl/ysi6PNtjA
ex8L7wlZzdVwzJ+YJgvAceQZnDCZNZcKlvhJTXLYNbFjPhSLL99at1F7Tlr/mBVjcvJHET9bExgJ
h2Ow3RAhC+dh7tU144rpVsPgjBLHdD6K0QESM9fBNiCH8m5s85yYvxazTFztPKO1Dsyp60Oht9pF
oIfHTIkj1FIub+IY6j1/CS7baRzORFx6t0B2nojZ1pwIyFy/5tY6P/10esDdax8Ze457eGiXdGZ6
F0M/GZrm0AiTyFQZ4v+8o/l1Nw73JeBs/ZGJKU78/L6a2nPi48H2+mm3BISgmBnJKrkQkNas4cB4
td0585DgN0P0r2fObgCyvpF8bLvOnh9MQsY2c+FGnd1KdD/eEdwoGjvkhC+BrfhfscMIZ2UH+zQD
lzrhhcbBbXBa4Kc8uaDcwwRe5qdtSHkib9fcO3PB3HX0mhsDz77XVE5YBRg/S2f+SsZE3ftqORLG
/NT1sPpqzbzCLDnMTDefALdCgMw0V81hksLgteTPZmzuwRtsaPPJ/7Te+66Lkjxl4iI2RYqSIp/8
aFrS16RV0Sj1a9YZJxCMXNJES7C8TG7I5TRgiuYPqHwvQa5Oqc/wWe8wjCLxfcELfkhdeEcw1paN
0+Yn1yvOeRvMx6kQpom2kwRmBsnP2MmYccAr2Dmefucqn9dCbh0AKYzNKL/4276h66j4m0YXscCM
L2hBbrRdfamcS7b+ANIjeMKG4ITA3ea3EpTlugfItNCyUY3vDJGYAT6U3O4jwYDP2iHOHtLjgpeb
2CCEXWXY9W75YUKcFDU6Ajet4Ga4Hdjkse9CSC88hhDc0i94TOWxHYxGH25IgpAbEomFuRmtck3V
ZFKd0SdzWBf6Ged/9eoraCIBuwVgQEslN0vrIZ3c8wRBTMfPdvQZ9nOly+raLzLtqTKEPJlBs3zr
alPfOd0clDSAvbezm0C712pOF3JtkG5tbIZC7t7X/eljnGndtA1rMgrJJTdQ9+ZzTWowuH3rJrHM
0XsdE7cNtsYw5vU2G/vkTjeH4br0pnsYksy6ys4h6hJwkIGaE1aRu0Htkh9VAEZ1gzivOfaWsdwF
+WzfQvCYorGwCgjHRRsy9YPVIvnQzcpAMVG75HjCkqGXzfSrSAad9sy2SE8hzljZo3xpqKbv1Vzc
d8LUroDsl3C2+O6i8dP3oynmMzCL7mZ25EOmTd9azKj3PiU4863iSgk4XWzZ+mVIkAwcLNT3O+Rg
j0mf84UeDBH6efeio6yM2IheTH1J92QgVdu+sfWoVl5ypWpBlO/VtwoS8TXhgQ6bRj/omcW7Hy8/
Elf7YJAKcBQb6Db1kKp12rF3c/WBvryNnL6gudWX4Tg1q5rK5OIEia3qJz7W8VuVShbpSfAFM6fd
ja0oDk3vvAoWT7e0QNZR0TWvo/tHLBxcYTPcsG2BtAiyFKdrqAmIf2zCs2rLU5tefIf7JBwdkQMp
Ha27ri2XR+UsAAJTcECz6d8gLGexQVTtcbS4S5xsnp8qxhRE+QoyBFhRhnZuiGgUWbBDwuxsg1Hj
cg2G70pa9+SniLdKLzBxV/q7NcAMdZVe3cexJrZGNSVfQW4GF1aI+puTDvsUcWc0uS3pGkj5wqRO
/JVq+QhCrHpj2/Fdm/RjCQc0hGc6f9N7WJSjyg5lUtmgO3p20ZqQD4M0OqaTcfJJpJL32bAnvnbE
Zj4HRYfSx4gRk4gkdh5rxSOWuM3wKPWlPGsTwnU2f4H86SD72TlaNe4LQ+/32uBxp5m9tnfN1nuf
zUxey1YR0uTqijJ+zQuz7PKJwFz6Knagj/qojriIzL0ubOOrxKKBdtzUvtnlVL/3RZtu0Q8bgItl
fh2FHoRIfyp8i/Oa8Aw/XXfLLjL9+nW0JmM/WSN5Wn6zb1S6UsEgccHg7I7SDgjt9UzmPPESh423
LKdS9yCM9UaGSzSbkOVKkzjlMmBHz5xn3AuokPcsxSNIFzI0yw5ECVqO5a5wMfXOtoTqh7jgeSmI
5oB654BS8B5SNlSnWXd6Bi/xfcpQJmrSwYimvMHy76XOeaKQB/y2bBEYtkfdK7Y5YnVyUnTjfuia
J3bh7Rnm4k1SQetGJQx7hl7zYA1+cW00y9mKDqCyRkTPB6olnjdffvPtKb1D3e6exWKYj0ZvpReb
qyMs2PREbpZ0eN3nZwDwp0KV6pCT7fOQUyKB3tbRSRuEQCFEhfhcgvzfJE6QRXMdz08jmQU2sWAG
uG1ZMyYybBq+mYvmOwPwYktpm901VZs+0KbTXcZe0N+6RfuVF5MZytwSgEz9NDm3jRZc6piojazF
/kkLA31lsek5Zo3lrUChmo3zCJlMZRdptA94F82QIRu9T+IwBkAof1u0ZXLj58y8Epos7kf4c7GN
u2C2suDQzrA/YAslMKTQUeSFcB7qtf7JFNoz2xRfuoeu02qNKCsCa4N604AvzuN5VGqloYtW31ld
j1y3nTdumtCHIoqj92YdP5erPJFNSxA6k/2jTeq3XE/N5yXtJC4C3M0FTsRPPi/nhO90bZSzt56m
/42v8xGmQBZ6pIvs8gp9JzHDouXlu7g9wE1uKwYFDFEDtJ20gwi6yi7QMzR5YKmcFP11EE/WCRqQ
Qxmd+BvdzS/J6Pv72IlvbFN/MLFHhDkDuVuZ+s9NNkYIW4IjLAmogxA8phaohCoK3qk6uA9iB3oa
rvPt0mYfzEkAaDYkrrpzYZ+NMT1ItHEb4jWOelK+499WmCaGvr9CinhBFYuC2Ei960wZe46DWMwh
Qr8SowuRcgmItkHe+L3nHkyGBe9oAFSIcRyJdLXARQrOQnbiUXPz7HNcb2cQPlupieKR9euldIGm
xYZW7Ng8VYweiycGR/1LLwN1ldwD0czW6zv9wYcvtNvGqL9A7dUfqNi6SzkXIKitXOmHJsGHY+gI
LFHm9ZGFuPjkCXChbqC9pnqX7fG0uh+54TpvEybdPZkBl3LEqMYhY5eQ8aGetpCWDmoYjQNN+LvV
ALOX9oAQf/rOVyTmsbAahuomSA8MsBdUmhfc4cm2sZp855AZ/hPQmXpyGepAGhp9TE8jroA56TaL
hA6VZMV0GDTra6wQImww12SR2epORFR09TxBPufcTrs72OfDkZbNjbh4tUiQIMBg2XRCGz/LqWSK
stWCuQkD0No7t3KMEPCyFjl263CPAf4RgdE+t+gVQ6i/CBhIiLhHMleeRGHSAes/CWtOISugEAcc
j5JZgCx7FPMCOJb4C3/27U2PFfAGICt35aofmRqz3nYA8lbYKZxJve0iHxfZ2VwCfZ+0QBtc/6Jm
75XyiKLcrvpb0QgSQsrOvpCG0YRNzVp94w2x915nNMCBSH9OM3d56XstHBUXvwfKjq0XB96l4cWF
PjY2PXVe0ETiVwKvszJw8k0ggbhBNKz2RV9PH+VgTLdk7ZYHpzGqqK2WNwm4aQfyxLtkSw4MtDHt
H1oSa4TjafZ9KYG15LoVR0YyVEz1e+QZtL/sODIWqLXe7HoTNv2or30duEtSiXx6wlZoHbt536av
5oz36DO2uMHvW0FcY9ORB+VBokYSs7THtqq1ozEERthl5k8mUD4tRP7Yk0Oygc9jb3RCIzfYeqf7
ESNRxHTzp4ku44yJ2z2AChsOpoFgo+1amIFBd+cihGfSYursGjOHO7CvTor66RY+NNy7uc/NDaSN
gjKSQWMEeIKOSQ1tyPODC4P9wj2MVQLywF8wriMqqasIsCwnn+ooVkEcLdbsRWM/odZwymcu6AaK
N6SOOoZgj1i2DwNYr2GXau/ceNrWFEo/+17SHBNTWbsqd65ISY8CyMzZSCaxR48DDCH2qB05H+jt
16X8bJM76WMoOuQTkyV0nOQttf0U4ZQksg6Mw7Zy+ucmmV6Qo46rnMN8T8rus2zcq1nFRE0tjnoZ
hqBfv1v9EYqv3DMEv05Lp0eFa/9gy1yEQwNKSGHE3QnNg8dZzlPYuao9WQ4vIgXaF5FDnUMoLnNG
r6SJ9MmkjgtuxHAkXGtX2OnHNMaxdaJpH+IzDltEamPbp4SZgVwaL/hip0c83I6zK2Qhl7sYpauN
kjzW68gbzcTa9Og95itxHPkls3TeWhfqHFT5vO1jBmfBmL60Hu7LIo5Bjc+I2+u3qS9cWmh9sqaN
cCv/TQH5bkPBFPe1NJR4ytCN0z6ANZ+OkqVRG3XIayTw2omm0E8Nfeo3vdWP3JalltBY+gpVlVcJ
zryepB+o0XP+KPQ+MX4ASPK1e89VSjvlXWPiZKktC3YFv34w74Eo0HHnrSWXyAhiKW4s1SHuaY02
oG8MBiM9C6LCxq1jdEUTcWoaC/xjF2uKSuayQzLFw7RZUreaLpWrS4vorti8Drk3/4Q+DrFAjXoL
Sp2863QD2VXeMfoPDl6fzbhlkqdqkSu9yqVOq25iCQvcANHel0zgEryZD2RkgLgwPmMTom5RGsN2
RKOz0Sfv+zgYywvfBPXMADffu/qEEdplT4HpBgEJsfJjWGGS2fWwW5DWFwRBiNoXNwFSwgRhVbbU
a13ut0OklWP+MsVtN9ybvaz5PnSTh+eKSXIIWbV+yJgg5dsEw1v1WHdKnHUmQmHRM7fsu6R6LeAx
qE2lhLxRYmEvkRoHUyORrU8LIKXmouF0U83LNI6vRIU8Va0Xf4BntB9kpjkPwpjr0Ezny2RSI7p4
OL8Ndk5xMTiPUyLoCzglwUGCrt+3UtR31ZACeAs0j3knM/OXpY+9I3kLzq7FavSGnW7+aa1ZGJ4J
fw1avAtjoInfyhwOfjJMa5R0YhyZADhHBXL8Z9BJnIYpR4bP0qDpjRt/6kS/cSZlfJ8w83OGLMKZ
PyqXrKNDlY2luaUWb52DBQedpXUfB/lLlvWgkjKA2j252pWxyktE21nnycwdLDGOEbehzYaWDsJk
80OP7DZMcWs0g3GN/DTfBhknwqaexr7ZFQSbkCkiG1k/FbbTTQzVioxrFRZigehijgacXkt7SKCc
w78ME0+pi9+qD3ZBMaRYPhsQkgHRtgtIkEUur1Pa3DGbPrFknTcmErmNN6/B7AujWpiE/hFgOohD
QRjfgn7kxJIiszdpBlvRdmq1d8lj3FkJc2yH4w7sTLGEMvFvSPjNb1l4YMJJvW9J111LJJeEAEyo
TJSd7ApoAAedILxr50iCTZlKYv7ydRYJOSdJiEOqPcZC+MDPiO041/oi3pcq9d6SMfYuLbjyLSYI
9Q5OjYwkZqQNM0LGsitzATfl0uwSGfgHH27TCZhtJXdKDJ3g80FZSJAt173A7KFFJV8ZHK62VW1x
I0HYwPxgbJy4ePD84J0gNuORzcClMgzCjlMhdw4x6z+Xrpv2RkddrscYNKnB6+1owhsu+6H3wiqb
TWAsvriODo/uZvE1eyMYVe08yI4M5EkIYojPzOd16QMirxJicFYT3/jNbfsffcOQuewGjESWKEK+
TXlEmUKwhzCbG5zIw+co/Oug6LhymQ07SvQA2uA0YalJBaTsyrxPG+uW3C8NX9K890fypIoVT+UG
ZzzjGHawg7bXwB/ZwbMeCFUfqLArgg6jTiIA545kmuA2J1adO/pJ8+Jb1h3cinTT9wDfu43OFPDB
svMbzAY7UKWnjH1eZ1h85420/tZqTcv02fsgZtyMbJs1E6zM5AGKr3tgDJDeY85stsDesZ5PJuPb
lD86CJrtbAbFp1jyYx+MH3gu1/uCEaXlWmrDOCAekntsd9MX5231Onae4mls452rE5aqke+ReINf
hRojgqizyFJCw2iogxSd84htALWdHleoOTA4H1DYqgjsrfnEWPaHcpPnytHZf/HcXZxqng5eopZo
9heMs1Vwi7A8gRPLZ7jJ1mKhRDN2HIFdHNuJZRPIbaw07UCC71jNQDQs7VYaTrfKu6rzpLVqC4qU
h7iefO2x9Jv2kYysh6yiio0be9z5LDc3xMFi6RIm2W8lxGjDq5pjLb3XOocWoCPPDSECVzdkBNEF
QrYvTbv/THDibw2Z3Hrrm9oZnbelg8sj0s5AD1POiUp769C4HMZYUr/lzQtmO3QwPsLx3FAfKjeW
0Cexm50U4TRkmfYsOq26Wn3LLpxc96v2HLY0nqU/1T53gVWMNy5adqAlBPNaBHzzAplHu/mvs7Lb
Wi8YHkNqdScYX54NQ0NwaJ0QqVQRQX3gV4EVpE+jzS12LtQ4drdzT50EvAN77bli3B+/d90Yo9AF
DCfPbbwmtoyGzb1LIEusVDLttcnCfABPG6sk5W5rK/cE5sDMntl8rEEhAZ3woZgVHnZawrT9jMFk
nzvyUFxGrWYvTn9dePY/ysl+Jzr7U3naKg35TZ/W/9evurTkR7PKvX73DzyESL/u5Y9ufvjRy3L4
p15h/S//b//lP+QVT7NAQPbFDcLC7eFHkjX175UX6Cv+Z+HZe1Z9fnyqH//2I7+JNXTkEMi6LDRd
eHbQffxDrOH8sgJFSAKFtgRXapVF/lOsYTi/uDpKWhzTOM48Z4Uw/VOsgcgDBxSxjywU+dfoP/6K
WAPS0h+0GihdgS4FBie7q6NM/oPwtMWvCR5X4egl5FweZnzAQ/2YiJqz8GYiNFDbp12WGzc5Wu9d
a1jNGUhK9zTVDZDRGJUqHgVjx7ayCSvYWM0RW3IHgUvS+g5ikhBqjIfZ81/Zop89yKj7XmRq3/rI
8b2YyZHvtzmFWrecCagcD5RPROQGzhd9OotN0T95jfJ3Uk4vuq6wuMR6qt0DnWhIWfJID9kIe66/
LF2WR6RKxqFz4Z7bYMOPOX/+gQdkfBS2n5DGZjX+Gca8ixqLIxGnvhlSYAK0SHCclLpBp2dDajaG
T+mkZ8utGIDqOhgc5E6lD/K8kaI6QJsaz/zSO5njwJjre6/zb1sL7yqR5/LszQkFDTk4VF9AY+Ps
pzXpc402hMt30zeAhGyCgI/MH/vhBGfYvWScmB/tqFi8kzEY4jl/rBHlcvsWaj/gsaMY9oNtXdWE
JZT6IfNyBMpIA+AyUznuCDvoI/XrwNTMst20jF+VP6h7Yc7iSjoW6U1Qn29dzonIX0Uu2HRBbPXx
M08FhFKCNAV7PceFjZ9yoaf93RIM4sg8Yzoa+MSvBktu4EFjQy6MA3p2XVcY1pAcc23Am1wnxtPo
x3WzQaA9fHWK1TD2LONtqeDM4CKx3hmDaXsWFxXxNPgofUayfIB4O7ZuZiJ6E6B/osHmgApi24x0
D6E1E7sNR/YybVTccePDqCGmUM1kPugCynUubAjOwRo1J8blSWUAnX0MeKc595z7yk+1gye6LJrI
IaD2EcXZx8q70XF+7Imr4z2EIIHBGdbGV+NPzZufV6RW+XMVLmIyjzYipKd89KYd1VXLAJeEqqQq
mlOamN05wJ965OqnDONV3wLg8TdZbifxhroLb8ZkFNoOH6d9UYxwzm6OSy6qkl4BopkdYx93ZfMx
Q2vazw4pTEgeqIrNhZPban19xK/LdUsKnB2WQZxc2EYsRzNtFd9rv4BUNTtwhGE2xDb0WEsb/zd7
Z7IcOZIm6Vcp6TtSsBqAwxwa8J107vsFwiWIxbAvhuXp50NEVHdmydSI5HFaJg8lmRVBupMOGMz0
V/3U+kyU9sG2aO+CdI2CrBu1J5/E9qbq/WkPH9V/r8queSSQYt9z4SxcKS44KUdOt7ZROTu6AXRi
GH33GS+2dtKzWN21ctFCp02fMUO7e6d0hgAXYxfCwuN0twCnHRtjCtltW5zGF2Pr+xYs/BjA74Rm
0we63iWcxK3E/W5w+ex9n9ZYN5tv44JtjlmW6W3pTHu1boyHxN8TJT0QoCmuplac8Gi3l75No/3Y
lPfuYtZMJ5IryEn3mV++c4bAjdCg7Ik+27Q4EfiFKYYVvnYGOnNHmuZjcWJgO2tGKWnmHGXNkveG
5rsVcGvjymuNF3eyxRMZxmxnlRSKmK19UG7xLplt7Uys4VdTnkMN15ZP6kvUx6jy63VWWlVgzGZU
KQ8DmBfF18myPBbUGUSdvC2G+R2kxcus3McIQbhDbtuRwHeweLbbjjIxUI3Mmdpvilvji0p3Xoxc
fbpmxES8GUnV5TGn3ubaY+r2ljquAEGSu0z2puRHJOo7P3HpbmG+AIDquUoNgk56FZZ5Alwipbk5
PYpEe9HUiG3L1uZtmjbMLplGcZqp6QYMqzq5Yex8smpX25WlfgL5Ve9s07iE77NXHd7a3qp3Whpn
22a2WC5cl315bd+L3uz2eTazNEJ1Sh+mxnG+a7vJd5ob30MBZzwi5gsPThG0co51delfxb1NsxmF
I2jn+KhmdwSsawAiKqEKczLztl7xZVuy3llNSkO5SM4eFVBBpPk5pN7KPBW2eeXHDINqDeMYDKDl
0ObOpYsOCoufRkt/+kGIfe/QJIkvJuGgD+sH1QXkBzQp10k+4z47LU384KnyQITTChJ72gImOcM1
anHa8EzpW/cH9PUeZVXcwlKji8+/mLgzAlQf82XQuJ+GNLsulNuRJ8dvQM3Y7WhaW90fb6i/8b8J
JnGckj3Qjd6XQdVqV1nK0zMTMg5dvsFuaQoaga1q76Y+afylRx2zl5oTZqrIhANdJL55waxeIckt
jzp1fkGbIRYH7E55aPXdfdJQ1Dhby9vQUQRJWCb/4YEMvvM1PjSr5WtDsyonDpd9vzcwX356rT9R
VjtRhQox6mvp1LKp+En3vqk1eyp6PZfizjGhJNFtev92cAUX+LL0SGp2748700WSrOYF9SBSKdJ0
w6DgY8CWeV83/O/KhsmH0EsG0BPDjHDeuOJ2SKJqqw3UF8Z94qCbo2Qni16ezLyLQr9rFLbzDD+4
KbHJpMiRS0SrI5kxTFhIyXzYzlXmQbzBq7XXygbUvNnIHeXbLnP4aXpvdDDy+NYtHetEi0Yedw05
U4HBbDp1ve/CICAQNT0UgsfgCR63bLagi/soC8TEvOIGXAfuA+o9kdFAM40QzrOSMEgapYcYw3k6
VO/OkGwbBlK4CjY8WQDSyFdQ3vBelB6TQ7efKXLqYY04NzpxHLcZNn6lY11xmu2YSuqP46sIep+f
I/nTjsPvr15ZW3ZqXOj5/FGr+ZIoar+JJv22zpgBJLW4AUc1YhvnydoDfcWa0fAzUotYRbL49vTZ
ABaeykCAmtrwEeqSNdmfNgOsbfKf+XsmsAMQLPIY+WNhb6Yt0mzK/M98aMv13hTkWoOlymnC0D7m
is4gUXXtHsLZS4VDJhg6ipBMymoZU45QTyrxmDbzGY9Nf/Dp4ggqN44JuyA6RzoUlCjnKrVx4Qaj
nBc6D2d1RBG2kIx05Ya6E80bacfjWWpxcmF4ozwwqJV7vBf8aVe+Wh7GgdAdhaZTHE0vWz320WWF
uenKhkm18RwtexqZBFwo0sr3ynXeXDr6dk1Jqces+m+sV7umWYEsXJJaMZJUT0zxlpFf3PqZ3XcB
yTvGHIm/M1qY4YxcjN7b2GJ6ljMh1nyU8baNG0Sjub/wNfHiMPHY6vGcPQAlMkPqGSMuASL4GCZ5
CDpN+jE0UXqaCzpiqUJFI2mwvb43+DR6HNdsbjiq8mBbSzwEkzU8ayo1axqwOWwTpqZqdq+q1SIs
Yz6PlUGBddgcJ4mPuPxpKjYadtNFYP20G9t2vdBf3a82ZGs2JjzJ6dyslaaoF7iVYSxN3m6c8NLs
zHh4ieeU6LaWaNicAcVrxdn7aX9W2Lfjo7u6ovWfBmkmml1LYfiS5jdaPFvGW4e0fWwc38IS06ZY
CJ+Ii2aEPXocrldGTYe5YIGd3R+Ekkdc2jgpovrk5+7Y79Ffxq+qj6G6bYSZEyYNdL+cnvXV+U36
1MKiTK5DK3LuItJgOSm79ESYpIP9//OcyqmYLaG2Hl/LnyfZuveGcTNpjmUclp+nXcbRS/pYr4fg
WgxgtTTWMyRukIaHaD00L3pnn9r1ID38PFN3P8/XwJc4a4v12J1i/uEInv88j48/z+btekzv0rqj
X61Ptx2TjeFinrEXnIY0N/AhWV57MBPNYURSkF89UQeZ8tivSgi5Cy/x7rmzbNCg6X2ixbIRcrw0
lprmwVoVkUmib1acTEzgakcLeeYBY6Pz4QPi0Xn6GWDX6oU2PkoVkAwImtHrt84sFyxzwsbOdkOj
TZwcmeqvbqBp1Q37pOzeylkTzgY8I4YYRm4GI35qm80X+EoaY7BWkM8ZS+wcG2ADNmL62GWohPHU
TtqdTFpGvJj3vO6uTHE6PRtux4JtuXOq7/Sc4diee4yQXCCGcchR/OCmBtjtZR/UJuYGuGdto+3L
qipLtgB9LM6uUeAHmgyT9iY8Bj0FSBrGaRKWcdx+WYrqispNNIC4EfUDl9KKFp57IHqebNyr7z21
HSwzZdQ+emk+FxseDXQSR210p/eGLjZUnKfTGRtPd0inajG+PEt53Z6BgK7isDcMjiy0Nw8ztaVZ
daX1PAT33GJiPFVMLJkmeKAJqcrz1JPW9XoNnWqayhu9gcIWUhDO8djKUrYEfY3SieC2zuQMZ8vY
/aUC+3qX6rI4YtN0wn595rRdWnCaVWnYqolUZZn52yxDWuus9XhH6cvRA2dz4za6vMFNzYRg9Plc
2xraOtMhs3n1x8i4oSrMfo2S5JFzE9enMeh4J5IyIg3LzRcOhl+8jEpk10aqBrK9vZazxWp7tfEQ
PHEoQ8F798G4UQ3okSnqarfHW8Fe/JkTX69t2mYNQNcMaXX6ImbkJiAMRF27ZodNoTdDQbkNfSNR
2/snRU1rvqmFkg/Yo957aYpzWvntrongDg6efbWYatjmfABlPJyZaY5BlmS3lF+HzA3r7FS4AyA4
MIv5dRtn3zNQBwJElfR3M8p0OFrC2DaNzSROmdmKGCKurtn28Asr/reCRf9D1SqXzM+/V6vu18TP
P+6Hr/e/alzrV/0WrJw/QEH71GkAS3UYxf13usj6w7Y9/nFdwryQ/pCyfgtWhomWBQBINwwLdz9V
DP+lV/FFvuVYvgf3xdOFANnzT63u5ldkCJkP1Q+V7/d//6Mciht8i333v/5j5cv8+ltrCArzAXIY
XRU2YWKGrb9SlH+isMQJtmS3zV+dzNAfoDRb1Pjl+akqiRObSAdkblRj/7pa/v2LriLdv7ys7Zlr
DnQdWLvwQPjzP70sbe22NefqqWqJRG4H6SHBVrMTkRNKa8YRGN/WBaHIb/GEjH2Ia9F9MOkI+7AE
RBJGp5ZzdHAo5gdNoKXt4fo7JgSOjDJgU3TTF4bb9OQKnMQ7K7P5FpnRZM4WcPQU72oAKPWeXIU4
Y5VSL2SqKPMi8tA6Z2ktltjCk5iv45hfQ2hm8K/2GnCVdTWV3mfJpy3PFkwfDwTjBHyxAAbJvhSY
b+1ogVCOln/3KS74V5dUoWwCNsPrCZ9u18mst6SiaD3eck530+PCR9wB25hatkWJT+kPOWafJFDQ
TgnO103tmYP/6VdaNG6IN9Xl7UrZ/mBLnb1WSQoQbqJK2bnz0so626M3xk/80QQne/L8Rduxt7Um
wCDsaQLbyJx7nDrTk8ZZMgnHuVtqZnOKEw7VXHQ/IGYrVyc1S610vC+Sdrqrc8IyWF86j/GKCwIw
SQb90HBRsdb4C8drdilOuh8mDUJWWhXaOQUxxxzVnCzo6yVy2wazlriuxnYsdsbS1sZhgrcG6x8s
thUYimDetqDHG33GWR2rYdcNNnJbumZcE7f4MBkRQwcfHW/cpD663lgs4q2mYYYaWgpgFbY8+nE5
kw5JH9IkDeDPWIjxB1KDlhaS0JnXalujYWRWF/IlsYV67V2mfMEwGzPdJH5ERqvsDZt9rjZQLDqb
FmJQP2V1HRTMtvULvc/BlvEQe0xbJXiQeDPJV0pw2PyWTGoCbehxbldRnhCo87uiOUx8j6Mf2/EF
ZiNeO3GzHwOjlx/FIBd3hfhGMQYLJ/nR6bOyN+CBOADHJXMN7C55uJAMONSVFeNpKKqcukzTpvHb
aYsYWnNUjJfrDHf1XDqJRFMVE053TllfejFhMmysqMXgkzhWYHVj/RV3DFI3Qk/rE4/h5tGuTXb6
UHlNm4OLgxalF+OI568cy31hc3oKp9mKaDpquF4WL8NblMw1PUS5jAr6moFi3/lZ3QFp8tO7ESzL
aiYo2qsUq8yTrSs2RwvP98t1lAZ7Tsr2rnII94W5HPuTmzZxsVe0Ve2yRO84meGEZyjax7xwMS2X
PjRBIsCUjoKatQj6hp7b0YHpL7weyqY14lLETE1JsplysJR0vcsAtHJHmo84M6Mwa5LDjoggW2OM
H+2D16b1bbZCYMkftMsZrrR6nZzOeatif3m2MO15AeP14cYxvPQ+k0N5tRTaEm/mdvS/1VL5VcBv
17VORpxbJMlR4V7siM50AlnCvTLyaX6Y2So0LAa9f0dwan7C8pK/4wvGaBNFvYEoDN0lDjxF3Dwg
CDTfVHZB96bns2Pa4laRFGwuRiYCb6KgAm8vmvCGHTtaqo8P0USioJMEM41Hcm0jckd6YR5BMrO3
jU7B17fNzXIPOtttf6TWTFosdpf+TFeh0eMxqsx+YzlFWYV1VtaAxGVM/qEduNxDDIGtHuBV5riq
gflLd8s8p0Yd1A6jdioB+VHPcVs7zlfhMm85kZ7j4L5xakJym5yGV8p4dRxCRGXM1meuFupTbKfx
zsPzAATSaVYNWA2d9sSHjAi9EOFb4VVWIrY16jEsxapfXTEQoaRLtGQuux4SK9qU3Glj54kPMWjY
52H8pa7cAT+SsOPaGlxXujdj2mk3S7KwEz9X7ZKWm64FUIOAo4zukJS4/nMSWcijgY2ftTRXyKvV
m1fS9mTKJa8Eqm9dFB4mWrwmQtbYJBPmw2alYyrzXTkfIlDbVUtrbyXs0/qIMsJOrpUchyYbKgE6
rvBZ4xLSRHp76fbpMp7nzieSQaNn14mHuDBsEj0WXmR2i8lQuvtaCOnCN84p73mIlEzMVxBfxUQI
jbzmxuihrz6jYHTfs9NETyPh45U7qvQflTnV5pEB/wgRNtcH0NrZiOwYJTbPOifRX1jtou+FSl+c
g3rxncnIO6Jl4daJNRhh2w5NqCQ6SuAFCGo0IBdKoMJJazFZp4K9uhNpw0Y3jvuTpic0lhY9sh5J
xebDnhHoCbhP/MCKrEa8jZYaiHGcjVm9EdXq7SSDxlSoIWb6yOLRAh+iiPKKFUuTiHurb2PWku7Y
giEbtzyEzLWbja0wAy3LuiiNxODUNlEuFKRu6b43U5ShCrq1zb0/EQFBcKmWzw4lbQYiOAzc3rLQ
v4Bvtw8D3ZGMk3jQEavMpXsXU7w9bAWQpTw0rZo3v/i5/tlaNgZq0DvxvY8X8WNauKapUEcO5zlR
T0xGIKS3PHQFE59djS8Jo0kpZ1abJJtundHznhbZ9D05ZY4vmzotFVVYuju3+6myCs5hXQM/P8/i
sdvmZadeR8tlyaqyOcH22NnwYnLUlohzVuI+4uyWaudTXlBvfU0a/canDXAkgufm+S72qozg2ujA
vfdj84thl0n6l8TOe4yorILCLn0znGL4aYGeA7rY+H5W0VCbLny5jVPoyibTKTe6ibwfAhhDzZw0
xvIBSzAnNAQp/cJPJrAtQ5uyB2FBVsOm9NNanKFbgJBmYwbr2NRYvtjiLIL9mra+NhUPtThmytae
5WgRw3UWQg+bpQWTgUxoG82WgGdFTUtMF3KAYYMVXbR0VoSYKUjcgibFkIQdr6EmImVh2s0IPrfT
vLiEy8lU58durJS9peyNEOa8OMMS9lac4t4rXXFK9bQ5EKwnDKzMCF0YnqVgXfJYcdtRcJqkliy6
ZAro+oHsNahY0RwpKxRawpWqHDeCqu8AXA5Bh2XP41inLL5mWqhgKozua+g1mEYTZGAk8TGZoWuU
8CrhoU72TWYo71YxhcEKpRswv+jw24m4mfVQF5pzRQyhfPOLZDzbvWDtznKJz0260xuQ/cTc2ZMa
J8JUuUaSUbnX+iQA9uGeSH/U/TLdjAuu1d1US+2ZnxyiOiNc9aChWNL0Ort4gYwuiXtUW89+r+BC
84jyrR+wDGruTjsyMtSMvmC1SwpyR4CY37zMaz/nNouzEPSs32KbbOOXid3CTQSN+Dx2s3zm0xqO
tVqFdddrsH3DdKm/S9I2tKtrKTJos4D9J6SC13LKpxYxAklwj1mVEfbg4CAMVeVlr6gdBNHzoTAY
Vo0eY75Z0xRdGhGJJ6bHShZh1ZQYPXSyM/cgWunvqJKVOMcWP+YKlVNOkq0cKVKWLDFBAr6d/SBb
fVawlPB/QOaelBhrI2USMWZ/XCsgZpFfnAZaCdkicTkOoOGcPCERFBm2QhFcfLPD9J/Km9TrtG/H
jLXTotgwouwY7kvJBX/T5Zl96/e9d2SyRaLFy6QN9jsBx8alQKf1sfGZyKC6xBbg5XYRCNNWlFwx
xvB/lPSevgHNrRR+Rk1oO720WRQctuCUEWizjeGbEL1BRNOSl2gn66PH6xHvi2qAA+eni6dCbED8
ED3TjRSB0yga/Iwzu9CGzo+G6Y9o7ww0FDptAEaRCuud9a9jd0xDnAJNvx+MYSCjrxUY4WLONmHq
V+01XaZZF9YihZe/kGMJaFUvr1144C9F3Ss7RCWE7wYovjlW/ZjR8xt3glQxTLsfpRvFBViIeCgu
s2gt9ul4vSWQXp6NG+6/RNzTGW1ha2abOAUJAKlroYuCEQjhWcVOgJImhiyqcy5T0QKYibLGO45t
1tzkCLdtSOkIjW34fqUIpSlJUFmQVr6MKE9fCm6CR5RKhiMcbqAV1C5cnRB4TPERe+70SsKQX7dn
VNaHtxCJDbCO9d2G+1t/KxOffWttUq7ACmA/tqYRRWGkRdWNWnhD9AtUvB+ZpdmHtHXehKki/86o
JJyhjlKNBxjNLvXRLWQzuyMVx15o1Lgsal2xBTGGBuu+ubTi4DplKxhI+6UfUvTNuadvtOVy5XgV
MMmHNbfOsoq9WOt8EabmYGF/tfqEtZVIVjBaCaYM7kT3sRobOvuaaV2mSFnwNExsTcexOPA4htA4
m8WGhzHzc72ItZeh8OZb6rxzwH1ZJdW2dyHb44OCv4UEudKG2SJm8y5j+JUi1ln0/2bUX5C+JtK/
twwM1cHkGpMbxmxdCIvrCsIBPWbTS8dRpPyFO/v/4tJ/QHT5v4lLjA7/8fA+pvmfvVA/v+a3tGSD
mYGlhSGKcqNVW/qnF8qy/jAE/+CSomXpF57rt7T0i2mjG77uWpAQLPO/rVCm8QffRwdo4xk221TT
/TvS0r80k7kmfFcMVUBedfQqZJ5Ve/qTyGN7MD68hTNv7qsOwzl/h3P7gjv0O6IXpcGbw/3mxqGR
yZ5orBPbE/4FFGUBBQI3rsSrirTi3P19a93/a6Y518RJhuONgIwvDBO3Gp/1v5cl//Nj/vEXdNv/
8et/XUXmf101INhAavpA2XUTIcdZmYn/FCT1XxcUih0XmqE7KHa/DXT+HwAxkbMpqPApWoNR9Leu
Gu6Av0qDtk1PIzxuiEr4aN1/QR1NsRPB7+/fMDbUYmurXDRtSCJA55xNbwFnLILIZX1M1khIa83t
iciizUJF60Pr3XWcd/MosFqV1+0bsL62wj2U0ue0YVGG2b5pgHm7n//zLynDRpX995fQfV6pd/lX
aNbPL/l91Zh/wNhzQVzRy/jLNfnbh2kIriLUT9126BcF7o7g/fsqsv0/BII2/x8dbAY2HN7B76vI
dv9wKegkV4jqytfofw+ZhYb91+sIORswIW/BoRJkxY+uf/6n1adjp8psuwa21BZmglRHBVRQ+oBo
t5oyFhnWpCVIGfoC5n1rOfkX2harz0BUTQ3VgWtmxjTjR0YXarnp7ZfIyt4YV5bHaGScVI39EGC6
9l/ighKbIuussNWXB4cGn4DaqmHTTXUBgap19qNiyztbrvzBvCu7UGvd6Oiq5S7DXE29R3xZeIt2
0BtJPwsdUJ8m1v7NSGLjqWYbFHiNo91GjJcu68yFTowCBurDHYuDSZd6ODeC4FBffrT6E2hQWlze
8oQal8z+pD3pxpc3if1UR1FB/RJuB4dDKMmtLmTeaH/VsVXc2106XY867fUbQk39lVsbzgfbZfNu
cCuAdlkiXspZRx8VHoEZM/bnQ5GN4jbLY3H0lehPSBx5wNrRn2rLIxPnA/ucqHPWh8w74EsHo1iD
Z+JGFlt/4NA3juj9vjJtPByNEap60xXTuFc4e3fFzAYec+1yVS7Z4+DWcJChZ+RqK3DJXVpkCC8K
E2RJRQx0M9hxcjlg995HIudo4HwaEogr8ejpBrv5dFZWUV5G0jTIQzPQq+z0xrNqY4O/ZdrpcHHp
O/KfzJQx4NSC5sJIyY+QD1AI4647VVE7wSPrTgKy10Zv7S/N48dOaboMPFE+aIhNZx8RPhgwEOyx
0pXEjgA8OVYWP9OiiqNBOG3INk3AFXFeG8jcN1rP3lIjz3ZJZWW9Z/OLKRPrMPSrsrP3bK4/owzT
zQiN4yCdRTuZSRFtrdaqEF6eRLc2OzlZeyu0wTyPVj+GuDe+a99Ek87rwbimDFVuSlH154n3tdUA
NzI5XVbKvKMWfg19fufFJQFopYqDK+NyrxZCHfMc83n0U/8EG2okYcUvTslZf7Y6sjF6ri50t4gv
FM7HU10Oamc62kjNEkpiDYulaIhdIoniinOIjYTmZI6naKxMejoT+w2kY7OnPRCMHUrQeUlw0Fho
Y9g1GnNrzyK6plaF+mMf7hG74gyLv5ZNr6U5zQfw8MN1VbqYRNQ8GRuyh8/UoEThMqVxfCzwUJDl
021o6r17yIFLoUY57jVGLagvvfSrp9JecHW04Fro95q35mJSETWZ7mnAmALfYqm3bZpGjwWqJXP4
br4wldnspOa3n0TXsQ3VBulWiDKPdmy1xyjCj83W2CtPbV4buHsBucSZfB1dMOv02uDFzhv6YOLs
bvIdzqR6PfpfXD3vfobyxcljOGGUIw3YeSoAj4IVdCRO2tVLucdOx7+RKsRZKt4WL8G/oM8aAHjO
FdwiGQxz1TQXBdjIIxWROoJYA2pgWYTcLDYp8UVqDu11S3ddjnV7X6SpOkF3KDjhy2yLZq4uHMMu
Lpgr4BfhkPcAS6S5IJClBSuLkF+TtuYAI5L6w2hqYMOYSJTjYL8n5YLr0YIxTpaSc5nR1TsnyZsL
z6zNe6QAZMPcvkRZOvOwT19NwQO6kq9a2g3bupLmlYuP8JJDc3LUZHy/zMu8RQG9TkpkCc9tAQVw
SxMJmywO1chOeScLsD0e7NEZQJqmjcz7OJRt4mqUl9hLPXjctgsweJ4fp25KdRQw955ObZLErR5f
RBFBkIwBTNDwILpsgSRyT/QxzP+Z1beqlX6chX4TG9lHah5srAnb2UUeHmzQ9AfU5gQ1EwOSJV20
F4RP27SrHSrO5Qzr+pDglSKaA/zizuzlcm15MyfR2jpKbdyyV0bEUzARdMS1jSSauk1aI9pxomqP
LZAI+rHGZ43ikS3cgZAW2bCk+BB5g64gBvw3AG8DBBwNMVqqi9gwy+NAfCYY+tI8+Et3b3vp9WwI
ahIcZW47SxZXg6SVZ6Q59FmP+no7mNpb15BFYqvl3QxFZu1asZJ3ohewdsfGHHvagk3/NNr+Qdje
idhEj1E42xmJHPaYSo5u3+x62BgXrs+/Ubo1MzKLcQxS+kVmjmzsZPnf+PdvGOZh02o0pB0MDjoV
UytVzMC92dQnGzl5g3gCebD1ls8e7NbGQ0gIM1H3TMoYWAhHXmpS75PAjIQTFBb5yWauv1tTviY1
ABxbK8wHDZUKKw0RvH4af1AxxLEXRM5B2VF+WEzNeU1F6l12deLCOHDnwG7sC1VDkawixbxuYK2a
UkXPB4/yY+a59C6g4V56hE+nuZ1PbuGzRzBuucl2hkhGGZopFiKXHL8ns+shR5ERTW9sK1NZR5ry
SkmjvNHtPOXl+0nZA2PDOqHwLa+S77X26NExLJCB9jju6Z7Ur6oxZ7dqWntwxe5RdKOF27j9hrxF
+xHHJOAjfuXdyzqyw5IoCyS5NL7QkKf2Xe92uMDcWG6QKpy7ZqGYIvaH+sYDq4ZHFKIVGkhx5/RS
34+FL07D0kfnglaeHTTf+rjg4r5IjGg+aukIa35cZ2dtpj3qjJlIuVLnOIPuQ3Bb0gH/eWovjz7E
OwwlXt39sL15YRQ3N3QZNuC8XJ4THzJyCIIC+zj5BFtCmvr6J3TpAZNVmpJnncevsrYQlxaN2Wim
wy4pMultBUn8eFSX8GisnV1QlTLo+i7PdXAw/VzvXHPYAH66JxBof0ngFDvBI/uY61ZxqaxebYcO
BzKZciNgpIS/O88Fmq+lRdcTbKFDwyZrk2imd1C5F7912sJWzztC4CdRO18IdwqkrTHkxZxFJ6hV
O00o9egk0+HYZOWh9bOLAXND2Cws3qNmJbsky89MCeDczNYJLjvcLDGB1cgtUCpDDpqosEHulXs5
TKeF6eIt4yX3Fg9psZuKsUIUBjWtA0JBpF+YWOKzusEomWJgMqp0b9Xgp7P4dZIdjW9TdQZldIVl
gli3Nl/0uDdBREVqPzjtsyGXs3LLwF6dphiyQe2MdL21PRPw/t2XREo1qbQ9oz2+dxO6en6A8nDM
56XcrKalxvc/ExJOmyTjIuYe2aUF+z6tBdGfeDFmjfGj0d76uqQqz0yM6ezxKNtYS1sw8Z7v5hkr
AtkSMfGbnDrD2iGUXmaDfFRxu4Qirx68xANg5rLrovbTm/N6n5bX/py0IWUAgAXwG88VwZOswxTX
z3qxKWP11Ro0dVgjiDpdI0ps5Q1gG4+cJnvw1cR91Mzos1L+kyNOszmcC7beWOGNDMJdcUdSby1d
vbDIVzFthoSWI5TqLgtN4vJ8pAAVEz89u/XqlZ3tdG+TwJGae8AyUW8WzhPXUdJ/JeN0MSX4weRc
iC3MoqfetrZSH96ssrrHufel2vg7wg496hmDRswftWrhP7NjmeVsbSwnJSI/DuRhiuJS0wXecoA3
m0HRJswQbWPoMC9jc5cMwiaOPGCVZPh0yvnwAyEdD9B0FnIiUCi0FiQY9ZxYNalIw2ieljneqSS9
ih1oClC1sTJ7gid0/lhWYEnmunmKXROm4kZNrKmzU/S3U5xtIjyr/WBXJ5Tz6ZpJ9/hsrkunpkK/
/tB660EtxC1IlaaXGnezx2an7viYpuHQts1D7aTmavklk5U64ZTl2RWScXvCme8cIEHYJCh5pLzU
zBOCjtDpNzxy5w2aKagULWSkTcBI50Ot+m0TkwywhAnrtL6SXIqcLyakcRBDAXk2kfAEYKKtaOEh
nt3kjAi40gG2EHPAeDzrmWIDV2pXI2P+TS9Qnoz4lGsa06pebCCXqmtGC95j7yHoc+bQr9zWidgY
UZPcaNTRSr7tpvVaJyAR3z0bxH5C11fXhTEYu2TJK/wKjQaMqdWJXvjFufFj8ehJOqTZvNTgA91q
29d3AEp52z6LnbeB9xCu0JGU1pog69+hbKKLeWTMJNYEMV96JLM6DBKCTEaF87lOG+zQMZznzktx
iGavc9tX1xk+pwDV9kQxNqvTrOROjvGWFPdViuZ30dmq2SVtY5zZl0CRHOlMLK1px313nt3hTWLI
YLK0nDtCYWsXq0V/bt4fumXMjgB0bngMmIG2RBf92FfbnNLtZ0ZFnC2a8Uc5ZIB4yPYxlYpOdAyx
2W+1kY5lxaSxwQMKOeucpN0dLphsx0lScDvXNvdJ+pIzAcaW3cWAV9oIWlIvXrq5izmg+6xvmk3D
pNZ/5GkqQg98HvF+y935IgY3UT3YOY0RumQ598U3rcz3ZiXveCJuypT4Dffp0RN0A7amYLjMdR4M
Ba3sc85ILhoLHrz0ToAf4H3WPikVvAC3+FzW0QZ4RaajLGUzGYmMalbpYU/W08X8dDj2l5zk+5SO
rLF09noZnUowSjByFQA8j0Fa7NTFMxmVLXKrceocZ+PIoeZJTCusm7lPpgHcKvedk6w84h3+ZWKC
Ixl8coC1Ab3ZXVhYl0S7g9mRbOlEPuMdJb0+RJtOw0U051Ae8NS+Rlx9PG9Efm4rMW9xu3/25vDE
5uh6gCJ9A7bt1nTSC6e0X82ssTdUnR9UQcGwR1M6OxNscomhP9sSc0Vul+zNPTMigAGhV7bVU+Uv
sBKTRD9bINGIE5n5nm1n/cNLi/nUWbR3pDZ469rJC873zvBFWvN/U3cePZLrYHf+RTSUKFFLV67q
rs5pZiP0JOVMiZR+vZ/6bMNhYcCAN95c3DTTPV0S+YZznkOCOq8p0IkxrtR5aUTx1SqlrzIap2ME
kAzOLXzlG/44+m5qkKFDGMwNHVFZXbyCYCGxzv4nUuwF6X8u7nAXGdYa0uyK9KZR9tP1uGR1fB6G
tXv3Jt4xYOA+ec6hRcnvRBSZy4zPNCvIBrNxLT9rUZngMMX5V1ZoBgMrp/Qmcryw5q/L8hD2/oKc
rQrfunr6PdmxPqcEwl56VufkRClvNy+Uxw1r/q1KiUNFs9Xew/cOcNDraBfpNnr2HDxZTtk6Z069
/K0hbPpAlyce4nXh5o101MN/CMYH7ZNttVGO+DZJqZ8nDVBIB1r+EzV9H0mpLq6q2L71Y9qcIIrJ
DaP+lRxLXlI20EX/mc8Wt56zlmdexvmRF8oLtt5SY6/v3NogdaiTV1cmwkfeNLb7sGv6FzO0BUam
0KH7GuSJfXLBUzaKlzYmW0/RDmw9cDvbAa7o3q9RCIfIQQ6pkzhHVYxip9u8OkRuVEAU79bsOfYq
ischLLcxTN+7SoxYFP0x/DV0fnTnYmq58FPMWRwTOrW9Lb9OyMd5EWffr/ZTv3KNW5acuE/UQtSC
UGS/FinJpOZmb+wno+7K0gKHqGfEYSjrWRoiTp22Wpbuo8o6MM2E9wpcxuN8V+Uy/AE4xbkOqdYA
vmW1i/qyv+CTQYXNcv7sQVLnPiqTgwq84j0M0u+e+d2zjZZvCep52waROPZxNpwlS9pdFUM1MxnH
FRnewe0jDPag+qn+WmJ88OT69bWmQoHjzpguWc8I8hmTICqqafHD9VAi7tAye0MOrDeqzHaYtd0/
corAkAUm3gkiiU9wDdVJdl13zJrJOcex9H808HiJOa+2DlD4DSG6VJbM08QT9DYdbxFJZAhuxvw0
iCD+3Tptd4qnQfzqyMM76NabjuxJu2yPjNV7B9wKlDJa/xYi5rSKZgu/PfVfVodh0syEZmsIA34S
CSMGbnuxc2t8F31k5yfrmv4ZDAlMVljqnzE7/jc4OdGD49js2Hqj/4LnijOgcgXDSy8OYNW61UfT
hw+oEgnQ1RZ62q42CcKzCv3/lk2TwLhUedgUZV7UD67t/E9fZu7VKnQwmzwN/kMxWTjnAIv2o/UD
AygsXcr7ErFetC0CrAQRSJmn1LHtS8DUhrGArKYfUO0hjedEpn4Zrq0UKRdDhCxEFreVSpAuN2Z+
6u39MNV3lY+S7v/x1P9/hi/8fxUOJBm//x92A/+50d8Mu/Lf/0ukxn/8ov+6HUCZ/t9XkYRh8Pf/
bQEgQuc/SbZYMbvK8LYauH2d/7YBEEr+J4I03NvK0ItQuP9frgAc37ntiv6Hup1sU1AMAeAHqkWW
ACr+33ZJHRNrpBrqhkOZlmocvPpSlm6cK7e+MLpLPNcqWufO1DW14b8OiJZ2npJAuoKpal+UHOI0
IvVgtqSS14G3b5HIj+LqZ2kH+axS8YQjNloIS04enNwG5LvLNCEOjloOPfBxqOY1sK8ji4pCoIPt
JztfgNg3RG0gQ1pSswmaYVGbISDhbzsYGuZHhrW0VYylXbjDsZO5Jyj8y/DHGTVVx1IH8cIkclZg
HVLSKffFjKJ6D1N+8I6drda6xZSkU3ScOhlFwiiiU8o5LTJAaYNQOIlL2LW3KV+H9sfXDhde7ZZc
mXK9r9K5Lx/gu45UnnmFnpJullqUCHa/1p9ra5MXPjworaaaomwH9sXLrsnYxuazHMFIuSpNd0Fm
Yka06RITXRShi0fIL7t3vkLzHcd992BFBgICTWNWb0Fhhe1JJtDpR3hM+PPi0Mtw8+v5D4dyr++W
OgufxjWRLU0MwIfiPlhFfkRsqeYvHVf9GQG/u1/HMPguNXnOZCjgCryRTxnp1tA+j+jNHayyrvsx
z/OAexuUCP7Igep5OfHD0tvSar9j3laZbFvOTD8TMwfjRWdD+2nqDDLWtMDBS9Y6urPxZOVWrNE6
HsxYJzuU6GRSt2NCiDUrzIXc1lGvR5R05C+/DsDGyo9xXUXxbwRsBkkTP6KPUijNo0dRZfa2lyRj
hCkTq9wznoap4JMGY3s3KLy5v5wpqI9KuyjpQfueqAoZwHsBUDcbxq+w0OkzimyBqZVhK9jhjROP
cK9z5CZgjJCDIQ9jbLzJYlM+EUI/GKqXrP6pSDg4WIrDYEsmIOQ5gtBvHbZEjWlLDwoGGVRAGJks
EROy+GdbTcOnB0Cy2a4YhoHaslB9r9VonlgPM/6XHQb2dbCAVUU3aPuvcbtOs3VqzQyXANjg6rVm
hKLh83HusZb3LWsNrLPZvsnG5TQuqafYzdiaibKv3Xt3qMU+I3SUcIK6IksgRCHg3NFbL/5dPkRD
iAVUpIKmPrvVobQDZGN1+xqXWwNRcm4/wrZu5u/aZabkZM56SgygtsskMnhFjWcS7y9vMBV9Y5ML
aMZR3OOxDsZTsKD74pkYk/9QhA8fdVSH2ZPNGCKhxPX3I8Ouw1hptgZ9F8x/jWz9z3jNWc1JLb7I
jCwTZPorW+h5bqur9tbqNe7oTRIAOu4uiafs0OKn5OGcgKvdHBXjI7LfgE8+awKzpRMAmJtOnbbs
wCIcIcagy2eJZmhTo6RJ1+1K6UWITs58aCLp/rSiVNzPNkdMlkx+qa5B56Y4Up0JOL+W2AR/h74/
fHIpVt0dCCllT3goxvKwiEiU+ynLfUpqBNQnc+M1bAlS85J7G+TVFbJu/uICDf7s57R914tnPpls
xDvKH3LtOSTSrc98NoQEQwRYsV1wGtf7ppXD3r1N0tbZBkfWE+nTXJHieEwpU+HzqhQ7tejIzZgK
oe7xARRXIntRkwL6HK7jHM9o/UBEwELoNGu/KJvLXeTXPlOlYiF1AVAIotMktAdMPdF1zMjy3QW1
amjYPb/H67lEyXaGCtKTXjjcwjCr9AExaE3IURt4B92Jxvs5BCtJYnLpb3xxii0EzaMAwjavOtiO
VFZ7Svc1ZM1qsGhKrkUkuXMRXU0/y49EcXwD4VjncVcsi+dubO+NsGFd9InWJlb+8KjNn9aOEe0u
KUN3YcJqXSSJlZ6Te5HY+pUGb7wvhsS+toRIHqoRPtXOqaT7khFi8dhAZ/0gYKIX/9ZaE30LOwh9
8tLXKZP8LAJDmnlLlZDLAXJji/UF3i43WW6nFDdpuyYfY+3ncAOX2Omfepa6pGMUA3xAYzxtniOJ
7+DkNZBURuqrnytu0m7L1zBoV+G1xAd8//2pyWy3c5uUj89Hno2RfEZHDlZb+Ew9vHmwLNlklL+E
2oq71e+akkU8Iw3UeAMWjqSNbkjhpH0OZXezNfhELc0O3mmaSAz21STRWCIsI3+ZbecPRHPmHe6w
Bx61ATT/dxxd+ZVxLvWwQ+0N0F9VR+f2MpF+ourDyOsJQlxlHs5yzUPC6GUsHmlhO2L0bEGM8BSg
ExfhbGLYe5HudrheGx8jfgV1f2wjbTYMOLHW8Ct1+4sd7u1LaBb2G68s0pNX3txM4+xASW/9iUyL
mP/WuRvRSPTcPVxarvdRYvJyCS0iliZ+I8MuAG+Xkik/DOwygdRo5k7A0oAQ860NSX00PtGolyiS
5hFnl2p2wEmhiVjMaHxHE2c8KhidAQ9ucOxw8vmkB7qZ9g/USesBP1y891BaIIUO+npi0EuW9iEo
3fmixtF6/KxEmJ7TyclYaXrkCv4yLck//a6puaBhoWbJcuCOd59s7dxssGMamUdqpoXjr6iOZtX8
tNIqp+YhpFx+zzVQqCO6YTZeq1vHot0gKnZPPhmfNEpxyc+m5CJsUClaUb3HwHUtEzdnGrfaJAUp
ABj40TX45YMwdYVhrkPawB+qYRg8JHnZnEmIZvpE+TiaI1euOQv06fXWxdO6507iY4qZOSS3UCJ8
wYjIx+HSh0msz52E/b7pwZP/bnCgEZ0esVVh17To+WUqa1NdHQepRBNz7G1o2jt7ahy/lZsWq9wz
cvSORNgp5uR2m6D49HjP8XsE3LTvCcvxN6db+dbA4sTvDmrfm4Cgal6yLFc/4duIHwUU9u6azMRH
PGYcVbdwLtaQXV0AytMrgRh7z/Pmp96sNZcxivmIFWgZ5Z/QT9JfdZ4ExEnrqUGVUiZpcD8JD7Aq
whGQQPMwgMYkbQvmZpwK/w+/U7xZpc2bF9XK3h5tlFKVeCjlv7DhOeRrMTli4dY5pqn2kigKS4KS
v4CociTrwHEFvJBJ3w83+O1AiIl4LTCRccv97KYIdN8AAlgcjCNs/cLmJUUtUStrXldvMH/WnMST
xW04IRtmzXiG3P6WnnYzRm+GLg6fyTjBnjJmbmffl0In3X6Ua8zjC7QxPiQ+QupDYYb4no8YqY3B
4E7/28jnFazhN8FlRIqRIePSoE8t+w2MO3j7fDGV1U4altabYSIviQc/4ghnejOHezYPBHROcRF1
lyG0dbMvaxW3d4PT+xBbfEJtQlQcWMXbY9V5BoNjEZq3ZQrKP2M0jjBKbCV24zjOgpUW2TJbZgsd
JbjR6nX2sBBcGkta7a50nKY9zE0BehM1lOM/LGtCaVKNGawRUuaHa1tBcaDWnZPxiusQVcdQhtQg
/PHR9Lhe+msuGW48ySbLkosmhOyINSJ5GXh6yBKVIGy+e/T7+NLqSTVsNjnMX2wIzvu5WsOVQ5IQ
FNTHs6d6/HGE9Mn3HkvUjT4yZHcjzjC1nUMAAEeIQRY4yFBjxcoiZX4ljZDuxcaeT7x7T/4T2pY5
ftewNcVhdhvvXlJyQScusCpuwlW0xd41M9mfoujDfmu0AcUfciWxokhlUBIA75BVMlexvZBpYQj8
kV3EmCVhvYR6GTWUZmF/252v6tw3YJk3FPWEjUjcis6hZzrAiKeY5X1SFa7ksfAMWBKS5/7lFQNg
FvihfIPiErqInrv0oZgmP/8RQtDCdsm80+6V7DLvqezWKMA5Y/rsEjWe+lWTmwreQibJJSIJhq3L
oJnsciuzR2f6kLHbaYy449rFz1qmQzQ+KYwFfwdaxGZD8TzhIaRPOEe9jqY7ZxXpt4UGBR1hCJ9r
wAj5AWF2hlxImfxK24mZk99db1p2vrwWC3la+bla8xi1hFGNe7cUdefvprEVfzovm/yLmlKn/BWQ
QDH/cdIEanzRDf6N+psbKk4T1r/wey0guebqbh78/EK8e0ahlqa/olL2/Ubj5vv0rdLBnjCE7ENE
KwuQomvrZ6ww0Qd/ZocUj47zYIMLm5SHrh5noON1GZGplLT6naG9l1wrCQFoz6mUT9tUDLV/dWMh
wdLmtuo/YA6M+Rv0/xmlBKrW8sU6Sz1caifMgfS2KT3ftgG4Vp1tahznasjWQg5iR6h6dUKcDOkS
fvblF+2YHgNQC28BoiVn37nC4GYZVDE/eJb4bfzFLWUuO2pdkNzI8guXkCftTrRRYf8aR3eShMMS
thbEO/eWwzsfobqkL9MaOR+uUt57PYfTuWba330ECPB30E31D5/7ST0XQ8NEfFbMoiF0K2eH8WKl
oHYVeEWgePlAkgoZA+c08nvGkqoL8AYRwGLDtDwhXlHHHOsRVpssOkJWTa6uTXJYv6X7wUqy5qkc
EwlGq+lHDp1pRhA9U8LtJHKDCSm+kU/hCoeIddbqM1GUgb9C1M+hKpWhBQUODAYjLqb3mNBcgk4o
QzMCv9j1oCVclnsYOTFGyqaWEIfk5EUHquccypQawmibgDboCcHpeKObWLbVZ8az0Fw76dJSMBbP
FoDdK8UF8AJAPczdlwNZJB6NMOaprR8ExTFpRnuuhSp/t9T8uwTzx6tlTeI8FBYkW5TH4SPA6/4K
AxJVHKPMiIZ8cdhlRk6dfCsXHSrlcjo+tqHBKTGpvLnINrAPxm3t9KP1l/QicSZCt1qi7E4ppr9T
Na5/Vr+Kor2GF/dQpcF8tKhLSEgsZswrqmHus1ujcn1pPPjEWIPyGC5jbPVriZEMtxn4DAhVDQF4
W51l459VZsN74kdzeBlh8QfbrnR6aMbEuL8jfkpfbwToG68Wg9y6Bk4KSG3AIz8FzW2evLivwgTu
R76IdMumW6wsz4gjapWHXQNzmKG07T2KMq9YH0gY4BNdFfI4Qg5G0II6hKgeEkLEJxIaTFW9LWbg
XJl5JONHHZEN5fEuyrU48AVHddaZ9fcxqSn2fvImmWzzIYBno5DcYGSytbvNiwEv24QFaOt0I5jG
MUtE+SULwQfnKOTSSJCo/Z/dnir2iaZaJX+JI0u/UiPpOS1P6SUOg5ZRbwIiSHP5NzvqQN08ti4e
T+CaVeztPe04l7X2neFILdD9dkPseF9azGEIWVqFAYFTVXdrVb1rSddqX7jR5E8Anw4xY7Ofs07M
66+Gdd5ygTrMaiKX8bPygqHZTuVQvuLU6cN9udgWP96IBAkLEqmqciEHALUI/ttzEjXtF4I3ycId
n+JTuk6M//NqpOOJuUiokLnxT2s8q3cb83LtRxMs1V2ZRXo+g5gW0a7wxPwtrfRZgQmCNsnHfAhy
M/9eg6Crju1tQ5fqOD1G+Zx+ph14LiAHBk0F0CdL6IwrT6QUtSu760W+1sa7hWSmFlnXBPjogZKY
jSaWIffYhumKSz2Cpp4nNbPrXgZ2eHYgufY7RJgix+/W8OS4WhgsOQtgcu7mPpQT0vdGP2YT04Qp
hDzzyuKXwFkeMf+blHpQsaT6ehtZoIq+uM2iXn2WvnveluJIjGt5DtIoeZZCqScULgQe2HZCZ4Nv
sNxp6caXWGIIZ3DgtQe7tOU7Nuv6VNcTgNA1pek9TCbyb/u6qP9ZJ6pyP3QYGe+uGxkDc1gEJFOm
KDXOE0cVKjY8UKbDZc66G790nBy5K+PXrLgJNJyiaglymqr1OdFZ8RMBE+ftbdxwHZKK5j+Gsobx
W8cF/3Mo5pMggoIfl1HiByUVug/cIs2fjsuMjeeEV2n2Brp1IQZycz0rQCMwhaRyiNvkQqBi5G0Z
J7pXrJ+z3Pey7WCrB27VDO+RRjf7CJ7Trv9aUANP7KjG5aFYF6ZhYcN4ztQ+LIBEZPMnpm6yfbrM
BLsFs3K/H2SVl8VurUMzIOvjjHqICh82E8746tppvPbvfpYHQAF8O7E755AKiQuuxkVtuxzN0LXz
wgHqFzlnSL4U9uIBisMhC8ZbwhQJq178vI6EC2xEgnXiqe0CrXfIfPUhLWlyAf2R/7LkIAh8APj+
BoUyqgr2qk2zBdTa3Id1hxvONVOy9ZlS/imYspRoceh/D2ZaHaIBCoLpKPK7U+jBPznkTKkfeZWX
9xrZygvMPCYBQ26ygJ48mlmGZUt1YJN9kywr4rCIPyR6NRGI8yD+BV82Clnl5NPtFAxHaGLuwgOy
N4AQ1KnrcF+SqwVC/Qxo1/D7Zab66lNwTJtZKP3ke4t+zyrjsHhcVVCelb908bYPkvytzmYETqTi
zMDNVhKmdsNQh/N9njWws2bH+YleNCftjwBjSMzjMpv3xVXTz7lTcJ5azNx15qNICMhWo7LwF9Zs
VjJP6s30ni2aMxNClLPs4ceqUx4GKKFaUGrLkeO0aZ8TVMF4CJaMZLegihm/Ea3H4W3jXn0XGeOW
TYuLmsytqOoevbIzx5r17E8SbdN7EdbLriAMdg8ZGNlBmMXMl+bQ+BtmIPKUI64Cg8gs/MY1iMo/
U0+mG8O0DFQoQDDlYwhgI21PczPJczi48nFuY+cn4ub5nj9X95j5njjN2SrvirbxomOTuYJl4SLk
30a1FXs0BNSnaUG0AuQj/ZuPKngv+7XJro1tLfIYsySfRV01zym7/VOidUNzHQ/jhRS1pNymniC6
ziGrrN60o7lZLETOQMGvPKiAEGzUb79ag199KcYz7ldcsUSL97D1ctiw5UK+RR+sjbeNzaxRmKLh
+OkxjOc1ilr3eUjIC74w0myDS+4rSfQLEHu7j5vcVbtaF+NJq9ntdzGoAodFfbz6B434GOlCMMMe
TQCrstnFzMnl37YLtb0bZPFdsvjhZxMmItgShGgY/XmFuCeRrY/+MmiEaZ9Az8m3gj3/fKih8ly5
f9EQZ62Jj8ZS8/oCfVLaVzLYMI5NzaFfQs08Qfgrq4MgJLNqET2v3BSmzzMgSw/MHGHgewgYYU4b
oT3G7cqrntplmr6SxUvfwCuEOccWii4IL0YRLOoiBXkKMoz7aqbos+jGgprpWpXl+dOMQP9ZZtwX
D8SXozsYxiVz/nHuJV+Y4cP2EkaFugIC9J6YsPMR+LU4DWkb9DvP9dFStUngXWQOvOxHlFXqe5JR
dU2qNtrLsuy/4o7IPsgIigoVNZg6uX5t4AJTeNYH7OmMLYG2mObEQQMrshzZzbqALAEw6Kx8DFdV
PVc2W5oLa+862ORhp74JavfcfUUYNrdM59hd3iXlQQZM/Vk0wSnpSGeNtlhtMOisug+RZJal4m4B
YK627WJGZPP87/ZVo3o91p6SF2CN4/eKghwFVYk+JPVCoXZxJvyTjEUMwC0UOWjfpEWHUE3jzwxV
VkuYAphMRHMjbiAomro4KxQcyN3NsBw65Yu/k78wTpkbDtI1HxjK0GZPhFLUGk419f7yS1Hk3OfO
KJj1is4+unMV/E49TERrL6YXzhVLuGhVJ4dkFsm99ASpdhHLm+w4Fj3CwLVhULCX0Gi3JeKl4gUB
cRHtZ59wikM/OIwJ1soWW9QR1fsAy3GHBCb+5xTaeUlb2X5W6Up4XjHH3Weu3ZmZVS3qco/BWj6P
ShDEzZDS+TcE4XJldO63F38GhcLzuGjLaVgF7QkRG357Gp2VZPKFyRu47xhmFOGr6VPUZcQrVEs8
2ruMqKTsTC2jH/1YeOqt8Xy/h5XTYYhO+VfhE9iz+Mi4w1fHJY96WvtWmjsdSKgQqSL/4qhI/mG1
D3+HfFYY2Eg2CgnpVuOXP2rFy8IhnLDuQvIoD848Kf9HFts+2kNGgStSQMbrdq0rEMSTYlS4Oyae
eiLOmevvbsidGo4AcYsVyBCsy5SYSyeDq6FG/p2sqs8fqmGGrR90EYm+9MMKNH7Dg8iRV2afcdCP
LGDEPL2ivp3R0FUi3NFQ0nXlgSDjkssk2ELuK16zMjNEksHmoOYt1LwLcR8iBwPgi1aRmdy6U3WL
ZJu5XIF6j/iFJAChjsk63khBXjK5XRXT3W0Ii/xoePtfV0fBesj4+vNmmZth2EZapDzJRNLFULYL
Qub76ItfOxEz7Hdnq5i9sluavldPe59OPC5vqritqQLITWT84JknqLPz14AKCRbjpQj7tfoAk2jE
vYqarH+Wwc3zAcfSC1nUhe2bKLvwORzaubmURYAPZ13HCCJsD0CQGrLtnptYIZHtgD6JY1J3881r
2UXTj2RMvPZnkI5r/XclLmrhIIpo/wM3L5pDX3Zl9ezHRsHfzWI359YvtfkzNDGGvTWZArUn2rsI
t5YNHttMIi7FdiFN8TdzKsZlFCzmu9N+HJ1afpwbN4jMNYGskD0sYG7hHrJmoIPOJm54f2zcvSKE
tvoRjn347emF5gwVE9G3Ihl+kfGs1SYopm68MftLMmMGxuTpmT7cv0yFh1ZKhh5LjsbDrwdtK7pW
YWOx4i+TxHmv5vaRfQN6E+gyafbGRRMNTHlCstz4Jm+cf6Ya0zvKg2S9OHNbH+Uy2xCCd4chpC48
CTjfX3U3Xz0vD+Ozy4QR80A53mbrzD3e89LjKV3TefoH5Wf1LuPctNmFDzW4Y9mAqahHiYnnsNQr
gXuVrN03GxKIdDFt399u5aX9kbCZZ076HwP323e6IgLwCFC3xkzmtWlrNLyxu3yBR6MxIlxozJAd
a38+2z43LlolJzuHvVhCtnXMKXxVm/IXw3WxB0btWejMSNOO4dSW11X6+NkmrzO7EtHc7VOglx8Y
2t6JKia/IqwEMLCMt1pFciYNsw/2KP3tOafqbDejpUVIuj4a36CwLGo/VQRnXwfcI9XZDYXdSju7
e3Tbzh0b2e5z0WXE22vnJV7IvUcA65rBfSkDUqBuuP6COhhtOirwDG0+Jj5MHI5tqndtHeGsAJsT
uavYDoEQw0P8Zduyv6MUZ3Fmg6Eg/0x1YfXu4XX4dqZs5f1BsfDBvYegN2ZDUef3lhTn1T1R3DjG
2YQBs+ivtKqz/FBXfh8+rnRXdPbR2EJXaIcpf6VTjdCcR5R+pyRlpkOAQlzP689xXH257FgXdfl9
Otl62lNHFDFowiSji7uvJ0+ZYh8M3SzGw+qCk4iPRRvGQAcjpLk7SbSnDn5BGkQYSMHCDEYz7Zyf
nYx7Yt2l01inpJ63eRYxrdTdegkGN4C0DK1OTnfZXGnV7tvUDXAZZbyZ5quUeeo9te2MnjfMEzJO
tyvIKzQcvBkEosEnRALpeXTWQPP7GbRtK9MFFV6B9WR1nZ6BN3ua+Ic3TnGL2jmni8oBQeGJuyHN
RxQsZIoTt5gwmD6YYEJB2BZ2GF97FjBQiXg1s+INKkqK/5vMH2b2lzbrRGm3rZSBXsiRNi3E33mt
cpHtvIF6j4wEhtII3m/kuRO5zFR4D0QhRe2vhqeGKn+xa0t0u8g1RXHkMUvicQmkua8SqgUWTCzL
aBGYYfdPtSV29gk2V1H3276vkhTQPbKcaGcDJ5inDWTntCg2tmPMdhL0ru3GhfA2lccU0jFFMikR
jOGwH+rplDGyJjIzmMv8rvTaPnvk5NDU06x2WQfWuiQcG3f72EKT4ceIHzgVLmLVjWdMheMubrRp
ywuk3w4tfZ7rOfqLtHGI3qHX+ek9jWxfAygmsxeBM05pjCpDtBKENFVcj06iXM37x3z5oxVFrfdq
9Ktmz7Kfw62RSEfOXZ+65QODNJTksR4MyY+Z0smxrZI4/jsg2qnBOk800+0JFF/r74JFLrHcZlbe
5EA4XGnr9yyvTHQJbUkKK+oawUyQNXEaU0hkEIMXWrmqKPwTqebZeIeATJOvGtIUUzqjH8n/DAW7
sVuxjqGvpXgmoUkeK0vqqcH536Xu+hpjv5RHpDTs4qmUdOAcM6YxpEMuSEwGDN89mZbIrlG7bNuo
KdBsqkBPt2StrNhDY0yy6Mz2QrcnvNZ2Oeqwdfz9UFYzKWpDWjKOwuexqKMz5CjZj5wNxiEVDXWi
RrPdsw6uykWYv6xgKoxpMHcF9k2FX+BMiI4zPhuTW+dfoRLBbJu3ovvVp4LFyj+Z95oNcNA0AUss
iuU1hrEC75PkzQjoIjeRg4qyEQQhi0H8HWw/ws4HrlUeK/Qlw0GQqm0YCTMKZinHXA8Lz1JND34l
+Y4zb8jsZVZLSIACDnnQyatbxk+xHzdco+S5CNltx84U7WsfFW38T4whwZI3p257X+U1FapMgE+x
Mc4zDxY+weywB5lmuXdpOQoM46Ucon9jHS1QDXMErXuP4fJY7srV86ZNXwFjvM5t0Lw5Hs0y6Hc3
rn4V1tHtYdEL0JBxw9y9YpaEGr1M3fa8WpQIb5Ov60TvSwDhBZi+XniHuWdRsJ8iQPhHogy6eI82
bEq/2ooi6Bxkwoqftx1BeB65sKMfHI8dCEpTdeVHIiCyPYx9F+FrqUc3nclc79L1Lq7tCFLIa/C5
Hqacs47bAuPDfGsmlHdQa5p37T7xVLYe4jF1UNoP1SK4KtfMfqtwTL0fOMsHec8giuJ5EztcAa9V
EIrqCIFgEvbout24Ao5bx2KtOLFw8BF5PcYxW1QHvU9FYvbkdCHD/LomJk80DlEnh2gF09TvJ8re
+MIsp9Xnlfp4/eqw0AcXfJaTcNBSDX286+als2d0Ol5/nadAqn/8FUf4wQlIMXtQAHx6AoebhubM
tjfkHvRJnkhan0SRi4vvWhxI/7DJAXFiWb0Qm5xu66mhS+BMFCHuP+7hma7CrwwUoCbhR/PQsL6K
P0P8RgsI63BexouJUr++jEgXkqPnclY/2ZB/OEWOQ/IfSudxKcYNSeVYS6ApoiB4wj/i99s1GFKs
97hRh+Qc4harDxWo6/qVLMnGf+H8QFRxZM++1i9FWWfVDn235jgfq7pe7lOhZofae8bAsHXBy04f
QaVF+3euMyf9G3b9VL5wIrdsorpgTHYDZ413PwjdBwcGlaX+oAVT6WlNmTB9R2BwI3koPWZTjzzk
pn9fbRcD4VtMACd3yjJNeLNrYP9RYrI/W0Lk0bcoiWipv5a8ZYu6gPlL18sKE0seAu2V7r8gsh38
OEerZxgGnHfsWB6jdPbImPQKyTf5WCw1XoKb8h6c+LkGUIGjR2tnANpI/uf8PXcuzC+6eTklPE+T
25UsThdC+O4Yg2Rzj4KLKIzHZVV8TpgMFe/vb1Ik1nl+BHfxXzg6j+22lS2IfhHWQuhGA1NmUqSy
bMkTLF/ZRk6NBhrA17/NN73BlkiEPqeqds3VN9W4DIWsofLWhNtq4twfXIm3SrqaqEjotjlZUWB/
pVvYjUeVibMvp3REi/LpGnSASdXCvIqsWjv/aO/y/JtP5qU7EWRbBF4cwNJ+tmli3RRf4bRSzLmP
cotbc4NPY1rnQ+mi88zY6RHyb6n0RvHIFEV4Hq8Mxo3nFl8fqOcS61Z5wn5CRyXpZZV+Jr6/2HLf
mXpJkfSnIeSwCjIvoqpWjPylMYa6lwKie7hRoJjRWEKcdTOUxQ8pvIWo6DoEZPsy/UWviXipSd7Y
TZA55jr2HWVEUoRDs220S+kXkU+IbhqEdTTiiiDTdEwiGa17HdUBo3bNBtDsyV665CvHcspeEz/Q
FJslpqz/mom13xNeLt9++eTpY94/PZF1IjSKOY/ee2KhRyyTIxftWtJWwkjriuUKv1k8gkvMDzrp
qQYvYA8icJQY5lwvmZgrCZ2zGfaEJjeQxKck6tHQtemz09qs+nHGF1ZvGo+4BOvDdmdsSTwHKtv6
KopUPGUDshVSTF98aYJQx3wKwoskDEROjMzU2ZOO8xWGgv8d8inPCdDPPzraxXd5mLm/OW6KI/gd
78Hj29i6UyeXLUTu+DC2iH5hIwXdbMQ0nBWq3BZ/cfDcTPX0lGWO45NwH91445QJVDQOD4+0JzQ7
Hxj3LV5SEhgdO+hzG031Gw2lYPTnRr36tEWQL4rbasuq1u8ZuhcMfjwhfjRMxntF4PhTYSOmmjhv
jgqkw67ro3xLPmG4OLEHI9FNdffG0ESPFMNFhigbN8m19nonBhHTqS0Lx+qTziNkZdXM/8hZh8sT
0g7IgFVX4pSVSfZnGCzUSsk1fn9aZv53JVa9bKG40+MbLkYf+O8xd1K2xF0h88dohCYDYxtnCw2w
8gPDLL4M6BecDqYxOOuwiaj/y5KrD5aZRHGKMcWnj41vWAMa5PnaYbZsRyw0dJlqTJMaMndX1PtR
Vv6p+L83l7U6Yc1lrnwSstp9DGbGTki/iXrO/BwZrS2tfneNxLfLD5zdgnK2PnRBLkToF/UNWjMt
px5uEjJ5SRMgiqqVsFzr+FB8yWRR7n6PVNFVtEV7u6Nh3GzvNQYrDi8Vn0ujnymFSqBgYPSJBOCI
PjyWS5Sitins3AAPmKlrxaq7qNDlt1lQ5kzqM3Z4mU0C3y1Lk6MOM/HFKqs8BEMxH4NojQ6oZCwL
R+GxJ7BFfob2EDwtqmkuS5xxWi+mcGU/iYvVkILiNmW4q98qB9GejUFEkkf1snqg4IVpl7KbTZYx
Mm4t4i6LyqzG4xWWI1z3tUScpcdjxkhAzct6gJXBlQHXfNijFMrmkY1k8GB9gUpRLn20c/wucnYM
89UON2FwzoNyOE1uCfS2Zzl7Tnj2nEdDS4haS3POeraSVVOPDzn/8BPzbPOWjwyn0SoCICdshZkZ
ouyU14F96m2ZX5Moi2/umlhsX/DoH73JsoN2w1C9EpfDUhZIR5zaqXUuiZrFfy4bHpjscag6cV78
tgCMj8Hho02c6t0tTfvhN0t88Wft76vBQxilzi49cWpF1UimTEINHqMfqrIcMlcKiVLawq8dq5Pr
aIuhRb7xvKvNs+6WY2f5jPpe+Xtdl1QK1GEEtouAQ3QSJobYngGrvhAf4C70xrp+0pXBUBTxkskE
lzs4Xy+7auwsxJugiuzmKRrHi8DxsuXglzebSM/mEZoLzIoAM/+sJBV37HwOeqFXcAfAs/e3k2m+
uJ7LhzwhVL4tOG3stROXt65KlLNBPggfDS8nvJ3onLwl0KROYURWg8WoSd5ZRa/XkQn907iiuqBq
632LmTQlp8x2MIUTuc2SanqOu2gF6BtIetbn4gD2B6ouR9RrXK1mJ1bCztuchJ55HqyhFi1Z++Kt
VZF9VnwPW97afnrweOb8XfCydjBpmK16rHK/OX+BWmqok961UO5fG4IdJxolGG6J0Q7Fdu3n/GfB
e/aLIpecBpPS6Tg3UdQEAiO2DNUwdPPdZM2ElB/K704nyVvWacGuhIMLm5ahj/1TgOpRbZdumKiO
QxRodgpt65nByTIPyPpjwCv8EHRB/A79wMjzwC7rON4r2J9WbC5EU2Mxf6RJ4z6mxFwQKLr4xWOH
dHYhwJ5bhIQOFsEQeYclcWmLZN/8FwOmlM/zPAAYwfvvHNK8H+PdyNkVsIuXsr5cl0Kku2SoJuAS
dfNXAts9Z6F0Lrz/C/2uizqIaSNz+/ZcDBh1950CxKnwYRKUrsgqgvagPP5ARBC+OXJe+HgvOw7w
bXnDf5OIvY+7IyIiGLNm5zbJ6n2elk19dIkGLsfUT9z1szadKthJzvz/Jz540A7sz8T4J50zH1mt
ytEB71wPyBMzMVKnUG5+Ngte6T2ZvWqw6B2t4DCYxUPRPFGUNlkWlHFRviQu2sN9wvcScB2Smjca
y9w0Dh543VnB01jV99jrMgK/p7LNxzLCvjjfucD7sSHXK7BVf9vG2N85Mc7gQN6DReZXEBEZVgR0
QotgzH/9EyN5zWmlHPvxgRMYkehuDINnOVNl+UItIDQNR0U6OresuAQDJM/CC2/BeTvLEQdIoogR
7Po0ouZ7diy5XxwwbLadVOrqR+Z4SYaxDvv8gcQy+dXSjPRZKOY/vIjwSb9ErhgUozaQB6fIO/OH
BsCReHTTmwvPLue3y1Gj3y1y5Ld3Wg4/VG6W3Fw9D5EN5U/liIkzXdRBFEJlp2S2K5jnOqf78h4Y
WQvXiK/O9H3/M8pyHA3wV2F7Z9rxWY7C7QJ7hY08oTSyVfnDiD+z2CSFuDsPZz+BpJSndlDvmeBj
OEp/jft/9TSVDtYBPn/Oqj2P/VNshl79YldrSX1KTK+1UnHGq6Sryh/DUmG4jS0q7c6kjTykeHz7
bzI1neFtvYTea0fxV35FfBkbtgzzoLxdPYMNOC8mI9S0d0dD0m0rFy3lmS2kfmco9TNCH2Vz8eKw
zPCmu97wnM2Nib1NB18LS1XP+/+HKWoV7LqFpMI32AHWlaWq+UJIvMYLG7RUGLoP/Tw+cQZxQEdM
A0+onWtbej839GWKDqY7+8iGfAXB2KHbl3NgwXJhcztIo8tvHaQVdnXXrX+n68TMuubsUDZZKRPw
CXPzqqYG4p0pqnBry2aIT5Aj2sM4uuUM8+L+8OFOrfI9YbPBfsdS0nSRFEn90M2iUC8J9pu/GJBh
EoSm7mcUO17Q93gc4Ys2Tb/rQQz8cmvJGm92w5Mgf/23oGbigrgWhicTu8sV9+9fd1ARD6pC5UHz
Re0KGTrWX7K2hxCfKgRdsSp+ZrDlHQ++Hu73IxarNgPZuzTpd78KORxHRxE539kCZRYX4VIPp2DJ
7rC5vpUO/nNGutg9jYJRdkttuIZgV4sEaF3qTzNzMBEqrFllFFf5MwFZ6x/reDX1p2O6BRWu1/Fa
HqZZ5cuvHLCi2pQc27ttXfsTaS0aOrjuVGv+riruh41fNyBueIBgyGF3vmLYAV7A4ycY2cVQZDEw
7WndfHcUMM8P+KIV+Y44hRTzQdYj9msOM3aK/3SIj+utKykK3mib42FZsICVtwy2S7Nzp7QsWFmu
ZmiPrmALs3f513THpUMVo0PjvJ9Puab4gwD2IJv/oEqxzLvYGU9msrOhXw8X6dR3ospQuK1yMQas
pajlGyDncbnTdhzaOA8cu8bV3/UJm2/MKbZq5sdsIK3VbhEIRa+w8BghCPCwB4dXJz3cwGw63WoX
5uvyMxyGbngLxrQq9iH4Ui5jTi9h3qF7QKg/l6UR3yufFGXPOE7TeQ9CzNFfjcZ2sJErEr3G8h9g
atKK/PR5zFTQ6QOFKY3ZZxOVh9wStViaJ68Vlr929GlMupmxm50Xt82KUHywrCoADUU6i4+AEoaa
CUkYjTt6ka3uKfEkUHZNcSmbZFeRIK3/GfAm/rdHgQTzc9Nj+HUnia6Cn/2F8oA0uDD4enLrKxY7
L5TM40dt/cC1D3POx/OmWYbPe4HzddwkSSnOssQCtSEfzn6qt7N78DQLUtzx9BzyVOras0Pm6oFn
UrqNJrSpCz59XIRdOn2XqIq7Ei9SsIOEOJBpssVFZYl1Dzpu/k9X8a6UX5Cj053hGQRdrAD0I7PR
evFhFmLgJUoqTd4XH0tmz12XSWfr8/OV5CKc8M9atMRxVqmLX8qhRHWy60JZR1ArWkxDFhlcpAva
eqWz8J5UBcgPtD2C4l7Y8dBVBsKIIkrv7qUYzU1XxB55KLTNCxbY5OJ3sn1bsMYmTJN6fgzJjn6a
AWlg1/qt2ExjSpIXobazT4FDV/Rp0aGH/QkH7HjGb7E+lEFAqAQvbpURFOM1yYqYDcG0meq4LY69
q+mIRSI00Nqy4qmMB4YwA2nnme1+2D4IOExc+a7NX6SMqTCQICdufo8nhSEa2TRAEoXcM9At/NTA
HRvv0ieOdcoRndfOmyLCrpUOqP0Za3+TVhFlu+CTS/ccZK0f7WuCMf2hCdHntyrJqDRUfv4TyhGA
kniMPGaYEiWN7P3kPIZrRa3wiIttL/KkdXdUEPDM6Nm4bnNY/3TZRuAkDo3wsvG2wo7hfevww2FX
KJGiCBJRN89itYu/5szp3lVWR+l2JJ3Dc7BPhhXiopy8Iy8T+3tpyRqQwcGl01VT9uHHC/3JrnHg
X2A4qfXDhIOLIOga7/pyyqddV80wNdYRhlYyLM02cDLktgIZ/EdoqZAkXDwufzNJYvehh8DzCmZP
DmcwCtO7Z0PFksUZi6PsoLse3Jh58lArI05DXvgz47NXi6eBTcpzU+b9pRe2l4+9MvpSVCQFZcap
mjbs+eyuFfBEM4RnSY3OtwLcz34iYz0uRNk9Mx3zdQHRH2u9D0l2fKsxLcBm9ep0h4bSS55ZDmAD
S7dLvjDbnT1iIQQ1S73Gt05jEjz1tPpkIMUWzm81/DFxdHC2YpcBT9PsKIqR8FIyDXiGcyovzan/
a9KZ0ZYZPmTzt8JVoDO+eyjYy3M3Q4P9ijNkmzevxuu0SyaYigoy2o38RoZszHvaZ2hozLEzKrc7
upCQek3acWqaSh/0o8RCwLYgHs/t6El6dDkOvAHjYasT9An7r1qNHC+7uufk7rsx/V1DwvGaoOVm
yoPwZfEKYnzzvDQUmaTusmlHZ3xOnKI4QJ2E6TQlem/FhO9oNMsLcD1OxhBgCXlM2jwutMBcDLdd
z8RJu+nOmyjepNamoeMzAMK3SL9+6rnmKG4B1xr5bl5ewCQmOw9fr4PP38G7GbI0zxCMTfAx8mCi
fsooAavMwd6U51N4l9+BVmy9oMJVxKIHaIuOTEGBqtPH2ArGpDuuyF8XB2sOZ++RAPABNwwG51UV
3L453P/tHZdHdKnwMQVmrkFP9sdQLqccgzh5aztGnDJ8AcALBeFkXOsdyqBkTwaawvlDUDw7UhyZ
/ZIaT+5mTdzg7I8DhpiGOiu18dkmsmMJkl+CXNEPqh1GZ6txTV1ImLWHTI70FIsmLr6M6wVvEtTP
ikMAleJH73jzeegFrDVAH6Ts6tyHQMLVARZA5ln1xxnH8LlPVgfYGxFgd9sEQDX8rrTfdU9uUBB6
fGmWrgTdsSA6ZsOMr6Fzamp3UWjPPWLucwEQ+dmYoEpec1TRp25Ef8HOEDJLlRiOWOQ3AaDGaUjl
vmH8aze5h30WeikDoKVI4Du0zZL8bpo2uaImcJc1UKzA1owpTML7iutkClxr9cZgO30a69YUhN6x
QjjLjGTI06B4z3q3KU5jAkfYQxPi8DP6O8TkmXUZ5ujCVcmbkB4DsCGahRGM5vZ/Vg/AWJ2MXf+G
+ggeqoRXnF00EjLM4AFRS49v4G2h/qXYsFBzj3qgIJTHZlsz5BC0+I6clTiYO0Fx8vrhiXbfPNyD
HTV8UoXTsAXhyAFjK+n0jg1m8jhzdvlhe5dfMAQLwweU0LscVWy4fDBogTaV3NqwnF4ZerPopoxJ
z3Wrg2vk67m4xGQp4kPfot1vwgl+88WlYaf/iUxScEBFpdPnOdBzcyA4BDuRWEYTUdeEigYydZTu
LeH66E84D8bf+Aiqh0Et8p4HAaSarbFUOz+Z2ukQ9rliT1AIYEVTlW4y0bNNS+d2OFlTNL/bgDq1
DWvz5cy/Dh6DtsEzy7fo+BfFAtq7dcTVHm3sgakJhvrkGNV9Mrs25rr08bycbTfRy4wll9049GoI
Lxur+pQtOXyHi7kPq/QAkfVqB3cqzsNsDZtnt/yXDw3TRTdL/Y8mAYhlOGVg4hHwIqm1carJvyQe
x4r3O2yXg4KIU4q36i7JyQWUKFvAcfFCYJ0sTlWky2dHtCI91vU9bWk9S4zKI1nXfwAkXoHF0r4R
4i6rF092fwhN9Q8QPgZ4wQrf9m4Y3BAWApbVao+Hm9OI64OCO5Jg69QG5EDJYRBk3An9LiZTAyxk
x1vbPnF41fqTzAjJcwxqQXuOODtFp1VM6WVdnPlXOLAuXjq3xiUUJ5/gGAPzcl8i289ehdRp0eUW
tNsx8cuvYmF/QUt4vn54OGq4otF4cS8mzGOPflZTJlYSZ8AkFwYwg2rlRwfRmumBXxH6AhOC/kct
afLhrx4QP6fH8VdUuS8QejyYBJgwy5VyGd+oo0ITSSrQAnDCKWZnSU0MEX/RdC/hYV+6fvFwzNFw
mMqDFGmC9CyCO4rnKZ1JTB9jeP7ZLmgmzHfRClD0MFQiGMSOoskE8pmf6//8cOxeDJ6EFdyZYOnI
pYDyX2EyfSkjL3xt7sX2BAVBsTWLRzMK4FyeL8Vu8SO8ugYn2fwuJ+wYci3MES9d3L9GdKFlD5nK
su4Y8AIo2LpSoA4lGYTHHsBQDU8SS/V1qFGpHLIx5zbIXAJvql1Y+lrUm5j1bzDwi0GXGAFAlsGF
huXq2wEh86kzQAS8tKaEoHKEy6Yma3RwJ/f+2MxgOTBwiBbFJ4cnOsghPM2FmPakpXjqWMfX9W5Z
VuIkIGDIxwxuPuL7BXGWtcQlFv5c7ntocrsWeWEHeCmi1TuJZlWzqoCx45Cd58R0xK+x/FbJYE+6
n4AKcJyFbyPuOShq8+xfbsQGTjMUpEfGSj/YjJGoXu/Nk3+sN0uuJxatG03D4nFtJ3PD0YK4S5f3
uicR0D1RGeec5eJPx35eK4y54NvvBlvEyz2fi/NmjCQzDWLaPxQRij+rHdiBkwn5XCsmgb1LOuHT
Tbk3/y1uN7i/nAXLpG9WjN7eknMqJ5dc7yY19U+EjqLz4LkskUrKE5miUheUbJ5Sb1NW68zOprFb
g5f7TTPTnIY+m5hmsqY45myEMfPLBVNop7XjnCrlca7oJXn9g0MMzuzWnp048eqQb1YOkeT4VK5c
Zfxj0i2D5eOr4voRCv9wS/jCr/iGCJhVCe3U8EwIFEOrJJzWp0RNVGRqmJla7ImERH/otyKRqgcR
bHHh6GRvBxeVFOBGTApwsBg4SRq8y1oG3Y+iywSSUqTspmSzUp2k6gjiltkAeBOTP9PQ0jahLjYq
oDiR2nEAAow1d2ghAkD17mkjIwRVvj2keFSG0xQoSlo91XiUG5ogi081q2QojuBZsL4oVHWysFMY
9x52bgup7eJDUkFsllV67Jze9Z7JmY7TbSRP8lRnJXNvZFnyP7tqwMGPSVLgakBXO3pOmrPs45t3
NhHx1R7+h5m3RVGsTxQ/DvwRIUEeAtU/Z8Syd86ZmBmFyML6AVtzbq/uuJQY9OwImq7uTETHbCSd
4UrPZOxdNVRMgVrpY7pPDH0BkuXNT8yqxa85LqcOb2GEOZZ3UfcBFm3cuby7Qcat+PKGo6UzHvKB
J49kZFk+ShRSsq/djDHRLx7KMSm/clupP0EkwpcqjaV/W73a5g/MAxgZebvP9S5jl8Dild3zYwNr
5jsKqvxp4Ot8wcJuCHmrqojQxHz6IrfhKLzkDPrFD14UXuRgH/hGw2dgJw4kriHEsA0tnhfEiwpZ
yGUig47H0duHsW6SCYdhytF01onDYT2eDwl/4N+qhl+Dau7E6V6l+cgsoD2ijEVm4uiw5Jz4SL1g
MfmhZuzqxyjB8LJXbhyfl7GIjoHIuqd27PORjwa4yI6fxhApwpx3HhpLx4Vd1vGnLdfuXxj1c7ur
lpAocxNyQtuocqQHucVUsJ3dFVxCiwPqqkLWTo9zulo+naDFcapajaIcZYpFdpJgYb+tUVq9OKqr
1M1ZA5wskotWHR2bDRd/dZZ9C6b8UgVR8u3S5XZ/CoeDepAtlrUbzKt63S2u26sd9t2qvWSVcZ+q
vNE7JMvkpW3n4b3EUgwPnGI//UBpJTjvpV4FEl2J1S9cNXmpbVw7lGitZc3eLGWnbX+NIx9QdQ9y
JljcZe/WJ1R4+5RSBTiSBKrb/QIQ9CTHhu7Q2Ye9iKDtfyLWR/iqS04OFD3CpsSA0ZtXh4lebJn6
I/iXBYA/VK2FFFw/ibdFjEn8hDmCia5rifneYvIXK6t+J9jVE3kEGsrQwn0PZ93FOi5Nao6PqWrr
JJEfflXeHBTvuhkaurayhkpa4lixz/m45fdFLaewhSBXn3nvpHl4MGBx8P0Hb4yjxzKZ5t0AaB8s
M7sVflx6c96w+MfjC+58xZBOoSY/KFs8lAr4Z/1LLOTaP5AXLSfBjEM4gG9Fl/9cjnbiI6g7OhA2
iEg23piJngxrweRv26zFUUEknxq1Xt5Zo3hbbPPHE9NwUFHlypvTG1wqZKEGSUZgrFdkrA07IjeS
G0hSPnarOHDzTa/G5caNQkmJHGAUVXO8q/wY+3vujuNxddgoApoVUISaIIbsiFtDXoqF87hP0/m1
JthBqGIJ0hdyux3+Ao9DQsjceasSP/xtowK0I+cFcirPvkOo5AQwisQA6AOCwO1mxNZfEaakaXm6
lSqGkqrIQWl4yY0B+eAtNr+OTBDZsQ4MK+9iYv0FkDfIp2PQOuSBC9OrK0BV1/4iJiODj5781e9e
8oNmum4K2sd5CBKCHiCs9da7v3BUuMftPqoDe1x3PQv2RZvFM5W5eKFL2tHCpLuOQYq9EtCOQOdo
5kX+GmcbeqfUAEE94HVC4ciGkPeGWzTj8meJyu5NI3DRyIamgZlw21Qli/ulKUv1rzJNW/xEgHDT
E86Gov6/8I1XpA9nep09WehD1AVMu6XshNgNFDVGyOuqPwtOFCjSfjfU60Fj6OLWFyRbItfW8QND
8Drxu0br75BR9tqOuf6ZoErlz8pK9chyaC13etKRhseD+tWBs86dv7XVmiKNXOkLIiZPMrRB51qp
dd5j8awIjCoczl5hTpruvx0woRb2Bwb2AhdpK/wPZ6zxfk2iVr8BFNwHN0s1ePE1xN6MKLngbRvn
mQN1yK1BySQ6DnwZHiG+T475B55anF9gung0H+A+4RLtWd+qfezadTzNkvK7qWKx/DMoG9YqLBZL
FkTSJlic6vVasvkB69Xjotrxy7fkcJOYvQyY3C3Hf24+IhevZVzkx2FK6w4Am2Ut0XnWac8TDZkz
ZOt0gvdZEEl9GpvFNy+OpxJMkmGY4xod+E/C3LsbX8zwwq08v8Bi8i7FVFfP0lpFqQt1Ed9s+KMb
XnGzq2Ya2EihcLIE3Ya9+47yGsJPvx/vG5H8roNmK5G1C3vh/CvoYmDoROqDx44i6YDVyVyX8j8E
fkxSCdoa9cCifArqVhFa8cX8CwpJfEtL/JP7lbiJS0rTXY6z4NRwnGsoo0Baul7uq6Vwfwz46Vko
CgGxL8UHbE7caAo4XJflNd4kTBP1ZZV2uPZFNb3rCPswiZLUVkcYOLbcyaKu9QZyU/O6Mi9vpc2q
R43wPW9iL5LbBGMIuAi8aQrT4NFg1tk7jPp/uf1JRTmDz+nLIw0KsGqMkjOE1jk6jWWPyk7wa/3o
1snOx7AWjngtdYF2l2JepVUohuGywc0Vso6PwCh8ES9fuWGHNIxfhoIt1pbBvPsZ8YPPwC5cnnA1
R4pLGGYJ2djMYQEq5sGbtlM0rF+Y6s1vhoRy4/ZmgQ6XzBCklGSFmGJXO6wMgG80bqzsCxAW3IMh
YFbsa2TUO9kIO3lyCDwXc1zhYSpFWMnwjPPilAfDA6p76VKV4zyj9vjQRE1/mz1efy9EmCb/FnuV
uIha1JR8K7SyM1Z3HTw4Xghv6d4p+IvqTi/yyGs3HZEER9bdIVN9lD1W+KSLzzhow3MvMX5CsBoH
BYEh9+zrZLz6I2o581VxOu7RdcruoWxammFVCMdmAS4l3J82a+f/krp1TvPQ3mvl7bK8Vo5UlEf5
Q/tP3m23W1tp7T8TLAiqA4dSB09gpSA8iSzPln2a0BxTcZa5QU5AM4gDMfTsCbFInqN6TCD0srCq
DsygHLlMZOvuqA3DJIb8VbCtdWL3pfLWezp3CaoOH5Wdxckj6nmpcdnv4Jd1OcPHvJ6nJAyDQ4Ij
EZtUzbWOR5cOq3PazPEpaOP8WUq8R2C5vOa9xZL9HQdJtPXxPl3zbtB/Z1kGHl7bCcZG6ro3XqQT
8mUf/3SJWlKC2mNH4uoS9jZhXL+0bCy3IEcGApwtG+dntBoSgp5Fk7vEGfvJdypic9xNPtyT+tey
Ou4hmUlEckRPKMGhF6xAufI75A3mIQydHNrb7jqnLtzS3JLv6dlx+PsopPG+Ksf6T7nQ2+I2LgJH
3wuJw4wOvU3sUGqBEmPjtxxx4tq1XfmRTyMGYj58KGeSG2IKE1fvalhM6r0YIBVvOxsG5BUlVsZ7
/gLjgDHq3KBG9y89bnl8skpXf2AjEJfIxMwyNIDlzYNyQR2DVtf9t8a6fVnzZf0vm5T4cGLHUVdY
jY1zY22Sc7OgBgasPZrA7mmloijM5iLi5cRu5Y5Fm+YHhHtF4XfJS/FMTfx0TtkAhoel6FdnV5HI
OPJizVKe8MX4xKsYEvGaxvUhqmpv2ZSdB3l4rMbiUNAofJWUjfUbh3MQSEeuKAfEYtz8x4oY4mhM
8AIjxHDfgWVmOK0UfRQbd4IeQd6yOnNjGnxjQX/WuD3FpoqXxN8nDYYk0FWaVyF8M6IyKf3R4W6A
tJGhywTFt+tauMrrrB4oudCco0WMt1f7KX44TaFBW/eE47gYqEZMk5hQdwQolWKuWIGzAXbUELgl
VMPBDS0NmcgjKXUgLTJvGxGxvbRzPr0VTZ+RYutI57xUmeFonlD5cnBHUu7h6I7+ExiG1T96uh6y
8+oRzoCjFWbvHdto0Die7rMbZ430NmWEWsCRcojgcb/SFdDFcfOMZLzqJ/iKOK8g4g3RddYKfa9Z
6p7WFFR1rl3Qi1i4nLRf9sLQB/awLgvE8Dx1GrJtQUxgPkHrWrZpGJCkNj3gW/JUOAt3eIdNAEV7
wiEZu6nf/OvXqHkMeX39Coohep0dMZ0EhVEjGQKMzJ4Lkxrxt0WmFxj7H4u26injMDZ6MtJrfqyy
KO2+m3r7xj5RZa8xWRaVU/Gdu9NXunpxC1wsitEeQq9ns2FGIuuTYO/wL8rTWvwSjBr/bLUQS9XF
rL5USyVHioEkIpKuFfJSNQYvQSO15Le28/rOOTm4v7HY2FS7NBxWSswYsLqPcEpa/aeaojT/jwkj
J94wrGl5iVZaIbYIQ7x5FXrfilG2isSBbpsGXIiqo3+dlfEPmWYANFC6ee3jtuC6QGUdpneWgdyZ
e0MK4lE6k5c8YTnEiLip3QXReMkj+TOMKvEyO17ZnmhLWs6BaDBA+Ev7JvIJY5UrYuKLg4Ue1dNu
cy8IojOp6GT0q+sBUH03JDH+azSPUcTMsNHfVtZx95jgswjOsAxlg7MsYhYYCIOy5WjwmHe/GOv6
5Q8RqrbcEUv2//aeL+tndad8uGgBAX7IJjHNUeMWIiIeMVBuApVEl4In703S/xzCAVH+78mfwlMQ
B5hMVNdE+yAJucrppW62rlLWw7kR6D2AAQawdo4JzQDBWM8Frqj5sx9F2H/B2/ALzjlLOv0a/N5a
3sp5+BOvgR1euVI8/QOIYA87Yo6NibYzW0AC3G35zDMCAIy2GdaPgZV9H+p0P6g4fug5h1OqnHgA
sYi7jeJUl6Dez1nhp/+wtKtmx5Paf+bgOl7idlX3vXds/iv7uvvsipnQRZGm/YmEh3kdAAUcu0h3
vyegT489vomBou00x73i+PEtNP5MvVt2L6sr8UMCq+LUU/zHLt7SQDYWGFUI0gZRwx+TL3KPOioT
sK1Y/vjWglraP8maA/PftNgEx11cgNf+4snNX7lyYErY/STisc+YnKiQl/5FC0QVzE+ri+piXS93
dxLe9I8SxgeE9qEAXUHYRCko8b33xWFPQWKhP47yaUWkmCt6dsZsp0AKWzrG8al8EmIoMAE6k5he
3Fpz9W98kjXddSQE2O2aYYFJI002HONCTSzMWjxDO+KHeQ6tayCIJaKp8Z5lPlUcyA0bwZb2F0gM
eRU5ZGwHLQG3Dp3fnt1gpRwhmbr5j2k4jl+LLGIBPOkipd+xdH/nMVo7FSBId3jUXB8NNQBnOgOf
SACnDRW9CczpOKEGXaKGDf8j6byaW1XWLfqLqKIbaOBVQtFylJfTC2V7r0UOTWjCrz9D976e2mdv
WYLuL8w55jw/xw7wbCIuBHhRBqhsUGqsAN9N0CXrNSMgAe4ruo6Do1k9scPj4IHkFtvRJPWiSRRC
dutFPNHV8FUXtbrPsaLULA2bzPtLglplc6GSu04QoEx4Zm5QSB0/Y8Jqyj9VBsVx11Gl5ftFFsmu
lPCJ90ncLvmu7kgjB0FRxNWvjXlPvDtqFUgYXAiFf0Z8C8V7gAaBtSia2Tg9w6yUV5Z+5HtgBkUl
ZpNvt2k4unauG7OXEG3aHGqHw7alp68u/jRjsc5Quj4T0OD3W3+yvCem33G2KwQM299BpiMPCCRR
NRwobfCbQFyk6TWSoEWbbA7WTij2grlLCcELR2wKqI0wXnqZv7FxeR7qknRgqkqCvVYZWNZrPYDx
PgRjmmS3nb1ILqtjgdhzqtnVd/3EfP9+4OnRh6LvQ+pAl/FslCTZcOH5Xd8AbfUld1CLGFkPKE4a
ZQtWIiLTP+ncjSSbOnVeYOMgnBESieuYg+0Br9oto5hgoOUL5gqHTh1yUb2cmtnOZzhlstyFCL8Z
nmHqOAnHg5juByO7lEpioSRkIW52ndMkF5Yi+bXyWhQhueNWb2EJxIQOp0m/2WYlP1A9bSgkk0Ga
jYaT3xYWyRZVJOkpVGhJVaFhW72y/yraRZljPtPtF4Q5uzsf3A6pH8bGA0s+MgWfB97v7YY5y6md
eZt3HbUOCVsOu1CeqUZ2O2ShJsLzBYUMnwXcJQZMt2U8xEggXw15kMKooH5kEI/BPytrxtEByi90
QZ5NGo6QuLNqZgUexk/YmoQprhqPQ2+YqMRqsfvdKplb8lx1i4ijIF+n4LPlQALb2jLLuEIUtLIX
lTG8uLJIpCIIBXj2I1XHkv5ZOQeTnUxSjFE0TSdyZQfoM0SkeWnDLr1wlzNSfMBvUEaPC57flryV
nKVGKYyPceb2Jts2tPoDl2Hm2ZsE/YFm8N7BZEE4Mk8/Ad/hcmEIu4JsEwJHG2r7umfLOvA0XFce
2+I0oEfABTfglkUvq4I/QZlN3/BRnPbdwlCBmaHmYyQMdc618v1LzoTmH51ljEqx60v28UPtvOWx
jJ0j0+38ktIq058WTpc8IU6RKCWWieV0MiX3zIvYl+UJi13ieeIN42uXAZ9x3eehtkBFemLGbeQy
F99xYnkfKGYIhCkkylC3dyHtgh25n0fIJyk4V3bkU9t8NyC67vq66/e0XbiVXLuSR4O+4TVNQePf
B/ibI9ARlg2dzM3cLRqX8jHVnVzxYOMf3hZiYvXP7svZseVdmh1/oLkuNLevCOGVfVBYHvmapoKg
NXsuQP97fnHuPe1b+6aN/UdlBqLpuHzRICIvkMNbGlbN7ySYQOMx7hrkebaK7zJ/AafC+kH+cVik
16e5WqfuRvEhPAXiQXyf9Fx+uOFu87PNEOIiur1tvfhofMiG31Shbvg4IBntrnMyFv5dAK9yfQ3C
Lus/O5Ch+5oAqfASiqZwI7lSVz2uTHyjQHTLh5R4O2/LL9J9FoRJtgZMWyskVvHYtV9utVBnEJnb
e9uszYsLlGQ1Pjuzw8SE9KEK5JVno6m0ve6IsTaRxB5RaozBLU5ZN/yDm9Jauq/WWucPy8J4DtJK
40YazAGoiKd4GnR9MpasGed5fES2cEugH/zAoLdZSeW6FwEUmhdIGDJGCabkkTtjrRIEr2hYdgwc
1KcN0uIZv2YB7KQJGSWtvaRfRGIdVdQLcHOsbDyAK6CvB/dc/E1Da2albIrkYRrqav7WeYDIblZq
8SHdjP3BFWNp9qYECbwdEeU7W+rd6lMrCWO1bXCMT6UXOBtmde4jN4R/LeleEZ44hMiQ+VL8AKjV
9wC9ZwISkeM+QTHOo4rUXwLy8mG9un5YREvnW/XBwc2/q90YU2kslgKPCSQWDib7YFNs/0kn7Opk
ixr3c1jwf9MI8zPN9PWRsOj36B2t7M0mmeCKs6F9wg3zjSZ1+oFmnx5naDMM78mvKpHKHB1ggozg
3TZneDx5J9/3Af1kNwszqU+D3W3hrU93os9CZzdYhc+op0rsZ9cN1HevOaxR/qTdsaxqH/jFKN8l
wwSGRKOWHA9DrI5KkkHpuTeMDzIFPiWj4vTfmrnFKy7V5QfMpAXdwosddnyYV6SNnBrNZBY+zpNd
X3s+9ifs2u6JCpVSzAUXhCvNzp5LM3nfeS5bDAK+Ce+JR1fLXeKkyj9gtMW2MluzOkwZvR8KJThZ
Pq6cB1fUNF9UCjs3RUu/tTX4XZirKEeJzrqXSO6pNCE+s0pHYmbCtGJtZSdr5NqOURGaouy9SXX6
VtL1c8j34UPalv21JfUOy6JfF++jP3xkXenxdRUIGvreqe9FHLufDSCXP6kz44D0hzw7qpmd/uou
/7VpMB3yZPWey7bLi2PAi7cj2L0fNp0n/UeyB5HdKEx3l5H4eBIaBzXi3FL6tGiHb9Vvhw/qj2XX
4YzZyyYJ5x+vq2y1t2Cu7BuYAfkm0RnrUWTfqGQtRHI9vxZBJqGJj9ZchzKyBvsahO70YN+aLHQj
PL/pBIYSgXF4R1ZU/GIzSdhwSZWRy9aL3QYJJue+dbITU/rd4hYTgcI+dRYW8y5n1dcGZ2P0CNLE
fSYMEQCcuzRna8ySt8WoK1Yray/h893bqJ6PdS2CJx8z+YGswsWcBKlgEWdRS7+AVLqOhOPIc8bv
A8GI7YHYuM7ksokZBWWGW9ZvC8fwGdwdvy2bppQdT5cF7w17zPXo3oLmXC6rY57G9jvyB6IrED2z
VPXBfqhuHYtoctzApXscvpFm9q9h3iAFKlX+jhBTnmoPBnE5SuOgwgcNicQ7/WVTlO6yeug2GZjM
jer5XPUMyyofBbppmqqocRwoWIU/KQC8E+Ng6dnFI8aGMTJpEL6kLJto6U2WIAuzFBv73C1Tcnqg
dyGoqOwjmqzpPzO387eTi4pydvhCbzjvZDmRsw2QNnyzghi1WmI9r7e/FBFks9zS5ST1bIB2sq98
xWIBBDegXjrYET3A0JljQcTOFlydvENOQSMa+PN423kSZF/OTXb2MdrwUVdouVWGjMOWlDpgT7e9
YaLtAqbeCBI0nlhQAYtm7pPPFEydLByOw6QjEaFvT6APenJexqF/CpP1yHcd7lq9Igf0LdZ/WGq/
JdKAqBOGDOZsOmOpvgWbqiH/F4iUbLFBcvn1fKsrdOXiui5hEESjmsg9gXjQY2XSW9rPkgsNINdH
Qr97K9jGrruthCgPUUk9kaMRfFq9d5962tyBC0jkOUwEh6oAYf1gj8j4B6hPW9zxEExR1dxTLJX3
3nwznyukFj9xK/i+vRIHUliQQ0xSSCegb/BEW8L6m2vwYDJbAC3iM9gzdyF8+GY0KbVDvBwAUS7i
wK+uReMXcC6LUp4Cps2fga+bO1LjsKBTDv9Qude/VdU8ljeHJa9u7PN/JuxoYwtLfE1t+dj0OvkI
4JhvBjaij3FAKi9kdJESawnWdZt7obEx2DRc6pn7U1uifObCms8elRbZ3mB5NmNHts9RO9TPFLeQ
5BwfXAixO7crtOTGenMSG4Aus1y+wXA4MqWwGUDyMVfN7EIv2XJG2YPaOs1xLyAK0VFa+kwPqG03
lPThu54TrARj4x+RAQHgyEsstnmpX/uyp9kkEKhHfOTdkKnrlO0a5WUcMv//RlSm/I/lVFjv3CUR
D9qsCSGfRJ9uySGHNq8d2FxTVv9AXCEWl8fvJnjVQ/qniGP5QI5L/kIQfUv++hxAHqf+n7cadYi/
I+s5zaOyGlNa1qRlPQuzYcOGv7tVFunvHMvhSq//2cZOfOhzsMc46qkQWJESQVDpLxbxU0bh1+o7
0+eBu03ZYsMGYED3Rb5pmm6V19bmzu5p+fXY/cd0mHDMwJmAWc1j+5IpO4A6FWY34XmFAsgnSPrY
jiDfcYfLV8+ZCNnxurb80rlIDyvq+23euQy2YZs1hwWS2VPSmfaFLoWzRJnW/EeiB1mh44qUwNQV
o5bW89It54JP3A6An12/qnTY3+QKW7pKAlItYEHNouPIIoEyWucEK6Is6H3QstZsM5R9ljGz3Q6z
VoSYuN81JtMYGiqsqqTWdls1jyRC5E2gh122tpSyDeoqErmIBwZYyXGyvAGbQ//oTMRk91OItXV6
b9PEY49/A3WgdoJ9k3yYCV8pFL0Qky9K5XSeDTxz9uyK4wxPhbBe5cLaxnFMcbF9R34wo0k/jW+3
p3AIlTmIsjhAiLzJjwp+H+zhMn2Ka4Zhe1/CX+w0zp0taWNIY+KOHJ4JAzax7iewbtYpY/HYHKyB
8aBrfHUtcWVffcdLoxD/G7lcIQw0v5fvpe7tDwtcm3UoMzv/GY2L5IZbq/otvH66z1BjhcDdiena
Sub9N784xT4JHITthmP2UA+qvHOnoNtqEzDqh/uAoQP4Tjwo2uUGu1CGNt696dghlWZje8zyAKNA
xqqr8hMXpd/8N5kRRuGWPOc2xvKG6hhFVf7B4IX/2Bg+VwOb07CozpgEwk0bTP17Do0ej8q8MFpf
i6T/Y4rlNYlvNULOm3aY0HIjBHa9aIEptFNDUJ4wniVPmpXDZx6Tiom83Wesfds1yDnl+MTjRMkF
dP3AkoGpRkBopoA8+dAFkD/zpdCvE3yKbVEYh7RsCGg3nSKJk2j93rA8kKMcM/SgmkrShkAgEK+X
FYz6jiCU/gcDdmhYZiU1B1yYoQTzfGehd5OWs2uHef5tCIQ8VyN/xa83ZTxZWRVvrVYA+hd4db5a
U0x3FdMZ50AJFIDnZhOOF40HHMFtVllMdNGVwOX+hT4xvzM/IU6U9FtN0FXvPI9B06WnQrDO3ver
62LkwQhnNgKb1j8pXK6iGTFpNKb28B+Pr6gPFRv7PzLPpvrLNqZ+XLu1fSJ1uXmakJ3Q2+lQ4OwP
puKG6Qdhc0LN5pIqFdrAenNYnFPUQ2PHyqNkp6oXGke3Y9rRcoMjcs3l0XfqG0UvrqY7M09z+DXS
5/kIpXrcG6iWrOuK7Hb5T2e8AqvvQ5pl2oRMZFxTwIaryeu7bAm4efkB87x69qfRAOFY2+KcST+F
mddkP4tMBbcq2mpvD5DGK5/wAMhpN4ETeyeNjlrLYIDbp6quj3SHaKTzsfYfxQR6LxjcnMaWPN5r
mhQeQDmD2O9qM/rNODbg2VBNjI4Zd8ge6l08CCu8oICRajuUlbfLcs/eTZq+G70g/MIiI/JvT+Oa
MqpDIuOELZRNTxGh5nIdosJvwsua1rV9GMzs/mVv2pwLZ8joAAn2ECio5XThLbwhjwkh2EMt6X8z
5JqPTHHI8qlCl7zuNHbQZkJ0YAEZYCwykekMEyAbVgFjHWz+29FlqL73An/9RHPjmY3vruqP6cul
jhK7VvpxGjCPElLXocYdNuXggQv0uiy/keEknV4aYXXVpBUueFDvHcB49SuLLGtBnXNz/37ZNLHN
R+qiLkBi0LJMwVdB388/3kpsp95sVZRcJDj1W9kzldIoeZN+OdEr8DExR+VXaCbMo7bsOgSfjn0o
Lq/ULRQcKVCrW/w+dfzsJEVKmjriqnTWlLYMoLMjR4OVCCakTuK8hGgqsAyjj0z/wFHM47e4Gk34
OWGSH85mQs6Pf6WxDEJtA42umbiNyCmUB9QBw3RMeVfzih1PaizgHE1sZ/cyjh0bODVcJ2huARkQ
xalIMn8m0Wpd7YGMJaK5KyKzhozc1A3/U47qXAns7JQbSYwNjDbEZP/YRtrq71TCQZkALWS526Ln
KNWkX9Iy1jH6CvrjwgOHB/ul2zNaBgPOxUMYbOOGN/8KSZgvYW5b/VHHoIMIUeE62dCECSx3rR1G
ldKkIiXoHAhy7piLpXPCABmRdP9ZJPNtL1VKc0+HG4NUh3xBBYbDxN0MnaeL41hN67A3oVt9EqZh
VyerIKlA4AcaI5nbRX6kmyY7US3Tmj/Aucv9w6J9JzjNcNZiJJ01NSdAGXk2zkiPAqWHxZNH93oF
zQP5cWO57TDcVUPMBAdtflPD2Aqy+QVfE8rh2ihaaMnNPj4Uw+x7x6qrw2kfWNmqMdg15lPKET7v
hoJpdi90L9Oxxx2JHL/s/O7a3WgdjbhFNaJ5FTTONyUwwYtxhkkeVUO/xeeRDHsBy+uryUbEIS54
a+6aypNPfuotN2bWgLypVySnnBCHBcupax2V7oWcyurCf1JpIkU1glyOA0WkqTW8ddbiPyOAMtMr
GUX9o/KNyx9FDA2gEsfRh7qvHKB2IRMZITUNv4e8jIK2tCfO9rT5Q7FQk5gN8+eXgDrcUJLleICd
DAP/PRKF7r0t0xa0LcP259oah3+hiz/kiOcVSWuJpPSBOaKTP7paUvg4wbzjsUu/cVf4/cliurpR
bZI/5hwH5cFMZVrsa6LvfpQiJyfK8CASc8HoMjkWcN1SbKAZnxP+cHUHMEwRVWXJzI3WopXLP+bx
40uX6GY8hEsX/ECMs/FUk6DImNEZqKEVcA07ShPVnBo3b/7rgYswV7Itsun6dbLvbLZsX/hJ55dl
bq03XlvSn1ALkXAWjPnon3ovFg8TXYu7r4Up7tIB9i/VWctRzy+fu3tXF2yIOwYGWDaw/bPA0Hl4
X0Jis6IEWwatIieQuJvKtXnDoaMY+tMooaoWMsPRMvuCvk0qhyaJhLbugSSE3CfCqUU4Uiqpv2NC
OC6ep+Lz6GEl58KeCrg3osFOqHr2lpFfW+p1TbB18O/ABUJUaNKAVxqFfyFPAa+UsiAH3hw6qWGE
V6oqQt3mFW8VXPTpWI1j9WOVM+K0kdksz2w2C+xDAIp+3ByPKj56EfuvMMyLK79ozU6gK/szsR/+
h/Do4Y4MASUapN4gPs7qYNx3detZ+4AeuDmsDkP2CGcK3adju+6875DAGXyuNga/Hs/3Z7ZOcXtX
etCBz4hg0+S/rkurfGcN05DsrEnr8hQDZ8wgxRLChtViFldA57C3Fbu+W54nhdqICfDZ70bNQETE
otiWJSXhZuLLBBXaghnnlpuG5xz91p0NcTM7CG7FbyIU6ZnZ36oXqhKApoYActyjo828orZq4nC8
vMQVP40h24vApnJwynxGW1wJzm2zttI/4HOB3MxJibu45+R9xklQfYjGI/OWpxdDQWJgJEUkhUFi
40okHkJzEJ1MkmXJa7cwet6N4LPGLeMD5ykDHNZEmr/hNTHQuSLCs5Mt6Fhxbw2ZjTclWYtLM9SU
Xj1D1+qz86yu+8M4tb5Ywzol+LemNjvT9rk7jVNjODBZ49ljHVbPIEDhRLrI8S9M5OyzSDg1RBqb
b1EFJUaacmX2KfDQsQ1a4F/enrmkPmn2hahniDcTSChx9+ZRPcnuD8Awtfwn44pAkE0lGOF9545B
pkDp6agjBaFRm76zBZppWMzpy1DUfBvFIibSj1w1h9B4QiZJ89yE/W6ZcPRvyBNvpm1pVWY52JMV
5weTBYFzGCzGYVLz7GzaSQ8/gWC/vVdlO10Eopz2u2WeXCBoSLrhxHTcSi4tgaLq4JhcKSqoEojM
xHDhpZydAHVTR8mNtTSHyqdwDRFswtYN1gkzWcFXrUwy2UfWAkP2xYZ31Peuwm9+lNJtvJecYbO9
sbuxXY9l05Mx5jRT7R0Xu8uDE7fFxEA8u0FNh4R+GBaNZF/q2CDVt3bb+q81tkjypoBCJd+DGev2
nHD7/yOohT0NP3Z3tTrUm1EPJWR9cJPa/ocyeX4ckwmodJtBdsH4IOynRUMziOYJasy5a6T/Dx0D
Wzrl2pm/9ZE9BmfSRlb/S0MPjcYACdQAxZDqoSqzB79zjb0z3MQWfRFmOIGsd7uUqX9eg5AsZEor
JnB5lwL1g/keVcRLchgQkSz2uc2+8+oAXDuVIHEoH6b6d/YRRW9MN6AhMR48551IakYDgzsCSKxL
PTx2cEOoKCtDSZzpzHvlb4qvs2eDhePODm0wczFhTnkQNONzhlTwlK9s+W8QNfsB+3t6abT4sDWr
3miA3/i4TjPcFbLw9MYD4rLTjb1ix7eccwBkMOGgVijd6yAW7/hRh/x5GW0PQBVz8K3k3GUNYslH
H7qQjfO5UgzCGutJoEG/5MxTi23FoG/fWjmBhLfch65GtLUrGZOfkEukkEbmKjwgG2Ov74R59bFW
Bn9r5RAZdZjMbBWXbnEQKhkBMWzQId+FieNV7KCl6ZY9V7yWBcrYFTtSk8u/hcYTlVYzN1LT1Ldq
Kvi8sWIe+Az6AUQbu1SHTWuL1Kks5CabGlhmdbV8KafqAO+uOFVszClnVzqvCaPuXVwFN2qVEWeU
U1Abmir8gB/zH6wjFwyrmZ7QG/L+5+PKS8Dc1nucaaJewAbPHHhMVPeIHpO3wRrcQxHwGBbTkpJz
UWUChn5KG+C1TnkPxQCt0xIOf1tvKM51ayvWrgVSzV2YFdUllHFx7MtcvTVByR3IIhvfUQcpeDNp
HOOoBYM033An+LvMQ5YMeCgON3oIJdA0DESHdCSRGiU4vrlh7YgBL6bGv88EHmeQGojXDGYZNilQ
Shx33Xmxy00KzOAhK1L1mCJ8uwSCqCGm09CLfEamaC1b/TNSbYwRddvyalYHDBKVeOh+N4xXHUpe
/rDt7EhGUw2XBYOy9lDyCNh7lOtxw7enuTuWXkPgqdti7naDHLP5xDrXjiNTVgPgWSoLfDC8G1de
a+IWGS0X7d746WhHvqvb4rtYDHsEz5o5cnPAWwAFKiIKXzOUUehtWgObDG20SoF3EPgGggD12AlI
r8eQerYbV++F4PWLaD6q5aO327TeirUPusfZSobpwqwFY4fCsefy7IcoGzZJjCX1kFg3ziUnAdSq
lkGKsy3lhCKAoU+IjNJ2w4PbmvLGsCXlh+sl8R6gU9zWaEP6N0xwlMEOaJdbABAnCCmIiObBfsiY
NJI963OCbtFLVIDKQnLQ6LlHjmSntg1peQzNSLPrKzQyZlE+f7yg+7zNkZErbbO00gu3USVGxlcQ
z1CYI5iOapn4V2habNL4z+fvum44zpYgbL+cmDXfFu5RyA2Ch7d96fHZ8vPORHPuZrS7+L2wI2NL
xS8LOiTw+3GP3NK9QiMLWc2h3EjQ+eVtdkgLSp4dZzYrynxIwwBiboyy3uc+4jUnjxmqZ2omWIwp
6KDIraW7HPEGTWbb1fPgHPCoyvDggDg6NSGAF4QdqTGMTrTOL7gjtD4MBTuWnehb0ihC1bdgUgKr
f3THWz5GQPr8W2W1KPkGbCMv2i1gy4IURBacmyBbOEla2z4QI8MkkSeJzNmMRGLnriNbUWLlqrv0
F1QHGOY6WOIvG4wZcpNBZzrKw7Jk++TE3atNKOHvuvQAtMl14r5HsNvQ4PuuuH02E/hvazLg/aHq
LHHUdVBwz3rpM1IECeBz9s2ykhdEK+LSMUkqN15X8uj2gCaHNUIRS4uIPJkykHRfs0ZwuyV8Pief
5mML2OKf5If9qhn7Bvf1klvzHYcm9mhS4VwMdzRYz7ze+Fn9uQvYWYXEvVARhJlFUI268QFQLjyH
aJ2hz8XsdXie7OI0aXBYW9Mv4acVS0tu/fzmGULJWnuwTZdOsmro20/kpYDaqBDs/UhLQRCORI1A
tHUXDnsXjROCTydYGhQYYx8wb6Kf2Q2NC69JlqCiNmNQwtAwWqbFXc9wxGPw3XjZkY2bZZ88qVDw
mbitgBoaEwS7uR14hOCRqHHLiqtx2NtU/YuXI5G/uUcnG1gehx9nioOouM5r2ltBjR9ErLM4cUoh
CNFJ8Dkq+NPk4e74HpoCMk3cuifEK05ydQOkdY+s2nsCNrzGmz894TR6D+xTjoeiDGS4RTyiPPay
yLEI3wr675SLpI9ABfi3kStBe9sU3fF1zkqCIfHwDd4hUdbk7SjCO+dPBp7ffhW0XBaEaD8LMS/w
fEYIUcriMiIDBIdEIXwulNX9zs5wQ5lXc32gEEyuo49hZNc2Al85ZJo5uNhKZEEFk9qUcBo8Uy87
NTfwZn30gCznh5tKlYpU/YM5zDKPysELzksl43+zN+ZkUpVO9rukor1UhFczSoHywu++umVMfihy
SiRBIVqgjq0qSxY4Y5/I8JqeMa6EeYTVFblamlgWpAw/+2ZmYAyT2hadUqzVuUqQZmGoaJcr/5v/
HCK8bXerg5JunzKIlltM9f0Pi9jZiihVtBeNVtqPj4xti5RN+lADYRWTRzfZo0q6l0lQeR9WjInn
tBQ5Ax63MwS8Q4Mci+0c5+PFTDj8owXZSb1jxNTqbYLT7wVNBN1v3kHos1LPfSsXb7nr0Oj3YGRb
/wlSM9E0ZG/o4bRQm3LQdixbQGkhK4Q6OaZH0gr6f/bY5D9Wn1ELTz0yypPEYCyOHrf16wK68h+Y
olg/1RKj7KaV1fowUsQ8dn3uPdRJyzoi5jAFZjM11nOytI11qXpdfqckw/91h4QAMN0ijmUw0BLL
QP6nG8HvV0jyTE+gZNhZUNWM7fzcxIO8rlaWPygWiv/BNRK/aNTrpyBZEKflmP0OqJ2g1tqJQ4IY
CytIcB1ZI3j/shtYK/TVyBrNKajXXCEoZnGBOu8Etwz5ltLZfS41gPNdUSsUa63lstrsWhBfV9iZ
so06xIY/rU1fThCF3b4JQsf8LeEYWb/vgp5lTt4xBbppzsIXfNikdXkiT7CK41eFQpKhrcMsbGw/
8pc0Za2KG2Foq/A71lnHDAWu0uoslHSaT6hZ1eyzVqkHZfXuHxiZL0WzvAJifCqzfH6y5oXwhm4W
F7RlsH66NHnEL7s8dDxSGWjruTiVCHFPShokF6iV01NverXnlimOiLH1lYSf5YVt/rqjwyOmcvat
LwSM9h0hvZzPclS7tiezKwc8tRdBv7wnanidandCt5DnWyd1/LsZ69C9qnt0z0VgnetgtiO79z5X
HpRd7A1XDbAmqgHvoU0g2Q4lT81ylskj+1iNiSb0U/OBUeGdhX3wW2J1erYGSAXU99kxRUlJ7nMZ
frUKVFIiDIuzluHtJm7KklN17PdL6KovD6jSu5XWN3rVKKunWvj2vTOl8RY511ccEE4DLtJvkay2
ECAYhegLdqfXlRt/M+AOgK5ldRFmjZxUwzn7bWzocssyWueCuJTnKofQYJfd8oR4kHSMziJRKAi6
O3TY1V1RjPlP2ybAP/IqP3ZkAj5aZlzfFS9lRBvr4xDy1i9a9uXE/Ym1IQU7+j5nOBeZ63t//dYe
7mAq3WCXXfybU8lHSbB2d6EO9EXiRsIw39dHRFzj24hEjMVurx9D7dNdd9AiLdsfXjui4sBo4DgB
rbPwd9U/eeqH26Gr5B8b0eQ28JQ8weB2jq4ZnLc4T9TfEY/boZOkAyFBEE9S9MUfz8v1h+MF9Pey
wX0sWWK3nVVeyQnTh1XbGBpwSe8skCiq1flBVO1fwlfqHRgJhnglI4k7Y+CCxw3KaM84LtNeJFyH
GG4C9he3J56HeKPDUiKOpVRBG+YgQ4tMUYj7UpvsDSZQiViawhFNybgfhRqOnqqne5CuMH1HxQCA
LCIGiSHTRdx97C4Ym5ygHywIX/IpYMUzBxvK5fCJm0VVcK0X/2Fyg+uIs+S+SFetOJX76SRtq/xG
j/uCf6T9dEZ8OGE6IpNt5hP5TPFbU4R7iyHap0c7dLf0lTw0CCIwmDKtxT/XH3mAnnALf2Q9l7Mo
rfEfNkA8q/SMpTv3T5xxn369Zu+F504RcFpGURIGVE3EIpTmnuk6M663OYNcn9a4f6j+vYN0NecC
hEHcqk7vO9uY9KSXEoyUAaRR7UQTlkfQwfqJ7DGcoNXkn1a8QftSDCfMdjaqkTbMI1K/adqG3vuz
oAn55KeYSFywri3WvE+roGVAPFFfCIYjpcZFUwPEb8RMVBP1fGxl6h49UGzEe0MqZMlcM7ZJpvW3
EumC9H8w+1VobFTT+C4sG9U4abKKbWwCGSGeRuaUNAJcb1O2XBXR4ETgWsm76nS8XYjsey1MSiDo
6mn/BwrK9Fg4bCE3dbdiUcATx0Qenaj8SfreixQ8J7Hx2iGH9p847dfaVs9p64EV6NVFAxtFalOR
kMG/o8Azpu0tAa3De57W5spvojbc1/5B4HpnwOyZ/2zXDj/8CSFkOkO719qr3N2aIOZPoIjB/UU0
E9VrIl6dRWPi8CQmT1kTe0oQ9ovIG1TYOQy5FSGnn/+hB2kPgazmqFxL2HgIzduTSgCWly1qBbdh
AqtQMWjgmI+lZ7MO7Zv1057JAZljBPksC+Ud69lh506kEgqJ4MKHtn7ScfgxeUD9B7qnlywJsn8M
PdFPtBn9v100+d7PlB/hMMDrQU0YM3Nthx/pM7Sm4iXfhsk8CT7aB/XXOEiNegpVzAECoyj5Qogg
2hV+r9bnIEV3U6iQ3o/J97aLQ31Mpur/GlI8GfRE79lomw9sftTuLKyaM6dx+lUmSt51nflrG9QJ
8NG+Mlc4d1oSjT0RDLCPgc5txSANhI86eWCFhRXUYWceodbC11/ay94ehvoBrwr4iaJjkdKn+EWb
XNUaqzSrOfB6+nvIc/c+D0z8KLw5RyJopVt79N5AwSZvDGBYQaN4e7SsMvucGC08z6LDSVjBiNew
KO+JHXgktcB5Ko0vDt0yZ0+OJcy7LBHjDoUYbljSG+rVaoM7HeTdIQyB9lIIOvi9QEo8YCzB+atG
s2XG07w2ro0atpj0rgljuYXrZPbM29RTxjtBtZwSg4hkG/fc6vf/ivh/HJ3ZcqzGFkS/iAimKuC1
B3rS2Jr1Qkg6EvMMRcHXe+EXX0fc8LHcaopduTNXAgHD5jM5V7YzEUFyZR1bhMGdXQzRdSl8UA0x
7Xj4FKNb5VEvzHWadiSMXs4XGTBiNVr3jInuyGlFOvMCZQXqDS4N/QpKrY53MuDGuREmq7Yhdtyb
eU6bW9KL7PKt2N4tiO53RtxYN1Am+4vWfnsmS9G+eR0XSGl57R4leP7s4uQRSCRO2th/AI/7abqi
wYeKWLcpbSI6MqnsawT2IhzE3F8cu+Htw2swlHJ0TtZcXNdw8J4iKwj1uW2wOxmmwxzwgUxeMbbb
Zoq5mfmiDzYKB9h9SpzyrPA3PHlisF6GoZNQ400Qh/uItOewqSQX4IvMhDz6fWWeGN2to567lp4M
rvcn7kwmY0dtf8jFiU45Sf9zu3D1CVgz7LpIqv2IocPCptx1j3NdDscq1fqNxH519IcKqBsfrAdh
kIXok26b5TboWKmb2kguXVA7z5nt89P6fRYgK/ELXoEa473R5cY2N5JnncI6pDYAMKiEl+RuJ5OC
CKVgzGoCW9he/ZilvosUCZrVTb7aPqp31hRF78oc7sCHiUc7XTlmpRdFF6eXyX1Rj+ULqTVssAUw
02Ckf5aV7Vh/VhkiDdtG8ye3KVephnrcdV5bQISu6bkwxuhKpQcbRajH39Ruu18QXQ4TF1dSPPA2
biyrnA8VnBIuilikK7TH0dn1MzVu56xnT7Ui93dplDrJjv0R1Y1YNTEwGvWMDTuy3ZQtdLnszWKI
D5FGCOWbk22rzHJmfJe8VaKWucBZZP2TJGo4CD14r4NW6Q/2YPwVIL12giD531xZ2AA4M7rNQF3w
IfWct2Ei3LoJZjFNO9LmxRWZJIcXLkzjySaJ8jFWSuGQEEYUylpEd+kkE3zeXBP2lBu/JkM7UJkh
3Qf8TZDHOMFzJj5d0RLgksXIqNgglsOG5j2iSOGZKyleOGeId7gT/bArhXGIS8v6C7IJzMcKXKcJ
IGE2j8SzS707ISC7fcK+3EEXjGaAFjRyp6UeaAOmo4e1YTEyuU7dlbDM8ghMzeB2P3soe0WhTink
ISa62aPLofF3NAtGODjj8Us4pRnWTlNd61QGKW8QM9nFlsXiN/apO6ijmvGgSxOozIE8UXMd3LXZ
0H0NvIpupsLzXohgjbs5HlgKcPEWNDw5fBHabsmDDWJyvY1Qr7/yhvZ4VlH6xkJMPqbkS65ZQkfi
znHM6iNjrfpDqjIJKcBkzZabw0PfgGGw8yT9aWwHF5QxruVZkXvBrpfdLYGmtHI23NcK7+uuHsox
jAPLW+1/jf+GoaN7YTUZnRynjF7ndryr62U4DxkQ/4rSm++Yi/OepAfHxtzbmwRoxgpKsUDt+LRA
W7kxnLFG9r9er8aQfy56NnyT63ArqJ0bYeufYSyL0OauT7rLm29kZOlTFfPenkrWNkiQ9nCXMhc1
lMeuNC5V/pvmaryrIPjdCkF6DLMnVHVTEzEsyuyHjT+ne5oYK0dXtV+jpkQWQe+sgWVtQD7HvyhZ
+T3XgOZj1opmmlZZ1cui7FfCdKgXPd2D22Zg2A4ab7wPoB3nazK8QhxyxZsy8NkRyvcmqhaEPHcL
2qaKeM9WYxlf7Ua1d1k7KAD1ui039K9NjyAUVcgjalK8YPhnlPVgOHgoTZgZ/s+ztfbSX7Ufq/MA
cqQ/05I4HumXKW87OKAbOXHN2gDGHaCQFZXBuZvGH7kYKUQmiCY3RayLMJ1ibphIwq+i7yoCtBl7
Wiit1xx054HKMR8ylEn/KKEQjfkU7pEibkFmZGODnvu/e4Ikh6PowcXaSp6MyYFLOf6hMomiIy7D
QF/pOxnlDRaifEerRPQEZcNi0oeYVIPhX3vJum0BVDrspNNRC+GvhSx+Rh+0Zff/gHCm9/RkifRT
zT5fN809gef/pbdTfqTOGd5Zh+S7gg+r2LqLL/eZ4LUYIzO/+YBNKQjVcb2ZDMmoO2DrRlaa3AZN
wXKOWlbNQQdW/53wUv9/d+J/4hF0KVAHHskRMu4XQi7laTHaLkWtDVhasZ+h/pH5psn3HfvGx4ik
0U/UwULN20jCxCvdv1iMHYIMkvgNp05gbARPDomVvj15ZOxl2GnvE2wppPl6digbAilzdKjX4xuV
MLaxayAc18ymsYBWhTQpgSH/Ak9prNusITyxBQDUXRa6cp6mASwEebPkEqS6/U26rr9GQZUTyW27
j5RT6UyaVu1iilqfqP/ITgGh3htWqMPBkMxDaSkwYs6uUe19e0iPhdl15T5wm+5qGXJ5NcpYXubc
ED7GPJyDmBtK3HlIKZJfSW+GcOKT3aBFenbsEn+Z1sMVV6h5ClCi3/M2s/eE6XKU7aoXd0VmDBg7
mczkQ+MY7XvKopJDCwmlidyZOMnSpEeN9fKjj+P5W9rF8tD6Q34/N4vgTKDXwm9N697qJT3Rqqze
XOpUd0Pk/oNv1dNLAdK0L3vjy5gov9GOSo8eLLHVtF999NpGv187KqIykUhXIvnOMX6wCajsi6TQ
cTMpJyWLT+IMXkfsgTQDX/EQJTimNmAj5SlW0gHnU2WPK4BroxJqpeTENzuzGvAaxKx6Zk278B/I
Tw/PxJW724o7Hn2eedhM2HhH5wgWxjkseB0Qjdz5lgZK9bX0mQE7YkHtzwJF5AK/aVX1jFKIjDFB
c+1XJ5OXGXn/IEqc27HBEmUi/mPjLOSr4tYUbMCpvRGKIE1tkDb5iKJG3ZFXnh6XJB5OFa+2ijQs
pSGuJFXuwNLA4QvWgaXL5O/pZ1jCsZTFIQ2i6QWIynCh9Lq8Wmv/CCgOF8sry102iYCk0NR6K7ga
AncH3GasiRkpgasoSStTMcPNm7i1yoaQylPxySA16bAaB7oC8SNbF4nf2wptg3U7fANG6Y5F3mFs
oCTzznbfkWozAtCpmkCC+jOlE67t38yT9gBp6FSgvvfp+ANAw7KxhsmEzx0v3r6rU1w8gZYUYKwZ
ktDFJfVWrbT7RwRnS+7Bw9ln/GbsgJChS0HtnxBmsE8ZkZ7ZNaI8DaXH9i/NKGv7JrQ4PaKAx1aY
1FPbbCfcJ/riJD2eXirr4uwB541NgxL3mx9HWqazLQsWKbd4/vsa8HCSfaBE4nmijDRZNsR9MDRb
uRbltmz4MBDcZPGg0o7IxZyVDqG1fIKHiDCOBZ/nGF8yFUP4lAMuh8OijVtVrHgZXLIYzDrebPQw
eflTHrgDapaVluxmcpUldPIk+BjKoIsfJ9xIVxhKGCSS3CAKDZ9lDzmQod9znOrYYO1gQikqv8ef
Z3Ws9wIwSafSsFZ+phcsvwQXyA35yzCdO7VYyxmWZfMMiBkgXMeyGnhCvU5imWdF/gOQVza/pKh4
W7oJrCEgZbnBb1tM5CcDbldoXxVZxotN0JWHIR1KKoz8eCiOCigY+HsNFIwEaAP2DUK7eZhkT0Al
q/L3CZMqYyGhObl6kumEU3UTXJa047eSmvYCpA/u7xYSn410xvYeBy1XYK8M2HkqN4H00RqwLfZ6
9s3fvDeoQiErZV5SkADcNesGOCX/kSRt+nS24OOVQpynafS8O5I6Dc99Y1GkbBqecZktVUZ7W1pV
uetAozSX0gq8I5VsZnua8gIKnqdT62ulmzL9qq7+c8TkhaWkCmOTsV94ZvXaL1TRQE0IWyrUpktq
me6fqUauLkXiN7dAINx7Olq8t5jDnCssOuhzH3FJ2ltYj6n1BVZ2EGUNzCbg7Qq50/gAdmqe4NMq
hFa7rP0Q06Xl772SheoO2QtHBj1Hh6ktpicbvfXHGPIXaoLBt8QBWipZdhINLuQUNX+BFj5jusWT
HeX2jK221U+QVvwLVxoGj5ir+RvmeQocqEdFVQMzH+VqHwDj3BS288bNEYFBlcaBSTt4TTv9NztZ
GtKdwmVPjmjrbhkcW2z2jBLEHFC/h+QR3wXVqzgQkl9nxNfBwwC4Wn7PHNdvQJ3OghjpRlO1XTvT
A40O20qQEAcO90BI8uqvccWAIZLc7ZvsBd5FPXV0msPF3Zf4rHbWKIntwTykbjG2QxxUhFxlkx3t
vi+whPjjwaYUESylbO/ItHgPzYAEv41o5QJdME8hOZN3DI7TLbq1ecnixjuZwrfe3WGIznDyaLjy
jaD+WJo2uM3V6pWK3OdixNg+mkH6b+ZifzDJWJOrBTVSY7ApAhbSrtrYuX/ja1vfWhAHt0VtSsih
JNjwNCTPLQszsXEH/KEwEK/Iy9YrgqB/i15X/8SRpR78eh1SoluwQwAscXD4F6+wmnsmAL9bR6nl
OKxO/ZypVNuW/5hAfwUTBTehtDysK11TEqtfXGgVBbArINFvpd/9BezVQ8A20ecMRuk3ooubm7Fy
HwRQwzCPGr1xfOPINgzZu/R5YZuEc25GaRE5kz0vnrSqX2JDPI6MmCcLtkrY0RN5B9QhZ53KEcWe
6xjnpEr6IDLCyk6aTYZg3e00UPnbSonywmUWDc6/siNM8Va08gIlOCIMm5gJc+H0ZC3F7G78Dn5x
MVFkWnHi7FGU2Tng1DtgMOG6yO4KvWPEkTiLj45UxGYYnVef3dKetU65Ib5+7zVBdGdo+zYjNLcZ
yVyHgJL4qPpi2M2Lp8JZB80OJbjaLwYc0VH0zTcIvyHEzjqEveu+JTNxSErZt8zxgCXBFzPBslgI
TM+/wVsqz0JhP+4sKrS6CL+d6kg92yp4LmKYcdQIQ4SR3wvxR6COqnIuHkbqU5Uk8o2V+EUsGMWt
Lk1pSBZoqqP1Mc/qn93mtz0MhL5VtoOEarYXJyqzg+PJE25Vdyd9UaPpRMkRa3Kxj7sEFbEWc1gP
nf2A5O9fRDpfgOqhNUfTM0Adl1lo2avEnS/4LD8Ta/SI3XTAsXErh3ievoBAsmCL6ZPExgkugpKv
1V4YEwxd7Hh6GE20lILKd04J80wbB64e3Xi7TrsWGTtndtuNl1Tth4XnOJzaGjpwO+EavlDT6cmt
8ng38GQAZbWsjfax8LLgEQeYSPZju3obGF8ZZ+fC3fcK8MS0cvI4nnBRd7W8a/F+4ke3kp1JHy6y
Gj3lTKs7ixQ0bnh7OBIWw5o2WWqTqOK3dPj6DP5iXDumwLNvdv0RmMu07fy0vomc4SVg9/gUdw5S
U4bFUdE72kfOofEc/W2ZguuE6994KGDcwUAGgbjoQphrQLUI6x2hHuV3PdSYQzMY3wp48YZarQGT
MFkLX8qepgyOoqOXdt439YK4RPJiqqmiJ/ZqKvZPRWCpOwxktwSW6RkXJlscf67qvePO0anwDG67
TM7pOalG5A0AAYfJMy1WGIQYSkoAIEdmLf21NBW45Gypzs4s6g4N+UGqexgwphUCnoZnjVzGsWNu
YHsNBEit9K6FOBQClmp3bdCkL4llfANrH6eznxqgM0lH/2E3NsHJwK0+4Pmv8U2nlHwblRbh0lFe
i3A66RNzNe/B2hkv0GyMY+aNzQNdLNkHF3r8UWnr8lmit6XNXD9QBeHd2I4Kg/nHrVMXjagjH7sC
xgBRLGQPa2KKUtrypAJ0i8wc8we/cMQm8G3jyusG48r01WK8yQ4agfDDdQb5T40+3hkrnuetyuLe
PrH+5Vqffoy9G91L3koXdMUQM4F/S8rhRjgeXatZ5cbjjp3BW6Uw4vOGBU81cE1I6fwpdYENux6J
kPLdZ0n2L+09HOVBm+/4m+BsJkszX6ylit9Sg95qP7K9LQKdTy+Q/Jqd+bedlHpsE2rMXWAkSAbF
t+lH+D6S5canweC+bfB6mXF505Ztx1bUzjEv5+a+pK5nu+D8KDZC+E04T6P/wlqYNEcxcqUcaTA5
ZHbHW6n1ght/XbKPKeoj7UpAOeLYtC6N7ngBNqJ8Zr9C5yyPtXbNGm5Hkr9wveJAYuNGlI3j362R
AzLBjgnsqCy9e3b49/E6NoKHK27zZWzPTjXYIab8+olq7oiia2qZdrZJebuMCViWjGuf+KloKx+H
l87AFFdWvqTbr4aX1HjMUiZb5jZYaSNsn6/aUmdz1G9+G4fBgMWqIlyzaEfDXa8attB2+S925qah
28OAuOIxEqJi3w5p5r3mC8Utes7uTSF5ZbWdOFdTFBZd/t0bBYgbKP8BKEE588skZUawKf7XG8t4
IdEDd2nivIbrou7cIHCQ6dPuMCfD+jP08b20k/XlJx1xY/hxf4ittH/mVTrvzakGBOKWQ/HuSSl/
TG1lP/jLIKokab2no67+i7zoIU0Jw+zHcXjvneVeyQxxQbPF2g4UAySL7K/Sbg7jALfE675jvMhb
VlUZgSltHidRqRuWY2uB9Ap0yVnXTInaC6yMW14h30xwZ5Ck+lQvHDQuseyT3c1kRvQQp5u+o4Rt
VE25R4KtDmI0fXJk47rvaF7YAj3JLo9IhMT9JTer/KVf2MOMnqLAE5VUsTms85fa4Vz1jJioK+Tf
4+gHB3Dsv2jdCyjrfl/AHLukOf7KFLj3icfEva2N5KBn0l+TU0XZrkcE33WVDdE6HSeDNTB7DdG8
dHhxNuzNwapYDL3aLIF0Cnp7cnftUi8WcUfCbjK5NkOFjvqPoFFHMBwl25WyBjUTPOQZcSwvwoFB
mIdeLm9OTzTnZRfGr/igMU3cqOodKw827PHZoKpMQhdpSB1hUUBFX2CbHGKv9hm8q17R1AZh1IC4
dxgn7IbVlB/NvrXC1nPLR0VecF+nq1aYlTRA9QXDcCnvYzc7WgT4iJbq/gv/fntwXGMOaftj+LY9
WH3j2NyqJbn60GkYSSA6l/Ccm1UGty1Rf5NRTn/6vH/iAbJo7Sz0c+VieGfLKn64ptPQ4BCrvuZN
0d3aZBFpGUU6tv3xsxOCsMtGWek1mWxc1DKIV3WTISoHuAldG6FGps1NMKh7PISPjYXpeaa1cAOz
5DtQVX0BQ1PvhzlhWlRr63jO4vjSGU17GmQa7HRMAtGrmNvS+HsuO16OrnZDjBrPiVXdN03HqxRp
VAPhiL3jxDh0HdlmkhPSuJDZQxVT6h965RlPxB1X8ZY9tY1Bd332rVdnxdNlAWMOFs3iaIjkcWG9
gxMnr3cx3ulHIxoeihzKLkOFuUerMfeN32b/THwEHDM8uIMI8oNGwNpzgnQQm7Ao7am5FDTQG+Nj
Oo6Kmh9SGxtMv1mMk2gt7Utl+t4IMitUeK2l3u0lnlllggEIFT9n07heSKCEm14MhpcLMPDtXZe6
1bHLEghOEYwZ6f9FfXLj4qWGfMp+Jve/uA7I0wJ95GBPjrj1ONoPRkYCWPO9qCJejhBMrD2eXa60
iKXDFDaRPz37Iq53qfCzZ7oPzi3bnFvHa51fcjWs6sYseneI6q6oPRhwzejv2am9xr45krLlUuST
vZk1bp16QVEPpnli/YUbeGeuQ8fOiJhaCeZTpR0H8RkE8V1guBMqOyyY3KEq4byQi74t4OefvQV0
It/cxvsMSq+/doZz10AzYMWFNH/C8Y8/MQmG9JL4EPltBo4NnvbsfsnZm4wjrQIZT8dL1JXpVjdW
/76wokP+oIAbKk16Tsc4lqdS4FKt0UOY5dHEwEcD6oPdw3XTLhLnQLKq2PGs1QdABx2JFrh+LlVz
4Jk9zMrMnTQmASHlQ9HauIdhxycjCuOdKRQYPtGxLTbJu5UaySbWLs8NnkjSJTOvxovt6fLJ1fHw
olrR3tV5bIZ9skzPFm0A6HfIRedeolOIcr4UikKd2i6ZDekH/gNiHTBOTmumyqPYaYctEABWGadj
EdKz1Ny1Te+EY2995UF1Fv4w/SjucBcCgBZnL+EXzbbL6f8SPujikJeuxFfYtnAB0myJhgPtDhPb
1Sh6wL49XmIVy+xaINa44SRQg07S6jn2G67MBDxRITZJ0/cWq5nae21JT+xd6qIfvBRB2lgGnN4Y
HiuXd0DeP3qe/2ONaYJW1TmHAp7WXssZT3JuBwIus9R7l6tXuDBIHGqf56YcPQhKmhBRTPcP/vV2
3deZGhgOqVsM626+/FND2n7Npfdvrnp5KFSX79l/Jzk+wpJnGbXtuICOecxEaXz6TR1RIbXm17EP
EzH1bfp4oR23XEyLcQNc9h/sXvKVNm+bla62zWngPHBxGrbtQJkMPzw0jGS913OXr899HTdk6wmW
uzEdbVioB3u7BNlJVClmubZTWGLn9oYjExYBbnGs2OY4v/WjXQMYIkXFYUnNZfE8Oqwqz940Zdg2
uoqvKXQrzIpDwk4QgYF+mJRPJMSwI70D5ID+VFRYhLYSA9kB51rHWjMtu1daYYj2wpRxxbmEfFBP
dx72LHa+xqiSdR7DOKGIvNYpRjxzvFmwLwNekZ7YL2X0wbS9XF1y1OaGkLp9RKJSpxG8wjOhZQ+4
CKbA19ZTcPqxIpZXU03TIU8CLJcD/7hp9vEf/MlxH1CFeSYS/0lyozouGNhXMx2NsOXay27M0ERD
CCpttXe82r0yvQ+XXEMew3yFgBcoK76PZCf3acD3Eqs7Bo1mQqu1s3d6Yvpzoljgc8HtwJZ6rMMI
2Y9nE94oy3R0SBb/rBfYlCfYEKnjoy2DFfY3GTKysk7i2xtQU9Rl0d3ok2JBXEMx2aA55AcWD062
LyyMG5j5E+vFztVrNlfIkPMM44bYv4NpT7R/fVKC+QRSiupu7ydvvs/p2d2MCTYjnp+drkb/Dq+N
vO1w6gIxBtLYuix+Z0GnEu+Df6kzWmFUzgkbsOk1th1QrnDmIMlwhzu1yzJiAWnyCFVOedOZbvpl
ky6qWGk/lnUZzcS77RmEj0RDHLp5IJOCq6dKpwUAhnltOmsrJafFMmhfUMy+OPWCinA0W7YAVZAk
x8FvSVunEL7dog92HToMNlNO3k+mK8zs0eC+RIn9xqe6KuB4czexkd0skbe8VS78wrqfsLR1NnWa
S1o9WLmp9r6a8VNn7ZUeUpb2EVjntfHC+ovRP2ABrusc9D2LYDwkCv4l64IB0Zw3FVBPmCwepy/f
nrnb+R0WnsasmZQy+spofAto52urCy0kI6WUkc9iqc/32TqJRtAKqcbQPkoLNvsdydhN7WRMkcFE
axSk8Psm8/7mxf8dCPITqIFMMhh0XuFQKnBbDi4m0IV69v0gPJu7k8D7CZ8QFmea1aHtV6tzZqn4
AxfxQgaNGnfpyfSDF8kjIU/6FSxC7MDKGfgp9VrYY9A+HV1nmCAkFuZB3/H+bR81ycz5ROTcIUrF
/8x4DGZODTTAgcoY9yGzrfOA8/WIqFoes2ygIsSmpI8NXrBjP1Cz5rSw6tpxdtHYM65+oHcJXOGD
Zzqsvwvze4mNg2o7WiwLKIvtVKBvJXbwOE/0Knia0pFibk5+QxcVJjDjPabMF+RjZ0Y8TXKBHNha
n1U/Jk1IuyjYkAlSaCXFcGAI7c7lgtWLaszm3u9m+9il00pxoCwusBUxAidgx5NlF7ZTwUMWGNfJ
seudCwUXf6yBhltMtqYAqMXm3k09+JiBRk1/xa3Onw29ayD3KbC/DCW0lTUS4X/WjhLzXmfzUl5M
mOdPHlJtfcYsgF6huv6kynoCZtr50Z0aeGzvWejWxV7XOaSHZC7HKRRyIRa7Y+9X9cRuSvuiu/Xw
blX7pHN9zWxT7OxWfRMq0s12Vrgt0YeY/JqFHkig54RiuxjmDh6pGCObAD2w09wMj2Ua8AvUpvin
h6A5R+h02BqR/jq/eDEMkofxjI5uYgdLQKdvOgLvMZFczUZb6xhtssDck5s5dguzgE0UEQdGrems
4uIv9LuKuZhucreA+mZ5cbstGr/kbZtNpr3FrEAZ9zzZrxzr9S9TwPLWcLnU+27x9BNaq3pyF+jj
GTHso4UieS4M83UlZO+pl+j3sWkHz9ifB6I+yYQ53Bl6VpRmc5Zm658YJkBe5NrbYzdHsLMpaXmA
qDAXZJLbjDx0HN0I3kr5veEoa7qwA57PkFUk1i2/GY7YLKaAVQcGpox76tFTU3RrWQtU6cHL3+ey
kF8NZUJXdymcV5pd2Qq0pfI3NmhoniJFddCWZVVMRiSiB7tEEggAHACbbNzuJeMPfmuLuglH5e5R
K2hLXAjqhvyINmOZEoSgOcWj5Sy9KL2mwNhuJx+IGZoYJC0QkZkO01kTWCknkW9nT/X//JqtfO+1
yE+cVKEvuWTXfHeNMp2TPbgJwO8tebQjCLuW7yBXPHprcTRTK5ulO+BRWKFTf96ZxESOaRl4d/WS
f0AXj/cLcWKicV57TmR3V/bLcw2qylasjIAyUU9jLN3vEKMeBl6NF1tO0L6l67FfLAtjI2XZgoRI
xLj+u56jKi1+Sqwg+6AdW3xYabAQYjXycOwi92jCd8azWdRvi8wOblo+yCT9yyWHAAF80thDRjiB
NQTvr2Zq11oM4VERnhrZNk5gJmUj2N0YHui+6hHQCPj15asaZM6uDPw2OiwHbIeXKTS49p9M5eS3
iyJt36M+o9ywKGqi4NhjITvm3BI8Em7z00jb+wO1yTVfmhkVeGxVmAaDuCDfcHX2yvFQk2a+iQEM
/aYwBYAJA31CTg64fhR2fe/Nc3BkK23jwCKEvujWC3vP//Uo/L5QAsTIAWH9wJEDoVVkfAg8xqGn
mRFwtC6kwGT93rBJ8KkhXaifGZTYim60jrVvv1iBLmoyLUX7obHnkN+FJJWERerZjzjLHylxcM79
ikuIbP/Obwxxh0eQbSaLZXpqrRxofRI9JmwpdxRb2t4OJ/1AE8joBHtYkPNLOw7WdywxAds++agx
q637ZrSYb1qozuaxCjq5E11d3pdBpncOyaYrQEMRhDP/d7XpHUfBycbkdGHJ2bw6wmu7UKlkespV
Yd8tWcTX1UmzI8nI4swsyIZE2gTEgVeue3WGW1ZH9DtPBp4E2RaDuk6eaL6GLnY/mGOGcx7PxqFR
VnYJkmGQ6B2GewCyZf0g4ie/5mxheEckL+a+uvV0cTu56r5mkUSUPiAyPhVpcV2qMQ/p81i7Vgg9
bYNJOrB4DcqrKas6ldx4+YtbgZ2mSZqtAsUcdfubpuCA7I5jHSGWFx5xebaEFXLOZqkqILGTde1a
zR/CM0t7e/FuZX0bTtxWsq1p0nUvXC8KJ11RI0aDB2yOgGZDNp+npIUFinpVLzMsIxbSx0pbcUSk
Y3CMk8FpTgasbqdrb7eGRoOxopu2rezxmA38Lp4WwEVgOXPJzdgFOE1hD6WZCtbGju5RHCqRx8bd
hSZzEMAjD1YfYdtdBOdCO8EvE5SSoYorkqG0BkvrJ2FreQ8ggbLvho/iL/GW4jQWk2ew2+G4q0z6
QfYTSbh7HxfZBVpVEPINLB7mUvxTpP72kQULORFgDEkVdJuJpy2bCE/PUtGoDn6i+A0EYTIyI6zh
BzSkv6yJEcQHq5gOvTCOtigL4nvVo8PdAic8kQYEHQob4ibB8wIqjJWAxRLEkoZ9cJqWD4Xk1BOo
dTK7dAahjjYaFBWLzRDLHiANXeHwlkrq24W8LlpQKyIEXCQ/TIkopo4fQMqqZH2Ma9YH+KadYHkW
Q5/Ifdd5/adqzLKgq6Gc012kMcFuScTx0GGOGNUrMCXMNm49mjceLdrnIMuN4Ik2Nrn3rBYcawU+
ZU9ftP1nEQZ+lG4cqY3GurRTGAvekx7m3iZPXOe2jeaB5jVM32EWpEt0wOFedWhApVo7B9nS53pA
P9F2P6RPXAC1sweLiZxdtX656w2dvYvEzkOHW4T85D4+jSdDNVMWumZPFSk8LRxqklP7Ys9p+1h3
4KmgH0feJ/x7r3xIEDDdp1647JWAPNTJo+JlUO+DKGiqe2DbgmsfPdJjc1aEP3WoRGaIVURLbvqU
KsdmSjPnib0m0RbHjP1+AwmFDsIt95A4TCMCy8g0FEkjjNkURDdLcUNO1KHMujJ8ZnwtZjUhZlDw
y6YKAeNUul6O4oErEntvraBopXQy+42riGQX3ME2XrPo7jJL2yqeNOgW4zCk3mRGG0u1NXoILi16
spavrqSd7uICL/oiomqHRSXi5R7fZdbtu6iP5xdGNQL86Oxp9eO7vXhk6Cu9Q+H6EdHGEQGpL0V/
ZxRmbtH0nk/ynVxz3dw7jSWWA+sA3C2bxUIb3M4JrJVmg9g0Qj7MQX9GRkQYLLVd3ng1LWDN1tBu
oXn8BqRqrlsmsxeG3YB289o5EVUUX66bUWuOjU3seEXQ+xpl1niXskgsbmJwtThpMIadlqwr3Tur
Bsd7S1dCdeXyl4sjF6CJYzfX5IYjC8zoJkn42Te5D7cKcswI+3HidTEjJ/C2DIKy4Gl1bWoGRq9u
rB2nTvrOeOhQqWg25cvc5WP7BuDOy/gNYo8HS6AOXZSxeG8pn43OdIiZ1qlMhljfsGifBX2/XLe2
wPWTt7rsam83RSMRFsUHf1Omwp3OeM6qHpKc4x+xgPX2K/FeOk1dqkMPktn4J6Oh45VlSCt+Uu2m
N5MYmFAFO9Q98Jb8DMNmuC8mqzqaa5ikNmmj2hgNEjuChlyt/UByXlHUcoooKy+OPmsm1ulR4j7m
DKNd2ikNlyqXuq/W6245kmGSfZROf5rAc72rROK1IQYcPXwXhgri74yW8+ls2pOd3xSDN56URDGl
Sagr1iz61OFJNuLo3OA4Mq9Ys/WVQCIwwK5X9GPLcgFqTxFOwu3nDvOSjf0t5bjQTor9axH/cXZe
u5Fj6ZZ+lUZfDzHb0A7mzEX4CPmQlFLmDZGW3ns+/Xzsc5OKTEioAxSqGl2GQXJzm/9f61tmF13n
eODiW5Ep8huDScUnjWS8hE4TmnTJOCv3KQVEMhwOuYgR+soqSFDJ6OAc9B7JBFZa47fvspSUyDae
rg1E3C0NZyt6MeacSruZk458V2nfQACrgWjZpH07N/E4uy9dh3Z4ZYyExvuU4D9VZWlt8tEXZ7co
86MV2e3XQHm2A99EWRJxJb6wK2+GMhtF8G2h3k193pHoSsWDenFcRHuKYsTzDX0gwr3SGByY2LEb
MOOQ7NLWPppt9MzFF20HnWanEPeY/kZ69ccyEMN3AqK61zmhohlieUu7cQs5nHpoHcC9WWQX0i+P
flMpJF1pM6MIF5UoTjFYDgCrSdBRbCPoJRtpu8CUBhmEVV7Pav4mO6sdPpE+ETS7eCziReYRRmR4
VGPkxvt6EOZNzVF8PmuJDC6BcOTkK3w3Fr5/cnmINurL6j6cyGJAR0Zo30p2Bsk/eU4RaNvTq6UG
S22/vWqMtjMpaAaOeyug8vuAJSL1ueAwA2kRnp3chyRrnSpq2iMaU2U8A1WDRUBYR+fCe114yuG6
lrSrOcY1CojsyU0Q6VeUkGICtdM4QFYg/GIJt5Y5HDwNMxiZAkv32NbVU1LBV7AWge+nsqu196vH
HNzd4Tct4MlbPWYXg+YmUphbOTWCcmYhnNQ6uWS57gof1eS67qBXXUdDp3oyFXQeHkuXHcKho8+/
RbHYPus6AoxWBgWH10Voc3RMiA0odgH8EGTlfGf732zJfkNUFADXvPcUrcurUiLdO7f2ojBsp0LB
Ja1pbaLtIwnotpOpi+c6wgFOWhZRU2QIjJnSBe673kO9nObVsZeLMFAsSppdXHrhLxIypHtLudLO
bpFbmqhAPelWmIEllXdKkbHlYOaKB5YeJxSt3Gl6ns6d9oKQzgrtio2eYa1u2KQm0/XYssDei6Km
6oXQqLpysqH4hL9jZKuUG81LKlS1TaKslK/s27JjxO6EzrMV2EBfEGs3zyXW8pDGi7Y3oqYjuVeB
D4XLDt1jnNX+DwdUPzX0rrwCk+2fCG0erp1IZpBy+AUmicaNrpF3ttg+Yvp7kEIt5AQNBzGaXfwF
KJ4OU3gBTo88nqNjuENM34wbM7QAA6KhMpGPaZMGLG7FcBtIjMJXeeaFS+JF283ulW0qGFxDh3el
ZSxgfiusLt030AdoEuWOeHbzBdwMBIvSopqjbJvQpczWXjWBy8dxyTkuZVZZx33lpKTV1Xodsnf+
FHWOd8dt0tdDudstMtMpvHNobqmV6nQb7tl4N4iICd2w7mp0ukfDpTGL0XxEcwjyFK1bUFmCloWe
Pmlp2p9U2MuHpEtomw9LIsGNW+u6vRFkneQ3LSUY/3tGh4+ZQznMp/DoCLY6cMSk4kitiZSmwIlS
I9p42CiDlGWC8Xswhkiz5CBKeQrGzLl2nHYw4hXhNUZ6MwnOPNCpQsDwI/N+uWoyw3llZyqNByFo
k74KiKJ7pE7ppw5D3fAdUS7kM9ZzHb46LduTPTr2cjjn8RQS/zI6aHnsqZw2dUkYCKm3jolHxyke
NKDaCWc1Z9eNTYIOr63AXnE1Z3GP/mthtr50Rh1vORSXZ8aE31/j1FNPZI+QQC44NBwjuqsOPW0r
eMU21U4bFHIenxav3L/y4Uji5CyrLRiQjmCkwXDWuhlzky6TskL71uo5IJ3AMGbWvAKnMqGHqoJo
AUhovP/PFDYC5NqaevzkexhgRZj9sKXLf1YhgtzSzxo0mi+20Ad/Ut4R9H1Li5/PZCumrgqu9Mh5
ep2gs8/u4sqG/UApi71vOlQ2uMNW0cZTIoHzUTh2Y6DwsiwHT52r8OA6DZpc6JeevSXHwR6/eOBJ
bw3J21MbKsfDpy5vDZ1vSL5qXmFlkxlelWxENJ6K5ipoK+dEgSCM1yghlmKBbTLgzNiscSRKmJPu
Srqmio6WaUvvmMeRk6yVwYqxogaLHDF07GGLvWu+pgQ8vwaNFPW+myqb0ks9EQbUzURZ4U0b1oj3
zOscYB6cPyvM401CbuiMgddvjE+oPf2j69QOkyHYKn0uVF6NDxF+zyJep9CJ8IklVeBaO9nKsn7I
wmmgdQEJFROBhQSVQVD1YEh0f6Qe218jyFJEJk+wRQzLunbgv3gbpMoWhIq4aOSXCrS8velqds3r
GDbJhFxFRl4KgsrJh5P0lh5VESqrrDYFdBGPY7QzWFO3iQfGJN0vcqdTUrj5HDh/7TAFBptg7Kxv
Ma77G5dReiCY22kJ9puL8WwagnpwNfiA0FscKACF09jEXl9TkLe1N9Yba4Irl9YVmlpU1cM3mkRh
+N0tyRu+wSWdYjxVpAPuFIVMHxVm3CTtQ2h2NNN16+bpHvaPtM7UyKHXD47O92HlG9QEKj/DGkeE
Xdljlj/YAnfpNi7i4goBQbrtK+EcghHZ6SYrqD91owVzyslDZ2FOBjzmub4hiJi9dGANTbNFWKd3
lNIHNFd0Aiu4OHGXPbWjmyTXiXCHAoH7LH54YSV/UKiB6FsY2pP868AHv1R8MNZmrgHZBGMLLnwV
2Rmt5TY1n3FymhssEx04sdy4Ehie2dRRGyyMTZm6MocJl6aQQHyQC+h4VO5/ncdm2PZQOjoTHFkw
Q+5sc0OdqsAUi0+R/naHHe3ZTo3S/iqasL5BED4DXSqLPfIE0k9oI8Ua3c/U7aCMjTT7i466DbRA
M+R5xKrbghisOdWUTbuzKiTqVC3d4cwOLi6eYbehOmCV7R28gy27mtKaWAWq3rXddW6i3ZyKEV05
xP9gXZCeiYa5NKbkgeDo2d33HVu1Y9OavnVwi0CWT+niLKL0DkLm69hPI0zAHNJUvCiny/I0gyjD
Du4I1XEmmIPoAVV4bT4A0Brwg5m9y2HcCw1YNQRal8NwgqsY1qTz5Wx7nmDHcY7aKHsBYRaeYW0t
O+rotc6sjg3HmjIO792WEMJV16MlTJBYJwW+OUELiqgQIimbbekM7U8zXfrgMeWZU+24cG44khJ7
pdrquYgCbx9ZUle7QMnQRchlmU/Z2HiPbZe0T7L2wp8jUAXxxQLOsKDeXfkD2eGAyjyx+ns27SFI
knBEkJBY1cBCHoL3qfmvNF5B4dRog/DJ6CbjM0Wi6ewFsekTNOHCtwXbB/nr2ocn9+BzWP9ZCY9i
EXOB/QQOmzSkNBm66S4FjH5Tei03DzRBk7hq9lmwNcvKVGShVuQ/dXZY1NtMYgxdmzKdroyY9iIp
pLJ/GsM6/OqhwJI7NO5hdu+WAkOJ7+HK2lI7ZlYTI/uIAPXxE3hKwzpNptuN7HtSwNxwrawiB/Wd
EJBC54Neneg87wavS1kS7FoRGpTZlMquMiS4KdGqxGziOglNue3I7bhSJQ1oAG5kbNPLY93bIgf0
x3tMQd4rTpD0mZb00G9rutdHJ7Nh/AMEOs+K1suJI6mdnQI6n99CUfefXNG7NzgajIkShjuRha2A
hHqBHNovpFpWQ3k1V9SECkRUrFW3UU/nj7Rgo+w/E3KDQAURz0zLDMygj+XSE4jHwNzOFMiY1iGc
uwhizMKorkbSc4s1jXlaQWHXDPQFCaoiztdy7RraMPq88baXXn/XV61zq6Iie7RhGfp3xpiQT6v8
fiQ1uXRaT25yWTbs+/zSK7YK6mUIar+KDlFXWp9Ck6y6I016p3lq2L1gOk9VKDceGTIOR+kSeu4K
H+QAYsYA1S+JFjz4tRl9s0JZPVtmDeAm7sX3NE69EzKY6lcbifY6jlzzqkyDIN0rrycgycMcQblu
yKIf2dQs2FY9Bz2BO4Z96/g0t26b0A89zoZsia8mS9TqGs1zUx10zx2j2IJs5IU5Jq1idKMKGrKy
9Rezb40jJvtm+IQnzROU3TmQAnGvcR3/LFwW/7vMzKj10pWYC++HZTZmfJMOXUyFSYH3IkiAJQWh
na9H1hfJ2r/JiQ+WKw/w2KHv56i/4diBmhp/PEeEMY5BGBJkWs4EB8/sNI+2HaOJHabSI+d86oNz
jdGs23aTTECJz6HWd4hdjA5JKlv+00hkBteYYswyvnaH257l4UE583RHfLBd3pM3lH7O84CS6uAF
NsSHqIwwoC3vDkAtSqUcJ/Omwf5inE0F8CI/yIDgENDuU+2VD4bpgUE2Ygtw3qpnzlHFEgscg5+3
Qg+kh+NbBapUZ+CUsKJxOhjQO0prhO3F7z35kE6Jb7DKLutfDDqCoV5bbYk9jHJUNAYHas3gopWe
l86vScjptaiYfZAwUpCjjDSFnwKgciXu8mKuN/TV8YBTShmdZ5NINIjgSEfia9NrnDaCFwh0plyx
ZHn1tUXL6cX2R1AeLYyIlEpJEXDIzyZiUmOYDmAjRrPA4wwAnpOlZSWkhbTYMeVLltUt2JapDwNx
wzGyRbqX4takia4LM8EjgXEEqZxrzgbVeJyx9K2oDR3Z7448vKawD5nMcWoE9WgQiOdaR207SQM+
hF0JNFjAJ/bjYjsuf4LKzfbBYJV7XXHk/ulYyyDpCOg4Op6iM9mXUfZ9jLWKOdzLedMTde5syPFm
NA5dRaE17Ihf+zYPOFgPacHx4zYynLK4U8roql2NNCxYyz4306PRjMLGfm3m1k0SJAgmSePDeEJm
z2Fk/IPF1IMtfppI8tM9TjamzZij/ZU9BFB0oySt7sBWs5T7STneFHQMhLeq26Cyn1IMl+Yj7oUs
DVaIn4wt0jZkhCUkKwR/3vBCJxAWQ+QJZPJUjAK0HKWhblK23s+SPUj2MMd59GhTseXsRt34O0Ed
bO1cM6gfZFPHxYZsBfcq57v+jN1xhpmMf3fLgYxiEb1MOSYri6PHCEm9yOyrqAj4G1DuYQuSuuAC
6myMurylvRbBPg1nXdmfbOlMB9AEJm7ZnJBCinl61TkxhN88qY6NLhPjruEMhIRDamu8K5hP6YjS
Usjmzdg4gY3qxdNPEShAFFGRl6eniN752kOY3JWbIYtVfYOaNso+5yHq2S+mbfcdIYaI3te237TD
OomE4d+HBgYhOusmOwT8sIWyXwuQHo6xCuCPqRdMQDTJEHV5yRHxUXmjRhOoDb0G66tHQpyPJYnk
Y0J+mI3svTFTvMg45VC8vzGkn/g/vYK6FawyJmWwul9K3qh94LOqW5ILMiGrG92QhPyptyiA7+JO
lRITpnCcLe0onHNBO8xbXAhkDzv0ocC9tObsXLsT5APwFLNzk5Ox4tAGmih9eNuUeg79G8CWT9S7
QvRr9EHZhLhY8nFCaQ5RBSYIJ+lOsYtk6MiENttn4ryrADiK4TfsmUv6iCmxffounXW+Ln2JpJEN
Y5i7zw1VKk7qZeaMPyifI2Pl5DmhWqDcWCaUIYnEGvuf2uMO19KMqFF4Y9c8JWmYm+uMatDrxFxM
O9Sww4wd2DQ+NWyu79O5N/iywuoFjo55qErZzdeV1XMsjcC97mywC8GzKcVIMWOWif2DM4aJeY32
lnpMw8p9mYmICIKdUjMQj5HZH+yHIxO4WKYfP+VFEfh3HR79HZEZANObZH7sJPS9JaO5D7pnc0xl
uPX6CXYqkWVV3j6w7MQInrMsL15UFfB54oIJPzPFuK/NNDgUXNKZKFpyyM17aViewIxQ9T0VtXRG
MJGZ5sPE+UAcW6IxvhRu50YvCIwgmI1WnZAg7fr63Be+widUJRyJwsF8VQTVn/Ah46llv2oFTy28
LveBcFJOW3w53tepH/u9pyUm5bHMrmq5SO4pkqYvbGCnA+VfXJSuttstYc2gEgH7t5DAkA1MN5k1
1S8YJaLxMXHTYapXRa/4J5cKKUVHtrbfW3rZi3LfJvUKRg3kpK7EWJdntbOdOTFjeAk4C67n1tPR
Tx/g5PU4kdR4krFX0KtLWrvcq25mAwqVr9yHURfTlKkr+C6KTSs2Wrpe5PiOtrnOh8a9JR6aLTcO
EDq7SZG5n2k5lw+dqXoIG1bWN/2Wx2+I69xzhvqzhO9jPA+YxI31jONrXTJJm0fpyBr+V+EYPXkM
ug9/OOxP02Pdw4tQ5GE41xSz+/qgMSj3GyBzGdoor0nKO9dzB9xwnLQM6xf1JwtjtwFpoTynaKaL
rXQc/IhgMSFkYy8eaK9aRhrcawO6m4hGsh62xtxU7jmIayyl7GH8NS1OwB+gu8BWRXjmjC2/zylv
ykEU6I9dZmbyFKATFj7H+o0/W+73mZYSUc18Bc8B2A10FgncZfwUBsGZ7ApVum7mbPA2nImU/ubl
GHjXsJPpEsP9ERObYbT59JogGAAXwglIuYAW2aNuDWIqKrqgcB9t2pSDyrYWmK6OnpLDOQAYF5oT
FS6MWke0WFGo7Aa7QWPS7gGY6rWmG/eERl4ku5jdydIhF5P7NQc4C9YqVFW+oyntY2AlCvY0DkX+
nLV1TcMj7qYAZeWC7eR0i6JvF7JBxeHbAVUBqRekXzpmsPHOTTyVXMm4i9pmJ6bSMV5KsFvO57Lz
4DK2AevOCeoW6rxK8r8p4lE+fYJwkLIxZvN8p8ZOJPPK1Mi4fgphxzw3JhYPIDFctvmAnL91AbHw
il9LANjzC24BO4CkE2dh91iQGvhI73YMiFBwg18AtrvkoapcE7w3SoV9avAM2RU76J0I87S8L+Q9
STIIdDR9nVryjcM0oMuKLVSv3ClAg+2IgCMEDYqFmxQE8U3ZBcXP1Hc9CgDS4s/YDeyd7fbUmpb2
93RC3m3VL3U0+j9p4bnF14GFgtBIdN1sjwy/rp9y0AyQ46kBnn2rojSQAAhi/VDu/DUxwhJTHBs7
jH1kkpNZUzLpWB2y1Bt7FMMhnUV5VYeD3z4h9hn1eYEE1PtWtSALNmVXTaSJdD7ziBnimH8krigL
H2kxKa4pEjyn2iCtZk9Yhf2TZCIOorHbhrSW4m5Xea5zV5l9clROUm0rGYtvDrY+vPQo85GjkWtT
XduzIqeKshgCrZlPcodPQQhEVNG8l0XOIajj23BHbVDeMX1KKhScAGoIa36oDWRWGzOzhtc8yEZv
nxBcOcFu8j0yE3RMNWINkj0nipDJAzwDFH9fjfNrThMMoajM53jCBsHavqYnZS/wS3YYq15ZbvlE
g86djwEG0IRDz+SCXGNerA6h1de0jqbyhnZkXmPJsXL9vQvt8tk1OmkC7pkGa0Z4Y/AvtvnU39t5
3V0j4nEOJOYYeHcSheAiH0ARTJ7jLSX/HMSrl/fzi27LCIiVGIcXgR/aosKEPVT0GUM44rmaBzZL
AaGEufdIg4lnnBlubDCReRb2TnK5LDy5WSyLx8ArMwL3mOKQSnYF+2sfNsoJBSrVxQBCdrpluzWj
w/DMUq8TVLj5vujoggZokE346OgLD5k9WgnffV9bn1FXFnFLtSGuqAvMM8JJfTCxG3CFeBKh+4AC
NrqZmywtABu4vXHfz+5AoFnl2eJurGQrTsxlmAg5hdVfarJv7hNhlP4np+wMa0FOqPoY+krtKowY
JyJ2p1vTnOjJGpF9M3G0al57mx7smkqc+kGVpYieSWOYnyvDYdfGWdBZFy6P9YF0xOi5oYuzRgdb
Wj/oPczliexM7yrryNVZwzz16EPFBBFhJSbZ4ArkfnLPuoA1iSOBNraRU3l0r+MMX+OuyZwZC8sQ
8YmOpwpkHhBgk8ovyXdkopIkLW3CHUChekO8lim7B4XQpcdBeUhaYTvxJuD7ZKubWZ3zGA+cLDdN
Nw+c7vVk3JfuZOAzzpaC9vWMnDzYDzFOHWKUPKv/IsEuJk9TMyYBCDrRUJawBg+bDEYrqskBrKlx
Z/RkbYq1Js4gM1adWdKHqVyyQIDZl8qf+jNmgGCufjmi7npsi305YaPEFtWO1C0LdGv5tOmrMG/F
I7zcmPxv36C13zxFGlTep9Yt+vEGoY5RBj88Ntuxv6N/xgeG5ntELr93O/TGJKxlWHpvOevNxHCY
jvCCFJAFIIgDeSJYH6yJ0+ctNX133nSFKr5EtSz6fWwaFQ0kWWmz28csZB12vRGDUL52MiSc+kC7
KAw/h73JjHWYyA6dyp3M0cdZ7a9//+t//7//+338P8HP4r5IJ6KM/gX+6h4RSNv817+l/Pe/mNaX
//v447/+zTEESqXlQHRh1+ZZVLj4+9+/niMy3vin/5dOgqzFfVV+9e22qjacfIZ9KlL5YivOE7j9
8GljnCeUuxHexOmlduncjwl9rQh50vu/xnn7Y5RDkZusCA9Pp+0tHdS3P4bu3WQPrPufE4ncYyPN
0nuVeFrareqzKdsTpIIduEpCthT/8MqY8i1LCUfbGmq/Nt9eWZn0gIzQGF7YKyb7OpuIZbERxzmO
HVxjjvwufQBX719Tem9vVwOc0640qZnDgHMId397UWRTlJIc9N4EgAzNjas7G3Bka1rZin4srafV
wGfD1Fw2lry3FL5TQPiWl7I6a4eyUEk3dUPqayEONmXamCJW3bEpIGBz0ScaxF0nY1z2j4PsfPcU
ZBxsrt+/iYtXpoWnQQq7lmcqE6WV5769B8UDmq2gF+fJkT3ypHL8Aj2v3zZKgOrSbGpeJ6WC4/tX
Xf6rv41aLZWQBKxQxWSgWNJcRvVvo7aYmyS0fLt4BPVIiEWZu9l1n+AsxEY8t2vKwQ79ZRJnj6FL
OscHw9T6y9W16ZiMVsVfhHp79Q6tbN00onj0i6E9J5m2HoNmkenCR/zgUsuIv7xR7VpKI8yzPdNc
htBvN9oobdAQMIvHpuVkmSP8WGMmqndd4o272hHu8/sP9vJ1SmUyINEbuhbjUomL12kB7KlG7A9n
UifxLYTe0mahjgFYLsoPFPzpG9lsj9+/6p8PlKtaFPBNqdiEW+LtXVLj4EZpvp2LhC36ajbsb2FD
BZuumTF/f/9afz5Rk2FKZcy1JNzTyzmGsVkJSmw+0Mg8vJGlZLOqY+AleNKipSSFpe79K/7lmZra
lI6rpEm31bkYLiZOcJv69ZIOtHj6Qdh9nRZLDjwghYmNEzvZkmkkp+3715V/eaxc2LV5lUymnl5+
2G+DxzJQkCov9c9IsE6loet0V2uAvAEFF3K2Gzj10TDXXzNbvphLUM86aVrCBnywFTVTro37YeBQ
Z+cgDLSpwpv3f+BfXoXNiZMytE3VUYiL31eFZTA00CvOk0k0ySrMbOpyGKbNq7wh+DFKi+rl/Ste
zrgMb0cxUTHQeBzMIW+fSMhxeXZDwzwrPm6UgRgIWqoCCKRtEM4ajNTBtA3a9/hP2l1EQu76/R/w
l1fChCn5HZS3pK0vRnrSS3wiXeCc7W5Ux9RsKCWVqY8at+8+uNTl0s4kaS6aICZaFG3wMvTbmw3i
0e/crLTPEO28TYmxdof+nkMh/fx9HpdXJVu/FQZYvZHSB7NRFKgD6jk7vH/Pf07Wlic9ix8juHNh
XSxzLWkuCPlH62wMngJ4O7ryWKbpK3Z6tvoFLNY+FdMGk2z0P7gyOUBSui5rOo/h7RPw5qH2rNI0
z2g+aIEa1uhsRgpQO3dOrGu6Und1Nlo/o8otr96/5z/fs8XSxLIoJdsJlBZvr8zq5OIXaORZxexi
ZTwUI8CncN7oqOm/vX+tPz8j23EEIXWm4munzfb2WoRNk7nRuP5ZIGXcicZbDnOhtUce3a5zMcb7
968nl+/yzaLkoKvUDnMLbmQBRurtBTPUFr0rMjp8gSHLK4INY32AUZz9Cmkr6p3dDuKYkXADP2oK
SLhzZlsfJ/Ls5vsG2uS3Ap29RpVVhCeo4jkwoKjGbl6WYXzrhZZ39/4PvnhAto2Una/AsQV/1tK7
GIB9M3WwYmV+peZ8PoAKqw+FkckNfbj0HITioy/vz+tpoWzeCMRej2LtxfUEaiOS0JOKxqRHOG0+
4FmHH+qD+KdXAVjc3b1/g/+Zt357I9whUiXhOoC8XL5772Im7ZFKFGiXqitayO2zZxrZnlUwX9uh
GI+RnvWrMZgJEXAjSpAya5P9TNN6Izi6bC2lxg/W88up579/j8NmgfEI0tC7+PBkCkqlU5CUkMrk
WUicZ61/DHHph7/8ku7bsQ7HBe8j0nifo5WBLwwU9dEkm8g9aYJOnz94QBfHnP/8INRHrtZMhDRU
Lr5HunQSpWTLKwmytF/DgkafYBLRxOC0YnFHciT6YWqycIwIaZz0zuoM8SstVRRu+sykyfj+L/rL
GJGO53mWK5S7DJe335AnjIH9/tiiA7DTnRfL6RGs1LSn5KB/Ckmt6P3rXUzCywNgJZCebSNyVkJd
jMmkI/mmo8JxVQGLztZlLQzK2ZBkHdrdyPEPblXb421NUfuJYM2+/mCIqmVSuBiibGFZ73n+ku3X
xZa96VLCYpqwuQrHdDq2pNPBBBXjJy+qb9nnmxC0wrslsvZHtrRpOPlqVqSKSrlNZuqBlCS44rR0
xpWD/AkesHR/BT0bk8Ae4lUSC45s2BOfGpYC0BLKvkYt+/X9h3j50lxOy7wwOJAmBx6qqm9fWmOC
MeTAnh5LfjpBN7YFt8aJ7lj4nLUkqeD8/vUuVhHbdW3Ts3BFC0Uf3PvPRPzbBi5UdeiAATeOruv1
An8ndeeRFmMVYHNbpdnEsv3BuLyY27kkB1EWa819SiHtiy/XxpZAmd9tT2YryoNDsZu0jwlUUWs2
a9uqxi2YxeKDwXGxLeOirmNxBJC2shaI48XgJChvylB6EkXgOi5NwwxjmnVnp3RKDpUo62kH68sw
jmMjy5ZePZKGddzR9Png5vWfP8QT0EYUS6nlsl+4eMG5QNVTY/c6EeojhmtabGF7zlCSZyzcdte8
mp20cfR21Po2OoDPk4FYa8fpyekjq7lu6bWKTxR1LWojAIRF9HnQS1AOOl5gm7cx+r7kXAHj8DeC
lpr3vTFhbm4lan0mnrCrxbmE1xpyeK1QycGygF+PIroN2ZuVU0RGdDSUUhwbqEBk+mTmSLt0igtj
OX5GIjoNXdb1RDdGCOvXWKSM4EkPMJmfY2T16T2bakiE4zCOnVoRHQGR+/0x+8c3wrHcs7SGUsNJ
TtnLI/5tzCqUeiQhoE6ym5y+aOIP9orGIiAcNZc/KKe4H7y0ZXD8PrEw9umlCSX5w+XNLRPPbxdM
GlzbpJBlJzGM7QOY3PKRONTgg6v8saT992U4USs+Clbai/sqAbfESM2zEzINEpypFx5rU5PRYvaa
oOdSHY0MvCLR3yGOJ5JK0jJr1k44JR9sLS9ncn4IB0kLZYyk8OKZF2v9mGhQlwQDnALPHJ7NKo12
OYnUp5wMvh62/EJ/jIryxEG3+uAh/OXzUBSkbIoEDieKy0ctYfIVZSRJC8FUuLbzPLrLIBhth2UU
jtg5jih9HCIiiR5OKcTcvz+0/vKmOcloxhV7eVP/Z4n57U2HWaPmKUNDGeQSsStK0OyHEWXRPx/B
CjmbYJlEvSvsi71CPxSdQwY5b3rGlAjUdLRvtOtP1i6Ih+AFET/c//fv7C8fDW/UgZDInglkzMXg
iptwLMMsDE+NSRiO2TdX+AYR03doyixFEsb7l/vbYIa8LAXab/5gOL/9ZmqRTC2NsPA02CnL6JjU
zG8+k8c4JjsADwSkpCV0jSkurwOfxsDktvJO1NX393/IH7sCBjOFcapNjr0Ufy+3Jb05ohuog+wE
PFWRqj46o3vCojMmryYxpfOqIq1Kfxkb9Hprzk4q2tgFdeLV7FpG8CNxRlHe+Z0CtAqkpZ5tY0VT
w9KbWnqB0quCvWR8iqN5KG9nxEj9XSUdTP6eAG/UrDO/8/ShyM0a7Q1iWrCc79/gHys4i6mmwM7W
k62wNi/O+/AhiY5WlF9cdOo/F07svu17wK5Ihoj9e/9i8m/DyOGBWqiHKadcHjzQM+RuxCIBLy/V
+S6EKPQddyeA7MSd7AOTmsNhlOjNeadQDFRLJlf/VBLEk17zr+aPChmMv3bcJrohK1uWO+J71feY
Paz8YAj+5adyJqPa7vCF2RT/LkbgVAjsvE10goI5ayTapNSagdM8W7Nyi5uW6tyv95/OX+ZNm6fC
Y+EIqNXlmB/tWFFlN5LTMHn9hkQhCzGsE51iprFdqVVz3eiAhMMyiJ/fv/Ifg4AocA1BlWmbBYp+
y9t7bVJJHlMVMQ5tAmYx8KggQ/PZRVcZAu8Pimp/mSTZ4FscvjD3aYqqby+mLXwAsqwI0NPueGyx
Vq7llPwPFiHmKZpGjqlsDlYXu/mBbIc+wut8auaEGibaZmSjQhrEd4JTgqHQkTU0IYHz02z7/tP8
23tkayZswXy51Knf3uCMJMdrzSI+kSOUUrhTxb6FNrwJXS6fNfhVcUaZ60DNw/79K/+5N6bbsMzT
DFjWB3nxMSNf10PnJcmpdc3CuQsNqj9b8lDCRxUo+rkjIY2kWhSj/8+H7rKXWtZ7TvlYdt7ecl2a
eqoNPz6VJLtsk6E0VhNC9utxjO2fI+lzhGAEBXYWqqzlB2v+H4N3qZFTlxf0CCml6eV1/LboohoP
Ireb1cnGP7cu+KceZuVDAYxF9sHx6o/nywmHRqSkA8hN8om+vZSFnCOnPqROJDkrzHfEOTmozVeB
3YzbCeoe3V6R/dOJiIe6XJVVCGk/+9a3F61TlPqT0M4pBdtxxTELgBVxQKt8bqN9S9vjg+f559rL
ksBBx3YpnwmbpeHtBZWTEZuTZBZLHq4BTJHkhsfxr8omgYDgkmmVRxl3X+Zw20NMHpgc1a4YwdX8
w9G8LE3SofZAa4BhdTGoTDtOTD/wzVPTVt6+aRF1QqTIN2bt6BUiXfGUY0374O7/+HiXi3LeW74f
LuldPO3Ih4Y5Cl+f0ia2Q3S73YxOZmC/vvLYup9gGwKidqzMOdSoVv/pzo6r06Vkp6HY/jAXv330
ppA1s3tsAVuiB/9SO+QGAP4oilvkWAl4jKDBZvDPHzNdH5s5kv4d9bm315wN0huzoGczR2AYXpQq
3vpG4d255Jzsg4XyhhY2iz8Y1X/5ar1lJ0mTy1SSt3txVUlrYwha8zSJTAtAVE0D0ynwKcbKEAnt
+/e4DJU3R7DluUKC5BNiMWf5eXu1LHW62DBy82SWzAxt6ORr+vVyF4XTVw3H8PT+5f52c5wD2C6y
8WBBvxi5HSa2CO6ThhUxZetWRUTkCaQsOWCCD44cfxuvS21VK7bL7JQvNuaVrIb/z9l5NLltbG34
F6EKOWyZQc6MJVnB0gYlSzJyamT8+u/p+TZDkEXU3OvFXUzZTQDdp094w2wyWjlnHQYRqtF5JwWh
7kPhFIbfgnb/0saatqN9iSbi46dcju9olcnUnOhEzUXBuZxeCFQPkI6NvLOB5nruAmyeq3KLKM4o
NjWMkmDvxSDQ9rhsqNjqYttrYhARepO3RwDbsJHnDyDrb/h3E+QxUdib1MNcIDfxBWBFoK8gAe5t
AgcJBaIbPVbC+PUmCNogCEUMD3h2wR/24D4RyXDyU5FQ0kxRqqy8n5tEh9cjQRNsOMomz1nUMDP4
+6qeQnTF87b9jZWjOMJFzV8ef4V7e821Vc21QSiyExZb22zdsVZVYZ7bsm7/xlspv7Qtwk5xM5sr
sfF2KboXmmE4MoUnwVk8EKYEloIghUOC2qvbIGr1fVebyDzHvbESCOW2vT6wslGiQjh2NfsW7pKG
ViMgAjqg9l2QViEKyI4et1/BhvcHmqfuHhB9sJuMCmqMih7L45d6e9GzvMNEHMQRgOTXnf8mpzDQ
WUJuovDOU+TOT1llPqcVGre02AJM6EEc6hHiAY/XvD3JrAmoyGGPkhm7i7QRHUasACcpVUGr7pM6
jyiYOYOBNaNTvFglDsvN0MO9LpVfjxe+3acyd2LnyDGkhBhdn4vGHaq6Bgh0tpPcNp8rs0EbHaXk
Ov36eKF7+0dW87Kooo2wRFH0itXXk0G8iJCGOOPaXT3FdvRFqLzaxyvd2z68RlN2bfmAyzozjVo1
nvTQPVeRUACv2S1GlLFILtowoBaXFnX/Mc2c/PvQqckfi7vx4+MfcO+dyiSCBo2tUwQsbgBq10pR
8sk+Ixo1/xWgDIiHEfX++2MM9RrpoctJYVqzxBn1iWMqDnIJZytKkh5R07Z2jyntxXdHGdbh/gSJ
R9OZyH+9R2jfzu5cOXhagjD94ZhzcYFFJKjh1N+P39ydY0Cy69o6mD/5P7mJ3hw9x4xMoNOedR6r
SdkHqpYf6HGP276v8dUGdkaOjeGyxah05ZvdW5nUj5BjOwYfT/79zcrMeSQynJgDWzz/jlpSsvOK
FoIH9ylqtYmTH1H063bAydaGT3dOBr1Jxl8MJIFdLE9GGfdQSaPOOUdeAQNLYbo1tVm66wY3Pj5+
v7e3IOmWB7+TYKPSUFncF1Gi9K+UyzO0YcZYwRQPp9ykqUKfGJkVBZPAxwveiaU8lsuAiHuXf5av
VUGPqqoSwosWIqPcW35neciaxAbmiUMpdg6KH4+XvPeMDkFGY6uyiyzj+ktSNww1kmzG2euR1w7B
zl4ABwWooZYm8jKptxJu7n0+EA60KW1qUIAz1+shhj2rk1EbZzBI4gBfEV7oPONFMrjvj9VMZSl2
DTpSt22NuJ3GulJ74zyXlvdN66N+51pjuXLa750EVD4smkKEFGc5Y9MbDf0/hFfOVY1wcu3lylds
AIpd2Jfg2q1Gb7aIMP6IneCdaE0CC30Iw3FdIH4mIL9FjoZyfYo3H4m6BuS32MCAtb82pfdN14BX
myOUCCHLsndvF510EKVMWSQYtgzmbw9+2TpR1af0QGlYHdswDXemVwafO/RIdjW0zHglM7yzP3WE
EOnce3xIEEfXCyJMAHd7oMjs28bE2jrufb3QAx9PIkbtVvPl8fPdoC/kW0XjlYISDWAwfovzoCZi
smKvM87o+bRbK0xQtwFluIuHAUbCSG6w6WMDrY3edCgVevFcSn7PwOwXVYeoGVZe+J3rWafBwJCI
y4vjufjKIx6LU2kPxhk324apuYut+wZMCuxUG0vIkxi86tBAYTjVYLA+uXaSHR6/kjsnlppTIlGQ
zAFKJ7/Qm09uBrMbxJ3QccEZgmPMNP081qLZR3UZrjzsnfhnaGBWGTm6AF/0xdWJcqCBNmmnn5Pc
VS/wSxBD7Tr7a5nM8Z/JSabn1ujVlSh/5w2DFwcAQEUgo+4i6Lae5fTOaJnnQkXDFzFxr5uxhEC+
ZZPVmMluetQEX8IWxZstsuzOxTGHqFt5cnluFkk89yk4Hot5GGd58ZlRnUzQ66MAmjBa/B43Q/Bx
7iN9fv9pAjdj0W6VY3r0Za6/ZZkNiO+VmnHWAoe5S4eUaVk1OqR8yHhGwaT3/XvHI/qCVOFrEqqu
18OceMA3lumXULT896iY9hnreOWlhHWwcnfe2aZy0K/L6p5UcgkHRbgvVISZmWeVzu0WndcRz8oW
6eRQj5Atf/xcd6ISyQcQHFmCgJuXn/PNmfDSZO6NilszB6P+2eup6jZQ/zBYMrBvwOHVc4OVJe88
H5uTGotDyJ223KaQYRKuM1c/Q9tSn0RpVTT7GoT7bJRNHz/dnRNBK9OiO/3/o4fFLmli/NyCJMDh
SZMYHQvRjWETYgi+gzQHu9vox++KMdiHATkDSszJ+vT4B9yJA9DjXIZtnAbAl4sgPMWZU8RBBasy
GmYFZrwhoW/o3aC4oY8a0kQgd9ItnCy3Xjkhd1q6RFvYTUCtKYqoaK8/LfTluqnLKCMNspwJhmCA
xpxqY7w0Y5uNb5fiIs0XR+nLoGvJtndx8XbnyP1jto69f/we7kQFRqmUuOCb2divpJM32ywdFZWq
Wk0vs5Jqf9gZgL2yxHp/Mv92lWUntUeEqEMYP71YahLsdG80cfxAELp18/KrY3mf5rgS5y4u1hDc
9z4zF4vDSWLCBQPk+lWbBUBOD776ZYANZl4mgYLDZy+0tL8ZWmY/2lFFAdDRMmdcSdrunCU5/KFd
QiGPzNbinklaRbfRpEwuqD+Ik1s0+jFJNOwqwnjt/n4dJC0iu+u+ZrquAzNomcC0A38zMLm4OCIz
8VEB1YphT5znWFt0VddWPsZ9XXAIcYjE0ncsAHif6hqu8YxrNGSilev8NnSBm2T6I3v2OmFycZ2H
mkDCDA2fi1FpOMbqmpjirUrO95HtVb84wzz+83gX375tidcmWMLRkCD2RTiBEBVaqpLgRhuN+bHI
1HhfW3mzc3RzLVe53VGG5dGekRQsENTe4sPiztpiMASjLbHr5mekxQUinhxRxHyKFrp5pOc7dfIQ
THz3I0ogITc4eB5IM4ug0dtVl2AhG5xHtOgEN6nIn7s4KsptlaaM7B+vJv9r11uKTg3jYPauBqd2
uZoBXRXHEdC1aNq6LxkqaPug6rCJwd8b4dyp69qtXkmYOu3u4NfjxW/3D+M8SUPgeR26C4vYXMLp
cAasJ89WnNPhy7ppI6yqh15ve5ssjOuVFOI2Bsrqhkk/LUZugxtSo5GjXIcfz7kNapqoVqYfB1As
K5H2do9ytdo0hmUeCG9pcSoGR0e9F/vy80RS/aFs3PlFgT5+ztrCWytp7q3FtabStqHVTWZ/Hfac
2Mkq8E7TGXkhCezIUaBG+BuKcrrWnL2zFIWThMxzmMB6LfKvBBP7dkBK/Dx1TvwTm63sQ5Eo2U6Z
52RlU95fCiE9JoHgTpdxDjOOSkXnqkeasxw/ICZSnPTSLPYoiq/hn+9sQRgSEnJCEiuHntcv0G16
bPq8fDj3CH0dXYFwdh4PYD5KtAHnoe1WHu2VBHF94CzG5hLe5DC0R/DxekFIxGo02EF/xkowx2fT
tWJ/isbg79Ksre84T6hHUbrI9Imc1okdco/tqlwfTnqGzwyhvMKFFr/dxyfxNthZBBwqF8BI9OCW
nbBcYAunJ5hdIXOAoIY+hXunC9JzhIwMGhzjEVlQ03+85p1Xz/SKrgq4NsL5MqHvcnMoMjQ5zwba
vf8oIJq/jnWEaCZCEAetwafu8Xp3dpVMDQAQQPCyCTuLN++NqOrkcXdukIg+F0gh+/T455PjNNrx
f1gKKgzABWptpnTXS8VaN/ZRprVnJLoyyu0w8A0lNA8RhdnKeO3eUxFmTNlGkb3FxX7CfLtD8ypp
z2MfNx9cRfOOJLzaZxod7soLvLNJHBrRNE6oiRxrOfSM0deo1Nppz2o9IjavCO80OJipOlEyPIt6
QqZqLt9fUtNw42uRQ4NyoeK8fpWh1wjXyVVxLocZuMkOpZMAKFqGY2OOM3WEzjLeZ2N0ZHSPDFbp
GVnwG02WqlkZ+d7ZruRe3MsaoEQ6E4t8oOsyHI5FCQYcbd/pY4vTQeQXokaHjiJHQf60M4Ns++6N
5BoEJglqYt3l9ew0E42G2WzOjpGPxwnHrUOM/svJVNBMerzUveeTr5gy1CO79OTf3xQIGHKNKZZR
ZOdSaydQvd/FHAd7cHcT6gVKf3i83G3iYTH14nZkKMUEfYmm1buesjGyxNnj5CPED7l9wirjVBXl
R6yF4lMjXbpQ9mlWzubd5yQNoACmiXADvECnsJgUfHnPY2PFnxH1yP4ZbCvcIbwgFRUrsX/8oHeq
QDrU8tSQ+QIJWF4xCWlGVbdVf7ZgYQFAS1I8yjOMxLbT0KIw0wjMScIpdlGVzOeRgikP/02Fkv4Y
tbRZCbq34YKzBLVI9ltBqi3DRTShZY4SzUzfrR7CHf5r84vXp/V0VButXNtTtx9Znly0GySnVu6t
6z3VRyKZzKxWz1pd4mKWpEjA7zCpM75MyId/9mzUtjGcStKd6NJqBfF4G64YC7xOs4mL3LeLAwvU
SJO6cOqZGUm9dZqk+qENIv5TFgqCMp50CbbaxP35+HPfecFA0Umoaa3Ap1riLBNkWk1rwJA31NCT
M5PW/avI9Wbnhk2+spPvLcWQVea0rMTw7Prtuo1VR6ZFc2ooU+NH4YyTj14KuoMqunuPn0q+q+us
BYK65GiZ9M9VPub1UiF3pJTTn84hiOkDY1UL1ebCOmWg/07Y3QIMaBQwMEk1IjBRFStn6M6TOsDf
+ZzcBVQLi0vARYk3l5zSMylTeWwoRTYDliQbBOXWErQ7S4EeYhoCQAoa3nKo1KiKQe6Z1ucKMPxe
86bs7xxnJMxPRbwSAu9sUJpCzAVpTlEyLOdlgvYPptAjT4UoKvD+UWnOYN5zjOsRiP6WVxzki+C4
lO++ypi3IqigUV/CaHflO3gT6sHHxlMU4fto4AwCfCl0Jofk2pnnXYtM3q/KE0P2TrItWGfwMrZh
ktJLItVizRY7QhUz7OKce0OVH+da9fJDHaUIOuZ2h/9JSdd3Jdjde8Hgs+TQVao6LDGc9AWrPnPp
RM8pTqlBbf2MUYreuJ2DDrpd/S4Ubw0CcXu78JhoSAB/kDfpcpKmjdJ4yAvys6iN5tmem+rQjnoO
CavOj4PSrAkHLNcDbiy7epJVRVPPXWYlWoeSrj26pj9pWRkiTG9gYIm1bRR2L0mrZl2xkSMqdWUH
LeOBXJbRghybS5mgZY2rlmURwZc2fCyumv5UTWjUbnND2OhgdyjGFqEGES633F3EAH8/uOOwfxyR
bq5VNj8SjzSgwJoQEpaoYFFjwDvnoe5jG9TSzK3HYvgsLPBLB2+Oa/XDiFmnfQgULwgOFYohuGZl
VRo+DxU99n2ELn28kovfNOj4TTRsDAmfhQsFXfL6YEWhHQJirSY/q2prU4ahuIxMVrcWtBmgFBEe
NzBcty5uUvTw0vBY4a723pJW/giuWpnCwVQCo3L9IzRueCWGTeIPwHT2jsuC+IiPZ8dpf6n4GK+k
qMs7Xi5HY53SQ/LpSVOvl4vMCWujXO/9yB5G8SHNvQx2UjRhAn5o2CaJs0G3NsWzGcO3eGLkiSHC
ynaUj/T2euI3ABujNcEhV0H+La4nxOpj/DPM3scdT//Pnqfsayai7EU0Ub/yuMseEkvRgGTngXJg
qrvkpM6Y/KnNYHXo4xUOPhN1s7cpwFauhttjTauF+aHMIwhgy5zRy62CSfzQ+31fTc8ig9aLSAWG
NNmoblyE7TaPT9OdjygFV7hkZSlO3/P6I3oJ/MxCmzvf4OsNn/u0JB/vcmMac4wOczs7Q3HTA8wR
8SzehFlrqiuTg2WsZiRPtkQqA7EZMJy62EZ2lToIjoeNzyZLsCdIzGLKDtDrIJOktYPoVaHEHe6T
uYF995qe0g3hTC7Po3NF0Z4h0VnkUl3h9Q5+7LOPB1eoe6deUNinGxfrp+yAkrZwLy6zP/VLYaKS
RzvdbStv2IpZ7d3vHSYr2sswu65xzGw9Vr4raOtVB6NH+XyvqMgXHBsIZqHYhiPtgl9RIJLsg9Yl
DrYcpSRC/XA9TJg/NbiWI6EZRwhwvvcLgyrhmtCYz3BMlimUGXsxeN+Q2Vdcfy6iDhfoFj+bRslg
U/R9cekcvT0YWqysZKm3B8YAjyvheEQIWcVfb63UwK96tKfAV1WQpAm11zayp/zrux+PVZgMmxR1
7J7F9xMYBpe62QU+dnV6sgmbTspEmf1A17CzKvfo2oDD986Y6iZY0jz8+73rAyiBv0GaAW4W55Pr
p4ycshihWHn+7ARwQ4lUYtP1zJzmKA1+4gwY7tIw6zxkuux2jZ9+Gy3QsqGcoXUHlZB08npxxPgq
NG1mzx97DWsg1cqfktrNP/QaWo+1y6qPH/bOejRikOKTvB/YC/Lvb/JHD33bPkpGx2/SGjvj0jB6
fE4F5LKmUigAmrBeyR7v3KzI5ZBwUIZITMPyUrPtgAS8Lhw/nFtJBcHofC4pP9SJGblTBwbClXVU
MsgATBPHJM9TDFt10KL8OW28rFg5TvdeAdhyGtScTimodP0KRIYeAEN6XgHuE2clHD8jFF7vg15N
n/NKiVeynTvLMSGxIY4BbJWUg+vlhiJxWoyfLD8ck3wTtRBDynCy91qojZtJZbrw+Avf5ncA3Wha
UL7rsru4uA9Gk3eJIU147kpcDDZzpeNEioKI9tMug+Kp7i0be6/J7L8g/o4hkYdTSXF6/BtubwRu
A9aHsIjKxU3gyG0GyYHRgM8atfLUNRi1p3GU4c9Ak6QIETfMCHfvHOfSQ2Wci+Yj/y/LTRnN3mzt
nCEXTYIhPCOk5+1yZqZHr3SKA8T+NXWL26SFpWR5IusTZmCLb2qo9J2xiwnP+Igr+gH9ybDcWyo8
zX2fNd57wa48GX1LWcCjOCLnONdPplVphY2Rji2zozQ+NpfKpsjt9DuOxmuNiXunFVAQ7SX6XexY
a3E6qsDAOlTrcGuzrPlgpHh3FjYuZYyJcRwYBnObjIiiIiKHlTlMJMx3vejwePvceb3cOJTVFAgS
Brt43iBTQrXqPc9vu648DIP10Z3m5CkAgfL+WEDGQPJC4OftLls+ceZZs4WMjd/zPo5uXqjVRhjY
ImyLPhPbLMzjd0pNEnXQ7eFSpftLEU+1ef0x49lEln9QEEwbNf0ZxIMFM1+rTzDK2hVdiTsfUzbw
aDMxA5eHcbFP9XDItRALBX+uGvoEdd2of4Kq1v6x+xRXlBre9Nmc2hF756lTn2dTSb5hAmiuhKTb
EPhKIWMTA82ivJEh683JrMq5NaAt1/5YKS6N2hbdLJGmz24phK9R4R8f759XbdfrogLKGikLhRSj
Yqrs6wXLFn9D3Esq38O0BskSO8uV8owcuWN/nnGi4IGNIEebXGrTHFvPrJVPI14o9ZM1qGn9X1Ar
k3W240mxPw34omJbI5rc+OkknR1iyjMYUbw1gy7O/VGfqu7gaUOBNnMssDDaJLqOhSeeg3j6bnDl
iefv+AlF6pfIc7DtOWqibqKDZaY9cH2oFPp3Fa+4X0hsYa7oIhDu7LMhCdMPblHm3SYORKHsH7+h
2wCNdjGbgpsCvgXZ5fULKoxS5z3w8+OmCo7eOH9iYDqemIvkh2YCzquOwbiSetyeajJ1qdtHy1MO
oRZrKoqJxbWdIuCKheMuFhg3q4VlY2xFD/K9jwdaiqwK3gWFHrPvxeMlU15ESp75Yz3pX018K8Jd
m7rNuA0cvRuPVT8CUZ4F4XRl5dtqjJE+fB0GlRxt4KvXK+demAuGwJ1vIwA0QlkPVcAnSoh1C72Q
9OCaMY6RdY9r60yIWwmct5+VAhCmAn0d+mY0Qa9Xh/RVC26t0bf63ECTGyohjYRx39PYeS4yd/5Y
SB7245d957t6TCQYrNF7hTC6uDE6kNKM3HGgdvQxqk99AWvwpOplhCx28/6rEIU1x0BxUw69GXdd
P2Ec4vswaU3vq7Vq7e0Gp3DyG28zJ8Zam+rmZb5iwnSkARyqAmZd10s5yDVPYxm1fgXUEg/NrN7j
8De8jKGqnYskS/FRTdcgpTcvU0JPaP0w3AIkxlR/sShlpTmUceO3QYjgPd0w68WpJ69CPq0Kvzz+
cnI7XIVJBJZIyAErgSfl8y2eMJ4SzDaxZPG7ZvD2I+Otl3yovE2IQtl+gri4m1KSR7crpD13ba5c
vrfXk6y7JJBCduyxDFhcT2kMKgqjo9ovDfjqaOF7R7MYMqSmZxH9hZRxtp0YO5n8AqzEd7gQ1zqG
Iu/GtpObA/+jmc/4gJ28lKxJvRLvZFcTfj4biFC0nYXnARbgmwwZ28+P3/nNXSjXkuIhBoNhWm6L
KNhZOuKaZSt8azIAshbYZSabokW99EBEsQ5mVAfaygm9tyaQchIdZmooTi/DgonAhrCD2q8bq4pO
Va5F4xdbKFhZl3SFPjmw5t8795Hv1GRSSSSSk+KlXGrgZKOSdlZNX68r/9hQqLb2HNpfpg6Jj8ev
9LafzFrkFmxkUisS78U7rZI4sK28E77CF046hrNVkYXbTLQNHVslmLQT+YCX792q8r6Qp1fWPkpj
vfmkYF0aJJvGqMt2JRbfeenklSCuAL3LJuviRyEq0rb4Wed+gqPbNxCJ/Q/K+0jZgNrrj7Slwub9
n5keNnWmlCWS5/o6dlTFbDlKaeR+l+V1w3B61OJdhC3b/CMwU/Or0eIXuZJi6vKMXscQyC50H+FM
GGzpZW2ipoMRW3TJ/BlcR+5sZg5OXG0trAonNExkl0yPsmpCF9bApOijbRfJcKixZrNeplpHy6a1
pqH8pWGvY2wrS2vDV4vFBFufzqYJ4sWh6nX7IfI8JOcw/xqsTVThVfZZdcZRnOrZrtrj4x1159tJ
JVxyCNcGc7QcUESl0TjFWGeAcsv4VCiWfkoVMe71yvpSuVGyMnyQleniHdItpmKV2t7Uk4s4WOV5
qVVx0vgq471zOrbNpXCmtTbiqyLqYhnYfWAnuNK4qZetdhF5CGzN9eDjt9I7PgVugRKLiq/IoXYd
ZtyBApTf3o0K9gifa+RStXNIroaEtJEV6fd0xmPkA/bQQ/CV7owX/ZWYGL9NO8srDH2Pi2CIyV9K
oizNWscKNzYcM23fGkZiOnRQFzn4qc6MvRWnQXsEZB8rJxijNNwKUdQQAUEc6Ke4MnsNB+jKsTbp
nE3OR1RtVQRygsybf7Ql9rTYX+Ln9W+haGq0zwPdrF4iT4vjfYZex7CNG+yAdplbz+PXzDRRfIl1
vf8P44l8epkLre0u2RQpBiq1RjRr8WaKikI5C69GbWij6ahqpBtgHZb3guJh4NKOnPAferzJbq96
5h7kilJ0Gb70Es8BlIXfQBHgt2jpjqem0kfsucMozrYwZpo/j1e7SUzBCIM4IBdGgYJtsEgsIJCH
k8fM2h/tzKmjHTriZv0Bk3rHORbTGKd/2jpMOm3n4lbm7OMRV5VPj3/CnQcGlQ3fE6IyjYVlfFIG
kYFGnmpaC2PxzYBR8U3gNoPfKZ4q/8NS8iQx8IHIsbzxvCJ3JjsuhN+iCq19m+FLDN+VlAz1vxGZ
LvPj4+VuU0VeLdREOoqv8oKLFvbQ1UkFDsD28YFrnnOBDRwEVz/TRPeM22q2ATxorUTeO2vKvjFV
PXEXLtciaJgJEFXsqPCDFVPR7fSu1cXWVsz8Sx82yhZtmu7vyMPv5vGj3nxEyRwD+iAZOfjFLGt5
0hqbubFjg2MrzGcHp+tzzLAaJ8t27V6/icKvSyEjCK9WUvMWW1YkUdCgn2Gfmkipf5qNN4s9Bpvp
Bx0tFD835n7lRN5dkKAvFd7pxS9RkkYZNbTpFftkm/O/AWLXzwM+XTvNnX/nuhp/efwmb9NfFAQJ
+BBC+IYgAeS18KYtgiXNjLGkY55KVUk/ap2lfjc7kol9khZ2hHpyUeKQnAxt4OuK02obNUAzaofp
rL5//FNuCgGD6Q6dNtChcHC4yq9/ieoGTeg2jn4aeix2/yhTNDXOPnfdIWmfqtFKQilHlqkvcwLG
ZWvXYP4OSWrkw7fHP+R2d3kUzYhqyFGXA+3n+od4XcP8MsZodZibcBMakXrUraY49kBp/HcvRfko
7XrYzirg2OulML3FwL7CAxSrW7ekaxNlhv23LkJ7/Eaa5nqfH693E4ARUZLKPwA0Gb+wx67XSxgZ
T6OqdEc7sYd9k9vRv1OLjRStH3GMzAq2ttuGF9Os4t3jlW8npBwhjARAWiAkot1MPLJidgUKN+0x
choc29AU+RTj83tRjKDa84qqHRRXBH40pwXnrDkoJpbzU9OosW93JRZyJvKh4BLyHfJ0aHnlVeln
CDtTmHk1Pqd9Z320qiH01QF7wywQ+oupJc5KwLs5nfIp8LSC/w3ZnUno9QuMQauEJk6HR96TfYnq
uvazUk22CdYPB7zM1kRjb/D+JEBAQtBUpRYHmbAMdSQDdjFUCZgu04yqA2LuERN0I+gy1CbnudbD
v0eERruzcII0/KsDaJ+RKYDmeXKx5lA/e2PkKkccNWm1bRS0lMy1yu41E73K6fiNhA+UFCizQBov
YqSCRLDVjp04NrgznLVm0jdCRGLT1HG5jQYl/tfOdWOvzoPxPJYBRSYyD7u2TjC1rZLkqHWqu9PM
EBuqKEo+4r1tHhrLqnfNXKY+Yv7pE8aD+H8ilfzFayv94InY2mYER7+KGntj4ah6ADGinHAKnlZ2
7k1ckk/H9e0CWUJvbalChs4f+kGlIo556BQ72FXZ06tVeFkJfRekXfs8Ihm1U9uufWIWFr03RMjl
aTehvSPn78sLKBUaqsRj1BzzcgJxWsfuMRL1vO1tY62Ouo0OYEsZChikLJQCS76pBsVvrGwj8etc
9US/09LECQ6DJcbkYMxlUL64up0YP4IwKuafs6D9p6687JuEAhISp8tg9EMiA0Rrcb6sdFAzUfAT
0my8RGHZbLEMbZ6tIa/Pjc1BV9p5Pj2OTXcX5YHhdMmAv9QWH9BvFa4dpr4n9LaPt6JFaBxhcbt0
TiruIvOvVNfzJN0WqSmaNaHxm+sGHSB2l5yOAPolV7x+5GkQlV5qanBSBqTAOssB3t076Z4+U7ry
dm+XopPICI8mjk1AWSqERBQzdpxP3qls7OxEC1H/iICGs53x4F25zW8CJZcMjW8KPdnfpxd9/VTh
hPWx6gTeaUzj8KDmaMS5vW5foAN8Famevne6w3L0mhmhkRzJcej1culYYrAUwSjJ4MnvVcTUtxla
aiclwhpLqdAnfrxljMWrZIQOoICM93V8QX2yyLbpY6qBaQzKkwlKJAccWtbDU47fTHqIut6taR/m
Dnq8tNNCsRGOWhX/YPQ7qMcUa0j74g6mirgs9iTozEJYVA/k0d38vaIo/Y+SEn/WZLaALM+Ur8ne
tFN7OlogA+Zmh9lU+jQOqWoftLFKo42H8H+9DdpxnHC6moNRefEgL39AlMTsTskEXXGLDjcTDzMA
2HByksoad3NVB+ExbgMnpwTPtdlYA3osAgoEW+Ad0vFAAndkuX/9VXoLv3k6P+GTmhnBUQjxtW8t
+7MRjM7WMTt7l/QOcJ6pX+t7LU40C1Ngkr/BSiXTMM3FwhpV7GtfGaWyEB0NVfsJxUbZ12mr+1pk
Diep5XF4vCXurIkeJzHakBsf7Zbrh8UlOa6s2a2fxtC1T2GMXEHRVe5FJOaExniY7kDfrbGMX7Pi
N3cvCuDorLKkxGuiXbks4MOe690S1nyhgWOq+753Zx1XnjYrmaFpU/S7FMHwT50qBk7KZZOZWxc5
8k8hvsboNyTQ7Ld1bTfNZkIu9MWs60IcgjxynOewCt2v1iz08FuZ5ErWEonB8qHunUUG3uR5NNUf
ypZXUW28EE/lF2Sy2mTXT63jflZrzS12tVq21UfDrWbtqxjKPn9ysApLaakEU1puiwwIdY4mrtex
E6VefIg6oMC0Al+HAdDpJzp7yHVs1dquQOg4lTfWOy1sCrHrsBu6NA3UtQP3SPqtr1Cp2zA2H3xU
6Gd1H3Nt/jXCpPudYmb3x4Of6G4afLDfF+n4AsxmXlXcGLkR6hZXVulFgzejaH3JPU0gM6b9nKYg
fjEh55ymODFWMtCbbcZyJIUkAwgRUZIulhPA4IIRRCN6kVZyaYLeZDiLGXhA2+owd9bvwgvfSbWU
jwgag6ME5B3MwFKYz2Me1IxQbS9VJ6ZPVjWX/7R6Jy62wbzWk1p9j4/STXBFAlD6JAATx76Fauz6
KFnojsYhqeFLHVnTEV215Gmeo/II5nk+vnMp7nsCBWaGeOJIMsz1UnMa1AXc4OCppt7+WxXjtEnt
qP2ejeMaX+MVMvL2rIJm4ashJvKq7wPW7nqtzBCiAG3QXOrGzYozA4s2P1v6oPwwlMSsNiA8gcEP
ieF9Al41dFsFLR7vKHJn+OJmephC3sMG5dS6dLLjOMNl3pg4lCt32+LqliFF6isRtyUSkrzk+mfO
YUlPu+6NS12a0/cCUs4vcgrj06QXP5VEVCttMvnUb98KrSNIJOS4FvQ22sKLuFmkjZ0PhTlfAOL0
l3Ecs6e5c9bE3m4fSlYoHBhpWwkHSB6rN32OsquwpEyr4QKoIsWUYVLjF62y2g+53iV7G8HqlT18
d0FyEubD9I24iq4XTKYeXMis9xdzmCe0QyrN2/apax2Ryg0PhSjtNWXf28jAm4QuRw1GdADkcr3i
OBVzqRSkzU5Uq+q2MtA4jwMjzrdj3k5/qSF2Q/3kpSv33s1hxdZY5s7EIzmhXgYkRUOkHnKadmms
ud8pqW1vqKb+a2dvTQ/6zkpMQuQpZfoOPW5xfloIl2mRde3FChA92kw99BvLpDzcaHYkVgLDK0pi
sS9l4GNSyUdkGr54nSrUKrvNwvYSJEqw63Su9q0iwKX90xlOKzY6lpbtxh2m6Hvfmn25ab3O9JBj
1QNjI5ME7XPIDKw/1V3b1zuzs1LsOnTlG1egV+7z1urOs9diWGZrcYiUmhCa+eRglc60illAsnfy
vvvXLGw13SK+U35E+lRPD6o5TRUayJ1gWOI049p5vH3L8PcpR/BiBMoPt+d6G8HeGy0NHYGLhWvb
MUdCdNM7Qf/C2GJ4d6QhjtEcR7kHtQakYK6XEk2vWRON/0vp9P8VNXV+MHB5SVp9srEqtfz1zmBP
HQ84BPUiqThDaLteLwDQN9jRgJpkppv/jbgO7ftWr8fD5ITTmsjrom8g9w53l3QJBXpJkFtEHGcy
gliUnnmx0HjeVYWJXgDH/mKVoYP6fj8lB/w8BShjPZuPRhWtyZXcRiC6FQybX/U2uN/kh34T8nIG
0uWEP+/FDN3xLLrOrLZeqs+/XVtYf5mFiNdujtutw73BTAWYKJqFMCGuV/TSPMmwc7cvQd3N+wgb
HD/sBncfjvG8EnVugx1OVQjb6qTcjopm7/VSodW7ZqhRSBlBqu1V1EJPnTkm27pC8ELFBueHq+BA
+3j/LC1KyfOQfZEkAfI8lcxBvvI3rzQRZRC6XlBdSJazBOyiM+TbHoXneS8MZa6e0Hpz/hkaVw9h
21eadqgSpVB3iHzn5S6ezCrdiLl0jZckGpxDpcLD39DJc/RDa+duihU2lJGVV7XcB/JHQyrDqBQY
hAR+Xv9oPUd7wJ7gksWkhsnHoktdbddAHPu3iqKq+jCEg/XOsYm0caUXCLOPelwizxdBZHZHq+/t
qb7EaZ/9i5mKm+8U0VbPXpJ0zcEL+unH429z+5TcQRJ7QRsdHscSR+TAfs2mMWguoq/LZ72Z1RP9
b/EtCdUO6UZjTThjWdvyhCA+iFmI5ILhX2pF8z17vcxx2gxBuIcU31rc7kLXyAO/FHhgYW+tB1/s
uVK2g/5/1J3Jct3YtaZfxZFz5EW/gYprRxRwevKQFEmlmglCmaLQ9z2evj5QWbYOyCKKgxqUB7IV
Mrmx+7XX+pt2+vTu3oItRH8AfUayHUsZGMvISEz1SnklCb9X4OJIUbex28IOzkOfy9soMfiQd7c5
c5tAvFGlIY2yONBmj+vUEwYmYmOS/zH0PAVCrTO/hqHqyU5oSfX92w0ujxPuyLn8MmdfiYVfvKhr
nbCsUKXxaibDHhIK77vKBkXZJvXaM+Dl6uENABKKk4R0wQtIX+HZao1KyHDVF4q2LXU9d/PRlvd+
5v81kZBcecS91jNCGFoDXzcTfi+35Azt6DVY6VcZcpeBW0GGbzd9oDdfjSJ8r9QmJuhzuDFDsOfi
Gh6cl6119hjqFpDrfTJM/Vao6aceTtmmQ0zvOu5afaWCuawHzO3BZiLAoWQ6E24WkZNFuNCDNi33
udIHEIh50KQ3TWvZjQPwKoFApYbFfijwksStOdOeEWh+CKS5MX9Qje//wE3TDlB7LLLYKYvUgqRS
q/0HS4mtT6VU1arjoXz6INe2lLlZKg1UnaE2Wm5qSsnWj9D4BCwttVs/gzROmqnKAnf0EdZzA1Gk
H99ep8ub/rm/c758hlBAAVwcdkR3GLd2ZbXvW6m68esoAMQslzvKYBmVIbx3BpP8rpLpyV7Y3rgS
RV02j6TMLA6JbDYJNsownPGX05spSaNaVKF242DGB09N1dMo9dFWI+PSbHpJKhBiCzMQFkbxxY/l
NanwBfTt5wcAHYGxwakPB3KxmoVR2n4M6m+n1XiqZiqM5UiZ5PsA3O8GL+TpPKiWcduoaXeslNrf
lmA9N5EpFSv38+WZ/PNDcOAhGzbz6Piay5FIy6CV7MmSsQr3QAKQtkI/0kc9ty3r9uTBlr4rW+Hv
oHbo+7fXwPyr//Na4NSYU5xEIjPZdhZSW4zBhAU3cItA3cfC9B9jb/Kua0L5lam+PDeeW6EcyD1H
9p4U0DLHmIT5JLf6pO0tnfc5bpXKvTKq1caOvLVsxeWJ+HdTlOGJz6kW8+q6HEsPOFUuAl3bh6JV
b0Op4R6rlOGL5w/Wbpq8tdjqRdfI2/PmQPKKEhtCW4sBtKSusSvSUPsw62DByHBeMCGVdj3ZA/ft
uXoWlryYLKQ+uTeJFJgtaPaLHWP4XOi4BKr7ymiau6ltvY0iWZYDzVTZy030PU6D4shTefiI+eHk
+EZgnWUrjB/NDLclAr16zzoEHqHl1mYk8jqNJp7nqojCmzBIpfsJB+xt2CPlXEEx3He+lUKBng0m
0TLYZmZbfni7T4tCMfM192mWx+Agmt/Hiz4pRj2SaW7VfYlY6gMXdYROgJgOWqxV5KCBUMt61h3U
rpLcIJnEIcnMikqsVG0tbUTQwEJZ9e1verGE+KQZwkhda34OLIdZLgJF6ygy7S0tNm5RX/7QjPV4
qDJkXfN8+vF2a8vNPw8AoQL3G3lRBmGx+XNzGqifatoeSo79GNuImLEGSFfLtbwvJl1xSphjX6KC
o/HdLVN9IhZEjY5M8PLFHAeEarBKtH3B1jwFCoiZSAs8R4hifJC1ULoK6kk9elK9VoZ62WcYD+RE
4Dly3lHzuNykmuFVZEpH/5CQLN4oTdvttAgbv1xPeGNaVb5NkhTP3lZbE2Z+ObeE2XR3ltI2eF8s
RrsrjKwC3hYfJhtuU5GLfJsbWnCOLUI1hLnWyEKL9qinzd4JcwjDi4LTb9FeMugozvgF9CCtgDu/
62OJ8CzljWfZiB4PE1KnqUW25e2pfdksuS3Ya9zrLCqYgJcDXIkQZWWzUg6pp0k4QOLWhXH6d73s
h104+Wvgr8VVTi/nfLfFpBqQVkkcXjYH06H1dWSlD1iRVZvaFu02zjvtk5aFwVdDsptDPFjmhpGW
nZTZXonwF8vpuXn04qyfZuX8j8vmTQyi2hGhhkPCfX5qgSo6TSj1+7KIbsO0kbdJGH+Bwqjt3h7l
y8c8iR/yBSBcCFK5ATjJFu36mRzata8rh6T0wk8W1pCuHvf+Hbpn6n7SiO6o/aYrYeqrjZIlBXk1
W/0sTyc1RA3PslP1MFSGtpNS00KOgQNTrwMY+LzpNmWjrLmMvjLByM6wXXiqQoV4IYQF4NecUl09
BGDL9lgTek6kKOVei9CkMHlhubbX1gcvz40N9Bz1x9sD/XI5k2NXNF7JEMOQqVpcEj16r2o4CeNQ
JTCyktZIXVX00d4KjMiZ5OB9foHzxPKRkAd5A5BIfIFhH0NVi/syNg+RNViumVvWTQCSA6pniejk
yrX+WudQMOJWxzBwfpNfrl60LzJp6lrzELOGD3g6VzdqP0Mne73/I2XjrIR8C9rBz97B74NhwclL
7nuxW8t8GtBDCcVhglrglJE2XRd9nz6ouTenhxVtXwVmtlcTHXc3EJP7kTvQiXi+7ru0ma4jT+3u
6whndd4I+Z1WZOldIyCKkDgKXABBKVgUmZCo9/w+fV8oOU8NjzReZ/w3CI0lypE8a6flXoR9s9Kn
d0abGq6mIMpbVu2a5s3LY4Vje3YwkRE8IEpXLydm6jwlq0VnHsrcig62Ci0GvW9x19cm+ANosW6e
hNYuLFFsfHu9L4LK507CZOOK4sE429RetmzW3JCBBYwH9xTj82TzAU6plQjvZIry+HZbryw//de2
FnurQLEVy/FGHISvYBcuoKqPojVPJkQCt9I7cXi7vYU/DMtvpqcDCAMfxv4ia3HZuXAqWtOj/n7g
amrvpaK7y5Q23qh10Dz2lR18L+3oSm0L49ihHOIgzzbsCFRmFqpUbt7+mBcDDeocJDhxO7clsgSL
vSc6XKFliNWHQUimi7qzcYKseQ7sWnt4b0sEubN8LGBsTOmWMrzgz3QhEd0SnqNxIEWTtO0LoR7D
WDXfeaBQQ6MJCBYMLlWgZadaq5nyMrOVo2qW6VXWBN8kq/geJkN6r6TyuH1fx+aKHSHsTEUkcfpC
YAGTn1L4iabDPDJ1t6rt6NrOcGxMunTNTWx59dEUjwSuvBkKRsFwcd921VjhM8PCCOV6dIqxMec1
Mblp4ynbYNT+rFJdrDxQltvjuU1eQrODILQwebFCjDGiOKnXxjFAhH+n1rmywVg0c0OzCrfNRMLt
7eFcHjpzezOfiZwIMCAOy8vdUSfo/Ge8So6AystNqxSaKw8gCDdjP5h/dRKS9PKQ2hMMvY6t+nbj
8y//5YGJ4MHcOG2DeOYKWFabZS8TbTcYBkjKUv6iFYW8ab0Ka6y3m3ltHsk68OiA4sd/FkdOnhZG
a1u9ccStTdqZ4/hRk+DvRAJtaoRV/HPpi3Ll1nttHimBkOxBCuolgcZE/rZo4tA8RprlX6Eg332I
TDvmCB9zV017+c+3+7g8Weah/KW9ZR5CzwrVjMkkHfMh/yhXfXeNVOH41IXCWpOie60pnhl0bj7B
WDaXS4acEnS7qofNUpKpSpo8vRFcVJuZkrFyir02ihDWQYuBWZxlXC6biuQ+8yzQAEfL6+LI8Uzf
csswiYkbULhyOjPLVsLd1zrHXQ/ljkTVrJB22WLq17qWyIF5xBGi2nPQSOdW9YxjDDr13U0h6jSX
YCwOaYVX8WVT46i1RlQF4qiE6fck0cYbOcI/q/CKYWUYX3aK8sAcV1CT47n0zG75pR7Xdr1V56IV
RwoJwS1keQ2/kn5WZyzfh67gjQt9ljIPyMI508mL+7JTcRvlo+dr4qip7clMZstkq2+AqVlA1gTk
fC0wp49vr/2Xq4QSD0RJyDAzpGNpujO2E86E1uQdG79SHRNS60mulFkCoNb3QDjfp7X23MdZiYYE
HBQHXM8W90LqdcNQEyGcuEvNzZhV/p3QY20lLbTAQf3dDEkq9D8JzMCWXQ6lpviJMeqDj12gne5F
ktRuPSXdfSiNo9NHaXdTlFQPROQF96UeRi4hah+4SJiH24g/nLru1AN0nJYyptqJlVP1GbF3eXrb
oJZZvjzTQA0twcR6NyDPlSjSMTI736nBCnzHA6q7rtr+jyRH/UhKTG0HtVrbaE0hXCPN7L1hZPVm
9AL11PVDc8iGWD+oUa3N2jJ35TCBCy0TH4V9S3MpU1afDSwLXZz0OLgTlPQkyfS3phGZ3+OoN88o
ZsXbQtf7s6T34pgN6XDoitreGBVQ6j4S/sp9+cpWom4PHHnOKLFtF5s2N9OaQL2VjuBFh1MSoJg4
Rplxanglrgzw603NWHeKAlTBFldzHle1buSjdDS4oG9goaM5Dazn5HdZtdLUixvSnAEQ1CupCAAP
txdLLUHtLUYJJTyJrg42YSSpRzuoZUcEtXTULMh8uo6I1Nvb9kX/aBR8EnUwGpz9hi7XN+xAjhFt
iE7Ij9X7sDXqvWaF3T7To7Xb+LWmSHnOgsHU90hpXzYlJFgvgelFJ6nJcaMZzOHcq0PjDnWarRDE
XxxG9OrXpha3Y5t0xmgMVoS0mdU6VaBk2zHQgg3j/6fvU8t8exCfzRwvduHcnjWDr7hGiBcXC9Ie
Ic2KElHArs0NN5PyfOPHQbFVhwmfH5H5170B4MPIhNiNktYC/Zcm0MOIKKiRkt3aKO48jn5XoAbD
wyQvEv+9IS1fKPC/A4HC6mISLgffE1mhRBoaLBz/6W3UGp8GVfG/JLS5s/Ukf5+IIecm7VGtAClJ
fZUFpl22h8uL36OHH+Oy0mW7KJuqmyhrUSrJhOSgYlBKTq8GpTsRumXOoNfRlYkd3EoAuKCMPn8G
FB3wWhBWgP4tAX+qVcpZVsvxydYm1BslGZHcoRgm/WZS4xDnpaSyv5l1FzZkfNLpr1r1KLDYMPDL
955ZM+LwWQ2c7DdDs1iSgOoRey2s+NTKQA8nXw4dKPzpzmB3rzS1TNwx9ngeEEZA7OD1uQRcVE3e
RTlefKciTtQbP02EYwA+3waK6M+DV5quhSXCXWAG8pXnY/b19m54ZfM9U7IMEHnPPteXUz+gKpg3
6IidMqUbdlYtB6c8kuttMebjg0FRc6W9VyeZBBFXAnjzWcp+0WA/eVORdsmpMweNBR73wFimpnR6
2wwS/gwMd4IJ4LtT0qpuPiCew6Zc80B8bdhhjsw1DkIgYxmSe0VldwgSJicxiOFhAA+287FOO+lJ
+wf/0n/SJDtxzbEOXbPBnWfl+njleJ2jSmAMPJh578zT8kt82UylP3rFlJz0NvFIGtXWTW0W4Qkc
xZo738sZZgnz8idTCqCWPMplU0UHfb8b7PQklcHo5L3oSQ/b0jcEOx9VXPLWJJtfpI9mFDp4ayCK
vEFgbi5OLyhnAGgVuz4NubBcOUJpsUZJGOJSkDtSliGjksIFlFs72Xaa1u5rrbQ+UH40PolOX6vJ
vlhwhB7kI1lys1YeGObFUJdZYyajNAyHWCSN7ZSgRQ4JRXWXpVagEDKlNyHjcByLTv9Cmb/ch6H0
1/t2GanQOU+JMgTDAWtJvZwDbLOMvM+hjbWaPQAP7xLHEHlwhSDHcDWIci09voxOSI1zeZAh4PLg
WbYMFHAzJtjKDOVk65mx0QHCbzS1ah3MiVQUOdTEjf3MXDm/55Dnl3sViMqs+wgelOiLi2QpiqSX
XpODgZeurTHXTtkggjupkTt0/lvKsk1nHIYcp440y9YS9K+2PKthzGxh9P4Wx/Uw+KSHRjhzSmzI
p9y3rT02gfWxy9GPrtBKdBpZCXjYYN/39sQu8jH0GVkmEnhk8eYTdJnsjlAVCTqqOecaiNQm7hRv
F/XVO2uUcytsKiCBPEd5Ji613Y1a1I2dTel5GJT2EMiN5vjNEJyrWp7cWJmk49u9WpxOz+2Rr9B4
Hs5Y2GVwm4L36X1jTM+JJaKNaVT+oRoavMAnda3c+0pTaJKRE4HRByZviTGChR52aWKlZ165zFOR
e0I4aY9oqV1G1toDcY5aL5eofdHaYh+ClZ6kOsW4kkKIJtywggnb9mZCGT9/IJDX7rihy8dCr+wz
smKag52zshJ/Ls7jeXDnvAKXCwcTuKbF8djj2hIngUjPeaWn/iZFtsqFrak9VJp+pUspophvz+by
QP7Z4gzkIDc7pzMWb5WxoctiZIwNfxqvYmM8YzZl/8haqTy1mOgBfyPKLSL7U2MLT3Z9g0wHargZ
H1esMSgXUGdOprn/PNF5D6J6whVxeRa2QV3X+B5n53gyJCq/VWK6XVnrsLBjAG1NxGykwJzVXqSu
5CWN7ygQTc+gi+utEegoTGtkCf3CMv9oc6QmBRIB2sZLR2W7MnCvLReFPBO7js3ApF1+atMrlM0l
OTt3HS6WMXRa5P990xWeLl+HEpFKAz7ua2nV+sc6j7Stb3VWtzJ9i7P8ebzmJybS7HPKS14ETMkc
LVuRmZ0xzZpARPRGR/HcLPZG2cWOFzWSI9T4nfXkn63C5RazoBZPpcUq9aRUdFbKLPmxJm7AsH7O
BjUH5DJO2w5QqZvrwVNeytbHqeqmlX362qHAVfnvxhdXdu+VAxoTdXYuKOTdNMj4bSDomadQLb68
PcWvbUbCL5XNAVcM4ZLLGbYKyQvyYszOY+llX8Emx1sRtz05IC5qJ+UltHu7wZdXFVIAIO2oaSH0
8aJaUZlR0ZL4yc5VWBa3VYDXmRea7b4fmzvEykMkTa3hsWOmV87015YRWBdqejKPKyo0lz2VtX6s
5cjOzhL+MvtQLsON0UOVVVIRXMkCufzJBxXydm9fbRQsskCekVr2ksKKDDI1kNHPz0HYTg+RKYpr
zceMUFSpsfN0v/oQFuaaQPISNvq8dnlfzGKJgMO4Ny+7miey58dDwfIJEv3biBj/gZtr3NZlVN/X
ivEDa1XzxqqlTyVE9jPuHRVJZFNb41C/1nvUPeAqEBjNNbjL7/AGJULMpczOaWIrO3002+9yYFOZ
7pPw62Ab3vXYtv3KPD9P5OKOm1NSQDlJEqFHvJhoQAlWPI6k+dUKDXdM1aWHsjVg91vR8FEbZblx
/VKevqV6YuwAHgV7EdojU5LnR8/Lix3F3uCaiVvL87wyHAhWk/7louclsgzEC5PCamumwZlaDjJL
rTVuhFFpW1GhjTgqlrcfx6Tfv3MFzpcM4SjbDaTIi+KnJxV+GmPDc667wMftCki1I7c5Tg0EA+lN
17eIyBiVuTILL/pKs4Td/AHyiJh/MQmFr0sGtPDgnDSK8iPBRvoIXCU+JVn/OZwPNW0Y12LRRZvA
EKAAkz1hsVFaQbDicrkVQx1rfVJmtwX+LuG+8qzeShxQtbmRu5TzRHMne02b7Gy1Gc33paxofM7t
ojMC7gnS7tJyPZqClISVaG/zcsqveMf9QYYLItNQKw4KJ8PKpbg4t4FC8rikCATuY6aFaYv0ZFt0
ppHrRgOfudlXLVTJ3ojRfMfl5gB2Ubt7exUtH5G0BxYfJObMySHStxfXYZULPbO1Xr+XMU1zB5Un
TBqhBWAi1EakOA7bXq7SjW/a3c73tJNvJ2tWh4ub4+9PYF3xnJ/vqsWSAkgArVsL9ftam6Kt3Q3d
UUorGUzkaG+iQX00est0B1LPm7c7P//iXw6UFw0v+q7VvtYEfqHfW1Gcb2pUsD5Eqmo9vt3KcvX+
HGE4MuwWdByXOUhDr9LUMGv9vkyyJHaE0T1KPDd3oyX8Q14m9hXYzXc+rH52DQkk0hToIAG1vdwy
lV3HvuxP+v3U5P0O4zhzYzbAmhOMdJy2N9aSfa/N4bPCN4oa7NZlAWgSZqREvaHf+95kbDPFLF1s
0AAEKpJ/ShD1eDRqP9gNSje+r3Q69/TZk0EjjJwNExarJ66tWas/Mu4D08+2RluGJ7WGxz3l+Zo4
y8u9SVMkHmbWE3jxpa6V6SclELDeuFeV/iaAwe1otgQcJOli8FFiKNfYvq8sHco9JE95q4JzXaIV
wKAXyoTQ6307Rv4xS1v7RxVrvOw0OXc9fbRdUx3XCkCvTKWG/Az8x9nejRPvcungV6dFsdqa9zjn
ASO1o+ZoDy2Mo7zRz5MHiyLO83tdHsY1K8dlmXOeS3L0BI9zKmnG2F027fW4frWZYtwXIxzYxCwp
3OroqXvgJHejJ+NZGfvh1hA4DcmV5rux/MyZkh/SEccpr4nMbZAV8qH2qzXI+uVcgBjhiifomsHq
vO14klx+mxLFQUCWxvw+UyTsK9KciXrlhXJV2htP04D6dlkTdX+kbe4b7xPrf26cZqFGg3iCYLIE
rgW9Rl4V87LvQyHCXYwLw4mBDDaxKdY40Db9+M+h+LMpKhQwULFUFKDlLvupR8QqljZY30cAavtE
KNWuV5PxYJst+guQJ5srO5bljxYGYE6Ebem77luSoTQOUG1Os4EqgRt12b6RKENLYjt6ygeoIgcb
dUX5ri6DzvwUl4HSe46EdMC0chUsUglzs6QVUaYjX8t9j4j0ZbNqWGZjo5fq01SnEtw4OzDjLUJU
ZnkUSVV09QbokNw+aHAOrTsAoHJ0M9ZpUDu66gF2R0XC2zYeb+eVgOvy0OGLZltjVLpJdFPbQx/q
8sOItQDrmaH8BD4SYo0ex8ou8rKm2xh1Wn62sqJb4+HPS/nXJQAgGMnJGR0yI65fwCQtCfW+ThjB
DxIdNUbZQ/8RM8LBUdI0+P6ey5Fk+dzUHIHMjjeEsYvTO2jQLREY2f+Aphdq15HdgnKD2GQlj4oa
ibuxC3AgZK8JY2XGl+PKSgc+Dz2C1BxKHEuxAbLaWE3ZQ+Q7cSfaq9DKtP2Iqr/mhMKUDugOZGtK
7y/GFUAvWkBkPHB+5HRdTGXnYQaV2gGusZKgwC75jeEWfuLDfcz9/dsDe3mKM7Ao0szHN1kO6n1s
qstlI3GGCakpK9+JDNM75FlKRT/Je2cslPC2n4R+i2Ra7ARiSg9vN/2im4Br54Qci3aWw1g2XU0d
GUJ0ITEa163xxrdHb5vyWrlVS8p/72xrBubbULjgTYHBWZa861BqgbNkHt1svegrcoeF6YATa6/T
qbbrleD8Rc/QPSJPCiWKRB9/Ls7GWIlIl09xH1AqBmAIvihOnTpKbNvpuahWWnsxhbx7qOpgOsXR
hMLkojV50v3JVxMzcKhLp8FGTTPjWBmBp1P4SIx4RvFCR7CNMT9ro259fntoF08DlhAD+1O9gTQh
xdzF3uxJ2SZap3mBQ/lDldES1qJxU/SplZzywcbVq8r9CMtuubK+BxYa/07c2PLnpqmb9zl+8S2z
y+8s7U9tcfZBXnxLUGF4KOxeBE4rtHDfqklz1eRFx4yLDEOiaU2O4cXgU1YkjQWoCcYWx8Ni/6hd
6w9kJGEpZH1T31NCbXdoS0mOniTeMYjz9oNvav3GAKi3sn+WkQbyxrMvD5uXbpMYnW/oX0qouJqI
yko7mh60KP0ypsU91svaxzyTKRsLdTzGqM2vnBfPUkC/HPo86QGwAXPU0M7Fk3WZ0+m8kDso12RW
G4F7/SCXfT1sqiEdM5e/64+aGQz5YUgG9YvZpOEHDR2o7JuZKN11jRxj7xh5PH405CxUnEEQkF2H
UaZ/Bq1nnBVUd+6qNoC4HvpGL+1rmJbDVw7D/rqR4Rq7DbFbdSeQ7Gp/Fub/66/hf/hP+d3PPtT/
+m/+/hcZzSr0g2bx13+dw7+qvM5/NP89/9i//2+XP/Sv2+6patrq6R/nb0X9j12bff/WhHm2/JmL
X0FLf3/J5lvz7eIv26wJm/FD+4Ssw1PdJs1zc3zz/P/8v/3Hfzw9/5bHsXj6529/5W3WzL/N57N+
+/ufjt//+du8d//r11//97/dfEv5sf+ZPlXhX9+yfzx8wx1t+XNP3+rmn79Jimn9Pt9KiDTzSCXW
ZUf0Tz//SSi/c19Q+SYoBMA8B0/IrjXB/GP8EzlmvHGI2bjcZgRknbc//03/Hf4fcGuCCMJ5Aujf
/vc3Xkzbf6bxH1mb3uVh1tT//O3ywiY6oG43W5ARXsOvhr5/uS2qxi473ejEgzop6sYfFVSMSS5v
4ySTj1QL1pTGF6BG+mmS00MMk4Me3DE6lZcNqpKGlvSUd4/CRploE3ZNAlpGCSxEqOp2Y/W6em1g
x7qTS107oFvk7+tR6rINwszBKfK6xsGvDJqYZnX6UQu18Skr2i+pZfi9M8ul3lf6mHzF/ive+54i
3UqRwFtOQxP6OEZd9G3QecS7Cvt+E5hN7xq6np2MPNgp3h+itQbhyOWkbouhTL/8sj7+Hvtfx/ry
ovvZdYJwgiNeYdS0FtUDRfVSb0y75jEGROeGlorzxKh9niplLQy7POzmlsiZguIgUuGF8yLWtDEh
qDSUfB4zETY3YeIrR3wulI0nGhE58FfzqxZ+5e7t/i3utp/N8ox6NvKYlQEWZ6wWBPmQBUP6WJUa
pn9hKzZgKKqNrnHskniPcXvtYxAywXUmhr9Gsx4e3/6EZ+WB/xy4Pz9hLuvj7gFKkD13ubxk2R+r
2VTyEa948FFlFe4HCxxHZaQ3uaDLSBv2WxhC/i6Qpw9yULcYI7IQ5TiOt3FtqFsoKP3eTCpMXvS8
ckaMeIEG6NUJ1xTSToifT1V1TqpRXbmiluuDehFgVJJLRNDE8Etcgj+1mpbYofQQyZ9M1ccq76TG
a0tjueHnRrBkpwFAF4Rbiw2PH0YpIQIrPZhBujfDpyYt9pwC+yH643kq/l/cEMVT9tBUT08NV8T/
D/fCnL35P18MN9wK1Te/vbwT5p/5+1Kw1N/BVnHm8xoiq8ch+O9LwRK/m/giEKlwTsyMLw7+vy8F
xfgdHXIkupk00rrPu+vvO0GRf0enFBIaIj6Al7gV3nMlLJYhjDaexLOIIqEqOatlGVskXGWIuNa7
KoMtUZeG8SD0CVN1L4tXsLyLc2puirQU1UXyA1SNl3CO3NQKIwrhz/Uih6NEpriI94GlPuqVd9UI
aWWDvWyOIQchOxvb8aZgmC5iwLiQrbHHoWtnttqj7llbTSHEDZUoQccwOU9RsqZ59nIsaZEZprpD
fpNU12WLXVUb1djSYqAbidvX5XbosNdOsrVqznMG6ZeDj6EkrUSQOYfy6B0tZSKNIq+izBqrXel7
9UGjlorycKP5Tlf44ylXgvjKABf0CAGOml3WHYOxf+A3fe304nOKNkiWm+gZCUSEndGsbmUkurem
6h0zbuN7eLnlCrBleVvMRjbUvJDFntcYI7S4LSKI4Uj9+8kukpqzmZfXY1rfYaIzXqdicLpA7jad
oelOihv8durrNU/LBbJ7Xnx8AOI1bLY5Elm6Dw9+0KpYrce7SKlmVf0hj69y3cPWYWg2oZAyh/Lr
0VYk12olFx31a9WzT4NvfJPl/ir3B8lt5OkvVPPXUtRz1y8mE/AhiHMhA0DksbhM2YbYqgWGSNOd
xwXQbicUFGcHGAMrzDaTgTMX0zbVigrvL9XodbJo+loNi+ty8REcRCQ5OFN4thBrLkV+oknkehja
4S7tW/+HFI3G12kcjcC1UyEfJXVKcieoYJVkcKe/SF716PXTtPGkzM+cTAUU1BUT44bm0j0/VpwA
pMi7GQW600T32ILGdtsOjQWLHbKxi/wxn/LjaPjx58HbqZ1mPeq1F0hb3+z1cDukatfvE8I5dRuN
UVhsc4D27bWal4q+9fRO/hPzO9Hd+1qi/GllSXSTeVSCgANJ9peqDJtPQInqT1LuyX+OU94XN/WE
0sIm08SUO3hxDXdRFqaqU6CNtasBOO07xE1H2q/rjZLL2ZWRptkNvsVp5QR53T2Fk9YGTm+2yN6L
uoq/1VLj4SuQjUeOoRgFt2GY9lmTjLs4K6W9HIp8+FS3oxLtybyP5skwO+5ePYqPwqw0ItjCzMAa
pPm2i6XiCcnl8VEzEsRsM8tKroNSqTHQkpsf6jhEpQNrzrtJ6ib/NPp1dY21loxeUTGWBn6dJfs5
7KYu3ydtnlxrlWh+BGo/Hkwptz9ltocnAXqFYHWE6d2gft7zpCR71imJCu0wjEssC/RukxVaBHYp
xonNrcA1ngLeigj86/l4yBJPUXd12JEvxXbSGNzExqDOKU273wfq0IHX7UnGbi2/6FwoX+a1PdVx
AtNGrf8swkC69VujGI9BkRXjNvKJabfYL8n6thrMaXI9LQqaHWPZ5xuU5aPmBJW1OtoYK9JJw4o7
E0xeU47HsjKU+FhwnYCRaUBb5UEodoFhxC5lfCw76jJOrVs1DBGqUcm9eJsOVaKrqTXzyc0qU6kc
XWs+6r4RyVQf6uGbqpdR6yggostTXJFY2HZTM/pnRDMk5D2jSHeGOI4+eLFe2G47ptKjn1sD4ppl
M2yyMkPEr8XaOvwTRf4GZTkzMaddKnDa2HmVMD4MElSto+VjpZvXYfID4J3+ZDXIz/K1SubGnggP
kwywqjSs5szART+qriu2xmjdeVCIXS3xP0IjO8dBKr5PdvZQgA39KLI0vpISuz2EmgXsS8aV0k2t
Sr+F/IjSPexZJ5zKZNd3FDzy1jM/jHYXQBIb1a0R2/4Gmx8NQQl5cMdEj64CoXZO0uoGIkpdtQn0
NsfbO0q2wWTnH+vSz795UfZJGnzfVVEDPySFGbrp6IlN24k/ZZ+AWx3CYYMEqAczBAGEumqkD76H
E7UTkY53BlA/bFb9Q94NJ0srxFWvlwrWGUG7SULc0aOZkI5jqOrkmnKDkTRsNbW9HZX2WlHz4pTa
9s6HmHeMYCdup6CZDpNiPUgithy1xu2pk9JdniXSrZyTMzEUP9gOdaMc+1akxya3inMyhNlO62v0
/lS7/ayaneJkpXqn9tGPCF1vqKR+sjE8yXiUZKU4RsgOXQ1R/GfpT/1ZzrTpxxAp4ceUc/NzJdLg
WIU1ctdN9sEPsP/URMpJnlZ26iokx92aMdkUoqlOWhqZ+z6a3Yv8TmLj6myxrGunD4OHhOumQI0g
3PRp8gnZZG0HB/MWi+liUxc5iVLDDKzQkeOUqE1t8g2ar/d9GBqxg2+Z/agKDIuzPjtlsdLwFPP9
hFWVVjdJJQX3yOW6Qg+/6LGqExrl2ZVpxCIDiz8Zn8pYiW+8qI2vMKPptsCXyhNE9XaTh2rqSH0O
E3XsERzxh12Gfgb6zOGHPlSGyDEnIsgt6Fikveqiv+mSsf2Bm5h2Gpqw3stqbzlNNBSf2kqjHqH+
L+rOY8lxJM3zr7IvgDJocVwAlEEGGTIj4wKLSAGHdkgH8PT7Y3XPTmfOTNf0bcasrK0PVQwSwv3z
v0zXfOdKAwQ0LQ/VoNLICQZvm8r+O7H0HuE7XXsxCvzrsU1N3K5txPhzSLnWZNfmWhGuS1fuPcVY
Ecq5yxAdvnIeTTe6P68UpLjBAyW0y9FwhzauAzs/erlnvQoWi12a4lvTOmmejOHWCtLW3wqMUBdl
+NWOkLD13u7Xx0BL072vYTsbG3cMMdetVrTi8Dq1NZNKCtryXpHC8lZaQ416Zw4+3W6Y30vqxje4
t/IqzGilPd3acNk8M/YVX5YLClbLubYNU2GeZ8NzsxTr1hgTdfFL+i5az8o3U9sam9ROlwPtrw4d
nnozRyaU0j6lcnc7zH2zMfLVChNLfO1Eau2KflyD0O6W/p4t2f42Z0ETOkXXnvSq7Dd+ZmahOyd8
vhArLoaqiGyr/Zzq9QgV+FGAg4d1kpeR5Cc0oZ989ixPG7+qH4nTWHeUqVwtPDelEN1HNRLfk7am
HtGX1h9kl26MKeuuq3AvUqinup/Nu1aa31LL7+LJXFs45dyJ9aSYt6lhRL22aFE7SfxM1IlHldZ+
Iu/qLl0yB4dEL+M1mI4Uxn/LkPfualSXGzdj3y5dVUdczvdqEeK6LrWKpBy0H2TgPaa1E6bBOkT0
1JYbabC3aarPfritNA5Dl4ltFojgYexQNtiZP48RASV+nMLJW2GAPzTUJQtVabvjNl/G0E0C43Mx
2/FDmKKnkNvp5/u1kMFWEPxVh6nZ2W9MG+79ytslosnkldnPVHW9EFzYlnHgT89SFWnU+b31PJX+
iKIjGK/J4I6SGma7i8vGDS5dmq3hyJd+KptseqfaIrvURgeKOzVNlt2tjWmcSHwPvq4IXe3QoHVD
DwfN1F95E7IDzShdF5Za3f4oHJ9HCJvU8LYuhngwNDXvMpmkXtxUNYuiHAviSHl8E0IwJsvRQmMd
qFZcZr9llsgsZrpM6pmku5iCuJgTatFFZpG2VQRwbF5IWWuu2jqPelhXXfOauNqsx9KZzXa/zgFe
LDpdsucmu4XlG5CBTdRLN3+1KnI4QuF3/c9+pNE9VBpFq6FV+FkDXtPLZzqvmPVEV76TfzLGzlqy
CknNOFVWa99nSMfsY2GlXnJsqnzudy59vGdK0fLvbumX6SYNhHXokeicqk74e2R2wyN+Tp+3kP35
S84aEPX2UD/NY7OxKnu+k8K2u9DVh5olS0++LsVs76oqUXcQUmqvZCrPGZT2ZyFuEybeuzp4X6Ty
fxKxP+94ytcH5aXJvk6t3Ihl31o7c3aNEE6tMbYTedNgUUXp0ader5THjSXeRX8plmtupi7e84BS
jXjM9Iot0HXi1BssPrbP8TbC6ko49ArtLVOOjEaTRaYZiKsvyPKfd3Q7zW+Q6MFZR8IpUFAMg26F
dIcy1AqrFtVLSRX5N4+j1Q+JoPLJKCas3EMpu4NvoG6NnTktZGx2uv6Z9RQchoxJzVOb1qW4Tt1t
MWiCcXEi1g124aWhsrpPlgYVFg/Ebmkb7X5oaYCI2uoWAGKqemMaon/ThBm89Xy2gNjCXkSjwfRg
cEY4Zo0YHuts1XblUg4nT7X9l56KxoyBeqVrR9en+VUui78yVI3JFFLbPDtRqwcIUG2rSW3mzhV/
VpXMk/taZg6DWLc65xspU0bZTb3iB/2NlLXtfFsthO/eT41YyEUk9l7+YIXvhjXMLKPyib8npO1Z
J8OrfB0cjXSfSTARBHOglWE5O8NrkVfptfL8ihogdy4eW7NTemgv+bBXrTVFld7UXIhu4YtOmEHz
ISnCOTPFbjI19sCOcusQmM+5S+ueX8lRvH1aDdV/zYehmkkJy7yfZlAo4sPGfasvnEJmvX+ZKzYc
L8jXL0NG94qpyorGhnJYd6Zfi3hKg+bgqj4BuJ6JddMIImR4IAixWyb2hMAj4rhrt0mTrGS7ee13
0OhhDJMprXllRv15Fd74N9XJvwQBPjcV//yO6v3CF/33eKTdj+ZGvPS/f9T/QOIITuO/hgf/789U
fNS0bn/8Qjbx3/wNHvTsP+iqQhSFh4Q6VsT3/4YOuvof4AGEqt6C+27o9r+Dg5b/B5KLfwMNb67g
v0ODZvAHDC9SEP/W/3DrRflXoEEDTPEXVMC9+eDxFMBeQBuTMPy7E3aUqd47mpZsjFrlJ83yfywM
GzGlmic7E25UOurYDrk4MpqgJ58EKHp+K91zIp1D18bouubcuDNF0H3iOlsN/fgYjikpjxEnc/j+
0e+C6+hQxbXBvO1loRpSVV6L3OmnTQuQ1up8Sov5ogvzuWjMb+wVdvfdcchNZxtCqC8Ds0m/yHyo
3iYggfNge5/eaIwPZV3peojbtKxDX1S0JtBqsklHNzhwYo0nm7c11rXUfxD2orFuN7Ney7PCJJj0
oWo6Rs2BvJVT4Gf+us/sKhpx9MdUi41H6eO16Uns+HNAjpyW49mgZVdvZT90kn4K9ay9rxAAhFpr
3YlkfF86t6FCzDZpXZqz7kiH36l3AFTCNTVgT+Ymj2uzc3duvVIvAxAmeuvOEGO+KwsdjHZqB4ac
QE/GJtKCmqDIKXGa137tgTTNuO8NPBtpnpIEZ1PXoq9WdTJcLPEtpQGbrgqILklL91IR4BbqlfFz
1JZzXvXqif39Hql0n97LCsQjRN/VvXYdyy3taueej2QgIl/YOKAM4e8uuhAXszAzuO5S8CIvEIsR
wQlScSYRKGRnMQgzvln4xkj0zistNn4fqTRdCVXR1RrNtMDVJseCbTM6i3pdGFiexsAa7nC+vLaZ
orbCHe1qa0g93466Le8cLttVz+VhbNeYwINrU4/DZjFaMy4xasVozbbG1H8QX8pubfT6jikiBBYs
+q0oOW1h3h7ysDSCEJzKuBCYNTqbwmyUG0oememoBkdcOb4KdHqgEIqq13J58XrCDeIlA0RyvD0a
SXykahVbL01t3E5rKZMN4FgJRDOitRwpYGO299U5ScpDNxQDk48NBvVQVmIVRyKKaUXCFKK6rVMq
r4sdcq26yNb0EC4PPRxNCoAqK7CG2XvZrtfSwzirBBPSlEaZ6Kdo6kawkNWZOaRZOeW7+vpEggxY
lTYrgr/K8dlIVo+AiClFMe2ZDcJHN8Nt7ZOvSir8BW1iOCY10gTp3qk1HeNBkmJe23Mbdtnyjvfy
Z41QRBrNMZUDZWg5nj/OOIU1bzkvDGHSBSfPyJJXWxE8jHFGbnWZKmQM9VD0vEfsXXHuNsmw45Sv
VT9MXqYtz/Qyk/Oayzla1+LoOnW9FUVdP9nrutxAqnE8r7MEmhYsPcWxmQDriMTIKdXMJ38Jrbye
1ihLmzGcU1uP5zXvj4zD1SPxwN5TOukn15RmHSZSW45jNxGOoPK7xqr7Nmxa5PehwGxCUZUL5rxV
DW2kS28BkKB47nc+hc9Mx54uSoiytfvQW22wd5iY+ipa+9kyN3Y2O8fRHIsHnWBN4Ju+k+eUad0M
e32pr+bYApnIWQptN6BN/pxSgyY1r1PgMaXXeAxV+Grs1PYBxKv055ovLuvcMsQUo6O8VoX7oC2p
sMJWK38Gys7fwHfGZDdlYgpHMRp1qHW58jipFfNGq0X2yEj0EcxFcGyR4MZ9SYVhW4giAjqxnrGV
qqOnTZzEe9PaVVnaxbnhK2Iw26wuNtoydAdA3kDft4F8v3lhj8HSmnfESadLiAdsUKE9l/lukInD
CQrWV21bpwxY+oZuDk3Sy7ngBH2XSn0wZZqR1RO6x4XlMcvKTdNM8Kvr3Ex3muxGYhQLo67BU9Nu
pXXBWI8NyMx97kFR5F6vyK8M+l0xii5WadbtCXJ9tvx+FPEMHuMmN/9KnyLeSubuJbXNSwm9FGqT
v3fz1gfOn/0dCqU31tfu2BMZdwocFdn6VPT7dJFnr0LF2oYl7JsTCrAvKhO6AYgqrlr6HQEkFwgx
x4wH1xlPYvW6O01TFycQbRf6eUkd/GKDL0YVDJq7l1nmPhQawddWn9VfCVgTL+sIExa2pvkVHcQD
PQ1QT0IqICH5wlNOx9XkPWAvRUBp2A8kPi96uIr2nATOj3wpvpsezpXIQ4kY5yLR78s8BxsO0npm
oaiaVZJ9141OxCxak3ZrP7JF+cesLj1QFXs+t7pEFVCZJBzZfrWxNL09SYNDEfkZNbsOqKRA9Weu
H/RKg1tVcdMbHL0kTVhDV7PlZlV/VE1Qh2bWLhtCdysONEy6sussmsmoz55Cqa0u3eervamCvAuT
Xp0a0zrrs3ykoAYuUfV2zQpLo3Xypa0Rd5KJRKlYWLvBFgJhV9JkGbWmRqJ4lhUUR2TG+L4aU/08
UPByyAazvqyt2WhRTuTOEhLeCN6DNa9cI7ern4FNQcdLsbJqBlT7NQ+asYIz6gC+UZK2fX4UbGMf
y0BfKXmTFr1tgAvLk5lnBsfDnBiq0DTHb5PHi7u1ORvVke+2+us6+tnRql1Sh7BsfZGTYbXHYcju
IVLYWNY+AcQHG4AP1E9zltJ/ocRp9j0NlA7gnF3AqbXQhYv7WiAHNiIoYsPf9kFSXd1ltOAySr08
D0XlDne6wSkspFztFLTm9NVLi848zb15DxiQX/uy2eVjXcR5WX+rAa2B4a0ySkTRFpFZt8PzmhX6
HKJKPqE+rsjeZ0QsNrjJ1tCt8nRHs3aOs4OgemucOVb5aUVtnlkS68NWiQp6BtoS1mOWmIQt8ZiI
doNFI7gKnZuzzejhCcKkVOVnagzFGOLnzsEuVyCjCAQzkZEvsczGWVDxO8AXuyK+kZdyN8zuOGKI
1u0hMnRRp8/psHg/ynp6SHJ9IBDaIoP4YEsmq5g7OJjAe4tsXkECZRpx3G+6bVD53oeZKf0sR9Rx
oc1QmtwLNIgdgZ45eLJEgDKH8HcWPI0ZJERAd5m2YuojUHw7d27f7iZbU6C7HqCv1mmvWXUrU+BR
2mu9bm7JNkClrQ31ZG17p3Evk8lLS5VALNA5n5am8Y99jvE9a6YvHVjYVhomTScspmKMDNiQOMhq
iAKetLigGiUsc5nzorj5yK1q5Je5wIEaLa4+G8Du+rU3klPdmMtWNk5yl8B7bbXE10Rc+2Mx71Y5
anqcikonXKkSQ0S39EKNzuykZdh263pw/SY7qlyYMJdJux9GU22REHahkZU/ysx2w7ywzHtsFt45
WSZFVBP00S1tRZpkJNbTJ9KibmOtZX/Wq5bEbLePc0/mD4h7nJ4XAaso0TF3TkGrAneZoR345LxY
jtgFo/bUzXqWxpOX9Udwj3mT590L8EYXMcWKb6tY9kDVdazPff/qqXoW4ZT71idBkGo/+o3xkxsr
92kJJB4oSAK9n4Mwq7PaZwZPvgzSmzdkIATvgKL6BPrWZ6S2KV+9sHL743EQCeUzTqc2TaX8F8E+
XYaTjj88zotUfU6anr1YSVm9q1VN8KnWsEum0oFklZZ2CBqr/BBWUcDvLp2APDDkt7WpDQqw8QM7
FlPMps7hhLTRbkI6zegRApVYyhOdjKyUBH24axyovHxb54nwSQjP5TitOc07tQKWPfia1DZGohlU
8q1jNuCsGotnw12ngLhmzLY7n8K0OlLKgAcAtXHTs2+ujnMWjj0Sd1XUmbXvctxZU2DNKlrq1q7v
7S5t5yhfWK5C4TZNmJBMOcT8e5P1NAMfDAe7o/tso8kWVZRK0T6ZIaabdg2tYDCXHaJDGQ1VG/wZ
dTYRqaDy2PRn9zOfqula4s+2t0Ix8alNyjsGkZRinVmfgql35HtXeszXdtsdWAlUVYdBK8ePtcbX
uh+piChO/Qq8N1a5FumjNoRe5xTtQ0nz+/fCE0DSZRvcepYS23kebCdjsBw9R25kW7LxLvNyrlrb
7p/ZR4i+KPW0SzZaUz4ZmYmHckjFOm1dqgsG/gg55/Mm6Yb+eyv0YNwqJS+BkjvPAgrTAcbfXMdo
ykjrhf/FMSdW9ryjz4x9ou8u0kMPAEfqfFZ1Y3nhFAz218ku62Ej1JQ624IE+WFb9QxUVdddcX3y
Flsi+MhKjkcRA/EDeYuEQCzuMGz6lCUlnkYnDUKrLmYS2J3EZO4MtMnZUONHgbpsZKZtdTYvERo6
936n39DihF1VhNlQ5HgbqbxxIyKwXG/bqjxXtHsHbpRqqrC3A6dG932e+tZGwUl8T6zLwX4lnsGd
SPNZ+mJDe261wBe5zkOF3rrdinTOxlMmSIF0pyF14fSz25taVdXPLnHcctsEufHCBNN1oKXTbUxK
i309TfV9UqXN57x4fhsaWoZqTVMl56xJ1MFJt4vmWgTSKXcZ1hqmOKvBLK5b0zYh3yg/O5zUgkNO
TAYbP4iw/hYEpcBab0jtXGapuyeQJ7nvdPRqYHVZ81KnYsm2SzpMD9DOw2eHGCaSq5X87Ot22hbG
4gKRCb3maZmZZrEYWZdSV+TgzUbbpPyvJ0XoijS/12erVY+IJ8ooNRx4E7k6KE4SvN7+ZsiSOj+P
FJa1zKTwNmErepKak9HndITMoaY003fMduMkg51sx3YZv8xSdo/BmoxuOK0q21sTi8BbEyR6ciRg
UvXM9eR/xMLs7S7KHfPsaXhJ7WI6lqle7AzJVBO67Wxep0CS+Lkky9jvhMNUEOIfK+YznD3xJiu+
uNjo6+xLvg5zdQymTCsOvaHrDL1iWeMCUDk90VHAIUh1s0UemaIxc4lXOI8nn4TkJZ5bVFIXy86W
JmwN5aqDNuneTCx+I4ezWDmkXfs0D/JYC3KzI9rOyr8BIaqGulA92TLnspX1Sg5fAzsptHAYNRcq
1Aex52llVC9z7WERZc8uhfmJnXB5dG8VFyOlSnFiWxjd8sy+h6hxDyAx/bUrURz4Wg2po7n1m2eN
6YkRxD9Au1lP9BiI9zKlswcfk2/AE5gNe6mVQKpNYmrT0Cc1CjWJOau4oH3sNElDZ8xBS+GadX+k
EXS9ZDb3QczZ/SAwPgZaxy1nOYjnOlnEPUSbPexNAxPPUylL+6cgPhNrZjuV1f5GMe7TrPUEQNUE
MTzymHdx7aZufYXdX0mfhr0hTzUcvLkOPjULQ1vButoW75Oq5Klree8untScaq8yjXyDUK/H/U2J
RuBGAsfbPUGfPek+tzZwvmtjon9Rpcc7abTPcyMBcLTuWjt8lF4+KD3dVz6OID/Jl8vIvPckGbXx
QTnnRFZ7x/e1lmn3dSjY98hQbafqk6GV9uz2IejlY2caPyojP5mj7kUA25vmpnkQWhbb3nDAdPyI
HyUIh778aKt6iVGefdFIOwwnGJ/Ob0gCqr46nf2U6dpFlbZzatJEAKkR0OCK5lLN/S2z5E4FPGSd
sX44TfOV8EI99r3M2VZS9iEZVUMoKudb6xbm99KAJM+GAHdMl37MZrFpEB1qgQSiCcBRSm+OnDHN
wiHoW0Aj8/bADHSlc6SGWyIcj6y4fSWzZ9jtFhyGqZOn/YfC8xEak/ko8ua16zkROf1N5yZHTucJ
9X9Z0XfEl3PO2eu53jgZT1OpnJegllCVSFNGvgISHTt9KVYLB+3andig7+Hm2eOsZQiDdb44bUCj
ivsIqHNujPqgasiHHNyjdFi3DM4U2IriZC32stX7g9ImkojMfOvp853W1/fWTXhS5G64uuhpoPZA
+MVJuVp1rmWuMxk0F32CHh3cWzW8tW6LLhu3RZsFBzOf+SazvDBw9ZEGJiCcWm2q0Xc3+jC8BIt3
7YygIe8hPZF09qyzPuEpCeb2pR2cn3iirBPyC/+oJo65gDa0ehbtem+48z2zFnyP5+39zgBHG6B5
3eRHWtsO1d7rB77Hrwbx6BtVFocm07JT36TXaW6IgjXvp2GxHy2IWo4fGKulPgbkvTXy0BPFv6dY
egpdCUKF+t4KOffIO7NvswOm2bdAaFsp+YLs/kgi3KNgXI2SVVOR0Xq7uSzvUc/PB1fkjw3BZzGH
yISHr81Ojeb01sa63XO6CAkRnD6TebBD0+YguGRczaZcZUxVMNKDch4OZDZcqLJ7WqsSGGmSyyUo
puWzt/0DBaCvZAC+Z814rAiq3FnFcgFNaEPaMx8NpncdSm6/TGTlVDRmW9Jw9jlWpJMw4DiXyiH1
v19HnrNpvcCMyr3y5C5rqilkG+JxYvWOSrPqn/gzkiIpXo/bgXrvdcZHWzL9EkukwkLCj9dape/d
HrVS35lnhHbjxQdRC0dZPHdu9ejkyVe4YxkH7OBMGwADevIDpUdUBPrZrZhMkywbuK4Z29AYPEC3
wSMKu2YaKUVHkGU29hvlUT1Expnzli76vAUBuQzCf7eS9q4xnHeqsunwJA31NhdBnAfYL3B7fu1J
mYigr+99j3zjxehPqVsM74GYCjKOs0Nb2kd9aP1QLPjaLlXqKc6ROUrTTdbaQtv3I7Hce3B+gNLa
IX7gm1Wbbfm9Cwy1W0URnDL8+09906Ayk8J8gNq1nt01X09TnZqUmOpfAo5ZG+GUBJlQ94CtRctF
pPoFBpeU7y8zAi+0NYu38bLO28KjLo8oDdejJZOK13PWtuMC+K+bnfc5VgAaOGxQMzIWiVyy00xz
+5QnRrXtiA8nk0HceUoVh7Ruja2X53U4SMC3PDs2RfPsV+sDYZvP6PuzsB1b725CVbhHULAvGUhN
m26pwT3TENohuXGTWGTZFDr0V29d6pnZ4rxnoxha1DC0mNaZady1DCl7v5IbEMk7Xlw3LEDmQvzs
Xzp9zQ9Fn1X7akhXji75GqOqqDZGRglfNZw9C3SiKrLLmOsvS+vu9V7K2AY+uyPWuP2h4SHbp+O8
YlCsVIxm7JTVvRMuYj7UwXhQ3nzsocSfUjkup5Qy0y72CuuASpLjhlX0b3SyARmu+T3ugz3kc3G2
SjVsOnMqTvh93K807Hyz/dUJqbslA9sfXiBAxTNUEJ6cVhZb5XfHOZ/pBxD9MzKqOhKdeexAOGVG
h72PdOCLmaEShrj/TLX0U/Z1rBJO9JWDdjco1c+Cl6QpoNhCrWyqbWaz0q6cGjlOWuAbHEn51MKc
eJXGPt2WKby/Up4dcir+nivt3SNiq+yMncM6csjs8jsHHDZ4Td+ZbbUffPE2+0nkGMtLWrWcoNPx
xbWl+xV7qYXqsOTL+31aR8FUnH3d+1wpyPiunHUnZu89yeovIxeUdgu+c9uau3mRB7twD3ORnKdk
/WHqk4iqFl9orDLLq2NzHtMDhFgV9WMAlQRobtNVVDRbCHfSuZq6SWPYteQ4sky9Wvr4lg/OsPFb
/9VL8q+cTn5a63gpbiXorTncMxcuEYIPEJ3RigzAkbgWIDZ85pPvDhx4Em5d160fts0CNOatd229
Yts29nmy/AE4wbDNjzL3MY0luoVoN/WHyQZPJ4wNIDOrw2r0+tjuON9mM5x/RH4s0rdq8C5KDNxN
n9MCRUHOiWQQf0N9NBoszdukImjeSr9xzwF3+bujJ/2HoTlv+tqrHgEF8YS81WXeXxx4KA3C0Umy
GG4vuGfiqhEuTklC06GN03KDOgMIIymS7nUmgPNB5Pm2WVJ1hPqWTrj63vqCCW/JQ1UqY4CQ0txs
jOZSUhesWeXUXCZQhZRr7KxV4od2g+jicVrb2dmMRjeiKigaJR4rzUTk7wzQNYsz+VTdV/XPAgj/
rKOO+mG6QzqGpARm84tTlJPOiuDVe7+1esSlqyrD0VCzU5z5dZ64CCoHnCP9GPq2AttKQ1EgBQE1
W3gKizqWKfKRJPPfl6o6F9SoVRR9sJGWIgykuUTkMpfIaJqtWRf+VmU6qDvBifJe851zldTat4xn
7WoQtYLSpI87c5m2gUqAmge2tVU/YihMtkaqfWe5QR5sbUrUwXHvp0TyinaOUVFEdZIggl3KoNjk
02B+d0wlYl4dO56btnmjaoBNYFSXNsmJ821Qx4YreavSqiTzN08YHYpo9FMHyqRzNPCln8LVVy0/
EXpsmC6HTatRzBRWui3ypPSKUE4rRu2w7q0CNUiJ5Mzx0MuNwKLpFr1y8ibXovik8N6eQnjn2QgF
5obN6JaRbyfxn+T9v6Rx+O8JGC7/22xOFsqD/1rH8HTzo/6fu6b78avR6fZf/U3JQFLBHyzgtFEb
uFjRLPx/JYNh2n9ghyZt7mZk+lsL099tTigZ4AzooiEtxSK/4uba+LuWwbL+MElnwzKC7cPwbr6p
f8H5+me71L+bLKhp5auRlOHaNzs+5qPfkgDALt101bT0mhM3dBXOXEbTjS11RqXdJ+OKLTvFbdr5
5OdmqWL+1+RQ7it4sZOLQogzbGn7YVJ0iuhAs43tYuC0lASe2EE9AkD9w+X9T+yjvxlm/vzCPt5Z
G1uI7t58RUgz/sHC3kmBa4Rz0ZVqdnaxlGg+TkjjtuwwC7pj9dbONr6mms5yGD632YFCan/h2vnV
QnX7DrRImVwx/uH2/R5kM6C5RUxRllctBz6ATjY/8Oe0BzsrgoazVMFy3w7iy1/89F99VLc/yw2i
1pZffvs/tyfpH3+6yGZkCpR1XQWwh3sZlFd/dSrXvF/MJtvZ3uqdVinT56yo0B/oUwMEH8gVTYPw
kgILy1z7D+agEiLjybLemMzV9//8OyK++QfPzp9fkWSJm2kHXzMe39/uDsWsPYfEurwOwVKflD21
QHuwwNApnKf2eushNB9m596axPxXwQp/3vtfH2YacOHsKVPjjaKk59cL1OtdToBIX18FdZMkXIln
Mm3y+1E3jDPH/ezo0pjFZtfOVM/bRndAmRgwKGX0aCw4g//5tfgtVZKLYVGgqru39Jlbyrf9m+9t
zZEqOkOTXW1Z8kpN0lLfVns07vWASpCt0DBRrb7WvzTwWhFDAdYXExvIKdWaOj0XNdwxxoFleEF1
8ld36j++SDTe33oUdBNDPgFAvz1N6PrAlcfBv7RSRzU3N5xWlNl/NZAs72rkRxBGgbm3Vnu4g2DV
sM81xV9coj8f2V/uGHGj1HshzbrdNdP9zQ0u8kHZa2+K64xYegehLF+MVmsABTTvoa8NnmPk7/4D
ZSPM/pVwAIJJpWReDobmitgZnlLLS68Pi7R8XWz7CZfYHEpKJ1rmLtsBURicu7rp1bdEGWDRdisj
/MfuFlXrczuPqmafx4nOezfuk7y9U7oh13ikVBDAMK2rV0AxXiSGrf5F19fhpV2X9S7R1oFA8XZ8
vHk/viYcV6CMVYVCUuYLdXpFZu67JuP8nNbq2z9/sn6Vn90eLHYLln40aETT2r939lSTW3DmGvKr
nSn3xEGj2At7nt4EJGpUlcV0LxphbNdFwgb2ff0XDtL/7M87DgsgESKuhYPw19eMnMbVspXKrr0m
tKPeGkVsiMUhEbfr9lI1oDb4PFqyAb1vEo7t+s9/vf0f/z4haS4O4Jv6D4v9bRH6hy1gmZJgalRa
XuGleComkdcbuOnbaues6huBm/Lrnw/1vOjGPVx+/dPofLGGNZGIPn3crvcg3bTdNYlPJS2aDAEg
M/bG/UQfMGIMat+gbxIxp1y+pj1o2Wwg6dWzXQpjipmuGVFvWQnvDI7+/0femS23jXTZ+onQgXm4
PJwHiaRk0ZJ8g5AlG/OQGBLD058PdHeERflI8fftuatyuIogCGTu3Hutb3nVN1/ph8exremkuS19
2QWu5nBYRJRdTEGzXDvERchHd1FPhyAfCUJiWiK1Q1v5mIty2Bxny+PfFc3rXtG8WvtQBNkTGmVx
bmin7xgqDPvwsrDblercFXpdPmc0AfQvNtiPNxfdJbN2IgmI9CGB7P3NlfSL8o5x1Elhi5/cHapz
KjUj2OpWpG3QTg0/c1qzswycAeqYwPzi4XpvuJyebVYk3QXGQcgn/3xVkGR6RiGCTvAYdEH5PHjp
9EZNK1TUtuWzySH8i81cm9aY92vQBUpIBaRTUvGV33/jxmGGlipWd6S+4SVOQq/CtVIm80iroeIo
ub2woghhleogMTJdsei1gbDTsJ9//mD/Y8PAY8q+jsYOfsSHpMoLwlsp3f4YqmFw07i1typboc6l
PymeKkuNbjnu+csuyZKbJudpmuFNtTmDOEsGDXKGFk0+uVHwRdjRh10dKhXweY9KR51+nqsXDuUj
QjdRqEfH7qK11ks0mjACl3pS2M9aUWKw8QZtFhRj9MXTcCF6Xf04UPPAePCpLoi6q11Ko8/tFmZj
HjFPOedSkgJSNHmRI+jnTZG60PAkSedk5AaMZj81Z6NiJbT/645ufqiWJOd13aYPh2LDma35Cqr7
8XXhkWEh0gwbpAtvzPuHhwY2oCGhm0dmF825bUhIyEXb/mi0sLoJrag5Okz76Z3xwJMFkdo/v3hm
porq6gZN98bAEsplcJR4fwGqnSb2oEWUoTiBH+shE0BVJquujhcN0k60doQW3QZ43Gi8xUPwXQY+
OsyclebsFZX61Zb+xfVc7eitS1wnGDPzmGX2UxBGO82Lf3/xnT8UwiD7OExx51Ws4R8eCleTceUG
rn50qiFS5+7YtCuf1XibV350Q+s0uIkTR1nlalE+90lpbYJRQluUebINQyVFkWJqzVuBQH2pea33
xUP78XXxCAKnCHaJdcGReLWEBggnU5PIsVOAQeTGTMymxOaWaSEdERVVc6rib5k5OVOGrMd7+/nd
+biAwlhA4WGBzGeTvCa502ASIwZxcao6O2RYFNrNmVmhenBqfGo4aTi0ff6JF87wu2fQNC1IRq4z
VfyUc1frQ5joepq5bXxnoSmct2GAc6yOC2PlFkUOgYFllPNQOfdbrbmlf1LNU2E1p4o0jaVTZuXz
mHvZkj6zukpqGi/oKbljGNJvCddw7qj9+n3nlwuyvMbvl1MLQ3v14fNvccFQ/P0tADY6Dsc55A5U
ox9qUUf3ndJqh/YY1BFSs0oXewsNx8qszW9Dk7INBVpyw7QCo0yfjclrm4gzAz12qUAEaNepNLd2
RNgGPicjmhV+jyWls0/d4JFcEudPcVJRBEgtGX+oNG3XfUW1gRdQPLih0f1KPG04XSqAgsHz1sPa
d99Th755qS9WmcpUHO2UBdxs1PVHFCFymxQ+1W0U9RvVRZBV0kfD1S2UjZYkPtIItNAZoSSrTDre
0Se3bE6oEgHTg+Uupa2UdIVQpa2LTuQrl0n/i+P29IAnF5I5d8OE1IM+5hNitTuRa4O7dCy/K6xy
N2RoVEtpte03hPvM/Sx6+GOMuQu7Zd7nyktmjZTwgZkB/B6tvds0WrtOKjW0F+gYDqXeJL+RfeRn
BwPTNmhKPbkNelmcdTC7+xhVxU3TxuOrG+raMzB4Z+vielh5PsVaLiw9+uIpvn5v4FmajjZF+sGN
ImvtaiG1vC7HFlWpR0EI1EHBaHbXW1PlZloZ6PC4/6KI/9cixoZGMtEf8sfVS1PHBmZOEtSPbKXN
ueoqsR5M8sVRwfaOsfz84b4khv79cFNWQbCAfUy7kKXp+iyqWA0AdleaR5qyVFRRWcvvmArCvZvV
/WvGIWtu127EoF5B18KhUy5Np5Y31NFnNwrRPVoBd59ufg4xrK7xYQRVuh3UoF6PWZZu1CGUX2Eq
r+Akl2KQvhn5ihM25uMZFf2r1VkIz46ixVuNJBd+bkXlflP0PZeUezbuvBLK195B5/gAKf3Nm0ri
ttWM3w16jp3OQsEMMEFTUivpg+QlPX9xa6fl/OrW0jnj4ZsOJRPu9/0OPLqjRnuFi6yFKuM5U3bt
kDtJvjK1tCXcufS2pDj4D6lMtcOotd1DnkSLrCBp15LRL0s15Vc00X/eONYzyueJBoYL4/018Zmj
qdA6Ptao5fYYYJrzJPth5lk432LqtP3gF/021eMRHTV5PBLVSDipxNeuGhvflKYFmVs0HEsQFL6a
aHb/N7ft0v4kPJNXXL16/q1eNXSRpxp9rE47CIL9TgxtH5Gm9fu2rnvCAkqM7FBA9vAl78uqpN4b
bXfL8bw5KkH4Be39Q1OPHYxKjuaaOVXh162rwCY8OvE67egB59ybeVQ+SwQkLIYh+pXB0atvRsDN
/OLpmZaV66cH4hkwMpXcC/O6qedhyGIqnevHIPeCn1gnYA+2Mp1TbNaQHcbuLh5za195COkMHTbM
n0Pg/+IqsMZBIiTwDw7QtFj9daTGadkHCtCGY+LqJaY0DAVzpEzhMp5gu5BTfqpi9F+MHOVRPP05
srV6/R9fBA1tjaSdqSnuQWN8fxFOW0Fg7fXxSOch3MMbKG610TVfk8jUDo7fFTdlnx6YEYGAANjz
MqJK+OIaLkeZ9z8H12Cy+2M8xHV4zWNyOgRoVGbqkUGjayx7W+WYPb24KPpZN/0sospPk8Re5cMY
HkxYNN/6XBS/ijYKx4VtWuUzSTq0Jequas6J0dZoykz9zhGltSeWGstrJIttpdn1Ocu7Ygv6wMQa
NARptAKQqSIxaTBAz8gCoQ829WmdsfvymM9tnX7Tq6/K1+QX13j0DChU7283InMIk23332tEWgwc
pZwyWoej5dwNjqPtq1yxoBWKl7h10nt2dfcOqKW1b0Ejz2HRm2Qi6cNNlevfUMGay15RxIzZZr9M
mRIugtrsflV1ZxyKxnqCs0tXg7DObVtnzilSJtmzYyM8Tgpn/qdF2veGcRRjh0oPSxoSAjsSEr2D
afIq9MP9wJKxwD/HlDAe7XGmTd3UPrHoaEOUsPZUMMlB6jgk7VHZywZ1clsjUPGSBj+b2uVPAq3F
CRICzgUN73ThVcmdhX6BB1/j2Urs7K0hh+qefa/YKvxUW9uJyISEJvQweGX7e2wEXMwR3UUm9eA2
ZN9Ze6lOXmevFN+hbCo/y6yBdRtOZa/Bv3Ni1adCDyG7XDgRMPA4dDCzpEDwObPxqHAqc+9klxdb
l7nCnfBqYi7LYQVXChp/4DyqESrCKjTXJG+g91PKNnot7Ni9uRTOcmwoU7TS3RmiiHeVU0dri45y
n8XhKnEaZzfoIT7HURdrnVj5/Qh2f5tPbTBscCCnPQE/FAb8IYrp/Wa5T52Zpd1eGKLe9pGpPLp5
9wvZunfoBj3GiTIBewjL0eehkb1kCVomzmQIRhqmkW6shUeADspN5o/Mt/M2GjZmYZ20NJYLuxxv
okQBoN21WrGd3CDnTBjyPosbdiCmUd8dLRX71K21fl6FDn94+UummuY3dOosRJDJzp/EKBWqyXxm
dlGwr3ov/bNX2WWvI2am64ujnUIu5w0OY2FtYcugxQ0idW1YCa+csJz+jo5ym5FxxOGRKNtie+kZ
o0/hNlx+NANZAvglrGpxkpi3dGOcCXAwzFrp5Tqq5kBsBjxZoNn2TRkUSIPkbSo1Z89v2swJovfn
bHA2pwgrI3kurRdT1NbaMofmoUSZNw9hC96gxGNUnqR4ZcuqwCMiEA9QOyf7y24UCDvKZqUY6WEq
ufHA8bK8hbHebuGgK7syLdKl05ngIPSowH7Vy58dk+dT7tFLDyxFLqI+jxYy18bVgIN04cigWesY
7hxEhBMZNqu9W5F791K6403uiX5TdWayiKBYrHyeZGRAgSzmpRlqz550Kzg7oLVw7ZbIx5q2jeeY
NsIz0Sb0FgayChYaQLC5XlbmIzq2/rfTKUgLTX+rElm+J7gS9awAZRR22XetdnSWUv8lC9LkHvSM
89K14ZNfB9rSJXJqDXrBOSHltsGw5OiXplUx5DU7sw2tGKNwYRFsjK5P8b2lOlL7YTwIcMQ4EOUP
owp1RH55IV/x2iZb1v4CyTXiyBkKwcpYNNJ46ayuPlP2Nmdz6q/+aeX3gswIvEnmuM2GInxJwFXt
lTgZ5nxPhjXScdeaQPo++hyghqEKbnxfmGubY9BZpFm+9HAJrvpM+ghW1PoUd+GwGswmOCook7bw
5cuDtPJsr2iMOtGOKYhEXXNk0wU3CQAdItIqqFzx6Maqf/BLO6Rpg+AJdxYeVwfNlq97Ytepdvlc
hoKFsOkZS8xLnmt4gTYDOMNil6mrWDyHwuA7Xzoll7uXDrZ9GttqF8Zj9uqLCNJrZoXxOkMUOFM5
/90qmkSmZOrWk2HV3VsW9MVtr0Tu0c4K5Ru2sGFXg9/DFlgbWxV74lYzx3zm+E29HCM4sZgXbVIW
ABNlflzOZYMi1Y7T5uy4A63wdKRkJuT4v3sAQ68357L08gjoSgrCIasZWca5wwkAaylbjv7dzljV
PaN40CMVQyy77Jj7CFBLpbHw46VokovkxsDrtsuAcawTMRku3ISnOUCcOMdQXX43lZY+bo6Uhu9Z
4BFvm+rG7r2nrDHLX2XjM4tzSiSToCnU58KO7vMOY4jSgSMkvnbvBkawsZPUXFXp6N42JNltTcIJ
NrDYurkubRzLbjfH6tt8GwBnLbzKtZY6eI3bLMTjZmO8lW1j3blTtem1Dr/cpcONaUIr51SEzlpn
ue0y+Q2IB82E0VtSlI6/Is8Zb+VAov2l5Yh6nMU/Usy1EsbEs/JTrVNp0OAzsEPMQyeJcEYiKLaV
UL2hBZYu2gQDqVTxDeoiDtjblPDJdcsbm/y1FUavbq92iHSyrlAfMua0axeyHNY6xV7QmYGZg/kX
/wYwt/qsxNPoufWIRix97Y3snvrRLEoFIUusDnsDMN7cUwStuToedjhCcb2jZVtLoDlo+wXaqkhZ
ZqPsZ5VnJgciWqA35YnA2B10ayFVBd5X9wtYQn9LjLG7SxhJLQ3BGT2F1/VNT1R7VwwtC5su/ZWr
6/59qvTNXnea4gjijRaf6QuLt4q3PmP5P9OjSY99NQYMpwdN/tDstH64tEov5Z6wi+hOGEn2C5cJ
4/w8xwhC6NWsVmx7UVimP3MTznhax+XMUBzjIh2Ec0TqSWfCTLV543XDdwK0ld1Y5vUyt/TqgAca
w3rNPuOouTk3VOGac8GNxLRPqbnQjZqWDy/4I0hIiGUIP27lZYcU8bitmVtuS8PAvtYC0y1ndRvz
lo+tx25WjPo8MsruGINq3GF4g5gjkOS2U/Ms91S69VaxpKckA1wR3KnWdWmRxxwBjQn55H0bjM7e
t2WprCmDtLOq2Ns8QabHY2e5jBciB/WHjN27HO0SVfG0/naBbf9Q017h6wMCuuuJO+hmHuDc55Ky
gkNEhdFiJoqOd67hHAdISo78CZpqTpRTHZmPsnz2qumQ1fuAZ7HCuu19XPOno69SKTu4kzAz8wR6
blHOPHs0d3Rwwl1ELMCrp/fNofKSltsF9X+bNkq9j+pCb2fKWIufpin4uJTZLC3XsXtokNg8BKWr
HLEG2ithYEubu9qYb4vLiFcnOwULoaFzPZq0B/OELcVWlkAxlfYQkyE1x4fb33d5dEx8Q4xz5H3o
PSPLkd8I26nf1FaRTw2TspuCtpq7sAUTaFftR2d76fJMNIa3vPaVJ5Wqt5ipyN7ujBbBaVGBCZrV
YZhuwbxxHsfj3M5COdFx7ECPtnmjr6LcGm8qLueZladqZhJE3RajZ3ErRhfzNarfH1EHdQnjEo6D
ftTPtVuS1JaWpyG2zk5qe+eBBKYt66iceW3HxWsqRtwA5SiOT35vZus6hcZysGNlwbNeg8Dzg0CZ
25lWzctCVxaZ36ZA/Mp7y1eTLXObYSnqCtimYlvPoVN2ZIq7+OMM2QE59W1IXeHOxPFLERFFT+j6
XtBvULmFPrMu5PzGXNcFyLEeMU/SDGJthnKYpdEgHXw0RvXau1CdQLbb47BocqVC6hoLPJ9pA7LT
6ox80fSG+caz53vbnuuLb4swAR1hF0O/QT0XPOV2aR2CMCx/515pdytliMJHkQHAe0wHddoB6Hxi
OOuN6smVYa3cJN0og2Uf65m4cfpM+RFG0lmUWu0Fs74f1mmdoqhUJiitExwziH5Dl7U7YA79AadR
vIIMKW5jX/0loprjEEafFPaKy+bNPpC8sCIamDaiHjGoHbGYLe3W0m8InYbD0ZWe81JLavl5atch
4sg8N7+nAWmG+Ijb/ijremKmySAU6OLbVCRrgnPU79oA3mVuuz1df8IV9JlljNEatHS+JGPOuZMD
3gAhQcXOmEY5d6Nq5BaqaobPf+oHstFqF4SA7R/LyGiPlzn1pUcrFD9bMvmGUm1zjgW+ShWd+Qrv
t55JXh09K3h1Ln8tVrVoWBSiKbZqEHMGMkINIdKl9sAXHa3jjFPK5a/WPvUWVETed7rl7sIzM7ky
K31qNBrNKRl5NCqoLAc2TaaP2AjPWRaJ5yiuulfWc4KHpqMc2zCf6E+n5iArKQpc+K5q0fjqorNN
Zj65kZbPbTKkFQ6RyP7dRp3FajStZWk+HQhyctD2hl1Ye9tuk0UqeuRukByL78104A2yjr4sGhSk
JJHLWmcOMIpmiHMZs7S9y1cnxgahQAIDCKez3ZS8VKXXLKlREmdBa/0OPX99VDAWnQ3LhzPpBbyG
WDP+XEZR1vwPlQAiLKukyV3rJm3DWA5WAcMvIR4iG7WVmpTRQYwCuwO9CvqimhJOHTS+eRh05ix0
hVjVWHE2WNV/txJDSYs8est2cOpEpsC2rfJtRvzVhtXBOQddRaEQtWxSfMUZ5W6wURI/3SnSi28w
Q8DUcNMAt0Gm3/LOOt3cI0tzHpuNdl80bXPmZ+f+UW0mAGthTTbJGJCtpWd3menDrzVGQwXvoqy6
1hK3GV6qg8gV/iFIXy6dEK2zOIzXqpzpaoJXfOQU4WpJ8OYp7ng7uEIrqGLU8Gceqdyc2o+QIF+E
H447PWJ5LU/0go19j1Z5lQ5RxJB8+mE7qz5rvUbr0EnsTcaOzukklQt6UNZ9gj/s8tOOsapygsGC
ni5zsJqzrm6ynw6F9zeZG8Uy6rJHJQ05rsoAtEYXg/oxtdh+QGitbTn/6bNqVGl+JD2uZGSRhzhU
CamiQvimYFntWC59no/Aj/RVD6hunXXMQC5PcJzQ1AsS2tkOhhxWuWkc8GdHNbAdzwWT962YOhZo
5ntI3Paw67vijEPtp2OY1jEWIzhT8tSHhatzJO+k3t4AQXNm0LCMu3aoqlfcie59HQrAD/Z0w2A5
KL9qhw4rWBLUPETeIo7qzKQ8BIPfLBUgO8NsjCPj1Yp0deP2dTNTvGl6WcL4+6k5bTJ5JSkTh9ZP
V8KNI0x2ctyYONswdjvpsoMBfByrmKAw3Ks/Lg2aIIVkO/OH0hbLUTjD9z/CKce2sznec+NMG+vR
TAfMmomwkh9KnbiLGjLF8EdilAZu/kYenn+6PO4CItVdQW0RUO7ydidp4s3phhh3TZ8+JFP/WsUV
FCx0Tdj6DNEWq0hAt0R0CquREdGEE7aCRh9vl3L7ZznCBDCznBFQC+9j48w6XI14glB+2VPfeK3i
BJ33eGRXjZaUdEByIrnNgQLeUrpKmzEqZEwxcuzOFkbT2LOqCgqL/0JQ7KgJbb4mVKYnHUfWjx4i
Fq5QIzxeVjcTNcVGJ2wAkod7kDUl3+rSJbwckeh0iIgQuVQ7+YQGnKupnLwc79iPaBYipuNQim7m
zsX1Uc7YJf2bQk3cuw4lwnm8LMSVypfO/XAfN4UazcMelVOLGmBnKr3cQ6IoD71uNou+T/ijUexE
IWAhVLa/NCKhnlS1CldFqiTPVjRU26gHUm1b1oHmmHKfo4GaXzp9pYEUC6BS7Mx41rLbziqr55S0
2LmG1G+eVm1/f+lse77V7O2s41DTZ6tOWOa2sfP6mF/0UVNr69KQRH5XPKZm2O/sOig4iEFKrSB4
4nufWkS1LOr7pI7zAxQrdjlPBmtmrPLQohZZY8NiYS0d64VgynSvThtfCPn+EHoQUkY17n4zusF8
J3G0qlVvriziqiLMHyxGaUcF3WdqdlJFWuAoGkBEl4b36owDPRu0pRJg1s8hU9stzsaDZowaNj7o
HcwtfKoiwCZKjZ7RiTGjzixBVQ6uCdsnY/XwYAEKeTYheUAXh7+Luzxh4W9IBFpaLFLDgg7ZRMLx
0vZNM+PA3BHZyrdp+7h7JaTc2icX2eFln3cCyR7ljFMjwBEqz5rtpPwO0wCo8CIfcqXlLMmFCu5K
lvA13SOH5oU63F+eJdTDGk53c7L0yXxnkPK+zunBbtu8xGslrHIr/CzeeoL4mNxXbzQMOg8yKV+G
iAB0ChqKMgsWpwp2OjGl/hMoXXNOJx2GWzrmVsXstPIqnKEap4OZlvYDQUBe/+CbanLwPAoDG5v4
2oobc5dJqa8K0z04HKpvvELR33ieomeM4db+8sR/MYD4R0ccORuJkUSBk1B33RGH2OeC82wYNzpN
+kDz/A0PYrGrO6AoUrPyXVWo7rrLquw+CuWjlJIxqA7LeR55uf/rj4JXoNNa4/P0T59f3UdVCcMh
PFKGNUlKnOsRTdtXLXV8Mh5Vntc5YJyn5CIzgFFOvLYsknjfQlkDKFIK3/sio+SjtBpcDFJTChrb
RY1lXAm7/dTK7Q6A9pGsArgMIx7b54voky4VJEIw+bdqqH7v4MFyimhK42SURfgrUdMCxUcWrT6/
GdfDepJj0NjQdyLD8x8qxajyOtn6igufgnpshok6WqvTkVF16AoCov8qJvcfN4AwCs3WiSTySMm4
DoSh3JZxmQXKESKiWKb0FCeiqeq9afqgHmHymPd4juWaHcq7DUF/c9jh4madgGtuR7b3/fM7cHkY
349vuCCmhtN4F6/IJXXvr5GdHpnUBM2oHEeTHpnjh95rNdLfVSu/WzV1/TuV0lsHhjtsnbEfKYWC
u6Fxy9+e2RHWqVtqi0e4BAKuqPGyrwmbUaFwxUgK3bPJC79puzb6Yr72Dx0CMCNNnZK5EBB/UFmo
0iNf0dWNY5O3yXKsy2ajiJC+UUIUmQDlh+65OQV57A8zc2KtQ+JTbhxMTzAmmfnmHpjbGfKfEBux
pp0qtak2XeAk+8t+4Wape/f5jdbMD3MyLhlNJomjhEURI/B+TlaYSR6GlP1HJ3HSGwcL2UqGZrKO
sDSsaChb+6ajunaDwXru+6peAdd51lyNU/F00KGn5K6SYQi/eiU/Dqy5LnYMzcEJw9VdvZKYVIjJ
UEgz6MI6/l4Ujr+Ozag9106SLog70++yPl7EFe7/wre9ncOYBxwYwp1brR3tnTsVQgaKUWIe7Pq1
xbuBFw1X6Bf376O+1lU5eQJTURGLO9dahElci5sw0o/JZcJz6YFFQ1I+R5T5M65M0ojkAGdUKcjY
OFl0+kindZrnfX4lHxcNlxs1vSs8ggaZcO9/SGouNh2VgedloKuGcnzzLMHJygiygz9NjD7/vI/a
UD4PIR6YWJYpUqvef16nCyxKMtWPRgHNi0biK+OYfF2UsYk4z7X2XepV264qJUMYioLPP/0f0llX
ZYzO00HAEI6Gq68biUGCs+NV68HEHLrGpqM92O4BAg9N7EbumDAkN25mEsnRo85LLCHuIGZnMyJ9
lde+KB/cLgvuUCN9dWf+8UsAYrH4EQzkdiQPvb8zVREWltrV9jHCE32+CAQvOjMGxuVzbfj1+fN7
8Y9fgjXHQdQx7RfIO95/3kDhayK1tI4ee+fGMjjhSS0qvgE5YIyTGQpzpdZcpphVdhZxgrPPP/6i
+Hy/VtM21dCsTqsI7o2rn0KpNFIuIeMeE8VqtzhUgk3ugqsT/lCTrGIttGGSEDPi/S5HN7/VB/eh
9kQ7j5PO3gSVlF/4tP71cHBBNFlt0sl1zb76BbCEq6VRAmKhZ2efq7gIEPEZMd5RBEU0MmznN6Rw
h2Y9L4g/KJtWJM1aC8M8m/W6XS6J0Ih+Al/pXvtxkjt8fsf+8YNxl7jViKpZNK43N5KcMnA3jns0
tWTqeVcmI6w2617huRVb0jj610uxfFmv+n5kNPH5BfzDHsXmihvA0hDj0w69WvWbvjA9knmtI+5s
wAjBADSDfKxiGMjHsppmnwUZ+RQYvjdR36frBN/7V2bHf+zxLjoLVhCTtFDs11caKRwPBUwHMzp5
Fjw3LcyZx/XNWo4+41BlHJ/cnvgQQdLFNIw0e+Im7xI7afdGAd4J9FMilrVev7SBli/6No/eYvRG
R1uhnSL8sZtFCYFqXzzt/9iXMFFg5oIS76GhuXq0YF9zkixxJ9XTGkfHyrlrcTbu4QJMp5Jp7Nda
/7NN/0cW5If/DzHrnGH+3/bk/zP+qn6+RPF7yjr/yR9vsqVCWScaFfMfBQ6MDdbFP8G8pvlfzmTt
oq9LhcmAkb3rv73JpvZf/LooHVmysNpe0nz/x5vs/heGQiRkDko6YzI7/yfe5Ok5+WvRNKgZyOQ2
0MgiuNHZxN4v2iMmGPAgocpxtoioEn3lGdJg9tVKePW4Th8zmZ9dpv60x9iR3n9MTudbGx1LWyZ+
7mwHMLtLOwdfZetD9zgwVej0rtzISgeiUOfDyY6DctOzBL3YfUpmH0OCmKFEBKnNSoACpA1RA5Uv
dn/9cKc/3/vv3Nyr4990mRZ7GHsmOl5el+lr/FXuRzQsax1L6NIyzHrdF2Fez7LRC/Zt0//Cbuff
Ri4A2saC2vv5J1/vXn8+GuQhLzMrMpb09x+dx8QxDG6ikyaVpPcdSWuPTdapS6YD1WpsHeaQtNlf
Mj8AUBWqzWMRh0yBW5hPmV0ttVQO288v6R+PhoVRikftoli8nDL+uhkxswRNpWm1ZIrcWrNeUZMV
p8zsC4n2vz7GY4dE1UsJ9UEMKOiaZGbd9MsizEjeamCEWhZw8v/8y1AespvxTlGd8nr+/csWdgm1
0hX9MkpHb56GpbJyVf/n5x/yj6ccG5WKRJlHiKDRq1qUQXvnekk0LNPIN24pFofFIPPiXq/tYGGM
BCClnpkuP//Qq118IhdYpCRgr6Pu5jW+2gkYaft5I30dIlb3o0xwQo/kPc9iLw9+6EVO+MiQZKua
EEcAMYX1xQn5w683fToriIfGHmGBORWhfz0k4whIoxaevrQl0mJUMyfbl+3951+R4o3/zbtl6tKF
IKhi6kQQoHm1fgQlvJKCE9iS3JdhwUipu43tAEf5aKTQ1WADPfveAPcJ3PRt1RnBetQzZn35mC7S
tv41TbF/lOoAaFWoIKxnpjS6H0ELPCv1rQ7TZ5fu4C0DW4wSSRObb+RA8WHY4A7xHZIuWEw++X3P
vpAdLPhEhdWe1Ra4GeR8eDRsmHFQh9GkyEBtzy2mqWXVGPqeoW161xuim5MvZD8nSTGu49hz5kAd
4t90e5QHIJXDSradXKC9tId5wqK8jIVNDFXq5ARAx/bcGAZjRXuXSBeR/gKiW/5qrRjeUQ+GB6Tt
sOxUv1jqFqEzWV/gHQAo6CAyST0UizaCHQRY49vIkG6X8V/vQuYe55r3HwKbEg31vAzsiAGYDiXe
LUvtubXjji5m/ignM1EBSom/05u4UpjWzUMb42pLKxRi8FCP+HZ0qDx1XS5cGKwrLx3ko204+HNj
oh+UMTUPRPPVoDJrOb4ERGXOzKquu7nMTEjSpRmNy6pri/sBCvFTbaQuo9QpCip2LGsR2f3Gtdtg
hqIfFONQii28KWPjNHkMTk1J1lVhKWJn8BMy5+2fwqKSS9uozLVVchAoWcRn7NLatlIKewvKHPd4
58pta7ZQWrnQ+3JQf4T8OFhwjNU4wiwobKU5xXDLQNQ19rJRiUCjUaEu9K4jzsb/NtCMD9pm2KKC
g4/nDEC3itUY1flNa2kvpoQF5qsZaEi/NDeVIlE5Bkl70/QcB0NLSNCp1qbBJL/D+w9dVhT1D5ra
G8P2tTn60yXN91mWQ4DHpzdvu+gxhYFVJ+q+jXR4YQANA9M6gRS8j+14XI5kVcIUDryTXbnZtlBM
fUtU3j4sEP0QgrZ0HENuTFX/4cabIi5eMard1Er7PQ8aBmdDs/PV/MkqDUmnhTuW2hbs4AxJrQ6/
l0GpP8wtDOsMjpCszYKKyNioGsal7GvCIGAkWmjaigbDSGHq35DxeBuSAtQN/j9kMebYruxQ4ajT
3Ln4j2cmuVyLJDSOqhsfIhSzzKDxMsVOjuMkYVI406u4PpgInGa15m0xzxiLNtfH+1rp9W3IiP3k
V8nP3rXrdTS08lYPQ7nMk6DfAYFQZnhZIOHmzjLKsuEW0h5xoIGE41PWclMXxn4Q3UaY/XOtqnhX
o/wJJVpAFgsTvzG/QwbqIgUs5EnHT/gsif4g8jHFvdR4pzyzhnmEqWuhKdW41Cv5ZgllNjCFnAgT
JxtJDSaUNwAvPrKmiixLv6T7o1jVHHzuudDNmwIWzN5PuGme9kNGNCkcfXgBujQslNz9OcKm1mpN
wu5jKIYOKtKbbw0ZG5ChRpxhJC4uFNPMXgMLqYTh7AMmdsD3iicNQP8jlvo3RnBMSztk80zMNmbn
jAdE1K9KaPhzwqFDRAMoJI4DRd+s7AZjzlNFGJfKo9U0vrLq7fonwh3ePDtcd174A775sSiqRwxL
4pbBB9rQrOYFnRbBwcLBDt7XS3piZyMw9cLx1qS+EXGCxsfshztysLeaGK0VkwYwOMPldUpPvfp/
uTuT5Tq5tEvfS42LDPoNg5oc4Bw1VmvJkj0hJFuGTc+m5+rrwX9WlXWkX4ovh5WZ8UVGZthwYLOb
913rWbUXmJlFJmwJyj31mcA7cehUfza12XOGrm0Qg3XmJMNKUPPyNLakJq82wNyGV1w3A0T0RO3y
bvmOJOtygIgVtZMvQ105cWRblf3sljqRtq5vnEpUtChDHpeJLtDHaxV7xTdrFfVLk+0uZRdO+Mfm
fhQrOphM0US+pq3Lvhimptrr8wi91ymE9gKOLilQZqvFHfAfjkpGDYBn4Hm12cb7ue/TWzISGQvx
bBlJWJR1/Tx1g/8UF+yh90YHdnga++kOaVH3O7HBpAWGpmn6SVe0C2kG3bD8WAgcfNbkqsPyyBdq
B06VxOU+IQL3Ajh3+YQbXRuiuXKdn9XCllvCT0l2dLmMOVxJHfstaD8+DRwo6bHXXs+Fs5VKNk38
GuxYIjptP8q5fGbImVe9pqtr3UkAx5pjCrJ6oXV+XdcDgbdlQrraGOtDtjNKsyvPZDdOToC1o+l2
Hl3vMoQ/m18m9uzd6k1POKfXmWNzOhP1+ZRqE5QwMbjr0zQUWx9V0M27SXUrHiK9VY0e1h7nKyQt
UyvwEGEJCRK2Yt2uKysh9liO6p9xKdpmTxUUadWkKiYzO+7LK8/O5gyWbuncO12JaEUz+/wadpfF
iuKMHQ9T82aUOoXpf9HytBMcWag/7xrbJuIEVQ1si7afPHdHU2O8RdgiSurCiu7eZApShDh3AWMt
9RTeY56r8kKa2QgA31XkBPSmNfdntMsmP1LIA/Fj6RJoXNNUFukkVZY/zEIz01CihM9Dra8xbQj8
ZLT3kxKcqzfA2D73BfKmvXL6+ES4iWME6DsE+JaBJFJou62/nBTDUCQ7+gKCAGwH/k3gijj55Yhq
TMnPSFqCPEZS9kIghPLF7vDR4b0ogAFiB2p2pIOiFk7S0kYx25Y6Rgd9aohltEd7IVo1Kamggf7+
ATPOdM9lObdtNJgsFZeYRAApCEd58bwrYUsYZ4U3VhWBdPqskKoDzszDEbn/GGqbCC/DW7J+I8BS
27DJbfxAU1qSpQFY3YlI6bLPMiR/KpwLCkNgNxFrBJgybSvqy3m4V5XOlEyhfv46Yb4hPIHVoMGI
MJkw4BkHN62ZkvKZ5ElpEaqc9qR2OjmijXXpjKjBwUGwsJ6ADAGOopjQ2wTuwlKSK83oytVXpKv9
Y2oY2o1L1Mcjf2UygEHIMCtzWHtqlwK2McHY1wx5hNiEMjvDyWKKuQ6RaY1Xi9XiahjWklAwY1A+
IHLXFt+TFgMk8QS4ZXbjhHmARTbGeZ/1ECd4GYR0yGHC7lzkgHY64gdlqMVDz9JopVMalY6hDMbr
6NzKRCiXpjjKaCSlFLD3TOECxEaTZA8aOiNwklINkjPlOn7xCCh60rqxi8PZNVnCbKKuFr6hTvtm
xCgrg6WBRxEVRjvSdyQIAtQlXfQzDHd9fiUMdFs420xCP9haf6ly0RBqakxxHbRTDxKmJBYRZYuV
xBfK1xeAs1Nvg9RPOu8HusKWoW4KWEK9yMerOskntRPSz50DAiFQ13Y8IIlRueU/rrrIinPDXc3h
jNALmxV+3Qz4KFczkwAsfT5lY+I9Obaa7xdVm2RyGYXesU7DrtgzTTjfCGYkyWGsyyY/gGtdmcDQ
EezMnowxWH+L+IVkP8dnhQgUeSdBk9Oixw8rngf3zGd0yIim0CYCcUhpOpvtjLSodU4GDgtyZiJa
GIfTCSmqW8zlqgCSNpW9XM2An7oAGG18Q+ubXluvj/jYx4pvBkasWMuAVGGlw4Gn6rireHm/mF9t
EzQLx8awN1rd23W+tL9aSKTSaAGweo1tbZVXlKGN9pA7pKuDIbQ9wrpzSTfERHMF+Zv9JxTzLWqp
obJx5zvSvismS5O0tFtPhikqogY9Tjtdue2inn1Cj0AXJy6h9vrSrzecMrJHACnYFuvRwU5tx6YK
DSwUzy5D5LSE4g75wsvgX/p44ZFd+J0idXqbrJCge0YbGKZS3wRumISP0Z6rYOaspSDMTjrhm0RE
PeNQ0EpSATTbCUVjdqHvVgn+NG32b6t6tawASZPJcoSs4MtUNO2N52vpz8bWmq/jwsEliL2qe4pt
TT8tUcfC/0G05gVz5Yx9oPhl37U5RcgtMK21IRTv5n4xCWWOCKIv5K6auI3TpZkEwQnZ4DgHnMzx
TxPa3QuELxq6lqWN171Xay++oyHQzU3Ht0LSWaaDVyesnCTYOz90wgr6qIUq/1Ay8xMIqrdjHSnl
EfNUefFaf0Hn6/5Yh6S5HZA+4X91aviVLiI8yJokGzXoXX1qx2IxWJpEJSGqTQY7x2KJmccmq1vH
A5a6/L7g0DBB8p2b5FRQHLuSPSdWEAAt6wApMujqKx2ebJMPwDFGYyAhJmH7sp6iHSmerKQjFnnS
sT6ZUGDQnwl6WCVyn3uYrkSQ18ig+4g5pC74RsguPUW3C/IgHxqPfhYGhSJYG0z/qLf8NWqXdMI0
ooHurLu1vp2YxxhY21nGN707clem294drDnMvLK8npDxs99gYRU7W2iE1SFwzFjwZFE8p6NPxFVd
6tkQqk513/LO9a6sDLlyoEQNloxA0hGxlj+lSbCOaXFjqnzjlNFrswFV1eiGiyRGHJcDp3luRsB+
/LY1f+jHnrPMLHpWdA3vaIIteyzaQwXtPb1zy4IAjiFLv2slUPIdra3xvBRDQTtR99rLnBbYrZor
M4uwQqAqJMd5SMl0tot4w0A4BJvMRd0GSOe8rywXxDDkXtJZgQaTyN9LdwKSo2lDtxO6iGMELk32
NM8T4TEVoW7eAwcj2YVIt9f1vostszp1ZJecYZ2Nv49mTZPEYkHC2MYCuURUK/uvDWYlwCB4FtwH
clZtnDH5Wq0TXHiE3t2qT5QgZkHvvDfM+NHp6S6clwCTb4rByb1IsIEgprXsSXU3235kSLOJO1ij
32qRrJf2uyVG6e+XbFn8i2bqVg0kPiDFHThaYzvkCvOi28RSITmLM/Qqr9OLvcX/AL2A2s6+MqFZ
kxBDh4KIxfRFSJOFkBhhBk9NNLhDJoVqyCrSFMEzfmcXLwRMMYGYOYDJbfdCmFYCyPXKJuNv2JFM
o/5NWSUGNnmp3ykBH8M6Uf74viVshElEmQKkOyrEmq4/CzNJiFGxnerOtBN6tdKROTAZ8jf3dWsb
d41TGl8yYi7R2fUqwqBHvLZZjXwuhd95py2yr1PVaI22c4DiwivvdMOKMm02fmXSm8M/Z45/1Jb5
/5QMu0mA/vvWy2WtpqeFTgtiOsosv/7X/0AF8H8aL5bxL7rBGxCW10mHc+uR/bvx8q8/fQhOaSba
HvoR5v9tvAj+ECc3miI+HRY65/yhfzdeHPEvnx6GA3aTvZKgRftPGi+va8VAZwlAow4NtZYeD0yr
o8Jp7BpdPfX1GpqEcv2kWUjBoHbEdgKhYLXry7780s7+FPz1fN4Z3q/rtdtlIQfRahUo8GzfFkd1
8JWKnG4qMvNsMtvvG8rYh5TIkk9aB3/6Of+vXvtfl/F5VNB16XwDO3hdFvaBDrUVx8Bwicvhwehs
7auzaOqqlgWrpi8d887qiS+nGtvj4E0xBH4t+oY94Nh2RBXUdDhwB7e0aUKrc9lggdWpu0gNZvIT
zRdPyFUFiZUFMz1yTkmiC4UyGeMlxMVAcjpSYmj8ql6jsqtJFRATIsqcPUBGaGyf8uWao5EECHc3
vuA8sFkQQEoJ77ISSqhz1g2/dI7hkmpfPXTQ6WrjKSOt5s4fUtMO6o58r/Opq6avqUrHlrxgqX/r
SZSncGKASCfDo4YgXlpTjoXZdcrxLJ5E/tUqssnYGVRfyTmEI15e14tVlIfVy1NxsqLrcgM/zY0z
hcYI99oyd0UE7ovgcULVktOlbWTNDnRSl1tIZxeR10qyVJn0iR38z4ogytKPlRvqOFGuqT8hyQbu
Xp/nVLMJwulTnpTUM5mFugXT6L+mov92+tyG7dGLZ9akO8n4RsRnHzXTR32pLQPJZNhatRWhHjR2
rqPakMgwWH+6FJ+MtD9MnaML8gFtJK5tuEHQez3SUq+Oc5EPhPBiA+zDtomty6G22oX3ZnCQyFY5
nArNbtLAsZoM1aksiwPmuZ42uS/sjBNE5Z4mysdE2A+xmwYDWUV46sBI2uQBLtmj4wzps7Umgn2q
O0C6Q6xj/M4Xonj2Gse9vdI8yjU6+4vbkYyL7QWy/yFLEBL6Ok/qNBlLFQcs3kVCzhnUrl1XaC3H
sqxJTwsOOwYoihVYr0WKGbBUo9a+cSBrZiomhPeE7SZwpEiUVSDIMQOQKJLIH2sF8OqT+tU7L5Dl
lqrE1tNx9T9f9l8NHRCDtVciMAvLaVyjtLCTg8R/uDf1sj+RjW98QoQxt6bY8QskUdx06O1snOej
qcLIBUIFPTHCJLbEM4bnLEwRD+GWAhG266Yhuy2SLI88Qt3uavJK2cQWZRt50m++JRZ8epE76n51
1DTvYsNVcLV12h4HEn7aRwtwdBr4JUaCyeNP+Szqnwz5PzqZ179A6B4KEmNTLZmmddycqoSXVJhe
QtLbPMBk3Pd5WRVFiXycss2u65f4upCc4CNH6hi3cetUXgRBmq+X3mfJsSGdyyYk6CMnyBqnCWrC
ekjYqG92MUhcHTtFpxmHczdhX7cbG879SIkUMjuOnBSSvI4IvwUPmPtJe3FbEI5+HMpXh7WQhHhB
e/z19+USn2rYqnDChp9+gdGrinJnqE7WTUv68dp0JAfaVg30qsiAkK1SN/WPFWscpoQiDkQLTU3X
Bgo3M5XzNRd1Fjgd+3Jilxd17Qx+9dKuUp4jN5j8XU7GnfHJMvl2dfZQAvmoMlwWSl8/mlVqBGKt
gtIVwXXcckjNDWitbTOph119xHwGQ6KoPrnqEXR3ewD0UXEMQmk2EEUd49H6KsnbUnAetbFuUyAo
7aXeZ33TXFrsiaEFZBMFLaf0vKAWOfigcQOp7vrcsb8UbJ1lMJiDRkqr160G0QkFLSnl1yOUToIP
riy6ZR5QSpSbdEaqPP4CchCfTWfGNrCs3EoexrZiliNzFZOeTAoMYnFecjXyya8GHALtvuhYyxDp
W/LBSZmGQK6QiBMJnVjR0BSSMkhC5VvfzZ5lgxnxIK6UZUo2wpymrn+J3ESeGGVMjsRUJM1pkhiS
7gIpKVdl4/ROwIy6Hjq/okLkDv6M1a4ZSCr6eKy9meYMmHDsbnjBKFPAw70e1lSlkthXaRFhqvRf
CA/pz+iNOCczWcd4/+z6P7qeY/Baeb006l9fb2ZZgIdUFpHsmmQvlLfl4uLZCUbOYVG6FM5n6r43
Hy4UI91AuI7gBq2QfjSvAnlIwErBLLHsueRzTY3D0qXLuWbn093HD9N4M4dv18KYBXHZFq5zvKss
jaKrc3YnEW366cvcS+swEKoFY2UY+gdMMPoA5cSZv2RV3HxdU9frdj01S43q5GD+/uRu7OMpi7sx
mD3YwyOdgpX5+ln3KeUuUzVFxLdq9KeFby6XU0N9x6GedWYJwpo4QK+/oNv1zJnd/CjTng1Y78rQ
otX1pVaSSkDcFp9830dnS75v7swkT4Ihh+TPsY8mU81w4qnNnS0XWcb5octrg2S7hZ2gXHpaWXG+
4A1oJ9aHYGrJOwsag+jYVVMyBkjkE9MWLzGBuaajCVyLWOOvsVBhGxLUj0qCN7UCkPwiNHX4+KG+
M5p4vZCsgJHDhf0zdf+1LYhnUpasSfphri3kjQvZnvMN67f4Met/vAwQzenycGyskzabyCNNmkPk
a0V6uxbWS2U8g8XoTwh6LJ8WzAiXHlyXHyml2tOmhLIwdqb37KT0ZT/+ve/MD9upkUHE62JnefT1
rAK8D+yFOERmYsv9rNv13UCQ9WG1V3J6nbJDRPLxJY9sG39GBz8aCRpRCWjKvaM5ItOtNteaEjOc
TBvn0HcUvgAZ2dTHK0+W9xWhWlcUT4ohLKg+Bn7XEAc1uLy1ADX5TCnFH6nyU4murXAqlna/DCRQ
BY0lxX220jkNaNZl92NVus3+k7vfdjmvNgosGxyP2Yw7rruxml9/dRS5lm3GESEyNTo92DnJO3dj
NaAbiLcE6lU1AiBUJWycweSeQmbQLayAJXfzs7MTrSSdcLLorfkTQdQf397bEymFKIFCCUcCx3sA
La9vz26SRWICECHrI6j3SalFC/Mmnq6meJImRVfDu3ZsEi/DUZ+082nwCGxtVEtIcQIZ8wJfivdI
6ih9hnTSJD1yQje+zNnYEVM4tqUKnc7LilAz6FgGslfNJTG4sgsmxNUvVH6QOzaaVc9hT7oynR/O
EGOkkxcNxcNvquHeSrCRhMOQUoDUUw4sLO7d+H2rxacXct0C6yW+v8vYLej9dr350y694rffYArb
tezoSTlvTFuSz1da5h7FAtqortGA0xSJ413hpF+/xuY4v1QWN3bhJECEw5GqKyMHZyarMKGjtOqV
VTHzWFJdEzQTfydjY7yFBZG6pGo76CYAgtW7lQ7kd9lo7i8SmrsXnHuxHumEhYmdWAdSramuk1jd
gccKRGL1EsFmWTCse4/wXEvLLO0wABzBBNtNySeninc+X5fFT+crovrjHPv40Ob5FtJ7DXX23FzA
/ehCQsuINSTV5TTBLfQfzFkssRvTdnO+MIG9Hl59M2aVXEot7ON0uiH+xYhKAX5LDkV6RgOac3BC
vwZPr+h+Or0Y9qlBz/XjQf7er2bWZIOxTR9sbV7fhJMvlUmUFvAQapMnq1GuMEj8KqSu+0xyW3r7
zy+3La8sayxpsNVfX86rVrpzpheHaiplkBkegaMo5X6WfXUDFQvO7cfX4wvgbzyaY1yPPY1AQQym
8XiGdJSm+cwTWpgmfj8GyO1ETvJi1aZzqFaEfrT858HbuWghxxMjK11Iv7qt7sasLMXOm2PhHpZK
185zL0P60tdsysISkIdNzipNMS0dcoTG66w/13mxZTdqS9edOGQtT6hNFN+6lWZ6Gqgy91ERaql7
Ak9GIuyiHXtLsTpJkbH4lRa0lL/pQRQ67X+nXOlJt2ZOibtNje7OcCg8AeaavStsW4TTACp66fO+
vOlR+113uYz1XeJlZKH2GY3uA8C6+KaoxyY9kOW8/nKYL0mAY628ROeUPg+FtWQRlo0UgZSRsXee
+mKugynOzIbwwrW4MCadlQz8MJYXdnKeGdo4p8ia9dfVPwNROP2AvKZpO6u09R/EuePVlia2k7BN
6+lZb2nD7uZFebfLUs3DbibwkUfoNsPt2hl5G8xW3d7WOaG6O7Pt5A+apLXBBqsBujNYrrwQGCno
E2Q5mkMgmM5V3Q0tej0SXxRgGthGBONV6O3KZZjFzqw1OpRt7xr5DqWXDR5nQK/m1UrRb3eE9ihj
mf4CMViSKA5/85IPoHl0xgl9XgqV5EXH7W7js5mbEzJAnN8gc1JyElFMEWvTu/fNUPvXyh7ar1jH
p2+LT1jczu7jKUGsmbPCd/5E8NZkajAiSoBbDwsR4tUuGzX60p3Tg+AqKHlRtgTr9pBqyu32sjdc
bOb+qnWBJSvvLqvcGah31mgXtjPQUjVW9lmhJFf00JSZnxOZtOj6SVaX2VUuHIBBdloZpzZk93rn
gFYjNniCFvb08ff0znSxnUXApVLMRrN09P0i78idWmK+V7nyvkmvyAkn0owAK1R7oGzlf/L9vvP1
bodqj8gRGivsf1/PF8ZoDYLoXISVDTnyoFyqsypJ0JlUrrb/+Ke9LSX8qfuzlTKp8fv84/W1TJlo
ee1kfki2dv1AkWmFXjF72umULUYk6Mjdr3bS5QcCPqZzNnvdzZQPiHw/vo83dYTtNraHi7TU5Sh2
tCxYte2sdjb6QEPmxT/plDGtkTvLBGpl1lQEvmwtWiA32Wr9B5fGW2VRWCOzglt4/QQg1Rul5dMf
o5Nq3vjDSDl2FLCVCKzcg3lZLlJtzj85Jrz3e2304FjwKOa9OSZogGidei4YUrNpQZaz0eHt/dZh
rvQb5WIKHXxIHL38xKf7zlBmJPMruTSXP5b3w58oNqkARwaPtKmdVP3E0Ym0YHQh7hQsBn7cj98s
O/K3ixEdHByPW6vQ8o73GKYOQAVuUgy81yX4zQBO84S6t8N5pVa1nIz+MkMncwq4Xz4JrsbeSA3H
vRlRfpEca9fTL1ZssLyLOdRPK4cQ1CGurvk4E7YJrtIka0S+rMBwism0ZJDQV70Wscqeq2Fk56wo
Gl4UFtN4KL0+eZTsf+toshMa3vVEqxfMROs+6sJc553pzawEaC3oQmdsFi9Kdqu0ttc6f6j9fhpC
wgt9OtRpny27qcEVvVuyMjkfBTWKaDOiQZ6TcX9mtNYCqI8IEGauCXXvgtVtJvcasU8kKYD8REUT
Z9EozekHweQefaa4IO6Un9/zg1LWA9836ych0A3vXXMwUACStKl2uF2Y/pE15PGubbyuDt3Em+7h
5LRXGMSL7Q7IoA9sa83JuEbNd0cgaENkaTVnZJe1MCW5s1R7YoYlF7FJoTPtOiBt9k4tOXFija5c
jbJ+2r8AzXNulWVkv9nVyXo3tUmSfCWvu89CpM7Nb2+RsQgQdA5LWNTW9NXtoepG89wsLSHPBiK/
Ms0HZG19SnYQ6AKpBRlM6uRLM+n6TRnDa9k0Wt3JRNWMwzvFMw5IKk+LwzoKfAnSADaj17P+UNFE
oKAHsrbHSj55Z3FrAcmxTAsVIWZEk95WazXtw1yA9mPSIQ0VE3o3kNg2N6dWw5rOAWNR9MpYidXO
xF35iwlnYCzZ1Twd9LouiysipcYmoteGJyXusUnvShkTvZyY5mqcGknWuUEfJ7G5L80aBYrt1xgc
9T6h/kibznOC2pT8Zidpxx9TCX/10AmJfCglzeFxlppL+IrUULWRgcMTAqBfOIEBj/FmtBS8LHfS
5meZKADIyAfmn3o6Oz8Tf8MRoeTxf7N5ccSZl1t1fZDeIOQJ7DinPZMUPqDo1V5NuvA6dxzNy+wL
FqZ0DCDnKC1UFXgjkr/sBY1EN583jl5JOBGWOQSkjmcPPaDbn8YaN36QtRpTEb4C2mF+W6vhxJSt
0+8Xb7HXUGgDmj+rcVbgdMuoRa2jFiu0Y6Xzuziv9AFtQbStrWtokN2SeCLXtkhH1JVA5O64kwIV
hUyLAmnuOlunht7b8hzxQ2cSHdsn6ScnkLczoIF7TFBA2ErofKpH072kMWX4lcBxlKURB1sXaFS9
XDqpTWcKTVb08fz33uxn0TvfaFfGFi3w+noJQtLZWyjSFNzMRp4Tzk7gjj3UfU2PCzkatXN3vtHL
EQCcXVOy/vgG3tlNgP7EtbgV+9hUHN2A6HUgC13OtyyBxjgEcV4kMdpwdM8/Pr7SO48WRxdw2W3f
QltsW/T+qn31Td8lAlEdERcpG/LE3Fw4Gso+vCUOnIol+cwN+Pa38TIBUm3ycWj94ui31W1X2/rA
Yo12eT1lOVg4Ns/1zerp+SeP8bWzaju7cSkqIhwEgd1T3Hv945bZKhCnUbYxV72+yDEthChWFNez
kHaWPE02o+7w2GXF948f63s/ciOskj3i0Cu2jkZsmda27LSSikzZuCxJ1nrttKt10xkwMD++1Ntt
CeY0HOYmFSB4Hv52K3+9QVBOqig8/OtSbWrTtjcWtMs065OdRRz3KbCr9JDXKNo/vu47PxHy/5Z2
5NNKxQ3w+rqZVImRqU2b7k4kkm6uLDj73reVMfPJ939kO/jzIjkTYwg26dJtopLX13JQH+mD3WMI
6Ytk/N4sUifXtE8WmtFF/yIUFveDrIS7Bqy0JMxwy31KrlcDSM1qNvD4ktp2d5qnlfrkpPHOc6Cu
iXyZJqlFmOTRcxB1zczoiTic8my6MMlmOqkKrQ9tv/2sh/bOq7Yxw6D4B7zAAnn0saaZ02fjSvi2
UBKJrrbkISAbnPjQ6C7hu44R/0f/2Wb77WxobCZuuiA25yn65q8f/mK5xbpoth9a9LSSQ+mZ1UkG
Yc/gBK3Zc5B4MOJp6RL6bpq9fiOULptPBvl7D5mzHH0kkB/+mz0wDYHSmBs9DvWsLX9XlE++68sC
L7GkGXjz8cB+5ynT7IbjRoAkSoHjdoCioGcD1/XCFF1gt09nsDcgMTU32xvgq/nVcKrwI7Sf7PPf
uS4lZGbhrYLHf7FfP+cmISxsXkxYpX7GThcALOXKXG+/QSfkHePTO0hIgv/85MrkAQfoTwscidnR
VDW7MTwqeqRsA8g1O4iFYcvusaojwTbzk5PFOzMyvxCdFptw7J7O0cUqXWhdw4cSZRTPQfNDNkIR
LcgSS5bi17L09oYjFOiEfaXJ6OMX+84gEiCYDJ2Fh4d83PhGgJ8aiCzSKFm85Gs1dsMpFXz9Qis6
/5NLvfMuqTmwgm9cBItJ8vW7zOFjo3wa08hYl9r4YtmNFpHXMcZRSYm4isB+isgmivMffyeoUfXN
M43KAN7a9gj+Wgxapypgr9GKNTpL/BZ6Wz/onpedGvHonHz8NLfh+Lpe+fpSRz/RmqDdTdDyI5lQ
qAiKMtMo6CC7+uSz2P6e4+ts9BKeJ0VvNkSvfxKFycHUM/zPGWy6L+haITvS1fqiEScSCORl+49/
1x8R7PEFXWR9Onw40AXHqpCBsyOAzrwgs62FKl/j8cVq0rLGNJAk7OYylmr62vqpP5NPOPQ3OXXC
Bxpo6hDT3EESrhlaRnakZaVIxTICw0v8IiEGzewUC7NWf/LSzbejDUkFSyN1CRKY2CK/fkQc4jIP
EGMaEUYhK4SlSXGfTk3aX7VU1mjAxsMIXdWwQQlPbAd+D0DuRKipEi/q6AMvPiRmKh51RDp92IM0
otDb1uKHKho6GVbexV/H0kp/6GbX3hB6EGdYVqpy2iMEGu9LMpZEWJa2J3cEx5UmFUN/wdph9tRG
Pn47b79h6l3IPA0G34avOxrgBihuTnepjLpZfk8IN7yevfwpjm3z7uML/WELHA0DCh8sBKCvELIe
bx6zYRGl0PIksqgQ76eyM/a5NXo4JDLrkuL1el3r7XQ7cGC5tIkB2uWOjDsOrPjPRG5A280qTIc9
oZBa+PG9vfO+Qa6QnMz+GW3gcRbf2oyF30jJ+4bDfFApHCGfRKGdGrP1yujZVktnTT8ZZX/UhkcP
xPZBPtnCZ+OHCvL1KPPkuGRz42uhMS62Q/U/Ny+kXqxt2FTTrKNYN1pyCezcsPZFjifszkmS7pep
D61/EWOCKwKoi9SE4mWyix2KNfEIR1OWh3JwE//w8TN6u2thQ2wa7FfgQKFJOSqSosJKkqGmaNMJ
yjV2v5TYrFrSJ0J9hL595ljZuDOqwepIxfCzSw67/svHt/DODMktUCNFhM1//oywvyZjVniPNATM
TLwMLIyVNr4QVLw+fHyVd+ZHwb7T3wIPTOTdR/Nju3TIBtY4jepkLcDzTYYWrfkiQ4HbXmPfQPni
4yu+/TQ2FZtnUyD0kN8ANnk9EsqlMetWSSfSh6WGjYy99o6wzvYCaXS814iOv04RAB2cpVGnPhVE
ogUSR6cXnAv1FT+L/qVfJQBEg8bVx/f25rUDIaI0iwqSViVGB+v1rbXZoI+tch382BjqKRjgf92R
5qOSCO5iaxzqGRQ2tmHXveurkWROs3TRqHx8F28+UO4CkTDhnGyrgL8cb5mTXivLevSieq4mpG40
KxFSk/7QazAPMIaf4ZXMoo8var3z2y3WAT5NaETAUo5GQm8mE67ILI6Gzu6oDJI61O7Zt1aYTKwx
ryO/Ii50nxSxdWvmcfqCorL76ablhAU7bqgfkiT7e5lXLM0IBP14Jz2PEt66FPGTWevY77V2ddvd
3BcTeUyI45nvC+Xtkyweb6bRVjdsYiUi8WyZ0rAq0TQHrll6Bw86X7krZmt+dtys1iM0MMZ1MeoF
9GDCYtZT7IKClF8YmDsjd50qsLjP9Jqd8uicFQLC5Cf7l7dtFLoHONioqlMloJuwPc6/Pk/cPUq3
AExHWq/1IrJcZ/q92C1yULuWNUD71q2eUXH0xT2JE1V7QhPJfewA/at/PlxAIyFBYkbYdsfHw8XW
xraxlMIBnDVhtZTqqnetZG/b+jlHSTLYmB8/G6NvZif2VBT2DX4X2X6sdK9//tLNDuFGTRe1Rtqd
1JTkp10zC2QsHw/Ld54zmzesRRxb+Tfr6esLDZPbNI0B0oHMA+NiYH0PtNlJDnam7Kj1qjbM/G45
8VOFq8EZiMtCUPnt45t454NkGUc1RxAsENHjsxWKNKv1hK0iZeiSqhocI+amKZiXzoog77UnKJjT
8pOf/ua0wyQAOgi5Lc/XEuLoEcMUGNCIzh0kAsKtKgzJYQnJ/tRNiQlI8VAcFtU9qarTP2F9vf25
m4wNaQhVUx+zz9FSjXHOhI5L/idqc/+7SZcuyIelJbrAz8o1jPHOBsqAafnJHuHNWsQP3gYUiwP/
8o8LFGrNSuHELcpvQ+WXs+/7h9HK9dOxL43zqcyG549f61tx5nZB9kI8Xpcq1LFMQ9kapAOgNBGW
aohUKiudEL543G5qDe+3gDUdupkqRdAbZBEGZIcvsPtnpAHSVPrwyQt/q8Ta7gdYFdVjyHOOu72Y
v+aUWhPpzPpG8OqykA4fqlhZbYDweQCSlWkkFKWrqlwQ/43jR4RzbPLvCh80TtA2bgNBkepcV/VY
nJHEbZGG0RGJRpQbMjN2926h7ZjEjeagiolWuqmt6ctaIFo6Q1ueXU3sWn9odqe23b6pRb6L53qn
EqqBYTvr7MxhaNnrl25YM1h4yEB2kxRQ37y46+5zc1rELrN1bqoYpHuVDkV8x7CxHi1rzvudM7Xp
N13LQQ4UeHQNei/GFkyQ6O1pVxdmd2iSNoXPojmkrJYLmQv0Bk9gplo5imDkoREOECsOHTj48y8y
13JFoQPPiknjBwhDuxrgdbK89eWd8sl3EYXE6lthqKxPYmkt7Sk79WRvyG4uTy1OKvfVZNBcwYm0
WieYGJAhjVbfmod8HMQJjXKdiB2nXH4vvlJtRKATar2PB+H2Mb3aF/POXU4jTOBUKN/wuxqyjcxJ
NnigtWU8UTzDQLez9cShFfLJEv/O97VBET1WPaRQbL9eD69OL91qcaWKhOan39qVjEc/Xfywlx2E
Kcg+dx//NFTFb38cxU0Ky5y86W7qR3uKFix55pDDQvip7vWPo2ZX3wuvMgw6RZsAUJs08czpPP7f
nJ3HjttIu4aviABz2IoSpY5uu503hCNzLBbT1Z+H/W8sShAxZ2YzgAcuseIX3kAHfkzGb0SGhv5a
YpU9BYSF6q/UEphkgQSsVB9BhvavpiO9s3dV9GMeZBghtk4Z2blDUMC273NFHaG/l+gP+Ygr1RXU
J6f/6HVtpe1be7LNfYp8PTFCl5Wvaa4asV83CtXQcSQj3/fADD95wsbTZiEYuC9tDaL/MFq2UexD
0E3tvlENWEjSgZzUYzYh/V6FdeZ7VYxwDZ1akF7mAD/+0WrRrj2R63vvRvzkfudJOY+QDWSm7nLQ
nO+1aVKdPdIJUeQj+gC60sK09LXi5kFzMoqrR5rWEZBF/Fibe6eZiw7tAipr/sg+t/zIKqrvmdL1
wHg6u4ImVcTS9q3Bdk5eJZAfy0ZwBdxxVkRIH2u9j756bPotzfNhP+U0zfZ2QUochBIDncO8OKL4
XjmUp6TA9MuH16T9xl6oKb6aUW9Y+7FTqYhTRFfv7N6WIJhGsBo78JcgfzIlVn4TydVoRCI799Qj
tP5l6CjS8XdqifmMkB1WWyaQIwzSTGsK3+NeWmvAsTJnIeR73TfoBWZPz8FI/qA22bivYxZ24zEG
im6DWxrCDjPo1oQ6RlOTwK7oxxDlATv53mKl4duKB1qtn5SDo3VOfmpjgZedjLoh/8jxEtm7FnGg
93gIavlhCmF07DskKugCj7UZiDRZdOY0oQxPnhZln0cjSsxjhxa9tbcVG30Z9HFMn5AYcTY1NPvW
18kEoCzmNh0EdA8WRQd1EulRhDgX+mGNUe1O8I91XOQ90qOHgwIkQ63A4KlIzPYvTeXUDeCjNgjJ
YVv8I8lGb6QRoNHDDmNjfo5CB1GvRlW/tgB0hG8i+JkAvPKSr5ZSpdHeGoX4mGkjfCotk/woEdJU
9CH/Tc9Al9ChgDAS7fquTcZDU9bKuwJVGg1AiEw8VO61rnovorzN3xtICeHYlfbuT1C6mbFP82H6
KhO5dTNciTAo5XggJJ2lzPkmavjPQzfp3agyjcVhLsuYMlg8+wsO4lQ2OiCrbtS/5ik6+7evo2vX
H/MGXYvLiM22uv6shiylb8bqoLgFDmewgA+6Iu3ANUf9c9wM1vH2eFc+krSd0BiyBTf8WiBfShPJ
44ibvbLDKRg6vO4Te5IHIxXdnRP2NqW/YgtmdOU5WQos0KfpW9JPWiUDmehLJXVMedDrKv3Q4CF2
B9bGewRgs2WmcGU+F0oWhCwQa2SM+vlzYjQQQ21dyAP18uHD4OHJPIXlbxeK6HtKYltt9Svh8FKY
XvqUtGWJ186Hi6ymnPLYkIcy1HHDpF1HaWJUmoxyGmazLHoTwFvGWRrE5bvbS3lZ1aVDt/RIaToQ
80LePh88qWNnMCSqj6Sxxgm8RX5X8//uQ2LoA3WAbpFkVIKuSxfLYMQODCSBXjn3g09mmmGgWtpT
gAnUYCD85tZ7e2qLQNXRy91v/NRlHlYBxQJwBi+FSwgbb50w2Sj5WNLsD7EQ+Wc4c9E7+HjTR7NO
ZhQ9hmj41kAiP8SKYb0CfutOmQy7jb1/ydhgwpinN/AzvbB1rAGJH4UaJ+nBXGFXfzQ7Oyo+FhE9
5UMOulPsm2xqXmNNSHvfY6eJiQtSb58k5kVfIt6QhSZd1M84WyS/0jpR79EhH/ByQo2mAcFV9V/A
Qoev6B/OG1HLlWMLUp0wHMQ6laB1RaxKoqS0xdwdKuQuHiQY1kPXJ1hT1WV9SEHt389zVmyEZksu
t1o0asSkIiS5Fs2l1d2kRGA+3Y6mluOmYq9bZfu5qiNjs/Z2ZXNw2+pkWNT8MG1ZbQ6QIanNBQlo
rZLGFKSjW35rhR49u2IwQdg6U3sqmroL8thEFW6Jjh9DLSz/H3NMVxiEFrejS1vt/Dh5CHdmllvL
Q+MB4DAHVXto57jdU6pMH0sxY7SEU+/tg3F5XZFZ0WanxEXpgjLf+ZhAUTyMiBkzKdP8Lpeo3iRQ
k12fVCs+5HFobPhvXEkvSSrJZ6EIU07EKed8xDS3bVmoMxfkiC303pyw5kbLpZJ7pjR+0WIXLN+c
6YAPq85KqIxhb/7cUHL+rmRS+3P7+69UUuBhkO/y9i2M5fXFQApfhJhyoHqDDymUMa4IY+iKk4JT
3skWCAUgh9Q/pZm6EGk9xIPAAX+7/SMuOe2wSrnEURJHbhocwuoWx7ixFZNiDQepGYum3Ay0H/vO
0nuYPDsboELhdbl34TQr5K1t+76ZpwlLkMk13zuRpU8oLUU9empt234LbRzSD6lWK+N+pGjwbVJQ
4tqVLWCGXakrmr43OsWxdxkmVVtKHpcdDS5Z+nseVXdaBNCnzpe3pwyQRP1iRVaQHsTVLE6FS5eO
p8lg8iZt5I5t07uM8uWhUhLNAJYJDH8HJYqi55uZYZdgyCxqhB9jtSZ0NerT7Qm/zMBsQA9LK3K5
V94k9v8tKdSILXVxIccDMsyCZk8OI76sQO1llfIBksD4gsoammBAOw96n7YbB/3q8BTmcKyieqat
db+pUqUjqLfpYMc9uk59arSopzn4jT8WTqW4vmjpcQPfxbZhV5ojQFeQtaGy8X6/dV3P71ebgJOW
n0pohKb/KlaZLTen1AbEhWeodp9EOafxY6JJqb0DaAvdKKJP9hJSSv2GHXmsPFv60FdkxoV376H0
nJ3s2DDQX6gGiWmu6aIAkWszGiyYGiHo1GvkeDtPKT28Gem16ncG4tmg1IhYmjtTSZQfpZFS20aC
keBzLM0CJHFYUeHWBiU9NYso2y7vY1YB20BEFVsrfogG9KeQzoNSvk+jJjrpsyPCoBzQ10CTJUrv
2rxMKY3GGNvtqiyexX3f2eKH24315zbszQ+RHWfZpyE0s7uGyKrZ2RMRsKvnZn2cMFrAkt0uPZ+q
srqBDbyMRAHaQEVSidpAS6xDpn7qqB/1JifdnpLH0iRpySvBJkd6Pbi9yd9CzdXyUoynY7Kge3hV
luf1n3xi8GYkRtVwOFBKbsx4p2okYfsa7BayXamptwdEUePiWVOiRYYvQmoHhiO+2L800TbqXWlL
EX9kK9K7uP3Trrw6dA/hZBE3UjheF3FBYMpGCL07yDlRvllxiBGKqzQ/h158QStm3t8e7kqg6tBe
MxeYGyVj1FbOZ6JvUNbsSiouioK2z9+xHyiYhQPikIDx+1wGDm6Ixn3YdXWx93gP2n2PcrgWoLDW
FwekJavex/kQjG81LIrU9WxAEstaHG77cAxferDs5savvtwqDhw53kp6ghS7zVXbzfGSwYaRmVHj
D+kbpZ3sA9kOw0Mt4nDLWufKYAzFnaSDzgC5utorgrclmvQZoSCtce6zsbL3jkqrK6K9tvFdl7cf
bxwx8HL9UQKzV1FdiYA+xb0S9XG1HA66W1c/FCrAgZnbKKZ2TlGdBqLMgDcTkb66FFsthMtYliI5
eKml7U4+6C5//s+5cBDrpzuO9qBFYP0LHInzcVyMLHdtXDtYl7puD6LdqpyNV+ftcJ8dSIOKH2gb
gHCwtqGBnA8cI3XUh+jTHdoROtm9jFT1uRVzlj1ZxajWQdyKOj3qMM+gpAzEQMh8lulHS8sgHqn5
4P6hzRu/1BlxXGBltId54AFl7lLc6sdd3iZC7npnmha1Yi5xBR43vONG4PvcIeqMHu1cWCGmfSag
ezuU1i9T6dyvVTtFcl8Dv5vvE8R6Pzg61RHfLT0LJh2/7Y9NzbzfjWEvURynt5jdCeHEn24f04t1
YXqYGXrgEK6xIVxteNCPsYla6nxYalAZijZFfdfiklodskFqzq4blChA5neTjbvsuPW6gDrH5QMF
2uVFPF+XqbRCCgOmehj1IS7vR7RKeUng4UARQOrwUx3jL4Pyhquh6BmP09fb331x9vhu4GWgImlY
Yo+x/Pk/+zGLIHvHmSDZy7FdmFxrhAKYasHskrffHuri7NFEAX+pm+xCYNQXhFgzApRUoj4firJA
mVEOn+OWXvQussfhELeD/TiZZAOTBy8GD/ToeHv8t3LSaqqBvSJgh+4RXWJ1tcZJopJIRbV2QJ0I
Kid0E8TBFS9vHqtQK939SM+03CtuiNFG0mOLbg7YIhM8pml84n5nQ5I9qONdH0bw8NRpxtA+zhHW
xMEveTVbwPH3E7JrHdoyKeKajlape6wY9OngVoNe40Rd1e9mfbK+J2UM+R3Wufa+idwI0EVbbJnc
rTzdgFmzl02gHQieMu+U9c4X1xq02pAhTkaeK4f6XlU07fdoOHH7LDEIQ2IbtfYoCPG2/okW3IAD
h8DWYu+pzlgf2mZyjoVozWghps2nkVAw9Nsyp0lxe2GunL0Frop9FImIC8r//GfKOinDyViq1CKG
eg+Xf160Z1Bbf6KEZA9HB8X43Pca8CEbQ1/GKUyRbS2WqYQqpq2uwlCIZyXXYqejBlMqsz9NeJ32
fTf9lZpETDpLKLe62CLuwOU4z9ijaDU1wzj6ZsKl8iHVJhun5DIp5BcBjqSshh4hu3R1IbhGVKWu
yi416Jp9qMp+usMVNdX3GE14J5K06r7jdd7PZZ299/pZ38+CgGprYpZHd3VYoMpzXsiXF8e9Vaqs
QbNlMrDyzQDWKniFdliqZB0h5G5UjfFX7aDu4ZsW8Pi+bK3sFHegPneqrJGtVcK4e+EqQ1/BaGBo
o4BLf3njJ14EcgZpFBqXGIs5rnNRftSlnbhF5ZgHDWXMZ9TmI5+jqn3A+KL8lOd1/vP2Nr0y3mJU
S/hAREQstzpN0NwlSEqoqegeh6UfmSJ8SBVszzGWiVFcLakkbXzi5eOAxgrFoWUdDKAF+vnJGCor
iaMxw1BdaqEv0NPOdmqRIRtnTHAjcJqgC5aGc4Bs7jxvlGeu7EReJJRSaE/C0bLXzW+Y1SNUcYry
fUy9usVuZ1FjrFvtQaRxgvt7MZUn1YUBow1mfZ8mUo0fTICqG2/UlYknUWYKln4v6eIyS/+8UQ3q
zZabWOahltxOHZz3H4K8OSeiyNXeHxN9NjZO4eWzCO+dQgINEQS3LoP22RsMs4msw0iLB6ceXSLT
n7fKQ2snZhb8541FXdNaBCEXoMEbefef78sqnVb4WDCYKylGi0pBNTCPnqak+A0Eo97A7K+n02Ey
l6Ibr7CrW2AtzqfTMYpCt+omCvIZ0KuH0OM9dJBJ7FHBt+5R99PtjW28vuDfRkSbDk2+JcZAjPZs
AVEz4Rq3VOXA22E/wvPvEB5oqvcqQi4Q7PXKF67cAoxSXuev/fcKW4a1aXHTCEGrEbT5+bC9XoYO
cufuAXlM/Zno1auDfGzGr5oEAbervc74baqhgjhVXVGQQcJPu/dohHY7EYbewoTR1BfkPaBe9bYw
VNq6VXaHknb8Hh1eDLewpkc+exJT9KGJjfLVpkOO7qaayd8DIodDEFbRwogtY/GjS1T5pRg75GBV
a7YdomxMonwUNdTcn9AMPiYVYffz7FbNn7nATGsXyRhLEFAd6r1IR3mvl42DJkWfxN/jhJb6rkLK
c9qponIwTJsGCvOV0hK3uALnPVep5x4IBp6O/Lfof0Sg+bGi6NSo3y+hDn8VmPc/7BIZ+sVMUO0n
Fc1nHO+NzI/NrvqTxS04kZTrvNm14TSmB7wj+PC2VUJzDzJIefFoc8aHcHLSxwmp/9kfkrK781TW
+pBmpoewkmKkv0gMkMYo2WjhbvTs9lNI2FkdwkZHjVSzJk3uaOZSqxukkT0pagKvAxpzDCc5x09o
l4gCKKHQWnxpJ6GI+RlRHxp4Um+wHBpNQ8EUivrkY8ufvQ/xcYErq/dKhKJ+Sf4QF/gfk1o1Bnov
tOcxVaj7P7ZwiQTH1BRfK9pXf7q+Imsh03VBkGEo+1Uv2gmN0wF7BciiIVYcEdVZdEG0+C83p1bu
09HGXF7K0ZsAlIeoxU2FOdcIkYSIHKW00r84UtWiU1piNRzqzoD4pQZubEe4s1hmIX+PtpyJeKuP
CHxX+oQb47Sj/Rrf0w6JDEYDr7hDxUWxPk90gYE79DRkoC6PJQrFkQdWPNVlF90ZUrMxxvGU1gFY
1I+Oj8Tu9HtWF135AXq+uSuLJH+SALXRCJPz3zQMrd8uMInchz9BmQ19gBHbFa+PHyndZt9TK+Pk
asWA2ZvM4gT3GDiQv6oJfdDDpPfOY1N56U8mDhq1paDgsHF7XJR1UemjUophMm56y2u4qg/IpWuR
DrjGoD0wAhWZbMRW57gnXUp6vfYoPYdkEGS99V91jHAdCXkYf8H2iJy9KYbiJWkSSMxTXbmnul5w
qbHrYqCB4aGubPzay7sOlBg58JLNkemve8xWJorECOs6oOun+VUDQDcBhPlD5skXXOK/8pHqx//2
fnDPOf/rVC3NPXBE5/fcbFInmiwb5TdlrvZJ5EGmFJXYu5MyPWKo1G+0Udah4TIe/Qp6VUvzBtHR
8/GsqaoMJVfjIASKjKeVafWPNe6NG0Shy5nEglZD1BTe01I0WcVbLuX62c67KDDomWsHJcrCd/TX
cRe1nR7P4zRLKRDaW/36K68GPHFCS3IRkNfrbARdFIXqeRIHXR+VBzWatRMSP8Yzebl41sMYo7Db
y3cBMmQ+0TfHWRqIIa2gNd3HQQC6jEwjBN6nO+KnnMfuW6KOdXvwEiX1Htwmik+FUSJ61qIo8BUH
Tci5qtYamt81YZh/doQNwKqgfP6clbD8ThZiGrj5hNCLscMTSu2LTtM+4e+kd76gpfMroeddBWW9
mKlMdIFRDkpgiO/CBLHV3VRmxoMSFmq/Qy54ekeFzmx3XqgbZYAbnvoYZzX+OlOam5jlwJtRwGEV
ZUAkxo4oihDbqNwBPcNlCMDSN9Lc+CQVnUQKgq/8YmcTOKGqURxlj5dFpaMXrilfq0JJfvZQHPQD
7llm46dTXb9Ka5rlMeTOko+yTXTVrysHYcMx13my0il1QDyFBh4U6A9qGEekpcO9HKEH0maAaTBa
i+0S7Ve9fA61aOz3akl7b9EhnNMDtedhOnJ7eb9bj9L0brYoQ/tz5GW/JjXH0rL2VHm6veYXFC/u
tDcpAq41MnQSmPMz5DTWGGpqnwWzEev4i5UDYu2uraCNbiF5kVu57rdIkgcyrrQ7MUvF92QWDvh/
uYhv2u2gzsxf0v0pS2OC5VkPSH+TjRZdMr0aoek8eG479TtbrZL9OM3uzmsjw0fEqPRb2xyfkdnD
uQ+p77+jUsmNkPaNZXoeexFZIi+H5gylb4o+599XuQjCyLqtA9WWqFIZVVidxqxRq0OdCuqFbazZ
pa9T/ioOplL2gFGVYpz2pd4JyxeT3rQ7dMnzj4C98N2wh84O8fvp7eMQjkRsbN4UUDA6h58SOAvF
3h61pt5PiNJw8YFHfUmgrHRPxuTN9FPHCitKlKXmD7KKjeSdHhsTjEPTATIeJ1D+CmVE9VENM7Sl
zOhPJCPriwVeLoEe7I3Tfabn9Y+ZtjhSz1GH9L7jdvSXVHxctL2bRuVzoozdzwLzZ9YMVipKKanW
fYQBa+bHklv/g50vpVNPywpxRwnM+UL+MfT3FqjDwZfAQL7JoaeS76RD8oSJksOc4Ar3t41jlX4W
TwCq29FU7kXD9qVdGypH5OtUBdDmHNNNcHJZ+XkDus4nsOi/1qM24rZjZLK9w8JHxhB0ckRzosbL
P3VzW2VH3I8gXXcaJ31/e4e/oTIudgB1fcAtdJ1I2853QFvMhtv1XhoYKUaX+yzSDQJ+1RS70Ebx
3unHBnNshL1O1sQLv9NG2/pUgcksj3psjwbuYI3+vcuxWnjsDdy2n8dlOnbosZYGCRL+wE/wM7PW
5+Yh9DAmZIRxXymgMXJie6JbNSyrd14fdU+YFEwDZmSR4SFFbisK7maK86drc+Wl8Fr7t2EXKEDe
noLLlwQVT7R7eCUpo7jr2tIIxdLBTCsLrLEq76cZYbU0oqJcqrZ3pN4XbSStl+8y4y1scyD7sATW
5b5+yNu+r5ss0Is41tBM0krx5OX5fLz9XevkmLuLd5GSNYNRGVrrQ1taNKAJb6VBjzbTU+q0Ffqd
rXg3tfq0sYuuDEWD2FhQG7RroHycbyJwlZTt8B0NBBC0I9KGQL7xVXqhPqNscCzeCKCrDQvvYCnw
0AOgJ72KN0I9giHqJknQFa1VBAqZcb9TgEOeItrw3vPQj+6fUBPhnbTk9HuUvA1SduDP3VTa5Fg5
CqN+qloT3MnZTk9ejYbzc5i6MyRFqzNevCzHe6eXoNP2bJw2vu+6pkUgQNGiO9Purb+97knIdZpE
cIhyj/zcWOZCOi1m+i0TLeLOVy3RfpoqYWCaN1IffQyFvWlVcbl1bc7RW5sUqCQ9ufN5b5QK8GDd
MQuqgvtZP3jSew0dRXlQ8pb8WHH7wdpY6wvFaWp4SwvwTSYH/MYag4TXhaYKDNmCVMk8byc6Sz+K
VFgPhVTUe1jL1gk353KHhpn8YyrRNPmtm7S+Z5TWycNCYWchsfnUlrMukbldhLu9Igelq2ENv9OF
EW284pcRqg1kSrWA8ANhIFw8nyXuLd5tUHELKksN0DAFNiSAH1qdnvktCpbHfDTbjVN+bVD0MGDI
IF9OG3t1r8YYfthz7+YBG8Y5Dp2BKFZX7uvGojXstMVD58Rd8F9PPD6b2mIYoS3/rpOasHazgiem
DSBDoCeEFqP1qXRykGE1JcDbYy2Rz/kxhGAJ8wdEmMvDsVZeNOEQIpAk8Kaea+8gID3h5hZA4rcO
/VR4z3jP4ToeGuq32+NeXDU0hPkybBQsjQB/LfEw2dyc9Tg0QTu5nyg5pPEOVz4zmHqj+XB7qIsl
ZChav5Zjo1DOZb+6aXBphas1aqD5cm16LLGHO+RG6AQUmYqfAAGo2jjRvJG1XZRzwXihnkfzS0fC
wiM6O9+tJm+D24qqDjpEQF/xeBU4F2ZQ82rRDMfC0hb1nbjjz3m57umFlgEace7GNXvtZ1gkc1hn
gDojsV91e4q8r5EriNsgThPlV6r1eB5Caj1MFlQrameD+WBWqWLA5XPznVSBRk1uWW9cNhcXHGVd
i8MDDtClzbGGik10o9TZwuNbZQmeZOvNeybPvdPyaMCFUsXZaiMauNjX7GnS00XOgaeZHX4+/VoP
XyRMEhGEuDidcp2CJzSS9FhE4/xkeYuxikTKmu5hvpFIX+5spIzo8AL7IRAHinw+ci8Ns50RBsPK
DxIhXDUMSSuLCJdILA03PvNybzMYnG0OEBuOcu/5YBxcZYJULAJXGMYPAAfaSQi1wlRJxyIXbuTd
CF96Y9CrXwiqE0U/wDaEnOeDtr1B7x6rrMClsLNXdTj6Te3pp7zOuo3r99pQvIsezRzKjoB2z4cq
MyQuI90TgaHG9k7K/gcKg/0XUzjRy+1b4soWZWuixoWaJlHkWihljMducHJ9CHrd7J+mYezeRxpU
wQZIzucQV/Dbw13uT2BKy+vLrUtL7Y059k8XAqKuApmyo62jDPkvJ8xi35lD1965Fq3pHY6lRgtl
CwNzZbLc19uDX34rjFoYYSrB16LSt4rz4lR4HeBDQmUtd48xp55bCRtrRy3CR7iJ/4/hOPQanNYF
A7YGw5CSt2OvFXkwi9l8Mmcx7caG3poVOdm3AcGBw+3PuzwU1KVYRfBwb6HzatMskWUf1zafJ2DX
2NIe79VShvtGynqnCU15KEdjC1Z1bVC0bRdQC+AECBrnO7Ug7BlBIPJ2yskOptJzj8jZjAePpkQg
zCp/tOs+2vjSy+Nh4EGEOoYDoh0M7uok1s7kuTWW3ECE9OydUrvIg7Ct9h4dlY0r/Nr3oV9CimkD
+AVbd/59UevoAxlzHgyj1uPkTPYX5gVasXHh/kQ3aQBJuakLfQEYAMEHRIHAiy4wXfo1gAtIkDMr
s5UHdjRU76NFLxvHUFoiIKL0O2vGLLZDkJVuBtpiT0meyl1deNZPF1Mjf0an/MftrXV5bIGzUWZZ
ZORgESz2kP82R0F1RaVE2jTwCrV6KSe4mNIgA9HMAlkqV8QHRxjK3qta9z8v9VLEQhIR1gIb21tt
6pjUyJ0w/gjUOss+94JaiqVX8i5J3C1/oAvgPtJkLDIQJZRR3vbV+VdaHT59pLMOBlOOdyL9cp5p
JM0viyrjKe8tA/O8SrrBkBrQRKwQHm2m5Z9z3IQ/3Z7vi5uKX8Ie8Ba1FBB862ccJSCnLqzeAS4O
KqjSx4/03pP3k4hwqypMa+PtvlheD7LawukCGEOkuEaD5GlpDJFhjzjCjc0HcCOPlQfkQBFN/YAo
QPhiVrL9KR1dOf3X7wRgjDa2TvpHy9ZaHWQmG1ekdFaDRlYWDX/yLhOp6ndOFv3ISn0LJns5rdB7
wFUQp7gUjNY98AQpW5yCay3o0JPbVZBwj1hw0KMa6Pj0slZ+3f68yzCUYjp8Wu5/VN5Bg61ux8Qr
1clWZi1QKf+8mN6QvpORnRyrmCB4N+V9sws9m7Q8zYqvU1yMvlBNdPtu/4wL9sVi+mQCbABVsqQe
60s6qhWrwIVRDQTOguUngbq1/azWqfYVYghgOG+w4mFProVHNFx7N8CHaaof6QriCYmRwvxZdzj0
hyY0tHmnNOpg+XjENCCuJyg3O1E2dueXCA8XaFqHi3F4BFkLl4UUSfvbH3O5V+lPLFwmJpX0Yq2c
iRpMl1ti0IIKgPkElspxPk0Az95lih2eaBmlWDOrzT63xy2syhIf/Js0YiECCZvAmm4UiJk1ybID
PiDxppr9bDB0P6pc+z6t+2oDObF+cZZRFhk5Vgxs1MVijQgDmG2szn6p6fOv1Em+l6OdP3eJpzzR
66BzG7dbKkAXD87/BqX1CRsKpthaln9wTTgIvTn7EcF7QxusN75VodvsRzPSP2ot2ml5DQfSB6qW
vFad5+5mbyqfzbJqj23SNxsXw9VJIGQi3ObNRTDq/Co2RzuL8Q9RfbYj96zz5onLfGHbHbqoOhS9
cWxAtGyclAscPfNAfRwJe2JUElh7dWCtImzpMXazr+AiuQuNwjsqnpZ/NAYv/ZU24DfSGq7/pLno
buQ6uSSqQ9Mz+LMm8EJQw6ZTFieEE4GJFV3+dYzwzIhyN954Fi/EbZcf+ubmxm3Mq7y2BEsrMSJc
D3iwNTvn0TZoiEfI86GWpkSQS+zWAfiZeyriBPEQtGZm7/FsdQ6OniofQXISx3TpVnXzoom+/KoF
4Aicj9uGe+982TSlokoU6SM2jLUjDkJqTUB5XP1QJaGi7pFd1aJ9rEhqlSZSKsquqFV5B9RPoYdH
Po6Jkqqo7xTEBT/XdmK8UHtM4HRZoD2C2/fIOoZcfiqHmWSOLJkYfbXSPUifsuuzCThfIl7QL0/u
JV4oe2nbW+HqUmlZ3RtL3MRwHCwqW6tZGXKbsCwHGILAofHqzeijADWNnqK8lz+bSDV3ALPSYx+2
3clTImfjxrz2pWSSCz5pCSfWLBk7ElxSHZq7lTH/jssY9EqoeR+1TphbQosXIRSzugRP1LaWpwYG
wPkGaMmK4TZzRRqzTP04bp292lDtobuO6RZORPg/VJlzx8nSjwVo3102jlOzq41weH97gZcFXM36
Imy2kN8A2F089r2HtmQVNTNM7LkL0lptg3oeMT0OO4Qo2tnYyBTeyGQXA9ISIYmG+UC3/fzbFaS6
Qsab/Q4poTt9AMT9bFWjoKEG41NieR+CLMwVQRwvS5nafgRe/oe0oAvuzMXk75AZaYu8RqhMP/tU
QQWklDFqorJXEX1tJGEpsCGz/Y7Ztfk+ysdCBHNUd3eW3VnDxhV8bf4AC7JnKVVyB6/qh9EkPAvB
nYneZansxGBnz5PriN0A8t6fs9B8vr1eV6586twAMSAtEimtY0F8B9IoraoJi7xm9LU8zg7K6OD0
0TQFCuzKNxml6X/9RoorhJ023XGibCR5zpesmSPAYKjT4BBoug/9XED1c7PohFAIGAKyqY335eIb
l/GW2q9FA4jkbglu/il/NNE8zKHiMp4ulEcMSAYEyMsJmpplI2hW2Ye5Et3GxF6c/7dBGYxSGV7p
a1uWEF9o08hwPaNf3Pxwa0T2RKuiirsonN9ew2tDIUq34EyB2bOW59/XphyCESUq0OJwaoxxDmIZ
W++hvaQbp027CMb4KsTZsCBYKjk0Ks6HqjEoQjYXsmYRhvM9JQ+qKx5zu8/mJPxohFnpoxhRf7f7
on8XaxOwNX6TX9oFWhJh51i/uqY3gwwVi41JuDg4GK9DgwJPTb2AN3oVu7R6M+hhlVWUCA3vlSRv
PNggoP1QwPnqEfrZqLlfmQlQxK6NMqFJF3PNKsKZBNm/mZZ9mmU0g9rWPI4WPfnbS3vtq9iyb1/G
KV3f7FmSTiATOCoYbYOGT8Fqiiiu/a4SuMdPmrIxi1e2Et/DxU3q4nADLV/9z1GBI5blFsSJfZxm
4xf4rBV+KuH4QTruVmH34n1mwdB05JsA+dNsXhXNXZAAqjmDaoP/hATqkDYFUuOj8ZOjYjwKzGSe
0W/qlaBRrPSgwk/YmNtrP4DP5NaDMgiob3UtVJ0aOmGJ37ntNOMTECLlXdkWzYmGXxTMiPb68zQm
9wMqajHdxrEIbq/tZdjLDLxhhZbWAYHl6tySu1adZkNSHdKuqg62KdP+CGsEK2wi7fDUqORa91Qe
6BvHSBo5x9AsBkyUwd6af7O5bALoM0761My5+amZKMDuxKzE3yMUDlEw7Utv4+a+cpOe/eLVmkVF
qUQtufwegxzx6thTfwezLYXnagLNQVz6tTeJyW/P07VB6SZx0EgR2JnLGflnT/J8dYNwDOL/OHWe
4WY4H6e2RWtKy/JP9ZDPD5UpzU+3B73MzVgc9iZda+5VyDqr+wT9Bkp/SlHt40bz4m+JhxQrMUIU
lsd51iBOhinYwX3d9uZdHovsu5itLjnAah/Hl7kN0XlyoaK93v5Zy548i3aWX+VBI+I9o6iy1o2t
8hTgZExw0w+FE4w9bxdBiX6nZ4b+PsPjHIh6YxaBW+dbzrrXriKwF4tS4iJoZ62ufi1NVDOf8nqP
nHf9G7CedhyTzvrsUuPG07XZKH5eWfXFEp01RxuKJVjFtA1GZHkM+nkvsgaxjBks1tyngPdyqR64
EuJfiB1ueQFcuf7oU6DjQ5lhURJZXX+DPc9mEzJoWrnigFKzGmQTKmxF3mzpfi5/1WolbR7TJTiA
AMS/57t6cBioCqN6HxHj6YF0rTK+Q0xlUxhlWZf1QITk5Na0nEAyrAaq0X4J3YEua2gs8LF5Su1j
L0PxOLRiQJRmVI6NUmd+GNMg3Q2l7J7sUcLrL6PC3lGEiHeDpqcbecK15eWhWQo7RC7Umc8/P508
hOKkhoAfIP9nqXeZr4DFOJVtKD4AnjMe27TaONPXppyHH8rY0jfheTsfE+ZzrpcYnuzTAd+ZPMrt
J0eJm43E7+KcgIwk50SEYLk7SHXPR0lrUxsKRED9JXJ+1rR9ihBUuuD89F6TG/fBlcHQliEkA2nL
Er9lhv/cjUlKxU+hacOylokP1hLX2BA/lHGU6r0E97TxZl4bj4tn0fTX7MV34fzjnFoXuto7rl/h
uA5CufeO9DntJ9UtG79Jhk0w7cWagdhaqIBsYDD3IKfOB5zpPTj6qDOgrkDbUfLY+QV6ZIwOAo/Y
ZP9/nJ3HjtxG27aPiABz2JIdJkoaZWlDWK8s5hyK5NF/V82/+NVsoonxQrYBAa6uYoUn3KFG6uE9
aCrsTK2lRhxZjxAAi6Fc6Ih5Jx3sYwAl57TSW+OoYDob2DnX2MlKhrg84dga/5mADHv4qEXNsTGQ
r/brpM6eRJLU4xnn087zqQ7UezIaVweAiZEAofoBrl8z19V/A739sqwLN3AtBaabDhgWQR74jcdy
rvWzhorjybB2dfKugh6GJeKhKkFLiQtSrvdfG0aldzajG+kGhAst5oaTHZ9xMez7gJqj/Vzp0JSA
vHmHqZs9ymz1ngP61gelREWhx6D1DY358gcUs4p8uMUPMKUj252bOjhY4GIf7YlZbw2EBghFRazS
eDVXD3itkMk3SuEFYwm22uxt8bGqrOLr7Qd560DQvZFm0FywLO3ldIRdGWo+z7iJ6k7/URP4y1VD
XiEwkaj3fYPi1e3xrl4oOnKS1s9hoE9Fh/RyvDYeRuhnBaSuMqPYOJRd9dSjNqz5lV61v24PtrFH
uVhYu9d96q3VOwQUoCTNqpDqjdY9a8b8ZzFE6pt1Ntx7ZV485WzjnRBzY0Gl+Dg+p+B3SOZWl/SM
LBpZjuUFlTvCmJswgs+A1wYKzqO/llHfg7NfB3pyRenRgIugvQH29XJFJyvDjwOkRrAgGwUEvShw
vSBHb4aCtCtDAD/K8WvpW5oAU+s0cIQX72yLdrxD63FPRGRz+gR38udwo6/hLqgWhdWgx6EEaAzn
YiSgE30vfhax8514Pjnd/sJX8SSTlyGda0DIgS8qt9tf18FIYWQqME8PCB0szDdd7CIzT4xPKaTh
X4u5qHdKrwz/QhxR9gyQtnYXDEsTt1wZB61jWZNbph8dDQ/MELdnCwnipyaBhlcWbfdpKFLxEU/k
aY9a/tp2u4iHmDKUUXYYsG2666sbsKN9gC9aHgZlG1nzI0I02fADoD6a1kOlTF0VpJYxo1jgevmL
2wF0D8So9f9Tlq5Jgs5UnAlWIRzNs+tIj0l9Ct2PYaiLNkjIgMpzEtPS9r0+6psADxavOJShBcmv
CadY/7UUavw5HTG0oMxoo7dsjjbqsiZaQMfarhC+9YbQKx8zZWpz+J9RrNxHrdIajyidjXdlolbC
b7ui+GKHFoLbs+GG+U4zbPNMEHJL7T5yDF6oy20xq2HSVemEVFU72yh2oNH4xw6r4qEBLXzo9KX4
ibQNQl6DV99rS9r5ae2JT7lCX8bPo7ne8wrZOBbgBCBsE3egaXKF6hlcREW6SQ+SsBy+LY2w5TOZ
jo8pOr5SUTiKduo7Gw8l2c4rTpoYFWrz5RIg3dtUtJ+IIqbODIbFngIg6tp5LsBU+qPSU3JO6waS
JtFJS5kvgVh7+3BuTJo0hPCYsN0E4Sf//q/DmaGk3I5RowcFq3JXG9HMkF2uekdUmYd3QzHD5Lo9
5PXzAhgfrQ2OHR1J4BCXQ1a4r9BQro2gSqvlSZhN4WM5kUMaHZb720Ndzw4oPmVnBsHp7cqAQI/1
gZSH5maeCjvAmHc+OUP6K3XT5Khr6Vtlr7hQ4d9z12FoahK8rq55WxGqkfAnAB+KzsM0xuea2+7r
rFH8vj2zrUWUQev/Q8HiTHi5iPOot1FV2zrWNY6X+VOVDL+GobSdE50qKEO3R7veqGSPSKzQ/eO5
oIu9Gs2ZExKO2CCQzNxHN8OR2YcHNSd+htLreUlirzv0mQJLWMvq6peeC2Xv1bqOtSRUHtVwGlEY
f64zK681nSEyBcDeulUfl3wxPrFrhp2Zbu0Y6QUIwBjOiKWvzoOw8DGtc5hu6VShSGXPoXHIDBjM
JaWnL4vHrXt7aa8ba2waKalgyFYltJvViGrboJSVFBCWas+tTtqkD8d+6LCkQuz8A5gFGFq5nRVB
U4zNt5CuB0oLZfgjyhv9w+3fsrWp4Eij1wLYl0RvtX+7uR+bScDx6u0YJ8aqiO+S3lbP0uZgZ503
htKQjaJUABuYBV/FmNNsGIoD7SUIUy1/b6buJ3L08KmLps+353SlYsShZCYaVR7kFmjSri5Z3Nzw
VkpbM3CmtvxIva3+HBIA1YQEc8IGBvT8AUSCOR+zJuomf0paB7/1DqaUH9sdDk2xUw7HaGgq27ds
uKSB1sDTf/uBlr6qhImUxnXehMsj5uqK2uUjuHXarA0G66VZnVCfKATaEXp12FkU+bheBihyu5Ev
AMLAiueqNGKhitJ3gxEUuIAYKEHU2rDg76Qt8Uc3m00oEmnU/phyj24AckLi38KlO0nlKhsC1RTV
Xv/sClAlPxMbQapM82++0+X86WO1atGmKo55cX5EQsH4PWA0ccKOSPlfD9+3812zwBoBLESC30Op
nual73YWZuOiA7rP3U28DuBhrbYYl4tUnoz4FSoVwXBY0NZAGuL3REJ5j2RS2viRpyQxAciY/6As
Wuy09La2q4yJwOwBD4U3vdquCcKeSugUNJXKXDyoZp8+5qnafrH6aH6gPIqnVjFVuFEtBIO5Euk/
R1Wt7vIpGc9l2+WfwPlUP0Wl5g9WZaX/3t44G5cwCvhsUyoiJIhr+KJron9aVJka2DUOTgYy5MiR
tHa8I++6tRuAk6PoBdoER7n1bpjdsGrmCIexutFt3DaFXQdtD5HDj6a6gbdqTp9rcjhdSk2o79MF
OiEKsNFOkLrxGtCjwoJLSpHKSvHlphS2OTpO0qqEZUX8Wc+S5pupJ8lXdBvsxwm06s5jIEOf1bGE
3yHFqHh/eHBX76wmfZVrFx8OC6b++9J1ouMg8uJB90R93xstqC26nve3v+nmloMux+kDqYmIkPxV
f8WAgtnUC7lTYPP2/SNbYw+0PObPALHLc+kueQJFOAz/2Gjcfy+kXBZAfulkQqauvjOjyZ79PlIL
sANu/yKKCnej2z9x6zuAX4MWQkcf5ILcln/9wmqh+cQjgsOQQt9smGvvA3Q8tP8gdjcvjrm0O/t8
a0A2H30w8OFckqvkJMm8QeBoqgWjXkX4yjZz8kLUg4PGVNhJE+jjiBzN7UlunS3wh5IdYpOBvLby
/pqk0jlqbTazFqizuXzC5+0r5pnix+1BNt5dguH/P8jqesnK2K0numDB3EqTeIhsC/p+XlQWiGP2
039ZRuCx+KzRfKUWefndwqXl+S9xhkJ51iiOpIODOLL/58AUTXUYu3hPd1/+/vUJknJnDtwB6Flr
/pCymJpS1glxcaIX9/WAt+KUddZpwJjmHqef3xQ/6ocSdPfd2xcWjgaMJUodgCTkwv/19TzcQDKn
Q7MFPDBsUwNL1D5rx3dw5rqdjbI5R84B75M0lVxrfqZAJhSbmz/ovGhqf2iFFoqnKcVYml5zaSCJ
haLUKTJwZwp0bYr2iipbe4hDwV3BgQR2stpDaZXkInZJW3WEr07RjO5Cqy7lhwZNkePtVb1GQ6L+
DAsF/zQUvvBDX92INZ20Cr8iPVhse5oe7TEV03vE20QUoL7AIuNVDpS5VLNWeR4TYfaPRT7ryoe8
Rx7D72utdU5OHw9fY7U1k/9wL6EGTO+Wzjr5++qaCO0lwUA5xOwogj1Wawk+IUvcPeHS8xt227IT
HGw9D5LJha6NKoOk1XHqB8An1kQhC71raI2F8XXEPu0uHPL87IrGOYRm3O/s6638hEohXRE+Atmm
t5pj6ViJMWpcS+XSDuU3N5viB7P1GrAvRl4/4DCKaPo8LsrgD0mpGA+iy0TpKzGgRZ98Oa729sTG
RUk6CtqSvJ4ceM32AoKgVew8NYiVqVLOamRp/Qlgc5N9B8rseKe2cbr82NfGIs5xlLhIuDRRyvKM
ufk91Qp9JEMHGe2rU4niWCi0aG/jbv1GuWOlNwtEnzVNtdeVgpy5UynmNThFJKGOObY7n24fj42T
yP8dyVPUFHB4X9vb0nUdRqzccdAko7ifqsX6WgzDi5o2ypvzNS5VdoDEBGD0tH6BPS9s2z6qbQQK
RHFOIhfZD8rl/6TNWH66PanrXc5QdKv4jHLE9TsYl0lkdEZnB4XDY+8minpiM+HCoEA8mBVNnCZr
nnZWcnNQsIKyDQiabq3e0CymMzsZdms8ST1VDJtyPIUA9+QhYP2UFOZ07zXqnkzqdZhB0EIxA0wZ
LyTX2+WjkWNNY+iNg8lbAt2U9xcBlkm1zgiOFWenwhru9tJuxNXwTgECSLSgJvs7lwMixiSGjCpP
0M7z8iUuanrwYL/yT9CLuyN44vBZQ+DvmLa68RxOzvy5q+a9p/K1knr5SEv2KzOn8iip7KsHJMa0
USBJZxNd1ZqTIR0llZiidBrLA1eqk1L0daaffRXr7/NF6lRZIeQhX0/t5o9a2e5Pq0zr/tkqRPMN
dQYkNWNrmivfGzP7Hu3nUsOHz3QfEtNqjQd4JcqX2wsp1+lqBpRMWUkQtFc9ai2ezd5ARipwtEao
Z7vQEhcPPL2iKB/jL3ecgeicBm6v7JgNRlIFFTUK8/72r7g+/pQLaD5S2kCjGZ2Yy6/Z6nanhgbE
wM4sh2fFHJxD08UmPhB9vxNzbAxFUgyFXWLpqFGshlrwWqyVxTUDdRJa9bEZ61w5mNLAuV7IpXce
nc3RKIWRcUk1Gmu1TbENHbLI9rCPr4faeChszSyfFx3to8CxO2QJ37yOshKFtgGqrVJH7XIdF3WS
dC5MQ5Y+cX/abloehzBOvlf6rn3E9bsACVGT9scws7lHV3UvN0KMrrJ6J1Dm2HuMB8NFxXzaU0/a
uFcYhaVDEJ7sxVjdK3TcXFCWHUgmtVYMrBeq7ERpL4bbM7WLfV8gIfHz9hpuXS0XY64OtacDFHHH
0sGNA/oUgIf4KI1EX/ACrAIzS1HcnDU3xWdRTOd0itXHsZvEt9u/YmPjXPyI1caxwnYxx5lzOSNO
eXQk6FwkcfviAu14+x6lrwlHB14Ae2aNGgFG2BVUFt0AIkuro3GzhA/K0nBNKdOyVxjYuG+AQoPK
I+SRCeJqcWt6h7WX124w2OqQ3eFGqXwyrW4xzp5WNNnBS3SUZO0+W8Sdbgu4tMBsw+LNnRvqcxqI
ZJJiYBXmalupYWS2tKedwM46+zccz+IfMvZp9FNDF3vp8Nan5ISQe4PhpSiyGmyke19Cr2CwHCWc
Nmrcz0QN7Z3uzsMOS3ZrKJz1GIZ0lCdptbpmlCTpqAH802ZH0Q4oGLjC1xI1CQ+dO1b/3N6jr8Wr
1ePBJ+T1QCQEZux6GZHoA6U/cDpJ0/mnKcTQB02fDMC38lz/lCzJbPrcVTjsQK4pz2NrUHIpgWTm
/Ri/KCG2prd/09aFgZEwMSQMBmhe8u//yl4XtP+iGKnfQFHN4Qu6NeBylAVcCxLB+Ki24j/sJDSI
WG92s+mtiVNqHafDEnuseOEY95gdmT+8cvrT9SA9d14uuU9Wq00DgCwSsVtytHV1K3RmfJFLQDKx
ZeF4jYGw+ht1XxSWesUw/FYp1J8pbts7w26cWEB6IBjI02RRbfWmmJUxFwQEbiBq0y1RioibU0xw
aZ6ww1sif57tYjnqah197tspx0Jb9M7e3K/4wVA2uDI8mHtQsSUP+/K7eq5b1Hjde0Hoer37MI+K
thxaBxSxD6pN+RgrRZEEk+1EmBgDUon8ytUS2u9CG9+pYln+nfO8+gH8lgUcbA1nZKIMJ/LxojW6
wFU79EydOa3vlSYWIFiMOvV8t8cc9e1n1CJqlbI70gtz3R9RksToxkaq/UyGdwAJgAFFri6/7bTR
dqrP19cBRiaMBHqDbieR1eWidcKYqjHs4wM9gv7JSVCeQTMxP2I6V+5EHtfnjqFcbje48g5sxdUl
p/VOVs9RGx+scWjOmS2Fm12jPGcz7r2ANozT7XN+HX5QRpURN+VSoKNrLI5CYuWBzlWC0kMsNMIq
3neHdA/vdL2A0myTJgFDUQwz5a/46zZplqTMux7iiGLoJbXijFefGtU7o+69N28LhqIUAA1f5lFr
rJo3jS42aBMt0gpwS1sPg58uOEt0rlHtrN3mrORALB+wjTVaPxwN7LS9WYHGZoenvKiaAGk+9ajX
aJrd/kzX2wL9vNfkFxIUjRDjcgHTAbplGmdKoOs5+n2pZ83HRAlnwEvO+0I1/9we7prdC6kLMDEB
IwV2mEara0JFxhfZMhB/S8Z14tNXQaK0DzFkxU8AdUz03tVeNghjaMDQ2Vpv8PveUn+4KLBiueIY
c+97XWs1+NzhzPOOnoLQzwigYcvjL1WD983OT5aB8uW1ThuABhQtetk1XFfoQ4LJgY6IEkxhZX+y
22n6lFXJ5DcDhoT8tPEQeU51Z6fGg44M8HOUoFR6+zdcX/GSPYDwEG8YuewaXBbPlgDWKhDdFba4
GyuJYo8b/ZS2RUUtrNbvnTpMj4hMp4gQQbC6PfxG34bxqS8xf2Ik0MuXu8SJsXYHEYpgf8al7XuQ
dYIUifzfuqFg/4BYa+cXMC9/xLPWfozNJTnREB5/4y/QgoQ3hrMVa96pyscxPKYeRnq3f+D1y8vv
A3eDahwd1atW5mtdLlUdhSae5x7NLMzIDbQ4QI96OKM1MR+0rmh3BpWx2npfABExQVOSqIJYuVyU
POlafMGRa0dqRfmaKd53LHDHg147/WFW7eV+SJI5SJUx3sHkb10PUrkCVUUaVVdurA0cYZCbOVK1
moauQao7B68I3QfDKvcKKBtDyQ41AStaW3LzXc5RifWknE0Wtk17YjZHZIC2pkpMB1G1xd422zhp
DEaQBicTnx1vtc1waE74w5sR6c7s/kjqqj/QphwO6jCr6THX8+gPmjleeBImelQQxS0PRl+5J9i0
NWupPQjhgdlz2V/O2tOWDLqpq8B215Io8LRJwwwyDp3HzrWK8+29uzUYe5dWEhI2ZOqrwarO0cJh
KCLqSIMTBZmKd48/Yq8KLg9V9T34w9Zw8ibjKEuk6rqlMla62lQthI7GE2BilLz6XqiAcxX8M769
fWZcGQT5lN4IcVbJDmXcIfJAwASKSdqam05xl3YJbhwTSqT/YSjaf1LpSmKN9csvFnaiRt/KCINo
Sj1cJxYjCrp0LP5VUnvvydxaQXowNqxeBK0Q9rocC6p7X+AJGwamGY3DofSE2p6RdMYbsXCLfi9h
2hqOBxNlJQrwOvvkcrjMaPhgAryyjoHbc2yLLKhytMYJjI1oZxm3nmecF/lUpNwAU9cPTaIjyTN0
SRik5li3jzyH/dfQspVPRq2Vf5Ywazr0ehrzHSmrQ7UcQdtPCsWWGj2bZfrfgFh/yA0YTQinE0uA
abGN7D0J2Pj79gffaNfRCYOp7CKzxaVvro4NdI85RohEHpuinnz01WFmK2HdH9PGMT8SwA2aHy1x
/b5u1Hg+iAgpRDjk5hNIi/YDMA5wmsrQGHsk5423WubcMhMCmEmkffm9og5Rs3K2CN4iRzl2XuY8
QX3w/FYVxpGap3kwqgk/52bsLD/v4IvcXpmNiA76LTprnHCWZs0AiJJCeGYKlA9P0OHUDsp4R6kW
W4JpegdjZK84tTmcFOqA/wfVcJ1XtNZMsdbjrsSS+EFHGirABZyQqMvFWZvU4+3JbfQIqYHJgXCh
AAC7fnSLRdU7oWJ5mPZ9cmqpmR2hO8T33oRZSmNkdYntijV8Xsa8/hY5Xnkfd6N9346Ls5MPyHO3
ev6BU6L+S2EcrN8VpBrpgAF1ayUwRn15kAa3qNCa3d3tCW/sJpJ6LmpCZU7mWqKAWEfxolCPD4My
e3fZEkcflFR4D2TTdVAAETz1/Gh/7hEIS7ThrSYxtIrQ2iTCkY8TPfHVZi4NZXCNGZQNrofaqcBr
AgtpDQG5NjYPVmOpvov0yE4csHHjQeWiyf2KS2Palyeo1yYp6UOq2mihcwQXmh0wyXOOodi/8DZC
DgQJqHaCTuS0rMtDLbe2x0mMD9rSLkkA2MP+ajZiemhNVZaVs+nJnJLFR4qYMoDIYDT0UbIn97AR
SpLhI4gPMB58/LromnReg0CfHR2SRWgwso3k2KYAP0FqzshnuUZgD5b5biBQ27vxZZS62samlNkA
wkK/X12rWCe4QTl09WOUJvLqvqaX/Lm1lf5cJll+NxZd8z3Pek8+rCXO5HB87822hjOSW+E/QwNZ
euohnuzkOxuXCqwWiXWQP4la2uUOaAE6mEYKiELxkj9GB7rEiGL3aBdjeq68btq5Mjc2nBRxIjGl
NAs/ZFWGWRoTBGStYz8ylbR/Ba5IXNcNdJiY9ujO3DZyFZPSJ8gr6r80aFaDUVvtUKofGKzqVBLX
yXta7MW91zt7PANPNnq/NfplZ9RrrRPeSoIxbiyaXdxXq2DMEXqeLJWdHJZa1c9jbzhnB/brIbTC
MzY770HE4madivw+IgrxaxxI33ftqB06lNkeUgO5yjGqw537fGvlSWTgL9HdJCZdveIpbqqzmxnJ
oVIr95Qu9rcWSbZDN4TRzjfeOmJoFBOu4XoFlF2eg78qRVQV1cWxuFQoTr+347741ePyS0Gh6p+8
UrNfLKfHiM1R8g+3b/CNKdLEoAIG44fPvj7boWKbYRiW0UEpUcWbpgVfgC5Bc8YY/0OoCJ4epApt
WkmgXq0m2CNv6DFMPFRjuZwt3Nkf7RgOU9aVe9oCG68f9SmDs/na+luX8ecQGf5CzsqNtPDZiCPj
uaqW+O25ERrdUjGR8gvI2NWEIArFeWPN0aFMxkgc63bwmmMq8J/vElXbGWzj0uFc8vlZQToF69jX
GHugOgmRDJVr68krRl64uZwSP2m8sT2Eitn/uL01tkYkhpCutZRIr1QTsnIq9NLg2p+bKjw79dIc
YDb+idHieQQ8tEcA2RqOrA/BDWlzg4Xx5RFoI3UZG8eKDl3TKIe+0cwjF1Hvx0vsfsk6N9lZ0K2d
L9MIlBFgRkF/uBxvQeAn7CozOtiCqDcLqcDYM/pFOFv9h6wWGCYGqCqBITn7aqOUDX6GoyldqZp6
OSRh1QZOkVgvIa/T26MT9sirvy5XFuzey1k5Sw/7qjTyw2Doix+Fg3KnRhg/xPgGvb3QQ3mJwaSF
DaiL1VBNknhOuZj5YRZN997QC/sBh1vxlC6K2HkfNr4VbQGbrBY+AI/T6nkoGrcAXJ9kBz2ukRXI
emSZzKYtGz8bx2lnCeXvXsUcknshrXIhIFxBLY1xcBeHxtghs9TmK/iW5rGLduVPNnACNmLP8P8g
fBPjrPc70KZBdsyzQwfZ80xQ+Tm2QvVOLC5OWBDMfafVpErnPECFTuu7uHXe6tFH/AwZUFLa5AHQ
1taADd+09lLBstpOfdKVOAqcuSl/ogLa31dTGu7smK20mB4nxWLGIw1c46AnOhK5oTXpIStaYgy7
D00qxHYoDlPoFc89ZUU40KVzNNqRql5V9n/KIkzvotI0k6AqGuMf0xLJ/25fdBsfnKIe1lJAJqjr
rd9ArdS91iiq9LAkowo8UYFlEmd7jJaNJ57NRLMbND1KFOvGXTgTSw04lvC9Z5CiIPixftRJVRDB
WDL7PAnHflQGgfw3chh73sEbJ4hyGlcCCRM14XWAATFkruM8yw95Pqf/lo4SPUWisR8St/x2ezW3
5kkHHRQW5QXES1aXnT44Y8mHBotRtvYD2Up2T0SgHqncG0eBVP9TaPXpmVDAvLs98sYLwitM90aj
6gIgTa7BX0HU0MVqbaXMkW5m8qe3rO4oZmPEddhquruhEHtgsK2pUngmw5GkLR6/ywH7eLGhHwF2
zgZ1PNH9Hf0uTaDLxXl8ytLGfQnHpfZ1BK9f/sNU4axpxKYAm9bQd3KeBM0eFtlENcJHy1p86dz5
56xO09ktPef+9nBbu4diAr1gMm5JKVhNdAb8Y6YTegGjVX6fWisKqDpjxxX3+p/bQ219ROnfTcAh
45y1xmhdtrNXLmp+0EVpQzUrtX/KPi8+jBp9VMPOvR281vXhp9hG0QZ+FXV9nrHLqSXt0nZjpuB8
mCxZgKdO9a4blz3pz+sFvBxlFWxgppeVVY48Qavn2pexLKm4aWX/YRJ0Dt66gFwx4N14VvhQZM2X
E4rpantqvZQH0Ffdi4idn9jZ2nd23ITPLaqfp9vDyYTw8rWUPXv6L+Rv4IXXBUVTWFqTqVF5cKVH
RkWu2vkZXLV36rS0SMHgZOxbQmZvE26QPGpZ0u5EBzIyvPoJHiUCuvlgLF9f2r/OPXriiupEJdp+
Ygg/A3hzO+RUzfqzNXXDQ2h4yrnMEvf37YlvfVKppCHbMLA/1u/3WJq0XNy6PKg01o5ZLTXazHCi
pWYVO/S77aGASHF781lfXUL/mmBn1i2VnwalyGFE2rc0RfEIxj0FqxJa3g7q4/oAOpiNQm6Hkiyp
ZvLH/DUY4LDejTxRHkYlVt95ZYLmvECXzUrB12ELnewEBdeXKOPRvAUDCpfjSnwuqSZhIY8GPqKP
uvd2uuiH1Ji80zzr+bHW+/nsxuEMy2NSf93+glsjE4QQfBHGbugzOVnsVq5eHMZq9HxDkFKVnJ57
nOrTIDSn+Z59Px/UuRh3qrNbO1YKZRNgkX2A5blc48VQQjyrwuLQKPZzD3HpYKXzn64ravQEIB4G
HZn0h9uz3RoTfQQpvUMMAOTucsw0B7UcqVxBqrP8FtpiDn5VivJpikHhotZc+0Pcxzs7d2uJJSDl
1fIONvNq0ArRkibvk/LgmfSIupCoKpoHFTrWEH4cBi07Z4mXfNWUIdorDm/sY7QEpAwxalGyVns5
3zKpexpGiMaa6AsG5Oll51MRhM7gOOiQ2um8ky9vVP95j2m50yZhS1EovRxRKd3aHj2rOlC1RUWp
9JTcDJLcNn5yQ0T9MQJJUt4rKIpSRHMQA/Ixhm4BJ49SibUT+h7KaePeABeCS5rkKoP8Wy8BceCQ
qgj/LVar+U3mLA/o7KNnpffhn9u7ayOdYcK4buN4RRHvCtBdedj7FiWSRomw7F8xKga17zQtr6mV
jE+ViJdvIM8JwTQtSR70Cd8kpdaMnctrY7/Jbg+vnkc/AsvTy09QtBO0MwOR68a0xo+QxDI/DPv8
m4uzPcG2W9xbKJEcQq6anXdwawFwNGL0V09XxOYuh+beKpQwI/OOiMTU5ya2xLPpzh6iAm0m5224
KPxyi7rtk2In8dcwB0+KMIrpxjsP4tZvof8rLTZYCkgKq2WYUmXGOjzKDovW1XRjwuroNPHwaCr2
EJQV2C3FCI2HdBKK70GQPHmRWXy/vSOuNx+QQVq1dC54lamzXK7HnJg4SY9ITi1z0QU6/nzBZCix
Pw5Ke7g91PXV9sr7oEWCcxPqcPLv/3qyUD+ppwTf2wCInQfHVqu/jnU2H5BZL+4V3FS+mZOt5sHt
UTdWmUILIhVQlEmj+c/LYfuq1SasFTx8THr9roN+c8igij9DrRIHLFa9Q77Y+ifYD3ezcKtHbeqK
nd9wFX2xsLbsf5HSANN4FeD6a+ZK3nV5b2DWPmsJeK8sAa0JU7/KYTONiuNr7mJ9jKs56amet1N5
pC6a399eh6vV5zfQT6bHSGZAjrn60EIB+MB5RlExtKKHbO6rs2M26TFOFedFDDlW0fOuvenV7f46
KA1UZAmkFKC8CP6aeKd1fTTWNWKDSlUjRxIPd2FtDsduLr4pUTieb8/xunIhx5NiOJD+wDuso2q4
06OBBLNAFbPwvla5XT+0Xtw91MsyHwwUm+56zxYPiIg7H9ohDV9wJrXuht4bnqpJNX42UT9bOx//
6rKThT4Qb/TSZRyxRityqWQoIrbSzF5xT2VV63i9l31gtvnkW14mgsxBOEwfO3NnOa7OthwZYYbX
kgmSj6udb2HB6Q208oM+96Jj0zbtAWJ7GsxOuwcu3JykrJxKrxw55uWHLmjlmpjejYFjt8o7JBJV
H6qtdtcWKcavnqecWr1pfZW27FsDUzlJhpQpNkH3WhvGs5dS8Wom6VojzLp2arTnEjzXr1lfqnOl
ue1LrDgIeyIzt/eOXWWljC2/LWACGq+8KJezHk21CimwiiBs+qG4rxLD+F9EvXUve9tYXfk+4N0F
lwZ9kdXZRe5gKrupHQPw8cV5GWOwkQW9uOe2tZajEJ04V0aBtMQ84Fh5+0xtHGFUAtg9pBuo068V
L5F6N7x2ykb4rcVyDg1h33m9gyFSFLqnIur2qLtbc6XeKfvJYL+vbKeARGN5aiMx2GVtivVxOxxw
lTf8BrbUgSAl/G04Irrvl3RPh3XjuMDuQIH2VT0Fvvbl16RtrY2A+lGeLdXyftb67L1riPxfrdb0
nU27tahSXRK/CEphVHYvh8rmxuiJO8fAMjv0YkYckfDCqLunfDDM57KK2i+3v+LG7S8FbmFEE2lK
rOnlgLoeoVHTNSP+lLF5jNI5v88ND40LtWyPSRui5zcl5VtpMxQ2XgEJ1KO4G9a3MTexq4GsH4O0
iqdTiAjcg6i76BEmdrwT1219O5qjEGdQgKWfsiqnqCynbY2ckBaR0nOStuqzK9oiSNwh/HF7KV/X
6qKQIacFy8umbEr3cl0i7jsLDwYnGgMl1Yb3g5KlIFl5TawAsqkX+8geJu1pNrXB9hvFC3940Zh9
zE0vFD7WMsM7TTQZzJDQ0OcDEpj5B0PRFSsohRo7D33eOd5ByUPzu7c4xXNa5tHPBlV+PPl6Sv7+
TE32zXgviqPEoJw4aJg8UauLTMu6Wo1Hj0t0ANw2GH137ps4einxW5BI7b1G+quTxGoNpeCx3BTy
pK/xj7Y2R4vREGy2IBxcHDzwcf+XClZu+Wkeiuhh6UX2w2Ell7uxLIriJW3mXByoZCJ5OThh8sEd
w8LzLb1EboN6aD9/m/JpQl/CQmjYX4Zl/JSPmthJlTdOLtgOSW3k/HITr1aKzmhux6FCAanI4ILj
DRf9bgerwSsy8eLIhxCeODuJwsYzI/c1BXOyNqJ1+Zv+iqI0/MBa0WlTYNVz/RJ53q9er/Sdbb01
COaqlMcls5+qx+UgRbckWt/pBAtxPvhxadrwU8rsePvwbNxDlCCBoAEuAGi0xoItde0maq8QhWrj
cscnHe/NpZes/mi+WwpUx7PY894eBxl0U6jLSf9cEoHLqaXm3HvFQgSWtW35J84WrTjiDFB+zVLk
2XbCva0ZgnNDb4Z9Qty7qqWo49IZaUSsX9dJ3gCvM+uXHlW4by26jOhRpO3JbSP75fa6bryaFHfB
mdPjRc9zjcBKYcCJCoZHMFUqyuVRaScv6Yw244hdLrJjuZU9qWaWPOe9UHa+6cbdy8LCxpRmJNTa
VtsTQF2ilR6Xh2zRHYd2VqMzDYhukRw9ZY+LubVP2aCS/Q62/ooxUareBIQongKnLO0ffHNd99XU
3qv9bU1KesFCVgGBC2n6cs8sntcQW7FR8aybsT+uu8dxgtyPCAZ6i7c/3tZYUpTdoeFKlXHdN594
ndV5AHo8UG06WPFEuNNpavuUZm33H86C1H7n4SLWcdaSGiV6jkAP8Q1oNbS9Q7ZHMNN2fZhVLd05
CRtfikSMS5tWqoRHro7dIBaBSCgnwVCRB+9qM3zMyrbeCTI2LmRKeRxXKG4SCid/xV+Xo2GWvVHM
9GO1JqajIGrNoZVn9YVvjXHVPMy5be+Ur+Qdv3q8yDOJhWELoTS05tJTM2l4kdwR6bM6UY4cbvVf
SEzmM/JK8x9c90A8aGlXN36szDNWnYUT66c37xmZ60L4kLcpXfrLacdFBN6pTLmuKZr46TQ7NOeH
6izQJtmZ7sb2BEDFa0eKRUl6zQ1OxaSnVDVGjHUr+2x1vf1laFIDxlqW7wy1cY1ZVOZMWosccEAP
l7OyKbUN7WCOgYGAx50+auj2aJZ4pzj69N5aMvXObbASQPXW2Km7b02SRxaENI5/UlvjcuSkZx1D
g0la1hy/i/LaIIZIRP1/nJ3XjtxI07SvqAB6c0q2G81oJI28TojdlV5673n131P6gR9qNtHEaHfP
hFV1FctkRkZGIDie6/OOMtbWYCQxILGUw/AOWt2YvU17cD/bI56fbfo5TWhCVoRuPsGXTR7u75ON
4yEF5ohUQWHgia2GMmrTqhQ8AuiVFOPz3KrayZQMzpZ9fdCbcY8ftvH8MZ4tq0RItcLKvF7H1NVa
t1JNVGeLfjiFAGKeGOrPlhrpFztzp4dC2bXD2jiP3GV8O2Ik7AzXBFBLKCiJxkPvz6aR5l5Iha71
jNm1nkP0NSqv1If8a8b/a3lhVZefNCctq+P9dd74pIBrkDc4KjRX2nJn/3EN9W6g0kPHOodmmv8X
GSJ9mRV3fms5XbwXrW+tMRgXFUYqm2gxrdbYakwnDo2IZA4f8Yden8wjvUrD2wRz7INUfoNZne1J
eG8t8p+DrjZSpybqElpkPZVVDH662PNDtoR0+0apjXl4Ej8Kq/iZk/FK6bW/eLaoPlLtpHaMSMxN
/poqZhvJ0VHaMQ7lqGLlipoaTq7FXolg60vSjQHziVSZ92T1JRsjDIGOWN0pGuaLWpBsZXSHHLrE
Uk/3N83vxpbVSwJjmYxLUmEQkF3dOljzFE03Gb1vDxbuWk2VPC5CSx4bNUp/lDYaAp6b1PVL3WtU
dvtLX+VW7eVGE9NbkJlnGbETNi/WT8wJloREuzf/iXrETe//0K1bhJ442QkkGystuTn+2N3OtGgW
dGqE6OZC/LSnaNK8IlXql7aiDRsxEPXj/QE3PgJdDFxZfAiWZh07wN0uujThONEiFvuYcLRvcyDk
k92Ey9e/GIqeI0kOogyz9hTQR+C9ZlB6NKQb8aIXKUykdM65t+pB38keN943HhfY86wiUdE6z6Y6
UOeFCVewdlCEFjr1vpZz/qkvEoE0ZVFdKkiNXjPhm3d/lhvBGCMTiklFHODKVTCmzS34tjn1fqZb
4oIrqeW7eqTu7JPbYguUBIAESbZwZfutvLr+2Ch1RXqxGGxokWv5G6tJ39t2PR5HJxRHIxTByzi4
iTcp9CGFlYHuol24Oy/e5taRVlJS6lLCptc/AWtro2UheA0UTq0ROsZBOOS1MPfmw/1F3RxKQvpI
W9BJvXasakOF9qXEYZe6s3NB3z9FUDNVT9wq487327jzCTklgYukRPYGXs/KUcIsWnQW1q3s4BgP
YERdpIXnMOp6vyNpRuO73OtpuW3llJ9TdnygNCiNH1e7ZoksJY8KvfcH1M1PS26nRzQAl2cHfbgL
vRD2fKpKoz6lTqKnnlVSWHbKYHgKlGw86VoyngcxIpNnh310zLrUORTdPO8pvG6vDamnJaNyDtb1
2tSNEyZhpnKq2nB418dzwjNRum/o10s+ooroHiwKi5f7337jPaSoRxZFBMd5WhM1DPQKsEBjmzX9
NDzQ99F8RzVsfqssCxbqfZ6anhb0wVPS0M8vol7b8/nemjWnTLLHdcDN9Ts1JR1YTkTUo4vJOWet
Mz02IYldaKCIUwvsLxZNZDuUmK1rRO4DJAMAotiL10sdd1qrlWDy/mCWztsQCxGvD8c9A4+tc0Wh
HYhI3iSAktejTIZWoeDNZWXUdXtUq6L4r87bX0FSdzvZ4626leRQkW5Q4ZBKKWt6fB+wZ2iY6/2q
DRwPpUfxriq6b5bVFc+aCAtKlYZ2UEIxI7xawJ1XyvYgmtp4KtI8+n5/T23OW7L0JDom6V3X8y6H
MRpSTT4PmMOf9E78iwTs8ImqR7lTgNjYPDxBJooXwKvQgFdHpmhTjdg86PzULZXQa4tePBRa0hoe
YuLLu7gp9Q/YTgS/Xj1BSWQH+MN2BlGa1QSXxO2HcqnhyoPJ/VCD2vEms7PeTfm024a+NUXE3eGM
AjKjHrCKWSL09QPuYTKfXjFOVRVNnxEVAY3QRgt2XkPJxa6LNvDGru3wokKF8JTGdv0AA7w4u0Y5
T55TJIlxHIzefXBjyk6HUJTiOJr19BdbHnYbwaBkt5O6y9n88XBWmdpU8ejiURyBvGZuFB+yJEie
rKF5dY+SzFO4L4C2ftfkV2d4EnPZi7qCYhJ0l8zFLbmb4N1EfRU/WnZp72y1jU0t81wZFbCxb6Sw
mjgWeciQlEtYtZaKzIFHvz/06Buf72+vjTAVioPU/YVXDoVulaPU84iTZY/Rc6doMxK8Y+4+ZTDY
v1dT5zwnIm3+d3/ArbmRhcmWL6InWn+vv5qBY+Q4lzrHCKG2i2F0n1QhsKGJd3XhNqcGPkiDDfbL
wC2rkaKsquuRkQJzIUqkm8yPwwABoUyZHvqkiHaet1uaHLuEMFEGxEAHeC1cDzhHRqjZNWtJfSWA
dKhEXydkJd/oxoCXQgOl5tiUxvIji6fkMe0D8Sx4hi9DWvfK6/FRkgCiVtnvQ162+qxtPTYDfouo
Do5N/S4Lcv1QW3EZeVafTH8zFjRpgnTaI5DIv542/HWd3JZ1rvIwyn3EAcw3bYmkoaeLdHq5v322
rijAAhB7yCpQz1dw1ySaTCyUrvwSZabvcdqn32rIKIiQxml3wHt5LjytVd2dZ2bjEedNRZdd4ge0
RK4+rWG3/M2m0fn5FOD72qXBSfSlcro/uY0ASRqmQXlhepImcb2SetzbVtwwSuJ24yEY4UHTX0dX
8JybPh2f6ROUv/hpLNOeBuJhD5DZHp6yBGk8RcZ1GrC4ea4CAcmj2erndJj1o7503cNid8ubztS7
szu5ggKtEVymardmd/tpIVdyaojYIdfdSIs041QnnQGZIFWX5fs0ZM4xQD4vOZSTCzCcBzakvqG0
lU/3V/32RiLt4T+AYcIzOLXXq144VlkWUTT62N6A1cy58r61mneNmSnf7o902w1OhoWcOx01CDMC
vq9iiFlkk560ACXYyTbmcURm4r0aY4XqRXOTflcaSzsHmi1+TEtSvKOIqb1x4yR6bMsu+1apg3hC
j9b5WCjBnvbd1uJTeEAYlLxMAmXXiwCDpNBTO+jBTAIab1oFC6QGj+YSc6g2wrzRMb0Yd/qd7Pd2
y3GYwVglxY4bZE2V6XCktg3suHzXTfPaKxdnzumbttrvcA1Vy0f4IDnrQzX8iBbEK0+pvuATdf+r
3L4T/AYEoEDKuC1vymNL3lb2ZEP0iMqhPrdKNjzHYVd90Shbf6JK82qdDYl28v/RKQffjp7466Ve
7KjUnBi8d8zBn7AcSg9Rg+kYvBZr50na2NrMCHYHbC9225qf0yNhbDcZf3fGc+zX0RDCZnEsxJOK
vV6VzaGQK6MRniQPqP56ViLpCqs2wIQUN3ouHelxlLtq8Whp/a5T4OZYXFOwgRAJJnS5Hksb7Cws
KnJsIBO1eZzMsXIvZYoTveIW85dXbw9aZWVzJxRoqrWrkxFFbqwMLoNVNc4EQWQ8J/oSxIdotPOD
Oo/pXk/w7VuDvB24FtEmHpo8Btez4xWI9a5hf9jQN55pOEwOasVN8PppseFlgz81TagZ16MYTSrM
biKvmBctng4IUNLQN1pB3nqx1WjHpArKvUL/5sws2AzEJgTuN4h/qFkzBtNcMoFwRt+Ny/gMe0PZ
o1Zu7Q+uV3A7LjQ4jvJ3/JEZKD1NwcDHoDx6A3O2hbibj3rkx+Bvh/vLuDmU/NsQ2JSx32qotMqC
ZKQ05euVEvpESOqbfBj+M/rC2QFCN4BClOMolZB1c8oI1q9nRSvYbzdiLgqnrf3GaMufZbE4h6w2
0odyEdaT0Rkv4TCq/yZxvHzFp2jPzmLrAxKgcB6QoOBuXs0WrWqzc9HN8yM6mfzQWpYT+tnJzppu
PArU+Sgj2CihUZ1aHW/ahPKyyXK4m3O08ASMwcNgzvlRL53+bVe7LdZ5HWAsWtrnWnfjneG3Pimc
UQrE8M7BuFexnl41emQOVGz6JU5Ok0jrA036g19bU3d8/e6BsglRXsYdPD/Xn7SNJuHkRYk5dJFg
8lDPyWEwMd+bjFrsvLSbs5LqaMxL3mWrTxd21J9rBbofWujtv8rQVp/dKMkfIkhhOzt1Yyh2B41n
BkYrtAytrpZ87oxCLBXFNjKQg5FH9VFM9ujlY+u+/u1GAs0iMEcKlAd8tVVGJRjQKgFSVBZu/1jr
BsSupRitA+gW+lWKrcv9T7YBf8kOHPi9qKFBaVxTGZrczAZFvqlFgsmYl2dLab7vxTiqx7Kd6v+s
zog7CON9YdJ6l9gf6txW6XBsA/vdlOLmcQytQu3/2flZW4uuyg44V7anU7G43krJZIbCcij/ZMVU
n8RopfWp70Y80sCrq1+WCZHEpwkw0r600Wi9VboIFjbe09WTUA1koo1kyPSnyYxs6oRZrnzs9Cmt
dgKSjaMtIRR02il3EJGsztYymek8ICDsVwIt27qu5wNS7cbRrdN3cY3zIQ+Vehnmuj9lWvkXlzXc
U/w5EObnGVo3lZS2SU5ugf9WEcawg2uKxzhU/1V6S90Bfbe+hi6pLtCtaCZwV6ctcbNQ1KRp7EDM
3MsSBBTWTeSby7QnfCiX7LogSqMOaBEAKK8Q3IjrD2+UaTkMpSw4qMgNVk0I7NqI+T86mnsv7ycL
ExJjAI5I9nju8m9ejYw9DqpafErKZGvhfRuMtaX1DOpJyFYatSn7bpllsUNw2dgyjGJLXiBXJJ0L
1/PDOkhNBgOCC/NZDvnSaY9Rm+r/uElin0RnRCe0pKxD7IaaVyqt8XL/YP3mAa5nqbrcMZAzJCS3
CmzjwTUyutwHvxuwqL5oAe04kG2CYPaCVo0COhloiznafSWMYxCV3eThCtH+Suiz/V9m9sqPuojq
c4lJ0GkIguhhRJH1cyvS2DqG6Wi0J32MNOHFWdSCEo1cqMe4bK3qNIOJxZc0odr0xqw69ZjpoVvu
zO82JyWYkDx3CToAqqxBhxQnrs4iRsJizP0SV8PZDSxZz5VJqStcClU5Bk7zTDNS3mrYf3PpIWP/
LY+tD0WHLp3Zfbi/5De5qNxRCJ39brwnrFq9H4k5pDEVxM6PsIF7SZK6/ZfC/vTQtq52sjuHvmYi
vz3Ni5s08PeoFMQIa4Da1wKelY1FWMYL4oeziy9GgW6p0cJ1XYLZhhOatjsPyc0V8fvcQC1hLEgT
63Obg11VKIx3/jA00SVQ++gyGAHW3I427cT6W0PRqyYFPRyC7zUVxBCqNlCy73ALapqzSJcYiXe8
ztrK3SPa3NxGzApigOTXwdbiM1yf1r7QzDbOB3q1nCYo6dPqjH/yVA2+dkPWHrCwROwwSabnfl6M
nbBjc2g0SiXhBWLCupCum2OZKMbIB1ysCDlazfCcKhnOzjSGT5NUlM7rJvPaqQrP9zfs1vrS7U6J
D+iXea+uqFS0WI+0kIgTuua8LtMWJLut8RhkzZ7i8tYu1SCHyjsfEOGGLKY3ZmK6c4chZZt5oIkI
VboIZeammR2WwdJ2qn2b44HrWoxGNL6urwFH8pGpBfiKIpRjnkBvrw0DnxoHF0xKfnt99ZvjkRqy
ljzVXEfX+4fQi97dJZYW7On40vW1e6AlsnxorBC6STPv+XPc1uvZsLotRblpeIWBJ7/tH7miJsoa
TDzvUbZF6eKkCKxiTpGgrcnXe9t8lydW7hx01+55dlwRvisVoxvfKxHW4TCNonH0ilYvHM9Jewdj
goI+Tf5Q+0gzvPnq1ET+WDTof3vtkhivVockdFIRjQChRW3x6E5O8hzEpM9kuNm3+3v6Nt1kLGhE
ZOqSzgCJ9XphwjEu8qUSlE+EIr5xZqtvqbEYF7uf1X9zQgoLK4gifMMtYL0Ywll+qUrTO69NW+Sv
IOjDQJFP5Kz7+IKZVoQENXNfyYLl0GtO8s9cdChIVo6Sfbk/5a29h2MK7GTp6oOi1fWMEVPM6GVr
qIX1ev9uCtIO+fllaPGhCZL00MXVHiHhJoJidlxWtAnqQK5gndcj1mEK97qpuS3bUnxyabP4EEXB
TgC1OYiEyigjE6atYX0cVJZltKvOzwYxfTZTlDnSadAu9xdv6w7EKfj/j7LaLqoKoVRxSp6zIM4P
Uay5fuRmiIK1iXW8P9TWd+KGAL2iZknVchUfOH0+2DkVaF84zfwEFokHHUH4t4oIrvTEzK3r3R9x
a3IgAVIBgjsQvsz1d8LFcipExQOqYpnuB/hAn+PeAXNsUEK/P9Rtrxx7AoFDwjz4IiS2q9nRwGaa
k84LGqGeER3NrtU/aEA51okKd/NRjFWX4GNWT/ERZ+Q5PhLPhLZnNkX3WRXDbHuWUaqZH1F8Nx+4
LGiOLzRtiLwyqyzdi5VMfZ9ELSQoM9PSh2TsheENaEv8HA3MfL0B+Uht55NtLiCzkSRn+iXWiFzL
N7FK0+l81140ZDoG+9TpqXJ2qTDvLODW7gCmBcFRUDoEhLj+VrZTVHZhUsUqpnQ+NkNu/gsulvqj
ZYrDqGt7Ke3W1GQnD8Vsbg5SvuvxIgXZaDVYGE8D0yxETwhn58nZMIK/2YZonkCcQ3+OpubVUGqY
GWCNVHXtLIgRSR7rp2Se6Xxpi3gngd0IpsASdAWEQxJK18XzwRTWYMxR7/e4jP8KUJgvvcqYB99S
RP0G3mV+HCulPIxmX79aVRSyFCRtJP0okHDsVrdi0zppXFYFNBQtrzyrNrtLCkXSs9Vxr0184+MB
u8EQhBNO/WlttGKrc6PXBaFFHIf/G7pSP2lVP1CBGpPT/XMtv81VGvlbaxbrGIpdqFKuUcUqjei/
VnhOw0KU9LfQ5G+Y1Z5Q/9Z8TO4N0FPer5ukgqvXpRWb+XQm+qFeVDfjt7rTxoHEssr+vT+l7cF4
KOkkAHVaczlnt1VMbNt6H4W5GFOHsX2TYb/8jMK2+vn+UPKT36yebEfkDqEXYd0XPeFfaCUZeIrq
4tmoaaV71pehP6XpaPpoQKsg0uOrwUX5yUAWiT6AH0icrk82MrrNUvUMCp0leOoDV0F8dtROc0Bj
6QDpbCdN25okCRqZC3tfZjHX42kRDS426k5+b3X1cTT68QVbbuPCdrILOqea8iFGA3cnbdq4L6VC
NncKb5usR16PukxGa4K88d7UjX3MitF5cNGYwXAZPTtIqMPx/qfc2jUUTKg78XKDA65Od5rEYYm0
c+uX/VIcU7tXLqUY/4PEvVdH2FhPWrSpsWIlBOi37nCXxYWutUXLOwejOQoq7WtqZIivl4pCm4Ct
NAL/zU4zftyf4cbdKaVnZe8Qo1Ndu15RLtOgbmRUNzX6dHDQzfPUKSvflrmxSAV/3UtKM6Juk9c7
2dqtmgtaoySh8hkCz7mxFWhwqHGbHrdRq+nKl5Se59oHVx3fdQPAM84kum8nSn5K+q48aEvTfWjd
EbF5NJz/q2alOYYiKf8CWeFK4mchAiCfk9V6VPqk92ZJegzjZTwKs9YeQl0PvMLt5gcrNJXz/fW/
JWLJVXD5lyCKBoV1gKg3TqTECUiAKkDn/VaUBEiplsfORQz98qIimWac+sQN3wDIluphFOmQ+EY1
N/8bnIHY4f4P2tjy/B5ONdqxMkSQf/5HjqnWsRNqCr8nmvrWy6rCxGJC+w4w8RehsRQJoCounV6h
GVyPpMPkBllJgAdQqYjOS00u6c223kHnNPPoOXH1bI/yvnGBUIwEIqATntB4Xa+21dysaJBrfTpj
69PQYwA0S+XjnIfqZcngSd5fzc3xeENl/YVne93xmAHWhrOjtb49ldaPrpsqvxOZRp0jpIgw5a9W
w2c3SW1BsGfUQG4YuE4X1X3WmS1yLkbgGWOr+DrIzlnrxN8MxWXu4o0iuxbWz5xY7Cwya7WlK0mn
8pnU8dtpdn8a7hi+vH4RCY8R4+GRA9SWi/zHltSCJRsbdW5RFbCii9mil4gr9DdhtVg7deQC94fb
OgFchLIJHS4m1I3r4WLkEueWvMKfQrP36KxxfaOMO88ad8G4jUCLTyVJDQRA6P+sjkDfQGWAuQMd
0SFXI2BWkYiNm52bdmsTSn4lJC4IU7ww1xOqlhhjOpVCX45wk6+xfu+iiQBBM7DzpJhb7MTjm3ca
IAw8cPj9si/1ekA3NtskczhlNLIU3CFAgHHZuUfRqJiLpGN/mjtHHGh3K6SoiuX1Wt6ew8Y2dn7J
1sxlOxbqbNSSoepd/5DOaeiU0Hi/VadI/XrBI1yr7Mabosg61DXa1Pe3ztb3xIKCo8dCYz22+p4x
9d0ujvmedRaqpzS0Tb9xXev9/VG2NqhkoOHMp4MzrSHymNxCdbq085tFL46AXz8rJ6xfKsgdO+u3
FR3I6id2ntJ3cE0lBURsRl0n3rJQf/ZjTOa/B2NTPoF05MBN8fLopqjHEDuEH+/PcXMlOfRcnZKo
tS6+WlOKrG8HRBMNufq1KOMKCgc9MPdHkd9jFaqTCsv2HvIPtDVW8WQ3QGyyKtAZOgnEhZJ//D3W
iwo9yHE66mOLBgAKTxclHxRfnfp4J/ja/JCSXvf/hl+rtDfVGFu5yyRzvbIoeE/me9QaGp8Wt/hy
f6Zb8SVvLZVkLgDqRqtLLepUvUwj7gCBGvqhVEPwjMgUb4pg0X2qas1pquNyZ9DN48f0CKGlm+86
YxVJ3C9MHWtuESbQ0WblYESK6UcEd/5c031/f5Kb21WOBntQXt2rpCQxa9mOxXhlHmXPbpQH53mQ
HZ9Onk3pMWgN8ZIsffeyqE6582r8Ji2s9xIxHPRMkHmIT/Jj//FKWV2X5poTAipSU5kfxlofVFTp
lvQLXAdFeyD5tFWvw+Dh/Zj0kcUTnaXHbIgCzaux5LH8LqkVl7YGqI9ekLpt6U3TpIxeW9uaOM5G
q3x1kmFsPL6hbuys3dZetEAeJUsR9e51746YNb1NMPj0kc3vjwTjauRNyoKIWQXovdeksrUd/xxt
dVHOZaIWicZF2SC1dZqyVKGcHOfxG8QLQxbJVn1FFMmOMMPWfgQCQHoC60MsnlYP4QjlrR1dEAet
qxefTCy/KMih+k42lye3raKdi3rreuHT0hXDA8+DuNoS4ZIn+Swo08KLFo86kpCKZ1jzjGR4OA+V
XyN9Nx56yqlfksx0/ptmg57W+2di6yKV7QBcyTDl6bK/3pZpHEXCSuEx9lmkPC5VY360rHyvf/WW
eUDgSSonebs0Y9Hzfj2MxmdMghbQtCyjJT3HGJH+DJsRHXrBEdA9XMo/5QV+RUgfZ/khVrPolx04
dUx5CANKUMKQwsk4TflbUehBd0Azd5i9UehL7zlNvvyo+qrLfUfPK9tLWhEgJWaZU+RpQs2r57jV
VDrJs7rIDqPT1cbr0yJE7WWlFvgImfLV/WnXVdrksjNy6nPr3eAEFa26SnrqOmXnzd04iDztsk+M
Mi2dTvKD/nGP1EuN700FspLWpuEhaGFeCLMCT0sgQ9/fG7cCBZLkiSsn3wxc7KaZGvFQghmH7N8N
kqTw7aqie3dBHuVHnGjiA+XUxPbCBLXVB9qEevNjV5UWe9gMx9yLTQtbgWVO1LcOQFjjJUrVx09N
24wf2pmlPFUh1sw7H2Lj5pBRAdxmWWijPeF6eRbIwHObAPZmqREfKxR4Llln/aMGsfs5CaIw5jTn
u9y9rZAWYQQAPVm0l3SP62ErO7PqOCLbbvTMeBbtaB4ocUS5V4KM0CWMDjSN/eOQ+k5KR/wwC9ez
Gqc8csK1/93/bBs7hHxSA60Be5M2zde/BVZ7t9iLW/uoQuj/xtGgHdXagenaDnO696ZurDfN4VD1
eMPpW1xTihwB6qA6A29qUBdPTtrp/tAO4YmsD2nLTMt/4Cne73zkjRkyKDA31wlB4LqSiskS0i7N
QvlqrLND2ffag9ErCjbb3V9Ue6STMWAAzzb4vXwz/jxuKLpprdO0fmsM6MZV1E2HbNKOSKHuQStb
SykPNWRkGCc3tNbFcSYzz0j0Bg09iJwcyW/pVzpbFeTgCn3BR9uI9lqgt5ZSLiEJAyk0jYzX81tG
xwo1vMHQfqxV30iS7mR0NsX/uO12wr3NoQj0+IfHgNfmeqhsVGJziIvWj3ItOoduoZ87txoPRV/s
2RhuVfypqdKVQhMM7QdrgnkcKyWlftCHIuakpXQJ+5SAouOkzbjIZGhJmn2J0XNc0S/gUhZXxrTd
yR5+y1iuQj6AD+h2vwXK4IheT9iwK6UaEF71pbp6fSr5rJ/AKsLPS1PZnWenDtdklYosvDjtQEfj
pFRV5eVdlzm+tdjho61OlPtA+6yHsWhM99Cg9fX5/nWxEfXgDE5A+ruAD9B6/SuHqC5RBdEa30E3
mZJOtBz1Xv/c4kPzJnDNcAej39gF9MZhIgK4R0iwppOWygxLxQKCgo6T4awdlPRWBuFTVS3K3vsl
F3j1AWQzHDogsgsca/frqRHrDYE+ATRU9RRYR322+4PWGDo6X0NdXKYCW3RPDQJ8pvVZnBNsinPP
EqY4vXqJaZbjMUWyjW7h9UaogHDseCK7UoYZn2Cc5g+RFs9H0+2bx7Kowy/3x9tcYwhysvFGoTKx
urQqhURhWsjLdbe34JDhxAfS0b0ZQAVeHY6Q07g69xaCDdwfq5i5nGZV6ywdF6Ewcy/YeWC0pUbK
Ka+7PaPh21nJoRhEagoC16w2KsYrE47KVuP3SjGdTHqCPWUIYFcHr+8AA6Xh7aQWLl9SuGnXGydy
qduiytv4Sk4/vmIM0YNVWjlxOdLm97/VbyD0epOydlIzlHBJlnjktP94YdBatUvqY0wLKF/3i8Ex
y9MgGsP0Bo7Hu7maawV1FRp3vcrsjMcyNVxMAgwnbNGSH0ka9DHMBi+wizw9ohGFaUQeDD8TJ9dO
QRB36aGZJvWJZcNGsEJ++X2Idkd0vD+RjTsXjJJ3Cwo1hX1S7OuJBKWYLSVl0VLDGH8B36OJjsLd
Q5HTZObZouuO6STcc42R7oPrBMpXwPZmj3SytUvoAfvd3MwuWbeLR2XZtXkW42ahRfF7Nkj8nJh6
5tljtefitRH1oS3BVoG7SIMPodb1jN0m0nUh7zJMvc23xTSCJehdIi5VFnlOlpwiyxifTKstEc5x
h1PHblXNXc2j28CBn4HangapnPLgul/CmLEu7TseVj00Ri/S7P48ZdGALHVLuA7keEmNZA/fl3Nb
bVtiTAjXIH8UTNZaMBXZ0JS1ZuO7jUOXj13OT4Eet8+jm6Y9bd4DOsL3N9gtfINCIzRK2mU5LTeh
ymgrRRlIw7I6E5AAamX2s1FDwLym4BULYWIPNyoHe9DqT/dHlhHzeq6/hVKowULHXb9Z4IBTNVYg
b3M0GX5VlMlbZ9kXXdgchh4q/iWZQAnmejvVfZsuweRy6xg1EhKBNZcPTjvPnjq6RAfqnM3aUaBn
eAxn8NYkFsmnMY/Vg+Km0YfOGbLy1ARRdFoi3Xm4vwRbn5veW4mTwy2lrnP920SLOKUWp8QySal9
0g0aXZoRqwM7hN5yUAMQvp3Xe2tXU2eVbSDILGFpeD1iHVgKGBkjCqUrjnlkGH7UOfa7zk0RnRM8
2ibY2M6gW9P8c9BVHm/W5ZJbSkSdvU8tqhJJfXAF8YJhBdq7IZheLQnHisrgixqn9PxcZ/OKMiZj
mA6/bY3nB1hljVfT8nLEjmjxensaj0CWxhnf5T377ZuZUoCg0QboBySUiHw1UzQPZovKPh0vIrbb
i2E0IYIX0uYCRb9MSc/FMoV7Fi03lzPZKGEQqRtdkfC+VoB6sNC5M1M283s6qfOz1uvtk9kE6mNh
qcGrpeDkYDS6SCUPkNff4fkfD+vcpl2llaUUSBPtY5ppJnZ5qX1w68L+dP903FxNDEX3O9I9Ej+/
LewoY1QTy0GvGYfoQ1xRHqBPsgLEthdPXWhVHAExD2057/Uh39IkGJrLEOyO7NREhu76mEgJybIU
gGNz46j/9FoZ/SKgRbjfmCEGEIXp0vJZj39inr18Qe0odL1wqtznIGnM+VhlGFVC+w6al/tLcnN8
5e/iWQBWhLTEB7j+XbaTq5PoULNqks7VfbdWllOfYR0eDoRrTVuZoCAqpgj3h725Q6nlSQVajhR8
b4pSq2El09mVtHIrD9KvReFEKiihsUt33pgekIcsOYOZQlGTx+uPzUVcUTdsBsaZlOScGZGTeqoz
xbo/1rPzGcSYG1uIfvj3/vw2dpqsB2PKwoNEcW91glKkBmlJYdwljCRdv+lOTlwalAJscazLUsPU
yjE80Mg9SvntyiLXS8YGQCGD73WZuJ4gQMU2yFqY2P1bNRDzxzru2h1o5/ZaIngkyIddQ1RxEw3T
2jczcRL3NgldP2kH44I53T/L0g2XaALhvb+ct58RrhibBQoXEtcw868/I86cbq8bFPNjmpczHwud
9pRqXXhJdDN4CcxRe9OIpHptDiwZagAhvz342KerxzSvBpJSEzbXghLbKSzz6VDmeuzH6VTtnIfb
G5ehuJEkY4kUeE1s7IzBTGIHFk2Pwve/UTkFP6ckU98lAL9f/2ItZY/Db/QRBb/rtRRqNLLUlCuF
heXBxSqqUD3kWhhGiKQDdj6MYTv3eHZgfrzzGTdnSRgqyyioza8re7PQ6wbkl9Oo1MG5soz00clz
+6wDzO4MdXsASQqh+3HoIRgS9l/PMp4qUwgNUIdefudcGTT4nd1mGc66Xju/7FApHW+eTfutUUTW
TkH4NsVi49CRJneqAvq/5kRp+rhEgdPC31k0rfIwBlcLSkZ9jaJ/WC1fB00dilOjGvVLlIQWYjeQ
VTRf1PZgvrYVQ/4UJD2AvKWm7M3XDqJ0nAKKqWne5vjg0EXqq1nh6DvrvXHtSAkRmv1ksnFjih6q
MEnhZXe+aeTNY6iJ+jRr8Z7s89a18+co8lf8cZ0D3ydDhVQORKw+pT0Xc1mnDaCDl13VndD3Hn7d
Pyy3vfesH3r6YOa821R09OsRS9A/QfcPtJ461VsPiK+2vCDT7Oeic5bvA9fwG+AaFb1cZ9QfNGvu
njJXj1/yoMjf2JFOz9z9n7S5Bqgc4NVAisOluPpFCDjEqWRzlIhmfbFEmb2ZU1v9Xju5fXAwa94D
vLdOLWGQBKogOKE4cj2g2Xd50y3AYkEq4stITfsQVHN6lFJKO+nL5lAScoSlwgV1Uxbq7GW0HDhi
NW1gp8UusgfoBt0hUUfzcn8Zty4IKp10GYKKgUCvrkErF33ShdjZ9oqd2QfTSfpfXRT0HZLShtSK
xalYaWLlRLdFcr4/9sY0fzducjRJ1iDtXq/oIlsoCrQ9/AGpSsRoLUJQZ7ReWjpnTveHQlh342gC
XRENEH+Spq1hTaPFBqNuIM3bmDQ1j2JKHQyKawq2eL/o5UsTCabJNaQt50bt+080vE9g2E4jOs+I
7DQ+qXBpP4rUEv9glRF8LJsgsDzUCHBbnpWgHg+tU6uuh3PmPJ9n1QyHQ5zZsXKuerP6WTe6UZ2a
pu/+s4pimrxmabj02iFuP8wK/Wh+bFXGT6ee0p9qNyXlZV4iI/PqtpreYyTTlx5gmozTEz37j7Be
/VI4TWNRIaicb2NrD+15Xsrkm7SyLaEbG61Fo2qQvsSGTujaaDhR4fLeRolHd7Dytk0Gt7oAuNJR
SNQJFyNRluYnbdFW9pxZtjhBJyVLJ3DFywuHryA4TFncWGc8OFFN0fGmPUXu4sSXwA1ccnynsIcD
epZF5M/l3P4fR9exXTeuBL+I5zCHLcNNSlawZHuDY41tgCRAAARJhK9/pbedkaV7GRrdVdVVfACL
soQ+ksnoTjAG4ZdGcQtkTUV11grhNX1eDyp/QC9Lfy/rsv9A7mYhIdkQymDLE457fX6E4gHZs4jK
xHLv8QiMKIn6iOy766ImdckdmYTKWxSJ6b+l2Fj0UFcseYGgTCNua6zIa7KqpOl3WCvBhZJxqM9N
vFTTy4HYl2moD+j5Wl4s/gN7AGxs03TbPX5ET+/BhSPDUARb1gJ+I0DMDmYelhAh2iMkCz7TXiTI
aMd61fi3WSqKsDRs6tMud7MzT2rDBiBcv+CadaIwywLcGI3pY4S0l/EGV7flcawqgm/KmvlGi0gU
J1Hj8e9wQuU/5DGx3xZ7rz+gQGyQIA5b/xhswOTPYl3TbBiTAswAdxOc40hOMQ3zZQJLsCCA8CGP
c28HKisNQ8gxcUtL2Yo8VahqvThvKkM+10LJxyFCUkBnAFOcfrXJlJ+qXTYcmzmLmh9gQpBA8SAO
dtNJDOUavkVyolvB8luUOwDckAnlc4uMZKba+oD9yqU4qjjqt92kyFAFJnSL0Af8hTUScq0UA2qE
C7o19oq9kgkxODSufue20cWpJNj/aTlykuo2TeCL/bK7ZfbnseGuvi6+SCYYZuWyOGeE4JdFkfM3
m49FBHuIST7XqZZPSEFWW8vj1dyDQ89erB1jmKvvwv4qS/D8XWohBT4jf4vPUORtZXFLakIyTCWY
MocRwoj9FEwdEsTyFAYytrHG1+TV4fg1LmGheod2e8naCvEhL0VEI3hExnSTJ+5XDXuTXZP/9rLy
8yXXZPtPknT5cAVyGiB3t7lvN2QLy5OnPvnHpnK697EbUYpKpo82d9WK9fmK5lW76LV5NTTC4yq9
ns3XNZ4vDs8ili3LnT8TquBn7TAV3Bzsgqsz0oExTC4yXf6ZCewG9ODH5juBcNm5jXZtrlXFs6Jd
0XsvJw5YCrgN42K/WF6RvoE+Px+QYU/SK4QJcv56KY7/ABdne2uB2700yNWo+2MV9kqL2n5fj0jG
rc9n8rN0eFT6Bamt6/Wgjv3FxO1/FrkudX+IzOKk9IWDnz/udNyruolEx+u9ednKwy5DStlMrxEL
1nWbiOBflC5K0yGrbZz0WbHHoYUYI48vaEDqddjWmehWSmxBd9bDd3tYkyVC9maIA5KCiaJ1b2K5
xO26sAny+Fju0yNjO4zezbj7o/fzIo7LSCZH7ppF2vU2xljub1mFJMSObu44rrKOOPKgNgNkzzsY
VFwi75RuKxZH7hcbqeNvGHLzP0ltGRJGFFvlA/QLKSD1Ocg1PBt8HDvUmQcwBtN5J+4TnVXuvAXE
It3h4sOdvvSQnkdAHfi0PfnaZeMdCdFBBl1Xk/xTZkcpflDGF9RE73VEkXld1rB4OJfF2lSf5UhN
/UkTv6Vju5Fj9XDwhCVu9ZHOBew0W1uEPXrVeTE1fz36RdXXs1/W6Bwz4pKoLTwB/dm6BHrq9BSp
ela+XSB58nEn47mcz/DPN+w3vJFj3m5ZqMOfKDkOXSDVpFT6QmgBk+47UjeoWV0yNlv8trk9ce8Q
JxJYhiUysY/wShy3P/OesvQjyifD7yKcKlkH/0VK/q0ZMt33k6q/5DtnTEh+eoZ0NrUPzjGfa2wT
NVBat0YkkZz6Fcij/Ds2IV0WmKFvcn+Fzfko72ZndQVirw7I6l7FRn/Ara2IFR6feKePk9UqR5wf
dfKeArkvi3YXhcnealBoHIB8vh9YkbGZml4iXpqZDjKdswnnld5IrWDDkLLoFdctznpokVLzVIO9
pFEbDBwtYU4Tcpr7DhNmIY8PnmHzaZjipfaqcwCm3dh6Wlty2cp5Y4+baA71V4zhyxnSZnj0H3Nt
fXFK8G5AhhPD8xb+NjFAm+kvqBND1/7IEL99ZRiiaZ+SUjweqdu2y4pAPQmiPj/UXS0j6mjbCLjz
ZF2plQQ3l0oFa8GkCj6v20XZBsY9E8v3ERumkm8PefCqeWC8qmjrxW4IZD+Zh0VUi3zSpnwTZsRN
gTAtsvPcbq7Z1dnNzeQuM3wJ0ousC5NfZ+kKbIfHsplOqoQ2rs35VzMro4wvXRD7HlOkDDSU/amr
cNBHBYFj2oZCwHmO6sPnbbzv8IkyEQPFmGbeP5kv140+EI7GVPFMIhkqtQoRFnClFafdySzvtCWu
0Igt3camR4CgADs+j0mMFesF4R4LYp2+TslAWI/gMTjJF8nOnyABhzFz2JPpnW2Qfnfy2IronEHO
+NQsJc3aVEawAD+OdPuIQ7IdLccyIII6YmqvJE1hIb2slQN3NSJ2ph/nMnvy3Jkf4PJt6HaYwKwt
ZiHibotqSt9jp2WHymPU6TjA4gJGRmW1cYjPSIqfjy2nn6KAo0qnmoMuF18Efo9wUTH1mVPybouS
mD0QLAH4IRyEPR2oe7hwENZ+L750dawN6VzWOLDAA3bbojlYiQr/FisTO5qDaqrSpTsYYNVuWmHE
1ymKDIp2iY2Jf6nZCNByW7OqFq1irduGVCo7ITvvaM41/C6K1ppF1X21SVTmVWl4T+tkN7C/ine/
vSmxWX0eRxHsJ1rHNG/B9PHpL4vsBL0IchLsmRjsg7lHalk2nwINNkStbRarf9QL3+LqFBCVncLj
jRTroE1p+aAT2kSfybHGP9WKBf4UjvfaX2O72rotocLGezVOYzXESKWPWo99HgH+p063u8UU0yUm
xbjcDqS21W2SCLI/J7GNY/TfhVc9jckShhIT3XrnN+fd2Tmdbmhsq13gUZ+2vB+pQGRuIhrgs6Vw
AVs0yWFhkFzU4YpwJxb6Ri5FMhzjir6sxTi90kcU42R+TG3J5udxAwTy5CWiPIcpk6vEAlXtXmHU
R/gFOr3qOmrOVKfIqMI5H4Gz3Te4j+echwLPRo6ud4CBqJufZemzbGBK1zczReFvpaBxdPqrL134
uDzOhVg/OHK5TFvpGC2KdiAeoNK1omzrbIQStQoZ/8Rbs30WWMKI21QHVd6rsKl9kLEo/5X1Ts2Q
lVaLWzbL6t9x5IbBOM7Te7nC1K2n5QzxtkCDK7qkkHzsnW7Eq0WZeMmN3rDhCCwN57QYF/KIsIJs
bc0+w9gFvr8p6xfepC+wtJ5ki/ZYfgsCp9vVsBQnrVqmQG44h1c4GLIFXey20i+vscrjQ9QF0+6h
QbrYw6y+PKPWNTrmFiVVy45FekHyxSjMr1qJ+Rm1vA4guxfx7uaZj2e8CeyVqAK/dC+xk9k5yHnR
mR2RXwc7jTAEOyhCBody8/jzBi7JlyhNbNWCYsay3Tw3y9KvJsI4Bie2pjO64NiFdiR+ZuNUTGir
EgTWbbWRd9QdsfgAQGd+E6IlNIdHotYb3snqHO0QHv0sGacMvLeYphbBIeT9OKZDt5DYBdM3lK9x
iwZv/LWVejtFullUmx7Qvb+Fshbh3uQqGjsAwdt2425Xn0fWBHxgbA1C8Zqx2l62HFVATLLZT7pa
D34rxypc5xV360WSmt0nByrj4Nc0JDe8mmS5Au2Qos01AkXu7R60Odc5WITTrBfkPEQNMCA0DtuR
DVuFVPsfJrXz8iOxcbm0MF5bpncrorLpoiDzqZ2nRcOeZMkaAoGT3n7TiEPigclnGvNO2F1VnWvQ
3wHCTtHgwk0iDadj4ra+sTWb504oFq8/YKbp65ZWI/mRorbCdIPT43s+bexnPAf7UYdcv2tfLY9e
qPAbDNfErzVKh2vHA09yn4riEGci2fK9YhsBCDri4i2w99l+R3uV2TZboe+2pa7fNSub40I303zW
ZAvmXFBy5C/NOuXFoH2a/0eixJV9My1FfUUZR0ktRnSqa5h5cl9UUt6zEk1Vi4OihsZVq/jlEBjY
L3C8SbJHZtfNXCwCz1FkKiKXB27CPl9srqbkuwi7Wr/NCfrde3WM7jwJNykIB47ohjvp/suDPtQ5
j6Rdvgk0ptl9vuf7PwZh5tqvHDvBbV5DzYVmSBrZ7XJCAN5WQPvywEaOrfMEBonJE0nraIafXFH/
iWPXvIG5D9sVYMaYtnbiS/ywIzXqase5Jn0R5fVxPkxG0IptBT+LbLH0Msp4/BYdwrq7ckk3ezF1
Qk4MkMx2v9ipuJZHIouO2jTEdwJXBwHjVREt58UlyxUkbDld6ZJlbxnVHM1Fts2Q06919pHEAWlq
mwRy20YbkEQQv3DFGFKTpTP+OmSoLdayMVTIuXE/dkv0hFQaPKOTikk66DRRL1CNZkuHMzO606te
p95WGYISco0/3MLPY/2bioigayPbmEMNzccdre2W/yycm8U1XRXsiUi5ZjcsekxVd2D2zb45s9en
Na1qci6CSHm7rmHahgMJi7Y9BB6mHhUUxQ39n/svydm49FIfUdzWtB7/ymn1dNjL0t1GC9s21/KE
ZgCPkdLq7rkkcm3zHYknmN/HAgeKnBZ5ij2C5s4Y8rYaXzwKzMo2WRA3hOydWj6mRTS7C0JTKuSB
wuIdxQR7WetXmjK/S8NU3HmEvMZtDLA6eZ6k0eEE0CstTgco9o/MNanv9ASjzlMMpIDe0mnZQg/l
LZxISDpOfxcCG/x20zJKznit0+R8oEcRF5fDAfaa0+DHu8m7r7iaeiJ5yzeYJGMGjFjd1bhH+qIz
Vp13n2GDElUnwV4FzJKKEyU70x0k/El4gJ3msQ1LI9P9fYvQJw4BH2dAz4oFdgothewOlc0M+BsG
HbyjDS3gXRYDOzH407odo6p6pQlZqnZkVLCWyh1IS82oxtLRvJCoS2F9/zRGSK1vZ+xrr08589Vl
jvm09sCtkm8o4vxH6RuWt6nLl08W5eJW7ykkuJEY4/mqLPpEWDMWtuynOeQvEzanfuHTfiVIzElj
zhMwip/wAMneBN6+48xTrfkAY5ziY2n8qNsss+vDluNw+me3OP8OY+vEDNDhT487PeqAiaQE9gMI
zf/Clk+OuNDDpayzUxqP99GKi9WyQ9qrkhmkW4SlyfOO3djowlbkr90XoAP2Hs7O5d2C1ZO5l8vY
qBMkbdlLLaK1geo4nda2LCOyYuj7/70Nton+AKVT6jXUiTJPVY5Yy0HvObVDnpua9/uamNcCReJv
ONCpdvAQE8U14+b4Hq9wNh8UdO/NUOO4SVD96+PeYTkRTz7ek/PsGh59l8u8f4a0srLfOMv0Kckt
/1raysPTppXh1wOrjluL8zN7F0kRaF+LnZFL5nPyHFLp8DphteribRTrXh4MLkrwBMWKDjMMOwXZ
5qhr97DpDLeV4rbtJFRP0DMDO8Tjs6Ut1xC09B7iyos94FbTpgpi+cEtcbz2+YyNFXRj+wL7hln6
3wfktqqbCLdzO1ZyBGwoNvYCM3oyw4ALDfQFzsPAcebCzM+bwmrbCWjt+rYWMyRm0CNua4clJlCc
I1vrP5ht3LWKMD+2wBLUWYwpsIdm43L/3JpUm5M0cabuloKu0e+AwMB/zTpupDOc5fdk5epPDWB4
HiZv8+/7TsZrSAnlA1qGYmwLyxAyWwNC/JfNAM8Gtq8wvV61sbCnWAgI+RZ3f95fVpm6cNqwvXT0
AZXimqOZ5gP2C/O3hkgHyo5F5r3JFvfiShw93AMn6jRdkzfp2ZHfhFP82XlL4pcSTcF+imILetNj
U2A9g/M0Txy7CbxFaV2eooDhccj1ulzrESqVzgX0kA+FE+Fs4fmHOSEkXAwpm7aPFMpnc+WW80fF
DVnaihbbcU4iwy+1k+l4E18aEgw5hZAAu7hE64QzAqvRxIo/HmC6B+S8irQ7tgztvCUWu1aiDBvp
fVq7jxpJrbyd6yr7FpUjwzzo6vhBI4NyG6q0cb/Rm/KpizeMbn2FHp938DRyP1RDim8wMpzEmc5V
/n2tc4B1R1lOAXkPvgEMLGGctx/j161OQzGUkVt+ftEerFNhmXLsDO7heckFRjiYWMBoN8SEHa0J
VH9LImx9ojeqdrwISlSn2ubEPh6lbrDrbsI2hGkvzeNeR+iYaK3nB7Q1HonJ45gevatKm7QNoPM3
SZFk9j7rWeAyBR6b1xgD2E/qMbp0KkP08qPy436fwxGmwNuA7fIJJU/lWTsjI+Mfl6DZzt6v6hHr
YmUAG4AojadsLPHAAWxW7ZROX800tVqe6WLMgFYOsrs0E0i9TeHY/bpBWbbcFXQkF4MT5VWGJb2X
6Vd2WVrvEiJh0ZDwHDUIIJ8kopxaBzwTzkNxpNIHukfFJ8DBQl0xxxcPQcuSXmzQWLbE6lf2CyL5
+ZOgYgHFxoLbvU/4KFs0XOadZyOPwOFE9qG0MsKrjzAO+Ap7nWddLurR9DWh8YS9CoH3E69qY4cq
wncB8Oqqe1/TKh8SmIw/TQtCk59gUw58wjc715AqmDpugTjlUZuyOryptUBnob2H7plEGfgYE1kC
U/s8JB1NlKItUA+8PJi0gIGi54TFb5UhggXtA4iMazF5FQNDDel0AUh9vOKMjpJ+9pCtDiULx3hf
JgbnjkPfph+BUPrp/pANxh+4DKfqKhLKsr6YUv9EpiB+TbrCosxRIEM1q5GD+AjbcVw2mNONUTer
jYcHJzLxcRTowN65KLff/BiL4oVnmUGi4FbsyX2NONibd/l4DBbpMHijSDbmwFKX8g+fG5q0IM0k
e2Aqtg+bMeBRzNrsP1I6VhMQSLjpIQM+VO2K9ZI7VQKu7YVg7lGS6dhf12Mb6wEOEis0AhlVYG4Q
QXOjbmb8e+ObdP+6rSV8+q2VP7NKC3Y9MAlHQwbn/jft3IEnFpE+zWe2AoyjDgDNu7W8/sAmKj70
KChCtZuSONLv0u2yL11G1EULV7k7Xs/Ls8cD6m+ZUuR7jZC7/G2RotIdAwXtfpZqWm9IMoYGJsSZ
iDqxpg743LE2CJZEzd/QL+GroKJwWPBjbyRqLgQwcXRZTJRFD3yECOHhC0r8XU5Z6eARUaItOZRJ
Q++XeLW9PYrDD1E0Zb+yfTNRm0TNYlriDj2etAWb1oc8W98B6TTRZZv9+pksoDMeVSbWP+UWT08b
PzLs7UHimnZb6rHVOSfOqq4aG/0MIh57WhVlzdXDOix9m4sRZFKSwVOrh79F1Xw4sGjzBYiyO+7r
sTSvXIA1+zT5vk+dSjaJQl8K33NMAR7zHwbw9giuLO7SBu/ThR7I+74fgyoUYEesFV49/Lj5m2Fs
HVs0MZqB4AmAUw0GvKab2ZGNuIqVB5hdzo+2sPny3NhN/kN0eK6wDhUnqKaCRutlA0+oLogqxRfC
uW9waVgSigsEKJXv5FqMFx+RXPYN7K2+KCRC7kD5FJgHxqV5gIcO4uTF2EzwQmi0/pflmDj6bDGI
fC3DXoavHRT5jDUc96QnvrpOwfGQ4ARVSLsoQVEB/UZR3Xtay/TyJf7C7qaq9vEbKFcYloE0J//F
mNjh0iGqCOzuVq6hq8tkfRyR07m2LBnDb9C/oAiRGlqQFgak6FSgK0XP+uVAeSdLuMpfjJqnj7Ju
UDnEFOh/RkgiBszc+GELgS98b7GZF1q1Az0/TaImf0Ip1r/5qNFs2zkZ0acvxXMOu0f9qOGasp+M
yqIB7WTETnrUy/ZcHFZdEvR3AegjL2TLGCamE7D3Qp3xXaoU0Jfwr9kBxfSLxvytz4ez0XvDNw+3
oUM3yRnW3VpdZzjCm3aOmftWg3WZhi0NEorrkXgLs5KAkQVo0hYj2SxBHQzGJP5H5p0GmdgsDsNp
zbEU4JAr7rpQufhlZ676vWuWTLDP/no+FuyB8N5BYA0OPNhkhh152vyI18ASMBmG/7ckBO7PMpJY
7GQiLs9Hbaaxx6+cXqmOdPLaLAgYaW1quDk1q84M3IQqD4Rnz0AjzIsryhPosnwCzB9jQcJCqBXa
QhK13EA/wRYR+WFuPdVqzON+ppL6BwLfzaeQeWhxUJzif4up+D2H6Hs/83hCYtxcunKYUFK+oEih
OTQreM1Zg1WrTq02nWBOlgHCUvtW389FraJrphI5DYgCWtQDRk+6QxyFHMM+E+Xcg81z6tbMNejn
FKMpuOo6PeSAOIIGADKNAMzBWO73mmUzWN962dTAllRjUtlTJdrlUO4nvBcMzj2X8TOUnzSgvIp8
vDQjncwtB7+J65B8PbBcOdqXFK3XtYAAd+yyygIfM5LAsgg4CiwIYCq25DBXS0sJZwzWuHaWrEGG
Gg4oKEmygJc+WrD8M3C9q0c9j+AjoS1hdYvBRP1E/zz5FoM6L9ukQkvWL5Ckviwjgm7vJlthCopM
gQQHOG5nJ+zhiLUPS2Wn+6LQSgwNJTUAlMLRu6aJZn8fIfjxXhobIN7dUlB4uWNY3zdU7/KCYyr+
LlMR/y1Sj1AK9iVSBZIjBWLAeTLjeYuIm7v/G2wNhmbmRI55WX66haOJP+YifjQbFdDBuwXLtnm6
JsBXI2/WtpYMt6NCjMwVfiFgFnJb8LyFbJO9zmPOk9O2E3BZaG/2O1DZlp1NkoO2CwnFT1MDHc7V
QccbdaXPN9WGdeErGE5/vFCQUabjgu74D+QAF58FeCF6UU3jCT2zLYHhI9+uxZxlr42fi6oDzTbr
L+eO8HLMEPf3FJtB9YUzbGJcR5hCvWvwkzcbNi87Ca6eomXaLT95tURRyzFMlBirE/VdAFd5X4IP
8FCzXxKFoy751pPRwIMIO+STvkUgqF812qb8O6ZBo77lmdPVX+DuDDKBagR5IwAIuZ5blgDjgRoR
XS+18nPeV6OwZWtStO5ZTK5ETLCOMx578dcsccb3kHKiVoM1J/5fGQX84IEh6BVKDY5+PTMhayH+
iTEa6aY5jTUrKtRT4dML52p+nagef9EdPDIcWySFYCFpjoC9zmX6C04jAcEQwMWNKOeuNieEcm1p
D6wAQgj04xuCbapQwtiz2Zq7xa8Iw6uY9lBIiQKaokMq9YlJAa1AqCv+nwRvdrRuBAo1JCI5wp2f
52zwCHc/sPCS6r6A7l1dMWvsZuAUGwY98gfLW5p/qQ8OhlreQX7hccIVzIEpV8USdxwppuuT9HCG
ADaGbLlWKpQ2zaE5uBy7RL2u13L5BjWPzp/jFPfpV6kCD5cdtbxuTXyw8nWqVVoNcLEBhe3g2cIe
wXug1oFZBgiXmjxtsOgLp7WWAubC21ryBTCLSCyQN569gznC0S+2ia7vpUXZ/+D5yDGCfp35ON8z
3+3NZt6g9ifz8OWJxXpcZvWh7V7tD+MSp9MVKAtYf/H/rxLimue4weh1numYQWzgVJg+sEvIdDsL
h7W7RtEJprvjOGVYwQ7q6hxani+19Vx3qSYweDGwX/mRA8rAkwVxiOgcQj6WUyJyHFUV/udvbYvC
AlWv47dSuvFP7KE7bSE6iT+lqUp2R1aNbDmQd+V2SrxSb3b14m+t+BoG2DpN9l7tYm+QZ1ZrGIVm
DL68YYc18C1JDP0nIlOzDubRcHLEPmP8ghkIEvQNeDfFtceQdaQ1lFhTkWw4vw1KOoKNibIDPOHo
fzukUW8bxPQWX2BKyr7ONWDINc+jtF+bhdpfqjLyFTn1DURKwVB+Qjh1Cl0BG8teSLjRw0JEa1gT
xckK/UDQzYbAvDyw8d7wKnXtNMNsq8+oAXivAU3eBwgBoCzyrvgH3S18fuG2rr8jv22FM8la+1dR
qiRpcfZkYK5n+CneB4WS2FdhK5FOCniYPOjVAOI32kXVoGBpaX/txxLn3TGte/wA+j3RQ77Au21I
I8KfarOkDkgVxylGzB6O59JGZdmvq7f6NrkILcM6r/lDSbLdD/C62lgfHKIzBpQ3FbesLpA8o0HX
DLJWa+g3BonbFz7r75faJOXp8EeSYyVKKz8s0VSW4Pk8f48OyAMBEey45rOFAvCZjFWDgr2r8o6g
T3glWQ7BV9ZAtnoAp8HOCdGlPTXNWj2hDZE/QXhl62Nt5umyxamzF6nxq2GNwefHJJcHTMy0Uk/R
Mlf/ysDRJYBwrZcTePj8aUXr+xNkgSxarMhAYAMncDiFauWqui0YBBBXkgNhiig8rf/OGQu+naAO
ATtqlZt7dJmQvpgACkQJA88QrZcjhmUs7LyKmE41CI8YI1ML3Q160FhB/D0g3BbnNXJzNnSiHGTN
sBSCQgEGOv9FY+mo6DabmT/Eo4zdTTD5T3uS8OTo1dckiVF22tFYEzo+7caJ9W2cofe7j5C89/Yl
Kg1tnftwKYEqm58YZ80nqFqRPW6cONFDNUOKIULneh8keNQusVG4H41z2AMxY1O0DPj+fg97qPWV
FQUyxPAkowT5rUD5QwyvepShRDwp9Beet4f14lcp9mK+4TwrPi3Zx0cP95y3xugSduO+gN4dcon5
Oyz9D9LlMRBXKJni+hsw/nx7YCUOnlatrIFZ314ef8KYA5KHPQ8NF56y+cHH0wiVFLh8ABurgRyi
1ry+oUnPWM8SMCC9L6l4swdCsE9wiFjjp4kdqDyYJdc/i3fTk1hJhEdyQbXvNsLnU7IhgAUEIpDY
D7/AR7/FghfmYTTz/lHaYNf/Chnc055mR31Gc0+SYSPb0UDDGDW/gpoLDITw+geqBFVR8l+VQSs4
zEcmz1/RGNhTExlD62cbpMugFFlzN2XUbWAP4HPXHeWYPamo2H/j2LUeETGZdEO6JfKDTmGG/sjA
4POyNLGjNzXvBoynFs1jovYy7zypQS3DDoynF9psy3fM3gKUtBvpE4qArnoGje+n8tX0MzsowPgv
cOwjF5q9TURmVUeBGeE7w7gHD+M81ydSw8RtqEJMv/OYSdhFbpAcQT3ECWyzlERBpc7oF1AfTUss
woKhJDUZwCcDVSvah5r94PvIzTDXjXojI0FRgGKg+AZxLIRccIlzz8IgVRqlgk6i3Vedm4ddRPQn
AFYE7cbjKOEs2iiU2ZLO5pblwfnOyRG2jnDMc3+B6mGBE579gXf7BIJ7gDEa3GMTXTbr1yxSxS/z
zrHJlGKmY3BOj8RjaObsx44Ni/R21Im9YWhLcabhVDnOaR6y8DwD/Po91d5FndorTBX/4+i8tiPV
sTD8RKxFDrdUUdHZ7dQ3rPZxNyBAAoFITz9fze2Etl0F0t5/ZM0swkNlpuh9IzJaPCzV5hZssI38
ClYrMtkS8pFwxlYbW0k1KDuL1mgE+CkbYU7CYLpFSeEVZ7BoIQ/SCcU19FAew4k3XKnNuoLyb1vj
/rEWP7GORdMU/DlJ794LQGaLp3TW3X4rY4+fs7ru5zp4TXhE1z+fXJaA27qv+6d4ttwyG4KAJzNG
hPVFVhyw6Fx4Eul4U75UOiqKXW9M8F8bRiiOWir53pxWOq9VbU0WKrmQaJ85oU5210eMHgerHYOv
aBqb/6rKmd5JyAjDXaj4eJnTrA0ESyRUqQXR9m9CamKObthbbG3SeHcNmsHPChVff5ihcSLUHTfa
GVLOYGekNLtD4M3UVkm/W3eIswrGYtk11zGPZrnTgyve6H9y1t1Mlox13Nob5U/Vz/Tcoo2CO8mj
5h0Fj69QIzh8UG4VBlDG7BFPVTAWc0rezfxnsgWnjYUc4C63UVge5nWO5xSstvjKa2OjorUCh6gp
r2nX1BIw7wyPZEp1RYXbH4y0/WwRMiLNGp2GeiFfkTcz3FJ1TgCkA6e8M7ighqJ4pi02QFxeWQAV
g5YxkhY/lIRcG889lcax5al3guUxhNIQuxGxT5SSnLKIlJgZrW9hItGUFsEK6UJxSZs8RXVuvSCX
QpRRDKN4myY4OplObK0XwhJqib5qrhA9jzbzbsmoCHFkdf6RLGt/3Y86Snr+wQI5HfoHtaUKEfGY
ljrvDoD/GsIwWUufXWIqpt8JCVT/CT+P/qIHiq6eJn7r7MzM9eh0qjDZx4kpx6zwFtc9RnwGv6Kk
cv0MEZw5G7JyxocBvPO/ubdK+wExRjBdBrU05rF0uvgZvlPJXTdp90nMBJBdJuW0vyWibyRXvk1T
XGvN5oHKwnBOa+NVd4hMxp7S99Z6hyEs0R0jVN+5XchN4c5t86w6K/qeic5N/kNs6I0Hgerch8+c
xT2CecDHzvjJj5piYCUPZVmmcZXS/eHWihivafStExWMYkO/um7yEoz5shzbwWnbvUZd6N9BhuRP
Job/PyxadsDwXpHbh2UQkPtW39f0FngVcBBb66uN/rU5sFiEB72W9nK4lZHgENm6eEKxZiAWa0g3
mS0xUpCXqTfLVzGo6dGEcdEdTG56CIJQ9zlmQhs2vQ58HyRgsjxNeqAbXIsZ6V9qD4ki7b/h9Hmf
pV/rb3LduefWthfWfkPWVt978Sr7l6Ct5iW1O4YFhPtT7aSmXsw+7FlyU8pvKicNRxht4r/RXRy6
3IlgYrqgeSjiW6snojj7QF2Kiw/CjOu1kBNHPckQSMO0aoufCoN0yNANPHPlufAyOUvOQgjYzkV3
3HOFk/7erMRuB/337MZ4jnI1a38XYlwH9IknU3Jr9HX/5owusA6LKuzifPMaICXvx/ZIQ52qTzkt
1y8Fnbv1nfYrI5mpxXxF49K9r6SoX9em8BwAq4pjze5xRUJJrfPi7H1vjp2MwprIv4/NbMvj6JhZ
njpV2etejkzCIE0AwalDERIXNv65Ux8g48Zj7NUIs5RTf7MU+ZiLtDMPmVOhfUGKX9KvitKyvAaN
BSdURqXgSYi95b6VpLhlCNFkZlehUqy7ccev0iz6y8fCeOi7qVXnxO1glXki4MNnvo3heegKhJi6
8bv7pOO2SAtrLcMU4ajOH+PJIZWkzVc/eSoTem6y2lBMcB9N7EI72jsS7zw2RSsZN8Jm2pdLyDZa
I166g25W6sgGa54D46NPK3w816mTx64+c2wNI6uaUn/jCGAL0f04cpBvSSx3AWqm/BBQZoTupLGV
czagE9Q+UKGXThR//dJVU/9EETxZRjcaL2/UD+bTAmb3OA1Z+FJUmMV6UEjNKKDrBElWtTM1b25V
zuWhrT3bIWSRyzWzyi6AmO6nmZtGFjTCh6KL3zeUEwzkSViCfogFaf+MboB9QiHMrZDnApnlBv6/
jO16v055G+zmYJ0eSXvolgyDeqV322ZWCIJplM29hDzC/Ji4Qu3rjTrYdONzX3iv63XZQ76ixRit
0DpOnGrTYaAppzyUm3/TGCxz/uAvUwc6bXVlnvb2PH2Qca2fZ6VH1kaqTatdh/Q+gLLEKJMGbV0t
O6827XaeeZoBc9s1/wz4kU+eF42v7UDITCb5IGAMowmhsW4i3V08kJJ7kCxDoKh/S1pwuToe9bzV
4hCXXUSO/1otWHBQP+pdsdi22N+s/NCmnJrfEaYBLwu7ca5JcnYF67hZKMyJFTWzaeUrxLOJz6GA
yLDPWbEnRFE9GhxD7EwrXq2pivTZ5IF9J10TA605WBkHdI9gB4HywqsdYcLC2zCLF3raBxi2SA7X
pZ4iXmpQqu86t1V4AIDmv8trLtUd4MT4OjJ35Kk3JtUtnCiIs2oJvPoxCjrzOkvPXj6EVxbueaRp
MvmWU7icm8HTFmR9Xto/K0yZfpCaQKw96nefzHunbsZj7i710UWsL/46cT+H/+zOXlSKMIB0VOEO
Dk3hcW8/0YkAUNdtQ/C6aa9t30PWZA0cW+nbo77dHplubYHeLR0f+S299YQTwlwary3CU+g1LiLb
aGszB0RsyfDptg3cE+mM5wKb08Lfo2Hbc0C7z6KQnC0Wyvp/svDtHxIHER+R0hs+5niYgNrXAgej
AGpKjmYG1t4ZsmhGaNrGICO3hf8BeuborIs6tUDDTsFPMnbYSZBNop52EER/jV1n/861TsJ73Uyb
+Zi56D65RrZk74eE1u1QcxQdpE4bfuOMAabVc6Crh4mNtciE0zfrjqpvK+ZrqeeT30EXoYgq63Av
+x7cQw6d/apLOM4jvwxKSBaW7qNBEjzsQXPdIXOpYxIZi0Dzd8CuKP5ZYS5/aomC4yiGyBv3iorg
l6CCbRN6Y//3gE2CEaq5XN9tHmsqgiuqm3dJsm2PApnveuHt7rv3aokQcaXzpKbfwCT9ePQhyBcW
VH+keTCM1vGtMYUrXsYuIFTfBCHaen9L2j956zt3np6BiKgqw6XWxkTD58UMmuystrNekSA2205s
jXkZI4nRg7tzvkh/kqTzWy0SSRhD3lVNxqNIPdNw9mgzhk9l2CxI2a0ivh88Nca3B2aE6bHDTdS7
wtNJ+dmKtRApIyR1DLA3DjlDFd8GmVDFtUJSqM/jFPVo2YeQhSCPJXMobVmaMblr13lv+ThU0tg4
emVi8Zgt+CXcpwV2aTxOlb384uXS00mIUdjHgovvBFOGkGrsR/eejFNn/Z6gD/KMDxmhqE9GNVon
Y7q7pCbgZO9E7EPnBauhj+KHEtt0UYuLWkw42/Zn9OkcfHTpuMqPEyydf9ctbXxoBEbxg0tO6s+M
X/0eqAkx9gIClAXixvTw8dqQxtH8/6NYTCVYszL/Rjve3mqNlDV1tKlefXKv5r3dDPrRWv1VHWXY
AP9Ja26J4g0KMDpv40WnvRu9wJ4OerXsagL75LeMhh4M0unzf4AsNeYSt5/qQz/gGNnVFQ8ZE05d
fJaNDYnGzDonu1Zu4C0iAnfeFQrBymVewYlMO4DSLo6woRk6cHn2QtE2JwGX5T1pa94eMVngLpvH
cL027OhcyXSGc2sPdjmmGy5rpjW/xUxZgSaGD8uEyQO3HQdC3Lv2C8KIpdk73M7R/dRp2Z9XCiux
lpHJ5mTsV8sjM6moU1GBG7NY40YE+yXkGA1X4pk9+lvb3xPeFrn7eiymX7FgZL44dcmi5M1Wfu24
L8+2F5qPbsjh5DxqR9oDKzYCtDHmpDjklmt/zJoRLW1Fb14DXHlPWOHBT+SUN1/WOOW/bCBkcLh1
rNWu73XxA7bHNlWPJJG82cwE/9ke6CrQHZM8lGuzPvXbOvHQ15hjjrEt7XBfczc9A7sEwNsG++4x
jvPgbfWEtN4S4eWMw20UfyjVbZ+KuRGVxVYxdU3BQm6HLUlXtiYbaaF22uGh4UFtsqjAAsleNofV
XUEOBJwRvxOgBP2kF1CSwD74JrbNWxO0UXG2m7G4fT9tiWWkXDwGWCY7SJFblFvYR9UrYGRenaRd
l1/YY+wFHE5q+MMAy9KBM0LKR9nawQPlORX6UYIKf7W1tD75auS6QybXvqkbp7tTXhH9nWhF/qe0
zXhvvM4L9uMW6+bHyFEEtxPUnRWkcWe/aZcWvgva5k2+wr8HBSfPGIPdCGKqfjRvJkxdHvaMv6J0
GNRq290RSzYhyFotIeB46vqaR5O3vCC99S5Gk9VIgBzKgpOUndWf3AEgnuk1Nv4BFKFCMT6jGIJK
FQmMtPa/R9truGdIzSLarZzHJ4KQcHkKbOm/hsq2//OGYr0MhVMDajZw50gEt+UJ62/3jFytUMAa
RMw8+6Xfv1XKtd5N22hvZ5g7Hp3BtvJTN1jWPRrPfHxzJb67PTGl0ykZVkBsq53EC1Oi1/P1FZOb
YvC2r3GvImS5CU9Q6oI+ERkQLPYpak2kjl5VrP3RX/tpyQphkIfG3RiIp4Rq0urLU4lOHgEGlule
a4bLfbeEx8Qiz2M07m9/E+4rtI49MHMPa3Asc9utTgPGBnUju9x/tGrkYKidGJ+Bx+ryhKixeqzX
bSqfAB/iMq22cP5Lyj/HU4lbfbFS4voqc/ArJ1LgdLLadkMecUNLiTts1/mVHx3XBaDpFLRB1GXN
6vnHdqQa/VAWFGp8uQRHloRlCQ3nLNCOgW8BBezNGuPyRuHAirhfZ1XW56Yz/V+O7uLX5o3WlDmN
gKrqvAGfjKCM+Z/FFH5FNr/OVxWx9e78ao7KzDibl81uF9T7vo1FfNicusJNsYDYNzWfK5Up3MBB
sLYTNG/rYHR1csc741SvPtCQxDUmyxiukAEo739ZqyW/8WxA/3QAozRIr6bzMIpofJ6VUuraFL3j
HKKRRsPjPODVfieqex6hwsCw4e5VFTLEBz6DcrMiD2r9hEcdPeh/Bej5wsoua/TlmJaBx10LcSIe
AyS5vePyq+glrg7UE3QByuspKcDKbHxajKPmE2Kx+e1xCTg8YCzUiJBFcQh6QnFvCoHoFzRE+bBg
yilT2fS+OsZBh/h2CjcP6jvu/DuHyfyfK6PVOWwx/ELaExXz38B6X54h5+q/bhWgSiymafrmEOkW
NPaMoQdscupP5VRRjM+FQyfF4+bqdN0wxO4b9kKcPIHMIZb9JPqNTZZiHFW1sQOT1KrvKMIzrcFb
o51g4LvmxRjTiaZ9/R+jABoyNftBQsqFVPLsoZR4kVTS81I2yxKAU9bq32Ts+Ms3WB7IRoLUdYuF
9z6xfG7Gbhi6+KhXG0lrEcrlG1pb9CfEc+ED/vNqfdxGpCcnlnkIRhLnN4OLcrR/8J0BjuFTKC6t
jZcEIaTTNLul9BYnw8CKKTMaw/jqgL41h2ZLsBqSQIDGz3di92+3OdGH0Z15gKcFIpexnN5G3uOW
tzxsr5hhELtJg0tKtB6chb3W1eM8eL59WIfC5ygpNEr7EnH3xQq4cfbUhelH8sG777hy/H9r19fX
bcUPAF3mKxg9TI//aHbzfnnspbCl9B5Zhyoaad+qJ1BG15Nbu58M6d/oFQvEN/yC7LZIJrYn3mr9
H4pHsv8HCRN1qp0uPDEAEKQglYUbyRokOkRSI8W+7D03+EpYo8xeFIF0d75MyvXkjZs7neemlhcZ
2FW5KywZ+Se4b9XuCiIHiY9Q9jZ8BnRiOGfk5PDupBu0iJcQzA1IQXjw0zmSyx1bXpVcHFak4X5C
gvysFr8NSSJoK+7zmNk2i22i+VIhpvXem28QjCPmJNrPg+/zj1iRrH9XGz6WI8A4j3lcO5Z+IZXI
Vzs/F8m1tKwb4JaH4jGgUPGvjYjE5v9eRVe7jIvfbALJRvhp3oRn0tpkc+0a0OwXp+qt6iw3XW37
HEU/AlcpHSAibC6REF39pOtZOCkwjfrdJgm0ky8lLOLsUEGYjYUzlfsat/kDJlDsiqyVPmbtcF7u
8FjCvUcMHm7aua1BkmoiAiqHuvWXvessdcClSVvprhvMdOfmQ/XjxqOvvqJycf4s8EJS7O22z2WG
96h8iIG3muOs1gRVH+0HyW7koH5EjOG5//E+tfm1LZX7wDlZcjirYB7vFAcChsaGv8+5a4DWvEsd
FpU4B3CCj3M5Tn8i1Eg/Nrvky0jGop8tmxg+46Eqpqz0Rzm/SATf+xLbLa79ntpFGZsoudCWWZxs
1c6wnoUus8rNVbGPUFQXBy/34/YM5ip7irYTTl9+f70wbs31m0kGe3xs6kpcI56dFd6qB2vIJzov
jgYQmMiopm52Dop6PHnEwb878034iBI9eZMxPt40nKP+dzGV/o2DFrSOqZAevF0Ci1ylflAXf5SE
kkE9AfZJmQZ0xZ5LZXlVIuT9qgR2zNTiXNPnXOTTZ8C8+lQ4jWJ68N35J3D0/GsRNG8wZBrvkGDR
+i10NbR7xGPWyZZD/SfWIwt57ckxhc1ySVBHuuztS0js6ZD7Van2tDfbnyie1B8rEMOVJ6LnRixF
9NJ2lZ1fXWoPrsSaLN65iMniPqCcxRJJTJB5IRC52/YY9zCkdOSJ5Fe2JyQ3UQvhn64QD0Oq3dB4
7EEq+IKUS8qTw2PPFVhH7Tsw0jDdFcjzmkNI0+h0IB5B/mNwDzxqChLX5pZyyZzH7RD7J80GhI1u
6BWWEHcp3J0QN7WaqoTT3hFAN82HOhk9GFzZqOcWFhJoyBExsv4lD7Z7KRihmWdM6J1l7yaKqcWt
88MaAFRkc+S4hxLkmr0YDgJxXN72uxq7L7Wd9bji8lxd6zzPDCjZPEJPpTb4CIqCVZUETUyzYtsi
KUlfx+kmCHddbhvCpIcIOVWODQx9pnikVRYuyxOLJopmnqhKa6noPJDKvXHXNuS+pKTO6d/zPDS/
8kGu7aVZ5fo41Ll5YA6GrPR8d0U2Ofj9XY5uFIu1lQ8M4Z5lHl2c/i6+qmC6DlIl2zvu/+0hsseu
ZPV3UU4zzGoAty3GSM4r8bJEBCEdrHAjE5hPJY6IeOEUuoiY2/4YjG0zHyyoRi5bhHQiI8egfaT0
l5eWq89/YVf25SnvSDUhhKuXn7rJo+vmcNynDLbte++J9n4iflntiyYfD2xhMUY2QJ4zgy4Kplop
cvSpL4sPAWN4yIKrQmjrKOq3n075qCa6Lej3Y5XnDwSajMUdUGFQip1u7YQ/q5/erboILh0mbz5V
KLTj0qz+lA2ICE2qgEsB5qvIbX/cmXqBqxEY3qbUqvxFfTRErPzX9h7qMWt0FhdPO4H38+QHSyqV
p6IDIx3DjyBEoE6JJ+yhy+oVXSIEvVNk7ZTbV+WEN6sQRj+BoN7ykCHcVI+7ekF2jgfO9UFpR8IG
U90ta7CPbjAMwIyf45/Dp76lPUqk8cFa0Yo8dnUUfndj56HRZ0DQ2eZT9PfBDdfFl4XmvQ3qnMM3
LRelsYctoYUeIhDbJazhY2RqzdNoHbqeiXA/2j0nuETTubPx9he7BPki9mHuxt1SxdMDeHnCi9Uz
1x10jU91l0hn8a7IqWgXBxzokRxWQv/koRmLN5Sj5XAIeI7y3ah60oVi2C3M/bXROG8xEJZPJne7
F2REE35YdsF4R1ZH8p8/m7g+R6qcftplLe9NPIWE+nRt8Gh5QeD+qclBQh1dolRJO9gNs78N7SwF
ZY3xUE9rOJMYMN9cZGsRPoc2RQBc6lYHEOqaYXhua9zz/DCJbSwOl2rI4qr3X/KbFZaJ2/bbjB3W
x508IM3AwVQq+xlxBdK4yS7Uw813dF5apB5AKy0IR6tL7E19UvUDq7eMqiNjE74GL1xfw46I1N9r
gQNsmpK4fVqVX8pzmZda/p0tUP8UCwXkvoKnHk7oc6N79OwjzFjv4m1IgNWAgfKEN79FOvgM+89g
o11D7k9IIM+HjnCPpN4arL/Awv1nbfTyXcGCfoX51nkPXi02wmzYgAFnOtkyBUTNP6co1r82HE6e
jpsZXmt+oRsqAvu7r0vciexilf05qCh3vZSClphXU/DXTlBmXZtAlI4qQLTPnAR9S+zxThCZASMB
kpE5Bc1BJaLd8YBzyL4UW+hU6siZocsLR8mtFw4Rc5i56Ai5NW1v+0ZTRFsdDcxxfKlrIMid7+vl
2rfcX1nt1kVPOJWrvNew6Ut9iWVu/iiYD7xQBKq83xytFVEK1fLAici8FVVczgddtsDOemBbJ20D
nUWG2qpsf5dWx5lrbKGTsxhm57lcCV48Obw3RVqs9fRgmWQ1u4ToBZaMYGDyH3ptph17PdZROIEZ
66ZD/jBafyX/OiWZg2mb1MGYeZKiKiK9C3xh/CU58JcbFncjoq+vCEIDUqAqSSD3x6hM9gVZKdVO
1GJ5UpQGfFjtug2/Ro8nhKeUNx5VaNeaNxZ4YT6iEGk6FthtfLOI6fkA6rl59/tSPeVFzV8DTWru
SOboqdChp6xLEzkGrxTkkUEwV2LjVmC5Rw+J8SDeJcKOHxNn1BjAF9S+E7xBpYY7P/JilBpOMT55
eRTqg0NGxQdtlOEfPm4vOPn5ZrOwD/hWD7aul/CExFZcHOpH1c4bAgfQDHCAYKgRte9uo2ceApy1
N75PmoV1eFIx/+wahmt87dU636mi6IfLXOURDFpMTMwOECkGGgF5wALLfwJEBEevDvgAcAlNFE9V
OywgBhdXbW/zngmW6I5ydXnb1qnI/X09lAh0jS6QAAClMrJ2JCejFSAvzckW/EBH1BZ9mFlY+RgK
QPnsPQZLt0036WMm95RrP/dDjhObI1JleF9La2cMGoVdNWybi48oFvo0zyHni2hUIf5r2a1GMnfo
nE2nde6+ynVL1Altnx+m9tgXv6pwKt4mTPBwl0EyBjQKSP0HqIrPKy7r4WtobBt2CFNJlOIj0nfQ
8rACo14J4nK9pYyPeAv7/2pDUjVhHvGap6aS+D5ynKLrwahpft4omc1TW6LYJfOkrV9JldmcIzHt
GNLykK/h0uSTOzeca/Yt4Zj0uQZdkhVcYtzB3aVqIiIIJNP8cGRrF6/rwPG+K9CwjfwDQMlZhJV/
PjSS0JU0rgiD23tlkr+a1hbOo6Pa8IwawFQ7cnaKAyHMdXNaZTlWV0R3XGgDSlb7kpBrq1KYsxF/
RkJ+IKKk8AgbqfWdQ8Cas4v1pH4Ns5/8cjBR+wfNi3MzvSvraLqqL448nrdT3liaU9p09QFW16Ae
WtzoYwhbZIbDYiFgmnzeycS4/nHuDXqNpnLb+DipwYT7GUvp4UbX4nPBfnpDKH2gUAyOdndYxjl+
sbRC9FH5cmz2CVr9r5XkrmjfoBV+QYkO25TjOEaKToGjTk3nBi2BKCUa5kVrPD0WTEmCyBRbFuNX
xaK2BCgIsRct5LLdxIRl7/QiHYlj+5m4U98WtZE1gADJ7R9nftaDs+GfyAjPsAp+bjOcVixT1hWI
1gt3Cy70GWluHZxzDKpm38gSwJSTY05S3Gv/P4P7uHpqhQvw2cNOpQ5cY36dVyPtgyFXPbnl43j+
3yHy44e4H/UMHU96Dpo5MXROins5sndVnphnvrypgcyQ6juhCPizQ9ATXSIvF/bJSew1YWx2XXnn
LWYLedsC9zf2ruidG752MoPik223cpJvR1vOK+EAbL+DmsE5WpS9GuPiT9IPm7triZMxly0vnOII
iJ387cKuK8+OZxdknwPCW7vZM92W9dQPLXeETnjVnoGKObhVk/7YdO6XqbZihYHZKh0ELHHAzF6j
wZjOTtiOvD5J0y4HT2Ei2HcF6H4WBqR6kLdH8y7sf25FryQ1YL4IC9S3hw1oEVAvWPyzAwTcQcT4
BK8FZCleDJXfwY68MXIOlmVYaPSz/ZgjBMHis+gX4cNHG3DuEpnw1YsxtpMHyyu6FzBGBPe51vKH
hJX8zQstWZ1wk7nfkEUEczKezcRwGtfNVrA3ZxfGw6DguQLMw/VUkzdX4pPhLrcn6qaC6RZDjXCY
gS9C7y1TMoDlPx97l7pEAbPZTrRc/RldX9Etxa/Ep8l7lbD0kz9i3hi2+JYUbY3b3l8jR3zZfTgs
iNY6AlGKcmufvIQ+yOPCFMwTDi7QvpDRqcAqNx8soeZY+LQaNOcn5LEDeZJtBKBIC4lEhy3dMMdr
HNl86bPDR/3YaKiJM4MJ1elsU0t9QbRj3yqjp5ro0aApY3y9McEJmLKh/7a25ybnsNi2a9QYiVek
3Zr4AevsKB8AoMOvqIeS+2WRAhNnK7gdP9BC1kWwxdZhjfIasR1DHKpgZaYq+u8E2eOlxby13iFz
s7ejN+MbPk6x1tMjfGr+aFRYf9tyHKoXRODoFnkGVyBKnMZsEb1HnYltpiD67QH5iwuOuUrsh7Zg
oqj5AhUGTxcpWD+o0bqUbm6/1yvdnafaLOKXrUYiDialZmwEdYFPKI6r5soHMz0lg1JVxvWj2m8x
MPNkg1Vt/dEE1XqPnpz08dXR4WdZIy9ceL95bQs9lEhgo2J5lDd1JQhU/GITT4Xd1/XEoQftn6Fc
IBBeZBEivsBHUJu7OvGW6GBbrTxuNhsQHl27J5KCb+PqON3U78hDS8JsEv4UHyayVNHrBwT2Y7sQ
Rp5nL9ZfpH92UBQe/NVJLiRDZvPAYnMShEJkq0hG9ZgEo/wMqq3+iIkMZAdy8vXXugmh7twFOV3G
WBO7WeGiX94Xy1bk+zFeUWGWBDLxbhRotUCWHZgiFkH4/SV2kRG2tFWXxAdt14UAIXNUSVH7Oz6/
esLbWyw8rErLl8YSs/WGvJgO3kTQ1HYXUYiZZ6iPywTOzGZJcuZZNid2uFrfD1Y/PNmL103ZNM5T
hUpBlEHmEH/5WaPMqg7RkIzmCLlSXsitY+FaOheVByRJy0W4WWLKTNJ3d56nOp8cmWhrjkO+uLzF
ASpe9g6rNX/GZEF91QVkAGJBT+LjhpyxTNknXPbJzWk9wh/rUX0s3EnIPRxrbFMMQhL2DEx+wWXl
i5bYi8h0KZJWb3liHnS7HZmQALlxrYKLKxB4nyet5urc8V0AEyB97e5Qgs5ztqFiuq/jqQge57FO
6vt5qRbI6HpYjshHq5/ZsiKbyi7Bl+a4m3sGPSPsyQ3l7QUfrOCfLKd+eYD7jfRhuHV1XhYLJyDk
wYwJHGptLDKHuE+CsAbffrdUYEBCtnDk+o9WwB5ycwS20bCKcSsE7c2jZlFRFI/SJi9wg40EeXML
53HokmImpyyMgqwj6JsjYWTqOjgdmBGJRQTzbZ41/6DWCP7VSuO/jluB7dhTar3H91b+MIV07c32
Pu6TeUH/dzvL96w+C6xsuRQvSgvwXcQbIIK2tj0BySb1X/LKqm+WLAiknHnvGIEBlHe4xYZkr1Cf
GYo5xsa8VrNirxtLL3+ue0f9zCP+Y5IcMBZmtTPQ+1q2G6CGEztUMUSgnQlZDi4xWzGHBhcR9ob3
su1VfMkLZd43uW2vhGiQv8A0/hezlOLwiZKhI4RhSE7egHqLsJ5t/WXXfXATM6woAkOerufBK8Wp
ssLiibUJAiocMc5fmmBgT7qljqkd8WDEKPjasUQaj5MTnbux1j+mn7FIuhpbPXm0Pd6lGPRhPdm4
Ebr3riGE9nDrCPsT1MtoLpJ394hbOR+vyyjrfyCKg424jOqzAJnGSPwoHpR/yYRbCiQPpS/vb8Hg
PcWt12eE0qkk1V7eHhORFNRFtQAhl0WIxoH021xw2wCnAqqZrn4gq6xoHgip4ShWU82UG3pAvvu+
YWW8LbFTfoltiMXMdrdIZbZOyKwNJD661CdOFn0m7vbxQfGm/fZ1Mv70kcrvCP6xUTXPI3qQoeud
W5A8mw2zfVhv2RaXzjM50EifdNJ0z6gjoLgHvubTQBQYBD474m8b/Xu9R8ZLsDPJscSvb3nn1JlV
e+E/vizt7CQZ3OXZrxYXtKYjBnGXB00dXLnqTHEkj8gvj7go+Qr4X06nWMiGmynwouEuRxI9QMuv
OY/gIOOPkhlFnwqbGGtHSutvYOf/4+w8euRGmnX9Vz6c9RA3mfQH595FFcu1U2ukltsQI9P03vPX
n4e6GxWLqEKPMKsRoKxkZkZGRrwmno5T1oZyP0TtlM9smvQ9iFdqsXqvNP8IFII0YBrN9JqmyOw9
It9SafugE80PhOyDX7xnhqcQaON7vc+h/WWJWnyKbVV7Ieg5T2GbNl8ceJLtzlccG4p8qsPW6uVn
n0TykzFNfb/x0UFoeKZNER7n6GCfYlBNIOJCoXOdi7Gp3Zh3Bqx22wb13xQtssye7hnvEmD2CiE0
an/wXqZ7mfSh+k8IRvNb12rWV1F0OEaoEWJHPLZ940MiW4BROQ6+XFOx2d+jj2Vq24TCRC6+0hJL
vVOe+3a/Syl76dsI8nK1p8qlfJi8cPomRVVVLu7UxlfK5GxzzIl4KSE8Wz2P6BggYYBgC61v4Ejv
dJ9C+IYkRpIqZWr4pJTgMTdO4+f9zlHMhMoZvSC3rkK7paFOBwK4qux/6WOUPGPt64Fy5gpDqcrT
a4BzHnbLW8Pqh+gBLU7x0nTkBUqXeNjIdgOlS2HTZ+sNK1O2nqM55pM9OSqqm7UhvprwHN6D3gmC
bQwcFfvRDC95tLC89khHBBp/Vir2Z3xULdVVyAH3FDPRImqTDrERzJ6GYJ9x44EbAIu3hR1VRTs4
YdQxjRQptr+B2wu4cqiJwD4rWjrXw9yKyGjyQrVI4Bf1k1SbQwCsYFYEqBPeXCE94E1t0BtEOQzw
2B3yhfKgYd9avqutCMEH4DmKPCTqgMWSRwFSAx1emOmn1kQ6C0wzY7+vzHqWzk35RWNZNT/9EAEd
Gne9WtyRS+UPUd+oCGwMffFrNBXxIKnRUMqnQf6oxbJo9/bogKyOObDaA2XCKXINrXCIuho39pM6
ApnYTWmopPsiae3PvA2wZxMVcosbGkvcpeE4IeFXRlWDWAwZYL9P7Ym029PsvJp7y37oGj2MBleP
5NzmVQzvZTTH5LXJyNJfDZV8b48SqdrepyUCNxtE/tDI70q6iBs9mnJzl+Ec2dNjoHSyCULdeOmD
IqffYEtq+1EZQiGnH1T8HM0pHVBnjOveDSG7dhvUyEoDE3pp/krB+N1XYy1eZ2CRv1E73gREH6oP
mxZ1wZlzBGQfSdjR+aCmfhc/94rdBvdhXZgQ+SDxcxwrSK94EUXQoiq/OaSYviIoqjsJ709lmr6H
lHQQv8srdZ/7ZqNT0rF18IENQsqPXomOzgbr9jo59pZBRQs+mqg2XqMYH0Lkgn82JprISLg4/bvY
qTx/a2g1EdYLOb97IwCqsE8qYzQ2o1bkT6jt0r9X0GdBP3YQn81aq783yJCDqJGkoQfb7MSvCEOj
5InbNn+CzIRxd+0Jtd0plScASicQFJmAH1H/RKX7zu6b6CPyJ/SjkMyrXgq9bBDoH6PuBwpdZb7p
MGr8Vem58FxkJ2hkoHhmPzeJGZAdEG3Rsiv16NXhCKL+K7uIrpPemw89CTAcpaC1fqRI2HboTaGd
s0l4ClobVJgIAlki+h7GfQWfzqHtejeVpBs8vQYyA7R5zJ9mDcS7jqrK28rE4/bItcp6BH0OwQUk
kvMZTHlwlFWIGk+V9lCRIwNBbkznVCAhCJY3AHYGG7/RSgagLVStjLN3Ii3kjxxMQHFyEIxM0Siv
xU+cPRRtO/qZBmU0M5voIECrP+n2kDYHR3pTt00qepu7ES8dcQB1Nz6Z9tBCWxl8dXDT2Cj+SXw/
/OoBZHzRTWdA6G2oOEw/cTUU6QHtp7bemKnwBWCbtn0f4hfhHaMqjsMTWAdyakB2zcnWcxURKeDj
n4cstD/bSOuTv3TdAOwl7VCZVqfunzDVyNanpga9l+g8OQFEGh8nW7coZiLLBQ3RwGqFHkwTB+8U
RTVeFCeBC6zEejK7elLjblEwMMFKpJUJnpiS05wG4O6cfzCaiaBYFDDt6HbWXb03u8z42vqFCb1c
TtpHcwJQiGOCL3YRfWqQGmhrSHrPOq9TzlBgoDcK0cIFjmxBuizgB24EDdFwp44WZSa9Q/J246eE
VjegBrbr0WdqiTZ06redBej7CRxIg14ZTSCUrQUkCBluGcspd6Lt4+Sjj9KIh8z1QPMR7KTT7dDb
hXfgmfFAO86zx/TIhRz6LuUQPTlqGmi6XSE77Tvav1V4LEQAGDuwGu0BNfsudlsQ/ER3HT8INpui
fVEr3/zo8ba1d1qqTgkQJehtrmaB5XBB7ZCmwmDMHwbsUj6l4CG+t3mlZLT+bP0lrccOlQy415Qn
/EL9gvZ88rfdVSPTB+X16CBFUeGijKnfeFcKExcdhyL8a0ZsHUG85YGNmGJXUHNHAhtfDcseXtKu
Hb6UE2B3xY5iIMj11N1X4UCNWdNFiBYu+O6XBByevB/wIIAXRo41ywpAszrgylQ9q51kg/RA6j6O
hZZjW5jzlcAMQV9GpLEHT4W2OBQMEySnsgdghK5UgxniB+TnfPnNMGtq5j3uX08BUfyHrvpy3JsR
4tSPCuwSasWjY0eEVxTeKQammv2sJwH0gxYCR7mbsLRtN1EwaqPrA8E8caO0CYKkOcjpWtGNv9vU
aLnJEi6nAg5puwllqcTkk2Z1Z3ah47hRFlgkKSjEaDtraLpvkzVqn9RgzKRb05W1tqIrbba1j6ed
y5ceqR5nkGo0YEfp/WgITVBkcbzma9BD334gXxnv4C/LZl9p1PR9QgIUe9r36IFD582fwX7yRKV1
G7x0eIaC+G59LXJpB9kU5j1qHi5PqviLgt5HuUWycrT2eIfFX7KgNgfEZ5Th7q+ShwmvIbpMVmJw
y4gcoY6uKhEx/6sMnL4vswQnGltLxUOFj8h3TQ0iqsCpoHfSeXATkOYutR9+A+kUGhrwNXQKev/v
wqCjg6tLRLkvS9FooAwjGoAuLbqA3yiNt/ZzWQVZ+0grW5LD55XvfVTbQUyuDCf9BNcoTGHalEG2
+cvpNW3MyO1csDXRPX0FB91wtnq8/0stqFgUFAjdwPLMn/TqmpdMi8I5gQKGJWAmf/5rmiAzik6D
/WvW0iOtFYAVFdCt1EKK1Nz/BXmycYTlJbvclIG2FVyedyLGhOcYgWEeb9hCrfgZydlZjX/FEghV
zJ5Df1hjqcJH3EUrmi2YpBGlKQOQy37om0E7Dq2fPExg7L6NXjyebAoH7n/95//8v//5Mfy3/yt/
/v8eu//J2vQ5D6l8/d//WrMY0ul9k8zrunDUhd1hT05jEet4+sDuALqEJC3lPOf++ihrtklI5emA
GkGYOPbCBdCPxgrLIF5PiqS5igrjq9I21RPvjOHu+kizh9aZkzBxAtS5LjTePgYf9Pxj9lHg52hq
YS1bKeF9P7XywGXab3UFXwgj1f6pzB6Bcww27muj/XF98Hkai8HnNVQtHctXk670+eBl0PkxPHy8
I7IqOhUixLISqY597TcwBPUuQIMnTnbXB734tnT96PwxnABQJ53FCk5j0TeBAeptqtvik9AQxs6K
UnmHHH74VltFJuYYumZr6PvgX7ZYRpplQ4O/AQSzoqj3meVkLlTVxh08XJXeOitdpaaiGpaOMqEp
FiZfuie7Ag18xCYt80PlRMnjoJWvetqlT28fiLekjge9ymcUC1O2RDUNgE2oBaCTW28GKgLvJFF1
Tw8cdub1sS4M4JiMbuMD6WC0Z0PVPd8fMGwxXEkdfWuhNoqW9Cg3sZbTsAAlvMEQo3vr4Z7Hc+bl
Iq5IuHLn40VF4yN0xngVaPwDmo/KTm+n9P2bZ4W1p3RoUghKG/piqdLSn7jNbRJO7Mi2Xh45ewij
KOM2AvETrTc/XB/vcsMjrW3B7XWkRUdoecRVBR5sKsDgJaLFhd4waeaWyBPpvT19uj7UyoLBrpQG
+93iG+qLBevm0kAaYjcxZYn5EhUtDQer0F8bBAoP4FWDt8ZJS8cBHSwf5QEOmJyn/sdVoOAHwAUJ
ik5BjPc4+TkZORCqLbf3LUPGla/ItsDCDokmHXbMYtXQOGhm4gKCM+iAHjF04QRQndnCXWtvOEyu
D4US7fyfw84/n5X0YKbAIZrPsl5uFBmKkweAsFIi/UaAWlsvYgaxEKgt0X+xXoUEZDgETKUCxwBD
lwd27w/RITB6FNemMtpf3x+rM6Nrqpum4fApF7EXr48+6Ry2YoYR8mHoNd/V8Qw7NHX0+i9Gko6G
1IgtLC7s828IyR/vHAtieFzRlp9a39tVOUb10eBX/2ZSGnRKwSc0DW0xlE9Kr6vhQJTqJTp5KAWc
DA/aBcIP1g3XyMvbGotnZD3pqwFQxNb2fFZAyQHdeEgKo4WTAWbuUc3Z++TjNOTxC33tqwq4XiMV
uiATuOS70dF48P6LT2sL29FV29bspVF7zuM9qwZ0HqSnlHggwTanWFkdhd1HNwLy73/rPEOAvyww
sTAF3V+pLtIT4adNTkNM22ZTFnxRKjo4m2bA2qgAZfZOBEn8HFaVfk9zrH7ADE+848qddrTa7RNQ
HOvXGBfdL2DZmc37HmwW3f34GIUqxV0F+suNC2s+mdd+7mJ9FAWYamza2jamX+FnAR1Yb8D6AKOL
HXLtYpuOTYjWMEIh19fkd955bWR5vjNQRoHi0jNyjXgjgAeU5VL7nUnhbFuqZnfvzJAAigSvXqVV
DyJMg2PZejd+xdrxJvizXuYcuOz57/8Ix5CH9EgD3QPTD21JL0RjvAbuf0IkvLwx1HyoLuaLgAIn
HBiwaS4OHSWXqIW6p2+95psBRvNAUyajrYuObIGI0PWvuzaYNhuLgvSA/iAXOY9TxI0+69/Sdsx8
dZurevGgWFF1MPohoRavwzq7MT917VvaVArISKRpyaWdsQPHmiwCD04EXGq0ffEiAIHtFSeLdP00
4vYFGEWae+QC++eCm4IOF54AO0oj0YsiHfN+BPVduvBnxL6kWH64/k3mq2GxAJCKVeRTbGp9XCHn
a53Nnz9HQgtUHMRKuwRvr9N6210fZeUrcC05JLRcUFKIxbb2poHuK7IH23oUSOrqCKRYhtzAvR/3
10daCa2Eb5WLXfLFNXOxd5Ne60DbkfvRHapOU5B5p4LuzpYyytyCMLNDV6sBWpCO8oBzSPX2oEpC
TawzqXkTVRdbLB1gfoZ9YGwdJVfeN6aAWyHGIn+Acp18uT7Vle1sYHGs81JgY6nLBzQISTjAJWNJ
UMHHFkjypqJOR9U1QuCDjOCWNe/KKprcjCwhDt0G3bzzvYKJDmKeBiV9QGv1XdnHaP8Vjf1QSdu5
sYzzP7XYlgzlqJK0hpfz0sIZl54aYyCPyzixaAElddgiURoGiIBjqrbrdSEfccZSbkSI1Rna0jYN
MDeGoc6n5Y/IB4izilBnQhEN0sWeOicokgJNdFgd+fHNq0dnAj1yzrBtITd6PpSpoCUPvZQkd/LE
B70sIvoG4I6PsCpjBxxeV8obwWh1do7Jq5I7X7XsxewMrVGJgWwY4ftNuVMQFXtE2cSI3BBq+duf
K3xFltC0TamRAZ/Pr+HhhBocnxJlFROkEXmOhV/3riqAd17/lGvzInLZjtSxg7W0xbxiZLRz8MfG
FsKZgcEQ6sNKgkdtC/jwxgb5naksNyYngMcDJR24notpwdUXZtsyLUyeLDpEOGNHbjTSZgZxC/sp
6Z2s54k29r+qquxO2PhUd1Orkpe/fdIm1xh9c+KpYSwiTZ1gCGX1SGTit2sdW8hP+8GpX9oePuy/
GMlxkMIC2sNFMcehPw4FDze8SfkFJIoSLwGYYagcSSCvmOHd+Lxrx96an2YYqtHytRf3RD1UoLNq
kBQFSN8TUow02DCucivaN3doRisnWIn2vziJPC2g3hK0KU9o5/NzCiRZ6czVW81xCiRAQGCkgal+
HfX0mKal/HL9c67Okc6RpZNdIWW5WLgceoMtRySbvDBv31uhHm2x35mOiGnEDxAEcZtApvDtL0TC
tjajqlQyOnMxxwn1OaB1qLYnwFTV3cwXBSLYWPLJYezvRhiEX98+Tduy2ZvsUJNAd/5VEUHTvQEJ
j605GvXLMKExXuUgWSPMSD/1gZ08tL0y/rw+6FokoKSMmKjDS043FpFAVJlV6j0iCbBgBjcflXFr
JgrcABrFhzcPRcmTcgwFwbn+s/iiGGzPJDPaBjB/VTegUPlARTneJ6XX3bgMV2ZFhRyGk7B4LpLe
nH/KFuYSfKwakVhHiH0MqJI2SGKifG2/Xp/U/C8tohsMPzYlqROFGLFYtEF4Xh0XKkcBRMlThV/1
AM0zw57z+jjzHr8YR+P9C0tOMKVFFLWtMosjVG2BulTOMVFsZa+ljdiSndPxhJb+rHXAFQpuQvwP
rPj79eHniLUc3hImmBJ6ZCb1oPMPaldZa/iWVm99YfQfLE9MfwPoRq3U7rJ9OWbKjWLrypG3sDml
OE55S7OXETRuPZjGMd3EGPeqQygd67VW4HOGXB5ol+BMmUZ9/e7NkyRmo/yiaZoQvCHOJ4nqMXr9
wLS3nYMuXY5AxDuTxvQeKUjkTHhM3ljTtauR+5D9aWsGZ9BaBG8n6Uc6pDWaam0cfzeC1Poxh/jv
woLNCW2qQppdDYYA9tIE3wMgl/8xpfhoutcnfvm1Dct0SCY0EixMxRfHBR4Hyk0hNVJhKvI9fonJ
K90IzE/hHtyjkmBYmxFujX7jQr7cVIbFMWX+MELQa5hP8R/XpIm0cGjjp4R1IWZjcTarmOAweYLK
8otNGN6Y5epwqj23lxzV4dI8Hw61QhXWEvimWf7vIxAe/VQlUOIHZYCPHeQozF3/rCsDzl8Uiy/4
7ypzPB/QNmdB4ryvYf4odCQjDuyHqdXNU2R4Pd6ZeXNjhivriJcbY1rcI2Ssi4tSK7swJb+C9emk
9THUCoTrcXVwFc+Lj0GgeKdJUeSNUzNHnvPQQDmfeM7rhgccL6vzWVKbzekgcVSx8wDYVA34C8Zk
PJZaFD/NoCx/Rk2NdQD8ohvn5zLKzyObZAY8xU2QV+cj64gKjVVpcGEiXbqj62ydKs2WD0j85De6
hStLSfFW1SjIUcUlCJ4PpXgyKgJdB91QINdYDeO0g1YNznkqPuQeJt7Xd87qzFhBSkoA63RjcavE
qRUoUwjqBHZzts/JIEH4e8oe1ZzkxkdcWz6V2o5jOnSchLXYpJEcoHeks3TMBPevqxSkYLKsR8nK
lofaShClIBK4IwnsjeMxR5XzjUOCxZi2Qx7JJ13s1rgfcSVKqwb6B7UlBYeifUjR48aZuFw53h6U
jtmYxJqLQ9ip6JFA+m62dR0hpwMhwEWAptij0onaEK4wN77nSkGSAeeHGV0nSXq8OA+VKBBIbrSG
hlOpY9Qb6Dsq5R28cFg0B1HUcARMkR6LMm9glfoaQh59+SiQUXu5vosul9ZEsU9SvKPXzMWx2EVg
rX1Idyzt0BsZGouVlb9PlNj6hjKQ+blp4F4eowE+oQtyG1jl9dFXPrzDy5Jkjz8wNRbR3bHMASZu
SSu/nr75CB7TasFWeoTEROTbXx/sMj0i+Kg0ZjkuhkY6cH4+ZxtcJBDxoxCAuY9YcCGrY0390Usx
yaWUZp1yP0U+sm2aaGcAPnh7Bdji7DA+v8JEgn1xjBKKogJJp3Zrx9FP3kH1I57sHtKxsf7++lQv
jw0jkYdBGuXKZr7nU21LzPhiA4SNHDI4xmXQHEIanDe28cooJF68K+eMgC7EYvVwEIK7jsr4Vtpw
c0fsfu4QEOx2b57LXHScZwOhhe1yPhcZGApwQoxGqgrxQw8eLmLDSKZfH2X+reeBxpLkC/zhMUeN
bJG8dkiUwVXpsXEFeox7qW/dpUgNo+6hJafrQ10eOc4bBXOhoklNH325OIGNCY05K8Xg8ljDiWiN
vT7I/lGVVOfhKYTNKYnUCGY8auzXx16bpgk2iLkaJi3NxXFHiZdCTgpeCpfC7IG+97TLewQoYzHo
N9ZtdagZneD8XrVl5w+xl661Wtmju1PCh4phjUFyj56RNbzVgpi/2HLxLGY0I1YEytHzT/kjSbQ9
3KjUEVplqU3aB4Ttis+FYsrPUgHIu+ka23HTPMtv9NfXtj9BXOP5qFIkW64jujzDkPh6tx3ATN7j
oFS4au8YNw7Z2mfEyY6C3wwcoGN7Prd+xAFa6GixQy1EAHTSEGXVpmqLad/bS1JMhdcjYYMOKqW/
86FUCTUZNDX4JgtvEgs11h2Wd8bG19Bdefs+nCsnM1qAVrexOG6yqnH/6bRuW3r1eJgcJLADOsL7
pBu+Xx9pbZXouHG7zDgqutDnkzIbLXWmBFuNsiraU1PV5jazgfRfH2VtlbhHNQMSLfKXxiJIFZpH
oS+CZFna+IMgv4/mc2WUx6nJuxt35sVQTIIcmncvbl5ASRYp0YSgUm22mLgKo7MOvu97x17JShL4
Qt1dn9XFuZqH4suZlETJa/XFhaXg2A2BCF2jOEv9IzhnH62hJnjGfK3+6nQ63NMIa478xgxXhjXJ
afERol3A7TL//R/HuaVnzT4oML1UG4S+rOYL/ojqIUlj+QttVTtH7cko33rOeB78Oehi8xto3qR+
MEyI1uWw0CROOshvNPsx7Lvj9c+6soK07BxmqIGVEUvMUVs5xpQjjjC3z7QTXkYjZkgYt1UlUgPX
h7q4a+ZZgZGkL8u3BBlx/ik9UCShNsSzA2cy4MGGhquuobQDTkE5FJ00v5F+xR8Gq75x7C6SrcXA
i62DeAv4eT2Ytk2j9ntefcgUhQacTHWKijtk1QMXyS6o9rgMP9BBTm8cyNU9xGXAwadVQh36fOKo
6U1N5eBpIgLcpjahQL/S9YMke/DQAojgYpRIgIxoWdy43VcnTuMdgSnaZSSa5wOTb5UqduwIfI8w
OpD3KP+R+A0d4LxYrmM1+PrCs9jgF+mgKxMWN0rSa/OmLU4VkIsQ7Nfiu/eF4qiZl8/zBre/pVRV
pw9tw2vtx9RlynMX1JFC5TavflzfaRdxFiQRr1+qthRONBB15/M280kvR0RvtiguKBMEkhYgPCbF
1se3j0PWqZFvkloYy3YbF4cs7QrKtEn5aTbR4TPfBwFUlRsLuTYhgiwVCw4fnouLCYXNZOmJF4tZ
Bhm/1hzLhanubrVkV2KB9ecoiwMaxMiyo/WB3kaDNHxfYDhuThBHEqTC3x7hwPIwF5ok9PGX4FSk
o8q0CyQ4GzOXXwNlVN/L1qLLBYTIvb5IK7vQIrPFqN6c281L6BzeOLaTJZ7YIvKGwB4ylQiB9+Mp
surh5HWl43bosd9YsJVYR+ZimrQNVPQ2zUVOIazAUvDVUlGVS6sfVFz+QQRxeuqJDvew7jPXmGY7
OcdCR/76dNcW0ZwrWxQRqPMvtwr+dn6TxuySNjXHA0x0vBcjiH0SeZ1/sYjk7yDdKIiYF/hYhx5P
5RuoglhqTW2isV/zIrP22EveAr+vTYpCIcg9C9KivewaBn1lt2OFeRsCUuXemazy1JS5fsQRWHtr
KYvYMddBZjinxet4EawVObR1rjLUCDF7h517/hlu4VfACuLG1TuHv7OXwjySRfgQpO0Gr8nzKEWP
pvBHhZFwM0ewTen7jaaWFbKgOppUSTnduIZWPyJXISVFqoJ0Kc7Hi0Mw+qmVyG2NE+YJ6oJ+KvBM
uTPZLtmNXbh26FgtAqMkZaOrdT4WXglR05ghF4xW/YohKB7DBp5cjCeu22ARgV31lB+u7/y178nb
53e1nJrKEiRQAHH3s4GoPzpzo0kt48gdyz7NYM3jvIjsdPZwfcTLhghL6HCzgZchtsCQPZ+mgWt9
1gfABWP0kVGmo/RAVLP3YWAgNwehUN0PIT7yELI6/FKKUEVYYXDUGyu7Fm2YNq94cF60ZuY84I8k
NbZUjKGCEMBbZMtnpfEgPEKp7A9U0/ofWd4YcJXQoe/qSruFf7scm9NPeMW5jyI+paTzsQvFN4du
9PDnyqPSbXV9iBHG20hnDxmpdks96HdNWiu765/+8kZkWENlG+szCGv54IWhT1lrvtYxU9d31hh5
jzFidzeO6OWRmQcA3s2LmntCLCcX29OIc9wAeNYzTprm456Fvst+KMrP1+ezMpKlEwXmtzW52jKV
wAidGt1gSeiImtw58RQcetspD+rUmzcmdXk2aZ/PSF3bBIJxgSrzzdBQsjoEi++go65lOXLhQkGH
KrO9PQhYBW2B+lbx/PJw0m0GBcq7l0cpzY/zbdJasLdbA9QeZM3wqJeY2Vb4yh2HBqptHQIcfuv3
nMtKPOt5L9JhWn7PrIvjGsMpdLGCqYXcO1QEhpwHyEMKqubGZrw8A+eDzYv7x/krWi/o+xkyZFUN
ytN2jTiE32qumIweb16I+lau4fiFjfeNus9KBJLgvFBPAGw+pzmLQJsLozF8Op702SPrEd/CbqsE
+pdMMbAnKtA5RYkUv9gBzdKywuLYSGV3IwpeLq3JfQmDaqaTEADm/fbH7PPQsYNGqKM7Vopzp/Sj
fxgTyzvGaTkhKTTeSugujwrj0X2Gt8KAVGLOx0vQbETzxxmxzpHOIwXnAfezQHN9vb1VdLhcWEsQ
ZKQqTZ7HMC/Oh0I+ZpgQx+hdo6g6ZAy7unkJHUTas2yAqz/R8kZTH6E0H/v1G5vq8rMyNosKlFmn
wrLkVCWjioDqkPeujTf4I+r1yiMOVdjDa7I+BEJtb+TJl591zhpp/5L92IAWtfO5YpEzKGZo9W6l
lQRvJxo26GfgbCqqL9fP5u9G53nmY82IVm5O+mlzo+t8qCSonFJx/NHFKxZdxj4FRbSpdLxRwfZp
7acOkaxnE2mdd8BwR8T9I3ojm1kRGlMCHHU3fZKaNzqmlxeKJQnAgpR5vsqWsD/UoloBbhjZFE/g
Moh+T7DV+mx8vT73yyc5uR6cGvIUSgEXcRBiODZbqt65ncfjeGNhNr4F6lOGBxWjURBpGrAGqFG2
iz5no23SEaG86z9hZaEpvsyjU7RD/WHe9H+cV93xEIuNbTa1IeIHUoTmKCpD3IGQ1248g1b2MJC7
ubM4x3ygvudD1ZFGFlKrvYvuXvauTht5kFmg6tugrpF5trS+vZF4rgRECsc8uTQwcPOLbzG7oGMj
CnRKkD+iFLltpQpJGiGdOw2e6rZrVMjq2hgeoAbbT/VU+c/+pN4iea6tMtxVmkQ22G1oQMt5Ixwo
1XzAVEhVH0apYQ4TUsXL0gmRQixgkbeUipskkPrJZNqP11d4dXjOFgHEYE8vn7x6UntBTPBwVTUm
+YxVOslxBxfajowBkURA8TJqvtU6WhJ2IW+1QNY2GI808PGU7nkeLpagMcF0tEM1uH6XFt8LXAoP
yJAHG70U/ZvvnvmtxnaGB0pZZElk8dXWbuTUD0ijxMhn4Jp87AeA3cjbhCjdyOZw/cuuTQ3EEb1b
epkq+dP5wqptWVh5wpdFzsQgRMkGW7k0fxCGH90Yai0gzdWROWMC5LXcyE0rMIsMATnGWiHzU5DZ
SCxhfobZwPU5zdF2EY0pUnB1w3OFVbukuVrJ2BV+ziWXl5p9jyGqsfNypIfytpk+NAZC12Cfnd31
QVc+JHf3XJCZERVSXdw2aJtavR8jomf6RY9xGP5AbqHNxkBVjeDXjajwGwq3nCNddnBGMEdmzsH5
uo0gjtOMxq2LmIDeq2icZw4mf1MmrP1Uduq0672wydFaTsfvCDEY6MkjsYrIbzlL0PSlsPpNIyIk
QGOcLJ4AZjfjIR3R4dj3LfLxE/oa31phYSqLXBtrhFWMOb1XVF/xNkbld/YOdfahuYtkmD8ycT9B
jVm+mSfKXtFIeciQHNgNclF3yoK8SiyjRYgPJcwPIu/v/B6JRXyzrLtExz7hzasIBY4HJ+hYg5LJ
vMp/XCWI+XV1kiQ6r97W+WI3lv+QI0rwVZPddCPTXdkwsOZtWKLACaCMLIaq+xIEd9Dqbqml9gek
YdL7RhjZ0RwQN7w+q5UDMfe0KMyY5CcXCW1bB6BUW4aiHT7ck1/brtpMwV2U0KuDaykfJIZHN+a3
clWSX9Ly5EvSTdMXK6dNsrI8ZMjcNDOz96EVUuHKyMOqHkh809wCF67N8c/hFgciS+ZXNZUNd8Lj
yjk2to/ImpgwSNw4NTdVR7MU9xm9ELvrH3dtHZHFRCeAByg10sXBD5FLRWKQKm8/DuJrTL3mSyn8
8iWJ0+n5+lDzPbM49DRbeCTowKnA9SzmWKsonfh069xynMSuDksMvFvtFWMdjLsGRW5zTF9ey5oO
xfWBVz4uA1tgNllMFSLO+bEw4InYnVerbtxYaO/0UvkIbuo1b0X3NDQAKs1RzW5815X941D7oeRL
C54Yt5hsbxfIJVuM2XmVzUWBKMljCvov2tQSZ6YMXPL++ixXVhJquJhhI7RbqM6ez7JGCsxpJ0RL
e/SPvqqiqZ9GPcK2l67ejWt+7YPSLphXkyBOpet8KCWBEpYi84DUaCNQBG2q3m7eW01m0QhppNzK
yraf+wKG0NvnCJ1R09BdIpEy5q/+R4ALS6o/GjmkW3ketkENyqgflRDPwE04JsqNbHntg7JZKSnO
CTOR4HywypJNHNJnd7PMsz9r+ZhjJhFiFGHa4XgjRVw7G8Z8HQLNBzeyBN/EWPY12L6oruV4VY33
m9rdd4ltoNDFW5SKzBwJ6HrJHUoA7Q20/NrgWEySa1AfZvRFghjEqQLdHV8kTEhNcTdaiX+0PPTl
t+XogxRrEqn/nXqa+RE4qfl6fUnXBqdOOSPn6UryG86/MjagltHXpUYdukIx3ZxUpz3oeWL8k8SV
OBl4jO8CYH9uPfr1LU7XSmZOrgSEjKsZmNoSxaDRXRhys9fQBguyZDdaml+ibSnLD7EDfFbPvfge
fwDT5bHa7WC+3wJ8re0xHrcILswiQtyj57OP6b1XCiJDbhVqGbq3jdiEhaMfFdQ4/kV8gBA8I+ZJ
DS5y80CNo8BCntxN+wD5xsBuDymWrqe0wNjk+prOx3AZ6RkC6BPPd5LKxcmRfqaiahZpLvb0mr/t
KZ78ynpgyBusXPr7Dnfmtw+JsgJHhwojWGSkaM4/pG/kBdJg1URI6rvnForkDptOvGr4v8M/hYdM
2fU5XsZAGxkroLqzLNKs6HM+IHrilYku4OQmqoy+lKVE1MpT1E0scG9KsUfcoLo83Ai8v6+N8y9r
U1ukhTNrO1AYWZyWQQosn+NuRPDTF7k7dIN63+uGhwp0gu6tNwYPjV8jgD0WmXlsYLk8xhgcH8bO
ET+vf4DLrUsCSMZAPx+K20VPtUPUFE0Ihbof2v8fBazh7xmowcciK7PP14e6PKYkgDOkiduUB9Ey
c5Ca32lRFU1ui7j2bkilswuwp90VaW18DO3Qw9kXNY0kjJT7osC5/frwl9t5zj+JEHRXSZOWSHMf
YrRJMQwRDDQTM0QaYhTxIhAN8VYbDO/gOEl+o+25srtUbUZNUASjKWnPP+mPi86GFN3hTzi66kzF
6BKz2mmt4uxwZZm+Y3lUHmJpvb8+zctIjGAzNXqbC5Ykc1k4xpNMHdoSRcKqDsOXJJXPtWfnfxMJ
laPaB0iM8u53bfLgG993bScR/AAKA8Hm+bmYrJ/i0ekEscBpFbmjZpD+vZIA54+b2L9RVvwdepYH
CEEnpglAjpR6cWzrpq2S3sDPQgMaigF3HyEoH+MbaFde/lSnQ79JcJR1I9kPJ0v1x79DUq6PqKti
fdok8aMsLf94/cOv7S86ltTqAWNx+S8ONWZiEd4FhJJwgl+wCVCaxI0iI5WGN2Vkp8wxUHi7Puba
YpNAUaOBHgdyelESi3Jsu6Khn9y6KPoHrIHkJ3xZk5Nda+nPDJvGe5A8lqvG+ttrRNSYuYjAd/Iq
prZ9vrXVHCUsr0QhmUJ/8zTUar6lMat8RgGruasC37sRPNZ2F+eX42QAxqXldT5eakmrt0KMKGGL
tvsB/ektCR+WEIOd37gT5oVabC7CFF+TTjuhalnKzVMsd2cvTMRwh+Y9nQmdZWz6lzcvHVWa+SVF
NYoseHFcSuT+RruORnw606Hc4kxoncoMaRzdKKKjUPGVceuwwUcUdodyY9+sBCaSNMi+ZMY8qJZA
4BlO2kHrGd3Jnwp8ssryZBS9fGoxIbunTt5uBnXId9dnvHJAyCS41meMEntnsYQGrX4jDLNZK7XG
vVXXMdfAAXovOuPFjkN5uD7cb5zAch2B65K6IHBgcOGebxkN3VoZY+Po0iGNt8g8xztMKcf91Bvm
+0Jr828qGs/uiDvKbhD4H+6qSpjwTL34Y9gWKNSjHalvnZKn0I2ftrKb6bMTaCnf47u+LEOSxdHA
rJvRNXNLPseOMp2sri0/gHjLvvv4v+3EiHBq3FfBFxBj2o8Icx+xgW6Q7/G2DHcTTgEPDWHoKOKo
v7E7Vsr9lExoWM1v3/9l7rya40bSNf1XJvoefeBNxJkTsTBVRSuSEuVuEJKagvdIJIBfvw/UvbPN
YjVrpau9m54SYRJpPvMak5L/0VYG/7tdHWOaQ2k1AyI6rZRlmCGo82lQDcXZOQqOqJc2ehjfJOD/
JGiSWr1GhRnhgTMjdWrSUBRW6djRjQU89PwjVvnkzWlD0d+a8KPERw9iiEDL+Wprsa8Rui3G5YKx
2sHGDRlpc6/+1sMMaCJjRmm/c5T6BmCsuc+ctroueondnigU68zUPhHasAsSQ6E+uXUItt//dtBn
U+fk9aLOYR43c7s3VjO70pemuuKY9D4j4o6QboOuO0NZL62vjkv8/vWBOrGiN/aAjrAN0Cd25OdP
YCHLhzekyuLK2D8uE4yxL3EwmB7t0qVjM41IbEf48rlnYtkT3wemFbfcWIogVo7OgXzs9IlWPa58
imgxFu0xhH5Ke0OBMa2De8DS3an0i59+WRrjmgnNCuCacZzqWrGGDVYm1RBvob79nChLeshpd3Z7
F1eAzE8GfKEu8bRZfrqeSA2RbZt6CZsYy+35KIM9NDFAqqkH9UXb4Xjj4cliFF0JaTlW1gPe9EZz
brPY9sWjfQxk2abZSnOeiOfokIftqcOQLlCqb2z07bRYFpgJivbKm5avBuCjXa6Ku9krpv2cO01A
51e8fX3AX+5XFCUg1nHOAzdB+O75e5tGvsqU+mwIwkz/QInIgkVnIdU01Kh2v36vE7sPgBaVCHaD
X9DVPVryqUeqo64sllWXQ3NVsUHVoVGmzidT9EN/U63L4u48s19MHOAhNwZDjNo27jRVc469/TIW
AAXi/CBzEdqigPn8xWVmrF4MGwMTdrGAqem0dL9ijnNm9b5cRc9vs/3+t/1jlC3kEtcQITg3N8GD
1BVXQ4uHAe4dwxcvn8zd64N86oYsWOpFAAZogx3NqTG3hTVXxYTrHFRJt8EbCNNSWFR4HfoxOJsz
wfGpcQQyv31Oagno1j1/Qew0NZAIwxQaU5/cNOtQv9Ot+dyR/3IbpkqBOIaBSBNRonY0jIDlPFlX
YsI0oBt2kDAL2/cwm7mjP9XfrZYX33WFYtw0bVKF2EyYd6+P6ollwr2JbghQrQ1o8vwtqWqkpsy5
P7I4dYjLFp7i4zDcLOvSRa/f6mXkT8HLAOvBRkTkdEx/QLZa6CssmhADpwIzlDZXPuSV7lwmmoaJ
Nz14PD9qPX4iMyjOFdxeyvNt5TaqQgaLApLXcSrfKZgKJPrIi2bYWAR4f8RXjhyKq1od7Q6dI7Rp
f5gnfkxxRQ5isxXvx058q9LReDdkaxkVbTojJTg513SGxofXB+fUPICEC1R245XCLX/+HZp0NjEP
qiYa2KKljo2m0INiN+l+UVrDwCHadaDmTBLFotxQ3yLfbp0JPk/Nd+IA9FDZxEiTjp4gdmsz7j2e
QFp4rfppXAHUzd3hTM331DKG5AniH64p7Pmj7anARG/S8ZMLFUWdHrtGLfCUxG512Xvr2u0mmsUX
rw/tyRejZmb/oGa86NXn2WDiGVCzkDmYP6izHt8aNknK63c5tZDQA0FyiU0Dis/RdtFs3Vi3YT/s
EkiQa6FBn6gmNdQRRAh//lYbl5pLoipH5v58rsRZym6bOuhjTG6+b6T0QjtV0yhOvPZMrHTqrdAJ
ojxCFUp7ESWKRmvKzPBECJQUTVchxkhPdSzM0/RcMebUxHDY1zc5RZ3a09EAtuPYu63F/r5gZXal
q2MeYvFdY+uc25ufhTzDSjr1ahCeUa6Do0sr6Wgi0s6oW4HzUBjDHULVu+r3/dwloYZh2+71D3Zi
59NVgmyQFSQoBIHPPxjIJyOnlDaFo+MiLhuvXpDUSh6WZAgHPfFIEhQTnKYs4jOL+kRGiRARWx4A
pK30dCxNneqAmmj+iNBU0uGxLhYnC7HfdHwto1py6FpP+4SgNF7XKm5pS5BKKqlkoWa9WaljP1WO
qsCXjBPskLSwEX9+Lm/AVYqbFHQ3mZLnQ9MsbjuUXiVDE0+D/dqVn1qMgFAGt89ssCd2gWc3Ovrc
Q0wKL1NglCtogTlENARzEmO0hjOFvpdZDSko5EbCBgBoNCOev5DAalsKhWmsr6u696apJ/PVlKg3
ld531Vq9VXosel6fYKdON8iUNk0B8imYdkczTKcjIIwBS1KR22kTrMqC5a+xYsfuylr/qrSVin6F
OhooGLaZxNTFMO9ro20f2m5Be5qdQxREUXFylZN27lkx84fXn/HUwACf3xpu7Cjmsd5OgfGgbbbo
pOSaYr8rsV+NjEwoUVJ4lFby2QmxzbbP7MonNhUoSSD2N8Q5KeZRAUeq65qYtTLh0dkPUZ42n0vA
TdGIEelFJ3A+fP0dTy10aqkgbraeAaWI5x8fj256+6Y3haWzABSym+ljgQzmPmvH+loZp/gi05zC
XxXnLJZ2y1qfp1xExSxDwI6b08kxq7Z1ZTxq9nauwiEYwmrom9tscRLPX5rF2mfNWAZVrEqIKFor
D30JOEgONehWWubnBJ1ODTu51yaRtfG0jiv6OFmWyVRqDPts9BebPNmtTPQvo9Mvl/bcDWd2uS00
efHum3gsci185GN4NmXJOFc63CXW1Rq/4+UDcXmsWiuyZIfzOh6l2VWCEtxt3JnVm1Svfx4zDUaG
850uNo0iQpTn311n8WGk5I2h4mi3SNUY75dEtjQC5XzmVU+cWuwq1E2gv0MQOdbtK6o2pU/NnYhI
56isMDVW7L7ZFZYjzqQGpyYz1FmqvcDe+R9HYUZer0tR4ZYaZo4us2hwLYzmqIHizzUMB/KT8QlZ
Z0xKgWXrP79ZbKzFDcALIvGlEYueNEWVcG9RK/ZOKONmMYY/8I3L/9sFZp2Pl7PdudHr6/fERAKp
Q5uTPWMrHBx9xwYEwmLFWPGmkxW/B6y3NMjAqxJjMoX6Qa7XyW2XrbW9m3TFeLsAYP/5/ogH9IPa
r7214dDpfj6VbNz63FWJh1Bxx2LnLeVbp53wr151sVNbr71AXT8NB87sn59ZICE2PCubO5JAR1tl
nDm9J8eSOZxn7mfMZ819uegtbalanDmL9RNTy+DIR/B5kwyG5vT8JWt1deNVxVhHzo71tceh+JJe
lL7vp3K6WEeRhmlip4GjZfV7geehDfkBYMaqmpgcFW48JT50BHkxzbMR1gnYQ39YauSbQZoPH7vW
SDFFqu03Ml4zA0X1dfpcwd2WjOcqL0WZdQG7hOX61KKw1cvt7pAu2TnzjJNvCYl0q/nBVz0GYbpu
imftIEcMp5TmnQJno0R7bQksMDWB5uW9jTHlvN5Qau3OHEQnNmCgSmQ8bErglI8nso59Ydo7wxiO
+FF9YuN82xlNMoB0BY9gpfrj6+vmRHBF4Wvjcmzb/QupEdHlbkr4OIb20JI8w08Uul/V53RTTmx+
hIkkCD/sjEjonk8bpxviqU6VMVQ7gYNGXVQZDnHtsFy2Lvadr7/Tqb0A/Ox2iKHjSV/6+c2wdc2t
clpFWCvm8ti7Zl/fr2MMgVzIwbiRlKEWPI3GCfNKkupIFnjwvf4IJwgyIC2QTaBhiYI4tcznzwA6
ypomyMCh0KxuJqtEHxadiHaIr+21BuHSJ0b/HnUQs7px0kXfPL+nBKWQUftWtEvxpGWV/Pb6Qznc
8+iwJbSlC0S8DrDxeINKB6/sSgObYnCV8rrK8aeeRmvcVUm9RFk/6KmPis45nbITd4U+vOGVPOIq
2lDPRyLVCw9zSaULp3awP3hwyjAV7GLzrdrq5uLTK/GuilQ0P/+ytIvBp1K3Ysc6rln1bj8BUkX9
espdFVVX2EHXRUPfJvCwOolQkAacwUl1Zvme2DnQO9rk4imfaxxJz992ciz8H9q1DWv0j1Jfmma5
MxsK2pAA+qTdqWMtdl4V96Fn497x+gf+UXM8+sKgTQiktkYrboxHKYxaa33h6gpA/IIVdmNoA9bz
k+GVXxcK6A+51xuFX8LtPojFrG1fK2gnhLHMOx1we4qfrIsMbqih8F37BkwFxMtGHMj8tVGSp9cf
9sSW8CNx3DrffKDjeEizilS2nkTmqq91jIbN0suWO9tAjaPCnVH057aFUzdkM6fHSFbNBnt0PoNc
a/kk6GqpTgu8n1i6vOrLNrusRkQQznyKE7OeJUaRYpsITPyjeSBmd3BTDv0wjnPrw9Dbj027Vjcu
xsHh3E3tLuuSc3HAiaMD2TnivR+lb6b987m30KU0i9bpwqVRcIHJy8HBNlwt0Zq1O/mh8+Qv1MAh
IkMe37KFrQ7w/I6YIJvrOFY9VaxUFlAm8nU8pO5MB7fIPNTSVk1Jb5zElNWlXDtTyf261/UvPz2T
4HYjhk2Te4usj8Y6o/UQV33XhVoFpnhxesNXEofdLMW3bvf6vU6NMWI8dMDRPCHQO5pEXkk1oNPn
LkzzfnpItHJ5LNSp8rm1u6/XNj1TxjsxjyBMYgeB3hLBwLHirGNS5wCAQlpYat09On8Ygs5qns5o
Wo75m66NifPcaTrHtzkRF2wqNdALCadRITs6Q41Syy19oC+WAb2JUoQgQs0lG399NE8sSfQkqV3T
WDBQLj1q6Gaqlzle0Q5hWYgGYrm5XOaYuwepV3Q/P5C0veggEFlt9zx6obVZxmoyxBh6tdV1flIA
6CqaxH1gBJ6gETk7SA1J9Pr7nZgtHg6OMLNoLqJ5dvx+eTM1FTzF0LCz+mZaMLNd8S7Bm2rRdzI+
C4s7MVsQBtnEsv485Y/u5xYF+v0d97PFmH6v1Qps8Ag+oVWN5bbL1eK+bvRzBYxTL0nTgXRviyoo
oD/fBERZ9z1C12PYzaYzRhy0+XpgtL0rNZPJ+7HSoTu/Pq4v2WD0IGCeQTymOE+n9OhFIUVm5bRM
1Or0ErkD6SDysJOUw6vcz6Aq5mE3qMajljlrcaFN1HZ3ydKNe0id2dd0+KEbbTaW/rW3ZqffJ6qV
P7mx1S+7CilLwgPZ59X9ysLc9CKM+C4Z6uSPdGxH7N+Qhb+eptX9UDZuVQXLYMzOjo51mZyJIl98
TpYERzl4IoDm1KC33//WqSWTm4WV9bwl6Jf7nLMqpCqj+mVrrofcmr4xDI+vj+zLW4K0o0qxibzB
QznWQ0lXIJBF3Vhhlw/udAU0iWzOLPGq9ykZ9OtOKYh6LgWAnnOB4osthx4qHRgyWY4S2mlH27iI
7Vxd1ZRby1K3w2Rztk+MDKj966/4YtPZ7sOOSnpAux3ji+ejOrgxxgkdtjMIm8jFX9APD6zR0Hda
KXFmev1mLxYHN4PuAjBxI/J6x+Iq6HTUjkCVPcyNON67Rut87HvjTihpHDWV4ED86fttkedmqoqx
BxXb5y+nO1WPi2VihYMa63iAr6m13K7DKleg+8zht55RF+co2y+C3g2FS4efJjQY2ReVD5ypew03
KCsEFoQiupoP4drmVdj3mQgXUDuBhbnQGz0xzvnCnPiWBDt0h6lGULE/jukaLIXFkOV2OKSd8jgl
4NUOOdIZgZ60Z90nfwRtz8Jr3pNvScGQIIsJejS4gy5KFQN4IwSWXLb+MKbmdYcjufSJP/J71YXh
6Md6opOudzoq11aaK2+0xnIfsJCpvutdhfQBd6yMEILMumE9a5FeFHlPAOzhFXajFqmGTEWczpci
hzHl66MKatKJxyb3VQUZvoDvl3+2m2L59PrUeckUoO+h2qB+qKNtCLOjnNVMLUI3TNHCNsnUa8gC
uvS92ao2ZHGf976cXWFFpHrtlbDQIw2cxepzX5kzZ8SNxHCqw+tP9LLatD3RRoOnukXqetxbVwcz
7SlXNqEHyE1GfNRi2GVGsioRaow6fY91JTupBwAKPobw5ZNJ5oNMZIJfXrDmqj0EPebsva+Cgq8p
6ydVE66zaqq7DCJCEWRDnt/VnVpmfm/YyyfK31brj2jUF1GDtcm7RXcQwSoLE08MHJnHi2yVXoa5
gKVB74Gk/+31d345oxHuQEEd8iqSLNSkny/gpeygWy11G0L9s5Ew08tDX43AHlZ5ruH1cm+Cg0RX
h6SIjv4LwmrXwwxJ6rYJdbcXn9LJtGFv2Rp2PCj7+Spp4ZnN6eQMo9lFtrCFCgiyPH85TOgwdAcM
G+pjLiNOeKCyZV9EbjNC6JzqPlQ6V/XTfLWiFRzHoV7iOEidJvsT9/Vfz8zlhx9m89+adukz5N6P
/vN/3rRP9duxf3oab760/7396X/+6fM//J+b7FvfDM338fhfPfsjrv/X/cMv45dn/xHVYzYu9+Kp
Xx6ecJgef9wgeWq2f/n/+uO/nn5c5d3SPv37t2+NqMftaknW1L/99dPFH//+jQP9v/5+9b9+uv1S
8Vf/q6+e6uzL0b9/+jKM//7NtH8HLY33Jvg/GlEI8/z2L/n04xfj9x8NIWpW8FkIR9j36qYfU/5I
+x3sPTviprAFUXZTLxqQFeAnw/2dKcVRxGGEhAQc89/+z3Pd/bmp/vlBGIW//vtftajuGvj7w79/
w3OIS/2tfAW+BRzDBohkH3C2Csvx5LHBMKMPnEd4A2U7KEtpCGhzito1BWFj2ji9dcZIsuuMj4as
3L1e2Z8pPYR5VtykSmEHs/O+WvOLZGk/GIt9OaTJldOgYdNrh7E3Dk3bHaTMTIRcZ3M3m7HfJ3X1
vlCG9KrI24tiQMgGY+CAGpoNzSYrPxuVN96qybDDtuI+tts41GtDv8Ri8kadky8aSPPI6htfgSeD
JjVd+dmZvyZx0/pY4jYBuWTiG2n1tnOnAwq2XrSK4b2yZElgAoS+6Kxcv0t7bfDLdX0YR2ufTEl+
Q7vSfbDzStzLfM0DtRvLaJ4G7TD33YjMTh8NsdK8Ec3bIW4eVSABhqmo9+CZR7/ucuHHYp6QUPAk
PNHqYizyZgeatCY7t73HQW3fJHFrUacqblthjIdlonS1zkb5dZjUHWlqfjE5YvXTCq0bFGKLoFKy
C5kvn8CvW4FmQARFweV60qmBCW3Y5RouUZDvx/1MhckXayKu2F3xFnYfId1F0sFKCr2vx3nR+0Nl
TNq9Pgg78gzaoBMFVH1RHob4U0PQjxkKKkJTDlkBbFyojssF6qpotA9Phg5Vo1Y8RNgIx8KurUNJ
N7dRx70ljY91RftBS9fPsdMmQVWWqT+3be/XlnirZ7X0nXpIGn9u+kfKa7VvKaXnu86oflRsY/S1
QX303Deqm94uwNHsYvhYt95Db9uXHkDZQ28n1/aIg6w5mDTmk7j38zoPxkXtA1NmHd1jOb6Ho+vd
DoNa7zjYP1faKL+ajU5bTikfp955oGOG0LGVr3dVvsxR464gx6iv+NqMoFOloF0wzEtIEYhxdCx/
XGPnuqzAKMT61ETAU+60OH+qvXKPcWQREJ1dGg2RhJuPKxJixW2sloEugVLkhfiaq++bPn/fE/X7
OnDCr2ktRx/ZktGfe2n7ZidjIjfw7ZVaKbtCkcMB4t70floW45KS/xJ1TMldXxQPrXSVTbM8uTPq
Kg1zqqFBpxZWIGwZP2UlMyaL50dMYYwoy3vj1jDKOaC20wVrqdAqqlf9QOqVRq0ZLw+k8STqajXv
EuheWhDbienrbpZfed3cfYPOVtxMmh6ZtIp8MeUBXXqnW7ybcrCxZu7Lx5XMnJ6GFpSjuU/RVb1f
Z9EiAO7OQWmq5aMzFZSJGo3JqeV5AD+RiWJVARX6KrQU8TD1bndjJUkdLk5X3Vv68hWCB91Ms6ku
pxnkparlWaS0Y9cGVkkXbtfba2n7i6AIpuJ1d4O6+OLjCoLxY2amAe309JK8tv6AY6N3N6hph+Bl
2ts7yUnm54MlvimKUh2WdG6x26CXcTNjFXXPjokLqDZmAkn9NX/UlFh7U9SdM4XozOijX61C3yaM
PT8UaT6/2QQkr0rp1A+OyTmP0YXbmX7hdX3qk5lnASkXodGci3UP1NpCJMWRj16dslcNTmx+VuY0
uxQtWvd+MdUsJJGsXmjVfYXAIQ24L1niJh96py2NnbaYDZ1mHMG1TbF2yYv0oCsFs9505+pisGdv
8utG9SJtHtL3leBlViq1/qSqyjUdmcX2jZihz3A6vsndTt7NaJB8GwwHHEA5i4vVysaveQfkvqiR
CdotovYuQLmxwyhd8dUUjhaAU1hvtVkRqW8nRdb77WrHN71RpbvVEt7iK7o9va+BW1wPFtlJkKxx
ETrm6vhGtZo7rQUm6tdyhe1n9NpVL4YK/D2kArVL53tjne2HuVP7K4Jl+dR5NrVGz5FptPSt7ate
vTxCHFMu5IIxRuCMDavKzYUTdEr9x0KSclAdMV73BlaglSb1wFTw5VXSvLuqNcUJK7biW91S3I9J
nJaRAhVsn8k6SfwWcGftKyAyAr2s4i9dlyx06kDlfs6l7b7R9WQ8dIU23CelLnepNZX7mC0u0Lsk
CRKhtbsU6/ZH6GFKJFZNXNiWpBzVFgjicK7ue4BDdTAv2pT5CxHnU+Xl2rVIi/ozHpQ431bYJlOG
tLpHpcbip5h0l5oAXbVEeD6oQlyUYRBfj+483ICRT0ug5YvFLl3r7sVS2WvgNWtPUVYMeysd132q
2w0Favx1ZzOjVIUecBoKJdGjBtD2NcRd1AdxN7lSG0d8cNNsvU8QPLvP4uTLGKcaJR0k/bTSxYJ9
bmqkQXITcqKiRfPYOB+7Ih2+LkqWvyPvXC4RgdCv6FBydVN2hY/DR7sTttVepJpIWPtZ0Rw61Wp3
oJjLOyUR7q5ZJ3lrdfLRsrPxAEcU11MnhmNpm9U9IZETEsfK/UyZNmyqzei1nbrrQiylHxeaE6Zy
dQ5qTSuyr1wF22CHOlTRGJ8XFMCDJAE2qxijuzOU+EPnJst3E0z8tdCrNqIPcq/M1fSIYY3qD8Ow
mw1C5mb8FCsc2y1eJHyMHW3V+WKKVXzIprdJZkSL0aW7OCeftN2vJE/R6lGMjx3sBOuvzexs7Xrs
JMwyNEc0Qs1YC1sUsTCmIms3Ewog2KmWvkKsvrMTa59O9ke41Fg+2lN8w8MHriU+DksTxuYsQk/Y
8wEFsvIJYnvxAAg8f48sReOTlg8fY9thwJT6TbXYyn7MNQMzY6nuADZmH9x58h6WfLSwxfGsCFEF
LzCzlIJbk6uXxBAPplcEhSTeyixjb891pDmUoOGdvKnMdFf1LmaUHUaJMtP9JrV3pa082FUf+3Nn
PqSK+WlRlfEjwl6fKmXWri1E+g4ZgRaJBe3Y0EUjyhwTcVG6MdJV7hrQHix3I31Rd03bi6lLvitd
FaYpBzJs8cJXRWL4dRqjGTbUgW3mB6Tgqt1gy82avusCu7OyyK26dxgCtwdHcQgiijgqcDeXVev6
3dI9uazbUXYPc/VWOPIAwvKTl9VRahi3KtArf7aTyFmpRHbWXnh/zM3y0PdFFXXSg2HAph9OasFB
Lm9Tt70VBF0ic6tIqtPdwElaAFjd4XHoc7bux86O4DTNkS10J8zQErzCERUFrEWwdr1HNF01IOvL
d3VoxmiygWN0kzmHOrI7RKh5FpKcfwJ3sncnO6KDX1xaE0jbDNWdROdH+badSpTzHb3tbuEQ7Fpr
/j7by6MAlRoiA7ASG7U+e9DeUqzh2raqOMymtg3AuokDEMDetzvd21sZDRvOPuWjOmrZ3kwkx82Q
7IHs7IHBhau3QFdNClBTiLI+uJlz1Q5CIoUd35Mku40/0o7bjxKSlDCn+zjTmjeJ5daX1sBwodyM
b8NiXnX9iP9byoaOxo6CWKa+uFoTaV35DovqFGpVs7xdAAcw4QXBW5pcl+h6SCVf956afR9nKoeJ
PtkXY50rPnaabuDI2rRhsUqODnv9kEAqCki7xU2L3hg1OPIQ6IZXnpK7h9FLnCtrquraL1yl+SB7
ZfSTuZIXVu+Wlzz6epCOMC6avgfX3NdKwNyNH9UY1vNUes4bgT9BkIODvOz1JQ09ahW+m02K33aG
ElhtY+6TcmzYTtM3jortPMqm+p3mKdMNjZ7pqReie8CFO/1ocrzttgLTVVkla0JLya2uGwVesFfP
y7vYLbsWEeykClqv8wKn6PGAsLESoCJuEkjP2a0pJ/dyWAozMHuC0UFbygIScT49yRq5kFzUsx93
6123drD1Db3Wbht05iOnhTgo3Vi7aiiMBm2HkdkoVf0DTJPiWi9tqjLEWKFWj+Nt21ptNCq56iNG
m987DSho3SiVj2wB7mecTK2reSGiR4xPXLkjwyMRIQ2WpfgS41cS2JVSH0ynUw5JBw/DGv8A8nBw
aTIHotXeu229z9MscvT9smYfmsy+dNfvsewChNi/63Qx/JHWsS/0NnJEdY2t3kHPk5tYZyMuMIrK
G0q7a+kXivuOLtMT0fZwgQS95jum/NSbcbbr8/FNWtwt2nrQbOKpqUF8rku3Zbqgct7H+bSHMFoH
sbu6FzF9Rp+iFrmPLKY3NnhXrE6mQB+7O3AioxEl2BBFdp/Ig9XOyUew/uOlrNYkmvLGjcrZuusz
3Occs+BYVlOC8bRBwyou85iDwU7+gBLeRmIY6YLZE8aEjl20ZDCVA7Z3Le8zkdpvMmV6Z9VNafi9
ArDR73Wj+yR0s5F+Nc5tEJdd91WgdxohrVEFTTZ0HzHNRYfMaOJ63w5zti8H0UejVsknvVLIn+s2
Zh4scrjGVG6BS2TFN0qbz7u8SJr3beGU13rX0FTNx7d60c1hpymF4tfJPFxzJnJYJI17KQZJ/ked
P7f9NfZIzBfTWWY/QYnMx0ZL/ZINQtXYq41x32mti8ij2uxog7vfZ9dUdq4wdZXXsrMDEmLDvnek
F1ltke/7uOyv66yQ/my1Yp9Wsr5wxrR5r5Df+tgyOW/nNh5hPU3ToZjGaT96Y7vLszg+bI6gX0Fw
J4BW1f5Bp1LiS93UEGaiCHk5WVW5t9k3LjTgbodiabuLTtofjUnfu2rGsKnG4ISW3IrLSu9GnZfL
j1NjNw8jliiRqEyjJLEZBhlITShkzNP6ZU3coQ/7wjFu07wiPjccaOhmMX0Y2Cl2Sj+0hClQI+J4
GQjjQBnv4FcLbNsJJmkqudcN8RcZu2z7wEnLD8IGtMkK1T4pLnGs36A47itxhs9rT0WRpIza4GPF
EXe5mKW4TN1K/cOJRaXBNhbepc4RfVWt1kCBtk+U20mNmyjuY3OJ+tyOL6u5vLEXp33Sf1RsqSGv
vWXsCn4MEHeqb7LOni4HbCiiGcT8QnZIEyyzmgWeb6+888wy/57lnhOoTrLu0dqyPpVNxWGA3sZ9
XQodFsqQRSJRxWOum5MNgdSuyfTyiWWOBAwZbqEOQA0niVwerqCfcF3r2AFlnd/bMWGFj+JDROVo
IsiWLvWmQpaXRWzJq2YerYMxGfJzq2JXQHVhKYqAgRo/p3r7VICgu+ukkeyRcO9uPG8pojkhBslX
A6nkujUzJkIqb+CcLKG3LF/0ZP0EavUuyWY2S6W5GkvIr5Vw/iy//lV0fFZU+08l87jo+Y+lzGfl
z1dLo/8fFj0BvbxW9rz7slljfHlWJ/3xJ39WPh3ndyAO+ANsNfBNyuY/lU9b/d3F3pDuEhB1Pvjm
b/xX5dNwfofIBVeEsiRtNmQd/lP51I3fqW7r4LAwFNqQRubPVD63sub/bTopG1oPQW+QqM9r5Vq+
pgVQQTtCH8QNSg/HQ7mekzn+p4sf9UBtuxRzEXNxTaneA2F8RGFw/7chPlGx/adLH7Vxx8Ywi9yr
rMi0aqQ98ljxvXy1f/Hq213/1hIvYi2TjWiIau35TWt6V0ZG9PlrT37U3oPobbvplNiRmJTP1Wxh
PQ+E6deuvRW3//bcqcyHIhZoQTS6+baciy+DFLtfu/QRFiIBkGSuc2WTNOD8RL5kQQSFlvtrVz+C
bxrToEhTZ6bELTyUxGkuqkU9Zwf/D3PlWMrCaC1nmZqYpmJfIfomrO+dIdrgl55cPWpnYpwiRVEy
5AkVZsrRyrxxEn5t0NWj1enovejcMTYjT6BMMI2qe2FWYlx+bdRfYBSS1J5cwB+RVYlP8QQhqTUe
f21YjtZnI9d+QMCPMa/QarbG7royz4HY/+l7Hq3OsseiZ9UHK2rbBKkfnVJJ349Pv/bgR8szzsVM
DNHwPbX6DwT3r7Oqu/u1Sx+tTmbJBolhzwIkFMWlC78qPqM0sQ3riW38GOZKF9MedDW3otxAqGs0
0vVNkiX9FdvvGbTQPw360QpNjVTJtSWzIhCLF46qXCXyj18ZFnBBzzctHBS8VYLIiTRpX/bW9KVN
zsmxn37oF6JE05R2VkKvPfIqVV5ULqqZQtPPSOL908WPFqe95F1cqvEcTYYJ3L46VN05b49/uvTR
wblKaanNtu7NqYhSXb8sVHkG9fBPlz5amFosMlVXXCvqFNu9TBxl+E4RIX/8tW+53fVvB5Bp6ZPa
5lxdj5cPaJvcgpSOfu3SRwtTtyuxxGq2RIqq/wE6AmaHop0Bp/zToBytzJTKmTWLZImki5qWNbUe
JGiz+6VtFvH854NSu63dJdMAHc+y72LP2q9Z9+7XBuVoVVK5XxFGxAc7a/VHaZl/ZLF7TlD0Hwbl
GBZTmoWRiEzMUdZZV6h43qLveYaX/E+XPjo0/zdnV9YjNwqtf5El23jBr65yd3pPL+lM5gUlmQTb
YIPxin/9/Wp0r5Qi6WldNNI8RBnGdeDA4fAt3Q4zYLzT2mpucO1nU3sv1+Ifr5C4cEaLx/JFhWtS
9YBrnEDLlymZv/qN7eQlcE31kOH+hP0kgQhxXvwMut0zJk5ijgYPc2pacHkN1x94Zn7l5G+/rz7N
wi9J2SVbtOOKj5Gj7n5WM6AE6JH4je1kZdSSRBfCbNUgpu4G5iXzyxwr7lWHQwD0/MszY4NYaL1V
K6HfZZo8g17xzon51hJ0ktIovJeKdbYVbv5BGdbRdc9q6lUUQvbp/LuXPWpItKitYvN6GY3x04h3
cK+Au1bagm00mAttKxLEeBzCCySr/Va3i8yTLN0HwwccaPkMylTa3NYzFJn9vts5LVtuGF7BjK10
I/7qM3kTdY3fyeDqTnJacElPq0QA3XAs8GJ4oCedY78Pd/KSUc1GhpVYUY4uzVyju9K2i19qug48
pI87KgYslGUOriD89xdvPWsIVy+FQ2MiCSIscJGES2XgeImul/AqZcHrPF/grTgR0MiEI01Pf4Uq
S8s5DN/hUryRma53DgxNa5Pk2FKU2TicbOA90aB57TebTmYOCtKhg8ahlln9NPH6r1lkfsvQFUhq
T8IwAJJuFUEx+xSMzfK5lcZvu3J1WgZCRELxZljVrH+Bt+TTDh6tV0hcMYYNveYRErSncx6yW3ah
P5LUbypdmnHSb0AqjRAiyFdy3RV4zZHkxe+rnbSs8dSFFqjYqjHtUwCsupda7J5jn1bmLwcmFyme
9xtERNFmr+QEZA8av153emBUzwdHJQhsdCFQ+5j8Z7tNESR0lt5zcCcv12nJBdgMWIN4UAM4pf86
9PbRL+LOiVnHA8R/QkS8jqY7IqIqHRu/+tslbsNSD2KItMUS3IMf21p8T/Ba6PXVwIeezWWt0jGv
k9FWbQ61LQZYdDkEzZPf4E4du0RWTyluDxXt7ZMo0EHJhXhHEO202H6/0qeuHg4MwWP4AONoADVy
uNjSbL2KuzXwS3qXpZ2Hk2kpwxKfaoCl+DpLqAb3jd/x4Aqu5KINiG4HuGUBBf9FRlPxlTEATf2i
7qRnCyunjo4wLt1V+inM2qd88ksfl3oxkWhuN56iqxxMFw2kMgHXD/y6bWnq5OZoJCBdO4ISa2gr
WaCcTP/O3eF0//jTWnFSM4jbJWvCwVbh3FR6CasQeM+16wCheE9c7q3l6BycSSPFaGc8D25A/kQp
vwDP0m8tuqTJLGXFzAN8PY81wGd6/rSio+K1VlzTOg7N/lyDlokndR1Uidi3ckmDH36DOzWtCI3N
hDJ7pcj02pr17+E9svUb0XYV4VgOCuECO8iKrPIfOeU/cJd9jyfx1tjuyQkqjGm3favCTn1RMfsY
1t/84uEkpt3bLSx2hqOtnT6Obf+53rnnGnFOTRnC4KgH2Lsa+QhkSAEamDWePbHEyUxYDMFQcEVm
7o19Bob1OQR2xC8kTmbmNSD3uQ4sTJa7DxBDeB4T7bdZuU5wSaczih0lroYpQIXFMlCXfL/bpdsu
UxCwdEFODkN8HbLwpbCeJbirG1XvU1SYFIjudF8+o2i+zqbEb5UQJyGVDGH7G2pMZJc/tzz7uivA
db1m0uVYZg36bHmTbZUBX7ZMstyUTZ188hvcyUm+w0NSQKoE4JDtZqPh417MXo17uCOcF0AWcuJw
CsEK7Ih+CYZRVHx+1//sjb3EJYK2ig+J3mJbWdXc0Sj+EPD3lG/fGtpJymyi8KzoMHTUx381yfZM
E6B3/cLtZGVTA10fp0idLW66AyQO7nM6f/Yb2zkol3CEhIU9cSoa+13q/QsN5HD0Gtul7RVFBqdx
gT414B4PYBkupcXFx29sp5aVYGkDV6tinJTyomfAr5L6nZ3qlH5/KE9iJy0zsD52ne0oT1pJvjUL
O/QgQ+UgweRIfWipeKbRbzKXBmZ7o0KnMyfyyxrPRzmxf/zC42Qom2IBsUgsxxAX72xLPu0Z/ctv
6FMG/HLdzEMwbUAOQP0D2WgBeHygCs+hnWOTZzNUCSi6hcAoPfCsOMp+8Bzayc82AVALutenhp5e
Dypt0V9Sfm2x32SVpnwca9Hu4O9oEIik3a56Fdh3quVTXP+0HJ0MlSOE+2RusCMCRPelhR79Xcea
8Z3F/sboJzDPr7O5WZpGOceFs8+i73xqeQlk2FevleIqOydduurpVCnrrnucgbEvV1P47VsuEmgD
I3LLYAd86nPWpRTDAsnf94QK3grK6eLyyxIfT7BahQ2xypf8LtbLgRPid779K337y9BExuAX9YjJ
KtmtXTINZ2jx4hfv08/5ZewVZl/rXNQoaOVzT4ev3VT4dTxcJ0Kc9yPLQTGvJiCYL7u5b29YNu3v
xOS0Kf1hhbt6PnGywnZJI9xTU4/qyGu5Pch0n57GugBK1yc4UPA5D04LOZRxSfETUjrcaEs/AwB7
6Te0cxbVGrQ68GERHRt9hfD+fWtjv7bKv+TxX6bUatXnE8VjLBuiHrQw9X22jd+W6EpkTmHWyWFF
Vxzq5JdtRC9i8l5j740ZdTFMfQ1y/a5w8sNgS12laXNYoM6UZwHz2xRdHNOsTCYb26LBrMRzHQef
dkv/8ZnN9DcUUy62KAFzqyLQ2L1KCBQIg4a/p3x7ysU/rHUXxDSHLOFaojMu6/EHaF7mIOH+5Vco
uqJfySrHgBW4XoW1HqAD0X/iYftOkr714ac//2UljnBHsdKeVmJTPK7SXLINNBW/kDvn/hbwXlkY
hVUFOJ7gUGTf16xr/G5CrntP3MYSfqf48K629YFv7UU3ekIYsarPozLN8BTgFm131pITDB/A+rFL
PMPinPx1UEwLXIVxNk/rchi7DjsACTw3LafKHcdoUkuG7F9D+wGU/qozy0ef6fxNgGYN28F2IB1j
Y9GHoZivF9G++g3t1LWZXOKmWVBq7QHMefBcAcJsXHs1339T758EWTeCJ+vKMPGQw/jbpH77FdRP
z9cJl3Uq+x7RHrL2W4RCJQrTR7+QOJUtkHQURqb4al2zyw2TCb8xr9Y1VH7OvzoSPcy683UDfRlo
aAt5Aht4beCgxJ8PnWXLBse2CGs72S/YKMDZK7xKWniFnQ+t2NjM1PZ7lQdQb0An5GbJpd9nuz5c
gVEARTapRV95OXQbex5r9ew1jy4SiHUjlD4gxFAxAGdhHL7XVxRcPr/BnYpWgcw86aLAJpgGl+DJ
fhiC93T9/nww4DXwPNyDVlthwEOu1mTT9+COxFdy2Py2ElffpIbAc5QA5FrNNgAVsrN12ffKL99d
bVBcIIKhzinK/AHSJKa/YcpUfvF2knKr8do7GIICiGxTCfz8zxzkRr+xnaykLcng+oc1CPr7/dSM
NwUADf89dHxKv9/LEwjVnE8mlHBgm6vRNkwzwXfIb51Ikz2ckq8haDM+L4kM7/J9o49BZA+wrl7v
Ijrvn+skXm+GmY9DmULfPL5YNpLMl9vS67sVJnIPEA0NcNWZQnaF5nj9CMIztFj++6PfWIC5c5Ip
OCtuUXSKdU4+JzG7SXX/wW9oJ21itmQGSLelaiP5GpvpionJj1kB4b3zUNta99CI6BaQ0b/pIXuc
dr97IKgy5yOvEd53Ifit4UQVVY0FnZe2ngFxzjEJ+ZNZRBs4n724BbcWHeDM72h3QToBnEQztqHz
uwZZd4yHBpoW+eq3uboonRp6NYEadw0HTjiBJmDxwjJo9SPgQLr1PODg5/NJgPxZDWHXXeyMH0Mq
3tMVPq21P6SkC9SJJYPaLDxHqg0I7qdCLZ/pZA8QernopCm8Hh4TF7ADZZNBAbqoq32dmrCC+0px
jwaiec+n9a0cdc5kyIEISFLhPRaiN7cwirrmRfTOVnvKlz/Ex8UBAuWhhynEdkiDEZo9AUqWchxo
JMu4R9S8NgIXdcQs1AjGGMxvrWEavKwdVAdS64c2TFzgkSraMRGpgcUKE00p8+kS3OUXvy93t5nd
phE4wxqP7cGlCOOLvh3+9hva2WegAxI1sL/BoilkqebxOhi0V98jcWFHYEU30QCISgXB7hRKCqZI
oEsFWK3flzvHMzOwsMCHJwAa5slxRScbYl0xufAb3Tmgh4ZnU5cB0w1K9+cYAlUQK/N7DodE/PlW
s4u9lyM6q9UemtuoNrSEjYjffLrgI8s1pCGoAFMJaprVUjfjAaR5z8GdJlkSipM1V59WNXRjyqnZ
70yq/O4pLviI58m25BRBWQ3EkRZw0xvqd3C4yKMBzG4BCxuwoIIAgnPruJbraP2IhMlvyKOOSNOM
GL2JRRXY9rohq9/9PnWSUzVsP1nmpiCF0s91lt3SzY8o+6/04a+toGjMcwgBgm9aF/NY1rz4wXJU
Gl7J4+KOWrDZImrw3dCVgcZAfrcQz7x0BbINi0ZBBGibxMRBNUCRq847evT7bicxEzlMMDzVWTXu
O/0QNvHzmljpFxQXcyT2eAMso8XgWr/OS/R57xe/is6FHC1D3OpVA0S2r83LAKVTXvi9dUAu83yv
aho4/JIG6yTruwbO1clFkkq/5hikLM8HhzpZFndw8arAId5hqyk+xSozfpOZOIdmunPBM5ZjEfLw
nvbhxR6EnlPp5OWKwyFNhz2DNmW7X01mSoBMrWO/XTZx6nNMZrgkHB++seUVPfLP2mSfvBa4CzuC
h5iN0wyKeNuaw1ZZmUNjcr/z2PUEoFTqDaoZWdUofRPa4QaKv57xdvJytbRtR6jBVZDCgxKMEY+T
jKN37sunSftD7enijmCYIOdFISZiD26afBlLnYR+19rfgEdhCij6jA8PoXZ5DNG7hoWJHw88caFH
ecM7KERuaWW3+ZDl/T0UrT96rRMXeTRBVaTjzZJWwapuGVSpRe4HYE5cIyEobbFsB4a5GpCdl6cN
hUfWD/sGDdzzDWXiUo51gpCkq3llc3gZm86vRevijjIN6/qErGkFek5fTsFhW7TyXIJOKZvPYSxW
WFZV1AKo20G6dKk7/ZffXDqVLFth2CNzzKXZ5AbVNgl5ID15LnAnM2kU9MsmQLqHvvVdZ4uX1VOJ
AB4D53MZgoAHjxGos3Wzumzb5mNDqV9x75r9BU0ewnwd9Une6ZOSXZQVoJuq+tor4i74iPN6ntrT
ErfJdJFuIfQueeRHUExcwNEWRLCvsvj2JHiNJ2j/FMHs94aXuOZOEQD0zSTRMLAs+boJtJeXrvDD
0MNF83w+UzqFa3FaKnOw7i9Nk2aXYcj10S/mzqGJM20L0wAKDVG03ZNE3u2eDyixk5zRBjwGkiir
AjNf73b9wCbtV7e5oKNxCNVIWshBJzK+W2JeAZfmGQ8nMWEFuDT01PvJk0x9iMkIqbZt8LuXuIAj
tcVTPO51VsmY37C5fRFW+oXExRtBv66J8qlBfZ8GD0RASQ36aePBa5G4gKPoRHxkPUqUvNmbS6ir
XVljcr+I/+th98vj+qLyLYg1It5nG0Sl1dZ8s01Q+FVXLuaoVgbbOCxf0byCKnxKxu4j3t7eM2c/
5eAfaiDXHQfiwFvNQ0Q9am16wdCufJiFSr/5hd3JTTYvyToDEQDJABIfRiogEm9Hv76BCzxidqu3
EaJ+lVDs+5ZHM2TNds/14hydOsY7VcNxZYvVupVrKHrQCtP3bm2ni8ifgu6k6JYEcIytsSFC/a6+
25uWg+zbEQIB+2zRfpWci+IZdDLgN4BxKlh9Xw+mnMLR7+nNxe9kLbyYpTntAiaNDp3hy2HN7O5X
87sQnjhW6F1rLElZozwUbJCHeYOStdeSdCE8Gn6/IAVkKPpNet1M2cvW51/8hj5N9y/7AKw3c2tS
hIXAYPK+zjr9Oom1fvYb/ZTBv4zegmZVSNgDVwTagEu/X+p+9OvXhk6atoFE0dJDJmwyMK2TTYxq
EYaSfjWuC+HJNw27RIKwgDy7HdgEs6Y12z1j7iSqUXKZNnDCq5nN6VHHGyCwkDr2O+5CJ1ED+Hjm
TYD2St2mt6hjPmSpHyILVvHn0wljrmAlEh+enroqUS1GvOxHfi8exDXrXTduxkKjp5rBTKhJ9rgE
1/D/Z2/2fzp+pHA6Q4mEwnzPUYgWPOFHFkdfpfJ7RySu/VW7ZfWebbiTM7vcRNBmY/Y94uKfjzp4
955HvA7S+X+XStFdbAv5GS7Lk09ukpNy4q+5KbeCBww+IZXIWHeR1833nkLH1W9wJzsHTvSSSoKV
Mu1XRQMoZpSon/899p9PIlLE5x+eBrbrAGmGhtJW169679ktTqfmQi2Lnz4JcWFIG9T6M9ojNmMC
8nws8um6MJPxqhphMHX+A2ixwYeyDxH5md0LyL5tGfWqL4iLRKoHEZNgx9A0zMF7o9/abvGCYxIX
iBTlgME1OWICJe87aJR/zpkWXqULJPvPIxLCL6yfc7xKBBCxvl63nV6kovfTPyHUadzCk47UEAhN
KxnQ1w1WWyU8v/wEfnCOnX96z9MuBXUHDyrSyisVA0WKu8zot1RcNFLRsqSLT1tL0ZCvEL81oDDG
g+fgTpKuSU0VjElxUlA4zE7kBmrmz1456goT6WbmHNKsScUF/ErLPonH71sfQB+eTFPkuam7xrV2
YwMMXfB/WXnb3kKkfTkkm/QTiCEuMkmp1gxtjEW5EWsP85KtUJxP36l039jEXJkileci7Aw2yDVY
+idbf89hnwjHnOSd8d84OFyMgsw12vLs9PF8fs6gcA0nV6/yBZK95ys+SVjQ8eXUW9SxKdUQX8Ex
a/Q7OFytIsMjZqeIp9Wk+zs4lXyoCfXqicIt+/y7AZfu9Jbhu5u+JQBsTEOJPqBXa5G4CKhBAepo
e/RyGQBrVdeH132w+4HCiCtV1EbDNK0KkzkrdTdF/UMmCz+qJ/yqzqMCp7clUEkAObiiuc8S/iH3
E5ojLgJql+MewtUAmzpNnuYUtusn847/3l/eWt7OERpHUFtPErSJt1rnZTsPnzc7+xX/cME9D8kW
GAOqPkKyrPa5nuqrQsGezOvDXdhTmgR6sAE+fNx2yLJ3z4ESfuvbRQxFUQJpjhW7Yd7HJ2wsXIIh
I+h3QruAIZKwni95llSUQnQqC+FepCFj7xcUJzOjeoAfXY+VYlj9uHTzg66jT35DO1Uubs4wmDbI
S4ARnmwYjlULss3xvwd/YxN3MUNCdIAjALCCJnH8mcE5BVy4y87sfudz5qQm0Nn1YmAIBYPTyUJz
oZ+eNFmFX6mYObfQaRgWGChgRie5JceFFwBs1XHn1W4hLmoIbkm9CE+h6cTwBJfVqyz0e7A4OVqe
XVyCfoRxFEMKCaFZ2dbpR74U1G8ppvR88IKjgG5W3J6XQV63vXzdaz/wGjy2z4eGjVsSiwLTOcNU
toSBrYYV5uKX/C5qqE8WaSKDWk6vwXGY1I3tid9UupChLFC4zeUoVYiCeS8ZW3FoU/vjv1PojY3c
BQ3BCCWHfza+Oy7EHR/+6hPyTgn61shOdSuycNnb0x2ONtMxV+kOmOPqh4iHUfP5XIaUBHmEPkWl
o+Cu61+3RL/4BcRJS+yxYZbnBCMX2bfW5D9gXvbNb2jn0FwimawGgqQVaF5FScS0VIunRBlxAUOS
kplwlZxq8fwJr1AXY2P8ZPuJixialyWr1RhjI1z6ENgeEcOxZvcCsBAXM1QXy7JlM6LC0/CQ9NND
P2d+G7iLGJrixvDYRkm1Zzuw5ZN5HLfJ69mWuIAhmAkZQgni3UwwxNGawC9XdX6nfXLKqV/6tgmd
Ye7YnE4eMZjHVhD5Qu3EfId3UjNYRDQxjbi0HTk0Ir7rCr9GPHExQ2bh8L8B9gH7iVVRGcDS4Iau
gA36nQ8ubmgsAkjBwXC5svt6n4ww/qqp3z7r6hVFJtkFJQZPcnOgSrXX32tiX71S34UN7WmB91SY
R1VdXMMIKAtvYLeW+S1FFze0DFEItyl8+Jzl91NAnyE+Xvl9t3NmppLFoZkBbF4msYTlxIf5qs23
9j360RuHhAsdSjPL04wB+pWPy6uMuxov0J3nWnHBQ3sG6HRXA424MZhIEX7PVj/ZNuJChyD8GvTJ
gLdhPSzxdTbD/zNKOvtO+r9R17rooSnIxAQXKuAE4zo5FK0mP3jcwPK1mOrac2adE7SeYVUMy+4E
fPoVjoz5Wi4BDDD9lo1ziIa13XHXBAoilENypwJoEoMw40f3hFn7+e6oqIXOyIzwoH12YwX5Vgxd
7/flLo5ojLK2aUa8gA4wIjyEgl6ZVi1Hr7C4SKIQ759dIVHc2jE7LjVrDwls5/x2RhdHlMJOg9bh
ieEgokbDQbkBn2rmq9/u6CKJ4OW3wBJ1gOXD3FyEvHvedz8qEorN8/nUSxSsUNPBUyKjouRNp0pm
/fRViQskEp3kETZdAHIKOx2o3MfjCJ9Izxl1TtJsC7dlhUl0leUwXjTFQ5j5PZiT35BEA9rDQkRo
l2USjoFR9g8cyf3WoZOeHewfBV8BD+naAn7sshWV5IHfAyj5l2n6S/FieTbA+jPHzpKsNcz8mptg
mv0EL2BHc75Weilyy6Pw5MLK+vuk53MFw3njl/0uniiKx5mkW4TR48mUYbPcq8E8eQXdhRPt/dZq
KClnQMnZ7TrfJ1o2W2P8agAXTzSkNWlJdyrRzfe4Lf6S1M97hLhYomHrMz7An7EKLfsqs3pE66z2
E6NCAXQ+nbh7dsOuJHpmfAdQNm+suQ1gkv7JL+ZOehY66ITB+xDojQCzhHAshCqQ9ssiF0ukM/i7
9Ww4PSGQSwiWVvO7DNA3yiJXBIhp2ku8muESOsMYdO+mb5Qw4Xcr+k0FCMWFiGbUomQegipU80+4
Hu+XXhH/DUG0jHxiRqDJMhdN1WZDC/RG4afsAm76+XKBEaowBcXofTceRZvYclWe9GzyG4YI7qYW
/6D1tEdTCZfuL6RevNAy4L6ff7hSsyiyGRc6PYU3Yoi/Ui48I+6cnhEsgYr01EeMGPt4GhqO9hd+
k+lkZ8FhaDsN2MmnrThS3d7xRPt1P134kCR9FqQrxdWcLdNhQylUyHDw28Zd9JAauxlOy+DZ9KL9
yPrhbn3vHncK6u8oPOKq/3A+Ftne7qjMGxJWsKdLv82wWy3KvV6LF7+oO+WtVSwMAlyxKkAerthI
4FOPPqjP2LGLIApC+K+LrsaM1mJ6lGKPLgGH6o//PfopDX+PTuwiiHp4tRPW43Iu2dbe9tqwl9Qs
AFiCaBHIspBxDhvxJPq56Yz4NadiF1k0dWxph4Xjaj12t/upB8OgcvbOHn8qK/70i5y8NRmBR1uD
YxXk4fClM2kHO9yCGnBCN+iywY1+S2HLbPZRHRjLEwgekmD0WgixCz5StivGhgYEasE8P8Bk9XWY
UvLOXCVv/LLTn/9SpYUNKMVLh7nScfZZmUkcooj5ST/HrvgRmY1MCs5ItY2rKPc8iY+ymHOv9I5d
ABIe1oPGWizitA0fEr3HHzI7JF4bU+xCj6DOvLFiwqcP1lwtGnhPFnkdvLGLO9q2PumDqD29+KDB
hOW6PgIvLN8RdHgj+VzoUQYb3kK3I602EBv6qqER/RQKhSffZWpgyYkjMxwu8l5avHvMHTVeR1vs
4pLCUW3wikQLp5iTFGYhSVDcsqgfQ7+F+hs2Ce+RMPJAFmTtomEcHa1lEAm//dCFJu3FOIU5k7B7
1138siRz+9Aspm39VqoLTiJNyEXQYDHlWX0YOd3LUUd+T2Wxi02K9RSvnCMwcl3bo63Jtea1Xzch
dpWSsiwoJLUYPCra4SIMuq/Tbv1wQ7GLTsIdKzBLcNrYasouZf86EtV7lUOxi0laACvRtcVxwIrx
UYmue4hEGHlh8GIXkjSeNveGS9iYhgtqz4z+feLh/Pfh+efSInYRSZuKrBRhAXxfPczfYETUhiUK
84EcJy3t83//T97Y9V1Y0ih0LcIA0RHB9ooCeiqjPvK64MYuLikcQSOyC7blMDPi0DUAJvcy9Vzt
LjApC7tCbSM2zywlvFRQkLwwcde+E/y34nKalF9Ow410TTbBwgqVy/otZuIWKul++5crFQRFKRJQ
yCdUyxYdoL58r3jidekHnu/8q/MIb86KICb7HqI53PAYUkSjH0UpdqEyUzKqXEn0tuRO1pLiZh5Z
P7fe2MXKqD0Mu7AFViaYxhfoGT6oPGjeqdnemEsXKtPBLd4Mc3dqD4sAXFBaNWx+r2Hxb2fiDxVh
5qyUvZmmtlkSoB86Q7sPMw/XvAyKOkguOznKj33IOluqAjvogdZN/ikAgnQ5RimUEMqhE/V8nAGC
O/33cFC6WDWL39MwiKJ/22B/+DoXBscLuod8wZMHOEiU3fIxG6eyoW0clPM087xsTJc9NXwW9SHK
VKo+9IpsSl/GyzQve6ntDjVcAKNaG+HPNrA62iSqr5o5tz9t0+dFCfS0OHJezFeLmmJ7UaeBmI7a
9kAjW1jcz5BZnyEXl65BD42duclLlunuVe1tRqtibbbu2O4LE4d47tm3dLG6PzZCrJ+2UAt+B/hh
PpeMDvVwsHaZn1a77PnPWHSshgBWK8x1r7r1wcLWL7lva0GzW4hx7fx2T2HKcCOCvuawsd1N/4rX
x3y9sWurVFeuUTqxvaTG6A1G6CEMAfNt6iAbCQMoul3AWnsXwMeqCABCItn0ATatorlUKxpgn0cb
2+LSWirjgxkN45/g4zh87BQufg87TaUsBcn65roIkza871sTkUOh0c2+DVTdrR9TM/QbKWvI4qTY
wCJVoCkq4dbaHaSQZLmdTbE1f69RHOkrbkU2RyCRZaZ5DAhcdm7reJ+huhTNYa4e52TmGs+2EWDa
ZTyvS/Ro5rAfr1DRc1p2m6IjHH+k3S/gLgvT7WNqmByrpOYq/Xvqg3XIS9POsbTHMcxHSqF4LsYV
jgdzJ4rvqx5Y9BNOC2Z4ITmQT7dapmv/ECR5UNyYNSi6h5nuCyaALoLNJVyblz49gK5v99NH4hmv
O+RgNdQvSzun6oG3KW2TQzLAckuX3RSp6RZeAhl9FbHBw9M8ip3VH9oQUQZHpOEXtN6Z0mUGlNcT
n9NofZi6Dk2IvK+X9rB2az/+U6iVmbmahh7a/sQM4w2QznQiqK5TmoWgO2/Lc89avCtApElGL5LV
JD5qxenRjDpsj8HeRZj1NAnh0tcnqj6E+9rueJ7ppvshj4d7vjQJJBF5V3xhCdX8OqO5wU1vZNzs
+EFBK3H3GxJ1yGh3Co6+VIhCdCTRasbjJNLmc7grNV6Soguu0ZE0Adq0dRdW1ujkYzR00dVEFzIc
+k61cRnZbs4vFOGClkUCO+mSDhIemUWSMlUui0RvWsLe4UvX9KstKac8KrsA71ViDM0lhUnGBSTk
8i+gfuPNVptdHfp6auQxYauxZUQ7fWn0Sv5aTWbTcky1FgAqN3Q9wuuYz5c6Tcg/zbQEcEJts+fc
FErBFbrd2THNE64+qEHjlWYxOy/DJS1eiE3HY19k63YxQu6kvt94EVwEcHborwAvHL8MQ8Svm7mu
v8YiwlcJAbnCg1yzlVxNBWvUkw5g4XWoI2jqHHfZDUUZ6a4wj4Ol4lEq8ORLs7Lo48YErY9jG4b0
mEnawrmtU1eq2PUj0wEuazYN2HKc+vFJjkP2weZw2DpuJF/NRdD1Vl9MJrJrheo5FSWkNuYfhvck
vAtroeoSCJShveHdjDc0BYLYetW3Qh0MC2T/geysHyucuXa8Ayr4qqer+RHtHNHpeHscg4Vz7DMD
uRIqml77OsFfx4vFMB1avBM91mDj0zIObfpxW4ZcXMN/KQUWgLdjekGSjT6LIRLzTTJqUIFqpVdx
Mc97E9wq2c7jB/jNbDe9hF1ySTVUmQ4LJ/H6MSYtNA7JsMuLzthtg/NzaPdPuqfbZY43ktsmqdv+
GBEQjNMETY3bYs9keNgyq8CWVGK8ldma9T/NKvv8gqdzvpWFoCYuA9U32+NQ1HgL4WTv8O8EjGW8
AAoaVdGaMnG0Xb8AEbQVzf6k0nolR8gIg1kXzmZ/SlJsGbCYKLT4MhcTpLLhiLeQY9PX6x0DuhcP
3HTaZLXamNgDbSAFVYo5E/NlIyW8bcuULLIkYHrfRKQmF0vXmtfCwstwtYaaD4MAovfaWGvNx7Xr
NcObE0C+2aNWtp3vcBax9G6cCvvJFjpqLoIdxOvLlgbQXDiIgcAWDSY12U+eZyP440VIGOiAjSiu
5Qxxvqse6rxClC0fiD7OE1Sw7qalKRrYQkVhe4MVNdzVtGlAa187jtdXWPVUdqij9bE/uaQ9kLRV
5DALHf2d5FCeQzuv45CYP+mmfKI6H2p5QzjN0yNkMEPWQHVjio4NpFqrSfGfrQ6mVzTs9yPIKFjo
dVEMhyCHlh2uB0n+KPFm9Tkb1fK92OU2lFE758WBFSy90g3R0OBft7tkDOenpk1odlAGkoBatORm
XJalL5NVdTfo2PDDBBrdIdIyvErGvrjZ1D6Fx5VmcDKk+EvtFz3W+u8E/N2PQul6a8uE6UwdE4V1
/z+cfdly3DqW7a901DurMRAE2NFVDyRz1CzLluQXhmzLHEGCBMEBX39X1j3dXUdxO+qGIk4chy0p
M0WCwN5rr+ERBDEbHkfuSZes0pJyX7dNXKf10s4iG5iLXmkeR0DWg2n1KZ7qMEh65gb6DQ+Vy7M1
boLhumh9CQu92vf7xuZVeADNqjYJlp69akMLR3TiaX0qOQKE00C5cEhgvSePfVn7KYUVxVgeVRPL
G6TIDS7pq6BdD6Ksq/DMq5kal47ruE1LMpLN8jvTlDJMlw6BRVnctMVDO5hoyIwl1VPBRtsmJF/4
lNq6nZLO0XFOxihqltugjqVLKxs3p75rtb5apfTtYZJNYB8Zo96loONg3McLlCCF2iq+V8oE/bGq
awnkx4U6gc/PL03nrtuPQtQ2i0VBz83a19VBIb9m2PULqbI2Ujbl4Yxyyjaif56Rbjwnk8UZkGy0
fW3VGF9VUIQn8MK9r5sBQbYVrxl2ekhomqxcqbJ7hoojWfEw5gnfKA7pmaj6dm1LnVSkWQiywOfj
1KCHkAuVCe8pT/BOfTbG+d3qqpfNIDaYr4If12pWQGFMhJk3n3COubCGu2ewgpf+MBGnxTl3pSjS
eTXW3Ux+zOc0sgUClcxQBtGemwHy0gISP+YSFDHFcqKkk0PaTrpukpX5tdkbFU3DLZ9L59Jp0rw4
9r6Bp/BaxaU8TxL1SDIMZna/N9aKOAl9i2i/GUX4ktl8UW02DAUjaUVRO8B/fSXjsyrzwGYDVbnL
+gJBnfhAq30CTmaq1MN8+hpFPTT7XOTzr8Up+NP0YU6qdGmwmq4iOcS3QGR9fggEiqtD21uxPcXj
2AqsZbaQtCumTd8P5cxfjDAMz8gW9KhQ4jwYUgULWo25OOurzFpYvB14ABeCPc/jkJ6QBdnGGYRQ
RfFYQPtEbnUsvExQDhRH3dGA4QpoNt0qhiYjK5clj1PTxvTZyWBtgL1VUdMdA4eUzaSrULemsag0
v23BUCjTprLQ3cyrbe5mNmEMWoYwcUgiD6reUcRl014NpaJPwOZnmWLf7A6SUXVXrxuZsjoylX30
dFwe8bnJD65ymCL2MD2oTsQjCyWBSa2af/p5U2yHNG/gdKueli2rZWXlN4iLo/EY4e43Mh0ljYsf
Tk9IRvUVprRJsXbxk1D9WsPUuYzILkAobpVuwUS6fdHBXTdz4+S2K3hMuTENi44NWevgZJei6CfX
VdGtM6pf23ZXGj5Xz3BKUSTpjYP35GCmFcai0qxvMetWWoJksizd0c7YoI+2nbp+Z8cG6jh81jlG
vnwtSpAjcfTuHB+C9g77eLN+6R00Rld+K9GrsnVr9GldRcyyUSKzKctX6lVGJxaGqafREB6rhSns
NzMrYdk9Tdt0pD5CG7jUSD/+hnvOxRWSxPX4bjocoQcRhX54axjkRSmPaLHeb6Lc6AOfA1fuYBOU
q6yrid5HoaQvPaPTbclx9meMDk6gW9AT9A+gkoisDYfcZ3HXO3c0dq15psK6C05xCbbdAwpR7lIE
bVbjV6W9MTcN3N5Qcc3dCuijnMY9wSvfdrlHgal1yduvNRPaXdedkPFL0Iqwf5mZJtEdXadFHTeq
+NPMBTdYZ6256+dRVMcR+T4iQ1lNm3SA33+3W13csRTiBxK/g9kF74Ckon4B7W9zwXUgo3w6hwZj
j9S3Q2vwxJjeJ0MtYjB4JSh38oxVH+P6w8AnuKtIngf3yIVCOVDnAZ4g3Oy6jFrIqXCf9nwj24LR
CczPEhpNjkCvEI5P4dRGWHTQja/9q+ldvfyMYUKZ/5yanPpf8YyVa38zhgeVXLIa2xEtaqyiPHUt
Iy7ZZL/ynR0uEXFVFS9XrrFjnbUrTq+kGQs0t0U1VW+hjqKXFQFeF1TeFCRCXLzEE4Ap0VLsncaZ
uWU8wJ85QgAat6xXebgM/XZPkXBZbmk882Y2GfaCssNNdQqWKDWapj5jtUX3MpUbgy0fZpDxDja/
tsl41Ww2RQ4CIwmYOIXBrrDCJWRGs/1tbiA6BwgNaaKWGcpGArP3SOYgAydqbrfwhbKaS1QaPQ3S
sGyr4m6mCy/esc0OXbbEWEv70g1SnZSYDdIWRLyO8Wtcjsw+uhIIwWPXS9OmVkRdgS6jcAgSbjk2
P4l9NN8JSosqBsFr4v4GtzWqrjxyT76wLqrqA535PNwFllOWzdhh6nPfD8sXBKAisdV0rgwfTNXM
qE6BFZB3hzhJupME0sIjSE2zT0eU3PMXu1kyJ8Jr3Z43u+TzobSUY8zl2W8wexaSLH2xvhGICL4o
VzjIQQJjRzibOt5lbe9CcyWXpXrvui23JrEM3mIo4fsGq5Ai4rDZLy2RNX5LBa9/a261Uf0RD6F7
KUmbq4TPTh1Z5NXvmki0qxFppUg3DEvsjjeVbG8m3BVTJ83ggFIn26T7NvH1wnEnnBf3SL+G6G3z
4ZoQ3N5ssVM4Z0wM7D6KJ9ZdcYzrOGofHG9J0XZiBIGzdQzWwxaHHpIvY75nAzxVd7FhvPm50qJz
O/iK2hDxhiWN8WyhwE6NGTFXmQICcckqWnHHYsTb3QskZvUpBwzdpR5NcptVfrLllV8rYbG/tSVP
QJaGSLxC/zmdOAzobzbnijpBqtSirm24jeihgp5XNkGqbPQsWqt+8TUg0yuh1q53pYQSbw9QF6ay
rBc5foW1E0gCAzutTCME0T/gJQZxPatATdiHKHW45HCRg5+wHurmSKJFIzDdqT7iKbwr6DdKgDwl
K6wmvjRUApVBpEuOTnONenXCeQM5YQiy1AnIeh8h2KzhMfAcWDCkJBjGClQBbHMweplXtAGRIWE2
5D14bE4XQ3410s4jiZzKnKVo8dTjUg6xTEi8qC41ylYvEUzRTlOfjywtmFZfc6fAlh5MXD4NxRA9
N042IqWkqd4g//JfFGIi8CEXHOjofMI4mUse30dzXn2XxLU0C5amO+FNtnu+8WCHjbV5aIp6YiiW
1kWnLlf2IIp1Iiddb2BQhwpLIzWNQGBJPSMIae9RBhR7mGmbAuecQ/rUkmPLPAfj0pdfigvx97tp
DMochklM+Buy3KL8okGvx4iG4pQCXqPQOlQ5gLbbJp7aa7sJsqtdABufCpdj2I1j3ahHmOKSJZUB
w66b49TqXIbxuciz0aG4H7DAAgooLWjHRKxAkVK/lhqm00BHElGtuybub5mQ29eFNe5YtIpsV1PR
d+NPu5Ich4WepuIcbFZDBUlUxeM5qSGpuV8J520aN4MeklDyILjnw1beTLxUJC0mI09erUF+st0K
/+++yYvqqy6QnnefqypkqFHpvKauKooHIhkSmGLr9K2wM0cASZv3282KpvrEh2W42nIWuhS9E1yG
RI6DdEJL1tx3Yah+UN22VdZIVCZJL6r4C0e66BmjcAMbKzePqDLnav0GjKZDBR1A6IrWpu6nq2CU
EQaz47I9k35ZTnkwep60cV7fmrnXv1sq5dABh6DYLfKt9fpKz2j4ruZRxXXiPHVrujUr+nzRtQHM
oQTu2UHV7WzLBDY6Vf5FisKoq6AOqnNrmnZJx7BZgzPLnTO4mnJ6R4hgUyTCTaVMqA+34RDCZOrV
qXWdU9Rx+V3FFnYd5vGDcyXIozC8U2uGbdPfWF4Zdt1iyP0OIb18UBhYvG4KzcW5K2mbH0faEnEg
YbS5A2JeximZhqV6FJAnPoRTXg7JmMvtFbJF+cK6pTs3E+92pJv3WwmsRXQ/F45HIgmtXV4wPwgT
sGNQrWFaj52zJ7cF+ss7Dvwb2VkWFIHdjPLpW0n9ehpwdj5AQ2ODk45WQKRtlC8PYcz8ebZSVMmW
x+25MIefxi/JtCHpbA3JksnDFMNaIo0uSHBJ6+ILa4vyhSosrkpVHbhLoXAHZEdCljeCvmjSSTe4
FTViiG63omW3UeG3txwg31ctcnu3mXiix7ij32KyJdsy/hbF/OTblgJYnoriXAvfGEB+orwSQ1me
cGOCxFiErIBHs+gtm+y46ASXX3zNA7/OWYTieUxd0FbgCgFj+809DObwNHBg0EhyjB9jNM13VezU
XcBrbXHqbIVNKJYtnlO7tQ81WdZ57w0Pm11ZbcBdZxIOr2CyEYaTm3Og8zp4oHEwnSgnE6Jd8qX7
GQq/vattNgQA5CYGHAla/e7ghPYrFHONH42GuUlz7Ls5cA9A80AiS/aFFQCoIbFb3OvAOs2SpeMw
M2jHccqzPpb1mLBC5CuKw229duta1akAPv8EFgxf4cQTdAWaUrt8B0Rouv0cDeodDxY7RpG/7QKu
b+OaNjfcj3OTRIa7uyGKixts1/JHoxFG/i9YF//LsOmjNQB8nSdrRAVavJzZCdrVLeWwVvocf0Cy
Pw/4WgJogzUdGCNY4sGMcqtlwevnRsEfSOBFZaphri/DQ1of6xnbEWXL56JuWHS5XP80Tx3msOot
QoN363pZPwbJ4ZV3wae0COyj7pvyfitzHKM7eG1Sdawi4s/MYhL6Kd4j+yj8Blu9BuANSuWyRI8k
v2Zx/fKpi/5R9L1tNaCW0oN1FdrEF9F9ELHPrcSPim8MlyD46LBWiiL/YRb9Skf1r4h9/8sq/yj5
dp1sc17itUWRP1vl01p+LoKPfRR8V7ZqRb1iWlsG3XehMccq5u+futgfBd8wfto4nAFgaNYhyUEs
EccQ9P1zr/2BGMinoYzRFUKUrdm7x4AlHuj6uQH2R8E3RkcQxAwXeaYMfiAkbspo0YafI6F9FHyj
s1k1FxBowv2mzmo00N8wQhs+x0gQ/M/PPQ83AIj2sggdza8poArD/Wdf/MNuWGIXX3TTg4zp7G20
1Skz9lP2MexjUAS8IgG8RxBPhdP6DdBiGq3l8+dWygc6r5owKwsohFP5uPH7qinDZPGF+9yG8lH2
jbFoFPuyhMo+wChnGYKTrMvPOTCxj7pvsRASR8TAuIsDm8XsAtQF9NWfui4fdd9zsebSw74L1Lv4
2zxgJgWA7pOv/eHp1Cuc+YF0g14ysmMr3a7t6OfOno+67znyQy4VPjaw3P3S1d/jpn/73BX5cGiO
sM+MxMVYT3Ln04U327Gy1mefe/UPj6baQCwoctg71i62CAwfM4pQin9xYko83/8P3slH2bcAjgPL
Xmhh2sWhdix4jiDVkaygXXCDuTBgrboxRx3R9Y8IrX//uf5H8d7f/99Xt3//T/z9Z2+AGSCb6cNf
//7Ua/z3n5ef+e/v+fNP/P3w3t++6Xf78Zv+9DN43T/eN3ub3v70F0TugiX7gGHw9vhukYL4j9fH
J7x85//vF//t/R+v8rSZ97/95WfvuunyakXVd3/540unX3/7y0W6+e///PJ/fO3y+f/2l5vtrdNv
48cfeH+z09/+Qgn9K4xowUAQEQXsddGBLe+Xr8Tsr1Ryhm8IIY9n8YUs1oHXXeL91F8xhFXIGqX4
H4YHWBq2R4+Hn/oraMOhiJUIKROxBJnqvz7Yn+7M/9ypf+ucvu/R+Fh8mstz9z/LQyoCch6VYSyk
UDKmH/mTpUAlEYZ9dOyAkPnM07QKkqbMGBg//3RN/njrf34rFIF/LlaQ8CwFFwJ/MClIhEjMP59F
IdwZUYl37LAWfpivLfMMlkxs3mD67Ed9Fzsku+4B6G7RmSo6FfAnDNYxA+9kuVpYRcJUFjlEl31o
GCzi5PgckqHb0hrmNz/JEo4v67aY9qtXW43h4BhvyBfqjLXJOEORv5daa57BVBmIgJ/dRgFglxga
MiCIM9IIzdgdHCJWQD8BL5NmQ1QWL2UvB7wlMr5YwldQrJJSh/Sg+3nZb8MWNgC0JqC6oEGw7tgW
2pMEps2xzDCg6TsQK9r8OsSHeQNqX+kkGM1M0n7Zgnd84iVIUeQPXzDyWN4rM4VRgumqOm1lO+UH
vCu9Xlsejft8C4s3CmuivQIVCd6nk5j4wQJTd5mPWS2TvkS/laxNCcBnbKWusz504U8zlzF6OuHA
8QgXgNMt4ZhTOrRzd+NqQnbwUgiZaNzzMVXGFK9lAVvHBJnuIcNgZ6yrxNYV7dN66OZnU0G6l3ZQ
8D6NpBRr0qpQVwmgqPGrJcx+Y1sz/C5XxGolQExwTvF27eDfQAQ+UhlS/1gi1NOkXWVAcEOQleiy
Hiz/HwE4bTbRPAfk2mNo02YLEPm7vlrAe6AYy0SgLdCxSVo9gsrGItpcRY3BnG0VTbClpSH61wDW
xghWnfQUXBJrXqKGdk+iHxwHI0IN8OpCHM2Nj7YLlC5HmKQ5DCocWDtE/NpGAIXJVkv3w44DeRHE
DPfb5huQGzqzgjMOCovbB/XqfkuKxx1I7xJ7GBVu1akdQ7uclcsjcdpyDBLfxUDLLum8Yr+RNURP
mAf25mgZbYN0EnJy2biw7R0znfYyEBiaMBHTGuVnPY/YovmMOhayxo4iJCb2+ohfk9SJUm7jSTWv
yiQmr/s8KdFxnTaAKT8txWA8iSig/UTncRnvp9LaKe3DGQBYUJj5MkZY1ZwUuuF3Q0GHOjMByAiR
cvXLNNZM45wI6ucItEK1y8G14olAzNOlayzrOjGlrnNMU2DYnjAatS1m/I0rD6wISXQP+XxzKe0N
OFiRoM7ceAny21EUZN7DoWGOkmpSAISbyqyPm0V2cSKpbDClinT3gJIHhIQ+biX8HwnDKGFG17B3
JFD4LVsCPiCyYNWIWznWJDV1GIpktH5geM8e4yx0LmuVTVwvP8BS2V6HVQdroulU6lSDnoJHnpEF
5tXVAh5kzBj51XNW3khl17et1XD+itq+wnAqkGbOegfyFBzSN2SvxIR6k2AbmILbILLuNiolUgu9
IhgI2bxvIxDQQ2wbhooY0dTw4T0wzrfXYuw3mSBPKcecNCBI6G3jJUr6SPffc9svp95euKgbJfKK
eKOeG22qNunAApySBeyO6yIIw7MJ+PQU63BSGe/yyqf5heqWBZ0Ivk5Ls5hkKGAQna4DUUWyTn6+
JWot2902MfvLrrExpw3bG6qBhviXvGlqPH5bV3VZDOj3K9wz1vwQl6VZ90XExjIdWdT7/cXLZDqO
WJFrFlXt/Iy3xTUNwAgxWYC44oPDzdz2EYmBy4FAwoJMgYf1UGC7Cb7OJboDuGIWtkhAkULMvVpa
eRdDx4DpUD94l0RaqwVJcLl7EJ3ekA5r/MaSDY44KtN5pWeAa07miewE9tsNzEaL5HknO4QymSgG
UURUX1XvYGLbWDP9iEsCNhwxQVRjv7WhTEO48/XpCmbdTVlK84OEDdb1BL7avCt1TxH5AEEZBolL
zAZ0pRbHTFEb2p6issYmjXmz+O6bPKe7CfzNGy1XPINERPWhXkxI9gPm1O2JmcgAl1XU/1Sz7e+7
TUuD0TkPWuzJiMNBcKnTfq84uBr7KsBkdF8DEYsTXfSlPTW+dTKJiri9JKgyzJM4chof6qhd2qNm
y/ocevB9YB4NKFcComMZ0HbMf0aCtZDwfMXGDTxAhMmIygMu0zNWBohrc99luKb6UcHRvsg0tl1M
pmyNGZcpaB1hfC7K76CM2ZdKd2sH7lF0QQ/7db4rtrrJ04bk7M0jtQrwu4K+9QDPLAarybqcf4dC
AtMG8CzmPWhU+hSJsOXnCphWfIUhoYuzfqVW7wQmstcTgCGKZ6+YPJDAOKySFfI0uY+E6MKk6It2
J7cA25UPaQwag1PhDDKJDcGi9JGRKYKsc8j7ej5JUPx8uABt1u2XvClptYsgsuQprO+FPy8+xif3
jpHHHqRorLS+wCHXraS5Xg12zsy4FQD2kG8X7w9s+zTxUxc98B68hNSGQG0KGU5vfTew+apbCuuO
oOKCRAAa09DtzFpgWwsWM6FBxZ4Lintff4MwnyCVsUNtAjw+KoI7WOcv27mvok6miBMu85QXefAD
JIupzCbMmhSol9ZsQEZGkFNwNIzgojL1w2ODbnYeOO2duIy6T1x2FQHqWI3IQQGHC1fG1vnvCOg2
QyCuX44hJNm4f60bvkSdxzyoje3M0gF+GxRroxLTeVkGVx18v8wWZV/Rb5lE6vAILzvmNlA/than
DEq5nS2Ymq+Giaofs4L69rI1j4facn3Ou1CeW4xOr7YQE4yULjVAYjsAfw46tn3tG2zHpDc/oim8
KoPxZrJMbAmAYTIiR02Nr502waudKMgGUu8qO57LUC+pEXV5Qs4VwfRn3Hcb4OWwlxUO4PWgYOlx
VKY9NSqczqCSDCWmsR5fnTQl7yIC3wCzIQlWN7MMdLiil0kD5DDEcL1ofnthPCgDw5AtYgHh3bdB
1na5aHbOe7AaZxzNeIwCJ66p8aI9lmOPQzkCuTVI/eRlis0++so3edQuvsfgG/VUTuXOkZ5nfNB3
gZGwHiqmfVtE/F4TYQN8QpRACWZvm0f1URZ7M4JbrMopSLScojiJurI/6RITzo5ilIn6kUWPoYeq
zkhk6KBYwfSSRotIzTiumKcpmfg58AikXrCGQR9OWVzRH7BrEWltDLgQPo8NSCAOgQGRjF6VBmsn
Cna5DnFQMIORY99veywu5MVHA8Xl6cL95gcJ2oqkQ8bhJY8gSvasg1DtbddUAhaNJH9ZWF3twK07
wWNpXo+aoEBMGkHC99iv+nYIi+pIgxmMJTn+49bivM30uuY3SKAeU+7KJbFVSOckD7i78SVI29Aw
2PYtgojhO0g550EGPKlnHKhjXt0O+dwnqozzW+FVnoJTc2g1pil5TUKZgAfkjhi5IlkZKTtZvAS4
SNXk99Ka7sE3U3Dsi2pvx/Y+0P57PNXDl8EVzZWbwSvlMOVNq2p4BFeRj6gEm/kVMHmTjb2s92CR
DRlsTYbjIA3eywjfP/eXIAbMNbN+6GyHOZBm3+zoMf4tKjfdOFUFN5AUNE8c5LXBgCbaD1KfnQvQ
C5C831E3fMuX9uTmSj94dHvxfuyi/rSROjiYsMnWvPCZ64Mx41OwpjPsMjbrb6eww4LyqE3WGRsv
99Ycx0r0idfid+2AA41u2h4XS7+jgK9ABKcMPLKpmA82yKP9UoDhC8qkhvbAzyRDue0uQ6T2wcQ9
qrvGxHvH6/w4BdgEHB3MbzEF2004smLfE1C4LbCE4QjOM7qdERoDzHjGHYZ7dj8VYNryoHsi2IIv
46WurEHoLJdjr4ddrfSPsQOdAxxRmRSGH4gXoN2OKEaJReVeQ8VzGDpsDzV4EAlCLrO69HcKnO+0
bGR4RZR4rMA9p7UqUj1xUG15R4E56uAw5/SAjfuZgwLcFeMvANg7v5AiaSGB2VU0Cg/BXO/BZwL3
pNyeGjxW6xhYJFO0eDajDeKS+jWGbXfP/ZsI2Y+N2qhPygu3cSN4KPlA0RSoCOZ2RqJQGcRvviwq
3Va17rQAvWfCCrzZQJjfqXBZ9iyP8kfoetF8gImWgM0Dc+NJeZP1ElFEs0cIFEaHLcgFGMlfo7pj
JxNtHUgs8OhjIJnPof6mW7Oc4PSok9ZtJB083zDVn24ohuCQP/jL8D3k6AR4ER6qOVrTIPA/wm15
rng5Jtg6xjtsSd9LOT9BvDKtaVHW1maQDXEIekRe3MRds4JjINxZoxxNggv/BBQXnxK5PA1d88UZ
eT9V9KEbV1wrtClAqgad31Yyuh9UG+wnVqPUwl6A9caBvAuk5+xAAIwPMu6+W5CEJbG41g0er7gi
z9xu625lCIyVa9heBXSZvgMI+VXJeDy4sOtbtOzkDaXDNZ6dPFlE8aqC4FjE830fqTUp7HTdoeez
QuyDtp+vRia6MVnaSzM2F88ydP5LKIsXWNeiexpyflSsXvYVDeI3B02Nho8QhDaJhHDj1FqJpllT
ht+hgVtfJbvpWdv4mhDQeOC1vg/n5t3jMClTWUI9EvXByZnwPHs2pLFW9yj4iqyTYwq40EFhM6Hx
ovKAJ9NmIw9voriZEvCmT63pg7Mg9L2SoBlVDf5JaBArx1r1O/DuXnyjUa/iChB4v4mcvjJayq9C
qfOw9CcIJpCm5IIVtQPqpKumX8HVBM824zxHRiGZml0xX+j5HcheGKgephG3HDzSw1JGL5VdklgO
V52JrvpYv+YgEFyDYv9zCoIzOCK/4khuVyBm3im2gIWOoKL4KgjoQwF/jZsBOtI0cuse/cJ+DNWR
9rpMEZktr8G3r25ZwQ/jEIP5A2uEZCyVukO9bdHdo7StpwD0AfxS0dKOcJ/1oL4SmE8jUQhHURO+
cBRnKPbaY76RJyWrB7/1Z4hycCXhpn9Rvw1h2luI9lj9GxyR64aa4sDIlG84ykyZiWVDO16sx2pr
F/DrRjR7UbgeKdcusyHk44qZ5XoFeyrrPH3eJtA3Ua+BVl0H+WiSGFLBIyzVrgRIRDaJ43j5zmRo
Uhs5ksFcEGFKvZvBcq9tns5jcSE/omvJYj/Ed7ol3bUuF/1Sm6L4DtH3lmlmm1esJvfirISx/lrd
qw6qg85qdBY6vvWYTM+hoVloCz9jE/fj7VZvLwH4pCBYTH390KB3KbHxDOShLedfVItMgziQ9A2f
YA2OIj9ayuxipMj59MNA6ndYYL9rumnKWFD0LyCIPzjg1t+wgK9b1QdPMcyjrk20gk8cN/6l6lv/
zjzHkrAL2q68fgjLIInthq0J/G+M0RowK/b1ysk7RCDhaWkpHt/pjq9oQ5VfstJR9epJI4+SMZ+U
dWyx/w97CnraS4zQUoEuIhrOfWxeBe0Paorqq6GfryGbuoFK8MtU1/j1c/19cWZJQPQ42EL/yMcO
khx/XTfuOexofx+GVrxEa1hmjuhn2kIHR9YF3a4vM40eBI5Y1Y0ogZTlbElcxNpEV+69zMl0DoC3
gK2dQvd4Xmj40gTTYWahOAi+ASbpQXiiAqvVwqxks8zs6mZt7hangq8Y5twGWkeZAsSUaDRf+2Fh
uC3zpKCO0T1/7DhFa7zCTzFhgT7PghQphYADTWMDVniVv6LmbpKprB44nLoT5spnQl2LspaoBE4f
N4OCYEa5YwCxR4JO1aRzXuAH6ukWgqfvegjegdK6hNgxSBRGkVmXl1UWaIjet0iB8gei8I+iHIZ9
5JobZK5lQRx06J3N/+HuPJbsVpIt+0UogwqIKYCjUzB1MicwJpMJBAJaBvD1b517W1SV9WuzmrW1
1bB4yaMQ4b597+WoDcZSj+yozPvnIViWJhk98ASSTiqa0+BbLU28hfWQRgS+8rPwq5xHE5dxgzqD
hGeFe3I63Q196C+uTT+aBuOD+66OxcA/zbtx7RuTfzsK69bfEda8H138O2k9VxHyg8QL1CLqBGl4
V4fdehDTdtnCyqJLD6/OKRPvTdPs09y+Hgd9ll8Wj8mwNIad6CXJj+qZ/cUY8QEpz9mFLOD2mJXO
aVZ5zrI9sFYsVNR/MLYsBNx4a4EX3qV9YySjO57YLPpspWNKcqpvfWK/c6yq5lhtfGobHOtH1L36
QFRyS/yepl/m3Y/FnhwjmvuQhJvfGUcGVz5u3jKNORgclRSuIpTR0DC1Y3Z9+URW88bZVZkNON5K
xXO7cUDpfLRil0U1x7xlahTIzAzjYd2aW7OVN52Yn0goJbPWh8Yi/eB465+QJiUeRuSLqMD/vgMg
jbGn0ub1TfHyBfpypBkrsFePVtthv8GxWVC6kgV5HTmwXpG/5rkpPtbOqutdX21cV5rfWbH0HVEE
jwbJnonV2cOUdKYo0Scr8+w5GbQKn7Y8377Nej1ZNqLh5B7WcHwbkOlu8YAaL9uyHQlRvs7u/Lsx
m12YcpJe20ZOpSsEFEVwQkq9osa2IX3uRfDIdCNQ+9TqNMLeNY7nhgvG3nb6mIMVVc1QaBCg4JHe
sxA0cUirNLLOlz4OhKNXTOkB1cgFeZHGAwCwRNreL3iG2wXH3nej2n3dBGXsNno9TSFG7LLENme1
Q6wX9Rw25WHWzdsW5p96tsCesv41pWX8dU23wVu83tuWepj8ftgba7udWRT1gpUVzOh6BqrtREuL
QX4erGRRiJVG3ploxbJ+XgSQUxDqHJsuyrx653BAr8usd77JdWf71n3FBVyuNJrayWqyD7geULpc
JIDiYI/DRU8IB11RtEM0OuhTGcCJOGi2mcas3i6hDUNEgYY5d3X/DQVHxEgA9nuZ/XXoZXN/Q/Id
MXSVH3Rp5m5e7TnCZ3dTLcM7Vrc1CaGallGZBw+VapfbmlulXxb/6n+9hCvNA+8+328zAwx78e43
ZIOnpl8vk/CtuyEl2FmU1nSfttWT06U8xV3TEOAhsMHAEk//+mhypuad9wOZ8F4OOV2i1PUhDCzx
Csr+eyrqY8HKwHU171cCFjio29euwRHNAWzHYpremDcXtJrVmx/M/qmfGwyPZmYyomBzdD8UOxYP
v69EAKORjilccrmbMThnHl+HQ+D4xZ9bpCrGb9GmvDrKwuG4cj94HdHwIMfGZliGegy7dHimkeiS
ut2so5Wtw77vnAe8UcElmJbu3m+tM1aj8qUiTfE19A7GPJAWXVTnai/DrqE3VAKJ1PvF9VwT/WBL
YWzChdo3rT/E3VDcu9My7pvOhBIiOAWrthkxiZk+Uq6oBFb6lIJqz96Dr8AsZ7pU4yh0kN0tZm8h
m4bhrmJ+ElelLPahtTUHYubWrrOYU6Tsod5tYzOe/UJ3B8TJVz+tlt2ydSRLRCiTMFi+1kaHN2zf
mwSSZpbHuhw/qrYjl2OFQbUnszMfCPLNB2QCjPRrevb98o/jla/1uhzDsP/UCp2784bhtVtM/xrq
o4vZkZ2ayY0OQbdFdXqFrXWQ0AyqjjTmB4kJNh/V+kYLMc8ounxiZB28izC0sRGPNIIqll7eJiiR
9Hpc6Z+raTplVDTrk25gki1Ttz4t07htsSWEe0FgQZoLy7Z+dz167rQ1u9+bt2QkX0xqQ6RzAtsO
5d9CaxWF27ac8Cod+BWRKU7xz18rfcXYbkyX5ZH7b4rbpVcHaVVPTVCHBDfyX+CK1ywxAQ+QDHP1
0iYhoyJJiGnYeaWqb3XThdcQCzdzj8Uogecg+Z3V243LrZmsA8VmL/ry296C98LC4NmkThBt0/ZF
LJXHSjuxkw8q3ryxerZnmkBSUfKYF761y7aBeE0eZsnsr+NXtRXi0OfIfL4vxses3cZkq+vljn1+
bkS7Oe0AJKg58lNoKyKr30hdxYMlP8Ms6JPeHA6ZZe2Y2jPC1YZ3J6AeHLuJH+1spCS/qwCT6V+L
pdfaIkex4W7Aq9mkT60aXBxq5Z98kb/WOntQkxXuRtkPUT1kx95MdVwxIr24aGRkK+X3VrlT0qbL
by9tPk2b36uZBU/OZjRJ6+vqOSOP/5Fa+TPjwXuRFQ9lUXovalunBM7dCCyse2VIyBdpbCeoF/ez
LjkH5i5o8dDbb01NjLYwwQMX6e9tS6nSt+HgdbSNkeyCXznBeH6mSJgIiQzOdFcQVyADp0VxFdY8
dWstTP2sfEPF6aYPr9bdjiDLZ0V694/ZtqKLJzcXp3qxfgUyVTy8DcWEXPnjQAM8r6Z1CvObLHDU
eagK+dYIxndF8dgzBUz6vLbpw22DJH7eUf66ZqwcHtDIS2HRxaNn3NXzuCt9s8aj7u5JEu7VhBJa
mXt3Uj8mMjc/fD0hJspN7X3tnE1vKnfaXM5Gh3438BmdKPxO8+DddxUUn7E3WNPVNVjWl5FUofCX
8FDDm9wBg4YqEHRotKvrxapvTQ73zN8T47h0judFAGm/dZE/GpbNMKBz92Rwqdqy4JFOXkTBTMHm
DF6+1/xOLlZjHHRILsOfLnjQmzQ2Urc9Q8Dri3hq5+dJlYivozxlBEJVVJUbA3vtPsgqv/j5diza
ojviyGZUszn6TDTC2THX8dnyqNC5UmZ5IUzVR3YdWXU0L8v6UTKQvnPlyF8Lpk5kvXPnaPVZUVIz
XVheibFXe7ORztciHIZcoQ9NZZva4Gz6ZPyHsP6Ri/nkhUZxLrzGftelVSQQEOtEARagCIIwUUd9
iKCA86LfKzhgP52szW+REZdHCIl0f/ivN8Rc2xaHmsf7kdc6fXlMM89534EFyH1bxn0w1J/BKI0g
spxrIeMxK6x3mS0ZseNrD2lTSF25gNyZDaRrN0dkBFI/6Taz/2Naql7oI689vDTQJ3OFt7oEMxuN
td0ftl7o87o25Z1B9PqW2xhZbnAx2DfugO8f43a0DYP7TSooSxAdftn0bom0XPNuU4ORJa0y/Oex
a02Dw8JyDkpn/oMesMVDfxncT6eXbsb4z69+h2TVj4zZUHAqHsDa9YZ4gv8Tkzrxk6Z2b1pXG5dR
1r/HTcTL4JAxmRqyzp6g5gxk1T1tdvEWCpshfOnn7JoQRwaB3J5ORsFqVtUTO34U5SsZ9bKg+U+L
un3J0PZ/GoNRvfeu/rmxoQstq5J5FE62ONfkIIc4dzVn/1ysWAg8UqC3/dZeQRU+toOILcEjk6nS
mM29Taj2J2mu+ZU4izoBDezfu0rPI09LKxm7GFnHyMN1H43GRqSxGUz7SZjDk2SkUwQfvpIVg9yy
3Z75VDhuNGnreM17ylqrZT1R3MxeDTjDRTac08KjTyUR6LlN/9u/Hj7Tpg+yEHZEEDD4MHEYQlCx
djaIl+NGAOpZufx+EnoNo0zMMpRfuallwLHm+XGWatItk7EbCeTFlTO0Z1ul7hszJ7LDw/pW90N1
v2VgmdFhJSei49zMRQY1AqMh31I5OpE9luJd1CZObPJcTFz09txmOt8TlenIJgom3yk32c9QquEB
vk72Y/L61zStOUp6hsDGrvOUvHWvpIGdrRZxNK18OiiHmD9Mlzr27Nm6rdMwg4WzDpqEwGqSiODQ
p5JvtgP7BNOLs5IuZI97n9j0YbcQZvYl2w3iwQ7dkxvw6yssiZaxKnVjjGSVKkelJAkq9zFXa76d
Cq/rbi3MKWdPMf0Z3PAoZ+ooDmt5tNXGLzezphe/bC3m752ZQBipd41nfBaTdSRO+F1kBModI3vI
Z1Lm1aAnRkJ5MCfASNqPXk+U6qt31SYqn16znLKnYOAJokIpIyFsk7BamF4TQfPwEzTKGpX1cGnl
at/ZPKF/WHqcvVPrB+pU2mB+zC2vDuZgGzdDPc+HbAmoRkUlB/OQekvz4jGJSGpD5Seb0C8qlcHu
zAHvwxgQd7MrZvDbmt31G84im4GZGMEUGYzFXM7iZUcCsfnjjGyvY4Q+HzuSuBFEumDvdGK60J7P
sVUCI6pTZt3emO8HW60vyioRFDlYe7LQgIXaTS5A2tz8PvCD5TdAAv8ociZDEAWuDXuaRpnRTp8d
4R8Aus7yxgJkh/TZwMpvu8nfs7nUb6jyxddkm4Lwcedv8ZBb+hl3jDgXasCmMW1F/ppynh21Dzug
a3RwmPiBvJDr2gq4R4MR499RvPcQwjAvoAvjJZUKNwJywQ9W7Rgoq4rJdEG7iOZgJIzlP2iQ+5Uj
bjUfNVAWfAnyu1Yu31dNQH1XOLCkHKe3YoclAAxjtIonwym/IVROv+a1zI+KWi/Cp+bcFYsFB3vF
veSOzwax91vfVuNuRo1IfFlQUwSb06bYlfSVxwMbI5LDWBDNEBNsYUsYdxPuhOcQ5w5AMcnA1Vg1
cAFRa+6CzcK3lLrjnZ6I0zFkTu3XPJUFFizbHFyGVra6Nyy58txjgLhQ3GwmpZ1m/Ck3gB1J1dQp
HWduLGfTXcRPbwuv46q+JEOqcnXW6SZj1kiTyzb+4k7M+RwaEZgj5oPKLvPLWI3tUz80tFwAqb0t
yszCd5kcj0bi+fWWsDvGtZhPg79gEFrne0GfDiWtO+NNkGbsDMBKbG/4LFu93OeNpV/WlEeiHrPw
xnCaAgAovinlLMFvq5jnS8j4WUesA2LEulQanIH9QdQVIZqcnLTt7M1c1vG2T1Ejsin4gYeCNUQu
GhptqLFCfbKm2uX9bOEuM3V7owYK8KsZg9FD0XREuOwG94heTnaTDSe7Gt5p2fpopH2IVpdYa9p7
53ZyGR+iRZ6Lfr3PU/VYSNWdbZQhLGNejWjnEocPkrUnWhekhucmCi8PRFa/eYRClmEtUymNrKc7
aowtWI4GEXDuH7BcEdqfE6Uz7RRMVUr/egpZ/z66iYPGERt5+TG0OE1CzI1XSFH2yghiOKQmyeMU
ICwWoAZzXhQYtQl9o1DZr5zOBxElKN2bIcifgUB6UR0yUYHehY3hqveIFBAiave6hsxHoOBeGLMC
u0MyK/B1+DqR+WTuqT2pAbGZROi6sopF16RvOtTUV4t2FO0yDrRnIx30uaggp+Al4gHrCvnDxLl0
6Nep+tWFjXzzvM54s3BIuDF29vAn897ijqCgrPfYJ71X2+1hTXTu9gOYTLixxiOlE7ZG0HRoZPg6
ZLo45yEorbdc2/mjqBs3MsjvtbGFfviFxNlfMkt596xd/6rN4UVKzA9Wbv1RNW6jBRdc0s0EcUez
92C/D69+s+1cBmWJh6us3VtXHNtWOOpzYYzZMWxC83Ue6Ucv41TcrJg+Xoem9osoBCtD5IycngiG
r8wNn1pk89NWhRRgMr9bfKQkP/vqnXT+mKbhy7HG8IccW243Oc9TYuLdY0hW7+a82LlpsR7wEb9T
nPmP29wZHyGMLC6+Kpn7+lgF/npj1Ju5D4r0ua1VtwMCkx3rYaNHcQAPtNMMHXYZ+JE6U2itsXJh
Ahei+FSpWZ6X2fi5Vc53xcV1AgNDFL5dryXf8+qEbAJVRXNpF3EONKa31LdOy1BZkbSdHKNsHqWT
uJMgkN78VVzIFiZy0udmXhExVgfCAqmhXYHtOI29rWWW3DOMpA+0SYrSjK5O3CsIBhFSMkKAduez
WCzmnhxbRxEymAAbdbOSpYy0rh5XnT/VMBuSsQkPZnnNaWQD89UodeXiwDzK6l/aXbYfSk53galg
U7T1lxqs9CcHC/6ZwdTF44Jkeiqytn0QreIV2xUkRPT2voZERRTetpwRIUk50v+Bo6OoDmjq9qVX
JdcOupqxbGdVpyQeS56KyPRF/ToJJ9uivjTyF6qF8pw2PVsVRL4nWG6YEel/pyAPbCPxwpRb76Xf
DEmDfvWOaYd9wuBSAGMtfR/sJuTPDZ6e3XALGjS9POSmuB27kOXjVHp3i1Or586WA+WRx27VqOoq
bMKddvQO1+WIomB0F5kPicSfajTvDmyCqBOtscs1nUlLD1Fs7Y+xXe5AJe62jlB9O2EJbB293rYm
+J5s8fv2FnOzbpIuBPoS27rJESIW6Qz7LLjeZ7kBxAEBgIVJaMilrw8cqoyvsjKdf0tD03AFTenI
zxZ9fuP2mFtO+K1k7vjdklWtTpLugp5u3sz5h8j9sU8UQemXLuz0Q8HhKT6ctmqeYEaOL6OGP5Nk
M4yefaVsvod59YOAGMbcd7sFiP3DMLuTkVhtWtdfkMZygvq9gi8hibLKk61AFJ6kwgexN0drS0/1
0NrmLmxWugp6sHnFkqXX8Wbrm9mCjqj9cLe27VglHt7Oem9Iz3b2MHrC5rYeXKtPhlF59glaSD/G
+QbH6dbRNSJYOY9olrq38uAVY5j3hdZvcNUDCeQr6fr1GcsgI4183LwqBr0zjH8qbibuS4OxG3KY
CZdq77OJApHTsyG+rI0NslDOIriIaily4qCBP39sLHmubwlzl0+jHUxPUvWM+YOea5a7hiF/4tJ1
WxevlMCRsLfbznPeawF2JDMI8ulOjWHMFrZRHeessMIHJIqRngKV3kucfMQ6FzQZj4WBZ1wkAJcb
sa/tupVHyRIL+0s6hnjFillyCdZXjyQIFbMhM4y/E3ZUUJmRlap1Zajn0rU4mWmLWGdT+NPD2iNv
VUZLwyt2qy9nybtbf7ByE7Or4S77KWsQ3qecqrAs8EXiqgjUj8ZEHOUx3RzvqJZR8pPbVuIE0N3a
8hz2oAhQDBROirVdBR2vItcfrQKb2H6VeJSO0myzMfIw/ZnHKu/9dQ90KehjDSu6u9dktd+EWZOm
3nQBXQF6KAYDrCylcXDLdi3ZRi8J3XNSDMHhmtL1Y+o3TKUO1GMzqWDZgewAwYTdIZyqCUeS9DIv
aZdtlN+YqpCI/NHBtlXlw+I9F03RIZNajrwp28n2IjAJlX0amhb2ApMmIumLs9Y57v6tmi5yc1Wb
tHRu3n3NAMG4L+W2DsfQLrd2tzAvvcIHmi44dIurxBHDqy7ruMtZHntcHDtIORpwECP2WYy+iq4L
30agT7AuA89pLhJSBTcz7kOydjXZgAvG0aWLaKg8ym4K3veVWTcKXWH5uAOZa9koAqVyD46U/XgK
lSeyg+vX2Go3MRvWV1gJP5hof/rCvS2GPuvfCKkX68+xNecU51Gf3aQq0/D2OF/1EwUAyEeYPsFU
JaOcKyo3Hz94ksHUEYcBp5veG9yZ9mHmIyvuPIBP/HgNa/ROc+qN7U3jrwFB2Mmy9iNmJzdZZG+0
iWqwxL1hea2yW69hxMP1ihEtpjolAtIWa18myNTZz5yFYTYGSKbiL/zMloc0LdsymYFlbrGd4+u9
K8hPrzceDerCcaqyD4STeoraJpSwU8bG/54DS7tvMGd92PVhVzYPeZcD9FBmb141bSyZ9zkxDLo3
zxTOLZ5Z3HyMBTPHWiOBzF6emsLt3CcsiqNxEIMPJbHu4KrtRGOudUxEBKbgTOgH0ouDX/a+zDkb
EIkbMb21Ze0MCWKLrc99CaD7sYUmhX5vM32kONS4d5F2GEO8r946py8t1rflWOh5KG/d2sWtIlYt
5H7ChSn4DvC/HnTl2QH1GLjh2Aqy4UtAE9EJ+wWYkLPLjcR/KYPBOWV96y4JcvXygDla97sil+Ed
yzoGfYdIPWU4hlnBMONDLMjvL5luLpZRDM9YuRme8VlSwBgwCKgQMgl0Ypk3XR78TeC2ZM8NBfEs
8x7oFf3cuhvNfErj1elopbDgj780jFregHc1ocqWm+Iw4Z8KzhCaMJWF3SheW4qk7KhNY/QQyn0z
3OVDT3B9JrExH0Xbco15g8UlbePhh5YAHYgfCFeuFxdjv/7M8bh2sONM5WB9LObxgBlZT3vRwCI6
F7rP3P2cjiXVhyHSNbbJHCBxMCz+Q3+KC6qe9Ag1AjhltXPMbPvtYdzNuac1Q2jyqMFLaISALG0L
K2VZdlZ3t06AoE78jpXcj0Pj/XIFxOKdVZTDSK1XWvMRgKjzm49Jd8xHVfDZrI787fpLg13YNQQR
K9PlWebf2u5DYoaHJVycZVcKKct7WQ4gUJC+p+kWk1PpYxJk0V2MW9J2gEkgAP8dHPyPUny38nff
DM33+O8ZvX+J9d23f+qnsf/zZ7z91f77n/x/MM13zaX992m+KJ/GX/+S/rv++b/DfNfInu16LsRo
VAJLXDkEf4f5guAfJOhMSiDboQ0i7ffPYT6kYszRNpaxUDBf+F9hPtv7hxcG1/95ATZEk7/vPwjz
4Sr5lzSfYVuuD0vICa7Bu3+CO2QoNy55MPsoPPSCBgZXIp1Q2ZjUu+oIC7U/A57yv/o6b4MY/QM5
wxWet17lVmt8kWWgXg1TvOWuAFopwxYrCzCjgZnEkAcgQ4WfP4w0lhB9Kn+GSuHhDAsUrqoEvBb9
odXmH4TLvMfACIHhMUqzQnzQzmTJyG3a4GlbBnTUkVhNdsOdI87DrKEqtr5FpqaEMR7VmBNiBQEN
daCWLmYHuoWzYKHDaxfY6Xp0ajIfdHl56iaF3fV7y23XR68Xq/xh2LW0oax1gIwg94SELrYVUtbg
raNIpnLAeizdoH5WlVVc+4ztB17D5eyEGL9Sp+xj6CpQbTevvkXPKj9mL1vPwnXDG/g68ujpaYnx
Y5IEwcjaxBZJrs90Gur9ehXfun5bKBfy5nbIKw2tuMx3o2UfSDe4D5mPbN35FQ5Ia7TxxznONh1E
BxwFpBm+cGqHkJqtdzFndAEGP0b1EPyEYJgFkNz7WUowpSrL3BuN0nyhvxgeaLaeWAOImyHNJvIt
5nYI8YkzmEBUyVxxW3uO/p0yZUfzWdc7Vw3z2S/HdVcqw31u4VzdbwJtlsmKnA8OC0aSKpi7txEo
0Lkr8Z9EmDP909oYGU6X1q9PlXI1ud/Zug+Ye72YZD33/nZNrABie9ickOikp65YcwN4VMIlPzxi
hUG/t+arFDiEdFmGzreDg+0j0kbp8vsxu0tXjMfKuEJ4mVicUOPHpJkVuYHMdN98x3MS7tM3gxDZ
BZ3IvV0qnJ4pCL3E3DioI0VeHSNHt/6FlopnrqCjywcQEYcM4rzy3grO8AjvgHv0vYlhuktC06VH
8/HCGAyfxlhUBn04sDLWWaRdkC6I6rwZ9MzG/RqZ9RFByNb2BPBS7lbW+RxCqOMg+j13vUUVMID2
KmaT2zQxNFVrz0o8yQTdBpvFqiHiRNX0Y/GM9FFuom73m7C4fbK0tMBTMky/n1ad9bssh251GlnN
FSBEFw4OKCwklzqvrFvItdurLww/uGtIE7VsO8ism7IX5rMMPWM7SADYO2otBpPCN13rsQ9F5zN6
skN73BtdYY3oa7Nt8F92gNOVgn1Y5aI5L63W+zoLqixxLNd4sDMf+d62/YPp/PXYLZ2Jw1mMVGpF
eyvtISApvDYTCi4r75i6e+PBwWBXHbmha0jUbnFrTGDjfHOpLyUtHyEgLPhMbaB/RQFhQNYHbJCf
FiracYfryXgxLae+LeerOr+M5qMrGptDCb8+aRqcFVCnw+XkiVmcHEzV3/4apg+ZlVZ9sraj/YyJ
BpDwUo62leTWGvi7FP9BA0sq7e87EVhw/lMrE4AmW1sdDH/SvyfDJ+QVYD+NhtEof2C6W89TyUaE
qJBXG7keBtLQtgMzf7Mt46HxbH+PwoOTT+TZcDBxxePepgomP7BAsST7SBEOBEwvnMOZ9TEGAMXi
LoSgta6IFaYT9Chb8ip/Fuzc+8GPa72xO79L0TI3JD3l9UYXmX0RYu+0bRwkkjHVQG11ccgr/hjL
gt+c19llXDI6t5B9ZvtmnZVpxWOgil3dEsE7hEPlAy5bUvzyiyrvMBX7N+bckYsuEVkYmK5uUmUC
I5cGDxzZ3VQ9gE8cR9KOo3Eix9Hj360DeQFNOtxUgdG/dbBbV57HK6uaHvbKmX7xpS+fvLDSP4EE
d58BlSMGLgEgd0718jfi5T8qTf7/Agy4MEj++5Ik/lV9Nl8SaMXftIIrkuD6X/xPwoD/D4+qwhZE
60PnWnn8XZNYpv0Ph2rAdi3h+0QlKQv+B2DAcik8ePwJWfrwBcT/LkngC1hO6FOnmI7juj7og/+g
JPlrdek/8wW80MUmHRJa8jzYxP++MznshgohVk/HWgjsbkDfkhB46w4wWLW3mdawzCFraN4Es3iv
wv4blPnrP31Y/wfywLXAav/tRTg+dZErfHRK4Vz//38qj+qAPBCJ7fGIxHVt280yNjD+0UrnK+l/
srbm49K186cNSxJFYlwQIWbGEuDfavlSKZS4//tLIsPzb6+Jw9cUFsvZKCiF54p/g33BFdfYsRTu
zdYvTcK0AYlgHFl2ju23q971cp3NQm6VMSGHMiZhTXZZkupaEu3aPVFeQrtdPFu2v+yVwRqseF2I
x/5aRJd9CyvgCCKagfmPeY3fHnxOlDyme9neS07tG0I90++llcD9a5ezEwOiUwfHMQvko7Ybuzxa
YzN0t6y5hTRojE74vg5GwLrI/o9LYvrbIclWkzh0TPHgVkuaQeXTiND4oxa9W4PA8M61ajAkEhXo
iqO0uuDODGduzHCxLGw6KtDZxcoWrzo0Qs/oefU2IWoEWzMznmdnwFmVtvXlszBARYOfh7ylfh3k
zgaXO+xGiEldEk5tRsI1xeO3n3VYE6wTY2lFNDZdRYOklq+yu3bHyCk/M6fhFrFLkiV7K6+2HJiD
oAQaezXdVOyteAeijvwRDiGCqhg2+THyl5IhVI2E0tmzypkUfc7rEdk0hwdmEZUTuZXZnuzOo7et
XJsBoE8Z98sQFYV20dTDdWpF3897QFGHBG5wJWfaRT+qeKb1jsxn/7khlyLHWmMvj4qkS3tTOFbV
7obWdzAii949dWRbuh8DN5mMw7Qn026Xi31PcHr9k0pnRAlYtYlVAPo2auNiuEmapeYJ11BT3Sxs
Yfu59NuMY3TGO+q6vUpkUHuoFZ5tveIBz8c9M6vigSWwzu+egfwdaNAC1KyzVC9uzuQxHsKeS0Z4
mcmiCe0bdzI0KzfWRWoPfDGUlPuaBXi7RloFn7+2vYvtjmaKhNZU5WVOKy3ihi+aeZrXYtwqxgrL
TK+t7XPqrrEqfBSGpKLlH42wOk/osf7y3I4eD0Nopmgu3rz2bEOy2TiyeAMMQxr3+pnTjMRWmOaN
ZuTJQDce+fllxc6o3dF93toys2/kWoNQ6EuF9J2xbQVT8cz9fgnaeoFDuhQrxnuDTamocFrdTVXV
kzXKtpGpkc4XtuJ6uY3LJVi/J7ffbnCcdujaAZIjZMymaShPxtlPNgwvDqblhjFbqCcxR53Bxq5x
FZl40KQW18jVVS1jC65vz+ttBDB8kiL4KV7bqtz7xfKHQxwPNCH+3STa8Rcy0hPJJWBv5kkE4Sdi
6nxymBffLo39e0yZ6fTnKXXtW4W+jd4NJSNArshW/e0z2GWIZZJ78aqeif8SmWTC13RZcZHxTEnl
JZhwv8xW06yEIINIvwl5hqe4r3v/tmVSBa2hTLxKP/jjfFP4aDip9dyQSViNjGPEjHkd0Yg9fu9k
IDsaCWzd3Ld5K4lBPJvh8DgpsCS41XSuKrY9bWdWqpBhrhEIgXt4WWItjfU9Sle/B/QFtsU7CER+
pEJtpoEvDo9aZhm7ZUaJ8TV/T3HDlptz76MnOiQxSH0I9znI8CqHApk+xEwTYiZTtY/bufH5lM0J
N78bEi1cm1h1/cWazRJfQo5ZxHg0m36KjC5Lxi18aIJl2NVyhc5REYkptP7oKxJcRdA+WA3lZL6K
t6EiwWGW95iGMCQuo2ILwYTne/gv7s5ku20li7JfhFxAAIFmSlIU1RGyLbl5Eyx3D33f4+tr05mV
KYVFsx6GlcOXXkEIiBvNvefuUwXbskiXO0C0fiE+y5HTZWwcFhpvm9TQfyzh3zUMqO2MKw3IXWTe
lIxISyL5uoNL0z6gsTY26ZjHHw2veg4qefTabK/Bat31SYlxmVXVdOssXUppm8a2Kpo4R+fjjTTR
62GWQa9DW7/jTvocNOY72Ra3HOu/DlN3ixqg+hvhT3plwJL4EuhTi5QpFlfcMxBpjz1Ucr3Ork2Z
e1dNaL7Pe47Wpg0lcZg/tCHdqWC1nyC87+ecjs6QTtQPqLHhRgOl0Mer2SDbvo9pI9DN6u+Qltsd
TPn3dDzt8faYELIgsZqLGjVjZfY33jT7rYYfF6KXXe95YMWXTyOdQafjgsuycm+a4qNh5x9AZvEg
TGR3Qp0/cHzdGm3afV2W+GhXiS8wdd1H83e3+WHAP6nb5sGDgIJCZb5uA6+8dwOzpMScUGdpvbb+
rI3GXVKSf6y4HXpV4NMFT93YjJfh2zxTRnea2MQuQ3/W8ui6HYpjT43qL3Ie+lVW6eZ90S9o4fUB
JRWoCqt/MLoeLT/1/dKQy0bX8UWHJzvuvQI5Hk11n4aw/uKBQnDcdx4OyjQ82PeVGd5nZPbqNrMo
XsVXpd7cpgJHDMeC+zrdt6m1XC2Izin7FRSnF/qyvEKjkbZPDhq3pzrN7kcn9Geg37eL5X02JrO+
RpA4Ip0KIRXo0DHocvDqd3pMRq+D/lNwy+mKewDze+6j2ZYl7HoqnecAmckDGKd7YZb0uunVM71v
y7ajhrxwZ0VfQ965iof4GjH/zs2S6X1tUY7lybVm24XtU1F1khT7iZNRukH2pCEbRNHzedG8G6pV
X3IR3QwDkubQxpVFlgYlpEbmGxlIcAK23Yt3k94+ukOe0vSka5V5YGE1qQ54CGE+enaCBCMG6LKk
0VVjDNcncO2mib1rdhTUXuENhoZQKYKPs63TG1K3B9P25rtBa5+9kgpsvni7dkLCAoThVOerHhsn
kNtgXO40/m8AzSd7WM6mm5j9XrenhyTQy/QO9Dx5GiGfDCfJ9q0d34YNFhMhXhU/aGq865sTZY2E
kL6QoBgtN9whRsH414q3VeTk10gPI8SvtD7DkSjEg5jxXjwBbIYt/TrjVR0GMao32/jOH+jbTZ5f
e6ZY2Mvlc2GGPUcX9+9aa7jYmgixcIqbbsHxXCMyi6/pgLibK/3WSFp02rbmcxxzPol0/inG5q6p
6acpBu0hCB33ccJAA07/cs/yWzzGsqq/ey4UhykLfCTBNIg1xd6ReF23zcdWw80ymtChhx79sSFr
A+dQRJH9gc2r2Q6e3AonaPfIpU5dqH+3bbabnM+6NdyT/eRQRAfstsQwCuScmVJB6KunuMBpBvyI
lRZsLGL+mmhl+ijD/JHqcoKTRzUy1yR9wIn+Y4YnYIXf0bfdA1W8GvP+1i6bjwXb19a0hgMJvx/Q
4ufrzrBIn5shQb8g3Db8il6uzwWy/kbnNONUaPn0SmjbfO42bR6FX3ukpCz78kbvJG2w6Fxv29S9
m/Xwiuav3QLn8tmJXPlhRnXLMbRsq4+YO6GTE/VE7xw6/OSn1pZmTUdpFiT7Lo+Td5i7RTDEcy2I
tviRdezRqWleW23PUTYra7qP5OCgPIoqjX6VMne/JM4Uf5FlGrbbWW9dv+lG7e+kprHnoLdEPJwH
buc95E1nw3knxTugpb8GiDZI8I1Lmae6TnUn5ryFfIpEbdkun92iyj+79sQ1wNTGL0A9EOvDfoHN
oWc/i2yZnusA8EVVkSndjFQt783RxGHBmRuLbjUTS6a0iqsekWgysjQO8L94l26ESVPnWF8xl+Pk
jgooRQOx2NitdRrd/PHSovrFugvA+GyOFTJ/cmYbCyAONfluTAKStV0E/yNyq4cCL2zixYlOEI/m
JFajFbL+kOYd/DNs04ZwXwdT/RVFsP6dPDGkBwQ+8ScjtKj02pgupdw1ch2DOC3158Fr/MRrIMX0
+CpoePcADtl3Ljfm66Xvpg9VpXvPQ0fjJiB9HYVwaKbijnZbDDfJ49DxPJCmpM9xQW+ymUKBGJ6+
nGmbhh19kA6mCMMmS0PdQZ/p1txodLd79NIZ402CJRTbNtVcjKWCiSMUpgVABAKvpnKvz6wZHJFA
w0uNeYdXFnMZNv7yySoDWg/0wNB+GsjRcUQrov7dnFAJ37UcAqmSQ4BB9EUimd4GsnbZdkGH56IA
m7QPCAS/4aiY3+ulhwR9tG4mN9fsq8rR+sdM1tEPIr3HEpRzQLDN9Tqk179xk299zrq4rXN7vO7m
MP+5uKTENs449f2ROwkuojH0vABqNBCyrWeMqdhZKbXBQw26Dssq1MLYb7RpgilbaM1Hsyf3vBuL
ceZ+mjbYguQchr/VnuzbbdrMieZXiUnXkQhiBNb1QCNhkdOoSf6ypQph2n0V4WFEVukQGHbwJcee
gMroGONxsrjUolOLI/Z2hGPd7GnAiL+lWBvEO7cMIqgsRWraKHgsLg1l4MrPI4UD8oGApLF6Ff3w
0GboQ3ZRiLnRKdmYa/s2MOgKpW7dL58lIuoPNsA7HUBMyH2khvZNO1Lk5t1BG+qp3uUcl570uIo+
1ACavuUTOs0IPWK01TAIGG6AbpI+HJu+/lmDpoe40ebBX405AIyYjbD5m+ZBtCkyLoe/kGxV9s6h
H/MLK1TSXelcbzyk7TquZBEaOtZi6dbfh6wMfuKbyVrbmCPrHrwuWoVrkITFrtEg/1wNoqY3OMeK
vNmEUVx/xbsUfQulUX0TJ7XHDhtiWPZohwmX4IUqz0bD0vBd4w7dicI1Ih9y2rYdtnNn1x9lYjfj
3kXK+zVsZOpt63rw7mS0zNOWDrYRcMJi61/4/SXh3Igs6EKy5ISFfJm+cQ0L3CXmBLZhCUiap6rX
i/SNKTR9SDvMFmUmgpuSTlXkZQZ8ibn5D7qUcuXbPMxToey3n/Js3Tbga56Ala9/ClmTS9Oh3eJ6
ahvUn7p0C2MpufAH/f4r8sTnckhKOYKaofIr5IgNkdPGcKC/RduziU47h/ajC7/ymvyK0sqQpJY4
PZL5cnThnl7ri9emmamsGlerDjRdOpvW65H4IxXqHxcESM8x14cn0HrTP+I1//pVk6unw28KjxO5
ArXFU8fJO28oDovNtU6nRw3ldFKckpv/TYA+/vuTvKSJvvEKKfroqFtIbpqOqRhtoxDz+inVi0Mc
5TEcrOLUIzOlF8jtb7xCy0XMYLuW/YvfqrzCVERIukR76N1o3BdePj/ZgTHczInHWTGIjA1NyekF
Uvfv011aVIOhecBD1altvf5Rjw5bNlbEQ0JDu9VwdIbTZs1b2mMuYaRdhno93aWUUBk83TapJtsK
CVsmFgIa/XQXyrTyp439PJ4oVosYmY4L7d1g97BnzCJq96hgcBX5p9/QwmObtKxjuybwWWWqGHE/
dBpb40Ffsvg2wWuZqurcb1f8iqu7JgFtWczM16+zXiZd1HVLR3CTGHt3tr+EHlSGf/wjNv87aQP4
dq76p4Tck/qETjdkOgVXd1Kpn9w2+eczg1WDtLxwbQsRjqfMjK6d6tkxG+rVtkXWI++k3+cJ9bA+
Ti/A6H/LmbPoOqbuOkjLJUoA9S+KoUHpRR21gF70ZtzUMTpJPRkhyLl21X3QLJoBN8Ip7edoNrm5
TeSifpjJnCAL575Rb1MH2fmFJe33+co3pJRhUmHjqmYo33JJug4NcNwe2PK+uTMU8aHmouh+n+3w
p2Fyl821+sJKY7z5oy5zhz1F4umj/Kjoc6OS4AEOFeG6t+jJfbBoK7sVIohup6QV75rWTfF3x5cG
IkW88apsuauiSPg4IDm3rsUVIHbqEdfHkoy9yE39dMQa9zVtpVd/noinKaBGtA1RgbILf7erK4s+
osJ4li0R7QnMyewgLPx8bKjxml1QPXgYVkcXvsnvy5XH5xDipIpB0qHy7iUnHUGtfzgUtEVdF3Xp
7Q2pg57jX/87lP9R3e//T0mSxVv97/Z34pe/Aoxvo7h4Xfzjn/+n+Gda/3JAaQuB+MgxLZPZ++/q
n2P+S1ItB0H8G15c8n9J/EsxC5BohlyL3fU/eHFD/otpDmbAkjp7j4Ab/w/Kf6936X/rkRzOAaf/
/uLo0S1DjuLJCx/1Ahga6ngHSEk3X5h550ZX9w2Hhuap08LHwCN/OyL53zdJk+1fvOKLJ4z/Pbt4
/ezpIKc8GHBZTZuF01+fAG4MrOrC+nru2ZWyX0hRwpaIgvwqgHPXafFD3TfOP9ry/vfoynYe5T2l
In2Svmy9Z05pzyDanXUv3VUOXCSFYG1awvLzKLqekCSPqbFb9cbd0wL8YrYs3GNSdC6Wr+n6E96A
0CTzqb0wuFKJ/u9LcZXleyxtbCwGzcLmq0w/RanXg7fuir84+jr7kmPDFV53dDAUrTjE9Zzs2NOS
h3V/mbJh015mG7V0LL8puakFiTwsg/i+bmxlpYftXbXBxAeRNOeRkBsBrDuXFvcz01QVFOrUkysb
IZSP2S/5myX0i1Mn3ronV+L35EXoTkYmfDnb3/GdfrYz8+e6oZXg7YyG/TsoBH3SfMlFjg/VKMS6
lcFVYrfsGTSGUuV3SWXtS0PTD+TRonXBqzoxnLgPodUlwvdGAWIpfBc17roX7iixW81lk6EHyh/z
nKoNdFFrjyTDu171zh0lfKWZ2XoH3/oRmTMdyEKWLWALSYp83fhKAEuzHgZnaKLHZO6iraBnFkhF
9fznwX+dZ/93cPrv8uAoIarBMZNOk4WPhUyeRFp7OwzBoaWUv9zaMTbdj1prUIhFNjAkZLk9MlJX
HHOnD6i6BhrPKyFX/qVKSHPuRacO3sMPjAQKDJRFunrymz//pWdC2jn99xerbD/MekzZofa7LPgQ
DFZJnjZYuWk6SkiHAhhp0lWuL2sS27KuvtE/t8bfBz2SEtM4tmAMW7kVRpeO/myltD1PaXDh+597
K0pMk/ailTufKr/AqR2lMvoajNVRGa78pMqWXJsj3it5XvkOLU/03PYnF93IfFr1TU8OMi+/qVfj
kNVPQekXnsBKzbPGBzmZ8+c/j36adm+Ehq0Eton/5OJ6reOPQ4UWFqQwvd2FvJVNHu3+/BNnXr+a
CTODGjwZWCMftPVVYNG+Spf7uk+LUc6rl0PrGmDP2rL93gaBihwemCfshXXLta3EKs0bojaNSfh0
jz7YQXZfh+kalzyHi9XrBy9sVGwL1RlfJDWpaU3286cmqOp167WtxCpCpKxuasPxMSW+cbWnqXOu
/vw1z00YJVLp+S2QQcyOH1sR7mqpZ38UQ0ZDeNwbFz6qOH29tyalErC25lYBKRDXzx36pDLPaG/r
EG1O53Rb041jezdpYfExLqHrLPXfSxKa1/Ukl+fZpEMJtwjjGrMeSAkYbNq3xqkpdwoo3ZBiT9+F
bftNl4C0abt/DwrqxkWii0AHjGRT58K7nWLx8c/v6szMP10AX4Yu7YK0M3e64Y8OVyQJGWsfl01y
4UucGV1N7OnOEDY1SBS/E8u8pTsX9oheBBfSo2dGl8qyg/wd3p5YhI/u4DvS+ft0EO9WvRbVfHIY
zSwKQV/5jjZ+Mu3pcVmKH+uGVs4RWVFAKl5Kz+91kW+EXvmB4628k0plscnnwoqSicFD6dzZd6OR
X9j9TovtG/NdtZ7ErFy4HYP6QPr0o6zorQjxoUG6Vourbizrr25Uya2rGdaFTP6ZKJanr/7ioGB2
9MeGaeX4Fg2P95SF01sERjT2d5PcrfsU6hIE/F/WiDP8krDaVF724AzZujvXSdr88vFhcsg0yhrP
tzGYeQLeV3/ug2bYr3tyZfnJRcAR3WRPdNP6FuDaX8hDLnzpc+9dOSqY9ItY0F2p+BtZfJSmRiNT
pIk7Gm6HC5uWceY31GRdCnXVLRbT9Yc0c76ks0RcZAsN/6i4faKbvHznuA0ssByc/VWEA8Z1GgeI
7coC1RpuOI/oJah7lpDIsU8pvq96qb+5WuqmloeVLn3kwzoFiPTasKtP68ZWoj6NbfrDzIQThpce
XB19UpXEzbrTnaVEfWHSjRc4oPn6tBF7aM7JHgrPhePXmVX2lKR7OZEXY4zmUafVqkvQPVaN7n0a
kDWuW2gtJQTNwag0Cu/C70m+XKVzOGy0EojvureuBGFBvdoB6mH7YZp1GJs0zxlUzXXbj6XEINRH
HG4kg8NreY9miIbFRq6cLkoQ6tJKRvTOwp+q6Y4qH4jX+vDnd2Kc+aBqzXIYpOWVYW37iTVmd407
ht+s3ok+2IHVbJM+gUNm2F733soo6Ltl7HwoF+c7CJX8iXbIbmvYk/spqufaXveVTrnjlzPMTftp
MnOZ+RSpkVoMFJ7ewRNe5cTuCFMJPT2cPS+nTY3GK/uaTfcbfPpLFaFz71KJPGxrXMOz7MwPIfzs
x7YBaK0Djv7zpzo3+mn5fLEFBkjINc11aLvWHPvBRZ5d0iG/boP65ZL5YnADlpEdctP388L64Dn2
dRT+s3Lkf5MZphLUml2BO4Cd7XMQvgdkCbDlQnH63BtRAjq1ajtcbCPzPT37tsTLvjUuFdvPDa2E
c77keds58+Jrmv6taLAQaKiO7dZ9SSWeUxeXwGYWmU+zBSTvRNBW79bWunkilINwS9t0RgNW4AcT
gAPthCjLZmNe9+xCCU+ntw001NAAjMrxDhMwD1pI3UuViFMUvnGwpM/r1RzXUT2JGhIbmDr954Lw
6grvmeJ97VjlAXGhuW0B0a3LPf26zL2Y8iOgBwuCmIswuQjvShHmV1hxtCtHV6IV5DvMaZmnSOw5
z2tB90Tb8YVF+8zkFKf//uLJ+1CXTtGSoOiTyrmh0hXte1qG1y0FqlgmGnrwMSPcYS3IWriPCLRD
Q7/wWs59YCVkEcoZdgJ50HfoIgYFMGf9g+zHzNqUNLidbKBj93TQwqhpVawJJZB1uUBbDmb+GptL
IfR2o9tFc0UDwLrxlVj25jqo4L8lPhhMmqKtej+HmnG1anBDCWUNkCcOCj2y0bDCEa0D7Dp0crow
jc5VoX6JDF7MIz3CpA+XG5IuddxfYQsTbxfs3a7zVg9OyCE8zwZv5shtYhPQeNbPDhualR9GlU00
GKJAkjUS7AjiE3vkYHrNcd1rU/bhtK71Wp+61A/dbNdH1s8paD+tG1oJ6xyjhXA02sW3MnpcwK9t
+x4e17rBlbimR2ECrAquHyUWSmkocttRXAi8M2uGKp0RfDoxmkFwFLr1Q8u4vZW1XHnl+KXbeTGR
wD8MFXvZ5DvjAKR0DI/2hHnkureiRDALPs6YZZJQ+47yZoMWR36hYW1cM/xJtPB6McW6GAWR7WbH
whCf4yz9KwXfu+LJGVp58gl+8WwCXzhaTr4H8TFtisb6um7s39YdgecFeIDjos3vErMzN9VYropN
G3rU63dSo7+NuX3TaOiUd/R34F4T2/9h+fw/ylr/cx5kcOUEUdgS8COeGUciBzQ94BuIW6tuDwyu
HCBcXHibHOX4MY4wT9NtQNtmXK254zG4sq70RhKl4MbSY6zN30cDmt8ypmufXFlZ6sEVUMmG/Jh0
Yo8G8Rs4s1XFbR5cWVhkhHOAPfE9PR0+uV2Un9tQrllsGdt8PVdw9YH/WM/pMZx0E5srW24xfImv
V01zNXGmecDzYLzlR5D32oc6G25LY1g+rBtcic9qMuY5t8b0aM1LdCg9N7up0vGS5Pn04X47y4Ic
UIIo80pwpQA9jxFcyStpL6CB4N1dzWnZrHs7ao7KdBxM2pw+PZoYScgpey+HZN36YimBVMkTVG0a
MDo1qqepSb/NfXnh3PHmVsSLUcIoS/JR1FieHNsJKj+G1D2EwCxcc2ZidCWORnCKHPWYMTSJYOtu
ebeZ/g/F8v9du9T0Fwl1L5tzmR+FVd5BsaAZZ5artn+eXIkkvExbUXEIPspYYuZK853ei1U1XwZX
tjnyHiXtIRarbuvIe1eA/9QB31x46adP99ZcVyIJ8DmYGEemxwkkqjbIT13Q7vQmf068ZFxzOuIv
UHa8ObKyWeBEe1zM7xUsgc2Qxl9WLQRqEszpHYEphUccJcUzzh3gEjO92a0bXNnv6KWaFy/s0iP+
XRV4+RrryKDrV46uTBojs7Sp7R1GNywQiubzLKyVb0WZMqgxhMCbLz3ay/C5rff56KxbXExluoyG
oNHeCZMjjlE32Zg8pdmoX5gmp+X1jaloKtOkmdy2G0ST4IiQNzneoY7zHNIuADeraH1aWrE5B1/a
QkwtIvGNTrJgzcXZpsfl9U7omrSdtwlu0y1mHJu+lTVORv3fq2aRmnepLbMNemz+jicZ+nVpA1Ht
aHK98NLOLMlq3gWvgyzHdyA9aic4UhOATQbOunJwZb23uwm+bK9zbEoH8ykVJbbnLXYUf34xZ7ZZ
oaz3Nu1f9ApE2TGtJ+9gR3P46Gl4T7cZi9L2z79x7vWc/vuL+41rtZPeg347xg2dqEWfwZYrVuV1
mTZKBFMatBqr4TxcyehnHkDuXuA0rHtwNYTHECurpk2P85wdHTptkxNabd3YShAPMJftJu7zY4M9
x5Wwxd5wgMuuG1yJYgCulYixljrSLEbJUYSPWA+uO3+oWRWnHyDB0FV7HGVD255Zm8lXBM/JhQl5
ZrKoWZXSmmMIfHV2xIcYZLoNlmGTCAeI7apXoyZOpI0ReG5V+TG2rQ96DPYyoxt13YT5BfN8MdMd
dtm4jgtO8/hPbi2Bo5MM6/bCo5+J1V8V4BejJ5nb1/3p5CeWJL2Jlm45aGmO32IqtP26t6OEqtkJ
mcxZl+ELgflr125L3ehWPr4SqaFwIOvR1nQ0dLSrG2r6zRVt2cW7OKqGCzWN0/n6je1LTaXAe8/q
ATHb0dSBdLtLOuLObGCyWzKBRsf5DCLRuPBb52aqEsFyHinwYdN69OgW92eaiNEWWSsvJ7+yji8+
dmMvRZblXMUhb1+XyVe7mdYtDrqy0Q5LqgEal8mxM2V/NdCMea3VqxR6dLYpxzWzGTHCGrm2BZ2D
HFWE7m4ypgtyijNvXFduVZ7VjLh/sTYEQuRb3emKnWb2n1dNfV3ZZ4t8zjw3WBJ8Ge3veTXTv754
4sLcP/fkyjar112HEXxHYqU080NmBThEZsW6xIquBG1ja9IqqHEf6R5A0dx532DQP697K0rQzrPh
jmh0k2Pvdt7NtNhyB8xqWrfc6OL1ySDJ0PY30mGxl6BmcPO5qgTW1eseXYlPp9GXxtW5luBpGN5G
IFce28hrVz66ssXOAxSQVrfZBtvyhyumO/pOLiwspxn3+yKGPezrt9LT36InZsI0R5HXbWBW6ftm
MfRlS72tPRSlYV84c//KGr71U0q4xgvYDZjx2XHOTlyROAw2KXTJw9B2/Y1sQEZ34fQTM18g8Fjk
WRvo7S1IVJpI87qP7xu0rvsprMU1cA849VKPHoE8WLu51/t3XtdG2zkJjEOFRmJfdohpgp57ERS+
psDPfgaMEwaBuR9psMR5eMDwJa47eL79ONfHDm76lbXMz5FW4HKLGM/aG1NZTVvT84J600+wya7C
rBJPaUw385YWsnzYRXmgPYhg6Q5Lhj+lrrdVscMAzLzOafOA+BctcHjdSGY3iK3xUZrRXwSfrR4P
WQuKSEbPciQ+uqKdHx1PEzeAKPFR1J3qcQLOdOErv70k/NbEHC02HsMpW20vnCPOVrsCp6E/z/y3
Dwqu2lQ8SvRLGr6vR22I2z30ecB3iMOupDaEN3/+iXNPryxo6OWaKY2Zo8Jd5k1T65/Kqvtn3eT/
N09E4+LrANAcCw5dUnHudhxvu9CadgUwrboghjz36MqSltcBRGyumse8xajxWYd2umqVdz1lORvc
BcrgTEKxTWfzkJczmk5m56r1zPWU9YyyqwvhivPTMuBKBBknuxpdMJTrPqiynoUNrkZmVSVHS5TF
1uyl35qgs1cNrnYaArd2EpKsHP208GB7wB3Jt6w70btqr6EhMnJzeZkeYbDszWS4j08sr3UPrpw4
gJQgpZMpMzGcYfppevjs4azx9OfR3+5UordbOXPoXS5NuN7cjK3QuTM5F/9MLdOEBlthODgH+kdY
f/MW+5byGmTbsi9GHcpSbcz2TVKMU8y/5F+tm2Bq3UpmGogUN4e4V5bJvRWIb22TDhcWjDObmoou
sY3AHKw4iI+5hph/K1xcN+FZz/qu7iRqLFFr7co4VFsdXTOHICrT5OhGwT0GYY/upK9SqfHJlNXD
M4GzNl2QHMcQ05Khy7meloVcF4WusoIU5Hl0LmDJsQhbyF8uvpJxMa2qNQGTeb2sRhXI0tBx4mNR
m+CRQniyFHBWnYfAFLwePI7A7WcOq1PplcY2KBx20Wm8dNc6Fylqv6MDEdXLmpoUuTW3H+Jkktdz
bZhXjt61LuqycrgHGBE85BPG5G2eZY+FC7F/GrKg2VYy6/2pGc0Lc/nNHQQEtvK3uqFoq5nmaeR+
EXYQ/XZxyjXpD0hCytmvWrK0Dl0r9nVn1sUmN008Z41YWzm8ct5zliGjAhPS5jFV5QabhQ/9VK5a
LHl2ZbE0miSNwgX8UJXKj52dpdvCmFZ2Y6jXsyrSFmTr4eQvrQuTGPPYkzFutfvzSnzmi6qMjQjS
ybgYhuFnMGd/TA4kQ6ql7sd1o59+9cVdHh+Q2apbfcE0qvlpiNr35ktinTePerxzZTmCiwrotho6
P4Kh/Rg0mEFXMs6eG2dsn9Y9vbImAUfuXcupO9+BJvQOiq6N+UZufVo3urIoNVMpyJ07rR9xtjk0
eeU+IKV2L0Tqm7sOr0eJ1CgcWs3R69Z38Jr4auMMs4N1WF3PWElfY0GR1hcOCqc5/ttFyjHUO5s9
xjLomrLx6063N2nVOF+dvKw+Tu4cvu+susKlorfCCwf8t6crcA9lQnkmF6q5dY8C7/rY07ZavE5d
i5fA66HNxLax2ZpqX++BSJuuO21r/HouvKZzD376Ti8iIUlHNwlzwz2mZX1fGh+MOllzneIDKBcS
u7RosK8t97iA+tu243S9gK5d+dhKAOPA4mGpWvDYpsUxMMXrN5uDVak+Hl2JYasIwLKapnbUZLQt
W5KuxToOh6HeSArTm7RRF9oxccoD+P3HkSzCmsDFduL1p4SAiZEcbT5HG1vo0jA2XriqBsALUaJW
c4Uz9s3C0H3xQS85zWNNuOaE5RjqVURP6NUuI107Rpo0t/gLahvOcJeWgTPzW72LZMKM7SbFSTwu
YTImqYa/Qz+tyfPx6Epoyv7kwtX22tEgS7aJy/o6sBJ73edUryLD4MVhiWndsdTGZ02Pt2Earknb
8txKaAqYlGTL+Jy1W15hiHeT5MWXVZNQPenbfWvYhctTt0W6N7qPLT4g60ZWgnIwek8O7qwddT2/
H1AfVbjorhtavI6cwZXNvAREjuisd0Nj71ynW3cGA1v3emxD79N+aHlsknIPONUDM7f/XvfYSlSC
yu3m0us0OlbdcJvL/otsL53vz8SNeryXHvZFQ8HYpSVdDJCnR0v0z6ueW4WZZBN2F2PL9IMj877P
bZIyg3OpqHXuwZWYtLGkTm19YgLWzqaX+gHN6roZqGJM7KBpUqxJPFRBsyBHyV2jt4Zlv+6tKEGZ
5mZNAndkopTTwZbajkaulQ+u7JbY8pkxvvDBsXOKqwY8AyiLNVdYx1ChJOxgopUeTx1B7Of8oE3V
hZPiuQ+pBOWYjmHfBIN2nJNSbk67sOWKVfkvHluJynxoWbZbxzta9fxsNNYClaRflRdkcCUu69Aa
vTJPapzMem1j9OazoWFt+udpcpoOb5xrf8ORdCHu5cbS+OlSfowTme1nZ3mPblC7+vMPnHnvKpGk
bbrWq6acH6iwwY0Fsp/I5ny1bnQlPGWFoQfcXkAzUYTRcYEjJZ0NKwdXDrMyHo1liJ3KT9ze3BYh
/m9zNq7bNFUYSeqeqC/mwpPLPruKvMa9gWt7qavw9IhvfVYlRDNdmOOChZNvJBPaVy8T2PdU/UGk
qQRi7+iXcorn5o+yjVYlshmL64/vmCk2LwntS1edZnpPoFeJsT9/5XM/osRuMGQLyvW58luonY/W
4jh3bpx8K+CaX//5F04Xq7felxrAVarRKynhS8DSxXkRo6zdElpI8KrFeF83mbYDgu7up0Jf4pXT
S4nr2J0HbLG1055oPtG/Gm8Lrfn+57/nTNSpqd7YSerRDWr8loUpDn1tp/uOzPO6u5jao+AkUiNf
F3DrCCfvDkelmzqZ1/WWYoP3+oSDMbjkqh2e8HVR9FBZgf5+MZLlQkX03ItRYlqQQ9QCbxlIdiRP
1jB+GXu5Sh3kGCr3IwSolpsiQUbppI91Ej4OduWumyxqj8JYdIle5E3rS70Wmyqt8IJY/lo3WZQY
7hoxWnWSt76OvVygi0esF1YOrURuj89bPYis9du+DO8tqM47sCf9hTTJmXVBNeQr28GTkeYOfuEO
RYgpCPePWKepBSo+3ZLr3o4SpmVlZBhq0L1VAWZH2GjdGW3/ftXYahOEYWiiE3M9+7rh3GqB86W3
+x/rhlZSSBo7ihy73D1OrWZv2t64t1tT360bXIlRWdeRbWBsSmv5jC1vkb6Ha7luyqj9DxjLecMw
BiPIhf4xXYK/nA4jhXXPfZpIL9JTU90jq54079jUSB8M0b6T7tpcjNr90OFpEfdV7h2jmIkyd0Wz
i73MXPnoSpByWEjaDlGFv9juPaz5+yBpnta9FfH6rRThIKbC1ErfKVlbLLyfTDKdF/buMwuuSv6o
h0Cz6xpbl0h6X0ILf5+SPN66S47a9GBakiMaSjqwIvVjTK40iS6F5pkTlNr0QDG2T42EHVQf7Z9V
geNbH9hf+q61DyX+Auu+qorzwEdS2sGs8SsOlY+ks/dOb43rtmkV5lEY9giIMUh8uxigixvxdsjz
4sKJ6cx3VS0PkmxogYVg3ZZiinAda648eVKv6+E3TCVQ89aMknGIMIaLHJC/NHhvf+UJV014FeeR
lyU2qGUX05XuPWkh/q2uvo6bAMz7dTBVOP4artBjf1ri60UG3xetHlfOFiVQYVJmOIG6sS+K6F0s
k7/lXK5qrwJbqpyARWpQFHMGiqtB7zxgWFV8sSJTu7BTn5styibq5XGu4a6LMVqCW2M+/uiKYVj3
VtTGEqeNU82My9gv60pjp9OxB8tia908VztLWrMCnYlzoZ+5+iccaD7itrVKwejg+vt6rvR2h82G
V4d+OsNUG8P4YNVBuG7hVQEeeotbxNCeMNBaTE/PFEb4inkfV0WQ2lYCsEYkBabFvh5PJea9WCgm
k72qL4P3cppFL7bpbOmidnCH4Oj1A/ZvnutdTTh0rXwxSoQ6WFrNWt6Sd0u8v4Tb/x/OrqtHbp1Z
/iIBVGJ4lWajV3Jah3NeBIfPVKConPjrb80BLmDTOzsAX22AoyXZzQ7VVY+D375z2xbLQD05GdXV
HepAFb0bwvGZKd8xDrWpOtaVHmsPRFvu1TG5gTS2PHWjrh03xTLQKKraxj86hvKY+IIa3Klf6Sen
TbEHSvplKocikCxvWghPKXl4SdU47rg9TgLMgIi63SvyTnvTvRD+nXcoxzasPUvSRxqMJVNDwVCw
83/3+qC/dooqs5vjsqdJup74/VbW0GvuB347LpBbWxrxy23XrRe0KKfag7BXmKMn+4kd/RvTr24R
+n9kab+ZZwDx4ppuNMjlKPoESvA1dQzQbR6OZSK1B+aTLfdUBFU0cEKc9YzcokV7eMSYBlKgXG55
tPE3UMPBQxS6VfN86/UcRK2jVfpbHh9EvB1NSIZbJWfmRnXj24ikY+C8Ax/MnFemadCbqTZIMU5u
ztzGJIE6lCgzhHMeepNOwtD8TxzE7Rra8yJDU8wg3Arm3AOSey8lgQQjd3SJNiBpAOR7JaE/5xv0
/czifViKa+H/hYDFhiPFgMH0O2rJwDBCyN03AIgDovTsZJt/oZFCHu2A98651PqWtuKrKKEI7La2
9XZWE8QxQZI75bSOIDVP1S24yx1DLRuNBD2wxTSSTRgtij41S/OOra2bU7FHRZptHPu2K6YcCmdC
Jj5f/IdjjmO3AJRYBlpXCwVNDj8vX/5sCYqtdBOOj6eNQjKgPNrWKp7yISz3NOaKpYOZProcKLGR
Rz5fmxoFxS7fAxGkfCmh2DtKNxMiNtIoiieI3su6ywuxJseiTn5EnCJnYiONal7OYwxBcWAlglO/
fAuQ3bptCf0zPlxE28bzjJUnusvbVu79SbLQcXHr4YT8UjTM0ITLd1G0T22zBXW6YMToGhnEy56F
2MMPi1jKZTWBzgN6FMOpDqLpuAPHuXED7hAbYzwouQpCzJxrox5js4SnUmyOu2PjDw7izZsK/D4n
BrLbmFN970nx8/VjPe/w300YYkOMva0+RqTOWDsO+WMBRb4f5xCsS8Ktc3tIiY3FMnwiB0aadY7R
pTfrMuWaE5e5E0ZsLBZ6OdMa01jnYLWZoNsJ+CpL/NjrHB2B5cKCXYbKi4c2X3s0a9Nw3PUvH4Jg
H17f/Uv30soAfLMUoMXcujxWa/fZ6wuarF4bOAVIxIZlhe0widKXbS7a6bmJh59LNHxx+nAbk2UG
xfqjr5d8OP7VE/kRRczpTYKy4p9+xkxx4akGK8+bD0Vpk+jjGg/Hhd224VjoIy6Ydq2WfCXjkOiI
pLUc3RILYgOyasrkFuhizosl1j9QMDKfkCU9u233+S/6LfrnEtT2AcE1rzg4+WV4fKQmdgJpQAD0
z7XpzGXFi0jn/TGIm3ZS+z2aFtfYNS/suQ1C6kPDmyraxtwfaV8lBXSQzduqm+Jr6iuXfsDquRQt
6Jin0Yw5l17cJz226ebwovCn087bqpZHCBj1Jrc+N1S+VSuGHncwQzkVAIiNRuqW8oBetJnyuhqy
YPfeVkXthGskzHpRORihltq0iL3W+lms410cj25uxVZIilVn0F1s4MZrD2LwzfbcUu+723Zbl7Gs
53XQQTXka+QBW2LCh30a3No5xFZIMos0pRfKAbws4f6eF4HBIG0vr4ReZwf1wktq45FYbGZIUHh9
PmsiupPoVv5vB635MmlnsG7E46LSuqXKMeSwIUoGKrdFNbRD7u1+lBYKzaobDmDseHr9KC5IyBAb
pjTWKydRMY15D9YQ9s34A1kzPhf6K3rXfPnUUjAENiCLlkzfQfQNKieQ2yD95w1bPz5GDGP5aeV7
U/+IKnetExTnliOZ+6ZGdOGHJp1FDT5f3qzeczE0EmO7I3nep1FsD1txsPZN5c3hcrfq8khkJfcg
GbyQdU5ZG6bw/nR8GBHujh6C8XnJ+jtgur+O+7Xs/r8awQuXwRZs4hiHDUuvHzAWBtX3x110hP8T
exXSH97N41k865g+dd3RbA/9ogd1OxbTsiVbN4U3r5/fBcdo93Qn2ezhBFx23hTjLYqW38Gd7PZG
24R2siv5OkGyMTfNdOKiu/XL7UrOeCEetdWoaq63YuRmyFk1LuIGOvM7Oc2mqgekMx53wwERGwlG
us7vpyYccm6ik/A1OzUUmnZOO28LUw1e0C68CYb8IP3ywVdsuCkXObmdq61LFVAfEnzNPORgDBie
dduGt5W3NG6BHQ3+NArKNqOgATbl4VGArRRfTcHX7vbe2eyzG8cQ3rzg3gxowiZhwR8V89zupC3l
ZFZw2gUzCA4OVWC8RqwqAXW6m3AfsbFduEBLOeh9QIUnnpJAxg/M665s+YUrbyO7lmJu12Ithrww
Kk4JylIPrGKQYmv34sqNtES6/1/xAGTsfx5roFREIJaGx6IV7bdGT7/WttD3cPFgujZy/wc6o8Ub
zyu6076TI5madrlfBJlu/WEp37fhWp5m1aPzuddseiiLgD+WoJEfEx//dWUjLnks6yO16EN/6mE3
smx+jUqtaVXs+52TUdpMuZTNbUMwfZ+vYfXehEN5ilfAy90WPx/tb/F5C0aLegOPIgjN1P9KeTz0
g5u8DYRV/lw6DNfWlIca8ygWNwtt3kB94KfbV1vBFvMgIgwR9CEPOj484eKJ+2Vq5yt37sJp2jy5
1Pgdaovw5FO9ZYS9K2LPLem3IWjNTruiW8SQi8F/ZktJ33qsPj66bYqVkmPYcweOV6KCFu7IVw6u
U0hKPDstbmPPiqUEbXiDIprQXZPykoOUkcOIXl/9bCcvBB02924Z7/PoSTnmZEEhF4yDa1YfRD9O
cawe2yjsPiOyWq5MDVzwWjbySkqIC3XxiMRIeUXaLW2THF4HHC+gwm7Phc0+OzDus3Hv+zzyvUfk
pXfjaNzSI5t7Nixb3QuC4Khia/y5Qc3h/U772c3X2PirKO7KslE4ZgjUeimoYoAC6hxrmTb+So1N
tW8erLZave5WbdD5ZZJ/f/0KXTBaG4GFMmlUlUXbIV1nPyO51cnet5Vb5GIDr7ZOFgdpkH/R0dtP
UMCoEhDLOeZDNvIKUz3eEDRLlxOvemMw2Y6xT6TrbvtiVb8NadWyTWgIdKb82iOYntTq5s1s2FWB
mEg04FTI6eDNj1MnUrTXR7d7bqOuZF/sG+b3upyH0Qna1l8arT67bYn1epiyQ9eIY2kKuNipUvJH
Z4RbR42EVhg6bPNQLE2P5IVAk3On8t/JBI7xuQ27CiEA74Hgv8+7eWrug8h7x4tuc2tl2GS/07gV
og2JzlcoFdwcwF+dqoq7HacNu5K13/dxc64DevN3UD++0QO7knhdsHwbc9XG9ar2/ehzUZbh3bbI
MAl4zx6dLouNuqq8DYptOxowfoM3opLegx76Ky/RpS+3bPMYGnAjyk3nXn9SURRjwD68xph/aW0r
sIs60MVwineCrPqHKqeHCjoRV57rS2uf//23oHEqR2jNCJQW6xBsX0WRjtIxHrUJfMtqNSAwhBsH
tfpnMLebqfjqdpCWYTZAQK6+XnFNKIjgh5RFVDjuh9VrKfpN6r6qVA5OJ5H0c6HSLbqSHV6IVgIr
quNz0ARSU9wRKRCpsHrZf41LDd662WzPTltjY67EzpB3jSBeRJKrbjxev93jbXB7O23MFeroYhMC
4ioaFTMvKh6WYvvi9t3ncPK3eziWRh8BwdvGePMYHtFtwYafry99YdtttNU4SwEV6aPLe2SbD3Ok
h7RGWechYsbx4y0DrTuygMu7QMCyTcGNH/Moq/vejaaF2Kir7hhJizpxB87n5TZqxxLIEVW5eVwb
d+Ufno86muzBSxXfNfSkS7e5W2KDrpbRa6TXVGUOGBBJlJ4+zk3l5m1t1NUCsZwVEzN97g3HkvCB
vZ18z+15sxFX1bzWkT/CI6KG8xXERFk1jm7Rio23mpqAsfhQfc7V8nk5+Id4rL6/fskv+HEbbhWu
PJy7sTu3iOY1EaJHpTu+siP85ZTORluFEH9p2r7toXlC+pSGZfiB+aS+43QWJx4XG1TZiZcOcrjW
xvgvlnghi/wLhbWatpoY73I1zMfXY9ow2wv2z/pmEax601Y+fn31x6T3ZqOSsRXNB2EIwteO9V/q
ke8fqJ6XFNWE5W3jF+1do+rjmbTRfJIV+xDWo0q7pjfpJETzNGOePWmafjmNU8/vqh6k5+O28dv6
KP7tpta7I8dOpMsTQ4WN61lJEfvHfEDPhNL3SogffuE7DTkSG1/G40VGHtE9WLLnNsEM0pKMenSM
FWw6YtFXoM2nuGPzhGSSGGaSenTjyiE2wmwVgE8TSJnnVEroZ05VeoCe8eRmHVbAoGotg4I1Gnz/
/g07gjopBHPD2xMbYdZ1KxNBBapdv4U8oxfzdyKs/uf24VbIwGp/w/wkhHWkP3ylsbiH1Iuj/oSN
AOPD2Dag+4MAQi1/SK/9HmzcJVDAFbde8wPznqJYsCW1H8+3DbvZUXpwyW2wthVpV2z2oQjEJJim
gu4hIJ168ldxjYr/RV+H1a2nnDJv3ZSCTFId+Oru2A51bwAW6A0r04ZF3smLdJxsa+xE3IcfPDv0
3wIfr9NNuaLfkY9rsJY3y4JBubj14YscbhDWtzLkpWRtT3qt4RKCuxCsionXd06wUCxu2dVxMDoX
LVLBtao+edE2nYbSiDu3L7dC8aMAgSrkgEFcS8YwWWtSJlXsNN2DL7cMyxi0GgjkdvIBJeekaAIF
TWr23unLbcwTjcJxVi2qEp03fK32CKpVs3aqSlBho56g9OuFwFN3eVmvBdL6JwNO2SuX5Wyffz27
WNuy2wlgjSAopQY4rjiiE4GqQ4ppgiEdRho8RO0yvemkdgqH8Gt/WXKzHBHmZADLrz6W7UNEyRe3
A7CsuEG7G/DNGfJ4m26SUNMtIUf74fXFz5/30iZZFuv3nj5aFgDRdojbUohTXPM7ItQ/vrmGCvhP
+eOl37CsVldxFc4GsmTHzMl+s9Hqp4519c5TGLz01tJ/Npukb6TP5yhpVtI8QVATr327hMO7qGD4
kt7fqiP1i3L/sU6+uoYbvvhpls2DOsFfCFBmeeWbaUjWHq+pkkX/VGlwjqRt2HZgtY+C6r5HnnJX
sjF8ipgXfNVHFT6yoTnuvU2VWccYPQH45ShGZANURSBBDz14bW7YEZ8UURg2mpxKr7iqlruYiaFR
HeEdXkBQfxtvgUoPASzm6zfqfHNeOO2/8GnrTL25mzrwqK0l5pg2fSpA2+a4+vmp++2FGcaAhovu
UXbwMeU9G7kk++SUd1BhQ9MilLlmIOuR+pIN6k9QAwC/anjFHV3aF8tB6KJcDsqg/BeaLe0U+VUE
nknc9txyEb6oURRoURVQE8NV0VGdgLXtSsZ0XuSlA7VcBFn70aOdRu9F1mVqymBP9RHyN7tqneAv
2HjLQygN6r0Iemd5O3N+Guf2cT2qa1fm0vdbNg4uroqiHdBico9vDxzMoWkDUmYY88BcUhV8v/W6
V1WIELyr23yg8fRJbdW70Jv1Z7fDtcy1AWVTS0BUnKMb6QP6Jj7LGUgSp8VtSNqGTviu9YYvP09O
sO5Jce+d29KWqZZ7tI68aL0MVXCaQIG5SCAM8v31xS887rG1KYHRWzD50LBS866jVPYNuaV+WH/u
BpCELIweT/sSqpvXf+2C7dqdsKKdWBmsYMAvjqVNBzI+T4q5bZNNQXB0Zc1rTPXly1F2KR4+kc7x
7OgZ7F4YEAOaHjX0HduIhB83gYqCH2zqyr2/cAo2KE+1qAHpEaZ1mO6mUOMbPun7LuQ3FWblAlq6
haA2hO3oRxGTAhbQyOKrkOJJaMifOB2tjVtrCxFsJuTntdf/RaS8lyJ+fn3pC7GVjVpbV7SsYyAR
UdgbUNovIaLwQAAButPNIr7IiDcfX/8h8bKHtgFsGtzRjOzirPF1FilQtBvQ8jz03WzI9qAPqJHq
aO/GhBekAQZoWq8NovxXAH3hcbDboSLWusRz36KK3q/Zvh3kA5sjEBitUt/Os7ckgH+ItNIVeGBj
6aWBrqtnqln11BrvWovwZRfPbfLMLWq5NMtZhkzwf6cSk1qy1x7UQPfpSk/55bPkdmiwQs/YE2Vc
AXvTHilBOxLnKTWqkzxem7Tserc4gdsQdrn7xW5iAW1Tap5W/GlJpcIrf8XLfoxbGPbXL9ulNc7/
/lsExvqOjmD5hGwF3aDauNUQKWqWO7fFrUAgXqCHLhakyeBOojdiiI8b1nifXl/8ZQwx5TZcvTZ0
2xGd1rk/+VuKuVtAhsp1BSITlEFIntV0P4pB1Ylh0ZGAsnLMvAZDXK///KWNs4KEACwQ7dJXUM2I
g2+1bO6g0XHFD19a2noNdXjwmVLo2aloec8O8DyCx9CJLZqiU/jngathgCzTgDPR0w6c+Tx/2rur
urH/9fL+diDcxoyX23ochQdFn+4gCvyUQ0E/TjsK40nNjTbJpuPuh2LNVKTFBuXUUxXWRZ82hsz3
fm+iu3guvM9ybWAnoypOQREGjwc8OkogM0/AGTh8H4uAuIxqUG5DS0nsbwzYpirHYMAtnzsFqJB0
igS4DSllBhxK/WEkAJUhS0R08MQzX50unw3WDAsamzKkJbZ5SdXRfYoWz3Hps1P+zSH0yANmVfll
DjyoOc3zUD+BytgJRYENt9wNn7bBYwpSaaXQ4bt5j+fvqmGNm7+xA5gt6IPRW446p+vyzGuNgcRd
RU6hBRKLPzemlWFcQuSpyocqrXY0eOI4uFbavWDxdtjCDhFtNYTi8mULjps9CFbMw8grjvLS4vae
+2PfDBEanHHb/jwgb12gs+OUcHA7VoHA0r5wzG3kkdf7CeXy7UyIU5zIbaj9skVmrzqoNx11+1Dg
kYImr6Nx2kj7OBCjqXdV5QXrZSpmP2XDtjneFMt/MzBA7HIRVb7K6dsU1GsSynC9cTN9601FphRP
OE7kYTH9KHn7rhPDB7elgz9veNPoQNNox9JK96kIO36aQu7oV6z3kgPWAGVW6mWibvt0b+/6fZrd
NtxOH8M+DmoMT3nZiqZ76ntFlUR9f7jdcRuUXDLS7IiR8OVq9p9iWNFzvayz22Nvg5Ix9hYW8bqX
0PRsbsr+JCYnOCmFXI51nCbEa1mOZR7x4W7otvsj2r473RR7dipqhxAEjVuJcf6DnSI6H2i2890t
rrXHp7p2MC3x8eGNGack8iHrNVaRE2oa22K5w8iM0O5UOM6l3MjTFtUk5QEt3MJCG5NdjwAi1Gvt
ZWNbFXfgxD1OC7Iot223DFSys2jDzIqskf07Ty9v1oG63nLLPkuDxg2gjbChRuNtUyjYef3oeMkt
j7gvJqDos5a5R4P72O/kfb+L8t5pV2xMNu8lXvqqr3J2GHVTk4qnsT6ujQZdeD1tULYIW0QxG1af
treH+DYXv9y+2rJOEA5X5egjnAgltBDokg3VtdbnpczILkL1K2t96nsID5speh9jYDhpAiFPQ9fw
N9tKf8lG62woyjX3lmVNl3VwwkpQbleoZrx0ZXnIEhIPEL0oDrPeyF3XJ7dNs2z3oGdxt4nKPMam
TeXRJM0i3byOTZLp+ThlaDkBFEaqPg0987iHxEnhCttiWS7VUm3Si2TOx+rUR0sauVG2Y2nLcMWy
MWge+li6oDXkBsw/YTlcaRZcuvyW3ZIBY0Reg7WbkT6JavjVaaBfnM7SxmovGy0bjElL6InJKtFk
r+83RGVuqYAN16631tubaMTq87YmvqA3ulgOx0+3bLdpqJLBomXe1hNJytqj6TKDsdVtY6xEA/zb
oPfcsTFmbD+DX+2TmEunIRDKbY5MCYWoIVIKIV7nr/dRoT+VEVNujtimyOS+HreWrLgtQQg1be9x
q1oXVCW+24p6OwRIQU84ntUdylwFMUGycTc1E6xuWWcs9UBBISJz5h1x2m8hgshyjK84rXPm/EJN
xCbJBDlJAyiT8LLa84sE6tjQeeRqPxkgOR133rJT4DnE1viBl81gLEvWRmJcHmKVTvfRxm1zrxN0
Vkrm3Rrr1ITVx8kfvrutzf+MUYPFh1S7CkRWIpA56vWe+8LNSG2izCaUfd1BaT5jmH7ItS+W+5lt
kVvlyLeMtK34ujXlITKoAam0HX12GorDLWP/D9/wWw2GzRXUS44FgvKQHS2q/c3I9JVdOX/fC5fR
Rmy3QQPMdr95GbS69G00ddtDXYTzw0rn+CsqVfWty8EyG2aHmfi2kOsogKWQJ28/DgDTqJMIDuU2
MvyoNsYN0rwMNGvLYw2Gvvutq90SbBsczqXgrdcjyC6OltzMA+YJVu1dE9j67wF66QCs53oxTFZq
gamiwFufCCHdY3NAUW9r1m/7NsL9kGDPMMZUJVuxvGPR+FZpUpwOcaapF/JDuVF6t0O6LIUCOYEk
n/nYhbFKhyEmd4sqv6hFyY9xNdz78/h2qoGow7x+l8RsLZ98v61TwpxEZnEQlt/Z9kOij2KKrMQf
FOwDWK7p8Oxyg7iNSKdBEEBO2uPZUQXDqSzKd3RX10aBLwQ2Nibd1EpX+3Igk4raJ74DLqxxPa/Y
2KXFrfCg0xByqEkosqJnT3PE3w3auHkGG3w+a6/0WlqLTI3hNiVqJ16f9tHU1m7O3oZpC7HVYxn4
IsO025xui/gX0CU3Z2+DtEN/Gf2FrRDblUTS07xWW5X62mNXIvgLD62N04bGGZqFG3xy08gxLYBT
u9/ipb7xZ2ncnIPNCBqUe1CNMxXZSEmmBq2TibeOSYKN1j7iyhyrWooM2DnaJsASAKm2i15GbsUJ
mxO0Fj2gP8UuMjPTARh8pW+1p6/pHr987Zk9PMCCYlERxhoyuewfRo98PaLY6cOZjQffzAofaXpY
VHCcWn1D+tLxnbLecShGBV3YdzCoKLqNORd5H/vXGrQXFOSZDdkOFTCea13jRNelPu3Vwm+nwExp
W+z9Y9CVzQlvpPqGVhF019VIi4eN9d7NwIS6qxXeyxW0yleu7sscJ5TZcO6C+myhfVhkrCfTY88b
/Sg2FNuSyhB503IVQQYPjH+fx20s2tQHtHlN4m0FUjHwafWIfl11akI2LMni18djK818e27BVgkp
q+bObzAO/7rvf9mSmU0WiCTZX8px4JmeQ31TBHP4ZPROn8EZxZyeF2aruLYRCAjoFvKsktEPGfTf
hoE6UXtQZlMGFnWLgZ+xxdNVdhFEQsY4WXfqFOszm0p12g3wBFPDM9kFn+Ip6NOF9P+8vu8XTNgG
qgKMPmPKiLOMjxO9KZW5i6NxOjktbsP9dwCEQ7lwkZHIeyOm5c6P1Qe3pYM/0wiEbB6LGKLNwQSf
9DiDoGcdnYS4YTdWxFa2sASjJpGFS/Sh6beHFsbq9t1W/LTSMBijbobLLPi7og2+rSJwoa3EHbT6
/LQOpnDysfQUHI91wX95NXNc2kra9rmMAamF6YSxbtKYzRjcAELYaUtsnH9ZDVO3Ks4zQbfmVCzL
Q7wPzRUfeOl+W94+Cot271BGz3YudUKa1gBryNwuoQ3EFqDBDMnR88w3xXJXAOd/GuPo4+vbcv7C
v9MGZuOwI8hh7WhBc+SbdL3b2pokESvMSW0GHqb2xZW89hyjvvQ71tliICcIpmjhiOYXlBI2sA6W
IAzw+xOlpLknYtVpWIKE4/U/68KB2EAsyJ4N5mh6lg09+VdoyEL5vlMFEIj9P30CB5QxKL2RZRoN
xySmy1sTN+/cPvv8bv2WoJ9R+JCx81k2xvvHfpLfwCDsFurY7KGUlTOVdYB3aeoKaO+V1Sdw/jpR
fEIWJLQ+PIiE2SGrlPGjWE/A338ZYua7eTMbkGXqNeiLAos3g+HJk4gAJnt9v8+376VbabngLYzK
oASFcDbUYfQmrKP6sarr9S4E+2miwqG6bfzFu9VE9lfs7YId2OADSESUO98GllU6Rh1zqJKqlb/Y
HmYMnZtToNbn1/+0SxZgPQGqEhx5KOStDoiM5r03+anymBtKjdlor/A8dlvSlWXQpw1P+3AeKNs9
t3fABnuZZlgA4aopKmxKnSREqG6m9doo04V9sbE8dVeOI2U9zQCkeFJ7c6fH4qfTlttInrgq1waz
hzQLeSVOphbvujORttvilmtolmkw0UJjVBbgrZEhlh+Bv5FXGjIXWnvMRiHHZAmCuelwXUREukRD
3u5LKeIwF/v0T+cPx03XmPkGxrIkw77ObxBsuYGrIaH3p/NYOJl2oKvjLFKePM06bG6jQEVub7MN
yVnWLpCHYXHmH0WIR59Ebw3pwmspxYUH1Oa/VEE5gq2X0UyMZfzED1qfMK6LjKUYyf7eoFXkGC/a
XJglKUwQcxJn1I+mDzGd9nSPVX/lgb5gFzZksZI+aes6ollcCn4zYoRkJ47J8F+QxVn6x2rmOFv1
+Cj78Kdcomcns7ARi4pUcvDnIM7IdCw3cXCED1O89Se31W2jw5VfSH2ct3xf0i5qo1MMkmS3xc8n
8dtjv3ohHZo2wq5sW5Ogsuc9hC1z0makLLaMSo66H1cft4X5HViOm92/QwH6h9unB39+erVWUeDV
As7IA4V0F2To+rlxRTCbZXIRRsmmhKObaEOS3iy3ECV09KI2ogtSuGW/dibO5OSRU6EKzACATNvt
utiIrnjYu6OiO/Z8q36xlW5pLw8nHWLKbEBXVzQEpZsWd1HpekrJDJQoLaLYibsK61vVZQidCDhH
hX1fjw8E9btkjiLH+NAGdh16HTu/0XFWEa94mMf+JyTaZjcPb+O6pInReQJcPhPzMT0UK+9uqxEj
Rk533cZ1saCp5qAIAuTS/r8k8p/2Yfrn9aXPbuSF8PMvUNc0097nJsiipgne653oh34sxnu5N7Wb
W48sS0WIsA3QWYrQl+u9tK1ZAiZ+mr7+/WdP9dL3W+FzRBrix60XZaEfD4mMu9u4Dq9NXV9a3Apg
w9HwlmwDFq+2ORFH8Ei1ccuzbGiXF6Du4sXl+a4TEDhsqLeD9tixRGJDu4C/KnwMCMdZydld16oU
iFTHD7eMdIljXBnaxRnYh/431vU/TRB/dDpMG9xVlNIPR4WvDhv+1uz13epfo+W/cJR/gbdMUeq+
rIIsVF182rehT4bOc8MRMHu4TBXlxuqoDzJQ1/3jV95pItEvtz2xHlFIhcfxUIGraBEgKgHpi046
GRm358IGb61rYIAA7qJs9vUXESvccoDc3PIFG77VL00cr0hvM7QD9qSppUwqHjlavs22GfO532Jv
jTIMA/cJmIi/m7396rTpNoDLDEyOk9iirGvZr2Akv/gQf3Jb2qpCjVXHRbVSP+tHkLMmJYnUZx3x
1a3G+Bd+gIzdKskQZJPs4iTqyJtGzG7maTN5jgGnI+KiAC8oOVHdkFSVpRtmjtn6yd28VaSQOszi
Qv2M0HJRys2C/gKGrVPnR+CXz4iJ3vnj/Eb4UDx0O82zu/ktgA7WrS7ksPnZHJnthq0KdV3JC7d3
34aG6UFU4ohGP2uUSqOj/VTX/ZWG8gV/aOPCOgAOmtAfsHQU/0/I8kPbRbdue2I9yTpAow/g/CCj
4EZI4Q3/1y+Olc+/yDzHca3C7Qgyv57JTdvx2xU6Z25lVRsNBn0EWUOLJsxKrT+FppWgP5q/OG3K
3ySeI/XWGXOU3bSrZB/pux5laLcgyMaDHd3Oodqtgox1VH8PG1J+lH75P7cvP1cdfrviZ723o+6W
IBu9Y78Pt+Z9N++OXQsbDlYUUKmXq+9nx+Adt+E0eCe+uc2fMBsQFoWQHqwx0Z7NvX5e2QDGo9mJ
fo5CNP3PXSn7qkWNZfazVTZjKkG6mRgf0Ay3PbdMSJqireceSa1qul+73GBB0N9wW9sKatdZtNTU
Acmquo3vmNfOacgx4ea0ug1tkhPEmkq/J1lrNGRDgicvqr+7LW29nCXk2PpAKwJvaLIy5p/XdnMa
4mA21+Y2BsOwx4XJmh30wCkmZaNP87IXz69/+YUky4Y2tXMEqveNkGzZ5rI9sXrsUMIsQu9fCWmZ
K7WcCwwHYBz+80oCKLsqbSTJwraKizQKe/V/nJ3Lktwot4Vf6BAhJEBiqsysiyX50rbb7Z4o/Ntt
CQndr+jpz8oeuehKZwQTDzygSAQb2Hx7rT+010Bj8+j0KTqWPt5Za7Y45BH1IbEAWc6dIIwepDDf
eV+Wl9//3Nf3FmFrpXlN3cuBNUeGun7zGBHxdVii9U6QvjWW1o7bHawMFpmbrK+GfThN4xLWMP+k
EdRI8qjd3TYxG7jq90CEkyePrDXt/miGTZwa52O3zVq1fT7304T51pjtpwSBcmL1PSuda1x+5UZs
o1btKqUJd3pkoQTGzypff4UFlX8xXsPfLGNXccelbgUSD+NRKD88kCXj5muo+Hii0qf3ngOuse6/
vwN8xsvp3B/roKJKHZkM5HpBAUv1jxoi8Z2A4nuGWVWJz+4N46VbD3oWHGo0LKQE0mhH5eS+K/D0
+bILhT+W06oRzA72I0QojkdPueUWIMVktU33ucPjiZfRveOnBpL4garHO7P33/PQa4NnbdoboWGP
Yt0jM5NXPB0aAhg7VzydS9Od8ypSj7xHYeC2N+0pZweNtazaU0076JXBkyIWE+ygRlSBl3E0kuBi
jMZbarlCkoqVxjxWvRc057wdm7NbzLCGY1ubzp90vWdwrlsuk8S79uEZt2M6pCFeDnavenGtQkfr
bVHGeJlfH5Dd3Bz7bgVej4xN7u16v1I0qOc0Oi6jwm27RlHny65rHxjydERbttV4mWr1FtNduWWL
hQ3xgbiF35tBHCIUesx59dThH6fwIGwmT5pjLpXsjmxl5u9BKw2elDvloITNW7VMRFtB2yODwNi3
9f1RV9+dpqEtrTqj2AQWhBMCc9tAtk/CxR4+TZD+dJsqNnClvUOjors8MuY3URJtfX9i43JPwPs6
J15b9VZEXvK17fu8PzLBZj+GiF97MTD4cvugNnYF30G/Gwa07vk8j0U5ePHKa6cTGGr9Xk5zgjoA
U2phsgF+x5+qiZr3YpqIY9f9l6138AZofBKZrC07fdEG9aiSzW41c6gVeNk6qTTrWjqsGVw9/ufT
sTp3irqpVAobvSrqChjdsKNuolmr07Tp/BHcYnFno7juZK/MGJu9wokm8Nty3jMq6vBhh5WsPkvl
hamuefWNX81c97AASSDn2fEX2RpYeRRs/crUku0lgs0wotbbM04ZE1BALz8FkhlqYFOxZGAVluc8
oPSBo1DY7WBrc1cB27SA8e6c+SOF4qYKw0eKN2rH1q1tZOupAb4hpqxu2ZOePwKPdwKv8LD2clSm
QPrz0bEpm+r8h6d+KigEuq0sm7pizR6uOW5mWcuPB8jIjfG8eT+dgrENXZH1QLWJP0+gapOw3vsY
8JW60+/rhHht4ltr1rRjxVGiN2WyH8cH3pv5AuAjeAqgc/6mXXP/W1is96rWb8Rl269ZrxSX4hI/
BJboNOaNXD/s01T97TRMNgil5dzvxxyMqMlZjmfw7Ws8r40brCRsEsqIrkAdVjNmEEz/Z8u9jKNe
2q3j1mIN2ppOXciGDNUyf3Ky/60kcdysbBBqrlcJsyJM+XaauqzyRX++hh23pWqLGnWcBDkh65jB
6vu0cs+L5a7c5CqEzUG1VbnA+hBdRyyrkvAASqJJ76bvDq21l7EgmGqyF/MGwbjqqM7GW1AIsc8f
3L6otc8CloMRHCTks76eHwic82LoeLrVngmbogpx1RfTKoYMPrTkaapk82j05LhGbYgqILTIBezn
s7b1P6II4dTs+7ffj8qNzAwMI16O+Y4yJ3zKYcgCfxJP+R4+DduKraM75UH3nlB+GWX4VRRb+UbP
RZWwFvCT2Zt77wg3dnkbrDLljpTPtg9ZRLXpUdKi2eM0RP73tiz3FAK1BY03HWzf1FBWblPBBq6g
083MEck+a+k0pV039pe2ZeOn3w/pjYhqM1cLxq2OcNTNYCqpzyuZv/Ta8Q7ArX3Y25aKTnrus6n9
c0eCI+6mdruz7dzq9/X/f0mmhx2HR0fLugw6qOeRzqiMuJf3udW0tbANHPygZ1FjSLbo4wPFP25D
ba3psQ8jU+kN7aLgB2L7dcwIcytWFTZp1QcTkVzsfYYwNzyEUCu9BJTlJ7euW/ehmnf5v4fzbAlz
GvdFE4+oMXVr3CatamisLZrQLttOdeuF8WRax83L5qzAKsw4nwRdNpZem4phXFO/c6uzFTZk1fjD
VEaKN9mk6POxzp+bfb2Tgr4xBW3EyoeDSwUXhDarRPQ3ytCKeNjUH07f0iasatHkoEFMl7HI/7SS
Pa04zuBubVurElbVvqfwLpcRJiodN31VpBASUG6h0Gas5L4wT/tCZ9G+DCcFT6wTjNYdt0Ubryqj
zuStL9uMyfwbUfkRL/PktvZtN2O/8ktVRoHGXJno5QjIdK6pckviMGt1dvnMUPR4HfXRe8IV5c8R
7qO//6DXUP3K6d6Gq1TAFDyQjM5Q6SD+6iLCz/zAO8GU58LpAV3YhBX0fUyQ5x0iOSOfxhB2HIEk
bvc1W8WdhIFf7eLQGdvX6EzCsQAi2rpJCgqbsvIasdCCFm0Wtas5hc3w5oA+/Z2ldGvkrc2Tz6XY
W9L1GaQcpg8z87dzmEdDonNQ+24f11qtVxF61BSqLvMPLKdjmquTGLryonbvcEIWRRC83Kb7Yj22
aK6wpkSXrWZ+grXNnYzLjRhpE1dl5x24IddNtvuNyky35pdqD/Y7Y3Ordfqy41U97/B9nvqsgRhx
3ecSzmjbn27jbq3XSAXQECJdk5VeczwXG4/Svt/z89iM9x5FbtzKbe5qgwiIt/K8ySjpvY9k27SK
g3qbElVF4I1JJS6m9MWdKHFjsGyJj6nqp3GAoFxmWvNOqP/BZ9ptI7RfwaHKAD892Kdn48H/lKT7
ENSBW9O2+pc3Fj7YtKjLpnDSl3lMj8F3U3QXNuBFtNQGeWmcO7oujJtqfUPh+uY2NW3Aa1beOsgt
aLK5K6EAQdY6LgYn+1AhbMYrCj1IdEEKJuP0p4lAG65KOCaPbe2velz7yd9Un9UmR3pL+vXztKz3
bD7F61uVzXjNfhhMigw6m4HARG+Yz8vqBGpya+Fywot/NO/dNDKgMvMyOIwA1VbTtxoiuN5jOK8f
+zX//PvYcGMp2UJg2xT5ddBtbVY39Tdk0/7qCSSAft/2jS3FZr66DYB03+EQUspSDyct4ClaTwXK
IyuoYrqd5m32q1l0nVOKM9o+besp0sfbOcjvKSPdGB0b/sJJBGUwxtcZDZg8UbE0lz4axZ3xuRE0
bfqLKcJlM0/Yz+UwJNuWwyox7Jro+hpfrSfqh/2jaTS9E4BufA5bHoxPnbcdw9ri7Y12MD3YfGBy
KGKk2sl+E3ke6wzBCk41alSxRZI6jnx4V/i8cNMlQJ3ay0XQTfm0LDka3zrG0oYuj4Oo7unE3Bob
69zQbpPcZ/g+ZjXUXC6yHH7A+1a9qX1f3/nYt6aStYYbWFI120SbTPvbacrhPsD25tPvF9qttq3D
wyw3o0gz6WwVxT8l6T9PZLhzoLoxR21RqmUg01GYrckGvs1/CGCWXwZUexbw/+Vj3KmhfeuxyI0l
FjbOtTZrPuLhHJ+BK/oo9kGdZc5Kt1Bh01xr1B4CCXeEimr6R/nTE4VKtNsmaTNcq9ir/jC9Rsa6
bM97GbwT9dxenL6vLVK1txpVczU6rkM/OkvRh5caaitu2XybmFoUDEl8ueiM79XbAHeWWI7zN7ee
W7N+KRktAbHorNvFczeJMi5k4XgfsoEp1R5e2OV9nW0MXnHe9qaZF7ebv61KtZilwtGEVlk7lJA0
G7o9ptPsdJPgNiBFfMmWOtyqDJY+zQm0DzkV9HC6gnIbfUI6bp+Xg6psbPM/a9wTDz3fafr1WMBt
8onMueonlCdmYt49ZKNVnz+zfpzfbF5H3xeE0H+aXNdfXaYOt42LZShFCzM0lXXRIp98uJackM/M
76zX1wM+twGaciq04PWhsgVOd39vZh4fCp+aN3NJ2juh8/WozG2OhueVKdQ+q6xVOcpz4BZ70gNl
Z7fhsXasOdcRlG0LtM7N89rt5WUfxOR0weI2TQMD+b2fGlGgpmN91/PlKZ8ON7MfbpM0VOxzznRQ
ZBWIx5MuRBATxdwAbG4bFdeonG3X0BTZJpe/6rJ5GMPyo9OI2xhNuOgl9EH+ge3mn/NpfNsE7V9u
TV/ff355XchZ0c+R0mh6i54W3X3xNfnu1vR1Mf/S9CgO2H8XQ5GpZYI+DztwhRNueB7/D54X7EOf
d4SkoZ7OWzM9r7T/4tZv6yzpk81DDg1N59T/7B+ijysCSzS3xq9L9pdBGbBXr6JSRUaQsrvsAJIh
uQD7X7fWraWJ9+WlU74kKffa94rtWb64OcVzW2itaFEdVuw+SSPVh+9m04XviiV32vTAkr8cFX/Z
imbuyyJbumB9F5VsuwwyYk55V4hNvGzdkHCjpuMFeCh6rT5X0In16J1zxo2tycahSoX10wTouloU
KWNJ2PCOQ8e5hdy/Pz8ueNE+U0nu3Wxff5flNgkF9HKN6LKRtB6I4qeddOrcFWL+GelZPCDZ1j6Y
fiCng/HSLSTbgBQlsK1ToSKpOZbuJ4nIfMaFIneqPuQ2IEX3lRb7tOAH0f7bVBbvQ4icOa0GyxHw
/8q84w2kg7GXiJ+Q1+/Oyuf+nU3w1new1jELJhxFWlJkbQQhpkb0/cNB5/qN1ngN0oGEwzfK+t/g
rdYtwcxtbErkC5xB54mk7Y5ZHFUT6mN7t6JeQHovl0jJ5IrZi9wa3fsLJDrf92Nx5+x2HZH/PqxA
P+tl07mcgwocokyX1XxuturtURm3c44NSZXrpkiLkoWM5SaM+818mXPuNnlsRMrbDKTlWuy5zDNv
glD8bOTohjNyG5Dyfdh6C6hPpUs7PWuTN7FPqee2w9hSUQuDFjIvtjyt6+ZZT+yrQf2q04KyCamp
DIN5LQKSgpn8Qfutf/Tp7KYUwm1ACnZyzTAeu0xnr/lZUvDCI/JpbhujDUgxjbnt5yO2gB6yDJFe
/w69xe0tmP+Hj5L9oMatlampzFcYzXxY+83teGYLr7F5Vvnu8TxVB2RCj2D9ZkZe3Am9/Lq6X1ma
Nh6lB85EgY0khdhOmxkazg/rHC1vi2rxljcKl4jHASXzcd6G+WNYcPIeIa59NrCmhDfkuGx/UTkX
730KE6MYgkbsNO+zjOJ+recfDGUwn8IuqL9X4mBF7Je1+LBUbVjEbSOQxylksPxU4AP/CjwGtokM
tQbpuPkXXUT6NEfe8q2M+uMBDwwoCt6a5l1ZUrju7tW8wZgVB+G4J3Je4hJTJusEO06G+P5JFFEL
PSXtbTErSzzOb2OYALyovu4RKSHPGa38Ac7IdVo0RD8SiOk+i23r0aVNukFz3IbDelbCFyII8hSu
Qyo+qglP+W7OjtyGwwyfwOmPMk85TFy6TXTx4iOI/H6Rv/66wG3yqw/bsl6uHe9R8/5zxGXvGbak
/6iwKd4Wfjc//f7P3NgWbNhr2vuRD0zkKR28xzzSHzcc6e/8hFttX3/aL4dsJTTkb2DQnuYe3nWI
NhfOBjfTGG6zXrqJxAFkIk/FEqQq55+hT+h2ULX9QPMV+RktpyjVNMrjgHwklN4rvbuRdrCVtaIu
7DwsHpnmNUrg58AUj8200FM7HW4GxzD8fDnsolmnpRnKPJ3F1MaCmayC/63jN7WOEdsBOLcmIkqR
lHmmR0VP3Uort+3BFtjyV3DQYX1E6cxXc75aX52Guhuckqjcxr6KTs2khF57Okz5D9XR73B6/eP3
q+jG7cPGvvgxQ6DKm/O0XFlzVoW/XsIA/tpVBOse2ZLj+YB4/p0/dmNZ2RiYRlpmh1p6nu595SMJ
177nTeiUCsa+83LuoLicjaVC1DGznE6D3C/FFrohg9wGwVbOpqjlEzqee/qh9/q3xZS7qe1xW2kL
pSk+jJjxddc2YpAiiKoLF010/v0HvjXm1o2eN7uAagBORdMk8hOhQxXLw+/dFpUNgk19CNvHkMuU
9Xj2gwfIGh+s+uzWdWvFFhVVV/trmYp2gQ2L90Ox3C1Q2hzYUu5jbRqMCtSMn6LhqQsHt9uKjYH1
BdzjyEFlCqOnDCW2EPTg4wenAbH5r5CM7cK2a68FCqy9vD6FEXErAeA2ABbV9GiH6pBpB9+Zsid7
zOBp4DZPbP4L064I8pbJdO/k27ZZxnPpVcptits6W8oEEzQFijDdVfvYVsF6qqLScenbMltTVJW6
VoVI1a6SoMmfo93x2G8TX3upRCd4KdJgK8a4pdujP8q/3aaK/zIc9rSkcDaoRFpPf86sfVd3q1sQ
txW2Guhoe2GlRKoVVrv0xbPHWic8k9v6Wg0iE41MD3PEmaRk/Tuoj49O42FTXntOm9aj17Emwksp
qcjTPiLd5tb6Ncnzy3lRN/AuG00jUuTyOIQBtv1UR/TOQfdfHuSVW5aNSC2N3mH1APQNYsVY7qZd
vNNeieIZNi44vnP5Q5KwjE2088TjjfiGtdw8mQmxp8yHQMVF7W0XEcwcz4wExQUFNrR3e++XFG/U
Oj+ZaqBugdUGQwK4d4hNap7uNL5O6snt4dEmQESxdLzSaNcTYoOOSefFbXXnGntji7QpsdyfcMHz
gxDrsE5QaxnEfhi6uZdzmxLb+lbykhqRIt3xXXjN1wWr0W3WXX/PL7OuhVW5oL7kqWm97ay8cXsI
+HEvQXlrVKyDQ11W3USLgqfDyj7yuq9iQD9ueSCbCtslhVkPiLpUNfKE8+V3uR9uCQ+bCiMLLLQ5
YTyVuDxDhmZFtqaOHDdJmwuTssDJbIKoBeT0/lkjaLqxwM3rl9s42KFr6I2vgPwU6wkEc4YOqhF3
KY8bBWHcBsK0H4ydXjFbrhBSvF6NKEIB26KYYn87tUUUvC9yf/zk5TBMPeWzHFUMXyv52Jp5O9F5
MG7T1kat8mlYPSJz/2oU95YcfYrKKqeKfm6DVkohvTCahaVTGaRN36U0LxybtpZDpMwi2j4KUm8F
60Zg+BzM1T2c7sZa+/eb/bKSEdOUt7SBn/ZqOQdCP9JjPTkFCWodouee9xPgSD/FQ+pF8TIpd36n
6RsZgf+wzEzhQUFipEXXt7BJNT+DiQ/no/a128XXZpoHX7V6ZsRPcZB+Puj0xnm12XRYV22VB5Es
P50bjInwPvRauk0VGwWjOAjIfTU0DaJ8iUOiEnoUbuHNBsE8rvq+p9QgvA3VWZZLGEPBpnV7qbNR
MBL0PsqRSi/td/+HGQe8i6g7Hb8xWWwQzF9CZsLlOFJVSpP0zXWSz2sVr5I5nsJsGozr/SiX3j/S
TgxNLPP8a1/Je/foG1lNWz5rHMdWFdFw4PWsXz+1rKg+6G0ov/JdFU9sqEbHW4GNhh1IPjLJzY7H
APkR9ZVgRWe3g46NhuV+Ax5y41sardo8kaLrTuESutWBMJsN8yQeMWiH1mUQnudoGh608pjTzGQ2
GzaH5qiLdcKoLM0Wk1m+G5DOu3N8f31uMpsOO/RSjwcukalCsDk1tNVPk4qKx7Ws/Tux8vUIz2wk
DLX7i4xaVD4XHVgWCHudxs6/d7u+1f/r//+yfRCPaL833paGJoTrNu2bFKoq6t2as97p/M1sIiwv
6wFcxLSlQTkMTxOBjHWFTPbZZZNitrYSxGU6SGRjdALgCLH2/a9BuDidNZkNhA26q2D1pXcUrVQQ
NZBhPMK26c7MufVZrd218pdhhG3Pnnq8Wx8COOA8eg3qlt2GxeJOGk/SqK+jNRVRex7V+G5rpzvh
+EbHbSJsHQKZ982ypi0x7yNdRie/WCa3yW6LMSJdN82s98ZUz+S8tN/hC+P0qM5sOzufcbHqY59S
JincPtvusq212wMys5GwdWDz7hsypox0xYkV0QdSlW5Wt8z24BxC1kSV101pKT/XXrPg2lO7jvf1
I/+6/uXqoYABbS+s+6qK6Q9Ut7qtTFsjS9d9PeiymsB1EBVDznMIZu22eGwirGwCpL94MeGGCTqi
9L0TEUPktmHYRJjZ26YY12vHy/U49V3+RsyBf3FamDYQttcddEHg6pPCZCyrvfCbkdVHp6ZtHOwY
IJe6o9wuzSHvElfB/F5Jt/2f2ezXMizYRqNmTJfG+ydfxSdPb07IM7MZL2SOx3qb0XQ+6be5efTm
yem6yGy+a+F52UvYRKclXYqz7hU9wbPh3mP1jThoI14apspDDyvVdMIrWBa0VDxcU/hugdAWwUKS
rtO8IH1q5P7Jb2lW9vUnt3kSvFzzzKtgsdEVfSqMOB504/0gR+hWzMJsmus4+qGuUAWYzsX+Px9g
yjLfPWzdGnFrywxzKdvDqC7dwy0TY38y2+6U9GY2zlXxsobu/t6mCywOEynk+uzRxk0AktlAVw/e
Y2FgllIcbdUJ1YdntsOoz+lz2kRXoJWiPhL1aQtl5EvPuuUSRgN1yqszG+nKNw2Hht0fUmPkM+dp
sIo7R5TX34+ZTXS1K/MrvGG0qcxrMl+GtQPZM3lL9z2Ese0HupbRU7jpo3dbUTbkFdYSlp50xjgx
4V3ycJGnehq/uX2E65T9ZR/1eQMdXxHqNBzJ96ENmzga8sZtz7Ahrxx1o/QgskmLsftMYVCsJHU7
zNmQlyi8Y1Bz16QkXIKnZeJnnR/S7eRvM17cKOnn89ykEweTPBMUCUceMoZuQ24dcREfo75bqibl
jdefu3VE9SXk+d1atzmnde/LBprabXoU4bemM2m+QC3w9z3/t1r6v88yzOacwB9FEkWobYrRWZ5E
3pdtPLSjOS+sad5C2Us98IEe78ctXLK5msyloR195i2pEPvCGX5gSjfnazCU8cZ0Pp0gxTgkebWs
9MJHUF/+0BiMNtSoT5rhONBVxZrBcdYN94dp2ssJ7y0wbBoUVm9gwh8ro4/DYpxyDTiXv2y69MPK
ULi3pdOQx10Pc02+MLc0PLMRqoYd+0Ar5JG0n8OBa3iX147+5MxmqFQQrQFimUnWrnnS8MH9WW5d
+eP3k+bG5mdDVPKot3Wh1ZEQtf5oJnnefOnGYjCbnlpYPiBLXR9J6QWQnaITNK1QneRmOclsEYhu
r6M9UrlIACG8BUe5xVVX/ek2LNaZwOt2ANimORII1A+nHVWXj1PI3GThmA1niS0nkcxnk4TL7ic5
a6oYih6LE/DBbDgLSeQo6hvOk31pj2caVOqk1WHczgU2n1XJHI/WRR0mhK+fQiR14lLmxC082jxW
CHOivuSFgNRJwOMNJ8m4Krib7hyziay5wYvkIBaTgCcfHraprB+23M23ldlE1sghsjaFNEg2Hn4t
WvXApt6tIJrZQFblLQjlvA6SDjKtRn5u885tL7VVufAMEAnRRn4SSKz9sByDE9LKbhclm8VagwkH
DBgGJqRaknyBx7YXOhYFMFuVq2pF3uK67ieonDXnSYbsXAWOKTqbxoqiUHblMPnJMdDxtHfIMOQQ
xb2zUd+IuTaRFbWo46ZrvicdK/VfjR9t01N5eKXnlmmw8QyCejBobOggCUvUtkUqbrzaDURmNppQ
hh3BXeDAsIt+jOkGJcSrkKZT1LXRBBjAaWHafk+8bd3jrpzC84gNyi242LDavvpweoAlV1LTQsWQ
zHyjo3vU6q1Pap1big2WIocmCOad6uOtn54Gb/3sNCo2qiZXwwJoxfvJEJTsoSUoAlglkg5urVup
+mgLamjnzXtSzcY/1f78nJPJjUJmNqvWqkMcSxH6iThpE/SxKEbHiWizas0ShPzIpZ8UO3uCXhbs
Mpt7zy+3vqb/8qgozRBG9SBEohf5aZvzB5T03RNuu9W2dbJYmz6si3YLE1oG71FR/JGb0G3jt2G1
Pmj1WLVyT0ZS6OI0Vv5V4p8b+HE4zRWbWRPUUDqGDCsIspx4yP9SLfqLW9PX4frlpuvpthAqx0aE
dAzMSeZOwM1SKLerrq0vBSVOIGtwiEu4j0tQgWej92rflye3vlvTper9IGg7nOQ6Mk5x2EcPEGf+
w61ta7oUGmrpZFr8ZNnXhM7bkzkOx2hr3XSHgwsjzeonEBTdHwhb8IQZbZ5jItOmh+S8A4KlGPPe
APDo8qD6FIUBcRtzGx4aDgkRb9HuiZ7D4CHCkfdSN7t2W0k2NEgn1UBeaDDJXFIW4519i1sPtVxO
39RGByGpWMEMVu1JI7YKqIc/PrV4HHDLGdk008zCWW9lFySeV75dtvWNWUPXnlurVI5e5xtBtoSv
nnwjS7M+Cbozt5Q9DV7GgGaFQxH85rakOuDSNdel/hyykZ/dRt1apVSyHq/gVYANIzqL3LvAFcyp
1IPZSNO0hYqpqTFJ1YshJsjrnGB+5GarzmyqCbcWMUwGHZfj4D/LyDSXHEoRbgvJJpqCgcuqYBh0
j9fqmaplTPLmuCdJeD1FvJKSsqGmcN3KQOMGhyBQzA/UC4MfWormY2CW8c4PuOZvXvsT1tHLm0dN
IClOkzFso3dFpMazFqO47E1EsIcEbnArs0EnOcCsfNhCmoRd+ZWFw/s8D9xOeDblpMlKpqFlFChc
7b0LoqCNi1kIt8SXDTqtPsO1Tl1b38IPniRNvIze/5wWlU04jYr3ELja9gSupfXnRpfbuy0MoDP+
++ajG9/WWrOhWbwQLPSWNKQ3H3sKU5sYxs79Rdc+OR9BM75XY4H6h6Ysmzupn+u8+e98Cuz3znLH
VgXhriXpNOWPhuDqqgh58AC5fYGjr3k/0wGZ0N//wBunQZutMnPQmXpkCKh8/QM1AN9Cqdz2MJut
GkS58b7FLtNu0Wnppv8V/eG2DwQ2WVXBFXyAa9KKtIEuT2u/4u0gcvMVCWyyiofag4z/sCZ+LZZn
WL+tF9w1B6czbGCjVZSxfoGGzJrMI0Qnrg9RsGRzW8iBDVUFOkSaALxNonkXxBHFP8V+Z16+PlUC
W2WL+3m/k4Gi43Qj5/1Ksoxh46b1FNg4VeWFoME8zPqmgA7ORtZ48bb9g8ssD2yaatxhu6Fhn5zg
Als9qZDk8WKG6M6L3+sbADTSsZB/uTrsk0aRS6+3ZIWm2qfZh9pcrCu849K5hJbdXDlKHQW23BaZ
iclRCbkl6vC/znyO8xV5bbcxsk7jE2i5um3Fmqxq4jFUUWpwtMNfTo3bcFXfcQ3qd1uxBRQtDHBl
ti+7U5YvsNmqFWupqbdhSWS46wvcTTqkKMMfbh23Nvdm6QASrMuWjAWbHqd+j6ChAasYt9avM+qX
mQNDgk2EwbAlQ1GIk3esTexFfHRs/Xom+qX1LodxOh7i1uRQwxLXE7TfG9ndk1C/tvLKNmVbYi7T
IjsNhfwECVz24CEipwXroicj8tppB8Gx4+UPABtdbmtRTMlGgrcoBvi5UeHm6BnYqFVLi0oMNaa7
31fzhS+eiTkXbs+sgc1azY2c8znP54Qw0731+3Z9qmce3jlx3ojENmwlZelhkzq2xIx9F+++/Fgp
/tFpStpE1HXDFvlcrcnGvOeq+Xst3KpcAhuIiljtC+75W9JtpjuZ+fDjI1g6t/BlQ1EQrQwaumFM
Ak+vF8/M6sx44CZSj8zey5lI69Ung0Tg9XxTJe1SQgwfxkGOfb9+518W6rYENJzWGq1DffxBHdN4
GqLJ6Toe2CJXspb1Tjy1JkNEP0Nk8m14eG7z0IaiMMWXtq4w5p3ftJeqzd+3HjEPbhPRSjyxVkHZ
ygvmRKGI/lR4Y3sa2jtt34hdNhbV8KUGtSGXBNaG+6npR/24z1N9VlvllpMLbDYKogalKmY1J1UQ
eQ8Tsq6PSnO3Yzuy7y9nTFu03j4c0ZxE4FpSQo4vdG27O0jxjdGx2ahjDXClDb09QUa0rp8g86c/
1N5QPU+FL+79kRsxzMakwqVrYQdN58Sv5qeWsi8mLN1OezYRtZiG6avBR9LRMYjnkYxx7Zk7jV9H
+JVtz5a9UhBv9uAdjPioOOrrx1Vetn2Bayto5o909tuT3xfeachR7uu0EGxMChVZPtSo1zUZ+9E/
LcLTF6843KQCApuU8jduKKRCxqRSU7rz6H1QtXfSabfmkbWCFdO9781IG4vWZ89kG4C+L37//5xd
2XLdqBb9IqoEaECv0pl8jh3HmZMXKp1BAgRonr7+LvfTbXXcrtJjpxNZRrDZwxoODYSEXskQXvoR
m6Q1EAAbVAkGdqJk8y8fpPo4DTh1WevS19KoF+rxLWRKQA7Lsx51bNro4cegy+A4dNwftFroXRF3
/BItQfVl18fejjfJgG9crYW5Lav/6XSjj3GAQmvXw7f4rDSABqto6/Fmufhc1JPK2gKc1n0P32TK
JVCsJJijDlPC6Bd441eQhn7ve/QmTfY6RBuvf77CgOfxGXdj9VfT1XSfKQrfgqdMrEpap8l0YxWr
HgtZwvVz9LvYNnyLnnK6VtEgu+4m5mxanfrZVjL4sW9hNglyAi+O0Q5pi/aU/2yZemq9WHd+T/bP
K4bDKgDIgMXfBrV0WVdEd41hr3QEXwiiW8PBsn8mmzaRvxWS9jkvbyxwKhtrQzMTTY8qkespqvZN
PPkW7SRdjNYyxONuQMmpnNMyymJRqcuub7BFO6VBaqEhvQy3gRf+GxoiwWWkUMTe9/TnFfy/1JAv
6eipw1fo4AL+KBcjz3Scy1cCwvMB+sNltoU7zUE4jCSlw60PF+4zPwmeJ3CQKQCswE1mE0b27aYt
9CmMOgG1waC7jc9Cgx7OUhmTi8v/e5VeuAa22Kc4tmQ0fm1vQbzI98rBQqCqHT31AhIgr/yM9IW1
2iTpxBM3rKKYbulc0XxJQIhamCMPExv0waRlcfLoPGdiogzyjqhad67c5ozD+D3oTdzRazTL+rjC
M/tI5n34CL5FSLXjyJp5HemVFCXP5BoBz7yTScK3CKmpCjFajPDwqqxcBnk/H4l9N8IWHxW3PK45
xaPTGLononc26wHv+u/d9EJquoVHuWUdR5+w8ZauE1IJDqHmW2OS+ZVh3QubdQsDWpSKiyQErLka
y0FmTefL+8Il/GZnwV/JUl/6FTaXsSGsDmaL/vgcq9+YFeWqh7rFfy/P31PFP0SNLR6otC08vYuu
vQHyWqZYeKCYl+fZQQm30SNYgvVFFqa9mxZt876o7SkYrTxyb+2v/36Fl36956X9v6iYmMoOE77S
LbJQSRXieyyb7/sevTnmhs1z75ZuvBE6w8vpnU72qTbzLWBINytME8MeWYw1byH0wcd9aEG+dTOc
IkAmXYqBRRSRJ/Q+v4fFPjM6/i9tK1dKcKpanIVA/Y4TcJE7Yf7at9Sb5N2NEp7Oy9o8u6t/7+Yn
RvqdR3gLFKqqyQ29KOnVphYJ3XzkNn2lOn5h721R35LyuXJLgdBjAWtI6ikPJ/d514psgZMm7dYy
lHh2MSjgDzsHAkS8D1PCt+BGED40p16Z2+DcV26jm+LBPsAaZ5tTw4eA1DJJg2s5LO/TkHxMBvNK
rvhCjrKFTikfT871JLgWvBkuZEXmENa1eGOHIDpA0Wj9sG/t2T9jCsZmzq+JDK5QzcykkW+gbv1x
36M3hXCH1ruGGyW9ytT90p06DLCWfSUav7QdN4dIk3mJ4kkEV3BgfgVJ8mVp5WsqCi88e4ugIrKO
C1dgSQpXv2ksiw7wxI2PuxZlC6DC8cQ+ZHjxxtZvlWhgo5l2++SD0D7958ds4QmsGxkF13RqHws+
XIZlnwo134KnIA+XWmHwaDGrXPDoexEHrzGoXlrwzb3m23Cswy7Ea3OMhlP/g6BM2rdRtkpQhtei
UIIH11iYD66qPwnvXsloXnrtTYqqJgYFqBavzVd6N6r03HbRvvpnqwPVwk8rUc3zipTffbtchYtf
aR299NKbQxlYx8aKYj2YN0fR57NVp307e3MkudSkQeb7HEnMp8Cs2VLv45DxLViKLVAMbRWWo9XF
o6tMpni1r47dIqWKZSgjGIDZWxeMdSbsvB7WsnvNZOWF1d4qQK1gsU+D0QwujMWHkizQT1uXncXl
FhlVlmziQavYNR3kVz2mX4WZ993IW2TUIJpp5uPzqWnkGzepPHbBvq29hUVZX6bdOGGbyAH1XF8o
KIbJ5LBrD25xUVVamKUA6fjWqlpdoN7PD4Pmr9XCL33NzV1ZAfIeEEtx4NPh61i1x7ke9okm8S0i
SYhVaW9WA7QhFxm34V/1NO/L3baQJK1YLElhKSCpJOvH4bxOdtej2RaR5PQslRiJvjH4IYU6m7uv
e74k26KREuZtKmc8GKQOBFif20HsykvYFooECzALV/hhvY7RyDMdtzOYklAf2ffizwnd/xVpM2FG
QtNR38ZBP1Bd/WjiZh+ICoqe/3x2H64mUVK7Gw4QAFQBoLQ8gzxYv/NrPm/8/3t3+FyMkwm66jaa
cr3EBbeHeNzZ0mFbONJcmC6NOuNvWtffWl7/aJNpn6g/24KRKiJtZWe3XmFFEmcLG4OMqXBXzsa2
+KO18SPTiV2vlteH0MqPnJevtRX+HFPY1uyvETZoAe12N8LNV7mC9t7ZaF8Zy7b4o6ATwns/sOvQ
z3OVR61OILevx33e0myLQZKjQrCibXWTJPpGoLehA70vw2dbhae5IkFLi8Rhkiyh+Vh384mr9DU6
7fOJ+Xczh20lnqYu6CBklvrbUtf++2TC4F3rB/W+GFN+3hUItkJPAhqhoVi5u63T8q3S9oGpYBf2
i21BSC1rAklBM76l3qqHsE6COxM1wyvb/W/13T8tziaxTfpIz/NUuRuUve0hmW1z4j5cTkW10JxF
4ZgXjQ9kRlXff1xjsZ4n7OHvE5n6LxgLFF8Y7nd5gK+5PJuxjL/PLVocMW1Ld4ZGZZ/DQYfKIwui
9lCoLj6tXeR2ZQBsC3Di5QBNQKz7FcOnAwz7TNbOhu0qJtgW37RwtUThBO1UMayZtvXZ9K/xAf/u
Wv1p0Tfps15DGFZQ72+KIATnCmjoA5QZh+SiAZOp8x7uMFEe6Abqb3D9ugDySuqcEDnnY1qEx86E
6ApGvSYHVgmqM1A6ug+8osFNFqM6l8UYHAxkTc4JmORfhkYkb0BSB5FcpWl7kHTBh6HPWY1DT/vT
NMjyBBXr9qFlGC9b1c13UCv0N9k0r80vXoh9W9CV7JTRTYfljO3PdkpvwbDPQIZtweQJPFIGV3ce
aUkYPDVjP2esT5Nds00wWP55TcY9EIu6jui142xd3sp4rmad9TB2T3dVJXR7VVbepENbLcHVqbEf
bm1apOm11gX7tCc20e11aTgGX3yJ+DWJjq6tmxSDo2aSr6zPn4Mr3d6XUOQLOQRKVvTzpq6/48RI
CNCnyFVYDW7krpNO/3VzVgOk4KOCX0cR+k9x6+bPkot2V4il26szoS3ruxiOfcPc9e2BEACd5wB+
Y6/M1f689+n26qx1ya0v/HI1LRm6bOhmUWYtqc2+HbS9PmHNwCHu1LLrKto5K5+B5icYWLTjrmqf
bi9Q2AlMRTiV7Fp1NMnBe3NJRhZPxK5QS7e3Z2naljsn5muwEvW1wUTqPh2L9JUr7qXV35xgYpM2
6Do0yrm1MICyTdIeeqWXfRcF3UJ4gyWRddi087VPWaWyEJa3B1Umyz7YJ93eckVC+nWhbXClVneY
WNsOF12p7b4ihm4vOpiSCjk1OMFVEEZHKN3DAGYp12nXnI5ukbydQyFNrZ+uqTH0LZuMlwcPP3mx
73D9K/xXY1sObFyuUSWH7w56j5cVvct3u4Ln9tqCbETNh66crl0RTLfSK7y3ELbf5wtHt4hhBoF+
YG6xOtHapR6YOhq8A7pu/rXv9TcFatXwsF3EMl8rO1WHwCSlgesfb/fBeukWNDxGcY9uLp+uEriB
9yg2huVojInsrrgPB45/3r6qH8c+LZA1wLrtTTx9MTtpRGwLpk7hGobuHLjBMi4OkB74Kki0j7rF
tqviDaycZUTMrZnb92kp4WopdwUzthWXNAlhFSj85a3Wk8l60eozvPP2SdWwLZDasjlxdVVXt5U0
/GFO/Az5sp2eZ2yLpQZIOEplmapbrJM3cRAA6Fnt6yD9yy44mLmtIIV5AyvhL0najysNX0lw/nx9
sC2Quh5hvk6UUjcs/duEYJ6Y2HmfIT3bQqitVj6Ei6C6FegIZosFOKUu9K72P9siqMEDowmxE7mG
mnwzPeYtYKnuu/XYFkFd9JYsxdqTK1/UZ1b4W1jtw5WzLW5aVWVoCo9Get92+mF26q6xPH67JyKC
jvHPiNKRpYpLMZYg3HRvkOONme7qfUAmtkVOD3KOwiSsi5tj5XwYagfDomLd12zcgqS5K8IC7qHA
GlElj1AgWJALuF2derbFSDsOP1iCWejNVmQ+eiZFBi72+31rvplDrX0t1hmn6IqZUX8XiXU92Jbt
A3ixrWfu4sVUDSUV134NmwcLWMQlsOk+8DjbQqNtucDnASaf1zacx9zriGdDOZJdmTXbwpWdb6mZ
IM987Whq8o6uh7kp96Hq2VbocSkSpOvxIq7Ee5HpMPkW1X2/K+1iW6nHroWaHoXMw1URXr6RhH8j
cd/s241btLLoadUIJNbXuNTvpefTsYrW17jPzyf9D82XLVpZlFUL4wcZXyFpEJ6SkJdX4Jebg6/5
voKJbRUfm5oSM5dBfO3ngR5ow5YP6dymrxT0f0NO/vQbbGZTfF0bHpRVcm2TjiXfQqSV76cqDbJy
VfTaw8QrjzkkW8dGmreha2GO2NHl/VKG41MPm/efPeyYqlMYQVtbVhU/Rbqb3iVMBo8hWkUnWG4G
H6lNzXmM1zQf4M9wB0KeA3oSzvC7YsIWLRuVIw3HxkTXiNv6DaRC+UPnYwip7Xr8Fn4NdwwAV2Uc
XcNJfmmIf0/RINr36E3zjhJsmedc5koquqDkbua8iNPX+mQv7M4t1tqJFDKxzRxdoY1lIbrQxGvO
4pa+o2p0+xKDrb5kzyL4Ws5DhFFBsXwVg1iOSVW+Vk8+5+Z/2J1bxLUP4Czs4Op4VUCkvTNNMd9p
BM8ib4a043lQt5D6i0P2mjr0cy3zp5+3vdFNN4x+baLrlIr0AEWJ5VyiDXWAoJg6OaQpP1757s8f
+E8/aNNICOhqej0BncGqgY7vfSh0m9etowdRtTb38ADJFh7594WNgvAAv2YGgjn1A75g18IrKH1m
vbA2Cu9io8PPKpqLD8Ys6ROA153PwmbkOI82AG5ynQC+IfAuQVL7JIKqfNQ9Kc7Qv5w+VJAzuxtc
W3ZZULj4hqb9x1WHxdGX3pwt6KxtlQk+0nO6uOXccOI+VtyTe1/F/ZRFCdeZr1T3uWDoh7yyOC+s
Dcef/9800fXGVaqR69UNDjrG1M3HRPFXRpUvfeFtvGvHFpMDE181TvUZMkD6FNnQH61p63edWvQr
fbS/VZD+9IU3iUq5dLpxaY2rAe4AwV1tpwZ2W0ArZhMMAI9AGLvPEApqfoCaGB0NK39RZsKM2qXK
FGAI565cxCugwBfqjn9hacOGmgKsnWvn158dNOEyabG0uz7XFk5LGg/l3RAdw3CIv802q7r+lbj+
wrfaomk5KYyOKyTvAXFzNjrV5kEwRVmyhiJvg3Rf44RthfiMsbGismH4VIbnRPZnl+xkS7F/Ye+7
ooHwf0KvOEvJ7zoR8tTCK+Kv/1588eezsgXfD8MCccyBhuhYpemnJOjnK9exvQ914o9dUfjTVIvl
moRi2jee3OLx22Bc4tE04VVj+HkNsVUPcDSW+0qqrYk0LRu0C3sbXps0bK/KOZq1iqbv/3u1XjoH
zxvt/yLL4mMeYHrBr26dnctaj4ykmAT7+N+PhxzCcxj5w6nfWklj3FxXCgPbqw/isgjzUkOdvc19
wEnIshQyY8G7dRrj7qfCFDl1mV71DJ0fpicCKT8lWCTbbDW4D+oMxrJOx28LQHvGKm87Ooxl3otY
ADSz+m6hJicJr8JP/d9HMOtngJh+F0OTFnOGIf6wvtGxiYofkBIyaE3NBWybaFavVrs3TE3VsV1S
di7gYUKOXeBxWczjoC4WMhviWEJQ5Usvm/YMEN09M4uGEbBbJIhnLgry0JbRAeLJkGWlJS7gtAcB
/dIQEd1XUPZ9oiqQ4SFYVTllgzTlCXYFvwtF1p/yWeCuGnqdNUHaf5bJLN/4ooq/2nQeHpvSBacy
gSfJtEqrfy/d0vqsmuNKPrYQr/pihQjIuYRGSvWYDB22R9Yh+7PY5EqTzHDaPKbKtIfOBjqDNhq+
8WJGcWiHyKLW5c29oqr8qXxTZyau3tdmDe9T/A6wayj7OcdkQh5iYnRu9GCfknaGOTJrm+RU43O+
DSDwNr5JKzn7XEYueoRDi3wkMlGXarCUZAOcOHKzQo8f3eOZ1e9Bhop9Vtr0C9EQVBVJEbMDt+xj
WKjghwzZ73gxHnM61X6KUlH4DGTgQOVAb5sD+FPRwdZdd2jDfjhpUXQAYCoiMcpNIOfbjl39qe4q
BgeuqoTHeFumbLhM5cqCx5TMoMCV49RMF93KmX9sfN0kR+Id/v2wRPPzFDh0Jh+T2F4aFdM7fACP
t3Qa1La7eiogy1ZP6P70mYIxrv4kCzFB97Mz6VIeETa97nPiKuHuqcA/zbjyY762RfBW2SII8wp8
5pMsvIWT/TCFAzn03eSLu95Uqnx089CeFPb7fbXAf3jgdQeD2aRODq5TPItQlLiDq2xbPyVGVMEp
6pokODlMBeOTjua0lYfarugJZBhh+/rRJWQQD1Ejm/KTa5o4ePSCrn2cSWSOQe5KZxqDN2kqckbz
kK0uVw5AjmscuqE6saWb2hPkKwr+fexHtb4l0sGVTYE0V3/BbMBM8OX0nE1NxoAXGDNTj6O7Zyyo
+P0MWIj6odaCqnuqOvxVizWJnuAhF5BswceITqWKXHziXZuKy+RkK3IXSMC7szqAh10+dksqHqRL
0uJrAmZKewLPDKp4wuMfHFbrCSSBpjns5RMcmCCmCapVPJ3Kpg7VL0hsdkDSoDgbi8eaYyOexTCO
8dX7WsNjtbYK/Ya6GIAx62HvPr41YiiOuiUSkKqmaMYk69Jpij9XYOTUX5sFxs1PIrQRMpZA4HiG
A635ZXVhMv/WrCQjtA4m1cBOZSbFHbcQQjrQUuvyro/Luv/F01bzBxFo0381bTqLC+eRIh8LG9ZI
IH2XzAJ4SM3DXCRTLT/hX7nhbd1Ea5BkEyfCvVFJ0A1nCB7HwzG0XeA+VEk4Dw8Jxb6GKL8lybFh
8VJ/hrrlEKHSrErsY5hUpefaDGnzsPKiLy+p1rb5EqyC2YclrLuC5mPbBEORwSKTx3cJBIDcz1bq
ZzanB6fzrCmUwS7VbJfiVoPwQC9xmSJzB4tqrta7ObXjVOQmirw69MEcPkfXgZLxs1tj35/qoan5
PUM0WqKjV17qq1EgNH8ewziG/l7s0phlzk0yLDIQ2QGarRAr7N2M30k/tWD++qNMZRfdQS4kqr46
uXTJtYTJ80m1ZVSdqwl/HxYgq5dHaHGL5kkyGERWmaaG+QvSmGWyh8iNQXUB3V/N7rSmAoYmS4UP
84bEIbA48HcfbHzGRQTWHk2V6u8mP0zuVwKP7fjCPIQJMgXZqCLr2rhtD3VnKvpzbUcynC2FdKzO
2jYZlywuI3IoOqqIzQPrm+G7Z8kcvHWVM05niDSqgMojDZoCbaoYbaSuSnWwZiv1uKDSyCr5F3Q0
JvIuaSgdrg66ePM5tFUi7qmho/ihPaP0Yw9BQXfSMe/lF07biT3YJGz6d6HGJv09MjImdyXAU02Q
1YTR8K8wYH174WtIglvnxtllEfh2za9kHMelzPiISdbnhKmOnrwCaenB9EE8308NR3GUVWMhzPeh
H2T6RtCqK7/OOAhjmYXJ1MmPYlGSnLScWHxiyTIX9wr0PZI3fKFRebAs5BC+JRM5m3ZootsEDJn6
jt4Rqxpwh0equ4NULEWfJcBlEvyAD22gDvhB1pjD8+HollyGGAVNGXOsDZIji2lk7hWj4MjnK/Sw
xp+rbTrzXbtI99/7VZEE5dmil4/CC1N+4B4YzV9DpfjiD60g8RCdYsXRTzr2fU3FPfRbbfvENAm6
8mKhRiumHEoOfXMZymbmxaVOpVp+WZDFcD2oiIfyCNmF1KpMVHEdzVm8WhXFsCWA5keY9awm4z0T
jZKZS2WY4LaVsoMMfdz2bUSPQOXFojuU3EU+PCcDECtfOwUZu+g8wY8IYthLCJz6Nz1ETb/k8TAC
qmYXCRp2JhZXjHEWO0rECBKums+yEr4zZ8njuKAHFaeCuCva8wN/YiOke6ecz2ncfNfWDXWdcUNL
dfXls6RjHipa2TWrxJQYMIfHeo0PYuxdUuYpEEHBWTsCJ0NoxXId3UHieTGXhDg6/o6COk7OE1Ok
PpdoPYlDtMbtlHeJ1UiYZtWVkTpRn8iiwlBmjN0x1uO6nKt4MuwrkaXrjvMgwt96TRz9ldiRm0s9
wy6tZyHLq165t4zMUZDFhurwXCHdELe0YMEMG9VIzMslWim/CnhOLLivJ2tOsiVj8NFxU6zHOCUy
0ueCzYbcLx0Z6Q9hWXCBRUOozwIu8foI/4suGvN0hEfugyoDyh78vECpL0eXjgHLC4zP28IWDpot
dhwb0A/5ckeG1h2LaYBYfD1AX3iEgs85RRrVfgOICrBx/MoABNy1Jp2aNCvdnCZHwQVwx9kKUyJ3
NyGzRNRQWg1ZCv3pJwEEtGsyZFVT6M6L6Rl7R9d4LsiJJ0EzX23slX4itIOALBxsGNI1HF0KhayE
u7T8qyC8aS9CJVcKdM9dySDviAib+q9TnUIbtOlWow46WZi4i2jXCvy/zpEuI+jCqb/MIsF+XMeS
lFdk1jH/0re4uR4BsbfsnazXwNyNvcAGjIEOxGCj11Fvz3NLGryJMOE6XPD9ZvO0xhHcxjurfmLo
hMtQy/VSwNz4d5J0JYA70+jG+i2HK8Zwn9Tloh85SMHR4zKjuft+4SDBXMASsKrMxqqMYA5R8WU5
wRCp879SSkl0qoo+EF/DIRmm99EAmtV7WdhW/tB4V+Q7JknW8pvsExIHoOusZfy42lR7CBdUVR/g
Nwtil5VBpUBt7MIF57ftxpnm6NiqJfNBmBR3Av3tk5498MZQT6zVmZkx6RArZqMfZTwUBBllFcBj
GqBClVoANo+jEKz9EMUBHJbzQNmWvB98o+rpiMGEjOpLVenqnCYCV3WfSJGWeZs6wpGcrVHyU0IA
lTd5PNZT8CYep0jdsXmNfMbgMnFebajfJ9oWNVL9BHXcyWsfKpFNwRDYh1C0ri4zo4Vt3jBpKk+z
IV6GGPczaVmHD0cKvT5AL7wcfK7rZcnw5wTQ5ioqh6cOFwTCH2gsEvCnolPuwJd2rn9GciFP8Rqi
ercQub05pOn9iojG2hX9upAUH7BroT6eQFR6uusEkugMRO4leEP7RmAYK9MoLe5jWPGGSBlGL4Yj
HlxdDGSE5g9lUqfT/NCktG7eTl4uyaEaqip4QqKgAggZmKUvTsQGcfJuSJGtnFwbD+KpTetyOndD
Iu9D0UO0I42KM1KuwoD4GZjUnkGA4vRxRRpojzXDvvLHFgofXXM3Rj6qG2TUz/29ko7kQQ26GX93
k+6TvyYIHX2aYiZ+oThFMDuli4XM/8jkPBxqCH3/XGCQmCuMEk99B6U3mbdCFqHLEXz4uBz1BPps
cw4HVM7NXWFr3xxR4KdGHMKB2+lDWZfF1B8wke2b4kDCVXD48AwtG95GaText7CSJ19VMwmAVQtU
BiLni1NGfEJlDDWvwdRw8IX/I5zhk1yTNibQbERrNYwOZeh6SGf2af9Qzjz43vG4Ket81kQzeWBj
TWiSWQ0e3peGhmQ6ED67wWRmneT40MyThl1aL5HJDhh3BRU7dnMh629C1WI6GpyI6J3ALzFc0yaZ
oirHyKc/6KZeBsC2hK8yS+Jn41gHTXqGcreuxu+eR5SeF/Hsh5cnM2nJJwRZG7eoXYlZjmsJU7Ip
S1s2h1HW1JA1PsemjMqHZW45v0zwAB9+jQKCZmXWFxbjlm7FZCJ6D289095biFKzFBq8A25SGfAs
aY3H9YgewTWunj3DQ+giH8U0RAfHC84OrQnmr2oS5JwwFj66YSHkQGb8N3rv/FcDTZP61OtGP2Cv
xLdQmBRDqH4heT/W/M7yZfyg59i/H5LIzBnURFOUa2hk9hnFtGjJAk4Tn36Iw3DGGMLVv7gGxget
dUBOAHRbs7lI4ycxosRCSgIRWIqy8KwQaQEEX0MQ6CfztuMtIvwsV35V3rY3nK6O5h5Gdmh0p+ud
gbBVDnhtj+x7Gi9R0CNBmdsIyEJhc3CY2rOux+JAgYy6dDyS56SQ01UrBChBR5/X1kcPlKJhQ8ta
I2EDLF2EsoX3zBock66lGRRxTS4Yn3I4DvvzOIb1127sELSg63nQMqFHKEHGSBGAaORi+tz2qUFZ
FiJx6lFyr1UXHEuNmDGwZM1NH0+Z8DASXzgaHr2OP/Fy7LHlQDtDoJBHgv4JwxoQeepN0KJi8v3d
QuYfsMaOkTUWKNhsgvdR3sw5nTuJ9S8Y7XJr+uYmkCKgCgiH300T0491hfARKjJ+rXw35U3Yxm9h
nqo/aq7lHayO5VWLxiGeNF3GSRPnADgWx0VxaKfR2BZHcLaQNpVpQy5AVQ6HpdFI6WBH1X8bFi2y
WoK8pIET+QDONqZNMS9OQjJ7MTWSQMDe5zXMI2IlJHNRNi/AHp2BsI5vgGH7OosQGs6FH2O423Pe
l8dZhsJCPDKa/wIkEgkwitvwbWO8QvmfzPUvUBeCSxeS5V0I2YWzL5LRgHC4YtEKFR0K3QTHijf1
DzdO4jbEcfe+mGuGnc8UhikxOsklNsOpiQq4Xug6vES6sEdYVWCjt9ZdKtUua76k/XSypDFlFjSy
/FVUVj3qlBdf/GTijI3E2iMvqf9UOTkvJwNoZXxVgTcnZft4ONCwcu+joqif6rCKvktaq99wUyUw
doyRmKVCfFw9IfwBwoXl49g6eTexMiXZDN2nA2RhkAMsZvBnhSHQ9x5xsLnEK9pcB10W8qwjCb/h
sK6CMl+VXC4ypUV59AEhU5YERtND7X2E5lY3Li1aR3pwB4Pr6yhXudCvnZ1xL2cKsPEbDZO1/8Si
HoY3aTQSdaxQx3RHVOthmHVrWr7h6/84uq7lSHUt+kVUiSAEr4QOttv5eMIL5UkSUUgIFL7+Lt+3
qZozM8fdIO29IuO3NM7HHdXpbAKINPvfhPj5Rw69wS2PELWK7w4rItbKA3gC7smoNazQb8gwRcK2
3lE09q/rh3GtCWaoRz4kLoehw2SiYmPYnnmMEdOEYb/ze4K+zSUuFH8EG7aOjwHjL29Hk/GnLCmX
sglcfa0jE+aLusBV/5nnjl2h85OnJI/0v84QHYB52u4OzhrBqgWzKq3xdAy8ngi6Q+sElq+nlFm8
Rvb4qhFlMUUEz6QjS0+Jo0xXmpUlYtk3ts5IURhSdZ0Ybr92nlP1VQmy9pggZ/oiErXlt0ib4g9h
/SLqHMWS2PEGN/8ga8bwFIMBIC0EMRhTGL5V2U6FNz8x423fULra/ZVKp7SKi4gndW4zjMZiXw54
sRy2zNof5bHjZdnI917a/RGHQvyplbB/NWi5Z1vAul8RMuKZjGwwN2vL/M4KLn7nk6G/MLKxbwuZ
GXYyvhzRvUf3yD/RYX6DyD7zQ8MxJz0eYROhzlxa3sd8S3CYmy15HQ2mt4rg+RdVOCZ+n2ACEbUa
lmQ7dW4Ly4lv2SGveSznOxV/QSAM/1hZ4a9YDObOGaDGpMRUp/Ahsm99wbOp4XSHzSeBxY/Wu0UD
8KOhZERSN1thB3/eHMPJVmQ4/55D2Lvou8NUd0e1M+2IaNm8CcQBcUXy4Fi2EHiYN4QUo8OGZK6g
KILrePkSwLVegHhgN8OhSDoAQ8UkH5QhRNVs8RF8MQrnhZAqT74JvpZPIXHyXcbI9GwCM52uM/Tt
Qe6tui3suA7cpt6mPAu/jUEMqiPFlrWRn5fX1GTRz0jO7Cx1Yfr7XaUY/6jKxu3ibd9/5KFPj4Zg
n32xiLL+O4RxGi+Q2IW91g7Q3imfEZoAO+I0/5hgRnqC9Xl5XBk8s21HpdAtMIv8qBfsIPyOA5Xf
L/gT5V0CidFyTlmcD02Wa4nvifSK164gem3zHA6fWhAmsHNA82Eao7P0pbQeXyj+bqEqJpbwRGY4
hyqJywJVWqnDlSURVb3cWz7Yz55um66Un8Bn5CorziTTBgCK9xjCs83CA3T0o2UAZ7loROKj0Pap
4/KuDxPe1BFSjeSKz43nLU3NcO1LMHx2MTG5JvjoPqPdAnqfMJjcyhS+wFNH1s1f2TjK7LqUGfuu
d3mMzyzvk6Xax7DghcDNlqsrwAMxtpoBILuEyB15ne1zcd8J5+HrREsYYO38OOInzF7eYEs4jKiL
w5EeK9xw2Ab2hK/7N+lkWV644eO3rCdifSlNLKIX5uPE1xjQpTtH24qGlNGz+Hk/luFzNAGLNO09
4EwEqo3gVuIs/j0JhgkkLejG29issEARGBT2WwZ9vMFOexDX9KpnT+sQHb+02XvkY46ybLHhAViB
sXadUMMopk96DGnDwj4keNT9IZolx2SgsZjJU1FacdYIO2DV2NPodzgYuwGRKPKzT5W/ftVGD7/T
VZPXQ/MZu5Du5oeV7LN6ZiIlV0CQz2Ky6VOMKug75LLik5VeItlAJx0D2LjMIj0vm4Nkdel3/mMt
Jz9UJE6P65ybIauT3vFzSNAf892gDqglatMY8KV9WLMhw5Zu3aIa6ign54jF6ze1bknZYOrVEs4x
ua9n5Y8RV/KOxaxax6RoJYDKsppljHquIxPrLYmLwVQbJsu5ytLZvIoFcUs4Xex8lvEU/oh0Bys8
CcSrP67JoU1blgjbuKMKRz9Q3gLTBe2X7SuxL8KwRhKFuK/K0D4TjcuDPNokK8vhMuakyGugo+l8
QhjibJuF5H1ZW44YnXyzOTgPn8OXkfdAbKqYWJyoabaUj7SIXB1lRf/bpeN4YMfoyXEaiJYMncwO
Mw/x/JQnSzlUUYkmMmwOiMCtuJCzuYZl9apZpBdFNU2HnJtZQcKGApV1vLI9zZ+AW9NmmFL+WHQZ
npOkZx+5SYBXFVhzKwRPdfMHjwxaCUZXThj1hvL/pZjZMDYUdOPXjwIRSGXLnavKxqk5wzETSDVv
6dQ6Sucf3S7MKbE7ln6xzeBZjlK/7lr6n5TsFLk2MwiE2mqM3O3e9zgJkoIW5Fmg2+V9CmFEAma3
jq/RiDLER1WgzA3LukXMlgQ14VvaRQ7oKCTK61k6oLg1Xjy2VNuK7pYKVJp/lVz5vQGmj3sg2YH/
VWYlq7kSPrFPXopx+RfS1Q4V1kugBWSV+JAWtNTfdzodknpZsgV63E5E4VnlvBvPWkaHwoRsygdo
9c1ztyO6tM2XviiaHqI10zhWjqHWneKvDr7Ko/ZIOHoHs6b/rjHzqCwb4uFCp3g4457HzcTVfDcD
F4PFGFvjF7NwiKfe4plCVKyf6L1QVmx3vmf5CkINOMNl5+Xs2mnw06cC2N1y2fXfbZYfPxDI7v94
LDZ3AODx1KXevSM7Ee63CVbZ4jR2Knvasdpc8Wr1tvFppqZ60bALY7uZWIrgwDTa3mOZmfycz3Ja
r18SeV+DHLCPSwZdwD0IrKX86V2IwcZpTN84MPT8d121/62DSPjJkiN+HzjYMd6r+ArlQn6/27hD
vfdKt7MLXY8JHWTMX5NrPAW8cDHkM+nKQAznCntvh550mgP4O+DUfC+sfUo6mjUzzcbjggFBVkPi
BWYKZf6U0m3HDV3nS9IuOQ/3Y5Yn10Kl+sHYmZ4FKcJaA5YTFJgvugwb1c3uKvFFAyBFiv11Zhsu
OExz/VbNLtOAHQCXokIZRokz5PXJH6FAqlRHBHIGXq3j3wH3bY+j/hgryfvuw0/KMTxeG5MNj/SB
g8cqc6OR6//NWYkhmMIGR9FklIFlYby3t9UsSl6kKcY3FwmQnLBs/+dwteEy3kIPANNlIIJVsdx1
cxm/+ihFPrGISHusiWxjAq5swBmDgy7FZJgWgrVpQvhdWPflZFP88zEx4rT1EphfCbPTPoPkqRZW
iBNg4ZVXlh29auBlVK/jWGITQ8g1qHdNutvaS4y8x+jM5zGMquk0pbhVommu1iIJp65Hvi44K97V
8iiTi2XL8cHcvk+10ThD4DhhNzuz9ZL6bsnA7fT5EzYw8N0gzeplohogQMfTH9vUHyczc/4C5UDR
mJzZxq3UftujzTcJKOdXxaLpaUZZWQ2YU14E66IPvO2QixI02FRAw+Lz3mnS2g0AAu5Cfp5SeLqg
++iwlhSoI63nucd7OYcFI5yH3yO34jOOFcIPaCGxuvX7o56h9yw6zL11DGrrkmzAAIjm/W1Pl6QC
JOqwchpEFTud6Qr9kmg8KLO08bN6PaAKaZIURmbqGL3MsnOXLAYZuyzeP2DZ8CeHN+L5oFF/gSSJ
XqdJFicTzeGMzK/pwUy0bBc1/F5gJK/xR2GJXnXXV7scUXTuZe8bWbryeRwo+bC9TBoQk+QJoO70
uPZz/BsPe9qETMg6TY+ua5wkYDl4wiuZClJ1S+jabjyGz5QDM0xnwi9bH4uG8bDhFI+iT8jNOgCa
/Wfs8/mM0vLidBTQY+G5yP4wGP930Qb0FPFmyNn0IlhvTkCkQYt2zjWpZvuZGc+iqu+OXwi6BTQz
7OGqZPYHA/dfxW3+ipAM3+wI9Xl0AzgrC5z+nXDCzqB9k6aPXHktSh09blZ95qtc21EJsCu8K9Gv
DWoPK8iA23Jg2TuQhe0M0Gq8IxSWcYgOFS5yP/xNMiMvwCHzl0mb941N/cdEcpSi7pgB4FDaOoSj
juM9csuL13jqWRM08IhTlJdzNQpdJpWUfq68YaTplvg3XN0bPs+DNqHUM/QrwuesXZCZoWsoWZaq
tPSwtYB6QuCyh3WhUSNkTcoZ/uzgIk0GZHh+CrukDjndjCx51nI0K9e7CGJOz9bsuAjHPAIf86z8
QPjDvG9JGp18DmsVUCljeKB4AWZ6fDtC6ZYLxjbv3gClDhJklddZ+Z/Yjuw3Hb0UT0Q4ploZF17/
630azFg5O9K1EZtQyS2UKDP4LHpF5B0+boTF0ARKAtDcehVPCYpa0oeg57HJ+DEn33waB3WXjPEM
ujE1VqjXEpYyjWvviHFLkknF9j84x4X6W0Q2V75a1j7WkPPiNzBtIG7aVuh+2EW9ZwMHpuvj8udu
JszQGSv4I+jPMW71sXT/zwIY2oQZ8y7s3s+V3Qodtd2hBl8D1GUYLTMD6ThuRFS8Q0O6ykR8ejVm
4Ly6KMunx5536gML5YoZacJxM9f9FPwHQTOHfin7wooTYiVjUpeTWm8AVRLIGcZuXP8dUO8t7+tA
/fIao25H12WPi9+he8vqoerxsg4PclvVXJcx8q2xd4LGyipcy8vytBgT8EnzALS2Gj0A63qysQbV
kGaQzNyVZZr5B6QtdPy7iaQvnjBtkf7DWxrWKuzZaj/6ReFhShJQT3Gbepv8APFaxM8jQBb+TyB8
99/OoMRGwCuE6n1zUFJgm5VAGK5S73FaA2kK0TNGH8PbrRDRe2nxlCB9PhuFIhAm9AzGeK4oVRWP
9n5Bn6rpgRsbeqBXoS5Esbs3I0DONP0G1VNUMQmhL7S00rgZtC/pyP4vtisUfC34PJnRBzcJlPVt
eQfpA+59o9uyi6P9+0ijxf4tASkVCWJrtdML5jEkqbta4VoHpozrqQf5t7mVf0uHCIw40rnSIrrO
q9iKuRlWyM3upgSSoxFkPKp+bqWnc3yB3kf766ajbZYN2+ZietycduWZiaFY1RXljRxjESrvw8/s
2GdeWwLzO0RoO5imZp6RQf+fALSVvjgUEq2qcRvb8w5RVRSRelUeB/qIGq1yB2mdQKFBMnxCR0U7
CAbWKoq4e9hiVMDM99hJse1WS4Ko0j/UU0q3U3rkfYD8R0hAFveI1eBSn1x/AAPbCc+nmwIfNv0G
gbWEbxsOLPpviA0BMZn3k+3JhcAGms2YFRi0cuC2RvzsjUnmvojbEOfLgt1JmMggPzzEEdCG84wv
k09XnCdY4FAyK5PwnfCDrU26maIfX0EWeCsfC5KwmTTI/lLhVx7z3H1ObBcjGG6fT78cEIFdnfo0
5eK0Fr1Ta70lNKgbDyCw0faQI9PDAR6Yz+ErueZ1DWj6BQF/GFWDD+XYjBDmTGAKHeBPqJBbnPwD
3j+yFm/fVBxNYby+QZU+LbeYYjWTJ9ylrJiqbqfYT3yKcwKf9Dytv/AyD9mNmKRXlbKpzU7xYATe
/hEF6fURbwXSv0z5jwvSfx6Yf5wBzyVosdXorS5nfl4zHqbXLt9wXQcy62ccJvlwBbk107ex6Pfu
yZLpMLdohTr1DjFR6C7tNj030KzTdsDjhtnkUMUfUQ5jWbl0UHhFOcYKjIzKRB8zzmzZ4uef9raH
NHpCek2RtnFOwv7YZQB0PikP+foTiq/kj0pdKAAtgEAFrG2L7IGCpMbOAWojPXe5huAqluX0Wqx9
if5Ol5M8b46JJBphPtn0XUBksz+VWC98DWKUqRvc4EV/8ine33YtQQJX6e7CmtRKwBP8YaWxaVvG
xG0V9ofw5KW0QVYHDB6hHgbgr88RVC/0BIoZtWgDQjo8BhKn7lWidld33dSJCxJbBVhJ4dFWh5cH
bk6ZuFfFI5t9IzYn7pMsRRI3fsdCDnD08B8uiQ+N4RihyT+OuJRnY6FYS3nOrmVqAPtRaEvrZJxQ
r1ckBK8SgIwBL3rPgGCXME3WJe6x0EgJFUBFg2AosMEDkLx3IwVKtE7RBK/6MD1vWaHypw3TLoYW
YXYHtnCY78axZ+GaI2HmCvl6/puWjogWgg3yHVbS443jm0Xwr1UeielzDjUoI/pVQyPA/uTA5n91
Hd6WixsXuzRIIQIyyAhGwSsD+57dQZRwvGR95gHyz0uBqkNKjkc7RsN4P4xCYtpI5/0zW8vUPRJX
rj/B5bk/c8fmsS7XTmSV3LMMrB6HTySCerW2ZXcU9XAMYsbFgR4zwIz45Y5JGFQTvixe9SGabutU
5O3C5+NMC+YGNL1YwBDk60WWSQk2xK/6p7CIjak30Om4K46VM0ChyfiRbIf8O4Eo/IP+ARneQkbV
Tx/BdvAyoIiwu9d6jJDw76OjPHVgyHUL4WRYm3LZZgwmNhXLI/W9xWPbA0Q5wfM1RK859B0we4VR
/wIl96Uz/oLrt8o5uQPRd2IFZTdyojswMXxIa9vvUMBRn5YSBZpFOuJCpaR7AoALr1cFveu4/UOz
I49bASkLhi1S7uXYLNTP8TladZR8J7KT6gNvFbNf/gcAXFahvvupBIytK3xxM/u7lev4q4+livEM
hV2ckIK95vfQkOGq7jf4vvJyVKwOUZxcIFAakI0iACyYTa4vR54ogJsaUoX+mScy468AqvJXQLAj
/5Nv2CnIPhzfJZKTX2AxdUsd5zgfYJnaN5z90T5Frxxn10vWOc5qxg5atLkTI2SnTEVZf2+nNZ2+
jdm64LjkIqIXiwWMXcoCkNGJ5YBHTlB49XuD8AdIVGZfwLtDuYLGh00D8W8Kv+t0hba3DOcSy5bC
by26fxB2lXKukvfZAdx15ymZQ9qMMO49c4MOnzaDKgnPVZjtXAtUxAOetUkJ4UqFWhYmn4QfRfdz
otNAHwAIHV1R52tXZBVApKDaVOWM3gqO0fgJzZD6Oss+zUBCa4VzaR/K7c4U3r6vW1CiimiyiapU
M1gHCYrzPPudX9mMk/5y+H2zqEKGgA8EB86h+9VvIbmHfJSMbxK3EkTtS+bx4/EVQOV3GnaZtbZE
5kmbHvbQjQ09foq8R/54vnfLW+kseydlXn5LFJ7kGmWqJPrn3Srwa7p0fxOT6p8FOZg8OTBYBwKD
VsfbKQA6riOMZfnvBGdfJKq9RMbXa2FzGtpjFpv6yODsj04TksW6PwvGDPYtrPR40TyZ7iOMOq/b
WihoUJApc5mnjnpwDPvOKhJlwwbgmHnkbFT7tCjxnKllIk9HDB3qw9SZ6GGdoWjBzbn4xzXCWAV1
9jCOj8oIcCpQfsJwNYtpaimLEKTBJhMo2PKYp+8LdHNXGZucPy+zFrXFllCtWKaPytK8vOgF+s5j
idR3lPdtZTXxRDytMYLvnilORdGEwcgf2Ew4BAAqw9QlAeIst3GeNBo/0Sc4Qbc0DqImReZwiC1J
iVC21CU4owoRfuQ+ljVky9v+JZdPnqdtI/xlPgYt3wrUaQ9XLSb1NfvjVamCTwEv+SOlry43PbTX
CQR+Z4HpfzYV63yA9gVY5Rs2klK2SifHY5Ys9MbXTl1LzAsQWpRRkr5C0eKyBsvWtn2EKYG8ktl8
nt77tSNL23MHxU4MDgaIoO02/kjSkjyNMVkoGIZxG0/cdnNxWdaD9g8Q8Q0AiA9lun+gFAbzQ5XT
Kt+7NIAVwiBl8A2Eebt1AGSzEzTwpgD0eOz4zc1IdUa8FXT/XIBjupTSHPY6Qdn7OuzJmJzWZO2m
BtSw589x6EB1iwhizMcZZBji3eYYu3mVyoTY1xDteOzXkRsDlwRuPnoDwY0fYukTCBUHvFVwytMt
r5YuGHVLUVgzX7IxiACCxUDLCYw8nDcZzacJGp+rsjgqqgF+i6PGoGoet2jb73SBQLxFSv5Ssk3e
mSNBt30Z5VADRR7qKQ2uhbYU3eI3Dv6rlnuEHmuluzT9jonC5zWLMples0DDv2HFW/Ruw9TfJpeo
nxssJ7waJPpFa6zr1t+MKXPoK3B1mBpELJR/qyfxcL+DHbLtrKLtapExjP9NJdkz7b6C6KM93R/9
tPa/dJmvZ+YMgT/JpI5cIOGn+lTawJDtGzAk18sXynMHLLMDjtOJcM5QJ378LUpKWZ0dNl7qvTfL
FTIE/apklAnMmz7zZUMlrq4aMjArno89QIWAN9FgVWPkH6QTcz0bmYwt/nGVgW5QeXqfqmgtr9us
9NTADoZ22W7EDv4bT/X+kwdvWui8YEfI8k7qdo1n7PbZNCfHKeHbioEwck9UHcVp4MPo62PfEchp
YhxWjVTEnFXY5B9MWGN70NE+0CyeT3BM7o3DePewc+CaEp6Dn7aUAx7IdUQMYVhlk21mfo6Hbp3P
U+/HJ1Aj80XEbn5SUZ+2OMsScI7OHyeNWagaylBe6Dr4Z3zKZm8xEk4r1CQ5MTU2XKhL05Wfdg6+
4GXFZaPxBSKm7o04NPRl5bo3kFQgSt3xHWLVTJdQdMuRacCCweK+2LYMnIjUt4wG/oOumUv+G3Rs
4uxs4SJKvms99Kj8Gez0kGyEviUiL751UL7xGh6j7qiKCCQxg3l1q/Q8JH8d1FGhIuVhb4JKe5nS
ESKYOYCgXfQXbIDuknvUlxQcn71Of6dyzOUJ5Cq8A6C3p7k+FhTDXHmAfmKOE75eSEfLFCNBgrxI
wrMHfGMYA5zuIKwaY4VWAZI9dkUPiDRfs8icKNw5T054c8Nf8h2yLQSbIIggvMF7CFPrWOgxrjux
k0ugUBu1fBojWWvo5QIyEXFXFGHjV24jV61Yvy6Qj29vctRpB0wpP/wrKxYADQG5uLIaNYv8IwSz
0IVj6Iv+y48UdLjVx9ddH+Q5RrKDOYPo8q5dcCWSv4TsXx1JUDqNNYAJaAxtmk6hMdhz/RNwYYjV
cLAourZRiGeLrocYd0WAsUeekT2XRY0COypeQS6htXCPSiwWFcg9hcFyIGVU3nWD6DTEPhO2oxKK
I3rPzA6G1OOCvuAYhDDLLGuHBdPK4xn7fPZZrlsOy1F2CFdNUcY/cojb7giL1DNFlmbWZkHL+BHj
5t41sYRE/hvpxwiwIImKllmHaRkPbXFReCYwt2HAFjXF+ghaLEZbZwNT1+6rmeVSP4fFig5gnosV
kO+Nd1B0QFv7hknl2PFnew5LxiSXd4SEs+jOrtj42q2M1X9ZJl2DA4W/o70Joy1ibXuM330ocxSk
gpISFXTaOAgAJ+IUJyABHpFNi6ELrPzR4juOPwkWk1bsGaUnXJXQKnDIhsB5jZikK21HKE+sh8L2
dmBgzWvcpm57QBWMGk4xRCD+Od7VFoM0Qfnc6escRuscaElSVHSCiqGGlyQWLQ9Dnj9bB294tear
y5/KmbLwBCGfsFfoIr56gwjeqtuAV3W+Oxjdsovna4/djzibnUvZxeJvAssB0nqjHlCHAOFqKzJ2
xY9SFln+jI77LcNLHYkETiM58SYXBIWxu+vGvDY4FJZarwY2k0pB+6ZevMHdi6OfTxBh1chKJkuN
/LIOZMTeGag5a59CbPtQ7kpTiGgBZkf/4b89squD7Ri19GnxMGspu1us06lr7eL4R7ov4hP2MMDd
maCWNVp7Cvi2zLJi/wAbmy33s2UgfQBTQrYJOauCLjtV22kl2KCrA5apBLgqNADNCHU8wKJt+y+B
aWc9zRvryXkp2PGXixXxhXnY1otJsS9UqCX3JwbVJwc7s++PSpp9PoXDF/p1CfsYQfTSc9Q0dWLV
oj3KZfwdgcTfHhfBi63NstKfcxZZX1k5iagavlwGmJdnfvJd38M8ArNynbu8+AOdWfaqurV/EJKB
AS1Egs22sD3EJiEYf9IYJVwNlwxZ38Hb4qOPOCNA4VG2MFR8OtLusst17h7TKJAvt6dZUgjKCdRi
twzxwMsPabf+aVkW5qvd5/Sdrij/xo5OiuEhoXBN3uwGcuIvHxl8XmER7E1/ybhA0IFDvsuAaM+n
ZKABdFTkwg0PUoxJerThsm20e54CpJVvMxb25wyXLjQE8NU1Hd1ceEiGfmSnAjT3TwxbSLRNFpyi
fQWdc/hGDC01vIAayuvCpweg/r3PqjEJFA+OVD+2Ui2NBvPzN+fEY1RBmuwlOqz4Juy2vONtBnFJ
u+Syg+X9rXoa3pyj+UOybOGX74fphEyk4YERlqPPCpoGsA8QGPZ6+I2gi3Wpp4R6mK6pe4ggzNvq
XSsH1o/r7zMMDVhN1509znCG4obA3RlHywxn4giInCVm/VH2eQQ6bQofEDG6pwD28TpFDN7BuSv7
dkCRzH3kZP8YTwc249BFQL+YQjQOVrGEQWHO95OKk+MM6Yj5CV1Z9GRFD4YdSsx7GEtV2cLQtvyB
NIrUcMwArd9s9F4Iq1+lX90nOjHcQwyzyrNj7m7Eg3TGrKTeyKFwdxGm9zPE5/yuOLS+yiiBujoa
MWMi/ou0MT1+A5eAG2cTwwNUYXCBJS5GdVpJf0A4vCLFx5VfF+MMUQ661+U1cEouiV38jeEUhuBk
lt8kh6g2wjfyWxy9/LdMOcwszkTvDqqhV+QZ2IfxcPs1gwjkIU0H/Wf0aXQF2Gev+Kuw2WCsFrci
H8sHfnwp+rYunqAkjGHz1JiLp2PVDU6yAsBjvHCQYcS34EzBQkKQTQGPOWhuygHcJFz0cMHwPV9f
kcnkDkjAikhVWD3nlySBwJHaaGkT09vv8zEDcgW4JcrGI9TxsglnsBajMabWA5a+I836ZmVzgiuV
QHSKWvgNmTcUCHfNpxLyCLPqHRpApvhtixSkCLqTU03G+HMbWXRFPVR31xWO/XBRlgKUK+gNHIj5
5Ydoh2iDDB82ZmBddps8gGCx1+gI+z2MMEvTlbpoOeKR79Y96pto4O4DtChi0AviKoPJ98t9GJ9T
LK9IAncnGKQ+GfS1FxPK44JlNv0s1Grut0DlC0BDoK/phlkbyXV1tLJjAt1CMhx5fXSGNnaENYGU
JwcTJuK0u/A7xHCaDTCDf8vNon9xOGheQI3D8GxBVK7RdJxRkWpwQ+IxgvpY7w0ArGSr/cLCB55f
iFaULP7rwG+NTXIQ/s+PS9SCCMDOCs76McY7B/J274jBVEqW2+ZHGtc0zeI3HlHlQM2T+c7zccUi
Pbjkhi2M3K0gPHHZoAwBImawNqg8ijfoCnr6Ibw29ah23lco+IRFurCYIJKwNWOyQwQEVMW/mWhf
i1M2+ulbkWdAYQHBtdiHoJVjxzY8QxMGVAdAQXT1azlfZAoOECW5MA7hjF4qTP5jA8/d/jtf8v47
/BkbSA9mETSWjbeVi/m13HwuX+YMLgIh1vn7tqAlvio90loqYbICCw580XDUTVAUJWZ8XMcUEi4I
y84THYa7fe4Ae3epceAAnb/r14zcw6GtzxG4l7nF7Du+OwyF/+PszHbj1rYs+ysX552Z3OyZyJtA
BaOPUN/Y1gsh2zL7npvd19eg81aVD9OyCgEYB9CRxKA2uXaz1pxjof/D5YYZQ0mpMNIG1NRK/VNW
JC+5Y1X4jlvJQiitmJ48QFIoTFq65okecfU+HmtEurBMqUDj2l6zq+jWFjkF5EMy2xnxaL5qiPKu
G7wka83JWWl5rBarSM8RKKQ24bErTjzesuFZRWQmV5TG8N9Z9OQ7mOqAmLxqOKGHSh5te9QQ+Nqp
N9hH/JD6XdFb9V0wTeO+ElnSUV0OJaqmSvxI4ik7YlFX0fNnCrpD1+AAhiirct8qMqvBapytf57Q
aQavGTK5goDT2ieKu7GJNZ+j4R6J+oi6CW1RvGKzk/urHlPanq2gc1WFtb8hGYycpC51L6NFz1d8
bRSSUYK1G7Wp2icfD6b4BMrAvRvEiFAjqCKZxitL7/EAYkaRWztrxSGrkepg+ZTbsQvwfIVV5kuv
U1v7WKUBVL7CLfLhKGATsDVrRb5rm0HAplfL6da02LQnbtl1a9tKp0++FfpeFkJF3yXgeF6Cwmre
2FSY+5Ej1XYyU3WDfaZ41CZHPE56J97KAveKKR2fdWmi5NfrafAS1p0WIu/RjHOY5e0GFjsyY/I5
ZrKiPQwfGvTA2N1IEUcUFz15yFZ5aV3MeCSY7eSp6jPjkLWR8kqKwcj3Iw7oE+YyEO1JFh16taqv
zEDJEXm6RXVOlI53gw5+1+HI3+aa7G2JKFJSMOJDPExN767Ifg0/DCtqNjgOTO5JNR97+t5EK0re
1OVQ7z7AAPOvVMQr14Fe5jvSbSV+pGrctqQPjJUSdGW4Ab9XPHRFxWEtTknFhLFeXI9RXnzNIyW/
VVxL2Zt2NT1WqL/wf5KMmrzWlWWM1yUmU2lZ7laTSXo3Tb2+Ff1kknwo3DcLfxIAg0mdxdhJsm+h
GNGYvHVv9dqJzok/9s+zJOZao7L/ZNtG9zkN2X3gp5q+16JBLN52nB1WHGDTIym00dNr2RwV9P93
s8kQ24vCS+FVrtpdDU2GmabVpm+hquv3NlLrA5Dx7DbWJvlVr/Vex7xhJQWzPaUGlL5kWcGsJRQB
ONQ1WCAEE6FhS39rDH53jZIPyCFYtTz2jCYmmY04wkIZFTjFk9Phmd2w0ow3QSvjfNPQzffBUlkm
EvytXwdpIC0aXArR1yperPg18gV1JjGiEnfJnfxQURpujFqm01sEimzbtIZ0bpxOoCtqlVSe6wDf
xZG+hepz05Cm2oSmWiEBbEs7PoQBGpOCpHDQJmu/idHgRDFovB3Oayd7ALXiik0zhsUVSmHlSStJ
Qm/d3KjCbWFTwfYS9I7BFjOR+b0MfavYjRVOmVXosH4DQ9Iy9TkRliV2NZ1RNW9MeQgANbpuqi1U
fzmu7EEq/rEZu8GtvJJlAG7daAp/9Djw9dUZld1Is163xk5FOinuTDw/oRw5g2KS3hpS0WPyAchs
hm3dtuZBscdKe8koyHtt6ovunkXQbh/73gnCw1RovXEHWm0aVkmlELkc5vSTPf6Ulzf+eIP0y0nP
ma+k0NzYSMfNtdlU8dCShxPTFlIHkvChjgxnrZRVpxRb3bSqNSJ0jRZ2ta2WJT8K512q6zG01f4L
4vy5XMhJV8FyVBYOWBMgMecU/p7+nFNPch+pzSYFM2OajJ/KkAxsdFVajY6mIa96sVEzUILjrplG
zruUZRPzClqK1ntkdyq0kTDHi+5+aBOOQYmF+CXzVaMcvNg0mvqKMprj4DbJzDpAR2ajvluZQV5P
p1K6en4/1SjvblRLRfztYTec6lvd4dyOytk03Uc1V0FFD50hhzPZtvHVLFzEICt8MnJbhNQ53VXt
I2djQ22bVkdTScwrQAug6COmKO58BDjYhujU+2INDv4MEoSD7lE/i+4z9iifqRNWRx5h8+CaiU8a
QTEwa9im8bWi3v0SYFo5yspApS96EA5FnpFVcqmYfSVcSIzXkGo4bdY3oWgjrzBRGJpOjQSlby3c
FBj4vuR6m3NOdNOrMSydR1YFd2eULQtTlLD2ak6zm9CtckYgB77mxGx8sVJVL/E1gFdboWQQXlzP
qhjSjpmXOhy01hE5EzonFfnWSpGyN02cmuRN/dRYo0DSbpM0ME9t3RVHlG3FPVL6r6J0I2x7cfOF
bWO8bTQr3owBoeEamXhQnbK9BZGePg6y8+8awAGmh4pYvbJqG/+92jSd/5DM6XPPUrqgW1eTwkpD
3bLYCjkCPJiqIPlsuH7VP/d+ZJc7NyZPAKmE2R4kWx2w7BnC6FBpGtAfnB5985pVo6OVVzHk4S40
mYnZkUd1ubXigYW189ErQjBwSLP/zIxmvdaLPVV4547nEaebaXCEe13Ejg6Yo0XWv05SJyy+h8A+
/G0EucW6RjOUjR698ersys6HKN5q4VRVO5PCNTPDYCtXKe4VtFlYV18sOeH1rYrotdGQwW2QXui3
ql8N7C8tyPEUbxTd/QJmiaq0hsCm3FaJJJQHF0rPwfLtqT1QuyPv0Nd589ojtI8OWKtSBYPbQCtE
gZ/WBXcTo1W0kdSlx9wq+9eqtzvkFkglDPIRlaOu9FrF9YbtuE72XZYzLSCxaLTbiS588tZygrjd
1aY22o82arez1o5ltBlHQCB7kkcdxftGJq2HtKXNNoEZaNMmHbUou9fIKnDoRuCEgQJRR/E5yaax
O1c5VvN1F8aSfbRZCLHKEAFyyGEvUJ5pYM+WyVYpim0Ssgje0GdDd5urNneZxKWSr0u/mMxtaZtd
iYwmaaYVBjKNw00srR96mrGksMTYz1Irm307RMmLQ7bGnNN0HbO25R5U1hbTX6H7tSQG1MT0r+wO
a8WXSnVx76gDhYv7xlS1+FzT7VldjRKPEF0hoq65HUMq/FEWiYfGwMC2xsU87losVDUC1dwpV5qP
poXkFr6zTTHQm8HThiDXkBCT8diSpKGphMqDRWQSqJSCUY8N8Q0ulPLFakqAjl1pSLZCMA6HVQ/g
gcpZUDPTNB3to9gMdNNjPsXBS5w0PdOjnZNnRAFkQcERUYnzHGfPcA7j1P489qFhegkdlaKDpD3N
JtaGXDkbZZI0u3YmkOxQWKblCpBjMOwEqU/lDTB6F3tNFNSzPseNg28pwdbTEa/TRtTnAjDrq2K6
JdpVcDx5cj+6fkYoyTYBNyB9IzS+d1FcZT/azKbCT2I/SQ8j4AK2KP4AHCes07Bbu1qdI75znBpH
xxSmUXAaQ3pLvOBctm1WBzs3y3s3V0Mj9AyOT90xNfre3uHklQ0GpqIxd3rU2/Ue3EB+TyXFva9L
0T22fTlom5qHkq1Zj4fsSmkz2Z/ImcR3Oe1kP02dNaae5SCJ2upW1vvbFFDNviiN8hTlCflXjv0U
XEBQiOPAe+eFSeU8R22N48Rgw/ot0vzRP+oFu4svMUAgC2cE2FF0euP4OpK3rehQ1jeviL1BqHWS
LebJrF3f3pFwNv1NhVT1KkhE9DpgRnrQldH41LL3oUCO3IVJyQwj4yiBKoyrupQqCCR2us4D1YO+
eoj9wkMMQropYx0tHffkwxbYOLHE3eZgyxg2MNZQ8yMvae8L0rdbrZ3U6xEowRWFRBMliBK08Bwh
GsE9I9XyhIAhRqCaBP52FlWh/4qR7nA+MyMvk6Y8xL4w5arvNWRGapq/BOmcvJw6p38lDR0/hHJI
34aBmqdHhKGYa9kErZnAsj2pG39L2206b1DcK58lOLJdZ4fWKfMBSBiuply7AcuOLMk97wLR90hr
FSpxGVe+dlvH1nbp1DbXDVwqLJqNb58HC9VM7GpNvAl9dpdeoibJoysV8Tl3Mx3KrybFgZNszGE9
iIdNrweFuiZPb1J/QtLPEjEpMaodEmw7w9fNtesI6unlaBcgODChrKYyE5ihslbxKc/WEWm8GH9H
0gAnqCtbpWo2jQcT4yEQnMqYdj5HjxXc4e61ssseq33Suv1BuqO9rdl+bs06zm/QQwHiQeaSHouY
TnNU+PrrNEvmnYIfXudF7COoafUnO1NEcozTDG+3pEZx7bSVu9NjV1nXpns3qoY4GjB4KM/5iXvk
LFx+b6mY7O14aKzbvPLd5opi5VPA8WUT21qxrsYBtpSrhMxMFMwI62q64y7Mq1HjQEDivgEq27eg
whAugGLJjvhWDfanuXloOOi1NymQGUxrcIID0AQOOmA/CrM3BVrzqRiq5IjhrPcmy8fdlzTBN6Sj
7Wcnymt0f5j0wQk0IEUsh+E1AfKtREdSmlJDjaeVboTJmfe93aXQPDZpKhvOC/hF55PBXMDpZY3d
00LlvPYN3eQO6PqxwbvxCUqF6Vl6+T3TSnHd5oD1mGEwGoddtsvdyXyUkdp8ywanpqLRuoc6SvSH
Am0LfGMOlQGhINDYODYyDkeUO10hKUZihro8PcMqthq4Ha0VVIPxpDdDz56DnduKGBMG6ULDaBFU
5rVPUjAjuVQWCclXawqv0JI6x6yrBr4GkTh5eDnz56ES5caH33IOS8N5LZO++VqAKTqP1syksUZU
UBSS99j5BIIvyiPHxgINYmtGcG30qXXPytqtM0FmFRSG+cApRTlbaS/PlQjTdm3w9PMjAkBxtAz6
3xL8IEUK7KmzDEC6zzn6euENrMnR2UjT8rWqa7EvQ4dhNdEUbAKjjfcZgNhT4st+tnK3/b6jze2B
erBc+0GrfWV7MD6qvkap2xmqoiZVFVQbbK/Wtu9pQmTFsbvXaKaIH8pP2XKB7/7SmBWa/Qr70MpE
Sbwja0o40uipHDcGh9Vg7xRJ9ejUon+mG0WAZC1XIOCVqAUGjRcTmQIPEKlMueqaju1Pg1l4Yit4
DynRPDvip06i1yr2XAqTKuVarVxlrZpfs5Vr0Z2ZJAL8CSV5GtbVfkyb/MoMXX/TGn57GmIK66h7
/aNRKepTTf6wptClYF0oZhbcqqnU72XF8a5P8YIIS4T3LOrJjWWF1TrQrPJZTWS6R6JgXVFIbbaj
NjAHlOR5d3HVumtyacmRiY1yjRVG+RcdqU23abPJglrJrsNHXTeXg4hVys9fVDGan/pGKltlMOIr
Tk2YpYVMN7aO/DIonA5YG5Sk7wmW76/TPN+OtpbccFYT49qJsuFKyAIvppzaeAMoQuB9KTinQdKC
2dnTayGCmGocUg0E1bh1aZEQA1mIYKN/jeNCK88xi1qIG6k3q4ZeNUjs0xXQMHbMq1qxTf9aDdm0
kT2nOZ28R2QZGTGb4jIj7xlDwoHCqIeuk6H1hBaG9glFUHZrcU434bj4YcvEmlnl1FyT9uZ8wdGl
zZIb1mHczavCStFYXlFepzf3dgIxEryNGcDprTOhdrtXkJgVb39mpr6HZF2AsNugR4RjB+LIbu7a
RVJZ4We/6NKa+3faKxyHzO7HUjsyOF+qZjjmtfoBRfqdu9ZmHO8vINmoMYSdprk4YpHEErZr0vbC
rjzaok2RIlCnJGyjj0M7cnSbrFWj9uVlrGZtAcANFJ/cR51ox6CRNxx3PrH0fQC8fm9IzL8Pyegz
iSHL045g7jBrBw9KguD7sie5eEmsXkUromGTKDL/q9GOLzav+oXXXtDGqTKgc9FteYRikzJXi0Ok
XNh74icl+JfXRNexZWpkvY8hmvq1Hmk6CBqnvvBhLgjjyOed2FRBIbClxOSUbBE/XUb11xZ9CbKq
BMwQmeURKvCq+KzH4wejPb8Nv+Eji0VM1iygIWey8mihvVC8FB0c8hlEOBEA2Qv7rIhFdBq2ifGi
qPkQkfzQy+wGL/D6ojdRLKJzIDnAGp+Xx9R1XpK6uCWT8eOySy9js9LbJLOT8ciCeqMaGzyul3X7
EYvQHCpZU1CKxqMKiN4Zbs0xuQwsLxaBCXQuwikdjMeAjsJrQ8zdVThcXPaC/0Tr/xI+dinUSmuU
gbB39BvUEtUBxaW88FHOCO9frh42aIsbR/ZHq+9OjQh2ahHfXfYoF5HJk5wq+PTdMdfaDe2bvjR2
e+GILyLT0QEAtqLpjj6NqDcIbcyNXY3aZSOuLsITHhZud8Q7RzHG/nU9cMQFWx9dtmqqi7hMgDdU
po5WtZl94qW03nzfvPDOF4EZu+gY+hpirBlS+XeVgsNCZiQfTFvz+/ybaUtdxGatZKWfaVMLVdJu
EWSTU/JDcdkjVRfh6bhNmEAtzej/YiPWD861UVy2BVIX8akEjZN0QV0dkVEgsU+xVVcCoNdFr7m6
WDqNYDBBUEMuZwIHEqEET/EQ95ctQeoiPOljPWlmIsujL8RsR7PZzCaglC679UWEOrSf5JJFcQzy
yQGU0V2TlC+8yy6+iNEcBlIsIm4dM0iyggyyFZhcL7q4cBchKtMmymTH4hap6SN0F2oxuYw/GBbz
Z8+L//mmC3cRo1i4VH2MTQYGj+yjpsS7wpDPVBEhppX0WYRLU8yCZftQ2tNxKGpvbPLpbDpuNm3h
SQTPGBqTQ2zSz8b2G5ezTl1480GHMm3z3RxQuCDhkjNxvvYodd/5NaddGA2oSRS8pfWIJlGiMjRH
zTxWI3j3vvtmD6BRcS+uSAY4t33uJjepinoR5dpwjRsjOtrApFZhqBxSaTxEtXsT06FK9t2nYQyH
zTAlJMk45k05H1vaudI/OnmebFtLDTbIatxtUrtzVbW8S7CXbNJACvTAYXcQCARNJAqw08fTMNjB
dipM2TzRAGCvp3VfrLB1Kd9BANtkDswOBQQ03g4oCiIefVdSYz/jRC1IQsWAZMPoxq18/wYe5kYN
mu4L3YNxOLbWmua/+gY9/0k49eeJcu3BkOmNkncUH8JKebTrYngdXHYGlnrK8gSSjF/ae6EA5MFT
CZTAiWbSry06wA5DhwBTaYaV0HMEKHh1cww6xooUwzkKJILN4iTK9MChNX8YHN/fmQrwawsZ+zXo
MqxtIxK/DiKgod12pn7bOWa/5RCYYRq1B9xcGMK93FfajR730rNiN/0UR8iqolbZCSQitwmAKxhs
1xSr8nVWxE9Tmjkeu7N83E6lsodX8lgqY09aBAsl+821S0VsXMNXvjVw4XiIQoEd1cO4hxsAyj4J
nTNUxh6VwXhW8FrifTM9Efg+jXShuCu6aePdt4adD1l0b+kCk0Fub9FfNc9kGZEjdFSUYf6TrbQz
y4VWk6Ji9DTgWx5gE3Vr9YpmeThr8aJZWn1ydAj10GyMCsIydbtWb8xDWY3t2Xfb64KXcYbTbhwX
TN/OqdllwdHpTS/rxr1srXMf5E99O+5E4sh8U3SYmwzXSu8bKvXn0VSvYkiUmwZasBfaLpYlATqz
gzN7wt3Uem2lPgkUIVsVCjYvWuxmnulkydGeKMba6OotB6evEewA5lN7bOa6rsOAlvKHmzjjOrPx
Y9sknw4SS9S6MjBIBpaT0dFiggss1bfJmO7alrZTt25gN2DMmxq2kBjOkO9GeM60iY6sa0dDRUPh
ZbgaaYYGC2WsJvyR1IuwC7adfgzoU/HZkBIXZO2oD2AprLPZFxgJYNdmn3poLwyC0Xs0vHLHB+A1
VyZ5De3JLySNDopDolvqOQLp+rmpGnUrNfe2UuJyP/VUh+xwDcboYOnU9d2h2zZzrRl7m9hUZr2S
BvlLBw3WzokC+DjwCuAl8E57s7UHD8xwl0AC2mZ9dGwT/QTH7KsddM61iDXoTW1NZI9TOX2eojQF
ixBF5g70v+YVPTnTrgqPmapT88qaEcQEiFu6TLgIyC3TjqZt1UX62dTsOFhrclC38JqvzMjVnDXs
cYRp0Lg2qCp8ZZ2P5byzeglDmlpAOUk9M7aKN+HnConzpHqOIkreosnrTYjf89xN/nMaWbM/bOqy
G4PUz1bLiiM1eGID+K4r5xxWYaAaRDS/gpvDNOMbe1wGrxgkxbOrcIhDsk5HWKqn1Vohw4kGEPks
X3fqjQnoYjP0o0IdvpzFTXatKBsHN8xTiFtq4zS1vXZo/84tBDXPIsRcN0Zqfm7G9AZhjX9F24Yb
hSm8zMkA6rqCOBsNDb1EehBjTAcChPgXYZX7PKn3vGDKTYBlZ+vbIdBjCgzOgE6rqDPUAWYFRQuj
H+HsV9P3MkcYlTR68oCAS0NN2AefheL2D7FqWJ/rXCpXaoHy0etl67ovFMflNwX4bg1VJ68e/Vq+
IVxTTrDv0EqOPEoUrvIYKCDpRp7oumrt6Z5NxbRts7Cc1kiAkQBQJfvWGTXn6c6iH5uCAUXNcACN
RvpCYnykpWmXYJ4rtY071dU6dOscYnt92/YY8ZKWVnu60QboTOqBJ2MUlgsa3H0hpRjs1baKPiEJ
aItjpxjd6LUo8M5x37m2p7vtl7pBB6oDEj92WY+cLmmckUKO1b5K9A9e7rYTsgzDfHT1WUzSYkD0
KRyswZvgKINRjPsDBI0AHeI1YJ32blc6uykpgjOFE5DPoj7iAw7xVlfGLRKLbK1TbjworkrJQSs3
uglM2huz4Ja8Iw2KJkP2PSgfPaSkOvygfGvZJwVqePViU97xkqEOdmZpg/Ny68cuTMUnlUeKri/D
bQWOojBKs3yC3TTJtVPVhb52Ys3+nHYulbZKVZ3rKpv28JjHvWGi/Rlo/7Cr4gmTq2Ikr0ESWtma
RHqO4Ez/AVbDuS9qKqZtGn3XVUp1qOpE8VmOuXoqOzf43M0V8gp/7zplQoYzUYR2vGJPk3phJFts
HxHcizgV3Y0i8VNLP4NOZbeOfgDq/ohDSxwC1ILYTO3wya7K8UaJM2M3lzlQBBuD2LgaJjQAdFSZ
gP3dxG033RrqxMFDN49MaAHIxBQC/bZsUjumiwWiDs+mjlt5mZrWLFmFjhbbFRQ9sjJvTqgJwVXR
mEne9ZgeH4u4a86O3eVPmKXkpjX14BlZaskGAT18u6Ur0Lin+j8Ux0TQBQgSX2jSbaqhTCfDnDko
TotVX3J4ViYDA4cRKmuE65vIr2DpW6O+7gvjqgeUu8IyzazWp09G4/e0KvDvKjTcAvNSne40VlL2
dbBqdMknJD+9JVH15LMR89CS5bdjEPPkMlu5qCemcBcnubZA0gYqzDi2hVElXqxVJsr2BhXNB0fF
+dD2uy3u4jCH1bQFMjDqMEtQ/q6AJDDyGjgcYOIaAOex7y862Ql3cbKLQ/ztIbucIysMu0jZYOEk
/Qrg4udB49+/Df8RvBW3/33TzX/9J19/K8qxxoHSLr78r91bcf2avTX/Of/W//2pv//Ofz0WGf+W
P/K33+C6//rc9Wv7+rcvNjnF9PFOvtXj/Vsj0/bn1bnD+Sf/f7/5j7efV3kcy7d//vWtkHk7Xy2I
ivyvf33r8P2ff4n5qPrvv17/X9+c/8Z//rUv8uAfp/k/D//r/n/83ttr03IJYfybYaDyNkz4mqDh
OEH2b//9Hf3fHEMVhjPHqYOj7q9/gONvw3/+pWn/hhhNZQuGIkSjFsovNYX817eEKSwWdhcv5fx7
f/2f+/vbE/p/T+wfucxuiyhvm3/+NT/6//HygZJcnMhVJOQ9lV31FLDjS6ajm6eepnxwIH/v4osD
eTc2WV5pvXrq6Tdmyea5jIIDhLfNL2P9r7/l13uf7/F3987Y/Jox6+x2hMLaqCcXY3SlUEP8qMXu
fLr83ZWXx3G1jIEKSfVU0bEkRe7SUWmLcUOy39RM6vfd22V/wvJoDjVb8yc+qHbwo53pGbT684Xf
GXpncSwvpDZpkYaUX2qAuzWAqPSdK5zpkmyIARL870Mf6U6n9BjFTniYrPLJLj9IEP0sRfxm5J3F
bKvEEMMRm4qTMKatoQdHl/ZzHYSQ3i5gBnY3Eirf3CYOt8Aej9GtXVdoCbGJmuV5cM2bQICqT52T
A7MwDjnAq0cL5wD773L/56Gdb+V3t7iYr4vSdMA7qOppMOPPtP9ZlTFKreQHO4wj/pTdnz/lnZfb
mR/sL+lgXFyiZeWGgZ6/6FSxh/iDqHnvzVhEfJArdZM2RLytPo9JQueYbeZ80Nz8nbhxFgEfoLUk
gcFNZ1LfsDmwJ3qaQLyDIFdre7/44E+w5wj/3SNYRD6cEY0K9qSeTP3NGppTldKdkC62I4I1eFq4
0xUHhZaN0RedjWpuAyGfsiTfjMksU242/YgaiC4bNXkGmZdbBWMrrb3W6ELWoYn2O1A2kZFf0UML
kC2Nxvy+3g+q6+Fgh5mJHgF33URBvw5cj26Y67B+HsZPpWy34WCe/PIKctdKwc5lduH1qOY3M33G
YWdfaKmXyOEawzF3Yq7YoBWFtk0rtJtBu7GTesfEs44060Cxy2uS/lqRL1DWcXx9B+Cw6iJ0EjX9
A+3vwxQj0Y69ORnpGPfxpJMPqO/+/AK+954s5sC8j83QmWL1NOYPVf1ixGcBtvTP19bmF+J3D3Ax
78VxV2cyJYas2cBIHg2NJPCrWandxPthPIwtlH/jFg6yJzWoYTA19NFZ91F4KgeE0Dr+1VR51Gvk
Iq08Jm6OeSvM1nTT8UbZffCizbPlb27TXsyigJmRVdW8z11XbnrtcwK3pR5fBBDbgpzYnKqFrfvn
MTHngf3dhy3mVMISDK7Sqifd8T+NMa4H59Zqas+nccrk4hBL3yBVElrmTWu1pH5UsYZ7dcKZhBwH
fm5LAwGpfgrSlMwjO8mAF74W5qmEvOHoNTr8Eqx85mmu4dHzAj8iWsD46OpoSY0vJu9WKJWzaDTP
LH8ILlJDDkQUtQLaumK37+WI0UgveS1O+0B94DxfFFfYxzAqPDrJW4E3DhDCJYllUOGLlQD/qoTY
wthrIG5iFFh0G/jzSGvvzK32cgYHzY3ZS/BYSdeF4P8lSFaVHOLMgxebQUGpVrPuo4kWL86IPTpB
/WqQThk9vGI0lvs0kJKkmR7Li0Adcwcr2JMCepYGe/7Pd/neTc5x+csCYBWxXtHTYTyxB96jxrqK
lW9/vvI7C5i9WAFcOm74ZEdYWvBdu/pGwaasf8+qvaBJ2p8/4p3Jw57j/pebp01rDAGSRaZVWLGf
u/5VV97+fOn3xmUx96O06JIGbdPJdVdVtx/NDxbc90ZlMd+VKfbtUnBdi2nEl3IlSFZX9cGhU6dR
P/z55t8bl8W8Z6U58tGGD6GBXWFdx9U3K77586XfGRdrMVcVVg8vPqBpSljTUoYM9fqD674zL1mL
ealyK8dWaUpwKkVIF556RyJ4g4gabjuOitg52BFpIvTv9VMUH2hW7NEB7bFv27VdBl6kNGsBLVeh
7WI/ew26aOs2JiKo2QFebwNf33ZTtVMy0PCJWIW1dYjkbRMNd519rZnhqsleGyOHK3PA2FK25SEK
Nq66Be9pBPEHe7r3Bm8x2SidTU9V32ZTVJOOqLa1q1x45cVcY5WI06Iomw8p9/FIq970g/nhnffV
WswPGNPSzBDWdMqaFml2slW7kDTt3UAbQDtVP3r6v1+UrHnAfgnkiq68Cn3rmCpD7HOH2vggEN67
+8UEIbMI0iIFvFMClGkKzlP8aRp/jIEEjS0+GKH3HupipgC1QiMFGh2e0uCbFCefbhcfhMQ7g7Kc
KuK67DUEpacZyUGdp/zght+ZHazF7NAPobBtX5tO+EG2loCpn4c3SvDBnPzOcJiLCUI3odDqEcOB
2Xbddltgph+Mxzv3bS5miCBR/YLeftOp8B+aRlkZPrtwCpF/Hu13XhVzEZuqagRGPdZs9l1E1Mnj
QGMHI/Lo8gN37fufP+O9v2ARpTCtM2kP82fU+9Z4shMKVzQj+PPF3xv4RaRGRVpLemEwPPm6IkY/
OuO/d935//8SmyE1mNbJuK58TbHhfrQ9eu+yi9AsW0fB/W5Op17dh8AvpvVlw7AIx8HFpVen3O7c
WKvHRmV9sPK99/AW4ahoZWnK+cJBcNOpd4IzmH5JxtRwzUVEphIiaQdN+5SXADPWYXF/0VgYi1jE
Xk3jx/nRuZxrpr1pfhCJ7zw7YxmJ2QT6rpzvN9zZ94XcXHa7ixDUXM4hFRVdZuurSPe6aXfZdRdh
l1RsEmuMSKcsuBv0l6p/u+y6i4hrkzLyLZcJieYsQ3IVIv647MKLkFOHvjLSgjnUGYDZr8PkwoFY
xBxG/clPO2M6GdaDNj20Hx1g5wf0mzPlnD7+2xQRAWWyWwYiLu+spL2TDbiRnl4XtXNAiXDhqCwC
MGhD2ucVfEqItn9UjsUQXDZ1Gov4Kzvc5NCy1BMVwnY8DMNla6G+iL8sjBL+6bzQ6Z6+GrF7WaDo
i/iTShlj6ea6I4cGCXj+sl2kvghAfRKISRLmiz475sbWv/DQoC8CsG8zIafKHaCbrRHkYNH6c5zM
4/ib905fBKAT5oVTFYzD5L729Q+EQztgvJ7uN2uqskaARqS9/fNHvTPl6YuQTEQt/K62J87JpJLk
o8i//vnC873+7m9YxGRW9aXdlsSkSjdFdGg7bWQZMLd/vvp7t72IzITiJ4ZO9noD+h6RGl74ctmF
F8EY61Qmc5uh7+qNZe99eeENL0IRDBQNXQaHzantrCbtJrrwhpe+mFHXoHy3XNigAXl2kPKSwi0+
0kUs1rrMYjvk+eXhKZWggcb4g7f7nTdj6YmB1tfo7jx7uLTusTnYSu02h8P95wf40xfwmxdv6YpR
ba0P4MpOJxG/gCm5DV2UAjP0J18JQcsD86nAhAnI3AOLsxptAJDiPqWRs7HVaXsuRnUfRcFHdzM/
39/dzSKUIxkVil5zN9jQPT+jxXEpVwNWoxYoN5HRxpEn7Xv6LV025//M2v2yre2KaIZCpePJT8Pb
qixu6g8m/fce2yKgB9jlYZnyl9BaKKa5S+HfhGBd/vzU3rv4Ip7bhtKVnN+2FlpEleJNUx8iuGF/
vro2R+/vnsIiqunuqtcNeP2TVpNL6Qb8gf+bszPbbVxJ2u0TEeA83JLUbMnyPNwQLleZ8zzz6f+l
OueiNtuyADXQG927d7OoZGZkZOQX3/KXmd5iTvAO1swVkMb4srCVx3anS7KdapFbgHPpadTFFMfW
ZHkJqeWQZ4KbRGDWDHHb0NT/8+udCWbz/pxJl2pa6VnCgUhXZ7QZxkuHvzNPnjfoDDT4JSQrRB1I
l/kG8eTPb3zmc/1PTw4MOkS/PDekyx+zMBWvMUAUF8bjbyT45nPN+3IQlI2ZfoppfQ0OgG59XJhF
etbjkzGUPK2GSPmyohexsxZR9yszHlV5he8ooDbdzcrfSa/ucOoYixd1Shd1Hbt6Gq8KqIoREicr
UTZF/awJ9z+PxWmz/+5lT3//nwVXiVEN3j4ddwUkiDi8q+nkTCV8tCXlwuI49xVnMYTrHhxnFXHc
AW7FSOtrbK6L8fOGn0TTCtqms3GHIfvIweTKo/W81WdCwwTtgqod9nWOkEb2qFfXpfrSLFCESTFI
Q8Ro43CmxU7WXfiK58Z4FiEUYPIV9lAEIEPnZhH6dHJlIU2abf0lMmlJLfNxp3Ppibz15ed5d+aN
5909VoceHHjduMM0UT76V/Uh0jE+2/cF7nxHtG7jDr6Kdrj6sbMUHFJPgyTWG3bd4xR2v4qk/vx5
GM6EonkzD2pEv6no+yZhW0fC22CGC09Jrjs4zJt5sPoPtaAfxh1UG+4Mq+uSzHkjTzeSGuM1SANC
SD++XV75tsp/I9HgNT6fj8ciYL6Phuuiz7x1B0JHWFQqEyILjvjLvGNicemS7m8h6JvYKc5WXaUr
/3/VeTUwiO7NYmvW0HTm3lKfNsI0Ys7t34kR1vaVZmu0gY2NtQjMP7WXOc2JSOg9CEKxzPOdZd4x
cZ2RCw75Ma5esEjnH8ajiW7XMc9g9JSbAS+TLPrsK2GjIVA1vbXW3jf0DJprgAFehLEGlcZFIiF4
rVRnLBUMMxYntsQ0QdQVKwzGJEcInirx9efZe24Rz2JDoxlpheHfuMNouIZTULk/P/dvqP3fkTXn
jUWGFYbl6IvDzkdXoxsPfuA7sSQimn/1hDsx/J0kf4T0oexftO4dXN5Vk8WcNxwFg9h4GTy8nSks
smwNX+/n3/P9OJlzGWkc9jjfWwIVh48uhzV31W5iWrO927AGXHu002O/aJJquwvp0fcpAYeN/y5E
djxpTE5f1YteTljpZLrX9U+vv+5yn26U/z5fwb1BN3ER58bgWdHtUL1QCj4F4+8mzSyA6PCO6JKZ
Bq626QM5NUsgnlCjew1aWHopGT/3KWc7uJU0Chk4RUCpW/kYAxYXpvz3G4FpzWIJnkJ1V6mnbwkv
VRTtKLNglV66XDr31rOFGo9mi8Mnb50j4Mg3fbH5eWIrp7H9ZsznUkMvKdCUgWfgW97AC7qTab/u
VdfDGiZ4ChBjTWrvip22TPLoGOL7JkgHyRIw0IN1UJdrGDBrTR23GReXGOsvTvYyYm7cSYLmCgKn
lAJvxD9tsa7CRxHEbCbRYcEFEOZoboJh/c8/Q/q7JX73O2Z5g9pJnSkrnOrTWsd5rV+0hQpYUHP6
8jcGWE5Ofcn3Fa6HsYQTzQVOsvY0BG48bLoEO+TW2Axk+3V16ApINknmmuoJA5vQ/rKOcAaVxQkx
D/0qOCkqSLcKObvRs5tBU3EFJWDHCUi9p0H9rWCIE8WvRiE8qFK31OT0No9/ic2zgTFPPWA16oOT
FPSlQmdO1oWwUT5Ptv6BgKJFXzb5MQhekmhJ6/Re6iZ3wLvG1DYZbNluuusSXrLBRwEryUqTbNN8
wpTArYA2Jic74bckk51axO+0wt5criDLq/Zg1PS0YU2cPmFha+QyRBpjpcWRDaPO7TFLFGmYNJ3U
VxexqB1089lUbuLcskcQONZogdjAUdqkJ0A8mpHuDLqwqGTJztMvUdcWQfSO38CxVloHqsJ1MdeY
LSi61vwcRDB1GkgQkdNd6nmVTg/4ZqoYs7XEpbKZGD25dlE85uaN+TvHkdaG8kP7VYGHZLzx8gvL
60xQmMs6Qs0PUBRykvSSbddiRYbZcnnxZvJMvJxrOzpJwBnI5IeIgmTr1Qfdc+H4lSg3RfKY5NCw
sAm+azDksYzP2n/Ii36b1FipLFM4HiVGYp1eOVqJV6u659C0NpPyQWxbmECUHgys1IsC2NY9zrHP
QbVMEpz3wEKlMnAGFNWCtUiLeIUGDUeZvl3IWYk4rXdVeRtEz6Fxl/mrxoDKd0l3eCYG6rMcHrfG
ga5ekQkhnti+3ILf/Rw9zj14tg17+MNVvcA4ppYD/6TqHn9+7pmvP5dDT4EuheWpsGLWN1G1HaK1
MFzQ6n5fojfN2SsjDy9hHrJVdrGKVPA3bslO1kh2FkTLjog96uW2Ny/15p9JKOZyZk/BU7n3xgE3
saNWP1bxXtVryLgXfsy5x5++yz8lDBP/y6nL2YO8cMCSKlwU43tthY6OsdTPX+LMSplLm+sWmE57
yljEbKdmoGHMjVfDdt3q8YXfcGYOmbO0Qgb2SI8LGzRHNaVdJlfZlqgmfSL/GRuQ5FCsCp4ba0uI
4mlzYcc8976zINgrcqspOhVPPd4MooNz/M8jfeZb/o/oli5BKav8cUdB1TWqDPl06tTqsT11if78
R5yZ+8Zsq68E2O20xFOeK5+T8l0VDlXc23Tvcc9Dh+x4EhxfSizODNNcx5rrcYsnMiWqockcuTVX
CM2uizpzHWs7lnmmBvW4o7nSD3fRpdvGM3PdmGX/Uoz9PiilgSu1ei/14ybPQ6dsJUYn2UKbdH/+
CsppZn+3jZ6G7J9Vq+chhGOZ6GYoN5lAn4qClX/pTOJxAuM3JvmqsH4141FAS2+Ga4XuVbGmzRrW
WjmBOsJBfVx6lURPc+n2QriqQssZiumxKJ8ytVlNIT6f2Z8YF1iML4SwWsKMMnVz+fP7n6nymnOV
Ky6kmWJWrKyseU1OiKoBgFnLGTvtFlnwK8I+btDxXeCSoSzuCu820e8M81dVVDR9lk6UojqeAJbE
5W6iriZYlttFywaj7zq4k+Ln9NQvfykCn9lK/vZS/DPYwyBgHg4CYKfGbt+4HV6iVxVhzbkS0Qyk
SGhPm5Rf/WqH1sVR/MI6PbN25upDD6ijGJSnCWJ+ZvlR6N9+/nLSGQm4qc8OilMjBu1kccCtuCyR
Kyju1X3cv6fSbYWltz367yf6CNbMd5oNst411G1SPEv+u1Ji9w37oKTYAb5hpcqh449fANcwd35N
+tKhawCZ2pvU5y481bpcRX5mq3TU48HtyI226AyQZ76EYTCNJcP4xzuBnXZgkcT0Xir2GpzabC9O
+wSb9fFPU60LGOXCmx4/hPDf6zpcJvBDRNTnojDuTcm/NyqTmV5JAH9jznfbSn8b+1sffINmvjfV
TaW7fveSJWWIT5C1mIoarsuX0dyrUIiaYD/pvR2oHFBUFO9AjhTDVVTLDpR6HzQiUrhHYwR7epT7
x7K/n9rWbf2jmD1MGNh6G8xp4wzj9JuivB1xKFZ3urKdQtMNJt81gl1URrbV38YyxsLVU6zuCuV3
DStGl7CL9VZhBL+9/p00/UJUjVuzrF9Gmp4CHfIWpGnhjldX298/f/lzM2q2yXa+0pc5SLsdjSVR
cwiv6hJWTX22yaqYd6T5wHN7mWaU/XQpFP+9rf4mRs41oZjq0fEcDDxY9PB8TqCWWm7g3fmw/gLt
KZFcJX6NXt68pTbdCMaboH168WRP5sYyX/Twjzak90WV3GmASrp4DXBNwu1A43QKZFtVrhNGmXNx
KVylvgglVBiwQW3N2In+haV62pK/+f1zbWk5hQp+2fz+CQoBwTAoV93wpAzbTnSx278u0Mw1pmGp
xG1VN+TvJffnLueTq6abdspx/gm6pp5lqlGclALxTWS4Sef+/NwzdWdTm23RcaJn/09g09GdirE0
VKmPAPwrWwrO8W4rwWX4VIzPctwWIbc2dUuD/TbF6QZ4tDHQL1u3joERT9jhwjz9qsYDJY3ExLmj
FOlqctXsINQHRaeDaNHImEd4ySKUv7CFX2cYPpvFps2yQ1F5diJt40FwPHNa+iGcz+Kprm4hKzbt
3vBvNeUApxJK7pVf6rSw/xlRSxdGKfU405flfSzdGBQwfh7SM5FBm+0IUTdgB+MzgyV5oX+24YUk
4dxjZwEHjIoipKcahChUdqC/elSurnvhWcgZzaQQoMxwWfIpgEMajOqC6PVMpjAXvWbt4Is9XtW7
2sSmhZNyoD92MBR+fu2/d+DfrOi59jXIAkUMNJWjILS8KjB2ak8zVSLKVKWapa/8MbnABNpQY6Ov
2GmckK6IqR2W0aEBFDv6wruRhX8sQbwuf5mLZiek6ylNDuMu1ZvfykugqL9//qlnvr06KzeA/45h
nfQTynXA4658KZU799xZVPFNOSyUiue2pLOBG/y57nVnMSXEh2aE2zXtZP2lErdXipJN9fQz/lmy
uZLqpZDzujjRDOayvXj3cTppfjeTZku2E6O2CFpeuAGvYxhQbPUnM8UaLbuJjc72u69s5GDRuFEJ
SDW4o5DpRGBrzeE+Mz+DSKOtd6TfV77NI7pQktdi7B562ihxmnbZZbyUjj5pBQbGFpt8XSN6614n
+TDlR79cJcm6lVb4/ztKc9vXr4p/lZ2zas5Vu5GMIU8JQmCnvivFtuyvC0XqLGDUI96oITj1nYC1
drcS6wvr58xxcS7SDTolkhpJ4R5fve0xc7XjnPpIEHGtYwakl9etprlm1++VsaUZj7AE3KwzmmVt
PF418eeq3RxupVgYp/U0rNvaNa685ZqrdoXc86fc5LmSeNO+9pf6Hc6M91y0OygKhj5Gh7q9etR1
cAw5d6RP8HTz+uG6AZlFAgXPd3wIW2qDTbpva0qw7YV07szeMlfr4v2PLY3Mu+vKW5lNtqzcVKZ1
YWs5Exf/3lD9E2gUDfOj+vRwHPDacVmLF5577qVne7hcqD42WeSgWvSmW18J1yk4wC2uG+vZqgy9
XBsgT5HQ0I3twVe58NLnBmNWnjNE8mYjR/XQgOxbZ8Xqqtedq3UHa0xAcPC6hvfhSzeqf91dzVyt
OwkVfpdyS8zD9VxctOWV73taRP/MCXPCzLERY4Ke5Mo1hPMLYtIzwzsX6Y7gKmrFiKg4r7xj93Td
4J4m4D8vG7ZaJU46D+1uqsUlw49zb3r6+/88tLdUa0pArJ7elLLPz29qnnvqbO/16owzgDQMux6k
ThSbKExS/VcvtRis1dskrfHi3DW6tITr7cSY0IQpt5+Zzy3iscAMya7xVss5YUR3AmK1LNuX2XNa
vCaqv+5xpw81SHR+/4lYblFiEmHAQIbH52iwR/Fpl7c1lgda+GSGx4iOk2qjdQcFtDFXpTCuW3gw
RvWSdOUmVShPR28oRMDFTcomBgVnxzq8F5HWGGfA9U3wiw2w0U2X19sAd0NtGAtYSYdezrZms2q8
+2GgoLIL/HWdyCu5bmtbGmSkrpoPZlMATRYepz7fhQIM7X4ts6MAbeptNZ02Vt5vLCtbqb60Mulb
znrrEZi3ZheBr0P8Ta47DszdjyFjh4bX51wVAb3M7UK9EEfOBL+5eqoUmeUDKMld2NzU8qsOn6sR
rxQlzOVTlt+GRaawOgvtdys/jOnjz9Pz3EvPgl9dxGLUJBPdFeOyM6WF2uLP6Ls/P/z7qY8B138X
VI2zN0awPtsMfYyRG6oXLj6+f2ljLj2q0rEqOomRDroVmTgk8eUpi/r5paXT4eB/k2VjLkCqwqRq
MFBinxnA5SiS22QWkfa5CnJciOGQt/jKSr6bprLbml+C/lqge41rb6V23Z2qXvI5OTd6s8NLZPpS
EwFC3Inmq5A/p9flLMZcshSKoWT5qB12cvFcm7fKVb78KtTG/35tqa2HFPAXx+yl/zT++vlrfD8I
5l+Z/z8xORctESBOyKXQ0t+PF+bP918Ya+z/vqlaF1bZdsG4MybLValpT7BKEwGT6Uv9mqdN83/n
EPTL//4JWuMpZV/SmqF4+jLDBknUBjch2w/rx2R8vWps5tL8EFkpDE8GPNmU+yvvKOaC/FjydDwc
yYYwengq+bd/Xar8d7n98yWFWtR0lTr8LlKbRarcFzRX/DwO34cDc47JKEGfDyIdyLBWN+2gcoWE
LD+61KJwZgbOlfPo++RBannvrEaU8yDShXbda88SA9mYgCcPRMfIeC+F6c5MWhvTq6v4OCpmif+d
gqlX1n0WMjvK6bYeDxd97E9T+LupPUvDhTEfYsHjLtUzPadApcalEPaiES6lsSOIolvJ4aK61P99
Tt06l9T7bT7pXc2tsBKspsJym/x9oNKGTfmqT+qVmnYYc0O+q4BqmNzKtMfYc3/+QGe+/Fx2r+h5
39chsSe+58rmQj749/D5zfjNVfdVhMjMKgg+menvgLg2wMRbU7vNqKh7SQh8sFpnsNgLcqcxzRei
KFCphtGI6iTLViMY3lR64wlOn0Gkf07F2wkzWZ9+5e45MtuNT1eKh4IQ+PWvvvuI64e4XovTpi27
5WCYTmX9FoxL1pJ/l8F3P2d2bIiAf2eKBkxakaj1bFUU43mRLnos0MQ226HCUePNGN/SvZDWklNL
d6F8//P3ORNk5/0AUaDR8hxx2kyDfeufSHWbWn5JrF1vXnmvOu8KGDVTb5gHSEKeMZy+rrw07wmo
4N0niWIOuyTmWxqLDnPyn0dE5l/fLk9jLhhWezQ3SZ6R3WoYpLeOnP/S+xtffDXrzx51Yaqs/e42
LiwnMz66wOfSfYuGBE/QymnBjHTdOvBvzGLAq+ylN15MfdtLr8xYG57eypRytxboZcRuzRKPUn1j
KBuF/0t7zDwU9ZrTKtVqytuVgMAv19f4u65rzNCaADfzYAuQcVC9bWEVO6n6NCwghUUMkFKyvQGv
FfVPrtUb2XgUKvOQN6go1QMl9oWpmatBLFZyiAtEHrpdPt5Pg+zGxbbxjr2UUXrU4Rd7rogHeSWs
PYOjlV7Q/23arZLtcwviYF8vuHJ2aJV3q+g+pTCRToUz4F7W+f19UIhLTXjOij+FIZ2YGUv4rD3u
3omZLGTvIfO3XiLvPHC4g3KcphuEzU5WwryobeDVIEkABjpBrzgNDtTCjQw5I5fWauQvwbsymr2d
5/mi9P6I/Uc/mLZqoPmUoq+CIdK71vHbfiGIsPTWYh8tqjJfx5JPQ1U12AU0r24UN8NUr0YRS0Ph
D9Tn40jULbOvUtzGTb1WzPf+pLwNc0q4S427tEh+SYud1f8J8QgPn+UcvmRaUGgM3FE4DGa3qiPt
ufbuYzT8VZXeY0UejCxgi6tsv1/ih+D2se5q7VefF27WFPQsyitRO1pRa4fKoYRVCdU+s/txKfnW
MvFFV4PToRCNBK+CHAITYfyMo71aSCvZVJyC7gdpKKAtTq5qPFA1o2JkwwZZeWPjtGHiWNzTyfKu
qmKc9f8YZXhQJ+yz6ObslcOEA6KJVzZaTFuxPpJhhf7Y7St9NQWSbbTg3qc71CA1xARroS4i9UGT
j7X16A+PXYST+rEblwP/tTn9Z0042Uk6ZYmz5FMRH/hrxl+7R2vVLqZyyc1pZS0c+NIRdXOAr9TO
V7Vc2TLn7K47dOhQAu7v9ENa7Ur5tRlLVDUE4uzLlN/q+FOp36E9dN7b6L1J7VfC/2ZIqxjru9CA
Ip/APIc4ney96d2T15GGTjh1/O44JLdFcpCTDem0IzCgkoUHvoQa0/X6fZruMf/vxXsrFO0TIrYU
Dh5aiiiATDLeUsdZ+kK5Lk3frdPXLsrYX+iUIruo3tNok7XV3ktGjAqHpShnywYUzUDTSyBYazMb
1ql6iyDYaYSD1u17HZZFs+gxUJfSD1N7zMbcNerEHav2ccC6TKYmgUvenjxp0Ui3QLkxGN1Wk+Ck
8cuUb7RmAEW1a3PZ1f3SDrVtlXW2yiQVYsseiDoC5FbrdDFbLmUCkUGvXwTKWY2RZDPkfQTtHR5N
LCMwmQYHXKhbmit4WnbImgqSdm+FR029NcRjaqLLdhGkcycmtQHeCR9GdSfJw42vyvdDggpFUW0h
fo6oq0KFFjLudjmnm9lD3IRrqxJc7CMWGKRmAvfDqHCT9j4tfldDDOldgzKMa78SrRTlHpi0ncSV
nQuYhHBBMtQKSnMIx6nGebR1rf7Rska7qFU4X286VIJ4RH9e+G7jD08JxZQWDmwkPeDLa2tqb1fW
U1ujgWLtmb7qWsHgGOYhZgSs9CPUEN6UhhMV6Zo7fkfA6aOlmVnRbsCqunn1pEro8upwPSQbjb5z
o3PpN0BoBdVDebb0B09+bsPqIGM96dPvCPbEkZViibR+UdTvfkfdJatfK3H4JaHoMyxhP9RsAtmU
nLwznVxPbbgM60hMHF9pNhUnpi6mB0Es3nIk8MlQ2iIiiTbR3MI8eTeBYagfxzKzrdZbDmPrVvCr
4JUvo3EDdnNXJEsc6huBErG+yoaHCe5uFy2ydpfUr71625bPukwD/52QvVBCFYqtRsLDPzFY0ISE
9yy465lB4Js5vp0sY1M7QlIfK7cSM0ZuH/ycO3nZX+rdKqgWZn4b9RSqnqPwQWWxBFnDVf3Wk60d
l2PwGSJXj9+HvNgSrC16zgQloEInor+WFoV430nyKmLn65QnxbgHwDqKiZv0dJ6VL7lHr6cV8ydt
en+fZ/lCLVXKasHCkIfHUHnPqq0EX0MJCjcVqMbRXoZKCwdaoX+vi9+avFFqkr5ik2t3hf8JeYMV
cYOJzjoq103yS2q2Ea+U+1vEUhu9a8gId50m21702I8roWvd0XtGQSTlkmtBMCqKpWigvQo/B5rs
rP5Oq12/frDK18pcpsOt0G1bOdw0zT3FHrbQZOw/J1WyuypayIIAR5xZ9KZnH6Ao7ECqKNIZ244Q
GxUYKkQbOaKrep9lEq4KOclXtfZzADr5MhkPOVSrMiN6BW4tHaU4X2W4wZb1BDoksiXfX4TakWbA
TeIfQNssknrdC390PAwR7Yg5q1+i8Fk5lAk5GWk49Pk0+GXZ6BQpDCDizZTXjlc3jy2bfH2XxsvR
v1UVd4hvAtosjXAlKis2Y7RjThwWdpi4ovQhiusBvrz6NLW3kvosJUclabkeuysFBFw0MLeq7cm3
nWkuJe6g8MGI2A774KXxXTghXCVh6nAfdk8Ce19l4qTeFPgfTxXFW/4MWj+szIfEi5Y6EnZV8+F3
AgtTtfuu2sit50YIy8BQdxYJWbc28nZvJjUkkNRRTfKCqbyVKy9hQoM55x6CrCWNYxd7YcdvNoTn
g1HsWqJTXhRO6PtOYNUrAWKRbPSkWtiqZt1CpjW+LR4swV/G3T7q65UFE1qXWtsKl/SRHQHQ20FN
eZZr3zD4Esd9LO/S/A9WkYJ0TIJt0z54aQvR5a2ZvIVfH8OSGDzsi/B5CrHEnSrXVGAw144avtXp
SyQvQVCw9S5b+mvMmAjms7230dLAqwUODwH8q4rWNCo5YRYyiQy35gwzEQGGF8t6TIz11BxKDew6
9J6k3eVWepCK/hD76LQwBhqE8KbEU6xBby+E7C/6YHAy+kPn8mrI6/uiLJ3C89xwSlZBV3w2Q7ke
2oXBj4ZN7uReeZP2Pc64dySHhAJzidpGTz4A8tgQg9yxEdw6r5eS/Ij6x878GLzZTaf9kqVN6p3G
VTnWnmx3rKG6iXcNQ6BzwgiFlR4B9FZXmVgss/hzYn9LyV7gIi8UkxoEk1ghwy5BsPSx5srjL4EN
TscNuK0Oo/+Rk0yDVWuNYD0xytBGnECbbltNXGSqeloAVtCu/draNzQ6KdpvA0h2bJgLSDjL0Ms2
zSjaSmU5JfMmKvJ1Ir1DkHL1pCERcKS91ChQZuRF1YRLKdQXXb2uAN8MCc2EwskLYxu3+1hvHyL9
S1ePnn4fp0cS0KauV1XeL6Z4Z/nIS6TSyaM1JjGODvtIBmyCuiyK0n0iaa4aBTCptb2axy7I8CNY
7HVajHY9pas8YWMrk1Vd0g6mSSwNmHKE50Zl1Fqg2Jq66rTfvYXX38jFQ2cUL4pxUIanYnwlZ1h3
Yv8ODII/HvqTFDv0pRDcevRbn2OxEn0NpJjvTvph6AxbkknnAVcZpOVF2R3DNHFq+S7ra9fUChZG
4wgkVK0+INLuORAMK8l4CVJlObXZTZdpNsg57J3Kuwq3yqCSjqrGltOfUObxTlYyzgLGwo92Yel6
1CKsxHLqznTKFJMwHRYNM8qayG4q06lDwzHETVmRLcY8IGVQqtrV4iUQNlyli+PY3pZFtizieh8a
wLrMYI2M3BFwvzB5qIE+IyowitYnLvnMtVLENx2G3wrDPAnTjZWhH1O1t4SAWmGvI5EUTfJXQ6Of
7hk2XNdN3W+0IXFKOogGiwwfIxpZSxZKOtzHU7/KWJxm3mHC0todmfwQB0f4YfDDMd9QNNFpst+6
kd/K4a7KP2rFW+imzObVu/pYQ4RCpR8c6pweJ3NXxAIs+HaBkx5nW/rc8hXWxrb31Xmh6zXPrW6t
xTJbYl++U6wtvwPeUKAFqwCO+rBQlAFOE51nympMzT9Rh1WOlS1iY3AD3wVSBJSsBZ+Tj8vGuDUU
XpyuvqxHqN62h7IwFnp/L8vjqqEGlIumjRPfcgjlu6pIb8oGQWSFhBWwF8cYWQ+4HHtqOCL6+rMf
5E6JOJ7MEaLbwvTzRTgZtKvCXDLLLwNvcLtvCG1GW++L4gH3Fvhydy3I91QNjiORhi7IrFyFU+gg
X0hTfJGHm0zqSO6wA5eI2mE9ZJsUY5lGyQ+WudPoE8Ngx+71jJ6tHHWyufaK+7qC66MTHV9D6xfG
fIVdYOQZhwFbGiegsEHCTxTHE1hppUNvUueZKhDw5bCUxNyNK2Xf4zFgSIrL2loV01NGt6TPxquB
3hKiRWFiVe7lj702PIr4d7cJNEc0O5xRammVqPyBkwBUc7yxhH7R9cYSVgRCAaftPcBMra1Hj5Kf
uIZsOePIeYKDZB9NTs8SHLxs0U7PRk1KkKpOqutrCxSbLVrCKkMEmRIq4wbv/Wo4WiCJcGhq3FLz
nqcqdlItOEyq5criRozjo1V+maVqqzRw1srgTrQnT2jNh0F1Gg4Lo1kf1PFxUm6z3ttBGFvIBetR
21ne3cShPAialWdxCvZLV25UB87MKgsM8BPdTZGrXyqu9Lj0l/mxUZZGdgBijye0bUlvcvjcBXed
FdiwvYhbqNmrcF9GlDXKFiX0UsdaXxfHRyGIHM+TnThPjlxzkT8UNte8K3207pQoWHujtWlif6+m
/VLz5d8xGareBTe98Tx2JbdVZAwQATOkWGGlLMExOxmtsaDdMNgRVooVbEWkWHU3ciCnwIBvG+bQ
sq0oOPCkoEM5S3DJu9Q9YefpB4WTRm1wmdw/tsYEn4ZjvzEpK1/ZdzoNuCcv+3ywE71ayIDHNLNw
YqKdrEq3oRDse66Me9FVaQUTyHRSnx4l2RVkQAOj/j6YX1YS7Mo6tqXwV5OFT9zK3FIVwbxB2mYB
O1zSGgdTrR7rxlsht+O0cDTz/LYI7qLh/nQwdVKS4bBRnKjfJxkXzIa81/vRAWNPejZxLtr5enUo
PLaB6QNbRMfIFHijwmIy3yNqij2riLoRetwk4Iq8m+yEG+LsPU9oWz9VcoL7pvqIKNfoqkpmlril
/wX9grqWD0+NRl6M6kflY0AYKXPrq1ufgOwezI4ZPK601lzrLUeVUrkJYsUtdIA2p1YaeH6ptkqt
RcWbGf1XbsCZqo21VhyoODoSnx4r8ZVvroPMsPUEsp8QwuLkM3YqB3zWBFiAxqRHezgFno3i12vc
irTmxdMrguzXROBsaPmMPAhwQrf2SVqhq9utFKNAjhw5TL6GonaQpgMfuDuVRST2sV5tHiJ5bZYH
Lt3ogsHaLPsTlh9W7e1CEWJjyb4jjccySBdG8iVMK9iDS9mDNaqshsBygqlaiczaSCH/HLS1RvbA
2VhSpkUwTsQ8UdmUhsm5Nnej1F+nSXfMrPdMag851ShNU+y2I1f3xcPEqzW0t9agGELjNZ22ovHS
IdHxhT/5eKSsMZoPmhsv+vB3JZs3FlWh2DiMNexWcqqsj+nyfpe1j9Tb9lTaq3XfZKtaXdb0Igvx
PiaT6+rXKNvkFDHUdgF90wsb0Ikl+fmvDCPlKNBtuLZ2FarLafoaSFgmTpcDZtxKfRNL/aKkQBxh
qqTR7kR9Ddl2f5v2wkuFsWUbZ4eIOF0mwBPSZBOUdLRYUDMj5GjFXdYNbhwqds65dBrclJM22u8b
OJQ3RqCsU1K4VPdta3hPm3YnerdFGNKJfwsQzRXK1m2sD7VWcc0K9xFXFyLv64s6o99tGjW+FbSS
zPgrNTun8bpFV5L95bUbd53b+SFcH49y5ZM3eWvLXJn/x9l5bDeuZWn6VWrluFEFb2pV5YAAvZFI
yk+wZOG9x9P3h8jsrrjMkNSt0V1xKYEQcM4+2/yGGZeOq09gxNukvMtT17ZGcqtM2zYmlBqRTm49
1ZHavvCHjVXZ8ALs0gCbrie2EAMtqRJ7AKduReou7wniWNnpfoVtfU+rSYL80NkJWUFfqHTsAKJi
uFK0LMBCgvcCU5nMqcywGUvvDG+Spg+vvMGYi1iaerrlaIXrJHnHjzaOHxa2L3e7zmShJNHOGw69
HJ/Cor8u+xSmPUEsFBaqFCzbzKUPALc/7VYRoao0ngw9wmZQmqksF1kkDRECrkbc0O9reFmSIB0L
1brTUHWhO3ELS9dG631fjNZtlHZrtZL2tdruB7dfVkBpRTrbsrBOYmT3aUBOPx6qAtl4Ojf6cBa3
OBBjKDuUOKyapGNeu6+Hl/5k1sq2rutHuQOKIlOFNpjtebJLSzfT4AMLZ7+hxVaCR5NojuCzdy2W
JtlvOXLAo8lgtMGqG8pX0cqXeJE7hQhlL1E3iSTM60wTll3yNLrqVgNuMGhYl0RzOYg8GFCQ/0XP
GbLHvgIUXQwH2ZWctN1liHT0jwr+tpF7o3kPXmltmjzaom336I9EbqtbluOASSkbRL83W+xupI+i
vS/w51B9Yz4KmOjU7tyP8nkid1dVGfczQ/dPFCWgA5w2pVC3Hvza3HR++tx3QHf1bD8U2lrCeBTi
oRDNQqNmJMUcikKoIxBFITj4jvU1zDtVsI1iJ0jdTil5xsPZG3amcNWHvLJVNTm9i5iOGzgik+Zb
NTYFJloVcqY7qlZi5jKKdlEeNTTcGiH0SKI0e3QPpyIYP3J1mZc5VioC3beKOsMq60VH3e9bt2J5
MsLsKBTF3IrkTVoN9K+LRYWsj6eAhurPFulqVVibMpepzVhhZmshGJRjrYrP5zmhceFa8kasDTqb
RTarS42cacywtDyE0dozVcSJVBZAma1k+aiOB/yUFyZOmxkmDTi1FzFw6pPmQWNp02ccf+0+aha+
JTMEaxbTvzGLWSjMqgr+WzMkmP49cUXdbJyPJIOdZM5yaGp1kE51D2pJXDhpJFLEGE1JdcJjr3H7
ninFriZhqEb/aMjNTNB8eqnaR+9mqAshRVNh2qzXcFr0a+iMTsRYJ9p2CU2YklS6V8pzlRnLvitn
HVNnFwdcr6H/ZF15geKIgF4asbDroTlj5fKcW/APytRukieXkWv/oZU3hvs6NhyTgrGotXxZqLSD
0fpo8zcjvymMTWK1nLnVvOz2Pd6WVRPMleZKN4WFwY/n4zvV8bzF6LapmmVlqQ5ir3AorBkJwLZu
8JHaFyXG2MNTOqx9bZvIySxJd5Z+V4jVPO9wRB5FR6BrEIpzU4SrKcl2oBtQ858r1n5Oixf/ZooB
8vCMhvEAl0IC9SX5y0AoH4JWvss7LWY7dktaX6fE3Aj5KjK8eVevB218Fkk7y75GaAoCpLd2u5Vb
FKtGQNgzFRd+QJeqaRaupC1ENsLAw278tz5Kn4MqYYfFjqB3HLVv5oDpZm/eBQoyk5YRnU18q6UI
ML0A/mwM5T2CMAsvksitN2235dhYs8CXdSmuS4k4ELUfOlEqq/BVlm48rEt07r/g6Q9BQ4vRNZzB
VJ/rugUpFxwtDy9bzL/RSURNK6OBNI7pKm3NxDFE1enHI0ZBkm3R7uv7YZ4qwQ7VliOeMbuuinam
Pq78QF67grgSU5OqTt35QXqUAHLVdbV0qQnaRF0UUbtSW5xHGFtI8d5TbqPhPgtfrfA17J49jgAJ
bZNoVyvPGVbjRn3laYdOP7bUbFg9yx6dSBomghDPo/E1rO6t4T5qPnroVulwUNsVPXxggqK5oIOq
+Npcj6Ap7KfxdSl5UDCvGShKZcoVrj35aNKVwQ5XqDd9d4zKvZcf1Hgv+ftA2ovDay9Pet5nlqHT
5tGiEYQjoqApoWkUQzt2ISZH3fDgQ+ysjEOrXcXTCXhT+NFp0ClIi2QeF63Nw3jLstdSW+QK8MaK
Exefeixa+8AmEpkouPhnnXxXowmf+mh8ek6h5PYINAWBwI2hUoDBlVU2SnyYysvBuo6Eq7Khe5Tu
BVc5jUq50zjSPJVR4ApZckZvy0qDNkz2P15r3dpNPhApBW6xa8RXSfBWisKG6vZhOK+Euz64LXtb
lja0ClJUo6Ju0qmptrK2zBULR/dhQ/kfm9P73jaGchCCQ1VfaSrSJUx7GaZ5dC+3XbRJG1N5DEd5
CbtoG2dPcm/tlOakVj1azKmIGo313GTNlYbToGO1z5p4V/vSgkpr4VkBjofYXdU4kL4Q84+jZ61U
QdlP8jhxczT9+6QB2N7cCsFdwryoPpu5E+bmRvU3Jqn5SjXehO6sPabhWiireTWoy0o8SMkVVH7G
Gna1NFvgpt7ccxHsqZSbIZHsmHjcuQXr9qDE7TGIDkblzxFIX8ay+6j7R5+IIGoI/JAjMjCg8DOD
WWosyzXlTKKrdmOeGyFeCwr1j8gX5Tgz3YCUnIsNXUnhnHtviZe8WkU2H1trJyreVpfHnZwzeq4q
xS4MsL0IsMbk4VZgzjXCd1AsdIaPOKEEdAHOESWpmoaLrsZCpzabeemDW/IVR25v8QVEJ7hi5rwV
61e57BbgpmYyrY+YRoaWiE4tCec+f4N+VVT0MnI+ScPbpsvOZnOWRGH+NZrgz/gXw7oAKKm+V5VN
B1AwrnDYZn7/jfbYZ9e9QCaFfZJx/nFds1oU1j43foSMNy5lwcQgEDNt4Lohg8xmJf4UMHkBF0yx
MJNzEwTYUCImzSv6BgD2CcHPuBQE85JC6etE4FBS9HUYPLVCO5d0iTOWiaysLvuosL1YXiTWu+n2
59ivZjn9V8/C8hjKe/qiR9E39/LJO7n0KYXlr8Xh9DcWGqMpJ/rZqzYv0EFt1OlmlPFKxOQwMMpi
AP6jtXkpymOOutUGSQJjSHKacB58B/j5MzTUMCeM4evzKUg9vICl/xUopRm5MvxmDhtsw5eKeaBs
n7nx+A345xOBauMXT+D3bxC9WmgDoUPFlHZdYTdjvfRycmyG4620NkJx1gt4ECrKmopxG2jaXJXv
3SEmDb1KLWYrLXGYzojkZgexbK/q5Bumxqe3drHh4zYaRd8DcZzQ9cYuFq76Cu0BL893UfPGDHpd
NKu0vgXto+r7HAl1HRULoTCQcYhmMTUElRCugDs3uZG1n9F3DfMiXPA6MpoJFjK1iUPPGafUny2h
CyBjYSZNVYkgXWtGs4P83vxMl90wL+JFl5WZUY5cWF0KNQbuP1vyl3I/RhdJqmDpSDbKtqhQhjo/
eg6XGj9GqUZFF5Tc7iA7HuhDjTbIzy59sf1xxJPTsYGJmNZbMV4E/c8i/aWej4+dQOq1w7CVXsf7
7O3rm1X+jCc0jIu9LwWyYGiDQThWQWcB82i1SY2W9kk/Bgyu46sgUUgB3aMlTDNrhEFK5otdvMvV
R0YQgrBTw01ANpGH2GLJ6ppJxCLCKbcY39IWWdmuP0zT+UC0lq30ILrPbXGyZHGpCze+1wKI2kij
jvwwmymRTl//WX/WhTAuTSwNOfQlmY7/Nu7OA1olXdnixVB1j0pePAc5f6Lv9j9cohcBZIi0RI8L
lpIRXo3lwjDvvv4bPjmdjIsQoKRqk0pqQLT3dlk41QpfX/eTaH+pe6irTY7WJs+mFTICMS6Mgktj
ycQB/DuB2F/yVf8KkDWMi2jQhqIiFhp7IJR9e0yPabYT1Zusfapjiy6jywB53Sq7KtsZ8VNaXXGs
Z+l9IQgA3aIZXUxa17GdFa9J+2QJZ9e4D+RH7NX1gYYtjho4oVfT1FJAZsejtZPFi6x4V5iT4oSt
yznH+W0Q3WmBA5Z5ZjKyCa2lhPiSUfh2bezlZml01yJ9RPElCI+a9GqNj3Sf7da/kvrrUZ+82K6T
0joI5bYPD0EG7CArGDI+5fR39KK89lIFXCQIHu+EnKFZjnjsZudeFZ08uWvdTQE+29p4zfrrt/YJ
Jhxv178e0jqksDps0CSatDkoBgE+MapBW3PoafTrgB8tW/MkHDcyJ6cSVmm+W57/I/k541IKsuqt
TOggem37Yu+5q+47KPUni/xSc1HOPNUXwA9smw/zJv/mTP8sqOnT0v8t3RgCITPbArh+2t5r2IsC
BaU9ZqO6pXowfyvacU256D3JkQZ9JoojDtNMJDzDyau1H62p9rt6qcUDTUMeNlMNQ5P3XjY+iEF1
ZakpaAP9aKa+g7LgUqK53Af62htXiafYfhLsBvrJkbJL8GYJlO+Y3Z89q4tQXatxl46RRE6wQYGg
+5kKjXEpo9VWTLNLn8sGB6ZxwXeKKdNd/SEEXGpoTWYDUZKwYlyNsdwbxImVXv7wLNQvYmNQdU1Z
oD23DUY0GOZJ+E2i+tlNX6RHkpDAuM65ru8lttXS6QBM0v3MO9G4VGsSsetIxAbRcumV6ejPqo1L
baVKkNMq7uGKGA/ujf7ydbT5ZKld6ipFulcJLTCdSZukCp3qhxWXdpEb6V2Vud30BMaH8fCd0scn
B9qljFLSIA+vugm5nFUsSws8OhgkQwQmYdbOz57HxdZTQwJKFyv9NntqnPT9ZxedHv5vUSpEjVkM
TBZb+VAYc7o4P7vsRT6SlIFhiRl5IihGxlzW49eX/ewpX2w5WfNKoZNlSjilWRkAgBMvt41KWSrx
dwK8n33Fxe6LZLQ1TZC46MozlHhv9WOIUb0VfaNc9Emqe6lc1IihrwhSTfwcul3vtTMr7rYm7cxB
vobM87M0/VLAKIzVTu8jlHPlBJj5yqq9b2LTJ3vyUohILtS2GSoJTv2ddyP8bGFfihDpasbAVmRE
oEnumqY+nPavl8snkVSd3vFvi1t3PaQ3p2oliFYRICfyq8xP519f/LNHcbEdZQtL4QS249St7dr1
oPzwaUzf99tN50Oo0RnnEVfVYpjw4rOv7/eTladebEkkDAoZ/bABSzhAwTXC9RGYuWMxhHNXHb/5
kk92z6UukKxHpleHfAlt0QnXwXxBBfWlVD87aNSL3alo+IV4FZoOelEFM12VnAy44dcP6LMXelEv
eJopRY3JC9Vc1OBQfvgma/7kupeqQCZ64skwcM+y5nSvQrj8+nZ/1dx/SG4uNYHUutOsyOr6rQgn
bEATMAST1nu7EHVWoX8bvRbEI7yiCq7GUDhCL0LhWutgLkV5pjPOijPQXFe6bAIAhuZR+MswVxh6
JstuvFXTYZr0b31TtgFLTuqgSu7fWok6Nwd9mY10ZZWlpLcODTNbRULDTV8mdoQQiUAVnkaKLNwc
djqCff0Yb1WxBqp5roB2Bzrzc9RkE+OZEf1cosryaPXpjFz8OF2Ocb+W63Jeo+9npo4w6rvYG9ZW
yMfNu8Ywtb4dJW/hw0xqk+sKPX9XPZkyyIREho96i4Ad6IJvshDtV036p+d8kS9AFZYkctMO5e4a
ru2d299q4I0EAJSZec4Gno/71IXCUraU9WDVizoqN0OlM8PYGPXAXL5bJcY+dVEuB5+qolzeW4zK
81lrvk1diSjblAZkIjlbThIkvTKPgAF44gao4NJTIezw6TBeFdFbKD9DfYDhcJMyOEzV1cjsuW8W
vQqOZfSQN3S6InECcN5B95rB+0LCyFarahYDFjb6Hh7QSpXCRcR0YwSUFDOo195wjda7rdI8trG1
TMxuqfk0SUBoDy+Z/BLiVNJ36xBchnRVxwvBAnfDzLaQ7DJf9/IHbXq705vbqEqvcqHeDhFDpZZJ
JSTlSsnsEkiZC8YkUtCA7e6GCqR0ez0AmfcSnkR4MJjJQVADI4UKWoDsvtCcKr8AA6auYl+1+0E4
ZTWYz2dJGmYNxWbuZ4tojO56/L/j4C4b+3lWbhV9kYnM6tFzbKTSMfiwS+5GrJA7rTsKMMgLlV+W
gxaErCA6CoDxZpBnbINcP6CDNevzlZ7Xs7I6YqBhp0EzV9TXuNhpg+aEemornXSfVgU0RTDp3FUb
KC86Mu5YTa0CC9X1rm0W4oizNZyUxK9OfZFP6C9Fq05DWzsmTIpGFhxwG8s+uAY3bSTpPEag3BAk
uwvadQsK3zNiG1vJMcd2wh/XAgQr9YDBnhMDR7e0CKMM05a4BY2vLkCytB5QrGnAOJdV11Hdci25
1aLtdJROrY0E1dNyezhVydw36lXDrK0O/HkMWCEq+2Whf9StuwgCa5WirSn7ymvqAZ2GoOUxoDUT
ca4HspPG56FUJokYWxeQ9i3jQyy/Bcb1AJWBJqlNOwRoqoV/XmKbRrOufc0eJt7h6AImeoit/GiO
aDIxQdFmAnwEQdhbYb3PGfwW/TxRHwbsd8dgZyB/16wohK7pl12ZY7eTrJPkv/cebE0JSEIOsl3L
7F69EbtuY0VLOkrMRd2lBt6Cr5713oIpnWHptgUGHViQVWHhsO8kEbhYCgizmHfxeNOYEIIKYKOi
Okt5Y2p6X/b3IisRaFTPkMBtXTtxM6BSyazyBLsc0CDB9mW0jJnS3aN7XAW+HfVQTBKQqWOy6JSN
CMxBr33gbEwtc9C+MSSA5yxSoBWui1CZ+YaCTyIyfwnMxnIXDP0CFSikB+dhdI4SE+DAe6uYMxxq
pGojpJDT6RP1LS+81W0FvSBFPGmwriHuIB8uI59VaU9Vlix8phlmeJMMp0oEYO5ZNi8DjNVWhjFs
peDtLdYxzcg6uheSEmUiBS6GvIo78+hp1rk1tsC3EmDPebDpUDTP+4Ve6vuGAG1UD0IMJzCCKxpU
jpgj1hySWqG4xdgE9GzsR/O4fug19mcDTAfHkVZ5R7HRlkUIWIPq5NpzAbq17u/qPl2KgcHs9RiZ
yGaaK8BBUh3ZjY935ER+bKNNNl5JHGFScF81oOLDZ0tXV3muAzcsV5Yh0p1rZxlUzlhrZ4LIpoPw
c6UnxyxiGffazATXL1qrwdq7BnZtlYFidGa39a0pgd4EY+9kkf8uhvHG888J83X20nQgdhoAKONe
7VJCZDofa+/eZdpVAwtOrGSve0+mBxSeBVeDn+vwh5kNgIZytqho3oUgPVIsdLJovNYL8TYBEz8k
0Iv7lLgcWk+JQET0+6hcxr3u6HVvlxq9Z63MHstWX7fiDlCqj1oMGg9Qh1Eg1dOFEmzr9kUq90G8
l8VHs+sXYcap3DOUrCbJ3G4rqxz7b0NdrKtcWUbhCazhfHDTPRWArfLecIMpo7OWo8kMDbC2wNfW
DI/cZCUZ1r6U9235UjCR9zq7Rrxer9Ex9PL5YK61sp8Vxm1tPtFbcsKgdQr9Tks+FP3cho/4hjkq
VBKPpKNJXwx4DCPOO3JlHMvwOq+wS/HOYXmXBAt21LJzuZoWB3svGq47PMECYRN1Blg6IjAYXLRV
bSYuEPG0YhaFFZxgc1Olot0lgAeSKpw34cnN6m2bwtMAi6MD8y7AbupkJhRTumU9usNJjFJwuABY
PP/GG8/chiMCOhLN9kVp3V0pHgX1tguWNT1hqFR90K1jYWO49IStfcQIKQfEPsmlJIPx2mScOO17
BjcvGOJF0vS72oDqZrF/iwfXkta9z5S1AtkpsFhjUYQv4840hnSTpa0Q9KTCHYnaSWu+U9D7RNPC
uNR48zFPdCHEdFtrONSV5ATE5qqEGV58qF24TEmtaoAuQZliAgWdHf4A7r9zTxfszof7FnyMcnKK
XA4391wmiZNoHnme7GRszzCj72iu66YFdAXhPajt0hdWZZOBCrfgap6tGGRomi30GlAVwOCvM1tV
+yxlvijcstpvotxv6fS24BVjWO+I1xRHX25WlVA4AcEYpvGqU5ZFPu5M6bE038DAzuRYd4ysnfkj
3EuIWDkojz7UYGRf4TAyG6FFdCMEUmFeqM0WWGHQH8M8nudIzuvRdZNCWg3lbTVhCXMSVEZ9tQor
3sjtOL2JpGON8MFYd46ZKXPRHRxq1bcEEqoVjYvAQ5WKocFwxDB9kUHkDNYdPLGgvtZAMSkDHkTi
bYs0owGZJHT3sf8KlFbL202nn0LOqbBL5x61pNkY+zACkUY33yWzgsDGnCGLsEnsoE5XG5SCpFlS
BFDKFyWU+47pdAkoiHAwlk9jsUXzh0wIurKR3YsC0te0EicZ2kbYaYV3qglcA0yAvlpYxd7SDmXp
1MFRzsaVGK4H3nsFm8v1QBUL2UqRPRtwGnnBxs2XbryWu8rWdd8ZCWeaAZ4TsoWpAs6W8rlqXqUE
ZbFoZnKdEcWBfEIkUp7V5tQlJx/+GV3YbGpVB8ccoByKGVZpLYKIBNRcCjo8NUXcBfFhFJ44MkBk
do5C5pS3pyFkTuotRHc/cniWxdkcTceTl0I/605GtS/6ceZOsxZx641HOb0xpGstKueYHc9UhuRB
s2+MhwpeZrzuCWs66bImsZInXDx6AhHvfQyeTMQmImj/1dnt7kTx6HsvbbkNwnsXbnXAWkhYf4p2
yL0Xq4RLxYXDm6wMJsdrcg0Crgl1n5EW/gquZ177sHB6A9wyRmjzBiJimYg3fXzMmKsbOA8AtJ2b
iby2ZGlh6u4JU+55ZG0xwjCjcpHnwO9leVdn/jql+nGBiGexDnKK12MNjAuKu6x6StxzFdxKibWB
JIQgoHLj9s2DIObbmC2dGa+j3h9bvD9xXsDmzUkxPqvoPzXZjVoTIUSIDH62cUF/KgEPALZ0IHhn
AF52BU20FTkEhmOWuFiV9bPWPQy4d+Yg3YpnVzq1cjYrIWJYBvoF6q2GQG0SwJYVo52a37bxsukf
wmhwsmaDXNlkFEraCgpLJTBKyj5lKyr5EdfhGZsMDjw8Zqwb2OzPUnhqSC9E3r51C78L35G6ey7d
rcJUWL6mXUK6P5cBEtfjXlN3QdsvTdNyUACpxe3A+ZGoTyFMh966U813CUs/PcjmXpudDNW7TSFr
B8iMoIFSIwPvNC7QeJ8TKKL+9ND2XvI/pRhRh8FfJtKrWw9zsycNABVul+pK9ZdDV8Bk30oMMWOd
2re6j8IMQnQEbq6B1I4MQ1vdmkK1FTNMYwq/pmbW3dVIep011YOPQLZuNXCw/KVqIWTAlEiHg9jW
4DyTeu7BOqjU4kZvrDWa+ocOVr8xgGqNnURHPk2CeCdZdofFTjiV4h2pEOz/Rr/WIP/77mFi0SCe
4pqLureYzRHGPdjKCAsko7+A0FRQA3RTMoetniX0Cx+4b+r1jglpwqg2gbiTs7ueBpoSDxBFRjty
ycjhcki6ecpHfEKm92kNy7RdVe16OoTkuPgI1HgVuooN5dw2SwgR6nmghZDQbRKgZI2x50D4QLJi
HTTAoPVV32+q0Lwy1ARibbBXFERyY0CFRT33vWWI6IpZJSdXUpc1TBivbA6uqmzQTVsOPtCpDrO3
sl+Nqrk2GnFbxaxHIpKJEHOnPQr6lFcQoKqTB8C/LJ/a0l0YCfjmGzx78sHdDalxjqNuJZkgDxHC
+eY4+/MQSrloFMJc4mHAmd4OEAvhRfvl+9cX/iVq96fOxEWrsJNavVPlot+aTX1LMDu4yPT0Onmo
gjAEHlED+b+ZAPo035FrIAfRbchl21GQrqLeXIvVeOebH6HlHSz34+ubmv6qP93TRZuxHK0C/LyO
bFisziKSoAmi3OWZ8/Xlf2nL/en68l/bo2pktm0RM9LLRcWpR/G28zapjFVR9xEIZ6+RGMyvpQ6k
cb3pOBObITzExqH41n73l8rfn+7gogeJQHmmswb5C+mjjDDs5SGBD1LMQZJt3M6CdYHLZHbV46MQ
wHSuOKsSmVMm3dX5Fqhrj6oC2og/6/UrF21LHyJYEDEY3/rCUupux+Cb/iKn659f5aWQsqGn8Dc4
r7aQ72cFHrt04+AlroBGnCmeIYekWxIgrDxiO2XqnwavRYxQveSIY3XOOFFGX3UKSGqcBXMVqnQP
byFOKX+Pbf6oeOpC05uFOqobP2/nvvCoghDPFPPKyh66vLUHL5gnyV0xGnYXwYbL11W1c4e7tC4c
1I0sGLFSfVWGoZ0gKlLSaC7ca8XcmERTYpqd6zuYf0VxH4kN7TW0bTAT6iGUEd2rDEJQNNpG/ohU
SOzCZtvULYrcogMKpEkMkkdo8kJ97xMoexhHfZZMnQTbFarZpDJQNDlZxXPkkyxGAHUR0IhrmKG+
ua/1fi2oIPonpY65Ge8scQ6JVR2hKxYHP1tXg2trtAhl+hC9kqxChLgiyoKshkwvrdU8miHoBkc1
G27DOnPKxl8jx4rS1qOhkLYH66jY5LTYsFoKvOex/0gzb5tD9Cl88NOwGFFokZWl1u0s5KozfA0Y
ke3GMTiUQcBpTN7OqdpJIXslcbweBngHndFbugtPk1CbMnjVUF/7x1CV92n2oWTFKjYHJ24mdv8m
92+CcnyMOpIfHd6gLs0pOe084MSBplelN220l6M9QFHEndxwYQ0vSiLNBzE8GfW75b+qsu/kHeJx
iUHjI6TWimalLNp9uhLyU23kzqjkH12VrmphpGZ7NNQtQHLorvUuUZQ5eiYU8qqNqtKs1ZPrETJ5
B9+obPtFl7k0kOIdhLdfDuOeHz+aAAv8OJs3+UNEg7iZ6JUIKRpjSBvJ2CbSwR/3NdljOXi3mnA/
hOXWSt8NH1atlji9UswHeAVNZx1UX9nUnvISKHQgAG5Y4rvQKnCPsdWqNGRrc4zW70N4W6iLNfnC
Ql8jTdTr0BC/mYN8MsyRL86UIgpblozbkXW0dA3Pvec7ggmExIcdN36HcPgklv+yJvttFIVaayoj
ItRt6+g2wWZYq3YWtNavI/knNZ58cVBYY0qRQia1zcRV6GGY1w/f1Y+fxK2LI8LwpECls9tt+2rf
tGdOgG8u/Ml06xd897fnoVtK1qUGnfIGeYjWHVEGQ0QOs+NU/O54mw6RPxwulwq5mpHGVTRqvFiY
HHlU4yGo0y7bhEiWBOGtLy6H1CTOBLalmvbXb+KT13ypmZuOkmgM059V+s+KMWWGcPqQAPj66p88
tEuxXDPy/WRseM+eJuJEvu3lGgIqInTd29df8KvZ8YdndqmcG7o1SFpN4QTUhylSr4MyOES5+iJ5
NOmx5g2IrLX0arQ95W18SNwHs6QkmZzwINyhsuQ0OcJh3rCKcipaMXux9GRdw7dkeLcoW2kehvE2
JZv+5o4/e8sTZPS3hSTqgye6ec+oEYah7jNW0LNdF58j/7HLH7y+RmXNexyR5FIR/bAiNH0MAUmz
eiZ0oLpyqJ0VZCQzExkpPafCa4gI/Nf39tm2vJh2VW4ooS5n0ksEd8ghMtAf/PrK2rSz//SeLro6
BXWw1KishDoNrxNtWBaJN7fqbi3rwzKDliZI+azKYgfhelR+UONIszsLgpBEU9tLV2bY2aH+JIUg
KTNlw7Rp5vpgUkM7M168kMgdnYtJqIS2piSRZuAJKsIQ7tCC8irktJBLs9xoVZn1XPEfI/c50vI5
/LhVPkR32dCvIuDGcXCtMMxPsVltrCfXVe3KWqYB0g9j/6L26gnXaLoEyjdP5bPtcRHJh8jyvQJJ
/q0UZzRBYrtHMBizNya5/8Sv/8dr/5/ee3b9j0dc/f2/+Pdrlg9l4Pn1xT//vg9ey6zKPur/mn7t
//7YX3/p74fnFuJ7dvkzf/kVrvzPb3ae6+e//ANeWVAPx+a9HE7w0eP61+W5x+kn/18//Lf3X1e5
GfL3//7ba9ak9XQ1RDTTv/3zo/UbzBCJPfUfv1//nx8enhN+b52+Zel7FTz/y++8P1c1v65K/y5K
lqLIpokiqjzFvu59+sTS+EASqWBVDScSaTpi06ys/f/+m/bvlmjIsmXB9dVFgiN7p8qa6SNB4nqi
ofChKqLwbiKR/39u7i8v6H9e2L+lTXKdBWkNz2XC0/7PTjFMA4UUUdVl0RQlVVTMKX78Fie00lRd
rbG0RZKwJx1d8tBvkXEFjbddLuXJohJ8sT901DvJqvBFyHwmXujjNweD9NcK4B/3oSpAthB9F8EM
XtyHb4gw991GXbRKbMhLP+IcPIh6G/XImxXix5DCs0NArY5fR8XihrQhyBwxLvzzb2/vnw/o9wfy
113CjRiaoimyKjO548lcUlIgkloVqkrqQi6yV0GUxddYi7pHAVvweWOF39En/uX583UG79MSdVOS
TONic7qyKdToOqkLvzZkePakoL6M4SMTHx/ypti34CYiYXwxUklb6aprHr/+e/8ahf/x9xqKZEiq
ytDauORbVLIf6wXSwkg6xtbCipv4pHpV8v8V6//5LXTfNVNRRUua1vPvy8xQYJv+b9LOdMdxI9vW
T0SAESSD5F9JKaWyRtfgKvsPYbu6Oc8zn/58kb4XN0UJInSuUe1utAFvRXBHxB7WXmseBbtKR/hH
qZBGDLMu2YBtX4YXr1aUdEzIZiW7aa5xlyXOG4YjfGTl2NKMNVsYHcyMEeup2xoiu942JWylWIvj
SOm58nJBrZ/MSwm0goQgS985Taso35rxt/sf53pB7JXnCGkrNMstf5V5F6Oo/KExhuPoJt2TKk33
pTPsYRfQIf3jvqmrBfkWLEO+71qW4s8atQsnTmpkDpXrdCYzhasx35tTtSV4cbUgn0+jlC8t37YV
Pn+5bdbiz45TusGx1eh1RmPrlBwejUUm7GNP/Hp0TY7gBFtCKdex/XV2wYPt+YMSwTHp0QjfD3VY
juAruu7743YcbmOJLbSBXwH6by7RYWpK1ffU+iqSl988M4Opy07NH/9/VlZ717j0VeyqRQFXUwiU
qYOsS51sTV2uvxDvAHqhWr3Xc03HXmO+6iix5ADJCnXLav4QDunA9IxdQKYGEuf+gm6Y8rgKHHzb
dnmB9D9/s21JEeZp0nTjsQ2QbJ1CI0ML0+zNn67HfbER/byC4N6+dCzMs4VjsizhuN56AACQPuTY
JpTFxWLF1rGllQUjhesEjOgOMN7YqjEhiuVv9kuSR4F8Z7cVgkr9mDU5hCI93Gteu0CsFwcmVJtJ
u1Q/bNCqUGYkVdH/HrdlWX9tPeKtndulQERyWOJmmgdjtTxZblbR3DCQhG5sv+rOXe3Gfwhg7ePJ
7mzQNn3TNxQW8kUU7+Kq8oNzbraa/drx+xPSfCI/j8ro+nGXDmZTP88yLX6X5tDAE4xg9y7rLOaN
H/1E0qQIrt9C33ScNXC27wOZhLk5HvMAUEmN7N7BrmOPlme21YvVYf/l98EUM1TS4/13MHjpDbPh
RUUo4V9JawEDbsfSg6FeYAJrjM9m5ZXvDNvyvzy8PiIwXgtLWozar98ly4Jhr4Ry4KhSw3yKkaSg
sWgH4tntq3xruvPa3yVXrGPyl4/FtYpUG7ZFxBZPIDWmfj8F43TW+7Cz+sQ7PLwu6TmmL/VNqx/c
y81sUymg5GYKaDZ8DbrM0z/UOOXP6GpYf943dTl86HqeKS3bwQhvBjXl9cNhBuFgDdU0HQ0nIZOc
M/+lGt3lOS5y+b40DZhge4+GvpwT4+ELBNOecjw+PJiwddCYDFXmenkxHZsc9q2DVdJppztWz8se
jNs4PN1f6fX34yjoB5n1grRcm6s9v5FlP0BOhwYv+Z36rVngdcjT4rGKld5Ty/J4H4nISA+4IC8/
n/LimP6dvxxl7/xqO+DCnTGnD59tjLAQrmCls4BVCEMQrjp/Ls1jGcO5VDcKGH8fAX8ze/fBIPN1
PW9Mrc522aoqjOfcPFaDsKnFRtVp8oV62B1YENGFEnwmz13Pw/Eu5zAFIcG9zHlN+7zrwYsxHhJE
qtzYu3W0xIJs07QF+ZmwtA9efiBKPski6tg8ouRpQWxOWaiya2fjFK9zEW1FKN+UvMQ8yuvGC5z1
ndlyXx5lkhTIRKjRgrq+MuO/GzG3T9a8wPT7sI/bwvd93kkpTU7W5cJ4TZSZ18qEi1R+D424e4fo
4J/SbZvHPxZpJ1Ggq338X2DOm8ffyecWgpzePKoinr8Nc9i/DEtHr1tDah9eEwGGiWtwZgWCIpdr
si10BpZFzkc7hGzgOYzcSp4gT2/ATVlWMD3fN3fDN8jjpILOw3E8cz2Aw6CWUealsxCn+bARN9Bt
j+WWstQN17gwssqXE27l2PIWbggRjYxZlLVglhdMWz8v36wmLTb8YiUC9HolYZCSL4mVxUdbbWLR
VkvduHI5NhaUcvS5s3F8CpDpAbQnItUD0Skcbz9nveTsVQ7CArEdAQt23Tr7GggzfWfHPcTTJh8q
+HO2m+qPR/edKEkRgesM0/HXqfRshbFXEWwd22SEBKytfiprsjYKFdcfl3+7rgy4pisk982lLzXI
ZDJVjryG7Zk1kBg3+Mb/tcWHcf11uVoIhxyPv7C3soKgALFkZIzH2c1isA/Tx2SufgU5tASRufF+
r5B9+stijLhDsHnoab3+8zcnUcx2ncINMh4bZKuGpzKWvbFP86RcoHTsgVIMUV6Op6pq8/K5nCsK
yVM+1B8aszHk57BM0TPJ3cYHUQuHfTO8C9MSilKjCKConOju0jBqHDt/6k2Hc+DnXjWdE7xlfraK
ZaKbxYCgPDWWU33tjQYWtbyGHRPGO0Bz31Rddx0t99II4hdIJ2AlWcw0Hn5JOCUND/xM3fxDhlGB
MuYqHXZEPQkAyDDdGt6+fv5tISy2ifvRc+w1EjIEa1Nmrk1M5dkwbYdBgqiN7e+lbW6ZuvYyAj+y
ft4W4ZOQrZ7mqgaqX8eInvug/k/zPMhD7cTORkp0VXTziNZMacOpDfbW5iW7dGZZomBU9RY9aTf5
O4cA9Re4u/yoQt/Yx/NSvQ/7uXzfdiUwPznJT4VZbP6I611VgozMZkcFv2KtmTa6Vp+GMLofsymm
zZ34/Y9ocGG1VEH8EDxGOzp1TmqcDlVXvdxVNSVVfp3nbTFAutX3O7Mk6oa3bN64KW8siIeTd992
sUHt5nJTbVgxi6RmQaROBUITi/yyLCRPMqnlQ1OH/2dB0PFSLCZM8B39U96cXJg62y6sWkwlQ/Yl
zOIBZsC++MM0QE7dv1xvrkpJyRWheEtfn4c3pjxXjEYVV8ORqbj2BLdn/rOSjvNRhQJY+X1b15kg
30k5yvcUUbBv6dPxxpY50TX3HTDbNW2WWMTHPvW++l3wCQLWEhFkO9gweGtx+uaDgEiHW2vZ1MV1
+9lX2mAJKSt3b/ZUmEw8FGRzD+8jBTbKhVSYeUPcdYO3ju16LoQcoAdFd8rLAGfCkM5cdDVt0VDd
ON6epEJJTExxxeVwXe6j37h9VNUTJGPFxCxjkiC7AZXT4kJBRnRc78y+ro0d71yJHoGc44+zWBjG
k569zA+WZj3iSeWYnHXPt0ktVr9l6WzbkB6/xaqZrGM0all23tx158gdh4f32JOU1ZXvcs5JI1b+
0wMj94IG6mTk7HQphiUNjMbsKq1ceN9Vrz3HkywICDK1C+7p1QmEkyDDSCUBnzTf/D5rIAvnxSaQ
Ck/3LekffVke8YiW9a1CZc7hDF5+zNnpogq6UnmcBACZTKGUFmZefHzYiie5syhq2/SG1vPMorA8
w4kbiJu1JEZYOfKky8YPp4O+RdXctHwhSN1f27dvDnjsltZijECB6PogSCMJBuQuNMqx3Ni068/j
W4pQHL+Tugm3ipKdvPKROg+jU1uU8YtqbMY6+BsCYcGWQu31pYUpEhq6aDYP2hqDCdGWFczGEp6s
upDglueeSMFoMwqZtDLF7/0o+vg0oxqwtchrz9CdQP2C+xSgqStdeoYxpYFvKzBXCQFcAlSkjhH3
qubyUd8gJCUYxQH5ZJTMVr6eRjx36ZLLY9ka09O8QLTpBjCbP+iBPM6UZ6XghiTxVSsrg0RVxG0p
fRSTAuRuj9N+JNnfyN/1dXNxmujqkiy4lmvpvtu6U5R1AlXxwpxgyUk7Jm1FBzOzMjuzYAAoGdIz
lU7f+E8n7QLupcEhIBnqwWKw7P5qr7yG32G9RgqWdC06xJffbqi6JhjSjN9h5+/p+TK/7agPmS8+
jwUSVspvt0AyV97CkePKMpXte7aOu1YWKTV0UN6aR2tiQHSYPZiqJyt8CCpKZKJ4cCySX4oXHIk1
8ZwqBlEos1CnPq/NQ+GimVaNY7HhkVfHGys4CaeOhTjcj5driUv2L/cXqG/7OWJizwPFKZtfRVZu
EUfcsuRSO6C4RGmJ2PzS0sgkcl4wz3Jyc/lLEZ/8KN223CdL6G14pt7/C89kTdzvgj60EqSyOjV8
czfWRtRIv82sU4RCHdp7SKJODoqSJkQQX3PDUe8sc67fg+F4uEzyapm10f/m8l+HC4gSJ8NUltZJ
tiojyUH5AvlawLdJt8VHqBdxtUhXwTvLbalDvctFTp5crN7EVDSK9MPsj6AcaTB9j4w6e1HLkP5z
/5hdOT0JIMVUwZby7Chn9fm6ZSzsxKmZLLaMjslwGLytiene+1Zeq+qrZXEBU9qgkUpL/5Un7s23
a8NpCCSzbQzHGExVqip19VBLrfGjRT5bu3ksIgNKdsR/jmZYOx8X6CZ+LLGNopOb59KD0xwE7V6A
C/inZM4+ZLqZmY7dJFMHKuasHbYACDc8W4cwXIck/9zt8vJTOFYw2PRkGXHKAYVVQYbAI8Iq75wW
psT7+3PrK1jkYJxW3WFeJ9Czn+D6yyhPgdFnQA3m7hkidPN838qtBVG3pHjOpWCDablckCvTVgo0
hqgAgdDqmf/fFUjMwsAaJ8//C1P6eiNbl0Kub7mW7DiPBaoF/gBInfk/GPliC8kEf3w0dcWBOSa6
AEcUTeHpclHR0DRTIHP7lJVqeant2N6nmcg34rJbWwcaiYoAASDB88pKkuYRt6wBf/XMiA/TLhqq
GAUIlmbGxjX3WltYnxUidOJzcmTTWbeN5rZvR79NbGZAFdMzo/KfumUWT3Yo4McWE/riqVW+Ry8i
+ZaUDfQJEcNursG1hzTqolF89uH+57xxK9E14CFmjwlx1tQynuHPYUCYBVKwjT/ZzqT+yIx6euaZ
CffFYnQbj+Rte4qNVpLr1lwFboXMRJ2GILdFyjxTsxQfe9c49DFC3Ekc/7q/uFuHz3WpKEpaCSBX
Vleg3/u9MRihc4poxtFxj6wvXeIHG0u65UEMERKp2I7JdbKKLuIU7j7oEzh8TpN/HBY0gCrKxc/G
EIoNUzcW5EtJlCEEoDrAcpdHIvSLoZoHTLlZp065keE7MOJvZBBXAZryaKHS6+Hi8h2c4tKKXSWZ
Y2i9nCJ1m0PpjsxYR3GOQllensvIrt4lqtxqNN6IAXQDRpd+CYDJki6NMhrhmWWTqhMMWwm8+X1f
/d3zU1oURCbUVZPMQxxkmmXwF1Kwyx/3PeXGNyQl83kwXQrD7hqsXTrMSky5TewmO0r8VVR9zZVh
nyIXvpT7pvQ3Wl0CPthHgDMOVwDQoMuF8gRbPvrJ6pRS7bae2nrJ1T5lLFK+K8HtSKaeA6ajm0T2
nxn/badTD9Y72PgVN7fbw1vJOMhv1gTpEaq+XTmjjYCkD2TXSRb02SHNluiDyQAEY6du3X8hSK8O
7lRYx/tbcGu3+ZwWDkwLnWrX5RaAaKwTw63c09DJ9tQ2FZoYhlJHw1qSjXXeOjFvTa18uR2Gjrpd
6576olF7c5kkzMf21tzcLSseJS6L6gFh5DoRjkfUngs6Qic3SGaYgDIfSWFYAe5v200rxBD85WjP
Wa0l9sei9TK+GXRRiE5byU9du9o4/FtG9Ld7E8+N1uI2czUpyIos+8gsyVdz8cKNr3LrhvF8qkf0
k4mJ1iTCFhOUra2BPunYvef+RgQxrd9TGot24Rgz1I620ON755P+QhgpgGSuT51MEL9rCpIzQMHx
D+r86fuR1lmxEe7d8mwf4DNoWjqHV+V2lKFjK4kzzMTu9KIqUHH1EhjHyCzlxoquTfF6ApXWZR7f
tNc+B0kxFKwmPlfEBBMa3nvIqVvtliX/dX/vbloiXqExQzhGUenSJaaom6Y8RZcolmP9pArDOMyi
dg9dDZvZfVP68ru8HFmUDTJJZ9OgNLTjvPG+zBJLMvGSM/6t2u8TZw25IREc+l7IY6C6+OHAGXtY
4iIU1MrWUPCsbLyFp1SdwtTsvuh24QFU+/hxAB684fPXB+u1qwVyyAfbYK97JC5pZZ7lJa6RZBHi
sZWx97Nya8TpphVfUq4CVmZenSx3qcymXVgQfHXzc2/mw4d6HLONJsz1G0aNQ1pcQqTNRAirKC5J
TKvVFduTWCwLEm44g7oxHE5FEo/HbBys/ThBn9c2o3weBcWmx72Etsy/kA0qcHoT3niJ2xlUat2R
OyqDK7kAW7gz275GRTGoT96cBhuB+/Vj6XPIpCeUyVvirYetyiYvS5Ih5+R4DdihCcXIDIh+mP5q
oHYTB3AW3m/AA4OPLQ2IrTvl+rLU1kHPgW9wiNVX8aVgfMJjnofj5yMHc06JHsYzU9F2fgoadE4O
Xe+rX+7ckord3+cbzqT7/S6BEa1f/tflPqdZqywUjpyTlIV38FUVHMwp3Wr837heBOfd5V7Wwci6
ym8nKVMYWeQg2lsiQDYBIJGFLfay64oNx7llyqI7xOAJR0M6q8R/iMrGzBx0o2QyukgZlllx9hd/
+RrNcJ/d37ybtnSIRwVTQydWtuI0JxFscnWKAq3VZ6TZ+3jkyaviaWuS5KYpkIjgfYAW46GX36kw
Kg2UrtSpbsxJK/eRyNaEVy71jQ2XuHUULIXsAmV3KW1/dUE3Low60mqIdDp3/iDDUR5kADX6MHr2
d9suquc6t5iwrjbvnFvOSLWYaIB6JDnQaj9nE4HiYSZuXmz4GJqyzk+JMuuN9d2yQjQMrpJysYO9
y63MKjePZzodJzEsqKyOLaxlI7Q1933jphWftoVPHQq01OpFJavoozpzUPprkvhTY9v5B0MM1tfH
rVCl59nB0/GL1VpGD1ogrmr7FBoh8xom9A0qNZuNy/GG8ynSUdyBNjJB3eqSKPrK8kvTSU4ydaM9
GUy8d4H84gLwEz64IJ40wg9FHOJQlbZWLkAvNabT3CYnv8yCnT9GydEqpq1C7dXHwYpt88AJgh2u
3pUVQnzJg+ZGJy6l+nl05+TgL94WVfXVtmFFB6K6lQq4bD1zFbbSLBoX+hsCrwGWtCzo/hlrJHaz
2Gy3usO3lgQuzyfp5NG+qroMY9oycwVCDAKY8p+811X2IYIX6P73uS5wgZJg1+gHSqI4YvvL01MG
avDTLoXkUVeFv9de4jJ8OsfQIf9uWH7YHHKjS+r/VlXoOjsxw4e2950OEoC6VNP07CyBaRyTaVDx
p9nxq/rnxg/UB+sivqTKR3jJ/cE7Qy9o5azmmHeZ0eKs9QRBaG7BDfYfa3Yb6+C70yCgkamdwfy+
cKQ0R5QxJ1/nwowtuL0mRoQHoYou2niUrmGGMMxxE+DS4PF1HHG5a3WS+LnvJfEJzG48HfquzhDc
LgO49igYeupL7LXDP02QO+JHZiRD/bNy3MrehzJ24/dgSWG6MiIRqBcGaNE1FW5ZbSHeryI+fiO/
zNJIBso0axyRUXt9VDpmfAqbLi2f4iAUw95zhmpCM3dais+iyB1UCKntDcwUsFvwxI6mf9j4gDqy
vPyAOLAGyFBNB+m/DoYk8x91kw/pqUzLrjkUMV6986wgyP4Iwn5yv4lJlqO1g5AngUJEFpaT/VWW
Zv13XQARFU/3f89VvkKuTzWX60CBiyF8ufx0aWwaVuqV6Uk6M9SXkS9Q9FoC8UnE4fyh64Jqw1mu
TzLNW/3yElHQ+l4XqkB+9F7l8fb5hhN+yjuR/YOnP1zP0C1ixtUAdXFK6I6tlmVG9J+jDL04iL8O
TOkuaECZ3UYGu+L6oWNKLxrEk62ncCn6eSszZbLYbleYyYkYkKoi9GvuvKv7IZ/h3IgbGT6jXzV6
eydDkvYdpbAqO9sclH/6olqKT1MureUZPRi/2oeM8jOfJKM+P8jOGuqnxBDwyJRjYuY2hKmd22zF
Ctdngm4ve6S7y7qBuHooZrcPlFM1+SlWYenvfRHC+hXmgWPuA69iyIUiqjs8GTIL6yfgrRKRUWtC
S/q+D16/JOStwIvo/FDKo8F/+bF8Ss/2TFx76h3Uzsam/af2wwRJVHMrE7nh7SCaXnu11LrpG1xa
6sxhSRguSE8Z1DDfGf2Ea8bM0++pnNVh6Qtjw0FuOLtGNSmyHhuXXxeiUZmpK9SX0lNiRtHnbg6c
5UklYskeP8XUhnTXnjlQBqJW66L/DFVKgjyiA47kaTZhYdTIsfn9lHTLn0OWblUlrz8Zn8rhdBE5
6fRZL/xNAmt0ViGRByhPNSxPHydrNp6cjJZB4bfdw95BT5AhcwbZaLDTM7g0NUofJ12S8gT/SPSk
Zq1Sv5SQvqkhKR4NBUEmgK6g+mB5TIisR3jqsBlCL4/L0+LBIDsrBLI7hzHHjkRy4yG4tYNvTemz
+WYHc8NYZqdJ2cGlcPeFhDHJHWXFkTOdjR289npWxcAGJ5yA3V+Tx0wT6UKpmvKUOhn6lk72kooB
vbHOgF0qhTPw/nG+dnptDt4EZl+IofyVM9ptTg2nrspT0iWorLWMFpChthvN1WugpP5Wb8ysbo1+
IaaY4IVgKKmJDu2YBH950zwcFjuEh52m3N4iYht3oUrmF38ouj/HPHuMG0c/AESKLJWiGMVguR4p
mlPRG/QccZgl7j9lM5D42TCH58aGYfD+tt5yGAB8UFPQdACIal06DFSGoDWDVCeNyWemX5uTaDTC
afL8jVvrlr8AWpQ+mAgipfVQJ6RiEO4LPzstPewpnchnyJbLj0TB/W62441RhlvrAnlNBkH7Gosr
d/G7gsCyyvOTMTgQMcezQCq6z5+7QUYbW3jLM9+aWrlMiopaoMpIv3c9V/8MFjU/DO2QqY175NYO
gmV1AN3y3Kh16cQVjS9zL8xPDP6G3yg0NP/t4Oo4SqOdNIWT2vhiV0UNPpQDh4KGKNNeXe/hAlUs
8x/sYZWZ5cEAMn92i6D53Ppm+B9CvOWT1Q/DSxV3zkYh9eaW0pEAuIH7AbO69MrJipOpN/DKxu/d
99YUwz4yjRj6X3w6TbnCvCr4a/rul3aWwnAiB5oRKD1R9LbdABxql8wb+6gd4DI4x+FBZOrsjymL
9XFuqpICbO5ihaD5YLWO+jZz8r+g9CEoPbTiXV55/Rae8NYeAj0iSiUGom+9Otmo1ziMMKvsJAwg
lA2NzKeGFPrb4/cHDQka/eTsBKurc5alNiQBKWsrkqH9yxmzKfsrCgEqISmp0ES9b+3WCQC6S6XL
ZvaGEvvl9+IEmHUcedlphOb0OxQV2XPqO80xCMr2h8wTeXrEnkYuWuDlQWTw3xpPu/JDqnqJ8OIq
e1n6Zuj2VZaZhzmmtp8GDaIUlQdA5b7Fy3vrX4sMFeEmoKFhnll9tTLr6iadVfZSjrHYG2ECQ3UO
aKwv5JZc2uXx/tcU43v6D5HQVf9Kjl7eBPacv4g6bw5y/lBUxd4bIPYLOsfcjR4CI7Pst6pVl9/w
X7M+uGiSQ0JlytuX3zBrzTjMLJW/hDGk/dHgHWKV2XtR2z8GWqobHnN5Cv6vNWJK9XoS1u1AiLVU
UsRe/kJFKzrkrRW9syOI5B/+anQctQldQOeoX65paYZE9Iycv6AWgGaKNAlTBhf1Dz7nhqkbC6J4
6XBb6XlwLshLU/0Qlpk0+uplyKfpM8p34XOQogp7f0E3PhLvC/924lUK/+vZX28OhWHHefXSVsdO
DGxakYw7e4qNg7U1OHFjRUozPVEt1Vu4Vo+fopYOxzBUL6EEFlz3kX+M5mz+en9Fl5fwqyOAA9TE
RoKKjVgDaUarC5sgUezbjKoJqHOmQHKRtU+9A+PMMpljBdM0YzEbO3njQPO4MHAOeIh5qfUkegtg
pFCLqF6arKFHBtnKzskN/9CSGx/vL/HGRgJ8pmyuO2L0Y1e3o5WYYe+1QfkSJeOC+gm6a0mNlOt9
KzcWxLmFvwyMKG/Zula4RG5YLI3U0gQi3Odh7X3NYQk7QV2hNsKAG6Z8CGheKyKkT+uRmsGNvVAg
YP1iAHd96tLR3+d1Ymv9sS3E8429Y5TXowhKTqirSJfHijDc6ZOhrF8sAw3qY658w3+arRq2ivvb
d8sQYCp6xJC5sbhVj2OakIOy4Bh8EfGY7F0UJlEURxfncSvEmfrdovFFTn25HJS27MHv/OolTgbz
U2Qs4ImNGSaMp/t2ru8J6nvADQhL9Z20HtEo2xxIM6PBL36QhO6zNYGdOsZmF45P0I04xSme3To8
3zd6vYXAOnhBoE8hQr3iQhi9qQ1cdCNe2tbPXgYYzbxzWJZxumHn2v3gPKJ9Qy2T1AhSk8tNbLyu
afPJ7F8cf6iPlD+YT6LPsq+ByTz8vTAF/B2kuO/qyObSFDWwfixG1b8oh+7NYMnpWLrGllDizQUx
L0YEBWMZnZZLK3YauB3y58NLBg/zB8NduAPb0bG+LbaBoMj9r3R94dr4hrKB8hFEMStxaWywnKSF
zXR8GVRbpIcxHH33aMEhOD85btbHL6FIEY+Yszz8/Lhl1yZo01gZHsnVd1sIwrO5XoxnBrGY2SnS
OCpONhRt836eRZi9b7paBQeppmFrDOU6puJNfuWF4WQDpNeu+6b+Iuwu8rw4bYAjjNRCCmv5LiJo
QcRihs9LPajPjbKaPVyLj7Xn9PvGHwojHAxoCeihX1purBquwjxtz1CCgaSuWl42uTmifX3e2VNu
Lv2k8Ziuy2bTJCoIsvv2nJoxUkx5teM/P72o/I9y2uD5/ne8dldgmDRYaKezHuLwyyVBrGy3sYlQ
WtLEyAwucBilHd25whDTxkuzqrnr7dO2KE8wucnS1kC4MJZFYNvReLbrsHXhz3AKKNs9xJUOUxXb
6YtbzlZwaJfFWwC2lOb70S+H/mtkRl69d1Q2iA5C7MmCEz6B0xbAnoNwU2yMOWwtITqie6Q76JVN
iRv+dX+fXsf6/l+C+e+P1/RQNs8X+FFvda7HENyGqCsY67NkiRB9bHLrs20NCFAgKOZVkNVC0hEB
IoG1AAmLVCR72J9QeIvrKUUVMBkIvJdqZn587KMwfEo7AIG0X8NceO/ATll29Vs+ker9sKO2Z0Kk
8ZK/Hb7OgpYNt+cOHfgJptwsEmK3JEnifGTDF1jpqyTPfpN1mw2HEMRyuBuTxUzi/RBm1c/7+3DL
X/TIEh+SdJ665KW/tENh1jbszOfJruWTOWc/iBaYTKxoCj5uCfYTACxE/Zog79JS0lexNS59dh5c
1ey60R5OqYzH3TSEy9N9U9ePHaw4YCc9aExY2xoGVLe+z9sWaFkex/4QlVOOLqObPXxZ60YTsbEG
ngL7W90eJCtt5XpFeZbe6KE1qWL4ufsvMv7STScY8LbihhufymX44LVbRyKzHnbMjXzonKivz7UT
ZT8bIZfkMKQzAjiyLLONr3VjCz3KZhwPOhlAqlZ+McCiZ80iqs8Iu/2cAktr3kl74ztd34wAcPRr
Q3JBJ309X9wjSuQUVtiwg86I3E7MVHs5tEAzzTC1fwXK6OuNeuD1JgJt0lQZmjQR8t/V/ViFgc0o
AI9NhN7qt6mxR29nGX7PQBAx5vhwLeT1fQGeY3MZX5ULrLGuiSJlezaiRY8EOapuvvqhWspjONuR
faIiXm0hNG4t0dMgHSDKFCPd1UGTxozCS5t156qoqs9ehjJTVnr1+2Qul42o4dpL6ODx2lAPhAaN
C+TyTGd2DpMXWm5nuw1NgWxW6s3nsWnm9PjoiQZ6JHxmjVkRBZBVeGKIeOpzY0KhmFFj6BfSdo++
w1Zh/9ofsaLHRmnOCD2Cc7kcLw8HJ3Xs7lxExV+hU59EDlVy1SHM0z8ID9MPkI6QCcepfRDErq+P
2mwD04kMmCytLvsJi0tHhyscv97fuGtnwAqtfHqSwEIgqL1cEhxb1hCbEJ6OBTNhJgzJOy9U06FC
yfHhK4N6EKVvomQcnl7kpSnXjIaKisF4HivkhRF3kjtml/rHrTDCx9XOhCiViXWBfTJgFRH2MJ1l
1sENb5jpJ0Msy0YYdeXYRKT0v6lNkSrpG/dyLcmSFO4QwXxfxqL42JlptBNtuTWsfOVvgF84NBDq
aFYAropLK3YW+7BFjeM5tRCtS3thwoUX0wo0svg02qHcyJhu2vMpOFPn0EwHK3ummfixhXr0OZhC
Xwsgj5DrT9Uv+jvpyRBBuMXqcBXas0AYxYAj0RAhu1hdRY2RwTPmW+PZqWcbLE/0PC3xz2kUJ5LR
T0wovV9yeyvQuG2Uk0Wfn4rBurxeFFZtVovi25nmT99d0JDImh1aKfMuiuKCbmv7aczHjYBS09q/
6VhwnvVaNY8EETEEAWvHrK2EBmtTTucmhP5vEOZhGRAganOZvgs6w/iSNNXwbSq0UkGQN/YXVdv2
rylwvt8/8Vc5JL+D/FEPK2paz3UBKEtmdMp99I3CwkZs0+7rHGFtzwz3XSDQg3THwvgtimbykPuG
b3kXPQ2BrK8uF64H4MXUUyiS/nTuERPZD7H6G3bqU6NEsuvK8KFe5b+7zawZLw/1XIbtVpcN1Xc1
9nGM0jQF+U/09oLnIDLUzyBwft1f1tUNyqMDy4SGV+h7Zz2TOQadpeTSz+epUMXLWCLFJ4BanKdB
qqf7pq5vHSwx1MHbA/6aStTlfbAk/ZxV6TKffXtyfri9m/6VNvUWCOHGgoBkUZzjioZUaO0gkYBK
ay4S82x6ffK5gAT2XZ4bwWfJXP9GfHBtig45pnjgGMeEseZyQaSgmYWK0HQGvTk+JUEzIh2StrsI
7omH905PAPKMklnwgK/zOQrVwp2kM51LmEa+ulkw/CDU29Jauz5cPKZ8I6o0kHNQer9cUDWacczQ
8XwWqFntJajU72Gs5TYHyzjCUKOeK2cINx6jW7sIroGLlDEcSrqrsESZtTdPdj6f4xAVBb+rwt8H
dn1nlOHy/VEPlOwheBuIvGB+WpeBGPRpWmFPmIq79DnrSjBMdjcd7lu5uSCPYIGYUdNrrXZR9HCJ
EbfOZ8QCv81zGD3VfjtBeWht8bFenyip0bDcErQi0aTQv+RNbSmWmQshqjWf06lZ9qHvBzurGx9u
z/GWAj6hSkjTDPdYrWeJSlTC/WI5B7P3teyqc0cPdFfMoJMNaT98zWKMo6tBLixr3V9tMlF6wdwu
Z3ih0TGc3MX9hgjJnH02Qtt78Qn2tojyrm92TPKU6lhFyymsdpFJsxZKmnE5T56LsFWlkO6rTcs4
175sX+Dp2xIGu3YQiHvJrn0+G+tcM/MFQefNcz04Zy8omjOkHvaxZ4QLRVF/3piDv2kK1RT6xnCY
s7OXHgJhY5R4AMDOuWPNJzKX/6rGmp64oZqND3ftiyyKSVXI82Fcop1xaakt5yDwass5S9dAFLBA
BrMLqbU+erZYyWuhnyyJMrL+lm89foY7qLdLjwRXGk9D3hh/2bkfPFnA5H/cN3XtFpgi+4PojEE2
HqxLU2nWt05eLN4Z2lhk/PocBe/MssInEUTyt6T0je/3Dd7YQUYOFG8J0AmSjVVU3qB/IS2abGdg
Nu6HcHHzl26xx4265i0rUEnp3jSQYr7X5bKcxlDg0nv3bHUeismGXxR/mmmabdzqN8xQNtVOp/eO
DuulmbhBeC0ukMKdsxjQfZ+h9ktX+nGn0xctcRkTp+CKV98oKfxOLVEanEVsuDtQsP5TTwi34XQ3
1vI6fURyTm2FstvlWkoG1lPqex6p3xz9cvLF+2SmYbpxVG9bwbkh12Ood30N1UnUiM5JPYgj5u6D
m5X+IQT8uvH5b1wIOoQASULiTJlt9dqitNm5ZdwivltSshFmLT5UcQaj6pTKjW17feguitBAnPQz
SNmB0S0GKi73TRVJZYS57Z8FmVDYvo/g4epqFzDJnO56T/yeuf/AW7Mzi3A3JOWBfdkPtoWsWgKF
y/w1cpE1nX+fvW/m3O7z6ENn1PRh82+RgRZ68uz6aIfW1vRnY/y6fxSvzz6Bo740qSCQvq5fod4N
k//h7MyW47a1tn1FrOI8nJLdolqS5XmIT1iOk3CeCXC4+u+hs/9/uymWWL2TnKRSMRrAIrCw1juI
oiWu6kSdsJ1u0oexwYbeaKBbZpGMD5bq5d4zHrG1wljXz3+zUjxTFTlnGeMZ7nRpxqo+0aM6gves
cXq9HwAFKQxSV6CCRvH4ej/m1h2Uvlqii+gbeSEjo/eQTviftrhmvVviJn8whq59wlyg+sorazyQ
+dxZVUbmY6X0Sn1jG+FeDzpYH8r4gT5DcpljmdzrHi0H8rWUKyk7UpHfQHfXZ5TFXwiJQWOlhbOV
EVL7VHewy40fOlNxUtAdTqVqQVz1vOCsCaZOmK/ghfuFqwaqPki1vyyrXDEuiVm455tjCtjdWgjm
+cjlv7kgUwHPQq+L5EEtG/UkzVF/0DLF9sc+Wj5F8xEBaA2ZzWZzJgLjpRVPD3qLKuicxaaJk3R4
/Ragy7XOvEzTqD96bdbe52hi3Lv2Mn65dY72WsBc1fbohVAXvo4wHQfzbLC94dKVZcd3j41TgqOD
kzoXs5vn8pTXS3/Uw+Y1/2KuPMKMlRy4gteMLa0XCwfyOxqql7hHXz9Ih6GQQdf1I2JRq+bJk5T1
8hkPrdYJylFts2+LNwj7bDtF/HaQFK59V6iYhFTwkjCdV6sEADRHEIgXqldNPQR5KsYk0KymtD6n
SxPViIeR8Tyj1ovdsS0QIrq0vTDz992MwuC3SqF3QVt7ssQ7Dwso5yTKKutOo4XO/c8C5XOHbkCC
KtylbkRZn+io5N3HWQd/ep5shYKsg6BbeVZhp4qz10IUuLMWtfqsjIPbfbPSJM/PhRM73tluheqG
NgDtxO/trPurU90xvWtjZDof80jKjJ/pIJ2uSs8Z/Dma9G8xkJOvFFgiDJTHSXxAnEmIQFvqfkaP
KSu0HM9jKvmhng6q+odiIvF8rzXL0vtLozTyi27yVMz9KC4wl8Z4Kte+ZnChpuek5SHxV02teUGs
PZ6n/J/RgH//pK+0pMd4ETg9F1rRjYGe2j0Cd7KIv2R5lmhhXi5lEiB8DFKJUg4k3EcEQVyap1M2
ZxNjwyMonPPkFrg0ObnjNBchnSn5mKt1jGOlR96BSJDp9J2/tGRPPjA8bXzreYXOp+BNeRtMEiuf
sKOcq4de1jjOPdPO8SgY1LR5Fy1Drn8CkVj1X0VbKN7dZOlLc19kY/R3qwxL+bWilP63vWoAndO0
6eI3TaO5ENiMKpoKvuciV4NC1FYR9FSqMr8Wdd/6MhWWeo7oC5ensR4ME8vuXlU/92S5wyd36GLt
40xxmQZb0g7yAly3z++rMS6igJhpDT/JSkecU2Ci7Tu4NvL7YkRJ9YZLDB/ApOrj+JSphbfQ2x2z
6pwUQLNPopCwHnsLxYlwQDZ0epxLTAp8Ss1zc8dWE2OGztl3byx1Z5+6fLKTh9zJ8vFOZe0dH1x3
6Xynq+3Ff7eTJrKTNlpee9b6osuDvFIxm0f4O6lPi4sq4T2E+j5/UhNV/2NJ5yJ7TuHcJ5d6mNrV
JCtBKksk4Fyf26Sd1DCRRTEEdaRoHxAbdLunNCu47otRl9azzrbTBxxqr35y9Mx+Y9uxyPwWSYn+
KaYNqt0tni2dD7PZNsnntI7K4m2Kjx0m8HzuwzcE/8vnlD7Y8KlkoYawdrRYeUhkZnYnhNFt7UuF
q/r3XGo90OtSWjXGiiAm7hI6I3OYd/Ysocu5kY7ZbWaU49kwuT61iyiFND53okvST6OlzNpbK2pW
CkPViUoEjWakKfrZkTHrZ67ZqbtDsIHuOHWpNnqYnK6YgiXNmvxNrYzt15QiVYQ1vFFmb5pc65+m
sZZVUJSQ90KnGwxL8d1JG7/R1Y+mOkAG1IMObQ4LR95JOE0Sf+AFFkNdr9K88U5mrDj9XW8NFTKx
sSUVZg29PULbNZXq81xwOvtRVIroMlMc/zppuYtMcOFZX8i08XYH+wg/VEskdLy0VhQKnQk2R6eJ
gmV7mhSd4jNcgG7mc8zFdCocDzHK3pkR5dLcHjQ0VIwqRf1mdC7YI2XeI76Vzd9GQpg/5old1T/a
VUsYx3i3zL9Zc579pSdmmn3Lcxl1j702yZ9tWbu4YFWD9PxRbbBCUzCiME+LFc9uKLn1lYd0yuD9
qN4UG5ekZW8/WDK1KPpnuP74lRa3ydd4sijNYSnRTaeuXBA4x8R3MC9q7kYGqDunKt+oXJgzdKwR
CUGaPelywghuGIOxiZvl5IjJNd8mSzr+BE4pv8px6NVnWbq5ewZF5Ej0HatZ/vP6lfoiNQTdzqMD
Hg6vqRXScX2lTqLVkQFekofGqIrPui7b6c5Jk0Hcmp6s46AUsyrQw3faVgqU3NHTRVbpQ1WruREo
XF2dT+wlbjgPjUQs056KIznOnQwNUdG1cM4XCThqC7JsM77hpF6MC4rL6hnOyXRSMBR8gw1ccjH6
CUkGl+61GsvujTRbEYJ3Oeq+/kJ8X6dKyHSsTgmcnCu5cZN9gxbsWtT6jAvEHSTmJoiU5Zlkrfxj
HCVMtplYtR9b0celP5a8Dz8ZqDo1X7RSmd9x0lYt9OpFOJlvLN1o+Uqk5VoZtLpTZcnZwBLXcBBT
Uyrx4LrI7yQBiJ/+Lz3nIBqnyhV3Ud9L5QxiaPL81ibvuCO8vS9za3RkLE4GaM2fBF4bQSPaOb7r
lFzRK/zf6RJ2vj6Z4+qjEkvnZzlq0YI8ZWXcJstEMk2AQHFeWUbEIX2g60CMQfQtszmnDz2M9vOi
tPO5rjkhbw93kFfYqAEpoKO7eaO0zVwti2OkDzhLjU9uR800t3rr8vooL5poOI2iocM7mNomUIJN
njqbo4D8rsD9pSRYBFwVSnXiiGpmmrrmMvsdFAu8bRxF2H6Rl8MBqfBFcg7shGfx2gQBXcab6Hot
RzmWlFtrk4RVt8h02iwKFCQ/n6xM6R9Izr0LYX+k4fXyKFlHXTGQCCjQXd68/SXm45hO9eYF24ek
9mstxROkQOTh4DW7N7uVEk+5kVI3tfrr2aHM6imRMloXEC9CnskbRPpBjlptBDrK1PVFGMUgH2W7
6i2/vrEvnpgI7mLlyhR5YPIlbqZoQapaTy77Ei+Q38vxqevkn17u/JMkkXZQfNofa60/ofgG/2j9
77/VItF0sxpBl/3SaY1S+4leyrBOcr7uxpjPBiX5b69Pbmf/THAbdLYpBMKa3HwbnqbMlq4wuUqv
y3NsCS+IO+NIc/IXfuzqOKQ3wiex+uLSLAE4dz2vsUudqK5074LKZp+cZQT50K90sHSBZVVqE2DO
ZnePlhotxcmt+4XcBUYqDktJrTy2aaon931qxeYpQawq1f3cM5T2bC0tWheR01Xzo2m3aeRT5pTu
xaLIJexAx8AquUD+d9MvA0eDfaePdI/lPI5lQH+3XzCQao3+s5alyvC5gcyQUkQSyR+JtpAvWumk
/tPQGxcXDG/i/mLVeTrg7WE7+akEXstLgQcvNiYSOT5f7WJXDcCalQO/r1Dmh0ZbZBoUU6s091aU
ZstZbYroa2MriIygkDvdRsdbD1QeXXQdQEnQhAWydb3OWZKYKG+o3kUWLlpANua6OUeBpR2Awl6G
DeNQdFnrpOBztzCmeNJ0kgiX57jdZxdvsIrHwlRuM4D4z2xAQVDvJf9DpeJ6NjjlFXAwPO/Sl910
XyRuGpiGOPq+X5Qv1zVD02gtYFNZ3L70265LqHUQm0Cxqq9tUlpnM42G90jFJgd3xMvPG8oPi0ZS
wqLRN9xMyKoLu+qoAaImis2EMlQn6Cf3riE+u4U8uvdeTgwDKiomv1w9LcjQ16MVjewrlFejS9S2
PzS1GO8qCET+YgFUv/UUIXlCqg7zMNrJNKCuR7LjKJ9p7ZL1Fym1t7L826rGm3FM/Mk4GFH9p2EB
sm1zDjvo8+hdqihU+VKeOXIioW7lzcw3RvlVXkYp0qawtvmCBFLIrVPM8QMyOsWf4Avqh8kqbvNb
WyOb6j/FIXyOQS/wb9cLlgG84AHvxA9qXlC4rurIuyS93d5amadttmJSKQSvWJvtMPHciR579eRB
qRLzvYVe5MVy0EZ1Zaof3JI7wQaUABwPqccvpMRmRkMhFhRyk4dCqGOg0nO/670he0YUtjmItl+B
e32buKv5jLkmW3CmfgGLfrslO6NPo0SDMDtmtSlPwjMb6XdVw1FUWIJqN0jmrvjRVVqm2b7UGwvF
SBdWZmChNeh8Wyz0dZ4GYAjFY7vEqXZnLxVqsZWCUuzFGHOZHJSpX56Xq8zpKmpno+nzom0B8rge
hkbLHoRJTfFeo1Bt3Iul4xl665e43uYgHpDA5Q7dqmXaZrl0XR4XD53b17y7yvyd5aXqwSgvz7F1
+WnB8bSjE7PN2/Pc9DJSzeJBFGr8XE+KUft5L9WTokG69ecuOhLufrmA68myis8BnKV7svn4zcqt
M5T74POKRSkDEcsUHazMvP2QQTniF/CYIAYIv/kwUQTUByN1qgeLev0D1cALjIP2IFV/+a3QKIHZ
Ql65qjxt8Xad1zpabYr6QZ94jwadO2W9nwtdvFcB1Hbn10NiTfyvvxYumvUGJcVz6Hfp119m7iyz
SAdow249m88NRIWFyjmSC3dN2kWFrwGvLv5MRkzbgPshQ8KrL8qqg6NoZwPXhwm5NG4oK8bp+lc4
StSTW1PAd3o79q2lUJ5GzFE+vT7XnVG4iYALAKBas8115X87GTCvacvItqJLG+faG/gog2/MUXmw
f2u2+vuKrs1HBMfgtHMh0e/erCj6UmoZjZDL24S3c+hBuZrvca2Xue+m/TLeJ65TNX5tRUl+sJnr
Mm2GXiOH2gZZNNyGzZ2u2rGTa4kD+9bJ3CygekcNXtPHIQ50J+n8hMtK88dUqCSfNGBvGp58kkhi
8qi/rdoq9Huv11crwZR3cVaEWM+p5ce2nOvmq4KAARz7oltoyEtqLZdeLlXyY2iy5giKd73B//kB
SG6tTqLgwLdwMrSbuFlnUYS1O9sPatY3z2ZVHyky7I1C6QiZO9aYDtsmn4lzJadkuJQhzIcfJu7e
d6DVbra+Yy1Xf1eCiJYaqcD1Whr5ir6qdcRjGvpBgRG5+gOKcFF9sGdrzP83ZP5dMt4COlwqqh+U
Qa7HqQ3UIBN84MJc7Ytg0mf9MU91z+9pthzkt7vrRqpBeQvEDhDG66HQ41OcpB/LMHYMHHCyup5E
0FKPOwL47Q7EebEeaHyDW3+laa4a18wQBOnrNjorcRW/wdBBvr/lNPl35VYwNqAGPMop7FxPB9Zu
MeONhUAMzh/BkGTNmkEfya7vzQVEu453JEc0KPrrUUBP9pWhIoCTyjJ5tmJs/WgEjmN/06X9n9kA
BODYWnOnLVu7xXqT5rBahYgE96dSNVt5Sk2zSYJ4ahBdA7aoHOE19uZm0CqGv8Zl+uLUN/vWHfMG
oate0VW8mdPxnKe5eXf7PvHHr9pSFIgo1Vyv4GSl1B1Q3AtViSyloqN6NlbakfzGr69++yEhSgxT
FKIcachmmMXI61HEQxV2jnianXIOFNPDu2f8qMfDJ2XoH4U0H2rDul/mOQ86Sm4HW7i7nAh7EPlI
48LauJ5o1k89vZylCg2jHM5yoZA8JNQWXl/OvQMDyBCgdEiBPE/W//7bJQoWSagelM6wYMJ38F76
56bFfKC2syNDq70J8WmhNcKLmALm5qC19CmDltVVYTY2ti862/GnJL5ZeZyTFi7FSufhGcwNdj2h
ThdzNsuWyO9z1woSI0qH5zqeRfRI+av6+/Xl250TQNPVo5XhtoXYOVdz2mUV4ixISfmNTLunBmrg
wSNod5P+O8qLqqRuN+COUaprzVreLZo+nQtrouQjpqM79zrd+ffgAHW16jGvKfEWIGmUFU8Ns6Bv
Lx3tuUzbYfJrJ4pgiESuX9M++chncUSO2hsVAz2wFNAjePRvYr2YjXxJc6UKGwPH5/MwDVn/qZbF
8sVeSu/7jC4ozSShau3/cOrTJYDgiwMaAkKbgRkmV9g09i+Di5Xi6CB9YTnDEdVnL04AtiBbwChY
o2yi0kvyZZgc3Fm7Np1PRR7350IHMPF6NO6eWhwXZKl8yS+bcIDRcsUxZE3nstTegSapzlFptAEA
cvuTApgCwNaoXopGGf8wE2QV64VK1OAOzsEv2d3Q337I5vg0ErXF7g34RznLb3E8lgBFlQ+50n1F
c6Xx6Wd/eX3qewsMCWVFv5Fl4W95/dlzGMiMAKpDs2mT09ir0rf69sjEbXcU+nzkiSu8fCvXG6VJ
azcacYoU8IR4V/4HeIkjFsXe146tyP8fZBOTNj5QKEzFNczlNDqPJsVpDcW3+87RjmpGu/MByUe3
jIsOHsr1qlHwSlNb42AxbMX7jFJl7ht6lB0ckjtq5bzPfhtmjZbfLpnYbKMGwE4dSjH+0BYENFz9
o6em3x21P7dK/DT04m0yDX6kD8+FMZ4q5Z/aPpIA3F3XNRlCa2Lt7WxCxFZmUHpaTX4yj9Fj5sn6
osm8eRByOJIZWtdtmz1QLSEeEXsBAL656lTAOwpa1mVYGMM/qiEVP1PlRaumL1mbHLXLdgcDmUnB
BFwkFdnr1dUAblVJR513cdoerbCpVtrLiBZLFUhKHPIeKE7+v+QN5Jcg9WzqDfTgrwd1OgniqJlX
icplCRzM14O+nONzPKpHNPG9IF1vc1yFgeEh0XM9VDIUemNK1J/LqekxOF1qgd6JU43J3etnyF6A
UENdsy10z5Hwvx5otvGnLaysCidyhve9ORpnOD51AEOmOzgfd+dEaRgO7WoNt0VLRK2jJ/Rrq3AY
nBh0SqwAziusg87N3oS42yg90Q2mlL55wXeJN8hJ76swlyTMcpqSIJWiO/fljUJA/+YNSB9DgAGd
Sodls0lZPQ9FvTQVTkFtZfpxi7VeEMsW0XjgBYh2v75VO+vHolFiorK+ot03W6XmbZIYrkCEJ484
82d9DtzRXA6euDvrx4vQIikhIHgcbo5HbVxGx8U5BFls20t9S4w1iiiiNvRA7ab86ENef/Tm1IBa
Tydt7c2Sem1OjUkmVgmGJgsXirrKG7dHQ8VP4rxrAruNjOK5bjy7uG9zJELuge65ffj6qu7Nd7UM
RxoBYbsX2gh0hOck040sVMtZvBu6ebrAi3DvdTKvL68PtbOBPAR+VSrwSKffd/2tVRr4LwX/y5B+
ZZlc2sqqv3J2JEcGeDtTok8Bs4MSFsX4LcdytPrSoIpWhAOAtbPTuFHoIpgUABy6TXHr1yfAULx+
+dTwaNnCFmhf2kVamEUI0ZIZyam8r73pZttA+pfEIwneakn3wlK51O3aRJijAGnXlIHMDSvACeuo
T7q3PZDPgWKv3IsXgmimmLpVJp5RcIj6iT1tGVhoff3zehDsbQ4NsbVgzeuJi+Q6CDJhC3VQEJSN
Si/7iIg/LRJwtuJCPz0+yPTXgNp8XCRt5IaMs3axN9/yTD6HlkBaAPnrm6ek6njj1uzkXevJ6Dxo
PA0Nw6vEwSt+Z4qrFCUXM3k5ovCbc3GEIKZ6aY5GNQDgoM+aLABaVQWNMY2n11dzA4b7FYAA1dcd
Qz+dPv1mikiTwUzIooJHhvanoiU4ZDT2D1l139wRlsaC3PizFpgHl8xOqFCehSXAqnL4bzlUnmhT
OqcT5blKOneLrehnG9jZQUth/e0vto+Eg3K8R9drWwv2EuQfEIMvwhSNOV9d6sofveWSjhTQDJhh
B9u2N6m1IIxeKdKXYAuvI9MRjkTVSM9DYMv1Owe0VQqOzvSm8+t7tjvOKiu3JuBgNDf32IiJi2vi
No0aeyx8/JDqCx4Ww8G5fjTKpuqoqCaKFnhkhmpTG/duFOWPhp2PNxHQ/g2/tVZGEkDLi0rt9ZqV
Sd+U4MQ5ahve0nk/N35qif70+ortfVC/j7JZMWlP/HSt4MwQkQzstLaDbBrLsx4vR1zil8vGUUEN
BDV7DAJe8PPlXKWqU9gGLuITlfu4db5UxuT+fH1Ce6PAZaLDseaBSLdcL1sjhySex14P45IQyBaj
P6dZenQO7RwOSJKveEFCeuXYGNfDACof81FJtTBWTZrf8zu7qO7moRvA5zdojWVvHDO/7+0yxFHq
IFt7+fHCSqXsjbkImt6QU6/HVuKkxuUN6/dCcR2B5J6RfzFKBZ95LGOqB5grsXUQJjurutpvUdTk
jrQp71wPqZuC51fMkK7whvuyzKcz+LDhIEHc6OStMU/NaiXEAY6iQ7aNedfLYuHpKX3BNsPIyluz
sqCIQWKESVxWycmy8RsJJ9wnsnDIhOhORi6izrdGo8h8gOHK7KvJVAwPdQGK9D6Rda6Cytfz7h5U
LvkQXoa956dOLrvHLFXbHykQyH+kNjflKVYm/v/S1KLeJ//t5iDpqiTxS0oXeVBGetHfedCG8nNf
G/nPxsKd7O3r4fuLW3h9MtPoRX0WhUO4ziQl1ystSN0E5TtKPXTrsiCp7Tq+KK2FPBCqhXBKcjys
RiROx/Tt8IsLNY4LjLVctyFZWIDxT442FtkJlHI+nPpWCMOnBBlrj5GsnRS1cnD2BxH58hRZfzQg
T7IB9GC2hjfA14w0jjwqqrPqPPbJmPqVlMmdqon8YKiXkchQhAcZwGp3uC39WQNea9Vg1KFjtM0J
5IwIOojnB/fj/ij0KtAvQsh+2/grQCM3U6fUoQ2kOzQ1Y3hOouYIC7I7CogTnnl4mXNvXe+1JyWP
udStwyIuvafZA2WJqUJ0AKDZ3Ry82anV4G7DHl2PYmSN6nULc6nQEgnqukoCesyLX1LjO70evS+z
whWlgFo9uDnc9KzNUIXbVq1Y6iZMhwKGwKRqH/suE4BjR+QONJgdadpXB6no+oe++GKoY6wCZ8xw
2zRoynbWMW9oQjlO+keby/m+7+v4uXRiRBxUpb8TNT1IDyjy/evT3SkQr85EHMEO1FaUjtcN/q0S
13pOr0R464Z6VBQNPM46jwPa39RSxqHtv5lWZP1RJnwx96NUUbOYCyTOz9OiQn3saUEcifq8vBpW
Ii+US0TYaLVt8+PBdJJJM4gorZtAZaHFAFpWq4bPFMqKu7Eppu+vL8HRgJvMTtWSCEkOgkt18vdC
VtbbOBrlB9XK5+c4OtLQ3R1tdWlCApw421KWGz2yuk4wvSSvhg8QG8V7U63sT1IV56gYxcH+7n2f
iG0Sz2snmzbb9fZqi5lUcFDr0JV19LUfBNyjPJU/X1/Cve+TpOiXXgcIKntznavZbLiRyjGj0SU8
p1OufMwno38zT0r87fWh9tYPVSmVtNKjc7iFwERpY2L/5DJU14x/wc6s7pVE9XwW3A1dxGQP0D57
U6OXh+gORU1us8334bU4aLZxW4dNaRdvmsjRg6qoUVtWsyMOyd7UVmzNqvCzvtg2e6WkkVQsl9p7
QldDnBZz8aZQ4GU8+Y0nV7horXjZwW29FyDUo0lXVnM5cNbXAZJEip4PJe290pB9jySl0zWw6tS5
+nT7xpFkcKQaMKNeaHsq5TzOIi+b0FWiMsjtOP5kJWpxUtBwghtVLAcT21tNQLZc5+6vJttm47Jl
aSOp86F11FKDki5RG1SaXZ9KOJoP84w8wsET8eWI3ObEJQqf4FoRXtks5bxMs4cUcshp1ftRi4Ae
hsk/hT1/FliZHmQRe6Mhk8rBDRxsVeC4Hq2b2mQwxr4N5aJXqPx3k3WS3uz8ZSm5+3lCCODd6xv4
8ktYUfisJSgVOAbbLw+GesNKZl1o9Ip5Nnu1/9A3Y3dKsJ///PpQe3NDHhVUPrx/DWvj67nZRm9y
JFtNCDE8/xgV0wAvPFLN2te5ES9OnnXlwea9/A4QxQPbturjgUnYYgfbbnHUtGXzbCVPz9Zk5qdl
Wo4AuntrSF2LWt3KeyMJvJ4YmTw0xGxqwhiikwyVcZp/lK2C3ndkGNnBhu1NCboU0IfVook2+vVg
lVUWUtL9DJMqcoIIXedT5+XJzXkmUK/fRtl8Z46dyC5T6jY0hiE5VWZqnLIpLw6252Vaxijmih6l
+EJQbL6tyVzSrp0mot1oswt8A+2rQLz9PFpd/X5WtG4E9BNNB2fI7grCoaAUg5vLC6BZMmJwoBRV
G8ILb1tfk5YtAgs7EnF6PeD34mIla/y/gTZHf23ERm4OZRuWQ4QvU28pZ4Hm3xdvMN2DlXyZa7KS
vAjIsFC4eIERd0RuW5a0m9BCr7o813mjBZPWm6dKU+jNmK5w70Rh5qEjyyOZ2N1dREKRxz//0EG5
jkhbYnxmxFkbVikCYob6d4wesj/NQ9h22V0aH4mM7u7fb+NtvgAhHG9JkScJ7agRqAGlkOn16MhF
encU6gr4QaAvR03lelayqvnbYfOk7KqAOrIAwWdod7eHCCgGNgysFJ3d9Vf8lqgj9q0jG2Q2YVWJ
+J5uIUcVvNmPHdW3j68PtTeh34fanFICQP9c2oSIKOPMCgyQGwJXHDP69D+MA2uEbJgMC3Tq9ZQ0
q3PAMYGhLniY/wHAEqUNZUQM7fz6OHvXCakHpFugYLQGN1elIiZsJEyOKLVu558KqqHU7gqXOovd
OvgMzMbRcbX3PZNR0GWCGGvgm309s1izx0LqhISLXeO9UXXWvVnH06Pe69aHmydHxx1FKc75tWq8
mZyTRoYa8dIPa7MZcHZXZf/UCA2xe/rMw8+2jobbe60riwXCKOo4+GZs0fxCTQt6ROD2ynKyf1Qz
2jO+a8IyOjiqdkqUpFMg9tackafQ9jHuqIKTyJyqUMmF90Fr7PTcuWn7aKpt9ATWwP2S9212Z062
GwK7875Ys5I6B79iZy8pBfA2psLBO2r7uIkNYwbfCuzSLoB0JgKi4yzjJIWV70w3vzaY8H/H2qoX
VJENswYJ7bAcDSWYvdwmj4Skv3T4L78eN7vT+tU5WVHHL6Q+jarsnTzpa9xxqId21tBf9DiNPkdJ
kx3Mauc8QSprbWNzPpKSbw5Io15EsSCnH4pUb0nhovrD1HjJzd0GxAR+G2VzuSCGMztpKVZn58y+
n5x6QjNJugef2+5ciEVaQSuVeatKOS1Obpg5c7EcOfqwHo0zUinjQXK/F/kI3AGmIehR6dhacpgl
W9PoBJ0pxafZUrr3Os1deg8JshnjQ9uNd6OG7bpmK8FidMPNZQPqeSsHkjQfZPr2ssGTqpuHnjiE
qpz2ftqMyL8UojniW+6czGR0kC3WN4UGdOj6nByHubFdbOpC8F9J6LlLe8a80fVBjhuXqCtuN2OF
tsYTBosO1pR0fzOepMgMI7MCt63lP6bMUz+o8+KcXv+0dmLkapTNvaZGON53dlShRBQ1ZzE2MhjK
7p/bB8E9UeOTgtjBNl1PRRSTYtWxU4V6iy58pUr7TDAUt2f3pBzQnGhUQ7rZNuTbckS6q+Ko10Ci
PMpiSJ4sMdkHCcdOTgrUnC3h8UUxeStUGi2LnVJQBFsPUeLPPMvkN00vvO9yiNvug1MbShdkS+4+
ktmOXvj6Qu7FIPTvVf2eEhZPpeuFjEzpWGNWUsL2jEfEDOOgqaZnXRffkC4rDgbbCw2EZhHRW+0/
qJldD+agmgU0D1RqWubNYxnb5kPVa9mRA+DO4U71mtRqVfYG9L4u+G/JIswp2aBaRBG1SubvY6eY
QasW+SlRU+/2NxJlI7YOfJxN0WMzlOdJkfcqwV4vcfkd+o+GNLB9ZDWyNyEXDA1wP2bFy+V6Qkpp
FWWGOHqoDbryFI2ddRpLaTyXwr1NOnPt4FEHI7mhxKFRWfHWLfxt7dpGo4xoMJTZ1uWpHEvMuPLD
DHEtYVyX/BmF+i9U5hW4s7UzSaJ6RBPQqyCZuai8e7hVoemD7N1b2+n+5lWdIXVH38ubi9uhDOvQ
qy3uyvNAsOZ6gh5m4lrSsGNN33dBp0n9uyLi8uCb3ov030fZLGO84OFTdEywmKwsQWDNTB/NrDwy
NthdR9LDlerO8WStgfPbblXtDPygySmaVs0IvECdO38smvguTcT0zlSS5NmmY/OAthl5o2mLIxXO
nbNrLedTXWdF0Rja/IDBFtqcJBC4pjz13tSxlp2lqqjv526032ClkZxdp3ZC/mcvvj0zRcqPwjYS
ldiCbEuASYqkUa8ATx08p3vWIY19K7XJ+l6ntrj93OJ0BMEMKpze7hbKhhN12w5KCmYUX+lzitjR
s5rp9ufXj+KdmLkaZXOW9HGeGFoOCHZpuvwxVtvYurc9BBHv/odxOHw5r6B0geK6DhpPpLLPW2ZT
joglGZA+Oj+fk/mo1rJzavE0Q/1MZYsAe22+tKZB7nCi0ROKoT4Xc2Oe3TH72rT17agh2rwkNiti
CNjIVuoBhQGNYGAgbCi9x6Rv30aw9w8S7L3ZYDK8uh0gbfaC+OySBqRigbJqqHxKQyPe2ouN4bXI
5r9e3581QdocjsgfIWi/FoF5/G32p8Y/Wa97jZFaGUQCtlFg1KpxzsUwiKDQ3AoN2KqZLq8Puxd+
1GZXHCNuRgAxrsMCXQXBWZKWYWZPCLhqTX4y9dINbh8FyhTn1Uqyo5V1PUqxeHmpOKDXrazMgtbQ
x7vUOcwA9ubCXQaeVkd6glLEZhQBNgW5yjJ0YydCBEjU70Yjzn+8Pped05dyCrVRPBE91C02cxns
omnAdDCKV8gnZR5U62xBDv4W56IOYtQdPytWnKO8ESul77bZkQL1TkxS2Nax9aYHspprXk9T6RaN
FzmA9mWBa1AKOHC5IZEkbcV4cNrurOjVUJs8sba8zMgSCKBw/5yT2zk/DG7w/2kQMEro3IPY3Ea+
KM2mGOgWhVhxtGDZ+x8Se/n713dtdyYOZSmQSggsbROARuv1coy5Mys1Aag0cltoZPnn10fZ2xpt
rVYC62Y22yaOUWKdFWesV1/EVe176aAE0iqGp7RTxs+vj7U3o39553xUkPY2j6HUaM1+1HguD0NL
XxEZd19R4+b2lIZbGuWFFR6C98UmeW+VuWsAYxBsY4aMrWa2RZjP6vLn65PZ+agA/vH6BgIIeWdL
i1UHc2qyVJLrZsP8bpkTW7R+h5xy9GjWdtf7pZqI+eSJvm3PeZKIRymiEVWk13/G3ppyEtL1QL0N
ZPnmBGn6BqOWMSrDZYr/nLNUe3a1tDx4X+7NlY4pxyCMTdBymyUtexV8o8HF5Qkj8atJukHsyC+W
NbxPdOPJyOQbOegoqmnLAUp5Lzy5yfjQmB+om02uMUKillpZ8jk3lnPiOaae46EGA97mxcGXsDvJ
X4Bvei6revr1IQXBf2k0Gz5WZA1/tcV0Qvypu3O86NviLHdKOr01hPFHaRYHX8VOavqrJ0HDgPct
pejrcQcRxShqQzqLqr5FPtSKlz+MVu8/up3SOR+TQc1wUoek050pJszLweWwu8Jco6CgqbeAMroe
HjEQBU1xrwxhl9g+0EtFIoxZyLMFAuU2r75frzYWFoTn2tsiOVn34Ld3QGrWeesY5MJa+n+kndeO
3UYTrZ+IAHO45c6ckUZWsC3dEI7MOfPpz9fjAxyR3NjE/g8sGAIMT003q7srrFpLNo6mnGs1M0e9
5gY6qb2VGMZedfre+RDHQxQOSLXXcI3J19U5HXDdsRB0DZNk9MfMl7XWff4ckszTXoJaHnLI1TYy
gtZJk2Rnl15x8i+Z2c8HG6zi8zVaCwwYGRBZNiReKyt6V2osB7BvAccmZL1l+RrEo7JzEu7tmThz
BMO810Sry6+kz9Afqy0uIYQoj2lUBhdbT6zPj3fsnuP9bEX8Fj/5QmLCgm71WnZxGif+uyghn0Dh
OPiR+oP8fF6EFCXlI2C/CgxHK1NGJnUldVw+Ttc4x6Eq0bgGsPt8vmIBS1Xxa7JZcKPLBcm+nRa5
wbbR0U3+NsvMd01IrP95vG3iOlhF3VghrmeaiM+z1ram6hHOPK7ZBeDMDwYsPyt94xzSWoKufNxD
QtwJ8TFGKcwQQdWGtYOJANlGHzy7TH3zMbRL/4OUmdMvPIjmFyYFAHlo/c6Dds8tqEjAfYLkDhX8
lYtnQ2lJMJTmFzpacDB3qeGWUH0eBOLYfbyV91ZHRcKhHiBWue54hErSVwGEyhc76rovkVLnqduq
BrT5/uz/1spIIcIm8vTpwgUZ94GWjbwWdpzVAue4H8PBavKrZTflm5Zk1gEx9j1Gsc0ZxgpZM7Od
1C8FRnbpjJSUannq9Oza2VDofVTLoZ0/WaafFs9+LwxRjeNYkcEwD7YK6qQeDHgTpemVIbqaOVUd
sZ/IKdw4afZejztrEtALhiHAwhLtrO6lJpLUITbt9Br7nWO7MmHJuR419dkTRpH0fdrcpPxGtiTc
5qeLiW4SePcqTK64Tujlg+F/Rz6pOQRGbtSHRDHL42M/3Lg8/TbaK5gioOQeWm1h2DWjAeF7fDXC
sP7sSPLwl18N3Y3pB2cHo71FEtN8BtaEICe5LbVF8bv8tLjcmNo+jOv4qoxM+mqjMbz0sTq99ZPc
fa/RITrJUue8OP3QvOQlcolFk0efAmBKO4vefkyuSiaOBFMO33KdDPSZ0fiI7rDoIWs9GXGycxTH
yo6VzRGngk8WIEZKmNgDvrBcbg/XWt+WdnStZVWCImS0Pw8OMkABxO1/1qM8fSqGGemXxx/03to4
2gANgeCJ4tXSqg0VCbWDKbrK3VR/6TR5/FxTZf70vBVWB30+COxt/UUaYl4cQ4+uEOlJh6RqO7ei
aLGzg5v3hh0U8ZOgDhfWVteVbWalEiBfc00GK/tUa6Htu7mDUBKQ92r4x9CBiD5el3pv+5DcJqfB
S3GN1QGMsr6DdruMr0xcO/63ME9jCA8VOK/fJCrH89WeSy07aDGabIcOMuk/Rt2s/SP9FNmHvjmp
2xeVvr900fjE+qHO2i5xZ79HpqXjVlQ7CvZxkb3JnR2juDMgYCR98XWnRdhncIbhJfX9wvSUNpEi
BF6jfk+ianviieBokYj9pBS4vslIx+tZ1kLpIpnhUBxgl0n+cKo8AHJrxc33x/u5STBE3MMBE7mw
yb25CrrDQSsDUpsYJpKyPFtzW77MiJ+8weHdv+qpL/89AQSjZuz0l8eWtx8Sml7eVficwJKBfFme
A3NQyrgx5eiqSOhqmU0OACSu853Ttj3jpKbk+9CpcnmSoC6toJ1XmUpjcsYDZ25fSBLV5Mx0E+I7
gPsV/wiuokuulZmCpHtygeRMtDU4g5w/TsdqazMt4Gf7UnB1JNOX3aSX1CMKNrtIg42/oGUGxlZE
YIx3M7m2XGI0SpFp1HN01frE/kS5qMx5ZW313PYtGKLHi9qceIxRSRCjHQzuMpOwNFYJNr9S66Kr
NCp/zVLLWNekfBwc6W2W6h3fvLcw5NrIZQggoKZePX21M3eFVJjhtVD9+tSmvnnlaq5efNCP58fL
2rgJpU+AQVAK0Mgj9lq5iV9AyJ61KRfZFCvxh2aIDOPzkKj2H6pqo4hgTqEWu3lrZTu91ztrpH7B
7BWpIYDhtWEQy2o26mF07ZteOZg193Tf2slhhFN2JxjbHDjWyLND7OyA30fXZfnp6nEIaT1wFOwY
6rsmQSXEVwZ/x+vvLQi/J4OnzSsqYEsrsM3pNmIp8ZXZ1PCUBhJr0eT4NCfFHlp/uyA2jTl1cjcC
PxqxS1ODNM+IjejBtcxG1EcmW/mcOvUexHG7IKJ/C+gE1xR1yXUHKDOrAJ7nUL2kbZL8mdrk7Y5W
ooJd0/F91gsxBXWCoOugpbyWfMyJ80rZQNtJq42vWR14JSIZea78QL38Y1OXT58vVEZQ2uEC5nrc
TP7JEdVdphqUSxm29tXvxvkQG2rppX7x9IQ3bNOw1pBO6Qz6a+bqjqoB/oXA/5WLnFtfZzuZb2DN
E1eR2nDnWbnzuZg3oC0jsgCuxZVTdExmMZesKJd0yrTDpJfdwSxN+WJb4Kwef67tXUjCgQfCpcsn
YxRs6X85qn6DaUNeWwR9e+gYglHS5C87lo41XYAdY3ecXfArCsIkAFD6upZraoEqNwDKLg1M/m9y
1MevrVxMp8dLumuFBJ2RX7JPeQ2EVsDRlsz0KJe2MaePERw5JzmM97Lcu98IBDSho2ClWQNOSua3
e0rJysXJmR9ymdml1Fc5fvRXVZnNXmf1vjVBiAbEivdk9ZlCO2D4q7QUmBYH66AMSo2SklOe0/J5
LjlSUGI2AhuIbakUr9y80fRcioClXOywNl6iKo+v+VQ/zW4srIjECMJUIVW5yiCayLETJzbYvl4Z
bk2uIxY1V/VOBrF9EnEz8MEMtQIWIPtcenfoV6MdhInKdJIgOZQzOWvOs2Vkr6o/5orbZ0ydub5s
xdOOq28/mEFnCzg0iAjB37xaHxxIEsKvOiSGceC8ZJA0uO3o2F44l0+T//FGATkROC7QHzyQy0VK
4+hbnT4yF1zT31fs1jgo9tQ/faoEvAWHYIaHYtIa5QHkU6aOjS5WFqSDa0Vt6abZNO3EMNuzi3AA
6RifCt0toJHLtZRhNk9GF86M8YTDgQRfPZbIgu6sZZMwMAAO3ALCV7RCROq3tCKVko3M4DgyKqFr
L6jVm//qnVKeIPiPvtfzbKOP5+S/p0W7NwOwdQtuDObUgZoSL5EfLS3L8sAQM3MvFwRS62vWB/Oh
7qzqlJXx04ggcTnxVnFDwRNChrQ0lfq1NYSMwl8am5FYZnMN26U/nt6mpqlQaOyss/hlskM7xsrv
z17BIOSI0glG+Yc/S9u6Wsxwv0UmD5ji/x0xN3UI1Lb6+2krguhC8KMLJnx7dVNZMjpLft4ZUE6F
8PmHdtZ/Q2NA32t93PlogJsAVonSEmi1VQyfOlkcVlmgXfImlE9Mv/bHd9HfCGzPjmeu/J/XUaDx
QFqL20O8LMuNk7piCmQ9hCfRCv3ZnbQ+CA65PO0Voe/aMS2+DCtibm71gZKaq7cATHXTJoSFFSSb
TiFTFDuX4Or6/W81KCYDyWAeiRB3uZqymOcxjLFS53H3F3NdVnKJ/aCvj3KmTv8KiUntFk22ke0Y
vru8nwyvDnjA8wImyCxvJWxuX1JKIV9bmsjuU/73vjwdPxatF8Ggv1pe0TJ9PRp5dcstkrm8zZxr
WEvTH/9/VlZrkayqLJosq26G3s0fwsJ2PsVQaFQ7ixE/5qe2y3+LYSaPeEk44JpYHFGyYka/vrrF
Yf9qtsOXnJUdjA65wLGE7+/5RfEy0oYmwgUys1qUjfjvHLdZe2PiUR+P4NHK1FWnWd4bqL3ngkS3
3ITYooqxOrvgt1rNKpIWktMGIFUuwRtB268Yp1/CrurzD7IfBuVJy1V9uj5e450dNYBwASqg/QL8
aXUBowqU6FThulvTAk869DLQkLM1ZtAr162vGX8mWTqA8Hps9c6CcUZmJmAXog29ZvJH266aDZ6U
WxoHsYsEuH+xiBAidKp0+eArVfxiSyj97pi9c+KAYCG+Re9WSCKsEnPkZ4NkSGfMqtKguggbRy9Z
OKufH6/urhkwhqK9xCeVV2acLi8TJ0L93fAbv3PnhpjkWxhNwR4Xyl1DgEgp4ENZTblheXVB/JTr
fWRythFHc8cAajypH5+UXRCHjlYZ7SVufW7Jta58PZVqh3ZxfdPU4nWUrO5qKLN/ebxnq2gHI4zn
i3uKU0C5fn2yk85S/WpqqttotMmLVTZ/dlUlBHbs7MVO1Rlt8MA3wmOK/OIet/72DADKI0GnssGM
CO/0chsLR21aieLsLS6H5nNZpnnjSsowQflnWegTGEFTPNn1fF+vwGsKyAfR3TpPN8xMtgaN9eoF
gcihopj/ucwYfTmV6TDddKtvj/Q+2z8fb/O9pdpQYtD1EZhRYxXa1VIbMVKCGrtC47q+yOMEcjTT
CcMgfEiRi+zyQp92zsP2tANoIcXh+REll/VaGRxV7ADu7xsq8vXH0uk65ZccYoL0g+TAb+UyJSZF
Vx5ip/7t8XK3B0SUbME6CvelcrU6IOBRzLHps+IWtH724iOYTQejfHJSSnxLarVghmhjk31sJIzz
DJ3yYUBatRrRvVar6tPQVnutujufTozH8jxYEJ6hBLz0UnDGdh6naYFo9ly8mFnu/Jsx934krcwz
wEJZ+XR8wrKAN8jU4kjn1xVTW0/B5atqcauDIYEbrYsuYRTUx8efaBW3/rd5BCdcLHDU8NAul8Vg
iqG3CXTihTkVhyIwOxdJ0umoIUr/vyyIcRWBMOeWWd/LtewrGoMx7OBgdGe7G/Kblo57UcPdBdGq
Yc4YRPHG23lQQwXwRIESKvFQENXzsdf74TPSrs358d7ddQm+jxhzpxS3LlVVsWE1jMQUNzUc5sHN
/Fo99+UI8YIyGdar4pfqc1X0/74WVW0KmXDSg9Vffi01KIhTEWO6jVpi/TAg4XYL2Yo+Zw5Cr48X
d+/scj/iF4zU8cCtgiJUHhCukhEsLlQkr2G6Mo8hgC73sZV7X4tpAEb4ib6EAsJyQY0YFhn1oLzB
m9p9i9Pa/NwHTuMFlbw3fX7PlNAbBJ7BZO+mvt1LrVnVKaZCUu5D0CTdaWpz4zh1eXh9vKp7e/ez
KfHff8IXkJvNFS2/4uZocVUcqXSb8bEkENx5Tu7ZAQHCkeIFpRiy+kZKrszKqATFzcy08ZyEhnmp
ddheH6/m3saBlgBqRE9FFDOXqykqgMxVFaM4kJel/8pMca4fFAYc/Jcht9GF/x/MQQRMox0nt9YK
irE8tHZuzTje1JVHPXDCa6xWmTupSbpzgO/tHzHif9OHore4XBmTG5B5NNzp7Np8LLRsduuyrY5P
L0h0RXkGRVkHruallbZoHexUHNoWYXBUTLr2V8h71f4DFR0l2LF257UHgkSATe0ULh1bXFo/+V4c
G0Gu5g53q2/J1ziDfjNQJ3cKbDdJpeaQ6EGy4+6be5CGLNPXAkQmph7XlZxIYmICYrj8ZmWS/MmM
P5bloZTn9jhAlH56vJl3bdGe4h2hUUUpc7m8XldLqbZxeXsOiZqktKvLc5HXfLUmiLVPtWQNO5fu
xktIIkgMCU9pFwi8wtJkmRqh7tPAuclTNH1IqQwfUkQ/fnm8sM0pI1AQ7RzaiRRCsLO0Ivmjntpt
ipXCQCOxbvWPRTHl19ippp1r454pMcrOgABUEUxXLE1FQyHndg5z/TgGhUvxuz6X4mpv4yh4DrqO
W1BV57FHpIjzzBu5NCXnvZqncxPcqiw1rr4kOx/Vzkpf69aUnw02hSlefdHToe273kCtlMPCmozg
FsRWeJyk6tc8mfa0EDfuJ5Q8CGWB4oNupXa3XE+ap74VNb11VY35Y6YoXuQPtot0ydde8p/sD3Cn
0xyiQUWuDNE6nZClMR+8R66h4nGLCe9PZuuHqWv7sX+s+N+enBl6N0ZJQMTQ0IfQpF8a05U2ENoy
+S02YvWYh7Pjzlq+B5R8L84vSkhkmEDsaU/xAhNwrh4T5piHwgHferPV1u/dNO+a8hB2UaZfU0NI
Abfwl4wvAHzTY13yurn5EIUfq1BpjR0c+eZbimSXC0sFSAxoZj2obcxCj8a22d4pd6pD5zvyFdyf
8d2O6/FDA3HMtPO0bS1yKVO1FRGjYDJdvQSlbPltXrXpLWrN+vfGUvxX5n+zxLO7xMqOwGciZcfk
5vKCrIi5TlF+RGmWvyw/q9O2tlGXenqrmaB2syhT0GLV9wYFNzcK9MnMoIPmAm8L0mnlPCiCO8bo
G/1tmOjGEKl0LqQc9aGYjT1K4vfXZOlB5OzwSpGFibRovSI75TQETdXewi4YP+jKhI5PFTYBFuX4
1UkRALQVo3M11EQvpZrnr+Rt1h9DYFhu5OvRk8MVHBxqaTBoQ3QFvnIzocswBwDSKqtved7W38ER
qm7ttMmOs26/Izk04Iz3MEIFALX8jnKj+PPoBM2t6/UuPI2mJiH+BJ3Bs8GeSKPJzQShLf33dUg5
+xHCqGHT3mxJad+ywkjPk9Yk3xHN3VNi3y6JFh74KqqBLIxu8nJJjAUM6SD1+a2IIUt2zVkyPjeq
PH598mEVkSt4AlrIFiIqa2DxlFYagd6MmdbUD0QwcNR3ZLjRDDnwY1Ob801pgJUIQmbwxSTuyxVN
s10xB1nMqDoPlRuWfeAmsZYcaVbWHppd3x+b25w60GKgeXn36JyAVFvFQo1eAeJytO6WzOgap2Wr
wHAJ7Q6P+x6E+I4pAjxGOsStDSH4yv2qLpDtyZj6W9EF09FipR+7TKleitJ/umgk0ND0j6nEwztO
srvcxLDJTcjwYvXWZTASQO9WMoVlZjuBifiFF7cIfS0GoeihoXUPzGSVeM5m6ZSVkqpkg21wDgff
Qgw1if7odaTHjLxUX7OKG3XndIkvsrFKIY6msqBlWuc22qg50uSM6k3uNf9Uh3V9mls7OjtVOnxU
5rZ/sXI9+1ibqf83vB57BYvNiaPAAzJOsJPT0ZPX7V69KGOGLpzpJtWmfITQf4RksHk6gcMK+Qe8
suCg8JnV1oLItNNE4RQ0+Zgfp97812gq9TiYyl5Nbr0ewiMSRUGDT5wpQLZLV/EZ7E+TsZE9JnOk
t4Fz7pWavtfCW7vKuxUqi9AKCWah9YMzEtZmTmTPni/bpYC3fq314RcVeIPbhsYPUMznx+d6fY0I
g0TnFGsJmnlPV4cNSYZ4sqDe99LMHN3ACs3jNIaWq2vpr00efnls7c4miqELlfwNBa8N5WBdGaVp
JdXodYz2H/Va8g9t1FY7V6P4FD97PuEO9D404inQchmv++OSiKiB3w1ekOTF30ah6MdinPvLWPnp
1a8a7fc0jvNzW+yG7PcsI6BFJUm0OPD+pZO0ml9lhhUPnq7E1XFs5uaoVk1z5NeZznZmFZ+aET4b
v6qdb493dn1pijUTF9G4gStKDJYvLdfpWM7aMPRe0ubyCSi+dEC4QXZzf372fkZTi7Yakle8X6Sr
68hyjIChqF3eel05m1+hOmDyu1LCr6U17k34vf+s5aek5EQBXFDwiwRydUE7bSqHUa903qiZsYwe
6pyFXiw1Zv+NxzGNjqE+ZPFXe6iD4Dr1Wji7zZjF9keld0Ll4MighDyCqkA6Tak8BkdDR6No56bd
7r1GlVkg1Hi0tiM+g64PgzqOncccFbgPpAPLtz62i7PTpXtQoXu2yAuBSeDE9HFXG2L0RRQ3KOJ6
UWYWh45S2uuQDSFnqRy/PXap7WHFkYGkIyfP27+h0EyCUMmZOMelkrL54tit+m1K4yd12mgXAV9F
XgR2FjGAsgYtyH5WNHZgNl7fOf4hSs30EJh6u/OJ3s/8ypHISMijee1J2NdmKmeGfjxFPqaEuPKs
DnJ5lRE1/XcM4NFs27g9JaU5vYTIgpxpSsunpJDTs2PMw84VeOcDMuv2ThdEf4wR/+VBzXxjHmNb
brwklvOPhl/GH2q1HalnZeMOi8AdU0JNhcCGZcN2tiompTz3I5y1jlfFbeqpMXiaypC6yxzoT7KD
8RXpbFK4pwpINYTQbbkqdc7apvcz25PTUnGDuonPQVD6O4/VOqQRVnjjueZEl5qbbmXF0kEHEct7
odUFZ8SabXBJcXGFWds/N02ffNOJejwny6JzOZnJ5fGB2N7u1FWZbhMJIcn6urk5Z3mP/p1veRWg
wA9TZ75WhN03Epz5TMhQnedeUd40hh2Ojw1vH2k+npjxFVxTTOiufEb128Yw5tj2dCv9PawgSofI
NoHhMp3cJpD3gpDtwefEwzHPVSYwAOv3E5afOiEFtTwpSuDxDLrBa3h1To8X9T4mtDySlAjwGkGP
R91gXRoMK18mCpZVrxqV6QejKE14UDXU6kAfhkbvEbfK3dEC1cxF7ozhP42pFQpUyJVdvOV2q9W3
LKuLCNQkLxEt9FZV3pKstqIbiHX/tyGim+BO9thJ16Yu/A9zWsAN7TI1YQTQyEV73Blb/wA+TFAD
HztvFsnt0j0pTU6kQ4bi0fph3GTyW1lDuWtMhzeF0stwzqXGAGlQSdSebHMqlZ1h062fkKzTxcBH
hWzTuvo/+HML73WgeqmCXrWLFmtrfwtye/rNHi1rPoRsSLdzyWycBVtCIIqRMFPAOsUl9FMPQCJC
YLy1jb16TsdL4oTRuQENcX3sLPeskOYKcCW57oa5cdL9wqAVlHh6KYX+TferrjzAmTClOw/FHUOM
BjNkwwFgOWsoLpNgrZLMQ+KldskYnZy3pyqow69PL0cwAIGGwlvEuP9y0+oiZ9xRC1MvDsbB1WKt
PRB0741vb+5/in9MJVE7BucBAEWs9adPU9aRoY+DH3nFADWTGZfqh0KFJ0NT0yc1DQlGhCkqZALo
xYTSqrvVpAly5GYce8CK5qNUjf4BNRrryQLjuxUB8AB4QYVxzefW5HVY0K6JPIxV5ChKWlSHZAyL
vRtwk4axHF5pAeWl3MF3Wu5cbvdp7mR55PVDbf/SJrN+SuPKuIy6HHwYLKm60CNVniwTiNXRnwbj
JVh/yVyWRimFV2OM+psXIvb6B/Mc0x+p3YevodXHXyrNHD7FJqybT3viexmJjyawH+tqqmz0k64k
euxlqpSd/SqSgfdybT5vhTlAJgGBAgJG0pZLc2ab6qweJZ4VR9pJDyC99BV9D2V7x9/xc+JJgN40
dNfPZBiGSTdlVuJV6jDEF7TC9PmsJU0YHDIn28Wx3TNHmY8iO8o2vF+r42XBC2Jr0lB6VR343jDy
7NuNEp5BHeU7l+zmZaHeyyXLawwWlix9dckWU182bVVWnu9oQ3l0QGSkb0xGmNkBELOKZm3klCoh
19z1l0ArYQJ8/AG3a0VhBAQbxSsR6a07vX2pGp3NQIyn9cZ8ZKf/lsuyOoT9vHfGt0cPS2zoOwsl
LYzV1RgEdQ6RYVt5sKz4H0pJ0lFlt6xfqtbWjsloOFfDmqPnOBxFLgWpBu82M5bQQqxrZWEPpNmI
2oIMbh4vTD42h2oEFNhXSb5z4O7sJBBiqI4Z5aR1pq9OuZ/IvqP4ZuFVCiriFFvUOT4M6tA0J6WV
fWknZr2znbReCZeZkOLcrZ0UqAAydg7xBs/NcFb8dnoFaTN9shh//GTOqfIJ8ac94bNNnE5qym0m
JAoI1sm7lscdDd0+yf0m9izSgo/QtmknOeeqHpMcYoG8DDtUrJO5TH9BGEruT22WWTvbLA7fIrhk
dJWXj/iSbqYgMlv+ChOz79rQ29IN8rQIFXPLdnk89lqMd6zw5HFVO0L4nqrd0ko1qXRfotq/zVUQ
fmLM7lcGWuOdjPGeEdGCEkVxHll5ZSRR59aojNS/5VGWnvMpbQ9aAkvrsydcYyQCrKiAHpDcrDYs
4UoJVT0PvEmB3GKGvtIrMsY7Q0PaIznaHgEuTepHIu8naVxj4B3GY3JDGwovYzZsPJgIGMHobEhG
BDHPAB/345VtvZE0BtdHVwrKdoAxy48kpVU/mbWdemWSqscs1TQvxflOWjCOHyIU5M6KFVrHsgmG
0xAMT3J0cxDIWHkiGAPnQqaksjSfpeLdlbrZQzgrlY6FroEf0Sl79C4KFNMeq97WWzBH1YZBSXYX
bM/SXMqge9Raxexl6aRfw9Kxj2iQRKfHe7r9hMwC0Q8CM0pxiCB2aaUlZhjSKZy9wDdpnNSa1bhO
m9EQ8iH72isD3rVmUctiByl+bar87Yj0t2RNniJXzcUwe+R+Kry0Qazp18cL224fbxxCZyghA5Ch
Zb9cmBPlA4z6Y089XKsCCuJxzKCQDjT8sZ3tksRbqjuEzTw3EEat7OSA9cjUek/ze9lFTbG4phAV
nNtO3pOXurckUjQy0/dC/5qSx2kQe5oBkniW1GVX2cm7cyDBfvt4QWJjlheu+PkkgLqQM9m8a+Uo
jRpjLIpnyaDqoRDTctS6QiS6ITkfxv5MsC4/OYbM2RLoaGJlIB4kU+tWoZWHyujbpeIlQDaOMarZ
h6COrEPnJE+KnL+borkrmKQFUHQ9hlxn2SzPWaR42khDd+rT7IzSYLJzrrbfStyHhK7vawKUvXQL
Qy0nSIE12espmZ7qQIHcq5z2dNXuWgGLCDG2CObWBZ4wUuDsCWzZsxK/O0+VMbtaW++RMr0nfUuX
YKsE2Y4AbNCAXC1mmmfIYPpR9marDsYz/q1H/45ppuYv+ai22sWiFKN/aqWprw51bUCW00tw/5y4
esLhLZW7KryWednZ1yAxAGiGhh9KkitnVWMwwJml9q/KlCfZSYZ/nf+hzxEtiZuQyNRoSmdPvure
ton5aQVNLoiV1+w68ajWNaHhRO09Hn9VGbh/EUD9vZO0vRoYJaICByKLR4MK7tIHAoLUtJ26ybN8
KT/LuSP6R4l90IJqr2J115QIXEBDM629zv74LH6EKicXq14AKi8HptCgn3K1qm4+Pb4f7mwetWh8
TfRzAPauLla9VCMra+LJkxuk9aapUl2rt/cQqXcWBGyAmiLCrQzyrc9PlE4BpC/T6LVFXV2nGuaS
qMzCQzG1e0oOW1PQBUBcR5uRyGnDsW3oktMVsV95XA3qxzSVlR+xM2ovDN1IO4Cce6YoNxO/QKVz
J2CaotGxRq32GsL2K7IsxaHtDeipS3sHGbpNF+B9YQwSW/R9CCGWvocGRqjGXV15qgrGyk2CTDJd
qe6lygWOWGTnflTC4gz2OHaefhGF9Ce5ER1FQOZrcsiiLWyj48h7VTEpN4CK7amRFOucRfSFHvvi
9q1CbBTgkahEMLO3Hg4MUGXTw9KsvTqXsmtjpc61VfL8kHVZf+g72dxJ37e+T8OJ957oj6os7dPl
rlLpNYau0DMvHJzsBghcPwVS//XxorZOghG+GU1Geqa8wksjQ5JlepXPmZdPcvjdCQbrODGycqOe
MJyeN0VCInr48FBukLYAoSOZ3CrzaFx1hzCtDDet/eCYF2H4P5gC7M3YI1ksFb/VqhJBKDf4Q+Z1
pvGPNtfqlfGy4BiUrb6TAG2dgmAMtDc9bZroGxYuZ1KLFGHiyhtoif6ZWXpeeGh5dNNZVpo49Eh4
FeP4eCPv2cThyR0F9AKo7/KbgYDTyxhxBS+Yw+4rlGvNMc606BzEZfQDWWZnx94dHxGZAW5PfwA2
mlWZNjAKWZ6lvPRGR08lN1NLa3b1Sq4SMi+5/Pfp1UHWTtmIPzTH1zFuPw60zWkOeGUqQXetq6lb
2cqv/ijdxnksz4+t3VkbMH1xe7GwLSDOjAa91GA3o1eFZta57HKlPqEbUAdX8JjtnvDonTMNlpCW
HNkylYZ1c9Xumtkp0wiQiZ2OX+WAFHYo6/zL40XdcRA647CcvAtZbtKRYdLha2n9jo5n4ZwVMwoJ
gkrj0gJmviUIkT79SoPKEexVgDIRrF93c/Q8ojrUBb0HysB2A82YPKMMmp337M7eCa5ccFRMcIBj
XLm9NeSFpjKt6Y1xDyAuc5pbTLPq+njvtm8ZMwf8dC4oEUetwTgxjQI1kpLek4Cz/irPU3/U58S8
tL5VHFF1bz5Ik6Y8e9XjE2K2mW3kCoFcanmiczmKzQieR2+oFe1LpGrhp7qyvj9e2Wb/MMIMuFBn
Iw7ley2NBJMdtXko9V4wDfZ1iuPskCfhHkvuPSvkwcS7VBLAm6yaIJmqTY5EbO7ZSZEe20zvXd2Z
90pom2MrDhGEafTzIZSk5bZcC7Q6VldAL0bXfrLeEBBFD8Cq4rchz4Lnvw31EKDGlEPF678yFYdS
V2VJPXjSIDWqJztZOx5DBI6enW/g+iHfobzL96cYsy4Ltro08OXzweOY6V8sqa9cDbndb097wfsM
D9ESuQKlmOXOMdqA1n2NqxljMLUUrLvu1pqmEe1k9hs/EGKbtF0BNNMKgwN9aafr/L7lKRm9CN8+
kjyOr1lY1s9e31jhlnuHM9N2tVerYajZ6Wnpy54ypdFhHprQLXonPZXtLsfhxuWEKQ4pQTvgfg7Q
ckFxoHXTpKSyZ8IjlrmZ7fcEuXwgAt6QIszp8Xfa1B8NhmpoR/Fvwlvqnktz44wMthGxMuCO8Vlu
OulHP3T61zaLwnNIUAK+UxmPmub/U8OJe3ts/c5iiS+ogwvpPpJJ8XV/bgKPUj6CTZG9KFT0F7Ow
HBTE8ugQaVG183hsLlwWatC9FCwVgLrWI/ixacSdxZiAJ1MZPEx59zbY+klSk+FkWdnrnBV7XMlb
1xRThxxoMdALRm2VKkdakWkTaAivrruxck1J+Yt5PedZlLHQEXXApmmC/JCJx7VvTloccwxkT9JK
IIe9xcku6FsopdXsPFrbzwVHlZjYAbAlWpirBCyGMiFB3lnx5Dz3/xnacTjlpVUctLKTd/rNd0yR
JAtqcnZPYASWnuHk/Sxldu17/lhElRvJo3GSmVx3/cCZnuVjYQtFRk4jRqBjqNktjaHqyPXvxD6J
uRT9a+Za5mlq9aQeH91f3nvONPAlsGLUVZdW6pTJxsxPLC+JhvzUlapgoa6LnUxh6+fMCwCoEDg+
vHwtY24DPw19OTE9qYqKcxIFSeuaQ2KfGC2Jbn43jAcKBk+XcREVoEHPUAThJn9f+XoeBG3Cs2N5
WqkNLt5TXCS9nHbWtgk4eUfoAgkD1FTZ0OUO9roCcNpXNU+rNPVkalX4SxzSOwk0yXq1A6149k0W
lXbQ2gIQSbKw5rUJRR+SqKB50SoUzBmiLGAn8dPfnrwEeR8FZBn4PG8Mk1zLVfl+PkjIbWIlCfwf
7aTnrpPVw+vYzcPOBi6vJM4TVx8IJXIsQTu7Ac/RbvQhVlK6c2mPGWZA02nuqAzS3njo8vj+Z4gQ
+l3gUAznrL7UkPtkB/PQn2tHyc/B2IMF6KvoFeWivWbqfVNkIbQqBGx/dXi1IA7pZUz9eWi106hp
zVuhtP3nbt5DUt/bPF5IoN4CT01rZPmdgoZhj6SxWVNLFX9w4tbNJm2P7US87/+vLv3fzpEaMJBJ
LMizvFpOiKYP+ktYaVo9eAlG3ThLkdYcAIWZhxTYwS9mIY0vrdztZHPLSODdMPkwDxXuATxw7YYV
IkKxihjJOVA06QK0OiQwbEv5IptjfYzjSr6CGVTOKNE6RzPV99SM7nxHEQCLDhoP2qa7UKHwGc8z
9ttcyl15SJJDE+WTl+VlvBN2rJD7/3etdF1pfYqm9ZpQtZT0WovScjhPOVQlvq86Fymv+4umB83R
hDje7ZR5ehFi40K10jpFClIKk91arqGMxbXL4FDJ58T6+vgquONiDI9SYBR9bpEXLl0sTGrmJPqY
PWhz5TQHduH2fe4fH1tZ4c3/Wz4XGm/aO8vV+lMrYWImdt4NZ70GDZQD+/ioMzSOXnfjH5NBS9wg
bczLaDTt/+HsPHbcRto1fEUEmMOWlER1cB57woawZzzMZJHFfPXnqf7PwqKEFnqAgTfGuFTFCl94
Q6RJrMbSwCyOhdcPn1//JZcX+v//EMhncPApMYGGuJzvUmqDTOtmPnlJ5oZV4GtPHZQpMHrJcJqE
9jYi+f/Gc1F2J1dA5tbdY/RSBAfLmYL1yc0LkEopjbjRaAUtueaePsP1dlYcM4I/SvA+IIzdOZbb
ZqCYbzE1Z94+WFUZfK3bqjwWqHyNd5Kg22PRaIT0QmV830RFnXItssWfT4XdkWtJpB9CUBjYgXnD
9PX1T7ajHas1ZGLKVBgNVCrx+17JTBPYSCsoQ67cEvFUTX06vl/h5c6nLPMG6/e19N2P+pYEeejM
QI2dxnC6KNWCTURWlqKbFpplS5xyZxWuDw9gMgIDlOh9Xus9csMGESKs1ZtPiVOVn/wK17osCN4m
gvG/6YMAA18AJpEm/O67Vnat9UPAKFtTj4+W25ih0IPhzhG9OReKAOoVANa7FyYsvXRyAdUvp20N
/kXvuYoCeynuRAMvSN7Lt4Y3E60DRVBUhKnd8et5U4RmdOspmItRIF2ZZF1kI4A2hIslAy1C/w7i
XStnXxxtPSnruBJW2scJ4mLyyVhXsz6MelbaH4lFuzUq8ZvuH6RLCT5cjUneqy3d2Oho/CimwQtL
bx9mTttmZr1A4qde/N/XDQF2O5v/BLY5R6/v8hvrT9CCXhssR0LAfb/CgoJT2X6yELq0WihqWUZ1
stwb5fr6U9ZSlLxRqIE0tUdOzka3uLLs19Oszkm/AfHT6ycrRczWGaw7+HsVnuw+NuEf8EwCWgV1
3RUWUlwnxAqN6FRrVR15o282ofSt7eg4a/FU4nR2KuWU//n6Qr7k1ZfDkleRj6AhQesCmvHlFT8V
QTmMdPFP3dAm/yawjGVs28VUhG3QGcGfPD7zN5RzKu+pzecxDdEpLo1TII08OOZuav+jBeZqR2O1
NsrEorKS90Xv+QXWVLYcjobcoLUZylL4pz+a2zMNpurbsHXl8Gi3RYpwtNNgetHptf9k1livh6LX
rDbOE9P9thWJJsNlnjPzQy3EJmnvb7AElC6IOJvj6mLfmIjZfRwXsabG0VrK+qeOjloSJ7UlBKfD
ydf+zsm83n4+iDBKFS8NVQKqy0UrzG1y4UZaMHe25pxtdReRDL8NXq2uMhIB2EL43pD0uvtefmaX
xeKZq3cyar1838Ifemx1cY8dcR3QEjRDvDLp+gEpstVcf6nxDF1vVN7geadWE/VHu16006yl6/sM
9/ZD30/ZnwlMnoMNUeZO1e7GyJDbKUOSbau8alcZaVG7aP3J9U+2MZ3dxc7DVVg/cBp7QLnr/ZK4
IkySN1Yk8XSH4aKA5Mqeh9r+3iTCaHxzadzeOc1Vbx62eVlPeWfodx67/U3IKIr5qCh01O9g7l+u
asrVldLndE4Guqihlub+j2GsAxrSTvamLPhlQnh5uDajqT/cXd6zir4tJuovJ73EWwOlwumPtfC3
v16/KPZ3IROi2EOJnRAGCZp9vJSOuL8qDsKpkL3jRuO29b8l7VzOYSeX4LvvCP2erveNNVQeQKiJ
UCuhqLW7muYK2ufqVi4BA6qFY94Xp5lr5gjA5R506tZQUNZgkVLYBQ22q49MbtMb3spQk2eNYbGZ
U1ToCEVnxXYPUXprIdXWQxtRMfX3MTWGwaB3tsE9ZctSRX5amn+lQuKo4C7Jx3lrvTtP5Y3x6IFz
gyhvWKoy6u9/Od9bUznCUFiI0p7TKO1QlHeNco3RdZUHi2zxP4xH4EVTmrCaIuRuPBMuQ5UAHTt1
Re49M0pzWutNxK43rsfa0JrfXt+YNz4d6Tj6LEphRIFXL+dnFy4huxqPvLX5ve0qNKqNZv2z9/Gk
e32oq7yUQ6DkPpQkLqhgbNEvxzLQ5pyGrkpO3jL1f2CtlLQN4r9jPfwx+qLyPw+23ztoXyWtec4M
iSqUgEM7PzhGuj61PBkTgnNVph/MprB7VTft2zs/cv82UQcjQ2UP0RgLqALv7nObwpHobM075c5W
HexxHQ71LH++vhK3BqE9BfGBAIk0avcAIq5HiwzlzZNdYCAANVILV3e4V2tR/8qvsYmaiqq10HBR
BdP9KGsqqqKerOBUrbN8mCuJcWI26sfFGaePa5ukD/bm6UdvNNMv3mTI41snyZtIberFIknh2y+/
dlkIMVVjkcbFTA5appZxckX54/VBbuwpdqd6eWl+cP/s31+xVX7bBksa51hSE+tAQkrDim5nfujH
LfhuJL1ux9M8BMbnxN70pCAddob1ABEcAeq09TXqEXMRDM9LZ44/vdGa3+ZUpp4YnBUUhhocJlSQ
/Z2F53hSjHaaxXKZ3dgqaice+1q8Sb/w/0dhJaCwcVYpS16ud5fYrZVvVRZnQ95FuqwySuFZ++av
ylygzxBxQNakPHw5Cg381VvbNostv7VCdymaaKZueOcWvD4gIIoJ55VqFMJme3BxDcBdoAmTxTUF
cf7o/GixhuZOF+ZqFGolMHNcqIZ8lysdp2kJktRue0Yxgvwowf9GBSZAb50L/zJ4UlyewYipNtbl
ivlWkomi0LJYq9wECbhA+6sb1vb76wdhZyTK538ZhlYZlXayLn33cGya5S6jxNFAn2r33y1YnO2r
6WXCCQk40o9dElT9ozZpm/5cCNv/CQFcujORCP7TYTXkc34YFpCUP6YWV8RTGhjlF1HY0Nym2pve
pemyDY9W1sxFuDmbk8UTGOw8WkWRylC3GiTtdD0dP0l/hAX9+uSuHinmhiya4uxC775SYFaVSTch
ZWJuHUqBtt0+QWfaHrW2vEeXvDUULXflTIxpNTC7y6+llwXebtBhYqdyMUqo8TbKaaOERZDf4yHs
U1Ylu4ZvgXp6lQDQ/qlpCs+dZxlAou/q86Bsa5zJ+cF1/Hlt3I8jrhBvXsWX2qtS38cnap8QaYgr
Ct+WRewUbhdumGSjfpjgBETb9vT6UDdOFgGnAv4QexKF7laxCBAbLcquiEVpVnGg9/PBKa23GTO8
bHkVddJHwAlSKShdfqvetsmIzaGINWi0kdXUzcEzZHJn892cC/kOZQw4bdTeLkexlmGdtILyVE72
d5xnY44KF0HV11dsn82xGVRrgkiMjJWy2C42ctAW7PLcKOLJ4xrq7MZ+6qvagNpja3IITUdOP1fD
qR5sdPD/fH3sWzNkXCpP1GpQWtxdHW09p6XXMzbZT3cIZnM9aMhBvwl59r+vRQZEQkJmx2BqBX6J
pNtubjtd87BcQcH60GZwA7cN+6n/MBclUQnahibDPp2rKivdplov4rJ29MjbPDgLmx689RUkiqWN
BBGEYjFB1u5OL/txmIysKmNz07JzUI9k4LL6+vpU1LJfxG9Qemim8x+4fRoIu0Hm3LbWaeuqeOhG
xGA3qjGD5dRrCCooP3miN/55fcDru4+qDBrPGMfRO6FbdfmFvHpKIIRQPHKyYfqwjat1EFrR/eOW
1Z2r6GpqBEEUTADR0WoEsaV25C97YUZmaNZ7s4yNRZP6kz2PBna0KerzZ9ukX/y8NBM8k9end2tQ
GgjER7Rk0LDeTS8ddRh5GZeS36XLYdXnOfbxhYTeDBUyHPgKf78+4NV6MkvQiMqsGT0DUtbLWVpt
5SUJhNu4WkwRHJPMA3nUZp4fD3aD/+7ro92aHvEv+5G3iwtkNz0C2TT39JXRUDwLUfMfvgqZ+D+4
oq13iea+0SqDA830XjrFXL7EtvteweDCXklRW4vrfuneaYlhfNKAoX8XPUm5kdb3vIVvTRBaBFk4
TQMl+XW5nAMV5HIDDxQ361p0cFe1yToMQ1qc69lLPi3dXD28vqTXH5DSELkFkSgHAjTh5YhpUlWa
gbZSnDQbXWFUfR9LP88/aOvanl4f6npyDBVAVEVghVL5vjEuU2hc1WI1sceHgoKhi2+Ol9O2KKc0
ac7GKsRby7DQIhQzkW4XpS9YH/vZUXnK7XoA9DmuKbWT4CtwOXknK7mxhIqsYPvq+WRe6u9/Oeml
35tLTh8pXgwS6lATSf5x4rH7bbPT7d/X1/DqHWNCYHTgH3FpXrv9QArqqjWv25jGjh31JZf3oe8C
7Z6OwIt69cXNrAZSMG1w2uzG/crZWjaZ7D4Rp0FVfJndXMoo2fx8ORMOowq3zkEZtn7eycfGz2X6
nqsu/Sq83F8Bv3Tdh9EtrfHH5BbUZ5MqdbAd16EyhW3lOMkHUTTwtKqsX76BynHaCBJnuj1Cydus
xxVkt4vY/9Q7x7EzjL9afxyzJqQAsAQi9Oy5fWslXW0Ukj4MdInplEvg5TcMmm1bK+nXsbbQNZvK
xHgninz7+vrXu4qAdqOoE/LLTgHqZJpNadV8vaBAe9bxo7YesVqp6/LoI6PGumbit6YTVfz6yOri
2H9OLmpQQ7DkVBnhcmQBlEKmlUI/Y3d7hiO+HBNz7CJjEe5ndEXWc2ek+W8+nOF36WSwjf/D+BDm
CACxlLwSPhJ2OmuI1DbKVLJGZKsu/sq0colqoVXvhTSzyME+7t2gTcG3nGf/rWkwBQp4NTwckNYp
Te8ejhEEibs1JUc0Kf0H15q2D2NJmPH6JHeUVPVcAMBRNHzARQrZvvu+MqhowOELFGOSJ4YHfasG
J8zzVVoPNFrFGrqlqU1/Z6OlpaHeelv9QFbaGY/ClK4etsbswzDV3ExEDTB//sxs2UaigQgbSs9b
EJivOj2P5sqG+SyDZnUf0NxriqfRKnv3znZVm/5y06hXlned2428ft9DZYXwVgBlQyV4asO1qryo
0sbfkKXZjq+v3PXToIrd6j7jwjGR/Lrcnn0598grAqVEtNgxwiBftee2sZu4E4kIrdGo3mbX8/Kp
KCOA5OQsUAPdh2cIDPjbgkxCvLZpddyK/Leg14IoMLN7eIvrK5sQlxeW2jN0aMvbJYoLlKmR5K2N
U0j5x2m29ZMupntY5eurhSISsREAMJ/dt28nmZvwtzGzRDwEyZ+89FNkT8aRe1SPELYyI7PVPq6d
fSd6uPHd1FZHCgISHZXk3XcrZSrEjDhsvNlrHtuFuUZ9N7WRvdXpcdos8e31fXJjLS/G211j2CVn
gIdnEZee1B82a8LUmrw2en2UG/seXXBiIugIBNH73Tj6BEDFvCoZiC7ID7KvvBWPR906oNfg3bmZ
bywhHVwuJaQXlUyp+jG/vAlt1rSDVbciblsL1Noy/7tY6be8aX5uQ/Lj9YndWD4uf5pXXIXQ/fbx
M8qgWlI2RFmN0PsoxRj0UNvBvdjhehSIctRGFAzOZ3fv8nwcbGwfI4oxrgJPKsHcQQsTd2rfChdi
vZR1CYBRYFNEK7tseyrq0vcE40ymNMLO3Yyzm1bW4fU1u94MVERegL1KtO1KgVBmiYuL0zbEubma
aZQsPJvHyTELO3a32r9HBrjeDjR+VfWKvUe7ao8oGca+GKW9jLGXwVEK/d6XzZmYocrf44Jbth+F
NPq3MW7VZaia+7TAmCcyi/s+hqZ7lSsNHbdzw20Ofp9rUbVZBrXv8d4beb2cCtul9D/pRFOA3GU4
9M+E3hmaHifDNEdZkucHUfvyYYCQdUd262ofEsxR8SaDs9EDumKbl2z2ZqEqHqd9txyGtOtOCjN5
59F/gSxdvJL886QzICReBCT3mi69kYwldgmYuM9N/7vhcsHHRpPmMsrKObWPY2P3f6yJbQ7QYgJr
W5/romqss1WCX03v/JrrOdMYIb4h6aFxceVTadfdrFljasfBiPp/Mnh6PPv4Nrx+Jl7IX5dzBnTG
5mSP2lz7e+0Nb81aVwe+FU+1U25HOXhp/76wt7w50KPS/DB3s2oIx7lYtCfwoIFNOC+M8llSdNvI
+BZjNL7qed+4erytXjfBDRlW7fdh1KHL+xRt7S+NC0jhiLjMHDxlooUgU3Xg60XXyoVkoE2H7VB6
Zmf+FeSb960HLVrlYT9WwouyzajXJwroiCDX2Jl8q/0CgvDkzkKEonGldxRCdMa500EyPo16YZTH
aRLu+L4OBMj6rp2KFEFju5wOW5eZ4p+2lsM3q5K2DKfUyfq4K6QxhX6nwRgXwgATEAU0Ah/x1hrk
IaV818BMsoV/9r01qT5taTa4hPnJ6h4To0+GryPKPN6BTCqf30mQB8EJQg1WEZvjDf2xaaoiOCze
rG2UcpZ1Pk+2icZOUmXmVyvYNp1To3T7O2wi/xUtkO4/ah0p2O+JlVT6c+X3RXXsk7FJ/nn9+1/v
MsVtI5on0HhhD1++WYswFlnQBoxlIMXBHYw0wq1GnF8fRb0T+02GdBE7GYotraVd0N6PXZJxU7jx
OmfiJ4rkzXPRuwLZH1E9b5llHMumK46vD3p1P4H8IY5SiuE2gfxes6QIslUTrU0PE0XC8+y2RlxD
UI2mtbmnenhzFQmvCZ1gtF1VizPbnmAIcIjQ4ZmeG6Bt6B/q+n+YkGrLAVsBn4OkyOW3WkWVdXmZ
uHEwpUpgw62ONUj9UyPX6fPra3drQoo6BBtQucfsy99LOUhDNL4be1gRvu/QknxMnEC89Vr3CV+o
p9LCorhq7ZG1nd5Xo9bOWjxVlQm1QksOQP2Mty4byD0o1nBsFLrzqi6W+Rssjtnw4sFvvd9paSaH
vHOC02J39xyrr7YcQ7ENkDIiMqM/oUKCXyJAfZI8lEHr807NyQ8zqdcChTwjx2wBCYc7D8T1YHDK
mBqNekp+YJMvB/PFVmPsrQVxA10knlzN/xtt1jbKBkwj74x1tR9ARlDGU9V2Cn7kvJdj9W6quTJ3
g5jdL0AkSypJbRfcQ0HfHgboEq8RbPK93pQQfgH41Ariup7h27pFi2x54r95QzAZrl8wnYpkuOcp
51rAfWwkQTzbgw4iQOl0FdMwHkTZ9fdMvW9MiXuVOinbG7jD/iTBTMp1CttMKetECMp4RI66vPeM
3xwFoAMNA9RfrxrBmVWiCNSmSTy1dlIe0rZJ/6Y2u92zR7jec3walU5R+WHH7cPLanE7lHMLN06K
3A4LE45KYw/DedFL+w5G+sZQROvAr6i/sO/2+qf4A8yIH9pBLPtiPhJnr5GRJy5WHWP/5t3tsmgY
6QABgqC+HwqaLlJQqQxiIYcg1Cc7iFLjLjjvqnBHOAfrGRC70o8BM3d5hjrPH1F4aJIY6rMlnquy
1LqokK2vfxC2lYLSt7HoOgh7ld832y2L4+aZ2r3Gy/WyAi+GncyFqJCde3k6Z201yyiWAJ93rluR
j3aEBXYQjcVdpv71piQdplin6I2kdXv1icZpilIjO4+NWurDMZtLvcYkurXuPb835oQ0GQORe8MQ
3WdaSe+kvae3SeyMtYwqn2pTLWr6ge66HF5/GG8Mxd1OnkAzlRrzHscsudjt0da1GPc2dMM6889Z
B9BZg8l6+0iq9Eh6r5qbsFsut0tZlT2WX116liNWI0YgvCMiw95pLrQ3J41cS/CFOdGM52PLcTnU
lExdMxpmei5t+Wfpg/Nd5Kod1f91p0RyY0uomhYJI8PBHtm9WZnWAPvO1/Sc2r2MemcbIzuY0+Pr
H+kq8+aXEbyAIyToBBy5e4aLJScdm430LNr2pAHEC4PM/acdJpKW5m3qJ2TcNIuA1Kvlg4vKxrhc
PMdqBqgcY3bOktEPwd1ShR+X4E7Z+2UPX4TQxM7cTfQzaCqSru2+kWZm0tHaXottzbLrOZyCJS8/
rDqizB83Ey/gcCz6yaUgvxVd2GKC9Lnog7EJS4l4rgLQNFXcZi42yPqASdn3sWo8A/hs5id3gser
M8IDQURC2K3QcGjbXK6IMacoR6VpfUZQ7HfRFGRQTf1ng2/Ynere1W5i4blTqT/AHKW2s/vOSTvB
/ypFc16CMjt4rXSPwWC1dw7i1W5So8Cop53EzqXleTmdfjW2pnXgfliz2S8R0g7tEG4T4vshgkFT
9bjxI++piF6vISEQLy2AeN4mBOEuBx1dUdGeyH0yJnSCIjeYqVkiB75sp9we0nuiKlc0VBpm3Gq6
kjdH2Iwy8OV4wWIEWeNuHnygenuX10v62CdG/a++IjB6hGiXj+j2TgHez22TeecgyNs5sjQtkyer
g9xzJ2O8eix5nEjZuPkIAxHu2AWcdZJjrQDQJF7z5PuwbrHZaI9Omv6ZLuVz3ru/W533XFv3uszX
JSDG5c4giIeJo1rbl+vgS6sJ2jQNWAdhGKGRNlbo54kfjVI3zvWYBU9GIPOnqjWXT8aomX8kdu38
9vr9dZUuqx9BewssGkAr4JiXPyJrJ9vGbyqIfSly/URdxO+PmBVZzrmu0E0O/ayVH8ushgv1+sjX
J4pSE4UgdNlV/2avWLHBJYSFtAZxaXSiDh3hrfR8N2f6L+NwWZIwI1aBLst+hm6LfOQQwG3vvR9p
uY2fdEvWd0LIW7MhJqBkSFxHX3R3Z9IfzQ3J3opb4XnPNOJxaK/y9fD2NaPIwNEhSuXW241CoFr5
ZkputIF8so5zUxrzoTWW+V7n9fpOINODLU11kkQC48fLRVuclObCQpBP1pxHYOTEU+CN3aGounta
5LdWTjnboLxGwYao6nIoOyi1Ma/KhO5Mn//hwrmMnbI1T29fOcg+ypAQIVDKrpejNLJPMI7Lktia
yvWYW4V+HrXCvfNKXN/fLNsvo+yWTYD3kSRESTx7efOh2Zz2UWS2eRpyzXxHn907vj6rW6dX6T4T
dyhq+96OHcOnYKEaRIRtuOODu/nfy25aItAqcOnXx6IFJ/P6iDe+llJ8UdyFlzLK7tKCA4AOhVEn
cZqtMvb1vjhkS7B9en2UG9sPtgkDuXQXqOPt9kSFDZfpFCKJtUSmMfdfcJ7rTD+yO+65oN8cioYQ
xRqlpL0X3pqHmbDBGlWq5Hxdm4XKslf0xDxNdeedubl0DrhmhVyE5LPbgrZW0tlAGzzGsbUPR1PD
gcIenbdvdCQeVHgIkYb7dfeaV73rrmnRaHFQjZ0bJW6aPNuWYgi9+RMpVUuCRG5WZdd6eaB44ucm
aLL0DASj/qAV9fxUaCKI1lE2f70+1I1TRZME8hfBPICCPU3EqsTGgg7ZeWxM/WlIVv+h0TT52a/c
4S/H6/t7tUJ1TC8CYFyXiYFf5qcK6LtN3vNOIklaZmcMkhcRzp3lZwezz2zI8q7W/000m/indnay
5qtVDl4fIoQg+39Gb+ybI51tvStCkcj6A1wQa/44IvqBEhjMASds+nZuosbzhjTcfDHZoJ3G5Hui
Ldlw5LFdqK8hnScOsjDTItTLzfV/uJ2XKBa0oWfvk9nkgjGEHIc4HSrt7wBpAp+HrW/akyGHLDgW
pdRh9KeQa+C9TrYelvOslZE1LPyC2ZrlGKVzWvzRIB6ORXGg51XsaxUw7te/3I0tD9YYDA1ES0VE
Un//S5GyB5prL7i8nIM5az8jgVqcoOn8h1dRheaAhMgSCZp3W3GcvBak3ooue5s5R6orddRtFDn+
w1x+GWV3t0Ofci1S1+ycGMV3exyXg6COcXh9kBu3EYUM5IyAR1BhsNVR+GXBkJvsM4r7bPVymhUp
XdBOrY1j1m5vVQ+hGKlguLRuucypE+2GwtJoteuqwlAOD5Jz4ZBjTKIwYtW4u7N017OiB06kp/6g
erZPKBtQLlXumvm5yNL86CH/ckyWYDlZG7jmty4gbVuQh6pt8aJxcbmAFeRv16/QbUUs1oqWznOO
Qeo5nwbbzu/cgNebm6Fo4iocC/j9K7Z+Ukmrc0DZZnQPQ17oLjTG4B6i/tbaKY4tvH2KJnS/LyfU
DcXUWDmc06TJ6RgWwRiZa/47Qkn3ePPXI6laBlKxSlKLVvvu0YWZWiIlqLfnzpuNIgINgoJn1hjz
dNDrQL+XUe+H4/uo9x26DV19AsDdeaLJXTZuFSRx7a8oj/hmZZbnPK1S/DH1MdvulIP2oZIaDv4f
KS5tE5hguzvdEWanez3VNBQhQDfVuXgyJqs6yDYf496Hbir1Sr8Tx+xfrpdBOcwv6wpYbXfGNGp1
KKWiqyVXI/uieZM8rk5vPwgIDO+Icu/px6hJ/PpwMd4LkUQViWymursJE8QVNojgGs3BHA0pIX82
pvGtkv3H2a9QtDDEqS7mB7su7yRZNz4muY8qUirg35XcR9IBVUjbLT1nplUFuDak9ecVwLY8zpsr
7l3FN5ZV4Z6I5rHeIRjdxTjdaCe9MVjp2Ujx1Jv9hog+l5hDpeVymqdgXe5cYPujrtYV4BP7BlzI
tWq462WZ1jcMmHb+EgZ+j9FnVd+z1L09yosUJaVEMonLo+77XVMjgp6e7RV7QJzM+gPejm9lezCX
F1gr04ExQBHmchTDIq9zmiw/u/g+w9+zm/4JG7L0OXOd2g1xNXHevnqobhGPQkNW2I/d59JXbFI7
WzLiMNQf8DId0cI07omo3diCquVB9R9GNyX63epVebD4Kxr1Z60q26Oepc77VTPN2BzLe0XfG3cJ
DUpSSe5Kuht7gqLWA7ktS533rBPd5ywDrCG4II9W1idVuGKMHI9O59xhDFwfbr4cSgu0RVUgvD/c
zroFZqtvxXn19XaK82Eypyc7dYz8NKMcLh9nd6z+HpIcH7HS6EfvsAwwa9/46mGmDf5K1WxA8lAN
3W2fOddcY8jq8jw4eftlzvz1yzgO4vPrz/j/+q+XVxnFmgCoCOdAV3Xvy206motldxaJZrk0Tf9+
c6opOQVaLqbfBBa4PzVKCtrT0LXFw5L0ZnDuHNFsD8UGnZNMZEitozYAxn+epe11n+pxNas+5DmH
c5+7bu8eM9zkg1gNI45rkc8VQckU/D21yOhGZiPmLoQ44XexKfvejvRpQ+m+LdOu+UNPBtM+pIj1
uF8SZ+ZOAALfeYdhA/T5kFrm1D8bW4b8bzJuWfYZ5SO3/JE2OKuH6WgbWh1OtWbKJ9PavAwdpAS4
AJoE/hoX0teGL7AdDOvgdLpANiTpBv2vxEzX9dib8yqPWZ17FUgdVHWiEk7EpykwctiXpjYiTAnm
h6SlSFrbyyjGL6MJS1KkxhpmVT/n56b1Ov9nkQprOiyZ0RvPyARsTiSFOzWHubYyqYzEVz0uq7bW
P2U+jheHJlj0+Slr9KCKS/afd5iaFqmPQHNq67fSDdogdLPCtiOq5GkWzgOWN2MoCwwB3ispIv3Z
AdqOUEVg4lyGwkvzA7HzevxQTsI3w3nRWycaml78XDyK4I/Gpq31p9730fegwYKzhyaw3TgExQIr
rXZhAxyWctm84+AXOfvRTmTzrtNqbzxpmquZZ2LMuf6yptTUH5I+cauHfiud+TAr4ZAvC8xx8xmQ
VoUNlCxL408E0LwZbjPAl/U9o6DQpQPv7v/W6Me43xF2TriWp7Rpjsir5E2IPW5bHVfUs7MsDBZi
qxRksTHO732H9sdRoHKBBWMVpFjV9FxEGV15xy0+GsNq6Yj1uQNCH3JdIbJWYCeHwywN6b0rVsDD
kFhSYR5IRcv5Y+W0afATUmUafOo6YYhPgTVNVah7k1W64VZrsj6XrmZ7f8vMHbrj4ltD/0+vOa21
hkmdLYURCcvQ2i+DNwR8AF8M8/LYDqMlH6tiWI3nHqpDG1dakKfHRIxFkj2UvOrmNziYpvnPvFiF
997F293CAMswx6+LSe3u1GsFyiVZtRjzHyvgseGhoq+Xc9b0cSmOSgpDPKBvvmTRhoxKYYZDmnGY
wikrWhoNZt8u/1JimM1Dxxsiv7Ra4lsn6qhN9klTVcNTLQHBHTM6r0WUBrNFCDyvRnFql2H61guj
b49DMGZuxJ6Z+hA30wLTv03wVSbZyvJUdqPV/AUKFxdhYS+e9mBq1fBpcxvEwUO72vxkDk1fTsGH
rZWN/7kZEUb7qHezCf8yaGY938J+810KQ9AOCGjyqXHe6xOtsXPrZrP5rXaqeT2Y6MMHIcJ96l8a
kIo4GHmRDY8LJgz5SdiDo4eDt0o/nqzcC44UT5Lmi+ApNkMprfwv0Y6DhVXYKAfrhBBj9oOsCqvE
zZBlct6MbRTHSeDQ/YfmDFlx9PXKdkD+9KM9RHU2zfXRGE3pwS2fS3HKwJ0UH2yz06wspBWTdgcE
Xt0itCp/mH/M2B4tD2aNvFpke01PjtRMZm8c8jxvjeOcQLFD8AUD+2/TGBjVd3/V8yWatixArI5O
rvfTqHscisKl9uc8bvLBiCZLPjjmDGbD71b/aDmy+2gVoDyiZnC79NC67hQcijJLZYQup+w+Fdha
P1EjmcujiRLLhE+kW+TPydpvebhpXlkAmgnG4ZO/wYEN57qZNFg/SfqXKnJleej2c79FlMQS+W+h
Fclvo9Hny+PWjEk1AuPwp6Y6eHmd2RGFn8nvw5Ru4oDuy7oQ/4TjlA91GXKXFfo7I6/s9cGwKzxG
3NXM9a99IhY2QFJX03Zwm1JDqTaAADw1oWGXuvuRlTW3hzaAI/wF1QBn/rF0ozscmskHdhoOMuvG
EE2yxo37oHatqBmHuYGL426WV8F+QCj0YLW5LJ6LLVkE3GzRq+vbbFytiIAulh/zqs+z0Oua6gf6
WFNawgvuh/6QewNKuZsj+G1yqgUSe3LpXOOpS7RsfNjsymUVhewbvWDbJoMfemjr+Y/6ZrbGY1DW
7W8BwJfpMTNW2YR5sGWPdbfo2rlgVZ2TWMbODeeCYQ5lYxl/yMAux2jBxoZGnZ2N+WFD6d59V/Lo
au/zlB2xhJ0OJ+6db/eO+dh1w5TGjVf43o+iTIrtPRbDk+TF6sxenpdi9QWC1BOwmU+JGyT9B/go
5uegLUmsm/+j7Mx640S6MPyLkNiXW6Dbjbc4jmMnc4MSJ4Fi3yn49d9Dvpt0t+WWR5PRzERKmaKo
OvWed1nN4cWdTO01xrI28StOpjgg4Ga+7ZOx/EYNkT4002iWftfQnzgoQrW/IbmantuqkjIAwVzN
WxJdHOuazsokfCHl9CdrV+t3PMspO5jZ2OaHikRrtqUm7VUuT56Fscp97phyee60CQUHxKPE3bvl
mvAVGelqO0yTHY+PhbUY4sYdNEE8c8t5XJIU0kj7DjbWlP8qUGybBnaaRlc+a3DLS4jO3eLURJlV
tj75fHFredVAfCsfUzV1Bz8f4tW8GvHY0teHdvuP56LOctwplKIxx5R1C5Nj71XdOAUqxiKvlR1b
hIVNUIz9rM8G5U5pjeFB60EwrxVHtMlWDlm5n7WJPlJZVJUaGuto/VTkIDD8yURmvZrEqeUBERdp
86jEVlP4lg2X7G6MU9HroUXYxh9tzrQnviclfq6mrhS7RdNF9ienOJVBBRX2o70oKs6txoaA6NIN
gMlxXAm2uAJbQjPFQW378QaflTXAH0u/F3HlXECPzm9gDMVOhEH05tp2ilf2uEANte6Ig6zkL+rA
NqxpFV5dqG35eU8qW/jPW0LEpsYFAjl+HtUaMqUjbv6AtWP1oDgKZ5JdrT/eH+X8jgy5jCv5divf
rGFOrkMcm61JRx0NeGOJB7VInGfFajSMNnsrvxNma16gjbw1II10yI7k11G7n8BHZmfn0piXHPjI
ym71ItGuW+rBa1LYhn3lLG30/gO+8a64KmPpvDl5YXdysiySBW1KogzFgbq/2+vzmEa60OYL0/jm
KBBhNmMESFinlJtMlZpRErV7aNyJi0NWUlmoc5d/e/9hzi+vmkc3fCMEAmUjBT1eE1TJKkXfUh10
Kr+wsRQ7oJMEaa4w7PD9od54oqOhTuZNM4S2AABWh5IN4k6mRfWf6s6XkP/zKzI3cIyZof7x3YKT
Hj8QqbtZI5epPAjENlFpjTREtNV6XNyqfRb2oIaZzM3PH300eq+bYJ8PaxNDnaz5ZlS7ycmq6tBp
MkvDXh/j7VqjXtKqvfG2gNlAZcETIcGeQg3tJFS9rM30YCWaK0OLxIjHRpWuGi6rqly4Cr81GIJa
DK7xw4Oid/K+dGTXyH/i9OBiQ6JwdBjJU829cQka6FeX2Ndno220VOjKNjANjgGnzNFqbbjaaU19
kA7HfaK4xU9OHgObzHL98v7bOtswWB1gd+gK8VXZ2NHHSyRvsJwGdxoOY0wlaCpqjtJpfsaiH6tg
48MaDXwL0QgjpbXBT0jKPUGh7EZ0cvZ0hiN9PUjl2m+WKtjPW6N2AfA6m0SOK5YF8BpYIf6RJ9iF
uvQZaQoWFIN8cXbcwO0nby7Edb0Uw+/3J/GNobgCwdIzgO1xNT1Z8h6KI2dcGWrwWBH56Ap/LHJx
VWfNJdvqN4baMEMo5jjU0JY/eSpF1tOYtoN20MyYfASNklVsoqfJEpdsslxe/dERadBdIDcHatLm
+HmqftY06SQVDYHDuJhaF8Ej1n9Uau80vp4k2bOR6vHnNOFBd8Vai3L3/pye7ZDb6DQJ4ARAR8HY
4XhhlloyCCNl9ASEZw/M5FB22ZdoZ2+NAl0ZyJIxyNDZ5uCfVh/37MYCFtEPakEzAMPOMVRxBbmw
JZ5+ZOChnI74cMMa5Yw8JRGzJTabxtU9TJXmRrXRrlFhjr9HZPl7c6wuTd3pGkGUsrVZWIwMhn3b
yUMNOKg5sirjAzSYel+v7hKqRtddpV56ySXudP4YCorq39ayARp66jAu5AhfaAF6pf61ggJGajR2
XXoB7jyfv83CgG1+cwzmprA98D9vycME2VOk7R5kan8fUu22L+3aBx75PNtrcmGws0ci/nzbedmo
2BX5j+PBRIXfcqyvxgFmQTOHw9Jxz6pFkf14f4GfvSWTti+iWaYP4Oqs2kh5Fi+2tSzqlg6Twiyr
y2DjPDylU2pd2OXPx6L8ZG/ik4LmB3Ho+JksdyztsjGLCBG+cd1zcN1jXqHczBCnL0zf9l3+u2tw
PdiowOy34IkUoCfQdK4vc155ShG1xNhpuykXuv1TtDGo3arHzkPXIAv4pE9xnt1OaV08qkMzTYeP
zi1NDshsqIoQnMFXOX7edeOXJRoeHUbfpDjZp+OzNsCO8TMrvRQ2cr5eiN3C94mXSW8RNOl4LGAI
iOZpUkXNSmap7G0rdKSw9+8/0ZmrD/NKAQcHmGCIjWR2MkzMj2DrpV5G9QwYQ6IyO3O4lOqUBYCJ
7tPgEY8VAcuR2FbPnVxuXbSu66e4WDITdC1Z1cO6uPZXbU4HHB5y4jrCAXGXCGM9zghG73q3fY6V
bFaRYiW5l4de6hBhWzmN0+6sVi71oZHqIHFHGtv5Cb9Ga7r1VnKRdmZXX8qb+H934XgpcQ3cuvp/
ZSWYXB3PrD4UXLY9N4kKvaL02YNvzGoWqVYpNrh1ad3pxTKbcX3q21Wa32SjV5rw+T/CuIftkFuh
bSGovRcF9Jg71LSpDKxY8q6I3Fm1hzLNivwwAoWC1Xok7O3qjARwf4b5Wb1OBcSeAAGA2n9C7pzK
qE5p3O40J2tFMOltGoeAqKnyNOiNS9Jqs9T5bokNZdrVVP+Z7XuFOv8ZuS2bYV3oJVBS3rrWYZqJ
QA7qxNBm7DfGPrtbZVGJ27ppMRCrLY/ayM1XIw2aBUYcYtm8Se6dBIPMnTXGc+eLQjWWG6tA+oPP
uKBT/8npHbf8lPalYT/wobXkKiZdXAbavCToAVzQrZu0rFrlcbE8YV6zpzr1jZllSemvhrH8AKFq
1F06OZW810hycCN4AJCvfK1Dw32wMKDo/uSrBKoD9jdJiKicuAviPM/LfYpWPgtXoAdtl1RbjFFa
uM4fvlGeesbmeIzUrGzH/VouhRcQrBT/TIsCU0wjJRDIX1zFKvx5sQkTE6M+u1d9rGs/OBKqksUu
qu6grtbYhHzvZM63fTGoj3O92E/KPC3Fw1DElrITcV7/QFWo/hGDnjwumdphSIhVL90XZcu6tHI5
97jSDOKroF/ghY5tt4+Zs8qHrlZGhJyWVG6HZbDmfUWKaooHEOWdr09L2wROWaEsL6zESYNSnwrv
Ni8c61Ut6eLsuJQW2gtIpLncJo0X/8RcNItDrTbFEHi5l64pJkLO6gb5ZPVPld1gaED4RdcFald6
bahp80zvAkmmmK7Ig/HwVVdTtXlKVW+pbjCZnck3T5ZyuppbFK43aWwa/82duRY/7SR1ywPQc6Mc
LHMxisfJ4+AnVkbVFb9vHe+hs9fJWINJU1LtK+Jo/aksFzPbFxhJVYlfUzbE/7lN62a/6TiUXzOR
ZuOVWuez9WlJaKWGqtnA2qjWjFeyrLjZP1Zd1idBqVgEWE1Cais3I7XGC0VpFNqvejG4d1Va5eN9
nSnqf+UKs+qgp7WbTQFemM744MnOaV5nr8qeTZKxkk+TrNovs7to2pcKV4aORn++AMVmcrUjt2sb
BP6qMxfPlpcvVrj0nkZQJX2KP5KW9OQv+kjMYoL7nup7qqLK29rsy/Y2dybxhP2RKiB+sPJ9I1ti
+0nOpTf8EXoMr1ouhZr63RRXz7MpmuE+GSbN3tvqqKpXbpvb1nXdwse+hXpbmZ+zOu7uDLOxsCa1
0evf1XHai1DrUWcCmLbg0wZdtvWhQRecP9EA42ss6L5oPssrdaiUuJLdWYnbfCI5gOafhbNGF6RG
rHm+hkd2uSuUHKcDAv2wTaNdU0dzQlTxTo/pVuwcFVVrIMyqNPzBULM2pMdEFyt1hPuqKtaa3wBc
p9Z+ofhMg6H09M+4lBVWuKblUGAUog9kE7juAOA6J30XGPPGowSWdD9Js6DDZzuLPRG8uDRoI0aj
ngKh9/RPzVHpJ98aSnDUJrE7I3QhxRNa5Lh5Fs16W7qbBAkbyda2h4PjxqIIRKqQezPmwsLryNGz
NOhoC/7SZ1JK/A5DBVrmINJZYGXJ+kVQ26U7w+jUT4kG+LMzNNHeI+1ndqd86CISzNpXu4druzMN
YT7gn1DnuO6vZREsUl1f2zWlUW/hrxTpBkaJu3TwXOBVCgNfWciU2TlZ0+yw7l9fkjEp9Btj0WPj
yqGn8ztXuhKjnameLPZiI7ZDJZXOi4Tn3wYLx5LmF3U+3HENKr+PjU4qVapnE20Kvf2s0S7+RZ7A
+nOopvSbPtD/CjovbY2gdwabmdPyogxnneMBkMahgSBU6zXvRPI9y93ZC4YBqT6ZTvo0+8qKTjkE
rnTTm5nz/Debp9H4sLpmza9NqdFhRtc5hmJSmxdrXF2POKF1RS9TpS+uo8RlKCSeNLtsdDPYrxPx
9FiQlUCSqdl+NtvS+zEbXa0H0mrKm56O+ooKJm2vhaePWigLghFIH9HX3te8eBY7L+v0n1h7kXIB
SMB8pp6SaH6eed7iWx2NAQi7EE2uZjpgMRdGx5h3eidcL6BEWWG46PbUhAUSipuYRJPXcl4nYCqR
TT6zirprId/5VyHU0oxyWxvzYLBr2Lo1V4xPVo7AYGcUSDEDIRz3l6M3+lfHXFTFT1jCNJp1sK5x
LfsOTts0sQG3QoFv68WWFYp4nnp/IGGcXGc27//i0XEM2ipq/tsbZv17PBPLtCv6YXyZpg6SwdQ4
3tciWZwvTjUWhDNPa3EbryNkQLcdxy7AboASKu1rOp8KLKbv5MDp/OuMgXu49kSvhW2iyTsE1UMR
jpSnB6X2mBkUnpy/rtPxM+I2U4lwTCwODCCsXuM8q6Xrs0LUz61pN7/6hLMbdlCml0FccfjsWldZ
PvPm5pehryzF17Ku+aKTwNT6nUOfwu+6xLjLEunIndf2WRWqkLZGv4Y7ThwVWsyXmuTFyc/mdDtX
VZzqeJlxy8YwZU2xg0ma3nfzgCntmnbpo2pmQ3rFvcGKdA53A5G201p+P8d2urfLsfpSNJ2DL/tS
0B2bdHzw8J8b2GhkBl722JVluYMwExdh4VbWl9aha+5TfBpFIOfFehS9MmOVjfm4u18Vs3ZwFC6M
b8rKF8Kjj40I3F6tn4vFHrBexNn1V73Ubhcgyp9o8MUrohxthKVw0/VL+UPhpmPxsWge323sCnW3
OL3BDCty+WGUqhb7qV3X8Q6OdK5e0arHLkRKnb51LtIu98nb41huG7Mcsa6x1zzQ2qq5ppO25H43
FyluPRMIboBJY/+Ief4CgQO6+h2W5mNO88ZqXZ+cJjUP+7V1RdCMjtVfrSNztstXM+sCzyTkMpDK
sPzBPt762uG5+K2EIvFQmd7U0w+eusHvPHut/aqeFk7bKW9/A+uOv1XwM489uzeemxYCzbWqVqp+
lU5Tc2v0K/R19IOcmmtn0iq1Y1vAc2iq8guFV/O1zKv+uxXryN4MrZg+k4jbVnvQLOdL0c7ai0v4
gONPMzChj7CGMjcrF+WLA6XmcSJAHAvwLsfCQ5NqSrZgakhlB35q3K7CdPqwtFYs+etprQZ6tiuT
1HUtDbrYsmO59fzb65z6ePwktMpLCFQp8sdMHVwc2WWpa4e1LuYynGZFtnwenH2BMdn6L31hCwyb
bp2/214XP2Fv7NXs6dRU/rDqZAWbuBFOvtZrrX7FDWVW0sCW1lIeMsMdxNWoVHyNcLPFeGgmK59f
R9x+ljsKcFMJMyOdtKd4kZgh87RdfGjbfFz3zFJRXskysXmhZEtC7x/NLv4OhSldPlE4ZPWLaSmd
sqtcaXbB6HWZvG3gy/Wf0T7bbWirE7e0VjcLs/YJPGXz9sc6G9xdreqiDNKuT5MX2WQthBHOk1c7
9tb4Ga39TFuyipVqN6jqjN5nyrsBkSTHyB20PrMNE71z3Od4M6XbG40+VLvSHdr8ekxs7rwzthrr
3o5z3b01aWIPP6zB7ZWd6ua6tydlsLdfEdSNTIGmLImfVM1YkFvdDVGcIZf4blVE8t17SaKs0bos
sx4RKrq8dKyf7qvprFqT+DlSp+auRDxr38N8Mp+AoXRlxyRlduonMq7GQOmIpYswCff6G7tvueng
6F6NUTdrVX4zK1rh4pc5V+5tZ5EMGjhTZtl7kUNj4LiuKTdRfyRZoGZjIw8UEc4MQNk0VahxtZp/
0oxTjGcsuxYIQlxs3VuHAvRrW6NT2Tr5FYdlrXH7yMy64tKm0Df4Ro5xkTyNypabFChcX+qgrOu+
frZQUWsBDZaWMy4hpXfCC3cY510jJ6X+sZQjklQSlxrvxuS2atyTfKkUV82ip5LOs1kp95hXkerI
UjR1lnzqqom3k6KWRVSxXU73miwp/Qylnd0bEsNnbw3dEhL415m8uyVsyeIrfD22ausGzpjo9lnp
WesBOZGFJysYVfWr1AVx3ITDj6ufWFOsBUhdzHJfQVrPQnfmCvulMJt+wZdmcez7PG+cMVzlQHYj
bJ11+d20ku6uL6sFWzzZV2a6gwHputfVJLN2Vydq99j1Sm1c0XFvuMm4eV+o100KFfEe6FnjB12r
ztsrxpKls0/Mh9dc21Xt1RfwpTegLHZMqPgALhq0glMs0EDUhw9OGYmxGndVEscBH+5XgNA+eh9y
eWskB2EBgBmSMNCzY/jBEK46gkeW0azV6R257d9XRwB4dMvLxwfCqgjhDGg3NqAnTVthurWmskVH
UATmII5VAuPBM4IUWdUFGOm0IwgIqMKYteh4MyJo0vEzSZlTJVdFHXmVZ90hN/GCvOifsbyVETuK
sYPI9Of9pzvHx+CjM430EUz6FWeddgqqmotqGcXx7ISjkYzsHJPx4ZfFXYm+I0Uv/QJ6dMcPlqsK
ViCZU0VEEgiCX+ahuE5BypbQwJrgwho8n8UNyEfdt4E/WE6crMHEQmuSVNzGNizTDRW7xgmi08b+
kKx9wrWvs7QCAyBv+Whcz5aghK0pv+D+siZPwGmz48FyOdaRw36W+WUHMO0PravL3ftv7Wzxb51O
vjE8rbYv7UySrpn2qsICi5Z4WXwzhqrkxl4VKAC3F4Y6Q/fBTVGMbREEUD7OAHdrgbTg4EkYLbLW
/0hZ2kE51japa1rLjthMH+3GbCYhbNmA7ujhWJnHS2XCZVBTxzWP1rTVn3S+tGd4Nc1PVxmzL4RU
iwvf3PkHAEtA3SySaSp46EKPx2vitjNiOBLR3CtGYDeO+6WpqurD7QRGoYpFs0Crjur9eBS7iusV
ulgRCXjRVJoLGbq+MTQpNF1M5i/ZCp0/FK33zX0ZjZKDfcHJJMpWelBECxEZ8UpYbOqN3X8unqof
9cWgJY11Elz3zTmAzfEEyTcbUF4oWxl+ibi7J2nPeabTciy7/JKU7Gwdbg0Zgl/xENy2q9O9sYnj
YdAIW4uUsm7D3PTGJ01r+3CyhfEce+4lEv/ZJ7aNB9TEs9GHRqB0/MYGezGHNRmzyO4oKIp1nivM
div1digr5fv7n/PZ6+LbQvqJUge3D8rak9WRGB3WF8q4RqMp5p3qVUromKV5YV98axQNvTtHGe4L
2qkhcsodUGgqBeKEI+JrE+fLN5xqRudCZ/9s+8WEFgUGRALMeLDcPTkvLVkJfa4tNYpntDLZ4LXR
WKBx9csqX/0MUD/xZ5Gsvz86h5t9BccMnS3oGdbJ3uvl3OMIU+iiZfC6/ZZ+GzRNIS7sTudzuB2T
zCDsLegzp3PIOzTGAs4nuxP27b0E+OqV/BI54o1RKJ+YQHZ2uEGnJ1gluHfmbtVHpqmM4TIOTgCh
oA/fn7HzF7UdHQwDmw/Y+nSnLYs2B9pr+0jtpBNkHZamc36TJPmNC4E8KDrz0sl89g1vsqOtpapt
qYYsk+NvyhYm6L+kFFSycXksu3a48hLZ7WsnNqIhr+cLZcf5PDp0/CDAbcue/feknkLkNmirqk1R
1ntJ4JBt7UOXHT88j2wSnFUQFTgnqXqPn4rJM/BccIYI94rkjyMMOpk4tyRtME4EPx9olXiftao2
Lzkkb3/wUQduq2+27YLCCsnRqdX+1MdjPckCseJaL39UY2p2Q1qtN+qilYeFhig+u3lmPWtcA67e
XzvnM7sNjQclKx6Z099+6D89/6Eus2ztxRypHmVjUY1LpGegnu+PcrYHbw/o/U195SyjW3Y8s2me
dvpQTnMkOo2WIv5st0ZLF8zr10sn5ltD4U0DpxUOFOGRJ0tTc0mRoOc+R3pjmL4qZbdbXOEEXexe
ahZ7b7w2qgEWJAcMC3T7Sv6ZO4w7aur8DFGBVmTf0RImDe0pW5EBPlOk3cTtGn/SnNH6MaVyKgI1
GeoPElEpGv8yoiAQMb3QRI5/hKEjq3DGTjmaU3Qve33CUPtHoYLHOaU1LJ9mOjPtBf3rW0vG/f9W
g0obZu/xmMYg9GEE6Y9cE9xDHRE7ErDhfPiTh4iCvztyYkzXzwqtBUgjHgtGUVCA7Oq6oydZDF/e
X5dn9m/b/HHWQEPlJDCR+B0/i0N/r8K3YopSJ0WYXSk9u1hsLfN6Dwpljn5pDNoD9iyLxsaqFrG/
2DZed4WTKP1eA+DuruKigyib1s08+IPs0nyHHkDLLhl18JOc7hGE2VPCEDiEx9/Jul4V0ZpIV6aI
hTw/pprd/y7qSVyY9b9WJifD8JmyG0BXpGo6vfmQxZfbKTF9ETRdLeGfDZ3vSkX246dpP9ZBrspS
hNhn2+LQmuvyOuuYROzJJunVoLbc+BI+8MZygxoGFIGNKKxh66QM0bJWOgN9FS62lbvPbbW9wcO0
272/Es7P0C3uGWch7u0UjKcSTCdfaRMIto11NNOEt6wKLZBdoXt+2mLtcUezfG1vLAEke2FzfOsB
IRtCF8LiGEb0ts38s43kMTSoJc5l5HjdcAPU+NnLyu7jHy2lDlW3uWEsXJGOB6kMPZnnTMio6Bdc
/lOt3LUK2/D7s3i++WIpy0nNfrhdw87YM5KWeFIvSFMHKsMQpZmT+Q4BANbOIYf+o7a5uHVBgoYT
tHHJNybv8UOZBFvLnEyKSKumCvu2gkuzWHTzOkYNe8H07O86O/oyGAzGP7dalghuIiczmFcxGbiJ
4URZ6zZ/BOBydTUOvasc1ImdP0SDpziPQ63lzwYOekaQYplfBCWxCg1dKSv/niJK4MazJGn5ibPB
aR6WKW++KrrZDUFb5ukjwU4emnvRjvZXOzGyF7VftTichqkZbvQhz6tAAO18n9ZZuCEQbPmL9l9R
RoVXFC9GatGJmglWUEK8shC9WMYy11GHA4tFM1vNxRO4uUlQBr2fat/Z0ku+rWjefpvrUOivBASW
RTRWSzJ91iuXMqBF/z0SBKoI83ElTLO9Gbl8wCDRqWp34xr3Q2BqQKj+JJ3pUszM2UfJlJuU6Vu2
9wZCnpR95TjOaSYMK1IG9Sv2nCa77HSl5A2Kx4K0V6fpLux/ZwuYEdlgQSF50Zu4/nhFWcJy12lo
7YiG4qLte4dNwU8QjInAWJPpw9UX5HMqR7ylIawafKDHwwlz7ooFPkdUWC6+Dg3d+6GMX9//KM+K
dQahuCT/ZbsGc5geD8J5MaQTUdqRQuxkMFZaL2iz6cOtmaftg1rm9oVd4GxDY0Bzm0aucHyVp5ZS
2Dp4jZtOXBw90iXMmD47Vt36hVf15iiIfVD9bDiTefKq5jT30GF6auRO+fQgoYJ9XebkkiDrrVGw
IMDFGsaTBRp5PHk09tLaQDAdpYbeHjK1Wn369pcwkfNlhzqKo4cY6K0GP7Ul1b1kZr2lVoTMXN8p
dJeCQqvog5rGpYPu/IFQ3/zFVcE3YS+fLDmHTiwfv25Fndz6IRIVYIaf7wWI4vyBAInpGnA/5EZ6
BrpsHqCJPqxuZMZSFE+ql5PGZmlZk//Cb8d8fH+Fnz8Tx4DFN2txFHDunCyFCdrvLLvWjTYP9Rc4
jOK5yJdLTixvjsJF2zAMh1+nhpTV2PZNE89uNGru+NxO6XijKUI+v/8sf7/543OGpUbtRWYOf2PS
cLziSL5VTUT5XkQHBJUhEvxB7BfEaG2AStEwrh1jcX8PUsv/i5V2yq7SRB1+VgKp3R6Sw6rBxixi
bf/+j/XGC0UfsPlkbs7D/Dr+qeaySNw2LokGzLXUfpDwSPpDaZX5+nWBMPL7/dHemGoIqVhOsS2C
nJzJZfpkatpZMpotrIDvxdrb2N+E74/y1jMhjiHhjt4Turft9/8pvMZ0rNU87r1oJqAXJlimRhKz
A/h943Chxjs/ycjhAKpClUDAN7fT46G2yoEuPC/VMrPyyqUU81dsVK5Fp1a+kljqb0Nc/AjfmEUT
7AnYCZr2phs4HrRuilpFghZHIwy7oFGLMlDH+ZKn6fnxQjLWlgUHRwHvklP6cAr1atCMOI5SlM33
tRD5K67t+GZP2CS2wEIXjrM3ppLCcrMF1+iwoX47fqpmlrFp4SISDcno+YqKK4Wa2NmTChQZelqn
39Tz1F1KQ3xrLrFjJBObcAskgycvULX6KY3nLI6qgpPadWf1ytPXS1qgN0dBQI+xlAP5/NSKdsEu
xCSnII6MtXjFambepa374Zs1Uc3EpXDY0OKiN7n9EP8s+1LtnJwqXYkm6erhaurKvijs/FK9zJ9y
so1RQWEXv0mMEQ+eTFjaIhrkUFMiaeoi6HSr3Jf2ioJ1rX6+/xm/tSD+HenkRFMtvEOSmJG8Bo8z
B6OLm0S1+ITH2i3h2PTEmBax0u/eH/aN3YP9GYAJlZ2FBuLk0NErQmhTjWksJhH/BEPQ+mAeu3YN
7Lntfnx4MJRohLds3XikFidlCFUwiXeg9JFJCfJgaDUMwWopw7FXrQuQ0htrkJYnlQUQGrv9qaBv
FcYKYcKJIyG7GLeYFqsFaX/U3p9zFDwc8IXDFAHhKc4gPNKxemkqEZ72UAXVDOKtPcrDh6fN40kw
eqe82lDO46U+KHltJ4tIrmOjL7YAXW9X1p1xW9PHeHh/qPNtkIYgeywXCET8rPvjocZRTHAH1yUa
ZfqfKePfXmY8rmpN5kmRX70/1vnSYyyiHjabWHUTGx2PpbeEfiXTvEQI+wx4GVjJYxnv4obkzeH7
Q52vBobajLG5YKMMP+13LsIWbm7pAIyFPQcdFKhQrMNHTTP/NrNUMCdMD8BtT9kmSVNTWS2zGZWK
NoS1k74Oq2dD+5L1hYP4/HnAd0BKHf4CRDuzM5truPoadxNcatYH8vjy69zr5QW05fwFcc7TmONq
ApaEn8PxC8qdWKTEpOlRPKTmvumJlfVWt/ILbb0UMPvGAxHHhsqXF0Q/1dl+/5/dHI5H5ZSdNCKc
JTZHGxfepMydC/X8+ShIAzeBL1NHNeFse/A/owgJmReXDzvKATnwDnMeHId48o+uNeperkDIoxEK
QYk4HgSXp9WoncyJ+lT7M1iJOJi5NC8UsuenBYNsj4DwkDL+tHUVJzMGM03vRBjuVJNvNAqaj9xe
X7giK/BacUfBVQRa20edATc3dtJYYZSgtuJGdFK3zIOi5V0HI0d2fXtInfFRHZv4wtOdvyeoR1Tn
QH3gCUgEj6cwdgsMHJqBMqXhvtBJGftKq44X9p83RuGyuvn2Qud1ANiOR2FXSkugpTgyF6sKJ6uu
gqSHNf7+cgCi4M85riE2nTfbN7xS8ET95DNS0UC0aSPiqBik44VKNjnaoZ+09CeGC8Nz0krzV2XW
qrI30mGTg2Pk37pbuJm3wLiyIOQGTj7pxZ0uAI0eu6JRpqetf6/s4ywejTudJnC1y52iij9zUXXt
3azG2rBP8IdSEFuoxngHfaCx9i5tsRTRWAmgpuk1nPKkyvv5BpnOvFzhejMit/JKL9+tTeKYoTp0
FpRcUY/9NfadhXZrLdZgF35WN32+QzE1LlcjjjXrwZ60It4RWmmaX01FmZ/F3JUWCiVc5T43eMiZ
h8pQ0jl0uhgyrLoYZSHDUU72eihWrbAiQwK4BFZfdnS7lrTtHxfypQ2EKm3/pytl393VdUYbUe+G
5OusYJwdTmq8Jp+G2SD0oERr14Uru/AKSxvCZOi0nfU02bJJDrah6J/IE8gA/6knzV3lQJ7+JB29
+tzrPPFdMutGvrdxjW4Po2Ou884ThcRlSC9ML5pMvM+yECv9YvHrSsErSssWbIecchi/TmJa/sua
AesoZR0LK5gyzSoepUHfh4xRY0YqxMaT9H4B9YygK9xeJTmfBocQpxY8Ekes5DWigJlaNDjYt5Wf
0Wal3l2Kwq+kJ6Ep8h7YMnV+La2iFj/6Rsr0RhswB70yCbNSv+nOitxlIMFOuV5022l9FdcNoL85
trJ0P89ilgeawO11Czb6YvV1n11XrYXPIPoqpYTGYko3XIdZG/dZRZxJOONrJ680c4SeX7aFVV1n
FuGz104NczO02EzboB7loBxMgZFDmEIqqq6ygkLvWtE1yeln8lpuuXYvv8fFGvV7R2rogBSILj86
1epcsAHL7g5r01XDzqn6BOcqPWsm7FSM9bOIY9sN4P6m4t6cABturbXXxmvq8TG7sjOMs8IUcgwW
WTPZqRaKLInDwdKYFX6HiyIbLPHavL+RpczjYCnNASuJWl/LoBtjJfHH3shkKO3MQuVhKcPkr22P
U1NjE227WWaNxXUfK5P0RZMb3cHoIFSFOU7L/c7G0G9hrTT/4+w8diNHsjX8RAHQmy3TSZRKKkll
e0OU6ab3QTLIp78fa3FRyRSU0GBMN7owE0ky4sQxv9HaHQm7BDIvsJMdn11f8XljIHlqN6eep+78
zpnN46AtsYVY4DDJw5SM8XiqYxtKRVD5vTF+9BkL4Vc0RZo4oAXeuN8i/E/7e3/MvW+JzLQX1Ad9
f5dGTVLdxyOSC4FWIGEaSBNi1C5fOvbTKqVY7jxnFFGwxHATdmOd6O1OULFFNIAdle1SOiHzzilg
BpCoWKkKoJX7eDfSkHmsZpG9GHojXgxUYLKPMf5i+uduWkr1UWe/oDeNL/scOm2u3KDK2778Dv22
H/Yj6DWxt6YCJG/rxN4wQKi0i7nbKRyg6yAtDSyvE3PyvtluNNWnVFmtCQ+FIfhPmeD4CZQallZH
z3CynguZFP8MdqM3p7Ez5wLwtDZ+AYmc5c+zCyzu0YUmMN30NDy6T+h+8f3T3q+/tGKM9T1UIR8k
uT5hUdxifPCYScx0jz5Kgj96ey6iDzqGkskh4xyrn/OoT3i1VRz3uxEZWaiscAH7+0HOA6huYKv1
Dqh/MZ5W41LnIHtbnwJOCa8Qek7ifycMR/kJEtrQBXL1kLyZ3ciSN1Hi+v3RL7Cb37Uu3uX/MdVo
vJ2chthAsnNBJ1VMvo4yI03A5d6VePw+pa0D66uep854csQUL6chHrXpaOZG/3WJXDk9xvBr2kOq
NUWzH/mUuLC3s94dyrFZ1EOaxxFsw05gWI1wmew1LEYGYe2HSVSIVdpdbd1z1UYwWEqGk8fEnnIV
4q5gNXeF6uV0W6I7Jx79ocmtoEsm17jPhwlmS2/6qr/1lsiY70m4bfNXZNjqS6HM0Xy229Z3P+eN
J6qvEf1M7UUvkiG/LQYt7YNkUfZyKo2qf8gW2NlHJ4Mb+xnvt95ud7KdbbF3onGeuPNVBD2ZbYLU
JaKpHrwjxGeavQZPqISk4HViVXIb4mPVIFZ8LNson3aqF9J4wOtkWY7e1DT1TjbxzMZaoC2evGZw
sMAs5t75RsSS9c8FkTLh7mqtqCAcNVE1HpmNyU+umK15NzRe5Ia9YFRAeIiX5JYDrj85i1Nrh0F1
0rjxO3yZf0AfKrpjktF/PDJRKHQzmHIRJx/TGdldMO6NXTBkssRyVDZVNiqLFPxo78XL98SGId0H
xhyJfG93xE3oA1XdPvrYp/QhCHfzEapJU/3UVBdHewhIFLUpecS/jK4omWTuLfUNGLEWCzKZAjCG
bVfZv600bpcASY662xfEZgankNntnve8mMW/3D7t+MEXnvCDuSvxmBBlpqc7dGiluOuzDGafPzNb
Odg1io8BSrwyCpgC2jREei8mxbTF4u78ejY+NXbZIXnY1/C7lsVzH2Ktd7Lb2V0yzCoLS6DXXmp9
c9C4O7WT48/kNVmt4bMd85WmW5iLpr3jf+QVH4URL/PRU7Qz906b+HjZLUnDSVL6cLKySXzp0myw
PrpzruONmS7mNxnHMn3KhNdyLBe0WohmojX7H61A7i4J2CPV+LKMwvVffPQeIBAxOTQPXtExqEBZ
HplBlF6d+rRA9PyKP5QFo4ofGXHdJ66JjWMs8BafZ7HaflWF+oz8I5gc4u9yD9DA0m7nJkvFXkIc
63+nU1rjl92N1Q9oUREiZCCzfio4Tz8nKCvLYclW3NDkDgbxOIYQBAPQ6PJjioL4byxHU3Uw4NVk
z3bip9V9GZetQXI4NkYdFBPkjP1a+GE3Uc11+iVTWd59qVCNhSlrjCg1KKRqYERP5vSROSMW4dWs
FvEyOwZEiyDhHvtsg0tvnxXFfrsvmc9msOW6+SF3E1kchnzu6w/TOMbDB1doo7qByajdQ3LA0C1x
ZVbwmkX33GuDxZw4gwl0qvs+cnce2EptB10XfgjZJb8I3nj1FNsgMZ80nJWdk2cp+xeq5uy2oU+q
5DFKaoWJm0CZ7J422LjckR0v3U0TGal6KLysq3ZIac/uKdIGffjpItr4sVxWeVYclJzpVC96On40
R1n+5/Ver992ltS/iNG3hl9+FLXGocLxZX7x+EdtMHVZPH+dSwHbH0vz9NSSnN7qCDvYO4RK7Inc
LSNWNkMzqKMsF3QreqOmQRK0sumwA2o8xGFDEy1bIBYtTJcdAOqIy9aM6vTQa8L8FHt0/I4K83YA
BEtr4XuDFqnnBqWwIHUOlpcRsn1Ry53pxTL5biaTZ754iS2bL71kM9yiMIfBkc0/F/u4X2UeAlAv
Y3nvdEXZoKeZlfQl2az2U2wNrv5Qs+HaT17cGMOhjSphnSqiPWAMZ7aPVIUmKgM5TJi7qoSniq2N
lY53udXl3j3sobG+WSlGzb+F00bFoZeecNjPBeTJ0S2R7y5Qk5Un+HigMTGDUEXQD4ZRHYEUu8aj
IVoRHao0iRDJRFVUG+4bVN+0PFBaXKJfoeJU/Fd4US6PpVQLgyEBa/KYwYmwUJhOF05PrK2inoyX
EMVqCWn1TmUqehia1nqJ2x4SnN2lqv8gUuwobmOBEfAu1kT5FRE+NlzR+bV2jCJYksEI/aM+TU00
qMciid0SSVi6eUi7jFZfPNmugioXSEetIvAVDIZ7v8y75Wm2Hcl2E8oYv5ZahZhqBtUx2UVxtvgB
3LtcC+raxasr4Sp0VivR+EczTVG1I28DURwtfrKfTMJQMOuStIvLzbnmonPZrENZHngZM1cXD7Mt
3B3x55Y4W8QhL3xpj7JbXLh43HBfF9RVkXopIe5cKWfXfvB5MeszQKBkpp6lRt/O+qOqzOwy8n06
nmZ8Sn0Ui5V0zA+ziQIIEgxPdZugmSHKuUfV2Xqv2w6jGSgE9HBo3qxEq01zJZZyrBuzi24Bq5RB
7Yn0AZILzn2Ytj+8Xbj/6XVuHhUZGQY0TLQRrtpqBgovm9xW+NFth2h0FihPyZ8xbJCXGl6wG0ij
yX/UebJMQcm99uznsebvllykv97+Ia+8cnpwOj0rx14HfJtnRj5Wq8EniltUnetAuXl7ZKPJIxI7
3RHW9nDrJyUWFGmf7CGePr+9+sUmo5xZBwRgDEEnXMD0NTEpi7gb3UInp+Jzo/a4eNJ6sGb0HaSm
z1e6Mmtv5+ytsx5ddaBJmBhq4C748796dDrlP6edL1ylTCV0u7F+yYKAminV73Gyiz6QoI/fM0de
02a6aHeuK3s6U/1VdZDu9/nKGa5cPQ0T+jRZne/yRMyP8NnRL0ft7fvbL/WifbcuxXyCESpDQIZx
50v1zIunamL6B0hz/gY1vzyOndMeS7RTTomkfAMmhiTI26u+9mr5ggxRabkzSNhspI5USXqKEVOs
518Ln9lSlqg7fRh+mTXFLHzZIHdQxXh71VdeK0wcuuFYPKFPuW2z9YNWCCorcdu6Uj/IqCEPLFwV
RIjB/i9LMT+iL7rKK25HxVMGkbexJ3HrNpF3QJhGBjM8a/oJ8TVB0Yumngu+lFayr4HWIBRumoeO
cK1CiAFZ+nZEtH3E8sBctOrKYXhtFZrJdMVhutEH2uwTUWtlxTHhi9ES2VfwwnbgkK5NE17Zjas3
JMg0rJJXy5zz3YjIUaYMD1PftBLZZ4lcw7PiTZphZ2EnK6bJoyWDcLVx8/bOeGU/rswVBiYeGB5u
sfN19aVZAPDFWajhBwe1tC3CbFAIq9gWmpiVzA6x0qfnPJHtlfN3uSfpLa+YHrxtaDFvp4NgFpxu
pg8SouWudl2eqM8DtfeOhtE1gNclEoYzzjQI9T5AnmtoO3/KSMxo26m8Cs3WxykVV9Nc/YhVH6cP
udZJuq5S6naYAH23b3R6xZ9mCp7+2HqRRLjDMRGOYCNq8svbb/+Vd2C4HEx2FScTMMz573LMdUqF
lnrYaWg+M9Ea46BnDEmdS9p4fHuxyy1GoAPpwLRqxTxcHJd+MjVm6Xm4TCZaMP3Y+cGAvMmdgqOI
DoupJeVDk5XRfGWPXZ4gg04nnFGmsyD2tns7oVzuOpwUw6ppxSrjQV1ABvHuwMMqPi1Lg2EwtNT1
8f+6tMw8Q1XFy4oQtQTxOa/S6GDOy4DRSHQt8FwemhXDx6G3eJsr3v98qR4/YTjKNCXtutHCrMqs
U4P4DBFiaZEASlHoKyBq08J4dyxiYVqEeJQxdWInbxYujB6yeVmERiaGA8JVU9AUc/TemaPLKgi9
ASUl7cBy/HwVd7RR70BzKEQ1wvltluhceubSfou8Qb4X4PlnKTijKweMbNI4X0qjbuHgslTkdwZJ
DZMGz8t/v73x17dyns4QWNEG9aAQI0a+hdt5iEp1nbfwufLC+4iwsLHsAS3QFs5z4LiNV9vXWLCv
bXkSc4AxYFYIrOuf/7UZ+153+nkqirBUS/l9Gorlzs1QyXn/g4HhWGeQjO/9bbbEQEtv6yotwmbU
3CMOPJQ+88x/9WTB1phr71+PPQESky4WwKLtQZ47r/HKNCnDNMXYcFmKLz2zzkDm462vZ/+9/XCv
HDLAZhp7nUtxtZ8+f4X24AwSHT22hrcvXVWfaqt4MRJKjsY0osPoNTNdtfZKFHnlwwHYRiyA8ROk
AHNzU8x+LKscGaUwF6X3rRkJhuxKdS0NvAz8a/0EXQh+DCiPbYbd6n2Wr8JnoZlDix3p5R+Tyszv
ene5yvFdL5HN9idHJqfwVvyKt6VSLAttHW2OmrBFN2cJSnRsZaDZKMnT4Xcx55kYM3zSuqL/CP6y
+zG1zahutSjGqITInfV7iCDzS5WjIxakU+ybN/Pgm8Vdl/emcePZi8BSiaxT7PFdKYeDm8p82g8L
Y4WQe7RZdcM5YsecYtb1Ag1p5eXEbbS6e4+DlD8Tz5cZ+rN8kF0OTmQ+0FdAxzI32zoO60rG7o7x
YIlrYaon8wF1CmpexI1RBaSbHuU3AtSJvrMh+3rgOxcSCtSjuvoObnB9pSZ9ZYf4RAeN4hdhXgRe
z/dl5PUWeySrQps5zTfEANUTLk3XDEz/VLabr8Z8n7n7ijZCtmI9Hn9FEJ2d5xWDrEKEqczmDhkH
z/+KSw/T2Xyh1R5oBjqkIQNBxnQyaSd5b6RmXO6hwM/pvnZG819kKrvp5EVd09KfnVVyWOKm/Ckg
19q3bQac/7sctUTuBhqw8e3b5/eVLY4CABye9RYB3LY5vyWypBG9tyoUIhffCvbgCJ5N0w+zI+x3
q1/A66OsApnCfzBM3FxZeLg5s061GuLJONxIlcWH1DWbIxMxceW5Lr8/4Qj5YGo3ykYQdOcfxu2R
9zFpxBEhFsc8IOs7mCgUlVNyfPsFbhdCC5+6BqDUSk5CbWyT0CgPnVS01+pQlrXYSQOVTEOb4ys3
8DYrZJVVVYOEgu4K5dr6K/7aZ3ScUQ7ulzosZr35zkSiwmdb9uNB2WrcM0/Rd9j8Od/ffrZtcEeo
G1I+SGYS8hX5uNkcamawo+tVF1pV9m/Wzc2zXpbqoEUtlr1YyZ9EbE07yRzi5e2FL18qTTpQQWQV
nClQVeePO2kAKNitXZiaPgi7dhEPLeY1V2LENuNYHwt0P0QCvCfWltH5Ko3AYK9CvykENS1vE2+Z
vgxSn45IS0272UIz+L1PheEjlBwYLKs/9Vb5aCgoF8gQqrDXsmxvyxGbbbScrjzV5UcjiLqkUqi+
8GTGZuczE/K8RPPaEIhOhDaXzbSdEbOj6r2L6Nao3aTL3HW33aBdQ6266737dziEqk/vDfoM5xtz
lO0l1jR2NnDguhAdOyO+5+9+uqgdH611gLtHINQi6e5bOe2mrjJ6hHv9ubnJUEF0wmxpJGqeMa4J
QTJLcCA8IXZdmc+M7CBmb8Fg3ZmH4gOarjFaaguYyORYDtwqD3razP8tcrZ+0YMY611RooUbxHGk
EII3C9vdabbItAPNz64/dFB88DZE+TQ6RbiZAZWIYZxJM5mXnWhKchn4TlIFDInqaSc0L4oR8YpG
dzdFCEHfzRHmzh+WSTrVkQbjjBOLPc3oiblm1t8MmbQxmMPlgUlKwUz/k2L65T/4EWC3ABlm7buQ
XfqfaSo3+bc2F7l8MYWVZDd9yT18F2N4ZlKhJONLA7OwCpVgCLsv48a37qZa4Z1jtsi+3WoWYtqB
B8NzvHebxPysIszog7pEDQ1NPMuEVoRjbHsUjWN/A9Jf9SEqZOM3qzeb30arpfaeaWFX7kQ9jvod
2tIVrrl2l5hhBdTxvW0MtgfYSJfGISpPEHfWy+ivKObUqDnoUTuEXuEjmpZDf3N6qX9uF6ndMtuv
P7adZ8D6w+zuSpje3nN0n1Z6CWuuBwMCyPnSuVsTvoe5wzevyDzeWTf/MBqnafVg8udxuZahXsYW
G00w8Nuc9zWEbU6h9PJpcKK2D1tyf+fU4O3X3ZtL6WAE07bOy6re/F56LM+IHBjFO7STlUqzeca4
SZkVDssQ2sDUd7RJVtHUuQ5zc3lvTfNnqVU7CLgeV9N2umBE9ey5lTOEhc39EACZa29aUpevdeMj
Ftn7Vx3cX3mhTBhsbHlpxACo3LzQUlAbLrGOk59m1d6u1ZA/3OEIV5mHKLZ6pH2NGgu4tyP2K7sG
UpaxygVApLwAPs5J5hhJ745h5kGeDlDhiQ6alKQsuZPNVxgUl0/o/LmM2C4rK3CLVMW3GkFLiO9I
dxrFk5aj6pkavjplDE4+Dnn2XoEwWndrbkSdSNOUd7vJXWGgU3QYxhKOFqInII4AzgWD1rcqQMh6
xEezL6Pu3W8UDgojTv7FhAoVqvNzKLx4NTcetXCynfqhUFVxqlBZ/9ERpf+Hpaje8Or6IxK25b0Y
vSGRLl6MkPlt+k+N1AMDzCIfw86uhisJy+VGcRmEUL6QaUKB2TqBJK0+AoR0zHAxpwEFX4NgOgKd
nFxS+7f35OU2IV0h+YEYQnZEu+78DVotDmegNJzQFMhT2Msw3+O/mz+jOp4cKBvlu9djckokQ1GL
xqBtbXrP9Zwww7OEEwIjygKRNOAbc+PYGMazH6l+9/bTXTSBaQCRO6CDZ3JZMFva5JwDEu66MFLy
gZFadyf0VUmliJpCPEdjEWEKnUYoTzhJXuDMqsfMZRTivvFJaI4aviRYLaujZQ7uz7d/2GVKCtUU
1iVwNiIs86jz187gM9cxY8hDLCXHOxQCraMh3PgKGYeii/+f8xSKXUQQR5oCWQVoM+fr6KnVc1fJ
hF2b6Potcq+uc+MAOzBfhhYQZxd0KJ1XPyrYtvI0R7JgSmQkgCT61GmbH5NrFsshbxo80q2EZvKT
lB6khKTypk/1gpz8ZyyMC3PP3sKBgZJD2cfJKTxxwEx1ErtO51q8a4YqAlim0qr9R0691nwozCSK
j8SovEYUV3of4d9l/iFagYmfnTxx7ufWJHYYTAc1cBIMA+8jl/e01yiIp7vct9rijgSlDusFG4YA
XVlH7MB/ep9Ld1I/6bHHMQLlaTXv0dOdrMD3tdTZmSUOywHgH1AznTLt330RtZgW5UY57PRqmUBi
xJ2j9uiji2WfQI0pfhdoxFq/83hchtsR54Bo37qNaYVlVCM0vgwJMVwbsnL5t27ADz6apRfn9wnt
kfJozpZqf/ZFUqJorJXoudkRwRnwQAQYVppVgQO0NWJIcovWFnjDIDOabIoDeEmFpNUCLHCf6aX1
6NbZIB+n1He+mm6F5za8XnQYczXG4mgr5I3xOy8775QbTTTejY6L/nJnlskTsPPKv6ulAgXXdsyc
QBLGivprcb8woiiaXUGq0x8oPt3y1o3y3gL5P9XtIRomHbG7QkOEQw3AFYMkQ7H/1se7BEoKIt0u
vRlMOKJj5Wv9A7B5yn0cjoV+HMe+/EVPUUy7loxWuzcB+CBALHzQslU/g0zTPLEsB5Eg17NfkTg/
7anV25NmFO2XGXibH5Z6U3zDE8tqEbvPjORkln6hHxwgn93nRXmzunJo/pQ0mzNDBwMRB1p0nJ2t
MBMK8LWhL5Q8iEeARES3t/6R6ivT12bc8FthvyEOMUibX0aSjXdmyudFa7x09ni4AJo27bz2juOg
+c9WbqKCbDQd8uGoSetf3AHtyqCJXNe/9aqJw9JJXGtPfq/Pxf7dMcYmyFJvo4LBaH0tr/7Kj90Z
4ULbruvQTMsyxCq+e3QAfV4pEF+JMA5IGEYUzNpWma7zVfTVuNfp4iaU1ghQYOkSLNHb7mRWpN5v
P9BrS/FAaxG/9ka2FXZRugmd/rkJUViqgIK66uOS6/pvXzjelQ7JK/GZdg+9fBJEHQ3lTXxus458
w/HbsPMn6wOTYtQ8pvq9JrpkS0j7rTNm3hx8m010Jo6NgO+LNrTcqLpXXl2eUnLVd7+2dRU+D/ku
tPitjCCYN7ufzawNseaeH+O4E2DiCnU305t995ZbzbwQEaaHRVzaCoqVsRQ4ESRd2AxIBHml0+9J
Ca+lYpcfh1Uo+f7otOkX/DhfpEuc6yiTLQrjASgdxn6MrPf62a0fh+KATMxcR5lb0pqIJsfq+pSu
ETpV90wI5tOsj/HNDMrzLvFj50pm9NpTcU7hVsNK56+bLRfZpurQFO/CzAHnWmA8dWg0nGbePkOv
rsJgwFz1QjSC3PlxlfMq0jfK9Qul2aEdyvxea1z7Sr/08qSuA35msuvgmWJg/RV/hR6uEojUZdZx
Nw/OXnMH/6by9XE3LPU1gdbLBhVL0TElLNDWJAadLwWUmuwHylOYIseArTdeKqhaLBM4cG3RFClJ
ZQJ31p/ffo+vPSHyqfSnDBiHDKHPl5VQ3qvIMTr6Yhm286OnwQiBC0Vae20jvrbUKtUKnH/NZi9I
p8MyMreHPWQLGwQyQxOYyHu3VNfYupe1AKzJlUL7BzSKheP5Mzl+Iiw1IR4Gz/SD22Jqo4YUETva
tESM6Fo5/KesP79o1/XoqSNauXbxN+GvxN077TXWmzBLuddTWTzGnjvcCCyhjtZc+ftiIM0UVM1f
p8HKH6YElYsWRti3KJar1RxWE7FZuYGP80NgR7G4efsr/+EIbn8ifU/KWYxcEXbafGbVK6MQGVyA
qJT1cvTtnJzUzzUffxOXGhv3qi6LjnarvCLwWhQL9h2WCJ+Tfpp/eEvuIHwn3M7GucWqcaXTK0cF
buwTGFE3I8nzxTh3Qa8vkwoUPHQZOPA0nlJJBbt3p8zOcCKTdbJ/+8FeCwPMjhFkAWlJr8o8/9Sk
h5HU7JyGEvIfOy+ZhoMsIUG8vcorG8rjdoMty0yLAcqmJ5AmGMLWdt2Hc2TIPT5H6XOLUCIgidWr
glrhmifzawsScNCXpD3HaGjzWJPsF7tXXh/GICb2ND7jh6xR1pMBe/Zf/J6iK7nixdHU/wD6GOkS
S4nam2jaUlUClZrH0PbSWAam0RC6lw76x84ZXfPl7df5R7z4bDeyytr/AyYJL5wYfv7VMLuIHPyy
AIgleqc9tBUTqEO6OkMdNFgW2H8l02x4eHjNpnuQTmuXP6Fa1MxEo9nRb7lUlXs3Sy/TDzjO5863
sXaNJZjrtsSIrXc6UIit7kbLvpaYf4RLEgEEpxRwUgO7NCOb27uxLxQwG6l76Qe9ExP1TDzpkBRQ
xPFPTVnqwy15scRVfIZJixqiDgDyo8Isr/+VCErG3xUkDv9zZdYUQ5aGpNy9kTj58DR10v2NXm31
Dy35df4Fr1/HNqvIh+8Z9yYy362Z+xhRA4A5ZE7hPqh2bIsXnMWyn17neZ8sXw7OR39ebPt+QJYO
ZxdF2/G90Z95I9NAd4U7MoPc0uaVW5BNR6MetvCoD74PexG3rpL7jch85aPzTc+/OUsBM2OYjoLH
BdgcgLQHoc/RwzIrsk8tGqN7WngRPuNmVlzJei+Oz9pKJ0MEr8UEl+rnfH/FaoYMWkk9FAqHCX+S
SR4M0rNeprJOTpXeWNd29MXDcdmA0Fnt2iHTb5H0wpKiYFJmhinhA3vPGTHhw7L02cc+KfX3DoyJ
dqQiJshHCggQH5vHq1K2Rlv3dpinsbb3rRk/CG1MAlNTP9/+aAA4L5+MFwleDJoAOMdtO9RLlO93
RbeEZJAi+WFI5Y9PjoY07IGm2GQG0TxiHdrrsu1furZxvy5m249hmZbusJvY4M/2yqKAGDSk/j1m
LyPdgsrrm+7BcOrUx4BHVOPyUc9M2BUxghLVE2QSXJUq1Tr3qNqkeaDHLlZqiz5hcypcfU5u5yWP
mAZNKIDdximkz6Cx4kYFniri7Ih77YwtAS+lOhJiZuN5mZH923v67HlPA7BUL/RzaZunGB+Betdg
UufuoNfr/T1/VxVHJRylnoj5ES6Wgw2HRmu7PvqemF7yDyBNxldxstjZMfJHVJAMv5DOP6WW4niM
nG4tnsH8e/ZBQK6Kj7a9ZMsB6kfuQ+A0Tbh6C/xtBFg850c5DmW0mybl50G2KJg+NoX2f7ilQPgY
20o6J1B51bT3UzvVb3UzHtEZX+aMHKIE/ajvM7csMDUdZQZ9O20MEf2LLA8OO2ltK2ffV6KA3Ghm
aQrddE4+QUSGvJjDSfqvxbVk+VAgkvXQWFbyTBYD/65c5iI5FINw/xnp/rWBG8X5HEz2SHUyyHVC
lSbYPuaLNtM7GbIlDZZZa4wjEvL49WAdlfwyfCMqgxa4EuxRBLH07zHuqfXBSIrBOWUdzoE7X6Za
squ9okgCCcwHTwLlaF9JP6T/WGA0pD5M85DXR6/I8C7wJOSYo5bofNeACwIJcmPUe+cRo+VEHixR
+XAkU0qqJFBzll/zOl+zpPMYtspJrP9CUYZ52bZHAGquSaXmUHQ0/sJF4kkIfSY2S2AAisph0EPt
M4MSkUZ6UmZRaLuxnbt29/ax/FN/bn4IRBYbkgMRjpi6+SEtd7VKYscLdXswvSdIzIl/ky/kEqjF
mFpzEk7s6ndeM6Y1yWcH/YQOij0+JiKOs4PMKjU+wnT2yhOc/Kg8oQgAiTGfu77bM4SzE8z0mqZh
ZIU7RBk1s0nTc8z9IyY0KXaqniy/psM4fuVyBmW8ykthXFj5udppo9CMpxYNCuNJ4i31w4lbszqK
OansXY1osbzh1JrpB6vh+oE4PveIFMqqGhBJqPU2u5LbXH40hqpANoD+gXi50K70ynFsaZrDDaxz
Nw/Q6sjdF6QBSqzRQHuhPFDCIT2mpSZw2Es6ycsaBnTDv7390S5SVa5Xiy+2NjBgMWxzrKYZ9Ti1
pB8qXVgwX1w0lZE5C95eZc3UzncG2T3zVW5Aym/W48//qliVDwq87oUfIgdqzEfhDDAzFg1Kmdfb
+b1pVWZ5iMeov+aTcfmaKSFXQXTmkJTjW+5ExfBfdZha3nXtODKVT49Sd5Gr0OUtiy6QmftqX2vp
yW7k17ef+c8I9/yh17XpmZGhewzRNtWNnyhvgP2Z32lYvdHxNcb2l/C0/NnJ4taFC631nzPUe7+C
J2jGG+UlSbMTAqFZoIK1fT8zNf0epRmWQ8tYTcbeG2YYLX2sqelDMmhw29/+xZd7gSEGOspoKGsM
/rbKSEXa49ZcJcVdrcAc4jGtTjn9+cPbq1zuBeoVn1H7SjDhIthECXoW1hKLtryLMV+qAb7Wyyed
nlN6dDCmbKP64Cs1f3x70cvci54zJT6AF2RIGTOeb0CnweZ9wirwTghy91o5xjfXrARxsM2+WA7u
dFeC4Svvkrm7aZPGkmGiuH2+oJbbZjrNfX6nLyLDqJYIDSNKTFde5mvLMJdyV6gyOo/bOTSFcIJf
HY4ija2p23kYWrQ31DWwwuUno8tNB4E+wsp42sKU/GL20AhIyrUbP99gczg/jr2LRHY/9E95kY4/
IXKoz+/9ZLxA0BH0ncCGWtrmkzEIsAYjiss7r8g73FZj/SuyL/MvX7T6vh4b/Up6fvkqGbIzZkdB
lbLT+2NH8FeMkmRP/cAw/Q7EVxOkeHsHpJnX3MvWIvI8KJyvstkXuW4xGwKEeKelVvKIAF6H6gw8
5B7M1+PbL/BPwbpZC5IVA1rDXOGO2w5QMmUyX5y5uJswAf7PyQafKzWRaPq17jLkNx307OjoNEyo
oO1bSXtwnD4VL7Rucw9zXYONVKW+MgMsNvEGKWN3/Gw7TfNPKv3iX0K62R+MmXGg2Vt9d6i0Ac9O
OolZ80D/bAJKM+qi281FO8SB7C1cqcsqil3AbcyW9rUuevMAv7T+USEj1D/QtOlryL5QliN4tsPy
BWaqVT/Qtb8KS7/4EHQWbRtFfxrpNhPz9c//+typPllgyJIk7MhJ9nbSurt+QOC5aZzsSix4fak/
lAJ8chh6nS/F8LcE4BwnYe+k7knoFglolPwoSaBPb3/yi7pofShuc2BTzMJoD5+vhK04kht1yUoC
FnfaL8lXlJ/sGyszsLBuZxSG7Gm682a/uxJgL07Pn5Xp44PAJ41wNs9YIoeBLAmvU9nSu+GIaSf0
Aa5x+l5bhYkBlAlI2uv88Pz5wKjnqD2U4taLW/mAzdH4Iaoz9733IM9Cdx2Cy3od8u/zVRYAkKLR
pbgthUofWlQJ7wqJmNrb3+qVZ8GKjLwEXIgOoHWzATE3IT/Ohzg05350T2ndNh8NAD3OzdvrXARv
kLn4TzGjQlcWLcLNfds75iQXxvKhcLTxHyxjve/miG510A1qdl+muuzH02LnCCO8vfAr2x6YDWsC
yeIvW4ApJSkSmEYkbnOvW3FmaYJqGPIJ9AQ630+vRLvXXie8jzW55DBTrZ5/tD6nkFXATMNeuv54
ZFZm1Hu7xjThyml+bSG6G7h5oVCjEUHOF8LSLSmLKGIhH/aqbSz9DbPm7PPbL++1VegeA0YkUeIk
bx7HypIIwvQUh4Mr/vVbIzvkRtS8P1wwtPz/RbzNcSLA4wEIPHdVApq/l35Pp82OhvHGRyvlR5tK
c9fqTk6ItCjl3/+AK8rqDzlXvxg3a4wmxsGrwQw3vX90uRKDFjrulTLrtc1PwEBWH/4d1KdNQIwx
Lx5bPNtD3Z37Yz3Ww75t0HJ6sMrGOhZkwlce65VN72DWiCAiTWRkxdcf9Ne1wnwJhomtpaERWdYP
3+wgOinlLMaBCcesv/8DktDSt16B6jTk113012qdipda+l4azimtr2nRvJV4gmxW4TPAwePkJqJv
+yXDEPAaK/2VDUrQMvFSpI7lJGwCflyJttfzIllZDtONqzpqF7uOr5zqV14n5EwyTobe0Be2M/wW
vzrsYvQshD+inzRb/TJBjh2aLvWufLj/4+y8duTGuXZ9RQKUw6kqdavdttvZPhFm7LFylqhw9f9D
b2DDpRJK6G9gDHxkFilycXGtN2zMB6ye1C3g6znIGFwvpTSqH4fZSYPJG5q3WV2qPwAkpTvB+M8P
vsrJIE5SpqEtJ/NpQJ3Xw0w9sXKu0jRwK0cRJFaGPcanzpKtjcl12uiZGC4NuiNDsaKD6JV5InUC
907zc1KQ0DKasTsOuk3tbYlHazoYqUtlSS+dVD22Zu1pT1Ud9/0xHHpaQCrAny+V65W/hwJHgoPr
JebnBXQUin0talD+Au9vaQ+RNBn/mAA/ak5FJiz9bHtW2z/YhZE373GVNL5iZgCu/34YkPnu9XrI
Nxl0dSCSQA7W6g3g+rmJkVgJFAhAB6Xo5mPXIm4wK+rbZCheS2lmDJl/S/ARBQnkP66Xv8aPOEoz
rQi6ErKAmmbuKaTT4Q8eAjz3Z3a7oRgKPXrairhe8Oi8HqpYWlxva7sAsqs559bKo0tdlb/uD3Ib
3+heoF0DfYM/bK3rQVqzssNcgTo1F25yMr2x+z7qbv6mKirtWKL99zaLhbIz6B9C3uqjSR0T8Dt0
FSx6y9ej9sg8NRQ2IDt0WW7bfjYqUfdWl/iURyUpOyzXMnP0PIzd9bh4X7lObYI1RAQFGzdVDeNP
YgFX/EVJ9Wz5XlZCeW6zpdT9id2bHKh3o3toivlNhTxNClvK9SjCd2XZ+age6SbC+GUJ+KDqsm9Z
FcNr7Gq7FbhtKMXe21fO5XqucDyRBpblMVm9Wl3EdTuSJNptG4jI7kYfUZPlgrW9+oJxw/wFAbzh
0vfpMj4ViPMZO+HiFmFLJsrRMGCUUSskdlyvtKZnc26koguoS7vJQRmLSfxEKia00RXwhuzzkOR1
96bJkNb9wNLP0aM2ZOV/ILpj46vddLN+UHE6tT7c33e3mxv4FoQl9B8oPtykJx4Zq9e7XREM6ILx
BuyWd/hMTL/vj3Ib/aGVYWKq03GmdbaW8U8ckQDgghiKIJ6d+jWY0eQwRbxqH8yhWuydE3sbiyQ4
A3dqk6wL6t5qsdtW6AYSlEUAJ7YuTyY6TBXtV72vD0tsT1+tzLB+3p/h5pB8VoS1waPfuIu6dd5O
Xh+VQYts5KEfVfvUdK44V2Xtnpo0a3byoc3xgAqABWVDgdq+3k920YaFCaU4EOix1ud0jMMvelYW
L3R+uWKSlj7K61eV4g1kaZ1oAYRolWRWrYpQZpbUARDp7gFhtPagG238AH+5PWZoce7k5xubRpqm
IoAARIHou/qKEfTornHjOjDnrD1rCBs/j1nrPHW5re0dT/kSvA4O6O6TQHMAZHLprZaT1pw5YY0A
xBALv8lPB2t2oBW49ufZgqsWpF3tvu/NsXoPLp+mR4ar+3Kw+t4szolhIItkOV2PuTyFvPJ0f2vd
Xg2sAT1ZIEeUA+D5XX9qJDazjFprGbhNMUQHwzihQdX8R4WrwDyRagyKqV29s7+2Fv/vQWXc+Csh
tYqiW/oQGpxqgmPv8sI7amXkXni0vdbGCht5mXyi4MUHoEYof8pfQ6EIDxxTZX4worVzyX0R6Gox
HOEr9zso3BvnTTkWOT3VXOoq8B3W06LbBbxFK4MwmcvEd1QlbI+REY5vOb8sbouvUOXrgxf+nkXl
Tm/0ZY6+U8A0W9zw8nTP43kj/NLNMCizEKvoyayuffTGvUYLnTKou9jxlZ4y2tInr3W8YdbAhAAQ
0GunDrKuH/ZI7MZF45XB0mXeZbbMDrSm0+y8YTa2DCmEKpeXBIYoeP0d7dFclFFpAFJHHX6NZbQQ
+MolGELi7v0jsbFssiJBSknOopJ2Xg9FW3gRsWnD/6avD06hHinM59aO2MvWKNB5qesgniMhjNej
wI7quqVt68AdsT2Lldp4OyzZnrE4NDr+nVXwoTpOTwvoCv3udYG88IQTggkegx7+2fI9AeO+/DDg
O3RvjCIq8wphIK7vb3mXKQUt36RuupMrFl0cyjltk4/qohn1aQI0J052ErcKrdamyx9RFpr130VW
G19AAVTphWpbbh70NEMRwhjw9DksaWx8Us2cV0sHlMR95jGfIgVsT43mnlqrAU3ULwhOPsTlpLVP
rcXbHnGRtOwOrkq68s5W2qVCmxZlXvQduwa8Z+p3ZarEl9nR0bnOZ1WtjpUrzAomS5kvPjI6bQ4Q
EGkp8UOtxOw8DFZflEGiIOB50EUX1xfTGgUhNhT9ABsvborDTOb2owildnEtdC3+IMrCqdBsw/vG
N7TOit5q3E3DoUQyO/8QRWC0Sl9MCbq0qapP4pwMiD8cIi80y4eyyR37Z1nr8wBtzJ3rxxS6iPmh
GMcCuDSdXudnauF6FTjIABcniBhJ+IvZtjj6dW5oAxgJDZUSfCnsN1EyeML3FjvLzzVf69mcoy76
5jZ2/T0cl46idNYkit9SN28ueqWOP2ZKu/XR8gbb9KexFVhtJqaCawU29smLM2NciTp4VeWtb0Tc
vRfkX/WvEQLyUMLspEan/WhYc6//6lAWr3yrVDFh6kTufBqGxbOQ/W4BsaAZiGRLUkbjRxfLoarF
fKBr1TOCYHnxvPS82dGsDQsExatlas5GqDYKSo1h4nyZRu52f7SNbnkB/Nk4rJSm5gfgnLP2vTGo
4voCo7Afi5GUOuwgYdantM9d5+usl8OHXM2F8dBnbbc8e2rc5Ze+gudzqnKHmxJoRwt52p+aPu0f
U9yy+odJqwWq6CiSgwbAJZnXQQ2eoPANcrnxPNSL/ms07CX68uqIItUIKKvKHtVNG99k26IKrNRc
DGnJNl6EeqqjqtkTKN0IkowDmFTCvanrr2KKNxRDmQlYBlg3QIlOOAHFcR5gC/nUSOo9aOlGCKNt
yQsZWh+okvWjB8bJqFuZ1QRw1ZqjGjfhZx1Kzg6J1pCp3yqCUZWjrEOCSAtzDZc369CeYlvBhMNu
PEw+aE59B1+ufchB1vb/RLTklndkssXyMNc4ehyq1EOo3xfl4FqPtZFa2fM8u2lz8Go6ykHLbdgj
Fe7oXwur1bu3/TzOSF22ETUxG+VrDDqwXvgviURe+UOjGOknq1/U+B073uif02Wxh8c2AbHpI2cO
E1VV+rnwUQpwEYCBpFA83t8/t9+VmxX0LqUPep0g0K/vinCoHOSyxwGrdq18LEw3+xl2CA/HVCre
3x9KPlRXi03hA3a0h2uUlHi8Hgq9XtwazBmgu1nrfhgBdScxcWk/WoDeFbR/JeUdrJMaG1DmLMX+
df8H3AjwkE+AsURqAvwwxGF1tYktSBgzQlpVgISEbR2nxavfhZ2SSnXjMOoOA7ax6mHWa+uNayvp
8jSU+GccDTHrml9lBY1Ix1Vag3d+VKYHW+nD4VSYaWcfFt1q4ssQtsmPoZmWdwXQ9j131o371kYF
j7quhowq4J3rBczVxp1HwcNiAt+E/YnAY8Kwcddp35BYWztp0Ub6Tl9ILhk4WMZdpUXZ4MBKrNwq
KJ2l9S0O0LGeMbChS2QuyxNndmd/yK223h8kk+CsgZNRH5PT/yuf5iESV8mQEcqwZ33WjaGEF9n1
Z2vJmwdtSNRgzhYXFF5v7xyCjWiD/xLyLgCEaFWvO1SKsNHPRvKXqVLazNs2PjZhv8fNuT1qFHEg
5tDVo+t7i04rjUlF2aoOjKoUB6WbzdNSthgJqenk39/pWxNyqRnxaoDUgKDh9VJ2gxnRamCoCJf1
xjfSULuUmSl2vtjGhuTZiUgKqkYGtb9VaWqC9qtpqVUHQxw+QwYpv6G9/p+RRfmjOWXR8bWTgohD
nQLxKSmnuq6OuGmdZvnsdJQO2vwxBxf7POndvJOi385JNjSoxIOYope3Zsk0kQkIEIWXoMTY5l+v
TT3gOnZev9VCM1QPRugNP+7P6zYuytPFMYNnSZVtXUIVeDUKHEIIwaJoptNgNsP4ULaiME8CL87I
V6BnNw+V4xAirc41hkOmDGH46f7PuD3vdASYMy8gIFhIYl/vmVbVZzVCOTUQZTo+VrmKGLU66gdR
G8SAqki+x6E975y8rdX2KDuRUVCjRlvietDI00UYDVoPUWVM56BJ1QFMnJfiIGSLcYweQKvWe6a0
f5KV60gjmfmSnu9QGuc+uh61ATI1ZBB2Ai7tWPngJQPyoohfDMN7SEsi+lR5SzwDdysph8F+VrFk
0AZF7aHSgP/EdsEcFgoaRf0DkLWXfkv0FnB0W5hm9H4cetu98HI1f6hhHyUwhKg/f05MoXhHC4O5
6a0Szkm7Uwq6PfJsH7hyDueMzGkteRIiqb6IKkMux9LbR3vMl/clhZKdM3gbo2VVCyQ/QCx2yp/C
/F8xuocO3pXLMAQNrzypnDxL42kHDxm1M5KvVjHl5whRqachdrLXd2wZnPcmksYU8pB9uP5suFH0
w6R0Q7AAur9gO5H5toNe1f1zsLGQNGpBX4CU4Xm7voaWRKErFTOKnStmYExa8VWtB3Mn9by9DGTV
3iB4oigGWHl12tzJi7A/sVjIMp2/GLaYnnmI6g8Gni+n/2FC0vj8DzKHksr1ssXEilHvzCGAiqYj
oQC5rTFy/fw/jEK1U1ZZ4eyuq56dQ5O7wMgpIOMVx6g2cIsBcruz/zY/DrhNMMPgzCkNXc9FZ/Pp
aVyLYGypNqXa3F1mvAK+35/L1seR/UCXmw0s0w3CotXaNO5dESxF2730Qk+4s50KpJql7NRqboci
/wYejISt7DSuvb+hl0bC68BF8Sz45dAC9mOroTYgXcbuT+p26aSgIpVpuQ3A2K6WDuDU3FdmIhWD
kOaYlSr3PURKdjbbbUD/f8gvEOVkqTeqBJE+henkoUs0DPqwHAsaKzil4DX+kkSsN++kxtyzar+9
uUhzoVTLDq7EOq8uEQD3sA5yxnS7zn4/44yIzHmj+GGoZ4Ft2MlZcau9/b4xUVBTSAY5YP9ksf96
Jwr0SXCBTMdANXrwjLE6HnLTNV5i127ehJXu7YSljY3Ccxidb0qhqspldD2e7cwwOoQ7BsoAhWWw
E+PshVV0Tlvhvfoq4eXNu5sHP+V7wtT1UBmyIzCtiinoXL16gMQwPUIh3cP+bC0gXA1M4Q3EgtR1
ldIyBQQIJOKDpuptRF/tzFL8atCTOUh0Z/hcLLn+eoyFJL9RyYRvJ2FNcpH/ur5KQbvXTpspcBEE
9kPolKjWZLmZ/Q8fC/ANxxqhJya3+liTWaV2l/YT1tJVG2SRrV9Kw8qfOJfNTkTcWEZSGcokJshh
dsjqmWbPNDzC2lODrtash3jGNi/u3PqQELHOwiiHnfE29iF1IFJwqc0KZ3r1CB2sSrVblD4DtSr1
33PTg6arQqt8Iiu3di7JrbmhkfXHv533xRqhiJFm1LArtGBqKuXklu1IQMmLdxU2QI8N5lM7wes2
kNAAoMKFXQO0Pn0N9snjvG+UgraZnrnWW6R2y6NGEvCtxCEGTxHV/pDPCAi9Ni7LZqhDp0iiPolk
13uymsC+2SVxmUxYPWmpim5/WJXnV4/Cq1rCXkluSeBWDRv4L+mSFeYYmM3SIoCNU2l7QDGkEa++
ZkCDIAHGGABCKMZeT6e3wyUvWo51awyQwDQ7fC/tzHYaYre7kIon+oWS2sBAa60Y3FPNtMiHKahd
Eg2e1eYxzJwF9yhTf/WGp+T5R5sfERc6fatAT6FIw7ZtmoIe/LoPLbL0sXzJD44d1//D2oHxcAm/
UmV+3c3NKyrQU69OwQK93MdHNUMMwtm7LrfWjrIAbwSAYC7eCtdfqOxUbelmZwrY7kqgpaPmK4mY
LjaGezsHamso6Prw2ck9KFCvdt3oWrnp1M0S1I5L15fMIx582BtjdhHgH3/d3+Mbo6G/iMA8LyBN
Wg1dT8zTJytjuVQKSB5aYzNOxR0uK2cFcP3OxEz+qesXJNBsYAx8KKRrUeu/Hqqrs6Ybs1EN2jby
jnpBNRB5q2pnlI0JAVzmDHFP8txZg2961KKnOllUII4lZtWoa53NIlwuRqbs6TveTIheLkm7LK+Q
wt/w0HUDVkicqk7gUqb+d5qS/liPSfbh/he6HQUaCKEVVDEXPtf+9bJFo5nFdYtEZovr9IW6//Ls
9jX0w/vD3KybgeMUoRQ+swR/r5NqvBncHHMS3vcSz1IkXn9Ad345qda8txFurijaIQ7PYRrh/A2U
1PWMBqOYWmF5IhjSLvxki2w49thuX2Y1789dV+2B6W+nxtFFX5TmO7gnRGOux4Pcj/5Ero0BDWbl
wZh1bJiGOj5PWvfr/iJuzYz3CM8SKazNuboeaW7gAeJkMAZpT7OSlhZtwmSqzjV2pV9NvJ5P98f7
83y/OlMsoEuyBFaaxx117usBHeni7FCBDcI+jg4xdPAnp0CpbqjC6o0L1ut7NszWE6J2HrRq3bvQ
CcX7EMhckOpO4c9Gab4x1HnvFN5kBawybnVIWmp8a8tZVYvixBmqwVCmIMee219MYzlOVV+9jeti
PLRIrn10sn6PnnvLnaI8xQ2KuwMRAPrm6qhMNX6/sMH0YKBg7n0I02EuPuXG1OcfqwoO1PfIXcz8
DLLaxHMhqmYkXvrG7Z5GHNYgaYa9FfoQ10iqvdbU3nnjZJkH8FbmQje7CCfsu+oo/NlTA8XAQRS5
8p+tRFaenVV1UuHSF2nRHuIRcfyHPsnc5jQ4aAC8GXAS8b7OYVWnR3Jg3M147uXKv7jWtLGfNJy2
IxI/ceRXKUIl4thQMgpxWu/c9rXvdFYHvAb4PHkSbihUFL4LQTpjBC4aoPhMzDrvoaRJv01GmXY7
QeV2GzAYSHAIW7zWebZcb88wdzojWxwpdu3Z/xi920QfmnY0y6MeWUZ5aU0rxMXHyuY9oo7MMK4P
Bi8xApkU4KN1sJbBbazSi9I5NoO0dU3f8LLuIddboGzD0D53AyKYB6upu1OV2eGH+4fyNmAzUXC2
PK3hdDH160mjBFxMrlkbQYVmyAHarHgs7GreYT7ehhpGQZDNA0P/h9dyPYpeL1Ouh4kZxJE+p75X
2Vn7iTJk7TEaRHW0a4px2kkhN74nsC1Av9KjiOnJH/XXWxCH5dSbRwblKYiP9WIj+kUHUCnNQ61P
Sn/IUbOJQO0Rfx7vr+rtfIne2BbRbwXuycJeD10DZlms0TQD8Fq2cWyrtJppO2IscMKztwh9s42a
13p8kn/RTpeAKhlNzPWn9NwBYAY8cHBNnovtpMkwkPof08Ldk6a83bCyq857hpe2CUp/FckNa0ra
hhYDEpvCO2Dt8w5Lk8/jgoi/KeLPnZINh0qYO7vodq9S+5byDySAPOPWhiFSw2NMDXAvsw3UI+2S
8CiGpHstwJCCCHgBKYopVYLWhP6sID+fKZ0Eo+N2h6nGrrU3I8uv0So93t8mtwR+XlGkMdKdVCa1
a5h7Z+qg3+rWDQpsfpvf/cz74JABuQKyQgPauQB+DsMzFtaJcwzbyMAvJ6ZHgCiLVVgXLFOG+tk2
Qr39Zg1UWR5KIyRTJYp3VY62Ck7QuK+3ZbZHPZBh4TpiycoO8ZIKEjDmdUtrSr04L5rSC8B5dVOQ
qaMFtwJ2aHbMR1tLnkq31tpDtRg2CgxK3aWnbiijz/fX73ZDEDFRRkWCSPI1159qROHIgdIVBqla
DV+irEbED0bKp/uj3ELkJTIRECSNXbY8l/X1adbcMZQQ7TBAV5ZDBXSszQ6WlXcTeoWUQx8wkEAR
N7Mk/GPEGdp47w4G8j0zCC/xqAyteMSTWtmrDG1M36Xca3M/As6DK3H9u6oC448FfYcA+1NgAryZ
vdofm2J8NVhHcjCktgFIZIkhWR33Hp/0qHZ0vqpOJU2buuGi4Kl+ub/ON0GTMwBvScIfKM1QYbie
TjTmFV4lNYUF+rPvPPyQH2oIzG81p+iflFr0e64MN1GMAREnAVlFe4b3xGpa5LnKggP4HJjj4D3H
PaY+F2Sr6grjpR6568ops99mu8wIAbG5duLMzdejzw1knRuf7ycZfdfTRVI4C5UK0EObTaTfJa1S
RFq8bM+2bGNZuYnIa6UWDEq1q2uwKouMlmdOPa+PF+Wc62bY+XoqqmcE52LjbBnxtHc/3MKZTUqW
PJoIn7LFtq7DIhha9bSJ1GAa00lgtJ422akUsffiapOj+a47RL/zMkYHRoC5OwKLrF3fcPv0a0yT
PDze31obay2ZX4CDwHHj4rtag6yrY6cg0wwMu4ODYIn4MYyt+uH+KHK/XAVFJo0oq0QaE4PdtVzi
pAh4mF2pBV3YZQ99jfpHm4RegDm0t7N5NrYuRXXJWgGVyx2yOvphuXQF7XMtGCdVHBM7dVBTsdCk
VqbiYJaOcQw1dX7X2tEeQX5rkqAEYYPC7mDoVcKY2qMReW2Lxhy6Ss/Afud3koX2s7RH8dr7HkIU
j0XSGRAoUjLm+oQU/dyB8NW0oAXD+kBT33nQ8zLfIYBu7A3a3XSJKD9LIvuqqKSgmdLwjOF8pHV9
SVr9X6sLjZ0NuPG92HXEGVl/oUG3+l5JFzlVovDYi2yhn6JOr59AtgJIM3q78+dMdz7mWAadyqib
dsLq5tCkwFIDQDoVrPY+vjOFEhqRLlFX+fu6QNPdzgrt8zLY4quKPRLuRl4Ictjekz7ciDwYQEnR
GOBQVMDlL/srAQ9bq0/GcNGCMjTFc4TP+ln0ffIdlcTpgO1qs5Pwb2xNnvHSNxEyNl2tVTwHmaVp
UrgeaX5HeymUZsDPqEkrPxMA+O6f9a1dI6vg7Bg6kshFXM+t6SOV0it2IhGuJce0yOJzFZP93B/l
jyTMKqRQrzOorwIt45ZfTambQxsos6kHdlg9Taio5LXyaMTKG1WNPheKdVKF819jmO+H2PtHa10f
h4zTYBnQW0vdOcT2Hmhwa96As6gj0qnkVbX+QdqEPVqZ6nRs+vJg92H2VEDlfbg/760viZwMhRFe
4pT5VqmAUqfxsNRYUSZpUXwcsigLojSxTku77GFOtjappOKBmmehb2zYVLUZmtRhKBUW/79UqERg
xIv9OYzD9DELvf61T0M6eWBrSCaJn4Sc1XHMQ0U1Fzczg64YincU6LOjhwThoVLU8KzajfP6ICqL
W5S1EBqFfr6K11raahHednrQAnJ+zIH5HRPVfLUADbMCtQF0iIYhb9/VB2vtYUngPFCocZQOaVMt
PS56YfuIOu2pXG/sQNTpwamr/JHn/frk1boRQjPDXCfuyubD6ETRQ+2O1U7U1OTlsjp5NDWAWREz
eZ/ddDZEM5p5pBpBtPTehX5ECHmyDN/NxSxKHwxf3yJ/Y8S+UsHfyMQQnkYdI477B2Fjd3IAyCe4
cYlea1m7paVmWlWIa+YTTyEqpV2INydFW38ZvdzXzHRPj31reZHENYk5iJbfdMOm2Wi1Co1RoHrh
fLRSVz+Udb+c789LJrfr1QWrIovcvN1u5NeF09apoUdmYFnjLxsr22a2nulJvHDdf3ST+WVnuJv3
Kkg2ieLgIQMCmcfc9aZxikI35qi2wCKgV3lBcUokj7yflvHYU8yIj/mSIjbvTFlNDtX3/cVJchxp
s6Wty59WnBb2o+IO7UsdCcv8CAoucY/hJBLlgBGv4V4cZXTe9XCeZBabTNhNlHauB72i5voPkacI
FZEsD8lzNyeZh+mi4X2y7GWuD3Wckzl1XkuoCRddzS5z3FnQAxThFg/w/kXvQ11PxDejmU0McDqh
KMT5cKmO8dSZ32o8q93TpKu9ezRaxQTLCKMJNizq4+5Rb3ka+KmCTKxvOrGOyNbkhF/48v1Prcin
6Jg1RRqfjDBFnpHEFjmtsaZudWb+Y+7PYVZ8dJ1Q/zVTgx4PQjfn4jjhUMPTQQ2Vb3YNPfWdpdaR
/lzFRRfokVOXh6Ex2y/xHIb1wYjVwfUR7TXyh4Z3yvdaUalI2H1hxv5MnIT/pCnZr1wVIsMueNJ/
ihDOGF4/XSre2FmXlOdGLwr1iPHa4OycsY0db4O2lxRP+iA3xSwatRjaFIgYu7S2j0Y6GAcot68m
VLIDJRGFhaUQepMBViUlfW9kx0eKbvnqDBdaMec9cZituXA9k27xUOc1sorDAsyEs4AfCtpuiI+G
mJzTFIo9R4OtUUAA8pIipZTKKdenaeQ68VwlZC6WKj4tajZ+K0QWne4f2tt+EUsmeRz4GPJZboLE
RE2xxVmIgmZpIqo8y47Yc8XThGo16iX6Eacz0DCdHZO/LgPalccUh8Nf2GZ2xjEeSj17qpA/fis6
nSa7Snkm3fuNG9cE1EgCpmzhquBzrpcinivQVCE4Uhtd2q+l1Wof5lRxHIRGLAMv07RTfalR9O/c
jtmZdtwc0GXYe+NvfRDU38C1S0mxG/ZwH8GwUWrCmzl1y/sM8eW3SmG82r+Hq50rkVGQ+pKiINdz
XVxToVpC7kfE+TmnYXQRHPtDPohhZ1k35oN2CsUmuBoSELdKWiABgC1pQj2IpxEumlW6h0Jxup1L
aGsUl/PIaYFsw5G5no+wrKwk1upBMmhACAtob2NFpLq/jTeuOmCm/3+UW1zfiOpvO+pBUY3iuc4K
+yPkMt0vxmR50pqu/pSLau+9uTk1EyoUqZJH8rB6ngxRthRxVzC1yh18pfOmh6Z0rJ0FlOd8dYuD
AQUlJpMF6h2rDREpcW/q1WQEaWjpR1zmv6nqbByTKot3FlEeo5uRENkiTvNIZ/ddfyoc2lK7BbMG
URwcptLk9nzqZzfrzqIrs3d2o3ws46V9StvQ/Hr/+20spUdkcXiMUMi62SUGVuwo61iYNvB2PuUE
8hNWCXu1yFvqmqwLMDk0Oki+KEdez7BR5nSqvNwM8qh9H1rab1G4CrS14ewq1r9ekhxT5avTKG8J
iR8XOqGI2OgvLkARn/zqSO+18qNh/JB080vf2stBW6ydj7C1ElyTACEQKZAsu+ufaNAFcfSZlaCT
hS/xvLjnKMVL7f56b9UOKeXzT1lSK4tZXA9DukjnyRvMIIRJD07ArBq0i8VivktGTKHPSHpGw5vC
Hsv8WV8yyqaajobN2aTNqJEHZc7em21r4rycICYQ6YGMyyz9r0IGWHckkiFwBsWA6TMOHsVJTd09
HaDNUaTyJAVEvAHXSJOJIlTP/Mygsab+XOnCPCeiaf+H7UwNHxwk+pY8eWW4+msuyTLOMYIRJpXZ
XJwa1S4vNsbuO1vlNjJArpCMU1A6zGf9yh1FQ/uoqs3AHNToLJBhBlui9ee66l+/bHIoUCVUQelS
rBlGMxL5udFV3MBqZMGnb5PxmxPvclO2ZgQwB5gWhW1JmrxeNyHyIVEMYp1hmSkCHSnFmCizPFLX
sNp5rmyNxVuF7gBwGY2yz/VYkD6BntvsN1S8ozdTY3QHc3SVYG4rb+e03d5OZItkcS5NSJMK+eqw
DQOK/ZNiWUE14r1uRWb1rjT78gI2yf03AUDtN6JXd/bgn6LDdThnVEh+CCGRU9BEvp5gUvSl5nSq
RQLJo+zdQnX+vzTxyto+VnFdFvBXYjXmaabXLzr6DMspzNvu2whCWBzmThetr+Ka8xIiDJEC8B5H
xAAwdoA1KCTDmPfTUJ+tuhreh15c/ZO2qEYcBtPMl0MGa2fxjcKLXtqqSl6s2NI+Uz9tW1/v0vBT
PeDr6euKSJXLTmSTi7meNh4KfFeoILKLvZo2qhSJ1Xl2AOU79GnhGg8tcf+QhUQUs9d4i6X2h06k
xkMeYuWDXwW2GFOSFG8wzauO93/ObbzhV5AhyMsNxPA6nVPwvbQHZJFxpmmjI96kDkyv2T3cH2Vr
g5EzwjagZ6556wqmPuAWkrW6HZiJMn2fRr074IpRPIRdkgQLVF9fiNrbYVxuTI3GGj1h2AAgP9ZN
CqHpg2ENCUpJXfRdwwLkpRWl/e3+zDaubII1RF+gjjJJXaMQrU6Y7tKJMCijyGq/q46iQ3v3kJ5P
UXHDEmCZBNp1UZS4+oUr24yCNsfs1kcPN++6Q1PoWeJ7Ee3lT1ioV+/dqtGzRycN8xGSvG2laNcv
ZRSkQ5k7PsqLhbGzJTciDVcABRF4oVw5awDCNI0l/0UOaoVjdUR1Dj+SHnpShYTG668ElkvabMlO
3E03YFnKJeMUOmTbuX1uQq87KkWlXLJ66HeG2vj8QNSZFJh74tTaRqwRucAGYWZWAL4Qnmnp61bO
Xsq2NQrFJFmaYz6kBdenuVeFp0dT6QbKYgGCMfB7EfoS7gTojVEoWnFb8iCiTfWnTvnXfa0XXV73
sYRO0aM693YyXYBs7bHUtkahYUKJAq1oLp7VjTPXnpmkCYCl0h3wtEWh9KGupj37h9ssXiItuan5
LFyja6/H2cyo63JwqbAX1FDV7LMZzw+OscAji5NjEtonWtS/7x9TGVRXQRdQFC0aIIQID6zR8LVj
IyXvZVbgENk5nkr8knGWv7ltqaHzEPPZ7g+4sZbkB8B6qDfCkFhTGIUogCalQgkQSk8OtWmkx6Sz
i52TezsKarUSOACVHbjEGmIGlwQw97A4gYE6ydmLhgIqKzWz184FZoRFdYMshL7F+ou1Vuf0JNde
EFE3fQmrST8n8CVePwryJCROkmwHM211L4pWTPoctl7gyNLkAPTxHzujL/rqucBb5cuAtQDnu8YD
JilyZh3gkwAkQPQyDc50zpcs+/w/jIIlvMRTyhmtosLYWjNST2kY9N1QPywulkIxD9VXd3VouBDZ
qBnzICOVv449ZARRjYJ2GCxQnf1pAbI8RuWexcjt0QFeAI0Z/AgENCgr16PYc997zeB4cCwTMwnU
sTXe11FkPM8Aa7SzOXvex1evHoAG+cCnysQ7ePUKRsICGzXqsQGQNfcxVDNxtBtjb1ff3npgU+iK
QSIAIKqugVPYQw0iyYswiJdKIWWc07OY6ywY9XTPYXLjmJJl8QSC0SwJg+vGg2c0lWtmYRBi7faL
TmPytq4ad6fzvTkK/WEYauxsHnfXH8oLvWoZnSZEn7Dpcb2ImwcVpaJP9z/O5rJRK5PVa7rb6yZf
6sY4gtaMgotdeFL1KD5byZI/j7IK+/qhwA4AvJNHibBwPaFY94rK6PuQT9J0B00X7qEMHWyV+3wP
pbC1doQFHo5/ioDr0pLVd2Nfq/TVSvzq37rLmJwXPdnTNtlaO9pdFMw5Sfx/tQ+yRuvjUSFXjEOn
fogqj7sntjEpG8vh8f7abU2I2AA2gVQLSdvVZhCWrsCPncMgQ5cP7HpinZ1cDK+P2Rj1cF1Lpjnm
C6sIpEbYMbqJQTsyXrIvWTl9Btis76TYWwEIOSl5+7BsvFaut4FQzCLJmyQMmtpQLrTosrdaFSd+
ItTio6Mu5cPrl47CCzcY+5tWoVzav5KtGL3BugOXF/R2Wn0UTmw8Eyb2HHq2PhDUHkCl0MslpvR6
FBsYr0hxQA0oZ0ynBbeewDQX78P9uWztOIcODX1yhCLBal2Pgn83LcluDANDaMkxwt36OTLRv2ww
nT3fH2pzQsiSyH7xn1719VBmWyGC6zEUmHD9n6pq56cESNPeum3O6K9hVkGhxaIqLfqFoFD1+rOa
WO+UyosvtYKN9P0Jbe07DpBsB5KXsMevJxRpITJEnR4GQ9d/FoaTXiJlGv22Ev0JHdbcvz/c1sRQ
C+UQ0RpElWK1IeYZ+xSrMLnNM9P51A1Z87WC3pMfQ9ywdqZ2m4NLC1WL5BuisAq44XpqPQJoMMxE
9LQ4VnuaqWj+7Kz/4+zMluW2lWb9RIzgPNyyhzVwDZIsWZJvGJZsc57AmU//f9C5OGo2oxm97R3e
F3YIDRAoFLKyMvvwR5FOpenbzWhZh7lTmjenUhBRvD3RjY2CWhUNlcR16ChrRt8wLrQfDQPKlagN
nkoi2Iducoyfd48ClM7FAbOWlus149VSuiLXYEQ/x/GCMRqoxCnpKn1nITfmIhEzeoelPjAA5OVC
jo0IgWeYi4Z4lIxI42vUqMkO0XNrFB7LsAax8gHfXO1EZ4pqt8Wy5zlc0gHf00k92cLp7j/A2OfA
UCRQoJ+wFn+05rrJKgCCZ5QQp8CNscMIUTbdkULZmgulImiWtFbw92rFkiWNkk5rnOdiMQe/Gt3w
1Fm7rO7rw4QCG48JTi0Lpq4fRh5yj7aGNzZs/QVDxrLyXinSuqc87tS7b1r+fHqsYQeRrkISutwC
OLzkuaLW+KI6k3FUWyQ7SAGqnWXbmhCdsoRXFC24Clc5cVvrVu4ZjILNruvHqKEcvAHr0Aq36p09
LSPo5VuZqcjMjoPzS4XwckLKpIy6HrOn59792mfK8xA3/0RO/1rMnKRibndwus2pSUUyypSANevd
rXQYkSwTU4tLVT9M7jj84Ta69ZIbnXO8HRT2hpKb87ervdYQ+8oyeZAUdf486SPO64VbPrR5nOzM
6vr2YHNjv0LLBIS7K2a/1jRLUWSOjcq/9dFyxD/oTn+LWrf1IRP9c3ta12dKjgXZQ3ZBc9Ov4kOB
h7onJICXKF7jwygSp75d9sgrG4tHsUimErBxyGBXW7DvJ0/xzMl5rmiCXw7oBVuHYZwq/QiU6e6c
qq3BiMmkCqSV+G2tEhcEhd20jWznOYqm3FcgN/l5vvzEqtq4O+xRTGbD853Y7wAcl3sCPWVPjLHu
Ps/g0gc1d4azoIC9c6g2PhEsYblyoFA81VdRQjRYFzXx4j7D2vcOMwJrR0VU/969D6hKcRlJwQde
tqt9wI0/JrkOIKCJTvG7qise80rfcz741RO+ChBkrNRBKd0A5a6z/hHrchxCcpJKUDvxXI5D+klA
Yf88YpJn+40+o4Tj4Yz9pmScrGO25FN8qBHQp03YaGydQ1fwn2g5zt7fzHGp9YNwwqX17bHTnWd2
YP1R8/pl+Tsi7oY/cxTolM5XE0OpQn9Mozj5FldCaw8wy5Gbur2Kcmvdmt4qEUMSSQp5ubyjSciL
52loq1NiTMPTONvLx6wIv9BgN4HNJ9l72yb5j9vDb+x8WpJAkyU8Cid5FaPM0g1702qxbPZo3xNN
nZ5jBLmDKLd/3j+SrL5BeaN5j4fv5c4f3NCYY/l6U01sMt1BVU5A1w7wKG3dt4fa2P4kYlQXkRqA
i7LOk0I37Uw1KZVnJSqiU4h52ANrcLf2KpgEDHl0DOT6QbO7nFAo9EWpy0R5Nmoxn92+pk+tib6b
nbqnkLg1H+4qIFeb8jaZ7OVIg1EUeTHbyjOQq3sc0NCwoA3RfL+zblubgQ8jJUppPATlvRyHskxc
d1UcBY5TVcelaMs/HTeqHpfFGXew5A3KBVuOwiQvXhJm8P/LsYxGWQBmBWIxyBQSez8Jo/oy1zpu
qjn92rYTq75dlp+UsntA5vJLPM17AMn2b2CeVKM4ALwlL38DGUcjNAguz0Zut/9ZYdd872d1ObrI
tZ6xI/J8LWzDh6wQznF0dfHR7TvtkBLBH29v2F+Fz1UUoGIpe1ZAHOS1evlLnM5KVaTsm2BB+CM/
mGgCeF9o30zj8zypqfm3mk/hj9qcleWpayO0QWoyHKwntbRUwiNJIcJVeArrSGfOQ658bpNZQQvY
VYR3HmK1nh/gaSpfaIvxunesa5vkj9Hulf5odyYt4lmjVs0h7wqntXxndpoeArBQn2s4B/obLfbE
UjVMxMnyEi//Npr19CUVhkgPnYuRgq91U9gcjTDBHNrmLWuclUn9VZ2yneVJ7cWkfKbbFTDAb5RG
LC8YqsbF56Soy+FDPS7Rx3LoIutZK0I7PsxF6X2O03zSDqEeZV5g4LtV/5nPs1oe4DMpWFYZsVcX
fsvLM/ti0c1UPgzkDNWRh0uMX0qY1d0hrGIPSqo2jf25crtSeTVGJ88f3Lq1s+fZsbrJn6xC03xL
0XkVmG6PYy5iC8bsjxRQnEeaKbrI9QECxT+pqhXemfph55FWaVPIr5u0KS0PlVtQMs3Vsp0/OHOe
NR91UZXln8okJgNBh86Zf2ZmGuWnXNOF9j7R+OT4KUz6WjvOqROWJ3geceW7UeJMD61V4E15tOvI
MgP0t4r81U28pD5G+mLxkF3sXNvT4t8IMfikg+6TmIDwrzOgqCwwnQi18Fn6GgcYz0TwFaJ+J/u5
7msm7ZZJHfREMDyoTZf7nMZWJY/bWoEkqGuBnpvdlzTWxkMSSoo3lInhyQm7NohENvpTOYlTMi/e
+1Kr/WdsIbMPt8/d1qyRz4ZRKK8/pFMvf049GQ32gV747CDOdtBAyU+p3ow7YXVrFN7tEJTRqpci
0JejmFpja4vHHWunsftHVIQxVdum2qnPbARvyUgCGYDtAWKuX45i6CUax3oWBUUY0mLgVfofstj9
GmuRutfBtDEjSByUTChBO7DHVoGz7ESxLKGiPIcqwfqgh8NnHBvEnrHhr2x4FRZhYSPgwcsaxsha
rCp1umx2DcZJhuUVhZqDYkepn5bxC3HyqZ28x1R1j7x9XqYxeZuN6Kl1sZZs++g9t/OjgNXSafMD
ervnsij+6vLmjP3YKStoh4iU6jCr09Fq58pPDHPngtt418LelP1PcBxYodWdjYpsNqF3HQWwN7/1
BH8fUFk5Gq14LQz+v7Lv7w/k6Mq6PaAeUPKazlnQ42VHi4gCw4o73yy0+Ymca9iBBrYuTQaQV7Yl
n9DrOqDXJPYUTmUUqC6+NWGRPsR5ThsZ1EHLfrPDYcRgxv0h2hKPQ/vD2Ds7l+XW5mNNuSoBKCBr
r1Y2ryOjSOI5Cug20f5JtKzX/EbA7Lo7NkCJlTUN0FEoeKtTC1yO6drCB4xRqzmmmdCwa4j2VD03
J8Mx4omDQtVV5WQelFFbqjAK8tGMQKgqLGt8Hefb4+3ZXG9HsBz+Ql5WNgGumVcVeu/2oJpJoDaD
nZ9AYkosUZcMTcBI7530Qz568SejROZkZx2v4xK6JsgAIIEPRgbScxmX4JfmtMhXWaBbxhPJQvaA
2KdDFrsnBHeNgch+askogq17jewg5N+pLjyvICEPGA61qonCNxsn+eBo04xJ50DD0c4p3xqTXcJB
h6JL4rzaJEuottbSRGVQ8xk/zrkmkkNvdghYNXlvvcs358fbH/J6w/AFf8l4od4CDLgKvU7qGrCN
S4QxTK3/HtqN+pRpZb6n7Hz91QAOeNlTGeeUoRR1+dXI8rRuSOwSabTRw4R5sHlAe9NDpdb3QyL0
PNJtLM1yOGrrLLxMM0Oba4bCLiesnmYtCaeHscuKnSOwMSUYGGj0AmmqshB2OaW0FBkcBp1LK5oV
37Dq5FRpeQ8FTd9jMVx/JKpSUJqg8AMyomh7ORTNFoq2oPgdDHTL/QB/8R5cCBp7wgjyF19cjwBI
kLyIHDBaqVmvjlaNUi7U1XkMNGXBJNBBQMx4bWJ9zPzSiqrvtPDF6evSFMXw0I8ixBKoLsWe9cHV
ZCWdk9wJEEjauqwN6FILI7iFRoUgx9RaOxRFpyH+Ro/+3XQ+ybVmCE44ljtcQJer6mB2UEdcrIGa
1eOxn9L5j7ZfmiBedOXr7VN2da4hKEtTPQpGyBRC2rgcyvSWRu9zYwjMwo6+itwbIh9aEmbUEGT1
ysevdfn39pAbywiTAgsXKUosM4bLIXE8qLqy0YdA6Gn9hr1t6WdqPd0rPYEPiU0wRieTMjofYTWK
i62ZLcwhGCgq1o9qvhSfEnTD9hSINxbQgeJLfKKMLnsQL8dp8GvR1MUYA9NoqYYoQ2c+xCLvIz/t
3G5GCG2vD1F+ksvDwEMeqIzHBXYB6tpbaKyLWhG9HLHx+n9zrS0fh0GbHnIrQrTL0OLvJS+6Q6LP
Q3K6/emuIguLCvlOcyiocoev6XeNU+ETzJ0dWFhmPJq6SP4U+Bo9WKLZ61DcHorIT0wmjq0fUOri
dPYcD2PQhzbu9LVaGcVpyXP1RUuWPchuY0uifA8Ti9QEttyaEhMlEUe7accgq2zjb73szKAn4T/e
v3r0huBAKklfcCAutwpgiw2goWA2XegpjnyxXvKyNkenfqkUZIS+3T8c+oPAPjSQeWgHXA6X61Md
T2YIxBnJrmKna851OH4bl25PY3HrDCD8DXgtO1ettWIZvceIqKXZFKjLtPyAHFb/PUSzNj6i6psn
Z71OS21nJ24OCadRCo5DlVkrt1NpH8bSyqcgArB/zA1V2H7ppdZfXT0XOf5eEen5/7CevzzTpd6R
sy5+5lqipraTToFdDsUPW5vnM6gMqmBj1O7dANcXHqAk/FMe01J00FqlW4ziNKRUU9DpfXpIFWK0
r4gyfux5736cSmd4y7tSHNzUqB6qut4rWm/FGApfpM+SHnSFF2jWUgwdwGsQjc2A01ZYPHRFlT2J
+YfZU8b0W5eyL1xDfdlZ5V8I4Cq8cTQAKyhScfetp16PBdpgM9t2apqpe8ZCPm4OlYEWxaEcovC/
SI2GxDcjUX6I2nb4qCmmXwM4lIe7PzdvS34DmQ2MS291M86NdPDENodLOK3PzbBgvKkkPwcr7B9v
j3T90vzVW0xqAz2Kmvfa7DmJddpinITzw234rlZKdLaLsT57uGoencmbT86oYZYnJu2tDIee1h5F
P5H77ZHIN+KgS00VZXiyAl71q21XealqgM9OvCzq4TQZXXrus1DsOBNshHayUnRTiEqyQrK6MnFq
L2qSgClo6q4+lVpVvndOP57I8ZKdLGBjN0kFVhd+hwSMUKK5DIJKiieZUkYQL4Q9TZ/0vK0cHzpc
+joVmTIe2jAWpW/EM+2NBjhcdlAMOqjOeUTNd2dHXR8qorHsuAfkgae//i01JgKaG0fsbFX8KL3+
z961n9px+ipoEPCBnf3Q7L/c3lvXX/RyTPnvfyvNz0uT1aJRhkBtneVUQ1t8NJRmDwO6/qK8tUE+
qPhC/75qvnLbKMFrWF7WTuH8WTet8ZeZpU3ih244/Xt7RptjQSiVBvH0zK9BRi0S5DkoyAS4kI0H
1RynE5i2chhj7/6IL5tqqHkZFIu4tVc5pJE4eRnpTCsPO+VxTtL80VaL8jy57t7e2PhO1FwlYIFk
KUDMap+S589TEY+8cJI4O7fgjs95XkU7jCd5fi9jKxNCpYXKC3HmqnXdnefWyNVpDDqHxoa8pHM0
fq9VNfOnKq4Qt9tV2dqeF3cZhxD7sbUriK00na52LGE3clMlqEy8VEOT7nC0N/cEBA0wSLA6Dtnl
Lmcj4CKA4EwgepSsBiWakACo4TUb5d0dKGjzSXFeqq6Az+ATl0NFoerGJlhB0PWiR1QS0lhDDfl0
e5NfpzegEQi602LHsvGyuByl4LlWl5U2Bo05wKqxOh878uzQ4obtFz0vpv9hOPBnF8KLJFLIn/Nb
lNDK0ehtur6DZEzdV2p/44d20p3/BlVTHoGb7uYqsogor3k6iIHOP1epqVPZiI9lwxSEDYV/v0Yh
JvMTt2/vX0b+fDpsKCgT/Ne5hDELyF21MgcGEqvOi9vSz3jM3WZsGW1cEnSutKx6ur2YG1tePpMg
SaL+T2e73Ky/LSala8CWbFADgHEoyGHzLUHj4Xx7kI0dT9LgonQGMMKNsoIImrCdQTOFGpi1hhWw
HdsfdZ5jT2bj1nuOENfJKN1WsolZon88/1axaUkWapORGCAe2/l5slNGyNxkOeEXY0vH12RECXns
D2miJN9nYe3Z4mxN9vcfsDoNedlrYRn3Q9A2NO47qZL6xqBMHxStmv6Hj/f7UKuPVw0F7KisGwKy
UGrhXmz4RoZ16O2vt5EJSJYw2TUK6tQH1ys6uyR0Yh6CzHWnQ82O8ccIs9KinfNDGWt/p33q+W1n
7+yara35+7irhaTwv4RiHIdAs9LhqTOa7BWn5j2m/8YtI6ki0B7Yn6iJr9bQULj1zRiAx8Si+0jO
Gx9DWwtpb6qifxV1CP1eNO7x/iXl/vy1QwHP1uBqjOjXPLgAWV7R5d/mvC8DMx26Dyl19jOXfHtI
7Db6QDHvbg6pZMbQo4xTMAoe5CSX5111MQsWOdNVQI+fomj45g61eEyoj+4kkL/EMFb3N7r3kpSI
qhYfcrVvRrtISzMBf0nNYnrQk26CGCFytHcLzz0W0aIdhtLAxiI324ekKr2z6cbeQxoBNxhT2520
yHNP0L5U0u7OOYeL2OvcvVaWkstB5zZsXHIMaleXy1HPKb03ZjwiK93VvqsVxWttAj24WXP0OiPC
GTaxjohM1ee84gGPjZz+jB0Hqj38sYfRTfVD7jr1XuPyVhChPxGsAKQOmvQqR9DawtJErw5BWlvR
g+Km8Rdcr6KHtNp1C9g8ALKmxgUANr6W8J8L1S3Qfx4DZwHYPCdTUVSwIKJc+K7VGa+qrYTjIZ3i
PZXWrfPNRccLjkq/bFO6XHsay1PTmTPerKPdNidLYEvkW5O1mDu1rs2BgF8kbAylaQ1l2UqrLrpb
jIHrohqR4uTnC/CznWC8kQWBAkiRMl7gpAqrreTRdtcNhskoZZPmfh73/aFouyrxiZ7YUuHxghHb
7TiytU2kXwifjVW8EuKyBBQcV0KBMUT6yO+tenlOzWR+0ciPdsLx5vxctqJspIAUtQqUUZZaCq09
xCzFGSicmBCMCt0ufBUm02u5RN3p9uQ2PxvMX9k7Kz0c5U3/W2pSD7ai5VUqMY0lCR+Geckzf+iz
ak9kdmtmEFmpXdNyiqHU6svRWYZG9tjx1IXQovtWppGS98Y8fUOb0qzPldLWO6jC5pCkJ+T/PNmu
Or/yBbsvJeEF5cVa/CDGvvycNKobIIxufGopE+0cgc3xZKcFZFJw41/ywr+tpRhEVsUTD4FCmEe1
SedzjdPEk2KX9sF0xz9uf7nt0WhzhYcg6UurS4aCLmIFCXxVMSspTkGpHb+bnQh54tjzox2L+q/b
A25tFQoo8jEFVQoY7HKrREup2Ynr8QUxB9D8eizBKubU3JnX9jBcnyB+tPOvzT7LvkwXL6GyJ9ou
+5Rp7fSOBuf0v3wr+DsEEahJkOwvJzPH9rDUIyUTTemiv5TYTk+26yTf83Gsvo1ZtldU3pyVJLDy
4oWtvaYAa6Ewx4FIErTjnKVnBabXdGhHtf3z9kfaClYyesj3PCrE63pMplfeGOfxFHCHuie7zOoz
0rXdM9ZX1k5c3NyA/3+o9bs3znVrsUpgWeQDkwNVoNqPtP5FDc2nptvVPN66QVk/Xk886Nkcq/ix
eNiu1A27DwU6+3Es6/7ktfiWDohpnGb6oCK/BTrfCY9bc+QtRR2bMTnUxuU20cue3pKUQ+Zi5XUa
2y46tqPQX5YYvoWP3uSesejWy4oTJnWvIASgdXI5YG1VoTIsfD+oPTomLyWn368GLf/ahU3+x0hn
0CnPZuWjbGEUfq2U7r+3d9DWQrtSKIq6F3fQus2qm/A1XehPDMKpmzx/KDwV2d1i9r6HfTe/zFH6
VuLKHO+s9NbGhThAgJEupAglXU5cKS2lpxNlCvox0udDmGX2R7Kk9K3KuSp3tu7WaaQhGKKYh50O
d9LlYFlYeFOoUszIm058bgejDw+q4ox7PbSb40hHZmIHKeb6RqBiCTZvC3DtXIP1WmJp2ceD2Ill
W29HOjwp/ZJdQ4tY3QSpiI2mHhjFiebhg7vM1blvcMPBnSZdjlpnVE/jUpJkFna4g6ZvfDV6GFF7
0eHfISez+mp1pjoL+fwUCDgSnA/POuDLE/mL0han2/tycyg6DcliAcDoOL38ZoqIcsOhABSwDNFX
xyjmws+Vwjmlpd493D8WeBTaCzCB6AlYBRtr7jDn0ZI5SMMlQn4uGrPqrOTqEj/r2iD28KGNIwdR
kr5xzOikx9BqatHoznCm6OMOTaG5h5As6gcJg6b7vWr2/0gTquXBdnPH3EFJN/YnJxwyKzcSbpHr
+oOqDrWrRZx1NIazxwZFvteorPKn26u5OQo4Ebct7mzogFx+OepLQlk6Ngm0i+Ip6/ToMJfJnsj5
xv6QjbuwgWiy0ZEfvxyldIqlLEU/BZWw7K+zXravLfSEr0pbMuDtGW1cC7wbgUWpRxKt1z0LmdlG
QrE9tn3vYIaadKZ18EILMfAxSYV+dBtLu/+QM54UDwMEphS62iOuNyV4ZQ5zQAm/DTGGzO3lRTfy
pjj0MEq+DzyAEr8s6rg4AI11/8NjGa6aDJeYkPFYkB/5t+RWowenUcSM1kBeF5/GCiXRY9zglXqw
225qduLKxokATv/FIAYYRvpiNRrVCHemMSDIhDcg/Ri3Sn9wqnmpTlqmz81TXaX1u5PUWnS+/Wk3
Nqt8DRGxgfQRd14d/UIaHNrurNIIZBTHTnXSd6e1rXsZ6yi6cta5gn6hAetLNsU4lLq9pUJlFHVQ
qGZ3tmKpTagO7s5QG7VkWT1CR1N+OZCi1VoOZitw2uy0ILHA+vwlBiyFYhJhtgpN6QU9h3k6FWNa
mAewIPTiy7BUZC9hF/vpoLV7+gtbK0xglak93jH0aF5+23Se7RhwSg0EooF+n6rDSVcoa9/7HVHp
km3OEL3wtlyT0IWwpiJPezUYUd1765XOfdQcpPxvj3IdCKD1kqVJnI9nxPo7enEDJR2wNpg9SAeT
pxU/m2qe/qptpcPx3kz+uT3e9dqh0oA8OzgxYB+Fwcu1qxosPSlHm8E8V/N/qPTO83H2jHgvt79O
Kbj2gFhAomm1v2J7JK2O84ZelkFSJcbrYPfRi10q8VOeRs3HNA+tUxpb+oMhrPru8wenUpciW3w1
0plVGB96R2tKsxRBkYbpybEWivHItXif711ISd1E8ZxkEzuaNXUnM6yZNlnsLHu7Sc+wScfXxXD2
XmNyK1+is3R9Ylwke19gJK0bUzRbCE8d+yawFLs7FrmT+2K2/oCjZYKAlCcHLTa/bcqPfIaftye4
wXNgbCnoT0pBbVxdPdctkZp9PatN4CojFPBY9pAUriOOtKL2fll1/dnIK+cIJO8drVyrPhuodN3/
NaGskh9S2uBSXpNJjREwaKmVlkt5SSZfJGqfHeylTffc4K4PosyeZMrG8xogfHUwEgdiWVsoHSU2
3flKH1o3H+1odj08Rc25P6aR3iwfbi/xdcbBI5v8CfgdGOHK8rbOzEkxm5qeMeomH6BhVc7fYk6z
+jgVVIF34vj1aCgL0ajME4lkjcaty6NPgagsiAq/ihjVg9Et+oeeUI3kSrkL2W+MJaERZGrxYpfy
2JdjWU3kmVGSVYE7pvGjbae0ppZF/qgsurZz019HNEhtdO6gpMajE5Hiy6ESwtnICldBpTbt0aqn
7vPS5+2n25/qentI6UZJpiI5NEhjLkdR9aYMIxo9g8zRxLGsbOUlstwhcJdE+VSIVtuhVWyMx8uZ
wMLNgw/i2oEui5dw7vWkDgzRmVgCJEY++8oQYQEOXyBLD5FF++f57kkyGO8HmEQyUVydeDrMm8LI
7JrLwUEat1v65w6mxSms+/Ylq+1wZ/9ff7pf+jLMUVrq0sdwuah5FvfAxRTYcGf7lhqdco7mZjrd
ntT1TURVTMqRQai2kaZb7Q+7RDykMyCoqGmrHWJkCD7VCLI8lNH83dHiPPJrp3RPFJ//vD3w9Rkg
c+BFy0sPLJeG98vZlZGphyi0gIMU5bC8eTyMvqSNNg/v0GiNu08BAZpbj3YhSe9cH7jJGZOKvnRg
uybKAmNO4kMDXL7zrL3+YP9PZouzwCEw1hLKeZNB2HLjJSjHKZqOdOu46QHp88m7eyfSUQvZAbI9
HBwelpdrl4RjhmFSrwfpNBUvhRsPh9aJmw8ZPqXHgbty5z12/a0gPkC1p76MhgkA4eV4ihWlNpZF
RlDYiu7ht2qU9WEKReM9mpVpf7x3Z+DKwDGDHQMYgW7K5WiWgJ+dcq4DR7T6YUE34BxZU/zW5aqy
s5AbtzipEKkyLFAO9ZW2thg7PffmuAvKIcwfqYTSX5XF3c9Op6kdPcNkOFadoxwlL+096+ukpAvF
mI3T7Slv7BzIx+gVyx5LDX3SyykrXhor/JseEkRWHbsuz5RXG7EssRNSrj8kelgQTUnIpB7N+pWZ
6GFaNlY2BEgSmRSidGqJEOSVp7gbtZ074XpOUKkAC8CS6KzhPXY5J9gVWtGjKR0YS+QddbUeTxnp
iX975a5fsmjMyXZRyhmyZ221WTBqSvUBr9qgmSrlrzF2p/m9Aw58yNox+gL7LVWQY7bmPWMP+esv
U0/a18BD6DrkpUDb3OXsDLvRHFHVU7CMjfbQ1v34QONwdmqrLHtXUF28+wii/kbgosUdyid33+V4
nZOJlhSPCBbPBZoNaXcu29Y8JrTY7KS2Vx8OdR8I9/QWcCp42K7uuaGcrJEGH4MlRXB80Ebn3A5J
du+Wl6Pw/qDFjLSLS/xyQrFV2AL6khHwTvpPcxvX14f67tuNQSR9UBJKCV1r6BY8pUHXM7Hpga3i
5ktdOKKIDqkTF8mDNlf2v0VfedNblHVZ+ZjVRu7uJCoba8mLEkYw0IB8wq4iZ1OlIhvyTA08yobn
TlXcg6HH2g7OeLUZpZi6tAIE8TB4c62+WMTRoAPRU4OBCtFrYk60yWlK276aoklOsz1G473bkalA
bCV7BXinRro63Ek41HhtmFqAz0P8Hbcf92OhZu5bUenZvXVRORRBhF4hKiZXunSdxUOgDl0t6AUe
juHcQQKlh2fn7t5YQlzAqGPRJofl2FoIJzGLkBzBsYKstafPcaJqh6mqlCO2gQXNAEZ+vh23riIx
hRje/aQJNkk5j/HL7R928eyNc2sFyHfb3ikzag3Uza1pANAWZ0ifbg93vQ+5vmF1AArxVATcuBzO
UxsEiFPNCjwyBqwWhY5DOY1Mzff/YRziIWVfCJmIX1yOoyYT+ps0YwW9lg7vRSLIIuuq3bnGrj8W
QBu0A2qVvDUIH5ejhA1NsHWd2wEH70moRXdUrDpoNFc5pmnz7faUNr4UN4xNcsy9LDtkLgdTQ7dJ
3GqwpMd1cjQ8Jcf8Ui8R+G/2mpA2hsKvBViW+MvVsia2RWHneoM9O0GuwCr6WRhOiVNGraJNnfTA
UjuJ1sYyUgiE7wNyQllwzeDrh9jJLITkAxs8+5nilyN8zevyBztSYap3QtkrVWxMkEUkqyNi8L/1
k6b2yKBsu3YDu+rHc6ek/TnM8T0bB7En6bw5lOxWQKuL7rE147Ozc6tW55Ghkg43EGTcjOGE8A1e
nVWVqztxfms0GHiSmgJ8zWVzuUlQjSiHube9QA+R2emV5o8Ez9XHVtd3DvLGQOAUaJ3x4cBG12Yw
iSYiOx2GMCjoVgimxB2sUyda8afZRcqe8d7mYJAe+QuuJQTIy1nRdpYXMc6GCFXYteknodv/pbQ5
hA6o3D/uPmYQ6SRKwSXGo3CV4IxxpMak42GQ6tZ0nKq6ehQObFlF2MfbI12ljDxhgMwM2WUnfdlW
0QNef1M7jRYGtqjSb8jAaM/0auYPZTPNxzbtloc68uLH24PKpbrIF+WgUtAQiX5gknWRbilzG09e
Bi0UQz9nDvXbJHX3lOavTzTxQ7qOqJIfBUV29cESotOAFWSAY+Jf1bh8hVmNymolHH9Omp+3p3S9
OxjMlfg8SDY9Bas9n0Zuo/QJUTjSmvCkNVb5BCBcPxpLGu9Qza5XTw4lCSLQH8GV5bx/q45Zg9f1
86hYdGAni3oK+Y9Tusdkwn17TlsDQbxHDJLFkyWHy4HqyIxF2OcOzeXm/JjHlvVIgNmzO7negdRR
AcokMserZR3nBcWpaXILRyIRuY9hJnL99Y9JV5+szvtQeN7X27O6FsfiRmYwaqnUqcjrVwlioTR2
kjSjEyTa8Nan4pjWM1r39MANL57anxOzRboIeLpavDenHKND4xh7PS9yP1weAX4Eeeov6xWC/+qE
0y1GyKKDNbARxsPnI2/ygw46+ViIGM3MCrXmYxbXsx86Q//p9gps7FXo4jJfkPZgvKAuv2uaKabV
hZUj96rw4cAoj3TcI/kmsj1jtK2h+KhSUELSe67OYCViPHMXJ0ghxj+7emYDoVECLMdQ24lkG7uV
E/WrwRHS21XMTOvSwV6GFa1EJv4paP35TzjN3RqRbB6iCTcOjCkWb7V2PI46u8L2K8imOPtQOWP8
JtJe2UlGrufCGJgfkhhw8hDXvPxCeVgvuZXN6Qv6vwaNV8xIPZhxNUZ3L9ov01/iJBsR3vHqiBda
2QyjMNMXKDUqahFKfkQlUPdvb7iN6Uj1NymnID1rr3KrqUame3bTlz6bp4NXWe9JJfa6h6+3GlOh
wZWZwNvDleVyzRJlJtWPrPSlm9rphH1JdJrMSvM7TU3uzjugH/E3dH4Iqlc9F0ZczWjqVdlLnDta
9jzZTjgcqFwsxmPZhMVeU/r1RUacwhuXtEP2x631QvsCGV2u/uwFZY3K9pfWqA+KsIy3qM1hBhbk
WndHfjmiFHkioSFSqpdriXFCnGXNmL2wzALDe3rAU15pO2nA1hf7fZQVchtmOu04Wpe9QLPwUBi2
kyPdmZ1fN0m+M6G9oVYxv1IaNhx2Ji+qVXcv7iL0d6Pp2w+zM/f3wutURRx2IqK4kj+2thMtnZqX
nsFQU4RiWpSOjt/C+905uJt7grtLZvRs+DVZVAHJTatOzV6GVFV8HDYfps5BnMR+7UVX3w1wMCXe
RhRHZP16HY5w3LPStjayl5FE/uAVw3wKwz55dtNx70NtzsuWbA2ym2vmXTVVU0FczF4SY3nL8/RI
W/xzH2vWQQzhXtvz9SUMsi4RDp0uV8lzuNzm/TAXTglG+VItVvzVadvF8HWMVTQ/1drR8IdSqnl4
09BPxyV3doUXt3YlQjpyrlwpUKgvx69VOhOMIs9e6JE32Pd2Jw4ZZLzuMAAl7RyBjSAsa3WkPpjl
0YAt//1vaWOHxUkuUs50h5brG1l99QCCHz7cHepRUKZkDJAjyeerg2bHrj31mK+9JOPk4RduJo9T
N+xBmRsLxyg8H+jucICdV/ejMas6AI5GAK5QFktCZ0HuOnRR2nN2u962xpK0FEmUAD5VV5skrswi
j/I5fxma2dNPWlFHP5wwbBd/HrxqOvR1xeVcOjb9bk0cZv+V9D1psJgdFSoAkqSvlWIt//Wi9N6q
1PUUnwRCNe9+FEAZR2yNUEDUoRh2+XWXXtV6JQ+zlwwc7W9kf5vTOCr9j9tfd+N0QqYC5ARehaC5
RnDTSWkSVCezl1mxv2RG8uhCGj0uWDBGmb73kbc2rMwX2K4yd1iTEJo4LpZKlPlLrLvVuekrKVMx
wyi5PzuRgKqEYLhfcei+XDqbjaplbpO/NEqYH2OEnf3YScydgL21jUiA5LJBrIBVfDlKE4910vV1
/pLUxttkKgrGQ2Lxhzm6/9kGcgCRQtbnobat+9YqyxPKOJj5i7Jk47HwnPk8F/F0vr0Vtr6OtE2X
sjEyS1jNJy/ruANkzV/+j7Tz6nHbaNvwLyLAXk5JStpdyd1Z2zkhnDhhr8M6v/67uO+JRQlLbD4g
QAIkzmiGU55yl8oTZVguxYg4rGH+/A+j8LxwOa4tmO1B5wU1EnRKigtozPo4uXl3MAfARf+vUbZq
bVSY1UaPleICozwNplEQCvfLnp7HvRVbO8erew1v6LaA5MRMMWkYpUeiNqjHXOcmQAH89bnc2Wfk
0CAY+Iv+2LbTOFmVYg51vjwtZdzhQocHw/hOzY3y6zLHxp7S9N3R1ktn7YGpwF6ud7WTpKlpoxL7
JCb41b5bmXYQabkRitRUf7x9ZvaKNqFqSj651UNJrCLKaLUsT3rr9iegyXnh66znD61Ixp1nbP3d
1+n52qwl6QHivVZZNpd+o05LNTaWfEoy8OTgFvq8v4zupDaH3I5S85ArRasGLvaze0HJ7TZZHV9s
b4W50H7ZXnuykLUJVF5/MjFu/2ZNaDBmFrSK1xfzdhTYVMi4slc8kMfbinDezR3rid2HHtvyqEdL
/ahqY/NWHBnI5jUWwO1llRLZxsKKVnUyNgd8JdHY+FjjAP84KI12RK99752+/WJrQr4K6L2kgVuG
WIy94zI7q6FgUTqB0djlXzpSQx8GM3ZDbVG0v+3ReDMSkPnhKkg7ky4SRaxNtKND617mnPnRLE2l
bw/eEOoLny8YU2D6zjiOyc75vjtPaKbUa5koRdTrE+c20TJpqzW5kU6qH89OAvMTG4kO/84jhePF
z2z765s3C7EF+ruo9xjmTee4HCJL7yaMMdLZni7K1A8feIjfbIhGrwDKHYjKtZYPnOd6Zh7NP6cs
VUZJFEDidqo/GJHanl6fy8s1cX20UXfDvYAHcuVwbEESnptWaqwg4F4IU0xf8sQoKkTD6058LcHp
pY9rz3Dyy7TuRz+CRjlMgcxMVOesVkUWnci8jAKhLesfE7Sz33spAN+zmrTO5Bte1RUH0yj6zoc8
4FmoHqblEMAeyPeerdvLl5mwEdZ+OvTt7RMsEb6qTYeZiNbAQg4LBfNfbJ2xVRW5rHdV4u9cGWum
BNJ9VXBCP3XzfaKh8hKrSs7Smm31MCCi1j54aty6JzsSmnYZJ5S7z6NmDt4zyn1V/MgvLLWTIlNa
CCjzVhXAZ0tpA2PBD7j0rWiRMQKNyvRVH5xBCdzFiKp36dDp/fs+j6Ys6IQ6q3+mdllGj7bZ1hMi
BpgMPE997Y1v7lutgoPkR1RHNfr4m0vfWjrZqkLNz3lTkkf3S3qsvLh4L6jVHV7fhbeBNI8mbCiq
6sC1CWyu1xLHFSRksq449545Qy2TxaHrXBWgArsnquWbdQWgBsD+AGJIPQd24OZsuY2Xq5Eui/MY
dV0ZSisq3LDHROOzrmeWuhNPvRg6XJ8xWKWI1oPCxiIZGfvr6UV0NWmDMFyJHUdf+XJojeG7CxLQ
CYecanrlo63tObB6TCTHfJEJKw4mS3WbjzjIA6XItCH9aXQ24rnAAYR9zLNYMy7J3KJWg3GHVz17
aabPYRM7+j/Y4kYl1G2rgtwfG0pysHsKwn8UOsnYUTEk5I85IbV/b1Wj9w/1pjbzdX6Pd5bDoopT
gYL0uPONb84LCg401lb8Iw8t/NrrRYDMWmVLXWXnce5Nf3GULMy9Yg+OeIvaA07GfqUss7KGafJe
DyOaXuaGCa+uw6nlsHQaws1WZR2zLir9MU50H9sdnJkqC8EfWpgnsch0B3NzO1UoxNhTv+BtKDFs
fkMi6orwFvw/qg/6ozZF4ouWJOLL64fm5r6jrIak1QqDJL+Btnw908FDP2LSvA5Z0qgJF3dpgqyM
9JOlJnvtmTsTgv7Jyw4cci1Yb7KbujYE1ht2d24K/Wdv5SaSMbjVvD6f9X9ydUqYD1kn8sIwvtcC
2/V88jJp3FjK7sxRyM1DIzmiYWSmlhEqrZisR7Q4LfswUer4RR8Rz1YhDGXvFVm/zfZXoKLC8JDg
mOnm1kPAS7SOjdx32db1eysds9OcldMJg0gLZPCASE01u8U/+WSrO2imm1uQLHXVAYTPAHKKbsf1
AizUUM0Oi7hzlAzfxtwcPkSDeLZa13hSs6TYuZXW87aZ6Go5zotJFoYk22aToqcamUqa9mel7uyH
SDWgtzdZjaZ/WpeRCJapGsmXO1fu3Ye384Qrujbz0e4DqLyVpEKrz8JMCaWVskMR9HFycqbb6lpy
HNuxKZ66qG7bndvn9rMy5toOISJewXbbw1LiMddn0XwWciRqKapJQdSlw20rDYXauuLdGPVL/aFp
kvy5roVcjq/v7tvTSpxAxk7chggXxbPrj7sqg2jTbK+KR5r1LS889dFUJdwufPZ2Hu7b04qUO1ct
2s9EqfSSr4fiZtSbOEJ4qNDT6as5ZMuHBXzSTjJzZ0XXYgfIU3jF8OI2E6JRpnRqwS1qL7mlBIiK
qb2vOFBlDlU9Lt0ZEysn+tSRJI6+SqW13Lllb7cRgRdwZXYwbEMUdK6nOQyaKYoaWiyEVWUthOS2
COrYLtN3sJQQBe1gJu0RPW4/45pkkNogYosmxjbI9FAqBNQr5DnOxzqMh8nzPRXsIaSS57duGG4f
iuBQq7Aigg54Pb1YzgNqLxo81dSyHxCfEAej1eKT1szmTvZ7exXg2knrjg3KiSTbvh4KMJ1Z5Uur
nZ3CitAFG3QBY2bRPxMapp8NbazeT4qW7BzJO0vJOUTKFZ4/wI1tG9QaCuLdHmSqNwn3AZGRaPHn
tO0+JTV6ja8v5u1mBRLFcq7GsVx12yvHWUXXitbSz7KkkI5PhZaQ5idoHh/b1ew8iJN8GD7YWjn9
iKda2+sg3pkrmclKxP8f/nFzJJ1Iz2EIq/HZXM3GzIV2Px5G82OFNeXOuSTb5nNd3+wvdYbV9pLM
mBjj+nNqY78gVzWX56yqa/t939pmU5MPofX2FHejzMJY04R45KJUnUAXian8UVRpFn9tBxiuZxNw
wtdRIH3YBJMtVfTSJrPKRNi7kUwPjreq4qZeNhbPdmTTcR0LX1Skpgn755mEsgvWMDeQc2w6/mAq
+RH5jfIp51l3j/ncii+ALJQgtxElLsf4T9dMRj9P0ZXAXtwpNMTjEZzwzbEdgrqwit4XeVfWQTnZ
Tijs5VebW/U7mphO/lEzU83A7mpEG6V35gfPKsxH0VtRFkaNenQUT4oDVn0ZJHbZCw+EH8K7vt1F
1GnVxtCylh/fuR+7okG/rPTaeEp8A4CvGwjFc54sDERhBKG/Uhr6tATDsCj/dv1IhB7Dff65+qNH
wZxq3vvK7Y/pBOgJEfrWdwet+NL1BpmdK0dpBA5PqR/LNjkZCFoOAZmsa/tIqP2sIs3wex3p38ie
rINLsDj7sqnUBbSbOwNqNiQAKqsJUyfmgLhoJflRZM/BhB/JEPS1fTSWApVKs1JDlwdUCeDYgWSv
Mrxy/x74Az/NpcUsVHRLbvqDp+dVYGRJkh3ybhDDk4tU1hQg1dg0/phLz3ko9B7Oul1GVn9KY1l2
oZGjdnLALyTWHqgvRd9NdU66kI8zcHarYZj5qYmUpZ8IBCcCYapK/zhocbUc1aWUYufeujlVIDih
HFH8RN8Qnu3mCZKDNTeLYkJ8EG5C0wnEwRc9E5npT44qvr5+hdy8qrykcLiA4JqI5XCLXJ8qL2k0
fTIH86xQrzxY2fCtqMo91MbN0YV5A3+Q6jENGNSPNtFnbC+ZyjdxuYlTFCINijJxIE0pmJIs3E/q
4tZR4Jpjx7dulLz6qFSNmuyEhjcv6/orMHzlB4BAu5EJqN3aUGhbuufZdOltxyrdPq8T76wmwzHd
w+ny9aW9/Y6EtuhTavgwUVO7MVGZhh6x2gF5OE2gRerEc/p3UkVeE1Jibz+9PtjtdwRDveb/dJpX
PZvNVay2fasm1G7Oo17lgQN7LZyreg+ufTMKaPpVS3b1hgE+veVOUkW24pgL4yzqDNdNs41FAlcg
qrydb3WzdmgskANCFXYYkQzhelsadTFGUVlbZwUbMDsozDx+Hkej+6e35nQHW39nLODSPGEr0gth
i/Xf/9YzX6x6TMbUNTALEq0MkFwT9uOSFboW4ia6K/Xy8imuHjIQWBQ5kA8kjiVQ2JwGZVorRuVA
MTFuxoFi4uhFvpqXw/TBixJsV5es9D4DLknTB73VqXZb0i3HJ6u0xj7scMuw39Ux0dqTxJQy3Vn5
m6iJX0enD0uDNV9lYa5Xw+3ivOPJh6ZBGfiAR1TyruvUGeCgUlPqmZ3mXdlBBttJk28O55rxs4FX
JBLYmq0a20zXLMY7zD4vc+Kcys4rpu/x3BbOaWiisT6Qxcu3dtNhbJCxUQoEcHW7mds8jUQ2xDX3
7JhHx9x0sDMT0p127oGbKA1EDT1UdhbSF/CiNis6mKibjVG2nMtKiw4p1H4/m8ZfXpN7Xx1jQSuh
jsxPcTXtdQlvT+uqDUvRmL3NL3gpKv22sY0sz6EBN8p57E37LPopewIX++aqIzUaWLmAldEtApu3
icsGK3U7LcogAuA0wz62+mdnaKP30ts1Abrdm1hHYtsN52Al92yBpl45iL5yWo8UMC8+D4PjnpKq
d4+tO4nQ6dXoHzvfk7243ZgvPhp8OLpoqyTZ9XkY+j5tFqJV8NGJ8Z48qcCWbdKcInTFoiynROlK
7607hroq7XBQHmtaz865HrOiTVGZ1uSdLU1rvvVydh6MtCsDgDfIt9pxUTy0eZH/1VS9thN83Nkz
DE0DaFW0R6Zws1nLdqIEO5reOcoj/YA/tXHw8tn4L6PQS6POx4rC676eIHyvVKjC8s4lJWt/UiLT
F8je7Czj7cWOkR+vFV2mtR7ubnLNWR37XOkV7zzrUR2gZ+WGXTN1F7umOv7G55cvxgAkJtRF+cfN
LnGa2RulDWJYlJn2F1XF5l1Vlcm/r49yc5MwCmKwXM3gUQE/r3HWbwfaSeq6l966/6l+y58OniEf
DCmq6WexJK4IFIf492giW+L4taKVP18f/t7e4J7lGKyRFFfL9fBLUw9qPcQeD2WUBqLEFkWVw7zz
AN0Ei0ySKwXqCGPAcl5/xW+TLJZGTsiguOcC+Q0ztBNHgJrLZTL4Q6F6mZ/ix/WX0fStpEsJkRJ8
QD7t4Wvu/ArwKCahG/V2hD42R5AYHC4kadZZDKNrHfRhrj4MqlxUPzEn72KIIfH8ItOlDNEiT/Rv
ZplggvzmBV/Vf2mTUgzC1XPTYdGUmtthEN7ZW9LqYEYRwmVe1e+McueG42ojyqLcBeNtW6FWImdq
9M7lMLpj5eOj/qOOtNTXjPqHtjhvf+jpvoGu58pcG4zbQHVJIz1b0CuFgjeq72GLxA/Ac/v3RoeN
m2NGezzQO5fAWuQnVl3bznAnr7dTk8cJBbcsOo9Y7qF04FqXbEo93+lsuVO6e1mp68gOODCBMcQT
3C4Btl6PFc8qoiX4hF7E7EoR5ryZq5oOTqx+nFfGp9nJo+JoI53771ijdvDB9hI39RWBGmuR6OMY
JAYOAuGoTc34ra5y0T6rMifSTtDgLf2qcRcnVGMvtj40LO/8QavLKj5J05l/EtZZ5akcqyELR7RF
1MtQ9m4d5ktEc27GzXwIBxt7i4dybJHKNiaB/YQ+cpb9se3691OvxGagOTLT/Nwb4uyjOVQOiBir
s9NTQyNjDjSIHn04gpZ0w6KMDPMwibn6u3BwCzjJuDNGDqk51oGnaNb3EX/ryp+83mxDFaILmDul
ztqHxbBl7beeHQ+o1a+Xs5bLeXmaKgfhX6chMtvZ43ciB9C3FKqwS0HRaetzTcgJSLNhj8OrXg4I
bEwVrUE1fzcM6XDIXUN+1KLcjXei2js3JjgCmh5wY9aa1Wbz5RMKmFPSK2e189LuWcXBhK0w6Uq5
E8veeRmIMOG1rvoCNGTX+f92acLvmxKtG+NL4kbt57IdozS0pn4pHhDwdvPE1+kZ9r5Vua3zaXRh
BO6UIu/MlOQTrhH64bSXtnwrXCed0WljKIbDkD3Xi2oejHq0d6qA90aBlrlqlK9HektqmnMbv1UO
1HlazPiQJnMamKZ4c1MDgQ0yaKoiREB0ATZxg+e1pA0C5qIYu2rydaeQD4jpzHGgtNWefdztzuQh
ZT4omcITA/N2/eVwYDSnti7ji4jn4TJiyxSOM3uyKI3kkTJQ/R03rT1H2dt1hBCG8CRta6KVG+5/
J2evqEc3vmhkdYHXdzHhUftmNOxKskYrkfrSKtyzxdzmVPi7MbHjS9rF2qNZuuIPj96Cn+gTxc/X
n8o7y0hcRDMXFjklg606I+XfGKSPEV/MXAa13f+NAAp+LHX/aFNLCl1l58DdPivMjaYJ4MtVn2Qr
xJe6hZZEUZ5cvMlVYz8u0iKgS2c+ey3B7Otzu32geVDo2q5WTNQNtrs+zmtFttjfXqzeoYUh5+/I
Rv2KbHX0YUHtOSG9wDmvXzHqT1ipAWMmO6a1cL0jZwfto6aLlPPktloWDGvyeratMVa5slNF/RHl
IzdnMkVJHsTAhdCFBtRVn0Z0n1RfJIVmnrTcsvpDT8/jBxrENAb6Sa+Raqp7Vwlsc6mbX68v0p0P
sio18Xvp+pCFbq5aG1V1xxCtjXg8CvJ0uH9lgJeeUr3YiYJvr1rqNnAFuM0RoqJEcr08i8cjNXq5
fe6BDMB0pK/zmad6noJEcY0PeDYM57ls7Y+tmYi/X5/kvbEppK4qmpA1b+hvY6cOcKkgILuxepmc
UQ9sURj0KjSBNRaqbB9XZOk7UFj1m29edC1XnWAUpV8KV9ezds0yt+cJHQNy3/SY9bbqU/Xzdnb6
nY+IHglbnSYPeJotpEjS2RxbCNjnNHXsd+Wi0rSA4D19h2gSfXt9Le/cgWt8r61VU4jPL/Cm35/M
udBZTduh4rRUh7iqxFNjuHtvyd1RqGnBxYFKCFfmet3abK7aak7cczPQq2mAH/CdzL3w5s4NQUmW
FjwOdKtA4ObFEgaoL9G70GLT6U+llZ/mZtVxJHfwjRatzrevHCeAK4kLnjxtE2wkWZNZMh7dM5bB
7sNQZ8ahUaw9bMO9vYAGCbwpOv7IuGxGaUa9RHqzpWlgOfMfC10il4TXn1Cd+Pf1+dyiq8BWITQF
fvmFTbH1+/TKKbZrRXfPJi4ajY+2UFWEnjv0j5XlDHFodPn0vR7JM30C/6wGftaLNFBt1LcOr/+W
e/uFn4GP4Jr/gsa93i9T7VZ9MUj3nCiKRrYXL4Fp1+7D66PcW1siDroxVD891BmuRxFd4sC0sZnw
mI2+Yk/9qYiqwXfktJd/3duagMLJYVcxA3r+10NlkTE3jUFjAjRk90fpqv1ZH83hG7qZuu/Wuvfp
9andCQRW31bSBpO4ijN3Pd6gL5NVFI2HX0kvp5V80T7UUgNDkdT9F5qzZZAMzZv1/Vc1CHLnVeSA
DskWG5cKrdbmedVecTPUk6JBeTfVZX1w7Tb+D/fW2v6mVcFLgLTx9QQnOJlREnH65Ei7NNZ6JxCy
2fO6u7cP6cEAlcWpZC19Xo/SpnEyWR37UJvF9KRUeXKA5b8Xh97bHKtm3nruYExtWyExsrpxU87c
jiO7farS8WOa1NW72VGrhziumn9e3xz39j158aqp4VGn22rKNXrrkfty0DPCuocl1qyvi4ruop2Y
xvH1oV6+wyaMonoElvGlB8gUr1cwcVFoiqTqnQ1rxpKOn1N8HLze0HwpJ7MPSscZyvddV2uJ7yoG
Mox620rFj2sl+4h4oPHcj3alPS15Xnz1rKx4jk1r+d6g8PK9iurlI3yV+Edm9pka1EL5RilUP5ZR
BuhAeFNzmqLWmh/MvinKQ4PrNLL+eSGdA2dB+24Wbq+Gws16PH3SktqalpfmDvLvFrLBIq8oH3oe
KD1yv14vgRPD2RwiEim9SFyv9YtiVgc/6wygvmhxWFSZaFnO8U9XL2zjzwQDdjc0asuEPpkCdjir
SM5WvGEANT5PxWS3gQqX7gFGRoO9UlfJ5hgJkUWPldqL5KNZKMW/r3/GOxEXahMQrdai+KoFcD0F
PXEqQMnclLNeShAGeqwhIjnND1291LnfpJP7OMzLeND0Onp7+cCg2sutCcSYOuCWDKWiiSUbSstn
t4Z44mXoABBvvz14IGigpwJWiagW4Nv1FPPcgic0Q/ye81lSGKMADEBCH/oyzKq0IY4dirf3d3nY
EcVC1gl46E0nx3HKTlZzDLFQUPGxRZWuJomKPzdYm73+BW/vGADT3C2gDwBRq1sujYo1e6li3nzJ
6OCAvV/EAcjk8OjWsxHWeTHv7PrbmxP8KThplVFxLdzilOI4Mj2xrMtZzOMhodYZYuO2FyfcmRUN
AETnaNVS9tl+tFpb1Hypk+Ji5emCQad5WgqqZnMZHRV3dnYivnujgWpbRUc5y8gRXW+RieC19vQa
wISWD2GrdtlRrzRE37X2T7u0uuPrn+yFvXp9d6IADcMDBu1aPNiqWOYzuVebTuXFMHo9O1GpAO6k
wKcTD5HpltmlEHXdPM0mNAJ/lrABwmmxPDNI1Mz8iQWz6x4mtRbFwZYdcB+nW7r3E7QIwMB5Nv1V
q0bdUcwsU4fyZDmXfy283l3oToP4aTaUcBEHGJyvlsZzEZZz7aV/JCBV5Ecii6ULoajk6kHPkfA6
1Eo8fB46W2v9dlr0zi/nHHaO0c7yV8xGH3059u5HGxApluF6O34dTBP6sUU+lZ3sGtpuuLN8fI3N
6pE6kQoQPq8+rpuXZ1YSXZqYbV9oKySBZsgxLOtSHl4f5fYtBfoLTnZt+VIm2MqXaeBNmsFqq0us
WNZXXZnd52iK6u+9mb6ZJE7Znk4of1H2I1BYj9xvqZruzVxK7VBd1Fi3fOQGsoPVq3sKLHcnxDtN
05NGwY1UX+oMXgFqsrosSOMfYZOnhwqY37EcdqP8e0PBN105ASjZEOpfT0hR7BTFp666JGkkTwo+
IojCtvmpgROx85nuXEdkhmsTaYWKg3G5HiqpvFJJFKO6IMw6HDvbjY6rqePOlrs7od9G2XQmKT/X
WV3O1UVB4/yvYQLXIkZHO836ku3cr/eGosy34l0p9tw4pIi0EiqK32wG0X/GLhLbvj5Ognke90yZ
7i0dbxNGaDR1KLtsIu18zidwf3F9iWM9PwMOSIPCU7ynt5+j30fZRBgdOiitAIZyaQw7/TqlZuS7
uZQXPCP7nbTv7oQ4QjAvSf1uKAqxkaitghv9xcCS2yfXVANbSd3T6xO6NwoDAH6jDYak0WZC7Thm
9qgb9aUo7OigYH906Ppqz//yzjaAy8I0CItoO2y7lpQMkrSttOpS0mryaYhPD6XbfW4jpXhzawPx
GECr4Bbp8JMSbU6QRn2oH1zuhWoeUxqkWvwY54P79n1wNcxmt0WJ27uWUKvLaBe/tMzRH0gCJh9p
sD0PyntLBx6Cqhf8TgPt2usJIaVYd8ugVJdsSN0j5KSmDzIjtj4CMczcndDhzmBQH0nyuFTZ5lsX
NWBfaVZ0dnPR3WI8pSkCKnXTFj+a1tlTIFujkM27R0UPOav13WP3rRvzt2fCEbGXeW3SXlYRDsSM
Z+1D3y/2uV1yLdDL1LoUbmfuxSp3Bl2lw2kuUgymZH49aF23TuyOfXvBeVgZj70dR0OYCG/88vqp
ugUkYNNGpWaFT7+UxK7HKciK9G6xK+6F+eMsWrQ81Z95U0OizJ6y2kj9eFm+YAv+/Pq4d07zWh1b
0UioJEDzuR7XFcoyZ5GoL1Stym/tMqQfsfWpDjujrJfC9bcjZAE/g+rlipHbQh1SW05Fwom+pEva
65/1Stpx0Ji8KdQWq6Y7uWqUDZ+mxkjMd4MFPNDvMc/uA49nbb5gk5wl73VJ++SpL/XZe1eN8dh9
ivUhrd/JCBEyX84yEYj/D+MzcMD2b8/LsvipNmVcnm2KtM4J107ZYVBqNURMMZ/84LUAMIHrQX46
qyCxtUCdBBnYNKjRn8lklravukv8jzPOWDFpzVi3XyankZ90qyzGoyxM5XNBqQo7W5Gl/3ptk4yh
HWX6d63ppyTsnMkedm752xPHUoJBwh9pxVJu+zcK6r/0pIv6shQQxp3B7oPBgtuQ52a9c7hvN8f1
UJsTlxSy61MzrS+J4eSHHrLZoYXY++YjxigUtVc0Fw/+tpLSzjN6jF7LCxnFyknLDCNoMJ/5D6NQ
1eblgs2MZaZ9vdEHc0hSfORaLolFOg+jkcwNmhKLne0s2vo/2m51rr31USH3JfG+Hmhmq0VWx1aP
8lYLOncWYTtPOM6bSjc84n8stZ3TdW9HcAOvnF1KyzQJrkcUbpGOPfn1xUx695flZO2zUfe16lu0
InaW8aXTejM90KaY+BB13vA9HS/JDaXvWpQCWgt3QCsXzafZbZLlSKbWfR+0aGi+ugsaU1SkbK0K
RW8u88mK3PRbm5aN6sNAVqvQrdrMgyBgS9SRZZf8KKBfeIHb8vYGkDN0g7auZ41B3sti+mqbY+H4
/dhb7jGR8Ar8oa8W7zMXd76cTNRg9SAe4h4qMTWxxTfd1DJPfWx3g19ziQ4hHtBSCeJGcxYfJ0G9
Div8zWLXdymGDI+qM8s81Ksky9/89EOdhG+IxBKYN9oQ19+HRVgNkSTfJ02bA0VK5ZB7We7z0O3J
H9zZfOAN1g4ieTUQgE06UMPBsfvGbC/dgoVIIUZEp4Ux0pmS6kkW8dvB9WgtoFyP5tbqKLwVE3Ni
PaF3OLcXK6vyvySSYoPfxE1Hy1xJlT0s8p37iKmtwtNIMK0dxOuFTNEMspuU0VRVigDKWBY4SaQF
rz9Wt3EGc3IAx4ItXVEbm4KZR02nywmlLzPNms9s0vo5H9op5JbK/cmI5bsu8Yp/Xh/0zhleU3oH
iMhLHWbzDhuTzLU0ZVCrmHV/VIuBM+D+MstJhv9hJLYh8QybBKGW60WsvHaO6sFtL3G/AMdDwaJF
y7XEf+lgpjwtO5v/3jcjwOB7IbdOsXwTQFEayzIVFZ+LVKfoYOCx9EHz5J7/5L1vRgNqNQJf+Wfb
ToOXmVlklU138VpVWn9bUNMmvxApZqRZ49beBSdx0z0oRGB78I3byA2AIfETux8yEAn/9XrmmsTQ
dnK6y6iP1Z857/Mc+wo8Q8VX4lrL/aQSPZJGWZZL34gdpfPT3EjsnWfn3gaC6EBEQHtqlSO4/hmd
rtXJKIruYmm1eWw6s/4UTWb7wZJp9/j6Drr3SWmwkPpRSlnNiq6H6lO07HGZ6S5t7o3RKbYS3T7O
EdoDh9cHuneb4QO5IhNWQvG2j9kNGtrllsVXhbz5FBdKDyKlHdsnT1/ksw3ccgf2c2dAFNBoz66n
f23oX8/MVqSEHCPaS+aMwIuM9C8vqXLfjfMUjPIe3O3OJ+OSpmhNk535bUvXVhRPQC54F2rFaD8l
eTscUiHcT4M57wWNdz7Z+h7Q7FvlNoGWXE+syfD40ieuFzCLAJtztfDnajTf/r2QReT5AXVBkLXt
v5VFqk30FXl9eMW/UFaRdIDSWn9vTbP9B4Jse8T29TnbBCO/D7jtPkswEWg12e2lr7WCWCT5VBfF
FwmYG0T1O1Bj/7aetdOBvreUpDJkMjQ4CMI3r/mQViyh4zBJqWhdsCzSKwNElbS3l0C4TFaIHVgk
KiHbm1MzorTqyX8unQctNWp6xY9arQqmpd0rKd+5PhkKdCL8LPgUW+8qJV2ULprL7jI0Br10V52W
ixfl6WPZLPnTkun9oVSjPQjIvVHJPKlVAJ+BGrbZlE5kOVE2J+JSLU78MORCO8bm1B8H3Rwu5ija
B3sq9yKW+4PSLALfgpbnttwzlXnsmUXUXSqaKY9dK0dfHyJz1bTrwrTi3S3q3SbVrac264qiOYAa
bk2qJJtHQluMDHBbLS6jbNvuGCl580hvVXxCaRzMsF2LCumJogo71cjBVLt2foGQhNVbasE3f/1a
vXPvAJ7QYHnAT1wBoteXQRbDHeHJ5sdUNkCNdg574M1BjCPtDqzszmKj5ofMBSw1uM7btzEaZdFN
SN1dJjEVP1NDjf/E6bF5gqWfffQMpSMIqePT69O7c0Bp0dHMRZaZs7MVwzHbkUjDrPuLYsr8vawq
5wk+ebUzykuefX33UEZAbHat2KDXu52b7k34fJqsot023aGctQLt/c5GpgFjU6xeM1jrhQyLPO2f
6IUuYdkXS6gX1XDsywGdMORXy7d9WYjl2DOsvWzKpnzgLQ5eSHuys94ZzqpLZcWImuoxk15ytib5
RvbhOhSQd7L11ciYv20yjbRJgcZ26XxGEFLxdU+Lff5r+/imb/kyysqWJwRgnRF0u96qBS7ZhjO3
81k1CjVILLU7EvosOxH/FsnAMKskHqwVLiL6oNvSIhSFvO/SVJ4NQRX4UnhN0p2mbnG4C+lIgK/X
hKgfGrMyyoONG+rPVBH2+N1wx2EA8Z+rv+wik9WnykhkUvp92ts/cvi8xsEwK+ci27oBAKPkhnEQ
seq80blm/f3MAPYYLXccUbYlFFq3rtYs1nKuZpvKP1yMmN8wgMoqjWJn4784+/y28dfBONNA93iW
2PlbDVyPSqip9plxbmwNvhgVsg7h4AUFEvYBkAIbxThRZA8ZRTPdLzTqw0ccx9Q20PSsHkJMiqxf
gseo/2MqGzv9EKv5mIdmWyUIpiqxPHnLMjp+rinDc69PbU7aVdid7pd947KAad/lz6MmlTY0raHX
jkaCUAljL1m9M1nnOsBY5wpxfE3PKVBBzNvc2zb016wpcvNseGigQH7J+lAqahwUemR9Go20/Lu2
ujc6rryMyi6kXGCQpJE2Xe/6aUBQRGl040y6otm+CZTwJKHIlb4p3gr9fRmMcjqsdAgXVBTXJfit
rG4ZQnh5Js0zyloGV1giQ1jH3U6XZRNZM8pqRcF1ySYlbdhOCXK73jqpY54XFCQfzTGJvxiF6b6z
Uk0+YMU77ZC17o0H+nFlvnEeYHpczyotvBlJDBQG0jSyfTpw9ZNmp9mjMcTgAKpuT9duE4m+zM+l
O4HRBgWe/8nb/LaKUe+JGjkl68wvSn4giDYdG3o7jzWsPr9OpPaevrk8CgTed+78bWzxv6FxMXlh
B4FT3HxAUesujFD8/Fol7XxQeMmpj+Z/BIJWj1OalJdOs9KwIX855ZFX4TjpYYuwsO6v39WbsOLl
d8Dc5l4gU8MJfrNr+wrOckfBDW5xYR/J0ucggh4SKk2917rd5Nz/G+r/ODuv7riRc13/lb3mHj7I
Ya/tfYFODN0kJSrfYEkzFHIoxCr8+vNA9vGIaA77aOzlGUuUGo2KX3gDgmhoIy2aVusMdOwCvZ5F
7Ny2hDdhWdT6Ni3raltOtX5ltsPtMPBg1Zc48SV1fKGk8cJc0yuEWgOGBbj82uqyhJ5SOL2JJ2Q9
uxuRmuOBLcTAOlmPak6T7CB9o1GUD+pCgrWGMi8v/uzR6+SjaTtXE4l72wox7XpDoc+R6869bTbe
fgaOvomY9ptxqoZNJ4b4YMe/CID68RWwfFukqSAJn7FWbaixeeNn7m2ale5eGMawSTpxURJzabs+
v2XoFMHsJpBBWYDW2PMNHBH91kiB6rfCcKW3H9uIjLwXWBLuxjTR69BDB7MJzS417u1OjHI79rSZ
Nm3glf1mdjEdu5D4nU87PCcaCAhtk/qZa/pnYaKQ2ReWftslze3MPSRvrM47EWzioe05dxniEhcC
k1Uoy1iTtbPOl3EGELG+fgAkKzQsbQahdIqdpidGiKmgvHCCnO8mjkiiuQUGSUF/XcSd80LQB4us
WzU4E14Yw3jdgQ3aVkUU72vQw8jBz81XRJ2oXifjJSG3F15yuV8XnJFFDLZOPoWaqfOkpX1bG7WD
QFCQHj26/xe2zotPoWvMuUO+6a9xe5XhlG2hTfYtQap+w6jn77I49y4YB/0ATq+WLd0s2lncc9Rz
12W4BmdflOca71avg2K8FWluxOiFCeBm+CM2XXVnak3nnNA37OOTytxAhnZSxU/+7GXRQ9c0g87J
ldk5HDqvQxAg2SBYVT9VCnevKw22n+6EZRt578zMEDb7PVZpmOo+2nDCcQTgTi0vde9BGEU3hami
TIPvzuB+wzG06kCEJOgTbl8/+l8YXA5jAE9IIS9h9OpYchIQbzLO7Fsp/OpOoAAO59jLP7/+lPNg
jMuLzgYNB5Qx2IPPjwRKjnYDPd++reJIPpb53D/Gfg+tfBTWjgbtuG+1crzwai/selwRFsgnGQgn
++qhthl7nTljYdsYfXNluqWGp6BlXRFS2Ni5BemuDfxsk/QivySV8MKo0kHkLqVzRO1ufbGbRZ1i
W4PxHuZd4xaFLWebD+UlSdWXn8JVhsQxRfD1GaP3LFEw296tHFWxo4Nj3+BQdqmU+4PbtdoYFF0W
A0ES8wWb8nzyUqPFNCCBKZUhxYdvigZEcjLwL5Jttxduln+ec916kJOePgZM7VeuuWQ7tt34FZFp
9fDLS2lJKalhU8Sm/rrOK0WBOVqn4R8JivSG7sGpy3Hb8aF5JkMk7wLNyvavP/I8PKLus/AuYSdA
/VnHLHEcNw4kavTCKi069UNg79LJ7q4qW+oXDvTzKWU2aQQzm1QOUSZajfXgxIIwULstQAa4oRq8
xtyWnpuZF6L683diOl1wI1CA2PVnZS0/kjSROu1Wa6X8XJIT56EnWvN9NAWXlDfPN+KydLgjlg4P
BZfVRqSXpVfB7POsKKu8jV6MdhWWuV+LLYChpAt1u027zWgHykJyPjN/0Z6Jy9gBI0YOyL8B1K/v
/6Ce5y42qviI67MfNlSet1KKT7+6SngIaqZo6dFVomD4fOqStOx7GynGo9c1bljaXv8O2uS8qYbE
vdDseGnyACn8APFxeK/pG4bBnNWo+x/rujSvWswQ9qIvnZs6iY0L2+3FR2GqS+CE1QEZ4PO3siD6
kQ31ENKH6k2b2s0VJdf3s1eICwXH85WPrAtg5cVXAwDP+opogj5L4i6Ij32na6deH8uvRmJX29cn
6fwi4q4DpoUm0A8xm9UkDVEqc3Q3y6NX+ovb61B9avtOfGsCp7uTXdw/CJT0LkzX+asRDS5KX4t0
E0pcq7Z0qfDRyt0UWJ8P5gdmDf8XNpr37fV3e+ExUBPZXgT3vOS6UyShHnBz9w22bB31/8JO7wau
5MOvPwVUHfcB+4gQf5WzJkQ3WSRAkUTF0G8aIIubojQu8RrOlh1YCNqhfD41B2oAqzuniVwAgniX
H8fRRwh0GPqw9+TnbjaH3evv88KTFkwsNgkcuwBWl5//lP6XPcKJfml2R4A/gv6J/sUWLZjiWLuw
9F58EDVKqFecgiA2nz8I+diFNqR1RzMfo03hEg7ERpGjBvKr+Ogfzg9gsJeRWwQD1ucdELi2ycHi
3fZj3z9as9N8GRvrFzEdP55C8mGTebCozxjUZPKjon6BAFucTo/VjCjsnLr9hbj8bFWDGwGUhXkG
4lZEOqv56YjROFoRiOmlUW/HJom3wXxR/Oh8cigLUEXjP7S1gKo+n5wKFZZACQhdKEZZxi6d3fwQ
lIE1bc0Gi5BfXXJ0cKirw9rnWdxMzx/m2hgpdFYU3KbTnLjXlW9KiqhVqaLQhJR74V46q6ct9prL
xUeJiytwHVI02tzUChzDrWMLN3SLLg9rJ9lpsvyUqOqSpuJLT8Nlj3yQY4hG6+p4kKOGznY8R7eA
WMwvspE4eOaNdt2Tp8ahEzu/2LlmFS60esraVHPoZqzTNn0Y9EADvXm0ADNtRdH2u8GpVIcUc99U
B0LkX1TiW564mHaB0YLrQCF9Vd9Ii9jpJxy8MdkcnaexCLqvaZmWF0pV5+t+2VNQlrk6oFz9qB3+
dC4VEG0NulDiiJiT+S5oIvEREpO4en0pvvwUok1OioW0sXqXCqoTclegCwKI9jv8rik3iumSXNrZ
rUu1m8lZqkGL1ua6vognGAYIbj8cg2r27nM9FbsR84IbK8PdKXcntSsa4xexlUwTiS19cQIyxCQg
PTzfZYNrZXFTI92jW6ncFIPdbvV2KEOINpeYjEsA+yxDWj1qdbQPDt2ulnbw0Sz9+bFrI2sbaA7A
b8NKt2kh84dAJcV1ruXT7vX5O0/O2GRLO4csl3STiurzt3SbOivqxB+Os636o+i0ETlziEUdbF4Q
kWHhd+VOjl1ynSeA7my3qLeDn8cbw5/8TduCt3z9G52fpATBdLLoNBlQGdYSmYxCM7dymI48wLkG
t6nde6lf7STy1RdymBeGHYwf8OOll7t0xZ+/OwKqwurtRB7HLisOUDLdsOjHKTRku5w6QbbzhfxO
UqO2r7/jC+sZqRXQAOSE+MOvqQW0S6ZCQ+7niC1mdRMDE9vnjT0efcjgtxbmNe8yP7vUWjqr9ZnA
HpBD5uKglHkGBCJBi8u2zsdjqdfqqg60pLwp69zblDo66zOi55sCQe9wADFkHEbHu6jy+sLUEjUv
pg0ofC29gufj7dTp2DV9PCE8Fw176al0K8aY9G2I5fXrI3zeGmH/Y15IyuYt9Oc1i2gMKJpIZU14
TsVdFVZx6zlhPKTFGyNf5G2sTEZfK95yDgfDTLRt0dvo+c+joGgWtVnsXJjzl14euhkBNtEb2MvV
YmsGutxojmDAV+L85zljsOkn7RDoZXu48O5LPrA6TkhRaCJSKuO/7npPLx4m7pDKYySsYNpGEmFi
y823Skm9Q2swk58Gexp1vBQmvQpHqoKhg5fXhUac8dIrW0ghEqbgPYIu9vP51mH01uXI/jLHDhhd
HgTDrnGT4OSYpXNMY+NLY5nIXKW1TD9lubhOdP+dG9tJHuZ+tw/M0t40MUIHh1QgbXjhoHlh90N6
YSJQFmM7rPPtQcH+d3JdckEOpnPjUPzG81GLEVvIe3t6Yw5d7G5sRIrSkIZDrC5c0C/sR8IcfAyJ
f6EgrhGHKQZ8waj18shF1Mqt6yPmWLoiujYyekt+kA8bEevfW68tvkx+j2Lq68vkPNIiILbpzHLo
cw6tEzHklVuhFxxC6dDQli3knYkB56YkYL0Sjbjwti+NNnhO4laDs522+vO1UDZYPXhZpo5tmXTX
uoga0hcBMSO0VXzn62UTIgvfHRvCv0vJ4Bqws1zl8DxhLGJ+SCl3DRaM0iyJ2qRSR6q95b5DGIE2
kY99S6Y1D1qE/KXVOxhoCGELHyWGtn4M9A4fkCwYOnOLf+sch0bv6F9fn4JlA6w26r9wO4Q2Pwj4
zwfF16bOxN0DxB0zsR+Qzwj7zLb/xnmw6Asz2exEgAWrSMZqRqOpk5THOHq2T2KgSpppAs2oYgMz
gdneDVOu0HRzxNtxyNtvhZcOH19/1R8W5mfvioyfg3sOJKZ11Ft6CKI3XDLARQZ5mCc/3pl6oqFK
gQpvX/j0myiHHijDN7cxB+nGd0Dk+bHWhEmR2vtUat7WKEv7Oss7ufMpD//6hoCJDhrCRBkS5cbV
Eu1SBPKx+FFHvD7n22pS86MMUOUJE6tt44Pp5v3ThUFZ0sL1oHD8LCpKAGoopj5fAK3oq34clTpO
WtBsnKHNwzGZ5D3f8S1rFZPHpq52Xh0FW9tbfK0bfXwnGkfejFRLwZd7fyMUhRWIbTvoOR383ioU
7aZcU1GazEdaLvS0dV0ZZti7s2uzNGV+EK3X7a2CNs/ka/n718fjhbgIUW/Q/ORHLxDcKPQOrQlH
+ogFdh+HyGB4G88ixu/A3YZNESSnosiDCxWCF48HSnqwwdGnhkGw2h/IqhUWhl/q6HuDflS+Mdeb
oRO6fsgrU0cw2eGmCM0k1bF8K2TyXoOyWV3nCOY5aPznbReSaPkfalziP70+Ii8c0sRJyHPw5QDB
rZnqSORFHtIX6gh0FTmQLIMMHxqJR7tmbuOTtGTfXbgXXzqUaJAQoAHcsWjDP1+TWLjqlebgHzR3
WGdosnDfzsNcXijXnuMZOJNB9y+n8dJlW8f5fcq7VZHApghypbE3VEzkrU11l10HnjDfVKLBD7eQ
FAAw+cX9p4VVBHplMI1L5icvJUEBuFiXawkOLlo5z19ZOjZSyFo7H5tKJeaug6Rmhs2EcOumQ2Bp
rwN7+xab2A6HgV1m/Z5GgxmFGV1aIhosTL5NqdeqS0P00kxglG4Qxi3/XBeV+mCytCjp52M0WfaH
GskKHUSYM+/GyiZicAxVHoMhQPoEnadvud0cZtS2rtMgpr41wFH8OCMZEJq9lB9eX5bmsiWeH1xw
pFCowccFIXaCmOcj1uqyCIyq1I/YvhX+Jusc1YTlrFXYGiWTgR60EtXbLLLNa1vYzCFmmeZ4PUaT
95RqQfroyKr6o5SyPdkYNr1pezW9w3U5kLuFlgyiv+shy7eGfetp6JmC9Bmi4UJMcj6+z19i+flP
JRKU/V23rRP9aCoEZboisDYIHwbXr4/VeRTMUzyCLHrIL/RyVRcv2NFIP1rARbJjzgU57fyqsYp7
fW6sbPP6484XM3c85P8FnUsRHImp528FKy/IYo/FrM0e+Emrb60mVHGKz8zs5/u+b09j300Pmqdq
QiBKiQv2XJseC2RralzDJLrhF77TWUZCBkAeQnUN7h5ny2q5SLuYs8i05iOglqkOx6oqdhOIHrzM
qDXcal49epvWqnJ96yi3cI6J7gxPhp00FyKu87N++SY01KkvLLi5de20lS6HN2oMxwaU2vfCz7xk
V9vaeNQcsyAj8+UmRybrGsksf+cllD2zXqPuoanivVRps00kguivD8/ZOuQ7YZEDrxZZQ59m42rG
MuQ8o7HXjwXbtwytJCucEBkZS25ff9BZEL486IfcGWxDqtSrpeHrWj6nKPce66koiDTK32MpP2qt
9iSceguOee/q1f71Z55n4vTieCy1NACQBOCriKLJm3FGg8k4eu6UHtymMeawBPz/AYdBOPNqjAR2
nHJo74l9tRLsXmZl4VxaLhbjtQG4/sIXemG4wWsuYBWCSVAlSxTy07ZXVlLRcFL6sbX7QNxrCWHU
jcFVeieyKg72JdleRgHO7q8LdO4/ajg1+aE36bjI4SQvEP4HtURsOICmRJTYvhAqv/T9IGuh4w1H
g0B0FRTG9WAyZMI4dlYvbqNAH95kjgouZefLnnt2hDMvixcdWH7K+uRGz4fBGLpB1gSnRzVN7h9u
X4GwTyptbLZVHjvlRuMIT2907A2MrSArjzYz5hhfkj5QQSgHLkorzCqzwbejg610idDwg47z7PtR
fqWCA7+S5IiFs/p+3lxqZq/G/JSVRuHsmslQ2oOJsldk4+w4YUJumKNUDxW/h65gkOHJto884tPb
GsR0vtM9TYldAbofHn6e6+2VSLB9/DiIWMlt2ZTF9CG1Mnvam86kaY9F5I/iyVf13J2CKPWcPszM
VNS/CyujZRSiTOM43TbGjqicYdJNVrWNqw6be1fNufzmAh2J7wR2F8Ox6vNSu3SKLjvl+YgsDUYa
3BxcBCvnxAtXmkLG6cnPlQkwEtWfP+zctT7LOZtAnY6mMEIb9x1w3LaWWZ9UpiC5t1aclVuzN5Ly
EXaMsA6vb6hlIlZfixMVTOjS/GI5rY4vSJVR1qYFdmJeMt13Tt9/odsQxVvD1abgPvGkbuFggyPh
1esPPjvOqHChz0J6v2hRniHudEVtKa7M5DQkUJmvxNTE/qFA9A1XMVsU4DOD/gSLKhbYxyOnemE+
zvYptVS6zPyP3gQ8ztWlVkw1Ykyum5xEEUwixGt0fGd6RISvv+X58LL6CZG50xfx9jV+fojYks5s
VSc3xkMktIZgat/oOeqtv3uZZn1QTe6/dTIYJhcOyrPAhQublgAEH04HsJHL+/90Ti7aPmadorLS
yNS/brVAO9R4DR9sp9YuxEjnQ7nEBhT84Y4CeVsLFwXjVPraMNQnJVx1ZWKCekiQCN++PpLnT4HJ
ASaAx1D1oiP8/IW0pDBrMXT1SW8LB0qR9La11TYXugpnKRvExuUdUMpgW5wVm/pxjoLc7OvTYAf1
Ac3G4TD5lf3OG8dgZxoaEfnrr7Xc2s/3Hy1nyjsGmHRwymt4VJpMMI0jIU5tmS9CGUOtpwffAim6
V07qRvfEpWn9NoZ5KHfIGHnTF3tKofz98noBgQMrlvwJNjqI4ufDO86BJRD0a05UdusrXZgq2s+W
3xjh4BkXyQ8vDPPSPFmUNWAYUjZ4/jTHrKbCUYk4aSypXdWW7VXlq+BqjC0zCw3ws5egruf7AaQb
TwuIYWH7r/ExWV7bCgCvOMUyc7HNyYD7B+SAnxxPk99fn9MXlirhyYJsA/ADBnS1VAdf6qnSdXEy
Ukv0G9uK8f3UzYFK/esPemkY6RADtl+67UTFz4cxM/BIBFYlMEtN9Y2FE9mRepW4M4deYKw7yV/u
74EioMTDhf5ju6+VPPRu9P1UTeJUTyTyIKb1G5Qy5xvXJ/x8/d1enDBAdTbWEZye69a+h2n9MDts
jCkK3HKDx5fVbFsniIPrpPemT68/jcr5eiMCvSSq9Be04kKmXm0AuITFVBExntBExvg42AjLqO9R
3S2PuNrXW4v23kff1Y6aPn3N4NHvyjmo9kpQ21cEnRt/zsc7OQB4CDEoHb/Zs3CfJlVtlKRPl8SF
cZ1ARAsrS0zdBjcOkgUzzUOzqQ0uhiI5iLJAgbSvgvRjYqij6C3vLhhcI+xsTQvrarHqzYPiRF1b
3srO9u/bNGl3BL8jDhPjcWx6Wr9aVKiTygex0xPXR+LKQ/RvVsnHVBmipnfWDbs4TvDoGYYtHzXu
zUH7XHbZnRtV8qrRUWmb0mgowlR4ZRJ6cdeegMcb8Taz/PJtZTntLbon+W0uI/1QOa3ipNCjEIHO
+yryix3fSp58fKn3zZCrZkiu6V/K+GNGKf8RJUD5zRBllG8bFeTHbhHz2TTJ1Ll3Hsz89K0XgcC5
adyZwQoQzg7eOxjWZFugjkzP0p97N1UjZYqiLszmKlBe/a2VU5KErd5goVXjc5nvVelSsw6T0iyY
kbkismO87UqcYHobc3CTxppX4YkkvN99e8rSK1+Oi8BCX45Tm5z6aC7UO1eH7X6F04sdfQQplnbu
ZsgQl3A2+mD005Xj5c33UTqgkP1EJvYeITNZH3pjETXT0zxJ9zOcBWI3GFb6tmRrtbtIwzxga6lu
SvfIjYl5B1lW3moQn76aQ9vg11kT7o1z68b7xJhMuem9HkXmqVfS3OqZ7tcbpwWBHAYoRGPook+d
jkrzWIirvuiS6lYGrdFfOX1qyi0ZQlm9m+BA9gdayCPyhVFBaRzBCpcAAeML/QiSyzEORZWVzRg2
WWNCHvG1uPvYF1mrvbOifPre263lvK84jrpyY9NxyzdGrXfBPglybzzAJiCyHs0Cbqmy/E5QhOOO
3WNeMFY7Y8prtMimwf9s2iUyDCCWhjxsG0AMm4DiWL4bHRG8bSqh55u0VVGJA1uU1qEdxFNxaKa8
Gd7bcLHnz2nSqfStKIb6y4iTkboSIlXZtmq6zg292mnKN1Hn0SkP08yDduMmLXU2W2UkAA5yLnEb
ZvmQmRvcws2EjLArii9Wk1R0Wtt2tIZwnGgxoGqeDY9oKPn2zZDHxYdJFjFIZWhr3UMDes8qQFsY
Zs9jFvEsWv8KVizCc9FN3OFodnK6xnOXHRT5/U3vYJR6mu2aUmnXexgipak7TXsUjlVxF2VRMrzX
/Fr/TpjeJtvEIWtjA2FRt/MNoXL8LvSxfSMt1faPXdA3/SKwWejTCf8fYYUYH9ljWJLNzDdenenN
Zq4diuGu8BcxLRzTg46yp26O+bVPUm9ufcRu3IZi42xRku5LV7vNEQDz39STtBIFNyMuaNvo3lj/
YQNfCd4nWd8kWzG7jbvRel3plNeHAVk+6U2QmHGhPqjc8ac/IqOsizst46GYhJix2E8TDvWmHflc
8IAtM1rEWZJlH2Iw3+XezuxxDIXRY20UoarwMVGxaEPHS5PhHgdiVYW6yqfhFo24Kj9oxNralgzB
UdCmB9t74yqr7jcIPNpeqHu9LXaKeevDYG7b7MbOvXLYFmbZ1MutlVffI6eo413h2uN8UKIvymOE
CFkQRplliuuhdczppFITEYfBKXXK9ghYQeCpsjaCF5oEMBfnRjcfHJdFsUmjMsb42cbu7UDXpSmv
qcJjgzbMA70XFyr1B2QBqThA44HZrRW6PTzgvGRR4GV/B5ugC7ryiOaBpb2tdTNt3/BFOu3TNEJg
P3lGJJNdxQJ3r7ymsOYtUla9uWWqfSuc23z+6MRo79VMb2InnBaUxDdeZyua4oisT+yBKDKdDW7G
nbMtSwO1bBb9NOy8KVP+oVGyL7aaLpr0IXINreIQzQYV+gD1p4OwIdGFLUloH1Z9N4sHZdhwvgyJ
8l9YiY6zruPD6iu16A5eV0bmlLfMnSyu5rakIDwFTfkhloSybCrBYs2btv0wZFlQbmu9Ek4ISaD7
ItAL+hT7XqTvvB5BJMQRMUi8bWjSUJSOTc78VAL4Q2GuScpDomCYhORAHazzuoJ5pRWjq65RkEtG
Nndd49NQ16ke9qAxP+uitbuNcCCBXumdlPZ24pjU39ZRo6JtLmuVhGmx2CX7FYqYoSzTYt5J5bbO
m9zvVXbd5UMvq3AYNUvSbFUa4nV2kg3Jxu3HIP+W2YPdnRotwBCMQysSIQJ7fr+nB20d6xbWxxxm
qqLa7stqQHdVRrO275rSnr8ZmZ83e1dG3uexdupui4EZtV9TF4MMRW9HFepUWMkekIpIzBCh7woW
jsLeNuxMab+dq7kq9w7f8HGG4N99bmYDPYONVsPP2XB0FPVeh5r0MdXnsuYEmufqIe4x+qBoBz9p
S+uyiw9AyHKAG1Oqml3GKCw7KI9VqMmmDTb4JtHrV2MvP7dgZeS+9tA52Yy1MeOSWU2B+QgHYyjf
jAh7NS1Y0zLNN1WdDto2hvPtH6HdW5/mybHRyBeeuitR+wSoWVjW+AF7E9nd9POYD596VyV2OMeD
1l2DivKqMDWk7oWt7yTdDjRvXhxQRsrS7dwI6Cv0JIf5Oiq6Of2kKt1r9x391nSDENUwnyZ7HKa9
7netv53sOFB3jtUE7z07q9qrqDHM7lHWLdBAs3Gi9qr1Fl/npo5QcgHS6o9v8F3Jin2u+bN2y2Ui
PqE9jRN9UOcp1qEUSX6njJQl247Bpr/tIKd4lcfoR9yZmVd5n0n/CBGs3rOmnTs22nDCbc+sDrGP
Gd5m7nBZ2EmnLnKOJKuOT0AZStwr2J3eFexOvdjUMrbNPaJshII0P8Z5NxOpLC1nel0bv2ycJOyk
Zc8HuzHj4t60esQrxyoeu+uga5VxE8yJh1NTZYBAVyx9mgxK5N2ecn3lbnWDWu+h6GfCF5GZ8Qfp
syxuWP0g6/SEytoOK7dC3WLpN7Z7aUBwDYe8TvK3kWWlp770jGbjRmPGsRFZqsANzRhqBmcSEeTu
pR/HrWclW7OsI97W96qHKUXmdZ/as1kebIMgbB8PQT3cNILodlfEidAesTaz/K3ddYmWh+hRjAR6
uLME0byZzKRQX+Ogy4I07AsNWyZtzGuxyQqBlAbM9lrstbahzdr6GKhuvF7E01YakaZ9sOco/hZn
vWk+aoloPxqRgXPAVneU7K5cGCkYfSdprW7SKTU+tZoN8isaqNaFQedGck8Q3qj7oLTxiGmrqn3b
m3UQXMc471UhAV7X7IDpu9UefdQE8TjLKQIurmb44FD3uzGyyM2uERzooSIyIvlBFqx8NASndtoW
lVP+bgDwcrYy66V9VQ+z9l4nAPNClq4jt8Ns+NVGupmlnTSpl+neEnV/U1tZEe0LXbMUthOJU6Eg
oFU9Ji8tx4ApPZtcKobCt0s4joMbFFIaTvuoHKprl3Xfh7PRSlRvrLx80Ezl+gRghL+nyTKEtS3I
9lTo5lPs8M9aupsRhzO5UV0SeDcxhXs71LTCfMR5wMqu7CavvFBTnD63zazcILQbRBrZJgTCB2Zq
iLaUdUbjti4jW932c4c7lPQtNDMiR0jWmTenLBnkDzmJOinKG9f0mvqagKOvNxnuy/hsRP30lM+m
Nx2M2U7ifUSjfQ5d2bvtPhdlau0mJICTN+yFbDyIIaEplGNy5JOMlXN9rIxYFodyEbIJ8cdEbGqD
JOn4xkqNPPsWITY1bI1OyxK5KRshHuo4F19UktnIBLpp1AgOAqv3b2vQsXFIEVXD7ZdcMov2UAWX
5LDuZj3hHldjepfrwUBbeqJVeqNMkq4DtZAgug8IqKx9IPUg3uZVMncyBD8WtSeZWjWxF+CSbKcr
6ORXfY2VoRsG6BJaW8dM5+Q01p0Q26zsvXnjZuAmN/x22d0trmnWgRAOWjMxo5/eQDbAC9Y1exq5
mTfbj3YuJiqU2STkzswIUT5B4Re2ojegucFTRnetP1kpMj7xdhqKFFSVXsYw20FaarINQVU0A83I
Muj8ELmOMf8dZOAs3vzI0f/P7/K/46f64V9Vse5//4df/143qsXMql/98n/vm6fqsW+fnvrT1+Z/
lr/6nz/6/C/+7yn9va27+nu//lPP/hKf/+/nb7/2X5/9YldxPao3w1Or3j51Q9H/eADfdPmT/78/
/K+nH5/yTjVP//zt93qo+uXT4rSufvv3j67/+OdvVIt+Klcsn//vH959Lfl719UfKa3Sf33Uf/78
09eu/+dvgfcPqhY08iliU7b8AX+YnpafuP4/oHYu0CRIZ7CbliJbVbd98s/fLOcfAKcX1jf9xIXX
x49AOyw/cv+BkgC/CYGDNisyXOZv/++9n83QnzP2X9VQPtRo2nX//O15JUwDKkbrB1DWqlfZRWiV
5mngXiXckc59N/5S8//Pz1111wIzHd2ukN6ud5IiwbJLqY+J6coL7bW/+tqrrlXmaTkXY+Xtkla0
7dvJnfX4XYw+8vefpu/fw/TzsDyvNf359Zff/6koH5Rz7g955O4ADHXzm4Ydg3O9lTkGLFi9NEOb
euEl6ee/epmlwPbTwzp8obMprtyd7EAMhTQryXtrDvQvr7/M8xbHny+zPPenz/eAPTZZoNzdYDT2
yTCQXX8kINNdQFh9JQ+aN7vY7ijRvH39gX/1QqtqZ+PrzegtD4R140n4roBKNouuySXNiec1+T/f
yHz+Rn46TxS/LGc35Z033ZBSRuamyTszwc8pycyTMeRDvhGdQPkw1AvbEHu9Ssb2QmvsL5bHupFS
0klxsiH2DmXRieitV5Zi+GCJOdBveo379Y2Ka8u90L1ZYbn+fFvOgJ/nr/Ew8nQ65eyGOB4hP5r+
Adm2701OfTIPiZPGMhyUp4E3iI18N5g1Lpho4/qYdv29CV2VXItYlWPhTIw3yfHGauvvnjOlFwbz
L1aLtzqCoPK5k696ZwdG1/sEa6IOo3HILsAP/+rTVwcR0JPU7azW2eVWmj7haUUQoaWgvv/WyHir
g6jWJqcRiePsClL5D8Yk8NOKZu/vHXPr/kRbTFnTmALkLoXNeafjkNFuqcPV3t/8+qujx5Sx4WNz
wNFTUzvfKNeVdigE+3b798ZnmZafzh4k47SKAFs7VLXy3AcEo5P+AxR87cJB/VfTuzpqOl8f9Ek6
/mGujXKnYjwAQpnm3SUW7fMmx3/23poOTNpoFwMttkNNRlnupxYY5a6YlAGpJk3sX/P1+/Mxqy1u
2XXkT43mHfp+MPuryq0rfTdXRoF9B34U8m9utdU+FvUo8JMtKSOZ+fwub1VyD7Y5ePf6XP/FWK1x
Txir+CRCTnAgpUh3Rdd61jHGqlx8pNL4i+It/xkqd7WhEz+mE+81/qEtbHWtlbN+H8RwMC907P5i
QbnrDR3REGRw3MMAPFaGeibtz+5cN7vXx+ivPn4VWAzj/+XsXJvjxLWv/4moAonrW+hu3Lbj2Ilz
fUMlmQwIIRAIicun/6+ep545sTKerlGddznnqGWhrdtee/2SAdnsOC5Nhy8wd7U4htpLrmltX2ve
imfNaL91Wwv1gDIc32BLVy9X/gb8pVv/Lz/8SzxzFEwi+4zRzwIx9mcZRP2C2wXAx49uP2AFdEI2
qgJvjctMNexjkir1uLJ6vJYffW2ArEBLtgmVK/DcLCUNZ3Yz73SFwJ+jWMwtxOzs5MqgrZjJhDuz
qmV4VoKYNG9R1nptu7zM8//pEf6e/5G1XW51W/tiwSceqw2Oym2NC/qj8HYT39ZzJfhxrcnWf+5E
Sr/qvl56x2OIrYvqVuBoh33BUtilnbxtkPRJcLLneEY5pvMCki7enFs8L7ImluIEGGqdHOJwocN7
489XMT2vfMHICtCtAgky5V5VisTTB8qWpEyTjl6Z35ae8n/DawUoLGVXkE7GrKT+Pg2g/UIyeoyq
fe9uJCrBt7e1EsOfEo9M4ibc8f78sMJppn9z4Vu3n1MO05krXXntD7ViOe3bSA7g2ZUyqRQt4j37
KaHwHN22/siK5G6CnQceNpISvlFLWc9B2OU1Tes/nOLYlm3pYALKu63DspZr+gWZJvkAxxjhtoza
ateR1n3rQexWRh1uMsggpMhoaiQj1ZUwfi3KrHVCsRHJsHVKSyjmK3JOw2nyv68yQMQ15OKO2KOe
T+QECbb6hxS7Io6fxdqi6dJ3mERTXKIAXoD1MhIlYDAVeo4ruF0iuMOzG5LwKTnqMQqO8Wbqwx4P
12xUXpm04WU8f9kfYuho+xbo1hJIxrncUYyYx5Nsr6xBr7VuxX4coJQNZbZ7CcWoKJDmamG2OhC3
SWX7seAiMqQBG/aS4N6Il/TgU1+H1w6Sr3XdiuYgllABwGyurJNtfqOR+cD2PMKm3W3ehJff/WXg
kdua4R2zgYZaiewMyS4/VCgaLp2i2WbaoLYxkjNH63NFwmKhSJspETDHvpOXfU97sqcmwWf1ZtIU
nGqDJ+vkGkfmtZG3Qhl5mAkWomovxwApIJX1dWGicD/9+8hcvt8/bMc2Y6SvombfA28pFy/6iZsg
N+DDcliaAFlzDUHzyl9g15pQk5i+5dVSUgTuu2we2iPSutzthvwXkOyXmTOjRiYEJWyB7DSKz7Ck
1wekPh2XG7v+OZgFBN97q8tadeEd60QCoWvn2HVrs8ZGXXEe0LkcB2BFC2gBFIBVK/IW//5xXxt4
K2gBkFHc2/HyAqT1eotiyfleV9U1w/fXWr/8+y8Dj/dR5HA16twmXS/qPV38tHsbIYvXuJ0gKH35
AwBeAb9tyIojod4LLqMvW7Zdqzx5rfdW0F6k0GGaVuYIq0fI4pQm+QjrAceuW0FLJUpAqjY1GHnv
y0Rwvuuz9Rp1+bWuW3ssh/WJd8EL/L+uo9aE5JGJHbtu82tAH6t02gTmmC14NCaX1kFUd23d2mC5
byRy52h9hbqtgEeMBuYOSh2nCW9XqzSohoCoxUfrIfk5srA71ax2fGyyHaf5KrqU1Wg827UouySb
cPOKr3mSvPJRiRWrKzSY0FNyc4zmCpnJwEB6IavZbYuyEZBwwib9QH197M0OfEzDfmrQTB1H3YpT
BQoonAOg8REcUgqUpHzxjLpG931tXKw4hSxyolvjzccEQpSDWtk3pff/Vs38923prwLWX5awUWUr
gBRaH9s4ayCfYqBGTuS/lYD8r3UrThPaejXKWNH1TAdvFNIjjxWUbm4pKttTedWoLg/Rcok8OpQB
e4/6k4M3e6lymzN2xQCKiDKhZW3KLRQ9XKOhBoA6ksw/nGI1sA7DAavINKwCO2sFi92sVQGy9e01
R/xXps1fRhO/fFk9VZLWW6TLOaNfg5Y8qZA+uXXcjlRA58W2eXPJGu8By+MXlFk5Pt/ZoJmMMahb
+mQu26VJD7qJngdeXSvBeG1MrDjtYWgMn0OtSzAIwbJvk/uEjNfqTF5r3IpTpIUXqdbUO/bd+gcU
4J+AQL5SM/Na09ZmmrKl9rBfbyWaVdCNENXAtFjR2u1a9ltJSh0BWRBOc5nBiOBzOGMdyBXb/xvH
+O9lwKbe6bEjfgekZimGaT8Ma/K9YfIaDO6VsbENbQHNHRPDJl1G27QVQkh0nV/LvL7WuBWiWR+H
sD8TUHNPc/YGVsDBmw5GOJ+c4siulCEzmSdQlTAdm6rJqVg+Jylz+6S/IQvCIYPOmetyigzNg3T9
0o2p2xOvfxmtX5YWGMyvC6No22vVc6ihvoYW021IrAgdlgriYFrPRx/CscJrq3u2+47vA7Y/YhBI
mewe8Y4oqX0rtuRLCj24217hWyHqNTinwzZOl13TPw31cKrENX/v1yahtYuGctnoijf147Cbm2kh
d2HktIMGWfbyQwKINceDxN0uFvV9OqxlP1VOmU9oY142zbp5bbRGp6X4AFFX0SYfXWbIb9WsHXiP
cuf4iPA/QzFK9pTu/42p9v/XKah2XvZZj4avGww0y021wfO+AZXdaqoObh23dk3aV2vfsmwulYfs
Pun5TVZln93atiKSQykWAXvnHSOG063nx99QCui2sf2GmMPEHscOSv8SNmRrHqFE6oAqVeMUOPDu
eTnoKerq5jAy3nGM30/DIcUrttuYWBHZQNIajs02lzqFvmKhCmV0Y/zs1rgVkwvEI9vWV+oYoFwb
LhHZAdXvs9tMsTVdE7x2ORyNIL7uokeq5Q8WbpPbqNhWWpCobf6YZgpKWPoYoe1VG9e2rd0ygLsP
pWuAZ2NC/Xud1u0tTG1ix1GxorNRMN/DeRYTJdrjfPfbD13cOB2wUJr4chLCoyJceIbIR80P7Fv9
sELZGFSdATs5zZfUClC5iLBCrmYu61B+8xbzCcmHD25NW1umgYHLFFOMi9Zw4xw1LCTh1Js4nSPg
3f5yZKbGJHiPXtHxdX1EyfTtakbHCLUN92DND1hnQ1WZcvqmg+AQ1QYJcRxxK0JBsYPmUpu59GX3
BHvKokWpodOI24KnKfL6raZClfADIMUiADkOwvZPt8atjXNDRkGlYlYQGMRfaiC0WBK9d2vais91
miueEm8qt6AD/H1IxhMEym7KCHgGvZwpQ7QAwgP5TokU0n6AT/1DQpVb2h8OIi8b15IojvrMqRwg
f+lypSdgToy/vXMbGSs8F2j4/THU+KJm+wNVnU+rSr+7NW2F54yNp5GoUSh5XL9bpTz7QjjOQys2
TZVyFLyFE/zMxuZolpocYBb3w63f1vbJUIerppWrEoYkBQ9RP5ReO3ZePtrvKZcgsUJz8fAebGQy
lY0wkYb0Pm7fjLFc86Ul+hq69vLp/uFHbDFTxPu156iBKjtGv3ZN+MmT/NlpaGwF0woRYhcn1YT4
N+rGqClAqeNVP9LXOm5FKepkIzZRgo6HwSdhUCEYevKjW8+tGG3WERV+fqNKVDKEy3GnegvzPgXr
6eD2A1acoiSkTnXaYUqu3hMT5JmNbnfx3+yaOzjU4MKMpoHnfJp99raisVMa6jcHwS5FDfRotqmk
lSDwIiHzU1AvzEl8C7/pl2sXSYwfGYaZWPmo6NmmsaSho2AMeJWXjYu1gjeyaqayN9LPfZOcRtgB
5G5f0wrUeYJxQZhhyLE83pmN3HXR6hZDtgoqW+pOt2M9lUlV93myb3cZzAzc+m0rnTLMEn8lfCqD
wTyimup+8mfHflvROTFkJ+LFG0sVp5/AbHvq+DXC1SuBb3uxV3DM47VspzLGyOQZdOH5uIn/Rsz8
+3Jr09Vm2o5eO2Qj8jbNWEyEP2kvczuC2lIkGLAAcRL5Y1kzKtp8wUPFUfte7Ha7taVIqF2GKq3d
EDfZJgrAneJ3HfN3xy9qhadpo7iC1m4s92wiRaDCB+ykbtnzILLCU3s9EMvrgOkywFqVY63duGry
NDPc7Q3Hzv6PeMeCJ5SQJZ3a9CtsotcbzYW5cVoBImsFgPgXNXJrjy+Lutyk6PE0V8L9YHTLUgS2
mAnmKTqdRCXL1ANfsDCLFH/CknVxvJLacqZAED9cMk+WU7Opg6jjNsf4Ryen0fnNew9eIqiS9WWp
u5gUfgzVOvx1HFdfW840d9D3KdrLUoVJPefBTvg3vq197bZK2hZDK5viaVkxNkPTwsBjFh/WLnDb
UW01ExzEFiC3Nca9T+XNpnxwpgFQcZuVtprJUEM32S2ybKto/+QPVX0D3qPkjgNjrQgUq3BENnzW
DM7LIBxpgEHzqBrgw+o2b6xVAak+mChIg5GnajlPU/qhGTu3l//AFjQlXBAomCdZJuH8ntXqaeGz
2wXS1jHV1bbQrqvHMumzr/2wBHkThteUu69sf7bQaPa9ddtpNJSIpQzFvmZEObOXHJ2G3Da1mzYP
OfoOrUdm03kUyFveX1Mx/XVx+Ye7BrVOvSNbIa9LyVAa0GOqHNliWN74cOXgRS2ymt8IuS3vtVDd
mSrqxeXcNGP0jBK3ZHwEgFJN7wHljm848pLDTcv7EO46HcNjfL2Oqb/ke9iO04dlJJ4ufFhG829w
RvHGIsbBkhyCCG/tx0TqFc4rAV7JihhZ6vWsRy9tS5LALelcDe2yFYGP14TP8HRpt1MAf6rkAD8k
tLl0bN5P9ZhdKKEd2fVJELLuB2UE7b+ilD2sHucw9trvKoBTWJnuJDPltOLvPch5j46tb6K06OFd
yGHzmdT6BuZ2dXYfpz1KtfxxR516mi0wLYqns2Rq2kvwn9PttAhgSkGxDevoaJIlxBN2B4J2UXcS
3hm+ybKtSCdGk1wMbArulr5qs3NHgzksQY+rlyKi3Jz33RMPU2/88BD6sGzI22qq9vdd0A6J2ynE
ltZMojZwdDJDydNaf5xSmElNok9ntzXBFteMPZuhzocVYoa3vDwi7X2zw8jBafbb2hofIwc/bTmU
2yCrixHM0pbr6DPHw6Wtrgl6FuwAAssyrkWE0nbV6z1PPJh1Hdz+APsVRYxL5TXzUCI/8Ociw9vI
U25CerDJX16hpF4mM8LaDF6aGeQ7s0rWrqBZS/5067u12sNsa6cGZsVlNwLPC9uskSK1CTdRtxQ4
GDUv/4AFtpV9LyaYu0yr9120C/0xeXAwcOo+vazXv2R7xRrqmGs6lHHUDHjt9HJSA6rh1rjVdRpW
Gy5QnSybWPysQv6+SphbvNqIDoMM5NoR9DvSVamy7raK/hui8O+71KWo/9chiQwUWQFeTku4fK55
5WU8z7pgcBwT68w9wY0oBk5RljVp23zl459xO7lddmxtY4uybtMn/lDqTcsHFCayG/hpCLdzGUlf
jksTM1/3JFZlPfHwPsS9DRUvev7iNFeINS6L7LvAX2vcdPwAhjhw7DkyxhxvOraaTCZL1cKuZcBb
xzwV0KvFhfQWv3Tquy0lW3zURkcMPlL90HW3MTVwzY7HKXarHoBNxcuRV3Bkh0xqwGTvdXLb9NT/
ihvz5vbQbGvJklWMMDjBeRUPZeu5CitdJv6cuK3ttq8/oZ2GrR7WgJaJulDLWOd6FteM0i/L1D+c
zWxBGdgYq15xCy+9rac/G2jZf+5CCzdd6V/2Ii+WAkJ7mOtxWUZxYrwzz/qg8Ktlia5kJl8xD4Cz
7ssvi2LWqoq7tC/3LqDTs+TMDEWVwFH+sKjBe0Y524PnZV17wBmRZ0Wd4TJ6arwoGty+vi2bUW3Y
D/DyFyWOQA+J2e+6sb7ibPHKx7FVM/WKrAvYIn2pVtLcBt0ErBgbFsegs5ZplC/HPswnh3LZxiYt
PNHCl0M0vezc7v+2bi726Y7L1uXkUM1BdSdYjXK8bdxm3+3cZivndl/DSM/AvQwcQxjYgjyyhHDU
DI3j/mur52K149xA8AObJlBz7/oTihp+OK15NkCim8U2Z3rvSzn1qlhr+uc+R64dtzIZ9bgHSsFr
ssSR/9QRfkuIcnu7sKVzwvP8GiRBVACFRhXcC5GBWfZ3boNyiYRfTlNz0011sJi+rPSUHnUDWrOI
mONR1re3SB6z1HAqSsrToc7bNB1vm0T3jdN89G3BWJitA417X5RJ1LfFmKU3PAw2p3OPb0vGJtnX
dZWxvszCZrlXE7CWydyap38f+Mtd/Pd9AKihlwOfAVxmlgA7cLeHI44+vqqzY+fDuvIY43TbOx32
QWh7+TPpFlfAntdD6Ws6wxQ5mtvLHPKzwWm3hOXmyx8QHlOjyRhW44i817P/rg4qp5M+SDQvm4a5
xJz6E/qO96/oAGNG8GV00Dt+XuuoD09tkPCgCoTX4lS9M5sn3/dwzXNain/DlHasD7RPFOyL8eL4
JAWNyplFqeOgWzsJ8MoCNJO+QzIcrxLDmD55Yc0cB8YKWr3N/aY31kEhAAunAsWH45e9ywbj1r4t
J4NHTFXJeerKfUq+4+3ojUiaT/8eVJeZ8Q9BZavJQuMjW40KQRStDlWbj0qbnwsd3dww4Gf6ckIy
vCP0TXUZdplWyG2o9Czi6Bo55LXOW6E6kBYekxM6D9dIPDsFBGaxfHVbin1bUpbFe7JFCu9vwTIH
26Fn0CMUbd+3xkmZ5duSstQslcTZsysDGHMf0tr3HwfU871z+7JWtG4xw01/GWEmC8fG4bYFwOOB
wLNVX+n9X2+j/zR1yMtvG4eUrHGsMXVi+D6/HYOg1zeMm3E64aqkyekCagWRCGzDAfapOLffy6Qd
xRcCcu5Jx2Q/J8CNRXDNrTTcFTaP87eij1ZSiHHcGLw3m2r/PlQb06de4pRZ6Khdf1ARhndGtvPt
xhpzopVe0AQ8MJoc1p7h/twEqG954hefiueepVIdcKUKd/y301IAMqnrByAtvP2A/7Vib0A4HMyV
E9Mre1RiLcB+lSU1kSM/wl6Wx4dmHifYYpsJT5lneKNW5Mql4rWZby1n0E+O5FL4fKyroH2An3J2
TxiB97Db3LEWtMHjEQg4hpdk9X8CmvGUBfWjU9O29A63zk148cJLukPP25HwTAZ1zbDjEvj/MCUT
6/lCaw/e4upCb5XwBDlPau+WQwbD1QlWxiarz+DGd43Tawawyy/nfzACxg6eJhzWpRcfQ750p112
9Qe3cbLWtmarNG6LlJdmCJuDV+2f5pZcG6fXpunl3385wwZ+zYA/1ryMO83eQ70dvk2bev22toF3
5SXptU9hLT+QJ9TaxF19rNnM+UlHawB1mNcdmdhTUkDR7fbuAwLfyz+mBndLVFOHP6YnHoRu8Scs
RI4bWGIFGqy8A1zVYaMfIGE20+U00+DKAv3aR7CCDEA9nu6owT3wekzmc9ap6DSkGTLzcW0630ld
4P+mokPbMWOJB5sOePuh1r3+nI2JW2kroG0vx15t2cjYNrVlAorcCZrrNK+awPGyYjuBGYbHQqqD
pmTAHJ6k2cQBwBmnlwsYfr3suh8DS9ElXXUIDOh/Fc3DIXYccyu8Nup3wDKh6R3I8SobT4KR0mlZ
sFllG4zQmMo4PPgZuUsi726M3d7ZwE9/OSCQFWKNg0XzQcLd+LZVai69iL5367cVpCDDNGajHiZ7
UKujlFOYb1kXntxat6LUzwA0j3yPlQlT8g6q109AH7qZw/q2n1gdJ7VniGZltxHA67O5v/HHzk2K
Cm++l6MOCDASe2JiJWvb8QAEwr2XTOroNC62jG5tQURQMMQ+zCJk64mQ5QM8xbnb6xk82172vRmy
eezCPjv0ZnyAgXzZToPb5mpL6bZmXWv4Zjdw9dQMQBbwlvcuurLyvnJ6spV0Bur8HRV+CCJlhhyq
sULGcBR2G3PrCLjDpEeZWTJULYmt6Gs5AJk49cBZuLVvhWkmNtRc8ChDodWwg7/RVdPdsIKtULi1
b0WqjvuqT0aaHcSyI3f1BBXAlZ7/9WL/D8czW0sXxnsAc6q6KUE4pebOZyJCgVENL89nOCUNJQPR
E6TZ0YjoCARosxTjzCMDh0wZb6dRZ/543CVARN9EEhFTVillidMbOSykX87lPWqWcdZGAR0TdwXs
aeExEVZuPgpg3b5svctmCkJgpI4sgVF/VM0wEfa4W/oYmM6XrdMFxOmOz+pIF/jno/b+GQWb65Wv
9kqw2KoevYww4Uk2ddwSAI25z0HL4Y6rny3qAYIl9uiIUQdnReVgdv3pT41bdZJvi3q8XYqx6igQ
btDjHzJQzwqfoDjMKU7srPoOYXXFDJbqRJLvStD3oiFuBZu+LdpcvRG0MDJf7u7TXJ8Z9VN9bBQH
wdyp87Zqs2dsBhaqSQ7r1MTYLbdW9wCFxgH94fYD1pScwEPZTSX1UQ+NPApQ4w4yC53e97HcvZzv
uD+A60GFPgYXE7olGmEbECZOYn/fFm3KxISqmtE4MDg871Q45mDnuUlCfVuyGTYa1gy614BHAAFD
edDmeB777jbo1tYz8DT1fVrNR0MABUk9D9WEa+i7HbJszSZgbRy0ZTofB8i88oFP9UOX0PmjW9+t
bSdcpARpcpyPXoZcUwjy3JFtkePAWOdDNi3BgLz9fIRhKnnsxcq/x/6euJ3JbZOvRuBJeZChPjJ/
uqAFSXWsAMi5ss68ck20VTBdwEfCB5qe4qqLzGOjBROnLSbddArBPzSOf4Q1RJUB3z0AlOsIRIV3
MCSqi37VbooY0F5fRqxsqmSeY7Re1z07pJDDFNmw/eE0dWxJDG+xeUPPOB0lKEMFE2N7UKJyW2ts
RUwmQ38WUTQdQdoyJ9GkBJxx8KDcum6tZJsAX3mfluk4N3t3ChT/sAMI5/ZJbUHi3oCVNuA18ijT
JilEt7YFJKluwnzfViT2yZbMSVrJoye8qWh3oJGo3Nycm3xbj1iFYTcFbSyPbB6bYo9EV6Rwrnfb
/gh9OR11sOHJeapTMML6/Xn35fqxBVXvSsReltt/OObacsSKgt+oIVY+RlOAepTLGi9JcO3t7rXW
rUAF4QbP1VuWnUIPT+fG+zF0/bPbbLSilAckqIC0SE7w+aq63AAp93FuVvXZqXlboBV0Ax12f8pO
kRQ9hIjtGjf3cdD1qVus2hotqVKNg5PMTpkK8jYjt53vuPnZ8iwYcY3zRtC0CHFYvST+ezdlrG9r
s8BnYFWTjNlpv1gf8SUIAUpMF7fju63Nav2umfdtCA9w4brpJ/nox25ugpDsvYwiHFtxqREiPMQQ
/LS9dx/27MltqlgBGsFGqJloHx5IrEUATF+HuutmEfqDW/vWaaOXwdiCiZucwiFYYaEeqvD2Uqp3
zU/wsn7/wxLwl7f5Lw/sDAj6MF2q+CSkp27myhjxoBK/ro+oU02qcy32Bdzkvbp6uX5lWbCFRvEG
VNkAOu/Rzz634XNs3E59tr4o6qhZlUK7lL1LIf5hkeNDg60uGqDtzSqWJKe4X31zkpnx36gp49cM
xF8R3vm2OxcE+WRG3CYnFKbU+dgMbL4TizdAMasmOZYLMS2Kp0FnIo+rInNfwPTU84vBW4drZqF/
xdlvMyHMbLVH0m40NqCinESaNQl8SPttyZcA//m5BXP8MRz6DP/Sh0Efl0y2z+3OngPd0eimUkw3
37Opbo6wufpjNRQemDmgdWA0/nsYBPQvYdFv/QPpzFrzk40AwN6OHa6X69KvRdAxkMKPnGOp7k5N
tfIuHwcB7NCFxo4D4dpuU5+ch07GjTjhNablIu8AdN/OTbV51TdKwZ8uex+CfA6E+rYvS46TsRzv
eRyk8o1R1RLE59ULkxFU672rPZbjyYTROp/mROL0PMSI9zzKxqH+JqdG6CAHlpiJM905PMIPG16B
kvqwjcCPF3yj7foevoOLYXnEgWqCN/zGVtXnQaY9QIWzDTwBfhNIHoOXIPDQPYscxSgdqNpUJUP/
QRKBC0ebtOmfQooLbFuPoTnEKFagucYI8cKYhbBy3/QKVBfQpar/NuClPwHNbwr8YMmjNK6bLz0L
efZD1BrAJlT/7sMkcljEtdvni4TxRu5iW/MeTmOqWBamAn5IUG1bHXfk38jRI9WqgBPH8pQVJl62
SByI2SP/LkhNnJ0YCK0C5X7jsN0ALdEXSSxN/Kb1NUsPPqMLLZokHnF0T0V6AOm0Z/k61vHYQ5bb
DmB2zhnu5UmBZ7W1HtCzsZ+SPCVxgmIjw8oqTHDXwAYUC32LrzU0DDxQXAfyLPA6cdCiJ19H8K8P
y7avyQ/NdoAY5TRE/GGfSBp/bEaSJA90Bun0fq+aVNeHbkdhE3jvCzjDCkU/ie7eoKwnxfeSjEl0
rvb3rNYnH1bYOMIDR77zmy2m6/J9BEl+qIvBIINwTlAhmz0Ha7Kqrej6EPi5OvUu3qGd7vrFQ+nT
Dm0rbJcSbfRxw7cchjOJ8PpKzjHv0ybnMc9OMW/6YojXRUx49dg8ZS7XEaPufK34cZmwsT3EQ63b
53UldZ9iOgxEn1oaqbUY6iYksBZutu6Ap6sm/ZLOtB/usnXH2x7Ijxqcx0XOyADlWRolBMfueaaU
FllEafsU8HSKT3Dl4etdT5YAqRB/hiHfDm3CbGqU5PmbAkxYNDGc+fxOfyedh0KrySShfJ9EIkgP
TaWi9juet9IOQQOuqjmoFiTkB679On6Gpm8Up3ZLUFuWDf4Q3e6RR/h90Cx8/4P13aBRZjV5Q/gw
ImjBy5bNRs5SBO34qfFE6hPsibyOozwRYSYf/HnmwXeAioFqz6s6E3W5LMZEt/7EwuFzu8TAZwOU
4MPCoAb+NIMfeBR3P0AbrXmd85Gn3yMaj/ITLAl2MKAZw4EHRRLD9gbVLyrF/3nwwh9DO5n9LIjc
tme++0FQyAaR9KMNMc1vak72hznz65NPxrR9m046iY9+ymTzbuTNuj8uqI4gHmQFMJtIDxf76vis
lrnv/+RI9zV3bTzSrRwGgF/LkWTBdKfHLCGAo9KQfEljEmZ/BAuvHuA74N0i97j/QF2IyNslqg81
XKW8w8r2dLkFeMTsN3Ccop+7jIXZQXYoYH1KtqbrH4K6YsF5Acp5O3pj06432Tb5cZnEK/c/+XHF
q3fNmNWykNvswUiz9TOFChQRg/5odhVNb5S/z/6Zylh2H0B7qYa3OsqS5uQ3fEgO89oarJ1LlE7N
CbL4YALY3sQ/OhhJ9EWFp73lbbP6E5aSZliBUY6GeQKvFylOc8dbuGKfqlpL1KZ4iamfm1Rl4VlI
KeN8rrwp/g5qeyuLuld8boH4DiofwKqQrmcQWtV8mBfie4dZ9STI+25f5Bc6Z+jBAdjTAB6YK3rB
vFpNebt6qj/2Fx+nHC6IO38YF1QzHiM5LV+Jvy0xMHk1wKDAMu/xG5yx658VQjgBl7ghoojFEg2f
thFQT7hiCQGfvJzyfWfnBcTa5XkD1BCY+WacE9DGg10uA8juM852S440iVE/Fm1o9BHclgkbAofF
UfauQyuXDylnPR2jLEZ6/NiD/R7lKOnto7LLgowfjanBcM7rYE73uwvwGw/TK3Bk2Y1fbbhYoPyx
ac4KtDwPXHnGvPdxxCdyaMIYCG/lmyA7JNu+tx8nfwfg18z7kpVaDF51GBdSbfcUuMJHP1Ate4/k
ANnAbO66OTsBNVDPtxnHtfdhw9NVego5w343VwD9QgUfNuu9qP2WF8M+BXMBUHDioRxlUhVbUHK5
q+Dd7HOBGps+nOdHBho4uRmgM2gfBtgjsjE3WwjqEszo83GZsuAc0EzNbyM1ev03wta0u487qjDH
+kZ0zR+0S3fMBAGfP3UcQOI2J/xla3uMBA/Vh5ibprpVNWvpGbXRcfdGTwSgtiOWoy4+gK9Fq587
/LVhhK+aNrpRA6trKL9RvoQ5ksJ867Zp503eyFZQKKoJFNb+UUmgMnMzbz15j99MP5qgmdevHUgD
sBrISDOExQjPzrrwsD5VxVrJ9X0LEDu9STOJSr2o76FwFmZKvWKTegYacBqWFXVBJgkKZKHS5hHd
jaK367LV7MbrSYh0I6u4p58FcMf9LSocmh2non5ff2DXUD2Hsa7vB0+X9B71C9qMyf5mhxZXgG0N
4nN1Tlt8ergTx6DU3S9YkMe3QKao6ezPTTbfALWcRZede21gJFFjGJXK5wxR7sPksN51XYxs2bYn
mq0dKNCdTuNTEgqsbzmnSzu99ecgHb/tk5Jhm3ezWaPzFlJ/fQgx+5vPrVrBLcIfSYfqLUfGY3mX
cgzi7U7aaT30VEfzDfZ/D9xvMxPA05c9SZYah6d52PExp9qczMI98SEJtlk8GoyZuR1baInftoY1
rAjbZlCfV5mQ6IsgyZaKfDVwN5cYKdrVf/Qw2vUfgToIs29DGGf869iNnOBSDhdNWogWqPcbkcxq
w/mt8dN4yEdP/x9pX7YlJ5Jl+yu18p1qwwxs6NVVD4B7uHtMHgrNL6xQKAQYgwGGYcDX3+261d2l
yCzpVt5c+SIpwnEms3P22cOKrbBZsH2g2oPPMA/iWWQWzh4GOem1CL4gimCNUoJNXR83N9RvhcPz
vauJb3haLRvGaq3oog8xBZkmZavMdQoAIxJItjTCXdFGxHxOGDLAh7u+HEro1EN4vqL50I25ZW3v
gybh0I8+aTNMyz4Oq2i+DzsywrQZw3n1NpKdL/dzg3il80BL9lFaRANlNsqBH8kqmPjd2vU5mo5R
e3qPoSXr3jS1sNt1qLvBYMGM8G5ANAB2o7yq4bw73uZto/olRSR4cV5BlwoQVl618xskfA9Q0UMs
TX0K78u8ToUKq/6+tgAmk7ItmmHHVoixmz0EtuEOafJdl40kp7gTVdmEt5HrL/G/3F6KHwk+blmk
Ss4xzVo3kNAl9basH7RsYLWVbC0kf297SHPZ+8JyczN2DhVXWhY6SEMNK8E1xeo+J8JzNn2gDm4W
h4L7Hvu9WAjKdAbVdz8lK4uC6VjhK5AHZ7pJpDTmQ1avpeuuasS0r59iMvp5T0XdhIizGeGTF0YV
0utZA055Ylm47RU2Iz8lY5xre+fAg1Nd2vJWNDe1zdd7uV5Sc7dxY9dWyprsJGKPFmyjKDmycYuw
7PtmDopjzbt4euuaPJzfdKMLU8wyBvp5bXI/p7kvowPKNaSf1tAYGQxTk3HR5aGcevilRBDjY7Nl
6bZNqk8MErR4No2EHgrUAx98K9h1Af+tNuFKDzYtQ8oLGP2iUzMm0vwkfbF+jSDq0rcUr057tWm7
qdshoOOZePgCowVi003BJd1QO4XReJ6DHlzvaREph/fALeYuUPgjhJbBwh4a3tt1lPSd8UGxq5FB
Xidtu0zXc92o+8IjdiGr8Rin8eJ8Ssu8OiBoXt04XqynIlyaz2sx60fFmjGtCH9o4rF9F2vVqaQg
vQVXyTXIe08WUilvkwLV7rpfETm4HvhMi/c8XPrTpFepMjzOPG03ty37btTxaQUXNXrnAykei8Yz
ePmjpxbBIW/F7Jskx5Mr4a2wluRrNeXr9C6OOV+TuWqRYp/ycPZrVl1MJI7Numzw2pFjuPaIYx4G
S9HHINpdZwWfw+A0hxGkzBDFe3IayzBXdzZY7LSfYQ5B3m+8oTxVazRP1y7q4+IzKtd22MUTDeih
r/oqutHL3CC0t+jmBu14P8r3zDU9uR+YY/0O7hsrsua55eXRBLNqPgUlAqh1Gq9VXGXE6nJKXFyh
FFWTE1U6NqhRfJKzgLEmWePVVc+LjNlwMy9m3r4gycyjHConGePpbvBuxX2iIafSO1gv5fRqlE2l
HxAM38MmuotYu58E1p0MHU0hjsOFVbwbREvZPSRHOr4G6ZqFWaiWWB1DiMqWbxUY/O29s5PsSbqq
Yi5PdrCM8AQ+MRJjzE3TZn1AaywoumDwb7drADsW60LZCR/e9i1eyccazar/VMe1OkYIaUeD3Hrx
KbSsDj63GISiTV5MjORMTC7KFE8HiqUkdzNWdzu6JZvbYpQfOIwgpvfSY23/aO2gqM5iMQTYr/Iu
DuZH7jcNUCagVLBkmvKxTVXOGnpnN7ms3yJ4RDRfxwpav53UiJ98szblouBSEZvxjGDwuF523QxL
4CtVBdScOd4yrIiEjYPE8lQuAghz2QEDOmhGSn9gdVmTNou2ESVA0nDOC2QHGPQfqPj0kK5zf6lF
kP0z+Qc9jWPhr1Rd1OP7xgZm3hsdTOporXIx7tim/JgNtFnmz7WKodnnZa3s58nXA5CsgrRBqmoX
XldDkfN0wMB6ulm1jgrcElFB42kxmknHfh5QlA4cLkHv3RYpCXuHIb8xBQU6lS/yzcDoCrRniret
v1+bpklGZLwmkMwVjiGUTmqzX72M17RALK47bsyiQSuVA9I0eRP0yeQmbx9E6EX5bUYejtxtNSFl
xv1lX00Ki2CSw8bb+MuKdMVKJ8wEKj8hwzviUWqbTQeoR1cSXC0bnuAr7PihOE1Y7PWT2qoywx4f
5feG2nFXBcPmQJsJ8uCI+pZNKQH4bJNATkOewpOLvWPzBNLi7MuiP6rysmPgak0hLIGNqVLsSH37
Psbch+x1WXZT1gdx5XfzAvULmr4AAOQmyrC6k9oTNMzVWt9BPOCOTV7xDm9k7k6GAOi4VbSY6NHl
U/NZoljxd13t7WkaRNeUmVzXJY1jLByAYor8M7xSdJUVLdbOSo/17TQRFHAbzGv8sRGyTPttRZgN
JEPkUImRNbfDxGxzO+bOXru+N/qJjousd0bW41s0nWzXBgxCI3wfLo/rJpBi1yyRfx/DweZlpJwg
zB6eLRUeYtQZSeNFu2dID3fpgPLepBLclRl5inLBSADrpk2HYVzSxqFjRGHTqyWFTGotkrDEwzus
NW3SHuwqKA9gSkNvjeomwCtTsKn2JPwclx8XPw/bzRYtq34HbxhDb1peucqmE5v76tpIcK/gu7cs
GeEaAGg+R/cUuZfZbMSi4XqRI3K5wz4vHsKSoXnNLVqjhCMv8bTpPFjASR2aLasxp46LJJ+gPHvO
O+S5HGmN0jnJ4SwiX8wEEAJ7Fmp+5DkuBKSibcLydhtIZaZHTLToeOOh5m/uR4+c0bvIwWQplXLs
/X2LgeOXaOsCuBcV8VR+KE0BQVo99X0Drl0bvW2pmqoEqbtl4mvkkKBjRt4i1r65/1BW6BGByNl9
bd0aJlgjlrxKNiB3cVYLXpbN9eoF2swEGq7wMwrsjqUGjeh8v/bF5h9IPwTio8+Hzt27uVLVSZaq
aKtd6/K6Os5FuYQl1lsaf6s9qsnP9Vp4FNib6uFEXZthewectQWnZ0ZD3i7Jgr18PCzaerzZdHhP
Wcn2mKOE17AYwEYiY9iIJ53nTrzD++CbnSqnEu46MuyWGy9dV3/yLRrYZByBsd2GAeXdS6+VqrPa
5CN9G9Ctne9Wgq7kLjdIUXuQAKDo97bb3fWWse5b3FklDktYNCSNIphR32AjK7BZF0tMfZZzscg+
RQ4VqLXpFoIO9jjDOYicOFyQyDUeLFGfHGdRj1g8snS3qgcclfCeeXiJ9+X4QmJWlXd0yzsw7HJS
dweYugf0DE2h4CZFQtLmMRvp1n7vGdzj9iDe9G0K8Dh2Xzrf2gDhgdskj0GDrvEjadoBpTtHfZeF
o+o1hJqoM9s7B5ikTqE9mKxLYJgT0mvCaYwaOp6C7lCBgzB/8XRVFmfF8+nKF5X02Rj3fb1rGJND
RpHWMtXJMLZruUfR26jrPIJ5GIiJzSU6C0liJtNlpZZTPhEhU6h8ChVn8BEgFp7jeYtZL8aEpjjx
eWEbluapjw5YJw0m2QO2sARwU1gnEFNuOhvazjX7aHHh8CKquG4ClEhhNDFkwcJp5ltftw20TjWm
R5NN5xbbYZQGzaiuOO3puhzrUDL5Hn7K7XRzeeaWHideRTpKdbgwcx+Lqlk+BDgbFSRlODHj9hen
Z9Tds9zm6M5dGoXrPDD1gj0GXFKYL615UdyvbWhRk42OcTKjJ0NrLlJAyjGKcmJb1T1XK5ZsUI1W
0ZKXcZqDYe/g/Yy6EK85YHMkuZjxZJVx8j4u9VxgR5R6+1qXAF0/a+1NvY+KqAs8rm7POuQU87F6
iFDVYGugSkTxvsfSPryUfRR7mUyhgpOxF5GTb0PAEBWiUQBzThiTRK5+3wfOBGdTANd+mC/1OGTr
q2xoKuYBnr+QlPVjcyxbwPt4SKKe7UeB+o7vkDHohmuo44rYpxugcoOCvhpFJTIS80le+x6A+Q2K
CMlvahdF9rFrdD2eRMG8OQYOOeKfMXXJSYpxFofgxbSBSxpBfXBjCBxsHgJnXfUx2JDZlyoUAN1u
da0c7yo7QQTSxkTMb7cGDKtUEgssu2JNB4OUsQimZ8ltn79l3pYp7eD9r+ftFGyIth7RL5myOfq+
YGuCMkMDrBDL5A4rBkvsMAJM9FdNzTfyHuBJHJ+qGgOPtCcthuM7aG3JKC97+IYW/gIcBPthpNSl
jLc6SPDO3fLerhFGKjE8EvYkBO142FdBCFibd0Cy16RB/JhM1mHp42wsRRwdpsWp7dBHS0A62J1R
7xSgiwI5YsapUN/E4Wjt+9jCcfxFFJFrbwggQLFv4tKpR++BQGdNIXUB5R6oleeq6xp+nRdNVz96
iQtzvVJZ2xNxiJu5nfFdKdK+1y0+ayfa4rRozBHfoZ6t8jkljq/VkGkjW6BzEfzLKpI6vMx9kMIA
gq99hnGHkGpfg9h6sfcVn+C/R2yYKgX7xnbXAvG27ihaP+LCTkL343kZcdEwGsKTgMBvKtT6yHDZ
ITxScVlv7wAS58t+xpu8V9smbtAr8OCaBrnCZIsTOLvRy7RC0iuiOe+vai2G+GZrDFTJIV3N9MlX
TsG5oHbwj9hPCHFeyyT0PBYY5VAQkshg5Zxy9G/2cztHkp4NTDgs3V9sUEO0bkuM4HM5bmrWqWq9
r7O1HS9pa5Pld/GYR90xgsrVH4audywr5rXvbqiFywqQIIKxkllH4fYVsMowCWwYBnuMYqYqa2Sh
UF33g+1FwllbsadFIGH9Ot8KvbyBXUE0AWIs83H7yrqYFV/62pDmSBjkeUcCcGu4haJ+nN42sGsu
35kujpabMArs+m0dYt3frGsRWOAYC5UpKhiA44DRHCDkyloQ4YYpunWktT6dVoRqHkd8BZ25jdI6
BW+cYzQYRRe23yz3CkTLu2ZGau474uvC3o7TFnYngUg41AU4wxw6ADWtSE23ItJfgGYELNOxDHoL
q1EUYqnt8LS3O2DvNcABLKSXbsZf6hEVjDNL1yAIR7wschghJejjyxVUPbryIiFjrO6tmJsAUvxK
VF/dZX/8KhysBaCzjovjYBRKEYL1rnlk40gnvHtF3A5T0ksLxTE6aYQoiZJUJGM0DkA9YcWQ39FS
TH6PZRQ+gXPTVfPLpJd+uTGbaOMPKAZ4tCR60O60rmJbPkjR9vM9du2CHSzKlaSF48mQICinuGCC
/TJjz8Wc5oziWImTLcHCvwMe3EIMjmiADR38UKM5jxHqGMXTE8SWg0wguqF+t/C+BjgxDuUbTIPD
IptnBBa/0WD9YV9E/gR8DdUsc/Ve9ESB+NoRwPbzVZePg5mSClq4KDES41KWYsQ3uhf0ywUwKvSl
ZHpCU7ZVQcInDIx1EmOVnQCVNAZKiAQG7r0v9gskjQjO6ZaIl5+gPl7dmDiPgJfhqkXLUenUD/DW
9if0w0scZiMrMbHOfj5G53/M9njtN1IAeFyqYBR7g2DHJqtAqb4Fj2pIsT0DVAfCLI8/P9K/4JW8
Du4aB7vaiDG+hzZ6EI/TanKX9QXKGghcUfmnBEr4BkXIsnaHnx/yXxFLXlFxNKgyWDxovOcS8QQT
HDh2AxCUX5zQv/r0V0ScHuFmVpQqxjy0/VKP4Xsv+/zP8fDIK6YcqrKh7Ys83q9IQEjKcT1W4FX8
yQ9/xZuYwnDqjOPxHsjKDuOBKslD9NN/4pqDNPJKLpIvczXFquL7ggQWS/ico8/DYv/nPv0VN5/W
PcPMG9cFnQFsSieFwL3NPP78w//wCcVXv/z9PzGf+Bi2vl80HpdSKPrVdlXrU8JXiogVSds+6R2I
qQdQ7OP+zySV4ZCX1/KfDlnKwgvYV8R7JEPGH6JhtHc6BBrw/YT+43n5z+LFnP8vF8b+/b/w52fT
r2NVlNOrP/79rWnx/39dfud/fubH3/j71Yu5e2pf7Osf+uF38Ln/OG72ND398IcdCp1pfXAv4/rm
xbpm+v75+IaXn/x//ce/vHz/lLdr//K3356B0k2XT4PxVvfbP/7p+PVvv303yvyPf/78f/zj5QT+
9tvpqX/6/c+/PNkJvxqzvyoZsUuMi3/5/jeU/lVhSE6ikIQxWqrf/tIhU7H8229R/NcYcVGhkBJJ
RmiI8B5a4y7/RMlfowvCpwi8Y7HyQs7631/nhxvyvzfoL51rz6bqJvu339h3RvP/kpgEPl9JPFWK
hTAfIvw1S7OD8s6tc92dFUHjJwOD0XqNrQW2hsveLOGWojQGTDT5d/CyvUNIZr5ejZ+iymRNzOHQ
YG4ceeLNkIDXc3E+hLMEpr6Wn+q22u+3ZrtbYKdrgTDk1YOi+cGvwmeU1GgtlqDNetsu4AnEOZjW
oBrlrUc0QqyfMAgIkJEQVDtfgBAURQTAV9vGKRwKMPpWJUubNC+q5uO2lsje0fQr4slaMIFGnsji
3hbTdaXN87SNZN+uGFJtTEBb3z9SlIGpK6M5nUbFoHKiH6RZnyPaRgdVi/IuaMpmZ83cfIDHYHvL
bOgOGkmh9VmfuVSHSRU3W3tTRGOGGcpRbZgkFG8ClKZXwmPv78awyUi9BLutKD5iZLQlUw8Msn1W
psQg6MQagIIYQKpUMaB2Awo2NITRs6u7HoT5GKis9Rj8srVLMZBN8hwqgKPvgiALBFACX4FU5nlm
BtTj9BnEJ42yFiapwGoWphOYMGM6aE146DBcdFiw2Lc+GMd7jErB8QhY9DEYg6cWVqSY/tXRLrIk
TFFpajjxtl8hZM4TW+QUoD4zyRptxRUlS5hG+TymCN0I9vlmnme3yGwrjMLupu3JrkOTLXwYkhF9
Z9ZfIuFJR6rb1lu/87DTy8AeoWk+2+EtUDN976QVCE2JAIMFc3kDaZjMwqn+WAzeZiJovkDT3yY1
5oz7ac7Rx83a7bd8bj7ySIV488P2zlg8tq4fPjfzCmhy7XQWgnd8w/wi0IWYLyHo36lbxaeugYwa
US2ATgCu7zQDdU9MrtzTJn7EzatSjGCL0xSh9hcDXw5CiQfY2aCe7Jt8N0SGpHO8mse8FsXVUqt3
MSPoxdsJ3oQatI4CRXwmPTDTDb4lZzLlcm/LNbruIl98Yj4Wuwkz8WzosBOmqHK3jLSuesKcCdPW
+fKQuzq6FkPH0ec0MmEd0TuE7sGKxoI/CIVGg2tgeYoykiV2gHMkCrboJtctTASWcUmgp+uTqkep
asEoTEzgMDAoxLyr9NDFALyG+RvsxubbljMPrHMTdFf73OxCS3wixb4K95hj+zkJ6y3PgHmW9wFu
5K6qR2DAQQBiUgVwt94wV6IqEHsbCLyvYQQ+meCgzCECFAzhmR2afJPpFIGhEY6IC2nKEPke4aZS
RxD0hfDk8Tq0y7jjGoBdAlSEZlgbfWrMCCigjkjS8a3ZzeUypRr+2JmsGncsKbUpKmjAgC4vdlNh
2HFRY5cGcx+mK2vzFDFlUVLP6IRFMb/rED+VVjN7L5r4Ze0adtUS9hRJLGTjwj/UEw2vFhOKFJ3G
NxEVNptmD3NwDJkTjNfvwf8O0giR3jsF0thdeVF0Rl3hs6LwTTpsSu/CUIVJVfHLKCKQ8PU2w21j
GpipKL1msQMSXIVLu6NzjnGzoi4p86Y6dabDqyJ8m4xFsYF5B+2cG/AKd5iIJGsBpJq31ZO/IPg1
EIhTgTNO6mBc95KM3YHmzXxs3fZJYsAOOpYCW2neYHyyjDVuKshLEs7yu7G34jBT+GMOGkOsn5cs
l7rn9e6hQs4pxwaGCMFXVVfQ9fWASXR3Fopdt8plMV4G0stMgQmR82JKTZj/ou797v75w0HjWEHk
QxWPQkbZ64PWvq/JsCzhOTLoEAedYmKBVeLr5HFlwH5p7SNhOykeGF4pVv4qi/FHVRl2zJjHESCZ
GPhGDHeQV+Wao9E0bty687ziZANbyDtDENfNRCj+rfIMh+Ikpggf5YJyEB1D9mOZVm0CGLBdyodR
f3bht/VXvhW/u334fMkBF3OGKkS+tmrBsEbh+RbsPNb6c1DpjxFIt81KUijm8dKobJnY1c+fmB+7
lu+nJEJCqYRdnUAR8+qJwe4ktwj2m+c8f1w+NN0vaug/+HipeBhGYMzi6r32bsnDLjcDlCHnmeSw
y3gm5S+EMr+7+5z88wFe57itrTJ0oDiAZbegWOjoQbdPP79EP/YB3y+RohC1IJE5oqjwXzUbnlIe
TPBvOTukz5TzdbT5ZIkeSPStL59/fqg/uFwqwhMQcSFgX/LaCAiXqyGmCtV5YCff7dW/Z7Z1OZUQ
WuNL2UtxMniKf3yAaY6RgEUI0zkAiWfLUNj8/Pv//m4AGlcolRWJQ7wir95F4Jce0GttHtppr8o9
GPeV+cVy8yNC8f0UfjjEq7vRh5yGwYZDgDugzdH00Oyl4A392yeiYoU8ghBXKyavRc4aryhYbLN+
kAqUjMCCnL9+Gr388vPDvH60sG5h2IwcOYRSxBKD5x/vR8FQt3koI85lf9s097PbiyVZ89QGv/CE
eH1jcCCskEqEVAAH5q8FfSv4UOEqi+osmjalzVNQPdbRL+7MK5WKkDiI4hTqKwEnQBq+FmrN0Qjv
VAkCGAwGE+JcspKzVg9Vc9OR+dQKl8pYpzp///OL+PqliQS/dGVYO/HKRPT1vSo7dOs1j/R5SF3+
0gW/2lS/q5//eYPDAUBcIAInB3c1+tr+ukJSybqVWp+XAsqHaZ7NLWzNQhQsok8pyd2uvSDpcGIh
OxDJJsgeCPtMXeQwvTYfKThSCdj/JqWDjh/arp2PK+EvC0wdzpVRLRhxk7iCX7rYhQhxga8G6hRb
blAAYjsvElmhEAdRrE76WrKdVXF+L+dwSqDz3/a8zeODobH/xWb3+0fmctYRZRS0aOyurza7GkoY
2YPqcTbkoIaTMndhff75nfvVIV49/k1cRYEG+fwco03NMdpDxQyI/OcH+YPHA+eBF1bSUFD12kGo
MWpknhf63N3EaM9+BUG9Xo/wcMTYOfHuqgt4wF5toD2gRRWHuJNG35bsW+C+XVhvyG3/t08D9YqM
CI0izgEQv7pWttVLqfzgztDaJPItZn7/nwd4tTdg+hI04eUAC0nGNel/lSQeqvj3yx22HJRQ+A8G
mfK1JFpzpkkRDOJe1JjPNR186sGerA4ThcDALLC5bNCgfKQaQ0LwV6IrD2yfJLRUOd4RL5IuBJkQ
GEExD/Nu0QAVN/gQ7/uqfI4t42ek2btTCXZ1vueefiJEg5GzYLqcweQtOo5mxhwCjTdwEk/vSKWX
1Dp4HI3SD1lhY3kNgrkAL85ZQ48xafwOgQ/+bjZT+7ZUVX+1+qUpUpBHvi3DAiZkB6uxk2A9BG7x
DLxCy2U/gjGdggRcZ0UwvoOkZi4T21pkTM7oSkDrM5s/1VvU7MFM69GHlBN0Wv2nflHx1QwhF2ab
Cp9AF3VXkbKFvd5YpQZa4zUhWMmhAZjyDwy0drCRL5GEIipvbTMAJWKzuZcwX3kjamJgBGTlZwSn
QGoEURqUynIb3kXDMtyWUctPghfjzlm4X9UdrB8rWkZfKiyAJ4kEB9Cr4J4ZN1J8BdLp0wXiz6zo
PdktwH/SVYbFjnFJjlKitQowQ96Pcn1uK8w3bDd/EqC2Z1Htpp26UBmbtRyuxgpTVlqUbwjtPxYl
iOjMLnyv4SGberACrgtbQJQxzDWIlwzjHDM0uFJ51N8SG3S7ic9Dukg4oqPRhNCjLdWtaaLtbqjm
bj/Fg04ctHFZMa7DYSh6hOJVYkKzHWFUVYzuYOYa3s/gdIBYNxUOjG2ILBQoELdDVDfHoaEARWQj
HxAYjAPoherD1k3vw4mMKbIr671lkB7QgAxJMcjpiAQWdR02LroJR09uRu7jpG7i7YR6UV3FeVnt
+dz0gNaIBNCgAr0PbC+jF+3iW/TJKwjLBAx4Ups3PCIRHhkXvQh039GuvEyRbLt9RDhuflzk6E9r
zCJI0iyo+bPa3himhmvo2fy3wskvc4sQcJgb8b1V2FQgtVxAOOuD+2lat4fax3UqC14e4ANZ76RZ
2L3kS4h7Ktg9sCJ+1MKyfWm4TTDJRbdbDCzrYvwa+Mjv1QJKPVRdM3gRS7lnoWi/Kclo0sdepy2i
UHaQWvJrNILyuIVjc6rBW0L22NofO6T7QSwPry8+gQ5hdTQfL6qMN4jFaKu0jCx7GEHHwaBbYvgf
xFDN5HMOIlnR75oNvoxKSGiiagtS4Bq79GKgNUJvuusYdDdT1NuDIyDih0UAuVig2yvAlsULhpYj
2ICshLKxXRNROxgaVsOTXCe562LyYPjWZTEmwseycOYugALgWEflvJPFGkMbJdUR/fR6M24h+vU+
ZEeg8gV+mJMsNNOWbSOvEr46r5Nog5quYwI0UHgFXatBjMkaOr0Pi5EkZgRJ1/QAY3rTppq3IcCu
tToNNuKZy9cTdFmdfmr5O8A/d+g3ijTPK3PDUbXd1KwH7oYIjH2BO5hI2Lnr7q30cQbB1a5Y9AWp
8NVuZvVX1GCPE+NTgBXTRJ9psYyZsPM76NvAgOjy8AhyHmSxsIW+B/kxP1SgkiQhpnKnGAKFHfe6
PI4AoQ+tQSYmSMHTrVv77TLFNZlvYNADzmsBNGZq5oexd8/g2FSZzyd5BpwFxC0ao6xniGapLGe3
a7DoI5sMSSLm9ME1gdr5BsJNkosyld04Zw2PVQly9AK/iXaN3yymDjCjdrdrQfhxnLCShVNAnsAc
t9cg18J9Ecss4jQhlkAJDaFVueI9nRWYznxod03T9nvaFmZPABcmCGU059ADY8SMvTl0vOO3EP5t
+3IYvm66VzdKB5DKVQRYSYUcJRMadXIm/wgmFij25JNHkjwEf71MoC2u9vEcFpjTds90Ji7daLSl
fpJYLOum/rKsrT0sULI/hIOfXzaM3MuUueiSzenmt3M/6Gssi8Nxsnl9J/qwvy8MGjFf6+pqVdWb
0Il+12/NkqICe4x9OB8QSoDJLMjaRyBfJLUXHNqVWl0hLGPZBZ2p9o6tGvJVzJh9gOsKcob6VK3d
uDO6aI9QSfWHiC/Fp3CZxI6bGvUWdfrsOabxVZ8PKYONY7LFhYNea27TpY8qKKtoGaTIAx6SLujF
W9/zIm1Mbg+WXrbBHOtdGoMmkjagbn0M1zpGxycDj+Ue+0OyTsszGYBby4CYI9II6kdlINRI4mat
gG3m5LQNC7mbmrMBqKYBTQv/bFtBIJ0EejXqIboCgv1mgJx2DyLxvA/BhcQk0b90BmR1D3XUadSt
gdokJLdgxjmsZwNkLEjCSSddvkAWg0ecX5RUeUcOQdlBNhK04NTEQXVeBPsCN9LiK519kDGb23sp
tPkCfUOsk5IHVRbQpb8TmlEs33Fz1bLZHkGfCNMg9Pp6kQSXzqGOcEY/O8Qns91oQxZnUELWD6WE
nT64j7q4wqy+ogl28iEjMIS8aqmGUkbN0Zx0kEruDWqMO4NSYSc61qTgwA/JoEZxBSNWvSdt+QxU
ck2iZaAnHUC2MZrw1vwf0s5sN24k26JfRIBBBqdXkjlLKaUsybJfCMmyOc8zv/4u1u2LLmUVLBi3
gSo0Gg0xSQYjzrD3OmX4pnITOGFaSvMzpfliHTuY9y4MqtUKqZdfEDdH+LEyzvAClKNnBGZ3Kaw+
wqtuqGcRd9nJpuuODdWYbRqpueOqmG5Ql+adPCoRvr12shClBZBaWfPtZcoQJ4QBMyxw4zCKESUT
pkGsBG2vtp7OCPONVQ7xy0gqc8jXunTZRPxpQ/uuzl2IoLHEL0v/ZIPkXyBRnDFRDNHo1wN+xqFN
fiUyaF4jQ/wc139Go/FZON0xahnn4jUIbW+NcHxNTBIHIHDI1Gwt209Nnf2kyIWJBzuNC0PgBzav
13LUldeBVHzbSyh0Sqpqj+uMDGDsTD1wKSc05ySFpl4Ew+hnjh7uB8ngCauzRy9G4+2NcdV6sT0r
XovLd4MzMvPtpiDcaIf5vs/U1xBD1+hGYfMm9OWnNArlUGGw6lyJ4ARNgxWfJlrsGxMrnzeaw5ue
WdyzOrJ5dPiVPVQzHJnKMJ5BThuuxryaTUEimPhKVdo7vLF3GATOOk2xTpWbRj434Qsqpk2Mr95V
Rit0x0FOd5hTTD/oq19KvvxsFKWjTt2i4hG66Wn09k7DoBTb3DFRvvSm5s7l2PstYikIohaderMZ
PAkVddNmI8O2GNXoDpT//bGxcqgTjG4o2X7ONAgLpL9UXKWRqdumxq6HD79fmyQq4RX6uB18onE3
QMjwSQpCP0+Cedujaj/ouiE8BFrfC5Fme8h9qdejkDzqqd7DIs+dY92ZKqdnyKPTqCLp8Wxvs8lY
dnIJmEHEeM5tnJk/9GTVGqlIF+ykN09lMBo7YdTREwi2wa10gvgUjt8BRwhtCjp7rrk4zk2kWOfG
yRavLBblOcxmuenpSz3H8JT5XGnQ1hy3dAIShhscMS8i0Uxnk582TUc09sjVa2k/zDZNCU1XJmo3
EwZ/2f0oQENgmFzkbZzJV1MQgsW5mNzVGowrk8Em+9jOepdwqfSXSlY+3hvUd0Vv7MPc7N6YrRyc
0YzVN9Fc4X7KK/HQSAJbwf7PwRsd8K5cWHXSV1vHvsMfnt5nLbGsOZVPU9QYrH200YDKm0PR6F8r
u4PgHOXTpgmKd3Rd3cZ08NjisIh39mogd5s26v0yl/NdVjMNzpJt5qpVPGxosyS4+Gsq+V4wFfXW
qjGAujSsGkpUZXCKNDzrfGc9enR9AFE/NMG9mQ3j7RAa4S0b3bwf6gwDlZEAe6vRgxMZlltRxYwv
DZFdsusH3W071plbYVg8pNja2H4YiWExuCZsH9pWN37kRZps8gqM/JyiMZVJpXNq1sNOVmH2lFZW
vNHqRq6LsepdJN7TkcRo8BRSpiN2e2PXtnyGNaLko1DtdywT5qYu6F5jVIl2bR1FvppMiLC00dgU
aEjdQOLokjJ2/HnR9sHSgFSNS2zfXVnd8p1nfk6mQO+yjrdTPb+llIjcJKnmPYazn7Saxts2CcbH
fJEUNmIjOs+TgT16KHLXaogfdTko2ygvVkStFnpa1Wo+PboI30GiLV8m+AJ3QTDQpsvjda4mxp09
rXVsDTpTfXb1gkPdqIJkn81ieIsLHZ2rWoYbLVX7fZ0V872tR/NzAkPmWC8oxaSyJK4DTuYWdwuK
w1kiF54H5yUz6+QJASBuC6ubRj9SFOYmkGzt0AxYm9jRH4xoLkO6ydPomlraIBSdHiX/DOmXgerK
jiAtOhq2nkMhY4IvGWDwMtC+27JTFjtDb0e/aLHN6kVMyWxUZuZd9LXbYRzbVuryhcTLpE+PNK8r
IwZnBARz+zmgwbrEYnzFtGyuosH2bilQ2+liTrBmkhmrIvwR1s4XmtKKCzGkdYMxNfeZnhi3g1Un
Dyar5oDcMtzJlpOKkDQ5MyxgOteLIZk/PK3m38itnDjaRr027xyzqTYLUxc2WLUjD2wMoV/a46cw
MvOIorX1Y5MQFDiMjhBTMBizyg8jH+vOVBbbH2ORbxs2RlSD8hKLcDxENgiSLBubk6lO6XZoBWKN
aNBuLFQMGKnC6FwWZnMptEw/iqLAx2kCM9VKU/hZmxX7puLN1cmE+zuKGSxcmIy2XajN4QopnW9V
FP9USrV1y8ow9nVEnLEWHjr8N14m5FfmkmT7GsaCq2LxOmn4GEgznWcSK2QJAzHT0EXORmsHQDNL
LfxgwHq2BLrcaAvx+Toj4pBoSuVJrW+9zNb55mOeSyFj4ZeWhOEcCtWPIhNFxfKIoJIIzOAwCJtl
vE2cgZpmazhH9Jjmk4RyszNChiPFME08WZfjHo9R5SVYgncTPjs3WJRqY/eK8TR1ORLKeAlBzYh3
lBKpVzmOvMmT7G0OjOYwMFLL05dgukMsN+3UdPzZW71znisFwTS9CnbCcoJWhaA1atjSIyUpTqVu
OXuk5+MGyHrktbPFURckZE6RtI9Db8kXUA+wZWPN+KY5PQaoNMgfeHAhj3xKf9STsi6L/Lsc9Imd
ST/zhZg3YFZTWE1qt9EQquN61iu3L03db0oy0ajC7c9wUhg0JU7P3iZlq9EykIHGEE9X/3849Bl9
7mjgIyFdnjqFbre14AHAn+iaQ/czAMeDPbY34TOwHqQd2pu2d/pTMPbh3hE4zvrQTI5lOKZbO2Yk
Y124Sinag1oX2p4Pw4tHeUDaYNzpaZo/KvbCmNGuek6dJtjIAkt9FSwmsqE42TKjhTsQGfV8iGYb
S2nloUrEi4xC3R/zYNzUVqtiLE8pDhTBvIFw3b+kTaNs1CRv6Yzr445egbalCk5l3iq1aUe9CyhA
WUQ8S9Lhw6imnTcHCiMGRYplrCNjgP9a4MRfQ9FIpm6SjblvBQsLb1SN1XDADl1qXHmAbWNooXKw
yv6X3hotgug+9ZvMajetWFQ3tbE7p4NMH8qEIMnCr7iL0G8flHFud205Fvu8L8O9WSO1HqTTbHJn
6G65BWSik8xumQQnbqZg6l6TRHxD19B59tQBjpDF7OONwugnMWPUkSV3YKjIzYNw3lOmIj2PI8QG
S5jfOG1UPZZhUt6BhPlVCrIjUaN2NQfUWd2I+saRSbHndzpejo0KqFfKUxjL5qxVeFgNy2nv46ZN
T6Ps3yz+w65GiSTT4vSORAVO+2CH53heUqIdGAOHGgDWFluKs0+rtjxhKAG30qH7igIeN0Lp5Ghp
ufXihKr22i36vOHY7N2lnRFT1roFyILvMYkqi30a4+tNEAahV00GZTP2Y1dWw5MtGDJf1AnsnqbD
T97O+cHiKd3R8mD520mDN6AWl6qz0fUsrUrwGMS7EXfeRhEq6tCgd7ZDZ7euREHtUcNkBOvS93sz
zIZtHdvfaql1u4LC1z0DlaaNE9c6pzRLFqtCdJcY8bArg0nsMIYzo57kbWthqt6g/MBoaYDOIqZ5
YXxRuddQC2Ea5jKYtKJLKEV50FHT3KIHwkulj/VhmTQTYcuQbe1uQmQVodAIqjg9BPAPvCSxU7+f
NYnYJIblI+kGlXmPY2ykdFB0udhWM3WFwq6adxx20RcGIRS+yUJ1aYS7SxCvVWLywdFTGn27RNQw
xl2kVD5nWOwxr6IET6W7I0AGZiJn2k06ZKCwLEGWjw6YUC0sihNGG20b9uIljWrVC5Ngta50vRuP
C4PhUgWYTASCAzRE4ZpIU240VZuOVsRMxoBcZ1NZZXWj2V3LxGhZ7MoVkmJIs7xdMnX0O8tMvRqw
0X2EOGs/hhzni1L8XMI0P7C/9lvMDh2ox34+JhICVNjhQLTCLtvxIoP9EK7JoNECFALZ9KJng+3n
FvaoSDenI3Ks8gi7RnusmRDMHw6RbNmRusUg90Z1XKXEsihuiGreBX61hC7Ij1WizInUK6nY9TKF
iAFxyW20rKLy2zyruIz8ea71zTwlgavQAj+EuiMexrlxWyFHl0F/IwgnIjQhVzqX7cweeWJHEY/8
PCPt/Zov2nRT6cojgLVh01rYoKqQ2ct2gBIqVC3wIHZL5Wmpf8iM4gBNYWszqrVwi2Rp7tcivudg
Z1lcYCI/x6jLqS+pNEL1ck68uE/DfQqYwK9lrXwNSAdutIbiY8zQCZ/4WV2RHnLbUIzDgHCvFkCO
pPJmA3p2Fdk6myaGfjmIyjxTqYyoUfFypa7Mt5FgOJEyMOUNZ7d1mHKrf8TohJAyVvvTFKty1+oh
o22mYvDSpoZbrGKSnLRudnU7rnxH12oPDTurw+zj01gyamfIQdnhn25e4hTFXJOJ5ktfFzis+taG
PpOl/W1paIqPL1b3FKXUnumzDPggiP/coqxD+geFQT0UZ2mQI5ZySjftsuwemtLXZljL/OOCgy1i
xOCijc2N5VAZKeyxeU/hKN4BYqjvtDIaTxADxp29xM/JEsCIgKoJzbwwkcMHE4MpSFEs36JKuyk0
IhzZh+WTlIWGAV+1O1aKE7pTAH1itKmrdUapnovJeZ3FYu7qZBRUnjKiQUhTvoHR7iTGZYH6YNU7
CC/DdiRz96irqm6rzOlWt4v0JiJ2dKfSCYlzDTxr8xBhkI3BAE4uuIvqrgFs961PS+XcG0RX3YQp
RMVK5PLlBPc6CSGG9Ex+050c+VpjURGjTACeK2Kuso118NTF5nhG4tVum7Jdvras3bsOZ3lECmjb
qCmrr/VQICkTTfUoaddJ0f8IEEfQkeC00Y04e6WEjYNNCOXeJNByGdY07INoUXyjjcV328nVXySB
34w0GM902NTv4N+S58Qse5x7VFOPJsQiVyM8fqiptu2YRP4oRQyHkpkVbCL2VmAuO7PynvW2xIIq
xj5/VDGTuzIC/4GTZAFSCC9wl9V0Uf1yzirM+/DxCHFYLHkCXrFvLOOOPPKdHbG/C/RYgP7rHugS
RvuMo4DyLXED84elO5QUwKC2gA3AYO87HY4l0vuGDVcmlz423tQxzk4q8y+wDQXDXaPGJJw1lLCo
pUYYRDJwq3p8Q09mbiIjj3YQKAYE/ZlQbmY6C76NMNhvWSX3yUh9YGiNgSSZ5F7ImDAqafSbXJ2H
V7FwJqcyNN4sM1BpLeTDdAekQtlUeqQdhQ5mRs0URLwKBemWqmfj5fBgt2J21F9LPgovcrTsQUuz
5EtcR/WTiSPpVk/zZUdEgSW4dbpvHd1+jdw2+66IadkrSTccIrXWc3ecoK7ESRBxMsX9WycyeaCA
PN5nqs2KtEfdObIbZV5qNdFXJ06ro7703WnkbPTAIK32X1vBHke7Fw/8XsOeBGwxcTbkX43uz0qC
TaksZq+sNP0EVKzdVXbSeRWToQj5U2uXQ0zx+hCDkO+AiXrqhZ2QeNRUXxsrgo2gMTCmszuxQwxv
uyWzaH2c6/ZPZR66rVkG6/lMmqWt/yriUoGDUXK/Ok2xKq2+B3on9rjW3plDuBxp/71MzvIMLuLd
UlTq0H1k6xR/yIAHFzyZ9mhjvCzLSe12rFJmOipoqMepg3eotqp8rhUh35Nam2Mfs759E6SRTuhA
YaqMzZwDPw1vWgDPlzlbcppXtXW0AY+M7i6orVNsa9VOZQjrLb9rcespQTSu5XXqKZYdMesYcXe7
BCOpEGsG5UYS6gCX0mnedbymnRmEw7co0ZMb5qsyaqilB1MIFKdxbma+ThPwXIpwgTdmDiHEENqM
ePrKnKaco3wtTQX8udlKz6BC5Wlh2WxjesTbQRQ0CiN18WXQRdTZo+gUoCI8qlEY7qOAEgnO1ppE
xgK1Ngr6KkXKqqThcYFiOOyreiZ/kXn6QB6GRLeWw3ZyzHFvCKJoGWgQS6S0tnkXhNsyHxZ672wB
fbbgOYVbiH2xXOCT6QFSa42oP5SZN4Q2mKdUBzyaBqY/jPqynXQIENZ7kF8S5dtQVzMneURhTa8T
smyn+RUrzgJQJpQaJWy4el6zxmt6EcIQyJZXTDHqO1VstePvzc2XAXjEpu/DyUsZi7CN0m4kc8iZ
XqBGzW0XZHSY5lHzFRshndVaxskCuulJs2M4JwcUDe34nRRb8+G4INBdg7TWyRs/xqO702nCeGpF
W0nt5lfmjJBd59BCafY52O2xAqNx7vr5bRQM1miaFVEzhF849+RzsNoeKLCmX3nq4odT59TQmhpJ
QqrHpGlA7+iCgjso2x+ZaaX3Om2kTT4BAEsdkT3MvWO8pF0+PSut0dX+MAFNccJM81ucgi4eyNat
O2rEVmq+GG3JvKGCpNmB3QrQZdBOwCUY+xErsH5si24jCRFAmc5aCZsVzmGVjs2rMpd1tE1KxcIS
B83An9LpO+NcbTS8Sckwv9YcckLVVHcngpBzrw+onQkcKk1QHhRms9Xssdsz17HjB/TDPg/H8IgR
QOKqtrSXOROG6iaRJFhxrPGurzFX41WOTmaoq9+VTBIxGW1Qbo2CgamsOd2fdA2TMvnLI2hVA2hX
bp/m3kBSYIvyq9OwkhNjnv3ZlCj2A5XRdyrt6j4ak2OuVhqdRYwCGOGx1Sq6te2kLjbKWHY7fs20
m5WeIRQ43L82xer8VAN5TGaQpBn8vscwj4j2EwRIZhiGZMndGyhbyolmkXtppVZU/PrhFFVtsU1E
l+MFiCM87ExoZ8ESNFm0pks37huj861qzh6VOUuwy2r2WxTIhBBgGn5VVVxuyd/HXT6J9AuYAmcv
1Dp+m1Iwo8BIh90S4OAH99RtlqCCEEcr9IEuIj1T6AT42J1SaCmSevWu1yjPj+qAd0Bf4vnCaUgv
Fmeqhq87hk1LUYCF2WDVwVVOlDjbO8Oo6q3T68DGKHkwgUbR5xO1wMUfIouuXC/nraFnZz0phjsI
ewa2HP0dKJ1KpEhxetSL7qQvOfw6Srf0mcpVXaMYP9Q+p5ZZWSrVQFg82KM3VjQuDTYh9WdE3A8+
Uwk9XQNabkGWWdTCjYbRG2LDdAdc1GSrE7W4TqHmU4ZB8iVi4Tyk2Zi8U5Dr+61RLfE9XUNMBXwu
u6GHqqfWGXhelnjkObjO3VJvonNG144a+6IesowauCgzBzZI2l6KetCAPfTafazqdCAr824g6rkY
JG41EpuMkVw9nyo+7GINgtWNpur1oUyzZiOaPfieUxjjiErHmQ8lyqvZN3UVnn7W5YpbWaLGZEND
4iYuAE3kdZSDYA3KdwnPiXaJop/MUjO/RQOTLOYwawk91uCNQGVLlZ+OnBWqGzrAzrETnfQHekmR
CReDuHauvaphO6lguNVJyJQs1I5xyKcuS127o/GgfctJuyAYLATvyNQLRomy25DfxMB7THucn6uq
a/ca6DEYgaAFdnm0MloaoZzTuEdpZUXNRukgD44mrqCyNHgWgT53O6Ppsl8wy4KXoNWWS5LE5jND
HClWJSFRmFLRVsisB5zeEtJNwnb5exXfv4hL8SwI1eCLlXQlruWINbwotTPC+h72161F27ef4o3R
5yejnu+kXjx1UJBUZAZlNWx+f+1/KghXwbTACoIz00F991GlOzi1usRsbvfAT5qdM+7/9M/DFxNY
C1HM0oaTVybfKBY0640huIO7g5Z0Nv9ohucqy3XQ26m2zQ2gYP2HAHIq1LHPtOBOnbLbFMRtp3yG
1tc0HsHfJbKr9BbjgkAvzb94Px8fUdrPsxGaTX3WRCioKynmWkXsxlPWdLiEzLzFoySXTSgZvKTR
1j8Hqpr6VUG+rCRt9rMH5ELKOkTqcQgBlFEHLg4ZMF0K1GTyHdVIyqk9SjrCAloAEEDSz0Yd/O/P
/Hgbq4SZ0gBuFtXSjXUl/M2HqwLyBbKjdOfQbBv8URYlzFQQ4aBqWMY3VVALyaTE/Z8gf9CSaP3N
6L1cwgAKYQtxtYT18I2aAXo6auTriTY+B3hRvL7CKtVra0E3y9nbKGls6wCMkKVTmUEHtgyHoSy1
rYi15WYmA/MMaH8b2pG9v+SCFo/THjLyVp8pwbDV5fQ8aH0B60pUmL+EguChsfYlNGVKDRQmlJCa
e9EUT8FkGURNODZhIWoM5xBIfgjN2JLwFu6CYkGmVhXBJuuj7gSLptzGVp6eO5bsl7nvm7M1sm6K
pX5Mp6C7i4XangpwCbN9EFWAmmgKGRGJjGZfVRNc4rH6wfnuuL1Wt8/WqCD3CqfOb1BL+Ima2gfN
bo6ErUTSUVyOR0VmP1k99iUabFrm5rDcWnZeHyzhjC8xjQGqwoNpbedZVKwPcjSoySXzXUCdbfEF
/Zozhjrg4FB84JfZFqxz59dG234pV9/s1A3JOUNccamqMDW2U54uh7kh82Oklr7RJzM/Os4c4iVo
RAyReTE2slcmj5jsh2bW5mFZdUUzTuBjHgizcycGTNIhmXQ35f9zG2HSIShb+cdpPBk82yw7KMqc
PLRl1fujJYaNXlaIA/M2+GkzwXszNneilhs7xhMVRqc5hneaxDmWTXUs72dqfj/hYFEhhi/GD0tN
yrLBgsazbSHdo46Zb0JNq7dZkRVupTAB1FEc6XGEUhSxCZtPjtm/x9Q7L05iVYfWAo6mCyU5i6XM
wOxplp93Tr4jjSY+mNMWC2OgKt6otdklact5o7Y1HWiYFshRBiOQW2i0zHcRRt6f4JouvugCfIG1
OZmZ29szlX1z+TEo/G8F6y+FD5fSorC0Sm575jhxYEKupFof9S80DTnPrCXdMW20PBlF950uRvwU
lgOVlxRdEZ6J8Fx36uQnSRPf1pZBPV4ZVH8ZO9wxUVkBp4OMyPxQtbxUyre5/dp5saYtOxScuAib
KHqy9eoeuv5NTEIy5EF+Gy89arwo8xHPlc9F1OrfmyRMv4R1W+8g+EeHCvv/sRd9dHbGyr7hNKfc
xi9YaFFkxkTYbpmneGY4kqQF/bVEBvgEY23Ol3bfiLGhDZcUYhPjFaBrY00XqEjSDYvgWzNPP6DR
VW9KYwceUBe6ehQP7bOCjgPlpgFzZQmFX9Ou9bADZAeqt+NRtaKZDlJPMt4W/bJDG27vmroHaaO1
fqJtssY3k0H7ag/IOXPJSe0SOOA3aJyY9rKjGHQLYVNuabRotxGzPI6hqbxXjkbDoi1+hmh6/DZD
S8JPCECpKdV2UsIBKVnTQwDB3z1b9a95IBmEiUDJGYQpUDnV2jPkwvEHCGtHjT2fVx0DooI182gz
roIgYno1iafeRRNqx5D5F1iOC3mrRE4D/nMuNosu65ugHIdN1Y7ODYArE5tYzSBNA/vlrCkp5Xjc
oLmsqOACGws/GVt2ZblzEKObkpmCmsPERfxpV6p3JpcFTWh24l6LImvaIGda7tSgiL+A1rLeOqhV
T42NJrBAIh5/EtOsccN/TxuOSg7K1TwgaYBJR7eu3FKqso5PnxB517T3xw3DSrr0k9DlozthvQSD
NbU1BmD+hdD+srb87UADRRDAvx6cM4726R0iddBuGAL3+wDms4tcnZpLnpUy0LmIZKRF7dMT1mPP
SPz/31WuojCqE9DK8tE5E1gv4znQPA09XX/6/VU+xno8MMfG4Sd5YhCpde2auJLoyHjlEMUcHHG/
DaexPifzEO5+f5XrJ+bYQsPjp0vci4Qa12++TUVbqWq93NPCDKE+zekuReSxZYg7gjstSz9ZaasJ
5e8rDSG2hb1stekyZoAg9mNcI8bQsCmm55cy+oqIeRlfnJbq1r3WvgRxgXrwM8/Uxxu0sMxhn2NI
w3ox28DJ+PGCYAEjMQO9p40abVAvdWCAY5/v2fv9g/z4uv55nSs34IiZksy21G7lMth3zLWYN0AA
g++/v8pnd3P1+Ho7K9HdcjcV8IeIOtEPBRF0P3/ylq5uxtEgJwMAYUiowdfKPx8fGnRoiG5N1H5h
QhW28doTjf3J8r66EzIYiz8vMCRh1YZyssbxf9sPcHIEeqRmwRe6uNQdKb3NFgXKT3adjxvbmqex
nWqMEGDvMQzregBtISMlUOuyfOg0f5U3WP78mUHzykrEJXSM2FgZTVScvOWr3QDPr9RpANUPARFG
rFd+EB2bCVJyxcn+ZzOv1/vRQVKtPmb8cKvJ/eNTY2hUBoizLx+077Rum6ffr67r185fZxPANEk0
q4KDvMqdlFFnolGg5g+5eiDcV/8sveTH48lUAd1gycAfaa+X/9srN4xJwmcwlIdhZPbZBQvAJ8v2
n2/b0vjSTYl3yURLd/WtM+khG2QgjIftnD6rkY6eo/jE5X29bMEKkMJyI2SvOvvJ1Wc+1XkQq9pY
XVRj3HSoZgYVJfYzJP1P7uUvL+d/d0petbaqUXD+8jrI9J2rp1VUhdamS6pfzKzViSbFsTEwhBkd
2r2yz+9WYRYVWLDj+KKWiXN1fMYx8mcpO78CoIEp+FzXjcC2r5YEo/eMvK2n4SHcB8quUP50Sax/
nk+Ttbb6wa9rKYKJPkhOjOFBU5dXozJeQN784ZoGKADHUWC5VG0e5RVbLOmhbA4o1h7m3HfwE4bb
3//99YV/eE1/LWaOGVsgzCWQ+riop3FC2sk3+SWral/p0hN9Bx+rhQdh5QCxdcNEtvCTtXH9nUrG
LbDR2DDv14rK9ZYj2tLomWtDroFqzmJQxR8+s+u/f7X9S60qWzp15SXLLsApMd/82TNbQ13KM3+F
AGsZ7WpRxU7QBglVqHtjCU5dFO4M2R+zARhnC1GqYaMuqAj8/ppXZTtbXEUe1wsBRWoSjVqRg5pq
8LXL5KZxTKbKRe/AzBG4VTRH0EcdlbI95VV/+eTy6z39d5383+Uxb9tsHJp17Zqd9bhDZhfSdKqb
I8fFS7/QM0TWMcRxDOMxMCksYIyaK/No9smjQh/jk5/wb7EX+zqhPlswjJSr4CFOG1109EwumqKf
J6W7HbIESYK2/LLL5YXwhREZ0SvDnW7LyfANZhe4dPsQXySviWLum2SVQgpvym1PaM0J2enm97/w
X3+goNyl6cS96jVyrB9CfIio0i9Zzra3gPysHcft1olgBaYYs4SfbHY/Eiv9JBj518VBP0iYvBth
srF//IrbiuGBMsnyS4odqJ0pRDPDY6KumxtP7Er68N1ub5Tpk831ao//30Xx98tefWgzrYSoqVgU
gZwomOzr4W0aGSpyMSLHj6eXIMCR2d4hDMHXGH3ylTsft65/Xv3quITvUWKZyvOLktK6w255yqza
oJeAM8fM3wYTE2jH3DJ3jNDh0w7/QS/xZzaYX4zM8sj3tjUwXoD9tEOMg1TpSU6iQn9f/xijRqEv
rt4blJ62oi821cg1miW/t1fVAKW6HaQ2j53C3s5D/6vMMd4YRYhfHW8fdUZRYDVRzE3COD2I0s2Z
0UMbuSwvGChOdorAxR4rPIKtn5fRdu4KX9dZMCE776hN+z6oKIPq2VMWhI9mod4HaeXhfJ7cAW59
a8y+qIqjXYuNnOsvI+MgnRIhw1TYizvmZrqphgg8FK0giS3VC5gUiAsEwnjJeBFT+znU8hXvEFbK
sds0OahVakcxMki0Fkh7w/CxjtveS1rtq2jDk2X/TOkpU4l8NiU1RNEPO+Yg0IhC5+cxqQZ5z3Az
l/JxUsabIqk3Jeo+b8AzXLXhw+8/M/ExiPnPi6d9QEBG5MrJ+HG1sw9QeKNUdlFN+56OJbwvZ6pQ
zSjHKdR20cx4lxyvjLns9IRZS1PwFMUMTaILTm/nteiVC46Jz3bI9aT8uEOirKS58Vf4BuLianvS
S/qfDECsLmn9bpAR8p4kkglFPNXJ1qF7r8yv3fCoM1F0bj45kf4aZ319cc4kzlUJVIn/9vGRQLxN
BhP+8UXFlHRakB5tdUVjDEcnF3SRk/qLOUHT2+J05a6xmuquy5Y3evnRcRGwv5VMN4/96HR3TT1j
goqZOcfgablVx7R///3r09eQ5R+/VRI/Q08hSjevjk8b1T+CQKO8NM4hHt7j8qu9ACNwEtrb9xJh
RNLfhup3pJJuWZ91S31rQAMaS3HTTHcBGA/MHL5uvxYpgrLi1wTkPlMavl1suRmtLFAFoX7D0CIq
vum9k/wRzmNdffSBBCnm+q6pBl3ttXESVnRw5uqyyO4UzOk9oy5iXPFK+skG9y+7OrGlICijqwXs
4Tp4BYYoGg2F2qXI0ATTiYjeEYpk+06x3qdiyu9iR063wCDmEwpoxOzxJP8oPPzrZm32MDI2CzQH
UejHdWUyaHdksEl1ievneTQeinxB9FG7qJqd7IdUs08O+X8eodwy5yeVHIOukX31ESlqWKpGysMN
C8f8IcclQ+IBLS+0umhvlJP2lKcNg4gmga6+o5P++7X5zyNlvTy5gmOpNJquMUKK2iNUA4F+QUmC
M5hWGlOvioe4yzHvzepBhoXfO+YnX+/HePg/D1lC+bDWL0K/Roe1ahTQBFgfcgT5s6VkYU1/HiFw
Z/+9xl8f5d+S19gKKmUZuuoitZ1D575jeF5lPKOaxaDFpCZnU4j4MPfFJwvoY077n3uDWKY5UqeS
dR03VrrAxRvYPFHhPA62QNw0PC1Ivn7/4sQ/r0MKY5JY0AGkAH1dCKxjxLxaYTWXVhh3bVA8MagJ
aW62DykD4SbxoRI9wm84dLL5H87OYzluZN26T4QIJJBwUxQK5VgkS/ScICiSgrcJ//R31fkH/2l1
RyvuHSq6pXJA4jN7rx3WBOwq2W2RUo1kxDU/iIf5w5V0PXD/esj99f1cr7T/+r6xfJbL6rodFRlR
mpxOXDmoe2Hnd+GUP/77p//7A/H6Yg77OSYHuKF+O5JmKDdrSrrDpUrTg14jpx76AykOe+Tdf+hD
/uGlBMAYJpHXuaT++xw8XTj/FoRTqESzB9uqvUsuGi+MM+NXHC3OH77Ff/hVeTUH6rVnmlcS7l+/
RYC6g8jG/vpqFFuNCnWn2pbGHw6dv9/1tO8M8hhZ6yz2/6Yb8DCjEQ2pLg1RCqocPhwM6Zbpcgrk
26xXNzgi/nBb/P2Wv76kywCRm57h9e/nHFkDxSx4yXydDMgMQjvprTa9/Pt18Y+vAmuPpkm/Tg9+
uy4IDdVK7KfqYjbVpRrlg2kmf/ju/tPs/nahM4I3TEaUwK0wo/31J0LCLHEdrerilr86o960Ezm5
7dfs0gI2OHPnQFaXFYdS5iV/uDr+6eP990v/do+ZOENi173+bqrZt+IaTzxiVvn37/AfLsHr9Iin
H0gYgzHJXz8fIeROi6DaunfGsQXoY9pnnM/laU0hQP/7S/393qJyA74G+o8J499+Li0bPbXYWXoZ
LGflwkNJnJhQeBZ2tEHT5usfDs3fzigEV9LjV0OLA7fy78dGHjPgHupxuYwC0KpWlc1uHXTAucXS
bInWHmgqlPmHPeHfXhQxK3s0zzLxm195cH/9PiPyuLHYDM7FjdQQRqQrb6ZkyU+jNTnhNSbxmE9a
/qer9Le6Agiozs7mOlwFNcOm+fc7oWV0Usy6diF2ajroncjDvgctMNQCqzQJtXeak04vNJRweCiV
j26s8nLTjXn+ujo55j8jWYlOGabiQlZ0fCoLZdyvcUqlMtfJsWZP/u8Xw28Xt4FAi6kcZTJ8dYBF
v3P/5yz1iL0o+fdB1tjJbjQe/v0FfrvafnsBqvy//hASi6s72tQ6sd34Ron6LWVWJsnKKP93NEv3
/70UaiYGpYwb+Q3++lI8apGjtKK+1Cua+c+s8Euy7P4PH+f/v8bvyNdR5eA+ELdesIhI+YKtH1FI
ZJp/ehnuD97tf514v3+a32tUR5/tJSrN+qKLskbe67m3RVYOwdyyF1BYWA4Tl9stuVbpSUnj45ow
vhUOahar7bKggeHEUIq/AI7NPXQt6Xe09lcBaqEVRLSafYwnELM75kgJ+yWu3F+pqOx9TfhmwqEX
pM36nWuac8nQigXZ0rZWMCQOg/TUtEjGQV+wr8oCxF0X59sEp0vYEYCy4Qi5asAT4YtZOH5sTSTq
4kbC4fZUoFBYwMQFGDybHbrYT7fvSDukrdrEbfqO6uRrQspO5GfbAwBSIJWUxKi0TvY3+i6aNYOs
3ZmFwK4kgGlj0dJAgsmSC6nCx2ot95Pq9Y2LAV5D8Y5D3VZE+kwrwPs67cpHYn0K44zpnVx3rUP7
giMCi38qSYUxIEsYue35nmirwLFw/HNee+BFoJ7kxhztbbKC7o26+DTLWG5RnDtvDv7HnQm0aFe1
yXAXEzO0pwBvwb0LnFl6PwXKLY2tSjl19DyHtpHa2Vaze+uHMkd10hv8gtVABQB5pTnkEOJ9I23l
XoiofnP6WO2saWi3joFJz6tRabuJ6RwrMXjBWhTatsP3GDgmBuioG9+VjO1NZQE8jiTwDqOzpqel
tQ18t8s8AGQCSbTIjqfmepUwd02Eb8M18206DmmwtrEAl7tMrY+iytrFLaAcj2zHp7on8yUvqwg4
G/Cnm2JKjBsjLn+1Qo/RM9fuYRxGkk4XkGbdColiqHBMY5UwABRy90+pO7+DRQZFg+92q7uRvV2q
1CS2C+sZOufunOaue7yGXu0torzxReoFP6UtTknc/uS6ILDLWMy3eLVxXhgQc8bhmlWLmNKP+6XY
Zt3yZUynCdL3WC2PrUNYTZcwNGuShDDCqIl2VkZEt+ut1n4eli8UyxqGTZffw63awIYGUARJAbWr
Qau3c4TItq6q+oOyURBNDarP9GbMj2nrg0zHszCUBFLlwtih2o33lZrkPqoH+FCgExB0FyaWn0nm
GzMffnWT9t4uJLFjoop2kdMRPitLpn6qSTgXF+cVLsli+6oosaESQYZarVt3qugcVMpKYNOMMf+n
iXZfTbV7YgPRhwT6zmSKIpcfhnQ+TcBSEAcCXeuTNj4rR35rno662u2tjWixBI0FXl+ZO++zyJhR
U+tuKsTGYcESmAxNMR8E+cg8Ls303OXJeFCRiH5E8ZoeVFNDxZ/b+s5bcG56K7RFTHIA/ipQ65qB
m1tKiB6kNsXbskgFdk7TvU170nBSTBw7N7E+bUiMOMJQeOWt+xMW3xWtLuXGzQ0sE2VEf1E33Ql3
Mw89PT5PgBQOVeQyb8V4yAgkuXf1cQ6S2q2e49J2fJM/hqYcrGAGghaO2ergVapXxpNkhIL1wLaj
TUbYXK2dVlM1QTvoQPOx80FRvJrjZtwoZXHlopUMppCQxjc2f7wGdCmfnMcUdFfXfBIRhpBATOD6
pKMxnBjaZdNbDqJv0l9idSXzu25CtEJcbMzerfw+IzZ4LWywha5LmMAY10HS6zZWj16d7Cgl0a0D
5jPF7fAQMyAL+6vRc2jW+pi4yJfHCriAXa/kZrUrk/28jXz+j+herHid9KR5y4bU3JD6CaZApZK3
TNqwZgJngojQAyVDppwkYEoyjxwM4Pretk4RqK0Qq8JSy1vGrJX8WUazviFuEkle67x3WA43Ms2/
pkp9N/hJ2C1kX6OlvZjNAM9vNj+rqIxC5fAFyLbB3e+2n5bFzMYxIpLghwEEqJllwTqwuCn7Jnmg
q8z9yIFaUvXaY5fPvM3WLhDWJWjoSn1Fi2kQA9GX3Ddlh2vQrcydDavAn1oKh5GsenYu8HOqcUHi
hWtePfE/cicW6YyVNO3oCzgxnlJHYVWx2uLZKcsnGyniC9lh5WnCJXZc1jo+xVDKW0yYYIqGq4jT
udr6cUFpnzJ2iUascM3hbkPV6MWIFwldCw3a/UAknn2sYudbknLHZ8vrG+V4kKwmpfkUwTozcDVj
aabFizuC2lK7yXbGJOV2zEqoDNwnIcZ8+0c2iGmH4kidgWn1t00js2NXcvZeC9obKmXSVOdkwkRp
/eIQaoKRmAuOOyJfRpusO7RoWdiM3rIrNRimCYsiLu1pYHiEMQmfEg5CaS4bnrXr0RiHKViVMh6a
LLFHdLjDAO4ZDOIuRXXsT7qXPctI8VQ3aqv61BrQGT7MKDxEsuPL1Kf4ks1XzKsxYhDzWHJ5tfvh
ZVXvw1mENOGtaMSLmjjDlCQL38C+B2pS5jeg5l8dZb1Zw/C8WLBHCDNOf8BKzJHOUwNaIyWDbS+e
D8mlOxWDFt9bKRZ3DzvpplcmLfmcoyMn3bDwK2CmOF9SIc19VGT8CEtsdceqkexe0OvgNyJG1OBX
Y9cA0tzJK4JgKHHDvsDpUl0ZMUDbC58+K/ILtkobxxngbCRV4RfkixxnR86h0ZnZQWEFux1zyaox
lhBOI/ldtmy7FB64o973/XYShfsaiZEki7Ss94RJNhunhHjgYvAPWO0arwo4F75jxGVYPFbrcV1c
XLaDzLBrxGL8QRJ9yTWvV2chUchPWvGrWTkgkwz9oiKbFH6nlt6tNXri0hrzPZuR9a5B28B/NlV8
I4kP3GQ4Dk/LdWwK2ygOeOJFD6ov5C62lNz1OjipAj805pehea6IEd8PZetueKsi1FC+7foKw96m
1voO2O/o3eF85jpeWu/T7ZyaQDBNBDC/vHu4rO5W6hNq4Lnnbi0onoAAJ/gqm2eD7OUPG7MbVqCc
uAUrWkus1/rKYW/kA4Z5OekX0bbRYzTEoC2Gdt7llYiC2KuWrR2zVPOqlVM5ckk6sbTymh25xI86
2Iwf3YyUcDIbl7uSHVJSRs6hicdoSzvZPMqrIxDetrvtNU4g8D9sBWczC9HaurvU1bMga0csph7z
7WxwH+xKwTaKqCGTyZ0I213bbxPTClTHYmKjj8u7EPa3LlmBtRUlrYLxxonLBUayiJez2CCjjk2W
TiYhamscqS5I7KV71ImlxdLs8YGRLtflKUtF/9h6y4etdEUJNHwtM7ytZTa789gZepDr4mu2rr/c
zHzNbgzcWhOprT1EBfgRS7Kf5/8kSfO81VzO9qZNxG3CQsbXKk5Ut0/XsOksNgTYMkPifOeHaF6a
jUaCJO+heJoQeAdMtX+5RuZg2Z4Jkpa4/EoRGMhZy/Cz0ZNHHS0tGF36dIwXy25qScuZQCD4+jwN
OyTHKcnRS846xxZh28XzVpor2ahpVGzRleFaUiTJ+y6F8GmxBD1EVvTHNC3aH1ZbZvt2tinDdTWd
4SL3H3zxy84Yc5xUE8z2beb8p2NuFV/BXJzIGcow2ObRI85mjNa443YV7Sx8PhfoKXWIQDqfdCcj
E8NLX7sgQ1FkBF5TuWdE23FordRPZmP39zCZaAh0+OzvKqP5CPNumS4N3ISOinVs30jUuZln6x3h
UoNF0k0qnD1W26dmEDVse67FHMBezJ3XizIf8cOTZI2t2hq3rd2PpESOXumnfSTE1uBWXbjtofCc
7Ynn82hLxy+xlR+sHrNi6XjJfV5Je+u5Tb3P19T2LaG9FYoc6LJNvXBtS/MjbwUNjFsmQHc7Qshh
xTV6uaG16/2ogDO/KXozPzAqWLZjmSX3oiG4B+F75zwQFw0rsZMP44RHI05YfHHUu/d2irkkckBO
tl2LzwcQtdO/IT1EH8mqwz02FH4Hc9TSsAVjcAB8wHqRijooePUgHacv0BfWZkkUWnWVQ42SsCyZ
aZXQgyl5dDv38FM25iFrnBcPwVSoux2feepwc3KY+VUSvRVRX21kLg3Yo4Sb5tP1GMS96Dd2ltAw
uRbgpiU5t2rhH4b6VD2WgJCywIusnKLe1XinoqCEAY/BaWllyxngCFlIIrPWsyua+7wt3gaAs/vJ
xvnnDyaePq3wOhz7sF6cWe+CBOf7FjVhGZJBw5MBcCv2Oy5ITJvJM1UAcyM4l192Es+fjh6N9wur
+j3/wAybpU9uwfyNyyZeLQFH2BkjzgNRv/Ylvkijcs2Dk83O3qD59LUIpBQVx3gw0sG5y6OOe7y6
svtGogLgR7Vl0KkF3AuppXeMrQB0WeotdpxvrWDeaNCAHGdCzF4Qpmq7btHqD28hqj1liRUgVmqI
BYe1oJVJj+Eu0th6mtgUOQ82ltZqe4xYjL7Y9fk6bPOgjeLuxp6Q/esmcVgEapsc5BrVwWRadFLN
ou3kNBFZZcMNu9fV7PoQYowtGa76xoqz1S9zYHqEkDHlMp11AxdGBF5SfXsx1IqmhkQtqlj6FYVb
kEq8GGSYL0GCjQWzjyaD2hvWe8NajMOaVkhoeESdYzO3aTG8hslZ1+2k1cQ3nbKweJcWybyovO/y
0hp2aPKGd8pu412M2i7y4h3tBXVWf0ANPoYl7PjXhPPlhCU+D7I5hzzKRWXcU9lCfSDBet8SEv4A
VOx7nEDMJ/3o+azF1hsjeSAfnSC8bEP/ww9i5OKNCnbkYKHwaTSr30yDYlHcN8424fUCIzZIqSV0
3Z8wZ+YEsiZ5oC+u9ypr+5ogi5//5xo5H/iGpqfYqOpDb2kQ5vVyqdMDew3YOFYrQKC7SW//SnJr
PuTdzNkzZ8WW4OyUmN8I0YTAVbktF1Xfqt74sk1TO0J0m/1iHQ2UYXjWuLtS/PEjd/9KKgBMA/u9
sp1+f83tvqyOFNR/Habm2mTNWGVs6HDDPnv68uJgt6G4WuDKqYYSTyu0nTOQcpeXM2S2ipIVMRYY
nrzGrQL+nrtP8um6XmHLXy/ML0akfehF2Dfbd+aIpyx12PZlLSD6tNSTfSqjeO+2VfcjMVzngQ9l
+rbDxZm6SIfU9A4GC0eaxBqsU0X5DHIBVPTjsJ3yUr4MBMFul74w3zny+xtMWlRTLSFSv9a+IHyM
k/Q0SoQ3Ra/A1ejRC/YoJBKJRg6dAfSkl3C+qqIz9sob4wCL58+1y8cttBUcxK7J6YlGNMw8J8Lz
1fycYVE9MV+CnkKkGETNDkKY5CdelkX+qJzkac0mEhghJqOtcWuc0GgoGTxyN9nD90RS26YRebNP
hk5y/PDr6clgHOrFUj+ssdJOnVU7pxj81K0jizUsczffriB1Gdo2fAxxbfu1N68267vcmSlV+6pj
sieZXcQRN6f1yRPlm5ARiEsoITZywajdazOWqsnyAvuqF4rT1OGpeUWV2+5wl+IyvHEqHnMVzAre
n50QymC021j3Ptget6E2VDPdoaU+1pERJDJbais1hYasy1vKwvFlrqA1mV2U+HSNNdg8q9tF5ZBf
kRh0BWtj52+ki8VhVY3UGItVbulnIOHrCzbqpi+yfV8D7o4d4xd4CSR2zbpumtYCnibdX02jt8B8
i/zIiWudERBVgewnVFFxbHY/2nKYaeCLHo8aeYm+id0kdLGikigWqbDBt+ebWfkTrWvCbdt9JTOU
E2z1wjzaFVf/sIrPq5XcT/SGAR10YuppQgW+8wgnVq0scUfSXbuFy8w0To5mMPRXbmXm3jgrlFkT
9erRczkUGGsN5PTkLkwEYAqswIFIaYn2XCxKv4ymIH+MUPezl7vOK0ZAxlO0pT5fLijxFXM9mBJr
Lx21XF2h5hbQeLmVNhBB3cj6QIsHAxZTrcq3vrejEwS8bp8QB7iPhEru4QKqoCIYcDfzs2yGbDJO
5shPE9ux4UN3srb1BMypjLJ1V2dEVBlY7rfdLHBPmnDFPU/Uu/8EVHSxCtdq/dCSwWHq2sz2oZ9k
EmJEAXhEqRYKBRVANdq0ZxUHy8lN+DmKiTiMVNqHaZZ7t0kfWxtAQEIy9baQPR2ZnmQHduPtrQdj
+2gwnz2tMDZ5sHRC/hoLp3mz3f41aorkJCBQ7XIFiWdOs69YzRNvn6mvXK/RflE/4AZNVQS3xJ4D
Np/MqdoGArKT63fQzLm/LRz2S+zp27I2+z03pxmSoCGxuRnNUevm6sGIMud1Xt2fTjVzveicN/gk
+7B2wA/NWuUepNXWnCVt9ag0VwVkGIHQqEgKErmWvo2G098Q2QlNNtXGbTJg/dBWkimzpsBxV2rN
05r2cPwZS0Akt3uy2vgxBG1f0XjEZEIEcEQD4ddG/yeUbb0tqzUeLQ4MOHmzAWC406cnHnjyOtY1
Digu9LukYTJhONG4X0bnig7kQQmsmJWnhDpSNhT/FgP3rwx5i+EzlKOqTmKQH9VQlL+Yu6IKcztO
5GWYbVJZmzGsSpmSgmoSdTTmXWBauf08S4TmGRAN4hAjQjCIdA1xvoEdkFzjd91M2nfszDVjjL7b
uNEyU5z2o3UebIZyqwFQj1DRVxyYiATm9htj4bQnRgbGxzz1qCV0LE8hewrgM1NThaYwk7PR1ROs
SGdFoAXJu8Mu8mIv8pVdmk7h1rxbeaIwxLeMACCo9AfZovvUCHk1omj4MktPxAx1cXyy0Gz6o+uB
RqrwQOBk6rtXozTgsnSlCkZ8x0b1egXKTerBqCUPib6yfrkc/zdOOb0h4GyORMX4lWLkxCTzLS3R
IM8x6TFMEPoN8TA0liSRbEHwchJTB79lDqwmo8TJO/RO9jCKumNTACMZnqATRlmV7KdGGBTuSEPI
/yiPymbfys1nJWghB7uG2zV4p8YTzZu1Nl0E2FsZ4SLTp8FL6FDM6S1proBpyfe34VkgH1yGBoB7
hyINcDSs464sS9mHZmlGvp5FP5pkms4JOZ/ZlrF0q55ShNVDmPVd/4StguR2lXrwfBRw/TYx9SME
Tfcwwx99iTpdBdzALCRtFR3ihdmx4SXPLBT0TeXGZG2Qj7aLcMfvaW+iAzYLEVhZTMpxTfjMOhBd
qcWq2GXDxCDPG+sra9UKWrf5WerVz7wuxQYAJuZzy2HQdhrpJbttEQ33hQsLcXBBLBMTktEzJca2
BTrElDf/OQgOyLEpi2uiMTsVfXCil1Zfaorq2Wv3pCdsveydMVod3VTV4JhnkMnXPNaxT9Ndx0b4
dsXJiv5JpjsUdkQhA30hM7Rj3lUKwPS2Zn+tOeTZCqMPTvf6Myri63DyuXsps5PdhuLh+gEQQAd1
Hdr2SQLwAi0P40nO5WHleeJnq/XQtgAU6oiUEWG2YmcLgKw9OyUASN7EiLHBvy85MJZm6I8OyvY1
HjV/yfInPBTXuVsnwqxwrR+kIv1cDHFa8vxx5dbf6WgbCdFgNF9ALieR7CynRZB8owib0NNv6MC4
XpyTM96XeBMt8IrMPI3SpoQvi+h1pS47GyXrno2zaMmvRk7DY2a76l2ARAu8BZAATmex8qR3M7nN
yn68OLq5Hl0jfXdN9Rw3OgjywoP+IkaGYaShn5K57viBq3TjwRp9NGtIC76EmHY3NPp0kjXcMCbE
k1+nGiYzjbl0lTKdGKo6Zgjcd0Q506QCAmJbYkKSNEdQ6wAQJr+oiKspBAN+xkYFiw7O44VvayMn
CEdjY4xQ94c0BA+FZFmVxH0sVQI8lIENwRY836QzPKqZtUqbJs6pyJY3TnZj57D52HDs6XdW6WZB
hFZmUyFJtrnxMUL7OmoMZIDMgHyJ24+FoXGdA/EY8otyVN8lZh3fzN16WyvKNlgDZB1N8ffszMmW
xKe12rLueG05gDYsWgAqRfMHVpvMN5tlZSmjU52AIw4NTdIjps2sfwlNqVPTQ3/ISHjxY2Y5QDTI
yGUQNVGiNmQpLnX/I0sT1N8jiJIfjlFWVMlr026Wano3OaeCAs71BjTPB6Hk7F8Nu12Y2Q4S3HMm
P4zYFWf2N/XZ4izhjVg/a3rjUxbbC6BTS7JAYZqRKJFgMxFsaMsop1Uv3vQ4bvd4hbwjI+iffTJM
/LMZI8Ksaq8ueRUtQdGP/UPr6YxtI+jjdQtLMS3IW7acOHkcm3i4q8ruo3RXYytbDylixlObko4g
WqCqI9hYp1tYxgwvsgTEDwuyPGtDVzan0sjLs85GyUFp3s9QZscszEd+IA1r/raK9fLWnAvjrmGm
D0+uomzUh/5pwg8UmJk2w0dvrgkFxnMtGfEtBmb2wbKy4+p4+dHWr5V3x2/BYpVm2ojbsI3zJOi8
vg+70en2LG5Ia2or8jLtGWxE7RkcfZXue4zZgyizXokFfSb8zeWuVsl2TSNjT4qUtfdmg1Iu6mc3
ZGW5/BhNFF+9M5kHaBHzdlKqvKnnDvikcld8WLhjYYzznZixRxiXzaUo7fmsrZ57cmL+BonC77UC
/Tfngr2AbhDQrjriR4g539ACc2gCcL0koku6QI/szgO9l8fnDrA3OxrH8Fmrj2GhontOE0kKUySO
tijy/djLdH9F0NLnEGwoMo9egaSLbT4DUEYbT4jnwiALlhGyTgvBAcr9jj0kqRNw4DQWH+j2Zya6
YR8zH9exar0bVEXsN+J8M4tWnWY8LifdSo2PnHwlHzQ4o5kOjBYk0HrvyrG4CIqzXZwNl5xwz11m
t2QpyEKc++wq25bmGCR2sZ4QUMujbVvNQWp4HWo3IiKrS7v3JE2bbUwQzEZShpITXxo8UTj6CVbI
iVvRxwdzZCUDL0Wd4Oh38GN7tbWqleMjEQi7hUWwGAPBzvcW0oi8fF33nhfb23GUyW4qJpbM68va
jt2e1It664xy+MH5vLAwgiKS4UXdmyJKbxqja07wUIAYmmN7YaTostdaBio88KSyjbM71U0Pkqpz
r80mc7FekwTWXffTUv+wvE6dF4m5onJ6+6AWY3loxoGBEzXFxqGOqcBwmUlW3nWJ7W41b/pK4XK8
xlNFkvxypTfYOSdBM8Vf5bjYYe6mEa3zlLPW1vkL45W+V03yQjcRf/SWWe2ITCPHp89Z68YEReeZ
M96iHgYir7c6j7CoRcUVe0dCkrwjT2HjEOdZg+K3BEPT5ED3eRKvKl92DFW7gAK/ve/yZjpXosz3
jusO18pQ25A9Q508aMteaE2FqMGmOF5qEM4TU1Q7s56KZvB2LHm6Y2Ora1ZZq9P6jtgw7B5YZeQB
TKmjjZZO820zxzWk6Svq2vRqwm+8X0QlfnY0JGyoPy00Fwfb1YqXyZT5ZVyWaaN38bDFgifvyEKV
23xkuWtYcXXMvNw6QjhLd1mZP2XSKehChX5SljHzBfSgVqocZgo7GxZOqNrsCVEd+6vlYFhR/JLH
y1fVt2+YapKN4KG/KWuVhixR9dDRKZ+k1llEyBKYM1uOfhdHiJY9J1dhba2GT7iKEaScPeeqUImf
Lwsrcnt+GutC7TQvKQALswiY7KgE/yy0Z9KRDmgxb5dapCG7gFvyGt1wHa330eiTwFp4uLqCSxzG
WnLj8avuaNLErQc674J6Nd/IGUiS48H5jobC/aJGE4A0nZqNUQ4hSHO7w6KAyZiL9Q4CqNmjMEVQ
4kVQjYfZ9Csa4zAhY5NbwXx3M1Z8CF5b+KnXxqzVX1c5pTdeFQ1HOho8DazDUx602oQGjdFAiup+
I2TF5dJk5oUAsvwsGsiVa4JFaE2SdivShhTCuhN3xnVh4FW0hhJ9nG/ZZPfhbi4vdmy74Bmml4lp
achFlgQMvWAVCWXt18hjAW9r8leEq/h6I/D36TI2kZfBuHa0L8vWHUCOzZs3Q3BJpmE45xzW+0zj
48Qm459GyWekBMnVlrTuV0JmN/ZaXtxp7V9s3lrgZSzFhG5EJ41cwSDvkzdEPNCHpfVojKkTiDiZ
Ht3acfgUIHOtnMkSsKX+0PTOGirQPG4/PtcR68RsInFIdEMKKMbzAkZf0cbtxnLrJaI/GEPR3w96
1O9UnlaPQLnMgMAWYyNiiyA/QHXVJmon+90ydLUf3cV8jaGMPGmNGwOXrEnpY1mCRsooLOpZ1FKK
dmrrJkwKl5YqCFAuNPTGHi6dWa0/xnHEYsQkCtT/4CeoHM+m3aoPAreqG4ZSki2/Ez3CROLebSdA
jXG1mWgTWG+yCDu7dqd/5sqly8E89XPto/a1EO66n5PMCc2EdrRj+VhrclNjRjbArVCjf/f19JJo
8SOpVoRBXCU6c8EwEDaPiwzNnp7dmFcACVhvW8UOkZZoCKRlmHdWNnU/9b4dn4VOt5PR4UKjXoYt
zUnO2JYHqyLy7JYGMQZMPzibIZ/AsYIvCTxnENvYQ38wR1UMkMs2HsVgfuuWl6HwJwh4NsxsI0Qb
XTyMT76yakGoOc7I3maJQXIBOTEGhQ7yU6DCrCz2wmzY52tjdmdG07gh0w5GRdllgz/CGH9FCWWE
6eg8uco2fpiyMfZ0Wwh07LzlhG94tLhWdBNl7RouU5kRThI9pHAyT2wLy6feQllRLW5xI+wjwqgO
DqiWvRBE4Wya2iExs6bjkS56MpYU+g8zf0csyzDnAiqMCmDTcbfqjJ5T6EM5e//pOStDgaKIFeK5
rT5Hkd1G68LC856s6L676MaJIQ2ZyZQq8Rf4c56VDH4LONDXtb57HpYntIyhZXd7aT8SpUIAlghy
66ERJ8tiEnkXJ0c33YMuTtn26GBdPXdvtRR2N4Q2RKRneGVFyyMJ13mVZAuZGl/vfi32dvnlORda
LT/V6RbUDWNIsdL+6KeewWc1bNOOpwoMI36tj8q51PqTSR9V3SXpTjnM9qzDUpNDU3yX075gBKW0
jaFYUtU3CzOl9CDm+54R08BisRj7TYbqK+fZ1vW/gGRRJHwrLQBS3Q03c/k1YIM0ots1/hRlR9IS
yS0egpWkC+P6MZavWnsjmuxgsau25cVpvZDH3k0dXQU29bbhm4dJHJBzedKHcFZfCzMLK0fJSC+l
T88LcykVb6cRhQHNEEi3irl2Me1FdpTLyU1YscqCoPi9Xlyq5rHi1ulors9uz5gfJOXYF0FjEvDt
btzeDerx6/qr2ckvGksCLTE3r2Q+bC33ru5edA7MuMmPubGbxIn4mUNZAOekceZkGPTPLCG+EB2q
gBS8QLibHqIY99IAknb+4gTyS9iCA5M42Ry7iQcPwPccn79ePdf2wWb6QBijn0aT35rHBLERVwwP
koB3nSdhK+41IlrlW1zfF+LQJ19XmDn+os1k8QWeNYMEo7NXXjdgb8xVJufiga5RFtHln1I8LvMz
LiifJYeS58jdNayyULhr6HH6XYaEprS2vfgq2KWWPFbBa6erRljWuY5uU0lME3Kt/OzyILcJS5JK
b8OaFhfgO/KvstY6drejfEpGqzow2/0wciO/heq4dVYaqvw8EUHskvdG9dV3M2ooee+SaF2aBAIX
pMJy6MDwtm8ioz0lcBVFsS+cyp/I+YK7RnYAATIAhtDnsloq88CZzya5RpIjz3saW05ej91awRg1
8uX4BB87YDu8aSkHs3yXslGeMJYhZN0vcYqT8WH+H5LOa7lRZQvDT0QVsYFbAcqW5WzPDeVIbHKT
nv582udu164pj8aC7rX+SMWUvBOUucws9U7/npNUTQwLHK9n3RWkJvkFmWXDvTO/6P5jG+9yNJhr
8wc6udO6V319NP2XpNut5d9E5wH0Vd0aN+f5Xh9zBGm7W5uG6ZCVvnxk7UtGceCo7+NkPohJDwrU
G22NadYnFR7InmkB/uCwILyxUcD5hOV31VNvvPYW86W2Z7g91OatwoG6iuzXVj5EvSSVHhqc+slm
rDZSfM2k+8n8vPJtqQw5CDDOEgdOVYIhkaQvANWn19kh1sL/ofuN6/fqih/0f0GSkvnuko8H3L6a
O0UaVs5xu8DGH25CSPhJmd75i8FIwoHIM8CeFGplFWW99jqiQCM4duPFD4VzndNiX1j/THTtS0Xw
LdBr0vyrxwSJ1jPRgbercL5t/bYVlhoagGbjU32Sl4yk0kCd8kzdqc5ySG9CtdzZVBVauCPm+M3x
EWSk8TEmzteNN0P242pUeFiRlp+ojtp4Di678WqQwDd2sOHQRcysnPttSPP4qaOyaaFpL3XCxHqt
ajq2+Y3MbDyIAmpBltAWypMv7FkkPUjHhVhcG/du4v0bzJsSdb4UyxBKLf7qxyYsUiiG6k4sB02+
qenb0feL3BlMTQXRlf5n7VzxAgdEQLK01hzRx47VsHJ2FZVEE7VQhYEB+IF7NSNJ0AnKSQtm93vl
zJ3a7654dp0z+8XGaT4S9YGaLHJQDqBiQHV5WXNk7PtJu/PmPebyweN9uCpKoOS7Vn+AVIWNzVrr
fmr9U3JrAMu2Uu7M/LUfv92q2S2obBEcIHF7sknVaZEYVpqiRjfnyCZRQ37aydXtSQutD7AzGPqf
+uZt8U6SQoH/DMv0ybD/8YMRMo5fjXO9lfL52t4Rj+X8B/VR9z9IbPekZLMyy41u/siFBkJ/t7Tn
vOXy5BQfCGF2USpa+W5Fju4hjV3vhXPldtsyUAfEG8R/LSjJHxG61Nj+DkTKJK/5+KAv7xJ9iDGc
NIasxPWH/U1bjEQj40QSZP/maJciOpaGY0lX0I5vfyA9tKZa3BLpqbXK64RBii8+3TK/BGJ6GCfE
gwpcUF4MH9Qxx472mk10TDrf7vzbIz3JSbJ2ZsKH1+TWUhTxMARL/qvBOnhUCQ3Iq6fUDhGRLo62
A1CkGOMNVVkk4vVC281uncV9TPEzrHZkFNjUETqVQn0shrXtk4P03uEI2KXLrXTe0vhXXAYCVXS5
7z+9Qzvci4b/cWJZ3oxyN8DHrWNymNKDILi/IUI4Xc83Gc+4vFicqoXkzLgdEPaP5J6i5Jqwqasr
sYfRa1Y/epRFNAVf8geHmE+1HQF4VVGGgkZgzhbPwICzfiTOU6/Ouf9LsH85HpP5TEfeRgx3tzcN
PpqX6OAzcZuXrHmMTeh4x43o+uKn/dZltDDlAY9M/ZcPCAZxwtXTBd0tezn7zIu7BuUByQeriJT3
pjkX07xfjEPXs8vqe3t2tyPXhuUdDQ0Oot/a+UXAi0zrA/pUpOmXpXtcpk/X4In5KLN/WkqPuYem
noqaRrtTbQj3H5GUGejjx+Se1vpKgmQNLdik5ymjy/ETuEer5j3ZorJ91i2El5+6exL2Yzy9UJpT
J4fV2XbpSRJ0te6wqwe2vPiAsfV0X+ZXG7FtNvwrs4GH4OR4L6Ozm7nFsgSvyotjPif5VY1nPaEE
HYHU8J6LI6kQavWYV6IMjypPKDGpj75JfyYZPVsxOryP76tx76uITS50hm/uI5hu8gkFt9zvLGh0
qc4epbtOSbS/XkYdgags+vbwkBaEeJrk++b2xtC3osUlgzYq5nLWbxVYd5L6p6Q+KPcx16fzaP5L
VLwrTR94mp6s7sJGEwi3Y++pNiOsxazv8BVSCdhEjOkMzODVbACa0Kn3ZS1JLzRqbFwuYK96xPSM
/vSFVmdOu/w4E89e9t8ZwmlZER1eHaTxm47upjXfcg4AU8+xgOYBOLRkgJ/hEpPpVy1pqGULLt7l
Pu8lQSAAtwbXHP98o38l961vpoPyr7cOeopjtivNYAsTx+xGLkmvjXgyBUHGU/+oEmLqV5tTJgm7
+GN20O1PL3FzV8ZOoLX0ToFVrc7f2MtwTZ+m5jNOCSlB1ZlzHtSglp0WZvp97zvX1S/OQ5NsJ5sb
K5GbWEMrzS99otvWN5EmCk48Zb7QSR+puiRBPfm2LViq/LcdK/gHVPuIabgRqTZXxxFfG8Q2Zy7h
8mDMFT+yQtkSUyvrgh7l3dM4vlMsJoZ7otiRXnBix9uu+rGg18lIhfD8q71IKHtnxDFpyTmbeHtI
XbUdjZ+27Yg2pgbvFtWjZHdoQD11rDnkWCPp1d61fD7UlTogNLlh+8lfF9OIvDdQuGkU6CwzF1n6
vJjk5dZdBPJ3HnAg79zVQVH/13h0Rnavg7BezaL9XHWxKelQtq2fVv6ljnty6GZISN+Q5fvUZWzo
aN5g/mCa15HSumujcfGmr5n/kppGpDpkvevXjCokfq6WP7+l+ArDjfGhiIJVfOJ0b6+HWzn0wpZY
in8JvaFdmK/6fnTHsxLPU7sVsLjMwZTIbgwIYTYevfuhN1G1n4710FIyDcWWzqe23pbGvXIJ/j04
rkGZQogRI0I7EQzMiKLKdoryxwlln6k/DN1J2acOUlykP9JyghnUeNAOJuxoA5KbGy+uezdqxg69
50ZnlyJkglBkvnkMK+gCguy2kYHcqNfZoqZBUQVaPszeDyVXXyuNDra0iYq91NYzWtVNVs8AP7+c
8XZ86bST4R5kvlMF5ZR8NkhzZ330nT9FhzDAf9ltZfo2uTHpopxGOJGOGk8RJAFFG2c4Z8v5rZIG
gegzDEmG1g3vClktefmnz3d6++wgUa3ORs7DiVUw0S+iQfS17251Hd6p6dl9nPMo/ywhwoRajQ7A
KnsWCoaJRoOmvcbipZicYFwuQxtD9jOWvRnovhaiQVywdZY+HoA+vnNJUa6rJzm+au2T1z1Oy27s
HmhCDIB/gc2PTskfaK5d/2Gywdj+qc/0Qw2aUSxMQFgNZflKB+z9nF0a7YQpkNbvx9I9SfGe00yw
LkPgCnpG0+k+JYCYBrfVgIvHgWeBrkpW6pS5Ts//RgodGrVPmrucqsasZs3l9q6qH59iBzq5d5mx
o8jPMmkgJ3k6WcI2p04wafYqex2pb8DcBmH9nU2f/sC/EM2BZr1X5lfbjbvUWkJLP9BRgKKL53j1
1IPSKLclmVXUyDWI0R66CqfguF0prxEtFgybmqZi+rIR9y16QciSOmPsOgI3xBvcfK+UXAQrJzVy
6uIY+4D7mnfBMxisRXUu6wWOHKMjeA/1I9kSmWN/7Env4vfhImjwilvtU3e1yHtRhoYjro1kjLm/
tYMi0f+8DkGSOUdkYH/4Cf4hwNiKxvJRVjtkFUd3WPYDjSj6TdVEoxXy+IEE9sLU0Uav30Zs3ndI
0cn9ZgXzd1Y/0O99664Yw7ay9+3Cy+4u08Grk3c11++2re39dYw8oZ/rmsLPZg2AwzZiKa8AmpE1
zkdA/g+HAVH443Gy8gc6+8JpWrZZQx+26dZkOwnS7PTD4GlnWSSn1NK2FYz/Bjrjt9PEVsn5MVl0
yHs4qskMVqc/9Lw1mY90Xlof6F6YJehW4TbuNlmhBQT2PNku+q9UHCqr/TcXnojMmtAAv/SPBhcu
Mu9AV9am1axoJbo8IPAZh9/fIh+G/knYIyMyAmXTv21z5TuM0HXKiq0x4xZwl+O6Jnu0cNfShxqy
/F3VGZCTlLUY/V0lYfQqiHnV7ec4vprZSOwKoWtq7S9qladKG8MCIi/Waf8BXaaf9+RxQG+SNb6i
J7ybyfKpEufNbIbNyKU5FCZmP1Q5ZnKykjJUS/5ikIw1m+tLv/aRz5/R0UaqJQn8OY9sDo6WBsF1
WZHn0AyT+Ggq1p3mGOe+lnur5z1FUDmlIug8N4Kt/Gg1b1/U011nzEGNxbKnkA0ik67g5ZYxqRt7
0c2PwJFv06iOdhGHNHpRaEgjLREprD23vXaqme16cHmKaLyFNgLbvtfVj4qdnW9q+4z7JNWdyIFl
pn0NrIjq9mZ90ByuYMHbOyzrKS2Z3gtscIMwrpY+RuK/5iBS++w+RFsWpGm3b/uBpqRhp/SZphwq
1CD1aFU9uGYdChyAVnF7f/jsXMxomn99qtcmwz32xhoS1nQRNRPbaE5PIyDS4DbbRAOT00F+ZmcO
S1B4oKlfffEfM0KLAmekoZsZ7rer+b49GTUOVxQC29ZEcmYxQlIZTHm0TQUtgacIatB7TEN+KKYy
9LvyoOsVBs98187VB0RySdV2mvCv0bZdBxdzUxyaFZH6tMSE7jQTBhhvYYophsd4n+YJkfY1PV0x
t4FgLzVFdiq8iQqcZBePM+XavoaQqI3KuTnVCWe5t77Y6F7HgYG4JZ6fdjX4r/FWrOuDBup6d0JT
dCgWIl9x88V+ykJCg3q9HlALKdY6ml+F9UR/W0hB0j3lRCUx9OtOdslby8NLFwLhN+qhslyS+mzZ
bDUjf7KG12Jky+txxRsCcyC/To6MtnlyhuIjXwRKQIrQnWo/y4ROCCYr1TDW4QlF/lghOZPhDKsU
G+W5gw5rBo5kph8ej5z7o1XN/YJmsk95KYwq8FA+IF/Ft40MfOWUjzPqtXgTmpYBgwXH6dJjFQ+b
PG7CqobOxthAFxqCyCboai4i0s2QXgPON1HaeXsTgJXExigf56gY3I1ZWDuqIELTqS6MmUeMvmxa
DMWDFiREZ3km7vVOYBfCbOnig8wq8DCbWksIAvQFeR04JZ6soT36FMXVt50tpXxXGv3eZurtlPyj
J4JeNGt9Nyb4tnG5G9kMV2DZxkXz7C0BeB0sPUHdFSemwD5UqQJkz8ToR2z8nel7qGxb0JX61LMQ
9nUZGNq05WQ43NTnS9+FJso8fypfG5Uf1ZzrAWrZ+zWNaRGz5WPtIFJEOMFmiHktt6v3HkMa+xpE
i4UiNjf0u3YELPf4oCWaKe4S+FlGslubc7rDmRVNOdTvyrcIMIo7KYzjOSB9bGvF7kYJDwEBbYCl
wEVG3eyEMNwFki8aC8wESyrf54KsKZvyaYO4iy/n1hm+xlFDQle5TjIQmgOukctQYE5uOp1rF99Q
6oWotIJkvu3rLf3u1Vn3MBobnCx1XyFQMmmSFj8W9pJgKewgteH8dQ/dNFepThddKfDr9/1vzSDe
8Hm1deILbU6z6KJ41SMLeK8xrDsD6L/Ft7FJRoJDk848Vfb6bOXWHm33jnKVJyI9H6CF7xp+OeMs
dkqLZr8GE82nfUojcjKIHV6pECtZBDP3oA+MqhCRHuZAcjgeXKl9NBMKUQ/qz9BXFg6sGCKFOvZD
yl8DmxkuVdqjb7G+TdVhYGKnhZEGRGcmSpWq9L7D7Wy6O3/+utlrxoZ/Gg6IHoUufdWjDAeB4YH/
a1AilQ2Mwnayony3vxdyupDbf/LsccBiH7bRHg/u8F6ibrTK/H4CoBvmFFa4wt6VnLKu3WHlh+IZ
AjEX97ZdHwyFI64ed6bIH7F/g4dCz8LcH3RhHgzb/2tFRtNsgQEnrZ5q4kVvHLul+2AyvBSzPxwU
fLmM7WttDCEOej5lL6nJRGFocSA57vuiAcQPvXth9viYkA9SbDkC8iDEKm4/sDIhlvy3oonPq8Kc
Ng0oKdPk2a/mu6FUmAeR/jsNkbNquTmQxnoHxAytkeEUpDE1y6EYuBxsvInIrm+EihbRek8B71RT
YLp8mDllzN6IjsdxSdDDvG0GWakYoQf9SKUHVEDcEMbgoObuYFijdJhpsUKsFrOkUku5v8k1F7e/
oyJ5R37RyVWL2kOx/XiztXWy/DyDMkrbjJpEvOnJuFVxZ1+mqQY+9MixqH12Gi90IZVjQbfPSCim
23phclsd5cIujy1VZ50QXX9py5gN3DhbTfZXW96v7613HSGfDT1stt0zF1bHqSPwwrOI/kqPTlLu
bwIYZt5w8RCh3UAgMCUBEGOYHZjJvG4sJ6EqEwC+1rixPYBcAMrkdhlqpok3Hn1Zt6A3ouS5LVJG
OYrgckFYhmyTCFXDdjZpnG6oOoS3344lxGuPn7yau/pgp3ZgEqjQzg5Dtw28QmLCaoGJD+POLSt0
lQrBeV7ZMlKEwDxqC/b8HBPdpW4EgaKEJLMm6Q8+L2hTyo7mVe9GE43mg+HVjbelYXPYySzF0TmW
3nfee196p/sX3WnhIAxSyF5XCxrLdM59n7vdS43w4424nHI3Yd8KJ0chjBYIhCyCTfexS9/Mpq0L
Gtqt8r4WKL+QDhE4u4vTpDrbijRAfAwa247zrka7PdEO870WvdrhLMzwjFeCMqSuoE0vje8Jncbd
mazpzBuUmmjwAPJMwip077VpOvPdWBLvatqLLAI1d+bOBtMONI+eT6MCcSjGOD+OpnNsfAIx7A4/
9WpOxn+djHtcLvKuJQpk1682Pjecl3uY2CFqCxfRUo9Obxa4igeckKiH8DFhUOvvpPlLfjzK2pwe
GMtzzU+KLhFqjSjik2aA68uT+NhnLPWyUDNOVN+EesJH/YgYLT3kHQ4DMJKsBY1t82dVqO5B9g5S
fljr+T7zwY+J3CfFxcSs85CTxOGRYJJM16nJ3G8hHYJKFgXs6VGSWozU9hqOHVM51Gvor6flCep/
myS0PLqLS8pDTyfRQCUJqNQ4yW/PWNetyvn29JIED7xJn2rWpgRxVA+4M5I3gHsyzOnYgVacFyrm
sTw+uOtQ/xXrwI6b1RVbqG0KH/G1S9YIlmFzeS4QS0ST0p/kPP00epcfK8e4k05JNkfqMg/mVUH4
/e2+HTx8xg75Klc/a9ydYwwYI7vJeId+9p9RJc+vBL0Q906HBC/FMp66vhu3CQ1GJ90X6mXoTahg
X664wlxcPeiyHnhW7GtFEEFU62b7o6OR3LXrPO4rqFOSEUXGu5LH0DtdYjGiT5b244qqPBgFPlyV
sVdgKvjvsa+IpOBYK/IW33Kr8/c103ehE4fizwQVW4v1lHmtuXMmFCTMLk2hHVGr6IDTPYC1k0gO
KQNQGDywfMU6e9N7rpWz9TOZndHFmCE9PerY4EVlHquG+TCaEtmHUOplnEd8Gb4HBqj79Qtdeoyn
o8YZXWBs0TdlbuOfy/G9I17sbSQhzrCrbzRPM/nul591ZXSzfxEHMLa4EgviT0XPWFY2zgyQkTBR
Z6kXGFR9Athy/FQEVz3xV3A8mTDgtS7VxSRPhwN0vnHRIsFjB7Cw68fsl/zpDEnzBCxUFT5WhRb+
K20l/7U21BeWNZ/GsHqPCFi6Oku5cOX2hD0sKUJbDzg0z9Vyr1FmRpVccVTZRJFZdwuQyhDKuEwW
rt/sm7r4tuL1WRYzLpa7MRNXLyUHDlsmiRz+vCD1Q1qzT7qao9xsnnLmKKqJUo5SeXNAO7FTPRSz
5XEhUSfARmrHB4o6b7EShvOizQpUk/rMrRPzmy5iH2dIL5br4EpauurRQ6cLxBDOJj25PiusYv59
LxajxmxpjofphQCBdNzy0btD1q8trz/4KxOhqkNJ1RelqGXyY/nJP+aT9c6Yq/q9BBiyl5ekbAC8
401KrkZMpMGywoZhO+WAk3H8ZzaV8bYYOC0CvyEZYuvUcXZwY+8+5hJ8mia7O9kawkKpURlGyJvP
gXI7MMrViGYnC3qQz7YksWkV1E52/XhwbANqP6EpO7QnzH1YR1Vjni13itfAxerTBDhem72Fnygg
DxeMdSTGOrSsdnxbRabCNAdvzWcTxSPoFSV7Sbrlu00OGr3ZtENxO1u5wVO4aoZzmoh1QPvEunAu
u3fZvW8xjoRTXOH8tdEQmwxpqxfD0o4EMGti1qkQ15icRbu+ayuctz1pFg+G82+ZeWQGM4tGopRQ
xLK5ENocg+drAGnTzLRHKjeccd0HbWfHu574J9CfvN1OqcQGqaet/jkZktEb3dWQGThWZMloh2+C
IR13HwHjOrFVaSzw46L44c3Xiy2yWN4hJfESwXVvOjPjMqLPFTE0dcUq0dljJFNyormfK26HsNQV
LdYFFRVMcYyqhW+DGA5xHzTZQkzRTRcY++SsILZrgz7tEsQL4iHBLZIEaYNmQnVDvAHcymtqqOK4
C8e1uWum4VcnnXd8FExlyBDi/NpNVnnoOxuiCK+SDZKeXqwBuTSORXP6k1zlBH5Z5he1hT/AWH7U
TJL1imm/CPwY5s9PxuPofqHfRV8gW7Mh7cDUkNeSRMyNLt+q1jEf8DWodzxHOp/ZgjiMAbeycjKY
+QYixxLSzA7wBcPBWxHb2MSzXtub6DE3wadc1prIHQq5LRMuYFxZeJTt3r+2pYmAsTdOZTH39xgD
GqSVWQteIzRsNU357q0lqTxe88nSqpAkJUXDW89Q4pIcYgd+2XMYe3la3JFO0EHIkh6Rdn1x36zi
L1bZbax15m+0vT/NgvZpbt17X2jzXZzGuHkNnyXJ1dtxiEiysxMCGUTPY3GrfPJzMP15Fjey3Nf0
vVXnxmc8xzQeioTo6MWXVwyUzlkqEhs2kz+l0J/m7LxKNLARdn9gA1p3tTszRffoTVQ9D44LO4xB
Ish1QgrOtRC5/5AlPlS1TcHhkgjwfXrtnwSJLMnsf7QDck3SKcTWcbL7BFC7VUaQmO/xwBYBxhLX
KcwA/Zy/FF8+Egb22NoKbLAZr9aknauuaF/j2MlRPLTgAWq0ni0U1xAg/fgjzV6HMrZfpoGy5cqV
r/QLpHd2mqgXh/WDFX4Gp7Xwp1OM/LA0dAhVznPpYZmyMUxye3OIbta2fRvyWVxkzuBnC40go4xM
ncKup4/WQpX6jQPnecUfKO/1pnxtk5szbHFhs6pJM2jvYCa6hSTJoFUrvIDHReEBTGzkOPyVlSSm
I6/AolAHCQcGuiWCitckT9QYNJZG+ILOExrvjIzKVppRbST8FBJtpgHv9Mg4GrStVu04wP455JXs
SNDwT8uQ3MoUfLQLdk5kW5eCGy4sRwE5XYSm9Za5V1aNYD8b/doI51xaBhSrbRCan/d/VFrLqCxG
YhpWBNfl6n5nAHHbqs4+mqbCQ7Kw9zSltm5y0lkCtbgt2MEK1eGRcxFVSyq/G6nLTxLSbiLuAlAy
sjsIs7a4yaaazlAXYTcc2eYCA2kpt3k0zNxgs+c0W8lYy5+BNNg6ucGQJPT0vGZ1OrZ7bfKdZau6
wqbi05uNAy2IE29/bKA07JaYPJ0Elfgr+4c4dE1DwMRgoBuc67mKDDGmO8rFdaIcqYm9Gsmkvkve
7yLSPO1tWsSXLGB7yY6rtoRqkxjljs7vaJWqDipzup/Gfnx1DB/ps+jRSGXpLU2AoFVWxP4ZCvdZ
xyVJGZXmYkQyh21bQuUzdqd4G/RXQmgr8zBTW7Vhx3GjUbI0b1uimA6Ws2L9Lb1F3vcLsFvr+j1/
yGFpsqDE6VLJ79Kif1g73HyMbyazWNHaDzKtoCLkokORMi5tikrh/Md+AfPE90ELowyzfnCBTtqX
RUzeg0b5yHZMR3mKhTIjZpkWiJPgeM8hIn/j2qlPYazf/Ra3SDYUJ8yIo6tdFWlSP8RizefBtseT
ZfbdIZm9OATxAZ30B3cv7NUONakPrCC6OvN61UFp85yRiDXtBXqku9EX7SHzMu9QdpSqenaObXUa
atAyw4bfmKv7buJYkSO4GgildcOKcRh1ZJCA4mnoOm+HBglP4zsRNnTZu8q51JXZfhR63x/bzi8e
+jmP70xrzN90l25ac9JUMBXZsh2XArqJNKujC43BPKjsFMNJtxxtR/9eEadpBL9t9JrsdJn72mHE
aL63E1NFDqBYkLtWswcZQadg6hzlHh8tTi3zOFWZ+FR6awSLk02hSchBqGv5S/F/RRfKQFwLePXo
u1DRnGlAa74Rb43R+F3V8C4W7PZ6ri//PBCbkzXj24aAr4/k2xdPq46UTi/n+YyCWwwBVhTo5l4+
r05G4osAmrQ11GOayL8auyOfhFlr0/uD/ecODu8j03NAA/fyiGfLDGb4qQ3GMmMDhw+0Ko+Zv9xC
g7QmmIvsJlEfSw7+dUqjHsE/4T4MZEOMVahPGmPrzb4R6jqMquqXhmQEoCsHOYt0hog3n6CPuHFP
HUnkf5OJtbmfFevQkGnrNmPs/imIYbouvo5QLW2Z+gnrOavZuJa6/UtOWb/p0gFiitHWZ1YoBClr
YxVvZzexYR9a7alxCycsxIw9JrYqyrkmU3ifQjXpK/OF/46h8F9GJD766sma3jpp57saBw3OPkzE
4D9t/ba6+MIqxBFhTxTpVo2G+MvEo10X+1g400NbkhW5lQmkYOMnXBPm0h1bS8uJBNA1TJbM2ISp
le/21BIRUWOWAFZcsjcKehbWDsyPtDcrOtRX0BuHaNaT0CowlBRVE1M2KzY4ybHSqg+y9YqQOtzn
stfeDJ86FUTU45mIqu4FzXN/gYC2sBsmIFZGEZ983HuYBNvkG8iGCnUdT4rXxN13u5AgYlK4vFEs
ix91veoAVhO4yto5Zx6vhkAL67dsOwfLgJL7VNqreXLMpB5+ZlcTWVTnXn9WbmKArpvZqUOwdSQD
ZNrJUUxomHLibAaMo25J7WyXL+BL+mKOjLf4lmLGeYqA95Xjjdi7ZYF6A1RlLLed5GyNHHv2Lkmf
TwDRhnVqbWyOi4yX/YoC/smGIUVo35dbKo7oacFmcDaKFRIzF3Vo+ppBxYFP0GmZpVG5Nlq4uu7k
gifpiNy7pbE2ricIYyp0B3nt4r0NGch7YVpJEVbW+mqtFoQRUVEW8GicoPNckB81cVPsB8P4LFIs
YUuzwDT07bJCdOZN975SWI983qyRCsg5pQ20USQ1uYZ19YxuBGQ37UtKP/BDrBO5NI9IYmYF90aG
1xrJtO92+ZTc/gb/xR3K4cs0wNf6HhuAicYshCCQwaBsP5JrUf7Qn9udiyan8b6Ky0kEvQXv17nC
uF/txsPA3TnbZsi9qGRdO8omHWD6IKB6UTEapIZzoSTHf2h1R4W+GAi618DnJsR5S0bu6byW6wtB
u/V+rSfjaliaCHwvH674sattY65kFvUGBYcsn0Ej7PirHBk3wCUZFlZL3+F3RazRc8RneUbIVoU+
Lia8cFd6tUG8OUg6PnH0WbTN0dPjMLH10+eU9819Xknnm9gA8tocoHtJruPKR4bZW+dW26W9mwaC
eSHEqz+GYjbk3dosCBWsgseJCEPqqUcCZQqS6rfVYmQY1pM4HFyRvFg57BuXhma96p0mMasP2pkK
VtJbuRp2QHT1bu51uc3myrjyFtzYJlBMmYKAknVGBcEofdKC1D/Vxt5Gw2q2A74tI0PP0rfZXfSj
1FX3LBVPCAoLiZxSUJutaXCipa1rqDXThsxTAo49Qk0IloUAK6run5Fm7c+0yPkJ7F3tcZIUpzaR
zaUa529diOTCBCF5rlAw+13b4opaq70vmum6NpU44f4lIw/KMRSDQ7CMlVTYBXHEjR7HetPBb9Rj
S6dzAhfnZ2Bc2UC7c1n3uHFaMn+R8K0T+mP3IyV6mHbjCjcPQQ7bpOdlM4DoQ6PTmSmL5PYAc5At
C9jFgKlmfS8SZb/0KUMa6zIBbOMgCHj0/G3p2HKvA1Rt8mx5Y+4E/2YHJolD6OAU1KKErm02L/Nc
cDMxq0D+kPuCaX7e2eQk/qXIxjZlPcV7XWIWdSSau5FUD0B/FhojIynfFsUE2O1nW5gwa6cm8lgJ
Q6rvb+fWxsVkuam4bqOKhgS8xjXxVKr7t+gocTMnvsQC63q8VHnYES6FUiX9y5hVN8KY35cRMXHX
xdY+ncoXRqUh8HTtqbQY1jZysts3JUokPsZknFXR/dqUa5CLgKX+zjXxxHqLJi+mhetzoPXy3iWc
/r1tSlBp20IU1xhQW2n2K1cPQph2uNeGGyQ0ab446IutHZLYZm2GbY063SYrz3XlkYg+RCPpmpi3
e40Ly5k9/Yu1FfTI0lCmzINlRhrPR5AKprbWNsTOq1l+J8sYX5O8ii9er7pznVVjxEaEim+S2RNE
Bm7xDjVwRk5xullxQW3WLvvyZVafxrorT8gw+OgEJ7HuJ8iiazUY57JoQFW8gdwoKyGxkJHALp8s
pBh7tVbGA8wPeu6+Qn02YkxAoXP7HhIjZ/pYB6cHXm2tf86kVxeeOeIV0vSXvAyEaplV37uxhRQi
q2moy7LBCnsLqBR8g0y9ASON02jmxrMrpnLio2NPWtGM53o3ttRGJW0Hr+rWgOlm1cIM3RrCVG8R
xWiap1VHUWOlaI3RayL9GmosFsiRNjPRWTtzHR5LxYhpGvJpVva1VP8j7cx640aytP1XBn09BMhg
kAxezI1y1WJZlG2p7BtClm3u+85f/z2sbzCQ6EQmXFUNVDfaVYyM/cQ57xKUO70IhgO6nvqLswDI
kfhyl91D3CitGkCupX+we+27kQ71PmrkWKHrWta7ODb6G6RGBsTv4xc41f4my3SQu0JB2w0qfe+6
1XQbztLkVkepCH25fl91Que5hRqu04UvaNpk+wA4BQJnyXhX5AWPitYFwKQR/29DWRLM6yAnXFtk
h2hunF0wpXW7B4ZGMXp2x41pa7waBXgtVY+ULsf21oUSO92pKUfGy5duuBz9yUNIjv97YM1fyE1B
92qInG7LohB446UtyuWUSwHzp93YHEXb1j+Npg29yFbqwQ9BDtd4KH3ECG0RpPJrzsk0icmKx1NR
AFMHowvbCBZNuADJW7AdP6gSW/d+PoYfDQUDMCd/jHAJAlyiTH/qIRVVktVQ+KhjUxIPYFVms3yq
8HM7hqiUHGDCQuS3Ax2NEVffDCXqp3Ywy91EZH7QBOyfxiBVC1bW3kozeBl4pB9lXw5eiDjSNq7h
QWhdFW0GTuVNMrr2bZ9jBOWM+XOA9+o+cOH1JlMxwAwK1a41JvNzXeBj3g4EV4bWpnsxDQv0kmnN
ZPE1DhQgYKWxnnu2lGk0P3jJUkSdBRyaeIZPiirJJ9G3LntbX0gI4O7ZH6gUDU0PZ4Owx5Iki1Mf
fdMRvgeuAm4afbDIoYNsc3WoyIFfepYW26AkMiTmQpl8NiHF97tmjqa/YHU0G7eB5Rzlbn/l24ts
uTER+dUKRIVZEvIMaUIk2Q7xjWuOqB3n3afByZOjiSj8xhk06sBoRh2F06u7QcIIuJJFRSWuKhqW
UByIkfJ2rdvTbRYJNGP7Mf7sl9kPjmPkzHN7KQoV8WM3+eMnK+sKzqgY8qZywIfbofhrQnztTo5T
QpgP0scldu9Jkkdf8ipGkH8GyeE7Y7gPdVL50vZ1EB6zWRxAIhDnK/dn4GQvLQ/OXdYa0WHGIeG2
HCtcCweHqK+sUZYNUcDjIoyABpBt1L8EKFFcORMAXx3lbHKmc7A1R9tQVzEVhm1QzREJZc1syaRW
mbHRTYasnR3xCVqn8WhmMbAPk+/E0TeyBi4P66zfpoNPfIDAEFjWwj/OEApA/IKfG0sSeJpPtSPu
KejqPsd3GmnHrKvDb6lmUzMgWXYU2ljfuKlTbEFbgKLOkXW8STOj5ZLV2pGpIcDFliC5w7cTfErf
WHsGCeNDy/2JAS0w8Cpwb1Oz5tnNDkJCvJx5hUca6Vs3rQkCfMTBAx+aKinsfrpN+wot/agIDgbP
sP009WQvx2ARAUFjgmJyXCHOHTQ7aTbFIVax9Wkw7fTTFAWoKThlvIhUmFdWA80yGKjzdMQrjnCa
fViLrz3WeB8n9GT3nWnAN/Ylt5gp94O89sXPgXT1Vu87G+U9OzA+BWPYPBkqAY8JnYekedOSQWro
VaMBgNDbrr6ppRZ/loqIWbSmTa6k63Z1DrhMM+P0p6/FiVe0AeKd3OYvKoKumvQ8FJELHzekyCFp
yUagpzshbq0A+eW9bR7APxAm1+hIIuszUvmLRw/taONGs632xa8sa5EXG+uH3kAMRFNJszHS8geJ
BvNn3xkc7tTedraIeUErdBtmLQG8AXMAHoy0r/yKp7LRhdmLnSbmrhvG9q+844mBAgkR96BeDZP7
owt9c09AAb5FWTUJ+mbsvLByotuiI2lqAFQbzX4htJhDyBlkJF8V5Xye7yAV2qnSHqpQZR9TZVee
IJVFQpWEsGlI+D32DAZznGyg8UmE+wLS+ZBA2OV7ZfIUpPDW4VwxONtQF/O9axFYwBUk5UMtBUDT
bjTzZlfFZbTtBMm+ePwJtjw/Kq119lCJpwMihPWxrzAT0MFmvaRiGGZg17I5FpwYWzk3nK5yTO4m
GMkAYQ28d2OE6f0Km600JZVpgu34wNsZ2foB/g2aVJyFhfGTQIiQzUqXS7mubxqN8GLGTW6HZCSG
mQ1+jI++AnmLzFr4YEAyR5SfOs51Z8bq0DlDBnndrg5+NbeobzjTS40txB6KPOcFmoBcBhBZqRO0
T2k4IZ4lM5s6wMIsIVg4GtSYPo8twHF90OcPmHbgB4oB6gHZV3SAdS7jwRDavVCy3/MQE8ehbsPv
pT83R8voss1cjN97C5+9tsiiXzmae6Adx2ZvxEO5H/Cb3Vvku1CwCsy9MQPVzSThboYTwF5ixgEm
FURaWBiNPKQTicY4EocRSe6ryYSb3QcWigux3+5ms3FAl+KWUbS9/VddDmTrlsN2gtF33Zuaf6NG
UuBX0Vh/SzSpvsmppo5Y2GVxjehvvbWFxXwgHBAEX7MO3CGYuXxHFcI/OjGMGx9/lF2OgTLiEI52
TMIg3kVBp3G4BvnOnAAlV0L9aqWGBNQi/kWuB72eMEHExEBAp50r0oaIbfA/STRQ52y0x0Av5O1i
9/soqizcIcGeXEE7AaXQWca1nwBIG2yhPGo6XH7K/kqcIe4wAtBubWQFCVlQldqYqClvoQn/pCy3
gKdsx9lEuoPaUlNg25EkHfqPiRtfpxbY7RTVNNu9XfR7oEXH6V9OriHDWHCT5j28m9CdjVstKctn
q0NnxoZututYTh9NAqKbGAWATW2DR0njOPjgUIu6G1j6XFLtAOoBLkCezNusL5ANDK3vlIfMByjn
r0D9yM7hZ3zoB7vdVoFpH1wegzfYTxi3SkzNnvu3PKQzh19c5y5sz2wAsiyjfZQ07lfqcOMVr0r9
qsoA/bo2jhX5FDebqCaBwgLcoFdG9iQDSVkiF3JFBSb+Tv4VESQoAB8IGJMNb3M4Z9hbb8aiAHGp
9eT1VS6XuM75jCwAvAiEghCbQ/0QSku4UNKn8BDaA+aNcV5sYlt75ZKPJIJiHExDPMt97DvBHRhX
UIAzmVJOY2C1RiH3Qs+eSX8Fu4q04mbqhUb4qUW35PHC3aQ5hE9Zqf+aQ/dLDeHli51qbCk/t1zP
6Ub9A8ziek/MQ4QF0Q0avYkNL7LFqFiA5sNtTG3rGUhNmI3WMRAASwJkFGqEPajoUgpEPOHZCFCO
5o3S3wqd1TEXc0kVd6aoHMIVzPXgERmS44xNHnytinIdpqBEZFNKKgz2otDy9JBk8KoJDWAINJq+
a1L0gENHHzaFnuvXpHuRpEij8lZ3OIc27mK0Yw6T81HTwQO15IeQ/oK+kxTOoTHTystKXNUNqnd3
6G3Pm8ggWeDaUXF0qWEcAdmiamAQzuwzgUzAGOVPTU6RnAM3vDaRUHSA90+E0CWillejap3tgDfN
zsyr6FnmEw4gpA5Ba5LNv1GaZT4DbrL2zRJV9H1fHlpBCpq8mLydIZEfYwS49tkIgjaKesQ2BmDD
o8yKpyRy8kfNgm3LA3oCrUUKPEnLz+40ij2nBOJvlF6ObaI7XhpqxR4Mh/MEnBMVj1RRjwKWQMGz
MCCtUqEZ0w41+aLr9nqCjMfVSLV0q5bakD275oyOawJwOTcq8B2NS+ZZtdwNwEgX30Jd+yKTDKWK
NKy/aNmIJBaVwnuUohnitsw8pNtR5JAoSDZz2Wx9ayhRAtdJwid1euen5fy5IAC7w3f6YUCpYhvn
3U8OFR7MbtARDyIJ7+NogpoIUa4FxufKJlDEKYNcM6JrZChwzGjT/rpEGvDOz8jh1BUZSgaTR7hf
Tfd9US7acl2IxDGgLz/tS33rWMkvpD6Lu6hUHdFPUh+aBsQuUhyGNwbDC0ySbw2SFtfYOE1PLYny
LcXYfj8FfCzKW5dAILQ/UE4rDo3f8z6BGo2KAvY4AaZHf6OwoESjv+aSuNggJONeJQkVxay0i43Z
2BXqwtw8Na7tr7hmZ3eViigc9oSxuj6HH3jYVTxRALo9lirJDqp35dafyBEt+BvYvRhlTGmWfgTf
N2wGjjQCZWA+faFGVDlJaDZ5BAa88J27UZQwZJO7ufIaHZ0TVPv1r1bZWd8jsWhmOZCBbIRWNjFK
px8Mf3A2dpdM+3z27b3S3fo5HhqSCg5vZMyYdVI04XgHxNx4ZePDMo1TB8+ZBNsNngQfUGvkDhVB
AzeHAnSau9kdgNGMgKog6MC75bVeoMJFhWJODqrvgC+3c0t1L9mJ0Wxe/bALf2gFspNx4kd7o4p6
rBcXdcukBwIN2g0xa5OcVl92TxF4rmedWA3gLexSpydtdeX6GBDFZRd+oRrsE42nyeOAk4jnokMP
tH5qUaka/H1hVfYvWwKz4W/x04BkwtECDXFddSQtNwkZG6DvaQr+NUrr6q5K8oq8SZVdc0jNX4RZ
ajeCwv0hrTpOFmIUoyNgAgfDEzF2INr5+gvaNM+AArwO/XbU+0kype6XcvhSOCT3DDI5H6vRUbcB
APNN1wKeA9mK5IsJKDAJkgIjZGchi2Pr9+jOhX4tsg63BHK1B1Mk0WexsL90xwjvyJclPzOTArQO
XuxeL8CVUq8dd247pre8LoqHeczkXsPbbI8WCw4EdvIUaWZVbJpjXGDjgiqcS5pWkV3HA2VrBUgm
HzO1M8E2yusw+wBVFQ2SzqcqUrYCOkdMHkIh7rOoobRPUb8oaiiUTOshA0QCrJMqAKi90YzmjXDq
Ysf5Ee1a/CBoIrL2Ay/V7QTmh6Vg1sDqC39+9YtUMvkLmCOPqpugCWJQrRrC7Dr/H5LI0rPm2dxN
iDBtXdm6B2UyU3aN+IDuI+OFpM8T6WX9pamQOrbj4tEf53qvScP8GyoHLxsz8StjdLE0SsavalDl
ByhN4Sv32fgBGMhIidswIIpasKc6jAGQc+qyB3LC03NfcBRQfS2OQ+p8qaqxvqodPtIb/qs5G6LC
34YHHULTAAfk9Dzx8L6yzDHyNEoyh9kUKBakLQuFLXYbdwwDOvD4q8A56XiBSCQLF0MVslDlbQB0
/iqyCarcNtx1SBHn0GQHsXjAtKj7um44bFrnoU/C6kshUd5BhDcMbt0xkTfg9sqtPU1UPHVz+lDF
meK2btW9kZMmw60vPQSdy4LpHRcgDeV2yoA4a0xufVeRdH6gnhGh/pp/h6IS7BCJDh7ssDKOY49W
XEzhEASRyG5UEEC1zURx6E2U5PyuDj6Olf2KFH1+YxQ9PF5zUOjq+/PVxDvtHjMprhWg45wUPM+N
sfAfbRs0ZOCUaKLmSDcmVDA/5QCndoJHzsPoQCWIDJIN5oDeUBuX6r7uGy5NVy5BGRSPeNQTkobM
2qTDVUoSnBNY7NoOP8joGClAVLzVxKLtnB87diJqthxTQ+viSBpBOkEmo3m0JuXvOUsQfAlwWgK2
qMG6QROTV2rE/anK78ESLudV1f9Uou9eM7sL9inmXgjJIbwCSqA/kLvMP+n9FOD9IltqW0jLxjGw
HMfUJ7LVyAz6AEtuWwd6NXah2EgIdATkRCdF3d42DrQAy5XTE5ZXgtyiL2+A4EADt42vCumIOHZ4
BpuitZBqw0UczUz3YIGQuEetK4J/BX4DJ7thi2VXB9iiJJOWAhvWIE4bPlwylZb4KOT+iMQTgj2t
m+qYIBrypgR8v7fN3r2usrk8aAbAmW7W6iMbjxC6Ic/exk60DUSmblOwr1tiOU6jtvurBEB4bADL
PFZqblhbOCMimBDvSUUP1yh6sl2dhiB90tUX39AfndQatnExybvZsf4SvYV0fMql2ubUJ8BWqscO
7txd0nLVFS3ro7IAYqdaFx4prMToM2CMMbmYX9dVibZbVrFJSJgSaWkmCrWUnD7gbRVuh8SEaIO4
Ng8ZyNfN1Ewc9U1xa7iQAswOaiiymR1KD3l+RD5LB+TdxVREreqFKJXYBtwp0i9J2nEESr29Rk6L
hYsUkAZMiQdr9l3KmnJqn/X70q3Le9aVeY0d23zk2dJ9FCEyuqj25j8IfCDDOm35FesjSMK91jlX
Bs9RcIkCVkkN9IMkHk9yxzQ4K4EXjUkN9SiBI6MBNX802VwcgYbc2jMElV7WMKoiv3mu67rx9AYH
x6BSySGYRqzJQ2ltweK+UPSnIoiq5l3BlbOz2wCF9bJBaAEy9gYYj3NMYzQDzM7lsJ/Et250qruG
qj18Iqo/jQFIOQW8fdVjTbQdjOEFdzT9ALFe7VUmu5/YEtk3hhtTOHL1V6c3s32NsOqjO7gvoaMA
stWkC6id/QDKa+wo3PAqjVIMsDXk3FQ5AAORHYZZvU2iTy8OlkQ0yoDyTSbV8vfOBPlP4tO1lYEG
Rd7Fe6sYRcGOL83s2Glm8CCsNnuUPBLBh7cjOXuy0zcsqteqpURRZgWvBRVyEfm9vhuEDm60MfQr
x9Hy7QhfF1OSHC1CorfNOMO/BAVY7LqAm6/1KTbhxRfChIvGw6iFAr4P2RdSN1OLMRaCh67ltDcx
/hZbpoJ3d6hPO5XmvwRmiVvknNLv7USO23I67aXCzovMgtlCNpSPFXHlPbU15KZ0f/xGsPcVZJlN
hhX2C76m47buyBINPTCFOC5+0Dm2dDHC6FjMRYqYQpQqw+ZmTKW8auqq9kKOnWNYIogJxo/iBCVV
kcNWB32DiQo1DAHzLbHiewvb562RwZWVEc8lZ8Qo5Ur4k38tcDIhtHImAMTcafqMykyHxQfYKJBM
jVPPN67bI2ccquS59YFJKkG9oUm4Gix9YAxJe23aQtNItNU1qvh1AyRn+IqzJHnkJHXQEdHR7Icw
Mo7FkQqNtkkSmI69YU47UNMK5gicCX3AXmjOIUm6eDpt2741DyJpIKLXE04IlBlvoZl8jJNEfQEB
FG+qvHIOwFpQcULAA65WF2L5OC31G6poUdERBACuhyWjI1DjaM2d1doVlQdQNtQKJO+LbiqDneqd
X4Hb9QFl0nFcXvka2lVQpKDNWNtimCQ5Xx90MvK3CM3F9tTd2IDTA6JAq2trRJ0DzruNrQgqqZEa
z2COnqs77CJJR5m49zTogINdcK2eequF8KK2JPoit0m+Dh3oLGFrCJujWghYLbBumjIgkQJq44c9
jN2vwEaqUKLpq6XlT0U+9gAAB8vrSU3Lr8t+NUYmt71JRT8U7HOUIZAPXNRKdY7iTaRQ685ChH70
zxVymVdFTZlSpXLYVraOrhdc21syRyTtB+K3q4aLF6KbkxxrPJ4QMkXVLFIQVTpXIASc2PUdlaz5
ycYO4RP/LH4Fbajtsi7SdrILJ7h7oJDAIeo/tA78JXm46kdimxEvhQQbgbFiaMxF8ED2UPdtU3Hj
S0qCEOiT5wZ/2pgLPljgwg0Mlmtepj0Eg7i5TjrSPGjIq52giIdiiOkgDxJbN8JIIjxBx71ZQUQu
qZciVN/3mniiqA0xUgoSk7Zj30ifGJOLA1YTgeKuzKb6A7Lh1q6eswp5CLP85tQRpDZOv2w00QWy
+IhfNxVWn4v6B0lqgGjA42XdIVxjW6A5A0s7KKOPDuBpKCRAdKfgY/ZfGym7zwKRLjRVyS55lQnM
rDCpXc2lj9SyyVqsownMQFQ/KUrje8f/6MJkINpbXEn0GaBrpYGpsXiM3pEgRHkYbhjYz6V2mnfy
W0DU8FeVUyKb+1S/G8LcegB5vqR+A+tRL0soaqPrwq8H2AoasiYnb1HlpRIO8QrEt2MZxq09wJdE
nfzr3C14SYEarR7BJecx2e3aNvoquSCv0p5kBal1eWDxk5CTg0SGBtRahP73ATU7IBM6gmyLKqum
EY3Eukvx1YB0RFTnfrBwIQEgM9ZPPIeNQw8xHCq08v2byjDYNzGuc74Rj0fBVQYeVhvvHbLb+nGs
QCLjNZY4pVeMcHh9gFWcTOTIhKjVlUpTpB9KxbRlImJbWSjfW3n2DKD8yWltDp8+w844wkrYdkEM
INUL/IkXcIOGrJ1s52xCTwwj4iu3ghY7hZzr2ohIWcsP3cSVZj3OoKRA5kX1M+4w4qDKdPiUhJbN
/cKyawRVVQpoM4VldGRUJOStEMDZucUNoCtmR32VTJZcFBGiJi8Oc2uq1yJusdhUlAcCH/jUeV/x
kz7splIStql0+Os//1W+vjxGBLz/8x/jvwHAYZscoVaMNBoihfbzn37eMoXpCsuk+GMJ3Xj/+Y4N
y6t7Kjw40J+DGRKHMX0738TvRu80YblE7aawLamv3NfJszldXPWFZ8x3k3qCIGcnEJThPf5hOwyR
rlwplSBNDWDrfVdKPRWUoQoNOa+XZNpiFU7lKZlu/10r4n0rsrLmZOFweYOrPrEzi092SG4XMJ12
R1Bv7s83d2r6mXjkioVyTSnN980lOq9+M3Iqj4uHy3zyL/jJX/r+8udvlhdyAZlR6W7lVd8o0ODp
8+9+vvX+8yVpSsjY/Hw57Zz0UPjb8983lv4XKGwW+fWP//mPErrFdL8Zn2Xxvfn9UIodaGZ+hcTu
g3pyDS/okTEDSAhvdYOSGdoYDeDd51l7PN/ypYFb7csWqCU3iaw8zUIIdlt2F3p26fvqfcfKMhtC
W7eYGACXsMvDfznxq105oWii6TMzk88QwB8hw/yr8bH097/fcQmIipbvBxSZDQlh93C+gWXp/D7z
Dj5dqGcYpDffN9BQcS47W6s8pT5VYA/R/GpezzexzOGZJoxVH8i040FVBLXXy3EH9OKq6wip1LMG
6jHnLXO+tQsdMlbnlwKfBBKfrQhFBkz80FzX8sKiutSEeD9mhZm65rTsdnAUOdxwkHfzhSZOr9v/
m5a/N+ybDYlqVmCAFqw8oJNFf0VR4vwoXfr+8udvvu8jXZ6Db6q8gcAW2vqn85+/NELLn7/5vKHx
eEpmphxVIziLOHMP7b/swerIwq0wtaNUVV5NVMnpdGECln/9t0WrpOW4BHjKkqvPl1z2VDmb2hsz
nACIzON40/N28Sfv/FCdnIk3Da1OQNVoGUC+uvZcqnW43CPkdL6Bk3Oh8CcHvC95bKzuvsyhRms0
MTLii8gxJGG7+pg5H/5dI6v1pHzYZzbm4Z4dock7W9CYHWqA+c35Zk4eJa5UCty6MG1rtbm7bO6x
XzQ5rQ7gFoGdP5gTOpoP51s5OfeuogUDIRDdWE2J1TeawriI6xYJP//WxPtya/91vo1T024KYTrS
5cVtuas2MExrW9/sa09D4k/tSwiP/66B1c1nU2qtZ5sG3GbTVd+iqr7QwKlRkrohdWEKgy6se4By
MCM4l1720uAiOB7IGZfF3flenFq80lCWEgZEG7UeJj9tfcRo29Kzuzst/Wus71vjQii6DMR6p0th
SajXpjJsc3VWKTdVQZ8lgC9GnCPc6k7T1b2FonUSBDdwOGZMtsb8wuCdmv63ja6OF3LUfUVKD+yk
83ol3O/nR+3k1Lzp0mpqJoprQ9anpUd63Q6u/Yg83bbtPv6DViRhg9RxEpLO6mDJAxUTmQaVR94q
+qjCV5n8NYsLN8nJgbIpEbkYj5u2Wu14oZNnL0Gpe3ZyA1nfvjD5J9fXm8+L9xfVrJoempTO5FOA
j4XHZYVS0/lxOrnAbNteVjG5AbkKseasLGIhx9ILKDRSlyM9gtziUrhOSOkdLfMfDdn/tbeOGUGc
2umU0F5KWJLNnyagFud79HfI9tuecZl1x5bLGbnaM06boXzd+YVXO6BLDqF7bak9Mm6UrqF1Zt8R
Szrf4sl5etPgar9EYZHZWU2DqGLi6xGislQczzdxctO4VEldi/vFXD98LavGojunCSwxjREt2OpH
ZTlXzvX5Zk6uhjfNrFYc296anYxm0GDA/+2A3n8lDpMZb3tqZgENn29v2evrqbJ0Q5eWxTw5YrX6
KvQY4HaGpdfkD4n/I/N3iXNXIZPfXxi/Uzv1TUPmKsyngAcxR9GQ+hUVd6a8P9+PUyvA0klLGBbF
bd1dxvVNSKkDKzOwGuTzJsZwQJfxCbrQg9UKkLqphOIRBNaYncqd9r6JdKTsEy4Y3kCnAmPN3aOR
IS6UpC8ysv5sQf9vWwhvmAbzItcXGzU6p9O1PPEQDaI+KD9HMtuy/n6cH7XV7P/WzGrUYEBNmd0U
iWfhYhGCqw10KP6BtkugY2XuhZNuNUe/tbZaa4aea6Ml6VQJGZY8OGro1BntC5mw861Q430/TV3q
BFlaZIjZ9rcq2Ov1x+IPw9lVR1jV75tQlv2/TeBHKIZD80NceqYuA/9mW/7WwuoYQNijRuGGiUlN
jG1C42sGxo3igmca/kcnGD41QlwYt9PLW9mKN4CuK3sZ1zc7yA7TUsXgJLwaTj76AsU+xIHCPpxf
catj4P93TAoDHxKdR5K5igpM0x40VSE1jBR4gh7b8/nPn+zEcpYZ+pKdXM+M3yB1VoRl4vWlgGzp
99eBbh3HDhZknV84qi+1tZqjMW9VZk9N4jnmRoxHCdfc2lXzhRD35BZ906PVgIGaL4G20SMHEcar
Khy3bS3v+hnccObf9qSYLtwIJ7sFzsQ0dWJE01x+0Jt1kKm2nDDkS72wv0kToKDTpna0bTpeeKyd
XAkWwjUwplzh6Kv1FpgF6o5VlnoKEcjomF4IQk4eA1AUCKjABejO0vybbjiJPVcpZViW84uuPZrl
ax8//YPFRoij+A9KFeuns1+WDfbP9KAFSG/hAwIAAxvgCx05OU4uMufSQTvCsVbjVARm2gfLfLRZ
8HOp1xea9foPOgLZW9eJQk1DrFay5lPBT5w49TB8KKxNMMMtvQrHCwvrxJnGU8B2BU9CSali1ZE0
F4AJ8cP2jK66prcCYZC2vqoG67EZ1Qdg7k9TjPHw+b4tl8rqJH3X6rLc36yDokhT2wmCxJNWf49A
1w2Hx0Za3acmn3+JUXvRym5fhMOfvRyWc47Xr25ye+sKUu2qs3lpDWg1JgmJ09satRzME+3h0iP+
xBqXum2Z0JOUS0FmNW9g4SIrUyKhWnqY53v8JnHZPj98J1af1B3LNlkehmlaq+OnbCHU82LgIsJr
cwNI/t99frVL0b4tE+HzeSqoU3BTOX9+yEiDgo7lGuS4SGO/n/22hzSD8GbstSZSsJv8Ql7r1Oi8
/fwqfurKRmtGrGG8AKWh+MsIhfP8+Jw4jKW0+Pm2MlE4W7+kAiV8gR5P5EldXiFjf9Xg+DEhkYjF
yT9piiKPQWGPCHp9M0cg1ivhzJGHdA6GLcG2EVg1ACsHwXm+U6cOAgJ19gWhre7YqzjQT+JazxES
9ToLM+3Uhn8/w8lB9keW2k7EKIwPzYWz+tRWYWfTNfJE8rfoZk5B8CFYiORxnD4gx3U7NPWXAfeF
8107tSDAIXJU09Dv2VRDoNcqkZTwgJcH873559vFdlgP3DWsBbFOd/RzhOhgJ0ZP1Hv1NWp353/9
39WP1WH57vvi/XbJEPx0Km0el3pbgpJyKXEH2jTgBowMVYPPAUoiWbQBAH2+4RNBjsNLRjgCOVIu
69Upg5YwmJXExJoMO0RreE3N20y7HvJjGVwI2k6sPR65FhcpwpkIC6xCdyfrTdDqweDNvOSxIMEq
rZy/gaitpme9qC7M14lVR2tkdjihiabWr2szS1EU1Mzey9zwAzTohya3vkRtf2HeTqw61rROMEUz
xm/390i53NL6tueQXrjJT253IQi91MBqflzcRiBZdL0H5Kkr9vJSPevEOL3rwNL+m0u6qVJKvcv3
VfY90LajvnOCH+eX2ImJf9fE8hPeNIFITRbAMVi68FkfIvhQLUfNvY2LlcpvS5Syzrd3Ykm/a28V
d7R+Gw6gc2FZIKI2ATREhA4Q/LxP2gdUsc83tozPat+S/zQMh5jD5JpevXkjtxvSwih7L64/WQej
/3z+86fG7u3nV5sG6Ln0oVP3HvpaWQL4but2OK6hjXmosr/Ot3VqKVi6IiHl2vzX+hmKymbWqKpA
I324NwCOVvNTAAz4fCMnrlVlG45LUCNMC9jP+8UgMlOCkhad59tbMMcb7mDom8jZqeHP4ycgJVA6
eYEIx1yfANCxY6GXAVxpILORfJ0v3GunZv7N99czX2LOIscg7bz2ocHTt7iwsE7NxtvPrwZqMEss
blp+vmldR/HtPN401YUQ7cRcuDwLiF4NxN8ZpPdz0TSj3jpB2mL1dsPdkprHYr7Pmgsz/ndVbrVF
aMa1XUVNiqt+dYRNCRgcIxOtBxP1Kh4gv1V/5f53XzwhnJPUV0/hsbevnIfwp4ZGqb2HSwHh50+X
He8411U6iX5KVsbqTCgbDMPdOWw9lAevUnkdY/TWvhTFH0elrol5Bze5CcOUg+H9iPIbihS2RsN2
xfKuIMf2h9V1osP3LayWBRy6wkXLofFCsIEtEo4Xlt3vq5rvC+SsJHwXHqWrCBEOQQVPQjRe9FRo
P8fi5fw8/L6q+Txj8/da+D0IQK2/hvgYtwSDR7R/MSDJ+j/d9zw6DfLE1NUt4vd1FgUhocm3OmQP
YFGD1cz6P4QWEe/TgMsD09GpD4P5ez/JJV7Peoqv0QP8hWDD/fKHQ7T6/GqpVlWeTb3F56FyG12D
QuqPwLoQi/02y6s21jsfqlfS+rH/4MPzslCHQoz4fC9OtWBJXhhk7qX72yy4ZhNAgoBTVEwvvkLH
Lv0Hw/S2geXmfBNV2IULz8ttIS3VBeZQzaLY7Ah5V9qw3c735bdFy2hxSjrC4i0omPz3TeWmNsbo
oLkP0vhgIP1aoWgwXAJenhowZykDITVJXk6tpn0KUhxnIKU+REg67TqjL25TxB0vbI5TXSE964Kc
oSfYJLzvCuX0BA53FXiqGz3pBrfOgM5Jk27/fMQUkHjdUTTGkfW+mcgljT5EAnmqxH7AYu8e51H0
8qwLi+y3C4yJoQHLMhwu+N+elqUoHS1DweLBHGtiyQHiXHQv8EKe4/zCBXJqepCNlADNDfJo9mq5
pXUKfTxxAy/Pc/1Tqgfyi+VjK3d+3C61sjp9IW1O2YCFmIfo4SsU5H/w9b9PX44wx1i//hEanezK
qFHAnXCnQ5PX3iKR4O/Ot3JqUnDF5RZETkwQeb2fe9eIpqR1rMBzxa9mepnKb6X+bcy//3ErJE0N
JpMXniRB9r6VdLK6uEXexVOLnoUP3RI+pYVFQXwpO7PM7LvwZckmvmlpmbM3B00XwTLSoeR6Tejf
OXXm9VCdF1rCd5QP9rFwPqF0+uMf9E5Q7CZPA8xtDeEZotgW6IoH3oQ9XER6O7EO+vQhcqILC85Y
8gq/9e5NS6t1XarZaETtBF47JmJrujYeM6Zd7hqpWZ8iDdtj2Hox1Ih8hilhYRpXoqiaphWCRSlO
GhdO9ROLh+4KdFYl6rz2OhXmxkmehfAGvQKxtQqFicV5SX413V/nB/jEOQg8AsMRaZKWYk+8n1Sj
nYQxWm3gGYvJmxnB9BBuF2zyMmr355ta9uxvI/ymqdUItwgvuX05Bd489Q/ahG9aMUNwFtBa0hoq
BsSwGQZ+2tcXCvMnFy6APMl7C52R9RbJYhQjB6lpD4kFh2yOyl9kzZd05kc/tJ70qfumcIu6MIEn
B9ZlyygKjfpvmJoR2x+0qsrAQ6v7kGE3pWcoBCEHf35QT64TVLIWvsVCHlnNXwk/SVZ2GHjpOFEC
QnL2Hk3katdVE6KpWaQu3JunJnEpbFJTANlkidVxg8Z5j0Yeh9r/I+1Md+M2mi58RQS4L39nlWRL
Gonekj+EE9vc951X/z3Uiy+Z6SGGkGMkBoJBuli9VFfXco5tOfVDyrPzYPpj/tS1jxK10yUMh2Ce
0YK/VryxNJ9cOQrvJod6O9Efz7opU4NE8V+ogDkGI0CAJRDFOuR0tyd0WQ6v/jcxV4VDng1al2dg
cVTjQLqmav9q1lRZWjMc839EzL+fGVL8MjJtsR+8lBCFAT5dW4+O8TF2Pt3WZOEOZb7+FSNsjYao
gzQU4LzDfwIEThJ/7+J+xWwuzhbFIW8rQtmL4BEmttxrnW1jNW0QtqzHajLoLAxWpCxqciZltt1n
E1aWSduC1sPa04p9ikHuv89s+Aluz9eaLsLWrj1lKrrRQxd/hjfX5H2X80huyA7cFrSsjq1ZWHeS
22JARu860FNgxXkpB+ell4mWBfWKyVvSRSXewxViEmEW/U6YyaIJeHDvZOMbgjKdgSncj8/WABXl
+5WhZYkc+qwLEebLtTGtAjJeK+MR6Aduqpun0VdXbM6iMg4hRZ2GRDIPwsIELfZGanLvlM68jrU+
/ui1EUANih/eGwiag5fMG1UhvNeuCg/ouNQzwHm8E3jOMGiolQFDlb/FFy22ZmLbKzfikmJ4EppN
KkXlohcUq+AG1gC49F+q4dDAi2Kadx3ZgNsLtCZk3o1nh2eCwkAby/mGAPLIfIormqV/Qw+dMkty
GnNOSLyEtCGPTVDEsZne3vzuxQfj5/t1OBcguA4jbytVJ4X+0sYZdLVeDQPQAO6E0dKN/t9ECS8P
a5Riw8vRRcZY0sqmGz/l/P43ZHAuTR5rBgGmecnOliTtMwMYfBySgNs6+aDWL/VvBDZmf+cfEcId
U9BeDlaIKZ08wH5BtNnm/kpCZh5BdOfOJQjXi+lXiuoPKAFO79Ar4GEW+ww0Qm1YMZdLLse5IGHx
J3uaVLVk8UG+zamx7p6cBHJTOKQ20LHCBXl7cZasM8CRuICqQ4zOEWYOKiPSzRJ6pRsgPHcRwInv
FwArA2/n2aY5urD6qidVUznWCMh/KMXfa/nf+X8X1wWr75DBIOJ05RH2rQH6yGQQC4DYwZvUp6T5
nIfGilWZJ/1KikaJiUkomWeKoETLijdhmOFTZwXNU14im0ff0uot2EY1+yEYj0nY9XAh9WCu/sYE
zqUI6tz9S7Xt5fExYjlpFHAQT3rMswFOaSNa2XKLc8jL3aEESLOunM0YpAIZhlfpVFgmqHm57D0k
Ua7dpbWXrNjOpWNksEx4ytRc0z99qYzZhEXWFZN0MgZj18vfAErZhfEfnN+VFVva12RnCavNTwXa
YS4F1U0+2WXEttOCPfzwwVq98Nr4wrmpuykAArCRTo7/0ao3Vvn5N1b97PsFe6MVBj6ANR+bfufQ
JJbaf9wWoCzu6TMJgqGpPIh+6llCCOdlCpTQJvoi/a29SH8rb/920g5w+OqXVmwA34DwwHNvf8Hi
tnPoucIVUDSCOZdLJIX2qIVeh9FuAVrZAv2mZCvbbUEE4U6b+gMChtTcCyLUSRk0Uwvs09iqO9A6
oe/SnvP+x21F5rUQrMOFFPVSkT4jowY3g3XKA+0L7KuHfPBPgBsAJ5b2P/WwX9nbi/LwO+Z2OCyq
2CNcypbXVGYOtj6YRE6b3xkdKLnEqsA30u7VhtzqbQUXNjsPYFCJLZm+Iv5cKgi8r5YFQWWfrKj/
Ds/fTh7Lr7dFLK0UJSJU7uFYU8MnWLkSO97AlWidLBi4Alcbn7vy+20RS9PGTTQ71ZSiXNVb1V4/
jVEWOSdTyqNNlihPUgAeZaunXw3L6wg4RSuez1t+UdwZ5yLniT1zfWpVK8EkCZ1T3/ZHKaG7xMj3
QWo/9ZRdQjl7kAClDqLmS9vVz2AB7/sieTXH4GOkJvdGUN2PcLHfngWxV2jOY9HlQB6enk2TN4Zg
ggHpnyBf5X2h9b5bSOFLn8Z7MEgeaO2DxqX4qfh8XJn1ALNpKydlwebQ84LfPFMOcmELsgdEedRU
OCetTZoj4P3NtlETGpYqqDTatMw/FkH0V5TATbCi9XzSr1Zibu7ES7BNU7x4ogQGE9OTnBPQg6C9
EcS8G+pUfgzBT/nYlQZMX0MMjE01FK/pUMn7htq2eyVtfq58yOIutAklEVailVUsIR1MK2zCijwf
MN/GtoprHQrkov8YR6NyBz5j92da0nxqQgn+XMGFCmNlBAEGwGSfvFrNdz4cg1sPQoOjwjIOm6CS
yses9ONvtz90canOvlM4kK1SaFofes6Jeo4AFlZwiwBKNj83M21o0ZjBsa9lAGYD2uFvS14yBcaZ
ZOHQKGVPxABorFMzaqDHPSTmuJPWEt4Ljoh6LmT+iLOTOQS9Z0LVxisbdh4VcvtD3gGAvPJqWDKc
FATQbGjpPLbF2EdsGa3UB75zqqA5cLoK5Oa1kOjybP0jQqxH6Sl1yfB97VM/xV+gfPqiUNzb96su
8JIcMNWIfeh0q9CeezlhWW/DS9EEzqnzX+Fi25SQofjtz9tLvzRf2H8NSBic7asC/0htdbiasZdZ
RAIghvvDeb0tYWndzyUIm8ucaln1YiTk011h35Uwd/6taSs7eOnsmBpwPTJRL+uqatRyssyoEsc+
yYDBVkAsRs6fSvtjUqEyD/KtFe5vK7W4NoSKDOpcKOdUBTcncnQA4HrZOSUAG+xNQKZxdirnPqDF
YO36mM+9aEipgP9Hlnq5D1KiU0Wl9M5p0O2fRuB8BOrzUXfGxxx+cFASX/o6/G56kHjk8l1tODtA
3kFPVVc8u8V1NAkm0CI+N4PMv5+d3y6oJTA0R3YK1BmQBySa8XdcgSdNL1L696RExcpdviZQ8IGi
qNInyKDYOJ8n8Mly/XsI8P7d7YV8c3OuZteyZdINJntH7KXL/LCJI0DPTzVUFff0bXyZChVyUG9I
Hrs4gf66BgSqKk3js+kl2j1g8bQpTkkBZ5YensKgy3ZTaHd3wZS2R70oqwP4Xt3WyGa0M2o+Dz24
gfC2AurK5ZLDKe8EK0os3XBzmR/0ODJIBKK3GDXSCNSB5Z1iLTpq5p1h3Blyua/oxoDh5faELa3K
uaz5JJ5tA6UPS3oCHKpmcqt4hcPIu2tHP/gBwibYwB2U5bflLRkokHkI/vF+pa5dcGCkvFNg3Ei9
09AflD+LeKWJZXF4IjG89Ck5MET/yJCKJMtrCnTs+IMJe8np9tcvpX2BlaJmYq7MJ1MvGAq7HpSu
SHXvJEFi6YIXDwOLZUf00Vk6TG/B9w7Q9UdpNKyTbWX2X6MkA6GUykr3YqUgit/+nEVtdQpsqESX
qToTyuYa38umcg7ba8FOBsReWtkcS2YYZ5+eNBBKKD4VXBiwzKPGKAMCj1L+Z+n1X7Ii2zeQv9UW
vYpVWvwKvbXC+kWZ5JaBhCPjdFWAbnVq1hQNGxKu8aDatfrXAhJvqeNd+L2Ug5UI/pLht+bGDrx5
muTF921BlsO3PI6aNp0m9e+IQAHdSSvTuLhMZ0IEiy/nphTWhu2d5AZ+mCDdrMXslwTYlCaZDlGh
udjq8hBnUd9obYgvNu4V7d7OVyZpbfj59zMb0SptgU/EoQoG7ZcdWs9k1Ha3d/LSOpxrMP9+JqLs
+8hLfUSMyrNjPEAJqLcrZ3dNC+HCg4MlmAro3E/1k9y5VbAy/JoGwvXmt1oYWZaPYZNlEO+9P6dM
frJkeyWYuSZGsNeBl9XG6CMmzCBs23ntdohWrMqiCCwKGRqFyj8xPePUmZb5AMqfAFuxpbvOJoe2
4gssrsWZCEGLjC7Kpq4REfAKgjdVWVFh6VYjtcQF42i2RYrpcjulsQnUb9dhROSj5xP9P1TTn2Wy
UrW8KAXwSvolqbvBk7qUokWpk8GGwmXQbgOoUTe1mzZr7uLSu5vqyX+ECBdmiy3sqAv0TlWWPUFJ
uSlj7RGWDBffudkAEu5s2yn92U7Dzm/rbVIor7eP5pI3cvYB4iUzzIHUpuID4EXfZH75YciMj32m
ubAn7ejO/Y28OqAVYBiSIpbRWzAFQF4PsakT4oCljy54Carid4LFvUVwbM0hmGGD9UPlxuXCxQ4N
GzmgrKcqgFHRoAMJTrvbs7Z0jdEtSICI64UyImEHTmpIMQUvtFMVmgkRiUj7TF5XPchWozz4bdzA
ZmYCkVLScHtb8rwhRA+YmeNO4/0E9KkgWUusKA0gvT9lXfSNrNuLHsGlBOZpCQ66M6bqVrKmTVZH
K5Zp8TSANqVzdQM5YwnOSN1A8221E5n9eOzuEknDTcCvPg6mJG8JlleH23ouyqP1DiglCuLJJV8u
otLgi0UhYbhQ++SHvwLnKfE/VcXn21KWdj8AtWRB8BDoBBeOn4W7Cg+aap+oetsruD59/tznn6OS
gP8acNeKLDES0RF+j6RIIyzd/pX4n2G6KIgUBTDilX/c1mrJ/p5pJe5O1Zd70G2Q1Kk7xd5WK0Zr
bXj1cmnivjIh1mLSIvt7X357d08pAVjnrY2AGwoPUbC7UpwQpfRMIjYxQOKbrt//zuzMbQr/G19Y
866RtEmVGF/JvnlZCuH6WvJr6Yr9VwPCQZcT5Cs2/EUF5L5m/gRrneHtZe/+thLXnbEXs6SJdqAa
LI135BxDkf37PFZ2atg88Gz6XOfSq+30HxQ9fVWg89zljfpNztbAE+ZZEu3QuY7CJqigZWswUuyx
pgDC/3M6HZ0K6onuqSgBiupf+vHHbZXfrvUrkUTk6cIjPEwE7HJaPaxB2GSJfYIlLuyOsLOahHun
8LWtPP2Hw7PzWYk6gsNwbQSPjTVOx7ryIvIlMehLRfCtG4EPpQWgfDaJY++7Ipqe0wCKlSAJvuZ+
ahzhta6I1PTD+30JcqyGM7f9z02xwp5O7VY3R0/n2dgT8Eqf9jl/wW59e4YWDiaJ47knY25Zvoqr
yWOkKV2gWKd+K/vf7OTP28MvbGui8uQiHVTh9Ag+8FSZI1AsZAsLv3CNMPw+GjKEqnJ6d1vOghqq
c7bO8+9nr4WqzunBmyL7ZLQPPcwu3srVsmiIaVaf2y0p+BernLvSqUrf8ufxywO5yWPvaTBbHSHw
2wFrteIqLGpzJk1Yep7QlHh0sX2K04covgfH6jdmCzwMZW7zZ13mVTubrSDXSqWDh+NUwmcD2cHn
DnD62yKW7mIenv+ImH8/E1HDM1vBrGufdK/YyMnfBLa2uvehGT7dlrOwwVSHuAuNdiZoBWLqzW8j
mIxLVCFZHG0T+FWOVZQN+8KRkhX7ubgHaCQAPI8NQAPLpUqRxjVA4sg+qUX9WLTpgWDIA/Ror9OY
3HfDu1GmZmttAwg516josviE9yVJSwIgEIn03lfR3eozYjZ9V6aR8ADAKGTzsTGX6hhSJRthU+GP
tmP8cyRduwWCHdqqQe6lo9I46sNEGmSiwJgNWNLfepfF1JlsykiBL7cuYFfUEnklXLe4nlQD01hq
8GmGcJATaFPNziSjPKn6wYNqwSx21Tsh2d+8fQ7y3PSGiQX++FJ1yfKjOqoT52TZ7eapgZ/s9qZc
OL/c4HORDGEr2mQFdyHVm66UK5wp+c+Imp81pIGlixxgK5vkPkkDwsLCrVbkmVork8PVoAzPRhT8
0EDWM5NoZ4fSpyChsNmCeQw6+dcy06ClWYNSWEp4U7oFFQRpJdWiA/1yAlXIcsoiNynPMG34zx61
JNrWjRvDHAoRyqGEzyPILOhoVl4yC1blQq7gQUDe7BdSYiPXGv9y8vFbodh3gw7YU6NFa92pwnmH
MQAFiXES8MB3uKrlDQOK4EYe9C9F9AzFJa0YOzBzt234R1msIQ0LrtGVLMHiV4OnhbLsZS/j8Efm
/3I0+J1KGLwoh0zSx7r+oBgrBd7CVL5JpIIcpA1H4y9NOGh6C+NRGQ7Zi6LvG/gbZ7dzM70zbTdL
oUGOYwbhC33rYryYlHc1GqGUvejagwHiT7ivv43OXaLelWslQ29dOGcG7UqWoJHfGAmVNsjK+3Kf
UA3dTjSp0/Zr/ZxKqHwkOIlhwu5/OI47xHDxrr3whWP/vw/ARcDZAYGISqLLU+F7eUrpUAoDy4MF
Edla4+TCinEN/Du84Es5WlFX2hjnL3LxMSxh4TxK/kNhvi9qeaWEsBNJVtM70yOlTB/8YDfp963+
/bZ5XFCEABybb65aJKghmMdkgIy1NPrs5a8k/xNcuE3mQK61uy1ETMzMioA9StekPsPCX+WVIt8Y
9VrjSMXfrc1PSPBC7CV1v9GmlR709mmAxdf5clvogsk4lymiFtDYpKVdZmcvlt/uR/trXDh7H27Q
JHc95303paifCBQfeY46aQHmyYZHt4+tjT6WW2X89hsa0fOmA3Co48QL2yGbLMh0DQ6V6nyp0x3t
dVJHfNFQ4Vv967aotziecIB5u9PPANYQZleEA6ijzOrlBo1gSLM+gOR30A7mL6PZJdtPpf7J0Lx9
134OjPshGzfhDOul78Pk2ckf4YMKPZgrn5PxORruy/Bw+9OuTrZFTwfdCbR0UC18VTA8JGUjSYGj
vgKc/61SP2uZ+eu/SRCMV/OPBC1/yZzTfxxd8PVg5HXkIOL7K6WBp3onQRF2+/tNbNvF2gkzNP9+
5u/zroaXWEaCBa90vvHDTWJ8WEubicV/LAL/KDZ7Yzav9L1cSumUEm68OtFe4dK0N6mR3aletzc7
7S5r+78l1TlAlPmiDsmfClzwg1G6cOme/Cg5mjZUjl0KMSB1Hcfbul/vDvok+DDD5qIjICgY5jj3
Bvqei8Btna+m+Tl6X7KNgS+HF5TWp7iJe5qK3Mrcm+nhnc7qPDwwLswnLiXV46IzXMZhoQWDAVvv
dNcOx2hY2RkLs8P48BoAYkr0XuzADjMIQj1J8V6hTM42+IvvnnxisXPGm0IclQrIyy2hZqVSWHJt
vVb1Y/UhD1as7NLXz+iLVFfOmJ/iUznWtchXxsF7bf2H8VC9E0D2bfIhYMGN12nfwkO6/HqlyI0i
khLfNbV8o3Jw3n3wSZe8QX7TBc5DQRhfC/R6SCRLeg0leHjzT6W0EqVamp8zAboQtxxaUxmzypZe
ffhE/WOWr7ipwnvwbYLoulYcgMF44IsBpMGfa26b3HedFgT5zQgvrPEbG3R+Bcv4Clh4e1bxzHQV
MjG9CBTM19r/4TyqzRp667VpnKEogYmc3e1r0JM5WSaNUKO7WKDRP8TlRpvuQG989zm4kCKcA0Ua
q6bStNANKcgY6fh//zm7GF94c8K0luR1x/hNdd+E99D8/rfvF1aBL8e1DfXQHb9YwcEuV2z0wiJw
XVBryYOc+n5bMKIhxRbNNGiJm2c71dwkH3hhSWsYEFfuH1uU7lJyszqMMQi63El1WSUjlZiJK7fN
xoMPO/sYSh8q6ILemZGfjwUn4g2PAOwZ/LJLSWnYFpYVtaSX7SfeibG00Z2V7N38sZc3+qUI4UYv
8yDCqpe1G5u5fxgymN1tfywfYQqVT04M+HBthJ9MnUYJ1UshKL69H5bEzwUHQAQowFOLzmBjmUFF
r2YFs7pPxedU5VtT8o2nQrWa56gw2qM8hdGdE8nGfY3X/b4y47cJPhcvaJ8F8iTrklK5h3L4Fkvf
bis37zZxbnX+8PwG/uoqgGOUgzGqjVa5g/Klmtyy2Y5Ku6m7e8du99IaXuiCDaUPzaZli/Q2iyoc
XZtWgEbt7MptE3+jBvauNH4CireyYAubH9oqcmREyecst7D5kybLbTs3KterPnpduBvSn31fbpx2
D7Pw7elbuHQcw6BncK5CoMVScLiysCxLux8qtw+K18r0H3pDW7nXlubMIFWPU2RxzMQ5q7JwmOyo
qtzc8btXzwnUU6w0EmTJkrxyxS1tBkBjUQff9rqjyocLW45Aknc7TaJ6VPsmeepdb9bQk6f+LrGU
58HLVu68t1y4uAOpupwxcd4MorBamp+1jS4hNKV7gx5LE6aEByX5NanBwUd+13Zf+6ilBP4Qds5e
KcK71NEPhIFfb6/l0kSffYhIndiUfRXAb9y4TdhuzO5lpPkhX2uFWjIm50KEeOVc0BoXUdW4bbOb
pOd4fDCso6RoG092o+ChXjvfSxuURzPnDVoAovez0mcuRRjHRlyMKCUnwaZqXiLP296etjUJgn0C
L6EjW5s1blXCLD4ZRrwZvJVjJoZ534wgu58wNpWQDm7YpRogqci9boy1S0vj5H3IJ7iflZNT/qFo
2Z3u3dXhDA2RrxiSxcU6kzqfl7PJ86w6zbJxqt1kyLZ9d5/pX7z+QZ7u4x529TYhIVHvbs+mGFH/
n6a0cOEY0CpHZFuQ6SWRU4dB42ZJvZOV+7T/AxCHwjuWPoh79104gB74s87XdF1cxjO58+9nuvrh
OCoFFepuFujPalx/9ai8v63b4gGjeGqGkGNLiskIqrbrXiq8mgbAQ2U+psGxWescuA694o5QWm+z
TYAmv0IL8exMikMsitukZJFoO42cF7M+qe1H4Hi2Sv0rt/5S/Gep+xwUT+m7uYORDvkjFbu0asB6
L5w2P5WcqdQ4C+Owk9tts4b1vrRI5+MLZ82Oxj70dcbXtG2SbfV25YG/dAGcjy8cs7jL4yRWIqzT
SOTai0DALUEw3JSW0mzTYYg3QTIGrjRByn57b6xpJhw1PejLKLHRLJ8mjEi3SdeQKua5Ee8ZFoZ3
D1FxitCEe0YZbY5zWrAzzDvH/GLXuDig5P54rx6U5vCCs8CV13jGCXpEDftijPTaVQ4gle8Std/d
FnB9iGYBJNsoqp8vaWGLTZav+0PZIWD42nhHVa42+L2/IWMOaoEXi7umz4t1Zgv0PgE4LvBrt8+O
ZbxP1COgGLdFXK8GavBIwekk6nOFHEFzo9fpEiJyWBObnexzG8KTteI7Xe+qSynCeUnVQataXapA
8/kWac/OWn/e9QXB+HMZL71Z80wJi9EOGu5zYXBBlN/I0uG9HAc1B6DqY1rfjeWTray5S0vLP3tm
VG4yeVdwDqRDYANU7dode/rAtIPVp3jrK4uzIsQRQilKpw01aMe1GxTPkwHk7q5eq9y9tjQ0yM7x
REJaoHuIsTgvisBVizjvIXH8Zm9U287c6NGuD3ZhsWLVltX5V5ZwJuXBDpKqSvFQmqOlkkg6RGuQ
8ddPjkt1BOMSRfIwmeDuu9nYbCOKylqLRJKhAgnobKpVRL4FL+FC3lXhc9ip/kQ3ihv4rx7WMpQe
wEXfAFre2HcWO1FKPpTDw6CsHKilY3u2bCJIWuSVA39wJzXlYxc/q/5Od45Nu2Lj1qSol/anM1pa
zAyk4O0N0R9+RLfN63vR2PG0LudQ8LSKRg1beuWZQ+nBcXaavbXfiex9JUIwpINZGnY5si1s/TDD
bqorE7Vk386XQ7A/VTs0EwhSqDB8HbytLK+kYBfHnwsP6FgkNiAud57ruZz0nJy+nLZB/jTVP25f
A4sCwLsiEEZiAiT5y5WWokCT+1IjehR9DQ5R8eU3htewlFyYFq8HYYmrQY7arldqVx82WrlVX//b
8LN25/ckaU97GhheVqU9kUgqsW4LWDwIBvacojTSfmILWOip2tgpXuVaUf6QTV8qYk9EG/Ztteab
LxqwOUIPoDZPcfGd2NpyCZYT97HSR3vZ9A8KsPebSh3STdNmvB6nu9uqLTzpOH6QCID1TOXH1Wsg
biLC3aZeuV1i3I96v43Gbuc7R816iK3HPmVGO2ljSStyF6eU9Aax1/kpIrZwWGAP+K1HNK+HpoA8
60bvnrL0D3sNtWzp0plTgwRhKZ29SsX5fRSOZpYStIx56evePozV+3h4Z7fSm4WB6Ifalrmw4Cpn
JtmAEGSW1rimNTlbY+rBqpqcFX9waXOcCxHscaFDhyMleuOWBAVb9TCaULCVf+TdoVgrz194wOFM
nSkkHlmr9NoqspCVnQLvU19DYRQeRjnbSLIrWx8J/zT8dyJvaGfdhenKBbdkkKgjo9Bqjuhd5QjV
jtxqR27aNeRgO9XtIxDhf9ze+UsiYDCiM4t+FFxHwWhrda7EWp22LmG9DTA/a9ViSzv8fPz59zOr
FADsodc641taQB3qtJHKJ6vdZ9rxth5LO5xaNB4JOMDXeA5JSc2imuatC2353RT523TiVdr2h9ti
FtWBVYYiVMJYPOAu1ZHH2jYiKUMdU9345sEZt6q6qYnR3Zaz4JFih8jLQPahKtAbXMrp+kHz/UAe
3FwHIbPp95Ny35f3Fujz1a5c80kXNgG4ebwPCVSrMznApTQpGvqoSBv6tP0fzbbK3lvYRHvVXBFJ
Re38HL26+CITvonAGjDcu64/TOl9Mx0xp7en7C3sdvmmnsUQ9AC+jgWSBcOQyq2VSN3EnEnVRvM/
R8Wwy4xXCX5I60n1D0YebKm62xSRtc3HfJdV1F77O7N+MvWdBhHa7e9Z2CpgjelztByPBcjYy0nN
ddqZyyYc3TY95tM+7imxeIhWGgkWV+5MiLgfY71TejkaMVDp5nM+/cbj+0IJYU7DjrCL4WejG9X3
vb8lO6IlKyd3bZ6ErT4WVCh2WooK0d9OtLU/SsY27NayzWsTNf9+ZoeiQRqn0mQ1gvoO3ruwfvlv
qy3YUb0ZFL8xEyaqfQjyndc9Ts5Hx9r/NynzXJ5pYY6xZgHaMbqh8cEMpK3RpXB5P+hruZfl2eK0
zm3ytA4K2uRq541ykI9ube8Ua6u+v3CMowqt3f+PL+hBTYMS2j3bSpkOg3YHb+PteVq4DS7Gn32I
s3nyEjul6KAaXX/ae8qh7DZFcfgNETRTwt47A3RYwhRpNjzhQesNrjlutGLfhxDrrqz24iqciRBm
qdSqIa1T4DPS6snst1P5eluFtfGFWQoqLTZApxooItmCXMm5uz3+0ipQxwrOHgWt5FeF8eWBXGHX
qJNrmK+R/PdYwM4VrdR3zGOIRh+cN1BLHW5JCqkuV3ocjSEbwkJ2KWrdSKrrZwFC7izrIeyGlSVf
mi9a5bldcNnRSLBUSl0Ead43Ms+SD7UsbetuDWN26R0yYwtT9kQSksYz4SauQObLfd4orq/nx5FT
nsWKvDGguI2s8Bnw8aOk1n/BrvQwRWsFdUs+B3pBnQVQt3FVPNEY0FWUVDe4Tj1XadvRg+o/JKCJ
eXv1neg280uBQy7jGYIPg28rnJ407EcAtH3VbXV511KrWEW725tvXnhxY5xLEDZGPTWdV1hI6Pud
/xQdhl9++hv7m5z+DPxC1+iVX9OPWTqZua64MshI3jaL7yJ/5YG4tOVoQyIuTacFrqAwT5bn6cNk
BJObqxL8jOS+rRUlFiWwl0l3A7V2BZovRVIBglM+uY0dboIm2vy4vQ5LRoDsk0HgADcILYQDqiRa
o8v4lkYT7ZX00YukvdT9xjSdC5mVPLP3oTdHqemodCcP/NiNqu5vK7E0SefjC8vQJOMUlQ5KaP6x
kbcgCt8ef2mzno8vbNZkVD0jyrivHJ5HSgEAu/rSGOm+0FbM5bIiFHyRjeQZI/Y6a6rnlX3cjW4c
TXtY+DjZ71eF4Bx1g7SqUT4t5lXxsQYov/qeMFR8UHL5UWv6TTIYe0pTVp7HS89zOnTgAKePhqoX
8XSkaaAl9CD37uDV2U52BmWT572+0TNb3mfqTGfcqfXWkqrmUOqF89LWQ/lJNTPpbiAevh07eVjD
lFxYyotvEpZybuSNpIZvKrNw26Q/Oum1VJ9seeVNtXRTXMgRLtdwkNJSVqre1dJsM8QvcvTZD8PN
UJxK+6WT9n3zWTfXipmuu0csawbuJggLZgfIfMJBMBRir1Xsd26s6SC6kVKsNlOzs8p9MRyh+txM
kbOVs0/6BBDlGmP6wl1PPytmxIZ8kY8QTInkJL0j2VbrKs73SKGnDjhSe5/lHzxjJUmzuIh0dpCa
xa/Avbi0JwCreHQ7ZJ07qb8Su97MNTHFaG2i4t31dAAHAYhODSmXFU/+S0FRUk+tobSd21cHKd0E
04rhmtdDuAUpsOV6omOWcKqoiKWVkp0PQ++2VbvFZT5OSrWttLV09pKYuWEa74Hwy5XrIGtjmpd6
ObhhukvDu1p/VTT3tolcEyGcq6oKY7qHEDE4m1DeSsqDtRZBWBMhHCktUke65RGhSYcx/EAjnLK2
hRfsL2EQrOIc8KUZVljvIJ3y0UGKqx8jGdCo7e1JWhn+zWic3YOBamWFrDF8/8XWn5o1VL/FCfr3
698SgWfD62aTDh42lLt8H0kfaGXN+pWbfOnknU3QmwE6EyHnfkfDJ2vgf6kaoAQ2bbvJ1hpm1qZJ
ON7T1GQOmJSD21q7PoowWj//2zrMH3CmRQjxUGfN50Ef/pT+SrJfvzH8XDRPyI76HvFUB02h23XO
qZbgHp8ZXL3fCJfM8Nn/SBAUUPXSl+sMCWGxVe+1eP87CszvDJ44c9Dxcn7SUdWzKah7t5jKrRym
27Vc1dJVQSXs/wuwhHNW2kln6x63o209JSD+U/3ig18qDZt8DWjubbZFGwsaAVE+qnyvMdTyIZqc
qRlbN6lcxdj73b0WfXaKY6d+bCxt36hHPyzpkd73NN9G1pfbU7nwapsdIIwvCFYU6QmaFr6W5ZUa
lq6ajBunKzd90m5nMwkcUuETNVhbu4WpJaKJBbOp+9GuSInMMWr4wSlcJc03tXenB49SNWwqsGpi
c61Rev56YW4vhM3anx2k0tY8P9XswtV51+fZQ9cepPrFT37EwWcr1jbmsIaZtDSf5+oJ85ng4rRB
6BWulyXfIPfYtIF6aOrxASrNTSmNG3XqV662BXNE/Giu5odInoekEMQNa6d0Blkp3EzdjD/yldEX
LOrF6MJZ0zpJzVqL0bvnZPgyWvdKfHSyz7d34VINyIUUwaTWvZPplYaUcbzr42ijh19rP9y1zq+K
GmrH2UjD0asf6lV2ubXJEyyVUQ12ag4ILuhlJ9T3G1fqhWLznXi2A6W6LtOJZjqXooMm3fhrmZ75
/xd3OLDS4LS8NbGLkRAvSLuGrHruGvYfYflRtR+q+K/bi7M0RXQB4jnLb0ydQiYiaTor1IKkcJOP
0rQzhu1/G17YvrIV0aQ0poUrj4BWfevatSTE4vfP1EskdUDmMecdfrYEbS8rsIxquTvqT04NH7e5
ua3BkkkDANPBNSMIwtv4UkA21lpn8JRxwzz/MITRoYlqGHGLjV/be7XoVx7hSydyrjWAl0inHkSs
Hyc2Da5nQJ9GZ79KubdN82TXyu4aJcDCzpph2gFvpLbhmrw6CSXQpeqsdMNfgAlA97y2LgumciY4
gaMQCGlIW4QzT4RtkpopKd0kikE5lvSHvIfgo20PvaPsqqKhAevdYBJUaJzLFI57bBuO49lp6Zbp
T0+SdoH/G6HJCwnCgU8Vy8vUHq2K0dvY6SG213oGF7bbhQRhP6e9nbfgIpZuXNWbIDy03UaujjQM
WObX2xt7aQsQXZ07griuVbH5qLYla+g9v3SNwbWbR0DKW+N4W8RSIAKq939kiOAOg9SVfQSclVvV
900dbA3pc+K0G8cE4+o57U5ReTLUtVt6wSSAQsOr2UYywR/hlpbzzownS8UvsHeefdSa3W2tVsYX
i07DRsWgVYyf2I+6tquHn7fHXzAB598vwqMHXVgppq8XbtDMCSrV3sXxRybrv0kRrn4/6PLeDzWk
pNs6uNfVHTQ4nrkSLFmbK8EMxKoEj6yNLl3XfCu1/KNXrPHGrYmYfz+7Acjelv+briLY16SH11C/
1pZDOPOhZNZ6rjFRU03eaC+VD760mdZO45oWwrn3PK+RSxkpln9Mk61a7G4v99r4s905m6U2b1U5
82dXiKcnHYZ++3HgJvtyW8qi9fr36ImgolVdTGaXokVcbjv5o0oTvXyIolO0VtKjLFqvM0nCIc+p
J9G0lEPokB0K/ejYT0mysZVmp2qhvo9tr9hPsXr05PjeltqN6tRfk/8j7ct25MaBLb9IgPblVcqt
dpcyy2XXi9Bu2xJFbdQuff0c1p25zqQ0SaQb6IcGClYkyWAw1nOIemBK+QhmHz3oE+f79cVfVxR0
iV5ucVpqwMkAFfexBPFvEbTNI/2O8cfrQtayrGfWAdiql1JmlhM1o7hRUadpGzg/mR+BfWdDGzC8
JVU2+3D3QorD3pJkrn2XuGAX8yzmx5hFlhj4da1C2dME4hdmIwSt0hLbYwNDvBfVO1ruFFl/9Vr8
jNX+ESDEeF5VaTN8+OqYGnXo0HZLTGUP9HyfNdrW1NODYnq7frTuB6xST7wdcpj7mqmv13d9/Wj/
/AxB22aVzqgm4x0ru0enT/y8Mnx0NCOAdiTnu36D/leS2C9fJMZgWzUkzebXOXko1S9FcijjB+mE
1voF+iNI0CPPiequ67GzQC8GvkJDfFyK67u2/vz/OT2RZYxGdAA7LSJ0Vk5ogXgDUC/Ln4n6ZFaP
NQBB4x9TMm2vC5Wti6vsmaGLdbetkODB6+89Gs1z7iI4/6un88/W8Z9wJsJpma3XXIRiaFut7l4t
O76bymZXD87u+mr+P9f9jyyumWey5nhCqwSz8Ewnz63+MzffHOfrENU+p8Hwqn97/c2bPjJrDygZ
iSpKlN4WLrfTxD24sqEhjbZv2p3qvRXRlnaSFa6eF7DONQDAISsnNmkoGfAyi3bGeTlNQF4RIQSS
p49fTiGKRhX+jwRhHW5k6Wke46mw6juvO5hlYFUnquxYso21h6mRVB5XbeKZOMFkGX3tdbYz4A20
/anykXW7rhKy7wu2qMpoXBEbG8bo/r2VWXTJZonw6Wi+oOqkYbMSbYOkVv2FxL8i4jvlYxz8TafH
+cmICOqZQ3qwQ2Iplp5gFi32E4ndliiXoV/eHpZpZmN3E25qtutitEq/jP3dfzoOsYeBZv2YpB02
rKwnP+zTUXLc60swkUEEdIi9mBOu9DwdJw/vvVEfor73O3cfz7LeonWd+iOE//3Mylhj6QFonPu4
9WFKvwzW4W826c/3BYvZa3nTFSW+P1k7i9zlfzGkCUX6833BSjaYNsQbjU3Smleq3DvJdz3eO/n8
H89CsCSOh1qBS/k2xdvU2hc2fCqJiNX333JgCNE0hAZhQWMj1NEAAYKUvTtuleE3LfZWinkg56OE
2379UFbt+5koITbrUZklg4UEQJweJvO97b91GNZvHEkIuK7Af1Yk6FbhaMng5PBomvibXQaK/UCp
5A2RbZqgXnpXpLSw4YYO7SNzt2jt983kPmrcwPb+yqL8WY2gaRMrALn1mTXx/IyhbBNIYZ1WzwWc
uBaHdEbZX9CyfKiUEeENDDyjm9h4dIunkj3ZnQRDZe3OY+DBQlEBvT6LgZzRycuqS0cY32QLEDtV
du6r3t+5AEGVHW/2sjTCQ9jVjzT/0ZX7zOl80oet82o1/zp9BgZAyaLW9u5cpqDTDKxzI4gHq6Nt
7YrCj+hOd7Z5/X795qzp27kUQaVR5Umo1mFluvLOpn2ao6d7R7TNLEOJkC1HUOy8tdO6yRpE7V4E
WqThnoFKMdMS06fFJPFq1zK254sSNNtxOisvWyzKAn0lDSJ6DyZofdwM6hdXf7u+gbJ1CSqujTGa
KXqsS9M3E0ED82Een+goaaBZszznKxI8saJTG2PKoOEYzXKqjTEhiSoJcdYXApBmPrQNGCfBGdOY
OnrUxYvQ2fajVVWh5g57As8S2FJ/0T1mmRj8+b+yxLxj2UXxqHFvqb6LDyo6mlN/klQf1m3CHxFC
UKgAQ0bPO6Qw3Bxw9s+u+Rd+wPkSBJPQxSQD+zlPkQDkR2X/NHUsORDZCgQDMI/t2KUJJDhHY/a1
79f1VvZ14eJ36JJC5wP8ybzc281WSvciUSdPuO9dHtPYjrk6qQel+2rTL3X1gyQSmLr1e/HnlIWb
biV2l+q2Wh3j8ktOv6okVPrtf9so4YKTyXHQsoqrN0672AhkVfHV9N+5IglX21Ij2nsRjrmjdMNS
sonp1wQtjkX1oORfzDHfoe3Yd50f5njf60+J98swdrklC5Fl+iBc/7IB/IUD4vRjh46KNt6p9fH6
Pl5XCDSFXTrmcVV1RswDGF17Hc0DyXdjAvqdr9elXF/GguUogns2lzmkGIj0jIMxSVxA2feFa6/Z
ZMjqCjGSzjAYcZfJOiVXFdpAZzH6GB2QmghmC5NEtptVNcK8vEezq+G7Y/0jqnSJw7y6jDMxwjJK
oumTbeDVamow0r1HQOf/i3M4EyAYLzLpKQMCCPxY8Nw77S+7/PbfBPAVnsV5s9sObT9iBfm40Wag
ukus76q6AvoM1HUoXati0zV43tAMBcAX9P8Eae1n9l5Tttkg8cFlUvjfz1ahKy5y3Q1/CDGWMGrb
wfpewuXPHFklUSZIsGJeX5A+ibBdcQwevvhkFqceqJ3T8PUvjgXuA4iFYJYMccZ2GlrqzCnM/qyg
j9iE/qJ96rqI1SvyvyLQLHG5ZyVVMxLNsPmqh9SOP0fvtSxZv3o9zkQItzB3+gjIi7jl1r8zwBh+
XV+A7OvC5YscxR3HCSF+G4dolaMSQyv7vHD1aqU2mQ7unqPi7AsDGOmS/V9VpbPNEW5e1Bp6TRzo
bGHv3V35/VXKxyk7Yf73s1sRV33ObF6WtrJgSp9RzS1lr9H6JgHMC5yw6O4Tk4Pq1IKl08IiUJmm
Q0ClBYPVNeACuJ6JtnTY8ss1MDigeUYZ8kR56oNqxbeHB2I/D4m204jnG6TfaGXotD9m655GjxXm
+lLvEb2PktOS/Q7hXTeGlmVNX+F3gEy53dlgYJEpxNpeugAS5Qj4ur6YtinSqC2sfsjR6KMdvKzY
mM2v6zdmbRHnEoQbU0ZzPnpdnx9n43dcPpvszgA4xY0yXCTdAIKhOxbH+hLHHq0s0od+aso3Wink
kJSx/YBsj3NXTbYneVs0fvgXefxPWZaHvBi6dxetkCMFxFlWzuVb3uhBmmKoZwyAW7Lp8kPXPHaZ
4ZcKDZqpCsAoH4LWgmTVQSPFo0krP3L0oCEU3emqZAsWyQD8LBteB7qLDA4wIVqOrJsnperZW9w4
vmG3WyU9gQxyr6W/WlcS0S6siCBLsCJZX7vMyUf25rrviUf9zCiDJNV9MhPJqhbKI0jifz+zJpNq
U8ZQ232z42g7JSkIQvPtIB0aWt08FxOAiIfRgSjOPMCk51ZXMvaWmj+VigW59kLi2J9mZVOUMn6b
xZXDmjCODTW18X8LQmvmRCkBTlH1Bnjur1ZLHnqaSJRUJkK4c4AstsGqN1RvUVv+oIp76KJIkqdZ
EQHQFwvo+JaBGdnP0OjsZMypZ5aSF9VbS9WgeneLRrKGFSW7EMD/fiYABQddU9KyetPTyKfDPazG
bhy8rSV7c5fFTYClnC9F8K9iFB0wuUNxIPOLpSVAPm194I34Wd1s5vIONBK7tG03IPXbd17q0/rW
Uh1ATVxw1FjANcF/4oQVs0qnLxMwERtzcZdgsZ0qiXxW9Js3vLsAD0T/KLCxL/fSySvNmuqkehvH
aN+n+uhHw+z3YMbx88aK/LKhEokr6sGH3TUTeSJ0eohA367ixkkaQWKh6Hihf4wy73tNAIgfQA37
OXwsjvk5PQoxqWWVb137MSVs23syRKoVBfQAeQVYFFDQovFd2LSW9m2J4ebyzUK4q776G418vf5s
8fdbeEogwcOYOYjWlnBlmQUI/rFUyzcCdjqTDb5N/i2s5qHNxkAb7EBzt6OMFmp9VX9kCqaBjq2R
YfALT+WI4U8zbNUT0YrAGvfX17YqhyNPQOMcuFL872fXN++rDsgKHZQarU/DONfbOEVr3FA5fZAD
zPL2h8LDdC3vVsbcJ+ZcLsUlTZdlQA6kb/PAUG7JtgM6kph6M0AhQMPgc+KuAotTRSH0UozS0ULx
Ii/lXFbTppQNKa4p9fnnhcPR42TuANKfvlVZXbzUllndO7Y0vbd8VD+brl0DZVyQrYsIUTV44xV0
+ydv7ZDslKTYggFlW2syVNSlo4RxURtzuCZw/oFcJxxJbYzgmdTH9g3zXxuwaU70w0nuLetB9XZF
9uO6ui13DsbAQrMth74ALIVgwxs772Y7hgc4TXHQoef6ZoYQF1xOwA9GXsRFN7k4BNE7ZdcNs1Kh
z8XcWcPXMntMTWANzR/OcGt6VxAlXJ1xIFVbV071ltu+l/tMNs+xslca+hJBrYeea0B3CYYN3K/A
U0M37FuaR4PvKnbmN3Vx8/MNrQGkCkZIXTgIIjwY1CqdWrXt3sCdo1Y7u8Y8e+DK4O9WloIxBe71
cjZYAGtd3scGrYUaGebkLYoG/bkei3xruaSSZKqXUhykktDMDWcHgAFiN5yFIGyuIxad4rq1NuBU
qBtzc6v+XooQDIurJsqgAaznZCVhPh6bw3/7vGBYIoVOrAWO46n61NqMZhL7u7JFAPH2PF7B5RVj
4bKbhZX3Y8vcU9Sz7fQcN+b25hVcCBAuhW0AmbSOa/c0u1BXFxSCt9ZsEQGfr0CwIDX4Lk1EG+5p
LJsNunX8f70cftJcSk56aX25O4FYAwwyoEoWhxEIHdSpqNz8rZgepiKhvjEh363frrOXYgSFmsah
nIB3lL/pe5aMG1OVAYIsTxxdchjbQYIVAScyJZdXz5h0da4Hj75h+Nd3D706SFRqZaMggGciccPh
6IknbkURNTqFvlnZC4a2Uu2DdMfrSsU/cemA4b0ApDaQK/mQhvicF41W5tTtKc6ixfhrUJpBm4CB
nEqM4cpeXcgRrl+qRdkENhr6FlmeX/1DUhniqEyAcBgudZqqmSCgGhEnj2agkVtrsoCSNJHz4MxV
Btxh4TRozIxJ6+3hBCQxhMobd5ZhiS3OGxIslc+K8wdjQUOUu145utkwnsxu08ab2NkOtcQpXWzT
pQjx7iHSSgs7hQgNhbkXTwY+sFAn4fPCnUvbyIndAZ+PtPvud5RiEqC6L2+eoeBSYGHhiQLjeEGs
l1k0t0FsMZ7IvaKCQBbT9TfeCgjgYSgqm7BUCwKvUZ2bhhhzf5pee/uuj96i6b2T0TMux3HxUsBE
Ya6Uj3wu5qMKiI9sd9ABQIAXY7Ae8p4FoKz9Mnft1ga+saJEO3Myf5cY1VIV2YO7rN1+yreQLwPu
CMeVurRfBZvj1GW5DrSOzK8sbWMYh2yaApTwgsG8r5KnfnokbQxm3n0ETM6RHOw27GR2eqkzfBuw
29YnM4IYuGQsQQCY9vrRKeOgBaRzk2QbB/N2xXirD8AXrCHgBFMvtltsEWWYSVATNulH613tD6p1
axZD+Dy/e2cB3zxo4MGo8HljGLdoq09aGRPguspAX4CkpyLdK7akWUxpXJdZWMGAAG8o/RJj3BHZ
mh5mE7ZoFa7sXTE4fiWdh1jaJuzdmWQe65wtLpoHamSzqR8b9b6en4b4wSWv12/d0jZBBOJkLE8H
Co64OAxbsq5MdP1IGr93Ajpvrn9/RdF0FVcarx1ACBHHXi4BoCVRXMFlR1Fj27JD9tAwMB9IHrqV
fQJOM3KbWAIHzRMulRkpRkKMwjwq9XBHlP6RGOMTY/Pu+loWiROOsI85axexBbiRRLef1onaampt
oknse2feWcbvFuMwkffS6LuMoSFJlQ0Sr5wOep40zCnjmmLKSFgYa+ei8ArDOpYkCWr9dWSSfOrK
8SCXpcMUIM5EBUPQsLl26pFFiX1sktehn/3yo0ZLZ2Wdru/cyjpgbznSsQkURc0U1mEZs+OUmWId
e2+nK4EhWYXs88IqqO4xJG3x+UZ9tZB9obOk9LAmABTjKFADTQTorMITWzOP1GoUWUe7Lv2fDpX1
PqwoMM/4qWBM58UU8ZypF/V10WX2kY5vNYmA16BtPOdmXwrEARpUGLzHmOgXyQO8fEadqhzto4pO
eq8MsvjnzafswDuAQqngPgZW5+Vdn/SCaOPAnKOp7bpkY8oAkVdOATkQ7L7qcWoAsV5S6OpgJEjl
HXPM4qCsuE23ty4ASN+YFYIRgRCcxuUC7M5j2QgE0KMRbZoiYNnNj9XF9xeOYISHKkM64ahqD+2v
rJTYp+VlBmcWmk/4PQafrCHsf+ENjdPaWnQccuIzb372xubZ6T8cGdfqUl0vBfG/n71LZu0mPdDZ
o2Mab8t7ZdzK6GrXVsLB3cHUrRtLxNVRd5I+ZhmaTrwi0NLvtvkW977WqJKHY6lRSEVBBkIMgFss
IHtaDE9rqVnFp9kMiughMY83KxS+j4qbDlYW4EoKG5VVo86aro1PSAzS/pDKQMHWfj+8KiRxkEXA
xRYU1h2wSaVB4pMyFKHVjvcUwJISv1wiQ1TaAhg5cQNCu9OEedpB3XmOTG+XEtCZjnjedSzcarjF
l+rk5amnFJ7mHtsNeq9bmbZy638RbiNLcP55rmxn2mropEiQFHGPE90O+hgYuRoY3XNrOEFkaEF8
e7gHefBGDM2Ev7sA32xjUrFeJx4gl92d3Xo7iR1f3r7L7wvrsb05a4oqwnpm0OVsou5Jvf29uxQh
vtdTlhsahQjd3imtX+l31+8F//fikXBYag5EZtiL9zSaxyaeHaoc9XkE5QD8zvLgxochevai+GYP
F3miM1lCFmQkNKvHCbLcJkRW2Ctk3QIr6osOFh1lfASPKDsKzkHk9I5XKVZ0dL+mgOdXk5uxEeFz
fkZraOVcgfdUYxN8J04bHZv70vS2szFsrx/Hyg25EMBXeHZDajRVNHXUREctpfu4c+7BGWPlm1rf
2Hp7iAx3d13eigZfyBMuvK2MWWZTLCiz1J8J7Q4kyQ9Tlv26LmbtYEz0HGicmBv4c8JF6UZW1CTH
stLsFegbtiR1u/p58JAgroEmLwCi09wk6BWoIjAnfC8wfF/cXPbDuaO5CMhLICuFVyUo1kC0htlu
ER3rHo1SO6bf7NWCURxEm6hjAHZnkfoiZjd1duNZR6Pe9FqQZZvr+792zIiUeMIZWPeLPGdfou8g
rmzzmMXFMzWzR93o9jHzbi3685DsTIx4wZO6HDqEh8DZ2aj/qrKhRK4lgq26+LyQ5LQAMg6EQ888
FoBkZIQGs5MGsYWHSgYguLpfQAyAtXJRIBWLfS3QotIyTS3MJM4/VOo9NRgMatN0f/1Y1vQWtT4E
3Yhk0ZUhGPe+ajsHWNf2UevboCl3Q+b8zcF7yHDxwgxvD7u0J8CtIBXglaBY8wxSHgYs0e0kMyKr
yzgTIizDVPPMHHoIAR4zSjOvObm1/sb16kyAEFVWaeHSOIaAbsoxTZH6f+EoXAgQvDe1KTG8wbcJ
SGIb78nxbo9nOP4YcKl5dRpZW8HOqmWWmknkGEejnO8GomznShJ5r6jshQThpHWz7yJOoHSMlPep
2dbZ4XZVgnE1YKUA06ehjUhQpTKrdLUl9jGOxjsFZALlyHy93918JcC2YGKIAn2MwFETdElvCMf0
juxjlTyaL+Cau/3zyICC0gGIXKg2qJeLyO0mGnu9sI9D+tV9UYz3v/g8WgiRx+HNw+I7kZRaWQwd
9AjpYuODTD+uf37FADoaWjvB2I3QctHjGRtens2VohztD9vqAy2zg8qagtKTldWXQ7NoEtM1PNcc
gh/9W8I+lZqTzbPVKUeVzFt12BbFg8qeybgnGg0cY6MiIe6WkudjRYU/UdORpPZAIOIIQme9VhVG
Z+84xO/MtrZmVR2y+OZAEA1j8N3+nxDhKY8NFdRrXEhhvZS77ObWWGAFY+PQEckx2Rf6OxmqksxA
2z06FFx4Xf1EE3Xb9PkTAF0lITO/CsJziN4HtPKgxcbBmLZwVehQ05l0kXecMS/veD9sO4yyO+Nr
qska4lcOhqszkJU0C9U5sVSi2qSt8bjAce+nfY04Sqsxxtbo++vqvXxHkHrTwG6NzhR0DopZpVGx
rLns8/ZUGD/zvVX9e/vnOTcozC9otIFKfXn3O7DWjGPhNidv/OImgVb+x+8LBjKq5tKoG3w/dgPn
7WZqVs8GkQv4D/nvR2wj2PfBm8d5jLz4bVLvamvX3PzEAhMfW4/wnDeKinvv5RE6jhxSn/qDY+db
r5YBIi0P99N9hhdtash6iqV2RZ8ipKNzdkIHvJds1ejmjN7l9wXfs1VjOzKtjAFShz7lPimYRMDy
EmDnAXiAdBqyz7pYPnOpFs9u0Van0qv+absp8Hrey29+XNfSpY2HweUGBDVYlDjErtMEXf5q0WfN
qRm+U9MIJvToRijo50xWEFqeyKdptx2gt3no0OJ/P4s1vbpOBqtq21PS75nnMxlioez7fEPPvk+a
XiFGi+8b8WZ0fPLz+kbJPi9ciNFyQaY4NO1JQY3W+gDLln+zADQUmojGLKTSF1xa9tBULHLV9pQD
2Lu+08Acf7sAPK4YvPm8EWItoyx6k8xTk53S/Fu7LW7mTYWHgNuGUilmDDit7uX+z7Y72XlVpafO
3TRgQ5BY65X7cPF5Yf9JrEB+ic9vMuuD3RXd95t35+L7wvOW5Y0RKQO+rwOo5Z/KTXbXv7/2+y0P
joDNSauQHL7cnmnS9HlWaHrKkq057bVoO+qS/OAym4OeMg29ibz7FXGe8CJ0Xu7Gs5qmaCk7uaQM
2joJ2hQ4xK6DJp3CH2SDryt3An2daIOGlQJjixi3mn2Z1bObpCd1UP0iuav70/VNWwrwAAaDyi5C
CRQPxa7OoYkwPapYGEClr5FvtjcHMZef5+LPTMZEaIpEDD4/p+POGie/1FpQqdiSo5etQrgZuPFN
icC/ODG/TDcgB7q+SVzzLx2zy1UIN2MG3iACDXw+MyffMr8q26n7hl7cm80HspyogCOWgbeMWuXl
ZqE3DxATJBtPdVn5Tkb8WvIUrWwTr8FhxBIZu2UfUJmBBbDTx+5kB2b3muk3e+KcYQYlSjDPwuMX
Y+JGARt8n6vDSSOPZe4FSVzcfs7c2UdHhcoJC0W/FdWGepoabzoRch/vE+/mrB139v98XnAok3SM
k7jH53X7vctP9va6Gi0NFPwwAGBghgKkd/CIL8+3riamWHapngAur9yXqpb7SEW56BJqaykOp3jW
KLKCkxgRn23BGC5Yf8wMcVHOjPnEtLsvmXa4vhTxRnx+He4dCLyRVYN3c7kUW5uGOa3YfHLzyX0B
sHwVakrW7G2mgmQ5oxELrgtcLgdLcYGDwuvfaKsR9q5znRlzFGQIk2+lu42ZJFJdrufy88LbkaCz
PU1rfN6YQPXUftNNDATvEllxRrYKYduomtRabEFMbwaV68+eRMNk3+d/PzO3CDhiryH4fuGhTD09
NJkkqhBVGJ4lWmtx99AljOk2sSqqRYh++3HoQ42dNG/jqrjkrzef9LkIMVMRG4lCa6QfQ033axYk
Ei9nZYs4qwPGYTx+DcVZidQzOkaNvA87de8Wj56sJLr2ffQZoKjAC/nourw8gk6ptbIlSR8iAwkk
t9S/fXvQQfE5g2fgNmiCC6ID6sg1AOIf8qE/glnd/N/r+8/dsPPHDkeMsguCdTz8JhqkBB1tSd8Q
C+0NoVXdKRGmNP3IvcNbR5XTdUErO2WoaJdHggAYz8gQXu4UGncz3OioDYntR/FGk7gess/zv5/d
Beq4YD2r8Pkhe1eGD/NW0ILPfTr7+fyqnH9/In0xDPi+qn7X6jANr+/OikVC+wFypshQ8+liwVtW
bKtxJ1p0IYBVPljV7JxB8ZXO2YEjQOJ3rFzqC1HCs5cbuYFkf96FhO20/meWbcsulsiQLUdQ29Lq
S9sesRwt2UTpRsm2HvMVIrncon/+eSZ/Nk20HWDRIDUG2btwrAeflIoPVB1/tpogJb81dtcS2bLW
LgscPX5QmDpYTN5NdgUyxbhOwyp2og/NHUHYmFTUvEuyaHoYUzbdZ9qQyeARFr3OWCiHs0DT3P+g
tgnbqVQp+iMqJw3rmpovYB23I7wmhQNgiwG8K473e2iTbhdlNnussPWJXyjt1Pijaw87pe7Acxel
cwGikSbf1ZYTS96J5XFDZ9Gc7PCRRIyU8L+fX47eIKRl2BePHZpx2/ZPtpVu6lLGorM8cMhBVhYj
JdyKiOFL3c6uRZs0De32MR2Tu0KpNgOgLQlwEvIQvbkSNV6VhwFYjIqiLopZ4st1NT0mOEeDpCHL
Ex+97PcOfdfHL4q9jao7fUgk4pY2DIesI/6DPUYOSVxeOtHcGucEx5zuIl+VUQwvLz6sC8hAkf1C
+QeZkcvVxJra52OfpSGIRzaF+9AUr7MsKFjTBA/PrIpyOKIDMahpmsqsE1TLwsppgwq4fFF/gnEL
KFU21y3mZyun8HIhRlJR4IAgzDkIPqKXsTxLk5yGrK3Y3sH8MPHtVrPvq2IwtpMO3N7WNQF0ycbu
wFyMaGeaFu9AvvMd/bXqrz6bQVOmVMpTgTSRn2YeReduzn5d/53LXUc/8NnP1C93XcOoWMQwphQ2
U/LcmcUvBSQpeu/cXRez1B2A5hjwFIBbBs48VxCTpu3oTTpeJv3V0bY3c5TBAjng+OFj02ho8sRg
ZiatZY+1XoftTolOXhXe/utRSUd/GWZJlgX7RNdyZjasDrM+sLKNNQS3fx9VdHixcNQQawsXOR96
R2U9bUKTPKSHLv+LzT//vPCkRmljlUaDz0/WycrfmSQPtXK2HIGH14rQvLKYkp1yorREUZuwNjZu
uo0dSWpc8n2xcMcapSBJhO8PdGNG/iDxYVduwPnPd4SLWrSkKgfA+4Rm09xlHfgrvTaYZudw/YyX
pkdDhALDgyZRNEt81kTPHqGU1VNbqlYdFtZhJpY/1yGx6sBLf1yX85lZFAwPBlhsEwAwNqZKxRp3
YUQ2i7W2CPFrjMBtXSPQCpsGXpnpu0QhXlABomubwXI9JF5Rb+xs7GGbgGP8E5MP9dFJxu9GNOW/
54mkL+AfGU4lS8he62P3haXOuGtSeDFqPOa6P9aGI3MoVk4EFTSOgsBzK+gquLRJg5KbauwWWdh3
w50JbvgDy8i8qSPj2/W9WhOEOVlU69F0ZSwebDMvc8cjTRY2VdF/wQyG+uCAGeB11irZTMnK8ePU
0ftqokt4CcZhuGNG8kopQjoeOnoXV489eZ0qSeZg5arwRhz+gCKNCkrWy51DBQmMp7lThBV51Nwd
lQ16r23Y+fcFS8JApWm7Jb6fslfde2Lps0sl11G2BMGZNFg3YmIZIlRtP73Y9eb6kS99ZEwQIVTl
PpOF0ovgZXh5pyetbYwhMX3d/I5qMxyZOPkx/7wuZ7kMPqmkcnpfw+AZ7cuTaGeSOxZgfsIyPZAt
rSXWZOXz6LPjfONorEXhUDiIRmfEbcxmDsfud3Kob53wAE8Jd1nwkKJvHrok6NHYWz1VY68PG/BV
GO/Fzb20/yMA2E5oC0ZOcOEP9ICYtK1sCIfmp+78zG5+UDEVgcwvkhLwlZBGvdz9eppRC1YmJOji
KKB7cBBIBCwvAgTwMAtNfKgjGYKWDg6N0Q7MxtCilh/Xoaseo/zWsWtskgmoQXR2oe0f76rQsZJh
pi51GLHCFpyosH+tJAO/tEkgRARAEFKygLZBEfJyl+YuSzCrlduh9dioX90q21Kv3Fra+/WrsGj3
4etA0gC3AVvGPRxBTmRGbcKIE9ZJqP0L1G3F3NW/++knkJsOcSmJ9lauBqRxWChkcZZ9HkORIHE+
QVqXAF82LIu/OBYsBr0SKN7ikRWTXnPsuaU6Fm2Yabb/5LFb8ZaxXfg+Km08iuSNWJfb1YMnpk6S
tg3Rhx7oW5BYSZSXG4dLD4EXbqFUrg5UAnQ0XwoAJpRDMErehnYyoNP1pSUvTfngvilfKzpvrx/+
ymlcyBJ0rMiVxOsiyFJKJFBJoLBb+3b5dgETBMGcx9MQIt6QOSqmPTVzG1rqc9cYB5f2/uhoAJ2R
sTitrQUFE6Aaoaudj6AK+1ZnOUKYGtnUf1p7Hzv727cK4REMl4e5NxRnLj8fI0mixCnlWSm/c7Z2
c7Ofjkaus+8LR1FqCXruorQLi/lBSYPMkXQ/rqkV3FtMWSESWCazq8oAVVhP+zA1f5XT9yb5WdU/
MvUjH39bmowgagGUyY8d0xBgK4ZDAuQkbqHP/GmrV4YZWYQu9EbPL8ytmh6a1wnYn636bmeBl90V
2X31g7GgmoIh2qT5EaPViN8wYXv93BaD4+JPEfSiLD2v0xWjCyenAkP6c698TOQjVZ5pxvk5rDac
kxednK6LXXmCcIGBLIKuX7iVIowsAPSNOqcJzNC35gMdMOhTuS5g7TwBIYmaGpSGFzkvd3isVEMx
AU0YOk67ZeRQe/VdP9eBbh5yj+xK9/t1easLsvgYAXA6+MjQpTzVZSRrNK8JI8t6qZVoM1bTW38z
Wgo/LYQXyEYgh8Wt4KWYYUwLplcIvwD8oFR7RdaMzf+9aF0xdgvPDB4mkh2Ca2DOQJNQ4qgO1fqx
SezNMH3p3Ee7emlZu7t9x9A46dm8fss7Qi+XUlRm1MW6jsA+YcZ2NkvdT6aBgRPUkQHT8sMWVgUQ
ST5DjlQLHE5BlBVZpU3GoQsH4Ht9K+jYbLXkvYwGY6OzWAbhvrKHvBFRR3EVvSZwGi4XZqMxx8kB
uhYqDC2uBBju965+SGYA/N0cMWHvoA6fgz14DgVHOkmdxOxnnqSPt1nbBr1r+dcPaeXVcD9bHJDX
ROQhQnA0WkTyZHLaMCojPEybpJYNpnGNEs8GPY/QAyj0kr3dS7N0LJViCNs43wGl0HfS8Vnt00M/
eS/UKZ9sgzFfjdXb1Q+hLAjWEYRg+kAVbpKuxhOoSOY+HCPDd7pvoFoO4km7ff94DILUIfrq+QzW
pS7UYxv1RoXcHvmq/Zj/ufVwkK3H6DHMKOb6Fi31fFLVrVCfDvuePsApekAiS/IsLs3apQjhWe/K
xo0aGExgYQ7BXLoHcJI/gTZK0i6ic/N4qQWQg2gBtwbx5qIFtmOjORlZQ8IsakpwnY09APAjM3Dm
7tnxyjtT+xazZtPo8dat7fiRRXT6JyZp8cMFq8TOo/bgj4BZ2de2GQMaQuv9sizMTVe48c7LTFmH
3PJ5AYYqjpN3mSPzLz7gsZ4N5jTHJCRpvo/NOnC1fTFPd7073tlwe9GZev2sV+pUkAgrydH2eCJO
0KSuZ5kHgNI0pJmqBaZG/VJ/9Ddt5W1StRq2ThYPvq54xiZ1bXSHxca/NTNHvOG03w4t6SQP7Irj
gB/EgcEcNFFidFx4KuaGoR6NMbMwTd+mDMU6dcvoQxndu8NT0hp+pqnbtv7h2bIi69K+YvoaxuIT
OdNezJMnsz7MzKE0tADPO1fjO4BHWz8Z3NqnrfFaGM1Gsvcrp43UF5Jf4GJbcdd0vapy8EanIagF
/al5mCsaJN6hT6yNOb537s5UnsCXtTH0+wwA3IX2zfMAtWptUL4kU6Dn367/oKVV5pMGoHRGfIXp
NTFLSnPAdMxRT8G3vGviQywLEldu/cX3hXeFAZ/SU2lHw5a90qbwm475/4e0K9ttXFe2XyRAAzW9
avCQpOPY6flFSE+SSGqgZunr71LOPbttWrDgffYG0g8GWCJZLBarVq1iq7y0a7OQFKhkpstQtM9O
cWqGpXjTVonfV+ZBJKdsyEYrNseanUbHr4r9oG/tNUDj4iTAlDe7fLj05bKm2MBrLatGdup+UWfj
aivPnsUZnA0v2d8azqbLwbB0wpuwAyoWFHlr9D1XHN/gIZ2T7sgwQ6Vg1aR96E2Lx5ZC2CkdH3q3
9Bpzk3VP+GuTXZ6xgOW+3R7J9HWI1sj/Fo4yyFLmSlIYfbzvJKOWm/pgVk7JTrr7ZLJNOmW+DVdJ
PaCaY+W+XxQ1X8HzcwCxbEkU0TskA4jARpVBHAUt86JoxyKv7O7O+BjghfsraHZGz952rW6KnJQQ
RLSjU36o9/effQsXO4KzCK7ZckJp6KtO6A1/P/st2/QrCre4TJaB7QBRNB4A8+9nX1/1DeplzYqd
FMNHz2rl2XhDF7t8rSvfkl7j7Ycgp/aezJZ0zkqJKDnB5TEOge0iZ+uhmv/2Qi3O5K+Iq5xVoWV6
Z1n0FOchdrvQj07qd1HIV13YeUcl5wUc6P9M5v2mPFszGo1Rn1guIBqa19AN7zYjGnbe2w10Pqbn
UiRTUJW1cPLOoacm9freK9YSV4uzwDMJDwqA+gA0uNx5pjq9oloJO0WTbyACNXh5tjeL0+1dWdx4
wLAQZgEs+wooAd7lAvlFE7uCPsxW/Nke9qBDuy1jySaDy20mPAeEAaIuZwLfqDVGs8xPaDelpZtu
DRu6tFLn48+/n+13XoG3atLq/DS5n0ywo6YI2sVA5DNXWfP65reipFrue4gQcSmAgGRcSZllUWo7
cXGiPKk9uyffeOKgt4juqyUw+m2xs4DNYkayzcvGawTxaoOGtX1vCRmUD6WH6HgMk4OYihxOSTlh
jkWR2NKjsLI3Dl3xJhfUwoVHA4cGni2eZdKSMja0QphZdtJ5+VxG0U/mNvtsSFeeMwuaMVcs2XjJ
zhlT+WmuZzVww7SGmOTnm7mWvV4bff79TC/SqapQh1hlp0R/YfZpDfS+Nryk1sYAqEKFsNnJnb64
ocU/3T41S1twDjSTvr5H76t4bGp6Mlu4Gh8V8+O9dZqzEp1LkCYwoVBJr8UsgYQZCfsv905gJqdD
lmauAp3RNJfL35HKhUsJ06Kzaqvnn1pdA9n9n9tCrjfhUoh0P45W1aC9KG4VYDB9bnwkxVrI4Hof
LiVIznc0REpNBkjgXY9GdgfX9a2ivPu8XQqRjL1V17mVx7h/0bM+KfdT8aiucfEuzgPpUXUm8kaW
VEqcaWM8gTsC22Erm2nSvB518a5+90sI8zgTIl2KQ+yWiPhBSE+/pMmvKloJTCxPAj7qDBw0rthn
JkpMoQ5YJ0VnfpUJVPYjFdSs3b0Lj+l5Hv/IkeG28BlbcIbDhWi+0tYjLMjFdmg2zqa3/foL2qbq
a3jbhcTmpUhpf0y9m1JUPdNTmtceHRNA7Pdd9qRQ10d2qNA2HCyyrHm9fX7mQ3h5oV1KlTbMGPqp
6QdI7WZSsKAcdzb3yP3JLoAkUFYIpjZ0PbtqsTNWjR03hYLl7MGGHz1ryc/b01gyA2ix58LRn8Fj
cvBaIVXRJqnC4SYnnha9REnwLwSYiLnOdLHAxEi7M0U9WhZRkZ2U8iFylcDJ2+1tCdf+MYGNxHWo
gTcDESVJwmCP+oRGw/zUNgEn3HfoU9k8TDT13fT+yczxSWcOXyHfKWMBsgy4bavs41OsFaGRPNqT
tTKZhf24kCBNxo2nkTcKJBTPlRGW9ub2Wi0Mj0j+3BiE4Ia5CoMrVNCx7NTklNf7wi/Z3Q4rcRDF
RQwNZefI+0kXY06mVFMTXp5E/8bBZffj9tcvGLGL4aWLEZ0ty6QuMTxL/QjHm1p9YN3bkww5bJBg
gooIjv1MMCddjAiSdpFTd8WrSoIiLwP0bwhMumv0u124SznS9UgGVmZKCzl29dqXuCB/3V6s661G
MAIpIhcBaeBK5Ayba2UcMCuWvjY/LesRmfnbw1/bP0TWZuwFDsPMVSEpakvtXu1QFQRolfPNUscN
fVGSaoskx7fbgq43HYLw9gGrJzQWrcQvvaFYMGdMszY61cpL3m7iaWOtOe0LS4UeSfDbAYGCvZXn
oheGO5RI+7/GQ1j+KNYqCdeGl64KkhNR6C6GV8QX50fZrEBtru0fEiQA2SDPOTfIkWHXeVXneqXX
/BUtqwzjNcm+uvzVSoPofuMBzha8ambIG84GkeZhAsFs92aTvZZK5pmW4tl2eHuvF1YKjE2oEcGF
gZi8KR3wjhip1RInfz2Av9ob0ObpfxtfOtul2xGFl1H+SqaQ9Lu8X9mKte+XzjQQ3j3C7/h+fdix
YeOsLM/CUUA2G9eOgWJqdCeVnF2hCRU3acFfqfMmlMozKQDF6VrXhIVJnEuRA3N1PuRVppX8VXG9
4qf15e4tuBhdshuM1E6RWTl/BWPFNIQ1ufsKAi0XqJJmLjwEYGTwbSd67K+b8lf0KRU0GNcYVRb3
4Gx8aYsNLWoYNxP+aqOfWocHgZ+tBZPXREjbPEwK0lzIJ7/qZOMmQepstbVOZwvW+3yVZJQH7fhQ
2AAevjLH7n6NaAR+IgKNMcy6jEK4WNPu9q7Pq3LpLc9tL0Gwgno49KaQ3cwBhBLKhOKZV3MY0FuZ
BvGwLczftcm83PhaTfeSuAL2ARJ/YMQgDG6zfGkwPcoouqnz10p5S+t+ncXi+pBcCph/PwuRtG3C
Db0UULPqaIm96De3F2xt/FlHzsY3zSEuxgFHPZp26Bi6CnO71rHL75csbRFTMbUuFijOgtIIOveZ
39ukHXsAGz77CKYB31yXjG0emb0xosLghCAsAFhFdrcxx/iI8SJzjfIB+JuXS2QncZHFWWyd9Oq5
3Flrde3X1+rF8LKvP5VlRXKmmKeiKp8dovx2bfoAyqgAIY2t09Hg9oZfn0i8wcDDARZ2vPNh3y9n
wwVvB62NxhMPkh9lsulyf3RXZCwoFapR5poO5Pnw3JMu8AzkzG5tduqJlS/DEBpr8KS18SVXTaDt
vM4VjJ8Yp7J50Y2VHZ/X4NKKuHgIz/QSqP+CnzbLPz8UdH6Scas75cXRUONqP6TVMyh1f6Ni7I8Y
qoeWNMmDm7zeuTWoTAEXI3BQUDWwsEhbk2idMk6J3p7UhnoF8cwq8VT7c9z9+hdygIVDdGbudyhP
rzLaQXFUFESnKISuuyATQUlK73hbytXJxyxAo6zPzi7ISuU3WjS0tsho0Z5YvkUKMbEDo7zXeEHE
XJ8+swfN0ArpjkSlXptoYLk+oS315KdtMCbuuKILV7o2y0AoH/wyaCiA6ttLXaCdw9FZigB4GW2z
Zvf59iItjI4KQ/QBnQFJ12zTTg1OLWXMxhOKtbtNLML/aXhD+nil67qaTxi+d560bUvvdUNRiXn2
9TLUn+aRYVUdhm+UTRya5P7txfBI4YGJe65/kb6e8xJYcksfT92TVuy6eH97cRYU9GJ4yUPkuhV1
kY3h0UHAcT4Q+iG9l0MLSGU87UHrA7ge6oLkThGWkqKorhDqKa0jL3sY3TU08sIcIAA4J5xmHAQZ
qNkUg172Y6KizjDyYsXwhkz4Xb8Wq1hQU7SZxGUB+B+ZKUkvD4HpIoCA86yeMisoh8BZK4JYmsb5
+LP8M4M7dKpbJgPGr9VDlr7kxWZKVzzDd/aTC6OOvUA+eN4HpLKuasFAwe2gsNSYTixup72iluVG
r3UeRHUXJ7C19TGpnS1x2q+4W/pfQp8onIleFcxjTNdOqZLmPiFMIyHYPxNUejvMc+ua7mkScx+Y
xfw5qZP0F16t7uAxovbKRgfXZtDavfXgTHa36RI93yK2h3YVY8G/o4iZH9K8Lwcgeafm2R7c2tMU
O/aZ05snZuh185CZZeDaImiMUZi+pfZOFtj5WG+iWh1DOsbKEW9lY9NyLdmiiTkPSrVPEs8AFGWD
3sXxD31I+mM0mN+Vuhs8E8A3j6pdO4VlbQNkq8e+qg18N7nVRD1Dp9oT6goVr6mmpvQrhdhfkiLh
IUnS5LFitPGrhNfHshinXzExukf0mwfoJZta30m1xHeUWt1U4AD1gYEUr5lDY7/iRe05mdZtQLBf
ew1KK36qvQ1KkcIip8Eop94DPVHkj2NhHdAMQ/vJHGegfslHcYTtV2PAHszO9JQocl96OtCNsOMf
DYmcNYDttTLi0sfJRVQOCo/HxKUyVhMnTdml5GQQcFegb2AaRtbP27bn+kBdypAVvm9FVQHUcdLS
wH1OxN2WE8PPQSYEOUDvKtfUOkZpFMVgGydrUB5qvwDO8F98PzBQc9ExepnJhk0hRZU3MbYuhuPg
6KeWrszAwiJfnlbM4EzA/PuZRehQ6BNrg0lOk/kbrENeRWNPMNR7rIWCFgUhdolyXTwXrxBVHUE7
Bh4JcmLOaz9sjQhdv786+lrvoyWlQodeQDhmM3qVSLc6rvc93r+oUKu9pHqgAHzS6tPtXbl6Ssw0
MHO/EhTDwe2S0WGCoetGVQ3GaRqMYLIzrxieBdlr7SfKft8WtaTAgPAB3Ak8JXAO0t1cF2rfqG2v
nQzxcVBeuu3t4d+TKfL+o8sOPDvE9/FgkR51XB9STYs67dTywXPHP0z0W+SQ/IQ9uM4vvX6g4qlX
Y1+p7bAsH4fmE0oVPGFV4ZSftPy5b55z8dOY0LB4xelZ2sm/Xwb+90vNnOrWMWIXM0/pi5i8EQi8
bsV1XlrcuaARRZq4bsFUdSmCWwPNaF/pqIreqePj9HJ7cd/fePLiwl3AAbMs1AXKVDKq2qo6rjTo
vKH6duF4uc79AbRqdMd57esjD4TywXbAQhcHXb/hpbPR0t8R2ATi4nuR7/Rqp6y5Y9eTRv0r2LTB
oTr3RpdDKbY1OVaNx9hRpZXvsdX27tcH/XJ8yeSWWpfSmmL8UfzpDTskehOOfO803d0vhktB8u6J
yCBlD0EGribwOrN08m5v4OJUsE6AgwG+cUUFlMz5/Rj1ckdCihcQPb02ZbnvRfO9GtZwD0ui5nIz
WEeQHV0Rg7Z4fEVpW1hgo+mfrSbe1hUSuLXLfV2PP92e1vXJ0mcK439kSWGDqogbl3PIapUvBk4z
OqOKtXT6kpYhYgvYHHrLzCySl0eLuX1PojQyj8JGu8Sm8dYaqy1NAlTbyKLjACHzJnkPeULRVwH3
zTEhg6fCypdRH+Lw3F6qxWkAeTj3EIJTK8O/FGUYJwZ226MLGmDVU9As5baAxWnM1wg6/KC3hRyV
siipI7OZMI2Wo+eAGjBaf2yVYeWsXOM40LEG8a9/5EiPMFvvHMADVfOYOpGfzXDmTAsN8dqiApGH
Xdf6o1p4dfbVcD7fnuHCEs71q1A3xA5QbSRtlKvRBFUvlnoUMV5Onqttbo+/sIIX40v2JombwRID
xlda33ADwvz0y20JC2fzQsL8BWc+kp0yN40bSOirjeZ8SwGq/EnXAPVLy2SAsRK3BUBJCLJcCuki
sMY6ba8ebfvAk8PdVWWI1xooT0fCFbWt8FYvh1diSySt0alH10Afpi6kkePRtXzWVVZAEiIF1qK+
VBo1whzSKccD4gcfC9+2XjSxoemuFivbsrTxZ1OSj05V2Z2mFgO2JRUHO7fenF48OFUS3t79azHv
RGNz6TikXV0CqLGJhcqiCfDmMO33seGJbAWZvygC+RTcNKBWduTUfmLmCdHENAHxtMUrsWO7tF2x
M9c6jMwJitjmRjoIfcoua4z6+9Jg5gSIo+Vr1YYpz6Z+zId7u67NkZhzOfN3nJ2VCmo8MWZNJw0U
SL+mtTb316dk7rllgFwNfGeAOkunJC0oWAeVCgQUwp94gJqm25u9Nr50NYrBaRAhqe0Ty0LTBBET
J2uWeGEn4A4iLT7Tos4IxMsVGppET5hFo9OgTfFbzaLomDn2G0et+5esQwtPZhQ6ODYAFvWyVpk2
cyWt51L9MUryfaerfieU35WJ9o+j8/H29Gef+tJhvbASMgXzWIHdrx9xgKfu0Yi2aX1S0w+6mwBd
uBbqWhQFJByKkYHAAl/55TJMuqLFRsPUo8X+jNmXSc+Cfui2aXzKS74Sk7peckzLAlYSxQOo5ZVv
cZTD1SDiy9Uj6vKDXH2LZhcc3pX2dnv5luXAswamAlWArmRk7QxMUarVqEcebzU79QsaJuTVoL9u
i7k2F/N0/oqRzOxIRr3Vm1o9tnHiZ0pae7mpeL0Wr0xnSc4MxbNmWm4gwObDcnaWcUtRKxapdrSd
XawH5eS5K/q2JkE6CyYqaTXE8rRjYwODm+/qCMDLlVnMXynr9PksJIuEFvBTnk2QwYhnj0G2RgCy
OAeYPSRIEO28eqHHIyKqWsS140Te0KURHrvbrejv4hRAZDjbPMSZ5PxLFveF2yW5dix553U7B5G9
2xq1JkDSKD1XmZk1tXbszS/tpqlXKJGuq6jhGKDo5b8TeP/9TJMItyqhtwL7XOePAvnjpsU9Z9j9
V1t0O8tBTeqUb6Oh+ZK1dkAVNJoldqiCVKS0WMgIKotYjm4DdAgSNO1t6jTgrFyBVC8uAsIBM1kG
1ljOP4PuPq3M0tWOXRI6cQD213+xyH/Hl/2VGB0wx4hZ2jHVtjTdizWLuvj9wMiAtBah96uOqshK
8LiLdHy/9clpPn66/fVLto04uLjwHzwh+dqyJpePVR7rswO5nwbXH61t2ydh33fBbUlLXiRKmt/Z
elDDLYe89LY2jbhWYa1HurfdLNRycz8Sx+81pfXGAQW5zhql++LszmRKt5GZOXU6MshEgsxT3P2U
P+qG8Ozq9+25LRqLMzmSf0EjKxu5mNTjmH8GJ4Jpfo/jfxG1ADnU3/WTHlydVjdQNMhA9OlD248f
Wg1JsRI5l2gNP/2ekLoyrmeyZp08O9gZa+1o7Eb1qA5pMHfnY0+2CFMLfQPGMpzQ5CQG2WBefS2G
z6WKN8Dr7fVc2jd0hIT/gDAMopfSjduo+WSApQXracJZOoArHx1su7W2SUsaiYYtcFaQxMc/khRS
1CayUphln3xg9FA1H5TuY518BEFIqNYrz5prjmMYy3NpkjGmwoiGoYc0VBE+mGggkYJwZCDChw8T
amq5F2a3K9IycKrKV53p+zDwoBHxTjW0oM2mb3Hl+I0QK+bxui7j8rtkIz6WcZMY817brPBc97cR
7ZmNKF/rqXyXMNdTNRpGa3W/izv8d+1lPzFx9DSNBE6mTsagTMhnq1eCMq3DmK41Z1wTJR3OBoBY
izMcnGbc5P1L2QeF2BlrpZOLl+HZ/sokln0+TgJddNRjhK53VBs2kcW9MiuetCryxhgVrjG4s9Px
ZOZ80/D8pR6sh1GAUYFmGxpXuwqlEDRhgRFzj9Kh8kUW726fq6V4EXp+4zkKhmYU4cuMnn1aujV1
Z5XnD0WB/oLKRiP7tnoaK1RdZ9FTIuB75sIbkAK9LXvpHjsXPb8czmyKw9rUgvqrx6oO2QNVwtvD
Lx5mkFW9R+WBmpFMvYV8rYLnAEwW/+PCSc+y1kspMvrNd2N4S5I1bMiCvLndE2hL8SgANmHWurPp
MNa5teJSBEWikBUb9U85bEdjY2of4zWQ4WwZJGuMx9TM2WeAWAz8VZeiEs5U10oyrJw1/qmcyaPg
OMmd9OREKiq1uiwAVHMzKOPm9pIu3GqQi+nBQiCPK/eJRAVNUkVZoh67eGvRwEx8Y62794JSXIiQ
ziYCp53ZEkxN6XNfE1+ArLtf7S4kSNdmqnaVzTLskw2WGrCMgKen+x9FSLclz5W+10eIiNhrXT+k
d6Nk0X9y7tsDrcYBsmWckB7HMc8ox5ua6kE3hcDEBPfvNJi9AACdi5Wv8tFNZyYtc43pmAvynfU8
ADrwd76K0FtSKEfDcx1ZCrSnkWPGtEpokzF7Oirug2tthZJ6E4r+bs9lwdyDjfevEGk3lBxWGEnR
6ejYpacUaJeBDtDaE0tXDM7aZObfzwwAz/ucuoxgMiRMat/NUMO4ImIhmDK3KEHOGwjpOe99KWJA
AqZoiDsdY20/Dg9wubrPvXl3lBLsxYBrIk8xAzauopRVYyV2p07HUdtW1bbKt4D23N6SJX8S9Mgg
2rYBZQQrqLRWVDVqXEfjeKS6vovU2EtZe2iB1umoHXYF8Oaavs3q9k9j1I82JX5XZX5jrG3ZgrXB
ZwCngLgU2IhlaIrqdopDhDEeLZ9y5pOp8G9PdEH3LgRIupdopAPk2B6PBBhkHpbkR81VL6vu5eGD
egM7iNISFGwCeiEtZ1THZYdMHLjXwcHnuWzFGix5CWBrxpuToAh5Lmm91DskkhuQzCkjXJkO1Kd0
J4zML+xHZigblLp6o/ZsRdyrzBfV/nn/CqLGFagYADBwr0oq30Y6Q9BCNY61tWmcn3aZIC6/MVZS
+AsHC1kz5BfR2gQpU5l1pgNycRJMM46UP2VNFVRjCgKSP3nh+sia/osZzbRZ6F1mIcoj+f06eHCN
sTXI0ekPU/RmtQeuAR1G1yAyS7oHlCdwP0CVLMQJKp0knA+QQ+uQmA914Rmth2KOFR1fOkRncmRQ
bD3q3O5QQHXsnWc7FV57N6k9tPtcgOTJIdkEfJQBASp7QIUtX4PwXxNQzQJAajejhgmwRJInmvYJ
CN0KlRwLnavb2mwrr9Ta1EPGO3syYsSJoqkWW2EVb3rdax6ejqVfA0vguUm3lsGZz6rk3OEYoz89
GEIQFSGSc5eZkVEkSm8ei+ZJoHlD/qQ1K0+8ZRG4c+ekPUq7JavUNk0M1EFpHq26fOMkfnLcAgS1
Znhb0RcVA1ja/4qRrFLP4mRqVIhJCfhOnT4Y/kU8E2v1V8J8BM6u3Cx1mtSyCvPI0cc3HPTX2xNY
cOlBuTdzgyGxff04SrUpSfNSI0erCczokaRwUjaUPaJX4iqcZnFPzmRJOjjWA64KXFLHvNU9rvtO
CZzrWshocUfOhEi61bbVSOt3IY3/W70fnY1jhEoPE+xmcE5lx8GiSG53aQKDg702CuVJt8f97R1Z
tGlnIqQJ2L2u5opIcVKTwnlEbW3tWwqoiGt0C/NKkg+b++XZCPlbgDjj9lOl2wd4rdpq1RzyGhKg
wZpnkNZHK7+gvh/7jwXT0GNtTtyjcYFk5OyxHBS3LMlREbuS7na357G08bjacBPg7QOGaOkoMsPi
WabFMKHcU96yNfqQJeU9H146h3nRWmM6b0tHQpOhl/aTQ1ZgggtvXjiLf2cgnQ8nziI08MIM4nwL
vHyRI0Owy5UQhdmFN6w1o1ubkKRn6OuQxehwRo5G6SAC/txrGoB929ubMg8iW3r0HzHsOV2JShjJ
EQANFWlyg5Jjyl47Be0/URocmz9043PpvDCYgdvils4OcupAzOIFPzd5uDSWqPevXJB2ESBPdEDw
P1udEqQ9RSPB8LageaDref0VJC1eBH5vLnQIGlGL91DT4dAmYCZjCf+cIZoROMJY83UW9RsUAGCq
1Ob/pXNauHVfsoGR4zC8OEmYtis+2/L4BG9UBD9Q5CWdzoINc+u9iRzNZFtyz+1XlmxJ30B9Bwug
zzoun08kz4XDy1I/Gv2mzTdISTC+8qxb2v5zEdIZ5Unfc5QA6ccENP5TMOgPRYK6iBUlW1ooMD5o
4DRAw1wk2S6VrJ1i0CPrun5kjai8VDMm323EGihwScNmojbwxsBvw/vtUoqaloYx1CkYFTUjTCdr
73I3MEYFb8Sk2hj2nS2rUXEJgnjAst+bol8DdyyraSlKe90DQmoqeRmd4+0T8+5xnR2ZdwHYHOD/
4c3gtpEnVGploye1e8gzv9L8HpREZC9Gn5FXYgTim1psSsNrUh/9lqY1Igppz66Ez7+feVFOM45V
aTTugRaT+OGKhm8EddYaZkvW7kqKpBkZcQoDnc/cg5kQr51sT2tf3GmX82eNWnCkX1eWdH6TXi0p
XDdAiBAWASr7clY9EF5CVL1zsCIdICICdAuwX2BkM8HBW7FK8xxe14+ADdRbTRfOPlNZ9fH2R0h6
+p85n32DfOZSq3bSrnUOJlDROp3wdiWuj6ol1F7oR26K4LY8yYz8vzygpsBgiRo/OZ7WoTcNml5y
50BEHeZUeGkUBVW8FkKVU0T/kYNaZBwLNE+9CgQ3CEXoXQQ5Q5w/g+EYDU2r4rFxATLujOSlLew3
1Mt8byLTJ3W2sqizOl5t7Jlw/XJj1QZp68JNnYMxOR9oRfcuzVbiKfKL8H2CgBBBa5Blvw60MUGU
nFW2dTDVFzcvgil66IejPh1YMXl9FuptH0a662tWvG20NboTyVT/R7qFV8cMSAftk3TbuA5AP2KA
9KyDNZuyP7ZbbSYzCjIuVgIfi1uJx+8/sqTVZBaYtovOtQ4Vnrgewo7bJiYf9Xz62DTATsVDsS/L
dmMP6nZCMO6+6+I/M0UDSUQp5rnKHDhJEkWNThXrkAyP9Sdj7aG7pCru2fDS5NSIowQvwfDgXfY2
Jv7ce95wW8O84NmDbQLL0aUqCozeR0NvH4ryV970/pDtTOX3bRnXc5g9AoBqABtH/bccnKhGsxlt
u7MOzKPmHu1jbg9/rWuXw0vOmjXqRcxcDG8kyrdcb55jUTwpev0orHLl8bY4EzTxwIbM1a8yXRM1
Jh3dTkbrMLkNWvImHvt1ey7X5hZzAcsOQie2hcTI/PvZRaaAy93MSYuCR/REQL5SIGeOa7MrHw1n
zdQuTuZMlrRuophS2gEtftDzeFNkdWCusfxeX5iXs5GUK6mrZkgszIailNYOcvRXqd0PLYgSrfa3
s9ZAemk+oGBH4B9OyEz3crl2E7ebxB6odehQryoidzv1H2/vzn8KzC8tN7i2QX+L6+E//UguZcTK
6AwNGeMXYOCFjY7lRr7L9LINGtzWtT+YrQnctTOFmd5XH3u7SwI6iHhf1sbgdeDYexkUYe5VwbOX
PAfZRuww8oWmdHgt8mbcwoL1X1oH3B85+uzsOsD1dqVhoZXH5Ea+UGv0LU9ZUnoRch8hUzURMrsZ
X+u8xh5GCQE0LYmeRCO6LWh2uh1HIVfgWGjxZtSJE+a1TTdGx3pvUlnywDhDtYg9tMhe2903FKD+
sSH9sda4+tJYFdtkOnNDjbvfJqE224rTDg1sAGhTWjJtwGZPHlswlHZeJDp4d10xHvhgxQczq5k/
gQzJF+iqvDET+mNAFwHPLhLNj0ujDYiIlGd3zPsn1CywsELV1aNWMjQi6UF/N6V9EVjIZgCTSvDg
70oWmBNuLj1NktCNqLEZbb08RW2S+UnH7M+RYhWbCMm4HelMZVvUMX8sBUVaZBr0vbDJ19IcEh+F
w8Qbiyk+2mrU+UqsN75Wp9xzKi17VIT6I+61JMhr5RWB0ek3yPxv69DSCZ9LG5CwQTkxzO6lBtkN
anwJELAvUWeirQp7NC3DYzr55Iz1Nte6+wKluJ5muhJAcAFDB52EnG9r7Foze82MX+wk2WRKjhrx
+JHbw8qsrt02iJkTeha6aqFASDp7cQPac3Wy4hcCKhmENpInbP6hb63N7dVbOuMopZr94bmXpDwd
GtG4Hk2cPzRLGSKEsdeqnJYuE9C/zRySqIdEjOFye8CKGIHfuo5faNR4hTp5oA73Sxs0rub29lTk
lNT71qDSCbETZCtR7SCtmVtEwzgYTfyC+vqdS4ctTu5jiagp3nCeQtWgznrgI8gba7IPEVdXwlFL
W3YuXvIs2rht0yEdYMpG59tk6p/NpNn23VrMZmnH0I8alJzvTcpkq9zRJDPsIooOhVP8JOAl8Bot
WnF2l2QgaAspwADBOktnqmr0TEXqVTnoo+LpCM1UfCV6suBk6u/tS/9fxPvvZxez1mYEfkyrHDqr
tLwYfH6glWI71Cd+0kV7tCo7aOtxbw0wb4q5In1JKRFfm/0B5M6vggWMTo6Z2mV0GGy+ofytbFjI
xzc6razjohwE2BAtRj+iqwK4tBmMVs2m6CByUPHXn0B55LX2ieRfb6v+4n7Z4II1ZqI8BIwuD1k5
8rK2UE9yiHhosA9sjTd7YXxc3XOpBgzSTBx5OT7OdYoqfjc6tNkJpczZ6fbnL51cjA8cJ4AlsK5y
rCNVJtfJo1Q5wJjr0IjO8HPFiB8mwI4/tAbrArXOHA9NXOsdEA9akPeDs0MOfw3VujhREFLgHYu1
vKIP7SfUnuc6g1bWgf3BXKvFfIdhSe4OgHVAFiCqBxSAHKUqSNUbg2FEh7FJylBPrckvTBfRtxy8
IJRr/OvY53mg58LZorAS3CBdRLdlqpq4Y6PkVwMnYzOwuPTtWoC6Q2v5Fswe35wqdgKmRfAMGBu9
rFDQfa9s/6Su+Zh25u+WteTDVOtt0NEUFaDm2N9/YWFm5hxjQNHcVYdoIrQ8paoTHRSQZ0epEcbc
Pqp5sbutKosbhMsEFhDVKeiAdamJ8FL1yW6gKYYTeQWnvlgRIGM051tkxj7+V4IMbOjjkvdcSZRD
FPVBzgBzJHrhF4b9kk2m7zT5Y1srXqXnAZu0LbHbl850Hsfe3cVWvrfM1p/Jc52h/4BUVMiydKdl
a5yPC1cNyFPgFsydRBz8vVwFzRSCxpoDNS0/WE5QaGDuGFccnQW/aq5sUV1wtOA1LjPM8crsx1LV
lMPYniL1U855oKvCm1y0YhpXDMDCuwZlNAbo0hDAxctWchIsRnozT3n8kpbYVfFTcawgYds23Y6K
7lvN/n4lgjwHJxwhP2A7LpePtrmowc2qHIbxmQK58uv28IsqhMf5jOTA0xZ4i8vxEeAr6k7vlUM/
mNqjElmqn5hG7dMSfEd0Qk1f1rj6cSoq+hTZTrMlk82DuIm+4hUbB1NrRGGG8vxXIGiinwO3Nb/M
SOf1ttIgEdDZj6QS8Up0dEmntJnt30Fr2hmHdfnRAr6l3nMsSuN8ii2U6OhA70RrENyFGxHc7v9I
kRlpzVFhrExN5aBqUCyffm/7R0pXIliLQsDWBfLvOX4u72/jmMIa8hxGojbdAE/MLGhStCxGHxQt
dES1Bt9ZOip4mMOoI+YzO+2XSzehzSFeQYVyUCzqlQjp9u4fzp4bgb7T6spRWZaFCKQxd9zFC+RS
lmEkmVsXmJsyP9Ta2NOyNigmC3cBWJy7tbTK0skEWugfcfPvZ24aRwvc0uSY2kRN7/9IO68luZFl
y34RzKDFK1KUZBVR1HyBsdkktNb4+lngOfd2ZiQmMdlj1uwXGuEZER4eLrZvD5Q7Z2pdy/ncql5U
q26d765fnVVxwFcByS9IKLGopg2KEzfl4njm0MpgQRlg5N7pBiyNW3jWlY3E0jNndcnWLem685UZ
XR/WlYJv1oUDVCvR997X7gYpOtRNREFv3jCnKw/XqThR8eshyorQHnn5Zxcesu7G+YvLs3X2fUEH
U6vJrMnk+3OBn+RmW+VUkdHmPwLgVHdUoMZU2UQfsF0AmnnHAhr9b9XaB4U73xk9zskBMx0mbjTw
9A3mQc6cD2pcfZez3jWUFGfD+jwOw3NVluA6o427vqIxLJyGBewshR1r2fcTBTWnUZWjAo9q9o89
MzfT6lECgJWE4f0YZIBytnAAq3pzIlDYB2WK+0SzZf/Vlvp3RuI85jnrdvCspmk/S8rGjfjjEgou
I+SeJMIhh2DcmhiLgW7x82Qe2PfeoDc8795pc36Um+9m+qFwK2juBii1+vty1u8SlXMPyq0pT6t7
DBUVMwrhO7tIok5SG8Kau4Qxke/q0ks3Qjd6NFvmAH1J8413aLl3F+td5nkRx8MJKrrIdQkoN1li
M0A2ez01DrbyHIx/F3rk+tiBzN755kaY9mcQxIXMpSuf0WyAWf/0ZZ0okdLb8tQVtf8amm/FmLil
qewjiGVmHWRf61njV3u6k+Cq498e+s5xeyaQllO0a5RiJ+XNLskCtwiJ8eZ3iSXvHebe1or+wtjb
u2K8b+nWymZt1yy0Av69NKi7WH+yqqdInngrQldqYcnPXNm/s42XmJg7GF6i6Ifh3xsJs3t/SM6X
yXiYq4dwHPbXLe6fDjZx7agXJpd6Cxsg6HMTDgQbfeS/BuP3pj9k0ystwa4Vzq4y/zSn3O2Ue9Xs
30vGSw40pEhC8ijTQYWAsRxk15RjGOPs++u/6g+j9MWv4ieBG4B4gMDz/Fr7ejqZSqY4r2bwblTb
/dh9cfD4E4WWJ0azT7MEwvhYzk9F+V1TeZMmRhRV3yR53hkGEwHiv4Km2ulRuZtHr2/tvc68yGY6
Tu1vP352Cn3vV1uZmT/zOi9/ND4sWguRreiWt35ldXFsMCOcX5PHJRQAVByC3/kw71XlURo+53pL
wPelLd8VmXVItENP/kYN7zT5mOkx6UsNIp7vhpkzCfRJkdK7tH6ZrY9lf9frr03hNc7nQb+fx+99
mz6Y+d9ZNZLate/LcMNFXil3qkvy0QEusdALG8LzaNtz3oaNr1OnZsxr+CI1j1nyNNWegcrH5ee2
+qVHDxQ6bh7Cu7w0OiYdzBstLRa8Nedn39TTUPcBcDHTf9+V70rvum6tOLowvuGaw8RBakZUeL1J
+rArK+MVprJ3zgijp0mebr6RDuU/q9CWBSwJyYtGFqthSnRZ1cYrTIf71n9ulWoj5F5xKVjIPxKE
p2+EZLVvms54BaYcGAzM0r5c36k1AVA+01GEFGAoomnQzXwcW8N4pX/Mda0m/RcLsOm04SCICS7S
Y1oOoUxDdvo1g6/0Pvv5L379ydeF7anrxtG6lq+X1cdcfbGbrZr8yrNIZpuE29IpgtIK2+N0k9YH
eWW+lr3+Th+713i0P8Vj+TFW/f1kBfej0Wwx5a8pL6kPYE6MyYIERzu/G6BdB6WPUd4+bngUGyYO
Ff0YHHIGrmyczoUoLv4yrYwXn5efese5qNgkCRJVXerJ2mOdgw08zt0GAG1LhHouQmVQaN8zesEL
86l/6FR6B2vGMbwWqr0FK7hw21gN6cslvwALFjXhc1FzUORxECJKHoJ9NbR3chxbrmMWIX0W2t8d
GNLr6ncRhC4C4UNiSgx9eczZOReoDJWh+U6ZeEn0JTQflfBHzQWKtvJVa+sCMAr5NU/O5Vg5piao
Wdc5iQdqoz62YXYs7ebJLoefhG33Rmv9vr6stSPToGkna07y6QJDVc3aEPiOmXjNZELtFyYfm0B/
LdUtcO+qHGabEZvRkUBP4/n2pWpGtD3PiUd3ils3OJw/q3bDvl1cYI5IO5EhqF8cgEyPfTnxiBD/
1vXgy6yZjyAfqK23P9WgeIGa19i4VesydQbooRNQuoh6SN1jKkY94R2lnyj8YA4lvNPfKYTo/RNk
9Rvi1rfxf8WJzCNSOvV0dWgJ5JLwmhAbyn3FLMV/oRQwzOGwY5s4skVJT/xnkMpB0qV16qWMpMxH
yzMmx5uHrbTn2pUCUkOvI8+RdnGHB3vyFS0uSy9pYAfXg9n4ElfhXd99jHxM7nVFXxVmMbEZyCot
DCJwbjLyICU9UHhTXe8LndJUET04Q+ZO0hZWfk3U0v0FzoLZ41Rxzrcv1Ust6rKm9LoGazR8nhjo
2cw/CRWuL2lN95YO8YVqEPSqmDvKjKJLNE0qvCoNlKOULOS+s8HkZOVvU40/4LU+y63ebmzkhRfB
LQOZyzsJUpo2JsEQhlLcyFaM1FZ9VqRnZyMBsPX5ZXNPdK9Moi6PqqD0KneI9wA5r+/Z2gU6/fWC
aptx0Uhqwa+3vxcVcVs/7syNwvHWCpZjO1lBbNRpZy4rmKOD1Gw2Mm59XrA4Q6zXWU3vAqQw99IL
TbTXN2j552dBD8dLVxoIeCYXAFMWNkgG3dFbpl56rTTfFdnjOBzL7GtcvOXjvaHeVdOWwJXbwoNH
dAL+Gu/dWdZ7sl0d7Nt5F9e5l8sVYN02kJ6tpKZxv1ClfTDR/359gavylkZAHiNK4qLnMNZz4Vfd
iDznGH+g/Pkr32qP+MMEIWwi7xC+iQlM4rLZ1JiUyJTg+fIyky5+F1p+aTdwp3aAlOhRf1+H0iEu
hp2UOp/aTDrURvSaJhN0C4CAhuq9alA1LCMldjHT3cdinsenzg6TAOqHoPzAESrwaNup9oAchtyX
NEiVfSY/l5oR7cvKlA9lHtWuyT958HN9cM2mi56CMPZ3Yz0k75vK5FulFOe7UqrprJKDKoZ9rg45
7WJnBvo+JW9qzvMhJ4PSu7SZMs8gDpx7XfbnlyyytCeQd/6eY4pfISvIlaM2aOSvgaC4lCP82FWr
7Ptgd8qrXCnf7cL/VkYSUxjirAWDGCXyYZAshg5bzPSEINHSc1eL7d+K1vufNUlWXWcMTOVA4P/R
LJvkLS312JOV0En3scm8Yn8O64dY0SY3VALlkf5S/4eTqGrvdgEjSKUkUnepnhuPWWot00iV2lWY
NPGSjZO2H4pkeKmzzGJ7hnpDxVauKPBESi9LKpOim2gBrH5MNeIr3s3u+VfWKBvJ5xUVpokVPBH1
e+hBRHJHo7WZVGHomRfohRvN35XkXTQ89mzg9auyYixJVGIDKJ7jCIgRUTzMXe23Ue6lE5TyyXNZ
26A4NsAbK5uFD0BEwlNJ0KUJXluoaPDMlnXmZeGD/8GatpKBl/aM1nLw8gvbHlGp8BgXkzE3SiWl
nhV8GhLfZdDD4fourS0AWhi6sEkLXOY3aOmTIynMcy+qdkb32dyqpm58X6xgl1k0ZX7P93Xn4BxI
Qf5//XxD8MwDJ/ENeeLz1hPg73ar9Xp5LwRTCPMQHXDM8iEBJL4nzZQGdZiUqTeb3a4puwdNe8VF
x+I9yJvk2GtbdSpMuHj2kBpZ4hQpxBZPNuZE/XB9r9Yu3oKqI00A7RC5jvO3Sk+y0bRBFHhtcCiS
xu3iws2UfXG8Lmbl3sFHT7MQPrgMP4twJH3YalR/Mq7EHOw1JX/Va+PeH9Xv/0YMGB2a3iA2Eo8G
P7GSDD3KvFDrPGoN7jCo96WxxSm04lEshBUE6ijBJcQyoP0mW2bCeZM0uKrTHcwhPujKu3B+NWO4
WvrB9bda4VYUYTkiXH3StpC9CU5SrOfonFLUXvheyvJDXRS3X/plLvtC1QL/FENjzjUhs+Latoqi
8rSSfJ1rbJVNVq6NoZG9X0iguDQiAVBUOFqStGrpGeo+e3sbP9fjfmu48oo2GyDMoKqmmwj4nrCG
Su+UNE790oMQ8kNfHpi8BSRVst35Rs4n3hCygQvhJFrN/8WIyMoVvYoZvOWNWbnr+ONd1+S1414Y
iBeqAAbniRX7qeGIcqZgeFOY7qb9OG1t1aoA5gwymAzHmHzd+XHLEhYeeHTtUQ+q9il/bl8A7znx
IuaLd1248alSONaQ1WyQpd53bXjUlIfrEtYO+1SC8My2VqXUdtATlcA1F1jqHqfpIPV/McvkuqC1
raKV3nEI6kn2iBDkMJqneoLk0At+VOG9s0UstPp53HdKMgucWhbiE0vqA3kyzcpris9TtVOtrY6f
LQHCUcdDUnahhgA9u1PkO/+24fLLVaDsSrqITh+mAYl5CL2rMt2spNJrovq31uDcq/ntLg8BAKNq
lmoI9kNQJtqMZ9BKQ+lpHdBsAG8bJ7yiSmffF1SpUeQubFO+P4TNQyINn8jhHE0/uifLt/ESrhzG
mSjBe6MFmBxRiKipdmUGnn26rqsrD+3Z5xfxJ7Fn0c1qUdM84VmM57Fdn+rUVt/36gpoHZchSSHR
L563FNVZ2AZO4elmQbUdZI/kTDfOnFmUitQnMFQ6mG3iDuG5y6xOKky/4ET06jA3zfdG149dmx38
cmvCwep6Fhg5mkU1UUw6KaMVAuq1Sy9Onuf7LtkIbVZP5OTzwu0z5YpxrqbJ55vkwZIPjXIY6mTD
Fm6tQdguxcz6kVx46eXZ0U6Pw/11rdr4vDjCm2hgqNLYKj0z30GwKm3hN9buHykTjS44iwSGmJ5V
/bZMwgKVqvI+ehkb9ZcU+dH7NgnkB10b5o3HddlywYPH/5CBjS0kORcWq2imftSINCEQzZV3c2uF
OzXpHTebOmun8Fjt/SSyv6dapG7B1YSdpBAHTTqVEPI0CgBhsXQ8+AFdSwpU1QbguC/9FuuZsJH/
/fyCuoUTnwYT4S1R69qZJ4U+bWsK/M9WNmp4inUWucakSzvHGIzbNOM/ApeIGuJFG8jfov0n9maY
pULRtQasqP5slS/GFqpLuD3//T4vDHmnBUW17OfJ92uGguZtJtN4rmT7Knzvh7+W1vvr6r26axSM
APSRgLgYO1ZbnSrlg8mulYZLU9Ne8+WjnoDO3LAFa4Jw3gkfMTX4RMJqmt50Jjvi9Lse3FliJJ/U
QW1cVWHijZYo7e76ugSX+8/mnYoTDofCuBln3SLO+Bban9Ls6KfHvP+kOV+vC1o7JcoDuPfMB4Or
SXifFai5Es2RoHfvvlrDd38+1tGGl7G+df+IEJ7oSmXcydwjwqofIudQzg9686BEd9cXstjJE8vw
3x37R4rwOit5Y8dZwY4x5m4ej8ETjZeDdQeqTPsNLcG/EIZS0w8JZz0e1Llul6WktprEZc2qdnqQ
zdT4EMuNBW1XpjzA3AGDcVUN5h620VgGbzNaGz9gdU9J0mJ6wc9eIKsq20780M5UTwm6d1Wd/DU2
Pu0EcGm6vb+ljKs6ciJs+TEnNzmoqJlNUorlqw/133l8X2wl95bbc3F4REzw8UDNynzfcwmZkc6F
s9jW3niLohez2Hhk11fwz/eFFaQkFIpMjlUPHKTbqH/X+f30L6aO0Cr6jwxBJ7IpnhunR0bjzyPd
xfMXNF91o6L/cl35thazvJEnx9HTDRgrJvcJDPcd5KnAJvt9JG1o2NaRCH5JFY7ATXSkYN8jquTW
vZ/b/8aogi+AJIz/0S9xvpKsn7SyZ0opirUP3knyrn43dhvrWN2tExnCbllMMpYksPzMr/gejsdW
ue/63//iQIxlYi9wHfWioTZ18iBRCrZKTR9z/9sCJ5UHf+OlW13HiRDBikLYkyqt5rMOQFm148bj
QY/MjWdn9dBPhAhGNO6qKNMMhKjSewsO2ds5+yitE3+QrqLidZHlYeZ1H4+DoREw0wHyYwDgef0o
Lheg4RwyDoUEO6yWYgFvllXI9iVF88anmd7PvL0x+cIzg8llYAnsGPhptiNcC1+Zxlqi3uEZsXyw
x2RH5vD6Ei5NO2UUonF5SbhBky+fX4pqHGeoGMDdaeUUPNPh/olMFhNR0uLNqaMNJ3C5YeeGl2CQ
pCGtzfi3dCaeCwv8ITETcCNe1e7n5Fs9Y0h2cvBd0zau4drBcJORATTlEtsD8DJ0orrVPf8dcwf8
fMPAr3+eHkFy1MBuxMh2bNWmN2IY0+TkCUBh1Hy4fiir3ydZCGqQkZPwNZzvU533viFFTIVtpl3a
39Gjcv37l7ebfQF8siDEGV0uJg1DKx3t2AkNr7Lghr6PTCYT3X416INjPC+JGArBYvxiFMygq+Ac
85RsVD6WkTN8l8Zwi+DlD0pQ0Ci8Y/hpaFYiFS2Ce52cylfbToonjQ4DmUiVyNqPcbTwSz5Xhk79
Oburo8dmpFsF/vXy77TbuEArZwXYhbmUhKQG/MrCFVV6qQwMXZK9o6/Ld0V0I0hgMQGn3xdrYDBb
BJ2sMvprUqZj0DSHMQ9dtZYO4Kqva8XaSmDQ1BlzBSsEiZtzrTPKuZaKnLdLb6bDS1eNh5u/r4J/
4/klz0u/ovCmKHoeF9GQaJ5kf+u9bmuMzsrPB99Jiyf9kIyfVIWD6Cw5U3TAhZ7NxK3hs367xwV4
/5/vX1BBB2lumbWtkfv7PRXPzM2hTH93+xbxoNC5SJQMkYxwBDW9o6GhDBpQS9ONyGVtRbCXNx9M
BqTwJBewK1z/8zOW6eNv2zLuPSk9ZoyHiNwo2N+6BkTAkrskylSamQQ3Kwj9tC/1cIC3+JMfxrum
3XCALp8sBLBD0KQBZqMCdb4Gq4NkbyQb7mlpceSR2lXFvpGOqb1xH7bkLH9/4vmWTJNTkhE5AW58
Le01rTz6xn22WbtdPRRGE9LmD6Lhom7QKmqWjoXaM9ox39et/LPvLFczw5/XD2ZLzHKBTtajwiE6
GbHSe3mrHzVSi2lZ/GVr6Y/rYta2jRmzFIkZJShflHCVnNh/LrvOi2PP0iJGkGSQe037pr59yNoC
nwTOBHqKXInIyMLI6dZsLa31DPMuN973zr0ZtK6dfByCH1N8c+piEQZ8klZcKOVE5ojGaBOw7FLr
VfN9aHlQMGnNxlOydkDcearSDsXVC6JMMpBq2lVJ54Wx7pby20Kdb5eH68ezLoRGBRKoSyueYIUB
QxWJrOutR2JJH/f0hRn2hgVYE7FQeOB6E6KSwTpXNDkEACbp6HNafmzBZ+Xyq75FKb2mZTaZfwIg
Y2m3F2TENRVcSgMD1jh5tEr9xSmMY9nX+9KwH67v2KXXigdJcwq8XuQLLnKlET18pGbS0bPnzrWy
hyE6GI6614aPVMI33Ka1rTuVJcSPfu20A9OPRk8fPtn2Z8bcu1X08fp61rduUTISvwxzWn7DiR0A
k6KONHgNHn1ySnQc48dy3tlbCewtKcvfn0gxlCBX4hYpujTeKQHkYAy9tNQXubkNNouDxPGgZ1S/
6X0mjDkXNASdE9ZaM3pw8bozeal02niVVw/lRIJwKMZYOkns1KNXaz/H4tGPmV631dWx4snqIKeB
4XNvuJamsF+539Z2OuUIGb+E0+dMfZwT86A7KePUYpcu6zb7SuvHTlIfa/W57qqNRYrUNX/2EdgI
jRD0lcAbIrgGdmCHcW+pg9eY5dfe0h7jXPmQlNXrbGsHjerdVGlPxpJhNJn3Npv1t+tq+X/5ASDh
ZHji7YvkcGkwsmZQ0Ri7fsvV30rf7+vsWEkPcvfFjg9ded8qz7p2c1aIfWfm7f9IFexhPrVTk5lI
nYzSrXCMqv0U/RUYG0Zk7TqcihE8uypOOyOezMGr7K9m/q2E85iBH9bx+h4uT/h5OHS+GPGJnwoj
BCMweI4Vu2EZueEGcGrNFjKvxOQlBJtzkYquabwI4mlASeq43Mljsw/m9E5y7EMkB98kK/hyfUHL
1bpYEMHd8o5QQhZtlYadmkJ/HjwfflO1elCywu3GB2VQ99APuumN4Kb/XIKFcc2E14jSi6ANTgYO
VwuC0Su/xv4n3dxwwZZX6WI5J58XtCClu8PuCz4vl+/zLtzDkRJCWE9JyW0BAjvQQ0kbnWmXirfM
FCXgWszkZdSl1WFE+jagCl98cgbV1eNDFGi7Mvp8/aQuVW9Jh0BFRp5qgc4Kqid1fd5BrZV7hWtO
wc7hz3UBl6rHx6mFAUXCswA0e27n51DNx3ieci88OsrB/O1M1MMO6YYZvLT1ixRSO6S5+E/0K5g/
HM5RjxToL11Xg/jkRoAeKnYmQQzoi6RPDXuRoNjHNMA13tinlYMgsgOxtfApkZ8SDiJstKYrmReO
F/mW7bTA+xfHwDurL31f8CmJx5AZ8xBqA5+3oOeKFDfpv0nSXnH24En212WtHYZGz/wys43hB+Lt
H4cUgpUwyRmY+MEimsgPTMe4LuLSwMBtTBmF+WKUpZlNfq5VdW9YSdgPhSdHyV7pHpv5q2GVBBHd
IcqPEtz01+WtafGJPDGLEJvdWI4pDfAVaH3YU93CiD7omaO4cpndBzkNxNcFru0hU+5Jxi1WQBVT
Cq0ZO/AGy7kXy9EXdYxxk+LdlDob61rTuiUDtsx1AmyuC4ZTj3M76yKL6z/n7sMUbuUTV5dBPLE0
iYNpF2MKqZ8yOxuk3AMGxIgK65eSQ0E1+sMm//tig89tNNlEAK6wlQKqZNfONUIbVUxAGENRUKdu
Wz5I1UM+T65sjgdNujfNB0jf507hRxSuOr6m+eH6ga1pyKl80dvUo66DRK/wzKT8UevKcwZ3rQv4
8xjU+Xs9dzYwc2s7S2WZGXRU5RdKq/P1qjCn2s0UwMOc7nLQYK0y3Vfxv1CPUyHCps7Q9jUwija0
Ou2lyvXfru/ZivahEwALyaFg8USb10xaRyE6qz3DjahUbdmh1c/zcXVJagFnW7bwJJah76ae/Xwq
mTAUuE3/pdhwfVe/v9DFUUoALu4Il6eW/HiMa77vl58z+rk/Xd+dlRNemO+gvYG8gdY24ef7vmIF
XRaDdu7CoynXhwQm7C3DtraGheGXAGZ5pMVpUoAim4pkGfC14EfbR247bjgyWwKWvz85BLlvjB7v
qfRU80ul/3aUD9d3adFz4d4vL9r/LkDYpbjpw8FoF8Bl5ru9cTfS4WU8yeXX62JWrjcIWFBKgCLJ
v4og4WLI+qKdjcLL5JpZrbVeuWoe0kStffF7+6sUtBt3Y/X0adgARgaHHI70+b7RHVSkra0UngEH
NylrSj1VYD1JTn0jfnjxbBj5BJSbkiUMBeJ0v6mAVTsf1cqLuv30Md8i5lxTAF1DtWSamWj8FQ7I
8ZM0s01uScBEmcdxysa3ogtvBOz/WcSpFMEc5uHU+8w1Kb1Clh6TQX9Xdlv4kJWFQAZAKQQvlnk4
IpBbNwH29oHaevL3sXkc85sTItQOTj4vPCBzhYEJIz7fwT35fpbvrivw6q9fmDSAoC/ZauEeQnpL
Wqfi88F3vfumSaF7/fsr+sobjisGVwtIO9EYxqUtVeGUdp7MyDCZmn1a7K0t/NbaIpi5SjsDJpEK
uFD2tiJZ6qsh67zMKHfJwY+aDS98xZpQv10apohXFhLW81tXFFEWdobfepNJt+hjND5NzI7T97fv
FbibhXaG8QZUD86lOG1TBbHEXk1QcQb5LwCxKsPWrgtZ26sTIfbiMJ0Y3h5AS2H27FVjfK12Xb7x
+K2cN1MBCbmZPbXca0GfRiaC1p2sNJ7k38Xqrt4C8W59XzAbSinbWWHw/bJ9lJyPg7abyw0Tu2LT
CepNOBiXkfUXx6DCZKmMdtJ6DSdcK9NeV782+duYvwXdl5sPw4GwxAZ9ygjri2yn3NQKHdxl7X1V
HJpTN4K7y6MGbEDvClgZcAEXKbiucYxWjWTdYzRPc++3G67myudxz3iCQFTTMKoLtlWZVaMM81HD
ggduXcfuFj58VQBPgwlNOVGW2G3VyRJjPowJgEnw67EP/7517/8zKhMIC1XmC8aTtK9aRYl7w5ve
pc2LX244ICs/fsEp0UBEqEsMJSiqrtGsDe+aSlOaetTy+bNibXHRXFolmMCJdv8g6C9h33FuNJGe
K6AGazc0drUDk+y9cSMZEraI+G8hTwGfCMxE7K6corCVs25QPJtm0dQ8xJZ8zE37ZguLFB5QtkrG
PImcXpVejbYvVSoglsEtrAdpOpSTJ+sbGc+1LYPCDSMOzQierWD9isC0JqazqF6h5PeyQSRIG9kL
OVZGndu3z2wns0rnJlB4DDotceem1raDMJX8RvIsCAm+hP7n6wp8aQph9INrYskFwE//JwN/YsmZ
BW1XSlXaXtS3nzpawvNacx1F+nRdzIoin4lRz1cRpYY+ZVZle5lawL3o9uPGmawIMKmSkANcKLAu
in+d2TI/RuEi6vVP9aOabPz+ZZfPIwFuCKC+P1k0YhnhIvparJp5oRpelv4M2mP5VS6eR/Uoz8do
/H3zVnHeoJBVmerxRVUZYvUmSioNJNZBDh7jG/txlpuIIaQWuwwuJmMvuDmzoYVzL0uml6tuTP1k
K1u6dhCn3xeSgXYkx5OsRJanfKj9xLWDrYHhK7cPt4bkFRiyhc9bOIreaZzcKgLFy2knGooWOtzY
rcoM/pD7m08C8BY+LWMbyJP/oUI/uRtxImXNVFay1zzG/Xt/i4R+ZafOPi/sVK9WcSQljezBSOq7
cb1hDLc+L1w5aJdqORv5fGTs43AXbVFVLPssXAkIZQENwPIA+EYsslZxZ8xxEM9e1r115ns9+T7G
txsn2pHIKuP5L0l+4agnqewrqaiBHMe22zDmFEIMfdyo9q2ug5gCbxOqbMLhc9MU6nIym2msQOEU
uMnojY0G1/jH66q0KoReV94/wCIURc6FlJrdSXHty16Zvc7GLxgsYMe4GStC8xaFS5xmCsaA6s5l
dHFDitAAFmiqj0HSusb8OqhbzJ8rt2/JU0CzRSmEiyEsZMwqP/aTWGb8xe9CffahKZFAXH26vl0r
unsmZfkVJzdPniy9LqpQ9jTjVyG/T/zj9e+vmHOYKxb2z4WKgyT/+ffDNAYcnuYyIOo3Pf4sNQ9O
9qDBXt4alZtv9R+trUbH8QHqSFh5UUYfGDhoQSEne0zxOlgDfMfdlhKvVMoZcr30AjHygUq5WKTy
e8q7VVbLnipPf9WDeugyCKVnv7xPKWKHRnVvj/rBLMyDSndazWu2ERKuaDhNDOD7gI3jT4q1uGqY
YlnSndmrpU/G9E4LH9L+4fqpre0j1QTS/TSKLWd3fmpt5JdSHqizZ8bWs9a3L77Tb8RSa+oNCHrJ
J+FJXsCsFZ8Jp3W6iKj+UjPNLZ3cHSaDEunGZV0VRP4YnNLieYtWp+UUjLIaMP4yg+rK3NJdeRr3
ZqRFu7IcP1/fubXDoTRPLL30iFjixDU7gnPChgiLtodoZ/QkUKIPfhTur0u5jHlxKE6kCC+OXUSS
UTPW08sk411WdG4Le7zR/5Ci9s6UN0zE5ZL+uN6gPmFXoHlgUZYTEwHteFBHYzh7cVdSKVd2is6c
Wunr9SWtSlkoTRZnHw444XHwQ5MiVmpNnuJLAVOb5/fzkDNwrQg2XiFxZtiSrWEq7P9KuqgBy9FU
0q2HJEV1s+yDb31xst9G9LFpIE/v6OcL/x/SFJdqSJsH7GyYDP5/oe9dIsl6OqgT7cxulxyqDmYr
l1FAt+/i0ruwmFpiDDHI91VzpPdt5FZBw5ZOE4H+eyf+eV3IpXVgKSdCBOtgdFUDcdY0e1InM1xr
eDa0ZkPB17Thz+NKQgewuqgN0RB3s9kYk2c5d9nMdPTXrr+7eRULG8YygwLANPX6c7WeE7qsmrgp
3l7tWncJRDbM9MouWQQWZKXAe2NIhV1i7h14Yycs3gw/d22FIbsbZ70mYJlwQqKT/KMltl+otRFn
RMH5W5fup/wYblz7jc+LWdrEr7CmFp8P1U/BfDTDj7fvP4O+QPUuJKwXUOVorCEatJXsbW7hZ6Km
W2xAyNcWQAT2p3+LdJolWBQ1yNJ6CrLsLXEb/2tR3BwHA/CADIZRc3RukY4X9EfOS8se5epNzfUd
/eFyvtXPeOk7IcEiH0/KiFhbfIVzfVRapVCqN6aBhbJbOE+x4srZcx4Dg914JS83C1ng/pbSDuwa
4rul9dFQFnJbg3t+Lqenaq5vvg50DUBVRy1MB94lOoJqCNQvnI3qLZySPfyUbriF4L58FBcJ4K10
rPuS/Do/kK6V8pkxidXbvnFeHGffdTvTVbZGqq5tFElUnCJAr5dEJJlsRU0wOOWbnsl7f3Z2PBq3
XgzWcSJhUYuT93a0U6o8IxLSLt8NkbwftuCml28REigX/hnKwHiMZY0nEpzMMpLCkcu3KnnMCiBp
90332N5IQcM7S4poSRGSbyalJgsGNpjAss5c87emLY/MYMqNreBi5SwQwtQegC8L0E4wsVYYh6MT
2NWbFn3Ki/fNzV4wox2YwuFAakTiXLTgkl/MShpF2dvkvx/jXX67geL71CCX6XikHC9D1ba1nNRP
39qw2vsGg5ql++uqtHLQjBIjrwKkbjkJIfpSjGg2p9ZM3zr9WErvzPrRSfZptfEQrUhZsCsG927B
iTnLY36iTr6ppKk99Pmb5Cb1r1+J83PLeKxKgEGb9ASUAVjDcwlmVxaVXI6chPZY2j/C6CM9/rQc
bmzXisFd8h8LBtEGfyQiWRKy0KMB8eibZCTP8WDspUHfV61zHGWasN2q+Xr9eFb090yesHFpWPl9
HSOvD6eDqbcHeasR4NKPAsHHRSeztgwQEJlZejmex2S08je/Oto+k4dst9JvdqQoGIOeWVjOAaD9
mQFzcvxBocBC6ivFWzd9V9VfjCC9vktrawCZ42CuGOVGzuX88JXUsrrUVvM364PWuk79FKUblbdV
CdCLk+nEpYGn+1xCCuPs2OgVrg69P3YU7RyDsWTxVi13TYvBbf+PGJFytkropqoNxBTZQc/fS/EH
GoC2Jn2t6RS1e6rr1PFJPKvna4GXrbSzNsnfKudX9qHb6sRa/TzlMWI07jyv1Pnn67S3wDjIKJSD
RzKkB6gcN857JUBDoei3R3WXsF3MfMlqJdlNrORvtiy5Sndv2P4+KH/FcXzIJGiXqf4MpeyW4xaf
2ZoeLD2y2IA1niQ7DfO6mY3srZx/ac4npfqsTr+vK/OKk4K9x5kDNgDKUexe18OoC7IBr9fMnJ1S
aN+tILmbjfxvu4J5Oridz4UpxNxLxiIzhAVH+/y49JYAp2n87K2nm1UrYQWrlIPmbDwAa/u2tIMt
6SJSyKLzWMRhn04VUqr+2bbu+nGvbvVHr90dSElp9Aalh14Izt0YpFJsVbwxXfYEsuMQVZnbDC/N
sAVOWTkg8kTE6Ayt4tHXhR0bVD0H7TiFb202fu1zZY8rCE255JptfxgH68vN+kAaEeAnLgZRuzjA
3KlaDe71PH1zMk9G3+JPpaq5E39k/+N1UStXFwwy8+mwDct8iOXvT+x0MmY4yL2BM2B9Md1evf0x
o1UEDjC6efACRCXwp9mvW47lLf0YdTtGil7/9St5VzKFKBe4PaaJGaK3FBQzJ1PjFsfmX4G1y8b4
zm6zXdIfW/kucI5+Ex+K/MVXtzz+FdU7E7z8/cm+1abVzJbml2+jNLxrzWFvjdpzkfkPULRsXCRx
XtriMyOLqYVLAzeureCwyUWYQsGEZ67BMxbEL7b6Tu/fxeW3rHMOpv3DdD5qUbn3zXbXbV2xFe+H
VKyMbmDXmTgkXDE6OgOlNu3yrdT/busnR3umDeNgTXd+dR8M89ZSV9QRf2GxGITmxsXk1P/D2Zf1
xum7bX8iJLBZT4HZksk6k6TNiZWkKRizGDAY+PTvRX/S8yZklFH+lXpUFQ/Gy71cS1MHg0wGjTRn
ukUTIpL+gMKsjBJRRLnz7iZbiEq24DkQyHvJ+jagqyr4fWZRndjtqKPiwJ+L6XCDWMQWXNaesIlu
7vvJuLEYVi06VDFL+Zok9EgLsu5a+gutMfBP4bdMzVUPb40ECUExwnNPwS/B4lDua2j18v1P+/LL
kCLPjOf5a4CVvHQuSgq/Tydm1gc93AAZE8KnsGlWdroxkx9XqjAA7qRglumZUVSLg4EOUndN08kD
LYpoIxNx5lOfehXkOHMbC3VdHEGfN5A7GiNJfYXnW2FFoJNcNnH71tYvafX6/aR9WVPzVJnI19z5
GsdLfR4pF5miQ2k3BzeahlWRrr9//JcdgnTNRr1qBoGhA7isYTglGa2pcfuDQ/+K8sCHjdnA7Pee
OdAfss/cDCfeBQKRDuiYkIv46mZOOkM31K2aQwmRWPPCuv3+XU49HokztPFR7QGIcbHb20Kw3s7T
5tDQv8mKln9//ni0joCpQp8KbqiLQ3Ou3fvCJc0BZO03dS7gOPXjPz59XnEfjmTZFW7ncdoc6uIl
cumZyt6XcAb1hI9PX8S4dqaS3vbx25+z8d541t3jz+cG9SMcODYUX750do1W5z0aVfUhL38r2L52
lv3jhTrTmJEFoLAK5tGy51VBTsawOD5uGlwNA8Jmd6/tP9S7HKet0f44r0GUhEsZeDBkmSiTLC4t
w8bF6FdZc9ApCm6Fiopy7XgP7Byb8utXxzjQ9AcQwkbZZBk7A+sSVH3SNQeLryq+0j+tF8+v8eHx
8/AfFtVgmnlb5nh81+65fMh/LMA1P98FVx6yGQH2xXLR2kGWJgzPN2EkO1TJTV0XkWUVkelDsJf6
x+9X2ddVDNAOIgiUpzHoF+exPGiVl0yDPgDXGFr6PfEeXX1G7/PEF5lFMRH6w7ENaniLV9JTIhBW
ZsNBw+rGqZqY/PgQRIsYwTimDM//wp9IWJtD97nTWMiwubtKjZ8/H21hiFHOaQvEMhYvgKmrR98U
zkGt20ACL/djDBVMDnGHz7sdDsRfGCdTIfKReKlzCMSzkx14sYZJ7zlOw4lPjb2HjY6cHAypZeQG
qPuI+Ibbh/ae0iFWbbFKf6wXiBf5OMairtArT2G1YQzOScz1Y03P1b2/3q4YAYBCdOXmmu4yxbOr
rgOlFSPINC7oNS6WdV6+m+POsFfCPAdxODFnyLZAOJqdSefi2OfdbnZ9BVgKJQd/MrfChP8x/LOT
zfd7EMHaiS0yY89mOgUE674oRtZNNzHNXHpA5/uRyEBelYmZbwcOVyug0cg9q1R907mkiAjz6KYh
IzRRNchcYTAVQxEFgznCMS5w683gFPm+Vuq19b1XUwDLJp08UCurSLyXyUr5wwQv1Aa222h9RTZl
bGdr+ubaoLkAT0R3tSg9HgbBkMUZ7LdWuiuNTdC4w306dMO9MQbui40Esg673DPWypIWWCDJX1mn
687LIFjFAWmoa0Pg6TDR7hMPhbJgsHacZa+ZIeDjpdwmDGyRw0sird/FYHX7AZKAl6WvUHxsCH9O
S5AOwnQcCdapwnmYJ/Z6akBujurUeW4K5aA95PFfTa1cEYI/f7B8/ZjrtoonbxJPReBVccetfo3X
p7AOK4eot9i05bkwQ1h/iZVkBq46JR4gHpLs29EwV7QzXqfR9puwVxNJQy/xi7/GOKRh5/Z8ZQvp
XsvReoAvlHhoIPy7tWRDIt/pvDxK8glu7ilIPXTVhbCweeqECn5pdLLalV9k5saS3Yuo+ycrKIfQ
qkZy6QeY9LAMYJDYKDn8zmTl4eNUzgQSZlE8jLJCzkOMgO1GStuoIJl963ENdy2/KYs8Lkvq39kd
0egMpEXE6gLoBGE1ya1Hq/GNm/27bJJ2Xcv2uZxQDwtTaiRWaJspugl57z9qmT8Orf9EpmlMQ9C2
zDvlCRkChQdpa2NMYnMqfRkWfQINPzcYqibqDKP84/rA4uQJS6K+ZeU9R21mawfNEfjyZ8ca7pIy
S0ms22HFW/NdWboJWeUON0E7aRW3fudUV61RdRvdlH9zbXtsDQA/aP1t7xxd3tddxCTY37GlKARU
k95v/cgfRn4ARuJX6aoS94nhDiiF6HvR8Ger9u7GTMk2hHvcL23JtyGtjbAWqR2VAmob2kl0xGzu
hVym/rqVbrMLjM6lK85lucpllhaxCX7ZpZpSXoeS1tCYSChM6DjrV66b8U2VTUnYO0rGFgjAf6UY
5E6I4gFGZEloVsKGLV3y1LUGfXRLUu3Gsf1Tu6rtQ1cm5YXMRyPqlPPcJXTyYsOjrb8t+GT96R2o
U1dNA9tH3qkVgZZvc2cqAf20GiJNhe40BBJFhbiG8zhPkISib/NYWAC/b6GBmqSgdYvOvmEmkART
20xh7agqHhgV0dAHbuzl/K+b1WXstRlGqHwnh3pRXeZrIAgmLCWHhESb+2ykZhnao13Xu3Ys7BCS
blbkZrqOyqSGUlheQSTegsSWCaJIhFKSis1R3JEUIiDKHl4hG1tv3LxIIs1sJwpITclap+hvRe3o
/6GT0RZ7LZorAU37q1KXGcHSaB5IUezHzLjLvUoam6mXZRG1ttlDLZIf2ZD/tvwMB4/mjj3FDte/
JNSY9EXj82zv9A2Ota4UvRUakj62A8HUoSYDz2BqglUkAqEfSrNI9E45RrLVjkwOI1QSDFCCOolw
yylDYSR0408s2dWqKPkqM7yObbBSb0RjbhSDuV9HxC/PBK8dV2ETu/gBUevJKkqF0XVhkhB+Rfwh
vW0GJmLd9329Gh19qc0am6/k0pQxzM79N4LLcj2kzHxjzbrL1z0Q2iuTaax/MLFvhswmDNgcuCGW
yvSvG04KHovKaZ78ho5HNARfofxsXhaqvy1zfAwD3uG/AE7y4UbC2zQKYAiUhNIG3zdN2zKcdD5E
OfA/+8SBt0TumMNLpxq2ob1fPMDy7GEqs98g0MidT2pnT3KX7v26ytfYzUbUOz0LgcpSYWaYPEaF
lIHMXY7rCUCpvSGYUV5St++HMC+mV6gFZcaGopBN/tSt50M8T9kkFnrQcYfDPsxT243RLLTjzq1r
wJCUM5lR7lZBqLUdhNTP3/qa6ig3epytJVgeu0GmVnElZl2NfVcAkjOiT93GTW7YFWTInTRYVQWk
DRQxcQ8RV+O+HiAIxyVU19st7cbf1Zj7MVw2eCjJVFwmU7NvdapC1ecA4ln5a+CnOCNleqO8icTw
f6Qrx4HovqlxsDq6t8PWlsZv3Bt/R5tzM1JV1cU+GRvMcI9ALyw7U0q8OuPWxsP1J+IJHpViM45l
gWWaJhXMVhRNI9XxPEzLABxEp3owx1pKWE6ioEYVG2LgRraZZ0RTDp6rVZZQgsRPNGmBVZVruqkM
SlY8JX7EOz+7ooMowrzLN9JhIbPwXVSPH4abujsAjGzekiYpIxB0sUftvoaGRgZt5rDOVfkIUdF8
LUeTrBwuGBYtaw/uMEDskMn6TqP9vaVQAN8DJ5ls8mFKQ1/pvyOmMsKFKyMfjbBbFyT/zVw9jIuA
6hW1dd/hIzD9u84hY2Za2S2AKmxVGpn6jWNQ/4av6BjjhK4uKj9t7334e+Js8Ow6Yp4W1yQfp188
zSt6ZXSWfoYwMQmnpqEREJTYb8piv5umeLNa11m7OBNCczbW7AfCYB3aiR2cRfNN4HV/bKruTW0h
trJrID8M/+DLjK79LnWbiA/odlO0JlCfcdnWok0bM5lWEWQleWSzgOzH1M3CxC3bHU7hMiwzv1oJ
3nhHXGX1taaiu3AEdDUEwe7oSOVlUYGsa6OF3W0YEfoyCFgS+ungE8SpagpLv6yvwDO2f9M+e1LE
Tx+1gmWfM/j1ZY4zJCRZBlZWi7hJejV2zoBg7taf6kDCG2ugYZLR8k+rTC/Gb8V93rY5HKOZ+SfJ
0dqLe2kebTW0w9Zwe6FuettK31qCSKanzUUTkDtlF3wPJcgAvcw6mMTGgi9DE01Vsze5dy9cLbCU
rTx0neZ34qtbmdXV1ggKDpOVdINwzXcGyGEO6yxlm6bt+p1wDTu2jMHdQSlNRcAg12Fj9qRf8woi
ZY01zbAk3Nh0LNqIlKCJd05xnUw0WTE7bVaDYfX4H20cJC9N6xVRVxvNCksEai8ujbmUWTgE/rTB
bfuXjtarlnoN9YQSkHHU+0WwsTM/rpnzJ6GlCbc4BuQ9eHuh13AQO7ICZTmehkEGx3DiShUhtZuu
ZM8PUqfvYDzm60HCPbEn7RMVNY9y4v6eRodfCOXcaEogCeXLv0VV+tdZYnZ/QEkx99xn3XHyGdtY
eQkev6GzhzJR1apg5rhNpKuD1WjnZnYFrf46NIoguTQx5ZBEBfvY93QVxKTpHBXSykDkJYD4XwV6
BNTUx23mlF2F2M2Ap0mLq/KXHHHVhWZN04MNwdgxMnhNXzrtNb+JaJ+hvPqiE5dFxZS2iNoyWIbo
I4MX/H3dKAR9KY6XvdmqXsa5cHMzyjI9NJGPC+nP4E/+BuLT/QsihiZG1cYJC5ujYZKppl6liVGv
HJaPK9jZZpfgsTc3pNDmbatcvq5d6eAjuEJEWdIWQSj5yB6EkkDuMdLm3l51XkXCxO6nKU48g6wN
Yv5lqepvclI+NK5brHDsIl8web21SpdB8qQCLqg3iuSFt6VCgNq4DWanDdINvNIRYaD5/2wbTXWJ
nAFaXZORDnpf2kVNjrl0y3IL1U4OFzAEthDrZtla5LWIBU+PaKz9qQRCvMrJIup0I867DslEMP0N
gl7hCHdw1nj49TA8dFaF8MUTgFf+fpIkWw0Z8M4jdvNBuRPC96pWz5w4Co9Vt7lVBwjrPYX8Z+yi
soW32qrKC8jKlal1RG/aVxtrzHiGmK/sE+NSBNDNzXFzG6RDZIqugerqGvHiVK4TbYIG0xnu7x4f
6DfLAye5chRKyh6AZluTD5W9k711jY5lD/3BnlZRYcOFO88c2q1Sv0F9JxnRKAFQ276uXe6DhZS/
kcxBLAuJvWsr4BqxoE4v4OJc1aGFQtSj0VXJjlOW6FgSaFMYpQs9JID+q4ugLnDcyFykT4Ob+KHh
5ZgHAHAgmSUrsA0sWq1A83lxnUmYwJ0j/rUH/1aqVoZtk8Ier514JJLsaFojj+CyfShM9VChen9h
BxLhXTIp3O9+G7G0KG4qsyijAf3Dp9ItbyeZIhAz4fLkdib2c1qlOwv3xYZb0t9AuoFgM1M/Bgi5
vIBsodncg8NCQt9mdXmV6LQurqFNca9c8xk+QW23Z4my/TtmmhAVmswuD1mdvxVOdzRp/kDqxsF6
tfun1HTkg5+3lgwNMk5P0u6G675u9n6RuDEuSoFVH/jPPZ+ebP+1TEvcgdIwt4nrGM9ZmZkh9GUA
6+ZeTdI1h7XiPYP6y5Ob4NfbVeW99lPnh51N7yDO7KzGUT5WWcejMsO+KPz2ve39BLuserL1UEbW
hFQwHeoq9GCZuqndvIxaCmpLNwTmEXHvQ+rb/AkK5d4LtLrSi8mxalygrZeH+cCqa1aRoYuqHAls
DsLFKkefft9BY8lcW1PC7iu/DMoYJgSl3E52d9+WrtB7Lmb1ydxFTpcGoGp1mr1b/fguVHfZ1xkE
n93iZfSmQ4WqhUC+BA/wqy713yg8v8OiBmxyVacdriNtWh0k6XxAaXyvhJ6bD4UntGlVhQ8OdXWy
C1TlgSRj1zunMl/NwXm1gy6LqhIHpFOYr6QF95DgKAonjslAl6lAv3dIMWc1U48ToCjR6FsMOyjv
/9b2ZIS54yXR2HgTEqAmTfaq7LsLSY2OhkLLPZsSAxw9B2iSjPSOFYvEfRok4PIWH2+H3PViZPbI
9DTPcLAEx8ZkTwY8xEPPye3NxHMZjRPNt5P203WVsQ4/jdd3ri57pPByJhWwrHkG2VzFfEKEjfQU
B3Y6VteDT/EOGhw7MeX90dBT/iJgnvULHL+y30JrqrnJgCoOCa6ePtKefZigEPVQQ5Fg6+mGZxFJ
TbGHhJjzIEXCscPdRgGZBmOiEPEi/S0Ba9tNZNBdzCrDq9dlVbibvqvXjizNJ+TDOi6AdbruoYq5
aouqBcKeWi95pbpx2ycgJiN3ApIvwUmBWzAIA2XWUesH00YO/i9MPQsRj4Am4SNQHSfzWOW23gqO
5N/rt0gE1wFXwYXZeBoGB4x310qJxt4H8D1cdQ4nF7z1mwgt5Sa2tXpEdZRuXYP8DtJ6CIcqeEh7
vBgVDozknT3LzINmCgG4SN68Vv5GSOatppQGO90g/wvQkR88oQ8ySZVaNY2ZR42pmzwyTLOMa8p4
3PjIZ9TIXj1IVUWOkUObz863RU62pHa3lTEWTYQQuQ49d1rVCKwCN9/S5pdPt8ptQ2t03smQNOu2
ltYlTVOgD1F1fXdQ+HhJPYX0uzSTLnbzWTI2L2+Qaj6SNhEr0fcFIs42W+vAa0PRtfne1qiijrX5
ezS4vIQZvFfEmskXy5j0Bucq3zbp5F4z29Z3ukkYUkqoyZhedizU9JYllbPpIU89hi1Ns30G4baH
bOqql7x1hqOfBw+lYeYpkFMuCm4572OBbREJZQW7OjeKOIMYURUy3CtvDJfIAxAXvbWdsuxNIkK4
TAZqXvHEreNBD31o4oy5nHxJbpRV2CjVFIYZ9jaDFK1v/AqIvrWnydo0pa1XVab4XhNo5jKwrULe
lX/91HhvnMoOAz87eAIaXhKRcgz28itjJVREGeBCbOLeLnEK170YoNH1aE8od7Wo5ew6ZF1hUtkP
Q9e4Iu6TxvcjJ7EUzKmzCXIAjkQ8EBgwB2SFF3ZWL6ENnskHXiYYM/We+oD0cZ/71r3WVL7zroZr
CMMJCm78NP2SuBY2iiK1XQ9IBe8alyB/dF0p31oqIA/a1veNpQhEdyHQG6ks1SqySHkshTtc4LZF
A8+toVeKAubaxF9Um2qUZOTrkAgcTm6vu7uuJfUvqMVM0DZsilXSGME13DOTdTaV76JBupiBVOiF
DSsGlA2DZxQFsihRRfs0AdV14w4kSSLfZxNeEeHLhUtqbsI4hHlrzUYdmV0GWXniP45tw98DVEBv
IaX0BNSRu53ISCNUhCccKOlorybmPlko4eUTDloXKu6Q00vFW9cQFY1B1uYoK/QZj7U0xntBW/Hu
zZgDzjQOxSChzwrJ56Ux+fUf1s3LwLRv8bvbeGjYiKgbBbMYftv9CpCg+sgCJLZWH9yTPmVRb1de
SGiFzVkWOsxtbkcDDqG1sqvkJQPe4R7iBereattpTSZ11bua3gLFlnWhJnxONgxhY3nRYcCxi6y4
7htrU/IJNRAgdoEwkChQXUzUHTa2WYy3oMr5V7aGadZYOOVmPjzuVaODKc7M0g/zwOhDVJ6xmxIK
SWALeBA3qi0qzrRkT/UboC5izZ0NsDmWQC8pbQux1kgPXv80eauebiv982YWlEsAS4CGBUgj9qJF
Izwf0UYhKLpxsZVtk3OM5FOtDIBE5kaZhT9LBJaDGhZFrYkeCmPVOpF1TmT2xPPn9jEAHMDyw0ly
AcYphMkC0Qb+QTmvOFaxEL/vxpz4BB+fvwRDuq2nUXjD83PZo2a0tctdggrc94OceYmlgzqK86OP
so+PJvUeV4txpqN06vFAU0A+HlA7kL/mf//QpCao9sBGxPUAHb54T86p7X99OqTugOQGyAXOpNCF
+vx0fwyoQXlHD8B/GTu/2H4/NzPo45OQAbhFHx+/wJwgpbNJm+LxptwH3q6fdnrceOIcHuHcWyz2
ASqUaHsYih7K6W0ajvz1+7c49/gF3IHIViZoFNODVFsUuOmZL3xyktCahLIA2qCus/gGEPsqXS4d
/Hpz7YtwlKH9Xp3THT31DgCHz1rFSBu/6PcwaaVCZuh7F7DpDsYqhI3lz2dpVquYpS+Bc17SK3nW
lgWH/O3BRk2S26ui+iljDYvp4wDe57XqZtWUSWhmHTrah9qPmXkOPH1qkoCih+0EBV8XY30ewah7
isoTsQ+PqKOFLjtHbDj1fGh6zPZVM8592fDWgS84lZ170LgPEcV72jjzEeY5WGy4GZuBnw+c5Vfz
0k7YaKPayjv0+npKYkgv6E1zH5Q/3xGfhlkApowiE0ngYxiJ1kGc5Gfwgyd2BAE20QGBBYD5L5Ym
dYUSSJpWHoJm50oMsVNsbHSMGxRmvl+zXy8I6GUBoghsNBi7ICF8/uDKtWhfyAD5hj3x/eiUB/Qo
nBvZ9faZkU68EphfoBrNigTQIFqMlKToWRPhmwfLekcvK9IDQ8zIwW/ofj4SsGYzqHgGTZtfIDoc
ahRYfONBjSRAv1Q3/SWABuRZaI7KZOqzHwMLUeSAaARAvVh2EKP/PInor41Avin7kLartl+pc5ra
/2gyi0UNECkB6BW84RlU83mAhnpIXSqEIVaAwl1iOHlU8NwHXLhpr6ZiSgaw+iWcqNHsSWJjsDRQ
ELYXqsmqLyfLFzu0Hvm9BXRBmCCn3qDw5F0jdB33tBhNYzO6bndjoTt7TYdnuI1BsMvdCstR69xM
9KpswBDipvTKkDlZe2NOXrIaHNN4bXNh3WcZQs/v1+WJ1QKyKUg3cAsHWHopgRzAhsF0p4YefJyl
QX4cCQmHaYPS3vfjfIWfz6xWDIVOH2IArJvPUzsI8LA6btMD+tUh1bcdpBhQ6RpbFK3QAU+Gfddt
SLFDboja85nD6ivvB3g1LFIXFxPIFzjcP49O52JU6ZvsYN20ngNl3gQT/Cbth4BXkSEjq0P57Ywa
xNczGEsVyByQVzAwWZLLWOdWvjdIdkiTZMMMY333/ZSeeD4o1eAtzHZckJZbzKg3mjp3meTHutLX
pVVcUOun0sz40R9HmBfPh4iwKlTQQtqRHzu0WdXKcH8Mi8TzgSub8WWQpfQXX0U4sETqqODHLEOU
EJ2l952cIWi9u1hxwMotCWtBJzszhx7ewSIAxxQbiNv+D5/gwwCLA6llgy3HGgNIc90eTXLmgP36
+5GwwI8FWFvQz79oFJq9YrRCxewAVp+QEBX+cZyD5+MLQC53Th2XRABhJYaqNDMOhXdZWhvtn9l2
Xy89gFH/bbtZBxaaNZ/XDzEU/B8sRxz9aVcGx8xdl+PFT7/A5yEW8UE51I4JWIw4OkYMZlNxTtLl
xCf4Rz8FxQ0x7ZdNlkC0WDglvOdsc1dcVMmPd0AAKb9ZUGU2cfhy4fQ6zXUxGdmxfEsBbu5/voBA
MQfoEQcEzj5vMTuiLkhRj4E4UhTMSVg9/XzyPz5+kVWTvnGV1+PxRXnpd1eNd+bnz+vj83U8M+T/
7+cvTYxtdBZFb+P5VhdJDzAFEqJkjw56xP1zOoEn1ioqJ8B+A085S2AttvKQuW6aB0V59NyHquvD
Ae5m54hJXy/bWWH2/48xL7YP52ldtNBUQXh2NFZS87BfWXM5c/Xjj/JpkMW14LsleP8Mg1QUvmnZ
5VT++F7DW0CCCjxd0OUQai7eonbY0GZlecSBvprs8YLl3eZ/eIcPQyw+hm6ZWzKWl8fHdrwash9f
azCdgvoPxG0cXD7LY0nkfTMkaPoeCvGqqoiSM7HOiTMD7DNAswNMFOjri8+cV8AEDRVzD4MZ8x3Q
MT+enE+PX3xgYYDICrS/e+j5sIYGWCXGM/vu5AtAKRUqJIhbEN9//sI54e7UTxoT1ADy6MHLRp8Z
Yf6Ni50NBBHuNZhKoZy4zE8z1looyPreQTdrAN1csWb9+vtpOrHZ4OmBHBtlv3+7+vNLVAD2kApN
zwM0bSM7u66MS5k0Uf5j+wKoQaJiCRNPiDbOxMrP40gkCBzKkP4hyeQluyjORkknTsFPAywO8ZSk
aTOigX8Qf4EsVHzt8MjLQRU9s+mWQTLoFgCIQLYK9aE5+VmS43vLZq0cPOOoPMRjBLgDcmF0jx6Y
C123m4IxBt4LDYp0+/2X+kci+LAaZh4JckgkB5DCQta6rP6WilMrYQM9jgPgJmBlCjtMgIl4CKaR
bjj8pdG+qB65cvQ7K0j3ris3uCylZn+LwC0uSmY+SvhhrAvCgtCgE0GHtwcijRpILVTdQp5izFP/
PlU1LMw6kt5AoFfD4R1K+1Fx0dMIJBNdJ4AmDA+GXwKyINsVrOaDDYARcmN1FBhRABF3LfArcPYQ
AxDrRSDyPRCn6b0OnCNYnWb8/cQslvB/80JRMAXFEVouS43qhAR9kXo9PXLn8temKvfi1/cDLDb6
fwPY0BmFWcWJ8CNvWxWYZkePZp/EwNs3PTnzCudGWFwWLbyWiZ3iFeApYWzY//ACBPK1KNchfp0l
1j9vvrREGa1qLTzeNjY8S7dn4jN64hOAsgdepg2epPmF9kk1Rx3Nr+kRFl7Q/WRCXCeeJR8sVSW3
pgOVI8OZ4FpTsSxmUA2KHCGdKzSp0dbqtdeuPdo5F5II975oK7VByYD8dbW+YmNebE2ifRRnjCyu
M0Pugqm1NpljgB7gdQgHrRa4Or+V614BaNWDfQCwXTpEIwcrLgIAoA2l6Mw/NUSIw46BVjGNA70E
WumcNOmJz4jjAZNgoZyIpbK8czLQSFN3sI+U/A1eEvr4/TpcXAfzOsQHhKggCFP0Kz9HKuYHhc/o
ETXF0AYUYRguAAz/fpB/KuuLY2Ym5IDdA802dMoWL1FMnhpEkNhHb/TiKt+w9lew6VG9sZ8B0AMK
nFaxeJ8B725cjH9c6871nnsUyo3+TAi1VBz474Uda1bw9hARLjMvErQMEoqVfSRdddXU+Urb6a0F
v94+gTdROl1TBvQTxA5oZa1IVZ3ZlSdW9SzG9n/DL3Yl0EZdl3EM37cAVooQJB5DXib2dCYB/PKe
KD3PbEoCyaNZKmhJgp/aLnAYdu81aoU3BoRCXInDXEuxpnmdrXQmbmqf/xqMldWKW9PmZ16UzC2N
j98c0qz/aW2gZIhK5fKAEJoiR0dt7YZ0aPlWXWBFxABpIanksajN/AqeR9UuzYQ9l/PIDmtHAb2J
HShQ0XbMbefnSZT0wd9JZdDgLhIJEOEAxYSm11tA3c/FXoutgKImJgpJP+oVIPCiaPb5RGsLUWbF
UJd3ow2xArVt8m0CxML3W+HUIEjHoWY8X/jgxn0eJC/gfAbD8NkN872Qz0zD9eLp+yHmR3yY+H/v
8XGIxXv4AvjKwMUQkr+4lO/yYOOzIMLMFSRZd+m5AvvJ8VDLpyAQIDNZOrymxeSXxODlXW/A3m+y
IxvqeUYBr+H+RqZvRrb7/v0WJ+K/90NsT8Gjh9/TF43G0R4NsBZS2IqBzCTb2Bt/6Fn73wj/TD3+
ifosY2SD+dqlaQ1gMFsnxrv2flY6+fL8xSGQSVuoEuXuO1vQkAzvYjqz+U5NkY16q4X+EMonS/G2
TmWk6kwDBp80ajBL55qxp1YxoG4g1GO3UEibfF7FXJiWUUIv/U4EEet3hrGq6fb7r3xuiGVDIGGl
GSRw19S6XvmdvrO6+obX3pnQ+9QwyIegDGXN2g9LtUEuXW56VSfuYKwS5GutNsW5ttC5IRZbPu0C
MgSpFnd5P8mND+mmDUJZthLt2bD13FCLrV/PyK+hxv2N73br6fTaHXZTf//9l1lcYf9W75y9g8w7
f/ulCkTdAzXY9Ka4a8tVRreTG5pNxF6/H+TUCv44yJyafSjYSPS3/CQgAkyb4A/YZyMYMvrMtz81
Biq8AEUg+SHoA34eA4rKFng0WX4HmeAZoXtOjPjE18CNAmQNpK3+KfB8fn6D2w4sEi7vjPaXMSiE
+fcKpJIfT9SnQRZnydCkfpZYmYQL7QqYYmKcubBOTNKn5y8mKTWmRvsOXsKlWez096Jxz7zByWma
JYoQjfgQmVp8al4UfVEk/v8j7cp6JMWZ7S+yxL68ArlU1kpVV3dXv6DpzRgwBgNm+fX30CPNl0mh
RNV3RuqXkoj0Fg5HnDgH+o1TML6hFzTf2EvrBgBbwGMO+XZ/MQTXRO8SV5OIgTu8s8fq5LXirk7K
l+srsXIPuqg4/WdmnsmzLZsr5PnBnADhYxNYSnWYHAPRdBeM9MHS31j6dt3c6sKAR2FWSMMraZkM
LHE1Ck3HqHrWhq7rBUbzNwM6s7CYt0TYWt00moj10jv6YMXVnceGVuHgPlleFjD+9fqIVtcJT2II
fFgIXZdQroba6NBxKhFPRoYekOn32NeoTSVkI4CYN9QiQHIRqvxnZ3G1MGDvK7vuROzOPRKFoRzE
wCNaZQegyZXbkmeAjfjGe3Z9cJAptZH2nIFel7sDSZFaUQe7o0f2oz50yYl2G2HFlonFRcNqoVdo
nxSxD1y7c6KfsuqvzuqMt8OTFECmZdHaHhxlthLMWZn9XKpffv3Aqt31XbC6Omcm5uvn7BhVfAJe
okJ4J8QU5nbMWqBRnZ9p/lPPoo+bApIJVDoQSYRm1DyhZ6ZKkNxahUzKuEv90BDFfcIFWkL0Jigm
64vO0aB43eDaCiFusuZgAyzEy8enOWO4rRGa3gYelyxFt7JA83C+JeS2ZWZ5J8Bl66mLcRHjZyb6
wKx/2MYGn9LaMp0PZeEc+CTGWloebICNuzGqyC4gglYHrUZ3zvR8fd5WQg6IoP9v3hauldCJC1pg
QD7WxpKf7RHob0PskmrjCK05VQuU6fCXqDm+EyTUDA4lWI2K2CjtW2LSO7QFbJhYWxwkAAC6wP9g
b15MnEudMaOzrnvuC7RVPk7kc/dB7fg5RJulif+zsZgvqfckQUtRGfMhqmQA9ojr67E1hvnvZwfH
Hh0LTXH4Pp59QTOh+1MpdFlv+Om1VQeVC9L7Jp56QJleWlGmjj4OZ+CxPhgHYj2CbyMy+Q/xwbLO
v7MFHmpEgA7oXJZuoAFHAEiwcx4n5JnZN8lWLmZ1HA48DKiO/vjNy3GYvG98hvaqWJsObVEFXYp8
b3H4eX1N1sIPcEIBig6YNVKFiwsG2Uk6gNVAxGQqw7Q6dtM3s4Zkp4pck0ZWsxV4/qlFLa9RbDHA
TV2Q3r7LkQvTLUB2UIgYAqHTrYtsbJgRaUbaoJND5tXW0VHqFcUmsasMe9xR08l2aJzQAokG/ECv
kcEZTaT3DUZEyAxfnBKwRkXXp2Vtq0JlAZi1+Y33jnLRRa9BP7Y+XG75OTcqUEF+Nbq/uNvPbSz8
LZjMNaJrpIw1Iyb1IzpjQGixvz6O1eU9G8fiMKAGVFK0IYsYlFYn1+ifXXOamy9PdVZFyLrWEFnK
N5KlW3O3cCNcN1TRe5g7+ZW7D5JHqv4bCwCI4Y00ozOXzhBpw8nVax8hn+BhrW5S9b0c1V94K3ja
/4wshjFwb3LHMRGxKqvQIgwsKzJosk/XF2h1shDdAZeLkhEi8stT7qIRHiwVDhYIjc39dJgMN9Tx
pLluZe3aRfBlWsino6nCXXjerKrNrh9dxHgKvEngWBEH7stgrD+lxc/rpuZpWZ7vc1OzWztz8tlM
de10iPWG4XOvHsyNz6/NF1w78tQoec7CWpefd0u7cHOgrJB5Ke6oZ+z1nt6Q1PsYcvWPcwf1GKhd
5jbdd9KBblIjx6MmnE0LVASQoH8invf9+kytDAWpMCwHyNOREPmTiz+bKSlomRDTzeO8/VFku1rf
5+7GbM27Z7EYgG4iLkHjFZ5Hy+eDLzJiuzbJY6f63SfoX/RDn6CXvrwBMVKk+4/1lr7myq11YXHx
mshzvNFyrA2Wfwhy876macAnJ3S0cWNPr00fVOMdcGajWPHOCaRMcY2B7CduCQ+GbC9B5MS9jbBr
dTjWH9lCdFtiX19uN7DgppMrUyR76FebV4fcOWZNG+liSyFldTRAPDqzMDeA5/OxOtsMnaxL0Lhg
M1jkCxpPA9372tYbwfeqDTCWA76Joj2I6C5tUDBh0CnF2kCFdiKRmT5q/a/re3ptvuZ3OBCccy/D
MmniiJp50NAqkM2wQyixB5o+RBq4Lrpx4/Q4K47GhxCEB/VDFIoQ7F2OBuwyapKdLGLfYs1T7XTf
ap6UIrTNjAOlxclTUiaPAHvsSZyhR4AU9l4gLgHPAPjcgADnX1Hqy3d+OzVBXWUOno1T+ZUnIzv2
k5H/LpDM3/uT4d/njjRPCgwPoIwCT4ld2agfEKM9QmxliAHCKAPZ98MhJ1YW4Q2nYgkhiXvVE/Qb
a2BGEkVLbp1KJ6C8aEz/h1Z11gBiFK+LzK4zommq+9+tBTlasxr7XxK8GK+U29kPKoR/FGAYOtmC
k8hDZ/sBCJ3XTJUqEHSiR0ac6QCycGsPkgPQUJB0wqNUQfA5sfJjkbPyV2cCh0LACAZuGyB3wO64
1Yq2uuw4h5CW8fEGWi57k4HkD2rjOIv1AUINDwMJquxwfWutrjcon5BasmxggRaRqpgK1wSLUR5z
QD0etFLurn///RjAWYuxQ5BhFo5a9mE4Tk1Kq8EJBIXKL7An7FpZfOlT/Y4b7obrej8UYHYgYDM3
UGrAQSycpC3Q36GqHKYOSYc6yMYLaIndx+01Y4JQCZ1RFng7LA66EPoELiaUJziKhiBLbRC81BOK
OkLtwcl3omK4HaT2bUy8uyKfDujC/apl+cbPWJtQ1EbQmQHQoecvVQC0vIQWsotkPNp44oFlR03h
HW6L5ggexfD64r2Pc+cR/8+WcekMbMD3TJuZedxNci/AU+dMN/kEzXD57EnvPtty16sriIQMkAAG
gMbLixUk6a6F+B0zrJI9egDvlOF8eL9jSEheYFei1+OdKJ6eS7/1kACEWClcBf3V8C2Nk9VBzDKe
SC1iHMu8kkpJydrezOJp7zsnuQX1Xlt/IJV0uAUAOFBUvFwTSqQhbIVaHE+7x6Lwd3oGRgkG7gLp
uRvx2qqtGYo2X52oyixs9aC0z32oJMfZlPU3oIwb9tJthki5YDdL/brawKbM37sMrNDNiHc/HiDA
1KJ163JsuRoT3wcaIraMQ+6BqQvZq/31Lb22Oui9mTMYeBegq+DShNPV6Gt0BUwM1N1T16h2HVjW
Nh6h81cuBzKHT6DRRh8VnOsS8FEYvGzA8YSK2fgpU2ELFsI823B3721gshBn2sjPQtViyUksCt3K
wf+AUiZAihr/bNffvWmvoyREna3G9FVbsxgfyoDwfvYiS9+0gLjbbZoj1czVJwfpxtDGIxglLlDg
HsC15n6fktTecHWr2+HM6sL9+Ag89AStj3GbDsc5gggds9ND0FmLjblctQQ0FJQ/ZuzqMusE9qA8
bzKax7Z4K4cGRAfPhrOBt16xgS0NmnAL64VtvtjcPahpRpn6LGZ4Xk0q8ksjsrYS9ivb+8LI/Pez
gJfOYIksgxH+D1SSowz5iOvnZ3UUqNBiWWyMZhm6a6PQiqqrs7jq66httS/VWNwbtNvIRayNAz0x
QMI6SDW/QzQCCdw1DAjsmIPl5ZWwl+ujWP28AR8KADwyl0vkj2eoFkE1Pp+AaNk5GuCdum5gLVjA
63MuZANkP7dRXy4EiICbydAGFpsg+r0DlOoFMHy+l4g/wUiL8N0dxHdJbPse/CUKrLdtefJE4dxV
KtO3ICKrwwXAG6AKC7W85ROlJCOohAaLxYNBIjWo+7RPXq8PeCVU0OcH0NzaCBT48gSNvdTrkWDj
FeZn9JBEhWYd0uauzvxIB49xZW6s4No+xAMcEDEwgqNcvZjftHIKVbocV1Min7ktH/yaHduefr0+
rJUbcG68QSyFAsRKkSgZxq6tTBbLRB6p0r6lIgFAdYhZZ71dN7U6In9+c8GBoQq2GJHXsNIWzGOx
W0euBoDCQ9+E102s7oMzE/Pfz7xDPcf6GlrtY9XrIpqhW+AlLrb2/paVeaBnVuQgqUZrF44uPxrm
g90f/3+jmNfs7Pu8VVI0Hr4/gdbJ1IYnGyDkj5vAqgO2BbCIge7ASxONbSpwgSdwP+WOyyjbiHNW
rlOobCLJArA20I3LnlhqNvCvlof0V3s0nFvDe/FBMjfcuubHox04OeQmoLI6a64sxoHcZdYObZ7G
UF/aK9/fmWbxse7J+VUEE8i44fWIHMjyQgD2u0UDAEvj9BPIhz9IBfLu64u1LvyROZTh634Lyrq7
Rt9dX+glNPedgXmpzjaTrJqxsJv55+t1JCAZmDd6SLIRbR+QhUrBWsS74deo2ntqDa9VtZWuXLso
gEiCrCvQe2DxWKpcw+cX7djVNKa58WgrcDx+L9FuYhQgkG1ZEWamfShbaArqIMuj+kuu/8V5Pf8F
S+IkNNYntVXiFzSO9aSJ5FUx/+ORHBBqKPtgj6AnbAlTo45V9700aKz5dwO55zIe/Y0zteI+YQIt
zjpyfXDXC9+Wek7tFqZDY2bvGw5+qhPZ6ilcXytjRucDEAO6gAXUEizJeQf6DBqDhLZ8M1wFBrdR
V0fiteQOsG96sMD8Fgg3IWHvIy2V1uDidkdKbnIT4mLX9+7qiGdFQxdcDXO2+3Lr9pUwJPgc07jV
nwr+1a5/UbGRqF02Q83HAxKhSHGDVwt9cEs8GESAFSLjksXwtz9RS/yRUgtEd7/autvrDr/tSvkK
EjeITbToLro+vpV7BMlhxCyej8EhsrgcX+sBj27mXhp7ioXDl4mlG9fh6gSeGZhjmrOzT+SIvk20
q8TVdKfnkCRCtfBjTZD/zh+oOoCYANjtXbjcaX2ia02FQHOqdz2I4Hj96S9myQPTCdruUCNYBppe
3pVtQxSLadYnUDmCkjKYcrfAMqtrcWZlcbrazDLRaAYrmTICC9CSrjY2lnslgkTrNzoVkIxEJXv5
nvUrT/iu5AxJbvBDBgzcjS8ZOLVvpynNj2Olj48Q+jAi0x22MocrUR4uebDL4+mHvMCyXA9S08zv
LQTrpO5OztCeCm/6ZPTqlY7WxoZY3XNnphZ7LhkAQwUvOUIwt00C1aXVgyGmPvS0bGt7r64Zymwg
VoLU5Tts8GQLE0oeiPrd7lC+5O1GGLY2aWj4hCoZOqEQrSzcT8JyWvndxGI0JxZiePDMO73owrpx
NoKYLUPG5TE1tQnswx4MyeI16axb0jwDsY9Wii0UxdqEoYfVQLLadfDuXLj3ZMjarBQkjZPiII3j
uJEUWv08kieIkUC+8k4vbKRFzif0SQI18NC/JvVfXIAA7f5pXwVqaikcjbJRpWdjlcaQG0Eb40Sr
14Ha/Z0j0QZy3eesXoTQOgc/EI4q8gCLt0o1gm+1Gow0HhvShkkJyN6Q5/LBTdqhCsxMD1KWHgYH
khusU5GdQeikyjXnl9l3WwQzcwx7mWtD5yOQQnPREgkqc3GihtSp+g5yI3EHgvAIZY42TM2p2ute
6UWuq/gsu1JA28R/hTDWsOG11s4zrCKkAQRgRrVcbk60KYHhOPFo7AzerV4wiAIlUVocrk/46hFw
sabzPYgE3CKOTzl4zydVprEm2h9eJsAK7P/KaxTc2mYj87I6IA9oUktHmyMaVi4HJHAj272XpbGe
+2rX12P12EFS/dTX/ZZ025rHn/PYiC7g9rF4l6ZG0ql6ZNhFqdMNj00B7IxdP9mNM0YUXWj3ktZW
ZMp63HiyrG5fCNKClgBl4bk2dWnYJ8yptWxIgZYqn6rUjwo05rTFCC7AKmpRhixcqKa4jY+OGqON
wKO8T0bz4/hdD/Rdrju3bmjIpi0WNUuFV01VwfHgh2oBuEnoW7314l/bOGc2ls1BFYi3EsODjaE7
iF4FtlMFznhj9tmGS1hzbsCNoIUVCS0bhE+XU2qgK0jPSwMl6vzoWqHLXz5+AmYmCaCQcD+DB+jy
+0gxj3J0Mh4XqTo09VeURQO9/WxsMXStbX+wxzqgDQQXnmUvvAk1oNmlkpHHZjoFM+MhMNUEoJ6P
jwaPFHhQHQ/zd6KFtklL6ueKxxICQAZ4XG7A4mZt6f2tLf65lXnNzuJbsG/I0jR7HvdQDJK2jIrh
nyxNg5L8/IvhIFcCrC6EHt3l20tpVllyiO7FmRm5Mmx96FH9M7Z/42uRMZnfkciQvUubJEBASKdu
irjTuy7wJVQIzPZbZ+cbr561PQAbf/jKEIguy5AZG0x/AN19XE4NXnMmrQPTF4eJN6/X523VEZ1b
Wuw2wCWU9PWhiHUTPPJDDlUh764nfpAX9g1jTuRQbT9N3ssEku6qYBDb0DcO1trBndObOFozD8my
xkebrNFJMRWx67XfwGb9JNItBPSf/PLyikbBA6R3gGQBLre4JPXKhtIVK3ns1/Ynq56ifAL7dY3h
5SLEZQO8utWAnXO4MwEDygf/xEV2MzRbNAyrC4u3Bcq+6Bx4n2vJQIkBOgseC6OGhh6pI6hFpFED
DPD1hV01hFDkD54OEdLCW+U8Zwy95Th5Qw5WK5vRPbo0QayRdF6yYWt1AQFGBXhvDg2Wt2g+SdpC
zQ/I7ObgP7TFX0StKDP+9/nFFuWJm9jdgBtE6U7QQ6yk+3J9ruZb/t3mmPW3kYRCbX5ZOZBZ56jS
oDym1fTTrU6+ExJenszJ3vVNu7tubHVhQLcGihfgRN6hJ3SftoPuA4Hoeo/oNwm05rEAE+J1I/q6
FQRriGwgELxst2865heguSqhEqUVgS+mRzvxDtDZ21tU7S0G9cxgDKCaB2UqYyL3ItUfE5Eemw7U
99d/y9rsoowGKThkF9HMNf/UszuAJ0lPSx2N9B666P1Rf6sF1LhGPBZ2Q+3+7tKC/MUUoyDj/gF5
AlBkXlrMtB6cMyhmxCO5m0FFPvtqGf9cH9XazWbjDAP26ACXsHQoFSSDWjUg5je9g5Hv9HRv+Afz
gwq2f5I3c0YWcvfInoPg93IkLoXqQVFbPEYB8QBFwwPUVh6mYoudYS0MtpHiQnpoDkhd49IMS3SE
2r7PY66/+U4aJvSXBsGf1P3aOTzo9HFje645jHN7iwWyoJkG3TsPDgOiNfZvA/JU11dnzcBcEIAW
t4fi6nIHCIXzV9v5fE/fMHprP/3F52e+RoTPYM5cPoY499TMd5Ejbu4DB4QlVb1FUbc6gv+ZWKbE
kWuHFooHhG+ZtvxmHOriwUihfnp9IKvZVURL6HhDAQDOaPEAwmkfpSYBE7EZd9/GZGBHwggPbQus
GkOe5AcwH+kQ0ywSwHyYtS+7EeI413/FmrNC2hyl25kTHU0rl9uPqrorWkch2iFTCGDP13wajiXE
Lq+bWZvSmd/UQFwF8NUyZeBCElaf+NyYliThiHxAv5WV2LIw//3M1Y20KVP03Bcx4k8P7Bf2/m9G
ACoKxDDA22iL79tJ46WuIEU8efcFZDg3MoNreQwUtOf2YdTo39F/FaZQWVMhulXWnZe1gePaIaTI
AtwNKbnzMyO09Y0RrbnRc5MLB0cRajPhA+zbIjTxxBByeWOgimeq4/WpW40Azy0tNtlktYDz8RbP
Q+YeS5kfoRa563i275h96kGQEhQuPXmgFvBJ+6Usnaj0yKcuyTae/qt7BCEoAllcibibL/eISyEp
KnqE9tbQvPpFfwISfWOsaybQ4YDyEAI//LcwYdfEERUHTBQdWeknL+EJRArV8Pn6jK5dGmjQn8Mm
tNKj4elyIEoAMwP1xTwenCFK6auVIft6L+y71laBS56vW5u/tozRZhZnIHGAZwGB9aU1qk20GThQ
c6ZTgh1O+VB28m/SvLinuXnrg0py4wpZq8vOzJf/WVwcNp80qJ9nQLeNWXOvKp6GpSZPo5rQlcC7
26Gme6KcYJQKyqCuBV2pto+uD3p1Ic9+wiJ0Mvg4TWzi4NaQwWBGKd94Zq5/H5GojrqHDZTQ5aTa
ygQVkF7jHqPPRvEDEpUbk7jm2dGn8p8BY2GgzVuSSawa4yNEx0R5AyLoH6a1RbawPN0AFswElmDf
nks33jtomyZVjlwvOh+altg7Nuj1M5PDGKnMB7ElyN4fUL4po0aWbpClDqQkzH5fQbFUq9RPVnb5
xsot/BpaPYBZntPBwMkCKbsMes1MK2TBCxb31Chvqj5v712d2WHRgfJjYs6W2MeqPeBFYBG47Hel
EF9rOi6pyOI0jSo9kE5sQmbYvPnQfvx3VGdWFsuZGdU4iQ5WdP2nP7UBHkrXDSz2yzsDi1MuVTGg
1AsDMpkRxa+6epZqd93G8mD/MTJj7maFAcS77/LLjZ5KvxxQp+/H25yJB4uYB5dAk7XquscBUue6
nUQJS54QOQVN6b1e/wFrg/zDjQVKJvyYJRaubT0GoTjU8Iu0iygzD437WI1frxtZ2xDnRuajfxaK
uBnJTR3a8rExoiebZUE6QqOFxER9um5odTQoYft4N+PkLYO3zu59SJz6aSxr93vKxE+0ooBdTMXX
zSxum38XDeVfcDMhU/2uK0wvh16w0kzjjDE8SVKFpypEEJn+UhU9FEPM37X+wWfRH5sWMqTIJiPS
f9dugeURiChQiPCd7759zNgnzk6W9IPab4LezTc25tpMovSMRAfCO/D1zX8/W7JGmI1H+zqNe4ih
yk+Z/AwOyeuzuHD4/45oZowGS4yH+t/izs71vgZTO2pFkKz39Jcy+9jDaP6+i2cRpgvgspmM93II
pZ5Oow/V0ac6o4E+sypuhKgrA5ibHo257xEX1nK3FWXZEaOx/Cfe77S9u+Ub1j6PNz2aN+f42ljm
3nWvcked2v5ToR7u1AehGH9mByhOyGMZPgAzS/LOQTNLXROu/0RSUDl/QVr8+uqunHkPnU4AH+EC
QIfQwntmDsnMMe0Bo7KDJPsBbKXhB5J+LGiYR3FhZZ7Ds21K/YGVPVVwX0V5gOD1P67MN4DqK8sA
E6jrgysfkPglh6DSErw6QR0SOyNa88zkFhW46G/m6n8mFnPFadNW0wAT1DiZaMCzw7Q8tFuV4ZUj
jWrBHxYoUBPiYF/OlW+qqlZA5TzN5b3RfE7qm/rl+kBW5goQZHhfMLfiRCxTRLqXtJNEhfOpbUNL
HqEWef37K5vKn698VCHQSIJRXA4BvbhePrYaTpz4pZE+0PxTpYyw1z4WKmJbYcmB9AKGGy3zwDpf
2hkKz6aGpP7T9KPNH4vPnfqw64ABGylRvB+wJubCvVLbK6VNPe+ppHfspt5qrni/DnOn2iyGhsZy
PJ8XG0rHc6FCv4D3BPbf8d7eorl8t5OQsUDN8Y9AEARIlgndwSZeUrDaeOrErfXL6G91b3d9od8N
ABZ0PP1n0jVQgC9lByUZEknGxnqqZAqCEGjoTh97+prYR1jiuSEN2wkedjFFxFFeKjPdeuJFoPgN
9za26vtXAFYYx8ycW6tQoFteb7aiqimTanpKiy7iELPJ0gOohgPCTmU9Brn3wMaXXnuj9k4mx6Te
cFvvI8vZvgFtMeRSwbW5BCQpewIJEmfTk24/W9KI0sQOp+F2gio2CMwfpYxAX0s/GpRj381QUCS8
QY3zHoSpE3TRJ8bw5JS7Ejr07YaDWdl5+CpQPdjUK5KjXZERi3fV+KQVUdLdW82JpB8NGzAEXIrA
kSIVibL3IixJyt43Ews4+sL4qZss0smv63t7Weactx4sACSDoZj2O6Yyg0LJl9b9gM0tAzRHQk4s
xAOmbx/J9GT+cN7szNnZAw/Ghh6v216dP7ytQTgBgT5EFpeODfzCQhOsGp7Mzv+sRmQ3R+fFlFsc
9SvH1zQQdHkg4bEQrS7mkI+QewQGb3xqak1hoZi8KfJiS+J2kYb5M4/Y2siKYCvMyKvLwTCfk0Zl
ZHz6o3Lewhdpv7RsDG0NhC3j8/WZWx3SmbH5ajqLNBwK1fES1AZPaQPFZx5BPXbLY8y311la6d/x
zOlgXD1oeFiOR5d4cvjExub2X7wCivNOcejqt0rvA2mkIR9pwJu91mzE4avTOOMW0WwDnoMlpbDq
kRFAMXJ8SrsmCxzlfBqgHZY7IkSp89AU2pZnQg5gOVJ3DtwQlEMBCpf5UrNPVZCItvNpeiITpCua
JB9/g9napZBH1iVYNnOwtnqYYzYUD1Ne1hHJiiISNtoecmgRgympU+FQARfbOsm0QwZuBE0qRL+n
sitRI0LENvMv10eF7vWgMMvuhXYmJKi7Qh4ZN7wd7RvrwRp7PTZBrRi1hfLuxeCpY6HTz2bV9F+4
ZQ4/c5v7R5sy8jkfrZ/E7YsdBI6yZyfN+a4ZAMhy4eVD3e6xNl75vep0yEwDo1nxqBNdyYJ84Mlx
8iu+J7QVNzUbnCO1pArazpmi1gGbo8/GcVdrtnh1m5yFVp1ZYOAzVWzywQ5Mg5tRr0YIOKdVdd9N
wgeBj+Pvm6JzT4mCeLwuyiqCNCn4rf1MC3Su9Tu3nsX7VEuMvZEQEJzrdHx2Wcaee02yR98aeWBZ
9LfwNGQLbVk8FoONrhIkpMJEAxMRzcFmJoA1vedmbu0qnvvRYNp9VENjftfJ9h/0YmShZXM9kt6o
R/CpgIekPLkDkZz2wI1Se264dUeR+qmmXTeWw8nyE75jfu4EaSnpjUPb8WgiZEc5Rt9Tx50pHbyf
ts2niGWSBaDPoVGRMW2XaTamtM/Izu+a/CuUesTdYJcakhYQWwksZ3D1u5axZzSUmWHhDEmMzs/v
psj745irSmHqGx/y8sgPHInVpaiIpG/+KOFmh776qk/M68NWWLQLpZzeRpnZTVjqHn8kHukjwPKN
7+Dlbayo9wz/G/Oo9mYAcLgjvSRZSEbXfTVGo/yeuFz/5HuNuNM4dmNt+L+kVrZfJnNKA0zNCzbG
uEt4+4uTgbwkeTLdcTrm3zwuLO/GZHYb2W43OJFlMy/AXjTEEXmo36manOe+QVGcUb+PuDfSI2oD
KnSYcg5I46TPpZZ5VeDXWfcZOePmO6uYCjWSIu8ijf6fpEFdFQoUJErwtqdQgU9JqIbCvTfr/sUl
Q3orGRiJHiurowdWEdDeDiB2gN4IvRk4l+DUbK2d3sLLpvMmGW1XREM/PlWWUJhn9iM3x+xbSb3u
cYadBmhK1F8zFEWdmwRA/H1vVs7LmGDuAwc1RAAPuvSB6CX9VNTVN8Ot+JemMt7yBAifsR+rUFkT
JOV70uxzrNJEBnuPRRoeMbf+F3NsjRBCbHrELNFGkNMUe+ibeZHItTeIrNt2NLYNNM5YV4WIifGP
BMcpLVr/MxjZWKB3vIw0dKDt3EFrvlGczCr0XU7vrbrtMNC5cub16Gv57mbfFbwwyL8DZf6ihT0F
Nug1Ir3nHRa5mktsXRE4jZsddJ41odf7KpqcRER262f7drSKsARvS4hnjL43laxvTOFbUU5T97Wx
Mu2kWELDgo40LBvTAgOd5wf9lBRBRQctnOoG5EPMlSfZ9STMCifL4QkbaPmynh1A2F5/aZRFvjuo
XwaTlbGIu5UKDVaAFyZl/WEqPI6iVmkFOMNayOyMh0bTQWWxZlbzgoahJjQS5h14IUUoO3f4rRAc
3Eo8Yr53ghU3ppHagd+KnELuhrfhCPnxIxyPFgo77dHmqvTPmVk2IkQ1qbvjrE6/2wR3T8DwnArN
TE4HXzrqZGa1fah64u76QldfjC7v2nDwKj0iSrUHOvbesbJTK6pFpl4geuEFWS7zTwZv2UEylLkV
iPZvFRBc8ZB0Fdw4GY4oLXthpnfaQ5dn9r4gAMdzxxnjrGi6qGs9KLCWkxN1Xi6eFGmdEwEd6rHt
yLSjlZN/bWjPj9k46uHQ2CVAsJp7OzIhTk6TaEGCCgKAKvUkfjVmAWc3FllEtDa29aEMs8SPKdGT
CKLpPyG2xgLWl8AxFsUX5Hg5mHQIlGITp40Ut9heIy68hl9OD3nfsoB4Qg/yusbF0Ezsvqm9JsS7
SAVGgQYP0ebgJrSSctcUokIVtLGzk6wN/Cb8qDuVtd2etXl3PxmND6YeT+5MiOPtwGUzhlAlEFFq
j9aRUk3fJwBb7oDpQ5BE9e4bbt9iN6YZ200D3kIuqaxwYCTbVTn2tBKWcyMBDA0Hx4IcEgFhfwrM
0H2tuiJ0ZOmHjW/9LnxnepEelc9VVvFDY8Ks20l77yVaGfg0Hz6XbeFGdd9OASgitIckRV3a7DLt
JveT9lCRptql8Honv2X9ruDK2Uug6vcNHP+NnOlJiMydGwsiSy8d7/qQNEBgIXON9uAKe6fJXWPn
psqJJg5JHDKiwyXsK6joDGZDIwCdACNMWuuuGD2CFnf8YyduGY4pcEi+gC4E7+E0RpLLk+MP+i6r
y/y5ydDFZjZ19SxFUYHzY+pea4nylz56ViwbHT+6lMVOEdX+k3djGgzeWAe+DrXazG77Q9kZFB2z
mKzA8Gm5s4umDPLKL28KIwE81BT1bVXiTWaOPjtKbGIcada+WOhP/5E5XRYp6aqjwfw+SAyQkGVT
91PYZhNAjysLDB3bbMiFfosjm4RIGBr7ys3TA/jE4LtbbzoCgY9DBkx+lJWtGQ68ngJzKqybtiTq
AUG8Y51QAxr7IM2SbG82zkue0eo0qK7eiVbDnnUmdLAnAmSZneacKmqqfc1tN/CUwe8ndBmGTlO5
ERE2hwAXoisw/GqhOVQIIWn5lpcawMPWZN0gO5Xsa+Bh9r1ndYGmFV4wlk4D4E0HDFhl+7tqcHzo
vjo/vEn9kGhuelMq0RGKMri8ztAOUokMNSWI0I2sAt2crKzbbEzpfUNSdjDzTnzOJ5KEht21h7wo
zZA3voxqyrJIg3LW3taEPJSQWrpDVIA9OKJHcehSbQ/mIn8HFZ64o6lvB+DlYWFRS/vAEgHdMIG2
zWicLxuwgmFNxwExxJBbz4OFgr2VE2gNAExHQkuhUbU2VB8lTj7skqZhx7JJu6cpK5KjaLrmgU+Q
FSKydR5wjsbdkFH6KJpce5ClSEFZa5B9ppMeIHXUDUfoQLkBL7QsQjqj2md5m7RR17ndywjOnsIW
YWHajzXiy53epf0Xx2P/R9p59biNLVv4FxFgDq+kUge3KLfbdvuF8Dgw58xffz/64J5pUYKI9sEA
HgyMYWmn2rWr1lrVjU6OjNg3xRhrVyrb+KdaNPFXa9L9rRZZ06YXgx+xFEu2J/SJQwyiOFlpKU7d
EcoCoJMP6OpYu6byxC0198Auu9rYaJM5bJs2HBwvhcHZFaq/iwQEVtAWUw+W1DbbRJDYdDzZbKnL
X8fcgv0yWOnRhFa2UbKAgrk6jaiyFKY9kD/Z+moubANpDLe65gei00uFrO3VbJy6HQL/BWreg2er
gf/Fn1RoAU1TvRJGBNpWpczoBmrUPWp0u0ruIysqCoJZ2n5R5Gw3kYqkmlZZ9ZPlGz/7Ku7tImfT
q14R7IZ2ICgFwnnwrJ5rJ+UaDJNc345R19xB8mqf+xwoneHn2asiJ8YjpYzmk9EIyX1d55OrC36o
2zEaw/lD5U+aSHnOK52orifJASkXHesBhxDI0+C0pEW4UuhuhLZKA5tai90ayaSPRGbItXlFsgtI
qD5mQ2e+tFLiFU7UF+39MPgo5TSe2Jc26i/hL2QeWlcVIBQkvhE/NGUHwTHq/NDuzXhwGug/TkmE
t/fyRthZ1Yh70ELdQZnL3Eyy1B+SvAwOudXXGzU2vjXshQ9eUTTIV3np5wE9oMcuyGmoms75orEL
X4KoHXeDouebdjIVFLtL8ZMpF6Er+0KInl0Y8Bwq270yZuZW9rv8pUtKXuFTmjlWEc9BT2vQLUmz
7oNmyra5X3wR6qreZpGePmZRWzzQW7L5wIvH585XyqOWVMOzoZf+nVhFbJVaie9KLfrN/xVtgl5p
aUTI2dSCsdtbNPG+47lVumVREtlXkkkvKbX3tkHsd24y5oIt9Ea0VeQmsVOVJ0YKdu1F8TR5p1ea
eLQ42J8aUc+3QeClmyzqg00opkjfDWX3IMZTthv1bvwYqmnzUQWrjftUJTvr23pXxZ5jRuYdHMbP
sacKmzaimZQv97ETpVn3JA+8lWrcoQMpoN7JcqLu5jbyjlKL/T7QOmnjNdkvL65anEVX3udVKD3l
shk5iVhvBh1Fy2rqO9p+mc2jIgXN9ySrAeqGpfIBiV0ToFAmbWLQ41zVQ3wfiHns+E1QACoX94Ek
2IjkFrYwydN9T8Fv23hReS9Yrb9TNA/9baCjHykNAKcCrr4Zmip9mIEYu6SIfMecevNRKqJ4U0SW
tev0kGsduYlPqpT9jMLGPIoKbk63CsKWvhQo6irJ3eiH5ne5klIK2l67kZuqOepppj5ImdXcG634
SzdyHHRbSffRoKDRPkSqTUIu2U0aLT8DKi2OlTWqrVX5uNXbNkRP0dS3wjBIe18TWztMzOi3Krfk
/hVfOJZ6HN2HeZvuYr8XHeqBwbbuo8nGhQvbuuJiCLU6A7HaEIRatLCEXFa5uaRNB2FUTTuIC3OD
0qfgxFaQ3NGOXnsYzKCwvb4IbADrxWtTIoMAgdm7m2RYdJOYTPeWPMbf6cym78xKGh4Rt/89RnHy
oioCc6nFn3urFnZ56/1o6zp9rpSocEEv0s1ykGU3l43OJhz1t52sZ3sCcd+ZdVw35Ef6DYQoxZZY
n7s2FOguqZfCfesj6WeTORGfRLKUTtv0zSaRsqdA6qU7D/7a1rdG4ag2JCX0SM0fyEDnHzo16k9p
KAwvWiM9T01KK89CTK1nz1KPSicKL0jVSLQNTHJE/CIrcIO4f7WCYPiQQ/VwItX7bWVx+wDzb7iX
uzK7U7mynDAYejun6ZlCR8J+lvxMaydncgTMt6Jxp3t+v4mjiLYSWVQ4WSiadl9XvuOFWvGglJK4
7zLRdMrC7HZp4MVOqWifFYo/hylMst9IoGn2NDbzkytItrHmdzzFqvKoN6gCNbI1aXZeSNNHnYZy
d3orRQ4Rr7g3jPR3lcTWoZPLeDP4OnFZWCsPJZrOu1SQHoOiTx3TL0S3VLp5Co3xrrEEa4O83/cU
vsI+4fG1i6qkJamgxE4ikYDKMoGImxeYdg+mYXjJQZvtvEnkRTlE6ddYEKovoFb1e52zsaemV9p5
aXVHgXjKDmPP35hlSXqrS6UDLdanJ67U0u7CVD+VIc3meLl6D7Fpytu0GISD2hhJafdyHRBdGMFO
9KucMCBp7LBIrW1G8tP22/KXGbalnXDEDwJ5pi1NMFBZGCphOxVFcSJgnmwBRJJdiuwo39J6W64G
6YMJj+ExSKvw8zszpXNyz/pD8JekGfB/nimthl7XJsucXPDOuvw45St50mvJw7kLAl+GnYxu3fn3
s9qvdSAzk9u0T0N0F8grNYaV76uLImNPy0xTCvm+dUw8Z1iDOV+k4Jkei7oT4mrwiy4IKoNhcscN
3uT2eUKm8F4Rd2O0hnW7Noa3RhYFzFpLtV7vMBIHTizYa2J7a59fLIEFaKweGj5vkHLMT6X/+v4t
ZM0FHhDt0gySPl/i0ShHPSb75Kb1N7dWvr/769AYIHmhGGrOtMbzr3tV3whVp4su4pHfZNJDZMDe
W12Ewzun8SmyUEvGyrkJWkz3cVEXmuuJ6ZESEHn1Ufl9exhXNhI2wCRQX+EtsuSYUkGwFNCCmovE
tlS7VUam4tNtEzo/86wiMQ9DgWKKphioKnP++zdFj1bNVZq85prbckei0vSsJR05+uSbAbd1peZ+
CaqaBUFm2gdkRpJvC7cxkmgspyLTuCCHQ5x295PXnmCMfpJr/4c4tqQj39vAdmZaz8BIBLGxCXfm
fHhiIQxmpJaam/uRndwH/s/b0zcfg+X0UR7njAMTAq6w2AWJHBPPZJ7hytnPifZ94WiTS7UHDr4o
kQVak4hZMijALczd5ZFznavys/jP+YC0wrKSLBB1N+sMaVvKHjxuvbrXPNLDebCNw46UbfZpUIRt
nxWec3u4V7wCUCJe70wq+I9l0Z6sbiPonGcXiIYz9veR/s52KP8Z3xsLC7/QcacHfSTrrg9qKWVL
Gn+x4dEhm6tTtEEFPXE+gTnBskk2iR1BY2dqLL1KBQdxfr99Z/O6udgH7YPp+tN4hZr5uaVRIu7v
jVZxa1JowWgL5HFvL8c1BAIcQkrYoJENGIuL3QC9sxKbspLdiZKZ3+7TzM2q3oZUOBXlTkvrL0KT
fhU9dV9b2T4gn6cOv27/hostQakbNw76Doiroi1jgVgsNZ6x1ujCpHHiIH2clHqlnHjVBO1rYNvD
hAdLeD6RBW8xcgnK6PZ18VusvHsjNfe3R3HhBudRvDGxKGeDNIr8pJJHN26+SxmqRdlxyBI7eCel
5j8F4Dd2Frc27w/TzD3sQB/n6RwSeK842WuTRfg8d5WUqFItpX0CgA8IPYRYmFOBPhx7mN2rbIUr
hWw0izlGs5Ib9+zSr46lWpap3LtVbfgZWDN6WZdDZfLit+razoKgPCRRnjyMgxy+5Hpo7pQ+++f2
ol0payNNNgtJwCeTUUI53xep4GcRrHWgDuRADFiepkzgq0a2ItVOF7+z+8m8dqqClZmz+IfXdW4O
2rhstLrSuxr6w0idDy2t2sjh1+0XdU2H7OJemW0BHoMmYbIxlwfbqGiNIOVD7w6D+FnW/F2l65Wt
UagizBgjW+uzTagnP6RprX3bVctw48FkEb1ewIJ7VSkqCJq929IgvG8NmnpKjp7deagddae6zxxP
KLe3F/IiMGC0kChmQBEtsC7oBEGn6ZSVzN5VkYbaZGP6pKNSHuQIFJoNnBecGe2j5Xeqvf9ZUA2Z
KLw06ttso/MFVeu6RenCQk+TOyDV94Hs25Eg866VNvxn/s7+bn/szcCcmfhN+LOMtRJr4CVtKOxX
2GcpWcE1TN1FvMg8gvKn2DbDG6monw+IgpWWtV3O2edRbVoIXzQkjpt3RwGzGeps3P/gfxHLOzfD
EQBuIdeDO6nGZpi0IyLzd7d3xBUvhgn8F6DxmVS78MfBKFDjqLrBjYu8PY0mmWTeI/7zbSvX9h2i
y9Q2Ud8HjbOwklpepWlCPrhsSUqgB62a62n3Rds6rXYYutfb5q5cMupbcwvn37RjN4ZeObhSAIRj
+GXKn0ZL303Rj9t25vk/C0pZHyQSAZ4SY0sX5LVWLKzA17LBJbX1UfMKnPD4GhXqZ6OW6HcWOlZn
PKVgqp3bdi+D09mwiko21wIE7uWBypMuSegIPLohnSUlTyATVG41rSZT97O0XnJiU1/5R13jCV3b
9jABCLWgA1ziIAXB0po6lIAkTi8Srxat+l2sKb5cC7VoC8BWBGnJll8iYnUxpH7ZT4Pri0cNDyzX
oSMkx9bTndCobWk66dlBET8E8m+hv3s/FwpXjFfmT5XHMvJz52dO7fMqUUJRdssMhVaSvn4YHG4v
35Uzd2ZinuY3T0GzKee89SS7ZlrDOdwL8um2gSv39ZmBRRxXqUrSagFjkCJKR8ouaO96eNFR9NrK
K6HB1bEoErrcXGM8zxYuCgU9WYmoDLqG/kP3vq/hElc+Ly8SSENsTeaYJXzeLuTInpK19MuVLQ3J
lbfD7P94RiwC+7BTKWPBH3etCuhwObbSSwlK6D7uJW2FYCHN31q4C4NOzsTw6HegEbawNeZ1Nkm5
OAHpt2wpfFWVx0kId0H+WQ1+mtNcMysPJsA2dSWFcsX9nhmWzzdcpMWKP2jt5FaR/wyseBsoX7ze
beSa5nKHNll5RlxzT9iDvsDGABG+ZOIVAuJQZVJPbiH7/+ix+E9BMwwqWZQeAt8Oo2wPWfvH5JWP
Sgfe5fbmv7Jl5g4pZIxgEtGrZ7EjW6vQzLQFgynDlkH+bOVuWfn8Ui6sy+JwDGQ+T9aAlPS2MX//
xe8n5Oe9CSKXx+b5Yvl1WEdm345u6tMzdhCJuH1zTUhm/shyK0KY+H8jyuJcNZ0YiVZfAlT1MACQ
+WMWay9k7X8OAeUOUXwVrCmyM3PY3x7dtfOGYAx5PJ01ulDwqCqKB5IXAaWvv+rE2M2eYuptE1du
/1mT5r8m5hV8417VWteHrk4nNzQ26vdKQmf9UGsre/zqNoCIj+NA8Iko89xILaWyUk8YUaaNNtJU
fGWerg/i3+8vjqw3CmKhoVvk9sWus/a+tOtRdF/L2l1fjX+tKItRNObYZh1WlHIrKnb4VVkbx1UL
fwLYufXORWY110e44sGf9z7w9cQMviVy/SRV2vb2oq/YWepimUFQq1M5jq7GO25AvM+njm1rQe3+
jR3ebECtjUthFS+rwfe1wPG1/EMGcLp2AajcNnF1a5n/mlhEr5ZfGciKYsIH6VTHua2ttWa7urkI
GyHUyxYR7GLzCgAf8jrSScIQPma9DGZH39Blu5ervxgLjphUqkwHQxza+QaL4USPo6BSPCF9CvRu
5fPXVv3t5xfvioRHq5UCawVvb2zkXx2AXPUvvMkscsUsEd5QhDgfATK0SjhGuegG5SYsHP8OCIq+
9i6/tuRzaYBEJg2q4b+eGzE6YYrymjqZOYFREpvCjkzt5fa2urboZN5gXpKOJd2wmCsz8bzQl3zR
NY1+a0XVIfJyO7SkrRntblu6NhpufqJ48lYWz6Pz0YCeJQEhjJS0KrPbS/Ss2vjkG1fkZK9ZQW0F
Oq9Be9mLfmsirah1ISSa6uudsAWAdHsQ16aLtZA0GNXUXpdKD3oKOMKbtMkdFYCjfukkhrFt84Pe
rISF1/YwSRkaifKMNKk0nc+WXGeaStecwaWkb3fx9wyET5auPDlWjCzdI/jjWmmL2UiOXnL5pVNJ
iqylK64a4dk0s7FoX7vcYcTqWUeoMrAilZMKv7Fll2u0tavLToBH4pXU6wXtSiZfF8HUG1wTkPB9
PRXy3vPb37cXfz4Ly/CI1fivkcUO9krDayudh24ak3osXzNAB4XyyspY+d+Yon6KgCX1s4sHSK92
qTUZwP6jYaTrmVg9WIJ06vLpAy1OXyow0LeHdnX+LBhjKPygQ7Z0NUVSqVVcqjCjtMI2JR6GyopT
vnpy/rWwVAaOyQLWkPFH1zL2kbCZkPIBGLgWgElXdxu5vVm0lVh7qc7t0ea7aFQmLgtGdJXND70+
2klSf/GrpHnw2hIkDQUTMsep+VVoaUOfAoGw02Ew963VQq/pNpGRtiuB27W3FhJbMx6B3AyKDOfH
uaN7Xiy0lAWKtPonlcIPWtEGjmA0odNQDrMtGl/syyx9/zscWbx/zS527OgXPSibYHQrrXeAJW5X
WXt/tHaXh0KbaZbsG0p6f159b+JqwwpbK4Bnw8i8nownQLVsNNMdwbb+II5S/UCzCOsJ5DtUixB8
zJAJ6TZKY8jxdHTc+3JeOkKrRq+3d/S1jTCzZKmqz+/4ZSFGmxC4pBkBJ6h/CL625UYMtn9hAWUH
RErQ1CbTd76mYQClLURVxpUAocZmBdD3Ja/X0CzXzg2NQzXyXpD54DqfWylNkOSdhY9OBmmTTc09
yd66gW/xzqYUc3qcXMe/hhZ7xTezrOkiDHkjwA0x34CNOg7pgKCMpX65PXXXjsMsdEyOkvQQsv7n
g+pDf8JfU1LMBOGD3NP9yBL2aMOdSom6UdJHX0Qx/Hbb5rWJnNcJGivMhIu0uV92gWdWUCIT75ir
6JOKNqrk9FG/beYa+Ziw5b92lpeqaI2RXI1EbTFNS3OISDWINIteymL82UgelJwMCwc+uu8S8a5o
1jSHr03tW/OLKD4dS88DRDe5oFbr0ammL3l9L2mbVLZFYyV+uHZrcB8ymdztcFsXezOMhzLUW5mH
YoX2SKE2Ni/HcGVCrw6IShyq9QB9wCud7xUzCo3c8lk33l7dXhGE6VEpfc/xlIb0UZwY20jt4+c6
DdZUQ65aJnAh1LP4YxnkKwksO1VjKqv6UMmNU1E3mORPoaTSadeVjJXQ9Up4QaRvUN+kHDY/K84H
Ws1CUa0H5ksTTjzu03FXVA/Mq/5u8Q1zbkRMJAYfeRbWWZw+tdGHGr0E0YX14EzVT2gQTfD59jG4
sjWgWbMtkBIAM7DswFWL0hiPIJHdfPrkTTutv/uL78N/n0N9XpJLFeci91OpG0rJrWkFMtqlaf9v
35+9yZtrTawmP2uVRHJlK3JiabDpmfAXFlBsxA0S5nNDLSyQ/0iTURFdMYhtmse/t73M7NBN9OFQ
xqAV31w0OTdQmHWfpoohueaHMVJsAebT7RHMH1hc/WzV+dPc/XMr23MDjdgltad2sqsmsbFprfTO
izTYuu2DMmiHSmtip+qtCS5k/PW25Su+HN0jUGVzhY2S9WJodCEWM2GGR05QEXpH/yxY2y77+DdG
wJXRVZmK07IIqsSeFBlDILqJ2NJnZRzvWk/0nMCaXnQlXQkQr44I0Wf6c3AsL15Jam/JggiyzG1r
/SNS7s8zk9AW0ug4mmtKC1f8GkXwf23Nf/9mbws1zFZ5iHnzd9+S5JtUnWicA04ExYoUrbPbs3gl
DqPVIAlrVIm4d5dKOYqRmUZlgDTtSiA3smyjUW53wTubT/3Z7JTmQLMiGDe3kD8fkww3xPAmiguZ
0jiWBbH8/aldkgo08AUOMvuzxWavfBUuPELg7swV0B6iYa07zTWP+dbAwuMo+gSsoFEmVy13en/f
/Hr/OvCww9MwRQZ6YecTNFS90YweJa3odRTvTcX11nq/XB0AqoASe5gS9DL5bRl9QF8z6klm+rPI
bC1Z65d1eUEi5kJH61mwmH8vfb4ke0mEpJBx1EKoAv69b30NoXIrwbAZ3q1tB8gIYyj3qujtXHjn
PIMrKYWjfsyl+/Ah9N69m84/vziCYY/KxpTx+ezRhMq9FjNdKZfPSvVk2UCgUWxbXi5WMeqwvhvt
CL0nqNCPmI6t78OsvpO0u0IWN3rzU5q508KDBLFUGj69d7ed21+MzxrHHPpcrx0F66WE21yF920q
vdu1YATEzVzXA7+0BDR3Vp+VU8wgpfBj2ULPTO3YON0eyB+o1/klN6Mq4WaBxyLSWELB8gmwRUQI
fCQ3X+6qLtV7cH2K9hy0YfSFWYb+mqcfrbFuPreFrBCIFmFgC4nkOVNSQMRvrPphkI3qCWAt1cfJ
i8IvrdCa+0Yd2gc1DHy3ydr0bor8dK/5VbwvFCBu4gjiAKK43BwIRepxo2XjcD8QOx58Xvx2DR7i
jkaxyfeuDP0TlaeBWr4pfUFPXfjijxqKiWNQuF2AZGZbTYnt6QlkBX+K7Yye3/RMGo1NH7dStufi
6aC3TcVTBNcRKLOqvAyR9dzkze+wF2RbCMQExtwUNtOOPFhwV42j/5qjCP1QjWZ7RzfUEKxTV+q/
B7BkvxJ5FDa3V+LyIplzDCJOngwf+r+LO9/IYFuJqcZql8cE1ihk7ncLQnLo35hYPt2U2quyoMCE
tWtj6FK72yO45r/IR8zNzmi3fRFQ5DkzObS+fhTFfhcKh6n8VaSNrXr3PizE27YunfE8lH9tLQ7g
UDZq4lfYGjtz7yPbpMsr77IrFkBIIL1Gno0gcFkuknI/U0pu/qPU7YqttiakdRkQERXj5WcThA9L
VUjDL0gX+hJtU4bnlidQqc0on4O6lsW5Ngz0V4lgkaCclRXP78U6Cv1SkDrzGIrfuofM/Hp7Ha4N
g3HAPiZSvmz1SXpfKALf0o8Seq+nwZyQ70Cy/dOUKP2T1onJitaULPN7z/0V/Y64HIFygq4Hb3E+
Hq9t/W5KqgyUVFme+mK8k0wY0tsqjCfUi0wR9abs1RSLeNtPcf1kNGgoRVkW2F6DTJkYki6ozdp6
znFR5tbUk3I3VmrG5JuGoxRy/J2OC/Jplj5wciFvP92esMtjPnt0ZLJAIcxVlsXv9xOp6YR0So+I
Boiztnyt2NW7iys04cOpk08gWgRycD5HAbG2CqEzOhpi6UwA5Wp9QE1ic3sklztrtkIuhnjoSriS
VUEuR60RHYXuQbICp5/e7xKxQEhK4Q4KwgWjJ/D9cVDFLD4qqWhrBsR/sbX74ff7x6FoSC2CbZ3f
lMvIMR81ind5chxDJz+Na7rL84IuNiwH5N/Pz9P45jUSSU0f9Bqf97TXKdwKzSNiGqey2UfNXirf
7RZV2scS0eG1SFwtV55qijGKA7tLzpIPBuRuhNjeO1to2BrkmynbIlS/JKYhtWlEZpPXx0Km49c+
zw+3vz/7o/Pp4vs8QSygiEB0l+cjVMUgtJSoPkpyHX3oRDP4JApdcB9revWoel1/pwiiYQ9Bv8Yf
u9zPs+W5XK/TQOBCczBQC7lOmrI+Nj+7xI5ebo9r7esLPyyOMeocUVUfyyh09Oau+4t8CKUQeCaE
DzTh5M/zjWbFCRoWuLzjgF7BaEfKWjx6bQi4LFaFbCEztTgoii+pmaSy9GP1JHiPorK6AvMrdrH4
9H7SyA/Q0ZdtvBiC1MpoLpi+fGywtfWzXnO8CjUmR0xSwzr4Uxt+4p2XO/B3VacQeGU4VtOVvLo9
Op/iGzThe+5Z9EwUvcrhZL+wYySayPqdCG1Eb3cCddRT3MnmJsgDc1daiYAYxJhsqDhEzqDIz37f
aE+mpwmHKMhA7qHVPr0Mlj7qtpTL/qGGF1KgJGcgpZhH00Mvl/1L2nCH93rYAy2pBUNw6kocN1lV
GO9+Wc1OV8ercwsaFwKpMmeBniGBfAzkTamgHf9uD3L+/fn+feOuwqro61qfl2B8TtUvqvb99jm4
DBLPv7/YRE0nRVmqCtKxT0LR7aum/iCBmEB0UewUyOqBHD4hLF6+222xoWjYxi1CF54LPq1YBnI7
NmPpttOdEX0yy5Ur9/JsnH9/MW2lWbVe0fL9DrquhPsYVvziFXgpFjjWxDBztmmZHagDf+gHFLiB
N39MQGdoA8J5yDgkKL4JH8ogoQPk65ilm9vr9Qds/OZMkiCg7R6G6QhtIYS/PJNF7Ke+hEjIyZMC
9AdSGlEXI6KAeaiPgj14Y/8kxbm5LVvxNeri1FE9/SQGEb9H6QBio3lwV9KlYpNm5jNv0HijtD6q
Z+nUPHR++2Ik6Jbd/s3LGtXFb56j1jebWEJGQpNSLTsVaoGClvDFaoIHr5S+0Kp4Vymdk9HB1VKH
g5lqjyCCnHaS727/hsWGuPgJixhstLyYRhVMmzi9CsK9gjDf/2ZgcaFoXTCIwTzG9jNKWmW88vlF
nPqf308QyYN03gDLuiyXQNoUqLSc8jJDtelDkX5ssfMXY3hjZJ7EN+tURXRRDEWMoCM46rBYVzbv
2iAW90mI0l2dzIOYVf2mzYha4Vqj5oU/u5inxVZDidM0o17MTmn/LWrvVKnctuWjGuQ7WVjDFS7T
XhfGFpvKBEYhW5XCeMZvtfDgaQXiDJ8zcrVp85JbRyRgd7X6uxONXZh/jfzd7eWax3LhCt4s12LL
DXKuJqKH+V6zDQUG5n0Sb6Z+xZVetTInJSELoGW8jDD7JPfKpDez05Q4dGmTin3cEv1vb4/l6tYA
0MoNSs74ggKme4JPsoLjU6dbWdpZ5S5f00W+6gLemFhM1zTlaNSZenZCnjPuXi1j5S18baLMGfTN
jTZH+4unJJJDdRlIdU67w6M67EH+DPsqWrk4r+1vpFgUqhs85unIdH5EETPyqSAxiMI8dtODJ8Oo
yT8n/qcBmZ7bSzLPx3J7UUOhPGTOSZfl40VtZSVTYys/GUgt+rnP9fbJ7+/r8UfeHFJtBS/x55df
mNPhS1DtQIBuqa9fTmQMfJXdnHhNZ+t9gbJqlGnVgd9W2MmA5mCgtbEzkTxAvsysNwAZ+33ao4Tj
CUJysJB5QfOQK8Xs0+BeV9pkF2tm4oB3SxwhKBCba8Wy+FQXWv8s0WR1i6Kw8VRrZfZRrMtPWlTG
W7Vu/tHGpP1Egy3jU6br0SaTzeFukEIDhdU6K+0yN9FOQ7L3RxVGDZ3bSm8/6h40qoYsQlVM2SfI
0vVaPeJy/5oz8oEthjwnRehFqKYg/emPFTXubPjspa9gQ1fc/+UZPDewcP+AR8xiCjFgjnvUZjYo
NIrNWvOy60a4yMDlkkLQF5EZSmjppDeW6I5qtimnxpmEj2q9ctFcHkXwDOCw5hZp8G+XVUBaPOmN
LLTliVVxFP3DmL3U1oun5itH5HJJZImMJPpjwAIAAc6DfXNhinITdAKb4JSbTqo7Y7fy/cvJOv/+
PM43358KowmGjO/PiXxzZw1bK1uBgVwdAg8YHBdd56k8nJsYNLoQCpYXnoLG2NRwwoJ8xS9eGwSt
P+ayCWf7AhqX6oUYqGUWnkrzIYz2WbaJ05VX2JqJhWvvfCFGWioNT13ryDkahjxWVw7HtXl6O4qF
dx+NTGyUgFHo9a5JEfTa3Pa2K983FxXlnP6CSq7T1E9NfvtpisbuSgS8MkfLe3wwRr1CsTYkpfZF
L353VeWIa0n6NRuLw22WhSYbCTba0hFHNNfu1bUYUrpytrlbOXL/EVtZnrkRbdhCKIXgZOSov0uF
M8QHGu5EtH/0XlJFdhrlDj33NvjV6j8F61cWHoJ2F1f17vaCXR/rv79jcTYtpas9JDyD0yRvWnln
Bhu9+wsTEFp556EfcAn5FEiWjEUThScUyxV933nP1RoL59oo3ppYHH+j6jojjoOQd4UjIk3YHFb7
dF5bsLcm5p/wxol5gVpXApKNp9D4KqVbITsYpaNr+9vLce38vLWyWA5uA8kXUp+58iCgH8q1bh5X
JwqkB1UOeqBc3L6hNo0R3WCDUy7eIftaoO8obf9iCG9MLNZCIZHb1YnMzm7QV3TM7PAX36c9lUrc
CIZYXQQQtSDFZRPqwcnXbUFEYXvltrq60G++v/j9llK0Oemw4NRaTxTHo+zJRJ4q/JtD8cbKYjvR
EEQLK08LTlqyk6OHGI9vrlXh2ZHnoSjR7hsTi73Uj4hsVanBQnyld5tpOsBns37FyHxh3DKyeDz2
ZgK8OmO2+iDblY2ILhXirtr3Vt22xgk1uyT/+L+t/+KW1IZACsC7BKdh3KEhHq255qtH8M20La7I
ToGYqA/z9xUHxI/+zs59PLfPlmVZLxfCzDJDg+8jm1n/StYUf1Z+vrZ4WilNZFRVxIJMsl1+1f/5
nyZfW1yNctwoJr42ODXNvVbuVuU4rh4+NLOgvFGuAdZ37mWbvjaNkQ6NJ+quWok23VOIrLLy5S9G
8cbKYgsNfWD0coUXjE1HS1Ha3tz+/lUv++b7iy1Uo+WW+4YYnOrprnOj9G7oV5zsyjwt46w2lz21
7hlBDyyNkjI9dfpfhff13eOgLAAfhFStNOcczlejbGKg5YPvn5rcLgenKPZDs6KncGW70vxaIR9I
LoBn4WIpgOKEahG0Aux5z7aMn6U4rHjaK1Mlm/T64B/sXLSoFVVPjHmfeO7QK5sxfrCiZ6M/pIjT
3p6s+ZcuPOGZnXmkbwIESRHMjiKE5ybCN8qcNNE4yVa+0ennMpTf5Hxl4uaTcMvc4gKRTX+gdQPm
ROVrGrlesB/T11h9pL/pyoV4uZtnDCclNHhYaBwvIfYeomnTGHuiq+kHmioY2RMi9rfn7nIXzCZI
m5ETuJJ00n1eDQg0SW4mO4avbptgLUJcsbCE709mEtXpHwvh69yCYy0td22SQKoAWqHJFRnGxXJI
Dd1fsmyQ3NHXwUFpH4t0PAh5t789UZerDtFcnTG7ZBjBIy9OZBHBrAC9J7k5yj00a9oLVfFT8spt
DyyyrNuVs3N1VKg/WLC1EG9blmmmYhjTsWZUqdDda6Fnm5lIf4wftwd1eXLI2IjAiSBX0AJw+RZC
Wx8AcUCsUAXDQ1T2H2ujSsiQTT96T3vIpunZDN6f5sQmRfl5rXiYLFk4QdBZVdQnEAlSpNSnOP0+
4n3oN3WolDhccQ3XNh9YyP9mixYha6wolRblgeRa9V0zHYmQbk/gyveNxa6IMl1oJ48TWusQCek8
805gHK6T2QLSD/4d/dYL8oumd+B6yay5sfochj8SKh+3R3BtoyHRKnP4oZldaJmg3VIC9dKQBgjp
XmF6gb6nUS1aep2ir+zpq5M1J58RGwFXsgwxyr4vpE5gMVS93lDhdzTlb5bjjYXFnUZzcdmfSpP9
LBbPQZQ/U7tdS6MuKaT/WRJ6WKGYQt3+guKoiH0fC43BjOk0ElcjrphAfETI/UUIFNuQJtXxq/pX
PsHBCYKQnoP5wSsku44EWy+L7e31u7xkIXVJIERk2GZQBRc7UA7bTmwHWC2a4pSfBRhGkltOf7Fy
2iwPChNLRR9rcYzEcTS61tMkN1KC9GAOtN4rC2ONe3Ftf2hg/mcxBFI0S1JEbNG5W4SK5YY0MvM/
caf/xfZ4a2AxV2bhdR3+UHKN6DEc/o+zK22SU0e2v4gIxCLgK9TW3dVdtO122/5CeLssAsQO4te/
I8+8uVUqoohyTIxvxHguWdpSqcyT5zz9zVk9/7xxGYc0lh2zRswknCMAHzb87tgZK302Pcoi1PNg
DyDeIqHmHIbqgesr31/cSYAxQkMRLOKmGm301VSyorcItPuCrt633skjRyjv3N6vi4t8ZkWZpKgu
0GNbmvDIdbYhfbr55/b3F8AC4KBAFyQiS1CsXpfRNDtDUAMwSlq82+RjSRl0VcLEeDFSfmygq2t3
0WbIJ+ghnYZxJZG8NDpQC4IPFQhBgN6UYIR3MwSq0QQdui4oV+Nyc7g9uqUoxIHTQR+ngy4CNQkL
DU5e5QTdpWziUerbutsEtsb6zxMioN1g6OWDDQGrlYh3aWfAXaOh2wOy+QrkWmakb3vgtsKxBMyt
5/n8bLcor/HO7h9RTexXipRL9mTTJwqU4He9opNIBUvMJm5xqxK6Lzr30EIeje6yaGU2l1br3I6y
F4UAQJ+LWo4r+jKz5gB5mc/3L5jszcFiQWfqKsKqIVw5ewQ0MpHgezvJnkHIAqHVYXrODfsJgmf3
J9EwZWcG5dyePYbyhGSJq8Ng2X6xh0dO600lPg3W+Be+FP3wAE+DjAd9m6o3MrSoHh1dB0NdFfRe
oM98c3vqllYHaGGEb4AOAJ0q//5sJOYsKlQUBRJZKTRuKogX3V8eQ2ADhWM8fiFgBkbySwsQQ01j
e5b7eqzQoB1WlEBV8sftYSwEWOdG1FtN5F3jZAmM8BF9uQjCIZ3rAAFhGLu/MSRbCiWa96r/O4PE
LStkfdfrDq32K+qemvHTbRMLS4KbGcUEANbAh6Ur8RVjRZo6GjPDwvoSe7+BVbv9/YWDj1ccWDjx
mkMPk3oFcdLNjaahQz/jz037Zaj3LLEhdP3htpmFJUG4BO5KSeeM607Zu0NdEy7QmR+mEN+BFtUX
CHP8hQW0GhtoMDRk4HS5syBpZAsko0A1MFXbtBifuyna1s1aY/HSQCSaHkSpAJHiUrg0U5HGcoWL
u27WnvUZAqFzFjTVSv11YdHRuQzkGGoggKGrD2w+lbPZzbjTIv6ii5f89/1TZYJjC0URiGyhvfxy
DFTzIHjror0/hwgfdFjCovLe5khf8fWLU4XrC8QIYH+BsUszAiLH7tSP2FqDsRfasGNV9yVN2Eo5
fCn8ALOD7RID7f6Q3FFiTGBfWUPLGP7X8yIp0SkCM08fAAvZMcig+l2WHMoYSkjVfCwb/hNUFK3f
g9L09qwuBAr4GdiBmFG8HFXc/UQTKKp7GehDhmk35tBUtovPfUbfzShBfUB8uW1OpYWVjyKAiXB2
8VoFw4zawTmgsSPKhw5sEGgb3M0VyX71jTdAXN3TN0k9DVvhAQA2US3/0vQO3fDIGhufQ1r5L3wI
0jSSsw39MlcdkHHjNugwwC+Jk8lH358vIi+ICzQQrjXdqhje/wzaNE2QQcHQFfu9sIukbiH8HBqU
989JzN6ZNsXQb2R9ss8p5y+5ZtJHvbHaoIuou+k15y+evDj4eFIDN4ZeAdWX0SiHrm+PRumpTbam
W712pnM3gg9re2ZCuYjLEf1WrYlWb6QEfDo9W562aWIoGsZriMglVyOfHyARQxsScMqXhzSZPWg3
k3wOITwaT35+J63unwVDcITVwsEADZRyONk4IxM2g2BzDIb4xdFX4mR5/V1mhiFVLEnjQB2HXkb1
mexleCMPBkicSF4BdvYtzfVtTT4WcYwe3A8QRLh96JZuS3gzOU9oPARs73K2oF2XeGXUiPDJcN53
4AZ6v//7aBe24UBQ9EWX2+X3+9pCgZF1IkRLb7ehyctsvKRrXaYLS47dZeCGgQeRWcFLI3jETU4N
Wb8QjDzRp6x5uz2G5c9LVgxc9YjD1Dmy4p5qaLqGhMq30n5IURO4bWBhzfH7/zUg//4sSi3NVmvy
EgbgCvaN0WAUw8ZzPxn2sJ3AuDgY8ea2xcUhoV0eXXqurNcZlxYT5o5CT3MbSdttGu+Llet+4aJE
Bs2GOpU89XhnXn6+G4embJvOgQgWBMuD4bXM/mIA5xaUKWNDNdDWbp2wnH8xVINS01lZlLUxKJd9
n8ZgpGwbJ+yjLSFbvdm0K2dj2QLgreCMx38cuUhny25Gps2RtnfCpH1Eapazo7HGRLlwvLEQ/5qQ
P+HMhFbWumiReQNe0/MLTXpDi30r3+7fTedW5K84s2LnrjE3MwaS6gcn3xtrcAu5XRSfCGVGSBAQ
MKkD/qJ836O8BKw1d0I7+U75I7i4q/S79bWZ7wfAoVyCcgUSFbKeoXY4kBKMPm7JnXDOv7bab6+6
Pylx8X1lxau6JxT+1gkjdwhGfdsCrRlZvyqxctsuT9i/41CWvWuhgTQMGMdI9oN1iBLoMu+iH16/
vb3wi9sLdwcx0fVpXeHyIaaiCSR8aKjZP3I0uLknZgV3tknKCxeT9q8RxVfVUW+UlhvRUO/c96Qw
DuAk/X57HHI+rjfYvyaUx1wmDD01R42C+sr5Wg9sF5eDQCPTWsfWktvFbQiyaSnpAfWyy4My8Rjy
TaAnCDXui3oTr3GaLowDhKLIeYE5GRGl+kCpZ0juTmIAU5u3t4uH/pezxlGwMALU2yTXOypv6GFW
rlrDaoduBN9g2EOx/GearmyopQGAlJm4+K8ByIJycdBa9yBBa+MmrIC8z+ogaSCN8On2al+PwYMF
3HzwJZIrUxkDBfGUDq1hI2ynQJi+Nzzc/v71ICTFo9R+lOSSV8CLGZLz0B9DerpF+yiwC1tusH2c
0LsPOcxAb0Ty8yLSVYugLhoBeEM0IxQTAB7ajjqvBTl2bG/ob7cHdH3MLy3JCT3z70lHdcYbWNKm
j179WAAJToDWhJDwbTvXcdClHTmxZ3YqmmkFzz3ItYBxxjJPfZ37VRdOZrlpmmN3PwwHDSwoyCPM
NrGb1dPieo0Vg8bNCB0nxi6AJnf8DI1L35g/3B7X0oY7M6SmWLiocleXhiLIME/9twZIu9sWrh0+
8DegbULTkoT8qFt6RAMwWHhrG5S09Wa2GNSCsvFH1bFdOrAfxjx+uW1vYUQAFiF1K18p12pxGtgo
h55MU+iMzq+cwtU42d1lEOljII2BEikS+Cr7GDG5BdY2awoz+0Oys5KVNVk4pASBEZUPHwSpprLX
OijpGkmMzzvvrD82yXPOVtZkcY7OLChRi+30xVREIOiOGPP77qNYC+6WDEDsWfp5/AP+7PK46Inr
pKZRgu83FUHVUX+I7xS6wt2LpMCZCSUILmKXTuj2hMgLIsdu3ozID+bjSrZlIfEDK1DepsgPgqhN
XeqYC9MYeuymoX2AAn1p+mW9p/E+1gIcR1tsocpA14ocC7OH+hq0TIErw6PRUK6aeGgK1nQdUt3G
GLhtj97k++8BWEAiHWVvoNdUAF5kiZb0JhQTyviHm5QAkm0Gtr99EBfyR1AGQ/IWynUy/+kal5sg
z80o7wfUaqrqWdhix9ADppfU1/OHuH+O+WM+FA8VvzuQhVXUO5C+l9Q1aj4XiV43mQwk2VsGpdl5
+DnW1lYvrW9gurk7DQ5TaDpDRI4KEbLhlwM0Ursges+RdPUO5fB7JC/ancytcpdfmFBOasYqNO/0
NfKtnbZho3huW7ayF5Z2G2gG8PtxY+PBrcQctVaQmmkpcpvZEIN3rHsx9DWC2IXrE4ElqHdQt0F8
o5aiknI0Zyl4HWqjtyu8/FTUbkALMF7W0SYikNlO23rFjS6OC8UDpEXQD3N1dJmW4ZlfYnXMLvZt
ZCh/3d7fC24amwmJI8lsgaeE4uM4dYeUVpEIefqs1ww615k/pPdfNSAWwccR1gIjqTpSaE64rI2R
0svBV5Q1c1CsPZQWpunCguJHRTtr2UBgASvifu3X2mTlv375fpHkah4aQ5DSga6asoEr9O8Yja11
YWLXj7xILT8jHMz04qXOjBc3rqnPiAWRk7VEz9K40N6IXChaocB0qjjRekoanvRljxBqDNokCsb7
sUkYGh4UQOciDoATuDz+ZkSF1YukD7Vu9O32KLT9NPqmt729z5buINiBFhCUzpGKV3PgXNcAitBg
xwTHYM93ekufde3QdI/UnQ+kSzasLPexO6MDcqXteCG8NmXKARct5vEqo4x61azFJushfPKmzSzI
+0fRA9mW3w+OwlyeGVLuCmF2MmGe9+FMTVA8cz/LwVB7eyKXdoQJMjN0pOp4magd6CgPpU5W5WNY
5O8aA5Rt5awuTRZCTpBKIeQBilZxpLnRT3HFUOKrC3fXwZeSnj6YsQt5jRXXJneWeqjk1Q2RB5Ti
rminwEZsg026HMKx/TDH45ZV32MNxYso3qXV19uztuTm8AgBgBavX4kjuNzlllVQq+yw+4zEOdAJ
dEZFxn9pur4SLixcEShd/GtH2QFzO5ARwhN9mP5D4/a5+Wl+60b+XP/8i12ARJ2Da5sAd0EVt93x
rMjNaupCNmxA97gmE7U0XZLwCJUSqLCaagPFyNJiKNu2D3uRhxMa7qK6+eC4a9j5pb0MVAe2mQ7f
g7zN5apQABWMsaA4LyzZ/I7JWh/6kttGUhPkXNjMKLCqq87TnIxp1Id6GfLsH2t4RwBP+mOFhq/s
m1Pubm+ypaODrYw6OdKbUqf3cjiuZjZlnsPPRC0UDZOvTfWzmFE4XksXLHCS/KHh/J8hOa9n73hv
RG3baKWh4sVss41VTsd5jg4mrd5qs/f1uDtZjO8KkOEEVv4ri+kGi7yyBxfK6PgZFHl1PFRlH75y
dbR65c6djsupNOpnu+uex7REFVcPGpuCVaDbdEUB1Q12bIfS8wEbPaSu+ekv5hy+CsUQhDBXD/Nq
JF7Dexw4o7f8Ij+4w6vjfOHRmtbjHw+heivXk7gEQLeQj1X20kBze9IieBB7hER2XD5xMX2qxgEt
ls3o64JuiszapOW728U/ph4adHYBqfW5DBrd/WnokI3j00vvoqRJJB1vfnIKsm31NbqCpaML3A/6
ESzon+MFcbk3+jJGyT3FhOT0wOsjQ5u5y+4HlkluU5k4AKsmUnDKyiOL69kAbYrQ0p9Lsiffby/q
gl9A2ghlG4DKwM2txoscsu09qAEnqE63fvVui/tBxngwwr3hEgVEkzpyEs8O0AzKs8gu8fs5S4Ma
+bBVZsAF12NBqBgBz58Ui9q1UegsrvR6nEItNwPHLZCOfu3ET9P+lOg/IvHk1h//Ys7ODErndDak
uOIecyO88WvtqLWG7xZf/sYAkrrwcFh31buhxgn+xlifQtvaNt5m+ouNi1coUM2IdIFgcpQB1FZj
C1D+DWHseP6La7wlZKVquhBwwAJ2rmMAJI/HjjJFRudyp9YHaMtkX7TZ23Vzl/oegJGMt4k/2Gv6
2wsXwrnBP7mFszWxrJR1aUOG0IEyUD7twKodVOlHvbv/CX9hR/FNE2dO24CcPWSu96wL97FJ+k+J
1+xu74C14SjBTUNGoyzHGSs0IuFmvNDmUzl8ndZoopZOvw21GtwrUs9TzRwaFAxLfYsIFOLys32M
2pUrY8FDoocGhKOos6CWo4LZ+DxmVZ30U2iJwW8NQFgA/Wi/3p6rpUFIfR9wKyGO0lWuaWqJ/x7H
ck6hrfqB85XqxJIBpPSQj0Z8g+YgxQV7SdXo+diMYZ8gvGyT/f2///zzSoDZuGaf8bkdw3razE7A
1iLMpbN4/n3lLOopcHbziO+7FgSH/ajcE/JYVdtxreS8YshT4EpjwynJ0A0cmu2mySHS9+qJILeR
AV15ZS4bQu+Nh8ftdYmgdDtbcxM+hhQU056VBjFkApnzQQdN/tSvbK+lPQxRF7ycwKR1Tdk7cg3/
ezph9eevFfvo6sfKWnEqcgWUgAfvi/+ZUCcOXQvt5LnDGM5tugeX2tSh8zBo+FNeHSlN/XFtSyy5
l3ODihdrSou0bIZBOnwv8qcxPfL6a752CSzPnBTfQQ3xmnJYE44FrKw+hpqHSxntS1YCsm60nPzF
+cFl8/9mlPODGneUAwuMbcc3c2vtPW0tG7m4PujzQD4KzefoEr+8zSAJQaYmhgOoG318YsNQP3vd
mAeR0ZRPzuQQZNn04eC0wjskTNiH2wNcmkcE/0hNAp19zVFqC4b8/oSuSh59JPqjOW2GtcbNNRNy
w5xdny1Hiy8AunpI+FfB4g3xPnpolbg9jiU/+gfNCECjcY0zp1Nd0qI1UERwvrabXl8JZZfqB0D2
opdWztI1taIbjSKq5h7N20Do2bUPTY+yP4r8p7Azn9PvFnh4nfR+cJWHTlQUe9DNAlZnNW/IzQRq
Lcashx0o7ALcRvnLRK3hNFfaGmO8Kg8gs/uwBTs2eArAOSOX8XyZNECO9QllGHcQu7aF6sEr0v07
pJYDu9l0ZA5yOF5zbP0GyWUNGiL6I4VUxbgti8i3yI9qPHblT71H9xB7qOs1CQ6ydFLQBCPLA4jG
r1KPbuWJsjHRqjRb+6hzAh6Rk9nTAM9msNIerXSPXldEpqAY/G5bD6x+xeENrAlhgfk6DA8ISDZV
vpayNuQBVR0s2NyRnTCBZsBFrsybU0YMkpG6fMVbxdFLXb/TD7o2vhb8h1Zmr7Tf1jb3C+c41c8p
/zEnBaC9g1/NzT4yvce+r3ytiaGrfRr77NVtSRC340rQvLy8mD4Jg0Drqpo6a1kJBVyC5a2zz56b
+GJ+0bsPc13vIDcUVNAaKqKtN/1T2DurPBbmY1WGyZTgMV5uDNJsm5wGtgMhGR75yNK/0uz19gle
cBOy5UHm5aU6659e4LP9FzXuOEUFeh+GthUfBPjCj1JHZEtLsYZokF5bWTLkO9D2I0NTYOmVJcvi
QbObFktWaW11ZC0EFadsEI+2GNrAnav2k8v66kOjedrD7UEuWv7D0YnkJaILucfPBmkbzCYZaizh
6IKKjOobIl5a8VI28W4Em8bc3OsWkSdH9g9gJ+D0nasCZElYZlVZ0YWp+2SIp39uj+bqqsfXoWIh
9z0qQjhal6MRs2aNOiOop3DbC8qeJT7wuX0Aid30AELSeKXj42qLKPbUm2SstXb0xi4cwXc55Ynh
lzoQCcjOrUzbVRAoDclKEbJRUlJBuZQlUJN149SHpB5oAFJ39wndD6bvaumbMSRij/lewyktTqYk
ykNLCyo4V77ey/vCpFYXkunYWlD4y55m/tbe/eCQQzszo0Q0iCi6wZhgxiztjW4xP5m+3t4VC6uE
Ih5Ol0zLYHMoe7ylZl4RMjehMyef+7nOP5TVTALTi8iX25YWpgwtWZAJRmekxL4o59gtKLCOaQlL
Ef0OQquTVngP0Zhvh7xfI5VcGJUF4D/QdghXAEJXRlWmM3Hi2q7Rj/fK+9c8f9CdT7eHs2JCzTOg
n9TJCg4TRHtsoclWk5dxrd930YYBiiCKgyvzP5dHtkB9M0nrqArb1BmRKymGbUXy/KWIZmflEC2s
DlyC40oVYDQWq/vAiGvhdbxqUMzdzu6DPR/a4TDlP25P2sJRBVgA3csSGo5AVtkDRVQhQUezJvSG
wi583pHp0GvQtSBIpTzxLskPtJ/TFWDHddL8zx0lOWtRSUaeVPEQkSj61IwxuHx4RNtGFT1Vzskh
OK8nC/WW7gtLT1H9ULgrh8tSry5pF+zeKIcA7XGV9Zj7fBSawZuQdow9QKZ3DlzHXQvZr8Nd8Fzg
CKOeLDsREdVcbpPagez9SGcexn33KSfG+2CQYDDjTQTecsBd2Cbpqw2pbRF4kCa9vaTXe9QAWAuk
w0ga2XjeKUeNROC5nPSxCONs2DA9BseH7t9Px4Ru5DMr6mmzzILXsT4XoVfqbyPyYNHsbm8PRP7Q
izhDMaEctsSmIAscSRHS4h/BP/SoVIPvZW/1z338rUpC526EjmJQSe0llWloeDAUYWIGHnF87V6Z
JNxNmDUcN2wLtNxCdf5yY8xeVbduBwv8n+YpXzlV15v78uPKz886t3SZwMeZ8STIZog+3F6Pa490
+X3l0IKBf4K0BNZDcx/rT4IeiuxgVYfbRhZ3L0UCCdrg+JMoF2xMPS22W7MIM+cxbo4ieaL2SnF/
YZ5kXhW9F1JCzHblOM+iyLb0SkazpAh1UEP6Q7aybZc/j3ouoD7A+qiI6SbjFjU1VoQT5EENx5+T
tbTKtdOGX5G0nf+1IH/B2QAKYxiA+CuKMDfobsrhWorkUGXOntDoKESxsu5LAwLoF8UowL8RECve
LEl7yluUn8KOu/5oMsh2B7cX/bqWCyeJNK58l4Ib7Spi1CPujtk0YUQsepq89Es8F8fI7kGgrT9p
nRZ0NN9bpH9MiLYl8xRMNX9OabfyiJKbS/E4Fz9DmVhoKrceZ3oRzvbAgjSdTkCNblve7R1Q9QFy
/ztt5pUr6Zrm+c/Y0eqJmAJUIldUAmANdrV2KEJ7cMLJyw9Jmx6hRLBrQPoq5mILxZXnKRE+8aqN
2c4BmzLUkLNTAmpbvWHbGv3K/u0FWTiFBAqUEIm0AVy/ukP63mvpbOh5SEQDYEUIpv9NXq0VIBcc
PKx4qKXZRBKzKxurczj0whwnByTpKFxIPJyS7ENS0qBqmN+NHxr2+fawFg3iRQLmJtmHrEIh0H6j
zcWQFSFkHJ2h9ROxq1FnS5PnxnL8ttKRSWD3OzQw50NNHXI2C90ymsbnIevgDsz60OdbQWL0ea+k
JxaX618bKvQ/5nj8dBTjSpBOcxNYSL+l85pC14IVyfEI5Cd6AGTC5tLtuDOysLRwyjAu36f6nRVv
zHi7vUALrubChHIA09lyGBntMuz1w2/D29/++toA5N+f+c0OhynSGwwgMY4UQF9ojGlZv+LLFm7J
iyEotwsfjIyYNYx05L3Ti71ZMHBsiSBeIwleM6Scnrppmgl3XBnavZ+YmxgwQvZQmGvbV66q4hMv
xqNcyFZKzZmVMEPnPmDsl5NDDtOGqmmyQ/p76+Q/nBq5Q8jiuWO9L2nu02JfjhBp5iev14Ic0a9+
1IvZp9qxnqF3x7/icROMg+N7HjsINm5do/YnEB2XD0axM9Lu00zEbva20CvxPeM3iEP8kr3n0Gou
jRIprU3tkE0s9E0GUTDX/qUPn1kZ+yz7IPQfExIbHTeAaHjzkmedrN2+C3sURw2ZDVlCv9ZDS4cJ
eulFWUmMATX4trWzlTlftiDpOw3ZLK8mG7ktyorarAoNMgWjix7BNSDqwknAGP61oISKMfq9BXfS
KuTk0xDt0+nd1ra3D9vaIBRv0XeD47lNXoXE/WEYx6bc3P7+wva/GIK0f3aYh67RK53h+6P+nI/A
zD6IeRd3K6dZ7m5l919YUVyGTu1+sgwshWPSJyS2/DjaIxbyabXTtHHr9T9uj2rRHtgRIRSITAk0
RC5HRZiea7phcCD4i6CKc9/hoU531RhtDO0pvrtD3wakGrcTWntAaQP02KU5GxkTqxsjHk6z+WS1
X/Pi7hK6tIDaP0g7IWcNSOClBWGYeIbGVYVH/TFz/G4Nkra4zc6+r4ygE3qHLliO02h/sfIfnK0E
v4vbTFJWSo4WvKcVd27m/TzVjYENAAUf3n9Ijc95jWLDGrh+zY6y8N5gZSmLSBVGUI5InX5f90+R
C8mmlcfP4gajILHAciO0UxHoWtYyEODQKmTUR/WnnQ8l8avsXePBvNbGu+hlzmwpR5QUqenFHHMX
CXdXFfOmH9jD0Lr3B6uSbfJ/Q1LOaDlXhZsaGJIW7d3K9qdy02VrnPnK+qBmZgNqDLwf0Czo6FWB
X2Um6njoPOtkm4PYdGZtvhhWKvbQCS6PydTXd9Ll/McgyGUwMFwzV+zDaLLW5hoFqZORb6huoLf+
Tg/9x4LUBJfUQ3hoq/UHRlwSg4TWOlWJ+UoEyllaueI+1YaH/9hAeA8LCIGBZLw8/gMUsKK6s81T
UtkziCGs6ScvSnsPpp4+IENnP9lshG5NUhtgJgcA2o7g6mLXrld+iVpoxC9xIVUH9nDUxlDOUXmm
UGUUZu41bZiiRM+NEkXE0q+jbJtM7030NMd7En0Z6LeoygAdPowuuqqzj+7wNneJT5wiyAH8GK1/
pnx6KEAIVdXP1rCSupOH/Oy2kbNlSCSTB1kDiEipvcIJs5y8im1yEhxKwonfeP2Gx9vW21j6fdfz
f01JXJYDzwzDlwvTNhaekqaFGjAFY+UrWQPH/knUKGMBIBpNzziaHqBZigFUzXhSlQ05NTorHvXM
qnd2PwyvEe3IFkBiU/h9W6SNDz1ZHbntkT5mwiW7lseGb2nCPtqz1+0aRNMvUyGaLbeT+FNMnXRX
1Qjl73Mi6vZQgT6ty4eO9l0bVu220jbcOXRsZcrliC9n5GIHqgRCSW4WFSrXLVgN3nmK92Dmt2uo
+DUbynlzRGMljYlhQGDS4N8Ks/OHNYS/coX8d6rAwo4oGMUDW/79WeSlCZENfZ214EVPxhdR6Nop
Qzrf7z0Ab7KZm5tp0N5EkTeH28HR9eCQI5BN2mg8/NOQfGk4akVrNpFpnix7N1ePiPdWNXeUcEIe
BPm+RYkfRQJJBXNpYk5RqM1Rgztlw54nG7H2hlYrH9IAegUk+FbWsRF1XRqAwKhoKuIMJ4hZtJAE
juo36B0mue/xin0wWWJ8miv6U4iI74ZiIntwVHQvGS3Aq8O9aI1FYslBo4UKrZVgosGgVdyK3jna
2NbaeMos1m+qXs+3pTu4DWAqk/vQCIiJQ/k12biJ139EU5Hmj11rIwx2ujtrhHJqLn6KEmrZEHw2
ap1Np7l50LxdbB7NtZLCwvLCtyKWA/MH0LVq31gm2kSMDUyI8sUUqa8NP25v0YUw4dyAGu6yOYuJ
XsKA/RGkip11QIXJG1fOwcooVC5/w+61cWIwonl+1oAI9m5fKG+g/82SozgRKrDEBiunk6t/K9KQ
JvtyTaFJycT9WWtpAZxw8iSouaQk6kA2POrdqcnFaEERqihGH1C98ldNvfgnbdMY+qLeHEwON2Yf
kdaaVve1M8GjRIKTIbGHIoBaJjPR/pCkndmfptHoAy+OT6RxUMWK+N2zeWFIrZSJeZ5tFhn9SSMb
Um1EvpvoSnBzHTcgAkQ9AKkCDOiq3mhbxWSNLghiR+EjcV0W6JDdddZrv5b7WHAXl5YU31+Nc8dn
M+1OnvGZzFs7eWqnN6Pc2cjDsHZT033aPeZot7l9rK53/KVZxWuC/6mHsjrMZqY9PxQJtR9RQu4f
7rYCCWAw5AEVL0tdcsucXWw6SVJrIHV/gn6qP2fvxdpz+9o7gGfkzIDi4Yq4meYmb/uTYFodsEob
ghTiAW9awUZwKphrsorXpwzhPcHbGwcNPMuqhrLrQgiPsQ4DeoveSBFA7pYB8BeY5b65k1AeJ1qi
OwDlk93tYDtRJi+doG4zO8w4cTz0632yJpi1MHeoeaH+hMcErlC1rFaNrOCOVRmnsT1m2c5zAtLu
xI/bO2DBKaArG4VZsIGhe0y9HzRO4rnEPXkS+qHOngpjs8rFumJCvSHaWEcxjQJ8yXK8M4IUUAtr
5bSsmVByIqItutIrJL5zemLfhuyhWespXbCAzjQDuHgLf1xxuULRT+NmXc4nprfWpszZQ2kA3krt
NVbMRUNQQwHNlWQyU0tEzMg1L2NiPrlN9TAbxtMQF6mfCboWfCy4UEnrjBwV8Bc4Nebl2e/tNgZD
aYsRpdPWnd9aPQqMtHy2kmo9/Sq95OVLAI8uqTcG+QcEtFfvvChpR256PKRZ5sfmP3b0OnVfaP+Q
8ihw6jsTJDiaF+bU8tDQpzMvapjr5280f+CQkwXB+70n59KGsudmUU65bWg8LLXnvDxY48fkTkm+
q2EYl0s0QXCxTBIkKzX7QWbF22nl9F/fMpdjUPZARkndGSSpQjFke9BgRxCpuD1L104MHkwmHyT4
A9gn9XlhDDSzCjz+nGnUfYFeuzg2Rz+unF1kobBy29rCeC6sKZe11UVTOzR1GqZ03Dpu9pLYqy2e
C1sZfT5IUskXGbCyys089AOkCVInCUWx4S7Qx692FvS6X7evIn67PZ5rZwDoJaJ2SQSJXmEV49nL
Zvw6cVIAN3TfoY9NFfvOmmtbmjTpAkASBYoORAKXu8wakr61miENoa780V4T8lgcwtnXlT2so7mn
zQi+DvqeV+GKF8K1l0iP7iS5k2cF0FFgXNCJYAHzpqTdy1S0fBpJGpJkP2VPcf6QlZnPtKdGbBpn
BVi8tAfOjSlTltSD2TutjpeC9XW0T/qs+UaeBiwGD6z9O2qTlXB3eRL/HZwyiWjyResXxeDYQDdR
FPsZ0nPpGlx6eSMgqkaxG0B3dbcV4FWMEfKk6CFv2FuV1c2jo/VkZU8vWQEsAM0jQH7gWSrHehZz
plVvJJYdpaE9feynwHO+3D4za99XQs7ZjLqiTNMsLAz91Si+drnx+baFpdU4H4Hi03RuTqZDMIK4
eNCzQ6XvU75StLi+nMG/IaU/EXTA16hFC2dI66kYsOBN96krnyTVXWEZPoXcitXeyV/z5+icG5Mz
erYirq3hBZ9iN+t03AjuBuLn7QlbOi7nBpQlB8WeM8apkYaR9nGyN3E2oRBe+kUFmakk9VNtBR2y
tAVAUQDMMgIpkDcp9oxIkBLvzySMHsXXVTrNta8rG8zQO56yfEhCU7P8l6peC2aX1v781yvbq5sL
MRIPvz7tESv1W2Q1mf59iE/3Zz1Q4DmbJrlsZ+s+W2WBJikYOo3aT3en5d9vL/vaRCk3ZaaVTppZ
+D6YB+shoNvbn186hkjhQVkBGkHXAazDS1uYbp6gU9XZoPNtU7bAHpprIqlLy4FHLPIM6LJAKKNs
plHEsRsPSRJm7t7zHon+wSTjXjPMYMp+3R7RwjlB3QAtTdi5oG1UQwueQYQ5MkUclijqJdG4E53x
qE/tG6nKA2j8HkCtmK2ETAuzCEk0UAAiISorVsrwSFTqde15cajFG+2H2+7ttaLowjaQqiOoIKJo
iSBDuSxZ4XZg6GsArbPjtwJMPPq8UkVasABEvWz0A8INIFHlRJqmNmqpxeMwSh/jR29accbXU4S4
6A/BD/YayJOVA2lMqatRS+vDilBfi6c6cN3hU2yssb7Jn3n5SIIdKqE2sn3YU19kVlHQ0XDAgMCZ
a74UUzlskMeu/Wjizr4xhrUevz+JuGuDksmHSL4kleTSnvVBb6Z4CFPH9SOT+wnZut3P1Dl21amJ
p63WzUFHdrd3+fVq4QGoY6uhWoaKnwrByHtcoJY9Dmi9nSHrVp6SpNjeNrGQtZM2IFSFlwfAtWov
iWsIJxXpNIR5OfixBoZGHpDqwDmXHWdBX3I/jV1/QgeuVWgr0dqfmok6r3jsSj4wB5LtKuoSUkpd
jbaZLnQ7+jyl4Lhr3A2hJViDs0ea9NwHe5Ffm+ZWlPrkxw3SlrTQthZEdp2q+l2lFv7v+gZNsSse
Zmkro1sMjVayVIm3+KXL11pR8NmuuzDWTS0o7Oz/SLuuHclxZPtFAuTNq5SubGa173kRqqd7JFKU
oxzFr7+Hde/uZDKFFKoudmd3gVookmQwIhjmHO8hz8Mw7lIerezCkjar0jMyZHj3I5y8FEVDh3WA
4elATLqpcyCHyB1Dj/4avdGSNsFyAQpKVdyvAJrycGDEoHZ3Kn1xVzPrk2WwlWh/adN8+62cjoFY
9CpdriQPRm76OYYiDW+Lkat47IqY1Ssqu7SOcyGalQSZM0cOi/WniD2O9tNak+Z1YlSVEXEOATKV
gM7VD97sLRSnbWCHeWE85H8wDRlL8lq7wb41Xyx24mG24lkWV3QmUgsvShlEc2NaCvrRAh6Y9aV0
1qi410RoEQaajFOAvWFVpnyyvPvqnaRHiIwvds3XTr5JBzf1Kb6fVX9K5+9mjRdw8fcj64rbiJl9
zIVdalaPS9q5ZgHMm3BKKEalqrUp+EUJOG+kdxEPAxLgUgJjptf6czCcKH+JkrR+H63S2wYB7R8j
jqqnHT3Sl5+3Oh64eesMyOuRQ+li7IpjCDYfH0uWfs0d+lpYzmbFtqtN162rGvZS4BeYp9MNC8lc
P+/KCDKLfSR+gEANIxxxkbnxRLIt6X8WLT+4fH9b7NJGKoxPwC5iZgO5mMuVTn6QWyY1AQTHjvmr
mF/+f59X4s9i8XzGnPcQSdxP9Av3r0W3Miq1ZMMQG7lA+ES+92qcv1dwnI7EZbT5N4Jh18ET8So/
ymJAcS5Fy1Ogp3CwZgublIYze2WG696VaeZ9aVtuPNfSqhIfVJgxOvV/kqjLj7Yzl+8DSHrTSAUr
CheHKPqKXc+twN7XS4BLFu4Ys51nrPX5LO/kfwXofTPhGNRBxjC0Wfsbam/scP8hXTtbg943YwQZ
MYXArXJ7srU7Y9P8eb+2nQvQzgnJPtArtlhDH/zyfqXORz6PgT94S+R3rnCTOSW9IT2Mw2cHy4bn
D9fyvEuxhYpeHCsAijWQCi5vS+AVxDKiGZcx/5nN2bYMi71v3zl8Bdxp6dKHoBtBu/AbXofmX/wJ
zH7tAOtpps/k3mw+YD3PPq/zzzqgiftf62mG5f0wsX1nR0e/sLdmMz9nHqaDAFL3gZN30J6GYXuF
V6p5tIhV6FCrYDyjA+lKBGVrXl9tvWadgTwDfk3gPGDsT39Pgms4BfRHhHbbwMTIwwvld0Pb3pkD
YECqj/SwmW+lMryXsBxND7pGTsaYdu0pql1giI170xaPVbOWkVmya8jC/9sApumB3USG5/ekOwUl
TVoXQ6DPUdVvc2bH1D0F4A9tTjL/8e6jwoAggjYgCL2hnFwqec5aXlkehLoVGiMfrOb37e8vXCKg
LQSKIy3Ei8DTXM40wuXYA5qVKesS0v7VOX4sjN1I/p9ylEE9c219ZoVTZjnNyXV3ph+X/iOJ9hZZ
yfktmGWM1oGpRfWbITrQ4ufG8dKybafmxIekb+6Y3KZrSGXX6ZkQGQY0nQCcFAO7emuvYbsO71Ko
NgPEm2d9CusjcJgF/5bXd2St53DB9FwI0+KNlJrMlCGEuXPcWElhrxiCpXt6vhjt9N2ZFBkZ8H2r
eYnKn3N7yLrfnZ2jgLHyfFrSM3QvAKoSD0EVJl6eP+iAGjuNzO7k5K8B6ZIK9TLqbRz+9219Xtox
+HwVsqO7+0qf7UYIQAJ13SntjTgeindCsKvIAoURKBhAnlH80wGHMJjryjqi82n8YVsPpL57989H
Fg4N2+otcM04UkDxpsqvwZbwmPt/Be73D3z+LSWONutrtk3SI65taCROGfneEgo8p48IgJvExAj6
JK4QLgQyMaElgd47uiwxjK3oVs2wMrOabwEnAgDDAUWL0RpHM8OhxXxRdsCKrYfI2hGXf27T7ruT
t89iDJKAANdz4I/pbMQoOD6YVfh7RmIrFHgZ1PJAwaliM/+elPx34/qABl9jfV3QwPPf52rONc9M
yxhzZzy5yKWZTROvtQQtCUDVWTlW2Djk7C6vktsHvhDNPJ4CI4gL9Kz2xcopLpgFVLff4me0NV2l
U2hbl9PAjRHDj8Dgmb32cziUh7bt4yAv0MvXic1tvVywDhAI8F8rUgPRegzU2XbFopFMp5SDjqgb
5K8pbIOEYLRTdNM/t4Ut7d9bbhUAQCBReIOMO3NFmd3kBUhnwasB+unHqF6xdAs+COtQ7AzAxgNi
shJ/9nkn9RpgjoYAtm+2Fd1NxsZdy3gsbZeakURyUYHX6G7OcZo+LME5c5pn6xjk5ctAp0SApEHU
a0nURVHAPUNruGlfD07RzggxE1+OJ+rSH60kmDFiX0IRHvphbeZ28Vzgt9GDBpq1Kyy3DGnJdDYB
Mdw1LN42+I/b574UwCnkHaSDVdM3sgaXJxO5MADpME2nogZUljlMT8JsnywnO7S5Le8wkbEbreLZ
o85+ZuX73/Ygw4JuI5YzkY3WEmFFzSZUexXysP3ie5/oiidf0jrUAVDJQwTsAPz9cm0soCYvp3k6
ge44rvNX0z2m72SNe/N9imMJdgduEK0alzJG3lUz3vDAgO79zS8D6ezbB7Ska+ff1x6kjUTuKgI3
PNIT9E72JWAzi9epGL9EqBXfFrWkaxjnt94g2tXQ0eVS6mZgmZR0OnnG61gc7LX5z8XjQCJaVYww
uKE7KZJawgy7CDd0eLT5g0OOQ/cBhVK57v8TofsZI+c8mguIqCIKIFtA/a+o1NJxKHoO4HDjBQKd
0vZoNixD9P588tJdWD7PNoDFDubh9kEsbRQmMlEjQTeIg76tSyFZ4YObrh/m02C/2O0L4Ib5WvPR
0lnDylsKwAG3/80snBlki89tDT7P+QQcPiMZxOfbK1gqM+H5BHv8v6N2evpTAF10lKwFxGjQlj8m
tKBumBuAYY+0Tmz2stoi7z3f97LwN9NYNZuy4u0LF5G1cn8WFgoUVjRwRYqyDqwnl3tZNc6MoWRb
Ar4EObaoj0u+vb3WhdjrQoJmxMTQTSAthISW7zqeZMbn1HosEOIMcVk8TubKgham6dBpe7YiTQVz
A/1wKfXkic194jjfzNLZBd5zWKSxl+/SPE/q+VPWzztQXyStsyV5B+jtNDa9fTaKfcVOtbnWcbBw
LfCKQfwcoliKkSltlwNwWLvEbOAR7fqxDOpD7/9o0wp9mezb7d1eOk9E6QqKE8PvwK2/PE/olemV
Lihsej4mXrl1ybBiBhdu3xuLELD2wcZ01WGUR0BdzALEKpkRAjniiRnPJq9XTnFhGcCfU6gOeNEA
GEpbxuR0CJY61DcEfWVxPf549y5dfF7TSSqqgAaMjOgrypJuX7M117r0+xFseShwIOS+6v3gYhQe
qaP+1M0J3VnvJEJSXhXwaP9+XunbmXkK6OyQtsHnM4AdmUcQNK8c8trv1/afNWANa1gKOFcZxvNP
SdcKZAtahEK3QjIO0TNo6QdsukhRTSIHeHueiDCm1UMvVhL6iyKA/oVsPiCT8HK93KRZOPU0F3j0
8YbsK9hVIEjXH8hYo1qP+BBsvz767rWX2wxKKuKRDDQqXpLH1dpU+NI5nH9eC5+y3mWzBBb8yco2
dZV85JqhdmyDQAVFfQykXG4RG4PBnOwCAWYPkEX8sxJvLB0BEu3golcYj1eTzUFeSzSKeeJUjQn4
KLsyke8f/kfFBlm1wMZAgiq6Xi5hzEVaBJNEesKz4m2EIP3dpsLHwxnMacoUoc9G+36YucPo9+Jk
i2QwYpqvaKkyNVpqAkNvqDeBKhrIAoHSgLOrjCehTwXDCafZk3T6uHF44pCnsH6gGKoqxEo5b8ET
XYjTtgv5YlCSpumEi538Ml87oIP7H9kxAKHBCSPDfjVKxUY+mgBmnk4928lyn3+9fSAL8QQm3HDb
FFAK3kWazvZjhcHXqsWBC8t4QOIwOBR52P2xZeMmAG8w8tiYy+whk7W/lUWbrzR1XV9JpNnwnlEw
LQokXjuwIjKcVKhczUT+mFYsgNF/e4FrArQjKoe+91LDRjLoZbYfcnH3gc+Dkkxl7+Gc9BphZVmI
Pgs8Y4IJlRX3u+2taLT6fZcajQ06E2BfavQAeNwpDZGYcflOjFtOj8Lef2QNPiJ01R9o6k0pE8nb
sOchCIza58w4epvbn19aAdL0eCcBux19dZpRN1yvn8qxHgHBTB7FiNF2hOsEeTPx7rwPcgpKlcH9
BbpR/XXMORpUARA/nEqz3gYl2Zv4R8xrCZkFjQI6oYcTB4iJot+7PJFo7kjl5oBP748+ALJscy25
tCZACxd6aoNrmjkQALK7KUyBsraiVG+POk2rECcgwY3AB7TAesAwZn3OhwgiaJ1vZ++l8b6w7h9v
+lHOB9Md4qxv47kvkqZj8TDzzZzyLXt/2w0iFnSrWMjWqm4IzRkgAVUZc9iER6Od4jBsE99bqewu
qB5etJ5CXlT2TQ9a7GDoxDD0wdFunNgZ+Laq7U8eqBFua/jCgSGthd5nxC2YS9QXYk5D5DasDY6l
5yVW2SZM9O83Y3g6O2Akx9AT0kxa6OKmIfiHIxoeS7+J69JJmLlSuVtaBBJzMGMYcALklCbBIdFk
GhaJ1Cy3GgsZ32/pEbr/+33NkAVGnXrRSKOjOyc923Tf338G55/XlImYwTjNPT4/NYkoq4SEa1Xu
xQ0KgG2t2LoVSNrlvW+zfmoYsGGOvCyTskT/3tos6JoEzVdxPtdTa0NCXr3Ib3hm396i6+AIPhZ8
jsBDQvkMzwRtAXbTVWGa4/OcPs0u+ItbEo2AR/T/JuFw4KDNsNyPrOlcqLZr6DHG3DEvoqNoaQKM
uaRamwxYuuTnErRd6wubz5EHCZLtMpqQ7o68P2xFDUaNGQI8G320+t0QOS26DiX84+yYsWeicfjd
iQacC4wxIOMsD/5e9ylOjehoSIPjlNTiS599vn3y13Hq5ec1j9J4k/TsEZ+vgD1CxSH3gGV0V6zN
+y7oL4bjMPKv0DUA7addcZI5DpvcMj2CV9Umz171ensZa9/XFLiWFfpYkd07SuCktzvn/e9DvGjQ
YYxUDxI7V915oCaDJ5I8PQbiE41L+u732+Xnte2hGbIY1YjPA6FlGOJQbpz3R6MXC9A2iI0ec+UA
CZiNGLbs/SMDWADCBuQaoKyYF7s0ICMyZbQK+hR+zozv3MJccXILaqqgARGT4L8AVaS5oJAYZloJ
bsD+VTyuMm9T1tWp650Y1aGVYHFRFnoIlDdFLVJ/rFs+YUAimxDuRr+64afnfB7tn8ZaO8ySxsJp
/0eKntCwwfQwdSWkyLDc+GOEcvQHjhz+CJcOth0PBc2+CsxNEGeY0uPGL4ck7NeASJdX8O/3Nes6
N7ln5uGYAgElj7MHR37AQbgK6hSDSWiIQ8fCpVJhnMgoRkxJHCvjNcxfyea2zVjwDuef18nU3c7t
0qmA6bbEA/N+Zd4v21iJppe2SFEnohMSWPXovbhcQcf6pnPGJj2yvAYtl/mUAd329iqUgdbidVQu
gdmADnJsla9+wllew2ZBa1d5FB3bAlNBMsiS0re2Xh3tAzvbAV3wnbCgyIkq7DyUnuCfUTXV8wLC
G7xstLAmy3CTDoyzIfD3nerU5ith5+LK/hWk14ZkKdgwCggyyCd7esnrbuP0YFaboqORrhn4pUuv
mADfED0wQabpmu0b9exaUGan3/rb8cDkwxz8vn1US9qgOCHRBafMiv7cbdNsAGAcgjjJKDI24IvL
9rclLGwZBusRjqg06fW4wpA61DRY7R+d8CttDy0Q2vL8BzVI7NUrohYWA1Eg01KQdAHw6y/1rh6K
MOPV6B+Hp9D+7K0RqS6cB6qn2Cq0pfnXPGddGxoZ5TQAuKm1IeXfZVXfhxM4gZoVz/KmRtoF8pV5
UYimb7Nolwuxg95hYTP5RzHWc1xJ+lDk1f3g+5u8EL/ENJl32NevtjdtJr/a3j6wpWViqBM5PACi
XMP/ZxWbAS6eB8dRVPe5e8ifo3qXldH77RA4m5B+VuHXdX4YPdIuH2qIGax9th2GFV1Y3MPz72vK
4E0CGZYUp8UBhl6IvdfdTebJnO/rtomzsonH4ZCuIZcs2O+LRanLcGb5ZOfXNOVYlHH0o29oI5u+
3T6chdt0IUALapAPE8boQIAY5sQs0LaK5FTekBjtjfjfX25LW7hQoOFB25ziIsMgrhbiUJ+nueXj
Qhnk6Bt/tWQt37m0HGBHuCgUOECP0FMeVSXCGvOUBoDS/LhJv3rZFHue2Fms2hVFu7u9nKXTOZem
qURB07DHo9I4ZrY1gMob4+VZ8QD42JVtW5KDiBAtpUD7UrRkl1pQVnlqstQzjg2Xd0PTPRIMmhds
rbq+tHnoLsV4HnwsZnS0VGUbOZPMOJZjExanmBs9Ig0y9TEGQFYM0oIeoNsbKS4EDHiP651Qhj8V
rHMNwNe4LbJtSRH9fPfJABENkDUYyEavtKt29OzeDBELSO2W0TFjGy+Kq3lrzfvbIpbWcC5CO/yg
am2PNBUyOi+5D2TlFd1a+DwAa9QEPupE1zgopmwNd6jD8AjkvzteN9uyzFfyg8rfa14B5ToUuhBa
Kd4y7b0kEXqKMceDJnKNJHK/Nv5L7e+cCONff6Xdc7c6lrG0pnOB6u9np0JqKSLXgcD+R5exBD5g
Ra8WLgqIjmGaUNMGwL5+/TM89BuzrwCTAIgS4xAVseGsJBOW1oAiIWiVUWdDn5sWRI0TnarJcTDm
fy8D9H0cbmvVwh0EAh7iXEQcmE7XJ/zw6itl1lvZSfDKSYY+jNtcHJrxt+E0amBOfrktb2k5Kouv
hosAXKCbltYSnUDLUA5u1wfw5Np3H/g8wBDUpA8spY6ZiqIwEe7AwRoX/BE9jaOVn7904Pjuf79v
X2rUnJZlNqZgpSuacU78udmQdNyavdsltxeyJki7K3UF/Ii2xEJQGOxZUrKkG1dELIAUY3xIkTKj
rVaxUmmqZUs/JEEHkI9aZLsuaB7LAuRFwtmUof3IqoDFKIdtMIrUxhWKF7kVIRM7Y4j/9lLfMqG6
XTj7HfqjhGbZ4MgxzU5uYHTHzim8eguSvhfwoQOrmHnFFkWH5sEVCMLD3vvBMr9/kECvjRs+279N
UGfe/kVLhur8B2n+ry0yWQQ1NgbOa2e2edyzL8BOzrKTrcCu0Oo/yZWHmU7crZ6A6GRFydxS3LZX
mHE1oskq8HExIpw80C/+QntRHFjtZ4Fh/9htxm4fTHWTWGGb7YYiamK7JkEih2GMW16Kjdk17YZk
A9ngQetuKCXsAYUlvovctSGt6xMDgjNA9IChorpTMIV2eQ14GmWOwef0mPYNR1+EZb2kefDHrY1q
38082hHOeJxaWb0xA/7PaFQ/MbCWHWQwe0cQtouvtw9M+b4rDcJzXfUZg+5Gz7X3lGLqHki/JxDM
vXhs+sQkOWZesYmiZiWTtXgxz0QpA3fmU6wx8wujp/mpDRyEX685OvTSYuVqLllJVTRAjwDac9DE
eCkkmKWZTZ1Mj11lJx471NWa51qToEUTRiq8FFwN6XEcTuO8peG32yey9n3ld862qecFzZmP75t/
SrrxxhW3tfZ57Rkxmz7ATzk+X6XI3ydus/K4W1Ko8wPQFNzvqGmWoZUeJ/+hY/O+d9OkoC/MXYPZ
WPK/GOlHdhdNrCh6qIWe7VOV0qa0wzQ9eumTEd1NFt2EgxW3BdCJ1+AwFmVBozDogrwvOk0vZRFH
mEiIuwYWlT9FOQaHmpemn4FJb23tYKUAubiDCpRQ9Y0CalnbwaZlZgTbbRwB8LQFu/q2cdPveW38
nrJ2f1vXFkXheQfoY8ATX2UEydgOFXFNJMo7kjjZo93NWzt7ZGStX2tNkPr72WFNHkAwHQlBNrsn
4BZh/V3t9QAvX3EGSzYmQgssmunRgXn1bG1A1uRGI7LM0sjvmpI+ZbN36OZs5YgWOrnRCHsmR1OI
acCbKY0GVYGJvuQFeZ0IxqsGO9o6pXwyiJ3UQberO2fXm+a+d8oftw9uSSFxbmAIg8dDrVrzs5ln
sAqlDzwIijGumik2GrDoGV8ZcoXV59uy3lLPuo84F6YttvYF6OJmPz1mlT/smOtmiC2C3w0Nh3sn
Hcm+bXo/cVpiJoZjYY6tAhjUIeLKfEGjYnvs63hCz802mO36N8mD74ZVPoSpjxBBdo+pb5dxNDP7
0bNQcQeDBd31zPDi0QRuZY2Jo8RA4BJ7so82JQIawOFX2Se/KNK7puPRQzmDEzMqgd0ESo4oqYou
PXAzHRCFuelzXlFAmcxW9BBl5WtTCP4g0W21Ae4D3U/CDUEYWkx3beXWz7M/dtu06u0E7O/pEy/Y
P2Igu4EMQxl7U8kTk/rjs9F3TcKLGZyYNopkc9X1d/aAqgl6zd1ZxCV7oDIakzyanaROUcbMfJpt
azcrD8VIfsxGn2/AoI4f7MtfiN14XJLZOKbAVdxJ6Ubx2E353pUlZnkdMf3jkXDa3D7WK0eAHg0T
BhRVJYT7VwiojZ17WVSWBSjGY8d7qdzT+7+PuTMwB+BVD3eseWIAR+WVLKLi5IKq6yiLlSaBK4uC
n69y136AQUCEZbqV7PI2EpkNJCLv1a2TaRfZOz/9cnsN1/dcSVHDIBg2w6iZDqrOiim12xlSVPqD
fxZ049MHliFk3BiGFU+9jGeQ7wKi+LbgpcMBEBieYXjBqqbHS3uJxlcLvE8ScnE9vkz87v2fR+cZ
GunUO+aqfTZlFcid+MROFM9XuiPk17u/D+uIyRIcPH6rnp+aM6+XoUOA4Dl8cn+27Uo6ZGF3Lj6v
7U5RzNVEI3we2OPUJRvQi21uL+DKj6AWerYA3b6Cgqu3Joa0l5+69x03P4sJSOQer1fC1UU54AJA
IzZSeaHeo2djqqKrXHCImB3fdOGffnwka5XXNRnKl5z53pKOQSVZDcBmAa7iEcRepEmKccXzLp4J
WvSwECDemzo4YMN9MlkWJae2lfBEX8x6JXC9uvDQ1Qh2BLBXyLJdgV+14D6h1AgRd4+xK192yWj/
9e5DV+2fwGzEy+G678hJ4UaGHmY4NE7T+BeQ9cphxZcu7NKFCPX3s7MwQjQBdZY0jowltYybNTLl
te9rRtedUVwnHr4P5NyH+v0WHWG2qn+j9e7a5PYUrGNOlBpHk+RDLFnwZIR8ZYN0tm8cLSqGmIT0
UdFF3k4fTZNpZ6NODbvkCjDetEFe7VCVTe/DwUWZMptQeQ8nFqOBoEnqks67yrT5vjApTTyrIX+b
TW9tHFKCHFfCUMRGG60Nm10FX9pP1J5QzgiSXd6x7DRG7d/g+eq37TC/BIb1JFuekGpYeTgvHurZ
lmiuzjdFKq2CZKeA5Fs3zBMy/X1b8xdXpDA3UHfEiJTu5uyGGn6TGyhd+d/nyEz68sHD7IlsPgEx
7baoxcUEiAiQ2lA0MtpissklpQTCyyml81dWup/BrbW7LWLB4Jlo1v+PCL2yTdEs4A0+MrNe/hhV
3ww/YeQjG3YmQvNAJG05nWoTKhACarv7PeTDJgB8KPlBQJT+geXAPaBMj+fuVfI/AO1eavZdBi5i
UC5W9/b8T5/+c1vGogKcydDsUoOxRM+phww+wtiUM/gvpl81b+JufBDO2pjZ4vmosXpkTmFI9ODG
xgweYgZccZAYbjL7r6m0d62ZfmDbQIYD7B2FX4lg5NLUgr0sBM4X3uyhZewzcecB88sJ9rf3bWkp
50KcSyEyI7mr7CJ6bbMEGLO/OiJeTZGvxGtrYrTjMcgoG7NVZcXw61ycavlcfiBKULcRjA6K4+MK
THpEds5uBOqxYzPSZDaGgyVGCibztdNfMgBgazVRVlSzc3oXkuugvTBw0Tzn74X3rbJWnPhVmKB4
Anzk5jHDbQEoU2n6mYdtJgPIWwNM2ThHz05kHTLi3JM535iTm3zg8NGEDo8eRGhx0Q4fxhRslakP
f2j99PPfaXDI340lrVaD2WE81FBluJqIzdEH1Oc2hzcs9inZuPY2a7YfWAWKeRbGbjE6rIPEtK3l
ClBiGseuofndDAquvT+KdF917VpyVjnGi0QCYmqgl8JfI8hCFl7bMBaCSq6vgURiDfPnIiq9eKiz
H7Iin2Gx/3CJxJoIrTX0v0WpqJxhhkMNJuj5tArz+CCY661jM+TbzNzTSsRe+42m21Y+SEAN397P
BVMKHi5FTw7QGGiHpoBemGbGWEfmMa3/ySogx5A0njD27gQPLcAsbwtT3vJqR4G8oyY61JXSvGlq
zmB+oxXIsqopfQgcpPFmMrIdt0Ce6hoUiNGBt3VLn8QuDdbo2hbMElp4VEIU+3rdFgVQYD4VGbWO
o9Unpv2D809pbqws8bqdR73EgNf8VqO4hmrLaJNHpLOsY2i/5NKOh+ners04G3c02GTpFkF0VPy6
va9vWq9tLHo9kbpQtWNkANTSz8xInyKpxljrHd26aLcgWQSUu2PkW9L25qE0O2czlNbXQpZ8jAMu
u/3Y91UiZd/9CXkoNj6preeoyXkcNcEQF6bf722e85+j0/WfK85l7LRz8TS1mJCFl7I/2a2sdlaG
yNqcSyhqK8gLn/2fYm7LgwiEnZjmMO6QDiuTAKBObFMzUm99buY7QxZi27WYD4+BjpQlAqbkmErD
/zzwABCEVrPW6LlgZi/2R/39bH+y3jHzzu29I+iHN521y+vEB9ghsm+3D2JBxfCYVKCDyCXhZand
Jja4US24FR698FBbDzVeA/nutoiFpVyI0ML5BiFxyWqIQELHQWOQuM/nO+P3B4TgkqApHf0O2P7L
/aKyKcDjPYbHsPjsWgfaJnUB1chXLsuCPUAP7L9itEChb3M5mAximFdukC21nD/5tBHtsWnmuGx/
AoPw9rquS+EoaJ5L1C4Ksw2j7uo+PKYsSmQfJgFFw29Ktn1Ux2n5YM87Bzlq2/olyu3gvz8wAuQF
/hXisYgmMk09RBtkjW2w8NgS70G0/kNKui9TuNacvWSDXDBFAkUa7RfXY205n90iMDACWLR1EgmA
RXaxkcOPGHXs5692cV+5XrzKh7mk/edi7UutKUGXy4uJh8eg/jLyPc2TaG2weU2EpphEEoMMssXA
Xlb/7czFr1GQrSjXHjFLl+x8JZpigp20DqwMG+iI7zU7tCpZbu4nZ3tbHZdWg+EkPCzRJQXkFc0f
BgSzY81sB0eg8MSN/WkkX1i4Biy4tBYHfT8mMAhAg63fZRNmPMgFOjHd0dlWc5Q40k6a8rUjK6tx
FyUB8QhgsggmAXh3ef5e7QwVNTOMW4GycidoGCSNlONXp4wwDusT/iNwibFLLXOOe0GmnQe2rwOt
2mgPkss8i7EAoN8YhnM/kaq9q7KmSQYnoNvGy4t7yll17xO0aUyGaycS+No/Pb8Wid82ZoxO4Gkz
iM7f0Tb0wGNgTlUW1x7ln/pR+n8oq9sH4bFwhydisesaFxmKAFCd3ZCGjzkx5o0XEr6jdSCeLUnJ
3RxR+KZuIM/9jHEATEnVcdP5xhPlw7shwlQGF91S6pAwOqzP6GRB7mYsdTAg6klECf8UfbtzQe+G
ws1tlVs4I2gBGsFUbKvaKC7PyOYBDgmUvyfH+lWx+5r8zcdN0K+1NS08m96iPEtF6eBg1e6pOfCs
dCUoviZ73qRRjuHatXaixZWAbVpNXQK8Q69yS4tx0y9mMEmhvBb7ZnMIafXVCYyD0awNqS5cVCzn
X1nacuy5JQUvIYuNdhRHbZYmzWykG9tL5cotWoj/32DD/nOJtANyJTekYeC6ttNXYK+73SP3nXjo
7hv5MpW7d2uD6mdWVANAT0UJ9lIb6kJMPiI8/zhScMaUh7J+harHk/XptpwFdcDsGboDoAuoc+s5
FLTwcUo71z9Kr05y6y9U8lZCiSUJaqZG9TcCR0DXhtIbKJ2HLDzmCR/yOFp9KC2oABKOQItDi8Mb
+83lVpXpgN6QOofvRpdWsaHFwQw/cBrnIpTGn0WpTgQKaVeJ6KyXAlyYZpLSx+zH+48CtHEYxAS2
23VCw2N0diU1MW7gfTLSE11R36VzwCi36nTBv68i4MkmcHZjB/UFSqxfAPliXjlp5UW0t85FT5rm
ZUbeBxQdNukRPFVJM46/YVDv6i6MnRwPCt70K6eyJk+7kP1YmqAQRZOGwYZnh7v7KhsOmY1ifBrd
132/Upla0rMAgRvcJ6ICaPSlElCTdh6QA9EohKF74884ANxjpR9kTYQ6wzM9y41uDEpTtUtHT471
ifWf6nClr2pJDVSzh8qbwzbreS2XEvQ4tyQ9EtH+RQ1UI8OAHG5r8lLxxQUvi+kjfY690sueANXq
ZOVHqLGF0gLVFRi+DigV+jmguujB4PV9x6AahO5TC6Abc3TnG/12CNLvjLn72z9mccGoSbzlb6/Z
7abKMUenZmiKyC1gbFH2vevW5uyWzk3B4oL7CxYIrvXy3Iyet5lb2dBET4GhNu2uHVwRS8NaCRIW
BWH2ErliNOvgLXspKO9FExKAVh37oHwaLGdnFezZl2tPWdtWFk2/yyBs+q8grTARuKaVvfU/RqND
HtqG+js7JGzPpvQ78rtyZ6KjhBrceRKO0e7k7KR3/TA2W5l6/q7KO74NvbbbSGts46Ep8CR2vb8d
NM3s2dxm95UMhk2fomHHsNNyi6k5d5uT0gLySjQin8cNyGr86Kc31QHo1KJyk3c1Om4QUO9ZYJJt
Mw885j3jm9YGvDtrLVB7MnTxVNE4PjAiyF3UR6KOeYieiyAFbwq6OnkyktnbVU1d3feZE+1cIued
aAUDXopXxYbAFHkHfJV9UcNAZrSbDmZOgxgVZfk1nANEruNU7AUn3oFaVpr4Jtp3pq43P7kBMt4S
pURgD8ZBY87PZpqBHsSTX0v8v567Maq2MpBy35Xuz8Bnv2ThBjtbGD6Ig+mja5Z7hkfu1mid8phb
ntyOjSG2TjtVsWgc0BzJDIX9mRrAp2JzwgAvFodDNn8CmWIeNyzjCW9ouvEDiT8grb0FkfewAfVt
/dWrcr4ZrNrcDH7N9piccxOQy4sEk1X9M4aq/T3IBv3tEJrZAcjEYkM4Bmn8sfkSFeFkxRKKv0US
pbSTqR/8BMUrdFB1DTL8GcmegqIhm5YIGQtMa8XMkX/aOZBw+pa5nWq7xYQW7+OqwPsBvZjD81jV
5tYVM9vMTs62dumOD91ELIz6DiN+ZPrXwH37a0pH6z7iwRQlc2GMr32VWd6mMhzM+YDtKeqLKrYQ
vO/AzfRPOY4iBhRz+U82GK//Q9qV7caNK9EvEqB9eZXUux3LdjbPizBJHO2iFmr9+nuYh0k3TYiw
7wDjlxmommSxWOs5+tTV92uJ+IV6dfY0LEoOqPZpCtDu6QTEpGqAmY/iu+vtU+08xc9z7XqRAnza
w2IgxxpbxLk0tTWESdJiegVESTQkw2rdFXVW3Vepugbj0Hj+0jc01Ouq+ZLqThutbgllhCrVJ+DT
Z746zSpyGBmiFA1zKo7S6WjYGh1tr2Yq+vu74sUs6W+n66pP7jAYAYoS+m+zTdy9WSXJASga052X
G244gNVgP5ukCUtaLz5QX/uHssWYhaInzb5u+/Gc1WUBlr+1r3d2Pyihg5f40luTfUbBDAudqyws
1fJ16uLhME5p9qjkWRaA8zv5otuTRn0vH1G7TZJRPTmkWA5V07W+kWjpWcsV76ir1AqcNU1BsqS5
B9Jrc0i0ady1TWeiR7ePg7We0lNm9M1hXH+Pgx6k0NseJbbQAHCQxO0QGHgg92HyC4NGLDXP2URn
deJOX/s86swdWkbM3fb7ITC5N5/nLKE6AFtfjbscAVOMTv78U+6qJ91QJe+ywODeiOGekDgdezol
NI/61Xfjf5psnzb7OJb4mDIpnA+TLTgtL27zaFXOVnNSzM+k39nq+1+pm7Vwboxmpk5DPZxIBtjc
pkWjgXnXexLvT5QxhBTWGAbiWmTvuHMnPfpJVVPLo6XRStwA8C7oGTJowCxa7geCFCwuTAG0gMqs
gnyo1NCcvTyskkLWfSXWwL+/hFMRsGoqCUnxS5w4NJadokqWKvs+pxs0TdGw5Kh5pC87OwQ82baG
C/xoTASiEUdFGIgkOXdc01Qoej7huOb+sSru9eEpLiIjO4FCR6IYwoVcSWJ37cq/BeCM1q/tmEem
8ormgPXdgDmsF/Xq+0z9r77fVYqNeVZcIq8DoEpsmkVQwGBub5cgNw4hKFcxTl4EndxpL6MCwIMR
p12VeL7mIFV+rEO8Y0MDfTL6Q/Wrl42GCk6IdUBajNZVfYu0qk6jM9mExA/EJozAfGj9vk73+J9/
k5je2Z2MsJVtFO/+sWEIBlOJq8UnDOdkMLoErEMP7ewdjRaDaGTuj6SL4fjosnyRQCsYYh2biYBP
8obChSyGSwCvFD+kSYiHp5ENDAm/jwoqeoh1hjrNJXOHLtfrPMMoSWWC1rzTHvullmU5BK8EA0pD
WIjiEorsnGY7NWhRvD6zH4ryoAIwON8p0/trFDciOOXGjEWhWAtEDGTv1rqvg2C4fvdYD5KdDiI3
RATADUEEcHuDSvjJmpFmuEGAdj13uSSGFhwFDpjNo7DpY6jy7edHHbHeUli4O25gh/a7Z6rw69Ed
g2FdzM6jI5kzlIqqrU3lrnh4qt6fHBRNl8/bl1+0AARemAlDcwjWwO1PpSmpnS5In/ZJ0KVAnZIY
F9n3OT2atYb2MDxZ5HzLzf2sSHRIYEjQH4w0NhQVoNZ89rdJOkB2ZOjhbSzvnHlfgQWSr3NAHVSf
6c8PbNWVLG6r4M9btbf2WTTvF/NZVZ+2Py9cCoonePyR+nvT/zO7iuvaC8mjsXQeMQKCv2ZG9shu
hbXM5MtkcWqb1YbdTAjRIgMz+cGc5N/XUUXDHrXLQC9qywcBz7ft5QkMioOSKBwblk940xSkqEti
0CXPo7QGsGt8t2TknMUv20JE2sZmSMG1A7MFpbi9jrFjLOoIpygyvU9W5ZeyMSq2L9wzAoB2DIfg
6UJHNJ8H0r3MyJGHysGy5PgzYkiq/tTiaRd77+/WuhHEXXx3zFy3bHDxDe2X636vFdOPu8+WjGlJ
oAc3Yjj3GTQaWp3VcMSy9R+CIZ6md3wUH3wreez1f7fPRqAAN7K466O4II0qND2PhiYy4sPYRNl0
+IAIdIL+mUZkw263x2+mKTX1BsdfZN+pucvhXaoSNRZqALq0PFZBQ5Mm5yxZS2XXiAZwS4tyAa5d
laefQdCcPrV9BqZ5o1ElKVRRWABoXQYbC+fFBnDx7aKUMk+olY5AGoH778FLAgjFq9srZ70moZWm
v/Ve3c0ohfix4+3GWH0tzFjyIwRnd/MbOHtRg4cWSL+oSo3aaAdd7e6AofyICP4Dse+NIKawVw7v
2q+5GxMV8yWufVdSeE9r7yq7bTURWAnMxGOCCAUW5FH52e66Lyu6UjONwHHZB2jN+P8+zym6Yy9z
ksQ2yoVuqOFJ/fGBz8OTQTsq9BCMkLdbpHlDp+oJcBwqELthsi67mxJPkaxBoOYMaOs/IdwaBvDr
aNM0pJHaRobxb2obB12vAk1/3l6MULEQBbAaEUtqcXJIulRWz+R4zmmhB6RWkK2R9ViIzhtdlThp
9OMhBcwJcTIXLLNtgUEf4zdK94kqGbkTLQIJEoanAo/Z5DuqJ9B/9mXu4sDrHSlDj+xAm7q9T8Il
XIngDj2tq7WkJUR47S5JQifc/rx4BfBk2UwdegK4a4dMnN4kC7zkxgZuKqgjFrqriCRXw8IS7vH0
0HzynxDOOhO1BMmeDQ8AYbnVR2p2VpQ7pTkW5b9D+4OOkg4s2ZrYz7kyJbRo+yRPII6on+M0A/LF
wZLhsIuP5b8l8f5GTeaqUFFwBpXtqXAOiuRYJDvG92pUylq7ZMSxzBYKCcp8XLL52KrDzi2H+96s
nrrJ3CNdLrn87CA2Doqv/jQtep37uYBY5Z/EGPw8jjw9yuvpMPetjw7e/0v5dE63vWkZbLXCJiaL
ciDKmgKbRI8xwDhIgjWJRujsNK80YhriGe8nBNnkV5w+2kDmr+fj9mJEhvNKyfkufifRta7TUiRv
k12WHdvm3mv9Vla/F+od+uhZ7Rsc5DwXcJ5kme3MiBUUMCTERR7SD8y0McqS/yRwL76mGMj+o8kq
ckjjTy8Y4/C3N0q2BM7k2EtXuK4CJaPFQ30cZYjZwrNmoJQgJ8C7wvOSdE6N3LOtoC3INP1sfmyX
b3UsmT9jP/HNPbmSwX7DlT4lZVXR2QXWvuaRoB5fV+tzP+zVFYPQv7c3SyaJOw3D6ZPJIgn89GlH
185vAAKga2OQo0zTp+t+W5r4aP7uHXc0Xk5tI+mxd4pztMHpkknsC/u1W/vGPQTo7rVKTXERSGt3
efzDzb8SQJmPxc/tZQjFgDsCOU0G5WpzdqUdBrd11hlZ5sqLppRcSKb7rbIGeWFKYhvh+QD+nY2f
A7OPz9OQsVpKOnhZ1E3Vivq/Tu9GimK5WQzNZewSlMww2iXZRuEx/aF6QvX8bRqwINTMVZTPIzdd
wVS4KJNv1rKIVygEsTSaBTFcDF7ZWx2fS8zDI8GVRWb7IwdHXz1K3FnhRb0SwCkDxo6JnXd6FmWJ
c2RogYVnP1tpsttWBvE6MMYFsEYWvHHKkJVlB7gTmJt82qsocMpgTmXfZ//9yhZ02WqSJcbbUnwF
95kjw4kRfh7sBQBVYxxxfI6+Tx2aASQataHim0kPcM8+sD1X3+fyDTOKjgVVENYWa5CMj1jH//d9
bvv1uW9sN23zyJ1Cr9rJQi7hVQdWM8M8Qsc7T4ezWqNDgNiDLO/6S7eWYK7Rn2V/q1dVsk9CbYWj
j2DCBE2cyn7I1TF7vZE0cKDxLGq2X6EZA50ggTXJMEhE60GHCGbB0ICGDDznuzbDPMVFNSErC+J1
5JgqYMSsVjj0uuQV1kQLMoDfpCL1ixEMnqLWyJtGT2ZmudLxkMb1Z6XHrNSo5BXA1tD7QMD6UaRj
WKeHqVzDwVv8tnLui3g+AGDu4MiA4ESKboJUGK3JyEnDLtxucJIgL1m7qKgt0/GFThLvTPZ1Ts2N
uu3GMcaTQL8bS2jIRrJEm3n94zktNxel6ZJiQdYu3dd9uNTAKX/ZvkgizWBwfijKIMUJuIfb/Vnd
pZqmFj6HV5h+89m5DFUwd7LOR2Z0+ReaYZODSR493G8wJQqizpQ6uE9xUviD9YlihLM4TuSp8TwA
HMiKTcJjuRLHvQGd3c0L0N3ySMu+IADV6NP2poniKGSe0UsB9lHws7Bzu761qW0XWewm0aoaD8Yw
LWEaL4vfG9O5oWboISOZxMPLMMr0TeQXAEEMhgmXGDkOTvCkqEruaYD2w+u6r6Y5NIi+n3XnqOv0
uZu83fY6ZeI467Tq1ew2NcSlaK1upnlf2EqIqg+ob5cH9NmF2+JEugjcEXQqAwQZ5Rd2rFfbWowN
oErXDMirev7SGgX6RwvUKxTfGmQMXaKbhTIVKA08dHq+oTPIlG6y6NgDJdUOx/YAgCp0Am2vRiKC
xwxVG8+0qcPwUesXjXztk5+z92tbBNsQ/loxvCSGxo9WUt7Y0sKqLC9BtWppL0X/PZWxEImWgIIw
UjgMpQVzF7cHMmdplbhWVkR1i/jAnC+m9tS4suZQ0SpQZAFKK2QB0oYzotAyZIncogCr+Y86+T6/
G5aauZpX3+esaN0oOfQVAFxgTETzUNFJktkitb3+PlvfldqWQKuODQvf771n9Baq6W9V/WkXkuBQ
tkvsrK6kYDrTBUlfXURT/7DcWVSyCJGFvl4Ed9WTocgrFO+wCHo3gTmizV9LECMkwwWjKY0ii9Zl
e8ZplrI0o6NTiJuHAGQiJH6yloM0rSGTwr0DoD1btJgyzTJ7P+9fUtP1V3Jwiq/vv4fXm8c9orYz
pF3WYzVu87sDIc4kA29/y894q8O8MalV1jtIyiIqHO9Ix0vhXZT4pMRfSPYrV+dgrJ9o99PwToO2
NzTlPMoukWQr/wC4Xamf5mQrLXP8gLgJljlM0mOyYor69IGNdBm9OgqiaHjm6q1p6ejKpBN0V1kH
E+0oks+L3jPgb/73ec4ZrHqva3W0bEaYFsqtffHaFbtYO2Tpy3uXgW474OKiH4mhUPHTkenildW4
oqyLmNo3keEcJW7229PAKC4KwyCIAwInotBbYwB7MzupS8sIc5j+lH0HNFKnnudSxjL59gEAzz3A
wCAIXWNvvEOy5KjTOYDHa5qXcXnqjLNuSQyPSAQY74FTgVQHco+c9TTRCTmp3ZhFtUIxGQAyS0k6
+K3hRIh+JYAznJO51AapIYBU1Ec/ApXO2AkkIGEC9AL0vFiA+eNOI9fcka5pVUWXpfnSTZ+3lUmw
QWjhQMUELSmIEnncEORmJ69VFJx12ftUqQFZWfpeLauUvn0AoFBApbGRlgGEB1+ysZPWXgsrLVGI
fqziHZqxH8vscYajXvVnk747fr+VxllmpbY7q3MhrThanzLZdL7gQAwQRbDeEDSCY4jz9nrMulfN
bZI1kZK7/vzk0kly/2QCuJ+PCQf0G1IIcPMQgILzsNs+c8H9vlkA96DUyuyoa4Pv18332TpPVUDn
c249v18K+IcwR4nuQYxucjcjy2faeiRvI/gtzXE0Tl1yLJrjthDRViHshjHEHzh43Fk0nRZrXuY0
kfWz9b6a+pftzwtuB37+389zJzFMmUpmzW6iphwD0gfVELrxGnxAiA0vGyQaaGvjX1/HUdasMfMm
coZzl3r+gDnNbJE4eMKVALVHR+8sArw/M+pXLyxxskxJiU4ip1vmY5GV44uZ5cMXc2q9cHs9ojMB
cJMOZmwVbaX88GzVtJaVZ0UTkeIS6cq7y2JoL7n6OlPuq4VU9lraVoGvU+vcZY1vqI3fTe8eB4AQ
AHqCdxf9U0AmvxVSaODWqxocCUlmdGKeliUimGCRsUIKdgoFfuwRrC96wHi2QEtZYscBpkJkqo9N
HRXvP4ibz3MOiYKHV+lLfD7G/WgimZkSqBQ6CJBbxECjztjcbzcJkDWO084GiUYF0zgt2tUtVBND
b9WoxLMSSrIApIuMKRPFPYGWmleWka8kgs75BWDNtTELJoB2bCsuO9XbgJf12fwVw47rSrVieKFj
bEBM0Xxtuxmdhp6vWw+xelGUyFBoMC0/tyUKF+axagUCbBNjx7cS276uabKaOPq58kE8spAHpZLY
YaGSXcngNg/8YiqpmIys+wX09pC6r9uLEDwnLBuGBh8QEKJrmdMDV7HrogSTVaQ3d+v6pNTDIRvI
UZ16yfmIVnItiLv6TpW7Cno1AaMWZAVm2WaZ4ys4DnDbMCgsG5Pg8CFuj2N0ygZTpgw6Vn9RnT01
TqasH0qwWRauPFx3lHnfIgsAmXxGaDqC88t7NnOgqts/qNP667TbPhTBXt3I4fYK85heNfSQY9qT
T8qXVgY49zbagUfNyMswxcwgLbmnsU6yBa1QoITx9BY3xQ2aRPf7XgvQ6Ocb3fvxOW7FcRYZ1cO4
qBug1hbFt8669+Jdnx5qM9zeNQFCEIsTULNi3QSAS+A0gJLeVFs9BYKmBiT+DuOl1V4DEQVtvszO
dweY4UX9OW7m92s2xMKZZAhZ6J7k7miBzh+kd5skwmBn9TLn/+fnmbJcGbZVHyqv9QrgnBZ9kOls
VlViodlpc6bzZgGcDegttfC8DgiHmGcrQ5sclOybmmL0eBcH20ckvKMWphgwb4iaAt/UDC+myMsM
WJ1lpT5pipeegEfYn7T6A0VS6MKVJM44Gw7BDCmjC3E7gF8FZSPxZIRXFIbGAtoEoDP4mMgASOJg
TQBQ7X6q8yFrJLos2iiEjEhAg13wLejkMnUkNQtAec/J+EIp2RWGd4HmSxxL0SquxXB2gFaTSdeR
IYYr+suYmc/L8JHbgS4lFa8knFdA+d2qb+xYfTfUNIsSclm643zY1iiRJQMNuwtgOoANYa9uP98P
Rk6IYaVR7TC0RT3sci/MyZmk2UkzJK+x8FT+CuMx9U2VNF5NHLSqrsUuTaxvIOLwx8l83V6T6FSQ
UgfzsAZn2eGtM8ADNFI6EDPS82uuSm67+OvYL3TdomeJr1C5SWNg7BgtyYsd9uO98n7cfgYt+/f7
3OOlz7RG3IW+apM+eU53AGhGAEQBiVUUHcW1FC52BPWf25oqVmGRz3sl/WY7EgEixQI2LehXUXdC
Bz6nWJmajWNPcDUcHaPYHdC44+qJqvMp95RdquSyJIvoWIAtYyGTg7QaPKVbRZ5qrzGcGPcE7pr/
aUAoua1UovWAiwtfBqIQ+Jm59aiVWpoZJgeimZ7t8d4FQjsGPbww+7UtR3QwMIrMEWePCt/FYw1r
aQ56Czlulfv2kB51pbl3LRmQrXC/wPUMqmSWo+C5pxQA43Rzi/1q7orR9bPBlmyYWAAY4gARANPF
g8gSD51WjTYDvaxLdy4owHMZeLHInUSCgmF9sSCCbxRaMzd3FneG7eqUMJ9ifzAfhykNgQ8gWYtY
Enw9MLXAOeZ7epJec3uXLvD3wGXjVP7oFwBTmG3J8y4To9/q8GqWReI6EJNMqDug96lFfzfp+4M7
f93WMqatvMsCyk/UaBki25sunAb0fvq8UubA+tQ4WtPe1O4wZGYPiPiDuJO89gISGjgTV/K4V4zE
AIEGWEQSLXCUazSqGN0eA6u1n+1L4JiFGXr9yAcyDDdC+Strt2meoh8zMsqgKUNFxnQuuqoO4OwZ
II6NDC9ncjQAcxkaAQ+A591n4xLW7SV1ZSTTMiFMZ67c11Fd7LwEPEO0tp9HpwMV08lZZMG/6K4i
jYgWZYyXu/AEboUYnj5PhYPgktgvdHxazOO2ugkX4TkY+kSOAcwbnGIPnqETD4RR0WBkD8O8nIZ6
ikawk2yLEQxgIYUBBmOGy47wzOY2S1n01gUpJeQ0Sg+u5/ictPHeUIpoteZgWVg1zwzIOPgg2giG
eArt8v1gZ7e/gXtZbT2zcmK1aaR4e1e9LKOswCt6ia4Xyd2l1LQyrzOwyHG65ORFMeu9s9oh+EN8
U5UYPpFiuJqKYAP6DReRCwmHuXGaKXbgptPjWpyc0/aBifQCMI0guQSszNuWNvbaushtJVGtVY/T
bN8r+vTYY2JiW4xwFYgEgI+lIsvFz+W1K9xyDU2HoIZY+n2RK85vvbMyWaQpMqpAMGOk0zZruOBO
HnQjM3AN4Et3Jlw2oh3q5uSVqZ8AfCy1ptAiz4Ml87NEb8a1UE4bFKpXVKdaGrkM1apO0f730qZx
kKoyXRAdFjJdbIEwE2gwvjUSfRXXgBpBY8/kkvtUQcnMI1mQecPP95/WlRyPq1Rjzn4djBGDZiBa
CZNZC1MZKoPwOWJc7Uila4Aye3tSyhzr/ZpGs2pfmrV5jiv3oR4UXx2TCMP7n0FYi15ROyqKIVTy
dre9QuFOIvMN5wWXCk17tzupuuMSq0XMziz9hNpjBP7jQ+waH3mgAKPpsC5EFFh4c4jB5Bk9sBOo
jJsFZa7fM311GlliUrAYaDXwCNDzxajyuMWQPBlNvSsxWqGDXNRSTms/HUD2ftreM4GeQ4wNrmq4
e8Dz5C5XAnCqytCxZ9nsoJg9A9jHDhLlMRl+bQsSrgdoNIy5DlzlfIfB2KRTRij4zPQuPyWjcaCa
Fei9LamyCGwSnG70AAAbBFwLFrdtlWYCbgFwF5HiHpP0ICvNC1fx9/M8Wp+ezjnVF4RfjQJAuIUC
avHnqGuS50EmhXseavS3JlkBFrve6uGZeL6CBNhSy3wgUWYS2PlAEAUfBVol+FFupQPU2Yysa5QP
3zyl3LdjHJRmE+bW6o+APdSKZ01vfTN73NYFwVN7I5fzWxLiTZZFcUgWpulSkgIa7ktMTvUKpLlU
9nyINMLA4gCKAE1/E2Eu47wq7TgpDyj3/FNWddBn05f3rwcNrhizwl9MU3OXaKD2pNsmuNU0+r0b
up2KhjfvB/rKQ6WUTNoK7quDmTQWMSMP5/D3tXU6gt7wNgE/I7x8F2Rc8W4dMGa3fqCEzIyojaZP
DPljyO7WmpqJiVw8QSqjWvpdsWrHAc00XmvttvfuTx6ai5lu5HAvbW3ToSGJga7TRbmPFSsA8/p+
VvtD1j4B++VgaGVgxkMwYsoLZadj7zbBTGRjAMwubP0Kzm7QHDxXwOnD60gN36QkqApUzOdLsX7z
4skvVEBBrU/bS2cr25DJ947lvVah5QqOjWP3yBR8Stw8mAd6P3T6wSJTZFNJolBwFRx4GcACgnF8
S9M31XlL6wYz1NCwsGj6sJcFwBIJ/JKGNjdGg3pwZrJ7NDH7Nn39wJ6hrQFtaoBnReRzq5VLYTQT
sjxJpNWASQwX0KFooVd8bqfD9IFGLxQD/spii72KEZvJA3egASq3eNklxsUpn81ZkukWWEKIQDoV
xEdwJvja0Kyj9JB6FsLQ6aLl+7K4B7a6+eDIilDCc7mSw22bMmiJGbMyp+E9rg0oCX5sH4tsHdxW
gRacAO4M3++ynaMfOzsAIu/46r0f7YjNfOBf1lqGohb3MrZKp4AYqkJkYzvJ0V3ir81sfslGk/rT
Qs1TDtg+yWMsWhpCHLAs4onEYXEiJ7V2G2eGA+tZdfLJXbwkTGGzGB5tG+Tj6u29qSC/t/dT4AE4
eE88EPEC1umNt9T1pt6DsQVCQSDXdD9QWvwRJ5K3RCgECSSk8uGz48+tfvca2FmA1ppEav+Deoqf
z18AhCTZPpHmAS2IzaUh+YVn61aIVc/U7heEN3He+7PV+LL4SXg+CGgZahTcZN6JqV2nV9BgmEbE
d+ZL5l3MFpWWb+/3K5FlQbMh8KbRLMLHFg7BWAbJa8QW6kvendP2/QNHSAb8FcBjnsLYmNOqVkg/
2L8yZ5dUgVEA7MbXy2C2wm3tEp4JjCcK7VgRQDtuz2Qoyt4baIKIWjkrO9eVxBQivcJQOOw76l9v
i18U/BND3brKQ2sDHmdpMA8DwKC7YYplY1Mib+hKEl/5ApG4QROCCj4b2Vv7x7GiAaho/dJ6f/en
g+lm4NCh8gVGNd49WNTYHhc8BW4CdiYA7buXdNVqiV8scgiupPCvZ2WV3lCxvI3jli+6MX4ig3XU
Tes5KdwjfM/AK35ta4LoqGwUk1gSykXIxN3OVqdtt9iMnoUeqpT6iR4YpmTvRIeEKTpkDg1URd5Q
itsrKdDohf4HfVh9Tf1UafCnnN53td32YkSCUEVAXeQPYyHvG4xKOeUzgaDYas4xSWI/NZUDIGXD
hKwfKIzh2WapDigFeD0445l49gj4A4yNEk0PQNTmvB9ZlZVZ/wpgq73yPjyML1ijiuH2yQJ0MwCZ
xw+YAUgArpaJbnMQCHAZobVJYoUkJiZfc2Bbq7UvUS7BeaBNAN18jKcIo7zcChJrpdQdWR97upQ+
xRUluhM4yfja9f9uH70olEVTJYuMoM6oIHMXtFrzYoht1BHjMb5zO/JqtUOQAoIew47HJFmjscvP
XmPuKBll4Tr7NufHX8vmrZBdzpmZEMheUW4x5rsKfX6TeqHKtKutl7bLAmOSWAqBBYdIpJDZqBvL
wN4qR4kciJeUSL22GeDrl8Os5sH2jgosA6AYoRtIu2NP+cvU15M3e3GHST3HCuD0+OZkhaUnq5cK
xWBYg1Fiwtvhc8ioCc6ZWqxIcxn2WRu0wHXjY2p6Ej9btF+oXiDjzhgxQWN7u19o0LCJwkA4DefY
J0B8l3g5AsuNtw490H8ST2/Ckqodmx5aiYJIUQVWe4jHI8DCRtv1CdBjKkuGfCFwelwkBRGfI57D
IDR3dY2q7dW+NgqEqyRY8gIVbQCw6EcnTY6ds9tWBeHlwqwIm0hHWe4NciWhcdfmXltEKkl8BURh
aen56ajBLE2+DhB8bwC/yWtlycKjP8Pu/NVCaZglOzzUVPlrjaSkk/Y6ZgjRa+Zc0PRU+mnXmRda
zrOPdE8V2kbjohxFSBAjvwiGiaHwR2tazq5dAX3Oru/irMs7n6ZO/gRckh7Dzra3a4n7mjpLcx4m
c9418F8lDqNIsVmrN4Ncg5XlPYZadwfL7ZsCr17xmZgLeplMPBNE1sgkyp9gQOw/QbzTYBekWQD1
VUSt7c0+UbNT32Z3DiJJAuLe8YiM6F031eEMugwtIXvFKk89ONa2dUR0wdBFhaQ4w5fDvNrtBbPr
NgGzhVUBtYAeplQ5ph8oAAKk968E/VaCMzfDOjiQUBK/Vy+DjFVGdGDwgOBOuvgHUdHt942uNUpc
tyoaqvXclZ9dwEEk+s8PbBPCBxNd5cDO4MGxGk0vKsONq8gaGRJPWMr6XESGCHjb/wng3tysNY20
KSAAXSj7oRx20wJ2DNyW36jbnKdOrfylUtJwe1miCjGyCxiCZGRKKNJx9mhGD3Lr5l4JWFgSGLkX
JDZAp4pXK6t96pzBqOyND7Zd7p32V4ZWn23xoqO7ls4p31COtWXFDgbOmru483aVkezdXtZswXxh
3hYBhRpw7UjyglyN/Yorhwx9jy5YCZIKOZTeN4f6CIbRU5y2wAkp9dOEvEDBKt+me1718Vu96Bd3
zu/JkLxur1bkVrku65Fmg6Ewjbe/g4JseKiKGoraYkjY9LpmpyS02QEQbfDTxCCSqy3YXYDwM6hX
tE7hfeNiBKWuDNp7pEaZtw7QuxdkzpM2fn73omDekfFg1Mow3Nzt9tS6mpcZD2ifo+EIfXo+tcEW
CwZrHyyQ27IEtupGFrcgMCJbVRy7RaRVe9PzCz3Y/r7gDmIZQNlgOVYQ8XG+qDFg0M6aMSqYG0+Z
Zu3i5o6Wv9vyfqj+AQ2mRJomcD+vxfG+QDx0aJKOIc7VHzXwWLYnDYiuaXlvqaCXnu+zBSQn/zbu
4C/LM02elnkOa5DuTv+O8e/a3ive7+31C/f37/r5JJ0xGOuIUd8ymsf9+qiNp+3PS7b3jy26vocG
yHg6pSgBKaIE3vpIXZAlPY7kKYm/luo/28IE8EDwGK8WwymLU2v9aHsZpGWYI1+/d8mlWf5RldfG
vfQx9ZX4UpLej6kekPyhpCeUZ/zalPj7ojt4/SvYll+tudXgvuBpLyOlfx4av0z8VQadITArWChL
Cdms5Oywbb8SsTg2CGR7nFphDTtrVfaWWh4LT39A995xe1PFq/krirsgA9inLLWCKLW8VHkPYvoT
lcEECTxkJBvQJon6FQrOfHITLWRNVluw1o0LojH7H29yw+WuDPrkZXsxIm2HH44Pmhi4wyjZ7b4V
s4MHzcXTV+b7BrxVu+3Pi47l+vOcYUxNSjvdwDra/JiVoeoC9hRNB4dtKaITQbsQnm+VTV3xFUwo
hUcNqhdRk4ZqeZo68DBL3k+ZCE6/Sq9fG0IggmRmWCb3hPnyH+AmRY4JAwroIMdElMpPv6mtvZiT
5iBg8DPnLik/8HSwniq8vAiGkPq5PWzFzQeMoS5wtpvBnz8BzkYSSAp3CTEDeh8RRb4ZgDSHPrda
dULYkFSgOlKDcrwzbYk1Eblr8BExloiwG5VAfpxW1fRxqRPsUtO4d4OWnYiK3msLwI1A9UceLdBb
BXS4iebnbf3c2XWgg/pxW+VEig14ALAcAeHQxv253crWnEgzTVUJOoRB3YO7zNqBXKA6FhUIyqg9
1s8fkAevG42YCE8A1XErbzS92uyasooy7OiCzMxhTL+jULUtRRO9Tmg0+E8MW/aVGWVjGoY3A1oh
n5y7qbJ9N6k+lUW6q03nkgLORU2LsEZ6KHXWs9Hop7EGZr05/mvR/IXq5acha3aNYd/brftZ8tuY
KeI8WEzuYFobg2jA6eSzvSxFpqtLXEbI+v60W0rhuWLydQB9yDkpgPkxFmbht+oCuhstv7P79gBQ
7FGifcKDv/oV3FumqfGqg9IQBnMB8e7XVSWg1ez93vzyoeVCvdkgLE6du6wpnufGaK0yMpb8XlHq
g1pqByPFo53XDXgv00/2bD51zvJQVPUXe5E5KuKF/ief77gr0wXYLQnke/OzMT8lhq92IBeRaJzI
YqCwhlfOYXeJN90ZqdqWmkWNVbaBQT/VmGdWs/32XsqEcMa7N8GWqJZZHY3Wj5oelfHnqktMq+jB
ZhiuqBOjreVNnbXtF89JEruKdJTb1fZuUbxAteejUp7bzpasR9SqiFbSv9K4ZxVIarPZ1k4VOek/
KO1gXCoNkCT3RwPT5nkaJB0whquzad5juFZyYiITcS3buDURTWs2aqVDdj5YfmU+j14aAGDWt3H5
+vwLanOSR0WUwLtZLXflHOQA1LRzqwjkvPu5B2in+qzN9W4YHl02It7uNBNEi4OMdVakNpatewxa
SMV4MpdTGTuSOOVKkbPBUIdrnJfyX22QteqKFAcJf+gMMjcMseN2O6fG6ZslgcVt1+55tbxLVWtn
qtqoZs3OKYtlvRRC3bkWyFZ9ZeJ7QDeTCejg0dDts9YHYOxqhL17yAqAofqj/ljaRyrrB2Wr4G03
e6pZuRPz8HwB2rDXYQKOAJqtlaA4EH23fcGFn0evAXueNP3NKI5Xmkmv2xgrIkADq5r7tj9uCxCp
AuvM/JOaQrKfO6XSph5dM/Q0jtbTSE5K/xTnEo9CtIY/VhCAjhoSJMweX50LJXTOXQMsF3p9qcZv
TibxYEX3Fo4Ke0v+kFRynn48ZzpJRyyhBpgYca2wGZRHJGgw7bBGRjfuqrV62t61PyMc/LFfy+Ts
VF4Cda7N0DYLNPd9WRcBUHgOCaP87YtdAQjeBFnuoSpDTDjtSZvuYzsLkRJGIhixjltHbbkGQN7e
u5TcVTS9AwTJqbaaEKsJUpr+ys1il+nDhQImTana0B0oGN69ixE7p9a0d2q1httrEmqCAWtgI7LG
XAx3TOjSXoG3y0YKx9NAdg45VO/HogZyBLKrCFtgEdAxdKsJ8GBzy82a/5F2XUty60ryixhBb15J
tp2ZHqcx0gtDlg40IAmAwNdvUufuPd0cbjOkDT3oYSK6CFcoVGVloruXxcjwaO7KaVl0AWcG5qVT
E51XKQdE98F1/NCxDhIEtM5Atq72SLxN3z8O2vcO5Ga6vzZ7i5vw36HNs3+WKSmaCIBAZhqI8GnY
eZ/S8aHtH5JmiMga6+jikTqzNtt+VSJcMzWBQq8G/jxkMuZlufbkWUyxnE/m7D50RwATgwrFzMQt
93XvhrxzwtLtwjy3Dy449Wit3gF/eLFNui0q/5E46DRyrCgbwR0o3Nfr+3NtzNPfz9wIL1Ev8qfa
qpeDtXJAXUmt3MeLJ+BsVqe/n1loxoSjGwOH2oB+kUz2aniy1sDda/tkdsrcQctNj2HlioZHif1J
gqguJQdZ8m3ZfDeClZhmbdJmN31fDk7rJTgQGruxIJVR0JVE3FIpEGcar27wwfyuel9OWlqA1ldB
9PshhcQ8796T4hOSCXpyGo3Hmp9850lTfUjLF96+VYSGpNnYEK62rSEkfNeQd6P5NoxQ1F4pLRvT
TH5w0WcfNnM2ufSqlEp8WOmeeFPEPiDzafegy4PZy7i1AGpvHpj5TbU/9Porp9ss+VX0h5p/vr5v
/49z9L8zBELHyxlC539t5ARejygjopp7GgHvC3Oj3jqIS9Sghz24elK7i7Vx2Kmhj2x8Lnin90ai
H8Hr9OP6By1ODFStHIDzUN2fv0y4hJZZK9FI3EsWWsMBrQZ7oSVx76xc/Ivn6czQdBbOzpMSzFbG
iIYc25THGnXpvu5u2KpEwNKRAlYSHeQgIQM4Z3Zsx0JLsozg/peOE6GzrndF1DppCEUnUFqmO5Ks
NUgv7q1zk7NTrGSWdqqDtyc9j3K2DfwvI/LQQ/BY5no06ujTKLN47N/HfItuocjUxo0rTn2DcDtY
k2BYfEZA4csBtTJwVh9QFEagWaSdepJq9SbbHWQmw0rsWXvv8Dzk7Vd7eB/Lh+ubaMmxnNuczYBr
ZsTgk2NxgnzfhpnK9tcNLK7q2aBmnqtu+sRQJQbliHaDdq+obj8HrhaqfogN+5mlu+v2lp4rCCFB
Lm+hmPiBoXToWTF6Eruoa/Mdp2MsEgcFGnHnTm0jpbkyvOX5+6+5eaRimbxgtokdBK6xFthyvjKc
pbPngdgd5xtoIfCDXJ69ugTjv6fD6ZjA9zp856ALOK+31+ds+RycWZmFCNjLNmPANTy0HNUP+WS7
N3VV7sBAM3bPNX+yi/vEvIUyaei1n1pw2Cb90zhsq+pw/UMWN8vZd0yzfeZpwIVhasmA7+DqtnoN
ioj3oW5tOv/W9dbGvDazM3fTM90URQFbWfZVI4/c+QH/mefvpWwhEfhKnYdB7tzii0933GvDqfHW
XmNGXAx0Ia+FFUayG6D72cSroVZaA3KkB6t+1IcXXfZRMeyLwglBJRwFCVTlPDt03cdi7VwuAVvw
qJ8anQAosVB/vpxrX7UqB5EdGpCIoJvBNvyngcsvhdNWIVrrf7ouJRs9M5Kt4w4FgNLFr1ya3TPL
62+i6NeSKItLj12OqsIkTjxHuHhiBK3i1LTW2d2GpvpDBnVLDa+wvCu3pCtjxtdefwsk2gam4F+b
s8MFL9wFrYcGPcA3TwA6bXhpbkjdbXxdbrWBx3ZV3PdV/3Uskr3e5DFcZdwO+S23zPgvdv7Zp8xW
w/W5WYvpJWBLLwS5dpRPgn9d6OZkI/y93r5dt7e4+8/szU6aofFa4ybcpN7D76O/HOo5v6RHvl43
s7aqs0Pm80zoBZvi1m5fW0FM2Gs7wIMlNEp1FNqw164bnKLBebR4vqSz+8yp6QBmf/jjPK2fE1r/
qMbxkCVNWEuQ/tqtHbGab1A4WbkHFu0iCa5b6PZF+DJLXviaJQgETZA/ytidQfrbWm8/Q+BgU5Hy
RtfqQ16q2ON/0a8Y4IlvWsgtQQZkjqpqPOAujRr9xWZQ7nPVHCgwewOwMq3jrMzs4o45MzUt9Zlv
bjKjSewMh8UicsMN7clQLOZFtQI2mhbowwKim8VzdHR6fqgjVeOQ21SHmbIewj6/MQGlqDbdGspn
8d4+MzPbJ7VkZqsFMGMmw9dSs38VjbcykuUt8e9IpkjlfMKsNKmEgkcD1eJdZmW3ZstIqEmHA2CH
BkHSvalSbhoJ7dDrh2BpcBgbmptMsFgBdXdpOQW7Jxc9ZIKcrowg2hEmdCUsWbIQ2FPqB+BYSN/O
3JVoWWFwG4Bfrz4Mp7b4f/78zDsFnVYgOYGf16ovMv+arIF6Fj9/ItsEDgOPjXlxdBAaPl8BUo5G
8FOedo84QivxxdJxQa3/vyZmQ0BfG7GYAYC37ce5E1U8ytZmaWmDnZv4sMzNkDOHIWobkpsArF5e
y6HRLe8rySLDLn/iGr3X0i66vruWTij0LqciLKgWQfF3ubuaVKVdnSnkk3Jk5dSwsSz2apP0BHDz
yiR+NIVcOTBx6J4ApAz/Lk3V0OoAcTRU6bAFgXvMv1BEIn3iPTaN78bXh7UQi02JeYTZlgUeWXNe
tdfySgXFpKUEvu1IqR+AP4RKFqHW7HrxphstjhFyPW6+KbS1l+jiQMGX6CIQDCb1nsuBemxQpp20
EFZyBfpHgWOOdNFaO0RonRG64LNZs/hxf2K0KNZDzw6AQHNeOxoF8NKtiUc9FdoLSKEhh1si0bOS
Olgc18SR7nuArqKT53JciVAJhWQEyM4kJEyZ022IYR8JC25NuUas9vE4YERntmYnznU1FTgd7sLS
K8CNr92UlRlzGWzbLonzqtroA33sKr7S5rk4RNy9046BZtF826jSbV0wPaBBktlxV4/oV01FGOTD
saTQ77u+SZdWDXpprgMYMLLv85yPSsbWaWrw5pjtj0ACxYmT7mkrscxH7wjKJKQffpMg6h96U8wu
MWjWI7HkSDUiqUVReKNrfFBLRswJVj9JWWAPzm5Hz2RS2AMCpsZ/RqdF6FRrnANLc3VuYRawCOGU
iTdxlSjQ4tQNqveI/vLE2vz5kkCiDOBdF/zDHyTYUjNBOwRD5VAlR6odajccxYrHXXRN5zamPXgW
SoCcK9W7AVGtbIpwDCAx8Vp1MnaLXcJEKMzHZDjJsQ8N+9P1wU1zdBmNIYI4G9xslUDraBBl4VlS
WN2mreww0z9naDhtVYkyJgcBwdq+WF61f6dztmraYKQdd2CxzZ1PrOp2lJO4AEXayklayHlcDm12
jWVeD5y3hKGq2tH0k17UUdDsDfNXln3rSBlTciPsVzQQhrZ1rEDJbTMeWezgZc/X53jJgZzN8RzH
0kASDjJoKFd4epeFunCezJody45sGTUP122trGcwu2dymvoBauvI8gcnQ94ivR/oZZgg5+mqz95a
++vavg3My32b9zy1GwfPPxXcl/lP3ezQUIQN235nUBBLanCA1BO2/7shHq8PdNX07ObJIW9immKa
VRrrzRuw0nn7UwQP3MeNnny21B2UN0JXkP+fO5jDJQy0CpWZhiEHw6bij61xGNnK2KZDd+VQzrvt
aP6/hxJR0Wtpm4e0y/ZFBiFtRmLmaSsnZdlT//dEBjPno4LRSmwfM8mNX+DtDiV/v75WSxf3+QGY
ORk/05wi6OBBNcsNMw3MSAOIank+gIYiu+k1/8Ts4UGwv8BpTi4AD2ik4DC+OWBv7JpCqwiiE8vP
dqWRhcqodj3nkaibSLXb0jySNI+HaltYN75YqWwtLiMYAkwwUCDbP0c2K8PonbGCAwr005jEblJG
jXx2tU8SwNDrM7xsairvOVMP5RyqV6dFy3mLl4IAcZwZDU3cpLvMjZ21GsaifwGD5X8MzX2Z7eX6
WEzIgASELsZr2/BwAiBW6a1p//Kap+vDWqiYYAHPzM3cGXWqonTqSe8yeCY1cG1VA4nyF7c96taP
3rurir2gK8/6RXd9ZnPm09IG/f4NsmYgofV21L81qRP2w50TrMSVi8fuzM7MgUkr0zPoCaOK7SAD
+ErHH9cnb22pJvtnMYVd4G1MTYyjG7sNa83Qot7G40EsQSvTmU2cdahpX7e5eLmfjWn6+5nNVAZ+
XUNp/MFx9xl00klUWfF1E6t7YuauamozPa8wb45S97Wfx2ntPPZWfgSJYFzhLdnq+g4l8L0xyhXb
i44M1EmooE/Am/mbqkabrA7uRTiyuo+8+jYFLghCMdlzUvCtn3xr/lwiCvsf5TtwIaMEjMa5y/kE
/tnMgF7KwZthbJsq+CqqIkae7uf1OZ22wocLB7WCqQ0WCkvzIhRI+Wzu1/BUpGgjEXxtvRXo15qB
2Thao+HKTXFpDlr1Ngoon7vpt+tjWNzuZ2OYPuFs6/laIfqqhgnHkaGVP/nK36Wchs3waBSv9rgW
Xy66iTN7s61elJ5K+wZzRk1klz5lQgtFsF0XWF+cOqTiQOXsohY0zxxkCR/ydgQLRMEiyCsl/u76
vC0e2bPfn7k7TR8KCb1KAKL8KBVPUKVai/iXRoCsyxRgTHwIcwaoPgNDZiA9jCB3Nw0KLHof//kY
zi3MxsCkxrJS+riVwFoRYCC21e5Q1rxuZemSRduqjt4YP5gQ45c7TLHWK4ZawyULrg+zYxspPmtp
Hyrbisp+JZBfnrR/jU0fc7adG7zaC7OHMbThb7v8XvPXJAcXLSANgFZcZG4+AMYH2gYd8V2EfUUQ
Vgwovy68PmFrFmbL0uZkqOjo5A+fAvVSeK/Xf33pAAIDAHJXFM8DkBxczlDigRM1BSb2oQ8bbS9F
hILquNaDsORVQBNpIiOD+suHPLiyuQtpefBW5dXPtoJzzPMIdIthiRNfp6FVrMA1FveYjxITMg1o
J5uf9oCmIvcE7ElsrIR+aQ07Kvz3xrB30v18fQIXlwfp8UnmcKrGzIKrBoBoZ6yRBqLG+wC8z4/r
P7+4PmizRvodGi4QjrhcH5pYGiElft4VzkYbxljZHsjN84iKFUtLiwTWBMT45kTDOw/zKarWJtMR
EZjciXpRRIV2Vzc3bSemIuQpy8q/2NiQhkI7t25Dp2JOq8GkzykIL5HbqmMeEj26PnPm4oCQnvst
7DDJ7FxOXdCQJKmaonwoJNPRXkBQtU4V8sSWg9rmKFTc5mCaQ+n1zQCo/QuvwUuQOQndEAVx7Srl
KoLcvbETfSE2GsjXQvThtuAekeI+d1sRqhQ9sElg/LAb2aBRrm1jkCOji0gLRpSKLT0mGvM/8zZR
Kzt8dt/YSMEjC47/kIL3AGCeeVEqrCHRKiZOjOZRrZ86+4ut6MoMzgK130aQq0X2e9IghT7R5QT6
ADkwUjTyVHRai5sNgtmy0zsCtIUpjtnQaG+lbadPllvRGxuULGuB8NLZQvXXnZQsJpj2LDpoi4E5
LkiIH7QMUik69NdwCtbKgLOptMCmpp8bmU1lMxKNKoJtAv9HyyL0kTAW1l9cROdGZheR9LocfBgw
ooW1vx3XOmcXJwrvSQAC8ab8UBix6gBs/llXgjbE7Y86dSBgorRiJf5c8kW2DyqtSZ7MQzb6cj/Y
srNTwCfRd6oXR51oYcXrDRqlQtXaK75hcVFA2IUmLNRmwSN1acrz+1Q4mVM86HYr96NLGjDxJl6o
e22+v+4nfqfX5nE74I04S+CfdsGcfGnLIp5bEs1GD+iANiRH4ZxXo2fdO3YNTYnMF37oW/UIlGHC
Nr1KkEAee/8dU/1Zl0Md6dxu4h7sSwdP4zb2Dleh7rQWssBBd8Kd28WWroHyZ+jEO8khHpt3nTyi
l7sLU1SPvydS5wmorTr7npLhs85ldhOMvIqR2LE3PsnRr2kz/85HISpSme89VIhqIlc27+DLGJ86
vVY7x2LvSEB9lbosn4wUvZ4FwFQ30nfLzYD2I9A/4XEny2+6pOluUMVEygMcWy0VEnzm+MyzroCa
MTNvR89JwkHPnRB6RSfQgLt70XhOOIgGZ59UeThw8lkP5JcMRC8RMCRqm5Wv1fjJV48NMJJgW9mB
ck1uy45B+qVWYZYUIhbAaEHmtOegbZJRkzpR0kAjzDP8XRtUVUx79HpajYXObBtJz8YiTdSbg3/0
AXaLKOpw26Jt6N84AGAAAB1E7/lHzh3WEMVKjievAs+H2VWRst8avuKwl0KScyPTZXUeiTJi9iTN
CgDH9Qhaya8mCTaqgrCMSLdY8ZXzswDDnjTfoGBrAuWJbqqZPTJgrAMZiofCHHhY54l4CDKtOTRu
kNw02NSRkclx42lmcGMwPXvuKWppUauP4g79uO7WogU5jkgR7IaUWCvZoaXjjVK1i5cYMnsfjrdr
ofdGBrR4GAMVEb2Jcx0NReXLysnGnM4PdoC8IZrVIKv4gX2B1Elb2B0eNLntkqmhTHxCaPid+KoJ
u8F279OK8Z2BG+bWdWtn5facjXG6PaGvjegTcCfQyczbf3D4ej8R6XBibr1nnnzuAi8SoF1aWeol
3w8s1zROpGjxCLzcWS3xS3sYXPJgyDd05SUrk7gURZ39/By6SwyUXVSGn5f5kY5HwIQ9Z8vbjZV/
r/O/2BY+QPoO2m+xavPHSD82OmiU0I1P3OQh9dI7F9TajKxhtJbuMVTAgQYD8BmnfnYZs6JJDRYM
aMmecPM1eontOGucrcZWrpbf5dn5Djy3NDuFLvSdUfdksOSm9wUTesg085BAf9WReQREdFz2JAx6
sbc8tRHBcMpM683NxsiS7X4gVawJMxZi7Saf7c3fMQ9YF6YWQkSQiMEv90xm6n0iEkEeOu+7bX8J
2E9nTa9pyeGdm5iFVbVlSNoWkoC5/+vQP6fBvdluk/IpBWvf9WO+NpjZJBOQh2YmxWAcW4ZBdRjG
qXt55TQv7xlM2BT5oP1nFiT0Kgd7a92DLQZp82TkkYcMT+4dUJdcsTSLuv+zNv9amkXdmqt3edLA
EhpK9AiEJV1U5Mo6mkmRbxML91PeQOk2bXE76hLV1uuzubBugDoj6AaPDBKm84GCk6oFFXgFDiwH
WB6Tu7cqKQ5J7exp4b7Vtra5bm+BOQrEXsgGg6QKvBTwlJd7MbFAMhvwdATCDPJx5XjjZm+aZ2yL
/gQwjJZUmz57p0EXevSXsEWU68e2++5bz3gxhJhGtDvn94a/Rmn40e8hEoQgDZ7C02t4XneCrJ6W
pWkiT7Xxxst249J3mVsAjv1UvX1sg6fr0/Bx2jHd03vOw404cTxfzsJI3VLTbF2e2vxJVN9o9ZmA
d7syylg3vl439XGDXZhyZu9iEGZ3jSuVPJVVAgTONig2JRDGvvfC0gcqY3D2XTf48YbCXY9+cWSY
wPmBcuvl2AyimRkUJtSpsrYFj7OVW2Px5xHogiEWdbsP2aWWSEtKh6hTl5K4MX5ZyfP171+okmMA
/sTjhBIk0hWzxSGQfENOVpMnNt7bAzR3zIMm3zr/VA7b3n6o7J9EPEpnWHFsiwP71+zvGs5ZzNgq
oALaslAn4Nzc4Cn7CzwdCLEByQJCEWA+iPddLgzPHZK1BdD75dBFNr3J86lVcad1rysT+PvmvrwI
Ly3NfLTrSpblZYEGmRpNyhbq/1tH6N+stPNfKiiAgr+gcd873ysOFWntQ2m7bcxAMvilTlT3zfMo
mowdfJ4+ev12QLMb+k4sua30/hUvRecErBYYEPLS3QDW7r2kSfqjZJ7Dolw5yXcV6BJEzGO/9Qll
71bufSpYY0Zt79a71LH5p8oYi3GTFkF+3zWm+SsXKe/3Lp4DNyZX1YtP4Ohb5kL3TyT+bV614xOt
qg7ZIG14zHztNfPK4BFaGtUmII2+I3JEciity+wkUrfboeLrlCE0FayNV4HxKOK5zw+8L0FG7WYa
npgM6EVipmnIAcXdWbxEbwPTICeR2ta27RN2U2VjeygMB+9GytXRdkV6sBvcA4Uasp2GDQPSebTL
96BA2HJCzTgdzOTBQFSPsgr6kExbIuod+j4yrTwNQubo/ruoK+0+KzpJQ0c4/JvwBTnqaut37FcS
dF9tIK9Fru1VYcUemF6essLtbnqdP2baYO/qkbJD4TbjJmsAfUJzio6XHJURb+0h8kCpdJ/wtjsx
FAM/O2au/WjQxrLNx4I/24Gm3aiAqkhag/eFulN5Jh+qe6eT3a50ZYEVNpSMDOlkXzpm+I8N7kdQ
XuU/FNg2t71C3tB37XxbtbTfmEHmbVXuNFHgJeKIqg+U+awq2YssaPGIhaYB4C7AHTbmGBlGWRzQ
sOPiVwSPutH8xhq/BumAVLFy/CxGYDZEWg20SPSi50ZUamP5pA9e9aKazn8qzaa4y8BhFTaoON3U
Xmrc84SAgyPpKuBAIMLUGmn7RivGdhI7KCLgod95JHHuDCtF9wraIEBGj9yCNHtoVkI6G93z3hAa
DvGOxKmtr7q0tF/GgDgqKECC4KLJ9dBVJdvwRq93OdMx2aKCbIYvig1SdFBSkM2w9TSDx6bTs4Ob
NMZRs1i381KQ1uYJXuOaNGhE+4RHZlGYO9emCCoq31nx+x9jpstDP3ObdqK1XteVxT3aurZm8E7z
XQAO+ST4ft29eAs3GpL8YNtAV6g9Ub1f+jEk19KxrMf8frQy9yt1vKKCbJLTHxPLZTgDSFMxO/E3
nj6oPS4SN1TCDOLWpd3RM8ogHKtSg+D3F+QYIwcqJHdjV1SRyT63tg5JW2/YsBwN+EIN6iGrdPHN
77FjTDff9oMwIwilmBHVhX1f46W0g5rwuCkEGnMLVvUx7UhzNySD9YQ6Ed1ppkq2PIFAyGgq8ZAz
TYvbnrzJoO/2uYPMiGYXXswZB48raKJ3RdWyb2wg9bZyg++yhspfSpFr9VQeRE2QWHeSIinVBf7W
dFj/pEslNn7gU2A5S5c/U6skewsv1U1XDr+q3oI6SQfiAkvqbMfdqkMUoHVZVBFsiBG0L8A56HiJ
JBYPvT4ffg25YYd6wcUu6aEMlJXQVaWkz+8rg7VR3Wf0UdRyLX8/2z3/vJ+hyo0oFPcucAKXi6ph
/F4g2XCiQdaGrGluEAtuaxOiJ3rnrfA+zXbQb2OTeAuyjRMh8jzqDYoyqBQq+CevcuLR0e5AVv0A
fcoqSny/RKuZuYUEzw+z0VbC7YU7HmdWR8YcrQIousyuYCNviOZwI7uHl2tAy4aOuhqMZCsHBFM1
v33RfAvfYEKO8EMRyUxSYOWlyu5NEVsc3JobVcQo8Bcsvm5ocTRnhqa/n0UsSV5oCt4Thvh9Yudh
Xa3ErkuhGHJ0gFegrIOm/jmjZp0ZEjqlWnZPLXXKZPZCmODg+Ra/VC4ek8xBxta8Q0vHbZ+Jny0d
X1ZGOEXHs7lEkgUzaU8uBxXNyyFChKmwQb+YnDzVyDzM3CrY9SAfeHHMygoplD9id+jJnheOjHvm
0duuIv1GtAJSoCMtPqN937iD9HSyIRBxjJTbpi+N4VVxwLEDOgjNbpNED/Zd4qstLohf6J6hdzQg
/SEd0rYDUscg29Kh/Kkmyn3M0NcSGT2RtyJD46mJxrvYzb0xRkobqVoVlONniVV5TCT3HkFEmv5K
Or/5lOqIpK5PzhxV9M8xwvvFhvoFno7zXFRpJM4gzaA/2cGzru0RsYV5V8eJVkI5Ms60t06kcDkr
udXZU+0fqzaYMAHzQZ/uh0JiSYmX+noPUZc2RtDB8TgGDUGtIb1DnGDXeFW2G5M1RPLCk82dUqtA
z0+cUvO2m77yew4EVX5PLO+uSTLIlyTmq/ToMajJLs2Sx5XZnV7Cs63ngv5tkrBBQwryi5dbrxxp
Vde6B1/Res2tmw/jLUWGayMcZm5U7RRHzILO4SvN4N4a3OCGqUw7oqycrAlqTbv82qeYs09h6Ggy
uJvdT0QQTdUfA6t9Utb4xxUnSGZ6KAMBwuHhZTf3jswpPF462b1nGBFuqrB3X6hE4VWsPL+XHNe5
odn7hJZUk5Btze5Z8FaA0IgAanp99ZYsOJNsOWT2oEM0L55JGrRu4zOkKowx1BwdskArXn52DJA4
CtAYhYNngykazmk2WYEKmr7QsR+VhgjSV2D1q8NO00LUvmLQ3kfmmjLGkkVwaAIqi04b9PPOfGEl
kZXO+xbLQ3zvBg9/71Y5utoYNQ1OWevi5tRJnz2rwVyTDVq6CMDSqCNVAja3KVN1uQOJ5KXuJ8o6
mQaVu0JY5ksFvq8nz1TVIaBAeLmot0Agy223aYErNaN5sDWVkf7644VFyRVIIiSUf7NGXn6I4UtL
pExap5aQY141x7Us8sLOmcSdpkY0ECMjXXtpwKR1WaYy9U71reHc12vN0Ws/P19EoY15b4GoZ+BH
QvaoeV6fnwVXcfH5U5x3FhM03CYGUH7eCfnfmv8A0Xu/prltLlzKwCdg1+OAwePNsf6A3tmGrHL3
1HqkTEAHoHlgYcohAAeGAOHRjQdFgscp/yh3NAewG/XY9qglQDb2XfoEKc8QzY7WtuRe81hohr7h
KIR9LWktP9McgVWIsBMJe8NZA0DOZv+fuwunJwDAXkef6Gz2y6BQQqO4u7jswqx0nwHF+HZ9AWYm
Jr9wMTmzBQCxaEFKNOCdPO+pPHTdnyGwMQLo3mNvAsUDqSaAEC7X168BCkhsZpxYCX2wor/FA/7t
+ghmW2gy4aB/GmAh5N6sD9AkaTWGDGTlnfzMZGEwaNmrniUCDzDOVkzNJmsyBRgnAolJ9GySpb4c
DfgDNIGwiiPFkAZVSDKbfcs1JFb+eETwXmhLdkB3jwfrzFdzEwVvvA058DtAGjV5xPhbZvz5E+r3
k2KKiSZK9fnmyimSDk4txSkZrQ0BdR3LNq5+O7C1hstpC52FA79nDRU7Gw/wqTl4Duo0uiERuhrE
yTBYfWghorzJOvDo9X722cDRi/989s7NzWaPNh4agV2Yo7QIkRGIR5VubOfHdSsf34SYMzzOkBhF
RfJD76XJao+Zui9OXEzy4+7OlyfbFmFRfO2B9AzsDvi4cnvd6MJWR2iHF+ikiA4hhFkg4oFTZay7
EUbHLhzNB7ejYW6tBMxLm9wDZhX0YSjAozZ9uclxzAarB4DtZOdeqF6T/g+bSn/vh3MDs1PkSsps
7HFx0l8hVh/aW9tYkz6c1ni+5c5NTGM8u1YgtCMJUTCR7nUwgGk/IpUgEbfiO5c2NqCJIA9GNQnC
Y7MUVq0PftIwWFE81ILdCEGYrftXszXlroAgBojUmq156nmsF1nJT1kfbFHLCCXeErb78/rOWnic
AQ8C3Tl/SjOAmXZ2atzB72hpoLO77nEwtzlaDDkSoxkgPTelAyK1V7lGM7a00c5NzkaWa0D7WmnD
T/LOajai3l8f0trPz1ZH4CFOTR8T16ePg7qHWPqf/z4w6hPjMXw00AKXe6z1G9NA+ys7tf4QZlNB
Yo1Qeem4T0JZNlC3WJl5Ib4Do1EKbDc7ZcWLmbox4V8q8v4Xo5jKbxMAEft4dhhV6UnbcUp26kOE
6ZHdruWwFgfhokCGChyKZPNrZhBJDyZxnZ8qEyn3Qxlsh3r3F2M4MzGLYVjnekbBDH4a+iOX++HP
YlT4q6mqh4wF/k2Y8dkUtVwv/aJz2SkYmmM79Hdu/wRM3Z+OwYCMNkRlEMyjEjq/80c0PRj1MI6n
djiilI/szvXf/+gR8fu/2ccRAdsgDLjcrYaQJWPALJ5s8G9x9xdDjSRTx8TmG2KTlaLrojEP12OA
liqkI6a/n7lfH6K2uZ5W4ykw6kMl7wJ0qUk9D/XBCfX+L2ZuUsvAfYhAGS3Jl8ZagFsDuHp5Sr+2
1t73VyZuwTMCWwyQ8yTUg2Piz37fVFZNyk4bT6iHPVgmA6WS30agBXlCZzZoZLvgxS7LZ42nx8ES
L9eX7ePpQULWmLRpUQBDfXzmxEbepTazGDsxw3wlrf4JDTI/rT5ZGeRHX3lhZo7jst1Oob9HsJOo
vF+6BKsSMkXXRzIdwssrGSYgd4R8NrrGkZC7XKbSoHyAcAw7perLYPlb5DzALNLHIFGJ/8IS0h2I
1ZFT+SC3nvZ+rxl+y06lJW88ytOIOzTKOoSCZOxXOpDnKK7JO0xYRRc1fj3AXTCt4NleT4KkpZY3
9qe2Ec0WlkSkV7R7FEbq3QTCHDfM1SO7vAcGuAg7v06Pheu0qLZ25bOEEO8mM/MgbFtXbRrm2mHC
+XC4PiML5/HiG6e1OftGWzUGqTnvTx3RN2UGvl8i6qMCV45t1G+yajfX7S2tNTrpkOABD9BEIXpp
D+k/n6NI259SajahmWp7k/INmhLvBrLKOTR5rvnGArsR8u2TbC6IXy+Ndcypddq0/ckwfyrxM9fe
PeuFywcDBLs18slHvdQOTofsOf0xWivv26WZPTc+Hayzme1MTQsyRvtTX/compniK/XEy1jqQaRq
d2/xtT7SuTDS7/3mQewQuV5kliAXfGlxLCdtOavvT0Sv+6n8aOyplUP42ESOoBpZcdMSq7hnJtgh
8s5Jo6ADdMrpDBbh7nFWVnrJPyG1glhbt6fU4uxUD5RUhGdqOHUCnRF9q92XnPwcszXc29KOOrcz
ixWhwIzUl47CY03vDFbEGtGigmTRUP8hn/w/84t4HqHKVESa15D8lLR+knRA5mZa+g1kMX1YlkX2
4/oJWZw3VAaAsXTx1J8DyFzeq9GVxnAaAvoga7n32nGT99kKd9Qc6f17ND6qAdOlDwzdvEun7wYr
I6aFmoviahOIWm0SA1ikZNCssEbUH6cAQ0Sp1ZJPvCbVRtqeijXeGeglaJ2QmgaYi2oEJRXT/xA2
OX0ciIsAwEBOALJ08ysB4OFxkHnZn2rQiKBGElrpUTOP3Hm7PtkLtxuQTHjZgBTa0pGHujwyvYMS
eM5hh+tvY/Xzf0j70t5IeaztX4TEauArS22pKjpJJ+nuL1avLGYzizH8+veipeedhEKFemY0I92j
W6oTGy/H51yL1pQbd9tajvAhwiJHGEGMzoa8AChR7mpwv2zYd4u0AHj3udHAExle8Xb3iD7590e2
cvx8iLs4+4oCHfqCIG5bv3Iz9p0WGhiHlj1l9PXfI0H2Yha5RV53e6TTsnTb+aCz2Hd4eyTyKsrf
Ld7w09P9QGsf612gJTGv16kJdcwed5UOX+zzlk3U1s8v1oKrtklmUoxDAgZiugJYiK161+pqeD+E
xWpA06MoDGW+FOrriLvdrii4gmxXdK+TXgZYKT7Tst1ob0zdyqECQgG2k4uT61b3U7eoAkfvpIUO
bzGGfWV24axOcY4NOKfc/0proSD2Ys2QCBgNLduboMvnbqWhMu267Gwn5iGh58bauFy3gizmsSwG
HabdQ3ul3QQXmbfW/p6CFnV/JGtb6P1IFluI2C2o+Q5yo8Q5xjPKghxM/cUyPptu8L9Fmpfmu1yB
Q7W0q3MMZ0qC1Pbx0m4tP24vWbdx6q+t8fdDmuf1XSBhTMDUqhNa3nR8UGPryWbGj/tjWbmPIZ/3
n+8///t3IWQOf2JDwawRvIXi8kdqaL4OUN6WOsfqUGwb9Q+U+BFwkV/oHbcTnmMrsWy0TjGx1EAq
UxXeH83aGkD5DsRFIJHndtDH0RQMxBuSzvlqXrhPokE3p2FqBTSW4QRONw1nMzXyjd26NoXvgy5W
dzJkiaQltpCWn4FQSQyALs5K+fLPQwPPyEaVGpgU2EouUvEmYU4Mf8f+mo7V9KhPXB7UvHKODvSi
AuGM3WPm9lvsprUk1UZeAwQEKKeY08WmEip20qhheUzKI2m/NzZ5aNIhhAuUD8bZnhMRWMmFJtmF
Uhk008Z7Z+XggBw72g1Qk8ZltVw1Ve8CGJx1zbU1Sm+ITdisvepbrN2VRYMg+C9uRRP0qsUY4cmg
8oIXzTXR3FMaAyJXN+dewqAvP9ViM8WY1+DimQMhgb8gc/AA0G/8uEbNdOgKFmfNtSmyRyunqqdn
DQxC2XernaHtjKVeLMyXQjReQxJfFjzb3V9LK5txrkGAg4Del3lDzBN5QpuxcDma2dk3l39Nh36L
bjnn8Tej/E+IJf0ADxSIQ7U2vzLtgLrqJRsJjHqe9SnzatI9meZ/sVLgmDF/QmjzwNT246waORil
sWnya1rW30kvX0TfPisS6dv9qVvZ7Nh7+H2k4TMQY/H1emnpzdQRftUyE6+0S9F/7rtHkn69H2bt
C6G6gjQXqAdUjBfHsnDBDrLjhl/pY2ddnC1v4bVR4I03p3+AkNws+bHsB3wJjtlSwoE/CPG9tQEL
3ziNV3YvgAwAz+FVCYbksqICvnqtjoDFXYvcOrVK6089vICY3AizstRmTZMZogVADFyGP356QKlZ
yfNYRTNN/q4T8yvt3F9d75yLQqHeiLqOp+Ff+fe/0G3UuU2NphGAcPYtTCu1O3eU9aheLegiB1M/
OQHXFY/EJvwhWOyPFFRobdyqvt0ujDksCvCoyWhAQc8YiXf3dS6ngStlrl5rLTBfhLa/P6q/k/Vx
3378/cUNiocl7u8avw850NyDjDCc6GFjG/Qyv8ILMGSFue+H7qeeVl/wovneNNOuVlCk0abSV/KW
BpNm7eToXKde8dxEh9yY+SmjxiFz5GMtXOwVvb3kExeBavQvUHb+LOPY1+N6Xzki1HT+zMoawCkB
WlwsQ4o6XAccv9GT1wa69Hhrp+ild69lQw5ssHyiGL7WaQ9MiD1uzo0K+BJ0grctSCWztjdKgzgp
l30VtyRORtiACa8TFk3M6U9D1eqXUmriECe69gTbz1R4IBZUkWuqPxWla57HmLnEI/2eksv0bUj6
Og+U1GEXl5IyILXzs6kb1Ey7ftzYDbcL5O+fOSvd2+jULMtKitlXNiCh5DI6YNp8iYP7CwSa7Tcn
O0ELCNBE1GTBpbcXmZzN2ZiMVWtdSocUPk+d0MrGL20/+YY2hLBwST2NxwGn6KGWxg4sw5PVGFCO
5OUROpbfQXXwWtkBmtzQR8V2jtLMDmXZHPFzQQWzEZVVPuQQkLqNHfQZoYdUOqwPRokHeOPEkdp1
7AQ6IXxhcvO3PjoPcaWjw603n/o6Phe5+8irJn6QVXPpkwpV45SHpAJvJEv3mTH2f2KDA9FOszZo
YEjt1TaEiks67GXtvJVZlwFOJK+JLAePaW2oaPmDPicfqcENb0hgndu7U3vkKbzGisHUPeHkQyhh
KR6kjAW6rfxx6syXoOc4aQnaTgX7S4V7toD0DJSMUo+NabejqBdzjyb5V+mQsyi7t9Ryg6F0jmbN
I0trL1aWBYaRPHVdcpRUPZqd+0AhoJ9m7QlCxW/gWB8TkxzAH4JEbx9M7RSwId9pRL8Usj1kFf9s
0+Y4WfF5SvJdhdrU1H2tKi0YWisUtnKBswzO5cENraGG8ed4qEb7s0boU54I9I3dRg3YRM5xo6IK
yYfvZqm+VcYQoF56JYUe8sEFwSW/lmxIjoUigDx3ZKgnWAmOHiap9QOWVyc17nq/dLPYLyc39uSY
J7tKi1NQEtLrZGSoOA7ZUyrbwOjMH0pp2TsT3kMBsPqQaRnKb0ZsNyeeZnvSw9QN9SxSg/1jjAHr
c3NvxcXRtAuQOyCw6YOmBTCyQ79nadKc8sbVApurQJDYQ+AA7+2Bdpb4fVx/kx0Ewwi1NvCsK1sQ
smcAKkP9DMW6JZGwKCttaJmwLqbiftOq6i0RG5v8b7vo4zFN3of4W7l4dw2kuPC6VvbWRXVb9UpN
PYbk4aC/jUpVjj44ajibLCPQ1B1FAXsMItHoRzXN1LAp/hiqsy+hjqtA7Vj+5jzosKguVd+iK2pw
ci3UBvwdEpTGKEJ4fk8BlOKnV5Zp7ZnBUWbjzrlNRlDYtABQMXDW4rGxKAmnNFEBjdDkhZDab+W1
hbtUUz87cbIxa7cn18dAiycU8NKW3RkTkrbpUCm/0RlL/r3S8T4EYFIfr+feGoSCJ7S8pLBNyD7X
fMe7fy6mfAyxuKHrEpzDep4uVoQT3CaVb+pWeugskJa49LC8UDJX8WCfSSuLmQJdpaaABFsX0tgl
cNJTs9ed/rkEplNLDN8FJclwexZM6jTsXC3Vd3o9dUGjKj/1dgxrow8oS4owhuv4JAT0ZFwyX45H
obAnhZRfetkEIKkNx0nmOU7YODlnHdytR9nxsG7BbmQTf5Hwvj4SJfMbqnxVef04KCpI4MNTMRmP
ylhC+c08p8PALlIXBfzYxifilqHozb2OC6CvzS+U5d/cInnL48LywLHSfK1pkDS48nuZiW+W1p11
tb6Mphakor7YeX2Mh8lniWt4DrRtxi79huYNUhnLOqdo7u3GOK7A4NTPHVSmWWt+VkcLdxn3TWH4
atPszESg0AXsWCK0B2zNQ5pNz1puWN6QuWcUZp/vX8m371d8LAAB4JgGFOhN9T3JHdCYUkEuVidi
XGa89up+fOr19KlSFY8SsvEGuk19Z+g5enQW2nQgzS8KHmxkVSHYpF3cqYTiSpI49DSWsnsemAs/
UvCLsbOSsbuU7Vjt7g+WzD/+8eTDGU3AokeBZwVT6ehoX9g9HS4JpNrO3Gj4i110xbHvuOELVJf2
4NQlL+hpKrOdB/mRA3h1AsAH0qOxapxgetDMBqTOK/i71rlJOwbD6jo3PctOQPKRPK09MPLS57HM
Zchi60fV6PFzP1Y18/W6jT/JTBVPeOFboZXHEGlAC0Z91WtD/dlS6B6aosM1jH0AteIJiEyo/n2l
qtXt3Mp2Xxyq4wAalRJlNj6c7amlZ7OtxQN3kvSiKCkPUGLuDqMGCWLR0w6aBFr60LcSal86sz+1
go6fKSXDiyhrnNjIg39regu+NFamn4IvSz2eEKWAhD+J/YyKBkqi0thDHXqr5jqfA4uPgQMCdSGc
3RD4WXYNWWYOeCU74mK03ZdGT0JuCd/hRlDilCgsvpsG+pRu6hqvLEBIvM4PVxWyJjcPS6e1FSfV
0+FSAcTTp3+q9CXpjnmCNiJIEJX1fWPN3Y4ST2SsN1QU8aBddhLxXnGE048j7o2w7yNRHCGBbm6d
67dZA1rBMwMGBFecvEuQGLcFr2OnHC8ZfxzL6N/hh4C8WDCpMmGEjt2zKFwMsBDvuIpro3CHAt7F
puJpffymEtjd/Pt04YoCjQFNbcCrFxcUtFgLW8aGvGjy2dF3WHTSfhi24GgrWQPgdP+JsjiEsCq0
epj3km2kHrwR97nxtZvL/tbL/eGsZA0fAi0mTuGQy61UBFKrP3hAQCxTVd/+txDz0niXzUndkRbT
EYK5fiwvrekrwwb19faSwOefn7Az6P2Wgdoxk2pdMU9Xi+MNDpLJd975LZAG6b+ncyAnWYiDUrV+
I+9Ua7KfukoTF2bZ4ldaqNOewSgqSjNDDyHDArz9/dlbWQkzGwodaLydcBPOQ383e3lVNWZfE3GB
Tifo3exgYlglkAtUblmPr8wiwGPAbesoSVuaM/8p70Kp1mSOBW66i2iJfpz6dNqXdc1/FYkrn41O
zXxbDuCL3h/gyskA7shcrQNECYfsYoAGlaznSi4ultnwsBlVdSfsUdn4bivr3AL2Ev6nM6XzRuPY
MpoeCp21uGhDM37icmSo58RaOPbGFjTjL25ocW+g4zjbh6NgBzTZIr9kqhaDpMPEJZlEdhWFWXka
pHGinvD2U1JPxk82dtPFtq342kyT8j1LWApDYTIAblaUX7vJSU8Ut3ZY02Tyyw4YNCXvsydXuHiO
VxpFIQlmLkY5TR4pLL33467Iwxz+F57ME2hkyA4K5LziOylyJxiaKT7jwu/92u1UDxfncEhk+7Or
TQG0o4I901c8HGW1l6rEa1PUEDg2Sog+4p72RiLDJoHW3+CwFFmIjD3g/fw6s+KdKS30LnLbPaZG
h5N3SvRA54p17EtY3JDMzN/AKf6tyc767cqJ+G3ddWFnav1J1wYapknH91nJWaSWPXTlevRKfgMF
r1xyp9Nzz9Ay6IyQph0eu4wO5Uadc21ZYElA0JkAA3pTT6qLWJ9UsEsuZqfSy1BV7TcGeZez1lXj
Rq1tJZtAWR0lNgDXbdRxF+t8amhtJIINl1bpy91ELCdiVNCIK7CGhFKTEdKuys+2ntPfeIYm/8VI
ZwlaKO4CG4Fu08fNzVqmAHnbDBdHG382PXjeJIO3VJxvAc5XTpEPD97FOHstTwxoDclLQj1wdp04
cMTjmEViy8t65WQkAJ1rmFMXHa5lega1Fu4quSEuw/SIth0EOx9K801Tft0/n9bSMSRHEBh3ID2A
8vTHiRszJXekTcWFVLZPY7PwirH4Ykv2U4Vo4axJ8zpBmWPjVFwbnIMWlkPgwwBI6mIWk3wAiysT
06VLgMqIo8n6FmvMn4otBeubQADt4pFjY2Ggv4AH1sfhASzuEj7wLDLdMwxVaPelBATE/np/Etei
EHDMAbeE/w0Ox49RNArmGyNWGgkBZ/sB6hcaDAxsALfSjXW+GsnEOxGjARh5+bkyVpvoktA0yizj
hLW4N0Xl9Xl1yolzuD+om5sLU+dYaJDMtEHwHhbfqBfWNBDo/URj8WDv6mkjqbk5m/DzLjRDkGqC
XHFTaBv1WqcFcJtRo5Q7brPPIyqSpJ02YBh/m3ofrqs5Dnzf0fKzdSDUF99GuipKEhLOAq5RBEa9
M0uUkJ9TdqH9ExhjWfdcQ90HbRkvk08QHdpY6Tfnxd/wwPzPQOhbYKzTVazo1C6N+GDPtevnWirf
ejhDZLQ+TSCq3f9oq7OKV9v/hVtkoxBIqfPEgvAL0y0IFTFfs74k/0yTWIxpMaWqKYfCGkUalUPr
2cbJbTf208oosOoMG9LwMDXHl/u4n+IEuAVzwCjA7PXdQvML87WojvenamV9IwikiwF+tG9Rswqz
E8iXOaD7518ped3CCqx8eOCyTHRxQBoDIn2xfbDuVI60JYtqFcUABb3IhzI2xXeIDJAgy23kO9Ap
C+6PaXXiYA6ggvExE3IXX2YonHgaNBwP4Fv7usP90T0mSf7vh5CtAi46A+1xMS1xZ8TiSi3jCd/f
SLzefCzla9bOmnEbX+jmbsLlhygzMBX/gwzsx2VgFgmM5C2bRd1fpJ4j1V1Xwx4YMk4vsI3m3gAG
pW9mtbW/P41L6QKgUxEZbG9HR6V+/hM+RlY4B6YTpOzI4EmoKeYePewd/AW+Sb09iqr+3VjWhZEp
MHl51vs/98PffkWUEmD0ARAhdP+A7PsYHYJiuQPvpypSH1vp550X/zOIBLCcdxGWnehSVwuzJoiA
pq711HFefpdMF1sLZXUgfwt+OOJRIl4MpMliaiRaXEVS7spfsv9NnMf7U3W7iUHWmm8nPOnggrCE
dIjezfnUlHVkZm7rZ4PZBGo9bFEpVtYDwszuv5Cw1FEXWZZFpJ6xRmvqSM3zK1V1CIMlYeW+GtlL
mZlnZ9KCRCNQ0EEPsCs2NvXNGAEjAZoE/8HjbgXwMRBn4pk2RW0r3GObKe0One32XxP4RZT5r3j3
PFZmyeXCma3G6D4dgX+AAFUxOiEvjlW+N6fOw+V5/+PdJDMIiSoTcCyoSIOmtlgeHMZScMst1cgW
kp5LPPiiQtIs0IHPDFyjyTYWy2o8HaUt5DNQQliW0Vy3bKesoVMkmyL1h9oK7bI4u3X2s4em2P2x
3Sz9eWzvYi2m061Kw6BuAt/yeooco92LRj6RSQv/mzC4ImGQAar4sl6n1DHa8ziIohzuMN7UdH4u
ndLjzbCRWKzMHcQWILwGIRXgdZZcCfiKQf6Mjkpk6OepfmPN1ei+t1myMW23oEVwbFXcKxCER1UI
QOqPy9DgHePAqCiRWulPtiG9iYEyMT2UFhwRCwgtC60MmkZa50Sh7UGgdR46Alab9+f15uqZ/wzc
PADXwmjyRjlKkWMFIAZUN6de89Q4jKtQpBTyUc8lE3CR3t0Pt7JaEA6pgjZfOmBhfBw1s4gCDQCM
Os1PmQMh6Zd+S6p2I8SSXejyVLFM2ivIR64K+6KTfbuF45vX9IdU+++k/f9RGItTMgcPG1WuQYny
fDeUO8Y28o6tIegfZ8lJK+zZBrMkWOUBMQudkdzTh9f732Lt0yOpAbgS9QxUmhajMNWqUArFoVFn
/Eyc3NfcT0N31JQHd5zw3t+Sul+bNNTtZu9wF7JTy6dwmSW6Ebs6jYbpawq9bN5s6YUvHaLBgoAZ
3bsQ84jfHe2jIupezxCiRln0TArjlYF5OEDwOVLyuji0o3Q91lVN41nG9El3YwYL3vG7Ia0AAqE+
pcZTlRI4wDl9vbHh174parGOrju2ihxvsd8bI6vNmFIa5dNDBXEqiVawu1W0mX9kuTBx3s93DHCZ
NxZqsKA2x3ZUnWhEqeH4mT4YWxI76GHej+Eu0AMiqVKzBToj0qWjRWOOEmwpoGlcDwDNtA6KfYWs
f9aZ7e6EYwxfKsKrsJWGfRTATkA21vkK/jzUkLP4V4u0MNBaqM2oQOL6FnezQBSWOFUIcdLRCj9w
Ve+PcSkUVCwFapGdbou9orbVXiuww2Nob/Weo/bEMyGydYQwcxag4Zp644xNZkTTYF5Qc183U9Wj
VvrNFkQLZS9KVEUtErRA3eTwuIZAoqMEZmqCQepzDQwx9WlAV9oZReXHjUxgoe76hZpD8jeLFW+M
K9vrGhhBQY1UvxqpSTyma61Xa0YN+z3ZnIdMK876YA8HFZTCfeaS6px2buEDMq5clDL9wksbmNbK
kcWXVkjUdGWaVwEK2iN432Oj7PlUd6EwMivsWFJ/ymLNOIB/ab8VcWLs0fY2grFPu9PQ0PRUViQH
X1HpTgrcMz21SMeH1lbbKElsQApEDcAnZOz2kKR6TVI4qdDBpuGo2+XJnNrswFyr2feFWoduAhJE
gupOAB9WAtROm0fgFlE/pVbuI4vGfBakC0oFFzFlwggbYpS7AeTYXWcrsIZzoBAsZTycqy4xT6kB
1Ezca+wgdVqHaBWgMZHAgQf6Py5ktqUOE1sz8cdaykCCZOsl0h7P9dj0+ED9cKYOKzxpDmSvTmr/
2VHmYndm06ixM7obUJeKWttOPSsdUi9HtwMqOUBLmKri7EyLXg3a5WFLGdDqwOnBcEZVX+6fpjfP
YEAN5s4HmiBAXiN/+Hj25MTlbeo0BDKElp9QJ2B03Cs2PQuKVmbONqlEKwcKAmKPQysWF+kS86lp
XSy7qSNRBlOmXJk+m4p6ka715/64VsPMBSxUaNF5Wb4I1HrM8C6hJNJNrniKpn/pdaPbV7pVH+5H
Wj28kBcYEImaMd+L+yiHuLfoKHEiGKf6dgJ48qAVAVDRr1mvv92PtXb3QQgbb15UzG6ZPqlj1cj0
Yhq5snQ8HKUPZs4uii4B/nMqMItYoOXuBnt/9eREexu1RgDzb1LLOk9h7pR3NNK/OXC7Cu8PaevX
F0lDY7hTpVT4dVKB9wJQptVvVDJXljjmC+KKIGRgBMslDixh7k6WpJFW5KfYSPY5z4LStT5B67by
lJRsLIi1EeEtivILOh0g9iyKE449ZJNAOylyp+I3JOnDJkv/iyGhCwwy/9wYAEX4464dUa7qhTHQ
CLZUfmeqZ7uCp4L2i1tdmChbDuErewk+NNBnBSoEb8FljxQELJoVleZChRy0Z/DYmZXt8mkLXb0V
ZpEGZdkgoEk5udFkR6nOPWU4ImnaeDisLYb3Y1lk8l1hDICbIIhWRNVwLGrPkOcamNt2A6i6tlXf
BfoLA3yX1NV9NknhIJDR7wf7caieSAF1rcSA19+f1tooo2/M3fK4m0inNGk7IppwXwwl23dkfKC4
zO5v1tUwsBuFSpEL1M6ynAMOFfKYXLrROPlV9gngI0U53g+xdpzOynRQEIQk7U1PFPoqtelMs/xu
TH2hUg84LKfKfJAB7geav/Qy6USXBgocAPbBpmYe67sPRCH/XNY2XJUUwA2HPynyLJi3NzR0U+SC
YGMA8Pe/RZyH/i6iTnnW0wQR3Zbv6gr6OPWjtL7BSMsbqkOi1yC1bPU3Vpfhu1HO++FdTDIgl21G
xORm4bOyQHr1Slyg7Oti1+bcH6S58Qpc/YAohgHMhZocoPIfI47ouqtxklAYvO4muO/EFmDm9GuW
/rw/m6txgCqe+xBYLEto8yi6mKFBBVeslkC+EDIM9bfYbXe029jJa+f5fHtgNaJ3DuzNxwFpimAA
IVI3qhvwCZ0w7bdsYm/rl3gBgmcFuB9uI/QHFmsRDfvcaIQkEfR3opKb+8Ihn/kg8ZmspzYbQ0B7
cm/2CYAma7J3M+PX/clc2dhoeCAPdAi6cTdeTQobYktLCxJpI3RfCxFX/jjBcNLhyhTeD7VyAiMU
2ITAQQMCvWy8MNaqfYWaWESUt0ke4gEvCUYOKbxDNqUfVoeFgwrwSdAx4Qr18dMNKmdtNeokarPO
s6mxg//7buBb1ai1MJCgm4GaMBJGv/xjGMCm2rpyEsCw+zZqVV14BgiTO2EmW3KAUETGby2OLSwU
w56lCyB8ulwqMzQcvqKDFTXQVXwcFbuHKjXVvDRuwOC5WkL4MNZR0CtIeBNykqK3BSNnT2nq34Uq
qjfQaCT39K7RDlCrgOC+VTRAgWvmI2fx8ICkUu4UXqUByQoYV+dDPXnIDTvfgplSgL/q98g04Ei0
RjzHopIBOEvlceB9fUyTnHit2xAYosTuOeEURUFLtD7gSlAuSZWSX2PFNT7pNAFnJS5Gn6Q2Q9lu
svZU75KIVh2Dn30XhzrceJELViKMi0nAQNuynmC0QY4coFyvUU0R1LAK8IhVlfAb7adLnA0/ygJ/
gZPa8WkApttvcSUCrK3CvsaU7ASaMiQFtNmHJG7cfc1V49KJFmZEXHyOB1XuZYU7LbYy58EBgmif
xLTyQdKQD3HOOiS/MXggWXyYzF0GGEGl8QcL1ZkUx0JfhinI/nicOvapRkPsAMSG2GfA9zxo9aRG
o22Oj0UzuJ/RcdEf2thSQ0VRSy/TmeqZ0lBPBZH275JiQKwxplMCYFKQw9nkBIOav8wT9zNr4J4F
jk+7n805dw4QWz4c6LUj/mnyDNbHfl+nfZAbXQkEvRF7eMzBIN5pwZGKDRCFu9lYyOz0IIeXbWDT
qfexeUpfq7Iu0MAd/NNLW9mXNCW+aqTOqYDGzUVwyzzBh2W4Egl0UAw5rzNv4BFAzUw5MDForyxR
OywsQ0ovFY72UuYN3TiKV24zdBxB/QCwDSjzZcdxsJzaLFoCP6RkCsv8Rel/C1mDDwH9neFH3W41
iW9VSvA8fh9wcWUbCUzLFMeywPGJmuKrNH6U9JomB8t4RLnTa9XJF1tQrbXT5H3MxZWNrC12egUx
QaWJRdCAi0d298/glSsNgrzYdXNnBxDBRYg066FMYFEbuU8XCDyQab2/H2FtEGBJQpUCLszz1/p4
JLJYBxkIyzkSxi+NwrFrKoDk22KM/1VuX56G8OxGz2/mS94IZ0q9x6UKzFnESkvZwSWrOjQ1RLaU
vvoh+958gLmP8ZabJPNH6J77sExrgrzJAIFjdh1gBO1jVnTOv6fjED4G383BMsUpvbgQrIHp8D/A
/FqOV6nC5zilu9j/9ymGKhSA4JA6MJxlRVPpcyWLW2FFMf8jYpg0BS7/fT/E2jp5H2LxzqzrvDOk
ixDWuXVyOEJt4b/mZbD8fuiMQS8UZahbtsGQ0R5WybmFxm31lQx0gqG1HD2aqq9W0yIjz7ZItqsL
EyppOurN6Bcve941s/JSsnnFcPsPMHDxWTdIFhoMEuIbk7d2Ws2ejUisUH64hcmglsySaXKi2Ml4
kAzgc/WCv8GhV/fV1P4FBk8RUCD6Q4cPBrgdGdt3ZTarYkERcHLN+Ep6q/DQ5YDLTVqlu0ablHOK
RBE9L4gmihFKsUXB1KPiZAbsPRsU6WEkhxKmK/0qLbRjVYMzj2oleYhJS/ZuKuMQHJvyNYV0WUgU
pd+Z0H8uOgvqQajyBn1Z4f/jxYWyKJOAvQKRi2KqRFFSmiFuFQCkVcifmaCC4hoQuItbCG07DVRE
7s/fxvQtZS6I1I0xp5oT2YMFPSj6NggepESPPQCG9s0ofK2Ed8r9oKvLA1JzBoELzi2sszIq0oGP
jKBiPI919QqI3WeYGtobcdZ21iyY+n9x5sG/e5e5scplCYu8aEBVYExTz5y2XH1XHkgQe/1PiEWp
Q3dzMKRRBI2ge6bnD62FVW4+J0jH/qcp+8vyfzcUG9yo0mwwlJi/9kRDdvKyaf7+N4VeHhTvBrPs
b3O4U+TIPZ2orlAiTMvPOVE83WyvfZv+YiV5xmg5VFDMAzPSS5apnlV1wWjVGxnI+vrAvQD8gAFw
2vzv3w1WaUsYDZLWiYSS+woojwWY7hAZCe/P6WriMZOicLrDuwel3o9xLJmULFcGJ1IZDWjJT7BQ
9YRmHszR+NpY5q8uA598Go7wsNuowKwNEVkBsoMZlnkjp9uppSHgxDJ/T1+BKivW5tP90a1HAN4X
OlJARSzTD72ppqJyayci5VUdCszhU9l+ux9jbYMh94BWA5IQULIWCYhKO1UgubUjmPMlYtfFG7N0
qxqJ1PB9gMUOthS3buBTiFolv2bK18LpIb1wsOyzyq4ODXtU+gb3MPRwk7IufX2RrPP64df9Ua6u
k/d/xWKT8wKsRjlhmGpxhUGqlyUO3A9DVkGox/HL5LdGoX/0537Ujbk1F71UJnWArXALRHZRRUNO
Xtvc2ThU1gcGwDbSN7x3b5BjvEjgf5BkdpRJFnE+Pjg1AAtmVcPZlH6x0vw7nt3PXUN/ZrqzMat/
8RzL02buHEFTeq7gL3d5Yqu0tbQK+XFvcNXv4Inj2xNtj05v9gfC69QnTly+5OlIozbBmxW8rBLO
INC3gFcgfMxq5WcrYnwBJkSQxjQ5aEK3IVkuhyAf7SKsXf37ODYEfWTXDXuXZPBXUtVXQSzAWQD7
37ERlty0hF+5N+gAX9//hsbqJkRjBEBDAHkgfvbxhCmdFpilxLYjneGg7P+QVinPYiD6wdZrbVdl
BfP7CmoOfKqQu3eNs6sLvcJbe3SxnpXiEcZiyr5IevE4QJEEDczJBpWcpVaYtT0kiUZauB4aFfQQ
Iz3CQULUk5S02WuoNvgAVio+8Az8hEe6eXZhPgQPVsv9RGlfhbXCjTO30EjNychf3WbjePh7YSw/
MTTkAUskYN/cQHriroOgf96iGFuiHsHdH82ofZksAJm76snuGPqT9FF1ugilj0dNaQBKMyDVPsWe
nk8ogxhfCpUdOyMTHjf5OXH+JCIFUN3Y2gmrmw3lVOThs6SZvvhOkOlopwYJSJRC0s+w+pAYh/tL
YX0l/CfC/Be8u9PSzixHS8NrRe3ToGBtoBRQFSj/vY3oEohuYtKhQn0D8rCSBILjjm5HTs0/63D5
mmx9I8T6ofGfGMsnUT1oelP2lh1VvXLKe4KaKZl+O/Aj8CQTkalloZTKqYSd7ZRs6Yqt5VvvBugu
HktmZ7pFhk0eSSjex8YXmzxWqKxBy/z+59qKsyhqThw4Py3HIDkssOE90l0rHuhbkv5rL7O/BBDY
muOz3HRN2wTy0bx0ov61mv4faee1IzeybNEvIkBvXsu3k9hGGkkvhKQzQ+89v/6u1LlnpopFFNEa
QA8CGmBUusjIiB17g3+htl1uNANm1pVgYHF/i06T/zckhnu2+0CHo0EFMv7jpG811slecXRr358F
AkFl1lAj8f0v0AwI/MvKM2Xp+4LhlVc+L8or4Vs0RuluinP7o1J5cBY50FVL8W9EnbQtgYsBgUUN
dra1FH0IND/mhGb1Tk5f/C9N9hurwKtYML2JgrIpfMTZKkhF4Admp1lkytWNmcP4IXXqu5ttCZkE
dQ885Hj3q+51IDE1l72CkS47TRqsDWtE94uLAY21oLCmljEnKVXjIFTT2OGZ4OcHrf7u+fbKci+d
CxFPCtiMeNrPAi65lCEIygPnoy+fHPUHcfQ+iu/1ajrF/oo7W/LLZ6Z+ebuzNQlg84qpclFt9Z8U
K9vU7abRXm87k8UJo0oHylvgEOeli9KREWzPY+ejJY8uJVd3bKzn3zBhwSVBYUsj2zjbvE5tjr5i
dPbHQCYxV22mcK2wujiIMwvq5eaNo8lKKp/HUpFu63DzG+hfR2Qyqf5Rbrzqug+mto9TjzwOiZah
+7MKUWo43p6jxV2FvBBtH/QGXWFUvELpFTP1MFHS6B4nDvdGn8g7Jc3lbVW16tFSYfu8bXRxf9kW
vleUv8G2Xk5bZzR+piWiExgqxc54yLuHwV55KlxdVuA6KfZRWhQEVHTZX9qI03CA9Uyy3EZvzLsg
Qn8BSR1vB2HYZ2eIzJVXmSpeXRdhnbDn4GAAmEHuOa8u+qUKg42V2q7uTMGbYQT+x0RtlRcr1ZS/
wskhSUqd8A8IbZTdlKtqRRXHC5+gDqG3taOodVe0of1kh0ArI+pId2UApX8h1f2mgAqBjJeMhFkV
W9ugrvrHwJiU50Gv/E2XNvXWcjwHdKTRASBAr62Ww3c3FDA+5pKXuagVX/lpR5t8EIyx7YbdrqWm
I+f72Hp75774ZYNok6cBLGtzAFNORcQr7cx27dba+rD1p1Dm1e92pL+s0AtnilfW1WVQyV7boz5o
u9pUCea/E93NHyjQHaAjgD/FklZ2+3WRXRgkx0zjAgE/7IqXWxFaA71W/dZ2ZXi9ulB7NcPiYYjT
53FSEfZKg6ei9egNlvZhpL8kTrYC2rryUjP7YuueufM4835Vbm13aNr7LvYfGsN6b2goTIhtb6Oq
jQze7Bbv/WaqKG/yhqoz9V5y1OoVml4bLunYvtOCQV+Z08UhkcRBZ5GbEGHVyyGFatfpKFQ4rgJX
KxRjkb+G11qzMJu0pOh0xF1Vx9WGg2ru5ZXAavHzAvpKvyRvS0P8/WxNgoFMeRbkjtulyBPCObni
/q7zlmJFoOJA0B3JgSvHPkpSlff2QI9CdjT9+/YvK3tQ9D3Y12rc9z88CN3ybWLtpK+3z7AIQ+Z+
UBXlJyF7LNz75cBUIFRNXtq2K+hmvc+q8SY60cucCDj/0k8/2rWtJxbiyiCIBAh06aRGQ/vSIKjD
HPKOyHGzKEUu2ntUpfQ+T0lhaKTqN03sGXvJW5OdW1o/5Ob+tjpbP6fKgrSWfMcdUuUtHdsvbYGI
0W9MJbE3GGnaC6+wMRkVbmi2HK4USuWx12/CNNpI09e0eW71l7aOoE/9edvk1c3MriHxZaP4ItgX
5v1GvRV2VhkYeODsQY+PZnUHk9+/MjHvNyqbuk8LXjWuH0U/nFZ5rWRn2gSe5d62cxXZ/BoKzYP0
s1J0m+d6jTTUi5hmMrcPi58aml5ZB36Anuw/lcjpKDzr8vG2xcWdSCJBox4Aq9j8KVNAnsT272zX
s7xh73TNuHM8O9xrQZRu5aaR9/5QFrsRhZOVOV0aK69loEAiX0Nd+vIMeEnpjeqgB8/edFep2yHY
Ncaxiu+QB709xKVtD/sDeDHGx6Nw5nenDr6YrqiCZ9WGKedBN1ZeHovft2ixAhypkSGcHebMNuoq
GcPgWc8fpGQH3fLt378QFdJKJ8QqYDUR6KzLiYrkXvO70rfcrhuOfkcDiWLsM6qNw/svRFGkEfLd
mugZm7nBDlgsmnq96XoF4FslupOH6a7VH5Nkd3tECzNmAY3iHqEqRNVhNmOhUdKYJjeG20bmpmg2
ohnttoUFnwBbqAWRnSAyQaXpcs4q38jp+VUNVzd6t9Tit16q3pokf3+UYuFRVbGLyTjMITaDHrfN
BDmUG/UPlXanptvbw1iaKAITqGWQK6GzbPZWC0slzWqaTdxOAzl2zJvX299fOP0i8Pn7+7OFiPy4
UI2J78v9Pv+W1vG+rqK9bcPGRkeivQbzXhwOkQ8YBnHLzt9QjWqiNUeriasfPf+UrfH3XleZoJGh
MR98BzjX61gcGZe0KPxed5UplT8M3uR8tbOk3jR62d37OS7G6s3q0c54EmhpJm9DRXGOeT6FtDmY
IMJ8Q9qXjjk8Cvr5lU2/tCUp4oFG1Gjup4pwuSV5z5byZDW6y9v7lTDthDBFvrMkb00rZcGxAjGk
JE/i2KLvc3aM00SOCsjddVejuxcjsJOX24onkBLyMI5WhrXknQwybfz7RSow805T4oxoQ6W6C80p
+eSdlgM50D9N6m9sVSrJopsHhN0VEta2s1r3g9Kgo/M1sNKNKj9N8qdYf8ylh3YtIFxaKwO/BPsc
dJvADi7XCoJ9OhqdxHANv++o66YlZfTW3JmlJf/GET83NTvitiebap7GuJDhVS9e6B9ccYWL24Es
Cbh2+AmuYgqqhp3dVxy6nqL/XrfHEJikPN5FSBzvu44abBBU9vG2Y1k0SsGIByuprCu2EzNNWntA
594lj7bzEn8fE8br9iOp2CD6edvWkhMD1QboXDR60cF2uVgGVLhZXNuGm6nZX3oAob4FwX+lfNZt
SP777M0rafe8bXNpg/AuhpsGLgtIY8T4z55CIAFH2MTYjXnQb8vUVdSTZq2xEy65S4GLEwyWaKTM
qwqZlwKhBUrq1tmHoguhml+58BdHAc85uEboEK6kulv6PbTBt3S3UHdyfijVTegcbk/UwtNK6Db9
bWLm9SIlrCwKhbrb0s05pnQXhtauq//qLOT+vneTf3SGL7dNXitlcA2Iwytw84IqUPyms8UB0Vu3
kMvqLhwkzUc6i4L7MIjNo66U+s4o8mFjmj5kDNEkb6fOrB8qW6gDgn3fBnH0Z4FyphvD4GmiDVDR
eQLzi3UsYNLflKkKsq+z7WYNFb90YDiKlC3RGaZXaLahdKPTKqsXv3nYS7wAtRMoqsDadGtaxoub
iswQwSqkxVchi95FWQ8jOtdQCQAihSOPltB3IxXFChCtihZCHnvzAE+F70KyylZ3J/mPUcXrWM6m
K3+oVbGJlO54e72XRyQCVoqZIGRmzlpNyGHK/aS7MuQk1h2I6vd/HyE3XikmuZsr8qsalk5fUgmS
pCL8VMU9OrlrYjpLl+i5iVm4GgQD1J61p7txpU4bp5MOgYmzJITd+90aBc914ZfVYasZBK4wk4Ba
ujwfmiYllHoMy/Vr39zmY7LTpOYhiLJ932rf4Gl8CtNyr2bh53bKVsC+iyPFbYrShqCQnY20mFIJ
WlcZ23lTCe4TZE0aAuhcV/qDkYzlyuWw5OJIl8p4A7wMnPaXYy0MvYEaYLJcOEk2ra8de6hlImf4
jT3IoYK0k8w9naYzNxfCkKPUZm25Zul6EKI+v38LwnohGp8A2EJmfDmKodSsIKHe4urjsdxla/Cs
X7CIWT6K4OCf789mSZlqK9Yjvp+kRmJs9CpK3XIazY92pACJLeCqP5YSrUhbtHi+1J4c8cxNvU1v
BdK2lNPkmKhpcLBiq0eIdNDAv/bdF7OC9cjJxwh652y4y8fcOfkluUMNONvXHPG3u9vTJH7mfBgO
VVmRfIK+3J45fh+ElY9R220hYIgnbVMlz0WQUCb37+HU2t22trSVRSmexwztvgQDl4uiqZFc1f5o
u+Dodefz+BAmz+q74SZA1gV7oEhu8b95RgjYnKIUKuWFNHlN0AFSO5YnWjmUC4fkwshsJLIft10S
8ShSgxR2rOPYUcZwTrena8FNo0/B5iUqXCDISs3MVuvCsVzUUT+NTr0zEjqS/pWNeZ7O8ydlqCbb
cofMe/Wb8dGOp0+3TSysOsNARg6SNopK805KMzT8Vq+YqyT4pGafG2B14MNfbxtZnCuHFxU5VCKz
eVZOMqs2gl2HcXT0CG3VFeWWpc/zDhXXAIElDSGXO9enLjfZXWW647DJxl1ursSVC0EfdGH/fH/2
pikVuI3IXJguLSaHzEofurp/GbJ012nmk2RP3201/oqI3opZsU3nx5+txduXx/Q1mbfq16oTBqXt
1v0+zXbyXfoFsau+hvNnJfxf2AREGn9bmu+zSIrsQElq23VK6TnwzFcPpgx/0j5G6vif21thzdRs
rSzNk4I4LWwX57ZJEgPalWITTiTWxx+3LS3siotBzVZNydRByiO8JzIySI8g5377+4sj4TVNPMi7
+qoaO2ZdqZUerqyNjPvSQiHB2reISg6+9Dsb4cyS+CVnD4DBDDV5EE6zbr5nmbLpnJ+2PuxK2ja0
+j/RWnVgceLOzM1uT9uDLinTE1yCqW4SSzwYVnzngoMGDvLP1M0ctCF76eiMOJ08Po3mQe2REVq5
O9cGMb87ozGqeOJw0fQgOn/o+kqEtDKEOUsnN0Jnwd7Kbel8oo9fDvWNlawpMFwz7uHTzibKmp2W
tKzsik4h0nv1wOOt+KTr05fIrh6h4n8FoPqq2+WfhScdNSPc67X1lKtrkmjLAxU1DShlQZtrl5sv
6f2ssdXBcgvf+RCV1tF3/K9FL6+cpjUzYj3P9rgfB5peSyNYEad9jB31p644FH3XZCcXzcCA/wt4
ACnPbFsozlCottRabuj/kYffCv+vJFypzyz6BcHNDdRAoYtjdnyiANXDAPi3G0hPRl7SpAwVffSm
Jm+3/c8SpoGs8z+GZqcoLtqm1wvgNd5Y7UrYaG3b29YdtP70JI9/+Olz01qbOs/uYI2/bXtxGg1o
EYCPw205fxCbgRLTaRzabuY9TekdTNCo9t42sXiAz0zMNgSIJzhwG0zUMN91x6B8f9Agcva6QaJN
qOjOjpaWTFHm+8QkCAJ/LaLuD1Xz9reHsLxCxCTCigEManZ2jDqAWS1RTdeXv/p+AEK8EOIwGSQj
ZljvG4P2FGv8mObSXTc1h2GKP9/+BYt7UUA66egljJi30SVqyPPCiCy3hTzC2JlfEgAH+Ur0sBAe
8Tj5x8hsJr1CzixJx0iP4luwk7viRyPp2R95Y/UvkiO337PJ7/fRWDebMILi9fYYF8sk+CcotckK
U6KfHbgEQJag3bNcZTDvgzw+Wp2C9KJoba/eAPcd0VX9WfjRf7ShvjOt8DlKuns77Z47tbtP2zXU
mzB3FbYhnvALF8PpEGfnzJP1vT+1Xe6Z7iS1Pj05Tffo047pyvBwv9SBox99tVhL6iwaBYsDZBTc
1hWWRRrDWB5kVMzsBOa6B7vcUWjX9dOUrFzdS4uNT4OlB0wLDc6zLR3FWZbwI0wXWSVpE5rFITH0
dhNl3cvUTTLUfPnBV1pEXtY4e5aGCFYHj8oSq1e0r75jhzJqMtwQ2bdG/1nUT2ZbHkznNK4F3kuu
59zSLHKMJq80S3i23Dg9at52snYrO3bpWMK4x3Ylxwc3yewWkr1kmpJWMV1kEWGhSlEw3imj0CAK
6+L7FJSfufPjjVrK9b4P5OS+SIPksTfq4rntu+6uiYLxVIYaGtLSaO7LxHy+/QuX/PvZD5w/CMwg
EixjrPKoRfdNTp4kgyXS/A0XfG5l5jiCWIklmsAo0KfUgnfaWtp2cRRc8nh49Lm0+WWf1LrsBRqX
feTZ32rdu/fM/AsKkivLubgxdaSyIM8RoIbZMOCDt0wJugPXMfJdWhfboBg/VKb3U8n6L1pV1L9x
M3Kj/G1vtj0RSDcaaVDIOU7yzkvzD175GzAaBCghaQT2bAl1jEsfxiu7UalHmGCQEDqEz/LQoxya
b9TqQVt7Ry2u0pktcVjO/GU3auFoZPjLIrbpPvhuKoL59Hh7Qy+eOJJaJDiW1Jb02PZSPyShKRV3
OXQ0Q1adykjaaF1yd9vS4nBAFTJ3ZNOo4V0OJ52afkyN3nJzbfhZjFSQJ+sVTMfKgFbMzG92NDyj
ASZxLj0dUTE9PJHr32vmWpC56AqFWK2AEirKHCMZZjHyLBp4KgVFYz/JH9VEXwGdLB6fMxOzvVY2
maJapTBBcsjY2jHMOI/VsC3WSu4Le4DFp+IOmIL7a94g1gXj0FMaM10zgmqXta8PlIxL/dPtDbAw
HszQ8PCLMvoKhR4qsVfWRWTy8pTvyB7oG5MUujK2By1oTtpUrIDsrimkGRObmg4e09CgEJtPYBDL
rWTnwo2qL7r6RxH89B9NGhVLywxePAjZ7huUsSCVaOVtlCourBEHz4zyfaAn8nc4pdBd04215OXC
DqXGy54hmcyEO2JrnZ1rtWrLQgU54qrmg+R9HSR/q1EB/I3JRrVWwHdJYDqz0xZEqGICQjFdxYBH
wdeS4yQnn6bM+swq3BvUHW/bE9+bBXcItv3PHi1Al4MqSjufogLH6MeEkDsbKnjUayNrO9oRzEfb
alpxJwsHkPcVdPuiN4pG3dkjLyWJHjbWQCxi7eiQe3frl9g7Z5+fzd/QxFYmy3zeaL8M97L1cnu6
Fn89hQsh8wrR4hzLQHdRh3Y1n0+tByf/QHX2331fnMWzPdYTLo21x/eTO1U5lOHh9ueXVlsj0qWL
heLvFZvrWBpCCE023DpJYbc27V041V9hS99nfbfP0DpX7NjYSt1aZLTkqs4Nz86O0zskfNQRDEgR
bfu43XYG+sfqz95eUyVaWiGAK4L9WbWRGp5tgDjrdRNwi8FN/zmSn52Va2rl8/NrqoeirFdLPh/J
MaAtuGvej1blrSUSvTg+XPvsPWLWatONba+5ulXZ2xpk6dEY42bFytJ64F8FdaHDO3Oe72gCn5dH
IWmumh6TCRbBk1qfKATe3m6LVoDtg/4GIXu13RS77ZWky1W3IDEwwD5vpxDeDBKCZLG95p6F45h7
MtqxZbYZ0jXc75dHJwIQPUhjo7r1CFHcmPf3qWb9Ubb51wrMNvzyUONXPJxvD3HpRFGZFQ2ziqxc
kcimse6DMh00kOfFQwlM04aL1Nei72Mn9ds2zL8gPqihmudEv+EqBOMBJW1ID9jul+Ol8SwezdrX
XLlt34LUeYindOUmXrrxSMjBXysjYnNFb56FQ5kEdqC5WX2SRpisJOSAv96ewKVlE1BTwRkKTmv+
dOxCQdPt5GCcfLIKG6VPf6ZO6W3UzMz+UpshPiV94O+8nN7U25YXR8dVzn7h3rsq3WZ5bWiFzBlQ
6qH7VtjV8NkuzGRXqP20chAWTf3CWVGP1q5EtpLJhOFfKnXXi/On0E5PsRLce3m0kqldck6g3YBz
/TIzz+FTwB8qmCYxkx5LeBeLlS23PAzBpGNrDnC02RFTIqvOB5PvT9VTOd633neYEX9jUdDh451G
08GVipeNIkOdU1t1u7z6bOj9yQm9/5St/e/MzLuRJ+pcXl+ZGve4Vu5yNXAOIzc+SYvAXHkOLE7a
PyP6lVM9u9IDU26nILM1t2i2AfTBoRluLHNlg4mZnzs/IV/4/9P2q+5yZqQmfR3Kow+yOjRLFe7n
UTqlVq7vx7qNt3IKjKcXXJbvXyxydKLnlsQ2Jd2ZC6q9RMDTdVdO95J+CvynKF5JqSzNHoh0GOgF
4y2YqEsTRTuG+pDKwJen5EvvlR+0JN0b0Vqzy5oZcZOdzZ+p+Cn8+ZrujlJavsWhHu4MFJm+9pPS
7lcmTaRP5mtFPy8ZHFyqTObv0tagyKmmBb7hWjT8QI+nd4c6Cmt4FY2khfo2yh/TaRwPOa35O7v2
zG1RSMO29rqYgw1TnBQ38QmJj3Q/0IvebnpZTo51O+RbNZfre3tUIA+D+W0zWW14b+blc1Tk5kc5
quJDkxow2NBtdJBjjWavHJaHmHaSEa4zT6rMn2Zo9z7F60Z+IRZJNk7ft9s+UP0/pVQFgJrL3wxJ
lr7wWFT3UjDWj3DGEgdTP9QPnk6PMLlzZRMbsvZqeL6yicIg3OlZ19xVBqx/cuet5asW3B64fWZU
0JvCkSX+frZ4Uqz6sW8BACwQId/5a4J8C1EMn6drAVpKeGvmqKWqR+U0ygbDLetHOXjO84e6OoWp
vXKYFkdB4PJfnY+rZ3ZclOh0+prhJtrWHDaFvPLSW9jigsEcJDGxP8Db2RbvyjqKy7423LT4YDWf
0DtvwvcHxyLJBk5NlGbQM7tciLKh7FTXwPJT/VV97KL3hyMQkYKHcch/Xvc8jz6UTYOXGm4T/Ch7
Y2uifqOs6c0urDaOlCYGMJBM1TysystwqPXG0YFBOTtNSzfQJdFMK238eI3TcGFFLkzNVgSSEr10
+sBwfWebmE8V+Qv1cNvZLN0LZDsBJiJvR1Pz7DWURM6E/Cs3dt416KGTk8w9f9/lxsess/VDBl/C
bYMLu9jmPqA+KKNcyRV+uQVavfGhy9I1F8jcd8saD4DInm+bWJy2MxOzaXMgIOu6RCMqVZTdqBgv
zqCcBIDxtpmlwBQmekIpCB+uxZSnPB6krLU0FwHiz42CgHI1Hc0UBkEzKHaN38YoCq0h/henD9dJ
rhVmnCuW1Uny1RjmLc0105cRKaV2Ze4Wvg8NI16AkfFimdfyktGAKMwsNHc0aba0ww2aVSt+bOEA
8SgR5WF0L1GjmF1v+YDuXz4Q78A98tNXG/m11dJinxYw+ekQg6y8ZBdHRKEUDARvP21ev+ubukNI
jLYtS4v2nmrsym7F7SwO6MyC+AVn10svJZPTJ1hoA+8lM5xTKwUPVTttrTZbi7AXR4OWJ5rrPJnp
Pr+05Uh5O4nI27VgYrOkvWcoKx5h4fQQVvxtYf5GiM2RFIzKq2eMvO8+bMWboS/+sIdVVctFQ3R9
g+smKr1qu4Uxqa8S1Pzcvin+lDwl2NgTEs6pivLf7ZMqJmUWUIEe/8fSbIEKWlkndWTHSV+aaK9/
riPmbttGuwJmtHcTmvMmEbQ5+DYBJZ/rB9lWTlvORKSt181nIyv2iZQAWrdXbmtraSegwWAB5lAF
HG92jHQVfdXQ7FW3GeRkM8op+GU9Nfay1WuvY1tr2yxv5Y1TT9qLFtbtmyHDNa0R7zcbs4ogWzSt
khx5I9mPUhSHpyhMYlAaXndQjWb4ktiDuR0i9AK0oqrvTFvK3+jjR5fN94pXFi9+SCccrB7WxnZE
mvrUdB40MMi8pQe6MftT2TeeW0VF9GQVmYVamG6e0qqpPhpSlTw40ETuxvg0Ne1dRY+n7e/sBEG2
/ugPyW5QtqG0HXxvl5n2Q+SX+hOBIYnutEBUGXqdl0Bz6H2Q5OpBsTvjGcoW/y9iYXtvOFF9qKJ+
OkRlP+5kozU+Fz3Bb2uW4ZbwyvprzJGhc3LIv9SiRVBQr4e95tnJAeB0+DKEmnbveGq1azp5Wlm3
JWcBSSslGdKP0JuJW+XMWejlFJU0L9EwAaz9pfR3WbTf3d7uiyboZIDSUzRp/yqfnJmovSrQNUQA
XdPbW2lJrB5u0uhnV3y/bWfpWEEm8red2WvfKio/oDPDcIPoE/TaQb2fin0c9dtwKDZK0VAsWMvh
LfmMc5Oz2QOCoeU5JAiu0x8AIJrTwe9W/N/y7CEvLHrbRbfq5QKVBlktwQLvNjLPnrAk9R1op6mP
vkp6svL0XzrDv6iHDapFQt3n0pZU5GPX1RG+Vr1Xqz/9bI3ge83AzEkkfao1cYEBud959+a4MleL
n6dMQE6VHoorHoDO1IvUV3MNnG75V6t1H9t8jWpgIUDlZYVKNigfsdPEjjjbzFOZKoNTKCqPYe80
2rtCtk559mmsniV5DZK51FiFMWgtHY0FudJRzLsx6uUkJRWjNug8R2+wCB3MyDkC6jgpbfcx0v29
jrTZFuTV2+3T9CsZMr+lwHSZpqZS2gMsfDnSoaljAICErVoZV3Tc6A9NYB9V7sUIDfmpjo2NEhc0
YdrSV3UwzE3g+EeyAcMm9SGVWPk1Yutd/Rp6iuhagajtSjRDDdo2mLggXDO+r0BvoSC2Kfwfjtbs
PG/aqWhdBcVTKP+4bXfpgOui6/AXlfXV80DKU0MplVF1U/tBne785r7uVsDlS5v23IRwAGc7qugQ
qDH6QYUZ61PzlIQr0eDa52decSLmKzWHezlov2jWl/dncKmL/jM/MwdolIXS0fOruupnY2h2pq/t
bi/A2s+fuT9Nb5NxbDCQDidTRpfQV1dSkUsOFo5rkyjJoM44Ry8q8C/qEkh7UAkIAvdhqh+bUem2
hixJm9JGRfv2iBa3FNmk/3KJwjxwud5lak1VNqkqRQpjF0wjx0VGp3h/28rSqECL0KFPsYX239nC
pD5XbkHVzg2VbFMpL7b9lGbf4vjt35mZLY83Is+kjZjp0Ko11BfN+jDw0FT8YGXWlvyuyNLQvERL
/tU1mDdqZgVhobpRIe3GErxaq5wKG07AfMITeMbx9sCW9h2tTEKdEDotqFMvVyn281RxCvbdoG77
MNrouLt/ZWGu3JBWqIeNo6y6Rvc6NJ8Aqf/O9ymeQ0jnQJEy22eIioYEDxonJ2t2gxF+qKNoJV5Y
Qv5yOan0rqH+QMZmZsNrhrppy1pxx9A03rzB8fdWnsufkqHqd3lhxp8VwzJ3cqEXb500+ndZoY7b
SG29XZqSeq2CsPqUlbLzBHdk+On2BCxtGdKG9LzxMCV2mv24auo0HzVYxQ20+Bg6qb1DFvxJ9aph
ExXpA5zqa+Hg0qbhsuSCoidJv6rlk3COR5CrbBoakg5Ne7o9oMXPk1GkZEax6Ypby07hXZCqgDsw
o63A+hHEa75waco0XBLoOdF1PH/EpZbT6KHlqa40uFH+TYFDvwA0Pun3bd+v+N2l0ZzbUi9P2Jha
dWHKPqMJth4F2ySNV+ZrOX46G84shKn6bBiBxqtuZaOAJY15/iSVqsfcGSrcZKN8MJosO+XRWAAu
oUdd0fI1IZ2lYbId/he/zwEYQKSjkbKD4caycgqmcN9nb7e3hdjH89CIEwirDA9vcFhiUc8CCFXh
nOfaxCMEfnw9fxG4aWUtS/Yr3LuyApqeCj7sVOQZL63Ug1UmqQ0rgtJn5scms/rNAM2AsVGlqS02
Rt/+9LsCZmlPnjbpaPrbsI/uY+Op13QPNY5E97ZmmRoffEeC8VPtPH1LpqoqN/moRDjBVPtYU+He
w5lJBSkca0RgtarZeArJC5yF+XOUrQAJ+I47cxzj8DAOpvmlkNFn8lNn3Br6mO87rVRfii7qNr5a
VP3Gyr0PDr67aBGT949Sc0wsuf0zGIvoWZ3C/6hG5X8OMiXbG92QbfNCyzd2MiYPuLt40095f1CH
qds4HIuT7EXJj9uLt7Q9aGIWPHKgBwn0L6dVS1qryYvYdKPm3nbuSYbc/v7S5qA3QxX1b8op8+9H
ndIPmc773uOxUtUSEFXzLtLWZIgWh3FmRvz9bA8mSq41ocEelMttq++6YuVltzaMmS+f1Cr2M5Xv
G9Rpug+G+tyu0amKDXy5wRVQFbSNcI3RaTdHkSvS0PRJApFJovnWndOCggnAjI4TvARJYw8P4dC3
u6rojf17lwjD0IxAXyE6je3ZFkiMwVagajYgN+FZE+wtFNFwureNXC/QpZHZAk1JCj45wUhUHdN0
668pFqx9f7ZAdlikmie+L//VVa9x/Xr75y90confT5aZVD3pzHkaxDCTkgmMDAAD3TFH0KQXwomV
RYheN49prx3VQUeyrpicrdJlP6RprTR1HVFjmRZ68raWqFDN3CyUIFIb9abuylVxp/FkQDksPVRZ
+uqVzcqWuJ5NWuKI20nBkPumnnN5nFQZXNhUWLpr6oeifPXWGuqvx3L5/dnda+W9UOGDHyYYH/kn
QZ6nHpxwd3vR1kYx29iBPulaI0aRmtvspV2DHostdXlgxSCEyhrwQ4hnZoMYgM0CDWUQU7Mh/dFk
n1Bovj2CRROG4MwiyAUwN9vVadQ6fcnGcsfJNzaJOiDDGJHD1YLjbUOLCwLvKtA1sKBX/R4SigmT
ATLPdeBkfYEXPjx0vRd9n3zff0NZ8DeowIiLwZ2qAB1RdJ1l+vLaHJp0rPCn3pvxpPVfbw9nceXP
Pj/bv5rRyJ098HlF2SgP6lohevHzxCFAKESaz57FIvo0OrkQRHYB+OvVKVrrW1r+Pt1hspCfuqJT
Vk206WWLS3O8zyVQmP6fvzE98FH/7/vC/tltWatjJksN3zfoWX9y8pUS4+KuPfv8bNc2cqP2lbjz
uz/scWPIx2SNnmjJAtSJOCfS0oQvM19IcFZ708TRK+y7QjlqRXxsizUV26VVODcyW+XIGw3f0DBi
Zg/lNh5WUleLYxD01Tp1WJh8Z5+nBOQFtlkYrmZ/VPPHWt2O+v796yzwMVAvU8HG1uU6y3UB22pv
G7w/7ohp898ZgVAi0EX9mgr55ec9aJaA1BamK2e7MfwU5h+mYfsbIyD5i5cVbebz4jjCDMao6ISn
StR1B72xq33fV/nptpUl70fgA48Hdx5Zl9lFwRs+5eJ1YETzkSOQ9OAJjr2j7LcoewW737AFMo/k
GNlt8n2Xk6YNox7BM46tzq62gA7S+1BBFm1KOhBoqhZoz7cNXm9jgNa/lAH4Kq18s7PSh7GWRFOj
uU19F9qntUv2ehsLHLfYXwzpmqMKAYBAT4Ncdwet36IbsYt85eBMa5UbsZcuL9sLM/PerRC9tdqe
CiIGKWmsY2l4qav1SvYZrUzV9UM1BpOXNOHdlBcjPPtD8Ok3ppHKvIykMwBobbZudSoFsIiBA/DI
42TDNqvHlZ2xuFBnFmbxRCd1ARkjS3ODtzE8JerdvxvAbJN7zf8GEE3RZii2SbZGUi120tUanQ1A
DPDsWskLAM/yZIIAUoNtUh6Umsf0Sf9udWt5osWpErhtwYInotRLS8WYx0HW8VYynB/2XaB8uz1V
C3lFdhtJGLLyaFVdF/JSitK/+HI99a1tPsOLStc+5J4b00ewdBzp9poQxLY2EaXdTjm0ZrD5EL0/
Q8uv+IUeh2BI8HxcjjIdjbGsAkqv089MJ7h8uT3KpUkEeUjdHZ4Smnxnk+g7ZZh6bWa4g+xK0R/K
+7E5iiw4pSgCQIUAg9Xlz4/72opqLg+3J+8KDcnKfhb342y3QUkDmhqFOmKkORNiXhpaYqHL6YZk
dhLtx3SSvtG7s0n0aVMijXd7shbcHDTXdDzz8iJPMr+IpCozEjUuHWhGvV3hHTO7OPSe9O7rTkwV
9QVxnxLazKZMHgsdOjGkHzToRSkr9O/PBsLYArIRdw1xCw/JyzUpA0Ur2hz5zrT8/HMs3949SQII
KuA+CL3BWHj59QakoRZnY/as0Y/S7TLtm9OtmFjYtBcmZjFHnqaRb/SYMA4SN0C1AsdccGFA8wWS
kJ3L62S2AHaTwbhut+mzHXZ36GFsdcWFBpH0/laeDrdna83WzN8nQ+iBDu/SZynYhyrD2UrfreCp
WVN5W8pdXAxq5vkVaHglpWnS5zb/yZHa1HTKauVTOPr3Jr01fgLMrBsLgW7a1J2zRti9sGT0wnNo
RJKRvqu5GxtGmgT8GslY4+P/kfZlS3LjSLa/Mlbv7Mt9uTbdD1xiyy0ilYtSL7SUlAIJkCBBguvX
30NNdSuSSQteaV7aqjoqwwObw+F+/JzSd5qVJVse3tn3z3Zdb9K8KGWVn1SxseJH3b22BIiXdrmX
+TLZl2ZkpTfmmj7f4qjQQYImLHg5RIfv9zoeJwCEoefhlHSHMnLEyhtqcXNMKFodkDY8Mid/dHaX
elpqNDrl+YkqN609okLxQBs0+dtl2JPfRgCgXQSPcEAMgUIHQ/x7W1WhiZJkoIvK+0AFRs5KmhW/
tuA9cYsin4TwEw0Bc1h1VQH5mvYuDhI4kDR5UyFlopgvl8/TkhE8i6fywCS2ZM6GkalV20HZKzsl
bUC1gKXhuHalrZmYNsXZqpSpVQ0UlLIn8IuGtHuEokSFEsTlcXx8jUBN4mwcs6VnQuW5yDGOOAst
1wcu06o3CK4vW1naYOdWpl9xNhTh5j2LBzM7dUMTFOx73XsoWXxL6dZ2VxZm8YSe25p5AHXwRKmk
sOWOAs00aqQAKAkFGH9oy7ekGTbSbV51IkLiDUclQxPM/26sMw/hgD3HM6mdnYY6DRjSNZW8Lqst
ETuTrjj1xcWD+qjjTuoRqFO9n9YsRQeo3mHxehMYTuO2coJO21j2ipkl7wOm63+bmcduOQoeGioE
2IiJ7ntU+FJfqa0vbnULQTDIYcHcOi+tp7qS5InQMWf9FwlmnsH9qq/1bi9O1pmN6fOzPWhAL5dJ
gGRPPAlTJ6AoqYG0a+2CWBgJmOFBeD4FDtNgZlZqUYB0PMtOLfCEjgNxzfHBS347F4IQ+szIzDOA
D0ZV0Xybod3plqXfe/1QrOHqF8rJ723MHANHRhNABoQjpdzazrXq+Yizam2TAMbrXbnOS71GpLx0
cjEsQPBUTB/yw7N4qMoMXjFRYp+hEgqKiCI+SHLFUaRs7K+28yLVnaKGahJdPrDTKZnF9u/MzkIj
minUiQnM1oA/jdjhKIX2gT74XRNJHW1za+H9wk7EUwKR6/R8xQ0y2yPM8piGPDs76VkIHwHUNR0D
e02/c+HJ8s7KbJNIt0zreLDZCfl7fdg75r7uXiuvDFMwEdXj18uTuLjvUdZVwdYG8o15Ead17EoU
VGEnrv/Q1EetuO2KlchhzcRsnXhXQIu8gImi2jTpN5pH6poa3uJWOBvFbGWA1anzzMHBwpNjp/Ev
Jn3yIL1Rtt8t/pzRA49XIq+1Mc0WqR/cFu2fNDuphROV5Wtd77nardxIi0Yg5gUUzVTamfNJKFrb
DrHbw7taVzzetigdcudPBnJmYzaQPKtrJpsR3jUL0HgjixAKUb+/xfBUxesCzCEYyOy24xpLXYAw
2KlP7jMOJpxP3e/jz5GQRXICjVGTgvScMB5kWjpUwxp28hTQQ+x1sSvau7j/fegUzGjIsgDiixf+
PN5WGGmBcWnZyWoD0e5y9f4PZurs+2dXHfPKqZNs+v7+uU1elOLNlStI26U9dT6EWZQF7fPO6ujA
8FoNaXObp+EfsPe/n6VZIGXXEJ8o8o6dxjoinuYbbC/TNV+8MA6k+icdIiTdP9YGDXvQcqBJxIm7
IOga1LB0r4S+BkhYsoKyizvRgQBcPr/ZcruxSWzV4qTJg9B2ptgPycoBXLhUEKD9RFYYNnJUM9fV
KlD21sq6wtZtQ8PcMZmB4PF7Mmwv761FOx4qqYDpTzCs2cInSif6gqMFwPQqXw6e76YNRDUGv1Y+
X7a0NGnQogMQAuxmLjQcZ6GUJXMaN2p1EpyFJX1NAbuXXF9xjkuBDvhkf5mZTZzoue4mssOAtDJM
KEXncgEanDYgRsSGZpcnrt8Jwx/E8/9ufDOXOVRKNw7KWJ2ykQWdfZubus/XEvGLkzjRbulA9+J1
P3OajrCIXYxYrqrtD23abcf+Ma5+Px7FOxu1uUkgFEwxMyOmlKVr2rI6FU+qiqzLKUbn0+XJmiZj
FqRBNwJ53SltgPBitu2AGzG83sH27tiw96wsRNfbSnyxZmLmbxAtGU3qwYSWgxCc9N91YO8uj2Jh
NVD181AKxxUG0Olsr42p3uRumYjTQLNdVee3+iA2pruWLvqZjp7N1js7s62VZTrQhnhRnbKMDQcA
zb9XrQNKtyI3rpmTanuAVfQAKDYnGqwu9lnsuDfSdN6MVrVOgqjWrky69nEkoOGkCocqoTBp1NnO
m1LSBho0kDmo1LK9Msc821cmeaMNknqjqTzYQphBbVAe1L37lLYtfKpjfhpVamwV4Xi70lPih7FQ
9RuXJNmTqfE0sGtP9ztrQIPLoKeB0YAhxxFx7GuVmiLB0ngB98Zil9i82oiEdyDfcs3dkItxw1ur
DxAYkJ1ul0aIIkMB0YI0eSgoq/djrqtB0mnmk2dmMgKDiPMAHGKNR43aPLeCN0Fs201EksrDp556
l4A3+8rVStCbuxp59lRio0tx6Jhvos0K4OrpHwk1s6hIo6Q4QNCMHRz4fTBYec1dVZj8wDIB7g6I
J/m9Q5Hk6nVl26hWHRmV0gQD10EfmAlQ2jSmG13eYwsOGifQc9EUhtIBiBrfu01NyL4oRVKcnOKl
ZXf12PsCr6a1UHnNzMw79yXYmFlOiul2znM/YTcJwO7F5vJgfubR5jsZzxjESkAqTgrV70czJIQo
2CXFKTdHZxebDIqBKFsHXHDqW0avbEcrVUJdcIBzW5H6rt7nfp/a2kHalTxRmac7QzbpdQ7dlqBJ
1PGqtyWLRghq3MvcoEFfGmaQDirwjkZThTqRWVC4df/YS8vb8rQbfV0IrKQoX0uZvrUNp9uu95pI
UcHKSIRLgsqzBLpdoYlXDqgGo0rk+lmu80DDk8nX9O5kxnLwOa9cv87bZCUtPc3CfJbO/crkd85y
GzbhdIS6vDgJ+sZJREENo4LYtuz2ibcWMS28K5FY/SmICW/8AZxInFpTBY3Lkw4UiT2chPJsoMgL
zoc99a6136fNAsG4gd5DSL8uMMeVnjmmKPgVJ1oh0tTSWyrX+IUWHD9MAJIBqjHE5R+Ab2MGSUOH
ladOjC1aW6mykZy64cpWXlgjPF4m3g0HZ3N+g9EqLVIAwYtTtafkGlP1v/v62e011Akp+1TB11uv
1x7/evnbl047yiooRQJVPT1a3m+wJNWURm3ACE5qCYEbp8h9UOlWfhEr18hBrkzV0naGXCC660GN
gshhtp1NXDGp0iWwVlBkZHasIr5UEVXQQJFrFaNlYyDRQ13XAUxwdiebKTfqrMrKExf7LHu0EPwT
Dw0UovJrd41CdCnaxPX/y9rsZlbcnriKDWsd+uGTePSJEkr3xRUnYn8S+QtRa7/NXy+v3tKRReVo
en9MizdPzmhJB+KBzitOJod+ULuvmtyPTSWQ/S7tt7ldBZftLYU5Z1fQPB4cYt0ZtSHmp3okkTJc
9zFQGmvNyStG5rAMSSrZKD2MJLV6ZRK67xTtRsTjajPI/NwCDAHtQxN5LTQ5QYXk/dYHZMNSa9Mr
wVlaha0nAy7ltkL6+PKcfdiGkxmIKeBRDUaODzE00kCxa7IUCoh26bPmzk3wwjpUA6rCzsNlUx8O
M0wBC4u6P/SF4Ytm4bpjo3AeQ9f6CFoOAhQY2/NE8Wnr7ZNsjQ/ow9abbBnQdERSGnHm/P7G/5+U
qeAYFjqoy7DLI5KjHrxpITeartyC09l5dwv+tIVNjnY/SOXN81yDTUVrEiaOrnxUBUd48AdrBFLk
/xiYHd4xATfLGFNx7GsldNsrjb6YaKuCKJKxvbxES7vh3NLMAyLyLdRYxbRZn1gXlniMFpu42Y/9
ylZYtAM4C6Rz8YKDg3i/uUXcDjkZEnEkRoUCdqfu0ixGZzM/jqZ+5Y3Jir3FreeARQLRnIs3xsye
YieZWrQYV2J84+o3TS182XzVyLfL0/dh1+G9O0EsdbSZIJE3v9GFRE8D2rWz46i51w5EzEAlAj7E
T13cbJNMuaKGu+LyAJuZ7z7YdCbmZpTiIBD8s6fsLAaDMMMwlhjfUae9ttEqWwuKGomYwnZA+NkS
O1IyToKkifk+HhzEmENVPLt53F51tKOhAnKhA4hV0o2ZkzFszRSNBMysA8PL6AZvURlUaotPvRYU
dNwJzTp7ZqQDWUJiK5BNc1vQ+SkGAPtU/9SWDonqsZa+G1dd1JqdOLhQIQ2cWNH9ph+07WC3tj/K
hF8Po6JEepo2t5LmzkumZkpEQUM2SAlVZ2z0km1qLcN7SEIV9FPRX2sdu68KZ/+cRGNi711HBNm9
sley7mQr+j5t9SwC//oYlWML+kFtygp0aMVpdCsPUrVEoQVHG7Ix+L19T2iYdmkcuBkYD/sazRO0
HFRf1zMtSPKi9h3FNbZ0yIegHbtHQ1FkqAjDDnOvLjd1OzYYEXrlU1lZgQDeZqtT8sD4aG9SZXSD
QtYgr2jiLlA18ubIDHJ2A88ipZDII+eGEuSgjwLlXlxtlBaAFb3HB1aj0LBOhsIfjMrwyxIRQQ9x
9l2hem9FanNf5IO5MfoShTHXTPYdhUBNRWIT4iKG7ou4AWNkpg2Qv86qjWoOiZ/oqR70FopoagvU
ryJSy3c5dHPKZox9w8IIqV3oAbOzLOT4yZ8tx0oOTQ4F86rxmg3ocZQ7pEcS4sfu+KyqKU0gC273
29qTFSoidnvlQQkKR8s2fEpHc0eHqo5QdwPFcpHR9FgL49vQW+qLKy25FxSkMUmHnH2vGWsE9j/x
vu9cMqQsNbh9NBPhZAAd/t6/jHFWxi1alI5JXV1bvfBB5noq25fasq8hb+LTQjmVtnHl0NvSAdl1
vpWxvB/EVlXBc9FlUZ4afm5T7ID4Jq+8kNZ4AIKolSdg0CxTfxxY2FHiM1v13f6lyb93mup3Zh+M
cC/8ULYkaiA7jtiAsFvSWXBwmW/GD0S0USzu9ASSsPU2xYupNK17ra93l13RBw87zQBqFkjB2UjM
qrN3Mh+ytBppz491+d2QMshbHsXjV5LcKqvttx9Copmt2f3kSGiTak7HjwCT68DWQJM9HX671X5m
ZHY1JYqJxtACRmrr2ck+1c7L5QmbfuSHLXM2YdMVcuZHVamlcHP4fuSv/CZ99dbuvDUD04qdGbCT
vI51NIoeEzilEc2y4eUBfLjjZhM02/OWCdpxp8UA+gpBwn0BJbTqobZW9tXaWs+CuIyD67kZcLIa
Jw5KWfpQVghrZeXdt2Ll53PmbK5KPnZ2rmAsTAS1uG/FU2yuRG0r0/UTFXBmwpAW0oojTIgfmuuz
4lppQn2tY3PNyOwUug4roI+ONc9iPzU2WnqXVYH92wQ671f+Q3o351Bc6xp+RI7PooFZ+KCZv7y5
PqLFZzZm6y68vLESqnL0tqpmxEwFeVZ4WdyYrhG5dg1ZG0cHLZGjQsW7VywQtuHyLXiWRbyuXwXL
v2mJ+xnJ9DXHMFn+cHChRAT8hg6WWW2277k2eJlp11jI3HkkFUhGu6g3XxBfgEY58GgSGN1Kyn5x
e3qoOABHgYz6PHwdmrHUa8L4xLbW6Bt0y2ZvK/NtfBwVyrTAwujAfgNOOPMWQEa7Uu9tdnQGsXfl
lU42HblGLifgQEgWfFNXn63qsaPXeXNl980KxfaSswLDl4p26anhZZ41KlzQOrS1nh9j59gYqd9C
WufyCNcszJatYT3SEC3kCTIjrMZA/nblBhv2fASzDYs4LzY5GsshSdiG46j4WrG9PIKlw31mYU4u
07uFzKSh5keiHxLUEUQCInfVCNGmv+Lal/bbuaXZ86UejLY3UPtGY9AYFbodmRYkLvU1wMbygJBy
cBA7ONq824CqrrBa28iPTb0R7YlYO4q2/DVa+kUryKsCqQZlxQ9csGqTS6YQJztSkN7rxWvV3xfq
92a4v7w6i/sLSGxIuEE0CdJb76/bweGdZIBHH8fPCg3a/k+2LxwAXnuQZjHNyfzZ9WHGpK5HgC6P
DflE+S0244qBpTU/D2FnDkA1O63yYolwwdt2Ljj7I7Va2cCLJsDJhUYAUFN+SMgg+63HPNH4sUsC
twiU3i/UP9i5EPBAnXQqO37Iw+Rm6ZaOh3CBxLdjfiqNl0pfqQIvLfS5iZkj6aU6KKydYv00ZKhv
rQFrF2cJOxXZZwAcP6R38mJMGtMj/AiqJb+LS9/0JJzJb4NzpgsWmBA4W1C/fKDGkMJsmKNQfgTa
KCr7vWHzlTv8J5v7h5vyzMTsSNQNwe3ZpPyI3Jsd1pU97N3aNP1Kl02IumuyNQb+2HGcFzmW3Q2z
+3xnDV0d6rQCVe9AXX/Uki8O454/WkgPiTpB6SkjWTCmGoQ6RZ9GyEfYkdOhdNq78RA6HZRTIeSH
h6Pm/HYT+WzSplv07BT26MtMYZ0fiwprU9819e8ihH8aQFbPxMMVTfyzW8RpWdYzx82P1HqVA7hy
i72qZysLs7iD0eH9t5F5tNuiQohWbxgZNab5toI+HGK2f2QEItCTvhMO4syf8KpBPFEkHBnR1r9T
0Yd72d9Of/9xc/36/tkxpHEsaVkjJsLrmPBt727isGsO2stlM8tz9cvMbEFUI+6KhmAYTf41pteW
9+Py939Uo/+54v8x4M46BjkrOjHU6LticXGF5sGQmWM0GvQ+F1po9VkE6q4Di1Un0Mc+Smzkwcwi
uvwjFl0OcCd/r9U8vnSMRjZxie7fTNxBptYf4sfOWqsJLc4kUO+oLaDQALqV92cnJsAADTbnoKdA
dg+JCMNaI+FeHMeZiSkUODueZsZ0uOaKH1Ukt/q+8WPnAB+3svPWrMx2tkOTVpYtBgIekQBcMQH0
o0Aovbm8JmvTNdvfOhmsWE9KTNcYInDpflsXbdp3Z3M129geqL1BZV3wI++fmZchdXrwige2Jq21
FH2dmZmTknA3h2cHN/eRIRXUF7o/EhAv6l974w9eEOeGZjErqgyK6EyMpzJirEZ6LUbl2+UlWVl4
a3afpTGgKHWJsVRaGbUM4WqVhjl1V0rcy2Z+PTBnl0wOM7ne4YGpFTcj+qMz/UFLT5eHsrwsv2xM
u+/spNisk0Y8Cn5sddun8kZRnIBkA8QR1nAUy/v4l6VptGeWUmmTckgwmnh8oaryLEfkdC8PZs3E
7NgTx6sGpYGJYhg7X6nKe1k4u8s2lhfl1xN8tvZEHdN60HDoaygefU+qjVyj5VhaEh35YyD8HLRf
z9mwYt6TgunYwEzbxmBu19Nbj0cE4giXR7JsZyIKAh84Skcz91V6HfFs7mIkqJo0TR5IuwVf33X5
2yzF8DA6+pb/bWjmwYSpyMYqbXgw9bpy6oAP5A9ijHMLMx/WD0hEdAUseNYBwgPZmq7H0qKfff/8
xR1XaqdzMAcdpfNN1Z8NcVW1K/tqmoR5GHNuYua29FTLSxSjcDyKTZsjqyW86xr+vlFe8MoMRPP9
8uovnRUd3bUoTk5KZu7srIyoXbQOanPHtn22wI1s8i+XDSzFZYgsQbIASUpQScy2l9dKJc29vIAy
DnAz1rZNXpOWhY33lQNNc9nW4uShpgv4H5hZ0VL13rd0HZRiqYUHpe5c0Tq0Ul95JVvjVddX2gAW
Z+3M0PT5mRMzUlp2VIcht/IRH/Vj9AcDscE9P4EIPkKzUJ0Ro1fY+RFkpWFskCArj5x/HZwuULqd
kjxdNrc4nEnMDuqrICZzZj4ZNWumFdxDfgf1PvLoZN8vf//iHjj7/tkmY7kNbQg+xZOoXCkBQqTe
2zBxV64xYi8e0DNDs81mNugKTS0MpEgHvyD3qsL9Yg11uGZk5sf01IV6qgMj1VA9QkvhFgpGgQY2
8cuTNjmrD54ALa7gikOW9wNdXAzdPE0YOXL3A90wlFmL7+qYb4RTgIU/D2qLRwOLV4wuXgZnRmcr
ldi0qvR2yix74A3Mw4GEpcFDy6jDy6NbnET0bUCdFioL+N/3J6jyvDZupx0utVurRlFwmzYrh3Rx
LGjZQI4PhMofkIe9KQtZqlp+5CgMxN51JaSf5neu+3B5KIun58zObD94NkWkVAz5sVSCZ1auTNTy
t6PhxAJFFjonZ2dTJUPcuKTBtwvtujeHB8UdVkLlxbWYhG7/NjFb9C4FbE0kEu//z3ryyZLX1F5Z
ijULs3OptoOwxhIWGDlBK69trt14JQ23bAKjAOgKpC5zHErj0NQslDY/tt5XlT51QKzL5z9Z6F8m
pqU68/pQNgHuE2LAx047sPy1bFeSPUsnHp0kpmpDsRB4xVlMqSRqZrsEcSuELvd23fnD6IWe9jRY
P4oO3ES3VvMnr75zk7NjiBSyIqmOF3JKxLUmqjAHSARctYeqp4+XZ29pgRDNAiqE8/hRb5gUmkQz
xojgLAW0RLwateGj5nnZyNJpQYOWCkwScHcfpXqNGvrTBabQBeJYLe09cflalLFoA1Ux4O0mmet5
RGOTpmFZLLIj8/Vxu4q2W/p6SBVOsuEoTnyQI5F5q+ORlOTg3Xqwmjt95bAvff2UcQGRuAYi0jlG
rM3dFkh+nJM68/Pehwr576/A+ffPnInSlxnNCLyhlW1c7gMu9Hvfj/5/6Gyi0OpBvB26m7NDgihS
qxO7kzcgqfMd92vRrjXGz++NuYXZmTAo6By1spc3rNup5a3tPVbXbE17QpuvA6zgsQXUPRZBBzB6
Fuj3ijd4RpfKG9Fpd3pJNkNMHjSDbzP2mpNPbkKPmTdlrrWDojxZxgvgXonf5Gzlxv+QcJx+iIn4
Hz8GZSR9TkKRQdta6x23uYmFd8pV71XyuPFZGpt+w+hW1e19b5o7cEJtHaF+NRKW+NZor6lAzp3f
z5+BUjbYfvB74MLfO1e39gQgPPgZGuS1PMfbtrWZhHLoHvsyAXSJoezvWnniGyNk2y7vqZ80aeex
Fg7D1CTuAeRqQkJ83qhKQGuNrs+muhmBVd7GbZMfnJqDQscdAieNt4qtPIG+170ph/oQU+tLZbRv
Jqm+a33z2BIgmlIv/qS6KQDmeq7expqsNhXqs1E8dPcZtKTCDJz6QOqNYZUq+8Qa/aTvN4UzHgxv
vMV1Fjh1HGZNijpFz7eNLad/kL45eFdiLAofSi9vaEy9tlqNhmjYo4FL0s1YWtsUQMuWofRUC7JR
qbr3dFwVavMp150kUJzsK9EatjJlH7cvghFEVoDQQrsKPePvl8tr4tFwx6y6qZ9ycjDI/yAc/s+3
/v+St+L4P3Nf/+u/8e/fQBZZpSSRs3/915c3XqX8v6e/+c9/8/4v/nWTfquKuvgh5//Vuz/CF/9t
OHyVr+/+JeIylcOpeauG+7e6yeRPA/iJ03/5//vhf739/JaHoXz751/fiobL6dtIWvC//v5o//2f
f4HA82xXTt//94e3rzn+7mqoyABg6uvHP3p7reU//3LVf6CbdepGAcMK9M2nkm/3Nn1ie//QsXtN
QM3R0Q2eNCwGLyqZ/PMv08BHoIqbWFn+/VFdNNNHhvcPlC2dyYeC2Q+ZJu2vfw/+3fr8Wq//4ggz
i5TLGn+NX4El/3WIpmNruOhZg7gAaoig65p55kHhrCxtM9nVFZRvfScdxyiNM2UbN6CVMEq8WHw7
M5XbXo7NjhlVt3egkA3IrVB2oJsrr7qqzb5npa7cZaROj1rMPtmJNlYBKPtEJKnQ9hKwAxD32Y28
oZRVP0Q/QgCSVVocWjwz36DCW+c+lCaUDXJZJtCwgwPWtTppSZD3AsT4vfEk3KFU/aKM06PTc575
tZVS6XsxNz8T04u/acJTDhTksaWf1iYT+EIlvuM5qK5r2xpB5aZWfl6QnarV7qbJslunSIbOL6Sl
P5cpNd+0NCXbukv4RtXzYq/3Xr8XvVNlgZ2oFNJqjn3KE8eA6IQ+RhWEUp6TtK33Vqq6n127+9F6
ZQUcbZuVOxVdgjJkBgEHcNOoyYPl8OygFsYEI+/EtzrP7bBygPEy+uRugIZa4JnoJw3JyHfoUv6a
VjpF42U5htiACfr90MbhFAYQoDbdIHK+Vo1hgCRGGyUpck6U2M9S+VaL6bHUg30fGvBflMxTQHlA
bN8tcxk0HflSK8y6TccbCNWRyn7rpFQDQbX7IS6/lA79XEqQ+yk6fLad11Ao1tH206SaD5kntB+6
djRyQXxu9T1U4auvnVcCJm77wnNAy0iL7CVNa8cfK1fZukl6Y5VGFVljETCeX1V2IT85TAxPJsQ8
mWdFHNQ1MRl3dm5gFrvIVIddZjMUM930kNjEPHBOvnedDFvqgaKqia0gF180SqNkYNs6c5VrQSUJ
lKEr/aQYeZC5b3jXATlXnRq9LnbStV6bEuIDwnR99O5avprnZmAYsYebedixLvmMZrunxLLTzBcK
tqGf5O4uVo3ITmItoDTv9gCLwVnjHdPs1ARqHZ09OH5fOeMQsJHq30rQ3gHcHHuQDQO8N21PigTS
nUH/gOp1s/dA4o826xp9uTINi6xqwnzQqqn9ERvCzIdkG1u5+1CrWYp+T93xbZPdj3qSgy22xYSJ
jn7LEtX2ra6UAboalSuv0puNYsUObp0qNa46q7lPbbTJqIPhRmiiaDdUkaXuszxpI25A8qUyP0EK
dviMrGK/7bt+n3oAjw9FvYktW+xR1ZOApeCIjXUePzXEyJ+ldW8lQ7x1Kkm3JLO9T20GEDt4HZwh
zN20Opb4JCpZJ6C+wAzTV3KXYUXa6nGE/jzFxRyaKkd/aa5lG2mXzaGimvbDiVuyp2ocNKrT7NDF
Su7URO3DQiZloMm0rn3J6KlURXnQzWIM3M4zXhWH8lAp+6te1wActviO1fl9RwD5R8P2sI9rYd94
akxAeVjuMg4X4vQVaA8zYMqpVB9R1EYDUS7qVwtVLJpZQcYAJEPoClqQJhgb77aCzMPOap2dEseh
8MgtGxSCU8KLyGWl5/fZXcbzH7WSFL5BBGhVsausFh0HRO0e6dAD3yBCuJxhj1/a36Cd7TmVEKtN
XXqXUfFCDAwnr9pD3aWftAYTSVo9pABHACt7SAZ3zxseZdn16MSnvqPIVvUH9BpEBkmehqywAOfv
4ttB6wNg6r+kPYTfu8Qt/Dwrn1Jg1ww7Q08xf1MSAf2yJLXZjdeP4y4DXD2FuE/gtQy/Wn2xbUGu
0MJIof0bmG2n4bg7Ugm0ioZSVW7Qx6hdtx7XrxRc6qFEC3jGim08NkaYA4IAvXmGHY825pbkN0CA
RIWShoOugFEM76GtYmph5zInVMcMLN4u3+WZxYMJ56mOfbJT1QdF1ilEM9UR3iA9GNUI6SBFhFyy
ZivyCgy5g/VZTZtnm7MtmlHKEGq5ORYsg/dTk1BBK9qVwm2oGzX1CxP1y6BIQIDhW8LMIrfUBejN
gGJvYKRmves6cm+AqnjXmJW4Gx1yVTAWJUnFAwIR9wdQUT3nlJXXjlWdevWzUkwOEc04NQrGvuoO
h151UNxpI3Qc3yg0D9Anj2vGs+9oW1oBYzr3TYuEaAEZNqXd0FuzbeQhFzhCHvuiZ12KMyeiqmwH
6BiX8sug5wiWXe2HkQ3Gl17RbF8trL0tLBaodfvZ02IeUGZ9cfMkcpVYRSMSVz+X9lVl1sodGj0G
bOCkvLe0befxgy1/1F5fP+F0wBGm9nDbO3oRQuuYbxmt905tka1VQ0FZ9SD+hCSFaUCtY6AhWF7j
x8IzHh2P0X1dWn2oW6wOaWs4z7HaXU3M9r6WkuekUwAhRX+AaXQgSRVtGIumPbCm7DZ1KfSgLlLr
Ma8gnWFIE2mqStu60InxYyWuI1MOGxAYsaBi8rNQY6b7uPPMLZhl961tRwn4D6bFuyGxw4LC64ZA
T8fODMBDn/oFq3cQ3NV2KUugG1W74LTkXpikMYOqAgVVHskZiJWdrVuWz5mnd9ecZvd4uVG/Gowr
W6/lth6Kr6wUX6AkAqn3gQCuWjJIZ7Fxk5DqljsAN+jG3aAYNCQsAxdjnGypU5tBYWk/JHP3RjF1
yaAwGjl2a8IWON7tBq1pca6FMdNOQhR5wDUFEuxUPIIFfKcR2fi8Fs5NUTr6J7vS9U3RE7TXVlkT
FlWrXmvwtoENnk4FbC/3BM2B13HXAx8jJVp8YhtKXr1aPglDjNskaSK7HHyJ1io/TpydnqNeAw3z
qGyBpSprCn5MM8IjKI3sJjXD0h69O2aTEGRFG1567QF16shT68L3FDbuCi3f6opiR1lnbdAthUJs
U/hZB5SqLbTOZ605bGsSb/uKb6DFCK0xNtahKdXnEomuUNPFVi8AjR8MbdPbuJl0t7w1zfQhbkYT
aLDyRvFaTCFpRIA0ioveIoWEKpK+UWt7cOH/j6Tr2q0cx7ZfJECJCq9KJzscpyq/CNV2FRUokRLF
pK+/y3MH6MFMN9plH0vk3itaVNru7XacwTlsWZJB+b499x0Lik3MHLc4q+IRyQTZzJoubhFsETy2
GR1rNWB+QPnviWENLqMf/xdSKyCDQWJNLP2X1bPXhIwp7DXBQ0ihxQtm8HSCthizRv8DCzUrZpta
tHL67Ggga6sp5pEbTTA1qfShR6BT1ufHDCFbp9RgWDDKZYVI9SsUkaKczPSpMe2fpKdJgeCEO9zm
dbqr+EJJD4OIl24TTEXUP4muXUvAbnk1Mxl8ULqspeXrO96ZIySRFVIZwypYzfB38MnW9F2fHkk8
wO3ogCd0ffifQp3jfUeKgoREs0TURFpLTFgg9Abcvz9xjmmReS8YSE25tkoWOwTZ6Is4zLT7xz0V
PKMUETeZnm8bW077PMOI1PZFK+T/xh5W+pvnGn+CGyywmW6g7T4h+fJvsqutVl1+DHf1OW1hdmlJ
u9YW+0KD2Jvuj0EeQ6N0EjQz4yvyrkWijwmIEVoIf/+UIfq4SWdbVBJH26XffNQc7RjYNoPHas/m
4C1fkq+oDeVhQV0NxINIfiE7glfgIrB4RDy6vfhri2zmKJ/d46LX32SZLKynIws+oXJOC9K3iIGJ
R4GW1cweh2Q/YAA7bcHykqbu2vfOq2M9LC9TH+saqmbyrYaOlysn89Ub873UFBv7CDa/loIuxcLk
DlVjsM/FtoR/YT2EptPlqzyThJ+dDv7JLPoKdq4qRAZfJBvRfrx8kp63T1wwURMu08OUR/zIyL/I
4Nbo4ugpy9zHRv2sRH11fCScv08/u0kyIzZ/lDMKHtWmGwapTSenY07tfsOQeEgxU6fDiI5V10Mf
NSaX2fODWoJEqxe2DLBV+BqKpofEzDhupuhvtyYY2jd5tHG/nvzMi+H7IAUcoDqPupsnJlFvKRue
h3GLy7DD80/cPeujV4WP+waNK/4Sn5n/J++Bb6TqO0CG1xNTyK9ZRve+D/K/NRvukkYPwUJnPOuB
hQ8AzmY0WuLyElDZJOmMoSMGpNI6ipweM4b24gJizuBmu6c9U/sjnfVeBxvtLoTm0XGAT6wUKV+q
NQNEoxAZu5jlX5uDXQ3m27T3osjQKU/HFZMa7nOqdlPFK4Ka8WdEUF50/GbgpvwVtZlXss7TsDfh
CfR5nwMlIupfDyb9teU0uBM9m2+087ISkTXmIRR+qHAYJMBi1ja8dshcEvWcqLZ2S68weWnxC010
y2Fow+irJ3q9sAjdB92A8UULuAXZFp72fmz4yvKGqqFQkfiXCGRaxkjBHQl+BWPI3jvf6w8jcoBw
aojfcYDsFw/d2aRFWyRf7VxMcNxXOlfEK1BZcopodnBdtBcBVpNqEg4GDzE00JqyY6ZCfR0HcVIa
+WB469SD9qloYoOEbLrYqh1wegItDI5pL7+2GHkocwAbU46vpxKFMInhDcJcU25RJOBqk8a/7Tp4
YLw/udHIg/Cm5EwoFUXY0jLMJUaTXNc0XbaKrJ28iVzdQrY3mQlLwKWuXuj+e96lRAqOlyyPeTvm
5zgxtUAF5Udmhhc0b00naJkj7H0mOJnJ/Td1eA8LECvfY7u+kMU26RLhsh7SguJfzSliiTxvjB/6
4RmLwWlQRw8Vtnw8JR679bM4OYQz/jEokKhJF3x0a3aMOv2AFXUvgYH9Xae8sRIn5YYQp1EBCJj3
AILDFGHLgatNkFLkT7XJhXMaVlhBF8Q1rUjzGSWSlFRXdstOLqh4saVE7wmaM/2sIZDiMCceYdZt
GD7NF5EAQJnC5KiyGC2W+3Sak+niE0wxZif23HYeKVfPbz/ALXmFNpbLMkWZfc0jMhZ6Qz8Nkjcj
dOfR7BxtEGZicM5vg8KmOfJogQnVPcs0Mt9yHpJqSQmvrMiDl3xOMBiYnx0B7IfrGxPytaYiQNC4
mdqXPBeIvWxZymqgV/pql1C8Tpvarr5bu7VER2/fjFPa3cN2Sepx70yDbZIfTD7Op4zF5jjyva2U
DrK2yAb0jMoOJuo1Dg++GP8wD100laQx3l0YPXXRbvpFAJ290CBZT8TfMKRErAm7jtdUEXZBd+hH
RPTTJhZXMuWC2xTo9WVJxVVHHYZevMNFvgZYOBCtmdVeavIL0ctZK2pKgUij02i5OKBPVpfA04bG
t9lSUBP0763Dxh1yjmirxNff8YCZphYsK1IbfdIIt+rC8HljCMDmGnThB0zNGDeXBNywYLmPmKb5
07b0kANiR8cFbA+jOiNJlmIhR2HyrpWPZDCPNypQbQndFD1P1uYVjVl48PYpe3eL++gsBjXGEn40
mMRA0ePlRqPlpwVQXU8ifOVuu2zhCDB5BTDj1rhIXMtvIbB7xCQlZ1BQXjXbYcDKD1EsllSvcSLp
3yQOtWxdQlyrM7sp+g1TDi4jCgsvV9l88ocFsoAUKEkwhm++EnGF55oVNCO2AITpTn6Q34zERdCh
N770RAinHuQ6cbEN+SFo5YjxLZ6vPOC/EOCjGwdrH7YO5RcpNA+H3YlriOsmHHJdzFA/4jTJH3gC
b5/sp/8s86dmBphb+xSD1JCOZ0/mUdErNcMX0N+E8b4oIlJaT/5VbGz8kb6mYuje15yMVbBA4U6S
yRRITQmffUufGKpC3jOd4Lo3zPygYFPhvJBU3HbeNw+84YCClLc0tUHBpzSquZ82dMgu0ZQ0uwvy
ChO9q1w8XiYGcUbeD5h1KH0JdPg4cXvrWdfVSgZ3zKldIQLiX0SSvS+oPGpsj7U4otd2gHqUxn3V
i+wpTZNfi7T3wboTbv4HtaHoRyZI3eCVCOOjhM4OYc0cFFhYxvt4TBPz2rIVtvg0segFCv17ihRE
/EBAwJIZtRMaFwVe8Q77bIQRjVp6zRfa/WljC+hwE3ZoetbT3xRp8ZVBAkABaIU2MpKYybYJk0UC
RRXb74Gk3p+WDd1td3PV4X+cF+OnVdd67wHw0b+C497ZQKKQDf/GKrq5XKKoa9rxe7LzCWtgUFHp
sIHpJhlQtroq9o6EniMAmflv3CGFwLR0KTly6hs2x828efNrv1KN/ows/Rk++7rPEVXrwmh7sMRC
GddHwWFK7auYgFHOctUf+BH5iUfxL2C8+O5mCpwhJQwSKj4fWoTRNOGadX9nUDQzQAj4RnGBpdpD
9rVl1QLAoJAhAIVt169GAKjyV6wDo0p1xZU1QOYAbYoen1Hn5scIv28gVO4eRgmAwU7qAwTXh3Fe
v4HEdHXAHKIIyabrHKtNSeYAMLAZ9eeC47DAafNK1hi0/3wfUvHMUBZy3F26PKNvHBuViz8mZ5+8
FliN7pUHvwx0zav1TaVMPN3V1If33vwcn3N/iE37mwt6U3h+EVHm3VXbhZdU7t1zum/nDWrAwhvc
yeyzLn8qdnLHV2Rp2ALp/R4wr2muu0CfV73VBK/1G8Lo0v+EIRIgFQPOFwFsjVV+TXyzPpoZU/s+
r0fhif8Q6FDOXB0CrtIGQQi3PszPhu1wnE/9J/Djtzmy/3DEjwU2rOWBz7qCT7kwIkZUQopcXQLy
FXnaLC/QdbMgpCFdcHsJbyl74Cj1OuT2iJzf7egBC+7zdcOG6Qzst/yi5bChu8NM2CTMdsonwU/G
nKexP5MOvhMoRFyhcp8VQbpjKsJhX9AWYNPYooYuGqsU/mXiSeSQBMunhwCfeiL2hJHWK2OwA2f8
hPoBThPURQCtXsP2ZxUySEplO8Wmwu9sQ+2GhYcJE/pi3hBPqy45389Ut+OFZxN9wKAoAS+Pb50B
jNgRlPjksCW/wg9FCm/0ruMI8lDuqJHT+eduGIVfihzahTwsOWw53rJf3Bj+6dLtKXTuX44p1/Z7
Xs9Te17A0BTdDBgjAfz8b26DZ7kGlw2QZu6LriRb2ywTjYpI/otVmleth88V+7qsIunftzh85Lvx
G5dvfeMnAauHEbOYRjqYL9f2EvsLe0yJhwT3JZq/pwwsRujuG6XIjzWuyocAE7vbhCwE6caq9+Nb
Ylr/4Gi41PuG4yke56zmywoNsIgPZNxwwBnYuRfJkWLShkdKf+Ja+P44zvjYcan2DTd+uSEJP+Xi
Oi+mReKiKVsQqCwFdp5gDn1JMk88UQSr1EuLBWaaOgWze3/xY/EDdGGTGeYf1AvV8HRSLyxMH1qM
mpYDJMccpcDBsKMaOT+IVp7n1E64z4HcjTiZfPWcJo9dkNA6kD5t5hTFUTkfbBHT6AmRadMlV/ne
JD0QkGVO6x5zcehJW4cm3M9xgEEMrEbSePj61bbKJo7UTebeCTvqjyrW/Z2j4W+0JohPDMdn3Jfs
NAl6EHytepYux0xvpYnesy70/wFXG7E2ZGON5a//m0Ea3GIMKtYliE9rl/hwxgeqlBoTw9gfDPOe
PULFIRqW0zYGrkA4DTsgKedkh8chTY+R4ldY6JOKAGPfNj8o4I/FAhH080F0A62QTQEunM2POMUp
2Da/O4ZEt1cC8A958bT3DznSVgA6/ZqHkJ4VQBw8hjZ6E9jgiy4aLglHwQ5DbOmQLeAhtm25Yr34
Slj0QnsQavhYX3SSVRjSAjRVjHQQBTjj7d5BNlSCTOvr1Ymqzda17LpOVgaDTccNRio1tH+mzSW1
E9rWC9jvOgzC7RjkPU45Y9d3ZRkDLmbi5cV3Sr2CQr0ibO8xRBLsX6yX92Xag5vaTD89kAWpOQXS
Z5C8HJITx+hkf9hMx+l1pkl7d4InNSZNCTyI7Dik7BwVe+/WQ/tDFSwT8+6aLk+p9L9itMzXdpgm
gP36CKYAEa1L/CIQRQx4csfxqQ4k33Cg8pT88WL/Ae4upPVcs9mv4inzTnZh2E7WGQSQHv0ce5L9
T3Rur1sLtd4+uwName4AZ3EWKGC4vQYWhhq7IIxkI6bpKWf8GI3ASk2UltmW+fUoomM+vkHDXAEZ
u+NM9Eq5OI1sWfo6h3h37GBZOSI/vw6z7bvP2g27XjS+kyTGwqqHRkNPgAZaivtxesbaV7ZrYEHx
okB58YYniLBVJTz9osd4KSJFa5jJGqv50RNBXvq5RsbSUmH1DUvOkG26D8hJI3T/yjC2nSn7gn6C
NjgHCToUrQF5AiGOk6N38LzJe3AbQZJaf1tmmx9jAzIh9jhF7IQmqhiUzk7jioSlpN0fEKqyHriN
8fe7DSEYbZ4XDENUMeGUm8jy0Gbyw/cB3AWOkNKT2avi4B9dnEBeNPTuuZfJeIARzxQyX8m5Q//q
ChXJux8ttO5woZVjpKHkeBJqPWsePm9gfAtcOWEtfzL0g11npVNpgP1/uo1t/iCy8HFUwLU7PVQ7
FiKk9VSxVDAsRmjhQFbrMTAw8WcimAu9trLc0Vla7N0OJMGLvALUSfTSQplT2Q3hWdThZU9R+B77
sCDHwQ3bfbG2PDkm2GFw3iCQKaMuuEZz9G+SISALiwmFzeBEkhwBa4gqqPJs704IpGUYgdQiUU2t
ugPHkBgXfWrCZs3G+JivNjjNLQYd0E+tKxyGeloFExuf4L5EONwyhG8gYC90DJvEBiXqCZ9wZR4l
bOx4SCZ7hXvSjYBLUlhaEDuN1995/gG7CH7ceK6n2Re/Q6LCF0KnX1rsBnYR24tqijNZj3wdaLnR
AKqXXBt0EIpsqDMXtMWQx9mzN/SPHYJAsDSEWzXYOHxqjXCfa4L9XYrWv2Te9A7EVlQYUb2y89L+
EvUdqjQT01V67+5jbIfKJu2f0IsfAgwnZv6F3yyCPDCjkLmrB6PhkaE/8VPqbcDVZsKh9lMEDqmJ
HDFpXvflhxJQZy8h4IEmXrQShmVQpI+iZXcnrbgvygegAf1duNkDHwFCMALBwV4M/vA7wb3kM/3E
dvuYu3EcS7XZpXSGfqnoj0oW0Mr9qGkRQQUUbF8kfrAYpzRJm8Xtz5kAOjAM0RnBUfsxD2RfdIu+
ZXCRiP7cj2nTRfJGBnGxaqonl25VD4Tr3vPwOwsWc/PsMFb/+5ZH953vDKFssmIr9tOdrziRlHlq
W9bhKNelQP+X9rovYfgHTY6z04eAtrj9sblOQfi7zZeugsfotDvOMfIFJm8QjoX5oZ2x5wVAAHMN
ggJd2SVSXU75yJfDHOEYo6g5rKA6+I0gnvu6iNpb4gdm7ecUx8CxoaRZxXjut7k2O78Pps3Ocavy
It6jMxH4PIxro8sageTgsBrsoBr/B7VOIgNamZOneCGgmxQKVWafeFWKKu8q9xccrflP+lafqXc3
m7xKTB7j/7fzu/H7rWyJ15WwUV16st2smo9Zwr4MidAYhD6bYZm9y4xKsdYbM2z2csUfpq0rTdKf
4XVTQGTWtWCIh+myFMsrXBmlN9AjCIatzlaOhXvh6S1FGnvt+4jiLtK5B1iHZPPveexW+Obp2kQQ
KbzuppsgqVl5fkL/UjQUOZSLp35doo84tFBSuETTAw1C1Nv9j41ghCVDuaZI7CtUNky/B8SmflgF
UyHtePKwxhB5HPpgwYM0ee8x69Nn16bzbZCAFBsEZtyEjSI8tTzcHmaydVeqEu8p16H8zQZ0D67c
5t+tRipPsVszXgE2+A285aAs3KLGn/oSju9r6aYTyMe2JmkXXWTfZhH4kjZ+lZrwQ6BtCu43HevU
Cch2CNtBkrjk4HwyfsfJbsqoTYHiLKGcDxyphlhL884cVK/Ng4pQhe7jsWuCqE8emZijXzT84W19
Ix5SEmOySVfyZeEJtVGgvwDajqVru4aBHpp8cVwsPAl8Ga74tMR1m3n06aMj42nXm2o2WHKQgK4x
1jCKlQmVkq0OadmP435wiA4syOLIPcpU8D0hQ7UOZqT5Ctci7GCWhyyZgPZjub22LPnIyfYOxUAI
GrVt4t4szRLr+D8R81Pq3/zc3lzcgs9Ig+FzIA5TRPpE7PQye2g4mcKwQKZeerACQ38eix+CNbm3
iN6rB/xnLDbN/H8zNfRxHhb8kNq213zV44Pzszpl0EOWoEHSpWmZwmDtv0mRUVNJ68EvvfRDCdGW
LI2nZekQMgqWpAPrsARw7E4JNhE22csQuAuCkWgJZih/4hS2K46rK/op3OTm57WS4Hyh3fqOw4WV
2P2hjwkhNMBFUA3gKj/7EOusttpgj5NbHY5D9Jw54A1IkENq4jYcoYrUQOdQSQTSMDkBrs9qSB0C
jP5ZGrx2nOnCrQLfNM5jsAFhLwewcVn/t1vk9uhkEGxHIzhQ7nkdANz8/1hNKsm6+Ddy9DVUIQLc
AYm/9JSWaESfjtkP1NLtGgWeqTdXINewD/sZO5sNRFi6AtOdNhRTQprmnfToso9l1aqeyQKaOnXe
eRxT9GVCJbmV8eS5h9XiDQcbMP9gxq7YJSZmuicOYXXYcQq1rbMrEhXOX3QUU628RV9SI/dGhD07
sDmKL4HQfZ1J53/sO/nGtfSZRvlp6Q25An3ANb9EXvLH9TS7rGyecaE5qFi9IQG/yfqrZym5Kb3Y
Fw44Gr9etDw9szh480yIyl2As/qqleDfg3PyiIjRKcI+gIiBaV4vdFc4bRDOwW8iSqdCt636HrZu
fCGJUr9siHzCKhaI3ygBbgKvD83e6oqKNn21YWKOvVr7I+CqoUrpdp8Zukd+AsMvC178kw0cP204
li9zatZr3scQGxHSjk0kJ3sb/dn77iS0Wuuo6H9+nyGyNRQGnJ5vI1y/W4/6PNPa+9yFC6IR90nX
TNr2sYvnsJm8EdTEiEBEf5O4xiAXwaLFHoMev/lN3EIMz8hR0Om7DujPFJj2JzMCoJkSJL6vYoGC
JYHeJU6X4AXVOd2JbNMGigr7DcIxd/E4Azg5KuZ26MK0iRAvTP9A9wvMIpihlhuNOBF0J3xAf7eU
8YbSBT8l39Lr15KIRdz8IFgvgRd1bzFTJq0y6vUYxLpHCLP8n9nPcXCdKdWnmW7mv1TN4jWAzPLG
uTOIyb1BtIbfd+B7JZS5SB3Ke/2b8pX/88UWQG5H2HSMllDdIoh3ADT4nf7VS4RwlomXj/CvdYCU
Z/WvI049tGz3kZ2Z23pYIZgjiKK8w3aji4hNEIlYPTxrRrBKIuJoOA4KDTzAxsf2OTQ4iqSPV9sf
5uCK90tWe+anxbgD83KoOjkhXCISZU8ZfmPSZvgJcvrb21J3m/MUsjBgJMWarP3J79a96bdoLXc7
qwY50uqSmdXDQNh1VaeRa0qZHKrFS+2z6Fv9jlzR6Rlfabxgs0v+I4lZUUKBVkzk9K9T8AaVwADU
cYrJY5clT10qP+IBtQcd1LYVSzq4E3mWHzsVZHcfaNl68PxwfOz2XN+mwe2f26RA+Y779DvXwwiq
MMofkhE6ijTYt0pKyHzWZPCbaFynB8E5omz5SkvtJ8D/0o1fkZyaFDyaaN0PvIVSbuyeogye7iAX
3XFHgjhABFQjt61nD4ZOQzMEMxiEnacPAZP9hZEtr83SbvUgo9LieiiVQquSDDI8V1aTcrDZeA4Y
ODZU+sX0cemF+aTEAhV0y6KLVW75f7q17ctEQyS4UdSs8mXJv2hPyL+RMf1sI9c+SuSWGvSkJEhp
pTwXBZ72/Ajs/2cYyjL2jFI9RB5ls2Df0677dw8EXd15P2rCfB0fvE6+D+gcK72RpX8GZXn5s9DU
7YrmiKoNEKcbBcsEyHsHQkqYeHQRH0s5rfh7sO40xsNZnwde+LoT3fsF0hXiFYm3SRBChQulFXZa
kd36nSNtOIxMRSO9/ZvjIG6cz3GacGB0OALxLSA3Vhynue8flbZJNfeTrNqQASANINxjEN0+Ynnt
+qMHFGotIM1M7zTA6SWncGuGDX6EGuVPpOg5EEXd8VmcdbLhvI4lvI14bLbvLdNLVCB6PLiIGJyn
Bgp+2r1EVTmFPM9Sby3BJOxFNBNyTpjYkBmw0pPLd3WNdTtA+aqIBlm3xbVnhP+rFbmrwZqBepPP
0UoB5GOF9fD0VLS3z0v2EriIPpJx2F9dQuRVdoZ15UbiHx0eeo0di6Hb1HNwGcA01JuAGg811TsO
JeY1nBp5CbTpnmbE61Z5i8FOI88VeNq8HEe2CuRMWUIvEwE0DzrZqyCGo9WsuPnoEQ5YCJP7P+Qe
FE+9P39HQ5I9O5dOX1ZACV6m7OeojQGkyMn/HogJAdhNmTtgzEXi8Dz/c0bNSyGHedMYp3L+FerE
qwjo2SpOImhUiGa/JILUnxxRy39Y/qGUgZyQivDk91/cJCWPoIlydhz+BRufKlgA3c0tySILnqDf
LIU08OeZQndNwHTyMLRPsqcGeGwkXnLaQnIIdth/G0Aq41ezefkrWD1oa4U/1c5ARJMkLfEL3Jf9
3ykKJWb3gOwvPRSb5egm+y2in74T1N38B+y3u4P6ATC8wxJCN+599AqHLWtdB3EJ01CaSsya8HE8
oEQGdEDo1r++CcM3OhnV0IVlVzcpDBVor7oQqAuOvkTfiMdXKHl8kDqFmXGEgAbvAagMfHz28BOe
ocsIi2j0tqcA3fZ36mVJoyLr/0i9NM6BdRJV6FFSUbhcaubQ7RJMra0NFGsJiLcND662Ma4Vb8UO
NDxbG1Ve5C9312MIhkxowI8MaV2190tUrjG04hdDEcplWCqekEbkinVjgUQfvQIqiicEWcXolXxB
vHY8FdxI8px5IM7k6tSbF27JW9xv40HvAvws6VAS4+Ac2ws32yOU7PIci3X+UjFGz8RtE3ZGqQ5z
uI+4FhY4siaVfHstpuB2cQePd0HN8AUrqqy8YL6DvN+TAS0SD7AQtoTu7o/EQwg/AJku7fFh5bA2
z1NGfkG7RK9YRvg9QBAzoM/hZ+C00154mc2faTZ6z3zt+9qkkOdRxtnd35bPTEJq63aMdSn1WI2X
Py95yy2olK2/DnuQvvD4h9pckThYMilQN4FWgBC71ECaiJnhF5XJOTB8vWFPQZSU8JLfWoih0iPq
diDwsjEUYXQ7OZu6l2ENPCiJtyAE8w4E9GmYoXmCUABNJKxlAMojORz7fuMPXEPMUpAcHVCVSWiv
Cwk4DBOzDH/HsBZ+de2AT6BP6X+es4DrNqxRHevbJssgMorxqq3nOASkCajX0F/RAkUUQXTPLePZ
eurbxccrl0bdkTAayWPuAY23WPcKZJ2rxnDQpR7+eOCW/eIeKTitquVKNAoOjucI+OOVqB0tYHOo
qqxlI+Rczo/Lvct8yN563JCwmryZ3YpPD1jfPc279ZJICIankTgoXkNE5sKmJvCcLtkrOqsc0JgA
lAL+KcwEec4eh5ZJ0OsriJYM4DbKryjqbWOEwOmzMtOMolNk3lTS2KkeXAxR30KRGxb1G7BPiBpA
xAwmYG+K0t/pjqW62XNif0M6C+iHD1jRdwKStpzDKatG7oLjlI5rV/KkI1e8EPk7kVY92UkE+ICw
jxYen7CrZFsAZDsZMqiWW5XVW7jGZ60T+dbiR7/ANKOKeGHbLwDOIxRgCmLkCDrOal4sIFp4Wl6i
HjFtWQYhr1WrBaCQ9ofFTC9ZuD2GxGsvyvRRjfS7/ZIiD/dD7KQtu43jv1KAiXII08pQrKZYaFEx
CJrlD34zipeby354/nA4rj+lXYHth4bPUHCNwIZeGYm7UhHkT7Vot6is15LHAOkepxnC4ovr8aVd
58JG7VBsdxL5zHvaYX/cIXSdAD159pVi2L6IwPOKSUbhG+pFYpgsEHZGs6W9KpHzFzjFp2+u4Vgq
JgRi39BfAzpYQmVUx9mc/NBUMXRRO/U/I8iYHqe1dZCB4FaBK5U8D0GsSqD9/ucgjb7G8YSL0in/
MaOElngPpscoR6rlAoPzRzTQrZEQ4KA5aOofDeaPMyh+INPhyrwiwlaH+wXMO838vgaIkNXzSNLH
3KS2GlxIXxcMXx9CAOV2UdJeNbKNmmFJsm/EUKAlA7rkvzA16oJCpVMmO6IUwjaempzBl1QwOiUP
kZPpZ7IyV6AaeYSBxsHbBw3M/1F3Jttto1nWfZWc/ZNE/uibKdhTlAg1lmRNsCRZQt/3ePrasDMz
ZJQpreCsVuWyKxwOCATxdfees0/mb83QIFPLS4DHli61Y4DU8s2gVfgIZU3ZUTV2v4tWGF97itlv
csJZHkc9SpYptsIXr1AyhA9qfREKnbGt0kmQpY7eQPm5Fe1GoNgoBty4oAnha4Kk9U4z4+bQ5lK5
HzIl3wfpyE5BYcUUegEfjiGpS7wePXJ6Qr45ItZvnd+HFwAWw9eujb1VH5UIhVRNsxZsajBDsgPz
yRwjFc+zG3R7L0mpaPwNWcI7YFFVzFn3nqXYCn6UQXTDJrHfVp1W24BTs1eE69VF1ITRzg0MvUL+
xzhlJTZFstgtQDJmkbUbf5porMrM1pTx6r1JyWnBlEsX28V0UGGNmaJr2jU0SWXX4WR5Yrvvv1ko
H7/hiSUmmvg7bS+aHouYVdCNmHxLFqK/xLvzwo4efy0J1lYxenU5GPxELPwmzcOu33CQzy57GUNO
X46EWRiNjvlGNzKOTNpOGKJSZkUb6xWHFeNWmmLKFOxontJJzxWe1Ptc0utt30jKwtOJ7pOCjBJB
X2mUMiMKOEXmo0rLvZYH2qi9M8nBGfDtECGJaHs48dpY2ClvL8lsQ8cZw92zGMj02mX3GCCQfBfM
gkpKLeGhlYUOM1JRBLzbUj/WwwIzuP8j0FJ1q2StuZaRS9OzsdKtFHo5LO+qY0Nu6f2+YICyU8J+
vCuncxjFl2GvlUX76lqy+83zNYLoAJMWh94wix8lqXVrzUfFJvclD0McpJsx7qmnyFPNuOzL4z+z
lh7sAOdmUytJeOyMVukW+F3GZUHF9c5owpjcCLKaqK//kH1JSRYGExk1GJINFdf1U9sVA4skDqgP
WxmWGJ8Q6QoawcIt9ixS8rVi+vw7TQrUb3rRxI/sccxFIZrl8p/0ta0yE31v27hWuU1ypX4PRxQ6
aJ+ZKBPiDG3a/shRJALRCZdCzIXpddWQnLqg8iJsUt+rdhVS7mVeyRn1r/GtRAKAYTxF0tklHS2f
JtXZMZqSQutVTeK7hl5pvIroWOAkTOkiJ7Wa0xymNSTbLjumg6g18XaIBPVQdtNZO4q6PX76dBvW
SsBx3KNBYxp98DAaOf1N3kK6WmydrtltXJp1QKzM0Mk3Wh1F90GNZnmVGzTiewW1Y6gUDYGAaPFN
NGbLNmVsVLUX3Ca98KjHbDTrMpb3UAP8fRaU1bd+9HsMHYl67eEk2qelmi0Nse7XYTj41/9U6pYj
u2oE2wp06EIpBGuda4a5VgD+4FhGAhxK31iaaNbXkwuidgM0XqU2chgRivrV89xgGZNwHdpKnpA7
6qW8XIYhl09MDOmKk824xj9MvOWQyLn9zwC1TZ+Jnb4J2e5sQt9H/VFxEv5nDRXA9JXY3/Zo8JzQ
RXAs6EO0ktSw2wScXDYNVqJfNIJ/24V/88H+14M89ymfNCH/Zlw+5m/pbV2+vdWXz/n/AbsycbOf
2ZWvsn8kz+n/q/4RP6c/Ptqcf/53vxzLivYvCW+qOTmTWRshPP/Hsayo/wJxQtKdCt8d4YPGv/m3
Y1mR/mXphHRZsqRMXmYTnA5L8E/HsvQvUwJRZipsrEjVInblbziWjZ+4tr8My4assSGQSCgB3i8a
gElmHva47Ro0flG/GKRmF0KILJUrL89eshynqi/H6xT3YqDo3xp6S7kS7zFgXObUC5D5SUpOipAo
fjdyCU8XqxNSxzdvVNYsGwd1YYj6uMxMl8wF3N3yk+BKw0INsIogw8sWYVs/t3S/C6plEQbksaoO
lAWwj5iAXdXiWSbMR96Gt1Z4rKJNSYSYag/52jVXerbI9hQ2ymqjmQh+nCMVWtswLmlC+P6ByiZe
N3WVKIvOW7k1rSrMJbZQr+lQ2hXJt+EqRsMp2H2+ErHxNI4VXRNmHWQ3bngR5OsiW6C2pbxCt8HG
gxNdldbaUnfxbXwbLsNlfHS99+KbIt4Ul5yME2/Br5PEIB4P8Tpeaw+CS2/fTp7YlOW3uO5wUN1N
VOFsUbAHoyov3aS3SGTuivgqE+7liKaJiVvQW3iUN7LFSHE2vyyAT5TmBnVBRTHMxdmUBx1+2nG5
i/tDaRVbIBSocP1mXTTGRSfZcUpYU5jZ0oaDKBlOPfvVx+FVeBKehlfx5+/iz9+nX/3n+v3Xr/6z
/Fq/y6//+b/2PXzWNtqGZsC7+qptdMvuBBpImN9a3K3D2toUtLZIklBp14OAR+KAomof58lTfBVW
a7FDqJF9L6CbGksM1fJj/KwqixZDV3TXLf2bXtxF9cqXNzZpWTukzn3CjnxDtHjnHqNkIWnrqR0d
w3s+lsWiH4+6slDka65loHJsWfixnx/Ncmsomc28qSMM55dUW/vCitPa935htpZNuJkyLMY9Z/bp
9+i2X/SU0Fg2ntqFerQRdi5M8zlTqW7ZxtMmKbdh/iqbRw3/mj+sFHHj0bE0SN7iyLocHD6njyQ5
XUT1Ur3Ds6XeDY7/4oprq3KS4MJI9728TS9cZZlTR1UXJskcekxF4tWrjol+kHcxdY4N/3nm3/f9
DZJpLd07dAlD4ZFXddJ4G6qxwN1GEFK7EEPucMjWPdYuNIi07gRk4rsoWg6I/9SLEmiw0jt+syWj
mKRb06AevEr5wJm2NnDYXPYgwgUzshfoqTT3UnEv8wP9on6t7rP6YF4/aWNpW9KSw411LOs9Ql0v
Y3wvBvmuEpyqbRbTDrwul6HohK3dvft3wdXlcr2kF2S+r/FBZMJV93wp4BWyLTsis5mzLKVr/zqv
6J0vqitxRR28GleWcihbO74TjlBruCLuOo28smHVy+wy2bvJhyh5d4MHhF4Y31aqcOjoFjxz1lpV
bICAhW5kDQS8gFxGTpa5hNg8SBdlIC6NUdha/kVcowkIXjxOcn2FO/oQ1eiWGhqvtP5y2tLidG90
onJHfJ6EHLTL7rGLFDdJ8R6Zqo2aBAjUChEFrjC9XvgkBYmoN00mmKOs7sNK3KY/guxC9hfqAnFW
GgiAD3DF80rhs/txXHsxt8Y3ChlxJy1j6sUiFbKnyB04gb5ZHdTXcB1r2xhnhXKRWPQi8d54d3gr
yFLgk25ScR2l96l4z26JuO3hynyWQwgnqK4MAfI1itILRY5s+piNjt0CBoMjDnchWuh83XqH5tJA
/rvwkWtfJ9do7vnfgJ385/+THhHfXf78Y/7s178RmV4h0aMfnyY0zsK//qdxXH7LLgNqiN2OiXG8
GB/otDBPRT29J8yZJoJT23TQJnDIloYXXnslWAr9SxUnyJCvtCHmTXoQRByAy6BhTBU6qa5EcymG
HYsvUjouPeHGKIWF5+08DD0qd2GkO6SstqUZdtcljIC9K6/9nM33t2TldquOmgPKx5BTFpO1/lgh
+kMKr+c3PNWUE8/kQuiQVPFsXhAj8JOXVkJlRF6YTUYTwNqQLxcTOwcZL3+MO31N8No6ag3kHL5t
PeuH8KUhcyyqFmpx6bOr9e4zlkfMcBwPTI46nAj99XiFZRQEgkbTT35kf7is6dl6LV2ovl8hoVgk
IgsJiAskq2BTTf4ZV2HxXEpU1PcagzaoH1StX+WqtbLQdZGhChHEXcdd/u4h1s45BsnUD0LMo1bd
LXEcuFL0wsL+PYxVZDUC9UYzWAQo+8tGdBLi4NyGI6BKi3W8hpJBLw01Cf4AWvKLRpV2VTqFEuYX
MYIPbTCXCnLWBENL1713lAKrh0joNrqOOSQQUblYjqAglPEllAOjx0QxBNfTmWklmNZP5S0x2IJq
w1a4kK1j0t+yRbVJN1lFsroizJLjj5HiXfQSu2tHNKCbRuifNKm9Ynd8oDF3NOL+Pon1H3KqHjz1
6KfPP7dmf2uX+n9t/wkT8vP9J3ybf1xk5RvP4hd/5xdkh//q1+4T3s6/dLaSFrodyiGW+N/dpySr
E/rmZ/A1FCMAOf/dfcLLEUWO/qSCcvaHkMbl/rP7NP6lGzBZLRhZRBnz69/Zff7OTxJk2GuI9Ngc
/85N6ohZzCfrxY1l0Dml5ChtfHMU/xbk7a+rzziLRNwiGXIL4ToNte8JRyJ7wDz34Tn/+8TzkfRz
6s55aB/ph5XUgPyh93TDMfWIst5cVpqhnXnxCR74Aa2o0JoqEmLCr9M4fMqJqqDNDRbhvDufPtHH
i7cVHT6XO686qoooEC7AInzFvfsdb/jXI59xyyxtVGmrxd4NjTXSuDohe45TEek1+pzdefc/Ayt1
/ARhHPkR0tD0F1kXrY1YdL+AT576WnnhPz4cM7ewJoeme00cPG1ZVb0n0YYx9/9nR6+Pr8ypZzMR
oz48+Aoh2DgEgXVttBmFu5LyJrUYwn588Yv3Zho2fx3l/vv0pdkRrs76fkx1lJ+ekY+XrBn5ttQq
CblDUFM7mQx2UvMiiEa0+fwjnXhc87S3mCD1vqaJeR02zdWIF4bmHivNeRefDV/NUtI01XTjWvR0
gEstYbml9gXE9Ocj+dOjmo3fCJhVY1RNe10V0kou6GeNGSm5O7m+N8dvWQl6hqpudIyKcCWkOkaf
bdy8uu7OqNf8mlmv6Nu/+KCzSKC/vrfZeC8yqVJHlDLXjVvYHZyP0bsQYO+ElzpdD015QcTA0j7a
rbxrzUeD3lLKkI0LCnviIbHwxP/6rWi16e8kaNL81kDoMxBv+z4BmT7/SqZaxR/fsNnkQa3QTXq/
ba9RtO0U5WVAZ6HzRJT+Am6F1LH94XgrlCZK7rXQ5JzeOY3H/UJMLSRgxRe4RlaZP9/HbJ7BVRgK
pTygKEsmLy5HUp6cmdQbSecJQRmQKW4jGbjGg4C2gtroIQNeKIHzwjLhqq7d1/WWvxxFazzmNnW4
z5+QcWKU/wRMfhjlCIgjDGl5cF0kLbyA0th1sG7MQkUYH+Z2HYuLriTpw8/zW0lgzxlXLd5MLbwH
sHaoxOI9yK1DkCePlhLcyINw2VjBY19534QKcB/IJ4zH+47qZOkPF6YkXBoNWuTer3a1q3xD5PMS
JeKyoysFIaV/Qh698uNiafn+RSMgr3PdbWmGKPfHK73ub9kX7FH8bxqKBoLPIUEQ99MTC2DI0cC6
4sS3GVXpOhSqpyAtLtOcaF1FLrYWVgI/iK8DHTBnIWDRjoPlEMf3ndCtyWlalRppjxDZ1nLc77Ug
34PK2VRtcUG7/EqR0ps4ztceeG38AK6DSuHMWXA2h0td4sG3IAFeblngAEv21CqQ7zexnFyKVcqW
clQq24Ua8Pl3fmoWnE/sPb1PbaAzhOpyLQclPa9kddalxdmMHnZAPSxqvY7a8UKMtc7OOf9+3rVn
my81SyJTz5XCKTCo277uXplmcPP5tU+MAnE2d7dCBVnB0AoHEiO4MZKm/esQP+6RdiAnr89/yInn
Pm1pPy6o+DcGQ/WGyhk667pR430oRs55l57NyEZZSRYwoQI7m9DYY5zdNFgqlp9f/NTDmU2igtab
Qqh4FYgQs1sIWkQDqopEykCifOZ7M5sfe8208kKXSgfWjEOwOyJ1Pf0qUOrUc5d/f+4NFWTob2Pp
0KXSOJV75bYrI/+8PYU4G75oIEOC1OPKift40hrYuu69ff7gT934bKAmlj9whm1KR8ImSktzdCgh
5V+sSX++OPjc35+KYQpx3XZMO7ErkXTLnRPtYJw1VtV5hHqoCGk2NRSdqLdex5hWVxaIX+yFTt34
bKzGcjmEahbUTlKZm7TERFihRPxiMj518f81RoeqiEwuLlvums7giMG6GpbnfJ+qNRulrtaXoE1M
Zpmi9LdwGbRl6AIV/fzq0xf3v7eIEGV//0KTFnlNh7PGodncAHkmgiaObosovEAa9d6pwT6t8SVp
tPO/SMM+9bBmo7bS9WEUo+lh5dE779NCSTEPff5pTl17NmitzPCiDqm1I5c5s71FxSoDZP35xU/s
xwiT/f1ZQXqBv5zjOW5rI31OE034PhojNbWWHs1Y9BQwec2AMBbylUkilWsX0DcWkSbdsGUojmmr
uevRQA3Xj7pyFYs4fdIcuqGgS5qNkrw7IJX7ESF7Qpsn6We+QLMJAb220feCWDu5ab55PV7fpv0q
LvjPhzFCo39/JG6TuKWFLt6RjUjYJlppACky7kW4WHoXl4cGT/YqzsVq9/l3cOILnjqFH1fDse4S
K6WN7AAEsaWSQqNU+38vr+w/JxTVnM0RZMq6E96TpXbQ3YVQGrVdmczNn9/6nxdE1ZxNEpKCix8s
Te2AAwlwgWjJhdrVybJqJOmsBZ26+e9Ppwk1BHN6VBLanHFi6HUVtiBy/88/wKlnP/35h02/Wyh5
HfRm5Rj1ICNvqn7oA8SOzy8uTYPoDxOROZsWgA4PSYDmzrEkGo9inYEw6IJXg7BlWylyKsR9i3ne
9KPLAR0NTT+lWMU+qp3Pb+DUp5tNHZkRM8vqZemMSXWT5eVFk34V9Hnq0rN5A22kWpZJXTuZob7m
ovpDrNofn9+1Pt3enx7bbHBjf1FoVYPRDbO+2UnFQJafklqcVwVM5B78lGWOKXYZhcaD7vvqsiuk
wo6YrPYCTG7wnXiCrRG8ADik5tZIUuESH6S77nCxcroZBOilbrIAAM1y7EblZpT1eJXmorWJfe2u
aN1kKY1dsYTbK69aAXGSb/oaknfwXq1UJ9satcYSn6KyNoHH0tAqCsxeWr7zscrbNWTJK8FCeoOa
rlom8mg+RshLOfnhz1PoIdxmQ18/ulE37KVCoy2eAAUbTPG1GapwIXZGuByiKrfHTkrQyejYc3Xr
0WgTxM6Y2aFJtzC9+/alDwBfFElw5mpjzAZE1QnxMPRZ4aDbpTk5ROiH6+SLme7EwmzMxgNyS1Nt
ozZ34HsmCxSCxiS4f4OWQs0BfCXgmdz1Ybhx8hgz3/tiY3piljJmE3pb+mrliXruMJX7Oxy7WOyt
pNj1cvvFTzgxGozZFC6DTo90U0RCXroHIUHWm8nlVwna02T6h+FgzKbwSO4ytxXV3KEU32DyKTFl
WAbCB18YdhKp3V98O6c+xGwy78coyUVDqpwqL45N6T6JaXb3+ZA+9Q3MJvE+iPBLFF3hYPVVvpul
ktyk4ghJUo++iko/dfezuW4Yiyg1goF2sC8eMMv/CCPz4by7n811ZT7IYeexRyrjQL6oGyx9A+6K
S43D8XkLqTGb8hqawAaIbd2RAxECK7xUhJplvsgHnGWff4oTD0ifjYJGaIyhHGTd0VFrotIdvoVW
90XG66lrz97/0dCLoM25thBD+2/C8jKvzqvsq/r89cdc4+l0v5wwXpTaxj/vMKxO3bOPS78RmcKg
geBy4rbeJVb37CnWeXsWffa6y32vF2Ul6o4RWDgaXC+yww5a3Hlf5PQlfNiz0KUd3cHE+V/4ElZ/
qCAov/xfySVo+f4chHHqm5xN0UrXt+QkJLqjCVm4LOP6yh2E7Is7n76yP8xkPxf8j3feF7XcYCFx
cF7kV51LI8WzcNM2lgRd0VIhYRh4rT9/TCfmnHkYDo7l0qhaRXPMvsDOEmIkNM1SuMIhlK4//xGn
HtZs1AqWFWHnlDSnywPICMW9IFtvZ11am41WL0Bzn5cDX3IhRED0K+DRGpL+864+G6+mjt+ZFAJu
fHBbmvzpbetL5y0j81yxyAc+gROodNJJwibh+/Nz9fHz+55pHv97nJkElx/ffR1Vrh+irXT68JDW
xkY0I8g6azm9c33QmvllH2hLUdr0yZusvMTKg6iOF4oOmAC9I/9U7IMxguf2xbz3s1/2hzdam410
1e+zIQoTg6A2hHU9Ii+QexIa88HC2uceaFSozdEowl3UXqUp1klCqZpC3cA2DIupiVH8zWixv57N
9JZ+GF1dGGajrseZw+ZgncWaAkwgbL4YuidedW02L6RqHeQcJTPHNbVL6MP7Tha+molPtNHUeQK5
D68ZJomZOCbwqleYVc2EDXumOB+s83ECdRTasAOf8+K77Z0q5feAWs2bfhiVRa6hEYKVCDw4gq7V
6vStslYKlkoud8dWUr3rrOLvVbVpbLMs/x5U2L6SXn6i2XCpFEV85hOa7RJ6mv9a45apgyf9XZZB
hZBJPH5x8en9/tN7NptpxiTTC7z1iVP08SVEVBQRHOzgKSbPstedN3LnQuKODhLkkS52DK9/buAT
6N395+P2xNujzuYbrFNwefE3OG5vrRIrRNeef/Xc5RMTPXLq3977oPbHApxV7DT0LHc+SUq3uZKF
l7Iw1nYOChSAYpXnC8skGLL2hP4Ky2F8AyoTsH6Xx+sOo+IS6LL+4gdZezAVZHteQOmw5iSIFkK6
0+ReXrt199aXCsSvDsfuMsHfu06C8zryqjqb2bwYxD+Bhjz8GsSW7BOgd2axTJ1NUnjxUiUuvchh
FG1Ajt9rdfzFhHzqi53NOeS8cnKN68iJzPTNyq1H6auw8lNXnk04YtdLhthkoeOVaEvVSi8x5Veb
895H+fdXRjNKUzXGLnAwKScrySukJdTyrwbrz/DDP4zWn3/+YSZWUkHLR2yHTmKsW4h07Goojl2n
zY6We4LMnMV3JWbPyrS0B3i4EEOjG+wA6FCai6QRGq22hMpC/eDeVP21BmLLs3xIATgzpVvGKS7T
uwimjpk/IGxgj2xHinzrtsWqojrJT6rNx44/JSvh14+VPGNx3sObzUWdKMjYE+PY6UfxBeD2opo8
S2ddW5lte+hGS6ESZZFTthm9cqIFA/m871yZzUGBFXm6EKWR4xbeIZOrY96cN28qswkIckBIRkoy
zZuUfEyyQrw+/nbeA5lNCzETjA+8InE0feeqTnHmeq7M5oQsQV7b6X3kKPjXgCYk3g43mLE+765n
00Lkkm3GgZOrZwWBNc0jdbmH8y49mxfSrEiipCQ+RxwjuHRNBN0cG+ryvKvPJgZfy0y9b+UI8AyG
vyqLrlRXts68+GyHkGeyDuy/CZ0h9h4k3UeUPQHvzrvz2ah0x85UsJqnzpCn0drDracY2Xlf5zwl
M1JF9G/sah0ptKpV25nsuCwQt2fd+VxLOlJ18nQpSCDZqeRMpS8kN3zVCpT0aXj/YS6WZ4PT9fIo
avQ0cERZ2DARHxj2mn7PXKsV5k6MS8LUdxWphszRmElXfv0AAXglD/Ji8EZY6ByxE+HaA0+MPWZT
glTvqh8KBhg8IBSGlVg7yFxFh/2h6M2W2q9NeN1OkQ54nok75CXNHjJOnzpzuxIB7a+B3I4OE3ie
atus2bXiepqqK6OzczHc8Ccjr4XQiTvWj0LxCUh46rPMWJT1Jf9SjlD4I32qzeHFdH+I5jfJlWxV
PXLYPbAYKKP5o+x3hI0tmf0FviwTgk8R+tOykDVTLpa64acXRg2dsrB7PkiQ34TJLuLzCP6bO+R8
v69VA36Tn8MlJWrB+OTtNrzkr5lk2HIfGrkJZkIJN/n1GEliFktlU6vsX4BNV9UiaUnaWIfuW9Pm
ax4Iq1kr5ns3Vol+FaGYu5ANin2N7cb1+Mf1tMYN+E2TNj5mEiDYvnhwLZSW+YOs7SJk7Q3HGimZ
XOz6A/fgUV/BprGVpceywjqUat8BdVy4KbAv7D26iK/Ww6NaX8r6waCB5OMV0amgNlW88AAs96M8
JTptp0cokVLHoawR102pwylZ1/V3aMu22A0XwAGWsY98MF9GOSZY4h+bRzPSCW+yiJ8Ql8WZRYWf
h6QPmwe/o91rAfB2qtAjX9HVngBsfLF0Ty/9nwbDbNb3oLnDJOIYYdTdHTEfHR0owosUQh7soPRr
GG6gl84b1rM1wMygX7VoQpzI9w7wEL+pnn5x3qVna0ARFdAemipy9MZXd8A+YOn3Rnfmjc/WgLzp
LR1+L+doIXtMOqhtdfJFDVaa7vBPX8BsCShoWmtapwROyrvvY+wj0mrPAPMbDUTSetrxVNE1TN+6
9bf+KF1J9f3nz+zUVz9bH+K+TuM+dEPHVOJ3el6C41pVfpfoZvSuBJp1ZeJN/mItOvUx53rmcnBV
PR/1wMGtWlx0mGiv08oFjolx2m7wjVymZhgsPHAdsExgjjMmJWuXk1EGagwbK1AX6Yvl5cQHn0ud
iV+P4zJOUkeEp3OJHyK+Ao0dPwYithtVHTxy0uLqvHdHmq02QHbgeg5hCt6yewaD9JgM3vPnX+CJ
heynsvfDvBDXypiUiFgcycOkmlgGFiZwpovJUL8To9LaClY8LGGGZ19Ut6aR+oeXVZrNFiBEBtfs
o9iR07BdIHCh2xif2Wj8GSz/4eOYBsY/jWapE3XZ9xR2SyLKT58/qVP3PZseFL+sBFPFSjflcEl6
+0S984uX6dSlZ3PD0AhRHapyiAdMvHerEFgmzs3zbns2N2RhVdZiJsVwaMUHAqHWcVF/sYGTT8w7
0mz0S66ZNbGlBk5pyMm+H0SwPRq50hWcs5UfytgnBchIPbzaQp6CKK5xrwJwsbQkXPqkHW+yDC9n
HArJUhiKdkUqE9klnlUsKSpI25LEF1ttPX0d8SGWnSylEUEqhfvFBzh1pJ7ractqIIk1t3ynIR8o
0gCHMJPAoCJ8yrT79Jr9zICggt9EgrOjln4CW61Of9CgdYWaM+2oRoxErOrV6MgR+Sr7kFDoOITe
Ja45VNd6soqMBNcsyVjqato6tKa7mHZbgfKURDdNRYqsSk++Urd1+0NsHtvmi3XhxGslTmP+w2DQ
E0PMtZBPx8Y3GDbSV4NMNn6qlv4wiOeC3tLKyo7qaOjEUu7fDkHerCmejt9UvTO3LVi0FbHr5SqS
Ehi/pHRsUgHE2sSSVDaSKYK8IJiAHQ5hsBaxG3j9ezG5j2SfeoVQqWToVVKyDKquvOrKgKJ3put2
a4TwZRofF6rVtVd9pkVQEpGGFblGkGUrZ5CU9Fpa13kXXXR1Wi1KL5H3YpmzEwGk1+ISrWS+IVX4
ZmbWjRjjceylo18TE6b0YOShrWl2PWJLxXVb2oafT/z+1MjsNG2JBAgC5SD4lsJOHt81JB3lm9qp
43qQUxInYiF4F5oufDYhx721WZu/+XlYHUfYSUDJrWhlkSmzRsJNFEAjNQ/ESXsrRggogd5IKS6T
VxSEvXhwEfGv9byPd0oomMtMgforaS+hrwwrF0TUAvIkdvTa7/fo7IwC0lZI3KKFebwongMTI3Xe
teqlqSZvqiJ79/7of7dISHwgAFG7UOXK3XREHq01MU8WYkLEnp0qXXtMxbjedHXfbAe90ZcxApXF
lAy5VwGJLNFWsFPtgMMnWXAfB2V+FQpA2YTYLe45E2HltMxcf1ZJ2ziGdXnNcr2oBV/dDoXqrbh2
aksimbTR0Ej8BbrSBBR0xBZm0So2DO/oRlVwDAgs4xBeC1j5w6euB/g7REwjQwKzvU0GeVkKGKoj
sapuhdBgnObqO8IhsmFlLz1yWZQepfCtiRFUR16PSrAFfrcP2mDYDWPggngKdeEFdqW8VNKGwL4q
qLeKVAg2lIpmHSSGvKw8v916USrtQlXi2wHWgx28HrydmMbGRleS/rsI23xpFSq5eGkvbmoLDRbZ
wgCAyT1ciaTWOILZpC9TvhI4GQRBa1hv4d7VQ89G382uzBiGO9gMxHyIgk99H/ge4KlYNyu7ZG5F
PgYtsqktFEjASYE2SICUbPDUXbwgkGA8WKyh12Wtem+17mbQlGLlRfXUMuFc6JK9C8V9bQmEA0mN
KG4yVzaXgyUQLmT2IK5HUXlItEqBZSS49XMYK8Yu7fLJeB8Pi9AX8e3LTVu9i6rGG5qJ0d7Eb/dM
iguW9oHTZTORwAZpsu4WEM5a3QshY4H9o4ILTEfLCZBum77ejoD+diX5R8+uRlhE3hmQr7I4hzZg
1eq+M6CHli0H3oYjlVKQRCs/asAKLNnflSXMh6SHlFwExohVxrIgePrpPrVG5XslBsqlNDZTXPVg
BfuGgcnWMwYgCiPv2q9ya+WxmmzEzqyKVVgbyb3UpqD2BJUEDIDldMyIoLItI1betMhM9EWoiM0a
gUl1UTaUayicBtKV71uRu22lKfMvF/voYlQ0+Ad4eaQdkS3p0SzEyFrJAFxsaHDJfZdq4SbBUfOt
rqakAE0pMggTvtmTdJVE0PKKAAfNmGGgGn2ZsxmBOeMt3FN90Rfd+KPSRhwrZpwP+rLWenFYw9fD
hGCaiYT41RRYfmQ1g4Gq516DDryvX0MBICcX0pr7xoooakVl956DOYR93kzJe62sNNfmWOmrVpaT
cRVbcbVs1KID5VCQ2NITR07Q+Yh10G3yq0JO2s1YZ8pKyxvcVapRJcvRk9N9GMgjPQs+TepLMfhc
hSw7cshXJbmZh2Ss6ouikoQVDnKKmJlJGOFIpgoRpb23stKuuRYpEC77UBdXVY2qLWo7axGkCgnT
EDRhLBrZW1jX43OFNs7WhtElnCRYNEWxcDM4SmN6yAlczEh5RFSW8sL35J0KxjasGnlpCBDbB90C
QBVoQGLcVpehzNFLezHbAidTJ2qO4kk6UBWzU5d4C/DS5TURuxosUojSJNTIpMA2WoOlXSfjMpb8
EZqDx/61guOd+zXx6JC2yqUaVrV+JVWZPMHB6qe6q5uHjpzUg4cUd1sYDVCZ2jWjW3CY7rVfBy1V
k1KEwkxA4rKRLR/0n4sry1ZTsSeMlJ4NyV7wqK0Y2mygS8/KoNUvA9jbBeFIxVUNGZCtupfs1Z7s
OMXvqSBIKYFvGeOo0ooc+JuiH/UhqHo70jO2NwN9+dQliMgvW2LK5RYfvpWk30hqSre+qgVQC6Tk
PfR1bHp9fzQrl31LUClHPpUC/Kvv3lx3GK5bRM6LmmzrlyRUzfU4tMKDCg1u1zW58r1JyMdqZWDX
8NuZ2wAd2V4oPklB+ComxtEPISOElaRcx5k6/g9lZ7LjONJk3SciwHnY9EKkppBCMY8bIjIG0jk7
SXcOT99HH3408PeugdpkVVamQhLdza5du2fjLhrsm6UmMHvp02RzAdQuSSThQASEjrwi8UNSId1g
VolS3tfqkkhhE5QYh/ZMsE7DDCPMjRX0FmGA2OTGu6Gehs2wUlZqTZxE6QDGFha4ocqxyS9kdWLT
5Tl8PYfaTpYGmYoVFk1IOF6siHUxqFo3S82/z5yvrimIOCN8htX0GNpv90A98202YEILr4XaUEfG
LZvz/bHGHZtUnRdStM54XexdJKvjkveCBJnrT5SN2a7PLTDtGRRa0wwbgO1jcOmNVO+isjMfJ7+y
SCdS5bZ0UwdXr1k6e0EcMH9/T/ZQAwfmGaq44+zawaqos5RBerwT2HkCHN48pqvZYORc+p0iASS2
C3B+ixN+9Fp9t5CGYTHY6bYi6H7vU7tvnVoYRJGEQIy7ub6BpcQTwTOabm17HndBqcgWSVt33LZE
Vu10k/1CvCYtPBAVISF9o8mYqEEesDkp+md/CSHr0AkkuQX4nrzqcj9E7bLnMELDgxK+7xsA78V1
N1MQ+3zjWJr4i25ia7Trs+ioK+mc8a49ugJ2qCs8uVldI904LDDjdJC/18r2wqKu2gCFmuBpATD2
QFHTSbQ28ThD3hOlYcJuFl7n7Q2HGP2uyWETEK23rVVB8BI3yU3d2iBoIEidKiN6z9fCPzaCZJm6
m14yU8Obwu171NJyPvwI2lfhln/9ooNDObavQedk5PlaCum0xB/Sr57x4hLy/YUCasZ95zW7hnIO
OiFhoV4fwXRYdrkXqo+BFxgPrtVchOFZh7CV6YuvCPdfuT4Jp8leYG4/cZhMyWjM+kWuZv4dwtEA
tzuvR1tmckc2+pDwxLYbcgVnHo4hEnunGqJ9Q6g0QSO1AYhnduxzM+l2J5uAFEpHsykc9SPEYOuJ
PFUKxYjd2G4I/DP0zuzUFX6J/tg4NwW1CRzuvgnJwezn3whaehBPw5Jf3zJCAzaGS8CexQGx6dxq
IlHIjOihjHCJ1eRVFwkh8uzLmeo3s7SCPD2Hz23fw2LIbOF8A2yzdr7usxNRx3fUjPZzofUroMI0
nrD9EyGcmQms0fqxKMlTAp1Gyt/kEEWU9urXBMd+k0Xiz486c+t0wn5ZfTKuN6y2A37NbOuQgx/A
2V8Et1VrYWlOTZR3Mk2XcyppKeKmyuX1zpabVullw1mZ8sZAtDAnaRrgSYLmo2xgXMY+qKHEdEXJ
WQgvIS+icKfEcFlkFpzg94hPYqmJ9lXX6LO6rpJA5MthDus/NHz6GzXkp5Jz96TYMNnNI/Eqadr8
Vl4wEotLThJvWH5ZHBBjqUXF19m6x3VqLbu+IEBG+k7EAkTZb1xA2QfLcTgW3dxlajuRnKXUSnDx
uhDJGhIKtRgiEtsSniYHdmT3u6g3XdKKXFiIDLyJEM2799pMwzMgAqpDihhWc8vvVpLB0i0tkLgS
DtSGEQ1OLu2ubJY3JtVFH9mnKSespQgB2GbX3d42WOatIcpfl+TBB8fpl61CoN3NgABHsNZG/UyS
bc0KRI2yzuv+UV2tCUrOjE1hF8Fu7jt/T1JEfZRVEFHvqmZHND4293HqPqQPYaYTXhg7wQpHGXWc
wFdB8mUph8Qgpm4P8284T4QfHoBENbdqttpDP2q4DekC2RVPfFz4Kroo7bgvfTt2Z2/siQvGCkBq
Dl+pjIUK8OYcb4RXVzQDxFy1LddNYSyQP3WbXUrIOdzzaRgzdQiOvtM1ryHcU+oG3zybvASiFoWP
/ZyK2F/IOp6bqr9YeTbSwTI7ky74Fndu84QgIPKHAlU+FQuvAOU8OLJCkws+OyMCgkEW8mbWzUc9
jK6zDdssfJVjMBIYtcCTCSE63/bptN5VFB9x1QXu34qusBLwCfOCPjYdnvUCQis0Z/8nS0sLAkDQ
xyWJgzjJAmgLWT7vhOe/t2oKY22SP+FGxp/rmOaOQBiHYNKUMFm2wkg8Zmv6Ocq49UD61KfMVf5p
aU0r6dqIeNsKhBQ/3rqDx3AdEo3+jdlY2Fq6xv7XEiPcN6x89XQMtDeFdTetkB03ntsQ1y2Ga8b9
l1d6uoVPUuVbAk9/pjQX29rKO3LuLHUYBm7sset4o9RgXuiEV2zwrFSWvfR2S8kJFaphudOK023p
AClMRbY80kpFj4ttQDYs8nmrjEkkjckHxNYDjAPS6JlCrZDb0oANDDdsb5trT+LZKtpCgjePhhn6
WwcEyU0bBisZaIv3VIW09JxC11QsQzekyE3qsRvafJuy4IDjRwc8Cb7z1DiSGGFaTsJY+5aNNbs2
4hBT3m60IDBoKNkxIHj5WswkZbGzSIeUi78sW8ZYj9d4uSm0EraUqh1ZkM2+aJTet9q3tlPBZnBj
z4Qh6rm7aLsXQIiG7i9vU/FelSI7cVEGL60cy6Ph2dd2XZK/RKzAfs3SFMRBT/e4KpL17HC5tFGV
xk61unsHNvUl5U/dz6ZeD9QGMrFCbJDpNQy3U4B2WTWaHpjR8ua3uXEYtL3+LNLxEyK8Gd520Xov
FsY/uqm/60oYD36ljW3Xt/5LuNbpoaP8PknU30240kzMNdHk4bxSdTih2LkFO1Isy3rPdQd9Yq3c
9EH3TZ9oj/2HmvKEKr/KBeBey3kEYgkVCn/TMZNrzzqgp1/YaaaroNM4alf3W19O75Prs1ZHQjZT
xCBkUBkMh5ELCpisUKeUkcJGLEFw8ScmrEo24e1gquY8zt7Ewk20wNmuM31YLCwHTe0OfC+aZm/1
SFZ+psW7XfM2NYEH4bAMXLIN1GcqyODmGqg/gNIPu6avH3vt3tl6ifbzklekooniMrCOtwnayb73
c3kP/Nb0obHM7o3Z5mogaNwEtDgHRr4bZfjqt4FFVrh4J6Asts1ihDC5/tKBvVd5+lESp/YHGkbE
vQoSEcxmomYFhdgnIxl63/xppq13DFkD35ZkaMcOuezxyD33zDQahClCzm4QXblt81mzFKTFefEM
1pAMHuXMH+WWh/1rsXNC5WwMEtx+vylJtEhlEMGtkT5WOYO4Qeh6KHHhXROfmy00Pfit4AxmUkGN
YqtyoiwqVXnPvd3bN23DaeU202GZpXq01tnYVeJfZ9KPhlgq96W73NMeBQcabx0H13giVbVvRZ7d
ubXmm9wPE92ZP7+Ngxn8lAMaGM9cFz6WTJ5PdmHYj7kr2K8koewVQp97n449FHVHwvIgEXybZz0u
9xLcO8KJBXyYBrk1yWYfzOh9UOvFyd1T6jLHJ4i/TcrZhrvZ+sspzUuRTMS0vNTIDbcmpelPoWCG
QjwrDnpcos2YD7dlW7zwnpHi63Y/1WhJ5KRIbafaZyDdjq/LGD5RkN2TJUDbbNlfIqqex7opjph5
gxi2X6M3qQfBbU25auYJFWJxLvQq44aH5bbmfEmnogGVvVZH2DUtQDwzKG6VMIazwU4PekNDMnYV
Lp+wgq9FRm/FI+ROIuj6RBIDKYboHKnC3ZSNEUBZTBX/j0c8nFoAY/mgjkC/IHZHKn+1ohx0UXge
K9vZjqP/7nvei+t686vD1/UgrLY/+3XuPyP1Cxgm+bj3R3gSfZ2GfJxekipFtF5Y/6hMWRAQgolc
fcdsb3K/gmnTjObBbR0/phmQZC36ACmmBvvJxquxZE+d83AlfJpNGG6dRkAgIiDlxnAGEgfo55O2
FiDRCRFPzDxyDzVsKqictbcjHL+LA1nn24o6KPENIyAD1V1iS871m8wj/0bZzHtVDvasaIrLag9k
fhLffMRGcmMSVdn2Q849ak07Mv+XM8HrxgPYpuLFKXjX+aSjU2iDxFbRSBVg2HdBaNEpeh6PVwgF
YWjoIKkGvr0REoto3SGmwr/j3PITyeV5K1f3pNL2HFjCgs8mMVc0uociStB16ixf5Jrncd1RpHiB
qeN2rqu94ZaaCmD99q8qFG6/p6BXUQxsMdgEIVgU5kqCuI3+2+rlu5FfbYmmuOgZqx/jjhWV1HqY
q/pkOyn5BJnzutYBsS1dBD4wOMuJZSF7UOe+70Ej8jXZAFw5Dy3MqDLSIEe19e1wtcm5i+n3yHw1
tUFvoD41aopDDWrN6YPrRTTta70czLoXb36Afg0KMr/raCiO09LaJ0LlvHgMQj/2o+iKB8rJE7Zv
/IGZrm3tJYxvC9UzsORLLu3wHlpgy9FikvEbjYSP2/R5s0HHZxuaazk0k9L3FZDu6Cjydt7mUPU2
QXkFd3nwgjCYFt+Wgq/ZmS98I7gCDSGgV47BxrLNwzSSkkVmDbXewdfVeTWzr8GBIF61Fwnva1Mb
MzSKh2H1ifye9yIXkvHEhNvDI4s19Px+57r2QdoEPgZGtFllc6373rEHQ6hookQvnPRL/ajX9CYM
jfIQ5FCkJGXmQ1WuW+lEp5ELbhzD3YI3OGtWDSqggVZa93cFkJDeaAgjr9ULw9N7snVOVjo/DAOf
fuNCELVKzyWqdJ0OWk/3GVYouBzkXC6eaO7LMmp307zqpzDzUcTF+p41drcTxlffFV+rg67vknYQ
+5AZeFGE9zPRE7sw6AGH1etNu2h9yCGlbETBV4WAWRibm6jqXpUqnitmXv0YvFRuk8gBhtRsNB9B
KX+zocJJzWWRNpV13co8Cy56MLPWrdFkj4xY4rVeH+zerI+2DepqtBmmrRKEUliTiGuov0I7B8fH
/dpFMw1Q/4hcUO4Ln8zPcG3yTTbrMz3duZrMEYKzdQDhaMVlmeZxMETlbT6bxiXIefnWtG7dwjxJ
nMwcPXUZA7CNntbRzPER8Z6B70AIJbdjHd0qltLbEm305KmliZVIiY2K6iTqUZKmvDuIMsMda9fE
DF8jq5tKjW8SGOHWzVPSDYb8XErzAI7ona0qcztZlEnUeIpA9iGKdZWiPi3zbddh3rXmf707Higk
DfA8NUTE4tvvI32zjrlCB+sP4dzsm058FFKc6c9P3sLdn45595xazkkGP55nv7Vmf+OYWdLPd5QG
SSkQQ/yoFKeiGHEFI83T10zmBOSuGcRb4zffA8x0St1y1zvifUrH4OTOob4JRzQ/O5PObW23j2i5
3gbL+nOJwr7pp/VmGPsRhypr0IY1kUAbTB/C5nSRznhbEtoKl+3eXdqboc0+0D5b2MZfUdMigMFC
wTYvN0T8n01JS90LyzrmvX0lusOD7rNEC5ZbtLLvCKgnW7a3+uvZVBylYlcjWt/qyIRINXX7BWNL
Q65VrJilxYHbSb5nZPKua7bLsidCTWAI3sMU6jZz+Mlxf5s6v9NAui62aqo9tY63cwBrxK3m38yN
FAh1jojFNf5KxzhYti+P7KgcaXmaI06vglGLqv5NaVsZN9paQm/PekyBkL1mQZ/gC6uYaFdEr6rC
UeSMVy+dES3cK6GTcWQGc4SXLeg/B3v6GQxGU0w5nYfc1i/p9VH1wXwwRAho36zOpVgxNM6eLkKg
1fC2ShbYDakuS0+LXksqCNr98hl9/9eojO5gsFUqYSolVdk9QDK9KPjVm1Kwppmbprd1tP+BNO4n
dmf9DVX06GMftBrC4bK8GmNETbl10rbey/SfAKexGKolurcfkB/Lt8USYexWNVzCM/5xMzYBopcD
zyxA1GwTQHkF3LvRVferqP9Mm4yzILUklSw55NliMvkx3Z2BZR28Ibm6nn+qlBm3Gc0V7N6KFZ36
pHmL9ELItilgnZgQP/mtbPeCi6/Mp+t1Zsv5pMy+uZv9+ZFVmW3ujPvAVW9BJIJNE4zRD0mfe9Pn
wktphJiJf2e1BeNnWn6LctiYANy+zRC4Xj+wsLYQhWZU92GfPZqSlrtzmoChJChXP93psC22S1oc
YF+kxPk0+a0n7GIf2ePrNPRBvPjNLTPOimOIMYmjCTZJKahRZ/61FWY4xd26XnGmGQHvwio+kLrQ
xvy8JBmPQZtSMhkMeGOtbra+nxNLPtZPxlw+m57D+zNcHA+DRNp9jnw/40GOzyHErG3eqJVt0/VT
WtE/2JGfdjT8Y8a4EsNrd7HVzE3CBeMDU26f1GqfC/PHcvsAmdQrDi6u6rOaSpL2sxHAZxO5LzPF
+tYZ8huLdLykCRlqFIYjHyEQeUk3todajLROOSzqxkYXTyFubQxLVj9i7r24q8y3ThtjYhSIDnKp
a1KQMadJhwsqsJvuUeU0ThkwGXrJpX+jC3xMSZHaA8DC4hnMJafS4h7C1OhjEeiOzGKrJNRev3qt
QWh4KtLtGlpYUb0G4vVczk+VK8tXsPEIw24+PIUBUlyeZ9Mtkz9CjefQfwqUDh66Vn3I3F2oP0J4
UxQI6/3cjuktrY37VBvCfOYmcB6DrKVIg5+ZMiwg8aeH2GKTnswHE7ybq5b7oB4a3mvO8tScnEfZ
NdP2P6UqqJzMSdj0UeeOK/BsiQY34bC0z85CoDwwg8c2hAJuEEi7oStpktVS0cPkr+HJlg0nCUlU
G+GKL1ZZm31NkQwhaSLKwGKMhQPB3jNZWBg9e9lhlfXzIgWJ2JajH6rek1SHTbmJFHl9eYv4nZGo
PRrDraY0OPldIOBOAiRvjbRMSkvB2hy7+bBO7W61+PYueWFs/d7J3jmxIamr4XNayd7ctMAWWQ8z
oNZ4LQhuP5Mnq+zcozHb9hY25xITxHCqanuI4bVElyqLbJTAVLF0wuocIeZuc7btVZBPQiplUC4P
tgpwAZQmC3eOVZDS6BVclCmZeVXh3GFMmB9yaVzdN+afM/J5lY3nPLtOUyWeMTJ47NWazLXxJmdm
A9NY9XQTDOmnKH0KfBfZTnNwdjGPhyN5BIslQV8wXkjNQFia2XHmC1RQHQ5edVC2kgdLoxmgLvpe
IsJwPc05b6JevP6YpUDcYmwymZ2Aor1STV3x3JTDctN6RpdUkzfdT8FVcnCnIB7SqqGQMsTrpEjG
XJchAgI7PaMuAHphjO5ynqfqACA0usxrmJ3tEZxfOlf4Caap32shQdbbAIgp3MjJ6hyR3s7jXBz9
WThfUrhrsgIZOovCxpw/ukyyOvd6KXh5vh8FrUjJjG3P1NfhM+tq9yTcVCDDpiER6H79kw4u0UC6
tigQ8ZGQGm+sZvoPiGp59CPPPo5yWI+TrdwzcdLgGnO/qL8nHqs7fnPnxrk011dfj6Q3VSOkXX8w
H4N2rD7d0nZu5qmhO83T7s0NJ+cfQzIfD0xa7womeTH2Lu4KFFPC39clv0X5zOI5y+xLE/bRxnPM
GgXZR0wVbMCe7WaG+6qafNuJgPW5chiOvaqQ8xYd7plCO299bVr3mg/laI/NeOqpbp5LKvnHSBb9
T6btBYA19JvErM3xOmzDj29hcREj1hlrkkayGiq/nxHN/lwjr/fWitwKs7kFt6DTEuG7SqMmaYuy
Ii5GGij5oyJBHl7oLfZqkLQKW8LGUm1ws+qyuMAfX3+ctRl5RnrSPHWnvnpT0l+0TXQoF5OTEYLc
HtqP+8u3HshYBgQN/2L4uOpxiEOHLzxTpjpf0KM97yOz8/y278NrIv1Ki2+1xO1umNC6rGm145zv
lyDnNUy5PySQl/vz5Mz5/dhk1jkYMiOpRdBuCxd2q1lcc/irMdxLfk68OU6A/03O4Zdy/fpgDQjX
Qqlr3EC9WgYCtW1/+v4M/DRs2uU3rfCGMi1kWJo12Zc2gulomk7wHMiqGIiYcafEtoeZeQ0HLwNp
ND7UAN+EvOpGyIBtKP8KvrlWAQ2gCPgwscW54ZfHrPWBoWjzZQt/+msjHW6KIkVgA6VzP/YBB72c
s7/Zd8tHMdZBEiiHsV+aTjfA7oMY9hiTHMspdrVLmZtx3Z8rd2ADZ5nItnf6Y+W7WCfm0pdva8vl
E1X/8izIhqtyUx0MW07xJHviWSM3PZRBuZ1wuW/TeWlRlQz2BtopZNM9zC/MxV7LjpsTpDDfEjN9
qqKie1n7BVx2hqrRbuuh9r/dbEJaMvjTs2mubiKbc7gox35nW6UF4WY0YxDRI9YzbDwpaveXaUTZ
pQs0Y6YSGDZj3+BOOS4RJ7IHC93LHqj7KjgT89X7haGlWW9DZymKK6cgFMEDlMb6Npuysdx0TE3u
W2x5O1iX+dMwdFgEhIFZAFwcCl3DUX81bu8G+J47R/NyDJW1x4591SQPPXtrlJJWPWidUxOm+VdR
MoQ08+otaxtj03ASGDGhYJ5IpNXIzyDz27eJ92QbeDO3A/vFBKthAVo0tpqNMJpyL/PhayqhQA9u
/ynCYN6zOz3cl3IaYkpw+wBAqbtUru+8BuU4HFyx1EzhHKSpuaPSH7yF/qa3dmYL9TnQFU4Pr5qA
knS41UCB8lIoZmW7fNre4u8Xc0p3THFCWmcgBEEBPasprBI3PvPiFWDYLgoN5sVTNN4Oa+kzMGE2
lKVEMFuTM24kg5ufLsVfN1VATRXGn42o2GlZ4ebtnXRG6DKz8jYLPF1vRsfJ9rbj8qUUjZf4A+BL
EfIkcD9XH7nT93ftHH77o9mf7SnjUBgak5vFrl448/U299E8x2eTEKgnd+mQCvrWOaYKWpibB+Vp
QSM7NzZT87EBK4HQ81fXfk0Q1Vifp6mQlLcFmZzTND5N+DOZq3vTqzenBQNOk/kGEeEsJJcINU7T
DrerXS6Jldp0gimPvl8Rw2eTTHXnuf0HX//gCJJ2TujY6sNcD+ZHGab6ZsknxskB3iV4aeZL0Rs4
OcvukXKsi+Gt1bx/uXE3ecOc2AEQGhxqFo1fVTJmxAwr0lFsCLSkr84GfvwCSyeQvE+VTSuGIN/h
seibbZC37XYM4bQAUI4umP6L3RhQTRtMt+PUr37ysAv3OkK0ynMTojuIzAOX8XDyuYZaJm2TfdLt
VJy72bUfhb24x7md071jpO9pOtr7OYdsOufK/kplzy/luJzLQHvHnDXtvWuK/FiCZ953rc4eyxld
YKMnz7gIqUHRaEd/j6DQW3429ymabRhHuV7x1+Si2wfpyhi/19+hozAR0+3fg6tbOibLoXX2sqCI
F4+JlHQs98bF7NMl9aD6r7JNZz5CRR9RRdF3qazmBL3VvyenE2N+abyrbKnOo2Qsabt2vZUpgpMR
6BFsozPtUf2Wy1oYKsnqponHdVzfHWhBSV4HkI/cZXiq+6h/llPd76becY9EcsLG5W74EFOzw/G2
0X2rkU5g2ghcFoapHhHSkcEHx91ARZZ36WyVW2H7drZhoM2f3bZ9PNY5x6Fl3zEA+smY121dLfSu
ywFd5fWRQXgyhUsOeHNobrqVAKR8MvWzrha5NfQinsWKaSzIbPUdolEhuq39jVw6bxss6RVFI5hA
UEO0G292X/lfhxuPO/dAsvN3jouS93PUez8V1ddKLt7L5JbjjoMhPfdK56cG+yeBE0609VfWHhar
HL8sfBWfhjuEPk/OkMKnMl8VP9Wed9d9TLO2f4r8UOabrldiK9tVJuk8JNlsyO0CG/FkaaLG7NFe
nliUXMiQc50kWKrmobc6rFBld0UKybC4y6LQOxCHRu3dW+oG48L8uHqyTYp5GRNty+h2YCj1RqtM
h5nDGfw25pyVu7SjD+qKAGlb2eO5sPRyRwf9Ejj1sidM1SM+OFPynFnTS7fS19pylbF2Qphqnn3q
ycPGBYOwzOCxZBSJK5Jtw0cydD69ov0O06xAChDoq4Q1IFv43fRn2iujn7JWC4dqA90KFZEDnx6D
tD7znx2kzr5uveLodlHHahsjw3RjZ5kjYzHYULXqmn9dVa1xWLysPISOH1yMvPk0pgUP6EpG3cGP
RHuuxYIvKmTTMeggNvdN1zB/9eAi++LeSlsmXIHoH5ZhnZ9FQEhdx7SOlTsm5nldTvuyMD6rOSxi
nFjewesYnZTX7Mg9qYnZqQq9PGEo6iROxuFA6KiWF/zLL4vhtfve7apjQ25mrOGd3wEG/vCwrpxE
rZ13L8SOUuQ630Vz+upX8z9BeF9S1rW7xRDBMmDLV6pPnfSxLcOD6V2mFcOFL6A0+7W4yLBvHr3e
56IEsIl5xVohQ+VZvpJRj+s9Y3YBC8y4W6sOfJnr/Os4kGNu978CXvno7TP5YDrDeLHHdrj4bCeu
yodhB6l1G2Z5dGtWy7/BsprE6jRi71CE3F2q4bZFt6vqgBYHEnr4HUmS2DZjgJsqX6GlL4457GYh
yeVDp9iOHibQIcKNx6bVux5agM+2InTHTAMjwfTrP/kcgXew2vN7iQPioxDt+mcvbfNsmxgxglFZ
jxg7Sg4i1aC3GwHccF28ecbA2ie+P/jqmBwTTPe4NA37kCqjuzEiOsBt49nVw1jNeInQbCVjvzSQ
/yKb/VjsOt22w4R1sBjB4tMWhGXD9cQeXFkxPliuj6l19wu7qYy4jO4+R5o7zpEtDgvwcYY71nAm
F5ySEiBBOkz1qaomGyS2ggSos2x6Uhjv9pi9uLGmKt1GuBKfpdlWCVX9cujSIosttPZzLswMYp+J
4qNpcHzmKZv/hNSmBrJEFpUREq3zLxxThLbAMpARy9WI7qaZQnzKimgfYbb7kcxYacdXjE62LreD
Fs2r9N0W/2GPFhIrAMaJ50t7zxaBGZ7ysGR8V9Fb3JbLAACChUuB28b3HkQwcleS8TDSTfwNyPgX
5RaiSDJfh39BA7usV/h2Uiai+7Re/QsUbqQfIZqnqbbhq6oIVXIsln8RztSb1mCdsCuRD7XHOk5a
6OJFY5xCkNLTaew7jBBp1Po7CN3TxgIOxA+CA9hYov52wLmKFF9gN8iq4DEwaywlhrY3xYybj0rF
3He2fEd8BAjcVvyhGRbyNdc/ZIrU/yJzHi/04OlLja61j+Ta3rRrOXOfCZqSji9oL/zlQEdkx5ZT
9zeRakSiaIxeV7GCbxg00MTAIkwz97Mbvy2HG91PLAMEBV6O2fb0Pizr7NKkTfSlNape7w/pNqjn
/pCXVDOtbmfgFUw4btZJ2wdWNjTFq089E9Gi5QseyrnM1gJ5OJQfveeCKeQs3PiFmM+BYFGRisgH
Ak/5ADCB6aZjCZxGuTf+jrYxi9gd2vYdubp+nAdsH62ATS6JP9oGDrPe1YI8OzZqOs8KMyWhouzM
1PQkV6wsM7DKfwys/Ck3Zbo3G2ByZW19YKRRRVxyGYZOnx5wzLb7Zkqt49gFOLjczCk2bea7Tw7E
4vOCY47vfl/GkucIbceLeNSZaOWpj5JvzP5mIkL4jYe8uKQu5lOa5Pp1jEgc2NiTDzIzCId8Gyln
urNlmn1m/Pe4CDVdccHl2XYpMR6LUDdWHRbbgYjgbRdlXUL2ZBZXHqpGRjIbiVacuej1Tx7W9oT8
TOaImZD/BpAZ9APFdMgwbseWsaiTtoAnSzGVxyYKh51Yo/kv8FKehYgbdM/108Xw5kuGqxM0DWPQ
7KQMxZptWcfhXB5EhVSTLW9DyOo7+vD3aiq11Q7OStPJljwmt904uL78zG3J2BKD0RbjDkgETCkT
OyLwN9BJWfEI5PwzeSvA+pLxpwp0nhSTyPeSJ/BiFivbRsoc3xkZV9u2ZCN0pVk9mkvoA8MMC5wE
afNZltWHtkyEzpwzxA1Y6kjb5cMw2pXVGBeSIbGNcYef97Fkg4EV+opHefECr8Q9AqzGzxSPgwvH
+j/7gv8nLNpzW/PP/+bxkvb3P7jf/9r/tpev+nf437/p+vf8z+8CCvz//t7ka/z6/36xbVChlgdQ
Jcvj76Cq/6bsPJbsRpJt+y89R1sAoYBBT45OQaZkqgmMIhNaa3z9Xae63rtNdlnVrUEJGsnEEUCE
h/vea/f/Lznp/Cf/r7/5e8bZ41K//+sfCJjL/vzToqQqf44/wzf7/5OZzj//9793fgP/+sfV1/Vr
Fnf91//+S//OTPPtP6WrjecL7SLo8c9ZLtN71//rH8r8UwUoM60yvmdce3Ym/57Yq/U/GfQK/pLS
Risv4DX8npmmxD+1IbDXKnThRvlK/Z3MtJ+NyNbVge9pVwmf7qNU4lciRRnTxSfJnURofBPM9uYw
e3dr5B80BB34omSuf1bJlPw9SPfv1z2/eGuka+2vqRtJTKtwCsV66AxzKAHO7cDZrT55U27+gh5p
fnIM//tSCD89T/m+8gGT/exnLNaYSMceB8yIdegyl8NTwGnm4K3ruCk95/Y/vv3bf5sY/zOX62dH
9O9Xcw1Sd196ksv+fLWpwcuV9vNy4CiFlt+6jCIFzUYEB/Djpmnaska528JUD39+4T94m8ZoV9Ao
C7zA/ZX+l0z0arH48E36+A7jzoiPwRTLPklXd48NpvoL1/EfXS8wxNP5QtK/+y9bfb4YWHnDeiji
/EyESrHU7aJ2He8M5V5woK3U/5WH/2dL6vnDDbhfYfJxw/Lg/Mp+6UxvUh8x0mFEocL4HmGDX7n+
8c8/yV+vYphjCjIMaQi5PBu/ErOcVtEfbO100P7ZkVr38alJ07/CXpwN6//rgbXcIsLiekBHoAwS
2t9wBf9hswUD7ZSloXPEWQqEvMzJn09rhiwbnKHiL2hQf3QxGVjFluAG+r/uyj52Ob+aaD6IsE6O
Jp6/RB47oky817/92VkllOd7nMUw0f5i069lWpYJBdHBCexNVuuWXl0w/8Wt9wdfkEUfdl63NA+Z
+sVAzh1tfb/r0ZhK9V0qxqzRSpz4n7+TP/rIFF4kLVgVhZG/XETGIeF9uNAPrm/GY72udH6C6jqP
kr+KmGKZ/887wTs/sNwOYPaM5d+/MgONt0w0D/P8SuzLzV9FiP3yw6UW551FaJ90TBLgfyWgTnSS
0IIV2SEmSUNt1kSE7b00qdvfwd3qktPcezUlzRrS8RvpUNVPCBPC+f7PP81f9pnzy/BIDFWGf3ii
fs3jcTjE+SvdnkMvpmx9AZPS+Js48ToSp+fMr0+2jOXbjILL/L1b/7crs+zTkOGDYHD3y4Ks10Xm
7TrkhzDx8+NCQ5XUdqwmLTfX499/kywb7PJIzhCTn7+L/3ikVYw3tAwEqv0YLbUTde131rThYgzV
Cta/GO6zxh/+Ipf0jz7Z8yMN0l1Kjx3u54uGqScYdLc4hBOXQ+Vg+/55ZEQFqKlHrDnTB0MhNlby
/W++WdZfEwiEoT7fJ0XEL9f1RFVmoi7gJEX9g2MssKK4LF+7fGqOUzdUt6WXq+c/v+gvT77UniuF
J7TBqeIKKpafL6omT9kycItDs7j+3dT7U76TUyLHzZ9f55eH/9/XocoyKuDJp9T6+TpxEgZThwcF
r34UftLZqG5rz+q7OMK//+eX+vX7C7Q0GseSr/gsuUPP++xPNw1Ca1RgyJf6bf+W/EUIkCd/wRNb
BPgK9wXbDN8XjvNf843koPCASk8dxz7Wdi+Wtbwc40wkuyk/e+9SZu+IANqCA7utUi/b5aU/gQBj
yl1uJhedCfGCDiWhVBjVbE1WwmZOo+BF9Vo52zHugInBt0YSNfo6Ap6lUU1jTm7sa8W8+zJHqxFt
pT/P9K9kh0VBjgnYXNnbbe2UxSmdMJltu6yVl8PadvpT7q0OLmKvoFWnEsmY1jHTs2U8kmyS2ovv
yywwL1lHQhCjNfXZTXv9HfWQ/SFGUd7lTjrQQO16+5pkOurpskjGLpy8AaS0KyLAbdxFzNHrhley
M321nPq46pAaR4p49ILt+4GHOPw8dO1KzLz2+/GQoNG7a81KaPxYjoqIFDlGF7rvNLIot0+6nXLR
/Jzo3jHecbLAPuYjfuL97DezwaYa8fFzRpjVqfxthmwDZ/kmaUe8xLkk9nQp3SLfBEWG0FpFXnOZ
srSfyQ297rdmGKoadXTE1MNOUfkSJWFHcLkj8rvGmhpeFnbDq0gjC4YkotfwFPYmkpvGP/cUWwzV
NFecMR9OmW5on1LnVLgkJts9hhmk5jLxXagEC9DaTU7yj2TCbNL5hGfPF/T2egJJJKIR6pMiv7CR
Q5enIQYlO0y5X/8IC73e6GQVuKCXVjK4zur8U01/Qt4yqpsADeIn3EIUq/rrIVnLmZV/YgQ2LW1Z
noiTcH+siak6ZkpMuebFk2+em0zMjGOfk37EPWh3/ViCKox6p6139A7QSiN7YFaZaUTctCfHCQW4
L/EtmriX92OWtVhE0IJ/BGNa+yTL+kwzYurH19AmFZDTKqrT2zYV81Wj8sA5SlSCZuvpuXil6HPl
scJ73B2Kij3slEe43RlOxUW5UabjFc5yavcjUGfn1FOWc/QHY5MeaKUj8exXjMJVZkjObKuGvHqH
Xvq8TYtm+M70yGVMTDO53KLm965q48X2ULtDds6aH8QdLyfFtSY6ElDDcJAOjp3GRYlgVtRubVPX
EXPiuj4bOc10s5YuKZiekcsbQpMan3Nk524PKLvvrrNw6YFTJg2yLwcr4VGgaSANxtVdtY/SuigO
MkdXdYEGoO83nrt20R3SvVBBfVDAT4y7pPuMKvUKC8DZGV8NOCPhfOQQ/wJNA6TsRHkZugu33DoE
CLPXKu0d+lLBxJIiY8ucAdUsLXdsB+PGGYLW3cR91wRnuX4UcoZQUhfgdTHQbxdVI/NcRR99a1um
ZbuiybXCfoZkaNvkqGePcB368jFQ1eDvxjrr/b1ax1DgcfHdaRe3qDo2cW5x85SLXbdaxsOzi+tH
f5l0bZ+SJBIYM2S2/HCCXntYhUWvLrp1IXKs9ucKGohMusu5sVrjOa/Ma8jgpb+IADVG28qa9hkT
ep7tRqebfiShLiV6m9wAdkgyM7ByLUjWbTNgVLdDHU4HP1/XZ0Xlf102AsejLr3Yp7lFMDfjLBGp
wySKqt+WpsmP7bI48R6T28IMxDgqOgR1PHxM4+y4W7qC2efQ00V90F2+vtdNyR9T3qCfQOq5w9av
Sm6BupOo6azt469jEFf3o00YF7uIUdoNPm60npkpKxAL6PeXTalMi6K1Zrx7rE3MADMKA2fczxnD
jE2JGy/YGBcP7WatLcyijpHbqfBnQroJ0x5zWrueyLcZKZEX/fTbrdYVzQGjfl9dRNkwejsPNQbd
V1QsAwjDIvT2XqzCW0QV+fcxmxHzLJY/1oiUwXSzZsDQEkf1kl2q1++DMI69jrTmzmdMHwR7OAeG
vGhaB+Oe74Lo2WQpz3HY7YghJJ8GQ/cUHapGYh/15uQ2QaaPC/Uvs9RqwgQNuw819rqwHhU9g8ip
Y8iQFXCGPDtroJB5Wb7ULSCUPC24zzWAmR2MuvKTM/bJN2YuPzgrTKgNQ3EDoQ8IUYKsWK75GdNB
hUGvrbmXFcvPrsoJjiR6169ff2uyYCQOGahYDrV8slnH8I5SgdeEt+kqX1D9HMGFD/Sei/EyRDRw
PVCOsTBU+0EHX6Ej3XS6CPZlUfwoHVw/OKAQ3jn9Dz1068PkZR+ebw+x8E4y8R/yZqhg6IiXBYF0
LLIXxs4nVXv3OqqqrWjOGat+mn7CMkvI1IpJx88hVXkLVAmnuW7idrlazqLmKuHRWtjltlY7JWLu
/lIhgOct2GNgvGqbj0V73aJSfpJ9H+8UNBF9ZncA2gs36H2rbT0mA5NWBKKtxQGCEKi7TEl43Qxl
dHDqlTShtohvmDaP1xM0rQ6WNAsfsWRnb5/QPPPIS5t3gC/1D9MVw7xPkTk8tmJsLgu7+Juu4HS3
PZ/Ejp1xGRrrQH/v1gr0SCy41zYMbb0HsD79vSokdWwSLI8JHj0atTUNr5Q3chzGSRzdoExvVBOt
T6pz30C52GtJDNINY74k2tJfSV6iOmL45JZ+ftMwC3Wop6aCHI6+Vz8aU9AgcYshFI9t0MUq5QMx
wZdpXEDaIMxY9L0ZsJZmY/9ldZAj4jt56H2BOK6bvXsiDDUq4HBpLswoGYwkk/wYxs7sIlrPe0Ez
nSmB2K0zu1KJKmzYShc70L5tRfstpJRNYQh14bL1sxlZ2jq2Yq8zAsS2Jf9xdjKcvDfZSeKtPbLU
NobJGeCRjqehmrpb37gwUfCTfHYofr6ltM2np75YJrlPiCdkmjhUecpMtVnecUDNl8u8vlfaDvtq
cvpPIR2A3VgV+nmMRPIjTxb93o1+j48so7AY4uppdo26m33aIedHhNstFWa6BL5Ul/BopPdai3G4
CCYlPkiIfJvBDNx5+Foeln45UR7le9dxnQ+HUfN1FYTN2Z33EoPYf1b6bHoaepLNRDRtsinCfBAS
O/t5ysqLFO/A1hIuetcwEluxBKMmmaKgYNTsf4wzDmcSJhl/zam3z3q77jubdrt6cOjfD5O3PGaB
witbymgvFaqJBPH3VrgxInGl8RvV+KtcgaAjm4iqNsl0CsR64zt4MzboN+xloyumilFozHsXLyXb
aOUQsVuT6f11Qic3np3A056qVGwMk6LDYkZgZ5PId4knD1OoEQh7iQffoMgRmbfIqDAeMzCgmMNN
rmcQt2vBI+sCTGpQu+3GwQS7bACmtK074X1TKjTbIJ6fwsFkD3VFuPYmqoPlshGIhoNQgH+YwvJV
oiF57ANUJ36KU3HJZnObDqV8BB+a3IvUw9nFUR4hQ9K72Oipbm+SlSEKMyJuqsKfsmvFnraxbT1c
1ojJjshGpp1Z0SHO0K8g2vQ8ckvq6pPDWCtDzbf3x3HZ8p7jw4y1F9FU11Gv9ExqOnvmmpQL+vdi
KC9F1HU3FIHtVhdFh95BG764AkQHxbXTEQ+e69sUC+iTqrtZQnJJzjQgkzNMrJv5NVkrf+Mv41Lv
i5wN/bCuXnRDN3fFTCCB52yCdMTC4lULq0bvr5cT3xI6Fzd2thSBNc/RYg/9SBW4acucUc+0ejG0
LeOEK0PCKeYcAl7iLtUU5Ce8Gvp74VZjclVgdJQXEpRU8wk8Ud/jgEAadC0L36woO4aKisUt4Shx
L3V7v6moP/yMLS+pHPdRxQ5ab5/CFj4ATOFtppJ12vquWIvDmjSKn1dobznP7XD28h7AmKX9DSq9
qoWOZvCtT0EzXDSmQ7oW+G38iHm3Gu4akt4g+TjvGOk1Zi4GR7ILxLYbtHOQsip4GVH/JaDGeQdQ
NeD6gPVxH1HV7SuyTW4mlb4OKJNQ22U3iTM0W5PELps0ZRmcJFKRthNKzQFZc42ID1fqgAoxjnCT
DBRcmyUK5tc1g+CxE50sj/O0ZIeZTTbfLm1bct7E4V80nF/LxHF2OMhZaA0ND7QVAMli91O5ps+R
E6nLOAqxRsp0byh+LvO4tp+sgL4/OuXwYJwYno4CbIL7rYiZHALJGbO2RPptyFPq8yTpbut8qa+T
QWV7Hh7vti1azP6mNo06tCLCnxYYfl915rOe0WE5uj2NDqXdmkaCsXwSRbecqJj84Qrd0J5pTgjg
F+iXU06mOVr0FirAUdrF/Y6YYHnSMos5lXicjrSDUB85zHIlWZ/sjj5QfeATeGLWIBqEKa6Pb4UJ
B1p8cDlqA4EdOnWUq4ADJESZC0pDe5Rtgwmz0lV0NGl83ab+d28FnMPR5ZMql8LbzPl4hlkBNzvZ
xHkul7r/Amtn/OyHvriNcS6gFs6AwazzNzM3xU3t6uKmbar5B3fWE502jFaIo6uNrW18DZfLXBaN
PPoiHu+ZjlzYKQGvsFQRny1SPXHhltECu6t6xXNx3jcxRrq5L5lhuO56F1raSxtPruIqjfzgJCOs
FIpFcVuWhfdM8ZA89vmAQKY1dNM3YEqiep+2YT4dg26OHoGyBXDPljHCVhBm3LFU9m/sjMjDy77e
+aylVFIFBQZ+kU3uRjezKMMLvzXNy1Q3It6m8Iq/ODnOo82ESGvLJDF8QHg9XqP4AlQU2MKafe0y
w48lZiIzZs4Xt1ygcWXQUpLtWBTtbhrEi+LXD3ll2nk75ePXpXO/0GFShyhDmUaWcYp6XY+7pGzd
bDNRR2KezK+TEbtHhXmd2rKyc7MRHLhRuBfi0emb6R1AYXKKivq50wNGOt8J8bSKGoQJIDRYQyU1
x3sdtCzsMkYCgrNlrucvom0RP+o6PNAHLl9xn6nnPgokcUVgfPekYfvf7LyEeCXOro7N2guXEBsy
Sw/RKHBu2rIQmIxZk3d+Ur0DJ0w2tRs5n/Dq+sWlGSPnrsnPZweIXssrWuAzLJ0i4nMIDmI80lcr
i30xLfpLQp4KxwqquzfhR2qXFkv+7pH6/Qnww/I06VE8SLc+ExIc3DKV7sEDAibLsc161XgUjosI
fE1LH290iqOz7iV+e7JbD3G84gqwpcdIf/Dxi9Tp6uzq0sFIE6yxpfjk40DK0vVLC/iI8Nt9EfPt
b4sE9Uwqew/UoF6lh6p0RFRP3mL/NPgRpf5c1eay66x5VnGGLjseGjOyYvtDu+8Gofk+o7ksd+Nq
m092bmF4cYPk0y7IC3hjeNKcTY3nABtZNSRfB4ifILFAX9ySqgdJTQIzERRPrpvuCjg9425yV/E9
6VjUd8FcG6DsE22UTY6L5jENRE4RWgtv2AEjQQZrJiQne1aPyN1bjKX305zmQEQ6cAFbW49esfV9
6344/tkzsXa9ixKzs42BLBrG+GezXKSbch7TjvqO+mvXNKo60lLIzj6vM38vt7b+CJkTT7twLHK8
lvSbPlUMY69Tcp6HbZpaVnWf7JnbQK6ZuwOv4946Y5DijoIPgCa6aTlKUMvN/XUwR6hp8OowE6PX
y6nQSzmckLWlkHji3cBc2xCh1Y4p696ihvWFhg15293U9Xh45YDNgkz3EfxYrPlcR43nhA18PVZg
ENEUooekcm/Je03TaY0ZfQyle1Yc5UwT1RJCAe8WbhMeLZy0rVqi8mIqBrfbr0iTBqpHV19XyF4D
+lB2uIvYqgD/88nWO8VSO+MftHlGDZpb56qBD5nubQuLZtPGVfuY5x3ORjM7dKoslp1vo0vrFjxM
wsGD1t9IR1vmJMchk6pvRCrYNKs6ZUWC5YRgsUnoVuwyTRQPJdZYvCVyaFhA57EYt/M46A9ZR/ql
CRT2ra4O8GS5uUY8bpxq0FspxfJJIXYmpaGTzY1dLWZz3FzRN36i+YCsTKkZ4sZ81V7vf3RyXs+q
1nI+SAe/6DY16NuOS5DFHPyWzqhNydSRFNLEa+p9ZSZ6tpGg+YaPCYX4IRisfFkwOhOPZhyhT6Yp
W2rExTHpLgCNtbBIDgtwpcbtz00wuhtgK6JxT2drvIlIAPa3jh/M4A8CB6pt01Yd/WpiiPxdS1XE
Y09iOUe1zg2ai3JoIsgN1Ip3MepPeWEAX61gb+LyqEOsK9t1buph41ZOZm/x3hC8RTz8koP3rJhJ
BU1y1mN5MYi+HMv4m7WJ/sJ7Dh4Sf8kosTwZAdlMgra9hK/D2/J5jWycts7UFXLobL7Is169iCbm
VN9zjH0Ze6qM/RoaD9/sPJgHP/UgEDUR0optSIjzchOBNW+2eeANT4lo4dGZoC/Vt8VHQPEZwNO0
fKLqxYqWFkn9PruAMND3IJPeTCLw1XVf0yJHtEtoDDAnWl9qh31cdCjlcF8s7ii5ROV6F0W6zkp+
UKU6AO5FkuoOK3c4A0m4jTIT5clV0CHeZ8+0NpiqPQJptNBYbRkjYi/P+FjNdtW2cqJTVekc68FY
59WyncD7VLc+m/G0wRMZcZquM47snijBY+UMdZCNBmsmYJ5iAADfQ20PXgnh2q5uhQRxXIFtehay
xBgOeC1qjlHWjHY7BHMe7hgZdu7W0NersVEIf9xlWTNQcbNY8857V/ibNs3B83Vk7rnbMTt7U2Dd
2jS8KjLK133Y5NH8MtaNCwyvz/yUziNHzV08WzrUnkN40h69+DgU0MJqyHtKjeYYy0lWz71KJ+oP
nOYJt39aehcxDJIYFR/I0yuh3CHfN7VbV1/ZRwZ55WVV9WN0owa1n59wTlsmsrJ2tIQRMMgO9fF2
rqlqj5npfLA3bSajZ3oHbQg2zC8odqslwKgoBf4yzbkHrkDGHJ82wRg175nqaudIeFip9/VcyOCV
5AAGqVnjdtRXsLLQGfOO4ktTpsNzmtIe2ToKwRzl0xAmO8dJ++LKWbAWX45FqKAf2/Np62aNC55n
Pwr9nt6VVo9S1/n5w8bg3o9a3NeqNdUGKjIG4DAP52dvaXt1NY1gHI+hO2PuVuRQjixqsb10tJzt
PhlHCzxtDIy5HbIquqfvm7Acx3PnOAdRhwAVdeRHAffUMJVIHqvA24zINqeXsHREdK30qIZbRU8h
OxobOgv0DYWerYaq+xXwKqJtbiVhaJmhENirKLUf6TS4dJzpbQTiQCFBjt48jEbtRu4TcUmwdGPv
GgNlgu0/o8SeXMM0XPQpyOlKlr6zp5+dlNs8jObiVPNI9hgti7o8TQj5Pii7E8Uegwz2LplA5bwl
ZQTULapdMe/QdZTVPnPmHkZ4k3Gch5ltZf7Di8J8odBZcBHQy3TOfvIYkKAzMgnbMj+PH/yV8mnn
u8u6cJCY2nYby6aO39EXnb0rlewegjCGZgpMGSKjyirYLVXlPKwR1KljVZpxBq4S2e4ITQR7WGPn
PsX1JyBr4BhIkwsz9dkO1gGpGJ2Lq3TTiVXeFqpWD7jcLCA8UQw/gggR09XK5AwkDNbF21qOE/sv
jqEHxWH4q/ZiAg6XeI0+pEClu9FZVDv3uKXMPWYtgD1L3wXB6yLxOd3STp3gFHuNuUQY26xXgbJ1
dBoXzpDXA8zv7JCTPBAcJaZC3P8LMBJ0tnnq65smS/KHObKje+jkInrKyjZ+Cs4tIQ7TPXaXNBx+
0CPjBL62cIiPc0uD5BCyWpafw3iIOMpzp40QsFfcknG5arXtuLtv1i5sP1OHFRyVO0T3ODdKPzsm
YjHTNehtdni0QgT6yMSBCRRxlN27YcPp0+coyzPZpOF3SpfhqqjYXDern0cLvqs2Hg9zpOKHqAnY
mYNSUD8SYk+XvHEUqV4r1em+bKLsS9OlyEBnb20pUgaBNnWGGUQ3x4VhnqFt+1HDJIeeGuNi32ok
YEm1UyZ0yivW1Mz7zKmYqYigVdvzoLvyoPu5+BCgEWLgYYHOuS1RSh9aT4zFrmP2615kS5rnBz3U
BY4iPNk1QR4iLsZTvea8VODQuHevZZlS9Kf9aOebzBEAJeaKDKeDTZKmeigHF5xXi3uD+ccSymFb
BVMLfNIro5ei9M+e8oIhNRZw645XVVlwzIauCQkg83QGJIUePFkDnU7fgnmt3V3blMFbAW7V2Yus
h/CHZ1Fw//mxLHIeujCZPkeuwfHC0xCLqz7r6bGhpjbvehUaLS+/TnehaAdQIj1kj43Exg3GJ7bF
Zb8wM91JIedvqljTKwZ5GTO0LhNXIIlrHvlpbl4F8DQO0CN9a8rCKf7iCh7Oz0HM3Jr5QLZgOFFM
b7AhxGbv0jm0u8Dp1lPS54ZRPui0BZvzGjj7oYCQet3yRqiupSL+l2K4bWjKxBCLMKDL4rgi6003
6eKa/jiPEfkW9JXp+k+i5gTdsScCMsXo/OZNBRNgZh+02en20EdhxOkIWCf5+qWK80ZcBoCVp0sV
cgC9WH1LdRiBr2z3Ef5Yf9/5pAtcnuffiD5T2qMQSOn2zcLC7yOwIof12Yua0ZOaOnczlglko3wq
30XnoWaMkXMim27idNwgm55JpWhSuKk6okImnn6+Djk/489eBr6x0feXCmbjrGilaorsQ8XsFhoA
rVcLaEUtEPwxqDlbFjnxQkhHtbKAlGt0WTDq/rYEEUClKtAVDa2uP9dfdGGKfVK7xv2UsDnWBxSs
K7Uoe++9h2XPB/VN5bYjGqQ0R9/KOIAcw2LO7l/L6TYfCaXbiDFt3Fdmtd5jO7AdSYH/7WRWDTEM
hH/usGOtutr1aVb0kPhq3CJuWDjvK7QOdcp4SRd52XhPFCWZ3gHix+kzpzr8oipvyXZ81ucD6Zqx
OEA9UQPEslAtez/zlvCELU8tuzyZ3QJGvahoFvpuEnenjPvt2TJ9x7Xd0UTaI+qAotKTgWAQcbtx
9pBYi+mTeDEPOGUCwqs9rJPR+depN2F/pxuRXAMTDOvrQfr02laJnmbTOF4yX9FA0m9lNrv97lxM
hhdNrRghNNSQ4wEevDYPOm2DG6Av47TPPdXd+1kKztDWeQ1qK68JR2feWEsm12Z6zFyxTMdY9Fpf
to7yw5ODOjA4Dc3ES6S8wadH9YSofeAAjT3LXaf6JmuSlBcdcZL/POZYGndBNuEoZkAiCQEIByCx
gzO7tFwX7Vf4PEp7jYO+tUc7hF3zVjeZ8My2gPzm7lPwqN0LkoDubY5HC9Ir7hjYp/aMolmHBtdL
mKrvUROljyvf3gzOBsSnutaGZ3bvdnAcCUFcIVGZpaKj6w8pYhkdFsMxGekEXmAEsYbJvqYDtJfL
BH6OAtt+a3wF07dH4W8381zAiCdZofoa4QSsTiWKn2C75PWQHpHqF82llzu0xVfsrfpyjWIl3kI3
7lySQfSgFzp2obRbVS9N92RXjybxNQLjed6pGrfdk40LKhFMudEMOx67BCTsyRacv1wvKaareAUm
vhnBsg2HwZqmu6jnyhsv54xj3t4OazydDHvaWCC0Ud57qFkod1MsMxBAY+6mF9hwJ7zkvp9+l/nE
gBRIlkaqPJvWXE0Uaz+Ae+XtLmlyRo1502p7N+Cc0Q+2myb4H/j/4g1jgex9RCIhGUdwDrvMzlfr
iRGAtRjQg2mnZmpOqFQG3K1z04KXokQ3ELf1dNnOrTfcT944vzL6i/O9r6AJbbpxbGjhi1h9dFnm
OJ95pPIv3TyKL7E205vtE/z9nL0oa8eh/oaYKc03k7Qtdnyti7tRUg/sjGom5gN2reOdrWlPbMKQ
0dkm8dz5w7RpGB35jm13kUYaOks5Mxf/lHJe5w9Wecge1bvqjTKMfkOlmbpe0+qkcEJu0yQbHubi
xVsc/tfh1If0uvWxMi5JMseMItoGUFGWeyl4Oz5wc71YJ/UBIQsX75P0iS1AK9Z6G2Dx9EblnIxA
4IOgg/pUDMSd+E22Ngf0fOlwdCqt8j0kGv+lAdWNRInMnH4LLYMYDeN4sqSmPgdlLDA37ElEEeZh
jmBsdAkIhOAa1bZxd+SU5O6Jojl8odHQURVkjrvuDYLCH0YXDvPSCVcPmSwhqOys6JKDQdb1tSvc
ZrmNl4XC2XFK0XoQJXWznHLcpesV+JgMX73fU044+P4YkuLej64XzyvOzACLo3rNQ0XHfqqrq4gW
+9mfP6r7AIAufCsVlFd8+2mwdeKIfTsLp/5HAquT0HqXmnYzN+Vab/MkqAuko7igtmVCe3BLZjjx
JGveQBVj5eb8B9+tKK7IYqHuLb0kRIo/8Lcv4nVMceyXDDO3uTfUN9jpSc+w6A8JcWqy3N256XQ2
FU1ZA6mi9ZnnBwIH1BSTg7ITfg5a3UI9oJwesmfbLVT5bd7hCuxSpprbtE29TxEUmu8RH9oXtBF6
3YQqyz9chVrmTGilUTfNmq8MIsFCTEgZeDdIcOlD87KSY9JDkNigCOhIU9GOuZ1HKsAdrvTpbaAd
AayZyume4KJcbyrolxGNdQm6STNuzTeSA8/tGJXmc8/s8onbGF3MlE6YrJ1obiKwBCCBNrSy5KNS
bXWOmuGWZGkHoY2FtypvZdCDiG/BVVPS5IgGNw0YjpeQ039FwEQdgRGOgu4mHod+Rh+WcYN5fd4c
EqOW70J7+s7KTL42OmdckzrElG0Ceqw32TpDJ4ui8isdTXuRTcO8PI/wIr5OhkwaSw8UfmfVK0KN
xCB2dZ579wLQWnxT1o1D63Dg4dpBjdXfHVUQngAZJ+HIGRXmuy6WyrltA9nD2HRRQ51UGhpYt+mZ
ciCL7pCjkEIEtY4VZdjiJZ8g49Co71gacFkWjhteDsmQNW+mkyAeBKAq3J11tkybtIILvC2ysMPB
2PQLw+PVEfZmzkK28ajjNUJfBfOHwAQNwTWDE7tCVuyccUdUZMuzqsYmo46v9ScfdhSs1MRS3qEq
psho1z758HiER7zJVoLqL8AsHdB1+c5Fi4nuf7g7jx3ZkTRLv8pg9ixQGcViGhgXdO0e2iNiQ8QN
QS2NNIqnn8+zElNZF9Xd6F4NBpUoZCJvhiRN/Oec7/A7lgnjGSLsyoP6MOnblOs3bMOCydZJjGhA
CtOeT4GDax7jNPWHYPJj864qDP0HTl/ns6BOhHPNSFYnYdszK8E8zj+iyLJnDROzWqRM9b/Yznrc
FBoRhkVnD6APOwHqCbtBl7ZPPYGDKl5IEVlfrZ2nzXG+TaB/kiTVk8/Ga6DeF0WcEem3K8hceeEn
v5BHSeX2Q1+NuyriBLxwc4X5KvbHiXjq1HQretDTU4P5CQRkqlfJs9mDzoLaEYt549ZxZH7iLlD9
OmE+N1/5iDBnqT7hmhNWLlNPhBGVL+ehxJZTwUjGr9IDSCqT2ROUTuXdRCixkHDC+D6YBSoS3xUg
NNB6IFdCRvqFiLhqLIj8Npa5xOGMR03aBHnXWgtCZMF8D/0N1Sbul0Jndo9NIXSutRMW4g2CSjYf
ZTZTAjYrlyhvis9nIUQ5jODfQPHtYOpV2aM0gQ3JULngtLzSZmQML7vZ6j0MvC2yHwxA3XWmbDvz
nGVnH1YpBQGej3GVZkfmHUK3VEisL9LhwqB6aGAgOIdyUwPsFC+Hifl0zciXUVq4yMnVh+/A8mfa
sPxIb1+UXlfmhRMOOayUnaz4TGd6IfZFa4j2pJGnjpPTlCcVCqiRVWMdcjOrvHklIkUeU8vy2lx7
3Nm9Y9FUfM0Y9aryqEUe6T10BPLTKxVq8J2MvsM2yFHJI0xTO7pGLZ/v6ZEHBlNze5ObTBmxSRJF
Zd0L0OlSe6k6eMCCU4RWVpgsHH5ln7HdpN2+tmY4NAs5DtlA4c9YfnIWUW3QjiJ9a0bILEFfz+gI
Iw/IU6GwigAF7Scm9uCUPvS5jHK4AKHvrgfMOsXB1+KkwBE3DEz/HXuM7qdqaIfXhJal/jSVZtVv
8fvlyboc5hCn6ZhUurmZMl28pgALfiRPcbEEOBuOq6gy85soCd0Kkwe2SNjD7Icti5XW5A81r2K6
NHHVDpQ8W0IcSZCmVx7fsd0AhLO/IaEmMCFkp/BmTrJk9Jtz4duFKVCrgO/RAcNtY6lZpoNtZ4SJ
uWV+FGPk2avZIhyzjDFAx/oNyoXorxU1+0cCiiw625YLfjVSYXfFyHbDkKYZcriN0zbahvC9GcsS
u8dE5qVF/0v0BQAAAy6Og5cidqg7bCjE25eo3h6FUOhNcjub9S2tP5JDd+9xpRSMJWbb+gyZ+6Zr
PbVtnflOyQ+YUUaUrMO4hO6w1MtMYCHNcXXVq1TH4xXYrnJf4UZjUUgLzABBQxmOzSDaqdVe5JCP
AyeqqBKHTxwX+8hAF9kSUIY0VBdZzmavZSloqxFkGgO6Pk3AJI4TPeFQ6rV+43YEBg7YCmt9Gc+d
qMjhTeBjK7NHuuyidvA3oY+96k0zRk4w3H+mdmtOhR4fMGeX5iqeGliStkyIBqMvEU3G7QjgyZqY
eJL85qJ+6fUO+EzOcAgqDb93ebJNgS+SX7WeHkZz6GAbYpFlmSHnOTzyNmTGk26ON4Ey14BHae2s
3YdmXTtHQwt12rTbuSGH6rGZ7Roqoo2Fw45OT8vskYQSBzwbivcmBtVQvoZOC2Cv4nbKAKcptOy+
NsMp4SZnMQOqzForrlLOzOnxv0fyQ0tRCe+yOqzkS1thED36ZjoRXvTrsc6XRmUn3lfSghoEJBgz
EDc4jxWMqc3BJsIMqqos7+VQGf21j2gTKol/2Bq+nDl0u3lt2Fkm3xzGihzyEO09qtksM6dKZ+aQ
w9M/GIb7OuA6cTgE1hV1XqYZ1v0Tzz8onmWo5z595hlknOJsk17IoerlGIK0uJ8iTEOMH9XKT7S2
3aVZXUT7KXdxc0x13TKjQMf3vqrEq5Kra+S6toPWoKn7mTAw9hWAdbFxmQcqpHCIyLl/q7rMME+1
DsNvBSTLbeabXRyXPGfYCA04z9K5mw4E4qMsO0AJk6V5UX6uZg9nvBa28IPRSDa1TbPRmSlbWx2R
LMWNYI2N5pBUMb0Tg6xw7JWFT60bW59J6ZmeQUKSEvS0QxEEbSC+iQnRT1MLjl1NNVkeIhwmnOJw
grSYFUk14BZc6NyKPvOuxjeoMm7GC5/Z78GH48ARU/EvDj2xcpdyM46GEb0VpsAaEG5AvkX2uAkH
Tqv1o5+CeO12KRVHotwihJhF++HpScUbmeW4FqkQqQ2iAbNQbX+vdL03mSWJIne7F8Ws5UZMLLK0
nj4L6odiK2Bpc/Rub48qbrxgGDvGZGxgwo5WFhgTOw9UbsYGtodkkpR+FZODEbSuQ/8G+mkEfgCy
/1HD6mmiB7IbR62j4cKNiwmw+jjH6JBxp6jyWQ8wTpyHMAzjtF0gcXqW3GEQE+MdrV06W4Xia/Mf
LScJh22LsDLDEGgi5qJ5WbSLYZDepqus9AWUNjIwnA79fqDj+CchFdMvRDqIb7Y1ZXMkbbyrO5fh
u38rIFjU2Iqf0t7zN6NuzO22MLXs3WgbcS01QTWULGNFIKaQaUV9F0eDherEmMPlnQxSLEkFMaVE
3f5v5PBPySdSaPXT/Z6y/2vI/t8u9Xf52LXf393po/79T/4/mccn4fbv5/GPH5X85/g+f/zvSXxD
d//mWLenjq5YjNe30Pnfk/ikpv+me+RJb9FVknQuebA/k/im+TdBpNojQe4bmC18Imd/JvEN628+
2jwxNPfv4X7vv5LE/+dom0Zc0L3974YH+Gv+q660xIea6O/s+YLxRer/Sb7sFizmQ/wjavyPD/1b
RI+u+3Joey1nElQSaQC467Jh2B6RHmDxrRWbDxS5CMoHdf9kpCl5/6Q0v0pAqxGk3jlh4MG0F3wd
ikG2sCC1NKu5tabAdatb5VrZzAt9FDYstzD/5q443UkjZ6wiARxeu9D31rrlq8vcdfUdTSPDs9XM
43sxOO0bEPLqpTFipK7G674peoEeRqwALL9n1fep1vmPHp26D1Ivhlf8luOFPTbmPt+Hbw1a447Q
LOO3kVVZR31Psh/YNs1D4mjWkn4761GIHggQQ9NVlXQQaKtCN5Y0XOnTwpGSKiFYeeV+LtDiN2kM
p7XApMt9nxnaehZQaHKOwdmqyNz82tGPsdAliaDVlBV+MBoDAyfME78o1OvXPrt0UPV90uxSzUjW
ktqqC3wr+oO52X+NcwHOOxwTThHsHbYP2IOOQWEDKjSdbaPJhgiEbzDFaW1o6Wl6oPKXDoh8tCL4
9+3wYUdzES/VrR65zNzxfMNGIG5jSTmnTJaXWaGcFd5hc+13TXjCIETnV+JaF6dB2SQWNI2fA3Pj
tz6xUcC7dL4DPJatuWOKB+zzLr0LHfoWdWiPQJ/ARDem8Lb+pELu6ij0E5swUPnGjXa9pk/rMaF+
nCIWaEu14RU7viABq9v8g0bY7bEMU+2BCxZirNHJH1ObasYjUhpPGE68Z51oV7Mwc8lAiN9g9Nj3
ItyEZuZsVWYyq9JtEC+uylRQ8II84etxquUEVOsOMkV/SuqRM+dMjUbg0Vv3mMH1go/oJVu+hfTQ
Wpl+7Lky5qtZ5HRG9jWaEWWs+kWk9F9w1QLlw+xqCH/wb3QBHAF9YysEMrpNPGhwXsxc3OuGe0ye
7SryY0GdAm0/zuBJnerhPHyeq6mh1ZGLKxHPcouJwn5JqB24q3ozeU+NGdC3tL2LOdyKEIWS2XbM
e1quCHwzCcJa/uw4o/droICBxjyOxRSYZ/UpmrL4R4nEpj4kRQ8ZAbmQz2oq924Cf7ebOrT9sI/w
PyWGvPGCna9C2vF935bJpY6LZMN00t8QXweH49JGk9KagGdDYLRt8+Ze+XzhhQZdp+KACnnO1+hX
B7zTBi7mD0oOJjzDFt/fl0dfzg64NdZKYoA35r7p0uKFQIRdoOQsCrvJrZO1mGE90Yp8c3UWOc0P
gLbewe9FrzrRpyMnDnGwG6N6TnTkSeT74pJ6JGkqnJfXziztZ19O0TlN5v5DYXw1uDI4MnD4yewV
fX6PgufxrqHh88NSbqGhLyWkjBpVMyL2rH2FzLNufF1/jGq2abekoNueCqs51HlPnKX3uuZBI9sU
iLzXTtj3fE4FeqE4f5XKB45DISe5Ia60dwMuywOPAveomvfLmazx3sTOQ6Yk8603o3DxzeHZMPkM
CuMovMt+x0fklULJenMmbXwONe4bo9WPT33t8stjZgzkOh8d+HjzeDOiNBu8Tx7jYb0/K0k4sMky
61WHbfca2ZmxSdpR0gjdtmLXM5cKRnjvK751SbtC4QaiHsCHpnG+d1MwgoQUh1cfT8XKQEENmCNA
7FezNhwmzvQsjWmvHjpS/lAsu4FVDmjA4zzq+tNkOUyZIL80eOoNTpFYTN1dHjNoWHi6O96luDCO
FE/y1aBqRd9grNIfUNBjt8rB7a210Mn6BVWyxiYq0vqetkDMmfrstQ+YU8SqSSAhqohG89TQ5D25
WLXr+qnbgukqv/htJBfyTeKknNkPHE2pKw5Jb0GLYz3dW0YkySCRYSQNOJqVjr+QsR4HfhmC1mcN
bWkVp1cjj+qqpje6Sj+EYaqWiUWIXZL2j0vS2rijKUgyUdaZGX1rSeXg+o+mejMnWc2dOk/be6BQ
7a4ZbfE4pqPaKlvzjq2eT3c6Huyr3cCWhJJVAFmlSuBIITEPuJbPAdKTDrBysi7MoJAKBiBsR5+F
4L6jVhO/YtIG/GqxVA7ZA4eP9yShjmmCYg5X5Mb1B44mfhwtHQPCt1lgpIX/RLnorf0vpW2Wvzvo
Doblld+zzNSqTT/rOh52HRNAGOxp8RZzIXoGriX3UU+UdZ1ibXiKs2y4i2Hl7pSc5l/YNbVV71X+
qR9L/MJYEW4leBEhD7a84WAgaW5syxpZgBOflzWiigMzJi2QXnI1ODitVdM2j4Nw/V+xabKY8DjF
zwXI7pXRaAzPWcyiYzdVilaOYv5WtnT9hQ4G9xS1rr/q8QWvQOmqt2q0tE2Kn/1N87ppPWA/Jf6Z
zNpBSxHfwIgMCEVCx4dFxKrAfF4OFyZcIceYAYorx94CuU7px5sDcKe4EvAHCUSYUlnMflLjbOlD
etAgub1hf7wVD83Y9vyG7jhHn4hI2eRSu/VozePGbwrvHuhjwiaWIbDWfbzzhtbcWVqbPw71aJ3A
69l75FSXdMnUMAFg4yEXFnfYDghprN2oNMJlZYVEO+npepWqnR6swUVVnEIizywyZXYwysEKScfW
/oPorPTephL8ibW52WAXwFg+NtTyGSht9So0fEyFiBSZuxJVpR9CNK2T0F1rLwllHt0JWTrUUJQ5
D+EwDrvOP4U2d3ps+/AQXFGFFzMU6V7ItPvE84EzwUvWjTKQ5YHokurxe+caj6n6nGrHOsF0t4+z
KzyiYDkX7kIZ1swZKBy3WC3QxMziG1c2aknYS6DOGbcn/pMHP0sV/HU6tJlkeP4DIfb0djcX66wG
CkFuurg0beHuJ+k1RGMEKifZW+fdjjw06rFDgBpg6y8yRkoAAWR7zQonhWPk6Ade3HlTRmnCCW2K
913qGz/0+NHcLSofVo4B6REbXQv/3HHJqzm4CN7KkdhJZVdegLmlWlfRFJ3y3A23bo7qjvpgnUbD
l7suVhIk8o2h6zPdRviHTtfcRrn5PhdC433rMYZjcIdLYLfGywSe6Gi1xvgAXs7aZbW0r6KNTfzE
Zn2P10hs/Yro9EbUunZlTttx5NCAEWK18jcxa8fdSATtofDzLMBOAkCbZ7p5FPAGV5Udkx2rJVky
UTcQKumAz1dhbVPkNDrqoxtoMWgKdW45YmxYwcLdjFt54CBp2QHWBIMutyK8joY+vEA29J506UdP
Qzgkx5LB6zuT32Y9OKXYYWMml5vVznfoQb4dbXmFErCea8JbFfOWVU2dtlhy0HQfILGKjeJB3XtJ
x0QTT41/HlKdjhL8f2dP8DqsI1OxxEtBI1bU98/pDMRgKeNieKJKB8wkxeyfIjOjD/wl1KlkcxYy
Jjbne6KmxXrAynumBs3/yeaiafjXkt7xKS+Y6Amn8xamBWmVLj92+0UVF86+CzHTLeA5MBZwymEK
sNmrF1O51Yte4cNMYxMjPVc6cs6zl9afreaEp7yZ6E1pwamCMA/NaWsyk7iby4YWIQ85D/s0al7V
SWpUCqMroQFq5bZMEE+gKE7EHXFzAlCler4vU++MpDgckOMdZi5YwjaxGRohiTlC2SH6BJhki1Y7
aPXqUJfCO9Tt7TuiUM5dGhPXHWzqEdjKuL2zb9dAusOcrzTv7ceYMtbtWCANLjIrrrS1BPR6Dzoh
OWf2TPdJCAsUrSx6maaIV9UaSveJcxWxP3I5pzI2YZvleCKPQ4/KViqTiTMxFbUZnRzGLqoKJm9A
jsPahMgP7daS+hf0Cg+oo2ooOwStFUzDXBxrVOCNZpTxPsGQTPVxONPF0Fvzk+En0U669XAnJpxS
fmJW920xAOPwPYZ7VEQVKytsu42hGia8qpfNHqiLu9UghR6q5MbycE3YvpCMq6d81ghNck1bViKN
jr5GEtNUmvnj9onc0HDUvCa1wD3WweOos9D8qpEmHxq7hJkbxRSPs2xO81qNdXF0s3HYEO7qr9B2
R7bqNiKtZ7p3bS/rR9IsCW7SDh7zYIlxldmpfce6GH2ZVWq9mLORws2ZzMngFjLGQeNR0BoXWCLo
8ACpU+Ir6haIgP5atkI7GRIBcRFnpjrg67ZOfSr9jQ1GYUlinNovOftRQCsrV1BLN27yfGe9GkYD
md8WRQvDEvO0jOgBpZMpe0OHrV5Q/dngUlu3FoZNEK5yBL5DDnWCdJHuEVwp3G/s2uPGq/VsyVCx
PM+RMR8IXev8lkes+Kk5MJImwvGEG5FACvdWsZlhs/3UOH26xXhzGvqIBleTfCfUS79FW55E+dQq
f9j1fug/h3QAcytN6XJtPJxHLA83lwAWwJARtOhRKslG4HByjLtJ6u4nkjLxscwgOC446Z5hARBt
Gpy6uMslOm9ETG/AojwtBE8SB+6x6F4okvd+QaRM20M3RSaBKTxlDLUj5wMicH6IGJvceTEPOZ0r
6BcYX71Vxldxi+aypMs57I90h2WYNToOFtpIIVnczdHJpNF3x9VRHEXvcpBmL19lKWVYEKGcN5AE
6YdBxxJCg3AeQGNFq6HwWxOFKxI7S3r5XUUn7yZDg/ryDIC0tckxY+GV6rVHAiusmSr0rO1o6oqh
TOBCMMNnv6Jl05lt94RjTz/XTAYDOczuxaR6psOv59uXyeoRcluQJnOlG8+zV7abEX0aWEwvH51U
04/4e0dc51XaLLVk9E+D2ZZ708WGbCtuzkO2gHMD98nkOU13oiLSIdrR/3bxM76T08f4PFMqht9T
WU+hL+VOj4rsEZgK2QDhk20RhgpmtKkXi8T9D1gcuekiNz5PA+wNiE74oQFYvw82RkXsexpuDlkX
B4cdfuXdOu44D+RHNK4U8kE84E6afXHg1zLD2vHdj5FLgOLqPTGsJlqUHUy+lI096n3gJ771woyJ
Eo8k0rYcnJ9QIeZHr2xswDU9DbiqbE4l699tU+8DuiQRjvXWrXfKnyesA6Rqp9lSywgD1BkrN1sh
UA1yLGn75grAEGu7Nfu3mLnsIoG+8sq0getq2d2efSDXK7Sc8rWX4SP9vop8lDGdiqTi1seeR1c7
5u2tdDQSdVrpMkNxOioLqKTX5l+umz1LPYN3a1EFFHROr90DbtFOVSXrq7IM+Z1qpf0VZ7cvulGS
zFWlh4HOXkXdtFYudfILDLsBUU71BJW+9PejQeXYXLFkcCq4fd92oerDTaFiL/DzLWkq7SRwCtiL
qPThKMxYQCezct7RZkL8ByQDh5jbUqHaYlOhdAbRqFXnrnHyTZr2/UkWKj8rJtqUMQw6Gc1Qr+Zg
JtMlF3jIkLo9vanvJBIovqXCk1tOJsae+zgHLpLSxWNnZdFbnFUMeJpOrXipyodcuf6XS7oDVRND
65HwDAJiW8fJL6Zy1og/ngpspCiuXy5q9wWF0NxwxsOsQF30mirza3RzCoq2LvFvdepgVSX+WJwW
YxSMjKAMtpPJ3BuTzZEpq0jmc0CumgcLQPyGLAnRfsmhTyxlx4/VGIkfBg16t7kobDOeAm45rIWm
zXa46gY33coUNAJUrhEMssvCnHJBB3wQmWzNHWy88QaPuK1zMlwkhNnuuLn6B7+NS0wtelkHjPjb
s9VpzrFDfNA5elnDGnpGv+LQlCNeYzNxFl6dQJ6jTNcp9uAZjJ86yfIrPBSiLUmUaR1I6lB+Oy7a
7QKAVnOi4sW7s3qZGKsx7or5iwKI6U6lrkP3ptniiWzwGOAgToa2Wliuw7OUJiJ66F2DGY45i2Qj
YY2UzAYr+8XO62FX4gS7GZxhZDhO112jEK3SQBE6CCMr9kCwYorYY9IwNaUu57ohK+UntqYoak6E
Ckr2D2xpmBivicKjgSOpvqW8BBVqZRMKY+HL0nm2bJaIuxAJf1MYqTgycXDpyrLQuQt8sPeZQvXt
nUF+Ud0wHLC83QKtsqXUz+1EGTiOGp5H0WtLrpH286A52pdH9nXjoOSdnMIoKLmMmu4JBwVOULuo
aDAIhzd6nAiMYyq4OcwpAq0NW90LTUV7/ZbT4fzulcSefG9c2qWtHpqoSr4LkzB7NruZuTCd2YCt
A8K6zTRk9gSc7wcmaVhElYsASI6jIrcZkp8hVT4/xrXssBokMVa2UtN+GhY4Gi0bv9yL0c0Cv+DN
LzJU727iQEsajlugmRASqvRKO2f4E3bAACpsmhJZmLqf+d0bY947l2EfLmeNQ2hJUtlkDIvJY/Lm
HTip8BH1rHrrwT18M6J0Xx1bRdsuL9uvudfsk45R932OZsDqTh1uXH14FcaMTValVnMspbDfK/qJ
H5AEgIq5fWHt81bLrwCP+g1YrAwNHe9akloGt+5aRpJCyQYlu8yb6oJbv/20Heyj+BzN7kKkI1+B
4CYsTg+ZDT2KmhW3Mb0X8rhAzKg1Pw2aKdZKz0AwTMk2k9ElxISxoDJwVYbx1kCZ6OLw1eyS5Cut
PDugrVs9hnifNgSH6LOvlM6QqyaZuU4kDjS9zr3rDYpts3IVaIeeh9sZ50HlvVatOf+owRifJ/jv
e2cEgc38tOw2kV/x+Ao2tb2pD6DOmffNH30LtpslFp+n76KsLnH95ifmpOIz4cVUi6ofwhUZRqLz
hhGSA3b9TeqMc7MxcJ9Oy4LvY03SL62WUTH0a2572Gc1HSLQwp3HHI7E1HkHjVQGqytJuqBRdvQG
GbF4a91ofjQZwzz4PG0MJ8rolMQ+1htGQ5uh07RNzc2HVi2DOwE3Jy4zzQTpqKdOhcJFx+2feldP
ySJpzl7eujwnKsgYF5J/3E8EcZ/EzOpHgy+puroqN4mtJmqspXORzdjdTwTql6aOpdFVDR3ObWki
FqfuOg+t4R5EApSNeNa2Q2RbAX4g7j6h6vdFVlbnganoNdW7nvNwr5W7LMVxyCE1fiHJb10KktZt
QKl4Gzi4vOQinyr7Ay9Gs4WLPK0zu6vf/NjyViKWLQGPP1J6pUGe1O7TZsUPDFz/rEic2SGpyyHJ
z3oe4lyMepzwpu2cUYLbbSRpMWBDsI84ZVtCpJP+kgsdMdiL0HRDbEFBi3RyyMeiuM+rjhhDnEXc
hS3yNAalnPBzNO9XPnEbXRqOJ5sNFOx00+Nf+saW650oznXTFS6tiAAza9zHEOeKKm+6n15zQ3lP
ZQvJZV9WKMo7EmsOdYs5TSN4wjznZXLd4ViQ1tsZ8aCOmrRzbWlji7JfZTlg3m8UJJvAMKuh3DFW
Us8zHQcnnIrySemRRpie0RqHuNpC51K4c+I1p3tHkXK0jA8StP0Lk0oYfskUHlNwFVfqRsWpVXbM
JJosxVoHKcCcfsb4tnAtj/gkJY2uF3SeRtUbN6bOJ12W5Fui9hyZ2XY02g/Isz6mvQEWxja6UKOA
qhueQGIaZ3qWtffStnCeNN3MoNFp7MFHX7OqLaty37O+z+21HQsxkGgw+RM4DQ17g48dPo0m6uyp
stvQWNqstJ9dOCl90eEYpwSF0hABmhAAC+uXBa2IsmtM3D456GI5OvBioFqH/j1lvbj0p6q11Ja1
LNxUeeZHB/5sPXxMtlGE7wLandpKifUax4o2c8PlyfKlWiZEpVi2c6dt105xW63tQRQfyTBb7TnW
bv2HsT+beGrjDp1jLh1XslUa9NoA6aAjt9UIFnGDk/VaeC2XNNufLX+H3zapqMfUIOoPtRzGXZd4
hUWFGOuLa7hJHHjk/B4Kj2Pqmg9dNThEXIqKWo9y4k01m2nQ6+hIy6jUjI2u85LMGsgsxymmeJvi
8x0DOOwtGC5l5VvmhcUD9fEUSuex9pwkpnYxMnIUS47c1bV0vXQ+EBWqH9o6T79mQi4borDtXZNG
NVJmVGzSxILDhyEMDt80uONBaCZNvGWVzj9FqlXQIzDwMCmmAuWNwJ0/L+qk4lymO5KLUk5A6llE
ZeGu23F29QWmuoJlaH52Z1iPiyatXULg5B+27kCiC8Uq6Q+5OaqnxCrFMtZbZ6fDZxGBjGjesHIO
V5MuOH/HXbfxqq4/4bMwj6xz/RXPTRukJkBAAnp+eiCj01xJQs073tuStrso3oJSyikzF9E+9huG
Mvjd7ac6L+2fXi+Kt47Cr4jaXEEMy2IktewzX9JpYzYmKIaG5Ec+UomRc0797lglc/AEPnaxyZCP
iWGmazJXFGXOAjI43dSPBbEHMkG9rS3gf/SP7dQnD6COpiVj3+rBjEfjwGtFkN2LadNzmmJphZ16
ygEvQK7KnKO0zGk3ihmBblTmMsvmnGY8wjWqrsWPIBFx9qOSvlZGfOhvSYRUkc5e8zKBGIHe3WR7
pVtUJI8T852OrqxlkpXDS5cUXrdIVJPuMC3doBGl84Fr0MVLl0sjGGEb3CWWbJw1b4p27bIQe3PY
9DHctyhSgaUDQFKVnTL3GOyXqGv7bCXB5l3gUsQnz7wxivQhshAQneYMPIIbBCkFbV26OUwt4mGR
tegscWsE88YLgZ/+OPX4pt0S465XQCpZ4GbT12ro5yVWhHh1M2C/kejGOE19kHpPwynz1sg/3t7g
w9FZWPQ5Sr8wJueCn5Ty7VxrjK+2NKoVsKv5Ce+v0tZ/uEf+LJa4+7tNgqaJv3pifvvHf/v/rNDi
hmr+9w00p4/Pj+p/PP5vAN/ff7Rs7L7+1/8k2/p/XTTYXhxQ0xCnLcOy3Ruw+E8XDf9GEMt1XFfX
QY1b/Df/cNGYOGWQDHWL8Z9p43L500WDwcbQHejHhmU5jsM79F9x0Rg3MvPvXhfPgnX/zzYaylQ8
Li+NOrjKXof+OausZ3SbIbqFurmUrJlxXXsV0EJUHm8q7l9+Rn8+JX+tffgDI/6vPu9v+Ga8d7KD
Yq4OagpmUMfGoz5U5zJ6NmJ6YxpzeRFd+xHm9cqJnJV0x61b7RF7e/uh6basNUtgPpQ0f+uAVvq8
XPt0+1XOZYCmPGDVcX0K77O3PltyTjrcUKLT+Os//tpN718ZhG4/tBsG+y/sadfvVZFGsTpkyW7U
v1PxK0/eOevZU75MS3rMgqb+LI0f/Cbq03C2cbSahzs9nRb+ePanu4Htx83P2lvyi3+6DS6qGTvw
0TCPtPLum+KROUnmc2ApAhPKQLgYkDUk0tO+em9+MkZ3t0HdjjnLtjyV7xI9ZGEHUGaCdgPZb01p
+Equ+/W4mlcEy48MchbRGo7kii7qZbrK1uVFW/xC3F3IdZgt4mN6NCfM0esqvArfpjQ8MPMncziP
7KHNLjTeHIpB8+dy3OPada3nDAvToK+H/OqPzMExHXq3KmsSnRSlqwvxUi8KFMHmfP8umcPuSTyJ
m8ligZ3AWmJ/dphtVfwFiBXGQHjuJvB644JBRWPdZ9MF9gWlsq6zzdsnPqHC6dGSLZLOEvJSivea
RBHG1u6lKfdIwpbYGvWWDijD3o7qrukvXsQCuNHVzlJfDu2Aprbo1bYA5XmjeZLemx7oLGNavKyY
/WzJKNa/4lX/DFpCZA/xfIKnDRKFUcg691e4feggqRb1Gu9u98LF0ZFc9KeV3V4oeeUvY1/FCLpE
fRgoJW+Dc+ttWqgP+1P/7FnVuUDhVHbgjKAog1vD8I5YszQeRhdOMYQoKG+fqI/eLzvO38qN5Acr
HYqMt8Nj8jqaXdD4xnVw2EGisww3k3xCFVoSLAGTSGkYYJuMX7t2Snp4BZA7QkwSH3SaEmZtN7lY
8XOK16PLyRVIJweYVZxvLfeACmq9zPyfv+YwRTua2CXTS48R2crODqKR/yJV0ARmoNZyZ60R+Z79
rbkXgR+IQF/7qxvMy95kv8rkP4H0G7dl4F8tD78B60dGpXHn+f1Be8zvwn2zN7bxxTqLk7Uvz+O5
3Jcn4644/McvtHFj/v+rz/Ybtp67AGUZGZ+tPPYvzbm9Gx+rd9gDG7FOz+25eJsey3V78s7Vf/cz
/uZe/D/UnUeP5EB6bf+QKNAEg8Et09vKrMyyG6JMN733/PXv5LyRIAl4RksBs5nBdFdnVjD4mXvP
BSINnwHH7MF40vf+Xr7Ou2oTPiUneVRP9p7O7Si35ps6W/f/x2fE9/d/+JT/RdbYQ/U1RsPuDtZT
VS0wwyOhgAtlvLnnaD/uyMm6jyzc2WC/TntjV23lal4nWx6BPSHGe/63db20ds0+P7o/YP6O9aV9
KtfRIb9EgBVScGjb0D/hkhrBuENsgdi3ZHMthrWJbctcBQkT4UVEEialHmSNbAUKnYUIcw/zhKyo
+zbAiF6jccncAfhcNS2ZOsQrYrc8tne9vjiei/UVNAdqj24CIb+w38ujuUHNXo3Htr/qNf3+umw3
NshiRB1ndyA29Yg0mU1bWnnT34lJKR/7FSHh9HdEmMesgBnrX0RyzKWyTXbVmQh5D4nHV/Vcnd3D
vdlgaaLLxtPL4Dg5tVu6GqjN3XuNT/QCmdNfP4RV5AjyI3f8gCcGVwz3Vmwg1JJJK+Ra6EyCqwQf
UrvtgrUyN1W276o/LrdvUf51gfL/pOVHyx4t/xswF3W2Kt6OP+ZpOGgfibawgZDAd9uwxYX70QEy
/6N/wxzeIVKCYJ0u65/ge/4YHA892Uhp/T1e9Cu6Oi6tw5h89h3jlmVtQW2CebcE51qzik63Oqh0
H+zbigPRsDX05p/ojAd3G2yrV6u6uuLxHkEaSku5bQ7TAZbA8MbS51m/prvwbr13q8TDQ8EjmZ6K
bbeoeYja5S+j+6Vc4+h/ci98+8bA9bh220VAPCpnxVyW3L24R3bWMl0nm3xLB76aPbGY1+Z1YNy1
UCvEP6vkjNZbX5RHiCBr90n/G14OwTL26kW05BflDfz4eIHy6r1a4cAnLZTD5xnL2PIICz3x0ts5
K2KoPbXnI5Y7hGs4ATn8S97cUO3epifjHHw2yaZ1rwH8xOm14TkI7jn9TpGyuZeLKf/W/7iH6rn8
qD84BBX/SVYi3tTzsm62WG8FA7uFvaozj070r86sYxW9pAcJpEf1O2wV7Z10h0X4ZFSTV7yANeKP
8hfIR46mZzzr000x8b7qF8UEIH+21dp61nfatf6Kz/a1ejeu05M6aitu6JV1NFfVAjHmsvXi5ezd
5QKm1LP2jrzt+PgytQWb9/1nu3P5f2MHWuRLooXXyQmdiPcBDGrd3Yk53YQrtFTrj3HxM67UmvTl
X8Ye0Uf7FV3Ss3/r3tGDsdq3EYhckj3O18ffhnN+P+95Zy2xyjWe+EqsTRstY/IBqiWj6mZYGd8Q
D/MlBmTpCXkgV8UrJ8HWh8dzIWbKC09Oz5y7kXcw5jBBNee5nrvO1ywxGA784kco3vUHf/Cg5LCg
UlwYoO2Qu8h1cytPEovctGEOly21TXHkSWR6jjt7VYb030do/efgGmmvxSds2WPPsBNEabYc/g5E
Y7i7iYNvQiLfNNZaJ1HBWo/uGmOG3SyST/y1W1RL65hqSe6MN+PN2opVuyMfUG3SZodM8Mxo+Vyd
sSK9aof5Mlz7H9P2cM414aKuljyRbGpDTjI7SEyhPzDusitBjhirMQDnxBZCL053kb6ACh9BrnSP
Kjl0LKK6ZTNebWtbN4e5vZiEAuhIihsPTI+TLs0ZwuF5RL20GY3VMO7Lt/yWHIJDi3FyX5SvpvFR
Ot9u8im1N+c9mJMPtstbNpJ+BJETRnpzD6a/cC7zeBW/pNd0bO9Nnn6z6Vi10PkRjSAi5t+xjU9j
7FGght4o1YrtBUMPaAXhr/be32ESvvVpmS2KqnqMx48OEsTSxNtoPnhz/OITr/qT/VEfzrN50S/T
UzaPXke9h8n3p/0KPtrn/hq8V3BFhnbDcG5ljhWKJDgp1ITmqquqLVHyfvQZpBs7Z5FFmV8i9iW6
80XUuzABI0I8cuHVzzjvFu1N/Wl/8dtSNTNITPpjd26fxIe8UeR007vQ5A6cP+suE0I6bCXuCPA2
01cUPfX9Juh3rklMxVo8F79gz3pkyax1bupV77+T5ncydtp79tq+i6vOiettryLngOIWS6H7jR3d
YsXP9/MIOMgWZQin/XXu1j6q6BK3M98h1Sc+UKcfjyWlMC6ok9v8Wu4Csyoo7HLAQYsPche+lClI
fsQ+7ZtYOifwkPPkRVzbXLL2oiKFzH3OjHXuH6z2UhnrEuMcShN9VR+ontliyiOYlafqRtQ1k79X
0PvoblJ0y90inxbltGQV0ZaUevB6YHoyIlwGsC77AwFMYEUHsRqZqGacMIbnH7zd+Gj+USzdq/8T
/D4E2dDHSKG5TNmHZAcVdut0WmjTrhdr0D3gfKgyh2CjW4xBQYih+fNQwNFkoO8ynmf3arcHbGHc
c/xO47/wu5KLeWS2ztkrt2H9ZVmH1D9m4ht5sU8DaO+YZdDbGfVLVGO+AzToDtsEnQiAfTyQI6ka
S9s4WLgE028D/7M0eT3LDFjwIkxeM4bpciRp4s5r06GAadfa0/TK3XjFpNHw1GsHqzvb3Tm5ilX0
nHzZT+W7VXymIO+84i26FU/Wiz8HntG+sgIsds1yfDY+L9xJq3ZRvkTLolqVFZ0W3OoQiyYYk2TF
IsYOFng/sV3BdlEDsbMW7J6BJIM3/GKHwDA8ve8X+m7irbfBE3kB8ZNO2+k7KK7mzcZWDfkEKAS4
vXt3I6UBAY16M076vbqgnSnnBRt9ug6y4mkux+vwY01cEx6HropWfbpDa1AvujUHMvkpVo/d4kK8
OXe1bi4p4RwbnMYYNnDGJbf2U7Gz1ddskdzy4Ih7XR6AtKEEYxvJerbZxttsWX0LDL8v4JPUobvl
1/SPBo/vxAlnE/vgvqOE+47+xkdAJAha2A2/hMfkzT+DJdAsplALI9iycJ1/qzeXmgwxR/kobEwT
cj7aKzJKPKbk9Vp/5tesHsuWxb+g94aV5Cf9IfLjAeX85OmdtZUqvmrvTNtfkJjzBkhA6aI9hL92
jpuTRv6Sv69pl5rm1RyXZFKU60HrsSXm5F8sdX3YlDh5hfZhVF9dmq6GLjulKENpp13jHXbcaiz+
/qP8/m+Nxf7//GXnL3y/f4v/Cc4ym+7s/zIYK4hhSaOv/zwX44/8011muP+Kb9WEafHv06//PRcj
AdYRFslblmmYTMAkTdK/5bwy/BKu7TqGdP7pO/vnWEwY/2orHdYIEzUXZ7Bw/jtjMTaS/yXSjJ+u
SwLTJD4c/hWk1NFN/YdZj99qCIV0JzuFIgRp4AgCJhbQdkDRVXrSDKeG0JPIWsqyYpv5OpouZw11
fMgeoFGmVr7EYN30PzI0lHrC/w2Xv5PT8M0iPXO+Etcv9C1yFyG/WB4PhldUFrmyMabaeY+Hvewu
YHKSHFuxqJcN5D4ekDYlh7qK9QETEGqHAEVMbaAkSyzyrFAwyQZNphbd08a2FkB2huzeNOBOLhLL
SHbUXJE+oxeROrlFM1viIE+aK3Q98QrYJtb2k2vHBXqL2MqAKY5dsyVYwGasnWgZJV8H88EyvHxo
suhkBDVwWsl6kq2qC/Oqwq0x0p+MXRzcCE9kxeANQFt+ZYkzwIwNCIuQxhiJsBrtuerDgTyu3iBA
mkSrNj81sJjoWXq7sGAfoGCB5ACTSB5YXesY8OIia99ZI5vOmTCbKNyZtV0028AozeaXGWUZ7DDy
E+qhdUP6GcwlW+kk0oYno7CouFQROtELZOlimek21DtT4b6VYmg2nd1AUSf9O1/MsSnug9461RoH
Hvp7kaY75unsWVRgl7AM8Bzk5iL2Bw1iqA0P4U+Exo06KRf5uMwJ3mm9IGtgrBErYKIskZGyFYcC
ycP6EfBwDtoOkV/GzNg6IuKIcW2PIZEkqxL322OsBgea6zligeADJahBNRQ5xLslmhS7ueLJKP29
wKzMzrcyta0zxvRMQ0HNxcmjeU8fsg/TGRNRrTDia90tQ9g4bTrlRNTkYK6L+mKrMkDtZGficVja
HmvuEooH+XeoHLOZEqtRzdCeU5UZyVtlIR1dqMqHpqyENBVZ2jJ0dXgCnVK/gL8SQSxCPE42nU9S
Tl4/ECWJO4OVDzaVzHaW+KjagftdtcfZ6AfxYXASrLcBSSar2rzOMHv1I1prplRGZOcocRPTekGG
pFPkAuGWS9d3KGbtPvezHWqtIbwASbAIbEuSWgN03mc2doM8MMZPYaFmZRtMatqt7TJezlOuCN1w
ZeAHwLcFEuJBn0dn6/oRG2Nk8GCNR9uMqLr1HEY8wv1yWPRI/pFtWHOtGe+16vCGkuDi0s8afPJp
OaZgo/mVm6mIT7pTI1wiMyxQU7YkxhpioUS6rkGEKVFMhEthi7Em+jeHq07yT9I1woJLOXIVeGHR
2O6b2+su/jHsL9H0xwnHwv5uHTGwdoQfnOiGF9cJxC1Pr3q7JbC4KO3XUrFWBfw8uSqhmU6k75xC
/BeaApIMLHZdZg+J7T7qHpzdfac5MmPLy67fvsk5UuNmnIba+iytiW7GchGGLRxou/Luw66iFTFa
0MRt5vbpS48+CnhobjXRKkUDD0drbv1nX7epBYTpiwzrhI5U0bcQHR1c4Mb0iJMd0UpamuNeggIk
z2KIicED0YnptZ2EhuAl1DLUj/gNFw1QgIo5sBD3TMsVT08exRTVkW6jdHeayHqXqpi4GO2orjbd
hPPqnewErQA6rwv6GL+c3iURGtGmGvHQ3atimihR0QkOHrlO4j0rQIdXozHuRBK69cFPSMNpxgY2
qwWM5kj+EXKzuKL3yYMosDeygDydeKR7ahWFQtQ/A1Aq3qsgmM9WEeWegZ/sYKeif2rcArXZY3n+
JBBt0v8zWiA/ISLXsDMorMMSZx17du0jmLX2I2loAYCnWC6Th9qxtsMg1a8ONZN2mD/rkWdPChKS
ir0cDOYKJZJ8ZZT+E8BMtAoIFYNXNTkB5VrK4gFkfLWKxjm5DsaQ/SFlZn73jQjVLWDRqVyjsx1R
9841C3OfQ2yhcjFLVCnhiFZomlhC0jfU9gkHcfGdaIn+nozo6Jh0VYiEiaCdbib6mZNk3+hhc5zK
3ZQjGUBnKwCm+00HvncBnV21WIOakBF06WvyRPxiVzzJNupuheGa6a4YGp2/yraeJ6sK176J4LOD
gcRcIi+BOk9FRseiA4e86HN6T5KOr2TSkO8HraHYuP8D44ZzmxAk6FnDIqy1hrRmDTCcZI3avk3V
kLwGDwrDis+gL3wX5PUiCER5qkpj+sjyqdoNII2fAl1xLwRIqLLACJ/HNtX2BAUER1QJ3D8QZA7o
52v/JkSvHSZSkeCKaHwhgV0DJsdrku4G3zCbDfZBmr0ktwFdT5b2gWiH6Vgn3AtsXQRIaatOwxBO
+zph8x825JkQbSPeFQI9NOhTVR9wzc58gqZ56TGxerKetJMCYbIwB9s8SNHeGuS6HDIzAZgwKYOV
S4NsFBYZI6iu1jnLLIEHMiR+pVZuo1gDs9sEybV2mviWYEnZwslnumFpjOO6mgkQklv1jmoo/TAn
dt26EpwdyBt7fyqDD31G1OB183A2x3Q6+ENfYood0p1IeYEMThDtlYMWLyLAhrWbiS9Gd9KuwHVL
TB7KROdZkhgDzEVW7NidWXpN3bEDclAQeYkY4y8RK4FZDFiup2e15tLQdJzQVHdvKG9jDINoMQD4
qcMQz9W2yycGo+2cvERaT8Zi5jN4dGL3LAeMhBA3jC8fHZU3wE++kTajk2jVJ+67CeuajiUwzg56
+R2EyXYh2pk0z8JyzwRwqa8A22OSgtIt/da54hwUGxDy3aHMTFYSju5ea91Nnv2IPhsIFGOs3tSs
p94qsnMaVSGBGemligT2OUpNOj8I4nhc6UUMTPRd7rjYBsP8wGVMEBLSug3yAX2NPwVOE3r9Q2yQ
6cAOv1IHtwij7ej0zr0xAsIHUKUdR5E5Vy32szcTMcLe5VhyXTIGL+bkInJIqCUBo2tZCPEWzC0+
fR26H0lErAB007gXxXyeRkEnjaWSjRvY4ZN0KUlb7FexUQL8rcSH3fY/IVzcTSAtf+2kMUpggxkF
FEpIcXrw0+KMv6saXXzEa3UbZ3HKfTuZq6bEtobmZJ+2kX4sWzYJrpVdJnBVmGDotHCdnx0LQn6l
sZGalV9uGmcojljyHvLz8DHLraogunAmLJaFkeWmG8c3pHUp4qQ+i84P/gjHjT+toiueiZSpSNpp
i20vw+kY+2NJW87bYuSyUzjWMoxQv/ls1K+VwEus28Lly9cvOVAcPvHY3JT5wCJy0yzBlq+lmsMt
5GjgZRkTp2weHACqbvZpzdbwQAcgTIJvKeJLQIYXeQataK8lNeGR5Hj7UMwdLiu+IlaWEKvtKq1t
4Ixhr5gS1e4B9c68y1E50uLLF+re+NI2IG6SvkvDrTUCP/CAEkwgaEnENdu+OMHyITg45sRCckds
gAClt0AVjj4YU3ICg8LJoQuFfzVNtpsZaMwj73Syb23chDAOe0376tAVHPy06c61BRgKrlLZrXm/
MpqFdfkTTizOhdIzcEx19cKxVot6VJKKFF1APhnuMkOCSjvUsAYeHfPcyJigj5GBejsGxamwqd1s
yqFNEYMlNEN6gChxY/TtJttCi65lE6Lv8eiHqAoJpfCCEJNXHXZoqsNIHZoyid56AKlU2K6/xsmU
n0aeuXo0mYvlotlpBA2vEd01uCssxjL6jCkJyZ1PB0Jj4WmmtD+DvvIRgCfdYRLcMWPfmx+osvud
3uS8O2SeLRGv539BN5+Bp01oL6f6lOVpuwwdchtN0WVrVTXjwZirp1YYxnNpI80SaeLsMndW7zJs
XvIQVA8SNaReYcoAela6v6y0/FhQeu0CK0efpLv5BsZ5jo/Jx6o2q3DjskK+GaJ675IMU7pJZd81
NS7QrOPCGfOY57HOl004WuRrZvVzEMTp1iZQEjUARj3s1825woXLlzT407KG97wYEEcCyiNixgzc
ft+U7KZaEljfu6H9rNwwPdhJJKE2ZZKHPP9oUWRTFc76xiVhKfUU3OFhSfaAvmytuVzHsldHiOjG
IYzQafUG+2ZoUwzGEw6xGZu3xFXlPY8Q5QUoL9+5fj9zjCSbIMqQjktqG80gf6QCKitbhc9YNl8c
sGmrUx2u5CSK56koHTIM+a5ri6HpKP3kYriQO7o+z06iC8WSYgD+5ljeBF5bJKhi2tst2S16/eh/
MyH+phaLwNnAejbNDBj1ifFT1jeExGi8xp2RwTX1MIg2LjAvqOz4kKcp+cOxNW+nmaF6M6Ee9iwz
Aw6OqPs8DDlARFw7/loBK90b0KpYPM04mVKsW6QqOTVBdS3+TGcsT6ockl3eyGFlpW51o8snH4cy
43Gsh4zWiOXSGE5XKy6Da1Ao7QY7SWxmJJ2HVgflDlLw4SfjLsUsXL80Wuh+ud1QXqOCPpEOlRYZ
B1uxUBMJ3ujdE5y6DgMuvQ1vpeMnLGvS7gZ97acRLuYOs4QDEgdV0XlFBCbMBjrGlwUn+wm+FtNO
NxifwVJDyVJWvCPBIn+h2e0/JjXpFx/81iERpbViwp49NaGM91jARy995CFyO2SbJh+7swP4geHr
+CboC97cIgo/lYmRjW2zs+LRZHXLK2YVyCbdw9kT16Lo7gVuEaNOiAbr4/Hg6mP1lch+3vOa6baG
XoqPqGOJ9kDVPgV9Mb6WPCxvZY8ah7Azqrow7EgNqLXXipinVWQ36Qn1JeFs9NFfMqQgUBNSZbRu
p94R/aaYZHCQ88hsVqfRzlWY7C3HwVeU2ddsjAUroJaUvMwkp8tH+dFYhXynQxlPY28Q3GGBNN20
3MP7kggKRM71fXbZmcy2yd0ZQDeJRkTtbhseRnKHjy22uF2XlEw7HlHLJH50yzKw/KWbG+feaPxV
6MwvpZVXqzYPTG4pxglR3T5xYQ9/5lqSpWEEJRr0wFI7XKePaGQIEULYxs4Z24tIO2PjmKJ/jcAw
rozy8VKR7ggwkSDBSHXVxseDcS9ceSWOy1iEuRnsSNAZPagUamEp4lujEkABxlDj5OLN8YqBvl7T
9e5SOw5QtDi2We4Pk5stQqOWyD6DqiaIJk0Jc7HOTgE2syaJZiUN/avS/WAbqAjsM78Jz4x7uY3r
qN7iF2HLW6HLQoif73ifdwck7tN1xox+9VVSHwAh0HsaVk2hEdp7Pny+zxqix22rrCg8zTvGBGvl
6t0+MhIHraPe3bHWpiwSIu2O9Tl71nXcafCGgYYGlfgckmle5CXwpSj3QSQIs3EYKctoW6kgeGpS
stTwxf1iAwsPOBUnANNEpZm0u38IgLMeXqkEvyYDwn2a1USqRxRty4L4gBVDS2hGPIuHhymHarMT
76aay690rtiFKSaNS+Y2DbGcsrrUdckWlzYITKSTPLZvkQi2ToATgpgJ+a2TFsE2Q7NXUOQk5Q0e
MRkNiEurqe73eLj0RQuvb6ljZljQuuZ7PAndWxbXD07pIC9NWBmb1MANqTu2/8ormXBpSyZfseUj
8ZqxcRXoD6nli/iAtBROjO4jDosQvFbKwuekdwggqIBpGO08PYL86Q9ikNB9YMKgk5i1/WDEJ/a4
/SoHmY/qaR4eaOicJMaALG0gEDopbD7fb0NWErzo4IEUCNYNjJtVajCxQ2fgZpdojAy2eQ/UQdzg
nZWW/VWHpXFUA8FX1VjSQxezhYjV5bmN4ip/J9x0Oulll2zNWtew5lTtxcYHcpqmnCd1zNFv51OO
ZwM7WoOX6nMS4eQSV+WwVWrV9DTChn8jnw8bAsErd0GAk+mBKalPKXo+1OARQSmTNW14gSCZQuH3
K4Hg+V6bZRaZUGxSibUZn5tY/fqOOR+zcR52ZshYxisBUm+cLFDriKhLvOERWaG09ydZs+eFftCv
tTwbVjLQVM08Z6jwbPi5WsWWpl2ZmTIHwxB8teMpuoWguD2mzvZGb8UMCCGX0SLOdMKepAXUiASk
6wDt+KCZunoOoeIc3UQC9XbQOg9YM73S7XG6agTQrNuct6EbD9hS6dvXY9lDCZfFQ/UW439sYdE0
MbYTE7QAOQKVxZvPtNilyNxI6E8hhDKd7zaJaocXA5E0QnDLwjHmqw6qbRf6V5ye00prwxkhi/sY
cyZkrPBOwiPyW2jcf4/ZLrMJBjro1pF9h0vidzFld0VXLyxMgMvefvizYTzdGMOP1bZRIyIgHl84
9rGebsyAtnY2MzLk4zCgOQrrlZl10byenL75lpl81M9jZ3xpTRveQf+S1smbZngJiTRgFFWoDSAv
NOkGckDdLgmMFIjvH1Ruhj/+aBNRCVUlRpwyfQ1Bap67gXrTnAQVpabGm+r0dJWB5f9T4HH61SND
8M9wjE90suTWM2G+Clm6R0hFmkHjjjVBydB+DQo6deCf1pNeOT0b9THYSakxHu8EA2NDJyCHDEtr
A3cW22kja6Iqm6tKC2ctOJ30qTa5ZBJetPTNz0wSYVNGFB1kQudvTT8ib8cZtcgq0t7aaj5in6M/
Ab3BmJHkAKL6tpS2f1TUHbUYFhBTox9Vd2dQywmGKKc2LrNVCgSBBlixZJjXYZzoyJ3mZMnU2dyT
RIYhifPoURcglprIEQV1wWhBvYqRC33k5UrNUl5FVOzL6PGiSLWrifvMo3i99xLtCdrbINA+msKi
ciIT6SOLq98A0A7DCmVQgcSQuoWZPU1GyVpY8I1TRlSeYJjJrt5qb9hIWWe7hUoXg5+gioL1vNaK
lpZXJvRVMiv/tqmRvs1xtDVtLk2JS2MZAnTa9VmI7LWIItr+3KrZ+tvG11RxXdCY2xuu7dsomEdY
RBksGaad5raiDtQbqKfE21yjHlNEgimNk6y/13kwvlah1S5rnUQ3BuYh4WpMOmptji71EJbHwLb9
k1SWXFWGeGaG/lKx612XmvZiT5gTfFWx2AcOx/MUgWAd1QV+/AEf1HhmbKM4afSiY9efEqdJf1rB
hdg55QgRm4kC3hHaIFwhuzKgIzUnUmzEOPSrlhCLZxUn6tMwwP8OpkvlhrN6NyZj82n1Jtpo3zRp
tcm3wqWf36yEiIp5SpqdXlfDWtDsbf250B7YDnPNysS9yMBAxuRkvkeIivOU2+6Dhd83zzqOU9bz
8fBcCB7KYVaGF4qgffVjxB+0QunbkDwuWZGAiMmMgemanRkWmg6AHF6k8RBXptls9Ql+KZDsYROX
AJe87sFRjkLxqQwGrMWEBGJoybCujFz7bhgJXOEh1QAHOMAdLJ59oZfNJRDZvGmCKT4p3x7ugeFq
m4cxCKWsFTFFm6S1hnP4j/ucoOLKjS+DCrsVVp96C8nXvrOIKjYlA7t9aznRtnUlTonGtneZwTDY
L5LjIJtgMyom0qLAoGromX+s02Hedz3FZM7H+jMrBz0eDkmwsw6J9DiYGNAGLghXLX4ei5B7Le7k
GjKc/4Lym0ltXCH1mULULsZcD3cHcSgiKSiohya1WnqJnicBNxjKqtLgPvaFfepTe9J50Q1Ihshi
mlBOG5joml6ieotLSW0HYs5kWXNiCcbQhTypc5rYZrAqsYSiCWw+nNaCPIKn2sI4nGK65q2yEiNT
JL0fGXM3nXPRLcXlgA0hJ7/TjeEQlydQ/MzioK8JM7n58JIuduMbBwYSPlFO+Ku2pBlEZ+a6JG1W
XXRvS0CBNRgdLjENuL2lKrABHdN1z8qje9S3t85Ps6cCVAo2X4P6qDF8au10BP4W2Ew3ASYUvPWn
YtNHHenqbVqcHmafLXojOnj2VCfVZ/nFbZX4MkONiScjj/E5JtIbcqwiMzQf+i3Ztc6RrUtGBdhZ
TGbd8Fubuq88qYAymlZYvzKYioOFa8nwqZUos2zQWPuy5FVIbBPolaSAK4A9ueYiK93lrJtEKJg2
ug2Gv8QgDzFAox7JRkAltFWVeQUwMfxUGaE9U+9qTM/qd9ekGfF0uyJasWu+SdMddrR3E8NIiiTH
TQnXY+9b2sXJtKn258RBcQWBmVhYa57GlUksDaIzfhDDm7qGa0zK6jAjxc4fJF1efn5ZXlkqZ89x
FVD/u4mw7jT2UgDaKuTbFONfixZV0OfFouG1aaAtGu1oYZpQR3+ytmOiopkDOxhlxw68CwfO5Xte
dTk72akWFUnsaUmDBeCpWdldZP5gNHdZ0ram318E5CPixH3zGYicCfgncwaYBIVBNvNowwtauJHd
6g8HPLxyMyVUOBhM67lpq7RYN8DvX4qaNzyTygKO0zjlFzZx+boYZbDXWIMFu6jKoxa5DfSpJXEt
6hNHGVE+7Nb573lH2hDvHpKs+EW/dW2AvHTW1J7pWHflymS+YCgUeRqOdhQ7VXrTpib8cWz3CsLQ
+Z5YDq3MEHhNnatLzUHyjDxS6bJh1/EcZRJuga/709Eo5pJduNFYd800ySeZCYDclWktuqOd+sWf
IhfDVe9tnvqejm3Yab5jX+skEO9ROFj6rovLmHT7JkUzRAoFEsdUkZA2u0V/FsCu5r3OgMm9J0LV
THVC7oYvS4ARXQzEOjUr4ZLFSxoQawXuX9pX8Kd8iR0TtJBXt0jKcxO2GhMprGA3yNy2JOZJ6P1L
6Da1tktbEYQ/rSY6mjSN02MD06BFgZEMn0rEWyn4XmfL7J/6KYigulCabY2+yT8mXl5r4G+IybLW
RqlX5DhT8qGLYPhHUc/kVMO3KDV7zRcGKFfTa/RhcElkav6KgQv9cSXaNVkb9H3VVmmVfbZpFXZj
O3TflLxEP1n1Y8vcpEsxJO0SJAByKTupgcMwLS7mQd9CPyE8OSL9oDZFttB7a/rr8iK4ZSZYGjLP
W/mibEdcE4rqHx3IzH0eBvWmE5wGhTZyJPZ6Nrkkq4XHzgQ7AQvP/ynsEtAI5H5urs4aNlPFqpbV
u43Tv0mroyRDlqlXxeTXU4yaT04/WL99U2XbvmI5lQzNm+g7LlOr2ttFBbS1yZrq3o7EGmN1Jwkz
TPVl0zzKq8E0P4pi/ApIsz9E0iBeOrZblI6qv0x+yJwnCqh2uaHJQwopNs24ZSRcD3Kv+73aVDmP
7NBT9WacogVo++JKCrC5DTVZnEAScoQ1smzgMrT5UhrIFkwqg1PEU7nLHOMtHUPzs5Km8R1Lzk+i
FeF9BCd6dmv0a6XLLqXKCQIigw0m3Bwndyfp5x27mRtlt4kYnkxHqBOw3BMyQ054ldlidf2kDvhG
1ZbT79w6wsdeJMLUqyrg6BU5SZFelFvFstNKzNVBj4aBeEQIn7Gjn1HNWNigiv5NlU1yD4gROel4
YZfIHooTCM4XbiTz3laQtjpSEtCTtfSsJtlD7AytR4Zi/AhENdsBwQbj6VnaBd6qbq8PjnPTUrKd
p35+9iv9FyTyEHhtxNDBYNq6z/W5o0WzXdaLkbGyi8lfzowoFjy7OaoQBnEVWzdPN3SSQI2cNBJH
bRtdhrsERz0dt1XJ9czltRi5dF+TwZ/XrVP8L/bObLltLNu2/3LekYFmAxt4JcFWEtVbzQtCli30
fY+vvwPOunVMyleMrIj7cCJOVJYzXZUWCHBjN2vNOeb75OtMGUyO/sLuLP2OeKx8Sapa/gARTEKf
6bAlsLWZX7o4OZQ5YgDLCgpARAavl2+w2fd7EpzLKgiuKq3UVxSWvhM2D88LeYy2TOxqIGa7o7k7
4g3AZl1veb30La1qE/wQm/iEgUhg3WTfjTZILugct76wsF4ZbfstSJLwo8kHDbKZQaiV0w36VVOU
+feBFPH7nikAOZ+jPXRZ032gUxg+SieX21SJiMClJS6MFoSs6g2Xis5rRpbQna9rN5FsCa13vBWr
AuRW3Uh2secgd0TbaOslikM+Q7jJlKq4phUF1cBEf2IoRrzw+km/i6IRd04yvIP6feuI+VEJoXKy
7ZTEDxaBjFjO6vKGuiW4ATjb4YNXa5e+jY17JUiZuXCGARUxWezGeq7CLhRJizVk/dxWeoaDupM1
3eCBXsAw9AgfBJyk2MiDi9iPnu0gCCBhx1HzLcZpi+cpNh8YGsgRSxFDfbWsLRmu+LS6ko/UTfKy
RT9G0c/UoS1PCOBTNJ0qXJNq0aXQjhalA1BS51R+5QjHuCnTaGM3deWOhtq/MeoVd2KHdh/lXbxq
HBQnASlU5HmC4zdzth9a24i3gZ7B1jLIRKUBpGFrpmV+7ytxcE+rqH8wqdHvwtpDcN907BDKGMeL
CR8Lcxrc8qecVgIpCc6zWnvWXnqOuKhyWMBK7Ac/qX5Qjw1Iw9CWLEIZzZW8N4MfuUixRnhhOmWX
dieIRYirXa7xzl5OPIzrQfGn+hIVjrX2w3yM1zUIHABnYbRU6LO6jDLaVfVU3jNavBcIiaT5Bk1g
XFet1VDOEzqNewUQICefpN0CF5A7bWarxoqwtopFSBC40+bSssI2/JbCmNqrkz/n/FTmJiZga1U7
On6xpqmuMo1Ywk1Fu2V0w1LNtD35YIEgt6rofXhJscBiScM0IuBYV5VhP5UoN9Z0SJCBW3K6JH0O
pbMGGqpbN5NlhC+RSjUbt6AyhP2mIUSt+UjtFsufp6FuWvRjUka3RBHrDT7B0nyQOao8VwRTq/Et
cahRvwmSC+1bTYLxvlRAOXBSp7nbhSsnVUE0UrYiKmGf+4OpPPRGaNpXbYzq6EKkBoReQ0nwK1Rx
kDbfm1EXyjVassS/pZXbQ0oohWjeR+F0MTKwEJbo86SUHq4KzYbOiLKburyaLTrSxWTw5hSqFn8E
Sq94K5q+9GGTeNqa7GD3rVlO4AkKyhrEb5GvTlbrIdOHaanaKK9Disv31GMmtNBICy+IKxsPIIXs
bWDXVbAbPZIg3EZDPTM4hb/SShjMXovqvQtVx21V4d03iH8zUJ94Ogh11eLLiFb5B7Wk6lUCkX4z
FTORFM90K3azaBx+UqEYf0xFr+0b7NZvnWY0ct+neQF2buSwtc5IhBb7IS8Zc2NtAj0MA2VZ5BgT
JMooWjYe2Fikaoq6Sc1+/LACjkuDEB7T9UiuG9iQzjFX8JWxcgy2qa0bmzNR6rfF1mQtGVZpXpks
hS3thrtG9fQPG9jorgIMtY0Hog9IAqtGjxIFQsx8MZFeK29NwpUaYvt0sAdLmhLmeG2GRe67TUqK
AJljQx/qz20JBRCYkxYP4Q9EnwHVNN2KqrZ7UGIrT64hzKo+ojhjlG15U0CAVLDJJSJByZXYZSsP
TQiiY287Tuys/aIP2WLbdtPeCb1QjQh5oWqi2Ucn4lPyD1oPVdxKBmG+Gf0heZKVXttuU7RD7UpI
UQdK2j0x6pIQLvw6RtUQfE+iLhFAL1lOTDyImTmF13CoIo0ubFkazat8FKn/xOSYxE91zeFLVUWd
bMkrA5ZBhpBH+G3nAP7kWC8bZBpJ7rNmKobhN6vOzqvuOiI2M35AQ2Q0OAUKr1Nu/mtWIv9/kGP/
j4v7sBAyfyHKfkt+hN3P48iP+Y/8LcqWsApMSZ6HStvGoPr6b1iB1P+CNWChsCZOkwb6b6Js+Rc6
VUMQHW1YFOssyR/6lypbUf+CbWACjiVegT9oObrzT3TZx0ZdKaR0IGpbjq060rYdcWLAD8dhDK26
UV12Go51l7Mfg+OBdUBLsBDIqgovNOfytwf0B1TBbDn+b3Mw17Q1AwU45W6b078uZhjA70JwZwgy
1J50xUuYXxqJndgC9Wb19VXkHy8jTFPVJDtt6xeo4bfLaF6RGkAhVRc+9kKXxsrwtjVzE3b+kWSK
lzx+ipNtgTQy2ZfTqnSWYbFUY3p25EHsykeMporcW8mhUIj1W8LNbHBUYTRhgyVo1yxhynLgrUnQ
pGyM8JTNorZCI2Bfagec6DJf9d3FLNutFhb+nQDb6DJ6i38YbyAVzGmpEC6ugw5dR1jF38f3skej
7VKNFViHLd0NpwvpXGZIv+FeDj37LrizK9lRNHG95ddP69M44DthsoSDAT1DmPpsH//tYfUVq7nW
MQ5KnV6USjpL0MM0iqLuLiaEcWlO/rAcJ+v268v+6TsSUnNQJkoCcYyTyyZZYY65z2VhQQ5rTgmc
/526OGN+N46N2n+POKnr3BiEj9l8cHx3Xa0TlSTo0gVy11VuKV2RbYL6qndyzGZQ5RYFvE2rekuz
b3Vy0MzrNAe0w1zP8B9RsC+HRSV2GppXeLE3lfMU49vJ1GsJElKy7b0OycgmmG839C+j8WillMm6
F789DPH3Ljvz/vzxdmwAXoJHp89v0fHtVGMgCWCIVNe3wYZdo/YAghGtA/+yH1VsfXiro9m5nSxx
ybkDCV9mfxOZ/JaRjEjR3pA2m6rroLxIpjcz/FCCXVcKN5GgMmvOlJdJVa+KfheXq6B1ZXRwhGsa
YOKquZl0a7WI01jF2t3Xo2F2gJxODLYlVeZCBiEZScf3hVHDQ6JtTS6BnJxVymlNQR88sj0Td9uO
t6UUZ8a9Nnv1T6/p0DVzTCZp0G0nz9IwSbXJdJM4LoF1PnxLwtg7BKZArVywhpZorMK43eYO02Fb
GMHGnqT79W3Pg/zkIwgpLMsyTcvhvk+gCTD7C1ll1uDCMqUeo18aUOlSMiUJQVE3//xatqRajwmI
1905uV1B1qWK4mly7RCZ09AuVFtKBFc5Mqle7dZfX23+aad35tB2Z6ECtaap8+v/26wyFgZYMVho
rt4Yl2CE0V6jDFukuglBIKm+xVIuo7imN2mfeeX/MLGwfkoiiyyTRdY8WdeGgQDlsjG5RZIo6IM1
0WbsLP/MGvOHq7CwOxbvoaZq2KWO7w8dHLkx3KMbEN24aLOScr4wxjPjQ5t/zMljJFfBcVjLcHGp
v1a63x5jDNwuM1r61ngFVjZNJnRDwcpoNVzdlOSBL19nSowacqDfrDT9mUn6D2uDiTFLCCZOwXZl
/v9/u/zk9NQ1URS5nFHnNvJb2SCNUccOSXk9jnvfDF1G8Jmr/mEyMDV2B6TUq1z1dGdCjQx5WuJP
KPeGGLK9RgXbQbgOiIU2OEVar1h8PVr/eEVmVanqNPxVdZ4qfrvPWCtjvyfqyI1yOiOCPhsnOg/P
7pRqy0Kh1Ua8sH/my/3Dy/8LWWXO7jj+M3+o3y5aeCk2nG4Y3VS7NitwF74F+6dz8o/RNs4M1z9e
CwXv/N7zMs7grN+v5Yk+IDWDa9HSWBNtq6zyAXKQFQEYGRXtzCv4p6txJdUx2eMy25w8Tq8JEz9h
gLhx+9iNek8POqcrAisXaaE48xj/9CZaBHewcvAXE+nxrRmqP9Dt48ykhwhddXxMcFRQsHw9Qj7f
kq4aUjMwQwqwds7JTN36U++rDlfBQStWZvLadfH30aTJqBvhmZXp09wJ3swUwhG2KSzB6nR8R2Hp
GG1fox11iH1eYO3pt207ZyrH6rexJtWm0qZdDaS3toL917epzfuhowmHa1vUDXUJNZuJ+2T2DEbM
kjQZ5g1G+D5V2WMd4dIckE26RGuilwdJjCS9RYy57kiHc6upfkQCcO7l+PRG8jkc1ZQ6iT42O9OT
b9UbkBXXfUVW89T80Hk7VoUqNqMXb2IdSV2o0K35D26d7SgbAYvTkClOvuKotKd06Mh7N2LqarM2
py+dWwsTCCVGAa021G/DNu8XjlnalJbFBzBfqkRjfO6TzFc6+RLQjpuc/hzQ5cI5WVyIstE0KVGw
ozAhajxtZkecslejEqWmbV7PFQaqFIa9JvP8gSqrsiKYYW86wUERXXBm0/lpEeDAySGRJqmhCubj
k0UA5Bo9RC2aY/hISIyDYJ6NlyVsyLKvLMwpwT4tgo+vvw3x6bV2qAw7OiE7HA447Z4MRN23BqKs
7dFVtRyz7EfHAcH3n/PiJ+8M7AJzgYvCw4UerGpr7UzfUusg4oNavybdt7bd6cprAJRpzksqFrfh
DITqtz7AWNJhZLaZoxPMn8jgIWYI6DbJvRfgLFkV+i73v0XjSxdQjLzt46uhvv761rRf89/x98tO
d9744dlm82yejLRJsbQI9w3LTbUV6l7h9CnNH6N9k9LfreqXMkPua8G7fMiTC8/m1PoA2YSubxpw
hDEPVf9NQ5nsl7cC7ULYPFvtppHPdrHNONbmG2y7o7Muyw26C1z9nUuUMnbAQln6q9K68ftV1ezy
eg1N1It2iUF+xW3W3iqkkCRXnX5hFG95dgVz6mWItwZlLcttLeLQYCS4xvPwkujrtnnqgvskOSCF
MdtLaASWCbXADJ6H8LmbEOjTlrufxM4AdhMuIVGhzu+91Xg3C7qnhdojIW5QEd001YUON798zB3q
8Yyrh/49wmMS3mXeKvQ3cbL0ACE/kriUqTfBdGA7jpeIrlA9rZzCRSnKMds0LhCE21D4M7hB1Jn7
R+ndl+3Slpdkz7B9UezdvBVFYFDKCySENsngL1j7BhwZqKIaUHIupMFLgoSs9lrV12kMU2JR4GBT
9vigIvzN2k3gxeuw2U3d9zT4PmSrUS6QcxBwJcgvTCFdwOPQgGXbxptqXZW7GOkk7s9u5Q0XQBc1
E8bcbpil02dW+M8TJmNK8s5TWlJVjrzHi4bN6pRmoL3dIDfovWlwPCo/WpEw/9RFCekKzOtn1sQ/
vaIW+1/TpqQjbO3kRIHeOa+qYd7j8w/LtKPfYSf4Xc68Lr+qQqevCzszFXIAK5OmnkwFs6aixKY4
un13jfwKP6Wl3xJmhjVhegeMaKuvRfUwtneD+GGIn3Bv6YpsbexturoLahezRUbzGcte57b2CgNf
Q2iks+ln5Xew1GrXsp8j/NJZu+q65+B27pTdKRcpiW/0NFbBLYcWoS8A4k9Agvy9JCd1EVjr4KK5
akwXIyvxfxMZhhsEEofyXodMlSwtQC6hSxJDfktJIXfw/W78Q5dcFu2WNBdYszswTRlpCe9d82CH
9xkwj/GDUD91RdcOIA4OXF56Su6LsaQtTSauaj4V0zvOLNO7qOGAdK49HkJ8PDUunueqOhTBVtdQ
VrtDd09FwJaLhq7XsGknt+uvDEhXhAJhkyzXwt7X9Qud2+bWm57y5DEVw0LwlnXaq41/ukn7fUN8
SQeN0VLe0J2L4tqoKYehRqzKmy7d5+1W0uwcf3z9jX/aa3FmpJBNjYMpcv778VBu8iaRJX4tt7dg
spth925W4LMUU1xMHv3jf341TWONAY9hc+Y4GV2EBImuRjfkEpC3jARVvL4EfSPRY7kZTuGvr/b5
REfJl1qU7YDB4I11TvbGVVzP1flxxKZn02hPEcP7BuphtKR4dBh5ViwH3FLxkrbrPaoB88zyMz+9
k7eJbTJ7WVMDuowE4vjpRrLIgzbmfgeyoZZxEqJI0536zFv7p6vQG6G+zGaZLfPJVSq1nuzYLpGl
5PaPEBnZArv7uUP4HwYKP9zQLfT48zd3so7qidMZAr2iS5DwOpkqOVudsFdohHtIe9LPfHefN0Lz
tSgW4UE1KWycbMuiMnfStoOoWOUW0i1l76iU0TjtABYDMZ4hyJZ2UJyZ2E9vElQ9IbI6ZX+q/ig1
Tif2wptKE88dAbf9S5H3+FLtK336XgLMP3ODpwcPLsVldPbdBtvuT0zeqBsyHxk4ZW3NIbFnwtOC
csQqnce5h6x7+y6sXGmE4/rrl+J07Zq7Aja3Rm/AYH/561Dy20mYVCNDR7xaY7phpoXlHS3AZFg0
yzChy95VJ0WeueSn99DWWC0dk9MO22yO/icD1AhUiBOdpLBuFnRoleoKR5Mr+xFRvRKvJnQChEvo
m7Yt4RNP2pn34/O3CnmHC1PXYXfLQe/4LQwTBVl77OSug7VGRiPa/pxtUzVSa2gm5+7rB3w6crlZ
3kUWaYpV7KVPNweUlyyPwK7CVYfrusciqSJGtUlAx0wigzXUgtcm+/j6mp++VJ1DLMUrg+9Tp211
coeYUpuJjSwEQ3uoEPlAPpQoXd0Sn8OyKtqPOM3DMwP4V2no98nN1g22PhQdOAQANjJPXhYcbIqW
t17q5vbNFK7p3ZJDcWlXj7KE8VYpC7Vgx4hCqUJ85IByQw+UXvIb2qJT/xrHa4JHAoIb1dege6SN
T/N5HaJbMIkLza/4dcyjVe9w5CXnFO4g/65T3LTaIz8D2wg/wJwjdOo1KZv8USUl7ci7nPLHrx/u
p+HDfUqbQgQbvrl0fXKfxCzQ+LbjzB2L6t7rK2VZFgJv2wBAz7Sg+H99uU8TAzUcRs7cRnEcKhPz
d/3bCzr0xWgNZHsjQuAYiEaMDYSD7LPQV0mSfEwERS5rNbzpMnHzH1xZ4/Jsbo25XHZ85UlDxNfk
ZegSn/mTVAMSLXoThl8XKBuA72viCQgOQ8vrnLnw5yfMLVMQpGLO5kDoJ/MDKepxbRBMQpdS3Yzq
nMISSg5bY+Msi/TcSvapGWHzbHmumphrL9RcT96WxAS6bjbTgIG3plFVu0SFWtu0HnZmb42EDg/r
zOmyA40y37WSOnex3515e36Vxo/fHhpm9EOpNvNZaMYcP2yjkOaQVgMJbcglUlBNqoKW8FHr2I3q
kL9FuFJRRm5VzX/oFLqndFjDnQBKmCU7BvyUg2tUYxSqqzFGegUki/AjH2sL0jRekOw+oDNlN2vV
unHKHQd7zqEYcMl7QViCxIVQofKN5gusTl4mfuUl1KBRVBQ4IFJNybc+XDdYwdjxkCHKxS49fjT4
LpAiZ8b8n74Sc/72mUdoUtJLOH4aXaTZfooNjjL0IdQGdIZm2lwkHETwBWnLPlMX0BJMt/LN27yp
sf4Q4XLmK/k0cc/NcmQEFFLhp0E3O/4MqmeGOJI4CmhdoiwmsFaDDQSz+yYH6WN0BWLqK+uvX7nP
I5+V2LRN/VdfmHn0+JqJjeyqqcrWnZrJbVuAo/iBwB8IyiJCXXx9MZoY/LijQWdQ6qJYjESCy7JK
HV+uz1o8kErfuOqt8Z7fMbeo32CgWKQ1+be4IbxxxW+V9wyzCO3Mys0JXKboQ7p5vNTjRS0W6uN0
4e+GzNVSN4XjY/7g13Z4ap1rJDpRubE1kIwNEzauQONttlszhJSlblJi3cHTx2uYVKtMv8vHlwH0
ZzAusJvk9ESVZaouORjxK3JTvErYdyMS58slWaRR4CLMKk2qDytTXxLXZmeubLezIxAQv7FVCMSj
lBGssciX5saLlhgm5l23hydjkd0Y19NNg+2S5JcH+QTvFwVCAJNY2WrZFrKxIzbC/5HZmA431J6n
g8ORrlvS/6Copd/Pyc3WFvtq4hwKc11V6ypaNqSVqLuiXjfaJlMx5R9AXDbIKx2sPRv+RwANYBQm
fTM2O5h4M1+zX0evdXRt+HvQt+ECym1wqR+G5/6DxM1XfUOy+E+Aa11srnzzGsJMP17mRoMueR1D
9RzfAVwU8XuY3qYYS4Eb3yBT87U96jQg5kRTOT+Cq+nMDP1pUZoHzswNdFS2rXThjgeOkhDJmHoT
A6ceGQZOgRtbUtQxCNbWBiPYT8D4lqHUfRfKlLU7M3D/OG7pbjB452r5aZE2NPMBy6rWuGQyrvIq
WuD3d/ux2yjYW/m2THo5HTZAZL4IBLo0/afnAm7fQgpAzUcKm2L98e1r3HBkVT5DTan3KblFqFLb
e6zTVEWy4czFPs1D7Msp9JisTeo8HZ3MCXYYyEbW+PUi8oy39ehdUaFfF5gAF8aYvPkNgyEay+7M
7KDPJ7iTyYHrIhayWRdtWgHHN5nGYVkhzm/cNEJ9qnUkAosMVSuERbFh1k4vQtOYNRDaEv3AcN0k
FtjqLtSW9EgnN2WbtsqT4IKggNrNWv0nWlt7z75NB1tvdsSnhgr1xbDxls1Mlf16jHx+amwhGJzz
Dl+oiKyOPz2+JmKkHXIlOqW8qMwWUxdqz549I5Fas4k5f+qjM8f7+Zs4fmJcUwfPNUspTMc+WbXw
cNo1xLmSbVoJD9ccNpbV7rtSv6CRozCtpufkVp/WCwMNBbVsR9ekzin15C47D1G16JBEUfho9ony
PYGOZfcEtPdj+fBPn+jcC0JGNg9DzVFPxmGY511NyF3uKqxFm1KlGgeThHkGqLts3cx3nD3b4uzM
kvj5oTL2VI0VWLctSp3m8RfphLORMcsxiupdibGuXiG3UTcJQe6Y8gG6ReQffn2nn7cfBgNmrnnS
Cqf1aM+vxm977sysNSg1MflSQwf9uaHK2HfUNK2p9XaZjv64sZIeFlxKhEqrl6CH+mDZafE/nmZh
wM4qLc6qjtBPz3E4oEAglEbqquSVDg1mVAKBwSKG6dIriUooGcKDBT/ZnG6/fgSfB9bxlU+eOl68
VsK64crSlYPtrTqSmzFomnLlR2ce9+fF5PhaJ69NQf1ZMp2RL14qr6SeAvpoDWSQxLU1h6m5FHpU
rjWTNuDX9yg+va5cl2mVqYAqGYrP4285DTEDF21AERD06rIda9yJSuaf2cv+6UmyreeIwUKBKvLk
FfUncu2VQM9czMNzeoiFOaKHGOeHOBODc2KDPwxdR6AyYuAa8hfz9/imIuTizpTjq46G5D204g+M
CTiENO+qZ+XIvXKVs6cOEil3dB79La3Q3dePVf+8Os8fwWQCNIAco2w8/gh+RbOSxRHSSPdaBHM5
PZMBffsou8RvDamj6sKLHOLeohHamxgVfNg0AiCJEW6N1P4ScqS95BLVqm1NqLoRe06y9IploCDT
hsL4j1dYPjCgGQYaRy8e2/EHbg0zMjRksW4QKddFBxDVF8XaqmLCDsc15aqe7CfCm75+Tp8GhqC/
TEkIMS4ld9M62UPZiocDq45id/bprmEYvir9sHSEfDLS2P5PLgaMAko1J3lqNMe3mHs2hrM6iHHr
Vz6rd0xPI9Ze2gJcHX3bf3pn6CPBW3N4Azr9SWqMbkntq4CGB+TG71VZZ9vCdjZYaN1Mg8f4zy82
K87YixpzZf/kzry6xRuK4dSlfrnFwrQxPdEtQF+QWBxaH19f7NNihG1H0kVgP8Z6K043fqMyIGrD
R+sCyaToFMHoLx37bTZYaqnsdmnQW2dmKe3cNU8WIwU0mOxCqiG2h/YBlsMmL+Dox1mrkmIPwX8a
aGMTpRBrxBlrARG5ge7sY7buZDg/TROHM2tQxIX0bJgWhjyjW/m00+KZIBagTkPDyFJPhWrDiCmd
ciQgiMJWCOYxkmu9+V7mBHjnLSGWcXBjJ31xZpaZv9ajvRbiHjHX5bnsfIY93Z0OFnZBPQExx4u0
S5TpO379c/X/X23U/76KTTXIsCAlzWaCeSCfqqlstEe+rsO8jJOgWKthjrA3oDytpv0t/qniO8bc
Wzxw2nZUoHW1jvajjtvnUUwXQQC9SemnYobsvDHxFrtenWE7mnFfV7hYvh6Zx4vo358UvzebBMp1
DPOT2QQScNV7ShBRlbSuDCc9NKUHdaP2o13BGdcxXoLQvwytUZz5+rXjb4Ir65TQqajPyHoMoqfl
9CDzRUs7iHcibLYR/naiCsdtVSa/0nr1jYoqujZRFHuaT3LzEKxCcJD5LjOr6tXvp29fP4iT7sKv
z2M51E/mZR3tpHmy4A6R0ksVsrQLHMVyjZIcD5t0aVmtnJp8ED/PN1PjPKO8URcpZMsz7+vx6/qv
y1M0Erg72CWfKihDryUTI+LyXY2qAQPzgwKUc1LUG0x5+Kc7ZThzxeMX8P9ekVOaSdOWOPKTV6EY
IPXRVJhpixEKNXOShLwup9wGmBeMxrbsoKXg2f97xP2v+ei/NMkj/H+bjw4/waAdxUHM//7fziPb
/ouBR4PA0PAR/V1S+1cchPqXahl0nPT5F1vMxbZ/xUEY6l/M4Ygs2IXSTOXU8W/nkW79xZnHUG26
ZbqBLekfxaTyUY6Hp0IcK3Vmeo0nq0ikpKPf9IieJKCPW4IX2+sgAD5fOdpEpDUcL1UnBgMxTpdq
aPxoRmz0qlY2kS9bHEoKGgqVmBivSr1tGIzYPA29/UjT0HJjc4y/9wbplHYstWThY2D5mQShuVIJ
ZVjmfau70s/7dSod5gNLBPd4OetDgC14IdghAmvVjHypt/1wZace3pskm1b+pKk/4z53qHyMVbUA
+yi3EMrjW0dNw33e9erDxIYSkHzo2Xdxams7y2ns546wjh1H7uQ7Z/DohRl5AJGulCUcYcOCxpPa
FwoyHXXhqzEN3dIjia/GFWVXSrbvB/bGiDHCHbwDeeel/ngAWVc+lQBOJ8xCzPdLITSSgrRGkLxV
lvlPqO7DbQnbAr5CGygvGA552bvKKw5lOJZXltpBiwtTNFe2JMJB9S/qMNYOTWoO29Lrx7suKpJn
NPr+YxiXCLr0iJCg0lGJeBaBMb12edNcpCkoUHLM0/DZA/U9rFiRbWRaormEYFK8DmbPXhVu34fR
lsoBSUX7I54a9TKqnaFegn+3YSgEgLnauCMjkVTpJ2LYNVLgJmM/DoUfLvQ28IlClQRIuGUgqidP
+HZNwdbW3otyTN9zPc12U1MXP2KzMNRFpHBInsh/QFCjjm4N2xj4pKhWVVffa5mdbozmofBR2OQ5
WPYyzp+GRCNAlY28JXzo2LFHDiiJ4XdQwW4L4ew084FcAcuNzF6S3dWnGxmj5lF8/N/0+Uo/ENtA
aw7GDOKbJsX12a7d5eGobb2oN1DvfMB50zYhJLEltM8SX2a7yqLpuzXWW8isG0WL6aeb1A47zvk6
h5GuFXd1BmSiTJNpi7d2FTj+qg+dtz6K1GVk30C9MT8ictqXkiLnsEA9oP7oddSqma19FEXXf8Pq
Va9KW/C2JDRfBP8FVvhm4IzdOknw1Dtpf10bVXxR2TY5GN8tnS6mqLplozgb2UtsvsQ9qfqrSby1
TjT4yguUHab9jVScDNPqQC5FeqeJrsAmTMxu5ywS9aFlt52nwVXR2hbtIA5SwOHr7Bc4qLvVVFDF
Iu1veoO8xqppNz5WVp3gdRg0KNbsdJVq3pOVDTvOQlSgw8laZpASF41NlqNaXotSCffQoFDqmS92
6P+QWkRTt7LYaps/4Y/cxCFMhbSnx6vJBsj/iOhLDCQbSYAybp8AsGz8y3SC0ljHGjfd38gAbgOW
Lup45kKr6LKQMnAHTeg29WT1WDoKBfEmjDdVG21qzfAO5hwxAqkitUD3NESTDBKeV0IaJCAac9FI
QifBFVGpESJzmzB9UhHF1UZarvMWkzyNPrEjQeJeL7OPNnnsbeLpODhwyCTofmHwfuoJm3qIFmKl
0v3cDzF6M2U0do7WEArDW/cgO92+6SeVATL8tKYx3NvSeyTUJrtpB4Vbtwew4BKFsIJTmDkW+tE6
SPE/hq1xn5XKMq/QS8qG8FFQerdj5cuPrOH0G4zeCnLjDJSJjYMU05v0CjWi6ZDaHJSLhiDP3IF7
FAVsbTzg6bdWVbVvA/kGS23IqutemP5GIaLjoOoF7Dm/gLRYUCl1O+Bbe0jhBG0p06Q95p1KWh1T
7IUT8P2affE+9pPxpuQ96vPAyX4aqWrc+FUtQBVBV/McGm4JYHs37/tvZqPUm9zyzK2paN+SHPOq
oxV4NyKFmEGTUEjL6av9FBcaHnas7Esidixc5sZF5dMwBMKF68pW81XdNq/wPtxmzApXgFG90Ijt
2WeFKlfJIMCKNfXBNnxii9NOPBTUbG51MZD7KwtYnN1bG1F4yww7R+upgmSXhBB75IK8e7kn35MU
GNzCaDNxcCJe1dgj1IggvsrOlhpO3JWtRPktgKZoXrjI//HqB6Un5WjwtVsCFN4nMTXrwAy1tRlY
Os3XgqCCHAs7lm9CAUsKywAWbBCswSSfm6G8L1O11+CVNt4b1YZiSRQIoaFRvxn86DLK59Rmlg+m
VD8F/jnZrDmOlmxTTCKLIe038EwMl0QK0bvhUJtEIgQULZZeYFUQhTK5NZOcQPNOgF5P7B6K7VwX
YXEnqFVMPdB8pjFoQxCIYb/0LXCamHFWVVda2DT8oG4n9ERdtx3GGieiiQZvatnF4hKQvXVom+ek
qNLveYWYAbiEtlLLwVsNamauZgGiJok2CxqaznwVKYsx9NJIkclaRMqWL5GvPp5j3XTluhq40YVq
tNNCk0QeQGp99bSYtGbcRyA7h955ioIY1SwGP5YGB8YhmFK7WlYOXUYjq3ISDaB+TEVF+yu48U1w
b7bjX2WCtgH8QAylSut2jSmXAxGepQXAyq6eK0BL/SA+bHWQCz6+tgqs2uPpdI99jnO4hQlwFSoG
JWVeJXudWBShYOYUxq+gQssgttPuFmMa61Q9p3FZmSwc0/xTlfQlzqGy5/oPjP/dKvWdt0HyOa3M
3OWCXPCh7b+ncXlp5zjtUkgXZOv0PzukHDWUReTzYdOv9J7ZrxMqwtak07eGgvkSYsLSkiNl9H6J
ZG/ZSk1xRWkta0uP19CigOcaeN4UU91PhHoHYbLL6Eiro/I6WGV2mDRpUmMco4uxo/UVTMaH1Ol0
+m3iZka/NxSxdeLoKiIFtxlq3LbTUBIzqL7LGL9LOE50ah06dyb/oPVGuYJR8zGq1mEYri2zegH7
cjMIf9zkhlLuOxV6v00irSzTnw3xlKVvu8xF4TL3ydUk2+Sibei5UsgON1DWoaAa/VXbmfEtBGV1
9Mj5LcHVRgGJfeODF8NnsTTqsFZ5VVtG9xx27dYY7jQAD+Bd34PS0y99zUJVC+AhaWKXiuBS1M0h
U4J1BzrUT7p13WRPQdY2BNWk3zSTbpNUd6N+Y7fiKmlG0PmWuo9KOtp8LRyRgrdQTe2DENYS+h9E
Q2O6NbHjjmF+qBN50zWEtwep2KKq8sBnUFNBPra2h2ZnxvWVjUym24aNL/ei60DptP+HujNbjhvJ
tuyvlNU70jA6gLZb/RCIOYJkcBb5AqMoCvPkmP3re4Uyu1LilcSutn5pq7Qyy0FkBAb34+fsvTa+
XlAWExXA3i1jvM2afVsq76tZka4lb4lzItG2yz7VZ4RrFIevvqvUCjFUNk6YnvPhM1FG19aIlLIp
eFi1bEQAUjxDik6PTeNgBdIRPRvqOg6dSzfPDEg41rLUp09z4SVXdU/U2vkygc7J14IoqQvb1uzL
TNw2efrggbB2CJlqmiS/sfrpK7h66ChVpaPd1tRu9Gz5RUucA80Da9GH5T2sk7uRHjp9D6A4ZI1T
dBWfPD9JWQJGUFe5h62gydZ2Vo1secAlhaNOHhReYGzohzuavwtfy7xAFvmTm9MAJ5o3Ena7NpwR
XvHMm7YoSi3cOAV4tDlt6lVWppdMfo5FTVHbT+VNH4ltjYJt0rw7bFpUGoaIb3sjA4AJhW2k690m
FW90RUZd8iX1nFNv6ZsxEsvYIcd0hCKdNrN/NGq1se1mKYweQGh+yHznIlaE84ZDRGpYUg7bOuu8
ahnxvM0K7FYEyBwjEE50TWhkPhJnPQAXXDkTlGJ/eE15q9aOW4O9mYjHdUS/kx6xlbYxv7Hwa0V0
mKlFwVnNezMyqKnUtqA2JSxp3Zr+FKBLqm+dOdICN9PFvZZZe2RZzlGvSZ6CeYfd9Mbkpy0NO9+C
548Xo3dINf1OUvIAyvzcDAgQ7M65GloWUUDzgamMq9AhEWxIqyN70lEPqwdtQiyPEHQfnfMpvWpT
6QTBkBATeGl3pRtXiWfuWjFflylEo6IUIXl5Ji+rSRfJVfUhdLVbW+98VCDxs9YWF6lyyEhDYUjO
lKMlrNOyvhPtiBtfl355OYyheAIut3BgIS+bYfzMA8s+PMt4k4DZ1+IeyZ7pfXUcIkbZHo9gpM+u
q+hSm+wz8fwTxdSZUOc5yzTpKXx8HS2aLG/dxCWY0wRERRrAwyAcHkx0mKxJKY+DAroqKnNXDjO5
c1qz8+UXKcJzfim3OonVrcveEoThg2YMe1fk9rbI76wz287OiQU1dHYWUbdBmEHPhNobA4qBIFHi
yXgFBTU99wKbk7ZPtA7dFj5nVRBtrfNxum7A3GnSD3WjhgKoA2IWp964dju58bPqXpvEdhTmlwzB
K2sBGDors0FL2Zuyju7L9lyG+A0Su47gqcpBWkKuxLKV3W0xWjGvGK1g5+ybSIW4LjMLv0XSXVVt
8up22rVrqO3gOsWGKRERi/7ekGa0aXo9GAXs+4U2GvE6ToZgsLgQxXBJquEn2VCkWWaFZbx7Azee
XNZ+C2jaLD8jlb/sQjNHVREilydiVfONT7CmmMpGRntDY29CqQsH12ZEvExywodZIp8TFM9IeaLh
VHiFuvZiHimDCEMhHZtKUZHNShBv1XQ3AKnJakV9TPJwebRqIXdDTfCvBjOXNJEvqolfXDtr6aiS
SKZXxCRbQn5yq1p+Kkf3qgC5veQcUS+jzudr1NlGGPlRd8eUpSjtwGPb3o3ja3eNRkItNmYikB3y
l/z6TcZnAIgupwMaSCarVgsfnGblJiJI2qmnvTXqN9z5YsXQC/cKgqy8RdVT9Z2HAEZ3kJ6HxUXX
0frIzBEDCQ0CuOfuUiQmdEqY2GgAljQ2yLqa1qOsjY2mddmZvXxowoKo5ujOkEW9mWihblqz0Jee
714rKoF0sF/bpEcSdZXCnYh67zVKWeL8Ln0rUwLlTGmvDJOmAEilLQFRp8IfmWVSUrtUXmST8KNI
uI2q+wGQK9J8jDBxcmjSb7EeJUc2tHakbSKqG5lhmxG0p3G2u0WX6ryopruqU3RccJbm2MeM7jqI
03RpbJWGaqsBnkTpvwzFTITX0MnVrJGXDAXMONaa+Nq7+oH8pgFdSHRl62TFtaMKmpE+MHd1IZtH
ySq9Gw2kfrEg/jaqwyeW2kvbD28h48G6S+kdZWwYgCJB3Mr4qgrNTwC8Tj2BaCsxju0xDj0Qt/rn
ZPTe+iopFmo20qDXtWJNcX5tlAYCsRTxHuGN9oJ9dU1GSX9dAlY1BuveA6wYiKnbNGEPeQNwPXQc
+FFZ0OXF2p/sO3CyK7Mm3WJsO17SeKclyck2289dkd1DXA7stDrRLeuDKPNaNEBEl875tTSbr2EY
nZ+UcA7A5sExSUF5R5q21pzyiMTga+aKKogs7cbS0pNeK570Apatcyam92feI3sf4Zig10LeW6V9
Rq+HlXtOFatx7tDIGdvX1hjDZeHY68iMqUcdH6iLfVHNWPUiuQ7t+GtqJOuRDHYdRcN9JIdNplGM
1rRXEL9zOqnn5sFKzM8oEBEy1FDDCHQhYl03r2DguZu60fVdPoUm7ApbA2Gdqx5TKvUDB6dlNKhP
fOLAGoqboiAPJIMV2BTyKozrcm91SfM4WA5OwxZPQ9UlT72nTvNctStpidsq4iIqYmfnhCLAjJ2H
epo4eJBzmDNOg8Hf3KZxvorD5FMp0mlTSHEnDfeiVONFCuNY1QQfO/ffgnWyonxMpLnLtPmNUfix
1eRVjA+rZxNdQ5VWnC/6bqVpNol59lIjOW2VcD3IfwpqFvpVzqOIm3BVDdXOdDTCnnFhlo21Kpwz
TCgn2Axc2J683GxBt4fxraunj/K8uAjyvh3nMYEsaJCKtna1ekcC5LEVai295GYg7zAAhfqQkRJV
GHq67u3s0DTDpdEb69Forvuov+AIW13CRLiqPMWJY0Sfa0fZkb4A17U8SDvHcJa5y0aNaz33TwPY
+AV7Z+CSFgiIPJ0Wjl5dEhd25TdmSv2cXYW2nWzSOdqG6HNym2Yt+1Omx6Dry0d7mvS1GIx66bjg
OTtM13NmZIFX6tcRZwQrhZjmjgDOa42lZ4Ddfzu1jz10wcRao9rxYcpGuBDp/cw+2QBj8UpDbNWm
eodb3XBPo5PNC0UkhBGFm9QMvTWUw6uBR303WFe+Sg+a7R1dv8JjKPeQeL+ENfr+zIDfmrcrPdce
4ooWVlu5FPXzYx+dIfkmNUB9K1zCsN3qkTnjAzp49AGSmcc43eoYYwfJ2b8Pk41KjHmd6j0WZcN4
1vT2QIjZytJCuad72gaVLhaTPAOE7fbU+QgzVTzf5eN8NZA2yit1tIjnGwYf0K47PpQJaqAZP2s2
VwcHNnmliGgQJN6EqjauSRkyOV/NgTN0B14KOF8oaA3rIeRMsLA1bQu985SO8lNaU7UZuBk2pvBj
FC9hfTBlc8hi2nyOfYXE7lYnX9LrvauGyZE0M+Aq+Zvb0+SiHZkFBj2yvOFoZ57PyvK5rgWgEkFb
1hwB/m10c750yAoIbVI3zbRQS7Cl0HVNSvvIkSu3wQWjU+jbxHsE4MOJs+PsRwbEomjbICZoLx2B
8ZU2sTjwTtFmv+qx9mB1JXGqdVctdct/S2K0ytLn+dYH1rohy+ebvu2TFRkH9SO9RYsA9CV0cKzT
VOcxAUzN7DwBUnnKOSwtc33MjuGUdiyTMrr0fLl1snEvGpWuExNSl6wos3Dp2EVrbSt5a6N3M5L8
K5ap+F7oQq5txyWpR3FTyEYcrktlUvokyFNl28iV6Lxx4xccVr20P6DER/CbZ4TcGdvS/ZRx/FjN
bYveGtVM2q+UTfOsgAg2TahKBZWSrCEwh0954RtL+i+LRH8hGutOHyYAouG6UDe5SeHYOEt98L5G
VOo2kwnPtZ7NXL6Wer2OVbKanHaVOdqjI90dIsKVGvOtNw0PKot3qky/zNzb2aFc6eJbzbzWOOd1
tnvQRX5t6qQcdsI69l50DFOSEV0y7aH1YrrT0pVvkvEEpZE0PzHMBx0S7UVCCE8gY+6CT2NqfkjN
xgxoWI/svP6JJMo7JfMT8xHKW4+hQEjrSHK8Ww8pPrBpjO6EpA3tEYdMHZiz3gG+bGycWWX80ukZ
ZSxxikCaoGPb9yIkIc1pjVM2acSAEbwFs5hwoWREs1YBQifuxAb5NpO86r1O9Y0kTMWlKTou3Ll8
ZffmSNhF6cCBY9yQuUcoIOEkjvvSjQYcuNFZu3q2Igo28F1IWTwsplbAhgJAFsSVftnyZLWC7I2k
BExZzvxrIY6OV+0Izlz5CbWrY5vR0Rlydykn7bmX2cWQ0OrWki+UlA/emVOb1TwzGfXbTpsN3MQT
UUSZqe/j4twDhbqQkIxI7jFdRIMBQeK/mR5rkxun2ylOrsXU94E54DavNH1r0v2mTSy/dvQ6NHZO
6NNJeSgZuZAXs0yKCsC+IqOZE3998BNKNBrRVLjslwut8uvVYPqB5KgdtIYuNszsQDKQS9V68brS
tVPdE1pUtSH91UnfwmSGjd50gUzMZ6vnxVGWtozr9OA0WHcmnUi7hdHx9uVmRd0yC02/GByn3RZ2
Sj8nVeKubPyOkF/l1afJqhwQqJ7/jCRmvpBhWb04LU00FrcIEzXU6J44vKKjIG3JuGuzyVtYJDTR
Iroe59HXlz0CsYlm/yTu8lofCOcKi/pi7NOcwSDc725dGnazY92heUAQmZkkn4tZx9DttEQGVPHS
EOmrPufHynDXpEsj68nUhaHZLZBTyCieqC8V7YLPTR2WsJXTiNcz9YBBDzTu+5lWGlBR1EBDlKeb
ukMqxNlSvqT6UPKKSzhkgS6Ldk2wsLmsjFLtC80lWFXLJgqQWjQbIPLxVTn3+m0cE3gnmllfk2Nu
FDSMLf9LbaQaoxsa17I7x6BYyBxyDl4rEmGb9WQi3aHMMFaq65Njhs/0MkawvKzHvqMR7DQz2PZa
vs0Ap4LZkR3ZEnzGs76HvD01AnngHLEf8yi7PJNJbtx0cLNg9By1C1XJ0Y/KnlydrG/JA4iSvtsN
SvSfI9HkO+FmHJr9BtwtSGFyizj8a5SUdaN4bIp5PHJFO+iq0jHXWop6PZi4t9uOOscMQlMORA0C
S54IUBAEr5a5nDa6kxB1A8X7GGqu1wVRbcivU9TEBec5Xhl/dNN7NbRFEtj9QLdINzT3sSeDetVm
dbWVZL5UgSLqflc0/nBoJbXVOg01diInLkmLUa1tHBvEIWs5FB01U5Svzd5Lnkmu0L5oxkyjJZa9
WFvSiHahUdRrh19H7lbvN2yinv8SASNb0v1Ql04dwy1HOQGLoMvMJ7Igp2tb1Sbh6b5cd7wiBMWF
IWFnoqsPEY0gGLjFk9eM6s4wtGpj+Zwy2K9wE87NdOlRz5zoYcy7tJqKtWVIwMA53g54+/ZOWH18
M9LFuor7KVvpGS2oIecQDwmhsscrzjqM5byulBTvbSLVDgp2REedt/+zjFP3sp376eRUmn/jWRzY
A70U2oVFb4d8hWTG0pX6yVPnx/LCjr38aiRy+WCMvnzy/VDO+6x19HRLrENxpMfehgvdTbT2yc3c
LlDDRFVJ4kzxNdJqa1NHWjito5I54BZXGyEtSDQHmiLRzPixPOQl6uo4H7CSFFkHSVmNPSnDjjk5
JxYQQY8ma7xLk4zqeJsTRhMt3Zpp9jhUwlzjbe82ytbCG73WCFbPuAWax7IYGmWxR4UzPShtaB89
ermrJjd6UsAGKKA1WH/pVdbG9J4LD/eOaI3YXwyd4d8mClXyZFr1SmHzr1dOl8TXbTY0rEFVhzen
kkUGYyZndD/G1mnuElFteNvD6GgPI0fBEahFhUp+FIQYwBGCwhKqQ4PPmjZjLxswZx4dmbXXdidT
5GFQkm514XGMlAtd0+bVUDRuYIWpn3/hn9XWa6rTyoP+U8mNJIebJocfdUQSjzkCB33s7iIwoBYz
2dF56DlcPTbCHWluuPO47+1+OtJl63Zd5ejHap7C515rHVoi9M+DqlTz0ovR70oEkKsqo4tPp5oq
Qk+jl8LuMwiycz2cq2/vEPm5/amZomgxnGkKeglapnEbe2sRALrOyml6aJv4FgxbfJ1GQ7Q2kIMa
mMwa9wnBQDSuR9y9TARLd20TP6KfNKl67XaWo0tOpvtk543+1tMrJrdrZNLn2ExQkAJwXiNkwQlG
t/B32USIwsnIS3GHPVXdF2xKooWbhG7knnmlfzsktk63WaMrXM/nMR9pQFoysSqQGjuqZTshhvAd
y76ZIas/JvZsr8a8aheOhyM1sFK/XxaWmB+53MVxtH0aeqRSZwfg9HaQz7RxStHIYOiy+DhDuMRo
bdvWkx57/qNizLBx7IKoMNpT0UDcfEm3DMsaWdRINHR358dcU4CsA8mcUzfeFeno7AcULysI1pxl
ekeRwerb6R2pzXS2G2a25IVzcoy5qGnKeKgtuhTZgUukI0GUxRLFC3s4mukr4nvbw5zl4XVrju3d
HEd0Q/OuuCAvW2eOZxK0uISIV9E7QhqD08TgTJUxIkiNwbusM5OciamsAFbUpdKHQOW9Py0inpcL
actObmdmjNAs9GI4qVnQOg3d2r6YSdWh6i3ncVmQ2GisyrrmtIFNv+WwMNlHznndKmrKa1rbBHXm
aJEXfo/PD1gmnUCsRxZrHxMUVzbj5xC7N993Gq5AZTvku4n6yqmGMtBKxyF3Wxqzt0ygsd8NVc6U
HnN8oqNdieoXMSo4vZZNbVQRklkj7CBfm3KigRqpsx9ZQ5IkxOpAC5496eN5Rq9yMctheHEyw7xO
c4O5VQbFcC14YD6l30ZtOCuxvpHGeUWVFBZXpt2LdkuCClwxHrGNqtEImBqoLhcSyJImcbmfu1F+
FQyoFmPlqpPp6O3RnqyIRLHeXmGLJr/um1jsP9LN3VUFf30Dfb9WNQfFKO7+53+9Tv/j77/bvFWX
L8Vb+/4/Ov+ef/9X7b9h4cuX7uWHvyHEMunm6/5NzjdvbZ//+fOjt+r8X/6f/st/vH37KXdz/fav
f77yKHfnn0biQfmD/u3sjf21Xu70Il9e3/J/7Nr8pfzS/rc/+adyzjDMP4CW+iAw0I2j3+Rn/qmc
MwzjD9hwwPjO4nyE5WjX/lLOGe4fBqs8wm/PwgGCfP/fyjnDgfQN4gECim+cgdTef0LsfqfC/ks3
Z+OF/1E4r4VcjCwc2j1Socs0KwIzLPZZR8JGZS/VBNnY0j6xr11OOBVMSbvdx/SYWDgrQtEvRqt+
LacwYK/dfncNT3+KkP/B7nqqkrJr//VPh+vxnQL6359If69vdTqzGt253ae1vidvKAI7VTNig0F1
IBFu3VfSWyDTIz917o6kX3nMJFu0rqr/Qjf1ofHIDphstTcG3BcubAiDZPml25qMjgu3WBsljli/
c9cMS1mQCcoJRMX0CQkfuiMaH2Gh7/M+ebIttVequlNFeskXephVC+p/kvDF8jbaEm7srJRXdSvK
84jJDBmrXriLimqZquikV9UdSrQ7mCOXbkEkbtwSPT466SdrJLO30YxXIIQPRj8JPO767exUEdxo
/q/vxJVS7fL3F9T60ZDx9wU9X+jv3F5GVwuta6Zh76dIkIbGC3qD7xzFHiJHhBw1agxxDstIEEaG
YCjq9KkqXWB1xD/bU4TSFykMY0xMadW2iMSbJGitGJ4Z3y9KbTp1qaOR65tHpKiMxW6MarqGJsI+
PzWHlZzxXY9q6JeZPeWBamaWXlvc0b9nrusO103jfiCeN51fPDtndeh3X5Umtz4g5Rz2czieGPod
ZJkiIbIuuMhbxtzsyTaR4bETuo+hxfM7u+MTWpJ0NShKVKdrmFrRkamjW4qbjeObr73XhRvVkgXk
RvknqwIox8NeXsdzdOojBpe/v0vmWaj6tyT/77t0vnvfffSM8/nMvLPZS0KayYUh+GKfQHL3UZbD
DtqQxHHjMZwiYpVRZP40CP1BkDFGCvsykyOsXBLK84zH12iYWIw8tLjpjKNvtbQTqptoGm9//1HP
st2fftTz1f/uo8ZlHTuZG8s9Dn40RgSI4mjPyKKdB6aXHK9epcPj41V3uZXeKtlSb8eRvqXiCmRV
HwtelQUxfx8o9X910985ZARVA/ZixC2eRSxTQj5az5v1kQr9G8jmZzfmfMO++7Zl7DO/0qXcI1A7
0kw8MhsD2ylwhzvn5sXglsTc6YJGnI0t/hvBJE7Q4pnFbVTQX071+Co8S0XaltjDPNtYTsysOU+e
9Dy7NYjYrFL37ff35qcyaNvVzR8/rJsBU5+rSu6nEoFU9OYThJhRhTp0fPHEfbCkvPMi/P2wvnNj
EEDdJkXSN3ujGnfnxpxoCq5PtEE6uLDPdZOsL3umbL4zB7//Zt/oKD+7D+92qpAI93LKywYxmSI5
CXVAhoIJemq+aEfxNSNEfCnnSbvPoj5I5nSbCofuhEaKNnUfDwYhJdNA7zGP9E9pQwOwlcNnHzng
gih6GeCR+Ygv+HM1Ogydd3uYcGZNhLNX77txgHowm4yvz8M+G6GYZytzkTT5RkT+vWm2aO/URPhD
8SjNmI5qhKKO7WU1692nooetH9EoNKhpfaixNuKYWBzGKXltEvNmPDcKqDn0ZW1oq7bQLz642D9f
jUjy+PE5Ul7bjLFNKp5KqIwzxKZtCabLEne6Mh8RMtBl7zeFnZF0TBxWLdZg5jk24C/024s5TxBy
iWucIQtl9jdjxZi0dV9ZaLdhkTAGiJqPaB/Wrz7quzW/LBl4F6Hf7NOWNEytN72j6hDpKY4Zl/6o
xCrizBnEEwJVRGM1B4nsphK1fuUYkYBFg7YHYSUNpgj4a0GT2wmRepVhYTGQatttbqJ+HdMHeun3
ZNY9+wazgDHLN3Q3XnRO7lQiGFKSScdQ7c4Hr8AuLhz7zir7D3aHb9T+//7ww+798X6E5J96lW3U
TDiIMy6TgxDhvhD+2+AY26rsLzP5idt1cJS15oh0oKWyLvPyI4rbN5vVz37/uyW/9DrZmzyZKGxz
Mt3UXARDQdGDmi0+1ZQUPjHCS7oexJvo4+fMsl9rjT5t0rsV25UlN4IzlO7NdGZnJqV+/2UqOOKQ
J9VzvibS1S6MPgpqCWEzngiyQth7XdeZvZ2iwC0wOtXyUORk3mNhXthlPC7L2HNWvgc8BPrC0avH
bONr0Rbn/IsyNQI6QVkFTYFYHApcu+TofK+8fGe1SNvZlBgHNPpNJc1xPcTy2QmZETUOablzzBC9
0i6HsrvPcvcxtrKngUUc1Qxircja1nG0mkZGMtgHnj544X40F//vFRVK9I832NXb0RODSe7hREHb
Rs1dO6Dgqgc6Poi86OTEJudGaVU0fTtrkY+luRIsikt24myNk68JGEu/YBKkPK/Pp/8wokXLdE+O
U0ebn0L495/V/nmFDobxx8+KUyNqBqsf9kzeL+Vw4Q6XFjoX28ppdeKwsHtnz+TdXE6ugUkiXHoG
cQk+JgCfgqGN8s1UMCePFWYDeZVNTwTDXbgaEZn0eWqv2dYE3YyJWLSuvZXK2uR2xHcN94wnKHHE
EoLQKqueaYNCOzWNYHblTSZcWtMMuhlFzqGxYrqUiyNrL42TYzF8mUySGwUaBybtv78O7wzhf9+z
d5ttqFjn4nGQe0eDpkP3O7/LSibXnSGTneHBjAw97AeVThpbRZ+TJ1NfagqrsOGol0QDd2KnCvBX
UearVidAxmqwKhjmwFDaxgLSzpP66MOeP9TP3uB3W7Y2e/RPEMXt0yIDKFT5xBElIp0vwjIOqZW9
K+RA47I6v4AImt2ABEJa3351tM+Jum2ZwKyNnTg5eQwQb8fCY5qqbHkBOgwEcFl1Ac0a7B01abOi
/aCeEb9a3d/t+jPKnrNZq9rT9O2WygaUm3UZQY4tysLBr9XKiusOnUWK7s1GnTkQpY20BKlcETXH
VCU3bhMiGZ23joFgsXaomes8jVfYCu1gAIO1SMCnBVaRdhDnkHkLrGwL00zJ73ELHQE8ATatgajD
j05dVUSIiEx7izkFgDUDx0WjDSbYaP5FY2CmQJ48wz7EyyDn9MYJKfrOVWPY5tUyztrtMOdPnoxP
CYzgmlC4C96iXRMyFNbKFRndaGbdHqtvZOllAFC/3YVzlvEenat6vZw27SAeu+ys7HOraDWgawzM
PD/T6zxr/cGj/Yun5T1ehtAK0XN4rfehRkRVXXOYICSuZt8rwuncdgTaFdG8c6v+bbLx+HQaKChj
auuVX/bjqrJaZ9VUxqPROvtMWddDaiExiBtOJ5ZzNZnD0S4Ri5SQv3//kX9xKhHveWbVWJe2m9b5
Psu8x3jonruJe+DoIyQrMz4RYPGIo/axMOOrCX3bJselskyExjSmRF/WmMmpLYyXOU1u/i8/0bvK
xGLJJTKypJPRGMmVMaM2CpLB7G5Dqzyn/uIyMYF8mcBBVrFhG0tcduM2b7S9tKvY3bDAIOtV9Iwu
olAl2ITC6IP36hd9HyilP67h5jAT6tfp9T6KFdFcFsxFxwLiZX2jHPXmBL/LWriauOoijs3K73QQ
ZQ7A9sIY0HBP5/FPpa+1sTfpJ+gVCzcyxA+u3C92w/dQHAOFmVf3qFZLO9uh892MpDCSXXDhMuwW
vOper9aO4wWFEV9/8Dt/fqoV3rsduECWaJg5EwvChIlLDTd64YBvS7wD+jvQ6vqm9f1l47iYTdAT
pOF924YbE/cjHRQk2MpCER53hw8+zi822feMHm66MzaGMe3dYbi30lwEVjcgtcumU5hOnOpa+ihO
Vr4xzT2UrBKAMm9tTv2AppWzsjo0E4RtvlaJjVhBpi/C0z7IYjHPl+Qne8n75DOeS70mWrXf9zHy
DHo40XNIzfzVmA1/T641TWlkwQuiiNeEjB8yumF52z7rTnWUCd0AEkGBqXlY/OgYJHuqy/G6i0QC
HDK/cQZrpUT65Loc6DBcIk7rPgBZ/WrH9t5tgoBqgRN3Xr83muHe6XwPEdcEeUjzFrUsnoysex4j
NgjmMUyhOiS5OUPwmgmD08eXBWPKNiHw2O5dax0pnncugomGKHmLSqraD279+ZT4s8v7bs8TtabI
enX6vWmg6Pf19MJoABImevnFanpOT1V0RQWJvlRhwrErMu7Z7lzd45MVfDxW2DvlsWE1IWGhFGf9
uNRqs9t8+3z/rxv9F8mrrMii7/4/6PRD3PvuHp0nCX9NCM6jin/98zYpo5e6kiyyfw4Odl/+9c9v
f+avHr9u/wG3x8Zgb4MS88+5b3/1+HUiO5EPWay0DmSP79zxxh94mG3rDDQXsLj4o3/3+P8wzv/M
90FQeB48vv/IHf+Nrvn380QSJ4ULaSc+YBGXn8fE4IdO1pQwZ5yxgBNFH2avMci9Qg64FBPFLNcw
xYMJwu2lw/xPnKtvzd5iIhQLsVYmQf+2LSmwtRuWBWIqikcHBg56B1/VweT2cJgZS3rB0AzoWFCG
sMfjIlnISE+Xep7CeJW1FhHXbWrllcylAtPacJoZIzu6zajYty0JAMsxzbTTGdjdLDgVRMQS+OpK
r0LKnTo3QLyGodoYdHkRAIpEPOa9DRgTEGzE6a33tSAbaYItugIh7QI2OL2UrFG7YWj0D7JrvoXT
/Hg5LSSvQFwdADFwrt8dg/IhBCEm8mozKWcrQr06SBrjO49s+uBsLFkMxVysaYX6qLNnuTenFh9X
9llO0qA4HV9Yd6ItkIXyUtrWQYRdfoxV/lYhcF61vnVtqdD5HFVEkNhDrS7UgAkaBes5aDTHe77w
Ec8uQiYd3z3Tpz+/wfeTlx93nPNjwvdi9nweOYFle/+YCEOABNbHalOO2me/bxny5hYCZOo1I9bu
0jK7JKqkOf3+t/647f71W88PO6QjE7bWu2IJm1oKeHGqNpgWvcBMU/aODFGZjykW1alu/Ll6MT1k
BviTb3n+ee/vnqsTMALyz7Ps9xwTWQzWpGFK3My2OZ/Q7+tH02mapTFGMbB4JS/cyZw+uLSsJr/9
pe+qLiD/uDomXEl+F+uLUNA4ack6WeHB+pBC/7ML6pKux5AYIAbZjD++7aU+1BGz5ZrbOFMsWfAK
TGvfAmJVfornNgLyTAJ5tFZ+fpl1Hazjckhf3brNlkWskUkCvwsN+jmjA2vNB5vbzz7dtygs0N/s
VeLd7ZZRlPeRW1Sb3nsUsk0OnVRqZ/rpuJUIfX//bP1Yp/z5bPmOCc/qHEuhf4NTf9fCr6NqSuuU
N9ULVYzTXY/WY4755fe/5WdPFFQwE1KNyROsv7u5xIm3tuzbajPMBPHIFHWLEvW8yYtsCJzJPVsa
04/oqT/9aq6Fo801XOj75yfuu68mBOPbzuKrjVAcUJck3RIPfL/+/Vf7BhX68W2xdd2wzwgs/kei
wo+/phurzAbUXm3Iuo16BlG7ENVBmkAyrgxS5evVWNyM5VbTHvsGaXDtBpj0l772VdfWhvSh1bdg
UO9BhC5QdqxVvpqMLyMHx7CyF2lOdWNj60nXOrZHydHHEltprfKoPTT6FxupwhwyPGlfoPLuRm3v
5S4Ox+eOKFl/F+YXtYNWB4JGXhqbKry2Ivy/wwx9H6OPOQZFQd9cnZ0N/cLFnOxUyTqCemlL8My/
v1Tv5kTnh40NEpiNC1DLYTL/bpfF2O1rCsbJJk3wwTAuJV2P+T2GQ4HhpHbnoDmH0FYWiz8QOUao
3thvAVG4q/MUa6ePeXKJ16jZhNqsb5oUUKQWNS8o0DxyjO344CZ+QpJsnhyG0ftoHX5XG//5+QW7
GTkuVB1QgH+81SL/X9Sdx5LkRrqlnwg0aLGZRSAQOlJGisoNLKuyChoOOJQDTz8f2JzbbM7tS+vd
zIKLZhsjQwCOX5zzHXucM0PK/cxUt4ZfE7I/Kn94L9av6sKqp4ncUL1Z8wYbmc8EeO8+Pbr/6Cz+
o9Lyf4x0/7NI5H/9f1VhrmXEv9eS3D7zrMi6/vNfBCjm+h/9Ef3u/GY4PJ8hF694RXe94f9RYrre
b5CXQH36wIQAKq0j5D9kJLbxG+QlHVMd4EzK0nU28kf0u+X+tuZsGfxL4hcMXvE/kZH85eJnT2Tz
DlbhGtBe2L1r/PyfjyMxlqY3t4w4Zxcq8qBszNOxV76X82i/eKtr9hD7jGZlG7en2GFZGVm5rkHc
70R10PQsSLlHEKdvOsCmYW1O8clIAWbguE+/ErNXuNTB9zTuFNzmkvhYHRla9jfHnWn+vij954HH
ByEgkXQGTtSVXkkC2b9+kNhskZDlytib1JMHI+uwRxANPJyVh3eSdIClRm7skQWMMKwfd2UTn2e3
riPFVPhHB30DmLxuPeIEA3ihAu81SJcE046P97UiD0quw1R/Z5tZ8gj0xDxMpjU++gUyF/ZoDjjO
tGcGjBBbjQ+Gr9zvcTzl27zMGJInKr40ZEqu7nUXTk+HZiWV311b9QfFimK3Bv98qtJEn0B0r8Go
tNUYSHLf9/wq1ZSfAngImppVsfELVeOMdxDCdnb2PPaxhcDdz371oiuRbSaVwWEwJaCROxMght0L
YFVoEC4NFn6k6jhWsfi6NY2CSY4XjDyWrEPT/mD71jwXAvPEdjDa9Ico6uC9zZM68sq53/odOlI8
3eyVNoljD2xViEA1tg1WFzZuY/dul5OZ74pywaVsaznL9CRmiIYuCQHLhLT7Fe0ZMI0Zi/mm8jBM
ehACrr4AAUDKFrIOsmQPyWAQLuhbDDIl/PtCFPkDCSdiH2O02lW6nv9ie6RF9ZDGd8SCS8xCiTlc
nMEzr2aPw4BCUl2NIG5uJVrjHXAceSjioniYYIptiw5YZisozzfTpL71TlbqMGHG6ksVqnxf4sQ4
zzp0Bqxl427OrfbVHipjh2UweenjXNs2GRzGzQymfKPgdu1A+/mYNGTTfgXu5OBvkz0wG9oneigM
UUvKPKzUEKqiLpAnjYfRXbOWHnMZK4ZjrIqyJus+ez/YYjOG7S8jHMh4u+EtHGpLdUfX19vHvoGe
UTNd2FaI352ySb44fLRT6YkibBcj2aVEKZ5rIJ27FHbIMa9L45VWFaUqkP69yBgG5gTzfRR27z12
3jz/qn6HUtnFnD03S1oTsJzNQ1hkds+Seh4vC0+d4VQLfUay3cNVWPwEl0wfgHmwyCmJLCuudlWd
YC5c5uNimz96a4wvMmnElhvje8t9vHEr9EWWRZ2BLplOT5sfHFfzf1p+f01zGSKlFpEzqh0rPS1y
WKjdJ5hfmoWvLGb5/zD5RgE3tHbOKz2FTbBczSenPjGems5ukIotX66wjwNomEY0wyUHr7irqzok
FoPWi8wHAyr922Qa7KXMH5Ied2vpyU/NeG4b7W7x/KgqoSrMY/qoyuxV9PNNupLxonXTCLAssurJ
TAn7GhzwlRVyzWnvDtkVJDb2bDbnaZ6kGKV+Z6F6EVyUW13LTy2fXqXH6tTj3qeFcDbgOVFmvcyB
gx9g/I6F45YW5seczv3V1Vxxr8mAvHmntx46EwtWmrCB75W6a3rtUszuCeQP1lXjQJIzi9GflWUT
GmFrwGIMlzIKK9vSyZBkmJse1BEHFOJwvCXLAKXBbvwLmcwxon15s1cbS8D2VFdROnUb4NAHvcWN
hbKMLxVuCl50K4oX60eJGxrVoNtfBytNj6WoikPt1ze7iJ2TVA5Bimne/rAAoGzzKil2CsdRUcz3
QKvetTz1f2qBpR1w2p/yabpNTgbQyunFs+GMkVmXyZup2GR1I5sdoP5tmZ7GCrR4/jYBmsM8P0Ss
5Jaw4PwsCx0824czMvGeLTYbBeZzs33KKwsoU8BpDzVonojxWLKElUL1wnjlluJzydJbboFUq4r6
Ky54fdWajIPN+Np7JHlgXAvzYXryCCit3Wqf6eilWp6JvpOdoOJs2bF8LEK/x6F69RpJzsN4mfpS
u47uNEZz1jzy426V9A/pSCaNrgBNN2n31C8KR7+3Oka7yHTTSGgMZyZqY83Orq10qHCN0Mn8NvQC
lW7g9d8Rect0RTyai89AWFBVmjEnm5u9J5n7bjbN1Q74rTJpveW9j++rfhzS6r6QxqMxBAxx/Pwk
3R6XnBZcgGekYRWPDBubmStQkeyRZ/e5pd1zUz9rXbMh0ggzpOuC5QN4t1rcERViDFGkRC4mZt8R
i6zPGj5rmvtpHDHUD9+aqb6LiVrt4+SzJ/2adD8sG2ngkZOUnZGlaECUuj0U6KvBBoPL1X1KhoGo
vOYOBE045NqrY9UXY9Kg7iAzS6vxsVgVnoYot7o3R13KJiMRFjLFCZ/XAlEUp4zhIUqM+wgHwaF3
Xswe7g5xPBJVxxBEjmyZkCVBfGC1e1GVc1WNm+/t5if3F3j6BPnHYinvHPdDHTpJXuCzr4yLwUo1
zGfdwGqibmkz2dtC7+Z+I0BLPLAyVcxpXe1Uu/ZT6SwJww5b3/Q1f23JLdjCVcl+v4CoxAlM3Bji
7RDRFydQ7x9ypPH8/m4cKgoNtIL1vB8VCqJumCOiaBqUjDT4UOHAQrhhEMxe2GZ4CDJfu3rJrHHh
IH3vWDqRvtImzxqqXolLXC2fozc8xQK60KpEtSrrVXkldiisci++6MLCL3cj1nqc8yff5psqHQZW
+a5yzQDggrr61qVvX32wSAgu+Zk6LXuo9PWeZqwg5js7YZdZG6+e5r3YM3DEEXQOdoNvJoRpTj8U
DU6FlNFTdUXwBrCAyeo+PFc+LIphfD034SzdU7LwRFqMg2f0r34bAwNL8k8yfzi1TH+3EhzJoas3
nleMm2wivlE62DnwCnyNtfciZgAqRPSN264pv3uQPINe6/Es5iTw9OoIAQK0U95SbiXl85CYR5AP
h7plT1g0z2mevqCCO8eIjmbMkZsUd57nlHe1fB50VEMKPngVULCoTZnWt7kdWH4KYBWLFezTKT0V
DutQt0K4RFDTRsTOC+/4W8CGe4zx5kt9V0zQgJZRf1fgf4pMnOai/wXb4xr06ETtah/I4JtiYdnA
mPcaPzJyhyigpH+yRAlOfmrtMG2yD1xU3UbYDNJczTslaJSModl01cRZ1XPlz1oVA8rRD20aI9Ek
oaDR0+2i1DbBuxwIumf2mJdOxTAltXgJGy7UjT0dM5W2UZuzZ/dxuY6cYCQ6lhs2dAtrcflg2vV3
qff8Wnad7ZNGEjybtyzWZ4W4Sj0nEu0ANT4MOd1FxNKcC01HNOSar4njAc4asqd87Mdt5k/NQY8T
3rUwwxGxzMacxsOom6gVstbe2ZWgbl70Phwxeu+Fkb8oB+S9W8rdMBgR65TI6PRy7+OcCPOVqaP5
zIzRb5mHrGJObFJ7R9WcvvdGs4cYdNLK+hEDmodm2+K1e+8jkOzBJUnV7gxYJgFAGGqUF9vRzVom
bJThIku+Fyt8xS05KfEEREy59ZC8vVc8DKThYu2ERbgVXhuEQezy3bfxT9U4WwC2jyKbJIsoT9uT
qLirZ5MvWHEm5lskaVE61+9Vl2WnyaIA59o6G0DbXitKt0OS+Mc4Az0zktSkN74NJGqlwLGTC1CM
JbV8LbThofHMV5u43SSuscBJTg4TCsh6UbpFdW7TFSAVeOzH/VCIlJBqhOMb09Gv2gqRs6rmw1TU
trRmAaZSfMQkMSSMb0BKCrxaYSKYCIhYPi599pr36UHnoMZhEDpuG2b9qg333tpYbznaRmufmooM
AqEfOlW8eAsaPKtRUbFOfI25f3XL+Wqbv2ttDxjn3txkWSc5D+YQHLJWvUwKsSneVAFQYXbPSdLl
u7EjWHuclvMyqnNm6T/bzh+3IGHW2uxsxv03q6PMCZbqvFiYyTsnwPLdjgerc7rPZohX6IKKANq4
4SDnj7pFSjjlyyfv9dOfknesBiBvmd7iSiRNDsQCQ6fxu1+Vj9acXmTnqK3GkblFforrRjmMAQ1p
8d14ZnbSFmMb+8mxx/+ZYRGrSRDrKnWpO8QedpvcarCx+8bJFGDDAg+obDeTPV8xszWsmQ1UITzY
iwyEHAFGmwRPsvXkJ/IkPRcncbbshnxI7cgtOHZ06XLQ4+EqeqI/QHYvjvWLLEboB+MlB1TumvNN
04lDa71+D3n4VVryiX0JdT1H7gB/bugIXrK1fkcC0rgfoFeh6YZiu+1Kh/2R6wYCKg/3NUHnAw1j
5b8HXtUdDQxN+5K97k6gkYaFPrro/Ic8ksojvzoWhjrCx6uPeoojA1M08WHdYv1sCIF580WKwtqY
vOVQi+SA0nzDGbKkm1wpg/wtPb7PO7vAfSZaiTKu07VTClHnh1O61rvujOC1KDNqxgQYhx/oqAyc
vaqli+3wr4VlPXtNWAF8v6EWo50DwsGeVRnWz4JOgzMjW1FHeSF/Te6w9hPpZK3tugH/UGsjILCG
2jmt1O6VHMsvMcXiPKJTOmgM41HC59Nx6pfh0C69duehMwLkWhekysWqfGJwYrEgU5SNoq3d98wk
ds0pXI1cRGMSWzfVfQIZOw+cgN9+OZz1F0a6NX75ACWqK9vxh0lY9cnvi+bdNV2Iz+USYMQsZ3XC
TjQWYeoBbPQmkt5MZNHPeS/8XRZo1mHQGaOYauln0stkoW0sDSXXAUBgxoEWsI9oK6F+YSvU7qu4
RLfsxSelZhQ9QV3tR8CJPEADMpf9caYoR0JCfTbY6oHKYsDJL1L7LlnnnxtaGAe8bMbB5VInI9qy
EEi5/aEneeJ1wv/yKSx+B5VVP5c68J6Xeukjsytkv8Hieddb1rFMi1c/Q/3Y9pm+V11Hsl7rCzOy
RCqu5F+pPVpAn2ZLjPu869Y5gxYcJkfDQjgIV3uGt8D+Df3sFJK5SL5iUgfOCfyKme7JdZAvWeCn
P7GnjB+5q6yjdKpxB1WF6hkm8HUZKu2qxwNPxXjqT2lgiF0SINEK6Pf3agSuWHK4tzRiM6Xbgi0X
YYOHfbrzclIone4cDInazVPqHOWE+hwOjTpMfhxvuIXEW5tU06fb9W+d4hYAe5rQVu1raTm4MJFE
fNetnCO2Abdd0DgN0J9sPQ7CuZAriXMsGZrYQ/7DTsES2Piv8b5b1I86eaDbnHC5TW7l8YOrD0vI
DKI5jd3YXlvbhQZO78/bVrfcrd29NPp257ExAjHh3LUWbZ3AVTVVprrr6wGvTEHwwKFLQL4Id1pR
V93yHeRDCbLPSN/FaCiCV/LysR2T+FtOUvnRTSj2+cd8IvG8urbDONM65176EnCSHOScwbDp3Rb8
NPNC1ppz59GGec6dKqaVahujY3VNZmmpAxVYmNoIdjYjai1z8m90E/7XkDTzDrdPfBGNTcBzks5v
xWwmt3jySDyFrnFv95Mfpb6eRY3Vd5E9FnO4mCuOGXR1S4mTFCe22tm97uGmpffsdlKq/M0O+voB
MkZ174FlZUGR6/e28KbHopvGSwrT8qMweOi56eA8poY/783CmM/2GAz3gZiXDx4VOEwdvwYhL+wh
mtICgo7J4P7ajI5vkrcl6q+ha6gmKV8vTdDWD2Q22WHdWeZLa1DVofptzsYs55vudTxwaPqg1gQ1
LJtx0Rrcs7a5W7J4Rfx045nGJTsGXuPeB27abE2CQ1ZwFvTDRTdvTZ2WMDREvmt1QC2uCvLDMPvw
ZfFDiLDXjeZT476GcarpUWdgGEk8XroXhNix745D39MrLKv4yStDWJHhaDGwmf6+mapnt/WgoMaj
otyhviDl1tjIobKfFw/NDwmmzEpZo9Mk4yzDnLL07+myDJuA7K2zFKitG6XbJyMe/EjD1kcL6VOL
MbWcjVus6UFLIa2MgzH5w4NGXs5roqRziU1PsqMQsNEX0fkASEA24WkX3jUrHEYoeuCob7Wqu3Y3
Jsk3q8oqan+j0i6LUcxlWNcirfcZ9++zb+IrxNBubfupqqHWxoY3noohIblIZ5l0qwAxvmRxSTLo
HAQleaBzrTYoxmgL8WtvJtUyGQAU/Ujsr89kgf8f2tTsRy48g7NHwPDTuKjmo2QC+Goa7dFE7r2s
UGmLH/HAcxInY1lcHWS1gGmMHDsgGjuyvJuKR4lmXph3G4+BGJodIO6VCNrO98sAJgVOhkZT6nTD
LphYbvmamMLelDb0k9bVIoh5O3eI6RoDwQKvBCV2tVu1sgGpaxyUbHIzriyEw+hqRP1Ya4ugY3RP
m3hXjEu992Y/547o9dtoyZ8F4GBoZ032IzW1YS8gOwsUmMxO0ThIzYrcZayZrmlMMBauxGhQ9C+n
xgcpiXSj11EXL7h3fMDvNA7MfptdW2bq1QsqHOLI18WVeYrklpkM/wpIgH41A663kqEC7cMvE/HZ
QU77DnKZDWQel/IA8hkKLYBNaO3xFGSHtCiDW1lpIDKU12UPUGRJLrA9tOAsGuFVReM80BUiqI+P
dlBx5oESYZ8JB3GI6K8trgo17Sdtdh7S3PRvHqNNHlHWMFxqUgl2MAGY76QFces8wWV+kGMSvLro
hqO+tIzdwizexfHQKk4gKPqnxanBvAgb9hTNOry/aGQYdJ4AOx/UUCqUNDWAIDIGPuIV6GFr48AW
2ahP9pI7ZtiMMTFjHN3VV2IMHem0Rnw/Nbn9qlH83IMoSnBy8vohMej+sRMEM2yMprFeupbZ9A5c
SnZb1TT7Kc1AvlZL7obleg2WOWw+OFl7vJn2sW5tnh/AYCVc3XKM2Ejh36/Teb6XS6Nds9pVPxIr
NZmJLeI5U43wt6VKzLuhqaeHZK7MLfDKDq9pVSAQLUuJMzfQoHZbZpGCqgy0o66Xw4s599pxVhxx
G59R7TsMq69kXEFBgwiYTM951Exb96JpZmjk49Yf6wd8Uc1BS/QlCsRCq2I03b4dDomy2WkYQisY
78f4mN3GO9tKL2smOJm8tNIwz/HQwc3VDPbPXBMihKBtAwljusSR+JUMDeNuYVhXy1Hy1jVt8yIS
nbEUsjwswT2jvtDTMi1CMOhHPslfxqbH1Hg/ebHHAC8dzV09iWUvTdxlgU3tVkuHexUM1nZk8PxC
wxifR3cUZ5pXuTPrvnmeAs04qbI1scXalvPIaE6crMZacWPw4Fks0yxBAKFXTIE/GV3FVWEx90yb
1ntORJzQT2jZcGtIAXkDp9nttaIWLzKABbe3mCZ/In/QtKuYHK+6OmnlLURN5++lnGv26K3cpiVL
rg0wvWAtVHxgeLIjmFdmg4lrsUvU6zC07j1di1FfZxOl2xYx6FJESwNmpYJdCmqfDM17X28Gb2Nh
h6BS1IT81gF5/dG2fsl0oE7Tc9Z0/auZa/7jUCaMm7um/rHkTf2rMrtmR0kzvEwV2I0SSsO3sRuy
cePhPXruUlcclFV5xzYxGO7iZNautZmU9105DHexLbRjBzk2LDOgRsJprUs7AM2XOrikotSbewZX
XFB9YH5mfm7We1zgFIvs8ntSodHaMmnrEJBl8IQSyLOhPws7ouWsdokG+jrjMDoX1E4vXBZfuOIo
MBhYEcAc9E9aH/S3pRuZ5yhbax4rThgIT4vFFVBWaf3oB2wydIaheKWowUchxzW2qf5iMdHup3qu
QCWTPhxpgHMJvm+HQEelMFUXaCM9nIvhUZJcuUEcXN76tNEjuw7ME4vHjuhw3yojr+MnT4sBwImX
yD0xTi1JUXPRbZ0+Sb47k2+WkZkRiW6MbTS4DKJE28sf/K4WXV7T//QmSLigyfQHN1DLXY9ea2ek
JpzS2R2u9aTTj9leh51SL8mANVpBUTbJh5hMkYdcX25Ead5kHqunymuqyNFcWDG8VTjZ+APaHREb
y0sJJcGlT5mmgYjsSlKjT7YvN+boa8dlYeeqdVCUDeE3T9KXzCOkJ4lnSOqPKvO7D86WCWfKvFz1
nH1lSqt0yWp7eUlA52x6z20+ilSaPNZ0N5xYK34vSdK51XH3VQWklvQijXcNU5qLabOW2+itVY4h
v8QSQqIcz4YNYGPMlfU5D8lhsXx1gtA68EQXA0KUsWuPDLnVg1uTPIhfk6FiyGiwKOnZ8+oS07Qt
riofckfn4LGr5gyTpJnYN9Q9tYDW/NBqd3zh8GF+Qte7p1ujSjOX82wA5tZXBUtaW1+ABktS8XAt
sHApLFmF7Myzg8UjaAdTLS+Q05Rgr6Vt/HQ9ZpOmYPmn4nLe0TFPV1RVY5Sv4pm+ApCopHkuvRws
Yue+Wbb0DsjtrN0M7QlDSttQQWd2vG8tAL6h5+jVHdQtRkDY4cqsdX8krv5Z+Gn6GghGaRLzjFPp
/d6pmAzSumG4KgLvyg33JuB11QhEZjsUmmKd5fJjM06fGTEtlHJ+Y+nbrPVfk4BJaVIsBBz0OREX
w9HShUTHWV+n0tiyUtCexk5aZ4Js8Gr0GtS9eB0JDMZ90zXzG6lgxo7AbBz6Ph/bW2WSRVvzVQ9y
78nJfVZmcmwsi/FnYC00t9ixSJIzveoliclhKRf/mNuzfqS2OM2W+gCfu773EtR0kvv3Zd7cTXkd
MQa+WEL/ADJ69lt9owBXKiN4grPyCOzyuuRLxVdhgTwMYhIApPdqWAu4gXqMw8QHb6lJ95hTz7ob
fVL6W1AxMR00mwlS/zS5bbMZHU3fSU3daFqYFKDrcicq83KN+1iYYJ+WfIaLY7pynDb56NnfMzX5
EzVX4IWaysS+s52q3Ih8rJsd47X5pDRLbiH7Nm8TR99+ARWP5Ne33oIMpTv2jxiNbb1Or5rpqeeW
rkCtOSxWoUUzH+8KKwGNk9+62Q9WnHKcXxSJxcxLYD3AdGKz7PvVB3tzevOywxVpgYNg6sFSX9l3
Oj3qvi/n5hDQ/w0ENJq/8kbxIVD1ehuxUDpOFuBAnKTlY8GjDi8rAJ2NDOZ6b7jxcjdyFu6VV514
YI1v+SAWnIGkXRBXwXaADv9oqjR+1VuXAncKWEb2tk3zUYCVXPOeuMUCHzi5gYF8VwHkah5R1Yrp
QLxYAipSFnxJgn3dVBn73M+XSCHXxsO7rnxDI5l6JtZ6L18QkpJ3Py4FsPtuvtB12lGD3T4EtQz+
SUungdw96XwVImXkNrdJ/6HD9XgqY0uxhgIAZi3VfGa6XOtbh+iAY7WUGVwSUhevsLcMTJxOd+FR
Pb2UWicvIDuHT1cbOsaGFBcBHP2++wJLqk4qd9M3SDbdWc0e9LVgzpxjwP56X+v2aOFud+lax4yQ
k6bUsWXWYhDYdief5+2SleUQ6hQbDGrmyXhmnDe+DAhAFxr0yrWizg7qy6zAw0Wwvsz41EJxbkMN
y1+1QxpAIkvOfve59Mf85JNugjdnQjmaFBpgyWJgUaWMJ9aRLWOJetlTisZnAmY0CLN2Up1iPWvK
cAww9ZQxbVtWzWYWFYXtvzopvMwNe07BHQNU7rVcXJidgoMYDFr9aCjDcDZTb9IZLIFxpU60idSa
tRRjuSBrKRA6dVmqzwgPKxjLEQNhEdmTDcWsDEy5hZbqnXTQTfgemXk5aZJjZI1jIt8RE0F+YrVF
l5zNvc0DljhuNy68X6Yssgeg1CC+6Tese2vgBgwB5Axcj2559moDd2LSt/d5wwnIHm8kAanUyPTK
zJAnNp+PXSWKAj5eNtnj4xjXLKfTpNUi35vmW+0MAs7oSgBBqLEBC9TvFteJ73Qjbg5x+pia4sOq
szendZlu+CgCYQSNz5WxiINOyfpuL8J8KE2CXKi9xo8OIS9mply7NHUH+aTQhYudLygflj7NnsmE
bh5Hf/luZgwCARHPDUOswtFtmIZzaQEty1mgVQABKZEg5ZBKVLgPrY3L1ctWTFyCovvHlDnlMZ/F
yE7dNlhccIhpra79wnHZhTqRW6+Vq+Yd54F1TCCw4rWvQAmVOAJZuRruNehEiqwBckszVLQsjTS+
N1qMl3Z0CIlgD0Ee3ljfzVXrH1k/JrvEq7+ncfNcIrwn54U+kYktf6MtyK4YDMEXMMAYbQCJhrbE
ViuN4FcHZeyWmymWNT/7aTVtd0bcXka08vPVr7L8nkm0f2Mdrz+l/jA8zmyKrqQ4MFKNl559Cdu2
TaoXwbOlea29Gbw8+CyXFWneZjCWA4wHj8qsGV6B6pUhNlIaSs+fMfxNhR85s+/85PpHRdL09muX
1MlhACLHzEoLdvSh8Liz5TA4lWFvfOF6uxEz0M7CVNmQ7mXEm5ac0+9OL9N4489VelcHPXi1dHAf
AX6yF6WhW/ZelUGSJjZhgp3s4Ks3BpMpYmkkzpFpmPGASVY8wF8f7qa5FNcckuDEzYhwQPeIGcxA
HYbGhMszK9vuV6Vn6dugOTMMs2KNCwkm/PWirDDUK+ONsR4zuFbYl4RWclMvDSncE5KjMiHUmgWq
d8mssr/PJ23cNbJoQr+H0RK3ZG3JDIjHYhb1ZVwEQbdByZbTlByzgdc/waGr7ywsmdu277NQr2pj
XJ1vLhKTiuWHSSU3LVjNoAA8Wqk9bzNovU+iKear1tS4yBu/ffXIgkHvAPqxfyAfQ20GFBA6RH2w
8CWItsGzMfC6JM0h6+Yroz6Jz/Vie9th1hV8AsvLzshiy7M79vN2sDKY6mjoQ853XtWy1UmSAv3G
kBLZTUJkAPKpc83A597wmmxPR1u8LIvV388OeQ3AALGa0d3tE7G073GXIoHPNPfLruRaUCCIRvUG
EgQ4ApADo3yRjXiZOrCQNBL3/ty1J9B33t2gL0x1kta+mnavdkM2tOe5E9qeNb/JFGkUD+wR+KyG
pQwwfUgHjgyo41cv19W+KPQm3VKGaTye2+Z+WDgepWExonWmerjvWi/4TJPUOxhW2+M6Y3aEI7TI
ny0o3VRilucStAQNK+iNCl21L6cL1mh4DYKzQ25QKVtfOrq+LQsEbOKVzcTFTjwEFkxrGnPdymvF
7JxgqJLn203sciYHMDp+AOdmGEgRgD1Eoybj70Wl1rNVz9SXQBL0MNDA+1ujxFlEhEXeRjWERUSX
P/uKMiRd5ttIVCNGm/HE37HOBSM7kgahUm0gHLYfHdIY9NXJwizVNtOnguCDgLY5ImmguaqaGeJW
VsL5cuAF2Iw34KxK0hjvRjRlkeuTHGW18tiWhBRsEuof9u+2jY4SiAhaAM0H4swNQx7In9TA/41r
5S/EnVWXyuBet7BMWDrpv+Zf1Nl9pauMgyk7DCCVwkmTtThmuclR07No26F7kRGBUSoStG0X3yfs
cjNIxH5/40v9i++AJGTikDG5mZaDSZn/8a/6WHJ9EiX0iTjyVFkwadI+yqwu/4dJ5z/Sgf9bdfe/
aMD/R7X4/4NMQfwBf/rl/y+n4e0zm/6iAV//gz9shqb5m657uuMZ/xBtI07+PyhB57fVT8PVwR+w
WC/8lwZ8Tdr1rYCrBtE45e4qKf9DA27qvznoxV3d8nELWaty/HdY4z+NVHAY/62xylil0f+UTv8X
DsP7C/SIaCnQt0onGeVi3EONf6gOJtPijXvuX7S/UWjzOf7bv8GH+LO+3E6krlI0cRf3cbhLXzfT
TvsbAstf7rB/vv31T/7JSeMFBX6NhZe2LqB1L+MbSUE7/Xvyy/4b27Sh/xuYhfeXm3di7tYvZqdf
ZDoWD71HHCb7eRnlg5RR7yFfhPIk1amcCBo0u444rSw+TJ2uCJAa0E7lrb2vBgW8e+LxU5Rrv+50
HvDVIqP/tnx0FZVzmFvpUtS2BoPSptxB7fajyTa77WLC1R8mAxB9kOv7QAej47m2FwG09TknuhZJ
IsNCgxPjzTdKZ2f2fvLD0HvxawoKN/QaB/RFO1RbcLZ0F3pVbYOZufyc16hBffIt9i7DxRrdMJ3T
E330oQ9GMMZ4GlAKDykqz8LfFCN5VTi1gihRVfmgl/qP3kdSjGhvyJ/NrCUeYgh8BEIAyUdG/5u+
nfovXQwc44xT9lUOMwhvmUBP7ltwZ2SzN0VfR07hF3cxmXQ8hbGXdYX5WaiJZ1zvZ+QodsZ1TF3k
WBLkrpZk07kMZHMpWN9vgGFaYTJ3AX+CkVVfVT65gQOqYxvoUTW2UzilWnIsdI99keW0ZzONJ4iZ
04yCN07C6n9z9h3LjfNclE/EKuawZSZFZVm2vGHZ7jZzznz6OdQsRs1fFKe+TS96YQggcHFx7wkh
Cu8Zg9stdinGAtD7llBBuwX7VdRSKimMh5jw7DaY6BTPjtos+oYEzF7LvqAcgXII+CAIm3I0p3ZC
j5cU9AB4/tiBiSqBqxWs3EDTCXs25IzZIbkp52dEzDgJ03UoG0DzpB6iUCmbSQYKOigot/cwQvKp
Sns9y6URZ9Q2gNuFphlwIDFBk1fJToZgNgCUKxOaEZ7+34GfrrjHAz/Au2yYDnyJp3oiI5lptP4w
qVoRjS21anjy0w0rBzJw1kDBeCr0sX2oFRBo859eT5FeiggzmglYOQXQmdLoiAXEOL0KNoSJNlaw
vizCLerwWppIOxDm0JQKI0g9CTcYrIeaX46ZXUIKGgWngANCjXqHhLZcALAI5Bgwg0J264h8g4iy
sloLmgTCjE0q1DWIYWk1OngPqMDUoj0mszASgkJGteH+NLS5siILt8hEoX/8KjxAebxPe6MTtkZZ
XlDmgjEUjTbxhwBXRSjiA9SLh1QGGhw8A5SAUGiAkN8E4lA3Zpmc82iFmLyw/fjp/x+2R1Ujkx4H
YnBYA20tSCikjMPn30CAQDXVej1bdmm2s0sHBo8SRcXR4DAyHqybfasTDuzIVG4H5w4L7rlyoCRW
o2YKXucahM9kUu+VHfBzhnQs9HMip9agnUtF3Nko68vNZu2mnRQQnh14fnZZiWSTNmGFn0aJBkni
iSzjnZ4A39xVavYL5v7kod3Z6N3IgPcX369XZCmL4GenHuqVaTty4eh4gdIkclHJVQ+WKQTDuGqX
vaGbPm54MVxRBKHohVnOgkDVEEmNIggOoAE6pkLJAN4pEuIMY3v62louhZq7utXDXmo9LoYyO0bh
DddorqmFyp6CjqjpnqW31GxtUc8VGKlsXQ2IZmVlKacv9SRkz8l4oOmB2sbXo0OKqOpwXyhvhIxW
iiA/67W/6/AWFbiLD4ZEgDI0CbQfrK0B96NXdre0tIVm0Y0XUJ4ER2B0UsFX6ia+inDaxbMC1k8h
fC8hVQN9aQnYj8/KkyajPTmNWD3mBKOAW54aerEW4LtwnUWG9Vdcwke55gQtiTZReoOoIAASA0gR
o5MPnxA8UZD6qnis6H7ZQmIdlgsVjKUsInSq7ARuCS3AvjbeQJZGaTKbyK8VeWpCHCHmGHDvkze2
N15Rt4BO4ZHGL8yoTosCUnNp70QNe6bDww64qQEmlICNVC7sST4a0YCL4IaKs0OYeZBbDzc+4QIT
UOOBaNSjqIoodDFwdmZrq6/geA3rASqwvGpbp7zZQzWm705Id7p+C7AhPNpIC+xkfCgW9lr8mUd9
pZaaz77FTQ5zQY2puR3T+T8+1WyLfFRf7xV6IRBxs2MniUFcNyPCrmgEG46WyW28ocxo0wRKeqDM
Whu/xB/S6d+gPbbtzrRTrQT8pTjDzU4g5CzaJvExskccaNR94JANaCQI5rHGXzPag2AgjEftaaWG
Yksynz19fD3pBalxfv6IpQQoANVJOTrwKtoClq+MJKtJaNTKjd8ZpQh7gRA1dVRi2fYK42/w2VEe
F1HLFQ22uXhV8VFJJxjjpGX16cM3AbU7rRcuqOzLTejqJFXoYQQ7QxJs6cYoSC2GFnZeYkMCZtqz
LXwHI8CMwfkA3Uf0YHnUhVvEXCiGQU4Y8C4KNWMh2o2eA3d7rwRdPrqVvUPye3g55szZ72I5ycyB
LTTA0JyGRsJKyzkUUF4v0VI4Zqa4+RC5AFPwW3BHoSMNiMOlPwPe+E785XEZbCMCt87KMAuhiplF
Ch9AhS4fMYx3zb66Ezj+v70jmPyZ/MkuhAHT82tzjv++Ho2ZttaTwMjMkhm/CUaeyjEajF7x8bYj
6Iw/cbOpfW1EPRbmmt0B+p9WDw+MUS05GXazpxYSpdBgkukrZUXxDabziAXkwSXlSk/h6wABv+7Q
gNuzqoK2kIHQs1QoAXyFYFiXcjp7AJcto/VqhDOX99E1GmpReGn8NO0h4FIr4zdxAx185tBYeQLQ
pp6t1HuohbW6q+A8bAAgkvsqoLFWfmuQksr2Rzo1uTMHAkTDIRvbB05fbATABeEbG61lAUs3x+wL
kWiWinAmHJ2mgoYrBagt+NAgbHbQooMnM5Xc6sjEAZUl3hZRNxQ40MsA2iaSFZWfhR9wF8R4mLbb
JQEkYnG1AA2rwP0k7RyGIlZO1b1a92QDzjUiIqR9QPQWtBOUBfnZh/5olqCOaHULh/iwlFp0sV1O
zyhQIsqwp23BZyg7piIJswUWPWLHCKKPiJUiZI51WDEAmes2rZyzkEjNPQAVwEFNlKrNIui78MCe
1lR1ogFjQORq4/onajswrV6fp4XDy82SWFhW8WLtYa2QJw+tKSJX80dBjvqf139/SdqRm6WivRg3
KVsiTg92t5N00Ek0QiGUEtcSpf0SfwLdt9O1rGlhw3OziAfSJcV2VTw4vgehVvcTUl8amRzx5HdR
ZO1OwI/L8HlDt4AtN1m4B1v89TSXlnEWAyElC99uYEWdIoVLtgx6t5wR+7Jfe8LdY/azXTc7VBJM
q2IvFQcn0YpPUhNvP5XVqRYl81c9sYVNqIMxIfeaaKbyAeV0hVZ/KKU20Af5jr6RLP55PdF7AHvy
Q9hZYOPbvJZIVxiciNqy3c+Q6VRmglcQfCbX6tgGOm8AswccnCiXBmEDkR9cwi1BGiXKX5DQBV35
N7m1nlmheWo3K6FuSdbwrnf8cOahZO4RLRsODvgi6IJ/RuK1BqlxbI3xF8L6Suf1igRO8q7oDEhh
wyE48A0aaq9gHhKuVfUqV9noaA5AHqP/wq29Uabv82y5Zuer8MABaEJ8t1FHPCC+Gr3VEpV+5/FY
WPkiC5uenZ0wWuLHMWl5bHqn0mqnO1VbwNHQy9uEampKW/6jOIRmquUKXGCM5MqpjOzp1GFl+Gkm
z2Y4yz5RtyZTsFdwwON3yTdquofQZSlzLJARKC4ZY0ogFVJhYYY2k+rnPzEszq8gQQN1wVoiuBQA
XAc39CnUErLR3yLsIgenWUlRl/IFdlq1h43B8aOf9CIHxIdLAs+2rfc1V+/GYQO6bNu+AaAFLDwD
vWe/1evW9gy+RKcXmDeDDHYMuHq+LoIsk17TzOSgwcWrBKjmwIBYcbsFS6ZLoH9UH6p055fgVUJ7
4fW6Lp14lvn3h6dCCtLP9MNLHbIQWqggdKmcjOa9PKqIYSpgWQohuypE/hTPAjbT4lUjsgIFHE8b
T1IZ2Dbj9Y9ZMkVgZ4G1hRTwEMN/0ukDf1PyvSGItwSMdZiSkebQkUrD7MpMktMOaF8gqgeAdatA
DmsauH+Qo/ta98LPscHtgnY6PCiAA4NYP4+HLDyymWNHCAqJbuFKOF6SyL3XbB6+ekQIE6xxOnbI
PRS8NClUZzx1/C52QBjAw5RRUclOd6TwBkRNIakQa329VEu9CHYWqWvChfBJg6QLDJ23XG2+KHO4
ZTQGC7XXQzALCQ4zi8FuCZinFGEIyMh6u+DK6MUpVys7NQYTbXlr1JOv+EBtwKW+Elv+kBnBG5Sf
r5Ltyv4OqZ7a6d4WL3UrO4tr+3UhDkwqmY8HDUr78BPi8aOy3oQxKfBumatQsHs3pFzNkVvjdaUN
xC99IHV4QxMgBntqI4ucwUJpfhu2utT+kvQBQCSeRY/+KPYynEnyHNxV5IdI0mWQUj3QA+H0eHu9
ktS0Yk+C19Sne/zRTILSOHB7lNMonA5KiAGvcw2O7G+e9o5b1OgNVid1yq42aw+YpXrS3erpYWsK
QAjC5B5DhhYby72TbaCpr7cWo1bbAHBCfbLbVED1toYDBftBJfl+Pdmluc4CNZRC4Kg+DczbnINC
nNproTluhZWse2nj3yPww8RokszIbHpuQheCAE5LkU75FeIolBZuA/X1HJaeNMwsKtapNEhjjEGk
MwF3CrzVd7yCqh9IKB+kmlneIdqv3R33HPXJ7rhHw4cZ5bAIEMPSox1S2jURygIwBVALvDDB3iPk
FJSQZAtd9RrWwNi0e6ncEtmh4+UCacWV7s6wVkLfATjF9ArKD33sYXcAfflCEwq9Iwh4EutBorPh
DTBsDy4XIUR0DiMKeZLZV2Y/sadlEAPI8G/j0oqAfQnZcUZNmoNXo3e2905ZoYkMWP8rcfP+Mnw2
41kuIVIswSdg/TitGmmJLem0lhmxnusgNBmjyqu87J8Gq96wauHAOmlbG+SGOwzGZ6zlb6+/8f1b
PvsRs40KKw2QMxMsOwcTDeBKPgbCAnBxMJpfOlcYSkPdDW7lcnEG+1a6faG0Iu7LN1w1oZLQcnsF
RnIH100Sz6kAJ4wVlEqEMszl9e9bqnrdc9CHbRGgIS8Ac4eCRwAqN7Sr1K68QpNg2wMPptEWqHf1
Bq9CHqBl7fWYix9mtu9hkOdDVhxj9o3h6wNUmRKtrfRQULkp+QeCvSBk/jyKbxHsWmSuf0c5PFe6
vzBUos3OysClqI4ZvydAetyla2XipSyFniUGU8tQiEj8LtBkrEz2jSulowyjtSq0tXEwfR09Mfkv
hZZHpeYatLqNQqvVt17LDUqpLF8+v16h+z3zbNfMnmBJDvvXZipDZYnamIAU8spow2UcwHMJWCkr
Q99XBlXhWr1HO9YMDbwCAWmGSwS59zRmMJNRDz+ojVdr/XnQ+HNyTH7dHQ8f8/CdqSht7aaklmpD
swzBi3uAEKdA6bvfuQgy7haVAxiwqjTcixmb8dXYromzD+8UGSBof0uMhvQfA+j9JnzYvCSTg+U5
3XiQb9aSXWRnisUdNVqNtfOql9/09Z98i/vMHwYZ46iM2Gm3ltgMrdNojTGauRYZJDphripty11w
YD+gO731Dd4QlTUVwKWzeU8IH0ZOGFCfoFJIoRbOqKMKBQId2DOFsbEf9pGa2r7GrSzlUgP4XvJ4
GIsFyCFMp0wv2NUWa3NqfMkd0U5Q3iCU5AKcsMHKuMgPkeVdcoXYSOqai9vCXX6f/sPQdEdCZwWc
M0c8Uuqll9k9pCzWd+jCq/V++z7+ea/k2xIcO4fRI5PU/goGqE4GYa0t3VJ+Ts3CWUeTTVxNG6TW
QSfBzVIZvCpeAiWXSZVSYJOoEvoffy16LpRn7h3Eh/l4LggQJYvh4HZj8PblBDU9dAtPLP4ZVUrf
Q2Rq7ykQplETtdKungq69MrgC3nxvTr/MHYI0eFRKjE2JGu1REFOrq2V3u8547NzNosk9VCFIj99
p1qHkCNrwBgchR/43millWjJKVYrxdPBFlc4E8KSMuBKuMkPvFx+0Wqmw359Dz2sDfrSeLSr5MrB
uL9DnvysuQ0sywRjHf7fLILUUr13mmsrtzbMvJ3cCkywiDTWaCDToVVXECbl/jdz3H2jJ06v1YaJ
+osFxppB6wM2dWf6lqevhaal4DtXSM+LAHTz6fKm9qPTabzBKvm+UMBzlmmrUoHLtIRjcci34Yof
31IFlJy9MSKih0TTNGLuQTFR2IeEPcoHxjX8CnAkFcLIFNJLsDuUSIMjhLp6yBbuGcjD/vO4gbUH
xFB6kXLGH+JjvKCxhed4+QfZwhdYc+w+T6BLKQ8Wc+4s9rt4f30RL67wLH2jJDKvy2m+pZqcht9R
zRH6/WnXAXWtwhxdDVGJ8tRybYGnP/xsu7H/zjNMapRegL11RnSd/rrMuSmO4Dxggx25RkXagbqv
XJcq66vSZWWSS2POAhgN2ZkwZrC2w1HaI09N4AX5pwXLQG7AH61l5rNEqh8Jp4HfBsFKNXFp0Fmy
1YENNimzAFXVf1LcVQpAfQ+Hldx/qV1IzhIomM5EcBzBMnKwOIBh5NY75Xq0Zc/kR4kDcn29ckub
chay+h5EYz7mkX8MsYCWFBGBFkF+5DX08SQR6l+5iydSH64Mt9Cu4eZ2nq4Awj4ZYjxwCUBX3YFn
fC224R4SREAGXUqzckY7sAB5/61M2oRLo47egVq/+XjZvJ7yQgTg5o6c4ByMoMphs3S/nOpu8exn
PsIDpLlHo4do2C9j56dy5x/5038ccBZypB5qShDHwQtlJ/1I7gUCbxiIZ+QOVlF/6Xf6HDSqHyr8
H8/NVWqlmrKQEAGV/O9B9FMhBjsRO2jfnrNTPa1x9Rbv4X9qjb+S7Z1To8XG2mRaBOtTlKuKPdj5
5utJPz8c3B3I8nDP1i70XNwY2lwCCdX29uQX16ZaVYh/nhHdBbofC0VFJxV1n2Eb8QZt11aggeAt
TxXYEdVX/+vrizRHbdSm6ypfuUbvFcP/jWvwfvl3OcEa94a2x4ywlo4fOixwoq6coOAHNbRD8lmw
MjJLpduT7zALsmtRSfNrYHGnrjPbVAbiZkRXERYQSrDtf5krhARzW/yGCEH3DkI6vfGPycoWX1r8
WWTKYJoOJiN+KgAoWnQJVu6S52kuJ81CEtE04HJW+LM89+Hmeix89vXJu5GwpYwUajBe75yFnhbs
H/5daNDREkhWT5HvJzjRO8pidJqTQwt8MVdLLwwt8xduK+5Z2XvjVXgWT/VMfwdgKfKVbaYTaHSF
a/Xj6Yw++epz+74Rig9sUWGnDRqgs9hfvgLXVh3akDKv/mWUau9rgV6snJoF8BCshf6dOzEElQhF
VBwbOdACPM9G3dfB89R59ZDLjAIGuiypEBpWsRRbb2VvL7RluLllTDxULCEM+LKNPVXQaJkmzQA+
vjsfcp8b6dRuGoPa0Df6Aq2SA6Gyx/Kn2vif0GWwaLyJeZ3jdPKjtpNtue81d8OuWaQurf8siLFV
y9ew4sBmqD9iiL/UgP3QgNuFJIkWhb9y2/JLw0wn6SFcNeDreSFJUU7MAyLnw2ZkhLYrxFa1SPhx
efgah+KW7C0OyPUawnUhkMxijWpBdivbc01DAhYQS8gN8FFjkgE2KwDEdfQtJLnst1DmicECrHfw
FKnDtxzlECgvHAmAmRjItY7+N0vqCTjGKeqabp82ajFwOpQpzFDUJ9WOSOtSyFKS9FeMbhgEZDjG
DL2rJMg8QLyAHvbDZxleSghow8w+7SjDj3h5bNpchqYFJAmMMH6Pin0EphM0AXSXL1WCbVH25wLl
9bG9PxafnZRZ3pdDbY9qugqp/A8LtnuuEt+QeC7PtT35W/+QrjJC++59ZbSlDzaLxkkTUyQLDUin
JL57yFkQvQa8AfRXSyigaH164Huz2sa8TKDhU1gNjBFQmIzR8A5p/fVvmLbgswnPoixZlwKXufgJ
zSTGE+FO0AUanLwiXRlgoR/CibOA23dZElcDlrTUW3XQIhMK/tvabL8JjbV+wtNUsIsNekNcgF95
PamFkg1sS/49CWzS+WUKnX+AtSHxvOs31CY8ezZUBWxerw1wRYZNarwebCnczYlOsR/D10AA+6Kj
hws3uBbj9ZdhDPRu4FQpnCrr4Q7e0AYlQmphYLTeDcDB/DPAaZypGTPvYFAP8FhdfrIAhwY8emig
r6z8uoVrVJgF4yRlYTM/MKgVILnYMjfBZM7tPkRtV2WSTz5zBBR9oantZIDWc1pzBiSXgiyCMr65
gJsDUgWVh5UNP52iJ5tNmM7BQ4Aq0jqMGhefRRy+SvHSQDD39SwXLvU5kyoQsyzs3RwZ+aC4lF2i
Ik2l15azKumNCzItKbXXA02r9mwGsxCbwJqorHvMoAJG2ofsK7QqtFDYQDTIiP1t1f++HmcpEAmz
QARdEz50M2wqNKX22Vdhd2/eUdDiL/FjvLaf0coXuRfVn01oFoKAwK6KhMPKsUa1K53Y8pVYFdVR
kXBN8wAE4EnRyhAo2eRvsQmE4/vafb10SIVZ6GnR2oVfK4YuDwx0EwAyRmHH+xROqQl1nR/mS4TC
EbuOf1/6drNARJVBH3LTVDuF2OOJqI1qb/p6jDIN1HGMQL1Bv0DptbXG4tJ4syAE5e6hcweMx6CP
IckXiMQ5a2ylhc4oN+fFsCLRcJCvQpkOJelhBzK/HJo9KB9rVf3pTD7ZGHO+iw8BT1C5sAHj+JPp
/nDHwupI1W9X6g5LUfOexDzEgoDN6s6bQnSrZ3ZvlvvEhvS5GupA2m7aTa3B/HEPWXvNt6Fz2W3C
NX+2O6z32cymq/BhZA5y4XXIICLiq3xAuZ6UAXAfXSPioKNljlCRo6DuKcdwLwOZ/DSZsUO75ubB
vqDRhg20UAroDwAXMUwWAoqgBnvmsHLsF67jOd1F6MIidzusegGwt84ryJf+QDyXOIH2tZGOtNpu
WyNRYf+yMuDSZ57FGQgml2JBkXgQXkcn+oTSZQC8gLAdDfeMfqdkoVvE72ojuCVrCcG0/5+t/yzk
DEjUI2oastDcY2ROXxtK3zYID/8xqM2ZLkUEpSOXxgixhYodzIStxGbe0UpVIwfMWjM3B7VUODv+
SvG4Jg3hsloLXprcLMgIASTMiimf4hgIEV4yY1Lage7Ipg9tf+OvvOgWLlJ+FlpIGKQSUoHXZdTT
ygBJn7gzX2+IpQrBHOkcjgRdhwFeUTDICG+QWI9ODKWUe5e5JYMBZe8wU5sW2sMKBzO98uyxJ4k6
IsUX3truQpuQyoh3zR70xIZRwiNVGyOreb/VX2iuwzYkcHX0kO0QtQ6TmzTJz69/91JAnGOoWc/1
hmGKtnAgQBXFM0KdtoBYNMTTfxxhOkIPcSMJmTwvpHSqBv24icoyOZRwCugoqTDiBmsMGJvrOqd3
4WDOQc5x0cWRmHX4DiCAau2HsMcb6FRbqR5Z49G/uud6Bzhc/pWtnMuF62pO+Rk4CCFD0HMqEhQ2
lcowjQGW6O9qAXE6AU+O/ZzYA9XSkYIm0MTVx5Z699EqyrekiqAm/1n5QktrNossoRuwKUsgsk+u
YTjqoVa1iRzzRooHZ44Sm+TQZ8hY0p2N21lnD/AsAHDGLFeO5dL4s4wGUussWUBtFdaxcvcbn1vb
habVWk9i4W7gZqGF8sgB0p4E6Yz7fu9+tVYHJbgD/9adPLuDQL4BoVOQX8NR4b9fL+hCWs3NwowL
wW5ShAWH0zaQQ4ETDTpumQXlHYgF/bcq3xz7HUJVwCdyLBneu9/xxmfl1z99YbHm4G1x4EqIEOLv
utCOq9tKbomdX8Coa+3iXBpgFg1yUsqlvBch3gC/p116EY8eyh6OdGwV16Fswki1ZE9c3DVK1ELI
n0OyKxjOBEMkkQ5k4tWqPxZMoULKDFZUgQ/NAXUEwIsCWXKXXXzukjbH1+u4sKXnvsgUPULkf1pH
tO3fcGC2xerDeaE7xM1x1ITI0UnvYgm93XAND9mVQV8P+rbjV7Rfe/8uwAK4OeY5LiGaDXAwkDEW
q4EYvhE+eiuy6RzeNKi7wtvM3xR73J+iB8eald23EEvn2GaoeIwNSWLVagsNi+wNjmxm8w3L3//2
UWaRYHChREp2yG8ECbUpklPAOGC/G2Hlzy89Pu+5wcNNV0ETseejYepEDqUMmcK2g0akDLQJZMxO
LmS59YZSm3olBiwgMKH98e/NCgHYAo4MuHoEYkt9c9sOzPVQ9iz/6Cag06F86ACCuTLaQkFkDioe
6lRooY2P1i6ef+ASriROCwdlDvsVyb4qKcJFdOYruR6uBPyquCvHwWlrBQ17Zz8+uUHnMN8saUup
iwRcL3YODBwHlk5g15f0IGyAMrbhKazme0hUTq68Cgm8Pq8Hqg+QCDC5V3FTaVDlstYwKEtd0DuS
/GGToD0jdlI4lduBBUl10qaNCBU995JvGge9DGXQfB0eGTve7MzGJFTkfyoLYBZ3e30KFiLwHBwc
uBz8ADq8IMsBhhYKqMldC6VknInXf3/hEM9xwfBZqoKCyFCCkRmH2EFARSYO7un1H19QGoAb1L97
vsnaGhcI/voYfwaOX2961xA+2+Lq0iq8L2LgOhpfXutHLRVb7nvq4WsNBA/bR6LHkwhMhVETj2EI
KwXKGn0FzbsA6WUkqiRYIEp89ddanEuBZM6sJWqejKqp3Vh0319MqXe03vJ6YYXwooCygNmU7+4n
nvev1/R+1p4ckDlDlqdreJamGC4UrVGyOPqXTpUg1dhIyziFhFBsjLdYBwFYCALLBWvTo0lGVu7L
KH6WsPgCiilRo9IJAP7mIuhdUnbW+VBpld1QUCJaLcDCg6O55hMOCEZhfWOZrwQlZvBxi/zj9TQW
iGfcnGNbE4LLZAK+VeiMgGH1kpydBB0yRGq56fRezi9oiqJAxx/6X+/WfwX7CsI71+rwevyliv0c
o9578NP1IAvl9Dp5ba7NzrOZHVqVKqdlTmijcPzDA2ubnkg1/o/J7T3KPOxPvpIkXpjKQRPWl9tk
tqBHx3wToEVZK8SN3NTH2nBXqrhLqAJ6VsalYbcm5i3uAEq/tjqeJNv6Aof2U7DlvnvHtTLHNzML
OHr0fgxPCXf/H1DdhQrBHOotVR0zsgESEsBKTQoSyI01wp44lsdM8QctgbBQMfy3B8l9/g+rSkFP
VqJiJI0+A2MlrT278a2XrvT7652ycOfNkdp50bhCVWGjuB18c2CBAlWPE8hPw1rjdOmSuVcPHyYA
9SUopJUcPpTKvo0W/UZGcmK4B+Z9SrJRCAOCdAC6E+BrnAs7nD6W8ZniBdSsBJWFvPvOuXn4BXC6
K1oYZrEQhg9bGbKp26xqV270pWLL/QQ+/PHE5UKW4zA9eJxB991KLySt42nHWoyk1pLeim9uceCL
a5eqIyDAuVacxAHK8u8Z/DRh+J0mMMewesFuXNhmdpCObiG4arco2+BRyDktJwes1RsdnCcJk0YP
UUg2eQkfZ1hWtSu7bOGinEOzMz4N8IxDujjua++NqU+TMGygw/+aCFe+wtJb4Z7eP6wUnxMdQ0Fm
0iGv/oUxa9Tyerzu5XiL9EZ5vZ2X3gp3sNXDIFnFN0LV1HgrNMKxYdgfyn+j0a7nzESCTusvK0UQ
ooe9bkHdKvg1Q48WNliwUQa/lMv2ubSWHdy58k9usvs1/vBLmlTkoE6KDJ+MNtwAahsJwetL0Zzg
7sNDzZXwYav0zu5pyDsEIUTIjHIY9WzH5wYDAIMPGayxUtN4EqqpcTLBnyDNcJ+wf/Mw1iHVF8Ju
Gca3kBKUYEydkTB7d0bivZHgTmAEFKCOtSphWrHiwT6Q/kuC1EDBaoeNt6GA8l8XyAxrp8G2LHq1
8VSodWg0WA9i7ZDs5+vvsVB+mEPG42qUuDxH55hUyjNv/23t1Iavm/H6ry8c7HvO8rDEAwvXIMot
EYe5H7K+ud7KoV5IS+fAcCgJekXi4dONyR79BBibwf1L9lYlqhbuj/sJefjdIw8vtZTFq7kLLc5V
k7fWZmxKw8MD8uhrKcBUMXu2/6bBHwZpevj/CC1qna0O8Qk5knOLMhMr1F0dRUfpEK8cuYXH2BzW
zcMHjSohzu+MDPDy8Q3eXTIsH15/4aXm5hyYLWVeRWIXYQPhFbunoBoJlTqkUYlZWkAlbdAF0LDj
SzO9Ards19fSiC6rqKuFsDgHadNiWfts5qOCC7MXBVkce4VRhBOAUD31VyQlMEbN1wArlm7Cypto
CRc6B2hnEQTaRQ67OrZa3TUqA9ael2CTaKLKGaIOTRTxZ3CE/7hPyFkiNQwkikMpjmhn93vRjraA
FLEH4gSzWwWGFofh9PpTLhxWcvr/h/3ol1kbJiI2PRtDehqQqZC7vP7LS0GfnBWN+7qqGdFD0Kea
ZhsxFQrCPvAv7l5goCbG9RpTCUrmvvUkrxUjOuEuo3IEKJNJhZd27eQsAxPB35Vfs3DwSPrfibrQ
XIW6NJ6Ftdpp1anZJtu/8PcBBUM0262/km4vbc1ZASnyizyraHy2koockobTTZ9pbQEbPzjwwkna
Sqt+5RAuPXTJWSjpWAhXA2Uw0adYG/w9G7gf2YFNL9gi3Mog98T9f+MVO4dkw+WGkoQJYZdatFYZ
0yCeFm1hlqYCcWiABltuwKI0vHNshG/CgbB8SR7wpJBWfsFC/wk+Sv9+OCCAgNeYpgnoCSgy8DcG
bgLkYWUtJkv4Q8+mOCXhD0dgEMOWLOFd60TwVElwdZswAKt0CgzI2m78lVtxoRbHzgHX5QjFXKHH
ShJmJbv3TwYeiQ1mDUQgBjXar+GmluYzCx0jMcYSQyM4w4QT8JMcBNvACg7lcQ1t9Px1wkLG+p8F
41wX7iMCBuDtSkZ2fOy3a8DwpT89ixl1C0ucMMOfZoQ3hr22rs5EkGPY5/5K2f35AWWlWRgoGKER
iB4DDJTRnFyIW0ioUhSgZiu8u3L3Lrzz2TkUuh/TkMD7CoufaBDWa7IvP1ZElHptBsr1w47CA6OC
7osHl1zQjotfWlKhhhxAV36t6bhQ62DnOGnYwjJjR+E3wIUJ+i5w8BFiB7BHAXp3kdyRV1HNiCuc
0NWwN5r6QxxMHgoPyVbUW6AG8PbJt4QDFaA/KwF4WuEnx2yOlR7cAC4VHX7QeG5VYpPtaC04GpTB
cTL4FNrKKAubfw6RLn2eCMgOT6Z6eOcyqxw2JNxtaugJjvxnIQ4y25iBn+F9p4Zow/q0nYnmQGyE
/kJ+pZ0cRGtYyQXxCHYOmyZSQfBoCTUCrqMPjVfqwS2An6Ak8GbL6QHTbUNmGzDwPoGLvdWGV8is
JZRF1nhKbBMS0gIbN/VX9uTCwRKnpPohyDV55ktugR9DDKnS1KA70ZA5F0CohhSnv4I9ep6hs+Is
8uC1CrsMHyEuF8xxRNeOOxU+aj0rV8H0Z57toFncacYIct855pA2YCNR8CWHOq7PrTUCn2cIrDiL
PXARgq3gdNGAg2nkzii3G2bXKiBcakDroPzxeosu7dBZBCIkVFMTEcO0evMFZWl5oieQzlpfbiE3
Z+ewYNRTWxYenWhmQBnp4J0HJd5HNq8KH8lX+05/CFBggM6Ot6WUGL6OsPNRPWgMrvW4lvbALCsJ
qDxOm3aaHtAtUW9Bll3yEzUPV7pMCwH8f0DB8KmDm+o0PZCDix3SAUVEB33lmCwkrewc1VuNHmwU
CaT5YoTgIHfXVBfPEEXXxE5u1NGGW99lQAmTO8bm6/2wwMEE+XF2NEd/zLLpvUx3qojAYFJmRsgx
FDBDuUeriTbLUOVhoGZEB3jHlrthZeQFqCA7R/fCDZUMMhoj9z/g28WlCu8XHk1vzTPYfawTSniF
bghmKm2jSwRuPlIvbS1NWWDysMIsWkiBJw0RmOXounmfMOCzR51VXATIs2e66nCLjGHbbIGRVUHe
SU/EcSxlqGBvww2vZ2YDwyPZ/7vyDab8/ElomaOCPV9ifZpB5OqUVE31djMeKx2GbkZlr0n6LH7n
WXwpKRaOjhwgiMlO+kjhrxQorYOjeHXVQoFcsuPqnMbqLmCTAHGtHJeFmDnHAtPpWJEh/IwcMaB/
iRrYQ3GA1DBcYF+v3MJxF2YPngEVfz/jsXDS3gcZs3LWEJtLCcxcCT/qIMgZsniwpQ799X84O4/d
2LEli34RAXozpU2fKaX8hJCl955f30vVPdIrPQE9KqCgq1SSx0TsiNgLEZyd8di/Kz56WX0YL80x
uWeJeklQXaqD3G7yxMl32rN8WP54dL8kWOrPVmCjwSX4n77mFvOeV9yCwVYwfQC9GKqMM3+aEOX+
EuR/0RfUn23BS7c2catRORnpBQY56dQMD3yIF1DNoJDRud5xyu4ep9200//UZb9vzn9Z9j97hWdD
EMPle0n2T8VDwxgH4ei77kIb3vaeuM/8P8dqv4//f/ukH/HHWCvS2sw0bgy3An4NthFAevfLY8Mx
90fu/duX+XGeDOYySmvSU1I2i2FjyuADu6xp/7i2f8tD9R/Rh9kAjUol1mP0igOY4I0OtkaRcy/9
1Xzy23H8070e2ssSD0MjHqBM31JFTu+mL/WBjiQwBUnC6DWzhNJl2QFsdeE7Ly5c+b+Cn1+i85+d
vZma/l9b10oSsGv91TgXgeWVGBFkvpF6rdv8sa1+OTH0HydGJ81pvqoD/VaI4avYAZk/mYMEgfIv
Q+dfIqyfTbxGarTRIn93AIQ+pt2t4C4xRqMFHUlC6bT4BKV/ZJO/LYqfTb0LMKG1Nzj+jOk6J27Y
vgK5cwwM8IfoWXgS5qfkL5PJXwKf/+jDDS0tVyP6cMvEVZg0rbd98TFY/mz4c5e7/6/j/KfFsFpI
piaGwLxDKZZe9bQunHxOsSVpp3iw68Ia7f/+Qb+ddz/bcMdYDiOpHtZD7KQTbcVZCuHkKQ/dgZbI
wsWD2VVwdqoauyq36uqO43PZxq7y12777Tr+2ZZrmGaXG+m4HsZwN1V7EIR2ieVV6YkMCuK+Csp5
xUt+l8zbItwu7xz7Q/RZ5Ie6EP9YPv9YXP7LqfizdTfsjcLClx/f0PaOOUFbqlN3Wp9Fw4uVQzp7
a4hhnrmehvqU9S9LExI0qI5UPRXQU5vKGfPmfppLRxWZ3ATFXC/GbZpvFCxyrTny2qHxCqVxinCD
0oGLZk5KFui4vkrFXq5rr0hfJypRpYxlowit/K4zPpbB/3++4h8BTyIqSTNnPGFhH+7kr/KO7oqd
4Sx+fmo30k11V2b2Nb3/49N+2fXaj7wqsaZSKkfYH4MTbUQcnCaPuq8fffv4YDYYv6L14rWMvbD9
x2b5xVBN/dk4XEmhKQGgwq+W6W/5rutQksryLEcYPOX3nc6oSXRRNTx+1rsy1QKwvLZeZl6elAfd
WM9Nc4ctCaACtgDOsLruRQrdCjH059nB/21Y3Fqt7FEqISLMthF76nBaoCT/90f2zyn1b8vvR65m
Glm/GsoEAyjssZugnLKq/qptstRAibgzmeDpOvYlEs0gL4Ecf2TCqa7aD1ya7Sh/X7PXoZKCJfo0
88dSQtDaTqpgt+qmTx+F9Dxg04x5r3UNsyBD1U9wstDSaV+wy3VMljsawMLcbaRHnUKOqJVntQrq
WrAFEcroJy4nDmBbV44Fuyif5jY/jkKQW14HKGPh1+GIYynl0bBMx2g9nRHeqfqjRPpLh5X6s39a
SIwm6zVcaUW0AMkVbqVN6SLYPjTbmL474Y+i5i+n+s926hRG+dBo6nIwaahXcQS2IzAYUcVo9nJn
jc///U3/0sClqj9yzIQFlU8aBsWjOx3hplh+9tUG9KBqGzng7u1s6oOrZDpDkB6Mp1HyIFpphi07
1VTb8iFDvPRvhW/0UbcZY2foEDPx0RhPPY4h5h8L8rdL4Wcv9iBJKib9bCgO5Kx8wxN7r55XT/y2
IsqeDKfvGYRnVsaRUvevROOXsTX1Zye2Fuq9GM2piCRc0+/f3agrxQVGFvVz8libblSfV+luqt+H
zhdvmtBZTHs2n1Rptru+epQZsWSC7X0IV1ehaiUm/jgdl8WJc7dA9NOOaaz/kbH/lpL87OxOZeah
BYUQUeoAha++lfJMMErDZkHyuujZYmqfhu/2WWz+kkR+W6E/TnH4yfWciXwk1mC3uR9t9U13+Ss9
/S3L+9nQnS5ll5XfYwojAxYB2bd80mqe8HZ8U++QyXEjx1Nxv+y1O+um/Bpv29xZLxIe0EG1/6vK
9Ztg/9OCetEVq8q7781+o+/SZ1hDQXqUtpKb7cZ9fi6OKB8CtpjFh8qf8t/3pCb/s6z/5fz9j3Zw
U6WtA1buIS7SO1W0bsTlqRayt3IcboDk9gZdIbFkSxldRSseBdLwpEi3iRbt2qRz2648Vk3kypyC
5c0SXszEr9qbsbqmGqjAMnMayg6gE6G1W240z5cQ61H47x9xOOz6aDm1WrExK6rzaQ39JwU9IgOc
yToCoJZk0wqdogFDmbT7NexRYSYvyiNvwvMyjz0lZNRX7G8FyVrs1tKxH6l8S5bcZlZdjNxtU96W
xSEfmuNkXRuGPRVxS0+b15dmzOjeWQq9fjYdQX7lynP7cPIHs3odkq2ojY7E19XM5zRVacnB/F+0
w+GtqMBx5PnzYtVOaXxFnbUx587JVrlxuW6y3q/nR7HwhR5NvTLb1MkjbBGyMbHl5RKreWErUn2K
Cii65jLR55RMtb/2mdcP845gyWy34LJ2qqa/hFG+h9v5OKa5a2XlPfzdoFbV59jKnbkr3uJ5Ovdz
vJWsYKhxAu1LcdP3ls3Ag9ylhzppMVJS2YWLnJY4KKlJCb6+ApqugD8uV4z1sbiSn7MsKORdGn1U
3eCqOACJpmrHqcnpW9rGyKiuOjKRMtRif9NM+ktnKiertdKgNQa98IxCT9/HQm7ehqopsGVpsOov
rZkniJsWUCdhLt0IgORWiEArFE1n2DzFxR5bg58cZd1b1NHWFA4vBv290oJvI7RPsd5GT1pVPqbF
S5/340HLtECaNbcaM3OTq8uL1C35plK07imO8Qi31PJrrZpgnTqMk720v4bxeRruW/0cA6cHMI07
+IITRTNuMHUnojfK+BK3ThZanhIFmeSk4W4pC7z6CxCLpjVQodm2McDWm6xZGDX7CFVbTi4K48Tx
Po22Rbrp693cnjtC4TgLHWWo3RC7p9nGMy+ebLF3cWtl6cacw7pbCMGMyXufHNQB1r0zqDegdXJ1
QyKKAZwp3I7zIe5oaQG33DoI2IYHyVdxwuxBXI/ADoqJLslWdFvJDoVln4vNMcQ0pKCOghXaxVzj
Wwtg48JASlWfpuxas26Np0UEMdbAt7xq5nCo2s+i+ZzZc2oL3UF+rWcWiTLedn0cmJn6SLmOCTGD
lESY3URNafcTY/yrB4cs3YnZ41J9V6qXNbyrJrnaGqV4xmzknLfSsZVbr4HytV366HGQTD/S0RPX
20w6FQy2zdPLmlV7vsYyUZsUMO7pHsJmdUar3y9iRP+1tZuU0Nr2pXxVFvUWpq1yZ4ZTtylA4Qqx
KyhzvtdSRAk2b12UkHNKjKxYGioFrBavp9SuK9FR80elid15Se9w354W3nkMmrYx/Ko5jevaOCac
dEPxirHwZmD1Q+sX8/o4Ngyog3obLYFY1J6j0/CcLzoPtTiPEwxdAT+peEQqT2gvh9EhRBSyek9g
qWh54pOeMTQK0WS6m6XUb43VrTTFqYyOlyQ2W6lxS9kTv2e9cH2pDqVQRhhzHwXDHVFVREy1PfA9
7vfvUaFCzodSwyRatoI00Sy/Ebtqo8R0tFt6/dzU6qWWl/BQRNdpOg/NZ5+2NuThfgmy5s7kresJ
alHvMnfA7ij0yjEG0emUvS5sErMM3XI4rXiTm0lzEOJ8WyD2R2JWOG1i3YXAhd2R21AR9Kvcd1ho
C9mOBzwFTX5EebIib+jt9mBwsp1FpGvjMvbYOzO5FOc3IuD3/IXOfNO6gr4QxzfdCjVboF3jJbcC
cdmAgGDaONWdPnekN/5ls27T3qkhQ5g2bHWJVkYKAoo9wqTSk9MESKY6iKsdFbeVdEnwvCq9ngQm
anxT2vfhjbB+xQUjeuW7VGDfAbzBwIU9G6L7sY03Qppv9Ti/79MGp/WskoOu2MUUOpquCMwxNnyF
KTzNggA860HHfTUoMvCBzOmGdnYybGix5dS40jROwW8rx32k3HGSJwtcmwXLoheNUkKk7S3yK7Wc
sKAwakfTNrG49k5Z1XxC1PfHpjSSN+naJv6seWHOrJ/uyN/lWfoti0AxjIBhMAxuZ8OR9MRm8XhR
pzpCRQdKwhxSdJk02V2NHgY9KEXj2EGKMSMO0XVbfOUr3i6MfdzWsNsyzL23vZ45fQWjLi2nZ7Ub
znOPWzqG5Egfi1fmB1BymYxdGSS70RukXa14Quw1CjVjXG16Pte0nHhKekYseGqvSXbqcOrOSIsm
ZjCP5bpVMnJJ9VMRcRpQ3aU6peJ9sQp2hRLQ7wzdkzpKLO091lGB1h0i1Y1i5gKb4UarTvXodVh2
qQgBgFEL+ET9db0ZafBJ+1tGMcuwhZxXerh0m4Y3JNAe1Ptl4TwqZ19n9LyTB6dfZoDV7iC+mOmH
AcmuJ43xk8/B5JBgkrbinKLhhaZZDOKlbWUpjiz7kuRZ7V0b3WvVTvk+Kmx9PFblnmpUVJz0xWvx
/UWhVu3KcOqac+5ZmK/FeleRtKiDO4ZbmZm2ISj7jQX5E43vaY321B9VNscav4JB8k3ZOlh6cyTK
g9s7oeQbUu8NTcE5lC639aJtI95oHYlnlSw0r5P+kMKdKduWchTlOUdtVs9a512K+YgXiR1XzJKd
dRPdSIq9VNdfzZe49ZJyZdGmjqLLm6jL91hR7cbvh4+ia06ZP0AIbVac3it/5KCveRcoN/087/Dt
cKRmcMvllFOlHxvj0vaO1e/yuHfluQmWYSydpm0OGjqADklbVZpz0x9k4Roq+b6TX0Erl0vIdH4/
XpREuDBy4jQYhOIyeTcYaErCThfAnzZYTM6TZKuzk5rpcZobheOp1GF0Vu1+kI3KsdaFyErayNHT
YCAZDapBUCV2BHsEZbFs+EsxF2/ryIWfGoqbFj7Ny/jEW1WgRrq/ABNX+s4dVsUeUP8RLcWjUbN/
sy2XgKEyRF6tO3UxfbkkrZT1IG6m8zw9US+2G7VzRLwD22JyZRiMS6U6sXawco2+7HLZW2sDnhhL
ES62RL/WU+czWAk/EposWoAlFOCTxfipDI1ACF9FJAPUNnu1dpZxA+U0sCIZ8On3YmYQKCxV27xp
20Arwl1tmV+LEinumAqXotyGtfgqpYCEEl61NjaBXE88MZT5+56y0xqYVxrJNc20LWNPw3dDFLK2
L8syB1aLzdP4UFgvsvjQrw/qQljn1fnNCg5A6v0FkApW0+E2xrOSUMCR9fR2kpXPkfkuRwQFiO/b
QFdacW6S+liNlmwrpbDVa1as0G6M0ZerQCzSd9VovNjqsdD9LitWK/B44KxtqXtTrqc20/MzwJ9o
35TFdJj0Dqpb2cfbeJl3I2QVm2He27GSjnq/xBtFHJ8r7vANs5dWULWv0pp6ZWp9zjOM1Sp1Rv0h
1QnfadlHZ08uoN2BckrFW5aSmIwF9LYJx5excbuc9q1l2BHNbptQ2JdSuonrMAAz+oB9315VhWCZ
CHHGMvlSLNAzEbA0Dai9Yb6Ii0GQxrLT4ZNzWtIlUZUnLue9Qndx1x7W9CWxnkWNo+JkZFZsZ2z4
cgTqiWl/5tWITJ3WeULDUTLO2OxQ7t536wzemVEsO7GG+DD35qYNlXNttAeNoltUF/t1thhhIxlo
Qz+PUreSSh5fLW7UvqJQvi6HOSr8ZE0cbXkUVf2lnknTpHJfSGwoFNdU+0y755gIqS9qiPFMAniN
pnnr0J3lpHdExY/lt45ar6mUV0G6rTFPaad7mKiHQs0vcx8xaWDymwCDngY+Qe4WMCb5QtCmPHZt
9bwo1qbqsocynh5k9JlZvjTDYS7jT8ggwBtBdwF5GpeQe5H6TSEwTGeH9V0E2lFiBV57AEPshczL
6hMnbFV5crfPKEJL/mIFRX61SAeINb73rlrvekveSCXwLW7/ZmKVQBC/M4Zm2yQcu43mLgKdodLr
JN7pizukTA6p0qecD0/a9MEidMnHOD+csCi8Nk7dMJvdsHnXDXDjymc1eqvRHBYCuW5KDpIi2kL/
qZuCLUGlLu8V86ZI3MLAhRupu8KGYkZLVcpnRUsvViiB9BCy7cI4SaMvnHGUUKfKlfWnNc53i1nd
NwndA12xkUWnEDG0Zogm11zD2hnEicp7GrmcrX32oho8JCdhDCPlyQ2bOvHU5C5kurZ8ihXXxMBD
FA6muCneKDC2mhOBLS2fJ+VJM7dECescZB1KhrRLJtgeXbwzLF9ruKlJU/baPFzWyTxGGGYwbyR2
pStQ7u17QloMU0fdGXGz6jM8U4mJ+o95/dQtcBfKU7gEKb7xLePiSRF5cnpSm1ed8SVzTCH7kdqN
vqgfM5RbTDABZvWZ3xg7vTpxerbcMGN6UJjVFG9kjCVn9k/du6YIiATYnmq6lvkSYanTQsaWtxo1
yPB1uY9pTGi+/YcL2TfWh5mRvi53ekQnKADStmZDNadQ8bXwaFoAoxwynZqIrxfcwTj1SsFZtM97
3G5X62QSBatZ40n4QSEID23mStkASYojmyi7K6JtRMalWJkXkS3IGdtapKZ2u5SIvr1bL9ERo7ug
68ko5n4n9LFvSXhmJt9CQgImtfGi/jMEi5nki9+MFWdcZSdtMEZBq+U4Qd63Kh47QSF5Rh7yJdp9
mkdulSrExomri/N5qoytFlFvV5UPMcKMqmg3XO0XYVJ9IfdDHBbnp5D5jbbMt4voKfquKr4Mjp65
JO3wJOTSMN3KdFbaJmPbVHK2Q/NiqNuR5vpqee3qi8rUR2lTX+rBf3EC5DbRdzZ6+WKXnyCM7KbS
H4puK8enXniC7h0IE5AKE5MAzOR4+mbvAiI1raOUExmFe4urdqwYUkvrCp2s0pKPb2tIsmXDGG7i
apqetUacn9Ww6ZAqzUHdCULlK9McpGXvoU80Thxnvg4dOuzJfGVGvtPqy2SvRWWLIfuk7vJ23k1R
EsgWTCR9vaySzMRU5vfLuC2l9mPV9eRICHxniVG5odXEwbHprlfq26aYvqKIxE3FTiEMYyPo4/K2
NpmfCk3rVlws3Z71mOxlCcGwCjeVvDgdOGq+lysuw5uZj3EQhdKXYEpeNYQfy3SbNae1c+oXpXmn
Rjgw+kHOM7hK7uTvOgZj6dh6y/AdwBn9vnoUZDgVuNFhUWcG38UWk4xMPdYJA36eIUAvc6XJXkpP
mv2+eq0S/npble7Uzs5rJ1a/xxO27Fi18pJ8Z0q+1kVO2PowhZAYluIJf0oCwZKWX7cX9xKKXd0A
g9/CPLasS1ExLv2lv0ln9UF5FhYfuLcUSIMr6W7d+XlyHdLjoHUOlWPt0nNZa5GLWMEkK77YcRxk
1anl/+Z8vRm1ze7y45BuS6w3R6dMgwbHS+uspIEOPJum4tLwGjBDZMHRTiDQqe51TKXC27GRvaGw
x+w90f2QrnNpqx4VOhGrFbfFNyPN7Dyk5PnQMLXWbVJlXxT1NtUDIPCMuk79Wzy4crIN008hfg3X
u6h/H7N1W0t+ixtV7ZL6lciEUYtJsA1StWs8qz5XxspxSjtbhAaW7Qjk1rryU/PVGtNTruEprPNj
bA8N0EEN8FUtnTllaWTb7KrUERnobZN63CVL6solFlhpfKSbOGi6+KCaB/2s1QemyE2MdGibqV3r
XRgbsmwvMh4KlIny3I1baYUIn1Gqxzas0cnD9226I0wQGNsX4RwwVGndF9a21p5iiQHEfLrV1XcD
g94UgQlI/cRhVj6pLXBCQffU5lCUbix+dDJ2v+WbRf9c8VWPF43qv8JseeVh9ClpCBxHuXhGZ+rj
c1hvG+1aZsdWO1RMz9MCXjA9T3OTKHhceku7leQtAcFafZShl8MtzwvXQLTrPexQbRmtKp377zFE
HOHjUXfjL66kEEbcrN6Xncox6w8CQgsQ3eFIOFIzZfZOjOc29UbCku2xqGzzjUule6g+tcaPmrtc
36rM5MO5h/DRM9mBpXGvWOM5LKobEJy2UvMwAdWLt1YYQGCMzXu+i1HdlFc1fojmM17DwnrfKkQ2
ceKkSXmqe/J4kmo9LmhlGgJd5Mutx/CxFFZGpoG3aFsVr7isRrnZ51YeGGXKjsci0HKl+CLsVDyk
S5zDD0VTPejckjlBmByTzOYPWnWJFrsqbsKeJX/USWdKlTdAS6CoYv8MOHJxIvOyZFdrXQn7jlTW
x/ZMu5ptGIelupTKfROeNALaiipY7iuhO8qbIt8nzFkPCuJh5qNbpeW2u604BzFn7mSWLHnNtS59
Q38Z1l0hoPEGzUuXbSYGf41XBfabyKXJ2OD8wvcy4mASwZxJ76W6Qdy082qnJT4mLGDQLcMfPtll
guX16oYK6EQEsl4S474uP4f8VW+6G/R2uhCU7lD3jprx7p74W8v0eVZau2kpGRq3NItavL7OEjcx
WkRd3czF85KcVhxCoqeujOxCuUnDoCQfj2zDuldnF9nNOqUtOpgSKOWW7izH4KQaScQQgXIY7Maj
1Ox12o6yeD8SynKO6E7bsd4PKff+oJPOS5wpq+AiDRFStOWWCIhkOWE/QtVjLYQzE9U2zuyoXhaD
bJYfctdFr2r1PuVPXeuozBRhQmOdy6p0sOjV0UqkfVeho+hnmhjGElpfYKQXcqdS5trUc9tQHkzC
itCpVkekI7a7afCSLLg8vjLtolSXInf0KIiUD83KXU2/yyInT7dxGwzqhiIH1/BoOBM4h/oe3+A0
x7ZMOC7ltQMGXZ+G9BJ3j1qJgLvvhMkbmRlI85fZ2iriFxFdI0SOTpQiE8fE+2xlhC1zhZkeHKdp
oGLYJWue6EUkHrHj1txOoXrtq4j6Cd8Poxb4ZprdfUzVhp1Sx27aBma6aVuCl7sOMFwXfYb6Xg93
K02wsWvkwfjRpIRqODgxpq958cMMSHZ25e7M3DCxYEeCJ99ZKO4HBY6vSYqCuCSylxOuwEBHJRHS
bRPlbt4+ZDo474KCxz4dCBqNrdC9rqbh6MmuwO8QDLxobEpanCFtyFyngXHKZk+VH9ZPJXmUYYIL
JL+PIWPynMt66YgFbx8wohuVrsGJVRxpJRG0jw659W5RTbRtu/iG2XCO5pBde19gYBJcJxWB+WNW
vX6PG/ki0QKEvHjHDWSEONjJG1l/z+an9lJxscSbBN8WwrTwU88fJzqBkbJyjlrVUfrQpUdn1AnP
kR3RP+yp2y50S2rGc6QcOxXHnMyfYh7SfC9Pe1ZC3qAROgrjeI1rdSexp7UTsdeV1ccE8cG4jLOL
+5NCHik9CNS7VZRkodHdcUYSoxnDsI3mswpPE7bS1lZ91tFzYsLmzWKeK4CRg62b+A48TELl0vdo
r8vHtx74TNuvIR7E+WampYjUv66CpfPq1BcnpxLcsPO6fotttZi8mOM2S0t3nqiEicONMob2aphB
FOEz392UMzuM9FODbECX3jmtb6PRa+tNM+3a+wYoKw7zX+SeIa2Q6mNEt6LphdeBhvJn42vI3Fhy
KhGH+o1s2Uz5mNNm3PXUDwZP5o7+VNKd9FmoOPdjJhiFqjdEL2b/NEs36p2CDYE83nRPyhJU/EWK
ty4rUuVtGUkbYhBQnA5ZfJi8rIroKLRsYZ6glcaWKxldhmyB5xBk35IdR+850l6lhJPS64s9Yr0l
f8aRm3dvSR6gtIJ4Nud7Sdh3rZvNm1AMSPj0LzUznPY5VT/q4RWRF+axnb7gnN9fs9JkkdXfPQ1K
FRQo7/kpnJttqx+pY9sA51VuXWFAhfVrBX1wvmrK64ADgHkjflXVLalErm/UqLKbea9VXNMzeevW
yN4b6UPRbr/1f4ygONnk4vKPsPS95FQ7PSTxBusYy9GqDfUBurhEhKF4fdPTrQjSULzPeeUT/3hl
QDq7ojfb1FqN8CpeqZt0QA71OWjmey2/pqypuMZMHKva6Vbd9vWpVgJjccPZRy2hIQwYACbcBd2N
5DLsLvyNglbcNpLPejPml4FrITr0mmeEzhAFYV26IHqr6brGWB7sreaKVDy9D1HjVE+qeuW1i52b
41SuB2PrI1VPjDy8rfo+DcEa6GgJg9MQ1AgNb2150CjPJA+d8LkCsGfhGAt1j/03iED97mNzrKhw
lNqzpModig/cHozISy9r+6io6CsSNyHW+094xQnZhii6XryRfimB6x/8PC0AgPraN3DClrbPtSDN
NrnkWMSuIHJM3MX6wDQ5o/2c1JdTCO63UGyyIWBr6oWPwi1AMUROyn3Reohfl55MvaA2JTtjvNGM
k0Sbn3zsm40lv0/8z3U7Gts6s0vhMazv69dSDndhek/l5DvpsQaa9Ftsvrqn7qgi6bez4ij5Tavv
pZHLXGJs+d4KH+eYppDK4SUQq0kE2qvmppTEOIk7ImedCvloi+O3AVLiZhW93fzXWomo6jt1Lvaz
TtKm+hNrK2MM1RbudIYdik9VkZ4ridnbHC1vppDBdFUrK9wc+6V0e70+Gv97vUNsqCBALdPkxFCa
qupVhX/A5Ip+YzTyk4AAYQva8F3Drgqna6nacw2ZKM9akaESQauJurtWaXbdEm/lsnL0od60dfgl
pvWLNZpvgpwEDaVlO9MTR+02epb5xaR6hunJ+sjFYpeRr5LNXmhkooHUNiW3ij/k+E2mG0Heh2ZA
Cg5Ft1W2Ur3/luFiV9S/KNkXH2DUN4mC6TYze9W5uQ5N5A3L1zAqLh0oHRcXmvNG5TeLiietyhDM
fRM72Lf5o+a1kr+afkmpRRuSr1nfyZROZnN4LlWPZLzpHNWcjlmDB3M/7peeTVygicmM1yBSy8mp
urW650gT/XTC1q3J/MjIbpAA/Gz4xnfJt+P4ndgj1M4Qjev2O04WsffnCprb2Ysajtd6PaKphev4
LJnXRElvqnCb8tOaJtyqwhVv0TbjmsDo/hLHR+7NafFXixjroH1F0+dEp3WEAmAT4GNBYbiSup9o
XVRwy4pw1HI4ar+DXirD/bf6sCB895cp2pTjbkGJpVhFKUGJbqyS+gV1nq0m7VcdyV326oxTcN1V
CzLRdl2pxh25hZPBMXVfna8lftutHepexYBmCMUkGMVuWy2n6sOg5yozxgviMirFOF6EYSfcrv0B
nAUzlKPxrJkRT9fN5aAwNlYd0dvwqWOVUp3l66xsiwzvvi2QOzuDz82pNw4+Cbfa3qnWLd0u2EnT
TiDIV5mlT5zMO5pUd472KVGGSICAX4uJlRoFowgjqdKeRn4Q8bp7y43nYdoY8nbBqQhc1/wx0hNY
UMA7j5zl6kC0VngZZeJwxm9ciTfdeC7SB0s/LtMpo8qK0Kvt1J5+O8Tdxm2pOjd+PiSo/U9Y41A9
uRLkEaJI+DPej8u5ka79l/WRJ7o9JJ4evtczAlaSXGd9eJa4GRb+8RA/VvVrTieYNe3Hf7i/U+JT
FFV6V2C8qx8d89CMEqHEc0b0SBiZ++h3ymxbGwtSVXjOsyAvr9Z4aEdPyM8iteUh2wMuNhXzcXlq
UD0/RXJtdM+g/qjCT810Moukn17lTHR47qJ2WmdX43nPDs65urOoBK5O+ZBM0JKkwvsfzs5jyXVk
SaJfBDNoJLYEqIuqWHoDYykktJZfP4czm5n7WpjN6j27fbupgERE+HEPGb2X1UH9FPydLlmO2XdQ
vHQkuprJmRYQERL1yDQPcxH7rcnzE8dgo+3CotmbNRogiURIjJm6nXs6CSbHjPpW3MsttdPBTl+S
GTkdnKUDDkiblcnXm74SfTOa076ijtNt320fZu2UVt44EPq8JmhjZe4D576721xO1fuoovN7pvEz
3XEKiBp3SfdhgK1UFBv3/ibRKSygSFKvYOJHyQDp42L0jd+bJ43WpPRaYzPOS+PRPff1S/Uaux7X
A0NQhhVaiLil/Kb5B6lkZbZy33MKTe2tZswSxhs1d/0pX4QQsplvOItSqr5+jnLkcP9eu71P0yoI
NjiBVPFZsUj8xPQcizVK0cnlcVBofOnD2mx3ZUdH47L7Q99X3SeW3AeHzG9zXinImPNn0ENL5E/D
u3JPgmkfFCiNumShZruKODTU7UirVMwE/R1CAyr2/pxBVdDLZdAd5vCYTO9V9BbKpat+qEh0kflq
J+7aehjV5WijPe5TJvAu8g+LO9TIfnY19bPLlH1Y8aQJCHp8Ecz2lfLNjjlmfdndNELQ+xuR+TLx
6TVyKEPxMFlEXNn8OID65s8Y7LJYWavo1zLYqgNfUHzt+mrlZsm6ctBwEO7mUwlLFyKAAmL3D2XA
ORH6Nrd2WXzF8hgxmQ5DrwYiCeuNqDNvYjsbDYOsPy3lycgG4KABJh+7J3dI6FC8gz7mchXPOTUE
c22bp1RlL51kWE4WPE4aMngwklObDotScw4dij75zopn6JcuvLJiEq07dAGkFtTbvVPT3iePsiQR
oE+tGgaKiYlebhKb5TaCLjxLV5JeEeWZiUn7Ksqb0NZclzTjjBSV4VAXt9TlmogYuFCdClkcNaF7
ubgojX//qvuL2Z4yXjBMb/zXnBiMUVxS8zsoSct+jVXwfI0GXH9S2B8vrdU4t8Qc0exSJwdQ4RwV
2Ub71Rnau3LFZKSaZnDIQDf93H5V2Lfu7kuOwvlWuJ9NGN7/lT3XfwwVY4e0CQfToe6OPN18HEYJ
+ZW988gWGuNEx170INqZk3w0NiPUdCTT5pU5CDYdADKEgTe1ecjlb4MOP9Ht9r+z2fj/DaqcZuvY
Ia2H9GgVZ6IqxFtBSRTVb32a7AwBkyXjnc4bD4WzZy3mPhu1a0cmwbDLzacgOZuwjGHwojZD48+u
duraPljW+r3aLN5lGq+zvTK+uxrza0A3r+OjdC+R+6jr/WpMd82MThVc8pCJknFpw12hoxw+asrG
EsvZDXy7/6mLpURdsZ2tmXlUu1a+jZTnSO+ptL/s4tNkxBS1W8tEblnENRsncybvCYmw2WM7tMc4
0x9Tcj0WrC+T2c4iRjH7MmtwiXZSUZ1ZZ5/Pt6HhQSrdKzHW3HNj/WmP0bPiorWXs7XKtR79CfLR
qItt1XGHt53FueZ8dS2TEp7A2qCITZeIWyCnHXv6nsJuN+rPDlhxgYUgql4tJbw0DLVrGozIUfpD
hLrPOE2oXh4h7CYULSvLUOWq1K1Hxw6jq2ECCFUhNX0+F1vTDa+Fw/IeE3C0+NLDZKlbxlapoBmz
+XVW7yMgjpxQZeu6fkwlSi4glBncyUD6RtOtXzOXVXqK6Hfm0OMFIFdtYeb6pnNl4FWxk3idWvVr
2ZqfYe2EK5RQqIVJHkQAQGIaPbtDNar7/BQoqzbdmJqLv83HdzAYw4vC8z2wzlP/RPtZx3tX4J2o
Ij+HSMo/Ldv0HRYhzAurpp1KCNMXOGG8OvyNlEeDJUU0oVhlXGO4sKIJEU4DbEg0PGZja7AmsCoe
U6HsK00ZPKEYS4tcDp0b1fVFe+2syNfyzWTcLIH+pa/TlqtBv9UjLX4GTVHmaCVoluIu0JFCXBie
Q5DRXFbHWpavtq1dQ56bYasvgdnNXaxZp57gTcYEE1WsYITFTnfK4E1koxUY76Yko1LKfls32UM/
dCaqVoDaRcCwFOuqUvkxMcx5jsgCL1Aac1FXpraUId+34yKTdHo8+Qg8hyavz5nueoJTRBnLo9F8
uDFLzgkaqfquYIOT5Y8uHKpllN+W8uAU2TYKO7xxXcR8P1urwcnqVzFbUFxsWQYrqSflZAgCbUkK
yI+xQeHsUUU62oYlFAZPizE84FOKqDqn7Hmyd0q90t1dYa3D8dqLvdndQagFd1tbthcu63DVsrAD
OcucmdXHCvNIAwZMA83SlvFoMPfXnGdM8jzmc0KaovmjGesd8xW60aL1svqpZGtGSHdzQt5WnL0p
H21r2RA10fhuxJwJoTfiydLRWaTzhg7AxSCFpVWIZYejwViCP6wKAmy7yfGNkI9bbsNKbLtJrjoI
hE6nsaxe5LCsum5Tpca2MlsT7Y2SKYY5BHrm/H2pHgvGqZ34cji3KX7b/pa2LoE1xntZfzM4C+r8
2IbRUSs2qT48zO6PKRh2Z3Qotb6brGY12XwPpbIV8tMwWdqi+NjPSIvapVpTem6u3lR3zcpHvy7B
X9w6uNV5xQKdOAAigcYbNdNXCvsWOdpM5cNiwKZ7bTV1o8fyOgWJF1SCbXemZwURJEShwOH2zbRu
aoe4z7Ho3O++LtVlp07CV7QwWmpW8KMV8Kjc1EbXsFCybMGGY5V9C5llFPwD5ANZ8iSfMxWks2Ej
mBO6exBsw0cB5O5oumyVxPGmq9y9HEeUPJbfQDENCPLFGDIbK63Rk02xYtRWFCbIWc/4RvR5vI/H
irmUPFeY2irGI12SHxTEOKPXNjMk4tgV74PmriKRnMBzj0kUX4K7QdFg7tRR3s/4VjKoG9u21aXa
5d3KLu+E2HG09qoZi8cZtLMYbHeV36FdOHdvkMTkB3Jr94tZZBsX1N+ioDLpTmK8SQWUgnFtueUr
5KUgqynZWnVp97d+/jCrjU7faYCT1ZA2kvIEj57ih/Zjox9Hx6XWKX02Wwe6tdBb3uJvUxL9F9gP
CQRCTaGcO1Tp9i1RKjoYxfbH7DUvk2dNTPZpQuZmlpDSmt/pbS0x/LQ/OeXZli9KzZR6p+bF/YbL
I3InM/uztLnQjDeYllWXYEdTIYilUf2WoPyJ14u3KAzXRoRYUTGFS1TT9aZWbFkbxOal34ZMmGak
xnGvIBx1f+rz7yT4lD3jTm5hMf0AGQxU2FmMH79lSjGp2rK2V3O3anBHqOfeXDvBJdCORtDKc4Jz
04BCvFrj/B2V/bCLmxeRrtvU/rGyiDUr/doCF2OX3wpSvjBO9sDegD5FWPHb0kvap8jWPZt8WGfw
UmjcxGg37Z28I+8aNmR0YX7FMmpTRgznojpMEuAJelXoGSp/5tuy3tgSEntJvJ0zscmBq2sxEC51
L2pz9AkVZU/ZuKmCefKNhy/YCQhXDQWi0nWXHxHJfpnG8Wou63w4zsM2Cva6ODVW7IUcMUn/0teP
iE5Iy0OGkLpycyZvQKcutlxP0axVr/JYQ6GRffLRK/KUUI2b9X5UPrrBXXFoXyKzWinDs2mYRK8O
eBMMP08U62JR62UpOEPfcNKml9AW1qatZzJAKP+XRdChm2oX/vu9Lj0gJgpkbtoiaR8iOrEsmw+h
RlI3cwqDIVDbx8iq00mk9p1i0taZukmL2zyR+DGaXj3rnqa9t0Gxc8eUz4ELNrk5DuwU/2JzHwei
Q2q/WQcAqzcLh5l8i1ejMNLIZxg+TzaWUyYd6bxz2V+tz35WSgQSgrwzEQ5wBbS9sfKTCRuCFLoR
0D6K1zJcleTDFAywk2jTl5Ogv9tWoj+P6oS7pW+iklBVBO08Rbg2W9rPikAUu5mYORirvv+VlSMe
IQOqRS/z7txJJvoc+yO6Vii1yVdVfB4ug6r4Qe3iyutL88UBQ8HgUdjWucyNdYTPZVfjSsa4ouQb
kbHOUaHw7ibBDTsDUY56IP17otNbWZL7O82vydwrwBsbrVVzHoBMR+qoXevhYWSTU+mYYlHp8SlX
limASFcQMGcYtIuOgrKgClyPab3RewWkdWQGSCF26ZTwGvapP42GeGjH6TYqzA0NS619oUMPF477
WGmsTnPHRyauSf1a3zvlRg9/C5eU+Ug7GxSiZjkkXuE6Z71BVU5PevAEpZ4uk/ijYuHI+NrVPDTL
6hqIi0GANTxhp7JJQLyMyVdA81VXr3J41zjcpHhq7dfRYqqrPasMDeM7EfQam4jFBq/jc9kc3QHv
QCCr6sGZEJkCK9U2TiT1W4BbNUM4DWc0uSIIfJfiSu1Xxr256xDOg7lymaQ626FOzFs7V8tBrzA0
B09j1G+MwPGzZNSeVPEddIrHY8GqougFRIq9DDZARm2UDkTwoHzWaogDJb41TfYTzpIp2Ws5N9sq
Dl4Uxgtq9xSNjGSlDXDTWGmykc6oc/tA9Raqn3H5LTiHhOVoGAHCB9PepOrXJFkyKAy4YuMri8SB
4UU3CxU5mdoEWw7oG+e4VXBgOus8/zVyG4GxJZJo1Lq9OkqNsOCvYni1O3xCzORxmvK8S9bNlG1s
pnhhdytISe/kE04scHcoxJ6vm+NheO4G0FBTzelWYt9ioqLPqEOOGW1aymgm6MymhvunietVXl2Q
ZVM6eVe8N476GObuR1ZmFNDML+0pU2AL7uEOQI/rLKtfWpvyjoFbbPcHAoljZQU3Hrbj2sEQBcFs
IogIv67pdur4jqmzImMhFeQNBO3MgHqxbPDvMraCNwa/HGDVj62Xnz2/LByHJkFHCdtLzgQZMyZR
HpXuKFhL4zX0F/5UvZLrCM1ihF42MOUkLbnD1qV1nJM0c1lhXTL+V0vmZdu3204FApnFni2nC2zF
owbUUgsvbaN1FEzsMWY8o7xOIb9YpR1K54ER5KHuGXwL+6yFxQZ8OguH+m1kj2zeFfiHoNVIeHZa
/n+O+kGzPM1rEqG2Tc2NZRFtWP4OAYO8YnTfuqRGepZ03QoO58w2mcuY5QpzwkjG6RGsvdo2qSs2
s1sxfpXmQx4z7aMWUv2wcKuD0UGaCa0GNlZ3gU4xHDd+HFt0dSFXYaP21KU4URoLNl26qIVmcLEH
mwGSYx0VR1ydpPK04FhM9YNNRW8IuWoEw2LhcYztE5d6BQEsbF6rBDhlGDeFaZxYCoh094wOOeGx
WA/Dj145+yx2l6bgF0b/4vWemO7W2bAJ+2ob8ba0Boa/fy60YWXFHxz8m6nI9pHrbIJmTXMsu4P1
HMDslCW7vaFWmkLzAma7s9N7YNg7GbwHNacjFwpwjYzmhzK0Vi3qtjmOjGLFc0lEXDGwlcY+26De
2K2RnlWvmn9MSK026LZV/uGyi4n4h3vlNMDG5d9u96qY1875hgOT0S1UEVLg2Do/Um4DOd2m7fJR
mWjUrI5IJn8oe0xkMfQ4mhsj/sQ8G/F7MJwpT4uWGVbJXQx0oTgrtVWuelFvXGmsauLjvemuxRhj
uKVLXxsCAn4qNr3yOlTJ2ibJ1o32+vhSYkbSe/a6maonouYuc9haWntprzCMvN/0Awd7TGBL9+Va
g9yYerBNLOdDst+2r9L16JisFcfwlmO8yQDy9MSGMgNMsLV9RB1kYt4MmvDQ9NdhiNblhPXPLncG
FgJMgUsCFe8++M7km1J6xE6wK8dc0CP32OcLpmW0SaE17hJoD4spXSavtf2pRFfV9vEXga+9T/qn
Xn456PJaRapr917kMx7QePiaxgJvfZm/a0V8LiNCbBujPWuj8yxnlfyCbPZKd9or6b50iZhr2G4n
thpTsZiu8v49hJK36WBBrPmdMLSoofwGSuJ5vGd2zL3F6Vk4yToswM8TpMxDV55lcKWZkQWi8D4L
77bJVdXFy9aKvywGp8N1Up6p96MqOPcW0tVIAIAaDsDWQUu/wUie/n/XJnDg1jBcVJDUGdLWnfpN
S3MiRJQudJEf9WryZyvbTdLSH9mXBRNrtHgmo3Zcig4CV9NCzu5UW5fW9KUL5zPXb056nkXnpbUC
4KI3IFmZGx6FNd4g2IvEXfYBEHkwqkyVi3t1VATZs1YzzacF9sO47bgu8rsSfk93oLIZy4lel9gN
I0fKmuiJy9DZqGKl1SxZjKBL8yP7clatXnsOdzPZ+IQX7pMMcbkVwW5MjKsZy1ViGX7ojhgx1mW8
1hTIUtD2zvT1ep3HR0UEj5gh2uhrGJxLOL1Z4TdWX6R8ulDbUnxdPmrWJVaMc8OcvXbKozKqnm2K
VWGr9qMzJpBQ0jFWNHEEOGXDCiviRzTguhpIaMtEbN6cICFttq9YBpoO/1OuKylQqZbQnohKQTir
sAJ3Hb+TNa5mCXOEYXLMX4W4Qf7NxleJWGCAPPT+qFDDcKCUL8Ken+iZtjZPnVxDG3FD9dhjglLa
z3FOjk66nyqUjrDwozzFWuEADU2bZJzWUoRHBdagGuODFZc7PbTwyIzWqit13cf/s0ytiqmTuqsC
pgZRKV/qRF2aEG04bFkbDzFcNKs2G45hE3gh8koxT3D5c+wbwvHTYoChayrtVs6uLRmtEPGqvDZO
7XUuJ+qGDQ4Mrrc6cNvANgAbt5qfhgxpT8bwzsHbaa9i2poBP5qHzZJi/3GWxLdArT9SYJfhlevD
dC/w3KLZurTMgXgqcxs15jrbq7F4aKkktIqhgdmuBxFcub9ylTg95acAkjfGxKvNjrskLQET3RJU
Ki4VXzNE60Vhwxes5dkubQay6BjyxrFf07mHkV+h11TDsHNK+5HlW6XfWMWlaa6TXBuGb0bGvmRC
rBnPbVVQQoc0AssiDYxFVWFJK1YqqqshRi+9py/RrRj5KR47jOOvWNq2rpqvQy3R17M2f43240Bt
Vs5nV/nOxlfkcFr0uyOUpTgE81pi9oIiXiHXppMFtyl2FeSDaDaq1D77pgQyznYjgxg934n+OzRm
8PPoy9FTZuEKzz6XXLCXtogOIyHgLKQTn3KmWQuMeW+i4M/UEt14wu/CFGVaTjzIp5PCjd2rFlYE
bRF14xuWodb9joxfzd7MTXPOrBNKJjLxhN9YqY6yzn0DR35s1Yd0Ptdmumbn67JGOzKyS52/O/HL
VPMcxGsu9ukAy16DixvHmmyqpBYMKe96xapwsE5FfnqnENFnLYpWKLRmdg618msQmZviG7ZrbDB3
SKmLSrz5YomDSJJL17Qb9gx5WSSXSLwTGxN1HLcr4GfdFl7Y934xH0075y+jyAUIIhHPVqVitAiI
iiUxTzdT+ZDpDzr1jbpu5x2ZsQz2FzM5SM6IoXV+uQtf4bIotzh0I6aS1paBkWmu2/5UdV7GmCu8
muGyyimyobPNn+q+G4vBiEieFegOOAlIJfkATL5IjE9B/4yaAF+l9AivNQ5d5dhJUBTW3ybAeC5N
uW7wG6EORCcUTcXi8QpZUQWZFzX5apiGh7JB3DhE3b6Z3ifTj23L05N9G1+a8WADjOrRqVQVLk2Z
vJeZuXWE4Nv7cstzreQ720HlrV2oTKyRyidlx5a2nHEfRm3mSMsmlf7cil3huqwFxLhFi1u06Nqj
9aKav1aWw3XZuyicn+Pq5mpdhm8Fq0M1aD7uVH/SW/CHZK3EALJiH94/UfdJm84vDy/FdBrrX2cG
y7wtn9W+e4iQYzqH4Oh6r/QhNjFlKevwKYzvV0V0sdxoV/FN64G2QnXxjLrbtsZBqJNFIiolbBw2
bPtLNmrbHDEbU9w9ibB4w6gBAIAgsGIN2zLWt0FCUHJvAZVMc+5P/adlGYyLOsYDYbkmF4t5ak3n
P3QklTue7k5bTZ0mvxpMIjnzhyJOSWaRVGF53zJdsftwXAWiZddaRdtbjd16ZkOYkdS4O5k8dWPz
HNUFd3sTqmy4s8hYMVtdP4eKZj/fc/tU36a/98Pe6rauxuAgdJklmC7cphjBRLFAYUlRptdqPoF2
JtpbUhfe3JBUAA9foT2/Ozzax/BaIQJZGCfcehXE9c1sz7WNWWLCDzaM2U/eYHaemoAatYPs16oX
h5XDddZRfg3tlzT0h7rSduKeBVFm55LsIrsQ0aboLzWDYzS1WUsWIUMwgXDsaDwWscyMlrWq7G+W
G5FzFI/bYPgJsSi7kgZOBhe3p0zKxVSe8hpIDX99T+fJ/lkLb9+gnYJ791gihRjqe6pZb0QfKUW3
zdL43Qjx4+bZ9OiwS+DK1HRD6dmazLz685ACPmm4GpYN91rdPQriesD2I/k1tVs9UpaqvhROt0Vd
WZcEPZVpdpXkZVE3zaBqZAtSorOZAbpvMj/C5JRlfgieDRUaTdAN0zki1XxBnU1+AOivVJxzNs+e
MQRe3Cxl03zpbbnmXvL7Ru47OicjUTwL9dFJka6rYK0zGZLj1ZwozOyrYOrqN8E0e06WUmKTjqVk
/W92v+CiFWvL1ob9ALBTBdfBZCmjqNblvbxg6laVH1h+u2ElItxs7KeymZHzWbEeVPoKiEgUqNTk
GRXOSYXhi+kvtIQwZxv/cVCPI6UEljf8izJK/TnPeY7PzdEZlLsn8sJ0p4ifqmqF8RYv/jlCDJ3o
3p7hRckPUPnUY6jjG2PIsAqzJ9Etg+lRI5NF2XJbYmkt3VWtfAwtYE286ixvrD/gvkP2+6qPTbCT
w9Okbftgk4SKP0bnIH5IYU9df9SvabWahu88W7r5LUKVtz8iC3HqpUVFjd4lZ8XwoqZLhyVUw0Fn
wKnkxNPk9LNzQ3+fnceMibnQ7pBn9BA6FDanhEPD7S+25efjUe9fcvMqevukhNZHybMzFUdqYF/t
j0iTjdo9V3LXua8GxXLJHDztg2LZuHZwEt3g6Q0/WoTHo9MxgdGssPLPHDrn5FaEHTZQ9kXqmHvj
bqqtKkHkJ7K4V5NxnmkNlWhzdC3QnjnmiJozZoyZcWpraCyjmDadIlCiimYXOAXHQjfp6x4Ay6uw
XWnZa6V+pfG0rvCSTCVbeut5JgCnj/hL1n4ygq0W19u6rDapglsqVdYaJgBBIkz2IO/7YMalnL+l
8EQQn9SidRkx27tSU+k8NOhppppbF9G/YaxXDu8yYZF9rlPA2Ggb2tpwnWtfUMWDA+9ri4Jowo5X
ZR/kzj1IlSa6wBMcy0vv5By/01qQkTNm69Y+GfpJN7aCkRAKpOo8pLTqzXQQlrawqqremY4M/Fha
b2gTBI4gc9eSCCmERckv3mvmV6iLTYzHK5lRtBMIfFQO2Rvc4sbC1vFkEZClxp+ZgHqVSDOTbq4Z
35YmRa2Yd7WRHDKjuUYmyK+SPithtA9gMywlPFpNZCxEiQmtjTeukBt9xhBBwtpYTD5RGz0CYH4h
+2dh1C9ljJ9hWBbKQ9ARGT1lllfe7UcJKvGl41LtOVyNu1PZTjjoqsqG7rYNg8/ZPjLdRpovFgHd
otRHzAJRky26Sn1TquBdiZGFUaZsm7QDaX3bPKzrdKkB5rvNdoxWdkS5IqffMI73uQvBjlGBCsoq
GNJNd7IzX3dut3TA2KSWLwP7IsPo0MLmWCpTint9nuLAzW13p9WEOj3pDjFyDixQwmAXZa2t/BhP
PDvMLdyFjfIS6rXvogy0qQTYuIS8I7Du2Kr8eUbbzafvygUDUZBkCH3pJwxRIntwmBrWAKZdBFIE
Fbgw0AOzNF82ZvUYFPnJTuWZ9c/bMRPnsjvEA6FKXfcDSBMrG6GcwsTyidx40wK5DzJb9RKJOYEq
HxnSXTDDOiQBjFM8AhT/cxyVds/z+oswqj93BSdhPmeOO2C3Waje5/yK4Xlxj0y8DAs8g/8Smfg3
cdR/7gguk7i3VN2C4DNXUnkq28c2ePmXD3APkP2rD/BHxl1lSnVKDV3bq+pQ3gFRvT5MuoxBES3U
IW0qq/cuGbDGWrVFRS/RXH+6UCArmbOEPviX9/E3AbfG/c//16qFpNXzunehc+bxeI/PTfGzIwGu
Zh++C5+SvqxSj33paJ6BcoiZN6j/8tLO330Ff0Qg161hz7bDk2E0CdYlu8sOAxVD3rhklgctfU1Y
z4l2g70269J9b2wHbWt3t7El6KDhAlOqdeviVcQNErVvVaovY8X95inWyA33L4O5nG/TXlTMHszm
oluTp09Uai4fqnqU02vOMdzcjErbRPAfqovJPA7tmxyeeYZifsKS6QkcZkE5snqi28SWskvNBrye
5Pe5o6LFOM+FbeDFzxZ2+MRGEqcm4azizr6pPbbKfFN19UZL2l0uFVgkkyWtVIXfKf2BXu10/mxM
cd4ZqLj//JMa90vory4t8//+pH2ZpEWWqzOLGOXDyc92wblYR4tP/6XZJO1CXYOWqItXxcNaByu7
2A2La+eLBcNpL1z/ht4XHqSDCgu9/Od3pP31L01K6P99R7k9BFZnatlhunAeYyG0f7JypXM63eVC
j5EOFfE/v9Zf37OG+CMl1Alk2eUKL1XEUtuKvMbqSTrGeB+R//Mr/HV0q2Hd//x/3TGtUuehE0V8
Q7/mUjnakNDlAeryX6K777/Sf/56xn8kJ4OXhBpzocMEHpLOn2nzb0fOX5+ZhvXHkRO4TWGnTZEe
LH1RHHmyU2Bh9e14Xv5OTyZPdMsPXsN/Wa/yd1/THweLUhDfFU18joTa4aV+Uh4Zwd6DCYt/eQHd
/ruz64+wRykUvVGc0HgI9X5D8pkKOaRUbywueKsdfVG6BkPvcMlA+C6twkrDIkfxgO/NoNsjFBRN
LG2p+XcdImhPQ7OpWKPwGTevER1fRk6uda7k2dXSjYN/oAvJ8p/QLgdicVVLPwJPn4cvtXxOrf34
a033F3CIgZs3Wf4YGy8K2ZvlEkYqPKmSLLQ7dHLUB4Ft7rWH+sztHS5qs1sC0V7YY750rmgds3ye
rJVK6EpCCO1BoUzufIfGAq6Bg2oXvrcaPgMgMyyvy9nEyb/KB4SUNbGXj3eTLtP/38GBoMLQ6rEv
SD0YXwQbluehuxk87amIOHKyZJ8iI87lCSV/LEmPUHZgvrUYFwPReP0iIGEsZ6rGrHJ4cV6BAizj
waA4ogvp+g2CGDbKZtjapFF1yfGe/ZYZTyMRzcCJ+ndTcrQyWQmAVNhmN0PhDJ+WCeUuu1WUzUeM
r9QtUuoLVbU5PsNzWoc4zcyXVDfPUXwIC0gr95QBtRJzETN4bJbttG10Ezr4KvRjF/ywIqkdT8ZY
La3qc873GNXgH15qnH0262JKjn3iufBaacxH9WvCQa1V19qMOvLcxVUv+3Pd5Z964vgunbRGIZnl
TA5IPyRxZNonluvRn0b1ciR/ghEGfcFCxJ96kBPrUa4kyj0b1MtwkwW3Rj3mtGcMg0pTkIhMoJpO
Rg6w3CZJeZYZRyqjGc3HAOjOeVfJsIZZBvacY9JxSloPg9V7xuuExQQfYNw819Ouy/c63EoNQQ+Z
WcWECUQxT2Wr+xVEAQYqJlpz8Fh0bs/MmFi/iDPGGc+deciyC9lCWrh1bYKXoiUNyODsqwZ3Y4Lf
Mnxv9OhNSPmS5Jtc9dzyOWkvZa77Wh8+KnQTWd9jpGfBXC482eFXagy5HotkAVJfAtZ2WXH953P1
v1ep/OfJZxp/HN1cIr1wpxJQmIwfzE/kgSr9LWronmBge/BoGx1Z0gbMqXZRzFOmkSVAHil0xSDr
BejUaOBnTZikpcFhqJxfxYSaz9q7xedWMjhVGVbQHfaE+MsLODuxG3sJJo9jJ+nAYu3agw6uHGpk
bo9kqzUNIuBhUHZtelDErs92rq0B7Tyl6LgpyFXaXMppM8XNuWfMmLoIQGXXrlPkgIUl5cWK3K8i
sLxCfDfBPgAiUzGNZO0VpWFZtuMlGYdPI+g35jh5BqkMY0oItR4ezfljzLdGe3Dm+f/55Pqj4BpF
PeQmUSAHoKgZhPBov+tPoPrzzfqX6Oa/qcsN64/aI6kUTRgxLxHexq/8v6g7s924kS1dv8pG3bM6
GCSD5EHvfZGZUmpKDZZl2b4hZFnmPAfHpz8fVVWn5SynsnsD56KBQgG2LA7BGNda//c/pz/sH+2d
8YGDlja33rPemcfuJA+sk3uTP9/elRYF8LvhB6ZxzP5kOCmr/iBtiOXr5iJ66Y5wjA+tyMsTvFnw
E0Mo4QUi3RkFk7V74lvGkQ9iHrr03sYoGgI5Ze6c7iKDUrwyBBnXOh06wjaDitgKksgxkIwin52T
gSD+xtAuTo+q7a51W9rbMtPlhVnMwZGd2q93T/YrO/7Nq3ZwdTM8ueRVkDJaYoNVlImb2qwSXOP7
w9z79TujBfy5OQvhU7+fGeMViTr0YqAYGxB9FCcDDHbCZOVRM5yH2Sn1RruCKpoqvTLi5wA+vRHM
FPSNm7y/nqkVN17SmkxEnJ6HLem/xjj1iosoZZo1yQ9UqBBa4r55v3Fyf2NRPh0veo+62AYkgTmJ
Q1pMW+9DlD2b5n2U9Bsip2sW1cbctQDjrJZweRp/6YrrkiJ+iCp+xpphfm1wSu3GU9/4VEXPZiru
mpnkb5Jv+ogqTRMet5+QtDE63Aw/1fZdj+e6zq8puRkrrDDGr1UMvB5XjI4E2uRfGD7VXpx5robi
eZwfZEPiLsqvmxEZE7EAcuUJacs4q9z1+5/gwH7clntbWKEJyTiqJcmkt5EB4hBV9mfDDh/sECnT
RZBDHAaH0B85kfx6K2jLBdb9plexIg4TxTXiUoeVunebtL0hU4mgJC9LHw5/UQCRydwN5XcpAD3P
dW6PvOiBHaLc2/IKYxbMEZN1abQNWd45KE7TSd0bHfuWgqrBwh1DpJQ3jtDESF/yWpz0Rku970BY
pSMKXhJc9UXsHen88tAD7e2Khyhv+zCqrctoaA1UupkOLNwGCuNLXApoXzFZ4e+DpJLf7l1SgEoK
6mAcJgNbZ8BfXHt8btJsKazKqnMFkR9+atEWl3pAMlmnsrkbXXYusgzaj4OvEqqjB5P6imXQgYmI
KdbMZtg/ndcGR2ax1wX6Fwv3qx3vm+/bmTJJBGTaneoUtEaXiFx5WgLdREa37gKX9CxJPFF9Nah9
drySow2Mp+kmtOIlW0dVTxu/FF1+X2XT1qZgPac0MsKL1MNRMqTquGm6s6EhmYdOeWgqUjegPd34
JA/Vxfs95fV8+Kt3WGarN+8w2n4gZOqXoMEGkphUXK3FU/AEjzwhSQQkx7PQhnpnjkVYcUPRbEUl
/4tzX93F/dPwYHCGINv7bbhmWIFz2s6XBsVsvD7KA14IUxowSt9UA5TlzE2eiGaDH5Yr/1H/SLMr
5Af0w5esvFaE3TglPTaYvHC8fGbPaVCPM3FkpuDMaE/SixbEBNp33Aq3aAx0AUJvVX9F8t6IVX4L
xdSzT9L2DozNHIVUkF6SbCmOOE282on9qp32ll05mXU5g/26Aud/ap2lFySwrqi5XUX4jBurjx4m
cfZaXeC2u45OfcplVwYuddWpwrBLEWVIN8GKHekZEdjltzb5GnnsBpDO2iaG92SdIH/cZmt0qDcI
Xq6zLZvkK7jYlFFvSRufZ9vurLuMTrxTRHf/bg/eW+KVFwaNKnkr/LbXwBm2civuEC1DBscXftgA
2DpR5zTzalzZG6i265cvD+EmPeVsewkPoD6y1TAPxG7k3uIYz106MutLrP3IT2/QGa2XJlIrAiVr
EBCr+DR6eL/Lm8vL/epT7u23G6aHNF3uFeyM++IcA4vb6RkU+7o4+TcjqK8WBm9Gla8pGWrk5F4F
PnKCOr32JHWbxZjKI1/uwHz66pf05gZa9LU3poN7ZRqLSLbDE6lOSkj6xqmf1UfNgZYm+UVTvX6u
N7cpLL8BzD8TUiMvXg3dxp4eOB9QoOKeDgp/i/bSI1TjH9skHVgxXy1H3tyvK4e+DjLkEX2H2QAM
U6O+yAnRgx8EszNsKok3TXGkIxzY9JnL37+5mUUO3s4ycqssHNtZPFkQAdSxpjuw23vd+b65eGir
akptC1ul0L3ra8SbYDTf78CHAp2vh5A313bd3CtV1BG7bkrYVmlD7UUa+UqvUdoARB8V22bhIqyu
qMO6MUdqAmIHHBk2D9FJ7kTsOXH+BYduQZfoak3Eo/TD1TiLjkpyCT5momwWVyMg+sKIL1UrxXnm
ReKygy2yGTVCpx7NP1iywvtiS2ieeDIHlCPGs+9eebkJCTYIgKVlwv/egSNeZ9WIyCOzSwgXQAvf
b4lDo2Bv+iJP3sxUouII0gJLgsLOHLKGN7GSzpF5/8DBzn7dSr5p67hxFBIsbhFZabxtqKWE2x45
J71LaaJjuuJkGN12J/squImjprvIcjSIIHgTxG/VvEmY2I6s1Yf66968FU05hQmuGvluNSfv+MKj
5G2K6yO74wONKfY2x4ayVCLGcLoy6h1+F3I89XzYPseMVH49k4i9vXDbB3Y5Wlg3xFlDTgFab7vr
pTj5tzqC2N/v6jjPaqqWr5QH48cW/tcWgK1sh29ZnxzpbIdsBMXScG+6AmLgaJaz4CYToYwuoaY/
L/uLJLfZ0UWXnj/fzNbkrmDSb6RNudD773ZgJhF701QN+6euAzmiTXzo8i9lciSOvLT8L+Z2sbfz
81xy403NdUPzIi0WyCE18yYa2OhEzZt/79n3dk0q1l1dlMuzG1QOeKdxWhxZAA+1yt7QbyCFuE3O
lReKnU7vB3HE6+vQMNjbiXS4u+aBYXLhbAMAejI31H3DNHy/QQ6MYbE3hpt2CENDcnXHjVaYkQQS
bP/2/Wv/+oNa/t4ApmRqDJPlyX0UuAId18IMKD549pqS1vdv8evGsfy9URzlQTj3GYVGtkSGb5HU
V4Awnokdvn/9X6//VGr8PMTiYphDgMTlTlG4H4o5WJmuK8/tHtghToUeHZW518+odSglVNb37/rr
zafl7w3sKKMMbraLctfF3bcytRwi4la+TTNgF2XaoUCBcPz+rQ5MIpa/N5pV15XooOZkhyoqvRYP
c45QfG3cjQ/W6lgq7dBXWsbMm4mqimOvwhM22WmrZJNe1DFE39r7lrhU5lawDI75IR/qcXvDOxtj
37SCFiguEgNUT1n8yR0vjQmJYPu5j6ojcZRfj3XL3xvrdW5ktk317a4XXvxQ8+EvA78Mzt7/JL8e
kpa/N+CjMAn9sGqSnR2e9vHHpL8R1ZEReejSe6OdvL42AjtLdgbE1NwdoRef1M2RFfXAWPH2hvvg
sqMze1ol/wSzvkDfBnfOBPC4nsHmHptnD91lb8Q7VtJTLLu0Pemtftt8J/eR4J0RrEaQJy/vf4JD
o8LbG/eTZ+p+yrhLAnGs2SQ9BhWwLFboEjvjIkDIUR+ZwQ69z95YT2OdYhLNnSizRqdAwBIts9ee
QOBvMMw48kIHPry3/P2bEejjARykJZTNyX/ssy9Z1gIjeX6/sQ5de29069zxgzHOc0AStz3aYyjl
kY6PNM+BEe3tjWjkcK0lKfLf2TuQ+R1yPyLNt6I+scsjM+CBweztDWZbd33fF9yh05+gwqGWPPLo
B9rF3RsPU1F5VTQYCEjmEc7xc4t+Vh+ZgQ70GndvFBRGMyRUH6W7RG7ggQgIHaD1FtnGpoY3eMzu
+EDbuHvDwM6qqfCWtEgJv86QN1Z2/n6fObAiuHu9njI7u1Fxl6K5zOkuhOpcm+g7xbROIT+9f48D
RyXrNb/5ptNbJjEPL4nT3RAmYNVV0U83plF01EEzHZkR8bw5XJDWfpmcUJU4nPhzYZ2xY/mWas84
M8N+ODI3HmrI5e/fPIrvBFFXqCrbteONYV/h93Skkx1IIVju3gBpoynz6izPdhVIDZ9UKCoJQAKr
7jn43KInxqTtWPnQoZfYGynVbHaRl9fZLqEAv3Y/6fbIDHKoN+yteB2JszlSfrrzZmNrg8tpCPvH
GB64x9bUAzsqd2/h6zK7MaqCO3QG7gkaDs1tYPzQDeRZK9m8398OvMVrpPbNN57CmAi/Qz1SghS9
s+/TgFIBqhzK+ZhF/YEPoPZGfarKSZljRAZc5p+yVlNNbXx5/+EPNJDaG+lRYhl+M6fZbn7uP5rf
qh/BZ6TB71/70GPvDXZt6T5D757t9KQceHjysbGNIzGIQ8+9t7BpcDl/FIF1FIFhj/lJnUZ37z/2
oUsvr/Pme46Cksw6CRlZ2HuQH6T4U9pQe+ZEYX8HCTrI/H+zhfYGsVvlqgs1LYQSCfOyDnjG++9w
YPlUe0O2qPGlgwhIj9EU0lwWp+LWLy6rp2Pr0KHr741cv2udwgvp8/ibmh/J+y+G4w3q6xUVHO+/
wqHcvNobu31VxpFY6vw6Z5Vft0/VrfGBBcP6aq3DL97ZOjihXPr9ex14HWfvVrZqS21VZrqr8ZGl
POpz+OAstUsrdAbv3+HQznLfIbwVA8p1zAx3xTNab4rdMm+VPcpn9y74zD75/bscGHH7/uB+XboC
S4Vs50bEHgmGlk1z5AUOXXp/oqjEQM07zy+I1eYulqZJcOSpD2yY7L15QuTW1KD/oTPNVHcUBsp+
q69GSJFDvXm/YQ7dYm+6KIULHmLu010PzQudPEgPRWD42OHk0OX3poy8Kyb8dFmM85wsy+UUb4fo
SCTiwGxk700RubA0lpJcergD2Y2hTrMZn/L795vl0C7C3psnxjp2DG+g0APPxvFjf0vFxeIGfaO/
tjf91/bbkdss4+jvIT7L3psusjoGf5HyEvi74R0zLd4RKzBm5jYmp4Jps3Wklx4YyPbeQB7jwA9i
yiZ31BbA4HI0sMHtEKzi5+rYqnZoJO9LHxbzahvaHUtmhL0thisofpj/TtzmlJQ+jH/vWBbqwJjb
1z/UXd5iu0yz1ZgRBsZZx0z4/hc50GFfMzpv1rhEmOMc1ETBewOUG7bKxpcSUNb7Fz/02Hvj2RqM
bvZRQF9pyG+CZSEwP7xe+T+ex/8TvpS3f3SZ9l//yZ+fS7BqcRjpvT/+62OZ899/Lr/z//7Nz7/x
r1383JRt+UPv/6uffokL/3njzZN++ukPqGdjPd11L8304aXtMv16Ax5x+Zf/3R/+4+X1Kh+n6uWf
vz2XXYE87cNLGJfFb3/+6Pz7P39Dj/ymdZfr//nD66ec3/uIwRkK07jVT3//tZenVv/zN6V+V56v
pKeEKVxbLsne4WX5iSN/tx3hmq4vFXqZ19BSUTY6+udvtvzd9X2lXArdCaPay1O0Zbf8yHJ+N6Uv
PN9yHFtR9PPbX2//0wf6rw/2D0pEbsu40C0P89PI5+qW61m2b5k2WDKCccuAfdPh+iC0isyBdyGr
pj0dbAiVkembC3re2Q511B2Jmv/c9/64n+cI3kyZ8C32t8xStX7hQzk9ydOawAoGY/PGM8LgWN57
bxb480ae6fnCAj7p7mdFZFJ7peFJjwzjCKQpqbs229Z2jKFdCGmRQJJBUbGCeliCJ1KBeZGlvlVR
+04i6siA+3k08yy2qciK0ry259DUS9TgTSPbduxJ28FqE/vi9MyrzfCjSjx8JqeZif1N9/vzA7/9
oD/PsK/38viQLsJaF3HUfiRiBHdRAzvzT7pxNJjOa3GrHYC4uvfzR1M30WURzfGtIftjp8W9c/0f
t6bHCt7Qgtpl7y3miYhSx1S9DzPNHK5Qj0Z3rJHNTg0lawnMXLIknqnAvQd9exPRztsMCefHdnQo
EhSVCuDEl/nD+w2yV8bx52N5AsGUZZlC7mfazapIesN2/BOnrKtTL43cs8KaUI9OEgQJiBd0R5ga
WQ2wDAO6N6wEo7jELEttJjvAS+n95/nbiLNNDxKCTTt5Pn1hb+NQ4AU7OHrR788T29gkrRUVmElD
NemQD8N5GYZzduSefxt1yz0Z6xhvMeDFfrhR5/mk5IxDVTliNJxlCH9UAcnq/Tf7W9dTniXcZaoT
rnTpgz93c2DCrWfEOHG7UdVY153Z6wicWdoVyGCN/Hk08tQ/72XhVmdlmmOk+f792TPvzWZMKj7E
BrqfbxN62a/YSAx04w02oqfVKJSFv14Ku3tluVJI/Bra7qmXnvg6zqT/a9w8HuxUmM2VP/k1BhJt
VT5REpm9ZOEi8Mii3MHcSMTdfIojlwm/KW5BDgXKYpedx0YkbwqpspshgYEB2dOePmZhLuqHydPq
ToK9x8XTDuUPu/BHfWO0eScQxSK7ekjQrlcY6Y01kVOv6CYHVsTUcMRxdYZKxojStgHGIT0kzXVP
3MhuTFmtwXH7VzExOn1idCkcOuXMALukxjwiSeOYJp6g8tfKwS6pkMIatqVsI2hrRllDHW9rR6mb
mjjiJ6t0YzB/46LUHdu89r/lMBRh4eJxg3nnuqkMl/LTqMAQrxQp+oq2BZC4qUwJRxL9nmn/oPbb
nu77BuzE2SzarL2NanP+kU+VLGF75NFzLcLROLUixxZ4hGXkG70hproXJzttrhiV5D2GScuvg+2y
+yyCaP4aS90aCGM6/LiYSKhtboZKf0lt39fMGjlHqHEUyZdhNkZ7U9pioflK16ICyFwEyxLyo4fp
GVXiq6GqQ42lF5PhKq+t2L8UsdVo7FH8hNoxwwfkkswSzM9siNbetGBW860Kets4qxxpQA2X3bTT
7mDj/tdi7V5FFXIqijcdhOJBlZ1lrqXYBUKgQmnRagjvllVjHIkRACj9qWyJnQWl6n80pR+BDWBa
VBcid8rRpVwkA1Tkpo31RVrYG/HWaohuI0eUmJJmTY5PkRkklDpFfSS+zX7jc0gdmrK4n6o4MC8d
tzX9XelKP3a3fJ4xAQGIPPaxo/XGbejoDP2mGFoPXmrJ3ICPfFwTcpgH3AdMUG9MQiQ3LNupTohg
9TazZK6HdT0G9Dptaw4EXuIidCmdgSRLl9oBZopGnF6k2QglB3bmwhxgtccLw/CRyo1tT+WD68mK
F58nH+ihTyHsSdlWOtrOToaJZdNmOJ62o4XVL2htGCmNncQfTXeR5kxTOWw633bSTe1YIejR2Ffg
cz2VbIN6xIkG/LZGaUahfIPT0JhmG1Nn9TWgLrJbcRF150ylBu9i+zUwlDqzNZinOXuKrVZNW1yl
m+R0HsGsUdQeUcUkzQRLaQUTcqWEnl4S/veUBhZ6W7YIpvxMd1X6aoqKwrzUmB+W6GJ8TCvmwZ0z
XE2ztv8aW4Wkg/fuEH4bixBHdScZAxy0TVBh2x7b+C++a6bZCbug0dj64xwlxEoqhaeiXbXos8MS
l4fZGsRIBSu0kWUew+kBvXWAZZhlzRuRD2SiRjcc5Rn1zoD7nAyTyNQtsDVOOl0p6PcLXrqoXUyK
Wsr3qRvtUEqfZAEtuy5SYE2QOgCeq97D5aDOBqyxwGtglZXFwvs8h3F8ncmO2v6qijHGyeAW9Rvw
swHCIMCM37PAludDTMKD5cs2r8o5ar5GSWpZ22z2MH1xLG38MMo+RPzbTPiz1GHi61VrNCEArtBE
xjckVn+VpewPEDe4tTiba0xlN3EeOiohVxw6SLynGB7Zmo8GjVI6dXpfqNB4anPl3QB6xQzFmE2w
xmlZStDisZ/oTVPa8SfPnDEMD6S3TGRBWpX3GXgoalKjIAAyNnsaOqFpJhPeHZlGuwTV+uOMYYRz
JWdrsZTQRh9s4LggmaniComaFVRVdtpSAjduvaL3u6vedrxxa+Ds2638FFbCSVtk2WPRZ3La5FPT
c/IIB3ebTZbxwrTsg0kPQoO6uUha3/2U7fGarTKBDzPWOJWGwuqxLPVrAHGFbRUnTMOmvowLKJ1n
zThDxKcIobXOZzePygtEAVjcGFIy3azcObLT7WA4jYs0ssAqRXbSkLg7VcWMwUdpRVdWhRc3lJui
+jBblMUvvAT3rlE+4osCzFZ3pdpa7Spv8GAo2AEVyg3/uwcp0eEHBJpeQ+gskh+GU6EOhWaINYpb
Od4lp/vG24nYdmcDPlXdmEAT+kxXlyNO11jFxWMPbaaC5JfrCsFx20+AWMVMKXiXdVCxYmY/qoez
AFJm4kGV7IcqtvCIQYa3SlTBK6ZB4p8Xs4CSoikZuirZbwBRaMtY4IwbtdON61aVuJyC2okftZE1
5VVtUxpwXc5pBJsw841mM1AbMsMOwKC+kDeobYbFFp15EpFbbOYp3vDW4OPk1eikx0bFiuDL6dxu
QEwEIwIEWjNMXA8ppe7Mz6wUuscJwXfVJTG9imqNTGR6vGiGOOo+W450kNinvaWJqIzS26apmZ8D
Hm0wZxlqPT1PbusWN6YKKWXXlUGxvO3W5UBtf1cIYGhmFXc3VZKJYDPQbR+binVvXQ9WAfXfjTM8
c8ZkuG+aOZwedOQU465P68C4LWTc3rpQnBBH1iaKgjI3nJ3RBBmGwYRvcUuO8ji89w0jBAY95/VV
UyocuuXYIAyc+ypLLhD/he1zIIcaf+VsjNrPTYVABFajXQy3qrbb28DF7v5LZ8bBY2wbWXKWQYpt
NwGJPQfVkEK3aUUM+ccSHAagmlSE8akHLo6tYaw+aHOknccOAPKpSM0QShjefzdT4+O60s5VyPRV
+SEB/1pDYTabKfscVQHeMY7ZMqcEQQB90cEWAxQ4eyI0s8oLcI6eBTr6svchmU1u5T/bcdI/jGlf
qJPW8L1bRr78BmslwsDIaCMcmdX0HdXrfOdXCVZVRmA190kdUcwwx3N9nQTKrS7DMRmzF7svww/a
V3OI80eG+nnoFvME0bMgkbCOjG8gK9jzdambsQvhzc0vQ6EV9cNxrpv71onELlEe0kZt2CQCzEY2
GkCXhpQXyQyH0cxKAzYUIsrvYtEvMAXH5Wwehe6jgAdvgGb0cLBzrdTBatz2HVQWnmjqc2dibT/p
JxdqRZL7ACybmLmASumGul5qA/D+cEOBky7+NIa36ZnqBmxNmWZwGsc4GK+bIM7O0gRm8SYkEoHX
naSogLneij5lacHXpbJn+Gh0FnZp6FHTH6YXmhgZTTkind6bPyedgkbssOTBUtARlVh8IR4oFIl4
ULHbPJXlZCFF19L8DO4Zi2A3mqNvHNUqvQtndmc9Lk6D29z5TgmPqi+CFIO3elT6kf7Qet9Tm/rE
L0LUsjtn7wiq46QJ+pCNagLVKdnkrZ0452oM/AEjAdd3prM4c6Lyia1ReV0kZMAQzFmwK3M7s/x7
eHIqurRwtzCRvk++QOubF0GwnT1qU5nQMuk0lEizz/ZZI4tQvDiy8jLIUW5AU+sMorJDcv4q6vrh
qzGnMWruoesejLge8muf7SrAVtlAyc8t7PaiaQQr3BhT+oBX6mghRbLwQLEmO/PWDvvX8kQRwohO
XDNTSGMnjV2KMOFrqQB4+6kDV7jmn+cV6j3DHuE6V03wIhxyZJhstv7VRAP6MP9G0a0axwUxJIog
P5ucNEm3QG3g2nV5bmHvEzvuZm5s62vYtMYXFhtbg9cMMjhREceQdVrF/VfXTnrUP86CkPba2J8W
UTgkrjwcWU0su4jQrWduo09dNbXRpigTEIi1h5dbWBtUHIblgkr2wRPcFZqyp+2UJa0NPXbqcfwJ
MlblFCtOEz26r8NNJWr3WdBPIAtXjHJQsZpEk/SzkQUqnF21kqxm35249K/swPWDddE4FqZi5dyx
r6xiCdypat07GPdpdTb52oMY55r60ZpC1z0thwUp7KSxq9ZWTm8qh7ifT8KuNF90WZDwLguB40qJ
i3lyJkH2TxQ06llcaMOwvxDts+yzgHF8HenI/eHIhDcAvjvBBkx887ZzqoXWlsb0j9mu1FXnVenC
Sw2T6Hyi/OGH2S6ueC2Gv9w2rP14a9mjfNS+Ow742BgdZiXTYgIw57F7NZcmDpn48uRg032r4xQ/
mIPaxToCvZ5rb+QDpHYrIcWIFsm3x/TQn/R2XXFm0nOPhcoQLY5tgpr+0ZcwKWfKJm3wra6BLwc3
35quacSnEmSocRJzMBarEI/kR0IhkXdijA6H2KwM6VF1E/f2JiA+/WQl5kL0noEFbHXR9V/6JMXn
txj6+VsxJr2/oavCXJ2mBMpB3crZW/BrkbWdtCACaDVF157JQtbZ99xRYfEsMm/MzpXTCOcsAgpk
nEWJkhgTh+yuTwsHNvcN85Pq1w5/AUZVp/2fqJT/UTT7YKj6p/D2TfVS3Ovm5UXvnqr/BUHtpb7n
P/6KGv8tpn3avBTP0T+2XfxUPL2NhS+/9kdM23DM3znSucL1bQKN9HNCTn8EtQ3H/p1oNoFpIk7K
t15BMH9GtZ3ficK5FNAqn+g2UTBCRH9GtSVBbeGZgughMVtPUWb51wP+N8La0vk5zOYo6n5NRwrf
5CYerEv5czCq1qZM62KA3BkGfXreGYtCCSPrxdO2TXuIQ7LBWlVmDlyOgRn6i9VENkkpnZYbL+gD
vHjGaYg3mBmQ+KxKkY/YTmK84niTaZ9aFv5ccaIXF25nHgCRS8xFgM7DqYxTmGfrqluQSZMJMJKw
a3jDzFrGp5Znh/UqrBjbgKexIVxZaG3MTTfNxnk5NO0P32vzT32VI4ZOgkpzfnQDaGZ9k5f1SZ53
mCfbU2vAaEy6GVRfEAUjltCmuhjaHo0ujd98IX8SaVgRnrqr0VXcqTDt87N8KpPvqTHVH1Lhcxpd
KqpWYR/Vn0OpmavbETOnaxfU1NkgrLpB41ljFyOR4G4Kr8TfrJTRZ413wgfHykBf56U7S+Zek4Rb
PKO3X5etYz/Umd8v+14DCrQ/GPl3UwYq/yRCrbxPLZ4lNftDWyFWNHvrY1/kI86BrosGQMwO4cIg
7/EJ1piuMatgp9OsPEeq+FbkIQjV1E/zAaMOq+MrRv0I9S7pFlFKG+U5bZ3OuMQXDUXNfhTWF7b0
6u8SAHC8FpOV1KeYHHtwT5KMHQ+bLDmdVP5cXucdgZWVmbRtd2EJi/NIV2VzfhGbAaB+NXf1sNK5
Mhx08k56U1Q4mmAdoHLAvXmRROs5KvT3yB9lc9VBhIQWnVvN50kYHj7Eg/1dRQX7OMXi+MkmVPmY
iQGf9NTDvpb0i42bCza4uLsRFOnY31ZDi39UJYSE81rbL2FRF/lNWre2eRrFhukLvP7G5IE1kciV
HgtgukZuUdwoO9p2VShK7cxIJcC+fBeHlTarOvWBUxKwPWEoce67ToizxeiybqhIwZTO3DqMPjZl
4iXU75vTMALpZJytgbhWnxtOJJyNm3D8JsvIC1YT1qxs9eOp+ZzXo7kZ60az3+R8fofjYUnkr5+z
/M7UVYgFC6Jx49zO7OFHo2HfAKtOouiJrJyGFW4GFo4GrWgwAp1MrHipH4RwMsMCCk6LPDdqgkYg
vNb5PGIER2Ar6WDTRxpHa7fA0Kxu6wyzoSQMky1i8fgzq0P0UhcuNnYFW3eqhRRRjlVjWUPOt7Jw
k3DC4k6z7xlPrazm2D+l9PdN7Nqz3mDWZXuY2+MbgmvmgK2n0fv2DyjkZE/NRGPyhC2bbK8UwMIn
12ypVR1szgzpYCGUiayGgC0HIpjXBcGsetdFJUR6mVcUYRshG3vo2rK7QL9dVqs8V+EpIV4Rn41G
kW/HBPHNJspEfzeXdfC5ikI2n02mvetctEGzYebTH4kQRjle61b6MQx9dJe9HN1HgtD+h0pn8lZM
RrNLrJlseKg6LK+MDB8a1/ZLDFzzfKBsMOrg/Jcc/NmxyvjR1+34FDiT5517fgf3gZm6zqljjZtp
HaRBcTN4Ro8CaJCMzZB64Nspq0wLd6UusNfQ7FHwiEbakogqhw266LAE7GTaUUKYFO4ZHjLpBK0G
nMBFFnQjeImhQ8Vs9Z7GsSbu3emP7Mf/j3Uc/0jdNS//YBlv/3HaFd+fNPng/wUrulyW0sNL+sP8
7SX9e5J6+aU/FnTX+p3MmKtc8pBiSSuT3PljPXec31mqHUeQOxKWL5aatb+S1M7vDn9BqofVXpim
y4/+SlK7v5ue6fieUoCvBGmh/8lyvmSO/qs+Rfke05MvuNWSryZVt5cz0y12P5GFhWUexMQcDV1v
R6MetqE7pSdFK+XHIbS62zct9ItM6pKV/fmmipcmO08cz7QxQPl5B0GVpO8mthufqS5H8FZDg4QX
qhWHgNJMA44g8M92qSVDggVZ1GK9GmVMgu8/xc9JteXVlSMtRd7OtPnI+5Wy1jAOdZmJ5IxozXkM
IjWQ6J3DWQ6sj/nXXM4ffV8+v39TU71qZn5+ezBBriSd6wnTMffz5wx3YzKcttwaWMQ9dE57NWFo
Nn3o4a6AcQus8U7pjmhqoBrne1xWrEE1x6m1a2LBuEqTcXpmMRjsr5gTykdiZnjaxslsqYcxKhJE
WhZLysZUTtGcRU4is3snVZ28Ih6Et1wNxNyq8uK695su3nJAJzxtdOqWfO913aa4ywemGOWmlE45
XAZxqtfG1FmPBTyNtYP7GEt5Ru6Kb1cn50XuW9k6GQcP+7OQs9hyOF3Od0KHwOAymT5gxlu8pFRD
gfYx7HXYqvMZozZshobwxVciWKncwtx8AOqKtNnfyjm9rfzu1h+ix3TS2Jlm2rjD8iuoCPTqe3J8
9fnEnH5D1h+6ryrEj8zIQdv0xT3IKXUf2plxFlQLUl6Yi78hN0ncRFJ4X6Rbt55eA843qp5hj0ZG
98Wsm2+EyT8bmQX3KFdy61eWIJDD8iqnxa6YuDvxfJ1h0WvA7e1lDplMwf9hv6a+6cm7CHMA1TXM
zbWazeKl8pTz7PVVBb197MWHPrQfczdpTnzDuhydqktOB0P56iSuR05wBXGus46dE/qMrihvbDes
11Pe11uzNqaXua50ew5Awf6/1J3JbuRM2p1vyGwwyOC0Teak1KxSlVTaEPpUVQzOZDDIIHn1frLa
v4E2YANeeOFFAw3UpykzScZ73nPOs1BmNwt460mf10/T4owVBHjjPVL3G/zp6oB267AeKriwobSP
1jcB9CG1Gt6UNZTvi1ppI1TxVEaXJJps9KjYsCWpqaqFKrGuZQDXi+CZB2aoGV68YrP6W8AbtZzr
as7/mRJnnO+HIRoZ2tvEu4QsKynTSOi3PxgutBgO2Yq5fVssHX/kHKJ7Z4HjlAZ4pKbbHIroKzGy
6UVVZQMHx2GnQNXSBF+3AzBzUEwfGpxc0Sh+z9JrTxFnnmBHk1L04lUq9M8R5dTtDYdqahcqOui/
kiWavtdbC2o4bxyKS+j4jwVHvTlwUzFPNdJdV4KGoy5GhI/SxisMcF8WKJ1xo7ZgL2VFuT+fY0uq
RGhm812LPnjMvMpwXrds6Q6r6vqXysg+2Hsc/z4ibq1XZmBfO+BJ+1KcZKFgxYXEz27qrhX962yo
3aW4bmWibuoKciJmJEjhw0xjdRppZr10Hh065spYhe1xMWWXH8SEQxcidKVebeK0CWqog1rUNNxU
9rUMc6KZZXEtrWWXAXCOKN169DEHwMsKhy5VhtPgDiddPF3od4Y/75Lu5O+ip+IxguVG9zjaJ12M
jR9nh9gtPXNghw/aTMehXH+WkwrHOzt3yfclrPz6GwS+pOa85sWvQ5tZWCGh/y0J3AUBt52WGg4J
R2xA1kXg7S1DQvWTCxq8R155AeWT/jDrY7E6qtyNWsXJuan89p7iNggoeemtcMVVOYbfpt4Zwq/K
c1cApc26RBeejr4+SBZnzW3iyhGjQ4ROlTNNNdfpzqv3YZOI+fU6cXyxBO/VrdacyFIiHO22w8Xk
AZBajbZkYZLtWNbW3vpjq16CpbEBJXwxnD7JzlodORy2Xxvrs3XfugjVvJIFTf2cpafvaxlo/FWl
N30b2yqmRYg1tXvDiqdiPUFUr73lovUzCPLsxg7sKLcXuRjL9DAEqNWmXZLuwVuaa0tj4tnLIGC5
7aW36t8Ji2u9R0kGcDAEwXxyZB1s+5Ub0Jc7y6k6zUXYv65aiuZXz9T+EFTzABGsNhrcZOjb6BDJ
aP70FsBvF122BnEWoAUjsQ9NqoqaK/HH0jS5FzXWmBR4dvMV+XXy3IloHFnPJmpJe3xNUHii5RP4
Ym92K1yPg0N4D3Qk5pRdFMXOayA278lp3QXWrVTA1eKmUeBtWA1QK7yCNAFCGEKztQBo5jHhFJ7j
ybvMYxXok87B3DwDiFq6e9FXdrvXWdbBR+lzVeCkKECFeuFYPEarbeuTM0SdBr7BZjwdQ5/BbjWl
lA+VpvZwF9Ax/lQFdf/omI6Qbdf3ZLdwRYAfActU2Z238MHZ037FS+10HvXvhI2xDphgGSwL+jV7
VKWr7/Tc6fzJrAW4CyYUKif4RT64b+aPXg1LcOcUdX0JGldBmDbju+w2qEkNAacu5/kFpsS07/DO
FrLZiRluw1lTUxrMRfda5n4PoIaWh2M3jd7PNkqGz2FioYWsKwZx2KKR0RrISfxiJrgfV5rpU+27
d54nNHOJ7ue3pPTAO3q6d9QRBMb0vYJp8MQee6JMnfn/abJZJfiEq9g9Wdmodj+EoytPjl0Jz3nO
utaI2hMOnCJYpweep9eDzxx60W2F/Sg7DsPKat/mbpucZLXokWb7bLum5etfQc2TAnza1rSngDsM
FUuSPMSNxpqpb924HdVl6YOVfzT0d8aVt6/c2okfBrEuL+yKCn0bx7pSRzuTkznKSgK76KTpTt0K
RyYta6H1fQdnYqPkVcfZbcIpcLwZwYpyLpCy+zUt7nwXl866nCdtk3mP3BHc88S2yWEYp+izr4zq
9+u4jfCbarEBwTJF9ptSMLe5nYoOtjEkKsjSoYa/DoU5yS23B2F/lyCKYEy4lPifZ9C5096bOMCi
ghB04sGT11enELH0KrS/25nBbR6n+ctEwaPqhXPbTbE+0A4Zf7BYpfNbvBnpH5LAMRe3jwB2eBM4
yQQFn8Uxs5+A94zh5izMKMB1DBgFQtaAboq4zCPRddqAwITqy7utHuPPeLoarRGm/3gqyS6VVe0N
YR15ZiVEz7dh59QNtt85joEt3Fbmdxg1wAfo9PnuJHX1M8c+CB6VdeVtT6VFlEbuXN2RbhC/jGqG
i+PjHuyTgSd1AfPbS8rigw20+51p+cXq2MNxVWE4ajLOCFbML1sCDkRM7XHo67vM9z+66+a1bq5X
nNNjsarMSGV/4p3LlVLdUo4ICYXJT+zwL8M4u+cpz6P9Groc92eznpVritvIiPLghE6TRolTHgoY
LQ913DxyDOr25srxlG78ok3FCWC04hTmkDy85H5A1odgXl0C0Z4qlffHFeDZPq7b89Sw85bBrZyg
803Svse+hBJZWLNrOzp+icUWO9mM5cFfdHKPC2Q6Yn2Yz9we/qCsVCf2Ox8jlEGTl9nZjZIf7tAk
u3AtD4uYu8cqowKHsNqF/ya7rKPuYVFU713O3RnvsHeqVipKAlwlajyOSfPMAZmWYcd9zmhrw7wQ
nHPkGcqxYR/CZSgvWHsIsxisdXnPUj5Yr0ooTiow9OEl66iILxpwg4IiC2U65553MEuHUJQvavNR
CQYvUNyuLC1bFDngybSwsWsETAezMnR1wfas7584uC/lzsyINsIzE2c/J/g0Qtlbb2jDV9LI4We5
teqBtfdHsM3Bk69qw6rFzQ59F9UXUJ9Pnj8tVPVnryJwuFPMKIpMd+iB0XvEKlZrkOFMQeazF7K9
CZrwpBp6aLqgCy6+E+FLsfRYzdV2GlQNhkz99KZQ7G2Z7UPtnRzjXJlp/btpCfagtiUAELf+1OvK
Tz3P3G9LeSPUUuAOUSB9wCXOPUihiiYBXxKDTNxfMU6HURB/aRx17sX02uuQBx3f6zLSgppGsnkI
Q9qxx1i8cXJZnV1NmvmAeBq+Gx39KBFaDgvkyIBe/hMU0uUwAW/hMYSkNvExX80tfQ/0bXuQx5Bv
/RfZNN2tF8vndYtecOnBlN288CG0bfxPYHE+WIC4kBaHWz6j02uoqztsrXd9m7V3SJC4xMv71pdA
bqoeExKJoR1LfoqoTRXeBNQ5HnzqkmtwYBP5fRjD9ohudWXPVzQMI0rZi0z0SUr54njrqSrm9jxC
uYOvwupvXRv1HtsZWpZPzbPfJ/X72kbeA8jfuj/QnSkflJoycH8akb0JxXPNTvvgZADCJ5hwCE4F
oAIxtidnW/1fmQ90uCk4S+FBiO+mFo+Pk7jVMaPHu54bioeTvr/gqbx0LrIph6TpuYeadbFqe3UT
Jz67+Ch/LgLlONRIAH3UkYyaI3PEXHWR9ExSleUUl7by/HPPou8Q4YtMO5tBL+lW1XxuvfttHax8
nXwedzZGPMi4+0ONCV91JPKXuSQX01Q1h14vqveZawAB+kW3X6vsR+np24Hw3XFtyihgPWlhf4bY
e1itmfBn7oXZ/cYN/NanY6vaUwMMgi4p7ptJF0f29SfLW5O6tgNIq3z3EIXTvhNwzSrlaB7KWOE2
vxWP+Ja51XempDDTyU5FUuGFmWSBCUZQnyVgjF3Eij9uR0Xn/BkluXku8x70e0EhAM/LbCep8r6V
K3q7WcpbBs5iH6yL85ptZVuBJ22Df6JoeU4Kk3ziPtwUwyUcj/LBqj4erjg4mDXTMN2I0L10XDwc
yOn3XBLXTfE5BG8Rb/M9ZaDwUSPT0hTcT3QmRjGQdT9vjmJ1ptMQh9Dlgty8tmVNjyx1yLgFr8Xk
lcS6yGlg27LqRU8h6LgGPlA3xFhskC12M8rBo+/P4blxWcCuASNBA3XrVinsRcNi/owTxweETRcc
UQZCSBl753e4GqqhGEHShl8TK0tUXrgYRlIj7p+2vjwuNUPhrp91csiSrb/ANfEudcvHdYTUg8Wv
HZoFMcFnmWxnLNPfVDAvY09lPqv0J/rBY3+E/5UpHG2Li6PxpTBznsD/xlEo6b8PuTtcy811CC5M
jx42PIp76aDeFUMwTkzM2EXy1OIKB1m4od+PdEbWnrracwGs/BMn2TQD/HHqQOb7ZTEKFrGzhX18
dFn6uTzMR7Bb/rE0OQv6L2FFnjzJcfhubAu6vvCKgEVvufFfxffWdSeCGG4w6wlzDRGnXV0nJOWZ
k4pujt4x1XiN/qymsg3a89JHY2iupcI65oBU6LYAYIWl2V9O2xYIvJBz6Dcxq70J58DGrnok8nrB
vzP6JUi5bXZpmmNKXHznqP5600ocTOGxE3X3kY89rZmD9LAls9zfxbWOj1hQBCg8+shHmY9pn+lT
0nhfPHRNmmCw/KYHek6A8PriIAsH+LtcLBt09k1B0v3p+rk/0jAGBSYavuNJOGwxqwYbdo+afpJy
oOmupKUZyhbGinkr6Z3toOkN3AN2JBD8n7ha9WFY+GgOeLp2bjBMZ02YDd+PmMW1LtVepzH3vQnG
5sKlqI+5wr5X+I1zTwM2M+OE96qzVAHQ/hrvTOfiU7aBM+wTE97Sg1dg0h5cridSJ2BEeZKY0DwX
0+jz54xL/xZvZQeg0+jcZxMIjy7rB2anRTjlY9Ku1U/hZCV03rA6DjJiGakHSuGo/sRxuHc9wec1
x3Ba7x0US0pMc4kisQ6K+XfDX8Beyo84S4ikxz2qEnUKCi+f9/0a+W+KLVu5x/SpLh5v7R47DX1j
YM4ZoG393cVKsiuUXu6G0YY09a4Pyyirm6uYPzThrlw93LZ6PsoGqy/mgYNa1uHGb0dLYzO7uQx4
4bPcbHbuRp0/tpk23x3lpo6uOWvUm3qoBFPHjuPqH4GJvtqNlt2ONrO4cxyK2gvMrezcgv3Ibeho
a3Vv48Y5auHvtXDbS63q+pTMHG0J99LZXExX1Du0j+jFDVhDuwMr0pymw2+Dv4SfmO4GgFq1fzPO
IY10NhenNnSmy1h4b72f9DcCYjWOsPV72Gz3a4A5+Wqw0Ce3HJ59O/KYnzb/zt3mPzguoF+bvLsx
kRyoVoIwK+V6LluxPHc2j9OCS/1RFUN4U1SJd+rpniRB0HXhco5837mfRojse4uQ8ZTZyJAd4FPx
hkSTHYjUDGenaZtUSTfaO3gfsfpE2StnxfImDAs+9J7TPQ2z9xJKdz7Uomqeu8SLOPBk1xWPI9gD
dgX0pOuq1MnD5lj4RZ5G0D/Z3F79tw5ozByFU0X3ocJ0zFl7yy7sRONTLaFZHeSVI3jFuN/l1ejQ
b1zSMAyHcErdseTvm7WGxthZg3Fz/ukGUf9jq/iSoEzorYv+2oEDS2+KQ4d2M3Ee1sk8fCPVoXd2
pSI1KRSltUoIveN+QAM3BrmTVIRuSyvEsQHN1oesjhNj/plcue4sYu25nDqGA6fZ9sGSWexQcvhV
MmLANMuhXbiBOhlq3R+kAFw2maw+OsnGzb9apzcm9qvFWf3b8Lz+dT8LKqvdMx5RXNHFApCEVEB/
yKJ+fFgZse8Sfv9XtI3lEDDhf5gQUTIN8uVH0Fb0c1YTUFpnqOndXBaehUoNB8cAaRUo0bMV+pLh
D83SBBf1j9VtN17dCCZgDTcWmoI8jXCdLyIDfmNIArJZZvil1lL88jb9Jx85JKMWt8EeGPb8Ddfs
y+rmOqU1fd2vNJnfZ90GjMo4V88uR4nWwu/O1/xYSL8+lKV8Z+EAS2sbwp1eOeQLZAHOcTyB4wKq
9dDN3l0zmu2cLXG891qD93ZruxtNiO/YELl4XHI/3PkxMG+EuuQHJR/FQ6SD39OStU9+Aas3CgXH
EM7aXz3e3GPtO/phrheI2u4IhaYFWYXbNz97bEOebWbeUaJAWjokDjjVBXF+kVdOr4uJb5+1GulB
ty8B3IEbYr7Y6AU8DgJNluQIY0/G4NNzebexGV4MqG3a2qL2sBSw5ceqwdO8mZ+NpxeYz7G6QyON
93Wv/BtMeP2TO2XQWIcEGLga8JM4DVbyNbJVGoBA2Nkq6rHaTdr/J/QC59Rokatd1/lgRsgtjr+Q
oravqgrCC053Ht4NjwWxsnce1QjMMgydR3KO841TO3TJIV/BrrJGvSIDtEePTQN78B4uj57uGtE0
t+iMhD4aeSZDED8Uyt5rEldpDPE+Us56Y4ZxeSqzQp3bNcvf4r8JBt3FtUppowFMvZAPfMaB3XIg
rbmdditUx2UYbxruo8PifUO2blMgrt9prYyOquXVsd7ysE7udK6m4aTblh2EDJ4JPvCJVsEGeQgJ
arxXoG7+GTzSi7jaBVZW0hZjdQyjpDzy5e4HCgIhjPVvIINDSH9G449uBjdzdOokTZ+unNbhyqEI
X8KubPOb4G+0o0roHcIti/zZ5784WKyfU5DwzHKvW6Yk8Br4oOEBsPTbXDZM4lQ/RvWYsnYMgdWU
/V3nB/UhDiRW0jHgILz6HZLk33gJbCMnP0aJIsoiIkYcbxApDffUlnjuP15etEcqoKPfq9+MPIu7
ZY+o2T6Qm/JeM2wDl2jKmJ5KvyixcTvBczZiKKjags5tlLbdMs8dRzjOAmndzPqmirkwg15dU0jl
+q3tvZ6PzSaeu2AxhzFyeAAXHd36WF9rfklpyhfpLHG9zwvL1GpKc6bQGRdtYllpLQKVtHZl97Q4
dfcmeL7tPNTka5qKWsJiUv7h2tx/MILkMBKzekV/mY4wGcbUOn52W6yMYCOBhbfM5fbOQim5rLXn
vaytG7xcFaNn9J3g4pXjcFn/hoOwfEznqPAT4qGJfJ55qr1S20+EqaFt+sxxtYfmyPoD9vby4iXe
xxi21U8iuCSO8ECRPhLx9WVp9Co+NnxsaMVFy2OF34hhxQTrh5n19iaqOCSX2oN8bTbdfK1hwe5t
jmM+H4ynMRE01LfRPzNjxyjUXSEvk587d6Kvh0sp5HxXlYDQs6WeqBVu3T25rYjBiU7sVzNF3Skp
wdrh7eX6QZJJ88aSqqhgmiAP/zt61YR4UT+xsNLpFaeOs2Kpbv9GtPAjozFdnRLAPNmgyN6gd3bT
dir+Rrzcv3GvBjUwSzWj8p9pMQw3KadptLfYjc3t4sZyPjZ+j+Ni2DxH3FJdCqYYVCc8qL9hMvZp
IRilvGjawyR0/22dxu1cJxOZE2J7x1z7UXkMEVIeVju0H35P5nHH85c70+IP3uNQEUyzOpr3Ydz5
x2TR3kPkTRz/sccisf9Ntw3XoJt1NIsBdi8eSaBS6H3tRvMFNufJZJ3jHky/mN9xe03JEXxB1qVM
+VVXHsfY8qqte9jirXRPuFe+zW5hdnVIqnBVD+UVKDjjeZlYWxIT2autfS109JHoz41Q972xwzkm
BgmrkU84Xil5y70xRdmuLgaUQbDMrBQ2FGD2vKcYPRRlr7zYKAt3eZ3drSXb5zAPmHmnW/7gXYAZ
fB8ScNbesB5Ld+2O4WZNOnUwT4ES76JO7pKyfQqclh0G+KLVqIe8747TsnGbnBb/PE/eywKfCiMt
bi26GQDFanBfY/mzSWhMr0IeFUUAXIyYgUCrOMdo/nmjAIn305EkC//O/5IemZtV8o2HwVs6dHco
Mu3WGa4p1cwefBLP3yKmwEOplkfXoSgphs0FVxkmbEV6xfYPhTs9zFkEimzCgAh3ZGOSgBGsymec
zqmepxsvKO/rOYj310ZpG6t06JfqrFc3esptfCvqad5jaMQVXf/jx/FjsHoolOEDhNMBgkz0xy8x
Lkwyli8VKa/nZnXv+2b5qnONV5I7KSJJuOv96NT04OKGmBROTJaPwmxxpbnBSM1aJl6CeMVtcQ2O
MrljBa5VhNt9Uvd5omC0Dj4rjNb2ez8b6mOD7JdvJJsabm+pyX2qaJHeK+e+asvnxkd90ZoTbMY+
eldwoE/z3G1Sr8Mi1zTjG6/PeZ0V+Qz/zU9Ur1Iph+hWcws5ceLLeKawfSqXpbiPrbZvXAi4DkVL
Tnic+YRucmG/YUJ8dMkQXLvgxMKlWMc5l/LqPzK/0vJRypWtDzIt6dX+b5I1qoT7IDnYoPmKhCRE
V+KmaAkcYrP6dPrGO1z1iR0r7o9JTv6f6/0rndym+srYwOhL1ZPF5E/nHPakSqXNfcZibEFYtCHY
NWkZ7OzghfIxqlf4wHR9qG/EoZOVw90UNiSRE25el7HtivyOHVHRpHkwu38m7qe7/2YadyliyoHO
iqxv/dPz2vmYBYPp3//PThTvP328+F/iJEBTDFA+2b25/2vjL/H4RHeuys++SdRzLWvzYsXA8OQy
Tiz7JW7daCcIc7MvmiY06AEHAP3GJsl+tlNHxstvpZNmTl3DGZJBYF/IHvQETi06xo4yCCjcmuLx
8oBVLQLknLQF1ly1DHd+2PJNVomuNPkz7hBoGOLQ8+7/j1KA/xcWtf/PrOZXI9n/3pd2+s22svgP
k/n1C/7tSZPhvwguSz7wfhTKkDvDf3nSpPsvFnb0orDkjySfCv7lvzxp/r8C3GrUfnAkljENH//T
kybFv9yA8xoL4GtDRYD77f/CYs6v8h8GsYhvj0EqCGICZV7o0fHynwaxZiiTaPZ55mwc/itynqU7
H7FlhD+KYJTmiDSNw3zIZz88kvhbvntzzZLMi1H+4w7lZ95CDmqVmvCLeuGGGRQjXVnfYm9K3gOm
3XqHv5wMKzpIFZzavLKap8E8Py5eNHIgya/lrg2D2YepQ3TZMYFZATRryO7bOBnJWXPaZ7aIOqdL
G6YJn4CNpQDIUMtMF8fE7iYSc/Vo56w8F7Ob3JmwXh9yb+gQZcsBZau1+xKl5HNDQScRWsTVzy5p
2SBEa23bXVQr96EoquWnGeboe9I2tjgptMluN5cqwe98ndF2mZURQcS62eD6skj6DCuCxKptBC1T
W9G8eYa3eueuOfmdzLC/RXdiL7iPFYfHncDV/R6ocLttMdeHN44nhlMh6kdPasTiySb64ikSTadm
bJ0HXQcMMtSIlr+IJTtAgtBDLjrs8Uy7nCfDg7JonimvqhBp4F3ND1I7M0g0PwEzBCAZDKykPyY5
YBP3s0PWTn17JIja33d9AR2UqKb3IceWvSj0WP3M+S53Dv7odu+l2cZ8TzdCjUTpmfiRLdD1tJHH
CgxlMy7ItrIhGcSjVb/5XZD8Uy8zp4rBr3L2O40Vn7ODFHHFncUZ2rw1l1nheDln7kpXu9+XGBkE
8/EEr1UO8S4iwPkEhUMwidrV9ue4lOWIdla18ujY1jvPS2fppnUt4bJObPH3prXc01H0sJonkkTY
LjZiLfZt1BbOaVqSyNlL6UQDe9CeUa4OrtFb2vqHhjREMk7pnE29dzZDPRzBRLFSINwRzweUPZQv
XeiY6anUwKGsiV5aROSblh/8smSLAqrsUcKSYpQY/uQ0dY4p5o5rPlNvcxpFJRZCkfCEu2CqL6e0
pFjps85XPPwQLqLbIZ4yfVg5cfKwjjOwnUEYRM0haHq/SNXmxOAhO7R/aSOGeQ/PNc14NRaaXYWJ
gWLKgQF2JwsdBOcu1rRHrgQgr3JMpeB/SrF8tGZJfvaOhzgiTVxfM28SkyeQvJn/X9v16K46+Udv
hu80sETmqN7r++v+JEgLUbrA7WbYZBxeuWzZXFuwVqGKFNa6Zf1TLaL4GU0b7N9oNgY4VqlZnSma
7YM0cblDwGEd9B+Rx7WfMsbLai8CErJ7bOP8NQgbXZ1ORcYmpOnaClVuATRrsJrzYtKH/mPkGPKn
nq3zgaYy+Dur++w33V9IMFyB9iGYPY4dNdI6I/bYNSKlFgHPQJVogH5ZIdRbjFxoU+uztk2jRbk5
OqOaJjgyIgfnXZeUyIwbQcu0FvHmpqtokbWr64cnbYNyjC6tNIO3kwYHDgjXeaFBQ1qu0yBxticC
sLZgP0NuY8+8ApqGa3TSlEc4LfF7NUbuTTjGtjyZQtNr2NexJLa3dZ49rk7OrSksN3x2sG2L637N
cDv0cxwQB73pVtJZ2zP3bz2TxxEPU8QZBY09OeIqkO9doAeZxvFS/IhNl/zqMnd6pzJMOiihxTif
MErnHlYYY14TjHGE+uq5Cs8ToVXC+cxJ4pihh9pju4qcMXt0/fKLX2eZbgpOUMuRbL/8ICo92R1/
OEbCqMrVoekJ3J41g5xPKH0T5kVqxSeE2S8IcUri+7nhZXQ+W1fI6mjtyGk2qerhl4sdIOXHZ8ey
oWV66ItnOdQLN+FhKgUc5Yg6qbgxZy9fE2xfbpCSv+dt9VnSR0uQINAHJUbWoDkVSycJFOJtsx4u
uya7CXjrOXDfxt36RKTgkOScVK/mPdFMD9W1MojLuOnnRzm4XyM/28XbtSP6d6n0dPInVeyzzOLK
4heY4RX6NFyFDN1JyZLJB34y9kN8KPL+dtTBu3Tlr3Vsvy1syJlAjrPwPkX+NJvhvqmw2RXr2R8V
m+QShHByWGesa26birx+XIr10AywrHHA7E0wDOdI29epzQS6Y7Gc/ZBxvG1f5oZZh2P3rs7ie/ox
vLQe4B4N3GCmr7gp2hTxZG8TfhpD9KnEeNfYLL6QDH4LVh//EvELLst672XNkfUXgpzP2pC6EXYm
l2Lrq4scfecSN9Mr/T/sguRIbsR2Z1uhLwK+7FYkGRTQnWrjs2YrWcczlS7TzRwml0TQgxRjOJXL
P+ysDHnJaL3h698ynb+NJXpS1spvAIkvc4Q5o/LvqnkljR1vpHrd9TST7N05Lt+2z+Uz5vOvwCnb
QzMr2vEtm7JoF+jxR8siqG24UDWiP3svha0SmhplWy57R3FrhQN9oBW7PpCPk7J8arjjuFV7k2dj
2O/Y/79rp9s3ZfWbhoDD4NbnqfTO7hr/IF2L3kH/BybguPqxuTJ1w/6R2oaDYGWy22Kq4iWDabg0
BUuZsmNZir6pWvEDdyxuQ4IzzNjmq+i8Fz00cTpxMabT5u4jpz4O3fA6e+U7t1My0Ym6gb38PFti
9sZ03AMKfE8s1SKEB5fVStTdIjV8erV6WzITU0MoxGtE+n2U3rQLaeTaNUpQhxQv96N1p32ZqHSi
i+eZfh3i9lxAh46gF74UB5g2a/OvWP7dMM/inkUAHQ3Lu+xrWgrK8Dc/bl/G1YNiRxntzRwk+yYg
tR809MsJefBVNpxijht7r3d+kYfZt709bPXf3QZSyyjJulDMlc6Lc3GqJ1nSUtn6L9dBeUSCYeFI
WWzHkUX+nPQMZa2CrTeA/wPhtqva9dmT9tjQDyRaT6NB8x6WrXxqWsKB+kHnc34TSv+hJSZI+Qcy
epvwyhf/bIW63xCnmaBTf8kfnDC4oQz6KTIlng4eskuPet/437ygXYF+Ah8NMTzLCPwXvhbqn8B0
r/DkWWuh0cuO/j5TNWdDONhzqvtV57foSk+eaF7aCK4hroyAO2ruJk8ez5mAtUslBJTsrDonKLxu
Mpzyda9oNPDrD1V5R0eP3zlkvBfMvIn6orz/TtbPxfrgTETE2u7btCLjZrz9wfzJIdChCGjki4uz
n2/2acp/1HS3REIfWfUdp+SX09HfE1Isb7LsvtbBrWvKo1M3DUVw2W7yflvMAXUrxWHAnUJVDA5J
njH9aQTqtGshbYp8PJTt7O7n648ai/YDe/gTflBXnHCbEGFyw31ehclxttVjMPOMvvYWjRl3Zg+d
fsB+3lfYZYUnp92qOYy4m/mFJ/HY2X7el9vEEbmV5yRsHmww3gJCRwaquZ2MxTvSoWag51zbWYz4
VTB8crSez0n3uXhOP6QhNgXsWaZRHxFNIvlNvrnRL1TeR0q0BsVYYAx7Ucf1cEiMsdseYdfo9azD
pvrABZPEaRnWcXmkqGo5ECZy1V51oUU3yRBCm6rkWTD2U/EgZzsCHi8KiUcmbOSXpsDvU8gGsIuX
hKysQpQz+kX7Bn99RkURR622LfQeh7s4B7iYwjRZQp6IhiY5LLUZ0HQcK0Q8ltG/MMBMv3ltq/kG
Q0tU7EN0LAzsZBVwmTTNnzoQyQbfXfcv2tEkHt14IKO5LHn7w60jNd/RfiWKxzArzBM9SEqx5Jol
K8Nc/Hf2zlw7diTLsr+Sq+RGtgEwwyC0AofPznl4JBUs8vER82iYv763R4aQXatLKL2UEDIjSHcn
3OwO5+zjIb71ZREmcyktFsdz881XS8Ag6YpO7MrRZT0+wGRjvunxxsLGZXG3MbkaHiZ2wnpj9v0C
Oob10rY0O1bCc1/O04GrRzAdm+OhxQiY8QLLigLpBNiQIR+xedfC0i8s51TnqfFrWmvj9joSbc/5
Ahmk1Iv7bWIvYgiGZLgMZiNbv/5qrv9nzPAfloJd/F/PGV7TP331Wf67mf2v/+JfgwZT+IBYXY85
goTE+W+EVlPgS5e2dzWy2ZZnWjAt/x40WPY/SRpiQ4zNTYAWvoZx/G1+8/6pHIu7BAShC9vVJ3rg
vzFosISJj+7frGguS1WHOQO0SFMptNT/OT3eHcpER3CRDk2RxHOzMRGarS91Y2fNjR4XNd0NMz6q
16nRs31btktVSKSZeQK9a0aA1pmcC3T6e5sRpn9G6Nd9N55cy4dxTZBcRGjolw8XxoZx63tT64ZJ
1GWKW86K++oyTrZPx7GQAvkl0swfthxlswiXlkVqWCnRYN1purncimyN4pPnVc09HvoSPpQ2pj0a
k84MgVTMXy30iiflEHQMVWc0pp8hZeax5TtaolVykSrd9T38WGYbjoyQifFW38y6cccXOjuRwt5K
S03aLz4L74RAzkcXUtBIExRjLqV+FiRQNscObAF7XqdsX1tJg3Oo7XR12OOMUQPmytX5MUmcutyj
K02e0IlX0XGETZPu3cnykAB6V9ITSi0E3hn8AFkwamXSuY9Q6M9fgxm71GFluwKVmdEjY3YFH7sF
WSeN3Vy7yLRGa/KQjtAR792+E/VWQLBQtJmzKDZRnNcmygOxysfRchouHXa/78NkkmscmU5rI+/x
mU9imfJJBuZ/XjaqtscmLBNgApsh6a/SuIzWAeuSx8FfAexj5x9NPh/12ChGyVOXJJc+K10EHWTA
xpsa2AaLwnoxCGPPutGoTyXFMlaw2p2Gbe25xHo3wEhm0GuRYtlZGOay8UoI8IHHPvS6d+7r/pdR
r82fvDCz+HQF6DHXL2N0vnqwdLTP7MXEuR7Zlvlda1NkO9PM/Si0XNhEzMVrme0QKUzzceXfibZI
xZYSnhj2ls1YxZzKhR9T5ZSghT7jcVyuy0hr/ZyTUi50c7lKXuu5S7F5rHPymi6t64Eqg5xJxxWt
5TlZVHdpR5mrd01E/JfJMDg/Mu2/wmYS6qUPydqLZzZzyZ8fTJ2lgbdGQ73rZqd+SnQyEI7h4/3+
bmVs6j9ZVZf1ka1qvO5M2u76VOEpkievNeixElexkEpIpgusTooMTo00+i09lPdbFfRYKJXN2aWs
nuCi3BqdkNOrnGTknSEfYh4Qvr9+RnjlAf5ZbWLuuUgi+2xfZyY7nIUYRsaU4u6yrvG03CF2EUvA
q6vHlyyBCsgWXGFzM0JsHGP9AHkNPyOzN2RZVirBNUFjMdeDbcFuEoEEErcqivYSMUJQu3EG8Dip
E+dKSkM5eLGRPiHhcGBgXJU4CdZ7Txdl/YzTheyHQPcLPL4iZV4EbiGXc3miPPJPeVtr7zmSKmbz
YaYr50E+x3rAHKEsM7QLI2k2VUvREl6tR/UZX5v3lGcDY8glbykpy7Wp8VDNwE6f0PbJz2ot8Hf0
ekWMYfdiUE8YDEX1uuCuuyHpXK3HcjWa6TjSjR18NwLkWqyomfaDMAqW9hFsoo32+fhslEmD6r5R
JmYF7cgiYL46DA4BVjYlTVg39CbNXV9Gl7kr43WbSicvTyxrQONw8AJVzGxVupuiZ3TA27FjsYtq
q7465sYs20POWTDJ4DcinV0Unb/PuOOd56F1li5Yh7EvEUzOdhF6pbCf1zHy1sCWdSlPll0WUxh7
zQLRUUyS4PA262hxvYX5kDNatFyuldT5ATmv/adFi8QGea37cyREA+2sXIkgTNOo13vfFjgLXACY
SIONkkXkKnsai9JEWbMbi8VPzk5hot2N1VDWW8Nc7c/EafkTyY5mmKQHLJGb2vKbDxuOE4dQtVaf
flct0CIhT2YPC/ZcMvyWDJSr2br9S4FdgzBzuYDwjG6UvwB7BBNMfzAR7sMwMt3klv9SEn2COph+
fkgX/EAa0GQ/Pg5Jc4yxPp5ypNPOxDwT1JLGqlRvPWQMu66ttmvavppiMC4eYA3spwtPpvNt0lvf
0aQQVJAU0Y2Hl+etnd0cnVpqcBwjOk7yvDkoRWocoVmvmVH6FNqsaBnpAu0IHFqQn6zN4pBl4MdS
rW+21x+g2DC0SClXnzJ0ldAcpgUjQV1s0WYFrnIe0qp6R/GJ/ywjzYWhfB4qw/6Gmub8xMK9Wdhi
x4UzXOTQ+8AKFwrhth0Doytvopk/sDGnbyy3EGhjS9wAUY33laue3HbycNm6ezna+zkHspH7+lfr
jLcx3ReyPCd0AX4ZKpoP6IitbUJS+Wbw4pDrPD8B4d5rSoQDFE9k5JXNgODq4+g8FOvxdG+lbsHs
YLjgm2APvfbVz1BX/Auy25vZdTAONvijro30T9lStho8FpuVILx0sX7Hk3kGo2ndj0OrzVCDQQ26
EuGRHS1Ho2wUIxq1XXtgVuYQRyEkGwQ4EbdGm+hNocqzCQ43VGgVafntiqkj4q4VR8A59oTRoLea
G+ZNGq+Htcgzw3QE7HJiQjC3CtZZxR9bgPocWxl2VnxCqgTwzlnHPXDTEw6rEDwhRo9+2duzNm5m
d80O45KHeuS3YfE815j9jyU0oMc2Q1IzdhH1/FJv5wyiGsAelNJanhcoKq9NaWAAs+kMFH1gUBHW
ePQido4Zddd1O8F8THX5T6S6dOtx4MNImN4ZONcXkEPqJfJ1dGxMfAxMDVFDwGj944yg33Dbzc0b
E8Xq26lgn6PHY2wOfuPJN9d+Pwo27hIrxC8+4PRLN2sZYklAeV1Zj2rCOlCwIUDL052hopTMrAwu
ZCKoYH6ieZ0Rps1xn5+quD+DvlUAfuL8KBrIHzMyrM9oqleX15DzZttW2H/QDqqNqE1WSUNbnFeJ
hVfVXXZGzwiCztOEg3v0qEAKNphh0h16IlzHq/6D4wOKsom0mmPIR++8aLyyEWYoID4tWnKUTwps
0pLeiM5+T//C2swMI+fIdI+y5UTDgm/NDy30Ax7HdMbulKzHBXcMhitwp1vMYJK/Cat2Ha2fve+7
HwW+NWPuWoZLbNQCd6b5ZSt0RGr56o0Sgnr2hQQUxFjksn3v5judiPo0dP5xTsBOI75g7JfL+1Ql
d7CUmzBu6XnRYfgvoBXTA95CvZ0ZvrP2jX0uP+dnLBwYlHbSPsyxEzNJae98PABbr0BoZ8vlwlcZ
pQX6DK97r9isscrq4KHw07eK2iCISZ/ezMb803jqxFl44nZmbZDWQ6glBkxXndY2fhpXOzrELGiC
qIZ2HHWnWI63KnW6D7if8hs10OcklnU/4+pgMcCsIF1D/MaMrRbomsQrBLaL4dZxABhbsyS/kr3J
znAjFVij2fICc2vj4YLjvIiO6zJ0OyIv9YYCGeRPnuNntnz/ism5qSAgb3KPzQZzkdAvxWffGs9G
HRtHe2g/qfm8N0sW41lm631edPZFxepBLw6FGNWp61fOYXI5ZK3M1XthW2rT+P6yZVru6RtZruoy
DO4dqOk0yK0Sm4JwBvVQI4EDkpBK7qBGh67blnylr7sno36Oa7xBm0qwYUMucNesc8ygHnArt0Ae
9m10MJtmx6ZegdZcl1+ljQGBZR3rz7F7jpGAfIuoGMIcvc9Zt/6IsZ63+R4B2kp7/T4V+kxGV8Nn
n84nISN7G0XjzNQO4GNpjV6+8RFnHgwUp7j6pMWkNo9euE8f0w5dcL9CiKTKdGZKvBa+59XqZqi8
Q6eji3pjYykLuSSPtS7fOJ+809KUw8Zc559aiYM54JONWkc/LbFhPyOmNo9Oij+U0Twr4t3AiCGb
dftSQzZAZZt5d3Y2+zeenfifUF39uxg5/gNwLUMHHTEDYjsi2rufpTBuR3SHoe+Le8/UTCkXKR5w
Pb7JrPQC3trWwSq2szzqPQuJ4mGJLJwynXemxPsCGcN4DAKAdYgzGxfvetca0XPuy1fWRU9x6ke/
UIZN096HaPSb4wtDsNHunAyfxxJJINUd584NVUyBajHd17NhvrK2ob6hdH4mViD64SyY7qapEH+W
Znwao3Q3LRYq7lhnfA0H2A27v/akmfldjfbBsfsPt3Ttd09wquZycANLDeMFqhpPVJW07V0phUnF
4S3bPJ2RWUFC/GhXvK1Iqf2QTzM5xrMX/+4XQ2wwaceHYZ1+R7Eszy3IspTbWXUfA2aiUMj+Kbna
3yuoFEgwq8fFaR7YjR/opDDVEE0dKI3+GQUU+G2g165+rtr+YsfjXYYFkjqs0S8pOK273GS7Wsf2
U4nnKxj0uLFarmnenNjnfvrsOyZVR2N6+ApEttVZBeS2zl3H2bMhTfei0LtsQCjGppNS22r3TouZ
LW6vX/W5/+rz9BkrrbFl2X2jLOphcH3Jn2508BRopsDrVe/D2GnBWZxG8+95Ue42yReLLj+SPABT
Wnzl2mzeIInSlZWCFUE5fcVDps6ZRdTGBudosR8jdNsFgfc0cOC+uebm7I6NGXfJyDIodfr6ppfI
HXvdv8+UQvvUtd+mtdqlgzNiB3YFGAYzIXuKUallfvhlDk/NQ6xDrDMaZcDfongnEoxf7wXIFB7A
dd6nlc8m2M/eVDGC4GE3oKow68pnpwfd0U2sv+qZ5tYl9rjFCH1akDwExZJXe8IM5lNqzjku1i55
mtrR7inXIcIZQ9zEOwfSDCH3E/1aPoF8gw13FhYaAjDp/qYuqrtYiWPhmEfFOqkHn6aP0H5b5Nbe
1wjh7Qn1Ji+bfdADB8rZhDq9uvkvpKtbjKOvYEN+NP1tgGIdk0csTo6KiW7LQR+XmVltZo3ZwjV9
1Eq8smxC9Lp1U3eMgprvM7u6Wi836EyPV+/XO3ICTIxsCFXU34uas52gzoPEYvhoaIXEF/o1j6NO
0r2ReGPgQSfZtKhCfiICAHb8+U5+lzmbvAVAnVoLSDBgX4GDNvKi1VS+ybLfl/3EkWrZd4tjHIAh
Ib3V+d7iQ9wtfkX3f+0EW5M568ZJxcz8f05u245Rg6rMQ9xVm1qO7zpdu5NdZIKNXDOe2rSrw8Z3
Gjc0ZwdEKpiV3yggTkOS/E4F1dsYcy+5cwcqzYFAdY6AuJmwU4PUNaMNWH0KibnF7+Oybsz1ou7y
vm1++0aOO6pPp88a3M5ZejBNJH/rKHBjtPMbhmzlDnRognvEUcO5XLiJuelvl0S3GOi9gg155+d7
hlzZsZz1dKxkovESgDyRMEyZINP2Y2zKz+1g1b8tWV8yZ6G1hyIVgp09Q6Hrw4jh1W0Z0zWlM4Kz
DMHDV4QsnMnX4LyllKqYYNzpNGOCuwAguOmyrvhwOHZwTVW3MUYtVJ6G+M0sGoe4ubyOcaH/WHKJ
tuB0h41vtHDCtTO/Ffayr4sZCKyn9CvkA9r8q1Ik67Bs9j7JuswC9+2C39hJhPtgpRRODtEPIUTZ
8sIEsUTeyz8KCwuacBEJA+T54Iv+VjTxT5PV7xFXH2F0eBOfqy7nmBJyl3vi0U2b5URry4kYf6EJ
su7nysy3vSiP7LvpTMstt0m6KbvoJy3RHkIDJIaAzffdVNY1QAs3vmARXVpcwYgK+hLrLHgY+cw8
zw9HHV1kJpMdkuFhY7DtPbWyw0HoNC8oTMBkEMQQImeKn2CgowVERDMnwSAtFYxWZITEnjm0sEmt
3bBC+m4EpbLi89Szdyuauv5ld6N1XzPl2OI6upgMiC4IdfRJodLeYnTttoVf1DuiHLrbWfXW7SI7
aOjolINFQmZIc/02d4t7il33zyCKbDe0dGjWiCTMI3wujpaHwgP3RAaeF04d9rUOY8Xax/yJgdoG
GZoN4FSMpyHkZsbK471QgutRN03QxLE8zvjKHxMCAR+tBBgo+mEbaWi+NIB0bCPbNUsDzmItnLk/
IJea+eOnB9lkPQmdFjNI7k6rPlZeqm/mPKn0Ju6AM8rYCzHHL9kuiyPvI4/q9hC7EB1mLPaYA3Ox
cb3s1+JMv4lEEs+VnHIdMNfxvwdINmrL4ii7VdbKws54rPJFvpV5DYeljl8cqzW2CJfT+7iP6JZA
30cOgBMgxBKa9Ecfk1EwdI4OrBy4tQ35eHSHo5w6im6+GiSDqWlrUXxGuPTxzoE8cwJ/aH9sCog7
I8+HW2paeW9USffsNeWfFIcjozFkDkEH5frYptV6W0+mqjZGAY5Qrc7R09bwWPdTs4EZ7DHygWHd
+Oqnr4tDpvGQV3P15YzyEelYcQtT+LbukvlIkxaDcVYccnOt/sRyWg86RhE0+eKckhHApNneFSva
a5q0o8dfs62reEskW/Y8uFnFbhakkAxH1z31Va68zerP6b3roOkNbNyhaB2WSgWqlcO36+gIqcIq
HcjxjA0cWJvl0R2y/GH0ZqjjUCBQk6WmP2/qzMimYF3q8t6IruSzdKisnxQQ2juXRWGH0kLjMnvl
eFSVVuhaR8yubl3ADDFT6HEIIgjrmFk0W2mIvylPwgVPOl8ru4hrVComR0kb8V0Ick0rsrEULYTd
JAW77MycNyUUN4+rc2oeZtnV56RigprXoDJSIZn29kVjbLs55WLKYdo+IDiz4g3+a0RBdTeCPsEl
hyhrKdXWbAfnubQykh8SZ4GlUacpgNoxV5htY5zr864YsqtIRL9CXm/PqW0g5JgVlANgsyByDR5p
KirjHkGvlJukme2nuIzFK9k/wx9kU+kYWJHu+IYkIxZ7aLXdG9TNCudXQV4BwSbrtXo3eUo59LLn
vFbOOaeBuEKt1gfH9FJ0T21CiRRDnn90Iyt6Y/N6i1wAuaWTNlBv4LKwXeFOqiGEonb3K8InOWO3
FRO3OtATy8hQW4k4tjX0zVy4+pZUvLCKRPM2Wh4qPCh/TMDSIs6rkNk9obTLnD3mKO4OamzHHaz1
s8RW9kG74R/qVpS3ZJrfetweW39srHNX8ySKXDyXrXfTF+nZwObGk1gSWNk+YuDUW77hYDcqKV/W
pVr4B8Idw53PSOOB2amaGC2mybEzGN+ZqH9lSpOhZjB8pX7+fS2VsDKwWSBzo53BXriWRjg95rEZ
5NfVKIExyEuXWSaIBjSBAjaaT2BlzcGakUNaTGkCt6m9S2vjJL1yFCV+L4dPyfePxmRQV3ix5/9K
ff+9m+NT23Tt4YqQ4hvhsL8tLNJeBiaCBIjgzSUuw2fEBQefysDE9YIFiPyo/HYtWdujoUFwiL4T
Bd5G91CnZE/9mfnLjQO3lJ31kwYydp1aIvP0mu4AueApmcWb1MxIR5PivmSjxTdKpg/4eJ7bLO8e
pWml74kLqrl21oJQQ5Kp/SaP+JSrKL43BIxIrIRV94ymFQFsufooN1sYajhWstV4lKMi4KeYkqPd
Tf2D7JAFEjXgjDxfzUJqA1DEnY0Lwi3X/Ii3Md92ir0Q/LAF2SdsikPrNSxdFhPSbLDU0/SdCwew
iiCGa2ElzsgnkJgKKwY1lZUH2PRsd8v5o0c8SMr7sJZI/zKyXhN8lS7ejRz76yIpBqxmYP5xg0mo
dMfIj1/idv6OfRdiHNCIJIeR+0TcW1NYoULWQ0tvVedIFoj3SInjPShGvBW+do7ljdNX8bhTOTs1
qPPVvvHcHu6SZ34MALQs9u+ifk1sab01qPBurJGrNBSMXw+6J2sp6NHabjGPpy86xqW3yfQsPpWe
fg8GusfB77jgGKsZtIKlLvsv0p24eRxovOueq8/rNzZF3Z2XeS72EniB26Xx0g3GM9InZjvT4HOn
zrwvcpDaR6tfs41OqcxTr0aPZ+mHDun0r8z0ZUxdq1MgNI21y7qGmrEFonF2LJ9BqW2o6gu133DP
q0wnBrEc9UHlwsOHj5+TEediVzLlaiP7acLBcqbzohlyYmdL0MK1vo9LI7MQX6QrwC67y9aDw8/K
gyFb0+3cJl/0cafBya8kRo1xMadTGLYl02/8IrV7RR1WVWhYAgZmn1gHkAb13aQkDJqCSdImIfUG
ePQyGm+RGSHXQbr0M2eue+Pnc7ujJLT+DFzHZx4PxIOJeWm8wfMCSrDbvhsQeIppeHYNfHWe6UEj
NXOmg+kCPGCW+oWBcllwr1rizAG8WQVKIwLao1/DsAJtXnu3fzKMNvqORY5Tvu8K4/p1vtK33V7w
84ipXYyzMZhgb6gjvS+BAzQ6ObYTGeU2o9hptkZVjHqDoSNfT+M8jffdrFlX+aSpBSIrELDkU/0A
+9v4SvLuGHslnzKzr0Alo3qMo0rdJE56JF7HfdCuP22KCQuIz6oIULQ2CThqa8VrmQ0hAbIphDOO
v+kWtXxX/jXAqsdUfMnYwZMXWSbTVVflvBRVmX8RbdH5hALVPWYU9VIwKuJzqp8EyLPT0K/7yHWv
jsOGuwBLr8HyarT1o6fgLQrW0rdMzMEPWkSrG9kvmEtit8hRMB1ruuIm4zu+TRa2n75LeppLcbCl
gX7D2OxDxrHHI3px1h4CvZ1ZlABVGyDcDPK7QgOM8V7yZnpEO2ZhH+/S27wSlywToQLNunW0Onom
SoBxvs8NnTJijb37aNa/PDcTN7mFgF1X8luwoguugpU/U229e3PVcyF1n/4yPZeifTPVVeYHHnRj
6hqQuVGauNilhIyPXH0P8EIEDXrNQHBVbQva321TKNicU2YwDFHXWCvUSDMn/xPIM2O7tvlKp5P3
+YVV+Lsp6akgUL7WJWP/tV+tW+w5Sdi1WnYBeXCUyDDEW6BJjL6xxy7SaJAE19e8rtJLGfRl7R1k
2fdMV+qIzGPEUws2iRlwM7gCcyt30IbZL9O/ejYZFPYZVo7EcewXY63Ota3PdQy4DUYuFFnmvfqR
xpC151QN9svQAe5jBPVTcYnaN5gGGVYbQhj8ZDvLPurWWhhwIqrPPHS13Sopt7Mock59u7i/JF+x
g4m8mVCcyGwQNts2I6Ne4U6ezNXFslbn8zUwhymey7eN6pIKo+ump8wUHmuvHm4Q6YNPVodJBRAr
D1pUMZVie9m/mh7ComDUlc17aOqjYQyY9PLixpq6gYuF0obLxH7rpU8zuzD08JQL/Fsab51p+q9J
bHB2CWZeDuQweLZ2RtrBsjDA7By1ReKcXY+ymC0SuZKblaitK24kWMcmu2fokVMvWdsY+N3IGb9x
slHtKN7x8w7cvSzp71TaRKGkOg7TaLTCDkX1xk3TDw+q8M4aYgVtyeMc8DvOJCWjX9wy6q4sV5T6
ThS/2yD432yH2blrgIrHRrehrRI3gEqtxyku/RvyaATzSLd61Jbqd3wO5nHtVPQGvG8+1aPpsjOI
nsrI+oGo/kBYwWFwR4ZKkVX+sMzTXjANerqk4CUeHPpdllMS+LFZrLdIMC4o7aMw9b3iSDxgwFMQ
P/YiHxY+iGHYrai87mZvzNKwHXNiFkoR1S/SwrowGblzNw7Da2HJ/EnAMYZCNo8l/w8NJdz0REby
oR2a7gLjjl7Nm0y2ilUWe/ZOqX50Q107iBVSsy3c7UJzVbAwJAAT0aiT0FfkHdqbLl77p4HhiQkS
aM5vlSB+D+sIFLxA1zW5Lt2ouQCws6v2fmmK2LqgRe7lM61eEzOQml2LRVY2kOmLS8rgEqjs8rmN
kMLj1+97DkCHSNP9jE+BMENS8jaj8LyMF9xMBCmsMzOBCLiNR9akuX7Zqsfw4qyCfXW1IuJhcqCR
IqNNzosze8+V2EMitM4N1gr4/YWFs1WuqsVxzNdvm3ZOIWH5usZtgxSpCCXOatB2to4hQMV5+YLS
L4X/Wnv27ahwghqLYJg4eT7wLjvpXklkZkAMkjIP52jAMxp3SATICLLfG6epyosfR+KI3jkidZRo
9KsGOBe/WOtrufeiYfkT25N91xKpXWzyMqW2aCT+jvsRA/2xgVyEy3cRkMsykr+aizD7DrVqhkGZ
/slovypkaDMaaYKUSOk0UBh5DaoQxC/QoQg5hLm07YTJBddRzH+lLuKloOxL1Do2vJJjw/ABoXU8
jCgPWIQh1mEVdpWKmiQ16hFXBj/R9d9MxKUMHCZ23yGL0/pNd/lw6T0gp1xA5YpWgAsi2hlWjXUB
vFn7nrcW37Uln5CrXh1ALmfMdZPmV+0m/gvx4g2kHXIq17INTRlRdJtQqNJt7yJkCshkU2Rd4Gb9
NhFstKfOW+uRF8ifGt35PMKjiCen3KMqnuMzTzXNtkDhgXvNbL3bpkza7NCZrsVB4nkGEaoCBdG2
LU0qpTgDFrFtKmtRD1nRUVwrxgQ/q+HPz/Fgk9dFdY3Fu57a9maxaqs4NIi8Hwcbz89h9YSmG+2s
bglY/Pa/OeH6CxliaAFcESWYSWO3YT1egm2QJmveYISf9dPawpKfAhAHQuNkdqZdO9GcbQqLoOkj
SjjAEsWQEHqLcA6rTjbjIfFnGtiZ3vzNd2Mr4VQkhoFQKnz8AQ7yueFDGmxYT6AkAFGJLqNLMgFS
3E7I7S4o62r/wGePeAjrUKr37FcwnVukRifsAAer+GTWleRsQSusJcskezxs5jyyQK3LJHmKzBno
xEqcjPpd5Ry7j3pKmYii5Ema7rP1rdRiABkZCVsCuVYPUDU4oYGDeeauNxHGblU3LB263omNmzII
1oOF0Yv07t8Umv8f/v7/C/13+RhtLJwW9k+HwGxT/if+vkxkSQhqvRzVOT1x+Ef/Iuv/jxj2P9gg
CT7N/1oOe6f7rh7/cQSPNTT/+N//2PZ1V/fDP466+Ky+/10l+/eP+lsnK71/epCbEKDirycWALP2
v0IiTLy6nE7ScRCougRw47r9WycrCYlQCiiRIkjMJJcem+zfOlkp/yktR7q+bfvqL3f3f0cn63hI
fv9dJuvbpEPwAlwhuEmk9Zdh9/fnI4t0/X/+w/xfzVJWzDUL56VT1wUhEZcO+LtNR0LhTb361hYa
+k8CF/yYe+7tapbrLmLa2wv4iak53gzJIr+pfzja09UvNnNvQQiy2getSRcuF4y7bCP6R0ZY1R6k
kboTWanuCuB7Adv0ix7zBEPsrMN1WOItMOnlPKzR70LYD26DTaOs2jf8Jzl7rWtegIi/mcLFyAIi
cpK85qlc4qPOvHdztB+aRqYHANOALquR/RCrYuo3+yEusq+hLj4iILfB4vHlE5P3TC2DFMs0rnOs
HmFbsQqUFdQe/pJ9QG98tdr4xUrKj5p2lLGLd7RK4zO5qjCG4mdg9BtkQt6mKwtgw+6ONC94Fi39
a+ka9vddY5Lwk3+lpvesF3mALmBwPPPLZ02/Io2TGFzsrxUO46xKzgl+QmbLlhdGbSdCcqiulsi1
2gukqbsh4dVlJlv+eRav0TXvviij58EpwLEYqYMHhg+rrYofgBIi7H3xKmC57Jfxqr6nst8C7um3
iOy/XQNxUCF43wIi911EGAcO0YkpoKru9Yo/aukpfEVZJ98QxgUak2o4SLYKH1NDvUcuRcJSfRzu
i7FIuKobGca1ETZmU1J4IcrzB3Y3MOPkyScq6Oi3aNl0mzdb00E2k6X8fncVzZejavNtaHgCUjeG
9LcWza5dUS86Iv1mAv2AJ/JkTrxpYgIw3tbJT2UkP3CMf9JmImHJri6Mez2UCXxEsYv7K+2G6Cjm
xcCabcxbHpOUZU4sDvHUPGLtrbBjmOqwrPirho6bnjKaVefM2+e7wFR1HK+jP6pGpnwkZVyHShZb
JC+R+5FoyWA0QQZl/ZKfwCjku0qn9q8ClF4QJzxguL/2q5heYScs2HNJQAJh9KAlShLkFZgXhXNr
6FHdpo1sf1dGxU2OsITBFWa0AeGLcM2HnMQxMD2vWcvrJol5vWkmY35BaYRXlc1UEF/vEhtgi4PM
cTtATz1Q+bP8Tuv7qrNZ97ZE2M4Tf0X2oTr0JasrxFjPUZt9GWvzVA389euMzyBH/rL56zOvGqZb
HGAPBuAUlEiATIlyvWYQ34tpvBmd4mKmZh0StIFQOeObBMiVhW/Fw45KEsDLrPaSwXuQ1Ty6CiVy
aBhTfIHidfQrwcNdV/et7aYPIDZuAeDRfy3NmzETEW+MaM+xdR/qnqafyf9hXuuPVq+vMfuxYBHW
a8RlG8CNx4lWen0IbutSYFjdpTFhJ02KsdWXGUYQTTqkmXr6WSMfuwrMouem53zBpgvrxVPbwujQ
qfLeOzHc4BS+rOiLNu7iP2urua9HnieYGrftynsSE789SXDEYn2jw4z7KXQtFke1ItS5GW7aotYh
c9iSktwaMV2zLOu76+4OEuD/Ze/MdtvIsjX9KgfnPhIxDw2cviCDDAYnURI13gQky455nuOqX6Nf
r5+kv1BmVto8loVMoC8KaKBQlemyTTGGvdde6/+///l9/eNIp+PlmY8WfqgvK5GnKPGmewEJwFKE
4zOPE+qlXiL1lSTuMf5Ua6mKvCp6Er7WsnotCkjCZBM2Zpbi0TUnoNhiiNkAjS4eAEHkRDlHeaUC
dySvJOjPfhfLdIM9Lkku8f/7eZO4U4OmEWU6CrCyesyk6pFpr8iBmCV/tErTHsbs1qA9t1DoSt3E
840kXBJ97YD1PkxNmzX1PtZ5erJZt9yxC4j8MAsjqx7bgJ2i8F5UPfiWan3l5qSVsW7S2H7/uzPE
1ERYam7XGmcvnvwVrPbYjqf4FXG0yCEsre3ap8TtSRZbBz01fdMrThaM914YfaNXjmnAE6Wt1fWH
ElE5Iyle2SSjD5IHyb4c432Z8ufZPY9W3R8UMmJXU8W2ZKrRM3rNx6pN5W1jQm0VhQknJtUlDXtW
axIKl0rfgqvPdN2q1hmU8pLcUAEzXx1N1cFqY541sisWfSfj9uvMo1Io+Cp57xAP31pp9lwK0V1U
EuvpBzwLyNt822i5taqHlRxHWchEDYguGfRHyfeTDakmza0SF8ZKbiLyxwXupcx2MLT1Y1L28baX
oreCxgJe+UZe9i2Ohh4bzTZBtb7xZXVYwfuQzpT4RI305I00k3rdK7HlaIlguYZprXz0Fcu+Lri3
nn4mFomBHFKCRS/wvNQNFX+X3U5qfhq0+Hngx1qOPr850sJXf5zHnnK2x/l/LzT6sUNB5URyZ2xC
k+4EfWfkYz5BdlNiAY7mSjDI+Wr5/DItWzezkmeeg8ds4KE2VONspdYXiuQ30TRIdZMnVu9wZjOM
k3fjDRlt5PHeT4pHrx45eQAZPCgZJ3UUQmzKuvCVnQaJcx5+E0R0piQIKmyC6TOMVRRhOpmUgf8m
+POlz7GNgHQDUJTJwqIfGDf3eDBDn59R4jJ3o8fAxBjvQTzM5K8up2mVQm6KwRtlkr/TxUA49yNZ
WZVa8SNo8Vsy+N+wqq2R4r7FLatMkQftRigwG44F2jkl4KczEaKTjTmTmVVaZ6o4yatSMwTeT24s
Gxb6br9XSYHsuUhC9M0KedsqgXsn9eyBISwrgEXha4dJOkXiuLRS4dxqLOXgEswFp3d+GlRndLZn
yEdBdgajlYXfsxpkZNAxX6Bz1lfzFQzwaneNzxGdvjY4MFXzUEx0knovEUCw8JvZ8NMXwYgdNXzV
lNk3ICSnAj65LaJeqpjzc2Kf9ZHCgPCMc6cGhXzBqZHlKPbOAXK4BnLLwpqqYmVqvBhTaShOlUzF
0cenvKiSILhKrGzAFMCZq62H+5Cw7Bfa8XyZpH6c67ualhhy1D5D/c+0BsQjJDl6w5CdWHJkxEFr
5kWiTU8IzZTooQ6kEFwR3rGvU+klH+d8qS5/TnPyo6mbnQapwgpfzNssNMgGlqs4ZvUXSX1aEW5q
or7O8o2G6vIg5hihx7JCFa5atYP5KFtEHf8lFzyahgp9IVJZu4WOyWuPlYKDrHgtRgZtN1nahwZv
TcPFhHs0AlUpTl3Pz0fPAoS/DnQSyxabwWz5DhE4LkQlfCXsMVwmKRvv0GgCA2v+pNmwnPkSw328
mLedILfrseJBRUfIAHneX3TFf8uL+NnHfQ9HhBI7IJTh0CjI3FiyYjt4F3gNaY8TzTybgUI5rWfA
iCfJRTpAXHTnTK9eRTsAu5Hw6otsZmqBU6YWeNETElPd98UwhOa58j15mwbM+bOOQOUcFxFFDxmr
XrPpBxnLBB33VThDCywNPATRH9pSVhnp+Bn727ywIH2vF+WA5JtR2hmuNfqtia5KGeqqHcpDjs6Y
nSiKBi5jDGGSRn7jvJ/R/h8cWA8hzvY6/9b8GyQXkq+nk+f36WF112YvqNQqjqt//mP4swPr73/d
nwdWfU4oRDuqiyB+NIUT458HVg37JpQoWeNAy4n1O4KU+ht1LMwpCGc4DmWdU+6fB1blN2AoEp0O
RdGYV8jy3zmwciy+OLDKFlnIZPyobBJAqcT5QPvdgbXMTR0oIzRUrWO43wgqlQDMdl2LXjmuF7zF
IYdG5ESvDSKhdZwBHGDr1g+6XBQvZKWPq6bMpjU7mHbEpEDU6FyFZxCmoS6w0RAdd6/SDl9Vcdau
26phjQ8qKh9kaQ7JueFmgv+80kQP04PV53ticEjbwxHgTHLOUahWrwmq0de9FL8oRja6KSq+JX6g
Fqc023yqF4GdN/T8APEnm9TgGDEhcEDnxL4cc55aCkVMjG3BujDlwY6a2LQlfPHGOJ9OfQqNmirH
mgD5IrGp2OeTV2lUrk06rkBf3lI8EKFBhTv/guWJ92rAqi3U6drMp6eaSeyiJlustZK9IAL/J94p
dPSBehd74zMoX3/V5cz7Jw1deM8hDJagHtMTpwghi+Ub+KCtChV5a6AX34Ra/BqMpMfXQX7LpPaA
co8DXsiZOuw4OdNgmBf+6NWYd9IAZ4NjBvz8RSVGZ6JyEzdMw+DKbHDWwGCfxp2n4UbRx47ymMLk
/WRLa5HCaTBMZ44lXFTkJ++HQj+2cckhVx9ORfksNnwa1OHnpOOIQhAcm2HPVZh/CeDUcz9Wt8iV
d97EMFTO+M1IYFOYfhGbdyd8eT/ekLfdLWkDHgI6t3aVBgbobLysZoArLeNYqrMVwzN/Lqko1pAA
hy1m4ZB7PyDSHBsiJHKooiuENVSOs7luCEW2GW6PbFErDWLAvlZ1DEbj6NvcBojH+Wdsk2fLQkpk
+VLCcAM6+Hz+CKMAMmxWF89FZHE6QmoHlVSR9ti5YByYmnoc50dnUOqDRSgRAK+u3b/34g2EHYzQ
JqoZYBKpfJNQWr1Kklheh1P7CIHZIY/WtKF9IoYJXwsSSznD4eVEEHwshuyZzNxbVOjpUomy25qf
NirZTcX0hCvOp/M6oDCshHgVyemr0cZvI2xvtB4J0S+qIiwMhbjaLAcWr849DoKlackEwjYA42GN
PAoyPmobbdebnGvUsNI15QkZVGnOaDykDIpjdjoa6OGRJPF6jq1MlujntPuWVNx95BkMib2YfTMa
k5NcaZtmEGZPWnZbjbxnmPa+aaOEt9McGD0lPHZh9k0rAMQmARlyqpzyEOpiBhxWHZmPcWqrI7KE
rLQ/RGHwTHgDQZE+lUIScWmHAhXCMlAlHCRNnxPHPfp7fWIW1nmavmr86dBrPDODxv0U0WyvE8Pz
uRYNYgB8OlehTKrKVGMutWLwCIVWk6pnIVskRUxb9hKHLTHmL9CUsrdLM5oIteT4iSj/EUot2r9R
9+1CpMVQ5n7wBvPlC/jucusJ4TfPVJ33glcyiHNQqZ38rtROBsuiIouKq2epaic17STL5wK0mHBs
2ecTS4s+x3wY4kqSWGGJB9TGKpCdGGgHA1r0RbA8xDp468L+MKTxN5PJ5H0SUfPIpCuhvqCeIhQO
WI4VpMs+ajKn9WX6fgmyY4WxYmz6r5UsvphiR9CBUoZg++eC0GvjtUTbaqHGtB5iFW2yCY+D2WnH
SpvR2sjJiWLgS+lXjFq5bZG2oInKiivTVKaNOXjlY8vJb2WaRbZPu6x6LXIywbuQ85bXtUi+eW60
hoM1LxucGJNXyqrQWCF3HjciLmbIeug+BZNznRqGnJvU9vD/S5D/+k9F0qVf4iNuGXw0yfhHuVF/
3yD/48/+UW9I+m+whkxR1DXrj173H/WGJP2GJFbWRZxslgrJ4V8Ncv4fFS8sf0iUTEUSNRgTf9Qb
+m+KDM7OAi8Bm0JWTOXv1BvSPDH5K9MXJqLKwVSldPmxzIAupnRQTA00Zttay754sm6nsneXSZIj
VPlSLfKtBUOC9LDvCrWfjHB+hLf+9YEUV9/XNbjeukSueW0mUWHETVZuK2Iin0LM+sXvTJMvw//w
v+Y/+QzpxyLqrw+Zf/274kn0pT6A2zW6cXvTT6qtZo3daxB4fHb84dWDTtQhxa+UiXMLKQVsyKqn
f/INpR/RHH99+vzr3316oqfAEhGdumLUOzkzY4Iu6FZNuFdTiouTiAiYLzxP1ZbCkO6zdPPrazs/
oT+9mxdFo2IJCEpLgQgglkkzd5giu1qHm9tn2iB2J/AdOyPW7QpwoUfz7JOP/eghuhjHxYxFSs0s
c3ekUXPVHpOr5gG/R3bPTQw++RCmRT/7apcDHEEKZLz+uefi7sJNjq7f6p2xumJmYbc5XG8aTp98
nQ+enhkT+/39C3FHWGU/DG6vmw5RdnQfaQLBsYJecEo0yk1vcliGOYucNQW5VlqtPvnoD26gPA8+
v3t09EkYgknqG1clxqITT02Pxa3yN+Ec6oIuuqi5oiqMS90OdOmTS/sjtPZfz+s7Z/m7DzWtQcAz
NDVuLCO+6i1bERFDdapj8cqog+d4kzyLf34/s378dn70JS/WHPoKo1k2pukWj8Vt+BUDNZoo5juI
dQ7IY5Fz/cOrebHWxIBqTCVWStcSDJRS5xQfszJa748P2kvbV5YliQRSpNyJny5wkvLBEidfrD5a
T8XUexWZO2vdWIb30mN2yINDgPvLXAenzJW3PX7EGLib3X1B2kVv95gdunoz7HDmf/GwVwcr+hJk
CBy1dlnfR8DiXyBXLYQFa6WvHMqX/JjfJPiLbaxjjqYdhBUHE/hcx/w6itzmYBbSQ1IyqHygC7j4
YoKbxR1qm/WmUba1urRkuupPzU13U5sHokuW+R4ZrOHUbrQaN5or7DDuD+vBVpeKtx6daptj3Fmr
9uhmGyJCvPpLcKiO9SZMt82mOlo3yKMxbwHnPac3wrq9Kk/YULPwWvVeowdl7zvgbnCR7PINGmFg
GPi338C20SgE/vWqAgHNjsIWfeLgVA6J2dGu3dT/cGXkdP7DiyX1qeUnOFRdKj+kpHNaAMOkxkNN
0UUnYz54eoqddvLC5J/pf3/2DM4P9U82WPliSRYUdCUxvna3nV9fETCNZDGBJNtLfg6IiMln9UX1
HEpIQVhWuqY4paHsjEzSmk/fcOOjV+5yhcb9A6uu8zCgEKAINhB5aDtiOSLKoCahDmgtLorkIenF
nZcSzphrPnxdbSlQxSOjQ3NaSCQqZGixURYNgHgCCmsATQs4rTCB/c7CVlPeoFurfHj8VMbdtjel
cE2RvsLPZ7MntnYpY9ARUIf3Ag16mRNDiliO5iyAzLpDx4l2O/EfjBFxkDjeRb7kApMn1FqBwNe1
4xPU/6t6IGx3DgFLfPU0SNoBf4xNWlS5Voi0N0tCp+ltGkZ6DDq0zlFqc+6+zYN640u1tmillBDU
uFyTn44XP9SOGSx4KwNmV7z65rPUfKJW+agMkS4o4JGqWIlaFp7rhVCFHy3LfzUF0R7C9mQUXMEJ
n0Vxg67enEYoRWhbOQH8eu37YE2XLvawNvDFTouRM0he+Rookp2Zih0qlAAeAWS+scNPzQBP+WxN
/2DPlC42LrWClauLUANK1PvslHNeAw/5vGuSSnQTdEQvhDdBObK8+8TvGJ98z48KWGlehL/bvCY6
WOngA34h6vKUxe0CHCQZgoodMN2xomKnTrtOI7L25tcX9sOberF7qUra1YpWRVsCjC1rm9TVHUFa
m/mmRphAyY/oquSkSezUuryb/K3l/vqTP6iApIvdbBSyNq4LPdp2prUjpJDJaLerLYFKYNwV/Ptc
Bv36oz68qhdbWC7CAkceILv5KJ4CT9ya2nmeOrd+fUeICZURmdLNRGsj+az0mVfinyyU79X0dzdy
QLGcIQaS3M5rdgLiPq+/McmcSAMco5K0C1kNvdG4eu8A8KPEI4TUX39d2fzowy9WaRUwBXxQSr6h
w9JlbTwUGiabQ5RDW5QGC+9GTnsRlhPdmmafBfEuBaiQEoxaVkBUh92U9G5Sek+FkgPQoUcYOzgX
sZxGSwHqsr4263WsbMt6nee7cWIpwq6/Frh70lpo4IC2eG7kDXgZJk7T0hRmPN/AKrsJuLMe8cgo
nVGhzhs3FHNGXzfKtOuLV5VBFkVi4HSdA8YE0SJqisHYTNXGgDM9rHJarwuBxicFHdyn0duN8aMi
H/sUP86jpt60MhDrh0L91qj3aXYrdU6sYLn81gE7qt0OCBmpuJIDSENMHWmYf2i4pNXgSN1G6DYB
OFHN1QJGhGtaZIhzFzDV0ToU8r4zRw4iXYQkPRM2kaJcAYQ+k0JCGmrE15oYEMc7qyhdItY2GPtW
dFTgjXTruLXcjuC/rjwOY+xOkXKLJdJpR1cUp6NqPij6XZfT0xrHTULM0Tz5bQp1FyXaOsAyGpgD
CCjmseZ4a0HoWtSK+U3IpJuxNu/U5ijlKJkS/Uyy2wF58hciRHZGONxIkI3oArlAB1ZBAlY1xXpG
hJZkCStprL/0grm25miFurKLKHuZRAtMSBhchyYN2mlkzVHv0iRypjJjVszFEGpIRZEp7sUgPkel
4eIS15KvZC4u1BrLX0kD8lvobyo6oJaddGO6qJT+ELTo2DVCHXNtWiVZj9xY35S4mmHPL4cps4kI
3PaK7PoYGFJ5Oo3EdZs0mLqiZzI/59jjo092ZmFeS0G1gVm/KlvFtkrSYIPl5LPdYADq6vwWTvhV
RMJBBE/HkEQXvirsB8wY5XxprjhTnpv4QYlRgE8o/xj2MyaYxxJp/6XAyuFn4tqaCtdQWzcp6oOe
iKsxgpynGuS3heZXVR5u2+IANQrOIC9NHhPsYzDV68aNLIbb3ldvcCod6Pzd9r7xaqJbBrdmx6K8
CZJkPWranrw8fTyVMXGppXbdif1exrKTYd0F1uwQ1uAoqbQRvNzVsPR6hrnRgxNJQuQhajuzKQle
jFeB/CQUHu/vcB34qr+g3PYiRENqHL4wFoWsSEegbsH1PrKyLmLDWGbhSdLDz/bJjxaai0JMwphA
/69t3XJ0p3rYmGXHeByhTmASgslx81sKzL7xKKn0aUuk369XOPWDekC8KEUMVH+qUeMAMhVGy753
8Bte8LRb55F4VEi/gja4VOtm0RZHfGOLPL0lw8j2KfhE/RY6wBJKyNLwS7tI9KVYELTctLaRMQDA
yJHPeZdUkNKAi2WyIQUvY7ToanausydRpNp5C3uZAC6NaZHKHhnzXgoOoYPLjhINHciqxffSW9d+
x1j+JjYIOyS8wzin/bT89SW4iA361zFXvCiJpqCbUL3Bu1IQgc9mxGSbyOdMfGKHIToF+8HQMtsX
SKcFxzSeaoRJFjWrSB9ZHK/bwQUyP/TRIgN8XjShDcVxT+UGVFVfXQMo+GTztT44P8563e9LGjqE
AbYfnGnpqLgBm7AhALLwewfxUaPeiNaxAtUJXAFw3nXFcJ7xlxtnzV72mnXaG8sqzLiPp1A+kE/V
85DJu0QEjlBwmcGxJ/GybVUkC49Kw+P2yhBxWSaeUwODjwG8DjA/agvxPgZj3cuIYswhDgQk9SIc
JRErE1Y1cG1GkSg1Z+jIOcXQbk3LVKkZ/H9J0m/zEYAw6GXYgFfGdhtDyJLAJjcqQQKVCNGTkUTz
IvTPkk+IhLwvNMbqwnjdKCO52aDCq+u4cRPMltGVinBOx3st1TyFwrAkQ2ufPwwF5hzZXJuoj8Ko
XJY9SdxRvc746ysID4OXrPwUmHTzlDW4q4yzyu4Nrshg0W2n6pPHSpvvyk/qFvGiABWMzFeg4XBu
3puR5OTZJDqQnE9jkzsk0jKBdDUMNdG9D5+7HJ7K4FpLu+Usjhn1djW15jJp6rPa+mszgQ5i13GI
Lvn9kEXM3HirlWRZIdjyK3RCcCfaeJ45tcx94KnG1ZUVMyQiBJ6lb5HqsgtnHg1dBzF9tImiWM7p
iD3R7lmMKKSbNkTRQ/MGyJek29gyNuRO2lHKvqqBUizzVRT6KynzbdTZhMxOn6xAxgcnBPGybvYq
CbSXV8HGefJqLP+lfmDz3ondtFD9ZsP06liG1rXcqm+FEJ5b0QkMjFncuNhPjkpFTq1eXkuVq/KY
R6NwNek5E9L4rg7UBzmtXd1vVujHEBfnS4QiSy2bD9GA7svsSa+rfe8PO1PIgZ2qCzF5wTiM5QIn
g4+rZxQcMyKtnadxzIQrAYhb0euuX6AyAfZWtu0G86OKCJI4NSI78hXTw0MBl2IMC0yDnpOmqNr4
31LUGYrqjghUL7ov+2ilzyfm/NaLCqCCs4BtgeUJGGjsgHuwB5xqHvOzX69y7+eenz2OF6cEiI8M
DRg2bcNSt02rok6vr1samECXd2NzNQj8cmI6RPTaZQ1304OfgcwpkZpTOVokxH/WVnyfIfzsR7k4
RExj5zGcxsRqRiiOEOzuxPGqHnOJdibzvnhqX4kx3ydGf6b8dpXptnH92Nyhlmb9ZcZbNte4GGEC
TrJKgMz4MCZ3E5Iw3Lmsc+kryUYubf2tbC3mmD5XM5ubKc+jrYIQT7Y2PdEF8fGTC/vR8zvv6N+d
T4wCTDhhUDrUSpXeWPCo0NEqdLuRCP6zu0jfZY1/zwxylw87XRHsqUFH9g8//OJ8Ek8lUl9wOK5C
Q3iUZBTw5g5Y/UuqtruglJHEdTvSQgHZNieLnLCK2yrgHf3k8z/o8IsXZQtRILogV2gdIUZf4WDc
KaUGxCg+eRE9fsAu772rXiMcMrr/9Wf+vGKBK/jj9a5iwRJJRNRciWNtxrDINE/zuX7unCSUJn0g
Ejz1z+6ubF0UBxipG3OW47iRXt7prM0aidyF9ibDRNfMcxoWdq4ZNqyok6CNOwy2O41z0K+/6s9P
9vJlkGFXZhJiD1lzdeT5fao7U3scdbR+fE0Igo6MM/rXn/TeLPjv7yT8+R+vKm7mMZgazonlSPaD
QkZJeifyHecri9PQqb7VJfZqKWKrrBWoSDr7AKVppHz2KP28FSlbF/tAljVVA5jadAmNcFJZtclE
XkoxvXKuJxJSu2kkQrfNJfrCdcyP9ck3/+hzLxbGJOmkqldH060tjHTG4/zult59Lb9nTe8kLr2e
CfZQxKcy//R6f3RrL9ZAK5TQnjHBdQec1kv6gHV2Pw//sdTIsB+NhS6huqDkBD3c+tvMVKGIPpI9
/twq0cmnH61UaK3wlf76Mnz0Vl2sYskMu9FQ2LqAOV7A8q1qFQ+dqDmxN1L0izvkPDvJ0z573n6+
cMjWxcJVKilT5K6w3F6OXk1Gjynea9B583plKsFKDomMzx9CDsO//oIfzEBl62KpqjXf1wSTJxww
kROqoi0T66r0j55v2oFcn/qRZnHxWBqOKPj/bK36b3GPQQuGCN8TFXu38ycwiEzLWt7geVk0M2Mn
MqyEwvIPr+qci/n9XtRqSIIr8gRcn9bfvGDkvKcDoWFzK1CuxIWn4gGBw6xp3u+f+beUpuc85T+X
AlIGf1/ygjRYP2j+57+TzNQQTVQUrIQfC00PL8nL+IK6tAqT//O//ncdz//mVOPL2wui083La56+
/Ck5rb/XgPzr7/5LdYqiU5MVckjn8Freh79Up0SWIm+k+Y0c1GBd/NMmOUtLRcyT1h/WSl7av1Sn
ii7OGlHyJokBIQf1b8SJ/LgovMeRSCrhyQaUJAvN6cWrQ1RelciZWN3phFNpBIGnqm5jHrFz4rDY
S9ZxWjhRPn42H7nopf/+wZYl6bKJclYxLyfuuiXJZdMozR0a/VVFWkQDeSq04pUwW2tEQp6FHq3l
OHUHpAawiEmoX8ALB4+AokxFCT/7jWu13qqDjh85fY6mcRVQmWdydxNV4iqJWtvHCI+y/dTnr1Kq
OVhClwR3X6dJfM6L14AGrV6mezWfVnWqn6GLHCydQtKi/xYPOdIyir1pcJRIfyIcIlhoqnUWG7iC
YNpINOqj10AtHLFOjtZEn1UNXxSgXm5XmWc/5TBaFU+Uh3eqShkHmjIJQ1JOgacFcCKq4abTW/pZ
rJXEb5jHPjHIKR9v5r8Sy67bId9EwN67cWVe9RbIz0z2gjUmWg5+KjlDXKwYTjmLztAK24iNtcFg
u+LgvM9E78tY4OfL+myTCSSfBm20RoKnOkZfPFqetyqU6XkYG41wKyGgawxfdSKxCajJLE2FO4DS
VamEZaOiRS05wgB6ZGSKWJaWPaAImoJJvS3YUzM13cMRgQ5ORghxfIDuP9u75hLhr+Ll/XHBxYyQ
SjNBfaCU/nH5K+sybQfgqXeIem1x0EitqddWOTJn1K5HryVTUO+vgMWdO93fBVayUuGMAhQ6hnQ5
kcndFo2xLsdhpk3Vj34y3CeYbpu8cAJB29BGIQfAW4F6s7VQ3SAqvUZK64R4aUZ2tEWaM6/Xy1Pu
DfdpDSw24LZH+p6x0KPktew2pIZx2CzBtAg9grz57uApXnE2gZ4x24el9kbU5gec8InQNwnTCLpl
krAPB2gusFjC5F3EibYva+gEnZA+97PTt8WMPysf27F4SrRqS7bAEVPUBkTpNdFgp1Q29hCOrnxl
uCrK8hYuBUHwAsH06l0QcvS15Luu8tdSkyxHLz0ZvCZDoB5juVrjATl0/hdkYraepie/4GcFf5Vg
uSglnhCpWStJ6ppZu+UB3QdE1X23pJ5+v4H/kbXpKYduONuuxR/PVr/fWEkhHAkGg6qgp//xxnZx
VZE9q9d3lWidC906RyRwc1pdjy2eNhG1cy+hLx20VdFEh6anD1flN17n5GoGdGC4AhXqVGW0D3GE
ibm/BtSHwUU+FFoCf6c4QYk6q2Nrh4mxLyamDmQmiAm9JUEadlVZutps7kTbnQ6ZO2rdsjH6VV00
Dx4rYe2lSyBkTsb7FhnjLozxHsFD9JJqi5rKBsf16uHP6zudBkMQcUjr7yuTmLBW4SdiEhOmcJQA
jDfN2hpzh1iJtTzgRBNlIGod7F3Mv8N86bHXdNlm1NpDYXXLodB5h2PIKrlLMCJz6vrgK91VqtBi
oJOWGgO7/rQSAtDPUn9ILdnBrjotGwm/ZoXWoI2osmBAlfegV648UoDz+M0yDaTvmIwG0pUJRJT5
CjI67aratnWxoQ18imYBe5PrbqGw8nvC6dd3/EIi88cNn20TbDeWIc0ZWt8XMqRKpDpIn/qOa31o
G5YUXyPtT1vWarYpOaNYvbYxPf8aiTFjLmslRIXTAFEUBi4jDwfjhyek2ytLDQtyPvJNgSMBpMe6
UtWNp6v4WeMjIZz2kLcPtYn2RlHuSi/8Mr8lMu8tHOF1BQXYGy2XQINjBWn1119yPlJdrlaKyKZu
iug0dbboH76jmsilocdTcxdEBiwgPrOXW3uselLkvOiTtVH62dqoqJqGSQUUA16VHz+tg8tH6A1b
qZo3WzTma2Nh2EpT0LvfNSXREwZMuU7bA4paDsCNxRZ1uNR5wcLwstUn3/zyfcYJM39hU0LfKkJ+
uDjDKxp9X6Xv+rsebPIUla5gcXifN9Uy0xkO6pg/qDIS1akMddMVxaZvCALQtHXK+wQVydZz/Rg1
yrHBZ8Z6vQ1aY58jFB+y7BRl/q5kRZW7zM2tFixgftJk6xRq1YM6+TuE4Uxv5LtU6G50Apc5dLQP
aRsdFVx+5JjuK9Ip/Mh/S9PS6eiHmWN7AJRnK3H4tWbXlvXhqo74EEqg1MxucTDgGPdJ7BkNkpRN
b7yX+D1AUIsnH/6Cym9YkBu5ymXhXIv6flCCXUEkxyc3eX5ivn+iFE2XVVPBoSRKkmZcah4KycP8
E3BZdUHZcKh1lMT7/db9rTL/wxr+37fSp43EZfvuKbZfmpf/+Ao0shmPL+nX//rPc5jmlbD/Wjdf
f6jj//yTf9TxsvEbyBJJMkzNNE3doCT/o46X1d9ElSnou5RbBFPzrzpeMNFss8xZM7lG1ERjppT8
UcgLxAzyexURGSEgNuVvVvL8fT88IzpZhfO7ByQHPxo/pH5x8IbgVGgq8ImdKKp4u4E7WOsRbJU9
CJidogIfU1hgwyxIqV15WJbcCaDxAylwCrtCW1vrLDdF7MReAPeEAYUVy963ThhjZsR6AG6zyMi6
hfYLII9qODg1UeVtQzKaShR9MrZ4K5sOWZu3MKOsOjjlhsHwITP0L3rkka0mkO2Vqmq8UkH5w26r
lj0B4otEVatrTUnA5A14GfsW94vW4lLOLCV/0Xp+Ci8HR7TsCwtPTKnkKepU3edXaDgT/c7UDH74
OOlvoSabX99/ltozwBRXiobjE21LsSQ7YboeNf5pIHHiOjdK4VxCDXWpzmL+VrNV1JXnt+gZCPzK
GbaH08FoCPCZDGMAIFF1+LtbiS+Xdxg6UgRzj0qBe0xkF6FrJ0DYFKhUyYedykPURbWwVKN4BBZe
LoWJOMNFhsDmZoorfQ/AOD03qVw8hVruPUmDNOAMxgYPIlOfMu0ke8V0MFU83FYk0Q9XfTVapFrW
rpC04xqBXrkyxxDKbZEP2yhsGbJ3WVY+SHLuIeKTvXMzGCkqeDqdm5FObsmizyHAE8v4RiOUVllg
E1Lv4dgGpz6WE3S4ldIWszO4fihgxz9HhWhsapLuTsHQ1WdJ8oSHzotRc0215cadn608y1SIrEtx
zNWDTOiQDpNCn541Oqpv4RhppLmFSn016ChKZNV6EpEaH4c+mKjw1P7KyPCyae1ExFxppidVBM1i
xnMPWOzlJ/I64tMwtN5T38YKmc0jPj2fc4cNkQhDrvcuA+jW6BaD4xBG5oEosvyRxCPxsQyC8Q5k
q34SiSJAZ8hvUWM1vu/mzOLWEwUQGlTarUgSNmhwgWIqlRl1mqajJmPlltHULUeBNFZrqLo79p+r
MCKCZqRQW4X5QE7a7KZOAq/BXACTblPXvA8ZUGHGfjER3pKXFk8wFzjQokQ9aAWZ5mnc+s8TYh/n
3ckuN7ybzNxQPE1VfKCqjw8KrrvrRKLaHkMwFNLUhI4aMPRsNIXKXG+1nQ8kxKlThLyJFTCsjjKS
MxKc8V1vZLfkJxTrUW4RcrVGdQpkTYDADIhiBkVYsxEJotF4UOSR9Fwc7Ee9GYODR0Xz5kFudfQY
a3YNCHQTxmF8mJMySHhW1PtkDI1wMQl6su6Txo+WflJ1VGF+1ZZ2KlY50qCaod5MsJAIyglIzWDu
DJzVV8AlxoyDTdk71H5t4G9U2fAldC+hHnRbYSDfpDHb+JbIkXwnaxpZ10U7xGcxkPNHghOC26AN
5Osm7etdpSMiGokA2+K2KO7yyotQ3Hh9Q7DT1LpwXIU5CaQ+aGHYzkkJ0p6AJrqQdaVOkFDk8v8y
d17LkWNJmn6iqIUWN3sBjZDUZOYNjEkmoQNaPv1+YFV1Z+ZUdU/bmK2NlbU1kwyBQJzj7sf9FzfD
WgzHWl+vd00+0pJF9yCIiTNhiRCHN9dAulSh0V5V5P/2WhJHj/KCtWmsKrlzrcsp+CHn/MVRSPo5
xX+Gb1KVKQqYVyim8WthjM5CJ16Rgzoo2No/4YsHhY1GhAZBc0CcohejA2p+mj1qMnTJqzi+1Aw1
fH3phxc1SzFW3fWjH9HlfYaeca4nBODbnSbdl5mevQhdlh9k6mcvu9ZrOKsNcAi95nxjlpX5b7qU
iqb/lIsMjYYSFSkQHFpeCoXg9mF/GJ0pkkKRKdf1YZjH5dm4KkTNFGrcx7yuw9dku4dt18xYeXze
3e0+41/A7tvufbJ9C3XbaUEKtgMtkd31Tipgfyozw5h8zoSbmbR0GmVIpLhjiALUPzWFkr997dLC
iHYHeXGv4LVWWPW2QNZtqXTbohm25ZNuCynZlhQkk+oFQcz8gf4dK47OSnUYtmUYLyxIAtiw78R+
OgHRy5AEYeHWabI7LQLW7rue7n7a6zeID2Y1fMhceTcbicAs1QREJrMYwojI6WoIuzcl6uJrL7gR
slAOAIsJRzgkZ0Hwx6EKB5IdHWdpOAg6bmLozhyuxH1ziZyrVhwS4WueHrL1FTMGFX9KJstNdpfJ
Ly1z1b7+QChmN3+NyaZaL9uwnu3yVCZ31/b1Oj828tWdy1CqLtn8DWkxS2a6js9njbrm8iLChRrw
iY37Q/psjpz+OKaQVPF1qY/XbLOzm19psrUxkqMIyPT6gza1bp9eQIeAACZ3DiO6ym4a2YirhHnp
bYYA0gFh47v4W42mCsdtAIgTVpfeuH7ZFc+o3SrCTY7LAYYvaelF5psBFPKbzpKZ0stgesZyQngW
PF1pFZtibZN6GBw7hWy6rXQwkmeE2pjBxnZXTLbKQMm4bhZ8ApxrpaZAF6TH63U8l+NsZZO6Hxv5
QOxyN3xXfM1tZFpBXd6p+MAkkHmZgQMYbHVTAVW86xGAzKWd00+TENRG0gM9xMecRge3zhCPu02C
NUPu16c4ESkHrpzsVGmyJORQllU5l+2Kj5oJkmjBrxYjwxdTHY9DsTodtVYfx2hjsNCNVDmZoEEz
LGjUdGu1fdFkDhSpJH+s0/QiXKW3YhEcqp53aTVTKKYP5Vy7Q3t9ROAsmJvuMNH7L/tqP9WDagDD
fBGHADPYc6G0RLtUuMgCqDfCzX2jDIEuXYO5vEfYDeFiRfm2DtAylmmPyht8nMwW4eUM8CJAqps0
OHEyOarrdIWjISUQGaSlddcyVYnlNLDUBsCpUaYMHzLZ7XHFOWNVe9MOvRUZy1moZh/rm2O2mphH
LSjXQU4ZEMCaxGKwQeuj+3vV74sB7CuEkXI/669dxdei2IvxTdYfYIlItJ8N+VhN3pi9VXhH7oBw
6Ohy4TbqXjNEfC2UhjjI4hmlwgYv48sVYf0FWxG9habFbFVk9uMXu+e1pjBrFqcfrlB5b+vKY5UJ
dRpK7RdTBhv2Vb0qz0jcerto88k8d8KXGLsLDEhLszzo0b0qQ3Wh1ZhLTtntU0Z6PSJIZORxhC7Z
Wg2QhRqgW8xMOcaO4kuy3OD7Kj0nkmHHjPKLGC+8NIwF6o8NGjWwS9gpGY2P/nk13VmTgUT1Vi9e
DPTHh0az9fZdj+GGneTHRbyBb2y1ry3KOGr2DuFv/U43DANwu58x0x2PneRI0k0hoavWnNmBatcH
lYnk30FKLyOKKfJ03+LGSLkZSNmdUeZHWSicAYfXTIYYA6xg03fCkQb5T3dVHQoRBZieir+QnLae
PAHkd7EtCmUczEaEoFcJ0yfRa6k+16Zzdfm5Ls6KWvrC8NGvFX+EwFR9RQWX6jJ2qgnqF0hQyK1c
b+ca/a1OP3tkmcQwtlIU4Y1mb+C+pBZMCotvSfygtjcmbMZMfGlbGNVyjEzaR12sdlJQ92YhJkVu
Pw7It+VPcrsiBuOm9eyIRXKLBaabAoN7j3H9idGb2LQixOBqnvFcrYqHK3DLsg7aeCtXRCsx6meB
Fmo5WH1Ky5aSHLTzpGHMqx/1+QtsTgu+fLgIRkD/A+vCYEonS5k+lFyEY+TVQthfG1dKXpsM0QaU
NtV/02D5lWP2mVo55ym6ZBg66jewgH9Krcj31rEsVsVhriIWUtZOyBsbBgspNRtRtdLqutSMCvrr
pVWWEn6fLoxf4eOY1DMzJw+5PPU4iO8BNFJcVFGBFBNK4vkT4r+mv/ssCuCkX7H+oFJAEw630U7L
DkK5sO/wmLtgGFxdepx5gv7aKftkEjBkxtqG6iqDNzYi3F6ZOEHWcNGdPM5uidFPdZmyRraqOAHt
NvVeqkNqGBj9JMt+Ee7q4pB2aWikEUcQTALk/Ltefatqt5LdfMTjMF8dNLp1ZyBJ7GNx3jD5Avsq
CiLI8BYWFoFcLt4oJUFRJ67erXiVadhMWNKwTmchb0tvrR90c7Fi+uXCCZP1kwasa/lqyC9Ze7ub
cINNWktBZR1HZNywTn15Fy/lgcPtd4mWo/xUSHEg5PSY1Xpwc06JJrij5GFgWNQc8kk/g5lB+RJH
kW50BmQztVXeBbtiDTWT4c14fez5dnQkFdx+2RsRY4bufU1Jx7sbLK7LpA8rNbq96o+ceDBQE11p
hYQxaqDN2qAUsCls+sNq6Pdih0bYivJW0lla9lDhAT2u0dekqg8yoPbmQ1uf9KWzcxOxEQS3ESAX
/k2f85Oh8c+2FGvREHW6GjLsdiR5/8v4cBXUtmjVZjxk+kTpsGK9Vxc0Goev1ELrKUcK3V+vc+pO
XVyT8Rk0SFUreHFNAfhZP/9H7av/yZT6pw6X/73aekPdrwPv7Wr+MfHu/u/nnyGmby2ln/7hfraX
bofvjOu+I3DS/zmi3R753/3jH02qh6WmSfVWDcBkeLWY/ftjm8rUVV3aIJd/P8q+x7T3Nf9T0Lf7
P06KcNjQM76+Ha7vr9VfvtyfXS/0jzQGw0gPMCj+lPL9s+sl//bZbdYUSaWv9UPXS1J/M0Fh6KaA
/K6h0Y76R9OLP8F2ZKVJ9LvQ7NX+o+k1o+Kfzhm/I7sN9BBoxv14vqAmUfR0zORTFqaHZt+dAXAG
slVD0LCMk7Tf/qmcjbPm6kAwPYwDg2Uv3iNfIl6i2/Q8epF7PQEvDCJ39rARuXB+2kt263T77Ji/
FuGWLE2L3FeHADsOmRs7s6fZmCTauSM5mqvtMddwx0CxB36eHcmvnfwu2qOK58+HxF7sJmgOnavY
0HEPsNPCXUC+dMBCBm2IVpMn+Mq+8XM/cxZ351WBtq/v473siE5+7vx0toaT6NRh7dUe7fFzjEqh
JXqy0weYkJw2bDFGsMf8hOvPWdrrF81vzsspcbRQcdZ9cU7DMai9Muj8wlPcXTDsjX11G93szsV9
vjfP1akMmo3K66a2yOcEcOzuTqqv27BGoYPoVnlC4g6wKvhVyp7H6IaWjTV/g/8bgul3M15W9jrr
e+h2TuQ94Lhii77mpK7kRh+azX316kD7vAzFFQNewWl82aEpaFVh57nCTXTEf9OvfOaiNhp9weBf
ncRDPD1cXdT2DoMj+m2gfWkP4HA92dYceZ8fdXfydD8PRX+6uQYjz5ruytvEW33zdkitLoR1fYue
qZ375Z4GRO6PNpMBf3FGG6MBK9sn+2xvePKHuM9vkOl5M79SKXEdndNaw4Md25NDWWmPrrrvjpOn
XapQ8SILn3u/DgSvdJJgOOq30WU5Lk7jCJ7gUNFYjaNdsjvhWL6vTxRT1BvxJnJnNRRVZ8FpXfWM
gOepC/P7+hEvpHD+ELzeVkPdKXmR9CY5jL4UZL4KKbt3RTf3spNyUp3Cj2AGYCWmWOm9fqOHLe9G
Q9fHk9lb85vrPnWAD/qpIzyjyLyXDtMz4CQHbD0Xa7j9W8rPiyMEyl15kMMhIHEtom2clTvxhpXo
R27qFW7DPhH43ftwKB7Fm5QTGTqJVnYLicnniK3tFX/npZf8PjtlR2lfHLVTdTDuspPODmiPWZjs
r3vc2g8/RKy/aI8guPY3W/2XtvZU4VaoVY14QiHUhZMwe72DObzdBYOlWzXX0DofH72fejq7sgjr
cHUUFzqS3Tu7B0DGVueWr7Q47cKmrnd6DytBW7Bz6yl1Um+wJpu+JXKjVhqIThuyw7w8EKGKW9lb
6uouq8hGgNoWHdnTPQ73fN8yq7w/KPG+9HMb7oiNCZcNRcqfg+pWPcBKctEe8WM/9dPv6BAW+h4B
/+77+q18HIP+ABD8EfuLOUj95VIHTDlR9rTHw93O1u3dE44b/K4Poi+Jp4XFQQlzO3KqR+NLfJJC
8RynR4O1dNIuLMgwDqWH9U69093OG/f6qdSDOBz38RH79nPkdZ5yUX25ujF4dGTFNjKcp9lHlpPl
PW/7wRttjIP5/QfNePv1S2G9wfh3EQmzqP2dzhX2vSNb7x8Zz58c9iSPjWyY2/Zi4UcPt78L1f10
zILRzwisxhlzNpQEVG+EHmaJzuRy4rNT74oXT2CyHneH+JkV59T2q2YJYWqvNnIQXNw7Mfyo+Hwp
p93helw9yigXEpk7HMybwlb5Fy5uXu8ZrnGn6Fbho+7A0pN81aGV4KC94hbu1Vata7i7LPvtfYvT
8i2+aDG2JBY6U3bmVl7isgXCJqhcxaekc2cntxCqddpzb6cOclxu60y2YosHZDttJOG93JusyWpR
RhhINZ2Ld6g1WB8xGWF0iPrW7FxD1UFkIrHMMONRTSDcNUEGqUn/Ejstyy99aXl15o3hjgy0Yxln
fDRoVk50p4ew0CzJ3wU1L5Ls68fYGex/vY2oyn7uM/4zZf4C9Zp0XBdlJtanxtVOK6kMio+PpLPT
BCWIAL4TrIm91jFsPgG3EpedY8I3ASqCmzPx251zDyXHG1yVH3Hjtp5QTfUWt7Ter/bVHqzKSuzI
H7mTusOZe78Ew2FgG6Ij5m1blmOVMztfDV/zR4/UjLhF5gFIJSt2busVk7Utmy1J8gcHCTEbeT13
5NmazxkzNPYRgar1DEJ55OKrYglfh30Rbi/YBRprTLDL8+w1/JQQNBu347/BbWGB+ChnWNjLfP4i
f93WcxeAROXfsIfC/E7hhRqosxgouhJvk4WTPfNhtxdvXDHMWCy98/sHySgUQAoRDBLHcApnZVVy
EPWVEyBmG9vZp4FPJ7F8ND4MS+vMTSOJyx7Ri0/O3vCq1+yB1+e+Shb+Ga7mCn7vMRZxRad0U/7T
bKqKPa/H7WZN7W6Kx8g13IZLWj74WuzaYQN+Q5Ehvo9iK3nsDg1rh7aAA53LRpHM1sKS7xlaJrFz
9q58nSbL1PTQeRDR+UCWzGdCRK3CQndwh3cWNs5ib7Ij29+2ewYvjy8z9mJyB5A2EiNibmwEFB3Y
jWy6EKCVty3lyjV5nuhUvMmVz1Ai8XDEaNuJnCjcPs5WKvXecMAO1ONJvFHkc4N4xM7alh66f9y8
a7i+GKdpv3A7Oq7a4LunnvAjvz4mYbdvtoXqaP7usn3TurMESL+xYFF29Vq/cFv7HqEJPgOqtdbV
/qBpZOF7YyVEhZw9u90L1YKv6KGr/HmTcWemqMNbljwgUNHAN1hZsFxOIB16Xwu0oCcrY8TpmsHu
QAw67G6moAsQc/O291Ko8rY9EjuZm3wuTJFUMXGhmV37rWbvQgSgeDfJ1dl525K4HolNQbGtZKIL
dsxuQvCI3NbvucXUHTYjS7tz15f1JQm3U6qTIKZS4TVLDNJJ9TrrW/F7gGSsPIGs3HwDAh22HlAg
fpP4U7BjF28rFTVNH3EZbxe0XhDZ08EMYZn723boeQj0cgtDQtIB5HsnodQlRNu7IAn7N4UwbB63
WFX4A7dUYklvHxVzMOfKHZVZBq2js6ok7iVdPpe96Aq3xuN0q5yJaXzXpSOeSme73zUXQ28uoPx1
eDUrdzAtIupFNjWShxmhdfWL7X7YKY9BI5ENSaj3J76X6Szy7C3wyzynDgd2QkQskrmqkUTBvqCM
FnzjpL5pbF/hdvENUgxTYqd+xXeKsFbxnMGtnlgBVP04hhN46H3x3Qhswu2dTUv3ECSnkKB+tSnb
AhrwTu2ZfE74egQCwzWdyqGYswtucu9xYx1hL3/GNuFzhc+eSMTaMs+2WxeM7z6jDIYXJDiZ+rPm
ozNmxlOdRbIjamK0bo9W5ND9dDHWSbiNlDtb1uNSxmNCbYETs4WZ6l3yXp23W93s8eGxC24D0ZO/
165JSW742UNEiV1fSr+hUEkcmfjEKfywaqfrpbxdvs/BVihgm+GmlCttQORgq0e+yMPMs1la44FT
iVuwj/NTvGfkn3lMYZxqf/XgD+6ZufnFckTEKbmAeDx1p+47apfW4pk+Ig02RRAt6UdGhH4acC0e
3SAbeJzHArMSZ/Ibe7ZS5ItGC+lvqqTKrz20Z6mgKG6pczKOFKlV2i1V0VZ27TifNHay/edh3v2+
s2PODKZdu1vdgpmgc/WW03Cej5qdeYgCoDRk+j2F2kz33up4eQnZpNSNQjmyzXMdyD6mn5TsuS2E
9UE9Rw80j3t+EO71x0Z7pM2tHSnE3ARYklX6BkcJ1ac7yynASrktCI242sNIMAn7QxRWj9xfFgrt
jQuObv71IN1MO/y1rPRRCSUqOPmr8m48KDepz+3hsdl9zOVoX9LvcHsP2k3pw+TysPVM6R8z4rfj
WwbSLi0fnxRJmbnVoeJqqW7s79yGz4ntlh3z64jzUmkXFpNsBympPmC4Yak+v7Aau7NuqE1fEVOu
rH5x82N6jDHWtBET9yePkQbfPzZAShNgS52G5ldVtRKe9iLdR8ytWCf8UD3wYGq+7euFi+8hZqci
g8FKNriHVbidw8zP783kBQEkvirzYfeV8pQFuOuOUdA5hhU/0LmVwhTYiZ94lX11si+0XJ03zOis
6G1yJm92X+kwEhRay7AMdiLXqNu6q1iapbG6Oqdm7fb8a3G2MhSwpqV8Vo0gKnkL8I8lCgGcuThe
MjbxJQ+RAH67bE31j46w2jc2U74p5XKktzJMw9ZNzqvqzR+L17oRb7dVt6g0zRy/Gt6h4PUltq3B
O3EVlgl+MNjdSp7moSfEZWA9AyTTit+Lu+K8xL7iVSS3rayjCCKsRazpOuAgetJdVjthPfYyt3QA
LfJegifyGJr3PjmHL461a7/2tkyi5eLtbdPgpsf/ti8AmX9vK7a3xb3uV/vxI/O3ena7XdsRpLc4
QvMmCym6toXnHTFKs8Y9ZGqrJWVvF0VAsfBT4TMtVkZAojrnIIDvPP+P4jnZJye7mA7cICrprarb
HTKbpMZhFGdPJMXIqTmVFJ+Dm84x1Kf9zsXSgOdCMFAhyG/lIMIWlLqZa3jNQ0XwN8PCR+frUwcM
1hmPJP3a80XlAyiBuWcdPTQh94ukBAL3afXQlCIoG+TezB19I0D41iKR+lv/pfeTLQy7213mCEBQ
piw4jnT1Pzoqxp2H44ibuRO5hcLF4glcMIWUl4TCPj1n4VZjg4ZNPcniBKI4Mx+G6Ydbf+eoTYbZ
jos7qop/XX8D//zLYyxq4z93rJihpuVS1eKJIpVKs0Q3m8YSed19p05xkXlZyCFXBkBkcp03Vkmy
I70gOkfENGwLKZ9MUh1yVhQqqxMHxc1Wb82huOUFH21isoJIL4nK1Fov0WN0ik7t0by0IZYBIXQk
OhwmFWtn02OiqJ72Kj2j7ql4WNw46MOIeg8/bSI27ImtUROU++5UeOMBLRH+B+J/Sxqn/qCFW0Qc
PON+3I5tXOH4PD/P1o1OEir97pFR26U7Zffd9y0NiA9bfkPoH+k6NRCtihTQ3eqH2Xob2dwl+WAL
VabFbJvUT5wn2yks58RRA4gVK3+GAkIIRkDazpwEPDR15pZX8HY67IiGTPn22odI4Uv/yKl7gnbm
Xbl5NJZo0m0pZeVgOVGi8v42nRN78Zicc87otqLV25ISADRvcggTPGar0aLb2duqG5VGA1WzJT2t
zlYbbO07ya29jkC23Qhyqb/zNQ8Loc+Pg8gnRWFDmOIb6UgjCtm5Ctf9Vb7tNLa7VdHKGonoeMRS
SRPJZztDXJgGEZSUez46YQCqgjs+7W5XNprszq68Z3QYqmTtMSAx+wvxkrGrn3HOSj1s90j+M/VP
6211JAxaKsStxua0wGdgWGCr/cW8qU/Cc3bL1CsVKPWy08T23oII5MTYtkuKsNpGTSJlCbbOtiYn
fm45ah0AXHmPMC3sIWwtuArEiOJ21uxk324BJNiOthyu2bMT3yOFucUGvGwl4kD9s5V4stsgKJhY
9b5w4fLaW2E4c+OGkNRKLKmJGltJV1OW0cmhqKvl43YowXeckLpFLuLYERO1c3wzOTMxaWs5lIQZ
aAvUs/96t4rq3+3WX+h2QEbUvEgM/RR9Fy+YfTHspE6m3nsU7tZ7LbcQ2vBWZytkDULjVlqK3vVm
d5noMvdf1DC9V2+qA1212/UNLfrL9AFtw5MDcrxr7CHje8kF5zl3qx6iG2ig94zLDqIv79ePiv4m
8hr26kp0ORcvDTUKw/7IAZoyhqNxOFISc4jzMKa/FNQa2k170B/XPf09pwtJmm6+r1gi6REfOo6Y
py8kR0K/I5yxm2NduVikhdKN9KXfl0eyEAWtRC6LvIEmZ0NrQgu60Lw1Ymd6Q8itCRsPDdKDeSlC
4jtRnPY5nTf5Ip27gx5y9Ha3A37mm7/Dov6/jXX+V05sNmwU8f/vJzYOXIwKmuHDa/4dm4vy9ecR
zR/P/2NEI4u/GYzgTAwXJcMEf/wPYPL2FwiGkgB0fMMX0wr6g2Ao679Bt9HRpVZhGf5u0fgHLnn7
kwx8C5dNAXgyL/ifEAx/GRHqDGdUZYMmG7hnyCrC1j/nPUkw12qnFtVtXH6gkzULLQIenQMlEvvj
q1u1MQ5XpOaCkEKT4wqs6oc79xed41+phv/lCn5pIAPPzGWz5QrQZWRiipECUicVJJ3ptIQqpDYD
34Dha6n19qa/ae7ePy/gP1rC/z1g/f9kfvm/cKGLrCCkR1h1f7/SD6/ABNL8x/X9z6f9vsB14zf8
X5kzSwpCSL/j63+fQfIXBU0hBWg95hWqsrmJ/rnAJRa4JusmzFvJ/DRn+RN4/7lfsGPEFVQXWJgo
P/w5nv1jOTHZZdD7d4rjP7N9fm+o6iLMjJ9XdqQz9K66JfLjYjp1QPssAQNEOxmLb1id+Miy+COq
qc042GmqhylSxINW7qv8vtlxFIrF2ylG8yQbNQ4eQvQaS+ik6IVEX8XIMapXRTwVis6SplI6zAWQ
c35w5e76kmuSZ5q3/YgLVWIcdbH1c9DsqzI8ivmKPlNxs/YN7QIjS2w9v0x4vbnJxDFfwQvOuJPU
5H1G5wk39IHfdY95dn3DRDCMTTFz5iRDGViVzprYHYH4Azs32k0wKKPzlDReLOsoq+3QazMlwcli
DRgvu0o0FwNITuGa/cZbjbvvu7a+M4vJj3pOczWu6FWdHqapfx5jytMFbbvkXQeMvLtiAS8I+v0m
S9tnL1HyMXQlwAHjZcKjwdbn9DkVL42s1q4yjCBye05G1WOrSO9qBmINbuGtKKzuApLRrLrsIS8N
6dSqubCf1eUCCQL9qrig7LsyPzOW/quYjgwd+kp0F2l6Kmv1vEJb2uNoW7/ouNfbWKaNfl+27VeM
2e1RmgGy9G1LAZxWXY0Slgb9MNbA5M+G5GZRm/iS3iiU4mtn3KyT2JwHreGBYvdQ5hM05QyTvWZq
8ICtqu9LlNawlKT0UavWLBAr4VjA/3WqcRnREoq8/78h6H9jcPnXPlHQ9/ufsqa4Pf6PjAmmQddg
3MC7FvBB2Ph5f4AalN9wXVBwgYLABo/GYAj5Z0DRfhMMScYfk3giCAC1/wFqkNXfjC0s/ZBMfwkg
/yqg8FY/HRF5fQFUl4zYFgEKFYBfxWEEvB93cU7LQpVTlOjxUJwUZ1AjxECH22vNCHt5RVDlRixe
1+TGGB4HJCIljNqW5FYYMujqcFyyYwkFuevupyiHOB+0whOuhgEQcCstRTduKiTHaM1jNiLerlJv
a+rLWp80XHy3t57qB2kGdJ4zlNzVb1UCCBU1zCB+1OZbofD1lmSGJKRuJ/Bm+7ixZE410mBFFYPK
KlibwtdqX4tiiDcoifMrHQKCBsALVGYLF0YgSqTt96KEdIwbvNDd1PEmF/cd9rkG1z5t2vvxmuGA
CxZWtSLzZamhQpfNNzFaLmhFhztAhQo0lgklTVU+5ULppbvWmssXI/+mEzjSKkY0j6bVIFkaehki
M4oJ/DBoYSF/wzXrWKn3QkSvfHyd5epJNWJ3jiZPXVasoyZkVKMnEzN6sY49PIMPcQOsTIZLPYvh
rhq5iQyTRRQVY85hO2aPOnTGanHE+WOeSn/koKPfLulXBSGzZLaU6ssAOR3UxmabCB7NXtpzmcIQ
NWkGRvT9ozeYTeUC/UkKCuG7uL4Z68POfBU1xmit7Iolg63lm4o6f48zAYiyh8FIADUHWAZg65Wj
RbDYs/4ipGu4YPkw1PSXFVxx1P4UjcyERCQYEzfhtDiLjnkt7HgFHBEPlxn/xlRpbKmbUa0V7SGR
sVhu7FpjflZzVp3rsyxgMiw5MIxcoZjcBOTZtJNs0WB40bxei9jeZSydVLGFwzQiSJbgSL8y94aM
PC7pATF0bL/uQZrO2TsuknYDfvuq49XXh7OBPmH7FQYYEDHGIiqHy6wlN2h8v7I/d6xvMKFXPcYv
kDqRl5JjFOCYYSKhPZt4cE/6UcOjQYdrAmHbrq94VxmXuscDiwMVQE3QtvtYexrHL/VaW2VxKjrO
VAnXwE7Y3jFWv4rDYFfXzC6vX3LwEd3MSgXPm77p8+TW4BlHeUbUHJhRLdsxyuMjFe2KnuQSQRhR
dl7XyJ6SrsE1oQlhMjKmmbuKs5P2DH3ktzJPg2sJDHa+Lk5xje0+WbxmFi1tQnlfp6Ov32gtH1w4
juJ9nc+X8g+v+78tWTaqYv1P2N4fAYZ6SqLQR0pkEx75ET0Fe1Aykz4dLKn4SIHJdOUjKcqaotLT
JmeVbmKZQchOdFZY/0qThYteuuJIc2xFCzjC4qSIvFmrvVGmjxTjyKTclKAbUfXgabpdi9+u8x2O
bivN+O+JxOSf5wBTFjHcVJbCESpvgrDT5vRUxkOV3K2NV+k7u5RogxkiiFpGyPLXJUWOcLYM4QkE
vCuxm7UxsUeDPb4ZyBw15T1Bcza77g4as8+SjmUXZskrwK0OrOqY+7vpoeAirgYTEpX2rXbpkruy
p4s2/xvOy6/HjN+j9g83dSsTf6C8DPpS5pXCTV2LR6HPbxR4ykmNTebM0PH6deMOXYUXDaolA00G
DEtTOj9Uzn9x0pH/KnEosqQZkG7g0v2q5nIddztj6vLBykXdlYFsLRCwZifubnAuy7RvK4Mzhu2J
7qqtKxi2Kt0pWnjdIY0UzhFw1guhAkNqIT2y63e4QcA0M3w0inPUvwUtqAXawcO/EYP5uX7+XI2m
IIEIBOkNt/ZXKRhklvVUNAt6vea3oQeNLjAh1Y8LeN9/fX+2ps0vy543kjUdqQkMO39VQhvioRiE
CXA3uwy4NAYIJX392U8R0G7+3Xvp/+VjAZrk8EwdgdukKn7yvX5YD5OBpAp6LYPV7JBr1e70SAzT
bgpi7O1GbYSLtzpXM7HwInmZagAnmKiLaphjmg1oO59OBQC8HnNFdM+zR6MTLDEvIK9jwVqUz0IM
JoA8n8BPxNshKK7VfRbDd5CfEjbvlPbvu/bqEv9ts2hCyl1b2KL5gIBGfJ66N1FJ/V5dblbR6Yzp
NCPSNV8wvYUH62Jthpz0bZsAahdBtGgfiyrjmWuiYco0Xaf9n8E2BcgsrKZtRvXXkcNDJczHuWAi
IxJKptnV2yKQ4qdCM4ixDYSu2NkluyAu3AzN490NUql7ymajY7Zm0D+MZqcfzyJw7YpxSik5m0NG
SkI0GgybooeN2sNETUWj/HpbyZxkdDwcwaSJOucgboP+ZYRgMdXPO/VpS8N6m/vq8pwoGno9YA3K
NTARwx2V+xrmQgrAchFO0zxgaPEuCsfcAL23ThbE44WavyneF6PcCwh4ZOp+GfBxMz8M8V3nFsiC
u2twQ76+Dki3JvpFF++y8oJ8+iCEeX83kjk0VE6b3XOcMx1uPjNAWT33g4n/HQAKMXWGHTbV0nGi
xZ/l9m6Bt1Jh4GeASEsWf5UXR6MxorFbFYq23tjnMePqCn/0ijmIBjipO0I54aObFipFm3ti2K/l
g1EwHIkN8meqOso4OYWuBLOSOl2f2RmWznx4rLktk9S2DgNL6k1q2PeFeFhFt8J2w0yDpOVYi39f
JMIwfMsSzn8UPDL7pJKI9+Q+2NsqEDNk7ColcRVqM97ummguetdhhlqR2T7l+rqfUOtEC1T2uwRM
Fr7BkfYkRrhyDU2gazf9wIlsBcJKSpWRWt5kIGoKmd21DYQdXV3Ep03trKbv0UA/HuZ6obJnep+l
5+EvWkovBnNRSd1EV+IAd3c/Vg17VA8jLZ58SfZqBiwCQfzJYDqNgnGCEVfL4ffa3a3Qogr5cUSK
RMYZBOmhvVj7UfxoIBjdGECEMAzq6JIbhZNLzKSju5xPYuxwSGBsNtw2w9s0y1RfzGogYyjCflwo
CZgfTuA/jG7fmZCxqWKl8mOYkHk0NNeopDuIuG5RT6FY0havPyoh0Pq7Gq2JTHYm9lYki9bEaTLP
DWxRX9JxYq1mTgGbpqqkMDFvKP8m4/v/4+7MdhvHsiz6K/0DTHAeXvqBmiXLsiV5fCE8cp5nfn0v
OiIrbTnS7sgCGt1dQBUKlRVBkby8wzl7rz3o8cT02NdZE2NgiZSuc3NXa2DghqXCjitWWMRjQowV
4aj5N3V3xH9NVhhvp/UOYUQtuHHBK1cAlHejJdrIimVdPgkp70u9xbw78Sxv2rft2nPcw7ilbAMk
VVYyi0t6NF4z97KnpLwh1nUps9fsw52qI2mt70Tfu1LJnBxKcaLn7oz9nVJCa9+WRLeb1w3A76Hw
Jr77SjD8otf6CcmSEwFJqkm1nY4+G9K+gj+tcbaA6tx2BkOVJHW+F4LMlH4/sB016xtD3o6+x7K5
cSQ6eaS7aZKKl45ejI6j1OymvXybiutSmGUa33xTT710hTnQdshaV+QLhMkoa1UV3851Lnhrt2SO
TcNrq21mLXGWpk/Thc1HLUU7g5xtPe/nSjIs8lHgBA9dIXymqUk+x/YoRLSOo94my3KXS9i+9G4Z
oKmAIqsU7Ft0LK86n3Fx7xYIJmKARJpkd+11HVxJyWvCXkmgzqLp0dQS1ZXTs3cKrktDnA2pNA0O
UfcMKQFLFS6/OOPSe0HQF1U/rL2Ytr9D29fDyVJiah5WjsyeF4ONXiBE87Fh0kSm/eRi0JMTclmU
bgbjhKWhlAikqqKj2G48QMZDtGrMTS48SC01In5KlVZTSbgIsRoZnFcIl5vpBb+U5HVTK21Ve2pb
bWJKfLaY9hRGawW9F6eizOVyTZgzkOYeu1pXoqPMOhRysjUL5GToDWTjRusPsZoQVRVNhjBdB+az
RNQIU17tSBt2EAvXxyakxfQBx6iAdQPpV9UmobZVZXnjVFehuKxbJA8UwpplI4ILYNmsznA9cQRD
lanuBG0BnyBsLwu0iw2JGQssump1pnQHrHi5s4zYFeDtNArUpFCZLNFaljntFOGl7G4dzl7sfSwt
AvQgMxfgbUJDpi/a/H5IrrPxOnGE7zO4FwgRabT8XjfRRNQoAa5zGNJmCPPakOdldywM9wwM9rRh
0FoiwekBMF8X5VC3CzUUBS3Ky4zeemacC5y/qzaHbzDYBTHwpr8MG3DXXb6pwExHw1zlDBvOXLE7
SpCi9PMmvGuMe0lGvI3sTJVeY4VtIH20IJ32Hk3AjnE6zD18r4PIwYSoETBwTTEJh7lDSYsDkeev
lHrACU34aGnXxdRR0ZGL6AINJvCQmYgwDOty4IWNPmNdMqadyqrNUAXrbw8cXTOdsua0k1hkiAgz
i2qeE3xvjOke0rpgMtWyRVwpy0a6Giz1kpTcWWdiP9DRRRfNvEP7AerjJmeqb9Nm3nO8AuHWlWd1
nduGhXDIyc6k6FCyKlfkppgtagDjlsP9uWJSJ8mvnO5FEPrzUolXgoqYWEZ4XIavIt7VnObx4K0S
Czhbyou5ExSEqRbaFZ8PDwpJJSZbiBaj/ZUU3howMMf5I4SlSRxDmY/pZiqcVxjWmd7YRadNxvs3
e85HHs4xNcEVXU3g5i/qJDj6KRjDdFzkwvVQ8FlXSN4aZxZ0aMQRpCcy0G6UaMkk5vmIUOgKBnsQ
M4/wdBXuUHOQ8gwJZtcMnQBSDJaYqCHMo2E9z7DwWTG45KUXB+tKxOyQUav0/Fk/hsWlmwaBhpIS
AaCyOUHq6WuTGASHwLfsUVepnFd8+NNSjpagCaeacdFZ60xHUqKMYiTuRYHZMixcFTUEJZ9Q1hZx
IRGahsggHs4UTvyCE7w0IpzzxrRHYGShZEu1pNUpmufeuEsBABL43ZVC6jB0PamP5z32uCxi9IjZ
VoW2kjp40R10IvV1B5SgLoGoO4xUQLmCMtWD7jyCHmGG8TardnHI9oMIxm48tXbJgxxQbS2QwRcg
X7DQTUO4/3H9jJt42ujRum6klauj3lPxEbvFpMsvBvLGyjiYB/qwstiIehYHencGnexZMZAzMO3D
aKbocl92Hci20g55jymoKMdgdYglkhjYffKMTA2ZoDBnMq7EjSKiG6A07gr+XNXvYvNQV+oEeysT
7S2jWXUmUo/bAr9iUHlTgonxR3rEhd6XEjsTIV6qPUfldJi26XUhD/MEYm6EvCy54lAgZ+VcRKyk
YiQnMKfIHtzIWCSw6wbh1i1CrC7SJg9uXfM2DtlSts2iBfPRpRhzSmLY2uK8VcoVvYGFL7cLinCa
Gq0btk5x4u9/v+T87/Sz3jvt/vP/kB/vZ/eK0+DfN70uHtgGCE+e/0CYXv2L3hd/+mfvy/oDMusI
aOUcOWJSOfL/7H1Zf9BeM2Vd+gmPooj9Z6la+UOBw2ZYhqIr/BGZ+s6fzV35D/q92DUNif4u1sHf
633pXOTdkfovM8F4+H13uLXkPgsyuKLLlJLHwtFBFiaCz+wiD8W9hSfX7igx2ZrQkryX+uC9CSjA
OO6jIpEjOVvh6hns0DT9B6Mp0nUhdu61pqba2h2i26At77s6L4GYGMitk/ioFw1tHrOI7Q5dhq15
cW9DSMomkHRQenlBtIhCa+15kbH3lI7SVWrBdUxLcyc4dXsWWVV4rYWhegtuUgUc0VOoafjx2zyJ
7qE+meTzkmVSOpkzV2UBGryiHSTtASwSJ0bqNSyLJTr2XJ0kcltOpbIMtgDb0m3ieP0yzRxSSoqe
KSJO+JU9/++lVgrtk+YnzsELComUGQmbe9vr+r1LO2HthoMxy3KDI5WIx7cv+/isilKa0wnJZCDp
nPRFCVTCM3XFXaaCUWyyPkmeBtlx5sWgu0cHWtm1UbHrbXORWlkYFmvBkjC4u75ymae9MkNuNMyj
KKzXnoR3WjJ6Wo+WyH8NHZcYRsbXRDcSi6gtk7OvU4GvkjF129DOqBOMqIxEUpuVozmoqYBMPJWw
9EzCFjUjwjAv5rYsFu0652HC4iEJQ7NKZaGSvwwupYuCbZMl2RaMUnJBOmuydHwYHXYUVuLc08N6
oRRpslUrXV5mgRic62Qe3NR+k01SwTH2euBZu76LhLPETZurPo2idZFqVMHJ6IDvEEe7IUvDc6vL
0VUTCHimOjIZNpnU6GAxHIc6OT6rNvW8bZ3Ra6yChiKYLlRTKLOp3cHVtlWTc68o5oMwC72gF0F9
iSVx0RXFIYUuHYSx0jL767ZRgkfXKzKoQs2lGWc4gAraspAgzJ1RAFQsA+JAnIrXpcjkBzh9+aLF
Du4PFayq4cntP1DH/DvSgv+Nfb0fogEab38/fx4eEvcXsyZ/5l+zpor3GO+TriuiqY0ShJ+zJloC
TSLWAQcy+gBy1P+aNUleJ/CBf4HjUzR4fn/NmhK9P0PHt0wABfVDYj1/o8HHkepvZs2TunvruCoq
Ex+pvdzdNn7N7sRlLa4KqixsAwgfBNgw03QfN+dguoTHdomdJmwma9cnF85S60nmjgEqhMxO8z5A
Xh2nMarR5B7IoWQ3qjisczOLHwrXaVa+QEVf0oZq1iGiAIEGUqkjdohqlNZhWChhAAWhRg/af8oj
AweWK2dstGry0UILA7k1bh9EsM6AOP15lhMcZBuF3j72bSWu2d2KExXu3TrJLdqJdYNEge4p28dG
nZl5VpCGbMlskWKVYquYBnyZmkhlozP1SytU2bwZqX6d+3I94vQyGCMiPoJ2SKdJzZbekRw0gVaM
cpTARRQUmmw3DfW9wKpId1Vh98h5f+1bHYdZ3+tfQFPXc4sDFl0E0l0TkeKRzBnAjsMAi2eaaBM9
yl4FUWLT2tCex8TOz9FrQ7JTo0GvAXy4F0nL0iQsgmC1jm7Um/BlzBptreHXE/gO+0jV6KERI9gO
tcVN5FK8rN02WpKY0hE/NSAGr7L4PgpcY28mDkS1tB22mtw3U6EqIFdQCJ6HRirMTbMp1xDZlolO
IasLvZlUerQn1LqcZJXIAcpRScNTVdwXg57JdliExrzuxiZC2x29PFiYXQ8VPQ1xQanF9o3dRjfQ
m0ROIxCU2BG425kLxegMUuHF4wCWWG8Dh6YOzBqp1vDPmFVMTS/imNHQmaRk4i5zENixzsko9tvi
DDhVCLKcVho7GrTdVWTdl0qFajOrlbXboaxShxSgqyNmlHba7NA0MYFUbm1AojZ1Dp5K5SCOAAEU
tR2K+c4vruu6rBfG0GKSF/R4acVydPM2L/yPaa/+F06QY7zF30+NC/+xGKUPxfv5cfwjP2ZGQWNr
aKB5Msa2H9wOhSbJj6lx/EdMl7RFNHRTMrR1BBN/7ij1PxAKjvxZhAkoccZt6J87Sv6RCA9VFCXN
pMGnSr81N/KnPkyOmj6qEfkb+YW6psr6KdrBGVwv0LL0leK/txpW2THeS7fQhqxxOYbwgGA+XMdr
8izPpCXlgHTRLsKlsbE2/Yt21jxXq+yiPE+OEfbf6Dl4pha6jI4Dnfun9poxmD9gT0N8D58BN588
yVbuUp1Zm2HVPHtQDyhY4S9C/36Zr3V84+qrv0y32pn8QCG0jpZjg+K6OFZn5Zpm78zawfVHac73
tgqv5ctRY+5cBitlnu5HX3l0AaSeVoqd1lNShWb+UnUnoFZ36WV7hXaJf1JeDmdIt8/q62qV74Wd
8iSvqbsinK/O9AWB8PN84cBGwIi8Jrpmor8GF+maX3mubIylc034umVbT4SdpvYYeULU3LKmEkqZ
ULdhZZrrfI0Og9RSouPm2lK8gn+TrzPr4rHe+uuYv9Y99y76NVutax7hGffwKs9IfF9hyloT/jjT
NskOrLSdzaODcyQkeMEPRNp+xIU0i2fZGQa4M1T7COi9c/MIBRNvLK4vbGHxon1J2LDWM+8WcOFa
mltzAW97vXUuC0A6xM7fE0m3UA9DNO0uPUT5qD3mPqQmZsAJso1QxHmyrL1tTuDkI20KBYLXRlvV
2OaSebcBqZZ1Z32Lw8C8qw49G1V10lINvR3O4qV/mY1+thjZdI7hd7SIOasKz6m5BlawMgBkENu3
kddEV94L5/HWvOAKN9Zccmzi4VZib5s89hArPwaIvbLMObs/u9ZEuAk3DdwQ87XfFpXd3Fh7uvo3
yqY6FDt6DZK3GCiRi0uLH0q1Zime+3M2mrhpazgi9QN4wTVsd/prs3gj7YQD4xNxjwdnNF4ac5ak
LX9+6iOcd+f6BkCrODd4I4tomt3R9rLzy+aCGB2EBuCyCfQk3QLLG2VFoL/SsXPIcZwL8VzEgHSG
3YOaiR0/khaBtwPDHrL/7UU8sdVJug/muHDnxjJ6nldH17X1a3bRLuYAk8d0T0vSs00U/EQLYnwQ
Jg3GmUV+H2+HTTKvdilqxph0N5vvjWEkTroVi40q7aj722QVgkhAOljPJf0WHilf8qsgG3ZvvUbO
hqKuTgFNWXbKtrIvnkosWF03g3mATc12MDThvr9qLvuDdhWjugBAHG/435AMRf0EpUj5RD3f7q5Y
uaXJskhnA1YeXKqMxegszqdJQ4OvskENlo3dEt9NL61fik+dWk58xi5AxoUK6OAhXw83iWgH1prU
xCluq2DtPKXH+oIGvpeQ6cdtrPNVgtzmIVpDPzzmr76s0087OOcjewLr+nq0WNNUEF+0Kzhg5bTc
1Qf8UHj3AKXsmm2PKsFmK3Ct4u7y8WjrnQ3FKpmn+AcM7CgFOGRsgxBe1JBTlq14KxejFIyQEHzk
UYWX2CyU49itBdh2hQxGGk+yl8RcGBWFUXChhh1s0wv8hqie8E+X5UQmF3judSsDycuDfxBW+sKS
57j+QdW8CvgrxHx2k6KPhORnhzgP+ahXQHO1clYpDzxfwnGB8ak3+pR+VvySFTecldQpMBSK53Tt
ILroM9kEXTtLHlsB1ufSsCYRYbvFBspneYei0o5n7T7HseNi0/E2irS0hhnHVkZExeOjvyrd9DFV
/fSeei+NgpDWpfPk+BG+eeVQD0tAxQhlqmYtz8JrGr7SnUp3YAsMMV7FN/WNP8CTBHa4pOuNKqdd
iNsC4vy9oS/A1pbXIRIV/brCiybeYKPG3+3ZbK5FSoFoUpLpcEt7VhsWqT4JV731wLPuD2OJb9ke
2oNxzZhiTznpzqu9CCA3owtrF+vqMpwejJWk4ZUbkklqzvv2GVmua13SpG9vyhvxkup5A/94Vgvz
wCbTWpgsFeh/V8KFuS+XzzSFyZcWp5FdZltBfTC2olBP6tt8V4fkRc81p91K7j6ZK4AGJx1l+HsD
2V+MNYdUKxlwY9oIk+4JHMACcFFsIzfGfldN/T1GYiqpOGi2pFMwkI/8PbfRxLv0qObDVeTjwEmF
hQetwFa2tvpj/Ob4wXJnccDHatLaboX08EbxfVtZ5Hozk+AkjO1lUEttrE6Z30CcGOxtafbb8Z1F
9YAOU7z1IVjeSrsCva27MsZTzFn5qlS0qrMnrbiydho81nVsnaniAjM7lvKdhquzm1w1s1n7FJe0
3pE9YClC76PeuMNzs5VQGGSZjJHSp96+bRCRgWBh2Hcjc4LejHtZzytaKsBfddv3xQtWLKrYT6WJ
8ia5Vn11rocx3kivhVU+hTdMI4t9djNLkAuBBqpXLTam/NHcm+cw7fxptSU/lZ6g/Mh/VFu4FmfO
jir6NH/E6IRlEcQ3dkbgM2dmCAOPqT5b6awu6r23qh8zkts3BF9CDFA3mmq3OLnpRF8gssahfUuE
ooS1jrilOfcKGhF0QMfmfuLhmV5ivHI8BhqeUm/JWM0AuSFgaZeaOTPCRZ4hTVs78CfwyWs3LXTs
53rlFESDTQxhlsRrh24VsAljAfKIQcZobrZE8tIHx5k/fTCXCBM56+jmnEa9U12I6RqgaldNn0WA
JT9T8X5rP/7fqAr/36v3so3++0352UNWeQ/R+y35zzIxf+zHxtwU/5BxKugaaQVvddn3hV5LoTLx
Z+4AxYd/bcvFP4BAQkUj1olKHZWJv7blIhpnA/UR/h5dQres/da2XP8oLfvT5CCbJyWLEmR12OS5
sJAl9HtKiaCtM8N1EvqrJMO7mHXeXcIpTu2luw4bkM2kBGo7W2kN86MTxmhQlfROktxNGXd3eure
9nh263BtyvdeX8JZqS/lAjh9I8WvSHSOgtzfekN7rKQgmTTWMB1EPju1yvSJW/qISRXvPHXcVSfQ
+SoCb25V1nkNYNC2+CCijL6+Z5ANlvXlvBX6B9WjsZKkFDzB7g9ZYSdSTd04erUCzXZT/8xp+vuo
kpYZIdyk3R/lUrf4Ch189Oaoy9DGoiEk5WbvSsWtV+pPXaXe9aL/Ulse5WzOIL4s3wQELddsvOrK
fIxyekBKH4w9RFIHa2M3KkjKvOG87B06KiN2yQ6xbJAxykE7TWkVpJHEzgs1UK8VL6XS7qPUAXqV
zhCSYlG1LuWO6YouojhJ43TbWw2KG6+qgRqhbZE9fd7nzbkIHpR6C4oY33efM1MU2YEOU0+VmCt8
EmIFyu7DAK4FyY/MXKrwd9iFtNc4w0+0iBWx0atLc0hBpujnlhBKKz1U6Osb3lVI4rflW3eFo3HI
kUG7GMV54ovmrMtCazqg/pj1fQ9JTa+Wbh+y6IvV0Riqdk4MVcPs5aIryUkPWPi13515GgDtvES1
3JDX01t1sxvcQnvuTPaNgfLkdbm5pBwizNwOiiapZVAcGpzZmXhhlWSTZXLlo62gpWf2eTILjAjf
oyPnSzU0aRNUof7qIahrgt76ERv7WxPZ/7fKq/FlZeH8pf2PyUP08pwm/sOHqWz8cz9mMcmQqZRa
HOCNMVCQAsOf1QWKA9gKdQoIMh7AHxWEn8UFQSIlhbIrQ8DCcoEB46/KqyDLACMlc+xl/azY/s48
9rG2gOGLRtpbUVgzKWcYp5rM1AS8qrqZs4+zxzaY6uKNl569m9l/IcJlyn3XEft5Ce6TX4zo85PI
VCjqqPfUztlTy5wF2W1l+TMVBb97rBrV/vpa0sdZ+cfFZAksJyZLw3hr9L1vwzkUaLGSSMK+7YG4
9OdWPuvyBQJqeK+xCheJY9bXl/zV7cnYQtG08nop+3xs/IlBJWVqqgr7+jW9T6/UA4qHby8ydg//
Eur+uC3crCaFeOKO8Px9vIiWBa2pJJqzJ6oGyrSLTreYqBqHVNf//fvB1YNDlgAGS9PHStmHJ4gl
3BWhu+8RfUwE9SqLbvUMOgZlXd3/Lhf9Y7f07b5QBEPNxdhDQJbI6v/+YkbRpVmaV/7BMxsEVDt6
X9841k8HuEb3gn0AnFZsTHxLJ33Ztgq9pPN695A54pkpn4surLa6nX09CMbf+f79nF5lHCTvur9q
LptN7w5QxwAKCihEbpydPh91+UbyzQ2dPrLxUj/iMPhyLd7Qx0tJpVs7puV6hzIbRUrhPNfk8Jtr
vD2V0/sxdFo75JXJGr3XjxfpWkVJgiz2DgXZM1Pcf302L5JV95iu5EfaMl6Ky8mWb8bjokcNYf71
4zwd7m/3iD9aZZIb7djjM3j3OJE/EpEtp96hia56NT94OI9SKXxq8+ybFyeNw/nTnb671Dh+3l2q
rPzAkNrcO6ChAqxh7EGZ7vK5fNZt42+Inb98c+8udfLmyqLRDMxNRGzozaoAwuNW8m9+vDw4rL/w
ibGry3xSJ+9N1EljsqKCuxE59ffaRuNMSL75pKIH7rEt+vo9ff64xvcz9gCZAClTnyBcylJTsl6R
3UPnUYCALmRUU0uZ/v5F+G41a1wNmWPHKf/dG6q9Aa5ywRyReiFlsuWgBVd+234z5D+/HFphBJyB
B0AgIo5mxvdXCUz8U0SfeIe80oKjKnkgTg1H8L55Yr+8DHRmdgSqxWHkZAyIdKaUjOClAykRqBBz
kx5a2n1zL796LeQkj1sLjkJ0Zz/eS2lFQdPoLrNqSxEjOvci/6LxgsXX7+UXt0L6G9ZM8jIkOscn
C0WcE8ulaa1/IJREakJpUqhC/82dyJ9nAuPDRU5upcrjrLNMLjLd7o7KEtGiddPslKlKRf9xfwHI
6g3VkQHYLTo7Pcib3r78B/dJb1wULRQQ7L0+Pk0OSWglhNI/KC6EtypMz10kzv/eNU6+W6+MfIsY
Mt6YGi3NvpshIPn3rqB8vIs+gPjlVZl/aCtAuR5VJczb3yVv/nJIyLTFdIvMS9E4Gd1t2aStGdf+
IQmLJY6RwUuW/+Q2/rrCyUJbdUEad33DFZjgSvS6XvLNgxq1YCcrAkPu3U2c7kmM2gpav/MPIzey
A1uItNCmrWNO/ZcxiWHvX108AWKbnvd2/9iS9bI3J+qP09TfOhJ/+SRBzNNIhFJiiiczq+a1TVWI
g3+ow3qFI3Xq0sr6B4/yr0u8rYzv5lXXz1PB83v/YO1QnS3KRJh/fYE3n9rHtZUnqVK+YSwwfb81
Nt9dQc0zgwQyhY/3ERPbIoa9Xi7Sbbgd+YLG7OluvTSmvEd9H22h8CxTaKXE1tjPX/+OXz7Ldz/j
ZFSiAi5dP5T8g6kfEvTYOracr68gj3PAV3d6MiwjSSITKDT8A6aqBSl1L2U4I6tmIGMFptVI50uA
IkEAprxKXdu00x3Mu28my1/eJ+1inT3AuHM7uc+hCgS/azX/4Or5oq3z+EGQc+fl61sd/5JPd2oY
8HA0VVXehETv18kqq70xsc0/+Om5o0CSFjZ9jeqBftbXF/rl3by70PiZvhs8UiJYKN15pGQ6gujA
nfztJX45QPH8ksbGv7FbnkyKnZeQF8LKeNhC8I/m0ka6cTu7AamYw+5D5g23D7cLpG2X5kFt1/Zl
u/TW4mb5D9YYcAkQGCwSIMiP+HizdeKzJxji4KCm5bkSgGyW0tnXz1Mb/46Pb84kehXqEQ8Vv8+p
q5TENX8IjLA8uEljvJSD0BykoKsKO1WUEnKx2nZ3xAUPr1nXRrc9eXEPZahEV5naBFtd6eS974b+
ulB62qFFLygosXC1PZldnjM7DmkMuC6o8m3tBOJr50r9U6PHtLP0LPK2rUhsIDseSQGKaDIv2F7R
CJSq5FI9RrmMDY6Q9uRSTzRxK5PXSH5YMWCwpEiKzjyMMjoJudiryImsEvW5BT7m3Ck6msCVMqgY
pmNva5YCwKKhQ6Y46yqNVpEZFTQR5bZxKA4WcutP1dCjbW7VnYYWUnUGcMVom2577KkEpfN90fGM
hZ7Oalear1+/hM/HDT4ZCxneKKxDkqycvOimdKKs6wLrGJLciTM+L2d5LUaUIXNL2NaFoe74ZoVN
7AXDtkSobmdlbN18/SvG2ejDSEDOR0HKNMQfgpKTiQK9LyQAP2gOsuac99k+VbVXC4tW652zIv3u
SiaRe62hHiSfiR2BeTI1Dr4fem3nilxMxDyLzKx4+fp21HF39OF+ZIkSgsLo5nyg8nQ/fj1ipsp4
iFUfo6fCKOmriJBRs1We096p8Lmribgnz03AONIpBWCBSDPWFMqD19gP3YvaytnYyVWIyTcR+qi4
qt2mxGbWqca1Uzmcd0XZTJ8dU44vhK7LXqtaF5/lkuDGPpZbesQOyYuoNLqym8S1meUzcagTMqcC
LdzruaWRNJsqUm+XUuduXE2OL83Q6jBVmgo8oiAHL6ghn4tmgpPgDyrCLNm6RVKhC46lEKOWz2Hc
rtkm/m5iEdgi6o865zfykd/qih8fnkFAr1fljX8UzKzfiiY8IFHCylqDB0ptn1TTe90oBZKZUhHT
savs3cR9ctsc3IWlp4uv36U8bmw+vktOFGOuDic9QxKNk42PkZFinudpeAzFMJvnseROO8cBMNuL
ECMruibQ28IJOm/lUGSZYde9kl4pYpBjGkQjOCtzszkvNKdbO2UGFjSNhIOVuXRFzJDQx7xFnOBE
c6Ht063iyPVcRK04j7BbrpkX02nZ1sO2iQwCB1pMTGpQKd/NxJ9qDhzPFWqGpoWuawwG/fjIUYq6
hVVJ4tEyonEqStXqtTEbl7yFVJI3fiqod3HWDCtFKmjAplGlXrY0TxqYNYSYuRy5j4nZFw+1PuBX
DxPvmtVNOpYkhqK0dyW9h+nbZhdVHLM292xMlGaSNamEj7vNLzU/ZDdpxDUCCrGQyK/NHQe7neWa
LxKyyFuvKAuEFknivzSp59LJNb0aDKmQ55hmdPpfE18UusjmG3BfMie1boQwsC68skaEIAaNjPon
NsJbufHzp76DkGFLWSZe59RRDy1MFNJDa3zOjW7ReIlCg/S5rwfSp0owAxoyERtQkyeNr/XkIfeG
7udO01rHurSwZFd6kMLlxpqP7iGqmyN5g70/zb2SgKSBZDFsmHk5Jgi2RVhPnN6pr7/+RZ82NLKF
mFAnjZwCnsJ8+PGtD6GaObXahEfgLxY4oFibVolhXHx9FekXl0HKzYaGOiH/eXoGE13JFzQ/To6O
kyGIamv9zAkEvGWuuAxZaiYxQNre1ReOPOr5h6rbtTFGRx9wm29jgLso+QbnX/+qX/woi3oUrDr4
TWPR4OO9p5WLV1Vpk2PSmua8GFMAB7xy37zzz/s5uiYqKkldorTCsnNyVI9DbLu6lKVHPCrlxtNF
59wUXH1pjod2hDmHKs3jM8k11FkbCbx3wVdmsYtfrcaYPSMiDCWGgmSli9B1t6ToLSURt90Qh3uz
xI9ft1281HVHwxKO/KARmmxTaTkaniCEI2LI0oydhj8pHSX6Znf/afs23hsrtkQZm2LLKQPLNV0t
N8o8Pba5605LHThMqaLpMULN+2YS/jQHcykeHiU9RhE9jZM5uBoYpmo+pEdTr4KN5QQ6LniRnIxA
oagdod2Kmyg8WpIDcj4jGPw3B8t4eQt/Af1/KmVvCNp3O39dp8/b61V2ZGOKhkfvnHPR8+tv2lLy
p10Dl6G9Me5MdLwNb6Wnd5fJMl8sM9B8x2yoPfRkHvGl4VANszDXYdfFfjVXTU3cu7ED0ZnOc6EE
BARJqrCUo6hfx3VP6EIXSuuo6sAGhL7x6gsWtLAB0mDCLhoLeUwurim6MvHZSTf9+jmNE8aHpZKT
NQN9hEASDSvJJxOKIMSJkPhNfrQ6EmMlrcBSK1ruRCu1Q5UhUCQ59ZuH9qnP8XZJ88dlTVimH79j
T3E81u0hP4YCKnnZl5ylWQ3KrJUQ8DhCbdjMrxx3w0j6Zvj/6mYNlbanhgybMtzJnrWSrUYGLlUc
rTDGawtB0bHLYYhmapEQMyeq9SElZPqbq36at0btyegNpPnG3Z5u18UiVsVSUopjUKYVng8CndUe
asfXL/Lzp81xmuMnaE6FXeyb1OTdSJRqFzEHg+vodkEwNTrvsarG9agNvwVdfRoyEPy4J5NFaCSI
jvf77kq1WzaZ7mnK0U34tCwrcGas9cOiF+BJ6LohTzVInN8MmhMQlMldMUQpBNH9liQO2icDVXZN
CEZtKhyxPJMuJWirskG5aqFl1at2XVnmRvLqYyHn88oxYaE12r5yEH06uD++ftSfXyin61EfNH46
7DLHSeHdAyiUUvUVvROOXkVjSwqM186v028+zHEsfvwwiZfFNwDkyDSpv5885UghfbXyAvcKFY81
0+WUICjZxcCYmjHSC8ddfH1Tb22djxcEtThKAjjXYe9STi5o9qopiFplHEtfv09zZeE6yOQC1bvs
CGkGz1NSdUpa5IQJsbyeJs9D4KNf/4jPN63Rc0B8hZmCstDpppayFEdOBFlHJbFIFpQBcPRsT+gK
pP0iSA3xm1Xilxs83aLrzoovwqc8mRHihOWL1dI8er7YS1NvkOW7BC3FRSkPARQCWjp7tR8sEtyU
Thsmgpy23hzxrPoMmlD57XIqqzLIXbwkRBHjqDsZ5HEedY2hZdZR73zLhkYlIKmSXr9+yNrnRYtm
toyYQocApbE2fxy/fSEWaIjV+IpQYDDkbRMzrsygWmbFIJH0HDXVSuw9Cc21WoN5CHMDPXJcAsNq
Ij9AnRubzaOY4YmdqJ7XuVMQABYxRL5Mr4uj606MUgK/lSK8HWLDINa3zqhxe5LmCrarO+YFh7Pk
JvOKFp12oRfWtAUGgEarCy8CDiU7eUgQfVVRX3MAFvxmJdeBV2JwdYRrjtAyABC/tO58FcuebUlG
hkJY07N4KoDs3avFIF+l1hBTY7ISUbBLz4F7UzuwjGA6/Bd7Z7Jct7F16Ve54XHhBppEF/HfGpyW
pNiLVDdBUJaYABJdAkh0T18fJLssHjnE8qBmd+CBRYnnAEhk7r32anK/O3R55pFCqmLUGa7OSUuJ
AwvT/aa+L2xtf/n1Lf+bdbaqwllMHouNm35yy1NvCKCl9c2jjH1z0LGNJz8Rxsj3eBO3Ai+brZ8U
uHlCj/dxq8WTp1GPOulfG+utb/HLtzwCfuEVZ06J8mglGf24d9W6KcPGafJHOyzkmzmQqPVE0L62
mfzUnTI2pPMOMF9xYp7HyXtl+53tYBuRP44yzM80ZLY3EhcIsBtMuXyRqDOi7rt9Zqz03jEjsgYj
ut2vb/rPmwn0TuT9AXpVh29xsqERwR2gnguyRztu4yuG2RPKoNa+Jo/7wZsnfIP+8eeBmceeH3FQ
0aOd1DWNG7mqXqbssVSOBflbDmeLu55EBIQffJm+No37mWDBOWxjREChyzSY1ujls6TFt6Yu41lO
ddmfzR0yF9MJufdRpMGs1jikLOTZ+nEdwI2Oi0OdRCQdJIOLOLtOcTTNqrfj1HfnqcQuI6dpeGUO
9nOpt35D9nE6Kfq201tSiTA1IGMY7Tk8Ar+NoVPx8QSjT+KsV2hKpsHoxyp7FZb/m3XOlBWzxrVZ
hjl3ugC1r3NvifJHIKuUPHknOYAsvjbw/5tDM8LzARycDoC663Q6FaQ2JjVRAJkgBMbCoMY5MCWd
Dz5QwVGajNS7IfQwHAvay9mHn+vLPMTPzcaQDObGKyt+feAnLzdoBeQN4H84N9hQvHi5tTPp1qoq
9ZiV8c2k5ucgqh8wC/6Iq/p1Vw+ff73gfy45qQMFhGicnf3gp+F9BPyMb3etHsfFb94ElvTvrWj5
AITpvHJhPzeT0B9pXSO8OujKxcmr3MvEL8vOrR79Jf6kpN3fxmNYXOcjzuut0417J/HG87J3ul0W
ZcEr9d7fXCcdA1hAFMP8joKTtRSZqM4Uk87HcAnti7IFAmzsgJDEEt3Br28p2s+fnuHqpolGE6oK
fIFwPbx/KC4RI9f5EiftY8MrSijykHk7O9LYvNV5hyZQWAoXh8obPy3+7NnHxAKS3GiT109VXeTm
TZgUBerAbHDLHYa8hJ+5DYbMDuzf29mxFpzWvMU9eEFdMKpAhvwwuvjADjbexLgaV8V1kPEkdm4b
2E/OMIrnvACrGJymFReBNOnTpJIeMZUd0tOGJTMI7NBMlfAuUxHsZBtlH+PazIiQR7h/WNOnnyPX
YOoemUzcTmYWnyupsI2YeUH3ZYCF27YvwvHSayqsfSk05vsk5e9tBlr8+7jKvYeCNgNjryLRj51E
PFjxOu7Slcd2YWOZgqs3l9ZttPARpmFp3wfbAev3tx1Gd1ehb3yyq/MuRSRi3MS7CnRVWhsfCOJs
bngMCN15xKvwPTkPjcFGBKTzodZW8kwDrEZwfGOHG4qL4cPiGGZOC1E2e1Mbe4E/F04l6T41f2JD
mYG/b6/UAtssqX1UTjOS6lX3KQlT80hBs/RzSoFZj+Exthg28RQYD+SOmpebFovyjzrqEaVUwhmw
5Ag1xrsMmuYI96LcZdLie5p8Rq9LcbXWhbChiGdqH1RJ837xk8DdzwMNJmblRRLcWrpmXtJ0uYsf
WmxjfBXFjap2EP6xglJpUEybZGir9+zUfb0z7lSEm2hwrH5fg0VFG5zS5jdJJePPGYDu52QQ5dU8
y9TmF7U1ziSWrPQGB9gFk6zKTbDgFH52nsXGgmZaiuyRM8Il/7CIavq1cCCqm+Ky2oRFTW/Kwqg+
FovJD30NWm1PE/okXsML4gWyhyV2+q30M3IwF+Ej0kqThUSxcbrm5bObm6BTrbcJmQRUu6wOMf9e
yja7jxnpvXXtNO93VbDIi3SpyiuoTvNTDoSKe8EyldFZ7pvF3nRWiJmbNLNz6Jyq/IrzFHK9CXz9
oY2TmMcYyfSu58X7aFQSfmxMpG+tfi6+GoNpRCuCDJqwFPWbydYueb5BJz/rvpPvGVniRBU1lX27
QGpGctYRXDgKdXQKXRe71oPKt6XvKt+FtTBvNFbzRwwekJoKd0zJWFzsrNzqrpnf1TPdPLdILQHi
ZtGRZ+hWAR4HMzOdibrmfd41+r5Wrv1Jd22M9HLJ2ntNuAI2rh1F+mZJBv8q7rO23+bRkh4aEViw
+3uxb+dePc6uGK4bJ0NnaFWyb24yZ8E9y4daxicEY/apsqLgRi6V/FxlAVLo0Aq84qJQ2fqg45uh
ioIPCdNwDBl9i8iL0FqmT0xR6dmxRyBsL5AetvR4j8ZAWU6td4mlcJSRUz1/0VHcvxmm3D2LupHb
MGtcljtFVNKQ4SI72sGXtI2qCtqo8d7b3jKi4ktYeRLQDaM7a+hQg6OEeJfxsw6fxzqOtlkRmAe8
omOGpeOC/Kvr4+XL5CjnxkRx8UViV4M7bNA0b2Ncvx4wmFwwuZ8EEzcX7WFfkTkyS+wppfAqIFrd
LM+Dj8iktK4HLFBju5zPlEi6LwFzi50oFVNA2ADvpVCB3rKw3Xrj9ZF3ZUk6G/jjib4olcCC08Z9
hIFf5BCdOMkBIzwXl4xnd9DJLdXa+FYm1vyudDQS8opqfWONSUA5CT4HjJTq+WsexVgcSW3w7Jh8
dv2mdieyzolV4ZElRSaQ4miNxVnk53InFtYee1zmSswlh/yORJTs0h5zDN14dlVELEIv3reOn8yv
wDc/F4Kxb1MqxMBu3xQJL0+1Pu8tR6sZB8GgK7EC9d1tHSHe4dElm7yw4p0Zhxm7DyIwXzlR1wPz
ZVEU4+lJz86EMsBI4aTjaafAUxLXvkdFc51vE47ds1RUcq+M64/Y/oZRCTTbF2iw5pkjrRlzVO+W
V5KlWHXdTZfY6soVOZ5Gow/UZOO/+8RZ1+H10YXDoRodKTZgqy0JruWaBsc2TdijbxtoBWObPRay
r8j4dak/O+xOig2gd5Ee02gKkLIOXaG27gSKjG2gg9AyKJDE/vou/ExI466vnmfBKmigAT3pFYTA
qiU2TvvouriKmHwO7sZePJWx1177sbaJjKrJlNO4++fe2O/aspxIxgkLDOJz3oNgFZrq3rsU48Dx
WczFWdOF8QYdgXvthPZwbCDOHweDI8wolui8n2RzD24jLwT48iv14M8V2YrVEDXCow192BAvl1PO
KTfNMWLXYeFuqrkmeTBdtb0lqvdf37m1tDxZPj981E9FbuzWNpzNsH2ciTTYe9mIc/eyxK+s0r+5
IG9FEhm6+QBA3wZyP1R9GAmlc2X71WNiNU/jEJsbGUUoAy3Lf/7H1wNBCBWD/42ofDoCaqDFY3sU
kPPT4yYwAe9ufCWKVwCAv7lrVLBrQ0QxC+Z70olkSR4haZbNYzpxxPVFQu0UID7/Z9eCjUngBzZZ
VWS0wec8ebVn20qYVg/6neKk2NZGYMnQQ8D49ad8a+J+XAJ8AjdLYPHCqAdBy8m7s9S9389uMryr
N592eoMZK1mX5DFsntfw81fJFKdr4fTjTu5dEDRZQo7U8A47BgIvKdVwVCDtksBaWEX7C6JmDr++
wrWBOb1AAH1IEwHrgs3y5etEIQCvRsjxXdBgvOJRmXtN/hnHqq9WV78CuZ6ujPXqfvysdbv+YaUn
eVx0rrCGd0N5icNxlj/8+lq+zeR/dTFrg/XDB7jOCIo4cfvexBtN+imR6GS3nn8WhA5HG2d7n26P
bG0Iw9ewTXvzikDjFBJYQxcY9aCDW++n/RNXCSlIHVQEbDwqXdmEHqt6BuabI3w0GuV2F45qoJQ1
Vd7bZENkbgOZbA5xhZjsQuzpGfybwu6Wav/r++KcHMHfvhf7C7Uwg0ocik66WBv/28Sq9fyYlNn0
wThoXJVPKxta6XJuNB6qVe0l92GdeUxx4v68r90Ey9VuvJmrhjTRuG1vtB7uRqcrLvu57XeztiXW
s0rd//q7nqyRb1/VE98mTA6KCef0haO/pKoLpsd4Ca2dmcn2WSZay19/ysmq51V2ACZXtiShVJgs
nazETmDfXg4mfJypte+y0rK3qiHXUwG7nSXB2HzfR/4/iFtvmq/V2779+rW/emr+Z/2A32tG4JlM
+//98n+JwPrj83dP/dOL/8G9J+vnO/O1ne+/dqbgn35njq9/8//1h//6+u23PMzN1//89nttqn79
bTKrq5da1R/u/Prr//hn108l/2zzlLZP2U//4Lu21Uds77rMRzG7QhoBwvKntpWfwP9f0SzU8GzA
60DqD22rG6x+W8yqsFtdd+QVRPnDOMv1UehDgWU3c0gcQx7zT5StJ1s/DOV16uhBb1u9Ylkk60r9
YTPxmVAjf56JsEgjc8jz8rku8+wpZzB6WVpBRpoSXsHeMOApHCflF5FiA65y4hKSNF4+uWkrDzaQ
58bzRvHaTvpyAX//ctQmCA1WWMwVJweF31QjCHCGXSHsA+IQcxNfxC38E7yN6fMlk+YnS2gCs4CG
y+3SFBqPkIxYdDvJr+h+009ASOKWpuZzkMUzluSj9zaZl4WXoBnFO6ec7a2FR/VHr8068h1a32EY
R7lgb6a4Cd+5Eu9EamDrOId9hjk9SWExBu6BRciKTGI2By98Oy9+ve+SnOo3UPQk7TqO2+CdfuWj
JxHbNgyHr0XU9GLD5LfNN24wzs+QyOTqjF7iqTjEc/CJHSfe8Jbmr524J5Sf7zcSEQOoKcXXyqp9
+ZRhHxS5lTbtToeGNDB372L5MU84tYxkH/akKwzlF6ehvC1I6+g+VWV0DNN7jekQOA82IG+T9hCG
h6yZN3E+nWtid4zBNYc/zjAKShTzNfJbtIjORG1d/fA23X4/2v5VmfK2zqq++89vL3fLP749g39w
7nUofTrOW7Tqa5njJKTVkO0k/pNbR2XVKxXdy+Pj+6eA8VLTrRJsMP2X98gJsYIs26LdhXMl9pbP
I62SO1NeFmH5aQlHbKp09prw9kQTwaeyFDyU7XSOEIAD7+Qwl17b5U3Qk35Q6RX8LO3LsQQKwUfW
np58N/dwpxQ5uJIj6ztRspEwtLXT35u6LC/9bK4vCwL6bo2wcfou0WBdEgyQv4fpqR7TufB2uh3V
cQpm393lEX3cr5/NCRX1+wWwt8VIh+kAqVFf3ja2FWBaqdpdWgwTiM83yynitpYFCNXNA+QqxkPk
MSThIbBNccgAdYkpa8Jt7UTTud+l0OqttNhPART23m26MwaHaleOPhHkRXvhB91dWTD7KTXZWCWt
35VTW+PNSDN+DBr7vl/m6kblsiLtEFeKX1/gehT/VW1xfahFIU6vBQXW2GyTL6/Px0eerz0SZDOI
9sxt23OdRVjlueLZcQG/wuU1gt5Pux6f6K6MzHWCGUancu8C2mkylHxi07YPs84hq5oROx4Lo+Tu
NZrtyeD2+/VBNvGY8mBuwJny8vpqpey2EwS1InDeFjQCh2YNVKlEZpHd6kUHPZf1pr7F0iTCuiub
nn99f7/JX09uMAeZw9XaLCOcG19+AZNY7WyE1DsZxPJYIJC4KEyZnBfhkhAs4Se7lAH23lSQbSE9
x9vaw0pP+yExSKYdSCobwnN7iAkUCvtD7PUPy6DmvcACemup3t65gCG7AP4veTAl5PUoHfltgbeL
O91ta9m6x14BwDrllYjgRPSjY92WlULAHfg+VMVY3ne5FT2QvFEdiZBQ+zBvAcgxHt37UwrBre+j
+pGFCT2Yb9RORPBkhZe/mTDmfgf2bS6cuhk2Wcjzm5gKfi/J/1t4/fbrvHME9a3pfizU1r//ve7y
SGtdSVUxLkb+H77M3x1LPTKeKYbhdjnrFCqIOAn+NCz1/x2AuUDrhDwCM3qdhP1pWMrvowSBrrBq
QmCki39Sd53u+6tdAJpFEHmKG9qoUyV1HYvB6ZJsgSS6MKgv4hFqvp2r2myHqDBvW38Y7izVOpdx
I5LPI0cT6K9w2s9THmCeELadexaWonnMnWnU296K+qeVIfKhS+CsMy9zwn6v875pt+GAOeShctUi
Dr9+eU/OTK6CyQZb/8rpgQ8RnGz+bUOUtd0SvuQTzrFts5bQ1A40LV8E9vSAymRlbGVuPv7zj115
qZD0bCQQp9LteGp8vO5jZztL2D2CGQsmkq5d3izTctEMw9XYBt0r58BL0AKWLZf642e6L7epaRot
r+nXz7SncydpMBsdGaNo7X769cWdUG6/fxJ3kwgiIB9a2ZMNkT42zKwmxyCewp1Tr3axRM4GBFlE
Vg7WQz/HAukTeWyb2uicaEW7J/TFEA45ZTJ4Y1m1fwYKgmHcQOxKtmlSD8/6MTPq3Kld58n2S4tA
Go+aepMUcX3beOS4bBr06cXu1xfD1+W+/LC9r/eNDGUMgO1vFIJTooxjKuFWTHzxxbQXDAQbJ45J
rLUNHgiOM+3xxK6cTVKZcNqnzRAzUkhKlW7ipQmzI/lQxZtlHJyrJKmW8dA6Bl9IcoOHr6mYeWXU
HOTkh4VW0uwKIyAROkWDHMT5do3uerlCueq8VwgwNospuB9RU09rihe3aVxvWCzHZc1SJ4Ow8rDJ
K77d2269zdl6w8H1CSomSZ3nMFqj3gs7SjCjFJG0N17jkZI5pKX4Ouc13lULe0d9ASmtxrZrMpPe
Raa2ds6yTM9iaiQOfXyIQ7C6oKZc+th7Vk22WJuxdEg8710LndXgJoTqAv2Rbjj5o8gvu7Sd+OXl
ROha2TH+23k6D+aNLzw8zHq5wKoPHQHtdprxzCZwx5H5W8yxLrTMp33uVO5wMVY5STLBMvl7nBxc
5KK6nN5XjMAygmnckvNTmvuUM/hhVt7wUfuNbV+mTqi7W1vGuIz1SVHeU43V5+m00rj8pRuXL/5S
lst+nPIs2jRhPE3XExZu5MSMVqb3eJXP93VULwjRg5nQoqxDInUMCuX52JbmrdrOvSiZyvY+hH1j
WmfYRbIrCDkrK/SSCJMJ0rGJpOiyaSYNC98TvGVpojYZavoZ5Wvoq+1o+eODm8zthctYsTzyr1gh
QWgkob9xvAyMDP3uLc2bnBAfSPc5TSbm8ezF3tc6Q56307nrUYSqwTwJPxrfMcQbxdZkPOhCaiTJ
XV4j1oTx5GP/iI50Nw2Dbt+UPLVpS31RzHuMF8fkqIjW2BI9woysNrX+0K0bNEKfSW+DddsO1g18
/LaXMwdvP9edyw6PsCz5nKzbfrceAGhU+7f/q5x9WiDdkoIcW/G+kQ3+rNLGZyiIUwiJgsjQaBd0
NtEpXqDihyxfZ9WvvcmnLzKaThy8ESfSRvJKn2BWI6y/MWUYsl3c8Kbyyi9Rji99GdGzIpq9nEzL
qeS6z40h7yTuO1KAAwDQljgzOdzPy3ymi9cwv7X4frG58J3Q8XCK0tRyoJ5slX/dmKwLuWL328VH
ikgNKGncE//b/Sl6i0hSvd62eb2B327Mf4uv34Amf1gjP8Fex6fl6V+geFnzYwX27R/9VYIFPJY/
ICy6wz+hL4ozEEloq7TZZDm8KMGcf8P2IzIDG0pYjQQR/VWCOf+mVqJTQLiPxAfE7J+UYN9Y7D8u
HlznUYSwlFeQzRPBSWdXdcz8kkaC7/hFfxiMFVbXg4cfJF1mgsDvwkoQm25lE5/DzNrIkT+Ccdxi
Fm1odZ1Ue3JLrJ931Q2ueuOjTZ4PzlgOOFN7UHUMEuabzpvpgNNKtmyPHDmElC7lrjaTZd10dqfO
k8Ka2P+qzM+PVZenaEMCR571rpE9vlikc5Db1tXfC7f/LtrfgEV/tWjP2yf9Yrmuf/37chURoVl0
CuvaW8nyf2UceMS/ANEC2EPNR0LAOv6zYQj/TfXLGv/zhyyiP4FakrYg+ZPChQcEU+nwH61Wpkin
e10ERmwHeLryDUO4/Pz8B6Q27I1PNAd20zq16BvallQWWfm1t12q/jyFsn+W1EkX72SoiS5upnZM
z/xF5uljSCQpgZFT6qd3oaNL9UBBH/W7Oqra5kgQjYcBcFdT09pd1zfXZW/H+SGs8DA42iNZ9odY
Z2lwkVYE4l4Ey0qt2qiu9fQnDDQEZLa6aQwoDrOvi7xSlngn5qLrCpptCejZB6UTHdMidT7aE8FG
21pBKzv0rWUjiArGIrkiZVuM+zZ2wT1kWwCJNqbAhdSoLr+NWjTdmzbTFThYX1gEgNIYzo9pyV/C
K3WBJGLHJXl17Vz0ch97Y/IMSOvpPUIBUx8He+4DAvUG1egr34RC3cFVn8QjZZYpyVTXfU/Mew3j
2N6xZ5Bb60sCujZlg3Blm7vVanxsoJ3tRhNKaG3z7DxkXmElmwHb2IwORJlra6kqvU9wo+EgnmYI
Tsyk5puumB8L5UNShlmZP0XNNNw4eT7gd2IUBhGqBzbbRqFVfxHJaL0pOpFH9FBNUG8db/AJD2QK
jQy3qodyBwOCmKvWz5wUa4QAhEI2WY75oEOSSnOUqSCQauRCH4V2CvqioY6Rapdud65ypfp9E1lG
PhdlaNyHvrGj7gB9p4m2symSaa+jElfdZOgIrRl0WElSbGI6KukJBetXtDNcHsVyktJg363iko+G
bbIGDnatrfHsRyx87vcVyh45WcsWGYVX7qXngpQ1yRCR1mt1yX0a9rbZ6jDCGRymUvQlUTSbe4+A
uJy8aq9PL/XsVvdw3OgbIAkmX6dohi80Jy2drbH65SyP41lv23JySoaMVk0ijF+6KT+NPkrbts68
orXLYwL5p70gMB5X3UAGLDHXDDEKvGFS+aFSER9Qeu14yIIpJV49xJfjPJoscly9pFmmnXEWLMpt
PcQEhVdFdD+PQUhCYtPoXUxfQAUq8QFGZp/TgVRjB1XLJdf3hlYiDyCmaf3RICoxO6eaa5eiXQEg
5X6p++MU9hEud0LahBGPiRteoQhyZqItya07b8qheWIgS7npObJ/jjID0cn31dRsy6VL3gf9HCa4
cHjN45L6xP8kfuNYWyQu43WeQ/Cjryvop7pZJFfCkZF/l7VIxrZW2vvupqGKSzazlhH5ZmSxQnFM
h+gJtNmknIITyoV6qFErqi7o3tpW0eaEGzPg2BU9i+yAiH2Zt7nH7nE1YqeMHX+dZKC3jeXrLfCv
eIzz0O32BKy2HJdtrFssGrzSO7SUxApa1Dz9nkBlJOS19UeQvUn0t1Vm+s/KKeMvjUCcs7XtYbzS
LAWouKNiLNVYEr6hPyzue0URTdSFcqGEdmEzf0TTHuLRbGVEyM9pENwWdjrUuzFI8ARducfshX7T
0VIUOam5eeMZ57ziypDwt7BUoc2mBB8U1mgLRmJ8A1qEpkTam/bLdWZG5KvZiiACdii6Ri+WU7Xz
3ZTGbUZrUp6VtZzEpmYv/10UmlhgjXk06vFkKPJtrOUodzWWJdx4GVfkMLB7XBeipvkpPLclxcTK
yoNMA/ez9suaQPhReB/CmmEgebAG+7bRhxW6VLq7F0lokRHIpkMvmIPV7rySrXDb0N8RxpJEzn3h
koaSFVF/T8WBTb6E5NMe80n1XKoLnXoFlnChTnL4TrNd4DfNUJJxvk+/TMqoKJMPvivrBL1u16Fo
VZ6TboVXdxLEWLDmvFFZ5y5RiFudLcPezdObipMqgxUbOElKAACp3s2ceURJNCSpu/m1l4XDJY9L
7knrvlO+HG/SMN9JRTJtU0h1PwXiTZFrfauQqBWiy27mEmVBZL2p2/Rt0rMI2sx908/NbTISP5h1
FnHV0XDrzWt3SwqPIs9qM8rGLuEl9zU5EB7Rj1SWu7HR+i7x6wvR2mhDlgwsuCTG1+veccbhMFHA
E6gQV6iZHpA5497mSwQ2jM3WmC/kJh+Zor3D0eU8ydIQ+RVxFjIJbpyEzi/2P4/L+BD26K3aYeaJ
JG5zNgQLr6yjrhadJwfVWUechj7XgXrsAOy2lukvNDY/XxtnOsxsJld9GFkXk9f12PTbZf5ByGza
BOkwb/uhk+fBmD5ofoOjEh/u6xylcounECnfEK1S8A1j9FnaetdqxHK7ZQZT2uINxx67XO3u0MS5
NySLRQcvKwMytmYl92Lw5S5xp+guJljsbFlUwLmSoi/37acwXChUw1rlm67WB5kVb5KxvmDyWm69
IduIbr4psvKu6NWlNcw9iEbrqy+m9a+UVeZvFllOd2HFiRJoAt75RbejNV3nJjMP5VAHAPCzdSZm
NFVtVl3x2KFywzW5TFTnAppMZOZUuCpZOmLcY4u7tIqz4+Az2jrGqj26lRWeEX/yqMuiIG+Xkzcr
0myn0Ay4IkE5W8ZnWqirhHC0tx19e7RJS+fOMW60HX3vbmo189dorD75bstnlzq6TSyOkyWw523V
c1SXbnvdQwsvttD7vW7nY8H6dhib6tkPGcWhOiKSb0jnw2zs4Kq3pvqG8coXN5feubaqXT1DuNzM
lioLXr0uxiBWfyVv+AbfBDffV0IQfDrL+m3QkEuuYMysagGSg2OT3eZyIuo5c4vhutYpuRVpqThd
+wYX02y8VU2sdl6aPrRT+t5ueuvOoVTdQkpo91nWvE/MQNDLKH8vcKuxodjnZMr74q0lbUQ0EAEO
iVbel9BJHnO7XB6L0sKmxBbUL4tLFwKeOIqMGI9yhBAAUKfTQp3JxvtUUEqgOxBfjIX7fWhvNIXs
Poul9TbMC069oQh28PsB5/LksnFtdT71M98/pGbN6kulR/+6WKpyC63oqnNa3ubUj/NjqDzvvBfx
uaUAdFGG39VVtZzPVlPvio6UjdEtDmAWxa0JpLtG3N8n4/JhdtNnlHcA6BjYPLi+yj/JXjuJOSeb
zwF/8vWC41ZQNe5R16KrzkF1fMPAV3euAwGOSOvPiT039i0zzwFyrGOGSG6jXk3+s5aI4PDDYtKP
yCnR+A+VRnTdfdsz3bpwy3YckDymQ1w8Y5fvIjcgwnTs9yGlwtLsptrOq+pat1Eal4diDIeQ41XB
RPsdL2TcJ3HwmR3CtakJvIocr8UyXoI0A0zrAhqNgepeuKWDX1IUjaW6y1Ov12+9jATpj8iIZDju
R/LbG+8imJchy49pmdaOeGhLy3Gb2wi/sUldkmFgV9UtzIsi6m4HReJi/pToFphr1yVD8gycFGKT
X4c1X6lrgvGTAEncYAbTLtB5AwdkcxDBdDReE9znhD6SRdOq4hA00chBHgx+ZF+3Vm55j3kVNR9Q
9TdkcrmpY79vslRAzv8vFNPP51/+89s3M/NfJYX0w4m7/up+/r2vdVcL/RhGW4hxL0zSdd71fRLm
2v9meELHi2UKk19QtP/b2OK7z6QLHcpKqsZdxKHd/KOx9RmS0SCD90WC6Rpw9j+BYVB8vWxs8aJB
DQbiw38M3QD9Xza2aoJwEUaoBnFRrp5Lcjk+Vqhqll0tzbHwLPlVVQMZNEZO0cdkgbVJ2KaZrmzd
aeKw4kK8C9pFkXbjWMyIMWKR+X72muVIC0VNiJEefnjYOYX2fp1/dJQ7RVEBUur6Y4K80mD+jPzv
Ip5MiEGvGRg348uEGb5CKADTZbbrAwYpifvG61WAXnxM1QN3jfqpLZbp90nUrXVELEd5ujRRZ6NK
cGwo9uM444zoTTiXpX6m832tM+egUmGTADQlIMRJWeQfvCISKBaCAXvtbtZts/e8FGzcg3zwVGTT
6pRCOcT8oqZgOXOpti4SB3m3D/h+O8RJ9dwtqXWhsrrcJYOe7kNEKhQ4KpQ7e3G76VB6bvFUqjoy
72dmMmrjGTu+6mldrn13/pbGJeZ38zwRUTqZJj2PY0UNmrWR83GufEzUAywO44OukuVDi9sVKfRx
1SCV6xj69cpCcqGYARGQ7AUFvoWD1Tr7KO/DLy1DALJjIUIxfG8y/yrEkUsyOSsEp1nVmufUl9k7
KfiYPd50AdnRXWiF23yUxPoV9mhdOSk8k4t8buUjtRG1b1yOy/shK2rk8yb1p42JOoC1TDqmpyjt
5LvezidJb1jH+tgOa+J0mAeMWumqx/4i67yk34rFF+xIRUrO36wcROvJUoXn41z1ZiuH3PliTOxd
eI0F9D86aNdWDMFcd0WTcnS4XA6P1/PrjRiTyT80y2AucLsjKaZNTMItSTLmBw6TI5IYu5DqqmKH
b8+G2jgf4j6i4JjCFls8yx0IY7LmcO80BibPLHQd72y3M5dm8JCzwVjkOwwhzQMpjeH82bP86gNk
spo1E9XTZ9HYJLE6orewsxaCwqfHrynZ9iZhKbVzRnXumqq6bGGVpzuSxvWdsEL1PncWQgzqglpt
TFAaElkeBo9lmQfpXkW53fCoZK72w1j1mxF06kM/qExthFxlHHO4Pvoah8mGRsi0REnUxnrPcE4F
Z0MB0mBHaiRfbES7sBu9LlM3k60YotSxW5GzNzXzMdVjGW+dxMUQinIlfUecZ9xtc5En7VG2TUxy
OP6V75o2z7NNBh8Ezv3cOc3WaoG5tmnphunBUsLQyMN37BGAjP1llxcjTkNyZDQR6Lhf0+EJHYja
Ntl5ziLSbdO0SXflRWrIN46nwvKoFpVzzJZhJc7l/2HvvJrrNrJ2/VdOnXu4EBpA4/JgYydmikEi
b1BKRGzk/Ou/B7L9jbjpEY/melxTLo1tqYnUvda73hCVfXPECUCluzZPhdwoc7K7fZ5iiH89j1qv
H0YXFdmmxeaQQHktNtuNaEIcy5vcW2z4gm40Bg28OGevSVQC1GveVGyo9JfpbDJiLH7nki9ZX/Dd
CJIqISG8oYo8SzSR24cJLsl4N1V6ZjwnhSXU1tVyrNCn3JgqqF1L+6nhRRCIxlaITzUWPEja+IYp
E7orYKTKSTMYh1XLA7rGZdIOb6PRJNcOsnQ7BGbXeONFT2tm7NVQiPgqgx7/0gGEEIiUeYPH1pNj
omAlmdXuaWL0RwhRntx6WZV+zVrgCyLAiMkIXKu0oi8w38Vzw6zv29B31rcmVnq+jQvQvYukHxZv
MyBBeWSAJ2iB2Ue2jWNo9p55ePYR+0cHoWuM7sxvpBN9dEGt6ovegJG0LSq7+1ioMJ/RXzaC0d80
EdJD643U0rZTmW1EiT/llm7LiW5NIrFR2FTFVrX18sVD8Dn5zWgt6Eadse+DStqUtVaRWPeLI6J2
0+PoSFmpY/a4erY22d7M9fCsK43CYk4+tx9rkbdf6HW7cNuUdQsFNCzJgAsNgbSo7TTS7Rq7lzII
p5AJrxuDKO6QYMYB8S5GetR0zX2p2npy4LKGluGnA7v4MXRiz9raeAaQThfGpcvrlA3IT4E+gMZw
zdzIqlIE6sUT9lvr4LM7NIWQnxIOAGOv4fn5pdEhY7J5pI4eNCZiQTShIRBZnGSNdxzKqvvaNrBC
EH7WpGXRqN638Prag5LySXNp7oUS6bLP48g5W6hXv1AQR+c9TBrLT9seiq9t4r9QTuV9I2R3Ccil
Xvp69uRej4v5wJCtY/9kia8VSbwvVKM6hia4V3KYjDmmCAyeOcnGPFVUkSRMP7N9U/q6vKKfQBaN
8V5LDflhkU73UdY0L5shmfobV4hm3GZLOH5EiVmicBM9Wds8IHvvMnBtfQy68+MyU2zDzojXgUvt
OAui7XSC4ZDNphkQ7u4UvtENe9Hk9l3Z57i6qAGwCpv3XC/9utAcrBp13XsasBF1Sd8J489Z2y/4
UFcpjdiSeWW7kyAqIMnVZMHwbdLlhesZmnNU6p63x31SiosQB5Y6mIsYmRkI+3QdN2SrbO3MYPgb
RR4Ih94UcCRLIwQwTVr8hgDP4zjZxCOmbpv/VsV/VcUrm+TfV8VnZfPt82ta/vob/hpOen+s+jBa
ECSbjoGi5e+qmOGkx9uwWjRZ+jrypvT9e9xj/bEy5mEI4ziP4nKlm/1VFZveH/wDaAS8IvwHAiuQ
v/UIf1GckTL8qU/46///THn+k9v+83SSitz5sT7QvglP7WTcPuCP1LUmxYwXD8YBM9z+Il1KMAJR
N557YHaSd5sx0omLbLN42WmuCnJbmxswVtGdRzCWj5iyPY7KrI9jIqdbs+6e+hKDLfgxV8WQzA+a
cq17E0Y7x38PvIK92rTrFn25mEwDokxbdTdY7NSXra2c9swaDS/a5hNYxdYkeb3ZeVipWmduknXm
TmYISrHFdcyEQxzU4xIIpKeOQnhLoCvHUZh9z+3cLj+HshWtDLAZYzvzoliS/Mp3CxQ4hSb5f12q
nEYGpYimyZ9d0eY4qeIUjMTAPR/rwanPKzeWW8p7uPIqpWW3QpsZrY6qM6RviIATmnE8yrIwhZ9Q
yvLpL8UlSFejwFwg4GzJIjRwH6q6cXGukraMzY0OAmTui55a+wO01KpofIQQ5W0Uzsmx7SYRnY1L
YlBKLjHwt4ROn0THxqrw22GHpOLPuE8CmWka1+d2xiiYnkQ9QbKZ3Iu8ruj660kGWdQuw/XUjtkm
nbvxQerKSC8FzPr+Kvcq/txx1S5aNiZhn60+argGuoD8XndmsjmdPwEBxOuRina042jOfLipiuSA
aQiHeKuo2zyOgSl8oGiN7SOJWCFmzVD4HO3My7x2wRYJ/n+4w47L/Ro5sGs2JUJY91wfJICeyUuE
jL7BPWHbyx7ptCHhh20mFmXeI6O03Nlt2u8qFDU6QarOoj4v/WCkm8YIAZrsOp+t75TWC5hlpWgA
xtloNmMCMWszZipBPZDYCIMZEX3tzLSZg2laUKQXodCfJhz6o7UJS/Q7s8ln2EKuCB87OUSfc7HM
C7MbLBZ9ujoPoD2Ns7s+Qrzs23LOhZ9PLj7MuBb2RDDpqeTaqrI/l84EiKX1BCvaosrXWZplXbeR
Wyw+hnvIIYyBphJrI5Ucw1GKF8RmCvuKOZTnIdAnSvcScjaFRpWB1mnCvdC0yrTXPF3vkFv5Qmgk
OvwPCl0XMsY1Nc6fJ+FdZrpMURAseXHE0CEhO2lJ6YfycpnvG7uJOQbGrP8ik6oDBG+E+y12297z
c3fSPzVLNz9YaN9DKGEztUbcp3CxQ524yQ2NgsouzGLQy8t+huq3t0syK/wOS7DiPGqytvNrdHHf
+3Cuw+0gVBpvOthJGpMCdNsHG3b2pRii9piiWD83NGRJO63CzyQosUxYAox2Bv0ikno3BmFT1OsN
capyt8RNY26FCDkc2wHbKLwoPA30SDJUzkz1qDX2Um0Xd+Bt4/RU9zqxdoHTS3Hl6AWKVsrJZJcU
xWgFaQK8vnXimNJVoCx3byEATvlucq3q0W2i9nvvFZ4F4UybPiXN6jVbAuLZzbQmQqPCUdTAw2rV
xh/k7mrXna7tJi0Og63HRmDMBsNNs3fCtNnbIVjIbgmnNttZ5gVYFoOQvvQb1RFoO1Mq+/rgYjT1
34P4r4PY4iD89wfxxfcvePO8PonX3/HXSezAu/gXNcj+w9BBejh94Q6tHkH/On0F7GwUnuh3+Q2v
2dkWZAtAKejUZJg4SMZ+5/TFxPc1JsXRi/jORdXiYGDkvdHfN90gywibM3qFpGu26ZBF33KPFIyN
cmVGzDYYrJt22ZNyMW7U3JmUILyytWcXxp/c5mlUfuvTBD+Oocrzh6Qbwy8grK4IGgqOmzB0M7Ep
Co0IZlWo4jla54hmTtKfr2dadoHHRFbsokYtzBxao2e/w2uE4wgkg3jbKg0hJjnGWAW6F44vee3Z
DwUWQvfpUGT3IcXl4BeL5t6V7mqJUQ6iusDmfLxHW5RcaUM/dwhakugCrmXn7PImBxKAKhEGtEl6
gy/R3Hzq2F7ADzCXQz9h99FV3C6oLlyndR4AyXQZrGZc036p+qo6N4Yp3HpimsG6epxvfIkpIpSH
ecyeoqT6lmMZTpY4ybQ8Q0YSNePVHP8c3GfYwzygFTMa9Wc2d+vSdabyoxUbV7ldAEhpAvrqJqOS
30mrpxWs+y7amXHZBbAqa5PuzMwY6uIFaWD8MQ+4w026flblQ0EGPJP4Z2r8aPSLfJg9XJoMhlNF
W1uab8XEIWyMCLVywD+tPxcCQ6FNxB6IWaKBScmQSrzFWlu/tnSwbC5uZoSTlx5Gf6JD1Yo+xdDD
vduO9gdq+flZylB5e4hyAueheEnZf71i3Kq8tHAtaZ3pOu05WLExcWGQWzaOPYEt8v6jCB1ETOY4
Wk/hNHrzBtig1Dalq+pDz5jqa14OpN4ywa53s2dkLwrZ5LckZkx6tsCRMTYZXcx3bhcYvk6urtqI
KqMcc2d1tHBOKfzK69WXZm4rbefo4KNbMcGhQKsYMYtoElKPg9TxoAeA+DS3SbsAl3ZhYtlBBOn5
Hlua+qW0SmocMTDgBCHN2ntRLeoud5GKBlrKZIJox6o+axZbfpoYVYt91PZ6c/jvbvrXbrqqcP/9
bnqtTpqa9T//cyu1vT+IFcNnhR2SrRNJ199Njf2vbXQVF6OmRXOy+uCuDc7/NjEGWzFGCIJpwNoB
/WYT47Daz/Rc0Pw1tBS6Jow6fbU2fo3sJ50LExlsnU1FrsRKeJHZTosSzAG9aTZuBmjv3XEY5FBf
asXkQYXqJ6aEcwkzDdEvlbWvwWx5qchGYBapVeFVapZD6Neqh/WyjqJSv+sND1pIFdpfZdsxhbKi
odKB92VWrUU4Qi5siO07rRiwnMB2yd4kVZnOaGjMQgTCq/D8dfRav+3AMD4Vy2L3PqEj65wb9vHk
Dwu2+D41n5kdDKNBkUAnhjfZBA3/SSnPaAJzasADMs+twaXqujF2tg2esO06o+x3q8PMmR3LNNyr
ml5vg0nashAS1DCMFOCY2dbjExJ4ruVJtmuzBFDKK7MBAVkGvYA5YMqvpxTuVBJhibUqINjqJOjE
YVHM9nxBcaedAeOYWcB4wrobDC5yU87gJr7hNu/4Xq498OtHu5IRMTBec+fxpzn1P8lDI9f71IEP
F3oVRVYP3QdFjFLjwcGX9DZlg4S2RjXYmbF7pbc6hnVOnjiOb4yuPPAHFzc/fQX/0DOfECTX2FpJ
Q4/PO7outHYnbxu6j0jFBBsHRHZYV4bmTEFZj7igxVN3hu+d3P32evjMYLeO/yvCxTeE+FAfcpNw
ykBN7bLrIUo/hZIjSXVl+9Wgo9n/er315/8JEeD6+IiIyf4RE2cyLH39NfVVm0lcXGSQR1xapkXj
mSjBt8OEpJZfL8UG8nYptpHVBJyM6NM00bb0WkKWLRmQ8CTpc6byazJW72oK3izD9gM7lr9j5Yml
wfpEf6K0JmOHMChKXHL7TLmN4qXeQcZ5L3/VNE+qOWHaaC/B3xBCsxxvyOt1shEQPcEbjGSesB0w
G8e+DQJ3NFrzGbZkSf3QA/XaT7mgXd8Xrpm8UBCY1TZM61LiGwIzjbM8x1OMXSjOpuma9K+YTJgO
9dlTCjOnwq4O9U+BN0CFq8hsqhHfr1GPigPMT+27lzq1uvQiSxsO/bQ4H8WIxd526XpeoIxNEqpS
IaCE+EXTKoNxmU0ozSjHRT1hVE2xtMFvYVbALFPEdgcjtUl3lmbld6OlsUd04KFFkOZm5e2R5Ifi
ttBwRtiokSg82ECQn1Sw2EPUnDthD0EWxLHXcpPOjQ3YZhBJ0lC50VVMxg8u1JO9iTIHgoZWoO/e
FYYqYaMWzqCujEUVKIGcPi0UXL7MDc+BhVH6hUpl+jbSjS4FV0iqvIAEMM7hhRoIw9va9bDkV+Go
V86DowAJNrLoUvsLLSqhToxEqnofy7YtzvWyCD/BtdGwuVvKpP80eab8uoDC3toZWt3FR9mTdDcL
XOP0UXlx2txac90P90SCVOlBJhjPXJL5UzEcywuVk1VTjfACgxRVgbETLXPdQ7dUQ32xZFOaPUbJ
LNIPtdnVVbSxmji5IptKM88XMJn5C8zrgh9lndddD/SQc4AWqIl3rChLaDpVIoMlEfYXMh3yy1GL
5pEJaGVjsK6lbfUtjPIMZXHaYfJ/AKTzIO85RouWX6pG0x60Pvfch4wvrtwkSS9xMk4WT2yZdKru
oY37UtwNixFPj3maRMW2jeQ07UeVD0RaSG0ervMa28KVB1jn4SdKM8s5M1zRdD5iJ6N45lnEUX6I
O8ZVEbCVPZifzah3tW5fQTWpv0YSf9IRdHoFpQrpJSPgIvNnP7QSg9kOaMtdVzhQDaU2YloI+WUo
znNrTSLAkqPFI9DVYH/D73T3SPotZ0/gO9zGalo5hB0PV+7boZc6dhOa5W47fm6wooL00x1zrN48
QF8qn2aTdzIgamiM/L7ziAPRx3JN+GqjMNwmWW/ziY1z1W3csQm7M/z8BjDJCt/crdA1rElxX58f
5BxGF3ohcrmdLDsBeeFSvW0nW8NBlSaaIyl/lYByOsGYJ09MkOUFOybGX8Ca8EsoZo1Bo1fNjN7j
eJ59p7L06MISNWx4mBN4+cVmZZ8zCTSLPWJx7xl7zqjagYkwdNdMMyWYq2aSenRUHSPlWPqVHEQr
yrgcyubKbZMFCU/Iy6+HDpbcPU7zpnYomcwPGFzoxVVLFnbFflSVGX51YXQvBq53E9Uah4vknIH/
ZfSppZbLWTRVrgXt4llMV4oFH1uXnzx3WWflaccJreTVpKEM89UEcdI74J6CWm0RC3ATVs6DQ3TI
WW2ZNVhz0Bd5Hu1ymdRtoLm47Ip9Mha49/05nPi3QPdJEhP4mSGQRtgEZHPUYFa01pA/nQFsIVhQ
ZuEYxFMKwuMz/g/FVYO2INv2aAmrx0lp43I0YWsle12LzOeOz8S7KMp66C7qDDH3vi4mnZDoDnXh
VZzW3vDw6/Pw5OgV5irvkJzABici0vATnVlRhFGckIVH2lkhrr1JV6BYxHVZi/FeHuypIcOPtfDR
57zioKcIPzmsqCYrNgY3DvRmKHZAikQyynEMhFnaj7PtJR8qC4fDRJrRVUiixbacvBDPmrg6/vqi
T+qp9QehR12bCAxjTCRXr58Mnomt1f3QNojZdQ4cNUx32Q8nPwl117uQTSj+mlX929fhpCLgbVid
jVYnFOII/vQ9evU2hIUhNCHGwKjHmeQvdtd8KrPtr6/s7SoUiUA7SGkwV3xjjDWA/yM1Xjn24yCQ
T0TpfvD093w8/mEVc3X+pbdYa1LrpLqpS+qeXCWoPOJOv21aYR5HrXW//vpaTthTwkLBthr7GMir
mSKdvpoot0cmAznwU527W5wuxcaucmPnlR4nhIymINawDfyx6H/lY/+XrIGf7v8bzePd5/5b8n/+
X/P5y2u63Y/f9lcPDj2OvxCMSXRTgsf/dw/OYBFvCap42/vfkePfg0Xzj1XPuLq9UHavrhU/9+Q/
vI88WHgUyt5vzRX5cPlqf+oiOGAYaAo6bbJ3XFgVJ9tLNLtR3vKR4WaEi84+jCL1PREewywMVuyz
yTYQMzXLom9MzYSmBplmflyoPI3jkJK/Cn9e5S+NMuY7RtnIOEzRpYdemunejBdsmzU9ZndyR9hP
MIDrQwVrdNOmc40Ze9pE3+wiqo9E0D4UC2VnI/XiHOJ3p28sK2w+JmntBmaRaASJCv0DuSfGDr/D
dMONfqJqTTeL6lCByX6knKkLqz1WTRZ9nszceVp9iDjp3PwD3Be0YmGXZccswkOfR3LBz+1BIjYk
Z33D0OaF4Qcjn7wZxqDGpuAG01WY7Br2UhVu+7e4ijApyfoIIqAVlsO+FUO/WnXFYj+3HcZZNJYZ
W1VHJvGxqtFcn4fwYayzLMvhN8m4Se+wvDOHvTVOcxW4bZh1l7QPyb7ku71MNcSgpA259icdqGTC
QaZviuMSpvm5Sw3/PcS8fC/iHClFLGPgXwL38ocpLhOiZAyPLl+l0UoIQ3YWZl8zQmc472E19Ll6
BN+cvSHApUKRdC3lAgV+WOQc2YGNbsmIYfuTTTG8jPHEJoYpGbGmLRodW/WhoX03vFLrb8zaZvbr
8cBwkt4yyO2hOgaqaWSlX07KlpnaRAtF6VVCEUvmBq+3VjLPiUynzwC5TaPwjEsmSzhZw45rkkDH
zTnamIXefxtHaldf8QZd5oTWNMex7j2M7e20lBdyac3Md51hCLeaMTkfQ1tS4raOrIegXtCZ+eMo
vc8YkS2GX9qZd+42g91dVIhSYG1MDdzCXRh3St8NE56wvPLQs/oeKuRlJ3IxfHCEwjF5ddUST7Yd
z1t7CdVqq9EM3kcYkPJe1qQiOlUaE4Ead9ktyLQcPhgpXdFxDKumfRwxDYev5qXfYh2G1nVdDtXz
NGcYDTMEXJmbSR5tamDWcUOOiX0jV0rWpodTyCwMMWb80I5uNu8pjlEKjW4xfnUQTkSbjHqWMyp3
5de2jiMAq8rs4nP0Gcu4Ia2AuKbO1lrvLB+zBbTetpFIGW10vpgjHBONejr33Skxk21TaEsfYHs+
XsvYGKbDQCShv0hhezuL6cVtpXrzwbYpv4MwqeenoocgEOB4HpdonPtsN8DQg8IiO+PMkIQqFeRH
01XZg3VfJ3PYYltjeA/pqu3Z1uUcH5tyHnX8MqqIVpMk3Gm7RPW4fNblCJ2nsVCm+rE7R9VZnGZ1
e0CAE0846ZJS6/+wZ4cwoNfBtGjZcl/EEC79cuZdhIdZG+IatWffYTtqQTCditzZaGD7EeB5U933
zF+6Y8UkEJ1sj1VKEDOpV4zFnWFHO0NpD0LvqW3XlDFhBoYTf64yJQ6lMcbXrmsMYkdsYPZEo5zC
Lyo8obWb0TB5KKExtueI/fj8UzcR3xcag5vKnMwzzx4BOcuoTl9cOen9bsxL9JedZ879xiUpIeEo
zpPybJ6MKpgjvXGCqXVRi+k9eoa5jIpHejnzE3LWCJOTRZYfgWjspwlOq06X5STRqh8ca7+yQ3w8
R9fNBqboCRNefncUb63JISq5wLF0N9eij84zSsVgiaL6mvbD+0gSIny1EXSHtAgsN46lW3nJDrJV
F+JERPPoq5HAO79O64X0jIkmT+1q1SEANJMiL0i30SJrR9NVBsXQAd6cI/2L3KNZQ46KfS0R0FJa
4By4ogPqs7jcW/0YhgjQNGWHO2CKmJSxUOn0lslKCTCY2TtLA1sakZ9zUZVk0OLyR61jKB+mxPiM
k4i3TczacpJNb+rIBvGdSCFlMXivoxnrlxt3NK2MIGLkcvWAgGusuactH8m4COcKRkFeGAyICp23
AyMN1Iq+JrRYo3c3erlNrD6FPzP9oJoUP2gntWXXTXZMba2GN8GxaFwgaZtMnUwngz93G0cDrelu
Rj7is+0glzRt5ZKInmcInfZSULmHMFL60B2CKIqmvt/2sWuN58qO0Vn4iZU5xIFpYgklZAjhqXqb
tob2lZBrHJyaMZrqC5HyQJmyGc/2CJh7B90WJMKW/YzQWzbFXVJ7brlx4p4B4qhs2GN6qLrmNmWA
2V+ExLCN5EAAHR0I3m5fGKi19xpe7NO2s1yH8IemUt8RiNDtwYVvuw1S13relETZPwMaxHAFx1EV
TBvdbPQHzYR1p1pUh9dmZiXVecQsDxrLpEORgBXuLWiRAJt4BDlkk43UWrPb1y0/fOrzDbZO0BKu
Zn8alF3BUpgbZ+muCVM1cr9XERPBKlVju3MNSmcAsLpYLD9K2Y6x/O+co7XMjrqI9T46zqgYR9wS
e93e4iA62MteL5JcXAG1TeYNpGZlQZRt4mxXT4UDJo2s1wpMgmOeo9ZyK8iJS+WB9si0vRqZeh3k
OMvrjivyHkFqSsmmgiTuKkd4jyudPnBCZU2mYThq0TsV111mMG+Qo25f64VLWuDSd6rz07Ui+9oa
YVRuJFPXp5zs9IbQ8ym6wlBwvrOrMNy5MakKG4jZMcphYaak+/iG2ZvPRtLE0NrxEC2fS7dPPuVG
B4O+WoXK/pyCHh6VFtXJrVfFxZ0xM/d81NLJXb1MsXAyz9g5AI/yGp4oY2LDa15EyUU9kqxYeNsy
VUMMSaOriSbg7W/D8yYnlXifojlbdrJdvca7sB2hEid8Ecm0yWtRW2eR0NOvzFSdCkufCDV3zLs4
3wxqiqPnHpX2cwqyih9B6vCDpswleKZ5YRNJTsmbHGdraG1CNTW7Ur6y7U7tqA1JvVHYJO2qLjbC
i94LneWDIZcIff0Md2e7QISHrux5OG2hHerbG2xfihvk++5zSjgMhPPVhGPfdzDc/QKFUwOXVoD8
jYBnCOTwjWKsbhkqGZ77lHBCdoc2t3ez9PoBhaTGAHgAvSLLWI9mieOtlX8C9qLAUdiu2XvLC5f4
iEZ+Bq9zKo4CZ3FT/IoQWXOJVq31gEqt1+CdGtlG7CfaLHbUXfEl3mzmxyLHCMSECHYvSxTsBOEZ
lr3tauDnTesMVOGdwRGsl9TDbTzr/PlyAA9GIGHBI8285iOJGEhXRdxDXGai6mrbHG1mdp3ZVZdd
GwRamFglFCRmJ7PWns0eOmO46lOym5jTEPKuy89h1RbDhjmNfK6jsB8DxUvj3EEVVtiEh5gioIGY
ewiAFPgkC0eHsNcwIUkRt72gj5seKvhd+4HmPz4gQKs+LHyq886aW15RvA2h/XEJx8gc8i35zvpt
CK53jT1c+82Nk1H34XH3Js4VEt7+ouk2b70lOsKeBO+LNsa89TJiMIn8P/E8v/VGDAHIcFkilyFc
GDk72JzifIkFCAzAtRV/U/hM2Tt4ZGHrm7hfcdISpOUd68FyPpXkrZ+X3WC1fgQ7ryN0uMS7c8xW
a9WmnsmccmvUyR31Yuzj+u0o6uqwcS+Yu8eXkKRBxMsWU2AfBiSp4EXZuzdU6d5nkO5yl6JitP3O
ChM0nVgK0D2kYhoDqtzhPl5Gtz8ge5lvnKFn45kjkR6YJBGaoeLQ8bZu10xfMj31yqOCpQSJCmS0
pnM3SJTU7bFHXDv1htqOsB1hKE9s7P5P3evNn33fzzxTetFX3aCLOIUwNUwPDaz0foyCf8ZbyoZT
vi6Qpk9TzvaeLXZ0lxZhEeQ50ptYOYUN20RTN1aCgHrhYB/f+QlOUBKcRy0XMgUNtCEcDBbXf/8T
/sdhWRMKzUZZKYLIW02JXdjO7cuvr/MUVVuXAVk1kLuBleiYL75eZsnXZmTUSKGclqoN3Lol/aTH
FBr210hCjqdh6uOHJOmMay3FZ23UxIiRTuWIe2gY8e+FJoPvcfKuDfiqLJOuY56ga12Ky2suMBSG
74KKjQzxQxHO0e2vr/vt3RWAq5hWrnHogAEnq2QGnDg3poa3pb4caU8grYuweCcS4AQe5VpAuIg+
A7xYnXJPHWvtSdK8kSQLNkD3zDaKtSG9A1b8KRYy5Ttz0LfX5AIb29w+kBLIDiePkoCH0OnCsaAs
8vhoZkZzW52g1/ccH0/wT64KtaQpXAdkDbBw5VL8/GbCIeg5dPg2sB4c0l2p2VSNuMv1vr7KSjIG
h+E7kOv6R/4MzrCki8WPDnkDdxq6ztdLYljlccBBv4Uz3b40iWPd2HE8nOtx79zry6i+sulPGx0u
WPYOEH+CI0IZYa/Fi3Q1AgaLP0UrM2FMps1kb5MJj1Mzo6l4wXmQGww8wO6FJZA7BW3TLcM7z/PN
28NNhqzicpsxi+QDfX3RpaNXnjMLcIQsRzYcMZwFKmpVj8FDlJrv2Gsa6yv/6h4zDnag6GO/it7U
PP0kTPzhVWJIapvB4tjpvImDIc3n+cEe8IDYsL6LdDK2H2Utw2JvN254lUCj+vTrT/PN68XPwbZr
gHiTuIKW9vVlzy0+3Ui31CbtsLH1x2KhhTDQ7pOCgnbO8m3kde+90//wlB32ecskOhSaxOk7nYTM
ijJE4xu7s+1HVTINNNAieTbigUIfor0XyQUTMjRDkbr69QW/ec62bul4TMPRoL55s+MZabP2wLHC
m4aJsW4vcUlTKNsXLItoYX692MndtVaqn863hAe3w3LeyUs1t06vY8McY6jSlud9P7iZX0vnKW8h
ITYSZPCdBU92pXVBDi+2WgBfrvB0wcpLu9hEXrEpOwKB+9Qegvz9/fzNZTkmnnUQq6Bvwe5+s9NK
HC0qT4PAnSmkc15qBItoY7zURzM9OPr03sF58sKAU7PgutxKuIU1drIJOioa4Fshc20iy3zOaVg/
Tmx+ICZ20EfgQPiR8KH++uGdvCksymiGjgNfcEFtcrojtLbbEFG2DuK18VsIBLMhbvNbbjrvhUX/
w0IY3EBx4X+cKatm/uctPp4TozKbNNrMfBY+E88ZJQOq7tTM5nfej39YCj9Dh/aCBTE4XHH5n+qc
UR9nPaEJILauWv0Fuaic8hQXXH7169v3hpzF/WN6SFlhg7auu/rrtUjFtNPWcpC3WlwRmsBCAniO
3XCZ1vaSnoWLG91i3xNeLRizLb5hLx3uFpNawv0gcie/hBSQj9tf/1hv74BYZ4oo/HWikp1TX+Oi
G2SVtgkQ8UJbF2IVgdlKn2699Ve/v9Tq6EiLTJHw5mYnSx5PRRzFG6MeHtx+fBhU/4B918PvL0Px
ytlFHLbBlPT1fU6TVFRwg6JNZ6QkeRh5ju28FHjUNfl/cPOgpENrs3hTeYleL5X08DiHDKr02OI2
FidLeAUVboItwq9+fVVvP3kBvX5lvcNqY056shQAS541uAdvqLLSA2gz3/c09MtRZewxzDeiSxsu
5ddfr3rSifDNU/5zOMC85wVBX/f6AqGtayE2Yihg89iDh0SveTXafX/tYRZ8tcTx+JG8z/6IVQIG
SLJW71TK//B2IiQ1MXOEicbBcfIsaZZHWWs4emKyU5k3rp6bz2W+1gbKUfxAv77at6txqUy5IdGR
kEGsyeurxSe46iGLan7drDI8vIM7p3v4/9gL3i7EqI88k9XpnlNwpQH/vO0YKSNg/IgAOpfpx5fA
4Ow/+hLQXKxZdZTjGPKe3r0OR+1klQhsamfBrJxn9FhP/cDYil/97q1zqMsFd4/LeVvCjGQtRJZR
ceva9Gz9tpWenP0n3zYvgqBPM+hK0YKc3LjctqmAa+akUsTlOXjrN0UG73kad99+fT1vCgcHqQt1
IFU/fRp92OsnZOPm2aQdcEcqjPQg7HEI3r+af1jEhYrtoKwgY/zNIp2r5qREA+jnVlHc4bnevvBF
vRcH8A+rIH5eZTtEodJ2nnzDaiR9jQkoXkX46N5yvhT4jfXv9bRvX2l3vV942lBP8sv13/90klLf
JugUutA3S8e0AsG1DXvUapTPXtZSwf/6+fzjcmItW11KEZikr5cL57YI3RmolDzr+SEfp+VYz0AV
uYNj/e8vBfGFSpJm2n7zsVr1MuMIwa6AvA3j99xLynOsMpYjtjHyPVrsm4cF/EDyHEo3S4dNfNpr
wjn1cLH0ND8NsTnU6P+2eszL9+tLerMKVaOADMHGwPtgn0Z4aUvWDIJlMPTidWtBXINqlr9941iF
mwb6tx7HnFmvn1FfpYPmNBlpfjTt+KOsBD26dOV+oJYU9Ttwx5sinNUgcbAJUfBTOp58sVNvtZhT
1CHzjCx5tCykpqjI6g+zMTBvT53oN/OvaA85iaGfUcrgk3S6ueopWaOM1D3/B6SsOVjFTJ5MD7/9
pFgH5Tpvg06qxsmGF9LalNCdse7B1XY+19VEOyjDqf4f6s5suW0s27a/cn8AJ9A3ryRIkRTVWZbc
vCBkp42+x0b39WdsZp06EsQSr/Pp3oyMeqhMJwhgYzdrzTnmFK7+9EoEXlH5Yn9G3ciCH/XmA566
uanMGH20ntdCJgPrXblK3JxM748vZL3byjAk5M7Mo0LFfLEcF204DIUC8oRpj7m799LxJg4C/UeO
GuFYgQCKkBBU5V3l0exEd2ZkqMKBoF5NDa5hXN6wRXFZsFddFbi/rtUJGz76BghPWpfHG82ZxK3o
eus7dF8DN1SUtbeOls/PkTdRO6DwOT3ZZldW13UgaEQ5JLIQVOCY8QMtbSqOXWhx+I+I0g73aUun
YUf/8ksdDEZyyAE7fmutboy2ujxlPY1IXm+pqcPgpHlDvoSFi/ZpADkV3rZdHoCBEapxX4egOP0W
QcPRGzWMM9ClAsAB0FWoK+Mh+DX3o52vmMvJlQobe9zN4VS6t13cat8TdLy0rRxB0efj1/F+LkBA
CaNUp3bHwrr8blo4c2g8YYyKkD1smyoFjaeL4/j91+me1lK6ixR6reXhEf5fBYOA5QEYI+UkIxuD
28IT7CEHJbjVpmq+ULRb3hYOGA5aiKrIROQssKyclc2QUSKyFGQjaft79JDKZkUfXnDcnLkKEyn1
VSpkVMuXBezEBfptIfdYYXhmKw5mFTW/kj9+/IqWix33QjipR+2RiYCS3GIFJ1FdF22kQrUuRHmN
dB3/epsFnABy++JB48wtcULjA2Xrz0Z4uV1Ik0rEZSmUlRgUTPw5y0JI4/LvSeCPtIqfy5y/3yaL
nmgcP/8dO3oT/2zKtvzdffhvXf0qZeZnu/yX5K/593/r/43MUl06p/+zi/CRuNUXfIOn+FOJGDz9
+39LGE0dzImsvMB+wOHGJuvfEkbrv+ikwJuWeBIJw2fu/h8JIyh8qpkEmnLo5oAvN0r/YqOQuMU/
crBRU9YxQBD+ETGQocGdvKnhsmGGqC+re5yiuNxiBWkFtv+kUyB5GopESxjo6OAdqBI4ITmlxJPo
ybqKWz1/0fKiVdemZFUYJ2xFZmmMahqnOB0CGyTeyujcfNzkpPXQIszRDZAKxw+4hrMHFsOJKven
O6ZFsB0b4A4VJPgONK8nlLhL1pHVx9beUIPgiWZCKhNhGhV4K/odAvxWsR2RfVzCQoHo6UEhrePN
pHV18dPOC9bIVfU3B1TrvA4qqJY7pniMHWAjycqdurHb6J1twxANCcHMfxt/00W92ks3tTC6cZdD
X20/jX9zSJPIkomPkD9yqhAptFJDw6OC3K4TY3ojvLFR710amz8SdjhavULxZWBtEiMG6Oc6y0Wx
t4sRCsrUEYgpea1YFDOvb9waRLGLVIWE0gmeajhOn7PEbu9qgfsQxeAaIXK4cwot+tkq9nMZGLdd
SAQV9fSjnnVXEzT/ZDR+iTh6qKGexmtcP5ieBMLQotZA3nUejY+kvFEwTwEzbxsqtm1zlEbWjVUi
Kck95cjP+hKkJs80huXfpuahT8LrsOtexuGWmuG2KKJrMCx+WjtijWd52sfI91aNGTmf7M46emEB
Y849mtL80Jk7OMTburWRLaTV8zTXNxX8Vv1Gycv6MDTt3TxFZu9PcLFXzhA9DDjDtiGgD2NVduIw
ju3tHOjWtnXMYhVQsNhggU+/zmY53lIkNW/pmR/VDmsDA4ODxC5KrceBH4n0InyGd2HsmkhJH3K9
R1s69ZDM2QSEQ9Nc5SNInFGCuKk8P8H1q9Z9AvQWwj11ugo6b90FhwzKO38QPWk6Zra3o8avHp2w
eKRS7etN/lylXejTycJd2wgrXttirOq1O1fRU9/o5cG2ibTVptqNUFNF16r3i7h7QIWYEPIVHE5Y
x0NzHBTYVbPDTlfRIcAfUDLchoWdWJvSMMzPZegp4aZSZRKoNkDT8xgIuJuqXWw1n2JzblaOExTb
vhlvYye1Vx5vHxh7SeQK2EXevR8lZDs2UbmD6Pypr8udU8WdP8xdcUX/+gkv/jYPlW6VB/lwL0UE
LBmguLTIZizEMBhBGDd7K62oStf5JG4yttL8n9MhysR8HQBs37aC/3Fahy1hadv3gpqTsldr7dag
6b3ypjAZ1xhnf2hFhwq5jn80Y2pWMJiSv5xKpNUapcALMADj2A3V6Mst50Hiha4d8Jg3thQ5mOm4
Qz9cZytPkC/pprMeIZszQaBUQ0N2lSAcNTeIJ8aKZCdk77bC9NaQOC2fu/LudbAx/YbSPtmpZju+
pFr212BoBQqZXLsFy5oVMmR3OiI01a6SDIEpmHv+NI18xx8GlfgHMsT0A2FNXXg123DFaKtbtJi6
faJ3w6YQlPe2ukGR2B+K+mpCfsDHVgghOZo6jsTZQ6yzQu/YiyNb0SS/y2vlt6aIuzaqftuBjZDW
iBX6k1PZfYY65Pq4lz6nDioVSauIuo4qUwn8lLn2qFrBAZPR18kpMuVHbtR6tLIJx3DLfQInFS+L
CvJSCwrjZ+txFlCHwsWr1Hg3uqvdxiVTYRp70C3B7d2bdnQgk+g2LlrzGgzRSlSZeZf1ZOSmJFsw
oyHqVntiRxQIoOjWBCuBof0uEhzJduaCPu3rX82QB7+byPmeecrGkOBVzwACOqsVAJgx+BL00w0e
LAVQNShsnfDElQowdp/0xm2JiStdRyUb6nVb5elLGSjFXVhA9Sd2LvYbE9Nnkdzj9byd0rBBuIpu
dts7Clwd2BOkTyAt69KGsLQYdjumVQCNVkM20HCtJfMNQnNjw/fEP7JH9YuGj2xtem0E0TusrWsO
9aSe8Ac595aPDmFv7kxSCsG5KcEQa0/BvkXIKaVi9cowK+sWhyNy2IBMLpuY72FX1UwZ9qDQ4K3X
zDmWP7csGGHZ0hWdCHs2om9WMHx1rNI5Tt5zV9S70q23Y1/L7WB7nOGCTMm8R6wtvuYUEFaOJ/ZF
c7Tm/UjWYJ/Vd2k9sZoObb02LMZ+WT+HjQqYLBhxalEF2UR6dY10ayRe7ScznVglUWjd4PQ0Pxmg
tv4yyMyusg26Dp6gAhLxPmZywGH54HXgc7XxqgvSIycNrFJVfRfTCFtlua1+t1rO4l5xzCLjk+2+
VJ3VHwGlIbYlu2kO7uq6vVFL0e4AZARolupsS6ew/EH23V2FB2KItBvEeIcpyR5SfQ/sBRVVvKqD
Awkc69Eo2AeUfqQON0osjiE83XWhKU/TZKEUV+7qjh5nWDT7XA9/MfkO4d4J7GKtW9EdlatsS9vu
6Cq/K+1BSIF2m23ZHHzpvZlajJ2AOQs8eACpJ+sLV2YeZ7E/1OnPinmyrD7rxg93SIidIWc8+Qvl
MB3z8o69wVYdh7Xa3EDrWI8mG4si/EyhjM9MYypCx6WQv9FqBH/EO7sDzP2YK82XWuxjyvr08piS
Az+cf7m2gj8CMZej+MQXbgnJ2OWFuLVnJp/vc4sIlxkFXf6qt521495y1Lvhk71nP7nOSNgFGryr
Z+R0gmy9gsk4Tvy0JZom7g+tPu46rQbn9TNrrDs3Nu6jvNykEFNhfTKMyCRUvlnKMTdMvK21qrEl
EP7ceze5kLPilzRzfPKEqI5tdPOvRtWZp/T4XiDKhMZ2GNEFr5vZ3jSBgcW53bhKffSyChRLOMAl
KzuvfCBQCzGdiR1T30Y6+4/Ru6swerdpvhP2fd1G9HNgOKerKNFvUH0hNB5w2aGwqR4S8CgpbglH
pgagW7Yxb/vSfb5DebufjSsLBM7YGwQetb5WMVoQg1ZlSPyiyMg9CAiPcK27gTQRqLRa0PGyK5bh
cG4f5lrR95Y5FAfkJvEunNiXuijJ67a9KZOOb7/ovhLlYuzRmKKKtB0s0Fhe4+ZBH+JPeXPnREm5
63Pg7KKe73S3vdaa/lrvNo3hTr4OF42IltxhiizTTxbIvufR8Pod9Sx3jXsEPayEx5Sgz6b0Hlbt
PuSPrAYCX4Y8f0SWba4nyxK7vpjAVU7aNk+b6wZv/2qopqOrRo+1kam+xXrH97fPsquySwxQywOs
maFaWynU4mKIDiDiGd1YQZB52Gx7Evr1a1ePXiLd3jtO8qUMI7aHg/EYTNEmir0ro46hAbZ708o+
61y5IHB2pdgIV3X32YxJFJXB6bN+a3YPNejEFUJOvxIGhDFnzVqM4DFeI0Q+arGKbi/kwZBWk+wj
R0lYMdZ55e7iuJy2c9htAjbHU2ytvYHBGo+7DK4qThySVtniIYj2oyDfVor61SBcBRW5H0zVY26W
twnIm5XiGE+t2nyRf8pusmeA+49xonz3rPTG6btPiqb+7pT+afDqZNWwJVh5YOW6OiUsi53U3TwU
j9UUbOss2eZjfaNm2kExclCLBNBGKrLtUX/UzPZpxBtklD8AUl+FDkA5DL7XagZ5Obe/a+34zUN9
7DbOTSjUjT0Dso1Hbwux+aqIq6exDG5NYe0AvdrbRHg5h5GCPKlONZ4GB3sJtMBgY7nWxJ+tmXOB
oSi9zLWM0myvxyaI23mtKoJo2rCyJz8PiRRK8N6QO7blUBDjexmvUP98h1/fXEf6WO+CRvMrdvQY
PDfZFG9EVyNFz4AsHrzC+EbF8TplrHQj/D8MUNADVX4sOtCs8bb4gg4h1AElr4gX9cadJThOJdE3
oLHg0Iup3RWV+qJDmBl1ENNYP1xmxwR6LXAlX7Y9OvNApIGPle3FaZXPXuB8DrP+yi61FaAA5I72
+MNKAbrq3sqsyOTUtQgLp3dnJ6T+ka1D836+Tjwg77NlHXDDJ9f2yO7atKodxj9mIYOdMl77VIc8
g7drUK8wkm90Pd86SDkPsJq3jjN9Iud3r7Umzc3iCFePxJZkzSyzqdvye5bam4qVfaBVrjsIFiUt
wcqOUG4A+96VULkd8yuN9o3R/Q5LZSPm4iGeetA2YlWWDZu/zh95RmZxp+ImyIuu9C12xsHAripU
H2bd3llWvzNZ3dLQXRGV7qt5Qs+zuVFs5bnt7pxifKyt6KYNOayELwP7SX+cvG1o2zekRPlJNzyX
vVGvMQ/0AP6U9DO1fdYHo5FI7PA2aREzBbHy2zZg7xFnBbR3Rt4ZTte2NlqZTzzWpHJ4qbOfaeiZ
+BUci22empaccIKmnTgNGW7yxREpzRbXHNmLi7kMfpLromQrNPrj/CkqvWwEplZ55pUD/BlJTD6p
v5w20X9qQxd+In4RXHSgxfZLVDX5d09tc3NtZF3+uwkKpvU6SVhecsObHsmtc4wVOvCpvokIetob
nUR8QXQowBV6Vo3M+IQBc6HD3fWc4RQUiFprk3VlNKhYg655gfoBTkw/ocWcIKSJmAIeoUB4wo9p
aCIH1iyoZJlb4qBszUY9GCdsmSoEGU/eCWeGK0FR15TIYZ05EnumlsG4dewGWnt64qKRpHFrn1Bp
Epom9Ej9bpxIauJEVYNOg451VCaSoXFAbKKGTTIJMWaHOTGXeXTxCdRGFiXgkipvAlAv2OyvcQll
7K56HIG+gpTrCV4p4DemffwLMQQ6X5zQcIOkxJm5sAk2OhHkdEO09jaVYLnZHcbOD+okvuWHDZ9D
RVTHQVcM1DX17DzmjsOgiSWuLhmr9DMEBesJstnwW7E0uHaz2ngZhzswrWtVU6FfY1vlZDGMKssr
GNkEboSZsYHTSxOP/EyNe/brGkE35H48jL7DhOGAKeO4yUG5sT8FYCI+g+EEGEHLMEHiWxFQfExa
L8/WAFcte9vaxdDw0c05HPG5gNVq2bE1rBwqpnfmiRlKrpJz59bZSJlJQkXZWcIXnTXJGiXLgmaQ
eWKQduEAjzSMteRR6+gisSWQxNIqLnFOtBgoXuI0V561E900O5FOh7+ppxKASpsRFiqkXbioA4RU
4olhpfYnbqq0nkC6PvFUTyXAP6qV/t8VQu+qXwXZr79+dTcv1f8X1VCqz/+5GvpUxN2vv07G7v+z
yePmpfvVvi2O8sf/5e+W+DSplUeHp9EANHBQ/x2nYhFdS5/JxMUtZVfILv5dHIW5hqjXQu2NlIAm
iMRg/A84Wv8v25BNKpZBBwwGTOkFKPojcPSypk7FVoo70Zmhw0ZOuyjg216e1xlZUsTRuf0WLW+x
j6l8XGisyfrqKw0tdybvD2CHLHDQ1OERvG7Bu8YQG1UjdB9Zf7OWft/vihAla54aHzXHQZzR242P
+cF4JoKhvH/1bu7/vtBr18KyS8HlIUXwl0PPFz3d4vLZHOdlgGTYH3DMb5RcZd7VIsM3msq9cKfy
eS3ulEvR5uUy9EX1xaUMfBC6roymD2Jza+bz58Fmj4D7EDez08YY4mDcdHr87eM7PPMaeb6yT6bC
xzKNRUO76RvFIn+LO4ySgIqXp2yxjF1SXi9bZfI5Wi5vUTaU4GAsbg7XlD27AfmiKmfC4zRmxXeF
6660ODePKommPz++q6ULQ44bKf9DHwupFenBYnR6VV1qYnDA/3XkEGo4wPYKdTAq+IFeNj7RroFY
2xxPtkLX7d/Ar77HsKCATGvV04XfIh/h4s3yW5B8aTbtBOBWb8dwS6HD0aLQJAWgryi0OP40xneY
5f2Q9Ku1AfNgTZ7ujcVv3qNZW9Gssr+HhNL4iirq9cc/58yQfvNrZMfjlajFzVs1xmVs+BbVbzp7
7YsahOpBpdUcXRjSZ8aWhSjUwypFl5/P9+2lOlOWJMZGfj0YpcY6fcyqVr+gkTh7PzwVKWyy0GDL
zvyr+8kcmTJUIM/x+FIPCA6oSThJtANHWF39g0f36lKLQWUGnTvaCVls+NJY+52Iwomobrqw/UNu
zN/DF4qcFJ9hdDEXbScAUNSYmJH8ilISpka1vh4M4f7xUHDhcuDHwIkBC8eWj/bVowMU1pmV47Jd
p5K/L/J52uPqzPdsPNp/cCkEQEgw6PfRRpFD5dWlwEOhUjCdys+HvHsGJqHsZpdgy7ANmj8UsSBy
Y2mjqYgCGmHycq7pBOISygQY3weYVlHJ2ZsT3SUh0FLwwX+Y/z7Q6NPSwNrw9oYmGzaTUWKvZ/XW
ftmtkRzb2fbWqk0tdCAH4kei98HuTwfg24vKmebVUxSjU+dOwJ7VDjQXCz/5qXaiOt1Kyzz7wmB/
//HKV4Wck2GIultfvLGS/ADTamxqGQMI6G70QHaZXXD8+I7eLwyIRa3T6PNYFk4emld3ZGguG+ve
an3qmtrOaCtnB5gSu+SQ8xg1xfpDyTGvDXqRJD450muwHBwWvP4IGCp1vraW5TjCkNaBM1Ifpn54
qBNbbDzM1BcmwvdzFN+wKR8ixkfjnZHMKaPQ8PJIkGRmWGu7aPJDVjZktiRac+EGzzxQCTNnYELB
UFEZvx0iUVSDpkdEzbFG9Hel1YhHdQYaWFYUWM3Ic8cL93ZmqWWVJdoP/TseJ3Syb6/Yhmk7EpPV
+BhMiextuwJTlV1Dac0Gg5S8uNbJ/ywb66XC+Zuvm050D5421A+xV2OS/XhAyau9XWzZ3PKMmdIA
b5nOYuaMu4JsraxrfEsiA8kgyjRMJF1HaHEED+hTmxDuS1KCrc3rJNGSf4lA/iNX7My8wLzMnA1X
VjIzFvNCX7Q6aA+uL7wu2BqFUvl4zTpCRLUXkXjRvhYovT++53fDi2owWwgE0UxKaKMX9wy7U5u7
rhU+CJxk0/YxDdjS5eBWFr8+vtL7l82l8LOhJObemMgXl6o6I3RtHHN08zhP+rmjB1cu/ap9Y3cG
EJZ6QNJWogGbp9Z01noQOXt3MMXByYY69j/+NWfuGy2PA8qPSBDG+2KKIh8dqqkOurPDPL8iyK/+
ZGUaYcVWmVxYVN59Voh9pUOBg5Mc5ifw66t5ai7gPGKh6/xKLaNNEyfkqynh+BREVErCSbhfP761
d7Mv10OIiYYaiTP978VnbCv035uAGaOJPO9nyhl9i9dD2X98lSUTEe4G+yHWS7RRHD1OBLHXC0rS
BwFiL9KjqioNrrVW5teUwHz8TsFCdID12GzSUbRSTxFBeiHv0oEqdRgqt7sntTesqVKHJjWYLt58
/NvOPQHLlORnFHxSL/p2WrEJH6ZEZPAhI+gCnmuM27nMogu7Rzle30wXGDTZ//A3l0AbJofYq/ca
CygzmTVDuUrjini/fk6P8ZyGgV/VQr8y6OzetEypvk7rdWcBC1AuDGJN3si7n4A1nfcgp+2lHDas
tVQj6qX1wyjVEXragV8HRUn/QLeuBaHuqzyL2pAa5Og8MUa9+3YQRM4Bz/D1udF2lWolF5bls48F
nzxPRe7dlzMKhGHdSQvBlxWUMe2USuWsMA1qRxsOfcwOS9e4o9LYbPUC2ulUaUpwYVJ7N5HyZpBd
4ZCxbHaOy/0Hek3QyY4cmqQu3VU8jZWdTuleoM3+PSvuyBidtQufufb+qoYFFJJKg2HQXNflP381
HmyhjkpYZsTPOMYXs7ktyu7GDRSfBB6yBpQ1poS9YYfrMZpgs28pKu7hQvWgXdshWll0bfNwvvv4
Szjzm+hSU2OB0+pwjl58CZGnjZHa0PSwGkMcaXTrt22l1fezyRZCSWZacZNT/fj4ou8nPIYkrmH2
EohccQ2/fRBTTYwmbArVJyE1uZ5+py1yoyrfsLTlF3YQZ+6PJRPvLOsmAs2TtvrVM88Hs0Dvlc6+
ldBdNPJEbPCOFI8pfdsdQlH3OBumfkHl+n6Es2zg4Ke+I9ePpZZWMwktwqY7YSHiKUZ6kRxoi7a7
bKoA/+aFG+9wK6jGKvPEdNvpF8W87xcvrmuyYWJhobK9rFDQxbJQaBM+rAJuWsNLDq8Dp2y/DU2m
X5jm30+leL/YkWD2kE94WUSrkkrux2ZyrzIr+Csvgvi5EMa3jwfM+/tBBC3lwoDWDVyhiy+HaAPQ
Uy4XGVTRPNYaMB6ljIyfaUNn6+NLvR+bXIpTgIq5HpjI0lAyTMCUtSiZfE002d5uzUoj/ixmzm4h
7JDRSGjox1d8/wTlCqmiIJZrBY7ht1/DwH0hrCRJnkxGdWc0tXKjD711Yco7f5XTcYucbDbVi6uo
YSOMithRS0mhxidoZgDfpNt/cC/sj9HHU5KCuvv2KjO8vWGM28nPCKra5m1iX4skHC+MuTPvCIaE
A54Xtx4SWvnPX33UKWhpqmsuG0VcF/uyrCVKKqg/kRcMfADOw4Vnd2b4aS71aCqMIDuQyL+93piK
hKQ3rpe7sXIwEkUh2dXMCgfm03hpeTx3czjDHPmW2G67i7HeZh1V5xb1kxJ0kZ/QN05U4ofV5J7R
U1wY7WdGBecqThJyppJr09s704Cv2fVE3nXd1B5nJrjcXVSL3cej4szzk9+Shpxamo3UxfODSUOJ
UrGET8bArzyITTY7xreOKenqn1yIQxrnUwq0y0GuCIjbWmUIHyRo8akeCpzGlLuOwSz+fEZiNGA4
k+s4HstF+VFx8z52A1X4qqdV90ZpGRvFUSpCjkfjwjs6sTzebuJkbft/r6W/fUkkPOuh63Dsrisn
PPaompq1ga4Z33ShBQ9G1/b2Nlc0DXyl18wF26hqBFdXOGz84FqV3toBmUEEEm6bmZabTihiofVu
vxoJdi0+D0pR/WqsXtdhZ+WT4+czDFb/43ezRJZwHgDzjL8WaxbbIFJA3t6G0kQJeepl75PEoG6Q
DLc3Yuy6rxPZixvLA8zpBAEaltyclaPexsGO0MzqHwxF+TAlOYXq2dJLJSYOtJPe9GiD0G+FOvtc
jDbiSloZL1zqzIcs93nsdCBOsLVajPoJOzFOY7yIdVanNwX6YuSGoVIdG5Thqyoy6kvc8bNXpKVg
cWSVbsjFQLEKXkGfdr1vUjbZx4YtdhBQkFmGKNtvjLSK7j9+p2emD5ONCv0dNkn065bTx4yF0NQn
sPdeWaIem5Dx6XZyYeScuS1cSXSQMHGwCVhCSbqMWKB+AKdeJyQiJUMmDnWaNLtZjZs7pQUJ+/Fd
nRupkMgBvFBedXiai5GaJ3pi62U3+iRg9KuQSA7EVDqy7yQpPyPzUF5yY0gUHwjA8BA3nvfDFWyC
/sF3zx6OGj0rAWUnSz79V8sczCk7A31BeITdaZsmTYu9Qk0doAgIveNoZtGdUbj99aST+lraKCE6
CJZrGu0mRVtR3YO3U6lATkQyIdHYRkOLhrsPiQcP+BTxK9Cnml1dXFiez0z3sh+FbY2dFF7j5cDn
/IL2RRn8yp1idUXexrjz8kG7JyJz+Pnxuzo3AhnxfNIywwnb39tn5A0hwNU85xlFCD+isqohzFnh
9h9chY/ZpdmnAv9YjPNB8dxZr4jxoIMX7LI2KQ+VB37y46ucOSBSL8BXxCaQHrrjLR8cWdsqWxBg
3Hlo/zVkNXjcfI6QiKaQ9vZqHnpirVPYfZqCvECLi3fwtm/VbO8Z9m91gMJrsSPZTk4a3lvQbfvV
RJVjN2pq//zxb31/ruKnymgF+YFLKN3b5z7GljlmJc+dIse8n6o4P2ZhkyAZC4KrIUMEK7TK/PHx
Rc8OLIfGK9QEbFNSmfD6g6jB+/SlV6Jf69IvDRr/taoi6Au9Od98fKWzw+rVlRa311LhTNSSKxV9
0fgFGuqbaM6GC5WQ8/eD84u2tYGNYzHPiM7G0eo0JHy5bggmTMCDjEGTrQqdXMYL08nZW8JmQ+mD
TjEJpG8fXpIGgvwlJrV0SLXtJLV3TatWF27p3FVk3RQpkSzXL3evtTOyYFjt6JvDIDbaFIlVWo2X
2EDnHtzrqyy+x1RT21ozsK7knOMeRQmmqhvL6dmsAki2Hw+FM2VpLNOyRMugg7C07HoMmjmpkLgH
hgG40dB08QWBjB0OfZi7X4bG0w6j4TZfx0rNngALK8egE/G1mU+ufWmGkCNisRVEkWMy/iU9BEbF
25fYI+DyFLMd/EnXMmb6Md7kavRl1JzmKrKL370R+4VAQB53LZHVYxwCiP1XbsZ/bEOcfccUi+D4
sNEGrPX2RyQiiNRxhhBKTFK1s3qtW5WQKC+sIu/4TzIPhL6WBkYLaACylbeXIdjIReLKIwfn71zP
eZg+pOxdb1lriV3XwSceYlKvNwmU+h8kqOZQzR33q05J7wU3iHZpH35u0L3+PYuvlQxSZ4CLOvhu
AG1KNDwA+hlggXWClz8ec+eesOmxCFCi1xE5LJ5wmrItoRXCQjAZALEDE1Fylf4ryfk/vkf5lSwH
E1IvWZPktEmcx9sH3IgB3PQQDX7Cnl2sYuSCYC9l7+nBVFPE4T2Og6MK48/AzZGUfwqbky+YPg9p
f5x1OR0uvmJ6tqEzh9bgl5GXH+o+adbw65tPHz/LMzVwvhRkVuyl+AtX79vb1OsoxelK0aMxpugl
060w9p1ZKJ9l+Pq1Vo74hcakb7FoFdFPAhjGaAUVXdT7udOUL7Mauir1jJmm8ce/7NwaytOUWgKH
crixuP86rRHU9+pAGUM1dmDDJzxjnXM/u26+s0u8gKaZW58/vqicIZYvXe4oTXQSnBOWPcQwFLGe
5sxmU5nFmzhqsQ+WCRBZ6xvJwc8fX+zcOHZ45jQg2E9jp148+lLg/Jr4UGgV6wejdsk6SCzxD9Yc
lHwuiVbMSOxG3l6l11I8njHPkeAAZP9Ffj93ffP48a2c+1gA3MquGY12LOBvLxIjqWZzTWcAZXX7
HHSedpuT7XEolKb7Hiimt0kCg2AWddAu3N65N+agX4BJ69EhXVYkac31SYk6yDdCvE8keEWHulJI
PsltyLirXM3Tp4/v9exro30Hew/ZnrYMzqxLKND8otEfBs/zsQmavtLHyfbjq5ybT7kjNHREI8C5
XMzvcdTo7hBrox8EOEKNdvQONGG6vYrj+0IB79zLg4NlImmlOIS09O3LyxrTRo+dYqMIjeGWCHPz
KXC6Yjc2obLJee37kNC9r4UeGP/gUVJsVWVBlAXTXHwBleq09EbJ6cyNMX6Oy8pY5znpax8/ynMv
jGoGlSjOQPAuFjP5jIU97jODKa4FR5p7Qw6KVS+9fzJjgweRvTupNvTk73h1Iq1YfgubNEGctaO2
8Qj3vrKnqvY/vptz8yLtSraQaHd4aItnVoeMyMYcR+xXwXAjCPiLNgPxyKtGJT7Eb6aceBc1Gy6o
W84e+yWPlEuj86J6vbi7osMzpLGrHISJn9cqauc+6Kb2icnR3gX92O9bxJ9Xc5n0d4MXFffZXF8C
+57b4SEjQkvI4UoiKt7+CJOo8lIb+SqyIdC3meb1V72tVi9JG8RX01yYf6n6bHzjhNASC9FiggiT
zroPs+QPk99kvY6H/7+/ZDHjJYRNVGk0s5W3K4FlL9K3iddcwlCdGbqoxVkbqBZQ1F9uAgBYkDtr
lWys5z6NAC0YM26PrNIuvN0z12G3yr6ZSj77gWXLt8o1vcrbTvOhxuXHMSEJC6b/JebrmaFLexdI
kxS20RRbLEVkq9SNZUSab7oKfpvenn7C2C+uGpQ5tP9CCyMWSoerjz8YjzGxWNMZrhDhHUC3Fp3c
t2Mm0YkQC6NM84c60h9wGUVbmJjjOsXxvRbAvg8EHtZEqkST5ENU6oXt6pmZHIEM9Ubk7FIstLjr
JiKdJApDzfc0od7nHIE2TtFMjw7m7I/v9OyVKIexWaT3w4B5e6eup81hhk/cH1p3uiYcqN7Maa08
qkZ3ac04M2DQyEAblG1cF73i20vFQ1INQexq/oSwbDU69oBHJwouzHXnXh1nNqQVNlUUKj9vr+I2
VtA08MX8EM9P7Ht2G305hcZsbbe0u7Va0ABSWam3WMLw5oRFkRYXVsczSh02T69+hPyRr6Z1O20j
u/Ni3Rd51f9Oa7O5603MtnMs/ZxlbhZXxB/lG1NxWhwD7qhdEXBiPuuxcg2EelPGcFVCM2x/fvy2
z74CT5WSO3bA7wA5Q9HPSUmN1o9Kwl+nccp8Z7L1C7f/twrm7ffD5hshCscQOuachN7ev+qIwVPa
UKDEmAkacuCnfJ3xQJra/M2Y8KllbpNeWafYWrAy0WcCpwizbbXIQwQsguI2VOinrDtwMQrmfK2z
Pou4UUJSuNziZhQzVjkBQtBe9TWniUNN2DNpV+7o2vvQkCG78Slw1w7J4N6WuMi+B8QxNyvcbCXZ
HMpkXadBNE67eRbkWE9dq4fH/BTpy28g3nc4Rf0SwzylV3mAoIonFeJqiU/RwGrCadrX9LBF4iLD
g8fGbb2NNmSECmungGFIb+Fxsqr5aSjnhKJaAah2NZIVDcGnN4dwQ+IZUcXpKbY4xmGB2S4Cd8t/
RUYb64NDuUw9RR5PIsh1H7hP+a0B9KbvCoJzim17CkuOqsRyNk2P1mbV6i2Bypk2pRENGRm03EUD
ocv9kDhXEuGWHdy/Y5lPEc1pSbfqujXaLPSR74Thujcr+zEYcbf45tgNmBNPoc+YtYkWKNvYSp+M
MB6tp9Rt5wfdGqaG0vhIxA6HL4WgdkF6F3QVzSEPloi5Lzq1BrxAwDVuylqpvlpWSxya7jSHakL1
T2xbXJXrbCC1sKBykSJvn2rloPRsmkAPiJmkyMDSVkk4eRPRTIHrkBtnJP11ppPBiFWwbcE5xmbn
a25KtTrs6CdfZcJOyboJAueY2A4kGzOY9fGK1CL1ix7mybTqrNS4jcMpAkoTMeHvqfskxtrp9FZf
22OU1ccaR5GO0bptpLtX1Nfef7N3JjuSI2e2fpWLXjcLpBnHLeljuIfHPGRsiMiMTJLGmTSOT38/
L0mNUklXgu66NwIKyswYnDT7h3O+I2PkdeD8VqCiw9XUZ8Wj1x5GHzDxnfAq45XEifG9W3IIht7E
0gBGbOV+X3hiP12/mu46CyelX64l22dzEiHtjnn1Rqrp2bQhCsN77aYbr8YyHyKxsUjeSmqtA97W
csbo7if+xdR9YBwmcjTnb4PvaydU8JowQWpNfBrpTqXaFKMpf80VaWYATyRJtkZn/KoJ4LRhZGBX
AR5Q8cSakLEeOTHBJqzVWr45JSwWgvaYlUTMA9MPpRr/CFq1/EniTXY/WfOo7uLEs9/yDGohihtY
2yEhPam5gSkadzwxJULdMtBYgKcELsiR/LOelEpnyd6qEaw3Qokpru9nQYjfBoZuW0RrkHVfxBvX
5KYXmHbD2GvGDw0etDm0cLjyracS542kvGncQ/ePRcQWSd7l6Rw47DmBIabIaYytLoK1D1N74aUk
pa4EvJQHjbn1Oo+8RWGswV2eFAbO5phvJMOZlIQFH9o1GHGxvjr6HbiAcvwOlsQwoFc5WUYUXW6/
ZYj5k9D3mpVEnFRl+WZGgtJtkUpZ/jHAKW1ussCnqqsCEDhR36/ZveBdBn8MR3GIxhinQYSTvTIg
aBXVMbAzkleyppJso7qhYWTtEuVItjFZ1aFIVNE/DIZgfzyn2WBvWpPo+s3kO6O6dYUxOVG2dgEo
SiMlfsQAx0U6VC/TbkP/Ur2LyeyhKo5lrfZL0PF2CjP1S1TfY5wfuskdoPsIzL6EsnAosPyONbqu
QFYP8+w7T0Y6tQLWwIpDGybsZF3JlxkBUUOPrz1Ggrtw4DCmCBHpA6Fx6nzaz24HGZRNmLvelGNf
WWpTAslA8js4pBoSBDsbsdV/RyVXzcaDSYi3C6UNeq9RvNRz7rsEcs6xYLP231WLzc5HJLUZ+6y6
MPoKnhyOomdHdAbTtDbot27mFjcKIALghinjYAFI1bWeeFlSS/F/B333AmGq4YkqaqP6N4XiP8zC
fKQeLJYwCzCfRz/zp0YxQds4ggmxN8pNnvh1wSCw4gWklllsSEigOq26diPj/ItbiXhPZRDKgB43
DIjwi5qhf/n9hv9fq+5/IW20UVb+oeD5hxjmE6TGsf6jQfd//tJfTLrC+o1REyYWto6MCNk+/M2k
K8zfaI1xYNCtEmruX51pfyUY2vI3ZA0SEDePMttrV/yPSde2fkOUSDw969Lf+YbWf2LSvbIPKYz+
UDixHWchQuPGShQh1j9IeQsVq3J1KUiF2XaPjmrWG2Pok2Pb4feMyVEm93WTovVliV6TXyv64tVz
mi9UsB/jIm/EoD+VSZqfQ3TFtlkaHXqwGIjBdYmYWD35MI9zG5JgRA6J6D+5yie2mxza1nJlYgRJ
aLTTHR3wih0ifp2uIZWuWYVVXz4YlswOqb8YEQ96BFQPA1Vi3Ylhvi9NsC/jWE+hNKxbv8vEE7dY
7bPJIdz5pjPSlxmrNYVZSxjoNFwqsZDtVo3xhhvVC12LdE6I5wNcj/i7FUyH1G0vFYzA2cvf0cfd
2GMJz4+8QfwDw9FqymQLuPcMY29g1to8Isoq95UqMPgPc3GY1uKy4ho6xgapyV59ZnN+4sa1b2HC
PQyL/VRdoYXm4tbRgtZihwDiThkLEXVyiLcwQVHMS+PG9gFRdcsBkrSzZwRc7QP1u5x775GSE4m2
J2o1keEs3FcN/5fzOOpkD7UKMoIiRCicpSQSe760zRgFdv1oBguIRgB4RN92a3fMZigVjTz6JlIk
U2594FFTwwS99YmjJfmgVOTyqOaZMDv+ZOu9BD3Bm/D8XhcPJK9lgCDkYtkHZfciZrFzMD8c9Cqq
28W2i60C/GZwdW8Jrw7nKUHjOZNftu4bWI6bnCnEMW0bf6N6ksDS+KnsrsQTkAR2vkIsSXNExRJ+
mt1tVYqjoPS4DbgzQKYdjSE5wMM7tI57mxX+LsvVvvLamqVeTlhr3p/gsZwmuHeRoSBVG10Jjsmr
3y2r8aK80hpwDOe15e5E7/1EANYDV4m3TC7AlbSyxF3r7WM1/Bht6wxhKQmtnsTQXODoKOEEtT5/
zir2piCehTDdg2LrEZly+SzM5QMxw37x2363DNV5JfzagBZWusNdawHn6cfnuLTD2C4A9WA7EnoN
EXJte2XtYUMSwa2uoyvb/w4Acz9TAuzcShiRaaEUUBNlgSKKb/LMQ2zpx3kECSbds6zno2sQFzcu
FoAPwMthY0u14/l5jSvvYpKjSs3jEmZJFHk+1Wcja5Mtt8Qhn2UTxWa1XfA0RJmoyIQcAnbzDgWT
KLdEpj+R9rlLmnqLQ/NtWtaEX4X+TtJy2KzpD1sYrwuh3zcS//Iy2j9Wz/vseuhqIv3hmVypxuw8
CyqhH2TcPTldfJw96wxj5CzLLMyX9iCSwYugnGyoe/bKte66qtnjInkIDLAV/hKcSb94SVv1kLRi
m9XyqRXJA46Cx6ziaQm6ULQLsDm3ehYKd3TMatwvmGqaK4naRfAmaxBUqbzYffy5tjzeq2wfQP5t
QKTc6qY50KHaLDUCKF3mwVKwuaoAZXlTf3m6OCr/SxSJG5p9/YTj8IbsdBM2kp1sKKDGnV9xSLCd
ihzt6kMxdUA9S/uH73XjkZUdaKb5Fb/uCdcggbPgpp2OZ4qpzjP/QbwZOJXlGqG8im88onFU5OIC
erXcqhY5ksWB0xrGjeUSIE5c+F2rLMConbNz6+G5XfsXMZXQX5Imokvc57XVRtrUNA94WfZTQONz
xWv6KHncDAhSHhBsLze+qG9HFsMbf8wO5WnKmVq8BtVL6r8AP0ZfKOsdIINlY0zyYWQRDWJovDWB
F5WzeEWyvddBvGF+86NeOlCUCVuTpbV3WR+oQ69nfCoEYWuQNM6cXaAfdjz01QCp0T0B870t6woS
LVArYi/pP6Z1I3zx4njVvefwsg0r5XwsGlJ5Y03gcy+PzjB8yzznkTDjqBLlASX7vbCHN0q8gU6J
NjlO6LnKjmOttC/pIoEtruNXX8tmLxOG6bJWD8M8fpQwpvZTH1w/P/+lmyrSa6eOr1RjvXTKzynN
ZGiX3UPdmrtyJaZaOBy53jK+TQP/1dv4P82qzg7aCL5PDvTQYZY3k1ndcxTMlMbTG1ud9Wmc09fe
rr67iXsOqvbHYov7pCzeOc6PXWweC0B7IXGQobKGV1T+B4jXaL2G7ujVFW9zxq+bLmtXNMuAEzVm
nO1WZtjKkVSaZb5xoYICSIJgmY4Uyh5irULfLsL/UYwzteo0pNugk6+VW3qb1C1Aianmbp5sbibk
p1YS/JrIEtotooQb2FoDUtIs2SqAeue6TT7myXz3VXGz2uW+Iwc15HLLUep4P9Z5PNVDc5eBWA5X
PIy7ZpybMOBkCAG+vlGCtzs3ye4zubyWpvET8bAIg0kfaZIe9ULB3bneIQ68BwLnb+0as1jRftYr
lyr8mtD3xws7rUhLWGq6n08+W6bQz71DPdFkcZ3323IODtpzt+nQ6IgdVANkTXx5Stzzcb5wcHXn
PG8OuSSjbIwJem2a4dGbmpEPyFx53TkyFgaC9TD/JI75iYihOoKEdtJBc+HqIIWr0T6PhbntFH29
7l1al3pHpO5D0SnGNT0gSrvO75Gc3UBse8jqnJZjHcAmjUUBBwhYZjYl3/vZL8IRlpq08x90Lzcp
FmJUXau6paLJOWxYAbLvfZtsR0V67cvwiiSr0y67Qnoes6Z8t2RLNmBQHMaxUpER5M12pRH0rfFS
XssuPYA2Ll6Kuv9lwP+rV6ivaSV/gZLeGp1/Gv0UVntT8m4BAbNt8iFkYoEsFYN1mzXfXAOI55pG
mXvN+R2P2jEvuQ72+E5aGBnrHHrWyvHQ76Zy2RUQK6I00EfGInlk5etH5vrfF6vUkZcMPn2Xebd4
CtjY+q2O+ZxcS/FP13PYTIqPJP/sicg9yWU+paC5IhGMjxILDeLHci8bH3TbgnKCLvWcXQlZttFI
yJFDE811Oe4ronKjoHQ+JYuGjc6m26Jaze3oOmD0ZL8v0V1E9kjr3K7qxfHLI3alH0jyragLsts2
ma3IKrHZdhoApaymnaVT+iknfzYy8yycWO05yIZtPNo+UMusBQdPoB4uK0JDWNPsOhu0q1+AFNWO
fW7p+cOFLARb4YkcO+w6cfI2zVfN6dLKvXQ0ozSB5qjUZrJLHeYdTsIkpk5bUi5tQhSUD4S6vlSe
+ATUiKyLu2DXL/rCOXca5XjmJIccJrJbppGfXsHHlRk2OES/NyClUm9ptRnMJA4NrQ1QiFePr5od
EG7FnbtIQrgd/0WL5dEdsm/TutyKMjv3vfr0BvgAHTMoKvZ83DKWykNHw+NdgqyN3LahFIiLhSm2
p7ZW4v1Em+9uORezjcqXu4kb127BdtrtbdvAX+3H6c6A6MsiQz7omYPZqszL1M2htqU++bP2toNh
PJXTvF9mfSoFed41quN4kF8NxIGTN09Pa+O/9La/7Qwf+ApUYvK8nahodsxndylLLcgkZb2zAsmr
ZXjbouQKlz4c3Kli9TzWXrHpTTyBRMt8W5iHDLZHoEgwnQnUiEMO0y7UDQFR7hIfVRE/TgtZ0e1A
/x506hNP6xktvg7RREybVUwXFy1V1CsFri3tV/jPkHVNm/u7HR54+lLS9MSXbusXMlqPasEnUcpt
M155k8v6jJA9DlXRPld90mzzRZ56sbwb0K1DOGSAF2GYi7hjpyWfy9i9g9X8CJ/5xDNc8rFOz2zE
2khZzvc+GG+1qaYoMWZsLMVhcaaTDd8yQeQZjlpRcXkOJEIKKrse7scCQHlXGj9F3d6WFcXwioMo
HFVwl0C9CXUxnqYKXZBYeSCXvmD+uzobo3Bg5ubxwTHgQDfBUffJL2i8wx4g07bgVlGGxUSmrx0m
4dMbgXBqXyTlx2DkW6cLUDlX/tlE0bVH6Dnc5Kl7sQMFRDftQ86iXZKr26Z1DpRdW9mk77XHalYz
0zyaRakP4PvHnQve5tCSyQplMnWOqcNxHdTZcFgGjKYNx+rNAuhpq+NiupFddbMSDR639mmRhP+2
WfA5QqXdYsehwA1AF4LUbQajDKuiN3bZYBSUKSh2nAzUnw54VHsdIAQ08x3LzmxDUuI7PEtBa+zc
p/YQDkuvtiZqqMjM+zepy7OoM9JZq1MW+3Ib19LbNm7+KRveRruGy8qEG0ZvMPG3OsrA0Qk7WXU7
ZbgN1swyXNquuB/XjFEYhsMI6kH2gMniuyXS9QQR86Z0SIIbW47EWRp7u066vYl6j7wA2lEvMS8y
Le/T1PnUTgdT01MXbeAWaLt6R8B6WF+/4uQ8eF5L8Jp/saliQ6X5R648XqPdmn79Liwno/Eji6BM
pQqVEwA6p5lxx6vSIXvhdf2B3vkuza79RVcKqvLuKyC/lvT09MmtfiyyeIM6WO46We5sams62HZl
gJxPW20U5S7PV+sjteoq8tMm3WLsXXgQDRkteVOcMSZ+WhARUf/xt8rMNZm7pE96JTix0+karoW/
cXNoru4CCNsLtq2lrKi0s03jnhffeFfpQ0khCM3h5FSWEzK8e16RE9KGwKbtvFAyuGd5EvXZ+OXX
4AdUxBz9EMtjbOv7ZoTprxvI34l9SMf80ZV3QaXaqGV+c10dbMqlPzbNcmPX7Y1rzjDefWeXxT3x
Nql7Chgq8s937+xwmZqQXxzagwus1BAZN7r9oM33eWrjo2jsXUWTC3edeINBh7bfvs0jMPy4XV9b
z6WKWQAn82pNy6XuZbfDaXwnSieqA28fVOVxrqeHKo8dkhSyy1rXp6w3b9Gn3WpKMASkL33dPZeN
88Tu5tWarEOfsqiCDHkYVhvPzsLqi0VHE/T3cO0tKhNBFSSmYluIb3Gt4Uv1KzK+cnhX6lL27UtX
Oibu8z4/CHf56lb7piXuYGdTgcXTtY1PSxTCA3HUTmpF8cp6z2nmqOimjMa4uhkDllFrH1RhwnuM
DjG70cS3G/EPKd4mDsRxBfYxLul+TIr3U+kGt3VT3o6jdWPOBc31GN+BjCyOjh/fwIbnPFtAKrvp
z94jPcn0wSGXe6Ohmzad9uwNZWRDfqPMfF/Lz3a4d5pPpJrRrPNq4xnjTjfUJKYyo4GUtjCz4mOp
L303eKET149wddewyspy48zp0yI94pamQW+0sxDQMI7U+p55wdj0DE39RfY4+kr+QLh0mO3z9VpS
bgtZfzmrSEKvWi9d5kWrGKb90DUHRPGXpg+ua5yD2/XPoMS7XbV8Osr59FrPO+bzL1XMR/Be+7Iy
79pmWC/O6oVDbXxZfEdvtgkk2PTfq3atD4POv+qYn8IHn36B/A1o1XaxFaAJ9VrHD3WmxLYI2O00
QWztvLzEEpMyrSNWymDQDUdgMPYWcz45V3zvNS9KAOYWJv2Ej11T6LBHjvfCBpoxOsSNMFQHNKvZ
IMwWY4BJ5PnGxkIQ9YPz9L+zZb38HnJzNTb+vzGQbz97/X/Czyr/42gZz93f2I/S+Y2LFr8/82ng
pzjF/zZWlvZvjJqxgbIGQfbwO7Pjb8E44jcHiAfGvavbBks9o+2/sh+l9dvV/oXGDb0W8BZYbP8B
+xHz5J+mykA3bFJ2UMxBf0R7cZ06/50cYeRSz6D3MMC4GWP7VUt3uG8y+IUDKuiD27LSGifPCp26
WE/+Ot+LgjurKk3eU7g9HQ90MoRYec6D2dl706BWCnK53teuPR/mTLVpaM/C3uNi2UhtLif0vuYu
K11NMgCZeIwhsq3AZECaQV5vhwpMVeAavOO2PHVLoTdStLWzk6k2LtPqvRoDvnBEksZOj676FS81
k2ZtVW+5sVj39SCNB0HTdT9MmXmDlqQ8OyPp12FdLVyUrMKQfZRp/wHFLOVVXLeq2/f+cBvPDM9Q
uqtg/Nlesx3SwXtMWPVtMmtlSUPulFuOJUyrhZiT7kNk72LInojrOadOdxSMAh1uHzs95p+E4JB5
O987dfUZu+1HtbbfOyof5J7bwgtOU9ycKaV22dTce4l7byXVfVmRVeLI9TDF1jP5BhuKj70bbyfv
vvLVU9o1T5UHtUEwK2RRvYUUG7aLte275JQX8/3kv6vM28gsjtja7hnZn91+Po90hlM1NLCbjI9W
uwObufKBOvEp4CQMPUd96Ll9pMh8c/31nObeaRnjb3m9vk19cWSCCQmoJ+tebJkA7mRTPSxJt4Nv
kkZVwink1d/6cjvNdBiOEd8x61/CEnPpZH6TxTlpf87Luqlbdc7b+lHUBHAwoj95dbCbS51FfiJO
xLbynWT+bWqVv1r0OyFbO9cILk3XHdrevxMtX5FR4Oot6pD46rgqJ3LGfKPVXZCFqJjuhoQuqos/
0YB9Vd66MfSDIZjcpzlTUwjheZRYB0fcD1W/Mbrdun4bq6Ofzq+ptaL7gFAzLrQ7pvhsakHze2db
bC5Wu9sHQbGHrFwBadfvRmHsOmPd9Un94sTPtaRLLx47K4agM+8HofbshlXKTMVIjgaE6U6QWI2X
QmrnokfCDyp/19ava/8WV8MRMs/H6oE8KJ0DtoctQ6/bZVxvvNL+yLrkPo3z/WwWd4vBLt2u+Uot
nNRW91Eii6ORf/TcviypD06DrMBconnh6SRtPRz9fSvELfLq5IKMiNFH+uGIT56g09r1O2s0v+Xi
m/IfrZTPqT1UcdyG5Tj9Yt36YObTUzUS9uKn+yRvocfLo1e9V0aLLsF1Tmjutn6jz3IKbthnvGSD
s+k1fb9324NG8/Nh11mPhHe+Wcrb2dOtL28H50RaXRNO3rIPlvlMvOGpc8HfqRszKXbyiiZhQexV
ci8yhu198hEUxYo4NH5YiunJu758qR88W+OhHR7t9mcJ0ZUBeke4Q+Wo3awJOISzOvlMXtudb/bM
3NXObahTkFiHbLYpbCdmQjWh4gCuw672kAWQhyDLO8fo3gvPOSwifkGuse2b5mzkJZkSRvAwNs7J
cB/GpOXXIPZ1kBwFOp1p3Vdlt12q8dA7/dZJPxbbue91DwWoL/bTbL7G7XghmPYNk9EPyyc5vskm
BBUdmSd6C6jfceuMnznZ674BG90c7OSG3Ed7vBLVbQY/FCeEDBF+YwcvZmDey6AjCH5AlUDxHHXX
oa9rFbvZ+r74C0v2dcPob7d2+5bHFwUJpKfxVZgoeLou/pXGaxSYa4yAKj/hfDsOUnnsqeJTU1Vf
DYwmDvSYWC0o/6awb7qV/i6dnsjBmVjsWOOWZWkW0Q0Eb37V0CSazUcQp93ZTlVz2+mijXrPPLHA
vJPGem6XBIXNZMCeMUb/boh5W7EwpHs7U1/pMN7FVnF2A+LP/H5Qp7hMH64AbVY3Fg+Hdyj5q2Hj
MvvQlviWV+uTdorPoR4vPaTdU5t2CDt0ZR6c3BrPuhEMhxe7vNjcPI9O2Yv7aZHWRZjvwMycPi42
0hObiZoyyV7SxKUz6RNmEOSs7f3M2/XB7RRknwUocGrlciXxgzzMpD/g7X3QJaEkaqlfDGZ5OQkK
BfaOU7U3cuI5FAwhPTMk8FCWhX0XOxinplNQmMEByOQuqNt62ybZG2d+EZXLk4g3K8uWfWHWJ6H8
9zYdX2oKtDDtvJcua2H582HlHlr6oR3OZXWflbB2RRYz3HDQwPXlfDOK+ouUkh/rIJ+pvU+VmlpG
7PnBpya1jR4Qv2W+N24TfzYd+WaER1Nq8nbMNxW50WyjgPVXUQ36PWJEm2yIblOhrnhBpqHD+YlU
xyyZCjHQ3ULGeCN5Rh8NqZKjb823av0kTud9WvhTtL6d2pelDyseClCljC8TElY5kuVrrPRE7bTJ
E7kgqWM7ZTnFpWoWCg8yB66I5HFc381B/jLotcPVCmAoKDBm9NVx6M7sf4fZPqMpPOdF/Gyt8Uc+
xawE0stYBe9Y1j+nQNw7DjeUrb/S+diKx6SeyOC4ZsBxKT1PLeJKZZrGRjqjSWgPUh9Rm9l+qt0q
TBu3PBtMS0KVD6Q9zJPk+C6eZJHMXPnMiEeiWjtaoL3dO+0uvv7GCnQfTEWLeFcX1nCrU593etGv
VQtddrSL+FyqVIbsl5Jzlua3mcv9TboeYrcYYZ1ht+NP29Ae2ymehnlAcg9y3g/zINM3nk6/KpfU
2yBfz5D8SJNZs+sWohyPVezk57R380vpLuY+sy298zt2FGZ/HYarBg5BdxBlR/agxW/Z96iWVqRD
LltrMN39fnKrfSHp7M3hvZm/tZl9TpzGiMogvpfeVEYSmjDlhcM55T8bOrjri+44c4xIczqwOgzr
WXehxBad5N+DGrER4Q3DVjjLxZ/aJ1AneTgZ5BWZufFAFmLC/Kh8Rqd0s6D88dO4Y14yprtGVk/t
nJ7XilFBYWhG8qprblxn8E+VVt3KtF96l4Ys2FusOcW9311PzzZHSKV0YO8QKFQP5JvyW5M3jek8
+MniH6e0edekmu1QJvSmMh5XXwYvxLajLpBBo0zutGlgHZ3E27ngE59ahmBtWfT7tJVvJKN527E3
fv13WaPxMEYJAkR6T8aojwtRx2wnENe1xnBsDTbGV/LD3DCt7cR3RuEbMYqvgUKTlXUksr9qi/5X
yvNfqBH+Vbv17Wf5s/q7Vuv65/+K2beB6SPPQYtztY793lD9BbN/1eLQTWF7Qs7O/9A0/U3BcwVf
/rW1ssRvSN15YcHZEGQL0eM/6KyEe7VU/UGvA6oGJfUVaHnt+kAmXAXXf+isGnjlDppYN6wDIzX2
UlG/36+5nXLjJDpIxrAo5muZnLS9kbHMSEqHoW253nkresSjS5zSNYhZGO1eyKrFNKpWDYVUlKi0
PUbE3xYSIL2oTZPlDVGp982v85Xkvjiv33wJJp0dEnhPFm5tbXhTNKAW9cnVkdc8ibjzbfQQCOKr
lrDHfFn4R9J4HF8sNyHgMinaFM1B1nfK+JUXA4tWVjWpBQnWRHKYI8Y01BUtCWASqj1qH4N0K4lW
++yjypC7tq/SszYHg63PlFXpZi1MQYxNsTBOpcvx+3vHzFz7yJQjlVW4rB3Bi83S5vWnr02c1H7q
yoQcbfqCdGt5Rl6w/8gd9EWQLVOxVxNI43M6aE0SYwygBODWNDifLIh985lCw4HQkXdylcSGOJlB
zKfqVF2+VtJvx49l7ufupcsntkxNN5dLhbI7ZvMWwG9U5F9CPSsjRPByuaDMEOlDsMbBxwwBoznS
K47p7Qzg3S3CCeSA6rhVjCV2oIgiGBLIQKoYTj0otYZ8Z2hWxEnFCZ0Ps1eBGnDY1BPqTEJpVNMl
Jc0YEFvOphgRzMrkSKyAz8dfJntMh/3wugwCWXnVpOmLQay7izdKpRqxViJL6EPh6OhZ6nPRghMi
tAyZZf5DjGyY6QxURbRRqbVdHpSLBOtXO9iGeOLsq/Zr5nUpioogf4nNRn8CtlHENRXERAWVphox
Y1WcWhgn6oj4vCtvPdAZXEOV57xD/ezkASiE29xUU2klDDHFEkf1ysplHYLiYYoX6JN20D4weCRB
xU2pvcN+cq0HLh991GKctq1fDi+imYJ3bZbNdzLt7kTXeG9mgu4KXKS0H2qm1gy3E9wPthxs0MTg
6d4J+IJLMyu7eG/M2XxqExCf1dgE34DIJLdJgvB64zR0l1HrBDVitqHaTZnxJJtxxSBQF6clK5hE
2IujPyZnbh6KdLI/hM3mOBIpoGzyZjNiGotV7vyJYDxtcDeWk8hOeWUau2vijqya6ohlAP5KT+KY
z2Yi5G3+Re9YbwnFoTVazeex0GTLDcI9u6xPGYqL7jHxq8fxd9V7Yc+/CKLrTstSi21dUePxcuRb
W6Hzf+rLvq6jYHYUWUeivWbT5ap0t0WVmy6tdCHTKGcznt+0TsZ4IcvYuG38btL+bgziPr8UpjWr
rXSbtHznOVDTl4CIFkRlP8WATUb2+pvSSQz3W6L6hY93mQncJW6Qdd6YrnG1qZBJGZd1ZpYeGWRF
e3cBlYtL2jBWqLBe8/RXLl13ZF6M6G50x+B+nrPuu2/l2rsG1ntpxFZRaP6lrH4JDHhoBLEh5ycL
SI88TAGglW1njpYJhUWvzaZebHQC/aRTHdXKouk1E1O8T9bYocpi146maGrshbdc5d4uteus+iz7
NO9ucnuq1cFo1sTaFq5H9Bp0l0TW4RxM6fgm3daf6WzHWkRySFR6RuiGaD+eu35lzxq3bvHTmyqh
7u2mbdhnyrrrzMPadsv6REGgjShoW1GcukqX/HZ6xnhJKMcRnf4fbrj7v1wZf8wu+bMzR5Kwjh9H
eAJOM7zzP9mWUoR7mK6HmPBGjUaC9a6JJKrp9I//j69z1b/64LGglvxJr+yg30cFOrJ0JQvwe5NO
y3erS/8d1/tq5frjtXj9aVBjU2sxySed/k9WrxWmeeHibrmGG8kDkNCMxqioHill57Bt8v52iXkp
/vWP9g920+tXZa/q4tiFb/57afDHy7iYqsDnE4pDQYQ29SRyOnYBhPbZ3qq2g62yPa4o8pHrNmDX
hnW4CBu89q//+vv4k4YXoTB8iStlg7qAo9H90684KGpPyZ4o4aRKGAio5MxVy7iUNd3xX3+lf3xo
cOxdsUGAdy28bpQ5f/yBfc7NrLbIB9VJFTw7KxuFtV/+nV3+H38enJCCyTaQNwA0f3bUVV6pRpIx
6c8C3oc+EP0mTar4TAp58x+/BUzVyYGw+c2Rc/xnuvK6OJg83CoOkSbWJx8/RjqJf8ee+ic/DxvN
a+YSmIwrHurvf2uF65i0cCqgro8pfhKb1Fod+/pe5IX+d7Cbf/IRuQLnM2+261En/qlAZBvnjgkY
nCv07N1gd7ZZkzz7N8/BP/uJqENxjPIMMOb/00/UOK00MnsKwlWqOg3/L3vntVs5tmXZX7m47wzQ
G6CrgSKPP/JeeiEkhYLebvpG/3sPKuJmSkeZUkWjHqqAwrUZIYk65OY2a805ptzSh9onXT6xrypE
1S1+e9iZmurMOKIZS6TNjus3m15zJHebl5DSiSnalVrDlKbhlC4/v8r8S7+dQ8hwAhBk0h7RHS5y
yAi1MMPDGtYdNzSonYmOOqLZ8nLXUtfuilz+/tuX41hAJ8ZRcHTos9Hg7YeyGluLSmFa1KSl6Hbg
aL+XUkfd161TnGjjqH/BMv84RYLTpNBGFgOzMUbf99cLJqpTlRgprDuh6aZN8Ihlk/J9p5yMJqmP
apd9ccWPo4QrQspmwWea06wDPEQQBRq5elwR4VyxmqyKigf3geph8lVs0V9+uHnS0IBRYPg9GPWG
nosOuoflsvsmRzLp+5VpqO2VZdNVCpQ4urZEj2Ht80f4Vx+Qwc9bMLP9EOO/v6W1mQbMIPSNbUXp
6EBHYqmWSbUSJcf9zy81f4C3g3Oe42fHNP9Nb40H+f5SFP9yn02v7yr0xfaRZM37TNFtPr/K4Ssw
XwWaDSAz/oc34WBTkDc2OdhWxphPu/ApqRMJrGaWL5sx7U4z2jCr/4/rWTpAM/ir8wT8/lPFfpCO
dky3zrHgNYc6Ht0WTstdx7TSupS3si9u48dxwt6AxikkFhZu5dDdH7WT1MFFsV0FazItL5Ottxpa
yZWuDv2udhz6OaNZ9V/56//yuswq8vw5dcAM7z9oM3RKPbZEaVd9pl8h6VW8PCUAOq+N5nkE7ncp
FZh1P7+7H8eMagLdhOXMAgdp7GB46pEzWpJwnLkyS49DpLL2pOLCXHx+mY9vAf0VDR8T5Qis3urB
Z6OQ2SmGrjp01hCigYb9zhxUrPGi+F98oL+8Eo+EggsXgyH4/i52sVxTxQUjUsiKoM1EQc/VJwGM
mADUrwhe86/9/o1jb0whROFFYMfzgY9oBnWrmPgZCz9dq+lkepKwnvtAo5KnlV/w5j8+KoAWaD9U
bFjwqQ+htrFV1P4k5Zgn+0725MGnVGwUzhf374N5EEE2l4HHIrNN1rCavr+BYVgOaZhbs6556v1F
a/Y0ztpRbceFKRW543WjzT2NOyu8o69SE2QqI0TEYxVa5Wrk9UB35Ic6Npkgl7/iC//lTZi3FJBv
DQJkDn47g5OmLzQ+tVWaaE99+vmj6X+VSPTxVTQMB5gvqz0icuae9/fAhgkR2i3tBBRN0lEBuv0s
kLGBK7YoL0erqe4irJdfJEd8/Gi4+EiHgZYECI/P9/6ivWT5LeEhtiu4resQs9xCOGn4xew2T8/v
hqyiyVxE1gzeMCwTBx/NSkspkQaU6vWY189GNCaSG6UJlahIzapqUSNNk07w0hCraADw/iqO88Mr
A18dZQl7NaBTM4Ln/ae0JhFljVly/TKrj9pgomyh1wp6jXyk2zs10VeUz/knHnxiTJQKUaZsovFL
Hsw9reOXUcg071ZWqOfXul/4k8vaEejbSYl754v18cNjhGNhcvDBM4lIjqCf9x9QLbXm1bHpKk2v
Lhwfdg+I0d9epOarMKOyiQeVDHbt/VUQznU2cGnDTZNE4IoslLWR6MJTClXxUJCU3ysfrfvns/jH
wyyga4NGFv5mrKDsEd9fNZ8aH74FCdyJE+CnVoa7yFRucsc6sUNxZWTdk440Q7e6q7BA7fHF1efd
5/sHCdAHlBiEzhk0f/iCZIWKaH1MDddsQ32FfiLYZsKiT4mo98ysKKNZVROfVwIdnSRU1Ixenxjd
8+e/xsHzZf8IU2/+NdjRETp6iDKKUahixZ8yL7Zy2y0bTALUwn+TS/N6FdNAosX5FtiPfjAZpEkw
TmXkYLIcqtGLqpCYwClRvrilB/Mc2RecKniStsEWFQDOwWQQ5SpQQrWvPWfqnGCV+6bz2IjITr0k
autWdhEaoxkxO4wsXyCwDt7K+dKAfOfdDjtxjonzr/bmvGaoQYnIG2MO/VzpgkWjw16gmVhFJTq/
ze8dRrkay5rMFnIOpGFVmx/qm6uZVMeCfIC00wR0IBLuOn6aJG4z17R6+yuU+esW8c1I5XI6/R5e
FLR3cE31g0luoEdc4zfqPFmzJdAuSudg10LLafXrDq9bs2tj/PuwZWpzvKpwRalL0rxtaW06qVSd
6LUDjQLqcteZj7gRFGuhdwgFFpYaKFedWWThLFqySmCpeT/oHlyB1lqo9IoexlSt5WWcKKWzIuSR
XGNsFXVSoEKQ9fjx9WX4n3bgP1/3/X+vvtw95v84fhzftwRfv+dnS1CyvoF5MljP8eGTDfBaofrZ
E5ScbzL4LOoRCCxZAzlI/dEUtJRvoJv5xrlGyRZ2PoH/ahJa8jdKsOwxqdiwav5Gh/B1p/jn8CQS
jeMhW+TZ6j+jkOSDdy/Sg1JgGZ0WmTnlpieKMdjGnaKvKDUkmzD12f0FXVR0mGvq9qQKDEjHMjwu
FARBHKQbSYqQ9QY+OAO3qdBJuLjAMrzzOnx2RDZOdNsZkpl6M9vlgUA95C1h4w+TO8RyRL9akdPA
jfH1yi6KiAbl8iS7JWvnmSlHww9l/2oNUFLh0tfD1yWsaD2xDa/cXC/zR9qRkwXpLG7R5IyLxqIX
yJQl5GsMchwIO2bOfY+Jj9ZYKI0rMVUqHv886bVlBj1x1xOd9Kz205aZETBsrA7Brhz0oeNkV7Y3
UMmVjIJiVQHn6YcV9Hv83LnTXKF7ztIVrJFFmyfOVrSmcoYRJNE9ggbC9RRKyqPK8QMdYosKYayE
+jiUcfMAwr/Em6hXWKey7Oee439ew3/O0Qi8Hn//Iq6LlFfxsn36Hommjp6btz36X9/985VEEE0B
l+oF4dXzjP3zbeRP2a1x4tbYSHEwnTmU/xJDa98oTJm8jRyHKGTOCup/iaHVb2zS2T9DqOdn/cbL
yHr6flujGixLQOHQYwPYh156UHSLykoymCZkr/Jx+1YZgvvUgZIs+nbb2ekqVokvs5Rbxs1Zrb/A
r2yXY2EdM1Xoy6IReyMzNxn+LCLITyXJ3BWdfsJGbm/3yQ2RhCdyOF13g4m9rrJ2KZujrhYbJekQ
8atPowwJQ5cvCh0uo5Q4uadnxveM8l/WIUTWlB+mPct9Rdav0xThWRHHT1aSmC8wpcTcLFaV6yF3
sH0ZFTgclrtdZ1sYbmNF2w4hhSI5NdubJqnwdajp8CCPvroYtAxrEJ378xASVQL0IymLU7IFtFkO
9VwyCyzC2IDLV4tsFzh9t8ohMZ3C9wk3eixokpQclOcaJZJLXG64gGrzYhiTy0A2imegTTOkChKk
pMr6SRO3BkIpLScOs7IqYhorrNNJbiM1zK3bKiuEOyLu9mIdJWdmp0RoGDUNOrk8gxW21eIhc/24
StZWW1+WqmW5HRC/ZyOdsRx8DSv7LgGMce5k5RaTH3rWFN1E3Xl+kaydLlumxbjtuwKmabgbjWhj
JXvRJ3s7Rgqs1V6dIbpstoWtISjI2QQVrm1MJ1FUueUY+l7shzdj0PEFxUmok+Xk1E2MAVk8GYG1
ytX2jEd/P5TTsi8DT7Hv0EOsJqdyIz3fTqiIK3AXFkpWx6OGQIJw7jp8Jp3OZuyYR0ookYEytGd5
Neb3ZWxyh7XOQuGJ4al8FhqOv9gIp6Wil2KrqHlyo80N1TT3T4CWb+sprVdDLj8MpBxd+2N5KYJR
3gx+HJ+Si6NJxQ7P7Ive7UUYr3jZVlZM00tSp4RGkXHZ0UVlAD/XiUjPVKM0NqKNdjEBaYnPr5hV
nQSwlcqb1o2rRAFhrin5d8aB5E3WoCz4tZKVKvvlPkvTU1YwxAKq33iigtZCFM9W00f62rI+eVYF
28VuglN9mvAbJWHu6k5/x4nf8n5/d3RavuSXTf3y0hw/lv9rntGfi5IedRA2//v9P4qf/xy8FDND
6N0/LPMmasbz9qUeL15Em/KtP/nv81f+R//yH0wN/JSrsXz5t38+Izdo5p8WwDt/O2US38W+YG5y
/f2c++9P7T+OW8Fe8eePnN0qf37fL02U8Y1QG6ZUCMJ06N7YTwz+hrwsIt3Yf3AImLn3v2ZcdZ6i
gWQ62i+oEdP0rxl3/it+DCF6vNb8hsin/nUTzn7ubbh/fwvFfz1e/LkForxLIC5NB+SPOE+42MGB
QGqJ7Z7DBdGzBzttVEggjf1F6GukKTKjoaeOk2VvhJeOgtx5MvtNR9MWoQ36aAORtDEp42YIzC22
ckaZgZ/x98fOcfQM06f40bwfKK+f889R9N9uhDk81b8fXGePiKjfjaz5638OKk7e3yzMTCCRoKXS
62Ox/rmMU1P6prC2MuCseTGdeVi/BpX9DaQWy77NINSo5nGU/teY+jaHWs4iOVquDAP6awdj6LMx
NRc/3gwpCF2U0dmhM6bnBf0wFbFTKz8rCms8cqhwkb1ozcQ/e2SzG6G4B2zkltq41CPtNwtcXHjO
2aVQSYo6H/PwwnIZjE6i9PURB+qEdSk2PU1S841CEO3PUfm37838Wrz/jFzK0bnHHF+ggx80JDuk
ecSj5PURzAaKBA2RdAOi+eWbB/7rbX2rO3nNRDi4DEkgTB+Y0WSIxwdvZxSAaZVTlOe2KQlXru1w
JWQjvUYS1+0aQgBWRpIq6rKpB3vZqKzLLo6wEPcWM/ljNITKsteFaeLLr+q1NM0rgakUHCXUyVJP
K62VY6/X5eq+iJJjxhuO0bwZx2ulG8Vt0lX99y4KpXtLQo1hTJVjuNEQdyddLRXYRJqkv8cw1j6q
4xDvJF+2NzWpV0hvibKeeSCvJMJseHAmRfpNUc78tAkJZNqis0400yE6XFUEKsxebojxtdqV0xeQ
fNoh++JBH5RpX6/CS8Oo4j86douDggm1gkCAjjgypvCmAxbYUhPu4eSYvlh8/rRf59qDp02RBLQc
yh8UHYdOQNHCzzBKXxz5Y7SqRtnDYkaAtbaKRy9tn4N4hbcCKbogOCSa92WrtmvWYsQv0rRIzc7U
9jGR421UFS+BhIG5t9cZHhCBdUA9MXDSJtApwl5bGNmNbYBLqDK3nzpEo0dKfdZFO6bwUlz4aB9D
+UGPbuNuJ+C/5pjXyWKw5GWAmyBml2bH7YpgdTee1rjRGXS3wj+Ni/E8SRrP8Y9iqktDfD6aL35z
M07xvo8uiraB8L7zu8yDdw521OvNlWYHS/SH/N9HS0tP7RJ8bntRo+X8/OZq8xv54eYSX4mOgLhM
ls73D7KN8rwrhCKOCrz5dE7zFcRXeRUn+QtS2hFFq4IEOIzTVeYEBTSXLrxSkuQkykt5ZfihtMhC
39wXNWmGGfAOpWnvELKsOv2lUxT8QLFOHQFW53ks5OgMRE5JSW/aD1KULptQ0zxFDChqe+U7/oJm
m1hGt3eKjvOLDmYaW5fCljzNL7XELHE2g/IE9zquVfSm28/vxWvp/cO9mPPIbWQA3A9WgrdVQLSx
chm3ZnNkoMhaWH4UrZiCxt1UToan51r3w+kHZm0L2EPcZdpdIHJ1m2vIK4PeMYEEUYCI4AosjDlx
WaJs69KXdTwsYC0b/bJgwwsXxWoTMNp68tXDPKy/v76VBr0hEhINm4XroJUhtaERNpbSHGVjr2NB
CHA8BY65bspRXwq7x1dhj8m+twc4Okp7C+toXH9+E1l7P4wnhhN1WwUfMImF7+9hn+sd1pqkPSI/
He2zg71KogC/tg3/q6DLv7zUvENk/tH40AdzUK6HVUXuY3vkVDUOH8BQy0xN5Hu8W+EXr8mr5Olw
aCDqmdM1Zvfz4X4w06B9qW2JbU+1/OPMzmzsfZl23ndNv59b9tB1pxnWUWN+UeRyWba17lphZZyO
bQEpsInFCTiY4otYmFd5w/tfzGJXY9C5YmdBMeKgRC96RLlAc6ojWZWuArpzS9RbM+dLDtFvi9L2
ALDBlwxs24NufOdXkQZAsY1WJarZbWvm8cZM+4maXdpTXYjy288HxMdtDztpVmlKkxQVqWW8HxC6
H4SmOmqYioemuMgwyCzDZEh35lTna2sMky0QRw6YWvMV0X5+/u9uzdygZRzOGwQ0QcZcWHlT1K8C
maJ3mOf7MRE28MGkXAQtFJ3PP9/Hq7CjYwfJv5BPvlaj3l6l7Jyyq9B57zO5HlZyRvmSzo+0+vwq
H9ZbDiJzoDEB4QQPofd6/1nMQDanFPftPhsV+FZ4j9tJVhANWRWEPePn1f6nXvhPJAGcDTRUEjZn
AeZ5/dPq4f+5WF4uL26Wi//7j1t4Ci81pUQO5+9Otn/5I/8oKSK4linwU7PnJZjL9X+UFTncKnPP
CckSgT088D/Liqw+DshfvouNz9wC/3Ug0dRv7LYoRqL3o0UwVxx/40DyU6/35g35q3vxduzWTavV
aVYrXpD5UH4MYxPgz4aQWU6bqInAfPdduCZY8Rjg2Hmsdzd+ay7aQNkKQ8cbrYWJW7esKrVx0gLA
sdBAtI44SWCGPdj24HudpMMsQ4Lh4hZW15QZbzUK7EgKSE8dFQqHdj3qpzK2wmUcTT9SI7gH/56v
xsnuj6QUZGFOcCREp4u+tJBG4wQ6bxuwl1ZX6NtSSUumNYVKep8vyKmCnQOgrcVjXtTVRa1SpwwH
BZdNGwELw5bjphaZKEoer4qBAIK8PRaZra+cDkhDHJZnnL8AbNp05Uk+uCp07RGI3kmemRdyiHvF
kEndrmw8DXF4UmD+m8A3kZpxjj3ziK70cRipa+xC0zJLRAvewcZLaGjEBYJF9gw1psBoOWtdbtVl
DnUH4+EP+hRwEQI8htAojrJ2OhonGSKFTmc364DF9rL8IsL0UfjmSRCyAwls0A+aLiXYFgB5knlA
lU7YW3ZQxG2S+XCUl8aw5LTioVDZazACPT93LhM/3RYOXmc1mKBqFcNLLaofnIyFFxrBLBYYt42C
5xiUa5/bj6U/bP2EZVxd4EaIEX24VKKXvW+d5lH6ox1rlBIl5FIzzzg7WXV5ak6IJdsUqmMcpyAf
QhlTiggasVVHQFlpLekneZ1kHn3OGhoVrq1WgOn15WHDPtQCkPpkEbXqtaGIdmMUXoaBOlHszLOS
1gj4vIFnTD8ovo2i6ToLLVowBNh7LTyKKh+KsxGzxVFT9/3ZNJvcOqmXdlMu7oUInXVWMuJAyXa5
Vq2wR7hNqPpL3eisHeXUmK3mnC2hjEcWVIW11A3Xgs0TgEJEG55aVt6gAu/Folmq6caxstMkFld0
UZeU1hYYYjCI/pgXV7zvXqwRv073zxWt5rV5uOzKyA2DclsE2N/HByysbtJWi0Kix4ZRtMmVdY2Y
qsvKfRWoXi7fszV3nXhYGnW2lHxgOtjR/LwiA9vg5cDGYqdrqz6Tw2Hdz3gQLAsnSWu7qYkqV7vR
I+M4h2Hiw2l2JUk5tXRbdRvwADL5FnlH+tH16zr1n7NyvKtu/tcoZzLt/n2p6d/Tp8f8/WTP1/+c
2qGykzPI5K4Ap5m1hFQpf5WanG9zJjKym1nYrqHt/WNq12kL0c4lgA4FP/rYt1O7843mDrO+DI/x
t1u4B1tjFQGVPCuMHKwCOC0ORUZVW0UVFrnAmyO+0QDAPnCtLpaWRVqyLX9zU/6iHIOy7v1OC5ER
7hX6xsimuRVIt97vTiqD8IyA+BavqQv9bnKa6Emmi1K5qWiLY1vSOeL2do46tcjU/kloGSieNFBh
3MS4GDfkd6C5gtQRnw7+GKRLUGFApB2cfed6i25/ETZmhAdKo28r9CYrvCwv+23XymCtIwfCAmdt
gFYJjGTf1TE7DhS61Hr0Al8pAB+ocXZjhDVziEIP6Twx6+LM6REkCa2KSU9LIqvzdELmO6zvdnRX
+yUYgbLCv2lR8AXcqMMYdv2oLA0KTjl/0iS++uBoklXBnrYA9aKZVDwawfCuhjyDi2EYEh68SWq0
bIG+hhQFwl66k6BOi1sx+Nm+6Mv4IgCdE2+Atumdl2KjJP6mrzg+yh0OW1dqq+qs6xB2LJVmVLqX
2Eoqc9kg3HgICsc4Df0QA+DIOnBnixZTYlenquk6qdojN53y6kbulSHaSCIDSw2kezy3EuIxF/mo
EmJjl1J1j6zKv40csrwXtCFTAEe5LEj/kSeWIEz1/QM9bDHLnBX7Vh27QQPM12RP8KejflXoI8tl
WwnA2EKGvOsNgaOc9xLM5I3eGMIgaVVpz+NeA+hf9S2QV62NbCxAFqdFWCRmCz64BzLLqCWXjC2B
A/BSpYJSZEzLmJJKpNaQl8yHkEKeimNU1R+lTEiql06xFizJjAyBoKHtPRv7pnuKa+L73NaZGqbr
qB0MXI2iq1xdhhJNsjLe/WQasCBW1RSum6CnrFT0/XjdlD2tLyPXARWYutmdkocB6UV0WQ29IiyM
BYZUGmom+XxrDeXMS1TKRb7UMRsuErW30iMb7hnshdo2v+MSjRV3TEf5Kg9wI88B9fW0HMtOwAmX
a7EMlbRr7/R+XqrUMVRjV2MpgbeWoIxgsSf4wB9MTQCEqSlDBZUFqU1Hb2vAw+6dbAtWUE+3pp6O
UIotVXqyyQ4KF6okCarM+AtBGRJJw5MN/bhZJPaMmR3YN4HuDaXqUqsNJgetHth0KdoAfF9NULJ7
vpUHIDiqfniyewfTbFUl8OpLYkwScHsa1O1KioTqyuVsB2+VBOowdLD+h9PGJQU0O+Vt5te4MrSh
rzYmKbPWkp45RZFCGksoHvLoSJ6VpY2yUp2+vaKBD2+fqYszIn765Ngy8Lth5x7sk4wAmnAZTkb1
Hdd0C/vGV1pSZCqnGJe1FTWPJUGmET80gJwT2n360I9Nw66kLf16QS3HCpb6FGgvvWZkzXFcjpZY
DWUtClQZSmTsHIp5V2Hal/1SHfI6XxlR1Tyn4YQsjDwaWTsmBRLXSTF0NtvIOqSWq4kJv5JupubD
ZJIBS1GgVk8bHPI3FnKTqzLt8osA2zb+UPwQZ4aTGspyAsZZLYhysrLFf+LySxX/v29XiLLBJwt1
/h2P67tTGV//qydEegoyOg5TSKboSCh/nMGUbwgLWSbpV7BSky5Ove/XGWxeqDGKsbZbc7+R8ugf
ZzD+SkccPf8gVjp7lor8xhlsbpy+LVIg2KeixJjHMYL9DNPi+6VTdUCrIb+LXd8v5Keoi60zfSgG
0JNT4U0yCkTBcrH1G8u+7qy02fhtJYGoLY8qMgHWyAGXTgNbi6+Js7Fjh9fbrt4RMzvULCgRrrEl
Imp7Rf2CBIihe6ZO8UB+Yrfo4JD7jNC1pWXpcmidEMZkkWxTc2o9NPt0pQJgcrUSPVSDfV/27I/z
QtuPg38tm6G2oiUSrv2q3it2Js3UquvSVNoTXGIvtH/cqphA25HqQEprdluNXbcU1WjtVLVo1pra
jEslU0hulwSMSWVonnVJvuBXgdtJmExf9DV0Mk47OcQk5OCjehpMdrTKFPj+OS+ex6GRtbc3u4Uv
FaBO+mbf1Iq0GoM2X062Oa2avg6WZaF9L/TJX0RIOd3EyNatHXZXcVpeaEH53U+kW52YK+50ZPyQ
4JHZQxRe+Umtb5iEN07BVh/lSwXQlGibqbPznya339o0XxUZ//60kfsfa/euX4qTx+xFHP6o/4Kb
77nK+slL3c6CrXcv9fwNv95qaxZCsk8mNNPGmMT7+XP37YBaQQDuUJSzeLfZBv/5UiOsRONPDQ2H
A0KuWeT1q7Cim99wdCEBxnxAA5mK5e+81PjB5tf2TWWFws2rhEFBDT8rHw4FxXEQYdedBsizTufv
BDxZJx2XQ2/dUQ8FBGVVO6cWaxm0eylvgFpi+B4erIg+QacSfMFGMLxyjLEdXcohyXUfF0upYrSD
fOrDq1Gl8gKzee1rwBcyAM+sYKYH1J8gMhV4Y3QlRg0qh95sO8hoNYuuWYSwrdip2ciE0DK5anLX
CKM40hwAkO2O2AeXLJ3E1YcaHCublSJIFpEFeftUbZ3tYJI3x1HjOJ+N6slwIdgl5PqtpMDDcmjF
Sda2ykhMSeXpVIe1TJ+HKEUf7Hg/pB4+MnIEjnuJBOeJrlFC/Sgd7welbzg0J+sKXH0lwX3JUR0J
/w7k4QbWAlh0MPqR4S/q4KHI6b70O6V8mMMFy8i+M+FQlOw+tPsWRhyH+3y47aRWJYJA1TaWk5HC
RuSEMMUOvfr1HIqTi/66TciZQV6OUSG5LkCpjTYxeImzshNAJQLVaZwXBEAOeyeRNlaH6k1xVq2e
BLteZe/oxKjM+gtt8IF15cONhXpK2FeWc2pVYN8kw/baTCFrYDitwWx5uZK1a2KL3Cm2wvMqNld1
KG+ARwFCzI7k4SEEp35OzrN8Q9BadaVIUUtYSnHTQNVnX/EQ8EGFLN8pIKZT+tKqXu4aUDdFfRmH
6J9mCjH5oin87SZYmDP0ya+LTQqxw3KeJls6TsS0b9KB+IGhXIqp3xmqbi8AyW/nxLfOrqKbmjw9
zIUIdXHJLeF6n9UjcVp6XD1NRBe/2OWtz4JkDOMjK9Yi8O0zwClnNfTntDpnpZzzCV2KdgtHG4JF
lnG+yEpONy7woCOVSGdR61dg8MXN0ObXY5oIdwAXtImKMV5VMYetRiYYqsWtArPTczR6ZTnkxPwa
3uyyJ2diSs9Vs9ybvoQMjxVyLsuEsXPiK/LMH1+gCttksXFeOv5NUXBLR6jlyU5PVVdA/3ZphtER
384wHTM4Ls2tD1NGy0BuhfpmkAiBkoBDq9m1zeA2rO9xkAE03idUekQWFsiNF7axxxa8YjkDGon4
2BFXauhcRunzRI7PGF+riMzCAv1lAnOs0xdm9zBlT444N6mZAsBfDMW6dUC8KgMHzz1dPQCdBb+/
MiJKbp4UfyYZVdDQwnNf5c+1DFASmRA1gZRTAJBIEqStRNf0ws9qCmHjHK856atJTV0FccfoKFQ9
K9Bqu9TOUwQn6Ead8qoyg/MSseKQbi2/U6GqKBvwLaYXkPDqIpMgqGZG5pbawHFR+jFEVrQ37PhM
SepjrWp/kB/1kNWEwgA/vyuCyVqHobysOu3EUYnVbEmFAq5njM/KVAV3U1na531aUB/282bBUZ2a
p6ZchXrX7Th8idNscqBxVrnuUvTm1eIQ4sWEExJoQtdeGJe1Vlwkdn+cOPU6TuP8R4JZ+ia1enId
MWi5lepzvJgDUCSXB4Z7+iIJopWBhDuQxaYLpeM2kRe1PQFoEg+s3dQoMopjhvqkpPUm9RtAvtKl
39ixZ8X3etZ7cZCDyoMdvALy39LFpa9I36hf6MjXScVcBtWjP7RuUOSWV3TqKSEpfZVBbjSHu1bf
w7AiZqLtIF015L2ZQfi993t864Yiqe7E2RZlWDIuZZ+yq2aRVeVmk/zQw8lCboCUM8zBy6NmbuBj
ys5a5AzTyrZaNxGGtBDVXHMcF3GgU9TzG4iOWnWXqfZVqNQylllJsFJM8nNX2TCFi1T3kLcDkidv
t6puVau6iy1MUr5/V2c7qXbsiyr6XhLbEPgp+WZVzHn1XI03HS8HOJ/cXEjWaSTv9IaAF2fdaM8F
gU0BrwYKXa3aj2w9s6B7MOMsXPi2v0kDbZcIeZUwDEvIRpP2yNmPyme+1CJq+WRvJn268Ocj96DP
DC6iL+AuWgjkZfISmM9IxLwnfGthVVmAtFgnd3niWJdaheWOdn9Bou4yRtGkggUmkuYiNMxLanXU
VeUUclKZ2SeQ6R8w8vewkocjm49HXYTayGWkHlGQoFrsMkhUeVpM9rmtB/dZRPhbn3ukfS9acaTr
l/C+GGAyoS3BA5LihYokWmqSdVAMHq2GU8ckFLnYivpIBHd+Uz1Igpe62mH3cuczdZvVbscG18mI
PyQAIJGCkwplilVIx8aQEkY1bM3qOkvrO7scR5dZcE/rD2oXKMplTonWtX2KV6WZrojKsU7MkjQD
Hc5C2NWzFVLhfN53R1KfnKtce6vPfqksCIgfJoErs044wa+t0PFQm56kBNEUHU95dL7rY70KKnVh
27XtxgbhJmGartsu2g9xtW3V0A1KNhqaQWxx0XVbh9CRuWUzLko9uS+k4srv8yc9LfcD3DO3z/xF
BlgsYwSjhVwVTdFdtrmyChOSz4bEXKiB/r0xndtGmSm7QbPTefNhl6oEM2T1HCClSHtf0mFaGQwV
J7c9GTyBlN4PpsSEN0wYM1CT6316pwTjsB0qQn8q1Z5phxMdJj6M3F3Rh6W/4WDjkqIVKtZlbNV3
hpZdkW96TjCEsqqacoW22yEbi9IWLfBorTNVhURHKqzwSUFdb9L2pTmsfJjJRICRUuXFs0DdJI2N
EHT05xDvpohAIxlkdjQVy8RW9kWRn7bxllxh0Pq45taVxd2pYITlyQ4K2oaCzlyx2YNcZHcACzwi
5rFTvUT4Kzol6ylzFuYQnRZoGdo58Eqr3dKxFs4YnStZdVlq2fkotaeqOVxIYbEcND+7Jw+K/C/z
Mqmae1n+kWXaui1+KIRq9mKvBI84czwQdttebr1B6jdWla6TBu8Ar41cU1c7Dsvjzn7w1Z3c3cwZ
cH6ODBpmdrkzxtvcyZeVPG6SeOMgHcyVHCcZFVLnRqMDZ/eP9M7oTQwrdRYE6V43kPxYmzw7fTHI
Bkcsw8uLYdMrxLMQ7RLPG7xGztXbOp0ZtERSaDBZObEaNrHmak9ZmM32XplS+nuw+6T2Mu5tcxnV
cLz8+Ids8yq1CZma/VGE1N216u4kDrc0zfdDOi4IKpNPqJktSB5+rtsKMJmsL+242IDFWskUCpGA
byAEE1ZaRovKyGkHFedmorJ9G57ysiKEs4W+3Elo5NWdGpnbNEiBBUy4fMzi2ibep7GrC0UA1GQY
hOp5G/2wZNKEFOLACnkHZm6nTfkZ7tBoMWU2ISkNsnSrvakCcr1MMtQiX6Hg5i9zo19h4rzROxI1
2TqdSClJXZ7wFU+Qcu7qpAky9v1kGXTZYLrmzLIlOGTgWcR2Ya8aGk6Z2GnGcZshQjJS7YfpT9dF
z0dAK0sQZmtdOLHmb0yOyWix1LOCozwdpnOjrJ+Qa+ATGHgm5kAICCTSNAcjODZLdIlw7pRTGq3b
nhwK8g99g6NDRm/t/7F3HsuRK1mafiKUQYttBBBaUYsNjJkkoQGHQznw9P1F1fRYV4+Ntc1+9jcv
yQjA/ZxfHkp9Yg9QqJrzp2F5qW1yougsNJtubxVBmC4mubKNf9bL7mBI+drbsMnB/Oak02vhmecy
M47cE+uJlTtv9CNARpiZ6ZmEl52pmWplLMNRddS1Ciq4OLMVNRPUINamvUnT3OQgNhHY5GQsuzoF
kwNcrTuvSHVYV83wjJxkR7F1yKrzPPORk4pHbeKdR1vq01ibftjdk1zdsX/xKyxn+aCn0YRiL7fF
TFykE+LH+uqA71bToP9ldJUfqGQ6CjcNEmXx33B4jPU266xuPQ6GXYdaYrqhaxTo3TRiXKHa2qOH
rXyXoK9qhWHtgKicfZknYdbHTwAsya1UWr0eOyle5AJPvUqbavKuGoU3V7XkauUaCOzsEaA+cMRq
WXSbWXobw2W7hkuXTR1svKG8Wx/4MNJae1N+E980k2VvtMxVufRqM1NOs0hL7LzBeVaadvHBS3ng
fZ5I0QB/S20y1o5ONJ5ZL7vGZ/FrxiHyvVR7I+EADrP24k/NDW65rsmV6TCxG2ZxnXNv2ZhT0e1L
mNGVKLAXoaIHamkORRA/etLSsbWLS4qWYF3X9U1S370e6+8sdyh/os3MtYUVtVlBJH1Vfxlunt+y
POm+DWfpdn6JxxhTHbV8jG4tLW3rCUPI1m+07gRrQENmh0OwuxdSZgNtAj0XmUw0Eg516kVG+9nU
yjQk6QeZJpuWU1Pbosyv0eysTVMP7S6DXAmn9p4/1bkV5Bi1j8w/W2FIDj+Rr2dd1KsuQNQ1dhtR
S2PlLte+LfakUj50enAl23KdZqTpFOO3t5Dtbi80AcsEssP8seriVC/u1Rsw9N1fFpOKUgIUEpgb
je2vydz1MtXplTmeFgeW3W3f87XFd8OlIB18M0vLXBukPLATdZ9CEi4ojUdLmLu582hXbKPeqq+K
J/tYEJtp+x+Srqsp8H7rLEfhVfxImpsyGksxPZO3/NcPXpPJeLWM7kmW9rOjqvQQz+lfWJUvR3af
TdUhaB4eM4u/XrPNKybikrZf90skvAp6Fs1ByshMyHZnipBO1FWWfVcs8ceUpPjQJ1R0RbeNu4Lx
cbFLkVkHrrkgs7XyYXmTupNsGjK/qIYow9ynIxGP6apbHkyh0p1VfgoDSD3Rx4ZQ1P7aePBcDp6y
0B26s+ZozoXmaOIp/WYTsCgsjf7YcX3YZXEwlThU2fAnpYBmRWGO4JBxVdiWAYceqAWO6iZJ3so6
fWrq8hI73UWYReiUDFNiQcxNPgkX7zqVtCW0RYrtg+ta0WdQzFM0+zoYZr5lK38sBeU/BXTI7M1f
kzaiw+q0EzVsvxljjpHkx7Idb7U+fgc9TYiNnbP0e7CdS/3uL94G4BTFikeZaFtToOu/y5zIZhSE
/aoWAX45L1kTA48a5DPL+xudXjtncVfW/SIx3TYq6dOMEAmxrJKIbi6H0g62snN48o1DbVj3oiEc
dcOLY1bktVc0EStvM1LUigUgzEjp9rJ785Hg0OakKtx5J3u6GRMQooEypSWH9cls4A2jY82mR5DO
zZS+vpxaXjtrdpXfHQZSMv1ekNAPpKFoq8aCW7SrOaBUgxF1HmPjJmV6cbJp3VvaKx6jcd1oAuGC
k/s6sSnTuEs6MZy8Zk4ZRdV+LGcIxjTv+zcmorum0/wLEL7qsSEbE6MfCRL3HqfEuYzzpKBehDL2
qTVnl8m7Dyeaddc90vqnHqhMI8Kc7NsJ0fGY3tGMJ6sVyLJ1a37vhXmYqKSYFCqrFXrmmob77k/r
OlGgvnP6ZYjOf04zdRkz66epbSqEm6m9JJbQxNqx5fySxC6Ft2TjAjS13Lx2NCBuoW+6lAnGtbbZ
AWrrj7DHR35tajf17qme+QYXXpKonzS1Upa6jk0fjXW3JvwYtDyuryXfvEaow0TTXqpnm6Jym63e
+3WIpMAN7f7+mVNY6U8tJQGQh2X6GjtNhEGBOJ3JcRAcxcTO82qsDVZkK5/fRenvAc8pDUNPTeLs
ZB/crnkkkT07DbOaIw/N9wTPgSBIHRaLS5n8LgUFmhfPrRT34rIRXfdEqbYmCp+3auAJqdRfTJGR
Y4j+lg/zxrujFLVns4nsJjq6iSbYGARZbnQi/9sIz4VY92PiXjjkizffBNjL2QU4rz+GmRbBZGJ+
6V16Yh1SeLG4zZfB6dTLXGXzl1bqyW9RA3fiNq80asgTir/6bJsIwvWGwoHHJvFg5DA9lELCGLqH
sXwlQgotW7xO7uVs1EY8IQdd670C1nfd7WjtO2X/WhnYR0H/ZeVkD6qpN6jTN2OcsJAF7XKmeeBN
s/R9pcnHiZeYyLT0sSMTEXu789unaJiYUSx3QsF0ShE7G3pIv9DadrqtIctn3/prYRkt72r30noM
6nEOq9Y6e8P0bU4tt2jb7EdZHDOI0J25xI/5vQfTNLa6Apqaib/djT2Pfnn/XNIye5SVfq68AK1p
MtorrbWytzL+6HJ1MvvHoHps3XqXIAmFrDCuAFOuQy1fUW4FZZ5471vjc+nmjiZKp44QYYWiLSm2
Vucs/iOsp2zBl1QsYHLSep9FhKzABJcD01NkmvhjfskUnkquJa1H/K/VqKcIkWMWWd4BPQ4e1eKG
AQSCdubgNVx/pcEyYLRPY0ykOIqkD02vsNMULuUmTOgA9fTy+nTUOqu8dwm/dqBR3SByJc13Rk/z
8JS3x9x57hIvdDjMeu5YsqOiOsmOZQNd44L2ZCBAhOnvEn1eIwwgThVNHDKcfcLaMwc0ME7jvOpn
/w3PqaSlzacCgBCqlNtG0OeOv+ej064dqDRNL/gtIpebZ3buFaOkiHa0MXoL5xFB20moJ2p6T5OH
Svts4Oqne2+Pl/zeXzB3FBSdtltN6u99yVmMiRe4fr5MyZPy/EPnOXs31VcahX35uB0D7ERU3Mf6
w1A1nwXSBOom4sgU5R65Ni91/9RwXMTzc+7GYYMR4d7xREQI5Xb2ttXvB3SwrdVfKP3PLiDMPH53
ASboFZ9m/ydny9EAQIuhCokZXt8rGVyPNk3Vb9IqqoeoMJ9S9WNWX6X/TkTfKk6/e786BnKMjMFc
u8VHRx1Je0DZvKWZMsIiG4IrUHLibLqOtcEw6OXUNsVYAqvV3bFKfgU9S4VRnSXJW02ib/0h4C+Y
5SptYQPtEns19XW6v4pF7m+09M1ziw2LLp8cHTNm+pma1r5Gnq6Nt9IARS7cYScre5fhCW4d9+bU
T771VQ7WXTMREZX8WJUs9dLW6DkiLwJG9dplxTFmbyMP3IoMt8RTLgl4BqWmG+HBXaY/lZ18NwY3
oerErfRNwBv75lT6aeHUa+tsX/okLgNr1Qepm2/Uma/c9o3WnBomJJ5eDQsVffKr4BPaYi3Nt3q6
Tj1WpOq1mRUfLh3C7lLdFm2g1AOftaYeixE6gnytrat6RB7+wc7Gky4bQOEkHK33bOn3mZieS/Oz
nOZ7jBox3DbVLjVVI2loxMfE+bAzf1eLextK4L0MTjMhfy1PdZdvs7Y8Nv01Dobm2chSMCdt11Kj
Y0ApV12AqeUpy+MjwUXrWpH9b86b3EmipZjWhMxw8fvrvr61KXWDWsxF+DjZzzVlhr5pVmeMfEn/
OZiHGcCXqhVktp6k5HXKUXMe4HkMeWKXso1jJc74Xlc5AGV6KPx9ly17LTnUTMhpHhUMi1lU16/l
ci3dauPonxrXeH4SzUEl3i5nhkjVMy0A5ymL6FflEqF6F8oMNUhWJKFPEFnJI3NfDW2t2WXLd2yp
EKXkQ9nQfa3efKK3EdysaEY5gzE30x16Xog9YI2crI1eJzczQGVjWNvc2qV2dpEUHhWwWA3lv7nN
qAS6Rv1cSD7SnhrEK10wiKS4AsjBryO9pSX06JRnV3/ttF3TAxfR52GsGvGj6lerg/iKMpM7UHiP
bcV/ajSUcgKJQCaX2CI1UslXlfYqjRztKGTHWGWr1jYjf9nOgv7tSax9IgIaeZEmz22ClHT6sPKH
pQvnmux7D9A8F6e6phxoWAMR9/SBUuGAh2VjB0toK+OPsfhPKTqelaxud1UiZAUUiE/gUOAdNfob
wuReimPaUO4l4cJp4L3NMyEozTLsClYwRqiIurU90Sor2AICibDA8SXq6UWoGKcDZXtRambF85ii
LAVmIvgAXMRJ93FcUgKnU51tzx0LWnkSBqBtOZyIMW92VL5f+zT+mtzm09JYcPvhDa1Ci7eurA/o
NRgLjUKc50B+FOp90ReMnl33tymzk6T6yhoK0J5hnQ0i8tOw1/1NpV0JA1jdQfJgnrfS0ziF3ZWY
r7HOnzx/anXLJmyvh7bJXnCNAHHsbHvQdqrbKnPOVjOs7R3yfS7YL9qlcyJSwKOKRqtKnOaWgb+O
quB1Nl7b/GKZMcUX/WqhA7fh+ZytchOj37bGm9H9nSxtnzVyb/pfyCEfc1BYE/sbEi7fk5G3zMwy
7UaCJBfNPi338xCl8bs5HWvnCZT7IrEcUZG5rE2isJCdA0J1bf+0lPd65t76CBxKr4IPUmNOwrXC
QMCytTENVq3PUVLRSL2c9dn6rpM/NuBxiKE9CkzUZGns4aL06gt4AYXDGTWrhT2eRp1fEoceOjxn
Vzldca1jWXy4S+xuitm88W71UQ5PEqGX80EkAu2DPZvXyYMF6oaPYqnXabFsrNJ6SCqke7qb/cRY
+LqSqrcxWQ6ZIgWW5saWTlqAOaYUXxNhnvMkt3gdVsChoTZ7u9HTsMzZBQyv1P40dO3VCzyuRk5H
WQT+0c/68Xlc7C+SklCHBOrRAB1Sgfwd+naPT5/i1iLpob1A/APgSbI/4ESUegiCXP/qSR7a4Rvz
Dy4rirf0FDB8zVDtKxKZFFAREEsyutXeC+Yz0u0WRX3ihtQE4Rvw0/ZBc+LHZWD7GJz0JTATaw0S
KWhsF3TckvGxyyvDeqiMTRxYKeP1dUoJMZy1CYdkZn0FKVUoM9UorJzKvracRxhV52nXIMPk1NKz
+I3FMOARCpZjTkjJFgGedqjawXAid06KjQf0HtqV3AlPvSWKb6OdbBXZ8m2a/J1Gl3NgOZvCtSGy
bfMVHScrmLnpcHgV5nJ1x3YPQ7yhsmKDGWMvTP3UB/rFS6l+oVh61ZhKHfIFlTuioJMqpB6Wi6Zv
A56km+fOR6NJRlTmlCzu68IpN7rwZoTreVm+obez88gEJdl2nW2moW7m3sCaZJka50nynBWDMFde
lwJeFvSE6GE+55Q+lVFHNuJBsxzqvEp0RoPN39TBOoDRIralsdrPnE0ci2bb6fUjLsT6sTEgSIMZ
Q4JIzHZr1XkfFW5mvnidOBcTDeqsmgipMOatDMFuMwqsFVUDVLGkev/UgrpEIPrGbSr1FIH97PY7
aynhqjFNL6gmzGx+aMcWjvyeOIDVmN0YSbi/qiwDQ4X4O/hoHy91bFqADUljfUyV1/6Od5A3wYm9
FhNIU1m08nfJaCcJkmX44R2k5SO2huvSSC+yCgm6UuWQwchxzxX/DiXDTJSJt2j8L2Bj7HEFQaEi
qMxvwgK6VZmW5k263usYAJHR5rTLEW9s0qG2PqDcIaYbMeD0WLQIIzenRz0ZoS70kmyKLHgn14Q5
t+wnfDrmT0otWL+j0ss5td1kfckE0jtB7/AjqG27l4wz2evYbNJJ25FZWZEOs7QgbW46nGxe/d2k
2/XJ1QCdmnjHd9FzNirnULfypx8NcXWClM0ROpL7VlG9ztUE1qONNnPdpO9TjbkMzfFwMcrZeac4
rW1wBncBNTOKbgxb10YSdMmQ0dhtogxPdZiy0WxFqoH7xuk9tAWPo2QPLufyR9pe8TT0MXUfteog
UJYG+dfySSFPhUlvKX+CnLTksAMsgoodBYF/eB/zB9zmHoEejG73GBS+5IDtbvQLBoPKpFhjMj+M
eiAjQI/Nj569Zi9QlJ3JCqMMSTrmpWJ/YMIRTFTNTK4EklDDQC/T2tyKxG/DUFLhwXttNKc8J4DH
mVJ/K1psGrZ/rw8LJIRKXAh3W+tn5LoaTKKy/W/hkBIEo63L0EXdckV1HPzBT2Ns80WjEUxI5xyT
6LbRmQ8OINQMUdyl127U1Js34qIypeneMLd0GxddKmClcNyjRHN78QvLC0fqrw8Im8TKCnCDrlQ7
tawT7vinnBJHbjNi3cgZKvW1tGStH2Tn26eZxMFHo0+qFcOZ10RxAJ3LAjaHTaY1hNUWKLATq+/O
SEJsDACEyd0GAGC6LYzxVriKv6/3NVhpw5s2wdCnZ8eADU4sKvZ4lVnlCrPfFlbiJGtNUFcZx4vc
4FRVO7sq/c+x6BOSFOnDbENuMe3RLJD9eB4df3GlgBnm+LuSd9F4DelEMIcRZcipaiCKOLgECaiJ
LAOa33PP52vJnL3ROTcVt6R0QGLinqFuGGiDgAjobIK2KM+zbgA8gURXJErj4hYFDbx5HBMXCdq/
LhCRRJrm5wbvrNmcwDbAv3NnDMkUDn2zwbw15/6DRzLHVsVTftRlPkYNNUXrxHO9nd/I/jEuVfYg
2C9a06suOYMkoo8p/s2EnKdV3Cb+WTTZTQVi3qYIJo1a6puBtIDtEC+gxMI019kokvep8OxDPjlv
E91LV7uv1c00aTofc9OK+LNMPus43gEi9ce2iI33+1G4cQJ2KFPU88ukj3wJPBOPxBw421kK/q3K
eIpsqe9tu5mf3cEFdVGVEVHvxZsGPvGgS3N4AKkSGtQ7PgH6OMfADdMpl94q12yHxrC+eklhEmJ/
sgnEqqZjXMz9wZ+6ljci0ULlG/4PfZywNHjyNo2A9eUdglRpbR4PgzH/O59S+u7d6U8zwJh3vtgG
ywiT3BfAMaVa6ovXBKxPecd4T9uyvU9loe+IEuURnqztTFHf0gX+nnorEH8fP0ejt4eWPftB1PZw
hrS0N0ar5rM1d3NEDyDvWC5pocKB/6ji2j2b/jRc59FRBK21xavf5CBOAuf6gExBDRcLlgQhf6bH
zDtjcVM0S2/SOxrbm+njXEnrOvPdYv1wNCuCTvJ2Jf2/We6XD0StDKfR9uI3ZPM6iFvxboAurCut
M8JFqWYnmwoDoz1taB8SYczU+BI4wzsh2X5EdRXgaDOXw6s/WalHj0xC1Fvr4gkAmO7FTra4IxxV
mOc8t2H+k0bfMP7AI5WwEr4NUblAkF49x0CWVYECwSQfFVmJl651SSYrlk+AHvCZBq9AHFv62ibG
rVMTEb/KJSxJCbmMqx4mnY2BdLdIqArAU9Nj2OKKHsaRJrXIm8o6ZGDouTQYROqiIy58GPcVaF6J
QJj1hWpNMykMmwPbRTQUsIOEmGCKL6Pmq4tNhAVWRcbfqsju+otWTZg4EjQnfVvFP3Vi+KcZ2K9F
WxMuloaSJy9DPWjIitQn/cADWuwCPBx/qiJAnAkpeUXEYfGDpLctl5R4h8kwtYtupvzdTbGL+4Gs
c5kod69PFHAC6yasznMfX3na2Muzri3ROsXZY4+wkRHTH5soF2a265k/VvxY/41G127XoqybV35G
rgz3mOGNYdfd3avAgupKnkIPZISK7eLpJdj6VKt9bsYk+QQDXgjb6/I3wY6A5qvNzFAYifqdqja7
2vfQ+cYdWcmKFC11PAXqgP4VRifl/5cxHy+jcfJ90d4KfFN/OuXx0ZHOrF9noma/575ZaNkrm0Ow
6HMReSSoQF6MdwZWJZ8oMJyrxkm+MQGgDuZILCjiGCd90GYqs+i46o/TAEw+pb2xW9TYfRCxm1AE
7DBNW0iwA7xqZzCsJqK6jCk6VR8l+wNvYqMBGPaIPJ4HokF/S3rFzkEcjwT1LQFl4yaFsR05XutB
R/m3NIq64xnIglxh1LFlSre3XFp0rNXkyyuepJ3KMZ4KrqQ9ISfGgZi+ACmSqs9tJ+owy+f5qhrk
PDLzHmP4yY3yrPwj9XFcrR3W1uOg/bOA1SX4NF0+21gJTCsB8qy8gXL1VP+qdzxUK5XpEoCu947E
RCJQnB4sN3kHgUeMoM/yUra5te1rc7gqPYafzgoveJHuQAQoYQzbsTLaSGuG7oGyRC4Gmqm4hbyK
k7RfiJCRPnVD3TL7l6VGdMU7o51Sy7D/yIQPM7VM0reTpIVmr4HxMGIbq5jyloclz0lMHV0dS5Vw
83qtiCmOCic33jhM/gywintoYWqRgRaiaSIatSbY6BzPOe9InOS8C5OzTF9uMAeUmZ7LGOojpVL5
Rj1ydXCTRH5XNRGFbXxqi2ULnr3y3J4RgG6CjWfcb/NFw90KTmkj0g/U0RlRHcp+RfABktrqaNc4
aXsZOKyT8aJ46f1712Kvxd6OAcX5Cydhf3BzxFu0iiWOn8Zz/gb0Ir0OVZ3uSoAM2HMoeoVJR9cY
7HM39AQxEWFZYmrQ7VauTdrDK0PuMP696sB/w9pfjOTmWwfPljsZA68LOUEeN3LZlx7gfZbIUOj2
sSChfj3QqEasySn2h1cin+4xsvw0EyTfmX/+KXr//+aA/yFo0MSn8383B6x+yiQbKuwA/wwtvCcM
3v/Bv8wB7j8Q8vsYav4zf/V/eQPMfzj23Zh7T2MgHA6p///2BjjGPwiGcAl/JQTO910Pn85/egOC
fxA8dfcB6f+y7f4/hS7wI/7NGHC3HmCVDRxyrFy8Bv/N76PbuSrJcHXwoXCZI6NjGR3ehtI+xqPs
N+byP7X+3D+G//MnUgGAnBuDA8F4/+4wyhq6pnNSGLkPsT4aBWJMcGUtf4ZmfTIDZjQxCC4G6y0Y
nL+6JR/zTPyZqxbPoWZt5OD8pMzIeEbXbtu9N9bMpo6sNbI7//JfvsPbv/wR/zXYDbfzf/tl73W0
NKbgmnbwEyMw/PdfdpihVgF7Te7UCZCvKhUzdlugI0F7QDO3QT4Vde673u/NZ8nm+VBkxVamcmIL
Wl7mpqaXKqnhAq04WyOs4rxTUEN4pLsLXZQfDsFVKxRR8xrnr/UJM/GAOQLCiYwBa0C7tfjXJKMs
uy2sTUd2OvItz4rGIRlfyHAjI8yr2G3ibIe1jLMZovCPMvuLYkJj77nLWDWD88CoNfYtOnQ7QH+T
I2s9SItm1AAqW5oqOWH99UKduXktveazWvwhHJcS7KlLSWCo3c4PUw7mh7YftYckTtxNYNb4+2vA
4eG+PLeLRxLwoEeUXV7IE/c3ccXghAB7tn4wNRU/HeqDzZBoKuxNeBBn0BD1a3ddePbU+RJVaVW/
pb0d7D3fe19s8eSgMG+4s9edQlVRMHlvkUeRatsuywlPXLDPp/jVUAlln4pjtlV8QHrAAUiwANyL
zMRGb9oOwZp2CMb2JZkr/XEZ8VRWy0gzpjbiRJhK809gD/k2nq0t31+wa5tmuCY6wbssps45Y0iv
0vybPtTqVgZxdsKQPBghxQrpNmP5XxVVWmwht7aIAQgd6Vvd2TsBANFKC2L76M+YmDMmtqfWRHXe
xB01qzAPPXvHKqN+Bi4a0eGs2y9ZUcGukNUdLOYXunOs2tQTrmdwRexwdRUZpXUDMpHR0C90jXbA
21kqG6KMYY7GogH9FfeNqIC3TCmjPZPTgzHGj39zN02+gee+urkvofXKKqc6Ne13wq2ahwUTQlgl
pJGgr2J99I0mbBFOrRPDJohiTJMNFsW/tbdkX6avvU5paRFalxUn/Krd1hSadUzReHpLU763bqc/
FTNYZ6p74DSJQw6fsBL7TFuCFpn/lEg4eTrR0imgs2JxCZBCYuzjWmXzTle1n9x1cl6x1zKGIW02
sNZIBBxSuNeUsObnPvNyPhwHz7FE+yTaJr/EMYLaogycPx7eDITns0Ntu5IbW6W3xinRsDs1x00V
BKBmefLS6uoRNWXOC5qUG9nPeFTiXZYixBKunEJp9LQRS0EGQJLupKxU5LMZPZY2GlNnEM7WrO3m
ounBQsu0N30MS2w/lPNdtiVTOJR5TOOtiY5yxQ7a1d1wlC7MY+XM0xl81R6gpHyUM1687Qd8XBQT
DX9KpljXQMQoSowvfdqwTMznbPJebDB02+rsEw0NRI00/hA5xZ2MwPDQP4xVbBGmKTYWpdVb3UXJ
Ok1e25I+bHZRl9lZWAyq/R4VkHYibfcjjrvXCr/8bk5rBOeZCJhhBWqwZMLuY9fD12JW4mIUvr3z
pPuWW2b+wsrWPXTWEF+azkjOHEEZzoPOiApqeqOOcsBr3QcNKwlIPbYz/3PWashAntUH0Qoogqwm
NjkvxrXXpPjYXWcGoi1Q5GW1QR2T+ALl68jubvpfsDRjlc1ecnVszPh25tGTYvbNeyvSz7lSfJZD
/9jPurFNiQE6Vs5IhoumX3HRP2um/aYc/dWBcHZZ1UVyLggF3RU22NPapEUAzZauDk5pGnusJV1Y
ckD+GKpG9csLvBNGjLyEcQ2QoBZVgOAiT4w9kCpP4jhkRw/WaA49tBU7yxO811012iwCrbXTLYIB
W5J4TKiQInNYe1txFa2jp9wCLa29rRg+PDyi2aaMBxtlYYqaeF3Hvf7czI3ik5X1ry2Garf0gCM6
Vpz85CXGtvdiBG5Z+Y1t1Qyz1m+OtpjI88MZD/Tlxd4fx0iaDZ2WcTgGQUogXQl2VPWWPACe3bva
3D6Mm8Q5+1YuHmJZFmxn5bxLlK3t6UrQrVUymH+XLGsJfPGH+LnzBmqXhnQ0wmYW0yVuVXrol65+
SPLBgAqQe8MP8gINubBWhBrMG01vlnBIqUlJXItVs3I8J6wCQOA+dYIbFWEMv11VUjAyhQjOHCS9
CDCsADXxSPrAucA59ds29niTYCrBxqiZwHlrNvqgscSbOSyGacOvIO4bYHlwdQWnIU5/JwCx10Z2
QaRxx3/1o9cczcFmA2+BU49mmhbiIgZXbBnIwecaA1vEUo3VVeSx/Ueb0dvGFkF0yh6fzLaOD+ns
DbDdlh0JEKBIBMNPWiXlpVNVE9HLYtwJjQO+noLszaK/dfAnm86p3iSrOcgDOdvcBk26m7NaXyeE
04e18vNzqesJHOrockwQG4VqK9AfGs2EOVAayrLCJz7dEu39O9TUh0Oka+noy3oog01Qtde0W7IL
9ZBYK4v45HMDYYmc8GkokilX5cglOeR5EZaynJ7Y2sRG6zP0Yv64dJc4KB77ysbcJc34pPWB9WYx
d2BFqOur47f2bh4g4MaC6vO8n1A39JqeQgd7/qktLWNf2Eb8O3gYW3xujKPWock0bCGhj/LfjODK
PU7Q5tiSQ/KadTykHNmamlKscXMrD3ouRvXIeoo03090wDb6NHfU4g6ExVhE5JZ1Bx62pHmIMFad
7RZ81nR/wd5t9HnNEmzKSt1mp6vv0p7Og3pNzjI10HKVZhB2LsIvrcrxrf4TFBUOBj3ddS6TdCDt
B028L5mKd+2C2ruzp/iYqlieklHlb4mWLZsO/+O64Po7ylERONEGg9r4rcwPCBYEppMsPk6F2/1o
6g64TlXSRGbVTOcpmd2tRcjLo43wr5+GNKzr5GnqjHo/AtCtF3Ikt4F1lyJiFQR3d/TQAlve+Rw/
0ZDc+3PyJj82hmZdMSW4a7+37JPtonisg7nfLo53g9aB5lENGgG/+HHsNt44GnAiQYMw5ghCBlxw
q6RHeUoaCS+gMTfhYE2kuo5tvRvzzLgYqkT142Sn1IZJrKX3PMG44jyC+bZH87tupuZAzM3KdSrr
VYAjPCTjckcEG6BJ+S1JGm8WFMnxOBWrQi8Y39P8wYNNiTIxDg9QUoR8WIvvX7hJ89dx4PKkzL3h
dGzbY+/dpZATKWFBThKtBVXWKWm+ZlkSvPk9XLaTz8EaPylqP5HX7i016+k2YfrIyARAhrK4XoAj
YxrA6bJcHJ0AYKHJ8ndP3kP1TexdFkgUqHEpL8acMBBqZc7Z3dxio3q2OxyMplHrcAy5s7UG52BS
C/0E6XFuy+4/2DuPJcuRM0u/StusBzQodwcWs7lahRYZmRtYqAQcGg6Np5/vkqweFm2aNtz1YnZk
VWZl5L2A+y/O+Q66A9dsO2XlFw/B5jWPeIV7KD+mDrKmykg8z/awE7VCuoRIrFA63ArFTTYk6e/a
9AujWe8r6+V7EXXPc1U/LPRiN8htPlmWv+OFSJ6rKyvOiV1WLMVzTZGNgDh5I+y+k4zScSSETrZh
PKfXoZVTTRY8fCOIm13WDOMx1VGzRvxYr/Nc9AcddQjuZiL5qtSFTddM9d1SLE+mIh4rTq5JDO2E
LyZmraf9e77J6yTU3NS5XT8yqEczW3CD+n1NGmUVfVlS61Xd4uK6qikIVOSPnRPklnacrhsuMKRy
iKiZ26PxLdv6WRLPccmwxe4FuhgofisRN8MRxURxkwuUVHENSmzpIU97+OkoRgP3nqgdMG0+YWkg
c9DbLx38P5YwaT0GO4Zw4nGc6i+0eOjSZ6IeUk/h3kmH1STwWI3SQ2TZ2bdghaH0sSxlOKh+qdpq
D5PR051fkNAw5t0uToPlXGLUQCFqmeRCRtumHH0artYQ4JBbmNKUg3SHM7KSPlsSy7/UxivuE50X
K6dDAQFNrjsxnOzRi2Xwk7oWtFKpl0s2TQFa6+rHkpcfdrOMG/h8ClMkg9MVRqzhI86YgMPyyp9c
slGqFUovHtRJGDRUJuiRXlT+umIYt5nz7ioS9D30iSLuD30THkL0IXMJQ2Kl7J6lWZGONY8eLeYS
db/jzBZbgrQ5jnUl9XrpWMa7kDU2prV/Nu3vMZ4QNxcBCt9aTz/HcQjvpsQNPxkfLcy5KtaEVEir
kGhVtkXxtJuyqthr4T+2BeQZppAPJgs/WO485V0Sn/zqOhVeaCO7WT1pFNMHl6XW21RKvW9oyadC
vnRhUDGpw62bN/OtfT3pVIjpJUlxtYWh6rdF4QfFGmQKU2dK/eoSFs4xmOt8nbqK1YZbfbX9Ujxl
8dU+Xwp778fZHeMwueFmWdAlCaxBRQ9vUfOTNX144mf6KefXfI4ZGzrVHc26+2gUaDqZl8uqmOZH
UaHUCEDf/6zcjC45iCXbqgzfJ2wr9EzXVnMSV10bC3qz0C/x8w07GxgIIgte2Bqdy8bVHekwGBqL
LdjEU11kxY4HaCsJZdiHEyWwPV1GN093LX34WkWPIYiim7GMuLJChBfSlS+Vyg9+DCB8juRy0Qud
62KHaL05FxewlU9elViv1NwsXzw5H/GpR58KS8Baoss6QYLdLHXW/jBZf1IZQrS6Sua1CitvU9Gf
k7061qdUMutf+15tv7Ts4vYsT62bhfnGkaV4u1OmukIXi+R78eb6c/FMujMppsH/P0L8f8kqgazz
D/OnaxbK38eFV0DK//ofT9/m4898kb/+hr/NEF2PFBLYPMw0rhNDEHd/EEac4C8wha+kPv4dlCAm
hX9Qg+RfIDSwNfgbeOQf8X5Qg8CvAvgjAQJxnSvlvwMYYXjzT4AR11GugoElARTBxbed69TvH+DG
Wrc6VLFBP83q+KSTzNoOOdlK6JCrd68C7u0acBAzMwgOiukXFb61TtzO3AVtFF30qP0PKEJXlIUG
HJrMyY+ECdpO9It/6dJUI40m5+HNSat2X2PgT84k02JrdFHyjVWrOdl8+wHHomBy0lm3AmDOo9Vi
lHDSFJ2RHvt7ZvrdDXS3+rVdyJooR0Ywo+ixfk7QQLIOC4MJXesl7dAF1xSS0EdnGH2jZm63wEB4
CMTsP/lsnPeelaUflQKHqhI9HrGElYepLrqHcR7ByXdSHCZgntfhyLKt2gVZqUyyS9WON66w75HU
bONJPeYOc8HFdZ4iRshrFrig7Ch++Ri86D0MEkynFRvLiIPN1yDVltr9YkPDzx7rrc5RWubqZGhH
yVPtdilOVcT/CbKJ/E7GL9C4Hy1cIIckFuN9P0cF2PwxDrEVjiOqrmFGsBnE/PR99x2Mtb/XeV4c
nIU5RF4gi7Lncf5w0sR+4rZsjtbsP1dLSZwEWjKs3eibRwdrS+Ldpq4v9gsziwdiRdybpQrql7G0
8XOwjD/gMR+esYgUKyNrkA4uDKZT0mAC7eDSvnbehP6cidK0jf0GK3uffJJ6sHVSOK4F60cE/wWB
ULSqKB+66JMmlIVJ43UPnsfIosxja19HPTSR2r8j1N3fAHW6V21H5rOF5x4eygijDruqfyzZzk1+
gyEnwb7RT6/snkJ8rfRkWf+hPP0ICk1vJ45oRDX1KZhTG0rDkuw8H+xNJQCXDNO5sVA+FgK2gvlI
XIxbcR9n27IYXqjuGQ6TCZJcrKZFTNohOsAb75h+40Lq2ygkyEGDBbdXaKwc6HAYUPl0cJ1gQJNF
s9ZzgSp4qAucV2aT6nI7Nl9uEyAnChcUQG48oQI+RahG1zHGz20zVdbeSMC+HXpYN4miUwUYYyqH
7MaEI8LUkNxQprj7IPX8VR1bwaeD42BXNT7j7TZRwWZwnB5cIUJeGe/ZSIZXU9le27PFaDIf1qkg
PwCcjO0POzh0kAHdlVMucA0bTNWNqxsWruG3MQ7K8qAHYNExRME7OpFYRA+ipptkgPZiMN4NLhP7
AanJ4KKcXXrBC+clAzkoVz6wdijlGrxcFqEOxmlxbZU0krXHjh8XZzsE/sNk5d0qU81na5kXNYzV
nROIh9JFM5p3MHiwqoAadPxli/bmnZ1/dmmlTh+NnYLFnTH5Kr9au8C8oJVBzGMxOGPz9zE68yKY
96XzUSMlzNGy2UZGLKx1BsL0ruv4G+H2/enmhb0fcmd87WHN79hW9k+9K25QD/FZYUaBEnlSLTAa
iBxpoY/GT/SNZL7ymqH739T5XdeGzSaYNTP4wMcfOo6f5YxqNm5s7xVHJLGNJtBntomIuWcS8Xzr
LWy0DVkyI/nJgAVbkF91utqXc3FQDm8TNatWF611/cqwEMZaZaAGpg+iFP09HfgqCf0bi85dz91r
pdAg6jjlmezqpyjRX+Ws3nGJ3gr8E7dKJ3gM8DyuCqaiuH3Sk6g7n0ddmqOVZ8NrYxWozVDZEEMB
GcFdGoX0PM8+vSE0Fx2DsoG2tPxGAYhA2stHkK8yxiKq2n2fSY671obDnJYwp9mJWqcOhvYO9xA+
iSTnfWrqce3jBt4bbI/o/VL40knIaRhGyWaW8Jbpc3ALLDEyzcL7WEaflcsYXd3a5bSPWe+cZ88s
53CwkLYo5f7SlS+yjUIBcIuwxNy1kT5RTQK3aepym+dgi2N/oT2b11EYsD4uoZB/SSuTB2cI07eY
GPJbZVrzHWaF+J742k7ZEj44Q0quZoDqRECNeZ/rrAFiHp35iyxqA192EzdQXLmKtkMjnKMJ4vyJ
ZvGr666JuVXjbazOKV+rbhnowor8tZ2BH7lyOSYGqWYcu+WDVQ0Oet00dGmAFvlmTeLKpym2XT39
mlX5EhV+hUVpsbw1x8Dt0GSfY0JUTEuVum4shcIkya+uSNW473Wi23rdW277qoNEoitzInQg2osR
G2Q5fYtbNs0j1mFprdsxtwKCbCz/GFiT9dMb6vJC+ZHBbapL9YwoEi0/Cy2GmpblwmgQ5X1noZkJ
Qyp6/PTgYvzUAqqgC5fOLx7MxUvbeISeadyXGgAB8TYux4Au+uGjt68ohqgcIuIfm/oV/ZB49p2q
q9dZnbDaavNShoeuiqz3ptf94+C65snygvLRrZP2iVIEM8GIg5lEx3bVFnEE1MhrGDZwaAGrne6g
0Cw3Q9P2pyQjLFJEC/wt33mtGpzUXHkVCtjJO+nFTO98HgkXsCS2h7BrWCxz0v+O+UXzJsd8/6Lm
6x4qjV1OSHJnkYMZ7z4r9xUhWOupLYdHtxfbJhAg20ObYXsUPqG+WrWpfQtO6dHKFDcx/sC+G9mT
hfmLnHP0dYb8ndmzDm0773PxFWC/tGy172ADZ3r5sAm3iVS2SRIN2x63+3yn2WFcAkQ66yEdYYAM
7wGiywJMLWoYVzM5uNKgz17Vh/dFTFAzCIeoxbMI1Cfqq/cGb9wGaiFSIhHdiKbfh4p3dNTcX2E3
kFAVC1a3/QihZvQAK3Ac29kEoYjFDVxLYhdt1T4MqSNf0DJSu8Xd1DylysNPkvrhPeyd9l2zymWc
zDUT5W6z7ReQs0WaBkcmwFiuPaq/uKvNrgtH+S1V+8ESbXmhtRv5cAqzr+3e/xKzSLbUXi03qClY
alKktShNRLXkTyLL1I7JiNmY6QraWnrwM/DcU/s19Gi1TCvK2yoErBgDk8cbFiH2YZVqz4hneS+F
VV7ioNq75DOudFhOq8X1bWRwsWvQQ7vxmUuo/B7SmSplQdK9uHW8tyONhB48VPzVtNm7slD7uEgR
UwayDJCy8pFJEVg7tGX3Dkv+n40ZhnNpDdVLLNmpjX3XHmQ+lwwvJwe99oSxLu9SIPFhtIUfh8cj
87wXXMUouryyCX6zmPZ4VUXDDLmmnK0wbwm/WLO6RbM63M3xyc6QCpXFXoxq5NYjgjXCP5VaSX4f
VyY5LZVrMJ5AT2AlHN/ZwdAX0GSKeqvc3to4ccSmiRv2WLr6oV9m9UN4SXiLzpi1hcA2vdKDU72o
ADfvGu9+j382mbHUpolm4+cDDkoBRIkES3EKCzc7eBbbOCd6wqUNVaFh3TBJ3ooO5XKf4uyEGB9E
GEcG53fmt+2hLpIzZvHuZGLtnfM6bmBsaGgwyVwcjan749Ir90cTOND8KYTZvboVsW9Cy8wGydOC
dmGbsUWWSb4WvdHVjiWiS9y3Vy6AncYhS6jIORmGbi1wXh8zrxoQbiNEJNcNeEaM6ef6nINGqn+Z
SVvbWnT7WJfV2wism+cDYSneEFwSG9sGUHLVdV0ZYomzcdsyOgP4wL3aw/K06TwSb2sm+H9bdxxR
kDUqtJ5DY82Y05TCYYNyOsCWLLxD3TbdeB3aMY+rl/7HCKVsDVBLMzORZsZIq/sr0zlzwZHQ2uM8
T5nOb/LRZodV2MEre8xsmySshyOE0c+zjO1p3YVx9jilXrG3gkjt4hJZuj37LAxnifCT4sBdDzXc
rnrWTY0ELpuf81G1ayJsizvO/3iXxhRykDPtLfk9+i6yGr1DG23e3RTS0spKs+o3NKjlPasQKXWx
HHdT1TwPbWXi1Rga5uAlhQas845tjoMxNmq8WysBMzDLS4FDY4UdoSBjvjentKxzUBqBx8FEU8cF
AoUEKdt2zGMfiSfPQJPAd0JojsywteDZ1Epcorb/WV8nJHnQEVIR9lochDMsx76IOPJKW5bEImn3
MCV9h5M/hrpkUkoVzxpODpfzqenkss+twia/rbLOoxUg/h4huvZtYJ8jbr5tEYHsKNOkOaTCt7ZJ
2iC5qFVfvLVzLY5pHbAJC1rm2NIBXMUg6cA/4kK1DU3LHl+u80Mi2oQUk6aPdhN+FDy/GErxNgwj
Y8CuiBH7NvlauvTJBXo6tUomm6On8+e7JMD4k5ASupKYLM+D3NTt05J4j6PxTwHu6m0nnXsahl99
+IX2/eim7X7ox/CoC02N6+gVQYXswhFzD94YnsIEbtgU+frI85Gtu27s3vhBf0YoIlgFVT+sUSNX
bIDTyMz/HuHfDOUVI4KrB3/DjpH3DdTAqxCd5Xerkt/eFdlj2bVc+71LwxAOYqvSAlJMrS6T37+G
ANS32HGwNhbRjcnZ9NLe57fGA2rjxHlwWOYpAOcYJOLGTqRa1fw/HD/TSzfD/4gCHJ6VjeLbnliQ
gvKHfI++xqLqbeGyX9D47dkwl+fGBQdqsh1ybPHEYM/aWVG17BtH/IRYELxxEGaHUWe/fFlCM4UV
EfCX1o71apeEqdRuJfZ89cQju604dFH2PA50iBxtmvIi7OgVaOiZvNZ4gqIIx7SzRCxHoMTm+zi0
03Tb2IPCXVVFmGgluhYNQmUJJ/ywy+ccsFJJrA79c0lESzrU0X2jBP1Oo149XYaQpsgnPvph2n+w
xLaZ/XcCE3Djbb162sVhiv3JnaxbpYbw0Q0xIqxNFNw0NEZB392gMsnvBFObs9doSYphL3ey87dC
AK5BMVDjTqY78lqk7LO62tYoMJvuNmzCz7QPJMUPBPwib7eT5Z49De8sk024mYMGA7D1RPAkosZG
NFxBSGw7AmlpKnleBV9HE15pzIMcDo0fB/wNuZDGGGam458QLC53LKR+sR1DHUCm84EZuMX8u0dY
W7RUzvrWtUx8RPHPXp7/hhvoPaFGycrBCoA/0Sb7MGZkTUxDLWYKHtsJKED405EovOuODYY9u79S
0QTbcsRCwpxzw5oqgokblVu+PeJRLFYRwVB0qFVJ60Th++D05VODv6apOZIsMYc4aRCFNj6gWCf2
L9y3WAajp8z9sDD3731bzDv2WPpjipkSMeY65QP7iHY4d5TrjePk+9FwGVeZ88Rd0d71qHVOhaoY
U7DljvsREV7kLsAxy4MrSc8QfoTHuLtvynA7dwgfxnA+9Bk4jGiUK+M4HDhxWR4T5n2sZcSwd+xc
PBjpa5iX0Uz8Zj1vZNr+QBLdIwln41VCrQ19TpWySvdZhHo7zaKbjHr8UEe5Wc9L7IJ7aV/GIkVW
kl6qwnzVQaC2diXoVPl7gSTQy6lsmzfG2+ahaNVzFwnArHlFHTuG3b70gwG5W+euF2Eder9pj7To
BvgLvqnINzHTcxRlVSoR3rJK2vaF+xAie+YstZwP2rcPqYKMYr5wj3VO/IDbLpusYTXIWmjtU0YT
cIQjBZFOufYGe1rpRoh1MoHJtrieWRPaR0fyPypAJme3iO8y6Lwe0/erG5nhH8vGTUpKCjsw8IHC
S1+myLtFPm0fAkN2A4a560FsaOnlPG2WoUg+8c+xgTFpJ95jT5PbmZRPtTu9dx7K/KLAkJOVSIAg
IGYrjK3NykmZYpjOHBuJbqUuYQS0Dg4h2ZziBrNlxN5sXXnxIc6Z6BFcqDcp3n8zT81BYlVCR2X/
dLh4WGYFNzaFdQi/I+0cVtQ2QYpl+aPHwX2wJLQWKYy+OGxVBLYPUHbdrYvQxr4+J+XBm3jKkyIK
93OH8ye07K3sQ9I6vH4NBR3zehOeptnjGKloMHteUAgj/e+Eouw7ANPksV9CZDaz8ibuaMURxRLG
Dua7BuVLE/ByUk+xAepLa4NN81EMbCquPjbCULpH2C6rUOdvqImaIwojMEoJPBrjXGyrfpCl3BvP
kr+DK/5ZR/usXn4atuzUmDQYS+F7WChBD9PzkJcr/bcOV/KvEFvvWi3R2nNxdw/Jp+JSXPUenxth
M86bU/DBD6SCSMQGizMMD9WUnt2u3fnorFYmg07YTR4zA72uWYluYlWWzwhqkv3kT+c2bgMujnnc
LbP33mTyxDb34kS/4DGzO5z0d15Uek1a2NoDdW9BJNo6pqZGF6LszqKXamMCLztj3HiYBr6uEKR8
hPF0uxTFPkJKv00UJKAuS2NaznLrRjsti2ctw6OTgQyucvo+BOVsZScET9CZwtl7AX3/W0jHuSSz
g3U5ER4IC2kufV9ZkEZ/2c3wZvmQ9eIUuahpvlRTDrsa6ty6pxfcugv6l2Ss2aD7YDS5Z7FuC4BE
nmcOWTn9nBYFSLSbSuKovnGuQa+YbhlCr1SWf/bt9OamaHbYiMcrWSTeIWULhlgtWS5O44pn9vbx
reWDqcv8H1afvlfu4B3CAUggtv6mjj/ZMBJC0ly3ZHM7bXo0yTvm35QtYPLUcHG0jWuDy2Rq5/Wc
XWGjtbwtCgkOZ94SZ7Hw6ZHgEY4uABsh7Z+aXUMwuWJL2kZ78OarSQj96bbl+W+me99V4JvN3s1+
z8trfw22QkXF3bhkmH4KL/ueRbkL6pwCsivTe7kAbIXc265khxOpypMfbZojk7IkLIrlojjNn20L
BVfpWflX0kNHwndgnxR07gfGmd4mtQj/SNC5MMK3yhPlaHQZebO0VT6pNLrtLInRwsUvkSu4lyzb
X8aICl0k5ySOOft7MtaCCeodK4M3EAmoboE/VouVnP0shfwQsqy1EOugJOMHrZLy2YQTJ1Ut+7fe
ehMhphgwIJRVcmV7xbCWRZRuZt8xT37BMG0M3FPsLMeMN3FPSfIpLcyGWXzGObfu++GrjKpbgKLR
jvboK2QP41YNDu3cPuM52LPJ5BNbUkJPidQN5dbKWdWmqEh9O1nI1wQziqTE2y3K3vdT5KC0IR4O
4In/Y6ZQWjXBOPAEgjwGuYvuF8bCTRxVwTWkFhmv3eUU2nX74BIcddRsDIjPyUumt7Lj6g7871aA
dWe64kzTJwJ60Fe1P/3MeNlpQNL1Mj7NsSD4hYcQkBe+RJ0dHYAKHTeuiGlg1c86u8Ja+J297E/x
1cm3sCna1YOzHQrccRpr1sxEhbG4S/3L897f94q8ozB9Mn2Kw6eEK0rAzRnbP7Ov8bHv0Bl5COuZ
4bVItvnGZ+pmYxqI4UKp0zSwtigDw7hfq88p9+VaUkrMdmvtU0gf6EWvHPkhMmd/Lrfx2LMwrhgg
IM5lT9/454bBLLJPrE64SdQibW7GEg2BEcATwAS6sAR69G/OdfxX30yLMefMHhbmJiOHCvLADD9O
e8OA9HeFkmBt4ZfJVg6V33ZpnfauG2y5zRMLkIHPNUned3yYg85sKNaeVW95h84qmgOJbjpe1Q51
j+8AqJ4SWPrSVOFN2wzAWfo05L2GqMvJim933RA6/8J+HYZQH4brinLqOKhUFuulkUmyKVRf3pCX
dZX2iAFWatMFaKNpnZ0mmzf8cSGsL+l9WHYDiHkIWmttV+jbEGcy44c69u5XJP8WEg40+Jyw9ZIf
rgD2OIQc88PU9LvBb9KjO4W4+Sf+CBKtnjru5W++3AYYWoCOTsHeJugxtX9YoPi/EmobBE5RnnxX
TYIcp2ciFvRgeRc+yE/R+oC3cmW/G72A1Sm78a1S0/SaMXvGv+NV8Prq/IR5j2BvvRaMQ7UHQN93
bhgJiX1qKDR7DkKoOfqlWLoI4kFYPiStKz8Gu20MXvdw2ogQWsXce8lrl1YC3VU6LLdlU2Q3eddl
O2dqm3XqCH0zj3391qslPI1WEe2YTrVUtTmawjYiPWEyINWW8j1uzL2v2R8kNrOkVjTWEcSduuWB
6HdOyD6BL8yunij76nOvC/HTreZioKSPx9cpTNNTX/gOc6bIv5vrHpViFmJiDKvFPxOItjxNKfWI
zBGYo/MnI6ab3PhO5dTDeYXuosuDYGUpE/yAHWG+BtH2myICrlhFckZMbYNBW1J/5aCB2OGdR6te
OI9+BvLadev2rXTFfMFsWZ0rvURfxmV0wgwIl6Vkjmh8nuqi/BoVg2w0xN6mXtqXDjwax40VL18w
BGGIaQcblzV552p6xaBrveOhi+iMoDC4hd0/tLEP7meZ2MmROLmfshRYLc7rcxu1E1cYxUXWjteX
p4FIjDJx3QJWQMH3CBoesd4wHmxiWGEhw98ELYYFwRD/WPMBEArJ6pURQzet1VB17Cez7NHQ4W//
p8+LbIqA6e2Som4uhrA8R/BgmGsu8daLYxTkVpxwxPjm/t8Xa9zV3+VTZ76/u5v3+p+DXP4U4/Rf
ZsL8N4x7ueat/AtHV9WStfgf7+XXfxy+zfIdV2jP3/9k8OL3/z39hbBEMpC9QDkEuVwDE/9TnCH+
otzgmpXsEQtDUBO/5w91hviLq4RwbY8cbyyuHpKJPyxeOMOkh9iDzYDru04Q/DvqDM//51AnR3ki
4D+I00z4LhqRP4szpp74VVTp6fpqQCLYcPLR6UXACm4ce6HRxcRDk47klgJIxAp4p1l6Cco3vhIv
p+s6IiVyGohT24/vcTc6LyyMhxRmPvMTpr3GpNtpGYk06wZ058QVUC0y7Mib4AgufmRvMODP2YCH
5XWYJP6XW2FPJaOcdrZ/wwMZsTQOMpq2/ZDn7BwzK3+1EPWi/ZSkw66JrFc+wPIQR6TbIXLTMJle
Q8vXP0yMrsKEfQjeIA/E0zgmkr+eQLJMETGRrkH8ATxEoUb+AcKLg6MHN4WoFuKxBt9vbmjI4VwV
bmvOwQAqibskl9tY9eas/Tx8sovQudFzBPsVWwbq/ZJ+duwj6INglpp1T/tTECwwFCAXegbYXcYU
gp8+I18nNmcaAy7PRhLYttbZKKKVzaSYZrQhYBFUaNo8gj7ufrcJqq4zvfCE9yazYNGEhQ41i+Hc
BARbtKF3WPyW0pHmWQ9UO3bEZWij7o2kSTB71aH+Nfq2GlZjR/wLicgCdFQ3CmhaQx7fWGkrf1mc
JeOqJ8vks8ps9WkxU57XQ5mhxRXELmJ4ofWOoxTrrRcUODSGPEpeFCwcluOqnIBz2Fl2S+58d9u6
rU3aRTAQqqOSiKcsCToqOYgi7kVmNR5500fECZTafXWNZR8zGpgrAAtdSiEVBRsfPruqhWZaMjr0
9Qv0LzSIvBf1S6qK+KOEpQoBJ0JvQyZ8sfwoAoMir4hrWnc1+3/9o20bOR2gYcg0ti3ul0EXGBVq
JV3sa5ihWeqicT9L2ZNLgtwb0E0QSeeMzZohQG00Do06TRPcJpiinobF50drVM/4g/LumCOfTo/1
3GDPSYvxVskl+9CTjddOSqABxRA7lwUvGbx8IaOnLjQxHXLZwpHNoxSZt2mo0zaO1sXbyJyr3FqF
deXWy3JPnbvcz4ovEQn4qH618RWJt0wt4T5+Scj6egna5MkKWa6tej0HnzodrB8BHkcEQ2hc3vmR
5odSudFwELNB3mnJq2ShR+l/rsG3ODfeOAQT7qAIyGYFGTbcTLF0XkWDI3qVDW337I4JbYHlLSag
LiHs92RcnPfrxoNoBTNIpc0tEWiTt54R2X7BIIazHRJUeJ9RofzQU+5+hlFhvjEmNteFV8HHNmfY
nsbxrRDO+JbbbvbooRea9wPQJK5HQKzjvhoylvsuMRqP0eAQuhgph5mtIyZALpMzA+Xz8sCE8L/t
DtdHkI8PobYRAsNq9daqY/rlXcmobbd8Jq3KcADZ2kBFduxaAewmSjGkYdCrzvb9U9fWOWkTBL18
Qd71fzodAZKbFj4X2/ZgVAJrD0FtGhsguqEkTvIt2VPYt1oAhZuoHr2aaWpJAMmAI7/Zh8wGV7lG
PW9zhPGtgH5YTUNEUpQFwQT10oxemV1P18wX3lbkr6Gqp+/FGvOHBYBIvhK21ZFskpQSBjGGNaTC
V6dDCgnxk1vCKjcCtxBR4DZxPlYIpmnNK0DApCvTPNlaeAZ+tBWyeEa1mslAh4p4WbE71GB9UIIK
CGe0TGtrSsl9haXVFbdFbEow3EHKxziO/UMU4gGja6jEo6saMr6n7ArPWBYH5VDgXWmj3eICsgiX
RWw0ZU92YiqXUK/UUYqcT1cJYgl7wfAU1CCR1iGOHk70WLK9VhO7Ho0piMgKlAyvDlNgUG1oE/0D
M/bgCT2JgXAEwkbsrMC2b3mwihBBYYc/iX28JH+l5UtaO3Hs/Gb+zAy/YfyXPi0EZ+QnMy+W9YJ3
kV+ecF2Fa2U1ncMWS3XBGcJDXG/G2gmtbc+V/SscFXNEZ8RPhoxIdYrm2XJvbZktjxW7I2cTWuQV
rF0lp4++LPMfsqedOFRVpGhEHfZVpW77zw75393At3dFMCrikFBUwxIrhyuUgfpYk16ebaI+SX79
Qz3yf3Mn/9mbjOTSD/zAk54dCoV1G0XoP0ou/09NGHZpe19c6z9ubQX6lZwflz5rg/enPM/XivHf
rwn/y0rvT/Xgv6wc/zvWhHyI/6Im/M7fCR37UxHIb/hbEei5f+EqEXbgcQh7HgOHP4pAtLukAlJ+
+VIp5fke9dffi0CBRFe5jrgWieKvKYD/WQSCAHClS0gsr5ZD3SbDf6cIdOEN/Pl5wWovkV0IMDtU
g1A1/6kKHGDBZDpyBfsmInXJMME/5kwNE8V+4bbH6ERuhSINBmez6a3gKPL4bhgb7QFpXPIzt5di
kl/+amwI8E4IvnepBDTx2UJyyxXs1pBBkRaEq761H8q4nw/A8fMnZZE6lJNHcA0KOjVoplZBaoEi
trmCifsAHtciMRCs108gx/ayWKaXCBUdbE+IgZFsN/wq2DIjTPsuSicWNUCxca3W7FU6Bs+FciC5
KlE80A+Nh6Gof9Z+i009TTYD6/0N4427Ml/wgY7+xiBxujhI1TYN9+/KHoOEAPoOV1dd76VXc4jN
5NUUSBDXdcgcqeIbQpMXj2fo318k7AXbSpXPcT6F6yJH0GuX7T33cYMpISaM2THVqYxRLHpJTyxp
62UHGaIl4hmJN8ZugCU1uXXIohbbPlyydWknRIxkvYdcQyXJLsB4u68QsTES9xZrjX9TYr1p0lcn
wDRgL+PynDeVPDO/jaAWIu1wwwBjh/dXKPZy8YXuf3d9cOgIW3ss4+Hky45lXEE4ogmcS9pAbp4q
9+KxjD6lRUSQBv/9hPGSAgKfBd/NVYCG2BZ+dF/V/5uj81iSFcmC6BdhBgRymwmpRclXYoOVagIZ
aPX1c5jtjFl3dWYSxPXrfhy1nl7B1zqzfv0saYhstbQeNA1Ta0WDTbT4X7a23OllGhC/MyxJAFXh
1mXEE4mKQLu01wAI9lbABoLSieZhElhTNVgDlg4JBxsmPwOR+8e5ZvZdlYctWXAflm5/FKRj2a31
A8uIZAyqLLOpO8sRJBDaksb49GWNFUOjIhLpgFXrejHAh4E2qtG5Qm8BN9nm09Dzhe6pOj/IsQZc
XNsw+LnYgiv2BiIfzlcKG3ztb5kN7RLnRmDldZBlSBkT36NdtRcuA6ggzoXi7VNcFm8O+X1+bHwX
IB7olUkb4xWrF2BxG3JrIVHM0GswSh8GDCd0dAB/MhpjOUSiqEPdhodXTgncaNU3No+F7/g8nlb7
r5tyGyuOS4NPnoz1Gcp58zpwS84X8tI8WvQmUTvCpw8xjwyKu6DuLaB+0t7cDwTXZQv5zasJUzLn
enfSduIHDbpk2jDTLeZkHC56X+0sfYQLJ+u52ypTY5+h43dD/bHQFpvaRZ9lqitWSGU3cvvIVudS
mRoniyzLpkV0vKaRcB7zrsU47Evnd8zmm8/ilBKDvUoEpqOcd2nlmUOg26lOzRKjFZUzxaulQNgV
4GreuypOH4qqqnGP2fNppDd0Gw1ArUbRT/sMXw8E8Z4952J3qPdEFd3W7J8X7hFooRrgf0xLgOHb
lSPfHbq0p2nQ566t5mhPZBRTXe0ByR763D71SIr4RbGP5OO4l+QHN/D8O+iEKbwu3K9O7Z6HoSZE
mWRcsKAYXJumx+w8E88AdgqOoDdYXvrOoj0mZgsmbUBv9EglbuU4RWGTOGxl5o+lxT4rTG+PTzQ6
xoMbZiWrYMfzn+hrxyQcudoWQFgZTHbh7jC4csCmwDiSVgNL7UX+iRUnk6UTG/ZNVRGrQslxIVM7
elAVtFjoRXwp1A0kjkbxlP9fRWCsqCieGzAv2I0jrgvgoZnz46q7o801TK7/3sG+4PhBNdYKfrlM
4vbGGvr+PtDwcEGH7Q5ySugDqiH9kUUMaJWsb9Kz81dQYN5WM1jGTlGHQUSryDxzmw3rRlR7IVqG
INN29zrvGzDKVJOgnHdwmHuL2hGZW6GVCuJ6A33nqHNKrYL7kBOAb6nvAqM1FmEmjXvhFx/z3B/l
srxkvCfiBqm80kPin1vDH0Krd3mFzdvUd3CjzFvQilTjOO2md1qWxdYGCCt/dnKJoDX1lnnLJ++B
jeTJZmuNHM1TqR65tdbASFiq2AZlSHDKGIsHG2d7/1EkGsI3YqR8JpFNb8v8aAGK/IFpkJPZ02zi
4ezhfPxzruIeSYSaBiXmCaYOjIkEm8mHfg+pd51JMmJ865aJ5yyRj64U+t1ntrhwb6WJPSfrz86y
74J5YvvhTwr+sjP6L1Xs/apiKsg0269RNY17G9MMf+zIvbIcTcoA7Ho4DwYCdTqMqC+6/I9fmHfw
7TQzA7uuElpt9CIkEEilNz4hsCvdRMF0WoH+y5robuS0NsQtf3k7kb5nbjvPZXfFOox7xmjH+JB3
WXI1a+pRGY7sYi9n0tvuWHtPlfLiL83JjH+Oh213A9m921tNkWBIwNd8nYSRnXxibtdF6MZ7B9qc
vaX4lu4cE1tIne8mA3TaEtzfC8Tix1JMoEPbzrRZYfeczpmOQQns8nyoy7x+YcHt32ZXr+5tm3Ja
SDaHPIYM0FlVsDAf1v8NvehPNawnE0hoDVZRbGd4mx+ylO4IrSU65yCXcx6gwdvmh+pbi2rhaUVg
SB7OHEgFbsIlbPHoZvS9/CwLEDpOJvylk+yLC5YWRBaO/h11cc+K0iJQwN13VMY4M0v6Agus43h/
FuMYe1W9c7GYhprjFN/DIP0rP6xPhXCz4SvCwwgDSj/W5G4oFbe9J1n07i0nALad28U5YNy5RZ78
KCKzO06swUu7WDuPGh4ILJYN3j+SLZn+MqaTfuwyPz/0kO52pT2pt6Jgs5XzcuZLl/VVGweU/Rx1
nEFh9C4TU1KoVbzSKrfRdsAHOuZjGYdV2S2XGFlvPy6Q73qnuqc+PcjQsnUqxvrRwX4f8+yhmKQ0
tx06qIlvcKagSK2MWrIwtBElQ6Q+SqjXrNe96RR1THaB16J4tJLSilSApu59Ow9N4T1mnSt3TVtk
+562VOAKPpR3tnv73hiLf4VhUrvb8fYaRir+kqGJgrauir3f5AFdoFzxmmsbMzCD2+iD0bKvWkct
+9KhWum09pr2c62KT3hEzzlm0ESntqOjzKFFq5RO9BATwzryJSJLWQQxDKpiQqnPL8uS2W89c3Mx
J/Pex9Dy40E/CQq7L09tKYcH1Xp3Z1bY3DIbLG+RdN8pVq/bgrFj3I5Im6FdeSW1X/FD1wzZmwtq
9FWAfL47FeYQzxC0cVW0EzRJrF5yPsWLH5tdkNjoWQr7adAPM+QmcyTJvS5xcZRqQTdE028WYT6s
PcIhCzCETuK8S6PiJxYkRUycErbPLiwbb4Ta6NWjNsTBaZU4FKvxI7Wr6smdlqOVzZQhxkeHVRK3
AStsHW9Le+LJTL33ZJreRruiBUen18jmcjfFcGUGwZNJ15I3r4ROWlhnqQYcxfJfSm3RTNsuvTT9
49gv3NtoBLQT/2TMmCejMQpGWHj7ZemfvMoJV1p3O2phXf7ovRtghjhnJXoIf0zzWWjeZ68iePR0
nw2eeh284j9vNneQJnHG8bSWo3ejHwwTaatdy2HaC687ERAPpaJFolTPKYxgpHtKzBYDf7f5hBmh
+BvG3AnU5E6nuu/tS5WBrVqkk55bqixv7Qg8HE87uSsKp6CIc2mKXS5JrmyvWuwk7PGduxvrH/ha
te1UQLZldce3xVnHn5TkBxVbb2XCfrY1OMUWeK+8kOmiM9QeLjCuK3umcY/Gsonu44ryCb3ESynb
OMjSOb8iWIjDgG/goYJncICRBKOVAFpP0YkGFFvEvvFhQBL/7GzrRqQ72aTjZO6hHmb8jspxT5NE
/FSAsv4aZ8haS5bSPqr3f0JSD4CAu9bNxn1gND0FoZE73kFOYaXAtLoltiHu5LFvwusfJ8iGlEik
xpeb5NWOC5T8S5MEYu6kp98lBBEiZpxfLo/OMLzpZVq++jjiaOmmE1Du6Y1fOyzwWLEaZg04bt2s
mm4EFn+d0qhCPCYdPH3epEIHP4t6S4jadv6kobhvDfSf6pW9G2twCbPKvdX+zErcNiNCGaX6i3qI
H8s8m1dfxK+tiV4f4VtM+vY7TUH30pUgQqOaoUUb2dXs0vjLT72KDOrYpstWQZPdRrjawxyN8QvR
qQUA2SS7wVtCQoBjuFrKtwPJD6rt3N3oFqwWeO0Vh5nUAG31V8ddfQVz8+hgF6HrrX5UtnxGM3x3
8+6KeEVZTpx8gwCtMYIl4aj5By1VJ15vEjNsn5wa3sBX/O7VkeMoOUuBhuS1qIF6oTvUzef4l7m5
+TUhKGugtAIMr3iLmkkPiPo4XyUxyA9oKIHoSNIJDbsoPa1cWENFp6ys7H9FgfOOMehgjeKQsxAo
+8Y/NLx/CJTwUI8+OPd+ZQiN8etQA1KfvPnRzJNvx8IRqRdetneG6mtQMD7g73l29tWNFBpVE1by
JDNJ6dlco9uKo4hkKMkZ3LgGpVwX5DTMoln+oHFORhFBOrMTB0P7GgptU2hQM8hrHRJillOhPdgI
9V/dNCDnmml+9Cx8zwURCz45G4TEAg83GW3xgm8CWAZe1Z0junOD34LVR01zQoUVlkXYT580R0Fb
89nU9fRmLQRLfTfr0Y977zySEvIJ24RAyfyNcqtPb4z8gzd4zgEdO2fUWQ2qqcHZ6i8PQiteYQe4
4WBVLIFA4fLfc8Lz+g89EL1UG2ghHC2k8ISh7kwQjdGKO34JQM+ihIbHc+PjnCR+oBdclgvr1bON
nEoArBVGbmrHrs1bMN5uedFc3CJNi2LXuWSJOxg5NCssC61Wg6TvJ1nbq3IDOktZEB9JKsiqtZEQ
+JJcOTq7HC6K1/yfD70fig5CME7AebXRv9KxUR1wxhXfkTKaFyjGZlgvSfnX4KA/DXhLdu5kZcFs
RrjxBBxXHwZwIEwRceaIbKeoDn6v89THS1/0X6wvETcT+y81e3Y6GAqQg9x6h/yKpuIhm8jCY5Mm
9RWsU/SQFHjrqFFWJ2yCahflIsP4tizfmay0fa05NNyDlSKjlWvVE18NzOHcr7ZxlFCTNjvTgAup
pmqmHFziyCnqOOzFR9jp4qkTLvT8hpATdmE6ueZ+Kvlm5gbzI7FHMdTVA9O4d1GlPkIIhIQ7afAR
2E7k2wz3Bok6qLT11HIBUTCrNFnFYbmAsMIulRy9RNNfBs9IrmSVaJfW3Oya4s6cC+CEXpS2pzSK
KXNvtGJ4rwe+hm7yMQrpSj/Ouv2c5PU+6fm1xEM37MBM4PCaRo7WcqKDuS/Nu9mQnbIHwj4hPJyU
j3DuGJsBiHxb+LH3XGFK0nmwl1wcnk+9XN6FXlyxA9U3Pa+8UKiMX2a88i1UZ/zWURNhxE95/TtY
k1crKhuLrZra/HnKp+8q0wjbs+J9zlux1nC7Pop3HH3QCk9Wh/rfMTCZrdeZHvq51IqwKNWMRtgi
wUCJd2+zBVzCzOIPM/EirtvusFZWJVcfBRqnqiYwccGf+YjohT3ETjdwQlV8blZCsX1FI0Okf0c4
tIkD5vWZ+6bEXwRdsKvyZ6BqHxqN6gCWDYSjoQjqgcRj7MwnjeakQG9dwVV0wPEoa8pc5sJbm1pS
ePyZxgKJuiF2YI1mTceacIi/Gf+fJUzjJDBg1gXTjHKBr8nDV9vnb6I35KFkYcgnZiznhh/3OULZ
v2exBZ4qleLNy/V7U1e0C7dVxMFcL6y4vVZHkozLJNRsnIabisadUV8GfoXLfLPdzGamK+WjUnVx
0hcCRVYMxFTCMyEM4GNnUWP3h0oTUdg8LSdLkyYGPg1/CVBzJxXaXqd87z7Tng7aelvD7yFCRlRt
mqKXqlT/gdny2C5wT9imYwaL2Zf2vlnMlA7IWNsgKgI/wEt2bPACbf6vTlMfJ+qtqcUAl9uookfV
YJCExg3XJNnTawhlMem88SJ8fxc1TsTmkhATTaq1Tnw0yXJrW/sCkLVWTc/YEeNLO0XmrteiGDPv
appkDvnAZx7mnVgOTSmbM+tJrlGW/eDoxi2Tbv5S2S3zUpUgn1Sjd3TsnIsn+zTg+bU4m1bE63Nq
9VPXzdM1yZP5rmYukgyhJim3rghSk0BnBh8ZFFw3bwAv72yaTAKjGL7AYvxGM8qcTLjh4nMv9PoD
dKZ2qHyYb+5EMLmWBroEzh1nnw5U/+UZKXBhyU+Mo8SQXrCzBdGCDVAFuBqslnfxYjxak1rr3pcd
zVyEFwgz7IUB3qY1anaSHbJ0d6+d8qov1X30uQnPOmzauuNKhNRClNvk3Kr6EOvgP37SzI7SfixY
IG0iX39nMDv5I5dwOHljPUP2N3CbcoWgG8TXnsvCjbm41vFvRINcgkthV0qL0uCloe6KM/zN0P1T
N1hPul2xi7Oy/6io9qHHFuU/WpDcjUUbYODgfmYrOn0b5K53BFOeqBNiYZVH45vTAOfqTNaU2zSn
xWQAl+AY8qNCTyEY/6R5JHeLk9KoidD4JP3cpxJC7RBHtkCETHibDow+2Z5dRzTM9dVwczrDCWzd
LU6iaVhl2xcICVSLpL22rfv5eV6MLpzj+d1qbEri9PI/o2nhquvRPqnc/JLPJnz40duP6NGHJC3r
81SVIEYqeYJR0F/nthgPcOs4VKhiPGe+++E6Y/RrInOOVJAbiNsvpCuT9RUqjDN0yW9mczbza51M
C0YAJEBi7Gp73qo1t4xVBjAW4G3+b5wBkoJhzS7nC7nGrEG9TSna6UcN37fbJXc9WThzmtkQ7RVj
ttq1Q4PpMmcRjRKX9eDTZwzpxTd5wIyC1YKV7KZXPZXKM6tPh3/54q6KNDQzSjIS/MzCxn1bjpEd
4YbMq1+n862bSmMtOxFzYrMMXNb7MAZoaZgRDfVD4ZTvBbXZJN9dWk4nc81VD5oBXXnqTYb6rOz+
zTZWaGuZPruYImB+K2866+aVApbKk6cJiEgLtm7IFZwZiG1syy86s8lz6dbx1pqEvofkq/Owdv4t
jtvieSwzeV5wqXTADcniajLSgyEaepwGFuubMksN2Aiz++AbzHmeHsuzXnUp5Y2pc/TJKNoyxaZP
ETOxUu1su9ZnJXHyRt5ygoAEh1W4+9n97SyepQk7cafPf31CbqxHU767Ld0amsZtXPSli12bmIYz
03jpzzQqRwug06XhQPNl5W3nKobt1I6f5F8eO/L6x6UC3hjPY/zk46+2WXFtbI1zSCtJgkdRym2k
YjUcsSYzuYJxvI4p4L02zFywtZmVn1ZXe2lAUuvrdAhwic2hEdHOPJksOvICiTvtIi+w8fgYtYPo
Jh+NSfd/hqGdvgjT4yFaeAGy6reHzbxAGHFWQok5douHfSTqH4t+fmDNzbkh1ttK5twI/4xEakee
4lHlI5c5cy+SRR7bOH1lwHnlR2puG9K/Sugfku4/14tfem85NqX/WMpR/IfqVfOV2fTD6sS/rrLM
8rCHlMhhYzcv3jy5R6Hrv/FIEV0+UMW+GUV6UFbCf1VE+cXkVjcqlf6shdcxFZbijnMAdAgRwLHS
UaCjhcKbzcwvuvfs5RPZHbfjBBI1ElkfKK4jm9bE2OD0kp1NZtiHnt5J5bQYRC1qInBkPjVad4za
iGWRz9TMeU/h4oADv5qkBcLZTffauBCDqZXnPHTFSHglKvqdM8TxBzI45pqJlJ81uc67rymHM0aH
Vgnijbd4ob3rzUwEx+R9Pm8wU5RPWd3n7+zdymDhRsuMXIIiTP5bKpxAufZD96cdwhdIPvC+0LcQ
9ftKlb8ev27e6+RXtQ3W5WNuJqxPslLVh0gxSBNp9klYqhffQP4HH9QBJ/R+ef/lABJpHQERlHtR
eU2FPVMtW+LS11ts+fScXNdvsHMBNtjEIEHJ5E+6rif82mAYjNQieWMekRbTckXSidoRL1ruRVqV
+6pt28AdSHkv8XBsHYgEqsh+AIO/OlN5Ip+xybXsEAuCg7kEG4sDN6fIqPnnsR6C5UutENTreid8
AlFzrT24FqVTPBBWcTenYmDWTg520RJLssS8wTU0fraj7j4botP/jWnqELur3cBkQngqCwr0YOpY
q3aehoTf5YVdo3yq5xRLBzuqR90UtDF2yg3wpK8Mbn9XTrFBWbGuIfcsZH9bbopBUUd4lwpfO3od
vvsObO+O311PdDedpy2WynlXwDkNOPcEzEQnO8dO3QXcbH94W5pQJ0de8A3bzLVZN6WaDPhynTwL
T3POosB+4kCLqeRAvwqEjKuft//iZZXfKJpvnfrPNLqjkS+87IukegUSc+30VkBe4QIDdtukY0hF
zUbY5lcP4wTnjxcUcINvJoHPH7KM0O8BAG4pjICt7jIMdpWujvwYy5vnJPY5mv9f79BsrCJ+ivjD
TzHJ4Tlbl1gtDYYBNuuW+bK0zn6OIXEATYdK89ZRE8s2y+X9JbqrmjTrVDv1eKjI2WlTV74wF9IC
O5ovWgcXtLLVQ2mQi/GooNrEfmtvQY5S8zuzrpKwpKwG148QEeJu0YfMSCVd9GbEkKRNPxjpEkww
ZRc9OqATNuRa9H2D6Js52q/WxwX/abDRVZ9SvZrW/tUsG2gBHrUGLInrFebKIteZx39d3/+RLyZo
WTKktzkzgVLvXjzNvPaRYk0ifw9ymbYTpAI/GsOuXUkIBhkBNOOtqs2XWgLF6tJzXTs+6I10XB7j
JXVuvPRVuJhwzFOdFFM20ii3Zp0NztOoWbGFBVlo8MYBznC5yToWEpgUeXOKFipeznDWP/qDk52S
Vl2SgeL12kmuiWvrrEWLrNxAtNZ241iwCXat14FtCX3XWnqPCIAHVN+h3WpZgyxaCu/UTYjKPvPR
lMwfBTuLmCf0yCcE4dUyti5wD6YSsU3Mwqfgld2fxZbmMLaRtTdk2v/ORK8P7RR3T5m/VFxacRKG
qZqQTM2oC+1SuctmNKBZUJ39aaMIng3qEdA0nF1LSdHETwZlm/Bfwu3DU4317CmZsr6eqoPVKYc8
X7n2xPfprU6MjhsSplXaFlM08NLYkCYTtB8tMVgBY02iNud+5n0lbXyjRPrWdqdW9wK3tDoY1Jl1
AOr6Ma5HXRblJMTcno2Fw8KxKE3KWHEiQoEApRG5zclYSm1fShTKzPtoqVfhr8KPib2Wpk4AFHXC
KUs5uriO0N0JXB9i2fy21FO19MnBGNmnXf7kOji6hjMKG4S5+UXUPOIJ+17DoY2qejf4guArcvvM
rzaQYLhD73mFoOzVzxqduwR0+H1qLQMa8i/Bf6T3dDeayKu1ue+wejqDcesmb9ypgTJH0x/feFxP
o04fqtfDTqjMY9Y6KGpDqM9DUNA0kPIclXVGcrzbT6O+Pv5sg3HulV0277JCICXwHmsrTumFeFK9
Bl39cpsQf3VTmOg8KanHdjAGHt60PJSUb9aQ9UHz0MPeUeUwUuHlD5D+xZFxAH1BO0nDdVlAF4j7
bAijfG9w0TwuEG4gkvQdvxkSi6/EU7JNDxQa9pHStyilDwPT8j7L8ulG3AU8RdUfUpv1ELoSn6Gu
vy6jtpdqKh+AJHdbo/eIUFuevJuwwIKKpA1p0XQOzK6n2ixCjMrQFa/GaH66boIzRBnZkWfDylZG
VP0AL9vadlRBH7u65+aveJvpbfs9OTZgN13dF9zDgcZWlPe29dp5bE6qRObvvC1wCZQKh3hKmFU2
2YdqWQqCy85DaLYLnkH9zyshJCQu7Mtkanumx2QO4NfEaNau87YUPQ9wzmIPMZ2Zaw+qm1Svywwu
PgQjilLl3gf5YjJflB4KhBgrwjsui/XZ3GYci6GtjEPk1oHlAEk1vOSXuSVsarV3MQ8fYLudKMyr
Qy+bFij7PS74NkqpMxdkRQTC2Ls/G0eRQIofxiBVmI4Xr/Jx8DE7NtmDStZzMf2ba38nyQiPgyM5
apNlu+ji6o4lIhQXohaPMDYUSgnomVi4Uw9Xx7F2Nhg+n1Jy19CMR4KLvAEG7ymjYV2z6IXMJ2RZ
DIpABNjXpFRDM/L4D3wT2r1iUPgQRsuk3UWNt+/pQ8IT3ybmDeckfwUKVqX3gYvlq/pPMNaxQywm
7zAQVdpq82xh9ya5b0uk/8lPQNR38yurcOK0bPFNg9daKta24dyLL6CNn/0xKs59RNrTdjxmpR4n
eBqBWlmI6PHSPMeM+ApcmJ46D86U3N2kflq05F9FJefUxnuvcR4Sy30CMiU2C6rflsJAwDKG/xyb
QOViggaQBSllTGwJCNiqMTrpfF+byZb6f67hAWUySCK9GYpOet2Qwt/awktfocjSEjJIGac7NtG9
jwMe2Rt2DUxbHYtY7D4qIkARlZZF1aPIGLz1YEMDKEltGo+5gvo0Vts6KrRbK4nF2fTpLx54IgOs
tYsD/wXwj5LU4DZDrL9O9F2lAXO+7Qf8y3mcbYVL2oa9hmvMAf3bLeoRZjSJYSb0HZUkq4ilcy6B
84v/pBvh14u8zdwsgepy88hQmgdDbRWhuyqb9M17WzVzIdKs4Wa3br5tdePuKjAJ2HCqTanpgfLh
GlTOesQKeNqWGR9dGTdXid2RRmGS6xONb5jjJD3o3Rv+MUYC0S9H1RTx45zzavZYO6Q0lePu+iPE
FhA9TDaW5s2haGtU/kVQbusPVeg5KVU1baVTiGUDy5YPOscQIZTHlB8cJVzNqcrVTZ+oAMxAJiGA
7lrXUEeLOM1WjDTK6oL1ALk8llwq8V/nibyWCwyjyUwOBQeJoWeVxwa9ecJnxj5zCSf0dvLV8c6K
l7uXxVBa1t3w6gtXhngytDlEF3Ux2+QvWYlfQbfVs9IiItu664cuJczQxaFibBjZG97hKGYgh7Rb
1XZyr0m/12AlgCqXav4ucGFDgJn9bW3DuRcSaS3t6svgcl8t6yUL4xYT4uiC7+Q+6ZzdXu95+5Ta
BbKKvc/N/z9SA8FUqzZ3qkzjbQ86pJyZ3jodqdmbptCNdJIpkrLMgXQGt7OYJfiALVr1BGFyA2M/
sEtaLxdh7uZkOnEvqc9VtYIkM9Vd+EQorRF58QHJ0iRYX3mXMuHGV1fje+WI8ZBaekWsroW3Eo/4
BJdm2bOu825JW/8NbBOozIiB3U1J8qANrbmxOZ9DFvBh60c/Rdlzp5MxVdbQnbTBH3fFsN5cLW5l
CDTRxdfHTzav7QFTJ69P8ieBBlcQjr4eH8bFQZxfxvihR5ANUt+wg6xn4RIpS7/hpoM3YFbTS8ut
5cS/6zURCYxkOVPLPnuAjlGRoodFs5rQTjkfGpO+Uscdshdu+tN2RjsGZyj8hwbIwGOtgCDOdPXx
rVIPETf6eMaLv1zhwxFPcmh+C30vso8WfFM0xp5iYaMHmUUG4lHktnkmrTBeK2yaQGkwuDgsz90u
8BwKMFC+ZrAZWfc7FjZ4nDGNvBd7MB+4RoJuLjtqfbgwdmxJKVWksmCWZAnCDGdbHlAvrJOFHW32
FSxBA42/PhjgI9EAT3uIqkxZf1YRxb3bHFfwfybsQQ41vFwbCT7AYAiwsPJKORnnVrSK+1HVXptO
Dsmum1fbB0R5MC0JXIqHzFTk2c0SWYa8G5cxRY+h3Ma1rNbqcwc7rTAJuHDfAjq1HtGYV5s6rETl
7niem4DwwA9Ylm5vL3LYNAUefRAP3Nqo0WoP4J6ohvcezJI2KJd5JekBK/aO0QY4X/Wz1bAgC62k
pDYzs0bDZ5rEEKKh7wV+Np0jYb5UQL/ucuQ6NA/ZZbT8CjKj2e/SvP+Cdnq3NCaclJ5YckdmfYLW
rRExZ08Nt5a7XoxsJi3+yQ4iIm2TxtXoEpL+hKsjz3gQ6TQfBqVCUbr30kN7d4d3yZ028vtQ0NPX
dsNZ59tJ0vpL+fFbSmxFl7INUAIuESiHqc9D3UTX424Y0hlN+sYYtGzX83akEdMR8amOe+A3MHEZ
cmbtvFDiCOVDWntuQV5IoE6c45TcdISFd10aDZ9mO+8qpUfLZhndnSHpDXHW3Ao9EfppmGL7qZZs
QMECRMZX66aw/YAKDf8W4iAriTz9gjrBfDRTHxk0IsrDRujgMLjcSjwjTXQx8qp75wL2SJMCcReM
IFS7x+2wz5hcaFRSKW+2Pv1zioQCFKd6UgIgGoLGXZr6n7Lpnay0o54OFz1VO36kt7oaYEo22Pis
C7yg56i0vz2WXdwpAO0itUFVlV6k7aZUq14d0LkYkvPllqUJdQ01wHbgi5CTCjukRISXNi57wl69
N+XeV964bAYEfTfbZimpECf09jF13OxknFAZ2piwwwYtP4qxtEPTpIVYlca9Hxuwhj4K5MUZkZ43
DPfxh1zWX2munH+E95ZNNpX5EcWEAuZEcB/mneiO3b2QuvlaQM3EwJjg9ql7eXahrbJdMKKdAIn5
gcz6pLMMOrk5jwcDgvZbwEvC+pwo/7WAWhlkpKpPZuWlB+LB5PoKsbzLxET2YGn8h4VCXa1iTl8S
/LLsJTQNIl/N51EZX4Nt/lQ+t1+P6vC7GZUfIIWsK+PK/KabZnTAQ908zrh/9i02lm+HGeHYV3V9
1/XKesBeb57JE6WXlg/3zqnM8qLJqQrL+CazphyP8Iqzb9owsQRjzfAnkkFWj8on5qa/lOYib0Ta
ijAuGuhbcRo2jeEfVOfrb+nkfqdy6M7DiN7s5Ni6Jz7wW7qSlOzJeiy6OBsPGaUyn9Ahp8AlTfTM
87plTUoBQOLoR+zRl6wY/4MTely6uDvP+hBhKwHAeICdRLeobU1/Y4kFLIGfiMg0kx7vm8Du51/N
HbqwTSr16EMYY3vT0Zu5GPmjO4AeYWNt7CJF9Q5j2uw8p4p/MDXjsEN11Qamm1Ho0NqfnZWBHqja
NGg7r/+FVsAvY8GBzCjN44XIj0jVLka1T1zTvFVUxoWGSL9VrLFIGC3v5Mj2r6U1pjsgQBU7pfXu
MxPYSlWJaROhSYmtevWZDuwYRy3hsfE8PaiK+VWRzMPtmJDlsu0jGDx1Qw+yzoLJB28Bz/6cLh+u
xJHJ9thvUVpgixj0qUJKdeZDOzqfEtLCpVjXHB5otNcid6zNEpMaWAa+1DLDewJ6kPM7Gf6UI0iF
mgUxW4UIvJSgRlH28GL1M9YREXUJSF9t2Y2tju2+gHoAjNVGfplEW9K0NhQHMQyQ0hSJsNFd3A9m
D1bGnXMkxX/uahOjVRVZ/cHR4eQCebX2LoS+Y8Igi/phRMe5IFDarz0rtZ+ebXI2N8jeHvpEVWxJ
Su7b0qP7TUfWIS6fbZxUeg/R0hn4TFxtzxMBqt1foheT3r6f0vNpGJL4Krku5Idl8dLtSDh7r3Ph
+sIEiBXSROt1UdW59xmk9TBMhTZNbtQ4Gm9DBBlbwEDFgovKyLmtx59oJlyMnEZ/Ltjeb2MNfGDr
OO1T3kLRE0LRCzJdlQsvaqn6LdvI9MI21N8a2SjCFLsErdAl845wG+dA5fL/mDuTHbmZ9Grfi/ds
cAwGAaMXmcw5ax5VG0JVJXGeGQySV++Hav/tbv9wA955I+D7pFKpMiMZ73DOc+DLoYvYjhM0iUK/
Nil9MN5sdHKtOvUYdMFtgHSaFs/a1/38TNjm/Dolxh0SbAbSRPfCMiRgvIZrg1MQOBhR9cD9Dl7b
BidRVbdV4T4RNNAjaOrh3eRlj8NX4QwfPQx0TnyoqsjcjW39aHNNP+g+7w+l4eI1hiQMuFPU5kai
hQrByOkXu2oekBsAyGOCiGx2XcHOTGNNUnvIcs9vWSHALy/c5/bP4agq79FBtoE1DpZenVCp2TYT
KJj3LMgHKY3tMvcavrW5NUza15SUj0CBI7Qsc4DwOKZHam0eO2KRr1ixQAs1LeO82miPrU7lNhB5
teajrRA9A9Zjl3nXZOBMyhh/AZLbARyJ3znVFwIa/5jiAY1LuKVjDfPdSM1bpQxrm4BG53WxZ5zh
FXmXGBu3tUdFgy6EtnxQPG/Q4E5Om4cxjkhOKT0uyYfkmljNvbZb566XSO2deF6tlzjsX9GN62M3
NtOV0qtjo2Z8LWOyzoYsBwAv8XB9S60zZyVzpbXWiksSUhZHX0WfzX/LN119dUic/9NC2P/13//R
kvff/vOv/9Kh949f+Nf/0fH3f9DH5/xrtoMqYvAr/0RzWL/ib0Y+W/5FmLj0+Gj+8d1BX/h/gb32
X4iAtdbUDNdyPbx+fzfyue5fbEvgyTRdy7Q8jIB/N/K5GPkcj1QMy5RrlC/RHX/ekv/+Fv3Xf/9j
Jq1nrz69v2XVrrHCvg1FgjPtEMBHuIfJ38fv/0PUhqvTCPQAR03HcXY3OqvQ36CGxxBcmwfKJ4RS
Da5jVg6+K34x5sH+kjsKN3xq0qYL2QpwRo2X33bA1SCyIaYibnwprYi0nWF5h8OONcTriNVgMYdI
gZ3KsPjbfPLsmppw6hDlFxFjF4dOgLs5Bi8W/VmlJIklH5Th+cbGmmxIiREhkOh07QK9OLg9hEkW
bw41G4CVZI6uQ7Twbdl750T3NI1vnnyv8OdNHrFlId9L5TE8UD9vkYfr6m0syz0mxzvbKe8Sb3g3
SPSetLwxPFbWDL2DskdgnO/XBTQImx1BCbvILndJMx2jCgdDbx35cyj7M2fckbOJdlXSwCG8c4b7
KTCdT89+7QKAQxszsW8yBpto2LdN1O2wah6Zcv1sB/82MsgrlNmlaQOWrRNFFcxqIxt2i8VXKl8j
GW4gQBS8DPRBE6yoHjnm+ssOkVbXbRJpQklwZr4EskbEmKrB/uwr5x0/yX6uYBq3bjXtS9a0Dhac
QS7HKeXSKRLvw26n4EfBJb1Ph4xdY91PkxfWNe2vgE37xoQyfreIZUCr7BTGL23PrMktJts3Y0en
yYOHXeVk2hZbKvCKtCBJSs/QNCVzMHCh+UuKr+w2k0bNsiR23OvM9U5GfONfihyfop1jstL52GHH
F0n6CCIneUkxE8xhjptcbHiQMY0QkDH2nUUWKopFKm9s4wRsxEHDzY9XKL0gOWG0wXXJRn0oH0yh
5j3rCXOvZ8pis5ueCKor2CcQTP/bTAOAAwIgfG5VMWtLUth3nu1Wv+eErHZOPndjDOs091gRSuSQ
p8Gv+2PbE19B+GryNQ8VUnnDQ59KZZPfxSyKdnHUfAFy10zpQRySk2evXC1/30clmq7AKmd59qea
uDs51fgXMOSl1EkD4VlMG6L6e6CJe4d21bwh41PVUXfk2+MJcgJ6/0yjza973uBAWKTloQV9nZag
eEMGUSDeGD3vfmIgR8QMhJkPZo79WzeX3udc8a03iJdn6qysr66ekzH9b/M1gAw9k4egNps99hdV
8OVQUnDGEpt5V1CO1rYsfXAGYKr6zz5elNwmc6whfkP2rHdo5kg5KKiWxm3aBPrq5gPA42kyiWl2
faS9jE66K56+yNzizuVHH80Z2GPRYCy41oVb/mJro798pzOTW6tM6+4zz3KLlYvuq0OLqxAFtW80
6kCERoEJpmNueURFgoC1mhn3461xYZpN/ey8c3j4GXk6MfZuGf2SxuKCoQHcXdEI6LGsr0WpsvSE
NEj0p3ogc+DGqkB/Vt6SE9WmOtxTZKxyh9t8ABAF+r1mPM9yxaBeARhwXTJMcgc9DSWu/6hD/JnQ
l0QYNSjg2COC79tNqGIizMJU5+vWmkqXcSDGJmWNzBarQqMMSXoHrVWFr6gPyyRgdFdNOk5uY4uP
dchL1fobDSnimDkcuzN4WMowtzbXpt9OzV3jBmv7LKRClJ77sju4jjHBtNfU/+gulSP2ZR+jjU8Y
rzU7zCwwJRgg6LsUJICFVL0EQMoTVtS7wO1M5wjWHAewpVmAXSZq3C9rwWrCvwVk+sadGYps2f32
IKUKiyVqJkg52SIWC9prG/RyODUqGqxtUICv3tdT4L8HNQacYzLOqPw6LaN+37aA2E84ndH0EFgN
FNcIKkBonvQMZF0zk7KzYUaVvpaxqgpwO7CWY9VLdT9R9N/O9dybCHA64AQFe7z6KLRGiztZbCX2
XUuqyk5aUWPvbLLSrYPD53bthMzCxpoRa3RCjvCa6zQM6S9EFl3PVrVv5jtf1CXQjNG2kh07k+yE
85AsH2sskdCBUpTujpmh8PbIKqgUsy4nKVXTW//EPDReoxbm9sYOyFAjzFU4G64AZJl84WgxQCJi
YrNMjHSYi9KJRFydbOnA9YJm7OijTkB6VLEK37AclmKCJEMD4350VebGcIhHk7wNc+5Y5VQY+Zxs
FBc1NQjHNHkiV917RRaaUYLBmUsdGb5hqRwZ/4gjehNDjyTPSYGxgGLPcGAbcO/wf7BYNWE7+cO0
d6S2fSAlnVyF4mTsboAE9R+z8jEFBk2k9d5K8eVtZRblfshkxXJ3kYviboM0JEFI4SRMDEQkWCH7
NVDBXVws9XfZt+OnctZcJjwyghPbR941pXf+1bcxFq+RmLIZo9AYqdBlPtVb9lMb8JdbJUEiobmG
RuWeA60wWTOlSKv1HCZLxXxlmqvfXJQNpHMMACqtnvyZPtP2p8cIi7CISK8ub22liKvi/lKMSB5Q
RUVVcSjrMk0P0vWMh9kuF5wacR3/8PzX2MsZYpau+iYSei7ojN3phevJod+MUYFupIiDLxd9qEvb
MMx382wMJCQobWNasrqIRTcAgY1RKHZdvMDiCXyk8+XUA7JtW3vkRaAdb75kJXuwrW1XO4cyYhGz
0WYEMoq9kXlKUJDDZp9KRmWoI32CnDQ8hAD941fdSECtkSbA248Z/Rrt5HzY2vHIgXcJEiNUWeDF
JDkTamNKVhnIHSGt34zWGbA5zcg0g8Y/x5qw1AK5BSp28gG9lhHtktf+Y92jegYOmPdfeNAViUZa
8fYNrRgRYNQmb5IjbG4jM6BQAWWDrp7MXqwGRfHodG1bbpn2oFup26AGFgBKl9PkBwgYEOmwgLTL
tS/uq6mFIrCstO7GQRGO5iCGNy1zvZ8bn4RSLmhjCrVTtw8JmzvE4CpLPvjMBt9Lv2jEcItYU10J
EtU0jVAheB7qMdszq54eC9OtHobUwXIUeIxqAwLH0DAtHU39ZMpo3i1cl2eEA9QeCFKgXgN9xGQR
1VnHGS6xy+FM7xd3t5gMkAi0WOxP1JJMrvh1wFDgw8Apyg41aAAux93+2woF+V+1Vf9js/RPLdW/
bL7+D7ZVtvjzSvytv/z/AgzZj6FN/aeuav2Cv3VVlPx/cT0QdIFFA0Xn4vydj2II+HmuBRxF0ia5
nmP9V4ahwW/hlXECLzBdb+2t+Bv/E5Nn2PZfAJnYgqe349jm+nX/i87Kpr/7p9ZKuLZneabjgCjx
HB8W/5py+A+tFQDajg+kz+hDdVO8I4mTu4WeqFPjTRWn9hooTxoY01ttkHCe1ALia2258ycbDbZC
MSvYj8HCZsaGyzCGrSMENlSGbDFc7WbGTUopaFSPA1DTdM/1jtR2MxDxgbR1mdgl1wvrqjsK3gHd
6tQAzED257WIcGtXNvhy/EQ/Y5zzbnSmCXCO2PSgMx1zb2H2tAxt2wPSAz75WtRtm59cyBTlnrWJ
/q3xXHxkMd6GvRxoTLAyCRTGORi/IL2dTGd67lRZoUevsdZn9Z2hXKryEgMByNpXAU/6y9DwY/oR
naYfz59mKp3Lgs4kNuOI5wWAhoQ1ApNCzG7sjtFGlZZ7YMdwYeHUXOB29Fs/JqgQKQ6zvTG4eFyA
d2Ti4KlNcHTgT3hgKER71jVtyMMz3pHpO94SeMOO3pW4Nv2EhEH6C5nBEFRTchqSuXtSI2ZSQK3y
ZNrC3lqzN+zJm/hVldYUWq1/FwtvpX8b50bWv1nnPjhevmw95rJ7glxeCjWqgx7jZe/PWf2ALesT
pCkM3aAACRI17Qtm3W6X2yVaHjP/NGL5UU08nTiX9UGYyxexi8ad6aiGEBm8SW63TCF6PYy7dTo+
5YFieeJaj03Dj9pJ8DdFFUcvuT3nH/RwgE4a0ewMIn8oLEgHt2KychmyaTU9pxZW7W+idvJXG0M4
j2PtK/GE1m8+IczDC9mP4+B8R2Mhcf6Rs0VYFzpGbd9mqUMKfZNinj5kYOGvjb24chcUrOzOiZL+
0yoLXGFWUOQoRSwX0ReZxfgMEQVLEijEvc9SSKIR7K3Kk7/R9g7zfAWO2Af2fYLulTnERg8m1zX5
ycAx3MUf20PrlU6yo35Wj7GJ/vAia9PqwtjorCfdoIxkHozOGinIkduhfbCkGzyMuu9wA3o+EGex
gKMfomQr0kG8c2yBvhtKImkWnt4MZgmkAhb4TRdlKE9iB21OjOR2KwJTnHUVz7cMTf0eRjZBBkb/
2qcRQXFsMJiGjBWGSNohss+dld/ghK1wyu0a3YcwrBQJ7UmUcYqlVs14gdGBds+2Cu63Q98a03Ls
Z7/ZAmokDMYqyAgIhmnjRp4DBQKtAMAeFk1ET/XXvmnj7tg3HewTrk7mIRtidIJPmDURZsyRkbBO
ogEMRhxHRxUhTYYj+4I/wvswND4BWa4DwkaTZjNjGr13azEfCFizdgEEZOBElbl3W3Q3OogbdEDY
CezSZbtbp+9L44HCHKr2ZGnPCAnzZXuVUOwEVZo/pCSsEuxeSpdwOdfJ5B26nvTSRU11auKOD6xH
kLA0O41lze3e65JlZD1oJ8RiJm/korOfeForFmIc+xj+2kVjTQZ+s/6RFR2gtVscKAzkoUetCRK4
89OL7EZSb2rURBIeA2ppYW4zxV6N7UxwJUlP3taVi/AiyMyj6abZRSfauEjXcV9Sz0SAEuMk7Puu
wGqenfqEbDGTz8nmz7fMh7l9oumRlDl//lXBawzOj4J7ZIkU8nbwfdOhe//zDtYITY71hMxD2uvf
YAj9q5u6Cl1zQmSRkV4mTSphVycaRWw1IYznJeHZGxEE6fRbyycePuma9FSNw7Dv0SFfZEvRrc06
OHgKRxZMTueUdizF9TTbd60/6p0sOD1pgyammcQPaprs55/vXwciedO+KA55z58wadNv/7yGdVxP
zyZ15UkSIzndxNh430w+et9x78mbCg3J95QN5kNf+BkLXjD2fbdkP3PldO9M85dPBNslE8EYaZkc
Zx59Uy9+5JYxnYbYCJ79fhqf2JQarzQaK0iTNU5mSQRpRSWv2hIoH2ypf6faiG/yXvqXAM4SMKMq
aOQb4FtcfycwgEwQ1tdYEEQVG0tdjGdnEsRlMpIxrRiDgG3ZmNRBsg5n17R6YjB8oruNqs5Rd3vO
efLn6TAQcRHV5tPQ5o+zIFl39fzVUu8STx/soj9Vvtrbaj4qx/lspEQtmMVuKOO+Opt+y+Fv5J1m
R7AJ2Nkz4Hsb0wDICike24aQjT3Dzv6wIIIO4d5wmOZl3qcdmSpB3GMYUF6zAz0P6HLChSGNNN7F
KbvBUibupXdg35tJpSh0mZMKBNz0i1587ARHnC1bucI7hp+kAtB4K6rUSM+vjg/IlXSX59yOPlQX
fXlU2aFVGU9WR0oxd0mwVZjkjnBTy12mIOISIq6RQyTBblxkcQyGXLxMtTeFdrL0iEAImPBH37h0
6Wgc+jpBTdpZ00EgHrOCdubB7crfk9nviWs7mhaBPTPSgQ1Okcd+iNTF6KZDHznhqAU87NnK7+wc
OUDjoVOSeoi3vZ+SnllUJq6TYUfgAm6cJnmBdIKmGW7lRrc92VjZWzssGHrsicXuCMpbsqhEnPqV
klm88QWh50Vtd78Hk8mMAb8W7G+E+IN5Bjqk+bjQ4e6U5yO2C0iZ8EWAGE1LgK2oumZcpXMmCoBc
DZMhXU54RzTRPYREH3zGIOfRhKxjdurE5xVDyDSLnbKa0xCsz+o62Q7xXP3E3gVtFD3AA4Zz5xDr
Mdp6URvgrBlw5vSgMRyW8gx1C5gunW8f4mp2joCbUO4SKz2FbIjSEG2cv4SF71bHUVjBQxQ7J6pB
snVT0idOWCM1ccOYBpgrEbEUFFa551k9rulEhvnQyahjuOcKkkHHVOEr9skRclyJ+h6721HM9nD2
g+g7HeV8G9mWvjErgjrqHIGgZDr7kMK6xxFGkKjFJb2DtgpJnwqZ8ZernEPHZAxpzpjcRhj99oTd
ds8ljFOAoihYQiXa5aMKUFn7CjHO5HX9dqEfP42Qn84z44l9OrXGJcXyf/Kq3ro4IvOPmufV9wQH
jiOZGXdEyo4c0zi/WkFHSmNSWadRuDPj3gkOEmZhxJULM4ZtwjZxVQHP0DESNuILOjciiOLUYDrH
3Dgg6R5Ho09OGrVi3dzUDBLxSOXFHs4SsU+T2T3R/sFUcqgYhQQc1OT+/DHatJUZRhtAQp0fP9Id
6JCN8wLcQoOoAGK60xVqzRYhsGAI7nEoZqbdQwl72KRSxxum5/tG28EDzt21hEa7A3f6VgPe++Iv
zu8DQv12Q8vzfzSH5WWc5oOIXDINUgPnGBlpjp7dUOTz/Cu2S/EtWV8cDOHDIQD5meaOi1eRCbIX
RfqAVkJzIQq2o0kdDdTH3EkMZX4HZZmi6UHayZ38PuS6v7G6tH5gURys0ubXFpLtrknM6Uzsb/Ic
UDKuRJv0JGr2+Gzk6wO4V7HLkJCzpKh+c6M/YnmoWL6wlyc4/nYM1GNkAmvRdjbzIdK2OnYdtwnM
1/LBnSVMLGPiqcZQ6a0IhmdS2J1z7PXffqC+TOZia3IT4sS8cbcFkxmmNPaCcimIq44w5+xT6CwI
VZz9ZOrM7bcgjrFUiycswgklXXhc7EqPdeOiFnO5OHE9wm7LcZmakbnsxsG/KavKvtKLlIdqWrLt
ZBbJKwZE3BpNUEBwdXge1008UCrbW9I4640i8G4/EYcWEksDE9Comn1q2j8lWi/4Fmb1Ex82D8Wg
OM8NLDboLsGRSLvmYap8ja4A3znIlIq3CVc/QMzxrMwJSKA5P5G9KI5EIa5puL69GUm/DaPCva08
8VMW/UtWuTarqJzkmgH5l4XpZd+3CAQ2ZoGuA7nko+FTU8pYrm/qLyeVyClbocjb1BN+hvaX7plD
WG2HMqRhNwVNr3qyCWF9GI2KtBhQPfZ5MYhT8VqZcdhU9Ar1iNgHCiyx11RLSBKX9gSR0SWiFV7e
VGAsVDiVcqFWJSXvUw/0+jRy1R1xPz/nNVRKQ67R4do8Dk4q7sYcNJRrLahUUREDdo7DogZHQyJ1
QIp5IPaNgZuwUP1ygIzDRNm0nGpHkx6fYs/lOFOBh0O6mI9R4hhvmsScDXiih7lSPy1cWy+Vxsg0
uM1jD+r8OXaxUoxu5/ygr+r3kzS/WzMQSCU0z0IfMdJk3DG5ARJTHbDtR3dVbMBLaLLqlItyPlm1
02GWTj7zKb0SViHfIkug58xb3kcLh0ABbojYU4ZUUW9tB4+dlFcwQoQYnB+8wbbNTVA0LtrAoXpE
kzPsWyNrSaZitpvbublHNjEc82LFblRxcEFkRHlmfPggh278YJxCB3TJL/jo3auTWmWIHSHYu2gw
jzy/iICAev7qeG51i3VNHxZBiq62DK4wgE2hnmQROmTPGBEvpjBRsGrfwXE4994doqe82ZL11TNa
HfSNN+TI4SzHu/HwcTDgVMNtxsN5mxhQnpa5bG9Tey4PXTOZFbtGrEOJuXxXbrCE2ZSMD9NcGIfp
T5zqmAoAC4NH492qTzdxJ8o3gNaFBZierofgqskYPpFXUCmhDYee7dkH9EbqWvPBhspo/fAWTaCY
BACZeq3L+QdNzujjfQaysG2J/NzMPLPfKuTzByCb/jMWcvMB6oV7zYKG4cKkIXiwXGDlO8eXtMof
xnZBGz0ISKl28SbTBBGMS4ptM6LsKYZ2POlRImZKWtZSyNbaPQFs0T0/XbpreyKJFqLfAEZp74l8
kB+dADQ7CaCoG8Wu5b6qqmVHWkD/WYvSxSYiedFZdWPvweIcKlURHKmxDCElLo7eYJiXSmRRKBU9
FNVG8OA6xfjUSzumZ88yO2xqZ34EMGXt6IXzY02iDfVfpsjCdoDuMNw9AWvpQ0Vk2XMN+PXRIdW9
J/F3JoHRKZZjWQzdxSG15VZFcvyep5zneNnaR7T58VPpOeamWGS1m2rXeB8cMR1r9C+boquau9LI
2x9m6zbnVEEp2cSss/dWy8NlADr62icZ9Gs0gjT/cWJ+FF7Tv7BrmrY52ZP7RlO7kiOMX2jyXtK2
8EBwzeU7gZjtlVW7xFik07d2dd2TwktAkrX8RCvZ7LIimg+q81a4bPXLDEbrQkDSco20jbXKVdPR
yScYMBCT2G3zkQuyuD+6WKN3nuGyx4zirxph2A5T9edI5Pah6MqbjvarX/r6rvOn6sEXs/gdCZy3
ZJqoK+tR78HA5nLw0QGnG3OMmw/UQ8WVly4NfRhdB3+2AzYsSY+OL3XuFc3WEcGDeWkYOmwVxZO1
8VoFW13wYVlfI0J9A/h6/IOWyucDAfeELNFVGt6yQZ1Jgn7UST8dyQPxD5ppHnK7Uh8C9Oerltl4
Z6vibk2EUWGNCOlp0cW0jZO44YVJ2jMW82rfN8wYNxkmbvoez+YQsklBS9GOya4k7epQO1myw6HQ
omZV0e0UgAWgoMUyiUHvowbJwZgtBo2MnF8c7aYtHxfK6t067n4RA+3JKgEPFcLEQ7VOCcxYmbB3
uG2hAZ5wSw9H/l3JKcCnhvm9LW7csejIthvS38WSFj+Bill7nQ/F0a9LomDbcsZyx8PHjFmMAXmN
3S+BhGnb1Iv8Kb0aVW9TqePiDUBT+gqNAmMbiP5EsGWpizkHB671HSizeh1k06N8SFXwaDXSvGuX
zPyqAqxkHk5ysmR995dinBTG+QzPIpMTksKs2geKCQ2AWI8BytS8MoKKQK9n9W2UDQP2Tr++xs3Q
bmNd6S92UW9O7CIvi9P2qIaewgZxXP2B38N9tCeWi6gcph8ybVj4ja78BKyQXBrDHI85Fzc0Rz2L
x94zsqcRj7lm+9Vsdbk22tVsnOvJWsJ+jXhyoRLd1WxDF+ImK3Jd3dqSN3ku00uTqfSTyAbyA7l2
YgIf7DK7H7rFx7sFJQLWSoqNv+/8W0cY+XzRS5A2h0TAnk9LQtJsoF1u42OYQ4HBpZNZ40UZQXty
UZvTq5ELCSI48x+ZtuU3VpPHP0lLb3D5GnjgOo3Tb0zk+FZasUkeC/d/x8ztmTjN6BIIsNrFbNh7
O4j1uUZXulUO3L7WMIxfqmHvZ5vpPfu88d4u/elcRyXzsxwKTGS1PBtz/A1WEB9G5o3XzM+jB4O3
jaJ0Du5xgFsMONmIz6pobvDQR2eereVtklvOrvTa6Y6Px7CB9Tl840riHMWfaCc/Dc98chmuXo2q
ehsIACfqnXpoNEcAwQTW+RwTmdjfZQmWyXaCD6EynIkRP61TxheGi8XzYLk2VdDqg8bNrsEFS8nQ
0JzjvWUNWGdcqI8Wn4adMyOPopDd/AFdJms8Rzxh38riGT0kdmqNRheRRXMe63gguJZkFLfPb8Yk
tnncFaROZRWOAMu2z60DxLgY5te4Uu8sydiRkWDXk6ZY042iKjDHG8tighhFKF8zDPapZUQ3zTDY
4cKQ++KblX+cUNKvnFvKNUfGIf4JQgayITsJvIPHeernw8wGMzSD/Fx3KwUn4VHK3e5+AjjKwmTl
O6bKfmC/po9tYOzd0WFFmaLbbLrF/SXMpnsSeY9lLgdXpB0aqWUusq3TWeKoE7A1xpDlW5F49o7e
KmB0r3JcAAGz13KAItl6BI9DGXmHdlKGPkKE+ywbjJu0NSwQ04tyd1wpwZ3wGfEG6fhcptCyrR7b
lTFrcAwDcoLWc8AJiCh5wBM97EztGyFruZslpqLvC8a3SpHjG/SivqmYJSER0fRRKA76rua1lyY5
HMIyQK2tPxnH4Rl6xGNQUSqnSNI31J1UfW1L+iidFUa6cdd6JjtXD9qosqewB3l2i9D0BNHqrenj
m7ExvpsxM0J01SPeXD+9Rfn7YILowQkKRRg8hH9cAk/gaJJUf578lKLv6Faqd0Y8BOGYSAS0LZPT
DLgFWdhat5d4sCbmv4sqd4ZrOw/sRTkAumQkTYJGTztB5IaBWZuklk0eOLVcRWt3CR/urWvDfxyz
vDzJ0r8OpJH2NnHyUMM2c+HTBrdymxNz1GdpvaN9AOPJemjfuku/93LRst1YIAGm3Q2miefJA1ni
g4DkO4trFeSsVjs2BlWS6B0UxQnk2oQKSDZ7UbhM91bjDuZ9e2PD4n32jf6HChjT2Q7D+djwJ25M
As5rtr8ZUUkoXmR/caV+6WdUcYwETJyO5jtEQixoTj4ehQqeIcUtu3ZwJjDCxF9s6UUPgdM458ZT
uLOB9JLYQyAwk3EysgUZpAFKNQQaLLjt8WNMgicPyA076+zAk14hFbJRt1OdnNQE65byMTukwRcg
IYf5XcUA2gyeqSPf4nS6o9GokR3jHkhV9Q0eKLvN0W3uFViEG9ewvn1EY2bQhFB7NlY3NIegXdBs
gQ86OxK1LfU5zzSOhG+l+jCvbQDSmH3hNt/jUJ6S2n6JMIGFZCc9LuAmz8RNZ9eupLMNMETYQfVT
yD/mJvoesqZYbUVuf8odAFzzGgtuVLJCj5Sd6ZLiMwL05mAb1ldhNc9ENPwc09Q6x42BUlFnxbEM
CjZJFKyXeIi9A3b2YsUqQn3AeXPsa2y0s1iCu9mxv4n1LJ5y055OaKFJi0maZvXrjBtZJXUYJ5h8
ad470AiomqtK/YArX6ZXHeswTZ55pOtTUWqkeQWEebtksTOKOv5opsYKVV1xxFGQbqm7ToSC4TCL
DIwQ5Ew7yBULvfwolXXtY7VfHPbx7QSGPVd3NbSeTepFhBIW2Y+5dh94vU8EjO+8aj2eOdccFgyQ
3t6hz9MnoGThlLH6w2dEaB4BAptRlZeu7YFY9M0jm7ZHZ+r2yk5OuA1D+KsYm1rU6SWs86Vthgvw
sLBSyT2hYK8GZCuzmU75yppeWvWNrR0yEMb6vjRPHp+GkaNx0Cq7aUx5Mmz5ZAngHKNbnvETnz04
hT6OoSXI7fspq60N+zW1CZhQhsKEz1/3KDyKVrwmXfXuZQPlb9X8aCd4lmhSXKt/clvkZrhCTppN
ZEK3SG7r3LybS3abAM4wyiHkigqnonkhCQLRawP6RDi3jtX0OwuT+UkF0XxLShRmmhQem0wJ8CjL
iM0suy6b5AMdT5+L6/hno5P5eTQ05q0hevfWysIzqKBEoUKhSCNuVAyYbZ5+4FdC8rdENzZtizea
5q5rI54NfI4KrKAbjHR3MQuEvWz9cyyT4NKi2KTDw/r2xkDMI00NXEEVDfpO+ualXajjBK3mrhRD
umfU0Ly73Yys1nezswE2FjTg0jBJ8DOmqYIoW0ccmLOkJE0aYj/YBfIlFovNK6mccA9bCvZ+Yu7C
Ia+Kn6nw6Napq13UN2ChZmNn9l2zmyjljCb/FshnADCDykk6LOlTAPeG+oudbmniq4oYPSXQb3ZA
xu+FH2Q7/JLc3pQmbmSFPqoeTzFJBlwQpiAmU2nmIAUnWPPE/Ky+n5PFkoqZxUap9MQ7uKUaJMFg
VlXYahKZZuV5Z1uXj1YpRlYaxj5R8ysI1XPrEyyrTPOedLh8Z/tNAaiofS0Sda9H+4VVKNYVoEak
dgHOba24O63wybD15FcXtxaNuakOYybqZ1WP/lm62eOwiBMRAc5etQ6Z18RkbZS7PNjN0uzKbqzP
3biEAnso+3jrxzhgptdtk2FlZ9PmmvmDxzvq+/BZy9SjcI3BbLEYBYkzh04S9ESbRHk4yeg2B0Lj
w0V1ep9MlgEKArfPEasTnPc42tfK++il9aHWCLiOneJuRRdDUBhe41p9BeYQQuxhlQIbenTjlHPs
3CO8aiC8QdkgQPhL5CnZl0KCO/HZz/kAAikd7B0cXmJSi+LSQY+MkUieaj/7YdQsIwjEplQcbgnO
cw5u0lr7pW8fZWTRcnvIkf3uLobwTNrLJK5d7aowGhhvIyDHmSJy5ywrH6NPXIfsoBOYeam7X5BM
HwOMkMziSobpBG1cV33htovlqxVk/W3V5N5NQuwIamK186v4aEXTXeZyDM31ooloMADrYo8DApvy
6RhzIHiLYIOb29kddCQoTL0Jy8uHCa3TFN8nC3u0nhQKuURryqo8PUFiIqRZ2KQ50Rag4h2vHp6d
cQFdMHn6oXVQjJi++QoH39yQbOXyS52c0tH+6UyMMery5j+YO5PluJE0W79KW68bZXAHHMOiN4EY
GJxEUqIoaQOTRArz5Jjx9P0h697bZJBFWrbZNetFlVWlMhMBwOHD/5/zHbCUxW7GSXtlRnbOBtTP
A2FzUHFni9MNDFOEYxEHO2RQY0rd0/o6WPWUFzdVVAvraYGL1WzDhu49irm8Go5W1bvZxTQtzryp
EbdaV/RkcbEgec/0sfUMIS6bWsdEv+S6oROlI8NI96ol6HxLHV3/TOs4p07ftcsDHplxum0pJdWb
hGLkeOAPRwVJKfIrcFjOHN+wvof6k8Z+9meBtqh3tNpr6vWF65pnRaFgeyVhOUTQyGiVYOiNmsrc
pkob4hL1BxtCZ3bj7xjWI+u6U7Zb30maYuymGfdZcom6servoMn7bFyBQ6SAAVCNE96DYX/v0+6m
eK98sjBrqxnMQ+WYml5ztlSZcRFRe52vyfvg5sIQaiBflo3INvXIEERBPgwimTa6wxT2rWzGhSzc
WSwW25rJBnfIvsfxPiWIJxjHY2EQqQQNYQu6JwE/UXj+DWoK79p2xa+pUTeehv9qDwOGRAcsfpe1
451n2WhBCEI4a0Ok4AynPvpRpGN9Y2TGAHQbjr8MpMlaGpil8I4IPe6WwVVfiij7Fml3jwCcAjgG
DHAwwz7KrBtvLB4tJJ0gizilpLO2b2mcV+eR4dVewGzYL1/tpPe8P4PWcr0+ila/bO/HusO5jk3D
iMLfsd2LQ4FhwE/1oR7YA+v8Enqn2IYpTCH4hwmtkBjfAwRioJ9yT/MiP7YDf1im3XIUJApsNZRR
BH3d9JW4orMaFhVQVsnhjW0vCEdgC4U/yYtCERbtrg+pVKVF6VsftGFVxxYE74Gsvl+l4V0jjMdS
lTTnI2EEB05HExPc0uBrlSu1MGIeBRegsWrzhYydK+5DslI2BiaWq9w2bTzBoOu8DEQNwGf7YcaS
Rw90eai77LFi07HtJn1I2yU8c+smDaJupfcsKn0oa/9Rzl56BPh4Da4mO1TD+IV8lelioPJ12zQe
GQGjq/dpYv4oO5zoCek97cYyqEfrBbNqygGN2LwhrX668O+3BPDt7Yk++RS3Rzi1046k6oFDVUMj
opnPadpZZy7K5C0UxHpni3E+5Kib2SW43/qYbCUSq6ZbDI/OxlFFBCnBTykfo3xH0eBfea6+s0uv
/uL6Fhnu/eLcounzz0asK1uaK83vcFyFrwmeUb9RE70ZfDXtgMZL65azREqnNtbYFBAq+4AB0Mf2
uimPfO3UXT3vIkFM89jQOKC4TxA5AZFgN+RsBmVGjESooKQSo/w9czh/tglLG5zbz0RcT5j2Jw+T
ofi8TEVx5WchbV2/YTfo9h1O4iKdvla2BTQMJwYtTcJnUSnXPHuo/QBkN2T4LD+Rh8lfuZ+r6rbz
ORxKqvpiXxJOjVqAnM92TxCGea7Sov6FM5Z6ILF+jbq082KBs5fbD1kiEjqMVX2Psk1dIHrsSc6k
wQkF43xZp6wNkLLsyvbqknZYeZkjFwwak5pL7deYlNbNjWiN5Yw9R/o1zeoYzVM8wu0Mp3MmMDbW
Xphnga4ZB7sSHjN46V6w62rLsTbPhTT5+qyunyAJpmGJhbNX/s4DZUAabrbFCzSeT1Fl3xnKac+9
vpAkshvOjV9M856eRHrdzXF5F9flb6kjCPolKTAYOo3bKituISDXRw0E4zNtkQOl4ydclN7W0Oml
MyimwsW2b+vVmbslNNvYLti9QzRA8dJdILX+YeXVPZ3Hfjsny65vTOOYhhyRZZLcTRmNPHumNsU6
fOY1lvFUNmgMKt8N2rk6pLKsgqlZxiMzxF4pdEQeH8muMFKsZG2e2VuhQsHK7GRXkWt+Hnx6e2Yu
DnS+6o2EqF3bnTxKIF5BCHeD7IVxv3gZz34c2+QGE9/Adr6kH9nFxIOu/DKFQOAerLALMa5wsYjo
Flp2igXVxfx2FCtfHXeNvl/S7KuFs5rQ+uaRA1B3hwQPlUM1fo6Zdgm5g838RALRFwpEyb6n30Kn
/i4qTFC/JCWx/x6/sAVNVwtPirge2XTW1w+LX/iUZ/PxPGxNXo3o6IkDSltPF6MeTaQ480TU42Wk
FPpwY3Tvrcyxr/KRCA2EDMlhIvcCUvUj/h88TZTyuTb1LY+gAyB2uEXIZze7SzduSnsvhfGrNz0S
OFqi/uSE6dXrZ5CSISMsFOhURu0hTbMic9OmyjmzUAeMG6cjKEzgublequ5Hpprxqs9EdsjTdt4h
nbcvaEa219aE7nowy8eS8bgFhZRdNBrZKtC36Am7GEqhZodfBfl+fTlLvjS/wegF8bGiaXFWNMMl
Gu0tQU/xWWEh6LC6RbAZh3INDxOmbi8xh7k+0gyn2jc0GlqUP7Tez/1enPW05OTcAfJv+2DQKCLa
VHz2o+4aKuRlIdG9Ipgf9nURIbCFOZxtc9vtd9Hi15dpqg3kO3jXFEqlrYbaFmSr/8SJkcM3oM7P
Wm3XZz2FN+4X4Rf8o69w4Ksgd2PK+TylrCWQoEvTYtNP6Z3RGl+NFfNWSr8mn5Uklm6cF5Z6dVMV
Q3aRl4qeFh3zhLCUCyMbyz1iUGh8SH1iwZa8qihUWpm5Gjs9mNZw/VfnsCXmz1jKZdBRft9lergc
x9TYGwOsKVCyHA+VZz+txefjuLhPIu1sLxC4AXYZWwUogctyLHlYV2EJOzf7/5cSOjzprtdP/0a8
fPtve6oyPztQpadJ8/8LBfEO5tx/nRd61ASGlo/P80LXf+D/CuL/4fu2S6/TQfaOxt3GMjw+td1/
/rshTALlPdejke7gGiZM9P8ZjZX6B7ML8nTPZiUmHvS/jcZK/MNG58JftVab8fpHf0MOj67+mc2Y
vFHX4SwtBdYTJlJ3/QnPtfC42eDHzpqQRSm/O5x8935dMcEshXFQpVtsnz2ZN9JshfvG9fjlazSp
6buOu4bYP9PeZ9JbMHNwvRYKBVurcKFlICOiJH1Z7jtG7QEiRAUCDuFSTMPuG5sM/FwdIrG6Ledz
NtrQsmpAnXkvtgZrAT3LFi3C+z+U53v6XFAq8sqUhZVBqfW5PfudPq78pUwJn0xc/aMhz+I8tijj
JnPTnL9/pddvwFWMDq5GQ9K1Vi/F8ysJWi3m0rInZX1rcC5OzkGmHjkkqVf9cCf2Se9f7/UbcB3l
MnAEo0so++SNJzJPCsyh0BiyETB5utgB2pgEPlk2X/UjZbgE6cgH7/2Nm3QcnqMtBCIN2jkvb5Kg
96LNbVKdS4v+qpEXEEFaHHC6n5szqzL+vH+Pch1G/+2eX4c1YwvwLh+Wa/umeWLx6FodWXmSNVDQ
S07WbZIN97HIMLRV7Im/pVLANGQAGZ8ttxY+BxTtfKbgrh5dEzwM3ZQa0lA0a2jWDpggdxcbJNUF
3AOC/1Qkxn3rC/07HkvzR5MoErmR3HufASSJ5uz9m3nr2TFAMKQI1FK2uQ7VZ0NRJ3jpKfE2wUSQ
xWWpOVoU7bTgwMyqXdlLZ/f+9fwVfXD69FyTCYnxYbo4ZE6GyKKczmrymgg3w23PwyhdgdON7G8w
ataQ+0nGO1TA6kB79xOZYlZufaOC7F9UIK1mHByFRRwPcas0bpYUVrFNqXQIpOEkFAgjZ94lLtuD
TeOX8xOKCPWt6W2jOEYscFdxW0SEMGTSbgkkIXw8A3du7cDul197LTuEl8qLJwzHHhX8CIDDVZlp
CjFu2cnz2tLRLaQcsnVaxC2oo7wYoUFF6nwEi61K76Z+Wfkbg/mzIdiM9yZyTYCrrznGJ3PrU3FT
pWQrUoItgUJTUSMGQ0gvx+6arz56HY3XgL3CRmD52DcSHv7G0fj0NgutSHVm97XxO0wm9ZU5jSYF
g40Ger20N1lPllTQuImLRdq0b+mXj+luGCPUEQTYYbycivx7VXU16u3EbH6FufbubbaTCy2ZyN+O
FltKAMRkPG6nXk2E4I2h+RsJtCRsZTTym0bGlgvgq53YBeNAMGjjTpzVinABbRZhq4QjC8VGBQNo
NyCzQolxVxGD1OwEknAYJfUYX7mlK+81lIB5xYuOHMzQuCYBB+9s3s3z2BbBTHTtlSEBpW2WgUre
ylX0krOe7psLc5MNIhmgONcx5rn9/Yi4gQ4kRxNEPF1if2/Z69J3qM0ZNEVbD5CTcRz9KEyBARbj
cMsEP1G9jQe3Cvf4bvHEc5wkSQMFR31d48/kSUgMuIGLEt/cRCVnlT3a327cp11Lfd333IjcwdoC
BWkIJymChu/5K7bTIeJ8y8Zt68Dwwwc6Vhb/m9CMB7+ul3GrfW18z2F/YgqfohG5TNkvCCzczLrs
aFgTA2um04PGsglo0fObnt6GOX7HZLwWg/x0+unWyq03Y9k1N7FqZ4ctYVd7HBw9CKd7226W6zlG
ELczOxKLtmk/5Ye4d9Z4q5DibzAAE6CUP+MWcZCtO/s+HVuyuBQhbIGdtOIG1hFJY9mArYhWdDxH
u56Q+quEM/ufAWg0yEkx5A+QMMcbZzF7lBCALj06fFl0Tepij9yWcT3uaTgQyYpAOv9UF9K6N0cm
u93syfoYExGFa6Q1+00xjMQS+mh/0y2VE+dXjDjmC0pRxUSp+7ZF+1kmj+7A6XUTibb7nsHbbrdx
PlW4tLSVDHh8FMEBptH4ctN6zXTso6VBgwg4p8SM5hnU5XEUY4b1aPZ3Xa0WBHOj+DPDWjMDDSGj
23V9DkxscRdd7VRmOT3KHWFcxJ2H1ASUQVRsp9JcMOjGiYL7P5R85TEG0EsSQZFoDxyT2q1hY4UO
uiIHptFHptFtCyB6UVAq7Ba70shxH7VdPf9KLYWaXhtNctMZHofbrm9hJCe0lTgoeZXzTVKFozud
IdzalpUcd27eQDRLhsZ/5OjMjw3jxPiyMqBvabuhHsbGRv9irIuz2jTDu/V7tg9rngUlSExe3w27
9h/ahY9oI6KEXlQ/I48OXOa1EjFo4T/5XkddTfcAKptJUCaOqRjRLCeZiVE3SrZVbRRVnxP4RQR4
kXZlMERle5nlnaLB1qP23cyOdm6pMzAbkBWANkm3cXUPBIaYgNQ01SPY2e5Hx26hOoxDqxAS80lv
0aDEKuiswYerjo8D6HpGgZWCZUmOV1dO/R6bbyk3+NSGKBjHyRzo/TThJzrcADCGGi5XoNyY6Esw
rUzPIiZvA4it1dEdi6wHyan0S00XFYDkLPsf/uI2+dHqRtja5IsgRKQ9i96bkHm9K6RYyI6L++aq
m3EeActuM5C4sX/Fl1j/QNFT/XZSCWtKtZVEgi5cuk25JNtgGkZjvmA7EX8yvSbPdqZTwn1gSlaP
SKF1Cpq7lj96+rARTAifiNSusXoSO3AbBIIt/pXovZx+CRucbD84qsXeONuT94fXOaI77TJFOdR2
YOdkhT1TXugi+UiOGNgOzbj5KxT6vjWM/McSu+YCy0pMGRLfsTfPK84HhIF3sZ8haU/Hb54XYWxr
3EXBytbQYyG1FBX+UNpYuMnngdZMbMGmanw9kXhJnTcQdah+Dx4g9F048zFsMuQacou8evCC0ZvY
u2AaQs7okRKtWMSMDJ+qORvHZqhmbFANrQCMHhWMM+CONC/ClEpX6oxkx3CASHJ+EA7BzeAuiGFa
ALbGQZKU96nJppDulk5yAsbmMLyf2Zm2wVQ2ZI9R9c8fWLSIeHJGlG41m0Tgwej1fgEEIR2WETp/
LnqTk/mE/wHDnBioki5OhTKGDgAK5r7LfeTQxFl3hCNkyNiyrkAsMZducoTqAtXdLTL3l+eGGVRZ
MRJahySaaV3EegGdXUt5WTkUfII2X2+BXaP+2mCnjWEL0jzYJHRuq8A3Zj5K9K0e5b5q+WY5S833
ZOcmrazZtf4UA2f6QMbkrbHDXJhOewINv9PbMdIgyyvvNwIrsjCW0a1/DEjmcU5Es31nL9zCBht8
esneCvmmDAfx221c88khAW3rmmygNmY7hH+iwatQf2Ig6wmcqcIHDWkEmbZloaIdiyy8TLzeerSW
sdvl5VL9IFAGdkw8+aALaU/d5Jkhr4xqSjVLXf6dIITpxksM9MAKEsqaUmp2OyaYbF+kmoXFJCmW
/MTqmBDvtiGkPh2DxsIAh4nF6J+qOlm+U7azvxgVtTjpgvvgFNlq/Em4Rr+PLXSbgMCGfot3VTlX
tlXa7RkBOOPDuIi0DnhwJukVrpwDkXr9w8Am6efU+604xuCRv4RVKZlXJX3wAODzDNACoTAIQDf9
hsCzqgPSMts9jFDqJh3JNskmGjglbPoo4cMyM2gfunbrKKh6dudb/NAk67Dozn/CviDjpBBWLYIU
UeRCHWeg2EySPCbRYl4emsox4FVMar5OEYGRVZkhE8C7ReoZx1FymO4mm8owGvjK/dKMNTOznFpn
jV+LFX6kVhDmsU/pm09bTg3hz15apBiMbfbF8QXdNtjM2EfBpLb3EGb89CykFfSNQet+ieuxPmed
i6A0odgztuClwGOyHWz8rW0mDuXMvEoaWkoevARTNl1MXG5dh7sU8Jba+DEhWOcmULBjA7YxORhQ
7pONRBj3zZhdFkSHWDcraIwlQx0LkeFSxiaCe1x6Ev2eqHvw4vDh0VQX6a/Gm1q19fRMF71xlOBY
XDTJhT2bEwjZPPfvzL5x/DMbUVOE2lC1n7uQfzDw/Xi8p5qdnvXmMEOotFMC38HE3tme5z/WBenL
AknWsh1oi0ybknhYtl+1S9u9BTTznZ4otAwWAmzSIK5kdIYDq7xtk4rc7twtVv+iGVufmrglWCMk
pBHIJ0IXMqiHaLxPSsQQmylG/xt0aU+2FI4aVnz4lcaNTiO2aA4Q/SOqQKYk4K3Zo52ZbPhgh9S3
swjl6l2Tw3mt69ncuP3g0SlB4uMfJlJP2KYVIzVOPEAewGq/Xm5SMhVx3bdu/Wg6IuboIWRITFLS
YnSuI+g6XuQ45BHm7YESucQ7PZdZALyVxOaux9iABX+4meaY3Xk4tNjrSXMksdOU7fwJ4+owBLOM
fOPWVoIef7jESPEQAYgnAG9UnmJDU32Gp7B6jenTMj2GRbk2X7N2qxARj2dVhjWlRSM84UjKKca4
fdN/15qWMRR9k2caMpk+gUxzt4NNrtmmTrMF1qJLqvmuKkTi7J2hj91tRKLcmvhbksHZyWxVWhMN
8xOhWw7oLczCIfAtZuYAy+KoA0Js3Ku0aTNr78LvYR5gR7jRrkmuhyH0KthZcisNjNk0b6HWrY2c
pKmwJXkIhDf53OHEGpumu3JhEfUosZBuUocdNhnIBDaSJn83fig1kugFRPzJwYWE6Q6obsluuOAV
TnrRZ1M1EikeQ0BO4Mq6wkQANUxf1uiNS/h6SJXAI2VHQFegrgcOyseG/GNyAvGT3CGAIL2PqtHD
IEwwxj2fJvySrpl+hFKi+Sw9s9lj48/RiqS13Leq6TQHOJbqXW3Y0+1KJqE67GTul9lxDPgmFYQW
2LI9IjRBsakNVMGcE1BTNlbT6zDdAXJiZlsSW+AsWtQTinW29U0Yp6tgtvjjW137O4sjb7qmPVl/
V2Xar4AswCswXJNOB1VT4Szs28L61us5cQOsP7ax8XzR0cPUvmBDZa7+p6gy+2wXs+bGkF9TE3lA
Wy8Pbaft6UKCzOCW0sm6FlS0MXZZKTNxDuH7bNEzp7mJYe/QwHEhibbseeGiIWLajx6Rg8CEF/h9
uDf1VwNN/7Dl5YtPuRYA19QAzgoDUrpsa7NV53iPHBvR7EC43VL68aXfRpXAV+fQ6eZfR0DmKKry
S6ZiB31YB0m1yYV/NaUlXPu6oleKbNQhADqt8++0XqfbMQqNp9RrkGzMwPyzc2sAL4scfJAY9tm5
oltd55QxhOeGDjNcDyoY27AaN7V3kI3bfvcRybRn5lwmR7zh0yOAJIueMWxkfOeriXi71IKSgo96
4xduTZMXVpVl4LA7suh4rRm6Qy5G9GbhwgNtSKHgqNyQvWNnmPgDflNk7VkRfXNLJRhtRecr7yy2
G1oTxLxmPxe+YjJHjb64JOSMpx1j57kmus7+k+I7fcLgry9wnbrDGZs3TnDT6Cdf5eIqMK4R8wVh
LWGIhROA9MxmAdnO3BIYQoMuPmqq9jSMU8f+02RtCveJ3nz0fS6VPeGfF9Le0mxAEac95W10FS16
Q3uBreNErPmxaiZUu1HrmApRdVNPQZWQRnJgZSUGqwMmWG3iBUQP4DhtXExg4bmrKE6Ze1BRkhrj
sVyyhat/d5Jgsi30jvE6s7Llx9R13WWbzMaPhhzpHyCEkK/aUyVZ1WHYY2VsGotdAStnFxhjrZtz
fBeoxTkx1j/RSYSkf+iFNJe6q6I86GkNob0QpfmZaER3RohEEhiKfW0+dpOHnYX2PsfkyorDu7xt
MX3lIqdhl2mR3qtutL/hJXWnY4Hs5WlOxuWusXEQwViDc89pKiIBuEqFIgkOqSv1l4YTCK57AAsZ
kzB/Oau8e8tUNAUTPJDVFvENU0rMV4BUTHCxgLzPITuO1uBd+mWGzUATTXK0tHQE1r+4YUta9tYv
10mJ/5WV3ZawNV01bF0kSudtVhKQVILlg9xfrTyCJiQIhrQBJP97hFFr0i2q7wPkLqcI+tQhDVrT
s7ymfgzMEATgrA4Yv9uvIdq5T00C7y4w6WOHVIAcWox08Vzgx4XUjwnoGxSUbPZoe05mf1sskRFv
nSjLvtnE5SABGjswCdAEVrlTJU3KH32dNeekArCVpEnH+XKjWoEGe2axwRfPGab7hLpb/UqEHliJ
utlgMcT0+0BQT+nTqrC1u3WKEEV7FM0w13RlVNlBUOj7M86pd7mwtW8RkSTFL5a46bJFuIf1nZIk
pjtzBM9QNmkI2Zf/2kWmcoCbdBXJXExLIUJz4tFvGp2zs4lSiamS+kl6wYFixm7Qc6AMGoAQy6VB
+hQoAcTDOcFUNY1lv/bJPNhMgy+yzxP3hkagN+xADLSeNY4vDkcWDrQgsgaE29jCh1+sv323910Z
XwFLjdQR5L5bHtMqR2xhIVNTuxhjQgbfL48+5VU6ffsPVRAZXXbYJxuqiDc1Gum70aMR+h9lmM2L
U4wUwnN8d1uTRfuMANio2L9fNH6jq8CAsKi7Kwn1wTkpUpNv0eK0XnlimWFTLOhJOTesHuCbm103
hRF+DlOn/aCVIV6SnP4q83sWGDiTOr9jme5aOn9WGgdtF6FDTtZ8tNGqNmoWyKNSDFAaaenONPLw
KCTt+ZxS8DYpJ8jmOc6wqFL2Bw2O1/0i1/OEbZqmZStwkNbLX2IoryU5Q9XgnHp5njQIo2byWT47
KGj/yXP+J27r5p9djOds4LV3cdLboLQNKotYL9OS9kkvZVHegICFeW4xJut8ooMT9DQfD++/0Dev
4tMctNy1MWWtL/zZo21V3AJUYqdvRWtuJTyrz8A79AfNr9dXYSPqc56wPd4e09LLq1A7pAqLjCYg
6LLal1aIDXptOsi//Xo8xXsRrgUMWXpq7Rc9u5syzkNrjGneT/xNhE5yI1UETLnoIJK+/+De+BLY
soBCoUCmbG7t5aXmLKTq0dB6qk0nOl+WdgyMKE8vBKqEI7oZf9e72v0njO5fjom3OjYWBWrhr01h
3z65P7CwcS1YDKhwc4jr8QDvx7RxDsgJfzWhmLctvOUANGT+QbNohbadjkYeKu02S7L226cfvmmE
a1kRX7U1yJFwrHzEI1UQfoodZ34Ai2pdoq6jTOagt9W17i8qGjNmgIy83i7gkz94EuKtRwFKTvAV
KkQ7p80r1Ra0bDSPAvNffYcCMN+C00KHMS1PoNuHy8IATNAi8CHRoRuOeNSBrtjk0Wbxeogbknpf
RzVyzcptbsxmCe+cENtzBSzyg0nz9aThwSAnDIhWLJ/yX8/22ahUbJxdM0ZBqDi3XBhV6B5lnq4C
/bb54LG88aG5JspURzkm/1mxfM8/AHIQJq8FvRGwImLEWMsN1BLLD67yekJGzIAkzbKZlmxkCidz
k1KeIXPNZUzHn3CSUiFmVfV+TYMldjgONWfFcNqWsVp2Kq/YduA73eD7cT6YJF99hR7VLwFqjUnZ
A6V+8kFErqONXhUEVw2hBQpp/R7xFF/kkybcNZmsrYWN5/j+p/9q6HFRS0qo7RawCF+ZLx+yO7JB
SdbZrFwPsRb7yE3YGDKwCT3ZtJJUicHsvG2e0Nx4/8pvPXipJHIFhVjTQyb28tJiLtYoce4Xibm7
MQVK/DSNSUswCnmpjQg7py8BxTlaXvRDxUY+dWmIhvjn3v8lbz14xpiJZoK5T9gn058AbdZlHLjQ
GJLfQ1bxZZGuPceWzl1E2YK0b0+fvX/N188dJiA4Y1YQ1l/fs17evMOB2yobqnNMcvVhHmQDI9FU
59g/QXeDGOZobYGpGaLygzf+xnNXtlx1M4p3D7fyZMB3oUH3MXaqoHJcyl1MfBcUcThyA5L8OnU6
284ZcOHOyOJd4miwuz3EV/rY0eH9Z/BqLmGBk/4qDEJThMzo5IdMuPgLXYDIGn0doQmH0KMGturp
iN3i/Uu9mku4lCUck6swxao1H+H5XJKPzSA7xaY/K73srMG0u1MW4ZN/9yqMIj4nW/juuqad3NAs
YuTlE5mXjWnqg0wKJKUG0ervX+X1Y3OYsZirfGkjwjrVP3W4E+CGIYmta86SQ1xkB5I30TAMaADe
v9TrL8OR697Qdm1JhtFpokOYggXoLS5l6Njsd2NtG/suQZtZpA5lsoW0hyCP2uzq/cu+/jjYwrFb
tIVUzIXeyR45abTRlpKkyNYlfmyG73Mx5aiHB+Ti5HBDSSkqYlyc7qPZ8PUwWS/MzpEIJOaCVRP3
fJiIHGKy1/VV4Mpp+pL74MYg/mdn79/eW1chLoz9o7fCY1+toeHUoqIsIJ0DrrsiF/kbmQf17f/g
Iq5Y7wKxFoCPl7cyILkWAMAp0VlEHY+iyW+GpfI+GCDijcFoeeiVHM+xfZf18+VleuyOQwEAm1fV
29fWmnAxsH2+pIhkbFp63RtIXMQXtnZ825syDZa2h14pFbiSOE3Ls0IBdvTaybgn2cL7+f5DEG89
akjJUroAWk2k4S9/niThUYZU+4K6UH/MJGq+kyp254xLdWGBjz7PkXUDkILxAJPahSvq2eVOuP14
7aAY31SIWQ8SPtbD+7/rrQHu+ywAKKTYfpgnq64GJ2HTTMYXVINhi2DzANUQ0RbAZ3a+NMNTlJfF
Xsz+4/vXfeNt2euQWHWaNPK89c+f7d4osXnSEwyKzKG4MoQe1ZGQpuJoEpn0/qXEeg8vznyMCKFW
uaeChYUs5OW1aF8OxtJA7CFMDMVQDcKuyGcADDnSqG7OSDKPEv+6akv3WvkLCQ7+YnywW5XrKD/9
EWwyfMCsnAkRh738Ebk/U0vq6HsPtgwDlJdyB9ev2Lhmq6nbzulRoF0/p2kx/ayNTv4gKPGP7hzB
BoSeSCON+FPmkc8UN417g+4UG6YsGudzPNOkiWrsECga6kkGgMgVRfrE9GjPmB+JUN8YMArNq0L4
ZrKEnb44uoWzWQvIWQ12jicVJd7dyiPbqU6Vd4sbGg8CBcHVZFG9e/89rq/p5AkqV6zHXUSQyjrd
LUBY6GqTdkEAMLn/ReKCeTARv96xjTDvmpmI8fev98YXS0aRw7Km0A6yNX35xkrkRJJ8myLIERHe
scvuP80wVz+4qzc+BGCN0uLM67Fcn84LrDAAuXz0RWS645srrYYZK0oI2K3Fp/dvSLwxBllPLF4e
ZxnE1CdjcMLexwyj8Wp2AiuNVeRU2eb+QgwGAg1irBHdm4KWtcm3ksj6oMfiq0jCS87h4YUcmr/9
hF3BlMPR96+ygr3+3meTQJ03eKdxmwIEFunBbtlm1ggYP/j0Xo8b9gzIMamQMA2wXXl5FV9GM1g3
jdwxn5KHEiLGdtD+eFYi1YWiS1vg/cf8+o1yPcUWD9kp4nN5MqXaRmay2+R6tiyTfWvTZafPHO5j
TK1/e/BwKUxqrHfSZaie3FpCwy9vJpzSbt/ro1r3R0vmTUeVkNr3/l29/hq4hi+R1K+HNDbrJ08x
Q6/h5oyYgRzOvSoc+xAPwvjgKm++Kx/TLidA/D/OyQ15IiYpauSGQuQzvCalL/C+e0E3wV8OHeAZ
79/Vm+/q2fVOliEckQDadcNd6X753ODM36AoT/fxBOXn71/KYq1jobWUcJ2T6UTDcx0Nwa0xV3uA
zlwRtF2uLwwcMh8crN66KxY6TIJs/2k9rk/52XcVybGexIBcI607+whaJiSLthDXlQnM9/27WrMF
TmZldPDUzGAH0TSxzXXj/uxahSrRRXUo5kohxa8GFAbgwtS7qR1ppfuq0k7QEzkCxX1BxNXqeb8W
s24c0N5Bquqm2JAx7cFGXHUoSQfSHkeF+OCTfD141x/JoBJIs31lWS9/pNmxb6x7JllnyurtJMJw
H9FA3b//LF4/dk+ykXZIcGBTTbbLy6vQkqZ0NJAOL1EZHuIQt27TEH9g4wH74FLrU325FuJ4kex3
WYfXouzJYKqS3smxIOSoj0gS2CIYcL9OHuIaPHFTidHPFVEwePPf38V6FKa4RVxRnNj9k+smXgOE
o1C0omsg2tDkI5hsrujOiO+94MFXd7z89pyhvlyTHjxczJlbgT0Owy19WZPGS1VWj3ns0w/6uw+f
Eozj8OuoutNHPfllEXD5mswhJHzS6z8bZlRd9SbVpBji6Qdf8uuH73MgYyxRfeThuyfvuSkykzI1
wN3c8P0fkFWglyHHIs7FtA3CriH/NnM8f/ClvR7DRHxQ7cRSR72TZsnL0ZXWCBBgDqZIEez23hut
+c7Ti6M/uLn1x78cWezqLMH04TLCxKnZpFahqrxsogJHJ/EcAzHq7J6GHrJp0CXIsBHIDCBHgcCY
DkwX1F/vv8g37pODPttkm+oIp9/1z59NKBkMGF8W9KLYQ/tQjyCbZWR1f37/Kq+/VZ9tJKSC9QDi
/WURe34VJkiN3K7DXBriPO3m4ZaybPENgsT/8fj9y+7CW/fj4z4RGHdYoZ2TCXJuIgMg/ICS0fTD
fVgXwy/X9Osv79/PG8dfylZUTykeUvCR7snwWKoaR07ewwQ2dL8joxJhQNZ5sOLmFdaSYUN32nze
2rJDR5HPhOM64+9Otd6hRry7R/2FEj5drasUuf8Hg4phtZ6+PHs9Obx8p+g0sfWOYJEMbPufWgTB
mNhp2C8thGI62cQzSics927azFuzcT6Ytl69Ah4Lg4YZGV8TL+JkbmBi1GEPJ2OTpkN2D3o7u3IJ
LvzgJl8f8dlWszeiArFWkdlsvrzLjNyxlsU4Dkw0ejNFoTg+kIKAAr3M6Vk70BDP/NRDAopVutgV
8fLTFjHp8OjMdwZoyJ02cvc+Rl2w/Wt0rG7P/45EPYmtPfm//zqbln/J74qIRKg/3ftZt/8L3aVr
0/Nfu0uD5el3/DJuaf0H/ukuFd4/qHrRa6HQ/jJtSch/mL5JGWkti/vuXw3pstJd/J//joGUzqT6
L8rOY7txJcuiXxS94IGYggDojUT5CZYyU4L3Hl9fmzXrnvW4ql49USIQce85ezvs7Bw2lNaj/kWU
6vEfGc7/mNwU+cVzwLMMw9T/P91SDRz5/3oU28xvLQ4SrF65rXG8Mv7Pt2aJMkdYFhsuMOgA94kb
0VyTO1bCkLWxgnDnBWWa0nRuk7CCfGB/60Xt3JJCsX3eTanXOn8UA4lJk/jRjAy8NrrTCJsXuKFx
XiuzvJgGgKMihWpANcXF03CxhxhcTlft+XJuwCaCz+3mY952uzpWSbgTGjHT3JXVueUdK0gWpnF1
hv/6ZRXKX8DwO6Nvfzsh+Y7pB6W2n2NtDMAhxvlbLH8qkB7yrV+VnRkeIG6WaXJSnVfi5xc4PYvb
GKTiysWFpAtOxIXi81fWYKwnhjRnYAgQ21mpF0lx6+VMrjPzHfJoCaCosdwvGYbEIdDD6Ng9PErG
Ayp4X/OzxvKMY/AE5+tvmimvq7XuJ7leHNrmcwNXSb5MiCA591zT9nMtMYZCbqrBpa4FDZ34EM3V
ecF1ZAHatQBDe8vwFhU1kFqkhDjSEiYeF8QEjbJueodkc2f+iIjeSkf3vGCTlxu3RVD/EN1LCyrb
NECJcCO9h6Sdcy3dqc0cLKrmlRaY1ZgFX6yRGVbOMT36FToRERzDPNtrthVm+/cBxevIvbgjTttl
nk62Ml2RPLlEX6HyJn+yNpizb6p2OuC/R98sd0sQaJq2TSKyuaW6k6PY6OJq9KybSLWxcjaU9Cni
/xZ6JjJk0n23FvEfgb4Bhn493fL+gIrdLccRyw4obY5x8T4eqtOYYfHImCGYYfsc5XRt1FtYkrWx
dQ8F3S2yxjvItQFo5rLt9NJ8RGIHOJjF50x22LWt5SmqnKOOCpLMquOWzhqQ/ZAA7o2gnpTnzuRD
XklC6TNvKI0ioLGqv6ryY8CA8LRqPC/pm9IV24gSR2cz4Rjfa3Iv+54iZgq8QEkzmJ2L9go6hHGj
xaAx3RQLkdt1L/uRAld5JNucbkZAy9Zyphn1m9rzpZO5V7bEt/tqG1KLM7PPom69cZiIKxbHZIBZ
XR6X+N42k9do4IbNb2Cvr20kd9A+qMkWnqmMt458uVs57AwG5uAq7+KEic+/WIVSo+bvvTbcw6Rk
gz264+p4y9Jf5PICQM01EvOJQDRNlHyfGwII43ReKuWvzM3PeFH/pu0HHtIO5H3YryTe271RvRGS
OIxkjosSvYB9H/S8IJVLtkDhz9Aadw6c2nAsfuPI5LdCjmNjTCpERUqRq2ZehnXEzaK1f2VbHeL/
/jL6oIwV6s0EEOcHq5oL3MFZ0s9YhO/S4UsiTP23k8oPG246U84omW/ymICWF6/pURO5D8rUgwN5
kyv9lNl5mnGaBIUJ7m7NlDJgm3QncfspsY55UZPZV7HomitWB54kcZMlWhZvcUQUzHF+nSFbeOrY
vpIz3xCrPStKvlMmKpjlJ3S3xDQ/srDcNSHj5UanyvVXDYET9wXAtxL6eR3/UZ3mElPS1EhcYblc
EzfLWcwl1IkwLhjrNR/M+Znn6OSp9nJSS77WjLL+Ub70nYrstK0dtdxu7lUsTgkApD0PdGPbLK8D
ofTV0MYbMKAPkPmYlCvjnuFIsNck8Y2e0LVDH8FVwu6ONRot6qI9FV15bepsS91wU1qzc3DyaQis
qF53YUv8uVIhAK4xX03WAqk/ZclXpnVHKpT+UIVXZ6SmJrKTUxnLi1ko722+3GBtHFPbvKjAb0ID
bHJEPnhMfuhNPq9TaLiJtH7akHUI+VOHu3ca7wAiGf6UO+mhNVDJ4CG/scQRn3ovuaNbMWj9xaQK
1i2svkaEWYHFatFe+DYZIoR2vraXpIEbVYyUkWsjP9koLnZhv9ANqJeyv5D4TM5JEWqQXgffSTAE
E9Ud95pDz1ap9Vd6JwU0HMXaO7207qI1B48IMsARoZxD2lAf/cBczbLm5A086RSYS1w/8QeSkpqO
khPxR4hLhjS9qDPw6OZYj4E1NX4eiYbKKvW/ZrGA8cxAfht1PdutDJq15ZdHn1QM8TbSxYbH2l8T
bRYxjJZiTKJkd5C3jd8OreNHcV3tVdwN5Eb/1X10VwUe5UYA/daeqVjoJzwokae19eC3PLFutOv4
2ozSKi+tbtDqjPvxD4dRqs+5sah7rpARbD9p8rzVygvtFHI369hcmYvSKLVehDnX+zm1eT4uA9WE
6Fd/vP4i7csoFcWLHahXk14csrqft/jA+ZChyRB8hoqTZWi+S8MHrljQcM4+e3x5gQmRzLVl/A75
yl1IG0VzPeATguyYLZBgMcH97ZVSuLWY0kOYrajlCtN5WAxqb6ES4BqNBKID2hiVQWUFfO4cCyzt
T5E+BH+Ryh8sLN5AVN3NNMTom2UebgwWHL5ZFz3518c/TR+gJI5tccVu8q2TttmaYC1gCUG2aZwX
6MxXFunYhyo0j4PCQcF+Yywqt9TAdHCK6EiASf3RUkRxSzSzxaPDsFE6Z9lBstG2NIjDjWjO0MAU
ioPJ+hv1cNakAF2UW+37Wpb/Rit6Yk6j+LFT8DTQ8jP3oFc96fZdtJzjQn1ahR3oernrzeFFaws8
gLxRwvXvbGdfVcMpTTAw52NPknzLnXNrOQO1sCA0TmApPLV6nJnMQ9KZW5DDmxhKKHg/ryrCzdTF
h7VwwB62IP/RsjVLc4bff5BzcY3kgE7m2nTmriwZWNf1NtShoo/0W0MOblR3fJHx1UCjfeGz5wRx
F0YqD3Ve2p9El8fjOq4RuWowCH6sjOo1B8666Qr849ThlY60SSuVzaoY4Z50nrPNIm0O2hKJRx9X
QmcrYJQJlp+VbdI6ydw3YG4QqO1GcxfZNkv5pEqgZraqPDS1bh8fecU/meAAGSthdRxb1Ghx1IPE
qtf4CewEb8ZYq/KgGwtI0yurHCvKZYCUj7fz2Ju+3mnMR1deTCi41+NI2eJZjWW6HSY4dwMA9RPC
uvQLdFbzjAoEPKRYOSV1lMXuRP3pZepLAaFbSXWMFs08Xk1EAPumNpVdms/NO30MwEaTbmWuMlKv
XmCt0yiul5d0XVTar+aA+K83fwuV9WjVT/2TVMS3SW2N01yT9henhwALPozzTAG9C+lIDKrSKZMX
ZZiUvc6P7o6xYj9xf7C9dCSPnKt2vaNU2PgViLzNGmqQNhHT0eKcTbjDU3FoE423h93oS8DzQ9d3
eq3v5pw45CiTD63rZiNQCei8I+BMNuuoxh4b7/RGuZzqKcp1GrYWBV43rZ3wlaaR3BuiXPmlPvaE
bcgxhXLtRi06cSwz6ARrKvV3PS3Cj0LHxq7rE7mRolg5KtaL/b2OHIwFvNXHwwklxWQXw3kuRfqB
M8jZz6o5UwybQDBzza3Hfys1n908ktQWcf8FDUPhgagLz8aVetYq5zmR5tak1k7gHHO6Bae71Txm
dQcY+4865Vxs+SRpiEYC6lJ1cdr5zciYri3TRUP3wZ8S9acjx/fOa8ZypZMPUmzIwi/dmAJMLQoc
qPKUKOpJxrwBFyffK0P1Qp33FbMIfAP4KcbM46l64b160DvHV2hmenNLIc+MgKcOqupaQg3mxK59
gHSrP6XdTaNTCIysJClFUVHyvGSgEJ5zrTrXKhqJ7pu/QRBX2QSt24reKjo2dRFeO2JsHACVbl8h
oMMAwJw200YKEvA8AHIa7+ukaP4wanz4douFxPkjZ2vkPQDXzVqS5JAuRv2iaZiW1Hk1XtY8GTZs
vKVrMV/YGKkKXj1FHVqn0NfyVT5n2OgYz66sTnLrUKBQGxI7CsIwr64N4Bi3hhvoPgrRrmKHAIJr
FLU2zLNaPi/qV5WYG71GqT62WyxpVD5m36aka5QlnwwGQxc6BzVd8Ip0j6il9N6oDYFZrZHbdPxq
0acZRRddpDr+A9zxaCz3JTgDpQ0QxYFgNBUx8a1KUHBZ/MDcAabsqKyw8mb6hB750wHxzMoboxbF
seyjA4OdSyS64VAqww0Oquomtulsc8pbVAbjbS1aOupGSGweKJ4L7m/2c7aLXFRauwx4O9jnbDQ5
X2lRsjMTXX9XcMEhx7QsWvRZZwVGoZiXvC+JFQGKvMZgF3x6JEgJw8g5cpXjS0CtsQjwpbPcUHJj
RxM7PogkL19nIaRvsMK65QRRNz0skff/QsItpW23fVgn4mEwlu9UA9ebRWnuNbWW/G6bg7ZTzLEH
cxv2aBrQwL9rZp+f47FJz3kp5L3MRbxpqgeOvnNU0PuYjfeqkhTvE5Odl0dI43u28/7PyPni0GML
PCgWgp1gaNT+FaDLcB2yEsI0wIAvKiXQG8ZsHLdG2Y6La8LVu8jJ6j96UwvvGd3OZ3VIeBEh/eCc
SwezeBmg232tlhFnHgNItXRnrQk9XdYPOS29ek0r7ReTqWrglNl8ycxaOa5qwhXM5g/Tsgv1HmqN
8MixinNJcXNftHZzCbPEJORp1Tzq01zvFa9fG+vEQ389wiTh1uaYLRIMLIP80SzLZlRa407SJv6g
Zti2cJiX7n2QZq8FxjprFNDzed9GKf6FAsaPMPHQ9SLZzxHySgbYrfY8qzR3uccOpqeVS8ZHM/Ji
djq50XArveWpYVBfK6Ob1Mb4dzCooGD5Am9N7WYd+NOy43C7mg1UHvyDwQpXk+KyqJcjY1beCTJz
DrhCQ6qJpU+2UvexL5wAWdeJnPfqY7jerS4zS5DbsHERf1kvhWhvvGc7l+BSuwkpWqSDcVeKmCtM
Fnp5OCU7FRL9hiNmDFJlxSNTjJart6HXZMgtxjktfpYh6S9Iivdg8kZMOBKDjkmwPBQ0xmT2UYVa
DqkyDiZp+Cm4Y9fOkqcU/DAMjIljV/ZZVmh4qBd+tEVxgZhS8jVXoheHpLermCEjh7IFaGJrE6Hg
dTzmE9fK+HdlVsJEH0CI8j7E4V4OuT8Z6uBqMDncVlsPjsIWqM9pXcALpMy08r/Lp1Ol5cFImw2J
feLqdeFxG33cH5+cB3dbrhPChHCQHiN6a31NwYsvOdMG5kk4eb1qiF+UpGc4oONu5IS6V+xqZ7Yt
2I9JjbjwqfVZq3967bpWnLTMeXLztLgw9cArl1kmWB3SDmJikmE3FJodT8ojAi1da3K+Q0nvdkr0
k6plkBb2Tz0nuNoKcYa53vr2IzaLXNrYqSBJ3UXjPgUZ+8pNas9H+U+AqWN7Ego/6vogi+ZvS7Nu
POR4xrMy5af9B1MC8v5HKOhsM7z20nCcNiVtGLdvHpeyFMyEk2fmFggN//oEb3gxibcePn1XNNxJ
ZX0c2nU4KpmlBg0T5y60pN860exBIhnhZjAkNEN+d20UGM4J4UiUpp+NpQKur/+KWOI1GHhnRqh3
2Gixi4XYblDAebTl8jLz26oYgjhmiNIsNampqmgoRrL6L7SqQ5OA7qTpHB4tYFvVDn3efAoHh1Nl
Vr0BZocK7HwTIR03fQmVWVUQx2Q7OTCV6EHWaNl6Vlus6MRA4lSeI+wPbIx7srEpFB68k6bf6TXj
FrmAdFJOYP6tC8/syY9KPBvJ+DBUVBJSvUZenqo6vK+TwhzIp7+MfHlN+SO0mup9reZfdepNxLZc
PJU2T/3I0S5ZbxwkeCiGGd85HIkTXqDT0ImHMUNVr0NpUYqd9PnK8hoFQlWjll2OCLP9IaGtxMLu
F+4JLxmgwBZ/B65t32VbV286QEnfyJnfTqKf+Bjo2M1j2rpKDHi0z2fzJJg43XWdzyYiCL3pO1jt
2bqlmfVUlBzpqYW8Ldy1/WaVF12L+LzKYlUYyaAMIVkSFCPt8Cp6RSSQo98arKNFypBSY7zv6AQ5
gLf9Np5val5AtGa8iLNSBFEB4MfIY3tbVY0d0DVJt2lp5+CqKudJxFSBp+imrcaBf5M33oln0UV8
5Z1vCddpx+qcRyEMbh8YMlkTasaqgemkLhUfj8INkj3jRVMSkc+SLa4qLMCgnHxUu0c0PZumnJcv
XlYqZ3vMEoyCTgBSGaKC4WaHurS3MVHrK0eDs9p3R8iLD/8utmtnSp8yJMrsl6MfdYwzf7TWv1Aj
0GSqkXOf85WvfVY9Cb3lIdnC0okoVDxZWZNx9qiGB1BgdIIuWzVEK7V5QgYVXSuhJbtOlUmQTAMz
mQW2bkPQixfXLbfCh4XaetOHbDstTu9hJqhvvHi2JUrGnYpg5dqbhPRLnsG2mV5Vq7g7JhiVUf83
1ut/30r8RsKlgXFAiZsYTeaVafNq2nO2iwyeqEsfKAaXCJKo/dC86dZXQsIINr+iX+NhD2LKs7Un
ZAJ+rnwL5nB3p4KwpFr0KVUq+S43L+O+ID3dOv06vpQhRVlME8M1LXVBKT7bt+GqnE1cCw9S1Ofg
YMzh7PXWMBJjzM6DdygfVyYUhaQfMUmywOYnnWG9KoAFZMh/iEskO8Z16JXKddTM+ZCKCkcvCAxI
Rb42Cgalja9YlcHCli9EaumSI+6Sc1BhKDsg4ZThXlHFGRuZO1I5BDMOb/z10QchgKPtSFunvmn2
1FK5EDN2fYe+2wG1i03XKGxz01ENfBAL0A4YOzxgNUAap9lo3PaxCbX09OfaYl/xkTV9idOuMo/A
gdEaJIOxQ/gYMzHg2FX1XUfRvTAfmm/eg2n9G4vGm6us8WEBIeKu1xTWOW16htzCPCgZm4nQxJDT
9cVfLbKPWVOeZguzcTZkH+0SKcdxsNpDlk37oojqXaoUtjuEwN3cosaKCkfWnaBV/jhK3m8nbTjl
j49dFHxL9K45jEne+2hM/FHT+SzbP1INU9C94RxC1ZpOk8MfeRLaB9Y0bYCOfvR0ehCHQu3+DmwX
X9LQ+olLom2RcRiYIE8xbg0wE7yRIonHNWWH5Za9onpzVnRASczvrIYql8lRf6md6YU/g9tQUPWs
9eiH0492gsqHUdUyj7MJyn9MC7x3jIDlMiV+qUOGGecQ0FCmUP6FljCIaR/VernRVi6QVaGfs3S+
abZ6taLoXcAY7wqj2JprhHI41Q5FhIKpbTgL5AUElXQ6GAWKaYEc6MGiKCBUcZWdWUYb2O6KIgVm
OElXT8/xcLALRJAvZXYmkHDlmkq33g7CxbZ491t5YIOCKwktICSE9tJWmldw+2VmGDg1Figlvo6G
+jQI5plQEn1kdCg3TXmlIDJjuZznQOY/wnEpB08wiSqxqWZAHJTxd7rS3+Y+vZt9Ee3NYbqqNOXb
qVo2hrZchoy1UaP8C62EJ32SUP9OsISn/Beu9gD3MLP6gpw3zfFcxytqfymt8stRe2cLp3xQCQKx
OHfZpKdySa4oyBGVJvrJ6QzpJlVR+1pkTtdFRMd24QYH7OUd5ZGCkqTixX0pRP4ExdllVAhaXx6E
vuzKHmHKKrutRcB4kp30+Pih2GME65rlaXSUa807b1JeoStyvAMkhcyxyDoHJ2yEKKW782t1OSgV
m3DkkNSF8rZkjy+w5MkM+iIq2uxqVOtxgLxv89uMIgZioMSwSITxPy2OzirUeuA2GgPgvEKKK99t
XpsuqeGL3Spo6W/WYz6vivcBzJ2PKeQ6VsAsHJ0v/5BW6zVR+UrRVA69bLDNPTOVD9lUT9XIzzLP
cl8OLKOiLarUmn9XsS1M+QnoxB34m55g9It++DdCqYce6bVmkFsXKYm8W/GjMH5uQrR+qBlybo31
wPde/cw1FZa+9WeKw6+Id5tVT/5a+lTnXpb2bJXibKBvYh+8cRQBu9G+Jkl4rEKn4VWcphwBk01B
XsNvmbXdgdb0W6PSHI+gL+M3i6tyrqx3yWL3pelm8w4wkoQEleEXvZqAa3dmhAKegVV15LJ8wDaA
GECSW4gG7nfk9idP568Y15zNhNroPK3phauuYg9jKto1qvMjSx6NMDrhF2gr2DbUuW46LhNOuHaD
OEDdaMbyYMo5BDK4BNVDSWitSD05DlcolJyolEVyDsw77j7iKRvag8ijpzYlweEY11jk2aGNiy2h
V5A5sj/SKY0PEtFvQDfoHdTBdWlRpEYgY+p8tn3GdzYCI6jjaZePfD7zEXya/Qon6hcU7eQuNvdO
wF0xh3J5t3kCegkMeq8rc2MrdKM+IoTcpehaqnF9RmzlOtxUnkboSE9xH7NAk4KfqU44TGlSnOq4
C4qsv66N5sa0KyANbPvlL17Rq2I+l1W4G4oRZEzOPa5lI5xXgdZpW5Ax5KtA5feS+9y/DkYUx/pd
72Q8WXh07ZMUy8YwbsmPBwnjtiZq2HJbgaQiWqktcDk8xuYpVceNXR37svZi4wWpxhUk4imKH1Ji
4c0QDmx9qh+/NeNT6mXnD11mbPoh0wCiW2AorYi7DKRSYArrwE9HKC9IrJc4WjZZ+2bkSxAiyYW/
FmBESmHAzCcKHVsj+iu5hoMxg7DAiwTeAq9Y18x/NdTgY0uWK5MgIJMPC8a83uMjCRRsVHnafoeL
uCnTI1uge9H4gIYyASKx0vanPNMgjXzTCd/UXDdTHsNNH0An8NElslhR3dz6LApae0BV6NXIDWfA
A9VCr7aVHFlTEr7UDaaJUGVylxGI31hDruxXh6s24ihLeU5zO7q3UdfcyoKBIPbucd+1QoLFw1Og
4er7Q5LK2EIVzVnV8BzatB3AGTb1VeYC7o/YP9J+OGbOQ0JbQuGTxPHOdT3A49XLaduPIPOqojTe
ykTj8jbD9weVxjxRtkbmz3F9BTehfpo232CzXvAT5Hn02xl2tFcyHtGpoVTvg9qPyGgU1CItssBn
imHWZs3Tax6pjpslKeiY1HCWA7ArkJAaCFuOAy8zh/pN9FBFqR2LPPC9Eh9KUd2B6r8i9uSgLfPP
cAHqB0oIgy8PUTgZT51iOLys3liYV9tqMUA1TSX4Va4JZSI21KLwWPLnfKAy3aDyyv9qqXVjWfdG
EHOvxfHvRG6z72C09ITTe5rmHFmee8c5yJC5bj2bV2kzy1VC/UqlmkmTJDRWs/mqww+e8okHqJKZ
sO4RMnFHkzWgHU7QBBW+LVO8q9liGFo1uULvn5ZptlynKm7t1GOL1C9RblyBz30JzXzWJ3FI9R62
CDoYEwMgeMmMX+Uqdqiabzl1UM6F0X1W0kOh9x8Gb1fYWBD7eyPGcpOLgPnohF8uvjezfsMb4TmC
qXSl65tpZt84sKZRszPOIciO9vDHzH5bdRAbhcP9hlsqSRJGvNiYkXoP9m8fM88KJ15tMAxJL9Qe
ES8MhzOH0xwQcyzii6EPT07fs3RZw60+Z18DFiygZPXPEMZ/dHzSkJSSQztrJQVWsQM/0ruYRHel
ULe60aC7jw7SYu1DwpKNdnSEtPzGwRCFHZxDqIG3WQGbEi8XUnR4A02QykVxSnVep5Xu8O1rsdDY
j2cy8gakoV44LYtbdkxIwFMpLvCEj3q1t4gVD6oxPxaKoVuXuJ8JB25rkytL2H8tdXFNw453vxPf
sTqLDeIQ9pLh80D/Qsm1r9JY9kY/XJHUBxGzijCufzVDKEGkyZcH3mjqmqCHuwREUfGModk6pYNM
Z0FO2Rez7q+pBq6YiLs75cZl5qTYF/ptLLq9BbACMFf0rcYsZxRLfIF4RYPRqb+pusiHevyx9WaI
7Ay3eFavoZwvmhJdxRR6VteDi+2u5dgGwl6ebfkHBVWSKxfWhXDY+synvI/2V0oP5QeQVQGIcdzl
afKDAxEIp9vg1kkVuKoaAimhnqmMorJlxFJo+5ThGuLZ52W4O/Z+SbSdUxZPc3HXMuH1vfWIApgR
azITBdLScm0Ls30k52Oz2BC/Jg2GUwyHB2b30V673G/U8IqRlJvQQ4q3wpDeVNxsmShzuFX6bg7q
xt6mNhTOJuPmLkF4Kg9sPuK/f2ItTkQ/7uaQ+GJVC7caRt1VmNb1HZJGPC+UFJibw/dKN2rUA8le
DmDD/kVtf7Ck+sxqzbNT58yM48B1dWEfxl6T+6VbWW21icbC3urELe2y2i61uQUdCbkvbVUv7Qdt
+4jzo1AZa/7k2EByDKOEVo2nwVH+GSkMZ0N/beriT2gXx0WOP0Pe/BMi3CpDGHkWMYKNNrR/eyd9
Eg/0Fe/WZwfVSjxa+6SG06dFJ2RxrKHyzTxAOIx/FYASvmH/gAx7hWZ36dTlMfEqtEuLeB161TXG
ELbB20eCAVOVrHiODvQn4XlRkJyJuNRp/sEhd6807Xc+xB9TFyK+K+zjPKlvy9j8lixyYcwVgvG3
eFH4aqsMoLbr8rOaHWiqiqdkpDmbwbG+GR83pJGMwU/i5sa7+KA5y81xYoimxvaRyrBzNWCpP3lG
Qdx7xQUN6d1+UHdPaVlcGdnZIH3w2smpPgkQyQ/AD5F0dflF1s5XnpNqPyEAyhU2s3lXe5GITm1X
g5hiYgb1oF9YbcDetgcmeBVUWacZFTBm/D816nxIIrq7aLsnRKWVGtSWvNKDUE5hFscoEYritbPy
TaWJP2vfE4iKXwZhb/Gt8k8csavrmRMfk/jRL63ZimEWRi1kq8eSxcOmbaJq07c1826+q7wexLYm
27NtLRySoZb8mqm8L8bAcDrVmNsVWxmNX701eI5xKmtWMEvLBx2niWcDJy9h6hrcE+KgNpbQNWoi
GZb5JvvEY0lqMuXosLSOArhcGX9DD341ZyM+lih7vEzLzT+6UH4BDPNMVb+niXtWUdefWgL8dZnh
RGnRYyH1p++0z0ppEM3pu7Q3N4LvAmkiYMnjxyqJSUw5hyhdK07hDPElTfZAx278uo7iIfVlpXRL
c8OrgdPWGjuJnMxDHtbuEl+H7izjy9y/JXZqeL1l7VOtPkBw2zXN+Ozkeb1Xar5aphq+mL1FOGIg
BLNg5mrkdLD0GfNpY12UGWchG9z7Wi9uJIujOo+XPoGDqvER6lpgx21gMBFzp8IS215wyon0z7B6
aoHDs6BbA6GHQGAG9llF/Nwwm2Yk5xqxfFLJNfbR/B5Z+VezxvoWB+29E9nfkcBhaP/oHBs6lryT
Cf2Y877Wb8W0rbP9YgItTdi6ZrgQH+qBKsjjdROlrwN7PTk8J8wDJh+v1NJyr1VYctSpuzIR0Rei
hgszo75ItENpQl52puwU48EUjuK/xnKjXs3Hhp0wWpQ9NbA5X5IGKFyr8IMSSVUOmIiSHzsr111B
W/sH0k7m5/FY3lfij7967PCG0fpAzXgTFVMSX5LCnBZPo7PPqnXp3zNCWhdStMUWnAWE7nVIj4vo
nf2yNshZ47JDoQRCmOpK/CfEocIrnXsr6kScgqwzgyJU2p2gL+BO7EQ/Jiv6ptZ6bs30227YJWkQ
5dm19Cx6hK35xAHr0xiv7TlP4+xi62hy1W5860o+RgU3W+XronyzUWGyHNcG/aDmiMyHIfvXRu2G
Zy4gMoFM86EiQH5cqteqi9+xPhBis966hISpmpTN4xJ1s0tN80TJ801nuf7SpJZ4GiSDT/274mCx
qRPbzQblnNbZrclMNxrCnWAAsWOOJLZslAsfGam+S8b+1iT2cxs7yfNk1R7FEPJSWolMjaA09PAu
du0cA5+lfiRJf6y0v+mgwGLnBsJmBs7B1LOPT7NttkC5ZkcVKsmHo5wnugPjdFKtKLDZuUTWrbLH
HUtxt+FgZ6s/YmK3GItditFs0ZsvPf2zSlDAYD4g/jEPloSF1i90CUswCKZ9EYKCWOuI0DjL+q3b
4bFXiJyaVmVBYppqTov2AcAybr30EqX1HrIaEaaIwKCWvLcy7B+3l4anCkTJFNHozLEpLYljiVsF
6KPlwacltCH24PtvjW2MgZMMvp4r4QcQtiLQKw7W8PBw68bevFbvcQl5PjlWyfKUPoZJgDJDfxJO
t186yQ13xrHQjvd8kKcQYLj7sBt6oBrnvbamkR+loP9bcv/wbWJ5CxXhvDEZjAN9lZz765hO1aQE
Y/nYA5Bby+qMKCg8Gg/Ch69mjzNLC/+/QZ25yWfLRgo7bVozPkfZGoyz+r727bHryeaW5jZZIsLK
qfwnNR6RjFfEpw33bLPEZnROLVC+jliBJk1b+tzbTMD6Fgk9piSdR85Z2gQHHgeXLcN/scYGsCfn
KuR4bob4ZPc/SacQzDE4IhnmAkFtzr955fLVmUi/VfMHBG2/Kom4OrzSWZXjQZRV7cL09/ICRHf6
t62RLjPqO0+Af9zhYWAmMuqa/2HvTJbrRrJs+yvPao4wAI52evvLnmKjZgITJYU7+t4Bx9fXgjLe
K5GKlCxy9AalQVpaSORtALgfP2fvtSmyi6Ybto3d03EtioyFZIr2qWjUDUq6DWtzzCQipDM61nsZ
y0czyHofgZn9Bj+m2tn023bSaS4Y/193qf3MhFttR0LjUFz7pdnnRV/yLhjT/nOPxW3zrXoYum/f
BmK63mZzvfJZXKdfiFWp/xze/qv/Dz0WEUaWf++xOHzu6m//59yvMV79jzle64/9leMV/IGRHrAO
/kjaIZgn/l+MV/gHnj0GAZiXvnOAsO785bQI3D8Eux3OB4hzNlaw/3FaBA5/5dnByoGBXIiL4584
Lb6DA360vLFLAEFkhYtwB7mQXl77drAkKscbK0InwrS/78lXOHudfIS/wnRKG2bZXdrv3XFBNNBY
/tHFcXCTJQWowixHt9xNu6gJ1AP+Ru+0sDtFUzhcUc7m97MT3v3w5d796239CDD8zg58+275XoBI
4PtmXvzGfUi4B4MB8PbbOXH654RAznDb1B2RDwK276b2iMfYZPHZdRvU0BM1yDuFtnLeDGGGGCNN
+34fO6IkMVVEJ+EXgjMniMJNHI9rol+6jCzMhl14RuNmt+Vwk7UQlxvj5WpDnO1yryDz70ZAyg9I
zNjOrFkNVKW1PzCMy8NPranLD6r1aaO6gZXfAfFmF4Gf6gJTTYpPcV4Sbvvr7+UndJ3v4JRxASvh
vfU9eESvr+IwFYsH+JkzAaT/mNPMlSLAEFKPpGmvaNOQv5CG9OaiSZxT6ZaENnZqetc0YU1LtUqR
4/EPGLEZRZho0Lj4Zqq4RNjulzvjib8WjFeerB+vpP8WpcE7XimcvG1hh7g637xj23P6COa9s+2Q
uj0MVYJODefYl6GIKHO71FcXNgHTT6m/thLgWwMWXmSHS26UNKtlG1r0w23zbLdieE4oh9PtyObY
M23s1TsoqvP9rMdx3oLtdbCGaNNsQaAlFDlizj5B8VsD5pPC2g+ug6wYKC+NS+4L9ZUXyzV0f49I
ZXuqOBGBDy92c2umJ4l98WIMrOWoW0mwgNWM7Ta0MN/splA9hvScP4wCB6cOVPmOyrb5PNp8ArQb
TDgJkBxP1SzVvJ1L9iXFOfFknKj/2hfkQgxzofgYdUm0u16YvUPRsu6mOGxu69KQUhAPTnr/63tn
XZlemV7XK0FHB7qfDXuAj/r63rHasuvYkeG8iTY9diFWjE2Y8eWIIoI/P0sErPvJZVRrVUG0rxwJ
/nccvXfZBBN1a5FMHQB3gIao7zgchGiPUPc8tlqiMS0i0d5yCicuPhAD04xoktl1bBp2WQCJRD5M
TmOux6TGYVV106ZrUi4Xaly9nfsRWrejr0zS52rrF+MqOrZQiTGgLfZK5SzLlTXifqoXJCYQkTd1
L9V1BdtdUYjl2QMHFUEAVwJlXthZAkxPy5pYENTyCPqIcLkKmcE5jUdBHyWGylUJey9sJAZ573Iu
kmV/HY61HxyIQGhuIKci0tKk+tXTRFmV0sTOd2jY2ytV8g+2DFzEXeoGt1YfgSskMQgRU37vji2H
KswfB0S28lA1SfieSE8fGX/tY6CJZmYEYWpd2rXEqu/45MXQOv2Ifnw9OYrinbvETIx/c+3/5tID
pYoDGHRMk903y2nhLjmQs8HdjgU3V2o6+yrHyHtDIoN9hEkc7Ghb9C/1ouzfsMV+8ouud13Mpgj6
F9eo+xM6AXVmggjb3fYknaGcaOaPGXXMZee7lz0ngbUJ1x59H6WoTVVYxHh83HRU11bcevu44VaZ
eru6/PUX4q5u2NcbjB84yDN4Dvjkwl/dtD8YsJ3Zq+eoMA71aCr2ygv1MWt6aIw0UmkQTctBYK3a
+jmCMF9bdIFBtD7JOiEMWFHIBdi4jkgZoUSWMjubNfJHaUscOhXW9MsL0tWKSnyhKOAA3tPm/PUH
+G51fvsBePuEZOL4tYV48zQbIIG0GWISLdDBXwVVZuZ94rimOiW581AlaoDsl3XxB7sorYH8pe42
b5AAlNlqSPGVbkBwjeANCmYt/G9Z2rde7rRIAuhl7vESzodiIlqmdky4bCfkDEzHqgljiOPg1EgX
0n3BB5FcRBff58t8X/ghOS0xU4qpZrC/SRu7uawh/n+lo9IhvpuX6ZIhB53Z6XYBvzlt7SBMH13a
Tlz9PO5uSx7uj5PjLMQqZc18zfSD7b0c50uReck7vyjmm7JCv7RqFTxWLNwE0rm0CEDDFjTF0SUg
Py9Dp9lApSHx+NTlLFee6M0Hd6AXXJA7/6FMHZe+s6tIylgsF7FsT8OpyugFkAnR6U2IZGbnmD4g
pn7dPrRR/N2vr+Df7eXwM1iLITKutc4b5+uYedjD+bMVE/Mid3S8U8iBlR0kqI79QAySv+Aml6a1
L8W8oIwkihyhw9Ie03GkdVHan83gwHFpEUB0pYfQHFnYpmGW8y9r9b/dxcX6Xt7cbSFuYMBCoevb
frg+Tj88Lr3URmCZZe/QZf4ehn50aVkc1aVHWnoWBAfuInFEFuMQMcdAD8XDx5bghIsYOdPRXVJ6
/vaqNrLWmSoKsjOpYy3S2YjWvswOTqS8J3Q6/q5fhnAvUcqifs6sfYzu5yOBAISUg2Q/luGIBMZq
f4fk+XmZ8sjexSbj8NqAEr6TzX74gBZD7ahsJz6gk7t3deNE27pepvfuPMRXHQlRCIzoc9neThQb
Hc/pPgg0b35ElSDH4KvNnva7Z/wndChFEw/3uosK24Ue+qZmb6IyqeyA+bVTedmdF1Z6bxEisXVC
fc4By51Qj6E+ij4ENtuk413M4/RPeS+8B0AcWLRteEjg29+sM2lKklFLgCr4y+kLMrjgpGPtHEpX
Lr9Zk8VPBQov5YaCmh8s8HpMeX2TzfjyrIL4dnLpZvCJ6Pmf+WDt1gpD7iEUpp/ShUobiaXf3NHR
6T/VuMmeoRHIbpfMqBK1j4jHFQRGcKovnBdmead4wStHGJKHjngxDPCXsliOWS0QZtRa5NmxZK28
dokC3XSi92BQ0+hDGFl3n0EaMLtGgt5ehAxBoj1ZMb/hlfmvDfB8vZ4fYZl0ydkFpRVE4vWn5shG
bgwyu+1EybOjSwSFxA2qqwlL6hNzI28v5Kwlm5LM0OlO3m2tPWKXe9nyT/2sw4u2iGOQDfLPsRQ6
2AaGTHc5pT1uvebSHrv6sewq4hdxrtT+BsdQ95leWfRMvUAChyWxqThFTrnt6zUNPIkctNyBtyG3
nmwPp4EUTG7krSiX5uvUWdZXOy7Tj7IOog/FlEeXwnLDl2nwqKub2Pev8tYNmMYTznLJ7Bf9XK/o
HS1rQlNZAa7cuNHH0tXFBwhOVQH+5InjmHYIc+3ro+dkvJINMVb1bvovpND/MiL+K2ZJ/vf9i+P4
jSv8zfzYulh/4q/WhfsHExMWdx5xDCbwWCkQ/4ogd+ldAPrgDwQJ0CbrT/3VvPDiP3haA9CqMc2F
V80L/or5rU0nhCILbPk/SiD/aR2EkgPrlNOjx8k3AF78+hHhMDPMSyjnjdOp+DKwkvzZasfsJqwt
dTmKUkDW8sNtIpvhOrb7fu30agJV0vA3RKqfwsnXdwIvHLwpYEg3egsNH8jJyiJ6yfQeYJXvdPop
YRh7RbSr/tMgdqw3kas+RcZXFFOYATejCH0Y+5P8OPQWo0GJzuIeZ6F3GrQuWZcCJ32HqWL5zbLy
Ft/EG8WUE5Pd7tKKcsI39a0OepFMLBybVo/ZYc12O6LgCxMOWiXk+zJKmt8s3z/BedaXhLEN0UOE
7Fdv0ZWcLyOduBzdao625aJOBGWrBwIwUR0GpkaEZkhYTMYPaR7IXe1KKPPDLBjRIxdAQsJkC7f3
ccrJdf9+r//vU/9fkCV/9difv3xbO5Y/PvXff+Kvx94Rf+AOB07J1RKBS4rQ/zz23h+Aa9n41w4c
MNc1BP7/9ixDVguKtTVMQtCc/IEOE4g/QBpy0ORnXJcUAfef9Czf3sMsLS5/1geNLiB9r9ePvemM
b69Jx/uwVrddXcu9ydr5uEYN7mKzFKjMm98FxgT8zh8LXYoFwgBc1PakG8EKfgOyGkmbJSm56fdd
2Kef9TSvyAbnvooifacn29/8cDnu/vWLX7XH/ublVr5sSA+Yg4D7pjs22ENS56LtCcQEqkDxQfWx
ahjtrPkdIfhtnbF+Muo0whcorVa62utvMxmLxh4xAO6lY5GjiCGeCdRoGGrZNXqwX3+utaHw9mv0
iNfw1kYlZ5g3X2NfdrVTOkSu16JDtyewfKd5IT61WV4+DNYUcFShdUvndESpDHrxN6//d5dx5U/a
NrsXcKM3t44mM5nwZguYPuPSSzRxiBbyrrvCNIj7osXu/evP+7evB2rNBh/Koe7t542TqSHYT3T7
JUnad9HSttcBGrhLgiI5khJu+5+8HLuuzd7HkP/NhtiWYzz50uv2DdJvLP5FuyPNjh4Lt9qJU3Bx
+uevRy1o0xNiK6FKfX3v9KZJq3Qy3d5Ec3AYZOAgnSzia04B7e3kgk/69eu9vVfh8iFEZzNZVyDO
HG8uH7nx44IbuttXZHfd5b3KDr3LiHK1E3z89Uv9VFy8fa039XfsTgEGkrbbYw7pz3mA9VkWPeqn
nAOBJeV4I6V7B4BU33t1bF/G9YQtI+yF+x98aG5Ym9LCFU4Uv1kLpoxs5rLgjZiYJFcTWkw2SEHD
c9FOL7/+0Ov98ePjyWcGw2zTEHTBtAbem88c+U4j/UW11Ngx4pt0PWUvzvwwmLqIt/0wfUEl45eM
79vk8OuXfrsyUEH6bDkRmSv0vuh/vL6VGiePAT9IyHDPaL5uPHqSH6zjiLLo4dcv9NNnZKVjc+Oz
+IIWpPemAvKivPCqDG+oUa5AaZn6twQgMfwJQwuDHx7Wc5Qren9d1di/uZR/89pMZwAVMhGkYeK+
Wf50SlFo0ZnCGafTS6EC+wSTer6KlITEIp2vk/KGs1yq8Dfr3k/f7ppUQWeTlJO1z/s2LWvkIztt
T9NcF1V34kXI641h3JjW2NjiQCfDz9FHiAIB8Tbwan79nf/8MFGjU/JzhnBZd6kdXl/dNs5j0nyI
5u4XfzlQ4uEATki6F80QOHu3IJEwEsYnznEYIuKMkaxkRjqEbWOH//V7+fkagKcVztrbBUb8fRz7
qmVV0CZUQ4vrH4zHll7g19QjJ7YN0Dg4HeDlNq7iw+Rg1v9PXpgjU0i2EN3ZdXH7oZWU4IDKEqfB
xFL0+uRPJa5kor4hHokKFcfoPTGkehdgwNn++oV/WjU5mPCCsJepy2x2+dcvbJsE0aWJ6j2KyH5H
gmpzACXfrx44++rXL/U3Xy7HIJ7fcG0JBt9nTT98ximwskF3jFGAjkhaFbF/6ANXn5syDpnnuA7p
gn30UMV++ps7/OdXpvaMqAzpREbQCd/cYXA7wrm3p3IvSt/ghbbqj4yknxncAhHBEXIBd6raqqSK
73/9kd9u8aj04ZtyOddBZuC+faYnbP0Fv1/u/ZZwNkJznL29+OIyMuKeUZl1/vXLOX/zeh6MX64o
DauAVv/rq5li2ET201s7kTnLZ3B3Dv5IhYAxTCf7FM1Jd0W0EK2tBpHjlVwQcoWWJV6GMer2bVoQ
S+wZ79xMTf9oMbM7pW48/eZirO/h1T7CMw6MmD0Ehq7NeeH1e8xN2ikiMadd0KDFtMAL7bx4AkXl
FdmJgblm9KGG42++Gff7JvHqdV30/QR6rAUXJeZbCHUIn2qQQFDgEM8Vjj0IHssnR+AP/pOA3LK9
gZtWzVflnFr2JRgkIjCyJFuCo/YVHuJmmdzsOOOAKx6AWC0dxEfp0dtF1+umn8ZktO0bOKgeNAc1
lvHWQ646AyWofXGRz5XqT4nXVv4n7Zq6OtmIk0hxAultMf+t8Q/uy7BIgAEo0gdOTIntaWvcBnu8
lRVFSW6LiD737VIG75OhxzfWeJrQsaQWaDFzmWLYy6xheLHnwLh4zqV+Xkzv0oO18FwDxvKw4dpu
u7yTYiboU82C+6DEsOztZ7HyM/DGkkiKnBn0Sk1leKhix9iPYzR53/KmRq/vV+YDGKmq25JLDApy
1LF84gyB5iksiSCrdTNF2y6JreoOjeU0ni3VEjfcFGWgWd4b66plFZAHayj7z7GnRXNQfoelLqam
OLcywy4EOgHTxRIq8wE+un3ftWGbbrrFTz6ZiZCoC9lZDMr03IU3czRbcjdxECo3Jkr85oiTFgoh
t1GI180TVr2rIzJKN7bm3+7nlMFNh3pVbAkz7j9XXdk5SKut4Tkau95FGVYCzrKGTs7njDjqz3NU
6ZuxDoPpgFk90bdaz22+TcdGobBPS9z+hlh7QmKDyDoX9JSunKUdgEaMHf7bKAtvqkXVfwrfHqoj
4S6xfzYBjjugUFMK4A/imjwlUeqew6RbqquQiY3ZMTdpyK+VtrW3S5zdtIP8QR4wQ2HUqoit8rb+
YAJv1yUyuAmLmP8QdEOLSRX/RraPI40aHOk9DCrYB5F7mAJwXBeplxHapjA9Hdj1RbIailt5JOp7
huVnVJ3v0ZdN5CfLUe2tNpPDOejLSm9HB2rappidejzHTh2kB2Duybc4tgji6W2bcSH0ron5vkU8
Wh7ithZYZBImeoj5duXkqhbuspWUuyTQ9fsi91yAf93gQL9hNasOXi/yxzXhjMvQYffZmj4BBreQ
5PzOHWnzow12ZXZvTwLRkZ/P5aVtlrQ8lm42RLdDvUT6LDhA3mAKE/KyRRfzMAfCQjBZx3WIdZLo
qIdmqLqrZplbsY+Zu/IKHfb13ZDpkaFJaWS1qVQqSHs1znS0iQSuj6NPWK+HW7A8UThgPy6aTPM4
tX1LFVw2tt5U7HuAGpAGscMUdvbk9HHyzIaW0YZXdkTSQIw7dJwTJCwB0oMKyEeBLQc9zWhvMmnq
l0D2bFKUp5bHoDU26aGys1bfKSaj9r2rihJWQGeKe8+VCKBFbTcH2qlVuS8g4Q58HfaIAbUJ2viO
Uw9T5KZHIIiUMJwf6sZ1AKeV9niVdo7q9rjiqy9znubTdphHnez8qE7OVTo7y3ZemafbOHVC/nPu
wpzThQ3PAhAcZqEkEXONab/ENV8SIYwFvp20hXA6kF+zwbWXPSN899oqOP3scNuCXjW0azbDgqV2
6LJtkvXpnVJdK7Zp4qsdqwknJ1V64YDTpvJjuoGZ070HER5gy2r6SsNCaXBq4yMYUJw3DrhIWruN
ushLYH0QpCYec1WDLUboqUnnk24xrfzDxrGRNcbAO+llm6dc5x4EGBYbJP0DA8x3nt8SbE2MB9Rz
oBLRt9LWCaLvgPPxPg0AoW+CDrLTnGEdwTzTLA9DbuE5DSpnPiz5isSYiaZyD2034VDKaa7iIqri
BXFYqBr77GZZdluZBnNbAVhB3I62Nz6HdhfaJ2mP0z2GMoWuzgQfyqrkeKUZvYC04rY55eDM4HTo
BHCDIqUB9wP1IM7dEInzPgjnKQdjWC3BDmQcvtyEqNGFfWeaSHUwafWUy8SHbpBU2V3QZQz/6pZo
pE1UDiHNgDYqH+Y6MiygJnAewqqSX/pYN3BVsQ/0u6AzzbfcUEae66CvzTnnOUekImOgCvDLdX/2
wPocpho9KgrZdGQ7ilL5rZQ5VtoawzrW48EJnxiAKigRDEs5WkWgKjdhmWjScv1lHDcNctu5H6qL
YEzAkNqoJh6auQZh3CtruqT7DVfLIC7sWQZmuZD87hZohuvQ+tD1y/JnVSLd2juZGzincUmibQ+W
yt+mlWpwDpputjZ0j8r0wC3FsiQRH18vcYcoDEqC9c1R/nBfNqVpzkbD/fLJ/GVLdVa/g5dlWKSU
ZbsXyMUhDKQ5+KedEDiaDwmFe4beRPgzXGXBTjRWtdHY7ZwQ993U+XqjAoEj0Su1NW5kStHB82Hc
lwlry5Wt+vjFhyLT4luqgEYmumgPpunmDPBCyWwxj9PlRZJFROx7QwzMTq7paLvcCoPb1v1OqqgD
7e9DG9cKf2ngkw3ARpNtqfoLVddfpUdZsRdkz97QiO8fBzz7n0dZqAsSmSsbdmHtrfgRv3rxddGU
lGWevGYX7OHkEOHwUntt7zLbc5oIVxIWRKTYhYeRJS+HGXhXlNtX6dD6/T4zXX/tOenyKAmR+ViY
wUblsvRR92BC5PBA9aMAVZx05FcSXqLgaI2gwZ7Kbslv66VGu02oyoKq2ifIY6PxUX8xgFvPXcDM
fJ8EiSiPgNDiR4yAxsNiY/v+ZujXzgsc5A5wns6/JOQirtSdUUHLjAJEBbWe1zoXWglXKUDXBYzV
vzSI1YozcMW+OExLnF/YgzN/BB3mnpqIcTk+1ZlioeCClzsIrZW1104kn+Qc6gO5jMhYMME735LB
nsy2tgZ4PHTW4ruZ3oE6LeFKISwKm4SI3lK4npoKnciOiim6qCtrAC7Z2fK+8QquVh85HfeQs3QO
wJyg7w/F2ER8rE7gN8U/no0QH5xKHp3AUuFu9oTA9O30FTHki3Y/Q8Zk9F3OM6tXEXSVd2oB0FT7
mAfa3rgLkpSDO0r8cK0s4meQPWCIoxeqSU9cC8dPgaOoGDLTYAl+I8pQaAnvtQNLFk07tnzZ1TKn
bRjC/9CDNz9Z8AP3nk6jx2rBOb+L28RMF4r6+ys+V0M3KFDuY2Vp5OhT1dcU+EX5fmnqqfkKYt45
xt6wiEPcz3N5XSUB/HQdIxvCLuyCV0lq2Q5X/aKyq3Ho0b1pn4kU0b+aNOVwtZREViMmTNJThra1
NOVpsUr8DgBLwG4VWszYHXwdVBeYZAGKB2FDZ8GaVj4VSSVFd1DJYJU3nba1OkRWj2RnCno9npqJ
/KhN2xe5Ohk8CgIcuueV56KJyPSR5YTmgO7b9LGQfhJicKw6htrTOKQnFFQL4GyUlct2caPhc2xK
dMLIFqtyk4IMuCR6w+4BT3YllQ1K4RMgTAwNwEPNVk2zEicLngPb+tSDA0fx078Qe+98aQaJ3cHI
1U+d+p3YTWMFDBwIaAljnLnLo52lKQkLi2VZ22JQPKKLna6RNx4hX9sZKcwh9NvpxmrJONnMXcQN
G8Yt+BAi0Hh7ylUxv9BGRQQPhSp36w55pPezSVY7XtNk91k7sCa6uKtObs/GeGrwheNpgilgbSvj
Rl+H1AsNt6eZwWh5I6KkrmXlC70JT5tqTAYBOZtqKk4Fgf+ET6EsGTpatrfxinAadlPp2smmCzPx
SVRp9lnnNIOOvekRaeAjqa7TIok72Ixhim5Zi+I90lIKySHveELTaIQkJOTknrtGDJSdZHcllJMO
cRp0JhATDF0ZzgwQ2zY+IMYEy+JmuSJyKZ7bikK46rJztDjh0e7jDLQKSUXDrYkW0sO8Zkibk+f1
FlXINFFlg+WQWPvCxuyNsWx/1w51/h79UTrvVOeAu/FmsnzXjCvMQXGWQojGJ1RdzIWtcVBR6k2b
hup1g7SkvVPlGD7K2cYEP8yddcinhINeYM/TofZ8y97D06GGRHwy2hRnJBbsACBXe9IyixPxBzh4
R2scn3OaIiGdy2Z0t1ljBfpYM5LngvK1cmOGpqavOS9NsG+kq79mE+3HC4iovX2ZpbD5vkbRYE4w
/mpiU4q0eiENpfUOYzKXXzLuUp4Ub42OsqpQNLscReiKuWan27U1UJMNVIACyI4YlmMYD4O7D/ie
rGOlpIOfuJqhRAAOtXYN3qmzZYJiOemwtL7wnYIu88MqQ+vdcPYFn6rjC+wz5h2nWDgw6ZJRHHkB
T5ljuXN2ay2xPnduGVcbp0VkBDwZVt7YCms6WTpcpn2RzfW7XDeQkKLJB/juj1yPDWnSUweYBaZ5
3eUeyQicu590Rp3AjxvyzHWoxzuIx8mzFRQYnDVzIhuBo5vcj54Ne6Jq2TH3KXa6ZQdXlNJXzUl5
NdI8ANDDYO0pL+2U20TC214bvFCzBxdokVsUnM5mHtvuFAN47OHrDJR0qqlEySNYUbE4kXZnynNg
sKj7NEpRCEmgD1yyBDrgWg8I+ykZIrAOT0VUyh3CcxJkR9Pr5eglvcf/bS1yp1I/js9RygJZR6Xd
bqU/g2AeGoyGo4RxurHnwfX3jpijDKuDoOfMGI7ki1BMYbsFbrmcsjLoW54rD5Yz+fLOSzDOaoKt
54YPUa8hy3qDKe9BM0bJVqls9UnVJgZl50SDuxMh5LwLQVtE3jKMCh69cTFgjToprr1+hBZjpAtU
hKKgDPeBRePi0iKPtMbAOSbgCkB9TvvaDIgtGz00NyoOR3NukIvjrqPpA6OqDypu+cqN5KXbqnCE
46YWva0q8LhHEpEVmkIZB3u+0SSBRgafkwMqqg84UKXXH/xmAZuEhL9PvxVpJn3AMiNrNRjeEtYH
Ew4OW2NpgD8yFs3jc5uF0my6NsvMyV+GLt0OMDDAqbtY24+yprym79ZEj1jLxwXhe+KkFMWjeY7s
fHIPWGKnM1RmhYJ+pqDbzlM6f1rcxjrNZFXDRZerxNROm/GbRwTUlYQGwTLi+el0hbRNoXzDiAZl
L697B8R26s+QIx1Q3UwKSM6xnZ6pdx2xDCP/qhPr3ERuhqEv1+19YqOj39bsHsADLHbw1Wcm0hsY
Bio+RGxkFtZxN5SnapTMQ9schfWhoDbGDFfHYbpbrM7YWzT4JaWZJwVkLQPjzRJz+adXWOF1E7ug
3gTecXlpd55kx9dA8QOOWGrjSBrTWyFpUm64DfqPIe0wMgRydP9bHk3t7EQ8TO6FSZb2U7SEVGh4
n63gaV7K0efo7ToIGBcZbTMG1PehEVI9zMrrzNYf4xQ7seegxquimpYzIGj3C/4JL0HUD85lS7Og
BKTlFOR68DP4sAHWZc4WOilJhPFkQZRhtyo5/Q4JJKB+aOQTYsPKgverO7WroIbwuOTRwARumSJ1
tP0AklJaRmDWZGtNeGdKG/7uYhIVYrHjDMnRAkDZaSL1SO4dSs9zLvjRXZZN4zW9BJTTrCBTitXd
9+ed01TgWfFilwBmxhSrFWO+9DPSxfEG3rPgQV11iVTNWsgN3Y004yCNy2HjmEU+OwD/4X8683zV
FTIPMBCq8GrxMGFts6BJ/kxZeV/KIYAtAJfc25Ztgmo79TQTlwUo2AMv6ZuLBaTUs6hVN29EoHA/
mq5eTk1sLPekOEmyo/TQNLdV04a3VIiLOQU6Lee7vluQFDGYbJpd5pURdB5aIKw9S9RhKsqG/ibD
mDFt8Y52L6GD12xbUpl9A5AXvthDW9+ifRrpWsxRRDVfBQM2xYKuy2VN4wavvkI+mEkGzKchQDZ8
btvGfu7Yct57mkQDKIJT/tSHqf21DZ3ZvWnaihaZVukgdrbHD54XyBrHumllcFAQzDFvSpeZNb2y
AWux94V54bFhu4EPJOEOIZLHDYM3kzNs3VHYk/zhLHfBlHlnk5n8q2iVA7OjtZwXlg+MZtTQKjj1
cNggioQUEDv6DDn3O8cxtXdQT88bWkMgozkjt18x+SbzllNzXq2RtNAjQVt0+z5cuNAegtZP5IOV
HJgJGDHH0HRefZkuBRRsz9ajIO2AIqqhYQIInJAEonj63vJOBjH4vhnTJtvZophpJwpiJ/20pNdA
71H3+4ZYAI6u8HiGbZiGA+Tz3NKwt9iND9rR9ssYe+wQtDCZhvnIUB6ywEPOmXTzFGGCgzqHnbiY
VuYVB8nLAHfJQcIGZxIxyISDvQwHvevE+swaq9MXbExlfuBeiE41OJYZw4DIbwuxzNQx9dDV9MZ6
N8FciLfvADhptDiVBZyiNO3iTyx1ebXeD/ImBzL8Dc+Fcih6+wwDPCFMXLKWVJBjw8AJMoLkccD0
uhhGD0Ra1AzvSx4YTYUxwjJnOpVzGbf1aAFzdVrBeQqDdwKzRA8xiMWOLDmO2HANaN+F3dYQx/rR
SjNvOQQQat9VYakNypwFB0AvIwcmuppBGw9lR8+hDcrylPf08XgFiNybvMqbZ2kz/DrHmkX/gYZN
F+/LxQsoe2hjege9jH6/7SQonr0X13l9AAlq0iOdEE7urBQObiyvxttHtp0ctjCBwfW0VYNWLrO0
Lo7cdMOtXXMgdvwi5miYOi1otwWAg5c0ut+ZRfV0bqOljrcpriakvXVQ3qhmVLSilL8808thehbZ
ZDWoBcrzzg6z6UPvQRMc3EC9H+NR+wiLAyzFA+eQdiOFlVUQiXvD1aZrnKxISU1HEhLi14wFi6ZS
6JljsmTw8uCVt6j4uvaJb8dptsIq1GXDqCrehHoZLsOaEgjsBw5uFgROMnpa5nHblEVU76J6sYoN
J75G7Ysm5nG0mqBLmLe4II+pLGxKi6UdwdY7DZ33ivKZE02U4ZlSckFO4CwlZlEGn3q8GvLU3Fpp
ksQHUziYsFjodX1l1yzqxwjjXQzE38Y26kqYZ7vZh559cJ2m/Ug/N+cEtAS+Cx2sak8m5HbZTozH
9NFq3eJxyIwqT74vw5NC++NsQo5/H3O6uYBDLLu/D0Tn15dZYctrvvth3mVRYt3CRRIQutkUEnBj
yqZ+kcB0tnZPhkZqEgnm1SedB2Zdm+Z7ulwwRgZ0uO0GOWoQbwBoJB5+i1qobSpl/i6WpeIUUkTT
Z5WSXLJJqwTTZDEJ/TynWOB3y9Iv7LJMg3bNEHUfUHxz3Db0HQiHYe5JhlLoV/0uM5OC9hTgwDsN
3B+fOlJqOQ7pvqquh2zhLqzjxf3i6oa0CONW0Reos+6jt8RrwAS9XpBn7hzjYZFuDq9DiW9h30HA
M9XYvg+6NTCkjWglxolFUFcTlnB9FPUbVFolMOQxwhYzMqbpA+IG/TJPE32ShOC3ndVPbXEs24WA
MrY6VueEFoiAdvff7J3ZbuRIlm1/pVDvDHAegFv9QKfPrnkK6YWQIkKcZ6Nx+PpeVERmKpRZmZ0N
3IeLW4WuAhqSQi53o5mdc/ZeG3bYqvfy3MaND/pvLRQmXNtKKZJDZjuZtfKwzLi7opusawgaSco+
2tvdZUylrNEO6qIrGtzzteV10GJqM66S7URsnn7G7Y+KBVKXDI+mUUGPSphPdEEOnXZ4bZTMyyGF
jk7n3DFugWdAbLxFadbwvB6VaUzjK71wCuO8H0c5XbgwWL3rSocmezIzqNtPVubBbMy0lO4yU8ru
UrOywvAZPNYYgf58bPq7eTITWqQQtmY4LmLqj2pKs6gn7DlQiowwGfajMOwLIC3emk3O2Ogzi/Lt
9/1HdPtPhLLv3vrgWTz/41spEjGdPxff/vXP2ypDddu/F92+/cQvoltH+4SQwDUYYOP6QE7+q+hW
c/RPCwYAigAf1BJA/KvoViF30ViyEvn8FsU9weu/ZjIq3ifDcpEdmpqNLF1FLvdf/+cnb9f3mMzf
UjTfS1LdRRj1brhOgDTKXlXFA7VItUzjg3AKkxTiWrtWb3TtClNvGQXhJi2vJh1UynGIiHy5rqPT
VBo+95rCPq+LdZdu5gPMivbBIxMsPuXeoS+5hB0imInh6EevcFtpHd22zBZglK1keknuHLnKPSew
eVHEQMmOwr6U/Zk3bPFbj8ap8TCKmHsb3DWtmmzyaTul4V3cPjKjLupVs60op6V7q0B5YVy60tKD
VV4myZOiPdrlxaieLZlxzUWuXzCyx2BY+659pmX3VL3LRuZPXKOiUx7dyNFnIOOTQtUcuB/+xZOn
6X/0jupoJJbMVPboD5oVck9E5caFitjA+mxJEmHGyHSOxuw8OSM9QeEFVaNshgdlFMQfGhyz1A9/
tQF89LjxweKisLC9ouZeLOCsrvfCJOSNbo3Bab7JYv1e6zX32opUYC/GkUrp8+BWz3Zt3hXqyOHj
tltdBWVgGfl0U6VKQAbP3bun4vL7ivppoX18V4xFm8UbgrmM12MuG9Y7DVFVuTrJVu5w0+qtuumJ
jdh0s/lZGNNS3R/QSCp7w9W09X/2JTHtv/7rn6ju3n0Cv9uXDt/aDw6gtx/41QKkwpUwEEzjBPAW
gf+v25IO2MRAO44TkU6HsYipf3MAMYLDN4TQcpFHLUuq+xEU630CW4J0G98oP6ca2t/ZlN6E8O82
pcVjxEfteIskCmOR8WGxpGHPVa41CdnApKj7M1lrup8rVb2ezIGRfV6V2SMjp36nu1xHqBPpU/mN
xsRexcD/tcuG5nGE6LtAsbJbRHpF6zeTsD+Hgxvdh2MLPtglWPIRdfizyc3oy3+W3Y9lZ3KC/Xvr
GbPCuH8ufw4oplXzi/lMtz/huDC/RxDr2M9YQ9+9Z7r6ybMwg3LmkadpM/v7deFZ9ifT5LzDW2C+
naGsyR8LzzI+uegzEN8sjrS/aT37sO6cxb5mInjHF4w0G1LAIkd8t0mZIZbziBSFwCFAygvqUgMu
p5am/qy4kSCahRLxIa9jeduO41POLX6lzomTbWZqeG09abFD/o0liqPsUsDmc1egZkKo6CoQ8CNR
ErDRSO+yjNKpO46jpkxB29nj/bu3/A/2WgbaP+22S8uUPwEnDfJQ7hVIJ3/+QxCvGA4NPnp9ZNJ4
uzlq4p4SiKnSoRlgs5CRkydfE71dopLV5ltSo79bEju4XSd1QnQi0Y6GCal7buKA+ja6ow5OAJpD
rVjx4OXHEZdRGjDQF9dqhHqKtj4o2P1oTW62aYxCp0533TwCQWePzW4BPzb+oKoKKJ8himjuUA5+
DomVOwyFbBPf7RZCuNGmAwL8aCjuzSkZmQ12ak624NyQLYp3Nf9Sc7jK9cCQOicBAzXCalArtCZt
ImTjpxBEDQR+dmqty8EtcgAYEs5IoSxFlURD7KzMTGHMn7RRfRkbUHZWXp0xl+kc6dabLoKa60P5
lqfREe6V7eYJ81O66XKdagnBA0hUutzHoa51JFdHcMFR2rUnip7JPVhWGdZbraN3Sr8or7+6idMc
CDuxjmnrElidpmW7z9EwPqZO2pJWmkYGb5LSNK3vAu11Vp7BTYZEs+jRYq5wKWPB6CQfdUYRBc6k
c7qpvearPVy1QFdmxV5ruaPSQSxC2CzKFPWRbyNtuCgSCSZFeuX8NRQoswg1GozXJmvhtkjm9bda
3hOZnBux/i3SG8z6cdYmazEp6bkWi1S/qEZCE5rBhjRW5BVPwMArLoyIlMnaIRDCt9Rhvs2MyBiu
HTsirTfp0OFtRgQFF2qRkASqDSgC/QpENPSMBpWd23G8oNmFWUeab18gjmtN676EI/8lGcIJS7MS
A8xJO4gJq6pchh5aW9KfiCMSZ8hW08BcokWdQOXRj7yYy5immbIorgDjSVCdioKKdDvmqWyPTZvO
r0M9spoZmWvgszOv6jasRDX3845gCd+E/PI81AV9Xo5M73FC5cXXTPi2KKOyirpZqwfkiim6NF3I
LWcrKjDShaAYIuMZenTvOcA5Bu9YH5FmgyxgmpvvWX9QyoeWtCPF7FWiUhjVpRA4w+GBug3VXVuA
BUaeATpUkTQ+IVa415TF83Br6F36Oc2RMBIeNQ5PJvMqrq4KVBUYyC3DQass7Xg/Qa8B+kyb9hWj
rPalJ6UQfWJcTruirlx3i6Qrfy2tSZwVTlbd2roEg9MD4pfsIbCyeIiPatgOL0Uc2QerAIi1jZCU
0X13H4Xjut1ujqcQLl3Dhx2TJegP0FW/4DGrPWKxpo6bt67I7qDXqa0GnVqHREk5DJqmPsXqrXSN
+9nreyl2cTwSv+3VdQHs2pNIW/H/O2tkIAgd0hAZGJiccKDIV0LHWGdSM6b9xDRYY6TfjGxSmuK8
dn2upXvJ+x24sV0lEBYdoa07q3fdQG1b4NoKezfScFUPSXeoms7xZy/qwnVrwr5BhNg9WGVEWbPw
EQ9L0yfbEjJPlG5vmKIKZB5RsHAi6be0GHiYJ3vo+6Cco5mFOMQKbaTBmV6yUCcRLSRmMfV0M7qq
YKBna2wZToZaoUROloxDWq2l2YLwTxUWDQjFFr4nWytyS53Rmx+H/UjkqBU7NIgSORhH1SkotBLS
LRAID0SL2mH2kEygjSC2oI7wx7Gh+VOT33gde0ggV6TbjdEK/lZZHj11qhsfXRRcFhMYe+KPtMUs
BoNGr/utPULFtPEia5dRqIHZjwu4YD5uwqLa2FlNRgUxAKazERlDiA1BdNF50iKO3SmMYHiHnMFx
T4WXJQTAtvnwrOttfOtSbSwoyMz+qtNrHtcqvVl5Qrk2FF/thFlYzDMOQn0OBbJezVgCQ1rdmw90
h0C3k3FYQKklvu6IAMAtgsFVx+eMkdIZPCZycNmYaejjIiVVlgk3sGqPLatKELH6vSf0Gw/h35HG
0XQXT0aes8i78gpkoXvhxJl+pYdj99q6FfItWY4taCkDZixPL/kHYdcRFgX1Uodcoxg8/iIUdrsm
eJI2VzrE0UVaOBwV1WCVJoFlGgPyJoy0k1uL7hlADtCQEkQbnnB03UT41rVgEiYccYemAiXCiEmG
xS4da9rRDwP7XA1J32zcSYqnJlYBUE9tShArmUQJdB/Q9l+YjzBHKqULdq6pujANmOSbt0k48d15
QTl8ED2TM6QNhnZpGwVaRytSaM81DFgmgmfQTfncaAgiiFhigTMMnVjlfcJIEH6ulZ10gsYuh1aI
2xHmPEgKMYSXU8tdGgFATCyd1jBS+09VRkPorSozubb+2fX425dYfCs7gKLl+54R+o1frsjeJ5uy
x/UcCx4SXQQbH8b3KzKYBcorPF+0vzH3oq3+9YpsOp+AqVgmDkoMlPg2f7si8yUu0zAngd0s92rT
+Tu12QeCCXdkBGzYzajQ+D10GD74jnp18Gy1bWxY0kUb9DYX2VmAKclSbgehIJ8M/uI55oDeRxMx
rjnKnMAgkzJQ1d6+dZCVBCRa9Gdz1Zlb5lXolKIXxYS6W0TtSuf4oc9EcAPaPzIf6C6L7CQhv0Fz
bR8yG8FTm7v6Pqu5Wrsp+CN2kXRY1wsO02+SsOkI76leYyuvA7NiSDIWBHQnTN/vlKIioSrTnT1Y
dSb0jmWTKOsSoeSS5TA1iONcmP5BqsaXilKRaK8ipMi0Aby2kSZb4v6I1tHKeBsiH7g2m94M/n7h
eFsV/N9Hiiotvi9VPbVJFIv/+res1Z++a/utWpqU3cd/aunq/vpv0S380eVdegg//T/rtz7nFTSR
6fobR6r4pdG4fOf/9Is/uqW3iI3/9c8vVV+K5V+LCAl4v/7hTP3Zc7Nc3gm8/cc9l/Kk/CM069s/
8KO7YZs8DCpIEkiqBrof77fuBl9yAQyg46a5AbuVRsUv7Q3N/cRTxVTTwKyKn29p1f6oMvnSwrNc
1ryzLH1InL+8FT/KsT/ruX7ozb89ijw5PIo20AEuuz8XZ9PctvXY2V7QmW0NrnDsVmVn++h++nx6
ffc2/UEpyC5Sv+ukvP0u1yGi18IpCljqg69M7fI5pxYlpXQZ15CZnq7tRmXAGnd/UXR+hOx9/1Vv
Jj3wUaYNDeKn4nmcS4+bBn8WzphVaXhH6d6X390pZrYBR8ktRMq9nYUKMR/158khQyFUL+Mkqp4K
41VG15yqpOUphRqEE5FcILQNg3QemNHoUdPvj9pPrfD3HckPdra31+vZpmZp7GP04D/UyCkZS9Yw
aMRITyRszB1QJoNrre9QsCBADmGuu/pfoQrM5V346QOx6bTTXzNRBizjmQ/bJ0RG5m1TQXMhda2V
S9pX1MjXXPfyK3tswY6Tj12guTiLEwXZp8HoeLK9M0kjoiRRMWiQAKDGusLtm61Yyysi6wlBb85q
5n9KNmwSTSN31bJBP81knxH31qzcyHua2OtyZmU3Q2vDUCUTTJiQEaZ4Nle9jRrDcpItykMyWBbN
q1aHE24erwvI/lt3zPcfgPmtjFEmf+Eu/dgw52DSTc6yZYkyjeA/Py8cUGrgq5a2ONarMWidgqBu
pBjQ4aFXYl8I+i76XAhhc7sNT2roHfIWP0lNwttfmQ2Xd//Dp0OHiU8Fvx9kpI8k4qnKHLT+tH5U
D0m1HDgLpnrk3l5Qus8NSC4k4d46Ib8h5gaodUKsJrMlhLd5GKTd/gVl53c7xfLO/PZyPlI8PBP/
Gjg8D+hDnTGYb5AJGq23Mvr7Flrj6s/3CnbF3/3xrEs6INwtOMSXr7/rflE+FKYhPWJlGqI5vGEB
ndfY//78t7xRiz++xxaDK7hBIFfYBX/+NfgimM4n0kNuT3kiR/FkYM1EtIKGSkE6ElF+TKNrHOrY
UAjVsg4TAt1g5rgmKYn0D3VFldht7bG4rg29JGNb7srS+WqUPVA474zaMDwjfz5C/dJvwlKX5E4l
FOAwbUnWVnxPnmNOw64ae3etRSAucstjbcPVmDvGRk3EXNxDXMg8fhHMgIvWpsDVkh6jY4ELLq7a
oCB1pKQTtUYGRvpBHj4ravo1K4fHKFKbk8v1gvQNwv5GFaOZx5aSJXcS+ylTqYbA+aojiiJmBJ2V
brfyJPEJf/4+a3+0lpm4AETR6NXzdv/8PsdjTuMmA23p5Dn65nFVpQQZGKVV7YSl3MYyro5YFu2N
PRGS4RBx4+pjAI1jJfkx/89fzQcj99szzobHhcolsIhpzs8vxvHqXrghScwOMQW+0Q22X6gEPKlf
FgV1h5enjvFU/C9+KYOEhd2lMtX48EvVeQAgHfFLyT2nt+IBpZLIm9rmbE5aMl4zqqgoffzzX/qH
2xlNV5cHiPAVRnA//6nlACqAsBmOd6vfdx47uDuN2VbynlZS8ciK6p8chC++rJynCfDIsZDWzkWM
9hd//kdG19ubDu6DmxB3XwtQ08+vJBTWjPSDIOioHRDSYI5bEUXN7NPBYaY2MU0iz3BAVIztIWzT
EakEGk7dUc5rbiUH1w6g+hELwSRl9+dvkvW7w5edjXXpWIyZ2Go+jp3pHESRxaww8IpHw2nyi3w6
nzJCPgcbjAF6LcVT621lGnuMljM5mmfEx7BbWCRakHIrArxxhIYxC5p00luq2nvsCsNakfdRrFLj
mtZ2t4oB36O0Y6Ss0LEjosReGcRvhDI9a1wiGOpCeRyTKYgIt6at+Iy01aN/yuoY81M2pDuPjEIf
W2wJvRutmVDQZw12/AxlhXjvedp0lTafnOiiccpxpRSFTjnRHRW16XFCEIGW80ZHEX4we2ocjDmI
s7Umv0oy8y8IcH90UsAeAdqDOGgZ5f/8UVtxU5d96BCSm3oyMLB6Rq5Y6yK5S2jOfN9a/m+IPeS3
VvTtt38QHtH9Y9OXX58FN///BwoS7hXvlvTvxqunfvxWvFR9G72vYt5+6HsRYqPtcLnjs+84wDmg
0vxSxVtwFE2LASuAbETSbwfgjwmrpSIWYdIFqgfJDrMwXsNvE1ZKBv4tKNCEQi4ctr9Rghhvu9Bv
pzBlPKU7xTt78VLSQIX7ecEQjxZHRh8huuAO4xv9OK1FgYPaq/L2S1NDAR1Ro+3itNCuJqz5KwuO
1jpV0yKItQIQfjbToAy51Cetq2/RIUAY1fMXC6TvdtYGglwXHSPBvc9JYT/XTnhftebjPGK1bgxn
41rJKwq3W9ILiU6LSdfU4lr4emsQu1SegMp7B2eKrskQ/mqai/HGrJv9ODfczWMsdDZsKsDPuXIs
vYnhbhy+NKM3PAoNBTnqt+QGPf6EaJE9fo5U50xoixvYnkpOAwYXstB7StyFGl93+FPLbt64EYbj
GOfmhRoShB7aw3hafKYc1JiqOjAAqDXu3JLs3EKKQ6ZnV3FooOmnb+yuPEs2ZD9O2aHn5Oe4xxNQ
9NoTM08c4Om4pcf8BU1pfvBEnvpFV61HLTy68QiIPDLcTVkVL5gDjG0iGNCULemrpA6GSIDteaOi
2SIfDqhqg/CTEVyE/L+wyKiw3ecB+TS3VWJiMEqIA5a86MhW/gTjPMI61uovlZqO3Fxax9qZ9G2O
cYpRE1mh7keDc1eqBIiVxLmd4fpUVjWp9WyiJLtrCpvrlM97Yg1OMGa1Dciq5pzwSi0gCI9h4TQN
gaeX17E5Wn5HJDNTUxSw2GTOcgug9Vy1GtV9bPvN2EGwrdt7Y9IdP2RYxv8I3Npec2ekUw7he5oQ
ylv3dl/d4jIgw9Aa54DUrHuaqUQBaNOZNXSLLnPsz/UwIapdTO6Kd7om8GNawv2mXRJGmCxCpP+x
Jh/EULmBqTc3ndaEPuaaM2H2JE8QLrdW26XAqKcNtp2NtbyC1M2fwxp1XqidrEaYuIgLcgma+HyW
2Ia7UH9Rp8he96BaIAlUm9pUH3sb7lGmY/kp4iJgJzjmgjC7CPgnrjTtpZXMD/NyvuAcuZtde5Mt
00p9BB/SWQ95o4QbAb9ug668WQupd6uqHttVq5f6ujD69naoIcAYseMTEf81Giya0OXwYHemuYI/
ouxjPJhEMuBP8Nr+kenubY24+MZSGjAwETQUI463yzFM5Id+0Dt3R9eR8RXRtPuqcYCj81dqm6Ri
Po03mEEo7Ym9Wmoe9qT2kca46UO20+hPOyF5VxPEbyEP6NXHnRTGXk1dd+dNxra2ynQrWV8Pqmhf
hK1mgVZWfVAtH0IEVmRjI93eJNJ9UvvoiyubO8mg2Cd1nvt1rparjtfkF97sbbWeWKzY4XXmMj+v
vZHMXpM3uupIqu81b89Qej6NcVQfOoKgYRrQeUitipYBJBpsXglN9ZBRjcvnGo+kemp29tC6bb5J
IN8HTjfcGFb6mCTDWsw1F3VdGlt48CTbxxRbUmN8x95IEGzHTKpaLKFe0cSM1NHlYTgV51Y7g8jT
iTaesTe4ZW3suJ4kmwZqCgNjldmCm5nXk9NZJIiULneWIQ8wAWnSn9n9Ayr1Y2GIfZfqLY+aneDW
Q/+rZx1CAZlc0QE+6kD4t6mSaKvy2UQ6fY0BeB8aiLUUVOzU6ph7PVIZ/UEX5140vbThkG0VMdvu
ygpxe0QYLZua/yYY+T0Etkz5WX4RcWIkNt71pfMicb3lMuMRrSIY+yn5coANH/LBywKGzDtyzslM
b9SXGQnXNndwgXd5GmKg5+lssZFXSj8dU0exAiyAwCJCXs/i9d8RsPAN5T33/DxbJM3ybNTHr6Q+
wtRleGQMXbWHZuOsid11v5ccf+uW8v9jK1VbxL7/fgRxVuVfK/n807Vl+Ynv1xaDG8jCFKMxplp0
ASgqf8hz7E8sbBOwP5hUriFL2fOLLswFLMv5TsSS5ZhvV5Nfby3WJ+KAlmGGywaB8ufvxVqh6eFa
8v7agh5zcdYsNFodiePS2X3foxixW7YEICSBasujHJRiWJvdJK7SrFGkj+2sUbZcPC4VnWhpleDP
dZL1xJUPtrjITLVId8wL1W7T9gmReVAXhL6z4cM+YGX21oorv6LjZ3Ih0majAjLHdRyxd3Wjda9q
7MpVWx/x7ISfU9XwtlyM0utZliaRs+aZZZPoDVm9O6hLyh9Joa9wK8YzzZ5u7K7+Ci4Z8XWicrHi
YBDDQP+olxqnYDObB9qg2L9Mvb+bqyI6N62wCxx0Feol7n6MMlokk4zJRKiz+zQgjb6QvKvGt9ms
EbmHndzeYaTIVhYGvtu5GJ70qgZeIHQuOf5MO7x48/g7G0166o7tFZN8OSn9So+Atq+Smazi1q6m
M6k397hBFTSh+hRe14TvzGtJNCJZu4pjEs09JntN6THB2CmKX/gXDEc7cacXsf7gRr15Gu2uLQnI
0/hiRK5iZJQeZP2uoZAiWcIvMyKfB/mcZ5MFIapSJUdq6VzkskBj74yhvc6yMbygmKtfXOBEfmEu
50RtQ9K2lPCCwX0sD23kWXdWQd8CkVFTKGuEfOOtp2jWVWfmuAcFcMovKqcS9RcfDibnhrx0QTRF
2WZ6SjCWJzF590P/bAHxOsVQuw8Y7k3FhyxDkJRHP7pxa8kkts32ac/xkrRt+ZSFFodjlAEXsdrl
nmcr1lGKzOJiReSJyGq73w9eKI+U2hCuqQjucFnuRG/bKxF1DMe6KSNdBa7y9eRdkoCOGbUu6Ypl
wkqfqF5Jx8HOlHeZfpbJcbJ8AAjJiYo2wcXSYgFkFIY5xuQTV0ZiH8vC9iM3IrGBR9HX1dxCMAGD
IOyQ2oqWWHC6iVSsRX+EGkOcKiKHHK2QP6kkAljlsFGYR2+s1iRbdjqzs8ngambis3CA6NaDtfWU
MGQih09XuLinmZe3droxJxxZbqcPq0axr8JQp48dOSeWV4BbEnVJ5qTrbE40hvYlsAF1BkxUzo/R
OOtBUrEaKKSnbW0aNLfJrMSnM6yWnv1GhnOBm8UiULRWkz1X+dMgwoOXXQ2YT/aobMiRETPim86y
AoLAxcFtzGhtU/4ehA5dJ8m8Gwu/4xZJcuOLPteD3BvFzhrze6LuV6bQ8bV5Wr6uaqIXBoUI7KRQ
sE5hD42C0dZQVeURETH8EXzI01Fxq4tuSi6mMTyFVUg0lRTDhg4M6dPtyqoQGSn5naeWyd1Q5cl+
MFM4LNqdM2X2STaohnC0LjgOHRWrYxGfbCSvcwqYonWHl7l2CFeR7Z3eaug0GudqcuLPkSfzswoG
3uSTyQAnxS2gp4/jVVzP8WXZTNM+KjIuUJO6SWivvwi5CHgMqKe+0jLwrBWxa0iuvcedwhNYltZd
62oFrdaaVHockauOx+3VIn8E4I6NdbLo5ajvikgF9UDgVkmDO5ebuqtQZYTJ+TzzqCPSt4jeorIx
Y1pcMr+b5hrwi953NYlgMhMXZKgHWCFPOW6akz0NSI66wsKFlG9Ho8joY+tXs1TmK1Rs7ioZom89
nqtDHlu4/7XE3ubkqau0eOx6V0fOdK4lqE2MULOPTdXscvhkQBFqbPM6jaqzZJgNkn1Y8PcWps88
SGHQ3AgnGRtSzkZiAUukahuEHI1vNCaIUitLr1goAIpmoT+a6uTuKxb3ehwa86rouoRPXdSoLPK2
vq9pWLNRxnTbcH/TKF8XNRMBV6co0xUX08FIfLa6HvAjb4c5z/2aZ2ODkV3b55Sw3BNJgqMFvVzx
8wqXrujsZ6SQ4Wauc3AScWntnArEQegiOJqdKizZslBSImzSSK3NGV9zufKKrSprtClyDDn4UPvJ
zFnMsd4Syc00Mab+uI6kYp56D1Kcp7LJ1XKITlWmtzQDzR4eEcOf6wS96pIHmzBYEtJJnkhWci6a
sfc2qlVkZ7joQ3rbrDYew7Muaz8P017mvHLLbneGVq5jeHJntW1fVn1TrVuV7w1zOR8zRc8voHOY
rMCwxbBdAYXJM1g5jW0WgdvbegASzhYECs1bYdaECAnloQwj5RCrXXWZR5q10dIpvIRARIqrUa5h
uQd6T1Vm2NUpaSzWKvnLhUR71WJ4AurRbDIJQlMOgZrnHHeKEliWDkk+lsZ6arLxFCJz3JQ9Kig1
7Qib0UiW79BQhbg+6V7fMAR5SYB8khAslV1HkP3WGtGOafOSWdZOqZev6xiBqsHSm+L63HadS/px
9QESo9j3o2LepHnz2mXaq9S06lRjt/0yzT3aG60pgBWcO+4Yb5sqs6HFZvp1o/BH+5Yy35SSWLF5
FPEpAle0cTpd33l2WpwceHGXVNXpgYK43+f42Nd6ETUXZHzXl6To8Nq7QnvRXGQZVRnKjVpVfuOl
5lnieLdeOVWPutbEO2pG1mOv37fKPPsmwUfEg6eTTnPF4pGIw10PqYC9pW6uGnpfNzk5NPfAxF57
iqaVPgwCi/0Qnif1Ar2i3+NDJx98oHjXciRW3WQ/3zGbT7Z4vY01HIL8BcgL2IdRaQ+NGMj4Nrvu
rLTik1GAnISWOK2oT59jYJc3qirTmywb6qOtVcwm9XLeqzUXJWzfA7GJfbHm/bA2SFAe84TngA8J
aUc5EUjOhuWewoWpX6vjocLmeqI7r3CG2R5D50Luq2nOv3SDbgIZmlQmS8NdXTn3aVRu8tYYDlID
KdlZXnnpyHBco92q1iIunbsBzMtFyaX4gj7VneZSuThAf1BTA7viWL9WpjBZq5GsdpXqVceWbeUG
y/t4nGuq8qSKxgqTDZpY2FVO8tgYpkL/hKdjiTVOIEF5YXkjhKKsaR9Z5apAo34ElFdUgWiz4ciD
hJjFtqv8eZnQJkHVes9z61WftUFNzvAzusNe0ChZK0Y+Pw/QaFwCTxk0FF1kXdsjxFJUntV9UVjm
5dQDHrFjq0Os7NzR8LF2Bqf5kSkSHZUxVq/Qo9K8qLs4vu2nOHqk5y1fszEq14jd5qBoC7TU+HWz
87nHbT2jTn2ttVLili8pz4mg34aKN61jvvyVFK/mwNQxfkWV/Y2g6XBVDna/a/vCxjWakSsbDfa1
MCyxZsI3rODxVCRlDgVsn8lkjAeJV99NJv54f7Zc5Uwg+VQCoC7ObQrYCNDFwCaIMb7C5FVagew8
b1N2QM3XwqJc8EMlTfeh5Y5HLFfGwenIvE/I6LRddkYFszn7k5g3+O6N87lt9C+ZXVu8IoQ6pZi7
V56RksERctNN0jio1AWz7AMEpYeR3kDaptk3YbE3V7lh34sG1THrr74cXPGSOjLajxHXhdQBbcgg
AkucQt+Ny2J/V9PR25hu8ujQz1yTstJvXCnplbh3hLBBDVJJAVcPli1phlVOuI31rt7WwyJEzU5F
rze8g2p3C+TjBnbRyq7iM847X6Tppdr1GYJTsqwJ73OxW9NhFc42Yk7kz2Fsb8eyuyRbvt81zvxc
ucp5Agnfp1zw6AAO7EltEQYmd0oE9pjwIJKtFbPjfq07685EKli0W64gyb6krdamRr0Fs9jtq9jM
Dqzj4qIcjGEHHQqzHt9/VARPXdTm2kaZQD71qoOMIcpLfMCesinmND6r4oIuXeJ1mwk5yS6xJWqH
NkbGMGpscvF4bw0gU7jqwGPK5ElxudLFs/YlG5kOhVK/mlKrpFcx9etxNILczhGgDetGtaaNym2j
VLN+rSIHPQACfNXS+tCgKt+HFBErZTKKG4wG4X4aiKobPYLGikzmB5F1mY8uEp8jMvBNliZKUMUg
M+a5rCFuhuEa+FWyszTloIysbwPd2k5aQGEjINK+SeDlKlPbF+z/iAaAaMFfIHTEKmWgz0N2anpD
rqBrgnLkeWYWOrn2CvjFM5LclKm4YlywEz+UomlvytQCqSB0blpTltMjJ6B5rsaAb+JAz0XDk5OX
J+QbNAw9URwiaMGuSpe6dcbLvnO9XTWYt3msa6xob9d6TlAZ/Wpwxz3iOeQfTAI3TebdC/YTz1Ds
Ey11gMMmkWrWxBvfEpOwZn5g7FtjREk/K2ygFVEbVqwsYJHyRWls+DXATlDHl+5J083wwnWnR5f0
3J3K9ky7B8CWgXv7Aa3/mQV6cJd0hthQLTkAGI1qG5qg0mwDXQqEjk0LmmcHyqwJUAy3u3yq7+gG
9jBPAEV5sJZdL47vciXLn7zoLHEZA2BtH1x+k5THMqNLLWwwwWEao3/1wmvOeHLlCXjVBv7hrl4G
ieHOi/hINAQ10lHWTV/xkZZ3VpNyxNFH447S7CraoWt16DdjC1De5vsorbe5kU2bNjPuc4iTPH5D
tqfP1h+VXgxUnEQO2xlTEsENwwE1lGndgSDYjZ4BEXHmtNxE8cy128tvy0hZKyrX/LAId63sFvyc
YPpQlmKt0e1MBjzpyuASG4O3PGgmPd8oSh9v57Sf/dHkxbPnk5Udr4wSKmc6IQUidM7azWXXgEJl
ZKNr5SUBVu0um3uABoWodlPahTvA5IKdmyQVUNfcNx3uyvO6i8ppn44QaJI0ESgp06+A7i47c1N0
dnoZWWq6G5oiho8hPrc1YGWjMJ4a/rYg1zKbkaRRn7ziopffBmpVXzHgzk4LOCNVg0YLOX3rz5kt
x5VdPGVpXe1mvdoN+UAXR9YrtbS/VqJ4+m/qzmw7buzasj9U8EDfvAIIIPqGPfmCQVIU+r7H19eE
snxLqby2nI8eI+1kigoSgQBw9tl7rbkEA+S8lbATlvP+MS3JxS7ZQ6StCpLlNPbWOTb1ZzBYH0Fo
xZsZkw5qBv3QoUy1h2Q6jTMWZiuSJlufU0bCCfr5oll2Cjh5wBNghVjRUSFF4nRIpKnzwHkqtiib
lUNIB1uInskB6PCBG7qcnXlAvbf0WEDY1+aHSBShP2vdDe9I7yTdcCYD79UAWe1A6buHHqxuWLwG
dpUqbSXGyYVYjwQPxlilB/PGp9N6nIXQnumb9FEabjJz2cGk2KSMDLeG1HX0D2BTtzTAKCciaQsh
NAcFN+O7oR/2wh1xXr1b5QTRQQZMM6Kup6KsFKeiTqVd09UbWIakYOctU4on00pTdxja8SrTt+KJ
tzSuKpWHLND0VR0DbQZI6W4uc2ElUaAXySd0O5FAOdM2bFT0pKVFHFrqbeZJXUC+k+raJLkJnOck
1HiX2ktejZcw69n1sW6aEMFLMx8hERvjnudNiCZ9+tGqOwzrVMwCFRqHPH51S3mIFfkE5hG9vRb1
rkC/z14It3AgqpgbaS7VrZlrlSMP+V2Rqzb3Sem043BUqzHdYiO5WFbV2hFO6I9KBkqnDFV8nqok
wm+VfO/KDPZ1LSbYs9LItQhFoZPNe5s0WMDKzCOzQKNt51PxNkQjW42EUxcjm9tLgqjvcwwP9FiE
TwmZE9MJtD1kVzFIAwpqx6Wcg+2bZSfWwPhEmMU2icIErI+76RIsIqKuUa7XTUd6ooxfd6TKPVfu
zTR7b06D7gTnRaD1EQ7kkdecmikBr4IfxaiC0wgAIyi1T9TOvpYIdzk78m3dxXcMyGg9itldE3VM
DzLMM3l4M8sC7l6e72GwIdAOn9BDfBPzLvWkrFRcEJuNg1ljtNWqgUeoliPbOF33WwYzZfusx7Pq
RXIClBsw0aLn19qcPzKz+tIiTDY4JdBkATOzk6oG6CXnD3VlfLd6w6txfRXTci7z6RhKxrYVi32t
ju9mzuIARG7wwdIPG+jbZI1Hfe6mwCy9vFjtNWyAGW1Ir4okFL4qC9c2Mt+yWV4N6wndGRJzqupq
qsQtJzy4wKbVtJb6+ftQ0+YIVabZEKbf5yw46MYEHLVhFGKiUXX7mhpJnoLFz8sZdTqWjW3MhMzr
h/A9UyDKRhMzErXeNw1jrYRJ6KAOMp26lC1LxHgnh/3axikLpSm8Dmb2hh3zSgsarruRERUY9h6E
eXfGNoqhA9Ri0t2EbniiATHaWlU19lTE8Il1jJAGrkpbnmcWpiUN/HQuLh1Mnsl4nsvye8OQlF4A
QbRBlF8tHXoMJVx2RcEneIqU1X4En5SBEtrAGGKvOLd+WcW5p7dEuuuEXuPXs7Wome0QLp8Ydwjk
gDNLaf01yd1T2LTelMjvc54CVA5MNkaqTEMwNrYNfRdXoeXlsG7XLvSjxRlm85IBuqPV/xGV4PyV
lNoQs+DnYFQGF+lSuWM4dJTVFJOMqFKHUS8gP7nzZiwsSPa1XReibV2k5s5sxdiOxDokOoxLHKbY
fUZTxbEKuQTJqfe2gLeJbmbdw4ygBRyQj0FOgUCmTFY/CqP4lqqUTQGs34dMqZ7YoCGt7XWD40rO
dSncl4v61nXFJwodN5Qgq+sKAAhpjgfSlSOwPIZM5LNifDNEY7TNrgK2RAJVM+YXfe4ydwr1GMMC
bLNYKm4CL6SBKwduleZ+wNVcaAPNUNDN4KpKIEJkc9ujOoUbcZ6lDYFoGlV5irZ4IfBgmU2w2CDC
vLoWvqkB7Cc51nBNmTCRDIVESb1MMGcWNE4iGZMYAmRQe2zBoerLVf1dFVBydRHevDavMycP6CiS
NbAlIsxh53jJGuaKatgB0kIY51SWtZK3yDFvkxkt42zV9HKF70Yy7IQ6/TKxEorkewVTumuM/j00
4TqCh3mKDbl0VCW6zLCgGiHa9lN3yFpuuUWqJ0fsRkBYrPyXtCyDLaJ6/qxIRA8OU+4aeTR7kPOt
DeD8NbW2hDCFzsMxpvSO9oQNM9dt1GoHclp/ivrmwH7rg4306BP2PUyDH1nNNQ7Vxymd1cMwhGun
ONgTGQH56GuW4k+pSvaRNrz0ZIlL9XssW894Sd8GNdCfctBjOLgXYy+JLDulGuy6OoL/ysPHAaCe
+in+OLtGPOm2RrGVzMWfOv1Jk9WPrpOe0qSNtivBkLNlgiVm5S+/TEqqKiLSU8lSV27mtw7jNjBc
+YVdY87MQtZcocZMSj8L0HJI1AbXvjvqyr7Vq8+KVRCdRIqqTu3RWeNk36n1KNvsKrStLo2XkZ7e
e7L2d+u8uc29QCs+ezBH5WZWwosG58euyL/ZyMDuN3VF5aNpy7dI7OpTMAh8Dv2bWZaDYw7ruNUM
SvhlQbqJoFnzAc66Ny0mI1hBbQ500g9TZkE5so4F3gEnNhZwCgIJfSWczdJgIYRklK5K9PoLCCsK
6KCJvAZbDhLuBGl+epv6jjGMSppTHz6UgXrNe/U6JeGVmm/aDK3oaOa4bItcI+CBwT05AUQDi5XK
QqPPdjx28DVXBLpAogD1EGWZRvbiACiRX45GFDqVi1HN1aAacnHB1geolLpRa+B+1LHiiWZr3YGp
JuKiGMtLVrcfPwajf2uC/J85bS7VFw2a5uurQ+j236Bu0xDo/rsZcfH+Wf55RMwL/hgRG//guiD0
k8hZnUxCCFP/nBHzHXTd4EGY9v6YBCM4/eeMWPkH4VG4rg3UuFBgfjLXqHwLMSjAKkPlGbtacv6G
sg0sxJ9HxDJEJA31PkQjooRwg/6ibDMi9vrQwgYq1hst3tDtDzfNnZ3Fi5zEHbYnVvxe5LF5bzqw
BzaFm/uxb1yQcy48e8fZPjyFACPz0vEVv9sMKKBe0Gjte3yybuKNL/OWKeGm24/hVtP3Yu9SwLbn
p3bT2vk23xob01uaIyZKuyJ7Tt/K+ZOIFxseIZoLu6RQsfPToN1VsT1wYOjVvAF9+WbygtEO3zS3
d249R3GDhrax3MyPdvom8mM3tctDdFNG4iGO/SGO7N5+gtF/FM/yLduJvB22ep68r466L/uVq70e
BDfjhwiu+Kxum322kT9iL9j02yf4vfe4n+31N7DHNC4pa+Yx8JR4Exu2eDe8yqfe6e0bePuNdMFT
qtlP+9vTk2WfDut/YA85Zrt286Y6YADt5tgc6b/tkTlz7FRI9ov38BDaH5NbHTu33+R3JX+YPuFg
AfTr0FQ/iD4dZD6OGG0N+OCnyAOIb/CzDfstth84V3ay69yOP5tc4xNxrq07PAg/mlfFTe86F1PM
Ea3NebYSJ36U0KHF7FJJByGLOYSPXvAcudWfiy/uqm13WIdxdH8VD7S3xuuO2i2+hk7lt1vYzpcO
LHXYbhD1yxfGNX275x/dvIzGtXlZvMw13fgY7rgOnqbNbGuu/pbtMU4ThgRbknE9hcB4rWFawqWy
hdZJb9WHOjJrsfuv6iKljvqlefWt93s/c7tPqqsmtQ9FzMemaLu3qWAOgEDYnfmsKVKWr+GkgRnw
4UECnbetZxit9mCLjwrvhhN3QtAtb5o3OowZjpQdSpxody2i3Wsz7aLvPYUxASTI2LxwQ8jMDgLD
sXmd35DbUw8DsYDRadUkB6KsDlm0XHJzatE1jq24GYbnBTR9drZuiQ3r2zefq1N0lE/KfXMc/f5R
N67Ch/VRLqIrmrGD7ocihy/EPRmwrnCBnALb9zSOG9FpUmZPtqh5Of9vOnzdyNSKtl7549HYUZot
miNFYDLdmdmGdFLaXQ/2QLf77wwwqdAQo42aVz3075gztGN3oSXXlLtx3uPKL6Ot4gb76JrskiPy
jf57cONHuh+4nO3r9bjn+GtHvAdvzCOgRBXBGO6FIrJ6YCSNwjxmV/1df9NP7ON92oEmOkdH2JD/
5QlcYKvKld78Z8urTVfyXZo2IEWcgJzrG9u+brB14iMgEr9w1dVAGZ8lgkwd7dVlmBzci5+JZ6MG
tAe/36qnQXGQkaHP+uSNWXbhRV7vXect3nMnTA9wKTg76PBoBJ+VS/AISd5d72BReZyfo9TF706s
wDGneC2c6kXjuWE4wwvDwGt4mL7p5qb+Ej7o/lIEsMVsFa+etppfhM81VeT8wJ5M2s4ngpscD2fI
ZqBhvFvcS+Vphw/BZjzDGPyAm+Ws74XY1t9Rn9jpVwCigM6XY76CHRbsZiu/XsOT9Q7DgbZxcpXv
lGtsoeVEm/e6zLvOkW7KSX41j1XTwW6x4WR8ijtpOZmXzeIYvvkS2MIpPzKIt6sP+bpT7nzwD+fo
u3I2r4PDzO5e2Z/rHaodj4mDiBw43TFhVJ/UhjfUnNfd/TZ1eSxv3t+jLS0cayfa99G2vO6TjeI8
bwgTs8+zu9HQ4G4+GTq6odN+k498ZYuu+lK8vyo8zGnIwzz1ug3CfS96p79uU8rZEKU30ybbas6y
GY9n2ZOcM/XwUxu56mXZ8xZsfET5rjz2brcxL+VO5K/gS7Yre3B0BDy2xd9BFoT57qztR5cD4p/n
IyxKMFZbaiJL2amFk57013SnBvvuu6bZfJl9f8VhtB7FuXtiF0fDxkfm+mTAEEJ1YDO+b4/1EfgM
0l+bynT4nsj71i0Q2jT24sweer6ef3WbfMeXR8snaQ60oN12e0Gzg0sGjdnuJL+fvd7lNbR3/Uzz
iOtayIrh8hRP6mfIcLHSPGUTXjX/VThJvAdLdcH3ILD1uSpdw5c2pfuuvD8mdrK/d7bfhV3Ru/JB
P5jeIyFq7CUdlBLau+awy2DdNE7Smeyq+RpzinqvdmHT++v/uo1wMypHeGON5fANAsLs8KF4T3On
tfz2yEGZLyhCz+OROb8Odt+OTlb9NgeO8I29t9G5eggB+xJsbpbLKAlKgo9aYwi3Kp5X1sOMQxZA
MlHDmh6odmXYWq6E80gt9zrM9L9fQP4HEsT/Ip+2ZOA8+deF4/mri76aNYW+/VP1uL7qn9UjYZoQ
jLA94MEm6p3v/KEwVP7BVBMHiyiTjP6D6PU/1SOUL0gXeLKxZWprhYj48P/5IrBMGJqCVQLN8g+B
ofp3qkeZH/QnfSFecZVWqAXbAPwXg/s/6wvZCrbTnDYWGuhaeJhbTV7FgCL94pFWm2ukHRtu4iY6
kN6oqmHGJvlGMGCra6Os0KiYepzKcO9NPbBel2QqnmvcjSiaOmZVHqgiZLZhZQUPKtLunVXhySpm
Y/Z+OuvXPwSRP3ub18P8WSbJ29BQW8LjwwOv/KUGFtXZrBWzIV8iIaSnUgZ09mKotrYSdsHayKnv
SmQ7W0D56U5cxN8571ZG6l8PwBRlHX2FQpLdLzpNBivg+mGQsFXMkmOTiOmpG2OKyK7uGNQFqwqw
DYdgX6WmsDV6qDhRKNxnBOntCuJYhoXY1ZWDxVG2l2VI64tsTa0/NvUaRNU2uzWwU92UbYFqsqgE
NFcK0CVVt16THrLkSW2khCGakS6e9kM29uNU5/Am/v2pln6VpHKuV9QaXh4aBqq8gjx+lqQWKL0H
AxaM3cdpdZei0Du3kwh+elkqCyx9uUzn0bQS3U7h4LNZraYODpgakE7F1OrZYl73bjSrAkWcFKul
RkYnzoNP6zWB4UnCFfebQxbXY/rz9aGbBNeTb8tmyZB+uIN+svqORKFlUgf9qOvr7CxJ0xeSxYXx
rqJu6FIMhxyVx76zpnt5UpetkY8iE7BO+5jzIb8QzkQeHvzl3IWOX/vYSrLqjNiuPyCtHx9x35if
IZFI3Ya4VVw4c5PXjzR24VQn1riHj9N7gMTFqwkuK2Ey4vMx1p6Qd7pbVK3iT3Faf6RT15wkS4H6
ISvz91KxhLtaypl5xszJg6BC8yS0JDqgZdoYw4RdpUnbA+YF42LOhbkp+7G4N7TB+lYGy2OTmssT
MqXiuYyK4kkwMhYfCSKzHmb1IQ5bawOAfabLXGSQe7CxtfSPpz2DabC3c9WeyqUoLo1cR3QgB+UZ
eWNw1KSFoZKV3kE7b89BF49gAo288lLASPcKLHVaFkKwqyec+PbCD7ONYR5PhiEc8Q6QC94uzCSS
9jJkFjNFja0QYCSrF1/p90UynhQTW88kTEwj4PkQMm6JNxL+RqILiW30p0kL3Rwm+inEDOES3UCq
h0VFPOrgROy6odg20+rZnAXLGzDAXmsDQlUq9vs6rSWvmfLfWo9/ffxI4mqeV1QwByuuRv9lC17p
IdEVGj6R1hxGCosJO5lWtvijZFrf7EtkcQuzk6U4Adk+imlzmnXjuRNkIWdLNNCrnlCTSoSAMFbS
lZCixirj7bDe/bKxuvJpNPyOQ/BL40DkqHVFB5OB4BuB+drX+NONbNIFNko4c3kliG5Swc6zcFzw
UJ8hx3MFGQD1viTCAnzUaQqCn7l1rSwOXv/97fnrA2U9Dqx5JmHb1grb+eXZOZF9Gy0Eqzh0QusH
K+bzTUjSdaN+ljy5qfUHtZK6Pzyd/5KG8ZfHGJgUjIoGAAAJ0qYs/2qWlvRQFnombPksM/iPhrF+
UY0m/OxTqGG2jjlwZNS0EEuZlhatbwSClT31ffA61AxQu8hSX+u+bY+CZUIHUiTzoNeTm5K/s/zm
AQaL7JcHGHhlKgILbrZMw0lc64ufP6sGAFkRCw1bRKzzjtYbFw7+I5orRbHh+wS+FbFRa2pEzFWs
lX436IchkkOGe5kZkTCJoUYo5HdkvyUC+6w5p/JMdlEjAwrQMskd1aD5KBRhC7Av3g8D8VOZVjwr
M5gQVarpmRZtcK/rMsV1nYs+qoDHRghHieI5mH0V+5QbhJV53wQRwOeR2PtWQrvCqMToz6bIfziM
cGRU8YLqW2GGl4mxi6Dm9Dpgd9lLPfTPaJiY/qmRddUktLkNaUqEUQQYkBZxid5iy5j3pQ7iD3AY
KSNWGHhpmBLpAr6PSn6s9fuWSf5WwAvlp4jBqMWhmqFPZmVmjPyqRSPBYguxBfaSSPrLVAoLor4y
ARw3p+OxEMAmOIbe7ptRbq6aVre3TiiGb2qIZYzHWXoWK8xEbqAOy55oAgiUSSUbLsIXWjZTrZwi
TQbClhDkISvVix7UJSS3UDtrbR9fBWyG+zAoyDOm+NtNSRZsppKNylSuUuI0j2ifN8u+yUhBy0lT
ZJw8sPXXxZBBTTCWbJYrA6QBHg71o611adOFOm14EiqVjZYoQ+n1ShX7uLNGu4H8A69DaFF8mPPG
jNM4cIuiqd6lsAQrjsXSFJdkl4dxf57jUXfNOJiOSWfuTAj+Xh5oL+TbKQeljp7IdyKYlHmL3Q5o
8GYqxTpf9eTEJZ4zQSuP6AM7kCqLxXbZyPxCrxFhDXA016lSVSJU7fmctdI8dWbzuDCoPLXIjy/m
sEYDpkV2MoaC+ZlUaX5riFexFd4ioIB3MwPbtW9Ou7AaBhRQNeNg8HANl7zskyBfuTB/XsJUKW/j
SAcrw39uj9RCjwzjpCeGd/KuxBp4IM0ch/1i+kRII0Y30/mBuRLucXR1dx3cggMCHmy0if5cCPTc
dUEdr41ezdfBEuK9UJjIj3LK2aw0CTYZRmcFPRguyDqk8wyDJDsazIIrDGdoEhfj6qXp3vgMx/tM
696CKovxw07ydRhgg2q4Yvcsc8ZLnWr0rVDLebqODC0PhQRbO8MfYRaY2vYTnNRJQb6XFJm8X2ok
YzmuR0dPoB2i+fsqEfczkM6N2JtSDWLmID0EBdO7mICIUy9SnXqNXAq3jhvmNkpL+lGU4Ql/9oSc
uCk/qcWYbA7WegWZOvlnWFDuVIwgzmI2/VNRy/dJFar7XG5FEiuVXAJexoW8xCXKEoZFnUvS1bzN
+ADOBXGK7xIP/WcBZey25NnzaGZLdalauXyhVI02CybYY0t+G5UxCbGJrycT+3N0MMUGTTt5bRra
wxBxkUTbKLWi4EVAeIscLYm/GqNRcreL8uIUQ5JAfqCOuyyUZZ9rrP4QJqzHdcH2uZERuhkYbbPI
0n0Je87BCMPuEGfxcmllklUNDYqgaSzPSqx/L7njPVw+Pksj/AxRzgHv0+rJiA/MLcQgQSbpfm8Z
6vsQ69vSghgoYl/dUs2kxpNhRQg+INCSPDEs8fhEbEqtuJOlZa5GImrtxQI+gRHj4efMCAvpAaqS
qh1TBo3FSsSCjmQ3GtxOq+rQZxHDwrCojM9RpIvceekonMd6KO6jpBB4LBCb7WfUDtTXIvZD9Keo
xRkQD1JHzCwgDoikoXmoq7I4CbGWVg7KyATb7ZR9i/UqdQi9yp/NIkQ80+jqRx/M/X3UCzz4Z3UT
tIL5bg3qeEr0utlyQ9PIsCprMxoWn8ygGYLuojYp9P0wFSrNPKNPnLDQwEXE6tQEPghJhDas/+Ur
QhYCn2Z9bPYSz7HEYZghcAes935V0dkiKnDa4kTPL3G2upUqIueszRAoMqHQgHmnx1jX2N0RI965
k9Yzg+1w730b+6WULgNjteqP35SMiX4KFQW3P6lB0sOMNnmPRlLU8D5hu8fkNo/yrcE8Un7rLYSN
JUd8HkoSe2ler/rtUBeXI4U6EifutU2Lu9wVF40FOCFP3Qc+MV3HYm5N9P2wdpJpkRC6V6a7gHDf
JRoPX+S+eY62T5quhVHKPIiZKWobCC0N1OWGTFxvHOJ61e5ToxzKuM+4XrucswskxR/jIvYnAMhH
1nHriV+e1XdiGiXJRzAVoXJV9VruHdAroAb1gZw4L24CEfO+ZFY9jfG8+zZUIrCBvJXOVRI32x+H
irdV3dGgJAZGHqWHSsxpLRaZdM57LmOpCaUzqGBgtRKLMZu3xnTnjqUqYJU5SvlKbivXdx9Po7XJ
1XS+a6wZhZcpl+VjiYSH9jXZOJB3CDK+dhpnS+gMfbibhJxW51KSgEQ5qb4neAJCW5pmmoaqoAWS
l7ChRDKejrHfBusPEous2bYID4+a1qImUJTstQosjmNIGZsaYlO9Wn3T1U5TmtWdXFkkQBKS10En
GBIuWLS5uz7ueSNtsfBpEIJHz0wG0T3yNQBpPk5EDIzvpmvWsCMi5nNc/RNjs21aWbuUokSQWSZZ
ORl6BVr3bBJhARiaYD1ZYcmpQ4i72FUjt9/U0rCe5mWOaL2jRtCpKCbtPQsk8VmyhnbGpD1NxAGX
6nBltBt8X0whOZGUZXqYNowV6sIFGk0uCXr7Ch1M4/RgIa7Eswsb5Pi4jQmmXXO/usyzYgGbzDCv
woPiJjaL+p7hIlulpbtRKBD2L22BsH2K9qGwjOeoj5jwE7ZJI3YyggfG+s20URPts4w6Ces2uyk8
Hdm8hXCbXgwlqW74x9TTYonMnbKC13VKsydNON6MlrXu1JCdI58LS880AuNDamuEQko1llvCiKuD
1M3QooM4+9YaVB217BMIZSVHZTapVKo+30qEM33HrDGdcmKpcfFHZF5HiGBhX3WNFHtFXfWvS4cX
oFMqKYLCLLGCBGnMxCGvsYwtgDb9pla2dFVULjwDAgRJ60u21bsIop1CRiT5mizTRldKuyRTCV7V
K6nhbEsBTo5Kl4KtOK0q/laYvkiMa101Q6vZKMh2pWSQ7hIVXZDTsvPfluoSntSUO5uh/vyEwfWZ
GvPeiMJbE8kxQW1Vc2hnUfKzvrtTFYNwZWX2aP40H2GplA4WCw1DFASdaqKQmrVcuAnjTJUOecCf
F+EWjaKFaJO9pKBr84bkvp7fxULfydp0CbuhP5RlgikvX6YtXQTzTYkK+Zp3VumIY6pcktAsNiqO
hQ0x2THj3SY8kQ0dnPWpb29FVCePg6A8V6WobpXWLM9gxN6FISifGq1imihEFaZPwplxSxIRbQXt
E+Gg+itWH8tp1bD51sT4kclka7kOOoa+iz5iwGxM1ZeFylvMWGXN7BCGEtjeMrQyaREyVfcx4qh8
+sq3GEOeJcMdQtiDh6DZ/B8sI+WYIG2ztdY8s3lBIDWqMKY787Gg7Ixn8SJiC7WLiR2bIjUfrd7d
mT0TpVR6hpWOvEWs7pqgv0+F5CGKEH+l8bsciY8/9qp/SyLxH3S4/zMVxX9TH9xiR/qv++C0aOmB
/6kFvr7gjxa4rP4D3K8I2VdE9rASeP7ZApf4jrwyfCWov6JOP/H/t8ABl/I3JRQSdFZ0ZBT/0wJX
rX/QNFdMk3UIkOWqrfgbAgrp19Yt9n66mdS54PkUnRCjP2+tSTGVGrxMoiOAxVg2CpHNnZdIYQEP
PhQMNH4GKW+IkVA8LnWkE0ibKpMv91zy7k8njXM0h2Xxcxv71zYlh6KAIVDgGq+wol/blAMKqbqF
1UpwVAOfKLMSz1SaT2Dd7W86Cr/7Tb/0fgzU5HNfyaKTTxhUMZaj0cekftFjWfxdp+V/OcFMMCzm
FbTHLFrkfz7B+PKzlhVJJHCQLIG0TJniox10rXjMNkU09HBa0HzqMlL3APEVaRqZ/P73z+zPx/BL
/2QhVBhSP8cQGVF8UZSaSp6Gyt0kRb/rNq8/6ude8/ohEumNWIiWj0Tj5s9vV5uJcqXsFB1zmftj
iZlRcnQTg6gb4uOL0DvgL/H//dv7SwuN34kFT+N2kJhCmL+8PdyUKYHpvL2ETxF0NC6RjSxA2GvL
VjgLKVuHIIqX31Dt1nvwL2/VpI9Gpa5bcDLW7//UVp/Dei7SntZSLg/lsyn1/TGM+iWhMBn1wCuV
iaZ/Q8q15GpmQ7FArS3uyF00h7d5EZEKaSH9yU0u6k1Ng71YVBtfmYlEacCWcKqaNEVYMkflcDWw
vhm/mWX8b3eBBVjDXFu3cBPXrttPx5+lRQk9QJEcQ6UdhtEnGnwLDKuIRqIvf9PmZKr219PFkIZT
hQWTR9evMU/ACyy6C6bl0HRCetPqMgoINuzxDVRAhAS/j6rAHUijzpwR0fPR0Gp5sDsSepjyLgEq
31AoA3oOBBqkyHa76igJqm5QGHZ4GXutULotXd012b7pVPRfSzc9zFEjwaQyh/JxmIwpf1xYwCOC
I3tgT4nW0RszcHkMW0YMNQiPQsd/JpkFwpo8nVwsQQMmQwNToDsrJtNko2LMQlx9gO7UTOqhcsWe
3cq1KalPt0jiVyByU0sZLcd0eStgI2RenqBhOzVm30QUY8y+Gm1gv5lrUeUFSrFobpuCU3aUGpaa
GFQYRqh7zU8pFHHAqdw0KDXMmrCQyRx8xLs4eDupjdB7RGC1XEJUun4jy6NA1GkvpS+dWFvXXqG0
JLRBrR41fLrGaRyG8gbCQ8v9GQ89T/dsARREXvbk0BeVL0bTkqVlMGWwzVHuv5mULggG6P/hjluC
DCWyEWpfI03KzB6lIUArn2Xtp67OxnOc9/qLIumTRDVPzFuldctnKyfLbGc4fF+0tFjO0NvDL5wS
420oG4Mitg7St1QxgUY1xZp1iwuB6imd5MjNy0p7mlsroJFWwlVJGgBTTrWU4v0iCGG4Qfg63DPv
MO8WmmcrPUqeR1xPJi6SVs7wp2kU7+yt874njshcSA8z2c3aRWPUCMwsYxWqDIPxqRdTkPhLKsTf
SYaXYjKwhfRI/kXe2eziwSwus2gMF42Q4z2W17GyiVvJ7lgvjWyjQ0Az2HZC81ueUG+Lg68Lk6rv
CcFQ1X1sDnLQMg8aBxo9ipk8FkEjG5Ca1bZHTDOmMKxKo3lsZTqb8Ccstdqq+ICQDVNul54xtFDE
VDNCWhPEiYY3tiix7ERELLexfB6LlQylSsQZISXSdIWkmXq6haJYyGz+omE18DJqd8Di6RMDpDL7
VH4kTyw/UiiaH4kU1hpOUcEFYTj3I7Oi+5FfQeALmo7kR65F0hFxoSzs5wguWpMvWNRW4syPRAzK
nPY9+5GTUas09EaCllRI5wmtxMGShTNptoG2laOacVajh/p4SpFAMwWUsaD6WH6XyQN3wVywVgIu
hc6cRVGyEwSqxUEbNS15BGEm6nYnDMD4C53uhD8zaJ1PAU0N4SQ3/Tw/gxO2hg3qObpZVdFN01fQ
Aq7YhSNRLqNtwAdCKoNlKvuQuclUxxqz9lwCVemfWj2IhovcyWl0oWtIKxFpQnmAVhe1LrS5Xryh
FVCeNbFD5bLoc9n4ghgKzpTH5AU4JRer4XS4hIFViFbTnbkErGeRkaK+U2chsPAnV03iyLR3lh2m
azwTvbXEd3BP0fUpRqTeF5IcYRIZY3KAhcoSofS0qOGjVER/2MUzyQVlbQn9lmEm26RBEnmC8NAs
NelZE5ToalTh+CFp/YJOLK8ICCfBGsjXW6nTXu/IIunTQjxF8lDLdJ6kRssPgRLUxhbAg47DgQmI
jj2hamq5kmhESAZBnqnQz5prQZkPYTDgkGSjGIBvH9w4jPWHrNf6gcjcBQJMW2gquptIl8eT3Kd5
7o9qxUXYy5pAyn0S9qYzYrp7qNFnRNscAx5qJ9EkzrznhxGTi3ngedbAx2DeqPCkCB0wHQ9mAgHw
+Bfyk9pWqbyFBtWW9zRec8ShSaE/pb0+POhDYR0FqUEuZOggY6ZUCkgE0tTwUDb95CHLiNAOKeAg
RaYk0f9l70x640bWrP1fes8CGUEGyW0yRyk1j9aGkGSb8zzHr++Hrmp02V331lf4Vg00cBcXZVtM
ZTIZEec95zl6rJ+6SoYPdjz/4KuPqA3aIpCSz0X5HsZ5uJ+nBiYeqtd9F9fdE+O56jz6Cx6kyRuf
Q2MZ+DqvoxFafdBD+t1kzFd53MzXaZq/E0uAENIw9t+VE/y5rm8xEnZ5sutif9zbYiKaTkH0Nu4N
gilRW+SPXTKONLwMlnm5YFRtKMfZmVhC9ZR+AaYRbdHqCPAMce8cqwIUndH6/ms2YGzSLmfysXeS
Y1I7dPf44VWi53AHWGNPPUy0mWZTXRotJLu50uOeB1B2oQZiJ3rRD4SJSTm6a1MBk2cUWpqsU9rf
0WvH3QiMm3nsGmcaHe4NjwiiHY/dPskgU/VmfQzd5qXRa2rFrmfvvSswX7lVXhxpixhOWRvmX3zA
cMcJKehQ9Dy4mGp761SMp4pr6WVX2/MnctNLloX5sa3i3SIblgCBYpt54VjvUa3TK+w29SZxZYd6
UUtmuFb4Zk+2xcBgAt00oMt8WP50Yq4XHrNSfHpT7dDTVFhvTaaNoAfGAEojzQ4URpoxKDx8D3VY
vYTzpF7CTtePkqcexCXt3RmLxt09Vphq3OF7GtdqZ/jxZdc1nwhK7XYE9FvBKUIWSw+kTV9cy72d
fECgecEqna3vVZbn/S7KbIFOCpYBPHOL1TUvx1MYU5NKduOCSeWjyKWNjEO9ul82zZ4EsHtMaSu8
WDIRA+RqcLAaJEcH9gYwkZjxvoaJ7MkQt9FysEohr1OvpEKAvEW6bSHekBEc8V7jq3mzyyZ+AJKO
rdAjTeJs23D2xM6lHY+xkdrDMwhP7GIfob9Z11PisOKIprzxlHXRJv6xqAUqeld9xJO4Tv3wQrTa
WKcU3cnrK31RRe5NQqIw8IfuHFMlGISub9Bdtj5Wpjha0i1b33M9lvF3dorex4/cIxDIMIiVT67I
sPVlqlWn+AkCQujoMZx0XVqPQJZulmpiPWY5PcfLCDwgt0PknvhUJ1o/OJO8GVL3mznwb/pyEUcH
JulYmd+nUu3ZpPU3zPp7AlfegYK6LqiN4jP0GKTZa1qmlfZNTJrtdXY642Tr+C7jxEu7Usp0ix4q
7I+1Ud1pU5Cna+lXAjq0l53bkmAkZODZJXdTsxvU7GzKQQfz1AmcxP2O3WB4SrCMoSR64w6CyV1l
txRxucVb1I3egyyti8yrMembw4FiOszfoXdFP+Wmd+t32x85wBjdgzHij/cXOtTi117S0Abiixwa
EZ/KFNs6jt6LlPUNLYJQehNeF7mxU0ndMFBqYggjHI1Cdj1Db312DVvwBlJn4DaWeYgztsu02nkU
VVQmZ1PGwH4n+MtjZIeHKE3l+t4n6pUEZb8l7PbdzBHJaJ3bdgNBwaT9qCFyEykU5bZTCVRTyvsS
d3mzzRgFTA07bfj9WXqrk3Sprmw2xEwJksjb5Dqanrw5SahDW4z2ULZynEH+TVMwob3Rgzi3Rsnt
zuQwIPqZ6W3P3vGVZCtZx9iOlw/mTBp7Qr/w2GvClEkC1YbHYgA2lagweqBbsnyJJyXCjUsyiXet
iAp/IyQz0M04CfObS8qYYbaisjOwuOcayvsUMyaoZD3OYGfgrS/zyaHEsFblyYo7gcnVcPTw6kPU
SA5k7hv/VGu3v07HJbT3VojZAA5EDQUp9OWxMLv4QrAC2wA5VM7cshXzyYTZfzRmGBXwJQZGiSVF
iO6GwZj8iCxFr5lj5h2sUCnb77yNOSSavqR1L178r+3iWQzMwsEmWt64oB8IrE/xvpt6980fZpuZ
Wbk446nGUXndofPwNhpm+EiZIxGAPHYFaIQkrwJpWOm12S8EvFtXeu+YFywWgjXcw03tdAk2CMWs
kt8yDXcI/o23ZWLaT6sBgp2vAD6v1yyp1W1HfI7PHHsfiMFFzCKIxTLMoKmNEX8ZpyQaopr/P9oj
5Pd6NOLvdWgx/x/QV4mPdEbdHxBdGbOqwQA+yFT/jXnWspucUDz3FNSJfToY3cvkuy3J86XkXSLX
iWQFw9TVQe1F6pzksje3Wowt/zmm1SxwWbpIglhD8azcJXlOooIblRiJ+2h5M8uY12cENmMVjZii
w7B96+ou5b1aCpouQ2Nognpxy9t4aXx7Fw1hzNoQZWubhdvnb27a4IQZS6s+WiSxh1Mv7OZbKABt
FVM53mGSnQjt2c0pH+pFcm+Xjdy5ue+89C1WsiAvG33IOqsip25rdw7qCblsI1JfwWHQg/Uxxon/
Yoc+z6PcWQ0JfWbQOiEJVj51taHSTcuNCWtO5tO97TbV12yEmsUBl46PYJgbgkQVh4LA1u3IcWUA
BLXLEspO96YcAH213mK/mRgfHqUqmEZVAscMdCwHTHLmARzeugMjon08A5Tgu1hOX9VQSobkZQcR
rWcSd2/nbn8XhU6RXHRc5T6f2B1sUIWM8WA7fcZ6OamcWGvHBCKRnv4IC6e6Www8HgGcr/w5rETz
OeamvskokgE/Zji1w80QNY9EMHtOvvCMSF70PswCB6MC4hIu0JS9DGWHgNd0JLd+6NhvqgzxM+BA
Sz6NDl8RS24IOoBfCAp4GPcJeZNZ3uEZoYrP7t2uIzDr6FdPVw2zOM8tOWD341IeOlHnT3MXkiWy
yqL8Ch7CTnkSt809PZ0cUE1dUifk8agF5ZCX5tcmrG0dhIs5uUEnIgVxMKkqvZsXAGEbrSci4BrE
yjmRozFta2c2vuSj15Kx1EZdBW0ehiRavLnL8DQYM3mqLPd4k/uFU5UTtgZ5z4mxZdDnngQkKFgv
4imNsNKK3LmXuA9xxrDFf8oXd41uwinlqNbXsbXBP1tQz6nMstkZoq1P4zAu0X7pI2vapL2yTgWO
PmvPxLWfoTT2Kd6WUfgwuRnuxBu8TOmzUfn4l9zUju9c9q0ULzhTW+0cPXU1tTIecadKFiX+Riia
nGTaTH/zZDcQugF2xyYfoNe9F5srEQLuNBl8vKXZ3qnb6Ulh9yLU6vNrssMumztLJxGMx2nJuiOQ
excsHuncO4DEvh3ouTMp+8zikbx2TGB3B5AQ67E7dTzP4RY2nNegTWJigG8EHuMlxCcGKbZiidpH
eSiGfWeF2d/orj/Uzp/UUAC6awwS5y1qKALwzxKbqmxVM1aPt3k5m/faqdPTQlmwzzY7tA8U1oDt
6fG7s13xQNRtOUBX19DTaMlVtfEouqy5AsgaW/t/r5j+D5WW14XrXTiQfPGh/Np8lPhOl2UE4rdY
bb+MSTqwQa8ImgxRAqBGm7f/+HK2I1CEhcCmbf2oLvmT0phFTauGmWS9j41wK0JmyCPqw1F58rvn
+PJv9OD1Xf3lXUeBBmDmC2pHTPGLpdIWZSQS00m2vY7D7r2pwtZ7xtFY7ew4NpY3dzKs7L0Z52qn
nV79jdL5F7IqygzbY2QWuu2BIP8kq5ZmUSEzMlxYeIhvqMEhUQoy42CU+KH+4fvqkpMQQpmUjFGf
4vwyxxhVCtJnvdTcLnrfFDLbyhSbidUrUFxlHv3NMOMvfrX1lxKmwgCEb3b98z99ju7Q5aazivsC
rNHGDOP5ku89T2LDmP/mM/wflyKOgbhIvYkvID//8LT/6VJSTm4Le4NLRdCxXJNdTelwPpDacn7v
3fpHU83/t5Hl/7bgt1iLPv713PK+Kt7LhGfatx/Vj2uj6Y9/8cfg0iepvRb2SGH7Dm4E0jO/Z3eE
+ZtQAvA9PXrCxWrJF+y/kt8ef2TTSMqDZe0tWW+RP7I7JL+VxdiSgkJSKkR+/tHgErPcz99yutIU
dwaTJoF0ze5zHbz96Q7xKrxk2jVFUId4/C7Zgw/Vtq5tSx6VYSh9C+ERaC3bVx0VpK/pQL/OZzsV
sHbTKZz6rR6qzPoaZ1lTwFOkX/jYW6PlB00FPGfnR0nYQzdJ4xDuPefSXUWZuf/O1oeQg8LF09y4
WsbWeTFnbRz7tKCDnGMKg5THLA8H4wpVxvajjaRNvTo7GfYBFBXXOo5YCRXtZVVluScxxd292VTL
JV6B8k5CQdCnZMjsl6rtjZpC09phZY5AlLgh1drbIcJpi9e/tNYKkV5bA6KgLCcYxW7WTpSaSGs2
n0xakcPrxoN+cYgLv1S7BeWQ0tQwjIl1squ3EfPi8osNhk/tBUSg+ViSUgDpD/g03C2qr9miDJIm
eD03CFbwBT30aqtUtBEaHstUoabI2EeRi6EWpNUUXeXsyq4KORcPNS6lcd82Hfm9fCJzmSVAf3Ai
ewmMFt3f44Yj+bIk3Yw9e6SWg0pk4qwFZGZ7b6dZEm9RuKB9mjJaBQtGmGN+ZYtqemW8UKuNTFo3
2eVRC2/aGQxJFyzbsm/J0i/PGZbwKPQXIgZJZ3PZSN3lc1udtSrgmre9ijiYJVb0FZhUhmYTwlXi
8bZsc5il74w6chpYoiLw+Rac497WLwtqm9s0gesgl1yIIqTIYUXMXaZGh8+RfVT+FMuM41bt5Vf4
ErFmcbKRFxbC10ck9cLJmuPCWMh8BZXDm24KSjMZPqf+jZs5UDHCZcr6rWUNziUlLulbTqkLcJF0
hmZWA4Tm14Gg9R3LsgD8YUQzNOLWyOODY/B43kotugdkqtjctf5YHyBX0mrXZJJ4C+zI+UpTumdt
2FLgAWcswMixdkzwI020bh8dgf0siBjB7HQD+RZ1iRqsoLSy/tgydcCNI4r+fu7pgNhYQPVfBlri
OXwmmI3tKW/HYEqsxAl6e8yszeyq8rpKjPWlzt5A5048to9lkyRfPUg4fZDJdHyZ4iRutn0tl8eh
Uy6bWOJRlM43TW8cl6Qnu0/1UPQV21X81FraZdsSzgJo4BzDIZynpf7edBHiRQHN8K40fEkAmXPk
XVM6qbsDWY36661dgry9Y/6FgQ/0Iz+t+ACEUVmXRQ8EZvU7JF85e/QLhUQZtBY/kerOSrPoyWdz
1wastyF5gdh7dzC8+tu267znpF9Be+2SxPdooca4M8F33eQRouBmZN/7UcRG1K4OdSoLutydecfd
cTpHrg3yLE+r+3ZwQc3ZbkfNcekz4GQ02L3Qjmr1Z7cZluPIDInCmTL0r5ICHjOc+Ib+NrMYWnNn
N2i3gV0o84bpZOjvaVBmnMQcrB4uRGPP2YYzW/e1nozpWyVbnZ/KHhvkrVM35PO1ZS7Ybdn3Nx86
dLijSUGWbxGvAYqLGqQ+G7qAuzsjzVgAzIvs06M6ct63Vl0r5HrDfernsXADwUma9nSkmWLXjFb2
ZClQudu+GIqX2ZcjKCdOJJ9tuZS3Hk46CFBOwxAPN4is9sUQr5FzqzG4eEh4cfHz+tHtGYUjHoC0
3BuhiL8zteHIkjF7e1U4mbuLnqEB50aG7ecyqmZvj3FWowEoZj67bglNb9+jXHSbrpPgyrwUMOBG
qdl7ksKAQxHlS9HtIXwX1+t3198DGhLHEEiWvYmsOb0FbiYXHjV5eBfmRtECSiqb26Zvolcl+irG
yev70ZGLwjRcTDsMmerg2l358HBTR+kvyQ4yWkWKnGP4e2FO1PC1E0+5LWQfbQd17KX5nrZ2gOPK
5CC4lRHJC6Wt1WYcVgqRIyY/FNgpHqMNZlfjoobnzG6IIqtPN4y8p0oM/TddePoqdwU9dKRDsrcu
HfEFWpWqwoA3nNeuJkNH27aIsocOX9KAPGwDIdK+hbleZvXywGjISQ+TA1wTqLBbtrRQICtyesOy
vxF+GRZ7CdQPuEbsl898aisKP6rCr96YMi7LHT1SGSR5tAYur5KJXdleUsCxIALMeikwuXtpfKi7
zLyPNCysnVfIFrRBag+wWEFRbTHDjPdMwuYJ/cruyJR3jfWQUyN04y4t08R6EZTctyRDobowwbix
u8k3t56MJpZYa9JfaRyEOOimDOyHBftigNW2Z+qHnHfH7gARmxWW4EE5yy+W6iNJZtfvFg7QWDU2
DIrtF/qZrXvDLMniCXT5NcpXu8fJKkmz1picG5icVOjsY0PBj5h8PJiQi6T5DvqGU3xnT+WAIFCo
WzK/LDl6gIZ9XghbQGLBXH1rZLycoLU8AdQiEt3zYMcg8vkPxp41DFgaXcXWEwtVBWN3HASrXDvq
XRIn0qD+ae1LL4tuABDB+lvvq6hd4i0nvoG/KHz3VXtkMna1so1rH4m92EwFDDAwqvW0wO1S3vcx
yqtpEzfwoDYQVvsQsaUbPvkZYb7j2CG+RHac3NaDmchdPtXUkdQQeC+KOcPo69Ux5taQdrcHHztj
uMb+Wm9ns2VoYd2W3WUYLkqCWfFxr8QLD80N46zsQzO/uW5mIRhaV43ds17wKSI+l/2dxehiuSgy
azykOZ6HYJlVA8fFW/DVu6FIK3LOop2DOAqzV0tCg9tSAtKcaVoemK66Gi2t4FiyOkx998WpGIOy
QnXyqcp8SxNuEBqdtTc0h/5pxt3WLl1s72wiC0QRa64UoHvQkzHYS6mPVVm7RaD40nS0RU3Oo0o0
vHJGAxTlzSlxrdSXybhza7jp51moaKZeWdE457QG2a5JsUNGSB7Fx2DMWIl9L2QslkXRW49Xo7nI
HIRJVve8Jw1MNeg9bgloYrGHFIkYs1DUYWWpjc2UlNgdR9g2IgNDyuhU2Iw7z6321q/SYtXA8Foz
PVuLbc+I66NjBpXXLnhHFpS5aVnkPaTN7G1yC2bCgqDWwRmGIt3XhZd3AS243K05kEq2GSZK9L5I
vJhN7bTGga/Yn3r2HgMB7RY06pbLjbSziSBxmgv3w53jhMVGW4Y3PGg/EaSWktky3XPEkCN+Znuc
5iQJw3I6C6Zp/oWtjaq671oSIPtkMCfr1Exe2IGws6zw00nQc/Yg8D3vUS6l35wdGS72vVzIRAS9
ZWrxN7Waqy7wJ90ALRMQGx+Mw4kHkUL9ohuEqTAUYFgCtvwxkfIMwYJ07+efzli3v/+8P9scf7Vc
rpch7emahBl5XKvVEPrngwv1o2XH1jDbMuZc6GBM8vnBcnuenWwwUzpULAHSCUUyDRbJxtBsp4ax
ctI+/ngh/3fu/Q+xIiP+9bn3gQaSb78efNd/8vvB16LN06MrCNnOVEg5FvfB7wdfC2qFi80QqBmt
nDZWpv8++KrfvFUSoQVUUej508HX+Y25B0qNy/+4tYT4Z45d/1dtRPDc9ZjrSovirjUV+/MNNHcw
9eYBTw782uyZkVD4OdDdwnqtHQwijI8TAh6N4yd0asTkZuJWk+adLXymvjUzOo6NCeiePcTxMfac
3tpFXdzetAwke4LHpfqAAh2z5ruadmArHpejma/uhKHuSDJgXS7Yn1kJfZN2jxIEc5TRdYrFaRDy
YNeMDg+wL5InamktirXtqqe0qmhCuSER492TME0fRJ3iXxrbFeQ/NObMj0EihLKIrf9KlyvQPSG6
nUIUJd3H1lkyycnmYuq2mQyzmyHqCNN0juxAIyueKqTkEuu6qsm3bMWgOJsx4S4uROxEl5O9Svl8
fOKdWAMP5ahMc7abuAzMU2PZCVzbaAU6jhHdFUh3sX+2+7A945kuztlsYZCkTSYGFSBKFO1QTCbz
Bo3DdD8PoxQYw9YDDeZFum1w0mQ98f6yf02jyKJfSiioNFS2uOO2gRPyKrTd3MuSjxJsj2ny1V8y
vDoDscMd0Pb2tYgc+4trRc6zG83TW9b4zU2okpGzIThEMJutjA3SNNANgobFVBK6T8YBNw+0IJxF
xxVL3Nc+1pm+oqw16i4rWFrSYJBbEi7xadppagNJ4bWYb1s7v4SwwLQi2pLsPvIqygYotJ1QV9gm
OxhASyL2PKnevZjAjXWucPOMnn7ReGmOotL9tU55XEYcRx2sFaJw2T4UH9og+RgmInAKjHsoJjh1
AqJwV5bTH1Shb4iUP5qw9mPDes67b2k93TbRc66Sb7iigzQyX5MB6hvQqlJ7N0O/vsWsMkl4skbD
DCZbHsK4I0BKbK1kTzGRiLGZFggGRhPTEumXh6ZYGPNV5PYuKKZpEAlmmJJiX7T4KbwwPoDDOGuv
oAMNBdXq/WaXhj4Ol6gXjz6K6IPKdfWZmt1Jztxz3jTP29jNDWxYkpzp6OZb2Ji7cTLdh8xJ6jGo
e75zG8NzbNxZi/GqbBjEdjN8F9APlJfeOp5XX5Y//AlTNz12NJuus48hHC7iaGyv3RHweITldWyY
+Z9Jqm+7qb1Hm8XEo7eYaV98692kR9umExWqkV0Hk/miaCSywuUlz+xd0fJBuutM/hZs/IbY90Z6
PttH0T8QiwsM4pL0bm9Sk24i/abs8S7U/YN0KQcDpkJSjzsEWaOY4ZJc58rZewB1TeI7HY4OnpM4
mud91hPr9KA/xSYeqZ4SqvQSdYJAJ6JC6pw9ynT9td/MLI+OpI/B5rVw5jhWPcYt4ynOP8UQXkoq
t6LlVSjyZD7xVU4cZnKZhPke3Y7w7xGl5jNWbJMicGzUmJSbpBu/xHYB0YPaovhh8q3HZi4rCMn+
h2H479xql2Ox8I0A042XuNgalIn59oBboXmkhnwkMzQzIi8kmMH6rpjdPYTdeNOoiQdV+ar6/jyu
4b5F+UE2p3vaocSpB+Q3lvpgG/28nROy7J1zwzH4oMLpm0ODSsWDVYi7pGVGyXxlRedmt4nt7cIp
p3kzvtKmDA+hk0FVwcm2Ry8heJ0P8z3A7S351i8uogSb3PFqAUYidfaCDHqoML8x5jYO9LydHO09
FBofA1sn4eOi1TdmQrY61/uKQHdlc/eOXX6NS+MDOAI0AmaOCHIU8MkmxynLM93fN666gL+h9jrk
69q9ckZ/a4r56JZF+lBSRWov2NYLeVe7yQ2uHQdgb5R5h3rMH+fKveZ0SGgpWzgYBTVtFYCG74Ux
nWzayK3u1sA5SgD7flr3qE12Ufbv40i1it8N7UPu6quIhz423udFtvdiuvCndj+2yAk1eyN4gSDv
AEkfZoJdNPdO82VE/TqD2tag79dKkxudNmcMuGdMkNhl+TZO3X5paEoDjah+pGupuL3O6TaTUAxj
euyyCtd3h23KHiN366ZrM1Tv0npnaho2SPahC40t/oKGNKus4YqWeYEImsr9IMLv3eycUi87JpMb
XpKIbN8LR2VbTEpHt0YOHmEeaeIIQTaO6GFYTOLGwxaj8QnsKIHiXD4d5rQ9MIU997l9cDB6s67q
/gad69yFn21uUlLRBl5Z7fuxoBlxRSoTUieCncQCh/Lw0ZCdNxd1yykBC4ve26RGHOw2wvnQ4uTr
8sadEYOAPHS3ZiG2k3lpe0ALZbe16vjoVwUTUbL98bvUPUgcg6ktx+HuJgs5NeTIjQyt35O6OzPf
etWQvW09vNIafDlQbLeRtibIbDPVSvYN02iO1u3eLdi8U2QbqUeia+LFmyzog+7ZKPOAYOsNWhUP
W8bBT0PrfPE0zMNGfTaugbzQf+h22E+dUX20ZI4793k0JzYstk2uloN06HkoOZw8csR0bPevnICm
bZeYtwslQ9tF3/rMqzn7dWbKl6zaglQJerPbeW5xZAzOUzB5h4TxLjCoMGq+0Z64Ev18bHiYU9uF
n0jZyLrROfIN5PXJP4J52hkjHBszeW0Nl88rO0dTY90ZOT9+eTbNHhbRzOCXCqEUllPjpDujh+Ls
Byygq5Du8E11sLkQx1zka4dIc9nq+aQm52p22+8Oy1oGh2A7N9QDIR04y4T9lrU045Dh3Vjti10U
G9bHZ1AuF1FVAPle/Ls+vPUi92VOs1ND8VERQs+YPzwrofKxmi8JAu7whwdGFB8amVykfvSYDkBY
xQy6UKf7weZ4zMavoQV92sHqeoEa/tmi3ydpfWzb7hp/GLY1vklVf8oWDFKaCjzpD18j2scDx0mu
MBJcYO6+VTJWDY5ExiSL9egooO4UEi8n2dtkIzrnHMnwJF3WA87Puj2y3YrxJt4wzNmiQR4GazRv
o5Z1HuZMYu10CrspVyzWahsx/gf2zjN3fi8UQEVMJPbykKcRdTVO0GRvMvW4SvmljmAi+su9R1Ox
XN5kD78TkI/S413SpbsUB0uZfaF+h/0aud05YShS0j9wzhGEEgLOpkcXivV1UNERI/opGy06DNnQ
FhHvScpK5wTk8AIXtKaTYKBd06VMH1JjvvUHWqdQRyXeqN5TrMvVs6IbKk2+6PolTjtIHG1Cpt9A
DUNPn5RNhxP6AsgD4sZkAozqeioG16NzgPrpRqoLL6YmwCZae0wENEzKrJeRX3S5TDz3tW2cB/xq
4QuWGOT09MiuBGmeXllBRlnRiop/NuJAYHfLtiipcYy+jsImvbCaQLHuccxfF9eZZC56QDDrardC
2k2luD3pN1xM/cQwEEBFZO+9lvZN2d6RflEUDmAZ1DhxsMgApgD2ggP7eYQ+akfESW5G87Koeyjw
JZwk3DOpvc8pdJ3nnYrP7vjOuH3xvW3YkV82cOmSJSy/hbjTKI/q6vjC6avLjuqiV7yhhw4LYL6g
9NoxjCKi6q0hdr1tP+Q+m60+Oqm+O1j5NHyzHSK/Q4/jBHdtBQSGj5k6VDpWdzLihJFxntmUI5jj
Ln+VmLilUd4mlPwQyu6fE8YMJwdKLSaMbctLwJ1oEi2wsMq4vXxAvmPntC2z5ji5PYFBI4gbXh/U
j3ec0CThiQsH5UweYnK/Qq/ZLob56CDo+7rmyNHEPas4Zinh9miOyHWYs7uPBDV3FvJrP4zTXYkO
LxvWH1yDSxRe2C5R7OWtaS8kjSJhZoL/vEy9+GqxnGOyDM5dSYGAqS+ZrHwryNB0FKTNLdSBkK1Q
6XOEwKMaDHyDsBAdBTYk12x2TZvu1v2OIErSKb0fYrGfmvQxmfmgnOIUzx9TPh/zVF6lcXtwayCc
uXMY228YjXdOIrcq/EQAu+npdo/gUhMoD9IhD8h9XkZuvlcop2lc7q3xHstyUdzzWv0N2+SgiJ1n
xaLDWfVO+AXHMyuoRHmVgvzEp320o2yvx+8SQOoolse2U1djZJ49HpbXdjEcUGy2w9TeWlS+pEUK
2V7S5xtLkP6Wcbeo+N0aKK1BWd86rZXR/jEmPSI0jn3fgI8aQr9G86td50y26W0mpXiMUvc4N3V4
ylTUMzgzbnx3YOuDyGilr7l7j1cXi6QZWBn5L4NiANPJ23eJ6bxxvdsyQmXMCMm3t2FoujAMXepI
c2wmF3Abtl5UXsm6hUQxRIGlFk7iLZV4eKRQwEHyYq8CZZiZ1yHbnxLbGSBuSZ8mk52rCHM6A9Rd
g158GInmbBLhEoMZprfY43kuyvao2SoWHIsj853pIY8BmTPyE0QWDJCD6MvYyLug4PyxtJa/nSxK
buJkvMgFp0BON2emhtahT0gIOEN3xBC0klfyh2JJw2anDL7AFA3agT3DuCrafG+t64bpL1/dtR+t
qsMWkInuL8k9gTYEAPUNEli7SyzjzED9s+nCAwMWh49/PvgTzV4EPRZcYdFlKmlAYaKFzFpnPGi8
Zqbardm5bV4eRrRONVEaMctLR5vknyhJ7ryrwW5fygWuOj0Fi4dXCWs2lACCN8Lv3otoPLiNoILF
glfCjCtYUsToEv5slGa3jYTHSHXTnKzpH5pki23ZqsPinfvQpu+XOJBgn2qXpjol9V3dHcgiKuAr
ALOrk1qG7/TerZ/dQMC/5oekdsIGRrQpjQZseebnmIgFzkP8eV+SBuLCJhnC/nso7FAclwmsI45e
sw33uLG8YrPadjyGmAQrNlTIUUI0aMCQbEArDAsZ8u3NUBWcpXIBEWWbldR5F3Fe+dfm0Ps0GzXW
fDUIb0hOBXvW1zC05ugYOXNoHlSlLExwTVPfjMVc012ncwuYy0oX7Pm2JsT2rNrYzdbi3vq+x7kA
lz5vqGgK/3XSnCwObe8Y40oVYR6AFRWXbFyb0F8kpdJiR3KzSoMm9gRwDhOQpTTcDMQfOYOv/6dQ
9svqs1nD7f9aoAyGj59cOevf/l2bNFygAeiOiuAx1Qcmlrr/EicJqv2GTwdTH+Kgqyx3DSz/YcsR
8jeB0kz2lrwvwqbAKfaHLcfyfwN/a5NQV39ACP4BTmBVyP9bQV/NaMr26GMgTSy4zK+GNGqraU/s
ybkzGQe4JS12ULHQ2z+9GX+hoP+sf/5+ldWVtFqT4PY6vwSXCWG4NRbi8WDUI6s9JB3SdPSHJIb0
d/9/l+Ld/rNWnwIwNV2rIM5p+58IpQTnvRDUU5uZF//+Sj/Ho3/8Ug48brjH6MTYrn65ksdEnHOT
GA4VJZJbq3JAvo9TR3Soj+vDSLfZoejMbu9Lq/sy+a38G6/qX3x0pOgxaFL3ge/u148Oyljog/8Z
DmoQCmeJz7wzlNU//+jAO3ADYxujJ8j/xRzJNm+12TbDgUeQccn5PbmICgFevl/U38Tb/+oXwp7G
feg4OMScX/xhFrNOQ5vlcOjm0Tu4EokDOKPc/PuP7S+uolboMp42+LrMjX6+QUo5kHFww/7Anty/
oRXafQD0WP7z3wWpm+IUkNi+iaDz81UG+kaTvLZ7YMi9fQkzKLxb/G7+m6v87Kj7cQvyuXCc4fmA
6cL7Za5Q9cKbqgnFJWKHsaritAI3pnfK+9y9iHzkk8EFbwkhIPqbK//VuwibWCmeavj6/pO0M9uR
G1fW9RMJoGbpNgepBlfZbrft1b4RPLQ1z7Oe/nyss7F3pVIndcq7gQV0LwNmkiKDwYh/WAOERaLQ
eSi6zu/p4R6VEv32MbbmNx9mOjoaoVPnXgM6uNoR9iLKGNHGyi8CtTyWALTeqROke7Vemp1W4nWI
AgFJMMQgyeBEa6uhsHmaRVtNlY+Esf2waD29WnAcz7VtFve3d+DWUFC3EVVwDNDG5uqrdej/GEse
V2xxYQPCa1Bxg4DoKQveebeHuv5MtmSJ//dQElb+CnKp19NsdHnGUF2roweVmo9TmO9NaG+UNap5
IIOtGqXkhWgaNKwM9QmFpPTu9lw2l00VwEeBiWu2sYpEcZ7MOegj5rKEWPxEsNFcBcw4aJf4dHuo
zQn9z1DrSDRANAlatCt8iLXOPfoJi4/SzL+3B9mZz/pSBKmFzOHilhgY5o4fBb0NlgXj8bbFnu/2
UPIzX97ybAPHNRE94bi6a1YDlPxA4qpKHKDNxg+7nFcpnTbaAPlPomG286U2lw/CAnHBMnTD1C93
XYSCG0pYdulndqx4CsJaRxQz0zd/JBSVUEEySaAMGYMuR6kHhap3bhfotHVf+mlIzxXYSe/2yl19
JF01Sd6QywYwiJj5apCySzRAxSLzQa3hGIKGyS89ooESVI2V73ylq2V7GQtkIgovdIvt1bJxW4Fl
BDdHtd6avlMZwPvGNeNyZ5iVlDS3BuNoALBtEk9Ld43VcUVzwMmjost84aTRs2K58TukIcfzmJr5
u6Upesp90fSk6GP9Dg6g9j6FyfC174slOYIVwcBYj5YnMIp4YwK7o8bct58Kfa7+L8z//6l5fbVr
5e9k0S3E+2Eri9V6QPGh+9HFGSqjvfut6QLzWbXK2ldCwz6JZHhz/iHb8y4IeQtVK9VcBxhDAyHT
UhbxNVX5QkEdf3JhT2/dtQyCjrdgJIN/5GvgdUROl4I+kqgzH6a8LMLXCEiDFNtZupfr6uLEMwzj
IDgGXgddnlXgz+peF0qPN1XLZ/peUXmZT5aiF/joGE6FhGsie55jI1Wu8uk/uh65fo2q6N9Ecg1v
y7b65Kih9m6ca/sd6GdhH7BPHVMKW+1yVnlQemNVQvUT01B9vH3mrs+BpmlwY1QDBTa4z/JMvrq0
6MAtJZcIPpAZDhV5j/01DonOzsm+yp10TdN5YBkWZBX5MrscRQld0Ts1bpMBhN9/5iqhwDVKRt1g
xY8NQOB3FMZxV4y6T7en95IbXX4bRjZJpfk2gLfWuaFe2YXiQNDzsShJaGxPif7JXGbze1mBSj6O
vY0QI8Yh08cZY44SzOlcp0fgl3TTKsfl2AVd635DRaX+FkbWDBzdhCoc7cSJ6+PH24L8DuCMxQPU
kQv46jP0VM3HKYxTf7Ey/TRmyTczggNYdDTnQYP1O8NtfQ966IJkD5FShO4vh6NTVLoN6t5+2qPC
lRdmdzbl0+NodXHgW2llfOvT1PKr2So+3/4iWxuOjUAqRq5uEeUvh4Z+mIAn7BN/Cqzy3EWddQQT
lu4QpF6O9uq78+ywbTJZKeH1EpdfLWgRl9YYN1ni1wkwc9RTIEpYlHz+atvJwDWj0R/wpI3w5wCY
WUIMv6e1HBj0rrvpXlMN963XtM4BkG86kFNE8PXdFpcLrbTKQr02FymbXxmPTQxU9s2Lq+vkAlhx
m1zXYKkutlGzzNPSZ2ZMhU6ZzqGWV2c16ZP/5SirT6jGCEFXXBf+ONv0YLnPoa6nyk7M2Dq6nFzg
ZCreSATwVWgKSqN2erBGPvXo904h9E9RjPQL/s1mDQ0C8D8aFdgtYLCgWDGq6wLJ4xI8g+eg53cf
u7Sa+FdX+6VxqH5Xkx07b75gCC5Ij8q6EcmXs1rvDvaGGgYO5kf9SPV1cZYPRkbx/fZXlRNd72VJ
DuO1xFv9Bb73Ojik9aKGSYyKQoyH94Pp1rjwun2EO4027HxamY6sh8LAR1UFDFiCw2pCEVJPWup0
kU915feU2O/bGORA1tmfqyrwEkf7cXtqqszpLgfUwVqr0Fg1neqYvYpEERINC2oh2KeB+fTR6ZmR
swtoOdQ84d+rKtA8uM7dI6bosLPNsADVJSWcYrKk2z/lepU5ORwcyd8EeOqsbnEgUHibwKqS+I3l
b1BIKhjjqYPbYOU7weA62l8OtU4KF72LkAqPEMW1C89GPOjOVPsZqx83fGcBhP9fjievg1fBUDXa
QdQB4wk0GT28cNDZTdPpaAiLTjB4zp2je1WtIwhpMrezQIqymqsAAUyt6VxRRr4eBepdnQrQdrEd
hxEQukF9UgpUvUa7Kk5B0OGgmATq79vfcmtbscRSAZYk08IZ5XLGcFWUulXZx2Gt1R+bsS/R3JCt
fey2Hke+8rm288zPUCd/AJaHC6wTuemhGt5afmAloOqi9vlSn1pTySNwQCg3NREwHYCODcfu2A99
g4Z8JnZi0db+pf4lnxwUSim4XU45mIYGvW2ADU2DjtMyxynYI4BzmYb10e3l3dq/KNCC1dU5LxQQ
L4fqygS+WmaHfi2i6EGHiQKczgTrNcfKYQYSv7OfrnMGSq6SxQrpRlW5ES7HA4SluHWsh36KcNZj
0Qzqb2HjP3V7Vtexj1HIGagySxiyujol4ESrrq1F6IsyGL5CI6L7GurYDNn4IE28y04o0+2VfDen
xg4lOaBNSxXzcmohtUZSzSL0M11Un5ayHz9Gqj7uBICNdEjXLSG4ipFZsPSX8/IqAigKQANazaG/
ZEaOclM6/wwJCw8z7cZnbazth3a2o7OB1iD1sQQACApnH9C6wc69xLby9kqvlB/kFuXnkNYhrkyV
isrc5ayjGrl+LclZat0tcVt29C9FBEs4X3CpdpNUhy1YmM3BRNrs3zKRBlP5bNylQZI8YbET3usF
ahY7v2rrUyAvyVMdhI2st17+qFyooxIrdeg3lav/izgkkCALQ7qdYVYMh/+aPMxs0yUZpDiwGmce
9RmF8ij0e/bDj1LDMyNrmurRzRfzsQKXcD+7iHYBSlbOiARVH5dpnvYyxe1fATBHR+mCJs26NM9e
cPuAxr2nz8nyn2JsQCtg3oBvCp3xGuMaSsBYzHdLkjwvsY1Nd+yW/7m9DzZWnJKDiu43ZTLeA6uV
GGxCVmXA58qFnX5UHGGeHTdtdja//FtWKQYNPEKrTehweA5cfld57CKrGCFiL90XYKntUxzl+AeY
E/HL3Xlwbg3G8bKIjPIKdFfnWY8rEKlDp3hA0HqPJ6l9Jp8wP5hZ4TwS9dO/3r6ERH1IMzY66ra+
umojN3HMPoOiHOIQCZABL1klttOnPxiFzqmJYgg+pS9qA6/CR1+MJE59o3h2XyJ3DtMXq0Jg3rdH
2QjAKIPw/LX4x6ThevmhaHJES1MzytCY2DfPDjIDrTz7ImyPfVmPj03ZxjtTk19/vTteD7oqOkJw
bfoOZVuYwThldtXYPdbdjEFwWxo/bH0M7lqcKv2gCmzv9nQ3dj++bdCc0L+hyr7u9qWFQj0nRiDA
DSPDFwNRH6nNxb89ykZawGZ0qUHqDAac9nJR49RSR7OZXE/N0ZWaGmlkXoKJLuFsHm8PtTEh7jEq
uDaPbhnbL4dC8xnIWdRAEsbn6rMz1stjU3XjTkq1UhZ/iZ+klSa5unwL8a+Xw8AqxtKkwSHSavTJ
myzsbED1Q3xErUr81BFn84A9x7+sBFep42QO4c/S6NVnbRGpb1vpcJq5cz+0vQ4IGMJ8g84agfCI
AQqu7oWJqU3fj3uOihuBwQEnCYUOSQRecqvFETxqAhxPXA9ke/VsZCMQoEXVGzTVHDjg+V2i9NEM
AEfMf8XZAvAG+Yn4Z6qU6V9aagYIq9lIK0pmX3PI+OTVAeckvTjOY9iHH25/yY1NI1NnWY2i3E8v
43KJa+xLLUXtHQ/hCRW7KRey7ahkZ7tBtep/NdS67ShGN7SaDma6g5vbe66J9l7TpvGpnpZg5xvs
zGrdxJiHMQhsTOVQuHXav4u0EXc2vZN3dYTW2h/MCvaTECZ4BfGSAL0OmNgXJS7dYa9HxbQHK59E
PXoOjftX4ADtvD3YxrlzSFr5UoRn8qrV1lKo+AwTwvleh94JJi3OcgZuuZe0bY9ik4XLO5vC+uWe
yBh+Thr2BJX7/uDC0jxUUZHvxJCtvITJ/M8wq62XOuDapqx2PH2o6y/1VNP2DhTjnVqJ3wlCDN/1
wOypCSCjIXorx43TQgLuDxaUHNCUgdNFaPVyqqOdIU8pEOZVmlwB2IjCAcoj5s5UNxfUJlegR4SV
t7la0GVxUxXwPztfjVWf/0I4rsjDuz+YC7kBmnNIsSBMdDkXZ07mYMgLfKSE+zuaasTTinrYaYFs
niwe2rIDwkPNWN3cINXle5PtHte9gR+dkn0ZoXf5bRXsldz2hlrNB/kMpwktDnGddvmjSpbtd8a4
HJMJ3OLtpdsaCpyCvDx5OnG2LpcOViI6/sroeIMIS0x6k/YBSjI8PgRE/+AI050gDwAZwTNttYAt
TTdqmxzhUgh8luKyOZN1aDtRaSPBcujB2PCrdfpV1ipZDIq2S4sh4TONg/lQz3CiMtBqd0hWwSHS
nOYRcHn19fYqbg5Khg+sSdiUQVaHaehVPFJTy/aSYazOsgMGCN4YH0tUjt5TNu5oNejxTqjfum1d
3ACY64tP0OpsVY1rw2Nl11dJaj3n46h7GgIwZ/QZ7Sc70rO3RwxU7WR5n+q+jkrt5VYZcDatRMdZ
7sqmOPVxV57Mcqzf/v2ogyNJCHoQcMH6LEN5FrMYGAWViOE8hsI5Fbwp4C3VxbGBa/i5dvu9C3qr
dkC/hsqzSZ3ChZp/ObekzKtmYKU9EgbsI2tFaz9qYQwFC3VT558+I0YalV58CNvK8tDTp6M2Wqrx
WKShdq+Qt+wsw8a5BEwmTIrG0rV9HTh1gfLEjOu2h1BmfMrnvjkKEdQeSjN/8l0huxtU8HQdPvnq
ajUAaTap5thehWTyxwGDYHing7OT0m7cBNTtyM1pd6ik0PIIvcoWLKUcRUsA8jqbPdqLJD/FPazQ
2wdxcxTwa7JISEly3YQN+wUSOpLtXmVT8U3s/js6t4X/9kEshAF40tDVp+N1OZXUHkSV5artQS7C
MGvOHIDz6GX/wSgawDGQKPINvVoweLpanGWj7emIpx5drXQOoxP1O59la5+BRtFRdbMx1harueiq
kjVW1NpeCwH5blRC9SFQovwj0s7N268aIj/3jCq7dxzxy2VbcHXXxzmyPRyRLMwXrPiMZ0LvFZEw
dr7Q1qzwgULilJYzxIbVJZBG6mAvU2h7IBaq04Ksyl2l2vkpVCDO3/5MW2V42khkc1IvgrRudXxU
NQFnDczDUxvzPk5RDMdl+EyR+j+2IsnQof25cJ3+WBeCmNFq38au/nH7N2xOF5QJG8UAP7lO+oMx
DjCKcpHwI1p5pelQ1UuN4tzU7p7gqExNV6UEmQOhjWITohFyvPyI5oREdg711GsrTXnEbwTZ+RDv
+jJAMMVEGuEwjchzNV00fHTQZPuDO4j7Fb9qnt+k6Ks4jQB8qnD0LC9zMuNgGwVa/sTKneB7/U1d
gy2KNi4ywgYyLasEvVRcnKOH2vIQOMbFpoiD4tDSDfiFOpkGK0U1TlUbYPOBFeXnfjQGLy769oOR
LNq081uuIho/haAJVAb0Es07+eev4uZSq9qUTj2+DI7IHw0rzh6sQXy9vYG0qx1EdU1D1kTVeb5z
26w+64jisD6Aa/cMq+yl9F+vYiDewB46iAG/FKdQ51+BnpJN1UJBpbCyx+h5huGG/LMeZc1hNGJ1
OnVjmU/+0Al38JHYLn6XuJCbeMLY3KoNtnCPos8gusEWTYdPU6OJz3ZL2w6NhLE0DoWpIlCvgFLZ
CXMyWL7eti8Wi1RgWUcX3OI6zQ1nd6yceoAj5NTlU8tr4VgUOHWyWxdxVw2kFSLRlH9vL+t6VV9G
pUjkgj+Rei2r4FrB+c41FTIE9m7tOUmz8GR1OLoUTduebw8l/6rVBIlCXEZU9XkGrZvaMC4C0+Gu
AwuSu95gaNGHZcG6ZAo15UNUGcJLQ8P53i1OukNbWC8tVVFyJpsUlHDLrSj//NUGdSMlQi9wQauL
lOU3ddlfi6igpjVhfZdaTniHRsr0/fZs1wv7MiaVZ1JEOfDaeC+y56LRBj6nkTVw58MpOYgIKwvg
dfNOfJc7//XCUoEzBK5d8GkAu9r6KhSYTqKEOs7ffsA16mVIHp56vGMx20DHQLEKd2c51wFWjkcp
n61qyLaqWC2nFpdzPgx97U+F3vrlpC33Q5jUUswrnc4q8u4HWujW/cS9/UiLPTJ2JrwOOC8/gIcg
Ilj0CCmRXX7P2k0yB3eK2sdYCR8SkwvukAvMrXYC2/W+4fagMeGQfcgO9upwOL3KS0OD1OI6cYj4
H5Y0PycLDvQBs/b43lGRsc7Bkfpv3ToMS91dsqG4ttcsG+h4vB5pySBmn33LHCc5NlX996Laexyl
jXWkXAThihIZ1bH1h9QrZ1RqdS79iZT6Psd8/DCHynz35umYAKIpu3L983RZXYgYpwirGprSx312
/DrqgXJP7l2cRKFgInJ7rOsZQStz6Wo65HECdNvlzljUtHGDOSn8SIHEbNiteqAYk51uj3J94MDs
ISrNi4P84opPI8pZxBQRcr8O0XZ11c440lzzR5y2j60SNG/e7gwnu1l8Kvb8ersjxYFHHS89XylR
ewA0FHpZOu1BgTcmxcPVJFLpnCyi9NXSJQsU6NLvrfQrqkc6TqXGXdvlKOsp2rCzhBsfio+MbJkm
oWUQui5H6+LONsnMSr+ZxPJR70qY/q54K6xWPrB0iXYlE2RDOPJXvAr8RqCYg1qrpV9XmfEOddHp
i16Keuf7XId6RqEiIJAcIDkRqwJVNhdzk6Em4SeLCDwYUJTp1cHwp1zfMwXeWjaajADQeAlJmbfL
CSXCrNNUEaU/VE1/EOD/6NOjWXx7f2+Nwu4GwKLxIMbZ+XIUhUK2mU0ZNI1xVI9ateCrESl7jbet
DefwpKM7CxgTkNLlKO5UEgUqpK/GtHb+E82teu5n1zrjY5keGxs7qrfP6oWXxq1BfX6NRc16NU9r
BD/9PqFr5dh47yJ7/AeHlY0AtoM9TRnxJY19teWmvhq1YoQkXoItwtQKLyRh4bZ4ey4bW46GkFRm
JA7xb6svpBsibNRYR0dqRCWAR0Z+hpyNSVzUuTtDXbUCOEQ8HNELpP7oUE1YxdQq6+JcSbglqNCi
vZE4gJT1r/RqfzRR9jvPhkfU+D6Vs/tYxc1OW3hjJ8qrA8Qug0tC5uUeGfHhGykulD52QvMxUYcK
xGmxN8Wt1aQSBhuZx7EU17wcRSMsthhhMUrZAgjuCLBJm32MnWYv7F2nThT/TckuJcEHdr0ayV1q
S4EMUfrA0CMvqHsTzW+994OsRR5vCbVjCb7jDthn+FeNxvvOVby1nPT06XZA0oSivQofUHpRgOrj
0rdLLNpQKzE9mqHdzo7ZONh0ILiCweKqQEpWkyTRyIU5wFLC9LH9kCwKIO8YLUFeMqlU9kvFsDPi
daLm0JKERWSRNPH41y8/YKrmhTIQh33cGetH3oe8/sLSeGrUZIkwQO21AwCDutnJNjaPhjSRIOyb
kniy2p7mFLaFEkSEMESjDwECa5/DpkgfnEYzfk4InB36PtI/dHHRPGhkil96UD47P2Jj7iYoOa4D
kkX6j/JrvAo4sZGPai/c3Fc7V3lAjh/3AUHNu0Un5lgm2vAEIuCtGANiAhg9eTvgLU74XsUECO9d
M6I47Dcgx+5mVLYPthJ2b9+uphS6hZzEUeE+Wk2NaO2YuYaLUo1p3hJV3UmhsnC+HUvlPXP5fMK+
h0aq3KvyO66eT5FtFz2uebkf1F38vlwq7T181eI0tV10QnASJY06UjCz7cPT7ZE34g7eBrwt2EC8
i9dYUUTntURv6tzHsLJG5A0/3VSfS2/RxLjzZrvC+skvRsEZIVYbvgnJ0OVa8v8CHhqr3Fcs66da
Fe9MpXvqYveUZM0HrRvuEOx0ySic+3quT6mSnGs9vGuq8uvtOW+EIMrS5MwUIsE2rMvfWlGHRcel
BYu6IQJiLYFBXLrne7+xsnCAee3LlxTw51UISpFbqtRwyXxltJq7YCSSFuPwVVHyeecbbgQ7FpRX
h8Q5UwRfrWs3ZzioF4CYEc2OD62NZgoolgNmjjhuvrklzleURDo2KwkGecwqSUdHXEVFyk79uKnE
KUO1/h9jGJfn299oI6TIRxTEFS5dl0L45V7J7XCMdTVNfdNNp2/RpLXneRnQCZoS9yGrB/UhGUJ1
jwv6cvusDqLM0R2gExxFEo7LYaPFTYoI3oYPJBXBd6VPM2xyF/XOzqzOT5JwPAf5jPi8mqsnOAm0
nBVEf8bWoFdrOmg8VYvumwjb7mQhV703lp3bjJ6vfHnLVsflL5uVjEs7Ir8q9XJAUw2rjjRCYRfo
zjvHSJ6DII49TaD8H+XvkmJ8zmsHFTdz+nX7w2wcHjAfoNhJMEmc15grrOWNwazhpylWpz70rVt7
89wPOwFxcxSAt7T22ANcp5ezpdSIcHOhJL5Rjy2IaKt5CDrz5+2pbJxQCI3yU4OGlmIxl4O0ReZU
xmwlPprz+AdF0YKZKxyp3u13Rto4obR02Mh0KTk8a9C1PgG/XZIZU/sJ0UtkX5371g75eiT/aAOH
6d578Ko2z3aBLqUCwZCIQma5ntuI0i+2Kb6DH+CDqSP4esgxbvmE9KzpVy4W6soUN6c2c9wDVovR
YzOjVoSGUb6zc7c+Jao5kk9syp6W/PNXyYFMliY1yBNfFUNzXspcOSqAK3cg+1vfkso89oG0PbDU
Wh0Px47CLCpFAvO2DL0+H+qTC6LmNCNWtROarif0UsClcuC+lCBXAVDMkYGsKV7tcLDwPw6mH+1o
iPudvSmfT5eRiFFsWPZczDS31xMqEAF3+yLK/apA4eOIeU9cfzTI5aRsIer/x2Isu+CcRpODTflQ
tfWBK1V7LxH1YGSDcflB+Rft3hbkuEZNiIbYKTKm5qNo03YieJTVD7O0w19pBKUYrH8edI8YSve4
L5GuWsccuP2vqdPjv8e8me7nMscuUmjN+zQZG/2gqHpreDQ1ClzrbRRGpffLUN4pRMAvomvHEl3P
uTkysHuaA1X/hrwYQCqbBByvjVp8jxH6/VeZDYHJRjdO+hFLEfEjqpVZPXdZH9wZ+AbXZw23BQw+
Uxv0pmaEyAYX0s7q9npv5NGsN08vQoGE4q4LrbOok6TTdBjiSbV8HRrX+gdZZuXoqErzscoj9UnN
DccDoqg9IH4XnFQnfWtDlkyW30DdEOgeyfT6DcETNNPmxOTKsZbQm7RhwWbDxMrUsPeeK1ubWG4s
GloMqK1VD3pEyETronqg1VZ0LucAdV7nDx57LoV6+uaIG0AC01aPIrfSzaJ2mwzj7EC/M/NxeM6g
1u2c/a25kE9Cq5WKTDTpLyMMoogs6TJC4qrKv8UAnyIIcmUne70OMAjHvBpkNZVIw7kqnRkkjRPa
nKgb+1VsRUd653skp82heEjSMaK6e8U/LEIM9+xmyHy0HbEjs+rACwCsovU3dzuzur6YmBVonZea
Lk2KVdhcQOvMAvdsP8Jt46GtOkTHozIXx6xvquiAHese6eU6sWNE7nQKOvJJtU4fk6CJ3SZhRLNu
9Sccvswjir72qXFK7SjFWbwhwffp9uneXFHqr5L3BNxlndZJ3zhXuFHmW0M8PgylHtOPjSsu4Xmv
YbOxGSGYsOF5z9EhXrNpnGkcFhSvU3+O8/EpyzXrO5bjytursHShZROMtimFS311CdltDj6w0RnG
1MZnDX+Ff7oizHduoY2PxYkii+BtAXVyDUdq85z8HyqJn5RZiLhhjfVMLHCJglatPo1DjNptYzs7
kL3NUU0ucx5NAPvXuT+syN6a6zn1Q9hpXm3oWM13eDegjCowbzKSL9bimv7tLbL13ZgjDSDEuilr
rsqZlgWzm8JU6neVOtzFLpKOtY3dxR+Mwq6Q+aZkeqyiCEtpqG3Zpf641OG7qQqy/FCaQ7kTEeWx
XSUPKt2u/x5GTvZVzjV3kWVMiO/5Zuck9xZ5rn2YuvwnujKp58at5WeJC9FhziPnQUfc880FIVfn
JkUnh8QPzM+qrt4W2hxEdZD4S2F0zwMiX8fJCOvjNPTaaWiN5l7J8/DL7bXdeCLRRaR2SkUINTES
+stZx+2cJ1Vdo2WBe0qNiHLqPsdVY3u4G+u/R8dpfg6NsB9JqzD+wzbyLlIUzbdgOT6JPA12dtRG
0KEJCDjGcgyy8TXyPyd2apNSJT7U9hE7jiQ7F7MqTnWkRzvndGPzokkolU3YvEB0V9EgdwKcKyYe
ZWQVHdrCdXoukn4vR9qaEG6L1I5JSHnIyD9/tauMWDQigHnpB2kEo3tZKq8QmNDo5rjXCdyckGzY
kv/yeFk/zexSBGptMlRUu99CyykeBG5uOy+TjTiDvy5gHilEA1ZrdRj7KYL04miJr2O9Amy8ns5V
MYfvjGhGvRoV93sgn3svs62ZUSUm46IMTyd6lawkQV72LsuGuEAwHvC0G/+ahrL+fPssbNzrtAO5
ZF+KpHgwXX4qpM2Q8Eej2LfNeHyPhVrzoUgC9E36wsVFLtDNnYizNS0sXpDAIN+jjrnagclcV90Q
NhRO1NJB7ttoPWUWe8qEW1k6L0nEzVg60Ljr6kOmiBynkSHx3WwYH0Q0Tvdjrsbv9KpPP4QhlG0S
meweRHn8vW0X0wujfCl3gvjGOWBp0VhDIYsyyFporU1a0M5LSJxxFuOLqyQxktoIVzTBsEen2FhW
DptJw4ZJY8m8OnL92I+Tk8+xX5Si+O7GBruzdYvT7d2yNQrZGM0zzgNqQKu7L9FGMNxziliMIo1N
AGbqNUoFtwfZWjWgHpKWxMVAqXK1JVFfDNMiiv0pRY2ast6AA6U1H3JN73bmszkU0jo4jFEMuOLT
5MtYWE1lR74aKf/U4RSc4lH7oChJ8Ac7gZI273QWTVZaLufE7VcNs40wTWlb4bGcW3HWpzg6qMGb
eSG8DaHuvJTe6Idf6bEYKK4grKChgWPU1P8aIKyGEjrn2x9pI3FAfIpyKw5faGyvRQiSxhxyDcif
Tx8Q2QjYE0Hs2VVqtWe+6XQeZ8uej+i4u8thzCB58BhX/sto/v9bgQ5wpax8yM6O5MSu36YSQtrh
rUzxr8vL9/GQtMcB8O6BTNE+5XkRvLXHI8cDbC9Lq5KDtQrJbqc2SF4ViT/Ydu65YsSO1OjCnf1/
dchIIElK0FWVAHJKp5d7xbBQ1eXBHfuqO/6slX44CRWnttvf74Xhd5H5yVGkjoIs0oM+WmVeYmoo
Icd17CvUEip6AC2YEAW5uyxq9b+c2E2frTEJTprRKL6dqNiFY++VP+H1ibFU22Kj46qIyy9t2B6y
GtXXRh+n8wSYEPMDRcElPDKxdujR3rf1esa8KLZ2Ermr4yvn4MoyDFkcAsirlcpRlmy0jpUyoq5t
T3Vd4F5VOhaa7BMJ7U6wePGRvFwyqMocKFriNk3jNavFiLE1D5URZRZNQ+MhnOvk7ASUSB+wF3SC
h9aWoNusmaAWBFP9q1nm8NktxxLlmrlUcEZTnQdI28WvyNIVv5y1CSfu0Cyf4sIeniP87M99H8RP
5TLaoFqxoR8QDzwW+mLcd13i+MUgmrscj7b7OlC+g6re49Nf7z2miLQDdEqoV0T5y70Xq6JQQUYg
5lRm5vOctskhNap45xy9sI7WK4kuNlgQG2wtnMnLYaxED9Us6SM/0GIcbBfNE5X2V4RBXRm4X9pe
ezTs4ANKfDib5YbHq/jeNTCkC4rmGBXzh6kYcImjszGKURwabK7qrNelgdKx1Ked0sf1msiKlOSm
kGACPFydFNjfOBHTbPSMYpD+VaWR4/XT98rO/rpKxQCYWfIBAIAEduc6ZQlTJDMQMHCwIFr0T1gt
Fz9Kyv45vfos/2uhirsz4NbEJK2D5iZoMP53+RXS1p6anqvBC9xBuXcT3l36FGVvTfiYlkQ7SG6d
7B6vtpTpxrASaXZAcWhwMuu7+CSV9v5kLmBFSNBlNWDNCbf0sluqnLlg7xs9haIeD1WexjvPp+uA
Q5IFnlg+G8m418TEyMEMMh1hhnR1VZ+sGrtNp/y3AKCyM52NvSCzOQB6iJxRrlwdkE4PMUJvHcsr
wnB+HGss6Gbd5u0xmOPnerb2zv32eNw1En8IAnx1s8WG2eU1WZaXw+75NvYIbVo5IlAdwpvnsVTN
nci9sfUkEQ9AKvc2HPTVmVrSolPR9bI8R+u0xyDC7Iua0eTdvuQ2PxepEDhRyGtIh19ucMj7LvJl
clY66KEITMpdq88TGkHWHqF+awG5iwicEukGXOlyKH12kB7UFyguVH8flqXW3w8T/Y7lndkk1c42
vF49Mh8iJy8LWks0sS4H62KzLPUg1r1Gm61D1DR8qFHRd1K869WTbThaqhRDuezWtsoYMi0Tw2ie
U7s/FitVjyZ1Wq+BcrJTx9uaDwAIg+yYRyEo+dV86iEjImia17hKBlDe7E95mAVvDkTMB/ArPWk+
E9fb5SizHooxDHWNNjT2MXHaq5+VVu3/fuueAwZEewbUGsVQeKCXo7hIUEZlMGpeNSN/iBZN7CWV
KT61mhnsDLWxbNydkmQL/kBV19zeBTvTrHQmjby7vm8Hw3zsc3tPCHBzED4OIH+VnGC916Y6EEgU
M4iVFTPVfqzz4hEzm9urdl2Sk1kHO5rUQ8Iq1lXVYsjQeM1zFT+govm7iboMoRWBrORHxSCx/6AG
Y9seUlGl8NSCohKHCm51eF8u7YLQ1ILs53mxTEzObv+w6+mTBb3AAwF0Sv7B5ecUYd6NMdwKzwit
9N8M0CX9f1HvdIqvowdlc0ElW9JfafuviiIuhmw4gxWCRaa/5jgzMvNh9m6I6gqj36zZOdmbw0Hn
pDMttczXStpQs2C65KHwODDLfVEZOBFbaDOFQx4dJpHv6bJeLaLk4JAAkNtwf4LXv1zEIYiNxigM
0zMGyz0A6S/OYjH21AyvZsUowES5lXmawTZcRZFKLAjQ9Y7ptXP8yxg6+9i0s4F8QPdTUcx8R79i
a04UKXgKWLosu6wC/lTFSVs3wvQmjKFxuwqqc+jq2U6k35oTuDOSTqDTFCjkr3hVSa1hKsaVYhie
G1mhP7l0AYxhGe/bygY2akR7MpxX4vMvxFuH6AUKhTfVuusW97RtevRSMWwN6CRWy9AF+Ie0mJgu
tQEcwDCqKqI0raHv3i4ZttB1E45fMOMwkxPSc2V11AdN649ONOKDnpWqonNx1GV36McOUHY2Vtg0
3j6lMnRfvCdoHfBwAcsOIYTm/OqU9gmZVKLWhteE2fS1AHRxngvFOukVVDZ0k5x3E7CBnUGvY9bL
qKgMUwGRZNLVhdJPzoJ5M++TcImy53Ie3EcXsY9HB6O7u6jGPuKQWuV4MsNKKVgDy/EoBJbPRpkE
P5BH6O9ur8LGlqSwAR4N4rQUc14dsxCdh8FIIOq7RWQ8z6gIHQSWmG+9Rpm19CgA4irT03VEpFzW
YS/ToY7RGfM7Y8S4Uw1s7e3HC4gF94Eqlbip4l5u/EbXYsQ/UvwbMeE4mgMK2L3BDru9Ylv7BhUF
QIoq+SFayZejaIVIbX10dA9jhzI45k42nVQXotShsebmjieRcU9F782tX1n6hmAGKcaGJrUmmE+p
PauZTv6m0Eg8AEaAsIsN3c4SbkzO0ehhE+GJhgTey8mNhdGLuheaZ0hlb1dlnDNia+opGLnPsQzF
TBBkQvfl9prKMLs6i6gfsENAJZFRr4X/rDkz0NucSRjw0Dv085T9nYyTfVar2aGkFfTn0gnEx8CZ
f98eWH6s64FlswT2h1TlvJxvrdrolhN7yIr79ozXc/+cok1/P/eWunPSrqtnFIDQBpAvGGIO6hWX
Y6VNH1d9P6teEQt41k1UZUcU2FpmjUVgegoouf2MjASjS7twzjSp+7OV2An+j0vZnZGUax7Abiyn
ZK4abybkPmRhhO2L3aH0q9Awc/syfqw5IPinavmxj9Wq3Um6NuIFPVcAusQMmvdrxpmLOJfg06ie
azbWnTKlyTGgZ7JzxjZHQUFEYwTJI1ktVZsbggJKp3qK1bxv2sD+0AWJurPp5F+y+vbcjjLyMwLX
wOruL1tqmZPoVS9WFgJuPPxwK6xQq2i4n1ue6bd32uaU/g9zX7YkN45l+Stl+VzM5gYuZl39QNK3
2DdJEXqhhUIhECRIgAAIgvj6Pp6V1TaSZkqdb2OWpSxlhDvdSSwX554F5WCOhiCAgB954RNLuqXV
MtobZKBUoUny0+CRTfXvr/JHQtyPXwroOjZjLIOA8n/4UhNigRR3MtyHE5lIDXG0ekGmGBBBACHF
l2AYu4+ii3uG8GHYuAFKdMhr5xYYZUX7JYQqsoj0tzlxrawUHD/fk1z717VVdqhcMTBkmQ6dYnWg
UsJrBYo1O8DHD/sWTxcv4bVdZq9klCVC65MNlmb4A7pbkUSWof5ukwlZven0eVzb4muJpt57hOPv
k02L9YMzAUvB2EnSF6Q2DK6CwJt8SqmGegAKGERiI5I8ArE1LsBe4ykNXT3C5fahGCzSg5Fmgs4I
pJ3ikbN1eKFqdrRO0jG2tQ2FV3UkCzed9TLcVPjgG9n9vRB53hV6iva25UgozSj4wVUoiunLLx7N
T8MNKnYApfDDgtQMneHvp3+GkBVbxHxDujAqGyQKLrBWFIUGckJ+Jfj6ebCdy4yzGjlF3/6nnXDB
8WuNerntmbCqpkta3nZrx7/+1W8EIjB2CyBoqBwgFf/+G5UFlx5MrnCPc2a+ix2Sc13AJNKu3K8s
qX6Wd+BYDOAXEoSzdTKyRL6/VkgWNWg/+z3yc3vExHPhT8AgkCodjSNTJ6d6G8D6sOuXhiMN9iOS
VOSXWKzj5cKmdqk3vgLyTYdJvP3lu3B2rEI3Cb5NmHo/zDiH+OJeQIcF8ukc1yUUng26oVEVy/lX
3YSfdysUHudUExCG8Gx/tP/Cak5LRTq/V2207mD9m+6DsFhBgLS/uuE/FwK41BmNwLZ8Zlf/cLpc
QhOYQpANPqItDtHR3Mr7yKcbCLIpDe7gRIZMIbolMOX697fz56ELmAU2eOh8wkQD7LPvHzQxhHdt
6jBN1tJfDKL9VpI1/EWZg1GDt/l+ncRl0F2HWzN0JpBPf38Z6SejXFTqfSvWoTzOpdmC3ZhGftgl
7eY+p2QGGToUNBFVZsrso2VFH+I+rBmoxAhWbptOOB41loz9Ofw7DdKKmWRmVRStUbdzpSTxDpWM
S3cdcfOTK73o6rVlrgfhGiYTR+QgAoBD4q+b95RriOsJTJV3E2+35OjXTg6108COK2xhsHdBAEJP
a9YCxbuR44hUl83zHLneJKbP82aLoJaF7YqmnGRxBU4dTY8ZnUGNzZUoKzms8VO4LDOt7DoGKKna
ntqdzdQ47Fo6svsMlOgR7SNamPoPl/qmXUJ6/tJqHeqzl+y5aRu1vEmiLZNV3MbjM9tM+wjhAb+3
Bc2+zu0SPIJiFw5wcJPRYz5H0aclWYqgcqrgC7KpBACDWQuSgeUcr9cpj2LQn4krb6dFibYqh7wn
9baJ3O11N3M4M+eBF1cjbI/QJPYCyhzLggXJzHOB0+Usi5Ld4DA5hsgvj8wdgHgNAYvvwg+zLTir
B5nYAR4efhwrzwiC7FkC35DDnMluhCQtbvsGzc3oIV0VS3Yrj7U8jp1aPiakS17R2TVwGzlT2JnK
7E0WBB2vCopZ86FlUl+yzsd+N6fl2p1VbiI5GCGnqS7CIWv6wo1FlRKafitVmxG4+ZANRLm0owki
z7bo1q5YYquBreFHBMukao+qipY7DBV1z0VgBQICImRBRT42AHmyrjRVvvXBUc9op1ZwqAxa7Ft+
e0Eq+IybVgSYp90SbIgGkxqHS1tKzGHG0Bsr22R5K1qSfgmWzMDpY8zZhcerv1g6b3gyqkAFuvpB
XwHu8cleaps8WVvyBVVl2CHtfKNrWWexizOkhi3dtykR6VVMVnaHRihsKQJesDuO2vqhoDNHkVvm
k23MXKAFEfaRfFN+RSjTkvMVXy3Qraix2K3wSV8SeyG6gXwZwHFApw5IJr7ZWPp0R3u6fZNqII/x
arMcPvFxhJaayba1WXMcW2okwAJCRZ5Ph0VKFIs/gjSkx7o1NLyzWQDRfQb+AfaOlbKdgD7/NBaF
A42nZ/JbLEj7GdZF88tUQC5ZaRzx7jXQ+6SOS5yLoU6I1LXObnNLr2Ym26dVzsE3nP70UM920VMN
F9n8fYUK4qXvlzg6qJKn2z62yThe8izFzV5Zr94gtSITUve6otvHSzewShW2v5lAF+7rPN2KVznP
9p0BLrrHzWmhfcAYcnUII9d3UXZLXkMxH0zViijQVxjpL0/btobyIOD+jP+al9Y0yRglSDSHLXVb
eTn0T8BCGa9DNOuiaoJLwBddArjZbQjdJM2ytRggAyftM17GQFJb1qwa6Np3NSNzvgOLMcMhgwT5
gwk2WOCRfiiqJNLmjicSbmOICc0xKnV3dqJnJR6BnvJOVgm4tZflGrfzqYW3ut1jRpW3GU0LRJ65
DY3+NBKKVjqL0SFlcPLLK+B86xOKO68qPMEVIfJblFwWItsekrEP67VPoDJewy29mH0ZYcxGXbFe
6HiVkOniPGdquMTSEfnv84rkuzzTlwHJ2H2bGTchyZ0TpMPYMH1su3a8z7pZZ3iEIkIwWWaiI0EH
406UGWRMObo+KBjhwzPvdIrghKA0E9h8C7vycHR9mtM48vssl2S+mJCdN9eaWXgGb7r0Zc3s0F2d
s2gwNtI1c3uB2Wb33hkxHezSywnI3FRMx0EqCw4MG0FgdUI/c7QkdN2hRXooWppiwZUTzOlHvZKr
YlHQl/N4jm5CULayeh375TqaNQzKRqQ4HpDLiVV0Qjwgu0DAMzVITenW6EAyizVzhuzlSQ09f+vi
YKUHwgpH98b2EztwOHHhZIdKPTkwspaoumWHpamnTH7GBRww2A7lCbS0ZfSIOI8B7XUVoBJQqMQm
0HCDbahhLh9/8iPCTw9qsXl4RFpt3FUET3HAg2EQDLlydKRKlrYQFYSa5nksWAjfhT6E0mfKU/+M
vG1EtvnRxPdFPPBTsoC9ULF1Fq5KEtgJ7PqcMn1ssRiHTUyXPIA9nMgfKezMs6rEnnWtMOnyizyX
QQjD85TzKu4n/s7ZouA6BsujF7Tv1aWAGW0L4likgMnKHCeLzcvtri19YJFtM41Yw1VLXJX3PXTg
fZBOeMww2D5x15JK4HxzWOY8rD01V9BQ6Tu7BgR7EWq5voqRXqb3REqLWwD7CoSY0XPgJjrcy13K
HO0rUNfoiybBuNREWbD50V/rL8KFyK8CeCGOpGQhfdWnISps1MGBbHg/oQput22OKiozwZpty4Or
ZYRXKRAi0r0kqcmu/Tav7ICFMnGNDGLsZ13UB1Ve9kh8XMZ0xno59+6OLL1+GUXLRZ2InG1YS8kA
5dcaybbxIJ0MlVhXYhtMGF7u6GjNq0cv5QB/7K24WDs2HGeFraPpcxSprwMZMr9jw0qjUzcF3ec8
tKls5GqjpUaXjR1F1i8745jYayYhJEuTYY7qaZPjFe5lj5MlE1rUzAdU1jGM9248h3b2S7o5oMXL
YLInqUjy3pUZ5LqZ5mu446aAwf2EL7tUfYTtugoLheXBiEzfDkrN72bGRneAMyLoZ4luNxxXsezq
d7ouBXalECDz1Ibbpyhx47v1UYzqYFZb+jTYYH0z6mvH91E/+q9IlS5eHPcTKjoJKNu1BlSTGJyI
ogpsns0NnhtBLxcpl/fzUpg3s3D7ScCgm1czBMgfmcvtV5xPUN7JLJJrtcUa5V0Ky0P+eC5P7rtl
C7qD5R38LEtEedkK8gSISxQxy1rD0cN1tXcegqGwZPZJqTj/JAtinoeC6eUGfgXTG2TMQ1YXOspV
NbaBusmdZt+ImeLnOEklzoZp237DwoatWccpgCREwo60wvtMD0s6RR+GcMwf7byFYPWMAezlQWPg
c+OwzAUNZiMvT6iiMrcbROROmcdwAiX4PHoGaB5gndJB/lpQk98jCmzgletkBykoHL/uQ8ET2qyB
mV5kO5D3AeJCFNG9LT8EJO4SWBKQ8V23ZXA7qW267tfI7ZiNhm03RWo8JzGw5XUcxfy2zQb6srFt
pX9aIa/DkGCuexRriaI9p0OUI30RqsfKtnBHxHcYNqibJzF8wA0b7IWFzcvHTgSMQ50hAnnjZxUF
jQ2BtjY51ntZAYTDhtQPjOQHGUUAYWESQUnDqYkZDip67G/DNdvEB82waNRaJalvBheCt4mVwNzD
FV3JeirzzVQjhurNpFR4D319hpiMcMXyhspr2ioJWHesog6Br1Wx9OVWDSVcDCt0FAk9xiUy6pBd
5xSr0J2Wy24wBf2I9Nvyq0DDDBTA3HW+MiDyPQ5zhkgfk4XB5xFxKh6VNO8e1hi7aMUYsDWn0tZX
cQfKT+UEFaIKWjxOTMeJThfERK5D6IVNbka4/cYHnS3smzPTgpN1PLRN2bsxh17Nnc8efRKZGpEX
cqkVDEKDixVhWgwOE0X31Ofcplj/tsB9RBzxZo9l4c22G3EKRLZjmM3oriMwFdtMGQcEcGy2yH3W
ejYdZ4gTrmJlzNYMSQ/s2/Ny2LcsFhqueAn5do6MRim6TgU5iUW4r2CN5vJiTBOqKh3kLcCmmI71
AM3Ec5IIzKTB5NhIhFqcvo0RQDweqVp4WauVsKGJnHcfp8Qsry34lLQeFtvpOl6NfGUlU7QG3TJ/
m3qPDNdlmnxWFRzPr2bI5CZVGhj1yYTo9IH3NRavXCzwDoQwFgjaOBJ6BQ/5OdiFJov6XaJlh5Q6
7MxJ5cBxpw3P+pA2gacWt8ezs9kgHfx4sPEI+UWc254hZAW+JIcs5/DWWLMFEDLtRbLewARjWu+s
zrMPQQ4fnDpaDVbtMGT50Zpk0VXYFsDhYIQL9z2IXTaQX4Hs1YTaOTzOmifxC0fyyXITaC2LGp5L
03W30VmcymHrbkbUCVm1DFM6VTiHmhd4CJk7FSFPvXJekL4uAxSjNWY2tHeexEtbTzhmCBQs6IpX
xbz1qNp7PjzCPoon1WKnEgmfetFrlcE1ekJDpdTrweBxFwdWIrajLmhnu8t4SsrtEpURYiFyGRUn
PssQ1LoJBrE173P1yKNh+TYNWBGbddjmhxXtrvtxGVDz9xTHw8u+1RxrByQSyBuTwnRXgQyUq4pN
SYuwy3GAxTdzmHGuW4WqYCWUvkLXrrtmyIi8cw6BKccAZcBhGNAO3Qkbtp+3AXe6USjthrowc3gv
lxlFY7KGot/ZxQbqfGvy5R6IuigbMyxGV4Uv56TqpwQ3ziQxlagnQ7GghnEYSMB40NMHk49ElwPD
wnPRWWUEKhAqP+VBaNhpgArppQhhmdB4T5VvxnJCujhfN5g2ooIyB7MAz4ULcoukULPl7n2E8cKF
tgSHV+sRAFZB6AYnoVDOY4vlqhhtBZ0+vdYQoN4Vnczu46DAkh3NdAx3WzG3cWUzVM8AhvshB1DC
uhLXWgZZl11RAhHwa/hWWAWvuFg683Xu0UQ7Qu7W7oXzZdtkk57eFp2osPl70lkhkYW27ofzgVgM
MYrHOXAhqf8uMxzZ5xGsAjQccpTsZk2ecgnkiRI4xNWwxUVWGLwhyq4CrE5TPLeEP+Izl3/ZjDMH
OoQuegFiNaDHH1tiEbObSLbJ7ZVNr2GlmWE31kCM/zLulefg0sHqOIMgH4Di94BUvy2BlVG47kPI
SUH+heppCrdfuez/3PNAVjEyFSGfQ6sUA+77q2DN1R2FDzzCoJb+euy78U6NJb+IWpLsZ1Ekv1BB
/V/63WeyP7iwZ+8E+Kv9gCN6NieeELru1xQhfwTzeFQWu1viPgbwPqmKaU7rGR7OFfEo3sf+vs9Q
Rau/GoBIoBtKztK95Ny9Arvv+y+ujMWOTmMD76F+Pa4SkU0TTA7+8kPEVWCWA5oyvnH0o6/CEENT
Q5PV7CGehKRa5RrlAcJj/j1E+hMMDLNMNK1Aww/PBIYfeavAxTgT1MJmvF3tdc+RIAM0lhxQTvP6
31/qJzQWodYgk6I3dHbmBMr9/W0zzkjqLR/3s8l1rbqJ3WnH1l80Es4Q+fdgLMQ04EnBBA+ILPwR
vr8KPnw6ajwXPByOvo5FqZf1b661wNuCF4jNQO3+FZ/8p5sIW6+wOAvlIBgCgPrDfOMLoh5NSPCo
pn6oo7EPmhxUuBoW/X9ZlQeZAcYFShFMARQ0P9zE2GviW2K2fYqgmorhqHLwcOf+xaj46VH9cRWo
PKDNQC/7x3gm3o/TuqQzEHsZ+B3qZ1/5SPxlS6/zVfC/c646Okw/UpjomK95ZKYNjQeXVQQo1p4Z
xDt6Hfxp+/wf30l19H/9J/7+JuSmEMxrfvjrf93ad2UW9f6361ep/7Zfpq+vhonpP89v8j8v+v4t
/uuavSGgT3wzP/7Wdy/Clf78JM2ref3uLztE9JrtfnlX28M7BEHmjwvQd3H+zf/tD//2/se7PG3y
/R+/vUH6aM7vRvHhf/vzR6ev//gN5jn/x4Q8v/+fP7x5HfG6x9cJ31xBIPfTi95ftfnHb1H8O9wv
4I6H4XXmHJ475ev7nz9JUd8gUghss7NFDibAJHC0/cdvafI7zK0RcguJIRgs+Pdvf9Ni+fNHBeRz
6GOd/f2hjkl/+9eXv/vnjP3nE8LN+PPvf5uW8U6wyWi88fcTGxQBMDOhYIOzL0hGCexCv5/YBueZ
OFtTAvhl89WUOXYoizOZetJFA0VbecAxb9dGvb0NLDlEMzulvZH7MB6eeB/vkAj5SNhkK+K6+UoJ
8jEZGYAjhLHsgkLzXVfOtEFsjIIOHYpXnqI5oQHlIXutL+o8aN95vKYVMNi+Ph+zwVTMv+WSVcyW
47Eop0855RKgW4GE6iV6tFl4DHIqz/EzqrKAE5AU9yLpcprmzzD/gajWZGMTpO3TaON/sqT+0oB/
EiP++XHkfjfa/5/j+7vfOryL8xjSP77V/4+T4Kzl+Y9/jbOfJ8HKjH9X/HXCtvLPWfXH1Dm/6s9Z
EP6O4YwNJAFl/+wJ8D+zgPx+pttA2hhj70K34PyTf82C/Pez+TjYyRihyJA5D85/zQLyOybA2RAd
vGwYe8Aw9V+f7n8xCzCBvtvfwM0Fb+usl8MnOxtZ/riLJkzTOWJxXMWp756HtBzqMO4petcpukVV
OIe6LgfwE2yMuBLb5XODkOD8bpx5e+r8HO5kV4YV7Lf1TamNfOwS91kC7jyZdoluRyfKS4Ry0CtQ
Ce012neCN0CTxPXEAlkxn6XXtlQ7eEPGJ0nLDFPRanvhmC9OxUD1Lgsk8J3YRuslSYIFUXjZcNHj
yL2HoYR/QXRE1DhLCn0SpdguqU3IZdS7x6kU7Nrh1Yckx4kUb7smFdSV6tkAMN2dV419LOU9J2RC
AsWkGuAAtqiDET46+bb2O66TpBnShXGcPcqoUh0jhzlOztJBxt19L8GVAnu3rGkpYpgVzekhSXt5
kRuzHjidkv2IM/Hbyt2yB+LyrjSL0bdlYY3cEPRuhrK/yPi4weSbm12QKHsdaWovImRgyGoC6eC0
2jgfd2tXwH03goqmdlx3z+G0BV/iwBvkXpUD1gI0L0nEtgsHehJaHZELXryK4i/j0udHYxIotUU2
ly80MsOFYpt81AvwrS21/Gj1wL8hCIIekYy2dy1aFBr43tGKaTqB+9/mzTShbajC6ViAEfthVdrX
iyL0miY+v9QdmYEsDNoeofHRgGwYJ5cih7fWIpU/8aEMbhIG23a0y84+v2HfwHItWNBSGWEF5wOA
4jMXHeBqqZuFkG+CztmlVcik9K3w9x5agPt4QvZnJscCOAoAhmIO1KEstb60aJtWSzJkF5C2cfCF
3HTMV/Q1KR7qhxjxdU2ro2EPwUF8mCctkXpR9A1Bo7GZkyB6Aimax006A4MfGaA3VESVdPlhU11U
68RPN+soDwiOy7+sOTDSWAiCW4f4+tzln0o0h/aryUQ95C1AjB5J4ild0+tJtwhoDAHy8pyNTd4C
hR1wNkRnz4+nbpzNUZbAztGwOCDTIfyYwNrkCXJZs0cLIwrqMmy7HYeJyc4smd11ok+fBV+6ozIB
nStC4+myBTcW6RZ6W2BbBjJuneo+eu44ei1bb+0btSlky1CJzFUBRUqjpYtOhSZmrsKJdQfKVYs/
iNmtE7zFYp8g3ZjlpAVbRPIqiYdkt4gF/xfEPm+rDWcLYOMAdirYlH+OAUzX8Gp1X6a4I0+gcn8e
gkjVHHzQm0jZSw4Ofg22eXRIABjclqlqdwA6AkBDo90J2YX7aTzj4DaLrufZERx9RnnMXNl1SJjR
aG1o0nV5JTe+fJzBuxiqFlX6DhGYz3Bi9B9iqwCV23TdazHuQ+fEcYIOpokDFdZZNDyDxxTuVggw
P2GqLlc9MnHvx859zNsyPy4ENIcsPo9GD+Dq1qX9A2d8QPfWMYifhuGuhYa1SYFkztWwuuUGKGC6
7ErRAzObxDx8RLvZHZNiXW5NYvP3GW3My61Y0hpJRBqktRgyzmQGS7WOXGiuQCB0AaLrgvg6XgyA
jZGuGqh1Vk7QzM79ZdeNpK3CQR1E2irIJf2XYFXbNezq/Nc5F5ADp2O2HaREQJpL0btDVx27P7DH
dzAgAqQz6vkQDDDNmvi4XsaDgYw32vaSDx+GICUStgC9yisSLON6USwoOG4RLJIgORVGQJ9mTPUb
AS59X/fB5O9FMF0XVKVNUiDNDltZ11YxhDS8XrXACIUF+pMTWSrBeqJwnm4HLZs+djvsN10FA/OL
GK6mjduYqQzBcgcbU+kbZmO+K1jwkS8mu/TD2D/F5z5huRZXFM2JCtSQuAE/EPdddP3BZW3Tipbq
xgYlPSVoBF9RG2ZoMqUpMB3wIMrBviWzwY619CP6chsyn6N4gc8jRlDnyFDzXJc14byvmer9Nct6
0EzYeBCjZuA9TG9gsr5wPZ7QqX7OOb9Jw+4xCwCtVh04iPtsyjJW4Xy91JY6eTSDfLVtsl2D1kCv
UA/jwyaJOoYMbcAlMYmsqaPRUXqslL3XCEVakuegjeiO8nS86Ioprs6ExifIZbfPoN0Uu37LXD0P
C6/nxWpzRvdfYj4/l3a7gVrztjBYoJRVXw3aWmfO5gIekNxhtVj3wL7cjYfCAsw6Zk+c6EuTI4Br
S4v7hEd0j8bqFyTBt58M0N0mGRDmSSfvsW2XU61BAmhYAa5uPXRLempRJFdBUpQPtI3pLceJvFns
UNxzzgrggcPVMlA+1wQbsKgwCMdjysrwUdp8eAXXEbo0XlDEDDHwli2Svw6aIXN+tAv/BOc9d6GK
yCObZJvrULO2botcPIOvOaUNFPpoLuYCXjSxTL60SNbZR9nEZOVNkl+STZOvouPxLTQk4T082/K+
CvBRb+GKt/E60xdx0W8Xa07bj8I60l8yMfM717Zv0bryC9ViE8uEu6dQPz4G0KweYCQu9lQbSEBy
mQNUZmtTGPQrERNKSnB5kuBlQM/vNJH23G6eyCmfsbtgXcaJoSfkgIEZNr0g7pLELrsdYASz1hSp
QPfU+fx1ivmdhRGD3aOs8mBCj3q6xiNu58ogs+hu9RvaoEP4SQvMKFdoUKogJSwqhNVV/UL5XihJ
d9G4JB/iNhBHOgMxhZ4eITrQtYdzMysUEZWE7LAhXGbPkhXYB2WiLttwbq8RxyJvOtARHxTV7hSB
ktN0wezhh1VsshZn7gKaOMEbPiMC1KLQIZlutEV+Q+c2uqRdcY5qR49Ip6aOiYp3CR3bKw/9/6Hj
AZiFa4x4FDSFRhgEzq0H7bs7BFpOR2HH67XowSXKeUkvbJqLOrBdiA7+hibFsKTDLjcdmrlWDS0I
Rkv62cCzBXl5ReCqqUeDHkfM/OsUK3cspnK7Ea3s4NdR+Avwo9RTb4sFW0gEZpGNClevUTjfWTC9
zJGjnYC2YNaTY9dnsFVjvI0+Q3o9gDJ0NqmKg7E4CEYpPPmL4BHmoli4BBr4EKJmEm2hfn5ROOOG
V7xYcXBLZhzIunYCU6CTud+D0Za0tWf5Z8WsByztGERoCI5Bpno+T+A39MWHVOhvKgm+CZMlj2uJ
XGAEYeuqw7YP+NHI8RW2KiZsQt7PsPIy5Y1K8wUVyFh89JkP+gY/DS5wtD1EBTz9sO+KxzTVCrFl
0APPdvAPpMdQmQuGJttq634xah9uqi9Qa1FTCRi6NylxZm/wwG9JkH1KUUvuHUF4ykjzbued69+L
0edQ7cXJaUEySAN2/3AMl07u8CTmo7Pef5icNzs7fgbJBCfodhpqZOV9RQkxXE0lKrERrhqO49g8
vuQTaEQ5A3OH+EeqMvC6TGBfe0Nu+sGoO80HekKdcq/Sec8zeaNU9x6Lcof02oc5LN8n7h+YS9+S
IUYMT5gfV+HjK5hoPa3FeuI8v2u5jHZui07Og+OFZJOh0nOAlbPLTohKxt7jqNthIQQ6T1DTr/Dv
hnlNvHH/xfVth2Vz3VCilabv922X6YfNzVF5bJlY5alf4N17L3JD8vtgYG8w6erRfkjMEzSgCahn
BlwKOL/R+4Bq8H9DjiZTjuQj75LxsR0T0ChK55tlNsXFoDkFUXD1tyXZtrDKSmVR5rI2uyx8FmTY
9ShtCDjv92uI4I19ycOg6TLVP9AFvwIkoVTRdh2uEiS7smfHQnqcFjqO3XUM0+4UUB7c5V5kRQ1g
xd/AaIK9h6miOHIJ0BaIEjddS20NAT65S2Pwx4A6IBvCRT7EYnymjKDKccwdONc57icP9K5bZnAj
LYzjd0kKrocH/eY4rO20422Pth363VeEYf3B3pvMl7CUXeuooO56RELTtrLnTIAjCuaVC07TxlFB
jBmMoxZXJ4A2B5yw+uhObthc+7h44N5MzbQ8Iwy8xmayPI7Mh7t88eMxS1q1L8BSoZTkFxM6dxcd
aDqgM3B7383xFU/nuww+LTsNhumnMFDJA1rqcwXDf91MW9xdZ7PvdumKxGCwOZCjALrOicRBC5Za
6XcbSvDbnBXxdRdBJzyPWXpAaPK5NZjP98jPyy58vK6nRY8rKgt3bQm7zxF2dJUa+CKv0vPrdpvH
Kgynst9l3TYOe8MsPC+M+7qAkH1cl3BttiiIEfqVUPS82BIgFQDTbq1AaSY16xz7kKOrC14FLR+i
bR0+LY4P8c60lqa7dQ31kwK3FMeHEVYieIMxv6IsxR8Do/esjSdXu2ySu02VvukirAiBj7IavmDw
HEmnZ4qQ3JsoSDHaoLCwV2RihW4g7XtWouh348jxtFoeXhQRenzeIpQq5slxKOR0N8P8EsfInt55
eBLssMKND4R4s+9U6GtQV/N6BKL2RdkIkiATYNhtaOV9lXIUnwho1GtlHNahigJiSAU7k49Jm3x0
cxEdRJ8Nf7A6wJ0kZG+84ieX++Ea2ownDAYUP4vZwgsf6HncKZmOtXDBfDKwmtnl4SawP/d4vqDO
oSGPheX8XTqQB5y7Ba5ePCoqURPGTBfPIwbGpV4LUJ9QYFwvCahSidq2p8ITWeeLC760fttqPYGa
AniteM6CrT8NoXZPfxdknL0pC2jPSNSdZxd4cfLs91siuonl4et/s3dmS3YbV5T9lf6ATgaQmF8B
3KHmYpE18QXBoYgZmZiHr+8FybZEyhbb/dYd7VDYDkks1L0AMvOcs/fapl/MV/9z9IqtoNGBvNYK
prPRBowH02C51YV7W+SMoT03SDkt5O8pO4tbczHX+9+6Uv+/fferHvZuvP/P7bvHsvucN28/tO72
P/F768423kEj2N2UtMVws+823N8b2FK+29H5RIUyF0KIZ8h/te4c+Y5/gu2E1jb/8IfWnf0OsOOe
TyvhXDCgCP6b1t2PMxWPMuu3KR4dces318lPHuGaBbmQYzfHRSmDyxQv3iXtsl/F7PzbqwAA4SNC
gQCI+2OX3Mu1X+caD5pI8lXQ3SiHM0DV9cufvvZ/043/qRnPh4FjAYOP8TJmdzJYf7wMVaHGMpRN
seshNGgzQ0UJ1P5zAPD80hub/lE0/XalShORzd9f+rdg6T8mfPsXyQUZVBBUsM/Rf2a31AnSEqNS
U6xS6rcvFaPmLQ+RhGcdermm3g7DmuvlVEg6HrHnB+kT4DTztaHxg9Oi7smcE6NVLVEqPJmiaDVU
c4vBOnN+NSL/691gbrInyUAuh7Fn7IPDP9nnbX+aSnc0ptjMrOGh9/MiwfMywO/8++/kR4fN/pVg
msLKwyTXIVzlZ/950Ut/nt2NwN6qRBCSWXJx7iRInfnGV6S6jKEep614yYI0Z+n8+4v/5UMCMATN
jbeSv/b5/I8fcoQMhii0IMulx/K+Zat3RU3fHf/+KvtX9cNdB5liwlZieMw7SQbej1dprbVIUrM1
UYWiL51cCvfJsfSTk28vf3+l/Sf9dCXPA20DyQH0EaPqH6/krFg3PZxqcQ4RKGPShDC3BfYVI5wX
V1XpqPW//wZhjTOA3x1ESER+Gm3l42iPEihZ7FD2nzN3mjkKKPELys1fHhIWRIjmzI2htdvoJ376
XI0DBaPgKpahk4fCTcsjjU7q3yW3LqTREve4Vr/vY0yH/v3U7lfX/GmdqPPGXu2Na0oUPxwhky02
y/arrl33efBLC+eL5/2Cl/bXa7Ik8Vl/m16zpu8TlD+9dF66dENfTJJriuRyKrbhHszIclkKxcHL
KWaKyAlTZ/KLl/Cvz427iw4Ac+15bjRZfrxuSpfGL9pBxng3qofJ6bLP1Za4O8/aGxE71b+KE/jL
K8EKyH9M6liIqKB4frygKknXqFrHic3B13dmoFvCjI26cOOWmOOLv38rUIX8tOhLRCLIUCQWJUx1
SH5++mJxJOjVazFo9y698dPYo4671LAYtudi6Cqa03zI5JjWm2xOcBFdWu8JvrKwIm7m7Jhda37G
w4YBNEzLcurA+NNtulw7bxVHutUtwloL1Xa4LLrJdmGYrQ4mMFH30DDcmE4saybiZq9frPM47gOL
qctBFUpaol1Ud2utcXjXm321TkBeLueNSuPZ3xaGYENawQuxLoIqC8wDlpaEfYsEA3lGiL8MX+y8
JUJg9ddZXc/MXtzzZIwB6U1uIr6iEKYEzZmAvahGes4FbchtCAMnw1nkoMtrcAYp1USpoRwzXqeS
p33qSE3Pq45pdVLrAZV4Bfz3pjACtJO0gFJ5SoVT3M9tME/hBsxguhflDFOllZ5+0WuJFoKTqKOP
y9Da/rXtCUYqVWf4OjI7I7vbQX4Wvjyjf0oAaXk0XNKyy/aCek2/sjraGAaBIcg1i5Kkb/lqSdws
5z7sNs9+HIwF6aVW68ZXOCBBDQlqkUy8aCWk0YYM4WldmPjAMC6liaYXgkOYSq/qrjbG/me5ACE8
2IxR6HhZdvI+0AN6FGM1g090BgeEzkBJmAzhtO4QjdvV4mP1YLsw39utU/Snel1reQLsMiBax5en
0oMIymEmZDwAypgt0ySuoUVQrxNHNsmPHorrJlRbaiF7JI18PkBQdsEAmwWeskQObnkvzb4hZRsV
dx2ZRsX/TzrXLuJxTj163EVjPhcFYkQ4FKVz1ffc9yy0NqH766TIg4/0yxROiCKB6FjpqX3yk04a
u388D3C6gyi4dXSBIZqGS3KRQBTkSciyqorVoN0PXZdkS5jgQVBXrOscNjCwp2tMSjwcBbdrnM9d
03Ngan2/LkP8hNp/aYfBfkuADq9RTXyYeTREVeeRrI0WsyPE7yckt+IjvfWlPFqWaOZQ0RKDm1pO
pgiJFN/22KQSg9P+2HznyVc57VI9iRBzQvKE7LhFseCO3e5WX3BWb1ryWuRJml+qzWHYsUyDft+M
ZtocxFglbYz5wLR4rWgQnLxGpc+qajp+SCkYYWGkJ75HjGv7xUonE4B9oSaixaW70j/2EfjSAZ1q
O9y2zJujeU7Mb4EYuzqyNbINHi9YaRHXGb46tWQq5XsVm1Fvz7wMo0A8GtezRb3MvSvXc55Bojv2
ViP0cbV8zVDAltt4pzlYzbGXVdo+GCvvzccaJ1L6wCaItpkxHC4D9rf2dgUyie0xH+rXMZ2NFzG1
xR1MSsc+jfnigFMteniNHc2gJQwCIf1HxGzGJa+u8Upvbk0pXYX80PTpFnxCX+qnxzazHZJxS9/s
gk/0Bers3uqNhBkhNq2Nn1MbZc/ASCc4gE/tZNdD2Bhz92zaddffW97YYfiszPHDhHY3uzBUJym1
xyHJkK8aJZvy0V8ryfBEVvAJymbMimtCZqsSVfvay/s2zb3+YfawerYIhjsxnWvYfzmqmLzsvhVI
i5ePoiUJ5sy72VTM1Xrbf0tdGlgEY7tjESGrzgw4KQILiJhnXHQKo2fz4AXCpRlR29WRvsSwRB2s
oRMtU+NT7uNbilbTLfmdnb58zyRBdrGZ6PKBQ7TxlG0QkQ+tr5048OoOR+xctZdEtRmvqjaXN3es
1u8NpwAi6Lo2u9M4qPR9bdTtFyZY+hOuufm9LDXGNdIY/EdjHJwnoxscE/VPSmMpYF3E9uj5D+QT
i286UNtLP1uqjVdKRGCOg9N7lwoK7slk8ZxiiMcrz5Lh4DFIrbQ4w5zP67OlabCLxrPiZivkhrul
mKdjt/ZqiSVJncwx84DegVikX+FkSfR1GWTdRw9rwhxOLSsjWoTdUgri3Q2F49RPszGzrIKG3pLT
gKCgjzG/Ox3z12l8mwm1ICY66MRT2pbyvhGjsEJ4VVUa4/KQb/h1neYoW2UNl8UqpzOKdax2Y6p4
25PBr86qzJPuomcI93kufZFhuVjGl96scFbVtiiGWBfrcjvaentf9TmpzWOWeowVHJdoTp1axnao
jSQ3Q7OpJLmnTaHe6sopPltlQcwMH5jGW0ufHMWpg1U7mjbZGafKQIJwVKJgMoXiofs4G0OQRiZG
28/7rf1acU7hgEUH3ggtwScNTTfHM7Y65XgzewwnogELO+Mk/BAHVfTpvWHTQ0O6vmYvq8Pnp4td
9A2d5NnIIrl0rYyzsrMYytCyvt/E1nbx0CPnP0+1YFFOArtlB/f0WsTDlhOz3CSzjmZ0/Njp4VQQ
kb1azadBMj2+xUFfjnFrs4d8NNbJFmEdTNUNWkfTPGSNrw/kHVjJ2eub/C2jtV1EjfCY6liNo7/C
P8HjX46FCE4on73vhV90IsY4h++KV8TmjjLNOTjukOIBZA6k2XzXu8SfmaG1kMjxEhJgh82vdqtn
uRR5f2ySAFOFk8yqDH2Ge1tUgLWyw2IznexoOrOuI2HOSYHRTuX3S6etLLJyZX7uUwMjv2nkBhq4
snRnFPMCh0jVJC/KGOhylbOSGqTOYj1usylW7qxpMzcfRvVZiMZl5oTIGRRLJycInvkiEVN0/cKg
pUrSY4c95SEtvC2LqV1w4vglMOlTMzOfj7SGABc7jqxwa4EqOopeDiPQgKTFQWeRwIZbrqJZyJHn
S86i+ABp1W3imgk5GWn+7PZH0n8zMsM4fQ2HgfTaAqOSwiqBD8SzjlhkjeFiEoMHfYgIs1eoZj2z
gHFL0BikEs8frrsgCAlF7NnA9WhsoVfK/rwwpfi4+llhXCRNNfqQD1g94yDftHE7p20j4lyX3NVy
GLIHj3OpiOek3BEJslunWANXOlgdLJTjRrz7l8KfSo6sjJuGSLgFCEEoDthTktyFq2aTxVkzkGMu
GHZdmd4WqLrn82ASnR73RJRYIelV5kXeaMkZUpdZHu2TqNcqs/FNZHWdTefZ9YYH3LnNcLnL+tmB
Zjt70kgNkbUvNlJfgbrxrtVjY5+M2U3ds4d/eThYRcsBODf7/HnekulzJ2dCx4lX9b3YnnLvO4GG
ENJ6K8myCOOh/D45TYBhZgwuDdhpBdG9unuaLKN8GmRq4btADzCH2VabpyHonV37BM+Oj++6OrLH
tXuiEY9vfPFG/WVRjLSafJoe+05vPudxrc+eGvjQnc4dNyJdtitDb04DREQAZuKttku25NJt3jfL
TsxvLQ0IoK3N9hlbE/5fZzGaSyXczY0zfGp7U0d7TyIr8dVYa+p3h4o80/kg64nfiGqPs6lDewP1
SC9bfbAZ/GW8aYGpYq9xgeTjEPeuZE2BFGaE0tyQx+6omP4WmoptMXfnkkcpHHYc45JwwG81R74z
6eByxXE94Vpz3Q/AHW2i1EynuUGKtL2QaQV/HXMnx0SjDzjQgYyzaUdv7XzBZLR5TtZEcCJSdX3L
7WwZcxaMpyPpZfK9O/Trp2xrsNzAHq0/YJo2Pki5No/sQPUQIfxP3qZ8aRl45ut4HySMyhgUlt0e
hrT6t34y9EsUdEv6RFJ63kbgEXbzEurTr1NWN7e2tew1BzcWyeuW9/1hWgCpHpjxOCNnRWzulKZG
c6H9fKAAcJQssI8Ki8GJt8hnYY8OQximT0ADtoIvfypUc+HQ7U8j4p+H9xsrZMcjManiGAR58mG1
RzaRaoGduq62bA+5OervJn8bLnq6tF9wOkxT6GZWdwfbn5Jg8QKEX22/YU0bhkB/wCarj3jObSOs
QPe7h3zB4RNn6WDkUb648ytjJL2FQdM6N2JmbY8nEhw/MG0XLM46t6kzGMZhuErstL5MLDmnWLAq
9TjpIvuCTFcv56pO7LuGwW92xRJZv/bAZ9RpIMLkQ5WwjYViUeOnoSNGJhTpbGEqWxwmsUolTz4P
QnlhS1U/B8auUdxxYlQAo+Nd01agFdn5Q/4ID4ZQRplbtgpNUQRjVGwNC/siQHqGnm63Ikwmnslo
UD43qqtS88Xts/7CqTyW+0x3asD8iNQdu5SVvhUdlVYIFQqC3ZIawXLAl+z2Z4T5hGaloq1OiFsG
hdqGUhb0Sl6jQ17siirIW0jK25j4nuyKNTdSvb/k0cyvTBgMwyQs/tK0ENYpFmdn9p1Xzi22jE2n
0HcqgRaPfgVZYkjbukFOw0ngCk0Qs6OiTzAN57PZJ+9RnRl1hNRsfp1Qp3wsKZYqVtaiuR07021v
aQvuxq7O4OzRaVlzokKHpA8jJWrBbetbxuDDNuKiS1X7KZdLTqygCGbEPPUAYXcq5qGLnNGvP5qo
iEDQGEAE/cG3PmQl6Yoh6m9KqBZWiE913gfEfqxj/jnzSrcN7aDaULkElGd+7bOkjw5POv7XPUNt
TGTx3V2c7IHCayRte0rLT62TT28Mn5bmuGQ5WxP3QzgnfM/FSvvRRvalCDsuw3kw3O+YLVd114Ac
W2kYbmsQKpuIEERQ9eIhsIKjd9w/6VsmiimLsgJNgAlKO7tMGg61PR0kK6qoL0AbYFV7y8VMq7Fu
OAKHtSm3NfJSGwu213O2D4EBVNfWYCPAGSvrOu0h20S1oSk4M+KqPkuzFtdTtwyvpDPmuzqL5QR2
WjE8MNd27NDXRlYcJ2kWRlw6DlY8f01Vc3QHnXzheDA2+0wMhX0iXH6PQqVYyIyO9yF0Tc+/9bzS
+yAIP36EvtJ+TpJqY2e38vTjWO/VTJEovOUCTs2HhUNUFgV1jqalbqrAOgVTwM/hcEDXYqUo+SZ7
O3sBVK0fE0/m9POrPBnOaQniMRz6zdR7/dRD/fTdbbigSOV42cmu5HOUnDpOeh7qjyU3uo6K2nHO
ZQoJG9kK+JDIGNLhqtvSMc6MpbliKOHog1yNfD6zom5zBHHBEFGKcOlhdoEHHHIs+Ha4Nk77UJZz
zXHetnBs4yFHmpFiktxib4SjGq5tygFUlGX3vkk23HYUbQBzkoF1GFuBynVYi8lJT6PT6zubGLfX
YNhn7RK3qIhZl90UZ/ZIe4k4WhvqAkkdp8RjdB6PdmaWHB4aZ88+8WzC2Um58T83zLlkzGwdOcIy
K/t56pQCAIcQb9xVNFBZZssp7nYYcXugibVVB6BUC9jcug4uoCzBFduN0yMS6mV6GgBX4kkfJvPz
yPmUKNl+3fBCap7Ny8YszfQ8BQxLEXWL8jguPHiRyIGToYiuB31Vz7BKJ8YgC0W8ZbzMi04Jy8Rr
YV04ncfv0Fgi+9xuJZdpSha9q67HGX/u1AIzCToKD5Y9jVyB9GCfN6PJXOdsJRtfLZpAHLZWFwyk
hpe6vyHWMasv5gChL4o2QE7hgM0jCAe9p6H1bTvDNMsH9Ch2SmgaXlaE0ym3bzoWdovQyu15Vg4G
5jv9YtCsKgifzzALL2IZ/HCpHe1GxL2j5PFasz+ZRe+C8iN1FxGfTqQfy3peHnmDSe2yUNC/zxRI
jXNHCUVeQp10Qdg52piRrrjLW2kq64ViY11ZKobtKygN51Ka7mKy7aXui2Ov3nNXyO4rJF/E/JOd
BVVoLLPzRvcY3cVgp8Rf04kh2Mab5fht9hbnt4N6+xo0rom8UKcLO03qP7JrKQ9pN8/paZom9Z4Z
h+Hd+J2tHwdrp1j0TLPvKyQ+L/Q18AV7Ihs4SLd9P8a9CSILLd2+74vF71RotSa6TkfnTYPLWPhf
twTuNLl9jDF7XRC6kyxqdWI5GCl5qH5qf7EKI/nQA5bJotpLDOdm83tVHYvEXD95ZLhWRGRCgWVd
mKz5XHZlhQ0wp1cYd1uGVdPyek+e8wEdWOiyzMa4dXXjxBu5R8y3eH/vJTiMHOO4q783qh+ns+Ui
ucLabsHnmlSWZxHwl6l+JPFWPa4tsxyMC8MC5WOw0blhaG3iwaEIPU/e4LW8RNgZ0BwV+lotPcu5
PU8Bq8KEP46+n9a7yLyVnIDofl6PdiWgu6CvSuJUoE3f9eL5+w4bXRDaIx7HcDCT8nNWJXI8TryE
ONyITJiiRbv+swGjLY2E1AFEaqyXXFgVK2f4vnbv1g1c+hmCbUAx4WTpcyBo7kTjqpCe0NOj5dbn
nv2NWUNnxhWrQUXElra7uFFV8Zq3WB4i7Bp+FqNKQM6p5Fb6Z5bm6cVH4pGiLnMazt8GracwRbds
htXSjEnoJK1+Vq1Sb3ZimB+Kxie0GyLXzM2kfRWNsm8fWTGnWzl5DtF8FJoSmk8pv1tVX36Rq6U4
CFSLSE9rTdlzsIEVvSROCqNuHDv/t2ys8cZpweaD7gla9zCXe+tEKCfn5zG0XPm9YIhcOLSA6XaR
75ae87WEIbEKKwW30LT3QSUQxNASSN6vZQMTFNFPcQ/IQtq07Rp5Ti0Cc462OdW3SKrr/lgIMwnC
1U78R6+YV97i3mr9qKd7hfx/qKR/VG7SEy7tmBsnGm9c/SNVVXKdGc1YwzNIh/6yqLV6SWiztoeE
dLPvRpDK6thIge4dLrr+aDNz5aYRxf0pGZykgVhgW+oIzSlLD95cmUVoqQAtzlb4X+fAmkygTGn9
bKBQSWINiuQxn1RXH0zZMC/qlwkH6ZAL73FaYG+w99f2cqwss/zKsJkmUoH5QURdVznbtSpLZ+OJ
kc2nZl0tzki5YbVfJm1vyWFoPRrNrJRBeq8mxyB2cBbzm+WMwzeztZcyZKfpxst8YCoD5GIWwRGp
rnlnWx48h9Kcd+zICEQ1btvAodCha3HTsU4I1kWcJ9j2reHaZn9+hlYr5sjmuHJhzSP0U0d39lfY
LH4btYAfAypov3kujNxHHW6s/l3haudhpdPzFdKoRT9p8cSXrFdUShBucv+EDXagxWF6+nufMRaN
GQWktwsbhhU6vSXPDLUrfSlb179K17GF5KHJoudcXuu3APIS69Mo6mshtAdjm6CDHcO4lV8QrRcL
75Nq6O6PioGOaiGyhMCzOGlDBmOZXTkiTtE8DJUfUrf5HAHRVw1nRabfpXCr9lvhQIliHWV2wKo5
A7UF422ZR3vd0WwNLfOWI29i5lcr/TOgXJuXv6I752GhYiOci0M8bzFelOEO1Pv6aQHESqlnBby+
HEURgtHF3w0CDGsFDZ+1+5jhcn6TzZZPcaH75bZqLeB9RmLNHRuBwj3VYut4ABPM6SKxt76MIa1N
tDxSHovIYuHYaY0GB9WVQrsgP9Rx7mZrmDCFzdZEt2Oms3hwO+hRMQK+TcKWrLUTTrjifX6VDJSJ
MW7Bx5l83CSSCY370OXM6F5pt8vBwAUbwKah953bWWnj3tyfbY5YbLhxO2iTlmxl0XhOGQrPjIa0
cz0v1cDIqHE2cWeJWqJctNydQleuvNFVp6RxMIXPW2t1IvFPWcaYEsVykrA8NUs5H3Rf0RonAwXD
svIVKZ9wKS197fLKcoyUbI835IltIlZ03+BcuFPzWvsuCcP4skwAMxSb7zmPCHXguMnpy1un6rHC
55Ih83eSvaB28d2YvCnq1GMSqO5n2ebzwUfL6UQezWAjhIBHA4TI5Boq32b2Ng0sDXykSDuSHX1u
cBruLwrUHYH4CAvNNjL0mGl5Rfyp4HsQrK5/Gjy8bWGnOu8CkxeVOlRh98ZUuP/iBI0Rq5deO1Bu
crKqU8MIpIunAKc7EA13vBiAsmGF1TUdtcyHB9UZFnjEoM2zN3vr6j7OGQlWR7+jroaO2SNANTKk
2ZGJEUCFQ9etH3lva3EwbbS45xHoaHXUnpHc5ZVl3xrKUl9gmYotWujZgBIsSk1ll+xsJnhWkEBI
WXNV7PDOJbhImEkdg0SLlTVuTR6cKgnwhLVZua/iQGegK1k73mYKDAwY1uLB2G1thcBabOKSY7Bn
EkGXG9lHg4b28DU3OI4dtbVmPN81QnD6O1y1vIOY6XYnDvs06RVdz/pqzgymnwT5IVBH1k9Onl4p
y44WdcQVmbD2M3vmIBkIYNiJmtw1+iPT/Ko4Y7Aa70zX2TW2fPT2wSgzyiFUj/TV0tSbXpAE0EXe
GIPhNJSVbwKqhu2UxRW7tH0EEur5hw0X3JHj/mJGrkHaeqiBUD+gWso/9Qr2VLhBsJRh2/Yzq3nO
aRWUc/2hHoLgBsnLmt7Yqa31fpzNxLFnKpAda7NxSzxATTCGCKCp3S1nG0usSYPGFFgEVcJiJO0g
NLFK4nnK6sQ9LtZWvwrP641YjVIwRN8m9xVqzVgxOciNAeuooi9hFPXQXXDl6hUWmXE1AVpND7o0
iu/BqsqXJUdXR0JHNX6F/aK7b1QxiLGOmZE79ivoN8Y5+AtoILeRGtB04o0L2CK2ijzQ2K0WE9RL
obr1kt6YGg+dOzJATLym6qllUBSE3oLfjLE500SogFDuvqNpBpvX9h2NV7wwafKRUUQ2UFPN3Wc8
Y6wfAstrCp0vQQY8Z8xlQmpNmFJtkGxOhJPIPqcAX006yUTDHYwO8dKhYKf80PgEUpMGKMaLBcxo
HzpGUT1tGTzOGE2a6q98Bv7WIdgwl0ctG8T2Yc1NayH/kSiOMMF8vsX2JoyVnj3oq0vVMYuM8a+m
Gb1bN6viTrRGeSxJCxQXenaCe5/DXn3wcMC5NZ2xInFQGztTm0Yy5Yj1OQiGcXvSqQmYWrkZ2nGE
BTROOadLTfkOO/Aub4sR+TJk1HxvU1dpHoKHpeM6bTWdsK5vLPKgvFENSMNcthWnUWI7mvk8ZnuL
yZ0v53lcUFnUZXBMNJsZcyIb/3BbYm+kTZjhXKtEoJRkRriNF/xXwzwZYqnXNaFDU4QvbjUR1/eZ
rfZlGtPBJV+XxlFkpgMVjWJoHjHF8Xn1tNt/G9imPkDLhw3fCGudIjNbtB1Vq+1c2MkMfV0M7Uh/
sUmWOjbp9QINhYqOZb83B0BmJY18TJQLM1Sn6fz5SgAoJesyGPR2Mse8CC5NhtyACwcJ7cirSEto
CzeL3LJuoQUUtSEjux1T9MBZhUkGMwHt97GT+QnJncsPt0u1PWoU2sU5U66VxaPZBoDXUp7L5aIt
K/crvtngq9kOMxRRNAtzQOdNKPeG2gGbF05LGk+BNrz60aHHn92nkMP0d7+xu1PZz0V9O1eMAC4m
+qWowhdmAofB9rI7Wkz9cKCPIgiiEvTrQBTTtW+eVspXCDfL1ntIqJt+eUjkMpcXlTkN9ond3HCP
oE6q+rDgOsmiYQR4EO02L3ltphZH+Y3+lnGymChmQNtyOzhkttfqF8mm2NxbImihRiGUryNaF3QB
rdxt/w/0zf977IE7/dZ8GLq3twFsx/8NAAIPye1/VjDfqGZ4a97S7kcKx/6HfhcxS+Od5cDYMAxE
ZG7gSeRt/6Bw+O8YFkG3ITDGpQzcuUP/5A9Y7xwHEdguCNtzTXcE+T/5A+Y7f1cCk68JO0Oaxn8l
YubfR1T2J3UkhA+LFhvAG2kjiXV/5g8IR0gH8SzOTI6JObDyjg2Dg76N7DQDYM9ioZdPNlQUkBvT
Sl83LaYKFVxTDekZPnfhHvS6MI2omYcdmtR3r/ueDt+hoDGVx1u1GtRSW2mGtdt530qMukFENFtQ
XTsSrcdcOXUdtxgsI3uwuzfPXiQrsAi8I24BJwbd3HEeTDLwP206T3eADAtUK2tCG882i/Wxwj4V
Jnm7GxNarCUnvL/UgBNRbpE9a+sRVhgQ/CYHeRwZ28aCuS7dp5WB4A0cQB/je+/1j5bdBjn+bcVI
xktsKmlbMx2PKjIsQxiKsJqECayVpVQY58IS1ntl2faby7FfRKbdKTY+AadZcC6q483P/VcgSVTR
gTWwVCcFuNmYSp9QYRoU+hrFY3npG1qPtyxX0j95rcrOFoBE5oXw8Yyzvcr0Y8VJ5DLncM6YFLMV
Tq/Sqm+BqLoYSfi6X4EXOM89ldNAjOyqrrxtYf6rR6WgWQaFbg/oKQ7mLDWt9GLlKKGNGr+8Pcvp
HvEZ9AB6q9NjS/0DEjld4V+mWCw9gOBwR8PR8/kQmgLoezk69s3iLOUdvg7rC60HazzVNaDM0Fcj
bUg11kF3s6a1eSkxGBfc3tE8B7UJL9kPlvfKxiVIhtpSX0ioujiamOkD7xXoZxq1HNuA/ib3OSuv
EaXkzy2ABQzeg+EcxsSw0KKPLmbqHJRg1FbwpsPaCR48CBdPPOAIv8bJTRiKCVAEB5E0AfjoxNGg
9Toor7clSIL7bei2K8l4c58hK7qmLNWtfyEgBz7VsgKbMDn4gwmFcHEJOy1jwRSOHNuESD8bbjIW
sehn89F2sdHlYMC3uF+GuThWRL6T3jHRE4xWJ/XIQ1oDRoZIL7pXw+CgtA/rl5u0FOy/8Ck44ZWq
HB7KdEhu5mI1uEZg55SZflbTU2bvv6DLQ1ha7u1z6mzcmBoKfyzv+6DxNP3ZhXMNz5CyIx9hFlM3
2dl4L1MlujAT/T7/ESwlu5DLvfWRPxQHegSUpsWkxEEv89QhcDXQR0j6UReboaebQPTppcMKdPak
KCqiSIamjlWJeugSF5m+6JUHdMGpzaKJgia1QJYbU+GEiMBu1oTedxq0y3sPZYHD5Ht3Aq65XTtR
nfXG+zrHmHWBmXe5xppHhZs1hoM2DmC9/RFt7X5QBNvxD1n7f2XB+X9zi/JQJv/nHer4uSp3Ps7/
uOj3/+n/bLbZ/+Tv25RwvHceBENk67bNtkTA1z/3KeGa7yzbw4ZjoT9lTzL5U//YqGBGvDPMPQAV
rDytZ8JL/rVTweF9FyDvNwJWQZuyBOzYf4HKMX/UYwuAUR5GGOZDP8qiuxxRIQfZ6lxiggBf2+Jf
LRkeOwSeLUNnfQKfKh495tQv+S76UPk2H2uN126FIh+Jag1OxqbJRDMS86nspjb+0/f5b8wz++f/
0x76r99s/zb/rExn7GdMvW+XZzof9ZW0V9RkaJyigkzSG9mUSWR0gXNoU4+gjGmtPgzW9jiJzDxK
g/E+fQUHuvWGVMyAgHIkvLyNLdWbJ48Y1kOFcebhF7/pj7v9H7/pT14B6KFuNgTYiEcy4yOrG7uw
EhTQyiuzrwZe3CvXXtRh2jJKfSexcyIZevULw8JPZ40/rr4r/P+k4Ld8OM1T1mFibvFJu57GzpSn
zoGmmQQcONTnXhF4ls0zHHBznq7cNsmjv//oP4rd/7j2Tz4T1Vj5ZgeyPG9NymRbu1P+Pk1VfyEc
fJ6A7I0HSMTMdgmVSH/hA/lR0P/HNX9ynEwgdqjDZXHW5Vgf53p06V411Y1KjG9//6l+M3n8cXz7
4xK7iedPX6nP3lMb21yeJ9I/rjbdkipDftHHGoXeudgA1xREr0UIlY3of1F3JktuK9mW/ZW0GhfS
0AM+qAkJkmD0IYXaCUwKSWgcfQ/M68vqx2pB91a+CChIWqbZG9QkB1JegQAc3pyz99pOmeXISPt2
74bznUwHT1gKa5+Zj7dCNt/zyjb3VKE6FJhacOGl/04NfusXrtwFipIWeWMPia9LqrL4N7HiugV5
Yux7fWNGEzRYqbwKBWorJ7CjJ1s3WWg5kO0KomX4eMNmM9WpczDkGCFu0vQ7MqVGzEjldESh021l
Rc0sG6f2Qnzuqfe2MmBk4DeoC1u5jySNtrOwoMKMSX/IS+f9+fdmnJoyVqGCRHqAHUmGwk97Nb2i
+rCUuFzFhxYxXvcZ1TIduj3IBlF46EvqY1dXGQjypRw8dtojxb1pF9WRdV9ILM5K1MtPbR5SAymj
zqeutFR7yJQI5rA6GFaq7ADy9Acr0qDfNJ22kykbJ3obO4Do+r5v5/yaynt1HMsRvoHFLdeNNl5T
nKo2jSxwoIQcZ8gtuyVIwd0PIZCe88/i1NNezeuUX+fERjLn02hHlVbGjjfZNOUpgjr785c4NfOs
w0WreuEfEgsAgSJp9nFaqV7PXL0FU35X0qwhu+6LibbLGwz6hm5mTBde9Apy+68PdJ0gWCpBR4ff
LHwZ2whgSLM1ieMgAPijGkb9zwXqQQ82gYzBCWeSlJRLDR2qaBGHQGa3VH9uNbDOFx7EMoTf+Brt
1RSMIBt4UWHxsMvMuCHCpyfup0ExPU10SAC+XOVuiKwAl9BG74php1ASR7xSjf5vmfuFn7EM87d+
xmo27nNsXpmqQU6hyePngO7YLk/0/8LgQ2UMhhfnGcEzaqtsoqGiyloL9+C6c3dhNTixl7BXM/OS
v6j0iZL67tA7bFoV1wuLtLrOVTf1MEWGu/M3emJsr9PYgsnlyyJfyu+TMTs0JMWw2IvKU7Xq6fwV
lhf31pNcTa91SieM9pv0CQtMvEDXLIzIiuANat0R+6a2Q6CkfTp/sVPfkbmaGQHZIyCt5tDnuGHs
J2nLx1Q6CgsPs44Es+VBvwZ9YZa/MD/Wnk3l6cKXpJ9YwRd/+MulDjyoO5HhoBziOMrxmJH/rGIR
/jI5lnFbaoR/44wSsLMiqz4E2KNIkqJbDGVdt63vasuObNPy4EPPGGJxl09BYHi1NXU+OTbZHutD
6IMOpXo9mqL8LlU3+2zGUXkQHZFWdPZBLWItq8baQ8ZF3c4Yyum+am3RHs4/XuPkbLF6vtmYdDn2
bAB/tjr9gDgOl6/izq+A4dG9bazlmCcbmwSkrk5TsG4qCD2IC8SZlOjgWswiS84GRVX7qDS40uyB
wRe3gb1Ne1fejlSFJXK6SX2m6hJ8A+uudZ4aGckXOTXdl0jtQy+L2mJvdbbKmayOJKE0FmsVYjgn
R0SaR0Ie7CB2qBl0dYKOONAwqbgO7cVp1G9Rbkx3KAT1bkcPQRyJinbZ3sUayGEEmo4L8U6Wo2ez
Az7Y5EzhyDWM7gHpBHEIg5M79wh8wJMZQwQtSnScxEc7y61N3ujKp8ms5S8K/+S8tQLf2M1UjeEX
i23bddyRMnHXi1xDrD9CdkysLCTVzqhRcHTJkNgw6B0EChFRSXuDMIv2oFMAfjKggcTcWTH/ot+r
PA/4xXaQnVzLr6bceKzcOSw24JzMm5rz9xNUWkuje0ayGxedcgQjfYZQgRiH+rMlgkHBOcbtbZpK
zDW9GqO2bqaZPq3S8oc65R1qbVepOispvJeYtLrWrmhIA0lLviWqMT4ZMb5SWI7lsaLCdgAyyOm5
rRGRAr/GWobVFWEUni9ziP1mwg/i5dhPUCfFUHJnmWufgUf1xmYopUt6BKaeezvB/HMV4aH5WdhW
+mtISiRbQLboUmENImh+qQ+hkMYAFtctnf0czMkWxF8G/roe3SeQibxlTQ7puzyDEIgMgIRrBD2Z
/VmZY8wOdWMiM6fLDQvH6bXs84BZOCAuKTa1nVnKHEQO6UaZL8bI+AxiDZkP6ucPhBUl3wiisZ8X
r0uzGGMQTVfoL+lC9bOyx/o8tl7S62P4aMdIRrZaqQAsAeLLfl6XevHOzLLsY6gXOS5HXDOqL6uu
Ijdea9V9kBJIcaz6Rj/CDlO6fTzU+GWyhhgG4KjxTWNNwqBx26PBjMu4J4jAHXgyY6R2j2bLd7/J
O7VCQR43+vvOVPTQoxi6NOGmHDlsSVhhJtDo2bUQ18irO49GUrDTNJoeG7fONM9NOJxuAkx9X8RE
PWkb4R3JabKP7fuqtBBjoRpTkr3aUZsbXMhI5jh01EMj0T6GGuOa+qfLYKfk+stCwARZyRooZoYo
H3d1QabOBoFh5Su0RvcjXeDkfmg1+z3tiu5zrSoldFMbl+WWoQPcaDTYDGG6Th6bKIKuilJJfC/4
1ipYQ7XzPujK/JdiNPazixWw9aKpt35WZFnFW40Wjr7tAeN9SLCIgL8hueA7OoM2InbIyH+SQ5R8
QFwIvSZUJ4PEVXMcQZkhoqWup3X5t0oNu7uOAPVP09h1eziR3RMSA0LmGkCZR6JFgxK8JIy+bRDp
d27j7kKUVhEVzSVhJkTrmVBx3LiRVV6F6TQ+tVoWoj1Psuqbw3CSqIvVuvKRdCf7xYCbeph3jC99
0xFZk4fF1ZCp0bFqg1rbLrCD0ndHvC1qOCWj35qpo29h587fJb2h1p8aCGk7PUyUG5h1w5LPEWbv
giodmTXb8ouqOVN2hQdfvY07Yz5WXYT+3oCd9xEYKC++E5N7oyGXbHeyrvYm7jqylEKiOuk7YlUZ
rcq3qgFm+mAVcbfgfrHOpKR5T3BumSjgX/g0lNpsU49C/LSWML9dBiv+OYP+h43MjC15zMXYfa84
EeR7t2Ty3JSORrINyZ3p7SQKAp1Tm9Yg+TY08WoS+Fgs4QFvBqU0v6iizb716cBsm+IEzTYiI8hw
A3mM8dz0fRAwhzNnbmMaZtFGjSLrRowm3+H5JfDEhslaHQaqweiWnjP703YiEo3sk2Ma2LTlZyO4
UK5ZjsZv7JjMVbVm7LImq7Ki8G0KmYehJUg1TKbJP38Dv3ESb/3zqxJLPNNkx/Sd+2NWpDstl+qB
7YSJKD2ctjQem/cp3CViDDAQUHYwt5B+7auuZmuIEyzaS80KPNfqAPKZBVg7VsE9qIUY1xAyCUVv
Mw/2cOwn1lLlLbFLcfyfrzCSN3dqnZiXTgontujm6qQwYpgkvGdO/aQbkht1RtdkJUqM3t3s9/E8
aQjbUc6PiWiOFdvQA9bi8UYre/3C3vnEEdlcnREctnGZdKvYt8iTv096M7gdhzL5rFQK8XvDonMJ
jdBXujw6JDOEtgsv8MSO2lyG5ouSyuRMKe5iM/aDJEEGhmPH2sc5ljz8zuVNZxBjCfO3AxbZV9nw
obXM5ht18Yp6ZDf16sEupYHvXzQOSZM0OOjXDnG8VbFt8QcBxnNO/vit0Z4Q34SHLXyiqxtysMfN
IuCUodpQ2hFmLxJR1mDTCJhATAj352/w1HNdlYxykyxqJtfIj7oR7sAULYUizMc7FODU6QHKWpxT
dYQCmJqD/EcEJfzfi4j412nYXJ1W5po2qm1wfkDhnH2xw3HaTaQroXZLyguxMqeOdqtjQo18pSbz
N2HnRohkomSHLIeEHCnxj9FAj3v+IZ6Yp9bt0tDBlBpWpfTjHnV/iKrTQyjOqo2P8MJUqJ34Atf0
nyU0TEmNMfVR/0T7eohQUcTY0DZToTm00VjH4alOD3ku6qXNJ46DOycHNdSDn+fvchWt/q/3Za0m
M6dUWgESO+Ura4tjiSf2oEO6ftBkGz9WYYvUmYLuh1wjcMu2DOs2qTLrkcyzinhT5tQS2duFw9GJ
z3IN08nrMGZgttJX2DajUFElrhhr4SUsXdeMHC1HTP1/VpOyVnMP1TBHJm1Y+J2LSdm2QxiOBn0y
ow6Kd+ef7YkRZK2mmXbSCOkhE5UiYwLdMJQ5mx0gLBKnx4VBemKls1ZfOk3HuZcUuakqjtCN46bw
GtlqF7g8Jz60RZvwcp50AWnPhOoRvldZNQpJ8YQSVFwTswlIn/znC5/BienK0l9fhrgA8p843fvI
iAgnbNXhLg2V27Cc5puMyN7tMPF5253FFqcP9AuPzjg13FbTSD5moxY1eUFgpFp9JC6TG7KJdVui
q835c2zYKNA0NQk59JIVTSxaGixKR5mR0RBUirxp07qZEI/F8lfuFsXHwuQgvGnsvlYOMDUkSoTf
B2qI1RFdCRw716h4igOknOGhzEa412OMMnWoc/Wo6/QqvMAxMbIaAdvNAwgKzmaOAsVwq5NO96jJ
xdCQmeAUtmPb9MAnO/kxnzK6TmZeFfOFF3LiyZirLRqSPLpZqUz8oFjES3Iu92XTzjfo+ZptEsvk
cxWl4YVBdqLo87t+/mIxtjVcIhjuY1/q80/DwJyK7pbjS3KXKr12aNwh/WqGcEvPf5Sn5lxjNeGp
djIlBdZmHyTHjYaBiwRSPJZl5AZ0o+Ny3xFfvSdc8lswO8pnARUDqkk7Ppy//olJ4fdofHG7Emx8
OY+J9E3CobdqSo6M1s3xEU9lfKEhc+oSq6mtpuXijn0e+bTiuiMRmeq2zeKC9PFs9s7fxYkRYqym
ttnNZVZ2mDzwJuEtHap+xxwhb8paK48jQegcAE3l+fzFTt3PapID3oARR7ihz9mx2bqDah9JOiIe
jxif3flLnJjpjNVMh4lsnOcFvpxRcHpAfEgMa25gUGvlfAha8gfOX2eVifSv5dZYzXWiraxRwdDo
40zPr2ERGdhZisDTCtPco6ZUbju3kVeNinKZD//BsTM0phiFP3YYfb8VA9ZbbIKQmgHfLFnjeGjV
p3AAE4M9WwlKP43wUUSh/DTHMRiEFks3h+R8OyjKiGoIdpxSt4cIbztni8za9S6u5hzW/D0yqeeE
Eiwn3Ljl9KEIkklCPPLOIq4t2ACNdpQ95rzeXSBrluNkkNeya+pt0+gABO3gq9PG1R7gRXthoJ38
XFezdAu5CiUDkSmKC2s6SvLFuom/e2unBbi0lK5BVCOgqpUh2PdVqnzBjNxtjSxV/fPv7NRYX82G
BWg0MRtYKRsSm7/qzpy/n/Vq8ZGpKLAVybG8Ruz08/zV9GXIvXG6XKcHOlWvFO0kUdy1jnrr2E1B
xGY++2VT18dh1KNDCy2BU2NDkopDimI8UhPESWCijLODLd39DyJSFuUdQaZQANS9OUATazJz/mrT
allahISy6CSxcAzPNiRbFhc+oxOP6ndh/8XkhlyboN24C31nRCdo6NhzmIimuzmzPrWEvgMeoMBx
/kGdGhmL3PLl7gTtmsTaVRGGnHEWN42pOahpO313+onIwD4mz9mWzTUJLdH7AUvado4WOk4cX7rb
Zf55602t5tlECrhyOJR9pwWfOSHd3WLsUi8swqc6MWuaJVJ50eshLYtQCynf6hp56fMAQhxf5laM
o3NdAjfa6QDgj7VVOeRIqfaFI9aJKVdfTbmqNsdlX7KNUS0UoAU2ek+VSewNZAJcuL8TU+7v8f9i
rFB0SsyZbHPfmSYCmZFC36pN8Ny4c95vqZ1cqjdppwblasqFbY+cyHZgqDuIPyoxTo/GMGMsqdvW
04tAP7hWqu4HMA7eDFLzMcd0tovtmC0fICHaGNT2cfVhfulDx7ia8Op5DdGe/+GzXs1wRhga7eSy
XKd1njziPKXuTQQmLRNL+3j+Wzn1OldTWDwh2cQlEvvEPohDq3T9NlJd697s4EOcv8SJbdxv5dSL
19kMgHocI+YSMKiunEFDh6PgSdCtTBzMMta3MtS6HT2j8sIVT9zUmoqqZEY1lwA7COfjWG6Purxi
yMIdI7rqwk7qlPjm95h6cVeAWFC/poIKFXbrJ0qwuLNFrT+kNV6CKVQMb6qK/j3XrY402SNfJ6IQ
36mLk93JO2/Eibaz4M9sySVIPRM2w5YiQuvV9Xjp+HTiQ/qtpnvxGzuBhYHmUMzxyaKaO5C9Az9/
whpLl8eJ5+pw/g2fus7yHl5cJ7ArhXQh5u9awzgeFtl0PQPr2keU07ZRNqUXlvxT73U194gsRyMG
v4PqbUemWT+CkAyEsqsHgCjnb+XEzP27GPLiVgq6ga0GfsXve2CykOXN27bKp935f/3UDawmHM3u
x5xRn/u1Td6aSb7gLtBZIdyJrv1/donVnAGhsjW6FP1Skof0lHTXuWvK+R7q93BheT11E6spIxRT
59ZTyk1Ewr0vJSZ4AWPmoe+zS2/hxIDC3/BqQClRDHYDxyzhOkH7MQhUqGuj1I44+MrNwpc8nn9Y
JxaAdbAwP70eO2kkPjrL9zAk7kLAEButgCjRw+dSbdO9MK5OPDR1tSWZbRaWYeIYYeb0A3SgcJsE
FAVVhEhcuMQpAYG6PM0XY7cliw5ocJ/4CVB6dvVjcKWOpN8kfa4fhqFpt9XSstEpL+xiCd+o1kz9
qs5ch/ww9+K+/NTLWx7Bi5/hQoucy5xjdARceMRB5RIGplma9jWoCqwT+pTUx14POoHCoPuWNYX2
1eqastj2nWk8t5MyXAl81jAvOHMgjUs5RrihRgHl/Fv/faB/Y3umruaRAnIDx3s0u0ZHVFgyqwvl
it59Mu6hz9Q7sComgX0Nol67gCpgTGJLH7kjd6lbfM3gmZFuTXcxaKjNkJo53V6n+oQBEYMv0WyE
QeI/QHuJGzkYwl0SYr3tZHRdD81N1ROPUzQ4ObrFMky38AYQqf3JJl/ykEE62Hdhfc0brA59qwjP
jEP9blQbDyDphTnixIq8pmmnJakFuLXhm2A4PCbayDkFj4hXqjWHxVn/pcwlZ/e6Fhcmbqx7vPy3
Hvlq5kOpGUl3jBJ/mCFsARgr3GuC1tRik7IJmz3gFeHBcnGTbstAyW61xZRB4Z763s6wYsz4bYwk
xaVljBGClRZqKE7SajuA4NrUpLQSCMNMpFvKvie9h2pUzrPdEsQzfM3SiXAuvA7AO6XbHPWYcwEQ
N2f8EfVBDRmPVfvBqpT+HlmT8R6r//jQVbb1I6rySPMakriabdvE9u1AGxonZtvgskwMPbjPxMKd
I3RseBfSWu1Jb7GLbq+Ez3RJc0gAU6Df5a0Wo/0g6QQo25xdOQY+T0/MLa5Wy0Cs5JBSJg4x7cNx
p8UyjKBWOynu7JGuoOIoc+qJSZPODjO7CmFdcbOf+Nwjb3QsxfHi0Wi+1Hi3vsHNQkipVLB1toNq
qRM/bQ6+qVo3fizU7F1rR8OVpgwuLtP+A+IDsFZmDiCkjrpy20+2QmMBWstNMeQqvDY1MnuInA3t
eG4v/tGlqQZSOSRW0za6APLmlNd7G9PSN92pG9qa8DQIQo2Je9kZual9ttpKv0qjvNpFkQvyQM1y
KhUaoP4EmuVQa1u3DCof/nFEJCKsm63LyhU9ZEwG2jbHaWOABsnHn4Vatv07hJPVO8zTPZ1yFzM0
oiErsAi6rYabXMOYQ9TalGGwNMJ6uGtJYfuRl7X1OQULNm4UG7L11pnN5KOLLTrGyxzJT0McWcAP
B3cMQDAN7gesWhBO+jksvyfdxOcxy5Rczzqc+iNoEiyxKh30LTqESt8jy8EVms46ubkAGXII6ZYy
fJ400tWvYq13P5R6EP9SkDvFhxzXG4SerAn8ETy3tW3qnFa8OSG9AFFjJEgcXCvAbxO2nXlI5TQ8
ccrI0S11WIL3nEKsGVUw3JCDHExoA0Zv6LsyCYkbxMkc3w52PGuczgb1cQijGf66DQIp1kX0ITQ0
/g+ulmOJUMtRNY44elXi4PCD57siw3d1rBol/x63pl1tx64VXwcH97BLrXtbjvn04EI7BXCdCufQ
qwzFLXlHwzaxm36GWJk2N0MK5HxPJav6MvVx+K1RZzI8+zRZKlcRaGK7UcUVebHKQst2+OkDrc+r
IdZ00rCobjx25Gu7Pls6ul1urTjproPSvBC1TPO7SKLugxI02OP4EpyrRNfGBaKcqxAkHDW5twur
+xx0VX9Nm7Emn8CtwXrSQRLvw7hRJBpbeqC0s0WdvKO6XBzyRLGee3sqPcaCkkGNyzBkt7KKP3R5
4PyABIVxUUuykUcimiaEJEbmKPouugN76HdzyEwdlLfhMMaQvJW0eQytHMM44RL4C2YpAF7Ubt11
mxZ7Q7gpwEyhn+gGCcd5RABGxSbDSlYosARl5H4HR8LpUtomsYDWsGhygI5a97O7CPcL2YN5TZw2
OCCQIwtMEYE17ysKiHfYBsG9jMwaMQGAs8b0AmgER0naICGD0KzsJkMpwQzhtC92xey2e1Ml+RKb
DBJvDM430oBAvI9E1v7oexIFNrNGuN6E15jWjjbQ+DDNJt3MGOZcLPmMBtH21MZhdt9Ci3FjmCWl
C+g3CH0CHhP9qutmSN7cOlLBMqrTH0L0QwcKXOv2DYXGL8JcDKdkOEw8oYoA6CM+TMAkWYMHD66L
21+PswzdDYIc616FZR9ihm+HY2aA/NgQwWU98tVXyAYJfE+2GEu7yZtClwy4Oe/qQ0jl/rtl9bdu
Vn0MVRv4lua64nrUlfBnxn/PSEDAAwMvj+/NzDGegwgMlNcnJQ71xNYtwvF0zdkbZIWGwAJiuq44
1pzHcoQwvi/UpdI5ksIKPIdFFLdf1wdsb1p6BU0uJ0+IBAf/lGkaocGVo34OJmIa/TYL7qvYcO4z
2EFPpB0W72apEshV6SXsAHCzAm0ABZ8AvVVu3qR02Bjo5RA8jCogZwhvpfYFu3pX7CxQi2TuBdV9
AzT/doynD4gUF6mESPInRRJeiJYyan6kBJEQp4WYq0DnLbOvqVjwAkUsJwhEgVnDLpyzmei4uvMm
/K9ARWOXBDy9ld07VGjDuygR49ewMJvp4LaGou9sadXtNoWaMrHfTAXe00BRaUkVoernPIJNL9L8
+xjX/dNc5NldaaQk4oZqOMMKyIcq9kYlUPotQb6BrxbQOzeFLBYijTNG3RaaRmwcSkxozxHf7hc2
A7WOmxi+F9I6aPibqQ8xOqLRlflWFfAfEVk4wdHscgp8dHG7G3rZ2BOHxjhQMVcADyQ3MXDbfDNa
evPufwpybGN2Cu6hz5PsExodfloEuvzT+W3n27suTaz2xUnALNmptjgkLpOVFmvP5pA294K56whv
x6ShxUrTg7C4UKN4+8wBS//1Rpypc8yj5YKsR+WjRPz7i7OtfQTK/3z+lk5UIgnUen2JQTVhQ1iW
ODg9lbDcMOCPZJHc29CLv7cESXlN24MgyZraX2BohBkV4/cLF3/7rE521OuLqyhDbYXK3YFc+idy
o9Tt1EcYWCTITT0koUknFXCnhIxtnVn5mFaDej1Ug7srTZl7RpMqe6n2387/nFOvd3XwHmegs2U/
2Ad1KFh2yE3Z13MOeymOigNixXQbqHG3D9mkXLji2wctTawO4iybrbR1iTlCSeRHHW+QZ2Qjew4m
rCNK/fE/G0frEBytGIg50gfnYLVmviPvN71lPwlTW4/l4/mHd2KoustDfXFmnFNiBurScQ/zPFFx
EfZ9Ok7IWoP5kqLm1BVWB/AmyTSD4FLQY67yoU0M4yFJtRzhyqReKCaceB3u6vhdAUGlT2ZS9I8r
fYfvObsuxkLb4wQtDlrnjpvzz+rtogWS7NfPKqgNsymjUTmEEsK+CbhFG9AXZ9GPigDxo7Rb54IS
5rfe789TGxbf15ey4cioCPEjP+hwaVYk7D44ZKXe012ysbE3NphGKDV1k+S3+M6MbVGH2k4HGuEZ
LB4fRSp+QathzwKH7qYPRu1jQgIIvh5jIIthciBXo1gwC2XyQnLYd+ig7Z2exvaD0Y7lPoZVt7Gp
RaNSy53joCT1tp3MbKfQedxX2oRkXejpfThr8cFwSnkbODZ9024abnqlHHeRo2bHLJW0hNOYVTU3
510OoWVHxApZsx3yCE6fLRrCZrpUhlk++Lce2mpOrMI0QTaXKofKzpujxj5zVxBHAwu2azwzILUm
dyfMtVIqV1Ay1XeRprEhg+tyYYBoJyZGdzUxSh1+bR1kwaEfGkH+ArDYezqDBtggHBQHB26zTqp2
KjQUhk3zrdf7zLMJkjm4pMtwgpik5g2JZd2JhJr0hZ916letJkgjCpvWVIbIr9MK5hfBS4/oN3Xv
/Ffx9vcN/vP1UO2kpogRPLhv4QzYFiRCcbKe2j0H30vSBjzrb71ZuCyra2DqjYxoln5tGALcXDrt
oeLKrTCc8Dmo0eQWyTzgp63mXZEH4ZfORmWcjGpCGsg8XaU6B7vArcPDPLS4LxsR3AZkxO8pUODD
DMUDaWbpo2yL59oS8f78kznR5sK9//pnR0UQ5l1Kj2cOCIwekOpts14O+7+s13PrPEDXfx7dyrhZ
SE2+APG+02PVZN12xYOhEZOKLJZPLzDFezOyrI3eCO36/M87MW3+Tih7MfWDrp9NkqGkH7ilA6ev
Q2BBfZQ8lRlPG4hk//x1TkybYrUAyFDNZGjrziES04OA9X6Qouk2pJIHkE4kIeY4Gc5f6tQtrVaC
zO07DbJhcFChet1MaMG2nBUHONcqXkMMHn89uv8OrEX/s267+uc/AC81/9h3+Y9vLSzM/w8YTBSI
dZ7jacYFaIuf/yh+cWf5S7zF3//d34QL0l8XhIQAcwFGgvIkk/NfJCbF/KdrqNQJ4VcYNpiRpXz+
N+HCMv9pag5ha65umIRvL+qFv1FM/NVClbYIeDRJOnCF9u/wLZYv8b+WDAvAhqoKGxCUS1ilbq0L
0zXoUH1uQzJsnCTwseiRDYNH11LdTVtwyHXC5OCOAqxtyfH4xdN6+Osq/4Bt+1DEedv8r//x216x
urgGWsMARmVwK+tgU3AFItMHA/x9CQqv0wOn9/OZomtOruSxqdSUAJDBbq+yKOyZuk2Q9l2skSE0
NFeNa8hoW2RkY5HiRWkfFG963Q78IVXIz/2UhV4URZV6zdNFXmI4GixuGTzgfxufB8J9RtCxIBwz
cmV2YW21n2pVjyfs0VlLsFOs/6CUBkG4aIw+2pNOEm5MhYLpzk2nUvdkPd0EQSQeM/wyX9vZ5Awd
KmCGiZUZxo+2Ye4RVFvfFDXH7JQYLfEVKVIgSIIVhM5ad4pfU6tZt+7iy/jr0f53fJ//n5HRHGqw
C6OMujtEsuXrYEif/kb/z/8+SaF56x/6m56m/ZPoY9KBXXz6mkU08f/7ZjXB5wxVTegMV9cUNov+
35+srS70NNeyhW2yfXr1yYp/UlfUWAdBydpE7Br/zif7eo7ng7VcumRc3zFcR2i/9wovli8MqZWG
pGhGLzICEIGX6TetfVUlNXVz0x73L57XG1/pW5ezlrhkk6BmzVqfxXCKmq4lIhLdhRbtkMeSQNOy
RavVLNhRbLvkcXg9I/11ewuzzgBQt+SDLn//4vZkAyWoQgQDDJn/oYTX3lpT2j2onM+8qWnSbBMU
U3sUyH73Aj/vhdX69Wbxr+sLrms6/AJshKvDjsyYYdwyUz0wmfaxIjqR6chKD+ef6utN4++r6HCN
dNN2VNMWf1yFNHrKzxovsRxo5ulNwdJJEFGmQto4f6k3HihTq8uQsRgxzPOvH2hdAnI30K970nRb
n/4ERlSrEuR0FKlPl0jbgkewqJYqM5DmobhwpytO0V+3Su4L4GJD2BalmdfXN10qopU1zF41V3NP
5T7V3tn8JGMjOz62TWRl9aGqOwB5Kh7S2wzucrC8Y1qluVJF78nrMcCuSFOSQFZQ0Q8xicRehub3
AXHW9APpufMMmTe+NBb/SAnnuem6oeq6tTw9Up1e//ZEwG3NapXBT/wmZimg8VXXUo9NXOUhG1kl
R1W5DfJAY61J6o0Nj+zI4M5hCynpPd9N7OsuSFwlCC5l6S4Viv9aPf96ruSnc3ZSkf/zYF//Ngqk
bV4GZCErWAc2A8bqpeoMiQWhftw4ANZiJ/DqSh8vqOPfmBF0A8s5LEDwXPAbX1+4ABUXTI4xezBe
u73TTrhP+4Fs0n78AZrq/fnh+8eXwr2RxAz/CzoYu4TVLrrJikEocjRJORmsPZo/8QB/GHGR3hfb
85f649NfLmXihLMsG+zG+qNEBt2Q1TGbntUQNp0qSeiXQg0/nL/K8oNfvTeuohOgrdqqA6p4rRWD
n2HadRSYHol1FJG1toKaVP8QVh0DTarnLTzw7sIc8McrW65pAgVkJlAdZ60pV7SOLGtSBby+CIYH
IjwrOidB5AlZh56ba83T+XtcCWEZnMsF2UCbAvgoqM/V4TiT3WhWNhcELDBt0jKX2zoLY08zXQoR
k/zS9OF43dlV+z7jq/IRWhk7YoDkhdn87R/C6HEMh4Rr2KWvB6tlD9k0AnX0QFrMfpc01W2Ygl8e
oNeTh1RmVwqOin3YYMWerbE61nLIYY6yql54JG++A/YHKmcBdDzO6nu1c6OapCNMT8feRtxrsMX+
PYGnILHCpoKzM0j8PDhunIOvToNrAp6bbS0nnaIKBCGoTXdGVdXXwg4Nj3WrvfDO/hyXmmmTRaa5
uos2Zm15s8sSdUMmLa+ssiU1RQ0OhdnuXBOApIjVEgu3Hl5YHN64JhnnNuAwjkBst5a/f7HYdygB
bIWsQo/0qXe2nc6PoRFk79LS/lK0cR0TbuBGF+7zj/XQpjHBLgpUMUVkfe0yNO04pL2s0TeQVXXd
N8QhwGmOPQJrgyfQ9c+FsuC5iZrfh2ZxSWC2km8uXwaXX2YYnrRhG7+XnBe3bOtFNOWNywtVG8fH
b1Z9sDIUWmNmml6TGrAiUoXsKHIyAewUmdfizD5MKlkutm1aO2ts9H1X0tmoBxZwYFndzhY62XHl
kHnnx+ybj4plj++GqGNjbembJvhYKZmIqI1gmmSA6O/moiXRre9LTxbxscKqSBbGT7aI8kJ15o/l
bXlODjts6qdskdzV0CBxII6Hmddk0cm4kQFRQFLPwms307+gQpd7KAL5U97J8cJcuXyHr+dnLiwY
jyxwFuSb1X6pKadObyubMTnUcuca7Mq6vE92Sj59+/cfL2ubzSrAbpNj8OvRLwZgPqS0kOfpGtlB
M0sHKln+PKvmg13S2YVYDwuOcJ/rOSovLOJvfXkvrr3mW1YFHNVq5tqjWrS7qqZDH40kDISaFh0s
XY+vAn02Lyywf06BrOIGFhlBE8H5oy7YdU6TSFIZvYJoC2JgqvoGOFZ+BJbS73OI/xfG0Fuv0oJu
ZrNZWWoMyxh78a1NzUC2iu6onpkRLMHhXx4CaX8H4SQu1DLeWGe4teVQqKmqzue9Gq6KYs5EbFiq
l2dZ6yGo6r08B/o5NWZ2EBMKpcounMPo9jl95yUIRHTOLlcj/cKLXdXg/5pgLIcTquouRae1H84y
1azII1JiSUuqN0ZfWts+dlzyQWS6c4rSvUdzT2AkcqfdjOeekNOKkL6pie4NWeDQ+b/UnVlz01j/
51+RnpKO9rm0ZTt2EkKAQNM3KvoBtO/LkfTq56N0zwxW9LeKvpuLpgsCJemsv+W7iHa4FCTI59ur
fYES/fvFLPYzmqwUsIgKrmcjHJE5iF0dS2UzmHW+xbl2ymcxTgK3D1z/ojGT51Bg+wLAyt/j5lMf
XFhBXq7pcmOTr61EC0UrQoI5hrYX06UDv0OMutM8/Jf8fWdj8454IQG8iduQVlrxy+2PX9tuvz5v
8e3tFKuVUdM1E2ms7QIguV5pQTSNR8V+dqgTvpPgXza229rxzdEPZhiECqf3IgjDCSO0UUXSvCxG
tbsyeufOysZHWPbAkdQ0OuSmTJH2gmKC90Byuv3JC+ncv+cbbV+Efe05AbXm3fnL7nOiiczHYffh
B2mdqQOWD2jfWVDAHDQkfeB6mJkj0jmngoEt60ur+8M7/tqE+rkrKdmV2MGVqXW2GqPcYxURbwzQ
2iqgxkojm+OB8VkEh8K2rCZNgBDgT2j+AC+i7lMbAkfVF/I4Ylu0sere3mmCw8GiIMzOpFi0uFok
JS3gnrbmDVgE79MW5W2wO8PZrzOAMZX26CLQlDZa8Pn2VBiM9PWVxnPn6MBEMpOcbTEThi+sasKB
1TNHEX0IZpvh3gF2cvspb5cbT4HtauiGcOea7vV8C8z2TMM3Na/j8H/vlJZNn6pL9mFqtGc/Ga0d
oM3srjT9787gOBtn/du5nJ9OmE9wN8dVi7nE9SWThcrYukroEi1jbgkAOHhJ81L3gipWNk78tzta
qKAXGUyKOJb5qkD7y+qWWmq6ZQjxETGIEMbx3P6bciCaaRZ7uPUEh6mJtlpJaxNJ1XEO08mpKElc
DzHMtDqj1ys8NTfkY0DkhsZCuqVTOS+H5XIBvEK+yN7g6lx2HQEIO03eCQ/D6fyAuax9AOrWnePU
2epsrj/KFhhNvQYFixAIJfbIFxUfhMfL6GngWU7DpLZeV/x+IXPuMJikNrpBZIfz8PXYNUHfhQZt
T6/HjQGKXfIXUGxU1ayW4hdYro2zZfXLXGJXSrQUrZecQgjIU4tLuvCquInBvpF9CiB5uJ3yy+2N
txJ8CDJKpsuyHZDcy/0tlLLi9iiE10i1gykAGhLvkOyotzMmVMmxvAwC7EdJvv9wuKJpsw4FGnu1
ufEma0eARVeJ16GAAkL0eowFWiy1bvbCww0yOUq/6A+c4tLT1PobIkoD/hSu/R41OnlsQ0XN/sWe
xMOU4jsFFg6gxeNxNguRswRKgPV4fOfEGIaIpyl0VIz/gAv3dKU3Pnjt1OGGpa5AusCRvrhilUBr
S8y1GFHDVA8JOKhDoyOSqZbhRz9RosPtmV47dFzmF5UBauS0Ia7H1xmTQYtwiPK6MYrOujrMimw+
PL4ufzYTBVa8Cuz/9jPXLi3G0qI0phJIL4PoyNKSnHLVfHmMAT6bCi6JIuxP2JDUzzQj+h2NAYSo
KmeLLrM6uJY93ygqOegyYKxCvTPwexIINgl3j9rleADCm3tdWITwXxFevP2la1vWdebcH0Sxwy12
PbogJGJDogBIGbyJD3rWIcVl5uFRs9latx+1UHqZgyNBpkAUYDCsAvTG9bNQVRHSzCO2bKMMj2Vb
nVt1tvKrI9fLqrDG9aU8pmN+dlPNfRxL1X2ohfOCcQq+bSYsFpIb59kKpLELufawvsNqajLLo46i
xx1IX7AAsyoBVtovKgqHdypU+xehTOF9hJPB0YS8BaDYkSe/QA+5SV16Aw31KGUc5TmKQ/uciam+
N1F52o82gH6w/N3x9igsACL/jIIukGvEAYLEQL8ehSTCajwIBSlBoysPGUS//aQlE1VDC3HwGPFb
d2pazPkU44iArnnsmwAb4DhJz1Tyql1c4QSTtmW97+s+v6/GsDuEFUDI2++5sjA0EIf/9zUXV0cP
nS2Z4M96oYRLYZWieaYKU/CoYNrY4StrnkdZNBAZE8rQixFByLZGWYckSbJOL046fYIflnxuaZYd
8Ieboo3dvfo8ZDXoKerYaSwJidgPKImcgzYX/Phzpsr2Dt8E81h3mX40KplsfN/qUNKEQtKbCAbg
/PWMKwG+462lQHGqteAxHtNyr1BDPvTNOGzssbVHEe6qhPdgDGjKXj9q4oqwuwqDwgzDxDPYYOME
/Q5i/dz1v71AXiP3RcikUWjAi4QH2ng4XT+raXA3pUFB0Qg4AIz2SVc+DGYPmlyb1RQjQzySIYV3
mhF/wLC498wkiTAnV1w4fVX5R6kNu7ASP+Ku0R7R24TvkDWGZezDMs1Y+23Y6JeyHHC+9YuQ2hvi
qm6i1p4yIJG0l7aGJvOUDfR/fL+UaDJZfi92rZJP+b6qSvszktRigo/pmxcfDgg65Ar6upDDGvl+
cKP6Alo+m+hg6d3HyqYgs6Mma78LiPhRg5nS8CkFhwtBKxDWNxOlOLRPTB0HVuRD0+qk2Xluwr8W
HUwJF/DpzsSPKdmZdtJ+ddHD/Yl3a0fTowvKU4WR3Bcl1J0vjmzlBzMW3Ts7t8Y/MpH1/Y4Dsz6W
eAULgpdWfMnIqdIjbHLYAbpfNvo+UuL2TxlX1Ud1NLWjrAT/rNFS412JQRF6t5H2Ac+jSd1JRHEp
OU2YhGnDmO9bC5znPgtgJQRmBzKDRoCv7vGS4eyx+6L54tgg8PdO3fQvtxfJ2no0xLzTKGtylS7W
SMCF4GQm61HPJnnObWFBwwnHQzMkzcbSXwAG/z5YATiA6KHHNPcwr9djJtq2KjVf9RJ8+oJ906Nl
B88LOT3Kmpr2R0JiZqDUotPeVoY0fhfqOoLjlG2iP/KwrH+aVp49JHKyvjuuHzxPQ53shG03X0Hf
u8/lFKLT6nP9oP3a2C9QFI3vnT6ihXN7zFYCnvlgAuUwZ8zUga+/w8Tt2RF9O5uMchzmpdqcjMgq
IFA4T6bRKg/TxPzffubqrUSaYM87GlznEoQsZsfuruxVr3ET29Pd1rxXs1DclYH7gAlV94QPaY6d
mVMd3RH4cT3TdQ3Kl5eRYJtCH+s+9SGBKbg/H+VktiekNNzT7ddcGxqT1GLGSRBwgwO7Kq+gvDII
dRxUzw+ywhuTOoWsalm4pOJlFfsJgOTY3piOleKimIEvKhk8kZJYNrFkZ4jB7hvNQ5GKhv3EOXdI
jbH2wrwv/5vNRr0ooMfJi+kEXbgzYAe89LEzfB7HzP8oq9RsdyB8lSe11+Bf3x6ReTEsDmFBx1Fl
2VOB0GdXqF8LTqbD2ZCjpOdlGNMe7Wj8syk7JG8dFcfgxhS/PwFC0EUyDGqZrr0MjHkzzR8zBOXz
RjUgtMPWs6EX7S0/tN4niQ0JJGd73/7GlUNEUHYgy+Neo3OwiFHryYGWZbckHFUUUKstmv0EvgQT
T6PaeNRKwZaDg+oGACiicP5/PZ42zoDQJvlAUDCpF4wBCtkOa9uWrYZ2ufA9u2j8gysnErvMuR+k
mh+Vaoz/tBtcAG9/+Epq+ZrUkdcZJLnLvlncSNxozZQYLMfSoqHKA+k9nC5llI+7WJX5fY/V8h62
ceSVZrxVS30LBbFYW9zvjATgB86k68GQdmyKFuC8p9eW/T3DGvYjMGLzvvFlcnIzUwdF7VDWTrL6
xXGS7mM5lfWlhC0HRxAB7LLN8Z+PoJsXjbolH7y28kGCviJsQDAsl+I0wEuOC0peSgbSvVTjR6Me
TgKb80uK3PRGtLMgX73eLoDgNLYa5XP4Dot42M1qLN2QSvIGaNoevTKxS0rEXTBrpmUdzVSLHGp8
bLSfayjwojH6jS7H/ITFVgeWQ81WUGHBBnORPgmzzAKDzoEXzJs7klhIRrIXd7+95mAUY+FomLQI
hL64fSw77TX4j8JDeUp7LkYxemUAZTTt2+EIdCj3YHPV5xzFhHNXyS3VmbW6DsUMk24k/RxO28Xz
6RCFaT82ujf1FOL8CWJBrha2F/tZcjT61PQKVAyOyOz9MVQOvcK2+95qitjYemtrX2cYyNB02nfc
ItdrP8R1BSYZVboIetQurVLrvlN71xsdlP/b3hnv5jI9pcjBAR07pEfUwlPcA0gxY2nN4OE0wQDY
/OCUmK3dnqOVa5BUQtAjobJNHrPYl5HbTwbKgMIb7bL3QrTJ3tfc7Ge9oa+U6GmPGwTaxb//UNoa
AB/ZA5R/Fyfj0AkgUFbI8hvhitfJO73LJ8hDenSXdpN9P7Yb6/0VabZc8AShHHxzOAR+4XoKYgOL
D+Qn5pqs7oLYy+OjUIfCk1ldPYR2qM/9xW4n8Jk6IWXW73oIs5/wEviWuripKGZZbwz8ypmD6teM
2pjR4/DMrt8oxSK0Q28FZ2c4th8VGzKP0pcvDWYwJxRE641DZ+XiIy12ufPIj1mC8zr4pd6OYlfk
62mOWZNmZoe4RD9B6wjDLLfbksxZPd/A6VKecYHZcqBeP8tk46WBm+oe/eP2PjJnpZiwjVH5RK0Q
yue0KyQ8+7hWqFRnU3suQys/3l5iq5sOmBCwSQfACGWi65coaiOqkWhlfBPdP1dpUh70bqwvtVuU
F5TqNYLgKkcaALHxnd/GznECVrYL2hwnpDF3DyrmXweJTsxesXnv26+3tu0oCcJZZ/7B6S7eLs4r
fMc7hmgqJZoEExoRQ5bYOxWWWxMq4phN7td/8UjgSTNshv2+9AiIUWjB1GPgNJ7C9l2uyZRQqwb4
EjgFvoLmGKJ24G6lUmvLnCufg4/rn5RqsRbadHKMJgt1DysR4CBumt3ZpY98KdX9gxEP7sZOX1vn
1PEhi9B9ob20CPDMUnY51CnwjoACJ1/kJ7Bpo9faev4vppBoChQnOSJ3zOJJASJxUQQWzquUwH6w
jTShqDrZp9YYsMZuTfU+0CP9XzwUzAwNkRkEZSyv1BgMcBRgue3hgCUPGFudMEZOji5EEQALxScg
OZ9uL5u1AQVgZtMWtNnL5mICBw0pkByrCq5uO93LysDXpkEGJ2nQUrr9qBVwF8hYwhECEnoQaANc
79kIyqGp1TjKodSs/2kFPWp9qnvfxQEGK2XHCZK50SEkIzrVdopjANXahzwf1SMeHO29EWM3DuK8
PJeEkRhWY2Cdw4NDgz/cuMFWwmnelDaC7YJI45C7ftM4aIIkaVq4msosEVQF33IoZJewxknW75Pk
0plTjzBZqCEYRyHm9kDN47C8zQCjAvDimAUKuQgo8sLIsVwKDMK3sT+mbQEMAc2jDwOqXCeLbPdR
zeJPljOM59sPXlsMLmhDliA0EvCp158dSmo+iN3w4BBPrVp1gnt7UKRHmL4l8bb6KGemcSFCQDA4
//yXC8so9CD0K1Z64+foSKnI46ahGA9OlbWH21/1+tpvxhPTYxC3UMZQWLh+Vuik0AkGymsFJkvv
tLJDJilqpoOraH8hIFI9DqEbX6qh+i8NUnjVkND3JjKQJ0SEAPB1B7VQ1BNSM8le5DqROwecBhV7
Z5E8g8RJ5X3ABXQKrExFTMaXe0WpjI2vWLtSENkjuwNuP3efrz9irJV0CnBemZvbwzGss1c9p+pS
2RXiwUHTc/+iwnV76NbueqIpeHYadTni7MXxoCtjl+SNZOiqLrpHAUffIcJPH98uIq+mgYqUjfG5
y6zgVBRtet8XhbaxG1ZWCocTgDgHMKzKjX/94SHtJT+xWSmlIhugOFn5VDr212jItmTY17/WdDkI
6TwBPl88qjF0d4h9YXha0ANybemEl+bwM8nR57KSoj3Z3dDt1Wwkz7UUBfkhV2xswbWsZk6kidUt
+gAgcK8/Nwk7W6qZRi3Y7/1T1RvBXorW9HJfL3dm30+Y5SESLanBnVNdr/elg8J6Rz3/9yEjvAg4
f5pxxtszMNImX2kx5/RwdevuEzcwzsnk5u/LSBl3k46W2u21tjbPwCrmRgsp+puKXRGi4xcEGXcf
tU44x0pyjkOXRIkcdyN6XH0UTaS5lyRgkC72UhPYYy5FbXi16rNjzZBzzuxL/HaUrfmcj8zF2fNK
ePvnUcubJJdoPPkFqzcuXDSmoBwfRCOrjbhhLQEyXosNM4wDWsFi1diOb+O/QFw05mP7zaLGsQfD
gvwQQO9zA7t8r+DbcVYDPT85+jjsXIWyY9QBImzaNDw5XbLFtl5dydQG4HDRyyXGWFz34VBjVTvf
Jug1IQA/A9RCvSQRFjiuCSur/xv5o7HD4GV6lEVZnMO6wT5KtluuVf/Dm3ADQCoh1lmeYhBg+071
OTtlNTl3qHJo2FsX+DaaEnog9g7vLSNRHoqWplAWmS4wVde/IBGubyy8lXAZBg28ZFJj+ImvBeRf
bj1zBLRUF2zuMC4lHakqftS70tqH3OrcHIm5ES6vFSm5Y6kH2nMBzFhWgkodMb4KRj9aku8NPZU7
M0coSpHmqRtjjHTabMJI1UycQxTE1aNEQ/YYoaH1OcTjaEO2ZPXjIbyAxJmL5MtdV0aFiWpfw1aY
YPu6vjWdmrSqvKqxsTgN7S7duL1Wrkw6FJTjZ4A+Z+oihC/jFr3pqiILq0N1l6PEt0N7N9krRfG1
zLHobREv3HjmK+xiueE5UyC1M+qAnhcxlG1MgVS0GlQd9c+DCsOGLmWD9Elq1juymgrtsYguYNIi
WTESO6Zdhq5iF2X3Ux7mj2Zbluc8r7IHx4Dj59A/OCZVjich9d1db4j8ToYmbqMBskqjkRanyszC
fT7oqMQpdvWUwhY8hlEugGfYW/WktZOTwiLwDEqL7NtFYKyMfVE2Ra97KmrolyzNMa6vZsuhqNqK
PVaiYIPOAVzmuUn9JgGbDCePO2PSgRBmkSeo4iIIGFqnirKNh0caFdwkHM91N21J5a4tVAJviJ0O
9X1j2eGCd+Q6tREaQDXt5tSVRfM+sBQkY0Xsk4qo6r/YGIYL0l6nXQUTa3EdJb1lR8KoOBUae9yL
COlJUWCWa5a+hgycbt3dvmnXRvaX5y1dg/RSRe8Q1DCknm7YtX2tH2olfADq0p4bQybvuloPd4U2
1u9uP3j+kOXemCtU/AdvhS7NdWyDUhwdKBV4A4jb5Kdj5s4lHglfnWmUL/QPk8eMhYufpR0cZexu
IaZWMNfCmBmhHImUrN+QV2ItZkWNiO2glhjfIdj6XR8qcg7bbE7VjKIubUfu/DHOwFMN4ogmjyC7
TNWHRlj4IY92/CirUn+nBlZz6IlZP94eoNWbCuoHEGgObV5wMUJao1SazVO9vFKgug1TaiAEitjC
pI9HWZeTB5zA+ZIGiYWyJaVLgsj0SfXD+nD7TdamCm6iS6OXgAI+1vVUmXiTtYMJm8nQyIBbYG77
TEmMszP5wcXqLOvU9cbXiQDxGI3UtjaO0bVz5tfHz1v0l4syC816DFwAYEh2Gi+okWWwMahsIdKu
vtz+0vVVMdeT+EoKyEvKm1LXSpaQPOIp0bmoZRbRV59M7FKk7nAOc1Qr7Smc3s8KACdptOKugrry
zTdMZEAzNziqZt/RX2nsPfK56bs+SvKNDbuGh5uLAbwcfAwDOPD1cER9rLpmWIB7SgLhSTFmh06q
8JcNszh3sEI+BI5oHkQ55QRa8XgK1Dw8lw6X3ZD75gdyl++ZiD+6JI8XoJCzK8Bg3BsyrB/I+sZv
SmoBQI9xpckMvdkJxD8fwm7Svnaj4YAJ6tt9XNiED2ZSnAa3B6WC48mDT9PxiOyAc6zyTH8w6fBe
zE5Ux262HBeaJTeShDXoBlNMl4WqAc2fZTzNMBi51oFC5E7snsMQ1iz6SDbY3sDfw/PXH/qysy8i
G6vHuMcPzQlLeT9FrbWPdGN6KpAqPtCwKXZ6ZdteV3bT50pa4gkdoPykW3Gu7aJ4/DEh5Xcwe3ur
VbG2sKFUaHMUBPN3Cdmg6CQ1kTma1/q8+piF9YmKRXKiiVBvXCtr4Q8EEvovgCBIQhZ7yDSi3ul6
+lJjliRHuibRTok7pD5nwV176HJvhGz7W94or81PREc4ZSn12eAvFisV0j+5a0ffw7TT7qj3ZvZZ
SvubBjzqt+QP/34SaIZ5Tg2S9SX1XcNLz8dGm8JoLdszCPCLjw3P+8TWt+KBtTmb28c0GQFXAWa4
3n1QRyqYr1wbEpMr/N9Q6p16zT8IWyob63v1MHIh3hLzUHxEL+X6Waz4xpgS8VrGd840rcqdDP5A
IbbyfNTgTlQBfkRWMmDcQn8Lf+Jnhejpxc/oe5W9kz/mA0acgJJ2ICHk+fZRuToQaPMgMkPBmA14
/XJTRdUQWBsrCjFWCLdVerQbgrModKqNzGVl8RJm0lOF+WCibLAIo7PRpNjq09+pm6A9t7gLn0yt
qPegYOF3JzRQR2WztbXyfXATIX5CWKHwsSSQuEYTOHnpCs9Cy/yA624KcAkHXoxltirMaxMNdIQO
EU1Cw32jlqqh1vk3KAFeTnEXQQbYlUoTPKDxGFx6vyTa7eJ8Z+PafqwSzF6tQU0ejBT1XL+MM0+V
MeY0qDc+Nn1u7RTXKj7fnu2V0sUcgZCpmvT6qL5dzzYpszbzUQFhjwB5DRxSL3Go+r+/ja+espho
p49iqRasqa4IlUsYpvHegPB/l4Rof9/+oLX6HoVtuNoOQis0xOfA+JeoIpUk9y0FViACZgCrLulP
ddG9F5lmnSAwd7uSRPGBIDX+4OZ6eQZYmm2s69f63SIGpkbDzM8tHsLRxfc2iMi4/kjHDNOE/DRa
QFt737U9aUzTXaoU2k6J9PowQP4/Kkot/4zR6t/heYkehRMmqEcSrCopbtS+G4AsRQ/GI9w1j1Ol
OA9gNp3nGlg7eHi9+FGKNrhHzTU/JRgEnqKm/PP2kK7sGL6GjjMKOtxdyxFVu5Ge9IjkwlDXEVMY
xZfJaP+ryLo5/YsnkTqgEkUDkCm8njut1cGRzCCesAiKj4Vuy1PdhVTydV3+vU5+Sx/s6f8z5a95
d/7PQl+n+gdGk9/y779K8c3/5B8dPk1DUQ/msUvdlZjqlR/4jw6fLf4DTZXbaKbwCGhLhBH/iHo5
+n8QTZqL5Q4aEFCs+NH/0eFz/wOUV+N4m/Nn9Fx+R9PrOhfhLKYKTaF5vuhBL2rLuwDDhJG2Yiwf
q6GrIN6h3ZukSK13EfUN0QQ6Cx+ZOZQpdim8D/8sM92qPvtOn5UbGewC4jm/Cx0Im34rNBha+8sW
GRstbubw55H41xLxIdXVsL3UbSSRMc7s0nqEJt4Q2sk2pqJ1Csaqj79E6eB8Qtcioh/fZklxVhxX
GU9uH+nOMw4P0bRxU78ZspmgY809RKg6s/La9W7pMVz1B1NPHxWh4iuquR08moFDTX6huxiNXqZR
8DvJWkDr7jUrrKHa0GH+8ssqe//3sfariOHaawBNZuYwn2DAFoedjuca+jJp+pgFSZT/Ves9YoFC
z+Jkp8Mwt48dtCKr9uo8KN37GF+X9hK0Q+H8dfs9Fif/rO6DYhFdRjpIUM3A312Phx+3MUU76V4y
pGVC7WKh1d1iZdBlrnpfRsEkPmF7KVERqUYF6k8eJuU5FuRDg491xMadt/Y6RFD0wVGqo/+5hDEM
rhn4MtbtS5kJO3/uAj0cdwWITVAa6NY1uXEMJnK9uU6PbNngmb2hNHSck6hIngsEmMa72yM0D8D/
u5bQ8uBiBG8Az5y6JYWoRWEv1cdIDr5unztI38XoFUGFLi6+63B10WyMbayj1DQdG7F3OzOLf5pt
rWy67b4i769eg9IwZVNQM9Q/9DfYSbwLphps73T2RzfMcamt9SaadTAa16z2oa9E+HUI1AKS6J3d
xdC296EB09jYjZZdohiVdLKKf6rGYKr7fCzieJz9dAvqrL0ShADSxACH6z5obcX6Fg6D0xxqWLEU
VPvWrpJvWayTMu1dVynwiugNfm27Mmgd7/Z4L5cA1S/qwzQUKaKi1Ai763pFKrgmZHWEFS61Bg2y
lp0BZizOutkkvGXWaLmS7qeg6uefpX2q57uuaqvUPoJ8cnNlL+p6lsi6/VqLZQARCOw6jDsib464
N5z/0tSjEWZJf8zaGB6cgtZLeVG0KUj3bRhY74aQ3bszglBxTpXT5cHWzrgOKExeAD4TqYWgwgyn
zFgMiyl9aRfcP0dMlRE3HJyJElw2juZ3Q0g1fQxp4bfv6whTXAzeh/YzBsqlumvyFG25FuCxfAhI
SfBk5+AbYw+zy+nr1KTDluX6nD3/slLhZ5GewIAw2MAkRMt+vO2kDfBuFK2DUrGco9YkGI2JKmya
xzxr048wbfphY5O+WTT0hElAybKwY4I9vUSGtBCLFFuG3bErsA5/B1c7sl78mILOkxE2cjoyAEXw
kbzfqO7sOvfTx6o2jWbXioxIfmOxLMQLOUwtjtMZHQXSEcHdJQLXF9hKS7xsjhNs3CesS3vt0GlR
nJ0hW2lcfkPYP1vlVCNhFlYaaMS4e87iuqHj5djTV/iCvvXDVWLrUTRqqhyI/Ck0CivRIW7KUh/2
PbFtvteDqFV+726aX54qDOwf8kv4RsusXhsrQ7pFUx8Tv3P650QOMV5ULd5dJ3MaWvF5Gq1peOrL
KSp+yr4uWhzwHPPH7Q236NC9jiG7nxWP8A8CqcvSHmAvVanY57TdkBUaEl177iSliH0c9FWAaXQA
fe2QUggpH9KojYN706gDqJ+DPwynrFJ842daF40stk6o5VZkgIAw4pozt5Q5rsT1CRW6RhcL1yqP
oaDCeSkbCjl7nFXjjoQjLDNPMdtRP6VVCHE88cOu8lrThHeRxkZqfzKMwh8CyGRj+TEt0sR8ojhk
Jk+s7KzZyKpe3+V6N9JNhd1CkRT6pFheqJCfMRRrne5YNnb20tpgww8Iffc11N+mTC4Y/XQUUBDU
ggjowwDUrRGjcFFCefxijzqqRJmvZ/smzCTiJo0ZHm2JVv0h8LUM/ltFb243xEqDs9lkf0OuIxou
A4IMH6StVu6hiuigo1veW5cIvWej2PXloMSPdH2CBp3/Iag+2rrsop1VGjzBxrHKPWixPrXfbi+o
68LJ63oiu6V/MLc42JTzCf9LjhsQv9SlYzbHQZvG6FkFoR/v0rauzPc6k1edo8mMHmxVyV7+xYPB
R1FEn+UNluWC1ikC6IkotLV5ltAWNDGXM5HjC49YzFXdxUAzLyVA19p2o9C5iDLnnYwWLUuVgtlK
r8LORYscF6cijBdz+JjFpv3FHersx5TlrfvVHm2K5u1QIn2QcRXD2PZrIPe//fmEK1QJaWxxGywl
wwo9DQwFwuYxjdSqOVbdgKK2YmpxsS+xzZLPpWs5XqInwe/B7V9nHJAOp9gcSjL2iytTq4ZSOk6J
twIcdOtY9VhN/GzY0widSisodq2j4U0PTqjeuo/mgt9i25HgwcGgcYJW+hKvWiRJh3md2xxts0MU
mK7YMOc/mnupyw5lL1WJaatQ7iyOgWb76anp8d3bc1n6zX2hqgzO788CgEm6xdQMCWkXYWyMIXGW
h7LhHChy8yFx3PJH6mTuQyUUpfzR14N1mTC+7DZmfxk3gSFC7hUp3JlODTJ5jhZ+2XUYrKplbXIT
mkYqHW8ccudTDRP+kywrpdondA1T/AoFZdOgs5T4cPuzl2kpW4BSOLhNgslZqH4pBgENLarFVDbH
ZMRHBNPFvOoPPSw72zNiukBggVQXoXVRgm2sHFN5KkB53BeyneRF5xx66tvSpfeZVDVmWGOzqRLw
9lyahwcyIDbKFIuWb9jVTlcqfsgbRjQMvSSxnPGPadCUs+v6WvOHIhM98hyn32JirI0NqToItlmv
mgrGYk0YGdASNOYgTeuy+tQFbTh6MZvJ31tahnVfbuTDl8Rt9WYHMQfyDjpTD5YWiGc1syYY26MG
ROzBLBJMNdEBcDYur5WoDsU/ENHUQaFVGObioi1DbB8N6UMUiKbkv70eopVsjnkCAlxkKo0rU8Rf
Iyb+gz5q8TmlSI03o4Yh48YqfnuQcpDAU9ZmhSiO8MWL4CfXl2WZ1cfAtUKFtZw5Ub1LC6Gcc1Fo
9KukCa2GRmEjy0sgfIT6DDBlHzZW81xZvj5WiCjpWJGHzqtleay4qB2hwa3QRrSKCbR9givvARs7
P8a+OOsdz278/q+ikpm9U9Te/5onxEHHMU3zx2SwpxgDoSR/kZlmd1tH3jwGi3cDQ0bJE0gVpeLl
u4VF1lWZOYFgQ4oK1Yke/U1FBSpRqWpwT2iRvXRtnL8ohYOFpam0+OIFsZmf8O3KftRRNUYbZ94C
V88FQMJEo57eMH0wynGLw2dQAeUM2EoeHcz0gCk0Rf2CR6yRerRQUTaaBsc4dakV/eXIdHiEpZZB
DrFU0nfM+EDbp1XL8PUcztW+GOyIDC+Px0ObFLjMTFmmHrtOuP7We7+5PWapX/t1piHLvIFKoW2I
7rKCeIEhLWjRnp1RoH/pIC6FcAqb0f7QDkM5fG/1IE++1TJ2wveU5Yf6Kw6grbITGfjkf4q//x3+
V/CjeP/3TP5aslpAMObRJA4HoALulU1Jh+b6KDfKvFR0K4uOjVoUtrIbmrQjz1ZE5URPOAY5Fg6a
jaJwu4/EhZ/TYrL7D5PsfMs82Fkxxe1xMDDx/Xh7V4j5nLpaeRRUuWkhdjLbABAW51huhVNPW84/
mEpel/pOJ6Oj8qkHwDuTHcRz07grxBhOctfbQDK+5aqQVA9QmrAaRHFN/ihWSyoacaJCygv6wbwD
2W+2D2UkpXEZIVphG+graMvcGW4Tq98tywHvsqvwQlSyjUvrzY1AE58aAxcmFX20uRYDPU7gO5pA
dQ+Q9Z3hWESdWtwrbe7Xh8SRNf5giNr4w76zcajcADeDmrgeTQD0iKpx3uJGwdLj9r6eZrTiBp3D
JD6NZTXE7hMyExOD5Upl4H9ojgcFAG98pPvhz0jvDbs/J1wHFdpCU5w/WYAG2q/ytWYU6w01p9Do
JetE68K5SEYjphicvaIOgRrfqWUbDN0J+fFOKe9Ewtn9eciHIv6JS5qSfgrUYjK/xhX3sb+jSmp9
bIwAGwBeQK1GZ69lpGL+x2zqfb/FKzjIp8/6yBOgdiWpwdQ0U4zJ5iGLi1plc2OHTPkoMepYafcR
CA/+iswKtSqPatpVqXtSuzjhn49jDTMbSGYyPxrj2ojfwYnwG8fLbJwt5E4jr+rcQ+Sm89IJs5z6
VBniFOd4SEIFFAt1zNmb6BTECuI8Oyr4uTV8yHrbkoNXwlwZ/+yyZmy/4MA8avnFsCgucYj3Ob8/
DKpV+frJ7xUlHvaB44oMFm2aY6AsQ2QT031W5UjTgNZUkibemYnPyHld784/KxOrsd7VZhTOf0Z6
p5l3DoazzXROjHYCSGYz2EP6pGSWJfVnxdUDoZ7iqkW/+Vxahu/H1U5BScuc5wfPVeteKoId9l7V
eqLnd/+8LQBHWgLHaRpsanDx0Jl4Blvk3QJlqQ6T58/+SKkFu+wp1BRzF+dmw+70gfvyySyjVBb3
6tBQYzSh5TbK3jcFqekx6GIt6C5a0eksvJCqKEM/6LHKmKuKETOwoRimjoy/bvnimWsJZmUKGnZ4
YpXxTzeIY+ap/GfvFzL838ydWVPdyJbvv8qJfleF5iGiux+kPTEaA8Y2LwpThTVLmZqlT9+/BO5t
s82BU9334UZURBUFe0tKZa5cudZ/4KXj/IOM3SauAV5jJvH8U7MAXHBwRFwqnt41ZdDcmYi8wj3u
rHK9G0Xd9peBGyc/XVoD3Rc0DSfxIxtrfT4XxoyrRMhRckA6RRpraivcU5DyLodCUxeFSMM2BfGw
9n7YEgf3z8aSqQomMDv1tlrYJAVgELx6v7gmhdedyJZx2gxIQQx3LvKv3HL5fK+pTf32h9fE9ZKH
bV6QcnwW5qQVwb4H89DFYT6sjUAXEWVmVkUP25spbPcJhaMQT2LpXgbKGtg6MadFVUyLCSZ0cKrb
ddCXF5i7x1YYZ07bLWFVlWUDMdlwm4x+rDd1V6OTjy4M0kzvkchLYFLP53LUej8OqfytMt/IwNHG
fdI6FlEhhZocOJils7PcTkvVNndGa4xzmPUNESjEWrDA8dwz18a6XxtN3XLOWiLpnRt3LdYox660
GpCPa3jGnYd7JEsL0qUzXuulSIjxtSOL9U4g7c1YT2vJPAD/rP7MlkweKjXgwQxx5RvZyhQsQRbx
Pw0ap8LaIuVYuNpl6QVNdr2KWG0hWQ0z8JDHSc9k8xyoPtneiUf1r2Kca4az04Ii//m8yiygonzI
5vDMujXXIB+RebAmQwtCio2i+DGgv8l9Omm2sFYIMeqlZzY8VMJa0zJX8za38m+GFrfyEKy2Pd6P
hD4LiRT02oNDbs9ZfF2PpnI9KNjxJuwRkFp51GfMQ5hHSaLWxewIYmdCIwHhnqzo3dGMRDWq3W5K
fM2Phpwa4mfMp9vsTpiDXuwNSdHYDzHGMfBcsK1myW+IgGNwbSzWym+8wloRbcHG1WzOY8kZSEYv
7wnlONoxWFOOOqG9mkc2/OcHzlJMC0aUK4wpuBiWXtL/K20x/On1czJ8bYskQ3TVsSYagxBV61kP
fdkA09sakxjE1k6YQ381rSG1C6Nt66Le0Tb02899FwCCcAUO0TquxwOKId2wamdFPyRjuvHL3KoO
Y0Lb7LKl7EovK46LPt+2paZNGtDhLE7u7KQ1ueE4ryjUviwJK3Z4US89DcZPWS8btZnMX7LVa7AO
WQHeNMXGXFq1jqZ+WJczGcieH+ImUT2fIfHUVumPvrGc9R5E7B+wKdU0RNhS4s1ddA7ERUxdquC6
x9KSj9J6mXmnVOlVX2Oa4oIBrZweTkAU15SMsRpv196llIywyrk1jFl2zoSt8ZyA14bhu1FSuemY
Jr5/6kFfYUHbU07XF/ZEpmKc6HqTbc5iL9K0TQ2ap6SK+ryxkVw487hPhdUlHWXK1kivStgp08O6
dmq/fsmVbCNW4fplLy/KHF9wfHYmtY7SBa/2asvaVx2il+03V3AE7uR5SzPBlbA0W8NW6dJz4uX0
rtqvRhwu+JjXuyqIV0Oj1oS+GmovzmWmNtV66tT+iVNlxusq+zhXQ2V7aum/7HoAZfDziejvxpn5
f3p1rpaquOm5cxtooaI2eRFO0GJFUuW5SQRO/+mbe1OtqKCZ1XxInEU1nmofWSYtykudJKavpoSv
cuqS9xS1bs6Sddw07ZLrRY/Xsv2Sa7HU3GjSi0buUqMpBNHZ7iZWpfS1hGiLp6rKS+mPIwNI0WMK
6mXTsQZ96zSP+bk563vZEiBmzW74gEfLgD1E7x2aXpEedyqnMJ63vsKr1Lwhr1FLL6ttV5u3I8h/
FYGer+AVoFqRRV8oOujbKivVBuogr1ZA2rRmkXAydAEX9SQSjiv7L4XZaqK8a8GPMAxBnGl6fp+a
sRp1uXot4TIa5jJuKs7hQNNb43KoTL8lNo69muZWY6htuatn6jq7xqor/mQZ8TyttnoRqKcgoy4Z
SMGUtg9CH63VuDJlWbX5DwyfrNb4lNROwVA02egAiQ/HSePb6xBINblfFmKv9zRSdeqp66eAeOL7
THM7Wd69pAVGVmT9g+gWf/iyaJbFYsS2pleF6pIjaWRXvQrDWepBedpYwlY5oaUQEj1KQLZFDxUp
S7b9bIAI1B76xS14HS+5R2a2uDRF0rDVQ1ZpQEZ8M7XSHa9bH2sL63QMqjqGUVSqL0Sle+BxnGFo
WESgCbSZ1CqENWu6dNQJGA0qckhwBGpWOHqtmpeZtNStvXyFV5HsNiet6BtuzbG6nr9c0q5iiWB1
1fA1RpOBw1ZEXtmOF7htqPlcd416dSh3q1X0AggRaeVyW1ZlkQdY2fh0OdAQfGVB6YN2iSObOv8J
5wwXqA0ZPux+NUPUY+Zl23crnrtDYZ6VZdJl0Mz1rNCxOrY0L7kk72+yO2/U2vpbkMa+fPQCrhcN
Rq3b/T7wOlF/s0Wp09eXOUrb2HfpVSvGgzELBAucqnQ6nJptMs9NTqun+Aq2TkLghda6gnFJJWXO
Jsy6LhiummJdl6+ybqwKhbo2XTGzq9vCJA0bJW/Gukh7uDBdWAROkxXh2qBxMmyZ0H5afpmTxeRf
1dpW0o0WsDPDDIQynr0glMNYzVs502QKQqCdJZ4aRcmEuuJ7HUoXKWSE+i9kNMYekfzUXGMZMjaF
Z5wjbdPk4toHlKMjQKiXo9N/sgNkboa9wEoJkl2fJc5nw6Bg1R+wd1XXhzrhz/lWao36yS4NYR+Q
Py8qbVuZ5lB9Et2Y6f5hlghGrae+t/S1RT9+TS0D0fC2yGLE+ldbGjt6g/HCHlnnTX6Yu0bn3lJZ
g0zIwmBeDbo/lZXWWotmZK0mysT0VhEPKPt4HT9nzS8hW2RmACyG3EYricSuq2I87ZzAmLa9ny/5
j64TTlpDf0Yewdj2HIeqm7xCezYlOJeJg1UbbMuvOQ7wvNkJeUi3D4dgNTAV6I1yckNH8/SyQlpS
OEKPfC+bejQeV4N542Zx25k01o3MuTCdQaWrVdOqY5v1vMnlM/tMGZn5svAI1vOf1Hpi+7A8q1Xr
yw2tWHUo4wDSETKez6ZOW6vvslHVWs7a2mH15nDF1vkqjme72zFpA7Z0JgrJ5Pp0PMmD/GlfKPnM
2SAstddbC2URC6NOddI17UTt3rBMxwH4/WLGzbyj8Bvn2eVLuACEUbMjDEKoqE/iF7cGZqF0MWEc
dFVn9tk158R4NEK3sFGgiAojU+eV1htVaF86TeWYuV+pDdjzE1Yq8cojsqNSYMb9PQpDyM9s3KZ4
ykljAP8yfMFL6MClyUkS5ICR/ZsGjz2jG3WeEJmJkTE1a6HAInmliXrcFYOdt8XBdUW6+PsAVNm8
RVGxlp+t3sI7vs8Gho2owaxx9Lgw2VcNMStKzPM2Xrv5TIxcHPdpXJ6PMVrXJYYEJe129abt/DGN
6BD1RDZ9DZhl0ZoGK5+yGkBcB0jBKopm5K0ckJ4T5z4JKNm0mqUAOTVKFfxB9Rzy+hRyCujV5801
FlrGCyl8TSuzsE4qKiphE/src1g8Zz5ZH6uYZy26ShVMP1FBtX9O15O4UsfBhm6NOlAsJkdENF1U
qcGYZ7XT+UM2sEH4naESLV2ifdxsy0wL0rNJLPFi3i/YfU/rHtX/YUbgzOYcf6Pbsm+STY3IRvKI
REEf3wTjIovDmqVavEZjro0WAtnMn8oO7VTaS5RQojBabAH9wn+kTKDfyiaW8z0W9QoHhdWtnu/t
aswA4o9JvNyJuKgmVP5Wa90norfWW97JKrV91wTOnJ0uFJolWgVFsxZ3M04H+nczrox6a47wZjSK
y8GE4UpiDF0rQiR9h+Y6q+Tq5mFWWpl/oO6tZWxk67IU2x7azA8jLmfzRKt7mT/kPfrMOfY23r62
5kDWp2jijO7J2o/aeFPRkYs/jUmm1mVXJzmDPksSvJ/xOuZJsHE7FNk3NpAVlzMLIhLOYWmIWP2m
q4SOnhPbpB1nF+pohma1Mfd1TY2MkSN5RD+g21n0G43y3Elltz68nLhesmzSAJX1PBcJns8rmhWr
DdceUk6VSSBI4D3ETrUascIBAB1c1dpjUnbPB/WE5202z/MfDoL6NvN5Vc3LSrlxonrE9MgAXxY/
no/cRbyqVPMlz31ZErDrVVot9Upl4ZrVS/07ZQPxIMcl8+iw2Oq971YLCTS0N7yhEiYkpHgaCdqm
zwzbpP34ko6o1DrLpYoWXbG2+XlPiSz/1Jh+Clui0vSmOvXG1S3czZLMKmRQ01XnII0DApcPbDGz
+IumQsolpJbBUVLIwpCkoIMRFIAjY95wg3yZwPFzU2SDkfwkLpWErlUsRrAt5JzNmDI381TesqTc
VNl3LK0+hZ0DUuQktrHrueQFiukyKRofYbhMt1bc1LCMRW4X9OXcPeLkO3SP5BJDjhAJxK07LIB0
pmHXLn3+0OcaMk5h74HtKdgv3NYeUHrQ1XkqWyaFe4I7Xy/3eJup8tdcN8J9zIGQZPk+7qqRv7MX
XQVBPZlV/G7QbTWY5U/FI49eftMCnQLhmIeFJtRw1HLWCaQtGQO5kcwcfhg7v3Uv8Z9RO8FsmHjN
7F5iGCvOpzyRdqNFhpMZ0igQW3XiIA8NB8mS6krSiuSFuc/70KBbFbdTPqfzrW6p0wZ+mSp8BcZK
LupoJosCOaKusjHRfNmkVdGJYW8KNQcKw6EM4k7m4Lb7xdGBLlI09YV5XjuNmnyZ1BveNxL1Iy/a
7CxV0JCu6DouRmcP8PzsWSMMcNeZYybm/AIepAhcBtQ8KoxoNg0CQ0EQok1bwMZYnmsAlV5TMcHN
mEM0QtGsn7iGsedGgdHju+v346h/XUVGxR2gpXAvvUyYDBvCf8l0m9jGMN6+7Kl6LZ6KpxNAz2Ub
e7FYHmI7kcawtQBzqUFDTpGxnuiL8Nik3GqY4nTWiMyazipvQj7aiYgtUO2arWEuPbumZVMMjjzN
rBgMPWuNrg+RHyyHejsHyGojQymQ5JvOXsoANGNVpkEBoiA4tC+1POqwZA5976ll/3JYTMa440hR
DW61AitBGGXGxVKOMxO4Hxd32XvSGn3S5GVBmzhqO2dS1aGkoyJ2yPDz5b2A5XdRuqU06qOBWKD3
xL9q2E1Q0oxZwvBjDqUVr64FwMEjJJqrEvwqq3nvWWOpH7S0djgCZF42Vr2MlueKWlaMnnXOuDfi
suyp9z2uWZno5F7GvF7aqTmNeWQF/jSbz3Cyv0UauG0q/vl39Zk/qTxyUEz7//z3Vz/tH5vLH9Vj
9+4fXWR/gthqfvbHf/Xqm7v/fPo1ba3Nj/7Hqx+2dZ/1y+fhsV2uH7uhfL6Ll7/8V3/5j8enb7ld
xON//NufzVD36tuSrKl/ZRFQQ/ylj6Xu5OVz6jH/499ufgB3+sdV9ti2j/+AgPCPi0wOj+Ub3/FC
RXDcP1CHsBWWAQYhnVaa1C9UBH4FUg/TQZQVkSAAr/ZCRLC9P1R1Ff0ynwY2VnM0lF+ICLb7B508
D2yiDxOSj5t/h4kAS/N124guPRgjdETAeRgA249b5LY2WFDUx3SfrlZ38KbsK9fcya4697JeUldE
VT1fsQIpjT6NvPSaqi/CDrG/88d8n5b8BrBaenDyCkE+w7p3pswNB11u7dpHoRIZCLtaTymT7PRG
vxma8h5S8U9b2NHieGdgR04J5Zz7gCCF2Zz/RWPoZArsOz+FQWbEc781h4YzKbmuIYJI/UeeOMWm
y1MR2XPyUEFDOGQeZtNg6SAfWd7DanSPVRFo21hVV+Toa9tCT8oNqdNnHvjSsuv7TDcPDcJtcKfw
BeqcDDVf1IdSuwuisl6bjY4LxMWKnOiBPIYTl52GAR22KMjynz7VW9CTLUvZkd9KUd0HTYXmfHza
D8Aupjw+XUZvZ6RcvuqLB91pgz2AvGQ7GjW6yuq2ss4sQ2Bs+3JEgR5bji+B9mkW1tW6+mjz+c39
tLiXaUKJteuzvziUE265k1UJgda4TlOJ1++qdBRXNrrp9HyIqfNEpmx6wwaTu7+AK+ZRUzzgxVtR
CbDJPcRwaTfG16rTODFP96O73HXoHVJzdhE5rNKHafVOVj8XEQ1FAeQwE1EXu5fdigpn2vbbqi6v
tGD9uk6Mk+nwjgCBhlRJPg+9uCqAikX5wvMUwRpEk+9Ye4wlaSIZ5+089KdUMBeJhGTl+d9AikZN
OaAIN7o0v7OBTu2qR7P93dNHZKfRfKazkoZWkz3E3byc+VoptslgattgsYvTtGEfgrSbhOtif3ah
A+fuOESZoXFC6+byJKN4dG3nVr/jhEip0rHm0zLm9NoVVBc79JKK1J23y0pdrJ65Ba1S+rFE9KIO
lkgLhn7r6EN3y9lsJpOwwNb3bR6xmLOIUkgT1nZ8mrc67ZTZ3s/4yISZbcFmG63QrfrLxet7mgdM
zZJqWJiuTHbXGUJPGNvJMiIrD06AdKBJUN+vdEs2nGd3AItPDbu4LvP2ytN5+6nsryrqcQkisLL4
gPB2DPuG/uvquiLWOJxPnWNStYvCsJ0MXrJHVA5gfuPsl9w90De0mFDlR2j445b/09UAd4Ht4apI
mr9uUo+DYWhaGicYHwM/dpMAYUSEZJv6G9SjNS4uJ2dihx4pFBXdt1/i9L8ChHi6OEHVxbjJga14
hAaqK8NqINyh7FYUD3BEm42rIU+CeBTdRmLN04tA0hr/inMfPwRt9Xbv38IxQkDdgQE0+ol+ClT7
qEevgIcU5IyEZtR4YZvVeZK6J1JWSvdm28TFB8PtsU28QlhwPShu7BcAw2FyHXMyakvvWpp/yT7m
SE4/Apj6ctcWn3rBkodlrsqZwa1dyCBKnekOBdmLXjyYkr6Gk0RFP4d+nO2cvgajbd8FjbaphjOZ
j3d+4+8GszhYQl5Wgdyvf1GvwQuBAoa3iC1Sa35YD9bnesEmap28E9FkP/KpO9GS7iyW6ZZotNX9
9NGVMwfJobyfS80PccI5h2LVRtw4gPmx3+Y4uMQ+xco0nX5IK7it6O6GyG22Z2a7atE42X95sv2W
c+4MEdfp9mIwPqc2FIEyoMBdJpTz6RLfgXa5RVPirlj823TV7xbakWHW+pdIkC5Rg3R6nQ27RmgH
gf7AMzLo/3Uu9U/TpH8p4/r/MZcCpPLPSZzhY5mtj69yL/7+JW3yvT9A0igcKBwuSkEqO3pJm/zg
D2QEFYeSsAWx6r/zJsPnQ9TLkaOgLa+Sqv+bNxnOH8DblJg/WCOEdv2/kzZxhV/XlRKkU8xSEzQV
34W04eswNphZAuQQd5JeS0/81N9kdXuayPXvhYvny6CaE6AJAefxSSTvFxDuskr0GNcFySZNO2t6
HYewh9hC44den/2RA/cx+eX5apiuINQLaQ65r9cPheS2i/702u39FiMg+LPoFk3fMs1DDQsAStTa
YjuzwXMENzYt0DWwbvdGXMEMyi6wiDmZ22vbTYsd4JkHbElv+067+2V+vBXC1cD+Ahl7vkffJn4r
0z/jmGxuTHhizjRcCGhzBo4V3oOwiBtQNTf0iG5SQ95KwzzQtbwWhUkBFbNEVELmK06Q57o5n3AW
7ELhoEiUShTUtbn64KUdw9qe7pE59gS4I7s/Fl1QkAXEVmS3hxtGSiMXIFTtbszTPCS3PaVF+M2e
+9AXMonWfL5IUrtX4i37mQ54mw5OpGvDd5o491Nd36xJfWgaOp+og3ykI3iU+z/fKccMJaUP7dk9
kr/QFBkaI5Nun5jYVotq6UCHoLRhgREumsA72K5BD6atR2K4/gE29wiv9nxxpKtATCJhSIfq9XTT
ByxjCyxc9iVhunZj1pH2/f3pcrxMUS4zQBcyn9F2wwj06BKwLDJb8ev2le6fDUt3yBxwE437wTZ7
jHfm/MR1QOgr4V8Iub561F/WqdvTEsnrtNu3QfuI5Zm46ACFb6FQ1DTGvHJf+DnWo0uZbJDDpieb
tx8gjF0C26uFoW4BEROd8Afo+jcZHgfH87IstHZf0LA6L9Cg2LaweQDILsuup/NC5tlPy9cMtdNw
xPXwe1I4NkaAg3+uO4VIIzC02SPGDgjPB17jR05lzSfr4k4HCl+V2LmO1t3PbXwRy+BSSK+6cCiE
741iPFnzVWxS21ClGQpvozD2EDc+gY8f9sjq6Zsp8T6NRbOb8zX+gq6uEcL7Ogdfbx24DeDG7bhd
IP3tYmNObu1eVzY+eQpWAA1FO24+UQvztviJY+2JEVE0tR5NIj09nwqt3EKwPOlpDFNZRcLY9ZKI
7qH2FdhIsdODpN4m9vxgVxBtDRdEPiI7W3c8WOZkbq2xD86dIN2+P/GevId+jVPqdcDCC8DHoVPE
XH89I8BU++VYdS1IZDDlZp4WVMOnNCI0XGOuENVTdt2nAUW82Z/rjRDpsPfq1j5JpaU/Ilp9NwzW
9GkasK5vmNmRvVbevqtwbNTBA0UY2F50oxMmLXVmNNMS7evc8kvRJtQ6pZHcJzlGOVk+HNhEUMey
JEQN3f/5/nO+tcDQl0FkDBgvb+son10SfXbgorYEkE77UkJqvEjW7lYO5eP7FzqO+0/jydZtKctp
IGIqsf5lhU1oKSNs0rd7oZfFoZYraGWflHGh0kDUKqHd4ylYfs+ZB+H7l37rGSG123BvlJbhMQNH
twAzCTwn9x09gUeAwxecGY3v8Vp/ZM54dDpQYQR5T+yXfOIq3Z+j0YzXzulLPRb7tfaunEGmoSjt
m4Q0g/bwVRaLv95/sjcGVWmdoP4AbRTqvnryXwbV0Ma4nnAV3Ot9Zm872PvUFMPMcftNLIwLuzCi
vvxIs+aN4eSiAPzRv34yEH99UQ2ufzlnU7uvEqvYBG5+jmgbMAp7rj94cW+FZeXipMKiY5iskteX
olDrBxL+z970xGOy0ED16OgFDnAjsB8bZ5pPpqH/KfWujrqq+PP90X3zQZ+UvJRuGGZWr6/uSn/0
2oB5A+MfYJhz4ab9DgHhD57yjUmD5LOtyLZohnG915cJoEH0MZLz+2aF5W6u9V3WlgixijKEe3wr
jDp4Psz8c0KB+sqj4OZyqGTP5iRNT+543oA8xCBQk3uzD5yvLlR6U3QnaRYQfZfyelnmdAPjQJy4
U2JufbPNv/ud2E69iyyuO60n6UIf4f3RfvtlY5bM6d7EFP44e3XBoft1otTnYn0HXxYoiL/8EMGf
QCXK0FtnyNj6cOUEJuU5kBgfZH1vvgb4MYqsRhmVquyrteTFVu60EydhZ8qv+wCf3Wo5N936cjGT
h5wq6eb9533rHeBIBJuZQw2HpKNkfXG1hB3IkUj6B6embL5yKv/gPb/1SChWsHlx1KI2dLSHAdcf
ynidJIDg1N7Z/VhHptai2mks3xKoQcOHWnHqG48n1i9XPNZCTFDImNt64YqNiLd5rI2fBFCLTVWP
PzpHmPO29Wq65Y0POm7qDg6p3OAW34G2XJauOAS5M+8RDv8xVuZForp0rWfNh9zLHt8f/bfWtg37
1EVlRB0CjxLnBTELvR4HuS+0/M6DgjRZ8tLJ08//u8scTapiGFLXHUa5BySnb4BawFafi02sTx+5
fr+RPiL+8N8PdDSdmrINshXc0z5b1z9hh2yrUftUDu5dX33k7PfmSn3a56hIIQXy9Ptfth345WZq
l5CpcwsjkNo+LyAohm1hXHa+c6H75YlWlAc9s5u95yTX7w/pW+sGRjHq2Yrjyz+v1+k0Z9j2CqZY
ZdaYxLr++NBVs/j2v7uKuotfHrFBdMFMycz2iz9G1ApAzn5USn1j8/bRtYI6ReDn8HY0N+YghtIi
LYFo2HwxNtN3AGLXRpdfeWl8o8sKrlwA6vL953rz3aHux8hxVQT3j2ICHmAwN4SHbCNMVyTm5mS7
Ltd0qdeT2SP4xVke6W5nHPK6tE5iw7794AaOKHYqR6LiQ2iDHYz60XG5Op+XeDbnivcnjPtGlvgK
F3hw4gdgJNWXWRbfbZH97M2yhu1nVCFa25v3b+HJeuAoSnFWRkUQPjads2P6bZMxvQrQY/vGaeP9
2paPsJWvx3r2whZEXDiCqwbyUX6WU2udVmgH7NHh36YAPbcz59QNxZTic7fEKRj++jTpXJo03Vju
5sAH1OrOGzkXxQk66VGLOW/UNutl4IzJDgTOTdem3Rns+ztUEcBMzs7ZPAfFvsfMfSORN9x7AGIi
w8LOtp+0k1LW67chyzjTJeAMa60D8Mcbc7V1ofpt0EMCJkw/oqD7YxU3U1qWQNDsK9F6uFU06Wka
OBPap9go4YZ+gaxVf27rqJWZa7Yd+uR2HssR0pJ1OrfzeeJn1r5IpUTgxM+janVH8Cv02GxqC3ZY
rx1NpKzcwcu8cbPF3C1a4p7Eq/UpnS0oJU1Wb9Niqr8ba2CGehOfyaqd9t2KdGLn++cj6PrdogPX
dsUAEAIkZmh3vXFatL6mChU/K8d7yDrIgPVygm00PqZdAOOraZ0z1Xs4wYXo7+/8iMbgU+YpR2f+
8/Vaj/Ma/Q99Eft+qvNondYkTJMUnYrsKgnyaz71wSJ8Y1/GEpDOMHJoEEKOFXch6yPEkUqxB5C4
RKL0k2hI9W1sFKf+OmbR1H9kTvdbSYtVh+cicgzoGdEoeqo+/BLP7JY+b9G5DUkm0GLpAByj8JXf
NHjThmOd/RiwI9y7YxFsReB8rqrqUTT9ObdWXySmsMNYpOWJEeTIwGbz8omOQv1ga6a1Gwy3C3O/
BPHy/jI9pr2qSEHLnTBBlMKi4kmn5pd7XvyqQMsxEftOYD3gidNh1vrTtUo/+ZYAMILxdxjna47e
v/lz1Pwbu50+UlF4I09AcoYMATUPItZvWjiTtLx+8Bp2mypS3g2kng528d5HSvBqkh3FJGAEKh5i
YUjF4ejoaMGzAKw+N1gIVPdu7uw4cHyQYb+RnCnJRA4b+Nm46Ly9nudUK0B1tWOzLybzrpvaLkrr
GrJweqAuk4Uq+3ET67PXOd0Hr/KtrQ4RFnIGxwFG8dumgzgutAe92YPcPFWKRaWIb0GbXy1pfeU0
CEDU+fiB7PMbCZESxPIddZygZqQW4S+zp/Bbf9V7g6ctcINY4vUGV4qtl0Fks+Ppg4u9NbQ0EqgH
q27Hb9WNYYGaMaPssS8d9wpJ6yKyhyoqLPdMeDCIbe/Gku4NePoPer9vDSzdC6Vugwwk9arXD+lg
1tpotiH2I6hlo9sKE4JDCbUIu2lj6ywKn1AUX99fmE8n0qO5SpHSQVtVyU8jdPn6qsUIXNphY9uP
a1CcIAN4jpZRQBx3HqxiThCIWtzQn6sHCH4HykubuijOjMUdwTuuDIsXyC1F1WqXTMsaJa3l+EAK
LWerNYT7Nv/TtgW1QK3b4gvTRbVrOQi0tDde4TzgUvLdE3hwiNX4YhWDEwKQvFy9Angt4N/Qb9If
wjKrkKpxQq3RP6NOM4aDXaSbPCjSbdtJmHVei+Ml+JLNmMmb94fHVOvot+GhlMYhEtUXzz5aZ05p
uwItLFTpu4pkytPs0FQHMNHpYbs2zqm9DN5OxPrporIDzDflPUS8HUi/9UbH5KMf0m7rNdWJszb5
1vAam8GQdpRn9nfXR2k5T7Jg1yge3vu3/sbGhNAhSGYE5MA7HRubIa0Ie7AV7BIuOlnIDKwhoDw0
/rs5OfcFb3WQvv/B2vmtbUVcBb5ETygAeU53/+gsVpazQyfYafbtZPe7YZ69yCypQAj2ZUogAj+H
taoiaInxTpSZESGCRyjJax2mlPUFh7yHeerv0EEBHqOvn3M41KezLCUueYH2QbLwxq6kkgTLQiYC
XTA06l9Pfih9ifQGu97rgeKd5LdWHfchzFjIKGBa1f/mNqE8GaUYacTI6jCZk/FRDvvbHDPAcNLB
ZNBoVR1H1DkHkx77U73XluKsXPRLXU8hWKOQkeJvvwTnU0YK63cfHTN/Pz+gmoqslU2RE8MW5srr
x3faGT/GMWv25SBQ7zeCvUjXAndVH0TvQxunN8xSnG6HC5AE78/O3/bio0sfHV1klxlppWMvZPbL
AbLQCS6b55MYP3jDH1zmuCTuj2aZorvJIgjGC6xdKa52e7P5qN7024avnga1RqSKeYXIW74eyAQl
n8GCLLqfZrs9iV3ZnJWG/ZGixdvvC5ahapnDNjTVNvnLNmiu/oASUY4n01zszN6+SV370s3ShzEI
roYEFAlNrTMJ99kc/O37L+ztiyvcJAI+5J3W0UYh8F3nMJBwcaGdKjTJEOd/LRCGw0X8kL08SSD7
RX57C6/+5INr/3bOVOP7y7WPHjzXtAwvDq6dgApxgnLbuqpTy6FvcTFpHW+lnX+bfe127sQ5Xgt/
N5Sqy+PqQ9+SCitdj9fjntTejFxuUO9H/yFdTHDDydkkP0HEOSA4+sHF1LO82nGOLnZUE1k14MjF
5NX7CtrS6JshKLoNpCSq1h85mH10qaNpG8NoQ6/Cr/edXuOqXUUJ0c8Yr02K8u+/wbevhCIx24KB
dNpRpLHsQUgXD+n9AN1gK1wXuVkdnS7HW5dLNP/G/8kg0mqmsOQr752jbaiiIwlUkCdbAuzKMrNI
wnYsxS5uKwS+Z6v8YIa++Xy/XO9ohnhTMQ5mxUuD3HvlGdNF18oT6SOmYvaH/8FQEmeAp5ER/9ZH
yReqwxDHUXwCKBwK374MuiZqywqWQvFRM/23nFRNxieEHlAUeAZH763TzBoBYfVcCxgu14UaA1dj
CPptJ9eTvASPoFlf3n/A33dlOvfUA92nFjoY6aMVYLe6pvexenkY+TW4yODimz70EgpBIk40uzqX
qczCRDEpe++mHD8yEntj13h1A0frYgAOPenIme9lBuymdA82HYrSn67ff9A3dg2mDCc4StY0D47x
h6V0V3Q+GdzOMNJTcnMZJsXw0dQEcPV7RKFICEBdCZ4h8qQm7y/bRocIX9IU5LCuqd0jOBKDwq3c
HRlBVHb1tpv09PMiZvTgrOXPBV/D7UjJb1OYGJDD17kpNPkT+oQMM98cwYrm7Uk/UF8rpbgpdNPd
eWt7WMzuTDbWRT6bn0EcN2GeufPJaKTjbsocDfignMIBZQFIzAHqNKb4Qn2qO1+wotujTDfvkra2
/4u589qNHMm67qv8L8AGXdDckumllFKmZOqGUDl6b4Lk03+LNU7KUpfQPcCPuZjGoBxFMhhx4sTe
a18EWDIWyUuPBAJAWOETxkRSWai6DXrEFFf8kDs/ykENd00WicuSlO+hUE5Db+QXKVdaQTtBFS7V
g9YbZEsNBtS0tNsMi9N5LpS1HNx0N+Bl2RY2d5/m87eqS82rOjCfQvpbJOMSP4VP27Pzbtg6pvLJ
SLLskpf0WWTWeNexO/ZLN5w93ajm3RgCtZqnwMYqXBaeLrJ6LwelXylKV/p6nVz087grqyzz3BxV
pQ0g6SZKTGfbF3ZwbZq5hq9RQ0ZpobEwBbsmS+uWjGxc+oH6XLX9vVQCxTMK/doOtH2qVVPF2Z4u
Nk1bWegNdPsZiC4oFEFKV05CEQ0/ZTpOqSpXUToHN1EgBh8MRnPgsNzxoSOQhdKo+FaW5qGM0vS7
Mhv1wdKn6kptKD0X1s3Uh83aTTqBU0hPLh0RlqQTm/tGjcQaJIW6lxC60Xdz9pNnch+b2rAuDO3O
mMKXIAcMm8i7WDPkIdbsHGRtU/qdk34tzKy6GubmC9vsmdt2Vwb9c881525rGFmyJrFlJ9EWrE0E
YayBEFUWoc8OSl3q6Ym2GyrHdzF4gHyejDUmLrHi2NjYQf+8pvPOu5MBJop47Gxv7kvxNFXg9MC7
JP0F4pyx8RwjACRMOKyf6KVc5010gAnWftIQuSA6r/GN2rm+1fLQWtmzWR7Mvh2xrQJ59xNibZOw
fCqdNtuERpKirJfyBnNWwO7Q6PdKGxwra1IfpRIKQIZhemqCylCw/Sa217qjB9stuLQcxVwFpik/
i6JJtgUPvl2rqACMDZk7ar0bRk05WmadNrSPG1FgwJjwswICt+HeAn1ob/qi17e4LdLFCZz6mOSB
Wit1AVmiqi5yjir2QMLWom2hFpalxV8vH2y122m5LF8EBMR9kIhb9tHpA2ebqu4NKCD39WB1L5FR
YTOAFR54xdTK7yKKdNPLTDnUB1evAZEqk5L4adLfx5O2s2lYAM2L/C4Y16Rp+4RGwauNOusw6uLZ
jkbtolY1dHdVZnvStudrRIGNL0Nl00NhIfW5Z4dct32z0np2bCiFg8wvZnfYZhBsmFIUKQF/hC+d
Kq110LG+5oZIjJXehDMyauRlW0LtkRey7bmycyBOlQEUysOI2obAGmYdZ2FJ29MJm9mvcG3iFQhr
favYvUz8qhltdW0nZXWtKMVwtHN3OLQa38xGS3C35ZbS3sWTou0JRjWxtedm/HUsg2s7clofbou1
Lgcz9geiw26UQbUA3JTMZBNWt8sgkftBtldY6aQf1MU3QWiG8KsoDtdV7c6NrxAfVHtBFlh7rRVh
izK+kVeiELfpwo7u2EG7dGEu0jQCblMF5qpWRl9Nzeu0T05IFW+kZm6ioHqsmuRbM1WKB8nmQmTZ
lROqYLnkwcRg6tmxheHCjiK/b7RHBUQNfBokGL2T0EnOssOEzGY7t+WFY2U3s0pqBKDOYj23SrZi
//GEHqFdQWHrNqmqPdqCFaNeqCYk9ZygE0AIwVqwHaPuRM/uW+4wLsZ2kqtBhnstMqXPkvMAYj8g
rsT+wYV6P0PK1tXDRVDFn4qeKGXjcehmlJhN/9ha+WOksifHOcQmWa1updvd4fw/KnmRemlXXjqx
vZaKieipvh0684tpoweSllwH88ShdLwLeTLa5N4oXcAn9uD2TesplrrGSrZxnP5YWOHBdgrhaa6E
BkQvajXVNFKthuTSQvhBl39PBh6g+xCVrl9X7qeiiDf0uvelGf0IEtIs8vYYZtFFJPo1kIrvalZ8
QhAPUUCTB0LXlmYpVbyFaCwx7mxNuWD19zU2pVMstjTPYSY+Y8HO+MyjxwGkk5HaoP5kUvsyLU66
Me9ci7lgDLPiVtH40tM5fzCGyZOABTRRXnNW7FtDJxb/zNdoCAZm1/DK1PKVGWvPitnemFD59swz
Xu84n/mmPqfD5Ns21vNRK764NPzCKL9Qm8bZhu6tFVgbRRudl7xMj11uHRtQE34yMBxlo+ymzDx0
gdB2Br8wGkF5SsIoW9WmgACiAl0QwzqmIIEu0CUrc7I633TmrVm3t2kxfpdwgA81Z/cYkQhYtMZt
ZA1x+zRF4xDfiNwsmvImKO0xWqORtDZhnM4HOpg/fl+GvbezXYTt2KFhK1P4nW0WgjGwe2WiU5bo
zSVGbPSA6PycZ11eT7p6jRr3ITTlrnfij/bUv/ToaJ8zRDTOI5DKcGr1tjKrC7iqDKNy27YNXjpn
l3Vw5JS7MpNXJFifjErZByonqnD9eJXfwXccpsa+6TT7Ym5fyDQAPP7BVu3X4heVrsVwoym0bC/O
Sn5plkoYOn2xDYPBxwRNjnjhK6hBf//Ufy1KwdJxaOai5SMx51wplYKXcYMhIxRTh+4T654Cc2Cc
bwcs6SoIsrL+qCH6642pqGdMFQ8OByYcJbx92KYa1WiD6Z5IYe0dbfApto+A7Fa/v7F3toLLaRcW
Hk4gDeO8AxolsboQg8rt0PYH+GvbPFJQQzYbtf4wIWPpT571CrgW3V2VeB2N6PmzWyotYvrAL20B
w1IABBtretGLhwXO5eNK51DIMFcTreXK+ejcc/mnf3Ppc3kk8Cq4ah1Pk2iEizDm/MDNlqW/2kuQ
MZgmW85B7cNgOn99q/36ns+/GcBPCrmEUbk1Avdea2CiF9Wmr4srffxraarszZaNKK1/vlC2T4jy
3z7ecRbpWBW0nUjvWwrbG7YomJP6DwIG3pkFhNA0Hcsf0Zccxry9DNh2zZo53t/2svcs91HPJEdO
xg4swzpV7L+sjyefasFLM+P8xF+ffeCq1ds6Aed8B1N7ANN8yMtB2TVO+mVuKlqIPF5Cqo1PYR0d
LPsjHeg7XyHMbU6uHSzV/BRnnZI0ysgKzEte35xzItBNKUhCDJxNr5kffIm/TjHqkn9J0QqmknPn
s69jqkA9jU1dbiGgi4tK5ATY5PrA4YOMd6lAxDW387h25s66+/0c8M7O/tWV8Ri+faOVUjA32Nyk
3Tr75fQwcMzt7y/xzjSz9IB4jbCa0R6dvcVwJh51jvn+xNRdFNbOwUfNdkJYxgcXemd0LrZ3+nYo
WkkOX+71Vfcgt9wmCiRzjJM2T3p920zpN2gI67oNL+zW+uDrfm94YIGli45LhDPJsxVxVpyxSamu
txyZ+Q3AxqYEcD5+9PTeeUHL/pA8MttczPtnn1wTZzPUMj45JAmfCehew9a9+f0LevcSHAnQrMed
xUTy9rmNuNZV6F2cHMbT0crz2tM75/6/u8YySF69m1AfwXa7TFBJLnyOHb2OJPPfX+KdF0LwCBMg
FGuUzT8PSF9dAtWLrGhnFNvOVTGaxt8GiGqROv2N1Zl/f/EDslFFM3z2uIbRyUfV4jqFDSg4T74M
BmZzVON/637+c52zR2ab4VCLit4eUh3Fm9NhJR3nvqaj//vn9v7r/891ls/q1XNT5GSgweN+sPjd
qDZoaEh6H3S5370GYPuffirCJ86eWT9ZjUUWM+uTHaz7gOh4kHp/4zbQNbk0EG0mm7NebOVMxJmU
3AYJWYekKy6Hwdz9/hLvzGS0GhF1YCMU3MvZZKkOLupEl3ZvOUOiCPrjAj6oQV7M7kfH+e8+MJvz
OcpaQ/vlnE5rgszi9RfbcUGYLQCABOv3X78d1DGEHfLyof0vP8OrF6+5ZQryziq26JCuyPkDcOQM
G7OOfTVxPlABvXc/S/GHpc7GxmGfLaYWieHCLVWu1ak3c3sbQqX4/d289/mTxc20j3/3ndwhrSkt
cqd4OVN+uewqF198bscfaF/euwwSFFKTbZj9v+ZDIiBxQthhW8OG5AGNmHhI3wIA8vu70d+pWlku
bapzTk8IBzj7Kmd64U4AfHZLE/q6nOgmEhiq2V5V1Su7EhslQYFGXHLXiL2gnUNMy1a2z6kF987S
ID8VfvoVTj41xOyZNThj3d2mZbWiHj4U0rwrynmt2OmuMXpPM64GIT5YIN9Zjt/cwdm630YtSgDX
KLZZZ9Bd/tKZ+jZRy6NuNmtTb7a/f2DvXk0gZcNQyfs53zOFbq/GdsVgjslfVudruEugkcB0lT9i
96NDwvcGAZXGvy92NjXnI/Y9J+ZiKrwz1gMv6m3Pth7/zi2Rb7gUhqgozyoMole71hl5gCOpnHww
/qhG2xDde0Vtb9kfzJ/v39N/rnb2hQ4DPecKhO8WhN/GNqatUB4i/YNy8/2LoOOALsHquSCTXk85
wWCD/q2QsTjKtFaKG9UFK9fUH9zKe/M0Ffu/r7KMlVcTWzaAhrMtnWO5BDqgezH/BFKMa838L2/n
bIhXiKOHyeBCg1GunPxrpj+LWv9gKnh3ZKNUIimdHTT15tu7Ya0jvxmeLnUAgefyh2HVWyKeV7S7
fKV2P9h0vfvs/nO1cy8N2oW4byVXC812PUJmhKvnTQ4A3P4vi0+XntKymiIT4VzxfDBYtVoZqjUx
GFRSaUu5yR37g2f37nh7dYmzkdD2oaMOyshIIOyerjLRnKvI+FvjDcMuxSeLGxr/t2+I85w44HSj
YJ96FJGKc4OUOZVd8UcmyHdfDgucw9ID2+F8mx+ak01QAatox5HbaFvrSSPvQYdgkn+wmv56JXpr
GrvfRZdHKPLyYF99QoVeuWoSU+osZCHDqPdtywlJ3V8nbLx/P839utJxKexiSMWNn07dt5ca9CrS
eixv20CxN049PSB/2EZadKWk0TY3LjmuLZLug4v+OjC4KD02aEIIddHKvL1oCnnWymFGcnIxr1Vi
EsvsKm/lB8Pv10+XqwjWI4tG5WK3fHsVlwycGZg3AyOZ11hKOADMIYo9xoNOV8H64J29e09sm+mI
4gj+RbleYyoTYc331CnpClzYNlM4L5Tj+vfv653LaHTy+GDpHdKgObspTiGzNEqmnEILTGqpXHLn
Xt0XH0xEyz/ztm1Hv52zM1NgG0JFtvwYr0agOqPwjVMn34atCoTSqdTu3kms5COV+Hu3g5/Mdm3E
9sRvna2yYTGQJuvCschL8474m5UmxQlzy18ugBd5vYEXgn08+pSzOUKb08zIbCNHQZo2viPQSMaK
+GA9eme8CRL0+J+JRppC6O0zg89N2mo351vdndaC+I5cdS8hDa91GCzE+335/Uj46HJn98TWWpKU
rubbWk4bjiSuCRn2llMAdwENl+3z37gcxBH4PTSrEYm8vbsiKlV9sAYuV0F6ctwtKU3bqDC8LHZA
cbUffLzvzEtIXpgBLZwR7PfPBgZpnpFs1DzfyjmH9hq+EHa3Rt4HD+4qnqZdP9k7Jfyo8H9n4n1z
Vf3tTfZWlc6Qj/MtagSY1TMqN0hzYFsJ3frHh/yX6FL/HYbzDV/qfejn/yBdSjDV/DldCs8c6M7b
+OvLa8LU8nf+RZjS/6CTgbEZ2AIOZ8wz/yFM2X/gq4SGh04bfABTzT/BnJr2B38BVQJeHmYajk//
DZgSoKeo7TD7L34jm1Osn6RUGKWnf0yH4E3/3GO/DI/Xsya7a3oTAscVrAQ2wmcFj5LPPXHvbrqR
JQuER/XTrQkUag4KjtzSd+Gbr+oo068aZLtrRbGiFQIBJDsEi3xJUel88M3+IpGjVwJuSXDIBHkJ
LunZND6ToGmmg2Ovp9HR7qPWMfaN1bqrSKvkqSDdZjtYsXtZLqqgmmiVx0K31Zsibub7V2/xn4/q
dZ4h6s3zZ8Ox6bI80h/SeeTn6nVY+FkLExGOPSwHb3Zy4oHGodwXU6hd6Jr7LWqy0R8bQqp9h1js
7TiW7YUTDfYalb96OYtCOwkEEf40G8aTHihiWzeAoOZYQ4JUZJs+6ogfiDFqHjs7HDct0hrMF+pt
LbqvAYEc6zIb+kszTZwjAs/oqmwn9cBWpvNbTqYdr2zi5tTiOLu1o5KDotwWF25fwQhGSoXHBhvQ
D2M0rW2e9sFFBg39iDzR9ss+WzJs2y1OhNKPlbzfSsP8CjqYnLQy/cwPguZIRNM3tAoFHgsFUUlr
Gn5oh7dmll2Mbmg+ZJ1F/LqRjy+pZkabMbrKMpQrtWp8tZX02UrUKxlVn+TQ2ZuaE1lfL+Ij2ZjZ
E+DPxs8qLbpBmBt5Nkp8EIGauGxIRfVUrZ7Wsm3a41yLeWXIYNykkWg/FbKA5+0W7R6yJj7OTDP2
JNSSFTaaEwFAepWicDCuIfabX1EtxWtBEBSyp+RrXjtjxcZEUa+DXpEIShIka6URRKjd1Ol7MYdo
q3I1yrxySHW/i0Xbw6GFHf6SyTrODvBNLhUtioNd42pkos0UMuWO7E/VV4aHSqhPls3rq8La9fKo
tVBh5F+UqTkYbfSDc1tsxFG3ZlmH7wqffxcCYUE6VjYXidpauwlR72q0sq+uE9Cq0Qjtcku5r6Zx
IjFKdMfCNLptL+LKGyaTOD8hL9TEjT7psZOSWNgphBHiZhhmLLSl8QWS9aYdNXWPgC5f0eTEFGjo
2b2N0sbDO3sZZVG1U6rpW4IUbE0rHEOEhOykK1IlwSj6riXVrpyKJwIeNcRpQbcjlQJQe5p0JI+I
OxDkvWdm9c5WVISCtpODH7WvDXRImac4Tr1XO1Vdc9J4G/SNLj1Oy30wN+qJJJdp3PRO4KIys8xT
GITTbpp79xNATV5pTQzSXKlK7NVtEB+CWNWuSysdT7FBSLrvTHZ1wQGpdSqyYrgskJAtIxljzrpC
Hi38XofdvuoV4uF8t5XRRclssiLGDPIp8HBcxf30EqtqeqPU1lYRyxicU1Oxj0QoEZci7dQKLix3
qKLrcuAo2o9RSNEqI51Gn72AWLzRG3GfOF5UATO/UUsxzjuS2qZyY4uRH8eUVYYgzEmvZbAZRZg+
wfrdQy++V+NKrDqyDThT7gOf3GmY+jMOslnMKn80qg6GKcXtlMzgw4nw3Og1xFhPqRtAxKX+QhKd
9sKEh/ZOkLrmBTlauAE3DEEZ6SQ+52agfFcJb75xnV69VwbcsUaQ42cIArv+ppRESJR6Wm8UmG1e
1kyD16hVRNiKbLx6HHXwzC1cDEdFQhfE0crOunlryCzvfTFG8c5xk/kR6VfvyVFtP02x5W4dd9jp
Wit3uoztH2nH8rFSNTqMZTHUd1EBWthvhty6kE1FKsRcaQhBEqSMA6V2Sm5oNaxiQe8AUCwdrBq9
j5gYaI3eSLLfrDG9LRhhzGkM11M+iu4hSpFtefMAV3rTCyXZq8IO0ofZlZZzn5Dz7GzRhDbd7DlE
8lTfZ4fgMgR/iRZcxaaZbFy3pVGadIm1pk1I/CfxJuJIJLnr56h1rQeb4JX7wC4u9SlAi8au/eQI
2TReEyYOXGZTe5r0eR0T0SQx0Tf9V5mRXo/hwtgnRiEJQlIBi2mobcvKrQxWrESuklHIddK3mu9A
n9gblU21VvRJzmgfy03tBuOhD4y5WDR22v2SpxV49UDcmkeEEr09tRnHUyjCz8YYuIXfTM7MPFEE
l3VqZ59o/2DNJ3hEN/yiTJKvky3u4obOCnQ9ZzyBfx9PDJnxZGO2vST7ICLZoIiUZt22lXa/nF3e
KzF/yHUysZcBCp56YMJQQ7bVRNj0d5HTyB1N9fwunPLsTreUE9+73Ec8/2Nv9pzXzYHaHENhh/Cn
FQ2aMrJJidp4F+d9zkssqI/LPt6OzcAAH+b81rKGYWXUMLO9JLOdSzcx9pU0wC0boN7um7k2nieE
Br2fj4QG3MWL2bDTpnATlkNCIEXdoRONSqdREdeZ1dGOTOuxYh4aPasvkyO5BbmvhBmZUoUtwId1
eTis6p7gRP5fvZVNlJOUlmJLK6v0xiiISrbJt+sRXTfWDQeSWk+6nNIQNlUXzjqsq/m6sGobCTg0
Zs0icGZNfGJ2qxThWneq9JMocxHuxFQyDQxjd59P9uVoDsaGQajup9ghiGAe8rWbQSBfqYMscZ/K
vr+fCO48hUkz3xRDaRCiYqjb3Mrmy1yrlAes5plPJtdWCWA6ojAUB03OEgBdWj9nM4EcU1Aaz3pX
Sp9oE3dXBiRUh2lU3LdNUj+HtWodcalVpwl+3FWiNO7GCk30etPo8kz57kKynjcTy0aMJtcgJhK0
gg0JE0FhkBjMWnHyxBldegs7Bk2TKpt1ODfBxZw63Z2qkwDoW71KxlOVKcY+IqQV6XXSS8Rgdlt7
7EirZ7cdCXqV9b1aJISlmqSQ1Eu4Fh+D85JOOkudkpTRaUgpUtETt/VmVONsN8ko/GRpxYDGutCt
G6Ope+nN2ZQ/JvBCENhnuTiIiDTDgSRk9Kt2ydpvdU6zsvD2BiyoUXMQLQj+ldEa7TdCJ8NV2lnr
2m7SjakkwamZTWcjK9H6mmYUN8R0VUcy4PVvEYZcdfXzG9TnjMESFRaUQBMV89RFUNxZri6SgJAM
J5zUnZ7VhMfV2ohcacgOY+xWzz8niDCO+8vEdYPnOUNxnHVucFVpdW5Qwal8aUFaxPtJUyLTZ2SV
6wBGt+UlA8Hxh1kavXlUy0y/b7ocsvEQ6/dZ35px7PFkR3flJo7R3QWQkr/Fw8BUYFmSacbpxhMA
njb+FGGUbalEImI5CBPnWzPw2a1yp2HAk/MyggEMqOqsQh9PP5flWm/BtA1t7f4ootC9dJGJfyta
1e1LzyCh4z5NVJ6tJksVkXnTaMQm2dqAFrbugsIH4JeMmzwMp1PTEuuDcks+0cfBkkkg0YnYOWQz
KFoBJRpd9WyUc3sMXG1AWlmb4+nnL1JpMCATYfBfC+G5wdciq2fgIc2wKnvhxD5NLW6gNBFL4+Cm
WojGyvoaiTz9YRmpuUe+wF8zLeT+Th4ClpGjNp5gfVTPyPGrJwJEGJ+uneAo1jqL37KG6pn8X/U0
UPlvq7Hm4nHm1H7X167mtUTsKnf5kMuLphxAj5gqExMJJPyqY/bhyU2AGPx8/IThutemqP+xVflL
G/P3d9NvNtx/in3+H9xzLwe+f77nXmf/7+4lG14IeH296V7+0r823fYfOI5pbNKLNtDBLNagf2Kd
XfUPFGls6/CzLg3k19tu8w/2nQt4CLP+otMx/r3t1ow/lkGOz09d/LBsBs+22b/bdoMQOttbAqan
hCcHQuiqQDa27D1fdSttcx5Jz7XEJhmC+56Dr7t0VMoXvbHmXUdmabZRA9Gte7fii2qbZcodiI29
bLS8OXVhSVR57GS6R7YBo7HVlaECcSWm51JrpwvLArxOdkM4XoeOHUS+Ci0DLko3ropYK6iys/hz
YBnFbWsZM4azqNRuMAax+XS19KIq82hnhyHGF6GPlpePAABs9GarvLTtL03nJitdELeIh3uwknXQ
ZM26XzSTHGWoxmMUK4bNBiWdnoqkJWma+AP1GAUtQIR6zpWbhJimm1zLxbcqLmpzRUihXnl9W8PU
65vYBAs86DUpgGYbYpyYs3JnZGxj/ID7sFeZiG0ij/luO6/OdavyNKzmz01pz5ejrqWbGvHC57ij
keITGgu0KTPNEj/HRM5gJUPzJc3FdAiyXF1lTiE/sx0IXK9qjZJ/z1wl+P+9qXWqb0qRzWh1SPHj
R6oWCxMvIMe+HnbXmW403PpoHDUOWpM1+Aj1gNF7W8juQBVhrWbL+aGGorsP9ZyYp47TbbZnhJyw
zOngZRFo5kctU5KrospPJq7bb+ASRtxFBMjOnESWTH6YPUjVEEqmfgpZawNO8/vypRxbFXfI4Ea7
roArpk7d05jWFYV0oeyyPK28rgJJ37WyWQWJ/pybnRGuYCcoTJ/KVSAWrtMwDCSqGY4AMEe7oE60
T6nWXLXs245N0BuoBVzz89BEnzFmzH4nlNimXoatb5MrGnpDBrO7lhhPa2pYI64O7ByKjaR4PlI6
HCervwoXPoOd5qbl587Y8lAQEUA9h6lKONN0Eyy1SFoAtFpcc/ecf6RfRQdSTEwyj7eiwizBAHKc
x3nWDPpACeVXNd3PURluMMFXu87ogtnLCwfMlKFj0CP/dFyHTcdOO4kEZrIsuRtgqmxHR/gh0ZYe
+c3ZOjeKH5bExaKM+rAOCT/+LjToF2PbvzQFkdbkoj9JfbrJStAeKkGLXqHRjlmSYstESZBY9J+t
Ma/YEBJVWGjGl9pqct+MLLJCdKAOdksrqGZT7AXCUch36ac9OFIAwVHVbgq3bVYSe93YuTdtkPLn
E624T2v3O60Qtrmlnq8J5TtVoktXJbWBV7aMU0VTwhnkIIzfueOg188V2xw8NPPKujK1cUcuVvy5
dFX1qTH1eRPqUlK/kUS5TS09Zcuu35TEEPuVk3AM3WnxWh9Ved2Z9Kay3HogmiQjFn40viDNsYQ3
aK3xxDZRMICCpgeI7qSVXxdkrrGdstgt6dqp6QVfU6qYjNXJIParhHOiQFDswFP7Wo1Pr7GmwZ8d
RT+EcN3XaWBmXlL1Jopu3b21aRJ4xMNq62YyXZpSDcmqJPxtSEQtQ4wilhJ4bCTdB31cWjFONTEB
qfOwHoPMMVYGDOR7EyeiWM117IRXKhk1G3Oi6a8YsdGuaMDfmkSIczZkB92JnTZur7puH3H3BHfj
NEnzBE0By4+G1SlS4i+piSBGqlN6cKUcT1mWWHcoREWyMiQlSRpHVrIKNSxiMxFpd2HlBvfdYM87
M+3YEjddu0pNG16WWrWrhFljg9I99vOJhh1dsRTrw4h2F35HYuHNQ7lfTIULsCYZrwfqkstyzKqJ
uAuqcn67gPqJ3cirLNhHMwlsB3qp42lKElznCcXHd9EvXxisANKlCKTx3bEIfvQuW5FTEDr1YwOD
kC/Yqqy7orZb7TKzyaH74CBE+3VxM1hhVaSOOpQoe1lFXy9uOsaPSRDPvBkiEN4hQWS11a/VLj3k
sX6wwqKnbk+xbTnsDm1AqVXaA5YBsFDWj2nBYZDlzO3pVYXwTj/3pzztdatbLGeQnLmTPcMOFgrl
25/KSFCDRRiSNr0SGT5ZcI8ikw9zKS2vIk8ZR+98r83srvviq8Fg9OqsbHGrKvdpbF3RwqckLxNK
y8Wc7pbuyhR57qlIXw0s6pS3/Q/U37OHIfGwDJ7f//g/iYPnP76GSplTQRhfSFbf/vhWQzRyGJj8
+Gyvty4SdlTuR6KuX36GRC2sKsstCWdvR6/S4y255Cb9ptEzxnoNvXRLBF2+w6rzgSrwl0M9Huti
IlhEx5awCbx487JNxXLdDu3Txs6qzsdV8JBFueF1gs1yiOTA6Ibdz0fx/63cfVMU/9mB1v9gTbzI
/P+8Jt72L933/CV7cwy1/JV/VcQOR0pUPFAtKXARolNy/qsi1pegE0Q8i3KD4+Dlt/51EGX/gUkE
P9Pi4sBUsRwR/zMhjooYJDDKWYG0hONVOEx/oSQG68xAeTXAQcqhsSILmJ8NNTZOircDKZV5ivG3
SHHRjfG6+LncLQsfxcRJjYlG7JZFMU3CH86yTKp2oyyoyhtMbrskmZqVviyq8L1DIoH0aR+INNzr
qc3q67AOB6hDJNlahKaGAEGg3X/RZ5j4k1lRek7yc5mQAB4uneBC9PguTUoQxRY+h8s3qTM8FTnd
RzeQL5xEYa5NKZ3s0RnW9TRFvi7rH4JCFcWGRT6dYfkzsMstOQfElmAxM7GLRV7bT7CFnbb0+gj9
j9f+rFy0pYgp0B5tOqneh0uBY8S2scqWoqdza7VbZaFZEDLU4NtkS51+nTr4mJM2GRt+2zrqwzjd
VEmFc9+Ae74LluXO+VlzyYApCTLnlV1pV+NSmDlLiWZSqw0/izYH0iIp0/QYlorOkFV7QTOVOq8g
uGRLVJ34XC+lYLMUhQnVYUWVqAa4nXPiL2HIK+EPoFdUk5XrXpUhNvIeU3pIB0JnR521Kw0Wu5cu
JWm8FKdyKVPTUMIkiI9m28wbMzfFpymfPgno8btaquGxiPp83xaO/lI2BXkW9dSZq5gl+3MmgQ8U
2qxznpEO7UGM2TOm6embsOv2MjYza4+xeXoqa6X9opf1izpPhblU71Hn2UYtVDhnpNlybN4zOdqu
nDn3kbafjE28l0Jxr/F7sWSJsj7YNM5IWCvq+05XYr+yWsWLabm2lZ49zWaQ751U61dDwimO00rr
G4VNT8S8lX6LKZSov2vwKTeRVRjKsSPcu9t1o955knTDnNZXpyRrIaL0MA8iEf4wBkPDiSJwVOSk
gd+PYV3syO/F+Rw4WZogItCL2yikEvFwhXGkIm2a+RwIXs6hMC4xzd+y5cQWPyxuz8KmtT9HdFga
59GS2ZVLcOGkGJOfV9mj3hHSSxD7A0VluzKa6Y6OqnnHCVV6YZdRwbaqTtki9TBke58DhWl6rCBx
1E+DkpVHURvOrmuol0TRt4+jIuNNrMX2V2dMkmpFl2y+s9o0YNHnBYahNT2qFMqbUebdXQI99DLP
RXBP6rC7TRS7gJU5Coe4LdJZ+wRluY028jYtm+x6bOP8yZj4ZLO+VC9tdU6MddxPSXmtT1JhPORG
vCFUVXksc1o2faErNPzYQvLtY26OeIdKsuWortzR0bvhyPaHGgyqP8lS8+3OtT3L6bPVrGka0SlG
f4hpzZMFll9nQfCUquNKGWx1p8jruiS+bRRm+n/snceSpMqWrt+l5xxDi0FPIiAyRGqdOcGyFOAI
B0fz9P2Ru/taVVadytvznux9zOrsggDHfa31qwMShQxdQvmd4O4Jvwar2jWDvisFxkmkF/ahVWnk
AjNS2NqVPd0bBeBGLLatp8yoKpNdL0gPirPk0hTtt1i3uu9dqlD8ZYEBCmnbOcbkJ9tIU+0hb10/
zc5VohVFe1nbeebMUTK2i5ijFjgdoz3XiU3Yse1Y94+QQ08L/f1XC1/Fb4C67rMjK/c6blP72DTE
oqiO+EcNpCzpfLTqxA5q/lLsm8Yu9/WiAPBWb7kbkTlfuw7gQUyBuzXxD6nSIYgK2wAFS9LhsU1j
67LSbskhmt1tTBxwiNHjeNE3kyTmVojzwM/TFxF08RXZIMNFnJXJRQ/4DckIT7pdqjT3suzbrola
zdrh8Hw+jdl5F3snv1dyM03VF3MGE9RpJ4a2wl6p7rcmKdJgU+oOxbgRtoF+4ywTEvvKC0caxq3l
NPm2FdO00/ImP8rmpZnSbWY5wyZBIXjC/N2/VkWcRX1aD1eBKAnGpUd/BBfpGVkjdN3gIcX02hBr
9jSs+R0NYL6R+uRNm9jzINwYUmYRbiDhopavBTKrqW6ZBOvWOBxqgriZtaTWj8HDMbLogYP7Yb5Z
90wIQe4FYZUDrpPGifcFMO6CtWVVNm2cpgGnQ5ly74LQYWhgXPmFVu2rSZ++mU5e7MYW4DNIZuM4
ddlda2PO64E73lsu4L0koWRbU0CGqKlHnDZVssdjPYlYv/XWyFDvbapOvyuUJm+HluFONjXPuuYX
J1LZvYipzzf2qd3USA0gny9OTmTteH1QklaZNstdZwSP+KV4u6pKd1QHOU40xVNS46wrbTpE6uQZ
5vmsrhFxsR6nqdsWgKZKxecOnpuv8M1Ix0GJvbHiQt+5y3iGzWYVyqk7i8ntjtIyoBk1UMmZ+YNd
DMlZUw0ZcTPNtPPt3N+1nJX3Xpc8xHajeM3EXsvcuxvG5XkZxvxuaEUDXDAO57iGlHt7aNOtnPp0
1+NBElKDYDpo45qBNQkWPPIymfrLNqDZNhrTPwWixiUU++ADTNn5lEKu3RP8orYAEMwE8DPEUWxl
GzAjjrKZ6RvMR7rhQUdFod34es9QpJsrUjfjqzw2LvN1DCD7dtjlNgRz3xsIFXTjCRyLjUkt7FRd
zhRwWnait58XzEetDKuT5jZdJ/UcQK3pCPtoDak9EFOaMlDcmLNRpxGAm+49akWS0+P6gxmaTEq6
N3C86moO5FVlmDuT4UheVI9s3c7Gdk1w56EzoinT8C5XqcBo1mSINNhPRmc6Z2Ob7qcguDC95kZW
AsPzYb6wpA2FLkk5Ad0LZEA7XLXDCmcNJv4bmp0D+mG1wbK8IoG12okRY6PsiWP1jQkTTisTgECQ
0+OyLPwJrHRuFLUWhGS9I/M1ZngZpwDu86FKs2jCzaUd1Ne+TtKLZAimO21MrylFbzNsl3YpPdJe
y6Uemm1OtpTFaeeGBdYcG9Y8O5cf518bmRp32B/Rlqx1WirICB5j58EZ6zSElDOHieyDu9GERWOO
wXcn6KuL3mjZZCb76wRKtJOTp2401Q8cInFX4+kizlF36gDpvT2MZhoG85yJqC8ovKO6x4Gh20iZ
ZsuFUonZh50/yfzShqrjXOQ9cIrYWM4kvIMWdOO4gUoyawd7TsXwlAdjFnyd53bGO+T/2qX/n4Bt
WpK/9Ut7WX3r1Vv7M4Dw/p/8T7/EwN+yA7wcfP71S79EMCR8OYj72CDAmfs5UdsgThL+mo0se21i
PAOy3//0S+a/YJFxTjHNf0ce7P9Nv/T7PAD1FpqYFSCzGGp8VGIjA+yLNHfd3TSPc8SEegMC6Zw6
XdxYWoubEQb/feySZOYzt2yewFnd45KU5mHAZyAyCKNeKJt2pZHd/vQc/zRpWVv+nzo5B0YhmAsG
hTaGiNjPfiAVZl47mp3Nvr2MRvxSxFUMRarMk2oLYpef1WObTBEIfHlghqkX5+CVuN242Poe9Fib
75aMbNfG6tt7LR3a1a+/tUNbMyjegLmvza4zcFRN0uxayKWrV3zEZrAoSxMvZ0G71Ms4/g5DL8DO
KlUgKDH78LlmY2H695/67qz+4adCV6d54w0YGN59aFrbVFlYZ03UMSCI91PVd+Mu5vjGB8nANy3r
M3zCtOXga1g/K63PXkqn1oZNO6c0CqTpZRdaZ4qrDLOZM/hQ/je4oAZlWR19cqe/DeUs2PEQk1cH
bv71UR2W0ucNepClZ2JcpmtReuWD7wSRwjvkCBw2Xg3wSB6mdFK7RQ321RLU/kEsHoIr2SX9Nu5J
teximZ3cZR53n9zdysX+5TlyQyg6UEkyawC2+/AcXQnzjb7B2dV1293JrpmYAer+djSKcl9m+fDI
FPYKslmMbRU4mIPm6BMBwT8usx9ugiHWahrMfTDb+EgYbyUCEJVYzO1drbggdSSxjknp15Gw8+cE
jlI4W8W8BchWIXxEGwKPzDde8rCAWiFMq4xT3iwmJfmon2sOprzNOG6tYQGTSAZ5S+ddOxupzXsX
UQTQumNeW5kznk22QXcpXudWGQRx6OIRu/lipZvlj+2sGBl7WIWNpr1V2ngP46K+aJiXbGzoRwOe
6n12n1pjSqmQmEhaB+m9oe0wIOvmZrGLNQLUt9BrqtCN+/Sh1JviTFf6Ofahi7+B+ccMuiIcfIO/
3XCQKsi1TTJ3+lagyXzqY2oQpHHIMuGXMhYphjrYBYMeBYa4x2JpCindTQPHTPvrSL7jq2/kzT5r
SPxogdApCRMdF+pl8viWgUOisXCYgdTpWH7XtMLYNkbuYEfJ8x07FW+8WgBqDqgCHiFCzHQapEMu
pLG8BtAxL7VyNWZBwH3WmX0c1TF9e+pMcq/ZTfsW488iyqw697G/2DXzUB773MRijcnIhlwPdShb
eTlVeUlt2jiwBweBk3jh0jhjWl4PGnH0LsS0dDaqc3zT0+9BV+TweZrhYGj1nUV6XlgqBkIAgDvg
1fFM7+fl2StkjWjHDa6KJlCox4aMWVIbBK/dGL9Aj7peZn1otkPvWPcSjGYLU+s+G6e6CFN/Du4F
QXI/kqIW6WnSAvcShu8EfdEwNp4JoWjQ8CvazDnPHn7/dJmYKTCNpszyzp1hz82V4Z45SsKpmrq7
uazlLvca+BgtWY0w1Itug+r1Pk1FENI1zf2W1KBpU5SSnPuMlziZMt1BVDEOtOnZd4BkZxvoFYnh
ow8BQq6e/eNLkQbad8JtccGb2hRahnydUkAoV/KQF4wZI1e48RkDr6/aDJYSTwGci1FdxXP3hQLb
3E5B7Wx9z9K2El6RFMkQORrGiyTMNdEiqjbMWEhlO5mnYdFu0kbcFLHTXufU+bZy+0ORL9aWrzHe
2X3cfcsL59ox4uVsbNLLsk7GXYrCA99H76s2QDvEnG01GPQB27OSgMwg442ZmdqaBCht4jQ28B1s
zdM0xOkPxiDtJXuNDs7Wp+bLuODaKY3c3RmxHPbZgvpnKxdlEESazAc1Ktq7OvjOUd1u8LbrtqzJ
8aqe82WXi6y7nwtwrEQ29nVDdkAFjIPzZDGEtXKwNsqY4Z07jcrLjVNlOtCTN73i4xh8scrGPkCQ
dJ8h59iv2Mzbmzmws/O4BPrd9kWOL25GltneaZdbaQbLJWzHkmwHy73ymwq/0/kpaYGL2O+cc5h9
yR6b73in1dJ+VNbS3qVpfFziYjnKsoxv8gn4vCvH1QLU3RtrxIuIZ5dsBsMU+zwQTDMc4WcA5TLt
f+R8o68mxhY+xn4mgxK4NPvVpGpXdCPN1SxwPh+L0EgWcdYpjDBhykz1U1/B6xPlyOeGyVpfzP0P
3VnGSzoMFTmLqhYS6gvQ6MTNxXXQttqWufGzqOdzFZPwnrZsY5hcNhvons0xdUtSxHJGVnOr5Zf+
krhPGYx+QuLHqTpJ/GloGrOXNgD/V1p6S35fc2knSbGnb+3TTTlWR8ODhOD5Y3A/Vlgjse8aty3s
uVA323bnuikllA7XMoBokNahk2RXSdpbO+llTxJlXRYSctnWYTn0GPvb6Di7ZNDMjV0Z6kwscIyl
16mjbrVozdcmiTVRbhGxyWQDIRFWV0eMU9aWIXm36aE0GvE8CiN70PNK/8FYd7ygPf2CCjE7eU5Q
H2D4OvcTdMqwSgLzYIziR+A2d30REEIU9M/Le0WVJnW1SzFouUjIDT7kaEFhvNfeReMBzlRqiK+E
W96US/cobEk/brh3HFPp0bImSNAkfh2KINjppqyPrhrPhdteebNjRbS/lzVjqo3WSmebZ0odvLpk
LmY3xj7PFu9kJ8uRAdtN1Rc97rpjvcHRC1m1Up12MxB4genbHG+tKYP2qLJ0F4v4S4XXbJjC+N6W
jVvskzlhljzUT6pJ5JvRNPVDZooigigoN4E1qDDvbecMBJHc6MIWmAXZ09bCK3Pv5kHCB2qb0RQM
6cFOG+/G7vw0TJem2JUFPGPznYfqK/uqLwUUvcZmfXPyDXsMMvOTpOJ7mIOKOJTS+zaZGg6B2UMv
EFEbc3zdDEMdKViOP2a7hBMJn+xCxB7c6MmpaP/jEXYEIQTfqzYrfnhJP142Q5OEqu5gnwIAA6pX
+vUkgrrFCksrZWgSzABTQqtpENshnmAmJx3bl4HQu9/4yTQQTEXTqnZaX7X+SWUDpr+VnwD+NsOs
2wDqg2YQAjZJunJcXQvrbs48xVg/i4uKDLGmScNRyypz4/QdXrIFA/firK+t8mvF4VRcNIMYvZNb
WqjSDZ8crW8YrTLMzfCU0rc6C0juK8JGbWhwZZffMXArz4246NmfAgbGg+t03SUpKdLdJ027cjwg
aSUHXZ8ad2eOlhoxdp0BADQsbCl5vJZJJeDThWGPyY9ezcDjQZqOd6akvrpkmfc0MIp0pSmtSFBu
J9xPJ56HCVWVQAd40iMFmBjO17DMMlzMuX2yjcJ46BX4iz0MxWVd+Wy6s6OFXlYGb3reWXvYE1ZU
Cd/DLAXOnscHW6d5BPJDJjkezEAFWGNsrT61o36ZYVoNbTITkmZ5RD8awOhbTR8mYBFTLjJKcWHF
5lV6IEtd14kHD6sn7bq0exubXje57tMs3w0wWiJ2Gf2E6sq6sFwLAH6U8YsHPVtFnenldTh4g5yj
NM3YmwIlgHinGp4EA4j4qJV6fMyZzOiha7fVoa7c8c4a7OZo9j1mzabOrCLNCKZXdj9/4QlQp/VV
XFODCvdWNjI+ptlAbbaUpMWZ2L+SLzx8qVszO/aLZqitirPs2jRj60kyMHql1rYi/i/LFyhdSxR7
SYWDpCa979CjU2/rZa1955XjnVoxhF5Wj2WjZBgH2VPGc8MeDPK1KS4J3X5qVyRisS0K1hWdQGg9
RWbe3g7NYJ3LagbDWNGMPsNPu6v0HIjDbapbfDIzsRfm4gOCjIas9nU8xDBKkiIUGh7p24o8QAfC
iiOOZdrFIrK9fijP6wKbVSeOUzyB8x7D4TTuWvMmW4IUAUKm8m9jgCeyTnn5jcl6c9J9AgkYmZUH
teI7KUCPXBGfafEyLKjd+l6TLgAQXqzHeiA5bvVjudIGAW7UKRCkuQZMEu/AkrFiTO473CTeoSd4
X8BQplm9jePYfvHRHjyTT+kebA/cqs3V/K0Q4mVaMS35Dm+lsoZQRxLfq5tJGuBF5QlWJZ35JqCu
HYA3kosO1d4+iwc87ZTzYK1o2tgnF+3KCTNWdlj1ThRzV86Y1q30MXtlklWknmO866ZMi7N3shns
dohnCITEtxIyGmQiccn3W17U71S1nttPQPgsK9QMBuUb4CZqGwhu5BO5YQnlbYD6xnhbP8JThg4X
rMy4fOXIpU7TXTUrb44nAYXOfqfTxe/Uumll2aEfwagG4p1cGXilJTU44CsvL1gZerrf3VhxAgOv
AoYNdVHFT/k7n0+r/O4MKKYOvakvr2YJjLrKcwqPI5V0FCaSAnGNPwzaliwi4tkYF0+Br4XAwMbW
UIG2sWvtOxq76SpvxYFzl10urrof2Tu5sPYGP9j3rt15odI6Fy/YqpP77p2WWBQjOjBvzsmRNbql
PdR23V7wzH9Uesb4N5idvSVbfQv2FynNlhsf1v7YWulBc4IORnl5M3ZZEea5/5Q0zbKF4E4xaam3
pE1GqO98X84AryOeiptc5MbFRBDDg28u2PPYK7syeSdaFoEdo34Iyh0Wx9MXdpQFi848BNSG0Mno
9ECPVW9FPTqbwKVHbXs/PSRswGFM4B5AVeIzOEJlyOJnRpy4OFIHQcoMaSV+ZsITj8WYiq3TUHJS
fA/ncmWIUtLlJ3tljTbdNN4TT38opg6KalPczcgtN2ZRzlFcuzRzsJOqh3qRU5hO3jDAy2sdF8dt
zbrrpnwdFZMyAYNVL9VmQvNzSomf2pgNu3kwG87lJGxzTaW1otbETJgTh+mrwBZBIWDfyYwcSlu6
3hvD98e6cL1LN4/FlzIv21M5BmMEHpRSsraHBC6grfn5S4xvv3OmFyI5BMoSX2E1tk/p5I+7zB2T
Rwpb7SSD3jivy2F865dWXS1z04a6hZHPemd5eqi7zCLRvLIoH1C9fdXHhAG9Mdf+rlSuN2x1DgMs
taGrrZ49IcItecqEKb6/j0/+jxFzP9ff//M/vsq+6tR8+z3JZPXLvHZlQf17Ssz1W/VW/sKHgT/w
/wgxnvcvuGmm79qA/Cuz5SddtvUvnHMYRcFbgk/xzpX5b0JM8C/XXiPs0G3bLiOkdSL43wNe/j5U
2Vh92RYyb/Jj/1cDXpPL/zISg7/OEGr9B0Neqk3u/GcWXQXXqrWDyY6aLk13Ae7Od6Y3MwjBIDM0
/clkEDJ0hwG/R2sbVzAogxWdcVjS55am56HZM6FCaTpgWEKd3BEJRkL8hFA06DP9zE35exIiUnDJ
nqpPBqPvLp0/z9K4e98gVg6fSAhF3P+vdw+rGRONOLCiQnP96zKNs1MAhkhYazJnYVc5L1K0OoDQ
Ourx8io9ondsNlaNXyNAIr7hwk+r3aBnO9iQdjTZuN03XZkfmaGRoOb2r20qbx1KhGdPt/VNl1XB
K1u/HhrCQmVnUltvm2mezhorHU5poM9hvHRdWAbYn3W4Q1zqQ5ntpdRajFo10LneN3fg1uKkynL6
h7T2b5X2H2fi6ztkIcFt8oLVnfPD83BwhkB0nVuRDwfzvqizFkl53ySnOEjVZs6s/LnRF3Pa9Gr4
8tOi/8M8fsUcPqwkFw4XMAWJqq6HgOHXd4FItsT3ujWifuQfC5qjhw6b0FD62cTAlbwITxWh17P3
psPwqBELfARe/Pr32/hIFOQQX/liEMxsnoBhfeBfyhQ0DjNM/AUGi85xpXnoY/FD8/xH2yyXA8/h
sxzpjzNvLuk7dqDbpgu9DTLsrz8c+W7cd43XUXTr0Bdc/5nq9Lb1sdD/+2/7/e1yIcw9fddxDCwd
od398q3WaGydxe0iWxTMbVHyyrNYOt2uakw7BEdkpqB8E1NG4Xxix/mbyfv6I5H8s74QlXCMfLh2
zJtN6rpHWh5jfVzWTR35bpWHfpt4UaGr+7qKMSCHiNUayyMMlM/Ctv7049cHbQUoBaDXfnjKLdnK
dJ6qi6QTP+uxfKPXexYW6vaG8nLsDKgC7j+Sp3/7Oa36mF+3Fz4jXO4wQV6Rpo9LOkP2pVdITtCt
t84hyxIUVrlfP/z9tf6+fnwDaAchEVAIDN/1z39S6fST3baVR2vmQfUOmb4xf527lkIUgvjfL/WH
18i1XJBDmJTghO9//tO1PHeEGNc6aqXFn9BTPDSGw5yVrGeE6vVmESpq9JmplVGEZtc+fXL5379O
zHYQPnEcYl3tOx/2iNZecMGwuHxnmd9ULs/1Sb16evdqJf3eiEHDYR9DFnFDytI7XQteRwHzxFkQ
7sDLO2sSOnfk7hnBqS9/v7c/vIVfbu3DAu/I3RjihFtj9HU0q+A6sLsvvJr93y/zh22SR0DCPVRm
tif2y1/ftquhT6HNBDO0pzuva898aT0WFnJvv+9hJwlAvhT6JEROM0/IppjgYfz9Hn5f1tzCqjBj
YWOA4q07+U+LIBPMDmQ/sQj8RkaeXQfwmazmk1+6njW/fjzrVSgrsJdZvb8+nEU6XVE56gNXEd5D
Mnv3XdE9Vpy2amqjv/+gPy0rPiBCWtkeiSL9sOkLuyD8y+lVZC212i+J95xJ6GQmc5UzTC2cNXlr
/uQh/unnWWtlh+2uCzP5w3sMFM5ak2hxDa37+wTeycZN1ZfO9o5Dan37++/702drYuvjGaCqOi7i
HzDDBo8JM54ZXTOyBhbSmmnr+Dh8JzNer2ktxjOahAHCp/8sicfRm9r85G3+cd0CVvJricyG2vfh
++jHWNOJqVRkR9oXAUf8KWOOt0MUFU5z/33mtRB9LLJwwoaWuhUWjdI+eeZ/vAmkk+z/wAkcQh9e
NPNW2ZhpxQh/ks+ER9zOhnmB3eB9bdSPlHbI29wFUu0PG7Noa5Jvn7yHdX/6uKbxSVuteiCys6p/
/XKGUpQ9bbMikGKYIzFo50FOlDddYBp1TrVrsacccoZwbkPXP8FHJLnNctJQM7Wo6wBXqhlXFxuX
3rjREKfgZYcnWaWHf7/R3xcnDCFoI1Qk3KRhfVicul956QKXgIPLfsgIcjuKwD/z/BkB+4BHwt+v
9vvWyVGCnyUcDJs1+jEGGB6G23eiAHJy2uFbnmd34HVwErXPytt3q7hfnz8f+eqS5HqO6RgfE1yF
iI18ym195dAxb6ifF8TW27lqryey5xhAQ8xKFPnRTVkdp8QMQoJjxj1GBmGvg35VzIyZCmDTUuXe
a+f6w74bEYLWVQk7zaGYgAh7o4bVRRlL5Q3DQxXW3RwOKOG3uFl8Tbrq+Pen9/FdwdtD1cJv4dNm
VX3cjce+St0azmPU00DB0y79mynBd8iH+Q2+W322L3/c/f+5HhNVOk8aSX398592/7TsxKDXCm0f
1flJCt25aZPY/WQFftyS16vYJFASy8wqpGb99SoFgUllppdLBDEQynOdflmm7LWz6/O2BNKHnvnJ
BT9+mlzQog+ECQRfigZkvaGfftZUj6nvGPkcmbhHPddNbkZp37yZyvhqFLnalAOuBULa1SfX/Y0i
tV6YmhjYiusH7I6/XhiwshOd709R0cBOrDmFTGndx52H7o453NEEwxGOePCXH6nr3zG2u3J98syo
gCATPZvgnrAQUvnJXvnxo+S2aBTYo3Acxhbe/XDII1Dp2opvIQoaEO14SuxDHSdEO5J+ePj7Cv7N
w4xr+XDD1gYIFaH1Lrr56dnns9Z3BVgLe2BSbNVSJdvEgqPtMScFOMqjBZ+50F2MNwefIuiH7ZbO
T8NnyAYaKPxNMX6mZPvDcoDDxKiL44I6y/jwVvrGTrlWPkWiJWcNuQp016atIxJz30xrfhY91khJ
VqS7T57FR44Rme0cknSCSPvh9zgfjghmNuznkyANtM1/FHhDJWsUIjwQVJJIYH2xnI9VL09uAZUf
RxnloQZvum9/vw3XZtX9vFOut4FVLgJER2fD/PhK+gJvo6TXhsguRuubU8cv+ZBdjfjMnMVe9z0f
e/ceqb+TQJ4JklsF8r0viiUszSC90Xx1yFd3nH7I5X5SXgIIkcBvqDQkKPhkKNxLFnnjaSq9qmH4
H9CwGoegwh1Gktv24pSNs5fWor929WKexbYMzhAjQWlVVbMDfm637aRvkIWUYUEk6aUcSYttKjjq
c1Nu3bEyD5MtviDY9o4Eq1hvbWdMt10puUni7VD9yF1lmo/NaE23c4GLkY9OZ2+6rXPZANFssqGQ
VyV+9WdpUHpR2hgipBgt4jBBZHtR5I19iTMpUxEX2cppGo38IfekcM5qr7OWTz7G3wo4hkPMItAv
rpMC77dNQpvxZHJ6RsRJZd07if3AQ/0ivfq1b9HnZlAZnKXdNx5pnLP29ZO18NtS4FSGXArZhS+U
qPpfN6ilEfDZCzVEjL+dbz7stgfTiKt9ueiPjgo+c+L9zXWC3+p6PrxVw/gnLOzX65XZUvmpWwzY
pCXxY2/UpPZlnhOieoi/YjLsZtCoG21rFtp0647x+IR5j7hPC+WdEk+6PwYxsBDFpJ26EnLaRisQ
y2xxhsB4NF53s5zs61udJOdtgI5323n8RbrT6me1JQ2o0Dg+/f0R/r6b2Hy4kPawCSP36aPJa+HM
BGGPI1+Tgl/q1Sq7VkHmX/n1xNpx0/gAySlZsVUw3L9fmkJgfUG/fsucK0gV0VTxP/7RNP60vaZG
3CVYpHVRnApCE3MBj9Vw/PJgSh8lYV3jKiMz1DubIZk8YMXMKVctUnkVk9b6bfKz7CkhbpJeMssO
VevgzhM7MRMkqA0n/PXnZ99NrYNZDz+KfjIuBXmcJzM3CL4cDTqnhghHezOkwFRdX07DTstmeQ2v
7aUyjEvdK4y9aUr7VPsSyuJYPixB+WZV0MlwtpQHq23NJ+WV3ussg3pbS7nSHi14H7HykEqZzXVX
mN6WiiW4xXawvhxts/Vht/bAeUB2Flz2Qu1TX5j3cg2GCgcNwJjzdg+WjjNPpxtnInahvEy9R9Jv
TQBtxjHznJZyfGBuE0S5nZs4acwSPkAjErEl+EMLIszeeRBlqeR51hbt1aQRmooEe5AnEkehPXrt
sLxpea+9UWcb9+1oOW/O1PTNVgtyTm2jRdIhOqN+mQocSxYIQcBofbGDPbTgTahlqLv8+QaLIrkd
atwFtNb0mJMLAbvL9Ly31OwNgDgL4myy8Z3FiWrwPytsm6q5JJm1Iye0qeJtOovpAl6vDLFzT5qd
qGGgbWNNM92zOe54Fu7Y3pfIiMRmTPT6BepRvWubUmYbw9KCSyMz6gt8PHECVFn16ltNeiKUFgt1
mXhhkOCYvbq6wa/wOhEpmQOO14x1X6hlHLz2FeqblLjSPXYl3soJ6Ym8Rr8450LszazJv+nJ0F/P
s+9u5zwg3cMYcessJ3GcbcTinsiIbq0WAaMV24BWL1lqsyWitDaAzXWt32gyT7EtDFzMnlpfO6Ja
db5P3Vy3FBJ6AtWRjjeJ/I4x1xnyNB/bKlM10FFixPWzoineSXd1okItQdZnba1GbEhcm70eTEEk
8hSUVmDwiveidfDLJjuz/ayHjOdmx1QkZEgqmG66ZqZqmw0BkqBkLObj4s3JjedStCxOHZznFt6F
i8juDBDT88bB9aKrlf6oEOidMrd2oDPOWGMq3SgjPav6I7lcTdhUbvCYi2DYTcr3XrPebfYLsr1m
ay95up1yzMWyvkKsSmTeRawN09Y0NcRzehmYxxFFyRbeU2TMfo8Bg6vxkUGsR/lSH23pBY/zgG4O
o7bpVmnUF3BF/OZCzUW8k0OxrYfZ44l0xmVXJc12YR52EbtzNDXteJS54V1KqQj0SHwjdIOOsHBs
9LqNqqXvbkiE0Y7dPDaXjivUHZ/JS+8pCwI1zFKNnuKsU6Z3CLo8OOp+pu0Xp8vCBXHzfZZ3HqkN
cfA8GWK6nVJz+VoXvMwhGf1dzaZ5mzNfvuj1ugurIvcv8ftzLzwvHi5Uv3hfTE6Br0Gl8eriUjzX
Tm6evb/Tsc3dqJhWDk82QXOjVZMnow7Sae9hfBG2paL1m7Ohu0CpBVoFkmrcGyAEtzOw/t4ghWhL
pHtz8utkvtKI/wqsFmlnaU63WJNkp3gScjcw2N+ZXkw6iOlrEZC8i/gMGSkUN/uYl+JtdKeg38AK
0ba6BvOncJ0bt2w5jGoVRCaCgeuMFvW6SvIYBmeZYl5mLtpy1cnFuhg7T0A8MCTFosiJJIJsnWeQ
NXvrws2cod24xfhQaU3kymW5y2DtXXqC9cslFHNTbJlckWPVo5TCduz9FOw6pHPHAY9gGpJsDemO
OWtfCtxfLiF21S9mr8QJnoD7DQpjte2aUZ4sr87OSshDUVkh2dhAX8E4feRBPEvd5h6NaagusVTc
qy4mfLaAj5D6ydUQ+GoH67w52owTL7O88G80Ua3WTX1z20OSfl1Umz25sz3fVEF6V41S++4uns3e
A6uGGZpxac063q5iIFMcl9ZrDx2pcdASo59xy0Tl3Nft6sqDi593VQuh8EMZKv+WYUp9XMrcJL3T
5z+mPPEe4Dch75/0ANugqk+GaV8hJLuB/T0FO6S4fcgTHh1aRKMyQqa0YoLuSeLz2EDLPoNM5e3S
fEpAA4F3SQpuBtwvF6PeIf+sbuqcHKyt37hyq4R6KDC22aZKuVcSJfx3YWjT08pg5tLtMO4GY4qf
SBdMG1RssJ/HdpDPgun4fzF3XjtyW2mcf5V5ARokDyOw2ItKrNBR6m5ZviHaksyceZiefn9se3dV
7Jqu0QAL7FzMwNDIp3jiF/7BBi6vWAC78NLZNW6dhJjJt+6ptdXv+K7PCs/trk3wShJdBdc08c1b
4K3xlxkw7UW+jaBLisgB+lNR/0BxvPvDTpTkNVGz6Kkoh2CX5cJEnXbo9XanD3oD3bhWpq+K0eXV
Bv0Yp8RleMr2ZjBx36jpoXdF+kh/tPhrykWyRss7h8jryv7ZGsT4AKuEqkgAFRkdsCJDsLcURy2M
K+Qxc3nqLHoySelNGbRQgMLGa+/qLTZOYnj2fbecdliyh3d+YYgfqhr9CfTFvg9as/6ulClxooRK
+TygrAqSc9bWK7WBqCYpHft5mnS6h4Wp3qE4lRzcWOoUHlsYz+glrpoygVsax+lXOSGs2nU1+gh5
A5QGWau6CD6rSXci32kAgyoaePfghM7Bo2V2+crt8KtRBg5rh67YgaqjI7aWT4LjaVDnb0QJ0VAx
h/wT4EXdU7W+3YR0IP8YYkimL3YzfR0jI1R3PNLIQkhkW9eu0bFATcHpDEP3OA6oERH27zMMNUk5
yHm8ejIf0l7JYSKYyF+vQr3ilUMokivYEDVPu53TR2BOkFPtex/91LcoyJUBerZhaR4K8DfTaoiy
aq8N0dHhN94SrjQPXKTpym7tl8yc45g6dU944GEMHHePvRZEO57u+IQnw0mVGXJLVoWULdG0mamN
Z0tCahBv2q4L0z1M34wLFKwOaR6217r9JfezbR/Sm5KKrfEg63/57Km9aebTqlQzc4vy0TZTpLUr
wwylSD+H/F30v1uxRDSsGfjJfcmAZhK+MEPJn1kV5mj1AOpOHDu4q9yK6NpxD/hfYy+a6Q2iUY51
kHPRqK7C4YtlZdGxSQNuoNofX1QVsjXY512LMyq0DxQ9tV4tkBQYYIgOBQDCwUkOqhBeJeNuLZoe
K5xiH5XDuDGC+InDnK6TYLrDxMqBjVAm22YUD62FRnWCTtOj42uoXZoD/OlhjOSujcL8PunL8UGf
yibb1XUZ3o1oUp5MGoaP9exGO0Hsu5vG+J63DQ0IZoYIdiTeyGrC0d5yG2SJAHu5XHSP5iDppSIo
ehM3UfWpFyhfOlr2zUcN8pSmFLA2lrScm2H+A7Vu42BtIFK6QrNK24ZwzgBkNs62GZIaOBi4a7ur
hmPYDyb1sEA+8+85dZyuIwID7Vy119rXIHsdbZSKkEzqNwW7FgrLSESGWrlXGalBnOzHN7rEa6dv
StYw8Ktt5Gd3gI+1O8VgbyI/DIFBz/d+g3p62Lj5Cn0Ag7/efxO4UW7R0hjvYO9PG1jo/UHtE/Gs
+EV1k+bB+KlDyeEg2kR9CKRfeZ2ukuQUMlGsjab2Q7ahYTpwfWrjjT3pWGzUxvhswb1fxW4Rf0LP
ClgHWnrN2u50mCOIOpu3IsgTsQJPDZ61UNj1E4nbCv+D6kSPJKpX8GkRDkQAkMMjJy0e14Ckk50b
duE2EE2QrHvsHEF9iukHLJOy32DimvDvwdGbOL1qrYfRDwVbx6mLP2Kov587JSkPLUoAxS7wewdZ
EgCoj01JnruOVXgHaJP2d12hDztUttGPD0afa6qop+xJprFykwrD5LmfLAKAAuU1Jvv3EnzNRhow
t32TpVczY/jUlLH5OnTZX0pcmcaOShZYtUFFliZSbXSqwcA3oFLGMvV6zJoAvA7KMZhEvNOSPP4U
pchpa5XmfkUINf8CZx8I8izZWsxvvhbmhC9pxKROEFSsVWsXzqbTiQQh/JGEoQ11r1o5UDhrivZN
oedUcs1yO6RKheyLu847Ezm1VgWO25gOghtIpXb0gsZ2GrcZiOyd5iqOv26gom/7SNj7DpHDrTWm
5beR7bVRA9vc+Q6eSyZR44z5G+FUV1CYH8wsaDxyhBJcIGCa1qi1bTJl6IrDmVHRKiysjVU72tGP
25LOGDDgkjo3+hotZP4J3HgcgVSqUnvT9CZBnRhCcJ5I7ahJUO9SncVBputYueMdrT3tZSqV73Ye
By9dL6I/u1ZVd5MMsm9SyYB3IG2XrI02/9SnMjg2ZhHejErH3W4gi4DsrViZRo9CX5+72mfXAAi5
LicTXZT5JzUWhZ4uvXHaWitXpsAXW7rAjWulq246B9NEQUzXtqWyr8qk2mI/IY8q1WtvMF3/qE0i
9QKlxRYI1usmcEoO64wz1YO8P0kuK8QLa/IXpXFvKdBPWCJNNTgRiq57s3UhyhMx2PRDCr/lfa2C
9kkfJzSFrEKDM55kYbVN+tSrKYncIkrsrGqB+jPkCm8SNeFtICSzCGH/0A8I6gVitCDmi+6LoSfY
CZQK0H6/Sdm/OdQlKmz5Sclc3rta33Th02Qa4VFRtQIdxJCAEWk92jcl7ylunzXRXS5IBOKnoI/8
g6+pwSanJEEFYvwcNJF1HLsA7puDPsVcQ5YHX2jdLhcZnA54FbtE5Upy0yJDX0OdyjWTho+wtLEa
IXbfxnGf+Mi9236JzJ3kjYobzb6pk/YOLRxMD0i7Oqgf3wI69XBD/K+uDiVgTC2KUQD2HgIDpWEq
IwZ8k9Rad75/49oAzqy26XeTH7tboRSHaap5sg3ld7QtDqCgf+TaDM015iSuL/RNG0/WdphmfWSj
c726hXEjEYrs/Wp66nL+sghj9DBne4UA+cRYpXlFrrJuOmx3iz6oKIOMEyfWjbdlaCu7QoViWQKh
xreeFyHGVr4akv7GiSkw6gYsGn+2fUj9EelvkW9UO0m2UIrtW03AjcT14UbkSbRFig490lAbt86o
0jqJhlvMzgJuwPSTj7rzyoTiwBZriXcHD1mRZxbhtQ3iFybqZTSTfW/U3jigwy/hBVW8yMa2qwNc
QiOYkz6IOeESokyja66kDYzZMZThQaRxc9RQ6hPThBoIN2W/qgwT7lcEIfbBmerh0YgqHDZKSCmf
ACdXqyqI9TuHjP5H5FroZ2r5l4keZbEyEsiDDdyWnYvn/XY02mDtR7704sE1vnGe3FU8X/uQ8PST
ZQr0kkqKReiX616euy24PaRsUgtKqdaJL50mnpwJamyfZeWdCahvBcrrS5TpEYDbMQHvpU2nvK7S
bclq7qNC19aRK8jM3K4hEsI4KdUC8vlIuH/ozfScNgGpJFk7rygyoDipfKc4kawrN3rWB0UCxgy7
Na4I36WPfEYN+7E3SK4pb+oPpt7p2whpzFuUtZ1H4UjnLgrRwtZKGe/BxmV3gaIdZkXTu7nqHa7y
Xqa8D2n04o9jwfOdmHdt2Oq3KVYVd2oFtbitgp3ai9+dQINalxM7+Oi13VpDnXG4emtvIRDyu60N
w16TzbqjUX7XERqA7muHP91eKT8VMWLr0iJ18SdtOlJmpn9gCapl5mCXO0tWzR6T7OxOqWL/tg1T
90+7gPoHsBIpURxDFKppKYCCeo0olcJLEapW9NxS5AFs7wy+/s2cbB6oVLPA6pMgYxKrGgTEAdrq
pSrDV5uayKniTDzarMEp6Kv8lKtidDbOZDc/XGsMGS6MaUuMbbvP4zG4t+2yvzN5k7+jKqV8LmuR
/OWX2XgzpEH5tclE8qlt1Q6OrEpFy65o2I89XHoEhCQN/0bfzDJKW7RL2DxFYG5EXTkcRb3+PdCb
8UnDOsgboH09N5NRPLK60J5bGYV73yfwCWI1vrHrIN3Sqi9P+Cn46ZZ8Z1gR+lgnGF8B+XlrrKU5
IBEjwmLa6Ax9iypvRAetloe4eoPvI8s2NUjKj9AtgAV27R2CKGIVdGP4IH0l+wyluN7XkUlU4yQY
eWyrWA9oQZAfDZ9QbUZkALlxCu1I9JqvwRRRqABR6W67bGCZJCFDfEJ3Ady9Y6d/ujXv1GT3iAAP
puk+VVZoriuRlespzYyXfBTBF4XQxi5Gd+skVQHFSRfKxqmqWSx/4JnIJsVdl7C5XqIGo9fWHoLP
3PGfqOitVYOUmJY/ocnnhOojgZq5q6zKG5DVAXDsQDDgAXMcNF01PC41jW0i3fSPNqP40KCtQhNC
+QsxXCxXw5IKN6KR0ySNLWXtfUizYT1Eeb5RHOxawDgidJe0LxGmMhxd+a2WFGvqtG82RWjN4mTF
p7KoqAj6sPiqMDKPCP+VK9iKeAppCkJ2tltspwGDnLRL2kNIFXtj8sj+UH2e6NbM9J0xmeaPcUCv
y5QwuySBHjxwApPe7U7oBJU3MwD0QL1ewUZCNzf11BXNyugyROax+l6H/L0jlB9RMHVU+ijBNp+l
igYH5avutgy4KHSk854SKd2tKgX6N52Zh0S5AYlR40BWsRr0pgCtWmymwXmsKGvdvCXcY5j3z0GY
azdCYFuBFlG7Usci3DtxavLs9s4paqwjGhUpGkH6bnRaalYV2HZPL3T5WTO0zOuMsdtRrE4V5P2K
2BNd6u6NXkLEEmjuw9KwX3N0EH+vtbZ5oa6GnlUfjUG8ifWwOGXdgFIZXYITagHiMCiUifG2Sm+q
ySrRpEpiD4l8TCVyFHLzMXz5uOGiv+/gzhAyPsGyUUEFZ3Tev+ppRiWhqldbBHONNTr9vHea+5wn
1KTT8j7H9eqzya96pufyg+eJoEXPVBuonkjNV2sOp/vAsTy7ItVP1fQZ4mxxbIoJde8oxz2UrObK
b77QgTe55wGSCDTlafwufrNBhcnvRQJ6s4iN5zFCyjccBFqURpmgSw5Qq5lvHF0W30PBQWpoGpzi
rDFuSwcVskkH9ElwdE255H3fzLRBYms4yZEOatqi9SjUvAomO0CFjZJ3A9KEftQjZhk8R1UI2QzF
lBUEzvQaIGnGN513zEwALnAk5i6kBQzifAltc2JHtxFE/0JLj24Bj3u0hi6GimQ/lbF4BZ7+PIIn
Xjt13JEiEKibNAxWbeXkD+lUpqAWzVdKD8ktjUjnro+M4mBXSE5PCt22bNIL4LPq3KSqNZoJELk2
NDv+qgHfrqho20RqJdeAGujf/Lq6w4k3W2mlts3D3vUyKEprk/b8jYs6DgoGsAZsRDSOlot0QCun
grTbsp4oxyBW003d1zrRpk3t46CmxA0q1K6WEs1kXx2oB1BJY836NnF2Vhy94mRMwfjj40PxDnmH
zg5WBvQfwTbgvrtE7rpjAWK0By5aKua46evRc/FRvqMSn3hpYVENqiw7fJKOEnHdIEypWdhwxWaf
XOmHvgM2AKzQddRbMAHWQBEvlrbjT8pIqsW2HYX1aCE4Ta9C9A9v3/tLXKd/62TxH0n7nv2fLvtm
/H+o/mtxcfx7qtOmQNJk4UE5/41/xKws/CRBlnPWtTeA5gz5/Uf8lz+CkoKWDpgYULOU4P+v+K/5
m0V323HFG5OHF+L/cJ008zedlrvqagAYQKrRGf8F8d93bCH27t8QO7AQAHSWFAJKSnHYRhq8pjYj
l8d6bD2khq6sfCUdSB2lwMXLLqFZg/5DIn2FBGqzQfTD2iBRapfga1XnB3WUo9GNWB2lbvlAxKR7
ssFWagXxKP9LLxS0Hd2kJEsh5K2djY5TGHGT3dAXBAeypslo3NROjy2P041fShRNgKrxvr9YUtOf
84pDLjGARjU+Qm1yIOKgBVcjz1MBft4O4YSBT1vJv4FL/w92/H33o25l/eNft69l86+dzL+/Ep3n
/+NsO//P83/Et+SfX7J5bV/P/mH7JrP2KH/M3LtGpu3/XuL5//mf/uG/fvwnYm0678S/391P4Y9/
rV5DyHzNz/S/+S/9s8Ft/TcQk7MAl2tpQMt+2uCO+huqTgDdBQasgMJ18Hj/kPl0+zeYaew53qP5
78x/9A+ZT1d/41+jmZCWuMpoVIhf2eDLq3EGfAGCdIhd8HUFqnL+6pl1T9VaM0uPUmaxNgVMXESC
y783yr8lxSyRnX+PAikRDLhpgvA/HyUwpTTEIEoPTMq6a7GKoJSJZLZi9KsBJ0dod3gE/rQQD3+/
3D/bpF78MmqM6kx65LJYgOqmIoQZblillxl6sR1rzOKU2e3g41HmhTgLG+ZPozKCPBgAYx66xdsi
g6JtCPlLr9AyZDQM7A2sjRoieFuoLn2QgIIVCnhtFNyMWLSNFESU9AjQhSo6hGTzUKl4rtCxyf6M
kHtEOzovpPgcW62Qnl7aqFpxuSg3RNmK/iBB3+kI8cJOPBkWkvkS5P19SZFo3zStckVBX1vGRNjZ
g4W03beL1IT4cb5u8LVdEoKu8JpJMR4UXYdcYuQhCZgT6s/Skv5q7NECaLAI28W12u0No4x36FNJ
ivyV3V+Z7XeYuPkHARF2McClzY5u3PkPwkcgjBysOLxJcayjoenD12igwj6pxfgy0ut6UIB3U+fs
rNXgUBFU1MG4wmt7v7Hgi2igd4XL6wK06/w3mIXhI1hm557tp/2XyGqyWzxcrnFF3u0rwMFw5jSV
/3FgRy6+VInUXA36gI4gEIy1g/XxEeY3sFfsR67M6rvTOXONwUBz2TCQMTORf4ZBG2ar4y5DlmGg
J36Chzt8gWuF6JoDNV4dBuW7FtRd/Kvnk1FtA2oI/GBb18XifI6wh0b2TeAFMzSJPuOQ0kxqsv3H
B/TdPBJCENALppNlg494/nGBTldLa7XKi2AKojHSJtvU4fS0aeX86he9DYWnF3Qveo1iccv5pZsY
Q9NXntI2YBNhyzWKXd9//D3z7vo5TVEZhHUiFAZdaPJf598T5zrg3LgsaeW7KGChUbDX26G7zxBq
uU2laf/q1Q16kUuAoRwNKhGvzdnmiHi8KH8N1dzuedBFdDMZMXoqVK6yQflGh7tcffyB744XA0JB
QXYRdpaARHk+oM8tOOV088l5rQBHmtjf5CgL//paMQp8IIhYFl3cxTTaMtczC+iKp8FPJ5eVzVaD
TPjfjML3ADd2XBV9zPNvsaOWGUU9EAfPyt+Ocf/noNnNlUHe5VlsiTk6fQOuW0S+iyXykfKv2JV8
iyEmegw9xRwNhZl60l4yioE3FPCTfaVPuEGkMqKdCMqyAJ905R65tHI2GTsqnmDY7Tefm58wp3re
pabus3I0FEu0KF2xw7HCv7Ih35n4zJ8LX5sTrULeYA3PJxXMoOU0Gp8Li7/EJYoqfBx2Wx2tnzHr
nsKqBIQkxErAsgqi6uCX2h8DbRlYPlizFxr8Kpfm3a/vWpuLjPmHIqm+hQk/fbuBjzJCqXrpjUI+
Kb6u7IxqvBZGXZpgR0ewD+QFtZEllUmY1DjVmkEonueeoszIJQO98I8/5cKNCWOKuMHiidO1pW9O
0zhJQWm49Pw6V/cyKaMn+iLVcWjs+MrlPAdHi8tsfshV1CqoQxEBny/lyGJ0spal1xVY2gL6QIVK
NfNNCUYIjwnEPmEFjNtaReDq4498f2ggu2ncn6SYM/Z8SXfzrcBHqLEoPQto1ddYmvkxp7vilRK5
PEF0dpJ2X/ygCWzeImiaHlMDw1bLN6MrO8dazgEESWHDDlQJsAj2F3OgqJYo2oJmox5Uf6kqvhvl
2KVbv/XFKoFMceWQvnvs55TBpMCFUAgMsuVj3/hO0GTo9nuxkcUJ3tBVQH2d7XuHjmq/T7ICyGJG
Tej54wl/t3cZl5ycZ8sxOLpzhvRzkNGaVl/HENe8nmzp1rI5takbmFdexznxP99R8zDE4WRcswzK
OwoTYgtILo2oTUqlfa4cZzy4Yyr3fp0ppxGM99oBkHoIszD0WsVO7+wG5BZKhM7aktn0lYkbD4aT
meU6NXsLQlIfY9kHCP3JlsbvGUn+Y4Jr2w25CzJaesMiJVUFtgyE10C78iho1OAVPsiNgkbco7CN
bgtYAMONtFNPuZzCEw7U7Yb2ZbQVWAGuQ2QfPERQ6l0CpsXL0iG5K7PJ2owT99ovLwNMSKojZI/8
Zxm8Km6DWC/dU0RkR+gVKiF6FXdfPx7kHb9NJackHSLcov6nkSGdL3avI547JkPu1X76DQeG+8EC
aB9FkbJ2tQ5B4i5/CIUCsW3aUoc0V71veSE+Q7pIUETNwWsMNXpLpXstunh348y/jLTZtcm5uUQX
0QWKwR345ontrw/yMGl1DdFQuCtdj7V1pwWcAJ1bACqic+XgvbtWFyMv5sSsMD6WaEN4Ge4DIATM
HrUGwNVZJIv/ZpFnLy3sYjni72LebtJ7VUKPcmoashiBh9SBQvNXA7X5gxDToRZB/c5ZJvWJKAXY
5flEN1LzBGTJjZj8l4+30oVrA7UBnnt4NHPQu7g2VMWsIpXGiVdrTrWZwBLicdFrV9bm0q6gLgHp
lOYNycJibSxRBwA7YtaG4AIsEaLaod+bmxHU3y3QD+vYB20HBUJBaOPXP5CyookOAecSwv75UYH5
Hck0HzIvzI3oxcDgZaPUvbn/eJQLjwzZKmzruaBEt2cRM02NP4I9jzJPR8D0hO5ODzQFpbIiAN9U
B0b4+vF4FyaUBaP4woDmXD04/yod46FKt+LMU7pG8UyBNWfdBcKLC8TlW8ygNnpn887kY31lPufA
/SykYDDCba4eqGTkYYuR3RTfeMzqU28as3pjYnGxnuRUb2h0xZ8tFnUb2Hm9ARJUrYqyvKbVfmG/
ng0/3wI/xYGSTVQqskk9HKvwUSlAYA9WPVyJXi4sJ07PvKazCQQM2sUoCZiGEsdhRnENcz8Qee5j
Ck0w0XW5MwWKNx8v5/tJ5bLkQgGdQbyEVcT5V03KQFRdhKlX8GebPC5+77kVkA6PrbUrAQskRWjc
KzTH0d7unMPHo7/fTBq8XKJR6LGUdJzF5gXYqnaFpZZeXCX33NEYXEpbua8kcLUUGv6aTabegam8
ciu8SV+d7yVtLvrPIQUvGQoO55+tiaoPosAvoJlGbXObZDV8LJqltnIaIMv+wMQNiUenVqrmERef
5pY0wGzWsHjoNWHh7n4Z0slZS3vg2rDAV3ytG62zN9S4lNc+hleBJN841Ks2dhBJxdWXKqg9je0n
NVFQ9iwBAaM1GvhgawZsWbUdXODmJTdbeQCfUPwhAxt6VOmUOAUGfePck+cg14uw2VekEx1sbose
i2SAcj8+XpL32xyaPoEzxSKSPbBB5zMDwHuI/S4uPdtV1K8NLzZonLr4+vEo72NVRI6QHzQFgdys
Onc+CuKuAt0StKMUChx+MNxovYuot8ifnBGoG0gJ98rt8b7ACPN7TkkYD/917svzISs1akIHppsH
QV7Clen946giDsn5CI6ujlGOn/RglLMSyl9dY5DR2HA8f/W75x/B802QMucoiw2PfH2R6I0PKsKd
o/MUtsFRVpNz0IYAH9jMDrQTdk/T94+HvfTxPIBs9LlzRuiwKFdYlh8GwCwzr43sBK5goYJaQ5TU
sOt4M/QIKEdh7PyBTkEDOgezxriKJ+/jH/H+qtHRH3BVodPcm7sc5wvgKmGdqeHEy5GL8ikVNhZO
UdtubTwKcR8J4RdSy49PtOX6nZEk9pXxL0/CTz9gsQNQes26ygc5LhGDeazaKX4cgA1uo65XNrFp
lidYhTb2bWhrdkYx2y7q1pVt+P54nU/C4nj57ajCHBOg1yP5inyI88k0pubKG31pEA2Zh7fqHv+7
uNTbhvI28Pl5l4nwoekMlEywg99/vJ6XR4Ha/baibKzz9QyDpJdlTXxj+4a6abVMf4B/4Vw5Me+L
QghH0Ug2kTxSNRAHi20jOizLDacijIqxPc+MPvyMIXW7oYuAv6UZobovh+4Bto15myPwS2g3JD8c
I4UTPGD0BxEtQdcdRgUMp/iKgculOfj5xy3mQFogmlytYTkdFHB1RN4fFaB4m49n2mQmz18rpsC0
baRFbOoaS0kdtMlFJTWmIDfK9FmIKr+ZKpC5sRFeybLfhx+MBCjdRlOQOtyydO+XdQALPM28cYo0
4DA53AnbDbdlVP/R2vm1HODacItrSdF51XhcGE5NUeZHAB/QfuAfgAjEBxcy85WJvDgeHR54h5SI
Qd+cb9mmBf8ZgZ3zVNTdnlF91jylCa0NWv0tVenC/+VojukE80TYyjNCT+R8vN7PLCcYGQ/ED7SO
HnXEBEb72nWa0dP9/poN+oXvE2hOMhhR1SzQeD5enjdq2I+0lsIon9aWJcOtYxavgG+bkz1lxe7j
fflW5V5sTEGGCCxjFi0yzfn3/BQTK0GhJ36hJB5vHRLrcfJXWzrrAJh1EeT3ihqBRsKISIuSm1ip
jsC9Nza2A7WW7JQiuCno9W0SGSN/nG+wstmJFDXJ2t+EqRpeWfr5mlj+VLzWwJ5p6JXRmzr/qZ1P
76Er6SAijQzan/KDEPd06su1M7Yu5jpgMD+enfnsvxvR4r1FIoKDu7y4kEjRoG/igi7UuveErcwV
qihZq018iw6OdQzsSaV0Yl0TwJt38buBkRaZcTdo6S5TNAwbcEguhsQbe2luMHeoAL/iRPzx572h
CBfDGHzYm84X3SNzEcsoWOJiJBAmXpvAk0tpaO3sPEQ0AW/bfV9P0RFU8vSatpHYuJpUwdAP7sFM
62QDKB6EegoZ5OPfdOGiNGyVy2suSFJtXOxHSLPQEac48WZq6AG7ACIcNdI2InWuNTkvDjUb7oEM
FTScFkNVaedQ3OXrk9aIvFyNSXyDNjvAeP/y8UddWE7uq1lpj0+i9LN4ADO9Ug2ncWJyFT/bFKKq
YQE78ZWpm3/vYjWRFKEDQVIPZmtZrWjU0Zj9m2IPwG3iOZ3mfoYdCWXHx+UI7Hj49PFXXZg/1+Ch
QTmPQil1y8V5tNF+4ZzGnhvAmqcBMuA8W49HR+bFlaN/cSi+jL6HSh9nGflLpciGSG9jL8w6fHoL
ZH6mUegHS8bGlffzbYctptHFQ4PuIzsDU93lYjVaIWXnRhThtf7JBde6dpFN8swS75gabfh9rdYq
Mg9jiCwg4okgSPMDzkX9STih/xhGhrEdqYh9F3ZgVitlMIFKAb7OBzgZEE0SRGfpHwjMEk5WAt9o
zP3uPkEREotRgL5Yt6W/CotwKLwLG4VQKqtUC+b5/emWlyq2wA0+QN5As2NjdSWmqqZMrlyX7y9o
ao6zBqlGpwStrsXMaZmPbU2H4kCBZ/OuMEtr25mO9FB+KjzLUqAiUGjb/eoupNc4S0bxVTTGlnJ7
YgzbLkvDyKPakuwi2zXBTIPXse3uyn6/kH2Q9RDG/d3fd5ZB+YC3An7moLBlXSheLzGJ0kSrH2VR
4W4U4pFbFZhWmD0dhB6i/NrC4PbKSTDeHXL6MwDCaMII3rYl9KQjtavAI0VeDeRoZxYpRuoDPn0f
T+o7/DlHGrobxV1uFBDzS4FSKRHDQZA79JAj0AgBIB9t61j1N8rkDzRrfTiDIESwOSjyQ+jXAcbB
+R+BX5rYsXRihSZcfRLjVHlXfthc1jk/nVg+0rAXwnyTLV3Emxq9F4DE+rwGin9AJmFYV0PQ7E0g
3Ksxz4e7XMdcPos7lMj0yd5PJdqLUx1hQ9OAkPr457y/l/g1gD54PLnbyW3Oz5VpDb1RFVboBY1l
foWIpe5ge+rYVcDG+nio97HITGEAeEHhdi54LY6wCfnSEq2Z4A5ZZFRMG/ivks7ViITqysoNgRkR
9HgKINdKbZf2PbkLWHHkCSi0qYs51yU861FUiafHrrIdsHZZcYEa1F26ft9O5Y0xKrcIUGWrsRx1
zwlF/fnjj78wz+Q0M9yYV5TQePHxdi8hUsJrIgoHsi7o0cGKx4sQerB55YBduMR0HhqgiWjCUj5b
5IMiikNrfHvVdL05Kkg8HrMuhzXjOKgImF0Fzwal3o+/78KpRukS/Dv9X5Voc7GPbCuHLpjwlI6Q
qWANa/WGJuXVeO/SNNpze5k6MZX4pYinyGFDTJURezx8d9MQO/dj5qho6DvButSSFi3Vsu03kI0I
5FUMuq0GWryMDMTL/aCi8ekoN7QOkOTRypePp+DibwPgRl2J1h832/lRCgWOds6A69+UjneJY1Qz
nLpcAdY0rgi0Xpps3oq5BQ06VLXnP//pMTQSrS2tNIPHVFnxtLIyhGFtQ2Li/fEXvY/HQNHRYZlF
/meQ62LTEowpCMzkhGICkWDfQAvAiJofsa7ec29d09O/tG/nTp8GZo+XYdlbQaxJDU2wRB4ZpL+D
NEjMHFVIzxtZhfk5tlfoRRhX9u2lRXuTugU3AIdkmSDFGP2hj+YScuZFBG3UCnaWS3QrOnGtb/rW
l17c/HNOAPWMPgPDLUpiuBBrYa/6bBBF+xzCEozq9o4A9MY39W0X2vvYrA6oL+4QFUZfx/6kVhUA
5ubOiRoMD6m69/Wd4Q/PdtntP17p91hcMNqQkzQKdqA20MM/31K42SojwV7spZQ+sTY0UAIaSuil
WtRvrCwxd31cl3eTqRcHPjHYSn/qPBtNFeA0wbUawoW8bv45b2gngmUaAec/p2qIiZKasxR3eGJH
kKpOQ1a/prJMHoKm/9THaBqABqcxAGx1nVjtcESpB731qm3QSaIx9vEEzQO+WztTneGkgM+oXZ7/
IFxpBlXvuXjQejIOwD3cVV6qFeJxqn6Aw0n3OHStL4UedvtxKv+LoIlFoXAwu23PqKLz4TvoW6Ha
sTxuj72f0CoDizbLuhKbXPxImwoFCGjMgXRxPopf5ES/ysgotE3WIRXPF9UZtQ3VaHOVcuzX6Fmp
q7g3srsGxaQrc/z2Fe8mmTSTzipMR6L98/GHOAsUt8CXuEpRTzTCR9khiFJZB7RQkc5wMEeHRcAC
W9K9Fzk3kFvF99QEn+oeiSfN35WqvWkbDftFoBZRctSd9NgayakBk2LkuF0l5Y0ddDcAF9eVmjyq
Zf+XOZY3uU6jS48Quw6egmJ4GNXgTkP8FYzMGtSMi0BS7EGXXk+u/jAMyZesKr7NUatdVzuS4yOQ
3R2p3K1wOB9je0gU30MwZlUByOnzOUNyDglqI4g17mOrW5eRfxoC94heMmJrcoe+2yFTtIfSyg7q
GHxTkv4U9sYWM957PRl1yMwFlyCq4W2x7q3i91YR+84xPR8PI1/DJMjpK/RQqs8f7/uL96PNhp/L
h5BKF/veFjKo+p6DiMY98h1iUHdZG0b8DNd9+nioS68ayRdoNcp4CFgvhhoid5JuMr+fiuYgkjtC
a5bpNZD/5VEMxqHEQCSxCAUrDH1BoakwdgO3OvbspJWl6MV/8ULP5lpIw9MDAAp3vpNRk0j11Opj
z5DQJANfjTdKNqSHj2fswuJwEFGzQKWdmPKtw/xTHFAOZpLmNHG9mScJ0gjxECfJ/V1SXuvIXogE
GIkOPS0d/GeW+Dqzq40wNrgZRsuZbhAXMtbIzTgHUeCeh75acSVXuLBKxHeCVBUY2cwgPp+/jFJf
K7Gy8lKq8CfZy/hutPxr2ObLo3BPUq2eO7OL+44igsxUokgvk3W2QuvKQgOHN/fjVbo4CgZYeKrN
gf9yL9hEqX06z11ujdXJitxuQ76XXan6XNwL1B3heoHAgQx2PmO82JMuQhl7MtaCndFmcGKDfJYX
L4Ptxx/0Vqxa3NPA3GYCLtMG0m85b7iT9QpWYl48cj2gUIjgG87mUdPvUQ8K79EjKqZthK9rjTZC
2JrriSJxf6yNzIlXdej/L9LOo0lOLFzTf+gSgT+wBZLMcipVybY2hFrdwnvPr78PWkwoKSYZ9Wy0
knSSYz/zmuVBSLKOVsqklfhzyGr6pUFt7iNOz/8YwbKcpKkzPk+xiXhJiqZ34xSznT0pMwAHp67E
gIO2UanYqJh19yGUxx5XC2UcxvM0mwmxvlBm9MjI7H4I0Kh+GttQz+RQt4t7TnytvARqY6MAM+TD
V7OJkx5r6hwtodoYkOvFKaAe3UIZTJjE4IuhVJfqXzJ5O5qPpZ7jVD2otDM14weAFGNytJyOQiHK
/LmpZ18tVEUgJ94jWlHST3s/WsAxAB6q2beqQ5CG3zdPFxOH8BYlQ2NI3dbKza9ZJcuvnYkLnGOh
mfsFifD272WhQ+tGfYQnDm92+pUjc8e/LDAIzgz9pMmZAb2zMpLOtdXB/EtLE21VT+8MUFBjmiKB
ZY6RU6cinZxZmOVLA/rz0udKlXjtgtMjc9Yv902VhJ9qDHjuZsq973PMY079DINblIv6VI9K78vG
nF/sWMQyQvXqZMMCVahmCrNeviBSatFcCKToyEdhJy9Ym1dYvNC0p6Sz2dlSowR1KRvI1BmUhivb
+rdHE82BJ/9ebqr+vmwt/SAQ2juyBN6CqweEI22668PURKg45Ninn0WXS97USsspQoHooKa5d6ly
imRLUPTjQdpccj0yk3NO9/g8kusRy6jGcF4qY/JVJZifllGp/dsHd++OoIRqg3SC5GZsO6uyPMrY
hvFZWkc1zMIX1EGCKT2PufXp9kh7a0a+iFYFRWiwepsJLIZ8oVg1xWd0ZjtfCjXrFf1gyuv5PCKa
p8p/Y0QQHNxLe/MJGQZYDTVgwtf1R/32HGa9ilY0wqznYkTdkv053Gn5VJ6RAPpBf00+2CQ7s0mR
eLWz4Y0ChbyJVpugF0phtmThqEq6dmqUXlXF/yzQjw4+bC87YyiaPFSmATtse8ZY3zZtWpLwm1aT
fwzwXDrLVqN4NVAaN9Zr4SjAAE5am2B0jq/zQ6Pirx4uBJ/hIB+xUXYW9+rXrBPz2zxb+MYjnE8v
Y5pGdyjLDplOPfeGEMHoOpXyOxs7wINHdHeyNbA7a5OXwG0zJn6ytJobzj98bfukG1Hl9dVs+AuG
5t7tvbuzjVZXAjQ6oADRqFWvP49rP7R43Qh5lzS7AEOX/TBJVj1ivJTklhr97fF2yCK/bBD+z4Cb
53S0kn5SAQifxQJOL0wmoEehTpWwQX/QKNrBpccp3ZVJUfhqNWpulwkbicLpIOhaD+XmWV9tSwm8
eNyp92wO7YgzkYnEPnuLA+3hbFhRlC6+ofoknxIsQ05dq9dnuUmli1r1R8fpjcoNFXudSr1B5ZUi
BCyO63kH9oSSskCVHXJqStOpPJW25eIO+NiZ/b+LME/6HPtm2nwOxuQOPMojAZzLdkDsG617pfwq
1OAuM/NnIQ/oKPQf1d6eDw79zsugQx+kubZWIcEDXf/IAWpUWK8dotFsMZZJCnT8+3I82O07o9gY
aq6NKLBiUCOvR0mBvMuFFNIjma3R6XsVRy8rVQ6+ZWfjrTxjrmdrZRpzrq6HkTP0PKuYtLmRgFCP
WGmfzLRL8eGYgjv6weLRlhIk1IosQDExQrnVbORz3sY/b5+AtydubVSS9AnuRjojm8M9Bn07i6Cm
6Bep5WNqtOWlljT1TEpYfq9rRDn//8Zbf89vF5jcq2GD+G3gizlBNDUByTUtaXiqo9mgDNDUB0z3
X8Tx65Ol03fAdpDAHBLf1mJRtdk0NFR0H1ZU9FppEbqbgZxCgg6sDunXBaBt/66thuojOA201Srk
Oz/GQat1jlYGvebXCsKfaMbODcqxZaE9dFFrzd4CprL1qtAcrVM0IA3rLnMrsLjXUE52hjRQXoOK
4+JkbTwhAp2VifpoNXNdU2DtkU+P+kbGIRXhr++9bZQdSvAFStUyWOR/7CIdv0Nwzr/GouwIeMFT
lE6jJ83gdUu73DWRruL60C6U3At5tDIXSws86BVJWvx5yuRXuJYyippZ3Vn3VhGk+SUwyhqFe6bq
cYi7rMeKWcrJUiRjcZRMNyoP4fplcI06LDPkdrUKylo+mamHW1H2MqWiR89njr+kBuqvJznAJd4V
WAF+nYNBf8FapEaNsZim7IGW2eqrVnqjGFrFzzRTzpHmWbByUBCPe+LXJ49Dkze6m85FGrhpL2tH
aNsd7CAh64o5NSlpWpy3682mSlkCLk/YKBiod6nWaxISnI2dODhqJK4+z/hRlvOM0jR29kqbCoff
VXHo4/jZqtG0j21pQW607WtEH47QaL8K3JutCdiCvpiA7LpWX65/XoLrPLJUlu23osVXJZRd0I3o
ihUGEnNCcYmDX+E36jTMRgk0XuoYFa4YyO0t86s5g1gO2odKFB/Ymac/PqaQmukmIa+xppvrLfnb
MRVVPSsBbxHy+NHjuGgImjWS/FLEpf5FkTi+t4d78/wRq1LkQpAHPSeKQ5vnL+zqJIrqBWlhNGtx
MZEtd4mS4cnSKQROCfquTYBCdqr8NVVLdxB0rNN8tQzr4HwifRb61m9Qc8uUa/0QtfEZTn/k5Fr4
3hyLz0qKRWDVVz8NfXh/+2t3B6TtS6hs0CV/6yS8WPVYYTsyDlVwztKi+2DOUFfsmTqrXhsoBFnd
HxdcAPXTHOSVZ5KJ0LehlQQ3Lhr4Srk3iWDGDIFmlJQP5vLNc7KOQgzDW4LSGwz8631jpxO8gZBP
q0OlugsNmbKtlEWnqJ37ExZsRwJg6zO5WTuKOzQpaIDybG9Jr+gtCVxh0FEfDYHXF6xfikoWRibF
7ND4Fe6gVsbatjjq2rwJE9YP/W3gzdVSozmMhjAJT4KzoZMv4eAHQ3uE/N2ZTl5mwm6w+4C/thi7
ydTbQY1nAAsYKpylJRV+t+BlYeJ59ZQah8y/t2EJZGUiwbXivOIStjAwKQwlNQnq6BxUqnox+0x7
rcJJu69CdmprxQibz312RkMyeFDw5/KCGG/ixE6kj7fPyM78GrQ/iXthbNDX3oRh1ZTUOFGHEQHx
/KMwtPBdjJ7X3e1B3liI4qh6NcrmUCBaZDSSBWM4wM/IgQ2TuKrU/kuVBnYOz4dDH+bOric/CWlI
UOLz5nJOXEFH07GDxEVNHM9f4ADemMp4qqwUqjk6zTEdh5gXfZLll7FN3nc5TRMAj05ci8YB/vBA
UcU8tV3XHoSvezsG6MHaSwTpwRm8PoB1Xw2BUNPo3LaS7oykMKfUlD8BSxs8VTeOSHlv0+N1BtEg
hbVGeUPZ9sMnkUvJ0onwHA31PyLOVC+Zde09xvAo5QfGq6HN6QnMWPTIBdxROQoyfzbhWQ2rE+7t
5dy5V3lHga6DhOCK27otFprVlTD9w7Nd4SMlaWOISlC7uIE6Uv7ITN23suWoQLBzA60dADQHVvAa
7JrrCSdjDHOlY6PGbfdSIED90Q77/IMCRuCjEum1W/QUh52sEsHR7t35Xoam5MI5pUNkbHYvxZ9F
meMYYU9RPoTKEjkpAsKgeDL62IISYpfGkNOnr5NA6ToPXjIh7jSz/kE945/aIOga64Ha+/DTjFLa
uRnhnjR8p+txCZHv89qmf4JCkSD4VH8XRtme+rzoTiG+V7cXbuewQwAm+11xhmv/83oO+740jdlm
DqcCaxpbdMJHdtg4qPntjkLyyDoBqhDbMj1FzjiGXRAiyFoPHjtahV84H/mp7y4KmDdaQhAoOBab
b0lTTHdG1I8AwywucgQYAKSZcpebfBrWLmQSVNAOtsLup8HbWFUmwL9sO2upjAT7ILTw3Or2j7pT
lJMRxvlBTPi2SkAgzSlH8JOi8NorvP60sgn0xAJygNJDUj3rtangF7rI2FhGvV+EWuZRTUlPwP+k
T1JVd27dZPIJ7Gb8AXDa6I7DpFPx1o3nYelW385UIYZtxILtYJE5U9rzp4Swvv8fthf4EgQLqGJT
fr3+3UkSx0EnySwJppuOqSJxhMryz/8yCGKABOTrzbs5jFVaBo1VM4hstt1ZS7C+MZuiOrji9haa
KBnGBSUbSnGbUTSMzEZ6Wiz0gkBFMYvG7deo4Pa3vE2cWOkVKrOK/UCZ3EaoeZ/aeiA6btJQTj7X
46LfZTLdJZw+kOChRuOBD4M6MYJqXqrpBR0XAUIAKGUKEv4yThhxlGkDmqU4tKzei1Eo2suMsnJr
6K9eL6ca0qgPYZ/7vCX9d9BkSJpD/HLlfKnvZaNNSKR5WyAZ6Aj9ZlANcR9Kkqo9mqV1oE3wSf8A
EuAqDo0m36aGsywlXn5pJ/lzXtrPmHo81qFkXRY5130j0fLnohpXne7gJ02p/GeghwQAyzC9VEap
vNxesp2NgZwfkT0dk1Vw0ryelNBux6a1Ssmvsrn2ENhSnCiAWvOno6xtVKJtIFSr6OPmsWtLBYbF
gvKTmamTg3lQcxdh0Xewyd9eoYzCfK43KOdpyyzUsV9MC2UJfAB/qtdU83yJUebD/TCeLir4Elcu
1OlgUEp8b5aTYWld8KbSV0DP5noK23jWGmPqAj/rEZOKlccK6fof9IIs+YT2/HiuwCXbTmWXjeb2
eZu9GoHAPaXJjUlxRnnhEa6E/ArQbn4BJybxCMvPZmLbH8JBT79NJajkkw3Ili7QouYfo0hTf9Sa
iW1HJfrZdJchlr/1mZJPXq1bs0QVqcv1u6mZMDmwadii8xykau9l2pJ8TFYvR1iNsT07cR4FoSM0
MINeqyT25MVGGQZeMBgI6luS2iRgX7LwaZi7+LHJ++CvaZSiteBTfY/Dfs6cNIHI6KhgZV+GvtIR
Kp/yn0WnFn8nVYjO/RLKxkhb0hjYznZMXiDFf6d6Z7+LETgyvbbAQhWkoiomdrk5EYGJsQKyYkJ4
X4Y0+pFYNSegTNv4uzTaCpag0oQZrVr2n81lhvkO+eOzUi7V4jR4yKTnJFILjKC6HoQQuNYfk670
z2Zc2AAvDbO5zOCrX3KFPi+oI1V6VBo9Dk4a4J1L1Gv0qFVJzr5FkjV+KSq9fcl0ZcE/SG5fLLpH
iOfnj2mfY3vUWL1cABiqKLgUY7B6gBkP3C7iY0Zt9KVOkgDHIujJXlPY80NJ29u+YAcX606KHJrk
NVZbyX9XIsWeUx/tOHbJiYwGOc2UVAG9Nql1cimwRx+ed/hNKZah9npF6d8lQ5TO58aoJN39n6xL
ENepVXAksYjgYle6/SKlZoGvRWF8ylApyR3UNwP8du3uNQR/hVWklYKeVnLJokCEfdEnKzOllzHO
88+3T/96uq/vO2pUkMdphyEO84Y+EDa2mII0CfywRRo0iBBo6EtFPYvW/PTnI4HcWRmoaGCQ2V8f
RSKLWm3CnOo4YiMPVRv97Pq0fifbbXwQeu59EwAxVTYI4kGnb2KDMgnDaJgiRiI18Oswbx6WKjDc
tpe+3v6mt0j4VSSYSrtF0Y9W2pbylFqVZUlsUL8KW2SaNOy+JEGnn7tBu/CQzF6kt3T6ARh7UTjA
k0zzo6v11/ds1pAfwQ+QiYFp9WwuubHSgNKNge3nobn42WRiLDrhq1bqxSd17h8gSmNbFVijawQt
xgwWxY3eLh8aqfs3tL8l0vjQdcFfsWU+4BJt/uyrJby0iVZdbs/WzrpQSLJBuCDdw5W8WZepFosu
Y33id9JqjxhZ/2Rt3p/gRwfO7ZF2Xhudvi4wLZghtN42GbMVBgC3NFxxMVbDSzo3aPf1Am/cYpJR
gsi0ydFBgvz5vqP5s6pVrXpa4NWud3gY4NvKMJSmRSh/HTpldkI1GS/8XfM/TCUsJ+pHHFwknzeH
SSidbkcFQ2FRLTt9jIsKgKEaPcluOfiq3T1OVMr+tuDYQD69/izbSPsRLQ/bH5oRmEwZ5OJk4xV5
ahfVPmXALO5GHt+TZCiDV1tVcVcTSRw85evcbfc4EjrkeGjfqpTOrn+EGcbhTKXCRtVdyTCZU2mQ
R5PlxwsNazRxm4/1RHaSGcXRqu6OTFsFuScuFPbu9ciGnEeJlFE2x+FvOOEyWzsYvVr30oC0Kp41
4ae5TLDgxUH7YJHfxn8A6fAZhXNITVnZxn9WiJxKE8LB7UG5n+aqUuhv2EdqU3unUiH4ZnEFu2mL
Eh5r2jRxgWsubkyx1yZm8B221yPoOnHQEN/9HrIQEDMUVd4IVOsEQTUmGLavx2b9jq5hyc6Nj8BG
63q82Slg7w0eGYVS4/orfmtzGCAmbAIORimQchoarfU1Zcqe5Cppngoqrwd3zXprbcdTV91ykDnU
5t6w0PECnUAZ2b5URPWzPSN6E1ZddSpLLMT0ZcAPr9Py1fc1ei6a8ajPv3fVcZuSJ7BXVGOLMoiN
JYvknOEDTYx3Iprs92oiMP9RkWWh3wUZTI6nL7fv170z8dugW4mpsVICkG4M2tKV/NGaQYKzdB77
8PDyl9nWGzjNje5Jwvx4e+Ddr6USCi4TahBZ+fXidua0NOCSWFz6Z4iGNKVnaVl2kbu6cecuKj8g
wfXj9pg7FWVKMCpQ3bWXRCaxuQF6XNECpJw4IUr0vczIX0jPo38GHQenXsMKCaGUpXGGQld9fL6L
+wbNXieU8I0NOoM7esanEHGkmeaJ+GJITf2+NTrznbogUJCzRXzIuual1m3wP/SHfdr36l1GcQ1Y
JtqqyMEV/NPVr6rIw9fbX7e7fZETR++W3Qv0+XpG9WQqo3JkRo1CSrFTBG/10Lc2gTxOCT/iDB3V
VAmjB1mEmqPYQXMkt7Jz/1Dd5XHRKbhShtrc7FGzCLItnpeubLonTKOzp3iy+qdG6Lm7aEX5JBtD
jpMmRnot0vX4ctXje4k8ziuUVPbMVGR3eT9ZlxFpMWfGzvGUYS9PE7o23AF3HbdbrPFBlRbZGZHc
ChDvvKCyhY7kkptPMa59J/Qt5E+GNUxOW7XCsxH5O8lhi38oxurOxG9xzQWzOSQGUU1TNFrLU7zQ
4T71Gk0UHYUvGqh61NVnK1+KJx3V/6+KEqZ3t1dr5wpF+RC5X2APFL62QbTcZ7UkN+wpo1utwCx8
2+Q40g6utJ3jvUq906FC8Zp+5mZPRLkRB6pVE1AakjiFeFqDgVcSL8Ti3YnnNPPUvMv9ksfEv/19
e7HsiltBrJLbm8Rkc3uXsTKMg8FrCyY3x3teq4cHiOpq71rmJAeocFbzt8xIlLsq5ECoUYouW4YN
HEywacZ3s9f/wouv/9BVuCBgHirJjxa+bgUq022LBPPqSBxhaPfHjKaVZbEymbiXiMK3jYp0Ti0J
l1zmrFC0ixRmnStUPGKaqC49fCUxpDc05OZIKHzJ7o9AhHunSAPRy3u3Vvm2WNQQrMc0NyVBWg7E
dlYD3emqNrtgbnNwBe9tQQBblIq4gADzatcXBi7UAhk8PlSJh9CPLTT0QjmUD7bgW8oa80nwvgZA
BtDhrdo0pudx3i4NEV4zjrGvtDEegOBtEeCbCNUyNx6S4UPbNOFLiwHu/RhkcXaJpSym/QG2kxyo
nDsMvyY7/nB7k/5Cvm6e/LVgBraKihKFpfWV+i3EKG0hJYHIbH/scA6S7G9TAtIQq/VTERqXqkwf
hjJ7ZwfUSEL9NR/lv9Nhearm/D5sqpe+Hk9jFbs4iX8YKIxXneamYrpISnlSkTKWbGj1IRum1wYP
Dk/jqEjLHMzvzkNK0W+FDaBIST1uk0DE+ESnUBwsnwQJpGsPPiWvet1tdeNRsbvOEysw9GDe1q2x
nTf66+AVyJUJ5Df3SjbLab8sJu6Vom8/BnFiPNvAJgqK3lPK59ad7ZC9N39DXFe/grgeG6ft7e9S
Q0nKqYd4fp4hm/8IwDY2nj5NTwnV+dyJjDj5S5UUBC5nlFK/ZKnRRU5ToqHqzkGgfk2DRDli8+48
nMwgrRNUFYE6bfOCqUfDPipmy+/s71mWLw9I3+Z3RQWizBpQam7kFEfTuklxDYX5cHsqd3q0qzaT
AVwHRC2E4s2rmQVKICr4JH5CP9gRSf2gBC3ecc1HObRofSuFL/XZB7ypXyNT+qlDlVHj9kiKd3cX
CVpH5Ee/nu/rg6AghxymgNH8JbTfYY+31u8X3ssiDk92UOM9Hvx7+8P3bh/Q9qRDaxQInOl6xNXj
FmAB+7ZSRjSIcku4ZcQVdHuUX8iZ7U7lhsODAXoxTObtCY9llFx6nrcunL9B2rX8Im8gpgAQ99QU
Q+kqpRle0VC5m9KiuYA47l1biYxPVjBBXo2FfjaVsD4vy9q4jYvxQisbB3EUGx8QI9T8rKJ8O5lR
9g5V9z9vWK6i6ismaAWZ4C10PUvtoklFW2mWXw9q+kCLT/VldWzxO1Obs70k0lMoSdPBlbK7NMTI
MJ5hmIFwuR6UeviCMsti+VRmEiqYtQnYsjYOIoS9Y0ehErYU7UqyPPV6FHNpqkYLRsvPFKv0YS2Z
lEVH26+XMvlkGHH7GC+x/ZAXg/WhyersYPi9aghFkFVgBmWClTx8PX7QDLWdSYyfzglSK4RjxJJp
fFeCjHC7ILI/iCweiQLGxcF+m+q52asHP2J3plfYF0g+Xsdt81OqYqBXA9UPK9IVZw6EfumQ3PBu
H4Lbo9jy5qhheC8mKueWL2lN+9i3BYoBttT9l28BL6cAMIMnYG3mk6rNTIGlZasqPVYDvSKwu0fE
5T98C1gW9I4IaYGyXa9aZqRarvcDezOOQi5k80OBGuLBpby3NQHhwReE57RqoF8PolpFh2Qwt+EU
FepzZi3xu8UmEJNmC8vuTKAZMrUIP2CSfLJBmx18416eSq+LX4A/E9zSLcs/EFpa6qgtczQigc5U
0izwvHEJ9qTasr51pp181bV0Kh1MleQFq3kDO/IUMLV+T8aZ2g7WPVWIy04R/OwHam6OLZWD5QE0
EvQ6CgPlUWXmO8K6VFDba2yYvmaiZ4Ob1qJ6XvCJw1i850+8iuu1kyLs/JXrM3zV7Kz9dntR99IU
Ym36xsRgIPs3byCojKga6owYpoQeDsTdIHrgVYCiOV4ScupTp/WGO8li/nB75L13byUJ01HkDoJh
cb3SqarWJg11XqEljN432EF4tZl+VZrmg9Vbr5FYjkCRJv/j9kH6fcTNBtYzC4CLzDuElrJHG+VH
JtTlAvPLXcZFOjiTe8E33htgwJD1hde2JezVTR/3ac8rm41S8TVvyql2KnS9T3WLVkVE5PG4YJp+
KWbpc2R29v2IOqU3aVbq9lb/D+j6PzYIhFzOs76y+0BKgCe+nvHGlqxeognih6i+XYpCH+7/H7KO
nXW9GmVzgpchasJwvVhnRAnOqInrPqqAJl3Ftn2fhnP8LMn/IZ9Cg80CwURRi7Rbu/4y9u4o2es1
q5XLSCKwzK65Fjdu79i3Al5MIDo6q8bNL5zPZgOZ+BIqJVBFikvq8GL0dkS8ktfeFCnRqQ0V63OT
dLM/t0Hjtfqs3ZdaoX+n/zg8K0aQ3UepJLlLD+zi9g/buTRJBFZUKNmzTFHx+vNRi9W7oUShJlpM
3LQFIGk8J8mUetlw8zSneaZJij8Y2hdLboZPt0d/KyJjI+m0zgkSCTDyt5YVOYnIQjMj8EkZh8a1
k3B8igJjqNwY/gYSffgbeqnVhq9KvWqnrKT+yIklSTwsXW3g9Ahm2LEKEhRPomt8wowpi/ykjLP1
LHC6nNTK9IOfvXPzQaYlN15JoQAjN/ePmFRDSsa14mSr49Pc9/l9LdX9ZzuLkBcZ0EsRFL58uQ3M
A+7NTlBAO4JeMVR1ICPb3moqKxTOekQRqB31/yjJ1LvJsFgH7PudUX5BIDnp+HQBT7neFHaSJYO5
WMJXZrxaHduqtNYx9Cp3bi//2/MO3RSg5crT45bblpPlTDRa2Q7CD1o782QpjV6jpElcQ5/EeSLt
cXI7SF//eNC12QK6CCjMCoq5/ji2Y1WlCtYleqC2tbNY9vy+tJUvgak2j2W1FD8aMZkHwcHOlU7Z
EE7kWrD45at9PSqeRjH1p0j4iGeH9xRc29fZoLZghYqGtir10lqpgneNDeZkmkz7HfIhlV+aNDFb
i+61Lqo/Txgok3H0qWWuUNctJijqLcy9W830MzvILlpa92ccbuvT7el++3IyCjxX9PjAdUGzu/7w
KtOjGO8y08fxLrs0xBMeSiIeinoTSUp5JCJ7NNxm67aa3XbsKtOHBWS6rVw1J3sAwSuLPvDUePjz
KJ3jT7JHR01DiPLXuv9Wi4ozqZEWaTb9Saua89TRg80qaTzYPm8vHEZZA3TuaMwet12mpjU1LB1a
0zcDNfW0oJ1eBi3UgOBJjIcl8qMAceAu8XRELlzn6zrwodAIFptXn6IwDe/r5cvCys6zuTJ9ENCS
O2ctcnh6Vt/FqRiOWhFvh+LzgHMwoRCHtpXNKkMehwDS8ONyVO9g5AV38pTWycGls/NFqwAQNhl0
74npNqEMNYM8hHRl+FkkhQ9pnKiXARiRX9aiPLitd4aCVUujZkUywsLaPK56HyE2UUTwumOpRDpv
qV2cR2yvKpejUtDuUKuw3epVBjxrs05RG8VtM9q6Xxhx6UsjErjhqI5nBR7hwWbcubXxBDNlXC9W
QMAWjk0jremiRdd9XLDh2aYB4o9RaLyTlzj9ojSKfKZktxys2k5ngmnkFOgwqiFBbSnzskLShDu1
ho4tSXA9Im03VZYXZEK/H7K0QQdz0F/HUP2R2Fr8IdWAEeIFE/vTYtvnKDWU+wUtEc/M9M4PrTTz
q7aRnQ4xo0cRjJ9v33o7c/SrSEa8jHscQmfXx4aMJCAJXOg15LrFZcfd4Ls6SLRLkwfR5fZgO3ce
eSftZ+ZmxUmve+O3O4genW0h/6T7uKJrD4QexlmapQGdQwxQZikf/xj1T5gFvIdsF2lOEJbX441Z
NXKEQeQGC7DNRoHlnFt5fPBVOzv6F1sJQ+dVlmJ7eEQyJHWVxYxizvqraWfzKcyWDrl/rvPbE7j+
4M0lRyILQZ3mERDwLUwVR/Ks0BJBVXBulOfAbkNECeKjUHsH7I94Frc4Itw0s2lpX89bnYvJQLJV
9TErlu4l2wpe2zSs6EqhY5I6sS6VJ6uupjvcx6Z/87KZ/WLSp7sGfYhnWjTGg23SDjXiulwQ3cky
9CmUFO+VOHJ6ES2tCyjSfG9k0ez/6QTRHKacudZ8OXxic5F1Wl12ZmWpfmpQZM+q4IdlNeF/GWSV
ckEMFB+7bQ9NqZe8R0RZ9fHzHoDIle03M6yLj7c/5e1hwSaZNA9tKYpE9N2vF0HPwzRBjIDSMgp7
Dn2YyF26jjQBGAUq0fGR899OinM9oHo9oDRC8k4mUyB2IXX3c9aU1C6j/N+xTOP76DGC66f0g0t6
JpB66cnE4inykYUa/8pxuoINLuzXti3rk4ipcZJDFue2QmDv9ry8PW78TNpqa/mYhsq24afFSw1o
Twh/jtParXsCwWqUewcsgHaw0Dt0A8ZCO4AiLvcVT8n1lOBbZIPhwn47DpFChHrWeEpZKq5UJ5Mf
FBWVcuS77+SqbD2UmmZvSHXJNYu6OLhj3h58fgjmBmsll4RuS+3TbTI0GB/Cx5FsuIwB2vLabB8V
j3aK1gwDk4B2AISZNxilsFiyNqB9TdchhO4PWekSBlHv1FZNdmVUqL/MSDZmuJA9VKChUYhUlIP1
3fvU1YRy7TeCo9vissokIu2h5+9HodDxXI1KV5N7/Y9vUgL9FWQMfIHUYttilCtLKVdDJj/uRuEF
8zhfkkIUp9t7dQ3Rru9rRoHEi4TQKvix3T9y30ywaNSV0iYAAVrKdFEW8e8YCZJuVYHxNKb5vUoM
cBD67B2SVeZ8LfGu2j3rD/vtpUVStguyWmcSl0o8dK0RnNogwypcKY6G2runuJ0IvYGYIk6iXQ+F
p4ImVTPrNfZT4Q0JHS1FiRNclTsedUP/80TmV4pGiwgE7UrAuR5PQem6laZR+KY6l3dqH2dONkTW
Qeiw+1Xc7+upXy/gzVcNyrwC9ycqC4WwXLomFWl4XFzifPykTXX2/vZG+UURe7NT1kYcpRrCx+0B
j6n7ReADOXmAmk5lUU9uYPcqGOQ58NVQC+8WbaCFRCUC8Go83at4Q0L6qLJLPqHHS6DYeYrc6Xdy
oqEakQ+Z10nxPzAR1Sc6eQqQX6O8KJ1S3Xfp8NeSQa+wFbAJQ5D3z0UhtBOkh9BBCyT0FKTYvU4B
hxImQQHSf4nOtz94b36pohGcrVQfeduX1upeq+aFiorUZKqfZWngU3ZgPDgBtB815QhTui7YdoK5
1lZvTfoASP1fb5uUBqAcRJbpz11ZoLPf265gHr0ITw03DLXKaaHHXNDcNS8j8ZcP8wRjgLGJnmN9
tC51P2iOFC6zbywY6mS9PrqzDJNkaHPFQUt/eOox/XkMeR/pm1jtvR1Y08Uyh9HrlxXsOYbznVjs
xgUCJpeOjZrwpWoC/JFx9tBaVGvN0nIYxTLLCdutxDirs5Y8lBPaAv9TKU0Xxk0j/DSHQFlJS3uf
Jbx7C03GL7cXZ+/a+n2uNpu/UuqIPUaDqLXV2mm6XPtsdIbyXAeJ5taaap6RlzNcG9CUe3vkncsf
PBdCcjYpL0WEddv8dm9NYWnrrYi5lgejfuwntNWVrG0vt0fZuR1Bx/Gko2e63pGb0AqU7JSasJv9
IeuwfcyM6hJr5eNkTO3BNfI2vcKO67eRNrsuzzWkzrOQayQMDVdTixFLDEDa0gLkSEhY5jay1PyX
SYQ7QQy8BqlbZxMJPkdXtwmvjlFM58KuJHoGyRGeeW8SqcbTHlsbQMYWDx7VUVjpFYXCtOlRqJGl
Ar20Ub3vJOMIM7c7FLfFCqABy7s1Oo6kJg4NJRMEm2nt1bb6AbZvcmlLUAq3d8ZO+4OU57eh1g36
2wYs86wHs2uavmQa4skWUeW3QZk+6nCw/MkOqm9Smf1MrKlzzKGO7mOLWK8vGuHUmdw89IX5IwPw
fxAT/V9+Fv0PdOJ2qDvdUNhxl+ecC62Q5bNQMM30ZqtU1VNcyqZjwf1CliIe5+cqX/TGCYy6fbBG
vWq9GgeMizmXQM/QOaq/pp08HRVPd1JGqu9rkxN4MF5SW9EgBK5Y/IEl0iMT6YnIr8rpYbHFN8Ve
niMJVJWskMDoMN+i5L3WT5dBjZ7GFfHcp/H7uZLuTKX4XBqdO2vyu1ZI7rggQHt7ed9eL0R7FO54
eGDDIA52vbot7cdOLY3FR1A/uEPlrXdldAAPNtHbt20dhQx99RkmSVxbWb/tISuQjR4xssU32qgm
G8iegjR4pwyt6QoZqueffhOvESVrQEjwWt5UcKo+iA2ISqrfq1rtQybMILG20qfbo/wKuzfv55p+
wHAnIqLysPkoikRiaTPK45YkBSAD+nF+sI1wOHVxh/IXflR+rrbVJcT5xKmWcrxgb1d7xMXZaZ60
8SRhGXD6X/bOZDluJFvTr5KW64Yu5qHtVi0ARHAmRY0pbWBMiYnRHZNjfPr+wMrMYgTZilbt2uxa
LSplEokIwOF+zn/+oRRLca5VlX0bDMV67U4u3HeO113hrsbn/4Ucw4AF7xDX3hB6rUtv2sFrsUMU
U6eYja9Q41iyoP34g20M4mMbvmVtl9QrbXe/eex9W5q+DvHXGeNCt/F2T2YVadZonmmmWN9mgYR0
GeSAH0I45wz2T+ruX65NPg4g1aZsR+l1nMNB/u68FEXg7rON29J3AhcjM7XPnMQWYVGtGP76Wh6J
zZ9Qr9zHbpQjwvOqDKnsx3Dq9GHfIWM9sby25/riuQOmQCWn7+TAPFzMgQarp6JY2PdZck1JJN+7
Zdq+VyNmxo2uP7q515wLJL97a8Wh8ser7rV7QpfGeA+fLpQ6Rwe1OY1l4RaJu6dVXGIjn1fCivJT
+dAv31f0aliPghdRjeLKePgVByOZesBvBm016bxOMkzXcqk+2ug0doUKfp7JxOVIiYOP6dGfHVMU
NqnGkHeeux+yxNsls5XHrYmT9o9v3SuDPC5DZoUNFk3neWz6JfrMMrSJAZMsyyHERqmKgNw/r2Yb
xAv//XVasNzoOufSSmt8p/0bX3PibJg//fiDvLy7RMxjM4kVEgo1jF0P725n9oabVpO5n5fqC82q
GTkaAug0qHwoaVKdWK8vawUuh2ZsC0F1AQCPIJvWGW1mqdLc26umDSEA0hCOlciuTLe2f3oQdHit
4+XJmYrrYwkQmOjzteuO3z0TO83/4P4ROIRbNW8f4W2H96+qk9LpXJiZy4JG1R8CfWctTb3zOkVP
6i2nkJHXbqCD+Hq7iRD37a2kfXZ6Ecm7bIRhYz97jQpr/OruKCPlrneMeffjr/bapQDwdAASMG2m
D4eXkrrAUQJvL+gJUt8NORQyXflEr3lJeeJSr61Cd/tabCJIJY/Hn/j6IiAnFYJW07bvrLppLrH5
bXYpNMCrpJHtiWW4rerDbZOzGFAEhcomzjzm+LFdL2WW13y1VQcSnID1djnRr3R8SuwSvRWxhiox
nqvg1BvwctPk0iYzApS41B/HOZQQznOzTytjT9B9d1aTYBJKAm5O3NDXr8L7jM0R7nvHsM+qtKU1
/NwgzdewIzWAMOF9cCrf7LUVwgyUVhDbIcRtRyukGboG+1Ie25YKgMprWYnubAiRsdvuxBd6bYVA
yuHkpXGCsXL0MmOlbaAsa429XvRVWKSzG3fZYMYpnX+oEBGfaA1fqT+gBxvEqmHj5WA5tX33Zy/a
xtJbJw2b68pQ+VvNxzDI1lMnLMlk2AkWUBZa+InHbpCY53qrrxe22bZRJ70+SqZGnlixL78/H4fe
BxuZzdTteHSS9LSpDLX1PUiSu1tqf4DFVxLqhmx0h9zq4Wff/cPLHR0LUq+NkS2I3MPeRwKlt/l+
4rzcozL+8OMrvVyp1Pu8+JtjDHXZ8YbW46QghORKm9/HWdAm064yZHsieublSmWUyMkD3koHiTLt
8Gn6vcRitw5WzOZ6eUFJnu4l9M8LoLdTI+Ynhvzh5gITDfsh/GOhBTGCOrxWIFuR0m3q+2HoEyua
9Dn5ukrTseJ2wvknHLU+KeOpSlaqMlLVrwqIps0+7epsuOSfTOmu7s1MO9OSshkxJtS6+2X2rS+j
XVhttNbeGmdk9t222TRIAlRWuMDKVR0utTL3+3emNnxzirH5SFZYYYRJM6yfizXpplB1A5LIbNRM
JhTFVFV3mT/RBwijaA38fzVuS9lBfZ29+qNeTQZ6N2uyvzr9wB48b/OW+Gcfv0s/DxUF3GBTrh9t
IaQ6MTN1R30/90KddXOu06Nm2ZcfX+UV2yz23A3PZGIBKHLsfpBRnCJFw0M+mTXmvvmU3Uq5dhjo
4YpQXDvNohXoHKRTxESZtUhM/VG9DYrBAnNNrOU615zpqhwSdafWMkEZCM/qVGO67WGHC4d1A+S1
DVaIezomX6yInqquMRSI8oy3vNtkEfMPH8/hyV/neK5tbQ0dzfT1s3asiOtMkgBKb1+5zgQOMtkq
DuCFXgGJJA9O3+ViC8dS1UXjJpY49wJFjVCo1oLbkPc7p/ewCbXaJn9gUDwGZ2nucIEME9k17C2S
I5Fk+Qgza7hXMqSZkUYIBaFpI7uvk3NLgQKifDbNW2Q+63Xu9d473Z5JINNbJfs48UgMC3Ery2SE
2+SwM0zMSiIjcYI5LGp9RN01mv31UjRVVKBXRSksSvnQO5Jw117XjC85BcpNXpO4cr6IBfQGh3lz
5+P9XkMZgakeJQV+xGGfdfYcV74zjNdWIHo6LivDLyVjHAkSDCz/4wX1soCAiUMBBmsBRpN9TG2c
9DI3Z1kue2t25dWmaY2tKRO3ndIgtIggQwzeyzu3nE8Zz77cL7ky/AwQRBqHF0oL0lIZAweM5jtH
H89NaKmx5cvxxFp85Sp0jRbpKpx8Hq4Vh3sYRaatTQUgiRqKCSvZlegDe3Z/miBKaMX27m/qSwq/
o13ZcFoPYz617tNa5VcuHLEod4X/H3yX51c5Kh3KFqm41XUr4qJ2iEW71PvAQs/14xXx8oThu0D6
oFbghuEgcXjHJr+cNJyvuGOlbMO6y63QLuUapexwJ5rHp8jBo40CIh1cQfZMi77tqOloq84a28WE
12EPgAvZLKrPHV1Vd1lp5sqOoFXtdT/rqbzSyg7VdGZN5Myk+lJrYWFpvrtTq60emiYbrwPfzpIz
O1najwG4dxZ1jYb2rUEUiJdXG2hh0K0DoX21NG9VgmY2HlujOIUiv/JGsdo2JGELXoDvdnj/ypKA
qAV0dL/4pX+5TCpljNNvwlrdlJH0e22niQVEPsu8nz6DNlYdF4ZjRRFzLMSq5FSQiFPw6FJbj6sC
eTwQsv6fXGVjDG5kN59W8fALpvB6vXzxlz2NEDirI6ZYs5JT7cXLOnETBtCv/cVMObxKp3cCEaON
BGCxsk+rM6ozeIrVWY0BUCQCjOd+vOxf0ViC8DGo2VAM+ILHhem0ulU3MIvdC5jPV5Uyxzoy8vVz
aiUYb/Nyh3NDNRwshvMJtVTwlhT55syDKxla/ijfdXLtL/Q6HYkCI7tBG3Xs3/IaTtNktud211KB
N8V3W+nZR+RD8sQW9PJ+bbsPuykICLSF40my2zfeoLf2vO9sY9pPnSyvsyV33yfObBLsO7gnCutX
SCvbZAvNIcaUOD/YR/sExc2Y4Owy4/kUwOAu8vQyz/rkcjb1j+5sFXtMShCQ4Hl4Ts8hIqO2h5u8
sT7++Lm99jkY2GxF9zapB9U8XCjtkhSuPqsJwqpsfoO2VSEOYvr3tm7S7g9NA5SBJDAJubPaabmX
htd55MF5D9KexCmripebJ73d5vVGGbhpIY9K5rnKHZbGk5s3M0Wr84ZrB6O5WCyV+dOnAXQhIA1O
7Y1R7hydOV6RERpVcalxnNKv46INcQ9950S/8drtBb0GD6I22LTlR7eXHKzAHd1q2gNwf8BUJ4mq
kWntsmIYM1fXq3IuZ2+yI80cLxxV/A7ccIoI90oLS6tIU0VbRW0NKfrwEZuL443VkrGsSzyUHFYS
GYtmelfZVhuC7dUMAQJrP8tBRGpa+sukIMuhzlMViXy0T+wU28I+PLT4NCBWTHeYvtBWH36asgH6
GDVn3Ivctd41fbPG01CnJ9SEr6wkPN5xU9tmnqD1R8eI0frII3quorVmixF/2r9XqzsUoa5Z/Ylv
9GLqskkWN7BtsySldT3GcqYJSTj1dIucTbRkjQYi/1w11vKHa+YZFXParXXoYqE8ULI2A2755M+Y
Qgz2Du1zQS/X1qUNcS9dRTik1vSpk6OhXZImWHQ4JVSSChYly33t6/U7D4ef79VYE+8kCcQtRp0l
Q/KXe6pZOj6Kt68FBsf2tI07IOcePim9kZqNbxghNpDNdnSd/pcZa+Zvg7SI4VOZf18lTvXV18r0
wq4n78ZutCbExpnhUY7NdWOP3VUnPHMJi1IP+FKGdw79FoZ0hqb8xxvZ8bLaPiwwKAgNdKONMHD4
Ybum0dxkHtr9ZEsvytbVo2qZ1hPV3fExwVVYS5iYAFpjH3U8tE+8bjMIKNo9pDFUogM9TpU1dZjk
y1cJkeTH3+kF2XO7HPguwjI4+BsL7vBLUYz5KttYTdgXf3NSV+3XltLEMLTm0urm6txfnR5OZWvd
23Nmn+s6oaaBKLTz3ml/L7qJ09RM+11Qo/PoZ+FdiVm/CAZtObXPvXL7TabKG6cXH2/m/4eftIJg
l41Uo/s6c7Nbb2nza6vKgntTud2FodUMh5SVdARRdPU75JjLu8KrN9B/gaJS2EVjRmtfW/drYJ9y
RX/to7EBg5fRXQDDHG04ciEO3WlEu59JaUfFZ2X7sk5PxTq88rJQ/nAVdAXgS8cAhtfqJMIkDTnU
S1fd4s7e3xAzNUZDLp2bJpHuDTa05S7DV/dED/qCD8oqIUmAFCX45pDBj5VXiTAx3yPqZF854pNw
6yBMLR0flq7Uh/czCWG3SY/+1e6TL03pYs5cztOJ53+83eIjCWav+wDpSIpAWA4fPxnOjjl51rgf
V1LI887tL9sO6AonjfbES/HqpbZB1eZYtBGvDy+FBaqWKx+btbX0H/tysS6WOv/siuaUDuLFfd2+
lEszQHNFR4A17OGVsAqvReOJcd8m5JDqGak8Xlla792lS3dtiVPLjGtenExV96HU5bqzrZ/WEvAZ
aIq3yiyglLeOjxY35W4bYzDsVx/ShZULxWGhTm2er9zTrfX2bdBXnZzko3taOGuAbjIZULrKEh5l
n0R0SMOVoPmPf7ynvXYpNFkkPUNHgt9xdFOzHjaeV7sD1JOKncxOq8u6XtrLeTrlhXf8Rm63Dkoo
7wVgOWEIR2tydax5ylLm7ZmnyyjVGLMMvlOed6Rmh9Zq9e8I71V7SEKnQjJf5IZtl8ZPCqSZo4Kx
2dGXJK/N6qamG/ZpvgxkhllG6DQDmvog7UIjWyVAbSbb9322Nd/6euYOEM8Go2uulixozhOT5pbX
zdlbliiJN7TXD20iixNNz2vPYgtg34g2G9Vm+/vnsw1GGEkGn3SvTzASXBzqz7q0GXdwhZ0Tj/14
E4YxsXGsqSXYIhjjH3W9lPLLQLZ8uw9Uo0eLTUE0TMmpA/PJ+eN5ccllHHAxcNON7oYu9/AbAXjC
j0jrZm/ZA6bfcFWXrwnE8hXddmFcMl9vZVSWTpB+kYvZGSFYdpHjqWlNCTa4rhVnbbkIXPKscqdX
mXk2TamhQqcdUJI0IxL2UNTViFANjH2GHkrqSqgJT2pob/v8s3ISuqICo/+3dQHQDLyuHLhWRZf3
UeVK/zu/Q3907EF9bGwrTeNi7EfJWBUNXMhqYqPpNf3T4ChFWVE4GWRTe9aKnSk6R+yDxMG8w5fG
cO+MBtG6pj6PRqgZeX3Vamu376VwopancC2GnsBAZgVpEeXI6ppQ8DrcKXsk1OPHL/VxWcRtxzB1
O/s3ZefL7T8o7MkunGZf1eMc61bZnE1BSA5TY+TeiWtte9HRI6b8Ar6nWYdI5R49YjxCFqjZotlD
ce1iEZhJjI1vCbWGEXXjaUmM5+ep0/3J/+vwqkjUXLJXN4SIuu+oiBgaJJ5Qu3O+Ya9BD83tqoyF
223B4+Ma3DltFQwMBacCrm/CX+Nw2OnfHC8jS3pd0KXk7pJ8xYRnnXaLmy+37VDWzpldqz7b2yYO
t0mXuCWDqWptdjOe+cuFG3T5uwWh7hhqGSruXd6qxAwl2Q67JMjwSrPoz+dIK6yZHCGaPzNmTIvG
3hMqRRVNxTjsvSnNS4wiDB33edZ/GRIONq+7yc+t5aIr5+WbbouR2ZJbX9hbrOWiE4XFZezhg8ZL
TZL8OgY154KDyuTHK+dpfnpwYwMKM94SDPg4YqkgD99Y2SpdaE1fgnfwOAutYG4qhmF9m69NKRCV
1GVo6p0leYfKTJ0r1VgKxExpX9cKW6oLfR3rR2tYc/htQKXhIAQ+TUtWeF6YtOPwboA6fKcbY7sL
+rVXO9tIXOMMxyvukxitckLNvcU3THKpxdsff70XvTfbEItli4KxIADyAA6/XpYNliqHLt8r8rAR
J432sMa2pbVvkyXQPLIi86CJSi3jnKhQzXXxODdBFTUz4rFd7dsGSHVS/6tk/K9v8/9OH9lZqiWt
Zf/P/+bP3+pmgXibqaM//vMm/9bVff2H+u/tx/7+Z4c/9M+78bFTQ/f4y81D0/+yH+T3B5XX8vhn
Dn4FV/rzk8QP6uHgDzsJ0XC5Hx675d0jPal6uhyfefuX/69/+cvj02/5sDSP//j1Wz1gxMRvS/lY
v/75Vxff//HrNkH+r+e//s+/u30Q/Fj0sIgH+ctFXz3I7/3xzz0+9Oofv2pe8Ia2F+tKCmuQfJr7
X3+ZHp/+yjfeMPEBfGdL4BmzI/36i8TSNvvHrwY/BbZL5chOwSm0HVJIZf/8KwSPLAbUtfTVpDT8
+tcnPHho/36IvwC6vCWlRvX/+PUF7rCRZOBOYbS1fQp60sPFJedxkrLJ8FPJS3VW0AXcmSIL5xWd
j9HP6V5ZRv4FG5nv/mSmbz19Jsdi7WO9NQg0KceEHaIOsFte6jDtlsIKm9w3d1s+/dveHufIGIuL
wR2/VMTxfmPYZFy4MzzHZzf+z6918DWO551PXB8mTMC22Em+CGjLsBHPO4tB+WqxTNPyo9csTWi2
Ez747pwNt8uynGXtoszIzBpqp6KZrahO6/Gc2V5+V5sgyZUxu9etNluXug5w1fhyhkldjcP7zi+b
d/PafNarU/YQTwK0g90L1dZGWWAdWNu0YqtBn1VQpl/mbQp5dd/jcp/tDLv7gLvM/KW2W0xnAtTr
kTs39UO92PJd004fScLUb2RKrEgupLAi25LF21EXzaeiXaslNPsggbTuDnqYBmJ6zLDHvpCZ+gKL
zboQejY+QPU0KQEWIe+VP9SRpi8MWfHFuujo870wyKjpwlrB/7Ur2eyXLP+su1WSxvBpEo6Sxckw
B8tBG58e5P/sKs92la3c+L/vKnEtcpl/Y2N599gMv1f5t+c7y/azf+4srv+GdBvOO6argNDbRvDX
zuKZb3DOpkUCssWMk3/wfGchHHbzY0DKh2/Hthz/2lm8NwwuNto3FGCOUYDon9lZnnxUni9s5unU
0cjXgazB/o5tbRoNXsFiVRC7FTD9VUES9rJHtT2v+7Ksig8m4+dp59s9SWdr0hfjvvdU14YIfaur
3tBrM7bABevL3qkW/mGgj2eDMSvAgSHLH1byAqx4rWrreyOSRsQl5yJpvo09fJQFEv6ICB04K6ZK
IWTUbd7JCyyRazdGWud/zKVB0hLrvluiUVlIGHPp23CssU4VkfQWwnxKt/fLG1mJPoVeMFGdBYNH
Imhe2AvpbDXDl0gspXVbmsr5ZKCVaiJjwHiAoJ5ZY/y59l6zS2pvfAwGx2Moosn5Q6fnnjgvaT1m
DENde4R9I4aUGKcePoQWZPrvWRAk3wuZVQPREsq049Gc1Hu4fpV7I42+CaJSr4ebKaCtvyzUCjwK
rd1XIZ6kQnAEr9DWe0Bloo7TfmH0k5KIsVfw+MQtpyBWpX0wpO9FwaT53NCr4cwg5YpXWg7d29FZ
0yme1Fo8GDATcJN1+WlcVuTc76hQ0EVbbqKZ8JHwMY3rWQ3Z10xJ/U4jHbWh1PNrKjDbF+PttKCf
O+vzqfvcC2fs6XckljQ7DT1NcN6iAP5gBnNpR2MeiGt8A3BcT/JZ3CS4RjxMnl/ceaXj/Y4pod0j
dllKPZrrAQ2dkRab1+WwFEwhAvWpaYPSj6zG16ljZ8C8OEs06/fVm1Mci+Zi/ZgGzjSFk5fMemi4
WNrt2zarjbDALyePFphSIxNrs4FEYKEFvy88hG9hP66jc7ZqdWtd2szcTGJgJyxMas5vcpoco3+n
FRUQNzPp5KZxRkUF3XTeo181a3W7FXTv1Mjs/bqwR1I3G0Kryni14dtGAVFLIvbFDImsSjxPXNU0
vtOF1LqujUYTDXas8W6ouFdzk0YV7rNMlI1W5RysLeYqertkWjwIh16iwUc2OcPa0b6xXVGoKFUY
ZkeE3zrW2YwLlCBxaqkJrKz74V2P0mNAUuBN3wwx4U3ialBEwlRnrHgtVdB+KUxFzBxE8WSOAoVa
O/TMznciDfPqi8HuezMa3En34s61RiNWhsTgGm0wvHNyzOv3ybQmWdjibUCqQboZRC6YFPpfBkdL
/J0Bii9DZy61z6rvsirsnVn71OXjNMW58JxP/jTpn4NxEglxYqb0eOLCsXm1km5HT+gx9J3bbwFD
R6arhY5CUhb50vIOjL97shzfavNMT7OMjK8RRAnxRyfqkbq+NOnXiVEx3k9KPC5J1w1ns7sum11R
mRjhGKAUIhvOhg7jdCKqqpmJd5ml/Tc1gtFGU7X6101KtAf+ki2vjYdDwodsKJ1b8LtlChcZtEYM
wiD23iYNxPabIciupzS5EBXfNjaU2kLo1TyIuG5KaBJA7k0dm07HHE0zVNkwY/dtfDPtDl1MYFdd
yvaz9suunivvptNHA2twz0FsFMxMCCM55vMcrpCBrSuTVO64Fbr+TZjJ8CA72113zpQFVejbEKPJ
TFwH42xmOvTRLgrZR6Z0jPcOi7C5dTfzRtIOnIFDH5ArTBVEuKgzl1mPKlgJTZyPLF0AjKww+YUT
kFTOIzBiJ03T33ESsG90VTq0RYNpaeydJXwciLZ6G/q1Vqd7e8QpdO8PVnlKk3WMEkGThO6Gr9eW
UGTRWR6WU66VqnV11LRL1sbYJWYShAZRzyewqBfA7nYZ5rFblU4h/mJYYXZ6NmA9P+1mOjdFwGmn
uZGueBloPIubrNC7yCVl+ysVqHNlrNIfYlutp1JPt29zeMaiOkUtuLUEqPKPaU9Zz0S9da1259bC
uPSHYvziNEX/sc2lTWHxdxnySo29wROHl8IqjjqU4TpxCyD1hzcWC9jA6Ku82VX1AP0bRInEp9KY
eMoAcr5x3YFfBHEmzBbzF53/RT2uh/rufyrE474zoJT7+9Fsbe1B33nWPcqH75BF/tXDbo3q9gN/
lYXGGxQkEIBo7KjwIAj9XRa6xhvaSRLQqMa26KqNqPFXw2m+IVEKziywM5TjJ+7NX2Wh8QZpMR4d
JA8zPvQQ5f5EWXi8YOHc0+WApW82+aQTHb2eCx2vbLy2iC1wGsIFWnenIZg8J5PzFBfrhf3xdi0+
LtwMtMT819G1jFpk5Dz1Rdw6gXZTDaMGzdV2N2brV9LT2fPKKttlKCqXKW3eVjnhxjJdmthfOA6x
RyiikvyWaVgRFZXS3rli7fdLqg1nk6j3Yqyh+JbExiymRvaMT1rOigtZZGFHFbrwqqMqqFfqR2Xd
P3vgr7yLx3MJvhlYorM5q2MbR8l++C4SCOkGZcLlV43wM0UHEBlzv6VFUD9bGvt7BWkkXKkL9j++
8vH2+q8ro+/alphLs314ZYr3kcgdWTBAlunOGYWM0b2ckpw/QXbPNxsus6kGmMPjqM6UgvX9vCmu
SUXJhyDI4wn2eRdDUG125ZANsR5IL+GIt7rYLPykisjUSb6ppEi/LM36uZ2KxYuMUnPfe9p66XHW
nzVCqC50aBT+yAAs72e4iTI07KkbOMfqNAiLYSiuZt8ovhbdjJ+/59cdGL1rXVltqS6GyfkzL+t/
+tznmxKt5Q92seHh+yNHRfN4sJHxM//eyLBeZGaJHIiBIlSJw40MHB1Hrm19QNr490bmvmG5MNMF
p2Vox4/9u7913qBqRnxmQ3emO8ZY+Sc2Mj7YwXEI3Q0zoW0atcmikIAfrlCXzi1YrHGIwdk/J525
wm1XrNeZFiczT4k8n37dwQvB5RyshXkrsI6h7T+8HL1XUiNAVDH57G7IvNJXO/aF6WsKk/Vynfp2
CnPmU3PopESR1cPSbBI0y7jQy1XpoWvkOjbF3mB+6UxsT3OZaO/IgltS2onFvjcllVoM/o9LMYZw
+plDUPIZ9kJwJpPWN9GO5Jek2srLqjLND5kjmiaaVYAr8miqcBb6xbKscx+5TqKGGL4YVCZ3ydJQ
rEvDFpmM5f2UZcTXWsFYnNgPn+box7eHyRGLBCCEh8Jaeb5faKi4idvdbk9QtV9lJ5qP7sT5uHM1
3YrMlkMHHHD0akpz7Sv/ZePGYlfgZBqtDp1+kTHaWHFjlN5MSrBXuoXkoKjTjwX6mCgoc4ZvWPB1
S7jKFfGC05aIP4pxECENorEzcMb93o9jUSDWCdzLqS2Wi6otnDZU0j2fdeUIGunCv9Jz1PPTYmnX
BAIylUey04beZFYyXIWR3ltpVv5WINldkxww/9lL9srJ8cK1knULWoTuC6kMDg7W0bBkXbuqMZjT
xvq8MhccK+bKfqoElje+P4aLUTTXWEpoZ8bkhsoYHE6RdKcyoUdmbphX0pjn92rSN0dHFs/YDzg+
lPonrRTpmSD+b3fiA29b/dGj3RJiecM2pS8808NHi1htwiasUozokgJg2k/Oxzn4Le+SOfRsuEuk
jOahNetZLHOG8WINnDPsN8cT1qnbG/bic1A6IZX1Nob30RJTlUN36KQq3sz5drSwVgQUc6poeTHt
4fnw+10eAe8whlRHJ19RtK1flYWKyxS2f+90c+zPnRFX4B9Rr6z5HLtNdwc7woeBkCaXZV+gtK7d
NDKqpD51919ucxbRJkgXN/8EnM2OPo4jEumhkOnjisSga7OumovUqrGGyzYsJckmca9biWPupFDN
AzKPS9jZ5hUBw/LOM9WZNfqr3Bf89iycRpncTEPX/qz/K0UQuyOOx0xZkPEeDwBn1QJMkPgdr5Nr
xlWQ36yGvFRgE5eDj8pKmf+6LT91fN81j/K96h4fFXOt42HWwTjs/98BGDDxs7f1RSdy/pCr/Pnx
/fTv/zy/PeMNBjY04iiet8jav09vzwZnBrLmHNvSMrAu+vv0NvU3Opgx7Tv8f96EbfX/1Yb4bxB3
MuRlXkmTQDfyM6f3tmk8f5k5sCHWoBTysU7g//h0z8+L1e8s3LQybyfhbnNy1nl9lpd+cFEvuZ2Q
0hzUN944ao9zX6o7d+4YhT+7U69sxNsVXn4CUApQBJTIxzx1s2hLRMgdaYqyLvddazHIyaRBbHBy
gqJzvHFt33WzkUWZwoTvhWDRaTstEfrk7oRhtLHerJg/gGmf+D4v7yjXgcSB5ziZFS8CdTK/ArAf
bFKfx1K/6+oF8UVbbyTJAljExvusUuctYOCtOw/O53GuzXz/41v6gtZBHbb1sBB4IWviRXH4UANP
tl5RmPZu6dp+17i9e4OpXoD0vhcAfI6ECpCcci4hZPPFk0SuwmHq4TfH8wyOTlSSp5PNEsrZwZwt
0rDO8ky/0OzKgmeXmU2wC2ajSy9UZ0xAr0ELkgnXERw3aMr6LkXm97FZ9WkJx7JyrmXjVkQHjm77
UOYqQDNap+TuFMCCV8xcO5LGirVcOAjRAYeBtc5Y1WTJuiXdSXoZPqmB+pUgqA+6X4v5LEd+4oWd
V+T2dxQLWhv5jSaRrxpT8jGz8uI3Hlbxzqss+3e/bMtxv3AiqHNRGHYVufCA3qVLkH8FSHfce+Vk
lfhol3OFC5WztMU5MSzul9RZEvvWqoJs+FjaSwUppYBf6cvSMCPjCUTUCSj97D1Bi8ZsB81tMlTm
+9T1AB+XDYdcnyBJgE7aVyBIoMr6CbaUG4LptoXxzdpQTf0J4KyfwM7kCfgkRF6RVvAEiNrG6N34
TzCp43HbScLLSFwaoFBR6fpVBazKorD28gluZf4A9Do+wbDmEyQr6qnNYrUhtbIDo6fp3wBckEBB
tqXHSWwPC5F2VTI4t/6G+6akCwEyIuQPwnlDhr1J5MDupBx9E0/QMQcXMDLl00bsN4oz/QlmBoIF
cnZ5UcATquZRg/D4fn0Cp8e5gONrbph1G+R2Fqbkz+RwtkC1JfA2vDCA7qpA0BOCyFNl2xsWnpCT
Eq1ab5x32jRiOUNHcl8pL7sOejf4rUvH7HFCy0v4sKYHhPH5q/VbBeX6jGRQdebZmn8lysUbrwot
sL+0jPDemq1VM9LpTftSDgFyXo/Zys084xUN2mEE9yM89y52c6g/oYEoZJ+WdQ6obXr9DmfQ1o0m
qdtrNIIT385GNqD5FbM04gAcMQ8dU8s+QSTI7puqrLRdbjfBgBmt7+ZRhVXBzkdAV3wSEKeYRKU5
lfnlMGTgHA1Ednk520WyXgflXIi4MUXwLveCdogyDQ57VPflegZMq42RufgOWrlEAvKsg7aucZ/V
bn1uT1X6uz0uLha0QVVAGkgachrUqOywDeriW+PVG4lIrbgjbNOdOjKFq1l3hTWpJFok3JJdCfhy
W+DGN0e5SNZ3TKXqLz5zuW+pqjFwnlstuScV3r/LysJzQ4NUrY/t4LHGi8noH73al2+DXLf1KAWw
ul9yQ6W7ItErYI5cFP3edzTnk63p4muHWvgPhmiaHwZkEX3tqYh/N1Ks3thcjIxyfpIuwk27FPo5
XaqT3I1Vt6AWCeAoRsQ2D0S0VPVshOzllR/pOsRZwjFL3hPDK4K37uhkKjZHSWMrEquMDIkLXcj0
pRZRn6Pd1FVhlaHr0x/E5bClqrqtpuOxaVLdhbBEDXOf63Vjx+YE7LgN99YvreZqGRY9Sj44aT3L
0MxUXZCjOMwuG5m2OemPIGm8rH5nxjks+yxOhm4xaLl6xKPkWlTpndX0RR9ZpcBExvWbSZwNo9Vk
OOzqGAswX6r0s7WZuypUvDsrHU2b9bAsZcY2oOcmm8vozw/z0GleXNZeo+90+BXoljwLzTp1Qwo1
u+isKYYco2eX2MGWTtRMhSUZ/fnywU9t8XZl9WawwzLTCq2uXu/+D3vnldxGlu75rfQGUpHevKYB
QBD0FCnpJYMyld773NGsYzY2v0MVWySoIkcPExO3743oqlIVG0zg4JzvfOZvzEUqFRSTx/CbM9Sp
vuG4DZ/zSJJvG4nBCicCmQd3BnyZuq2sTrQ/01qJfJqXrc38ZdHwmW7bzPFRqTJuiyrtrV1ZaWnr
l6Y9Vvtp6NmZc9aaHwc6Balby6Vd4CfYZcru7av0OO1HO486RDQa8MLBOe6ou2GDwUyHMjcCTISM
q7y7qqDa79M1r691i7X686eBTEcOFFsKkNZHowU05NbK7FIjSPJKupzQYUP3XLI3o5brjFL6H28/
7pWGofAkIOaisAgcjlTl6HktRNGWEKIH4xoNV7GdlDH6BIM1e3KLy41rpKXWelOcgk9IJczWP6q9
DSqU6V+fBoxGu9xvdLNefOQ3GXUNZYfTHNq9oSeN5TKdaYCiMALOpW7xgAok/Q8E7uL3YKyvh1CQ
CwRfDPkhsmI4ai8THsW0h6Snbg8Q6ZMipBSQgviqx2PHRbRmjnlKrjSrJ01aUBsxAO5aWIOqZGwa
ovXfagJ/VBP9pwMCEZR8ttVe1UNnD20PeKcZ2JC/hjOPL3pqasofyBJFP5NkHASOwPz9DQdkOkO5
xH7Ev4TaBIWRf5dFiv5BdGzA0gCzpwFBYvtUFekfCEj8SKjFP3JE/6QqelSke16UCJyicAexAQER
do5tJ/JukKu0ipFNRpc6dgGmhrt0KTE0M+nu3RZjjLE9uqnwoDSUY6JhujfXTv9RmHH4UEvWDrr4
WPpqnTqFq89qc69o0rZs6+pyzGbpRu87+7CSy94mQn/GmtJ8O6gTKXpWl1+Q+JdvqykZfnS1cRVF
VmO6aISO/lyOzWmKjuhFVxjhPpYMCMVVa2muunT6ud1WIXBlh67+PNrKd5wYjU/0btvLZdSI/bQl
b6JaRexp7gsjdtdE629SqVRpltb5XyBnnMZtFqUHpYx80J1CzvMdt3kL6Q/C7BWYmgE+VN3nrjrr
OglArmmjWxl24eb9aFQbbezsk7xSliDUovWTaYYQAuy8OqvISr+ERQOkrp1AE8oOOrrDYgFJyUBt
n1ROpn4H8R5tm8zZpIN8WYeT8tHErPc7Bgj9nSaRfbhaJMs7Sy0dDxAid2NeW6VLiG5OgCrksgts
X9/bY4wBxzIPkxvHmcCV/bs7/5t69biKpAcEpZpdi9EOHbBj1coyWxWd+qL0DRO/oITW+4m8SPbP
KvKPgsh/i8aKQT/g38v/OpBUoHV/tO1D/zKQ8KKnQKJ+gLEnZrZCt4OuJN/XUyBRP8BedVCXp4kI
9VPI0j6Nec0PwARo43G9A5cXkvpPgcT8wDCDwo7/yNgNMNCfBJJX7CUbQD4FOGNXCDTQmES34Bmo
dbSnjpsnm/3B1LqPCEitn+Ns3g56Do+q0CdlPyFZeVU0ZvVjXmfzMpHWeY/ljbSnmho+m1Gm4oSV
DadqrkcnS6Lm1/DA879ZJ3+03/7TL61HC81/3ms3D0DD/3Wa9H33L4Ds/zr/MSbd8233+Ppf246G
lcCI0k4CcyJ6LL+2HbRVRTHZQRb7SwAPnrYdyFKBZGcOT54C1I2r7WnfWR8Yn/FDhlugTokxf7Lv
Hkmizy8wrJm4wJgKMjwGAHHMmkvrZBHmwjIskD49Qwg0u9ZKTV78worUy3TO8m1sV/HeqBIF22ej
GulPdeEAdcMCAu1OUj8XLiH4WwXGdCPPSnaX0FipwC0Zy7naKy0sEnVt4HAZhXSaz/UXOxrnr0JJ
GQwA1C8PtH37Ay7Ae3JNr0YDfDgGIbTX4KaxvMdsRKyWiL/TvPqRYSYPDgobf82KKR1ShqTCmZlp
D+hK5URC8PPGsQtHEf2h5NPajCdIxkD+fIxJf3R4/jsE60fJjfcO0GH4ljy8ODaCiv90bEj7MPUR
ot3IEopp9q9jo3yAXkrcBUKHuTIn6Nex0T8odNTh7iKPSI4nhr5Px0b7gMou1zDpv4kHIs/6g1n2
6+myKgoIgQzilFKEHc222gUXmRphSD9ZtA24zMQJulmqNzJHBS0V41vBvPOGnlx/yJV2MkjLunyb
LdUpiUD5A80VvXKt3kLcBZU03cWKbX3o7Sg+9NNUHlZTTum6VE3T016Jhwt1bg9a4eiXmaQ6D8BG
k8tooW8iJYniRTS0mrMORyrsiHozQUDOBLSqFIu8KaRxKYPeaMa71S6vEujpmSfnYbGbsdz+8+39
H383CDLdP2/t25Zy5vvD98eL4bb6+hBVL7a4ePWvLY4UC5RKyhvSh6PKRnAOBP8dvj2kOPbx080A
Wo2QBiKMe4OaQ8yCnrY4syAd+UI8XHBzMcha/mSL84gX4xaEZYme4hdxd2F7JX7+LCGh6ormJjIc
L56mYTuOnRZM89z/3DIvOHHPeUiPGk/P7h+IyfD8xWxdKBBzco8P0pTgdzdjNCMhgHObaEM8B3k3
GtjqYjDzOYt1SXKXRGpMX17SWQlWeFeg0ft5vliMMlk2K0IBwDVqeQRrL9oi2J8N4Pg1E8x3F8vq
fKhhJl8UkFjzYLXt+atehD35FGSJbTQX/R0VGVWGyr1n+GODFJqHnn/3eTXq9rJdaG+dduYaMoUA
43GVJ4MK5yIf2h6+qbOAlFKkgj4fGizGSZjDDzpJrWa8TDnyyIiP9Xw+gt03A4eSRWKusjSt14R6
eSjKCCRDWpYDrXug33T1dD6eJ0/O+tdkTU3kYWZUXUBVTO4SFClSWtzmcNeQ402CXpC0ri6Vy2HI
rRRNhq7VT9Q0Y6Q8JTSezUId14DxVTO5BZ3PzLUT+O1elUEa8IwMghSNRqyURiqV22K1V8mvDN08
j7Uh7NwGs4oroUWYudmahxutLJvIDWc9tD29z+0ViAtNRU+XMvWcIZb6NYtsmp+FOdvfnx2i92sp
RItoOtFaEwQ/Vcby+eVmzIq5V62llTxt7ZxdN68qF3U8bN5+ynF76OdjQHOCUUZ95xUvdilDu3dw
iPCWrpxOssS67kZF9SvEGU5t2qheEobhqZJWg8exTQ9zmL43kiOxe37sHt8CUAmDDA/6Kn9/+Umj
tGZEU9SSZxlxd5bPrbZLukR1Vz2uIawzrX/7M4uVe3H+WFmCDH/nKBJUjp7X6xpcEjmVvLqYa08H
CO7nfZd52F4p27cfdUydFJ8NGxSeA8CUNT6Wa2nqOEw6O2UG0JeJtG3UpPskLaOJmVQs9b2raaWx
+lKV4qRpGt1lRRGPx2IBk1rLU+1Aiy62vbmsxotm5H1vw9XpHVfXxsTrp550jWZCk/g1x8f2FqBD
wUyj9JRORnYVl451ltIE+Wmf9Uc53X/8pSfa2f986f0siO6S8hs9vMebr49//Osn6jopf7ysjcSv
eroBFdI1KAGkaxS9SCeyOZ9qI6i+XAoIB5nUJBjFcP083YDaBxp3NNwwmEZNWNTxTxcgmGzEx0Tb
Txj8CSjjH+R4x9sVAydIvoiQg3ukbENu6+VRDB2ptfESy3xlLBE3QI6P1Mp0xq7yagfKHXVQpjLZ
1bS7dHHoiKtTZ1+Ofd59lPvGlWnLM2as1HCjG22TbtXQSD/RJJNhW83Vgcqrjz1FUqNb2yxMHxbK
cIMFW7EEA0OZXdqp75gyvGrj84k4e2BFGIzKgkD78hMlkN8tPS0RwE66zo8Wu7jU6wlub6rFnrF0
8MW6zrrtHGzU0CvNz7S2068Gu862DDJa8sp+9OZUuUy5f/BYq+AzxcrHzIwM2CPdsuvL9j1HsmOM
Au9ZRyGSjQAxE5jq0ejBhs5rSEuW+YsGUa+f1jmIpuJuWsuR0WGDqEvYvefVfnwRiK8eI2bUWejJ
aCLTerlQfEmOBrEMNYcxVT9m6XJXw3xylQFWT2XpF6rZmpuUNMxDmC7ZIDPjvKeBf3QRPL4F+soq
KaAwX3ncnc/yL6upJ+bKvIUaC63A1GKIWbpSfpoVDdUCI7bO5M5usesz160ipRgILSqss6WXAhMY
6WmcUNxqdfatLqZH4dn3DOl+wxYApiQCOTcmV8exgNGK/gpuvxaLpN0lePwhPtpKszv2EMJKnFHb
ysvTC7NLvFXGlbEwD7n2nS4z9MHCy0LDX7AQioptzr+ug+1rVulrzucFpSBJv69njMM6aZM4N+27
Hqe/WVw8IEBFPRI7cJt5+f02MTlXoZqp3+HRQLu7ZfxeWjGoVYAKo7TWJ8/i4W/yl0e08bNrlm/T
pO0oZGZpMoj+3ssH2saoOwNIBl9XpWUz2fmpvNTptoKsF+RFFp6pg/Z16FPLlfMK6m62wh2coOF2
Cv43dmea2z4c83fe1utl4F0BfRbZhoK/wVFaNTh2m8sD78pp5xELslj1qrrHCx6fRR91zr9FG//o
rvxv0f8Q8hP/fF9+vPnXXdJGyW+lMNBh/nVB6h+EpDVMHPQrRBlIwH66IA2Af7gpAOl/1LQQheXT
BWnTPETugnYyqSyF1bMS0aJpjYbGo0oWjBHENf7ghhTXxfNN/QgFJEmlJEBuiy74y00t0TmfIsBG
vgMGSk2W7WKHwbOF+c3BETvwrUccpacocKDqN/EIlBbP1BpwVk18G52btx9zfBB+fhISBwRw6Ssd
2172VC9RLyMkH6IaW+nFAXk0H8WqO6ka3jlzyu+eRf2OcCmFPxonR6HAMUAxyusS+vY4nsZKD4O5
dDMF9mm4bFEK8hJtPK2gy+txtk+K5bxf9N0SaTuxus60bGW4Om9/fLGKx6tM81cWXWWqrEfA3rO7
RoEXnlfrDOIilq5rLd8JH4xMGU4j8cXC/Y/y+R3X2fceeZSK6Gq0ABKcQr+Qo/ty4bFU66jheuWQ
oq0UucbsvJP+/G67Pv+UR9GutzOTPIxPWaNJkoJTifVs9/ZCPoLNj1eS2bIgliK4C9Dg5ZFIrWWs
IAfw5YbV5SqXCJTqO4ln0a45Mwv9bDSH065PoYdXl7Kuv/d80S45fj68PQTZhNQvwf3l81vdGNQM
F13fHL/Uenux9oW/dPkuK52DHSZ7oBX71HCuJyffNYX9Me76d8CzrwTyxVliLsG4A6VtMZx/+RYc
9FMjbSxCfymijbmmn9W2ONRW5MIx+liiPIzIMTTnKdAi9AEUIauiJns7zn3s5oISKFpk8P1w8NgK
BxS+TjOH2a2c7cZ6co2hunz7OxPn7dWS0YZTSfjIi4/9pRt8lEw9rvjKFvOs71Ivl6JAVynxJ+dG
6rpTkNVnpdx9ffuxv4tsKBYKKjLlCqiUl8tUhBYHbirZjeX01WmLy7oag9aMr99+jCiHXn08sjSQ
4DC8uRaOdoQW2UrY9hgHZEAFsvqy1O0OipEW1H2FoRMYpVHfN1G0kTPpIEIMcIbAWaSDujiHqcyv
6nLdQhB3pWT1Zyu6MrMpKJj89xJEFg2VIHmZt3YaYXeV75y6uaij1QepiR5GAWcGbSDUK3g4Cjjb
tz8bQ9vffTjqR8G/FdOyo+O2xradSb3l+KXi3MZWcanO4ylNyzOzC/08NH0anEiZoZG6Jv3JbNaR
22cPQxcJwd69sAOXquTzPINO1UPAiigVzBcN22+WdK9eRpzNDW+U8JsKQTZZbbEr8afHAoIIae7W
Nb1eWvZliz9mJiFUCoNbWbaqle9mdQxmIB9RF21RB4QyNAZiJWX830OVyIpCitJNX60ORnxj7FpW
NOK/x850bjTNRVh8aayZTlx3ks7FAcLsZpjj62VC1MNwVh9yG9J3I4TbqDg41hiEHbbTTfp5tiOo
JYarF9Ulp/wwLJFngfmIZmzPzfwzkk6nhWV/nzRp03XztkkAQsfpfp3VvRSWbgjQkw7OrlyGjSG3
D0zK9klaXo5JVHhS3F4AVTyzo2U7mvHWmBDgYLBhReHN6jQPUg0qv27nc3Xi2Or2XaEk1xaEgKTJ
Db9es9sRgz63LfPL1NF3IAcDKYqDIeovbFs6we/2uw2Pi8toW0VJkNdjkFjqfZLyjZr2XSruBRQt
0JEIestDWjwwtoZ2lrUQswgeIpBU5l8xayvirlhrVK1oXAZ684VhYe2hGe7VmvF9jvRd2YQFbdd5
Z5n1tZIWhzbM/WK1bqRpOs0TadOW0kH8rmpct9HaXThZvLfiMOj6/DCPGAhMyEVaxrIdJP0WObhg
jOK94BVmyHoU0vox1Iwz02DjSeuJRonUR4MHzv1QO5hPq84hhefWSM6ViDpSIm8jRTuz83irmgJQ
aeyiTNggxNdTOVbUck7pgYn5uhTSJrVH8ZcLMJ1rs6PjnDs3qJV97CBoz31LGSazQSalOKSNvK1h
pRU4xhZKd9IBMJZDndos3kt4EJRZujeNKJhAMWvV6Cnd4tdhf5KPhttOoH57FtYyT5JouA7pQNtN
e4HMRlDpi68tOS5whV9OvAbHW7RRcCxzlG8oYmZuJUMUUduTodP34quOc/7dJLGypTtp7E8mfQqU
JtvJ0ejljdAHkjZ6hDtAbNlu57CPx+GkR6OW5HifLavvrOHjHmDGtact/9cCWLlRwyCPVx9H2Bsz
jgM953bhYjXVW1sZvEpJ94YyBRHL2oqvJgKd2yafO/BAekFfnH0yFsXOUMKPhTq/E6F+F+QRWaRG
xtCHQuso+K5tY+Z2r6JXabcXFkIoEbbjg6G+c+2/auyIO1e0woTsIVrgx/qcaajndQOoxJ+c7K+Y
U9yakRvl1WWOOWyn6PtkKfDipn+1VJjXSeUl8kCfxJ0qG+F9PLKTUCq/Bp98b+GQANvCS+fFfztc
v/Jd/fku8Ryjr0GirYlo/izN7LU0LovQdvB3XAy3RkXJXZz122Tou1TV9jP/lBxlr5jD1xXIvG7M
W4tulRtV72nIvUYGiAVD4PkxUWKGfJSkqEY+5Vpu4vc6xddIW9/q5fp1yJYtVuK+aUEV1vrTcmoe
Eqv3GotgoUvB28vx273x7C0crcY8FlLRMfDwDW0+t5oodeMKQiD9t7ef87vNAbxERzSPbuZrl5gx
bxJJ7TUHsl/+uZb1M9OSAsq6Xb86j2ekHMPAshZ/IAw1WvxpaS90R8Ifj2sybE8kedy0jnPAV2lf
DBzbeHiv2SXu6aMcjPsbDVtG6Q5/OFoLM0K/HaaI42NKgVYeasgtgUeSghSlUDMfN0obBoPkfJQi
pInwmXbfXqPf1GSC+Q4nBUVEoTz+cmcigKrFzSw7mPF9mbs4sEP1W0IelJfvlX+/qXvAIdBYhJFO
WnbcVJZq0OBZjuCTmp4UgxZgX+unoQ0TY9lqtU5EfseUQ33licixE9AHNEmo+y3jMYl6duxyEzhm
n/BIvCGCjItjMAzPbhHQItFtFTV2rUYKxA9F1Zms0WbQ7BpMT7YTOwLChqc3xn7BqXzRsRBZ1Z2x
5DvTxErFMfYoZp10ffRpTWb0xeXtUIxBM434lhe+cDcv5jGwyILaKDqj0X0oEumuLqSbOYuDtOku
FCSLR9s5JBmXX2zs+5bGbmRA0032XSEFOh4cyK651mjsGjP9Arr8yzJbdzI+Wy1vWry+nyFhpXHQ
19qu57YBe4TY1RCgt7SX5viTyMYGnld2w6nRxEGd9ydjGZ3NaYr+XH+hL2EwkgUuoEIVpMFtymxx
SgaHn3fthUzEdHJ9J5KlaRq8IYs+RbrErIqKpU/3END/Gu1sp1Er68N83TjrJW6PMjT5cWPWpIhJ
d4KmfCAyLYvLth9Hbrd8F8ZSEMvStZ1FW0OJttx2e32Zv+lqf7pG87mI30ur70P1S9KE12ud0xuU
TjsH8bKwnl2RioSjfdDS6CSfz8y4/KIM0TZEnq2pwju5IwU37QNtCA8BYk9ko+Hae13NLnCSq4js
syHrtaqIrMY5LBZCKG28n6DiiTUc++ZCLqJrB94V9IeteF2ykhhyo8qzAa9cO5Mc/pqkm6lJ/ppZ
vypFw96+bceFSs/w6HtuejnxEi58NVv8NcyuMAHyGe9cr5YTtD35U577k7xsRSKjp86drReqi2/i
WSfNyKVaH0PqkdDpL6xyOR+T8VTPuPBTvlP2WuSM8OmLg2HO50ZxsVrpddqSdHdfwDZ4zVRcip6R
HZJWGdNWqbX9VIwn9RLvNW6hXgeWnWRX65J4UTWdlhSnlZFdlRSs+GbYvtSybLw4Rqhgv9bxjeiF
iD1iIuyKyYw/ToQn9qC4YgunO1ms7LB061aXC/brFDh6f2ISXfuQ/QnUR23XbRsbnvhuWmmALmd6
VizdWBULJFF2JjniPtlOacnkpluO9Me3g93ry8/EKY9+IppCYKgAebyMdgyG8NZcDIellW5EPaDq
w+lKVim2QZnquySLbixrxb5i2XYhaaDmvFOWvgq4vAVG7PBK0OQRhOeXb6GSG7mVNYwcBGFtxOo8
h2aEsQ1Ok++5slHpHt8uohkDDUCFKs2s4vjzKqUjlWjq2b5upHtpdRY3XhC4Sbr42pJXX1tJ42F/
XYGSD0B/bPFjvWvi+Qtih9f10oDl19R9WEuHET8nChlXmqevpp549hwxAaooOYkNCkM0tPPI1KFt
HdIs2Y8rcpS9LdIcsbgUaXUdbYcEAcmFoiABI6lO28kcPNHsWqEswUKZt2a9oIAPqRr9kl0YDqeY
Ye4rSzurMm1vaPSPrOSa+uO64+gU7XTuMAJqlyl0435yYWCS/C/6WZVHpZ+AKekKa2VOF92n9oq4
r7mel8pyPvWiAs2JUZraz+5cEgXX4qC35tnUx59KLbmSsuqyb4vStecwaBFWgEmbekNhEWPZqyWF
oxpet0p4I2emW05SQBx+/PQ9kn55Kd1IXLaw/+JrpEeZ8sv5Ttf7r1Ib/1hmU8MfQNuZZX1pm8PJ
yPGVaEV0kXSdpZnpS2N4U5mGp2h8A1EjHYosuu81KkIqx3LEdAel8YBIsI+SYjsl6T6EEyi8AHAO
MPYxxZpaUgNX4yZqwLt0UXTd9PKGiKxl3HW9fQBLd5PxTFpmV0rYb+Q1PzSytod1cmZTT+eSE4hz
0WlSoJX6blYWn222Xyj2NZMjSp0x4HfV1/G+TqdN1kbXIsxatfVRwQzG6gdvbFtAOrXkP/5yJ90l
c56hNpV4Vk812+S7XuVSXNud2fGDAewFIL4btTbEFQyPVnO+WyZYPXw0ThToyLhYNNoOgzXbhQgP
+O8v0D+1i6dX7OphjA1ltsu6+VzD0c/A6KeTy4css2+SdoBvnF+BttpZfXUQhXdKUF4ppGq5/xq3
uY2rgtS6mbQu+3rJr/reujPU+LpT7euG4Bw4Q0HAYmwcdeFHUWLHKfI3s5V4EsYbSEb66hx5kpkF
dRgFZs5NWeGxMTHRqqmtKylAy+xEpk5GmfGLCWpS5Nu54jBYJ2a68hqeVoq2p+W/zy3zFsVM9DDX
+TyDS+1WllV6aaPl3O3pZ6cc440GiXVgRHIqbvq2jN7JnX8TOWz8ixizkBNCMjrq1fe0t4qlQ6PQ
diayIxaTi9cURxD0VkZ34u3I/PpxiDPRouZA0/ikQnkZFeXEjGetLymQ8uFU5CcxVbNdlg9ip6NO
/87jfnMRAE2H94A9gQAiHgsOLygXIqA/WX5F0M8psNsECg/Wvlt6Nl6iZF/kJb7BXvWQxAU4pMGb
nb+ViP5oJvh/h5+5rQr+96ZwyD/+IvF2vj1T5f/77Qkeyf8vrfzHbuY/Dwm9oX349vASPSpS9yfs
jP1BsIoE+ZPeMeBRKtin0aDzQTFhw3ErybgpAWX7NRpUYb8hZcjUEBAIk3vu3SfwDKqFjCyE7xHI
G+SD/mw0KCq25xUdIGsGkLBiFOAmOvo/L7fyAjVbilfgaoqqSt8B1MfnGHX09elYt/IuQ9fXRw+4
3KA+bXrlKn9egVucjt1sOYD8mnBFb7bxF7tScODoRu0qASbqrUrdTq4O3Tf29LprbyJlbDdIfTmx
O6aVtVNih2kHtGLtrxEC/AkokdDA0qEixSqSYEzBlZ/1cXKatVYGCyxZP9t6AwXbcKbOCuSOvNKO
Ca+VgqULKBeCzTQOiH+k1KgxSTR109yHwzteXsf5EF+WSMhYDKGwwpq9XC4EE+Gu96XqSwPeTHY5
edNo3slJDT9+nOqfykz/D87cf10lHohez4LvK8LYzcPXBw7To6mFEAR9/L8/nS3tA7Abi7kMBL6f
OLJ/ny1+hEj8v8moz8fuzNYRzmRWbwI9Q+6WI/F0tvgR4recLeRAIdngKPYHY/dHTObzs2WjLQpq
HMkW4bMJ5fzlZkFwzLRWrFsQ1gJPvGTWDocZx7WH6S91xT5+umXQ0XnoLXzrIuUEZUjkVdb6XCsL
26/W9pCXo3oGHJsOgKafGf3nx5X8n+31Yr/Qz/vn6H0jKGLB0PU4twzdy43GC582mvqB4SH9UPBB
FmmGoJk8BXENRwKUxEBrGIZmAdf7FcQtpGcNcXE/biqEC55vNPQp2GdgjOj64Ir+Jxvtd+QwASGh
nwx7jW0tgvyzzhGdmiVLS0Xx6ya0vMUKPX1+iOao35XOMHqdkfo04rUW59VJhEuACaoh9BkK+GSM
rai+9U8KbqubcLW+RjlgrzbvLpVJdvuhknzbqm7UUJO3WjpdoWng9Wm6eH++Gf87YI5wK31zQz6S
Ft0H3HL+9//KfxTL8z35+Npfe5JBhaBKqeDtHerlX3tShZQFJ87Wf+5Wgdd9whxZHwRsBlCuiI7c
Yy/25ONOFKQsbKcETf8Pgt/rebZId/j9DOwBq6rHhMUOFwJLGibVX+QYm4d0QUuzlxL+9JEouJUj
ddv01g8HNomZFLlL61MK2nbeWwPim72a3IYHu7Wdjb44n6ZUtfzS0U4wLMXWYOjvehnXgKyozhzq
fEvKuH97qfTGMRz8VBjctoo0bq3ZahDPn9tg0ebiVF6zfRZK3/9n5/7ONIpbVlhsvhNMzx7Yuz9e
uE39/cKnjUvEFOJwaNNpZLfswV8bV/ug4IPoQB5hQvZSKQKVPLAqgjaF+r142a9gyo9ASpO+PrKz
2NJ/sG8fBfKOLm0L20cou8h5k+SJDPBZLO2rKk6R/NL8qUCmslXwl3OM5s5IgIjXd1iuZG5YlbcD
aig+qmi6l+UJlmQU3NTT6T3XzATYOH5vKPeb5pgwEiTzFwob/OnofU3YsculMWoIc6Pr1+OLuDNa
+XTIl68xelYYMoZfIGcobpyvl3XdMjnEBUPPq7tlxS7PYvifG5Lf1vZHRWlldwKkQ1PvzIloplgR
WguQiQyX1ONyxZjDtyYrD4xsbLy21dKNH2WIpjm2wLtmKEV0M33abkEqCRUHqV6XAM78Kb2N3P/z
0/WP5eLzavG/sB0ber2ivIdDAa5JOHMK0cR/PmfnVftXlWd/G7Q9vyB++4t+njv2zgcHHqOQDxTS
Cb9ymMefiNyBQ0kn4TG7+fu6kFSbF4kelZgE/+QqPiXLNN04rbAuGFmhDYgmz5+cu5eFFfRhVN/5
TTrKTBqzPaHg//zY5XaEihqiU/fDHqYe+rCf1ndKtyOywOtHHHVtekXrW2XlET5AyYfxU34xWjxp
8svVffZ1XP6MFs/Zklyiz4rqV086Lqpzi9mhY/OkKmh3l/nPTOkfuZi//yBMBPgaYYegHPxyrSKU
2TI9nuJ7uIWJO5yv9+FGvq3P3+O4PRK9fsXCvz/HswdRqT3/UnRlttNaneP7Uve0OCjQyNvgC+t8
jTcno0uTe9/v69PwkivXHU4Wvz3XmJy5pm9vshMaB5vC2ShW8PbiHkXo1+9KrP6zCJ2ndPOxg4vv
W3vHjCzbbaofTsD0Kpj89mG+G7/MSKEp7636y4nw68ceBeC4DVW9sXisvFf89nY+WQ8pDIj77uN4
quxDt7vsRi8lgu7370EDfvuRcaAWF6PgcbyaRjdSauppH98r38rRtVu3+lJ5w2ebTvItUpD6RbZJ
1ADDkuzr24v9stP580M/f/DRsXTUFkMYRWy1JRDQ0NZd775Vu7cfctTffP2Uo5PZaSCJYAfG92br
WuiAfsZORyncDLsxevK4ISPwLnmj9s4xfRRPP97fQhMKdgmiMeAaXu6kMUG4EERifK8XQVt2/SaK
FuH96mCXSl1HA0uTPRKWq8JIhQDRCZpNgDJbsz+1FCnHv570MhqH1pPjuTrLFf3c6aFAZbOFDFP7
RSrtu6yw06BAbtBNFIEmk/6qFiveWZWFtOYoJRtUJ/2s7O7XZe0CZa3/Zvv/c7gQp/StT3kULkrs
sPA3UuN7aDwX/SXT9GtMts6ROL9bviqfNbd6DyYifuNbTzyKGyU9uHFU1/heu9FtT2HS5uoBxtGu
fSHFnv0J1f23d9BRtfG0g359k0cxIVzydmwbJb5vguKh2YXBYntDMG/ygwyq0pOdYLxcXUYbAf5q
C0YmvsCW2t6Y7RA7RCVy2sXb/KTb5Vv+PbuQfPX0PY7E7wIImDrkxhELgF50tCqrPcoxFnHErcN6
6pzTqnwHQvKYAx6vO/4P3AmY4NAcPtrPkBIbTW+T5L5wF8/ctqN7ll1X1+33vnZXFwu+4NuUus1H
+/N6GvvLRX+vAOMJki/96TKc9fbGPFku1RuaAm7tLfc49wVz6oZozZ5IG+Vmvmx2Muz6H8DiPwPx
/t7qfqYEV1AiLofv2WXopu50uriYaatudPkwue/hwR4J5G99wqO9nMeNIvexFN8b7hDEJ6NfXkju
umm8ClcBXw6ma1l3s318Y5+gcorogBe6ql9s9K+m23rxF9kN+WdzA5bVBcX03h0hAtVbb+/oK8aL
dS3xEY3vGU4flr0ce90d6JztuOsrn0a23W/nvbKXD4AaLp1DbbzzBozfnfXnO+DoHJRA7+UR1ZH7
zK0P+j7+jDrJDr7f6XSZebfWLvXnU9vPvPt23/mOJzZFs2+8ft+dxZv2dL4qv14+fJuv8gA3by/1
PjEY9bXP6MFhgDW76Vl1r153pzSG6rPp9F3Da7FBX60fUAfyUExBEADk58+u9ljNEmlW8WTtfWwR
ThCEM7fON2Oj+Ejtb6yAmFwH5s0aDBfJ997rP0b+X29HkiPw489IAiMELSLeg+iTvHwLahxJi22m
yX1yp96pP6Rr/TsK//2+LALALBj8GhoU43fi1xEf5fVTj5KLtYsyg7Zvcp9u6gtjJ7mX3aHfAvA5
fe8IvfsoceU/W+O2tmonlHhUdl7iq3lGRAg3yUkZhOcEzvd8Fh75r6++0mfreZRBNJpTZVZVJvf6
NtzPfuaH56HX+/Nh9glI5/NXKVg+yyedT/roTifdTeZbfnL/zrf624P57F0cZRjWUuQrhoXJPYdy
O23r3brNv8YX8VfnPNobASyLs/H/sHcmzZEb2Zb+K7V8bwEZZgeW7Q4gJkYEhyCT5AZGJkk4BocD
cDimX98HIalLmfVKMvWqrd+zWpSUSjIiEBjuPffc7xQ4vdOTiXvn5s9f/adVm9++XQgeWDJGbxf+
rM/WVT0h3BHHQMdLVEXI9YzyQxXxyGA5a77GF/Cbo5Q2e/uQRV0fHcEuzv7iFCPrzPBfL67Vz7MO
FrGl/fOoT4dZg525/Nvz7l3QnD4/HN+fkvwEhSzCGacY1tno++74TugBXGGKdHUW2zTebxrK6e3O
ZYKdbWYysRf02d+8gjCWiM0F9xCe3Mcl297wKCmpwO/b3cYuPt9A35+y5EHQc7rDU5glBwZvfARM
Nz0i9JEq+np3JMlBbl7vSnpe8LMeTQj1Indj0rspgoE/OZ6HaIwVSyNWUbaZo9vP5Pbl/ns8n7GC
bMdLktPj2WQexVosPQyRvz8f3fj1wplDvwCRp8en16illyfk2tDvXTSz83Gh7k7QraSXiuL1qZU4
9DlJd0YsrgfASnzGI/xWhd+60M/zK8Gbu5ORoA+nmX4cXxd8hOhgRPH9mXb0pmJ427souds/STrS
Iz7PB7xLyeP2I0sCvDmIRHT7qFnKPp7T+Ok13eVUslvE0OBO+wAXPpPsjGO5nh3T4R3fB7YjKKLW
8F8MuvPo3fEhGqLjrqeXzURf583rgX1MkYM/ep3woUy24K6JZzlYQJHanF/RqaHmClki2GbBJyyP
Pb0HwIDNtz5+i2BuhOsuwe/vaezSnpbrP3yPvTjeBJRNe4exh3h/8mm52d0mE33ZPuKtOmwzsJ2i
t5DEcN7efDs9HCp2orc3C07nm+0+ZAZro3h/s4/vbwK6D6Pnlh62mj508c6Lb/AiDJUWZSlOr6+3
IFIMFSlS1+nmxaUuzrhbOC/3AcXt/ajpqabx1kMtIfFVaHZ6sOk25vRjSTwcUGf/nUebMTH2zp7a
yRs9PWJz4ZLRV87ExseBi+/xfw3dZ+t3V9AnpJpGNa0Zxx/efBIW75tNeoj3Flvf2adkSWTiZBuY
fz7d4IXwPlnDjuc8ir/iaL/5XAud+PRx1GwPqw19xA0NetptXMebz4UV2zY+6v3dzI5DNCRDZCV9
tC3p9giqK7P3T7i6Z5xWx/NliJKZzXEXPT4dzx593hJcEUMUbMxNvO0jQp+Ohzu88zJCRRY3rKYz
Pej4/FRGVEZfDn14/sCZvF5GhH6JKN4+PrH4dj/jBDxtXnD4BP162j6PFEd3jorT2w14TfT0krGX
OZnifdzfzVFAlxi5xRsZcVocUopnO/63AcacZskWB7vZg5Ee4beuv08zOOEjY31Dj/Ej3l0f71P2
cPf8PtLDFCkcEEJx5SWKdrvLk4lvzN8EOIR3JKoeTVptm1O3r9n+rwAUSDn78/vbT+NW2wBZ321x
f0OALn02Ds9L9H5UOGue8E3hgt1xdnSZjUMv2ftl08di9x2yQbv7FtCbtXaFHzpx2MP/XVWItQ80
0iDugZP34xO3KVLLMwxM38x9vTPjLGfpBmlDcJc9FEkPAWo8+9tA0jpG8hJOuD9/+vyELP3t6fOH
l//pCRzykPturdaa0L57ladpR3Af3OSxc0q3/tlPmn15bv+ip/+vmp3QxHQTI3YIiz9/ZhOc3iFw
xvyb6pCsyr30NgQiixpW+1bDBU/rpZEIzu3IX6l8/9VZAC4TDFHo57EqupaYfyhvhAjkaBl44TFe
duZX8OW+jM/2MzqS5khujUvwa8n9t4bo/wsD5O6typFtT3X3+ab/Ib/+8bDOlFWff1c/W6HW3/3/
mMlptc2h5vz3mvOv7KBfOeD/+I+kewNE6D//KD3/9ht+H/JgYo4gJNQ66EV/HXD/YWK+Tn7gosEa
79oM49T5fToZ/GIBwUpC4HohSAN09cOQByNz6NBgc6O7hUD8N6Y8axH/z6LUw9mxOjIAVlhPEQ8G
qx9PknIqVT9hrh/Ni2VvZStcxp3FhHk0n/7i8vvXtR68FtoIUGCxYEbQ1vz4Wo6HZJSpCJ2oUMu4
RXaI6MAqQkwrNFU5sWwkM60HRLJ2PiDUTQ/T81QlQYd3gl0Yd9N/5Uis3vblgvRxtxfUzHnkdvUN
Kc2/DEH9sUa8HpjV7o0qERo8blY/dz9BT2DicpxISfKUlUtJAR6vboKAH2U40qkZwOTGCAlRPkZE
IAeYc70pJqShCxWY1DOcAbOw0qKtE7yXeXshsCqypjeYIO2aEaGdyA6KFjNaAxkVpZNMWDjYZJzs
YbmcQMnD5gRyPgI8rOxe1azOmjgLupaNC36RJ2SeWHaxD8zi0IEL4+T5Bw/Se6fFqmbq4fJu072X
Si++nux/6yr/7+BOwAT1z+4CGz2/1W9/vOyvP/DbRe/5v7gBgv2wwY51gZ8zAAADA9wXgXYrsOkP
6O7gF8ydgIhFx20iVQ37JP+86H/BD6BbQVpqgKsUM7K/ddH/nAIAkIdjg2LpYPUSeVrw7v54KQKw
F/gl7MiMY6vPojk2L2qmSuk2rJt8BKrXWbG8DgDCP2KDxKqwnRwWOfMwNMJjeuqHhzGfphbJK6Xz
qhCvcWsing8ERl4bFyy5Oh/j0oQ2tMV635ppcz9WWVFiA38aQdU32ungNFZtArmPrQCZQpdmRr2U
d1r33o3lpqSNwqnznqYSIZCIAarlSANkLsOp7s4u9q1LC5eEWjLzYcxMqNQ24oGflan7U87zHFft
mFqwx/cZPhFJS/UMtEk6Rm7tiDa2J5O8da7O7tomHQbKEVL/mSkOP3qHjI8Fn7DsdFyMWHE3OqXe
EAU/QfbuRDZQwPEDd4P9DHLAJi/MQ8I2YHZvKuH3tHPxYrFly8CK/NHKXrCzoI9Dn8Eojz3S2aUD
0lzvuFXn7sbno9oLMzB0JMRgnLsld6tEkR7lgd3CLU5Loi20gjr0oO851ZSu34vwdggTs7cZgrWa
05hxF9ZTbyIvFhC/iAghGbz7qSpDvjPGGpGkmgyYxvT4F6zY5gNWnFTbKb7pMc3cwplXejtn9B5K
OaT3RuFmyKpSjg4ods6se0PwDFEoJCBHF+8vAySBeCBeOGR5zLoU61e+yYOd6YsU0C7SohHlRjrP
IGJxG1QMOGhrWgkjfMdWH6BtDdbL360JYeDUKa1m2Nqm8B68PkdaWmBUw2UsK1i6LVfNSZPpNqUT
L5Cdo719joSCeBzzdKZSh9ApxOh5gD+OOI8ng1hfAQCpQHvPBMlDurUUWoisSkuA7UKAqRZs7EDg
KzosdJNhcBomZ8M8Fwi0+HCUlJ8DIMZfk1zMs9/NS7tJa9tBVW+mg0A2EBTXuCyrcKK2ayD/VrRz
/s79sR8pooFnaOqBGl6HKW1eSS15xmbtZVAUZnfZVj5IKnTxxiPAYkYO124NNChsZgFoyUvXvRYj
FoEQiYbAcmkPuLO7Ze/GLbbY917fV2FEZuA36JJxZN+JVgBR7tuy6d5nI61OoEpWEFQ4UTudZ5gb
BUMlkJG3mvI2xB4q7Cn42l4iW3mAgToijbOmaS5Y+HICVue8R79j+23N8AyqTTZnpQDPoCuGuy6c
RbEDJDOEjl5XjsVAGAzeAYawfNa5uQWu6WBJ/zQZttZIy13GMzIIZU/NTFcfvRWo7tCFyCdD6J2D
x5o5TebGwsZQHvcoNACtWPBdYA1JNl+mqPkngmDT51zJ5c2Q+OqZbfj+S11pE9+d6TYvFTcaA1E8
xYANlXE2DQomiICYv4Q5GvqUT5fAHkDEGEt7OA0NB4cuWyz96k2F8zYius6IeIHIISrGujzXy2K8
EQ1LYzRZATZXsM5D6CJTdckXQfqdg9sfIuRV3z7UrbDucI45Cke/gWaNPayyAMiigDkkmEMDecmO
nz8FqZnXrBc4cSnQSTb2U2HmxqaatBt96BF/Zu212YzA7Lo5qHH9SAK0QtOg+70vQxyO1eFdMeFZ
nDNtGxVAFtXS+RfZ8hJLW33TonCJ3KLATU4UGikM0ItHqNGmLE9eo3ISd1yZMJn1JZmPxcgz92yJ
zHw3CoTT0LTiabCpKvjd2QJOb4HMjxVQ3HqBRNvuNGZ5I71O1tHsN96troy5v5OLMhdEENU5sFMz
clrvXcvg9r7jszT3BhKH0n2HPHofsXG5D/QgdUEwRi1DBOipiEexchWrWZuPZBl9qE/LbBisdslo
MojNOL85d2p9sgHr6J4g2/XVZ1mVa0oNeF5jghZnaEBzCIJ5U2a6wV1irtxvAYdTR+FchFRn4+cj
MdnWe+ZJ413gukcSV4rvipZOPpqRFYj+Ak4zbPOVCw9ygoVeMiWGm/to2WfOT55ZjntVp8tzXogU
PfsSFgibhf9gkwKABfbkHCBhcRxlg+i3bPnuqbI7y7YsXpt2IgfOfYSq4YL+bjUjX9jYh5MDvMGM
CL2xXMgHGUf96CAfDVVgPmB70KlTDdvAkPI17wvJaFGnUjBvbPBIvjnDFMqDjyQzhFMvop/itu9U
bAftIvCUwC1Hjwt3aIrogBYHwAXCpZgXabEhRP4znpd+cZOTXD/Yfu3O21E13pMcx2oEMEHPj3ZT
4dxDLmWWUdVmLtwM4LljzNw7tp2UokNSlzQDHMC2W7J2b+UZ4igBly55Yg1IrqMln8jIdNrqJ9Of
XIcZiDhIqWfpvKAIS7QQ9zY6xWNOQBuFJzdskZfthGaPx0WBVy3CtMRetsDnwf3Yjw0vW3Ca5dJ+
RdpoA20QNxTM+pEdCISICL1X0DvFF8nCtMa0y2+6xNBO8VJLOWH5q/A0bVLTf++Dpr9gAoncduFO
FYJ8bBWuw+tefSfSCHcDYsE/gnwubxEnCGLD6A52HXWeChEDyL3qbq7zQk4bPG3D2jzUokmfdJG2
0KyyHit+S2+EXyXwp1+DmYVfltuYuDsJ95Q7iy+pKDt19oCc3DbpLI8KSOjnOmgrHjlWLy+5Qr44
XeYCI36N5aodwPgN2QbG4HgMXGeY3nsHsaDgtzt9TMza1pG1IGE1TYmjMR+3hcN4gEg67Nc55oeP
2Ig5mhruyu3skbSLsGJd7cxpCBHIjgCJS+Bo91LLIgsTey4kRpQmdjiYkTWouaYiuPQqxYpkHpad
Q0lTG5I5ozCfzdofnkOzRiZ25nfwItTKceBIQEN3WmewOlJaq13u51gWzsEqO2k3q4aTwBK8FXmF
yB7xRDHLXRGW1hMhLbKlnUmlCVfYIKSTYYLeOvPARlwH0YgnQPwhYiLruvMfewcgqw02YN3njvAK
Iq/Dy8tSmM1t4Y95xgbTMBWdsrK6wU2dv/UAkn8IrLt/oJqd3ytdyNdgKRfchfr1q0PkEhZ3sTVm
1wzXPOmo1TTYE0OgU3+bk5Q/IuA8SFmmUY6tkSEmJFCjLC9jodMygjHFf5l1sRzqLPfaxANzK9w3
pLcwVh3T3tqpPAUwyCwyrOSKQd5m4SzFVjbV9AGCN1cRIGzNwUr1yCMA0a2BdZnmkvK0JbteIwML
mewF0nMAa6oiRxX+fqkzgYXYfI2kUlyRjOEcLvHQtAfToTpr0k3gDLg3LogJiRfsUWVJ1kwIy0II
o/WMGkFwClCFh6DxNlTfeO8jLhOZKACsN1lXQmztQzFR9JBGsQ1TlYPu46ar07hbwvu5XmZYawIy
Xtxi9XI5YdMwQ9Qp7Dc17BS1MY+fASmqLKpLlE60tjwdslIaWFtyBb/T4KLCHzKO5CKaAjYIPOOz
U94FHaeW2WAXPQRh2KZGNeGng4aHp4VYuQPcgqa1o41npzaIsy0MZ7GY1GO9B+S95WzwZm9Xtr6L
AKKiwQ22w+AZ6/AKiZiOjfcAXlnYYbvYwjbv6IyAvYea/z5S+ltN8f/v1kwAV/+sIX7QuBG9ic8f
WuL1R35viZ1fkGBnwiMEKQwT5QCCy2+bIx5sy2RNq8KZT37re3/TwXw4pOFmxt+GIgNu8qqe/r6i
9AugJPj7YGebCISHmvQ3ZDB4h38UwoBMxtYILKFwXQIngHbmx444s22oKLB20qXJLfQ+9kL6BBt+
Eh7Myg94ElhVc/almUqGONPxm/Dr6eBl6WhTVRZFunULK3viSA/lVOUKVkr4hEtEI2PimQgh1n9c
a+y4QLODnW4OJgwfKyOpYdcBfcsbi9fCWFp4RiqinU1AVD5QlwiErqajJw4zCew3d9LoCz1U5Zo6
C+FAqtmdJJFKU9tmzowmjmGTgNu0znVzDufAlGxuMukCkzd1m1obI67aXIHeU9hL3wKxhmaILYYg
BNGmHRKihwGpGaNcuJVo3y8h0CsCpu9gzhVq8Hrt0xGYiijkHpnQIg4CVYXUkQVkMSgOUMpkxcl3
dDT8qQaZbEnMrhfAcfApvAMtK/1ytc4eU29Uj50j8XFC8Be/dQigvbcnG6G1ba9FrB0btdGA5yGP
jTKtz0UddHj0wt4kYB8RvGL2lKfBrsnI9NaFRfFNuq7/mud1A69GAc40M0K/aSMQtXIdQY4YZFQ6
i8Os2eiO4TLat0AOpPejPZFvEu1KSXlRVhfUPBwUEpXrCx4+64PUdoJTy7M1zqEPwue8MgeELttt
ByDFIDZNY1r5thY+brtT0aDekbbed0OF6sgOa8OK0rLVE+7Mlt8e3cAIMB90OhupHSGgLBRFU/cQ
WKrF6jjSRd/SIrDVjV30hh9hBwm/MBtD9wtZpQOP2qkOnKjFZw3igrhLH603V7S0CqgeqpfOnZLZ
y+o7x0rldsCXiWhjdAsoXIextYCyI6RkgdPkn2Ym8+cKNVixmedc4PnhZ0aP7EOOkAK/rwqNRqGW
ADKooSnZ4ri4i5tV7QMQTzxk3KadpdOoViasl0u/eKh+OwnlYMosPIprkKBzsA7k9AVo2WTsEB+Z
dYjoXmpxl1VNYySDX4V3SBcBzwGFmhVp1+iep6qvsj2iyc1i56dd+tAPGv1Y5E7mZD+C5Oa17yqU
fnGY7WV4QJk9BDDmgkoVkdz3M4YhUzNt285IHzQYDD3TBtQTaroVkTSvWkTcGj6aO1RAMCa2zPRz
CNLcs7PTkLZo6IlrZT11VUX4pkbDXNyM9jgeLSRea3BfMNOhKAGFimwtrTIOAZDsb1PTaPwIdkkE
QxSmApQb6w8TNG1fgtvKclUUddK3BZSFdXlH74fMc+TWNCSEo1LU7gRjpJehpCmz4UbJCu1kinDe
ltVcFgAH/tpy+grt5xqzdmdJ3j4UoQlMUFu6oPYZ3qQu/rWB7UUfftQjYsIiVF3GW7X2uoifRtsr
UQ0bOJjohl0gaV7HX1vkKRtP0ApWlOTaQzfXdtpsJVprE9qDgUphbblh70T73dht89I5MJEzG6zv
l/TaqreeN79Va/+OVdDss7Vc+VUhhtYBhsNbMHG8tv2yl6O5AWcOcoBalQEPpP4OcSVp+YFJCKw4
xVVFsAsICnA4C//UXoUGeRUdyKo/eFcpwslIMLNaVVWxy1Dd3iGzBoC9sLAE3KpeDkFDXMUN2Xd2
wAwJzaOZkAwTC9c5lP1oAYYzkHKBHL9KJWrJKzfurxLKvKop4VVYaWUjTt5Vbqmu0st8lWHCLCCY
USBAVcStW5L9WGqA7zmXgwHlHtkrV1HHWvUdlB74u4HbtYhquUpAM8Sg8ioLFSozt9OvYhGgPxnT
q4ZUrmqSliuSyV86UEqqVW9Kh1DrCIIHZCh5laSmQECeCq9S1Vy0c7sJum4uIWQW7Tf7Kmv59fIB
YLF5doSz3nOuCth8VcPMSUEZ01eVTAP5hBb6qp5Bmcsg2+XK+vJGT0OEuGptKb6uuz6cvde8Smc0
oQ6gF3UAjCcIvrh5ijkZwUlBlTrMwwXR9BD1tPLdB/sq9QHABNmvN6V+z7Vvc6ytQRfMrxJhepUL
kea9QDoERAB63VVSnPM22NlDakE6XfzyabjKj8i8gxTZrKokalsIlGMn0OEajg1X5lXCdJ1UPPsp
Pt9OrTpnCYIN3xj8Kn9epdD+KotirYlfAHAzvw2+sYpCNcoAli8+D+7cQpsAjMzNfVYLE4kR0GNc
2Jx9xL1IKZqZLSFCmH+dk/1PMfmHZeTrPO3fz1hv37q3TL/NPxaTGMH9Xky6WGq/LqchBXJdr8TY
8vc1ZPsXROmBJfF73hjG3r/v8FjhL4hQwHIc6gD8GMLI/k81adjYeF/36lBPYh6L9aC/N2H5oZpc
Cfgu9otgbkaWIyDNP3NRUIYF9oiE09jJqofaslciE9p1MGZI9IcqG/XHnMn632/Y/P5K2Hs11xA1
1K8/1q3uUPqW4RZlDJ1vPjXa9G7HpXRjOSn5FwPcdeT5z1nxry+1jqZsjI/wCf2fbHNIING93eND
mdy65RViMgzLu2+79C+A3OvM+V9exwlA4lj3/HAMf/xIGJC1CmtDRVxOSHTGgt26S2Jz69AEGMh4
RVZ++/NjuB6jf3lBjMLRnGB/C6P1H19wwPJi7hZ5GXt1V51DGUCPL7qjAX5pUvLQoEi2Un9hUF7t
Lj+/LPZYsGO8Yg6R63Ed9/3RoJEKBZSuwjoRchthyBjm6rNuwPXLy5pvHc6Dh2FqxtNcziR2etVs
0ZhUe0yeySmFYh15Hdz7XlOKbwAmqKTIunE/wN1wu/AMgWei8274rLtdiMJka2Fa9FAMoC1Ia0Lg
olJVyhYR5hYViNA4NEMV7P1Jli+V7YmY2BxaWdnWUrGubPrIHDpwquYKekK6DD3rnJK8DGYqNtwx
ehcMB2Wcg8ENvqdg9b66+OpySpYO7UxXTqBY636+waOyfyOy+uArCBrN4mlQpDjkdjiwtilDK1qc
vsDxIATaqGexVjiwaXddtUX7BfcdVqO/WS4PTh5pgeIVQ5/4vm5XojCZnmoUpZt87vJzOQY2rRo/
37ld2G89U7yZsrW3absOwdpBZdAqpfXWYUL/0KCPgWIzlb2mYp6/m4EFE72JzJMEIxu9gRQSZJhh
DUNk+NqDHJ03OMAVCpSzB/mup347Ve89OLIs7f32hlce5EQkrWMBBniq56FS5T3q2fFCeGPtgrnw
IttYENHU1fa7vzgGK3KzpgqakgPeYG7cTDbobyAsr0TjQH/P/NmgKU+ti+E06MUCiQxBpJKJ4gYB
YaA1iirddXlgxgiuxbZCF6o9z5zyXFRddttXbbqzSL9AMccfbrUwDYsVAhDDDoyopMwL18d8ckpZ
XtnDvhlU/zALr/VBLq1HC6KTIPu+8PgLgM8+8mcQFsCWofLZgsznBHMcZw8XTP1mZwqtgOwL+zse
2ajfSqH0dkRKXQ7WW+dDg8WumpXnkOVb1SE4SmcWvORy2JgyP+eKLIq1i/7ocQvYiynULUZX0KwR
tdZZ973Zd5/aNNWhSDN/55s4uAvSsJJcYTLNoNzzgdYtaq/GhnhWVH373PpDtvOHwgHZGa2kDg1O
IkcPGAAMNTD9ApR4Zx7GbThZ3hOGifLWbvw25hmSLVLZpN+CfgFU0y78ZwOciH0gePnkmcMS0Lat
XpGQTuJWkmZTLMFnb9Uo8uucPGMoBvHT7+dLHgJIWQ+ef+MjVOcxhRQwAhYUbFD4Zfuw5/XRxNU3
YXhlmY/Ows2zdpr0ZCHnuKD9Uk8PPPVMuETG9CMHtvs8eaCCL+A2HsJ8WjGASj2joyP9nYvRUBUb
eBvqu8Hdhseg4osCOVezKRNguXszIqha+gERdl2KlZhSOe0mG+y23QaTP4m7wbQLtJnaaM2POgR2
OIG2qNPNmvtaw1oSADgJT5OUR47ueFs6KiweS4SKWTSbK/NDoUYlyWyO2QyHH+Q94OFkmYGOjDxG
jDCnEibIuXdfl9bw4X+H0kLA9AaoNzLSEjFdft4QTNiy4NbsxZYUWKLfoFpFR9aFjTtGUIMhU9bA
Z4q3gMz6kg9IgY4AmS9JDGuDewyCRUHvn8HL3nNvTOW+DufhG4o4d8Dw0ZnexAB3Bm1diPCstdX0
XSNScNloSNtPo0aduy8J779Eo+YHaxbcuRRlCjYdmnxDMyKw07XrDKN0ETstmunAC4j6yJVyqntg
Y4Gly9PHPC27jdm4GJe4rsFS1d+ATw+CcyZBlFckjXTfpQlIDRnDiLRBUz/uM0hNLeZBzKrn9AlB
gZ1moii+XD4vDNNMoBnbsKmgfPoT/mITEFiFJIxDngOcHITrUofmwdA+7hc4HjtjMD4Ljww3LRxF
tz3ELYTpanR5ElBvaYwzxcn/UOL0kr3JxswCYRuvt7EmlOA9Dy9Kq3Pn+9sUC/ENXitARG+rNk3m
720ytVGAJVxap651tt35Cf4NwLEAH82CGNz1A+nHg8+NnWgIkrSrp3Fsnz3Z5pspnb97rfXmDMgT
7d2N1Q03GAs/BiYfHvEc2mByuDV9TDD8roNnvM01xkgwfaWI8KFZpneylpvF9iBM+csTYOscY81s
bQoWGBS7G1mWRzwl4XLovpS0NtJxz67bRKJqHmRb3dUOQjqQIgucpbPJoaS9atwbqOCr0gB6PBmg
/2Md0T0NdfrF3fGSd+C5WjhJwvqusfWpIXYXSx5+6wy0VYgRkXTuU5FkSt0FDc6jYdkSsz3wCl6C
uYXIVvDvYDbDFwYHcfipmxmhY6Ca8qV6Qm/a08obcMus0IaUeUXTFFJVW9943vSS+2AmuYh2UBPM
crjvYt2sKgR1+/6tG/COF+uGl/NZuB3msaoFk9pCvdnA3d+3ieqQBVGQc69G7BWY/imTNp77jj5i
Fd1+cEkXw6G4AXTyIrKxZIidkcc2SLeQwnAe2aDNayuZmxBzoWp+gb2sYYVf7cexj908qKht4RxO
pWGDAhZKiIeGu9FTK6NsMnw6Q4hg1thtChm0lCCAALJYx2RQGRQbqRtMtWFAmLtbg6NptYIhYI2D
LBhsld46g6vBlZwceVMtGpGFLTwyg873bj6EEcYRPTAM1SX3UBqaZX3EpDTblFWd6CXfmUtw8BR/
q2T5gazc9n7FE86Ez9S17X0BqWhoHHhi/PwhFMFhbjPnXBhFzYLRCLd4AXz4oo5JirCAzjET0hsY
Nk7BtzmdP90GQ9bW81dkJPCQM9cVWxT8TX5vkTubFNhDN0F7rCo5UdPsTk0jgH4JDX1n9k24C6X3
jO4bh0zNh5AUaeJX5g5jXcQqNH1/P3Q6TaRsR0Rip9twscc3G2joY0sWstfzeJvm9XY2MaJ2YUA5
loa3awNDbvNx2XWZmpB9Yrw6eNZvLQ39QATWER30XT0Bk93Z2YSpelG8lGbA4Kg4VeDQPXN0SGxE
xBq6dnszp+N9LWDR7HX+3IfIKe5App59vOKIF2BTMN2pIX+S1ngPge8AIB2WLGwJj3wIX/do2yeL
GMcRE1/GfchqsucP02yeLGfYOaK5C515r3N1M1jdNNEaBqEo5PW4aWVwxKhziQNTvCJn4eC73VZO
I6bsXp3M2r4Baf/SzNZXmcNI6rT3LU+fINPfO55zysruhlT8tgTxKRkWjErB/aCVqR0Qj6fvPlwR
8wxKdxnsQkTHqbHYLK17Y+ByxZBrTqQqj/DvnKqiLJIgyE9ysN6dSUSLzjdDD09HPuMWZBnBq+W2
99lsCYbBxRnScQzLXQKt49yBjMpMIiKLL8aNb9aXfjHfa8tHlGY1RNyY8khWEt4VlCx75cwCpeC4
yQLMaudpgmZY1R3GA4g+n3Fc8FxabtrJulkKXOuq63AvlBBu8txz7knbnyz8R8hL2oI7FgruBFwQ
bRqMC/tGExo29qOhrF0tgyY2OzCBhDnMu3B0bWBQ7Y//zd559UaOpOn6Dw0XJIP2lsn0RlJKJXdD
SF0qeu/56/dhnbNnpVSNhJrrAwzQ0+juioxgmM+8Rrb4iDGddlvSqNPH0j9Foskr3W8NLGegOKZB
/SPJtdssaPH5DSGIqX2WOjVkciBzyGnd4FM1LXTaNXjCqBOtv4jKj9X90/m5t4CMeWyNXtqFKO5O
HG22iv1YJ9nzUGWuWUfT7UTT1SlEhQC5yeNUN1O5KnobxkiXPOhNN/JH9k9jqhzThPcGVX7WtkDC
S1JrZaNNde42Qx39VDvzVW2S9VhL+7HKX7zMGpeD6l1xTS1Re4Jq4CfNqjAo25SGMq2igKp99Rvf
4He3tFJ4XApjy/yZipGdorB4SwbclGWgvUj+wi4qBeLgNSBJ1Y+D/WBrxG+RDekpnbVu1aTee12t
rfKGkjeCynOdXMmzjRHF2TqfjEh2M7mIiFn90lVKQSMnH9/SqS1cEA7B3O/E9SIrsqWalCUuiq2e
UWiOCux35OEewYdh1hzW//FtP76L7epU14iQNcATb6c2FXSwpMztA09FgLghEZEbHLhl7JGptxEf
y2ndv2YURPHqTgNlmWIcehuqMhGAT843n0V2nU8hmhpL/qYMwXSQilC/p15tA7sIOkTfBb6ZRhoV
7hjGYHKCuLGXVm1PC79LgjO9fOMllpNhU2niOAkvWPWyFZ+SUQ3fopbWmivs2niWDFtaUPPXeR4I
qxeN78UNMBR7m1nBoDpAmMZt2IInc6JBtdZTNvva+kqqHgJviHYNfZeF1pelm4XNdO1ZBuL1vT6c
qjhvbpum1q+EGafHKraf8knQ8QdC9uYliuI5XtiQ3hjoYfsxezTH3+xQcQuuNUBdh6KKjdtqzKKl
LFr91GSoHeVqMqw8kFluQcNlgedIdwWO07gfu3pCaS5oSaLGoj4afWfu61CpW5odtXdT2H4KPzyn
feQBQnK6sn0Ix0Dd0xpSbigOFJFjByI+qlMa3kl+TPjr4TVXLmLdi1fsWPMfoFb5suABfRjYhb9M
s60QB+3V18EWcPvjqVi0xljsg7QKqf7qEbGFHQU1LSXcZ21H5+zvEEzy16rfmZtS85qj7jXJMgnl
t7YuzRU42sZFj9m6i4ZBXJW2Ut72kyphx4YKfZUq20CfPCycrJ8dEtpLpORNvBRsPvSg4usqF/lI
Q3Rqz5WezlUNMxrKdR2pZeYO85faUbOVehA/fkDUpF4nMvt2PMgpbt/Wr6wehZUvLZ3tcG0G6ggR
X9bKUOndkqZi5JophodJ44xgwcSyROivWiS9Z6BkkJhJTsVLUo51pXvatRFbykOjpeBtZ9QfpWMt
98+pNh4UXeNyTft6Kwd+B244zOM1nTwaSKMuSLaAlGhen6ZcMfnS4NcTiAZiBdZBXSkKDg6FpQZL
oC61aw2djMZy2S51KxmXSpl6eEkYkLRto990LeoB5YRFmhhLDKuEm/dFBqIqMynBRNoC+aPGpU6I
F4KiWY7WetdlT7SkDDbYrxEYf87DD40uUuEDm3wu9JvXTHXYAQwr1qT8t+PsAcEHtrbeGBqz+8Ey
wpHhGNXDk2ZNb0Y4RKCq9MTpBD67nRSIXQBcRKsmHBxIcpCr2/kY7i7snKbT4I+4qU+KvhoGxPy7
om13DRDsY9FYPaYHU7IPgF9jr0UjURqFePRs45+B87z2oUC5GrjHFZCsdhl67bjMM+3OUwmCR71e
gQazyShU2nHFYAcL4DjGvlHpHui61B2r1CxWHtbB2ybX4ZmnnspbOQ3SiV6w0VsKIrYIMJoFvQ1d
nzCgC9h5tAQXKU3n1aiUHKxRbdNFGhg3uqbtK300lpaYDvweHbNo4OgV+6h0cjvP3cKSt1OYmweO
8sCDaYJbA1QO6C7QrqqiOKF2b28DQ0YLRRvsXWn3yuhQxIoe6jwFolkXfr9tq+S1yGvDNZImXoK2
75a1FefrYSy1pVb7ODHIInXDvn4JUURYBVYGuzW0pFXg+eE2QPv+qszbMz1YrN8q/76TAaeYYx8v
q3J8HppSAxKI202q5vaG825u/MGg81IiQG538ipPKUN0mSIexzQrV14XVIuBOoHTW+JEqXOkb53g
nA1I0iXFwEwkBhQo6lgiJKJdtwIx5OREHItUYWP6cowsROlRuvMllM3L8EVW41+Vke0Di6u5n9Lk
hNGSdQxt78rSQdXpldo9CYCWW3sEJY/3mAAKp3qlUypt9kPvuAWT1L8p8NQ4WFLGpTYJe9XJUbAB
9iE/KVzM2yKWK7fJSvPIFY+GfGnVG9KYZMlD0NIQMhNsvFH2GStT38q13i4TVRkeJ8qry9qwxgN1
8PQqGmZ1Hvqsr5Ln9TegRnVgDrYePelNhsQ7zoJbj8kva9qAOCc0GuIdyFRsWzr+O1UezZVcNfLZ
Ln7L3FTgPP1Ukn9YZctjKQljGaZZe4s3g9iTixfLvDLLB1/ye2zRyxKcbWZvJQ/bZEebIgqbUdGS
HEV2AcU2tbwTktAK6PvyfmzjaTt6sVh0uMwvdFEVrqqqKZ3+5EUNFd7hXGK/peX9pImT4hfylZ/X
cPJNm6jMLNFyhD3RJ6Ebj7Z5r0YSVPpJ9deDXcEAtg1kQMANU4TIf8SA/IGFKrmXB+bCi3KNYBHo
bQ/xwh0HYTmKPj2yHaJNXU10QFGZBJeZ24qjdoSgAcfD0Tt2ikagXCvPqZbnG9EoFJ0FkADO07Ux
IAgUWKm1amPq9ZESALWyCuO6K5P0pFXihG1lUjsTiDqXRrSxxcjwR5MoPxQL5G6dBSTyuU78N5a6
42UVtwRbwqps9Pi6GOCFcV/OyOtMKwhhptVEltjH2dZuMcsbiiczwoHeE9ditJ5x8HkllNIJcaNu
XfZWcxVow0+tmLRVpNXp0tNM0o66fg383m3iYtxiOUWSV8rNVql6/ZozVx2nPG4OFU/8Jo2U2i3C
ZNwEpT8sjULEKx9ZT/k6VvN4N/bhUQ/HB1GOLxKYNTK2frxFJLw+az0FjrJBT2mRVKmxVBv1qsCR
AkDd0Ftg0JXe0UIURNQWZzs9sx+8ehwedFGQRwlLOuYtwXMSaiAyaZ76UHtR+R5ujc66h22H+UCc
rDDkdpNY54WrfHCIQ/mUGWPpqh4CDx1CosgsETS4FHRnwxzruRx5R+MAuRo923Rme9tXwPEHy03j
6WwUSbGgAr/SI0ohoZwfrQlQYmdgdq5HzSJDV+emr2qXArhb8R/lOnsxasttn4Vbc9BPZmg/2kgy
RvB1Ck1dTz6GQ6W2sab0btBkawUwZiGH7abFQbS2w5taau+6oPhR4dxU5daGmuoqGMAAUQ6x027n
16GbBMYKUs9bQ4OgVkyA6fV1Jk36s6oKtwJomig8tlMBKANzqNyvlnU+Tg+RmW6mLqOFg9xvNy4L
AvUkkfZVyenN7L0wlVXqdf2CqsNqkAb4M/W1ZYuVraf3BeDnIKyeRh+JSKox/ZzaTP7OR8091YsV
JsgrDWj8U5caqypWb42ydopKhdsCw2s32sYPDzASkp3LRGvZRTgCxuVqjEGIRoHnmFT+DZX3DexV
T/nd8dOfqSjK04Avz6ZXc5dXYwf2pHjssVRJ9QpXn36rBbzqoTdsfV+4QY5DjxYTImTdocmzNYkp
e9UTh6zptxQMFkOAogW/NPbzpyKqXB9PFN4PN8XIhG7ooylxDVo+j7ZsHFI9O2c1BSQA2pRWMi5v
fEbMXKErgIwC4p6RaRwGs14HRreg5nEtRCEWfhQswD4vTbSTJDvODizl0da9u6apiDL+Eb16qEM0
vsL4Wuu1fQlpASsd4Cpecj1awGwmGKAR1WeSHVvF7Mn3D76d02gK01tPLo8JZhYdL7pokBEv084d
DLnAw0Xc+AEYmcl+xrMGV8YW8xSLCevSZlCjpRCTCrh3OIDGPtZWwX1hHaW22Cd16SY6Z1nKt5lH
2t9yxuyBxp9T9G3l8MrfFIl/EF303Nft9ehnIS2EZqdG0yLApu9MYX0kDEjc3GubpaEbx7YFxCNJ
cwEThf4s74YbESOR7wEYAKkVXfPg3yRGc6wIKSc5poCANVnL7GP8XmLdbjDRCM5lWLROhbtlkdTL
oKUQm4CYCQN7VWjKfkhbqG893pqUna4heB00kSYLw+/PwGFvg8RzzUjdh63cLTKBX1YrqsRpbG5T
T4KMFeQCicBQRu/LI/dkX5HbYuumPQvLs6hItE+51t5XGlcngNzJjWtzr6mjCRat+in3La9L+2sI
hm3VR1stt90hC5+6wEQcrvyh6plF5b19TjAFn2LL3tKLuNO4tQp6g/Q4j40dvI7duAs6e+VFxvWI
xYxveVyXNHuU0AYW7dkrU6nOvU5RQe1tRNrCYV9qylaP07Vn6z+sSbpCDh8BA2mCt+Brt22YIYxS
NQug58e+S9+iXDhDqa6LQbqyjeDFBpG1oO6y9TQSvzmVy5l6L+VX5CaukOO9ngR7zx7OsVGeW4T2
F4Fe77KiPvH+PeeY+CwMxfqR+MGwTtWG+Mm0lj5dwUU6ZVdmFR8qtY1xMpse6GAjjTTsU7u9SgKg
oM3kyQdrksNbxScPl9poOE2YRmx7K/fhJHRqezuF6V0c9cMi8CiTxLLkj9CiKtIuzVO2JuoFYKXj
8dArMmggezoVVdhsrJpzwflAsm0szbU/aNYp4Q7ZNKWp/EDtx9vKfkCFXrGa0THVxsZ2DR6c2mYU
fKwqC9a4i4lHKRqjiU1nT/sQzeEjeCgUJZs6KVd5KQVLparmEMgyVjSSaSKXCaY9TRLcppMXvcZC
ja6TsaTqE9tjCYfEk902DNVzN4b6tTADmcmEtr9JvVh+6zqbSoykYExX2h5oc9+bilUpB69JMHjV
xguRbnVgKrRPUl+OvJB93l8rZVv0GLpYLY+VGqsb/uzXNvHUhZdm1U1J93CTx6p5K0J7ejAk3boq
0s46SXapANpNyJjtEKvnutNk/BqT4ZrSoXjypEB+7qkkb0BUgavSE69YGbBWFxFtOPS/fLuky9Ok
K88M+3PJl1mOhDdLr4BFBNcTY7zaD1/s0hRULKbWNYZmWNBVF8TjI7dP1IAUbgexop0ACjj37LPu
JQk95pq8MSG4CKFnqmKlUCXhYu/6I1SU8GiNOgaoVqb290nmDQuPzH3X6b31EqQ277NKFdSPW82x
rBZlIC0ZfsCABdUI+M4HQObmI/App+l5AHCxLDa1mrU7qyUn6sP6ZxQEz2aj43VM9WCpAKi/a1NN
Ris5r7uDPcT5dpza+LbSKawWPcpYhOGBO1WKgv+eniH4XNzKAA1ZicSnKUkBVTen14zeYO8Ett3j
I4zXclE33D/yZK5Mqyz2ZV5lHCCuttKXXXxLTjk199VA2e1sI0y+Dxt9DTDhhtaQOAfpRBxcVvzr
Mqged8BdaNkRbT8M9TBtExFTJ6ubrHaJYbul7icU1EMMObGOpmwmKDV1OMxcl0CFj15uSqcxD4C0
mh1ARkcPByoXeZdcqWNPyyzT/L1WDT1vR+/NrwmIC6eHh3oK4bwsWl1BFybQohs5N5/LSi1X1H/q
lR8byZrYCb0fU09DR8552Fu/aU5yZ+YhO6Cm2RTberxr9di+RRsTD8C6zeufk+LJ1cw2SVel2bdX
ViGnpGtGFrjtpCKY19sQo0zCN1J8U1tPWo0uVjgC4nOqACisAzpZO3rVgBOZ5Tc7LS4SOFPlZFDo
CIq4W6XDEG1aGqAzXBkJFkzcKu0OhJ9auPogYJbYMhUAuGz2VZq2UGiLURqJGJvxNMQtXS3QsI9K
raTY4CC5YOtQV4am0Y8QaPLZk884FV5tujpsO9Z0RB7XinLV+deUgdgpWoVSgq2OEDEtX1YRiPU9
Uok88ZRH24iM4FGYpuRD9KWz5ZrGIIvtv5pAKZWSVuTS7wBY0d6wfIXeWFPKJ6M062b9rziNo9oQ
FCqKCPkNJwgZC4e3rB0WUTEG974nyIl/Y4X+PzrvHTpPnW3D/j067/4te5vat+SD/MHv/+Z/4Hn2
f1ky4rzUO3AEwTbqf7kepvgvoZkoDuBlDKVDn4UN/0fzRP8vw6TcgOqJBiyKmt//Q+fJYPpmwy8b
IR1wWip6AH/D9lA/Itl0lE7gShhoLKjop8D8uFA9kaETp1I+eu79b6W1n8/hrOF15TunwDldv61/
7H49/tzdvlukPyD1tAuKyadRL6B6U+p5etr1nvtcOvc3CK6BRHIe+ZvXtwO7f/77t/Xy6eHltL8/
HV5+/Lr9sf950zvf/Y4PsLPPk79Au1Fuxd09ZvJ5fq/Ir1Vw8/U87Y/4vc8DsJne49rUQWtUfZ5n
7jze3+BY7zzfP97vX9+4lpxH/vecIsJ693p13l493219Z3tGVO983h5O5/NhcVoe1uft+nzezf9v
udst98+3p8Nid7tbPN2eFre3+6ubxe7X/va0u3H3+1/f/H4dFOg7OOCn33+Jc7QMLncMOzz3+Hx8
vNltjs9Xz/vHx/X6bn989J3l4XxYrneH5fl8db5aXc0/cXdze7O/XZ52m2/Wcl6r/4Umfv4tEKre
r2VOebqoiaZYy9d527CWr693b9e+c5ezmpNzfrsLWUtSE/4v7AbnvH67e2N574Z5Nz/wbz4UzvVT
gL7c0+nXz6eXm8DZvdywu56uf7G7bm5/3f/6mTuU5dmVv5AGRNPw5nB4evm5/3UbODc/v1nfTwYO
F6dvNoJ7PyekDdAjApXjuqujuzm6819XjrPcrlbrhbNAE4+/cTbuxv16MWdnjC8XU3wcGBbUkJA2
ey4zZBve/Py1f71Kme/r+c13zifWKnMOT7v7l+uX0zdfcj5VX33IGQz6To2r6TUiMixPgRBuSuMh
lJ/9+DokMKdD6+Ty/ddTVf60b/DIQNwScReBT8jH4fRYbhM/jjx3Kspj2B/aWmxSq6cR8qs00yVE
yOdpeAklganzWeseNC3ln+E1+zLGP3rCyvbOF+Hp61/1x3uXmquOVRlqbFDmP/6qOJky2aQzyW6+
e825/c6h84rO7uH65en69PNWdu5/fneclT9du+8HvViKKahK+oIMWsu0Z/UHE0pOTBo93lq271QN
BCZrrzTfgJg/PTGgiXEJthWhzE+adXEJjshh+FJbQp4vfTxElHBCcDDtfXdsuumfr9f1ciwTV0Vt
hkrzRqoID13srarrmypvAIwGk9kd634UL53Wq+cqCtPr/2AoQwFhz8OuC/tiWnkoQtnuIstNyma6
1Se/wW9dIr43kin98fVY889+f2TmaeFPx0JiCYKQ3Tztd0fGzNus1SrTdOnI6ld2rXtLHEiTbzbl
n0YxOCfoVQgCC/niUsDtlrgTRihhbTutvd401xkISffruXzahfNkDIvQR5vpCvJvPe93kyn0EMD0
CKVarQdjFWhCPPRT4qNzCFd/F6awAZ3cayK3jC3QwbBo/4kyAmrn69/xx9lCp0XrH8A5MdrFmrYB
VCV0913QjoYb2BR2+xrviL8cxZrFdW3CO1U2TNyDPo5S60FlImoh3LauwnVsTSpspSJY/+0oGigM
lKrQzxMCtbaPo/jU9vvAMAE6lZD0KzhQCIjY37kGfDpclqYp5Ilo7Sizq+5FuGSgURDpc/UcILS9
Q3bdXrSNCFzFD78TqFTnX/xhx1+MdXG6bDuxU8VirLGKHIQOgFWZi7JuNm3rbSMU8xIpfcgRDSo7
c+FPxYZ9tpRKY6UM7Uah6UxzeKkP04swNNeUVdozHbR+ofwYor+8CEBG2iiA8LxAtyHGv1j8QLH7
OcFt3VbyaxAgiG/cRNooIDTC1fzOZ/iPHwF+C9Y8hAb25W0qKx6GeyoLI7IoXzWWeBQWDaMwAj/0
95sKF2xNZmKyTa7ycVPFjZUmIodK6omUrBN1wIOkC/ObA3IZIiOAylVjkH4wFwgt8zF9dxvkHk31
odQGN7Q6k9pr2K+SvlNPxghGv7DoXH09q087a7ZUEkwKrjzmjajAfBwwbCT4Q0o1usqhutav2vvs
WD3aPzXa3E7zUO2j+/F6OgUv06/w2t5hnu723wRA6mX0dfkTLubcD2UiJT0/Ib8Xt/LZvNJO+S9j
7e/ETU/N6tqiz/tDvo6o9mA/Ia7EnfbNVX+56pe/4OJB6QIBRmfmSvtlBIU821S+tlL1fpcDf/l6
wS/vWY6HELCybLQLiHPki5MsRXohN3XTu0oHglaxpuq28jP58ZtR/jAMLXKuBPy3YREZF2vqF8JT
ADyPrhakW4prvTt2yqNF48MJCqgQFbVmTCCKH0Lp1wM0ndb+YabAMQsPtQ0LGyMAsnb5OPWrFmM3
JdgnVb9JtdpNpaMKzliRqeUAgxXRiw1sdqxfm/5JUZ4GdOW8YquM43qSf6p8QFl6MCFZxwZiNRSx
4/Bn3hTPvNcrnc7YXz5jLK+hyIZmEF1ZCJheXMq4f9vJ5DHdNJ/s1yH2tec8TZbfrO7FbcwgRHCa
0Ln9VRNLsI9nJlIM+G7UBV1tTOVVV3U3wIyGb2R6//AFGYToADIZqq6XyRBgjqqWtLp3QSiMjo18
hJM0GOX8/VRYL2WuoCjUZi4Cb8Pudc9Uox6EYS0OuqmNC21srW9umflufP98zQumUE5BPkPF0VDM
5+/drQZS1FCCsuvdIY5bys4JlU4RNccBRs86h9u0iMdB/T/W0P/W1Wf+Cp8GNUFIcb1xBmaLz/eD
en6aJ2D6e7errXxnVtVLCRkaFfVEAuMCljB2FFhKbuK1yt/vQksxifGRxyQC/33pvpuvLlIpS+OM
VdUFKGn0BlyqyOrm778dd8ns6UjYRtr0cYLCGkN5qqQOLplvriI9aXcKb/x3VkWXl+P88bD5MHGb
ZC7W7NH7fh2lJO+qvE57N8LDFJQy8nblqPrXXT9aeIWOlgPVK13VBp7fkSaUZd3n9ZM9JBut6wXb
qTedKEnvit5chppy+HoRfgdzl58ZVi/ZAPkA2qUXe8tXW0rRvJauImqfjk9TZa/6oBRXVZjPd1Hs
nQ0DK8iJbJg0XvHrm3qgYb6QjUSNF9KkZv98/ZPmBbn4RYjV4MNJWI90zSzR/H7B6I8aAIqg41O2
ByEyCjAyNLpWSdt/d3znP+rjUNwMJnTY2YiFuP3i+OqF5ReK1rVuF1pgcjx1cBp0yyjRF9kC0Fx4
mIS8ATF7LmR5+CZW+TRPRUa4GlaswV/mjf5xnlCUKgt2FIqsaTb5CMolvAt0pxN13QdJpSy/XtZP
+5B9rqIPgVw6VxUZ7cfhZHieIhllkMVReZVIzWMh+sHxzPGZjr38zQn+dHmg0avouKPD0+bK0i+i
PQkRK7DyJl4skdks5REgYtZO7dZo6u5cg3TngemTNeKy1urraX66K3+PPEckLC9H72LkRIKdUNV2
7CIMCAxVKg5Vi5EvarvPsNw2WZ7533zHTy8NIxJCoyNsc2dBFf+4sKGoB+rqBhdVWcmLYsTUtZny
/+tS+m+v44vPZ8z5usGjzKHAHhyZ/4+jpBCFksacill1RxeH1AqT+oyGxyAWA/hxa50HQ1x88wZc
bFEGRZGFHTOPiT/nZbSV6ahVWE2VAg8t6n9CsJjrlDcHvzw9EC9ff7iLZZzHQsh97l3w1iBNdXHs
O9ICD+Xa1G2aULnxosKbhUKLv/tYv0eB9a0JFfcyjQLIx2X0ppHGGWwtV0C0Xk9KEL1USN/97bqx
H2zZ5r03dYVb7OJoh0PpG/nEutE4A7mXijp7AAVZJKu2Kutvou/LBICih0wtgIeMXSYzpYsNONLO
TMoORlQITcbamoVGJSTzBfgOq9IT7UYGK2Aj+FaOk3FV9FX2NBXoP8GRa8domSgZcCA1BM32nFZJ
9QpQPoverAwxJxSnsn4ZwALocYIMVQ17L9gA9b6b1NoC8RTbN3+5DQi7kSZAgh9df1WRL/JfCcnD
qkJEFXZFgDjYRInDU+Le/XqUi1sCWSZGmfUjECWjPnUZgvp+XqJUiUgv0k3ZWQX58FxKVvekAJCY
aVbjrAOsGXdfj/ppi/OhLPpi7D+6ZMplSFWCuJGmgg8lpshGYhNqehrl3jdxzaebQnDtkmEja25y
KX2KSUe77BDiStBULFWoGFozQFshXbIWjVxKzwqFBf3vom224Kwzh+eTLbOin2bWsHbIVGWpS7mx
XPaRPc4QgPybw6sITue79/r3MIbC1NAAoZbwuzr/LjCMAbag1APpoxyAZwNh9k+IPcMI68ppp/RW
cVsmwNL8IPRXdTsEy8aqsWOExbU2y9rfwHBWHv72m86ROSkG5gs8N5dOvKnVaGEagQK3oeFuwkjv
Vxhzim9m/nnnMAoxqkLWxNutzgvzbuLgyMM0LRklqvTw1gqC4LqPQAj//Vy4GufSCSbohEQfR5Fq
YOSi0hIQuSpwpVZq10Cms/9grxDtqCq6gBhWaPNc380lDnJdSgo7IabvIAIOverqJliU/2AuzISy
FgPpv+vG70aZkP0oiVlxuvKU5FcuZAy+fFSevxnm00XCxkdRRePLUG0imf04GWKCGlEAhknqXLqR
ohjoZDjBP2uCZk3NMd6aIYiqr+f26VmeB9UIjama4s4sX6zgFDYIzBEPuJblIV4bD/JGi8GdT1GV
3n091OeNxwVCfEwsxyzZ5R/nF+t6rav2ELhUiknDlAzedDQlceF+Pc7nKbEXoOtj3MIi8mh+HAeq
ribXOUXmDMzPY9GTcpSIqYSqsbT1RhVvXw/3+bOptCaQvsOxjyTzclqJUhk1oQjD5UC/Km4JfTX2
I2CiAsr9OoYospH5tOu/HZYvx0M993ko5Mvz1f1uU0bw3oQ0JoCTZdQ0loaCwuBaL2esZFuNuqNw
Z0Wun6bVN1Xli0SHi3PeMuxGBCR4+n635t8NPFRKhx1NIHFT9t4+yM10G5vIE07DOC78DHUzKYml
U6mIyEUtvv9m3p+fJOpJWO7IWOtQlbnsKIBYqQbA4d7ClEPEN1V7CmbtTiVCLSMVlJ8L1eqUb7bU
563LoDBlcZW3ybt/u1a9mzNmuCjyGZ63QFpDWkptDHY0ioZvRvm8cRmF9VUVEL0qW+rjJ7WjJqqp
C3pQnbqpPyDmSjWwCYDBuBDpAEx/vYM+DUdEqcomoThj0Zq8KFr47aDpLShd2JmTDCsuuk+ErG3U
EiGYvxyJfcIr8Ds1ZddcjkRH0hZVi7xf7A3ZLjPgEdedEsNQqPzV10PNh/vDs06kx2HgG5G1AS+e
v+S7L2WgU6RNWm4uAtWsYF+oQ3djoI0fjk4UC9k/ktEC0WuixodxKTqUW/42YCfpmOszlHr5k1Dq
//gLklqr6FUl+gKRdnDlhcig8QPBvM9LS/vbRGcea9Y9nPM4tszFJTACUk5zC4p1ELXFro2l/Khq
4Xf54qeNwijseSqtCo8tl/fHGUVjl6USlT3wsnJcLiVNQn3dp84qL8oZK/3Xu2U+BYC+VO7uObr+
ONygVfSseUHA9hrdPopVQON4kl6ZKc7nX++WzzNjqLlYQ/efgpp5ceL8WGRBgs7NIkVJZ3Q7vdSe
xlKCNlK2qvTNU/vpEtE/DnaxNZWwiMG1jxouWl2/KtSsd2DTpd/cj3+aEqVw3nQa8xy7+Z+/OwBc
VKM6qp2GHKQJIy9qKvOMYxUM1srSm/9g/UwuLZNHncz+N8zs3WBocdKdblm/QHj6SmsSeSmHmnRQ
R2P6Zl6f7n0slufuCWbHjEVf7uO8Jm+E6BsxlGK29U0wCcudrFhGnCLBjDfP0m+O8R++FtUKmbqT
ipSMLl+sY2t3lQjzWoMK2ph3XSr7G9tMc/frDfjHUZDt48KidvepZFordpH3UawtQtTtrrIoUbdp
G0V/nQizdtTfacVTpSa9/7h2Q9BATTUTtrmJzklcQyhQ+mn8ZjP84QtpAgk9LFjoU/JWfhyFP3qq
tUyGpNv45k++YLFsDQgScVnTwVSzuvtm8eZP8PGuZ3tT+JSpvxCe6xcDotRYSZT3wWdIGVZT8lRj
ddRTgXyj0E2r8utPZf5hNIASMl5zMNCpYH2cXtglpl76jAYe2wYuHoDiz4B+H/2+gGRn2FddL/vf
FGRIfedZfJglSqok37wp2BMC2Jh/17sz1nTRpE745NC/L5u7QkEfb9OIsDkA5xEw6Qod6YVMraUn
keXJEZenntr7WFjLVJoicxXbGdRQM2/Csx+JER9jTRkAm0UaqPJKt/AFEX56GxdeKRwDBXJMTAxk
C1eEcU2x6EotuPU4Csg6Nk2+twopAQwPSjx0CsNAla/FBf2HWur1U9pEE0Qgvyi6Rdvk6so3Jw8k
TaNp/6CClB/jQptwdBdmlOPFBF/G1fwipiPZmk0H3zof7yDrKNsqmBEWOQYsOzmSzTdbspFGSYXX
rOPSiw4QOX3qh8Kz/UVQ69EVUJY0W/hln2wqbAdw5C2xF8k1illO21IqdnBjyA91UeFsEoSlhPpZ
ZaroWkWR/1R6ctG6uo8bj1PLkdiPBkLqu95rLSphXWcVCwwQ8oc4QAeMNfLaOxLC+KntGi9xUp7H
2PHRiTi3eRFh6Dvy3DtUpMJHHenlCfi/kY8rZRrqn74i4erx38ydx3LcWNqmb+WP2aMD3kTMzCKR
QDJpU7QSNwiJBt4fHJirnwdUTZeY1C9O9Wq6a1NFMpFw53zm/Z7XGvv81nMLY95XlXChUy3VFxRN
cMjKVDFvpVGnDE8UIj0bGtup/Uw6stu0PdqNIl55trrG4KOvRwJskNq0ysHql+xrrFFu8kVSu0PQ
2swa+E628nwVF1YPmFwFd6veLtudA8ajQRBmjAtOajGGIebSjCdAsrpp4yamMeIjkqTfZs1OvjE/
DPOg6yfd2isr9Hg7oH946dF+nRMLc9HmHhiVarVTBxRjic+ZthZlYGSO+z0D6a1v8jh2Sl+Qfxo+
VFIHnzmzED8c7OLgCKS5+SC7ufs+zr11wTCj/djS2XbOaia4R2x3nJYh3gGMf+nZjDiqruiv4whQ
ha+bUYsBVT83sNtth8mJumkXSBSzLN1A9o2xt9IlUbaYiq29dNXoGPjPOZhv5K6x74em/JHrU3Hw
wAo+D0nhPSQ4kkz+QoH3LG668lFrzP6BTppyl8LLfoorBGiQ22o3822Kfm3gOFLdJ6lJIGan0pwD
c6hM2u3GYEx+lUj1SoCyt/3eMrRbZrykhSmHJw6QmRrHJ8BjZIv5p56UMbGLM4MH6DVhUCPaTrHS
Q5cGj8fdyo34RrLC38rZm79CeRtgOfUDFBF4M2OzKUxXjH7itHqAeYxVhmSPcRbWdEfh3cuE+XFK
zWM4L0q/8/RZWbWmOa6Cxjg0wh9Nc7kvC9mexWSTaQDG0nyeHQmexgE1l5/YnmxBZUxW5HfEbmCW
AarBmIk771pJvGU4VSknPVBNWqywkoZy0QKaeFSYgxd7tAvVmRqlDWgn2xBfUtctzLCPRLzPlzbL
trQCXbBIQKDyUEHdI/ejTkQRLv1SXPSOtF7weJiu7bZabGZXZKdvOi5BvzFL0albkEbFrdJiaKBI
07zSx17npZxLGa9OBML2RZG6j4s2tZclRmpMzEA88AJ6lrUVlp1WnkpjmrD/7JXZC1Isidyt4bwR
9gDcY45eyyrbahQTEDsSh3DtLGn9kEs8QoHKlumeTch2dkM/MxE9aUo1hZqiW8sGZMBUhZObZwcG
bFx1Ow6WdTtoEGm2jTEnWOOIbrjslxJ/F4l3V+43uhObfp4rPUOpvPSaPzYLPdOxbDUVgxgBtQ84
yjNjWC6TR5gBfBvAxR4Wo4m/1LAPHnUS8VdARi2rxlQMVOC0stjy4OSwgQuwnn5qRtVLmrZM8XX1
UiRXrYoaln7TPN9kqxcGsucsfmKorHyFNeViXERQLk+0OcEPYkpsj/MW8l4XQ38aW4pebECaZLdm
29vfCeDbNIRsNl7S/ddeo6msrhQwD1PgznP9fWx5qTdD3hs/PKbwppOBrLPZ5DgLPsLiwwUM7Pg6
KknavU0NEPenIk2HJyOCo4zZpDL9QKs0qaHH9b6w4CBEXLqSp9ZGTR3aJa36IJqwcwanis8rLAVv
zHd6mcovSRYpX+jKKt9ndRkv1+bA41jDg9qI0tDuK+mWA43UdKCTYePbxUD0RH00sSa6IObS0mss
IJCcGlU5PBFMidtxGnjYbLeSNyqc1ic80tgRphEE28YrcJGObTmzNGYRO4kFGomtuWICjCnwpMIe
iZk1n/w4um9/2lgtP02thMjLL4YKrxCETW/gtzsVTebnuAUcOrMXzxJbsv00YZaVdHlU+EPFjeN5
W/201hH3WzY2+wfYIvy2ul6b7mNpZN+aNz8ug52o8p3VpkuZOvvRe/PuivOmw17szdPLMhT5qOU4
ZWHduJp+SZMxNxQIxXn+5gqWOKMG66ceO67Om3MYVg75Xf7mJ+YJBW8xzCfxGVNbVj5fTxhZZngU
J7Im4ptuQBXhUGYVwKz4uqtz2ZisZAl1wrtwOxPM6iF2F0AWXGfB9QygImQiL5V6Epp2wzwc67t1
H7mLNZ/YyrDS5RHzBbGS1GB+UdgtSPlXz7VojGJjY6xWbMabK1vnJvXKryyd3jff7NuM1cmtfzN1
E3HidduhkpyA+Wb8NqerCZz5ZghXtd5wN60ucT194W6rxK5mcFl6b8LWBU85fBz0h7bFZ86Uc/ZI
Zaq7Unpc6KbVj05JtLjzaXJgU4fiPdJ27PvZRVspMPuarMmVTbd63EVvdne6PqRzGDHThyFYunLJ
lqaBKEaHVt3KTmksIoExz7DyxEtvEIX+oxFajd1X3mU9F35yWXRw4FNRFTPOKPAE2Nm5HHkOGfFD
0vhm3odOS4vcbUrAB/WXYjpO4bqXmw7T9m2uhLms6/obpugi3SrsL/UWLpR1A9ou9vDMjHHFm5m3
BwGScu13Aovol9FV4TFlC2aUoTKU5VfCTiaaSBCKZdeLnDdGw9tQgzhdp9HJBPiQ1w6SUw84b0hA
whlmA3xSd7unTFrqENJjLBafbQlgS1JmsDzTtFSyU0kF1tyC6vCYUMQ0pHQoTPSFdUohseekiwwD
5oH5X8Y+Kwbik8FPwQt41y54SCiDo6icr1NbxrdOPnWjT/m0y2NYPJ0d7+lxKMu9q3StfSXouS37
pmqX4tSpCnSgeToQXfip5+rFmVLYtQIuGYbiDu7UnH9JjAQyRgZ+YhsbuKCdSmJt/dQqrVw8mwxc
F+CeOyXHR5IWZhEMdTnglsGA8LwbBzdFAUiTzIsCRcVXe5vIRkLVzJlS+YYBXxNNJzRa2gbmqxHN
3inym7I/77SZwI/lxBxuCuKb4WySIKG+GHAeVHWTIrbpAj7byMK5xrXmDmAQYrPRkq53MrJEmNcG
IU/kj/Tospsa+7Hyzh31HA8wzVHz+MEZXDwvhJO66tesgumn8p4AQGHztEgZ+E3L3fdmC1alKhOY
tZDNkd7kwDUBprCPaiA1cpCxBGklOBk2AytMHbbLXVeyTt8yVcp487DAiTp10r6TYEkF4+pzmzry
TtPyZTmYCRVAjI+KqUGQN6LJT4EjVU4iX9woAooBFnCswtZQSmh+o0iUewfgeXEFpIBCEiSnwVq2
WGdGKkZu88o7GoCYPIqG/jd+PCNpC0PU5iASyFRxhyMjtLIgHhAf3OKGBGOYiW9D2SUd5O8LSKSN
2WKGIhVWA/DBX/sBLh9RQqLloREtHZGeba0JWS9WbkwzxRyY25fuG3jhhFOeE7UatrqZ6C8btZIs
rgx4MN0voVktZyKihvDqYfNaBAbINP27jf+ee1HbpZDXjVtYxk50uH4QNfatvGeWwlm3/7Es5odZ
ExLbFph0UXcFDIGSPUZGWGf5VZF0pHxeWotnNYcgtQd5bBVUJKyEsW+Ue35VG8W+lqlc9nqmWNjy
Sa0vZxiZbVWEaZLk2bnXJyn0jjFz5EFTJzy5hG0O3xzJKMOV0VE43xhdpw7PDHJYVeBaUj5Mmc4S
7Tqj2W5NtyvhBhaLd02TSKsCA1pa7SczguCgVcE27YY20YAemcIho/BMq1PDZeomXFtgT7hJkHVR
2xDSQXRzXpkj16LLqVcI7+S8GHfRJNMR10bim3CAmAZsTi8dYyt0CGZnqAMYscBsF3wTiE1oOX2b
Sf1WcBOrEE52iUMUoFn1h+YVpn3iQHQzoF0L4YA4bqe6+DL3rtZt4KiJ8iLP3Ci9gB6BemgGz8Ws
uzIuzQ21fMg/g2JYsCxkk4m70ayrDGw+VAIYIknbaTsPjX66j4ecdS41RkMJxdg1rxHWQV81Z1nq
TaR0g7O38ZAqMfHVgULJeIyvPS+BqR3Dter8VjXG4ixW2rz2YeEzxTZQ8z6lJWsIH0YMaRSVNEU7
9BWNm42mT+SsjZuCdFQrkH3bwSY64r9wivtC1LytGGGAKki8zCbIwMUzhQ88zfLHNOeVd8hR/UU/
0kWrErC9heGe9XJ284cpp6gBZkudq/PEgEd6Kfniy6Vi6uN4Uda9RfbpFR2MKGJaswDSiGrzpFEn
nv9+bEz7kJSWA/NlyibDIbZb4vIeIovSPC5ZO72k02jBSKoijnPtxGKOfOR2WhmUeAydOm6HgScF
Ssud7wbG19vXGeBbHp+keItqB1styntN8rgE06BGB7OpyNXToYqCocmY2+CCZa8xr5SHPVvmGmFS
TU23AT0+pFtO3T3DBMsVZ9CUSN8LwzNP4V5m3iafrOHctjqLV6Gv3CporQQIMVIN/VWM+BdsKTCw
M/R50z5ZMnZJxHpnOmQOSjrengKoRm3nEb64PRiZkM9DZacrsfWVFLdedsswFXd42CdLUM6uWfpu
2/bRxrSEeT5ncW0Etaz1ftev804bEpBi2PUKLw+iEcwjgk7mzuvSZTsIGHWzG+xGntfDilNoPFjb
7M3luFm0MeoDiIItJmh5lp85VdqlgEO8fAxSvWkDrZXqD6NPK2Dl2fqed2qLaaSbOV4a0qGctykj
W7f0KagiEDZE1wLeXQW6ZdQ7P2tn+YQPu/08OXFV+IqclutGlDM1NlVrL5wOPoQPWtl6EF0GJdCx
EP+1U6ktvkj19DskvLoP21RO7o6csmouO0Vt7HiTqpMa446Wzs8ORn0s5kYaAa5T8Ab6bi2lda57
0bj43gRcIbDUTN5QIWm1AJfA7qYASwg5Xl/SyR+1ZrhfFKNAdDsi7t2OCOi+da7nAGAdQTv7IFZ7
yDhGo75i/jabwaTRs/DnURULlpgaZVely5oXblzhbGAb4wHIqFn8CJ9PoTBgdkCpGbrPvmppCakc
CAybZ+w11WPda7kRNlKZo41uS+XbWC2ZgjFTnWuwhK1B14LZiIlCMpLEwe/7StM2cpIal3jqTSrY
Vd38cIysLqELRUngDVP50utpTw5bD1+1EX6Rn5Kv84UNhcA8IWW4Y45vzDduTzF02wPdwFNjstNb
Ne2g7Aphupavz/I1qSjwYF8InwRXr9h87owVvVXw7FwZ0YSC0SYypnrpijyHr1ENZ7Npac+KlQ3T
ZvSc4VYbEZZN+WwQX7SU+05wEgdTaw1lo53qxZiAmxrj+rkSOeZwXd2lXytBDYl8h6B/q2TqUhHF
m3MNMsaT3yI319qcTIF4w0zRHeN5shkK3TlbjM5oNlMUA8GJDY3aGQuLIAEuvfrbpGtdDVkUjz6M
XAt8fRVDwB/Ny9JewJcpLLbaRFQLqCx2ddbZ0aKY2c1j5zOSlGLLu8zR8zS0rOcyMr3VdzlTmo1n
ucaBYIhoFtvaCSszqfYvbTpxZLMu49JPXfZtRHEdqgUhtDjfY7KguFBQ08wOuiZKX5Vy0IEQupn1
dcq9tN9G5dDysufDqGyxuKNA3LaySy7xKsAmJ2JJGy9StyhYfUoXK+m8a3TirrxpzokVseJIAO9g
MaL2y4NptHRinbkbpA84lJcEo5V22MYMda2oqMl5iYdohKjGmqqfQGvMDSAsHaNtaVz33+eln6g1
ygbWrzAFgEuciHv4dTTX4C6q+B77CZUWKjKWWdw0ajGXl4qSuHmgJ176yMNYzL7LlqttbZKinZE0
2bCXrQ0R1aXQj/EKu7uFPhWX2K2D21u8G726WYIocqMuHHoTQiFNxcraxmJq+k1mtLh8UlYH1+xW
HiWLYerqhAgWmo3XlboKlFV0JoY1gKa2A620KlAUeE1bxxM2aKPcTLoTJapMbw/J23oZUgBAAZzt
CYWWG8fXo9AnoPQlcK6hbbZ8PJpGIDY9Y6JeV2jwYq1Z36pSK7ugwUBnXs0Iu2irt6aMtm6+2Gog
rTl9LWWLw/c0LUayLxiwgzRKtiKnmy7KMT6WSOEoG/WY8UQuGYyPLFB9ccuoIM8nXDxrcCDtd8YC
iBoPZSLHrTB0eS0Gx7jj9QC51dElhq9Wa9amVIrhkrFW6hhKmUsaXAqMXCtr4q02prw+VL3uMr3G
rDTNXPVbxLxSGnj1TEkoMZAl+biJFMUu1Sb+esoquKzWklEJ12rHmkDepKqydYuI0i7VEuWmy8o0
ZnOv1SctSm2cN6jMJPtlFMW0S+l+uBtdVs3VVFEFgEJOQYSMYZjBHejSO8uAji1n5UhA7pP8qtVJ
I6wyhrpes1bFbu/euY2nsP0RT6XbBcWeiK9pbCTloSPbuEwdov+tAwUQnPJcPzW4n8d+KdriFaPz
5daiS7VsVl8RjdpaWpynudTQXU3mOmpvwdOXA4PNWAdWJ07kWikbGheZmtLcX03DsEAxq2YCJHVK
8rMOKx8vKF2bsNeanFNWzuVrazHLhrFKw6g0Md4od5RUlRMxGfgl1PBAKVzh+pr81Mf9IxLOVfNS
3eC58yIuvjf/c/3Tp7rBYClOxJsb79//diVfOsRBL//FL/b/FQ7V83eR1tXx37z7iP5/v/04fqm3
38X3d/8SsAiL+cvw0s3XNAOKn4f76zf/X3/4F/Lmdm5e/tf/eGKcXKyfhiFp9avx3Cqy+O9hOJsX
nAWfvx//wV8kHNuEXOPQFqWBTQJmr0SE/2tUZ/7LpaGJxZlLOkGfmx/9RcIx9H+tJsQov1alpo4e
6t8kHH5Ey9ikBe8iqEOfq/8TEI591He06NyujWGkc4j2bbSO7/t/LRgcG6xoF05aDt473zW0Nke0
SCbrm84gl3WNmHsr8/kydvMT/LZ2fCnquLgMJ9pF5uQ7rD427Xwvl9zXerxKJ89Pco83oD+JkF7D
mT1tMGj0jGdTPNIoBso3nKCIfWjy7m4YKojqMOWS7ERjKqEaaSrV4dQsWwEyUImUTZyJXSKSh5ih
xMnutktNmsC7GbGpKVi3ELefYy1veCedjbuJa8OypoMHjZ9NVq+yW0ZiwVTL6yUBdZdC1oOyaFs7
Iwf3DTeV3Xijjd0n7eOjfvWHC3sk/qCtLO0y6rtQtPXpyqwe7YM5ZIFsrfCXx+3ws1n7qwHgUZf/
w5GO+u8NvmnJ1HALgZwp+jepfTIYZn48lXXqzNaQSxPLMyR29Iw49B4YHexCN77A0ATe9s2Sgz6N
2Ck2uXob67XvNRBE2/yySc6Mugxz3d5m2RWqZh/r58BoINIXyWmvWFtbPgx0llXtfuLBSWpoYALu
KX+fidpfP0u08zm7FDYqkLCNL8qMGwltoow1jgU2mJs66Ck/Dli5dAbrnpIzLZNvjApCv3WKXv4T
KdsbPuOXJjlXmAuAJpF3BH0Z9ofvLwDCEYdRU9mFlOz4xngXPWWxipH8A/xajEVpimLE47A5FREu
Juam0KMw4uv9+Ub/9j788jWOevUlSA4bEG0XZvQjMLfcUFYiBiHMtPRPnqkj8cOHMz5SudaNKb0k
nlgWKKEw/LCJ4GhL9bMzepOrfbyyNgL5NwLHsezBS7qGWR2ubK/fJo21z9QI1CkF57LBqvWh886x
6CDoO6W2c70ol/XKC14edHolC6X/qlFhZhCl4Yvbf6LIOFKi/nUJ/v5qR/oPE1m+7LOhC5kCItVx
thRRkBLApG/jgBLYDrtYuhbx9X9yk/8+7NGC7CmUsRvJTcYfeWvhE1bruKE0MiyizySaHxeO9bH+
+1BHS1RlpZRuBg41T0TAXQV8+PHPJ/PZEY5WjmToVOxJOMI4P3bObT98sjT9/o0AMwK8RTNAQ7x/
MVG7EpU5LLKDdiXmp8Hh6YitjRc9/fk8fvs6MB0IqIGZflM/eh1SR3hT2XOctiBRlTsSdnW5+fMx
fk4tfHgZXNdiFAsJtKEdvd+9FTMoWPLEYZjJCoeKD5BqkuJ+vKgwyqkzu9GGUiJQ+DFM7bPeUgn6
SDYd434ifST+e9UtTBTHAa4rliJoZ+4kDdSNnXY9ZUx+1aVKmUfyRCms83K6y3IU+XhlUUVGSpBc
KVgFlEMeMPy7U5vnWIyhSp1wADYrnCe1fYYU7edOc6o06qlGOkg5x6XebJGImYAyF/r6z715B251
wcjBIlPCmK9dvL2s+P4ObzdsbkVhqAijiHiJwrHMWMKbfTTBvQXCgysLLg2Q3rVTwMsnNOxPBBDz
hiSiLy716kU9TbX6R9o5r5Yp721ruSHrvRbOTuiXYzp9GQrnNRvwVFPo4GldEGXqDcoaKkbJmeDC
9QmZet0BTEg26eDR4FdJAp2tPR66It4o42OXW3S8jJ01WjuSQMD9uZ/HlzqBN4/IoRT5Zd7r53n7
PBBC4G7xRbRP2I5H7I3rKYyVFUbagu0Gkp3vlf0UL4+D+YAHDZvTdwskU4RNgj0PW3Pytvm40Hbr
MAfJAuF5AfbZ4dhnF8vkng3TOmJ7N7ZtSKX11PboMQNohnatLtlFNo+hjmnN+rgo6XObluGkZjvH
TK65PVuXPXNgpyhnstbaOsdv5tkdptAEtYwqhxq8is0Mfn/nYF4uarhFG5Q1l4YcbxpUYAOE76m9
iZICS/CzUgcp3qbBoI++rtpnJXoBE0scF4++0tqM6/ZAjpyh0YEM66Mm3tALoKmv8Gz8UMpsO+Pu
gwli2j5P/BI2ChhezVv3h/CUAHR1kCLCaoW5d+IzhvkonST7LPtuGBnBmRpyzSvyVikuTPVnRID3
aKYMJwwHrP60jAXGm7IxgpI6lJAeSq+r3hq3xCHejGMWYZ8YfqxlSUq9nn5ZD+GoHlRm6BYc2bM+
uaYLEgLZ2E5NuaWn/5VqE7vf6o3BW5ZjnoEeBoJHqDMLEA0e67F+4SVy2xZ6aNXFZeeYGOFkj6m5
XFV2fVkv43U/uucloaxqkpvGp4wXUNlNdmJ4GkwPp/Hu3sC1IXLuZEvskjR+XP8Q88toYmWKys0E
2wpHiUBoxqarv9GXKkjUxS9oICeHIYVRnj1roFQNwX6oaYzd4/kmfAKnnTnaXIdmp1Fdov1yOTF2
o+U1vjK+DS4kozVZ4OvUQHGml39WtnRD9OZiiqvHhk8bdD1w66sanTL6vgw/C9CyV3UOUngYA+Cu
G4btQ/qxTGnfFxa5Q1ueQI7lgcROtnlEIniA/xQkNj5YIxrauPEB92PMeQPVPsA6yVdUZydB3s+W
HvRKt1mDSdTYOD5+6UprP8KGTmdjn2O3kHZVWNiKb6nRvYEVHMzYLSy9cGF8r0qoT6eB2U7nWNcz
MI4Pfa1urKZskHLwWJb93gNYrcz4AKyD63R51zPMXXFj99NO6o9yjIOsurGQCnJzcFzu6+pAP3ef
VOWj2ylfUhj2Ux+hPKakFQNSUc4VW/fbLNn0y2Om51ukI3BvQS3PuDJZmAlEN6KpQ40DaU0T4kO6
N6Mi7HrzxIiG/ZR6vMIyNAcPGVm8yWvcs9QDgebWaBHN2csmxUtxxrg1VraogM5RFgSMqO2i3DlL
uvjBY4FScKco9Vd1QnapHhKP4qdMqEC3mzlGxRh/cXR5abSPlh5fd8O0l/KiAQqNTDOgK7wBlBt2
K4S62lcrfKzIdwbL3QiaHHnYfRdVPi4eZ50trzSnvFhyjIMt1J9WGuhKsU97iDbyExn72/zUu02Q
pHadB2XyFXgsYJv3W7pCsS9JqWOFVlqfZjTkbChbFkXrGkc7VS/CsiIlxHhims0N+sAtEKfAdJOz
XKoXYG+oRUlsJO9znHL+vEF/CAiPvtnR9uxAZsHWmW9ml4i3MD1XoxlrF5DX/T3d+tDry1CIfzge
QV3g/fU4Cj0M+mrdjLI0VDBl88x7MWQ7EzXUJ+e2xnofLrtm2izM6AEZWXh/2ROnX6cHc04OGIE9
2CeWQrQ9iMOgYnGqOFvKSIE2jldrAICrWDBjBoMo74za4teYW1EYFCFbX8657wxnOo16iwrdmqMn
o7XBeIV6pXlntgZJI51Na94afCoOw/hy8NbY+9G+F9civWVIEY/M2M97bQNkRJ4YpIQSIXHU+RZj
kWqdB5r5tYkCwyQ6iXs6aXgkuSgPE2uHauayM8TBdJbQNV7SPD4kSn9Y3zlbk/e0NL8ie9syA3Io
6LmBW7uIZBV68Xif2FrgeuOXvtEfx3L2neTGjpdyQxM4LOflpldUNBLDyWrLO4/214I64EJqourd
TqGcSXNu0zjZK9IxVMHMnINZwklu25cEGmwkRsYLnXw2cHs8avzzAfn7zh1PBLEERt2sFutjeamy
JibdjamEaxnHXdxzyTVe7ofToa/pX91E3ieR8Yf6EVMnP4tRjK4yabBGzr/ox/vWnSy6vh0+pbs+
HcJmn1ymFIMFEom3R/QfVRtv65J/jkuG74qOF+kTlJr6Vfzxt3Yv9eV32lDHv/T/YfXR+GP18QaT
0LKu/mvfF9+r5/7XKuT6hz+rkOhm/qVBYmRqjZHKX2qQmmX9i7khA8YVuZLFz/5dglSsf0F7weSC
v0DJC4D93yVIRaM8SbGBH7FeIOoFJvdW7KX6+le9isLtfwsMOXqCmUSnCErO4zorupT6xlGm3VUF
XtBOmR7KwdRPe/j3oY3MiAKSHW+tPpKnWs/4MMKVKCicxQpykU5hnuHvUdrDsKO86X2SWL7lWn+v
hz+/kwt9hpUQVDjn+v65dsp4Eiac0wOiNedrhEmBuSmtqbg1oNa/jHMBsAslD/bJk8L+ZDnxF1Bl
ibqhjY5yq2IVwyEbQXY2r0aujZm2McauWVIjianGT97Ct+HN46/LLDwvIyP3H6msBiInO9fnFEtF
fF62NRK8207Wbe+nhaMc3DlpMKvHv3lf0fm5nmarjn0jtn9YudQvEUPod7Jxp9vVDcDasHN0LwWl
uZ0y2dGXGbHeqx7J9Mkyk+VuRlJwg6j9GqNu5f7P+9D7gsHPy76C4XlGPVBDxzwSLUFERmMsPdg6
1jJubKIOZwg7/PNR3qfzb0fhoUWpisDJ4Z+jsgSDWW7aiokHDnXcVpoamtGpbc/A5X5G9FzDlaMb
46kuZDfITQbcnfXnv6yPMk+9xrU5ISUdXgsJYk+QN/QK6pMOG5t/fl6MbQOnIYICv3q0iY+tZepD
YqaHpHGMc6wyRVBVmXuhlf30CY7rNzcKRwXqwSYMfRgXR+8HxOO0XFB3HLIqScNxHelY5vYz+slv
j8LKwEA/NA2YUO+v3lxaajrZKs4ycZmF/EYXTC4KuD9fto9HsZiA4jAMR8NhwFrg3T3SNSYgpkXL
DrC+0K3Rmg4jN9O3fz6Ktl6S948CfVSHSicfA9vqGJgqJjNNqyTnUaAzu62w3j1RWNM2KQmmE5dc
wFbXsX50mTWZ6nljMAP7ydjhGiwefwVdW1EWK+iJQtb7M82sCu8uyajAmOivCJC6HY1cuiurCZ65
pPSCJeobgbjtkzfuN5fYBa7FfsMlhg24/vyX1wChQAQuzM0OGLzFW+ZgcLmv2+aTG/nxZQPKRJeC
KUGCEed44NYVrs7/0uygth5dY2l91+fqQcEGBs++T2bnfncp2TCpfdO4M2D0vD8jCNjJ3JtNdhD0
4oNOCiuAba5sWrdJtsbkteeLiaq8KO3Ppjp/szdZa3OQsWKWyTcrjHcXUyaDi4auLw7u9Jj38gJB
XzBS/nAzFR9L5TYrKl+PGfSvoq3nqEG53CQz+CiNWHZmVienlj08//np/niDbUZAPTqVRArEGkdv
qi3bRLfqJTl4TMPfYwbqXaPF6nZ/Por2flxxXblxwmNHBoSx3upjoEiE95uLfDtbd7Sc0Q0v98fR
FicYhad+nyTOiTMp2Te7G+oADo53gq6jxzSt/oyJ9/H2A9dfeXE8buvI5vFSq5mdG8kMQzdKpyc4
rQuiEnXCy0lNcOOqTPLXJaV32iX+n6/Bx4ecIzMzz9mvABz36EozREJzZOLBmxIPh92Zmg9SVhl4
pWfhRp2pn1zz92nv2yUnIWT3wrXBgelzdDxdA0Jm4Rh4SNHt3y4oRhljnJRGYF1pWMrG1EEyw/Vs
y71SpOgXo3j55JR/d9uJRUE8ACPAEe+tQ/nL8tHMqTGboswOTqPh2CjI3Gxilk0zYKclJSagFBvF
TTY5OIyg3PZdmc6+hc7nk7jQ+PgArjRftnLDWtfP46ngodHA98+lOKQ4ia/NwAaBcI2eZcCrUkP6
nin4jPmoh+Iz9D6BPUsX+8+O4Qy/RuHd+22pyAO1ICSgdVTm+JkOTDFu6piRZszcJhvUSG+kKDxF
5J53otK/1ZTmt/Ece9iFTpX46khzui6zwUWPp3fzizot6WvrevntyMAS82sMFr42jO7Z/3iBJSZe
30H+z8t+jIVJPRGbZZL3h1qRut8XhJq9hlgAX3C6kW1q3Pz5Wf8YqLH1qygddQpBBGxHmYHhSJch
s4n8vWubE1B+FkEsCoKsVv9ZF319zDkUCxcYCngU3N/367k2NO0sVK0/pGzFp0purCaKqv2P98E1
llHXTcoziHCP9sF2hmA6vRUkVINnZWoeFBODrv/gqlFBo7dHzkEs/f5UIvYrYctaHIom9baok1Cl
ugLHMwuh3p8P9XHZpycOw81aJ/NZlI4ONSttgz5cUG+J9SJAFfgjT4zPtvXfHcTVGV53QGobHzDM
7gyiqm/S4VDoQ49LrXyRM/6cfz6TNch7Hxq5BsEfqSjRMwnIUUAr2OI94czDIUNct4+tGXWepxZ7
ctA4WBaj9Jmx/WwX+d2ZrRk2Yh5uFKSc93fKdlooU7PBQVW0D7klB6RdxWeWD795iwj8aSvyGsG5
OH60y0rrLG/qukOeytn32kzZKlwAUlWsVv98FX+Ty9OMBcPskvEYBs/g+zMyyt6VBnMTh6yeafao
hRMw7qyFzeBEF5EuvHMd81ofPHpLC1AHwRe3xk3R1llgS2e600dh/COM29ubbRMtkRwbYE9Ztt5/
JduSYIuTShyqZfF2Tuy8RIprBJ+c+G8uMknE6nfGLqUb2rpt/7JFiQbbUbWzxCHHtfJembuc7kxs
omfKu3GX1Oi1GV6HUWlKhOfM6I9ziZ9jZiH1pf+QoYvpRR/ObvUAz472WevVZfXJt/zdl0QODGBi
vUEfqOlpCZu7qZrhILyVgLCguY11D0YTJqL/wZNAuPD3sY6eBMdp9JIawnDQ4C2EFiLyKzNRKBQy
v7pXJzMJa6lZ543l4eSqQj4oqVH8H87Oo7ttpAvTvwjnACjELcEkyZLBttuyeoPjiBwL+dfPA80s
TJBDHn+LXrntIoCqWze8wcvSIDkmWjh69hzZdx5/ZYLwvhUWAWXd4TS8R/zzj1S0UxRMmjn4VYne
bpKDqhdNZQO5x3Lzh6XFJgP3uZAETFQ2rb1rFI1PG6hSPdm3LXRUGshyi10xSr2RHTEDisKpwULF
7Vrbg1XBHKe2OrmPoCwPG7PIGKzTJql8q4Sefif6iuVSWgUtmiVAOBzKueXyOn8eB89kFELdzo9r
IXdp1CSwkYQGig4crJ0jn5Fbya/EpgMVSNk/Bu0jPOV20TpIMqvZTUUW7mcmvdumwlRETDq9oyzT
acLq/c+hYNCB+A3wF8mTxqb5G1qK4TtGH+7LONE/4ElaPAzJ4B4cGPdbbEblg6LDd4DZjuAR0I+/
vtoIlwaVBgLRXGzrCq9SbWx+I3XwVUUqXtS6zatlNSUoNPF3sjbLXkHFkneKVjJ1FlnB+butx643
rNkefKWZxCGS2a8a4O7xdti4vABYxKZB9P6fvbYxUETdNoSm0afRNmxLJbI9Gnz3zBKW2HO+TWh3
0QUlNAEFo517/ihTm2KSoFmj3yfyV9w6j4nN5AQRk03fMpC5/UiXMYbFyNio0FD4pUl8vlgwGHg0
l8EIMxjXadhy0z5PoTVUSn3Pn+E9qK4fjNuGtueymnBXawHzTILJTCe/Cc3Kc0MnfqhRsdzrDOW3
faHUj+6Uym9abOmtx+eznhxc1vGCl6Vk/j7kbgsKvREu3Y8w1w+tnQ6/EwEL485LufKdIR4iZkXN
yF9fFzCDBIWrcgn7YoIcrXZu5FkN1Izbr/5KnURjgAIZy7elvbNubNa5rti5xvuY56SKIWGnEK61
1ADbNVgNynuNrTZHyFuISBhSat+gAYbhHsqK/BR04XRP2fDKxqMphx8Z/SYu33WX0MSeHp2ravaH
Oda+zVh1s73txC/sRm6zEeXMOy9g+eCrDXG24Gqng05V6rxmwRZex8dpdrNDY+ixl2VW+DgBV9gM
XRV8LdRJ/dRmmdj34/h3E9v3wEGSRaPLwF8UZbtVOzEKbQyj8nH2a1uvDzNkFHhdSrstRGjced4r
Z40sa8lbKZNMQuP5WetmyDhxPsx+YIG+Htza8USH/JsxyHtwyAVyfvlqOWJ4utIEoBlwvhb6JsyC
BnOm6+SIQ687Ankl3JLTtHGOStQbdCAwMIniqdvNLtifXjSxl5hK9TlotOTOVr/sSiADhkQ1ngj6
4rAjzn+NUjVOMaXd7E9Eh43UevNf2O0JXKdCPkJhl5gktNOOt/ejaXrlTkp57b3D40aSFaV7TvUq
2dO61GwTkDg+sjBf2xDUxpiXX6RI7qHI33Pz9Yb+c6XVW0cXCjOTASJtbk3ZMwgzV9trukQTzNXa
9uNsWKgjZEHWoRkqpOb3IR70TMRz6zC3DsAQQRfuc9gisbKZVFPvgS9iH0333i33SqE3P5y4B2Nn
43StfuCEIsStqU7yoahLhMjqKgrre5nhRVRYrCzQIKVgpC5B5vX824HsGgvNVITfOGm9R7RHOSzU
Yj8yUA3ZOkM1uVtXhWSyEaNenlwmgq9TWqoYY9VOkAKaMeeDHbvQsFPYmNxkg/IpVXrty+1osg7a
ACHwfBOI9FlYjsESOP+dcQzLZk5K6QeaYgKFETOsMHlPvvRyFZt+AErWaE0wQ7dXIWuw8lSgndD5
htXGx0ZMxd5ypv7t9rOs3zm9MypMAxYKx0WgyXT+LIVb9dUgm8Efh3b6EFLPbiqYfv8qcWE/TODW
Pt1e732U8OfGBb5K0rToMTOMWoygzxesMg2PPJmpPsJv9o82JbHf1JodKqBX+z70ssSm/18uYvYe
/4bews4XoAhjkv+fUqQIgjYybBDe6aP41a47qaGMVLiwljWpZeiCLLyNpa7LPbuNrI9aHsNGrGoL
wh9/G9U6oSCiZxWd/N40Wvgsuwro1KBgqVhGptoh5gGi3bOKgO5arDUShQmI6AZCQygfbSo9XcTV
GrNnLo1w2TYaDDxwkOoHfN6CWim3UMmr51hxmhSlt7H6cfsVvnvanb9Cx1icJqAHYfxDZXn+CrtO
U9OikJ3vxhrW6ZTL89FF+OTFqBF6Ecq/ZjpPbzM2NA9OAXdeRYq23DKzSEovNxL3US3n6mcBZT7e
pDPgvG2exDh0NWmpvE69rUnEWGz1MVoARh/wDpkf4mCZYYNqab9HkVMh5Qb0+cjn5cvkgxv5amM1
n6MMJrQXZo7ldXOTqpukayvx3CVQ0jYBeliPedfCzICuoNKNnPC62wDzDOtdJ3rjS9eFCDiEMlEO
eWqGDoTwrKgxwdOH52iuBUhEFIm+AN4D+182NEm8BTGWerLoumozOJ15YgqIGIOJ3dTjZLZIY+hB
MO8g/RUg59wJtQWjtZv5SRlQvXzUe6P9V08LQK99JzvHCxuwe08ODJ1nJZz7U1k6s73JQvU/dliH
7EHUobZQZAG+kpNdg4Gl2huQGBZp2R1MHcUftlpYApzry89xmtYQLAdI8F7uVum4y8PChBRvVIe8
yKfo2MUMAgC8Bs0X3aCEgdASIaOdz+JrYGmQdonNjXO4vYHWkYVsE0CXSwdwsRpU18N0OeWx3lV6
56toFO40FPN3uAOJ/V+vQsOM4SxMSghra5X8KstNHVEwcnDDgYQjUoClKeYCt1e5mJ7yMCxj8UAL
NBA2zvlhCMo27wKlm4BtSWwvrXbepXQfvUTMw2Gyx29mqSGrMQmA4h2VNs468k6xtlTTq/O4YBKX
8eUiCLrWygQeG6BqF3RMTzVtW4DiaHoZbegSF16G1NWxRn/Fdqdfdx59ueMv1oW1ToIlkFVZZ15l
29tCcWqmBhLHTbgoinzNeQ3tZlBc93eBpsxvlyQk9RJ7tl4qS4OARa/LtxTF8BBo+aIVQwFJndxw
N2lT026cIUTevIWcfGdAcvW3MpUiblEDArI4/0yy6EGmd0bvj33PWLvQ1QeEdbMd3h7qcazcltrL
/juvHLJR9oZDz365r5kJrsGLKL6MTpdZvd8hneANakJVR/PWu/0d1iknq9BFhJRpIZOqkwifP1qh
la1dq8rgD44SH9V+BqXtxHMPMIh06q1FjAirj6mOfrfoNtVeUAfTvY7PldfLGWPqCCIJqdh1/yPp
u6zJJoVKfnDmo4Zm3CGc9PhkFv2DmzXB57y19c+3n/uip7s8OIkuLX4GFmiPrzp5+KdZQR9qkx+r
LmyRdkP+9kLh+FlnjD/Vqsfd963PjC2Qar8iqmfagoZMtnd+x5V4xu94BzxSU3IWzj9AWzctMTek
2hnb8cGJdOMJvSLjES8ge1OKCYMpPULGotIqJEU0ZALMyWZgpKA+2SEzkhe65oHVudv7XXKZ1QGl
xmXjLbGJenf1gjKsTrQy5Yc5fTfCf4h+OwrdljqJy6PUiYq12YKY7cP0W5ZYzn4uERtoC1LX22/o
yu7gFODXsHwoIvnqBbllAPlxKbfDoUNoZyy6j4hzqVvVHGsvFCX2BcpUPdxe9B3psHr6JaMkVabz
vxyR889imVlSiWqiGAISdAisPthbVSoPw6wED2DECkSnwk+1lnU7A6H3TZNkvAzmBFBwWudEfYWu
ZVFozO/T+oORmNNGgWT/BLpI2TfdbD/0eIr+mNx4eBARomUjrKOt3mvGY68aX1BfinYEZGoGvjxc
/1IBfhxA/pkHWCVFkdPmbNDCUG2GK226Y56Y4Q8yiWcj7os7uKglCFy8jGU07PBGEBNf1TbSsIOk
z7TZl1Mjd06PDqOLyus2yhHwS/TJuHMnrStRziYWOAw3LM10GMGtglLdMptPu4Ctp3eDn1pIBiIf
2e6SqCkPtz/0leNHIkq3WVWZSjHeOf/OSoh4STenKlpMmnUc5sg49K5yrzq8tgr9bGbLOugyxMvP
V8GVQktKs1d9aZLM6kVvH3uVc3T7WS66Gct7s7g4FkQsSuzvnbQ/xjXFLMjYZaT5Qcb9ClRmyfcE
+fSpt4r0LRzH/tV0o6h9RMQHclA4arlXZ6Zd75XUUGsvKxs4K7d/1bVnpxW8cPuBF+DQfv7sWPLG
YEhd1XddBxQJ4i9eTKy9s8oFfgj5dGaOpDD05bDBWjeoSmReRMzV7KcIa6Di5IYYIqt5jAYXOp1f
RJlErzRv4acFYVj7SS86qrM0hhkwzGjYMTw04iMCOsV3y4nkixgziGQ2MkuuZxgoVt4Ja5evhd+L
aRFCCMQ1ZlfnryXpXdppk0lzQ524VhGB2mpTf8+y/vLk0ooHlgeK/d2GZbXxKPEdNCJL3bctgkcn
UMk0atF+mGUWHZNhRlrg9te+uiA94eUmB0iyPk9cdeE8yVn3rcCJtkgmyg0oJm03UFV6I+YH29vr
vadB57GJJ/xjwdX2ojuAK1IndL8Q0ya042SLCtVjbNgfaBbHe20onWOvtMEucYdgj9ytcaBVg0BC
V9b/0AkptohTT4+lrL+NKQ7FNZOKh8Kalf1o3sm1LsMaPxUOLIA92hWYdZx/8sIwE+At/FSpoIPG
9Yp6HIhJD2mU9M5SVz/DH0utwppLxjOPDAh818jbLaMCekuZoW2sYYr2EBfvpZHXdjOnG7UNkAYq
jfHzRwuNCcEaPdd9ERvhQxirPBUqt3ee6jIVeD/ZfAHcYlRrzcsIqqkch1Rnc5m1hSJubfuFlSae
QU6yR1bP3gEjc19v77DLAslVTU4PJk5kqaDUzh+tULXezZ1U+O0sLA8Bnt9qZTqfmXFbH6SKCDij
1PlbEKOPf3vha98QCwPkGRbsIZjG84WFhSmJqSXCH80qPhK1py2j5/nFyBFkcCe9+x/WcwhInN2l
Db3uDHaVaXZ6OApfQY4H8qsSP9tuU3l5ZOBuTy/4TlV15TiwXag5sF4B3r3GQdHtjqexy2efIock
Lpn0g9OJX4gqpXdWurI7mUcCUQalxHrrPmGA0N0Qm83so3ClHorIfgYAew9Fd+VxQAE7fCkWYVC1
+lyFGA1nMQ3wO/xAj+Rk0XbWmc0EZRPeeZ4rO4MpDGBrygamkmJ12lw3RwG3Uma+lKN/bMdSPKep
lePRPGkHuoDZnXN3db1FKcDGJs62Lx5tcZlYlHD9JJmNvU3B9lpn3X+KsNOXOR3/nwTT/587s7yq
VUwniWELIhXEvl/3eCb0+yoztlTfqlSEjwe3OYkoR6E4CJAvV81oHzq1tqkyp9+bWGY/yiFV7lQA
Vz4nvwH2Dt67+AJdBGut7aacK9xHlbTax6j+MW1MxEHQYL3zeq9sTzI3ZLYpChZNmtUVhl5Fa1lA
bv0+1oOnaYT8HaL7eieOXcyVyZCW8R21oAsMgHTsPJ7guerk/ZJxTLZT/UCMlwtZIM9mIgP6KNUs
elLbcHjUEQ73hAHH1xpaZS8qSz+UVpk/ZCL+hTeXdhymqtgX6RBtbwe8a3c5/Y6FhLVgEy7SZKdJ
nEmquepPbgdH2B6iD+aQ9MdYxm+jXHqUmogfsyx/1cOi+GBPCDpUIy3gokrMV2UCMt42DhCKHoB4
PZgoCBRNs22LlK7SnUTn2v7gqxkYQ9PBYmh2/jadokayWTdV324dqJI4Df/T28ZSngf3+ENXbiDB
jJI23cJ/Qbz6fCkdURgrM0PNh/vC/Juxw/PYZMVLayUSPLCrLaQtjNIjvf15+4tce0huBCR4TJQ0
sbw8X3mIdRkl/azB7kDOKIrn/6Q5mMcs0frd7ZUupvzL7uSaXUYDOvhzdRXTnKCd0eiWuj871UvJ
EOCghXn7nauh+JSJzNrQI5IQ4DPtP20s9X9NmU1HYcd3hqBXUgziHKWuiqUgwXX1xGMUx1hH97of
6g3iTbPxUgwOyr50SrZz4gA5CrVPtx/9PXyuwh1Tda4MlNNMrsLlN/1RtlV2r6RjYAofLchmIVtE
2QdMpBkVMrjMUhR900e0MiG7OWXa68idNKaNAEFWxExuptQvavM3k8Um2urMU3bupLqvlqtY3xUS
TWUf2SFKUk5cAYTq7LT4nSTDOKB4JavUQ2MI44VGQex059gKhi9O7epftS6fXiZzHA54divWs2HK
6NGuF2kUtnmN0ECePwXpYDGMRVK4ZT5hVnIblwEeSZUy9E/wknomVbOcIKKpUZZvJy2cq42pKfXk
jZFmIXbK1OxZsycNCAOFUgkGWkGI3TI7OXrZFCx6f2yVg2lbOKEoRfFDY4CNJC7p1kepW4DU1LpC
TZqeYenVrVO+CmVQ9S2a1Q5eTVHVv1ZznCMsJZKfgdmU1UPbhebS7cOPfpOH1aLE5JYIjARBeA9Z
fm1TAxZCY2zpnMApXYXcmRkUDgBS+CBzPtpzpX3AyGf+FwfF7rcxqcNjC3txazPueyvUQBlBwlfy
RcO//nh7j125YiiEQJhxfWvQe1ana1gMavVgELRYi/CBESIURNsJD3+9ynKEdYT/qMV1fXWRFbbU
g0QJhJ/VsbMPdCvdwa7+9peL6HRqNMBAKo7XFr3b89MyWjriJW1r+XE71LvasNztjK3pnTv5IvKx
io3w9MKh06GkrCa9nRYZoxpotj8izL3Bu0N/WYqcY20b90LfRXhnjsXJX4jJpN1kkOcPNAypgdRJ
qvilnQhEd6t/UnVqN1laKI+4U7Rb1Y3GrWOU95BVVxZeAIEUGIReuKmrjNVM5lkr0Ur3LabRJ7up
Bi+r824Xz/lPR0XBIEnndovw0r3d+H/bAGchD+Q7RTC1oor3KPH2/JlrgKeIQ8fpyZE2RSpdnWgv
sdR57qQSz1vmXwqzYa3pnxkDJkdskKtdFc/gjnOYpkao0riw8Lv5aKAu9CMvE/tLjObpx15NcQZ0
A1mWn2msxOgcpVMR7LVwsOSe9KfcYYaUI3ceRLVEaU9H2UHKsXysLV2vN3YF4GZLeLU/pprddhu3
s8raQ0EKL64GM7NjM1dhhVbHPPqu6YYxKpJZfLIUtz9lOQfQm3A98rU6d18Q1sm+JaWGd6sjXQRR
Mhxy/FSx0tckmrQeabJh+GU1czejhiP1X5odjAiuDHW+aQcXo2DDkM9E0UQ7SK2eXltzCAXC3iLH
YF2ai5pgIkfkk03xM29C9XcJ95eqNJEonyxgUneHaj+E58iM9IfJjFNzC9VU/krz7EEhMhH+wwAq
j2jZDEclTQdU0F3jU2vOiDCHcWYd62G2ELLGt2XedS42cXYOPmEjI3OKtk0rup99NJqNFw89CnK9
Lvo98miF3NEzj4+akukh4pYdzRSnZmRvF3TSgxKRFqyT/utElr7mhp7jR9yXrvL+VMkj3T3Dp1GY
vBpOLRF/CSIT2ac+kl9bQ+Ie5pJv+U43J3vDrcKHGoumN+TwBdjPqhMvkQntBaelDLXnMS1keCc4
XCQJy+6lC8HUiG9MX+B89w4YpdikBvFJlVGIroeq7LRYltvOqNqdrJCmqvDdupNwXnZ3mYDgvrtk
SbhSumtGr6rURmF1TorPOYM4c6irL9AGJ69WlOqoT0NycPCWOGAeYS7uWvpRMMydcQB6sqUV/20J
ChmakoVGDBNcaOBL/PwjZ0ksPq+bBvmJ3xHtsJQT22QcjI3EEQRWV+DeuVouR+Xk0iZzSoYQrAn3
4XzBLsuQekfV/6QlabcRtjIfkhSyeVrm8uPcO9OTmqINLatcO8TYd/yjIb789rdXD/0Kg9Ke78CV
7q6uHtVBftspEv1khwG2jljRPFl6Pt350Eu8P4+N1iJrQbawsLeZTpw/qd6hbG61kYE1WXpQjBHv
ikjXtlkJGzTSoxdnrkek8Nx+N0z4Sdx+xMt7j8W57mipwnnBofZ8cQKaboNVM3zTaMJn28AdMCtQ
awoQFri90uXtY9GGJFkARvX+Uc9XMiPsi9Qm5TElPJGIachUTMkBbXyIvz3eErXeCeK05f4lX3xR
9yDtoCPEUBHy9uraK6YIdGksDb/R3cazFFt+C8fa2LuDOz2m1jBsEcMpd7iG3DOgv3KEaYAvWHca
wZC27dWpkTouP3mdm36QT1+mtLU+252VACo1o0dtkekq6+mBmBNtLaN0X0YteXCt7NAq0fe/f/k0
NyjsCF/2xUTPqiwrczvT9BEi6T6aM/X0puob/ahmyhsvHxYqpJKcDCCd/7299LXtTVtz4STS3gFi
s/rubphUeSxMoIHz7DldnH+I7TF8yKds+Fg2zlNSZVCOEyJrSJVye/ErYYR2KkwZZnFM3QEPnq8u
ogKDppHssY9LNEKKuDr2IZrkGFQ6/9kI2G8iQ2JEyc+qTwB2sh1mh83H27/iop/GDvzzR6y2gRvY
HS7qkcWQpFe90TXCPe6fAaKCKE7AtY93t9d7vxrOQ4qt0lfiU2P5S127SjFHmAQDNlqW36i5AuQs
ydKvwkrybyYXxT9mBWTVa1UnC722asVX8gkNt4Q2RQU/1qdFRD4KcA4NEU3O9t0g0Tm0wKt+JaEA
LocRgdVuahCsFQ5SMj2SvpqAKKiI4ErgAPYVJwJdgTmWdsdM0waJV8Kg/Bgbcp7bT3rlhJFFMzWG
7cjSADXPv29djqRijWP508h4HANS5cGVjfuS5EG3By8Mq2nCYgrAAtrzqfUEE6nbVNgv7CXWZ/em
kpcfml9DZr/0aVUY9avdJvUS3/KytnyAcs2pKNxfHPDhaEe58zRgH3Tn5rio8nSWY2fTwedqpn45
f/gYjGAdm6Pla1osPpglXjRR3EcPd97xZeSGtg6sGs0Nprow18+XMRd8NsHL9o1aMb8Dhqeyn6KT
FuvuR71EbjRUWuWrmBT5uccI4xnnrac2cZWf0MVIqfU8NHehjuXIVtXzwHexJN6qmUhjr9D66Q52
YTlL662vg+BYKLAEnXXWZGdqXHXOZPmDHc6AIUN0GQErbkDS3dOXvvJeCCxLSfoOKlqfstSqBiuu
hO2nA1ZDoetqh8Ge3KdwDMRGC1LI++XgbpveUe8c8MuE1DZJR5ecDIL0RcO8wKAK3+ooPGnTPB6n
XgkfuiyUD52MBi9Uk3zH4Lv4+1hKE5n8j9kywRyQzPk+kBZelPZoRadBRicdxdQdphz1I2VftY1r
3diM8zBvUpLBE6q3bwJthzvPfflxl1+AuB/XOB07JLvOslBVDIY+w709iUzqDwyUOgwSAQpamOcd
b+/6y6PMUuTeIFMILQxDzpdK1dwOp8yJTklXy4M9ZM0RySjNSzMFLVtMGO683ctPuoBt4MFY3M4m
kPPz9SJww9nUUJerdoLKQq6gfpI8VKNbYMMbosESoRZ/+xEvMRRUNPQ9IfosQBXYiOdrdiCbGU1r
8UlHuPjThEes3NQRVofP4aRgARkUWfUZ/iTQ3lRvcXIK+xJfuQhMIHSgMEycjaH3w7ARBprF7WyJ
X3k0hOrWmmT+MRGIot35yVduNn4yiQzgQYISA5Tzn+xouMw1okpO0WQr2yKOuErTXP+KO69yUAsl
3Fatox0rreHXOkH1kIraBoQvlE+U1M4uSBNxtJzUOcZaZ++mDuETLai6ky2L+LEV07SDwe2jyIiD
eJwI+WhLRx4tHNsf8cLTtkmBIiTWPX+nAg78k28BDQcdQoa85IyrIGu5KJKWGCCfchoFbUMTqo9j
gxIceyYLMcfbn/7KQWJ2AgwYVWQy4ved8Uc515jRbLZOmJzMDPVZYFfJVjclbgD0l+9UcteXAvmL
Ct1SO682WUZ7HSMyJz4BYHNw2CuTD6Ua5TiMS3mnSL28D3mHvD13IXiZ3ALnm6NPayVs8No8ibkO
DzA68DQ3UEe+/e6uRIazVVbJlYJV0WwmrBIJDCs7Fa/WwMUpVa21PdSaefs/LMeUYElhMVlZH1J1
HHrb6dXkZE+m8anuqtnrpwmnzEhxH7shutesuxKIaK9btkBKgr7uegYUNapjZJggn3TQf3uIpS02
rxamIzp5obn4005xbf0PD7kMmkHG85C0GM6/nD3lIW6sQXJamDNH5NUxFAVZt4ui+EcpkntlwWVN
AtaaA0dDBxkcNsL5chFe3JHRDukpweF5Y4viqR2VT3lt/NZ7cXLH5ANG9S9jXfytCginnHkPNb4O
Axx0wqoWjWiXmFpGlA86rq04tBGczaf+zttc6Q+/BxOcTmibUWmTJuirLdoWgQwilYYVuiaQOmBV
ta8FZBp1M6TErs2cKeYDZlN47rYWbdAOaic+gD1SQ7GOWjkwKkP9hQeeH83zUHp2MEtz5wzJvEeW
fO42aECk9xpeV84VRA9OLZz4RclzFdpHbBznQKFHbA/5Muxv60NspfEhnRPLm2Bt3jnHVwITWeLC
wmfUiXHQKlpAGcwmJ0jorzX9W0xj/CGR/S+4MfeUn66EJWDncNMXQBFLLg/+R7Ctx8DNq97OT2EY
w5suE8NrdXu889GvnFtnmRgvIiz0ccxVAmHlk2aUnZGf0P5h3qYq1naAv+aVlpvuCqSctg3Spbvb
wekSZLBgYABOUIksWnXrl5iPDdlnFxanQWscD3Rlvndzs35yQBkcmqgcTvloALgv0WtLMtf8VqH/
vqUVYEKposnbx8qwx6WveGk6p34x5rudxCuf2SFLXkZhtG/hDp6//aFz8jC0puKUZF365KgzjXYV
l9BqdNo7n+DKh+Yr0ylkYkXHcg3saFtknWyo+Sc9qUevKRSEnjMEtW+/8ws6LUEEniUwBC6E95zh
/IlUe9DQX0rLE4QmA9S4MB+Dxsy/znX/fqCZpzB4/TAnYX8g/Sn3VarXz2iS0vswzXpfzS0UH6X6
1VRlvAdBVeyaIBv3mF/FD1afvemJCdNbr+YfITQ7L1PgoN1+hmtvCqACI1IE6EhEVqWEMiy6kL1T
kl2rGgFYWuhgRPeIJu+QsvNikPQdY3G4VqS3QMLO31QIBRCkn1uditZI2Y5JHx+Q1EfwDbt1kW07
UcXfoxSq8LbWW/FlnsLK3gyGEXxjPqGd+lEf/w30sPpUzJb1PSgmKfeu3SSn0tSDH1DqMHq2SKEb
CAGthhGmE+R3jti1V7W0wpce9LtY4vkzzG4t6rhMq5Mwygz3gxZv0Vnm7tvtL3JJkGFXMR5cVJRh
SVKMnK8TulY1jpgsnEQQoK4wYObNTCUdGIlJ2vxyZ3TaLqmR5J5N6XXj8CAH9bmc/06h/v3uoh/N
dJRRC01TdXkff0RLgdQAH7RIThYGTh6Sc+NDYoreE4krD+48/J4Ke98FbfOvGIvsDhzkylsgR6Wq
dwAoWggRrzIDLcVHG0pecWpEb8Mh1cYvIsKAAWKRdUjwv0s3lcAixVTL6HlAi3RXWb1zgLSaeFbU
mLvCEOUdlc4r1znha+ENQpoCF+Subkb4ciF6QzQobTGG3xqZ4sUogHK9TZjd5hul1ksMVbC0R7/O
iJ+SuhFHQ8Cm23Shpga7mP/re2ZrFEdjnMAxaevxN+4pEFiTIlCZ9uHZc2+s8Z6znR8+l2IdZA2i
YzpV9OrwJUE+ZrBLKQyl0fwj6sj6lx4FrcSQcQTiUchNlltKDzfALc+uH/gi1QFN6ljxhhgpfK82
gy7d10VnfC8DVXtuebi9XowN52xU+sV/u0sgAwYKbmmSWLj0+Tod/P6kp36vGFB07EqRbxgG82fw
BJ0BxdYen0pMST46Uzw520rUQ7XT4EWn29ZNpmdss0NzS7d2hOATOvAHpFtg5x5UirUXNRjd3eDI
OPS6RmTVdlZrm7YbkKUHJewi9VGZI3mgUaLnuMI6xcnSGgPQcDM3GNeEKCgCK1C2FIBem9gvqBrN
fjWA1JjN2fqBSa1VbwJDaT53rd6lnq5Gwze1sY3UAwKKj0wl0+JHEPTlW5vNFi4mmlMcWwc1FswG
ApwtRmbGOIQreNxu5nFUsBoaUqujG1tWjacR35HsDWzAJ3VemKc2NWudTm84/UwhIdXe5ErGqAky
SliuZ+hQbjopnd+TUTGZvR1z3IvYthy1BeRG59aij7Xa2EIxzBiizHyy6hQcEfEAyci6rFTMDDHm
hYE82+R+3ewWB8XNBvXfBLTrvteLOd4CF9Hw2lbmsdrIshG/9HEMPps9Dq9MWJLQa3BK4XSgiIgJ
C8q9/1X9HLQeVLrhCd69CuGVT/BP3FHP7brQ0N9ip43yzTQ3MMUN0WD/N2njkz62M6zcqKlZOtPF
YlmnfosLff5SqhkHZzEuFtsgUzNfQ2GL0VI7pdkOBm8WeCUmUdUuHav8O6ZFvb4tdafVt3SybCwl
3GmAp5E5VHV4A4s3tU2nB6PGSx2bttrpD65WimHTGAbdijFrsQMHkxXubYmftFeK3jX3Tlf12kaB
NtFCXF980Gwsp3eYtOdbeKtu5olaK/DyNaOfQRWWMajJMMq8PNOs6BGCn0Lun4jotzq34Sv6nskn
DSti56luLAQEq4WuYIjFwZApjbsb8hmQ2pClExw3kc9PKaTpYscFabyhahsQLLsw/BbUIST8QYdB
2wx2tDhJgTH3FKUOnqM0T8uXsE314RE/dLU/OBPgs/3clOWn23vsoknL+G9BnRA9FoiPuso0ojhI
srhr5WlInMwzqwq7Wb05STVsNr2JTil6kt/lKNw7feglup1FP0gLMMwYXjN+WeSiz6+xKSEHS+ap
OVVpJryyQ1C5DHVUGAOjPrT9XcrZledcqOt0j7jEKWZWzymTAuNtI2C9LHjqMppUHcbUIH7zJ0x5
D+wtDCd18dcFLVkoz0imSUOOWedqWd0KNWfWe3mKFlr0IhO/yyxk+W9/xIscngmHveBRAS3RAVnn
cXLOOZ5q3p+02j6NXfQtQ73rw4Ct/J3dcmUhUp9FLgXcNPtm+fM/ko+gRRUn1LvuVCKLvaVogajJ
dGOf1s29NP7KUqDdEV8mAGL8tx5UDBrQBfLH8VQgO+wRE+Yd/ErnCSJbeuepLqeg9K//XGtV6iai
BLTUjeNpSBE2amtmguGMmphIdXQvuAgPOFrYX0yTG7mKkmbDDKDc3f6Gl7Eebw6EJdmkdEBQPDp/
tXaaAyJx7PGkI7i3taTlPhbTfE+s6xKCyaNSxy6pMluFhsL5MlaTpLXZKONp1LXyoORW/9TgmrVr
jGF6AgnheHU4JP84GTiibJEkBpjWbZXadP62vcAPeVfWpsVE9bH+IeOUoI5btwP1uNFsxqE2d6A8
ym2K5fD29qvVru2lBU6IxSvDfX2NkUQBBuRO1ownaYpDmoX/DY4Tv9V1vXEWp/gu2qYiPExj/QDU
4QlQ9eeW3bepbKE8282kwiS2jrd/05WfxAcA6MgolLbHupyIOxE7c+eOJ0Q6swO6kcPHZADh2Oi0
kv4Pe9+xHDmSbfkrbbWaWaBfQAfGpmfh7lAhGUGdGxiTAlprfP07HlmvmwmmEVOtyzorimSSIeBw
ceW55/528cAprOAOGwBqIfL7/ZobZdKNCqIep0ptgEyLo/V11OvgjZRBG/X5bX1MQCBUpCELim4Y
KEoDmOX7a2nAQAmBr4inHgheuH0rPVtZCkyujHSGgTq/sI8KgaLVJizdlBMa3q4EUdiF9QB23AhT
JpFJV/OrEvqyJ2PrKVsfZnTEeVRR2tB4qWwCAah9nVAkekxC6FxaDf3bMOXxM5RNiz6GvTC5qP2F
RtYH4NL2k4d2jb99/4IlAhFnMP1xtlG+wO9EIXBIneyP2nhS5VxGqQiaXwUIZJ2RTigXvK4f7RVk
lr/BrBC3nJ1ZoWs7YYyF8WSM3ciyuEtokKLxlD8Gi4yuPML6vV5GFA7FVDx1imiZPls/MMDl0qTh
WmoT6jRvygIF/RrIzjNwmctCsEd1jMBiVNU7WI9dLxn5wsTyK8xGgF7qkFDYQiCCmeuYxBDUATb3
eKoTQP7B+LWCaeaD5lSY8E/QxD8mqzwjMC/TJT360SgBIgTV4ioo/Thz98zeRsZuUoM2mU4q3Bk0
DU3BT6X1JZwiNB8bB/G3n0vki1HtjOJ04H7nDHNo/lt1uj6uTgYqe/RQKm/lVG7coUcZ+ufH8gdi
H9laXucEowtepzyzQ1o0tp2KJFFPE8Agt54BVEJkoFsqLUuUdZEO/L1uLgBJgdbWCQhKjckYJOYX
MSBJZa3ffT6cj7qOI+IR9MX6Ihw4L3XMwGFb5SKHCA/GI/B0Cqh01+WChP24mKgQArAMES4esJnv
5EwywrKUSvVUKUFs9V2FW5aUyBUbdFmMu0ZcCEP84KbWCImo3AoDa+Ac7oAAPNg3/Eo5rUDlQ/oM
oa8qNxrr86n7wV1BWwKpZkCL8+z792KnLeoKEfJaO2WVmm1i1ME4rS8HNrwHjnRYrX4rNgvigAeu
gYfnCzUn1vbqMplGZdROSKWINIU1a7arHoFpPzGcpkQnwM/v7+PpR90PwFnIzoDyEj+/v78080EH
IQb6STSAS/JQkI5SmEZw/RJhNnGqajpla92ehODl8wtf1ud7uQNtfAEjgmhWgQz8/spa0IBBpMLM
ojtW/6YoMKV9IalMtRVuMcX1uUDSn4X1GoD7VYJ6nAINSpHXVUzwI4wHMVATakTy1xrGIZodBtlp
DRZjy2t0hYS6mi1s7wtYaj5ewJ5BcQGJhcz4TAHVMdp7Da2sn8pEyEwNlUJUb+vo0ctB1rbqQRlp
eH3I4GSNu7zOCvjEfmiKTSGwWtcKEqAAn8Y9YEafT+THcwBACAAaPF6BlM4cGeJ1mA7VH/wzehRU
dPQbiUZgqVzSEh8VFarPIZDAv4JroM/L98sFgBn6ESN7fRYQjzwZZSnA/x5a4EHEoumf8sFTTnqJ
oAGdkE1ZW5EPRiEahqKYg/Cv6tGLN9bzYwJthyIsdOD+ijZUrbRZo1GSk0W+YQdRBDDc2kNdNhmK
EO2LR78uJzaqRnMaSxUdxbQM7jVZqVGFzrCqmt6BXHzaalpWpWDjCwwUQgCDDsDySplMPYhiJzKM
Ln0EDGoCy0VboiVwomuJiVBNfm+0KOPvqiA+QzunL7ofKo0DMqrstqwUIzKzIpTO3qTrFpyZ9GlV
5kEFtg5vSJmGm3kFwGA1EUih6VGSY7TsqpsRNBNyX6GzbdFWntmLpegCwRK9hIUYraDYktin61Sp
ShDXacW2bqvorYRJCl5zyZ/uy1zSjlHZpjGY5GP5kEqgG7R1HX1vwAQ+dD5pQbaHZI5XBImd9FlH
kyDRsK9KhFcB/BoaU0Kj8Z3gA7UNOLqCjr91pMXiwn7gNtD3p4Hz8nM2HqC+EDaTv98OzQh2VD1p
wnPUgITe0HqJyanePNSKADYXuWs2lS7IZl4iyTWBRW7BRPsotnD5S7QOeS1kMmeWQzihK43ioRlQ
FssP6RCgbiWINar3oYbQq95eIV2CrrsdSE0/P238g7+7b7CrwkYCchwuDOiXZ/ethehT0wI1cEYy
p9oPud6xKtDETYRgmKV6kb+HzS8sHPGP5oQKyxzaG0cPmAR4q9/PtpDgXOI8SeemTfOdpyKW2qfC
wFLk3N0SdttWzWPPKtCGDEkCdLRex3G2Q71uuaCeLobL7P6BiwDTLICeYE2Yhz6aShJ7jEU5T4EG
dN3QrlXBjCS1Pw7rUTyIUYBor5evCploit8CudSpj3KNZgioHi070Oij0+i2g3fUW12WKYfK6MHn
lKXTqmcFDCVQTRboq0E7w8usPvJrIINB2ENAt9f6JtClSsSUXDHcGJ4NzNIJnPtMFLMCJGWIiaO9
MlqgI9oUliAs9PUGGuzzHfDBIsAiQBTiGzqFgTln5h1oTVT1Feycs4E4LSBoRkpRNTlZRdVnJhqB
hOzz633Y6jyCdomjIb0KvAYfzzvHxwf5NvpERvK51qp4jxZHMuqQvXVyW67ym7haSY9l3quP6IVY
L1QqfNAs/MqgHOR5amjoefKpkoW6loRRPvfVwJsRCwkF6GZJf/1gcyO7hRAJN0155H02oamRDr1U
lPI5HP18ExoJWmaqaNKdxokOVTb5IACUooOIxf2ijvHDulFCF1TVS0xvH9w+3C5wCijwAAZHRoL2
+4lOCqWNQr+VzyigGG9WfZY7RoEkX9AI/t3na/qjmX1/qZnVBdsuVRRIznO6RnByKISUwkLqzc+v
8kFGA1QEyA1qVdHXAZFKPop3OyfUxRUol1rtHIyyaMWrMHUBgZfRoXPMnLYoxI0vyei0tWqn/RiL
4oKo/BjmA6AJsW7gDwD+x3zOTIZQ6aH2NU85F8qwNqN1aodBlBClKbdA5j522epQT52bK9Wx08Ol
q/M5/F5SAbkD0x1OtaohrT6b467XhVWTBep5moZp38aifAKtbrDv4mZiVQiwKOpuq9dYXqVf0LH9
NstDzmRbRUuGI1cJs4HAzuVVY1gGBP1nKqM2Wn3Sq1Q4ryo4EkTUe2SywdLSHCs8d6WlaBJLymwo
ZLoG191b77dOAyGLutK+HunUFKGIhtNG9PXz7fHh4Ck8MolSL6gVCbiz+frUsQ80OaBhJ6kdfXtY
qbu1P8qOruRyjgY66bgBl299pcbAzpRRKiAeEWdPtS+HS8dhfvR4k2seLYNaUWBlzgFiol6FgYZo
8ykrpDJg9SgUsSkFMOKNuIwziqoZ5CpUEKJMO6MQgCov0hJMbr5iNA9rvNdjA/jZR6DXWlFmk7xO
eAKsV0KzmkDRRFZKrUFsAu8MftFsynaenvQ6qfJYcKpEUZ9LVBXskFnoK1SGhvXjGrq0JSiIKXoC
0vLuq9JOyr2xKsJdma+QW5DhOBk0z1D/R9OKx84iPx7u1vLYAKgcpVv0D1TBshVlEoH1Vkisgisj
gMukmAbaTEkWIc6CdC8RhzRcak/1AQjFHSqYDKjZBMT1Ix3Qym8ysS/K+NpX4kpyhwmYG9IEPqge
w25dSwTyPn7tYim58QSpRuRuiptrqWllB/Z38jUUIwUwawSLETaMDD+gYORFFENE+523hX3I5cD7
A4KxotMIkASoeAdeae5aJJOa12mEsaJMF8yW8TppaNeVop3Kq9ZWpCB3AzFPbSmq4uuRM1gCfNEx
sY9jivjnErWKOD+waOaCrAugJ7zEBPpvZm2Bajccq1KQrgV0EwFruoPgtClqX4I1Qhq1ZnFSl1x7
SsXooE6YubxzlCH+jQY2BoGaCnRcBV0OikcurB3vhDf4VtRW9aTVdZK3GtXQh5OuplGzO1jem7Re
laQogv5LD5JoUHku2BwfkEowcBH/NHihHLQyJOj3qqNpG9XTtVS/nqSrMNnX4jFHVnYttwyElYw3
VlPA0RtFZ60x0MntYUTlmqwU1Ff3KSzSam0qmUgM6T7KInuVVgua7YNquYwPYMlfxzdviTas+0GI
xUS/BjTWTs2125lrMpgBOX2+N+cqlF8HdBVIZGB3Ip43mwelLwY0EMI8xESi4EahHekZjtDCfH8Q
xfPrzIy8UPaKrtdwPysqkpoGDLSQzIwIsCHf9tV/fUdv9a1V/HNegHbFRyO/S+f4P//6//bhM6zs
/K35v/xtf/k77y//l9+OxWt23VSvr83+qZi/8rs34vN/vT57ap6++8XMmrAZT+1rNZ5fayi1/2li
z1/5//vkH14vn3IzFq9/+uU5RzUL/zQ/zLNffn3KffnTL5xR6r/ef/yvzx2eUryN5s95/Yf/tX19
TcLM/99/cOvkKXup5x/w+lQ3f/rF0P4IjBACYgaQk/Azefq6f/31mTVwggguIB+CMhVsiCyvmuBP
vwii+Eck9fEeYFyA4uWF0yCF+vaU9EfsIbwBLFtIwiHC98v/DPTqmyT8tkT+a/7r73/I2vQKUIym
/tMvl939TmACDS+h+w/noAd6F0DXmYBCd4IIkVxZsrUuJWq3jXwnrLbgYktTt6mYhqYEYC3KEL1X
fHD0OkPjaPIWzGFkzGSU1GyyiZUJiB8JSLTQ06ibnFVPZW1TrdEIxNQQYlNoXbCyvu4iWxZswXMq
oHZ1qpa7VOLwMxZoYGLbVJkr9ztPc/vA9FqqJkxr7HTYFmh7kFseuLPGm7QC2mcfbPW7+iZ9Aan8
2/AE/IxyGAEOjh5HxU29JTwnPy+fzdDMpwCXD9pcBAoo/QSz/jK+6vf5l/KLpFH1fvXaBUT/KhZM
/5p/yb+0r1lA4phMXwcADK9RCeJZ7fg6hkDGQOKRvGVq7vTRto2etRhg9dKOpn0t0zGyxtxtYjBF
gbj1MRHeYESjo0NAhuiqHxdExIVV75NbWs/cEz0patnzsei9/lBUp3XirNZbVbgtJJQyk8P0JpzW
D+0uvZnu4kfZFBISP8JZKzuK9g1GScGJiXrY4tx7ZASZVoUqJCLjje8O1Q/25uIwZ2b3v2iYysIG
maf/fwcbZEkqzItW/vOkwg/WHGxDMGY4EABuD4/tvTOpUhH0QlqqyXaYlWsCRvEEnS4Qk/c0Fo/N
Ui3C0tVmQvpvvNrcYuM6AQSjcFkRngKtwtwiqpQp95UO9MIt1eyRoicqjVjEcOipYULE0wkPlYYM
FYrMZ+qCeIKd/lHkvh/A3GBNk3gqPJC12ordm+A/RDuhFjhTUicglSLqw0ibHYCUjUK7m/XT8OKh
v8wtnBKw++O70AAxSOJNcY2qoBLFkpON8jz5a7hJB4q+0TwrfZu++qcGWTGN+ujseyscZJ002/B2
hZJPHTkYAo/GSVa//qIUZNAJmjL1EVBTKPUjuhnnBGH5uDajhjQe1W78XfMWpEy4FfbRuUcXdmQr
Nv6V/zg9FQMYdWh26Fl39hXqJXTnkXZX3WkJLRKy0yuiPYh39QvKGo7jfb/1WXouCUolwzMIDZCV
WqnkRrbAoOKXdEpojga0Ee0Da3pEWjRgYGcN3wI8+1Y8Z8/FcxWR3uf/ywXRDi+rgwy1y7uLYMBU
Lm4R5weMNIlt4IsrUCmh+wiaY3yRtiGr18iAEh73vG5sD/XPgCxsgaReomJdXuaZfP+5zL/HZV6S
JvMe5H9vaTLLsnwTZpyLE4SUEqLPXLa+k9RlN4jrYEwUu5D8115SQKdRhqTRazTrAmkaFWRlyd9e
uuRMOfw9Ljn3+r7dJiojEZ4EwBPwgu9vM1aluDTkTLEB7acDq+nNPVCXB9ouxBIWLzQzh//qC0k/
Unpo5QOnBCE9dG+ZzWIo5YG0rkt0sfA8j8rrvCeZjtZpAII4UjgMVl0MvqMbKLCSQZJpCYiMkUqL
VVJV49rk5JzoTzGm7igHxSZAaxOqALUOHs+gtLQRkrc6lAWSzNoaIjny4ox58c0gKQlo35rfWt5/
WaD3tzNboKyOtRChYsU2ZJrSoEf/FzrBa5pICeomdNbuqJ+xJGRQZh0o78jqYUDTsvIKisPrCGJn
+rDPnpKU6EDv0iWl+8Nj+n58s3X102SFPg4Y3wjL3gVnYeF6CRizaHRdHdcPmrN2pIcCvsH62H/t
9oNd7cOFjODSks/5rH7nS67O9Ns/e8n5jpt5gbDt/nzA5tjSPEizlSTAzCufSjDdoPzrqW4JYIL0
cz9uaWvNsxb/iK21dK/K9+Lxr77XObTncsx5kwMJuED+30xq1V2QRBN4UO2HhxU9Hn3SkMfH2+vr
hajEZXHmi/f+OjNx4q8zsBby64wb/9y4QAOS1cazfadxvxZu5aK+0NQoDGS3JgOxBVumHikIbLtd
ccjI09OGmYJtbjT8EZn0Q0HuFaKRjBzQjYsYi0a9NIvMf5iYuXyphnVYokDczpELOEP+eagzOxlW
cCUGZkzLnK7caqIZqJNOxaY8ViuKHqM6SsZudXdhQy6M5RISfmcTgEnjHzaWpQ1z0bfvxvLXbpgf
6u13G+ZCN/buOmrgIxSZYsN0FvjZtE39xYWSyW3FACGBOSzxUCyt9yUz8u56fVTWK2QpFbthw3M6
MOOY3ICwQQW4J2BByKDvAOxodBI5ckgN+SbuEDykJUOJXgJ3aQlrsXRiLgvxbkD/8hOzuGKzhMHf
umJzwrn5CZ1jmmutNbo4xA7JUprbK7jF1HMUhYlvMg1iNENlwt+8S2bi8h++SxYnYSZX/x6T8KMA
IoDBYPjjhXzGh8IeOYrFqQe+zmbsS06+FFZv77+AOJk9WBEjr75Jalaz9fGRnmpTJs719QH5fTIy
ZzvSB4c5txFxPheRAFn/wDp4NyhlFiNO2mYNGmsMamUjuc2gaKh2UslgBTea3Y6kY0GH3+pNvq03
OMgP2h757hMyRc94ZUEFZ8TRbyyZ3AnWS+nIjyprqeF4tHTQcdFc33pwTk6eebpD7f+VZqJzFZEd
F3WUdM00F4E0OjhrFtoN0Sm+zIbYV8iaWsM2sF5BFWROtGaF+VptFbQPvLlCaEowYTu/5nuPKVcN
eRWo7ca2bnaYQI1Q87EhMT4+puuXNXtNoO1MWpENCCKt4CtU9Vffri30psWLQb1Ln6/UPUl3V2um
m6rpGtBQOi0wDo0lxKythqzcjur4s4JXgD6Bhra3y+5DXFJj6lk/8HCZaK/c++it2bTWPTrZbXA/
zzF91tjusWf3hzW5R3iL3l+dU2qjV+kuI7kL4lYoY/seT4Fnn6ibDXKSeLm8SXjsbWWhszHZHK5P
J4BVCdCCRDO3tckfD2AWJ9uX4YhWCFZLK1abDdu29OVOguhPCYjAWURfVLwPxONmxbJdSjrrYduS
feIC/sygIFhPH/bbyK1YaSI6dAx222zHP6xglRW4/aZ7KNGngRQ56em4iXaR2wLPSpH5Ie0momg5
diUhfBjtxo185JflI/Soh687dCHGIyYvh0fV9o5r8uS8teTubnUC5HkgK0LKHdg2MceFWbPVg/kY
u42pkc7M3ceataxn06a39D2mWaADcX1ij2QkTkadHve3cBK4afjB0vrL6ZyTGBct4ImoaFRsldRm
gjvFDewtN7dDctwPbLKyXW+yK91GZffmsXZNcYMhWqNlUrZg9S1Jink13D9FUizNzwyTVDVl2YC4
gM8P31TeXj/25h4cqUhxfxHZxAyS0s3TuKOmbOMMZGRl+Ve7zeb6tDA9y0JrZub/FFo/hdZ/ptCa
2Y7/yEO5JB9mAdh/pPwEA+QPhDnSWmhyxblWP4D9BaXxpgDsO9BNFavYyub6sTY7q7NaszUna8LP
9G6wBgu5J8qfGzcltGRzeR3PSPHnAKW08qfMFS3RWm8mJlGRqZZkBjQ1YzM0IyaYnaOfO6dzBKox
GDTMwM8QFrUKHgMitVSvrOyuZQPVyK5lZmeqm8588pnB1ibXpCDlcXtTuB6hRYFQs3r8FS0MGfI0
8NlhMSSwaiBNDxEJyO2TTJ8K/J27+DAa7NeUrq9yaMdzbF+dFdbAMOrIOac7qSXxzjiUz7I90R00
bUZ2V7v7Rw1BgYA4CcyHu5wYZLpobajpl+2dClsB8QydwAIE9y85teSFz80bH9D1G9Q3nu/xPDcq
Xl5ekA3d0MiMLd9K7BTGq0JGq7UKk08LQJm3JRstzUpZYXOjAOVPLLE/19tYz4W1npnyIZjEMr/K
EfnH6rWYvZau8cVXXoYq5yu57RjPcPJlVDa9WbiZu7YLd2CjKVsrpB4lBFEKWOGhiV5hlm8GVoTf
MsTXUxOl51hwmelWgOXnfytttCRFMCOyQrOmCZ7Hq62chubkpHaMZwcn3sPnRauk1THNYdKsrAkm
KLiAduMDGhbjf+Uo2pXZW7U7mSODpe+ZEpGswUSFAKzpAjYYbgYPEaMKTQ+3oeFrNGG9MR0Wd2m2
NN2WpnzUbNFaIRCUuJ1VMLSKgQWuYtuvsTK51VDJKSjNgKcxA4eUNyt3OsinfFe60q6xaWD6DHhZ
ijoQDEfcZE5ICMxzs7QzKzWt3m0OzWFlrVi2wSftTwwlVzTYoIkdRU8JbGFueqLpD01gSMIwpOFd
h98TM2cDPrFDNhndtihabbDGbDAVW8SdYICiS5+5NjV86bghGO388CAw4Og7YxdajgHonHYzHluL
hK7vUpAj2cHS9lkUFbOA1U9R8bsVFSg2+1xUzJ1dr1WEGOXzPDhWQ1DUJsCxEPiD5Z2GXxWDh7Mk
QUbwZ9QHUE9APohsZY44gZ69oiNQEhmLrNQW6HMHhxWb1nRDEOQ81HAHWjaZKQuxn3UcwoQm9oZl
+2bfu9rDgP2sEA9x2GkzHgE7YDgVvplZgJ9z/wKnd6RI/uMjleOKHKSH4NzQZGO4jd3YOHyWbAN9
5QaH3EVSn64vJwfSzvxcpILcYmGeZhmNqotQGNtXii0jJMBPdEvhye97ytVja6rPk9WxAmpxstSH
xJ0gldCBk8mMy0n+0IBJ1WhrJwwwaEhMxUxYbUdWgHnz8W+wCDm+6TGA8PHTN3Pb34RmYtV2aYtf
ueyNIVkzyNeI5XZwzd+XAp3CXxueQihfQOpYucf7IHvFr/wTRCeySrw/YFgbM6UeEzDh3Ta1+au+
vbJ+5a/I8Qgs/t3fJFa4EZ3Sxk9cMTRLWtspxh1iXRILDebxPcbIYjM1Cwtjwj1m0ALoKoERcKnv
sQD3kdr42qc2vx8eufA3EZucnI/H4j8xTtxJjlfxK1++jlxP8PdB2B46J4XI5WJXhwGhI6AQ0qvY
TWEz7NAXEPZDQoyTuqnd5BydlYfchfiGbm0O9Y246dlggcPPbi9GzgDPnhszKCZgImvtDKug0IDG
0HKtCY0B+Q2WIzu/yOicNYfJhHSnXLtIWC/f4ftxwBqscEo8s6ANreiKgVTtrFIRCYWYBaZwFVqx
FZiBycAkDeNEYALUO1ddJRRCZXnm6CS2D5U2WiNL8VxjIZLADQoFY+0srqoDm8cpwGkDJYD62fPI
RLpbW8WbCsPCo8Ee3HpsJOoVcrsbn13nQP3YaK5JM3t9juyQQc170GsehVEy4myZ4E+hKmYSKRkD
UaCcgiHGVqlhl269q3e6fb0voSorqLF9Dx0qYeAVjdmDaKm46RoTVJsFtj0/X6AeBPgptmTqAwi1
dbaG25M7fodrTAyGjOEzp3WQz4XKbXFAMFpWmS3LEdoqTP2Eig9c2zAJVF9HiI6owURvHQ96HnaZ
g1C4W7vypt6JtvSgPGvPNRuffezMmsW79a5zXPjVOZ24ow1EOcyvlGwRymH7yXqwOlPYY2lhefo2
UGpXwmawE5O+gRmOvr0l9PSCdDq9vj08ReT2ticvsPo8LBhtnehWO7Att/ZEMpEzD7HU5IZfpcQ/
clzLgHkIMlFc8OXlznAqhjAI49usNHvHuPKxwmvMVAl7esTW4kuqsjVeXlmIN9m9k29zLAyXhXy2
PCxNiX0wAgyPvBCsnh2AVwjv9Za8CZwNVpKb42D5wq7jmwnZcmwhj0YUxjK2A9qJQ7hOZgk7k+p2
7uq2iImTN9qDgNBQZuO26EFiKh0xMTsaODy8R0zDNmUzPfrHtxzg+Mj2sPczPIBrwy1wQS3jrwaW
UGdg7MbHCAshC/UCf5mHl955JPOQjlKgm2k31MiTXKJ1pSldfBJ+YLmFyg8FMigX/2R44L4HP9D5
AcrH8h20PLZQgXajWiJTqLgTIWDbg7/V8Xvjrkw5JL6jUH52NbrnZqq6K6yvImlvIcVYdrxYqpBq
XI7BYrUyK960dgl5B+v1NN62dnUNMtl9bYsE0g6vgyS0xS0alTpcMkeQwDl0FZd1sHwR24w5ShAP
uBkGGCGPYMW6lq7DXfsoHtR9vPNd9dDd5/ZABLzLMHmIFJHVKwO+AZeFXA6jUxe7SFlohtiOcW41
yMJvny3gN3+nkAoekwIbFtvG8a01DhlfJR5ghG29Fc2BBne9hVchnNvhPf1VRzV32EIy28m1b/Ix
Ng4CtgyBu8aEBZvd+iyBjY249H1/X9ktK2F3hpBvMT4fu8BEXzqIlwiHeITSnrCbnipKYVZX2J5Y
J6xgYNdfEzg1BZNO8ONw/rkLFNmii2godiHCpdy6xc/O4itdIdTKVScXzTy6zv+FMCNUfgkgT4Vg
LLxTbETYDHZ4HBHjFPCJmY3KaHzK5WGCnxWyiYdVIbswGQF2tYj4eAuzegUJa9g93K3i7QAspKXv
eJBWv4gxH7Y7nkIVSo7vcDcsbom3CLEOmDX+9sGc4CsY8Dlkwo8wP64GBLYBN9XHjCSYc5AwXqX3
EHOuR1O4M1gr7IQUoo07vHA8gRjlCYwGn8/dndZdEQoJjuOkX1TRZWYcAR+pP/ZbwQ1wmC8PK9l0
dkMNNzusAJbM7rqNusdy8aA7CZ6EExS56V1rSA5gKx08tnbxddmKa8BVvylU8GHfxxgCdyLUw5rJ
+OLKNb71XOEMxbxNbztn2HLFDOPB4p8Alit8IjcqYJRYGQsd7gxOOERf4XnXbo3yh5BAD+HBVyOC
0JasnWTp5jPfyCGMgt4O4ALC6MAUpDuUjR4L2wmtjNLktUWgeo3VbZEIKbF+BguxlRsb/TdKQl+w
jzFBfLaVc2DzXc095PKezza0Ipwd7PUbroaEG/5a/tc1rR3+b9WNbOnMNSf3BgMbbhS8QbyaYtst
GISLPvacw+Cnj/3Tx/5L8ZG45E7MwvWoNUXxao9oXATjlyuOGkbeExeT0n4JlLnsvPDRvAMA/HRe
fjovP52Xn87LT+dl+D8/Lh7lEdDPXJdZZkcU0tQ3uPgG1AAxadfWYRMvFAEuXWMGEPqrrrHshM1S
BT+dsJ9O2E8nDHbXTyfsX++ELVrRs0TV32RF6wvyeF6isVqVcWoMyJT0VLnkPQqXJ86znXzkiVWO
HEP+kSBYgeyueskhFvBNdcSNJ6aYEvIYKmJNE+IwPL79LWoEnN6aPb/yuGxMX3ODrF7upw3C26iX
NFW7R9gAjS/oANBjznzA33hAhsc8vsVZt9w/XsJ9Ld7pLNfx+73TxfTXJZP+zjP6D01/gXPzRwYP
qBM5kxWIG+cQ8r7qQPPTNXzzI1qHeB2Pud3dvdyN9CuCqqBlJ3f4Q8EQTd8CJtjju8xD6zzehziU
O7Gv54kcS7y0pgiq3wjkCCjBJjtmx9peXzX30pV8kPfDSbkpzAIB7RLIER3pqhqhJXJ1dfUM0jNy
hahmQq4Qipo202blApO6meySqQj1t1aO6GhgiTR3R4BZS/C/gM8GznVgEby7I9PmMSH66e3tOiDX
SANgrAJ7CdnpDTkAGfcQI7GHXjH0jsM2BWt7t0Xge9cSj768RBTYD2T+EP2/q9gdUhuIC6r8hgHh
BCqk5T/5M/zuT3eYi8sc4ZPRauLyCg4qOL18npn8cRT93crMfPskjI14HbcKsMr8sUXKh37pzYHl
5EEn1g0Kce474pPzQG4utew2wMvE3BHgX3ZA0NyiRsZErxiGzkKEp+06JFesDMmryAyRmMC9RIi5
3r0AajNeZu0N2JfIfFvqLXWBk34wqt/dycyoHtBsXB0k5AO0L8WD9wqYtd1v9OvwSTuBXe00XKHz
U0aGgPE29BpdGQTk5sJE9P36GsWBCtp6RLyaZviaP2tI8jEBWOyI1h4qvCgKB6WTZnY96R4/XwF5
xnR1qR4AoOrPZ2NmqKOVGgh7PZwN8CmHyNO+8hRoSp/BQUSYT8I9+krdplZqJSZI6K/j62CPfsvI
3IXICPGYNscHfz6mS4HdZ3M5M+vRC0iR44LnVpChUigyUUiFyFazWwPHxfN5AMSQ2rlgTWiDMn7R
zIEEEu97awPsEiqmkNlEFrC+JGXADE4jDBWYGOSIeqQwkz1yRrCaMlt9RInqAvIYXEAL8oY//04u
RyCh1kMB4+fZgjXGy5O0yBvsOeRnRMqWZwd4figDcKk3/TOHL3XIxHl3yP0Aj9YcORqtvk3wk6e3
eZLZQ/qZp9M5nImnvznInu/3kKbIvttVYfoKk0/+TWVsS4WV4JVH4Hl0IsCva2QwaxbuBkTpnrTj
ZDoc8rOmBdQ9Er9YxTUSpzXyfp11SachCM1HnLjDBZZksBj4NeXI8QqdKW9WMBEyJIrfCrvfvrx4
5tvb7e41tc9XWUyyjOD8QUaFDN8CnMHrN4PVQKjx6DiPeXO9z7/3iHwjb41EQevw33kWiMfKkV5E
cL265JORsv0bt5c0K5FolSz0RhlbPiWrCwYB9boOn97+VnZKwrNnIQloCFECwbvZQGJcF3QkBb1d
kduU3d5e5yy1LncImXh6eclQe8el6Ofn4McW4l/O5qVA890+Wg1Z2MktBlqek6OChpQMSDO7s3OO
ArMrLNK0k+4XLrqkLS8VYu+u+lNb/rO05eJ+mEH2/y77YUkYS7Ng/7/utCyJ3Qsy8N3G/Sl2/73E
7sxC+jfT6kuGkvQvMJSWjE5pZij9uxidS2b/nOz339fs13k04YOpCo5Uziimwo6eSUc1L32QjsDU
W5++dEDuHPPBcY/Zdb0XHYC82SuQFGZCXuO9D0sO2APW3gJGT8MNzAsn3QDbQwD2gXv3PFDVroEl
A2eVrVnTPkckJiIA6nX7+IKryCivMghuDVjeYUyDU2GjK1N0qkpySuDpoVhzwZRdvL2Zf/Y7u71L
w5YPqweGe1EE9TSap/FShHcaY53WaQiiWxTLjjS7aQGRUe519sBNc46FHRiMcVrdwP2AAxI78Va7
YEVL2u45DjSyeJlIB/YadJ8haIeacNweLx5g0REgKyvdG3D5OeSoRYacAy4B5aEy1hSU7zb6wZJc
JL1mq6JltObnhtzizc2shd/Vzck/RH6/W7nZuRtXsZ9JICC2ESZQyfZ0h7jG3QP8aGDvVoiC2PaV
gohLRy/RySv76lSgXEak8EcW3Amutj7bQ7MjUnpgMkpUjORouZvr/2bvS3sbR7It/0qjv7NABoMR
5OB1Ay9IUYst2Za8fyFsp8193/nr51BZPWlTfuIrTD10N2aQCVSlF8V2425x7j3nz3B2mROb+T+4
TG3c0XPrnNg/cO75rC6QqskXI5Y03A1I0tg+tNfrmHx5Xe+IeHm6XLqoH/U36x1SNuhOg+9cvQLs
iB9LTeTQxrRCv3hWl+Wa2vE1uWQrdqGv4oMLFoLV+d0bZ3RuxhPrODgGT/UOM0ZvW/sCCb3zH38k
jDz3+ZMwvwJHXUo4tEcBimgUA/VmeP86FpMpl9SU8d8ECExtNSI0RyR6ZCkrW7kYYeNjBO/ZnrUv
0V38o0BVPjIW7aVqKlAOjlDNaD8sCgFwmmjahbM/P/GZfTGm8W/HZMkbsC/xzRNKx27mAuzvrcav
yznlXcjyzqvUHANcVKgiHoAKRbcsM0VuDylUSdyOkjEg9n5FXtVeiyUq2RJ8QbNfQScj3vH3/Rq9
bu4K8QTSLFEIzBIFbWOG0EMUvinEHrYQBU4H5PE+QL0FWN7HzOmq4y6cOd0pOZmUDVIge1gEtEqP
yT8a4jFHAnjMFj9vx680FiicoN/HIqjLp/HwpGUhrPOHNXfvjIka/9e/d1PSkT967+bEd6Jw6z9d
fCdK999TfCfq+n9KfGes45TM8A9ZxzkFfMxkfXLf/mUUMPl+V/AQxUE1NBLkQPd8mngSSkqpsZYu
Xz2UJ5XLFI17kGx8gK4zD3BR7qDvLNRSjI9UM5ULijwqjFPF9mvwyQNpNFQkldQO9bWxme8CVBQN
qIXtF9tjZ6+reKGuEoDtRzi/gWKqDs2mgPM8aCiEer0oDi64uHMBrsMSwUyOmq5Rw6OnhrpqLOcJ
kHR7t5OxDmJ9BFhFs9QvZDz/BiJGVU5qqeZBxv/26245lhoFSNj7trwCP4twUUWCR5ox0RosyCpE
/BPbwSIGxBrfRPUHgQNNLNki1svoR+f4xnlli76bM5sziQj63EcXSgcnY3FUUvcophk1/kUK09PD
rRz/KUP1b5/lYzXNWFuDamN8hYvHf7xijVXYHWrLVXu0EakYawOeDfxmji+PXtNYiTPWI46f9pwL
fO/nH+96/Bn0D0ZQeIsSMID4R5h/hscMPBkuCB4HdYFqQ7NDedf4yo6WW+O/AfdHRRLKwjkqBppj
gQWY1PCdRSKM5U/0vrJRYKA69KM5v2X/hX36JU4T+xS7SlynIcRJRpSUi1dXrHNzfwuemNE1LEVi
2eMXRhmJF8n6+fmhtx5UE53rMjg9Ly8/0MEGNjwQP24+Nj6kPjM9CENszZ3trOCPHu6nW/f/kuB/
2zZK13+d4sSo5oWTNFmMUzy682OmYvwzHtrovgX27foWNUSoJUIB+dHp93G+t6+vYGoWNx/392g9
8P6uo/dTiHjYWY8eHuppLzcfHx+oJTyszA8Jz7Hj4W6IGO+zeUCJno8SnQx1eMkSBW7je22wOXiL
XszovNnVTSz6v9fq5pXWxNb/f6U1q7QmoeE/TWnNegqTGPNP9RS+dbQNRVZAaKMQ9Zic+KQvHYf5
Ud/BFsJKgQkaVzqFgkeru0FsXpgN8t/NjI7+tuWs/mnIyXJ9IlUsIBjS48qPTtbRlUIvQMBSvVIP
5aeN0izjQCmsMIxjOxnQI5UqaDVKQwEKrce2RaP9PE5KU5Kz67ghr5kHvqakL5YaD0thtI08N+Nv
HYZfM6YTVy4OwlBzSihOdCJpUIcLSI5nZmtV9FvkBysU9q4ytAG5exlBCZudi/78Mxb4mOU/ceg+
TWHi0MUFB1s4xRQQWI8qeu8uxkK5sZ1dJMa2MGPdoAuc0A28q8NHBCzEeR+AjF7RuRlMvKa4q8vQ
yzGD7Rgd/7jZjg0Rr2z09KvGrjZ3m0DczAw5t+9Tt+PP3/djJ/Nzq574E2VWV60kYdWKncOTAy4s
N5H7QqojB6wgXw64L2NjBHTyGTnDdqjjG13DWNwkQBP4FgAS/QpHMnq/GtL+yHIApPRxf36nvtd1
n8RjYto7vZEkkmCa97DWr6OHCa8MbidSGqNL+2gtGxP9iDJxPTZZfKNoLDS2bVzuijEOGQu7V6vb
0RMYp96O+RgThej39x+Hj/MznRXk8cw/KZw/X5Bnj3RiSf9JRzqnJkfas88b9c9Xk3O3daLXYzdU
2zCDDMZie305k+ed+fAptvmPffiRaOLMLT/iIz4JZdCpmuy0MEm4LSUusII2JWhMYobb4KESl2MV
vG9GuxSQqhotx9BfA+2+MrFDc4YR8fRjfHF4Wpy/KXN3eor8/efdaWXGiZg2kf8znIgZa3TcvE8n
9idYo1khmejYePAZB/s3hEQ20UrMBZAX3hIsQGmOrW9HmyCJ585CzL/UAKLrkQAJbWcHLOISWMYD
avPNGc9kdk5TbfqvMKeJfv0zL9PvdJTXP+/yhP9y8s+//2ddVsVL5L8kfxF18f5S/yX9+Muheqn8
svLfyn8D6suROeYc9WUafsd3Of7WT75LSdH4b2CbBQ0NA2c3ZTq+9ZPwUgI7zW86BeWEzkGJq4D0
8hflpQ6aTBmQe9WghDCZj41Q/sF5SZTfwOWO3tgjj66qg5/sj3BejjbilyLWOPjamKao4MSVDTzV
q5M7xrVOq1nhqPtSInB0Q7cwqZfyZaUJBw/qMgerYdsJZRgOn7bqd/n4TLY5+nGTgTnH9oBaTQV1
p4KN+WxtYzjXWukWdA++mtRKuYeMJx+89flRxk/5MopioD4BncR1FUlhALK/jqIlTVDHdSXfDJK6
lXj+7igSQKhStwnbHy4Nkg3I3GfsyFfLiS2djDnxYNMyKrIukOWb0nNE7Lnov1PGaDkiu9d6NsfY
+9US/ByMgvgUXLpgqZPZZBtTKXaaysBgXtLKlgHUPxjiwt7yUdpwiOXWs89vqPIVm3McUCOKrmhE
pWBInZZ9NHWpFk7FyU3hhnvi0PKycPJ1EoZrV2pvC9pLa5/AZtOVU++0avDEzARGiZwcKdc0ReFg
sTJAODjRwKkKcl6jSskNhlIva0p2vpFmy1xq+apNa2RAWYkeOk1KLOYl1SG0G1LDE8+S4MH3k7W0
rsqm2p6f1cmZo7sq1bAruqwTkG5PAlYXLFRKFvn8eqA18P1l3wsAmNAYKuPDSu/yORmboFZxDBhQ
A4E0AZuXTrTpuRcNK5meD+w60QzX7HX/UCjShRJnuZ0FPTpDVWS4jZKuE14umVqL9jJti57wWZ+t
SaKh22ucHtya8xkDeaJPMC8U2akG6opBxzul3pJJF7axMfDrVAbWPdLWaDL7HAd1vgCFr7L0mHxZ
F0Ow6iOlmElIfrsnBmUyYyq0oj7tv1JELi/rBmNzt7yMefBh9I16p7idjdl2D9yor7wKDbAGraAL
qlJ3bSD1kXIVvfabvr80OofMBPHfyYXB8RoFVmFu6Mfs+SevSSLQr25OcExZEV7LOvhiK7d+DyX6
lIC2fkYKp5s/Mu3oujrqOiKP2/9V27W+49AWWnCvG/WLkZN1kUl2I+W3XUeevaG663z0HE0GZ0bj
HS/95ztpwLypCsyYQVTwJEwfJFvfy1DuMih7ahx8noJq3rVorAp346LBFUB06OpWV0JDezsH9Oa+
b6lzNTdHg3EyB0JhbRWYVYje18WDmFilQ0uUfYMyjC0HTYf6Solds51WmJCFD87szl8xCdRiZpaa
3toZRED/qHo6bsWnaUzUU1T4feRKmIb7wahdvCn1CpSURWNKfMMS06lFgH6JL6ywuLKhc0mjSWQA
GRtP4tPwExGoUjd25B7Dt2hwoqxcsmp8a/DBFnfVSiv3jipHiuLhLkIjp8ckui5RVfJ+XhlOWORP
JzExSnUQJzqlsrKvWQxq66eGoCJOL0TTvSXyTQYBKQzEfT2dUT5HuPCJDKjKaIBVwiifmN5GBm17
70dkT9F62jOpPLLK1a7JumUz7B0XLRLVFUyDCNttUHaiaJ+HdJfQTd/abXTLwftF8eSqHrzairON
Dwrt0HTZlpDV+S06+lUnM8V9UWG5YcboVEw0qS7SUFX2YWF3eGVsxBXrLL0zQYuN4iuOrsBoUgxu
8EODVspvzUe51hL0lOzgl0V2lizzepcrghgiQUGeJdvafZlatWfWXFDFNOoVGWZEe5Ig+XmsVJGh
ZOAt6qBw/3rDMk93YkltyD5ExVe46l8Kcuk2QkqeOFqXxqbvCr7yKSa/yIMF6u0G92Zo7zr0uU6s
buvNaLtjFni6h5/nMzntTkm9JJVqzAdtwWOzd02+05uti4pq32Z8AXLaINyW7lotLa+z4/wuUFdK
jwrU+sp9jqGIoptYvtDklewLCZXY8oPfiiJdkHzDQZRSUNR8LTN/ydDJ9DHUbyJnxQoh78H+c14c
pm7qeGs/r2Siuwy5qmqpws76w3NlrAxuR0g26y91f6+q1+fHOvHgDAoFyWAmEV8oDIz3X4+RSp5m
GAlV9kYFFhvVjtF41VkZW+OZg2rs/GCTnApkZjLYZGUt2stzj0POazyeq/grqmLhM2Q9+YKnGy0W
RrIJvSUNL5oGhMSmBP+pG/Y+HiZAlxJcNfUOlYhyhj7tOXrhpUK7kS+HECRdokQl8ZEEWTn4BzBm
5UgXP1Ib6N+QbQPPByOLJNT2tlRXQ7P1gkVArbi/VF0Lv+y/sdTypD1JNueXfOKG/FyyoclwAxHy
TW0+vE0q0aRX9v3SALAhN2N0pHxTH1tmlsR2/CXwiQ23fO8yD80in7mlx8Tcl1sx7jiMMP4DawAH
+evxSm1EjSDDjhvuMkDLTrQMHKxRA2sJSnq5suiDXaIt0xZQ6k5beZHZ/QDRfatblSKSdNvmtufY
rR8IEtyP9bKRcPDMEt8kjUVx16LLobzXU0EPZAXAvBouivccHR7jRyPdu5KppLaH1yP9dlAu5AxN
NPTUSma5sqZhyHGT4VEhAiZAmR8hJ58cqzIrDT642OQITSYHMwQ05EWG9rxnSBNlZq1sc9cm3SZB
4nBXN6JiQgXEo7QDZsnlspqz+0ca7tNt/zWhieF1qkaJy65T9npv+khMkfuAXrZoAXyFguMm2ubV
VeNfNWxTBxcK2ySDVUuCHLRCeADwMhEGgkJ/ulbpWEmC0MXqcCiJcK90z/RSs34t7/lbZvV770Z7
YY7gB0iXM6xtBjhLJFJdFHvddh4ZEeq9EgqXCfoB06Jror2Pd/ABjCvjOgBoNLbbxiSSqeK3iJVt
pB/nb8Ak4f/7pdcZUh5IbTDkKb6KIJGZrMhSq+ylg3GlvQU/QPOqvcbkoqJrWbGZZNdQ15fFRnsv
BuEGIr/C2uMXOOLGI0BQ6YukWPGu2quL7D6+zdfaR7GDyMmxSB5r3axgdN78fXLpXCSDkG7QsXid
zkUTU9f9KGGGrBD4tTrV5dHZ/iRhhEdp1RlYBDa3QItsYIgLEe8kNDgtlpkmlHCFY+PvFQi8EkQV
aFZ5fhuPBTtTkRqDPIoMBmLuKfN7WxpSzDyP7L0fCZBhdx7avS7D2jLQbKQVyMpErR0ZNpSmFpjy
IxH6RXmb7HGg9TrOrISKiCKy2VZ3rSd04NGk5fkZTgjifh60xpC+gfNP4BFMhN6IeZExHXsEtjMA
USLR3cL+azeLwDfL6wpFNf+XA06UWxHFtcRGyUoKhBKCvSeggJBFj96xvRi2FD1D4dXNkbbOrnMi
C0mYOHo8yoJzN7xVRLS7+l2/VW6Cl+bFuI9m/OeTMA6q+9OuskkyQWLx76O59w56ToDe7oX80LyR
EdKffeeeG2zyzu0OFfNKDaFbDyq1bq3WpttfpSkgZj2Qdemjx2PgASIBfyoFWEm2qWRmuu3DAju3
NV+l5NoYVpmzkzVXaMU9TbYU4tYg8tKunPyQdnPNK791YD7vz0S9eIEk1aoPVZujc69n9XdJukrR
O9gXKl6A37RAJMGc4I1+ysld/CXpbOL7Jm0VMdfDmA7OQRF9v5AMOykP8DElZ6HeSdxK9oErsHTt
2snmLtp35g55FZkoY95Xntb2SW6b0HqIyd75kF/cfuM8Gcoiec0uFCqk6sqPZ3zr04h+lMFfAx6B
/J+1n9skpZHmZM+MBdGtDiTbhh33twnWroGUG9fdB90CueDws0KZ2SSd2fJRd5zs+KcZTASzKYyS
qhxLbm4L0ADWlgeyNF/04e15nXLie4/uA1SZzPUxozl96PTcou16x5EPbYeYsRBRvelzu4nBEOwR
4RtP54c7zVNMxpuuK6wTXvgYL+wXkb6q40XVLCNwADFzADtMbFWxRfKbiFshgue75qYE/eHCD2dO
eG7Zk0vU6lRz2gbT0JWNjk7WaGBfbhT3yU/MWP/jWmay6Mn10YJ00B0Po0m60NGHB71oShucmbIm
XFA20EXDruKtjndefeF2a/kpiYTqbpmK1wgrdAT+uuje7VtSahbMzBWkNJHGNzNinz+eY5Lwi9hN
Zkq/mn0tdBo9SzHTCF3GK9PNLj1032+WATKFO69cu+lF5i57MGAMQi2WCS5E1xCh9W853dEMPrbj
IwKOLTVDMqHYtqDEynchSlrQKF0iZgfGn+gSlUIidpe17JkaDBczOykyWY7W5mjfL61SBQzQCFRz
foibH+dXqIx7fbJCpqhURbIazz6T1IMmeUHtE6ywSa6eMwO9y9Cqg60L9B9Xn9RwbSC0H66jzqyY
OTP0aLnODT31F3TfkD0ZQ3t0wY1l0GITzBr1TEDs4yqgIHSubOrUWIzn+Wm1E48hSfz29/OMLlN5
LZtds2kMW2Y/uIcLt1WNBS9n1DU7UdcYlIDznKlE12QUJHwVIk+SfSYHvXJAFq7K11Re5r3wVCRn
bM0TBkANkejvJWhOwyL+Jght7i0VZOJam6C+soLVXMfonI/e85kVoO+SZDp8QQKLtkLbt0/GVkZ3
d/omPfdPLmTRxUdXlhcJxMdoetTsC9WmIOKJTWOr+wJpxlKBwzo6qj76OOmXRlaLij7o+bJyN3ph
tjECiJmrdLSJ09MmKsP7HlEJx4Pm112IjKAmbiXJB38QGK/As/1l84Fq38HmzpWBcr7EghSAl917
rfGu71u4PsVDtwENnCH0W2kfpiLSsQFbOHjUW8j6Si3tWl/5T+5tuI1xL0WnLXwdBNpLr7+oS7vT
BcuEC+6B7s6QFjX9qKVNJJtqara1PQTC1wVZIlU0YDMfPIZ0/LuDTkGI0ZAVDmZc+BPn6igHv3Zg
omQrozTKOoC8l+SmyhBGLH1pxdYveYySA2l9/nZNSLpgwiajTZSsJ+m9lDDsN5Is6+KN46h1tN7P
4T+mKO3ITB30M+8R6GSBFk+WBE4zKO9bxFVvxXMQChga5zWcywB9c+WRjx4LF/H8AcjrVyGQNS77
4RAohwKUR6VoXBNxyfmFnzor48I1mXF8PAaaZlySPIyUuOiUAweODkw1KPxIRfUjenWJCByzAkcu
isIzkbgr9+H82BOU5u+b/mnsib1QO9XwaIyx/VLQe/4gv+vZKILaQ/PQoj4nGKvYOcLxJ2R7SsV0
H5yRDzrEXrtCnmkQ/J1R/7wRk2yba8hp63etcqhicwAhzk2smTL6VLnoIX9+3ach0WTPJ1YkMYZe
iotBOZR9stJDJPNwGy0ZRFvKJYdVlxC42JK87esZtTI78sSIhHHvyagmgkTlFhJcOcoiwAAI5hBE
KERQUO3oQgPF0GwUOB7liT77dNQTUxKHAVV7DQOz5/q+eIKMsZdBF0EipHvp3ZPNHDzNnYBnMrPX
31nsz8c6qplPzrhWxoHOQ+y1pu5VkNs0lpsv5R0cSPWqf6HvdbfMVJz0MCNOE+zoP4R7fG6XuYZH
3YkGNyJeqU0rK3gPMQOQnKmm1NuFs9SMyuqfmd6I2rst0seED4IGb7576O+GbFOoT7miiFi5bkO8
wOAtFk+BDropEpORXqh+YaqkxAvL4vxGfS/+v6Y70TWekylNhZEPDpIA1MxgZ8q1o9zj+bHO59K8
39r4MbmlyoBCIA/59VCqSBrZGjLlkFSLnKHjRNaZCjoVjlCDSy+ThOPbmbeZTX2qo3yfiOGngSfS
kEupntVailXCbQddeiPwbJSHVkQWOnogUlE3VtxYwwMeQkJiV+BcrYHtt4DgN1Agri5qkM3VCw8k
beG67y4IHsOrJQ1slV0yftPQg4uehc26aTdavR26pVPOKOxvzeKvFUzh/XriK1IZ5xAralbITBeQ
D2RD++Cp6laDB38ntM5LxmlKclRXDJgRlF1wQqcAjUgZaNpW8Mg8vlYHTRTBZanUiD8Si0ZrUlsl
2IBA9iSbBV31ZWx3iAEV1WTo0VjYUXKvxdso2iLpRtDt1L/qhq1OzEayVCKKbJ23W46oiacPhfzk
gyKqWQzRY0TXRbIm+ipCcWc4XGYxaNyjfJEEyJcT5FSUvedc+uVhZrEn9wAPACqgKAzpcXTP4RPd
3Pua77EOjoCRbVO4dlQHjVGFNLO+jO8LY82rmyC7wm2N4ws3XvPAHiI8y95opciYcEIzyczWt4z3
ykAnBaVfeLEVEquGrwYnDM7DTpIWBRLtCeK2i2qZRSgbjfpFV9glX7ePBMWpML3YkArNW5Kb88s7
vuJ+uQCT5U0MgKQNfdWUWB5FiWaNCNEs0QjhRTclsEA26FWJAlqUwRY3yCJzgo1fuPyCakhI2RSE
e5rIsDZq6uD9IwvU5xrtRwB2O7KosU3qMmVmoJiltMyyJdYex2hkSJNDIQsamW25qrgwdFP2LG0X
c1MJTGxNoVuaa8aDzcKXuF5UZIsUe+lbNbHwYlvEokbtSi78ToTYvucuF9kzwteC2FE2COaYVLcL
7SEzLs/v1alrNO4VowaVZR15oymmuVB8BUgbF64RXfTElr1QDNV14maiAiQIVUjULOtrN98Mo+/d
bVg1k8w80VaTCUycUnQJbiuWw//Tg5We32XVjjOTk4vWmbnip3HtZKSpJ5ZpKjBRcLZlZ1EhtOz7
R4XdEL7OM1GnG8NZhcUF9600tcq5rijKiUqbDD7xvORYzTtnlMkcDUt6k0WWAWHoNrK0bJPLsllr
nq11C8fZ+MVSCXZusWSFaaB5LcziXOrsFIAxmc1EAQwFTRQn8JRDnFxUfKXjdaJe0EP6A7i9HPCB
cs4nO/FQJgNOriQQPbQYCJYPgGPS/8ibday7gqkPcrxPeisvb+r4EbsO18XpyvV5IT8NfPB+TmQA
mwzOgJg9AX6VJOqSgYaHWMvAhpzpiaBV7C8qY3hyeIpOKdFAEVzWz25ueBfhGH6VmtpaJUc0lGia
tuwLZ9cWcWLSvv/QSQqSTEV6Lyr2DJ+vX6px/+a5djO0fAuLdTuURTHjbJ14l1iEinBZ0XVNZfq0
Ncr4VM9VXwkPRTKCKljeLTqYreX5vTrNhyAcVxgyp8Bv4Hnu+P1PvmTFO1UKXO4dcp09dWk8gBex
AsA3rfDEFDrKAlDlSwNaDfA0vJzWeFRXm7m1nqql4ywAH0WfBoPJ+iRB0hV66rpO7x1Yh6fMsHQt
PWeBmdQlW9PCSnXApgyqtgtE6HG6kqTLMiAHnit3desPM9I73oZP9kSXAWlhOl4lDaCGDHnqyeVd
l1ee47iHDoNYuR8dvK7kQq7cj7YopBnnh0zuyjicRg2kpPCipwEsOnEcQz3R5MFIsfZGvWTEB+G6
WnlmXpE7J3JFlFF/VRG1WGRJ/JKHiKRUOZUuSnl4TBtY8azhkqAsyxduFL/hAdSta22VNyqizY6q
pg/FomhtuPaYFs14vVMM0Dj58RVCh+zA7ZWnhTt9n3IAWTRjTzo8fQw50oeFklDbcMK1U0VbTeLK
OnG7SuRSDMZVN5Zst8AbUpaHueAsve/TPBS+TNYk00HHql8wr5esgKNTt1aji7Omzp3vpN4XjpB8
hFkR4FpkpPq1icfc9k7tEO7Kh44pOy+WRZvTwGp1v7wYAudW8kPphsSDi1f3jq8iL0sWSUnkZaC3
Oy3IqouuQ7IQ8NLL3o/7da0qZuZoWx+4btHLsnftYJ1mXQ/wApjW7Dy5bne+JAdmGgeDef4GT7Ud
VsMAwDIYMMVoNI6/k8CD1YHha3J5aAIDHI0edt+VSnQW6BK+0AofQKzgkTOlttE53TMdF0AaHodA
waXw2Yqk7jaS1CIbhZflJCydXeAjBecOzEZjZDMtqvymIjyFE9SjS0iTgWdCKhyLdIiuzy9l+hYC
qDTAoobMcP8MPqKZvy5FbjujMeLM2AdZkV5IfntH4GrGjO80CJKZsgw8rH690gbkStVOa3exB0CL
qujhJlLCRd1KwUaNAoFANbUAdwososLcH6f5h2pZtv5bkZbpRzWtWnnr/tdbCsi573rV36+y9+RQ
Fe/v1fYlm/7kON7/+VHUyvw+vvVSvXz5xyKp/Kq/qd+Lfv9e1lH19//Ab4KFavzJ/+43//J+/JTb
Pnv/21/f0jqpxk9z/TRBbcrxW+sff/srh+75r+tbbD/wpz/9j7oWrv+G64+ClhFn+7OiBTiJ3xiA
l9DqHKgcfUzcJBAX729/lRTyG2WKocMPBS5ZBm7/S0ELXFQYASCmxsgMCvMfK77+qaZ/FhZ9z8N1
kh6Cm4s6Dxi4ETZBUNTyVaZyPfIrDZJ/36t5v0FRQvnYeFR6TcpCu/LUZLgKWdxbDuK1nQSJX4ed
15ltTqLrvmrxmvlpy36f3+c6lxODi/lohDFFBtiToQhlcl1hbD1XbiV+T0mgrisKbu4yCtILOnBD
NIYOqm4pTZCaJvoi8iMXUMSMmE4VxjOZ2KmDgYmMpQIch4NXH360yZ8svzMQ1UmMWrl3kiJaeK4H
7ux+KFfn13uCwR2BjEj4KwC34v2DTt9T+4hJTkUa516CNTOppqLLfSyj1Y7HgXJyKn3ZseoCimEw
STm0711WgGPC0fiaBWEAPFkR2bGS18sudoGDSgZ3rbeOs0oagyyr0o8sJ266CxZJnR1mObUV2Svv
4iqLE4FEmbGgSQHTqBJ3xnWaKl4+rmwsfBmLuQg9cZ20viJxgyfkeylJLrJaQh6g2KWKf5kniPF4
slIonmp7zcpS9HTwfFPtAZmr8VLe5SvPhQcuOzb0kyAJ38RxagcBX3Vpc6g0xKSSs5QIIgdpJlN7
euzjrNFFV2caA253ksMj0P9qW1X6vUdYvpL00BB9ls89eX07CiBAFBgJFKfIk/gn7pyU6X6i3/da
rZk8APq4L3k346mdYCuPWCh4+nCTkepHidjXy+2qeeqRiHgPTdT7N7UCUAZIGjpAR0M3Km+Kkuay
reqBf98XWQ2TQNpi6+lywU0W0iRfVAVpwY0e5W4tsoHF6SI2+iGYmec3u0EokBoG1Sjh+hTBE0ZF
VAK74NwHWSYtDAmIbtKX2oxq+e6qQQ4pNlymcCymN7rNChlWSXLuURSirJrUzy5yImd4V9MqmG8N
bkoZlIsgyMrlkHS62Vc5ORh5mDxpxO8tCZ6o2Raeb/dp8sP3SmPVIpC6DioWCuY1ldnXTMVjYQnE
3tAMVpAxxe7rOLHSEEV1cT90GxKQ9I9mLcZjpoiDiAIU3uhxfj3mJPYJAdwFzB1O1G6KHithRf8K
CxQudZYkZp1GjV13gBMHeVhsE57mIk0jupcCgCtrGThUzQ/ndPloOj4FClwHUAS1VgSPuvCA4VV+
nZbWucikBZX74BLqXnS+AqdQktUL3cnTi77AGyPUWrEt47K2zmvVSYjyc2QAtpG6REoPlX5fR67U
oWa+F7gPsR5fJorBDlwK3ovEQTVbwMoZF3M0SdN1IgLFszkB7BDjfR1Na1GZAJy/92BEIZIUKQdY
tVVBAZPGpZXlGZKgfq7OGI5pBgWbi9iXq4CMjr7DsfL6k3lyUzgbRmro9w4qVneen3EzUWliEpqk
jygP5YueJg9qPQxLrWmbmRs7LmmyZJQSUhSNIMo2YCW/LjlQhhBFyxn0l9topsqiZ09OEzPqw7nX
nJNU9LhQVGqBk1knhkKn/ntODUWLNN+4l5qiBsFSXrKlmyjta5PX3ipX20ve6nyltPmrjle2G6dW
VkPRaZbh8o9GjsGCpbL0WvXJc905w0rK6RP8Km4PEqlFT8IGeOBEsiMafoTU8HcqRdmZkoSaGTCN
WKnvFBdarT4Mci8vMiOokCrDI4BSS/zCL1N/0etFdjEoyKORgS0or6/zyCjWaSyh1iT145c+1Qyz
krVqnRata3dlBsL6IijxADKowJj38oyq+0Yi+Vh0QlU4kQR406/HU3KtU5us4/coXTRs0iCJHscO
iK3yGKxfDNjgJo7ngIbfSCRgYfoYPiK7hMLOr4MGmitnasYM1GCk7LJrmGopPJFWMXTpOu17zXQH
IN9HIB2Qjm09cyG+EUkdqgYuFCIjZCYmt7DSZPDpRCHkxFNlUcekus5U90aJ03TGMzzJF+LzdTI6
CCMkCIZkVHyf7l7hhwEzes+4Z/6QXOu1XFuqr8pWyUo0VvS01g550Zqt3qtm2AAcyqq2n0ktnDrK
mISqUh2uMmB/fJpa6OKybSUtlf43c2e25DaWZdlfqR9AGeYLvPQDCZA+u0ZSoReYIiQBF/M8fX0v
eJR1OUFvR6ueOjMyI80iTZe44zn77L3PKS0y06tbUTxkpVYdkzobd4Ew6jt9To0HfZLTDQCDe+ii
Irpp1CraQOLeuGxZdJjXPOCa0NZInEx6c7SKUpzGRkuPJqHpzo2L4imerE/trGr++3f7G3sbjjdO
YESWlFjXWBhqXbPPc8M51RLKf4ke/hA7hfqgGJN9TONJfxpc++f7Y14FKHyWSRbGYwZtAuny5YIP
6VDPpjY4p0aNbH+S+Y96TJyNR+sKkSehRyfGI2KxpovNwOUorSC5T9pBngsFXLaYq95vE2O6HQbb
/hSIurnRDHe8C7OK96xu5DHSdOWulG77lOF07ffAFFtbfV225TehxeWFXMTrvDWrcDhV8xyr1obQ
ostzRGpT/xD3w+xpSZDetNakHiPDmPxAVhIo0BnumkEbjgCE08ayv7HfdUvjEVhMIIjd1iFzUWhp
FhaFPIt8YTGnUXuDkL1/Jm0NvgtL7305ivxYACbeWFGW3OU9zOMqj9rj+5vhOqwBeUZSDjzGbyFJ
v1wm/ENUfQwqebaUuCq8qU20L5UWkgo3aTTiME7A11LECqNz63SFsRFtXOkcHEwgFlozAR/cZnLH
y/HNkX4fvdv35yCp5n1R6oY/FDCWHJO6HtHpcDMoQX8GmKXgncxoHwO3greaO+c4MMeHbuyb75bt
ls+JqYefu0mlJN6m9V0z8xZCZM4+yMZpvNyOlF1nB2LXT2N9U6U6wqHM0o6xi0FAnqiuF6d1741a
Ym+8X9dXCkQBbhRidQpx4MyXn6gVaTQVmpqdqyIYvbJO9aMT67ZXVG5/bEZ93JjT6/NNYk2givmF
IAlfo/xWnc5NCTX7bGW9BPObm6OhRObGC3WdjiHvAVJwOd9LZilWh8mu0jydXaM4T/bk7MLKutMz
F3lEMY++EU+GV81jR8U4V54zawiPlWx+DlJX/4mTVN46bZYecqeRJ90ygo3fttxglwEdGToyOC5x
sp+rKKvIUqXN9Dw56zI0vDwsEq+oC+OjWqJp+9PzQ42VOJk4gdEQ3V0ubm105agXen6epzz/MNRF
+Xc3xRXku3I4Ro0jP2p62x0ktghbN+z1bQZjHWAC5jqSKowXLoce4Ds0s96kZ6yS9M+hxQVhCAS3
amtPNL8cir/jABYDkWPxs8U2yhOOgq1LAzvn/Tm43uBLsobqEJaFgd/IsiFfRRDVYEU0DrHys6Ip
yV7rg2xnI7AUuVvuGrXc4mJdYzFcgJYN1LdwCyH9rTJES8/SONez/CyNeTy31hwjq1Tb+9Zo8P1z
RP+x0gYOelbTM0KPwVbGrNqpcaU/iDGld0WAK4AbkR3nUabcyXIksokHY2elMnyk9tVRR7Gto5U5
kxejqd+5UzfeG3ZZfywrnDTen77rGIBbnKnDtXwBwteZfFikaoB+MDo345B+aWKBoMoMHa+vavfY
603tzVbsbEVcyyRdnhFQAwu7DOaR/16TYrLCcWQUpPGZxzL5EKSauCuCnrqH9d2x/67VvPYzJZ7u
4znrn+JcbCncrm8ppGOAhA4PIPf+S6b0atM0ra4ObpylZ97H1jOnskE/U/Ybc3t9EzAKXDY2J6Ug
3prLrTllqpjtSiRnU20gqkRjf5/EpTjqpr3lxvPmUESuqrsQnimUXQ5VR7YYhy5Nz2lRZLtGBJVn
xMbX2EI99f6GeSO2ssnNTdPSuH8XIv/lUK5EB2dNSXYewlAcNLCBg9JVzY0YjGHnJIp97JrumyLQ
ak3t1H7okpGadjdEfm2b0ndzd9hIoa9X04bnzS0A64jgai08lsmo1Gac8YuCxj1mYHj72VW2EvXr
k4JkXcBsspEb8qiuplhogTaV2pCdkWnIh170NnK0MT80RZTduGZneZiHDhu329W6OtiaCAjWYOcm
AOdqULxgjXSOnOmsCONXZ9XRoW8SHYOBpv20sa5XZ5KhMD8kaKbGSs1/lYqpaui0alLM5y5LpT/a
bu+DpgJ/h1V+F86htlNmKH2RMXYPeUfNshvM7Pb9H3G1knjIcJNzKG2QiqvfoC9xqROY+nkQaA5y
0UNbyuMtNcjVSi6EpOU7cRGmh/hLI4pXpx8YqMpVxSjPvV7LW6XRrAd1nAYPJsR8CGMnuGmrMt44
N5fvFBEmhSbmVYX5AH6srqc30cyh7hy3+Rpa9oPWxR+bYVGhRNpJ5tnv96dRv5zHfwfDYA2rZ8GC
8rsvz+hkTm2mlWH3NcNyiDbjrVVC7KiTI4oBsW8LdzqmTmtDWOZ+cGvNfA6zJvcToVi3PDL9/WzD
jFDjwN5R4Jv2WtQ3xyRrayRaCDDrbuo/aSJ19+RO8dHJJ+dYWY21r5pm3HgrVmYbfIuDGR1LpYKI
QCZbd8yRHDllDubuNJVKdpcpCYaM7JHHIK0yeldI3XcnOG+GUmV+EYKSwHVpMJ+hJGJaqTi1Qpe+
apqlnztxD1OVNzTJ8uSkijQ/dtVQP7Glnbt0tBy/bYbks0IA6zsVIs/ZRHod0/35nhrG7zF2x2OV
B8ZZjwXiBhXmsQMJH6b9SK9vLRfJnYnt1L0TUu+eI0vzZaqWMDoHOiNr4IrvL/PVKjMz0FiWrbVE
wWu1e9oO2lQ5ojsNTUzvDbs1duXAUO+Psoq1lwUgymPTkk+rFHKuFJlBlLmtGainqXd0vn/CXWzM
Ta/ri/7bPCU0aZ+ldahqxboJpJOSAk2SsCeVO53846HJ6uxQdzbMbUOUG7/ueg5MYGLiCDYu3lOL
zeHr8M8JlHrK7IEf59Ks2tRow07By904vOtGIi9zsPglwtTh2aPOdDlMHkeNJjtLPTlDiJyOOwwy
fFcjpzLTZ0rVfKsWRI5vGG25Z16q76qO4nBWJsR8lorJOm6H+6B0NHxDrOSJMsOwMROXoOGyTMBn
C8RgYQanEQxf/kQzkr0qHUU7JbFleWRm0FLlgC5Bs3oILjlNsSsrOnZK+NNpOCbv75LLh+rf0Qmm
KIxR+F5qT5ejl0ERKYUd6qfUGeO7TsDDkSEYZYb718ZiXN2k4FXErPjIgI3SdGeFGgRtOddlmhsn
konsYHZa4BHG5nuj1MPHjLB8Y2JXhf2XbyOFJojDTs0FwFkNaFD1HXnpDSD6wPxrykzjVq2N8tld
aDgWKIIXTzjzUNg3bhVlNvd6nQWHuUuSD0lSjxshwVufD6YAjwZvCMFDeTnTkZookskxTnIoJw8A
3NqNJEA7I2lNL+9EvjHeGyvLjgf+FtQUSRaWE/jqtdQheIRJJYwTF3xwT1zIHipG7ckUarY108tp
/e+84N+ZXkpw6ouuAej5ciwr6Jys79jDXVOI5xlg2OsH5aM9hLY/m4OA4FSqZ1XE4mCkqXZTubW+
J0udAGrqLzqkQi/+m26EhdP7iqVliPG0rQfpzd/IGdM0eJ8GtJPL32inWVTOgamdhl43P5lGPj4O
TZH6U9mFB4da7yGLC+EV/Rx/eP+MLTN9NTvw9wRSAos6zmolFDKm0MxdjbtO1w9Dog+H2pnrP4rB
XtYAAAPiGmQm/uYs++HVelsCPussFfPktJG2ix0A1CZKN3UR19/C9l3IGtSRMWxZnSkxRrEbhSnm
YWCVvlnkX2qz38KB39i6JvG6Aw4D+gUKdvkpmlIXmjNM1kmzI/s2VJXwxuyK/N6OcYP747XBrAWS
ja1xMYl15+ApgRJkzAzV5lEAgZJSZW5k3caL/8beA7NdTFA1jWLlulJB6hXZXT2aJ0mgc5xDIY5Z
EVsfh2lI7qeiHFEaU6k2alfdOpov98pq99m2iekR3Dni2HXeFxd2G/cw/k9aN7qoMQJlCvw4a8Mf
acqu30U8Ksi0tDK+l7KPv9at4nwCuaru7Ew6/xASV49lartnDeeDfD/3WvBDyRvlY2hY5XNbpk6D
o5s4tKZKTT2uhAz2eRrPfyO7i9GYWWryY26nXPNtyJDOXk9scAGqteWDO+vhwaj6mEdg0BI6bJVO
/QPrYSBIRVrOfd47lo9rFbpUxyIdnbqgjLx2Lsd659at9U8gA/G3W/V0J2lmAyeg0Gon4yGKJI2/
cqBML7W6svA10djVfZ0Coe+lU6s/TKMXPxWzLS1/nMfhRsaZ0u4TrahSL4yS5vNktvKzYXalSQ2v
CD4ERvMYFUmR7ltjytXbujXFP4vbLOKQshl8AsZBHuM5BDKOtSYpcSEo4nvXSgZ3F7gSLxY719qH
pAoQTlSA5fV+VHPx1zSwLbHD1p1DhM4J8s9kECsHad/MfpOOeNFVhZE+VURix8XdXMCON+eWTsdW
fW4TBwyqogIeHYZq4Dm1xiD/MWewg1rKY+FtPujMX2BMxs9+bAG7COu4fJvcfqoo4UkEJV1e77ts
wHilcON4IQQXKFCsOVLlja52weee6Ud9lOT9KewV+7fb4Tkgjbh4XlIUhOW86Ld9mNc/jWDh8RtZ
WSRYFPS6umvsoPuqp/GYe+Ql7deymofk2Gpt980ZHesm1kdLw2axFj+TKJ0fjLHB/bYsRUtsVsQ9
XdfaPCFsl1OEgyFMHKRfVpXuSxMzK7OfS8rR2Kd9qLP2KKbR1G+mmGR7Z3aBkcFwrqdvfaXoYq/S
cOguDY1ixKfGgsOux+HY71I9qP7S2Y/kyFqLq3SmWdVeKHVNrzSYML+HYgRP07CJbHeqOhtnB29W
fF3m2UUWJs2HNlRVeuxNsUg80x6dZ70tg72qieiblmVGu6NTgH0I2zzu9sDXjXVbzHPx+/2b7DI7
frn/eemhAlA9U5fCweWlqcy90gNjQqPjbfk6FhP0NrcalWA3svmREQWh3+WmPLw/7BshNgRpAyyf
CtlSK1u9CKloyjEKrOCEr5P1WMmgOru5gkivt+rfVW0FsEC62A8p5Hnl0FVen5rBTZjp5kfHkjlm
MUj9p4rcjyPp3CWFITdexvXMUEvkFhdULk2b13eda3R1oBtFnrSnxOrlUxI2qe/0sdibc4OWK1mM
DWt9C3B+a1CLBxn4ABwRdO9yOTBrh4TVZT3Rroj3sS5oWBjqs6/SWc09iD7/+f46rMPL5SNBBalR
LotgralGfal306hU/SmYq2PtkNmPMa4FXaHVN1CBNh40/RJ1gki+RBo8ZdT/gD0BFi8/rzJzezJ6
qz8Ncz8cTHtuvRQ263NUyP4m5mXYN6iQfcOVNf40cXATkeNhiGbo+7iMK6+ldL0XUer6/PDKx5Ta
3SuQ3/1Ixs2jG4jJm7tp2ngN31gUSAtL9PJSVFvTFsy0adzIksMp0Scbyx7T+aBFusZhz7UbveoC
PxqMLW7fGytjLJEMqCtlZDjQl1MF8jKkbZUPJ7eqq5vJUZSbHobfDtbp4MVtn20E/m+Mt3AIHR4f
2C9CXUVPfZK2jRE14ykM7U8y1itqoKG1T0r3LjSnemO05de/Di/YCPi4OQBQSxZPirf6OgzbBxCq
8dTUChrhKEI24NZbGcYb38T3ACYRvQP+rQXAvQEtOxmr8ZS31bDvrSm7awf7E89Be0+KvnV43xxO
sFYYcmrQ2la7m3BNFaHUx9Mc1xk+Rzg9WZCgbyel/AnwVGycpjfmEJAMPg1RGsDfmr1YjP0wBHM+
nTBZig5QlItDIULt6x/fELwOwl1sP7SlgH65Uhh9OEGeWdNJba0fVtp9cPX+VziNv8TY5/77Y73U
n1bbAmqvwXVEVZnmE6tsJIwcMZZwRk6ZmDpPT2JasAll9vu4MY+TKKObgYhrpzi9vO17iV9oboye
iPJw36TS2JeqFXk5McL7v2udWQC4oYMhQQWeZ6++XGuvkiRXpkqN02p3UsK+P5RObHj4zTg3asGT
//5QV/DDMhbWIgsVEwUOXPrL+aYkZ0kZON2pIwTfQdVWvlRRED8MpV36RlNAVTBGGKAuFieqq013
o9mUx2Au09uWSPz4P/k53Asg9ZSBqIFe/pwU82O1MKMePECpbmedpxeCxiKQMcfdNIM9NX1hQL2H
qacHI8633Vx5nZY3N7LLhw3K1BXU/TI7loXrNjcUwcNqdsq+yELRKsDD8Kvv1R6FhTUSyrrQEDxb
x33UjLL8qE6psysz2T+NMnCPlYN5RjANqO4Rjoq5zY4uFdy9oyT6czOnjm+VlvLUNXl6N6c6Wnyk
aXuIfyNW10iZ27QYNghCyw+93OnGcrEDKbgYSSCWuJzXzs36XoEEetLTGf1W4RpPiUmKFUWtunMi
N9inlBDuzdg8vb+iK0vw5Q02IPgyd8jqIOK8AMCvNrPaGzUvdNGfuDrw/lam+QukVMLjUWDpg9jL
a2pU7INVTceGPgvHKXP/knGgf+zmsjwXVix8hZBwb4aqxE3JUnZuoll+PVDqdgxFQYvgsnMts/G6
OjIPdtUHaKzwYJ7dqPjqpJ2DZ4dBXcuW9U6L6u5eg3G4M0Q0+6VtDntERukHRdebY0WLi4247vra
NCFk6RT0qX8ZxppMkkQtdNlBTifLmXAkMIqBxFNaG+t7fWUsbXMASBehAjHWirIy1YU6ZNKeT6FV
dHul7sUO8lF+W7WDsnFlvPFBCO5hRFDGW0L4Jeh6vaA2/AKrVdVTB48Tl+IekwQn29K9v/VBODXq
C1mb69laHr9Xo4QUZcnEE+0E4QXjG1RPu7l0PziZ1vnv79DrZxR+NOxbYbNQVNBWZzwxRE39owJ9
77UbNdGqva1lH8vJusN4Y8vL//ocUtrWIIRBwwTgu7raQXa1OmiMU2InYqeEk7qnZ1D9qGrge0Eb
qzdToRbnVJ23MJY3PhM6Hhxq6JEU1tcTOit1Rw4fGSd3CMWXJjR/aJGq/lSki/WuEMPGTf7G+hGU
QDSm0gpw/9Jm+dX6NWbutGU4GSc1UzWPDgbiKB0swnXF7r6+v4DsiKvbzSTsQmNnsitAyVZLqNlj
WE9xIE6RE943VZk7vqzb8KEtAKvQg5jiyxi3TbI3E8X5XLSwRrxB6xNnPw92fufqAZzyYiII7VqT
oJccyDLABxws1tyxyCPyejX+C7g2/FoLBBo3janVmmeY5K/72C2xJe4yTLGq2unxoMhHXPFQLeKN
Lu18iH1TIazgEUV1v3PqzrwTQyI+QX/k7dJLd9dQaTy1rYSmOIUFaC+hKpR05aZsRPFJBFnbIU6I
LKQqVf+pHFLcPMKBid/p4FKNZ8+R/s0uNGO8FeOkfYvM6tNgjUm9s/Q2TiEMKelfsZnE3dFBatDu
Qp7SFLfKCQ59Kflt4dgot4uMHOfutJUeLX5Ihzu1/WjFUPHBXKZevzF5wr50BOo/KUcrH4Yxm7HG
EmXwdZoS1yV/V3s03xC27tSqIJyKoh4PTuj9AhfdGk5+Dbnf3UdgWhpPTtqau6pw8Z0epdUBpSRA
rvvEHsaPU6UCzFmzLBcMJ0zukZTi5J4UyV9aNyl/czsAwCEDK7lPU/tGS2bufb20h2ZnFUk07lw9
zr7DDwKLWXBPa19Ms/JXDgX0S12ZWJXZttTzXcrLCSOonpuvwLcDzHeoU59VdQzvWyVMj/UUtp8b
1Zm/a0IZ6mMT5VrJJJk1oJs5zPbRgeoZY6s5taNvN8gyv+azrIJna3Bp1AF8Ez0pcW9v2fC9cZeg
nYFPQZ2WV3Zdz9DAnksUNPMpl82+FXZ5Q78q59BGhnKYOGc7CldYxajxxtG+fgAs0PuFVYuKiY7P
q7yjklaRjpHinrAYqG8mNbGJETe1Edf31SJ3BXhdKqJQ21ZnujTnQOmLVjkRnrV3OA80R30oFPxt
loYJlrkVCV9fWIxH/IvMc0ng1q1LhiKIhHR65VQ68JaDAlObvjGeGkSGh6376uq6YijKXQie3OUp
WD791d2oBYhDx1ooJ9mI6D5ytdnXQDQ9VbSUdipD8cLYDT/FCKqfW7PNf4dlmHmuNRhebJfKlizt
km25RGjLz6FdC3Q56qvryg+Vvo4wQVdO9WxPXhtV8kNTB9MdmgCxq4ygOnD0o91shtZdjUHD3mF3
79tZbmECb20siJ+8wmSZ1G1WQYyWK4kM9TA80yo58TpzBqjE42ADC3hjoXmDSXpgAKGEWMvAQKlr
OYjWPulRhL7HSCO/mXT9aJfYdL2/0m98EEYG9EDE/QQm4DplDix7Uoqgc09x2pm3epgnXknzto0P
WulcXhbQXmAUG8Yc1c1Fu/56P2Hhnjh9gqLH1OnNp3YYQIxZ1hy4gidfdylc2Hmk+3M4aLummC0M
ISZlo3y44v2//IiFMUKdimiXutgqc4urOkmMsI7OQdTD5W9EHjyQ5WC2kEmzCCEvLM+kTq8dqiJd
+XVGSIunnlCcr7qrIBF5f+qXS+gy4VmELshOEOjTAXIddmPLoYZBVCBqFPWs79FXhdVBn0traY8S
SFowpF2r3jVV6IZ/PDRFOt5yByiRzGctjQ91Zxxz7s0TzTI72lWV8R6qurtvkuyvpDF+jYWp+O9/
7YKKXH4tRgPuYg8AgZinYJXexUqn2vOiTq/GyfiVQgVelA1NdYrMVIHBEOCjQgmBBoN725J6si9y
WGJ/nBggX4a7CPMVAiOEycttaBedK2WrIw9Wsbc227ihExjqg/c/9Q3Q5nKYFUI02xBP4oxhKrek
UkUz3Z3g6rgXla59EEqWPiejU3/NUniwOs4yHg45YpcmMnoqaxvhXzdVz1MVOxsp2Iq7upwAblKe
RorOOu/VehG6JtDmTqq4Zup2ceD/lj6aWOJAw4vKh9SeXT9BkuRJmdX7POxSAN15/K7o1YgWOY49
LRzCjeTzrckC9l7uOVieGBKtNkZducEc9uMicTGGY4IkxQ+WOFdJJ7yQpp6SS063wNYZfsEgdp9L
c7A94kTu/BHTHdNp0l3rOsMfX4zkby9VIN5cl8vrcqsUQajbVJgoA/XGsAMuzbwSKd7GqXjB91fH
gsxxCVZIDCCZrB6UKEPdOMoSHYGSxV+UalZ+61IvJ19WWqrCkccQKqKU7IWdMeeY6ubd0VBjejWV
kRG7O91s3A8u5d6PCmwR4TWlpENKPKqYcAWj2ECb3vq5GA0wMehbQKut1T2uRYGw88SJz8aUOE/z
THlOmZLwidsdJ4UZgowhlOYTDVjlnTURMERTn92ZKj68iW02h6JSy6Nqo2G2ujrGFlPSNHCEqLBx
0N/aVWDOuH5QTcOOcW2BPQmgrkgfnVM5YUGspBk9oFK9wii+Uf4Ox6D/GY21+VcRpi0W3S2xu9XQ
hgBYql68MhDrWgU4DnjRn1HVlzPIhQuRirIVcJe4El3NcaeY8eie2gQppZUPuReaCt2SCjfa2MMr
sca/YxHEvSC12H6uAwmpGFXkdnNwKlUnu010/IhLsxn26Chsv+owK44L+i3U0TQfm9DKjl0ahM/w
BgYUy7ZzNAQuqqOGFZfaoxJs8ii6y0AjPlUddrIpEczXvnJabGkHFUaEyp8cOrHvio5mj2GWnt6/
WK+DFUplhgO7C6I71dnVvVr2UaFin5KcE8gTN4OInDutKH68P8iyhS9P5EL0ItYU8M6hlq62uGkG
2qgManKORpr8RWFmeeCenVdrzrQVZl8/ipB/KIuwDbgEIOFeXjJ6LPNJCYPkXGqRvas6VfeUOK8f
6qxofZWzcaMQUz0UZV17ijGqdyIYeyDFjmaSXF9+OGf2M1JLzXcyu/FEGId+Y7j4BFMe+xyq86aG
fgn8V7MD3g89jTZreAasTU2AbtOwzOf4TNhoQ3gOZPotw8dN37lDPyQL3aR6hltRnq2Op3inukl6
29fNCEHGnDrEPWZ5KMciehiCKfhiDSKgdZAVZ5+4R0YQUGtOTn0UuB+HrEwelZF7aDdPgBZ+rpfR
J3QVKtL9pMKXSu+M4CF2gyqj91mL503YNPIH+GYWQb6UbJMW0F1jjm3PzeS4F/wRd06SZy3pdp99
rk2nSnca7rT13m5HegO4jY5uisOrKTAe+vY519LuL7UKaTIlUzy5Nu6pt6aTEIz7H9LoEohfboAG
t62UZzE+W7kW0S03q70SVOrvISkin7H/lIW/kOcgxeMGBfKy0Movx1MWNzbNVGKEP7btGRWGrA7O
SHvTrF1fn8ZxIxF/I/CnpLkUAFFWcAOt2evFqIi51OIW545GB7iZHPccdWL60g99VPmCgv8jgn6E
v1maKlB+VIl3T5+nwZb938opdLkMXcBtTE0o61NhcFcHmz8R9+xK6c8AK/Vtbqrml8IZ3EM5lHc2
4qE74g/rA7IBdVc44T9VBHebthnlQe3q+nbWrNBXJ46aO2oDMXPRHIFF6W04zN/JerYaAV1dQxAc
eR5gI5Cbada6WYgDsXxM4xYPhIzokeZeRTLvhuy/IuI/slh71zzttXfa//q/mrH9f2ixtsj537FY
+/XzV/2j/fXzPz63/K35j+L3f7x8Xf6LO+K1+dry5/xrvqbZxn8CGiLIICBcCPes2X85sBniP3mZ
FscW6igcLVLL/3Jg09T/XDJeKkyA2vyPpbzZFN1izqbxT3AexYgP5v4LweVP/NdW6SR/AFEqmxaO
Dtpg+yUWeAXZLCyyzC3z5FFt5F5zWj9MlF2vgh5m+i50v7yarQ//3viv3dVWT/G/o+GAtHjL8R6o
y8X2arRZTpoyxX3yWCj9Td0ZWGxtgD5XI1C+0TiptkCcSZ68uqrGvqog1GXmoxGo+j7KBnqqyHSr
Tc3VrPHyUuZY+MzcinhBXH5H5gilt5y0fSytlFannWX6VZ11x6ErI7+agW6dSjO3wuglqn/1ioJK
gbQwILDhUvFck5pamcuyQAz12BApPWhB/rsUU+oluPBgXD5MBBs0SUfZG3vTjAciwT5W83lvb/aH
Wr7v6pew/QyQNQpl7mqWaSs+KFR+68c2l86hmOnhGhi19k1JRHgTDG3ou6luHkxpBB6iQmp2GR1z
BqcvvErttdtxTBJ/So3kXliLvl8SldDArsQopP9W5CatkYsBB4Cqc45aBm9sJ22zv7cpMX0KaIgU
UZ4uWuIIx35QsTL7+P42XV/6/8408dyiteVgrNl8qRMTYKHCfyQQrg+GNZwLiE07TjA4ZtiGhxgv
q49dgYo+C0T0hOwYgmMPNB7AvvI03Lp8oU9fYOYX38Dkpw8Bzhoe7rkUEXCFvX3/967iAX4uGQtZ
J9t+MSRZG6Zm+YTnAzfMI/4V9nEQ9C0aedZArwcXi1FKjO+Pd33IkOORdnI18UxTmL3c/laKamhO
TPmoSrmfc7nD38V7f4iV1yip1yL5ezXG6ogZrT1MWITLx8anG2q/sw54i3qhr+zZFzttb/g6HUkL
D6udja+7ns3FRAbiIMUT/lpHV6Wq2OE4W/JRtgcxRw8yp8bjTPeTucXeeqlkXJ4jhqKyx3VOaEXG
eTmRehsldTLp8rE92Ef5Kf7iPucP9h37XfsWP2Q79Zg/jM/6URzKAxrIX+6j+/GpfCpu9Wfa1Jjd
3vo99LvgWW7M/nJ+3/tdq/OdQDCUFXqGR2O4nzBuLXPbV+qWPqbzIZZiF8Ekp83T+0t+taswBkCU
htE19wom3qv6uzkrlR50cnyErvfbTKajhTzqT9f2ZQwyEMhsnBljuWJfPUBa15RqbqTjIx73O41O
WhYN2Hvzw5j8ev9j1rAxMOjyNf89Eg/465HiOIJvXTOSsZs9OmffxN4/1r7eN89b2cDVYjESASoq
Q15ydOwrKCxEMZ/aASPF1I6MYICJjvZ0+tHPZ0lji3RpuiM2MMGrB+BlTHRNCyiKfn4VFZvpbAQ9
co1HNwVegm6MjMsX0aPjfm5Suv1VG8/61njrwEFpDbfXGA/jbxrXFo/9nB9C7bfdBrchbTP0ZGPA
tzYjgZlJ+kG4xd8ul0/VezFWdjE+akM03g6s9l6kzryxHa+WzqVMy1ZciI4ALe7qIg3ToksHq6me
RF9RUkZrQHM0F0EI6nh8wvHUKaJb7HI28ser2XwZlsjvhTysrvXxMzJAc4yr6klx5UdVSQ5twD0u
Gr/Si++YCO5Cmua+fx7e+FJYvxhmLeUcCHmr41AJRcOZiy+tkKKAHt1Sujs0Fi54ar0P9OxjZ+V3
jXv7/qhXVzlZMFwbpF/wAMEfV/drJmu3hfA3PUkz8NB3+0F9FHQLicv8n/dHWhPxOX+LvgdHBY1H
ln+vltIp0tqMjNl4NB+VZ/NueEruQDr0LwGPVbTXjgipfVPsOnrbWRvLuY5G/x16GVQzXRSXy9y/
utTGwph0t7EMmv/Ye55NzwLinUj+msyEl6D+T4ZbkBw8kqkGrcNQtx+kMYaK8Rg66j4ePuA4dEyH
6Z7aU6JXZEn/J7/6f8gYXr7t1WCrFbQlZnuyfBns3lG+a8GnP/3zFy3d8i8OOWye1bLpomwNqeLi
Ww1B53fFbOOuiAb5/VFWaTmbg2o4ATv/weP6Sre3cGqknhXhU46B1CGvmu9FmqQ38SSNw/sjre8t
RmIUAnCSR+4VsXpEC5gA2RzN8gmtkXyMYCt5fWRsAXrrc8WtD6/YwDdEXxQWL4D/qx0XatPCV5zy
50gxML2LHOPL3Jfa3zKig32lpt/f/6j1fcVwiwknhnvsbiyylo9+NZxZ93E0Y2n5DAAOiyV6HjJj
B6riTY3+eSg1WmhtHOc3PpA09WW5yMuJ0C5HLKtoruKqb54NI6U3oTbcWuGs0v5U3Fe92NiDV7uD
zyPOpJprYPsEvnY5WFMUdGAI6ua55To2jWHaxSaO0651//40Xu0NHhuoXBakQP7i6b4cJ0hKCJpG
0zx3afG/mTuvHsmVJEv/lca+s0EtgJ0FlqEzqyJSVJZ6IUpSa81fvx/z9szN8IgJoqZfFo3ui4sG
0sKd7uYmjp1zH7b3qezs/j0Lwm2Cii6K0dWpT6UFBE0+2Vm84Hyu7NU868AxVilvsVvnayjyzlI7
v6lPFsGbJN+p9UEKl+gRxI7nXGB5a0Ukb0iVevKcGCv6S3GyZHf6FOcrqXadxxAuNDf5hRxSvtRm
vnDjglEhNoXnasyp4Ncn0LxM30nKxqMTBtJt6b24cp24u1ArgT/lf8RXsXaksrbn85YjV2sO+YPu
ST0iboHbQyElNUrp9t3P2ydDfP/nHaUN5uCuiTrU187bmysc+EoCzdBUnexxpaIsctSifQ3zho8k
4apeFJ28Zg6IBOQboFMAbwjhhjl5wPYMo+IDGvviwZ9cZ6vdT/fxe3837eKDdufcTV+lnz3w9l/5
p9trvXbP3hoXnIdepYxedBiXGfXU8gfIWNe3LVz7guDjAGLMlMTORf3Jy/uuS7HAe7IODDhooGDV
fCPEc0xHb8y+5lm44ISvXApjdlGMC0AtQ/lLOJ8U9Gy106T+NCjKOpm6B0BXqPLVawVVsk7tKR3q
2yr+Osjxxswdt+8N5koOt1d+ef8NqvFUZaA6glVKHOdifqQb0WOfToqSrSx0TprhYDgLh/XaUnlx
GB0ENAbR5UW0WtlDyNaPJ0V10Wx0lJWuueoP+/Nw7N3ye/exesmWOg2XTw4re2NTODW1EkOS0/us
jCmcCj6ElPHZjMKH8XB7C+fa8Vl2T6mZARTKK0SqHB6xf1hOIRXNQplOKY4GAa7STe21+tP62qGu
la7rd9rLtESAdnknzm3O3/XN/fcgQPFjeZyQ9AA1PXwqmiX659c8923RQlyW8LxpCr37BGDKSaNU
pN2X7wdX2nQr8sV76SCtw8Pghruxd8PcDQ/VLv0d7JwPdrZwNZcWKjyBdV34JAnDdHKC8E4d9sBX
F1LT1wD7YqFziWQGpDEVIVzESbXiljnt6TTeycyF7/KPwc+uOgQ5EGy33yXP9vNR2UiP8g+vdaVH
6TE6Vh/jD+Xa2SAXed8uhBUXpY7XjWcQFSQgkNYL5uuJKqxVGql8ij9SdaA0V2xmwp5nTXKtL0sp
3dW7idzaf1kTPnNcwKwNiQrWfnc/De1glDunBv7n6j5vmAv8Ytzn4dZbSEREQidiAk7wG7vCh9UC
W2+1Hrvp7/DJ2AZbfR0fzAfrPngO3wX3U+nKn4aFq3rp52ebDjMchL7MlQvRDujyYPQlbMq/detd
3O3TQ6I981hrC4ZEiM7r6sCKg+nkVM0zHOf3sy2NnFfLHE/D52YbfrM+TD+c+/wp9t3wXn4ZqzUj
DnCimaDiPy8xp1+7MvMQFy0byiCQv57bNiTPccLRG0+TarqDtFKnpajxoqA/f7y3JoSPZ+lJYQFZ
G0/ynbGGMng7/i7eZe/UXX2XHaKDvov3pb7Rjll0CJGfXAhalxYoBPhjH6RqWgXTKZkSyS0GaVu2
yRI/31Uj8OfOwTFVD1ESwU7gKc1QKDhJOtcBJee6XIhrrr29M9/0f1oQliGlEDkUCX6nrj5OYXyf
jNa+TOX97efpyjtIpQguHqIbqowi43cYtvCVzG68dY7OuG37T1W2YTDhtpX5gws+dAYw8wySDoFX
F877ZJdRHo3edPR9/Tj62zZ6gan7cZzeOZK+uW3rMhidoyWQW/QK4Z8S8y57ikYlcjLjqEYOXLvB
y+Ac5PDe8TwalEhfN9l66pZKDlf8JBgh8Aszp7JGK0v4WuUYN1VUti3UJcq+mKbDiOaEZ0u/W+kw
Ws0mbcxNkmXbrvreqfYaDhsynSX6z8uPSQsN6C4qEKBRL4YkzUADZBjLw5FR3PFeHa0ttf9yFZb1
h9qWltoWl5HNrElAI2VWJpjbYcLLWEAdI/WD6p88UlF3aPRNDgdLk2QHO/F2AfWq0YsgmQsOtv/U
VS1yGksg6YtLQkcHXCZwR55Dxo+FzMPrItqhvu4cw9LmDuoFnROj9Ld67IcLDeGrpkDJ2KDjAeuJ
RE1aVg59SLB+9IzJ2CQJzJhy7aFwn9fxnx5hMu3XIU/E4EgbxR5DMjRy2PryeOonNMnpBA3Br3B4
geX4nZx2aEqegmahxXBxa2aTc54/Y4DokAkuWy81tQJIMJ7qErYdI9sPjrIOde2BCspqVJvDWE+7
qV+S7pmvxZljmKv+8yzjXNliWF/4fogyWcng9NWpU0t1NUpdd+8k3rQZgkB1o0g+Qp2hHDpzzLe3
vcSVw4tlyg6MGMxCVCI4go4XMMikrLEc7/LQ2hvolEkKablvBN9p7Gz8SN52MIwa6q7zbMU1gTnf
/hFXVs+e8nw4nBuIHgS3mNTVMAZWWZ3iSZIh50n1eJPUTgGc06l/InSJImVTKA+dUi1VJQStUs4w
YkLz9Cs0urARk2UKYUAXyG2ctNWpMqQwcB1TSna5FTsnw8qz9wrY0XvLCSaUm8Z0VQAEdvtmYlbR
UShaWA6igGMAwBD48FQhfIIGgY70JOS0YR75q4kBvUNcmYNrFWm5u71tF2/v/NNnFwe/uTqXxc9/
OuwRU1AlXnUKe6fdgLcK14NkOgs3QoTFve4QhTvSXpoMWBF2SC+LacgcKkRR5BAmNUqxMY32cxxH
yn1nIwGvT9OjnyXVqo80exPZVfmHPdr5G8EzDIwWLBP/EEK1KczgNfXk+mR2RXuYqiTbDr2dLGzn
5dWnIDpfAkbL50KluE4HyIIN5deprk19w4Ri+q33MmdljmP/HCdxC3dNG+7tLumPeaknT7e/5rVL
wD0E8ojbmZsC51+z0vuyaUHGnvpI13dmVjKelnfarqAZpxR9tDU7cKSSLo2r24bnPyz4Htz5PGWC
ab62cIxsyYPLKe7NY9zQwWkdrdypdd+uPM79SopkbV/Fzo8/tMnsBMwnYFN5ME3u3/liU7paSmD5
GrfuuyS9D3tvxXDkWkk+9v6f8XJzwwVbwvqGPkultvDUk4PqbWzr985U3+fWUpP/YhtfzcydRmiS
4C0XDmk++bbSoi1y0g3X/OVTbRxd5X376fbGXby+ghXhlMD03TRyRNTUlcM+z61V2N0F/rSQXF+c
Raw4eETwIdCmUEI9/zzkRrEnT9Br9NXWnPajdjdU3PyNkj80SyokF8EaRUsw8qScDPzovH7ntqRm
TOTEGljRZwYfjGQDiZF2uL1rF1d7tgFXOQ1ZEIxAIs9tKPDx1Q0bdwp0Z3S9On6J0ci2wZRMer3y
lBzKulE9ZJW/vm348nk9tyzCSygOtcrklDL5EXMwbR7uiZNW0vSjSsOnXLZgfKjXqiltGpC5rbxm
DmWBlHvev7PrPf8CINIgfmayVjGi4XW3Y38olJNjJVtL8jeB82lkiL5NHxtfW3jJL+P/2drspWdy
FIZyha9ZEZyiKFMqp2RQ1r1l7ooo2dSBuu6b6KM+fPYS9XOQPxsMhvdS7E4tBEt5shDUXDtSBHAQ
atB2Ul51hN+W/bJUyeMIjq8TktDruv6qpaFr1T/leom849q5AqdBBIXDYlhTCNum2LGjqqqUk/Yc
ITVZfS3D+/xn4j2V+gmIz+2zdG1VQGUV8hleYVqT54c4lJWxjmNFO8GQ+WRN8j3kje+bKv1cxdbC
fbniZSB4+9uU8BWHKBxCZ1A1ejXqE+Qh27YZ0DdfosG+djTnpAWQMpEMe3i+ojKFuwFRRTwzZAor
prQ/ex20BY3eftTifl8iNLewh5clGXJTojyZ7ZtHxsX8FP3fFhqUsjnJ8JJ+TkalcbsKeUBNDcaV
n6bVAXf4K5Fja2PFer7pM9Tmg+4dFEO568k8VV6Yrqc8LN+PqD28L+L6BwSj4S406u7T7Q9+WfyD
XA1wh8yj8gpLFL44NKKq4jVJwyuJ6LpuZ19Kpyk2eYP6pM/M+0onFL3vGPh1A7mRN4lVdJuxnFrY
amDZaCG2c9MWyq08cdTt7R93+e1mHkCeCWiqiBpMoeVf8Tz0RZoQLXU24xhN9C6CLmjdGcO00UwJ
udOoWEgHXwGw566MatqscwhQE0i7OGfgBCo6cTPelXkc66tvt8HPPm6S57GHKd2lEt9/HVLNyVfT
lKZf8jbUTLeJpJiyMP2b56G0w6Mt6Vnt5qBJK3eEmuslTiLpa1HKSkraY4ELlkYn/KqFylS4PYfE
cX1PVR+joJGBRgbqdNdHjfGoF6pUryoEhW2oMZIggs8r9j7YcKLwhwd1gpXVNOpjJhWUMxUljL9Q
PR8jN7Yl66seqf1jrIwx9FRF238fa5PObpdG6QeZsjZ43cTsPgIeSb/3fVt1blam/mnoaWcs3AjR
q9CSBVDBAzwLcjMvIERHcuHXIEfM8oTrXvvDZlThcgqaFXp2tw+M6FNEQ8Jl7yW5r7USQ60tQ8DG
aFhycrxhYTnzz317REQrwpXJqPPkXYYVQwZDC7dFXucLb7q4YxQIqN3xxjGgBMWoWCqEtEVpMiXq
TkkaHf0AEtzQiaAmRvskjamu3d42cUG0WkE6cstQJoDETWQjiDIgbEXSdacwoLIzykW9qm3w/ret
XDxklFcpsJBfMUcIeYuwbZ1pDp0ihYA0gm5T1X3gdo311JQ9pISaO3YT7Ug7W0Eh9YengjwLw1Dg
w9U6j78KiYDdm0OTlynJpW66eZW5Vhm6nb2wPPHsvVoBDEB5g+3k+Tx/aMjnALFpGUUOqVur7clW
QjcHwXN7Ey8/FWt5Y0U44VHoMZ1n5qSpUQLRnuN9ovewJKAkTgvTHsbKnCJiiRRKrCG3xtTLgR2R
JzbeOomsU5lPbtP8oo+7iqcCbRF9Xzg9vmsKeLFGV9OGgf+n3xfS0lW4PDbEPnSPab/xu2gXne/r
mCbIC+he8DBIySpzTJh8i/UUA5FSm5Vn6NuyeWRKceFKXDw9DL8glwtFNkh9+BzVc6s6kh4jraPw
AQFyw9mGw50B45J+SD/96ffkaaP0MKPC5wKv8D31tKoVNZPCh0RppK2MELybGupS6e+ivkKGRfoz
61VRw50BjufL8c3EChNGDk9Mww6uHqsKKJ9+3HbzSGoPhzDvlk55p/5Wj2QsYV4sAevEg8sveG18
EPHJVMBEodesD0t0TpXm1AG9htcp7eHfTvOFoHLJiuBjkPwD35zLzWlwmNtOAfhbTOQsnI1rRgx9
JvuEKJGAXDgbQ89o5kAN96T5Js9mLGfFi4RK9fb20RDfgHnHeCyhIIRUmJF9wYxF0GPnsBZzCa1s
y4h6hXqKVK2Z4g+3ZV2WCw7sYlmEWJCkEfJAiDF3dc7PiFbokZFpSnnyzQ7X/Ls0Xm4vaD7LwruJ
AdDKHISZbka4ycTmZi53zEMnlu86IXEMLaLg479nRDjpQ5VxAiBaP4WM6kflp356Lq0lOoXrW/X3
SoRPg4J5BbUlEYCSf4XZzQ2n0b29DNHrEWOc7ZXwZqVlYEJ/rpUn6FyHQ1q7Ohc1okvtes3mD0Xn
KcQI1ub1vsGwIAVrJ4CsylOqfZj1EvL+ngLGwrURXapoRHB1SoG+QTR//uIH65kOpQ6DPBn6gpml
byO4gFkwpmEkCcKY7rsG4DBcShGWjvG8zjebpYXMryLtV57QrHSl9MEyPij279uff8mGcBcZ/U7D
KMGGP4IHtr9p6UejXah4L9mYj+CbdYS5OVlTxxGLUkbNFKBZyEUutqMXPocIOO2nOqoLh5V0dshY
feCW+hJp/IWjPD+9InwvqVlEUarlyVKifWn1jCWcehUu5OL77a9y9QTzes4yr8yHilBPuYEoy6i4
9qQWG5tejdF/tUZtYzlP3h/Sw/51Jd/YEm6LHTJ+meVzKlM5q9Z6p3QvZhqsby/o6hF4Y0S4K5Uk
h0mvzn4MDsxE28u2tFL+J+kfswF/b5twYZo+dqr61YoarAoIsWtJdTG9arM/P9IAKGlvUIikWa4J
6zEltXJqScb5m8VKR/+BfNlFkOn2rl3xzRSTQBOR0M5MwcI7VrZ15BVVXZ40h44xyTVE0kjbub1G
V3VlL6WbVz4S5ojIwcRRlLhowcHnRz++53iXX2CrcmMtRqNle3tNF0XV16T2jRXxvA1GklAMKk/I
Js6Zy7F4iB+j0ZWRTe7c8sf0PnhUlxLPq0uDM2iOpOhoiNPIcROqkhq0fC8nWXte/8tsu7WeZAvl
6atm3tQfhOfasqmQ04kg8Ii+DWC9EukYtz9vb+AVJ3RW4xAebFVX4saQsBF5CZLJj5XyUjewX6fJ
QmRw/Uu9WY1wndCV7rumxt31EBuotPPcyR7eV736OU/8tZbbdPHaHQ3pJwPtmcSJ7jpL23Wqv/DQ
Lq1YeKOsPKas2s8eKmpQDlXXWsP0uqzu7EWV7YuE9PV0vlmz8FYpdpwrjKiUpzqAGHCdeW7zoX6y
9vGLl6y0dE0fLE9X+db7Q4LL2Q2//ayiMnWsSEkM+zIeMkrWTeK53fh4++Bc5maCCTFibREpoW5R
niA7cD63k6t8j0s3bpg5Wzv+NjUWDtDCdxNV4n1FyUcHKMRJG4x1PL5Xwxh4abZtpP+R5/r7q4nQ
y9CI8Z4hlkK13OjhXRl3WyX+eHv/Fi63Mwcgb8KYNG39qn79QkhaGu09EiUHeUlr5crLf3YMBO/o
SbWq5xrfSE77ndJV7mT6G7XtXSk+Voq/u72kqw/Mm32bv+CbJSlFFUrGvG8d1OZD7IEB3hVTvnb0
F9SrUFHwgA0t5TRLx0JwK930n0bBseNWTkH/Yg+fpnph2EJs+/51oeiZzcxDcz/2fG3I42ZZ2xCe
N1m+jQ3ZpRTtmoCcLQdl3CY/ttOn27t53SKCf+TR/Fc87zl9ujJNJt7Pwll7UfSuyMZVlsEyadhP
UGCvymYJbHQBHP9rlX/bFF6Dxg+d3gzIpTNdWvXaZ7iD17bWQV4ebvMc4gX1oDiIddxpi0OsF9+R
aU+QiVDl0nmitCQ8dkFumUmtSsaxKb5oCYpITOVC3rcGW7/5w40VLAmLdJzI1vvUN4+V/OCV8kGr
WWBEqtqELw1qG7QXtrctirTx+OLzxQmXXRvN3lQ8TOq7tXpXf1SnFT2zARaV2gVI4lp7f5Ou6Mh8
NO5G88lmbOg+XC/1My46fK8/AwAPIzQIB8Eedn6ISymbkm7iZ4Qf62/972pdHeqn6tl/tJ6KTfKt
PbTP+QPGaaGtF9vfVz/wG+PCezEO/eSZKsbN9z0lc/hDFFeLVqiVdPf1On0YdslLnrnDryX6kMtT
Pe/+jL2dZUBVEEzny461VLMRujKPQ7XuOtcJ1mOzrqRN2Gy8xjXW6ntz4Yhd+F3BovDuy8mIaGGO
xXJ0HtXsgzIhRe9368r7OCG7cvt0Xbwk58bEdqPsZEEZ1PN5ZgoMnkvbKteDIy849yUrwudLpCnz
qpgl5TXi8nBx0rrLlR+3l3Lh84SlCE6gB5mspeZ8QIN0p8Ih3GbOXquGDWKGa7OsXLT8FjB8V48l
iHMOBqQv9E7PD4ddThV9Mc84JrbnpsmwMuK1lNwFS0Ne1/fvbzuCCwiTRO2myTaOoc/Yk3Ys5J1a
LiQMS2uZf8ObB7jPk0mpcwcfmn9I0nYNiatrM2CVGQsO7TKwff1Qf69m/iVvLE2erOU1/bIjwg/y
o/Ojec5kN3ynHpLv7Y8egUnXTt12Kapd2kPhrUdnYpAr+uDHrN4EVe8ixIDMx8vtM7hkRPAWWqn4
EXTixlGXnI0dhtso/VVH6ua2lf/GKf29g4KLkGRgOMiBGMc623T6SSpWzjf7J5mP+UmS1224NYuF
G3z7dKiy4P3zGgQ3qYBxLPOd5twnaLMwcAAd4e2VLZkRHMU0FnqQ+Hwkwy9W8FSCAv6cDWvVWWLg
vQg3z87gRa9LZgwr0kY+FOyXoe/ij+bB8B2cJbK0CvLVv7cswU80siTnsc3uNfoPz9TvivI72f+q
r7T1bUOXiTIoJpt4D9Za5oYuJrNTPbOyuh6M48D8XtSt0qcBjjI3/Ol0a9N9TnZLk3Sz6zlrcMwG
5/l95kFodIvjXvoIjLyiN3x0NARhIAnm7t5e05U7hYW5T8gLDOWicNgdsOLoZ2FBDkqPil1Sb8cc
Uj4rNpae3gVTYowjpWanBwwZHVMzWmXlJlKrlRb+/rfWI+IcbOR6whIMy1FWczdGDdesi1VqLZ3w
pbUIz6EagWvSOtZiWf1Kp/Egh9/ybmlA5vqBA+hCS3ceNBTLWaYzpRCjy8ZReU6PM7M/TBFk8/ra
QH25cKvSRekXqpz/yR7+bVXws/k0yjlcyMYxn6FJHxrjs7lEw3ct7ubc/W1DOHfzANRkoUNxBKn2
zkADeZM9W8dgXT0nW3tdr7vf0Tdjp63SrfpdblznS/493/9byxRRrroHvEIpR+M4Ki35qbMmNU3y
l9tGrt/g/1qnKMqWK6UXZx7r7KWPY4C++Jc/+/sGV9cmBwXyPNP7i2TaSFx4TeiX7UMdTcmaYcFf
0iAvzRlezJvMzmHGHcIFBwzxAopiAxhUklrpHmIpk4e1PXjSV9uuus/xOLVfdDUrI/Sk2+pTlKSU
Q9tAD0kcvLRbx60/fAx7BWj5mKj9V8UsjGEFBMNP3IJp1k9aESKcNFCsHt0Ugq3MTaW6kZi2L5uF
GFaM/edVgPRVLa4TwA+RzMNptaLx0Zt6CFBA/NBlZedGVZlSybSCVYYw+EzjuXCXxLj51SbEIbwX
s66O+LRrSZvmpaM1D/jy7pfSR/0KBGzoZj2kkwbaTV9iuXsZNONw+1yIbz12ZyLqWV8BoRuIOc/D
QEwaSinL/UPlTfE+iMZvwdirbt/SU4DCLFiIYK5s7byrnECYGcnmhNBiTMBT9pPRP3g2jKOB1/2S
uFBoO31otOm91ybdHz768/reGhQccGRAwltqVv9A7yTY9In0wUnN3lVHRrHq2vvDVARrLAp+01kn
SYbs6Hw3FbswI18e+gfHC9RVPFbRk+n1H/PE8n7WVbfEWXLl4wHdsUBnYw8EheCAeVxUM/Gz/sGw
YAXSxrZZ+5DArdI89tZSXtoLX+8i5GWEDhgdKFUQbbSGRKiZbxh1EUi29pBYv0PNfzLg74wLfR/L
xG2euh4M+17t0/dRWbzT0RK6fVYv7ggIOppeMIiAT4H3eX5s36QsTmUbUsSU3YM2Rl8HvfYPo+w3
qz5rPjqFhkxoEVhuVCwxMF2MObDqM7vzZ3hjt/fMPhkHjVVHyqdh1LeBod33kso8auFOeePWQHGr
2jtEvQIEdtAYxMkW/IP4PqD9BeUDGBaEk+BPFTEyVWLLUjhZ5oMRy/Y614zM7etxqS121QqHhnKl
Tuj6uhNvVqrwdat5RO0BJaByl6UawjMx8xu3v+MFsd9MqkvHj0lQOLcNdDTPN9Syc63NWyl8HAYU
HtXUtqOV13vyCQ28LHfLNDO/ZVHNYEMS5qjzJUmD1F9hZcUHH4bMRyQih100Nge/zuPt5Mvl3RRJ
0V/PwB8xsv+3POtnbOw3edv/f2Rk5+b8F2Pg+lvz7R+/MgTixuO39Nd//K9t9Sv7EfzjeeZG/1Vl
//iW/fzH/82ab9WPJvzxj3f8a31Gy84f+4uW3bL+iXPQodWw4Phn2g/v/hctu+b8E7IqAP/WzP4M
aRUH71+07JKi/HPmC2ACjtABdvG5TP4vXnZJd/7pUPaDERlVY9DB/+d/s+/+r/zhr+SnFv79LU+6
8PIweMsgBn9pdl42M6pC7hyFIzX+yQ/gigzqDyi5xifmC8xvnax720SbOytNLC+c9Nfx0TeJGYHh
TOYNI/0Ma4XmQXAd0lDDIqs7KD4iXFK2R8V4l1jfK+fdFD3NDrKrgJA+lU20SfMKcvhkrUQfyuxZ
D+N1139pjd7NLfmQVt8rtQQ0KbkwlqjegZmyQxp0B7N9zOpu23nRqtf9VRi9U50PpWJvshoJkAi0
Wzxt9HpYjW226wLFLWQSqmKnIqzZWEvkyyLD9MVyhYutVSVaJKjIraxn+314xCW7SCuvpW2+qk7g
Yh6Tj4R9dHncJQ4b4W24sCw8hf3AcLU3YNkz29bVhv7kVZ99JdqUWfi7HYyDXv9+cyn+dcDeHijR
i12YFFKT3DBRztMwWRzqzbbcbGlGuzDZbY2dt88Ppptun2+bvDjD56dJhDSRcPcmDG0IUR3CTXJC
JXbbLwxHXjUB2z98ITL8LuLEvNJ2k9KoEpG29WOyQ4ahH/yyRAX8YxotpCRibvfXBr6xJZyWxKis
ssNvryDxzNzip70rX6r9cJ/v+s/Z0f/l3zFvimz6ffYY7PzG1VDmdftPt/dUjGnmX0G2QnIEpR0D
52LurCc1c+9RArGEtIFIy0b0xp1gsB43hYnqkBsqLlMjt40KgduFTeG0pkplyo0aY1OLN13Y7rJm
qqF8n6EE8bS9bezKQZ11ZhhFozUHqFzDYb+NX2AFkdD0ncndcklf+WoyPPqO7W3jMTDXWa5p+3as
m202Fel73SnqNeGX/W0sq3Zfl1p5X6R1e4JnQT1JoR3/GhEQ+7NTh3ukbUhkirOcVWFe/crbuMOQ
FPxfKLm6EYSrClaANfxFaJghbbGyPVhNPL9aSn2EYAdaBKjoqJZpFgzfFuQm59vCTJSTKCpjuW1g
1PC1+dVWke1wf3v3Zy/w5gWACo41QcUGceL8MtrCC5CMfRehZj3uTRva95Wam23jRmZmfKhkuTgN
+WjdV6kyyi5MCla4Aom/RMgrlofAvDPGQBkSeh7GHknuz1eqFE6nQZSj7FW7sDeGkjhMo/TFXg9D
2uB6mqP3WXwNzCqDRsap7qMgLLZxqIwrR2q8u6414wWeFcHNzAg5pgHmagSzRmSewt5PudNkfu0X
20YzJ7SqpvIeueryoFf2Ly20+n3DFMjCYyzG8bNR3mEGvhg5gqJTlNjItTxqpCzA6Dikz0Xaytuw
deIXS41IfTWtAkyHANta96Ffg/F51OY+T12NqNh2hQ5UNc4W9kHE4PCb4HIGhqajP8acjigA2qly
kPflVG4DmAVXYTrG957FPGQZV95W9uyfcZ/cOXmYA49Ej6lxykVljjkFfnNC4UDDLcB4gyQsWDhT
ZEQzJq9E968ctiZHJFjpfaZwKpJOzt3AyoOnzGSebzsZdhrsi2Lynr2gKr/BF5ebWydD1NoNhtL7
fvvaiOOh/CpmUzgkOjMq/McUHgfd72upK9VuK4VaP2wnapxPEWS7+8yo0yfLaMLSlXUYkiHpHIcf
TRoa9jqxtFFxJ9TDH2zIHkFGqpaUb6xyml4QRPEX2ZEERz4/kygEkDGRIjJaINYG6UY2Vm9l5h4f
4L0bEgaWlR7czAA6YSV1o7KNNaV2bQstKyNSpEM59vmmthtnFY5qu9I9HVbfxnjgxsW7wW/ahYai
ePdffyH8IoBeCKKBZmjndz8eNaRtoAPaZ4yVwjYX2zZUuIG6VaoCJs6mKGBwR3EnVzwNkr+q21Gw
SzcRhA9Ir0N9RMFtacxL8Lyvv2nuIuB/IWIgETz/TQVdrAZ1L3PfRFOzcpLaXBWDoq9vH6HZh7w9
13ybuQaJc58VBFHwOrciN6jEp41v7Z3J/yVXU7PutcrapMhBLjznVzYZmj/IrSGSkWdafOE9V5iJ
GUoj9vZUfH4wYRvtmlQJ1qqWxajVZfoH2IHKb60G2shs4modM1i/MtCVnYt8wcrqy/zx9uJfZ1rO
Vw/EjXoe2TV8KxfS1b2GE7MCw9t7TRP9HBJNf3Ra4yD7ibSKgDbscPL5fRIgfZlJlfqiMGfs9nwP
2GcYAi88qb2vYUMKXKtDw6rqm+wunup01+RR9FTyHG8UoFuH2z/78pvxq2HnINkjb2I8/PybJTxf
tlqH3r7trOldGDrASdpS3ifM+i0cD+Fh5hCiMEFzzmQ8DbEPEd1sxL6D4Kvh7PNCbz/YVeRH2zJX
jc9j4TXIMFsWAIZIifc5yk/Ztsoiw17dXu1rdVX4SPMUPKCtmb0DZ3e+3NFs47jOVW+f1X35Ke+9
+FEfjPqxCAYtXieeHnRuaFDXWzVGJ/3MuEqhW+iFvpmoB9XbZoqaFyuresBHkVJabh0zQbC2yzL/
HZXBUKwCLXHibdd02ru2q6JvqREZ+d5KDeRfc8uALFrJjXQhT7l41ea9dbgJCuNjpPZi2tsE1Mz9
mHV5TWBt03a05vpOs4/ast0YKRRHaWFFm9qazE1T0ZDwVavd3d7cK0eJhJueJZxHVGPFjodZR9Zk
oxu8dwar26LsO+28LjHvUzXWFr7jfL2Fz0h0x9wqdQzqk+KcbyR3pg2XvbQPaM6vW60L1pQa6k00
DvZ60OWADiM0X00OOOD2Iq8c4pkaby6gMDlH8/f8ACU2GmURGpz7bERhk9GGbzlkriutnJQN81TZ
WkozeZOWTXFCuzRf8HtXtniO3mArYFCV8WPh+IZVkcRQMfqHIveNd147yg9ZD6e7hFbdwkLFgJET
dWZq/ilvMoShCVIZqhf/wJ2196UcGIdWNhOa0FoOL4PXriGqiBdcxNX10aywFXrnEDsLsXuqdTwf
bQzdoY/saVNLnyy8wFG2IHi5/R2vLg/iYVqd6H+Qhp4vD4VktbFzheWRlawNHYZl2Qq/MCbl3Wmp
pz8b8rSAh71cHL6PkVg6qDCsaabwCOsRRW2fLT3ECQBYC8qIbS23/raXU+fPciBc7WyKOwgBEmPA
IhWKpPVVrzWck2GK2298rWTjKe1zEU4JvPiGlm3sCm6K1J5ITKRgYaGXe0vLk7Y4pUcqjJg/39th
SiInBRN0gG84O0h2yByG2g3HypqDx7DwIM+e0qW4a/6r5z6BOwEB7xzZc0Uv6o2RnSjKaPsHiGCS
fWuY/odEVauG6HQaU7ec+vSgyJLBXFquSMPBVj3lLhkREqAEmPlf8iFYKgSI2mjzdyDQQC8aQDLu
QuwX4amHDFofZ1/aZr7u9TrdBxVRqBmU9UrHkazqrAJNmUjGwamj8S4OSNFMX2p3niWXbtcl3mMa
x/KqCZR83xd1e1cyzf05taJqU2cywnKDZt6H0KM8JLrdHuhLxYckG4d1QvJ1aEY/fVAGT3vfjFpy
J0NEgmxrV94No52sQrtZ4vq5/PZ4RdiS5swKbQtD8FC9HubVpMrOfmjBDKjHqVJdcApZeQy7JT2m
K7bmmIWwlnSANq4mnLMot6q0yvxDGCLbVbbOZ0vx5XuloN/oFMmHekqWmC2uPLRQ280s2jA9EzKJ
hZMwUZvJbxz/4Efez0LR/L3Z0DCZ/dVpktt631qegz64EyMvrFnvvHz0FkK2yxSIn8ADQL42NyHF
2BeyoKiZVDhhYzvvXIpt36S29NfmOKkbs4+XJD0u3RY6ImwurAVwa8AcdL7LwOczrfB96Gazsb2D
1qNEo0nt3gHY/UO6VK7L3DRgXJyV6ej+CI/r2Pw/9s6rt25kXdN/ZXDu2WAOt1xZ2Uu2LPuGcGqy
mIqpmH79PJR742gtebTQczeDs4HeaFhtMVV99YU3TAqd6RK7MN+9imXUhKlXeGvbbvNdy9skjY+i
R1cf3HVto2H4/pFw3phcLk+oJHQh5kTpdg56XsDQWj9rgtNV+qtyEv6hji1EXwKrWbHe5307Fdr3
ts9xHZfRfF9K7bNwey8I37+Ttwt7wemhZcjI1aJHuvz81dnr56lTjEkgDqXZ0Biox7VRaPMXfNas
2yax9H6VTv2Fay4b8zR8LtfEKxLHCywczk+nqEmHdqYfdnCtXHBaYI1I5jpcWLtvFxPAORSeMItz
UTc5FwZQga+0EuGkw1DqyP0iTwtWebbCZNa7Cy3Ot5kal2LRoh7tQRs+z5XQ3xzswcvTQy7b/qqP
nI+57mbXMor0vUE1tbJ7bK7TSkcpprSnC8zRt5t0ubq9eGWRXTB3Pf2ElSFVFvlVeijbERHCqJbb
OnLqEKOzw9x77QUcxEuCf/75SEppjhB+aT2eFcR21w1qGmV6QGEzWQ+uN25YN9oar5EyDrGkbK/0
uEm3nFTZ4pGc7JOug+2pcOnodBWFqRLiu66aKewy6e2nzonWZLXRZhBBdZAa6cKcAHBALzLeaRFU
22jW/FVEC/ab03cfLLftPr2/Df4QbBeYpYFWLBEBaOfZPogzI2lV2aYHJp9pqHy32PhmPQFjKeNd
6jXXgPj1q2HsFMgnfjiKSb+QJ760Rs5f7OKjSjjAlRZVldMPqfSsmAZfZIdOQZkeaXCvK3O0/FC2
xhPQrPReA6qG8+Eo7b3jad2NWTr+s2H0007v/WRvyvqLGooZ3UJXhK3rDisXXMfe16zgRrPjau2R
Yl+VBqUnrjDqQ9T7Zqg0zS5Dux9+peOXsUXdwPJiZ88AN74Q9v4UbDD5JN8n5JB6n63UuqhEmiRj
ikGknW4RRi43cz0lGy2PrbXZRlAIoFF9e//T/ikOwFoitAUIVTP5On2rtpFiPk2f5FC7ygl1OUpa
voO1DhrnX6KQl6hOJx50UEDHF2jSslNfBVMRt8pIkZE/mBoWzyLS42tUwPOtiZDRLiMpv1A4/SGQ
omPODuTkxcVgMVF/fb1ANjYzFxat0Rru2rIbESZOfQmJ9LYC5qkwZyVoM/cnzJxeRZsx/dPiOT1E
g9vv6ZQkq060w6rNqb07vQzuNHOQGM210YVE+4/PRy/fY8ng1noum9fFaV+lpp8eWsNXt4ahyadB
Bs3D+wvkD/GTyMlZQRawBLSz3G6KVUKjQyOeIZm+kbEe3U5Tr+01T8s+uFF7yUvhz9cDMkDZstT3
Z6EGznjRDIr32Yt04/it3Jou3qUMyezQ7y6NI//09cg0GH6SVzEJO4vWGYq/ceBxNa81iutkUNm6
c8p5P2YzOvQTzr7jc6zFcvN/8VKZiLHLwWbo5+p8uJ27TVQ66SGpzGSXpl6N/2yOvmM0abee0J0P
/xfXA8G+XM6gO3W29fBAtoOiT7KDU2GmY+LZehOhERKinwu4Uw6XpLz+cOS/mEa6jNPZFefnhVXm
0sfzOTvQ84SMaah0P7bkjh2utQdNR4AzmAxJvzVI9oOuJRcyjj8ENZJyxA8XzSOacGdfNY1KlzPY
zQ4Vz8aZ64x3Y9p8HZXb7d9/sX++EkvH9mh+MdM63f0JU+wgq5P8YPRptIGC2uwbwdycFmp2Ybv/
6RA2mWNik0pLH0zzWaSZ0n40WnrQB0RBk++ZNdeHaaq9bT2n9UG4qjrEY+nfDnKOVmRE7bPTtxfL
ruUiZ6fw4nICsHRp3NovN/kqiFcIPpeRMaXwVJxopbsth6ulRRurCOZt4vUGaqWFsWftx6u0hMkS
uxZC515U7YNC63fvv36gc2/uZxFspF1OtUuj6ryPbGsWtJB61vYirQ0j7LxE/l10tnHvIQU+74A4
Tfa+qzL7Z46mfr1z7Wi4GevB+dJ24Ols/Bce3XJsbruxmdABUKP5OdW8/soZeutpsodMD6eqyx8Q
fICoo2fJlISYRvYHP/vSd+WRzoa6V9Ws/C3DzuJXhAjWuDGr0fkyxlbrE0bSNdUjCjnVfDSVkd+V
Xd5uIhKLY2Hb1YNmJWkK3LnAhR129pSj10N2uq4jF7sGEQ9GFlpz2a17twTmZCexP6LhZLW05hnV
5ghf5+1OpQjycMBlBUDMtPW5qNPlP6Q1+09FIThxixFFUr+a8ltfz5PPtja7aMMUCQNod7DgtyuP
MX2iZGGu47J2b/TGqG7HGhHYtZWOxbPZEg2bJh7dHYNH7m0aY5WFk520G8OPgm/1JNunYtYcb204
Re9AEe60x47bTujPx4WxnkVhfCn0Mn5UoxR+qHVu5oW13olHzZGVtmPmhprLrGIZ5kbq3Ax+9WsQ
6VPsaZ6zGfPSeK47geyAOTF/vaPZPnyvdT/fZHrkWiGN4tRYx6ln7Zf37d0Xo2incEhide3T3ClX
hSIHW4nRxqHaasT02c/67LuXmH23cTlpvtjSG+I1hjbTl8DoXO+K4bedr1UvvLtqhqHgZCIKDo3m
GQetaSwsy9G/ups72QZhUCBLD+tENNGudKT/Q8hi5PPlErCP5qroNhjd5hFdfsMJGyAQxmbUotkP
hSo9jjoNd5+1JoL5sbAF41MVST/bZJ3Xz6s86ctPhVWNUOCcoNvbiZRHaKfuYU4c2kypq99CUqiO
uJnS8I5UzfDB6/v+Q1ViQLtqWlxIw3xWxkc9Iprsm1ylN1hm6w8uH90Os2iEXOBqWjaGsL71ZFcJ
Pd4rt7amVVRMyl8brXsrJ3f8gVckzimd7UV9GGNxUK+lqecFC7jQfyZzBIAf/wgAu6aKq2dzqPrv
cZthRFDpXp2GbaNDlXeE/BVAN3i0nFl9m3VhjCzm0Vrb3VRxJ/GQ3qddPDmrdnKc7043NPoqGmsd
ch7YnoFlmAADHJ3mUdUZ5G8/IgddlfQcv7VtglrURAj6ho8swuioAAfPZualO0EH0gotX1TFKhbL
78nTXK1mgEL2QR+k8d2ha5rtomH0H5g5xWZYZtJOVxm1zTroEvtJgFO+KusJskIuDBWttLjsocSb
dvk1GGiyhugIOiqsxBSLjWXm1lXC8SFBUtTIizV1Zjkbm1P52ZuKBD5AULGTbMG4aqX0pMFDqlTT
tMkToaxwmOC+hyJ184cCudMHLEimMrRGL14TBpofsh2Lz5qVopUpAzNFzhh8Z1hGfXsIhtF6mrOy
/znQCwbTJeI+XiFbHCE4mxkIhM2RpgEuS3L1pRkQb4JxZrVf49Qqm9Ac8LbaGoEe/RhS1T0NU+5i
uUpH1A5jK0eciPtOinUC8BTPUGFP9SFAm+apLZPiLh9qxGH8GknrMC4655jqs0XlXQVLwVs240Ni
D9VH0VYDH1SxdNFaL8xfSTM7P/WI4iecq3h6aJCg1sAUpHhbwSVwWOqiEg8E8Bj1A8eae9baFH8b
6LnNK5Zez0yk77KbHgPh731UJt+9yYDboffgTcKo0WEjWtkcHKcWksm6lQyTrqmOrI+58lA2mIaY
VvngtrqxYeeNeNlOKlthpJx/KHRYN06VXnez+KzPjq22VQaih4JGIVaKPWulryttqNcFCNRhHYF4
G8K8H6tmzVqQyUOV2Pq2YGZZ7qU59/FVqyWet2Z6pX1Qs+WmG5HOzbEVKjkGfh98H3iZH+OivSmc
4DOlY5quXcVhs4I54gOLLdUNIhzztElZwF8q1VciJGYFz3oeazNFrjnBjCgLjIf8TJliozIhPqbI
D35BMz154tc3HmiogO80Z1N0Ncd9gCKpxmaBUOnLv6UdmSpELrX4VICN/KRarIV4qHx0Q2MatWod
aNrS3ijJRcKkdSbUpmfLOfqTkrt8rMybvM5s1vaoOUWIGokG138ImjisnShiMSVZLlgT3SK5LAvM
eJIs20xNWSFy4JFfzUXbe+FYJx0C6ACYoC4GQ5xwe/ifda00vvR93O6wGcH8zDWqwljJWBuuWcwW
g3yr8vp1qYYKj2LZjR48TtnddSoALDyVrvxS1HglVSSIEN3Qa8XINKHrDEM7Q6lvqGIAoWbdG89a
4vi3fjUH/2ju/ivM/f9raPqA4uz/jKbfqW/Fa7j88l//hssjqPYXzV0Q8/y/znSR+uE3XH75CWUf
JRG955dx2T9gecP6ixqb9rdPKU8ls/hd/IOV50dk+/hcgaEEc0iH6N+g5c+B68Ca6IlC0+DmjGWC
cpbSx/TedXOIi/vBqbqPfqHUPmqs9LvRN41P1OtLWs1eEuzB4OSHYR7qjSdHK96wL52OlTs1e2He
iimR46busvhYBIF2tPRJIPsYmJ/ZL+Kj4bTR11gO1gbd37Di+LrDrmTqt2OMwvyU2Z9ibVTXqB5q
R83ENEiM0fgJ24AUgxMgEjcJEOIfkT5uyV+6D2LMMqiujd17G5N+arIanNm/KshD262kQRGKYahv
wMma/0CA/tXC/f+TLIJ0/nvre//rW/Pzfx3afKGJLP/c/ljL8lv+nz9rXy/+l9/1D1nE+msR/AWX
zPAZU8plkPN79XvmXwvVnB9inaTTsqJw/Q9ZxDH/ou6jmPYosRbeG3/rP2QRx/qLYTb69axXyjK2
wb/ZAUt1fFLiLW2xxbKNqhbYrnfWLHABIEZ9UWBz7KhiC07O3TRe/xXiabMZolzulDN9GqT69Orl
Pfy+wGtWwQvx/OS6oGINSDLgVuDQAtg7raWDbvYrGURo58FKf6j0NpBURZH8TCQpvuVloh2lUclN
7wHsOnT2OPUrRr7ULL2bbZJS9nJjV8Z1SoYfrxgxGdciKXNj2+S6fEZ9OU7WHl7Vvyyl7IpTZExv
JyX6vxNy3Y8TTfW/tVTt7Hweccky1HKeZurWrYz4R9kUnxrbqNSK80/zwxkVxedJKxERD8QOea0y
zF2rUGFvDh1Hll6nY5hoELu8XKS/39T/7Lj/MhbZ+//ziXItGvH9WydONtbyV35vLEQYdDYCREn2
FJyrVzQsWsB/0QqGgsNIhubzcuL8s7M4cBYSMILfMA0XthX74T8bC4YWx83yx3gYAhLAQOGMePUe
EetlQvvfK5xLuPSkFoWyF3gYpcjpCndEBpg27voH+grmJpYI3Wf99LPPxfCzrrH7wcHGWUsXPZpM
t9t1amCUPChIBya+q5tXr+4P++2Msr7cDWJw6JZBVmff8a+nd2OMIi8SuM8PQ17NYaNZV4Ze5E+j
gzcl2VyzL4yyRM3FKLZVMHebKjEQKzGCPXJKX610QPKr9Yt1Xfjtx9HKm13f2PWBVoJOMyUab8o+
eB4F6unv37fBSf8qPv2+b7q1C+KMozg41+8f06hTXq+lD5hmgLDQ2X6gFnOj1deE3OyDbPr44M9+
d9WZffBQ+ka8jcws3w2VM1yrNm5+qKJvn6o8unPGq8Iwfr1/hy+ontPvjBIuoZNwvYB8z8fGjDNt
e8y4w8LI9aNdVP3fIirtVdK4zoZxu3ONDSEEWr1mBKhabV3PXrZ1jSQEzJOvkxahW7uwhw9lLNs7
r5zlLgsEdaA2YJmpF/gkij7fSz/W7+tOxTfBqE9ADhbs/hhEl7qppz02yh7ABhwHDN/IyKgvlm7v
q56fUEz4Mq3Cx9NyhyLs9cayw0nhA+H7RbSORTIOKyeZjy0OcxgXdfr3msbOvWiNqsPJbqIe6eJ8
5+VVuo7RLrhzugxL3UiqZlXPlfajSDU/WhXE+RVE9Z02OuXDjC3jr3JqqWcTmiMfK+fR6oOQFpN/
U9ei282zTW5ed42BKcVsZSv8pOX1OFngdfzKyj8jc+hTTmj9nZXO5uc5He2P1C1uuZIWdOoQzm/5
NQI/sDbM7hffqzbCvKPNizyDH9yBoDVLyn1RPdvdOGyiuI/UFeV+c2G9nA5yyDVdjO5xSwSKCyAW
s8jT96tnTt3GrZCPswGGv6R233Z+ZV8iXJx9xjeXOUtsbYsS3Je4tFG5VjstnZNdPjcBrTkZRyHU
pNvKSL6yApMVDYbiqYz08mNgqY/FpD2/v0NeyB2vdohHH5tZ4ILOhv6kvzXb8YYR/SO3Os4FeE1l
ueMdUife2vWlf6MMA0FBL2h2w0jh7/SD8fcUSO2GZl5+nTW4BpfgCa/sOsBZkNI+LIFSrQVG1MgN
dyVGfLX1c6Rg2Jn2sC/igb3SuO21UWTG3rU7qGCWL52wbOZ9Dvn1c6L34208TtV949N+9JJU7p2q
1R+CfDCO/AM/pk7rJ+p3f//+qzgDu/D1mWYz7AeeByibOdtZujVOrgVWeIyOlWWGIK5vU95Dm+YI
2UCVGNwrt+pXcZduxSAfa0hbF67/ZvWRLjK3XJDYC9H+3KixMkXndnZmH6PZrq+cSPN4u8OVm+OL
UkdTzoAmEo9CK3sQCK6Pk8lohw6gxjV/jjmskeU3WTYNF4AUf7wtZo4m5D2dpPdseis6x4Q1MFrk
fNNntzONO0ck9uH9h3dOjxLePc+O4MnCVXvJxU933pRg7CRoVBxpA1o71xzC0ZXNQTXdhc13OtVc
PrKD7TRcROBiC6Z2yblfhVATb8/WhntwnNMiXmlSJm1YI0m4bkEIPhXSHC+ckssvPNlg8NADqG88
HuwmMNqnF2ySule5YXXH2G43ej/dj62x6gr3Zw+/uoHmAP6ouHDNPyxlxlIgCUiVQIAyETu9KBCe
jIluXx3HgPbZ3DwmExyfRu2Ksf3u0ZifA2+jKGb1NPnbNIvd+1/z7TMjvsp0ioYCCeAbR2PhFnZL
R3E8DloSr7ELmz5k9NXpgXfDfduZ37kl8wpwZn9pD58tVoxiwMXAMzJgwrBYnbMIbpeqpX9rNfdQ
yOY7vRKrQjPk1eCZThoCQCnCvBXzpoqk3M5ZEX1miNNvKfPrfa189Y3jSD6kUW1eeCNnqqlo+YBK
pJJiLZDYMiU7A81kvWBnkxHfu908fVB+71wV9WCuiqKNHuehDd0Rge0uyqxtXgXXXjtC5B6HnzQV
aM15pdgrkpZtgpot8cgb1oXOOkI+jOMBRtz2/Q94NuLkdmEskYlyt5S/YDvPtolmojOi4RYOoK+H
IVyGWq9uDOc2sKa1iXhx3JnbQdPCKJ8vfMKztQOikmrcxocNpDZ8w/OJdRSXZdrQu7mfyg6cweTu
TRABYT6g0F3lhrOVjFn3Afpi7z/yWQR6uS6MUMAjlJ5A0c+e2MhBcNhJMt9bgxDrtpUt9uP4wNAI
6y683bO8mY5aQIJBMKDCBgVwjuQA0Wl0nnCzB5x5tTtv0G7KWYP5Da9jJSMVJpM9fnn/6c65jJQY
AZ2PhbvE8bJoY51GhIKSS0xRMx91L5hDq5A+jfd2xpPRaoy9l8/FhnlEcbBq5R1wS6SjxexDeqVx
pc+NEY6D1qMwn/o7TceeJXz/9l6AAP8dJReQXkCGjpykAVJoGa2f3p4zJmnJ+TUdEZH7JA0UI2LV
CHiAUwBpCBVnM55EqDOReUZGY7iJYtHeCaXgseHicU1tD4F4tNO1GOiS+O6Ur1zQOE2YlG3yxe7b
7LA4RvqpgAYk3OquMNP5tsnsOuxG+1n580KTVOMVOs7ppWh8GpR+PxzYVdDC6BWx0M6Ckmg9pgJx
Px+ZbrmrwBLq2mJEsqnmESvROrG1bV4Y7VXqf1dYJthJNa6CAP9gFtEnc4paa5UUs/rx/js/3Wjc
1VL/oq7AMjQtlsWySl+dhJZT95mKJuOYdpn10/FVuYcz5a0wCyw3idDGLz5Yn60R6ZcynTfvgyuD
ACXNorkFufZsLereaEunlMZRRFgmM1KKV+MUGBdO+tMNvTwf4lc0zRZlBVL58+eLutgdjNpvjoS4
ftdYzmd8w7w1uizahdV7up9/X2l5mSiPL+yZF4rd6zfp0pCyLdkcHQgmz440IJiVwbVpgFMYRgZS
SUBb6v2v90Y8l1KFFQXYn5SR3P2cUO/X1dhzGqgjSDe5dbXEfHBrnFdNqXWPKcFnk0zT8KRw29zo
bd+t/AS/QpwaCxB4Y7wHHZGCHvfaS5FmKUJPtvLLjS17GIoHVrJnW3kextJqq0gd4WuRgAjT+Mo0
Vl1HkTUfJMzG6yjDNowzDQCUXpVXHC0prQMcH0qaFQlV2Da3nXjnzKl5lbfddxn7v+xSy1ZdSV/+
/ff4IuV5frsLXBAzOzRFWZGn28AsoQdrVtUcG3NwtnM9jEUoXT3eeXW/9ZsKYsisip3tNfYWrPZ4
7Hs/Y0xrzslXFyGyFb+zPRjGnNxEVhvfUWV13526K3bOIh9RxJX8ZZaiuIobOPVZHYvroKJJ0Nsd
8myVE9wkpl9ubCWqu0bqX3XmB08EBlB26BZ5dxbWt9CHh+YuGaLg2HeVv01SpDoUkwsEZO2aoW/p
roQqkgtJ+UsyfPZuCA+cV0tsZomdbVTfHXFY6ZP6aEUuOj6ThE051faVA638yhXSuWmxytz3g3pw
5Dx/jnDz/RJNaC3C394SefHxoAUcmg4CBlOQTXeTZidXePCV39//jKdp/bIFF5Q+xCqKdwgZ5+jZ
VJWFmhOtOuaT3e2DKa+YnptQysfcWXezM2/ev97bLc/1AHfwcsjsYV2erpq0y2FTOREQD9PUn2Ed
hlAislUjAtowU+ceAgeaz/vXfBvQ4AgTp5l/gzVFY/X0moXn06xp4vooR0AFjSnMddLZ04rtfAnj
/YfXCeMB+WCkMVgAbzp7Wt+7iNvVR7/wJSJOaXwnwW6sRJKVV7mKLrEc314Pb1oLF16DXiLzbfP0
0bzCTRJyEHlEYl/7OFTgIOMomcJJx3Db0NLqAhfhzdm3ANfBxQQ2ZRJcqeVVv4rYbdt1jegFXY+h
cfczOgQhhnb91hWtG1YuHiNphT9no/fqQpp5ToDj4KPLgHUCA76l4j0/llCbc6vU5VFFoA1fxlqM
3yujmp+60rkza8fa0bbVUT7RzTutFg42IZVzyBEq31SGpkKtNOXaB2nwnJkoFo1ua4W2Nox4Su5c
fu16HL9qBodO5LfNvrQtbVXbqJ0iaxl/VgiX5iXiTWxlsbXqrgQp00/DPh86dS1nefMvV+zyrIsT
/JJpONb5s1ZNhNVpzzKKkxwFijoS24LwSYKbT/v3L/VmQ55d6ix9h/hbzpFBAPArfVxpefsM1grx
viH43CX1szl1xoW07qXxcRIdqZKYeNGMpWrwiEGni8jujVS6kAaPLFX9asS3Wq3yPJDPrqyN9YA7
+srykhLdAvOhbuZ+TYiQd2iWJKumKZKNKnzOQc2f9YOdTxutqPKdpnXNNkhnsa0Gyz1KaA7XtTWW
4eQsdBOt+7WUFRu316Qejs1cSdQf5/S69ud1PfryqivKSw96VgzyYIthNdF/kawx/9DC0KaF/qWy
ozZDQSYa3gA1mVY9iLVtWWjjOhjtx6S3OlBVWG6F9vj0/sd9Ex6WGwCc8AJSoKFwFvnyoac3nzXZ
EYheQhdac+1fxWAPW5L17tM0FJdcs88aKL8f2cdNj4EMgyJK4dNvq5cMgOCA5EdL1O6V30dbi0rX
WbDv5WA0+1iT9l3ZN/G6slGfEbU9h04yXmqLvc3yePJlnEyLlA4tau6n94H/oUerJM6PTTqJnQqC
ZJfZnkwB2EVzqNpf+CFBqIlHfwPILFpzJtNN7/lMUeZ86KPG/5aklz7Hm4OIbjGxehlW0WEByX52
U61ZAvpzyqOB4M1n6L75eh5csXEyzfjw/pc/m429fAi68RSGC6fVJ1qfXguxE3pZ1AvHqjWzUPoJ
Cv0TU5YwdtrY2vSiiK+UZZdbA4GkdS01cwvtRV3BmgQXaFTpygGaTCehTLOdYQAPAwIKxLY16cKh
+3DwlmRvpTL4R1EUyOTCof2m1mHCCCp9Oa+BEtCVO71/29AirAzoN9o+ZnXlWIotfU7/Qiw6V39Z
tugLU2ORmiEknVO9iQaObw69PPZa/Ev03n4Q/me5wEUd4YAcdbQulImIPliwVUMtUsYOvP70KaPJ
s8p1SJXvf7c/bSBkYvGJhGEE9+C87QmSFpPgoJRHRvPeqoDgv8kmM70SlfuR/G++Lad73FG1a4SR
PprFoPb9pUJkaXK+is80cVimIDjIYlijCLydvvpYwzBA6+TwwaBvsFHdrNZ2pv9dOMh+FF7b7GII
Glur7NWmoJVVFP2FzvlZJcQNALa0kEOkp8/wblEcfZ1lWGmcMc3Tm2PV9cgLzUO+kW36VKb6t7it
tBVy0PY6dWtas5ZxSXX6bOH9vjh0K2pgjih6aacX1/POSV23ao/xKH6a2mTf0AwvPr7/mZ0373jJ
fZd3zEMC+j+ndrlO08/V4KojrVV/Z9lDvJ2ZSod8DsREJ5TgyaRceW2Ysdyi+YRJIvinjZYk0Ue3
mrNjJv35m5vK7K7003FnGVn0PAVV/CVudbHDiDzZmsmotiXS0lu/65xtosx5K4oWiDMNm303+AzI
y/geC036pqpvr8fEy3aekTz3bl7sQOcGG31Kmjs3m1pqzEHbTOkUXM/zKG+Tsc5DL/bSj/3oYTfc
mvk2MQGQR3Vvh0kiv9b1Vk7X/STaXe/Z9c0ltuECmDtdp1TxLHmfT0VXhNPm9EsVvZG11mjNxzoQ
P6zJH1ZmoOlXeREIB2fH2VxqetScU2EOuyieqq9x0n7JFP3iJs/E90oW3W1fNdUHP+ngviRJu9Wq
RIZ96rvXVQla3CnkcO8kU7AKeqeEBRHhFKzkZN5aPZrZbRPn+7meL7m4v1mDPnw1l8yeApIm0/nq
sArNKwY/0Y/UDkhUp6P2AQZC9PD+IvzTC2TEgmocMr30Vs+1vFyhD8EYNcZR5eNajmITT94GFgOi
Es3WN7rHxHf3uFbvBGEvG8qwL8sHo9iV8VPc3pclIs/WdOsPRqiCchN3+7zpPmZiCP1BrCZPhWy2
sLKGJ4cT/0Kg/MPN05U1MIAF5Mg2OheiHoA4IyzX+UflSbw8ZYYXtS9J7W1zBG1rdYKvPLWIJPUS
pQ6TMWHYxKm8tevWBitMZ6ef4DpW6TCv6n64mhP/B6jhaucoJ7iqGWd/6HUGDL6m5z9xI062nEKA
2OHOrJ3YYcxpmsNepkF+4ew+bx9wIJE2OtSQsIF8k2b+6cI2UnvIk8TQjmNmTdsIoC+j4fghn/vx
YZ776rbRkuCpdTFSswblhYOHw8VQw7CQ4KRjYYttretTjVKJGVshISVlejS6axgG+fr9RXSW03Cv
CMNwUC9TGhqHL/ObVxWhB8MbCLoyjxKLGRrNEmJJNYtVppnahVLlj5eiX0j1h0g/e+P0tcTwZfIY
jMfRLNKI+qvOdwFgiE3G8jq+/1Tn+ePvx+K5gErzvze0uNHpjGHuKusI8ELtMzs21sWEh1xi6dfU
v2HSSHHIkeDZTUbw1AWTuYdjgHGiiOe1abA79FT+u2z+5Z7g//t0ZcGIERdOn9+WAcO7ubGOIhn+
JpeuSnPXu9GH3Bq8C1/1rHD4fSkOYT4ojSFGWqeXgsQFeBwMwnE0ik9aoMPrKoW7djUdnycZ95eY
gUs2d5Jy+EQgQJPgCDxmO+ez8tiWrPi5DI4YeMjvrobBpoHA0boUdp/jZpYZzyN6kO0aPOR+jnzt
p+/0/hzCo5ozdPlSSAlTvLGBcn3WdC86zEJUB4PmJ2M3mU4Xdujbk4feB1MlpsTLkPq89zn0Y0E/
cU4fZytBp2s2hx+WUVl7MEIWwzZTHZpSXDJ3P08N+SiccqDF6LeS1TMnPv0ofdXPgdEX9WOrTPeQ
SkZPqO1XW5REpvumAwVSqtH6Rliu1hk86vsZYs7GBvn2+3P9D3zzv5CCfBUo3sjrP30r1bdOnaA3
l7/xDynA0/9iXEKlTwFMG3Chcv5DCnDdv8jlmXJQjpOuLLjK/8CiAf8zNGbqTqNgYQUs2e5/0Jsm
v5AOMtRu4I0v4M5/hd48z6tBKy3tQrqhALORTTlLmFJ2UFYVfvPYO6P72Y/ogdZwmXfaxK7qfDzp
E8gmN22bmQfRqPS6YbjwjSajuRqFlBtNa2ukXLz5PkZrGvFWa77X4d3vWh9C9IwA5fdXb/fhdwB4
jag+D0PLDdP/QrqZmGAh1Hq64tHlE5WTZO1jNIFxy8d53vQSdpIk0dwaNPjX71/vJYS+jkMvF+TV
0DUgHL0h46atw0Qz19vHXgT6E/Cse7eYJyRhtWGjRv9zltu0isqcyYInFM5HNBBLQtQm7Twfs6P+
NuvidpXmQ7Tgv9RNP6Al2HR5vdInv6XZnXpbe7K9XWo7Aapm5qV+3nkkJWFYggNmDAwnAQyf5Q6z
Adg2mwpGWU6RwObEbnpKY8H0tM03U+496mnTHrRWPb7/6t5EJy5sLmLVnMwGMLBz6Iw2pn0xl2P3
KCPEnSbNFDszrsR1oRDGDTrcZgZPUweQesO+mjRtDQ69XSNYe4m6/6c74fqAEcHwLMJabKjX5SPC
4FYV5bV6dNAb3qe5tG6Y4fU3QtXdfoJX/qD82th2rd4cPCfttnaL7K8tk0s96zeJHO+ETtjSMsd7
b4FNnd5JBYbW0MtqfswmqVZTlKPKjT3Tp/p/s3ceXXFj+d9/L/+9+iiHraRSBSigqAIbNjqAbeWc
9eqfj5jpZ0zhoU7vpzd93OC+0tUNv/ANrKC1MaXjqR4beGqjaDrSlJc37KZkhRyyavt95SOT2JuH
ARnpb4CF5D1y9/2jKaTpjRhYyvrCB/y82Za4k1WDxTb8jPMPqGSGhFlLIh/Naoj2RliVb2EJ1kvL
o2YfKkTJyljra1rf+ZHctN7pfc4Sm+Zc8nBnHD2l0GePH0MnQHADwXlBdL5+xvMIkI4R3JD30JgW
KSHDx/kUuqBSgzxW8NholHVcTvArZcrFsZVcahq9oxY/HgWEfpRgZGPB1wHm+TgW9djQEkdVPvaV
ipStmUX5bOtFOERum6WR7MRI8+Mw1mrY9QWieC9rw2igSj7F6coqa4z7gJvLDRcwnHzPCMAcXUGM
lr71CuDOryfm88m+PKHG7bKkC1BzPj5so9XajK6fckyzOVrXvY+UAQLba7GdKpKbWL6q0nnaRqTD
bqb60oXv8m5h9GGyqGMg10wmBrVH43r5OH6npmWXojBxpB6jPaXwq5Gez4IGPGiuiseW7FuxmxyO
FwVY8Jd2lYI1dA0onOTnYqM9I+g/5W5bStZW8ksttUdh9B8UNTXeLDGk1DA22lWSSUbjUI7A5yHU
zRFgCoHqW1TragfkOTCDVZMhJcPwSke5c4ibbR3ofmlbXVWgVzknUoCMQD/Mbks5ZHaaIs8yR/YB
VvdWpZV2ENCDJnPskh+IO1o/DDlofJt+TJA4ppk0J0ML2QoQMuafoMnHAvK4LleUsyfo24GKEc0a
UvVc2FpZpr1ntSV9h3bIynXQk1M7JoWf3EllJA0gbCuoa0k9KGYbzwaAjVOHzo4XzHV8BVhNKG0R
6l6Ka54kJfuYXmLtdAaaHW7kR5nm5k15ivUaXJHVBYmrSrUieVMty/66R6hodKsEd6UttAFEmcS2
RjpMzsLbsslNzLdo3IsO8sXpP+18mKxp+CsceuQqy6FydvAFudoMcdwZRz0brZWAzZONbEHk9UKp
PheanN0h6g1Xt9C0I4lO+GMMU/XCovx0ni0SH6j/LRrRC0D4bE9IQFSzsGiNo5BVyVqeAQflAqWq
PsiLTWbIg/v1Hvx0ODEeQR+oGAvSFkriH/eAUcbz1MqheRSEiM5giKStVgSGZ6Jhbn891B9ejQYs
+BWAMyQi52hNzthY0IbZOtZFaNhKqAUeLQTilEYOvEy2Uu/r8f7walxjix0fcCz698vz/Jbk49vV
Bf5oWsdkhpg2V6rOpk1+5mIq//OPRrQLlJCphEtwLnxTqaGk+pnoHwd077bUpwI3wENy05MSuUPt
jxeoIec9umWlQh9aoA8EfEiunSVVWZkg1mvlwlFN5WIDb2/pjaTJET/A3MnpDHsRZB27Qn11VaWV
urGS+JKC8Bmtynx/CGA0XGwUnillncW5PmldUxeCdpwigaOvEgC+bZOqEms3jXzThxQDMnhb+yr4
FR9Z8MFpWYRUvHJDecCDgIqEARtIu7CkP4dSYPqpsGE9wEVIMeRsTStKBman8q2jFnW6AzNnW/pW
DssL0RkE8o2rAlER21L83hUFA2ZjMQ03CM/rFxbg58CceI5G0II7IBkCHfVxBXL6VTpyK8kpbTPh
zYdsAl7MUm+rUGl/dEzG5EpTG8GmidPxBaE8OXPELqJsQ4NJkL5bSIc8hm2Kf4uiBY8x3RxQEgZs
n33SlOKDIvOCVBcMg8aXKNIzFqeMaS5TVcGbqyyRq/h6T33ew6xxheqruLDC6VN+fKOuLtsREV7/
KITw+6n1K3Y365LXhHnnjUp9aQ//aTzmjXUOPxxi11k80ympLmYY1Bwtud4gZEnPM0nukbOhdGB2
FxbOH74XZIGlpsy6AbB4XtCRpaGRQ5qdx9xU02NBNfZW9nFww5CxRN5kCrboFgs2lb7aDet2cJWR
vEDp5LeGk3kftALCQZPfr1NZSzdWrMODCtE6cDKfBiZAiMbcGnUzr9Kymq8mPaq+0x30L7zGn+aM
5ca6xyGCyuP54UDoIOJ1GBDmBbkd6f5zH88/ml5+TdVLfnOfz9iFOYU0AO1zCgHnQlyolcjVAP/s
qAwYY+Lf+BwOJf4SmvL09cL7w6ZmJPAlLAU4kxRuP668oWvabNKs4FSEVfuM5NH8omiU0+1CBa3s
TJUWC04e+01Eot33sx2gIvQMhQgAdCYJbXkBcPqHM5gHIkhYAgWSSPVsc6t5K0VZmaOyrdfGBteX
4a6dZs0ZaiPeiHHTrtpKTK87NS9XpuWbt6Ql5QXIjcpLf4xgaTkuHPRF8hvNhPNJQcHKbKi6n6wg
HbZlagwrLcLB6uu5/8MoGv0WkgoqRAD1zzZ93tSNnlRjdJqTNnRDAjA3Qt31ny/bhflOIkcmx6Gp
fPzAWV1gVCxH8altUIvJheaoTcq2Larelbrp59evdO5WwuVF7skVStVrKUuf63QjPiIL4D3jEze2
mwdIY10PCNXljh5NtbSuw1a7UdNeNlw/BQh/mOXFo64upeluqNBDWs1WOz2kcmnd9aZQvMp5qW51
36mMaq1k4LQIlnMhcrTWqDdfP/uyfz9+dCoWSzkOgx3sLs4B1brUC9aMYfOpEUGR60jmVEbzAPn1
StTSN8r42YVD//MmXwako8CkLZ5RZytdi8NkRnIvPg2IsRFUCBB7U5rspd9bFxbBn4ai5kjRmBbz
ktZ/XARprgWZgvIXqMDJQlMWai0AHM2eJDCeX0/jn4ZaMAMsAWQ8OVk+DlXLMXonDZcz8W/szlUR
rHX4tttQli5pS787/5x/MsagIihxHivnpfcxlOJEUdviBAWhO5h6LX8PZtN4hXIuPXXSpPxQ+k7Y
L8p9kqNlifE9rAU1sZG+lyIbWyHhoS+Ydmx8DFSR6qB4S5JZTZxAiLMRo9q4lt0OGV7iwHlor/0S
uqbLklTm1dBEzV2eaIXKPlLj0s7Ttn7ShVJ/rWtfR6VNGfvFGBRh910MZDO2BVEaboW2MrYxal7p
daD347XYBGliz+DsyeymWldcMJxKYI9xOCDPMMugkq1Rnq7EALKaw+VpHuphFGenl/289epYRERF
1cvqScjU0rBlPwyfxXJUkDSKizpdVYaMoHs7xjSKhkDh2qo6LxaomNp9YenYfHRliibpNBU3tVA2
iSvptUVoH/R0ajM9wcogiq3mGqyjMNtTO443KC09tILvxwgkTtNV2pbi89fr6B0ddvZxYS6hd0gd
lrjhHJsvK6laJYBKT1mQhUhAsVYHqLw9UhQjzrW+K4lzLJKNm3pv16OZvPp6PUHnSuv6UPT1wImh
VMa3mZi9dbu8FT3ZrHAr7/2x2aK1qWzzKSgf06DX0NfIo5ukDovS0TulvemroUsXmF5/iLBTe2uG
kVIuEJuhtxHbS35WmhhFAAtSGe+nsJXGlTG08fdobIVLadCn7jbnA+kkcwG1mhLmJ1y2ZcWtquT1
SU1k603LW67huunijHZ2WfY8BZBiZLS7IF3AvqW41oUB3Q5UDWTLUbFk9DJA5a2TWhksJHEs/DfB
SBT8p+tKBniniE8tzlJYNFZqvueV4OiqJTG8DYgS6DkAJ2rYbRpI4GQzLb9p+QA2XXFd33791T8f
wsjXShDWdBnJaHA/H0+Psitiw++s8iSOsuBJVu7vQql/ayEXrEITi0UjQfbt6zE/n1iUxsEWwSmk
1ElD5OOY+OLUrdU3xUmiau1WAG49OVONlVgP0/HroT5f+WR1SxURQBPNfPOs6VL3QBgKKa5OgZSE
K11qupU1jvOFI3i5OD7uHEZZypUg+Sk6nxdcKCBrrRZW1WlUF06uaN6GnVCtAr/Hcbad7vOKJEPr
k3H19dv9IXWlL4XJAh/uHRp+dvZPklpGmWE0p4aw40U0ZnFvFGK4nwyVVToL0l2ZtOlK5/BzExzs
bqiVWj+BiBqbqM78Cxf6Hx+HLQNmbOmlfbrR274lekz19jSW0rhWo+wkgxm2fQ3l0KkMWeOiOR2w
61mkRw1lPc5Tf8j8RNzJZZRfCGz/8OkhriLYApCATObcg0iP1TqHY9CcwGbAWK2G0BXRFLmwlv9w
VgAXAa0HDs2gL32ea1WBKXVD1A+nKIqlPYS56Q3hfYJmK1Xb1YK1rm2uvGolFmqzy3jWaSUpFm6t
ldh1oZ2KKReRLiYF9VShqxeviqDN0MaP5rcubZrO1XSMgNDhq0LdnScZqJgoTJlr+vzBlcO+TDb4
p2hvftTiEN0KmeXM+On9W2LugzH47/3ATw0VihAsNSYT4h3gRP0ssu0ks1cD7MBPyBr4a7lvuDUB
gVXbCsedljrOGg5Vc80XeZjzPn7IchmvNGgvdkhXzMuCeKJkURW70c97Dw67tBsCv3CTQRwvJBSf
ICTLs1LIwrQXEOEfXCMmSY/aUhtPwCWnRywUemdKuzS1owXUWTexAB5H3MyLf7HEWgElPgrbBgmp
XWUE1q0cWu1TrHWXWLTnZ9/yXMveYMsCrIVW+fHsK/subDQ9n05VjkVyWUX9VScvKItuCr2vT4c/
DcV6BPqOUM/C4vw4FPKFip638nTq8KZ1SlGrHHR6s3WnhPWFA/D8Flneir7H4kbMEcga/jiU2IqC
r2X6dFpuRqc3MIqfBt90grjq9zleZ3v4i9WFGPu8PrAMCmIFp0paHnh0ng0qWVWHkl7PoJWa2oE8
IoyqjsKqD6hHiVV4qcT86XhjQFY9ZEkOFbgh51kqpjNp23SteMoaa/IUgpPR0ZCvuS6RLnLlBH1o
cWkmzKNGPaSXHvoambMSbev9kAf1hSX+hznn01LhX4Q/9HfsxO9l4a60BPaWKp4oV6JhFkHyK6g5
2MOQSV5Vy+NKG4dL3o9/OgNAWPCpAQTwz7kbi1kjQyGX5nxC6UO4mi0ttxM1Qr4XC9Z1g/7PSqmF
4lTWeeqJcyKe4GNpLrWk8qob2r1Au+NKq1Xx0JVCi5Z7OV8T6RdupQvahaP5D+ufxhhdCPAWQOTO
41lUa2ktG8V8qsMoe4yLTl6iK8ur+6a8sNWWpfZ7AMDKIMogdlZYGtS05Y/rv5BGDmA1lU6q0c1b
uhTTFo842dPSWrGxHxbJMZBzHP2kvRC/nd9yBOq0WMBuwYCn9Xf+kkBJRGrP1nzS+0nctbU83fmx
8PL1SfL59QBLc24tku00lN5LSL91IKYxzUhxU/GUl0nm9vzxWy6qmW2pReJBmx13dZX1NxnaZBci
HGUJ0D7OLBQacvUlWkS58Jy1McHD8rNIkU/lrE5uawrqfab5ek49soMpicw1rrAzUtEveRO8W0V2
4+C2aCEiwidmxooepig6pdkrFhszLB/kJtQ2I63/GonXmf+TGls3ilHUojvn0/xrlNEed0oYTkdT
j7rjUAhPmjand2YNcsFjGQSSoyI580udteLKAksy79rICEbPb5LouQtwnqojsA2OSovxsZ2g2NgR
CeJtamEkbytAVqoLa/29WPJhnhZ5BHGBPCwMF1KXjyvQTPulE6cnD3EjVldJLoudi2HpeG1MURqs
QiutcKGna4F8rqFmhwxDRhHdhiyV4Jw2U+dg5QcNR62UAIEM7L5B6KrVi5B18dK0RfdznlOM5scc
Vbc470ccB8MhK66EtgU2gZZ7LNtZVvX3M7ySwLPkVttNlh+0tgSPI3Ko9zQbOilmf6PmVfz09RI9
12KAZPMu/wgx36D8Bufq4wQUQjYgh9pWD4YShlclGr8bSYuLyIkDPQ84gYoisrOwq25Ia+INok7t
YFedXkyOWglChY+ziol3PYXKopef9ptgTKxV2ldIXIEKlTRXpdGxNyuTVrNhJUXpov0dvqr0pVp8
GJPY62dqJ46fG2idDRI1xkyf1dbDS1K9kKx/2hZsRbCoC0yZi4/9//Ft6V+UfRKYxUPfV7UXcLso
Nl8u3PmRpa5ZJcUqw/1kIwahinNillQXzp1PdWwIXnDMYU9QSYEFcG6JqHZJ13Rm1D9YWjJskiKr
VoXRJptWRINwDrRuKwxJsy5MmcsYuWRnKPT4EBrZtP76y5+ziJh75BLeG1RAMBb41ce56MUxUvK8
GB+gbbZPhjSYIOZarAycJDERwgpKjf7RKJfy91mcSYwCIwluczC+vZdOaXvArtRwxGRK//WR/ofU
/D/6kr99pE9IzZuXru4+4DSX3/83ThM0Jv2PBbiLYj6deq7t/+A0+a/A12gGc58sS+pvnKb4Fz0Z
0iz6qqARTQRX+Mp/AzX5oUa/iyqySn9ce9/8/0Bn85y9h8DH+0OQ0wNdQIFm2Xy/XXeAwNHNrwr/
jtuQuC6Me7tpXoGITJvSxOgukQW71RaLHzPw3eRnLVQnQYTI1xqTm6OSZTfCaDxKuKqF0biNsJBz
aGrC1+vfgCu/vk/t/1YZq4xD/L/Lud5F7dtLVOf/1lBuPi44/urfsq6y+hdIjYVL8L6s/rPiBFrA
fwH+5dJYtM6Ingiv/l5ysvIXWb2+2PxycypIdP1nxckasGHkuuiwLp0zmnj/YL0tN9N/rm7oZ4sd
D/bXuB2hCYmQ0Nlys9qKtBDhL20shBWC4TYiRgGsSxBJAeYKF3K1szRmGQ+8/4JppuuCLdd53lSr
6CBKVghTP6fnIoZqupIxFnCaXr+ZB/lZlNLCK5AKxx7wLsu+U7xYLCfkSwf3WemEBwFqggu2zP1H
7wpyxccXB0Kvt0NTFDcl5THYMjMGAPA8JTwzr6rmpclyf61At6A1SsGqrrVfQTMc0W7E4WPstJvc
aA5QXvJ1pgwnA9Y5UGFVupdVf9PGInJfXEpuVSv1Ck1RxW2DPtrOTzIMPjtHDfECmAVv9PMPibLR
ot9jQqznaDgPk0utCjNtrOR9Fjp027va7iZbecNbECcbT5V3nbhR052abAPaCBC2mgNaO/Udvoxx
ZxvYDgqO/rPYZYld1+umfGnMFV6wdWiPicP74ohlN/tiPxXXceSZ4NigpwnEcyDfXG2FB3blKoYT
ECJbsK1AY9h67sk/NHSCBU8P7flmiDEB3ITfpGfQsJOxxk4SmzJMT4ZqW6TOdGvlj7qQ2UrxhoaW
rmODuwUkB/vO3wCiNUpHS13sLyxxDRWtgzxZe1nodtifGC76biMqOLqN6FWGXC36k5Fb3nd3aHKh
/JgeygfjSXkinpogstxZgy02lAi8rPmWmLYVuwU9Bro210harF9RxA9s1CSlb8VB+GaZNjpjou6N
aIpDhWzexnbVy24R7mecLEAhojZJxOpmV6XrP1fiRrPshPK8ZifZmhqcJtnyPt4bW801jpBXgSj6
PxsAYoAiR7u4Cl75atoRQzPcxnC+qTLbOCm2vvbX6hqTNQCl++jbHLj+BOkQAoht3Q6PHo4816gE
3UyGrZ2Kq9ZLr8fvlmSr+zx3WmQEgVC9zpDynGlXe9rWv09VWk12EjpjuYcgh3mhctcLtoTXsYtm
ZnJrPaGocD0/Za85hjzrrHTj0aFV6cjr4RfcKzhH14NjXVvbcCW6DfGMUz5PW9MbH8EkOWDfV7zj
FoOlivLiCtmfEHGgzCl/xb+s0Y5/5RMAsm1vOtoOZxWvuAJ9wOab7+K9WrhM6FO+1pxoW7UuTPTO
k5zkR7Itvk/x2ro3r+e1tUfMc2v97G/SG+sAEVGYnPRmfmHb1quASLS3tdqO7qRVfsgPtPeszkX1
M1o8UOyllElCpv3rWPvfNfh/74rJ//0a3L/UTfiSpn+8Bhex5b/5MdJfiBEsMnUEMBBPOW3/jrvE
v5beMbcf4tFUi0gm/n0JSqibY0QrLf15IiEQK///DlT/WmiHpHILYIMI/J9pm3+8A8lZaTuSRYB1
g9cFh/8snwHekmaDGGX39Sji0VxJqFubx37Akwuus3khZTirZ7yPRnF4odlDNoHs//Hi0eNgGFOh
zO6NqEm87CDPwe2gxDZIqX2h0Ps0VCPa/Bab3P3rPv+9ev6HMYlq6dAzxQu+f/n5b0ElpMlQ7jDz
gnNu3I6RVWzGdlyXTbQS+4KDWE6ugKdfuOv/MK2LJjTRMfENedrZtPZ6b3UFxIJ7GTGpTd+a23ZE
WkYwr9JIv6QIT03mwwW4QB3os1GQUhaYDaiHswudzhB0eNyZ761bDRkyDUsn10x+iKMtjQFM6h+R
jmpy/r0LjhLWXN2N2d4q+Yb7qcYMMHDl1pmlF4BOse924Q8z+EGGO1bfwu5O7Ldt/0tRt2aMKILb
hl4an9TmVg+vUhNF0VXUOwbpe7Y2m6cZo888KJGaceRTV2+b0FWv40MRrkAoTMVJ7Y9hfpOGt7MB
gGA9l2vTXPvaPc7kpXwQ1fsFPNAAVq9kGfeeA+XtNY29jq7ZepQ3Ak4QwgINuDf9rbI2dviqv5+x
xq31iC4Aeb/WOmO6i57Ub8mrXMLHvZu1t1TI9qg4OuiZV8UdeAZHzX6a4tNkHjXzpeJon/rOzsuD
XL1WcYKxFLe1/LP3nzFxtnPLDjqvUbZ9sbDqU1upvvvzwcfUKvRELnato1WOH7YwfQfab0vKNyG6
qkdu8RnbNlD40pVY7kpiiLs8AnVv6wIVsMAJLI+1gH9xnVypPrf4U0ccoq4DAWGWrZFfWJPvYdB/
4t1/rZKlJwv0B6YUpfSPO6GKgzrIBku/H6KscnQd/ya1mXx3EtWQheCjC99EynU+VFhpkVoVLc5P
X2/GT/uCzUC1jOheQoMEMdSPjzAZ8DWTSVfvW/OlnfCEIg7F6aocLBsUrPzPGhXLtoDJy55YqvVs
QuXjaJogt10x1/p92lkPflhiKIXdpkOL7HoEoHVhtE8HDdUdehSo3SxZMeXaj6P5A+YGnTKmpxGw
vK2Mlau2xoNR+lt4EFe6FT1MdX5JCvXMVYGPyqg0tdDdRQwbct0SG/92vE0o4IpqYiSnetKeWmMT
Zr35YLW+aIMbrlZS3AChCPVx1VAtgqrJWi7DU5T1B33ITZtSkrLNaJzi/d27+hjff/3BjWWOPyw6
xLMpJMusOFgJFCA+Pl8ka0KWyIF1zMu90a352gZho7nRZNdSMLSzVXEzJRvJG7ciomW+i11YWK6E
nzgRguASsWahOHpsN6AziVj39ZW0q7bazljDUETQNawca693vKPDL9a1zd+TBpdISHL0AvkeW9jp
nmgTAFWiLfwQrpvdIhJv6zfNa3AMd/JV/ZzuAi9c+6tqJRvQJWyZ6Dd2/Xvt6evZeD+IP88GmoNU
HlE4O78AgxLEwlQl1tF8GJDiewsqh+ptwRZAe1Z1/F9gyx/ILuS79GrxTaOHjytd7VUW+ht2/Vj5
tgC16Vjuh6v4Z/HKexglyh3218/5znr76jnPUuM6EIdh7kPrGG/LaxWIl+mE25qItdgIG2Tgql8S
c/s9uZk9/9B/l27z62nXrQzb928See2Hjr8Pt9YmIHi+V7ZUISeUjIqN1a2K1KUjmYZuGbpzch2r
jjk+ULLN6aBhMogJT+Nwg6H7hjnQYIOMvfK3w510GO8nyj+GXWIzV5HwIJTqVt2atAdCrjpezZrX
kBUUd5P/IhZPbQv8w1FqW/2e3vh24ambch0fyn1xKydOcaz35NnehXlb7vXzeQPYjocxBTE4/Wf3
fgI/KPPD3jxGj+JOupW282183dxkN5aN9/w39bGxs0NXsVptcspgtHEemxuntzxBcmLISc/ZuEoB
JBROM27r4Y58NAWWLDl14/D3cGvpzJURebO2DqtVTikcmcXOJUMwNQfGF7Lplbqint5cx1caUgLP
3DuGiYTOrirZdF76XB2FXbc1v8XP+jdpT/fIE+64eJTKjg8kPJlpDxwex060NfVo9dtQc9kPVbHB
KlIoPCFewyOz+lWarMSWyr4dX5BbfAdpfp5FohZgcYsa1tlFNcXEOBmH+9Hf+/vosdsp2/DBd0o3
va5CRxxXAgKahRdCissdK7Ozvb7tvPQqv4rWlWsdii1Ovp7qibmNbRveqfti8/WHRrrs7EuDlV6U
ojjSUCyjlnJ27pZqMVazX02H1FxH2bqQdjiTmLWnsx+DVOb8v0pK326sVRZsg2BXIpxhHPT+EOdb
0drpw1VTPqnWA3Y3TbMygr02OdRKJn8Tg1B5Q7Y1AMoI7frXdBv6rlDbygGJ81q0EUlSfySVbb0E
d+UvWV91xUMwfTfrW7B5/FypnZREM3SmwTHRFjacgUoOdlqFG8lHNB+byp2GXRHfKNmqTl0/Wqeh
FwWb1kCJiQmW2HaWcpsWu158MHBknOKbOdmX1TqMl0OW6C+KkRcEHadGEPMsNN4fdOXGslw2Zt/9
5OGrdm2IqxiFTrt7bSRb0Y9JdxXLXpEcemGtT68TsaKeb/K5cYFNA0FWVgmwnJryQaryijyMiiiU
WRMJxtjY2gJnJNLeLNEcECBYUMj7ga25Osn8EEp2bWA0cm+Ed323b0xYd+ZjZJzkfLQzigiwWr5e
AuehDOVuOsDLVgd2QQp1ttX9TG70eUatKFdbWN5jvAULq6wqX27gihkXbo5Po6GItJTg8UhANoty
+8drVMxiFSZQUt+Djf3RQImylYQCg1gB5w2x6fz63c5RPEi/k6rS9aUsulBrxaX7/VtUAaVIb3Bq
D46xnlV2J1WzG+X5G9iEJc7fhbEqOpGxzfteuQ6qCiRR4KpzUG+s0tjVheJfmOw/PBBlUwSseSiA
9+C0Pj6QMMRqJIajeI9h9bd6CDWPwNEODf06ULrUDgN/3SpcqkJ2sBLhJqqMg6YX9FwD8WBMavoP
E1kiPMIaaJ5EXQbJ+Flkydk0Bpkoz/d+PazVuXPwr2htHfEvkPWCS0fXt5nif4is4LMAhDEIH+A/
Lgq4Z3ke/TYEF4pOvEf+GXuQpBGdHpFCKlqsvK+XwHk0S0tvKQ9TGheXpPkdkf7bChCCFK+LIuvu
W7DQduGvcF9tbG0OQzLLZ0WJ0VWS1Av3J6Hy+bEKmRuXNxY5swrc/WzhjbVcKvRY5fsk2RWmk8Xb
UP1hpUhhFzdz6qjxpsPhKUDupbcVQIU47tqKeGOKe81K7LJ40qqT2t775WMu3o3jVT4ep/Jxal6r
llUyHkNKeO1rpF+p7TXRcpJfJfPGnDZ5tZ/mTUk5UF3FVMUlBSF2NXO+ZwbE996Jt0a1SeSCw48M
z7yd61U0b+rYHsuDEbHr7/Jur+mbTHwSKw5wVbip5o067RPhV0HOMcuYYaPF5QuewdWrfteD+866
N4rHyiAT2hg8iHkLQl9W3tLiUZtWxXjTBO6gb7jjeuOQiohEX9WZK+W/LOh6dXOtW7emwUtnrpCu
xai3+3THyT8LK0v4ZsYP8nwjh/dk2Ibu+rwTkgGJsJPVn3631voXqbjJlUNUnVLSW70Fur+Ge+X2
0zZmrgQu2to1hGtA5Xgcm6sanpmiUQP3urewEBwzf5Ek5lR7bsBUUjIu9TWYhhC5j+aQTyQ7mzpy
Cm1bmitZ3ZI/68ap704hvxolulMrx2ZyRvOxQ9REWcnKhhoFEug14sSD05QrJb4atH9p+PxXKOWn
W5uwDLsQDJMW5yb208djpELGPjA0X70PoyAlYdepzpZma+eFUlKyFmonkmAWfL2VPkXTNJkAcGKd
xUHKsOexQjgHQzfmonI/6z/QUstqJMvmlVgFtllcJdWvRrgRcREfuUyDg9LuAmXn52vJR7Ttsc08
DpRmfBJMLzX22biXs5tIxmlQO5ikAtphkp79wFFVu6SeQNBY71CODCjt6LspvmtwuVBiZnbaVYUH
36bfycZ1bmfKA1HdfOdTtrYOFqqWIsQQBY03r1c82YfZ6jTmbu5zrN93OYrFzc8g91RtBa65+OHr
a5G5E3fWoU/2NzONquE2jL8X1P0BX9lVBGa/u57VQwm43qgfDWWH63dU36aKZyAfE13oAtEr/nR0
LB0gbBVIhhettLOcxWwqTMdzRb6PlF0C7KW2++t0q935q9QZfvXgsvcz/InvqgGPxfEnRA/seNJh
SRzEeTcilOBlpKSjsS/D61R9Xf4QxEheZ4++7mS9m+b2XLog/YrFcMMTjhPmZ7vY2If5/rag1ka3
GecGkONblbtZmX6OPZL2Cn4hTEHBv66LcZtJpaf0tpU+W9HLFO8taj6W4xfrKTqGuFWPG+G1vJOa
vSG4UnCF+lquP/rTQ9/1jhlgFjy9BOpBgQ2hNXt1Xgv6banYSEfbIvZr2cCBUN9O04vZXVuoPrfG
vRDR2USUxy0qx2/vRYGaXeEI3S43ZdhYbqDZ/ewichIqdhacGq1Y+d2rFA1uLCQ0FE7iwjNGyYV8
sEs2ItdAvZdJrmNy+MiGkF2hbaEb7vQoXXfyvlLW8gCy+kaN7uuXwQ0krCoRNEUZUdinOq7h1a3m
3/jx4Eb9Wqt/KJxt4V5GnjNqe8cftOu8vmu0RynwNwmoKLnELnH1otG70brXYtSuuzbahnSSTHyP
yvEVi6rM+CnSaauy0m7m0JOKdV439lx5RvsmRY6R+ZzrHnCzJRXy6/VEg0+vOTOTyRbUU1bu/Gk7
Jm7ZUdfrurtAmWAEvZbpD005yXbdu8K41pJ1FxEzb+LJDbBUQx549ArTfuBjrvPnR/lVKL1wXme+
B3E/vhceOtGV/h9759UbOdqm578y2GNzwBwA24DJYkWFUkkqSX1CtLol5pz5631Rs5+3q9Srci/g
Mw8Gk7pHTG943vu5w09abSaHl3Kp9K6VO1bsVsN1HKzYD7q75gZZhDlgErGoF2w0ySrYjNHSM1a5
OOtu3DLejsmieGziHbDqEir15NLUGQpb8Tfi4gofcGIcfSdj1tfXYesGxlJfW4vaZX0IXnBAzr/5
O2uZ38TfhT2tqVSyu8Pgtpt+3YIO37ZgqfrGAHc5BN9Q/A6CLa7Le+w1ujucFUuVllSxi55UbDmc
8Q7KrfqUXTjznRvPsBQjNcZaH4GbgarinNaUU8unsZXJh6iKTMwICgzLy87hgBjYMKDDRStZbiRm
UIwMcC0/aRdWbu0SKOT4aes3gSo91oJBxER8Yc+YS45fT6MzfohsWJk9E/AaPPcLtcoqDbFAHg5R
kLSOr+GoH2dd+KcVJY+OLhm3NFiXOtyu050JtZtH6uWI+WlIVVFo7VEMxL0qdhzyp++NOO37yLqw
ZkJY/vxsCBcJp1DnN08P4eyquiHIUUSqD0FC4eSIBkFha4CoEM2zvyzxfvXsQUG/s87km0hYBYzT
6ZiwxoLCFxvzjWjZV5Yf8kKBLNpkZ0gH3EadQXgxytIZuptQY83YjcFbq++n/k1Kn416JyavXbsv
o32Ov3H3PplLE4eSyJEqx5gwgrDpNMTRotUcak4JFN42yiVjIMKNdIQq6FiDm1NJYRBdbTJjAfNU
xk0/dJgx/WzPatN5CJKtCay81Bx1Le8ANNYUIne1y2HSAS9cAF2tsI1xSrdb1q5/Y9553/J37zF+
L55zOrn5jj4Kv4+u0bJ0dbd7iZ/SV+ml3Ekb+dt4J/B3bY9cDP8FU6SNYkOn5s/MX8/xUBPm2usx
2yjG1dDfZStTWRfpaxf/GNPrQd6J3RLfNDG6bXp8yTJbovsVFutOu4/KK3Kv00VWXjHBJ3kZllsp
3lmAOP4mCdeZsrTi1TDAIOF4Y4udw1+7g/hQvsQQc19GYO7cMcA7JVY2lkA7IRrzJXz9uqrhoPt5
8ED5wK5kRkA+n0bGBgMNM2mnQyAtlHI96OsoulLVpQQh1yKRa8l/V/WFHG5owdli4TCw1W9WuahU
tyseMuO1zW/A4s3pmiwAUEZVWnWhXQQushYNWyGOb5HtF059SF6E5yJ18pvaobgGIUC5g7+S20uL
KHXlW+9+fNYTB7FLjgXRnfrcHaX34JAdZ7PeO/+qWHND2/I6WMb8AOtbAmMCedCVd9suDZd73GTH
4rt27Fb5Mia+TnPie5b7d7rpBgOusiVsMqRFW9hoIYt1cGusE1yK4D4vjLW+KSq7kh5I61sW2+Bb
ljtwDRK33jTvIIFsnJJdv2jXMbd2rVwTJexAN1rFK32B6dEVtI0FuefLyuUEI3xHPlQzoSIH/apm
i/felfcgwtjg3f0Uf8obf4UWdFYwRnZ5TVbhjbLu1vrPmtXazZfyq/wU7eCBaHcZ0OdD2dvMOHg3
hRtNizh2+3GLorGQ3Clbi/Ssup+FcTd2m1G5D4pppQ1XVrCMaodfC1V73hQy2ziIL9lTfK2/4KvX
8kmu08cSn90S8Nnlz8pb6MJaz5eD5EhQY3QniJ0S5imX69dWveuEndld570IWvdcj9seDJP1/bVb
GyszdZoJ1N7tg1WoLLq7uHGkx/6n9tZdyw1dDLviJ5l2So8ydkGQhG5d6Q46Xq9bFvGq1lZycxMn
16K5NNQFvzmPnQwz7reA9IXS1iNniBYmZNh26Wlbz1rgMoVflCbhMUwS05IYjKC/i4FY/bXevqsh
9dS9Qou4W4flqlavc89R6tueo0nkNpgSl6vWIKl4leeLpmepszFtiD0HYJsmIsaDFu07OpEXThGf
IRDIY3OnB9YbEqZPdFtVq1LT8NLpkLYGrKWeGe6FQ2LHHf2OIDa2TXyQqitdbvdZ7ppaKi8E/nBS
UQPiVeILO/YnRIrbYdtQZqkf/bXzVh7sriHv20A6YDOTWaMragUd1py2xmBe2Kdo9X1aaoiApzLA
F5NW3ic0Qkw8pYvJvTkMi3Rdbtub4ao/ym60tNx+z9SAvTZJThps2+GhIFhJdiUg4kd5rz6MpF/s
Qcmjbh/Bg5nJ45xHOAkvQ6KkMwfHRhOi+Y/pcRRtR/uOMRpJ0joaYsNO8gVYZs3Y3suGmxJTXDt9
5xrpvEG1kTvki4pjWWOL++h9nui34wsppTgd+OrN2Lno9MT9uC928gshIJv0qnGnrb8KofPEK8Ft
duNeXcQrsNUnft8ty/sx+95fFTfEZbIuKTcqnJ7oxmBIemQLuxpMvWqL1WATX0/NfoivU5X7WKj7
IXJAfEn3Yjn0FNpfxFHeSWw5SCYQ+OIqshce57XxWtxz+/63nDL8UdzTXxOflXeBNTLZgRMbvu29
TNOCPgwHItYYfa8csEBe5I5kE3h2RX27VG3224W8nN4reIyWLTxmr8QEFbXD/caPPfPOtMs3XvS8
1Kynrf4cHOrcDh/yhzkgalvcIcQI3nANYNe0flp7DFhUyRF6m/9ev3YsWrSSYg4Ydvueu9l1eRs+
A5tszRtcNdf6IXrz2Z/7bXWVPGg/xq18Hb9aCsAx9DZAYf4uDNvoUcEG3FqoMKnoHKF/UuapOulX
SXdXezuzvumthbCM8y2qg3G4Grq7ttmH6rWvLsNqiTWSoCwKaRmaLDosDwsyzq16ZSkLoV3jOBgG
y95wQDFUxPTfAKz1moV7kdaOFjFa7PgJC8WZWSDYujs2+6K9luU1yQTyCFkSCyYn0B1yWYXsSmiv
kwbLBM+JiU0Nj4W/9WrbuIDr/mbOzlo6iz0b6RopKaflntkSJ+ANzXSYprS4FZQw23WpNGC7Oahu
2WjjH68RiCRmjinYh4pU8KyonUW4Ud8L8cEDUHYwdGDFrMptLsY/R1O4FBT5wQ8/rdS5HI0ZGO4S
6XzmGSRvRQUuGIEZH6LaK1Dspq+anLV7xcA/cGx+iBIL5sgpKWhy14L4YAR4KSZZxpaqs101qQz2
VNOqH4VV0yGoLCx0qJZf//i6dDr/DLx50KAZXccIC1HjGchZDq0YNVEaHorJymnttAxTXW8WHHYc
iMDt5uvLnWsHUaeRlIbvFhaZ0CBQS59+9riw0qmok/BghlO/S8rxaog8cxnXAdbiqJ1L3HkIuVBC
dzQnGi2BaSyBhjMnV5Nq11WcGXmeimQ3GL66RXBVrhXGVRHGF/a4D/uvX78gnDf4E7Ao2FV4N9rZ
m6lTofTiSpnu5W+weAXJTjo7eRBu1ZV2763Mbermd/RLg3t/m78pTyz1NEXDb2iJ4c5Sr1ThUo/2
KjYQFGAZq4krtTcpgEu4FMJlHC8oSTRvIQP9SCH7/32r3qjd2jqk0c6XdpnnaOWOKq9MnKiy4Wsq
2tIyya5yNbOzg2QjNcu2oohY0vqERyuoizK9zmTA2zvBO/SU+5Ebosj5qFrGHf+oCHb4mrvjHcTW
0rA7mAf1zELt4LjSRJmDLhyT/egJWVQCx8pwQswLogXCokJziv7CK/4gvZy/YjKLaevwB2j72RoQ
Q00Hfk3E+6morrI2jaEuD5qTBGyUhTCg1cz1713G/lnEVFepeKtK3jtes/mGpsj+66F5jtmhmMOJ
guAchvbszn2G2XEUDnSmbHaPcZNEFye5VdW+W3nhD0luqVofxy5fR/1wyS35HAf+uC6SShYnFenL
x9Hml+5GphQpfjBhdt9ZwhIfrgQUCXMZvM7slKREwCy9dr9+1E+TnkdFEU7lBpKAuuG8g6VKTS0p
ZXqPn2nnVsZuVHSPQx7VfJTGyz++2DyRsIPAUgW1wdnCO/gD5oiaxnuNymfSAyiwFfONqNnHMQkv
VabnxRk/HhABagPl4LytnFF8lFIRAbf9/t6bYiC3rKbWlmnZfP1IH5vF6cDVEPvicc04gRZ7zvKP
VGWosWDs7s1rQDegV3t4CIhW1W0sgoSUos8xOfSGazPZa/XCF12NegdCa/bYhps820XBQbBui2FX
aG7krXJLg1S/TDRXThdFg9P5oi9vlOqhqBeJv5Dq1SAsLHWNTVATLjVv10iuwUHR2vmqO6puNa0t
z7U0WtQL6Z3jJF1r0kaoHHV/ET6kD9LRGGDOu0roFDfUXvx6cow7WyTONnCl0vGpPjunbZyclmFy
kytuE6LUvMEtvf84xE8+1hROB/WmXGLN5GOgvmvSteiRS7NC4L+65N193vXjU858OUKaZtt+mHqn
O4UqCjgQJWJ7L6KysvTulh6fPVny4HRN9dxq+W0AnP/1h/3ES5xNtHBwQYEzJ7+ARZ1eNDOCPiMg
VbynJxlxDBwWY2oELpbLcLu6Wl2gUAMS6oZ1JjS+W+bFpfby58eevUoUKNrIKvF0m+fuL8uB6E9+
0GtDdp8I6jEJ8Siu1MBzojIr3SaS5UWUvxO4k1x48s9LAkswfExClQmU+WR+WLdjXIVdUd2PelVv
G8LS4eJpgeakki9cwBd/85aJNVMwwCByBC70OcAoNGLr9VXOxXrzvhSldY0dOy2B96Df50JWsNu2
iTNZtJCSIr9QCP7m6jBPMfyk/KA0w3309A3n7PdBhjPevZCJFj2LaYG55LXSauVCC8Pr8aovo4gm
oH+kM/f89QD7/JrxCMIRGRMExGQsvafXltWwwIQ6q9CY1OibZM41osV60er2YGG09/XVPm9pc9wu
fEwY9VDOz4FsqxcrKH5afQ+1olkDZPXNZsAL2m5l/ajIQeBg9TfSYEZ68/WVP3FBoYDPViBzE0ye
Rfvy6YMGPI0hFHTA0nSE5FaJDwF86Ky9bxthl1UKs1imJT00hmBbbAgODFHTVcONbvlQMItEXDak
ehm9qt/X9Nkv3N6nNwO8j2CZ3Z7GPo4CZ5t9VCQCZFxfPIxlg0XJML4HXVkv9byobTmmu08xQOJ6
SCvTigdW5oZDdBk8NaFMs0tN1SWWreirdcq9Qjlgkdq6VQrjrYgu3OqnEQNd1foIdWBiUqmf3WmX
EVA5EDJzbxXwt6eajolVlJLjyfGPoIRR9vWb+bSBzpxs/CIYoBLWhR+2sr8sP1bd1lLmG/n9aAwK
lHJ4K4nXJhfmoDZXdicbKI7gUGhmDSJSWz7F6fDotUrJCawL70vIaijFLPlFkYZDHUzY0ob5la7C
VvPHiSawWhY7XeM+LCFRrvG1vPUIX9jnnhUvvQl6z2Bo206P+5tCC5VdLIEp6NMzqZW0dqtIv7UC
lP3t1ErLSf5hQuQVAu/V8gNhw22AlgIKy8lwg/k8aHdmqU5SjbANRAqVRhW2QuzlByvF8EAhnwWb
CXVVGCKqQ9BRrzG7u8lwE0+2DtAKRq3J90bZjDdNeKE8/Xxy4pVBQ0Qfw/bE5nTG86lD7JjaOiHy
qEkjx8el2enEMsdVRModcQLyC6PG27ZtvGcxf0D809sNTl9iI17Hsucqg9o9qXjTTRU4QCVb1ZI8
qEue7+fCaX4st8ktzi6UnPTks4lfypnfWmYW3mu9EK6UvlNupQZNq981MjaGDKfWmyPgisymQQ71
tGnXdRkwoPGUdCqAgL2fvZAonG4nK7xKja7ZxGq7CrHBulIFf9d4krz+etB/2nMZgigBEKNCx8BB
5eywrrRZJQRa382MLgs5Y2Vf0VuzfRHqumn1uZ2YwyWD5t9dkwVyrjewLmCRPJsBsgZD1+yqgxw1
P6akfkuD5Cnx4k1qemyC9L0E8ZIbFOl8n+Yd9T4Xm7l0FuX/fFe/TO9YUSpZT5rhkIULJbvW1Xsy
clDmHInt86sWo+FnLb1Gh9SU21SHswM3MyQxwuKM6iMQLd0w9G0fPc+IvTeajJAIGYWTWj3CKyDY
15+gYsivRgP993UOZ8iVXQXgh/ZH7m47knATdR2RCp0e5OGmg92Dc5k37ptkYYxuFnPW5CB0rMnr
6YrHVHrtS7emfddqG9VaWsE7tN8kABlElAminqqPer42nzK8VbNnRdn1CG0kG5ZUvddMF5tru4fw
Q5tUd/XWsaLIbod3wrZj0HGUwdmwiY1rVb81qkcP/E5/UhPVNeNbnxuuDnhGdPmyQFI5gMTejMVi
NG3hhVWXhleIktNYGjPNlB/lxhniCrZziJArqbiwLH/eBciNYlrJc6IyNdrZepmIYz+2uswKqSgw
JwbATS+8IZDPyfvuUqY9a/Bvhsk8E/BAwCtXP/eDDrU0FUmG7g+tuuzlu1y3vemWVCqc6kpHq10t
ASjQng3zu1Vce3zE3LsPmueg3dbKi6K+Serb0ANxFXu/eEuE68BD2+2q8dPUruC8tfnOE+nBPErm
4zi2uO88+fjzNa1lW55OzPAdXrBO49HRgFSBrZXdxxuvPfTBdS6vfPMZs0p7LH7K+PcQAMdI8Z26
DWcTN7spC8bzk+VtCU61NdQ8va45YwauDpIy1M2mCwRX6TNndHoIdGpPNL3aA8oBLMfNYuygR9BL
s3L0DCh8mxFMUiSvkv5fiw2moLxJ2s9QwHtW2lvPA4epCm2tAJE/Ay3wn8s8XXXc+gieXfGrMhKm
3hPBV4+wYmwxHJE8s5vENLi7F+0b0oEeLL6yo2MHWSlxZLxmi0MU/1RpHmM+Ch6wMQlgwS/c8u/C
6iXXDyKMmeAZh1lL35UWJ10ERRDd0ujgcTOqtbHyVVu8QJ+CxjwsEgX2BCO2XQnawoSXDhJdbkzZ
no45ex4eFfYc+Id5Pzvlo/wu3Q/Bgg64pELuiq9klAqqY3DDgdsWd8IdXcHuVdkNqQM+H66wLVQr
t2dFaGwVGgd4Dew1hNkw+dgkRWz2Xnv5KFhu7rv0glCLd/2ijdEJO2Ww0NsVNuNJtrI4G3sELd8Z
/TerBpLcyMamHJdRtexnNR4S7kG4ij7+8zDeNhUkdPRx9fAkBiP9uJc2fxno48LCxenROPY/UaTT
zkOjjriQBm0lP1jx1kucTN76zbNvbpLpm9F9nxiZJuIV8mY/etVt4MasY4wTuqLWKm9dfFvNYQcf
nqWQP7PuqhLuY5hR8YYz2SBv4wTiwFXaulFxo0MUyerXeO4nD9gjbjLpTuXmheJnJ911yb033Ec0
G2vNRSxiVhudHT2PH7PgOvNuFIncrlWQblV/5UVXcbuNkm2JaamGumQNOzKbbqVsp0uLTF2m2mHs
nxDyKd1jmyzTTZvfjuZqUJdF+FDFSAMPUrtvafx7TzLTYxo2muVa5hVE9lRby9naokUKDWqr05DM
LwBN6rzbn9Z5yILZ5mYWnES596l6zZs8bEYMoWgAhnBLk6ixjawZl6Mk3kfEtG2mUu9v1aZU7Tr1
r7JBDhee5QWrQARFKVsZXDjGaCqWYcyV5A/ZRqc0jqGn8BhSjxaK3VrdgxllD40392/lHHtkokoI
xGLSQtZq0mBYlYMPAtMV4pKwebSQlhg7WvBkNYpkF0Zawpbt0J2Yrl42Tpjo8D2nfBV3ULO+rjU+
Hz+piVAczudA3LoQBZ5uwUKh1ZEUCMm97In9Xg/IfleyBYYVnY1fIJtxh5jF9F+Htq5tUfTbS6fv
T9+EG5j1gbP2cT59n6GuWit1xqRpyT2HN/XKL/agAeOyaNT3sIY62DS4jyQV4HA1Dr2TxdNPROP0
nAoG+tfvYv76J6NjvhPSZmTaP5YB6ef0VZAmiycZ/r/3JP69EOjL3j1y4sopdVe6fKNZrOtfX/Fz
eTpfUsdGCAq/xvHv7ABOqkNST7IK9Fn3zYK4YoJcYuOHUljmPlV9hBOtvNGrLIUPW3uup1a31SA/
KGyG29IcYfTp6aMvV/xv5lhRAmWd01SxbclvxsCmhfp5uPCWPlhdp69pdpGnOqXoh5N2XlKHkxfG
Y1jG0OAYH52UBatuEPHr8FryBPqwccm5mmzZ57ikw9aNrNTfN1AsfNqNbUYGlupb0moUxXYlt6qt
lXXuxK0vLX2v1pdallsr05g1MGkEGaNu6lUtFfp6zGFdBUH4Y8Rl5WrE7KMfZfHC082Vy/nDIcnk
k2gqMo6PYLNfKtJ6LAYvV6f4XkZUYfcmrqFitL7w1T/VM4oq/XqRs69OYkks480JkabGCDCcjHQZ
4nIOj4a/qCaKPwOnRl1PgGITPXT12nou29tsSIplZIjVMuHELfXyLSb+mU36rDt3nRwRKsNiikZ4
rrB8vQHtUoplJtx9c12oPrKEQjCW1oKvqyy/fqQzBx+TATyD6TIoFrG0UBbPZnERmnqgBZNw0BuI
TbkRkI4kdoADpt9vgoJDi05d0PpX2jDDu75fIas1dQhavXnhE56Z3nzcC50LHbLk3MLglHo6jxtL
9Yh6y4VDSyK01ijdqmx4i8KkbogaQ6QgF+NygpWnxpojExFwa4UNRQI6CZcwmcTWUjotkXGJyPjb
GyNxVUG/B66JScXpjWVFn0U40wuH0honrFj6g4JvC/VBsmBtQ/ybNS9d6y0Gj2+YBsJOBEdwMNeH
lioMtaMIwX2eDs9ff7vfLEKc4ln1+Hra7Ht0dvar2i6MRr/w7xPPzG4mzrO60q68xOx3U+YRvWFV
iyI2fWfAvNpR+V2OXhf6jjx2NxJ2Q36l0CVVxUxY+3WTUivo75kVjMtyzERnQBfxccP/31fl3zgJ
//LtPpnY3X8Ps+av9Vvyln3/b3/9r/rHW0bqfPbX9+znXw9VWDffs79+fv/LabPg+6/WYx8/9t+t
x9S/8dan98VxCooS3sHsx/+YrghYq2CgwvEftISQrw8/ln9Zjxl/0w9FgPRPcqlM0/3/2K4IKm53
gPQcCMkywT3rT5zHzuoRuExkaM9dQIzxsV2BzHU6R6YBK7A0D7ZiHHTJssY7Xk4WGXrSbF1lUpc+
0tkr8lc/VgdEpIGgVJT+UkuZFclGAE//lxe8/2fl/9Uj5Wxho9uDrpB5AWSMSGXGkU7vhySVMTYt
9KVJMIszzLKldu+iIq0UR1fGPPwhdLWJ+UeORyt0hXrSLExF60kRgMCM3MsEd9CJ8ICfZF1irZwB
KHNGOiaDs9k0iTsARuehpL6VYuDaQffPacbAlsdjtKT4b4wgWY0UugIUm4CODczemYjCoqMlZrmP
smSwltiVz1Qo3zfFC2yasxM79ITZ2QBGGni2OCMEc9H3yzYq0/nMBD3cVpmW5KM7ia06XAmx1dI8
LvsEqxJEOPLEQbYV46w8svqp3SaWrNAg+baLPB07rF4YJ1iWVlbObNmxjh5SKTGeqEiToVvEVRTC
x646rYVb5EmjmPxTnf0/WGcwEefP/z7/5B95MVYhRJkP+73/+Lfr8EeV1/l7c/67Tv6n+n9+/LL/
ls+T/+Rf3KzhaHLXvlXj4a1uk38u8O+/8//2F/96+/gpD2Px9j/+7UfeZs3803wWkZP1Ylbn/+f2
Tg955p+uL/Pv/5e1oaH8DS6MoxBlAFLMOdLqX+uLYf0NMdKCZUUfBjiWuuhf64uk/T3/bhN/Q8Iy
56yG/1hfZPVv/OJn5xAT1Gn2RPyjFea0xNOg0NDShE3DlJ5JHuctDCMOIw0TTO1xMHPrCpi33lhR
KiyyCOWhxtBay7GYPaihgnw6j7FFUjN52IwVGjhqmmrRNhNGPIFUTRcOY7yaX4pP7oz+A36Q6Oep
X/AyOlv70qEQfT8UmkdPDCrQfJC8Ui+lPa39eFkJ6qUIwE9vYr4en4OWmIKbwPnRK+hglEyj3z36
dda6SY9yKo1q6dISetpd+eex5vjXue/HgmCcnboDIpMkLwu6x8KAZp0JFtGGVWAKmGFY/cFsJyw0
IrO5SmWSjxqj7hyhrNoLDYv53f1HYc9NzJ6WpGHQ3iVPlOF5uiKFcaTWnmXmQMv9uK6b0X8ZS9RD
JvnAT4JaAF/knofPUS6i44Eo+ssM+d0+8ukl0LziUDmnvM35nucBPoKq1ZOEK/sxaxBxejlk2lYe
zL0iNtJNrhndotWIZVbKeriJBvW5ZX278CE+fW681qjvNBJFUe1Atjl9BVkTC1Od+M2xIg8YvjlY
RlMZ+oWrzC/y9EVzFeYv5bfBDDsvcoch6kspGJpjqSvVRg5jGPpBq62qiAjHCy91ruRPr0WuMmJv
ZjHEbwiVp080FV0v5eo4Hkep1hb+0EZLbOEkOBqmte1kLQjsvAigYTfCs96j40vgSaxDXEafPN8j
EjQkBfOCKOoURZgHGmwfGJZ4uFM9kBx4ek8q6E2UtlV/1BXhW0vvHxFAto4G7Q6DNzsIi0tt9c8v
nEoJmggHVtbHT4m1somBtF4k4zEfIrg6KMgXvtyzcaahcWEUf7oUtQaVGUUH+QV0Ss9GUFNqY82G
3h2TFjVhGiIYnawuQHRXX0q8Oj0j8xq5FMdkEntQfMFbndfKXyqIrCijIvD69tgKWbocDEvYeq2O
l2SlaYd81EVXMirDFvL0kr7/dw/JCXhuHULdguxzeuWoaYNCjavhmIIhrqWmFTDSyJOlqo2B+/UA
/rTg85A0+NBAU8bNni6nlxp8mB/WJA9HT/WujDp+ljryuwYjxGOwVl6/vtingTkXiijomCdstbzU
04sZhWwkXee1x3goEKeiOsycODLqdTGmxdUUCumuzeAh//FVJQ3kjj4xezjuDKdXraYpBq8JxOMU
p95r3GOVEVZ0YkNZWAttTdTdKCjvX19zfm0nywIFBuANbFnSL8CpzjYc7kLtSG8Xj52PstrqvdiZ
+AHrP76KDEMZahQVBUKvM8gj63oOWY03HfU6sNxAqxvbJLV2+fVVzuSfHxOB96aRFTYT0KhcTl+g
N+ZKV2idfowK85roA7vwkdQ1xT4JUS5XrqRgbqbhVbsOkuMg+khBR4wcR9THlA/D8evb+c3kmCsF
YJ7ZbuRTYCWpYYWQ5Kl+NGHh1tCcp3xYyFP2X3nqmc3IwYYwMfw2Tp96jA1ctmiCHXHVgBFBHpWy
C6/N+151FbgOtrwpf2Bz5v9ER+Bd4sD+7iF/vfjZTMklY07Jq/VjZl2r7ZVh3PjBBeHO50twhgZo
g4yEcQtM99Pn64gHEBMhap6UQUxWRPSkS7IpOztKtPiPxymDlIlPXQkXnX86vZTQp6oaxK11LHu9
d2OZYyyc/kuZn3PJfzbpCLHFhX8eGVTw6tm+JxGUGYLyW0fT7PIYRnjevBFpAXHci+hcLryc/qit
51OJC0OSroqmCd7LLKFJ50tDZDhkJqkvYptaIHSeHsQLaAfZT6IGMafMGgn6vacGJSiUGYfNKtAS
w0PCGZMIaSrNuFOLstvDXIOabqIYgFGHc3DfCrm49sOSsVKrs/efgnfbu5mDMVxY6D4vOjy/QpGJ
4JMOwodI7ZcNSyORHMS7N45ZneRukXoKPYq6v7BjfCpj6YGzds91OwcZOJmnHzPDNb6Szdo6jh5r
Z+xJuGZ4TW7IW9kKQVpLdWyu2h5RdOTFs8thnaR/RAGbFyQ6ZzMgQm0Dd/D8lDJxeK+HUPCPGtGS
m4HG0EIW43gt9HnmxgGdx6+XnM8vFvNGIA5ZZDsGltdPHxk0vkylqomPeNDHC2PCYEknvfXC5/v8
YrkKP55sH6iJmNOeXkUeJG+I5Do+BuzUcEqUQltGY4nNQt9p+8zvqp2fgYYqJfSS0feLCwvCb68/
H0th/XAEPu/D4VGpJpORxUci78OboulehBL1RJhT5OipgIHYMOBkoeTCM/SkS42oMyBp/qg8PkRf
HVwaN61zufuQ9KYQBHp0TNCG9pjLsr1WO8MXS3dQxuIhCnz8LEYawCiliHIup2RdEvZ4YWz95lvT
msUsC64f2NZHA/eXSSR7haoVAl8Brc60GsIG/mOb16s/HlEkBtLsnJ0VZqDx9Fv3k2+VJckwx7xs
UrdOhmFbiNElq7DfPgvrLcE/BLmj5Ti9StITaKSZcXzUG+Q6fR/gmp4a9T8g1X/q2/MhiTotduZa
jgAFUfwHCjy9TOt1jdd1YnQchdjE5DOvrwWtQlft15rThul+ov0i29aoWk95XwbXSWqljzre1j9E
C8NfTr2Dq2QYbBpD926Qb4/XZG9AaREIn3qXYkFeqYMy4XcCmOQmYYyvkYco2OskyC1ff5nfzAIe
Btr3/DTzcf30YeTBp1PhtdExnejdtAZzffAAW2pBkogukFVH8PJXUhzvim68xIE7w3o/JgFyG6zL
KBz5audHtzxFCUa8M84LSaW5vDv4O0IhbSoRcVNcSNFqVAZj3ZetuCy1XrvJO288DJ4YLv3YC/4L
cwFTprlfBAJNZvfpu9BBfqw+zaKjlYjGphbDHO2Dml2YC/NP+TR8qA0+rgPEdlYrd5YxVIQJh8fJ
7GPHiwcMDy0/3YRpOm2mXBsuXO83L3m2WeYVMwOBnM/LZnpjFcO1qo9W370UBj4CeSBrdi/p42Ya
FP1ZarrnTsXhq8v7aCO1Inp4sat3SpXHF3bTs27DbKBJpwOYGnPimcw6o46/njJJ4YMCMmbN0SfM
vsTFpam3HJRS17fqYMWor594cdlS91XIVkUwk/BL8cKgP9Ov/3MX7OX0PkBnOO+efelS4DvHitHM
kIGJV0jZPFGe+ptehOrTiwj50gzZg1ql2XLU4uS1aZXxwRPkt8xK9/nYHEatsi4AZh9t0l9GBnvB
jGWA4s/GYNQb5wVd3psZ7M/u2WC3v/LbInrW6xpSoYdyDd8fw8Rprq4gaNvQAbVr30zKZ70cVeLV
ognHoTFRkpsya71vgdTM3khGol3rRqDUdtejXsFFKNHhMPud9JCqAzRGYQzy20afEtibcGKecUdu
B3tq+uyhtHIIYYKiJfu6r6U74DZYSiGc+Ae5LpQBPWKJMVeV++U3P0yCH/htqQ9JmkcIxacautzA
MQ2yWzHB+ZE1rzx0vZB9y4jDPo6mhWuu1uZYjaiKR7sE7l7wXRabCWZhEFu7fNCzazQi/o8uVTJ2
JcxuXpXpf7N3JsuNY1mafhVabarKrKgkSHBadJo5B5HULFFyL48NDZIQBEhMxEASbGuz3vRD1LpW
uehdL3sXb1JPUt8FCXdekK7BgYpQhSUzw801+MHFHc49w3/+A3O7qxi1Z+oGqKieze3qY23ZMmEj
aqzVR6U9XdyqmwosmJ5Tn5Ji9ioYsxv2EuRxNePJazdtqDxWGOe1eiQQRe22f18OXFB+9sxrbwAF
beCbcw1v9rXipO2R/wsyHNee7oxDX9fDS837b5HC4BC9kMKIlpoVyTkP/sG3HEabRkvC6SaCycEX
iYpdY4pm44SiYVxxjKUKcVTs7zSFUSdFSqqrTQ6zwp9J56a0H5hCUyfR9BZwEf8MC/I9GYwkhLp3
MjFa4HFDcwq6C5xHNeMEBE3VC+tePQRiB3jQBop7vq4B4qvbkTo0o6A1coK1PWhMffemuqx5Z6o3
8Wgs19jcBLU17X3nc4uyVmcwnVJ003IX84s2LZ/uFWXtXDQdbL4G3RGGqh9szk1lU4Fjqx5MYBiG
5xHe/9da9cq+sHDxsXeh0yQwTniee0FWwhXVr8O4X1PHdVBAvanttPqzVuuJBgLl0d4i32ynaD+b
K0J33ydu9ySRkSQJQMQtW04S0SV3tvKi+rhqU9xoGOsWVw6EVU7dswGuGo1LL/LQQ21L2byi5I+8
JE/Eb8K4bldh8ZRf0qCN87plVybjuglDNNy+03NrogJ4qzfiV261g0exyVq4MLwj/jiwevlRM/bN
sr206QC3aoSnRtzQ7IZR6ZbXyq7DzQ+Nz5rwiqQJJVdFMxa2IYlywHuZm4vsPO07G/Hift6s0E07
GBE3Pm1twgtnUekvaIxEn5ZOvTZypvQDVr+goW8Vt9qdUVM+0SCmI7ZGkUUwNFbhWWzfVHyguEt1
ZKuEQ6xxPTIe1nVYR2xBKhScQwxw7i8Bkxnww0VV5ZUbTwxWfhmVmLMwPAEj4ohlDPbWOp41jKo1
v1fmKyi0KsDSaAtOC9GYUhBTLb8W5DrYjdQcCjJhAkBkS9gZ8jp5K/jaZoQp7kmiNwabyZqy2fIa
shF74oy89ap9Oy83QSj5r+4Q2TXhHPBkkQPl5IHcIsguP7k5m60pbOPqjJqEhKaeA4dKdWK/ctqy
eCcegxcHHTAJN8pZKk0xjD1vTvEUd1amcP4+migUq5eN+VAlBzWY202Yn1pWj6qToDOZAiWe+iC0
gonRoGF2APW/7eMER06tX44BCS60d+oBSN3oVgouhggmHMUZBeqtF1bkzibTB3MydbsTK4yumwpF
LhMPzLtCAUl/qVAS3QQe8fKDM94aMy8cwgYlkPxHtqaW2WNKuGlUjEbdfwhVQPYA+8lRUdC8cm4X
QfzFry3vZ1Ycd+n3XhH202NID5pVDao1W51A+BXdGCvMJxBhmht6g3lU1adKLewQq310KR1Vhdfs
4bNDovbyyDOmMiMXmKAWO5YAF8mZLKSjDCRVnRKTfVjUq5eTTWOwsrye22pfBW06Ljhqtx46HbOs
flF2LB1/t1L+AbW5twoHeK8v9NAygwTedRqFkcMu3+I3Rs//Y/tvvxksDSASIqJM6RaL872TVplA
yYkiCA/4JhdFaqwotRNh15APprxbkN6gAr4ZK+qJKJOlkRZavQGeSnmPtZLRAnjVeANNfIkGMTwi
O1mHb7pqRqapVMKHWTTDDPdrtnW1dsxmpVsneDgQZcGd2Xo6nfc3cXX5CMAKsvtWJQDTXKN79GQR
Lq6sdc2+A+KzGQT4j6/cl7LeTwYIqgQ0M8g3UjlZLp4VKNqKT8z4YTGDiQh6jTPosFoAlu2F+opK
lBXv7lGkT8hsEPxnvWSNGC6bK9C/m/AhLsewQq78aX9aMWavpKAPDERx+0OnIXJfHNcDTvgVRQxl
n0KDz7jQ0UBpUM1gU8y+BtzQpXBxQSVt5FGPGU647Ky4dbVZlC/nvnXuGxMYvpSpg9893/Rh8a+P
7RYzXlba894sjuenzcndvEkR7BwQ3HA2JZ3tBcZkQBvrOr0v6MK4t+OPmGyKcMG/38piysDKYlmj
LSuCiSAzZTGWoR/bgfG52Swbz03uhBtCaUEXIwu/3PTa1BEpZ2sVOvJIjb3B0tp0p/G80rPDOhW3
MPdZge1T631fV5ezPj2qze2i/l0/oWPae6t1oJ/Gmu1mdBK//00nKSeAEWhxiz3FMopA0DcgWPWE
Vg2VJtwDwhaR9ZKKFUavNphe8aQESGVPL6FCuD9VgnRcoHCUv6PHbZKQkjYWZhd5FMIvDAKXLGOR
w7rDBbxc1+49c7Eof6Xktn1trqc46zYR1dHcWoKN2UwczVnOPYhJ7EX91KeEm2r8ycZ79swJdJxh
vd5xq0Zc6bYqC9/qthT+BS19qnPRA6KyWNHbx3OgGmy2YVJdrexNJ7AajRsVx56GSpVaMO9O53G1
2ZtVY3c825R/8ZcBvH1OdeU+Vgi7xoKCnTwSxeXlO5JCG0PkwZZ2p2otY68fVerGs93wWoTQHNCW
tDfxYY21Q8u7MWvY0YtwtVx0V9XlOnpFbx4oM4KS8BUQyyMNBGFQxpbxWViTMK1yb1XMCRz+kd+1
bXXZ29tSRxTAgXbmKQqVfaQORbVp4oLsGZGWj3W28ExCRI4a9B3D9U/XtSA6LUMY0a8t7dc6FR3Z
F7wKjqjoYEEUSQCk963WqGo7mxpMFfeNiheT9HGXX9e1Vrl2upq0F42OBzLL6lSVWXuwQHezzEpz
ZXeCmkeN8NolP+2FkxldtRz1yXYqoT6puG1a4UET1eyGzRU159PYVceqKTrBVz01foiacR3igBpw
4r7pUezjxCs/6JMKpUiY+3nu9jYbJW505tFqE3YNr+k0OrA+zK4DJYA1Vq15MTSydJgqtyEW6DVU
D2LFSXNx1zAm618gj2pCAxZENa1uNvxfVXs+w8RWKTTrqABC7Fdc3YMVEzgFyPTopAddNbMoT+AK
MqIwWjfW9+HU+XWyoZFtmbnZVNtDyAvM02R7/F35/gOEMGhI8h3Cjwe5Q7Jq7+QcKGNInD1P90Pq
AUaBRUnAvrF4VFaqqCvtE0i3BNJ9h+D/rqj5ESqY4h7yA7j5Asy7syCJaJEp5FACfRHFI8KH2ilq
fgR0ClCeMECwc6jXfoeexiWTLYDsNGRTFLAMmpEZqbNRZJ8b6qzTVHQb/aeS6S/DwavEVxQvV1e9
eNGNNw+LKd2t+pSszOr9FrT4kzOiyQYcU5w+te/Oh82nOacHYv3G3WJx05hcbdoDSglUa9jcfKE3
wKz5LLoAOFTdmOHTQr1V1IvJ9H45GRlEp5pdmhkodc00xq35VTm6anpni+p50LhxWxfq7IZExZw/
z8uT8415HawHLdEVe3KuUL9cNa/8MqFtin824VVT9LOkN8H8sekMJ1DktT/XzWuX/n6+04F9zxeY
hTZce5D5Wpc25H3LUUM5XU7OaUPQcO6JWM9r3eqiV54Nq/7IWGnVJf3TXCgJJ0F3Ft3Z8dio3W8q
o/L8i7L5ZTkfNY3LSTC0w1EDxbYa+MhZnTYw46iTal80FAAV1uc2Xc3m3ZAO1PPrdTxomCDfro32
hbLqz6zzwBuujbPa6jJe3kALG0woyTvbkK2GCAGybvzO2uwGFp1JbdiEjnjzr/TNGEI5Kv7vnm7U
L8b6NprfeyuC+bNzG4rA+pWvjhfBeGJdzowhBNMz2tu1+iaMHIvOfNOj63vcOPPLQ/qHVSGEVU6r
3mBhXL9fjxyH8QtV9A3H/zEA+qgC9AEkZDQ9IoAEQ+CLdtqDY4b6c2kcaqEelC5NjnDpOgqt2HSm
x3o0HxW/0xbN+gnnGr5/kacS9hnafRcbbzROGviTxFOw0LblbTtlUW0Jb5OQWoMAOFaXQD+nVh16
hJA4L0MiTsRlqTF6l7oQt8t3sw5yIjSZ6BjNDU5HAnJ68u1TjajbXpqN6dfFElKXpW/U75RgduUR
yy4vFvrKgylzsxlPYvb2vKVyD9r9sLWgOfiMHe47NRTrt8TCEftF9l9244GBptWCXgV7KWNmrnxY
e+J4Of1qz73FaXnaoIOQ+GMOr32vPKfvqB1Vvrz8zEywRpRpCcI2AHqCNpSCL3FF7xlNQa3qlOOy
WbuPG+XzuuL3bXvlf57GxqIT+obV9xdrtessAKEvHAMA42tdntl+0iJA0gGRDEEisujCsc4sgm04
EVO6bt1t6nGnTQMmY0FRt0oH0kZ5hGeAZ2bWrijf3YxefvPDB2N7AMAijAt6l//JL+4HU4NShFrt
rtoow73fhFRwRfVLpzZZjtvB6jRQG+O64g0Xrvr15Sdz+UkvzQ5mgakaZ51B+osqT/nZs6VaJ5to
2LfzzrwD3XPn8vKX0cjuNrvTASiti/pVu1+/CoetXmPUGJl0FvHP6S5yVe7TOazX7rb7NLzh++L3
vKE/dIZh58Yfhvy13a+Oqjdhh05q/OLTsvt00+hBU//VP2/31V6TH88eV19jmqMSAKQhKOnYkddX
rjZX04v2w/oWJrtZJ76pjpadchfOg+6y0+z7/acbhD49hfx13Y16zFPX7N3We1GXngqnQPe6oOv6
tQ48332/VxlUBm6/Mlie+qf2r7MRFIC9Vbc9bA/rvdnAHVIvA9Xz5rlypYzARVyvr8vn9PftNy+q
l+VhZQC9PT0l4MhFGqiKRH6rXx+VT2ud9nBzo17VRkJS1Jl0fx2eux3a2HSbPTGMdm8xXJwHQ6s7
tjvkZLs0vhzASTuiv8mgfR8MV53XukInJSHfNcluPSHbbYMIAU6ctTtMKI4ni3rZuj3tXd/TO/d8
0XUH09vlown9TtgxWlCf9aHTpcHqcNqHI7WvdCCyPN0Mzb474Ff7WNmn+uDqLO7Ae9Idx53VcNrD
Pezwjf6sP+/h3HUtptwR/13GSnfVuTW4GDv0zHMe2jew9Zt83VsNy73pqdMV/3Y4fHnjJunCzHvS
Hr0J0RQkTFuXe19ZeKq9wuGt2RQotKcQC61aZ+vlYgZpizNYmTAhu/FM9IRqEY0OFxfbP2CUNyLb
GCVfBfHqKxC5YLCwzRACC2ALphMvu8rao4nt0gVM1FAWldFEWXX96to9S/5QoJoyqpAqNCNOKLlY
gv9NVAPHSIVSdHU9cWaVswkLdYYNuPvDcQVkYDJt9r5/L/k9uKNb3ZdnRkQ79tRYsgMo/RQRDGBi
1MqKu2ZPjU42znoW03XmlhzsWVktX6iOcTcLjYuWrZfDcKxM6r2mOb+qlZXLan0zDuBDFxXd03Z/
QxajSg+syvPUoHO4urpvzhzNddu3i6ZJ15L2eWSHXyIaZk0C0M3Oo6muvlI9PXThuqnHPjTr0VXb
bQxM5TNBhRY47/YNzLaDhbeG635jDBq0sqf5zsU6nJ/SA7K/Uid917gmiUovBq8/gYvVbcIt3lgO
LbqOUB3QU9XwfIaRWbMwEhfWHSjk8YpWqiuaQb88dZkbKJk6QFTQLiYIO4gi5KmzZ62oXa3axm1l
zlUTzsA2g/gDWvhrhRKvcxC8Sv0GgPcpkK/lKw+XE2tixVgwbkB8EEwRgtvys1v0yYrXoTLpw/O7
7i7aK7M726y8jurXoKsOwvDOUw3IdAAdv/zWmf0irDIVZ43+kLCZEBTJ7Jf6ym8Fa6harmdBVZ/b
GO/wONqnmyl9WIDjdWYhDRQ2bTAgbersBi8//IDknaKVNv0vBa28KjqhZuIxnhrR8jyqV+4Xyhwy
fXV6N7Nb83MlggGpMilbp6DA6Jxbdy9dzx2ZGzO6nNfpfKfgVoFCg37N0VR14/Sm4caiBbP35M28
4N5u+q8FqOV5It+QjJREEpBbyparGZvIaQFms7Af7iPF/EopDryuFVoSm7XmORXvX6M5QTUTtg9r
Y71KyYypuXemSWOR3KUEjrgkgHjSgOLne2daWdl+qxpG7q3lRD1rtZr0veVmdEqttgd1gQ8zclSd
koKeb+hObRqUOTUh23asiFCQ4M5aRO2LpovG943wfKkq/9qKndVtuKr6A9+ncUHyZcOlB3VdpeWH
E8MjEVYI8kzJe9TqlevWQp3dNkNv8qCGVxt7FV/MpmftprEcAyXyie7Q/HqmxpWesa7PusHKWZ5t
qBboQR8d3jWnk6tKY0mxW1x7SPbPuyIpxz2gfQfor/9VSKDdOEVco58tdcbr2mISxE9vXNMJ7+lt
kamHftMvvSzobeXRouztmwfwbURJZfZLAiyNAUfPFF7XlRPqe0mmoqWSD5aiRVH17scitEKCCHQR
jpH4oDt53t4E/WgKXn67w7LxQzkvvcD33KMimMxzTYFaJ8dIiBAdvZ0CVMT+FACmAn9VTThSPta7
V4XHm+vda+0TgToV7Lnb9SX3uvfu5Xb7BHODdp34wsln+8APtP6iCC3XFKgcAHFRClDp/qs3qydE
+ZOY4XZqcFw/2vJvh5TRR+84/eUa2a8mVkrCMLb/9nXAhfB44GvsFn57yj7Qwovu4rkWvlGFYwYc
Cdm77QJjm+1PQVvEkMi/iJrf5MPPP9YGgKUu5xxUayfYHtAQCI9z/+Uhf0AzUKDN/z7ca28XIse2
r9ZPME6BPZE32H6ktydPcAI4RKEWgcwBnw9364G2zbnydVYeUBzhqd0McMD3NwDLD3eCADokM0BE
6cNtg7yav8wyk2yiHpySguQjGz/lBj+HlYoSY2qAxIcr4mNpAHCDefdB+4RgAghEKp2Sj7wPBBEX
kWIoy4k9JJ+PNgUCvpzrHqi12AUUClN3KB2BqnKCXUygXCC0xefDXYFgRvO+ewUONgHdT81/efU5
ICINQoHU7vPhDoDoj5Br9VVueVCkgtBbXv0TMlo1CgEEbCj5fLSND0tizndXRC4MIiDgmNv1RZns
3wFk0ciXANpTyGGIz8e7B3NbgeUGCg7YEIUy23cUDPJ7k1DDVABqLFDS223w4bSAqELPdQTKNeWE
7Bx9h6rpZpemoNxUAFgIVVj7cLYgLTJzvj03XEswTnOY9padsOkJxhEWoAARf6xLP7fVX2Y9RV4w
ySLsvXRZsOI1GmSZaKeQfD7egRccD/l2OwgArD5wQgJOt/f2OAUiUQv+8sMFOdDSOd8aYlTAy2C3
UodHvujLNcx9sBvk3XZa8AOu/HZIP+/2KY0T7DzBpiWtOw1fmJsGcM4Pp90AtuRddxaWei44m7ae
rLjC9/a8UqVYQ6x4auF9wGXf2pw/v+x4cRQ6Qg6DkZd8ZEOv3Txpipy6oFxJPlur6iNFurYj+vkZ
KIswfvIRJuPe8peJAmzfOmk0zet/uJfH7sh5BLDwAHsRyEqPQMbCo3DxRMDX6iIFl3zeof/fsE2+
JYO6dOV8TnJFph7ssee++gtpLuVQwC5HkhRhASb6hlZLflNQ625lb9Ml4uu/Pu0z7SaJnL0fitTW
3pfS7wYHv7x79/1n7X9LetOjr5B+c2jqvuY/0YkmSaTtXupKs0lQffp1amhOQii+jyJGKXwf6AF/
8DcD4UXJG91/1MyZJhEOY+3lFuzbumNqqSCxOOzhvFI7mjO1tGc9MFJZyaoXMBGXsebYmi+JLWLA
RgQL/L5UAULIPQ1+5OhmKkdMgWBNziu1q9mP7rO8ZqLpdl65Y98sXWjOXNoMInabVzCHTq7BFHzr
eYUOSfyWzsUf4093qTgxxYpQmXmlj5xn19EDeZKTRnwFSM5KLeBYnGmevH1hj88/C+exT3dO0R8h
lZVMsKi+zjsNV64fGqyfr0vbjfBNftljNzouu4CNca5ttLlxOCUFnOsLzQ3Sl9/OMwZ13nm+1J40
9+CIiER0bsmcPdfK7GVBxZtbsGZRKaLLcyEaSBQgWIuzZ1rAjfMKvtI9zUrFJEsn2I/zSr3RfO1J
t45VGiTUOvnlzw9MFegmChg4tiNFVSYKNBUmJoUUffrl0UYKbzKExtReaB5qIxWVSBZxr7zTcW9o
Zrb+K4nY5RaszczDmaaBWQFj1syVrJwpEylAbOTPhVmYVXNVUeybdzoeNo/6kekQbNN5RX829dDR
7FRQsjWKUHXXQei7y9IohEPBK/2l1A9d3w2jIwWDCgnIAl5k90CIw7XAMH0emf7VPPZQaBgKsCHG
nq+FVnxM31AWJKhP867Ppfn8bOmlvhaEqTCxRqLc5iXpaJE36YbdrI0Nc+6Knk5/KX3762FpJ152
E0RNOo6f10iXmqXFGgvkm9Z//O9/C+biq4Efa7SU+ktpqD26tpaumqQPBe8TRaL5R3AP67JfvtCD
UNKKAiKYsFjlXbaxjlMwT7d78Jeeqbkx/pJZuo2cZ81N30CsJeQnZGYK2I206X12mcB7bY4badqa
/BTq+ETZQd5XO9ciaPPnqSDxBpCmQ4Ev4up5hd9oZcssPxmmVg6CKJW394wC1n6Mp31EcgE66ELz
QiNj1myn5tVL4Fhk5RsQt/uDyFIaYHn/z3cLJSa2KggV/oSRpa7moE/2F7oI1TWAmNLJ2jwCW5p3
51/qa/NJ0gsJ/C+v2G0jvxsicL6e0DtdmotIJ0acjjjZAqLaPu+TpNLfVFwiXcCY80rvIsDXrNIn
W/fNJ2lZRZPllzz3t96FXc03Hx912TgkXya6gb1k4m/l/3EHGGIZCu0kXfDnCA1bj0SGpaUuYJt+
Ikzl+5LUV5XzNjXzYrA5wt6Vxyq4l/Pu+o5uTc1Its6VAsS6ARObqIOh7m/0qbvMhBsFz1cBg9f8
iNOxFZSoggLsj05kTTmp0grWChhuTxdRcsmuEaRpeWdh5OvZ66JRwIbrB9CvyJPQfElJvdEf6G50
YXylry3WTEDH807CqXlwZwqKmdxiNd/Vjzlfgiw5t3Bfc570VI6YCQFGzCt1YD5yjYVyOqaICNKA
dp1OoMfpEMWABegp94B139YcWWwR84AdJc+uwN/mHSyk65S+Sds3KSDLK3cYEULzpUkAU55/vCOC
lRn+JBA6BcgNNUserUCa5J2FM93PbDBI0goQS9zhUot1ySRNyvHyDvhCC5eZ3VBE1g/GfCPKmiZw
U+efijEdDbV5dsgFzPGFiV4PaeId6qY8z0UkFi+itU6CNfJlv7qI+OSlaz0zJ+nUCq1GwDD9MkcI
ynW0jLtVL+CIENkK5cEWEWa80kND94WmkKwpOoDlnwiyiitN1hVFXM3QFWUVm+gglvdE35ADjaaZ
EEsR7vcdIceMPQVyKv+AxYnOokWoNS5AcKI1fRi2UlnibNAnNP3y58/G2NNkJZHgU/Mu3Zg+GI+a
/5yOLxlutYgpXunP8uWRlE3lHu/KDIEQZbdxwl+dV/bD3GeKJeOSxjfpzPz8yu1iMOdk/J5d2W0s
ApXyGePqiX3XpT18OthkGUX/qrxzcuk6XFA6nUJSWYnoIryaMUgw+VKFPyt9ys/PNhkSveT+ivEi
X6l1RUCN887HFu4BGEEHVyOPXhDPFXBZnbuBu5Rmm0J5lUK5/IP/7f+Ic3PMNYOLAMYBqu2gL6tD
HQ7D/2uP++NCa9SH0KyLFhZQQUNSTxVR/kDb/tuIvQeEc/9bfYGRTAGkL/xIptjIlQHYJhPzBhD3
X+L199qG1KRhpwN4Kc7W0QyhOdMdIzSEqJ3Ie9a6sZeJVBWRKRsAfIIK0ze9dITJeAUIO++ARwQn
UimJUNHFM7fQwNd0GZRTxOQy1kU6uGSsoqg571jPXP85MwVFKN3zaKWZYTq8ZLSiKC7vaC90Qtly
ziVplZBX7jVGazq6ZLCi5XJeobcwH/mpmESq4J/MK3WsRc9m6ZOvZW9iwdCaW3icCQjTLj2/1J01
JcZc6tsmUI8MOkv03Mk79C9gEEodMMSpKDHjlPSkX/68efJVB5CUikmkFhHPvnJLbLp/DEpZw5jL
PH3Yz495INzG0jh6fAZJRaJPOor0AChCLd9HzuMxy0RUz9FFogDl9OkxKl1GgZbOR3KIttILmKP/
edcf9+8+93v/qyQ2D2Hf0ji7/+F7oOal1oDdQHSAUyELTAfzo8XZv7/7OyPk97E/IGf6U5a2OOjR
J+ExpVMv9kH99Vz7H7cS1JDib6WGWGKd7Uy5bOUQG8RB9R0UDcm/5z6RTn/ldz5GFVIWVJCwecu6
fffKb8ykfTq6+slWz9wZ75SbQWMTTDo42u+T2I9815NiEVtEQa5hbr3XY2iNBG6US/YnkWzXMjh6
gQLJORHbIogjY4YgQ5DH5NkO1+IkyF58o0arOxhJ4QjFw0RZH5pZ71vIGwy3aTZW0BCwPxWQF/25
BE85XYiybxIBrYnv9Cns5MSX34QbZc9omY1IyzWaG7VEB2e66IiK3JdsmLc+qENA3XzaNRRIBy70
aEK83261IfOqw/ABxU8Rj7vUAxhpQ82Wl0r0zKQNr+DRUYDA0ln1JSvhre92qU0NX3+U3upIwCGz
735itb4hm0o/yCTQGovuL8xijVAvPReoo09HdcRc2L7fH3dLbQFfb7ml9ubq4BbaH//uktv/Vp+z
txeH+dl4hW6ZG0m3FuEzdF3KDEp3WcuiAG+kb5XGmrXUwEilGyA5bAWYrYMI/8kG+b0vGMPvx9v7
jbqIssZnoY5SSTtrO/3yyAZ+o+ArJtjXppE0YuVFrOEbJd+ATZXh2QlBjS72XPyjAR/bnb+PgS6M
obzHTTYMP4TRZ03BkkqLW8AJ+iRK/CShBWzxjhsGVC1JYgUp+8sbZquzXgynkpqUQwQFpBU6lPw4
z2Y6OnEciyiC6hra877MIvJld7oXPVrYF2RxSLGXuqJAU3rIS/fgGw97T7fdJ4JHPOb15xWwAyl2
131Xjja+7v6/vlm6LjUzcr2tIP7Puwe/Ibt/FT6Y822OUsli/7xo271xGbqap5c+6/6zdB2/aA2/
UXJvZgJ+CaUdL0iI8s5Mfxp7YSpGTEMRhbf9Bfewi96zSoMIH17SKaK5V+5R+2aYKVEvItnaDw36
l8rquoiiqXuO/QB6CFly68Ddi747SW/cFgPq2CTlKqhu8s7uALYUackOnd6fGOnBRqDsIf9Yu7/9
v1AvPf/jaOmacvUxfUPyiz/XnViaiiORkPfPxYX5mLUK4IzLP1pqDd3QkC4Xcu0FyDUfM7NAE8zc
2+yS0qmpFmD/prISq7qIawSopxvKZZfw0KeP+ZHx+/r1JIpKV5IOTprR5T1wiM0ILeAUX3KRPmXh
hwUciUuNktrQlIsuYIArYnaF5GwISynimrt0N0L/UpaWDjPZa0VUSVyZmPiS1CKujESqfF8oRVRJ
bO/jcscMAi2SRn0YfXy/Yrv77W+RQ4hPFlyArrjDM5ELLatF8AmN9fjJ0C0rk3MV/WDynuldoDcx
OFNpYs9BEpx++fN6iNJvPYNQrRaB6R+LGk6tdKHDspSOMhm0UoDyHAN/zQbUi4CUjKMMSoPYYjr4
n5/ie1f20pJW7bk3xW//7pboSvXb35LCuBv/t//rPJlyYqRaK2CuyT+bmdg5MLgCZkVzNlkFTfuH
/IIfpgcHvIgyCuIEc8oOS6daIJlF1SJKEmAXNDM2fbUIpqU+cRhSn2Y6q8kJLOKC/eXAB6kWUTrw
i2k/ao8rWWMUgRLa6tDD811ETUIH/pZ7jDkJi0aCLJ30n9ccnx5jmV2wCakQ9Pe0MWwCqkVRv+5P
/XFx2G/F6HmDsfuvICbzZQzq1vZ+N1bzkx89yv5ZAetHhJyAfKKhO5r/yPWSCk1OYvpFjh3iTCPT
kiO4RXBlidGSVgnSEYrhFgHiFvELULGkEyTRReDfuloM1OsYVKqIyq5uZneIzuF57/Cea6ObZcBN
EVo0lXs8OlkE0R68Ilm6kiKQaCTdnmH7iGQzpgh3YghOVroFFdE+Ke8CnrGPM+tH/5r8ci81X9za
WR+ziPi1qFsJhGkuhWqVIkLWN9R0h65I9MoGUhFIyy0xDN2PwyDRplf60pQ1SBGsbNunXERPsrtc
LUTzUfxmPmvPyfDv3UewL+lGSe6CIjgs7rFRt/PTZV+6wTFlWD0EYEXvDhZvJ+qzCeWAEyZvJPJR
W61wwApZRISvIwJFgVH6bPpT86iSB0KazufPX6cP4xefUEBgtUMlbya8XBWtP/Kqoi6YAohgU0HJ
lioiejTWZKuoKnq95x0sHJ9hqQ8uDudEjv5Vi4hMbXcnJkxo/PY3S7fjdMRiVurFRDd4gUuNJ8iY
dUzzIrJe2xfY3gKlfzpNqD3+ef8lauCeXjVA9s3m/g4f9PsgMLboxrxmP4b8940mtwr4o+j/j0E5
iyiPBn/6q2vNd/p6f6UblGfC6NWmD5KitlrAUV8N6P9x675Fnv4J192fip0opzJfZDR9Y9K1A792
hvOjiLqwjq9t5HBErYgrBl5HKTJTREKw61puNp1dBKNv/wlfQoYFik5l3xXKz7XpOMXxeTIEFiGT
2C4ikHSqWfMfFiK38w9+ENFbQ4pAQIWaX+yYXBsAQWlrKC9Cjt94OgQ/OuET6fpWWvX8I77R/SiV
so1svKpUX8/oPvhRdrDVIk7IZzI0G0gwpYUD/Jy+wI+s3T/uGjhWKvAnvBS23J6Us2m2Ky1OERZm
ByKzbLiwAAdnLNSte9SBKqLpR9cVXuc/nesAyZ3pPx/zP4vwBpNyHVFJiIksFPGx5xRBu9R13dQm
k4INRXAvnZozMz3CQgcV0VDiFGoZUff7vKtASeg+zCf/sNPNixSxb1TPu7sQ7qT4oJNOEbDznfwk
dSMWW1B0fKtTE42MZH6pIi4GApASD81hjVP07ljJUIdGaLdDk3e4fOoRBLDS70k7i1q2dFP8SK+/
fhOdw3j+iGudSkquuCJywV3Dp9CZ2P0RR0UpgtX0Sl+Vupp1hEOmCGKdKzMD2ikC6flZc4CoyuZE
ETGSK8BRstQizqyY4F90sGfOs7Q7WgVEw2/M8InY1tHLhQq79Hk/v69vNI9kmniFQyywUgyfv5WF
MhVwHLmkAnj2j/f5KaKkaBsuGuoWSZl/KX0KCMoGQKe2kWZxYkmL0auiGzmGZKdQ+Jh/Ue7dObap
tFOrRZgS9xQ3yKMtonPYfQSvW2awBezMLyyvuY28n0YhTV3SeRWqlzrM9Muf3/sHRma1CHKJrmjj
JLI26aFNByrGXSfI2GxSaUkjUtgm1HoRTIs7lpIxoV89KF1CCOiXriO60mAvHjXjmk2eXBEtUYmC
ia7QH9nxOVK9nNfx2XfjxPZ5Gfyw/9v9Xcx3r7mrNJh3/XwXORH74ljptCR4N8wX4rd/THnrQHfJ
Hklns1UAPvMuCrIAuSKSy/e//X8QZ7G+fyQpjE+//JEqObYDfp+o/7Ea9993Xxx796J3/7Hi+j/f
Wx4rsf9gb/nKYu/05JOF+/XX/wQAAP//</cx:binary>
              </cx:geoCache>
            </cx:geography>
          </cx:layoutPr>
        </cx:series>
      </cx:plotAreaRegion>
    </cx:plotArea>
    <cx:legend pos="r" align="min" overlay="0">
      <cx:txPr>
        <a:bodyPr vertOverflow="overflow" horzOverflow="overflow" wrap="square" lIns="0" tIns="0" rIns="0" bIns="0"/>
        <a:lstStyle/>
        <a:p>
          <a:pPr algn="ctr" rtl="0">
            <a:defRPr sz="900" b="0" i="0">
              <a:solidFill>
                <a:schemeClr val="accent1">
                  <a:lumMod val="75000"/>
                </a:schemeClr>
              </a:solidFill>
              <a:latin typeface="Calibri" panose="020F0502020204030204" pitchFamily="34" charset="0"/>
              <a:ea typeface="Calibri" panose="020F0502020204030204" pitchFamily="34" charset="0"/>
              <a:cs typeface="Calibri" panose="020F0502020204030204" pitchFamily="34" charset="0"/>
            </a:defRPr>
          </a:pPr>
          <a:endParaRPr lang="en-US">
            <a:solidFill>
              <a:schemeClr val="accent1">
                <a:lumMod val="75000"/>
              </a:schemeClr>
            </a:solidFill>
          </a:endParaRPr>
        </a:p>
      </cx:txPr>
    </cx:legend>
  </cx:chart>
  <cx:spPr>
    <a:ln>
      <a:solidFill>
        <a:schemeClr val="accent1">
          <a:lumMod val="50000"/>
        </a:schemeClr>
      </a:solidFill>
    </a:ln>
  </cx:spPr>
</cx:chartSpace>
</file>

<file path=xl/charts/chartEx5.xml><?xml version="1.0" encoding="utf-8"?>
<cx:chartSpace xmlns:a="http://schemas.openxmlformats.org/drawingml/2006/main" xmlns:r="http://schemas.openxmlformats.org/officeDocument/2006/relationships" xmlns:cx="http://schemas.microsoft.com/office/drawing/2014/chartex">
  <cx:chartData>
    <cx:data id="0">
      <cx:strDim type="cat">
        <cx:f>_xlchart.v1.12</cx:f>
      </cx:strDim>
      <cx:numDim type="size">
        <cx:f>_xlchart.v1.14</cx:f>
      </cx:numDim>
    </cx:data>
  </cx:chartData>
  <cx:chart>
    <cx:plotArea>
      <cx:plotAreaRegion>
        <cx:series layoutId="sunburst" uniqueId="{B6C56AC8-7726-4AF6-8AC0-19BD1181E6CB}">
          <cx:tx>
            <cx:txData>
              <cx:f>_xlchart.v1.13</cx:f>
              <cx:v>Count</cx:v>
            </cx:txData>
          </cx:tx>
          <cx:dataLabels pos="ctr">
            <cx:visibility seriesName="0" categoryName="1" value="0"/>
          </cx:dataLabels>
          <cx:dataId val="0"/>
        </cx:series>
      </cx:plotAreaRegion>
    </cx:plotArea>
  </cx:chart>
  <cx:spPr>
    <a:ln>
      <a:solidFill>
        <a:schemeClr val="accent1">
          <a:lumMod val="75000"/>
        </a:schemeClr>
      </a:solidFill>
    </a:ln>
  </cx:spPr>
</cx:chartSpace>
</file>

<file path=xl/charts/chartEx6.xml><?xml version="1.0" encoding="utf-8"?>
<cx:chartSpace xmlns:a="http://schemas.openxmlformats.org/drawingml/2006/main" xmlns:r="http://schemas.openxmlformats.org/officeDocument/2006/relationships" xmlns:cx="http://schemas.microsoft.com/office/drawing/2014/chartex">
  <cx:chartData>
    <cx:data id="0">
      <cx:strDim type="cat">
        <cx:f>_xlchart.v1.9</cx:f>
      </cx:strDim>
      <cx:numDim type="size">
        <cx:f>_xlchart.v1.11</cx:f>
      </cx:numDim>
    </cx:data>
  </cx:chartData>
  <cx:chart>
    <cx:plotArea>
      <cx:plotAreaRegion>
        <cx:series layoutId="treemap" uniqueId="{8BAE853F-EA5B-4D8B-9585-90E82C662F82}">
          <cx:tx>
            <cx:txData>
              <cx:f>_xlchart.v1.10</cx:f>
              <cx:v>Places</cx:v>
            </cx:txData>
          </cx:tx>
          <cx:dataLabels pos="inEnd">
            <cx:visibility seriesName="0" categoryName="1" value="0"/>
          </cx:dataLabels>
          <cx:dataId val="0"/>
          <cx:layoutPr>
            <cx:parentLabelLayout val="overlapping"/>
          </cx:layoutPr>
        </cx:series>
      </cx:plotAreaRegion>
    </cx:plotArea>
    <cx:legend pos="b" align="ctr" overlay="0">
      <cx:txPr>
        <a:bodyPr spcFirstLastPara="1" vertOverflow="ellipsis" horzOverflow="overflow" wrap="square" lIns="0" tIns="0" rIns="0" bIns="0" anchor="ctr" anchorCtr="1"/>
        <a:lstStyle/>
        <a:p>
          <a:pPr algn="ctr" rtl="0">
            <a:defRPr/>
          </a:pPr>
          <a:endParaRPr lang="en-US" sz="900" b="0" i="0" u="none" strike="noStrike" baseline="0">
            <a:solidFill>
              <a:sysClr val="windowText" lastClr="000000">
                <a:lumMod val="65000"/>
                <a:lumOff val="35000"/>
              </a:sysClr>
            </a:solidFill>
            <a:latin typeface="Calibri" panose="020F0502020204030204"/>
          </a:endParaRPr>
        </a:p>
      </cx:txPr>
    </cx:legend>
  </cx:chart>
  <cx:spPr>
    <a:ln>
      <a:solidFill>
        <a:schemeClr val="accent1">
          <a:lumMod val="75000"/>
        </a:schemeClr>
      </a:solidFill>
    </a:ln>
  </cx:spPr>
</cx:chartSpace>
</file>

<file path=xl/charts/chartEx7.xml><?xml version="1.0" encoding="utf-8"?>
<cx:chartSpace xmlns:a="http://schemas.openxmlformats.org/drawingml/2006/main" xmlns:r="http://schemas.openxmlformats.org/officeDocument/2006/relationships" xmlns:cx="http://schemas.microsoft.com/office/drawing/2014/chartex">
  <cx:chartData>
    <cx:data id="0">
      <cx:strDim type="cat">
        <cx:f>_xlchart.v5.21</cx:f>
      </cx:strDim>
      <cx:numDim type="val">
        <cx:f>_xlchart.v5.22</cx:f>
      </cx:numDim>
    </cx:data>
  </cx:chartData>
  <cx:chart>
    <cx:plotArea>
      <cx:plotAreaRegion>
        <cx:series layoutId="waterfall" uniqueId="{5FA60C39-3E9D-4C9C-8784-E77B1E72C1C0}">
          <cx:spPr>
            <a:ln>
              <a:noFill/>
            </a:ln>
          </cx:spPr>
          <cx:dataLabels pos="outEnd">
            <cx:visibility seriesName="0" categoryName="0" value="1"/>
          </cx:dataLabels>
          <cx:dataId val="0"/>
          <cx:layoutPr>
            <cx:subtotals>
              <cx:idx val="2"/>
            </cx:subtotals>
          </cx:layoutPr>
        </cx:series>
      </cx:plotAreaRegion>
      <cx:axis id="0">
        <cx:catScaling gapWidth="0.5"/>
        <cx:tickLabels/>
      </cx:axis>
      <cx:axis id="1" hidden="1">
        <cx:valScaling/>
        <cx:majorGridlines/>
        <cx:tickLabels/>
      </cx:axis>
    </cx:plotArea>
  </cx:chart>
  <cx:spPr>
    <a:noFill/>
    <a:ln>
      <a:solidFill>
        <a:schemeClr val="accent1">
          <a:lumMod val="75000"/>
        </a:schemeClr>
      </a:solidFill>
    </a:ln>
  </cx:spPr>
  <cx:fmtOvrs>
    <cx:fmtOvr idx="0">
      <cx:spPr>
        <a:solidFill>
          <a:srgbClr val="92D050"/>
        </a:solidFill>
      </cx:spPr>
    </cx:fmtOvr>
    <cx:fmtOvr idx="1">
      <cx:spPr>
        <a:solidFill>
          <a:schemeClr val="accent2">
            <a:lumMod val="75000"/>
          </a:schemeClr>
        </a:solidFill>
      </cx:spPr>
    </cx:fmtOvr>
  </cx:fmtOvrs>
</cx:chartSpace>
</file>

<file path=xl/charts/chartEx8.xml><?xml version="1.0" encoding="utf-8"?>
<cx:chartSpace xmlns:a="http://schemas.openxmlformats.org/drawingml/2006/main" xmlns:r="http://schemas.openxmlformats.org/officeDocument/2006/relationships" xmlns:cx="http://schemas.microsoft.com/office/drawing/2014/chartex">
  <cx:chartData>
    <cx:data id="0">
      <cx:strDim type="cat">
        <cx:f>_xlchart.v2.18</cx:f>
      </cx:strDim>
      <cx:numDim type="val">
        <cx:f>_xlchart.v2.20</cx:f>
      </cx:numDim>
    </cx:data>
  </cx:chartData>
  <cx:chart>
    <cx:plotArea>
      <cx:plotAreaRegion>
        <cx:series layoutId="funnel" uniqueId="{2F52841D-51FA-49CF-860B-4244A35BA860}">
          <cx:tx>
            <cx:txData>
              <cx:f>_xlchart.v2.19</cx:f>
              <cx:v>User %</cx:v>
            </cx:txData>
          </cx:tx>
          <cx:dataPt idx="0">
            <cx:spPr>
              <a:solidFill>
                <a:srgbClr val="ED7D31">
                  <a:lumMod val="40000"/>
                  <a:lumOff val="60000"/>
                </a:srgbClr>
              </a:solidFill>
            </cx:spPr>
          </cx:dataPt>
          <cx:dataPt idx="1">
            <cx:spPr>
              <a:solidFill>
                <a:srgbClr val="ED7D31">
                  <a:lumMod val="60000"/>
                  <a:lumOff val="40000"/>
                </a:srgbClr>
              </a:solidFill>
            </cx:spPr>
          </cx:dataPt>
          <cx:dataPt idx="2">
            <cx:spPr>
              <a:solidFill>
                <a:srgbClr val="ED7D31">
                  <a:lumMod val="75000"/>
                </a:srgbClr>
              </a:solidFill>
            </cx:spPr>
          </cx:dataPt>
          <cx:dataPt idx="3">
            <cx:spPr>
              <a:solidFill>
                <a:srgbClr val="ED7D31">
                  <a:lumMod val="50000"/>
                </a:srgbClr>
              </a:solidFill>
            </cx:spPr>
          </cx:dataPt>
          <cx:dataLabels>
            <cx:txPr>
              <a:bodyPr spcFirstLastPara="1" vertOverflow="ellipsis" horzOverflow="overflow" wrap="square" lIns="0" tIns="0" rIns="0" bIns="0" anchor="ctr" anchorCtr="1"/>
              <a:lstStyle/>
              <a:p>
                <a:pPr algn="ctr" rtl="0">
                  <a:defRPr b="1"/>
                </a:pPr>
                <a:endParaRPr lang="en-US" sz="900" b="1" i="0" u="none" strike="noStrike" baseline="0">
                  <a:solidFill>
                    <a:sysClr val="windowText" lastClr="000000">
                      <a:lumMod val="65000"/>
                      <a:lumOff val="35000"/>
                    </a:sysClr>
                  </a:solidFill>
                  <a:latin typeface="Calibri" panose="020F0502020204030204"/>
                </a:endParaRPr>
              </a:p>
            </cx:txPr>
            <cx:visibility seriesName="0" categoryName="0" value="1"/>
          </cx:dataLabels>
          <cx:dataId val="0"/>
        </cx:series>
      </cx:plotAreaRegion>
      <cx:axis id="0">
        <cx:catScaling gapWidth="0.0599999987"/>
        <cx:tickLabels/>
      </cx:axis>
    </cx:plotArea>
  </cx:chart>
  <cx:spPr>
    <a:ln>
      <a:solidFill>
        <a:schemeClr val="accent1">
          <a:lumMod val="75000"/>
        </a:schemeClr>
      </a:solid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withinLinear" id="15">
  <a:schemeClr val="accent2"/>
</cs:colorStyle>
</file>

<file path=xl/charts/style1.xml><?xml version="1.0" encoding="utf-8"?>
<cs:chartStyle xmlns:cs="http://schemas.microsoft.com/office/drawing/2012/chartStyle" xmlns:a="http://schemas.openxmlformats.org/drawingml/2006/main" id="40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40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381">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trlProps/ctrlProp1.xml><?xml version="1.0" encoding="utf-8"?>
<formControlPr xmlns="http://schemas.microsoft.com/office/spreadsheetml/2009/9/main" objectType="Spin" dx="22" fmlaLink="$R$2" max="4149" min="1" page="10" val="29"/>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8" Type="http://schemas.microsoft.com/office/2014/relationships/chartEx" Target="../charts/chartEx7.xml"/><Relationship Id="rId3" Type="http://schemas.microsoft.com/office/2014/relationships/chartEx" Target="../charts/chartEx3.xml"/><Relationship Id="rId7" Type="http://schemas.microsoft.com/office/2014/relationships/chartEx" Target="../charts/chartEx6.xml"/><Relationship Id="rId2" Type="http://schemas.microsoft.com/office/2014/relationships/chartEx" Target="../charts/chartEx2.xml"/><Relationship Id="rId1" Type="http://schemas.microsoft.com/office/2014/relationships/chartEx" Target="../charts/chartEx1.xml"/><Relationship Id="rId6" Type="http://schemas.microsoft.com/office/2014/relationships/chartEx" Target="../charts/chartEx5.xml"/><Relationship Id="rId5" Type="http://schemas.openxmlformats.org/officeDocument/2006/relationships/chart" Target="../charts/chart1.xml"/><Relationship Id="rId4" Type="http://schemas.microsoft.com/office/2014/relationships/chartEx" Target="../charts/chartEx4.xml"/><Relationship Id="rId9" Type="http://schemas.microsoft.com/office/2014/relationships/chartEx" Target="../charts/chartEx8.xml"/></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18</xdr:col>
      <xdr:colOff>104775</xdr:colOff>
      <xdr:row>3</xdr:row>
      <xdr:rowOff>0</xdr:rowOff>
    </xdr:from>
    <xdr:to>
      <xdr:col>18</xdr:col>
      <xdr:colOff>361951</xdr:colOff>
      <xdr:row>7</xdr:row>
      <xdr:rowOff>0</xdr:rowOff>
    </xdr:to>
    <xdr:sp macro="" textlink="">
      <xdr:nvSpPr>
        <xdr:cNvPr id="2" name="Left Brace 1">
          <a:extLst>
            <a:ext uri="{FF2B5EF4-FFF2-40B4-BE49-F238E27FC236}">
              <a16:creationId xmlns:a16="http://schemas.microsoft.com/office/drawing/2014/main" id="{F0EC9890-D8CB-4895-A093-124981107F09}"/>
            </a:ext>
          </a:extLst>
        </xdr:cNvPr>
        <xdr:cNvSpPr/>
      </xdr:nvSpPr>
      <xdr:spPr>
        <a:xfrm>
          <a:off x="7896225" y="600075"/>
          <a:ext cx="257176" cy="800100"/>
        </a:xfrm>
        <a:prstGeom prst="leftBrace">
          <a:avLst>
            <a:gd name="adj1" fmla="val 8333"/>
            <a:gd name="adj2" fmla="val 63095"/>
          </a:avLst>
        </a:prstGeom>
        <a:ln w="19050">
          <a:solidFill>
            <a:schemeClr val="tx2"/>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xdr:from>
          <xdr:col>17</xdr:col>
          <xdr:colOff>1028700</xdr:colOff>
          <xdr:row>0</xdr:row>
          <xdr:rowOff>152400</xdr:rowOff>
        </xdr:from>
        <xdr:to>
          <xdr:col>19</xdr:col>
          <xdr:colOff>66675</xdr:colOff>
          <xdr:row>2</xdr:row>
          <xdr:rowOff>19050</xdr:rowOff>
        </xdr:to>
        <xdr:sp macro="" textlink="">
          <xdr:nvSpPr>
            <xdr:cNvPr id="1025" name="Spinner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361949</xdr:colOff>
      <xdr:row>1</xdr:row>
      <xdr:rowOff>0</xdr:rowOff>
    </xdr:from>
    <xdr:to>
      <xdr:col>4</xdr:col>
      <xdr:colOff>714374</xdr:colOff>
      <xdr:row>10</xdr:row>
      <xdr:rowOff>152400</xdr:rowOff>
    </xdr:to>
    <xdr:pic>
      <xdr:nvPicPr>
        <xdr:cNvPr id="2" name="Picture 1">
          <a:extLst>
            <a:ext uri="{FF2B5EF4-FFF2-40B4-BE49-F238E27FC236}">
              <a16:creationId xmlns:a16="http://schemas.microsoft.com/office/drawing/2014/main" id="{88560663-2C08-4EB5-B012-8EF7108BC61B}"/>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5725" b="2248"/>
        <a:stretch/>
      </xdr:blipFill>
      <xdr:spPr bwMode="auto">
        <a:xfrm>
          <a:off x="361949" y="304800"/>
          <a:ext cx="2886075" cy="1838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9</xdr:col>
      <xdr:colOff>209550</xdr:colOff>
      <xdr:row>9</xdr:row>
      <xdr:rowOff>9525</xdr:rowOff>
    </xdr:from>
    <xdr:to>
      <xdr:col>10</xdr:col>
      <xdr:colOff>828675</xdr:colOff>
      <xdr:row>13</xdr:row>
      <xdr:rowOff>47625</xdr:rowOff>
    </xdr:to>
    <xdr:sp macro="" textlink="">
      <xdr:nvSpPr>
        <xdr:cNvPr id="2" name="Arrow: Right 1">
          <a:extLst>
            <a:ext uri="{FF2B5EF4-FFF2-40B4-BE49-F238E27FC236}">
              <a16:creationId xmlns:a16="http://schemas.microsoft.com/office/drawing/2014/main" id="{81C049C9-F035-43D7-94AA-3B204F74AA01}"/>
            </a:ext>
          </a:extLst>
        </xdr:cNvPr>
        <xdr:cNvSpPr/>
      </xdr:nvSpPr>
      <xdr:spPr>
        <a:xfrm>
          <a:off x="7077075" y="1724025"/>
          <a:ext cx="1666875" cy="800100"/>
        </a:xfrm>
        <a:prstGeom prst="rightArrow">
          <a:avLst/>
        </a:prstGeom>
        <a:noFill/>
        <a:ln w="38100">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ysClr val="windowText" lastClr="000000"/>
              </a:solidFill>
            </a:rPr>
            <a:t>YEARLY SUMMARY</a:t>
          </a:r>
          <a:endParaRPr lang="en-US" sz="1100" b="1">
            <a:solidFill>
              <a:sysClr val="windowText" lastClr="000000"/>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82</xdr:col>
      <xdr:colOff>88690</xdr:colOff>
      <xdr:row>6052</xdr:row>
      <xdr:rowOff>46995</xdr:rowOff>
    </xdr:from>
    <xdr:to>
      <xdr:col>106</xdr:col>
      <xdr:colOff>131822</xdr:colOff>
      <xdr:row>6066</xdr:row>
      <xdr:rowOff>148356</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A93E1BDD-07C6-2A84-ED68-CEDE211A27EC}"/>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20462665" y="1153333995"/>
              <a:ext cx="4615132" cy="2768361"/>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0</xdr:col>
      <xdr:colOff>179717</xdr:colOff>
      <xdr:row>2</xdr:row>
      <xdr:rowOff>8986</xdr:rowOff>
    </xdr:from>
    <xdr:to>
      <xdr:col>6</xdr:col>
      <xdr:colOff>8986</xdr:colOff>
      <xdr:row>16</xdr:row>
      <xdr:rowOff>128587</xdr:rowOff>
    </xdr:to>
    <mc:AlternateContent xmlns:mc="http://schemas.openxmlformats.org/markup-compatibility/2006">
      <mc:Choice xmlns:cx1="http://schemas.microsoft.com/office/drawing/2015/9/8/chartex" Requires="cx1">
        <xdr:graphicFrame macro="">
          <xdr:nvGraphicFramePr>
            <xdr:cNvPr id="3" name="Chart 2">
              <a:extLst>
                <a:ext uri="{FF2B5EF4-FFF2-40B4-BE49-F238E27FC236}">
                  <a16:creationId xmlns:a16="http://schemas.microsoft.com/office/drawing/2014/main" id="{572737EA-9770-58A7-7A3D-64E6D70CE6CD}"/>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179717" y="466186"/>
              <a:ext cx="4182194" cy="2786601"/>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7</xdr:col>
      <xdr:colOff>0</xdr:colOff>
      <xdr:row>2</xdr:row>
      <xdr:rowOff>0</xdr:rowOff>
    </xdr:from>
    <xdr:to>
      <xdr:col>30</xdr:col>
      <xdr:colOff>0</xdr:colOff>
      <xdr:row>16</xdr:row>
      <xdr:rowOff>101360</xdr:rowOff>
    </xdr:to>
    <mc:AlternateContent xmlns:mc="http://schemas.openxmlformats.org/markup-compatibility/2006">
      <mc:Choice xmlns:cx1="http://schemas.microsoft.com/office/drawing/2015/9/8/chartex" Requires="cx1">
        <xdr:graphicFrame macro="">
          <xdr:nvGraphicFramePr>
            <xdr:cNvPr id="4" name="Chart 3">
              <a:extLst>
                <a:ext uri="{FF2B5EF4-FFF2-40B4-BE49-F238E27FC236}">
                  <a16:creationId xmlns:a16="http://schemas.microsoft.com/office/drawing/2014/main" id="{CA28090B-ED3C-4DC6-AE9C-CA54D6316B1C}"/>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4543425" y="457200"/>
              <a:ext cx="4381500" cy="276836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4</xdr:col>
      <xdr:colOff>0</xdr:colOff>
      <xdr:row>24</xdr:row>
      <xdr:rowOff>0</xdr:rowOff>
    </xdr:from>
    <xdr:to>
      <xdr:col>38</xdr:col>
      <xdr:colOff>188701</xdr:colOff>
      <xdr:row>38</xdr:row>
      <xdr:rowOff>110352</xdr:rowOff>
    </xdr:to>
    <mc:AlternateContent xmlns:mc="http://schemas.openxmlformats.org/markup-compatibility/2006">
      <mc:Choice xmlns:cx4="http://schemas.microsoft.com/office/drawing/2016/5/10/chartex" Requires="cx4">
        <xdr:graphicFrame macro="">
          <xdr:nvGraphicFramePr>
            <xdr:cNvPr id="5" name="Chart 4">
              <a:extLst>
                <a:ext uri="{FF2B5EF4-FFF2-40B4-BE49-F238E27FC236}">
                  <a16:creationId xmlns:a16="http://schemas.microsoft.com/office/drawing/2014/main" id="{677D9C33-9373-F852-3BA3-5F412B9F8D9C}"/>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4"/>
            </a:graphicData>
          </a:graphic>
        </xdr:graphicFrame>
      </mc:Choice>
      <mc:Fallback>
        <xdr:sp macro="" textlink="">
          <xdr:nvSpPr>
            <xdr:cNvPr id="0" name=""/>
            <xdr:cNvSpPr>
              <a:spLocks noTextEdit="1"/>
            </xdr:cNvSpPr>
          </xdr:nvSpPr>
          <xdr:spPr>
            <a:xfrm>
              <a:off x="3067050" y="4724400"/>
              <a:ext cx="7570576" cy="2777352"/>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43</xdr:col>
      <xdr:colOff>185108</xdr:colOff>
      <xdr:row>23</xdr:row>
      <xdr:rowOff>179723</xdr:rowOff>
    </xdr:from>
    <xdr:to>
      <xdr:col>68</xdr:col>
      <xdr:colOff>8985</xdr:colOff>
      <xdr:row>37</xdr:row>
      <xdr:rowOff>35943</xdr:rowOff>
    </xdr:to>
    <xdr:graphicFrame macro="">
      <xdr:nvGraphicFramePr>
        <xdr:cNvPr id="8" name="Chart 7">
          <a:extLst>
            <a:ext uri="{FF2B5EF4-FFF2-40B4-BE49-F238E27FC236}">
              <a16:creationId xmlns:a16="http://schemas.microsoft.com/office/drawing/2014/main" id="{23CDB017-C9C6-7B27-C856-29DC2CF95A6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179717</xdr:colOff>
      <xdr:row>55</xdr:row>
      <xdr:rowOff>8986</xdr:rowOff>
    </xdr:from>
    <xdr:to>
      <xdr:col>13</xdr:col>
      <xdr:colOff>0</xdr:colOff>
      <xdr:row>74</xdr:row>
      <xdr:rowOff>107831</xdr:rowOff>
    </xdr:to>
    <mc:AlternateContent xmlns:mc="http://schemas.openxmlformats.org/markup-compatibility/2006">
      <mc:Choice xmlns:cx1="http://schemas.microsoft.com/office/drawing/2015/9/8/chartex" Requires="cx1">
        <xdr:graphicFrame macro="">
          <xdr:nvGraphicFramePr>
            <xdr:cNvPr id="9" name="Chart 8">
              <a:extLst>
                <a:ext uri="{FF2B5EF4-FFF2-40B4-BE49-F238E27FC236}">
                  <a16:creationId xmlns:a16="http://schemas.microsoft.com/office/drawing/2014/main" id="{6AA24713-87EB-43C0-9EB8-59B4CD76AB38}"/>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179717" y="10715086"/>
              <a:ext cx="5506708" cy="3718345"/>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14</xdr:col>
      <xdr:colOff>17972</xdr:colOff>
      <xdr:row>55</xdr:row>
      <xdr:rowOff>8985</xdr:rowOff>
    </xdr:from>
    <xdr:to>
      <xdr:col>54</xdr:col>
      <xdr:colOff>179717</xdr:colOff>
      <xdr:row>74</xdr:row>
      <xdr:rowOff>98846</xdr:rowOff>
    </xdr:to>
    <mc:AlternateContent xmlns:mc="http://schemas.openxmlformats.org/markup-compatibility/2006">
      <mc:Choice xmlns:cx1="http://schemas.microsoft.com/office/drawing/2015/9/8/chartex" Requires="cx1">
        <xdr:graphicFrame macro="">
          <xdr:nvGraphicFramePr>
            <xdr:cNvPr id="10" name="Chart 9">
              <a:extLst>
                <a:ext uri="{FF2B5EF4-FFF2-40B4-BE49-F238E27FC236}">
                  <a16:creationId xmlns:a16="http://schemas.microsoft.com/office/drawing/2014/main" id="{E3AF4B7A-85DE-418F-B549-6C32D8D3164D}"/>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7"/>
            </a:graphicData>
          </a:graphic>
        </xdr:graphicFrame>
      </mc:Choice>
      <mc:Fallback>
        <xdr:sp macro="" textlink="">
          <xdr:nvSpPr>
            <xdr:cNvPr id="0" name=""/>
            <xdr:cNvSpPr>
              <a:spLocks noTextEdit="1"/>
            </xdr:cNvSpPr>
          </xdr:nvSpPr>
          <xdr:spPr>
            <a:xfrm>
              <a:off x="5894897" y="10715085"/>
              <a:ext cx="9324795" cy="3709361"/>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4</xdr:col>
      <xdr:colOff>14377</xdr:colOff>
      <xdr:row>82</xdr:row>
      <xdr:rowOff>17977</xdr:rowOff>
    </xdr:from>
    <xdr:to>
      <xdr:col>40</xdr:col>
      <xdr:colOff>0</xdr:colOff>
      <xdr:row>95</xdr:row>
      <xdr:rowOff>125802</xdr:rowOff>
    </xdr:to>
    <mc:AlternateContent xmlns:mc="http://schemas.openxmlformats.org/markup-compatibility/2006">
      <mc:Choice xmlns:cx4="http://schemas.microsoft.com/office/drawing/2016/5/10/chartex" Requires="cx4">
        <xdr:graphicFrame macro="">
          <xdr:nvGraphicFramePr>
            <xdr:cNvPr id="11" name="Chart 10">
              <a:extLst>
                <a:ext uri="{FF2B5EF4-FFF2-40B4-BE49-F238E27FC236}">
                  <a16:creationId xmlns:a16="http://schemas.microsoft.com/office/drawing/2014/main" id="{1C71565E-271D-C39C-7DDD-FFC2CD89F281}"/>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8"/>
            </a:graphicData>
          </a:graphic>
        </xdr:graphicFrame>
      </mc:Choice>
      <mc:Fallback>
        <xdr:sp macro="" textlink="">
          <xdr:nvSpPr>
            <xdr:cNvPr id="0" name=""/>
            <xdr:cNvSpPr>
              <a:spLocks noTextEdit="1"/>
            </xdr:cNvSpPr>
          </xdr:nvSpPr>
          <xdr:spPr>
            <a:xfrm>
              <a:off x="3081427" y="15943777"/>
              <a:ext cx="7748498" cy="2584325"/>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5</xdr:col>
      <xdr:colOff>8987</xdr:colOff>
      <xdr:row>98</xdr:row>
      <xdr:rowOff>8985</xdr:rowOff>
    </xdr:from>
    <xdr:to>
      <xdr:col>40</xdr:col>
      <xdr:colOff>1</xdr:colOff>
      <xdr:row>110</xdr:row>
      <xdr:rowOff>89858</xdr:rowOff>
    </xdr:to>
    <mc:AlternateContent xmlns:mc="http://schemas.openxmlformats.org/markup-compatibility/2006">
      <mc:Choice xmlns:cx2="http://schemas.microsoft.com/office/drawing/2015/10/21/chartex" Requires="cx2">
        <xdr:graphicFrame macro="">
          <xdr:nvGraphicFramePr>
            <xdr:cNvPr id="12" name="Chart 11">
              <a:extLst>
                <a:ext uri="{FF2B5EF4-FFF2-40B4-BE49-F238E27FC236}">
                  <a16:creationId xmlns:a16="http://schemas.microsoft.com/office/drawing/2014/main" id="{7D340315-7D8B-E221-8618-F39B7C0EC55D}"/>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9"/>
            </a:graphicData>
          </a:graphic>
        </xdr:graphicFrame>
      </mc:Choice>
      <mc:Fallback>
        <xdr:sp macro="" textlink="">
          <xdr:nvSpPr>
            <xdr:cNvPr id="0" name=""/>
            <xdr:cNvSpPr>
              <a:spLocks noTextEdit="1"/>
            </xdr:cNvSpPr>
          </xdr:nvSpPr>
          <xdr:spPr>
            <a:xfrm>
              <a:off x="3885662" y="19058985"/>
              <a:ext cx="6944264" cy="2366873"/>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editAs="oneCell">
    <xdr:from>
      <xdr:col>8</xdr:col>
      <xdr:colOff>407220</xdr:colOff>
      <xdr:row>0</xdr:row>
      <xdr:rowOff>83263</xdr:rowOff>
    </xdr:from>
    <xdr:to>
      <xdr:col>11</xdr:col>
      <xdr:colOff>401227</xdr:colOff>
      <xdr:row>6</xdr:row>
      <xdr:rowOff>188038</xdr:rowOff>
    </xdr:to>
    <mc:AlternateContent xmlns:mc="http://schemas.openxmlformats.org/markup-compatibility/2006" xmlns:a14="http://schemas.microsoft.com/office/drawing/2010/main">
      <mc:Choice Requires="a14">
        <xdr:graphicFrame macro="">
          <xdr:nvGraphicFramePr>
            <xdr:cNvPr id="2" name="Room Type">
              <a:extLst>
                <a:ext uri="{FF2B5EF4-FFF2-40B4-BE49-F238E27FC236}">
                  <a16:creationId xmlns:a16="http://schemas.microsoft.com/office/drawing/2014/main" id="{29B4A7A9-0C9B-F94A-5540-BE800BA8C749}"/>
                </a:ext>
              </a:extLst>
            </xdr:cNvPr>
            <xdr:cNvGraphicFramePr/>
          </xdr:nvGraphicFramePr>
          <xdr:xfrm>
            <a:off x="0" y="0"/>
            <a:ext cx="0" cy="0"/>
          </xdr:xfrm>
          <a:graphic>
            <a:graphicData uri="http://schemas.microsoft.com/office/drawing/2010/slicer">
              <sle:slicer xmlns:sle="http://schemas.microsoft.com/office/drawing/2010/slicer" name="Room Type"/>
            </a:graphicData>
          </a:graphic>
        </xdr:graphicFrame>
      </mc:Choice>
      <mc:Fallback xmlns="">
        <xdr:sp macro="" textlink="">
          <xdr:nvSpPr>
            <xdr:cNvPr id="0" name=""/>
            <xdr:cNvSpPr>
              <a:spLocks noTextEdit="1"/>
            </xdr:cNvSpPr>
          </xdr:nvSpPr>
          <xdr:spPr>
            <a:xfrm>
              <a:off x="8969018" y="83263"/>
              <a:ext cx="1824091" cy="126061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42808</xdr:colOff>
      <xdr:row>15</xdr:row>
      <xdr:rowOff>160532</xdr:rowOff>
    </xdr:from>
    <xdr:to>
      <xdr:col>8</xdr:col>
      <xdr:colOff>246150</xdr:colOff>
      <xdr:row>21</xdr:row>
      <xdr:rowOff>64213</xdr:rowOff>
    </xdr:to>
    <mc:AlternateContent xmlns:mc="http://schemas.openxmlformats.org/markup-compatibility/2006" xmlns:tsle="http://schemas.microsoft.com/office/drawing/2012/timeslicer">
      <mc:Choice Requires="tsle">
        <xdr:graphicFrame macro="">
          <xdr:nvGraphicFramePr>
            <xdr:cNvPr id="3" name="Last Review">
              <a:extLst>
                <a:ext uri="{FF2B5EF4-FFF2-40B4-BE49-F238E27FC236}">
                  <a16:creationId xmlns:a16="http://schemas.microsoft.com/office/drawing/2014/main" id="{77003044-2ED7-DD1B-441F-8E1EE4C7DCA1}"/>
                </a:ext>
              </a:extLst>
            </xdr:cNvPr>
            <xdr:cNvGraphicFramePr/>
          </xdr:nvGraphicFramePr>
          <xdr:xfrm>
            <a:off x="0" y="0"/>
            <a:ext cx="0" cy="0"/>
          </xdr:xfrm>
          <a:graphic>
            <a:graphicData uri="http://schemas.microsoft.com/office/drawing/2012/timeslicer">
              <tsle:timeslicer name="Last Review"/>
            </a:graphicData>
          </a:graphic>
        </xdr:graphicFrame>
      </mc:Choice>
      <mc:Fallback xmlns="">
        <xdr:sp macro="" textlink="">
          <xdr:nvSpPr>
            <xdr:cNvPr id="0" name=""/>
            <xdr:cNvSpPr>
              <a:spLocks noTextEdit="1"/>
            </xdr:cNvSpPr>
          </xdr:nvSpPr>
          <xdr:spPr>
            <a:xfrm>
              <a:off x="3970533" y="3050139"/>
              <a:ext cx="4837415" cy="1059523"/>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xdr:from>
      <xdr:col>3</xdr:col>
      <xdr:colOff>68495</xdr:colOff>
      <xdr:row>0</xdr:row>
      <xdr:rowOff>0</xdr:rowOff>
    </xdr:from>
    <xdr:to>
      <xdr:col>8</xdr:col>
      <xdr:colOff>256854</xdr:colOff>
      <xdr:row>15</xdr:row>
      <xdr:rowOff>71276</xdr:rowOff>
    </xdr:to>
    <xdr:graphicFrame macro="">
      <xdr:nvGraphicFramePr>
        <xdr:cNvPr id="4" name="Chart 3">
          <a:extLst>
            <a:ext uri="{FF2B5EF4-FFF2-40B4-BE49-F238E27FC236}">
              <a16:creationId xmlns:a16="http://schemas.microsoft.com/office/drawing/2014/main" id="{F6AE1BBA-725C-1E5C-F614-AFC45B26B35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8</xdr:col>
      <xdr:colOff>400906</xdr:colOff>
      <xdr:row>7</xdr:row>
      <xdr:rowOff>46019</xdr:rowOff>
    </xdr:from>
    <xdr:to>
      <xdr:col>11</xdr:col>
      <xdr:colOff>399622</xdr:colOff>
      <xdr:row>16</xdr:row>
      <xdr:rowOff>64214</xdr:rowOff>
    </xdr:to>
    <mc:AlternateContent xmlns:mc="http://schemas.openxmlformats.org/markup-compatibility/2006" xmlns:a14="http://schemas.microsoft.com/office/drawing/2010/main">
      <mc:Choice Requires="a14">
        <xdr:graphicFrame macro="">
          <xdr:nvGraphicFramePr>
            <xdr:cNvPr id="6" name="District">
              <a:extLst>
                <a:ext uri="{FF2B5EF4-FFF2-40B4-BE49-F238E27FC236}">
                  <a16:creationId xmlns:a16="http://schemas.microsoft.com/office/drawing/2014/main" id="{65E5A5DA-EFEC-E5FD-6468-8163EB28C00C}"/>
                </a:ext>
              </a:extLst>
            </xdr:cNvPr>
            <xdr:cNvGraphicFramePr/>
          </xdr:nvGraphicFramePr>
          <xdr:xfrm>
            <a:off x="0" y="0"/>
            <a:ext cx="0" cy="0"/>
          </xdr:xfrm>
          <a:graphic>
            <a:graphicData uri="http://schemas.microsoft.com/office/drawing/2010/slicer">
              <sle:slicer xmlns:sle="http://schemas.microsoft.com/office/drawing/2010/slicer" name="District"/>
            </a:graphicData>
          </a:graphic>
        </xdr:graphicFrame>
      </mc:Choice>
      <mc:Fallback xmlns="">
        <xdr:sp macro="" textlink="">
          <xdr:nvSpPr>
            <xdr:cNvPr id="0" name=""/>
            <xdr:cNvSpPr>
              <a:spLocks noTextEdit="1"/>
            </xdr:cNvSpPr>
          </xdr:nvSpPr>
          <xdr:spPr>
            <a:xfrm>
              <a:off x="8962704" y="1394502"/>
              <a:ext cx="1828800" cy="175195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399943</xdr:colOff>
      <xdr:row>16</xdr:row>
      <xdr:rowOff>121150</xdr:rowOff>
    </xdr:from>
    <xdr:to>
      <xdr:col>11</xdr:col>
      <xdr:colOff>398659</xdr:colOff>
      <xdr:row>21</xdr:row>
      <xdr:rowOff>160535</xdr:rowOff>
    </xdr:to>
    <mc:AlternateContent xmlns:mc="http://schemas.openxmlformats.org/markup-compatibility/2006" xmlns:a14="http://schemas.microsoft.com/office/drawing/2010/main">
      <mc:Choice Requires="a14">
        <xdr:graphicFrame macro="">
          <xdr:nvGraphicFramePr>
            <xdr:cNvPr id="15" name="Superhost">
              <a:extLst>
                <a:ext uri="{FF2B5EF4-FFF2-40B4-BE49-F238E27FC236}">
                  <a16:creationId xmlns:a16="http://schemas.microsoft.com/office/drawing/2014/main" id="{C43F7C9A-9187-A6A8-4F2F-812FA6C0992C}"/>
                </a:ext>
              </a:extLst>
            </xdr:cNvPr>
            <xdr:cNvGraphicFramePr/>
          </xdr:nvGraphicFramePr>
          <xdr:xfrm>
            <a:off x="0" y="0"/>
            <a:ext cx="0" cy="0"/>
          </xdr:xfrm>
          <a:graphic>
            <a:graphicData uri="http://schemas.microsoft.com/office/drawing/2010/slicer">
              <sle:slicer xmlns:sle="http://schemas.microsoft.com/office/drawing/2010/slicer" name="Superhost"/>
            </a:graphicData>
          </a:graphic>
        </xdr:graphicFrame>
      </mc:Choice>
      <mc:Fallback xmlns="">
        <xdr:sp macro="" textlink="">
          <xdr:nvSpPr>
            <xdr:cNvPr id="0" name=""/>
            <xdr:cNvSpPr>
              <a:spLocks noTextEdit="1"/>
            </xdr:cNvSpPr>
          </xdr:nvSpPr>
          <xdr:spPr>
            <a:xfrm>
              <a:off x="8961741" y="3203397"/>
              <a:ext cx="1828800" cy="100258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lisa Hansen" refreshedDate="45840.654535648151" createdVersion="8" refreshedVersion="8" minRefreshableVersion="3" recordCount="6000" xr:uid="{797C47EA-81FD-4BEF-A488-B28CB7053DC4}">
  <cacheSource type="worksheet">
    <worksheetSource ref="A1:Y6001" sheet="Places"/>
  </cacheSource>
  <cacheFields count="26">
    <cacheField name="Place ID" numFmtId="0">
      <sharedItems containsSemiMixedTypes="0" containsString="0" containsNumber="1" containsInteger="1" minValue="1" maxValue="6000"/>
    </cacheField>
    <cacheField name="Place Name" numFmtId="0">
      <sharedItems/>
    </cacheField>
    <cacheField name="Host ID" numFmtId="0">
      <sharedItems containsSemiMixedTypes="0" containsString="0" containsNumber="1" containsInteger="1" minValue="1" maxValue="4149"/>
    </cacheField>
    <cacheField name="Response Time" numFmtId="0">
      <sharedItems/>
    </cacheField>
    <cacheField name="Response Rate" numFmtId="9">
      <sharedItems containsSemiMixedTypes="0" containsString="0" containsNumber="1" minValue="0" maxValue="1"/>
    </cacheField>
    <cacheField name="Acceptance Rate" numFmtId="9">
      <sharedItems containsSemiMixedTypes="0" containsString="0" containsNumber="1" minValue="0" maxValue="1"/>
    </cacheField>
    <cacheField name="Superhost" numFmtId="9">
      <sharedItems count="2">
        <s v="No"/>
        <s v="Yes"/>
      </sharedItems>
    </cacheField>
    <cacheField name="Neighborhood ID" numFmtId="0">
      <sharedItems containsSemiMixedTypes="0" containsString="0" containsNumber="1" containsInteger="1" minValue="1" maxValue="31"/>
    </cacheField>
    <cacheField name="District" numFmtId="0">
      <sharedItems count="5">
        <s v="Manhattan"/>
        <s v="Brooklyn"/>
        <s v="Queens"/>
        <s v="Staten Island"/>
        <s v="Bronx"/>
      </sharedItems>
    </cacheField>
    <cacheField name="Neighborhood" numFmtId="0">
      <sharedItems count="31">
        <s v="Hell's Kitchen"/>
        <s v="Upper West Side"/>
        <s v="East Harlem"/>
        <s v="Bedford-Stuyvesant"/>
        <s v="East Village"/>
        <s v="Long Island City"/>
        <s v="Jamaica"/>
        <s v="Chelsea"/>
        <s v="Greenpoint"/>
        <s v="Williamsburg"/>
        <s v="Harlem"/>
        <s v="Bushwick"/>
        <s v="Upper East Side"/>
        <s v="Astoria"/>
        <s v="Ridgewood"/>
        <s v="Tompkinsville"/>
        <s v="Crown Heights"/>
        <s v="East Flatbush"/>
        <s v="Allerton"/>
        <s v="Sunnyside"/>
        <s v="Midtown"/>
        <s v="Arrochar"/>
        <s v="Stapleton"/>
        <s v="Longwood"/>
        <s v="Concourse"/>
        <s v="Flushing"/>
        <s v="Port Morris"/>
        <s v="Mott Haven"/>
        <s v="St. George"/>
        <s v="Wakefield"/>
        <s v="West Brighton"/>
      </sharedItems>
    </cacheField>
    <cacheField name="Room Type" numFmtId="0">
      <sharedItems count="3">
        <s v="Private room"/>
        <s v="Entire place"/>
        <s v="Shared room"/>
      </sharedItems>
    </cacheField>
    <cacheField name="Shared Spaces" numFmtId="0">
      <sharedItems/>
    </cacheField>
    <cacheField name="Accommodates" numFmtId="0">
      <sharedItems containsSemiMixedTypes="0" containsString="0" containsNumber="1" containsInteger="1" minValue="1" maxValue="22"/>
    </cacheField>
    <cacheField name="Size" numFmtId="0">
      <sharedItems count="3">
        <s v="Small"/>
        <s v="Medium"/>
        <s v="Large"/>
      </sharedItems>
    </cacheField>
    <cacheField name="Price" numFmtId="165">
      <sharedItems containsSemiMixedTypes="0" containsString="0" containsNumber="1" minValue="15" maxValue="10000"/>
    </cacheField>
    <cacheField name="Service Fee" numFmtId="9">
      <sharedItems containsSemiMixedTypes="0" containsString="0" containsNumber="1" minValue="0.03" maxValue="7.0000000000000007E-2"/>
    </cacheField>
    <cacheField name="Rating" numFmtId="2">
      <sharedItems containsSemiMixedTypes="0" containsString="0" containsNumber="1" minValue="2.5" maxValue="5"/>
    </cacheField>
    <cacheField name="Rating Classs" numFmtId="2">
      <sharedItems count="3">
        <s v="Good"/>
        <s v="Excellent"/>
        <s v="Ok"/>
      </sharedItems>
    </cacheField>
    <cacheField name="# of Reviews" numFmtId="0">
      <sharedItems containsSemiMixedTypes="0" containsString="0" containsNumber="1" containsInteger="1" minValue="3" maxValue="695"/>
    </cacheField>
    <cacheField name="Rare Find" numFmtId="0">
      <sharedItems/>
    </cacheField>
    <cacheField name="First Review" numFmtId="167">
      <sharedItems containsSemiMixedTypes="0" containsNonDate="0" containsDate="1" containsString="0" minDate="2009-05-06T00:00:00" maxDate="2020-08-09T00:00:00"/>
    </cacheField>
    <cacheField name="Last Review" numFmtId="167">
      <sharedItems containsSemiMixedTypes="0" containsNonDate="0" containsDate="1" containsString="0" minDate="2013-04-12T00:00:00" maxDate="2020-08-17T00:00:00" count="741">
        <d v="2020-03-15T00:00:00"/>
        <d v="2019-12-09T00:00:00"/>
        <d v="2020-08-13T00:00:00"/>
        <d v="2020-03-17T00:00:00"/>
        <d v="2020-03-02T00:00:00"/>
        <d v="2018-05-28T00:00:00"/>
        <d v="2014-01-06T00:00:00"/>
        <d v="2020-07-12T00:00:00"/>
        <d v="2020-03-14T00:00:00"/>
        <d v="2020-01-24T00:00:00"/>
        <d v="2020-07-19T00:00:00"/>
        <d v="2018-11-03T00:00:00"/>
        <d v="2020-07-21T00:00:00"/>
        <d v="2020-07-25T00:00:00"/>
        <d v="2020-03-07T00:00:00"/>
        <d v="2020-03-09T00:00:00"/>
        <d v="2019-08-04T00:00:00"/>
        <d v="2020-07-31T00:00:00"/>
        <d v="2019-12-18T00:00:00"/>
        <d v="2019-11-10T00:00:00"/>
        <d v="2020-03-12T00:00:00"/>
        <d v="2020-01-01T00:00:00"/>
        <d v="2020-02-27T00:00:00"/>
        <d v="2020-01-03T00:00:00"/>
        <d v="2019-12-15T00:00:00"/>
        <d v="2020-01-02T00:00:00"/>
        <d v="2020-06-06T00:00:00"/>
        <d v="2017-08-15T00:00:00"/>
        <d v="2020-01-30T00:00:00"/>
        <d v="2020-08-01T00:00:00"/>
        <d v="2020-06-02T00:00:00"/>
        <d v="2020-03-16T00:00:00"/>
        <d v="2020-02-17T00:00:00"/>
        <d v="2020-02-19T00:00:00"/>
        <d v="2019-08-15T00:00:00"/>
        <d v="2016-07-07T00:00:00"/>
        <d v="2019-12-16T00:00:00"/>
        <d v="2020-07-16T00:00:00"/>
        <d v="2019-03-31T00:00:00"/>
        <d v="2018-04-22T00:00:00"/>
        <d v="2016-07-06T00:00:00"/>
        <d v="2019-11-12T00:00:00"/>
        <d v="2019-09-03T00:00:00"/>
        <d v="2015-10-08T00:00:00"/>
        <d v="2019-12-28T00:00:00"/>
        <d v="2018-01-01T00:00:00"/>
        <d v="2020-05-28T00:00:00"/>
        <d v="2020-08-07T00:00:00"/>
        <d v="2019-11-23T00:00:00"/>
        <d v="2020-06-19T00:00:00"/>
        <d v="2020-04-25T00:00:00"/>
        <d v="2020-05-29T00:00:00"/>
        <d v="2020-03-21T00:00:00"/>
        <d v="2020-02-22T00:00:00"/>
        <d v="2020-01-19T00:00:00"/>
        <d v="2020-02-08T00:00:00"/>
        <d v="2019-01-03T00:00:00"/>
        <d v="2019-08-05T00:00:00"/>
        <d v="2020-05-31T00:00:00"/>
        <d v="2020-07-08T00:00:00"/>
        <d v="2020-03-29T00:00:00"/>
        <d v="2019-10-28T00:00:00"/>
        <d v="2019-09-01T00:00:00"/>
        <d v="2019-10-12T00:00:00"/>
        <d v="2019-12-22T00:00:00"/>
        <d v="2019-12-29T00:00:00"/>
        <d v="2020-08-08T00:00:00"/>
        <d v="2018-07-26T00:00:00"/>
        <d v="2019-08-11T00:00:00"/>
        <d v="2019-05-24T00:00:00"/>
        <d v="2020-03-08T00:00:00"/>
        <d v="2019-08-09T00:00:00"/>
        <d v="2020-04-04T00:00:00"/>
        <d v="2018-05-19T00:00:00"/>
        <d v="2020-05-02T00:00:00"/>
        <d v="2020-03-01T00:00:00"/>
        <d v="2019-10-30T00:00:00"/>
        <d v="2020-02-16T00:00:00"/>
        <d v="2020-03-20T00:00:00"/>
        <d v="2019-03-18T00:00:00"/>
        <d v="2020-01-29T00:00:00"/>
        <d v="2019-10-25T00:00:00"/>
        <d v="2019-10-27T00:00:00"/>
        <d v="2020-06-04T00:00:00"/>
        <d v="2018-12-11T00:00:00"/>
        <d v="2019-11-07T00:00:00"/>
        <d v="2020-03-13T00:00:00"/>
        <d v="2020-02-21T00:00:00"/>
        <d v="2019-08-07T00:00:00"/>
        <d v="2020-08-05T00:00:00"/>
        <d v="2020-03-11T00:00:00"/>
        <d v="2019-12-07T00:00:00"/>
        <d v="2020-01-31T00:00:00"/>
        <d v="2020-06-24T00:00:00"/>
        <d v="2016-05-21T00:00:00"/>
        <d v="2020-07-27T00:00:00"/>
        <d v="2019-10-07T00:00:00"/>
        <d v="2020-03-18T00:00:00"/>
        <d v="2018-05-05T00:00:00"/>
        <d v="2020-05-19T00:00:00"/>
        <d v="2013-09-14T00:00:00"/>
        <d v="2020-02-18T00:00:00"/>
        <d v="2020-01-07T00:00:00"/>
        <d v="2020-07-04T00:00:00"/>
        <d v="2020-07-29T00:00:00"/>
        <d v="2018-04-25T00:00:00"/>
        <d v="2020-03-10T00:00:00"/>
        <d v="2019-10-23T00:00:00"/>
        <d v="2019-03-15T00:00:00"/>
        <d v="2020-02-10T00:00:00"/>
        <d v="2020-08-03T00:00:00"/>
        <d v="2020-07-11T00:00:00"/>
        <d v="2019-06-30T00:00:00"/>
        <d v="2018-10-14T00:00:00"/>
        <d v="2015-05-25T00:00:00"/>
        <d v="2020-06-25T00:00:00"/>
        <d v="2020-04-15T00:00:00"/>
        <d v="2020-05-24T00:00:00"/>
        <d v="2020-02-29T00:00:00"/>
        <d v="2020-03-06T00:00:00"/>
        <d v="2018-11-06T00:00:00"/>
        <d v="2020-02-25T00:00:00"/>
        <d v="2018-11-16T00:00:00"/>
        <d v="2019-09-23T00:00:00"/>
        <d v="2020-03-25T00:00:00"/>
        <d v="2020-03-23T00:00:00"/>
        <d v="2020-04-22T00:00:00"/>
        <d v="2019-11-04T00:00:00"/>
        <d v="2020-01-25T00:00:00"/>
        <d v="2020-08-02T00:00:00"/>
        <d v="2020-04-01T00:00:00"/>
        <d v="2018-02-17T00:00:00"/>
        <d v="2014-08-10T00:00:00"/>
        <d v="2019-05-27T00:00:00"/>
        <d v="2018-06-22T00:00:00"/>
        <d v="2019-01-15T00:00:00"/>
        <d v="2020-01-20T00:00:00"/>
        <d v="2019-08-29T00:00:00"/>
        <d v="2019-05-26T00:00:00"/>
        <d v="2013-04-12T00:00:00"/>
        <d v="2020-06-22T00:00:00"/>
        <d v="2020-01-05T00:00:00"/>
        <d v="2020-08-15T00:00:00"/>
        <d v="2019-12-30T00:00:00"/>
        <d v="2019-08-20T00:00:00"/>
        <d v="2019-09-24T00:00:00"/>
        <d v="2013-12-04T00:00:00"/>
        <d v="2020-04-12T00:00:00"/>
        <d v="2020-04-18T00:00:00"/>
        <d v="2020-07-14T00:00:00"/>
        <d v="2020-01-09T00:00:00"/>
        <d v="2020-08-14T00:00:00"/>
        <d v="2020-03-27T00:00:00"/>
        <d v="2019-12-26T00:00:00"/>
        <d v="2019-06-16T00:00:00"/>
        <d v="2019-11-30T00:00:00"/>
        <d v="2020-08-12T00:00:00"/>
        <d v="2020-07-15T00:00:00"/>
        <d v="2019-11-03T00:00:00"/>
        <d v="2020-03-22T00:00:00"/>
        <d v="2020-08-09T00:00:00"/>
        <d v="2020-07-26T00:00:00"/>
        <d v="2019-07-30T00:00:00"/>
        <d v="2018-09-19T00:00:00"/>
        <d v="2020-03-31T00:00:00"/>
        <d v="2020-07-23T00:00:00"/>
        <d v="2019-08-31T00:00:00"/>
        <d v="2020-07-22T00:00:00"/>
        <d v="2020-03-03T00:00:00"/>
        <d v="2020-06-12T00:00:00"/>
        <d v="2020-05-11T00:00:00"/>
        <d v="2020-06-03T00:00:00"/>
        <d v="2019-11-14T00:00:00"/>
        <d v="2018-09-10T00:00:00"/>
        <d v="2020-04-05T00:00:00"/>
        <d v="2018-10-08T00:00:00"/>
        <d v="2020-07-05T00:00:00"/>
        <d v="2020-04-27T00:00:00"/>
        <d v="2020-07-13T00:00:00"/>
        <d v="2020-01-06T00:00:00"/>
        <d v="2020-03-04T00:00:00"/>
        <d v="2016-04-22T00:00:00"/>
        <d v="2019-10-26T00:00:00"/>
        <d v="2020-05-12T00:00:00"/>
        <d v="2019-12-03T00:00:00"/>
        <d v="2019-12-01T00:00:00"/>
        <d v="2020-07-10T00:00:00"/>
        <d v="2019-11-01T00:00:00"/>
        <d v="2016-10-03T00:00:00"/>
        <d v="2019-09-27T00:00:00"/>
        <d v="2020-01-04T00:00:00"/>
        <d v="2020-04-06T00:00:00"/>
        <d v="2017-11-21T00:00:00"/>
        <d v="2014-08-31T00:00:00"/>
        <d v="2015-09-28T00:00:00"/>
        <d v="2020-03-05T00:00:00"/>
        <d v="2016-01-28T00:00:00"/>
        <d v="2015-10-12T00:00:00"/>
        <d v="2020-08-10T00:00:00"/>
        <d v="2020-06-28T00:00:00"/>
        <d v="2019-10-22T00:00:00"/>
        <d v="2020-02-23T00:00:00"/>
        <d v="2020-05-30T00:00:00"/>
        <d v="2019-03-09T00:00:00"/>
        <d v="2014-05-19T00:00:00"/>
        <d v="2019-10-31T00:00:00"/>
        <d v="2019-12-06T00:00:00"/>
        <d v="2020-04-29T00:00:00"/>
        <d v="2019-12-04T00:00:00"/>
        <d v="2020-07-06T00:00:00"/>
        <d v="2015-12-13T00:00:00"/>
        <d v="2019-07-21T00:00:00"/>
        <d v="2013-09-04T00:00:00"/>
        <d v="2020-07-30T00:00:00"/>
        <d v="2020-01-15T00:00:00"/>
        <d v="2020-08-16T00:00:00"/>
        <d v="2018-06-30T00:00:00"/>
        <d v="2020-08-06T00:00:00"/>
        <d v="2016-09-01T00:00:00"/>
        <d v="2019-08-23T00:00:00"/>
        <d v="2016-05-15T00:00:00"/>
        <d v="2017-11-20T00:00:00"/>
        <d v="2015-01-05T00:00:00"/>
        <d v="2015-09-13T00:00:00"/>
        <d v="2020-04-30T00:00:00"/>
        <d v="2018-08-31T00:00:00"/>
        <d v="2020-07-24T00:00:00"/>
        <d v="2019-10-14T00:00:00"/>
        <d v="2020-07-17T00:00:00"/>
        <d v="2019-12-17T00:00:00"/>
        <d v="2019-08-14T00:00:00"/>
        <d v="2019-09-14T00:00:00"/>
        <d v="2020-06-14T00:00:00"/>
        <d v="2020-04-20T00:00:00"/>
        <d v="2020-02-20T00:00:00"/>
        <d v="2019-09-28T00:00:00"/>
        <d v="2020-07-07T00:00:00"/>
        <d v="2019-06-09T00:00:00"/>
        <d v="2018-07-23T00:00:00"/>
        <d v="2019-10-09T00:00:00"/>
        <d v="2018-12-21T00:00:00"/>
        <d v="2019-12-27T00:00:00"/>
        <d v="2019-11-06T00:00:00"/>
        <d v="2018-09-08T00:00:00"/>
        <d v="2019-06-03T00:00:00"/>
        <d v="2019-11-19T00:00:00"/>
        <d v="2020-05-20T00:00:00"/>
        <d v="2020-04-16T00:00:00"/>
        <d v="2019-11-08T00:00:00"/>
        <d v="2020-02-24T00:00:00"/>
        <d v="2019-05-20T00:00:00"/>
        <d v="2019-09-02T00:00:00"/>
        <d v="2020-05-22T00:00:00"/>
        <d v="2020-07-20T00:00:00"/>
        <d v="2019-10-29T00:00:00"/>
        <d v="2019-09-25T00:00:00"/>
        <d v="2020-07-09T00:00:00"/>
        <d v="2019-06-29T00:00:00"/>
        <d v="2019-12-11T00:00:00"/>
        <d v="2015-10-31T00:00:00"/>
        <d v="2020-01-08T00:00:00"/>
        <d v="2016-07-04T00:00:00"/>
        <d v="2016-01-27T00:00:00"/>
        <d v="2019-08-17T00:00:00"/>
        <d v="2020-05-17T00:00:00"/>
        <d v="2020-04-19T00:00:00"/>
        <d v="2015-07-01T00:00:00"/>
        <d v="2020-06-11T00:00:00"/>
        <d v="2020-02-03T00:00:00"/>
        <d v="2020-06-18T00:00:00"/>
        <d v="2014-09-18T00:00:00"/>
        <d v="2020-05-16T00:00:00"/>
        <d v="2019-12-19T00:00:00"/>
        <d v="2020-02-06T00:00:00"/>
        <d v="2016-07-05T00:00:00"/>
        <d v="2020-06-27T00:00:00"/>
        <d v="2018-05-01T00:00:00"/>
        <d v="2018-08-19T00:00:00"/>
        <d v="2019-08-19T00:00:00"/>
        <d v="2014-09-01T00:00:00"/>
        <d v="2019-01-01T00:00:00"/>
        <d v="2018-10-31T00:00:00"/>
        <d v="2020-07-28T00:00:00"/>
        <d v="2020-06-13T00:00:00"/>
        <d v="2020-01-21T00:00:00"/>
        <d v="2020-08-11T00:00:00"/>
        <d v="2020-02-28T00:00:00"/>
        <d v="2020-07-02T00:00:00"/>
        <d v="2018-12-26T00:00:00"/>
        <d v="2019-04-20T00:00:00"/>
        <d v="2020-01-28T00:00:00"/>
        <d v="2018-11-18T00:00:00"/>
        <d v="2019-04-12T00:00:00"/>
        <d v="2019-10-01T00:00:00"/>
        <d v="2014-10-13T00:00:00"/>
        <d v="2019-12-21T00:00:00"/>
        <d v="2020-06-29T00:00:00"/>
        <d v="2016-01-15T00:00:00"/>
        <d v="2019-11-20T00:00:00"/>
        <d v="2020-03-19T00:00:00"/>
        <d v="2020-06-30T00:00:00"/>
        <d v="2020-05-26T00:00:00"/>
        <d v="2019-11-15T00:00:00"/>
        <d v="2020-06-01T00:00:00"/>
        <d v="2019-12-08T00:00:00"/>
        <d v="2020-01-10T00:00:00"/>
        <d v="2019-04-30T00:00:00"/>
        <d v="2020-03-28T00:00:00"/>
        <d v="2019-01-02T00:00:00"/>
        <d v="2019-09-07T00:00:00"/>
        <d v="2018-10-07T00:00:00"/>
        <d v="2020-02-11T00:00:00"/>
        <d v="2020-02-26T00:00:00"/>
        <d v="2018-03-24T00:00:00"/>
        <d v="2019-01-10T00:00:00"/>
        <d v="2018-01-23T00:00:00"/>
        <d v="2019-08-10T00:00:00"/>
        <d v="2018-03-10T00:00:00"/>
        <d v="2020-02-02T00:00:00"/>
        <d v="2020-07-18T00:00:00"/>
        <d v="2015-10-24T00:00:00"/>
        <d v="2018-10-11T00:00:00"/>
        <d v="2019-02-28T00:00:00"/>
        <d v="2018-07-29T00:00:00"/>
        <d v="2015-10-20T00:00:00"/>
        <d v="2019-08-16T00:00:00"/>
        <d v="2020-02-07T00:00:00"/>
        <d v="2020-05-18T00:00:00"/>
        <d v="2018-10-06T00:00:00"/>
        <d v="2019-08-24T00:00:00"/>
        <d v="2019-10-21T00:00:00"/>
        <d v="2019-09-29T00:00:00"/>
        <d v="2018-08-18T00:00:00"/>
        <d v="2020-03-26T00:00:00"/>
        <d v="2014-11-07T00:00:00"/>
        <d v="2019-11-05T00:00:00"/>
        <d v="2019-07-19T00:00:00"/>
        <d v="2019-10-05T00:00:00"/>
        <d v="2019-05-07T00:00:00"/>
        <d v="2020-04-03T00:00:00"/>
        <d v="2016-08-07T00:00:00"/>
        <d v="2019-11-02T00:00:00"/>
        <d v="2019-09-15T00:00:00"/>
        <d v="2020-07-03T00:00:00"/>
        <d v="2019-10-19T00:00:00"/>
        <d v="2020-01-11T00:00:00"/>
        <d v="2019-11-17T00:00:00"/>
        <d v="2019-10-20T00:00:00"/>
        <d v="2019-03-23T00:00:00"/>
        <d v="2019-10-04T00:00:00"/>
        <d v="2018-04-07T00:00:00"/>
        <d v="2020-03-24T00:00:00"/>
        <d v="2020-01-17T00:00:00"/>
        <d v="2018-12-04T00:00:00"/>
        <d v="2020-02-13T00:00:00"/>
        <d v="2016-08-19T00:00:00"/>
        <d v="2018-10-04T00:00:00"/>
        <d v="2018-06-02T00:00:00"/>
        <d v="2020-02-04T00:00:00"/>
        <d v="2019-05-11T00:00:00"/>
        <d v="2018-08-15T00:00:00"/>
        <d v="2019-05-15T00:00:00"/>
        <d v="2018-09-12T00:00:00"/>
        <d v="2019-08-22T00:00:00"/>
        <d v="2019-06-10T00:00:00"/>
        <d v="2019-05-31T00:00:00"/>
        <d v="2019-11-18T00:00:00"/>
        <d v="2016-09-18T00:00:00"/>
        <d v="2017-03-04T00:00:00"/>
        <d v="2017-07-24T00:00:00"/>
        <d v="2017-03-14T00:00:00"/>
        <d v="2020-05-27T00:00:00"/>
        <d v="2019-04-29T00:00:00"/>
        <d v="2019-05-30T00:00:00"/>
        <d v="2018-11-10T00:00:00"/>
        <d v="2019-06-12T00:00:00"/>
        <d v="2020-06-15T00:00:00"/>
        <d v="2020-04-02T00:00:00"/>
        <d v="2017-03-10T00:00:00"/>
        <d v="2019-12-12T00:00:00"/>
        <d v="2018-08-10T00:00:00"/>
        <d v="2016-09-09T00:00:00"/>
        <d v="2016-02-22T00:00:00"/>
        <d v="2020-06-21T00:00:00"/>
        <d v="2020-06-09T00:00:00"/>
        <d v="2019-07-11T00:00:00"/>
        <d v="2019-08-28T00:00:00"/>
        <d v="2018-08-17T00:00:00"/>
        <d v="2019-07-28T00:00:00"/>
        <d v="2019-08-02T00:00:00"/>
        <d v="2019-10-06T00:00:00"/>
        <d v="2019-09-16T00:00:00"/>
        <d v="2016-03-18T00:00:00"/>
        <d v="2019-12-31T00:00:00"/>
        <d v="2019-09-05T00:00:00"/>
        <d v="2017-08-02T00:00:00"/>
        <d v="2020-01-13T00:00:00"/>
        <d v="2019-01-07T00:00:00"/>
        <d v="2020-07-01T00:00:00"/>
        <d v="2020-02-14T00:00:00"/>
        <d v="2019-12-23T00:00:00"/>
        <d v="2018-06-18T00:00:00"/>
        <d v="2016-08-16T00:00:00"/>
        <d v="2018-12-14T00:00:00"/>
        <d v="2019-09-19T00:00:00"/>
        <d v="2020-02-09T00:00:00"/>
        <d v="2019-12-10T00:00:00"/>
        <d v="2017-12-30T00:00:00"/>
        <d v="2019-12-13T00:00:00"/>
        <d v="2019-10-13T00:00:00"/>
        <d v="2015-10-06T00:00:00"/>
        <d v="2016-02-29T00:00:00"/>
        <d v="2020-06-20T00:00:00"/>
        <d v="2020-01-27T00:00:00"/>
        <d v="2019-11-28T00:00:00"/>
        <d v="2018-06-27T00:00:00"/>
        <d v="2016-06-29T00:00:00"/>
        <d v="2019-09-09T00:00:00"/>
        <d v="2015-06-21T00:00:00"/>
        <d v="2017-05-23T00:00:00"/>
        <d v="2015-09-01T00:00:00"/>
        <d v="2020-02-15T00:00:00"/>
        <d v="2020-05-06T00:00:00"/>
        <d v="2019-04-07T00:00:00"/>
        <d v="2016-03-15T00:00:00"/>
        <d v="2017-08-09T00:00:00"/>
        <d v="2017-07-09T00:00:00"/>
        <d v="2019-09-30T00:00:00"/>
        <d v="2019-12-20T00:00:00"/>
        <d v="2019-04-18T00:00:00"/>
        <d v="2018-12-27T00:00:00"/>
        <d v="2017-01-17T00:00:00"/>
        <d v="2019-05-19T00:00:00"/>
        <d v="2019-02-14T00:00:00"/>
        <d v="2019-07-02T00:00:00"/>
        <d v="2019-02-02T00:00:00"/>
        <d v="2018-05-26T00:00:00"/>
        <d v="2018-11-05T00:00:00"/>
        <d v="2020-04-09T00:00:00"/>
        <d v="2019-09-26T00:00:00"/>
        <d v="2020-01-12T00:00:00"/>
        <d v="2017-09-04T00:00:00"/>
        <d v="2018-04-27T00:00:00"/>
        <d v="2018-03-08T00:00:00"/>
        <d v="2019-07-31T00:00:00"/>
        <d v="2019-04-08T00:00:00"/>
        <d v="2018-10-09T00:00:00"/>
        <d v="2019-08-03T00:00:00"/>
        <d v="2019-08-08T00:00:00"/>
        <d v="2019-03-02T00:00:00"/>
        <d v="2019-03-03T00:00:00"/>
        <d v="2015-10-19T00:00:00"/>
        <d v="2018-07-28T00:00:00"/>
        <d v="2019-11-11T00:00:00"/>
        <d v="2018-08-05T00:00:00"/>
        <d v="2020-01-22T00:00:00"/>
        <d v="2017-09-19T00:00:00"/>
        <d v="2017-03-26T00:00:00"/>
        <d v="2019-10-08T00:00:00"/>
        <d v="2020-04-21T00:00:00"/>
        <d v="2019-07-27T00:00:00"/>
        <d v="2017-10-12T00:00:00"/>
        <d v="2018-01-03T00:00:00"/>
        <d v="2017-06-22T00:00:00"/>
        <d v="2019-08-18T00:00:00"/>
        <d v="2019-12-25T00:00:00"/>
        <d v="2018-05-08T00:00:00"/>
        <d v="2019-05-01T00:00:00"/>
        <d v="2017-11-30T00:00:00"/>
        <d v="2016-09-29T00:00:00"/>
        <d v="2017-12-31T00:00:00"/>
        <d v="2020-01-18T00:00:00"/>
        <d v="2017-08-20T00:00:00"/>
        <d v="2019-02-23T00:00:00"/>
        <d v="2020-05-01T00:00:00"/>
        <d v="2019-08-12T00:00:00"/>
        <d v="2016-07-23T00:00:00"/>
        <d v="2017-05-04T00:00:00"/>
        <d v="2016-01-02T00:00:00"/>
        <d v="2016-02-08T00:00:00"/>
        <d v="2017-03-02T00:00:00"/>
        <d v="2018-02-02T00:00:00"/>
        <d v="2015-12-31T00:00:00"/>
        <d v="2018-04-19T00:00:00"/>
        <d v="2017-01-01T00:00:00"/>
        <d v="2019-01-31T00:00:00"/>
        <d v="2019-11-24T00:00:00"/>
        <d v="2018-09-30T00:00:00"/>
        <d v="2016-07-01T00:00:00"/>
        <d v="2020-01-26T00:00:00"/>
        <d v="2015-10-07T00:00:00"/>
        <d v="2019-11-09T00:00:00"/>
        <d v="2020-04-26T00:00:00"/>
        <d v="2019-10-15T00:00:00"/>
        <d v="2018-12-23T00:00:00"/>
        <d v="2020-04-13T00:00:00"/>
        <d v="2018-03-06T00:00:00"/>
        <d v="2018-05-25T00:00:00"/>
        <d v="2019-08-21T00:00:00"/>
        <d v="2019-06-04T00:00:00"/>
        <d v="2019-09-08T00:00:00"/>
        <d v="2020-04-10T00:00:00"/>
        <d v="2015-12-01T00:00:00"/>
        <d v="2018-02-25T00:00:00"/>
        <d v="2019-12-14T00:00:00"/>
        <d v="2020-05-03T00:00:00"/>
        <d v="2016-12-30T00:00:00"/>
        <d v="2017-01-27T00:00:00"/>
        <d v="2020-06-26T00:00:00"/>
        <d v="2018-07-16T00:00:00"/>
        <d v="2019-11-29T00:00:00"/>
        <d v="2019-06-25T00:00:00"/>
        <d v="2018-08-28T00:00:00"/>
        <d v="2018-07-30T00:00:00"/>
        <d v="2019-05-06T00:00:00"/>
        <d v="2018-11-01T00:00:00"/>
        <d v="2019-09-13T00:00:00"/>
        <d v="2020-01-14T00:00:00"/>
        <d v="2020-01-16T00:00:00"/>
        <d v="2020-02-01T00:00:00"/>
        <d v="2018-05-20T00:00:00"/>
        <d v="2018-02-26T00:00:00"/>
        <d v="2017-02-16T00:00:00"/>
        <d v="2017-07-01T00:00:00"/>
        <d v="2018-05-03T00:00:00"/>
        <d v="2019-08-01T00:00:00"/>
        <d v="2015-12-30T00:00:00"/>
        <d v="2019-03-14T00:00:00"/>
        <d v="2020-06-23T00:00:00"/>
        <d v="2017-08-18T00:00:00"/>
        <d v="2019-08-25T00:00:00"/>
        <d v="2019-08-13T00:00:00"/>
        <d v="2018-12-25T00:00:00"/>
        <d v="2018-01-05T00:00:00"/>
        <d v="2016-10-29T00:00:00"/>
        <d v="2020-02-05T00:00:00"/>
        <d v="2020-02-12T00:00:00"/>
        <d v="2020-04-24T00:00:00"/>
        <d v="2017-02-22T00:00:00"/>
        <d v="2019-12-05T00:00:00"/>
        <d v="2018-11-07T00:00:00"/>
        <d v="2019-09-10T00:00:00"/>
        <d v="2018-03-23T00:00:00"/>
        <d v="2018-10-29T00:00:00"/>
        <d v="2016-06-27T00:00:00"/>
        <d v="2020-06-17T00:00:00"/>
        <d v="2019-09-21T00:00:00"/>
        <d v="2020-04-28T00:00:00"/>
        <d v="2016-08-09T00:00:00"/>
        <d v="2018-03-15T00:00:00"/>
        <d v="2019-02-15T00:00:00"/>
        <d v="2016-02-05T00:00:00"/>
        <d v="2017-08-29T00:00:00"/>
        <d v="2020-05-14T00:00:00"/>
        <d v="2018-12-28T00:00:00"/>
        <d v="2019-03-06T00:00:00"/>
        <d v="2018-10-15T00:00:00"/>
        <d v="2018-08-16T00:00:00"/>
        <d v="2019-03-08T00:00:00"/>
        <d v="2018-07-05T00:00:00"/>
        <d v="2019-04-26T00:00:00"/>
        <d v="2017-12-05T00:00:00"/>
        <d v="2018-12-15T00:00:00"/>
        <d v="2019-05-10T00:00:00"/>
        <d v="2019-10-02T00:00:00"/>
        <d v="2019-05-03T00:00:00"/>
        <d v="2020-04-17T00:00:00"/>
        <d v="2019-05-05T00:00:00"/>
        <d v="2018-06-09T00:00:00"/>
        <d v="2019-02-20T00:00:00"/>
        <d v="2018-12-16T00:00:00"/>
        <d v="2017-05-30T00:00:00"/>
        <d v="2019-11-22T00:00:00"/>
        <d v="2018-07-01T00:00:00"/>
        <d v="2018-09-11T00:00:00"/>
        <d v="2020-06-07T00:00:00"/>
        <d v="2018-07-21T00:00:00"/>
        <d v="2019-09-06T00:00:00"/>
        <d v="2017-01-07T00:00:00"/>
        <d v="2019-12-24T00:00:00"/>
        <d v="2017-05-29T00:00:00"/>
        <d v="2020-06-05T00:00:00"/>
        <d v="2016-11-16T00:00:00"/>
        <d v="2018-07-09T00:00:00"/>
        <d v="2019-07-17T00:00:00"/>
        <d v="2019-06-08T00:00:00"/>
        <d v="2020-08-04T00:00:00"/>
        <d v="2018-11-11T00:00:00"/>
        <d v="2019-07-29T00:00:00"/>
        <d v="2019-04-23T00:00:00"/>
        <d v="2018-09-15T00:00:00"/>
        <d v="2016-08-15T00:00:00"/>
        <d v="2020-05-05T00:00:00"/>
        <d v="2019-04-21T00:00:00"/>
        <d v="2017-11-26T00:00:00"/>
        <d v="2018-09-17T00:00:00"/>
        <d v="2019-05-25T00:00:00"/>
        <d v="2018-01-31T00:00:00"/>
        <d v="2017-10-27T00:00:00"/>
        <d v="2019-07-14T00:00:00"/>
        <d v="2017-04-17T00:00:00"/>
        <d v="2017-08-07T00:00:00"/>
        <d v="2018-08-04T00:00:00"/>
        <d v="2016-12-10T00:00:00"/>
        <d v="2018-11-15T00:00:00"/>
        <d v="2020-05-07T00:00:00"/>
        <d v="2017-09-20T00:00:00"/>
        <d v="2017-01-02T00:00:00"/>
        <d v="2017-08-26T00:00:00"/>
        <d v="2020-03-30T00:00:00"/>
        <d v="2016-10-21T00:00:00"/>
        <d v="2017-11-15T00:00:00"/>
        <d v="2018-12-17T00:00:00"/>
        <d v="2017-04-16T00:00:00"/>
        <d v="2019-11-26T00:00:00"/>
        <d v="2020-05-25T00:00:00"/>
        <d v="2018-06-10T00:00:00"/>
        <d v="2019-05-22T00:00:00"/>
        <d v="2017-01-22T00:00:00"/>
        <d v="2018-01-09T00:00:00"/>
        <d v="2019-07-15T00:00:00"/>
        <d v="2019-07-12T00:00:00"/>
        <d v="2020-05-10T00:00:00"/>
        <d v="2019-01-18T00:00:00"/>
        <d v="2019-06-13T00:00:00"/>
        <d v="2017-09-24T00:00:00"/>
        <d v="2017-10-20T00:00:00"/>
        <d v="2019-05-13T00:00:00"/>
        <d v="2020-06-08T00:00:00"/>
        <d v="2020-04-08T00:00:00"/>
        <d v="2020-05-13T00:00:00"/>
        <d v="2018-06-04T00:00:00"/>
        <d v="2017-11-08T00:00:00"/>
        <d v="2018-10-03T00:00:00"/>
        <d v="2017-05-31T00:00:00"/>
        <d v="2018-08-29T00:00:00"/>
        <d v="2017-09-30T00:00:00"/>
        <d v="2020-05-08T00:00:00"/>
        <d v="2018-09-21T00:00:00"/>
        <d v="2017-10-07T00:00:00"/>
        <d v="2019-09-22T00:00:00"/>
        <d v="2017-07-20T00:00:00"/>
        <d v="2018-09-02T00:00:00"/>
        <d v="2018-07-02T00:00:00"/>
        <d v="2019-07-26T00:00:00"/>
        <d v="2018-01-08T00:00:00"/>
        <d v="2018-04-29T00:00:00"/>
        <d v="2017-12-12T00:00:00"/>
        <d v="2018-08-22T00:00:00"/>
        <d v="2019-06-24T00:00:00"/>
        <d v="2019-05-28T00:00:00"/>
        <d v="2017-07-30T00:00:00"/>
        <d v="2018-10-28T00:00:00"/>
        <d v="2018-06-15T00:00:00"/>
        <d v="2019-03-26T00:00:00"/>
        <d v="2019-07-01T00:00:00"/>
        <d v="2019-10-16T00:00:00"/>
        <d v="2020-06-16T00:00:00"/>
        <d v="2019-01-20T00:00:00"/>
        <d v="2018-12-07T00:00:00"/>
        <d v="2019-10-03T00:00:00"/>
        <d v="2019-10-24T00:00:00"/>
        <d v="2017-08-16T00:00:00"/>
        <d v="2018-12-30T00:00:00"/>
        <d v="2019-06-26T00:00:00"/>
        <d v="2018-11-09T00:00:00"/>
        <d v="2019-11-25T00:00:00"/>
        <d v="2017-09-23T00:00:00"/>
        <d v="2020-05-09T00:00:00"/>
        <d v="2019-07-06T00:00:00"/>
        <d v="2019-07-07T00:00:00"/>
        <d v="2018-03-27T00:00:00"/>
        <d v="2018-05-09T00:00:00"/>
        <d v="2017-10-30T00:00:00"/>
        <d v="2020-01-23T00:00:00"/>
        <d v="2019-10-11T00:00:00"/>
        <d v="2018-05-18T00:00:00"/>
        <d v="2018-06-28T00:00:00"/>
        <d v="2018-07-08T00:00:00"/>
        <d v="2019-10-17T00:00:00"/>
        <d v="2018-07-07T00:00:00"/>
        <d v="2019-06-02T00:00:00"/>
        <d v="2019-04-28T00:00:00"/>
        <d v="2019-10-18T00:00:00"/>
        <d v="2019-03-24T00:00:00"/>
        <d v="2019-05-18T00:00:00"/>
        <d v="2020-06-10T00:00:00"/>
        <d v="2019-06-14T00:00:00"/>
        <d v="2018-08-01T00:00:00"/>
        <d v="2018-10-23T00:00:00"/>
        <d v="2019-05-16T00:00:00"/>
        <d v="2017-12-28T00:00:00"/>
        <d v="2019-05-04T00:00:00"/>
        <d v="2019-09-11T00:00:00"/>
        <d v="2018-06-07T00:00:00"/>
        <d v="2020-05-23T00:00:00"/>
        <d v="2019-07-20T00:00:00"/>
        <d v="2018-08-23T00:00:00"/>
        <d v="2019-04-27T00:00:00"/>
        <d v="2018-04-08T00:00:00"/>
        <d v="2018-03-16T00:00:00"/>
        <d v="2019-10-10T00:00:00"/>
        <d v="2018-12-31T00:00:00"/>
        <d v="2018-12-01T00:00:00"/>
        <d v="2018-12-08T00:00:00"/>
        <d v="2018-09-23T00:00:00"/>
        <d v="2018-10-21T00:00:00"/>
        <d v="2020-04-11T00:00:00"/>
        <d v="2019-01-29T00:00:00"/>
        <d v="2019-09-20T00:00:00"/>
        <d v="2018-07-14T00:00:00"/>
        <d v="2018-09-09T00:00:00"/>
        <d v="2019-05-08T00:00:00"/>
        <d v="2019-07-09T00:00:00"/>
        <d v="2018-11-25T00:00:00"/>
        <d v="2018-11-27T00:00:00"/>
        <d v="2018-08-12T00:00:00"/>
        <d v="2019-02-06T00:00:00"/>
        <d v="2019-05-12T00:00:00"/>
        <d v="2019-06-18T00:00:00"/>
        <d v="2019-05-29T00:00:00"/>
        <d v="2019-02-24T00:00:00"/>
        <d v="2019-07-10T00:00:00"/>
        <d v="2018-11-24T00:00:00"/>
        <d v="2019-01-27T00:00:00"/>
        <d v="2019-11-16T00:00:00"/>
        <d v="2020-05-21T00:00:00"/>
        <d v="2019-05-17T00:00:00"/>
        <d v="2018-12-02T00:00:00"/>
        <d v="2019-06-27T00:00:00"/>
        <d v="2019-03-01T00:00:00"/>
        <d v="2019-12-02T00:00:00"/>
        <d v="2019-06-23T00:00:00"/>
        <d v="2019-09-04T00:00:00"/>
        <d v="2019-03-13T00:00:00"/>
        <d v="2019-08-26T00:00:00"/>
        <d v="2020-04-23T00:00:00"/>
        <d v="2019-07-05T00:00:00"/>
        <d v="2019-08-06T00:00:00"/>
        <d v="2020-05-15T00:00:00"/>
        <d v="2020-04-14T00:00:00"/>
      </sharedItems>
    </cacheField>
    <cacheField name="Availability" numFmtId="0">
      <sharedItems containsSemiMixedTypes="0" containsString="0" containsNumber="1" containsInteger="1" minValue="0" maxValue="365"/>
    </cacheField>
    <cacheField name="Status" numFmtId="0">
      <sharedItems/>
    </cacheField>
    <cacheField name="Instant Book" numFmtId="0">
      <sharedItems/>
    </cacheField>
    <cacheField name="Price Per Guest" numFmtId="0" formula="Price/Accommodates" databaseField="0"/>
  </cacheFields>
  <extLst>
    <ext xmlns:x14="http://schemas.microsoft.com/office/spreadsheetml/2009/9/main" uri="{725AE2AE-9491-48be-B2B4-4EB974FC3084}">
      <x14:pivotCacheDefinition pivotCacheId="202392161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000">
  <r>
    <n v="1"/>
    <s v="Large Furnished Room Near B'wayã€€"/>
    <n v="8"/>
    <s v="Within a few hours"/>
    <n v="1"/>
    <n v="1"/>
    <x v="0"/>
    <n v="17"/>
    <x v="0"/>
    <x v="0"/>
    <x v="0"/>
    <s v="Yes"/>
    <n v="2"/>
    <x v="0"/>
    <n v="65"/>
    <n v="0.03"/>
    <n v="4.38"/>
    <x v="0"/>
    <n v="473"/>
    <s v="No"/>
    <d v="2009-05-06T00:00:00"/>
    <x v="0"/>
    <n v="340"/>
    <s v="Active"/>
    <s v="No"/>
  </r>
  <r>
    <n v="2"/>
    <s v="Wonderful Guest Bedroom in Manhattan CENTRAL PARK"/>
    <n v="10"/>
    <s v="Within a day"/>
    <n v="1"/>
    <n v="0.83"/>
    <x v="0"/>
    <n v="20"/>
    <x v="0"/>
    <x v="1"/>
    <x v="0"/>
    <s v="Yes"/>
    <n v="1"/>
    <x v="0"/>
    <n v="85"/>
    <n v="0.03"/>
    <n v="4.67"/>
    <x v="1"/>
    <n v="123"/>
    <s v="No"/>
    <d v="2009-05-10T00:00:00"/>
    <x v="1"/>
    <n v="365"/>
    <s v="Active"/>
    <s v="No"/>
  </r>
  <r>
    <n v="3"/>
    <s v="UES Beautiful Blue Room / 2 Bedrooms"/>
    <n v="14"/>
    <s v="Within an hour"/>
    <n v="1"/>
    <n v="0.93"/>
    <x v="1"/>
    <n v="14"/>
    <x v="0"/>
    <x v="2"/>
    <x v="1"/>
    <s v="No"/>
    <n v="2"/>
    <x v="0"/>
    <n v="239"/>
    <n v="0.04"/>
    <n v="4.99"/>
    <x v="1"/>
    <n v="233"/>
    <s v="Yes"/>
    <d v="2009-10-28T00:00:00"/>
    <x v="1"/>
    <n v="365"/>
    <s v="Active"/>
    <s v="Yes"/>
  </r>
  <r>
    <n v="4"/>
    <s v="MAISON DES SIRENES1,bohemian apartment"/>
    <n v="24"/>
    <s v="Within an hour"/>
    <n v="1"/>
    <n v="0.99"/>
    <x v="0"/>
    <n v="7"/>
    <x v="1"/>
    <x v="3"/>
    <x v="1"/>
    <s v="No"/>
    <n v="5"/>
    <x v="1"/>
    <n v="120"/>
    <n v="0.03"/>
    <n v="4.75"/>
    <x v="1"/>
    <n v="115"/>
    <s v="No"/>
    <d v="2009-08-25T00:00:00"/>
    <x v="2"/>
    <n v="319"/>
    <s v="Active"/>
    <s v="No"/>
  </r>
  <r>
    <n v="5"/>
    <s v="ENJOY Downtown NYC!"/>
    <n v="37"/>
    <s v="Within a day"/>
    <n v="0.6"/>
    <n v="0.73"/>
    <x v="0"/>
    <n v="15"/>
    <x v="0"/>
    <x v="4"/>
    <x v="0"/>
    <s v="Yes"/>
    <n v="2"/>
    <x v="0"/>
    <n v="40"/>
    <n v="0.03"/>
    <n v="4.7699999999999996"/>
    <x v="1"/>
    <n v="262"/>
    <s v="No"/>
    <d v="2009-10-27T00:00:00"/>
    <x v="3"/>
    <n v="46"/>
    <s v="Active"/>
    <s v="No"/>
  </r>
  <r>
    <n v="6"/>
    <s v="1 Stop fr. Manhattan! Private Suite,Landmark Block"/>
    <n v="38"/>
    <s v="Within a day"/>
    <n v="1"/>
    <n v="0.91"/>
    <x v="1"/>
    <n v="24"/>
    <x v="2"/>
    <x v="5"/>
    <x v="0"/>
    <s v="Yes"/>
    <n v="4"/>
    <x v="1"/>
    <n v="130"/>
    <n v="0.03"/>
    <n v="4.99"/>
    <x v="1"/>
    <n v="280"/>
    <s v="Yes"/>
    <d v="2010-06-13T00:00:00"/>
    <x v="0"/>
    <n v="246"/>
    <s v="Active"/>
    <s v="No"/>
  </r>
  <r>
    <n v="7"/>
    <s v="Charming Brownstone 3 - Near PRATT"/>
    <n v="39"/>
    <s v="Within a few hours"/>
    <n v="1"/>
    <n v="0.97"/>
    <x v="0"/>
    <n v="7"/>
    <x v="1"/>
    <x v="3"/>
    <x v="1"/>
    <s v="No"/>
    <n v="2"/>
    <x v="0"/>
    <n v="100"/>
    <n v="0.03"/>
    <n v="4.5"/>
    <x v="1"/>
    <n v="66"/>
    <s v="No"/>
    <d v="2009-12-06T00:00:00"/>
    <x v="4"/>
    <n v="19"/>
    <s v="Active"/>
    <s v="No"/>
  </r>
  <r>
    <n v="8"/>
    <s v="(E) RIGHT ON BUDGET"/>
    <n v="26"/>
    <s v="Within a few hours"/>
    <n v="0.83"/>
    <n v="0.88"/>
    <x v="0"/>
    <n v="23"/>
    <x v="2"/>
    <x v="6"/>
    <x v="0"/>
    <s v="Yes"/>
    <n v="4"/>
    <x v="1"/>
    <n v="75"/>
    <n v="0.03"/>
    <n v="4.2300000000000004"/>
    <x v="0"/>
    <n v="65"/>
    <s v="No"/>
    <d v="2010-08-21T00:00:00"/>
    <x v="5"/>
    <n v="365"/>
    <s v="Active"/>
    <s v="No"/>
  </r>
  <r>
    <n v="9"/>
    <s v="Beautiful Attic bedroom Chelsea!"/>
    <n v="40"/>
    <s v="Within a day"/>
    <n v="0.73"/>
    <n v="0.93"/>
    <x v="0"/>
    <n v="13"/>
    <x v="0"/>
    <x v="7"/>
    <x v="0"/>
    <s v="Yes"/>
    <n v="1"/>
    <x v="0"/>
    <n v="150"/>
    <n v="0.03"/>
    <n v="4.99"/>
    <x v="1"/>
    <n v="69"/>
    <s v="No"/>
    <d v="2010-10-12T00:00:00"/>
    <x v="6"/>
    <n v="365"/>
    <s v="Active"/>
    <s v="No"/>
  </r>
  <r>
    <n v="10"/>
    <s v="Blue Room for 2 in Brownstone for $1350 monthly"/>
    <n v="42"/>
    <s v="Within an hour"/>
    <n v="1"/>
    <n v="0.97"/>
    <x v="0"/>
    <n v="7"/>
    <x v="1"/>
    <x v="3"/>
    <x v="0"/>
    <s v="Yes"/>
    <n v="2"/>
    <x v="0"/>
    <n v="81"/>
    <n v="0.03"/>
    <n v="4.74"/>
    <x v="1"/>
    <n v="141"/>
    <s v="No"/>
    <d v="2010-06-06T00:00:00"/>
    <x v="7"/>
    <n v="339"/>
    <s v="Active"/>
    <s v="No"/>
  </r>
  <r>
    <n v="11"/>
    <s v="Greenpoint Place...Has It All!"/>
    <n v="44"/>
    <s v="Within a few hours"/>
    <n v="0.75"/>
    <n v="0.97"/>
    <x v="1"/>
    <n v="11"/>
    <x v="1"/>
    <x v="8"/>
    <x v="1"/>
    <s v="No"/>
    <n v="4"/>
    <x v="1"/>
    <n v="150.43"/>
    <n v="0.03"/>
    <n v="4.9800000000000004"/>
    <x v="1"/>
    <n v="180"/>
    <s v="Yes"/>
    <d v="2018-05-21T00:00:00"/>
    <x v="8"/>
    <n v="0"/>
    <s v="Inactive"/>
    <s v="No"/>
  </r>
  <r>
    <n v="12"/>
    <s v="Williamsburg 1 bedroom Apartment"/>
    <n v="45"/>
    <s v="Within an hour"/>
    <n v="1"/>
    <n v="1"/>
    <x v="0"/>
    <n v="12"/>
    <x v="1"/>
    <x v="9"/>
    <x v="1"/>
    <s v="No"/>
    <n v="2"/>
    <x v="0"/>
    <n v="175"/>
    <n v="0.03"/>
    <n v="4.91"/>
    <x v="1"/>
    <n v="113"/>
    <s v="Yes"/>
    <d v="2009-12-18T00:00:00"/>
    <x v="9"/>
    <n v="165"/>
    <s v="Active"/>
    <s v="No"/>
  </r>
  <r>
    <n v="13"/>
    <s v="Best Location in NYC! TIMES SQUARE!"/>
    <n v="49"/>
    <s v="Within a few hours"/>
    <n v="1"/>
    <n v="0.93"/>
    <x v="0"/>
    <n v="17"/>
    <x v="0"/>
    <x v="0"/>
    <x v="0"/>
    <s v="Yes"/>
    <n v="1"/>
    <x v="0"/>
    <n v="69"/>
    <n v="0.03"/>
    <n v="4.74"/>
    <x v="1"/>
    <n v="325"/>
    <s v="No"/>
    <d v="2010-01-02T00:00:00"/>
    <x v="10"/>
    <n v="341"/>
    <s v="Active"/>
    <s v="No"/>
  </r>
  <r>
    <n v="14"/>
    <s v="Sunny &amp; Spacious Chelsea Apartment"/>
    <n v="50"/>
    <s v="Within a day"/>
    <n v="1"/>
    <n v="0.19"/>
    <x v="0"/>
    <n v="13"/>
    <x v="0"/>
    <x v="7"/>
    <x v="1"/>
    <s v="No"/>
    <n v="4"/>
    <x v="1"/>
    <n v="375"/>
    <n v="0.04"/>
    <n v="5"/>
    <x v="1"/>
    <n v="5"/>
    <s v="No"/>
    <d v="2016-03-23T00:00:00"/>
    <x v="11"/>
    <n v="157"/>
    <s v="Active"/>
    <s v="No"/>
  </r>
  <r>
    <n v="15"/>
    <s v="Sunny, Modern room in East Village!"/>
    <n v="54"/>
    <s v="Within a day"/>
    <n v="0.5"/>
    <n v="0.98"/>
    <x v="1"/>
    <n v="15"/>
    <x v="0"/>
    <x v="4"/>
    <x v="0"/>
    <s v="Yes"/>
    <n v="2"/>
    <x v="0"/>
    <n v="72"/>
    <n v="0.03"/>
    <n v="4.8899999999999997"/>
    <x v="1"/>
    <n v="406"/>
    <s v="Yes"/>
    <d v="2013-08-22T00:00:00"/>
    <x v="12"/>
    <n v="155"/>
    <s v="Active"/>
    <s v="No"/>
  </r>
  <r>
    <n v="16"/>
    <s v="Large Room in Amazing East Village Apt"/>
    <n v="4"/>
    <s v="New York"/>
    <n v="1"/>
    <n v="0.56999999999999995"/>
    <x v="0"/>
    <n v="15"/>
    <x v="0"/>
    <x v="4"/>
    <x v="0"/>
    <s v="Yes"/>
    <n v="1"/>
    <x v="0"/>
    <n v="57"/>
    <n v="0.03"/>
    <n v="4.8099999999999996"/>
    <x v="1"/>
    <n v="118"/>
    <s v="Yes"/>
    <d v="2012-08-14T00:00:00"/>
    <x v="13"/>
    <n v="358"/>
    <s v="Active"/>
    <s v="No"/>
  </r>
  <r>
    <n v="17"/>
    <s v="SpaHa Loft: Enormous and Bright"/>
    <n v="57"/>
    <s v="New York"/>
    <n v="1"/>
    <n v="1"/>
    <x v="1"/>
    <n v="14"/>
    <x v="0"/>
    <x v="2"/>
    <x v="1"/>
    <s v="No"/>
    <n v="8"/>
    <x v="2"/>
    <n v="325"/>
    <n v="0.04"/>
    <n v="4.83"/>
    <x v="1"/>
    <n v="212"/>
    <s v="Yes"/>
    <d v="2010-01-02T00:00:00"/>
    <x v="14"/>
    <n v="240"/>
    <s v="Active"/>
    <s v="No"/>
  </r>
  <r>
    <n v="18"/>
    <s v="Beautiful Meatpacking District Loft!"/>
    <n v="64"/>
    <s v="New York"/>
    <n v="1"/>
    <n v="0.93"/>
    <x v="1"/>
    <n v="13"/>
    <x v="0"/>
    <x v="7"/>
    <x v="0"/>
    <s v="Yes"/>
    <n v="3"/>
    <x v="1"/>
    <n v="150"/>
    <n v="0.03"/>
    <n v="4.99"/>
    <x v="1"/>
    <n v="184"/>
    <s v="Yes"/>
    <d v="2011-03-14T00:00:00"/>
    <x v="15"/>
    <n v="329"/>
    <s v="Active"/>
    <s v="Yes"/>
  </r>
  <r>
    <n v="19"/>
    <s v="Cozy 2 BR in Williamsburg"/>
    <n v="65"/>
    <s v="New York"/>
    <n v="0"/>
    <n v="1"/>
    <x v="0"/>
    <n v="12"/>
    <x v="1"/>
    <x v="9"/>
    <x v="0"/>
    <s v="Yes"/>
    <n v="4"/>
    <x v="1"/>
    <n v="145"/>
    <n v="0.03"/>
    <n v="4.63"/>
    <x v="1"/>
    <n v="63"/>
    <s v="No"/>
    <d v="2010-03-31T00:00:00"/>
    <x v="16"/>
    <n v="365"/>
    <s v="Active"/>
    <s v="Yes"/>
  </r>
  <r>
    <n v="20"/>
    <s v="Spacious luminous apt Upper West NYC"/>
    <n v="66"/>
    <s v="New York"/>
    <n v="1"/>
    <n v="1"/>
    <x v="1"/>
    <n v="16"/>
    <x v="0"/>
    <x v="10"/>
    <x v="1"/>
    <s v="No"/>
    <n v="3"/>
    <x v="1"/>
    <n v="110"/>
    <n v="0.03"/>
    <n v="4.74"/>
    <x v="1"/>
    <n v="57"/>
    <s v="No"/>
    <d v="2010-06-24T00:00:00"/>
    <x v="17"/>
    <n v="348"/>
    <s v="Active"/>
    <s v="No"/>
  </r>
  <r>
    <n v="21"/>
    <s v="Cozy Bedroom in Williamsburg 3 BR"/>
    <n v="65"/>
    <s v="New York"/>
    <n v="0"/>
    <n v="1"/>
    <x v="0"/>
    <n v="12"/>
    <x v="1"/>
    <x v="9"/>
    <x v="0"/>
    <s v="Yes"/>
    <n v="2"/>
    <x v="0"/>
    <n v="85"/>
    <n v="0.03"/>
    <n v="4.8099999999999996"/>
    <x v="1"/>
    <n v="193"/>
    <s v="Yes"/>
    <d v="2010-03-21T00:00:00"/>
    <x v="18"/>
    <n v="365"/>
    <s v="Active"/>
    <s v="Yes"/>
  </r>
  <r>
    <n v="22"/>
    <s v="Sunny room+Pvte office in huge loft"/>
    <n v="343"/>
    <s v="California"/>
    <n v="0.43"/>
    <n v="0.32"/>
    <x v="0"/>
    <n v="8"/>
    <x v="1"/>
    <x v="11"/>
    <x v="0"/>
    <s v="Yes"/>
    <n v="2"/>
    <x v="0"/>
    <n v="45"/>
    <n v="0.03"/>
    <n v="4.33"/>
    <x v="0"/>
    <n v="30"/>
    <s v="No"/>
    <d v="2012-06-01T00:00:00"/>
    <x v="19"/>
    <n v="345"/>
    <s v="Active"/>
    <s v="No"/>
  </r>
  <r>
    <n v="23"/>
    <s v="Williamsburgâ€”Steps To Subway, Private Bath&amp;Balcony"/>
    <n v="76"/>
    <s v="New York"/>
    <n v="1"/>
    <n v="1"/>
    <x v="1"/>
    <n v="12"/>
    <x v="1"/>
    <x v="9"/>
    <x v="0"/>
    <s v="Yes"/>
    <n v="2"/>
    <x v="0"/>
    <n v="112"/>
    <n v="0.03"/>
    <n v="4.9000000000000004"/>
    <x v="1"/>
    <n v="352"/>
    <s v="Yes"/>
    <d v="2010-06-01T00:00:00"/>
    <x v="20"/>
    <n v="58"/>
    <s v="Active"/>
    <s v="No"/>
  </r>
  <r>
    <n v="24"/>
    <s v="1,800 sq foot in luxury building"/>
    <n v="80"/>
    <s v="New York"/>
    <n v="1"/>
    <n v="1"/>
    <x v="0"/>
    <n v="16"/>
    <x v="0"/>
    <x v="10"/>
    <x v="0"/>
    <s v="Yes"/>
    <n v="2"/>
    <x v="0"/>
    <n v="82"/>
    <n v="0.03"/>
    <n v="4.8899999999999997"/>
    <x v="1"/>
    <n v="190"/>
    <s v="Yes"/>
    <d v="2010-11-02T00:00:00"/>
    <x v="21"/>
    <n v="364"/>
    <s v="Active"/>
    <s v="No"/>
  </r>
  <r>
    <n v="25"/>
    <s v="Times Square, Safe, Clean and Cozy!"/>
    <n v="49"/>
    <s v="New York"/>
    <n v="1"/>
    <n v="0.93"/>
    <x v="0"/>
    <n v="17"/>
    <x v="0"/>
    <x v="0"/>
    <x v="0"/>
    <s v="Yes"/>
    <n v="1"/>
    <x v="0"/>
    <n v="59"/>
    <n v="0.03"/>
    <n v="4.6500000000000004"/>
    <x v="1"/>
    <n v="374"/>
    <s v="No"/>
    <d v="2010-05-16T00:00:00"/>
    <x v="22"/>
    <n v="340"/>
    <s v="Active"/>
    <s v="No"/>
  </r>
  <r>
    <n v="26"/>
    <s v="2 story family home in Williamsburg"/>
    <n v="87"/>
    <s v="New York"/>
    <n v="1"/>
    <n v="1"/>
    <x v="1"/>
    <n v="12"/>
    <x v="1"/>
    <x v="9"/>
    <x v="1"/>
    <s v="No"/>
    <n v="6"/>
    <x v="2"/>
    <n v="350"/>
    <n v="0.04"/>
    <n v="4.97"/>
    <x v="1"/>
    <n v="342"/>
    <s v="Yes"/>
    <d v="2010-09-08T00:00:00"/>
    <x v="23"/>
    <n v="88"/>
    <s v="Active"/>
    <s v="Yes"/>
  </r>
  <r>
    <n v="27"/>
    <s v="Sugar Hill Rest Stop"/>
    <n v="92"/>
    <s v="New York"/>
    <n v="1"/>
    <n v="0.93"/>
    <x v="1"/>
    <n v="16"/>
    <x v="0"/>
    <x v="10"/>
    <x v="1"/>
    <s v="No"/>
    <n v="6"/>
    <x v="2"/>
    <n v="170"/>
    <n v="0.03"/>
    <n v="4.8899999999999997"/>
    <x v="1"/>
    <n v="209"/>
    <s v="Yes"/>
    <d v="2011-08-23T00:00:00"/>
    <x v="24"/>
    <n v="356"/>
    <s v="Active"/>
    <s v="No"/>
  </r>
  <r>
    <n v="28"/>
    <s v="apartment next to Central park"/>
    <n v="93"/>
    <s v="New York"/>
    <n v="1"/>
    <n v="1"/>
    <x v="0"/>
    <n v="20"/>
    <x v="0"/>
    <x v="1"/>
    <x v="1"/>
    <s v="No"/>
    <n v="2"/>
    <x v="0"/>
    <n v="170"/>
    <n v="0.03"/>
    <n v="4.8"/>
    <x v="1"/>
    <n v="20"/>
    <s v="No"/>
    <d v="2010-08-18T00:00:00"/>
    <x v="25"/>
    <n v="271"/>
    <s v="Active"/>
    <s v="Yes"/>
  </r>
  <r>
    <n v="29"/>
    <s v="East Village Sanctuary"/>
    <n v="2665"/>
    <s v="New York"/>
    <n v="1"/>
    <n v="0.83"/>
    <x v="1"/>
    <n v="15"/>
    <x v="0"/>
    <x v="4"/>
    <x v="1"/>
    <s v="No"/>
    <n v="2"/>
    <x v="0"/>
    <n v="125"/>
    <n v="0.03"/>
    <n v="5"/>
    <x v="1"/>
    <n v="32"/>
    <s v="No"/>
    <d v="2016-10-03T00:00:00"/>
    <x v="26"/>
    <n v="0"/>
    <s v="Inactive"/>
    <s v="No"/>
  </r>
  <r>
    <n v="30"/>
    <s v="Garden studio in the Upper East Sid"/>
    <n v="94"/>
    <s v="New York"/>
    <n v="1"/>
    <n v="0"/>
    <x v="0"/>
    <n v="19"/>
    <x v="0"/>
    <x v="12"/>
    <x v="1"/>
    <s v="No"/>
    <n v="4"/>
    <x v="1"/>
    <n v="150"/>
    <n v="0.03"/>
    <n v="5"/>
    <x v="1"/>
    <n v="21"/>
    <s v="No"/>
    <d v="2010-06-01T00:00:00"/>
    <x v="27"/>
    <n v="228"/>
    <s v="Active"/>
    <s v="No"/>
  </r>
  <r>
    <n v="31"/>
    <s v="B &amp; B Room 1"/>
    <n v="31"/>
    <s v="New York"/>
    <n v="1"/>
    <n v="0.7"/>
    <x v="0"/>
    <n v="7"/>
    <x v="1"/>
    <x v="3"/>
    <x v="0"/>
    <s v="Yes"/>
    <n v="2"/>
    <x v="0"/>
    <n v="70"/>
    <n v="0.03"/>
    <n v="4.5199999999999996"/>
    <x v="1"/>
    <n v="64"/>
    <s v="No"/>
    <d v="2010-08-03T00:00:00"/>
    <x v="28"/>
    <n v="365"/>
    <s v="Active"/>
    <s v="No"/>
  </r>
  <r>
    <n v="32"/>
    <s v="Accommodations  Just For You #1"/>
    <n v="97"/>
    <s v="New York"/>
    <n v="0.74"/>
    <n v="0.92"/>
    <x v="0"/>
    <n v="16"/>
    <x v="0"/>
    <x v="10"/>
    <x v="1"/>
    <s v="No"/>
    <n v="4"/>
    <x v="1"/>
    <n v="104"/>
    <n v="0.03"/>
    <n v="4.66"/>
    <x v="1"/>
    <n v="169"/>
    <s v="No"/>
    <d v="2010-07-16T00:00:00"/>
    <x v="29"/>
    <n v="284"/>
    <s v="Active"/>
    <s v="No"/>
  </r>
  <r>
    <n v="33"/>
    <s v="Stylish &amp; Sleek Apartment Near SoHo!"/>
    <n v="96"/>
    <s v="New York"/>
    <n v="1"/>
    <n v="0.7"/>
    <x v="0"/>
    <n v="15"/>
    <x v="0"/>
    <x v="4"/>
    <x v="1"/>
    <s v="No"/>
    <n v="3"/>
    <x v="1"/>
    <n v="105"/>
    <n v="0.03"/>
    <n v="4.9000000000000004"/>
    <x v="1"/>
    <n v="105"/>
    <s v="Yes"/>
    <d v="2010-05-26T00:00:00"/>
    <x v="17"/>
    <n v="329"/>
    <s v="Active"/>
    <s v="No"/>
  </r>
  <r>
    <n v="34"/>
    <s v="Most Central Location!"/>
    <n v="89"/>
    <s v="New York"/>
    <n v="1"/>
    <n v="0.77"/>
    <x v="1"/>
    <n v="17"/>
    <x v="0"/>
    <x v="0"/>
    <x v="0"/>
    <s v="Yes"/>
    <n v="2"/>
    <x v="0"/>
    <n v="134"/>
    <n v="0.03"/>
    <n v="4.9800000000000004"/>
    <x v="1"/>
    <n v="66"/>
    <s v="No"/>
    <d v="2010-06-21T00:00:00"/>
    <x v="30"/>
    <n v="1"/>
    <s v="Active"/>
    <s v="No"/>
  </r>
  <r>
    <n v="35"/>
    <s v="Flat Macdonough"/>
    <n v="102"/>
    <s v="New York"/>
    <n v="0.78"/>
    <n v="0.98"/>
    <x v="0"/>
    <n v="7"/>
    <x v="1"/>
    <x v="3"/>
    <x v="1"/>
    <s v="No"/>
    <n v="4"/>
    <x v="1"/>
    <n v="125"/>
    <n v="0.03"/>
    <n v="4.88"/>
    <x v="1"/>
    <n v="263"/>
    <s v="Yes"/>
    <d v="2010-08-04T00:00:00"/>
    <x v="31"/>
    <n v="131"/>
    <s v="Active"/>
    <s v="Yes"/>
  </r>
  <r>
    <n v="36"/>
    <s v="FLAT MACDONOUGH GARDEN"/>
    <n v="102"/>
    <s v="New York"/>
    <n v="0.78"/>
    <n v="0.98"/>
    <x v="0"/>
    <n v="7"/>
    <x v="1"/>
    <x v="3"/>
    <x v="1"/>
    <s v="No"/>
    <n v="6"/>
    <x v="2"/>
    <n v="115"/>
    <n v="0.03"/>
    <n v="4.8"/>
    <x v="1"/>
    <n v="141"/>
    <s v="Yes"/>
    <d v="2013-08-01T00:00:00"/>
    <x v="32"/>
    <n v="126"/>
    <s v="Active"/>
    <s v="Yes"/>
  </r>
  <r>
    <n v="37"/>
    <s v="Retreat in Williamsburg"/>
    <n v="103"/>
    <s v="New York"/>
    <n v="1"/>
    <n v="0.96"/>
    <x v="1"/>
    <n v="12"/>
    <x v="1"/>
    <x v="9"/>
    <x v="1"/>
    <s v="No"/>
    <n v="2"/>
    <x v="0"/>
    <n v="215"/>
    <n v="0.04"/>
    <n v="4.99"/>
    <x v="1"/>
    <n v="252"/>
    <s v="Yes"/>
    <d v="2010-07-05T00:00:00"/>
    <x v="33"/>
    <n v="304"/>
    <s v="Active"/>
    <s v="No"/>
  </r>
  <r>
    <n v="38"/>
    <s v="NYC Zen"/>
    <n v="104"/>
    <s v="New York"/>
    <n v="0.5"/>
    <n v="0"/>
    <x v="0"/>
    <n v="15"/>
    <x v="0"/>
    <x v="4"/>
    <x v="1"/>
    <s v="No"/>
    <n v="3"/>
    <x v="1"/>
    <n v="125"/>
    <n v="0.03"/>
    <n v="4.41"/>
    <x v="0"/>
    <n v="34"/>
    <s v="No"/>
    <d v="2010-09-07T00:00:00"/>
    <x v="34"/>
    <n v="272"/>
    <s v="Active"/>
    <s v="No"/>
  </r>
  <r>
    <n v="39"/>
    <s v="Sunny, Clean Zen Home w pr.Bath"/>
    <n v="99"/>
    <s v="New York"/>
    <n v="1"/>
    <n v="1"/>
    <x v="0"/>
    <n v="20"/>
    <x v="0"/>
    <x v="1"/>
    <x v="1"/>
    <s v="No"/>
    <n v="2"/>
    <x v="0"/>
    <n v="150"/>
    <n v="0.03"/>
    <n v="5"/>
    <x v="1"/>
    <n v="19"/>
    <s v="No"/>
    <d v="2011-05-29T00:00:00"/>
    <x v="35"/>
    <n v="306"/>
    <s v="Active"/>
    <s v="No"/>
  </r>
  <r>
    <n v="40"/>
    <s v="Light and Airy Upper East Side 1 BDR apartment"/>
    <n v="74"/>
    <s v="Guanajuato"/>
    <n v="1"/>
    <n v="1"/>
    <x v="1"/>
    <n v="19"/>
    <x v="0"/>
    <x v="12"/>
    <x v="1"/>
    <s v="No"/>
    <n v="2"/>
    <x v="0"/>
    <n v="199"/>
    <n v="0.03"/>
    <n v="4.8899999999999997"/>
    <x v="1"/>
    <n v="133"/>
    <s v="Yes"/>
    <d v="2010-08-05T00:00:00"/>
    <x v="36"/>
    <n v="344"/>
    <s v="Active"/>
    <s v="No"/>
  </r>
  <r>
    <n v="41"/>
    <s v="CENTRAL PARK LOFT all for YOU"/>
    <n v="111"/>
    <s v="New York"/>
    <n v="1"/>
    <n v="0.59"/>
    <x v="0"/>
    <n v="19"/>
    <x v="0"/>
    <x v="12"/>
    <x v="1"/>
    <s v="No"/>
    <n v="4"/>
    <x v="1"/>
    <n v="99"/>
    <n v="0.03"/>
    <n v="4.38"/>
    <x v="0"/>
    <n v="261"/>
    <s v="No"/>
    <d v="2012-02-16T00:00:00"/>
    <x v="8"/>
    <n v="267"/>
    <s v="Active"/>
    <s v="No"/>
  </r>
  <r>
    <n v="42"/>
    <s v="â€œWork-from-homeâ€ from OUR home."/>
    <n v="112"/>
    <s v="New York"/>
    <n v="1"/>
    <n v="0.98"/>
    <x v="0"/>
    <n v="12"/>
    <x v="1"/>
    <x v="9"/>
    <x v="0"/>
    <s v="Yes"/>
    <n v="2"/>
    <x v="0"/>
    <n v="50"/>
    <n v="0.03"/>
    <n v="4.9000000000000004"/>
    <x v="1"/>
    <n v="219"/>
    <s v="Yes"/>
    <d v="2010-08-02T00:00:00"/>
    <x v="37"/>
    <n v="60"/>
    <s v="Active"/>
    <s v="No"/>
  </r>
  <r>
    <n v="43"/>
    <s v="Hudson view &amp; near Central Park elegant room"/>
    <n v="11"/>
    <s v="New York"/>
    <n v="1"/>
    <n v="0.87"/>
    <x v="1"/>
    <n v="20"/>
    <x v="0"/>
    <x v="1"/>
    <x v="0"/>
    <s v="Yes"/>
    <n v="2"/>
    <x v="0"/>
    <n v="123"/>
    <n v="0.03"/>
    <n v="4.58"/>
    <x v="1"/>
    <n v="181"/>
    <s v="No"/>
    <d v="2010-10-22T00:00:00"/>
    <x v="38"/>
    <n v="365"/>
    <s v="Active"/>
    <s v="No"/>
  </r>
  <r>
    <n v="44"/>
    <s v="Room with a View"/>
    <n v="1149"/>
    <s v="New York"/>
    <n v="1"/>
    <n v="0.5"/>
    <x v="0"/>
    <n v="21"/>
    <x v="2"/>
    <x v="13"/>
    <x v="0"/>
    <s v="Yes"/>
    <n v="2"/>
    <x v="0"/>
    <n v="55"/>
    <n v="0.03"/>
    <n v="5"/>
    <x v="1"/>
    <n v="12"/>
    <s v="No"/>
    <d v="2016-04-14T00:00:00"/>
    <x v="39"/>
    <n v="0"/>
    <s v="Inactive"/>
    <s v="No"/>
  </r>
  <r>
    <n v="45"/>
    <s v="Williamsburg Old School Light x Airy x Rustic Loft"/>
    <n v="122"/>
    <s v="New York"/>
    <n v="0.92"/>
    <n v="0.98"/>
    <x v="1"/>
    <n v="12"/>
    <x v="1"/>
    <x v="9"/>
    <x v="1"/>
    <s v="No"/>
    <n v="4"/>
    <x v="1"/>
    <n v="140"/>
    <n v="0.03"/>
    <n v="4.75"/>
    <x v="1"/>
    <n v="193"/>
    <s v="No"/>
    <d v="2010-08-15T00:00:00"/>
    <x v="40"/>
    <n v="227"/>
    <s v="Active"/>
    <s v="No"/>
  </r>
  <r>
    <n v="46"/>
    <s v="Beautiful Queens Brownstone! - 5BR"/>
    <n v="124"/>
    <s v="New York"/>
    <n v="1"/>
    <n v="0.4"/>
    <x v="1"/>
    <n v="25"/>
    <x v="2"/>
    <x v="14"/>
    <x v="1"/>
    <s v="No"/>
    <n v="16"/>
    <x v="2"/>
    <n v="339"/>
    <n v="0.04"/>
    <n v="4.6900000000000004"/>
    <x v="1"/>
    <n v="13"/>
    <s v="No"/>
    <d v="2012-01-03T00:00:00"/>
    <x v="41"/>
    <n v="365"/>
    <s v="Active"/>
    <s v="No"/>
  </r>
  <r>
    <n v="47"/>
    <s v="( F) Excellent/Pvt Rm"/>
    <n v="26"/>
    <s v="New York"/>
    <n v="0.83"/>
    <n v="0.88"/>
    <x v="0"/>
    <n v="23"/>
    <x v="2"/>
    <x v="6"/>
    <x v="0"/>
    <s v="Yes"/>
    <n v="2"/>
    <x v="0"/>
    <n v="65"/>
    <n v="0.03"/>
    <n v="4.42"/>
    <x v="0"/>
    <n v="53"/>
    <s v="No"/>
    <d v="2010-10-09T00:00:00"/>
    <x v="42"/>
    <n v="365"/>
    <s v="Active"/>
    <s v="No"/>
  </r>
  <r>
    <n v="48"/>
    <s v="Clean and convenient 2BR apartment"/>
    <n v="124"/>
    <s v="New York"/>
    <n v="1"/>
    <n v="0.4"/>
    <x v="1"/>
    <n v="25"/>
    <x v="2"/>
    <x v="14"/>
    <x v="0"/>
    <s v="Yes"/>
    <n v="7"/>
    <x v="2"/>
    <n v="160"/>
    <n v="0.03"/>
    <n v="4.5"/>
    <x v="1"/>
    <n v="6"/>
    <s v="No"/>
    <d v="2011-10-22T00:00:00"/>
    <x v="43"/>
    <n v="365"/>
    <s v="Active"/>
    <s v="No"/>
  </r>
  <r>
    <n v="49"/>
    <s v="The Instituteâ€”Heart of Williamsburg"/>
    <n v="9"/>
    <s v="New York"/>
    <n v="1"/>
    <n v="0.5"/>
    <x v="0"/>
    <n v="12"/>
    <x v="1"/>
    <x v="9"/>
    <x v="1"/>
    <s v="No"/>
    <n v="5"/>
    <x v="1"/>
    <n v="249"/>
    <n v="0.04"/>
    <n v="4.96"/>
    <x v="1"/>
    <n v="370"/>
    <s v="Yes"/>
    <d v="2010-12-20T00:00:00"/>
    <x v="44"/>
    <n v="7"/>
    <s v="Active"/>
    <s v="Yes"/>
  </r>
  <r>
    <n v="50"/>
    <s v="City Room - Private Penthouse Apt."/>
    <n v="141"/>
    <s v="New York"/>
    <n v="0.75"/>
    <n v="1"/>
    <x v="0"/>
    <n v="16"/>
    <x v="0"/>
    <x v="10"/>
    <x v="1"/>
    <s v="No"/>
    <n v="5"/>
    <x v="1"/>
    <n v="161"/>
    <n v="0.03"/>
    <n v="4.5199999999999996"/>
    <x v="1"/>
    <n v="122"/>
    <s v="No"/>
    <d v="2011-01-02T00:00:00"/>
    <x v="23"/>
    <n v="365"/>
    <s v="Active"/>
    <s v="No"/>
  </r>
  <r>
    <n v="51"/>
    <s v="(H) Great Deal/Pvt Rm"/>
    <n v="26"/>
    <s v="New York"/>
    <n v="0.83"/>
    <n v="0.88"/>
    <x v="0"/>
    <n v="23"/>
    <x v="2"/>
    <x v="6"/>
    <x v="0"/>
    <s v="Yes"/>
    <n v="2"/>
    <x v="0"/>
    <n v="65"/>
    <n v="0.03"/>
    <n v="4.4800000000000004"/>
    <x v="0"/>
    <n v="62"/>
    <s v="No"/>
    <d v="2010-10-13T00:00:00"/>
    <x v="45"/>
    <n v="365"/>
    <s v="Active"/>
    <s v="No"/>
  </r>
  <r>
    <n v="52"/>
    <s v="City Room - Private &amp; Comfy Bedroom"/>
    <n v="141"/>
    <s v="New York"/>
    <n v="0.75"/>
    <n v="1"/>
    <x v="0"/>
    <n v="16"/>
    <x v="0"/>
    <x v="10"/>
    <x v="0"/>
    <s v="Yes"/>
    <n v="2"/>
    <x v="0"/>
    <n v="78"/>
    <n v="0.03"/>
    <n v="4.88"/>
    <x v="1"/>
    <n v="208"/>
    <s v="Yes"/>
    <d v="2010-12-16T00:00:00"/>
    <x v="46"/>
    <n v="338"/>
    <s v="Active"/>
    <s v="No"/>
  </r>
  <r>
    <n v="53"/>
    <s v="Great new apt, close to everything"/>
    <n v="153"/>
    <s v="New York"/>
    <n v="1"/>
    <n v="0.94"/>
    <x v="1"/>
    <n v="17"/>
    <x v="0"/>
    <x v="0"/>
    <x v="1"/>
    <s v="No"/>
    <n v="4"/>
    <x v="1"/>
    <n v="156"/>
    <n v="0.03"/>
    <n v="4.9000000000000004"/>
    <x v="1"/>
    <n v="107"/>
    <s v="Yes"/>
    <d v="2011-06-15T00:00:00"/>
    <x v="32"/>
    <n v="78"/>
    <s v="Active"/>
    <s v="No"/>
  </r>
  <r>
    <n v="54"/>
    <s v="The Brownstone-Luxury 1 Bd Apt/NYC"/>
    <n v="154"/>
    <s v="New York"/>
    <n v="0.93"/>
    <n v="1"/>
    <x v="1"/>
    <n v="16"/>
    <x v="0"/>
    <x v="10"/>
    <x v="1"/>
    <s v="No"/>
    <n v="2"/>
    <x v="0"/>
    <n v="157"/>
    <n v="0.03"/>
    <n v="4.9800000000000004"/>
    <x v="1"/>
    <n v="258"/>
    <s v="Yes"/>
    <d v="2010-11-08T00:00:00"/>
    <x v="47"/>
    <n v="319"/>
    <s v="Active"/>
    <s v="Yes"/>
  </r>
  <r>
    <n v="55"/>
    <s v="PRIVATE Room on Historic Sugar Hill"/>
    <n v="155"/>
    <s v="New York"/>
    <n v="1"/>
    <n v="0.98"/>
    <x v="1"/>
    <n v="16"/>
    <x v="0"/>
    <x v="10"/>
    <x v="0"/>
    <s v="Yes"/>
    <n v="3"/>
    <x v="1"/>
    <n v="48"/>
    <n v="0.03"/>
    <n v="4.96"/>
    <x v="1"/>
    <n v="512"/>
    <s v="Yes"/>
    <d v="2011-04-25T00:00:00"/>
    <x v="0"/>
    <n v="328"/>
    <s v="Active"/>
    <s v="Yes"/>
  </r>
  <r>
    <n v="56"/>
    <s v="SpaHa Studio Monthly Rental"/>
    <n v="161"/>
    <s v="New York"/>
    <n v="1"/>
    <n v="1"/>
    <x v="1"/>
    <n v="14"/>
    <x v="0"/>
    <x v="2"/>
    <x v="1"/>
    <s v="No"/>
    <n v="2"/>
    <x v="0"/>
    <n v="100"/>
    <n v="0.03"/>
    <n v="4.91"/>
    <x v="1"/>
    <n v="187"/>
    <s v="Yes"/>
    <d v="2011-04-22T00:00:00"/>
    <x v="48"/>
    <n v="365"/>
    <s v="Active"/>
    <s v="No"/>
  </r>
  <r>
    <n v="57"/>
    <s v="City Room - Private Luxury Suite"/>
    <n v="141"/>
    <s v="New York"/>
    <n v="0.75"/>
    <n v="1"/>
    <x v="0"/>
    <n v="16"/>
    <x v="0"/>
    <x v="10"/>
    <x v="0"/>
    <s v="Yes"/>
    <n v="3"/>
    <x v="1"/>
    <n v="110"/>
    <n v="0.03"/>
    <n v="4.67"/>
    <x v="1"/>
    <n v="215"/>
    <s v="No"/>
    <d v="2011-01-03T00:00:00"/>
    <x v="32"/>
    <n v="365"/>
    <s v="Active"/>
    <s v="Yes"/>
  </r>
  <r>
    <n v="58"/>
    <s v="Bright, Sunny, Comfy Home to Shelter in Place"/>
    <n v="162"/>
    <s v="New York"/>
    <n v="1"/>
    <n v="1"/>
    <x v="1"/>
    <n v="15"/>
    <x v="0"/>
    <x v="4"/>
    <x v="1"/>
    <s v="No"/>
    <n v="6"/>
    <x v="2"/>
    <n v="99"/>
    <n v="0.03"/>
    <n v="4.79"/>
    <x v="1"/>
    <n v="155"/>
    <s v="No"/>
    <d v="2010-12-14T00:00:00"/>
    <x v="49"/>
    <n v="347"/>
    <s v="Active"/>
    <s v="Yes"/>
  </r>
  <r>
    <n v="59"/>
    <s v="A SpeciaL!! Private Room in NY"/>
    <n v="164"/>
    <s v="New York"/>
    <n v="1"/>
    <n v="0.96"/>
    <x v="0"/>
    <n v="30"/>
    <x v="3"/>
    <x v="15"/>
    <x v="0"/>
    <s v="Yes"/>
    <n v="2"/>
    <x v="0"/>
    <n v="38"/>
    <n v="0.03"/>
    <n v="4.63"/>
    <x v="1"/>
    <n v="213"/>
    <s v="No"/>
    <d v="2010-12-21T00:00:00"/>
    <x v="50"/>
    <n v="363"/>
    <s v="Active"/>
    <s v="No"/>
  </r>
  <r>
    <n v="60"/>
    <s v="B NYC Staten Alternative..."/>
    <n v="164"/>
    <s v="New York"/>
    <n v="1"/>
    <n v="0.96"/>
    <x v="0"/>
    <n v="30"/>
    <x v="3"/>
    <x v="15"/>
    <x v="0"/>
    <s v="Yes"/>
    <n v="2"/>
    <x v="0"/>
    <n v="38"/>
    <n v="0.03"/>
    <n v="4.6900000000000004"/>
    <x v="1"/>
    <n v="170"/>
    <s v="No"/>
    <d v="2011-02-21T00:00:00"/>
    <x v="17"/>
    <n v="346"/>
    <s v="Active"/>
    <s v="No"/>
  </r>
  <r>
    <n v="61"/>
    <s v="C Private Room By The Ferry"/>
    <n v="164"/>
    <s v="New York"/>
    <n v="1"/>
    <n v="0.96"/>
    <x v="0"/>
    <n v="30"/>
    <x v="3"/>
    <x v="15"/>
    <x v="0"/>
    <s v="Yes"/>
    <n v="2"/>
    <x v="0"/>
    <n v="38"/>
    <n v="0.03"/>
    <n v="4.63"/>
    <x v="1"/>
    <n v="199"/>
    <s v="No"/>
    <d v="2011-01-07T00:00:00"/>
    <x v="51"/>
    <n v="358"/>
    <s v="Active"/>
    <s v="No"/>
  </r>
  <r>
    <n v="62"/>
    <s v="Beautiful Landmarked Duplex"/>
    <n v="166"/>
    <s v="New York"/>
    <n v="1"/>
    <n v="0.83"/>
    <x v="1"/>
    <n v="11"/>
    <x v="1"/>
    <x v="8"/>
    <x v="1"/>
    <s v="No"/>
    <n v="4"/>
    <x v="1"/>
    <n v="285"/>
    <n v="0.04"/>
    <n v="4.83"/>
    <x v="1"/>
    <n v="128"/>
    <s v="Yes"/>
    <d v="2011-03-05T00:00:00"/>
    <x v="0"/>
    <n v="362"/>
    <s v="Active"/>
    <s v="No"/>
  </r>
  <r>
    <n v="63"/>
    <s v="Safe and near subway&amp; Manhattan NY NY retro style"/>
    <n v="167"/>
    <s v="New York"/>
    <n v="1"/>
    <n v="0.9"/>
    <x v="0"/>
    <n v="21"/>
    <x v="2"/>
    <x v="13"/>
    <x v="1"/>
    <s v="No"/>
    <n v="5"/>
    <x v="1"/>
    <n v="139"/>
    <n v="0.03"/>
    <n v="4.74"/>
    <x v="1"/>
    <n v="480"/>
    <s v="No"/>
    <d v="2011-06-20T00:00:00"/>
    <x v="52"/>
    <n v="355"/>
    <s v="Active"/>
    <s v="No"/>
  </r>
  <r>
    <n v="64"/>
    <s v="Cottage in the Village"/>
    <n v="165"/>
    <s v="New York"/>
    <n v="1"/>
    <n v="0.79"/>
    <x v="0"/>
    <n v="15"/>
    <x v="0"/>
    <x v="4"/>
    <x v="1"/>
    <s v="No"/>
    <n v="4"/>
    <x v="1"/>
    <n v="200"/>
    <n v="0.04"/>
    <n v="4.4800000000000004"/>
    <x v="0"/>
    <n v="153"/>
    <s v="No"/>
    <d v="2011-01-06T00:00:00"/>
    <x v="23"/>
    <n v="0"/>
    <s v="Inactive"/>
    <s v="No"/>
  </r>
  <r>
    <n v="65"/>
    <s v="cozy bedroom in lovely garden apt"/>
    <n v="168"/>
    <s v="New York"/>
    <n v="1"/>
    <n v="1"/>
    <x v="0"/>
    <n v="9"/>
    <x v="1"/>
    <x v="16"/>
    <x v="0"/>
    <s v="Yes"/>
    <n v="2"/>
    <x v="0"/>
    <n v="75"/>
    <n v="0.03"/>
    <n v="4.9800000000000004"/>
    <x v="1"/>
    <n v="50"/>
    <s v="No"/>
    <d v="2018-06-16T00:00:00"/>
    <x v="53"/>
    <n v="0"/>
    <s v="Inactive"/>
    <s v="Yes"/>
  </r>
  <r>
    <n v="66"/>
    <s v="ENJOY Downtown NYC!!"/>
    <n v="37"/>
    <s v="New York"/>
    <n v="0.6"/>
    <n v="0.73"/>
    <x v="0"/>
    <n v="15"/>
    <x v="0"/>
    <x v="4"/>
    <x v="0"/>
    <s v="Yes"/>
    <n v="2"/>
    <x v="0"/>
    <n v="40"/>
    <n v="0.03"/>
    <n v="4.79"/>
    <x v="1"/>
    <n v="215"/>
    <s v="No"/>
    <d v="2011-01-03T00:00:00"/>
    <x v="54"/>
    <n v="46"/>
    <s v="Active"/>
    <s v="No"/>
  </r>
  <r>
    <n v="67"/>
    <s v="10 min from Manhattan!"/>
    <n v="171"/>
    <s v="New York"/>
    <n v="1"/>
    <n v="0"/>
    <x v="0"/>
    <n v="7"/>
    <x v="1"/>
    <x v="3"/>
    <x v="0"/>
    <s v="Yes"/>
    <n v="1"/>
    <x v="0"/>
    <n v="36"/>
    <n v="0.03"/>
    <n v="4.49"/>
    <x v="0"/>
    <n v="80"/>
    <s v="No"/>
    <d v="2012-10-08T00:00:00"/>
    <x v="55"/>
    <n v="0"/>
    <s v="Inactive"/>
    <s v="No"/>
  </r>
  <r>
    <n v="68"/>
    <s v="CHARMING, QUIET EAST VILLAGE 2 (or 1) BR"/>
    <n v="172"/>
    <s v="New York"/>
    <n v="0"/>
    <n v="0.17"/>
    <x v="0"/>
    <n v="15"/>
    <x v="0"/>
    <x v="4"/>
    <x v="1"/>
    <s v="No"/>
    <n v="3"/>
    <x v="1"/>
    <n v="165"/>
    <n v="0.03"/>
    <n v="5"/>
    <x v="1"/>
    <n v="5"/>
    <s v="No"/>
    <d v="2016-09-17T00:00:00"/>
    <x v="56"/>
    <n v="329"/>
    <s v="Active"/>
    <s v="No"/>
  </r>
  <r>
    <n v="69"/>
    <s v="Farmhouse Apartment in Williamsburg"/>
    <n v="173"/>
    <s v="New York"/>
    <n v="1"/>
    <n v="1"/>
    <x v="0"/>
    <n v="12"/>
    <x v="1"/>
    <x v="9"/>
    <x v="1"/>
    <s v="No"/>
    <n v="2"/>
    <x v="0"/>
    <n v="90"/>
    <n v="0.03"/>
    <n v="4.87"/>
    <x v="1"/>
    <n v="55"/>
    <s v="No"/>
    <d v="2011-01-29T00:00:00"/>
    <x v="0"/>
    <n v="344"/>
    <s v="Active"/>
    <s v="No"/>
  </r>
  <r>
    <n v="70"/>
    <s v="**Fantastic Williamsburg Apt**"/>
    <n v="177"/>
    <s v="New York"/>
    <n v="1"/>
    <n v="1"/>
    <x v="0"/>
    <n v="12"/>
    <x v="1"/>
    <x v="9"/>
    <x v="1"/>
    <s v="No"/>
    <n v="2"/>
    <x v="0"/>
    <n v="89"/>
    <n v="0.03"/>
    <n v="4.55"/>
    <x v="1"/>
    <n v="11"/>
    <s v="No"/>
    <d v="2013-01-03T00:00:00"/>
    <x v="57"/>
    <n v="107"/>
    <s v="Active"/>
    <s v="Yes"/>
  </r>
  <r>
    <n v="71"/>
    <s v="West Harlem Home Base - Eco-Apt."/>
    <n v="100"/>
    <s v="New York"/>
    <n v="0.9"/>
    <n v="0.97"/>
    <x v="0"/>
    <n v="16"/>
    <x v="0"/>
    <x v="10"/>
    <x v="1"/>
    <s v="No"/>
    <n v="5"/>
    <x v="1"/>
    <n v="122"/>
    <n v="0.03"/>
    <n v="4.62"/>
    <x v="1"/>
    <n v="209"/>
    <s v="No"/>
    <d v="2011-04-14T00:00:00"/>
    <x v="58"/>
    <n v="338"/>
    <s v="Active"/>
    <s v="Yes"/>
  </r>
  <r>
    <n v="72"/>
    <s v="Central Park 1BR sunny condo"/>
    <n v="77"/>
    <s v="Stockholm"/>
    <n v="1"/>
    <n v="1"/>
    <x v="1"/>
    <n v="14"/>
    <x v="0"/>
    <x v="2"/>
    <x v="1"/>
    <s v="No"/>
    <n v="2"/>
    <x v="0"/>
    <n v="99"/>
    <n v="0.03"/>
    <n v="4.83"/>
    <x v="1"/>
    <n v="29"/>
    <s v="No"/>
    <d v="2012-09-01T00:00:00"/>
    <x v="59"/>
    <n v="314"/>
    <s v="Active"/>
    <s v="Yes"/>
  </r>
  <r>
    <n v="73"/>
    <s v="Cozy Garden Apartment  in Williamsburg"/>
    <n v="178"/>
    <s v="New York"/>
    <n v="1"/>
    <n v="0.83"/>
    <x v="1"/>
    <n v="12"/>
    <x v="1"/>
    <x v="9"/>
    <x v="1"/>
    <s v="No"/>
    <n v="4"/>
    <x v="1"/>
    <n v="69"/>
    <n v="0.03"/>
    <n v="4.9800000000000004"/>
    <x v="1"/>
    <n v="61"/>
    <s v="No"/>
    <d v="2011-03-29T00:00:00"/>
    <x v="60"/>
    <n v="24"/>
    <s v="Active"/>
    <s v="No"/>
  </r>
  <r>
    <n v="74"/>
    <s v="Cozy room in Upper West Side"/>
    <n v="175"/>
    <s v="New York"/>
    <n v="1"/>
    <n v="0.88"/>
    <x v="0"/>
    <n v="20"/>
    <x v="0"/>
    <x v="1"/>
    <x v="0"/>
    <s v="Yes"/>
    <n v="1"/>
    <x v="0"/>
    <n v="109"/>
    <n v="0.03"/>
    <n v="4.17"/>
    <x v="0"/>
    <n v="112"/>
    <s v="No"/>
    <d v="2011-05-27T00:00:00"/>
    <x v="61"/>
    <n v="365"/>
    <s v="Active"/>
    <s v="No"/>
  </r>
  <r>
    <n v="75"/>
    <s v="Your Home Away from Home"/>
    <n v="602"/>
    <s v="New York"/>
    <n v="1"/>
    <n v="0.5"/>
    <x v="0"/>
    <n v="11"/>
    <x v="1"/>
    <x v="8"/>
    <x v="1"/>
    <s v="No"/>
    <n v="2"/>
    <x v="0"/>
    <n v="175"/>
    <n v="0.03"/>
    <n v="5"/>
    <x v="1"/>
    <n v="17"/>
    <s v="No"/>
    <d v="2017-03-29T00:00:00"/>
    <x v="62"/>
    <n v="0"/>
    <s v="Inactive"/>
    <s v="Yes"/>
  </r>
  <r>
    <n v="76"/>
    <s v="Your home away from home"/>
    <n v="2249"/>
    <s v="New York"/>
    <n v="1"/>
    <n v="0.72"/>
    <x v="1"/>
    <n v="8"/>
    <x v="1"/>
    <x v="11"/>
    <x v="0"/>
    <s v="Yes"/>
    <n v="2"/>
    <x v="0"/>
    <n v="65"/>
    <n v="0.03"/>
    <n v="4.88"/>
    <x v="1"/>
    <n v="77"/>
    <s v="No"/>
    <d v="2015-05-22T00:00:00"/>
    <x v="63"/>
    <n v="89"/>
    <s v="Active"/>
    <s v="No"/>
  </r>
  <r>
    <n v="77"/>
    <s v="Prewar Penthouse w Private Terrace"/>
    <n v="182"/>
    <s v="New York"/>
    <n v="1"/>
    <n v="0.38"/>
    <x v="0"/>
    <n v="20"/>
    <x v="0"/>
    <x v="1"/>
    <x v="1"/>
    <s v="No"/>
    <n v="2"/>
    <x v="0"/>
    <n v="199"/>
    <n v="0.03"/>
    <n v="5"/>
    <x v="1"/>
    <n v="33"/>
    <s v="No"/>
    <d v="2011-09-27T00:00:00"/>
    <x v="31"/>
    <n v="363"/>
    <s v="Active"/>
    <s v="No"/>
  </r>
  <r>
    <n v="78"/>
    <s v="Nice renovated apt, prime location!"/>
    <n v="187"/>
    <s v="New York"/>
    <n v="0.79"/>
    <n v="0.56000000000000005"/>
    <x v="0"/>
    <n v="20"/>
    <x v="0"/>
    <x v="1"/>
    <x v="1"/>
    <s v="No"/>
    <n v="2"/>
    <x v="0"/>
    <n v="150"/>
    <n v="0.03"/>
    <n v="4.82"/>
    <x v="1"/>
    <n v="50"/>
    <s v="No"/>
    <d v="2012-05-01T00:00:00"/>
    <x v="3"/>
    <n v="73"/>
    <s v="Active"/>
    <s v="Yes"/>
  </r>
  <r>
    <n v="79"/>
    <s v="Food &amp; Music Dream Apartment in Williamsburg"/>
    <n v="129"/>
    <s v="New York"/>
    <n v="1"/>
    <n v="0.96"/>
    <x v="1"/>
    <n v="12"/>
    <x v="1"/>
    <x v="9"/>
    <x v="1"/>
    <s v="No"/>
    <n v="4"/>
    <x v="1"/>
    <n v="187"/>
    <n v="0.03"/>
    <n v="5"/>
    <x v="1"/>
    <n v="90"/>
    <s v="No"/>
    <d v="2011-06-27T00:00:00"/>
    <x v="17"/>
    <n v="261"/>
    <s v="Active"/>
    <s v="Yes"/>
  </r>
  <r>
    <n v="80"/>
    <s v="French Garden cottage off Bedford"/>
    <n v="191"/>
    <s v="New York"/>
    <n v="0.6"/>
    <n v="0.2"/>
    <x v="0"/>
    <n v="12"/>
    <x v="1"/>
    <x v="9"/>
    <x v="1"/>
    <s v="No"/>
    <n v="2"/>
    <x v="0"/>
    <n v="134.43"/>
    <n v="0.03"/>
    <n v="4.74"/>
    <x v="1"/>
    <n v="70"/>
    <s v="No"/>
    <d v="2011-03-29T00:00:00"/>
    <x v="64"/>
    <n v="267"/>
    <s v="Active"/>
    <s v="No"/>
  </r>
  <r>
    <n v="81"/>
    <s v="Alcove Studio w/ outdoor Patio Deck"/>
    <n v="180"/>
    <s v="New York"/>
    <n v="0.7"/>
    <n v="0.74"/>
    <x v="0"/>
    <n v="14"/>
    <x v="0"/>
    <x v="2"/>
    <x v="1"/>
    <s v="No"/>
    <n v="3"/>
    <x v="1"/>
    <n v="63"/>
    <n v="0.03"/>
    <n v="4.3600000000000003"/>
    <x v="0"/>
    <n v="36"/>
    <s v="No"/>
    <d v="2011-09-14T00:00:00"/>
    <x v="12"/>
    <n v="284"/>
    <s v="Active"/>
    <s v="No"/>
  </r>
  <r>
    <n v="82"/>
    <s v="One Bedroom Mini studio - Free WIFI"/>
    <n v="145"/>
    <s v="New York"/>
    <n v="0.9"/>
    <n v="1"/>
    <x v="1"/>
    <n v="21"/>
    <x v="2"/>
    <x v="13"/>
    <x v="1"/>
    <s v="No"/>
    <n v="3"/>
    <x v="1"/>
    <n v="119"/>
    <n v="0.03"/>
    <n v="4.74"/>
    <x v="1"/>
    <n v="223"/>
    <s v="No"/>
    <d v="2011-06-13T00:00:00"/>
    <x v="65"/>
    <n v="351"/>
    <s v="Active"/>
    <s v="Yes"/>
  </r>
  <r>
    <n v="83"/>
    <s v="Cozy room in East Village with AC"/>
    <n v="210"/>
    <s v="New York"/>
    <n v="1"/>
    <n v="0.92"/>
    <x v="0"/>
    <n v="15"/>
    <x v="0"/>
    <x v="4"/>
    <x v="0"/>
    <s v="Yes"/>
    <n v="2"/>
    <x v="0"/>
    <n v="57"/>
    <n v="0.03"/>
    <n v="4.62"/>
    <x v="1"/>
    <n v="200"/>
    <s v="No"/>
    <d v="2011-05-16T00:00:00"/>
    <x v="66"/>
    <n v="0"/>
    <s v="Inactive"/>
    <s v="No"/>
  </r>
  <r>
    <n v="84"/>
    <s v="Duplex w/ Terrace @ Box House Hotel"/>
    <n v="202"/>
    <s v="New York"/>
    <n v="1"/>
    <n v="0.96"/>
    <x v="1"/>
    <n v="11"/>
    <x v="1"/>
    <x v="8"/>
    <x v="0"/>
    <s v="Yes"/>
    <n v="4"/>
    <x v="1"/>
    <n v="349"/>
    <n v="0.04"/>
    <n v="4.88"/>
    <x v="1"/>
    <n v="8"/>
    <s v="No"/>
    <d v="2012-04-30T00:00:00"/>
    <x v="67"/>
    <n v="215"/>
    <s v="Active"/>
    <s v="No"/>
  </r>
  <r>
    <n v="85"/>
    <s v="Loft w/ Terrace @ Box House Hotel"/>
    <n v="202"/>
    <s v="New York"/>
    <n v="1"/>
    <n v="0.96"/>
    <x v="1"/>
    <n v="11"/>
    <x v="1"/>
    <x v="8"/>
    <x v="0"/>
    <s v="Yes"/>
    <n v="4"/>
    <x v="1"/>
    <n v="249"/>
    <n v="0.04"/>
    <n v="5"/>
    <x v="1"/>
    <n v="4"/>
    <s v="No"/>
    <d v="2011-11-20T00:00:00"/>
    <x v="68"/>
    <n v="215"/>
    <s v="Active"/>
    <s v="No"/>
  </r>
  <r>
    <n v="86"/>
    <s v="Loft w/ Terrace @ Box House Hotel"/>
    <n v="202"/>
    <s v="New York"/>
    <n v="1"/>
    <n v="0.96"/>
    <x v="1"/>
    <n v="11"/>
    <x v="1"/>
    <x v="8"/>
    <x v="0"/>
    <s v="Yes"/>
    <n v="4"/>
    <x v="1"/>
    <n v="349"/>
    <n v="0.04"/>
    <n v="4.71"/>
    <x v="1"/>
    <n v="7"/>
    <s v="No"/>
    <d v="2011-10-18T00:00:00"/>
    <x v="69"/>
    <n v="215"/>
    <s v="Active"/>
    <s v="No"/>
  </r>
  <r>
    <n v="87"/>
    <s v="East Village Designer's 1-BR APT"/>
    <n v="199"/>
    <s v="New York"/>
    <n v="1"/>
    <n v="0.96"/>
    <x v="1"/>
    <n v="15"/>
    <x v="0"/>
    <x v="4"/>
    <x v="1"/>
    <s v="No"/>
    <n v="2"/>
    <x v="0"/>
    <n v="180"/>
    <n v="0.03"/>
    <n v="4.91"/>
    <x v="1"/>
    <n v="44"/>
    <s v="No"/>
    <d v="2011-05-07T00:00:00"/>
    <x v="70"/>
    <n v="76"/>
    <s v="Active"/>
    <s v="No"/>
  </r>
  <r>
    <n v="88"/>
    <s v="Spacious and sunny 1bedroom. apt. East Village"/>
    <n v="142"/>
    <s v="New York"/>
    <n v="1"/>
    <n v="1"/>
    <x v="1"/>
    <n v="15"/>
    <x v="0"/>
    <x v="4"/>
    <x v="1"/>
    <s v="No"/>
    <n v="2"/>
    <x v="0"/>
    <n v="124"/>
    <n v="0.03"/>
    <n v="4.7"/>
    <x v="1"/>
    <n v="40"/>
    <s v="No"/>
    <d v="2011-05-11T00:00:00"/>
    <x v="71"/>
    <n v="347"/>
    <s v="Active"/>
    <s v="No"/>
  </r>
  <r>
    <n v="89"/>
    <s v="The Vernon On Greene"/>
    <n v="218"/>
    <s v="New York"/>
    <n v="1"/>
    <n v="0.97"/>
    <x v="1"/>
    <n v="7"/>
    <x v="1"/>
    <x v="3"/>
    <x v="1"/>
    <s v="No"/>
    <n v="6"/>
    <x v="2"/>
    <n v="133"/>
    <n v="0.03"/>
    <n v="4.82"/>
    <x v="1"/>
    <n v="400"/>
    <s v="Yes"/>
    <d v="2011-08-17T00:00:00"/>
    <x v="0"/>
    <n v="225"/>
    <s v="Active"/>
    <s v="No"/>
  </r>
  <r>
    <n v="90"/>
    <s v="Beautiful, Brightâ€™s, Warm &amp; Spacious 1.5BR Apt"/>
    <n v="217"/>
    <s v="New York"/>
    <n v="1"/>
    <n v="1"/>
    <x v="1"/>
    <n v="9"/>
    <x v="1"/>
    <x v="16"/>
    <x v="1"/>
    <s v="No"/>
    <n v="2"/>
    <x v="0"/>
    <n v="125"/>
    <n v="0.03"/>
    <n v="4.84"/>
    <x v="1"/>
    <n v="112"/>
    <s v="Yes"/>
    <d v="2011-04-27T00:00:00"/>
    <x v="72"/>
    <n v="358"/>
    <s v="Active"/>
    <s v="Yes"/>
  </r>
  <r>
    <n v="91"/>
    <s v="UWS Brownstone Near Central Park"/>
    <n v="114"/>
    <s v="California"/>
    <n v="1"/>
    <n v="0.97"/>
    <x v="1"/>
    <n v="20"/>
    <x v="0"/>
    <x v="1"/>
    <x v="1"/>
    <s v="No"/>
    <n v="3"/>
    <x v="1"/>
    <n v="212"/>
    <n v="0.04"/>
    <n v="4.7300000000000004"/>
    <x v="1"/>
    <n v="45"/>
    <s v="No"/>
    <d v="2011-05-29T00:00:00"/>
    <x v="45"/>
    <n v="44"/>
    <s v="Active"/>
    <s v="No"/>
  </r>
  <r>
    <n v="92"/>
    <s v="Artsy top floor Apt in prime Bedford  Williamsburg"/>
    <n v="215"/>
    <s v="New York"/>
    <n v="0.5"/>
    <n v="0.45"/>
    <x v="0"/>
    <n v="12"/>
    <x v="1"/>
    <x v="9"/>
    <x v="1"/>
    <s v="No"/>
    <n v="2"/>
    <x v="0"/>
    <n v="175"/>
    <n v="0.03"/>
    <n v="4.9000000000000004"/>
    <x v="1"/>
    <n v="133"/>
    <s v="Yes"/>
    <d v="2013-09-21T00:00:00"/>
    <x v="21"/>
    <n v="365"/>
    <s v="Active"/>
    <s v="No"/>
  </r>
  <r>
    <n v="93"/>
    <s v="2 BR w/ Terrace @ Box House Hotel"/>
    <n v="202"/>
    <s v="New York"/>
    <n v="1"/>
    <n v="0.96"/>
    <x v="1"/>
    <n v="11"/>
    <x v="1"/>
    <x v="8"/>
    <x v="0"/>
    <s v="Yes"/>
    <n v="6"/>
    <x v="2"/>
    <n v="599"/>
    <n v="0.05"/>
    <n v="4.33"/>
    <x v="0"/>
    <n v="9"/>
    <s v="No"/>
    <d v="2011-06-20T00:00:00"/>
    <x v="73"/>
    <n v="215"/>
    <s v="Active"/>
    <s v="No"/>
  </r>
  <r>
    <n v="94"/>
    <s v="Private 1-Bedroom Apt in Townhouse"/>
    <n v="174"/>
    <s v="New York"/>
    <n v="0.5"/>
    <n v="0.78"/>
    <x v="0"/>
    <n v="9"/>
    <x v="1"/>
    <x v="16"/>
    <x v="1"/>
    <s v="No"/>
    <n v="4"/>
    <x v="1"/>
    <n v="68"/>
    <n v="0.03"/>
    <n v="4.28"/>
    <x v="0"/>
    <n v="18"/>
    <s v="No"/>
    <d v="2011-09-05T00:00:00"/>
    <x v="74"/>
    <n v="166"/>
    <s v="Active"/>
    <s v="No"/>
  </r>
  <r>
    <n v="95"/>
    <s v="Bright Room With A Great River View"/>
    <n v="233"/>
    <s v="New York"/>
    <n v="1"/>
    <n v="0.98"/>
    <x v="1"/>
    <n v="16"/>
    <x v="0"/>
    <x v="10"/>
    <x v="0"/>
    <s v="Yes"/>
    <n v="1"/>
    <x v="0"/>
    <n v="69"/>
    <n v="0.03"/>
    <n v="4.9800000000000004"/>
    <x v="1"/>
    <n v="417"/>
    <s v="Yes"/>
    <d v="2011-05-18T00:00:00"/>
    <x v="0"/>
    <n v="318"/>
    <s v="Active"/>
    <s v="No"/>
  </r>
  <r>
    <n v="96"/>
    <s v="Tree lined block modern apartment"/>
    <n v="234"/>
    <s v="New York"/>
    <n v="1"/>
    <n v="0.6"/>
    <x v="1"/>
    <n v="7"/>
    <x v="1"/>
    <x v="3"/>
    <x v="1"/>
    <s v="No"/>
    <n v="4"/>
    <x v="1"/>
    <n v="100"/>
    <n v="0.03"/>
    <n v="4.91"/>
    <x v="1"/>
    <n v="97"/>
    <s v="No"/>
    <d v="2011-05-21T00:00:00"/>
    <x v="75"/>
    <n v="219"/>
    <s v="Active"/>
    <s v="No"/>
  </r>
  <r>
    <n v="97"/>
    <s v="Sun-Drenched Hamilton Hts Jewel"/>
    <n v="236"/>
    <s v="New York"/>
    <n v="0"/>
    <n v="0.5"/>
    <x v="0"/>
    <n v="16"/>
    <x v="0"/>
    <x v="10"/>
    <x v="0"/>
    <s v="Yes"/>
    <n v="1"/>
    <x v="0"/>
    <n v="65"/>
    <n v="0.03"/>
    <n v="4.84"/>
    <x v="1"/>
    <n v="37"/>
    <s v="No"/>
    <d v="2011-05-23T00:00:00"/>
    <x v="76"/>
    <n v="0"/>
    <s v="Inactive"/>
    <s v="No"/>
  </r>
  <r>
    <n v="98"/>
    <s v="1 BDRM Apt-Weekend Sublease"/>
    <n v="242"/>
    <s v="New York"/>
    <n v="1"/>
    <n v="0.55000000000000004"/>
    <x v="0"/>
    <n v="21"/>
    <x v="2"/>
    <x v="13"/>
    <x v="1"/>
    <s v="No"/>
    <n v="2"/>
    <x v="0"/>
    <n v="60"/>
    <n v="0.03"/>
    <n v="4.72"/>
    <x v="1"/>
    <n v="32"/>
    <s v="No"/>
    <d v="2011-09-20T00:00:00"/>
    <x v="77"/>
    <n v="304"/>
    <s v="Active"/>
    <s v="No"/>
  </r>
  <r>
    <n v="99"/>
    <s v="â˜†Massive DUPLEXâ˜† 2BR &amp; 2BTH East Village 9+ Guests"/>
    <n v="257"/>
    <s v="New York"/>
    <n v="0.88"/>
    <n v="0.98"/>
    <x v="0"/>
    <n v="15"/>
    <x v="0"/>
    <x v="4"/>
    <x v="1"/>
    <s v="No"/>
    <n v="9"/>
    <x v="2"/>
    <n v="211"/>
    <n v="0.04"/>
    <n v="4.4800000000000004"/>
    <x v="0"/>
    <n v="410"/>
    <s v="No"/>
    <d v="2012-08-24T00:00:00"/>
    <x v="12"/>
    <n v="0"/>
    <s v="Inactive"/>
    <s v="Yes"/>
  </r>
  <r>
    <n v="100"/>
    <s v="City Room - Street View Apt"/>
    <n v="141"/>
    <s v="New York"/>
    <n v="0.75"/>
    <n v="1"/>
    <x v="0"/>
    <n v="16"/>
    <x v="0"/>
    <x v="10"/>
    <x v="1"/>
    <s v="No"/>
    <n v="5"/>
    <x v="1"/>
    <n v="143"/>
    <n v="0.03"/>
    <n v="4.5199999999999996"/>
    <x v="1"/>
    <n v="128"/>
    <s v="No"/>
    <d v="2011-06-08T00:00:00"/>
    <x v="78"/>
    <n v="360"/>
    <s v="Active"/>
    <s v="No"/>
  </r>
  <r>
    <n v="101"/>
    <s v="Private, spacious room in Brooklyn"/>
    <n v="264"/>
    <s v="New York"/>
    <n v="1"/>
    <n v="1"/>
    <x v="0"/>
    <n v="10"/>
    <x v="1"/>
    <x v="17"/>
    <x v="0"/>
    <s v="Yes"/>
    <n v="2"/>
    <x v="0"/>
    <n v="50"/>
    <n v="0.03"/>
    <n v="4.75"/>
    <x v="1"/>
    <n v="290"/>
    <s v="No"/>
    <d v="2011-07-02T00:00:00"/>
    <x v="31"/>
    <n v="178"/>
    <s v="Active"/>
    <s v="No"/>
  </r>
  <r>
    <n v="102"/>
    <s v="Beautiful &amp; Quiet Williamsburg Apt"/>
    <n v="265"/>
    <s v="New York"/>
    <n v="0.22"/>
    <n v="0"/>
    <x v="0"/>
    <n v="12"/>
    <x v="1"/>
    <x v="9"/>
    <x v="1"/>
    <s v="No"/>
    <n v="3"/>
    <x v="1"/>
    <n v="100"/>
    <n v="0.03"/>
    <n v="4.88"/>
    <x v="1"/>
    <n v="104"/>
    <s v="Yes"/>
    <d v="2011-06-22T00:00:00"/>
    <x v="79"/>
    <n v="227"/>
    <s v="Active"/>
    <s v="No"/>
  </r>
  <r>
    <n v="103"/>
    <s v="Spacious,Sunny, private one bedroom"/>
    <n v="267"/>
    <s v="New York"/>
    <n v="0.8"/>
    <n v="0.48"/>
    <x v="0"/>
    <n v="9"/>
    <x v="1"/>
    <x v="16"/>
    <x v="1"/>
    <s v="No"/>
    <n v="2"/>
    <x v="0"/>
    <n v="70"/>
    <n v="0.03"/>
    <n v="4.34"/>
    <x v="0"/>
    <n v="76"/>
    <s v="No"/>
    <d v="2011-09-11T00:00:00"/>
    <x v="80"/>
    <n v="73"/>
    <s v="Active"/>
    <s v="No"/>
  </r>
  <r>
    <n v="104"/>
    <s v="LUXURY OF THE HORIZON"/>
    <n v="251"/>
    <s v="New York"/>
    <n v="1"/>
    <n v="0.96"/>
    <x v="1"/>
    <n v="16"/>
    <x v="0"/>
    <x v="10"/>
    <x v="1"/>
    <s v="No"/>
    <n v="5"/>
    <x v="1"/>
    <n v="259"/>
    <n v="0.04"/>
    <n v="4.75"/>
    <x v="1"/>
    <n v="20"/>
    <s v="No"/>
    <d v="2011-07-03T00:00:00"/>
    <x v="81"/>
    <n v="365"/>
    <s v="Active"/>
    <s v="No"/>
  </r>
  <r>
    <n v="105"/>
    <s v="Garage Designer Loft"/>
    <n v="276"/>
    <s v="New York"/>
    <n v="0.6"/>
    <n v="0.27"/>
    <x v="0"/>
    <n v="12"/>
    <x v="1"/>
    <x v="9"/>
    <x v="1"/>
    <s v="No"/>
    <n v="6"/>
    <x v="2"/>
    <n v="235"/>
    <n v="0.04"/>
    <n v="4.91"/>
    <x v="1"/>
    <n v="78"/>
    <s v="No"/>
    <d v="2012-08-30T00:00:00"/>
    <x v="82"/>
    <n v="352"/>
    <s v="Active"/>
    <s v="No"/>
  </r>
  <r>
    <n v="106"/>
    <s v="Best City Area Columbia U Upper West Side C Park"/>
    <n v="277"/>
    <s v="New York"/>
    <n v="1"/>
    <n v="0.72"/>
    <x v="1"/>
    <n v="20"/>
    <x v="0"/>
    <x v="1"/>
    <x v="1"/>
    <s v="No"/>
    <n v="4"/>
    <x v="1"/>
    <n v="156"/>
    <n v="0.03"/>
    <n v="4.88"/>
    <x v="1"/>
    <n v="216"/>
    <s v="Yes"/>
    <d v="2012-04-23T00:00:00"/>
    <x v="83"/>
    <n v="349"/>
    <s v="Active"/>
    <s v="No"/>
  </r>
  <r>
    <n v="107"/>
    <s v="BIG, COMFY , PRIV. ROOM, BIG APT, YARD, GREAT LOC."/>
    <n v="131"/>
    <s v="New York"/>
    <n v="1"/>
    <n v="0.89"/>
    <x v="1"/>
    <n v="12"/>
    <x v="1"/>
    <x v="9"/>
    <x v="0"/>
    <s v="Yes"/>
    <n v="2"/>
    <x v="0"/>
    <n v="87"/>
    <n v="0.03"/>
    <n v="4.75"/>
    <x v="1"/>
    <n v="8"/>
    <s v="No"/>
    <d v="2011-11-07T00:00:00"/>
    <x v="84"/>
    <n v="172"/>
    <s v="Active"/>
    <s v="No"/>
  </r>
  <r>
    <n v="108"/>
    <s v="CHARMING PRIVATE BEDROOM EAST VILLAGE"/>
    <n v="283"/>
    <s v="New York"/>
    <n v="0"/>
    <n v="0.36"/>
    <x v="0"/>
    <n v="15"/>
    <x v="0"/>
    <x v="4"/>
    <x v="0"/>
    <s v="Yes"/>
    <n v="2"/>
    <x v="0"/>
    <n v="61"/>
    <n v="0.03"/>
    <n v="4.6900000000000004"/>
    <x v="1"/>
    <n v="29"/>
    <s v="No"/>
    <d v="2012-09-01T00:00:00"/>
    <x v="85"/>
    <n v="362"/>
    <s v="Active"/>
    <s v="No"/>
  </r>
  <r>
    <n v="109"/>
    <s v="City Room - Semi Private Bedroom"/>
    <n v="141"/>
    <s v="New York"/>
    <n v="0.75"/>
    <n v="1"/>
    <x v="0"/>
    <n v="16"/>
    <x v="0"/>
    <x v="10"/>
    <x v="0"/>
    <s v="Yes"/>
    <n v="1"/>
    <x v="0"/>
    <n v="58"/>
    <n v="0.03"/>
    <n v="4.53"/>
    <x v="1"/>
    <n v="124"/>
    <s v="No"/>
    <d v="2011-06-28T00:00:00"/>
    <x v="86"/>
    <n v="365"/>
    <s v="Active"/>
    <s v="No"/>
  </r>
  <r>
    <n v="110"/>
    <s v="Cozy apartment in a brownstone"/>
    <n v="284"/>
    <s v="New York"/>
    <n v="1"/>
    <n v="0.73"/>
    <x v="1"/>
    <n v="16"/>
    <x v="0"/>
    <x v="10"/>
    <x v="1"/>
    <s v="No"/>
    <n v="8"/>
    <x v="2"/>
    <n v="300"/>
    <n v="0.04"/>
    <n v="4.97"/>
    <x v="1"/>
    <n v="229"/>
    <s v="Yes"/>
    <d v="2011-09-26T00:00:00"/>
    <x v="70"/>
    <n v="325"/>
    <s v="Active"/>
    <s v="No"/>
  </r>
  <r>
    <n v="111"/>
    <s v="Greenpoint Loft-  weekly use as private workspace"/>
    <n v="285"/>
    <s v="New York"/>
    <n v="1"/>
    <n v="0.86"/>
    <x v="0"/>
    <n v="11"/>
    <x v="1"/>
    <x v="8"/>
    <x v="1"/>
    <s v="No"/>
    <n v="2"/>
    <x v="0"/>
    <n v="85.43"/>
    <n v="0.03"/>
    <n v="4.91"/>
    <x v="1"/>
    <n v="125"/>
    <s v="Yes"/>
    <d v="2011-08-31T00:00:00"/>
    <x v="87"/>
    <n v="68"/>
    <s v="Active"/>
    <s v="No"/>
  </r>
  <r>
    <n v="112"/>
    <s v="Private E. Village Townhouse Stay"/>
    <n v="286"/>
    <s v="New York"/>
    <n v="1"/>
    <n v="0.77"/>
    <x v="1"/>
    <n v="15"/>
    <x v="0"/>
    <x v="4"/>
    <x v="0"/>
    <s v="Yes"/>
    <n v="2"/>
    <x v="0"/>
    <n v="175"/>
    <n v="0.03"/>
    <n v="4.9800000000000004"/>
    <x v="1"/>
    <n v="184"/>
    <s v="Yes"/>
    <d v="2011-07-16T00:00:00"/>
    <x v="24"/>
    <n v="357"/>
    <s v="Active"/>
    <s v="No"/>
  </r>
  <r>
    <n v="113"/>
    <s v="Incredible Prime Williamsburg Loft!"/>
    <n v="263"/>
    <s v="New York"/>
    <n v="0.5"/>
    <n v="0"/>
    <x v="0"/>
    <n v="12"/>
    <x v="1"/>
    <x v="9"/>
    <x v="1"/>
    <s v="No"/>
    <n v="3"/>
    <x v="1"/>
    <n v="250"/>
    <n v="0.04"/>
    <n v="4.9800000000000004"/>
    <x v="1"/>
    <n v="40"/>
    <s v="No"/>
    <d v="2013-01-18T00:00:00"/>
    <x v="88"/>
    <n v="89"/>
    <s v="Active"/>
    <s v="Yes"/>
  </r>
  <r>
    <n v="114"/>
    <s v="Large  Loft Style  Studio  Space"/>
    <n v="289"/>
    <s v="New York"/>
    <n v="0.84"/>
    <n v="1"/>
    <x v="1"/>
    <n v="7"/>
    <x v="1"/>
    <x v="3"/>
    <x v="1"/>
    <s v="No"/>
    <n v="4"/>
    <x v="1"/>
    <n v="65"/>
    <n v="0.03"/>
    <n v="4.29"/>
    <x v="0"/>
    <n v="91"/>
    <s v="No"/>
    <d v="2011-08-04T00:00:00"/>
    <x v="29"/>
    <n v="320"/>
    <s v="Active"/>
    <s v="Yes"/>
  </r>
  <r>
    <n v="115"/>
    <s v="Entire Apt in Heart of Williamsburg"/>
    <n v="238"/>
    <s v="New York"/>
    <n v="1"/>
    <n v="0.96"/>
    <x v="1"/>
    <n v="12"/>
    <x v="1"/>
    <x v="9"/>
    <x v="1"/>
    <s v="No"/>
    <n v="2"/>
    <x v="0"/>
    <n v="85"/>
    <n v="0.03"/>
    <n v="4.82"/>
    <x v="1"/>
    <n v="132"/>
    <s v="Yes"/>
    <d v="2012-01-03T00:00:00"/>
    <x v="89"/>
    <n v="24"/>
    <s v="Active"/>
    <s v="No"/>
  </r>
  <r>
    <n v="116"/>
    <s v="PRIVATE and SUNNY Williamsburg Apt!"/>
    <n v="216"/>
    <s v="New York"/>
    <n v="1"/>
    <n v="1"/>
    <x v="0"/>
    <n v="12"/>
    <x v="1"/>
    <x v="9"/>
    <x v="1"/>
    <s v="No"/>
    <n v="6"/>
    <x v="2"/>
    <n v="149"/>
    <n v="0.03"/>
    <n v="4.7"/>
    <x v="1"/>
    <n v="433"/>
    <s v="No"/>
    <d v="2011-08-12T00:00:00"/>
    <x v="90"/>
    <n v="299"/>
    <s v="Active"/>
    <s v="No"/>
  </r>
  <r>
    <n v="117"/>
    <s v="Purple Room for 2/3 in brownstone $1450 per month"/>
    <n v="42"/>
    <s v="New York"/>
    <n v="1"/>
    <n v="0.97"/>
    <x v="0"/>
    <n v="7"/>
    <x v="1"/>
    <x v="3"/>
    <x v="0"/>
    <s v="Yes"/>
    <n v="3"/>
    <x v="1"/>
    <n v="87"/>
    <n v="0.03"/>
    <n v="4.75"/>
    <x v="1"/>
    <n v="76"/>
    <s v="No"/>
    <d v="2011-10-29T00:00:00"/>
    <x v="23"/>
    <n v="348"/>
    <s v="Active"/>
    <s v="No"/>
  </r>
  <r>
    <n v="118"/>
    <s v="Red Room for two in Brownstone for $1355/mo"/>
    <n v="42"/>
    <s v="New York"/>
    <n v="1"/>
    <n v="0.97"/>
    <x v="0"/>
    <n v="7"/>
    <x v="1"/>
    <x v="3"/>
    <x v="0"/>
    <s v="Yes"/>
    <n v="2"/>
    <x v="0"/>
    <n v="78"/>
    <n v="0.03"/>
    <n v="4.92"/>
    <x v="1"/>
    <n v="51"/>
    <s v="No"/>
    <d v="2011-10-11T00:00:00"/>
    <x v="75"/>
    <n v="322"/>
    <s v="Active"/>
    <s v="No"/>
  </r>
  <r>
    <n v="119"/>
    <s v="In the heart of East Village"/>
    <n v="291"/>
    <s v="New York"/>
    <n v="1"/>
    <n v="0.8"/>
    <x v="1"/>
    <n v="15"/>
    <x v="0"/>
    <x v="4"/>
    <x v="1"/>
    <s v="No"/>
    <n v="2"/>
    <x v="0"/>
    <n v="200"/>
    <n v="0.04"/>
    <n v="4.9000000000000004"/>
    <x v="1"/>
    <n v="114"/>
    <s v="Yes"/>
    <d v="2011-09-16T00:00:00"/>
    <x v="91"/>
    <n v="227"/>
    <s v="Active"/>
    <s v="No"/>
  </r>
  <r>
    <n v="120"/>
    <s v="Manhattan Penthouse-Max.12 guests"/>
    <n v="554"/>
    <s v="New York"/>
    <n v="1"/>
    <n v="1"/>
    <x v="0"/>
    <n v="16"/>
    <x v="0"/>
    <x v="10"/>
    <x v="1"/>
    <s v="No"/>
    <n v="12"/>
    <x v="2"/>
    <n v="395"/>
    <n v="0.04"/>
    <n v="4.66"/>
    <x v="1"/>
    <n v="247"/>
    <s v="No"/>
    <d v="2011-07-11T00:00:00"/>
    <x v="92"/>
    <n v="362"/>
    <s v="Active"/>
    <s v="Yes"/>
  </r>
  <r>
    <n v="121"/>
    <s v="Prime Williamsburg 3 BR with Deck"/>
    <n v="294"/>
    <s v="New York"/>
    <n v="1"/>
    <n v="0.75"/>
    <x v="0"/>
    <n v="12"/>
    <x v="1"/>
    <x v="9"/>
    <x v="1"/>
    <s v="No"/>
    <n v="6"/>
    <x v="2"/>
    <n v="480"/>
    <n v="0.04"/>
    <n v="5"/>
    <x v="1"/>
    <n v="39"/>
    <s v="No"/>
    <d v="2015-09-06T00:00:00"/>
    <x v="93"/>
    <n v="0"/>
    <s v="Inactive"/>
    <s v="No"/>
  </r>
  <r>
    <n v="122"/>
    <s v="Sunny 1-BR, Meatpacking District"/>
    <n v="290"/>
    <s v="New York"/>
    <n v="0"/>
    <n v="0"/>
    <x v="0"/>
    <n v="13"/>
    <x v="0"/>
    <x v="7"/>
    <x v="1"/>
    <s v="No"/>
    <n v="2"/>
    <x v="0"/>
    <n v="175"/>
    <n v="0.03"/>
    <n v="4.82"/>
    <x v="1"/>
    <n v="11"/>
    <s v="No"/>
    <d v="2012-09-19T00:00:00"/>
    <x v="94"/>
    <n v="336"/>
    <s v="Active"/>
    <s v="No"/>
  </r>
  <r>
    <n v="123"/>
    <s v="â˜† STUDIO East Village â˜† Own bath! â˜† Sleeps 5"/>
    <n v="257"/>
    <s v="New York"/>
    <n v="0.88"/>
    <n v="0.98"/>
    <x v="0"/>
    <n v="15"/>
    <x v="0"/>
    <x v="4"/>
    <x v="1"/>
    <s v="No"/>
    <n v="5"/>
    <x v="1"/>
    <n v="98"/>
    <n v="0.03"/>
    <n v="4.57"/>
    <x v="1"/>
    <n v="323"/>
    <s v="No"/>
    <d v="2011-08-23T00:00:00"/>
    <x v="95"/>
    <n v="360"/>
    <s v="Active"/>
    <s v="No"/>
  </r>
  <r>
    <n v="124"/>
    <s v="Nice Manhattan Apt Near Central Park and Subway"/>
    <n v="297"/>
    <s v="Nevada"/>
    <n v="0.33"/>
    <n v="0.5"/>
    <x v="0"/>
    <n v="20"/>
    <x v="0"/>
    <x v="1"/>
    <x v="1"/>
    <s v="No"/>
    <n v="7"/>
    <x v="2"/>
    <n v="250"/>
    <n v="0.04"/>
    <n v="4.67"/>
    <x v="1"/>
    <n v="189"/>
    <s v="No"/>
    <d v="2011-07-30T00:00:00"/>
    <x v="96"/>
    <n v="365"/>
    <s v="Active"/>
    <s v="Yes"/>
  </r>
  <r>
    <n v="125"/>
    <s v="Artistic East Village 1BR Apt."/>
    <n v="220"/>
    <s v="New York"/>
    <n v="1"/>
    <n v="0.85"/>
    <x v="1"/>
    <n v="15"/>
    <x v="0"/>
    <x v="4"/>
    <x v="1"/>
    <s v="No"/>
    <n v="2"/>
    <x v="0"/>
    <n v="95"/>
    <n v="0.03"/>
    <n v="4.74"/>
    <x v="1"/>
    <n v="46"/>
    <s v="No"/>
    <d v="2011-08-07T00:00:00"/>
    <x v="25"/>
    <n v="87"/>
    <s v="Active"/>
    <s v="No"/>
  </r>
  <r>
    <n v="126"/>
    <s v="Creative Vintage Loft in S. Williamsburg"/>
    <n v="300"/>
    <s v="New York"/>
    <n v="0.67"/>
    <n v="0.49"/>
    <x v="1"/>
    <n v="12"/>
    <x v="1"/>
    <x v="9"/>
    <x v="1"/>
    <s v="No"/>
    <n v="4"/>
    <x v="1"/>
    <n v="85"/>
    <n v="0.03"/>
    <n v="4.8099999999999996"/>
    <x v="1"/>
    <n v="98"/>
    <s v="No"/>
    <d v="2011-07-20T00:00:00"/>
    <x v="97"/>
    <n v="227"/>
    <s v="Active"/>
    <s v="No"/>
  </r>
  <r>
    <n v="127"/>
    <s v="spacious studio"/>
    <n v="305"/>
    <s v="New York"/>
    <n v="1"/>
    <n v="0.63"/>
    <x v="1"/>
    <n v="11"/>
    <x v="1"/>
    <x v="8"/>
    <x v="0"/>
    <s v="Yes"/>
    <n v="2"/>
    <x v="0"/>
    <n v="78"/>
    <n v="0.03"/>
    <n v="4.97"/>
    <x v="1"/>
    <n v="262"/>
    <s v="Yes"/>
    <d v="2011-08-01T00:00:00"/>
    <x v="70"/>
    <n v="89"/>
    <s v="Active"/>
    <s v="No"/>
  </r>
  <r>
    <n v="128"/>
    <s v="Luxury 2Bed/2.5Bath Central Park View"/>
    <n v="309"/>
    <s v="New York"/>
    <n v="1"/>
    <n v="1"/>
    <x v="0"/>
    <n v="20"/>
    <x v="0"/>
    <x v="1"/>
    <x v="1"/>
    <s v="No"/>
    <n v="9"/>
    <x v="2"/>
    <n v="2000"/>
    <n v="7.0000000000000007E-2"/>
    <n v="4.87"/>
    <x v="1"/>
    <n v="30"/>
    <s v="No"/>
    <d v="2012-01-03T00:00:00"/>
    <x v="98"/>
    <n v="0"/>
    <s v="Inactive"/>
    <s v="No"/>
  </r>
  <r>
    <n v="129"/>
    <s v="Cosy Sunny 1brm in Prospect Heights"/>
    <n v="317"/>
    <s v="New York"/>
    <n v="1"/>
    <n v="0"/>
    <x v="0"/>
    <n v="9"/>
    <x v="1"/>
    <x v="16"/>
    <x v="1"/>
    <s v="No"/>
    <n v="2"/>
    <x v="0"/>
    <n v="97"/>
    <n v="0.03"/>
    <n v="4.6100000000000003"/>
    <x v="1"/>
    <n v="33"/>
    <s v="No"/>
    <d v="2011-08-21T00:00:00"/>
    <x v="71"/>
    <n v="335"/>
    <s v="Active"/>
    <s v="No"/>
  </r>
  <r>
    <n v="130"/>
    <s v="East Village bedroom w rooftop"/>
    <n v="318"/>
    <s v="New York"/>
    <n v="1"/>
    <n v="0.56999999999999995"/>
    <x v="0"/>
    <n v="15"/>
    <x v="0"/>
    <x v="4"/>
    <x v="0"/>
    <s v="Yes"/>
    <n v="1"/>
    <x v="0"/>
    <n v="100"/>
    <n v="0.03"/>
    <n v="4.74"/>
    <x v="1"/>
    <n v="50"/>
    <s v="No"/>
    <d v="2011-11-14T00:00:00"/>
    <x v="23"/>
    <n v="0"/>
    <s v="Inactive"/>
    <s v="No"/>
  </r>
  <r>
    <n v="131"/>
    <s v="Cozy Williamsburg Apt,  1bd/1ba  (28day minimum)"/>
    <n v="322"/>
    <s v="New York"/>
    <n v="1"/>
    <n v="1"/>
    <x v="1"/>
    <n v="12"/>
    <x v="1"/>
    <x v="9"/>
    <x v="1"/>
    <s v="No"/>
    <n v="2"/>
    <x v="0"/>
    <n v="85"/>
    <n v="0.03"/>
    <n v="4.7"/>
    <x v="1"/>
    <n v="27"/>
    <s v="No"/>
    <d v="2011-08-16T00:00:00"/>
    <x v="99"/>
    <n v="192"/>
    <s v="Active"/>
    <s v="No"/>
  </r>
  <r>
    <n v="132"/>
    <s v="Luxury Room with Central Park Views"/>
    <n v="309"/>
    <s v="New York"/>
    <n v="1"/>
    <n v="1"/>
    <x v="0"/>
    <n v="20"/>
    <x v="0"/>
    <x v="1"/>
    <x v="0"/>
    <s v="Yes"/>
    <n v="2"/>
    <x v="0"/>
    <n v="600"/>
    <n v="0.05"/>
    <n v="5"/>
    <x v="1"/>
    <n v="40"/>
    <s v="No"/>
    <d v="2011-09-04T00:00:00"/>
    <x v="100"/>
    <n v="365"/>
    <s v="Active"/>
    <s v="No"/>
  </r>
  <r>
    <n v="133"/>
    <s v="Gorgeous Entire Manhattan Townhouse"/>
    <n v="326"/>
    <s v="New York"/>
    <n v="1"/>
    <n v="0.87"/>
    <x v="0"/>
    <n v="16"/>
    <x v="0"/>
    <x v="10"/>
    <x v="0"/>
    <s v="Yes"/>
    <n v="4"/>
    <x v="1"/>
    <n v="100"/>
    <n v="0.03"/>
    <n v="4.8899999999999997"/>
    <x v="1"/>
    <n v="132"/>
    <s v="Yes"/>
    <d v="2011-09-12T00:00:00"/>
    <x v="101"/>
    <n v="17"/>
    <s v="Active"/>
    <s v="No"/>
  </r>
  <r>
    <n v="134"/>
    <s v="A PRIVATE FLAT / APARTMENT- $SPECIAL$"/>
    <n v="328"/>
    <s v="New York"/>
    <n v="1"/>
    <n v="0.93"/>
    <x v="0"/>
    <n v="1"/>
    <x v="4"/>
    <x v="18"/>
    <x v="1"/>
    <s v="No"/>
    <n v="2"/>
    <x v="0"/>
    <n v="125"/>
    <n v="0.03"/>
    <n v="4.74"/>
    <x v="1"/>
    <n v="303"/>
    <s v="No"/>
    <d v="2011-09-04T00:00:00"/>
    <x v="20"/>
    <n v="363"/>
    <s v="Active"/>
    <s v="No"/>
  </r>
  <r>
    <n v="135"/>
    <s v="Sun-drenched East Village Penthouse"/>
    <n v="338"/>
    <s v="New York"/>
    <n v="1"/>
    <n v="0.67"/>
    <x v="1"/>
    <n v="15"/>
    <x v="0"/>
    <x v="4"/>
    <x v="0"/>
    <s v="Yes"/>
    <n v="2"/>
    <x v="0"/>
    <n v="97"/>
    <n v="0.03"/>
    <n v="4.99"/>
    <x v="1"/>
    <n v="88"/>
    <s v="No"/>
    <d v="2011-09-05T00:00:00"/>
    <x v="102"/>
    <n v="365"/>
    <s v="Active"/>
    <s v="No"/>
  </r>
  <r>
    <n v="136"/>
    <s v="Large room in elevator drman bldg"/>
    <n v="344"/>
    <s v="New York"/>
    <n v="1"/>
    <n v="0.97"/>
    <x v="1"/>
    <n v="16"/>
    <x v="0"/>
    <x v="10"/>
    <x v="0"/>
    <s v="Yes"/>
    <n v="3"/>
    <x v="1"/>
    <n v="68"/>
    <n v="0.03"/>
    <n v="4.82"/>
    <x v="1"/>
    <n v="320"/>
    <s v="Yes"/>
    <d v="2013-04-22T00:00:00"/>
    <x v="55"/>
    <n v="332"/>
    <s v="Active"/>
    <s v="No"/>
  </r>
  <r>
    <n v="137"/>
    <s v="Private, Comfy, Cozy, Brooklyn close to Manhattan"/>
    <n v="159"/>
    <s v="New York"/>
    <n v="1"/>
    <n v="1"/>
    <x v="1"/>
    <n v="7"/>
    <x v="1"/>
    <x v="3"/>
    <x v="1"/>
    <s v="No"/>
    <n v="2"/>
    <x v="0"/>
    <n v="123"/>
    <n v="0.03"/>
    <n v="4.97"/>
    <x v="1"/>
    <n v="227"/>
    <s v="Yes"/>
    <d v="2011-09-16T00:00:00"/>
    <x v="103"/>
    <n v="358"/>
    <s v="Active"/>
    <s v="No"/>
  </r>
  <r>
    <n v="138"/>
    <s v="Ideal Brooklyn Brownstone Apartment"/>
    <n v="350"/>
    <s v="New York"/>
    <n v="1"/>
    <n v="1"/>
    <x v="0"/>
    <n v="7"/>
    <x v="1"/>
    <x v="3"/>
    <x v="1"/>
    <s v="No"/>
    <n v="3"/>
    <x v="1"/>
    <n v="145"/>
    <n v="0.03"/>
    <n v="4.99"/>
    <x v="1"/>
    <n v="135"/>
    <s v="Yes"/>
    <d v="2011-09-07T00:00:00"/>
    <x v="23"/>
    <n v="227"/>
    <s v="Active"/>
    <s v="No"/>
  </r>
  <r>
    <n v="139"/>
    <s v="Williamsburg Exposed Brick Loft"/>
    <n v="352"/>
    <s v="New York"/>
    <n v="0.9"/>
    <n v="0.24"/>
    <x v="0"/>
    <n v="12"/>
    <x v="1"/>
    <x v="9"/>
    <x v="1"/>
    <s v="No"/>
    <n v="2"/>
    <x v="0"/>
    <n v="190"/>
    <n v="0.03"/>
    <n v="4.8899999999999997"/>
    <x v="1"/>
    <n v="38"/>
    <s v="No"/>
    <d v="2011-11-28T00:00:00"/>
    <x v="89"/>
    <n v="336"/>
    <s v="Active"/>
    <s v="No"/>
  </r>
  <r>
    <n v="140"/>
    <s v="Welcome to Brooklyn! Bed-Stuy"/>
    <n v="355"/>
    <s v="District of Columbia"/>
    <n v="1"/>
    <n v="0.97"/>
    <x v="0"/>
    <n v="7"/>
    <x v="1"/>
    <x v="3"/>
    <x v="1"/>
    <s v="No"/>
    <n v="4"/>
    <x v="1"/>
    <n v="65"/>
    <n v="0.03"/>
    <n v="4.6500000000000004"/>
    <x v="1"/>
    <n v="54"/>
    <s v="No"/>
    <d v="2011-09-24T00:00:00"/>
    <x v="104"/>
    <n v="0"/>
    <s v="Inactive"/>
    <s v="Yes"/>
  </r>
  <r>
    <n v="141"/>
    <s v="Sunnyside NYC/ AC room/ city views/ near Midtown"/>
    <n v="356"/>
    <s v="New York"/>
    <n v="1"/>
    <n v="0.95"/>
    <x v="1"/>
    <n v="26"/>
    <x v="2"/>
    <x v="19"/>
    <x v="0"/>
    <s v="Yes"/>
    <n v="2"/>
    <x v="0"/>
    <n v="50"/>
    <n v="0.03"/>
    <n v="4.99"/>
    <x v="1"/>
    <n v="281"/>
    <s v="Yes"/>
    <d v="2012-03-15T00:00:00"/>
    <x v="31"/>
    <n v="102"/>
    <s v="Active"/>
    <s v="No"/>
  </r>
  <r>
    <n v="142"/>
    <s v="Greenpoint Waterfront Loft"/>
    <n v="166"/>
    <s v="New York"/>
    <n v="1"/>
    <n v="0.83"/>
    <x v="1"/>
    <n v="11"/>
    <x v="1"/>
    <x v="8"/>
    <x v="1"/>
    <s v="No"/>
    <n v="4"/>
    <x v="1"/>
    <n v="185"/>
    <n v="0.03"/>
    <n v="4.91"/>
    <x v="1"/>
    <n v="228"/>
    <s v="Yes"/>
    <d v="2011-09-08T00:00:00"/>
    <x v="105"/>
    <n v="289"/>
    <s v="Active"/>
    <s v="No"/>
  </r>
  <r>
    <n v="143"/>
    <s v="Sunny Central Williamsburg Apt"/>
    <n v="196"/>
    <s v="New York"/>
    <n v="0.9"/>
    <n v="0.93"/>
    <x v="1"/>
    <n v="12"/>
    <x v="1"/>
    <x v="9"/>
    <x v="1"/>
    <s v="No"/>
    <n v="3"/>
    <x v="1"/>
    <n v="150"/>
    <n v="0.03"/>
    <n v="4.9400000000000004"/>
    <x v="1"/>
    <n v="17"/>
    <s v="No"/>
    <d v="2011-10-24T00:00:00"/>
    <x v="106"/>
    <n v="0"/>
    <s v="Inactive"/>
    <s v="Yes"/>
  </r>
  <r>
    <n v="144"/>
    <s v="East Village House -- Unique!"/>
    <n v="151"/>
    <s v="New York"/>
    <n v="1"/>
    <n v="0.82"/>
    <x v="0"/>
    <n v="15"/>
    <x v="0"/>
    <x v="4"/>
    <x v="1"/>
    <s v="No"/>
    <n v="2"/>
    <x v="0"/>
    <n v="250"/>
    <n v="0.04"/>
    <n v="4.82"/>
    <x v="1"/>
    <n v="50"/>
    <s v="No"/>
    <d v="2016-01-01T00:00:00"/>
    <x v="65"/>
    <n v="0"/>
    <s v="Inactive"/>
    <s v="No"/>
  </r>
  <r>
    <n v="145"/>
    <s v="Sunny, calm room in Victorian home"/>
    <n v="365"/>
    <s v="New York"/>
    <n v="0.9"/>
    <n v="0.95"/>
    <x v="1"/>
    <n v="7"/>
    <x v="1"/>
    <x v="3"/>
    <x v="0"/>
    <s v="Yes"/>
    <n v="2"/>
    <x v="0"/>
    <n v="60"/>
    <n v="0.03"/>
    <n v="4.8899999999999997"/>
    <x v="1"/>
    <n v="175"/>
    <s v="Yes"/>
    <d v="2011-09-13T00:00:00"/>
    <x v="86"/>
    <n v="250"/>
    <s v="Active"/>
    <s v="No"/>
  </r>
  <r>
    <n v="146"/>
    <s v="Lovely Bdr in Harlem, Manhattan"/>
    <n v="369"/>
    <s v="New York"/>
    <n v="0.4"/>
    <n v="0.43"/>
    <x v="0"/>
    <n v="16"/>
    <x v="0"/>
    <x v="10"/>
    <x v="0"/>
    <s v="Yes"/>
    <n v="1"/>
    <x v="0"/>
    <n v="85"/>
    <n v="0.03"/>
    <n v="4.76"/>
    <x v="1"/>
    <n v="37"/>
    <s v="No"/>
    <d v="2012-06-16T00:00:00"/>
    <x v="107"/>
    <n v="0"/>
    <s v="Inactive"/>
    <s v="No"/>
  </r>
  <r>
    <n v="147"/>
    <s v="Large Artist Floorthru- Greenpoint"/>
    <n v="371"/>
    <s v="New York"/>
    <n v="0.5"/>
    <n v="0.36"/>
    <x v="0"/>
    <n v="11"/>
    <x v="1"/>
    <x v="8"/>
    <x v="1"/>
    <s v="No"/>
    <n v="3"/>
    <x v="1"/>
    <n v="70"/>
    <n v="0.03"/>
    <n v="5"/>
    <x v="1"/>
    <n v="22"/>
    <s v="No"/>
    <d v="2011-10-18T00:00:00"/>
    <x v="108"/>
    <n v="350"/>
    <s v="Active"/>
    <s v="No"/>
  </r>
  <r>
    <n v="148"/>
    <s v="Charming room in Victorian home"/>
    <n v="365"/>
    <s v="New York"/>
    <n v="0.9"/>
    <n v="0.95"/>
    <x v="1"/>
    <n v="7"/>
    <x v="1"/>
    <x v="3"/>
    <x v="0"/>
    <s v="Yes"/>
    <n v="2"/>
    <x v="0"/>
    <n v="60"/>
    <n v="0.03"/>
    <n v="4.7699999999999996"/>
    <x v="1"/>
    <n v="137"/>
    <s v="No"/>
    <d v="2011-09-26T00:00:00"/>
    <x v="109"/>
    <n v="364"/>
    <s v="Active"/>
    <s v="No"/>
  </r>
  <r>
    <n v="149"/>
    <s v="charming alcove studio with balcony"/>
    <n v="373"/>
    <s v="New York"/>
    <n v="1"/>
    <n v="0"/>
    <x v="0"/>
    <n v="12"/>
    <x v="1"/>
    <x v="9"/>
    <x v="1"/>
    <s v="No"/>
    <n v="2"/>
    <x v="0"/>
    <n v="130"/>
    <n v="0.03"/>
    <n v="4.7300000000000004"/>
    <x v="1"/>
    <n v="11"/>
    <s v="No"/>
    <d v="2011-10-13T00:00:00"/>
    <x v="62"/>
    <n v="363"/>
    <s v="Active"/>
    <s v="No"/>
  </r>
  <r>
    <n v="150"/>
    <s v="Sunny 2 bdrm W'burg Duplex w/ 3 beds. 5* superhost"/>
    <n v="303"/>
    <s v="New York"/>
    <n v="1"/>
    <n v="0.89"/>
    <x v="1"/>
    <n v="12"/>
    <x v="1"/>
    <x v="9"/>
    <x v="1"/>
    <s v="No"/>
    <n v="5"/>
    <x v="1"/>
    <n v="139"/>
    <n v="0.03"/>
    <n v="4.99"/>
    <x v="1"/>
    <n v="153"/>
    <s v="Yes"/>
    <d v="2011-10-02T00:00:00"/>
    <x v="110"/>
    <n v="129"/>
    <s v="Active"/>
    <s v="No"/>
  </r>
  <r>
    <n v="151"/>
    <s v="WONDERFUL/ SLEEP 4 APARTMENT  IN BROOKLYN"/>
    <n v="127"/>
    <s v="New York"/>
    <n v="1"/>
    <n v="1"/>
    <x v="0"/>
    <n v="7"/>
    <x v="1"/>
    <x v="3"/>
    <x v="1"/>
    <s v="No"/>
    <n v="4"/>
    <x v="1"/>
    <n v="130"/>
    <n v="0.03"/>
    <n v="4.66"/>
    <x v="1"/>
    <n v="255"/>
    <s v="No"/>
    <d v="2011-09-25T00:00:00"/>
    <x v="3"/>
    <n v="339"/>
    <s v="Active"/>
    <s v="No"/>
  </r>
  <r>
    <n v="152"/>
    <s v="beautiful brownstone"/>
    <n v="1803"/>
    <s v="New York"/>
    <n v="1"/>
    <n v="0.93"/>
    <x v="0"/>
    <n v="7"/>
    <x v="1"/>
    <x v="3"/>
    <x v="1"/>
    <s v="No"/>
    <n v="4"/>
    <x v="1"/>
    <n v="145"/>
    <n v="0.03"/>
    <n v="4.76"/>
    <x v="1"/>
    <n v="240"/>
    <s v="No"/>
    <d v="2014-08-08T00:00:00"/>
    <x v="111"/>
    <n v="363"/>
    <s v="Active"/>
    <s v="No"/>
  </r>
  <r>
    <n v="153"/>
    <s v="Monthly Apartment Rental"/>
    <n v="161"/>
    <s v="New York"/>
    <n v="1"/>
    <n v="1"/>
    <x v="1"/>
    <n v="14"/>
    <x v="0"/>
    <x v="2"/>
    <x v="1"/>
    <s v="No"/>
    <n v="2"/>
    <x v="0"/>
    <n v="125"/>
    <n v="0.03"/>
    <n v="4.91"/>
    <x v="1"/>
    <n v="115"/>
    <s v="Yes"/>
    <d v="2011-09-28T00:00:00"/>
    <x v="112"/>
    <n v="365"/>
    <s v="Active"/>
    <s v="No"/>
  </r>
  <r>
    <n v="154"/>
    <s v="(D) BIG DEAL"/>
    <n v="26"/>
    <s v="New York"/>
    <n v="0.83"/>
    <n v="0.88"/>
    <x v="0"/>
    <n v="23"/>
    <x v="2"/>
    <x v="6"/>
    <x v="0"/>
    <s v="Yes"/>
    <n v="3"/>
    <x v="1"/>
    <n v="75"/>
    <n v="0.03"/>
    <n v="4.03"/>
    <x v="0"/>
    <n v="31"/>
    <s v="No"/>
    <d v="2011-10-10T00:00:00"/>
    <x v="113"/>
    <n v="365"/>
    <s v="Active"/>
    <s v="No"/>
  </r>
  <r>
    <n v="155"/>
    <s v="Beautiful 1 BR w/ Exposed Brick"/>
    <n v="354"/>
    <s v="New York"/>
    <n v="0.6"/>
    <n v="0.24"/>
    <x v="0"/>
    <n v="15"/>
    <x v="0"/>
    <x v="4"/>
    <x v="0"/>
    <s v="Yes"/>
    <n v="1"/>
    <x v="0"/>
    <n v="70"/>
    <n v="0.03"/>
    <n v="4.57"/>
    <x v="1"/>
    <n v="23"/>
    <s v="No"/>
    <d v="2011-11-06T00:00:00"/>
    <x v="114"/>
    <n v="365"/>
    <s v="Active"/>
    <s v="No"/>
  </r>
  <r>
    <n v="156"/>
    <s v="Bright + Near Central Park + Columbia University!"/>
    <n v="105"/>
    <s v="New York"/>
    <n v="0.5"/>
    <n v="0.5"/>
    <x v="0"/>
    <n v="16"/>
    <x v="0"/>
    <x v="10"/>
    <x v="1"/>
    <s v="No"/>
    <n v="2"/>
    <x v="0"/>
    <n v="79"/>
    <n v="0.03"/>
    <n v="4.3099999999999996"/>
    <x v="0"/>
    <n v="72"/>
    <s v="No"/>
    <d v="2011-11-01T00:00:00"/>
    <x v="115"/>
    <n v="229"/>
    <s v="Active"/>
    <s v="Yes"/>
  </r>
  <r>
    <n v="157"/>
    <s v="Stylish Studio with exclusive Terrace"/>
    <n v="388"/>
    <s v="New York"/>
    <n v="1"/>
    <n v="0.77"/>
    <x v="0"/>
    <n v="18"/>
    <x v="0"/>
    <x v="20"/>
    <x v="1"/>
    <s v="No"/>
    <n v="2"/>
    <x v="0"/>
    <n v="135"/>
    <n v="0.03"/>
    <n v="4.8099999999999996"/>
    <x v="1"/>
    <n v="143"/>
    <s v="Yes"/>
    <d v="2011-10-17T00:00:00"/>
    <x v="116"/>
    <n v="260"/>
    <s v="Active"/>
    <s v="No"/>
  </r>
  <r>
    <n v="158"/>
    <s v="Williamsburg Garden Home, 5 minutes from Manhattan"/>
    <n v="390"/>
    <s v="New York"/>
    <n v="1"/>
    <n v="0.93"/>
    <x v="1"/>
    <n v="12"/>
    <x v="1"/>
    <x v="9"/>
    <x v="1"/>
    <s v="No"/>
    <n v="1"/>
    <x v="0"/>
    <n v="150"/>
    <n v="0.03"/>
    <n v="4.97"/>
    <x v="1"/>
    <n v="162"/>
    <s v="Yes"/>
    <d v="2011-12-15T00:00:00"/>
    <x v="97"/>
    <n v="107"/>
    <s v="Active"/>
    <s v="No"/>
  </r>
  <r>
    <n v="159"/>
    <s v="BIG 1br, SLEEPS 4, dishwashr, TV"/>
    <n v="399"/>
    <s v="New York"/>
    <n v="1"/>
    <n v="0.71"/>
    <x v="0"/>
    <n v="12"/>
    <x v="1"/>
    <x v="9"/>
    <x v="1"/>
    <s v="No"/>
    <n v="5"/>
    <x v="1"/>
    <n v="146.43"/>
    <n v="0.03"/>
    <n v="4.66"/>
    <x v="1"/>
    <n v="32"/>
    <s v="No"/>
    <d v="2012-09-17T00:00:00"/>
    <x v="14"/>
    <n v="365"/>
    <s v="Active"/>
    <s v="No"/>
  </r>
  <r>
    <n v="160"/>
    <s v="Brooklyn Brownstone apartment"/>
    <n v="404"/>
    <s v="New York"/>
    <n v="0.83"/>
    <n v="0.91"/>
    <x v="0"/>
    <n v="7"/>
    <x v="1"/>
    <x v="3"/>
    <x v="1"/>
    <s v="No"/>
    <n v="4"/>
    <x v="1"/>
    <n v="80"/>
    <n v="0.03"/>
    <n v="4.7300000000000004"/>
    <x v="1"/>
    <n v="185"/>
    <s v="No"/>
    <d v="2011-10-18T00:00:00"/>
    <x v="117"/>
    <n v="311"/>
    <s v="Active"/>
    <s v="No"/>
  </r>
  <r>
    <n v="161"/>
    <s v="Studio Loft"/>
    <n v="202"/>
    <s v="New York"/>
    <n v="1"/>
    <n v="0.96"/>
    <x v="1"/>
    <n v="11"/>
    <x v="1"/>
    <x v="8"/>
    <x v="1"/>
    <s v="No"/>
    <n v="4"/>
    <x v="1"/>
    <n v="150"/>
    <n v="0.03"/>
    <n v="4.91"/>
    <x v="1"/>
    <n v="44"/>
    <s v="No"/>
    <d v="2011-11-14T00:00:00"/>
    <x v="15"/>
    <n v="352"/>
    <s v="Active"/>
    <s v="No"/>
  </r>
  <r>
    <n v="162"/>
    <s v="Studio Loft"/>
    <n v="202"/>
    <s v="New York"/>
    <n v="1"/>
    <n v="0.96"/>
    <x v="1"/>
    <n v="11"/>
    <x v="1"/>
    <x v="8"/>
    <x v="1"/>
    <s v="No"/>
    <n v="4"/>
    <x v="1"/>
    <n v="150"/>
    <n v="0.03"/>
    <n v="4.91"/>
    <x v="1"/>
    <n v="90"/>
    <s v="No"/>
    <d v="2012-05-15T00:00:00"/>
    <x v="14"/>
    <n v="338"/>
    <s v="Active"/>
    <s v="No"/>
  </r>
  <r>
    <n v="163"/>
    <s v="Studio Loft"/>
    <n v="202"/>
    <s v="New York"/>
    <n v="1"/>
    <n v="0.96"/>
    <x v="1"/>
    <n v="11"/>
    <x v="1"/>
    <x v="8"/>
    <x v="1"/>
    <s v="No"/>
    <n v="4"/>
    <x v="1"/>
    <n v="150"/>
    <n v="0.03"/>
    <n v="4.83"/>
    <x v="1"/>
    <n v="46"/>
    <s v="No"/>
    <d v="2011-12-20T00:00:00"/>
    <x v="118"/>
    <n v="352"/>
    <s v="Active"/>
    <s v="No"/>
  </r>
  <r>
    <n v="164"/>
    <s v="Studio Loft"/>
    <n v="202"/>
    <s v="New York"/>
    <n v="1"/>
    <n v="0.96"/>
    <x v="1"/>
    <n v="11"/>
    <x v="1"/>
    <x v="8"/>
    <x v="1"/>
    <s v="No"/>
    <n v="4"/>
    <x v="1"/>
    <n v="150"/>
    <n v="0.03"/>
    <n v="4.82"/>
    <x v="1"/>
    <n v="57"/>
    <s v="No"/>
    <d v="2012-04-21T00:00:00"/>
    <x v="119"/>
    <n v="351"/>
    <s v="Active"/>
    <s v="No"/>
  </r>
  <r>
    <n v="165"/>
    <s v="Studio Loft"/>
    <n v="202"/>
    <s v="New York"/>
    <n v="1"/>
    <n v="0.96"/>
    <x v="1"/>
    <n v="11"/>
    <x v="1"/>
    <x v="8"/>
    <x v="1"/>
    <s v="No"/>
    <n v="4"/>
    <x v="1"/>
    <n v="209"/>
    <n v="0.04"/>
    <n v="4.71"/>
    <x v="1"/>
    <n v="24"/>
    <s v="No"/>
    <d v="2013-05-15T00:00:00"/>
    <x v="120"/>
    <n v="352"/>
    <s v="Active"/>
    <s v="No"/>
  </r>
  <r>
    <n v="166"/>
    <s v="Studio Loft"/>
    <n v="202"/>
    <s v="New York"/>
    <n v="1"/>
    <n v="0.96"/>
    <x v="1"/>
    <n v="11"/>
    <x v="1"/>
    <x v="8"/>
    <x v="1"/>
    <s v="No"/>
    <n v="4"/>
    <x v="1"/>
    <n v="209"/>
    <n v="0.04"/>
    <n v="4.6100000000000003"/>
    <x v="1"/>
    <n v="38"/>
    <s v="No"/>
    <d v="2011-12-13T00:00:00"/>
    <x v="70"/>
    <n v="352"/>
    <s v="Active"/>
    <s v="No"/>
  </r>
  <r>
    <n v="167"/>
    <s v="Studio Loft"/>
    <n v="202"/>
    <s v="New York"/>
    <n v="1"/>
    <n v="0.96"/>
    <x v="1"/>
    <n v="11"/>
    <x v="1"/>
    <x v="8"/>
    <x v="1"/>
    <s v="No"/>
    <n v="4"/>
    <x v="1"/>
    <n v="150"/>
    <n v="0.03"/>
    <n v="4.8600000000000003"/>
    <x v="1"/>
    <n v="28"/>
    <s v="No"/>
    <d v="2012-05-10T00:00:00"/>
    <x v="121"/>
    <n v="352"/>
    <s v="Active"/>
    <s v="No"/>
  </r>
  <r>
    <n v="168"/>
    <s v="Studio Loft"/>
    <n v="202"/>
    <s v="New York"/>
    <n v="1"/>
    <n v="0.96"/>
    <x v="1"/>
    <n v="11"/>
    <x v="1"/>
    <x v="8"/>
    <x v="1"/>
    <s v="No"/>
    <n v="4"/>
    <x v="1"/>
    <n v="199"/>
    <n v="0.03"/>
    <n v="4.9000000000000004"/>
    <x v="1"/>
    <n v="40"/>
    <s v="No"/>
    <d v="2013-10-20T00:00:00"/>
    <x v="17"/>
    <n v="0"/>
    <s v="Inactive"/>
    <s v="No"/>
  </r>
  <r>
    <n v="169"/>
    <s v="Penthouse Cottage style In UWS    2 to 4 people"/>
    <n v="411"/>
    <s v="New York"/>
    <n v="1"/>
    <n v="0.92"/>
    <x v="1"/>
    <n v="20"/>
    <x v="0"/>
    <x v="1"/>
    <x v="1"/>
    <s v="No"/>
    <n v="4"/>
    <x v="1"/>
    <n v="100"/>
    <n v="0.03"/>
    <n v="4.82"/>
    <x v="1"/>
    <n v="44"/>
    <s v="No"/>
    <d v="2011-11-05T00:00:00"/>
    <x v="118"/>
    <n v="174"/>
    <s v="Active"/>
    <s v="Yes"/>
  </r>
  <r>
    <n v="170"/>
    <s v="Pre-War Williamsburg Loft"/>
    <n v="412"/>
    <s v="New York"/>
    <n v="1"/>
    <n v="0.43"/>
    <x v="0"/>
    <n v="12"/>
    <x v="1"/>
    <x v="9"/>
    <x v="1"/>
    <s v="No"/>
    <n v="2"/>
    <x v="0"/>
    <n v="180"/>
    <n v="0.03"/>
    <n v="4.8499999999999996"/>
    <x v="1"/>
    <n v="20"/>
    <s v="No"/>
    <d v="2019-09-14T00:00:00"/>
    <x v="110"/>
    <n v="0"/>
    <s v="Inactive"/>
    <s v="No"/>
  </r>
  <r>
    <n v="171"/>
    <s v="Prime Williamsburg Loft off Bedford"/>
    <n v="401"/>
    <s v="New York"/>
    <n v="0.9"/>
    <n v="1"/>
    <x v="1"/>
    <n v="12"/>
    <x v="1"/>
    <x v="9"/>
    <x v="0"/>
    <s v="Yes"/>
    <n v="2"/>
    <x v="0"/>
    <n v="85"/>
    <n v="0.03"/>
    <n v="4.99"/>
    <x v="1"/>
    <n v="277"/>
    <s v="Yes"/>
    <d v="2011-12-01T00:00:00"/>
    <x v="95"/>
    <n v="0"/>
    <s v="Inactive"/>
    <s v="No"/>
  </r>
  <r>
    <n v="172"/>
    <s v="Loft Suite @ The Box House Hotel"/>
    <n v="202"/>
    <s v="New York"/>
    <n v="1"/>
    <n v="0.96"/>
    <x v="1"/>
    <n v="11"/>
    <x v="1"/>
    <x v="8"/>
    <x v="1"/>
    <s v="No"/>
    <n v="4"/>
    <x v="1"/>
    <n v="160"/>
    <n v="0.03"/>
    <n v="4.9800000000000004"/>
    <x v="1"/>
    <n v="108"/>
    <s v="Yes"/>
    <d v="2012-08-14T00:00:00"/>
    <x v="70"/>
    <n v="349"/>
    <s v="Active"/>
    <s v="No"/>
  </r>
  <r>
    <n v="173"/>
    <s v="Loft Suite @ The Box House Hotel"/>
    <n v="202"/>
    <s v="New York"/>
    <n v="1"/>
    <n v="0.96"/>
    <x v="1"/>
    <n v="11"/>
    <x v="1"/>
    <x v="8"/>
    <x v="1"/>
    <s v="No"/>
    <n v="4"/>
    <x v="1"/>
    <n v="160"/>
    <n v="0.03"/>
    <n v="4.91"/>
    <x v="1"/>
    <n v="44"/>
    <s v="No"/>
    <d v="2012-05-18T00:00:00"/>
    <x v="96"/>
    <n v="352"/>
    <s v="Active"/>
    <s v="No"/>
  </r>
  <r>
    <n v="174"/>
    <s v="1 Bedroom Apartment with Private Terrace"/>
    <n v="202"/>
    <s v="New York"/>
    <n v="1"/>
    <n v="0.96"/>
    <x v="1"/>
    <n v="11"/>
    <x v="1"/>
    <x v="8"/>
    <x v="0"/>
    <s v="Yes"/>
    <n v="4"/>
    <x v="1"/>
    <n v="299"/>
    <n v="0.04"/>
    <n v="4.8600000000000003"/>
    <x v="1"/>
    <n v="7"/>
    <s v="No"/>
    <d v="2014-10-20T00:00:00"/>
    <x v="29"/>
    <n v="230"/>
    <s v="Active"/>
    <s v="Yes"/>
  </r>
  <r>
    <n v="175"/>
    <s v="2 BR Duplex @ Box House Hotel"/>
    <n v="202"/>
    <s v="New York"/>
    <n v="1"/>
    <n v="0.96"/>
    <x v="1"/>
    <n v="11"/>
    <x v="1"/>
    <x v="8"/>
    <x v="0"/>
    <s v="Yes"/>
    <n v="6"/>
    <x v="2"/>
    <n v="599"/>
    <n v="0.05"/>
    <n v="4.8600000000000003"/>
    <x v="1"/>
    <n v="7"/>
    <s v="No"/>
    <d v="2012-04-11T00:00:00"/>
    <x v="122"/>
    <n v="215"/>
    <s v="Active"/>
    <s v="No"/>
  </r>
  <r>
    <n v="176"/>
    <s v="Amazing Summer Rental - 2br/2ba w private patio!"/>
    <n v="408"/>
    <s v="New York"/>
    <n v="0.6"/>
    <n v="0.22"/>
    <x v="0"/>
    <n v="12"/>
    <x v="1"/>
    <x v="9"/>
    <x v="1"/>
    <s v="No"/>
    <n v="3"/>
    <x v="1"/>
    <n v="103"/>
    <n v="0.03"/>
    <n v="5"/>
    <x v="1"/>
    <n v="31"/>
    <s v="No"/>
    <d v="2016-06-08T00:00:00"/>
    <x v="123"/>
    <n v="274"/>
    <s v="Active"/>
    <s v="No"/>
  </r>
  <r>
    <n v="177"/>
    <s v="Cozy 2 Bedroom 20 Min from City"/>
    <n v="419"/>
    <s v="New York"/>
    <n v="1"/>
    <n v="0.97"/>
    <x v="0"/>
    <n v="7"/>
    <x v="1"/>
    <x v="3"/>
    <x v="1"/>
    <s v="No"/>
    <n v="5"/>
    <x v="1"/>
    <n v="140"/>
    <n v="0.03"/>
    <n v="4.71"/>
    <x v="1"/>
    <n v="212"/>
    <s v="No"/>
    <d v="2011-11-14T00:00:00"/>
    <x v="124"/>
    <n v="364"/>
    <s v="Active"/>
    <s v="No"/>
  </r>
  <r>
    <n v="178"/>
    <s v="Sunny! 2br Steps to train/restaurants - 15 to NYC"/>
    <n v="169"/>
    <s v="New York"/>
    <n v="1"/>
    <n v="0.95"/>
    <x v="1"/>
    <n v="7"/>
    <x v="1"/>
    <x v="3"/>
    <x v="1"/>
    <s v="No"/>
    <n v="2"/>
    <x v="0"/>
    <n v="83"/>
    <n v="0.03"/>
    <n v="4.83"/>
    <x v="1"/>
    <n v="35"/>
    <s v="No"/>
    <d v="2011-11-13T00:00:00"/>
    <x v="29"/>
    <n v="251"/>
    <s v="Active"/>
    <s v="No"/>
  </r>
  <r>
    <n v="179"/>
    <s v="Heart of Williamsburg. Brand New."/>
    <n v="421"/>
    <s v="New York"/>
    <n v="0.7"/>
    <n v="0.87"/>
    <x v="0"/>
    <n v="12"/>
    <x v="1"/>
    <x v="9"/>
    <x v="1"/>
    <s v="No"/>
    <n v="2"/>
    <x v="0"/>
    <n v="89"/>
    <n v="0.03"/>
    <n v="4.74"/>
    <x v="1"/>
    <n v="272"/>
    <s v="No"/>
    <d v="2011-11-07T00:00:00"/>
    <x v="125"/>
    <n v="104"/>
    <s v="Active"/>
    <s v="No"/>
  </r>
  <r>
    <n v="180"/>
    <s v="Oceanview,close to Manhattan"/>
    <n v="422"/>
    <s v="New York"/>
    <n v="1"/>
    <n v="0.77"/>
    <x v="1"/>
    <n v="27"/>
    <x v="3"/>
    <x v="21"/>
    <x v="1"/>
    <s v="No"/>
    <n v="10"/>
    <x v="2"/>
    <n v="279"/>
    <n v="0.04"/>
    <n v="5"/>
    <x v="1"/>
    <n v="25"/>
    <s v="No"/>
    <d v="2012-10-11T00:00:00"/>
    <x v="126"/>
    <n v="357"/>
    <s v="Active"/>
    <s v="Yes"/>
  </r>
  <r>
    <n v="181"/>
    <s v="Budget stay, near transportation"/>
    <n v="422"/>
    <s v="New York"/>
    <n v="1"/>
    <n v="0.77"/>
    <x v="1"/>
    <n v="27"/>
    <x v="3"/>
    <x v="21"/>
    <x v="1"/>
    <s v="No"/>
    <n v="6"/>
    <x v="2"/>
    <n v="139"/>
    <n v="0.03"/>
    <n v="4.8899999999999997"/>
    <x v="1"/>
    <n v="9"/>
    <s v="No"/>
    <d v="2012-06-16T00:00:00"/>
    <x v="127"/>
    <n v="348"/>
    <s v="Active"/>
    <s v="No"/>
  </r>
  <r>
    <n v="182"/>
    <s v="Modern Pre-War LoftStudio"/>
    <n v="219"/>
    <s v="New York"/>
    <n v="1"/>
    <n v="1"/>
    <x v="0"/>
    <n v="19"/>
    <x v="0"/>
    <x v="12"/>
    <x v="1"/>
    <s v="No"/>
    <n v="2"/>
    <x v="0"/>
    <n v="250"/>
    <n v="0.04"/>
    <n v="4.6500000000000004"/>
    <x v="1"/>
    <n v="300"/>
    <s v="No"/>
    <d v="2012-12-11T00:00:00"/>
    <x v="77"/>
    <n v="0"/>
    <s v="Inactive"/>
    <s v="Yes"/>
  </r>
  <r>
    <n v="183"/>
    <s v="Spacious Townhome Apt in Brooklyn"/>
    <n v="427"/>
    <s v="New York"/>
    <n v="0.89"/>
    <n v="0.89"/>
    <x v="1"/>
    <n v="10"/>
    <x v="1"/>
    <x v="17"/>
    <x v="1"/>
    <s v="No"/>
    <n v="1"/>
    <x v="0"/>
    <n v="93"/>
    <n v="0.03"/>
    <n v="4.8"/>
    <x v="1"/>
    <n v="65"/>
    <s v="No"/>
    <d v="2012-05-22T00:00:00"/>
    <x v="118"/>
    <n v="63"/>
    <s v="Active"/>
    <s v="No"/>
  </r>
  <r>
    <n v="184"/>
    <s v="Room in East Village with Private Entrance"/>
    <n v="354"/>
    <s v="New York"/>
    <n v="0.6"/>
    <n v="0.24"/>
    <x v="0"/>
    <n v="15"/>
    <x v="0"/>
    <x v="4"/>
    <x v="0"/>
    <s v="Yes"/>
    <n v="1"/>
    <x v="0"/>
    <n v="59"/>
    <n v="0.03"/>
    <n v="4.1500000000000004"/>
    <x v="0"/>
    <n v="71"/>
    <s v="No"/>
    <d v="2013-04-15T00:00:00"/>
    <x v="128"/>
    <n v="0"/>
    <s v="Inactive"/>
    <s v="No"/>
  </r>
  <r>
    <n v="185"/>
    <s v="Contemporary &amp; Classic Sanctuary on the Hudson"/>
    <n v="428"/>
    <s v="New York"/>
    <n v="1"/>
    <n v="0.81"/>
    <x v="1"/>
    <n v="20"/>
    <x v="0"/>
    <x v="1"/>
    <x v="1"/>
    <s v="No"/>
    <n v="2"/>
    <x v="0"/>
    <n v="141"/>
    <n v="0.03"/>
    <n v="5"/>
    <x v="1"/>
    <n v="146"/>
    <s v="Yes"/>
    <d v="2012-01-04T00:00:00"/>
    <x v="129"/>
    <n v="0"/>
    <s v="Inactive"/>
    <s v="No"/>
  </r>
  <r>
    <n v="186"/>
    <s v="One bed suite with private garden"/>
    <n v="429"/>
    <s v="New York"/>
    <n v="0.92"/>
    <n v="0.85"/>
    <x v="0"/>
    <n v="20"/>
    <x v="0"/>
    <x v="1"/>
    <x v="1"/>
    <s v="No"/>
    <n v="4"/>
    <x v="1"/>
    <n v="144"/>
    <n v="0.03"/>
    <n v="4.68"/>
    <x v="1"/>
    <n v="19"/>
    <s v="No"/>
    <d v="2011-12-13T00:00:00"/>
    <x v="130"/>
    <n v="334"/>
    <s v="Active"/>
    <s v="No"/>
  </r>
  <r>
    <n v="187"/>
    <s v="In the Heart of Chelsea and World Class Everything"/>
    <n v="434"/>
    <s v="New York"/>
    <n v="1"/>
    <n v="0.67"/>
    <x v="0"/>
    <n v="13"/>
    <x v="0"/>
    <x v="7"/>
    <x v="1"/>
    <s v="No"/>
    <n v="2"/>
    <x v="0"/>
    <n v="175"/>
    <n v="0.03"/>
    <n v="4.97"/>
    <x v="1"/>
    <n v="36"/>
    <s v="No"/>
    <d v="2012-03-05T00:00:00"/>
    <x v="131"/>
    <n v="3"/>
    <s v="Active"/>
    <s v="No"/>
  </r>
  <r>
    <n v="188"/>
    <s v="GraciousWestSideFourMonthsMinimum"/>
    <n v="332"/>
    <s v="New York"/>
    <n v="0.46"/>
    <n v="0.88"/>
    <x v="1"/>
    <n v="20"/>
    <x v="0"/>
    <x v="1"/>
    <x v="1"/>
    <s v="No"/>
    <n v="5"/>
    <x v="1"/>
    <n v="279"/>
    <n v="0.04"/>
    <n v="4.67"/>
    <x v="1"/>
    <n v="6"/>
    <s v="No"/>
    <d v="2013-11-06T00:00:00"/>
    <x v="132"/>
    <n v="362"/>
    <s v="Active"/>
    <s v="No"/>
  </r>
  <r>
    <n v="189"/>
    <s v="SUNNY 2-bdrm CHILD-friendly Uptwn by Centrl Park!"/>
    <n v="437"/>
    <s v="New York"/>
    <n v="0.9"/>
    <n v="0.09"/>
    <x v="0"/>
    <n v="16"/>
    <x v="0"/>
    <x v="10"/>
    <x v="1"/>
    <s v="No"/>
    <n v="4"/>
    <x v="1"/>
    <n v="143"/>
    <n v="0.03"/>
    <n v="4.57"/>
    <x v="1"/>
    <n v="35"/>
    <s v="No"/>
    <d v="2012-08-30T00:00:00"/>
    <x v="133"/>
    <n v="251"/>
    <s v="Active"/>
    <s v="No"/>
  </r>
  <r>
    <n v="190"/>
    <s v="Brooklyn: A Huge Bedroom + Good Vibes"/>
    <n v="439"/>
    <s v="New York"/>
    <n v="1"/>
    <n v="0.71"/>
    <x v="1"/>
    <n v="9"/>
    <x v="1"/>
    <x v="16"/>
    <x v="0"/>
    <s v="Yes"/>
    <n v="2"/>
    <x v="0"/>
    <n v="39"/>
    <n v="0.03"/>
    <n v="4.8600000000000003"/>
    <x v="1"/>
    <n v="28"/>
    <s v="No"/>
    <d v="2012-12-26T00:00:00"/>
    <x v="8"/>
    <n v="350"/>
    <s v="Active"/>
    <s v="No"/>
  </r>
  <r>
    <n v="191"/>
    <s v="Master Bedroom Avaliable, Astoria"/>
    <n v="440"/>
    <s v="New York"/>
    <n v="0"/>
    <n v="0.97"/>
    <x v="0"/>
    <n v="21"/>
    <x v="2"/>
    <x v="13"/>
    <x v="0"/>
    <s v="Yes"/>
    <n v="2"/>
    <x v="0"/>
    <n v="119"/>
    <n v="0.03"/>
    <n v="4.6500000000000004"/>
    <x v="1"/>
    <n v="20"/>
    <s v="No"/>
    <d v="2012-01-03T00:00:00"/>
    <x v="134"/>
    <n v="0"/>
    <s v="Inactive"/>
    <s v="No"/>
  </r>
  <r>
    <n v="192"/>
    <s v="Private Room Very Near L train, Bushwick"/>
    <n v="361"/>
    <s v="New York"/>
    <n v="1"/>
    <n v="0.67"/>
    <x v="0"/>
    <n v="8"/>
    <x v="1"/>
    <x v="11"/>
    <x v="0"/>
    <s v="Yes"/>
    <n v="2"/>
    <x v="0"/>
    <n v="72"/>
    <n v="0.03"/>
    <n v="4.4800000000000004"/>
    <x v="0"/>
    <n v="21"/>
    <s v="No"/>
    <d v="2013-07-17T00:00:00"/>
    <x v="135"/>
    <n v="16"/>
    <s v="Active"/>
    <s v="No"/>
  </r>
  <r>
    <n v="193"/>
    <s v="DESIGNER EAST VILLAGE APARTMENT"/>
    <n v="442"/>
    <s v="New York"/>
    <n v="1"/>
    <n v="1"/>
    <x v="1"/>
    <n v="15"/>
    <x v="0"/>
    <x v="4"/>
    <x v="1"/>
    <s v="No"/>
    <n v="4"/>
    <x v="1"/>
    <n v="250"/>
    <n v="0.04"/>
    <n v="4.7699999999999996"/>
    <x v="1"/>
    <n v="30"/>
    <s v="No"/>
    <d v="2011-12-07T00:00:00"/>
    <x v="136"/>
    <n v="168"/>
    <s v="Active"/>
    <s v="No"/>
  </r>
  <r>
    <n v="194"/>
    <s v="Tranquil in the heart of Brooklyn 2"/>
    <n v="443"/>
    <s v="New York"/>
    <n v="1"/>
    <n v="0.5"/>
    <x v="1"/>
    <n v="7"/>
    <x v="1"/>
    <x v="3"/>
    <x v="0"/>
    <s v="Yes"/>
    <n v="1"/>
    <x v="0"/>
    <n v="50"/>
    <n v="0.03"/>
    <n v="5"/>
    <x v="1"/>
    <n v="11"/>
    <s v="No"/>
    <d v="2015-08-27T00:00:00"/>
    <x v="137"/>
    <n v="130"/>
    <s v="Active"/>
    <s v="No"/>
  </r>
  <r>
    <n v="195"/>
    <s v="Tranquil in the heart of Brooklyn 1"/>
    <n v="443"/>
    <s v="New York"/>
    <n v="1"/>
    <n v="0.5"/>
    <x v="1"/>
    <n v="7"/>
    <x v="1"/>
    <x v="3"/>
    <x v="0"/>
    <s v="Yes"/>
    <n v="1"/>
    <x v="0"/>
    <n v="60"/>
    <n v="0.03"/>
    <n v="4.91"/>
    <x v="1"/>
    <n v="45"/>
    <s v="No"/>
    <d v="2012-06-08T00:00:00"/>
    <x v="138"/>
    <n v="88"/>
    <s v="Active"/>
    <s v="No"/>
  </r>
  <r>
    <n v="196"/>
    <s v="Luxury Designer Downtown Apartment"/>
    <n v="380"/>
    <s v="New York"/>
    <n v="0"/>
    <n v="0.13"/>
    <x v="0"/>
    <n v="15"/>
    <x v="0"/>
    <x v="4"/>
    <x v="1"/>
    <s v="No"/>
    <n v="2"/>
    <x v="0"/>
    <n v="299"/>
    <n v="0.04"/>
    <n v="4.74"/>
    <x v="1"/>
    <n v="50"/>
    <s v="No"/>
    <d v="2011-12-06T00:00:00"/>
    <x v="1"/>
    <n v="365"/>
    <s v="Active"/>
    <s v="No"/>
  </r>
  <r>
    <n v="197"/>
    <s v="Spacious 1 bed near subways/park"/>
    <n v="451"/>
    <s v="New York"/>
    <n v="1"/>
    <n v="0"/>
    <x v="0"/>
    <n v="9"/>
    <x v="1"/>
    <x v="16"/>
    <x v="1"/>
    <s v="No"/>
    <n v="2"/>
    <x v="0"/>
    <n v="105"/>
    <n v="0.03"/>
    <n v="4.38"/>
    <x v="0"/>
    <n v="8"/>
    <s v="No"/>
    <d v="2012-05-15T00:00:00"/>
    <x v="139"/>
    <n v="259"/>
    <s v="Active"/>
    <s v="No"/>
  </r>
  <r>
    <n v="198"/>
    <s v="Lovely and very comfortable 2 bedroom apartment"/>
    <n v="444"/>
    <s v="New York"/>
    <n v="1"/>
    <n v="0.95"/>
    <x v="1"/>
    <n v="7"/>
    <x v="1"/>
    <x v="3"/>
    <x v="1"/>
    <s v="No"/>
    <n v="5"/>
    <x v="1"/>
    <n v="140"/>
    <n v="0.03"/>
    <n v="4.8099999999999996"/>
    <x v="1"/>
    <n v="229"/>
    <s v="Yes"/>
    <d v="2012-04-13T00:00:00"/>
    <x v="140"/>
    <n v="361"/>
    <s v="Active"/>
    <s v="No"/>
  </r>
  <r>
    <n v="199"/>
    <s v="Beautiful lrg 1800's syle apt share"/>
    <n v="454"/>
    <s v="New York"/>
    <n v="1"/>
    <n v="0.86"/>
    <x v="1"/>
    <n v="11"/>
    <x v="1"/>
    <x v="8"/>
    <x v="0"/>
    <s v="Yes"/>
    <n v="2"/>
    <x v="0"/>
    <n v="75"/>
    <n v="0.03"/>
    <n v="4.76"/>
    <x v="1"/>
    <n v="17"/>
    <s v="No"/>
    <d v="2014-07-26T00:00:00"/>
    <x v="141"/>
    <n v="365"/>
    <s v="Active"/>
    <s v="No"/>
  </r>
  <r>
    <n v="200"/>
    <s v="Furnished room for rent - Manhattan"/>
    <n v="455"/>
    <s v="New York"/>
    <n v="1"/>
    <n v="1"/>
    <x v="0"/>
    <n v="14"/>
    <x v="0"/>
    <x v="2"/>
    <x v="0"/>
    <s v="Yes"/>
    <n v="2"/>
    <x v="0"/>
    <n v="40"/>
    <n v="0.03"/>
    <n v="4.49"/>
    <x v="0"/>
    <n v="231"/>
    <s v="No"/>
    <d v="2012-02-22T00:00:00"/>
    <x v="142"/>
    <n v="361"/>
    <s v="Active"/>
    <s v="Yes"/>
  </r>
  <r>
    <n v="201"/>
    <s v="Entire Home w 8 BR /5 Bath No share Yellow Block"/>
    <n v="446"/>
    <s v="New York"/>
    <n v="0.9"/>
    <n v="0.96"/>
    <x v="1"/>
    <n v="7"/>
    <x v="1"/>
    <x v="3"/>
    <x v="0"/>
    <s v="Yes"/>
    <n v="16"/>
    <x v="2"/>
    <n v="900"/>
    <n v="0.05"/>
    <n v="4.9800000000000004"/>
    <x v="1"/>
    <n v="136"/>
    <s v="Yes"/>
    <d v="2012-03-14T00:00:00"/>
    <x v="4"/>
    <n v="344"/>
    <s v="Active"/>
    <s v="Yes"/>
  </r>
  <r>
    <n v="202"/>
    <s v="Beautiful Private Bedroom - Downstairs"/>
    <n v="461"/>
    <s v="New York"/>
    <n v="1"/>
    <n v="0.73"/>
    <x v="1"/>
    <n v="16"/>
    <x v="0"/>
    <x v="10"/>
    <x v="0"/>
    <s v="Yes"/>
    <n v="2"/>
    <x v="0"/>
    <n v="130"/>
    <n v="0.03"/>
    <n v="4.9800000000000004"/>
    <x v="1"/>
    <n v="120"/>
    <s v="Yes"/>
    <d v="2016-04-13T00:00:00"/>
    <x v="143"/>
    <n v="0"/>
    <s v="Inactive"/>
    <s v="No"/>
  </r>
  <r>
    <n v="203"/>
    <s v="Own Room &amp; Bath, Artsy Town House, 18&quot; to Wall St"/>
    <n v="459"/>
    <s v="New York"/>
    <n v="1"/>
    <n v="1"/>
    <x v="1"/>
    <n v="7"/>
    <x v="1"/>
    <x v="3"/>
    <x v="0"/>
    <s v="Yes"/>
    <n v="2"/>
    <x v="0"/>
    <n v="87"/>
    <n v="0.03"/>
    <n v="4.9800000000000004"/>
    <x v="1"/>
    <n v="45"/>
    <s v="No"/>
    <d v="2018-01-01T00:00:00"/>
    <x v="143"/>
    <n v="88"/>
    <s v="Active"/>
    <s v="No"/>
  </r>
  <r>
    <n v="204"/>
    <s v="True 2 Bed/2 Bath in Chelsea"/>
    <n v="464"/>
    <s v="New York"/>
    <n v="1"/>
    <n v="0.28000000000000003"/>
    <x v="1"/>
    <n v="13"/>
    <x v="0"/>
    <x v="7"/>
    <x v="1"/>
    <s v="No"/>
    <n v="4"/>
    <x v="1"/>
    <n v="500"/>
    <n v="0.05"/>
    <n v="4.99"/>
    <x v="1"/>
    <n v="80"/>
    <s v="No"/>
    <d v="2012-01-06T00:00:00"/>
    <x v="23"/>
    <n v="227"/>
    <s v="Active"/>
    <s v="No"/>
  </r>
  <r>
    <n v="205"/>
    <s v="Stylish Garden House - Trendy area"/>
    <n v="229"/>
    <s v="New York"/>
    <n v="0.83"/>
    <n v="0"/>
    <x v="0"/>
    <n v="12"/>
    <x v="1"/>
    <x v="9"/>
    <x v="1"/>
    <s v="No"/>
    <n v="2"/>
    <x v="0"/>
    <n v="180"/>
    <n v="0.03"/>
    <n v="4.67"/>
    <x v="1"/>
    <n v="6"/>
    <s v="No"/>
    <d v="2012-04-05T00:00:00"/>
    <x v="144"/>
    <n v="259"/>
    <s v="Active"/>
    <s v="No"/>
  </r>
  <r>
    <n v="206"/>
    <s v="Sunny &amp; spacious bedroom in Brooklyn"/>
    <n v="473"/>
    <s v="New York"/>
    <n v="0.8"/>
    <n v="0.33"/>
    <x v="0"/>
    <n v="8"/>
    <x v="1"/>
    <x v="11"/>
    <x v="0"/>
    <s v="Yes"/>
    <n v="1"/>
    <x v="0"/>
    <n v="45"/>
    <n v="0.03"/>
    <n v="4.78"/>
    <x v="1"/>
    <n v="18"/>
    <s v="No"/>
    <d v="2012-01-06T00:00:00"/>
    <x v="145"/>
    <n v="90"/>
    <s v="Active"/>
    <s v="No"/>
  </r>
  <r>
    <n v="207"/>
    <s v="Cozy Corner, Bedford Ave  Brooklyn!"/>
    <n v="475"/>
    <s v="New York"/>
    <n v="0.43"/>
    <n v="0.6"/>
    <x v="0"/>
    <n v="7"/>
    <x v="1"/>
    <x v="3"/>
    <x v="0"/>
    <s v="Yes"/>
    <n v="3"/>
    <x v="1"/>
    <n v="55"/>
    <n v="0.03"/>
    <n v="4.59"/>
    <x v="1"/>
    <n v="22"/>
    <s v="No"/>
    <d v="2012-04-13T00:00:00"/>
    <x v="141"/>
    <n v="0"/>
    <s v="Inactive"/>
    <s v="No"/>
  </r>
  <r>
    <n v="208"/>
    <s v="HISTORIC WILLIAMSBURG, BKLYN #1"/>
    <n v="313"/>
    <s v="New York"/>
    <n v="0.7"/>
    <n v="0.74"/>
    <x v="0"/>
    <n v="12"/>
    <x v="1"/>
    <x v="9"/>
    <x v="0"/>
    <s v="Yes"/>
    <n v="2"/>
    <x v="0"/>
    <n v="75"/>
    <n v="0.03"/>
    <n v="4.63"/>
    <x v="1"/>
    <n v="24"/>
    <s v="No"/>
    <d v="2012-06-28T00:00:00"/>
    <x v="146"/>
    <n v="0"/>
    <s v="Inactive"/>
    <s v="No"/>
  </r>
  <r>
    <n v="209"/>
    <s v="Large Double Room  Queenbed Wifi"/>
    <n v="479"/>
    <s v="New York"/>
    <n v="1"/>
    <n v="1"/>
    <x v="0"/>
    <n v="7"/>
    <x v="1"/>
    <x v="3"/>
    <x v="0"/>
    <s v="Yes"/>
    <n v="2"/>
    <x v="0"/>
    <n v="55"/>
    <n v="0.03"/>
    <n v="4.75"/>
    <x v="1"/>
    <n v="40"/>
    <s v="No"/>
    <d v="2019-09-08T00:00:00"/>
    <x v="147"/>
    <n v="0"/>
    <s v="Inactive"/>
    <s v="Yes"/>
  </r>
  <r>
    <n v="210"/>
    <s v="Upper West Side One Bedroom Oasis"/>
    <n v="488"/>
    <s v="New York"/>
    <n v="0.93"/>
    <n v="0.41"/>
    <x v="1"/>
    <n v="20"/>
    <x v="0"/>
    <x v="1"/>
    <x v="1"/>
    <s v="No"/>
    <n v="1"/>
    <x v="0"/>
    <n v="256"/>
    <n v="0.04"/>
    <n v="4.83"/>
    <x v="1"/>
    <n v="12"/>
    <s v="No"/>
    <d v="2019-09-26T00:00:00"/>
    <x v="17"/>
    <n v="138"/>
    <s v="Active"/>
    <s v="No"/>
  </r>
  <r>
    <n v="211"/>
    <s v="Your own 2 Bedroom Bedford and Grand Williamsburg"/>
    <n v="492"/>
    <s v="New York"/>
    <n v="1"/>
    <n v="0.98"/>
    <x v="1"/>
    <n v="12"/>
    <x v="1"/>
    <x v="9"/>
    <x v="1"/>
    <s v="No"/>
    <n v="2"/>
    <x v="0"/>
    <n v="85"/>
    <n v="0.03"/>
    <n v="4.97"/>
    <x v="1"/>
    <n v="261"/>
    <s v="Yes"/>
    <d v="2012-06-11T00:00:00"/>
    <x v="8"/>
    <n v="349"/>
    <s v="Active"/>
    <s v="No"/>
  </r>
  <r>
    <n v="212"/>
    <s v="2 rooms; private entrance &amp; bath!"/>
    <n v="496"/>
    <s v="New York"/>
    <n v="0.14000000000000001"/>
    <n v="0.4"/>
    <x v="0"/>
    <n v="8"/>
    <x v="1"/>
    <x v="11"/>
    <x v="0"/>
    <s v="Yes"/>
    <n v="4"/>
    <x v="1"/>
    <n v="67"/>
    <n v="0.03"/>
    <n v="4.88"/>
    <x v="1"/>
    <n v="128"/>
    <s v="Yes"/>
    <d v="2012-05-19T00:00:00"/>
    <x v="148"/>
    <n v="317"/>
    <s v="Active"/>
    <s v="No"/>
  </r>
  <r>
    <n v="213"/>
    <s v="Sunny 1 BR, West 80s &amp; Central Park"/>
    <n v="429"/>
    <s v="New York"/>
    <n v="0.92"/>
    <n v="0.85"/>
    <x v="0"/>
    <n v="20"/>
    <x v="0"/>
    <x v="1"/>
    <x v="1"/>
    <s v="No"/>
    <n v="4"/>
    <x v="1"/>
    <n v="89"/>
    <n v="0.03"/>
    <n v="4.33"/>
    <x v="0"/>
    <n v="21"/>
    <s v="No"/>
    <d v="2012-04-13T00:00:00"/>
    <x v="149"/>
    <n v="351"/>
    <s v="Active"/>
    <s v="No"/>
  </r>
  <r>
    <n v="214"/>
    <s v="Huge, Sunny, Open Loft in Brooklyn"/>
    <n v="502"/>
    <s v="New York"/>
    <n v="1"/>
    <n v="0.67"/>
    <x v="1"/>
    <n v="8"/>
    <x v="1"/>
    <x v="11"/>
    <x v="1"/>
    <s v="No"/>
    <n v="3"/>
    <x v="1"/>
    <n v="120"/>
    <n v="0.03"/>
    <n v="4.9000000000000004"/>
    <x v="1"/>
    <n v="60"/>
    <s v="No"/>
    <d v="2012-05-09T00:00:00"/>
    <x v="37"/>
    <n v="30"/>
    <s v="Active"/>
    <s v="No"/>
  </r>
  <r>
    <n v="215"/>
    <s v="Harlem on the Range"/>
    <n v="505"/>
    <s v="Tennessee"/>
    <n v="1"/>
    <n v="0.96"/>
    <x v="1"/>
    <n v="16"/>
    <x v="0"/>
    <x v="10"/>
    <x v="1"/>
    <s v="No"/>
    <n v="3"/>
    <x v="1"/>
    <n v="135"/>
    <n v="0.03"/>
    <n v="4.78"/>
    <x v="1"/>
    <n v="27"/>
    <s v="No"/>
    <d v="2012-03-27T00:00:00"/>
    <x v="150"/>
    <n v="364"/>
    <s v="Active"/>
    <s v="No"/>
  </r>
  <r>
    <n v="216"/>
    <s v="Luxury Williamsburg, Brooklyn LOFT"/>
    <n v="507"/>
    <s v="New York"/>
    <n v="1"/>
    <n v="0.76"/>
    <x v="1"/>
    <n v="12"/>
    <x v="1"/>
    <x v="9"/>
    <x v="1"/>
    <s v="No"/>
    <n v="5"/>
    <x v="1"/>
    <n v="225"/>
    <n v="0.04"/>
    <n v="4.7699999999999996"/>
    <x v="1"/>
    <n v="260"/>
    <s v="No"/>
    <d v="2018-09-15T00:00:00"/>
    <x v="151"/>
    <n v="0"/>
    <s v="Inactive"/>
    <s v="No"/>
  </r>
  <r>
    <n v="217"/>
    <s v="Brooklyn Design Loft"/>
    <n v="366"/>
    <s v="New York"/>
    <n v="1"/>
    <n v="0.69"/>
    <x v="0"/>
    <n v="12"/>
    <x v="1"/>
    <x v="9"/>
    <x v="1"/>
    <s v="No"/>
    <n v="5"/>
    <x v="1"/>
    <n v="225"/>
    <n v="0.04"/>
    <n v="4.7699999999999996"/>
    <x v="1"/>
    <n v="56"/>
    <s v="No"/>
    <d v="2012-04-11T00:00:00"/>
    <x v="58"/>
    <n v="80"/>
    <s v="Active"/>
    <s v="No"/>
  </r>
  <r>
    <n v="218"/>
    <s v="Lovely Upper East Yorkville 1 BDRM"/>
    <n v="74"/>
    <s v="Guanajuato"/>
    <n v="1"/>
    <n v="1"/>
    <x v="1"/>
    <n v="19"/>
    <x v="0"/>
    <x v="12"/>
    <x v="1"/>
    <s v="No"/>
    <n v="2"/>
    <x v="0"/>
    <n v="219"/>
    <n v="0.04"/>
    <n v="4.9000000000000004"/>
    <x v="1"/>
    <n v="112"/>
    <s v="Yes"/>
    <d v="2012-03-24T00:00:00"/>
    <x v="24"/>
    <n v="267"/>
    <s v="Active"/>
    <s v="No"/>
  </r>
  <r>
    <n v="219"/>
    <s v="Awesome views, Central location"/>
    <n v="510"/>
    <s v="New York"/>
    <n v="1"/>
    <n v="0.96"/>
    <x v="1"/>
    <n v="18"/>
    <x v="0"/>
    <x v="20"/>
    <x v="1"/>
    <s v="No"/>
    <n v="4"/>
    <x v="1"/>
    <n v="249"/>
    <n v="0.04"/>
    <n v="4.76"/>
    <x v="1"/>
    <n v="29"/>
    <s v="No"/>
    <d v="2013-09-28T00:00:00"/>
    <x v="152"/>
    <n v="127"/>
    <s v="Active"/>
    <s v="No"/>
  </r>
  <r>
    <n v="220"/>
    <s v="Beautiful 2bd Apt near BK Museum, Crown Heights"/>
    <n v="331"/>
    <s v="New York"/>
    <n v="1"/>
    <n v="0.84"/>
    <x v="0"/>
    <n v="9"/>
    <x v="1"/>
    <x v="16"/>
    <x v="1"/>
    <s v="No"/>
    <n v="6"/>
    <x v="2"/>
    <n v="185"/>
    <n v="0.03"/>
    <n v="4.7699999999999996"/>
    <x v="1"/>
    <n v="26"/>
    <s v="No"/>
    <d v="2012-03-19T00:00:00"/>
    <x v="153"/>
    <n v="179"/>
    <s v="Active"/>
    <s v="No"/>
  </r>
  <r>
    <n v="221"/>
    <s v="Charming private room in New-York"/>
    <n v="517"/>
    <s v="New York"/>
    <n v="1"/>
    <n v="0.54"/>
    <x v="1"/>
    <n v="12"/>
    <x v="1"/>
    <x v="9"/>
    <x v="0"/>
    <s v="Yes"/>
    <n v="2"/>
    <x v="0"/>
    <n v="89"/>
    <n v="0.03"/>
    <n v="4.76"/>
    <x v="1"/>
    <n v="49"/>
    <s v="No"/>
    <d v="2012-03-22T00:00:00"/>
    <x v="118"/>
    <n v="179"/>
    <s v="Active"/>
    <s v="No"/>
  </r>
  <r>
    <n v="222"/>
    <s v="Cozy bedroom near Times Square"/>
    <n v="518"/>
    <s v="New York"/>
    <n v="0.67"/>
    <n v="0.88"/>
    <x v="1"/>
    <n v="17"/>
    <x v="0"/>
    <x v="0"/>
    <x v="0"/>
    <s v="Yes"/>
    <n v="1"/>
    <x v="0"/>
    <n v="85"/>
    <n v="0.03"/>
    <n v="4.8899999999999997"/>
    <x v="1"/>
    <n v="146"/>
    <s v="Yes"/>
    <d v="2014-12-05T00:00:00"/>
    <x v="124"/>
    <n v="365"/>
    <s v="Active"/>
    <s v="No"/>
  </r>
  <r>
    <n v="223"/>
    <s v="Master Bedroom w/ Walk-in Closet"/>
    <n v="531"/>
    <s v="New York"/>
    <n v="1"/>
    <n v="1"/>
    <x v="1"/>
    <n v="17"/>
    <x v="0"/>
    <x v="0"/>
    <x v="0"/>
    <s v="Yes"/>
    <n v="2"/>
    <x v="0"/>
    <n v="71"/>
    <n v="0.03"/>
    <n v="4.9000000000000004"/>
    <x v="1"/>
    <n v="78"/>
    <s v="No"/>
    <d v="2012-10-29T00:00:00"/>
    <x v="13"/>
    <n v="150"/>
    <s v="Active"/>
    <s v="Yes"/>
  </r>
  <r>
    <n v="224"/>
    <s v="Serenity amidst the busy city"/>
    <n v="111"/>
    <s v="New York"/>
    <n v="1"/>
    <n v="0.59"/>
    <x v="0"/>
    <n v="19"/>
    <x v="0"/>
    <x v="12"/>
    <x v="1"/>
    <s v="No"/>
    <n v="4"/>
    <x v="1"/>
    <n v="121"/>
    <n v="0.03"/>
    <n v="3.94"/>
    <x v="0"/>
    <n v="16"/>
    <s v="No"/>
    <d v="2012-06-29T00:00:00"/>
    <x v="154"/>
    <n v="365"/>
    <s v="Active"/>
    <s v="No"/>
  </r>
  <r>
    <n v="225"/>
    <s v="Unique private room and bathroom in Brownstone"/>
    <n v="533"/>
    <s v="New York"/>
    <n v="0.5"/>
    <n v="0.39"/>
    <x v="0"/>
    <n v="16"/>
    <x v="0"/>
    <x v="10"/>
    <x v="0"/>
    <s v="Yes"/>
    <n v="3"/>
    <x v="1"/>
    <n v="90"/>
    <n v="0.03"/>
    <n v="4.75"/>
    <x v="1"/>
    <n v="88"/>
    <s v="No"/>
    <d v="2012-04-26T00:00:00"/>
    <x v="155"/>
    <n v="179"/>
    <s v="Active"/>
    <s v="No"/>
  </r>
  <r>
    <n v="226"/>
    <s v="Large Private Midtown Studio!"/>
    <n v="531"/>
    <s v="New York"/>
    <n v="1"/>
    <n v="1"/>
    <x v="1"/>
    <n v="17"/>
    <x v="0"/>
    <x v="0"/>
    <x v="1"/>
    <s v="No"/>
    <n v="2"/>
    <x v="0"/>
    <n v="81"/>
    <n v="0.03"/>
    <n v="4.91"/>
    <x v="1"/>
    <n v="132"/>
    <s v="Yes"/>
    <d v="2012-06-01T00:00:00"/>
    <x v="156"/>
    <n v="146"/>
    <s v="Active"/>
    <s v="Yes"/>
  </r>
  <r>
    <n v="227"/>
    <s v="Spacious 2BR near Botanic Garden avail long-term"/>
    <n v="67"/>
    <s v="Colorado"/>
    <n v="1"/>
    <n v="0.82"/>
    <x v="1"/>
    <n v="9"/>
    <x v="1"/>
    <x v="16"/>
    <x v="1"/>
    <s v="No"/>
    <n v="4"/>
    <x v="1"/>
    <n v="145"/>
    <n v="0.03"/>
    <n v="4.66"/>
    <x v="1"/>
    <n v="47"/>
    <s v="No"/>
    <d v="2012-04-23T00:00:00"/>
    <x v="157"/>
    <n v="293"/>
    <s v="Active"/>
    <s v="No"/>
  </r>
  <r>
    <n v="228"/>
    <s v="A cozy Red Room with private bathroom"/>
    <n v="284"/>
    <s v="New York"/>
    <n v="1"/>
    <n v="0.73"/>
    <x v="1"/>
    <n v="16"/>
    <x v="0"/>
    <x v="10"/>
    <x v="0"/>
    <s v="Yes"/>
    <n v="3"/>
    <x v="1"/>
    <n v="160"/>
    <n v="0.03"/>
    <n v="4.82"/>
    <x v="1"/>
    <n v="11"/>
    <s v="No"/>
    <d v="2012-10-22T00:00:00"/>
    <x v="127"/>
    <n v="365"/>
    <s v="Active"/>
    <s v="No"/>
  </r>
  <r>
    <n v="229"/>
    <s v="Cozy room with private bathroom &amp; outside garden"/>
    <n v="284"/>
    <s v="New York"/>
    <n v="1"/>
    <n v="0.73"/>
    <x v="1"/>
    <n v="16"/>
    <x v="0"/>
    <x v="10"/>
    <x v="0"/>
    <s v="Yes"/>
    <n v="4"/>
    <x v="1"/>
    <n v="180"/>
    <n v="0.03"/>
    <n v="4.9400000000000004"/>
    <x v="1"/>
    <n v="16"/>
    <s v="No"/>
    <d v="2012-03-31T00:00:00"/>
    <x v="86"/>
    <n v="365"/>
    <s v="Active"/>
    <s v="No"/>
  </r>
  <r>
    <n v="230"/>
    <s v="A PLACE TO STAY CLOSE TO MANHATTAN"/>
    <n v="292"/>
    <s v="New York"/>
    <n v="1"/>
    <n v="1"/>
    <x v="0"/>
    <n v="29"/>
    <x v="3"/>
    <x v="22"/>
    <x v="0"/>
    <s v="Yes"/>
    <n v="4"/>
    <x v="1"/>
    <n v="106"/>
    <n v="0.03"/>
    <n v="4.8600000000000003"/>
    <x v="1"/>
    <n v="7"/>
    <s v="No"/>
    <d v="2016-11-12T00:00:00"/>
    <x v="158"/>
    <n v="365"/>
    <s v="Active"/>
    <s v="No"/>
  </r>
  <r>
    <n v="231"/>
    <s v="LUXE Apt &amp; Garden (Sanitized)"/>
    <n v="579"/>
    <s v="New York"/>
    <n v="1"/>
    <n v="1"/>
    <x v="1"/>
    <n v="24"/>
    <x v="2"/>
    <x v="5"/>
    <x v="1"/>
    <s v="No"/>
    <n v="5"/>
    <x v="1"/>
    <n v="219"/>
    <n v="0.04"/>
    <n v="4.99"/>
    <x v="1"/>
    <n v="96"/>
    <s v="No"/>
    <d v="2014-05-14T00:00:00"/>
    <x v="110"/>
    <n v="350"/>
    <s v="Active"/>
    <s v="Yes"/>
  </r>
  <r>
    <n v="232"/>
    <s v="BROWNSTONE TWO IN BROOKLYN in NYC"/>
    <n v="578"/>
    <s v="New York"/>
    <n v="1"/>
    <n v="0.43"/>
    <x v="0"/>
    <n v="8"/>
    <x v="1"/>
    <x v="11"/>
    <x v="0"/>
    <s v="Yes"/>
    <n v="2"/>
    <x v="0"/>
    <n v="75"/>
    <n v="0.03"/>
    <n v="4.57"/>
    <x v="1"/>
    <n v="116"/>
    <s v="No"/>
    <d v="2012-04-28T00:00:00"/>
    <x v="159"/>
    <n v="319"/>
    <s v="Active"/>
    <s v="No"/>
  </r>
  <r>
    <n v="233"/>
    <s v="Entire Apartment: 2/BR + Private Balcony"/>
    <n v="517"/>
    <s v="New York"/>
    <n v="1"/>
    <n v="0.54"/>
    <x v="1"/>
    <n v="12"/>
    <x v="1"/>
    <x v="9"/>
    <x v="1"/>
    <s v="No"/>
    <n v="4"/>
    <x v="1"/>
    <n v="179"/>
    <n v="0.03"/>
    <n v="4.84"/>
    <x v="1"/>
    <n v="63"/>
    <s v="No"/>
    <d v="2012-04-13T00:00:00"/>
    <x v="160"/>
    <n v="164"/>
    <s v="Active"/>
    <s v="No"/>
  </r>
  <r>
    <n v="234"/>
    <s v="3 BR apartment Crown Heights, BKLYN"/>
    <n v="585"/>
    <s v="New York"/>
    <n v="1"/>
    <n v="0.71"/>
    <x v="1"/>
    <n v="9"/>
    <x v="1"/>
    <x v="16"/>
    <x v="1"/>
    <s v="No"/>
    <n v="6"/>
    <x v="2"/>
    <n v="170"/>
    <n v="0.03"/>
    <n v="4.9000000000000004"/>
    <x v="1"/>
    <n v="135"/>
    <s v="Yes"/>
    <d v="2012-07-19T00:00:00"/>
    <x v="78"/>
    <n v="317"/>
    <s v="Active"/>
    <s v="No"/>
  </r>
  <r>
    <n v="235"/>
    <s v="Brownstone Sunny &amp; Spacious top fl"/>
    <n v="586"/>
    <s v="New York"/>
    <n v="1"/>
    <n v="1"/>
    <x v="1"/>
    <n v="9"/>
    <x v="1"/>
    <x v="16"/>
    <x v="1"/>
    <s v="No"/>
    <n v="2"/>
    <x v="0"/>
    <n v="125"/>
    <n v="0.03"/>
    <n v="4.8499999999999996"/>
    <x v="1"/>
    <n v="60"/>
    <s v="No"/>
    <d v="2012-05-24T00:00:00"/>
    <x v="92"/>
    <n v="236"/>
    <s v="Active"/>
    <s v="No"/>
  </r>
  <r>
    <n v="236"/>
    <s v="Cozy, bright 1BR avail. in East Village apartment"/>
    <n v="256"/>
    <s v="New York"/>
    <n v="0.22"/>
    <n v="0.79"/>
    <x v="1"/>
    <n v="15"/>
    <x v="0"/>
    <x v="4"/>
    <x v="0"/>
    <s v="Yes"/>
    <n v="1"/>
    <x v="0"/>
    <n v="100"/>
    <n v="0.03"/>
    <n v="4.92"/>
    <x v="1"/>
    <n v="39"/>
    <s v="No"/>
    <d v="2012-06-19T00:00:00"/>
    <x v="8"/>
    <n v="269"/>
    <s v="Active"/>
    <s v="No"/>
  </r>
  <r>
    <n v="237"/>
    <s v="Stylish Loft"/>
    <n v="590"/>
    <s v="New York"/>
    <n v="1"/>
    <n v="1"/>
    <x v="0"/>
    <n v="7"/>
    <x v="1"/>
    <x v="3"/>
    <x v="1"/>
    <s v="No"/>
    <n v="3"/>
    <x v="1"/>
    <n v="90"/>
    <n v="0.03"/>
    <n v="4.58"/>
    <x v="1"/>
    <n v="224"/>
    <s v="No"/>
    <d v="2012-06-24T00:00:00"/>
    <x v="130"/>
    <n v="190"/>
    <s v="Active"/>
    <s v="Yes"/>
  </r>
  <r>
    <n v="238"/>
    <s v="Renovated Cozy Apartment with View!!!"/>
    <n v="349"/>
    <s v="Provence-Alpes-Cote d'Azur"/>
    <n v="1"/>
    <n v="0.98"/>
    <x v="1"/>
    <n v="14"/>
    <x v="0"/>
    <x v="2"/>
    <x v="1"/>
    <s v="No"/>
    <n v="4"/>
    <x v="1"/>
    <n v="199"/>
    <n v="0.03"/>
    <n v="4.83"/>
    <x v="1"/>
    <n v="54"/>
    <s v="No"/>
    <d v="2012-04-16T00:00:00"/>
    <x v="70"/>
    <n v="145"/>
    <s v="Active"/>
    <s v="No"/>
  </r>
  <r>
    <n v="239"/>
    <s v="Our Amazing Garden - Brownstone Experience!"/>
    <n v="594"/>
    <s v="New York"/>
    <n v="1"/>
    <n v="0.95"/>
    <x v="0"/>
    <n v="7"/>
    <x v="1"/>
    <x v="3"/>
    <x v="1"/>
    <s v="No"/>
    <n v="5"/>
    <x v="1"/>
    <n v="180"/>
    <n v="0.03"/>
    <n v="4.34"/>
    <x v="0"/>
    <n v="44"/>
    <s v="No"/>
    <d v="2013-09-04T00:00:00"/>
    <x v="161"/>
    <n v="180"/>
    <s v="Active"/>
    <s v="Yes"/>
  </r>
  <r>
    <n v="240"/>
    <s v="Cozy Private One Bedroom, Brooklyn"/>
    <n v="475"/>
    <s v="New York"/>
    <n v="0.43"/>
    <n v="0.6"/>
    <x v="0"/>
    <n v="7"/>
    <x v="1"/>
    <x v="3"/>
    <x v="0"/>
    <s v="Yes"/>
    <n v="2"/>
    <x v="0"/>
    <n v="35"/>
    <n v="0.03"/>
    <n v="4.6500000000000004"/>
    <x v="1"/>
    <n v="40"/>
    <s v="No"/>
    <d v="2014-10-01T00:00:00"/>
    <x v="130"/>
    <n v="0"/>
    <s v="Inactive"/>
    <s v="No"/>
  </r>
  <r>
    <n v="241"/>
    <s v="Spacious Loft 5 min to Union Square"/>
    <n v="95"/>
    <s v="New York"/>
    <n v="1"/>
    <n v="0.71"/>
    <x v="0"/>
    <n v="12"/>
    <x v="1"/>
    <x v="9"/>
    <x v="0"/>
    <s v="Yes"/>
    <n v="2"/>
    <x v="0"/>
    <n v="81"/>
    <n v="0.03"/>
    <n v="4.57"/>
    <x v="1"/>
    <n v="117"/>
    <s v="No"/>
    <d v="2013-09-27T00:00:00"/>
    <x v="87"/>
    <n v="293"/>
    <s v="Active"/>
    <s v="No"/>
  </r>
  <r>
    <n v="242"/>
    <s v="Spacious Loft 5 min to Union Square"/>
    <n v="95"/>
    <s v="New York"/>
    <n v="1"/>
    <n v="0.71"/>
    <x v="0"/>
    <n v="12"/>
    <x v="1"/>
    <x v="9"/>
    <x v="0"/>
    <s v="Yes"/>
    <n v="2"/>
    <x v="0"/>
    <n v="62"/>
    <n v="0.03"/>
    <n v="4.59"/>
    <x v="1"/>
    <n v="157"/>
    <s v="No"/>
    <d v="2012-05-13T00:00:00"/>
    <x v="119"/>
    <n v="339"/>
    <s v="Active"/>
    <s v="No"/>
  </r>
  <r>
    <n v="243"/>
    <s v="Your Own Private Entrance Studio in Stylish Duplex"/>
    <n v="611"/>
    <s v="New York"/>
    <n v="1"/>
    <n v="0.97"/>
    <x v="1"/>
    <n v="16"/>
    <x v="0"/>
    <x v="10"/>
    <x v="0"/>
    <s v="Yes"/>
    <n v="4"/>
    <x v="1"/>
    <n v="94"/>
    <n v="0.03"/>
    <n v="4.99"/>
    <x v="1"/>
    <n v="165"/>
    <s v="Yes"/>
    <d v="2012-05-09T00:00:00"/>
    <x v="47"/>
    <n v="70"/>
    <s v="Active"/>
    <s v="No"/>
  </r>
  <r>
    <n v="244"/>
    <s v="Artfully Decorated 2 Bedroom Apt"/>
    <n v="545"/>
    <s v="Florida"/>
    <n v="1"/>
    <n v="0.91"/>
    <x v="0"/>
    <n v="3"/>
    <x v="4"/>
    <x v="23"/>
    <x v="1"/>
    <s v="No"/>
    <n v="5"/>
    <x v="1"/>
    <n v="110"/>
    <n v="0.03"/>
    <n v="4.8899999999999997"/>
    <x v="1"/>
    <n v="94"/>
    <s v="No"/>
    <d v="2012-07-06T00:00:00"/>
    <x v="31"/>
    <n v="140"/>
    <s v="Active"/>
    <s v="No"/>
  </r>
  <r>
    <n v="245"/>
    <s v="Large Room w/ Private Entrance"/>
    <n v="475"/>
    <s v="New York"/>
    <n v="0.43"/>
    <n v="0.6"/>
    <x v="0"/>
    <n v="7"/>
    <x v="1"/>
    <x v="3"/>
    <x v="0"/>
    <s v="Yes"/>
    <n v="2"/>
    <x v="0"/>
    <n v="59"/>
    <n v="0.03"/>
    <n v="4.29"/>
    <x v="0"/>
    <n v="7"/>
    <s v="No"/>
    <d v="2012-07-02T00:00:00"/>
    <x v="162"/>
    <n v="0"/>
    <s v="Inactive"/>
    <s v="No"/>
  </r>
  <r>
    <n v="246"/>
    <s v="NYC APT- COMFY, WELCOMING STAY! Private rooms"/>
    <n v="614"/>
    <s v="New York"/>
    <n v="1"/>
    <n v="1"/>
    <x v="1"/>
    <n v="16"/>
    <x v="0"/>
    <x v="10"/>
    <x v="0"/>
    <s v="Yes"/>
    <n v="5"/>
    <x v="1"/>
    <n v="250"/>
    <n v="0.04"/>
    <n v="4.83"/>
    <x v="1"/>
    <n v="109"/>
    <s v="Yes"/>
    <d v="2012-05-09T00:00:00"/>
    <x v="163"/>
    <n v="0"/>
    <s v="Inactive"/>
    <s v="No"/>
  </r>
  <r>
    <n v="247"/>
    <s v="Central Harlem Comfy Bedroom with Private Bath"/>
    <n v="618"/>
    <s v="New York"/>
    <n v="1"/>
    <n v="0.94"/>
    <x v="1"/>
    <n v="16"/>
    <x v="0"/>
    <x v="10"/>
    <x v="0"/>
    <s v="Yes"/>
    <n v="2"/>
    <x v="0"/>
    <n v="70"/>
    <n v="0.03"/>
    <n v="4.59"/>
    <x v="1"/>
    <n v="46"/>
    <s v="No"/>
    <d v="2017-11-02T00:00:00"/>
    <x v="164"/>
    <n v="0"/>
    <s v="Inactive"/>
    <s v="Yes"/>
  </r>
  <r>
    <n v="248"/>
    <s v="Beautiful apartment in the heart of The Village"/>
    <n v="620"/>
    <s v="New York"/>
    <n v="0.92"/>
    <n v="1"/>
    <x v="1"/>
    <n v="15"/>
    <x v="0"/>
    <x v="4"/>
    <x v="1"/>
    <s v="No"/>
    <n v="4"/>
    <x v="1"/>
    <n v="105"/>
    <n v="0.03"/>
    <n v="4.53"/>
    <x v="1"/>
    <n v="180"/>
    <s v="No"/>
    <d v="2012-06-09T00:00:00"/>
    <x v="165"/>
    <n v="128"/>
    <s v="Active"/>
    <s v="Yes"/>
  </r>
  <r>
    <n v="249"/>
    <s v="Historic 3 Bedroom Eastern Parkway"/>
    <n v="625"/>
    <s v="New York"/>
    <n v="1"/>
    <n v="0.67"/>
    <x v="0"/>
    <n v="9"/>
    <x v="1"/>
    <x v="16"/>
    <x v="1"/>
    <s v="No"/>
    <n v="7"/>
    <x v="2"/>
    <n v="250"/>
    <n v="0.04"/>
    <n v="4.8499999999999996"/>
    <x v="1"/>
    <n v="20"/>
    <s v="No"/>
    <d v="2012-06-29T00:00:00"/>
    <x v="166"/>
    <n v="62"/>
    <s v="Active"/>
    <s v="No"/>
  </r>
  <r>
    <n v="250"/>
    <s v="W'burg 2 bdr w/ yard. Close to L. 100+ 5* reviews."/>
    <n v="303"/>
    <s v="New York"/>
    <n v="1"/>
    <n v="0.89"/>
    <x v="1"/>
    <n v="12"/>
    <x v="1"/>
    <x v="9"/>
    <x v="1"/>
    <s v="No"/>
    <n v="5"/>
    <x v="1"/>
    <n v="145"/>
    <n v="0.03"/>
    <n v="4.9800000000000004"/>
    <x v="1"/>
    <n v="133"/>
    <s v="Yes"/>
    <d v="2012-05-24T00:00:00"/>
    <x v="12"/>
    <n v="135"/>
    <s v="Active"/>
    <s v="No"/>
  </r>
  <r>
    <n v="251"/>
    <s v="Bright, Bedstuy Gem"/>
    <n v="631"/>
    <s v="New York"/>
    <n v="1"/>
    <n v="1"/>
    <x v="1"/>
    <n v="7"/>
    <x v="1"/>
    <x v="3"/>
    <x v="1"/>
    <s v="No"/>
    <n v="4"/>
    <x v="1"/>
    <n v="100"/>
    <n v="0.03"/>
    <n v="4.9000000000000004"/>
    <x v="1"/>
    <n v="221"/>
    <s v="Yes"/>
    <d v="2012-07-31T00:00:00"/>
    <x v="167"/>
    <n v="351"/>
    <s v="Active"/>
    <s v="No"/>
  </r>
  <r>
    <n v="252"/>
    <s v="yahmanscrashpads"/>
    <n v="632"/>
    <s v="New York"/>
    <n v="1"/>
    <n v="0.95"/>
    <x v="1"/>
    <n v="23"/>
    <x v="2"/>
    <x v="6"/>
    <x v="2"/>
    <s v="Yes"/>
    <n v="3"/>
    <x v="1"/>
    <n v="39"/>
    <n v="0.03"/>
    <n v="4.59"/>
    <x v="1"/>
    <n v="480"/>
    <s v="No"/>
    <d v="2012-06-11T00:00:00"/>
    <x v="168"/>
    <n v="361"/>
    <s v="Active"/>
    <s v="No"/>
  </r>
  <r>
    <n v="253"/>
    <s v="PRIVATE Room Spacious Quiet Apt., in ELEVATOR Bldg"/>
    <n v="155"/>
    <s v="New York"/>
    <n v="1"/>
    <n v="0.98"/>
    <x v="1"/>
    <n v="16"/>
    <x v="0"/>
    <x v="10"/>
    <x v="0"/>
    <s v="Yes"/>
    <n v="2"/>
    <x v="0"/>
    <n v="70"/>
    <n v="0.03"/>
    <n v="4.9400000000000004"/>
    <x v="1"/>
    <n v="484"/>
    <s v="Yes"/>
    <d v="2012-06-25T00:00:00"/>
    <x v="31"/>
    <n v="346"/>
    <s v="Active"/>
    <s v="Yes"/>
  </r>
  <r>
    <n v="254"/>
    <s v="GREAT BRAND NEW 1 BED APT*TIMES SQ"/>
    <n v="337"/>
    <s v="New York"/>
    <n v="1"/>
    <n v="0.62"/>
    <x v="0"/>
    <n v="17"/>
    <x v="0"/>
    <x v="0"/>
    <x v="1"/>
    <s v="No"/>
    <n v="3"/>
    <x v="1"/>
    <n v="80"/>
    <n v="0.03"/>
    <n v="4.34"/>
    <x v="0"/>
    <n v="35"/>
    <s v="No"/>
    <d v="2012-06-26T00:00:00"/>
    <x v="169"/>
    <n v="349"/>
    <s v="Active"/>
    <s v="No"/>
  </r>
  <r>
    <n v="255"/>
    <s v="Best double Room all included wifi"/>
    <n v="479"/>
    <s v="New York"/>
    <n v="1"/>
    <n v="1"/>
    <x v="0"/>
    <n v="7"/>
    <x v="1"/>
    <x v="3"/>
    <x v="0"/>
    <s v="Yes"/>
    <n v="2"/>
    <x v="0"/>
    <n v="55"/>
    <n v="0.03"/>
    <n v="4.58"/>
    <x v="1"/>
    <n v="24"/>
    <s v="No"/>
    <d v="2012-06-17T00:00:00"/>
    <x v="21"/>
    <n v="364"/>
    <s v="Active"/>
    <s v="No"/>
  </r>
  <r>
    <n v="256"/>
    <s v="Williamsburg Brooklyn LOVE Home"/>
    <n v="643"/>
    <s v="New York"/>
    <n v="1"/>
    <n v="0.96"/>
    <x v="1"/>
    <n v="12"/>
    <x v="1"/>
    <x v="9"/>
    <x v="1"/>
    <s v="No"/>
    <n v="3"/>
    <x v="1"/>
    <n v="111"/>
    <n v="0.03"/>
    <n v="4.84"/>
    <x v="1"/>
    <n v="79"/>
    <s v="No"/>
    <d v="2012-11-18T00:00:00"/>
    <x v="170"/>
    <n v="267"/>
    <s v="Active"/>
    <s v="Yes"/>
  </r>
  <r>
    <n v="257"/>
    <s v="Lovely Central East Village 2 Person Entire Apt"/>
    <n v="323"/>
    <s v="New York"/>
    <n v="1"/>
    <n v="0.94"/>
    <x v="1"/>
    <n v="15"/>
    <x v="0"/>
    <x v="4"/>
    <x v="1"/>
    <s v="No"/>
    <n v="2"/>
    <x v="0"/>
    <n v="185"/>
    <n v="0.03"/>
    <n v="4.9800000000000004"/>
    <x v="1"/>
    <n v="64"/>
    <s v="No"/>
    <d v="2012-08-04T00:00:00"/>
    <x v="53"/>
    <n v="0"/>
    <s v="Inactive"/>
    <s v="No"/>
  </r>
  <r>
    <n v="258"/>
    <s v="Modern private room in condominium"/>
    <n v="646"/>
    <s v="New York"/>
    <n v="1"/>
    <n v="0.94"/>
    <x v="1"/>
    <n v="12"/>
    <x v="1"/>
    <x v="9"/>
    <x v="0"/>
    <s v="Yes"/>
    <n v="2"/>
    <x v="0"/>
    <n v="120"/>
    <n v="0.03"/>
    <n v="5"/>
    <x v="1"/>
    <n v="153"/>
    <s v="Yes"/>
    <d v="2012-07-16T00:00:00"/>
    <x v="70"/>
    <n v="337"/>
    <s v="Active"/>
    <s v="No"/>
  </r>
  <r>
    <n v="259"/>
    <s v="Private Bdrm &amp; Bath-30-night min-Weekly Houskpr"/>
    <n v="650"/>
    <s v="New York"/>
    <n v="1"/>
    <n v="1"/>
    <x v="1"/>
    <n v="16"/>
    <x v="0"/>
    <x v="10"/>
    <x v="0"/>
    <s v="Yes"/>
    <n v="2"/>
    <x v="0"/>
    <n v="79"/>
    <n v="0.03"/>
    <n v="4.92"/>
    <x v="1"/>
    <n v="189"/>
    <s v="Yes"/>
    <d v="2012-06-10T00:00:00"/>
    <x v="78"/>
    <n v="337"/>
    <s v="Active"/>
    <s v="No"/>
  </r>
  <r>
    <n v="260"/>
    <s v="Room w/pvt bathroom on Central Park"/>
    <n v="468"/>
    <s v="New York"/>
    <n v="1"/>
    <n v="0.98"/>
    <x v="0"/>
    <n v="20"/>
    <x v="0"/>
    <x v="1"/>
    <x v="0"/>
    <s v="Yes"/>
    <n v="2"/>
    <x v="0"/>
    <n v="112"/>
    <n v="0.03"/>
    <n v="4.8600000000000003"/>
    <x v="1"/>
    <n v="318"/>
    <s v="Yes"/>
    <d v="2012-12-19T00:00:00"/>
    <x v="70"/>
    <n v="315"/>
    <s v="Active"/>
    <s v="No"/>
  </r>
  <r>
    <n v="261"/>
    <s v="Cozy Room in Lively East Village"/>
    <n v="616"/>
    <s v="New York"/>
    <n v="1"/>
    <n v="0.87"/>
    <x v="1"/>
    <n v="15"/>
    <x v="0"/>
    <x v="4"/>
    <x v="0"/>
    <s v="Yes"/>
    <n v="1"/>
    <x v="0"/>
    <n v="48"/>
    <n v="0.03"/>
    <n v="4.99"/>
    <x v="1"/>
    <n v="510"/>
    <s v="Yes"/>
    <d v="2012-06-23T00:00:00"/>
    <x v="157"/>
    <n v="29"/>
    <s v="Active"/>
    <s v="No"/>
  </r>
  <r>
    <n v="262"/>
    <s v="Ready private furnished room w/Wifi"/>
    <n v="479"/>
    <s v="New York"/>
    <n v="1"/>
    <n v="1"/>
    <x v="0"/>
    <n v="7"/>
    <x v="1"/>
    <x v="3"/>
    <x v="0"/>
    <s v="Yes"/>
    <n v="1"/>
    <x v="0"/>
    <n v="49"/>
    <n v="0.03"/>
    <n v="4.6500000000000004"/>
    <x v="1"/>
    <n v="54"/>
    <s v="No"/>
    <d v="2012-08-02T00:00:00"/>
    <x v="26"/>
    <n v="364"/>
    <s v="Active"/>
    <s v="No"/>
  </r>
  <r>
    <n v="263"/>
    <s v="The Brooklyn Woodworker 3bdrm/2bth"/>
    <n v="661"/>
    <s v="New York"/>
    <n v="1"/>
    <n v="0.69"/>
    <x v="1"/>
    <n v="9"/>
    <x v="1"/>
    <x v="16"/>
    <x v="1"/>
    <s v="No"/>
    <n v="8"/>
    <x v="2"/>
    <n v="249"/>
    <n v="0.04"/>
    <n v="4.99"/>
    <x v="1"/>
    <n v="350"/>
    <s v="Yes"/>
    <d v="2012-12-09T00:00:00"/>
    <x v="110"/>
    <n v="0"/>
    <s v="Inactive"/>
    <s v="No"/>
  </r>
  <r>
    <n v="264"/>
    <s v="Cozy and quiet with secret garden"/>
    <n v="600"/>
    <s v="New York"/>
    <n v="1"/>
    <n v="0.89"/>
    <x v="1"/>
    <n v="16"/>
    <x v="0"/>
    <x v="10"/>
    <x v="1"/>
    <s v="No"/>
    <n v="2"/>
    <x v="0"/>
    <n v="90"/>
    <n v="0.03"/>
    <n v="4.97"/>
    <x v="1"/>
    <n v="295"/>
    <s v="Yes"/>
    <d v="2012-08-13T00:00:00"/>
    <x v="8"/>
    <n v="310"/>
    <s v="Active"/>
    <s v="No"/>
  </r>
  <r>
    <n v="265"/>
    <s v="Yankee Nest"/>
    <n v="667"/>
    <s v="New Jersey"/>
    <n v="0.75"/>
    <n v="1"/>
    <x v="0"/>
    <n v="2"/>
    <x v="4"/>
    <x v="24"/>
    <x v="1"/>
    <s v="No"/>
    <n v="7"/>
    <x v="2"/>
    <n v="250"/>
    <n v="0.04"/>
    <n v="4.6500000000000004"/>
    <x v="1"/>
    <n v="130"/>
    <s v="No"/>
    <d v="2012-07-31T00:00:00"/>
    <x v="171"/>
    <n v="364"/>
    <s v="Active"/>
    <s v="No"/>
  </r>
  <r>
    <n v="266"/>
    <s v="Greenpoint gypset retreat"/>
    <n v="296"/>
    <s v="New York"/>
    <n v="1"/>
    <n v="0.88"/>
    <x v="1"/>
    <n v="11"/>
    <x v="1"/>
    <x v="8"/>
    <x v="1"/>
    <s v="No"/>
    <n v="1"/>
    <x v="0"/>
    <n v="180"/>
    <n v="0.03"/>
    <n v="5"/>
    <x v="1"/>
    <n v="22"/>
    <s v="No"/>
    <d v="2012-07-30T00:00:00"/>
    <x v="172"/>
    <n v="350"/>
    <s v="Active"/>
    <s v="No"/>
  </r>
  <r>
    <n v="267"/>
    <s v="Beautiful Spacious Brownstone"/>
    <n v="654"/>
    <s v="New York"/>
    <n v="1"/>
    <n v="0"/>
    <x v="0"/>
    <n v="16"/>
    <x v="0"/>
    <x v="10"/>
    <x v="1"/>
    <s v="No"/>
    <n v="2"/>
    <x v="0"/>
    <n v="90"/>
    <n v="0.03"/>
    <n v="4.58"/>
    <x v="1"/>
    <n v="24"/>
    <s v="No"/>
    <d v="2012-09-14T00:00:00"/>
    <x v="173"/>
    <n v="356"/>
    <s v="Active"/>
    <s v="No"/>
  </r>
  <r>
    <n v="268"/>
    <s v="UES Jewel-Private Long Term Rental"/>
    <n v="607"/>
    <s v="New York"/>
    <n v="1"/>
    <n v="1"/>
    <x v="0"/>
    <n v="19"/>
    <x v="0"/>
    <x v="12"/>
    <x v="0"/>
    <s v="Yes"/>
    <n v="2"/>
    <x v="0"/>
    <n v="95"/>
    <n v="0.03"/>
    <n v="4.5999999999999996"/>
    <x v="1"/>
    <n v="5"/>
    <s v="No"/>
    <d v="2012-06-29T00:00:00"/>
    <x v="174"/>
    <n v="349"/>
    <s v="Active"/>
    <s v="Yes"/>
  </r>
  <r>
    <n v="269"/>
    <s v="Bright, Renovated 1BR in Brownstone"/>
    <n v="670"/>
    <s v="New York"/>
    <n v="1"/>
    <n v="1"/>
    <x v="1"/>
    <n v="16"/>
    <x v="0"/>
    <x v="10"/>
    <x v="1"/>
    <s v="No"/>
    <n v="4"/>
    <x v="1"/>
    <n v="165"/>
    <n v="0.03"/>
    <n v="4.9800000000000004"/>
    <x v="1"/>
    <n v="216"/>
    <s v="Yes"/>
    <d v="2012-12-08T00:00:00"/>
    <x v="89"/>
    <n v="307"/>
    <s v="Active"/>
    <s v="Yes"/>
  </r>
  <r>
    <n v="270"/>
    <s v="(A) CRASH PALACE"/>
    <n v="26"/>
    <s v="New York"/>
    <n v="0.83"/>
    <n v="0.88"/>
    <x v="0"/>
    <n v="23"/>
    <x v="2"/>
    <x v="6"/>
    <x v="0"/>
    <s v="Yes"/>
    <n v="4"/>
    <x v="1"/>
    <n v="75"/>
    <n v="0.03"/>
    <n v="4.17"/>
    <x v="0"/>
    <n v="18"/>
    <s v="No"/>
    <d v="2012-07-17T00:00:00"/>
    <x v="25"/>
    <n v="365"/>
    <s v="Active"/>
    <s v="No"/>
  </r>
  <r>
    <n v="271"/>
    <s v="Very Large, Airy, and Bright Loft -Williamsburg"/>
    <n v="675"/>
    <s v="New York"/>
    <n v="1"/>
    <n v="1"/>
    <x v="1"/>
    <n v="12"/>
    <x v="1"/>
    <x v="9"/>
    <x v="1"/>
    <s v="No"/>
    <n v="4"/>
    <x v="1"/>
    <n v="211"/>
    <n v="0.04"/>
    <n v="4.84"/>
    <x v="1"/>
    <n v="93"/>
    <s v="No"/>
    <d v="2012-08-28T00:00:00"/>
    <x v="17"/>
    <n v="65"/>
    <s v="Active"/>
    <s v="Yes"/>
  </r>
  <r>
    <n v="272"/>
    <s v="Sunny 2 Bedroom Duplex with Garden"/>
    <n v="189"/>
    <s v="New York"/>
    <n v="1"/>
    <n v="1"/>
    <x v="1"/>
    <n v="7"/>
    <x v="1"/>
    <x v="3"/>
    <x v="1"/>
    <s v="No"/>
    <n v="6"/>
    <x v="2"/>
    <n v="175"/>
    <n v="0.03"/>
    <n v="4.8899999999999997"/>
    <x v="1"/>
    <n v="18"/>
    <s v="No"/>
    <d v="2015-04-05T00:00:00"/>
    <x v="175"/>
    <n v="0"/>
    <s v="Inactive"/>
    <s v="No"/>
  </r>
  <r>
    <n v="273"/>
    <s v="East Village Oasis!  1Bd Apt"/>
    <n v="682"/>
    <s v="New York"/>
    <n v="1"/>
    <n v="1"/>
    <x v="0"/>
    <n v="15"/>
    <x v="0"/>
    <x v="4"/>
    <x v="1"/>
    <s v="No"/>
    <n v="2"/>
    <x v="0"/>
    <n v="98"/>
    <n v="0.03"/>
    <n v="4.74"/>
    <x v="1"/>
    <n v="187"/>
    <s v="No"/>
    <d v="2013-10-30T00:00:00"/>
    <x v="161"/>
    <n v="117"/>
    <s v="Active"/>
    <s v="No"/>
  </r>
  <r>
    <n v="274"/>
    <s v="Stylish Uptown Westside Apt."/>
    <n v="685"/>
    <s v="New York"/>
    <n v="1"/>
    <n v="0.88"/>
    <x v="1"/>
    <n v="16"/>
    <x v="0"/>
    <x v="10"/>
    <x v="1"/>
    <s v="No"/>
    <n v="5"/>
    <x v="1"/>
    <n v="125"/>
    <n v="0.03"/>
    <n v="4.91"/>
    <x v="1"/>
    <n v="120"/>
    <s v="Yes"/>
    <d v="2015-10-13T00:00:00"/>
    <x v="176"/>
    <n v="0"/>
    <s v="Inactive"/>
    <s v="No"/>
  </r>
  <r>
    <n v="275"/>
    <s v="Studio Apartment Bushwick/Ridgewood"/>
    <n v="325"/>
    <s v="New York"/>
    <n v="1"/>
    <n v="0.91"/>
    <x v="1"/>
    <n v="25"/>
    <x v="2"/>
    <x v="14"/>
    <x v="1"/>
    <s v="No"/>
    <n v="4"/>
    <x v="1"/>
    <n v="99"/>
    <n v="0.03"/>
    <n v="4.8899999999999997"/>
    <x v="1"/>
    <n v="121"/>
    <s v="Yes"/>
    <d v="2012-07-07T00:00:00"/>
    <x v="177"/>
    <n v="362"/>
    <s v="Active"/>
    <s v="No"/>
  </r>
  <r>
    <n v="276"/>
    <s v="My Little Guest Room in Flushing"/>
    <n v="694"/>
    <s v="New York"/>
    <n v="1"/>
    <n v="0.89"/>
    <x v="1"/>
    <n v="22"/>
    <x v="2"/>
    <x v="25"/>
    <x v="0"/>
    <s v="Yes"/>
    <n v="2"/>
    <x v="0"/>
    <n v="52"/>
    <n v="0.03"/>
    <n v="4.97"/>
    <x v="1"/>
    <n v="499"/>
    <s v="Yes"/>
    <d v="2012-06-25T00:00:00"/>
    <x v="178"/>
    <n v="364"/>
    <s v="Active"/>
    <s v="No"/>
  </r>
  <r>
    <n v="277"/>
    <s v="Lrg1Bdrm, Terrace w/ Cent.Park View"/>
    <n v="696"/>
    <s v="New York"/>
    <n v="1"/>
    <n v="0.45"/>
    <x v="0"/>
    <n v="20"/>
    <x v="0"/>
    <x v="1"/>
    <x v="1"/>
    <s v="No"/>
    <n v="2"/>
    <x v="0"/>
    <n v="210"/>
    <n v="0.04"/>
    <n v="4.74"/>
    <x v="1"/>
    <n v="34"/>
    <s v="No"/>
    <d v="2012-07-31T00:00:00"/>
    <x v="179"/>
    <n v="365"/>
    <s v="Active"/>
    <s v="No"/>
  </r>
  <r>
    <n v="278"/>
    <s v="Brooklyn Amazing 2bedrm Luxury Apt"/>
    <n v="698"/>
    <s v="New York"/>
    <n v="0.95"/>
    <n v="0.94"/>
    <x v="0"/>
    <n v="9"/>
    <x v="1"/>
    <x v="16"/>
    <x v="1"/>
    <s v="No"/>
    <n v="6"/>
    <x v="2"/>
    <n v="189"/>
    <n v="0.03"/>
    <n v="4.67"/>
    <x v="1"/>
    <n v="239"/>
    <s v="No"/>
    <d v="2012-08-09T00:00:00"/>
    <x v="160"/>
    <n v="365"/>
    <s v="Active"/>
    <s v="No"/>
  </r>
  <r>
    <n v="279"/>
    <s v="Beautiful 2-BDRM Brownstone Apartment"/>
    <n v="658"/>
    <s v="New York"/>
    <n v="1"/>
    <n v="0.97"/>
    <x v="0"/>
    <n v="16"/>
    <x v="0"/>
    <x v="10"/>
    <x v="1"/>
    <s v="No"/>
    <n v="5"/>
    <x v="1"/>
    <n v="180"/>
    <n v="0.03"/>
    <n v="4.96"/>
    <x v="1"/>
    <n v="57"/>
    <s v="No"/>
    <d v="2014-03-21T00:00:00"/>
    <x v="180"/>
    <n v="268"/>
    <s v="Active"/>
    <s v="No"/>
  </r>
  <r>
    <n v="280"/>
    <s v="Eclectic Harlem Hideaway"/>
    <n v="701"/>
    <s v="New York"/>
    <n v="1"/>
    <n v="0.63"/>
    <x v="0"/>
    <n v="16"/>
    <x v="0"/>
    <x v="10"/>
    <x v="0"/>
    <s v="Yes"/>
    <n v="1"/>
    <x v="0"/>
    <n v="64"/>
    <n v="0.03"/>
    <n v="4.66"/>
    <x v="1"/>
    <n v="179"/>
    <s v="No"/>
    <d v="2013-05-22T00:00:00"/>
    <x v="75"/>
    <n v="130"/>
    <s v="Active"/>
    <s v="No"/>
  </r>
  <r>
    <n v="281"/>
    <s v="Huge &amp; sunny 1BR apt in Greenpoint"/>
    <n v="703"/>
    <s v="New York"/>
    <n v="0.1"/>
    <n v="0.25"/>
    <x v="0"/>
    <n v="11"/>
    <x v="1"/>
    <x v="8"/>
    <x v="1"/>
    <s v="No"/>
    <n v="3"/>
    <x v="1"/>
    <n v="122"/>
    <n v="0.03"/>
    <n v="4.4000000000000004"/>
    <x v="0"/>
    <n v="40"/>
    <s v="No"/>
    <d v="2013-05-22T00:00:00"/>
    <x v="181"/>
    <n v="0"/>
    <s v="Inactive"/>
    <s v="No"/>
  </r>
  <r>
    <n v="282"/>
    <s v="Gorgeous Unique Garden-Terrace-Apt."/>
    <n v="704"/>
    <s v="New York"/>
    <n v="1"/>
    <n v="0.28999999999999998"/>
    <x v="1"/>
    <n v="15"/>
    <x v="0"/>
    <x v="4"/>
    <x v="1"/>
    <s v="No"/>
    <n v="2"/>
    <x v="0"/>
    <n v="195"/>
    <n v="0.03"/>
    <n v="4.9800000000000004"/>
    <x v="1"/>
    <n v="94"/>
    <s v="No"/>
    <d v="2012-09-15T00:00:00"/>
    <x v="23"/>
    <n v="311"/>
    <s v="Active"/>
    <s v="No"/>
  </r>
  <r>
    <n v="283"/>
    <s v="MidtownEast,Furnished, Large,Sunny"/>
    <n v="710"/>
    <s v="New York"/>
    <n v="1"/>
    <n v="1"/>
    <x v="0"/>
    <n v="19"/>
    <x v="0"/>
    <x v="12"/>
    <x v="0"/>
    <s v="Yes"/>
    <n v="2"/>
    <x v="0"/>
    <n v="125"/>
    <n v="0.03"/>
    <n v="4.54"/>
    <x v="1"/>
    <n v="24"/>
    <s v="No"/>
    <d v="2012-10-17T00:00:00"/>
    <x v="182"/>
    <n v="365"/>
    <s v="Active"/>
    <s v="No"/>
  </r>
  <r>
    <n v="284"/>
    <s v="Fabulous  2 bdr + Garden DISCOUNT on longer stays"/>
    <n v="712"/>
    <s v="New York"/>
    <n v="1"/>
    <n v="0.97"/>
    <x v="1"/>
    <n v="9"/>
    <x v="1"/>
    <x v="16"/>
    <x v="1"/>
    <s v="No"/>
    <n v="6"/>
    <x v="2"/>
    <n v="160"/>
    <n v="0.03"/>
    <n v="4.8899999999999997"/>
    <x v="1"/>
    <n v="242"/>
    <s v="Yes"/>
    <d v="2012-07-12T00:00:00"/>
    <x v="183"/>
    <n v="116"/>
    <s v="Active"/>
    <s v="Yes"/>
  </r>
  <r>
    <n v="285"/>
    <s v="large spacious room"/>
    <n v="370"/>
    <s v="New York"/>
    <n v="0.6"/>
    <n v="0.96"/>
    <x v="0"/>
    <n v="9"/>
    <x v="1"/>
    <x v="16"/>
    <x v="0"/>
    <s v="Yes"/>
    <n v="2"/>
    <x v="0"/>
    <n v="95"/>
    <n v="0.03"/>
    <n v="4.57"/>
    <x v="1"/>
    <n v="125"/>
    <s v="No"/>
    <d v="2012-08-28T00:00:00"/>
    <x v="184"/>
    <n v="365"/>
    <s v="Active"/>
    <s v="Yes"/>
  </r>
  <r>
    <n v="286"/>
    <s v="Sunny Private Bedroom by Express Train, Colleges!"/>
    <n v="619"/>
    <s v="New York"/>
    <n v="1"/>
    <n v="1"/>
    <x v="1"/>
    <n v="16"/>
    <x v="0"/>
    <x v="10"/>
    <x v="0"/>
    <s v="Yes"/>
    <n v="2"/>
    <x v="0"/>
    <n v="72"/>
    <n v="0.03"/>
    <n v="4.9800000000000004"/>
    <x v="1"/>
    <n v="146"/>
    <s v="Yes"/>
    <d v="2012-08-02T00:00:00"/>
    <x v="97"/>
    <n v="365"/>
    <s v="Active"/>
    <s v="No"/>
  </r>
  <r>
    <n v="287"/>
    <s v="Cozy &amp; Bright Home Share for Young Professionals"/>
    <n v="716"/>
    <s v="New York"/>
    <n v="0.93"/>
    <n v="0.87"/>
    <x v="0"/>
    <n v="7"/>
    <x v="1"/>
    <x v="3"/>
    <x v="0"/>
    <s v="Yes"/>
    <n v="1"/>
    <x v="0"/>
    <n v="48"/>
    <n v="0.03"/>
    <n v="4.76"/>
    <x v="1"/>
    <n v="25"/>
    <s v="No"/>
    <d v="2015-07-31T00:00:00"/>
    <x v="185"/>
    <n v="335"/>
    <s v="Active"/>
    <s v="No"/>
  </r>
  <r>
    <n v="288"/>
    <s v="Cozy &amp; Bright Home Share for Young Professionals"/>
    <n v="716"/>
    <s v="New York"/>
    <n v="0.93"/>
    <n v="0.87"/>
    <x v="0"/>
    <n v="7"/>
    <x v="1"/>
    <x v="3"/>
    <x v="0"/>
    <s v="Yes"/>
    <n v="1"/>
    <x v="0"/>
    <n v="45"/>
    <n v="0.03"/>
    <n v="4.8899999999999997"/>
    <x v="1"/>
    <n v="47"/>
    <s v="No"/>
    <d v="2014-11-13T00:00:00"/>
    <x v="186"/>
    <n v="335"/>
    <s v="Active"/>
    <s v="No"/>
  </r>
  <r>
    <n v="289"/>
    <s v="Cozy &amp; Bright Home Share for Young Professionals"/>
    <n v="716"/>
    <s v="New York"/>
    <n v="0.93"/>
    <n v="0.87"/>
    <x v="0"/>
    <n v="7"/>
    <x v="1"/>
    <x v="3"/>
    <x v="0"/>
    <s v="Yes"/>
    <n v="1"/>
    <x v="0"/>
    <n v="45"/>
    <n v="0.03"/>
    <n v="4.83"/>
    <x v="1"/>
    <n v="29"/>
    <s v="No"/>
    <d v="2015-05-26T00:00:00"/>
    <x v="75"/>
    <n v="319"/>
    <s v="Active"/>
    <s v="No"/>
  </r>
  <r>
    <n v="290"/>
    <s v="Spacious Stylish  2 Bedroom Suite"/>
    <n v="33"/>
    <s v="New York"/>
    <n v="0.5"/>
    <n v="0.28999999999999998"/>
    <x v="0"/>
    <n v="10"/>
    <x v="1"/>
    <x v="17"/>
    <x v="1"/>
    <s v="No"/>
    <n v="10"/>
    <x v="2"/>
    <n v="131"/>
    <n v="0.03"/>
    <n v="4.57"/>
    <x v="1"/>
    <n v="106"/>
    <s v="No"/>
    <d v="2013-01-27T00:00:00"/>
    <x v="187"/>
    <n v="365"/>
    <s v="Active"/>
    <s v="No"/>
  </r>
  <r>
    <n v="291"/>
    <s v="Central Park West/ 80s One bedroom!"/>
    <n v="429"/>
    <s v="New York"/>
    <n v="0.92"/>
    <n v="0.85"/>
    <x v="0"/>
    <n v="20"/>
    <x v="0"/>
    <x v="1"/>
    <x v="1"/>
    <s v="No"/>
    <n v="4"/>
    <x v="1"/>
    <n v="132"/>
    <n v="0.03"/>
    <n v="4.55"/>
    <x v="1"/>
    <n v="20"/>
    <s v="No"/>
    <d v="2012-08-23T00:00:00"/>
    <x v="57"/>
    <n v="259"/>
    <s v="Active"/>
    <s v="No"/>
  </r>
  <r>
    <n v="292"/>
    <s v="Your own floor (private) in prime Williamsburg!!"/>
    <n v="717"/>
    <s v="New York"/>
    <n v="1"/>
    <n v="0.97"/>
    <x v="1"/>
    <n v="12"/>
    <x v="1"/>
    <x v="9"/>
    <x v="0"/>
    <s v="Yes"/>
    <n v="2"/>
    <x v="0"/>
    <n v="100"/>
    <n v="0.03"/>
    <n v="4.99"/>
    <x v="1"/>
    <n v="174"/>
    <s v="Yes"/>
    <d v="2016-09-05T00:00:00"/>
    <x v="110"/>
    <n v="132"/>
    <s v="Active"/>
    <s v="No"/>
  </r>
  <r>
    <n v="293"/>
    <s v="Bright and Spacious Manhattan"/>
    <n v="718"/>
    <s v="New York"/>
    <n v="0.33"/>
    <n v="1"/>
    <x v="0"/>
    <n v="16"/>
    <x v="0"/>
    <x v="10"/>
    <x v="1"/>
    <s v="No"/>
    <n v="2"/>
    <x v="0"/>
    <n v="99"/>
    <n v="0.03"/>
    <n v="5"/>
    <x v="1"/>
    <n v="4"/>
    <s v="No"/>
    <d v="2012-07-16T00:00:00"/>
    <x v="188"/>
    <n v="241"/>
    <s v="Active"/>
    <s v="Yes"/>
  </r>
  <r>
    <n v="294"/>
    <s v="Authentic Greenpoint-2 Private Rooms"/>
    <n v="719"/>
    <s v="New York"/>
    <n v="1"/>
    <n v="0.83"/>
    <x v="1"/>
    <n v="11"/>
    <x v="1"/>
    <x v="8"/>
    <x v="0"/>
    <s v="Yes"/>
    <n v="1"/>
    <x v="0"/>
    <n v="55"/>
    <n v="0.03"/>
    <n v="5"/>
    <x v="1"/>
    <n v="17"/>
    <s v="No"/>
    <d v="2014-04-28T00:00:00"/>
    <x v="189"/>
    <n v="134"/>
    <s v="Active"/>
    <s v="No"/>
  </r>
  <r>
    <n v="295"/>
    <s v="Weekly, Monthly, Early-bird - close to Manhattan"/>
    <n v="721"/>
    <s v="New York"/>
    <n v="0.8"/>
    <n v="0.69"/>
    <x v="0"/>
    <n v="9"/>
    <x v="1"/>
    <x v="16"/>
    <x v="1"/>
    <s v="No"/>
    <n v="2"/>
    <x v="0"/>
    <n v="65"/>
    <n v="0.03"/>
    <n v="5"/>
    <x v="1"/>
    <n v="15"/>
    <s v="No"/>
    <d v="2017-10-25T00:00:00"/>
    <x v="190"/>
    <n v="209"/>
    <s v="Active"/>
    <s v="No"/>
  </r>
  <r>
    <n v="296"/>
    <s v="UES 1Lg BR in Lovely 2BR Share Healthcare welcome"/>
    <n v="627"/>
    <s v="New York"/>
    <n v="1"/>
    <n v="0.93"/>
    <x v="1"/>
    <n v="14"/>
    <x v="0"/>
    <x v="2"/>
    <x v="0"/>
    <s v="Yes"/>
    <n v="2"/>
    <x v="0"/>
    <n v="80"/>
    <n v="0.03"/>
    <n v="4.91"/>
    <x v="1"/>
    <n v="67"/>
    <s v="No"/>
    <d v="2012-09-01T00:00:00"/>
    <x v="191"/>
    <n v="46"/>
    <s v="Active"/>
    <s v="No"/>
  </r>
  <r>
    <n v="297"/>
    <s v="Comfortable 1 Bedroom in Greenpoint"/>
    <n v="724"/>
    <s v="New York"/>
    <n v="1"/>
    <n v="0.98"/>
    <x v="1"/>
    <n v="11"/>
    <x v="1"/>
    <x v="8"/>
    <x v="1"/>
    <s v="No"/>
    <n v="3"/>
    <x v="1"/>
    <n v="115"/>
    <n v="0.03"/>
    <n v="4.9000000000000004"/>
    <x v="1"/>
    <n v="119"/>
    <s v="Yes"/>
    <d v="2012-09-17T00:00:00"/>
    <x v="29"/>
    <n v="291"/>
    <s v="Active"/>
    <s v="Yes"/>
  </r>
  <r>
    <n v="298"/>
    <s v="HUGE East Village 2 Bedrm w/Huge Private Backyard"/>
    <n v="744"/>
    <s v="New York"/>
    <n v="1"/>
    <n v="0.96"/>
    <x v="1"/>
    <n v="15"/>
    <x v="0"/>
    <x v="4"/>
    <x v="1"/>
    <s v="No"/>
    <n v="5"/>
    <x v="1"/>
    <n v="350"/>
    <n v="0.04"/>
    <n v="4.88"/>
    <x v="1"/>
    <n v="278"/>
    <s v="Yes"/>
    <d v="2012-10-03T00:00:00"/>
    <x v="52"/>
    <n v="324"/>
    <s v="Active"/>
    <s v="No"/>
  </r>
  <r>
    <n v="299"/>
    <s v="Full-Service Studio Apt in Brownstone/Townhouse"/>
    <n v="658"/>
    <s v="New York"/>
    <n v="1"/>
    <n v="0.97"/>
    <x v="0"/>
    <n v="16"/>
    <x v="0"/>
    <x v="10"/>
    <x v="1"/>
    <s v="No"/>
    <n v="2"/>
    <x v="0"/>
    <n v="90"/>
    <n v="0.03"/>
    <n v="4.8899999999999997"/>
    <x v="1"/>
    <n v="89"/>
    <s v="No"/>
    <d v="2013-06-29T00:00:00"/>
    <x v="124"/>
    <n v="277"/>
    <s v="Active"/>
    <s v="No"/>
  </r>
  <r>
    <n v="300"/>
    <s v="Great house in Williamsburg"/>
    <n v="9"/>
    <s v="New York"/>
    <n v="1"/>
    <n v="0.5"/>
    <x v="0"/>
    <n v="12"/>
    <x v="1"/>
    <x v="9"/>
    <x v="1"/>
    <s v="No"/>
    <n v="6"/>
    <x v="2"/>
    <n v="299"/>
    <n v="0.04"/>
    <n v="4.84"/>
    <x v="1"/>
    <n v="25"/>
    <s v="No"/>
    <d v="2012-09-14T00:00:00"/>
    <x v="192"/>
    <n v="131"/>
    <s v="Active"/>
    <s v="No"/>
  </r>
  <r>
    <n v="301"/>
    <s v="Historic Brownstone Parlor &amp; Garden"/>
    <n v="749"/>
    <s v="New York"/>
    <n v="1"/>
    <n v="0"/>
    <x v="0"/>
    <n v="7"/>
    <x v="1"/>
    <x v="3"/>
    <x v="0"/>
    <s v="Yes"/>
    <n v="2"/>
    <x v="0"/>
    <n v="65"/>
    <n v="0.03"/>
    <n v="4.8"/>
    <x v="1"/>
    <n v="5"/>
    <s v="No"/>
    <d v="2012-12-01T00:00:00"/>
    <x v="193"/>
    <n v="365"/>
    <s v="Active"/>
    <s v="No"/>
  </r>
  <r>
    <n v="302"/>
    <s v="1 BR - Garden - Broadway?"/>
    <n v="760"/>
    <s v="New York"/>
    <n v="0.71"/>
    <n v="0.43"/>
    <x v="0"/>
    <n v="19"/>
    <x v="0"/>
    <x v="12"/>
    <x v="0"/>
    <s v="Yes"/>
    <n v="3"/>
    <x v="1"/>
    <n v="80"/>
    <n v="0.03"/>
    <n v="4.6399999999999997"/>
    <x v="1"/>
    <n v="179"/>
    <s v="No"/>
    <d v="2012-08-06T00:00:00"/>
    <x v="20"/>
    <n v="352"/>
    <s v="Active"/>
    <s v="No"/>
  </r>
  <r>
    <n v="303"/>
    <s v="Luxury 1Bed with Central Park Views"/>
    <n v="309"/>
    <s v="New York"/>
    <n v="1"/>
    <n v="1"/>
    <x v="0"/>
    <n v="20"/>
    <x v="0"/>
    <x v="1"/>
    <x v="1"/>
    <s v="No"/>
    <n v="3"/>
    <x v="1"/>
    <n v="1000"/>
    <n v="7.0000000000000007E-2"/>
    <n v="4.93"/>
    <x v="1"/>
    <n v="44"/>
    <s v="No"/>
    <d v="2012-08-20T00:00:00"/>
    <x v="194"/>
    <n v="364"/>
    <s v="Active"/>
    <s v="No"/>
  </r>
  <r>
    <n v="304"/>
    <s v="Huge factory loft, prime location"/>
    <n v="386"/>
    <s v="New York"/>
    <n v="1"/>
    <n v="0.96"/>
    <x v="0"/>
    <n v="12"/>
    <x v="1"/>
    <x v="9"/>
    <x v="1"/>
    <s v="No"/>
    <n v="4"/>
    <x v="1"/>
    <n v="175"/>
    <n v="0.03"/>
    <n v="4.76"/>
    <x v="1"/>
    <n v="217"/>
    <s v="No"/>
    <d v="2012-11-03T00:00:00"/>
    <x v="3"/>
    <n v="164"/>
    <s v="Active"/>
    <s v="No"/>
  </r>
  <r>
    <n v="305"/>
    <s v="â˜†â˜†New Discountâ˜†â˜† Beautiful Room / Next to Subway"/>
    <n v="774"/>
    <s v="New York"/>
    <n v="1"/>
    <n v="0.79"/>
    <x v="1"/>
    <n v="21"/>
    <x v="2"/>
    <x v="13"/>
    <x v="0"/>
    <s v="Yes"/>
    <n v="1"/>
    <x v="0"/>
    <n v="80"/>
    <n v="0.03"/>
    <n v="4.7300000000000004"/>
    <x v="1"/>
    <n v="114"/>
    <s v="No"/>
    <d v="2012-09-05T00:00:00"/>
    <x v="55"/>
    <n v="365"/>
    <s v="Active"/>
    <s v="No"/>
  </r>
  <r>
    <n v="306"/>
    <s v="Spacious Brooklyn Loft -Next to Domino Park"/>
    <n v="52"/>
    <s v="New York"/>
    <n v="0.5"/>
    <n v="0.5"/>
    <x v="0"/>
    <n v="12"/>
    <x v="1"/>
    <x v="9"/>
    <x v="1"/>
    <s v="No"/>
    <n v="3"/>
    <x v="1"/>
    <n v="195"/>
    <n v="0.03"/>
    <n v="4.66"/>
    <x v="1"/>
    <n v="44"/>
    <s v="No"/>
    <d v="2012-09-04T00:00:00"/>
    <x v="153"/>
    <n v="323"/>
    <s v="Active"/>
    <s v="No"/>
  </r>
  <r>
    <n v="307"/>
    <s v="Prime location near Central Park !!"/>
    <n v="785"/>
    <s v="New York"/>
    <n v="1"/>
    <n v="0.98"/>
    <x v="0"/>
    <n v="19"/>
    <x v="0"/>
    <x v="12"/>
    <x v="0"/>
    <s v="Yes"/>
    <n v="2"/>
    <x v="0"/>
    <n v="95"/>
    <n v="0.03"/>
    <n v="4.3899999999999997"/>
    <x v="0"/>
    <n v="403"/>
    <s v="No"/>
    <d v="2012-10-20T00:00:00"/>
    <x v="70"/>
    <n v="365"/>
    <s v="Active"/>
    <s v="No"/>
  </r>
  <r>
    <n v="308"/>
    <s v="Bright, Quiet 2 BR in Awesome Area!"/>
    <n v="786"/>
    <s v="New York"/>
    <n v="1"/>
    <n v="1"/>
    <x v="0"/>
    <n v="20"/>
    <x v="0"/>
    <x v="1"/>
    <x v="1"/>
    <s v="No"/>
    <n v="2"/>
    <x v="0"/>
    <n v="115"/>
    <n v="0.03"/>
    <n v="4.71"/>
    <x v="1"/>
    <n v="129"/>
    <s v="No"/>
    <d v="2012-09-25T00:00:00"/>
    <x v="161"/>
    <n v="351"/>
    <s v="Active"/>
    <s v="Yes"/>
  </r>
  <r>
    <n v="309"/>
    <s v="Secret Garden"/>
    <n v="787"/>
    <s v="New York"/>
    <n v="0.67"/>
    <n v="0.82"/>
    <x v="1"/>
    <n v="7"/>
    <x v="1"/>
    <x v="3"/>
    <x v="1"/>
    <s v="No"/>
    <n v="5"/>
    <x v="1"/>
    <n v="75"/>
    <n v="0.03"/>
    <n v="4.87"/>
    <x v="1"/>
    <n v="194"/>
    <s v="Yes"/>
    <d v="2012-09-06T00:00:00"/>
    <x v="0"/>
    <n v="333"/>
    <s v="Active"/>
    <s v="No"/>
  </r>
  <r>
    <n v="310"/>
    <s v="Cozy and Healing -UWS City Cottage Style"/>
    <n v="411"/>
    <s v="New York"/>
    <n v="1"/>
    <n v="0.92"/>
    <x v="1"/>
    <n v="20"/>
    <x v="0"/>
    <x v="1"/>
    <x v="2"/>
    <s v="Yes"/>
    <n v="2"/>
    <x v="0"/>
    <n v="70"/>
    <n v="0.03"/>
    <n v="4.8099999999999996"/>
    <x v="1"/>
    <n v="58"/>
    <s v="No"/>
    <d v="2012-08-25T00:00:00"/>
    <x v="195"/>
    <n v="196"/>
    <s v="Active"/>
    <s v="No"/>
  </r>
  <r>
    <n v="311"/>
    <s v="Lux 2Bed/2.5Bath Central Park Views"/>
    <n v="309"/>
    <s v="New York"/>
    <n v="1"/>
    <n v="1"/>
    <x v="0"/>
    <n v="20"/>
    <x v="0"/>
    <x v="1"/>
    <x v="1"/>
    <s v="No"/>
    <n v="8"/>
    <x v="2"/>
    <n v="2000"/>
    <n v="7.0000000000000007E-2"/>
    <n v="4.92"/>
    <x v="1"/>
    <n v="59"/>
    <s v="No"/>
    <d v="2012-09-17T00:00:00"/>
    <x v="196"/>
    <n v="364"/>
    <s v="Active"/>
    <s v="No"/>
  </r>
  <r>
    <n v="312"/>
    <s v="BEDFORD AVE STUDIO APT WITH GARDEN"/>
    <n v="467"/>
    <s v="New York"/>
    <n v="1"/>
    <n v="0"/>
    <x v="0"/>
    <n v="12"/>
    <x v="1"/>
    <x v="9"/>
    <x v="1"/>
    <s v="No"/>
    <n v="2"/>
    <x v="0"/>
    <n v="100"/>
    <n v="0.03"/>
    <n v="4.93"/>
    <x v="1"/>
    <n v="15"/>
    <s v="No"/>
    <d v="2012-09-18T00:00:00"/>
    <x v="197"/>
    <n v="0"/>
    <s v="Inactive"/>
    <s v="No"/>
  </r>
  <r>
    <n v="313"/>
    <s v="Amazing Williamsburg entire Loft. Floor 2B"/>
    <n v="795"/>
    <s v="New York"/>
    <n v="1"/>
    <n v="0.94"/>
    <x v="0"/>
    <n v="12"/>
    <x v="1"/>
    <x v="9"/>
    <x v="1"/>
    <s v="No"/>
    <n v="4"/>
    <x v="1"/>
    <n v="175"/>
    <n v="0.03"/>
    <n v="4.63"/>
    <x v="1"/>
    <n v="87"/>
    <s v="No"/>
    <d v="2014-06-12T00:00:00"/>
    <x v="75"/>
    <n v="10"/>
    <s v="Active"/>
    <s v="Yes"/>
  </r>
  <r>
    <n v="314"/>
    <s v="Secret Garden Big and Comfortable"/>
    <n v="787"/>
    <s v="New York"/>
    <n v="0.67"/>
    <n v="0.82"/>
    <x v="1"/>
    <n v="7"/>
    <x v="1"/>
    <x v="3"/>
    <x v="1"/>
    <s v="No"/>
    <n v="7"/>
    <x v="2"/>
    <n v="75"/>
    <n v="0.03"/>
    <n v="4.88"/>
    <x v="1"/>
    <n v="187"/>
    <s v="Yes"/>
    <d v="2012-10-09T00:00:00"/>
    <x v="20"/>
    <n v="350"/>
    <s v="Active"/>
    <s v="No"/>
  </r>
  <r>
    <n v="315"/>
    <s v="(B)  BARGAIN SPACE"/>
    <n v="26"/>
    <s v="New York"/>
    <n v="0.83"/>
    <n v="0.88"/>
    <x v="0"/>
    <n v="23"/>
    <x v="2"/>
    <x v="6"/>
    <x v="0"/>
    <s v="Yes"/>
    <n v="2"/>
    <x v="0"/>
    <n v="55"/>
    <n v="0.03"/>
    <n v="4.07"/>
    <x v="0"/>
    <n v="60"/>
    <s v="No"/>
    <d v="2012-09-04T00:00:00"/>
    <x v="198"/>
    <n v="365"/>
    <s v="Active"/>
    <s v="No"/>
  </r>
  <r>
    <n v="316"/>
    <s v="duplex with backyard upper eastside"/>
    <n v="816"/>
    <s v="New York"/>
    <n v="0.5"/>
    <n v="0.44"/>
    <x v="0"/>
    <n v="19"/>
    <x v="0"/>
    <x v="12"/>
    <x v="0"/>
    <s v="Yes"/>
    <n v="4"/>
    <x v="1"/>
    <n v="250"/>
    <n v="0.04"/>
    <n v="4.75"/>
    <x v="1"/>
    <n v="68"/>
    <s v="No"/>
    <d v="2014-03-30T00:00:00"/>
    <x v="199"/>
    <n v="179"/>
    <s v="Active"/>
    <s v="No"/>
  </r>
  <r>
    <n v="317"/>
    <s v="Brooklyn's top"/>
    <n v="819"/>
    <s v="New York"/>
    <n v="1"/>
    <n v="0.97"/>
    <x v="1"/>
    <n v="9"/>
    <x v="1"/>
    <x v="16"/>
    <x v="1"/>
    <s v="No"/>
    <n v="5"/>
    <x v="1"/>
    <n v="150"/>
    <n v="0.03"/>
    <n v="4.9800000000000004"/>
    <x v="1"/>
    <n v="81"/>
    <s v="No"/>
    <d v="2016-06-05T00:00:00"/>
    <x v="54"/>
    <n v="365"/>
    <s v="Active"/>
    <s v="No"/>
  </r>
  <r>
    <n v="318"/>
    <s v="Stunning 3BR loft in Williamsburg!!!"/>
    <n v="820"/>
    <s v="New York"/>
    <n v="1"/>
    <n v="0.77"/>
    <x v="1"/>
    <n v="12"/>
    <x v="1"/>
    <x v="9"/>
    <x v="1"/>
    <s v="No"/>
    <n v="6"/>
    <x v="2"/>
    <n v="386"/>
    <n v="0.04"/>
    <n v="4.99"/>
    <x v="1"/>
    <n v="77"/>
    <s v="No"/>
    <d v="2012-10-04T00:00:00"/>
    <x v="89"/>
    <n v="42"/>
    <s v="Active"/>
    <s v="No"/>
  </r>
  <r>
    <n v="319"/>
    <s v="Roomy Updated Studio - East Village"/>
    <n v="452"/>
    <s v="New York"/>
    <n v="1"/>
    <n v="1"/>
    <x v="0"/>
    <n v="15"/>
    <x v="0"/>
    <x v="4"/>
    <x v="1"/>
    <s v="No"/>
    <n v="3"/>
    <x v="1"/>
    <n v="109"/>
    <n v="0.03"/>
    <n v="4.32"/>
    <x v="0"/>
    <n v="109"/>
    <s v="No"/>
    <d v="2012-10-08T00:00:00"/>
    <x v="129"/>
    <n v="363"/>
    <s v="Active"/>
    <s v="Yes"/>
  </r>
  <r>
    <n v="320"/>
    <s v="Sunny Elegant and Big Room!"/>
    <n v="603"/>
    <s v="New York"/>
    <n v="0"/>
    <n v="0.5"/>
    <x v="0"/>
    <n v="7"/>
    <x v="1"/>
    <x v="3"/>
    <x v="0"/>
    <s v="Yes"/>
    <n v="2"/>
    <x v="0"/>
    <n v="68"/>
    <n v="0.03"/>
    <n v="4.5599999999999996"/>
    <x v="1"/>
    <n v="9"/>
    <s v="No"/>
    <d v="2012-10-28T00:00:00"/>
    <x v="200"/>
    <n v="365"/>
    <s v="Active"/>
    <s v="No"/>
  </r>
  <r>
    <n v="321"/>
    <s v="The heart of the metropolis"/>
    <n v="822"/>
    <s v="New York"/>
    <n v="1"/>
    <n v="0.88"/>
    <x v="1"/>
    <n v="15"/>
    <x v="0"/>
    <x v="4"/>
    <x v="1"/>
    <s v="No"/>
    <n v="2"/>
    <x v="0"/>
    <n v="74"/>
    <n v="0.03"/>
    <n v="4.75"/>
    <x v="1"/>
    <n v="106"/>
    <s v="No"/>
    <d v="2012-12-20T00:00:00"/>
    <x v="29"/>
    <n v="4"/>
    <s v="Active"/>
    <s v="Yes"/>
  </r>
  <r>
    <n v="322"/>
    <s v="Lovely, large studio near Central Park"/>
    <n v="426"/>
    <s v="New York"/>
    <n v="1"/>
    <n v="1"/>
    <x v="0"/>
    <n v="20"/>
    <x v="0"/>
    <x v="1"/>
    <x v="1"/>
    <s v="No"/>
    <n v="2"/>
    <x v="0"/>
    <n v="100"/>
    <n v="0.03"/>
    <n v="4.9000000000000004"/>
    <x v="1"/>
    <n v="93"/>
    <s v="No"/>
    <d v="2012-12-24T00:00:00"/>
    <x v="201"/>
    <n v="0"/>
    <s v="Inactive"/>
    <s v="Yes"/>
  </r>
  <r>
    <n v="323"/>
    <s v="Large private floor centrally located in Brooklyn"/>
    <n v="823"/>
    <s v="New York"/>
    <n v="1"/>
    <n v="0.62"/>
    <x v="1"/>
    <n v="7"/>
    <x v="1"/>
    <x v="3"/>
    <x v="1"/>
    <s v="No"/>
    <n v="2"/>
    <x v="0"/>
    <n v="85"/>
    <n v="0.03"/>
    <n v="4.91"/>
    <x v="1"/>
    <n v="265"/>
    <s v="Yes"/>
    <d v="2012-09-21T00:00:00"/>
    <x v="156"/>
    <n v="358"/>
    <s v="Active"/>
    <s v="No"/>
  </r>
  <r>
    <n v="324"/>
    <s v="NYC 1st Shipping Container Home"/>
    <n v="826"/>
    <s v="New York"/>
    <n v="0.33"/>
    <n v="0.91"/>
    <x v="1"/>
    <n v="12"/>
    <x v="1"/>
    <x v="9"/>
    <x v="1"/>
    <s v="No"/>
    <n v="4"/>
    <x v="1"/>
    <n v="220"/>
    <n v="0.04"/>
    <n v="4.9800000000000004"/>
    <x v="1"/>
    <n v="457"/>
    <s v="Yes"/>
    <d v="2012-10-02T00:00:00"/>
    <x v="106"/>
    <n v="168"/>
    <s v="Active"/>
    <s v="No"/>
  </r>
  <r>
    <n v="325"/>
    <s v="Airy Bed Sty Restoration"/>
    <n v="827"/>
    <s v="New York"/>
    <n v="0.88"/>
    <n v="0.88"/>
    <x v="1"/>
    <n v="7"/>
    <x v="1"/>
    <x v="3"/>
    <x v="1"/>
    <s v="No"/>
    <n v="4"/>
    <x v="1"/>
    <n v="160"/>
    <n v="0.03"/>
    <n v="4.9000000000000004"/>
    <x v="1"/>
    <n v="93"/>
    <s v="No"/>
    <d v="2012-11-09T00:00:00"/>
    <x v="17"/>
    <n v="160"/>
    <s v="Active"/>
    <s v="Yes"/>
  </r>
  <r>
    <n v="326"/>
    <s v="Home away from home"/>
    <n v="2410"/>
    <s v="New York"/>
    <n v="1"/>
    <n v="0.92"/>
    <x v="1"/>
    <n v="16"/>
    <x v="0"/>
    <x v="10"/>
    <x v="0"/>
    <s v="Yes"/>
    <n v="2"/>
    <x v="0"/>
    <n v="84"/>
    <n v="0.03"/>
    <n v="5"/>
    <x v="1"/>
    <n v="69"/>
    <s v="No"/>
    <d v="2016-06-19T00:00:00"/>
    <x v="4"/>
    <n v="177"/>
    <s v="Active"/>
    <s v="No"/>
  </r>
  <r>
    <n v="327"/>
    <s v="Home away from home"/>
    <n v="1700"/>
    <s v="New York"/>
    <n v="1"/>
    <n v="0.5"/>
    <x v="1"/>
    <n v="7"/>
    <x v="1"/>
    <x v="3"/>
    <x v="0"/>
    <s v="Yes"/>
    <n v="2"/>
    <x v="0"/>
    <n v="52"/>
    <n v="0.03"/>
    <n v="4.93"/>
    <x v="1"/>
    <n v="27"/>
    <s v="No"/>
    <d v="2017-09-11T00:00:00"/>
    <x v="31"/>
    <n v="90"/>
    <s v="Active"/>
    <s v="No"/>
  </r>
  <r>
    <n v="328"/>
    <s v="Home away from home"/>
    <n v="2713"/>
    <s v="New York"/>
    <n v="1"/>
    <n v="0.99"/>
    <x v="1"/>
    <n v="7"/>
    <x v="1"/>
    <x v="3"/>
    <x v="0"/>
    <s v="Yes"/>
    <n v="2"/>
    <x v="0"/>
    <n v="65"/>
    <n v="0.03"/>
    <n v="4.75"/>
    <x v="1"/>
    <n v="8"/>
    <s v="No"/>
    <d v="2019-12-08T00:00:00"/>
    <x v="202"/>
    <n v="312"/>
    <s v="Active"/>
    <s v="No"/>
  </r>
  <r>
    <n v="329"/>
    <s v="Stunning Penthouse with Private Deck &amp; Piano"/>
    <n v="834"/>
    <s v="California"/>
    <n v="1"/>
    <n v="0.88"/>
    <x v="1"/>
    <n v="15"/>
    <x v="0"/>
    <x v="4"/>
    <x v="1"/>
    <s v="No"/>
    <n v="4"/>
    <x v="1"/>
    <n v="349"/>
    <n v="0.04"/>
    <n v="4.83"/>
    <x v="1"/>
    <n v="115"/>
    <s v="Yes"/>
    <d v="2012-11-01T00:00:00"/>
    <x v="8"/>
    <n v="89"/>
    <s v="Active"/>
    <s v="No"/>
  </r>
  <r>
    <n v="330"/>
    <s v="private bedroom w/private bathroom on Central Park"/>
    <n v="170"/>
    <s v="New York"/>
    <n v="1"/>
    <n v="0.99"/>
    <x v="0"/>
    <n v="20"/>
    <x v="0"/>
    <x v="1"/>
    <x v="0"/>
    <s v="Yes"/>
    <n v="3"/>
    <x v="1"/>
    <n v="112"/>
    <n v="0.03"/>
    <n v="4.71"/>
    <x v="1"/>
    <n v="361"/>
    <s v="No"/>
    <d v="2012-10-04T00:00:00"/>
    <x v="70"/>
    <n v="179"/>
    <s v="Active"/>
    <s v="Yes"/>
  </r>
  <r>
    <n v="331"/>
    <s v="1bdr w/ private backyard! 100ft from L train"/>
    <n v="841"/>
    <s v="New York"/>
    <n v="0.5"/>
    <n v="0.69"/>
    <x v="1"/>
    <n v="12"/>
    <x v="1"/>
    <x v="9"/>
    <x v="1"/>
    <s v="No"/>
    <n v="2"/>
    <x v="0"/>
    <n v="85"/>
    <n v="0.03"/>
    <n v="4.8099999999999996"/>
    <x v="1"/>
    <n v="160"/>
    <s v="Yes"/>
    <d v="2012-10-19T00:00:00"/>
    <x v="32"/>
    <n v="10"/>
    <s v="Active"/>
    <s v="No"/>
  </r>
  <r>
    <n v="332"/>
    <s v="WIlliamsburg private room in loft"/>
    <n v="348"/>
    <s v="New York"/>
    <n v="1"/>
    <n v="0.98"/>
    <x v="1"/>
    <n v="12"/>
    <x v="1"/>
    <x v="9"/>
    <x v="0"/>
    <s v="Yes"/>
    <n v="1"/>
    <x v="0"/>
    <n v="60"/>
    <n v="0.03"/>
    <n v="5"/>
    <x v="1"/>
    <n v="38"/>
    <s v="No"/>
    <d v="2016-04-11T00:00:00"/>
    <x v="159"/>
    <n v="131"/>
    <s v="Active"/>
    <s v="Yes"/>
  </r>
  <r>
    <n v="333"/>
    <s v="2 Beds/Queen &amp; Full Beautiful Room 40 minsT.Square"/>
    <n v="842"/>
    <s v="New York"/>
    <n v="0.96"/>
    <n v="0.99"/>
    <x v="0"/>
    <n v="1"/>
    <x v="4"/>
    <x v="18"/>
    <x v="0"/>
    <s v="Yes"/>
    <n v="3"/>
    <x v="1"/>
    <n v="49"/>
    <n v="0.03"/>
    <n v="4.71"/>
    <x v="1"/>
    <n v="185"/>
    <s v="No"/>
    <d v="2012-10-20T00:00:00"/>
    <x v="116"/>
    <n v="226"/>
    <s v="Active"/>
    <s v="Yes"/>
  </r>
  <r>
    <n v="334"/>
    <s v="2 private BRs, private bath - Like your OWN APT"/>
    <n v="131"/>
    <s v="New York"/>
    <n v="1"/>
    <n v="0.89"/>
    <x v="1"/>
    <n v="12"/>
    <x v="1"/>
    <x v="9"/>
    <x v="0"/>
    <s v="Yes"/>
    <n v="3"/>
    <x v="1"/>
    <n v="125"/>
    <n v="0.03"/>
    <n v="4.25"/>
    <x v="0"/>
    <n v="8"/>
    <s v="No"/>
    <d v="2013-06-07T00:00:00"/>
    <x v="203"/>
    <n v="54"/>
    <s v="Active"/>
    <s v="No"/>
  </r>
  <r>
    <n v="335"/>
    <s v="Large pleasant room nr Central Park"/>
    <n v="845"/>
    <s v="New York"/>
    <n v="1"/>
    <n v="0.4"/>
    <x v="0"/>
    <n v="20"/>
    <x v="0"/>
    <x v="1"/>
    <x v="0"/>
    <s v="Yes"/>
    <n v="2"/>
    <x v="0"/>
    <n v="120"/>
    <n v="0.03"/>
    <n v="5"/>
    <x v="1"/>
    <n v="5"/>
    <s v="No"/>
    <d v="2012-10-21T00:00:00"/>
    <x v="204"/>
    <n v="0"/>
    <s v="Inactive"/>
    <s v="No"/>
  </r>
  <r>
    <n v="336"/>
    <s v="5* Large 1 Bed NYC - Flatiron * NoMad"/>
    <n v="761"/>
    <s v="New York"/>
    <n v="1"/>
    <n v="0.86"/>
    <x v="0"/>
    <n v="18"/>
    <x v="0"/>
    <x v="20"/>
    <x v="1"/>
    <s v="No"/>
    <n v="2"/>
    <x v="0"/>
    <n v="350"/>
    <n v="0.04"/>
    <n v="4.9000000000000004"/>
    <x v="1"/>
    <n v="78"/>
    <s v="No"/>
    <d v="2013-09-19T00:00:00"/>
    <x v="55"/>
    <n v="364"/>
    <s v="Active"/>
    <s v="No"/>
  </r>
  <r>
    <n v="337"/>
    <s v="Large room 2blks from central Park"/>
    <n v="163"/>
    <s v="New York"/>
    <n v="1"/>
    <n v="0.33"/>
    <x v="0"/>
    <n v="16"/>
    <x v="0"/>
    <x v="10"/>
    <x v="0"/>
    <s v="Yes"/>
    <n v="1"/>
    <x v="0"/>
    <n v="75"/>
    <n v="0.03"/>
    <n v="4.78"/>
    <x v="1"/>
    <n v="9"/>
    <s v="No"/>
    <d v="2012-10-29T00:00:00"/>
    <x v="205"/>
    <n v="59"/>
    <s v="Active"/>
    <s v="No"/>
  </r>
  <r>
    <n v="338"/>
    <s v="3 BR Apartment in Heart of Brooklyn"/>
    <n v="852"/>
    <s v="New York"/>
    <n v="1"/>
    <n v="0.56999999999999995"/>
    <x v="0"/>
    <n v="9"/>
    <x v="1"/>
    <x v="16"/>
    <x v="1"/>
    <s v="No"/>
    <n v="14"/>
    <x v="2"/>
    <n v="198"/>
    <n v="0.03"/>
    <n v="4.66"/>
    <x v="1"/>
    <n v="175"/>
    <s v="No"/>
    <d v="2012-10-24T00:00:00"/>
    <x v="75"/>
    <n v="319"/>
    <s v="Active"/>
    <s v="Yes"/>
  </r>
  <r>
    <n v="339"/>
    <s v="1 Pvt. Room in Upper West Manhattan"/>
    <n v="861"/>
    <s v="New York"/>
    <n v="0"/>
    <n v="0.98"/>
    <x v="1"/>
    <n v="16"/>
    <x v="0"/>
    <x v="10"/>
    <x v="0"/>
    <s v="Yes"/>
    <n v="2"/>
    <x v="0"/>
    <n v="100"/>
    <n v="0.03"/>
    <n v="4.88"/>
    <x v="1"/>
    <n v="358"/>
    <s v="Yes"/>
    <d v="2012-10-27T00:00:00"/>
    <x v="75"/>
    <n v="365"/>
    <s v="Active"/>
    <s v="Yes"/>
  </r>
  <r>
    <n v="340"/>
    <s v="Cozy, clean Greenpoint room with yard access"/>
    <n v="865"/>
    <s v="New York"/>
    <n v="1"/>
    <n v="0.42"/>
    <x v="0"/>
    <n v="11"/>
    <x v="1"/>
    <x v="8"/>
    <x v="0"/>
    <s v="Yes"/>
    <n v="1"/>
    <x v="0"/>
    <n v="54"/>
    <n v="0.03"/>
    <n v="4.3099999999999996"/>
    <x v="0"/>
    <n v="36"/>
    <s v="No"/>
    <d v="2012-12-11T00:00:00"/>
    <x v="206"/>
    <n v="365"/>
    <s v="Active"/>
    <s v="No"/>
  </r>
  <r>
    <n v="341"/>
    <s v="Bright Friendly Apt, East Village!"/>
    <n v="635"/>
    <s v="New York"/>
    <n v="1"/>
    <n v="1"/>
    <x v="0"/>
    <n v="15"/>
    <x v="0"/>
    <x v="4"/>
    <x v="0"/>
    <s v="Yes"/>
    <n v="1"/>
    <x v="0"/>
    <n v="69"/>
    <n v="0.03"/>
    <n v="4.71"/>
    <x v="1"/>
    <n v="62"/>
    <s v="No"/>
    <d v="2012-11-12T00:00:00"/>
    <x v="207"/>
    <n v="90"/>
    <s v="Active"/>
    <s v="No"/>
  </r>
  <r>
    <n v="342"/>
    <s v="Luxury Furnished 1 BR Apartment Near Central Park"/>
    <n v="1676"/>
    <s v="New York"/>
    <n v="1"/>
    <n v="0.88"/>
    <x v="1"/>
    <n v="20"/>
    <x v="0"/>
    <x v="1"/>
    <x v="1"/>
    <s v="No"/>
    <n v="3"/>
    <x v="1"/>
    <n v="99"/>
    <n v="0.03"/>
    <n v="5"/>
    <x v="1"/>
    <n v="6"/>
    <s v="No"/>
    <d v="2014-06-03T00:00:00"/>
    <x v="17"/>
    <n v="312"/>
    <s v="Active"/>
    <s v="No"/>
  </r>
  <r>
    <n v="343"/>
    <s v="1 BR Modern Luxury Apart w W/D Steps From Park"/>
    <n v="1676"/>
    <s v="New York"/>
    <n v="1"/>
    <n v="0.88"/>
    <x v="1"/>
    <n v="20"/>
    <x v="0"/>
    <x v="1"/>
    <x v="1"/>
    <s v="No"/>
    <n v="3"/>
    <x v="1"/>
    <n v="171"/>
    <n v="0.03"/>
    <n v="4.8899999999999997"/>
    <x v="1"/>
    <n v="9"/>
    <s v="No"/>
    <d v="2012-12-11T00:00:00"/>
    <x v="208"/>
    <n v="365"/>
    <s v="Active"/>
    <s v="No"/>
  </r>
  <r>
    <n v="344"/>
    <s v="Luxury Locale Sunny 1BR Suite"/>
    <n v="874"/>
    <s v="New York"/>
    <n v="0.83"/>
    <n v="0.96"/>
    <x v="1"/>
    <n v="18"/>
    <x v="0"/>
    <x v="20"/>
    <x v="1"/>
    <s v="No"/>
    <n v="2"/>
    <x v="0"/>
    <n v="140"/>
    <n v="0.03"/>
    <n v="4.82"/>
    <x v="1"/>
    <n v="93"/>
    <s v="No"/>
    <d v="2012-12-24T00:00:00"/>
    <x v="8"/>
    <n v="294"/>
    <s v="Active"/>
    <s v="No"/>
  </r>
  <r>
    <n v="345"/>
    <s v="HUGE mid-century modern, sun-drenched flat"/>
    <n v="621"/>
    <s v="New York"/>
    <n v="1"/>
    <n v="0.92"/>
    <x v="1"/>
    <n v="9"/>
    <x v="1"/>
    <x v="16"/>
    <x v="1"/>
    <s v="No"/>
    <n v="2"/>
    <x v="0"/>
    <n v="75"/>
    <n v="0.03"/>
    <n v="4.9800000000000004"/>
    <x v="1"/>
    <n v="208"/>
    <s v="Yes"/>
    <d v="2016-03-24T00:00:00"/>
    <x v="209"/>
    <n v="239"/>
    <s v="Active"/>
    <s v="No"/>
  </r>
  <r>
    <n v="346"/>
    <s v="East Village Studio, Great Location"/>
    <n v="839"/>
    <s v="New York"/>
    <n v="1"/>
    <n v="1"/>
    <x v="1"/>
    <n v="15"/>
    <x v="0"/>
    <x v="4"/>
    <x v="1"/>
    <s v="No"/>
    <n v="2"/>
    <x v="0"/>
    <n v="179"/>
    <n v="0.03"/>
    <n v="4.8899999999999997"/>
    <x v="1"/>
    <n v="229"/>
    <s v="Yes"/>
    <d v="2012-11-01T00:00:00"/>
    <x v="25"/>
    <n v="354"/>
    <s v="Active"/>
    <s v="No"/>
  </r>
  <r>
    <n v="347"/>
    <s v="Location Moreno"/>
    <n v="776"/>
    <s v="New York"/>
    <n v="1"/>
    <n v="0.5"/>
    <x v="0"/>
    <n v="24"/>
    <x v="2"/>
    <x v="5"/>
    <x v="0"/>
    <s v="Yes"/>
    <n v="1"/>
    <x v="0"/>
    <n v="39"/>
    <n v="0.03"/>
    <n v="4.7699999999999996"/>
    <x v="1"/>
    <n v="13"/>
    <s v="No"/>
    <d v="2012-11-04T00:00:00"/>
    <x v="210"/>
    <n v="364"/>
    <s v="Active"/>
    <s v="No"/>
  </r>
  <r>
    <n v="348"/>
    <s v="Private Oasis, en suite bathroom"/>
    <n v="882"/>
    <s v="New York"/>
    <n v="1"/>
    <n v="0.68"/>
    <x v="1"/>
    <n v="8"/>
    <x v="1"/>
    <x v="11"/>
    <x v="0"/>
    <s v="Yes"/>
    <n v="2"/>
    <x v="0"/>
    <n v="103"/>
    <n v="0.03"/>
    <n v="4.9800000000000004"/>
    <x v="1"/>
    <n v="64"/>
    <s v="No"/>
    <d v="2014-06-10T00:00:00"/>
    <x v="25"/>
    <n v="0"/>
    <s v="Inactive"/>
    <s v="No"/>
  </r>
  <r>
    <n v="349"/>
    <s v="Gorgeous Duplex w Riverview Terrace"/>
    <n v="786"/>
    <s v="New York"/>
    <n v="1"/>
    <n v="1"/>
    <x v="0"/>
    <n v="20"/>
    <x v="0"/>
    <x v="1"/>
    <x v="1"/>
    <s v="No"/>
    <n v="4"/>
    <x v="1"/>
    <n v="350"/>
    <n v="0.04"/>
    <n v="4.8"/>
    <x v="1"/>
    <n v="10"/>
    <s v="No"/>
    <d v="2013-03-10T00:00:00"/>
    <x v="211"/>
    <n v="338"/>
    <s v="Active"/>
    <s v="No"/>
  </r>
  <r>
    <n v="350"/>
    <s v="East Harlem Studio"/>
    <n v="884"/>
    <s v="New York"/>
    <n v="0.6"/>
    <n v="0.48"/>
    <x v="0"/>
    <n v="14"/>
    <x v="0"/>
    <x v="2"/>
    <x v="1"/>
    <s v="No"/>
    <n v="2"/>
    <x v="0"/>
    <n v="70"/>
    <n v="0.03"/>
    <n v="4.68"/>
    <x v="1"/>
    <n v="25"/>
    <s v="No"/>
    <d v="2012-11-16T00:00:00"/>
    <x v="78"/>
    <n v="350"/>
    <s v="Active"/>
    <s v="No"/>
  </r>
  <r>
    <n v="351"/>
    <s v="Beautiful 3 bedroom apartment!!"/>
    <n v="796"/>
    <s v="New York"/>
    <n v="1"/>
    <n v="0.78"/>
    <x v="0"/>
    <n v="9"/>
    <x v="1"/>
    <x v="16"/>
    <x v="1"/>
    <s v="No"/>
    <n v="6"/>
    <x v="2"/>
    <n v="89"/>
    <n v="0.03"/>
    <n v="4.5"/>
    <x v="1"/>
    <n v="119"/>
    <s v="No"/>
    <d v="2012-11-13T00:00:00"/>
    <x v="23"/>
    <n v="157"/>
    <s v="Active"/>
    <s v="No"/>
  </r>
  <r>
    <n v="352"/>
    <s v="Designer apt. in Williamsburg, NYC"/>
    <n v="886"/>
    <s v="New York"/>
    <n v="0.5"/>
    <n v="0"/>
    <x v="0"/>
    <n v="12"/>
    <x v="1"/>
    <x v="9"/>
    <x v="1"/>
    <s v="No"/>
    <n v="2"/>
    <x v="0"/>
    <n v="100"/>
    <n v="0.03"/>
    <n v="5"/>
    <x v="1"/>
    <n v="4"/>
    <s v="No"/>
    <d v="2013-03-12T00:00:00"/>
    <x v="212"/>
    <n v="207"/>
    <s v="Active"/>
    <s v="No"/>
  </r>
  <r>
    <n v="353"/>
    <s v="Beautiful communal house Bushwick"/>
    <n v="569"/>
    <s v="New York"/>
    <n v="1"/>
    <n v="0.91"/>
    <x v="1"/>
    <n v="8"/>
    <x v="1"/>
    <x v="11"/>
    <x v="0"/>
    <s v="Yes"/>
    <n v="1"/>
    <x v="0"/>
    <n v="35"/>
    <n v="0.03"/>
    <n v="4.84"/>
    <x v="1"/>
    <n v="92"/>
    <s v="No"/>
    <d v="2012-11-21T00:00:00"/>
    <x v="213"/>
    <n v="351"/>
    <s v="Active"/>
    <s v="No"/>
  </r>
  <r>
    <n v="354"/>
    <s v="TIMES SQ/THEATRE DIST STUDIO"/>
    <n v="678"/>
    <s v="New York"/>
    <n v="1"/>
    <n v="0.89"/>
    <x v="0"/>
    <n v="17"/>
    <x v="0"/>
    <x v="0"/>
    <x v="1"/>
    <s v="No"/>
    <n v="2"/>
    <x v="0"/>
    <n v="165"/>
    <n v="0.03"/>
    <n v="4.9000000000000004"/>
    <x v="1"/>
    <n v="304"/>
    <s v="Yes"/>
    <d v="2012-12-06T00:00:00"/>
    <x v="86"/>
    <n v="0"/>
    <s v="Inactive"/>
    <s v="No"/>
  </r>
  <r>
    <n v="355"/>
    <s v="Very large, clean 1 BR apartment"/>
    <n v="893"/>
    <s v="New York"/>
    <n v="1"/>
    <n v="0.38"/>
    <x v="0"/>
    <n v="14"/>
    <x v="0"/>
    <x v="2"/>
    <x v="1"/>
    <s v="No"/>
    <n v="3"/>
    <x v="1"/>
    <n v="102"/>
    <n v="0.03"/>
    <n v="4.72"/>
    <x v="1"/>
    <n v="29"/>
    <s v="No"/>
    <d v="2013-09-03T00:00:00"/>
    <x v="21"/>
    <n v="240"/>
    <s v="Active"/>
    <s v="No"/>
  </r>
  <r>
    <n v="356"/>
    <s v="Nice beautiful room In the Bronx"/>
    <n v="842"/>
    <s v="New York"/>
    <n v="0.96"/>
    <n v="0.99"/>
    <x v="0"/>
    <n v="1"/>
    <x v="4"/>
    <x v="18"/>
    <x v="0"/>
    <s v="Yes"/>
    <n v="3"/>
    <x v="1"/>
    <n v="48"/>
    <n v="0.03"/>
    <n v="4.49"/>
    <x v="0"/>
    <n v="214"/>
    <s v="No"/>
    <d v="2012-12-12T00:00:00"/>
    <x v="214"/>
    <n v="336"/>
    <s v="Active"/>
    <s v="Yes"/>
  </r>
  <r>
    <n v="357"/>
    <s v="Two-Bedroom Designer's Circus Loft"/>
    <n v="512"/>
    <s v="New York"/>
    <n v="1"/>
    <n v="1"/>
    <x v="0"/>
    <n v="12"/>
    <x v="1"/>
    <x v="9"/>
    <x v="1"/>
    <s v="No"/>
    <n v="4"/>
    <x v="1"/>
    <n v="65"/>
    <n v="0.03"/>
    <n v="4.76"/>
    <x v="1"/>
    <n v="17"/>
    <s v="No"/>
    <d v="2013-01-03T00:00:00"/>
    <x v="215"/>
    <n v="76"/>
    <s v="Active"/>
    <s v="Yes"/>
  </r>
  <r>
    <n v="358"/>
    <s v="Upper East Side Oasis!"/>
    <n v="894"/>
    <s v="New York"/>
    <n v="1"/>
    <n v="0.89"/>
    <x v="1"/>
    <n v="19"/>
    <x v="0"/>
    <x v="12"/>
    <x v="0"/>
    <s v="Yes"/>
    <n v="2"/>
    <x v="0"/>
    <n v="75"/>
    <n v="0.03"/>
    <n v="4.97"/>
    <x v="1"/>
    <n v="154"/>
    <s v="Yes"/>
    <d v="2014-01-08T00:00:00"/>
    <x v="64"/>
    <n v="362"/>
    <s v="Active"/>
    <s v="No"/>
  </r>
  <r>
    <n v="359"/>
    <s v="New-York Family Friendly 2bdr/2bath with garden"/>
    <n v="895"/>
    <s v="New York"/>
    <n v="1"/>
    <n v="0.91"/>
    <x v="1"/>
    <n v="16"/>
    <x v="0"/>
    <x v="10"/>
    <x v="1"/>
    <s v="No"/>
    <n v="5"/>
    <x v="1"/>
    <n v="121"/>
    <n v="0.03"/>
    <n v="4.91"/>
    <x v="1"/>
    <n v="114"/>
    <s v="Yes"/>
    <d v="2013-02-17T00:00:00"/>
    <x v="29"/>
    <n v="235"/>
    <s v="Active"/>
    <s v="No"/>
  </r>
  <r>
    <n v="360"/>
    <s v="XL 2 Bedroom LOFT in the Heart of Williamsburg"/>
    <n v="804"/>
    <s v="New York"/>
    <n v="1"/>
    <n v="0.5"/>
    <x v="0"/>
    <n v="12"/>
    <x v="1"/>
    <x v="9"/>
    <x v="1"/>
    <s v="No"/>
    <n v="6"/>
    <x v="2"/>
    <n v="225"/>
    <n v="0.04"/>
    <n v="4.8099999999999996"/>
    <x v="1"/>
    <n v="79"/>
    <s v="No"/>
    <d v="2013-04-29T00:00:00"/>
    <x v="141"/>
    <n v="145"/>
    <s v="Active"/>
    <s v="No"/>
  </r>
  <r>
    <n v="361"/>
    <s v="Williamsburg's BEST room"/>
    <n v="339"/>
    <s v="Tel Aviv District"/>
    <n v="0.9"/>
    <n v="0.86"/>
    <x v="1"/>
    <n v="12"/>
    <x v="1"/>
    <x v="9"/>
    <x v="0"/>
    <s v="Yes"/>
    <n v="2"/>
    <x v="0"/>
    <n v="59"/>
    <n v="0.03"/>
    <n v="4.68"/>
    <x v="1"/>
    <n v="40"/>
    <s v="No"/>
    <d v="2012-11-26T00:00:00"/>
    <x v="216"/>
    <n v="362"/>
    <s v="Active"/>
    <s v="No"/>
  </r>
  <r>
    <n v="362"/>
    <s v="Convenient &amp; Fast -1 stop away from Manhattan East"/>
    <n v="637"/>
    <s v="New York"/>
    <n v="1"/>
    <n v="0.98"/>
    <x v="1"/>
    <n v="24"/>
    <x v="2"/>
    <x v="5"/>
    <x v="0"/>
    <s v="Yes"/>
    <n v="2"/>
    <x v="0"/>
    <n v="66"/>
    <n v="0.03"/>
    <n v="4.8099999999999996"/>
    <x v="1"/>
    <n v="167"/>
    <s v="Yes"/>
    <d v="2013-02-14T00:00:00"/>
    <x v="31"/>
    <n v="346"/>
    <s v="Active"/>
    <s v="Yes"/>
  </r>
  <r>
    <n v="363"/>
    <s v="Big brownstone garden apt w patio on great block"/>
    <n v="904"/>
    <s v="New York"/>
    <n v="1"/>
    <n v="0.98"/>
    <x v="1"/>
    <n v="16"/>
    <x v="0"/>
    <x v="10"/>
    <x v="1"/>
    <s v="No"/>
    <n v="6"/>
    <x v="2"/>
    <n v="134"/>
    <n v="0.03"/>
    <n v="4.9000000000000004"/>
    <x v="1"/>
    <n v="82"/>
    <s v="No"/>
    <d v="2013-10-22T00:00:00"/>
    <x v="217"/>
    <n v="263"/>
    <s v="Active"/>
    <s v="No"/>
  </r>
  <r>
    <n v="364"/>
    <s v="Lincoln Center  luxury condo"/>
    <n v="48"/>
    <s v="New York"/>
    <n v="1"/>
    <n v="0.88"/>
    <x v="0"/>
    <n v="20"/>
    <x v="0"/>
    <x v="1"/>
    <x v="1"/>
    <s v="No"/>
    <n v="2"/>
    <x v="0"/>
    <n v="200"/>
    <n v="0.04"/>
    <n v="4.74"/>
    <x v="1"/>
    <n v="53"/>
    <s v="No"/>
    <d v="2012-12-18T00:00:00"/>
    <x v="201"/>
    <n v="48"/>
    <s v="Active"/>
    <s v="Yes"/>
  </r>
  <r>
    <n v="365"/>
    <s v="Historic Brownstone Private Garden"/>
    <n v="749"/>
    <s v="New York"/>
    <n v="1"/>
    <n v="0"/>
    <x v="0"/>
    <n v="7"/>
    <x v="1"/>
    <x v="3"/>
    <x v="0"/>
    <s v="Yes"/>
    <n v="2"/>
    <x v="0"/>
    <n v="70"/>
    <n v="0.03"/>
    <n v="4.58"/>
    <x v="1"/>
    <n v="12"/>
    <s v="No"/>
    <d v="2014-12-10T00:00:00"/>
    <x v="218"/>
    <n v="0"/>
    <s v="Inactive"/>
    <s v="No"/>
  </r>
  <r>
    <n v="366"/>
    <s v="Beautiful apartment nr Central Park"/>
    <n v="845"/>
    <s v="New York"/>
    <n v="1"/>
    <n v="0.4"/>
    <x v="0"/>
    <n v="20"/>
    <x v="0"/>
    <x v="1"/>
    <x v="1"/>
    <s v="No"/>
    <n v="6"/>
    <x v="2"/>
    <n v="298"/>
    <n v="0.04"/>
    <n v="4.5"/>
    <x v="1"/>
    <n v="14"/>
    <s v="No"/>
    <d v="2013-01-03T00:00:00"/>
    <x v="21"/>
    <n v="0"/>
    <s v="Inactive"/>
    <s v="Yes"/>
  </r>
  <r>
    <n v="367"/>
    <s v="Big City of Dreams, East Village!"/>
    <n v="635"/>
    <s v="New York"/>
    <n v="1"/>
    <n v="1"/>
    <x v="0"/>
    <n v="15"/>
    <x v="0"/>
    <x v="4"/>
    <x v="0"/>
    <s v="Yes"/>
    <n v="2"/>
    <x v="0"/>
    <n v="69"/>
    <n v="0.03"/>
    <n v="4.7300000000000004"/>
    <x v="1"/>
    <n v="62"/>
    <s v="No"/>
    <d v="2012-12-24T00:00:00"/>
    <x v="159"/>
    <n v="90"/>
    <s v="Active"/>
    <s v="No"/>
  </r>
  <r>
    <n v="368"/>
    <s v="Rustic Modern Duplex Brownstone"/>
    <n v="912"/>
    <s v="New York"/>
    <n v="0.9"/>
    <n v="0.76"/>
    <x v="1"/>
    <n v="9"/>
    <x v="1"/>
    <x v="16"/>
    <x v="1"/>
    <s v="No"/>
    <n v="6"/>
    <x v="2"/>
    <n v="200"/>
    <n v="0.04"/>
    <n v="5"/>
    <x v="1"/>
    <n v="14"/>
    <s v="No"/>
    <d v="2016-01-02T00:00:00"/>
    <x v="219"/>
    <n v="40"/>
    <s v="Active"/>
    <s v="Yes"/>
  </r>
  <r>
    <n v="369"/>
    <s v="Manhattan *SuperHost* Luxury Master Bedrm PRIVATE"/>
    <n v="224"/>
    <s v="New York"/>
    <n v="1"/>
    <n v="0.96"/>
    <x v="1"/>
    <n v="16"/>
    <x v="0"/>
    <x v="10"/>
    <x v="0"/>
    <s v="Yes"/>
    <n v="4"/>
    <x v="1"/>
    <n v="85"/>
    <n v="0.03"/>
    <n v="4.91"/>
    <x v="1"/>
    <n v="215"/>
    <s v="Yes"/>
    <d v="2015-04-21T00:00:00"/>
    <x v="0"/>
    <n v="281"/>
    <s v="Active"/>
    <s v="No"/>
  </r>
  <r>
    <n v="370"/>
    <s v="Duplex with two terraces and a view"/>
    <n v="835"/>
    <s v="New York"/>
    <n v="1"/>
    <n v="0"/>
    <x v="0"/>
    <n v="9"/>
    <x v="1"/>
    <x v="16"/>
    <x v="1"/>
    <s v="No"/>
    <n v="4"/>
    <x v="1"/>
    <n v="250"/>
    <n v="0.04"/>
    <n v="4.8600000000000003"/>
    <x v="1"/>
    <n v="7"/>
    <s v="No"/>
    <d v="2013-01-09T00:00:00"/>
    <x v="23"/>
    <n v="365"/>
    <s v="Active"/>
    <s v="No"/>
  </r>
  <r>
    <n v="371"/>
    <s v="Fabulous Garden Apartment in Central Harlem"/>
    <n v="811"/>
    <s v="New York"/>
    <n v="1"/>
    <n v="0.91"/>
    <x v="1"/>
    <n v="16"/>
    <x v="0"/>
    <x v="10"/>
    <x v="1"/>
    <s v="No"/>
    <n v="6"/>
    <x v="2"/>
    <n v="150"/>
    <n v="0.03"/>
    <n v="5"/>
    <x v="1"/>
    <n v="3"/>
    <s v="No"/>
    <d v="2013-08-16T00:00:00"/>
    <x v="220"/>
    <n v="362"/>
    <s v="Active"/>
    <s v="No"/>
  </r>
  <r>
    <n v="372"/>
    <s v="ONE BED/ LUXURY @ COLUMBUS CIRCLE!"/>
    <n v="745"/>
    <s v="New York"/>
    <n v="0.67"/>
    <n v="0.63"/>
    <x v="0"/>
    <n v="17"/>
    <x v="0"/>
    <x v="0"/>
    <x v="1"/>
    <s v="No"/>
    <n v="3"/>
    <x v="1"/>
    <n v="139"/>
    <n v="0.03"/>
    <n v="4.9400000000000004"/>
    <x v="1"/>
    <n v="16"/>
    <s v="No"/>
    <d v="2013-02-27T00:00:00"/>
    <x v="221"/>
    <n v="97"/>
    <s v="Active"/>
    <s v="No"/>
  </r>
  <r>
    <n v="373"/>
    <s v="Comfortable Room in NYC"/>
    <n v="405"/>
    <s v="New York"/>
    <n v="1"/>
    <n v="1"/>
    <x v="1"/>
    <n v="14"/>
    <x v="0"/>
    <x v="2"/>
    <x v="0"/>
    <s v="Yes"/>
    <n v="2"/>
    <x v="0"/>
    <n v="75"/>
    <n v="0.03"/>
    <n v="4.99"/>
    <x v="1"/>
    <n v="172"/>
    <s v="Yes"/>
    <d v="2012-12-17T00:00:00"/>
    <x v="8"/>
    <n v="311"/>
    <s v="Active"/>
    <s v="No"/>
  </r>
  <r>
    <n v="374"/>
    <s v="Nice Bedroom in Williamsburg Loft"/>
    <n v="136"/>
    <s v="New York"/>
    <n v="1"/>
    <n v="1"/>
    <x v="0"/>
    <n v="12"/>
    <x v="1"/>
    <x v="9"/>
    <x v="0"/>
    <s v="Yes"/>
    <n v="1"/>
    <x v="0"/>
    <n v="65"/>
    <n v="0.03"/>
    <n v="4.78"/>
    <x v="1"/>
    <n v="9"/>
    <s v="No"/>
    <d v="2014-06-11T00:00:00"/>
    <x v="222"/>
    <n v="342"/>
    <s v="Active"/>
    <s v="No"/>
  </r>
  <r>
    <n v="375"/>
    <s v="Debbie's Cozy Retreat"/>
    <n v="892"/>
    <s v="New York"/>
    <n v="0.7"/>
    <n v="0.7"/>
    <x v="0"/>
    <n v="7"/>
    <x v="1"/>
    <x v="3"/>
    <x v="1"/>
    <s v="No"/>
    <n v="6"/>
    <x v="2"/>
    <n v="158"/>
    <n v="0.03"/>
    <n v="4.67"/>
    <x v="1"/>
    <n v="3"/>
    <s v="No"/>
    <d v="2013-01-01T00:00:00"/>
    <x v="23"/>
    <n v="276"/>
    <s v="Active"/>
    <s v="No"/>
  </r>
  <r>
    <n v="376"/>
    <s v="large spaciousbrownstone house"/>
    <n v="370"/>
    <s v="New York"/>
    <n v="0.6"/>
    <n v="0.96"/>
    <x v="0"/>
    <n v="9"/>
    <x v="1"/>
    <x v="16"/>
    <x v="0"/>
    <s v="Yes"/>
    <n v="3"/>
    <x v="1"/>
    <n v="109"/>
    <n v="0.03"/>
    <n v="4.63"/>
    <x v="1"/>
    <n v="79"/>
    <s v="No"/>
    <d v="2012-12-30T00:00:00"/>
    <x v="136"/>
    <n v="365"/>
    <s v="Active"/>
    <s v="Yes"/>
  </r>
  <r>
    <n v="377"/>
    <s v="Quick travel to NYC! Great Room with Private Bath3"/>
    <n v="915"/>
    <s v="New York"/>
    <n v="0"/>
    <n v="0.8"/>
    <x v="0"/>
    <n v="22"/>
    <x v="2"/>
    <x v="25"/>
    <x v="0"/>
    <s v="Yes"/>
    <n v="2"/>
    <x v="0"/>
    <n v="57"/>
    <n v="0.03"/>
    <n v="4.57"/>
    <x v="1"/>
    <n v="23"/>
    <s v="No"/>
    <d v="2012-12-31T00:00:00"/>
    <x v="24"/>
    <n v="344"/>
    <s v="Active"/>
    <s v="No"/>
  </r>
  <r>
    <n v="378"/>
    <s v="Manhattan beautiful fire escape room."/>
    <n v="920"/>
    <s v="New York"/>
    <n v="0.9"/>
    <n v="0.97"/>
    <x v="0"/>
    <n v="16"/>
    <x v="0"/>
    <x v="10"/>
    <x v="0"/>
    <s v="Yes"/>
    <n v="2"/>
    <x v="0"/>
    <n v="50"/>
    <n v="0.03"/>
    <n v="4.6399999999999997"/>
    <x v="1"/>
    <n v="59"/>
    <s v="No"/>
    <d v="2013-01-03T00:00:00"/>
    <x v="198"/>
    <n v="117"/>
    <s v="Active"/>
    <s v="Yes"/>
  </r>
  <r>
    <n v="379"/>
    <s v="Lovely apt in blooming Bed-Sty"/>
    <n v="922"/>
    <s v="New York"/>
    <n v="0.67"/>
    <n v="0"/>
    <x v="0"/>
    <n v="7"/>
    <x v="1"/>
    <x v="3"/>
    <x v="1"/>
    <s v="No"/>
    <n v="2"/>
    <x v="0"/>
    <n v="95"/>
    <n v="0.03"/>
    <n v="4.1399999999999997"/>
    <x v="0"/>
    <n v="7"/>
    <s v="No"/>
    <d v="2013-03-18T00:00:00"/>
    <x v="223"/>
    <n v="295"/>
    <s v="Active"/>
    <s v="No"/>
  </r>
  <r>
    <n v="380"/>
    <s v="Large,sunny private room in Harlem"/>
    <n v="924"/>
    <s v="New York"/>
    <n v="0"/>
    <n v="1"/>
    <x v="0"/>
    <n v="16"/>
    <x v="0"/>
    <x v="10"/>
    <x v="0"/>
    <s v="Yes"/>
    <n v="2"/>
    <x v="0"/>
    <n v="85"/>
    <n v="0.03"/>
    <n v="4.67"/>
    <x v="1"/>
    <n v="45"/>
    <s v="No"/>
    <d v="2013-01-03T00:00:00"/>
    <x v="50"/>
    <n v="268"/>
    <s v="Active"/>
    <s v="No"/>
  </r>
  <r>
    <n v="381"/>
    <s v="Bright, cozy private room in Harlem"/>
    <n v="924"/>
    <s v="New York"/>
    <n v="0"/>
    <n v="1"/>
    <x v="0"/>
    <n v="16"/>
    <x v="0"/>
    <x v="10"/>
    <x v="0"/>
    <s v="Yes"/>
    <n v="2"/>
    <x v="0"/>
    <n v="70"/>
    <n v="0.03"/>
    <n v="4.8099999999999996"/>
    <x v="1"/>
    <n v="32"/>
    <s v="No"/>
    <d v="2013-08-05T00:00:00"/>
    <x v="164"/>
    <n v="253"/>
    <s v="Active"/>
    <s v="No"/>
  </r>
  <r>
    <n v="382"/>
    <s v="Dreamy Private Room in  Super Cool Bedstuy Apt."/>
    <n v="75"/>
    <s v="New York"/>
    <n v="0.96"/>
    <n v="0.67"/>
    <x v="0"/>
    <n v="7"/>
    <x v="1"/>
    <x v="3"/>
    <x v="0"/>
    <s v="Yes"/>
    <n v="2"/>
    <x v="0"/>
    <n v="29"/>
    <n v="0.03"/>
    <n v="4.91"/>
    <x v="1"/>
    <n v="70"/>
    <s v="No"/>
    <d v="2018-07-20T00:00:00"/>
    <x v="224"/>
    <n v="71"/>
    <s v="Active"/>
    <s v="No"/>
  </r>
  <r>
    <n v="383"/>
    <s v="Cute Room in Artist/Designers' Flat"/>
    <n v="556"/>
    <s v="New York"/>
    <n v="1"/>
    <n v="0.9"/>
    <x v="0"/>
    <n v="7"/>
    <x v="1"/>
    <x v="3"/>
    <x v="0"/>
    <s v="Yes"/>
    <n v="2"/>
    <x v="0"/>
    <n v="89"/>
    <n v="0.03"/>
    <n v="4.58"/>
    <x v="1"/>
    <n v="45"/>
    <s v="No"/>
    <d v="2013-03-29T00:00:00"/>
    <x v="78"/>
    <n v="365"/>
    <s v="Active"/>
    <s v="No"/>
  </r>
  <r>
    <n v="384"/>
    <s v="Charming Private room in Greenpoint"/>
    <n v="929"/>
    <s v="New York"/>
    <n v="1"/>
    <n v="0"/>
    <x v="0"/>
    <n v="11"/>
    <x v="1"/>
    <x v="8"/>
    <x v="0"/>
    <s v="Yes"/>
    <n v="1"/>
    <x v="0"/>
    <n v="55"/>
    <n v="0.03"/>
    <n v="4.6399999999999997"/>
    <x v="1"/>
    <n v="11"/>
    <s v="No"/>
    <d v="2015-07-11T00:00:00"/>
    <x v="225"/>
    <n v="0"/>
    <s v="Inactive"/>
    <s v="No"/>
  </r>
  <r>
    <n v="385"/>
    <s v="Enjoy a Staycation in Brooklyn Clinton Hill"/>
    <n v="147"/>
    <s v="New York"/>
    <n v="1"/>
    <n v="0.98"/>
    <x v="1"/>
    <n v="7"/>
    <x v="1"/>
    <x v="3"/>
    <x v="1"/>
    <s v="No"/>
    <n v="2"/>
    <x v="0"/>
    <n v="80"/>
    <n v="0.03"/>
    <n v="4.8899999999999997"/>
    <x v="1"/>
    <n v="257"/>
    <s v="Yes"/>
    <d v="2012-12-29T00:00:00"/>
    <x v="226"/>
    <n v="0"/>
    <s v="Inactive"/>
    <s v="No"/>
  </r>
  <r>
    <n v="386"/>
    <s v="Quick travel to NYC! Spacious with Private Bath 1"/>
    <n v="915"/>
    <s v="New York"/>
    <n v="0"/>
    <n v="0.8"/>
    <x v="0"/>
    <n v="22"/>
    <x v="2"/>
    <x v="25"/>
    <x v="0"/>
    <s v="Yes"/>
    <n v="2"/>
    <x v="0"/>
    <n v="80"/>
    <n v="0.03"/>
    <n v="4.7"/>
    <x v="1"/>
    <n v="10"/>
    <s v="No"/>
    <d v="2015-09-24T00:00:00"/>
    <x v="227"/>
    <n v="363"/>
    <s v="Active"/>
    <s v="No"/>
  </r>
  <r>
    <n v="387"/>
    <s v="A Little Palace in Brooklyn for Shoots and Events"/>
    <n v="266"/>
    <s v="New York"/>
    <n v="1"/>
    <n v="0.33"/>
    <x v="0"/>
    <n v="8"/>
    <x v="1"/>
    <x v="11"/>
    <x v="1"/>
    <s v="No"/>
    <n v="6"/>
    <x v="2"/>
    <n v="800"/>
    <n v="0.05"/>
    <n v="4.83"/>
    <x v="1"/>
    <n v="36"/>
    <s v="No"/>
    <d v="2013-04-07T00:00:00"/>
    <x v="228"/>
    <n v="365"/>
    <s v="Active"/>
    <s v="No"/>
  </r>
  <r>
    <n v="388"/>
    <s v="Brooklyn Apartment"/>
    <n v="3598"/>
    <s v="New York"/>
    <n v="0.82"/>
    <n v="0.89"/>
    <x v="1"/>
    <n v="7"/>
    <x v="1"/>
    <x v="3"/>
    <x v="1"/>
    <s v="No"/>
    <n v="2"/>
    <x v="0"/>
    <n v="89"/>
    <n v="0.03"/>
    <n v="4.8"/>
    <x v="1"/>
    <n v="97"/>
    <s v="No"/>
    <d v="2018-07-19T00:00:00"/>
    <x v="58"/>
    <n v="82"/>
    <s v="Active"/>
    <s v="No"/>
  </r>
  <r>
    <n v="389"/>
    <s v="LUXURY APT w PRIVATE GARDEN NYC UES"/>
    <n v="939"/>
    <s v="New York"/>
    <n v="1"/>
    <n v="0.83"/>
    <x v="1"/>
    <n v="19"/>
    <x v="0"/>
    <x v="12"/>
    <x v="1"/>
    <s v="No"/>
    <n v="3"/>
    <x v="1"/>
    <n v="191"/>
    <n v="0.03"/>
    <n v="4.9000000000000004"/>
    <x v="1"/>
    <n v="221"/>
    <s v="Yes"/>
    <d v="2013-01-04T00:00:00"/>
    <x v="161"/>
    <n v="320"/>
    <s v="Active"/>
    <s v="No"/>
  </r>
  <r>
    <n v="390"/>
    <s v="Quick travel to NYC! Great Room with Private Bath2"/>
    <n v="915"/>
    <s v="New York"/>
    <n v="0"/>
    <n v="0.8"/>
    <x v="0"/>
    <n v="22"/>
    <x v="2"/>
    <x v="25"/>
    <x v="0"/>
    <s v="Yes"/>
    <n v="2"/>
    <x v="0"/>
    <n v="49"/>
    <n v="0.03"/>
    <n v="4.66"/>
    <x v="1"/>
    <n v="44"/>
    <s v="No"/>
    <d v="2013-05-01T00:00:00"/>
    <x v="229"/>
    <n v="362"/>
    <s v="Active"/>
    <s v="No"/>
  </r>
  <r>
    <n v="391"/>
    <s v="1 ROOM IN AMAZING ARTIST NYC LOFT"/>
    <n v="722"/>
    <s v="New York"/>
    <n v="0.83"/>
    <n v="0.72"/>
    <x v="0"/>
    <n v="12"/>
    <x v="1"/>
    <x v="9"/>
    <x v="0"/>
    <s v="Yes"/>
    <n v="1"/>
    <x v="0"/>
    <n v="85"/>
    <n v="0.03"/>
    <n v="4.9000000000000004"/>
    <x v="1"/>
    <n v="39"/>
    <s v="No"/>
    <d v="2014-04-15T00:00:00"/>
    <x v="1"/>
    <n v="362"/>
    <s v="Active"/>
    <s v="No"/>
  </r>
  <r>
    <n v="392"/>
    <s v="Authentic Luxury Designed Loft"/>
    <n v="943"/>
    <s v="New York"/>
    <n v="1"/>
    <n v="0.83"/>
    <x v="1"/>
    <n v="12"/>
    <x v="1"/>
    <x v="9"/>
    <x v="1"/>
    <s v="No"/>
    <n v="6"/>
    <x v="2"/>
    <n v="136"/>
    <n v="0.03"/>
    <n v="4.9800000000000004"/>
    <x v="1"/>
    <n v="188"/>
    <s v="Yes"/>
    <d v="2013-03-07T00:00:00"/>
    <x v="170"/>
    <n v="187"/>
    <s v="Active"/>
    <s v="No"/>
  </r>
  <r>
    <n v="393"/>
    <s v="3 Bedroom Duplex/ 2 Baths and 2 LR"/>
    <n v="139"/>
    <s v="New York"/>
    <n v="1"/>
    <n v="0.78"/>
    <x v="0"/>
    <n v="8"/>
    <x v="1"/>
    <x v="11"/>
    <x v="1"/>
    <s v="No"/>
    <n v="8"/>
    <x v="2"/>
    <n v="289"/>
    <n v="0.04"/>
    <n v="4.43"/>
    <x v="0"/>
    <n v="46"/>
    <s v="No"/>
    <d v="2013-05-10T00:00:00"/>
    <x v="125"/>
    <n v="364"/>
    <s v="Active"/>
    <s v="No"/>
  </r>
  <r>
    <n v="394"/>
    <s v="ARTIST TRENDY NYC LOFT"/>
    <n v="722"/>
    <s v="New York"/>
    <n v="0.83"/>
    <n v="0.72"/>
    <x v="0"/>
    <n v="12"/>
    <x v="1"/>
    <x v="9"/>
    <x v="1"/>
    <s v="No"/>
    <n v="2"/>
    <x v="0"/>
    <n v="155"/>
    <n v="0.03"/>
    <n v="4.72"/>
    <x v="1"/>
    <n v="29"/>
    <s v="No"/>
    <d v="2014-05-03T00:00:00"/>
    <x v="0"/>
    <n v="19"/>
    <s v="Active"/>
    <s v="Yes"/>
  </r>
  <r>
    <n v="395"/>
    <s v="Spacious 3 Bedroom Prospect Brooklyn near subway"/>
    <n v="779"/>
    <s v="New York"/>
    <n v="1"/>
    <n v="0.85"/>
    <x v="1"/>
    <n v="9"/>
    <x v="1"/>
    <x v="16"/>
    <x v="1"/>
    <s v="No"/>
    <n v="6"/>
    <x v="2"/>
    <n v="105"/>
    <n v="0.03"/>
    <n v="4.6399999999999997"/>
    <x v="1"/>
    <n v="47"/>
    <s v="No"/>
    <d v="2014-04-15T00:00:00"/>
    <x v="32"/>
    <n v="353"/>
    <s v="Active"/>
    <s v="Yes"/>
  </r>
  <r>
    <n v="396"/>
    <s v="Room, Central Location, Priv. Entry"/>
    <n v="946"/>
    <s v="New York"/>
    <n v="0.9"/>
    <n v="0.97"/>
    <x v="0"/>
    <n v="16"/>
    <x v="0"/>
    <x v="10"/>
    <x v="0"/>
    <s v="Yes"/>
    <n v="1"/>
    <x v="0"/>
    <n v="33"/>
    <n v="0.03"/>
    <n v="4.51"/>
    <x v="1"/>
    <n v="69"/>
    <s v="No"/>
    <d v="2013-10-13T00:00:00"/>
    <x v="2"/>
    <n v="312"/>
    <s v="Active"/>
    <s v="No"/>
  </r>
  <r>
    <n v="397"/>
    <s v="Have the 1st floor of a two floor duplex,"/>
    <n v="130"/>
    <s v="New York"/>
    <n v="1"/>
    <n v="0.97"/>
    <x v="1"/>
    <n v="20"/>
    <x v="0"/>
    <x v="1"/>
    <x v="0"/>
    <s v="Yes"/>
    <n v="3"/>
    <x v="1"/>
    <n v="68"/>
    <n v="0.03"/>
    <n v="4.96"/>
    <x v="1"/>
    <n v="130"/>
    <s v="Yes"/>
    <d v="2014-10-24T00:00:00"/>
    <x v="17"/>
    <n v="0"/>
    <s v="Inactive"/>
    <s v="Yes"/>
  </r>
  <r>
    <n v="398"/>
    <s v="PRIVATE LARGE-MODERN-CLEAN master bedroom"/>
    <n v="669"/>
    <s v="New York"/>
    <n v="0.88"/>
    <n v="0.5"/>
    <x v="0"/>
    <n v="14"/>
    <x v="0"/>
    <x v="2"/>
    <x v="0"/>
    <s v="Yes"/>
    <n v="1"/>
    <x v="0"/>
    <n v="40"/>
    <n v="0.03"/>
    <n v="4.78"/>
    <x v="1"/>
    <n v="9"/>
    <s v="No"/>
    <d v="2016-05-15T00:00:00"/>
    <x v="128"/>
    <n v="0"/>
    <s v="Inactive"/>
    <s v="No"/>
  </r>
  <r>
    <n v="399"/>
    <s v="Heart of Williamsubrg 1 Bedroom"/>
    <n v="947"/>
    <s v="New York"/>
    <n v="1"/>
    <n v="0.67"/>
    <x v="1"/>
    <n v="12"/>
    <x v="1"/>
    <x v="9"/>
    <x v="1"/>
    <s v="No"/>
    <n v="3"/>
    <x v="1"/>
    <n v="249"/>
    <n v="0.04"/>
    <n v="5"/>
    <x v="1"/>
    <n v="34"/>
    <s v="No"/>
    <d v="2013-03-01T00:00:00"/>
    <x v="25"/>
    <n v="364"/>
    <s v="Active"/>
    <s v="No"/>
  </r>
  <r>
    <n v="400"/>
    <s v="Entire flat west village"/>
    <n v="941"/>
    <s v="New York"/>
    <n v="0.4"/>
    <n v="1"/>
    <x v="1"/>
    <n v="13"/>
    <x v="0"/>
    <x v="7"/>
    <x v="1"/>
    <s v="No"/>
    <n v="2"/>
    <x v="0"/>
    <n v="150"/>
    <n v="0.03"/>
    <n v="4.58"/>
    <x v="1"/>
    <n v="93"/>
    <s v="No"/>
    <d v="2016-03-10T00:00:00"/>
    <x v="8"/>
    <n v="42"/>
    <s v="Active"/>
    <s v="No"/>
  </r>
  <r>
    <n v="401"/>
    <s v="Quiet room w/ 2 beds +light near subway+ museums"/>
    <n v="949"/>
    <s v="New York"/>
    <n v="0.75"/>
    <n v="0.5"/>
    <x v="0"/>
    <n v="14"/>
    <x v="0"/>
    <x v="2"/>
    <x v="0"/>
    <s v="Yes"/>
    <n v="3"/>
    <x v="1"/>
    <n v="105"/>
    <n v="0.03"/>
    <n v="4.75"/>
    <x v="1"/>
    <n v="68"/>
    <s v="No"/>
    <d v="2013-10-16T00:00:00"/>
    <x v="44"/>
    <n v="365"/>
    <s v="Active"/>
    <s v="No"/>
  </r>
  <r>
    <n v="402"/>
    <s v="Manhattan Studio Apartment: 2 Adults $125"/>
    <n v="950"/>
    <s v="New York"/>
    <n v="1"/>
    <n v="0.9"/>
    <x v="0"/>
    <n v="14"/>
    <x v="0"/>
    <x v="2"/>
    <x v="1"/>
    <s v="No"/>
    <n v="2"/>
    <x v="0"/>
    <n v="125"/>
    <n v="0.03"/>
    <n v="4.75"/>
    <x v="1"/>
    <n v="114"/>
    <s v="No"/>
    <d v="2013-01-02T00:00:00"/>
    <x v="151"/>
    <n v="301"/>
    <s v="Active"/>
    <s v="No"/>
  </r>
  <r>
    <n v="403"/>
    <s v="Peaceful SHARE By Central Park"/>
    <n v="954"/>
    <s v="New York"/>
    <n v="1"/>
    <n v="0.71"/>
    <x v="1"/>
    <n v="20"/>
    <x v="0"/>
    <x v="1"/>
    <x v="0"/>
    <s v="Yes"/>
    <n v="1"/>
    <x v="0"/>
    <n v="129"/>
    <n v="0.03"/>
    <n v="4.99"/>
    <x v="1"/>
    <n v="80"/>
    <s v="No"/>
    <d v="2013-02-28T00:00:00"/>
    <x v="25"/>
    <n v="288"/>
    <s v="Active"/>
    <s v="No"/>
  </r>
  <r>
    <n v="404"/>
    <s v="Spacious and Comfortable Room!"/>
    <n v="956"/>
    <s v="New York"/>
    <n v="1"/>
    <n v="1"/>
    <x v="0"/>
    <n v="16"/>
    <x v="0"/>
    <x v="10"/>
    <x v="0"/>
    <s v="Yes"/>
    <n v="2"/>
    <x v="0"/>
    <n v="58"/>
    <n v="0.03"/>
    <n v="4.32"/>
    <x v="0"/>
    <n v="37"/>
    <s v="No"/>
    <d v="2013-07-05T00:00:00"/>
    <x v="25"/>
    <n v="193"/>
    <s v="Active"/>
    <s v="Yes"/>
  </r>
  <r>
    <n v="405"/>
    <s v="Budget/diamond in heart of Harlem"/>
    <n v="957"/>
    <s v="New York"/>
    <n v="0.33"/>
    <n v="0.2"/>
    <x v="0"/>
    <n v="16"/>
    <x v="0"/>
    <x v="10"/>
    <x v="0"/>
    <s v="Yes"/>
    <n v="1"/>
    <x v="0"/>
    <n v="68"/>
    <n v="0.03"/>
    <n v="4.76"/>
    <x v="1"/>
    <n v="70"/>
    <s v="No"/>
    <d v="2013-02-19T00:00:00"/>
    <x v="230"/>
    <n v="365"/>
    <s v="Active"/>
    <s v="No"/>
  </r>
  <r>
    <n v="406"/>
    <s v="Nice quiet room on a backyard"/>
    <n v="929"/>
    <s v="New York"/>
    <n v="1"/>
    <n v="0"/>
    <x v="0"/>
    <n v="11"/>
    <x v="1"/>
    <x v="8"/>
    <x v="0"/>
    <s v="Yes"/>
    <n v="1"/>
    <x v="0"/>
    <n v="50"/>
    <n v="0.03"/>
    <n v="4.92"/>
    <x v="1"/>
    <n v="12"/>
    <s v="No"/>
    <d v="2016-03-25T00:00:00"/>
    <x v="231"/>
    <n v="364"/>
    <s v="Active"/>
    <s v="No"/>
  </r>
  <r>
    <n v="407"/>
    <s v="Chic, quiet 1BR with patio (steps from the subway)"/>
    <n v="272"/>
    <s v="New York"/>
    <n v="1"/>
    <n v="0.93"/>
    <x v="1"/>
    <n v="9"/>
    <x v="1"/>
    <x v="16"/>
    <x v="1"/>
    <s v="No"/>
    <n v="4"/>
    <x v="1"/>
    <n v="110"/>
    <n v="0.03"/>
    <n v="4.9000000000000004"/>
    <x v="1"/>
    <n v="139"/>
    <s v="Yes"/>
    <d v="2013-02-04T00:00:00"/>
    <x v="232"/>
    <n v="279"/>
    <s v="Active"/>
    <s v="No"/>
  </r>
  <r>
    <n v="408"/>
    <s v="Private bedroom&amp;bathroom in the heart of Manhattan"/>
    <n v="967"/>
    <s v="New York"/>
    <n v="0"/>
    <n v="0.85"/>
    <x v="1"/>
    <n v="17"/>
    <x v="0"/>
    <x v="0"/>
    <x v="0"/>
    <s v="Yes"/>
    <n v="2"/>
    <x v="0"/>
    <n v="125"/>
    <n v="0.03"/>
    <n v="4.99"/>
    <x v="1"/>
    <n v="236"/>
    <s v="Yes"/>
    <d v="2013-04-01T00:00:00"/>
    <x v="24"/>
    <n v="287"/>
    <s v="Active"/>
    <s v="No"/>
  </r>
  <r>
    <n v="409"/>
    <s v="Beautiful, large, Morningside apt"/>
    <n v="969"/>
    <s v="New York"/>
    <n v="1"/>
    <n v="0.4"/>
    <x v="0"/>
    <n v="20"/>
    <x v="0"/>
    <x v="1"/>
    <x v="1"/>
    <s v="No"/>
    <n v="2"/>
    <x v="0"/>
    <n v="150"/>
    <n v="0.03"/>
    <n v="4.84"/>
    <x v="1"/>
    <n v="82"/>
    <s v="No"/>
    <d v="2013-04-09T00:00:00"/>
    <x v="233"/>
    <n v="155"/>
    <s v="Active"/>
    <s v="No"/>
  </r>
  <r>
    <n v="410"/>
    <s v="Free Metrocard*, Safe &amp; Affordable"/>
    <n v="971"/>
    <s v="New York"/>
    <n v="1"/>
    <n v="1"/>
    <x v="1"/>
    <n v="22"/>
    <x v="2"/>
    <x v="25"/>
    <x v="0"/>
    <s v="Yes"/>
    <n v="1"/>
    <x v="0"/>
    <n v="56"/>
    <n v="0.03"/>
    <n v="4.9800000000000004"/>
    <x v="1"/>
    <n v="131"/>
    <s v="Yes"/>
    <d v="2013-03-13T00:00:00"/>
    <x v="180"/>
    <n v="330"/>
    <s v="Active"/>
    <s v="No"/>
  </r>
  <r>
    <n v="411"/>
    <s v="Private bedroom, next to Mt. Sinai hospital"/>
    <n v="974"/>
    <s v="New York"/>
    <n v="1"/>
    <n v="0.5"/>
    <x v="0"/>
    <n v="14"/>
    <x v="0"/>
    <x v="2"/>
    <x v="0"/>
    <s v="Yes"/>
    <n v="2"/>
    <x v="0"/>
    <n v="60"/>
    <n v="0.03"/>
    <n v="4.9000000000000004"/>
    <x v="1"/>
    <n v="73"/>
    <s v="No"/>
    <d v="2014-06-23T00:00:00"/>
    <x v="25"/>
    <n v="43"/>
    <s v="Active"/>
    <s v="No"/>
  </r>
  <r>
    <n v="412"/>
    <s v="Architecturally Stunning Former Synagogue!"/>
    <n v="975"/>
    <s v="New York"/>
    <n v="1"/>
    <n v="1"/>
    <x v="1"/>
    <n v="15"/>
    <x v="0"/>
    <x v="4"/>
    <x v="1"/>
    <s v="No"/>
    <n v="10"/>
    <x v="2"/>
    <n v="1866"/>
    <n v="7.0000000000000007E-2"/>
    <n v="4.8600000000000003"/>
    <x v="1"/>
    <n v="21"/>
    <s v="No"/>
    <d v="2014-10-22T00:00:00"/>
    <x v="234"/>
    <n v="174"/>
    <s v="Active"/>
    <s v="No"/>
  </r>
  <r>
    <n v="413"/>
    <s v="Boldera: Your Home Away From Home"/>
    <n v="962"/>
    <s v="New York"/>
    <n v="1"/>
    <n v="1"/>
    <x v="1"/>
    <n v="7"/>
    <x v="1"/>
    <x v="3"/>
    <x v="1"/>
    <s v="No"/>
    <n v="6"/>
    <x v="2"/>
    <n v="109"/>
    <n v="0.03"/>
    <n v="4.82"/>
    <x v="1"/>
    <n v="160"/>
    <s v="Yes"/>
    <d v="2013-02-13T00:00:00"/>
    <x v="136"/>
    <n v="295"/>
    <s v="Active"/>
    <s v="No"/>
  </r>
  <r>
    <n v="414"/>
    <s v="Sunny patio, very private, skyline views, BIG bed"/>
    <n v="543"/>
    <s v="New York"/>
    <n v="1"/>
    <n v="0.5"/>
    <x v="0"/>
    <n v="12"/>
    <x v="1"/>
    <x v="9"/>
    <x v="0"/>
    <s v="Yes"/>
    <n v="2"/>
    <x v="0"/>
    <n v="104"/>
    <n v="0.03"/>
    <n v="4.82"/>
    <x v="1"/>
    <n v="87"/>
    <s v="No"/>
    <d v="2013-03-04T00:00:00"/>
    <x v="143"/>
    <n v="226"/>
    <s v="Active"/>
    <s v="No"/>
  </r>
  <r>
    <n v="415"/>
    <s v="NYC-Cozy Apt! Walk to Columbia Uni/Central Park!"/>
    <n v="614"/>
    <s v="New York"/>
    <n v="1"/>
    <n v="1"/>
    <x v="1"/>
    <n v="16"/>
    <x v="0"/>
    <x v="10"/>
    <x v="1"/>
    <s v="No"/>
    <n v="7"/>
    <x v="2"/>
    <n v="145"/>
    <n v="0.03"/>
    <n v="4.9000000000000004"/>
    <x v="1"/>
    <n v="97"/>
    <s v="No"/>
    <d v="2013-03-31T00:00:00"/>
    <x v="25"/>
    <n v="41"/>
    <s v="Active"/>
    <s v="Yes"/>
  </r>
  <r>
    <n v="416"/>
    <s v="Painters Paradise / Greenpoint"/>
    <n v="984"/>
    <s v="New York"/>
    <n v="1"/>
    <n v="0.75"/>
    <x v="1"/>
    <n v="11"/>
    <x v="1"/>
    <x v="8"/>
    <x v="1"/>
    <s v="No"/>
    <n v="2"/>
    <x v="0"/>
    <n v="71"/>
    <n v="0.03"/>
    <n v="4.9000000000000004"/>
    <x v="1"/>
    <n v="167"/>
    <s v="Yes"/>
    <d v="2013-08-01T00:00:00"/>
    <x v="157"/>
    <n v="331"/>
    <s v="Active"/>
    <s v="No"/>
  </r>
  <r>
    <n v="417"/>
    <s v="Avenue A Apartment"/>
    <n v="987"/>
    <s v="New York"/>
    <n v="1"/>
    <n v="0.98"/>
    <x v="1"/>
    <n v="15"/>
    <x v="0"/>
    <x v="4"/>
    <x v="1"/>
    <s v="No"/>
    <n v="4"/>
    <x v="1"/>
    <n v="145"/>
    <n v="0.03"/>
    <n v="4.87"/>
    <x v="1"/>
    <n v="189"/>
    <s v="Yes"/>
    <d v="2013-02-28T00:00:00"/>
    <x v="37"/>
    <n v="306"/>
    <s v="Active"/>
    <s v="No"/>
  </r>
  <r>
    <n v="418"/>
    <s v="Cosmopolitan Brownstone Sanctuary"/>
    <n v="992"/>
    <s v="New York"/>
    <n v="0"/>
    <n v="0"/>
    <x v="0"/>
    <n v="7"/>
    <x v="1"/>
    <x v="3"/>
    <x v="1"/>
    <s v="No"/>
    <n v="6"/>
    <x v="2"/>
    <n v="180"/>
    <n v="0.03"/>
    <n v="4.7300000000000004"/>
    <x v="1"/>
    <n v="71"/>
    <s v="No"/>
    <d v="2013-03-19T00:00:00"/>
    <x v="235"/>
    <n v="288"/>
    <s v="Active"/>
    <s v="No"/>
  </r>
  <r>
    <n v="419"/>
    <s v="Sunny, private room in Brooklyn!"/>
    <n v="995"/>
    <s v="New York"/>
    <n v="1"/>
    <n v="0.99"/>
    <x v="1"/>
    <n v="7"/>
    <x v="1"/>
    <x v="3"/>
    <x v="0"/>
    <s v="Yes"/>
    <n v="1"/>
    <x v="0"/>
    <n v="32"/>
    <n v="0.03"/>
    <n v="4.9000000000000004"/>
    <x v="1"/>
    <n v="100"/>
    <s v="No"/>
    <d v="2013-04-06T00:00:00"/>
    <x v="228"/>
    <n v="338"/>
    <s v="Active"/>
    <s v="No"/>
  </r>
  <r>
    <n v="420"/>
    <s v="Bright, airy room share in Brooklyn"/>
    <n v="995"/>
    <s v="New York"/>
    <n v="1"/>
    <n v="0.99"/>
    <x v="1"/>
    <n v="7"/>
    <x v="1"/>
    <x v="3"/>
    <x v="2"/>
    <s v="Yes"/>
    <n v="1"/>
    <x v="0"/>
    <n v="25"/>
    <n v="0.03"/>
    <n v="4.8899999999999997"/>
    <x v="1"/>
    <n v="117"/>
    <s v="Yes"/>
    <d v="2013-03-17T00:00:00"/>
    <x v="236"/>
    <n v="341"/>
    <s v="Active"/>
    <s v="No"/>
  </r>
  <r>
    <n v="421"/>
    <s v="Hell's Kitchen Hideaway - Private Entrance"/>
    <n v="1003"/>
    <s v="New York"/>
    <n v="0.89"/>
    <n v="0.17"/>
    <x v="0"/>
    <n v="17"/>
    <x v="0"/>
    <x v="0"/>
    <x v="0"/>
    <s v="Yes"/>
    <n v="1"/>
    <x v="0"/>
    <n v="38"/>
    <n v="0.03"/>
    <n v="4.9800000000000004"/>
    <x v="1"/>
    <n v="109"/>
    <s v="Yes"/>
    <d v="2013-03-28T00:00:00"/>
    <x v="70"/>
    <n v="101"/>
    <s v="Active"/>
    <s v="No"/>
  </r>
  <r>
    <n v="422"/>
    <s v="Private Bedroom in Williamsburg"/>
    <n v="558"/>
    <s v="New York"/>
    <n v="1"/>
    <n v="0.46"/>
    <x v="1"/>
    <n v="12"/>
    <x v="1"/>
    <x v="9"/>
    <x v="0"/>
    <s v="Yes"/>
    <n v="2"/>
    <x v="0"/>
    <n v="68"/>
    <n v="0.03"/>
    <n v="4.91"/>
    <x v="1"/>
    <n v="102"/>
    <s v="Yes"/>
    <d v="2013-03-03T00:00:00"/>
    <x v="18"/>
    <n v="365"/>
    <s v="Active"/>
    <s v="No"/>
  </r>
  <r>
    <n v="423"/>
    <s v="Behind the Red Door II"/>
    <n v="1008"/>
    <s v="New York"/>
    <n v="1"/>
    <n v="0.97"/>
    <x v="1"/>
    <n v="16"/>
    <x v="0"/>
    <x v="10"/>
    <x v="1"/>
    <s v="No"/>
    <n v="4"/>
    <x v="1"/>
    <n v="75"/>
    <n v="0.03"/>
    <n v="4.82"/>
    <x v="1"/>
    <n v="84"/>
    <s v="No"/>
    <d v="2013-03-11T00:00:00"/>
    <x v="10"/>
    <n v="241"/>
    <s v="Active"/>
    <s v="Yes"/>
  </r>
  <r>
    <n v="424"/>
    <s v="Entire 1.5 Br Apt- Crown Heights - Franklin Ave"/>
    <n v="333"/>
    <s v="New York"/>
    <n v="1"/>
    <n v="0.48"/>
    <x v="0"/>
    <n v="9"/>
    <x v="1"/>
    <x v="16"/>
    <x v="1"/>
    <s v="No"/>
    <n v="3"/>
    <x v="1"/>
    <n v="136"/>
    <n v="0.03"/>
    <n v="4.9000000000000004"/>
    <x v="1"/>
    <n v="80"/>
    <s v="No"/>
    <d v="2014-04-14T00:00:00"/>
    <x v="160"/>
    <n v="0"/>
    <s v="Inactive"/>
    <s v="No"/>
  </r>
  <r>
    <n v="425"/>
    <s v="East Village Gay Friendly Dbl Room"/>
    <n v="1007"/>
    <s v="New York"/>
    <n v="1"/>
    <n v="1"/>
    <x v="1"/>
    <n v="15"/>
    <x v="0"/>
    <x v="4"/>
    <x v="0"/>
    <s v="Yes"/>
    <n v="2"/>
    <x v="0"/>
    <n v="47"/>
    <n v="0.03"/>
    <n v="4.96"/>
    <x v="1"/>
    <n v="481"/>
    <s v="Yes"/>
    <d v="2013-03-19T00:00:00"/>
    <x v="10"/>
    <n v="310"/>
    <s v="Active"/>
    <s v="Yes"/>
  </r>
  <r>
    <n v="426"/>
    <s v="Sunny WILLIAMSBURG Room near SUBWAY"/>
    <n v="773"/>
    <s v="New York"/>
    <n v="0.5"/>
    <n v="0.23"/>
    <x v="0"/>
    <n v="12"/>
    <x v="1"/>
    <x v="9"/>
    <x v="0"/>
    <s v="Yes"/>
    <n v="1"/>
    <x v="0"/>
    <n v="43"/>
    <n v="0.03"/>
    <n v="5"/>
    <x v="1"/>
    <n v="16"/>
    <s v="No"/>
    <d v="2013-05-01T00:00:00"/>
    <x v="237"/>
    <n v="365"/>
    <s v="Active"/>
    <s v="No"/>
  </r>
  <r>
    <n v="427"/>
    <s v="Bushwick/Ridgewood studio garden aptmt w parking"/>
    <n v="692"/>
    <s v="New York"/>
    <n v="1"/>
    <n v="0.56000000000000005"/>
    <x v="1"/>
    <n v="25"/>
    <x v="2"/>
    <x v="14"/>
    <x v="1"/>
    <s v="No"/>
    <n v="2"/>
    <x v="0"/>
    <n v="100"/>
    <n v="0.03"/>
    <n v="4.96"/>
    <x v="1"/>
    <n v="82"/>
    <s v="No"/>
    <d v="2013-03-03T00:00:00"/>
    <x v="29"/>
    <n v="321"/>
    <s v="Active"/>
    <s v="No"/>
  </r>
  <r>
    <n v="428"/>
    <s v="Sunny and Comfortable Private Room"/>
    <n v="605"/>
    <s v="New York"/>
    <n v="0.67"/>
    <n v="0"/>
    <x v="0"/>
    <n v="9"/>
    <x v="1"/>
    <x v="16"/>
    <x v="0"/>
    <s v="Yes"/>
    <n v="2"/>
    <x v="0"/>
    <n v="58"/>
    <n v="0.03"/>
    <n v="4.67"/>
    <x v="1"/>
    <n v="43"/>
    <s v="No"/>
    <d v="2013-03-20T00:00:00"/>
    <x v="238"/>
    <n v="16"/>
    <s v="Active"/>
    <s v="No"/>
  </r>
  <r>
    <n v="429"/>
    <s v="Brooklyn Fashionista 1Bdr Loft"/>
    <n v="556"/>
    <s v="New York"/>
    <n v="1"/>
    <n v="0.9"/>
    <x v="0"/>
    <n v="7"/>
    <x v="1"/>
    <x v="3"/>
    <x v="0"/>
    <s v="Yes"/>
    <n v="2"/>
    <x v="0"/>
    <n v="96"/>
    <n v="0.03"/>
    <n v="4.5199999999999996"/>
    <x v="1"/>
    <n v="23"/>
    <s v="No"/>
    <d v="2013-10-01T00:00:00"/>
    <x v="239"/>
    <n v="364"/>
    <s v="Active"/>
    <s v="No"/>
  </r>
  <r>
    <n v="430"/>
    <s v="BIG, COMFY, PRIV. room, Big apt, yard, Will-B dplx"/>
    <n v="131"/>
    <s v="New York"/>
    <n v="1"/>
    <n v="0.89"/>
    <x v="1"/>
    <n v="12"/>
    <x v="1"/>
    <x v="9"/>
    <x v="0"/>
    <s v="Yes"/>
    <n v="1"/>
    <x v="0"/>
    <n v="89"/>
    <n v="0.03"/>
    <n v="4.43"/>
    <x v="0"/>
    <n v="7"/>
    <s v="No"/>
    <d v="2013-06-01T00:00:00"/>
    <x v="240"/>
    <n v="358"/>
    <s v="Active"/>
    <s v="No"/>
  </r>
  <r>
    <n v="431"/>
    <s v="Prime East Village location w/backyard garden!"/>
    <n v="1018"/>
    <s v="New York"/>
    <n v="1"/>
    <n v="0.54"/>
    <x v="1"/>
    <n v="15"/>
    <x v="0"/>
    <x v="4"/>
    <x v="1"/>
    <s v="No"/>
    <n v="2"/>
    <x v="0"/>
    <n v="99"/>
    <n v="0.03"/>
    <n v="4.97"/>
    <x v="1"/>
    <n v="74"/>
    <s v="No"/>
    <d v="2013-04-08T00:00:00"/>
    <x v="241"/>
    <n v="0"/>
    <s v="Inactive"/>
    <s v="No"/>
  </r>
  <r>
    <n v="432"/>
    <s v="Bushwick Duplex 2"/>
    <n v="844"/>
    <s v="New York"/>
    <n v="1"/>
    <n v="0.85"/>
    <x v="1"/>
    <n v="8"/>
    <x v="1"/>
    <x v="11"/>
    <x v="0"/>
    <s v="Yes"/>
    <n v="1"/>
    <x v="0"/>
    <n v="70"/>
    <n v="0.03"/>
    <n v="4.97"/>
    <x v="1"/>
    <n v="30"/>
    <s v="No"/>
    <d v="2015-05-28T00:00:00"/>
    <x v="242"/>
    <n v="0"/>
    <s v="Inactive"/>
    <s v="No"/>
  </r>
  <r>
    <n v="433"/>
    <s v="Great Room in Lively East Village"/>
    <n v="616"/>
    <s v="New York"/>
    <n v="1"/>
    <n v="0.87"/>
    <x v="1"/>
    <n v="15"/>
    <x v="0"/>
    <x v="4"/>
    <x v="0"/>
    <s v="Yes"/>
    <n v="2"/>
    <x v="0"/>
    <n v="64"/>
    <n v="0.03"/>
    <n v="4.99"/>
    <x v="1"/>
    <n v="437"/>
    <s v="Yes"/>
    <d v="2013-03-26T00:00:00"/>
    <x v="160"/>
    <n v="65"/>
    <s v="Active"/>
    <s v="No"/>
  </r>
  <r>
    <n v="434"/>
    <s v="Cozy East Village Haven"/>
    <n v="321"/>
    <s v="New York"/>
    <n v="0.9"/>
    <n v="0.94"/>
    <x v="0"/>
    <n v="15"/>
    <x v="0"/>
    <x v="4"/>
    <x v="1"/>
    <s v="No"/>
    <n v="4"/>
    <x v="1"/>
    <n v="110"/>
    <n v="0.03"/>
    <n v="4.6399999999999997"/>
    <x v="1"/>
    <n v="39"/>
    <s v="No"/>
    <d v="2013-03-28T00:00:00"/>
    <x v="24"/>
    <n v="0"/>
    <s v="Inactive"/>
    <s v="Yes"/>
  </r>
  <r>
    <n v="435"/>
    <s v="NICE ROOM IN ASTORIA NEAR MANHATTAN"/>
    <n v="1024"/>
    <s v="New York"/>
    <n v="1"/>
    <n v="0.9"/>
    <x v="0"/>
    <n v="21"/>
    <x v="2"/>
    <x v="13"/>
    <x v="0"/>
    <s v="Yes"/>
    <n v="4"/>
    <x v="1"/>
    <n v="82"/>
    <n v="0.03"/>
    <n v="4.6399999999999997"/>
    <x v="1"/>
    <n v="197"/>
    <s v="No"/>
    <d v="2013-05-22T00:00:00"/>
    <x v="234"/>
    <n v="365"/>
    <s v="Active"/>
    <s v="No"/>
  </r>
  <r>
    <n v="436"/>
    <s v="Beautiful, private, uptown studio"/>
    <n v="13"/>
    <s v="New York"/>
    <n v="1"/>
    <n v="0.3"/>
    <x v="0"/>
    <n v="16"/>
    <x v="0"/>
    <x v="10"/>
    <x v="1"/>
    <s v="No"/>
    <n v="3"/>
    <x v="1"/>
    <n v="100"/>
    <n v="0.03"/>
    <n v="4.3"/>
    <x v="0"/>
    <n v="37"/>
    <s v="No"/>
    <d v="2013-03-18T00:00:00"/>
    <x v="243"/>
    <n v="83"/>
    <s v="Active"/>
    <s v="No"/>
  </r>
  <r>
    <n v="437"/>
    <s v="Manhattan's Best Deal!"/>
    <n v="1027"/>
    <s v="New York"/>
    <n v="0.89"/>
    <n v="0.99"/>
    <x v="0"/>
    <n v="14"/>
    <x v="0"/>
    <x v="2"/>
    <x v="1"/>
    <s v="No"/>
    <n v="6"/>
    <x v="2"/>
    <n v="165"/>
    <n v="0.03"/>
    <n v="4.6500000000000004"/>
    <x v="1"/>
    <n v="327"/>
    <s v="No"/>
    <d v="2013-03-30T00:00:00"/>
    <x v="31"/>
    <n v="314"/>
    <s v="Active"/>
    <s v="Yes"/>
  </r>
  <r>
    <n v="438"/>
    <s v="ROOM NEAR TIMES SQUARE MANHATTAN"/>
    <n v="1024"/>
    <s v="New York"/>
    <n v="1"/>
    <n v="0.9"/>
    <x v="0"/>
    <n v="21"/>
    <x v="2"/>
    <x v="13"/>
    <x v="0"/>
    <s v="Yes"/>
    <n v="3"/>
    <x v="1"/>
    <n v="77"/>
    <n v="0.03"/>
    <n v="4.87"/>
    <x v="1"/>
    <n v="82"/>
    <s v="No"/>
    <d v="2016-01-03T00:00:00"/>
    <x v="185"/>
    <n v="365"/>
    <s v="Active"/>
    <s v="No"/>
  </r>
  <r>
    <n v="439"/>
    <s v="Next to Subway, Private bedroom"/>
    <n v="974"/>
    <s v="New York"/>
    <n v="1"/>
    <n v="0.5"/>
    <x v="0"/>
    <n v="14"/>
    <x v="0"/>
    <x v="2"/>
    <x v="0"/>
    <s v="Yes"/>
    <n v="2"/>
    <x v="0"/>
    <n v="64"/>
    <n v="0.03"/>
    <n v="4.87"/>
    <x v="1"/>
    <n v="63"/>
    <s v="No"/>
    <d v="2013-07-04T00:00:00"/>
    <x v="118"/>
    <n v="1"/>
    <s v="Active"/>
    <s v="Yes"/>
  </r>
  <r>
    <n v="440"/>
    <s v="Village Life, 2-Bedroom, East Village"/>
    <n v="606"/>
    <s v="New York"/>
    <n v="1"/>
    <n v="0.97"/>
    <x v="1"/>
    <n v="15"/>
    <x v="0"/>
    <x v="4"/>
    <x v="1"/>
    <s v="No"/>
    <n v="4"/>
    <x v="1"/>
    <n v="250"/>
    <n v="0.04"/>
    <n v="4.8899999999999997"/>
    <x v="1"/>
    <n v="195"/>
    <s v="Yes"/>
    <d v="2013-04-02T00:00:00"/>
    <x v="214"/>
    <n v="192"/>
    <s v="Active"/>
    <s v="Yes"/>
  </r>
  <r>
    <n v="441"/>
    <s v="YOUR HARLEM HOME AWAY FROM HOME!!!"/>
    <n v="1031"/>
    <s v="New York"/>
    <n v="0"/>
    <n v="0.94"/>
    <x v="0"/>
    <n v="16"/>
    <x v="0"/>
    <x v="10"/>
    <x v="1"/>
    <s v="No"/>
    <n v="4"/>
    <x v="1"/>
    <n v="125"/>
    <n v="0.03"/>
    <n v="4.7"/>
    <x v="1"/>
    <n v="208"/>
    <s v="No"/>
    <d v="2013-05-06T00:00:00"/>
    <x v="78"/>
    <n v="0"/>
    <s v="Inactive"/>
    <s v="Yes"/>
  </r>
  <r>
    <n v="442"/>
    <s v="Luxury Furnished 1 BR UWS Apt w W/D &amp; Deck"/>
    <n v="1676"/>
    <s v="New York"/>
    <n v="1"/>
    <n v="0.88"/>
    <x v="1"/>
    <n v="20"/>
    <x v="0"/>
    <x v="1"/>
    <x v="1"/>
    <s v="No"/>
    <n v="3"/>
    <x v="1"/>
    <n v="161"/>
    <n v="0.03"/>
    <n v="4.88"/>
    <x v="1"/>
    <n v="8"/>
    <s v="No"/>
    <d v="2013-05-03T00:00:00"/>
    <x v="244"/>
    <n v="351"/>
    <s v="Active"/>
    <s v="No"/>
  </r>
  <r>
    <n v="443"/>
    <s v="1 BR Large Luxury Furnished Apartment UWS"/>
    <n v="1676"/>
    <s v="New York"/>
    <n v="1"/>
    <n v="0.88"/>
    <x v="1"/>
    <n v="20"/>
    <x v="0"/>
    <x v="1"/>
    <x v="1"/>
    <s v="No"/>
    <n v="3"/>
    <x v="1"/>
    <n v="105"/>
    <n v="0.03"/>
    <n v="5"/>
    <x v="1"/>
    <n v="15"/>
    <s v="No"/>
    <d v="2014-04-16T00:00:00"/>
    <x v="213"/>
    <n v="365"/>
    <s v="Active"/>
    <s v="No"/>
  </r>
  <r>
    <n v="444"/>
    <s v="Luxury Furnished 1 BR Apartment  UWS"/>
    <n v="1676"/>
    <s v="New York"/>
    <n v="1"/>
    <n v="0.88"/>
    <x v="1"/>
    <n v="20"/>
    <x v="0"/>
    <x v="1"/>
    <x v="1"/>
    <s v="No"/>
    <n v="3"/>
    <x v="1"/>
    <n v="99"/>
    <n v="0.03"/>
    <n v="4.83"/>
    <x v="1"/>
    <n v="6"/>
    <s v="No"/>
    <d v="2015-08-09T00:00:00"/>
    <x v="185"/>
    <n v="365"/>
    <s v="Active"/>
    <s v="No"/>
  </r>
  <r>
    <n v="445"/>
    <s v="Charming Apt. In Brooklyn Townhouse"/>
    <n v="1033"/>
    <s v="New York"/>
    <n v="1"/>
    <n v="1"/>
    <x v="1"/>
    <n v="7"/>
    <x v="1"/>
    <x v="3"/>
    <x v="1"/>
    <s v="No"/>
    <n v="4"/>
    <x v="1"/>
    <n v="145"/>
    <n v="0.03"/>
    <n v="4.9000000000000004"/>
    <x v="1"/>
    <n v="218"/>
    <s v="Yes"/>
    <d v="2013-04-02T00:00:00"/>
    <x v="0"/>
    <n v="353"/>
    <s v="Active"/>
    <s v="No"/>
  </r>
  <r>
    <n v="446"/>
    <s v="BRIGHT CHARMING RAILROAD APARTMENT"/>
    <n v="558"/>
    <s v="New York"/>
    <n v="1"/>
    <n v="0.46"/>
    <x v="1"/>
    <n v="12"/>
    <x v="1"/>
    <x v="9"/>
    <x v="1"/>
    <s v="No"/>
    <n v="2"/>
    <x v="0"/>
    <n v="120"/>
    <n v="0.03"/>
    <n v="4.6399999999999997"/>
    <x v="1"/>
    <n v="11"/>
    <s v="No"/>
    <d v="2013-07-06T00:00:00"/>
    <x v="179"/>
    <n v="211"/>
    <s v="Active"/>
    <s v="No"/>
  </r>
  <r>
    <n v="447"/>
    <s v="Brooklyn Wildlife Loft Mckibbin st"/>
    <n v="1043"/>
    <s v="New York"/>
    <n v="0.75"/>
    <n v="0.44"/>
    <x v="0"/>
    <n v="12"/>
    <x v="1"/>
    <x v="9"/>
    <x v="0"/>
    <s v="Yes"/>
    <n v="4"/>
    <x v="1"/>
    <n v="70"/>
    <n v="0.03"/>
    <n v="4.25"/>
    <x v="0"/>
    <n v="16"/>
    <s v="No"/>
    <d v="2013-04-30T00:00:00"/>
    <x v="21"/>
    <n v="365"/>
    <s v="Active"/>
    <s v="No"/>
  </r>
  <r>
    <n v="448"/>
    <s v="Astoria awesome balcony apartment PARKING FEE ADDL"/>
    <n v="873"/>
    <s v="New York"/>
    <n v="1"/>
    <n v="0.98"/>
    <x v="1"/>
    <n v="21"/>
    <x v="2"/>
    <x v="13"/>
    <x v="1"/>
    <s v="No"/>
    <n v="2"/>
    <x v="0"/>
    <n v="190"/>
    <n v="0.03"/>
    <n v="4.91"/>
    <x v="1"/>
    <n v="79"/>
    <s v="No"/>
    <d v="2013-05-06T00:00:00"/>
    <x v="143"/>
    <n v="330"/>
    <s v="Active"/>
    <s v="No"/>
  </r>
  <r>
    <n v="449"/>
    <s v="Large 2 BDRM @ McCarren Park!!"/>
    <n v="1049"/>
    <s v="New York"/>
    <n v="1"/>
    <n v="0.7"/>
    <x v="1"/>
    <n v="11"/>
    <x v="1"/>
    <x v="8"/>
    <x v="1"/>
    <s v="No"/>
    <n v="4"/>
    <x v="1"/>
    <n v="192"/>
    <n v="0.03"/>
    <n v="4.92"/>
    <x v="1"/>
    <n v="73"/>
    <s v="No"/>
    <d v="2013-04-22T00:00:00"/>
    <x v="245"/>
    <n v="313"/>
    <s v="Active"/>
    <s v="No"/>
  </r>
  <r>
    <n v="450"/>
    <s v="PETS Welcome!  XL Luxury UES One Bedroom w/Terrace"/>
    <n v="1050"/>
    <s v="New York"/>
    <n v="1"/>
    <n v="1"/>
    <x v="1"/>
    <n v="19"/>
    <x v="0"/>
    <x v="12"/>
    <x v="1"/>
    <s v="No"/>
    <n v="2"/>
    <x v="0"/>
    <n v="99"/>
    <n v="0.03"/>
    <n v="5"/>
    <x v="1"/>
    <n v="53"/>
    <s v="No"/>
    <d v="2013-08-17T00:00:00"/>
    <x v="71"/>
    <n v="44"/>
    <s v="Active"/>
    <s v="No"/>
  </r>
  <r>
    <n v="451"/>
    <s v="Large room in Beautiful communal house"/>
    <n v="569"/>
    <s v="New York"/>
    <n v="1"/>
    <n v="0.91"/>
    <x v="1"/>
    <n v="8"/>
    <x v="1"/>
    <x v="11"/>
    <x v="0"/>
    <s v="Yes"/>
    <n v="1"/>
    <x v="0"/>
    <n v="45"/>
    <n v="0.03"/>
    <n v="4.92"/>
    <x v="1"/>
    <n v="71"/>
    <s v="No"/>
    <d v="2013-05-03T00:00:00"/>
    <x v="8"/>
    <n v="365"/>
    <s v="Active"/>
    <s v="No"/>
  </r>
  <r>
    <n v="452"/>
    <s v="BIG, COMFY, 4BR DUPLEX, GARDEN APT, Williamsburg"/>
    <n v="131"/>
    <s v="New York"/>
    <n v="1"/>
    <n v="0.89"/>
    <x v="1"/>
    <n v="12"/>
    <x v="1"/>
    <x v="9"/>
    <x v="1"/>
    <s v="No"/>
    <n v="7"/>
    <x v="2"/>
    <n v="174"/>
    <n v="0.03"/>
    <n v="4.8099999999999996"/>
    <x v="1"/>
    <n v="58"/>
    <s v="No"/>
    <d v="2014-01-09T00:00:00"/>
    <x v="246"/>
    <n v="14"/>
    <s v="Active"/>
    <s v="No"/>
  </r>
  <r>
    <n v="453"/>
    <s v="KING Platform Bed - Spacious Room"/>
    <n v="424"/>
    <s v="New York"/>
    <n v="1"/>
    <n v="0.83"/>
    <x v="0"/>
    <n v="9"/>
    <x v="1"/>
    <x v="16"/>
    <x v="0"/>
    <s v="Yes"/>
    <n v="1"/>
    <x v="0"/>
    <n v="40"/>
    <n v="0.03"/>
    <n v="4.92"/>
    <x v="1"/>
    <n v="12"/>
    <s v="No"/>
    <d v="2019-03-10T00:00:00"/>
    <x v="118"/>
    <n v="350"/>
    <s v="Active"/>
    <s v="No"/>
  </r>
  <r>
    <n v="454"/>
    <s v="â˜†â˜†New Discountâ˜†â˜† 10min to Manhattan"/>
    <n v="774"/>
    <s v="New York"/>
    <n v="1"/>
    <n v="0.79"/>
    <x v="1"/>
    <n v="21"/>
    <x v="2"/>
    <x v="13"/>
    <x v="0"/>
    <s v="Yes"/>
    <n v="1"/>
    <x v="0"/>
    <n v="75"/>
    <n v="0.03"/>
    <n v="4.8"/>
    <x v="1"/>
    <n v="76"/>
    <s v="No"/>
    <d v="2013-04-22T00:00:00"/>
    <x v="247"/>
    <n v="365"/>
    <s v="Active"/>
    <s v="No"/>
  </r>
  <r>
    <n v="455"/>
    <s v="Apartment in the heart of Upper East Side"/>
    <n v="1062"/>
    <s v="New York"/>
    <n v="0.8"/>
    <n v="0.98"/>
    <x v="1"/>
    <n v="19"/>
    <x v="0"/>
    <x v="12"/>
    <x v="1"/>
    <s v="No"/>
    <n v="2"/>
    <x v="0"/>
    <n v="85"/>
    <n v="0.03"/>
    <n v="4.8899999999999997"/>
    <x v="1"/>
    <n v="255"/>
    <s v="Yes"/>
    <d v="2013-04-11T00:00:00"/>
    <x v="111"/>
    <n v="265"/>
    <s v="Active"/>
    <s v="Yes"/>
  </r>
  <r>
    <n v="456"/>
    <s v="Furnished BrownStone Apartment"/>
    <n v="1030"/>
    <s v="New York"/>
    <n v="1"/>
    <n v="0.82"/>
    <x v="1"/>
    <n v="7"/>
    <x v="1"/>
    <x v="3"/>
    <x v="1"/>
    <s v="No"/>
    <n v="5"/>
    <x v="1"/>
    <n v="95"/>
    <n v="0.03"/>
    <n v="4.75"/>
    <x v="1"/>
    <n v="53"/>
    <s v="No"/>
    <d v="2013-08-01T00:00:00"/>
    <x v="248"/>
    <n v="348"/>
    <s v="Active"/>
    <s v="Yes"/>
  </r>
  <r>
    <n v="457"/>
    <s v="2 floor Luxury Loft in the best location!"/>
    <n v="849"/>
    <s v="New York"/>
    <n v="1"/>
    <n v="0.93"/>
    <x v="1"/>
    <n v="13"/>
    <x v="0"/>
    <x v="7"/>
    <x v="1"/>
    <s v="No"/>
    <n v="6"/>
    <x v="2"/>
    <n v="525"/>
    <n v="0.05"/>
    <n v="4.9800000000000004"/>
    <x v="1"/>
    <n v="131"/>
    <s v="Yes"/>
    <d v="2013-04-17T00:00:00"/>
    <x v="23"/>
    <n v="351"/>
    <s v="Active"/>
    <s v="No"/>
  </r>
  <r>
    <n v="458"/>
    <s v="Small room with private bath in New York"/>
    <n v="344"/>
    <s v="New York"/>
    <n v="1"/>
    <n v="0.97"/>
    <x v="1"/>
    <n v="16"/>
    <x v="0"/>
    <x v="10"/>
    <x v="0"/>
    <s v="Yes"/>
    <n v="1"/>
    <x v="0"/>
    <n v="50"/>
    <n v="0.03"/>
    <n v="4.92"/>
    <x v="1"/>
    <n v="50"/>
    <s v="No"/>
    <d v="2019-01-13T00:00:00"/>
    <x v="249"/>
    <n v="317"/>
    <s v="Active"/>
    <s v="Yes"/>
  </r>
  <r>
    <n v="459"/>
    <s v="My Other Little Guestroom"/>
    <n v="694"/>
    <s v="New York"/>
    <n v="1"/>
    <n v="0.89"/>
    <x v="1"/>
    <n v="22"/>
    <x v="2"/>
    <x v="25"/>
    <x v="0"/>
    <s v="Yes"/>
    <n v="2"/>
    <x v="0"/>
    <n v="59"/>
    <n v="0.03"/>
    <n v="4.8899999999999997"/>
    <x v="1"/>
    <n v="305"/>
    <s v="Yes"/>
    <d v="2013-04-14T00:00:00"/>
    <x v="186"/>
    <n v="338"/>
    <s v="Active"/>
    <s v="No"/>
  </r>
  <r>
    <n v="460"/>
    <s v="Prime Williamsburg. Brand new"/>
    <n v="421"/>
    <s v="New York"/>
    <n v="0.7"/>
    <n v="0.87"/>
    <x v="0"/>
    <n v="12"/>
    <x v="1"/>
    <x v="9"/>
    <x v="1"/>
    <s v="No"/>
    <n v="2"/>
    <x v="0"/>
    <n v="75"/>
    <n v="0.03"/>
    <n v="4.7300000000000004"/>
    <x v="1"/>
    <n v="196"/>
    <s v="No"/>
    <d v="2013-05-14T00:00:00"/>
    <x v="130"/>
    <n v="30"/>
    <s v="Active"/>
    <s v="No"/>
  </r>
  <r>
    <n v="461"/>
    <s v="HISTORIC WILLIAMSBURG, BKLYN"/>
    <n v="313"/>
    <s v="New York"/>
    <n v="0.7"/>
    <n v="0.74"/>
    <x v="0"/>
    <n v="12"/>
    <x v="1"/>
    <x v="9"/>
    <x v="1"/>
    <s v="No"/>
    <n v="5"/>
    <x v="1"/>
    <n v="150"/>
    <n v="0.03"/>
    <n v="4.71"/>
    <x v="1"/>
    <n v="195"/>
    <s v="No"/>
    <d v="2013-06-10T00:00:00"/>
    <x v="0"/>
    <n v="362"/>
    <s v="Active"/>
    <s v="No"/>
  </r>
  <r>
    <n v="462"/>
    <s v="Huge Sunny Loft w Patio + Charm"/>
    <n v="307"/>
    <s v="New York"/>
    <n v="1"/>
    <n v="0.5"/>
    <x v="0"/>
    <n v="7"/>
    <x v="1"/>
    <x v="3"/>
    <x v="1"/>
    <s v="No"/>
    <n v="2"/>
    <x v="0"/>
    <n v="175"/>
    <n v="0.03"/>
    <n v="4.92"/>
    <x v="1"/>
    <n v="26"/>
    <s v="No"/>
    <d v="2013-11-11T00:00:00"/>
    <x v="250"/>
    <n v="301"/>
    <s v="Active"/>
    <s v="No"/>
  </r>
  <r>
    <n v="463"/>
    <s v="Beautiful duplex in a brownstone"/>
    <n v="533"/>
    <s v="New York"/>
    <n v="0.5"/>
    <n v="0.39"/>
    <x v="0"/>
    <n v="16"/>
    <x v="0"/>
    <x v="10"/>
    <x v="1"/>
    <s v="No"/>
    <n v="6"/>
    <x v="2"/>
    <n v="240"/>
    <n v="0.04"/>
    <n v="4.5199999999999996"/>
    <x v="1"/>
    <n v="33"/>
    <s v="No"/>
    <d v="2013-07-30T00:00:00"/>
    <x v="251"/>
    <n v="177"/>
    <s v="Active"/>
    <s v="No"/>
  </r>
  <r>
    <n v="464"/>
    <s v="Cozy Private Space in Williamsburg Townhome"/>
    <n v="1071"/>
    <s v="New York"/>
    <n v="0"/>
    <n v="0.82"/>
    <x v="0"/>
    <n v="12"/>
    <x v="1"/>
    <x v="9"/>
    <x v="1"/>
    <s v="No"/>
    <n v="2"/>
    <x v="0"/>
    <n v="110"/>
    <n v="0.03"/>
    <n v="4.5"/>
    <x v="1"/>
    <n v="123"/>
    <s v="No"/>
    <d v="2013-05-03T00:00:00"/>
    <x v="0"/>
    <n v="263"/>
    <s v="Active"/>
    <s v="No"/>
  </r>
  <r>
    <n v="465"/>
    <s v="Sunny, Clean + Sanitized Apartment w Outdoor Space"/>
    <n v="271"/>
    <s v="New York"/>
    <n v="1"/>
    <n v="0.84"/>
    <x v="1"/>
    <n v="10"/>
    <x v="1"/>
    <x v="17"/>
    <x v="1"/>
    <s v="No"/>
    <n v="4"/>
    <x v="1"/>
    <n v="82.03"/>
    <n v="0.03"/>
    <n v="4.83"/>
    <x v="1"/>
    <n v="395"/>
    <s v="Yes"/>
    <d v="2013-04-30T00:00:00"/>
    <x v="252"/>
    <n v="95"/>
    <s v="Active"/>
    <s v="No"/>
  </r>
  <r>
    <n v="466"/>
    <s v="Modern Duplex 1 bdrm , 1.5 Baths + terrace!"/>
    <n v="1072"/>
    <s v="New York"/>
    <n v="1"/>
    <n v="0.67"/>
    <x v="1"/>
    <n v="19"/>
    <x v="0"/>
    <x v="12"/>
    <x v="1"/>
    <s v="No"/>
    <n v="4"/>
    <x v="1"/>
    <n v="299"/>
    <n v="0.04"/>
    <n v="4.9800000000000004"/>
    <x v="1"/>
    <n v="126"/>
    <s v="Yes"/>
    <d v="2013-05-05T00:00:00"/>
    <x v="36"/>
    <n v="361"/>
    <s v="Active"/>
    <s v="No"/>
  </r>
  <r>
    <n v="467"/>
    <s v="Private Brownstone"/>
    <n v="1073"/>
    <s v="New York"/>
    <n v="1"/>
    <n v="0.82"/>
    <x v="1"/>
    <n v="14"/>
    <x v="0"/>
    <x v="2"/>
    <x v="1"/>
    <s v="No"/>
    <n v="2"/>
    <x v="0"/>
    <n v="85"/>
    <n v="0.03"/>
    <n v="4.91"/>
    <x v="1"/>
    <n v="236"/>
    <s v="Yes"/>
    <d v="2013-05-17T00:00:00"/>
    <x v="182"/>
    <n v="74"/>
    <s v="Active"/>
    <s v="No"/>
  </r>
  <r>
    <n v="468"/>
    <s v="Bedroom for two in Chelsea"/>
    <n v="1032"/>
    <s v="New York"/>
    <n v="0.75"/>
    <n v="0.67"/>
    <x v="0"/>
    <n v="13"/>
    <x v="0"/>
    <x v="7"/>
    <x v="0"/>
    <s v="Yes"/>
    <n v="2"/>
    <x v="0"/>
    <n v="69"/>
    <n v="0.03"/>
    <n v="4.7300000000000004"/>
    <x v="1"/>
    <n v="249"/>
    <s v="No"/>
    <d v="2013-04-24T00:00:00"/>
    <x v="253"/>
    <n v="180"/>
    <s v="Active"/>
    <s v="No"/>
  </r>
  <r>
    <n v="469"/>
    <s v="Sunny Clinton Hill Apt w/Patio"/>
    <n v="372"/>
    <s v="California"/>
    <n v="1"/>
    <n v="0.68"/>
    <x v="0"/>
    <n v="9"/>
    <x v="1"/>
    <x v="16"/>
    <x v="1"/>
    <s v="No"/>
    <n v="4"/>
    <x v="1"/>
    <n v="105"/>
    <n v="0.03"/>
    <n v="4.5199999999999996"/>
    <x v="1"/>
    <n v="21"/>
    <s v="No"/>
    <d v="2015-05-29T00:00:00"/>
    <x v="254"/>
    <n v="236"/>
    <s v="Active"/>
    <s v="No"/>
  </r>
  <r>
    <n v="470"/>
    <s v="Verna's Brownstone  (no stove, no gatherings)"/>
    <n v="1083"/>
    <s v="New York"/>
    <n v="1"/>
    <n v="0.8"/>
    <x v="1"/>
    <n v="7"/>
    <x v="1"/>
    <x v="3"/>
    <x v="0"/>
    <s v="Yes"/>
    <n v="2"/>
    <x v="0"/>
    <n v="75"/>
    <n v="0.03"/>
    <n v="4.95"/>
    <x v="1"/>
    <n v="19"/>
    <s v="No"/>
    <d v="2013-09-01T00:00:00"/>
    <x v="86"/>
    <n v="365"/>
    <s v="Active"/>
    <s v="No"/>
  </r>
  <r>
    <n v="471"/>
    <s v="Room Away From Home w/ Pvt Bathroom"/>
    <n v="1089"/>
    <s v="New York"/>
    <n v="1"/>
    <n v="1"/>
    <x v="0"/>
    <n v="16"/>
    <x v="0"/>
    <x v="10"/>
    <x v="0"/>
    <s v="Yes"/>
    <n v="3"/>
    <x v="1"/>
    <n v="48"/>
    <n v="0.03"/>
    <n v="4.59"/>
    <x v="1"/>
    <n v="90"/>
    <s v="No"/>
    <d v="2013-08-26T00:00:00"/>
    <x v="82"/>
    <n v="365"/>
    <s v="Active"/>
    <s v="No"/>
  </r>
  <r>
    <n v="472"/>
    <s v="Stunning Designer Loft in the heart of Chelsea"/>
    <n v="551"/>
    <s v="Attica"/>
    <n v="0"/>
    <n v="0.2"/>
    <x v="0"/>
    <n v="13"/>
    <x v="0"/>
    <x v="7"/>
    <x v="1"/>
    <s v="No"/>
    <n v="3"/>
    <x v="1"/>
    <n v="270"/>
    <n v="0.04"/>
    <n v="5"/>
    <x v="1"/>
    <n v="49"/>
    <s v="No"/>
    <d v="2013-09-20T00:00:00"/>
    <x v="255"/>
    <n v="178"/>
    <s v="Active"/>
    <s v="No"/>
  </r>
  <r>
    <n v="473"/>
    <s v="Great Apartment with luxurious bath in NYC/Chelsea"/>
    <n v="1088"/>
    <s v="New York"/>
    <n v="0.5"/>
    <n v="0.78"/>
    <x v="1"/>
    <n v="13"/>
    <x v="0"/>
    <x v="7"/>
    <x v="0"/>
    <s v="Yes"/>
    <n v="2"/>
    <x v="0"/>
    <n v="149"/>
    <n v="0.03"/>
    <n v="4.99"/>
    <x v="1"/>
    <n v="146"/>
    <s v="Yes"/>
    <d v="2013-04-29T00:00:00"/>
    <x v="4"/>
    <n v="312"/>
    <s v="Active"/>
    <s v="No"/>
  </r>
  <r>
    <n v="474"/>
    <s v="Private Cozy Bedroom in Brooklyn"/>
    <n v="264"/>
    <s v="New York"/>
    <n v="1"/>
    <n v="1"/>
    <x v="0"/>
    <n v="10"/>
    <x v="1"/>
    <x v="17"/>
    <x v="0"/>
    <s v="Yes"/>
    <n v="2"/>
    <x v="0"/>
    <n v="47"/>
    <n v="0.03"/>
    <n v="4.66"/>
    <x v="1"/>
    <n v="279"/>
    <s v="No"/>
    <d v="2013-04-20T00:00:00"/>
    <x v="118"/>
    <n v="178"/>
    <s v="Active"/>
    <s v="No"/>
  </r>
  <r>
    <n v="475"/>
    <s v="Private Entrance-Backyard Use-Welcome Back!"/>
    <n v="1075"/>
    <s v="New York"/>
    <n v="1"/>
    <n v="0.96"/>
    <x v="1"/>
    <n v="7"/>
    <x v="1"/>
    <x v="3"/>
    <x v="1"/>
    <s v="No"/>
    <n v="2"/>
    <x v="0"/>
    <n v="98"/>
    <n v="0.03"/>
    <n v="4.97"/>
    <x v="1"/>
    <n v="211"/>
    <s v="Yes"/>
    <d v="2013-08-17T00:00:00"/>
    <x v="22"/>
    <n v="330"/>
    <s v="Active"/>
    <s v="No"/>
  </r>
  <r>
    <n v="476"/>
    <s v="Great Bushwick Studio Apartment"/>
    <n v="644"/>
    <s v="New York"/>
    <n v="1"/>
    <n v="0.77"/>
    <x v="0"/>
    <n v="8"/>
    <x v="1"/>
    <x v="11"/>
    <x v="1"/>
    <s v="No"/>
    <n v="2"/>
    <x v="0"/>
    <n v="75"/>
    <n v="0.03"/>
    <n v="4.67"/>
    <x v="1"/>
    <n v="141"/>
    <s v="No"/>
    <d v="2013-05-10T00:00:00"/>
    <x v="176"/>
    <n v="364"/>
    <s v="Active"/>
    <s v="No"/>
  </r>
  <r>
    <n v="477"/>
    <s v="THE PUTNAM-3 Bdrm w/Outdoor Zen space/washer&amp;dryer"/>
    <n v="1"/>
    <s v="New York"/>
    <n v="0.9"/>
    <n v="0.6"/>
    <x v="1"/>
    <n v="7"/>
    <x v="1"/>
    <x v="3"/>
    <x v="1"/>
    <s v="No"/>
    <n v="4"/>
    <x v="1"/>
    <n v="111"/>
    <n v="0.03"/>
    <n v="4.91"/>
    <x v="1"/>
    <n v="32"/>
    <s v="No"/>
    <d v="2013-07-01T00:00:00"/>
    <x v="256"/>
    <n v="239"/>
    <s v="Active"/>
    <s v="No"/>
  </r>
  <r>
    <n v="478"/>
    <s v="Manhattan &amp; Time Square in 30 minutes. Back room."/>
    <n v="763"/>
    <s v="New York"/>
    <n v="1"/>
    <n v="0.99"/>
    <x v="0"/>
    <n v="26"/>
    <x v="2"/>
    <x v="19"/>
    <x v="0"/>
    <s v="Yes"/>
    <n v="2"/>
    <x v="0"/>
    <n v="49"/>
    <n v="0.03"/>
    <n v="4.82"/>
    <x v="1"/>
    <n v="74"/>
    <s v="No"/>
    <d v="2016-10-07T00:00:00"/>
    <x v="8"/>
    <n v="356"/>
    <s v="Active"/>
    <s v="Yes"/>
  </r>
  <r>
    <n v="479"/>
    <s v="Chic Brooklyn Apt.- Private Room"/>
    <n v="1097"/>
    <s v="New York"/>
    <n v="1"/>
    <n v="0"/>
    <x v="0"/>
    <n v="7"/>
    <x v="1"/>
    <x v="3"/>
    <x v="0"/>
    <s v="Yes"/>
    <n v="2"/>
    <x v="0"/>
    <n v="60"/>
    <n v="0.03"/>
    <n v="4.75"/>
    <x v="1"/>
    <n v="44"/>
    <s v="No"/>
    <d v="2013-09-23T00:00:00"/>
    <x v="257"/>
    <n v="169"/>
    <s v="Active"/>
    <s v="No"/>
  </r>
  <r>
    <n v="480"/>
    <s v="Forget NYC, Stay in Williamsburg! Best 1 BR Apt"/>
    <n v="513"/>
    <s v="New York"/>
    <n v="0.7"/>
    <n v="0.42"/>
    <x v="0"/>
    <n v="12"/>
    <x v="1"/>
    <x v="9"/>
    <x v="1"/>
    <s v="No"/>
    <n v="2"/>
    <x v="0"/>
    <n v="190"/>
    <n v="0.03"/>
    <n v="5"/>
    <x v="1"/>
    <n v="36"/>
    <s v="No"/>
    <d v="2013-05-21T00:00:00"/>
    <x v="60"/>
    <n v="358"/>
    <s v="Active"/>
    <s v="No"/>
  </r>
  <r>
    <n v="481"/>
    <s v="Private Room &amp; Bath in Brooklyn!"/>
    <n v="186"/>
    <s v="New York"/>
    <n v="1"/>
    <n v="0.93"/>
    <x v="1"/>
    <n v="9"/>
    <x v="1"/>
    <x v="16"/>
    <x v="0"/>
    <s v="Yes"/>
    <n v="2"/>
    <x v="0"/>
    <n v="90"/>
    <n v="0.03"/>
    <n v="4.79"/>
    <x v="1"/>
    <n v="160"/>
    <s v="No"/>
    <d v="2013-05-04T00:00:00"/>
    <x v="109"/>
    <n v="365"/>
    <s v="Active"/>
    <s v="No"/>
  </r>
  <r>
    <n v="482"/>
    <s v="Beautiful  Bohemian 1BR apartment"/>
    <n v="1098"/>
    <s v="New York"/>
    <n v="0.9"/>
    <n v="0.95"/>
    <x v="0"/>
    <n v="16"/>
    <x v="0"/>
    <x v="10"/>
    <x v="1"/>
    <s v="No"/>
    <n v="4"/>
    <x v="1"/>
    <n v="85"/>
    <n v="0.03"/>
    <n v="4.79"/>
    <x v="1"/>
    <n v="58"/>
    <s v="No"/>
    <d v="2013-05-08T00:00:00"/>
    <x v="51"/>
    <n v="304"/>
    <s v="Active"/>
    <s v="No"/>
  </r>
  <r>
    <n v="483"/>
    <s v="Beautiful new one bedroom apartment"/>
    <n v="1102"/>
    <s v="New York"/>
    <n v="1"/>
    <n v="0.95"/>
    <x v="0"/>
    <n v="7"/>
    <x v="1"/>
    <x v="3"/>
    <x v="1"/>
    <s v="No"/>
    <n v="3"/>
    <x v="1"/>
    <n v="95"/>
    <n v="0.03"/>
    <n v="4.62"/>
    <x v="1"/>
    <n v="242"/>
    <s v="No"/>
    <d v="2013-05-24T00:00:00"/>
    <x v="253"/>
    <n v="344"/>
    <s v="Active"/>
    <s v="Yes"/>
  </r>
  <r>
    <n v="484"/>
    <s v="ART HOUSE VAULT"/>
    <n v="1079"/>
    <s v="New York"/>
    <n v="0.8"/>
    <n v="0.35"/>
    <x v="0"/>
    <n v="7"/>
    <x v="1"/>
    <x v="3"/>
    <x v="0"/>
    <s v="Yes"/>
    <n v="3"/>
    <x v="1"/>
    <n v="71"/>
    <n v="0.03"/>
    <n v="4.4000000000000004"/>
    <x v="0"/>
    <n v="67"/>
    <s v="No"/>
    <d v="2013-05-16T00:00:00"/>
    <x v="164"/>
    <n v="89"/>
    <s v="Active"/>
    <s v="No"/>
  </r>
  <r>
    <n v="485"/>
    <s v="Private Rm for 1 in Historic Harlem"/>
    <n v="1105"/>
    <s v="New York"/>
    <n v="1"/>
    <n v="0.46"/>
    <x v="1"/>
    <n v="16"/>
    <x v="0"/>
    <x v="10"/>
    <x v="0"/>
    <s v="Yes"/>
    <n v="1"/>
    <x v="0"/>
    <n v="70"/>
    <n v="0.03"/>
    <n v="4.5"/>
    <x v="1"/>
    <n v="16"/>
    <s v="No"/>
    <d v="2013-07-02T00:00:00"/>
    <x v="45"/>
    <n v="365"/>
    <s v="Active"/>
    <s v="No"/>
  </r>
  <r>
    <n v="486"/>
    <s v="Unique 1BR in energetic E. Village"/>
    <n v="1110"/>
    <s v="New York"/>
    <n v="1"/>
    <n v="0.35"/>
    <x v="1"/>
    <n v="15"/>
    <x v="0"/>
    <x v="4"/>
    <x v="1"/>
    <s v="No"/>
    <n v="3"/>
    <x v="1"/>
    <n v="175"/>
    <n v="0.03"/>
    <n v="4.84"/>
    <x v="1"/>
    <n v="49"/>
    <s v="No"/>
    <d v="2014-01-02T00:00:00"/>
    <x v="106"/>
    <n v="344"/>
    <s v="Active"/>
    <s v="No"/>
  </r>
  <r>
    <n v="487"/>
    <s v="It's all about Bushwick BROOKLYN"/>
    <n v="43"/>
    <s v="New York"/>
    <n v="1"/>
    <n v="0.97"/>
    <x v="1"/>
    <n v="8"/>
    <x v="1"/>
    <x v="11"/>
    <x v="1"/>
    <s v="No"/>
    <n v="3"/>
    <x v="1"/>
    <n v="107"/>
    <n v="0.03"/>
    <n v="4.96"/>
    <x v="1"/>
    <n v="337"/>
    <s v="Yes"/>
    <d v="2013-05-12T00:00:00"/>
    <x v="4"/>
    <n v="103"/>
    <s v="Active"/>
    <s v="No"/>
  </r>
  <r>
    <n v="488"/>
    <s v="ART HOUSE BIGGIE SMALL"/>
    <n v="1079"/>
    <s v="New York"/>
    <n v="0.8"/>
    <n v="0.35"/>
    <x v="0"/>
    <n v="7"/>
    <x v="1"/>
    <x v="3"/>
    <x v="0"/>
    <s v="Yes"/>
    <n v="1"/>
    <x v="0"/>
    <n v="43"/>
    <n v="0.03"/>
    <n v="4.59"/>
    <x v="1"/>
    <n v="68"/>
    <s v="No"/>
    <d v="2013-06-06T00:00:00"/>
    <x v="258"/>
    <n v="145"/>
    <s v="Active"/>
    <s v="No"/>
  </r>
  <r>
    <n v="489"/>
    <s v="Immaculate 2BR in 4-unit bldg 15 mins to Midtown"/>
    <n v="1111"/>
    <s v="New York"/>
    <n v="0.9"/>
    <n v="0.5"/>
    <x v="1"/>
    <n v="16"/>
    <x v="0"/>
    <x v="10"/>
    <x v="1"/>
    <s v="No"/>
    <n v="3"/>
    <x v="1"/>
    <n v="90"/>
    <n v="0.03"/>
    <n v="5"/>
    <x v="1"/>
    <n v="21"/>
    <s v="No"/>
    <d v="2013-08-12T00:00:00"/>
    <x v="224"/>
    <n v="364"/>
    <s v="Active"/>
    <s v="No"/>
  </r>
  <r>
    <n v="490"/>
    <s v="Triplex Penthouse in New York"/>
    <n v="1029"/>
    <s v="New York"/>
    <n v="1"/>
    <n v="0.92"/>
    <x v="1"/>
    <n v="12"/>
    <x v="1"/>
    <x v="9"/>
    <x v="1"/>
    <s v="No"/>
    <n v="6"/>
    <x v="2"/>
    <n v="300"/>
    <n v="0.04"/>
    <n v="4.91"/>
    <x v="1"/>
    <n v="43"/>
    <s v="No"/>
    <d v="2013-05-23T00:00:00"/>
    <x v="21"/>
    <n v="328"/>
    <s v="Active"/>
    <s v="No"/>
  </r>
  <r>
    <n v="491"/>
    <s v="Private Room in Brooklyn"/>
    <n v="1362"/>
    <s v="New York"/>
    <n v="0"/>
    <n v="0"/>
    <x v="0"/>
    <n v="8"/>
    <x v="1"/>
    <x v="11"/>
    <x v="0"/>
    <s v="Yes"/>
    <n v="2"/>
    <x v="0"/>
    <n v="45"/>
    <n v="0.03"/>
    <n v="4.2300000000000004"/>
    <x v="0"/>
    <n v="22"/>
    <s v="No"/>
    <d v="2013-10-26T00:00:00"/>
    <x v="259"/>
    <n v="365"/>
    <s v="Active"/>
    <s v="No"/>
  </r>
  <r>
    <n v="492"/>
    <s v="Private room in Brooklyn"/>
    <n v="2065"/>
    <s v="New York"/>
    <n v="1"/>
    <n v="1"/>
    <x v="1"/>
    <n v="7"/>
    <x v="1"/>
    <x v="3"/>
    <x v="0"/>
    <s v="Yes"/>
    <n v="2"/>
    <x v="0"/>
    <n v="50"/>
    <n v="0.03"/>
    <n v="4.76"/>
    <x v="1"/>
    <n v="21"/>
    <s v="No"/>
    <d v="2015-10-24T00:00:00"/>
    <x v="17"/>
    <n v="314"/>
    <s v="Active"/>
    <s v="No"/>
  </r>
  <r>
    <n v="493"/>
    <s v="Beautiful stylish one bedroom home with balcony."/>
    <n v="680"/>
    <s v="New York"/>
    <n v="0.9"/>
    <n v="0.4"/>
    <x v="0"/>
    <n v="12"/>
    <x v="1"/>
    <x v="9"/>
    <x v="1"/>
    <s v="No"/>
    <n v="2"/>
    <x v="0"/>
    <n v="145"/>
    <n v="0.03"/>
    <n v="4.92"/>
    <x v="1"/>
    <n v="62"/>
    <s v="No"/>
    <d v="2015-05-16T00:00:00"/>
    <x v="260"/>
    <n v="214"/>
    <s v="Active"/>
    <s v="No"/>
  </r>
  <r>
    <n v="494"/>
    <s v="Large Flatiron 2 bedroom"/>
    <n v="463"/>
    <s v="New York"/>
    <n v="1"/>
    <n v="0.88"/>
    <x v="0"/>
    <n v="18"/>
    <x v="0"/>
    <x v="20"/>
    <x v="1"/>
    <s v="No"/>
    <n v="6"/>
    <x v="2"/>
    <n v="300"/>
    <n v="0.04"/>
    <n v="4.88"/>
    <x v="1"/>
    <n v="77"/>
    <s v="No"/>
    <d v="2013-06-13T00:00:00"/>
    <x v="21"/>
    <n v="92"/>
    <s v="Active"/>
    <s v="No"/>
  </r>
  <r>
    <n v="495"/>
    <s v="5 STARS***MIDTOWN EAST-BRAND NEW!!!"/>
    <n v="465"/>
    <s v="New York"/>
    <n v="0.85"/>
    <n v="0.38"/>
    <x v="0"/>
    <n v="18"/>
    <x v="0"/>
    <x v="20"/>
    <x v="1"/>
    <s v="No"/>
    <n v="2"/>
    <x v="0"/>
    <n v="86"/>
    <n v="0.03"/>
    <n v="4.33"/>
    <x v="0"/>
    <n v="3"/>
    <s v="No"/>
    <d v="2015-06-30T00:00:00"/>
    <x v="261"/>
    <n v="365"/>
    <s v="Active"/>
    <s v="No"/>
  </r>
  <r>
    <n v="496"/>
    <s v="Spacious Private Room -East Village"/>
    <n v="1115"/>
    <s v="New York"/>
    <n v="1"/>
    <n v="0.69"/>
    <x v="0"/>
    <n v="15"/>
    <x v="0"/>
    <x v="4"/>
    <x v="0"/>
    <s v="Yes"/>
    <n v="2"/>
    <x v="0"/>
    <n v="99"/>
    <n v="0.03"/>
    <n v="4.9400000000000004"/>
    <x v="1"/>
    <n v="322"/>
    <s v="Yes"/>
    <d v="2013-05-17T00:00:00"/>
    <x v="20"/>
    <n v="288"/>
    <s v="Active"/>
    <s v="No"/>
  </r>
  <r>
    <n v="497"/>
    <s v="Luxury 1 Bedroom Central Park Views"/>
    <n v="309"/>
    <s v="New York"/>
    <n v="1"/>
    <n v="1"/>
    <x v="0"/>
    <n v="20"/>
    <x v="0"/>
    <x v="1"/>
    <x v="1"/>
    <s v="No"/>
    <n v="3"/>
    <x v="1"/>
    <n v="1000"/>
    <n v="7.0000000000000007E-2"/>
    <n v="5"/>
    <x v="1"/>
    <n v="24"/>
    <s v="No"/>
    <d v="2013-06-20T00:00:00"/>
    <x v="262"/>
    <n v="365"/>
    <s v="Active"/>
    <s v="No"/>
  </r>
  <r>
    <n v="498"/>
    <s v="Private Room (Long room) in Manhattan NYC"/>
    <n v="669"/>
    <s v="New York"/>
    <n v="0.88"/>
    <n v="0.5"/>
    <x v="0"/>
    <n v="14"/>
    <x v="0"/>
    <x v="2"/>
    <x v="0"/>
    <s v="Yes"/>
    <n v="1"/>
    <x v="0"/>
    <n v="38"/>
    <n v="0.03"/>
    <n v="4.71"/>
    <x v="1"/>
    <n v="7"/>
    <s v="No"/>
    <d v="2013-06-15T00:00:00"/>
    <x v="263"/>
    <n v="351"/>
    <s v="Active"/>
    <s v="No"/>
  </r>
  <r>
    <n v="499"/>
    <s v="Fab 1 Bedroom Apartment!"/>
    <n v="1117"/>
    <s v="New York"/>
    <n v="1"/>
    <n v="0.35"/>
    <x v="1"/>
    <n v="14"/>
    <x v="0"/>
    <x v="2"/>
    <x v="1"/>
    <s v="No"/>
    <n v="2"/>
    <x v="0"/>
    <n v="100"/>
    <n v="0.03"/>
    <n v="4.92"/>
    <x v="1"/>
    <n v="59"/>
    <s v="No"/>
    <d v="2013-08-18T00:00:00"/>
    <x v="77"/>
    <n v="0"/>
    <s v="Inactive"/>
    <s v="No"/>
  </r>
  <r>
    <n v="500"/>
    <s v="Large Sunny 1BR - Entire 2nd Floor"/>
    <n v="1120"/>
    <s v="New York"/>
    <n v="1"/>
    <n v="0.97"/>
    <x v="1"/>
    <n v="11"/>
    <x v="1"/>
    <x v="8"/>
    <x v="1"/>
    <s v="No"/>
    <n v="2"/>
    <x v="0"/>
    <n v="158"/>
    <n v="0.03"/>
    <n v="4.91"/>
    <x v="1"/>
    <n v="319"/>
    <s v="Yes"/>
    <d v="2013-05-20T00:00:00"/>
    <x v="53"/>
    <n v="38"/>
    <s v="Active"/>
    <s v="No"/>
  </r>
  <r>
    <n v="501"/>
    <s v="Fresh and modern 1BR in Bed-Stuy"/>
    <n v="1122"/>
    <s v="New York"/>
    <n v="1"/>
    <n v="1"/>
    <x v="1"/>
    <n v="7"/>
    <x v="1"/>
    <x v="3"/>
    <x v="1"/>
    <s v="No"/>
    <n v="2"/>
    <x v="0"/>
    <n v="85"/>
    <n v="0.03"/>
    <n v="4.74"/>
    <x v="1"/>
    <n v="228"/>
    <s v="No"/>
    <d v="2013-05-27T00:00:00"/>
    <x v="31"/>
    <n v="337"/>
    <s v="Active"/>
    <s v="No"/>
  </r>
  <r>
    <n v="502"/>
    <s v="Stylish Loft Apt in Brooklyn"/>
    <n v="1087"/>
    <s v="New York"/>
    <n v="1"/>
    <n v="0.95"/>
    <x v="0"/>
    <n v="9"/>
    <x v="1"/>
    <x v="16"/>
    <x v="1"/>
    <s v="No"/>
    <n v="2"/>
    <x v="0"/>
    <n v="175"/>
    <n v="0.03"/>
    <n v="4.7699999999999996"/>
    <x v="1"/>
    <n v="13"/>
    <s v="No"/>
    <d v="2013-10-04T00:00:00"/>
    <x v="264"/>
    <n v="283"/>
    <s v="Active"/>
    <s v="Yes"/>
  </r>
  <r>
    <n v="503"/>
    <s v="COMFORTABLE NYC RETREAT &amp; Breakfast"/>
    <n v="1125"/>
    <s v="New York"/>
    <n v="0.83"/>
    <n v="0.93"/>
    <x v="1"/>
    <n v="14"/>
    <x v="0"/>
    <x v="2"/>
    <x v="0"/>
    <s v="Yes"/>
    <n v="3"/>
    <x v="1"/>
    <n v="92"/>
    <n v="0.03"/>
    <n v="4.9000000000000004"/>
    <x v="1"/>
    <n v="282"/>
    <s v="Yes"/>
    <d v="2013-05-24T00:00:00"/>
    <x v="20"/>
    <n v="59"/>
    <s v="Active"/>
    <s v="No"/>
  </r>
  <r>
    <n v="504"/>
    <s v="Zen TropicalÃ© Greenpoint, Brooklyn"/>
    <n v="128"/>
    <s v="New York"/>
    <n v="1"/>
    <n v="1"/>
    <x v="0"/>
    <n v="11"/>
    <x v="1"/>
    <x v="8"/>
    <x v="0"/>
    <s v="Yes"/>
    <n v="2"/>
    <x v="0"/>
    <n v="85"/>
    <n v="0.03"/>
    <n v="5"/>
    <x v="1"/>
    <n v="21"/>
    <s v="No"/>
    <d v="2013-09-22T00:00:00"/>
    <x v="21"/>
    <n v="228"/>
    <s v="Active"/>
    <s v="Yes"/>
  </r>
  <r>
    <n v="505"/>
    <s v="Modern Brooklyn Duplex Lux Loft with Pool and Gym"/>
    <n v="1132"/>
    <s v="New York"/>
    <n v="0.31"/>
    <n v="0.59"/>
    <x v="0"/>
    <n v="8"/>
    <x v="1"/>
    <x v="11"/>
    <x v="1"/>
    <s v="No"/>
    <n v="5"/>
    <x v="1"/>
    <n v="225"/>
    <n v="0.04"/>
    <n v="4.51"/>
    <x v="1"/>
    <n v="41"/>
    <s v="No"/>
    <d v="2013-06-15T00:00:00"/>
    <x v="153"/>
    <n v="104"/>
    <s v="Active"/>
    <s v="No"/>
  </r>
  <r>
    <n v="506"/>
    <s v="Steps to Subway! Entire apt! 20 min to Manhattan!"/>
    <n v="1127"/>
    <s v="New York"/>
    <n v="1"/>
    <n v="1"/>
    <x v="1"/>
    <n v="7"/>
    <x v="1"/>
    <x v="3"/>
    <x v="1"/>
    <s v="No"/>
    <n v="4"/>
    <x v="1"/>
    <n v="218"/>
    <n v="0.04"/>
    <n v="4.9800000000000004"/>
    <x v="1"/>
    <n v="116"/>
    <s v="Yes"/>
    <d v="2017-11-06T00:00:00"/>
    <x v="31"/>
    <n v="343"/>
    <s v="Active"/>
    <s v="Yes"/>
  </r>
  <r>
    <n v="507"/>
    <s v="Sexy Bedroom near Central Park!"/>
    <n v="1143"/>
    <s v="New York"/>
    <n v="1"/>
    <n v="0.81"/>
    <x v="0"/>
    <n v="14"/>
    <x v="0"/>
    <x v="2"/>
    <x v="0"/>
    <s v="Yes"/>
    <n v="3"/>
    <x v="1"/>
    <n v="59"/>
    <n v="0.03"/>
    <n v="4.49"/>
    <x v="0"/>
    <n v="43"/>
    <s v="No"/>
    <d v="2014-05-06T00:00:00"/>
    <x v="82"/>
    <n v="229"/>
    <s v="Active"/>
    <s v="Yes"/>
  </r>
  <r>
    <n v="508"/>
    <s v="PRIVATE ROOM IN NYC ARTIST LOFT"/>
    <n v="1144"/>
    <s v="New York"/>
    <n v="0.7"/>
    <n v="0.74"/>
    <x v="0"/>
    <n v="5"/>
    <x v="4"/>
    <x v="26"/>
    <x v="0"/>
    <s v="Yes"/>
    <n v="2"/>
    <x v="0"/>
    <n v="55"/>
    <n v="0.03"/>
    <n v="4.82"/>
    <x v="1"/>
    <n v="74"/>
    <s v="No"/>
    <d v="2013-07-01T00:00:00"/>
    <x v="176"/>
    <n v="351"/>
    <s v="Active"/>
    <s v="No"/>
  </r>
  <r>
    <n v="509"/>
    <s v="Large 1 Bedroom in Astoria"/>
    <n v="770"/>
    <s v="New York"/>
    <n v="1"/>
    <n v="0.75"/>
    <x v="1"/>
    <n v="21"/>
    <x v="2"/>
    <x v="13"/>
    <x v="1"/>
    <s v="No"/>
    <n v="2"/>
    <x v="0"/>
    <n v="99"/>
    <n v="0.03"/>
    <n v="5"/>
    <x v="1"/>
    <n v="18"/>
    <s v="No"/>
    <d v="2018-02-02T00:00:00"/>
    <x v="118"/>
    <n v="206"/>
    <s v="Active"/>
    <s v="No"/>
  </r>
  <r>
    <n v="510"/>
    <s v="Cozy 1 Bedroom in Clinton Hill"/>
    <n v="1152"/>
    <s v="New York"/>
    <n v="1"/>
    <n v="0.93"/>
    <x v="0"/>
    <n v="7"/>
    <x v="1"/>
    <x v="3"/>
    <x v="1"/>
    <s v="No"/>
    <n v="4"/>
    <x v="1"/>
    <n v="105"/>
    <n v="0.03"/>
    <n v="4.68"/>
    <x v="1"/>
    <n v="170"/>
    <s v="No"/>
    <d v="2014-03-12T00:00:00"/>
    <x v="3"/>
    <n v="0"/>
    <s v="Inactive"/>
    <s v="No"/>
  </r>
  <r>
    <n v="511"/>
    <s v="Authentic NYC Living 2"/>
    <n v="254"/>
    <s v="New York"/>
    <n v="1"/>
    <n v="0.9"/>
    <x v="1"/>
    <n v="7"/>
    <x v="1"/>
    <x v="3"/>
    <x v="1"/>
    <s v="No"/>
    <n v="2"/>
    <x v="0"/>
    <n v="99"/>
    <n v="0.03"/>
    <n v="4.9800000000000004"/>
    <x v="1"/>
    <n v="87"/>
    <s v="No"/>
    <d v="2013-10-06T00:00:00"/>
    <x v="209"/>
    <n v="355"/>
    <s v="Active"/>
    <s v="No"/>
  </r>
  <r>
    <n v="512"/>
    <s v="Sunny Williamsburg Apt w/ Deck"/>
    <n v="260"/>
    <s v="New York"/>
    <n v="1"/>
    <n v="1"/>
    <x v="1"/>
    <n v="12"/>
    <x v="1"/>
    <x v="9"/>
    <x v="1"/>
    <s v="No"/>
    <n v="6"/>
    <x v="2"/>
    <n v="262"/>
    <n v="0.04"/>
    <n v="4.91"/>
    <x v="1"/>
    <n v="177"/>
    <s v="Yes"/>
    <d v="2013-10-05T00:00:00"/>
    <x v="95"/>
    <n v="76"/>
    <s v="Active"/>
    <s v="Yes"/>
  </r>
  <r>
    <n v="513"/>
    <s v="Williamsburg Penthouse Hideaway"/>
    <n v="1162"/>
    <s v="New York"/>
    <n v="0.95"/>
    <n v="0.99"/>
    <x v="0"/>
    <n v="12"/>
    <x v="1"/>
    <x v="9"/>
    <x v="0"/>
    <s v="Yes"/>
    <n v="2"/>
    <x v="0"/>
    <n v="71"/>
    <n v="0.03"/>
    <n v="4.51"/>
    <x v="1"/>
    <n v="473"/>
    <s v="No"/>
    <d v="2013-06-14T00:00:00"/>
    <x v="66"/>
    <n v="89"/>
    <s v="Active"/>
    <s v="No"/>
  </r>
  <r>
    <n v="514"/>
    <s v="BK Rest - Williamsburg, Brooklyn"/>
    <n v="953"/>
    <s v="New York"/>
    <n v="1"/>
    <n v="0.86"/>
    <x v="1"/>
    <n v="12"/>
    <x v="1"/>
    <x v="9"/>
    <x v="1"/>
    <s v="No"/>
    <n v="2"/>
    <x v="0"/>
    <n v="80"/>
    <n v="0.03"/>
    <n v="4.9800000000000004"/>
    <x v="1"/>
    <n v="48"/>
    <s v="No"/>
    <d v="2013-06-17T00:00:00"/>
    <x v="20"/>
    <n v="257"/>
    <s v="Active"/>
    <s v="No"/>
  </r>
  <r>
    <n v="515"/>
    <s v="Furnished 1 Bedroom in East Harlem"/>
    <n v="854"/>
    <s v="New York"/>
    <n v="1"/>
    <n v="0.68"/>
    <x v="1"/>
    <n v="14"/>
    <x v="0"/>
    <x v="2"/>
    <x v="1"/>
    <s v="No"/>
    <n v="2"/>
    <x v="0"/>
    <n v="50"/>
    <n v="0.03"/>
    <n v="4.83"/>
    <x v="1"/>
    <n v="24"/>
    <s v="No"/>
    <d v="2017-10-10T00:00:00"/>
    <x v="29"/>
    <n v="16"/>
    <s v="Active"/>
    <s v="No"/>
  </r>
  <r>
    <n v="516"/>
    <s v="Private Room (Cozy &amp; Clean) Manhattan NYC"/>
    <n v="669"/>
    <s v="New York"/>
    <n v="0.88"/>
    <n v="0.5"/>
    <x v="0"/>
    <n v="14"/>
    <x v="0"/>
    <x v="2"/>
    <x v="0"/>
    <s v="Yes"/>
    <n v="1"/>
    <x v="0"/>
    <n v="30"/>
    <n v="0.03"/>
    <n v="4.67"/>
    <x v="1"/>
    <n v="6"/>
    <s v="No"/>
    <d v="2015-12-31T00:00:00"/>
    <x v="265"/>
    <n v="344"/>
    <s v="Active"/>
    <s v="No"/>
  </r>
  <r>
    <n v="517"/>
    <s v="Lovely, Private Home in Greenpoint"/>
    <n v="724"/>
    <s v="New York"/>
    <n v="1"/>
    <n v="0.98"/>
    <x v="1"/>
    <n v="11"/>
    <x v="1"/>
    <x v="8"/>
    <x v="1"/>
    <s v="No"/>
    <n v="4"/>
    <x v="1"/>
    <n v="350"/>
    <n v="0.04"/>
    <n v="4.25"/>
    <x v="0"/>
    <n v="4"/>
    <s v="No"/>
    <d v="2013-07-27T00:00:00"/>
    <x v="266"/>
    <n v="47"/>
    <s v="Active"/>
    <s v="No"/>
  </r>
  <r>
    <n v="518"/>
    <s v="Private bedroom (15 min Manhattan)."/>
    <n v="1168"/>
    <s v="New York"/>
    <n v="1"/>
    <n v="0.56999999999999995"/>
    <x v="0"/>
    <n v="7"/>
    <x v="1"/>
    <x v="3"/>
    <x v="0"/>
    <s v="Yes"/>
    <n v="2"/>
    <x v="0"/>
    <n v="60"/>
    <n v="0.03"/>
    <n v="4.9000000000000004"/>
    <x v="1"/>
    <n v="21"/>
    <s v="No"/>
    <d v="2014-08-10T00:00:00"/>
    <x v="72"/>
    <n v="363"/>
    <s v="Active"/>
    <s v="No"/>
  </r>
  <r>
    <n v="519"/>
    <s v="Beautiful Huge Loft in Williamsburg, New York"/>
    <n v="821"/>
    <s v="New York"/>
    <n v="1"/>
    <n v="1"/>
    <x v="1"/>
    <n v="12"/>
    <x v="1"/>
    <x v="9"/>
    <x v="1"/>
    <s v="No"/>
    <n v="2"/>
    <x v="0"/>
    <n v="225"/>
    <n v="0.04"/>
    <n v="5"/>
    <x v="1"/>
    <n v="63"/>
    <s v="No"/>
    <d v="2013-09-01T00:00:00"/>
    <x v="77"/>
    <n v="227"/>
    <s v="Active"/>
    <s v="Yes"/>
  </r>
  <r>
    <n v="520"/>
    <s v="CLEAN GERM FREE ENVIRONMENT in  Bedstuy brooklyn"/>
    <n v="1175"/>
    <s v="New York"/>
    <n v="0.54"/>
    <n v="0.86"/>
    <x v="0"/>
    <n v="7"/>
    <x v="1"/>
    <x v="3"/>
    <x v="1"/>
    <s v="No"/>
    <n v="8"/>
    <x v="2"/>
    <n v="125"/>
    <n v="0.03"/>
    <n v="4.01"/>
    <x v="0"/>
    <n v="204"/>
    <s v="No"/>
    <d v="2013-10-28T00:00:00"/>
    <x v="129"/>
    <n v="358"/>
    <s v="Active"/>
    <s v="Yes"/>
  </r>
  <r>
    <n v="521"/>
    <s v="Simple Spacious Uptown Bedroom"/>
    <n v="1181"/>
    <s v="New York"/>
    <n v="1"/>
    <n v="0.47"/>
    <x v="1"/>
    <n v="16"/>
    <x v="0"/>
    <x v="10"/>
    <x v="0"/>
    <s v="Yes"/>
    <n v="1"/>
    <x v="0"/>
    <n v="50"/>
    <n v="0.03"/>
    <n v="4.7300000000000004"/>
    <x v="1"/>
    <n v="71"/>
    <s v="No"/>
    <d v="2013-07-29T00:00:00"/>
    <x v="119"/>
    <n v="360"/>
    <s v="Active"/>
    <s v="No"/>
  </r>
  <r>
    <n v="522"/>
    <s v="Chic Brownstone Apt. with Outdoor Patio"/>
    <n v="1187"/>
    <s v="New York"/>
    <n v="1"/>
    <n v="0.91"/>
    <x v="1"/>
    <n v="16"/>
    <x v="0"/>
    <x v="10"/>
    <x v="1"/>
    <s v="No"/>
    <n v="6"/>
    <x v="2"/>
    <n v="314"/>
    <n v="0.04"/>
    <n v="4.91"/>
    <x v="1"/>
    <n v="78"/>
    <s v="No"/>
    <d v="2016-02-29T00:00:00"/>
    <x v="25"/>
    <n v="337"/>
    <s v="Active"/>
    <s v="Yes"/>
  </r>
  <r>
    <n v="523"/>
    <s v="Designer amazing room in NYC!!"/>
    <n v="1188"/>
    <s v="New York"/>
    <n v="1"/>
    <n v="0.98"/>
    <x v="1"/>
    <n v="16"/>
    <x v="0"/>
    <x v="10"/>
    <x v="0"/>
    <s v="Yes"/>
    <n v="2"/>
    <x v="0"/>
    <n v="66"/>
    <n v="0.03"/>
    <n v="4.8899999999999997"/>
    <x v="1"/>
    <n v="224"/>
    <s v="Yes"/>
    <d v="2013-08-31T00:00:00"/>
    <x v="20"/>
    <n v="311"/>
    <s v="Active"/>
    <s v="No"/>
  </r>
  <r>
    <n v="524"/>
    <s v="Cozy and full of plants"/>
    <n v="1190"/>
    <s v="New York"/>
    <n v="1"/>
    <n v="1"/>
    <x v="1"/>
    <n v="15"/>
    <x v="0"/>
    <x v="4"/>
    <x v="1"/>
    <s v="No"/>
    <n v="3"/>
    <x v="1"/>
    <n v="145"/>
    <n v="0.03"/>
    <n v="4.83"/>
    <x v="1"/>
    <n v="99"/>
    <s v="No"/>
    <d v="2014-11-24T00:00:00"/>
    <x v="4"/>
    <n v="319"/>
    <s v="Active"/>
    <s v="No"/>
  </r>
  <r>
    <n v="525"/>
    <s v="Private room minutes from midtown!"/>
    <n v="1195"/>
    <s v="New York"/>
    <n v="1"/>
    <n v="0.67"/>
    <x v="0"/>
    <n v="4"/>
    <x v="4"/>
    <x v="27"/>
    <x v="0"/>
    <s v="Yes"/>
    <n v="4"/>
    <x v="1"/>
    <n v="64"/>
    <n v="0.03"/>
    <n v="4.9800000000000004"/>
    <x v="1"/>
    <n v="152"/>
    <s v="Yes"/>
    <d v="2013-07-14T00:00:00"/>
    <x v="17"/>
    <n v="365"/>
    <s v="Active"/>
    <s v="No"/>
  </r>
  <r>
    <n v="526"/>
    <s v="Spacious &amp; Stylish 2br-Prime Williamsburg Hot Spot"/>
    <n v="390"/>
    <s v="New York"/>
    <n v="1"/>
    <n v="0.93"/>
    <x v="1"/>
    <n v="12"/>
    <x v="1"/>
    <x v="9"/>
    <x v="1"/>
    <s v="No"/>
    <n v="6"/>
    <x v="2"/>
    <n v="295"/>
    <n v="0.04"/>
    <n v="4.9000000000000004"/>
    <x v="1"/>
    <n v="143"/>
    <s v="Yes"/>
    <d v="2013-08-17T00:00:00"/>
    <x v="115"/>
    <n v="0"/>
    <s v="Inactive"/>
    <s v="No"/>
  </r>
  <r>
    <n v="527"/>
    <s v="Bushwick Oasis: Loft Away from Home"/>
    <n v="907"/>
    <s v="New York"/>
    <n v="1"/>
    <n v="1"/>
    <x v="0"/>
    <n v="12"/>
    <x v="1"/>
    <x v="9"/>
    <x v="1"/>
    <s v="No"/>
    <n v="8"/>
    <x v="2"/>
    <n v="171"/>
    <n v="0.03"/>
    <n v="4.7300000000000004"/>
    <x v="1"/>
    <n v="71"/>
    <s v="No"/>
    <d v="2013-07-30T00:00:00"/>
    <x v="161"/>
    <n v="0"/>
    <s v="Inactive"/>
    <s v="No"/>
  </r>
  <r>
    <n v="528"/>
    <s v="8/16-9/23 $1k OFF Sunny 1bdrm Apt 2 blks 2 N Train"/>
    <n v="598"/>
    <s v="New York"/>
    <n v="1"/>
    <n v="0.99"/>
    <x v="1"/>
    <n v="21"/>
    <x v="2"/>
    <x v="13"/>
    <x v="1"/>
    <s v="No"/>
    <n v="4"/>
    <x v="1"/>
    <n v="106"/>
    <n v="0.03"/>
    <n v="4.97"/>
    <x v="1"/>
    <n v="164"/>
    <s v="Yes"/>
    <d v="2014-09-05T00:00:00"/>
    <x v="29"/>
    <n v="17"/>
    <s v="Active"/>
    <s v="No"/>
  </r>
  <r>
    <n v="529"/>
    <s v="Sunny Williamsburg Artist's Loft"/>
    <n v="1204"/>
    <s v="New York"/>
    <n v="1"/>
    <n v="0.82"/>
    <x v="1"/>
    <n v="12"/>
    <x v="1"/>
    <x v="9"/>
    <x v="1"/>
    <s v="No"/>
    <n v="2"/>
    <x v="0"/>
    <n v="112"/>
    <n v="0.03"/>
    <n v="4.8899999999999997"/>
    <x v="1"/>
    <n v="89"/>
    <s v="No"/>
    <d v="2014-03-31T00:00:00"/>
    <x v="267"/>
    <n v="0"/>
    <s v="Inactive"/>
    <s v="No"/>
  </r>
  <r>
    <n v="530"/>
    <s v="A real home on the UWS."/>
    <n v="1028"/>
    <s v="New York"/>
    <n v="1"/>
    <n v="0.82"/>
    <x v="1"/>
    <n v="20"/>
    <x v="0"/>
    <x v="1"/>
    <x v="0"/>
    <s v="Yes"/>
    <n v="1"/>
    <x v="0"/>
    <n v="150"/>
    <n v="0.03"/>
    <n v="5"/>
    <x v="1"/>
    <n v="36"/>
    <s v="No"/>
    <d v="2015-01-03T00:00:00"/>
    <x v="21"/>
    <n v="359"/>
    <s v="Active"/>
    <s v="No"/>
  </r>
  <r>
    <n v="531"/>
    <s v="BROWNSTONE BROOKLYN'S FINEST in NYC"/>
    <n v="578"/>
    <s v="New York"/>
    <n v="1"/>
    <n v="0.43"/>
    <x v="0"/>
    <n v="8"/>
    <x v="1"/>
    <x v="11"/>
    <x v="0"/>
    <s v="Yes"/>
    <n v="2"/>
    <x v="0"/>
    <n v="75"/>
    <n v="0.03"/>
    <n v="4.7300000000000004"/>
    <x v="1"/>
    <n v="75"/>
    <s v="No"/>
    <d v="2013-07-08T00:00:00"/>
    <x v="268"/>
    <n v="0"/>
    <s v="Inactive"/>
    <s v="No"/>
  </r>
  <r>
    <n v="532"/>
    <s v="Spacious Guest Room in Brownstone"/>
    <n v="1207"/>
    <s v="New York"/>
    <n v="0.85"/>
    <n v="0.99"/>
    <x v="0"/>
    <n v="9"/>
    <x v="1"/>
    <x v="16"/>
    <x v="0"/>
    <s v="Yes"/>
    <n v="4"/>
    <x v="1"/>
    <n v="53"/>
    <n v="0.03"/>
    <n v="4.5"/>
    <x v="1"/>
    <n v="126"/>
    <s v="No"/>
    <d v="2014-05-06T00:00:00"/>
    <x v="20"/>
    <n v="326"/>
    <s v="Active"/>
    <s v="No"/>
  </r>
  <r>
    <n v="533"/>
    <s v="Sunny Private room in Brooklyn"/>
    <n v="1286"/>
    <s v="New York"/>
    <n v="0"/>
    <n v="0.36"/>
    <x v="0"/>
    <n v="8"/>
    <x v="1"/>
    <x v="11"/>
    <x v="0"/>
    <s v="Yes"/>
    <n v="2"/>
    <x v="0"/>
    <n v="50"/>
    <n v="0.03"/>
    <n v="4.59"/>
    <x v="1"/>
    <n v="22"/>
    <s v="No"/>
    <d v="2014-05-02T00:00:00"/>
    <x v="227"/>
    <n v="364"/>
    <s v="Active"/>
    <s v="No"/>
  </r>
  <r>
    <n v="534"/>
    <s v="Large private live/work space; garden &amp; parking"/>
    <n v="1212"/>
    <s v="New York"/>
    <n v="1"/>
    <n v="0.83"/>
    <x v="1"/>
    <n v="12"/>
    <x v="1"/>
    <x v="9"/>
    <x v="1"/>
    <s v="No"/>
    <n v="5"/>
    <x v="1"/>
    <n v="100"/>
    <n v="0.03"/>
    <n v="4.5599999999999996"/>
    <x v="1"/>
    <n v="48"/>
    <s v="No"/>
    <d v="2013-09-15T00:00:00"/>
    <x v="229"/>
    <n v="51"/>
    <s v="Active"/>
    <s v="No"/>
  </r>
  <r>
    <n v="535"/>
    <s v="ARTSY &amp; CONVENIENT in Williamsburg."/>
    <n v="689"/>
    <s v="New York"/>
    <n v="1"/>
    <n v="1"/>
    <x v="1"/>
    <n v="7"/>
    <x v="1"/>
    <x v="3"/>
    <x v="1"/>
    <s v="No"/>
    <n v="2"/>
    <x v="0"/>
    <n v="100"/>
    <n v="0.03"/>
    <n v="4.7699999999999996"/>
    <x v="1"/>
    <n v="47"/>
    <s v="No"/>
    <d v="2013-09-17T00:00:00"/>
    <x v="25"/>
    <n v="349"/>
    <s v="Active"/>
    <s v="No"/>
  </r>
  <r>
    <n v="536"/>
    <s v="Charming, Quiet, &amp; Clean 1BR APT"/>
    <n v="509"/>
    <s v="New York"/>
    <n v="1"/>
    <n v="0.2"/>
    <x v="0"/>
    <n v="13"/>
    <x v="0"/>
    <x v="7"/>
    <x v="1"/>
    <s v="No"/>
    <n v="2"/>
    <x v="0"/>
    <n v="99"/>
    <n v="0.03"/>
    <n v="4.8899999999999997"/>
    <x v="1"/>
    <n v="37"/>
    <s v="No"/>
    <d v="2013-08-09T00:00:00"/>
    <x v="231"/>
    <n v="32"/>
    <s v="Active"/>
    <s v="No"/>
  </r>
  <r>
    <n v="537"/>
    <s v="Beautiful Central Harlem sleeps 4"/>
    <n v="1228"/>
    <s v="New York"/>
    <n v="1"/>
    <n v="1"/>
    <x v="0"/>
    <n v="16"/>
    <x v="0"/>
    <x v="10"/>
    <x v="1"/>
    <s v="No"/>
    <n v="4"/>
    <x v="1"/>
    <n v="200"/>
    <n v="0.04"/>
    <n v="4.87"/>
    <x v="1"/>
    <n v="142"/>
    <s v="Yes"/>
    <d v="2013-09-01T00:00:00"/>
    <x v="141"/>
    <n v="345"/>
    <s v="Active"/>
    <s v="No"/>
  </r>
  <r>
    <n v="538"/>
    <s v="Sweet Deal*Harlem2bdrm Apt #1/Sleeps4"/>
    <n v="1228"/>
    <s v="New York"/>
    <n v="1"/>
    <n v="1"/>
    <x v="0"/>
    <n v="16"/>
    <x v="0"/>
    <x v="10"/>
    <x v="1"/>
    <s v="No"/>
    <n v="4"/>
    <x v="1"/>
    <n v="190"/>
    <n v="0.03"/>
    <n v="4.74"/>
    <x v="1"/>
    <n v="163"/>
    <s v="No"/>
    <d v="2013-09-22T00:00:00"/>
    <x v="65"/>
    <n v="318"/>
    <s v="Active"/>
    <s v="No"/>
  </r>
  <r>
    <n v="539"/>
    <s v="Great Flat in Historic Brownstone"/>
    <n v="1207"/>
    <s v="New York"/>
    <n v="0.85"/>
    <n v="0.99"/>
    <x v="0"/>
    <n v="7"/>
    <x v="1"/>
    <x v="3"/>
    <x v="1"/>
    <s v="No"/>
    <n v="5"/>
    <x v="1"/>
    <n v="99"/>
    <n v="0.03"/>
    <n v="4.53"/>
    <x v="1"/>
    <n v="182"/>
    <s v="No"/>
    <d v="2013-08-02T00:00:00"/>
    <x v="269"/>
    <n v="291"/>
    <s v="Active"/>
    <s v="No"/>
  </r>
  <r>
    <n v="540"/>
    <s v="UWS true 3 bedroom"/>
    <n v="1230"/>
    <s v="New York"/>
    <n v="1"/>
    <n v="1"/>
    <x v="0"/>
    <n v="20"/>
    <x v="0"/>
    <x v="1"/>
    <x v="1"/>
    <s v="No"/>
    <n v="6"/>
    <x v="2"/>
    <n v="400"/>
    <n v="0.04"/>
    <n v="4.7699999999999996"/>
    <x v="1"/>
    <n v="13"/>
    <s v="No"/>
    <d v="2013-08-05T00:00:00"/>
    <x v="238"/>
    <n v="275"/>
    <s v="Active"/>
    <s v="No"/>
  </r>
  <r>
    <n v="541"/>
    <s v="Sunlit East Village Sound Sanctuary"/>
    <n v="1229"/>
    <s v="New York"/>
    <n v="0.6"/>
    <n v="0.13"/>
    <x v="0"/>
    <n v="15"/>
    <x v="0"/>
    <x v="4"/>
    <x v="1"/>
    <s v="No"/>
    <n v="2"/>
    <x v="0"/>
    <n v="125"/>
    <n v="0.03"/>
    <n v="4.84"/>
    <x v="1"/>
    <n v="19"/>
    <s v="No"/>
    <d v="2013-10-24T00:00:00"/>
    <x v="185"/>
    <n v="88"/>
    <s v="Active"/>
    <s v="No"/>
  </r>
  <r>
    <n v="542"/>
    <s v="MIDTOWN EAST 1BR APARTMENT WITH BACKYARD"/>
    <n v="440"/>
    <s v="New York"/>
    <n v="0"/>
    <n v="0.97"/>
    <x v="0"/>
    <n v="18"/>
    <x v="0"/>
    <x v="20"/>
    <x v="1"/>
    <s v="No"/>
    <n v="4"/>
    <x v="1"/>
    <n v="245"/>
    <n v="0.04"/>
    <n v="4.55"/>
    <x v="1"/>
    <n v="97"/>
    <s v="No"/>
    <d v="2013-09-13T00:00:00"/>
    <x v="14"/>
    <n v="106"/>
    <s v="Active"/>
    <s v="Yes"/>
  </r>
  <r>
    <n v="543"/>
    <s v="sunny, park-facing apartment near Columbia"/>
    <n v="864"/>
    <s v="New York"/>
    <n v="0.5"/>
    <n v="0.33"/>
    <x v="0"/>
    <n v="16"/>
    <x v="0"/>
    <x v="10"/>
    <x v="1"/>
    <s v="No"/>
    <n v="4"/>
    <x v="1"/>
    <n v="107"/>
    <n v="0.03"/>
    <n v="5"/>
    <x v="1"/>
    <n v="6"/>
    <s v="No"/>
    <d v="2013-09-23T00:00:00"/>
    <x v="270"/>
    <n v="15"/>
    <s v="Active"/>
    <s v="No"/>
  </r>
  <r>
    <n v="544"/>
    <s v="Fresh + Clean Apartment in Brooklyn w Outdoor Area"/>
    <n v="271"/>
    <s v="New York"/>
    <n v="1"/>
    <n v="0.84"/>
    <x v="1"/>
    <n v="10"/>
    <x v="1"/>
    <x v="17"/>
    <x v="1"/>
    <s v="No"/>
    <n v="4"/>
    <x v="1"/>
    <n v="83"/>
    <n v="0.03"/>
    <n v="4.9000000000000004"/>
    <x v="1"/>
    <n v="279"/>
    <s v="Yes"/>
    <d v="2013-08-16T00:00:00"/>
    <x v="271"/>
    <n v="95"/>
    <s v="Active"/>
    <s v="No"/>
  </r>
  <r>
    <n v="545"/>
    <s v="Eclectic Artists' Enclave (huge room!)"/>
    <n v="1237"/>
    <s v="New York"/>
    <n v="0.75"/>
    <n v="0.86"/>
    <x v="1"/>
    <n v="7"/>
    <x v="1"/>
    <x v="3"/>
    <x v="0"/>
    <s v="Yes"/>
    <n v="1"/>
    <x v="0"/>
    <n v="35"/>
    <n v="0.03"/>
    <n v="5"/>
    <x v="1"/>
    <n v="16"/>
    <s v="No"/>
    <d v="2019-05-11T00:00:00"/>
    <x v="272"/>
    <n v="0"/>
    <s v="Inactive"/>
    <s v="No"/>
  </r>
  <r>
    <n v="546"/>
    <s v="3-Bed Brownstone on Beautiful Block"/>
    <n v="559"/>
    <s v="New York"/>
    <n v="1"/>
    <n v="1"/>
    <x v="1"/>
    <n v="9"/>
    <x v="1"/>
    <x v="16"/>
    <x v="1"/>
    <s v="No"/>
    <n v="4"/>
    <x v="1"/>
    <n v="300"/>
    <n v="0.04"/>
    <n v="4.83"/>
    <x v="1"/>
    <n v="29"/>
    <s v="No"/>
    <d v="2013-08-17T00:00:00"/>
    <x v="87"/>
    <n v="0"/>
    <s v="Inactive"/>
    <s v="No"/>
  </r>
  <r>
    <n v="547"/>
    <s v="Verna's Brownstone Suite (no stove, no gatherings)"/>
    <n v="1083"/>
    <s v="New York"/>
    <n v="1"/>
    <n v="0.8"/>
    <x v="1"/>
    <n v="7"/>
    <x v="1"/>
    <x v="3"/>
    <x v="1"/>
    <s v="No"/>
    <n v="4"/>
    <x v="1"/>
    <n v="120"/>
    <n v="0.03"/>
    <n v="4.91"/>
    <x v="1"/>
    <n v="260"/>
    <s v="Yes"/>
    <d v="2013-10-02T00:00:00"/>
    <x v="70"/>
    <n v="363"/>
    <s v="Active"/>
    <s v="No"/>
  </r>
  <r>
    <n v="548"/>
    <s v="â˜…HUGE beautiful E. Villager 2nd Avâ˜…"/>
    <n v="1245"/>
    <s v="New York"/>
    <n v="0.96"/>
    <n v="1"/>
    <x v="0"/>
    <n v="15"/>
    <x v="0"/>
    <x v="4"/>
    <x v="1"/>
    <s v="No"/>
    <n v="5"/>
    <x v="1"/>
    <n v="79"/>
    <n v="0.03"/>
    <n v="4.49"/>
    <x v="0"/>
    <n v="379"/>
    <s v="No"/>
    <d v="2014-11-23T00:00:00"/>
    <x v="161"/>
    <n v="341"/>
    <s v="Active"/>
    <s v="Yes"/>
  </r>
  <r>
    <n v="549"/>
    <s v="As Seen In NY Magazine! Chic &amp; Stylish!"/>
    <n v="1247"/>
    <s v="New York"/>
    <n v="1"/>
    <n v="0.33"/>
    <x v="0"/>
    <n v="26"/>
    <x v="2"/>
    <x v="19"/>
    <x v="1"/>
    <s v="No"/>
    <n v="2"/>
    <x v="0"/>
    <n v="100"/>
    <n v="0.03"/>
    <n v="5"/>
    <x v="1"/>
    <n v="4"/>
    <s v="No"/>
    <d v="2016-08-25T00:00:00"/>
    <x v="273"/>
    <n v="320"/>
    <s v="Active"/>
    <s v="No"/>
  </r>
  <r>
    <n v="550"/>
    <s v="Great 1BR apartment in a convenient location"/>
    <n v="793"/>
    <s v="New York"/>
    <n v="0.33"/>
    <n v="0"/>
    <x v="0"/>
    <n v="24"/>
    <x v="2"/>
    <x v="5"/>
    <x v="1"/>
    <s v="No"/>
    <n v="2"/>
    <x v="0"/>
    <n v="133"/>
    <n v="0.03"/>
    <n v="4.75"/>
    <x v="1"/>
    <n v="4"/>
    <s v="No"/>
    <d v="2013-09-05T00:00:00"/>
    <x v="274"/>
    <n v="76"/>
    <s v="Active"/>
    <s v="No"/>
  </r>
  <r>
    <n v="551"/>
    <s v="Charming Bushwick 2BR &amp; private sundeck!"/>
    <n v="1255"/>
    <s v="New York"/>
    <n v="1"/>
    <n v="1"/>
    <x v="0"/>
    <n v="7"/>
    <x v="1"/>
    <x v="3"/>
    <x v="1"/>
    <s v="No"/>
    <n v="2"/>
    <x v="0"/>
    <n v="76"/>
    <n v="0.03"/>
    <n v="4.57"/>
    <x v="1"/>
    <n v="44"/>
    <s v="No"/>
    <d v="2013-10-01T00:00:00"/>
    <x v="155"/>
    <n v="0"/>
    <s v="Inactive"/>
    <s v="No"/>
  </r>
  <r>
    <n v="552"/>
    <s v="Spacious very High ceiling place !"/>
    <n v="1261"/>
    <s v="New York"/>
    <n v="1"/>
    <n v="0.77"/>
    <x v="1"/>
    <n v="16"/>
    <x v="0"/>
    <x v="10"/>
    <x v="0"/>
    <s v="Yes"/>
    <n v="2"/>
    <x v="0"/>
    <n v="40"/>
    <n v="0.03"/>
    <n v="5"/>
    <x v="1"/>
    <n v="50"/>
    <s v="No"/>
    <d v="2015-09-12T00:00:00"/>
    <x v="275"/>
    <n v="0"/>
    <s v="Inactive"/>
    <s v="No"/>
  </r>
  <r>
    <n v="553"/>
    <s v="Large Room In Newly Renovated Hell's Kitchen Apt."/>
    <n v="1262"/>
    <s v="New York"/>
    <n v="1"/>
    <n v="0.98"/>
    <x v="1"/>
    <n v="17"/>
    <x v="0"/>
    <x v="0"/>
    <x v="0"/>
    <s v="Yes"/>
    <n v="3"/>
    <x v="1"/>
    <n v="93"/>
    <n v="0.03"/>
    <n v="4.99"/>
    <x v="1"/>
    <n v="242"/>
    <s v="Yes"/>
    <d v="2016-07-15T00:00:00"/>
    <x v="70"/>
    <n v="179"/>
    <s v="Active"/>
    <s v="No"/>
  </r>
  <r>
    <n v="554"/>
    <s v="Monthly Rental or more than 30 days for 6 people"/>
    <n v="311"/>
    <s v="New York"/>
    <n v="0.75"/>
    <n v="1"/>
    <x v="0"/>
    <n v="20"/>
    <x v="0"/>
    <x v="1"/>
    <x v="1"/>
    <s v="No"/>
    <n v="6"/>
    <x v="2"/>
    <n v="192"/>
    <n v="0.03"/>
    <n v="4.3600000000000003"/>
    <x v="0"/>
    <n v="132"/>
    <s v="No"/>
    <d v="2013-08-11T00:00:00"/>
    <x v="276"/>
    <n v="365"/>
    <s v="Active"/>
    <s v="Yes"/>
  </r>
  <r>
    <n v="555"/>
    <s v="Sunny modern studio apartment"/>
    <n v="1267"/>
    <s v="New York"/>
    <n v="1"/>
    <n v="0.56999999999999995"/>
    <x v="1"/>
    <n v="9"/>
    <x v="1"/>
    <x v="16"/>
    <x v="1"/>
    <s v="No"/>
    <n v="3"/>
    <x v="1"/>
    <n v="85"/>
    <n v="0.03"/>
    <n v="4.8"/>
    <x v="1"/>
    <n v="74"/>
    <s v="No"/>
    <d v="2013-10-26T00:00:00"/>
    <x v="75"/>
    <n v="0"/>
    <s v="Inactive"/>
    <s v="No"/>
  </r>
  <r>
    <n v="556"/>
    <s v="Rooftop! Trees! Bright! Corona-cautious housemates"/>
    <n v="1271"/>
    <s v="New York"/>
    <n v="0"/>
    <n v="0"/>
    <x v="0"/>
    <n v="9"/>
    <x v="1"/>
    <x v="16"/>
    <x v="0"/>
    <s v="Yes"/>
    <n v="1"/>
    <x v="0"/>
    <n v="50"/>
    <n v="0.03"/>
    <n v="4.6399999999999997"/>
    <x v="1"/>
    <n v="14"/>
    <s v="No"/>
    <d v="2013-08-13T00:00:00"/>
    <x v="277"/>
    <n v="364"/>
    <s v="Active"/>
    <s v="No"/>
  </r>
  <r>
    <n v="557"/>
    <s v="Private Bedroom WITH a Living room!"/>
    <n v="1269"/>
    <s v="New York"/>
    <n v="1"/>
    <n v="0.92"/>
    <x v="1"/>
    <n v="9"/>
    <x v="1"/>
    <x v="16"/>
    <x v="0"/>
    <s v="Yes"/>
    <n v="4"/>
    <x v="1"/>
    <n v="75"/>
    <n v="0.03"/>
    <n v="4.74"/>
    <x v="1"/>
    <n v="96"/>
    <s v="No"/>
    <d v="2013-08-12T00:00:00"/>
    <x v="174"/>
    <n v="234"/>
    <s v="Active"/>
    <s v="No"/>
  </r>
  <r>
    <n v="558"/>
    <s v="Historic Townhouse with Private Backyard"/>
    <n v="1273"/>
    <s v="New York"/>
    <n v="0.96"/>
    <n v="0.79"/>
    <x v="0"/>
    <n v="16"/>
    <x v="0"/>
    <x v="10"/>
    <x v="1"/>
    <s v="No"/>
    <n v="5"/>
    <x v="1"/>
    <n v="92"/>
    <n v="0.03"/>
    <n v="4.96"/>
    <x v="1"/>
    <n v="210"/>
    <s v="Yes"/>
    <d v="2016-10-08T00:00:00"/>
    <x v="151"/>
    <n v="332"/>
    <s v="Active"/>
    <s v="No"/>
  </r>
  <r>
    <n v="559"/>
    <s v="Bedford Stuyvesant Urban Hang Suite"/>
    <n v="1274"/>
    <s v="New York"/>
    <n v="1"/>
    <n v="0.98"/>
    <x v="1"/>
    <n v="7"/>
    <x v="1"/>
    <x v="3"/>
    <x v="1"/>
    <s v="No"/>
    <n v="4"/>
    <x v="1"/>
    <n v="117"/>
    <n v="0.03"/>
    <n v="4.9000000000000004"/>
    <x v="1"/>
    <n v="257"/>
    <s v="Yes"/>
    <d v="2013-08-18T00:00:00"/>
    <x v="160"/>
    <n v="314"/>
    <s v="Active"/>
    <s v="No"/>
  </r>
  <r>
    <n v="560"/>
    <s v="Sunny Apartment in Clinton Hill"/>
    <n v="902"/>
    <s v="New York"/>
    <n v="1"/>
    <n v="0"/>
    <x v="0"/>
    <n v="7"/>
    <x v="1"/>
    <x v="3"/>
    <x v="1"/>
    <s v="No"/>
    <n v="3"/>
    <x v="1"/>
    <n v="99"/>
    <n v="0.03"/>
    <n v="4.8099999999999996"/>
    <x v="1"/>
    <n v="31"/>
    <s v="No"/>
    <d v="2015-07-13T00:00:00"/>
    <x v="278"/>
    <n v="0"/>
    <s v="Inactive"/>
    <s v="No"/>
  </r>
  <r>
    <n v="561"/>
    <s v="BLYN BROWNSTONE CORZY CORNER in NYC"/>
    <n v="578"/>
    <s v="New York"/>
    <n v="1"/>
    <n v="0.43"/>
    <x v="0"/>
    <n v="8"/>
    <x v="1"/>
    <x v="11"/>
    <x v="0"/>
    <s v="Yes"/>
    <n v="2"/>
    <x v="0"/>
    <n v="62"/>
    <n v="0.03"/>
    <n v="4.8099999999999996"/>
    <x v="1"/>
    <n v="101"/>
    <s v="Yes"/>
    <d v="2013-08-17T00:00:00"/>
    <x v="21"/>
    <n v="319"/>
    <s v="Active"/>
    <s v="No"/>
  </r>
  <r>
    <n v="562"/>
    <s v="Gorgeous Apt. 20 min to Manhattan!"/>
    <n v="1276"/>
    <s v="New York"/>
    <n v="0.49"/>
    <n v="0.13"/>
    <x v="0"/>
    <n v="21"/>
    <x v="2"/>
    <x v="13"/>
    <x v="1"/>
    <s v="No"/>
    <n v="2"/>
    <x v="0"/>
    <n v="140"/>
    <n v="0.03"/>
    <n v="4.92"/>
    <x v="1"/>
    <n v="13"/>
    <s v="No"/>
    <d v="2013-08-12T00:00:00"/>
    <x v="279"/>
    <n v="0"/>
    <s v="Inactive"/>
    <s v="No"/>
  </r>
  <r>
    <n v="563"/>
    <s v="Huge Loft In South Williamsburg"/>
    <n v="1283"/>
    <s v="Bavaria"/>
    <n v="0.96"/>
    <n v="0.87"/>
    <x v="1"/>
    <n v="12"/>
    <x v="1"/>
    <x v="9"/>
    <x v="1"/>
    <s v="No"/>
    <n v="2"/>
    <x v="0"/>
    <n v="110"/>
    <n v="0.03"/>
    <n v="4.97"/>
    <x v="1"/>
    <n v="249"/>
    <s v="Yes"/>
    <d v="2013-09-04T00:00:00"/>
    <x v="10"/>
    <n v="322"/>
    <s v="Active"/>
    <s v="No"/>
  </r>
  <r>
    <n v="564"/>
    <s v="Sun Drenched Dreamy Loft"/>
    <n v="245"/>
    <s v="New York"/>
    <n v="0.92"/>
    <n v="1"/>
    <x v="0"/>
    <n v="13"/>
    <x v="0"/>
    <x v="7"/>
    <x v="1"/>
    <s v="No"/>
    <n v="6"/>
    <x v="2"/>
    <n v="800"/>
    <n v="0.05"/>
    <n v="4.74"/>
    <x v="1"/>
    <n v="47"/>
    <s v="No"/>
    <d v="2013-08-22T00:00:00"/>
    <x v="280"/>
    <n v="358"/>
    <s v="Active"/>
    <s v="Yes"/>
  </r>
  <r>
    <n v="565"/>
    <s v="Huge 1 Bedroom Loft at Habitat 101!"/>
    <n v="1239"/>
    <s v="New York"/>
    <n v="0.98"/>
    <n v="1"/>
    <x v="0"/>
    <n v="11"/>
    <x v="1"/>
    <x v="8"/>
    <x v="1"/>
    <s v="No"/>
    <n v="4"/>
    <x v="1"/>
    <n v="99"/>
    <n v="0.03"/>
    <n v="4.8600000000000003"/>
    <x v="1"/>
    <n v="7"/>
    <s v="No"/>
    <d v="2014-03-02T00:00:00"/>
    <x v="281"/>
    <n v="286"/>
    <s v="Active"/>
    <s v="Yes"/>
  </r>
  <r>
    <n v="566"/>
    <s v="Stuyvesant Heights Townhouse"/>
    <n v="955"/>
    <s v="New York"/>
    <n v="0.33"/>
    <n v="0.89"/>
    <x v="0"/>
    <n v="7"/>
    <x v="1"/>
    <x v="3"/>
    <x v="1"/>
    <s v="No"/>
    <n v="4"/>
    <x v="1"/>
    <n v="99"/>
    <n v="0.03"/>
    <n v="4.57"/>
    <x v="1"/>
    <n v="104"/>
    <s v="No"/>
    <d v="2014-01-11T00:00:00"/>
    <x v="87"/>
    <n v="326"/>
    <s v="Active"/>
    <s v="No"/>
  </r>
  <r>
    <n v="567"/>
    <s v="Perfect Temporary Brooklyn Home"/>
    <n v="382"/>
    <s v="New York"/>
    <n v="1"/>
    <n v="0.92"/>
    <x v="0"/>
    <n v="9"/>
    <x v="1"/>
    <x v="16"/>
    <x v="1"/>
    <s v="No"/>
    <n v="2"/>
    <x v="0"/>
    <n v="115"/>
    <n v="0.03"/>
    <n v="4.7300000000000004"/>
    <x v="1"/>
    <n v="142"/>
    <s v="No"/>
    <d v="2013-09-05T00:00:00"/>
    <x v="282"/>
    <n v="58"/>
    <s v="Active"/>
    <s v="No"/>
  </r>
  <r>
    <n v="568"/>
    <s v="Comfy Couch in a nice and safe apt!!"/>
    <n v="1143"/>
    <s v="New York"/>
    <n v="1"/>
    <n v="0.81"/>
    <x v="0"/>
    <n v="14"/>
    <x v="0"/>
    <x v="2"/>
    <x v="2"/>
    <s v="Yes"/>
    <n v="2"/>
    <x v="0"/>
    <n v="37"/>
    <n v="0.03"/>
    <n v="4.9400000000000004"/>
    <x v="1"/>
    <n v="145"/>
    <s v="Yes"/>
    <d v="2014-04-13T00:00:00"/>
    <x v="283"/>
    <n v="90"/>
    <s v="Active"/>
    <s v="Yes"/>
  </r>
  <r>
    <n v="569"/>
    <s v="EV, Hippest East Village"/>
    <n v="635"/>
    <s v="New York"/>
    <n v="1"/>
    <n v="1"/>
    <x v="0"/>
    <n v="15"/>
    <x v="0"/>
    <x v="4"/>
    <x v="0"/>
    <s v="Yes"/>
    <n v="1"/>
    <x v="0"/>
    <n v="69"/>
    <n v="0.03"/>
    <n v="4.75"/>
    <x v="1"/>
    <n v="28"/>
    <s v="No"/>
    <d v="2014-06-29T00:00:00"/>
    <x v="118"/>
    <n v="90"/>
    <s v="Active"/>
    <s v="No"/>
  </r>
  <r>
    <n v="570"/>
    <s v="Single family home 2 bedrooms  2 bathrooms"/>
    <n v="1296"/>
    <s v="New York"/>
    <n v="1"/>
    <n v="1"/>
    <x v="1"/>
    <n v="24"/>
    <x v="2"/>
    <x v="5"/>
    <x v="1"/>
    <s v="No"/>
    <n v="6"/>
    <x v="2"/>
    <n v="205"/>
    <n v="0.04"/>
    <n v="4.9800000000000004"/>
    <x v="1"/>
    <n v="207"/>
    <s v="Yes"/>
    <d v="2013-10-28T00:00:00"/>
    <x v="284"/>
    <n v="180"/>
    <s v="Active"/>
    <s v="No"/>
  </r>
  <r>
    <n v="571"/>
    <s v="NYC LARGE 3 BR West Side Manhattan, New York City"/>
    <n v="1309"/>
    <s v="New York"/>
    <n v="1"/>
    <n v="0.5"/>
    <x v="0"/>
    <n v="20"/>
    <x v="0"/>
    <x v="1"/>
    <x v="1"/>
    <s v="No"/>
    <n v="6"/>
    <x v="2"/>
    <n v="550"/>
    <n v="0.05"/>
    <n v="4.8899999999999997"/>
    <x v="1"/>
    <n v="18"/>
    <s v="No"/>
    <d v="2014-04-21T00:00:00"/>
    <x v="143"/>
    <n v="249"/>
    <s v="Active"/>
    <s v="No"/>
  </r>
  <r>
    <n v="572"/>
    <s v="Sunlit apartment in Williamsburg"/>
    <n v="1305"/>
    <s v="New York"/>
    <n v="1"/>
    <n v="0.85"/>
    <x v="0"/>
    <n v="12"/>
    <x v="1"/>
    <x v="9"/>
    <x v="1"/>
    <s v="No"/>
    <n v="2"/>
    <x v="0"/>
    <n v="99"/>
    <n v="0.03"/>
    <n v="4.7300000000000004"/>
    <x v="1"/>
    <n v="226"/>
    <s v="No"/>
    <d v="2013-09-05T00:00:00"/>
    <x v="0"/>
    <n v="2"/>
    <s v="Active"/>
    <s v="No"/>
  </r>
  <r>
    <n v="573"/>
    <s v="Private room in the heart of Williamsburg"/>
    <n v="1319"/>
    <s v="New York"/>
    <n v="0.9"/>
    <n v="0.97"/>
    <x v="1"/>
    <n v="12"/>
    <x v="1"/>
    <x v="9"/>
    <x v="0"/>
    <s v="Yes"/>
    <n v="2"/>
    <x v="0"/>
    <n v="75"/>
    <n v="0.03"/>
    <n v="4.99"/>
    <x v="1"/>
    <n v="174"/>
    <s v="Yes"/>
    <d v="2013-09-14T00:00:00"/>
    <x v="285"/>
    <n v="71"/>
    <s v="Active"/>
    <s v="No"/>
  </r>
  <r>
    <n v="574"/>
    <s v="Private room in the heart of Williamsburg"/>
    <n v="1340"/>
    <s v="New York"/>
    <n v="0"/>
    <n v="0.9"/>
    <x v="0"/>
    <n v="12"/>
    <x v="1"/>
    <x v="9"/>
    <x v="0"/>
    <s v="Yes"/>
    <n v="2"/>
    <x v="0"/>
    <n v="75"/>
    <n v="0.03"/>
    <n v="5"/>
    <x v="1"/>
    <n v="6"/>
    <s v="No"/>
    <d v="2019-10-30T00:00:00"/>
    <x v="286"/>
    <n v="134"/>
    <s v="Active"/>
    <s v="Yes"/>
  </r>
  <r>
    <n v="575"/>
    <s v="TIMES SQUARE/ CENTRAL PARK - MANHATTAN"/>
    <n v="1039"/>
    <s v="New York"/>
    <n v="0.6"/>
    <n v="0.55000000000000004"/>
    <x v="0"/>
    <n v="17"/>
    <x v="0"/>
    <x v="0"/>
    <x v="1"/>
    <s v="No"/>
    <n v="4"/>
    <x v="1"/>
    <n v="97"/>
    <n v="0.03"/>
    <n v="4.76"/>
    <x v="1"/>
    <n v="90"/>
    <s v="No"/>
    <d v="2013-09-24T00:00:00"/>
    <x v="186"/>
    <n v="62"/>
    <s v="Active"/>
    <s v="No"/>
  </r>
  <r>
    <n v="576"/>
    <s v="Rooftop Oasis in Brooklyn for Shoots &amp; Gigs"/>
    <n v="1292"/>
    <s v="New York"/>
    <n v="1"/>
    <n v="0.3"/>
    <x v="0"/>
    <n v="7"/>
    <x v="1"/>
    <x v="3"/>
    <x v="1"/>
    <s v="No"/>
    <n v="10"/>
    <x v="2"/>
    <n v="750"/>
    <n v="0.05"/>
    <n v="4.88"/>
    <x v="1"/>
    <n v="51"/>
    <s v="No"/>
    <d v="2013-09-06T00:00:00"/>
    <x v="158"/>
    <n v="89"/>
    <s v="Active"/>
    <s v="No"/>
  </r>
  <r>
    <n v="577"/>
    <s v="Only 10 mins to CENTRAL PARK! :)"/>
    <n v="1322"/>
    <s v="New York"/>
    <n v="0.9"/>
    <n v="0.96"/>
    <x v="0"/>
    <n v="16"/>
    <x v="0"/>
    <x v="10"/>
    <x v="0"/>
    <s v="Yes"/>
    <n v="2"/>
    <x v="0"/>
    <n v="49"/>
    <n v="0.03"/>
    <n v="4.74"/>
    <x v="1"/>
    <n v="168"/>
    <s v="No"/>
    <d v="2013-09-06T00:00:00"/>
    <x v="95"/>
    <n v="51"/>
    <s v="Active"/>
    <s v="No"/>
  </r>
  <r>
    <n v="578"/>
    <s v="One bedroom apartment - UES"/>
    <n v="1308"/>
    <s v="New York"/>
    <n v="1"/>
    <n v="0.9"/>
    <x v="1"/>
    <n v="19"/>
    <x v="0"/>
    <x v="12"/>
    <x v="1"/>
    <s v="No"/>
    <n v="2"/>
    <x v="0"/>
    <n v="130"/>
    <n v="0.03"/>
    <n v="4.9000000000000004"/>
    <x v="1"/>
    <n v="52"/>
    <s v="No"/>
    <d v="2015-04-07T00:00:00"/>
    <x v="287"/>
    <n v="0"/>
    <s v="Inactive"/>
    <s v="No"/>
  </r>
  <r>
    <n v="579"/>
    <s v="Lovely Brownstone-- Close to Subway"/>
    <n v="1327"/>
    <s v="New York"/>
    <n v="1"/>
    <n v="0.61"/>
    <x v="1"/>
    <n v="7"/>
    <x v="1"/>
    <x v="3"/>
    <x v="1"/>
    <s v="No"/>
    <n v="4"/>
    <x v="1"/>
    <n v="135"/>
    <n v="0.03"/>
    <n v="4.9000000000000004"/>
    <x v="1"/>
    <n v="146"/>
    <s v="Yes"/>
    <d v="2013-09-23T00:00:00"/>
    <x v="141"/>
    <n v="365"/>
    <s v="Active"/>
    <s v="No"/>
  </r>
  <r>
    <n v="580"/>
    <s v="Truly A Sweet Home away from Home."/>
    <n v="1330"/>
    <s v="New York"/>
    <n v="0.86"/>
    <n v="0.71"/>
    <x v="0"/>
    <n v="7"/>
    <x v="1"/>
    <x v="3"/>
    <x v="1"/>
    <s v="No"/>
    <n v="6"/>
    <x v="2"/>
    <n v="149"/>
    <n v="0.03"/>
    <n v="4.66"/>
    <x v="1"/>
    <n v="246"/>
    <s v="No"/>
    <d v="2013-09-17T00:00:00"/>
    <x v="4"/>
    <n v="1"/>
    <s v="Active"/>
    <s v="No"/>
  </r>
  <r>
    <n v="581"/>
    <s v="Charming 1 BR + Den  in  Brownstone Apt"/>
    <n v="225"/>
    <s v="New York"/>
    <n v="1"/>
    <n v="1"/>
    <x v="1"/>
    <n v="7"/>
    <x v="1"/>
    <x v="3"/>
    <x v="1"/>
    <s v="No"/>
    <n v="4"/>
    <x v="1"/>
    <n v="125"/>
    <n v="0.03"/>
    <n v="4.91"/>
    <x v="1"/>
    <n v="192"/>
    <s v="Yes"/>
    <d v="2013-10-09T00:00:00"/>
    <x v="25"/>
    <n v="87"/>
    <s v="Active"/>
    <s v="No"/>
  </r>
  <r>
    <n v="582"/>
    <s v="Brooklyn Wildlife Loft rm 2"/>
    <n v="1043"/>
    <s v="New York"/>
    <n v="0.75"/>
    <n v="0.44"/>
    <x v="0"/>
    <n v="12"/>
    <x v="1"/>
    <x v="9"/>
    <x v="0"/>
    <s v="Yes"/>
    <n v="2"/>
    <x v="0"/>
    <n v="35"/>
    <n v="0.03"/>
    <n v="4.58"/>
    <x v="1"/>
    <n v="45"/>
    <s v="No"/>
    <d v="2013-09-17T00:00:00"/>
    <x v="168"/>
    <n v="89"/>
    <s v="Active"/>
    <s v="No"/>
  </r>
  <r>
    <n v="583"/>
    <s v="GREAT BRAND NEW 1 BED! TIMES SQ!!!!"/>
    <n v="337"/>
    <s v="New York"/>
    <n v="1"/>
    <n v="0.62"/>
    <x v="0"/>
    <n v="17"/>
    <x v="0"/>
    <x v="0"/>
    <x v="1"/>
    <s v="No"/>
    <n v="3"/>
    <x v="1"/>
    <n v="80"/>
    <n v="0.03"/>
    <n v="3.67"/>
    <x v="0"/>
    <n v="12"/>
    <s v="No"/>
    <d v="2013-12-19T00:00:00"/>
    <x v="154"/>
    <n v="0"/>
    <s v="Inactive"/>
    <s v="No"/>
  </r>
  <r>
    <n v="584"/>
    <s v="Gorgeous NewModern_BestLocation!NYC"/>
    <n v="596"/>
    <s v="New York"/>
    <n v="1"/>
    <n v="0.97"/>
    <x v="0"/>
    <n v="17"/>
    <x v="0"/>
    <x v="0"/>
    <x v="1"/>
    <s v="No"/>
    <n v="4"/>
    <x v="1"/>
    <n v="120"/>
    <n v="0.03"/>
    <n v="4.71"/>
    <x v="1"/>
    <n v="7"/>
    <s v="No"/>
    <d v="2015-01-05T00:00:00"/>
    <x v="288"/>
    <n v="365"/>
    <s v="Active"/>
    <s v="No"/>
  </r>
  <r>
    <n v="585"/>
    <s v="Art House Suite"/>
    <n v="1079"/>
    <s v="New York"/>
    <n v="0.8"/>
    <n v="0.35"/>
    <x v="0"/>
    <n v="7"/>
    <x v="1"/>
    <x v="3"/>
    <x v="1"/>
    <s v="No"/>
    <n v="4"/>
    <x v="1"/>
    <n v="100"/>
    <n v="0.03"/>
    <n v="4.51"/>
    <x v="1"/>
    <n v="67"/>
    <s v="No"/>
    <d v="2013-10-01T00:00:00"/>
    <x v="21"/>
    <n v="180"/>
    <s v="Active"/>
    <s v="No"/>
  </r>
  <r>
    <n v="586"/>
    <s v="1BR Loft: Cleaning CDC guidelines implemented"/>
    <n v="1239"/>
    <s v="New York"/>
    <n v="0.98"/>
    <n v="1"/>
    <x v="0"/>
    <n v="11"/>
    <x v="1"/>
    <x v="8"/>
    <x v="1"/>
    <s v="No"/>
    <n v="4"/>
    <x v="1"/>
    <n v="99"/>
    <n v="0.03"/>
    <n v="5"/>
    <x v="1"/>
    <n v="4"/>
    <s v="No"/>
    <d v="2015-10-31T00:00:00"/>
    <x v="289"/>
    <n v="16"/>
    <s v="Active"/>
    <s v="Yes"/>
  </r>
  <r>
    <n v="587"/>
    <s v="Classic Brownstone private suite"/>
    <n v="1066"/>
    <s v="New York"/>
    <n v="1"/>
    <n v="0.96"/>
    <x v="0"/>
    <n v="7"/>
    <x v="1"/>
    <x v="3"/>
    <x v="1"/>
    <s v="No"/>
    <n v="3"/>
    <x v="1"/>
    <n v="90"/>
    <n v="0.03"/>
    <n v="4.87"/>
    <x v="1"/>
    <n v="226"/>
    <s v="Yes"/>
    <d v="2014-05-21T00:00:00"/>
    <x v="290"/>
    <n v="46"/>
    <s v="Active"/>
    <s v="No"/>
  </r>
  <r>
    <n v="588"/>
    <s v="Quiet Williamsburg apartment"/>
    <n v="1305"/>
    <s v="New York"/>
    <n v="1"/>
    <n v="0.85"/>
    <x v="0"/>
    <n v="12"/>
    <x v="1"/>
    <x v="9"/>
    <x v="1"/>
    <s v="No"/>
    <n v="2"/>
    <x v="0"/>
    <n v="90"/>
    <n v="0.03"/>
    <n v="4.74"/>
    <x v="1"/>
    <n v="219"/>
    <s v="No"/>
    <d v="2013-09-24T00:00:00"/>
    <x v="32"/>
    <n v="91"/>
    <s v="Active"/>
    <s v="No"/>
  </r>
  <r>
    <n v="589"/>
    <s v="Beautiful Modern Midtown Apartment"/>
    <n v="1338"/>
    <s v="New York"/>
    <n v="0"/>
    <n v="1"/>
    <x v="0"/>
    <n v="17"/>
    <x v="0"/>
    <x v="0"/>
    <x v="1"/>
    <s v="No"/>
    <n v="2"/>
    <x v="0"/>
    <n v="240"/>
    <n v="0.04"/>
    <n v="4.8899999999999997"/>
    <x v="1"/>
    <n v="85"/>
    <s v="No"/>
    <d v="2013-09-27T00:00:00"/>
    <x v="190"/>
    <n v="235"/>
    <s v="Active"/>
    <s v="Yes"/>
  </r>
  <r>
    <n v="590"/>
    <s v="Large Studio w/ Entertainment Room!"/>
    <n v="745"/>
    <s v="New York"/>
    <n v="0.67"/>
    <n v="0.63"/>
    <x v="0"/>
    <n v="20"/>
    <x v="0"/>
    <x v="1"/>
    <x v="1"/>
    <s v="No"/>
    <n v="4"/>
    <x v="1"/>
    <n v="89"/>
    <n v="0.03"/>
    <n v="4.92"/>
    <x v="1"/>
    <n v="24"/>
    <s v="No"/>
    <d v="2013-10-06T00:00:00"/>
    <x v="291"/>
    <n v="122"/>
    <s v="Active"/>
    <s v="No"/>
  </r>
  <r>
    <n v="591"/>
    <s v="NEW_2BR_PrivateRoof&amp;CityView_Beauty"/>
    <n v="596"/>
    <s v="New York"/>
    <n v="1"/>
    <n v="0.97"/>
    <x v="0"/>
    <n v="17"/>
    <x v="0"/>
    <x v="0"/>
    <x v="1"/>
    <s v="No"/>
    <n v="6"/>
    <x v="2"/>
    <n v="170"/>
    <n v="0.03"/>
    <n v="4.76"/>
    <x v="1"/>
    <n v="17"/>
    <s v="No"/>
    <d v="2015-08-02T00:00:00"/>
    <x v="292"/>
    <n v="335"/>
    <s v="Active"/>
    <s v="No"/>
  </r>
  <r>
    <n v="592"/>
    <s v="NEW_Duplex_BreathtakingViews_Beauty"/>
    <n v="596"/>
    <s v="New York"/>
    <n v="1"/>
    <n v="0.97"/>
    <x v="0"/>
    <n v="17"/>
    <x v="0"/>
    <x v="0"/>
    <x v="1"/>
    <s v="No"/>
    <n v="5"/>
    <x v="1"/>
    <n v="140"/>
    <n v="0.03"/>
    <n v="4.5999999999999996"/>
    <x v="1"/>
    <n v="15"/>
    <s v="No"/>
    <d v="2014-05-13T00:00:00"/>
    <x v="34"/>
    <n v="365"/>
    <s v="Active"/>
    <s v="No"/>
  </r>
  <r>
    <n v="593"/>
    <s v="Comfortable Room + Kitty + Food"/>
    <n v="1063"/>
    <s v="New York"/>
    <n v="1"/>
    <n v="0.17"/>
    <x v="0"/>
    <n v="12"/>
    <x v="1"/>
    <x v="9"/>
    <x v="0"/>
    <s v="Yes"/>
    <n v="2"/>
    <x v="0"/>
    <n v="78"/>
    <n v="0.03"/>
    <n v="5"/>
    <x v="1"/>
    <n v="26"/>
    <s v="No"/>
    <d v="2013-10-13T00:00:00"/>
    <x v="150"/>
    <n v="48"/>
    <s v="Active"/>
    <s v="No"/>
  </r>
  <r>
    <n v="594"/>
    <s v="Strivers Row Sanctuary in Harlem - Monthly"/>
    <n v="1346"/>
    <s v="New York"/>
    <n v="1"/>
    <n v="1"/>
    <x v="1"/>
    <n v="16"/>
    <x v="0"/>
    <x v="10"/>
    <x v="1"/>
    <s v="No"/>
    <n v="3"/>
    <x v="1"/>
    <n v="125"/>
    <n v="0.03"/>
    <n v="4.7300000000000004"/>
    <x v="1"/>
    <n v="131"/>
    <s v="No"/>
    <d v="2013-10-01T00:00:00"/>
    <x v="293"/>
    <n v="351"/>
    <s v="Active"/>
    <s v="Yes"/>
  </r>
  <r>
    <n v="595"/>
    <s v="Spacious Room, Central Location, Historic block."/>
    <n v="946"/>
    <s v="New York"/>
    <n v="0.9"/>
    <n v="0.97"/>
    <x v="0"/>
    <n v="16"/>
    <x v="0"/>
    <x v="10"/>
    <x v="0"/>
    <s v="Yes"/>
    <n v="2"/>
    <x v="0"/>
    <n v="59"/>
    <n v="0.03"/>
    <n v="4.43"/>
    <x v="0"/>
    <n v="89"/>
    <s v="No"/>
    <d v="2014-05-10T00:00:00"/>
    <x v="186"/>
    <n v="341"/>
    <s v="Active"/>
    <s v="Yes"/>
  </r>
  <r>
    <n v="596"/>
    <s v="Charming Room Near Central Park"/>
    <n v="699"/>
    <s v="New York"/>
    <n v="1"/>
    <n v="0.5"/>
    <x v="0"/>
    <n v="14"/>
    <x v="0"/>
    <x v="2"/>
    <x v="0"/>
    <s v="Yes"/>
    <n v="2"/>
    <x v="0"/>
    <n v="68"/>
    <n v="0.03"/>
    <n v="4.91"/>
    <x v="1"/>
    <n v="46"/>
    <s v="No"/>
    <d v="2013-10-21T00:00:00"/>
    <x v="52"/>
    <n v="179"/>
    <s v="Active"/>
    <s v="No"/>
  </r>
  <r>
    <n v="597"/>
    <s v="PRIVATE. ROOM  -  Midtown/Central Park"/>
    <n v="1054"/>
    <s v="New York"/>
    <n v="1"/>
    <n v="0.99"/>
    <x v="0"/>
    <n v="17"/>
    <x v="0"/>
    <x v="0"/>
    <x v="0"/>
    <s v="Yes"/>
    <n v="2"/>
    <x v="0"/>
    <n v="55"/>
    <n v="0.03"/>
    <n v="4.87"/>
    <x v="1"/>
    <n v="285"/>
    <s v="Yes"/>
    <d v="2013-10-08T00:00:00"/>
    <x v="106"/>
    <n v="53"/>
    <s v="Active"/>
    <s v="No"/>
  </r>
  <r>
    <n v="598"/>
    <s v="&quot;In the Middle of it All!&quot;"/>
    <n v="1004"/>
    <s v="South Carolina"/>
    <n v="1"/>
    <n v="1"/>
    <x v="0"/>
    <n v="20"/>
    <x v="0"/>
    <x v="1"/>
    <x v="0"/>
    <s v="Yes"/>
    <n v="2"/>
    <x v="0"/>
    <n v="175"/>
    <n v="0.03"/>
    <n v="4.93"/>
    <x v="1"/>
    <n v="14"/>
    <s v="No"/>
    <d v="2013-10-16T00:00:00"/>
    <x v="294"/>
    <n v="365"/>
    <s v="Active"/>
    <s v="No"/>
  </r>
  <r>
    <n v="599"/>
    <s v="Beautiful Brooklyn Apartment with Private Backyard"/>
    <n v="273"/>
    <s v="Vermont"/>
    <n v="1"/>
    <n v="0.4"/>
    <x v="1"/>
    <n v="8"/>
    <x v="1"/>
    <x v="11"/>
    <x v="1"/>
    <s v="No"/>
    <n v="6"/>
    <x v="2"/>
    <n v="166"/>
    <n v="0.03"/>
    <n v="5"/>
    <x v="1"/>
    <n v="17"/>
    <s v="No"/>
    <d v="2014-12-27T00:00:00"/>
    <x v="44"/>
    <n v="54"/>
    <s v="Active"/>
    <s v="No"/>
  </r>
  <r>
    <n v="600"/>
    <s v="Cosy Room in Great Location -W'burg"/>
    <n v="634"/>
    <s v="New York"/>
    <n v="1"/>
    <n v="1"/>
    <x v="0"/>
    <n v="12"/>
    <x v="1"/>
    <x v="9"/>
    <x v="0"/>
    <s v="Yes"/>
    <n v="2"/>
    <x v="0"/>
    <n v="84"/>
    <n v="0.03"/>
    <n v="4.78"/>
    <x v="1"/>
    <n v="246"/>
    <s v="No"/>
    <d v="2013-10-16T00:00:00"/>
    <x v="15"/>
    <n v="345"/>
    <s v="Active"/>
    <s v="Yes"/>
  </r>
  <r>
    <n v="601"/>
    <s v="Big Brooklyn House to Love"/>
    <n v="1357"/>
    <s v="New York"/>
    <n v="1"/>
    <n v="0.42"/>
    <x v="0"/>
    <n v="9"/>
    <x v="1"/>
    <x v="16"/>
    <x v="1"/>
    <s v="No"/>
    <n v="6"/>
    <x v="2"/>
    <n v="220"/>
    <n v="0.04"/>
    <n v="4.53"/>
    <x v="1"/>
    <n v="19"/>
    <s v="No"/>
    <d v="2014-01-05T00:00:00"/>
    <x v="34"/>
    <n v="239"/>
    <s v="Active"/>
    <s v="No"/>
  </r>
  <r>
    <n v="602"/>
    <s v="Sunny, Large (Queen Bed) Private room in 2Bedroom"/>
    <n v="1310"/>
    <s v="New York"/>
    <n v="1"/>
    <n v="1"/>
    <x v="0"/>
    <n v="14"/>
    <x v="0"/>
    <x v="2"/>
    <x v="0"/>
    <s v="Yes"/>
    <n v="2"/>
    <x v="0"/>
    <n v="56"/>
    <n v="0.03"/>
    <n v="4.3899999999999997"/>
    <x v="0"/>
    <n v="36"/>
    <s v="No"/>
    <d v="2013-10-31T00:00:00"/>
    <x v="295"/>
    <n v="90"/>
    <s v="Active"/>
    <s v="Yes"/>
  </r>
  <r>
    <n v="603"/>
    <s v="Duplex apartment with garden"/>
    <n v="1231"/>
    <s v="New York"/>
    <n v="1"/>
    <n v="1"/>
    <x v="1"/>
    <n v="20"/>
    <x v="0"/>
    <x v="1"/>
    <x v="1"/>
    <s v="No"/>
    <n v="7"/>
    <x v="2"/>
    <n v="490"/>
    <n v="0.04"/>
    <n v="4.83"/>
    <x v="1"/>
    <n v="95"/>
    <s v="No"/>
    <d v="2013-11-09T00:00:00"/>
    <x v="271"/>
    <n v="316"/>
    <s v="Active"/>
    <s v="No"/>
  </r>
  <r>
    <n v="604"/>
    <s v="Williamsburg Brooklyn, Parkside Penthouse NYC View"/>
    <n v="1291"/>
    <s v="New York"/>
    <n v="1"/>
    <n v="0.87"/>
    <x v="1"/>
    <n v="12"/>
    <x v="1"/>
    <x v="9"/>
    <x v="0"/>
    <s v="Yes"/>
    <n v="2"/>
    <x v="0"/>
    <n v="104"/>
    <n v="0.03"/>
    <n v="4.99"/>
    <x v="1"/>
    <n v="384"/>
    <s v="Yes"/>
    <d v="2013-10-25T00:00:00"/>
    <x v="129"/>
    <n v="355"/>
    <s v="Active"/>
    <s v="No"/>
  </r>
  <r>
    <n v="605"/>
    <s v="High Floor apt.near Columbus Circle"/>
    <n v="1364"/>
    <s v="New York"/>
    <n v="1"/>
    <n v="0.47"/>
    <x v="1"/>
    <n v="17"/>
    <x v="0"/>
    <x v="0"/>
    <x v="1"/>
    <s v="No"/>
    <n v="2"/>
    <x v="0"/>
    <n v="190"/>
    <n v="0.03"/>
    <n v="4.99"/>
    <x v="1"/>
    <n v="129"/>
    <s v="Yes"/>
    <d v="2014-05-05T00:00:00"/>
    <x v="25"/>
    <n v="274"/>
    <s v="Active"/>
    <s v="No"/>
  </r>
  <r>
    <n v="606"/>
    <s v="Spacious Historic Williamsburg 2/1.5 Townhouse"/>
    <n v="1365"/>
    <s v="New York"/>
    <n v="1"/>
    <n v="1"/>
    <x v="1"/>
    <n v="12"/>
    <x v="1"/>
    <x v="9"/>
    <x v="1"/>
    <s v="No"/>
    <n v="6"/>
    <x v="2"/>
    <n v="164"/>
    <n v="0.03"/>
    <n v="4.82"/>
    <x v="1"/>
    <n v="181"/>
    <s v="Yes"/>
    <d v="2013-10-11T00:00:00"/>
    <x v="296"/>
    <n v="211"/>
    <s v="Active"/>
    <s v="No"/>
  </r>
  <r>
    <n v="607"/>
    <s v="Prime Williamsburg Large bedroom for 1 Long term"/>
    <n v="651"/>
    <s v="Île-de-France"/>
    <n v="1"/>
    <n v="0.93"/>
    <x v="0"/>
    <n v="12"/>
    <x v="1"/>
    <x v="9"/>
    <x v="0"/>
    <s v="Yes"/>
    <n v="1"/>
    <x v="0"/>
    <n v="74"/>
    <n v="0.03"/>
    <n v="4.82"/>
    <x v="1"/>
    <n v="250"/>
    <s v="Yes"/>
    <d v="2015-02-01T00:00:00"/>
    <x v="110"/>
    <n v="345"/>
    <s v="Active"/>
    <s v="No"/>
  </r>
  <r>
    <n v="608"/>
    <s v="Apartment with skylight in bedroom"/>
    <n v="739"/>
    <s v="New York"/>
    <n v="1"/>
    <n v="1"/>
    <x v="0"/>
    <n v="7"/>
    <x v="1"/>
    <x v="3"/>
    <x v="0"/>
    <s v="Yes"/>
    <n v="3"/>
    <x v="1"/>
    <n v="200"/>
    <n v="0.04"/>
    <n v="4.67"/>
    <x v="1"/>
    <n v="3"/>
    <s v="No"/>
    <d v="2014-12-02T00:00:00"/>
    <x v="297"/>
    <n v="365"/>
    <s v="Active"/>
    <s v="No"/>
  </r>
  <r>
    <n v="609"/>
    <s v="Chic, Spacious, Quiet 1 Bedroom by Times Square"/>
    <n v="1366"/>
    <s v="New York"/>
    <n v="0.22"/>
    <n v="0.21"/>
    <x v="0"/>
    <n v="17"/>
    <x v="0"/>
    <x v="0"/>
    <x v="1"/>
    <s v="No"/>
    <n v="4"/>
    <x v="1"/>
    <n v="171"/>
    <n v="0.03"/>
    <n v="4.82"/>
    <x v="1"/>
    <n v="34"/>
    <s v="No"/>
    <d v="2015-03-15T00:00:00"/>
    <x v="25"/>
    <n v="116"/>
    <s v="Active"/>
    <s v="No"/>
  </r>
  <r>
    <n v="610"/>
    <s v="2BR Flex Loft: Cleaning CDC guidelines implemented"/>
    <n v="1239"/>
    <s v="New York"/>
    <n v="0.98"/>
    <n v="1"/>
    <x v="0"/>
    <n v="11"/>
    <x v="1"/>
    <x v="8"/>
    <x v="1"/>
    <s v="No"/>
    <n v="4"/>
    <x v="1"/>
    <n v="119"/>
    <n v="0.03"/>
    <n v="4.71"/>
    <x v="1"/>
    <n v="7"/>
    <s v="No"/>
    <d v="2014-06-17T00:00:00"/>
    <x v="298"/>
    <n v="275"/>
    <s v="Active"/>
    <s v="Yes"/>
  </r>
  <r>
    <n v="611"/>
    <s v="CHELSEA NYC PRIVATE TERRACE GARDEN 2BED/2BATH."/>
    <n v="889"/>
    <s v="New York"/>
    <n v="1"/>
    <n v="0.94"/>
    <x v="1"/>
    <n v="13"/>
    <x v="0"/>
    <x v="7"/>
    <x v="1"/>
    <s v="No"/>
    <n v="4"/>
    <x v="1"/>
    <n v="497"/>
    <n v="0.04"/>
    <n v="4.9000000000000004"/>
    <x v="1"/>
    <n v="123"/>
    <s v="Yes"/>
    <d v="2013-12-03T00:00:00"/>
    <x v="214"/>
    <n v="334"/>
    <s v="Active"/>
    <s v="Yes"/>
  </r>
  <r>
    <n v="612"/>
    <s v="Spacious NYC Apartment - 1 Minute to Subway!"/>
    <n v="1359"/>
    <s v="New York"/>
    <n v="1"/>
    <n v="0.98"/>
    <x v="1"/>
    <n v="14"/>
    <x v="0"/>
    <x v="2"/>
    <x v="1"/>
    <s v="No"/>
    <n v="5"/>
    <x v="1"/>
    <n v="151"/>
    <n v="0.03"/>
    <n v="4.91"/>
    <x v="1"/>
    <n v="272"/>
    <s v="Yes"/>
    <d v="2013-10-15T00:00:00"/>
    <x v="183"/>
    <n v="303"/>
    <s v="Active"/>
    <s v="Yes"/>
  </r>
  <r>
    <n v="613"/>
    <s v="THE LINCOLN PARLOR -Historic Brownstone Apartment"/>
    <n v="1369"/>
    <s v="New York"/>
    <n v="1"/>
    <n v="0.96"/>
    <x v="1"/>
    <n v="9"/>
    <x v="1"/>
    <x v="16"/>
    <x v="1"/>
    <s v="No"/>
    <n v="4"/>
    <x v="1"/>
    <n v="180"/>
    <n v="0.03"/>
    <n v="4.97"/>
    <x v="1"/>
    <n v="124"/>
    <s v="Yes"/>
    <d v="2015-01-02T00:00:00"/>
    <x v="21"/>
    <n v="358"/>
    <s v="Active"/>
    <s v="No"/>
  </r>
  <r>
    <n v="614"/>
    <s v="Big quiet Sunny room in Upper East Side"/>
    <n v="949"/>
    <s v="New York"/>
    <n v="0.75"/>
    <n v="0.5"/>
    <x v="0"/>
    <n v="14"/>
    <x v="0"/>
    <x v="2"/>
    <x v="0"/>
    <s v="Yes"/>
    <n v="2"/>
    <x v="0"/>
    <n v="105"/>
    <n v="0.03"/>
    <n v="4.6500000000000004"/>
    <x v="1"/>
    <n v="48"/>
    <s v="No"/>
    <d v="2015-09-01T00:00:00"/>
    <x v="21"/>
    <n v="365"/>
    <s v="Active"/>
    <s v="No"/>
  </r>
  <r>
    <n v="615"/>
    <s v="Nice cozy bedroom with cool views in Hell's kit..!"/>
    <n v="1374"/>
    <s v="New York"/>
    <n v="1"/>
    <n v="0.76"/>
    <x v="1"/>
    <n v="17"/>
    <x v="0"/>
    <x v="0"/>
    <x v="0"/>
    <s v="Yes"/>
    <n v="2"/>
    <x v="0"/>
    <n v="79"/>
    <n v="0.03"/>
    <n v="4.83"/>
    <x v="1"/>
    <n v="81"/>
    <s v="No"/>
    <d v="2016-07-25T00:00:00"/>
    <x v="299"/>
    <n v="0"/>
    <s v="Inactive"/>
    <s v="No"/>
  </r>
  <r>
    <n v="616"/>
    <s v="Newly Renovated East Village Private Guest Studio"/>
    <n v="1046"/>
    <s v="New York"/>
    <n v="1"/>
    <n v="0.98"/>
    <x v="1"/>
    <n v="15"/>
    <x v="0"/>
    <x v="4"/>
    <x v="1"/>
    <s v="No"/>
    <n v="1"/>
    <x v="0"/>
    <n v="100"/>
    <n v="0.03"/>
    <n v="4.99"/>
    <x v="1"/>
    <n v="294"/>
    <s v="Yes"/>
    <d v="2013-11-13T00:00:00"/>
    <x v="20"/>
    <n v="68"/>
    <s v="Active"/>
    <s v="No"/>
  </r>
  <r>
    <n v="617"/>
    <s v="2000 sqf  Duplex in Townhouse"/>
    <n v="1231"/>
    <s v="New York"/>
    <n v="1"/>
    <n v="1"/>
    <x v="1"/>
    <n v="20"/>
    <x v="0"/>
    <x v="1"/>
    <x v="1"/>
    <s v="No"/>
    <n v="7"/>
    <x v="2"/>
    <n v="390"/>
    <n v="0.04"/>
    <n v="4.82"/>
    <x v="1"/>
    <n v="128"/>
    <s v="Yes"/>
    <d v="2016-02-21T00:00:00"/>
    <x v="186"/>
    <n v="225"/>
    <s v="Active"/>
    <s v="Yes"/>
  </r>
  <r>
    <n v="618"/>
    <s v="Sweet Apartment on Quiet Block"/>
    <n v="189"/>
    <s v="New York"/>
    <n v="1"/>
    <n v="1"/>
    <x v="1"/>
    <n v="7"/>
    <x v="1"/>
    <x v="3"/>
    <x v="1"/>
    <s v="No"/>
    <n v="4"/>
    <x v="1"/>
    <n v="110"/>
    <n v="0.03"/>
    <n v="4.91"/>
    <x v="1"/>
    <n v="56"/>
    <s v="No"/>
    <d v="2016-01-05T00:00:00"/>
    <x v="300"/>
    <n v="84"/>
    <s v="Active"/>
    <s v="No"/>
  </r>
  <r>
    <n v="619"/>
    <s v="Private  Studio Museum Block UWS"/>
    <n v="1381"/>
    <s v="New York"/>
    <n v="1"/>
    <n v="1"/>
    <x v="1"/>
    <n v="20"/>
    <x v="0"/>
    <x v="1"/>
    <x v="1"/>
    <s v="No"/>
    <n v="2"/>
    <x v="0"/>
    <n v="180"/>
    <n v="0.03"/>
    <n v="4.97"/>
    <x v="1"/>
    <n v="291"/>
    <s v="Yes"/>
    <d v="2013-12-13T00:00:00"/>
    <x v="20"/>
    <n v="0"/>
    <s v="Inactive"/>
    <s v="Yes"/>
  </r>
  <r>
    <n v="620"/>
    <s v="Charming Spacious 1 Bdrm Apt"/>
    <n v="1379"/>
    <s v="New York"/>
    <n v="1"/>
    <n v="1"/>
    <x v="0"/>
    <n v="9"/>
    <x v="1"/>
    <x v="16"/>
    <x v="1"/>
    <s v="No"/>
    <n v="3"/>
    <x v="1"/>
    <n v="95"/>
    <n v="0.03"/>
    <n v="4.8099999999999996"/>
    <x v="1"/>
    <n v="165"/>
    <s v="Yes"/>
    <d v="2013-11-01T00:00:00"/>
    <x v="21"/>
    <n v="147"/>
    <s v="Active"/>
    <s v="Yes"/>
  </r>
  <r>
    <n v="621"/>
    <s v="Large Private Apartment 1Br + 15min from Manhattan"/>
    <n v="737"/>
    <s v="New York"/>
    <n v="1"/>
    <n v="0.99"/>
    <x v="0"/>
    <n v="26"/>
    <x v="2"/>
    <x v="19"/>
    <x v="1"/>
    <s v="No"/>
    <n v="3"/>
    <x v="1"/>
    <n v="178"/>
    <n v="0.03"/>
    <n v="4.72"/>
    <x v="1"/>
    <n v="139"/>
    <s v="No"/>
    <d v="2018-04-27T00:00:00"/>
    <x v="301"/>
    <n v="1"/>
    <s v="Active"/>
    <s v="No"/>
  </r>
  <r>
    <n v="622"/>
    <s v="Industrial Modern 1 Bedroom - Prime Williamsburg"/>
    <n v="580"/>
    <s v="New York"/>
    <n v="0.33"/>
    <n v="0.61"/>
    <x v="0"/>
    <n v="12"/>
    <x v="1"/>
    <x v="9"/>
    <x v="1"/>
    <s v="No"/>
    <n v="2"/>
    <x v="0"/>
    <n v="223"/>
    <n v="0.04"/>
    <n v="5"/>
    <x v="1"/>
    <n v="23"/>
    <s v="No"/>
    <d v="2018-01-02T00:00:00"/>
    <x v="32"/>
    <n v="88"/>
    <s v="Active"/>
    <s v="No"/>
  </r>
  <r>
    <n v="623"/>
    <s v="Private Room"/>
    <n v="1391"/>
    <s v="New York"/>
    <n v="1"/>
    <n v="0.44"/>
    <x v="1"/>
    <n v="13"/>
    <x v="0"/>
    <x v="7"/>
    <x v="0"/>
    <s v="Yes"/>
    <n v="1"/>
    <x v="0"/>
    <n v="50"/>
    <n v="0.03"/>
    <n v="4.99"/>
    <x v="1"/>
    <n v="87"/>
    <s v="No"/>
    <d v="2013-11-03T00:00:00"/>
    <x v="119"/>
    <n v="288"/>
    <s v="Active"/>
    <s v="No"/>
  </r>
  <r>
    <n v="624"/>
    <s v="Private room"/>
    <n v="785"/>
    <s v="New York"/>
    <n v="1"/>
    <n v="0.98"/>
    <x v="0"/>
    <n v="19"/>
    <x v="0"/>
    <x v="12"/>
    <x v="0"/>
    <s v="Yes"/>
    <n v="2"/>
    <x v="0"/>
    <n v="49"/>
    <n v="0.03"/>
    <n v="4.57"/>
    <x v="1"/>
    <n v="83"/>
    <s v="No"/>
    <d v="2015-08-31T00:00:00"/>
    <x v="144"/>
    <n v="364"/>
    <s v="Active"/>
    <s v="No"/>
  </r>
  <r>
    <n v="625"/>
    <s v="Urban Jungle in Bedford Stuyvesant"/>
    <n v="1183"/>
    <s v="New York"/>
    <n v="1"/>
    <n v="0.88"/>
    <x v="1"/>
    <n v="8"/>
    <x v="1"/>
    <x v="11"/>
    <x v="1"/>
    <s v="No"/>
    <n v="4"/>
    <x v="1"/>
    <n v="126"/>
    <n v="0.03"/>
    <n v="4.8899999999999997"/>
    <x v="1"/>
    <n v="269"/>
    <s v="Yes"/>
    <d v="2013-12-06T00:00:00"/>
    <x v="0"/>
    <n v="150"/>
    <s v="Active"/>
    <s v="No"/>
  </r>
  <r>
    <n v="626"/>
    <s v="Skylight BR in Gorgeous Private Rooftop Apt"/>
    <n v="1194"/>
    <s v="New York"/>
    <n v="1"/>
    <n v="0.94"/>
    <x v="1"/>
    <n v="8"/>
    <x v="1"/>
    <x v="11"/>
    <x v="1"/>
    <s v="No"/>
    <n v="2"/>
    <x v="0"/>
    <n v="69"/>
    <n v="0.03"/>
    <n v="4.96"/>
    <x v="1"/>
    <n v="380"/>
    <s v="Yes"/>
    <d v="2013-10-21T00:00:00"/>
    <x v="178"/>
    <n v="0"/>
    <s v="Inactive"/>
    <s v="Yes"/>
  </r>
  <r>
    <n v="627"/>
    <s v="Urban Cottage in Williamsburg BK"/>
    <n v="1392"/>
    <s v="New York"/>
    <n v="1"/>
    <n v="1"/>
    <x v="1"/>
    <n v="12"/>
    <x v="1"/>
    <x v="9"/>
    <x v="1"/>
    <s v="No"/>
    <n v="3"/>
    <x v="1"/>
    <n v="199"/>
    <n v="0.03"/>
    <n v="4.9800000000000004"/>
    <x v="1"/>
    <n v="186"/>
    <s v="Yes"/>
    <d v="2013-11-18T00:00:00"/>
    <x v="66"/>
    <n v="0"/>
    <s v="Inactive"/>
    <s v="Yes"/>
  </r>
  <r>
    <n v="628"/>
    <s v="Large 2BR apartment East Village"/>
    <n v="608"/>
    <s v="New York"/>
    <n v="0.89"/>
    <n v="0.24"/>
    <x v="0"/>
    <n v="15"/>
    <x v="0"/>
    <x v="4"/>
    <x v="1"/>
    <s v="No"/>
    <n v="7"/>
    <x v="2"/>
    <n v="158"/>
    <n v="0.03"/>
    <n v="4.9800000000000004"/>
    <x v="1"/>
    <n v="59"/>
    <s v="No"/>
    <d v="2015-05-06T00:00:00"/>
    <x v="186"/>
    <n v="272"/>
    <s v="Active"/>
    <s v="No"/>
  </r>
  <r>
    <n v="629"/>
    <s v="Amazing Bed in HOMEY hippy haven in HARLEM"/>
    <n v="1398"/>
    <s v="New York"/>
    <n v="1"/>
    <n v="0.31"/>
    <x v="0"/>
    <n v="16"/>
    <x v="0"/>
    <x v="10"/>
    <x v="0"/>
    <s v="Yes"/>
    <n v="2"/>
    <x v="0"/>
    <n v="50"/>
    <n v="0.03"/>
    <n v="4.92"/>
    <x v="1"/>
    <n v="12"/>
    <s v="No"/>
    <d v="2018-03-10T00:00:00"/>
    <x v="57"/>
    <n v="62"/>
    <s v="Active"/>
    <s v="No"/>
  </r>
  <r>
    <n v="630"/>
    <s v="Hip, Brick East Village Apartment"/>
    <n v="148"/>
    <s v="New York"/>
    <n v="1"/>
    <n v="1"/>
    <x v="1"/>
    <n v="15"/>
    <x v="0"/>
    <x v="4"/>
    <x v="1"/>
    <s v="No"/>
    <n v="2"/>
    <x v="0"/>
    <n v="80"/>
    <n v="0.03"/>
    <n v="4.99"/>
    <x v="1"/>
    <n v="116"/>
    <s v="Yes"/>
    <d v="2014-01-06T00:00:00"/>
    <x v="23"/>
    <n v="19"/>
    <s v="Active"/>
    <s v="No"/>
  </r>
  <r>
    <n v="631"/>
    <s v="Private bedroom in beautiful loft apartment"/>
    <n v="1406"/>
    <s v="New York"/>
    <n v="0.88"/>
    <n v="0.98"/>
    <x v="1"/>
    <n v="12"/>
    <x v="1"/>
    <x v="9"/>
    <x v="0"/>
    <s v="Yes"/>
    <n v="2"/>
    <x v="0"/>
    <n v="70"/>
    <n v="0.03"/>
    <n v="4.9800000000000004"/>
    <x v="1"/>
    <n v="257"/>
    <s v="Yes"/>
    <d v="2014-05-26T00:00:00"/>
    <x v="97"/>
    <n v="112"/>
    <s v="Active"/>
    <s v="No"/>
  </r>
  <r>
    <n v="632"/>
    <s v="2BR Flex w/CV: Cleaning CDC guidelines implemented"/>
    <n v="1239"/>
    <s v="New York"/>
    <n v="0.98"/>
    <n v="1"/>
    <x v="0"/>
    <n v="11"/>
    <x v="1"/>
    <x v="8"/>
    <x v="1"/>
    <s v="No"/>
    <n v="5"/>
    <x v="1"/>
    <n v="119"/>
    <n v="0.03"/>
    <n v="4.82"/>
    <x v="1"/>
    <n v="11"/>
    <s v="No"/>
    <d v="2015-12-18T00:00:00"/>
    <x v="302"/>
    <n v="332"/>
    <s v="Active"/>
    <s v="Yes"/>
  </r>
  <r>
    <n v="633"/>
    <s v="2BR Flex w/CV: Cleaning CDC guidelines implemented"/>
    <n v="1239"/>
    <s v="New York"/>
    <n v="0.98"/>
    <n v="1"/>
    <x v="0"/>
    <n v="11"/>
    <x v="1"/>
    <x v="8"/>
    <x v="1"/>
    <s v="No"/>
    <n v="4"/>
    <x v="1"/>
    <n v="134"/>
    <n v="0.03"/>
    <n v="4.71"/>
    <x v="1"/>
    <n v="7"/>
    <s v="No"/>
    <d v="2013-12-09T00:00:00"/>
    <x v="92"/>
    <n v="76"/>
    <s v="Active"/>
    <s v="Yes"/>
  </r>
  <r>
    <n v="634"/>
    <s v="Nice Bedroom in Central Bushwick!"/>
    <n v="690"/>
    <s v="New York"/>
    <n v="0.67"/>
    <n v="0"/>
    <x v="1"/>
    <n v="8"/>
    <x v="1"/>
    <x v="11"/>
    <x v="0"/>
    <s v="Yes"/>
    <n v="2"/>
    <x v="0"/>
    <n v="56"/>
    <n v="0.03"/>
    <n v="4.67"/>
    <x v="1"/>
    <n v="39"/>
    <s v="No"/>
    <d v="2013-11-12T00:00:00"/>
    <x v="164"/>
    <n v="363"/>
    <s v="Active"/>
    <s v="No"/>
  </r>
  <r>
    <n v="635"/>
    <s v="Private, Peaceful Times Square 1BR"/>
    <n v="1415"/>
    <s v="New York"/>
    <n v="0.68"/>
    <n v="0.68"/>
    <x v="0"/>
    <n v="17"/>
    <x v="0"/>
    <x v="0"/>
    <x v="1"/>
    <s v="No"/>
    <n v="2"/>
    <x v="0"/>
    <n v="89"/>
    <n v="0.03"/>
    <n v="4.67"/>
    <x v="1"/>
    <n v="192"/>
    <s v="No"/>
    <d v="2013-12-10T00:00:00"/>
    <x v="213"/>
    <n v="14"/>
    <s v="Active"/>
    <s v="No"/>
  </r>
  <r>
    <n v="636"/>
    <s v="Apt near Museum Mile"/>
    <n v="1419"/>
    <s v="New York"/>
    <n v="1"/>
    <n v="0.92"/>
    <x v="0"/>
    <n v="19"/>
    <x v="0"/>
    <x v="12"/>
    <x v="1"/>
    <s v="No"/>
    <n v="3"/>
    <x v="1"/>
    <n v="77"/>
    <n v="0.03"/>
    <n v="4.87"/>
    <x v="1"/>
    <n v="275"/>
    <s v="Yes"/>
    <d v="2013-11-18T00:00:00"/>
    <x v="303"/>
    <n v="94"/>
    <s v="Active"/>
    <s v="Yes"/>
  </r>
  <r>
    <n v="637"/>
    <s v="GIANT! Perfect for families, in the center of NYC"/>
    <n v="1423"/>
    <s v="New York"/>
    <n v="1"/>
    <n v="0.1"/>
    <x v="0"/>
    <n v="18"/>
    <x v="0"/>
    <x v="20"/>
    <x v="1"/>
    <s v="No"/>
    <n v="5"/>
    <x v="1"/>
    <n v="450"/>
    <n v="0.04"/>
    <n v="5"/>
    <x v="1"/>
    <n v="34"/>
    <s v="No"/>
    <d v="2014-01-05T00:00:00"/>
    <x v="304"/>
    <n v="254"/>
    <s v="Active"/>
    <s v="No"/>
  </r>
  <r>
    <n v="638"/>
    <s v="Time Square in 30 minutes. Front room."/>
    <n v="763"/>
    <s v="New York"/>
    <n v="1"/>
    <n v="0.99"/>
    <x v="0"/>
    <n v="26"/>
    <x v="2"/>
    <x v="19"/>
    <x v="0"/>
    <s v="Yes"/>
    <n v="2"/>
    <x v="0"/>
    <n v="49"/>
    <n v="0.03"/>
    <n v="4.58"/>
    <x v="1"/>
    <n v="85"/>
    <s v="No"/>
    <d v="2016-12-09T00:00:00"/>
    <x v="23"/>
    <n v="365"/>
    <s v="Active"/>
    <s v="Yes"/>
  </r>
  <r>
    <n v="639"/>
    <s v="Zen &amp; Cozy 2Bedroom in Williamsburg"/>
    <n v="634"/>
    <s v="New York"/>
    <n v="1"/>
    <n v="1"/>
    <x v="0"/>
    <n v="12"/>
    <x v="1"/>
    <x v="9"/>
    <x v="1"/>
    <s v="No"/>
    <n v="4"/>
    <x v="1"/>
    <n v="179"/>
    <n v="0.03"/>
    <n v="4.63"/>
    <x v="1"/>
    <n v="19"/>
    <s v="No"/>
    <d v="2014-01-01T00:00:00"/>
    <x v="23"/>
    <n v="230"/>
    <s v="Active"/>
    <s v="Yes"/>
  </r>
  <r>
    <n v="640"/>
    <s v="One Bedroom in an apartment"/>
    <n v="1409"/>
    <s v="New York"/>
    <n v="1"/>
    <n v="0.78"/>
    <x v="0"/>
    <n v="9"/>
    <x v="1"/>
    <x v="16"/>
    <x v="0"/>
    <s v="Yes"/>
    <n v="1"/>
    <x v="0"/>
    <n v="35"/>
    <n v="0.03"/>
    <n v="4.9000000000000004"/>
    <x v="1"/>
    <n v="10"/>
    <s v="No"/>
    <d v="2015-07-24T00:00:00"/>
    <x v="305"/>
    <n v="76"/>
    <s v="Active"/>
    <s v="No"/>
  </r>
  <r>
    <n v="641"/>
    <s v="Perfect Harlem, New York Retreat"/>
    <n v="1403"/>
    <s v="New York"/>
    <n v="1"/>
    <n v="0.95"/>
    <x v="0"/>
    <n v="16"/>
    <x v="0"/>
    <x v="10"/>
    <x v="1"/>
    <s v="No"/>
    <n v="4"/>
    <x v="1"/>
    <n v="155"/>
    <n v="0.03"/>
    <n v="4.88"/>
    <x v="1"/>
    <n v="355"/>
    <s v="Yes"/>
    <d v="2013-11-26T00:00:00"/>
    <x v="119"/>
    <n v="322"/>
    <s v="Active"/>
    <s v="Yes"/>
  </r>
  <r>
    <n v="642"/>
    <s v="Adorable 1BD Home with view of NYC"/>
    <n v="1435"/>
    <s v="New York"/>
    <n v="1"/>
    <n v="0.63"/>
    <x v="0"/>
    <n v="21"/>
    <x v="2"/>
    <x v="13"/>
    <x v="1"/>
    <s v="No"/>
    <n v="4"/>
    <x v="1"/>
    <n v="129"/>
    <n v="0.03"/>
    <n v="5"/>
    <x v="1"/>
    <n v="20"/>
    <s v="No"/>
    <d v="2014-01-03T00:00:00"/>
    <x v="101"/>
    <n v="351"/>
    <s v="Active"/>
    <s v="No"/>
  </r>
  <r>
    <n v="643"/>
    <s v="Studio Apt. in Williamsburg, Brooklyn, NY"/>
    <n v="934"/>
    <s v="New York"/>
    <n v="1"/>
    <n v="1"/>
    <x v="0"/>
    <n v="12"/>
    <x v="1"/>
    <x v="9"/>
    <x v="1"/>
    <s v="No"/>
    <n v="3"/>
    <x v="1"/>
    <n v="90"/>
    <n v="0.03"/>
    <n v="4.6399999999999997"/>
    <x v="1"/>
    <n v="14"/>
    <s v="No"/>
    <d v="2017-12-02T00:00:00"/>
    <x v="168"/>
    <n v="152"/>
    <s v="Active"/>
    <s v="No"/>
  </r>
  <r>
    <n v="644"/>
    <s v="Futon 2.0"/>
    <n v="1438"/>
    <s v="New York"/>
    <n v="0.67"/>
    <n v="0.81"/>
    <x v="0"/>
    <n v="16"/>
    <x v="0"/>
    <x v="10"/>
    <x v="2"/>
    <s v="Yes"/>
    <n v="1"/>
    <x v="0"/>
    <n v="38"/>
    <n v="0.03"/>
    <n v="4.7300000000000004"/>
    <x v="1"/>
    <n v="247"/>
    <s v="No"/>
    <d v="2013-12-03T00:00:00"/>
    <x v="305"/>
    <n v="365"/>
    <s v="Active"/>
    <s v="No"/>
  </r>
  <r>
    <n v="645"/>
    <s v="Small place in arty Bushwick"/>
    <n v="1400"/>
    <s v="New York"/>
    <n v="1"/>
    <n v="0.25"/>
    <x v="0"/>
    <n v="8"/>
    <x v="1"/>
    <x v="11"/>
    <x v="1"/>
    <s v="No"/>
    <n v="2"/>
    <x v="0"/>
    <n v="38"/>
    <n v="0.03"/>
    <n v="4.8"/>
    <x v="1"/>
    <n v="35"/>
    <s v="No"/>
    <d v="2014-08-11T00:00:00"/>
    <x v="306"/>
    <n v="1"/>
    <s v="Active"/>
    <s v="No"/>
  </r>
  <r>
    <n v="646"/>
    <s v="Fantastic Central Park View Sleeps5"/>
    <n v="1440"/>
    <s v="New York"/>
    <n v="0.75"/>
    <n v="0.96"/>
    <x v="0"/>
    <n v="18"/>
    <x v="0"/>
    <x v="20"/>
    <x v="1"/>
    <s v="No"/>
    <n v="5"/>
    <x v="1"/>
    <n v="661"/>
    <n v="0.05"/>
    <n v="4.67"/>
    <x v="1"/>
    <n v="151"/>
    <s v="No"/>
    <d v="2013-12-31T00:00:00"/>
    <x v="13"/>
    <n v="357"/>
    <s v="Active"/>
    <s v="Yes"/>
  </r>
  <r>
    <n v="647"/>
    <s v="Awesome Harlem House 3 bdr 2 floors"/>
    <n v="1336"/>
    <s v="New York"/>
    <n v="1"/>
    <n v="0.96"/>
    <x v="0"/>
    <n v="16"/>
    <x v="0"/>
    <x v="10"/>
    <x v="1"/>
    <s v="No"/>
    <n v="7"/>
    <x v="2"/>
    <n v="134"/>
    <n v="0.03"/>
    <n v="4.79"/>
    <x v="1"/>
    <n v="204"/>
    <s v="No"/>
    <d v="2013-12-19T00:00:00"/>
    <x v="198"/>
    <n v="171"/>
    <s v="Active"/>
    <s v="No"/>
  </r>
  <r>
    <n v="648"/>
    <s v="Beautiful Luxury Room in Central Harlem/Columbia"/>
    <n v="1443"/>
    <s v="New York"/>
    <n v="1"/>
    <n v="1"/>
    <x v="1"/>
    <n v="16"/>
    <x v="0"/>
    <x v="10"/>
    <x v="0"/>
    <s v="Yes"/>
    <n v="1"/>
    <x v="0"/>
    <n v="72"/>
    <n v="0.03"/>
    <n v="4.9800000000000004"/>
    <x v="1"/>
    <n v="80"/>
    <s v="No"/>
    <d v="2017-10-07T00:00:00"/>
    <x v="8"/>
    <n v="0"/>
    <s v="Inactive"/>
    <s v="Yes"/>
  </r>
  <r>
    <n v="649"/>
    <s v="Spacious Sunny Designer 1 Bedroom in East Village"/>
    <n v="615"/>
    <s v="New York"/>
    <n v="1"/>
    <n v="0.83"/>
    <x v="1"/>
    <n v="15"/>
    <x v="0"/>
    <x v="4"/>
    <x v="1"/>
    <s v="No"/>
    <n v="2"/>
    <x v="0"/>
    <n v="120"/>
    <n v="0.03"/>
    <n v="4.96"/>
    <x v="1"/>
    <n v="250"/>
    <s v="Yes"/>
    <d v="2014-01-05T00:00:00"/>
    <x v="0"/>
    <n v="342"/>
    <s v="Active"/>
    <s v="No"/>
  </r>
  <r>
    <n v="650"/>
    <s v="Charming 1BD Apt in Classy Union Sq Brownstone"/>
    <n v="410"/>
    <s v="New York"/>
    <n v="1"/>
    <n v="1"/>
    <x v="0"/>
    <n v="13"/>
    <x v="0"/>
    <x v="7"/>
    <x v="1"/>
    <s v="No"/>
    <n v="2"/>
    <x v="0"/>
    <n v="123"/>
    <n v="0.03"/>
    <n v="4.9000000000000004"/>
    <x v="1"/>
    <n v="29"/>
    <s v="No"/>
    <d v="2014-07-22T00:00:00"/>
    <x v="143"/>
    <n v="9"/>
    <s v="Active"/>
    <s v="No"/>
  </r>
  <r>
    <n v="651"/>
    <s v="Lovely &amp; Large Private Queen Bedroom"/>
    <n v="798"/>
    <s v="New York"/>
    <n v="1"/>
    <n v="1"/>
    <x v="0"/>
    <n v="7"/>
    <x v="1"/>
    <x v="3"/>
    <x v="0"/>
    <s v="Yes"/>
    <n v="2"/>
    <x v="0"/>
    <n v="51"/>
    <n v="0.03"/>
    <n v="4.7300000000000004"/>
    <x v="1"/>
    <n v="77"/>
    <s v="No"/>
    <d v="2014-08-28T00:00:00"/>
    <x v="307"/>
    <n v="55"/>
    <s v="Active"/>
    <s v="Yes"/>
  </r>
  <r>
    <n v="652"/>
    <s v="Recently Updated Vibrant &amp; lovely 1BR"/>
    <n v="206"/>
    <s v="New York"/>
    <n v="0.57999999999999996"/>
    <n v="0.9"/>
    <x v="0"/>
    <n v="9"/>
    <x v="1"/>
    <x v="16"/>
    <x v="1"/>
    <s v="No"/>
    <n v="6"/>
    <x v="2"/>
    <n v="117"/>
    <n v="0.03"/>
    <n v="4.5"/>
    <x v="1"/>
    <n v="92"/>
    <s v="No"/>
    <d v="2013-11-28T00:00:00"/>
    <x v="301"/>
    <n v="313"/>
    <s v="Active"/>
    <s v="Yes"/>
  </r>
  <r>
    <n v="653"/>
    <s v="Best of the East Village Cozy 2 Bedroom"/>
    <n v="16"/>
    <s v="New York"/>
    <n v="1"/>
    <n v="1"/>
    <x v="0"/>
    <n v="15"/>
    <x v="0"/>
    <x v="4"/>
    <x v="1"/>
    <s v="No"/>
    <n v="7"/>
    <x v="2"/>
    <n v="144.29"/>
    <n v="0.03"/>
    <n v="4.87"/>
    <x v="1"/>
    <n v="270"/>
    <s v="Yes"/>
    <d v="2013-12-24T00:00:00"/>
    <x v="300"/>
    <n v="230"/>
    <s v="Active"/>
    <s v="Yes"/>
  </r>
  <r>
    <n v="654"/>
    <s v="A Cozy Creative Room for Nomads"/>
    <n v="707"/>
    <s v="New York"/>
    <n v="0.75"/>
    <n v="0.97"/>
    <x v="0"/>
    <n v="20"/>
    <x v="0"/>
    <x v="1"/>
    <x v="0"/>
    <s v="Yes"/>
    <n v="1"/>
    <x v="0"/>
    <n v="75"/>
    <n v="0.03"/>
    <n v="4.59"/>
    <x v="1"/>
    <n v="297"/>
    <s v="No"/>
    <d v="2013-12-17T00:00:00"/>
    <x v="29"/>
    <n v="89"/>
    <s v="Active"/>
    <s v="Yes"/>
  </r>
  <r>
    <n v="655"/>
    <s v="Spacious Bright 1 Bedroom East Village Apartment"/>
    <n v="1046"/>
    <s v="New York"/>
    <n v="1"/>
    <n v="0.98"/>
    <x v="1"/>
    <n v="15"/>
    <x v="0"/>
    <x v="4"/>
    <x v="1"/>
    <s v="No"/>
    <n v="2"/>
    <x v="0"/>
    <n v="200"/>
    <n v="0.04"/>
    <n v="5"/>
    <x v="1"/>
    <n v="12"/>
    <s v="No"/>
    <d v="2014-05-27T00:00:00"/>
    <x v="308"/>
    <n v="16"/>
    <s v="Active"/>
    <s v="No"/>
  </r>
  <r>
    <n v="656"/>
    <s v="Comfortable Brown Stone apartment"/>
    <n v="1451"/>
    <s v="New York"/>
    <n v="1"/>
    <n v="0.6"/>
    <x v="0"/>
    <n v="9"/>
    <x v="1"/>
    <x v="16"/>
    <x v="1"/>
    <s v="No"/>
    <n v="3"/>
    <x v="1"/>
    <n v="125"/>
    <n v="0.03"/>
    <n v="4.66"/>
    <x v="1"/>
    <n v="50"/>
    <s v="No"/>
    <d v="2014-01-13T00:00:00"/>
    <x v="75"/>
    <n v="343"/>
    <s v="Active"/>
    <s v="No"/>
  </r>
  <r>
    <n v="657"/>
    <s v="Family Friendly Apt in Quiet Townhouse"/>
    <n v="1453"/>
    <s v="New York"/>
    <n v="1"/>
    <n v="1"/>
    <x v="0"/>
    <n v="16"/>
    <x v="0"/>
    <x v="10"/>
    <x v="1"/>
    <s v="No"/>
    <n v="4"/>
    <x v="1"/>
    <n v="99"/>
    <n v="0.03"/>
    <n v="4.82"/>
    <x v="1"/>
    <n v="148"/>
    <s v="Yes"/>
    <d v="2013-12-06T00:00:00"/>
    <x v="127"/>
    <n v="349"/>
    <s v="Active"/>
    <s v="No"/>
  </r>
  <r>
    <n v="658"/>
    <s v="3BR in a classic 1925 BK Limestone"/>
    <n v="1454"/>
    <s v="New York"/>
    <n v="0.63"/>
    <n v="0.91"/>
    <x v="0"/>
    <n v="9"/>
    <x v="1"/>
    <x v="16"/>
    <x v="1"/>
    <s v="No"/>
    <n v="8"/>
    <x v="2"/>
    <n v="150"/>
    <n v="0.03"/>
    <n v="4.7300000000000004"/>
    <x v="1"/>
    <n v="175"/>
    <s v="No"/>
    <d v="2013-12-12T00:00:00"/>
    <x v="90"/>
    <n v="302"/>
    <s v="Active"/>
    <s v="No"/>
  </r>
  <r>
    <n v="659"/>
    <s v="Cozy 2BD APT close to subway"/>
    <n v="1462"/>
    <s v="New York"/>
    <n v="0.81"/>
    <n v="1"/>
    <x v="1"/>
    <n v="7"/>
    <x v="1"/>
    <x v="3"/>
    <x v="1"/>
    <s v="No"/>
    <n v="5"/>
    <x v="1"/>
    <n v="190"/>
    <n v="0.03"/>
    <n v="4.91"/>
    <x v="1"/>
    <n v="257"/>
    <s v="Yes"/>
    <d v="2014-04-04T00:00:00"/>
    <x v="0"/>
    <n v="365"/>
    <s v="Active"/>
    <s v="Yes"/>
  </r>
  <r>
    <n v="660"/>
    <s v="Cozy Private room in Brooklyn"/>
    <n v="1286"/>
    <s v="New York"/>
    <n v="0"/>
    <n v="0.36"/>
    <x v="0"/>
    <n v="8"/>
    <x v="1"/>
    <x v="11"/>
    <x v="0"/>
    <s v="Yes"/>
    <n v="2"/>
    <x v="0"/>
    <n v="50"/>
    <n v="0.03"/>
    <n v="4.88"/>
    <x v="1"/>
    <n v="16"/>
    <s v="No"/>
    <d v="2017-04-28T00:00:00"/>
    <x v="58"/>
    <n v="364"/>
    <s v="Active"/>
    <s v="No"/>
  </r>
  <r>
    <n v="661"/>
    <s v="Charming bedroom on the Upper West"/>
    <n v="175"/>
    <s v="New York"/>
    <n v="1"/>
    <n v="0.88"/>
    <x v="0"/>
    <n v="20"/>
    <x v="0"/>
    <x v="1"/>
    <x v="0"/>
    <s v="Yes"/>
    <n v="1"/>
    <x v="0"/>
    <n v="105"/>
    <n v="0.03"/>
    <n v="4.24"/>
    <x v="0"/>
    <n v="37"/>
    <s v="No"/>
    <d v="2013-12-30T00:00:00"/>
    <x v="143"/>
    <n v="365"/>
    <s v="Active"/>
    <s v="No"/>
  </r>
  <r>
    <n v="662"/>
    <s v="Entire studio with backyard, Close to subway!!!"/>
    <n v="1452"/>
    <s v="New York"/>
    <n v="1"/>
    <n v="0.73"/>
    <x v="1"/>
    <n v="21"/>
    <x v="2"/>
    <x v="13"/>
    <x v="1"/>
    <s v="No"/>
    <n v="2"/>
    <x v="0"/>
    <n v="125"/>
    <n v="0.03"/>
    <n v="4.78"/>
    <x v="1"/>
    <n v="23"/>
    <s v="No"/>
    <d v="2016-09-22T00:00:00"/>
    <x v="23"/>
    <n v="364"/>
    <s v="Active"/>
    <s v="No"/>
  </r>
  <r>
    <n v="663"/>
    <s v="Sunny Private Studio With Backyard Close 2 Subway!"/>
    <n v="1452"/>
    <s v="New York"/>
    <n v="1"/>
    <n v="0.73"/>
    <x v="1"/>
    <n v="24"/>
    <x v="2"/>
    <x v="5"/>
    <x v="0"/>
    <s v="Yes"/>
    <n v="2"/>
    <x v="0"/>
    <n v="50"/>
    <n v="0.03"/>
    <n v="5"/>
    <x v="1"/>
    <n v="27"/>
    <s v="No"/>
    <d v="2014-04-27T00:00:00"/>
    <x v="309"/>
    <n v="363"/>
    <s v="Active"/>
    <s v="No"/>
  </r>
  <r>
    <n v="664"/>
    <s v="Prvt, bath, kitchen, living, entrnc"/>
    <n v="206"/>
    <s v="New York"/>
    <n v="0.57999999999999996"/>
    <n v="0.9"/>
    <x v="0"/>
    <n v="9"/>
    <x v="1"/>
    <x v="16"/>
    <x v="0"/>
    <s v="Yes"/>
    <n v="6"/>
    <x v="2"/>
    <n v="100"/>
    <n v="0.03"/>
    <n v="4.8"/>
    <x v="1"/>
    <n v="5"/>
    <s v="No"/>
    <d v="2013-12-26T00:00:00"/>
    <x v="101"/>
    <n v="196"/>
    <s v="Active"/>
    <s v="No"/>
  </r>
  <r>
    <n v="665"/>
    <s v="East Village 2 Bed 2 Floor Luxury Apartment"/>
    <n v="1272"/>
    <s v="New York"/>
    <n v="0.5"/>
    <n v="0.4"/>
    <x v="0"/>
    <n v="15"/>
    <x v="0"/>
    <x v="4"/>
    <x v="1"/>
    <s v="No"/>
    <n v="5"/>
    <x v="1"/>
    <n v="369"/>
    <n v="0.04"/>
    <n v="4.3899999999999997"/>
    <x v="0"/>
    <n v="114"/>
    <s v="No"/>
    <d v="2014-01-12T00:00:00"/>
    <x v="310"/>
    <n v="359"/>
    <s v="Active"/>
    <s v="No"/>
  </r>
  <r>
    <n v="666"/>
    <s v="Charming studio upper east side NYC"/>
    <n v="1474"/>
    <s v="New York"/>
    <n v="1"/>
    <n v="0.68"/>
    <x v="0"/>
    <n v="19"/>
    <x v="0"/>
    <x v="12"/>
    <x v="1"/>
    <s v="No"/>
    <n v="2"/>
    <x v="0"/>
    <n v="125"/>
    <n v="0.03"/>
    <n v="4.5599999999999996"/>
    <x v="1"/>
    <n v="68"/>
    <s v="No"/>
    <d v="2014-08-04T00:00:00"/>
    <x v="102"/>
    <n v="310"/>
    <s v="Active"/>
    <s v="No"/>
  </r>
  <r>
    <n v="667"/>
    <s v="Rancho Deluxe, Williamsburg!"/>
    <n v="1475"/>
    <s v="New York"/>
    <n v="0.8"/>
    <n v="0.78"/>
    <x v="1"/>
    <n v="12"/>
    <x v="1"/>
    <x v="9"/>
    <x v="1"/>
    <s v="No"/>
    <n v="6"/>
    <x v="2"/>
    <n v="85"/>
    <n v="0.03"/>
    <n v="4.9000000000000004"/>
    <x v="1"/>
    <n v="245"/>
    <s v="Yes"/>
    <d v="2014-01-02T00:00:00"/>
    <x v="8"/>
    <n v="199"/>
    <s v="Active"/>
    <s v="No"/>
  </r>
  <r>
    <n v="668"/>
    <s v="Private Bath + 2 Beds Option, 15 mins to Manhattan"/>
    <n v="961"/>
    <s v="New York"/>
    <n v="1"/>
    <n v="1"/>
    <x v="1"/>
    <n v="8"/>
    <x v="1"/>
    <x v="11"/>
    <x v="0"/>
    <s v="Yes"/>
    <n v="2"/>
    <x v="0"/>
    <n v="50"/>
    <n v="0.03"/>
    <n v="4.99"/>
    <x v="1"/>
    <n v="270"/>
    <s v="Yes"/>
    <d v="2014-02-04T00:00:00"/>
    <x v="217"/>
    <n v="316"/>
    <s v="Active"/>
    <s v="No"/>
  </r>
  <r>
    <n v="669"/>
    <s v="SUNNY ROOM"/>
    <n v="2232"/>
    <s v="New York"/>
    <n v="1"/>
    <n v="0.89"/>
    <x v="0"/>
    <n v="21"/>
    <x v="2"/>
    <x v="13"/>
    <x v="0"/>
    <s v="Yes"/>
    <n v="1"/>
    <x v="0"/>
    <n v="45"/>
    <n v="0.03"/>
    <n v="4.5599999999999996"/>
    <x v="1"/>
    <n v="25"/>
    <s v="No"/>
    <d v="2019-04-22T00:00:00"/>
    <x v="311"/>
    <n v="365"/>
    <s v="Active"/>
    <s v="No"/>
  </r>
  <r>
    <n v="670"/>
    <s v="Sunny room"/>
    <n v="2267"/>
    <s v="New York"/>
    <n v="0.5"/>
    <n v="1"/>
    <x v="0"/>
    <n v="14"/>
    <x v="0"/>
    <x v="2"/>
    <x v="0"/>
    <s v="Yes"/>
    <n v="1"/>
    <x v="0"/>
    <n v="45"/>
    <n v="0.03"/>
    <n v="4.8899999999999997"/>
    <x v="1"/>
    <n v="101"/>
    <s v="Yes"/>
    <d v="2017-07-25T00:00:00"/>
    <x v="195"/>
    <n v="331"/>
    <s v="Active"/>
    <s v="No"/>
  </r>
  <r>
    <n v="671"/>
    <s v="Private Room In Upper East Side"/>
    <n v="2438"/>
    <s v="New York"/>
    <n v="1"/>
    <n v="1"/>
    <x v="1"/>
    <n v="19"/>
    <x v="0"/>
    <x v="12"/>
    <x v="0"/>
    <s v="Yes"/>
    <n v="1"/>
    <x v="0"/>
    <n v="89"/>
    <n v="0.03"/>
    <n v="4.8899999999999997"/>
    <x v="1"/>
    <n v="92"/>
    <s v="No"/>
    <d v="2015-09-21T00:00:00"/>
    <x v="312"/>
    <n v="365"/>
    <s v="Active"/>
    <s v="Yes"/>
  </r>
  <r>
    <n v="672"/>
    <s v="New 1BR + 1BA with Private Entrance"/>
    <n v="185"/>
    <s v="New York"/>
    <n v="1"/>
    <n v="0.98"/>
    <x v="0"/>
    <n v="7"/>
    <x v="1"/>
    <x v="3"/>
    <x v="0"/>
    <s v="Yes"/>
    <n v="2"/>
    <x v="0"/>
    <n v="49"/>
    <n v="0.03"/>
    <n v="4.66"/>
    <x v="1"/>
    <n v="158"/>
    <s v="No"/>
    <d v="2014-03-04T00:00:00"/>
    <x v="31"/>
    <n v="296"/>
    <s v="Active"/>
    <s v="No"/>
  </r>
  <r>
    <n v="673"/>
    <s v="Classic Chelsea Brownstone 1 Bedroom"/>
    <n v="1480"/>
    <s v="New York"/>
    <n v="0.83"/>
    <n v="0.93"/>
    <x v="1"/>
    <n v="13"/>
    <x v="0"/>
    <x v="7"/>
    <x v="1"/>
    <s v="No"/>
    <n v="2"/>
    <x v="0"/>
    <n v="159"/>
    <n v="0.03"/>
    <n v="4.9800000000000004"/>
    <x v="1"/>
    <n v="198"/>
    <s v="Yes"/>
    <d v="2014-06-01T00:00:00"/>
    <x v="299"/>
    <n v="48"/>
    <s v="Active"/>
    <s v="No"/>
  </r>
  <r>
    <n v="674"/>
    <s v="2BR XL Loft: Cleaning CDC guidelines implemented"/>
    <n v="1239"/>
    <s v="New York"/>
    <n v="0.98"/>
    <n v="1"/>
    <x v="0"/>
    <n v="11"/>
    <x v="1"/>
    <x v="8"/>
    <x v="1"/>
    <s v="No"/>
    <n v="6"/>
    <x v="2"/>
    <n v="199"/>
    <n v="0.03"/>
    <n v="4.5999999999999996"/>
    <x v="1"/>
    <n v="5"/>
    <s v="No"/>
    <d v="2014-11-15T00:00:00"/>
    <x v="313"/>
    <n v="289"/>
    <s v="Active"/>
    <s v="No"/>
  </r>
  <r>
    <n v="675"/>
    <s v="Delicious &amp; Airy Apt in Landmark Brownstone"/>
    <n v="5"/>
    <s v="New York"/>
    <n v="1"/>
    <n v="1"/>
    <x v="1"/>
    <n v="7"/>
    <x v="1"/>
    <x v="3"/>
    <x v="1"/>
    <s v="No"/>
    <n v="2"/>
    <x v="0"/>
    <n v="139"/>
    <n v="0.03"/>
    <n v="4.74"/>
    <x v="1"/>
    <n v="47"/>
    <s v="No"/>
    <d v="2014-02-06T00:00:00"/>
    <x v="300"/>
    <n v="119"/>
    <s v="Active"/>
    <s v="Yes"/>
  </r>
  <r>
    <n v="676"/>
    <s v="Spacious 3BD/2BA - Parking Included"/>
    <n v="1483"/>
    <s v="New York"/>
    <n v="1"/>
    <n v="0.99"/>
    <x v="1"/>
    <n v="7"/>
    <x v="1"/>
    <x v="3"/>
    <x v="1"/>
    <s v="No"/>
    <n v="10"/>
    <x v="2"/>
    <n v="180"/>
    <n v="0.03"/>
    <n v="4.8899999999999997"/>
    <x v="1"/>
    <n v="237"/>
    <s v="Yes"/>
    <d v="2014-01-03T00:00:00"/>
    <x v="198"/>
    <n v="325"/>
    <s v="Active"/>
    <s v="No"/>
  </r>
  <r>
    <n v="677"/>
    <s v="Comfy &amp; Spacious Room next to the Subway/Metro"/>
    <n v="1432"/>
    <s v="New York"/>
    <n v="1"/>
    <n v="1"/>
    <x v="0"/>
    <n v="3"/>
    <x v="4"/>
    <x v="23"/>
    <x v="0"/>
    <s v="Yes"/>
    <n v="3"/>
    <x v="1"/>
    <n v="65"/>
    <n v="0.03"/>
    <n v="4.83"/>
    <x v="1"/>
    <n v="29"/>
    <s v="No"/>
    <d v="2017-01-01T00:00:00"/>
    <x v="25"/>
    <n v="0"/>
    <s v="Inactive"/>
    <s v="No"/>
  </r>
  <r>
    <n v="678"/>
    <s v="Stylish NYC Oasis near Central Park"/>
    <n v="1484"/>
    <s v="New York"/>
    <n v="1"/>
    <n v="0.28999999999999998"/>
    <x v="0"/>
    <n v="20"/>
    <x v="0"/>
    <x v="1"/>
    <x v="1"/>
    <s v="No"/>
    <n v="4"/>
    <x v="1"/>
    <n v="115"/>
    <n v="0.03"/>
    <n v="4.91"/>
    <x v="1"/>
    <n v="54"/>
    <s v="No"/>
    <d v="2014-05-18T00:00:00"/>
    <x v="314"/>
    <n v="154"/>
    <s v="Active"/>
    <s v="No"/>
  </r>
  <r>
    <n v="679"/>
    <s v="Staying in Greenpoint/Williamsburg!"/>
    <n v="1489"/>
    <s v="New York"/>
    <n v="0.5"/>
    <n v="0.9"/>
    <x v="0"/>
    <n v="11"/>
    <x v="1"/>
    <x v="8"/>
    <x v="0"/>
    <s v="Yes"/>
    <n v="1"/>
    <x v="0"/>
    <n v="52"/>
    <n v="0.03"/>
    <n v="4.95"/>
    <x v="1"/>
    <n v="19"/>
    <s v="No"/>
    <d v="2014-08-04T00:00:00"/>
    <x v="315"/>
    <n v="0"/>
    <s v="Inactive"/>
    <s v="No"/>
  </r>
  <r>
    <n v="680"/>
    <s v="Sunny Chelsea 1 B.R. Hi Line, Washer/Dryer, 3 Beds"/>
    <n v="1221"/>
    <s v="New York"/>
    <n v="1"/>
    <n v="0.79"/>
    <x v="0"/>
    <n v="13"/>
    <x v="0"/>
    <x v="7"/>
    <x v="1"/>
    <s v="No"/>
    <n v="3"/>
    <x v="1"/>
    <n v="116"/>
    <n v="0.03"/>
    <n v="4.67"/>
    <x v="1"/>
    <n v="21"/>
    <s v="No"/>
    <d v="2014-03-31T00:00:00"/>
    <x v="316"/>
    <n v="365"/>
    <s v="Active"/>
    <s v="No"/>
  </r>
  <r>
    <n v="681"/>
    <s v="*Experience &amp; Live Like A Real New Yorker *"/>
    <n v="458"/>
    <s v="New York"/>
    <n v="1"/>
    <n v="1"/>
    <x v="1"/>
    <n v="19"/>
    <x v="0"/>
    <x v="12"/>
    <x v="1"/>
    <s v="No"/>
    <n v="2"/>
    <x v="0"/>
    <n v="160"/>
    <n v="0.03"/>
    <n v="4.8899999999999997"/>
    <x v="1"/>
    <n v="118"/>
    <s v="Yes"/>
    <d v="2014-01-02T00:00:00"/>
    <x v="20"/>
    <n v="363"/>
    <s v="Active"/>
    <s v="Yes"/>
  </r>
  <r>
    <n v="682"/>
    <s v="Entire 2 BED APARTMENT - WILLIAMSBURG- Best Price"/>
    <n v="1373"/>
    <s v="New York"/>
    <n v="1"/>
    <n v="0.36"/>
    <x v="0"/>
    <n v="12"/>
    <x v="1"/>
    <x v="9"/>
    <x v="1"/>
    <s v="No"/>
    <n v="5"/>
    <x v="1"/>
    <n v="130"/>
    <n v="0.03"/>
    <n v="4.63"/>
    <x v="1"/>
    <n v="19"/>
    <s v="No"/>
    <d v="2014-01-02T00:00:00"/>
    <x v="296"/>
    <n v="358"/>
    <s v="Active"/>
    <s v="No"/>
  </r>
  <r>
    <n v="683"/>
    <s v="No security req,great price,new queen bed!"/>
    <n v="1501"/>
    <s v="New York"/>
    <n v="1"/>
    <n v="0.75"/>
    <x v="0"/>
    <n v="7"/>
    <x v="1"/>
    <x v="3"/>
    <x v="0"/>
    <s v="Yes"/>
    <n v="2"/>
    <x v="0"/>
    <n v="55"/>
    <n v="0.03"/>
    <n v="4.55"/>
    <x v="1"/>
    <n v="11"/>
    <s v="No"/>
    <d v="2016-06-13T00:00:00"/>
    <x v="168"/>
    <n v="21"/>
    <s v="Active"/>
    <s v="No"/>
  </r>
  <r>
    <n v="684"/>
    <s v="Safe and Private Artist Loft Studio close to all"/>
    <n v="1479"/>
    <s v="New York"/>
    <n v="1"/>
    <n v="0.97"/>
    <x v="1"/>
    <n v="24"/>
    <x v="2"/>
    <x v="5"/>
    <x v="1"/>
    <s v="No"/>
    <n v="2"/>
    <x v="0"/>
    <n v="86"/>
    <n v="0.03"/>
    <n v="4.96"/>
    <x v="1"/>
    <n v="104"/>
    <s v="Yes"/>
    <d v="2015-10-01T00:00:00"/>
    <x v="104"/>
    <n v="196"/>
    <s v="Active"/>
    <s v="No"/>
  </r>
  <r>
    <n v="685"/>
    <s v="Nice room in Astoria, Queens, NYC"/>
    <n v="1503"/>
    <s v="New York"/>
    <n v="1"/>
    <n v="0.1"/>
    <x v="1"/>
    <n v="21"/>
    <x v="2"/>
    <x v="13"/>
    <x v="0"/>
    <s v="Yes"/>
    <n v="1"/>
    <x v="0"/>
    <n v="47"/>
    <n v="0.03"/>
    <n v="4.91"/>
    <x v="1"/>
    <n v="11"/>
    <s v="No"/>
    <d v="2014-01-04T00:00:00"/>
    <x v="317"/>
    <n v="364"/>
    <s v="Active"/>
    <s v="No"/>
  </r>
  <r>
    <n v="686"/>
    <s v="Gorgeous New 1BR_Heart of Midtown"/>
    <n v="596"/>
    <s v="New York"/>
    <n v="1"/>
    <n v="0.97"/>
    <x v="0"/>
    <n v="17"/>
    <x v="0"/>
    <x v="0"/>
    <x v="1"/>
    <s v="No"/>
    <n v="4"/>
    <x v="1"/>
    <n v="150"/>
    <n v="0.03"/>
    <n v="4.58"/>
    <x v="1"/>
    <n v="19"/>
    <s v="No"/>
    <d v="2014-04-16T00:00:00"/>
    <x v="318"/>
    <n v="346"/>
    <s v="Active"/>
    <s v="No"/>
  </r>
  <r>
    <n v="687"/>
    <s v="A Beautiful Brownstone"/>
    <n v="1504"/>
    <s v="New York"/>
    <n v="1"/>
    <n v="1"/>
    <x v="1"/>
    <n v="7"/>
    <x v="1"/>
    <x v="3"/>
    <x v="1"/>
    <s v="No"/>
    <n v="5"/>
    <x v="1"/>
    <n v="170"/>
    <n v="0.03"/>
    <n v="4.99"/>
    <x v="1"/>
    <n v="147"/>
    <s v="Yes"/>
    <d v="2014-01-03T00:00:00"/>
    <x v="21"/>
    <n v="357"/>
    <s v="Active"/>
    <s v="No"/>
  </r>
  <r>
    <n v="688"/>
    <s v="Large Private BR in Hell's Kitchen"/>
    <n v="518"/>
    <s v="New York"/>
    <n v="0.67"/>
    <n v="0.88"/>
    <x v="1"/>
    <n v="17"/>
    <x v="0"/>
    <x v="0"/>
    <x v="0"/>
    <s v="Yes"/>
    <n v="2"/>
    <x v="0"/>
    <n v="85"/>
    <n v="0.03"/>
    <n v="4.82"/>
    <x v="1"/>
    <n v="179"/>
    <s v="Yes"/>
    <d v="2014-06-07T00:00:00"/>
    <x v="0"/>
    <n v="180"/>
    <s v="Active"/>
    <s v="Yes"/>
  </r>
  <r>
    <n v="689"/>
    <s v="Bright and Lovely Apartment in Midtown Manhattan"/>
    <n v="1506"/>
    <s v="New York"/>
    <n v="1"/>
    <n v="0.92"/>
    <x v="1"/>
    <n v="18"/>
    <x v="0"/>
    <x v="20"/>
    <x v="1"/>
    <s v="No"/>
    <n v="2"/>
    <x v="0"/>
    <n v="97"/>
    <n v="0.03"/>
    <n v="4.91"/>
    <x v="1"/>
    <n v="207"/>
    <s v="Yes"/>
    <d v="2014-02-10T00:00:00"/>
    <x v="51"/>
    <n v="2"/>
    <s v="Active"/>
    <s v="No"/>
  </r>
  <r>
    <n v="690"/>
    <s v="Newly renovated house"/>
    <n v="1508"/>
    <s v="New York"/>
    <n v="1"/>
    <n v="1"/>
    <x v="1"/>
    <n v="7"/>
    <x v="1"/>
    <x v="3"/>
    <x v="1"/>
    <s v="No"/>
    <n v="5"/>
    <x v="1"/>
    <n v="117"/>
    <n v="0.03"/>
    <n v="4.82"/>
    <x v="1"/>
    <n v="117"/>
    <s v="Yes"/>
    <d v="2014-05-11T00:00:00"/>
    <x v="141"/>
    <n v="280"/>
    <s v="Active"/>
    <s v="Yes"/>
  </r>
  <r>
    <n v="691"/>
    <s v="COZY ROOM WITH STUNNING VIEW IN AN AUTHENTIC FLAT"/>
    <n v="719"/>
    <s v="New York"/>
    <n v="1"/>
    <n v="0.83"/>
    <x v="1"/>
    <n v="11"/>
    <x v="1"/>
    <x v="8"/>
    <x v="0"/>
    <s v="Yes"/>
    <n v="1"/>
    <x v="0"/>
    <n v="45"/>
    <n v="0.03"/>
    <n v="5"/>
    <x v="1"/>
    <n v="14"/>
    <s v="No"/>
    <d v="2014-01-27T00:00:00"/>
    <x v="164"/>
    <n v="53"/>
    <s v="Active"/>
    <s v="No"/>
  </r>
  <r>
    <n v="692"/>
    <s v="Brooklyn Charm, Close to Manhattan (30+ days only)"/>
    <n v="1509"/>
    <s v="New York"/>
    <n v="1"/>
    <n v="0.86"/>
    <x v="1"/>
    <n v="7"/>
    <x v="1"/>
    <x v="3"/>
    <x v="1"/>
    <s v="No"/>
    <n v="2"/>
    <x v="0"/>
    <n v="90"/>
    <n v="0.03"/>
    <n v="4.9800000000000004"/>
    <x v="1"/>
    <n v="317"/>
    <s v="Yes"/>
    <d v="2014-03-02T00:00:00"/>
    <x v="37"/>
    <n v="243"/>
    <s v="Active"/>
    <s v="No"/>
  </r>
  <r>
    <n v="693"/>
    <s v="Cozy Brownstone Suite"/>
    <n v="1385"/>
    <s v="New York"/>
    <n v="1"/>
    <n v="0.95"/>
    <x v="1"/>
    <n v="7"/>
    <x v="1"/>
    <x v="3"/>
    <x v="1"/>
    <s v="No"/>
    <n v="5"/>
    <x v="1"/>
    <n v="123"/>
    <n v="0.03"/>
    <n v="4.9800000000000004"/>
    <x v="1"/>
    <n v="178"/>
    <s v="Yes"/>
    <d v="2015-06-12T00:00:00"/>
    <x v="129"/>
    <n v="353"/>
    <s v="Active"/>
    <s v="No"/>
  </r>
  <r>
    <n v="694"/>
    <s v="Bright &amp; Happy Room on L Train"/>
    <n v="1258"/>
    <s v="New York"/>
    <n v="1"/>
    <n v="0.96"/>
    <x v="1"/>
    <n v="8"/>
    <x v="1"/>
    <x v="11"/>
    <x v="0"/>
    <s v="Yes"/>
    <n v="2"/>
    <x v="0"/>
    <n v="49"/>
    <n v="0.03"/>
    <n v="4.9000000000000004"/>
    <x v="1"/>
    <n v="183"/>
    <s v="Yes"/>
    <d v="2014-11-08T00:00:00"/>
    <x v="8"/>
    <n v="130"/>
    <s v="Active"/>
    <s v="No"/>
  </r>
  <r>
    <n v="695"/>
    <s v="A Bright Stylish Place to Relax And Enjoy!"/>
    <n v="462"/>
    <s v="New York"/>
    <n v="1"/>
    <n v="0.91"/>
    <x v="1"/>
    <n v="7"/>
    <x v="1"/>
    <x v="3"/>
    <x v="0"/>
    <s v="Yes"/>
    <n v="2"/>
    <x v="0"/>
    <n v="72"/>
    <n v="0.03"/>
    <n v="4.9800000000000004"/>
    <x v="1"/>
    <n v="100"/>
    <s v="No"/>
    <d v="2014-03-10T00:00:00"/>
    <x v="190"/>
    <n v="62"/>
    <s v="Active"/>
    <s v="No"/>
  </r>
  <r>
    <n v="696"/>
    <s v="Room Bedford Heart of Williamsburg"/>
    <n v="334"/>
    <s v="New York"/>
    <n v="0.8"/>
    <n v="0.96"/>
    <x v="0"/>
    <n v="12"/>
    <x v="1"/>
    <x v="9"/>
    <x v="0"/>
    <s v="Yes"/>
    <n v="2"/>
    <x v="0"/>
    <n v="69"/>
    <n v="0.03"/>
    <n v="4.75"/>
    <x v="1"/>
    <n v="204"/>
    <s v="No"/>
    <d v="2014-07-25T00:00:00"/>
    <x v="319"/>
    <n v="204"/>
    <s v="Active"/>
    <s v="No"/>
  </r>
  <r>
    <n v="697"/>
    <s v="Sunny Loft in heart of williamsburg - entire loft!"/>
    <n v="1513"/>
    <s v="New York"/>
    <n v="1"/>
    <n v="0.5"/>
    <x v="0"/>
    <n v="12"/>
    <x v="1"/>
    <x v="9"/>
    <x v="1"/>
    <s v="No"/>
    <n v="2"/>
    <x v="0"/>
    <n v="130"/>
    <n v="0.03"/>
    <n v="5"/>
    <x v="1"/>
    <n v="9"/>
    <s v="No"/>
    <d v="2016-08-07T00:00:00"/>
    <x v="185"/>
    <n v="46"/>
    <s v="Active"/>
    <s v="No"/>
  </r>
  <r>
    <n v="698"/>
    <s v="2 Convertible Bdrms Great for 1-6"/>
    <n v="1027"/>
    <s v="New York"/>
    <n v="0.89"/>
    <n v="0.99"/>
    <x v="0"/>
    <n v="16"/>
    <x v="0"/>
    <x v="10"/>
    <x v="1"/>
    <s v="No"/>
    <n v="6"/>
    <x v="2"/>
    <n v="165"/>
    <n v="0.03"/>
    <n v="4.72"/>
    <x v="1"/>
    <n v="157"/>
    <s v="No"/>
    <d v="2014-05-16T00:00:00"/>
    <x v="32"/>
    <n v="362"/>
    <s v="Active"/>
    <s v="Yes"/>
  </r>
  <r>
    <n v="699"/>
    <s v="Room West 119th St for 1"/>
    <n v="1105"/>
    <s v="New York"/>
    <n v="1"/>
    <n v="0.46"/>
    <x v="1"/>
    <n v="16"/>
    <x v="0"/>
    <x v="10"/>
    <x v="0"/>
    <s v="Yes"/>
    <n v="2"/>
    <x v="0"/>
    <n v="90"/>
    <n v="0.03"/>
    <n v="4.9400000000000004"/>
    <x v="1"/>
    <n v="17"/>
    <s v="No"/>
    <d v="2014-07-21T00:00:00"/>
    <x v="320"/>
    <n v="365"/>
    <s v="Active"/>
    <s v="No"/>
  </r>
  <r>
    <n v="700"/>
    <s v="Central Park Charming Getaway!"/>
    <n v="1293"/>
    <s v="New York"/>
    <n v="1"/>
    <n v="0.81"/>
    <x v="0"/>
    <n v="20"/>
    <x v="0"/>
    <x v="1"/>
    <x v="0"/>
    <s v="Yes"/>
    <n v="2"/>
    <x v="0"/>
    <n v="66"/>
    <n v="0.03"/>
    <n v="4.6399999999999997"/>
    <x v="1"/>
    <n v="132"/>
    <s v="No"/>
    <d v="2014-09-15T00:00:00"/>
    <x v="0"/>
    <n v="365"/>
    <s v="Active"/>
    <s v="Yes"/>
  </r>
  <r>
    <n v="701"/>
    <s v="LAVISH 2 BR APT by Central Park!!!"/>
    <n v="1518"/>
    <s v="New York"/>
    <n v="0.69"/>
    <n v="0.79"/>
    <x v="0"/>
    <n v="20"/>
    <x v="0"/>
    <x v="1"/>
    <x v="1"/>
    <s v="No"/>
    <n v="6"/>
    <x v="2"/>
    <n v="259"/>
    <n v="0.04"/>
    <n v="4.8499999999999996"/>
    <x v="1"/>
    <n v="179"/>
    <s v="Yes"/>
    <d v="2014-04-05T00:00:00"/>
    <x v="129"/>
    <n v="348"/>
    <s v="Active"/>
    <s v="No"/>
  </r>
  <r>
    <n v="702"/>
    <s v="Sun-bathed spacious Luxury 2 BR near CENTRALPARK!"/>
    <n v="1524"/>
    <s v="New York"/>
    <n v="1"/>
    <n v="0.5"/>
    <x v="0"/>
    <n v="20"/>
    <x v="0"/>
    <x v="1"/>
    <x v="1"/>
    <s v="No"/>
    <n v="5"/>
    <x v="1"/>
    <n v="330"/>
    <n v="0.04"/>
    <n v="5"/>
    <x v="1"/>
    <n v="15"/>
    <s v="No"/>
    <d v="2014-07-24T00:00:00"/>
    <x v="53"/>
    <n v="7"/>
    <s v="Active"/>
    <s v="No"/>
  </r>
  <r>
    <n v="703"/>
    <s v="Landmark Brownstone, Crown Heights"/>
    <n v="1521"/>
    <s v="New York"/>
    <n v="0.86"/>
    <n v="0.83"/>
    <x v="0"/>
    <n v="9"/>
    <x v="1"/>
    <x v="16"/>
    <x v="1"/>
    <s v="No"/>
    <n v="3"/>
    <x v="1"/>
    <n v="132"/>
    <n v="0.03"/>
    <n v="4.72"/>
    <x v="1"/>
    <n v="310"/>
    <s v="No"/>
    <d v="2014-02-21T00:00:00"/>
    <x v="0"/>
    <n v="359"/>
    <s v="Active"/>
    <s v="No"/>
  </r>
  <r>
    <n v="704"/>
    <s v="Cozy Room in the heart of UWS"/>
    <n v="1518"/>
    <s v="New York"/>
    <n v="0.69"/>
    <n v="0.79"/>
    <x v="0"/>
    <n v="20"/>
    <x v="0"/>
    <x v="1"/>
    <x v="0"/>
    <s v="Yes"/>
    <n v="2"/>
    <x v="0"/>
    <n v="130"/>
    <n v="0.03"/>
    <n v="4.5199999999999996"/>
    <x v="1"/>
    <n v="21"/>
    <s v="No"/>
    <d v="2014-10-16T00:00:00"/>
    <x v="321"/>
    <n v="348"/>
    <s v="Active"/>
    <s v="No"/>
  </r>
  <r>
    <n v="705"/>
    <s v="Paddy Pad"/>
    <n v="1438"/>
    <s v="New York"/>
    <n v="0.67"/>
    <n v="0.81"/>
    <x v="0"/>
    <n v="16"/>
    <x v="0"/>
    <x v="10"/>
    <x v="0"/>
    <s v="Yes"/>
    <n v="2"/>
    <x v="0"/>
    <n v="58"/>
    <n v="0.03"/>
    <n v="4.6500000000000004"/>
    <x v="1"/>
    <n v="153"/>
    <s v="No"/>
    <d v="2014-08-14T00:00:00"/>
    <x v="8"/>
    <n v="137"/>
    <s v="Active"/>
    <s v="No"/>
  </r>
  <r>
    <n v="706"/>
    <s v="Williamsburg Lodge (the best home in Brooklyn)"/>
    <n v="1532"/>
    <s v="New York"/>
    <n v="1"/>
    <n v="0.97"/>
    <x v="1"/>
    <n v="12"/>
    <x v="1"/>
    <x v="9"/>
    <x v="0"/>
    <s v="Yes"/>
    <n v="2"/>
    <x v="0"/>
    <n v="95"/>
    <n v="0.03"/>
    <n v="5"/>
    <x v="1"/>
    <n v="172"/>
    <s v="Yes"/>
    <d v="2014-11-04T00:00:00"/>
    <x v="70"/>
    <n v="239"/>
    <s v="Active"/>
    <s v="No"/>
  </r>
  <r>
    <n v="707"/>
    <s v="2BR/2Bath: Cleaning CDC guidelines implemented"/>
    <n v="1239"/>
    <s v="New York"/>
    <n v="0.98"/>
    <n v="1"/>
    <x v="0"/>
    <n v="11"/>
    <x v="1"/>
    <x v="8"/>
    <x v="1"/>
    <s v="No"/>
    <n v="6"/>
    <x v="2"/>
    <n v="150"/>
    <n v="0.03"/>
    <n v="5"/>
    <x v="1"/>
    <n v="3"/>
    <s v="No"/>
    <d v="2015-08-07T00:00:00"/>
    <x v="322"/>
    <n v="228"/>
    <s v="Active"/>
    <s v="Yes"/>
  </r>
  <r>
    <n v="708"/>
    <s v="Private Rm - Times Sq/Hell'sKitchen"/>
    <n v="1534"/>
    <s v="New York"/>
    <n v="1"/>
    <n v="0.83"/>
    <x v="1"/>
    <n v="17"/>
    <x v="0"/>
    <x v="0"/>
    <x v="0"/>
    <s v="Yes"/>
    <n v="1"/>
    <x v="0"/>
    <n v="80"/>
    <n v="0.03"/>
    <n v="4.9000000000000004"/>
    <x v="1"/>
    <n v="195"/>
    <s v="Yes"/>
    <d v="2014-09-24T00:00:00"/>
    <x v="86"/>
    <n v="363"/>
    <s v="Active"/>
    <s v="No"/>
  </r>
  <r>
    <n v="709"/>
    <s v="Midtown Gem/ Carnegie Hall/theaters/ Central Park"/>
    <n v="1249"/>
    <s v="New York"/>
    <n v="1"/>
    <n v="0.8"/>
    <x v="1"/>
    <n v="18"/>
    <x v="0"/>
    <x v="20"/>
    <x v="0"/>
    <s v="Yes"/>
    <n v="4"/>
    <x v="1"/>
    <n v="180"/>
    <n v="0.03"/>
    <n v="5"/>
    <x v="1"/>
    <n v="17"/>
    <s v="No"/>
    <d v="2018-09-04T00:00:00"/>
    <x v="119"/>
    <n v="227"/>
    <s v="Active"/>
    <s v="No"/>
  </r>
  <r>
    <n v="710"/>
    <s v="Gorgeous 1400 Sq Ft Artist's Loft"/>
    <n v="1488"/>
    <s v="New York"/>
    <n v="1"/>
    <n v="0.17"/>
    <x v="0"/>
    <n v="7"/>
    <x v="1"/>
    <x v="3"/>
    <x v="0"/>
    <s v="Yes"/>
    <n v="2"/>
    <x v="0"/>
    <n v="75"/>
    <n v="0.03"/>
    <n v="5"/>
    <x v="1"/>
    <n v="6"/>
    <s v="No"/>
    <d v="2014-04-02T00:00:00"/>
    <x v="179"/>
    <n v="349"/>
    <s v="Active"/>
    <s v="No"/>
  </r>
  <r>
    <n v="711"/>
    <s v="Spacious, sunny room in Greenpoint"/>
    <n v="1333"/>
    <s v="New York"/>
    <n v="0.5"/>
    <n v="0"/>
    <x v="0"/>
    <n v="11"/>
    <x v="1"/>
    <x v="8"/>
    <x v="0"/>
    <s v="Yes"/>
    <n v="2"/>
    <x v="0"/>
    <n v="79.290000000000006"/>
    <n v="0.03"/>
    <n v="4.67"/>
    <x v="1"/>
    <n v="3"/>
    <s v="No"/>
    <d v="2014-06-08T00:00:00"/>
    <x v="323"/>
    <n v="328"/>
    <s v="Active"/>
    <s v="No"/>
  </r>
  <r>
    <n v="712"/>
    <s v="Private Rm for 1 in Prime Harlem"/>
    <n v="1105"/>
    <s v="New York"/>
    <n v="1"/>
    <n v="0.46"/>
    <x v="1"/>
    <n v="16"/>
    <x v="0"/>
    <x v="10"/>
    <x v="0"/>
    <s v="Yes"/>
    <n v="1"/>
    <x v="0"/>
    <n v="42"/>
    <n v="0.03"/>
    <n v="4.67"/>
    <x v="1"/>
    <n v="15"/>
    <s v="No"/>
    <d v="2014-08-13T00:00:00"/>
    <x v="246"/>
    <n v="365"/>
    <s v="Active"/>
    <s v="No"/>
  </r>
  <r>
    <n v="713"/>
    <s v="Cozy1 bedroom apartment in Brooklyn"/>
    <n v="1175"/>
    <s v="New York"/>
    <n v="0.54"/>
    <n v="0.86"/>
    <x v="0"/>
    <n v="7"/>
    <x v="1"/>
    <x v="3"/>
    <x v="1"/>
    <s v="No"/>
    <n v="4"/>
    <x v="1"/>
    <n v="98"/>
    <n v="0.03"/>
    <n v="4.18"/>
    <x v="0"/>
    <n v="217"/>
    <s v="No"/>
    <d v="2014-02-16T00:00:00"/>
    <x v="44"/>
    <n v="364"/>
    <s v="Active"/>
    <s v="No"/>
  </r>
  <r>
    <n v="714"/>
    <s v="SPACIOUS BEDROOM AND PRIVATE BATH!!!"/>
    <n v="1543"/>
    <s v="New York"/>
    <n v="1"/>
    <n v="0.91"/>
    <x v="1"/>
    <n v="14"/>
    <x v="0"/>
    <x v="2"/>
    <x v="0"/>
    <s v="Yes"/>
    <n v="3"/>
    <x v="1"/>
    <n v="116"/>
    <n v="0.03"/>
    <n v="4.99"/>
    <x v="1"/>
    <n v="268"/>
    <s v="Yes"/>
    <d v="2014-02-17T00:00:00"/>
    <x v="3"/>
    <n v="248"/>
    <s v="Active"/>
    <s v="No"/>
  </r>
  <r>
    <n v="715"/>
    <s v="Amazing Harlem Apartment with Backyard!!!"/>
    <n v="1517"/>
    <s v="New York"/>
    <n v="1"/>
    <n v="1"/>
    <x v="1"/>
    <n v="16"/>
    <x v="0"/>
    <x v="10"/>
    <x v="1"/>
    <s v="No"/>
    <n v="4"/>
    <x v="1"/>
    <n v="101"/>
    <n v="0.03"/>
    <n v="4.75"/>
    <x v="1"/>
    <n v="99"/>
    <s v="No"/>
    <d v="2014-08-21T00:00:00"/>
    <x v="141"/>
    <n v="90"/>
    <s v="Active"/>
    <s v="No"/>
  </r>
  <r>
    <n v="716"/>
    <s v="Lovely private room close to Manhattan"/>
    <n v="1549"/>
    <s v="New York"/>
    <n v="1"/>
    <n v="0.8"/>
    <x v="0"/>
    <n v="21"/>
    <x v="2"/>
    <x v="13"/>
    <x v="0"/>
    <s v="Yes"/>
    <n v="2"/>
    <x v="0"/>
    <n v="53"/>
    <n v="0.03"/>
    <n v="4.9000000000000004"/>
    <x v="1"/>
    <n v="188"/>
    <s v="Yes"/>
    <d v="2014-03-10T00:00:00"/>
    <x v="195"/>
    <n v="91"/>
    <s v="Active"/>
    <s v="Yes"/>
  </r>
  <r>
    <n v="717"/>
    <s v="Cozy 2-BD w/ Lots of Light"/>
    <n v="1550"/>
    <s v="New York"/>
    <n v="1"/>
    <n v="0.9"/>
    <x v="1"/>
    <n v="9"/>
    <x v="1"/>
    <x v="16"/>
    <x v="1"/>
    <s v="No"/>
    <n v="7"/>
    <x v="2"/>
    <n v="197"/>
    <n v="0.03"/>
    <n v="4.8899999999999997"/>
    <x v="1"/>
    <n v="85"/>
    <s v="No"/>
    <d v="2014-05-19T00:00:00"/>
    <x v="25"/>
    <n v="197"/>
    <s v="Active"/>
    <s v="No"/>
  </r>
  <r>
    <n v="718"/>
    <s v="ART COLLECTORS APARTMENT - TIMES SQUARE-10TH AV."/>
    <n v="856"/>
    <s v="New York"/>
    <n v="0.28999999999999998"/>
    <n v="0.6"/>
    <x v="0"/>
    <n v="17"/>
    <x v="0"/>
    <x v="0"/>
    <x v="1"/>
    <s v="No"/>
    <n v="2"/>
    <x v="0"/>
    <n v="170"/>
    <n v="0.03"/>
    <n v="4.72"/>
    <x v="1"/>
    <n v="178"/>
    <s v="No"/>
    <d v="2014-03-17T00:00:00"/>
    <x v="25"/>
    <n v="162"/>
    <s v="Active"/>
    <s v="No"/>
  </r>
  <r>
    <n v="719"/>
    <s v="URBAN CHIC VIDEO/PHOTO SHOOTS ONLY"/>
    <n v="1040"/>
    <s v="New York"/>
    <n v="0.5"/>
    <n v="0"/>
    <x v="0"/>
    <n v="7"/>
    <x v="1"/>
    <x v="3"/>
    <x v="1"/>
    <s v="No"/>
    <n v="6"/>
    <x v="2"/>
    <n v="1000"/>
    <n v="7.0000000000000007E-2"/>
    <n v="4.6399999999999997"/>
    <x v="1"/>
    <n v="11"/>
    <s v="No"/>
    <d v="2014-09-14T00:00:00"/>
    <x v="324"/>
    <n v="365"/>
    <s v="Active"/>
    <s v="No"/>
  </r>
  <r>
    <n v="720"/>
    <s v="Lovely Luxe Bedroom, Easy Commute"/>
    <n v="798"/>
    <s v="New York"/>
    <n v="1"/>
    <n v="1"/>
    <x v="0"/>
    <n v="7"/>
    <x v="1"/>
    <x v="3"/>
    <x v="0"/>
    <s v="Yes"/>
    <n v="2"/>
    <x v="0"/>
    <n v="51"/>
    <n v="0.03"/>
    <n v="4.59"/>
    <x v="1"/>
    <n v="56"/>
    <s v="No"/>
    <d v="2014-02-22T00:00:00"/>
    <x v="164"/>
    <n v="136"/>
    <s v="Active"/>
    <s v="Yes"/>
  </r>
  <r>
    <n v="721"/>
    <s v="Chez Jazz BnB--Cozy BK/Queens room"/>
    <n v="1553"/>
    <s v="New York"/>
    <n v="0.67"/>
    <n v="0"/>
    <x v="0"/>
    <n v="25"/>
    <x v="2"/>
    <x v="14"/>
    <x v="0"/>
    <s v="Yes"/>
    <n v="2"/>
    <x v="0"/>
    <n v="193"/>
    <n v="0.03"/>
    <n v="4.76"/>
    <x v="1"/>
    <n v="29"/>
    <s v="No"/>
    <d v="2014-03-17T00:00:00"/>
    <x v="325"/>
    <n v="365"/>
    <s v="Active"/>
    <s v="No"/>
  </r>
  <r>
    <n v="722"/>
    <s v="Times Square Area Quiet + Private Guest Studio"/>
    <n v="1554"/>
    <s v="New York"/>
    <n v="1"/>
    <n v="1"/>
    <x v="1"/>
    <n v="17"/>
    <x v="0"/>
    <x v="0"/>
    <x v="1"/>
    <s v="No"/>
    <n v="2"/>
    <x v="0"/>
    <n v="245"/>
    <n v="0.04"/>
    <n v="4.99"/>
    <x v="1"/>
    <n v="77"/>
    <s v="No"/>
    <d v="2017-10-14T00:00:00"/>
    <x v="20"/>
    <n v="328"/>
    <s v="Active"/>
    <s v="No"/>
  </r>
  <r>
    <n v="723"/>
    <s v="Amazing Two Bedroom Apartment"/>
    <n v="1555"/>
    <s v="New York"/>
    <n v="0.5"/>
    <n v="0.97"/>
    <x v="0"/>
    <n v="9"/>
    <x v="1"/>
    <x v="16"/>
    <x v="1"/>
    <s v="No"/>
    <n v="5"/>
    <x v="1"/>
    <n v="130"/>
    <n v="0.03"/>
    <n v="4.59"/>
    <x v="1"/>
    <n v="216"/>
    <s v="No"/>
    <d v="2014-03-10T00:00:00"/>
    <x v="54"/>
    <n v="350"/>
    <s v="Active"/>
    <s v="No"/>
  </r>
  <r>
    <n v="724"/>
    <s v="The center of NYC, Brooklyn!"/>
    <n v="1558"/>
    <s v="New York"/>
    <n v="1"/>
    <n v="0.93"/>
    <x v="1"/>
    <n v="7"/>
    <x v="1"/>
    <x v="3"/>
    <x v="1"/>
    <s v="No"/>
    <n v="5"/>
    <x v="1"/>
    <n v="143"/>
    <n v="0.03"/>
    <n v="4.83"/>
    <x v="1"/>
    <n v="172"/>
    <s v="Yes"/>
    <d v="2014-04-07T00:00:00"/>
    <x v="3"/>
    <n v="227"/>
    <s v="Active"/>
    <s v="No"/>
  </r>
  <r>
    <n v="725"/>
    <s v="House of Music and Art, Large Happy Room, full bed"/>
    <n v="882"/>
    <s v="New York"/>
    <n v="1"/>
    <n v="0.68"/>
    <x v="1"/>
    <n v="8"/>
    <x v="1"/>
    <x v="11"/>
    <x v="0"/>
    <s v="Yes"/>
    <n v="2"/>
    <x v="0"/>
    <n v="62"/>
    <n v="0.03"/>
    <n v="4.7699999999999996"/>
    <x v="1"/>
    <n v="43"/>
    <s v="No"/>
    <d v="2014-08-12T00:00:00"/>
    <x v="8"/>
    <n v="0"/>
    <s v="Inactive"/>
    <s v="No"/>
  </r>
  <r>
    <n v="726"/>
    <s v="Harlem 1 BR, Private Master Bath"/>
    <n v="1076"/>
    <s v="New York"/>
    <n v="1"/>
    <n v="1"/>
    <x v="1"/>
    <n v="16"/>
    <x v="0"/>
    <x v="10"/>
    <x v="0"/>
    <s v="Yes"/>
    <n v="2"/>
    <x v="0"/>
    <n v="113"/>
    <n v="0.03"/>
    <n v="4.99"/>
    <x v="1"/>
    <n v="211"/>
    <s v="Yes"/>
    <d v="2014-04-07T00:00:00"/>
    <x v="326"/>
    <n v="365"/>
    <s v="Active"/>
    <s v="Yes"/>
  </r>
  <r>
    <n v="727"/>
    <s v="Heart of Williamsburg, Brooklyn!"/>
    <n v="1548"/>
    <s v="New York"/>
    <n v="1"/>
    <n v="1"/>
    <x v="1"/>
    <n v="12"/>
    <x v="1"/>
    <x v="9"/>
    <x v="0"/>
    <s v="Yes"/>
    <n v="2"/>
    <x v="0"/>
    <n v="84"/>
    <n v="0.03"/>
    <n v="4.97"/>
    <x v="1"/>
    <n v="108"/>
    <s v="Yes"/>
    <d v="2014-04-13T00:00:00"/>
    <x v="20"/>
    <n v="15"/>
    <s v="Active"/>
    <s v="Yes"/>
  </r>
  <r>
    <n v="728"/>
    <s v="In the Heart of the East Village"/>
    <n v="626"/>
    <s v="New York"/>
    <n v="1"/>
    <n v="0.9"/>
    <x v="0"/>
    <n v="15"/>
    <x v="0"/>
    <x v="4"/>
    <x v="0"/>
    <s v="Yes"/>
    <n v="1"/>
    <x v="0"/>
    <n v="85"/>
    <n v="0.03"/>
    <n v="5"/>
    <x v="1"/>
    <n v="11"/>
    <s v="No"/>
    <d v="2017-10-11T00:00:00"/>
    <x v="180"/>
    <n v="91"/>
    <s v="Active"/>
    <s v="No"/>
  </r>
  <r>
    <n v="729"/>
    <s v="Bright, Eclectic, Happy Brooklyn Apartment"/>
    <n v="1469"/>
    <s v="New York"/>
    <n v="1"/>
    <n v="0"/>
    <x v="0"/>
    <n v="9"/>
    <x v="1"/>
    <x v="16"/>
    <x v="1"/>
    <s v="No"/>
    <n v="4"/>
    <x v="1"/>
    <n v="95"/>
    <n v="0.03"/>
    <n v="4.91"/>
    <x v="1"/>
    <n v="11"/>
    <s v="No"/>
    <d v="2014-03-06T00:00:00"/>
    <x v="16"/>
    <n v="56"/>
    <s v="Active"/>
    <s v="No"/>
  </r>
  <r>
    <n v="730"/>
    <s v="Amazing Roomâ€”Private Bath (100% LEGAL!)"/>
    <n v="720"/>
    <s v="New York"/>
    <n v="1"/>
    <n v="0.71"/>
    <x v="1"/>
    <n v="11"/>
    <x v="1"/>
    <x v="8"/>
    <x v="0"/>
    <s v="Yes"/>
    <n v="2"/>
    <x v="0"/>
    <n v="109"/>
    <n v="0.03"/>
    <n v="4.95"/>
    <x v="1"/>
    <n v="116"/>
    <s v="Yes"/>
    <d v="2014-03-01T00:00:00"/>
    <x v="97"/>
    <n v="179"/>
    <s v="Active"/>
    <s v="No"/>
  </r>
  <r>
    <n v="731"/>
    <s v="Bright, Airy Room Share for 2"/>
    <n v="995"/>
    <s v="New York"/>
    <n v="1"/>
    <n v="0.99"/>
    <x v="1"/>
    <n v="7"/>
    <x v="1"/>
    <x v="3"/>
    <x v="2"/>
    <s v="Yes"/>
    <n v="1"/>
    <x v="0"/>
    <n v="25"/>
    <n v="0.03"/>
    <n v="4.91"/>
    <x v="1"/>
    <n v="95"/>
    <s v="No"/>
    <d v="2014-05-23T00:00:00"/>
    <x v="327"/>
    <n v="300"/>
    <s v="Active"/>
    <s v="No"/>
  </r>
  <r>
    <n v="732"/>
    <s v="Guest rm, 2 stops from GrandCentral"/>
    <n v="824"/>
    <s v="New York"/>
    <n v="1"/>
    <n v="0.43"/>
    <x v="0"/>
    <n v="24"/>
    <x v="2"/>
    <x v="5"/>
    <x v="0"/>
    <s v="Yes"/>
    <n v="2"/>
    <x v="0"/>
    <n v="100"/>
    <n v="0.03"/>
    <n v="4.7300000000000004"/>
    <x v="1"/>
    <n v="37"/>
    <s v="No"/>
    <d v="2014-04-14T00:00:00"/>
    <x v="328"/>
    <n v="228"/>
    <s v="Active"/>
    <s v="No"/>
  </r>
  <r>
    <n v="733"/>
    <s v="Private rm in cozy WILLIAMSBURG apt"/>
    <n v="1574"/>
    <s v="New York"/>
    <n v="0.9"/>
    <n v="0.8"/>
    <x v="1"/>
    <n v="12"/>
    <x v="1"/>
    <x v="9"/>
    <x v="0"/>
    <s v="Yes"/>
    <n v="2"/>
    <x v="0"/>
    <n v="84"/>
    <n v="0.03"/>
    <n v="4.75"/>
    <x v="1"/>
    <n v="48"/>
    <s v="No"/>
    <d v="2014-04-14T00:00:00"/>
    <x v="329"/>
    <n v="365"/>
    <s v="Active"/>
    <s v="No"/>
  </r>
  <r>
    <n v="734"/>
    <s v="Private room in Clinton Hill"/>
    <n v="1061"/>
    <s v="New York"/>
    <n v="1"/>
    <n v="1"/>
    <x v="0"/>
    <n v="7"/>
    <x v="1"/>
    <x v="3"/>
    <x v="0"/>
    <s v="Yes"/>
    <n v="2"/>
    <x v="0"/>
    <n v="80"/>
    <n v="0.03"/>
    <n v="4.7699999999999996"/>
    <x v="1"/>
    <n v="22"/>
    <s v="No"/>
    <d v="2014-04-12T00:00:00"/>
    <x v="330"/>
    <n v="89"/>
    <s v="Active"/>
    <s v="No"/>
  </r>
  <r>
    <n v="735"/>
    <s v="New, spacious 1BD in Williamsburg"/>
    <n v="1334"/>
    <s v="New York"/>
    <n v="1"/>
    <n v="0.83"/>
    <x v="0"/>
    <n v="12"/>
    <x v="1"/>
    <x v="9"/>
    <x v="1"/>
    <s v="No"/>
    <n v="2"/>
    <x v="0"/>
    <n v="109"/>
    <n v="0.03"/>
    <n v="4.6100000000000003"/>
    <x v="1"/>
    <n v="36"/>
    <s v="No"/>
    <d v="2014-04-22T00:00:00"/>
    <x v="17"/>
    <n v="33"/>
    <s v="Active"/>
    <s v="No"/>
  </r>
  <r>
    <n v="736"/>
    <s v="Royal Harlem TRIPLEX Home 5 Beds"/>
    <n v="1336"/>
    <s v="New York"/>
    <n v="1"/>
    <n v="0.96"/>
    <x v="0"/>
    <n v="16"/>
    <x v="0"/>
    <x v="10"/>
    <x v="1"/>
    <s v="No"/>
    <n v="8"/>
    <x v="2"/>
    <n v="144"/>
    <n v="0.03"/>
    <n v="4.7300000000000004"/>
    <x v="1"/>
    <n v="182"/>
    <s v="No"/>
    <d v="2014-04-15T00:00:00"/>
    <x v="13"/>
    <n v="100"/>
    <s v="Active"/>
    <s v="No"/>
  </r>
  <r>
    <n v="737"/>
    <s v="NYC Living, 30 day rental"/>
    <n v="691"/>
    <s v="New York"/>
    <n v="0.56999999999999995"/>
    <n v="0.71"/>
    <x v="0"/>
    <n v="28"/>
    <x v="3"/>
    <x v="28"/>
    <x v="0"/>
    <s v="Yes"/>
    <n v="2"/>
    <x v="0"/>
    <n v="41"/>
    <n v="0.03"/>
    <n v="4.3099999999999996"/>
    <x v="0"/>
    <n v="88"/>
    <s v="No"/>
    <d v="2014-06-09T00:00:00"/>
    <x v="301"/>
    <n v="360"/>
    <s v="Active"/>
    <s v="Yes"/>
  </r>
  <r>
    <n v="738"/>
    <s v="Comfortable, spacious â€œ 1 bedroom â€œ apartment."/>
    <n v="1584"/>
    <s v="California"/>
    <n v="0"/>
    <n v="0.39"/>
    <x v="1"/>
    <n v="21"/>
    <x v="2"/>
    <x v="13"/>
    <x v="0"/>
    <s v="Yes"/>
    <n v="2"/>
    <x v="0"/>
    <n v="49"/>
    <n v="0.03"/>
    <n v="4.83"/>
    <x v="1"/>
    <n v="23"/>
    <s v="No"/>
    <d v="2014-07-02T00:00:00"/>
    <x v="241"/>
    <n v="365"/>
    <s v="Active"/>
    <s v="No"/>
  </r>
  <r>
    <n v="739"/>
    <s v="Comforting, Welcoming Home &amp; Office(PRICE SLASHED)"/>
    <n v="359"/>
    <s v="New York"/>
    <n v="1"/>
    <n v="0.98"/>
    <x v="1"/>
    <n v="8"/>
    <x v="1"/>
    <x v="11"/>
    <x v="1"/>
    <s v="No"/>
    <n v="2"/>
    <x v="0"/>
    <n v="124"/>
    <n v="0.03"/>
    <n v="4.97"/>
    <x v="1"/>
    <n v="36"/>
    <s v="No"/>
    <d v="2014-06-16T00:00:00"/>
    <x v="296"/>
    <n v="0"/>
    <s v="Inactive"/>
    <s v="Yes"/>
  </r>
  <r>
    <n v="740"/>
    <s v="Prime North Williamsburg Loft!"/>
    <n v="1589"/>
    <s v="New York"/>
    <n v="0"/>
    <n v="0.33"/>
    <x v="0"/>
    <n v="12"/>
    <x v="1"/>
    <x v="9"/>
    <x v="0"/>
    <s v="Yes"/>
    <n v="2"/>
    <x v="0"/>
    <n v="214"/>
    <n v="0.04"/>
    <n v="5"/>
    <x v="1"/>
    <n v="3"/>
    <s v="No"/>
    <d v="2015-09-26T00:00:00"/>
    <x v="331"/>
    <n v="365"/>
    <s v="Active"/>
    <s v="No"/>
  </r>
  <r>
    <n v="741"/>
    <s v="Charm &amp; Beauty close to Manhattan Clean/Sanitized"/>
    <n v="1590"/>
    <s v="New York"/>
    <n v="1"/>
    <n v="0.99"/>
    <x v="0"/>
    <n v="7"/>
    <x v="1"/>
    <x v="3"/>
    <x v="1"/>
    <s v="No"/>
    <n v="6"/>
    <x v="2"/>
    <n v="110"/>
    <n v="0.03"/>
    <n v="4.59"/>
    <x v="1"/>
    <n v="193"/>
    <s v="No"/>
    <d v="2014-04-18T00:00:00"/>
    <x v="17"/>
    <n v="278"/>
    <s v="Active"/>
    <s v="No"/>
  </r>
  <r>
    <n v="742"/>
    <s v="Two real bedrooms near Central Park"/>
    <n v="1395"/>
    <s v="New York"/>
    <n v="0.5"/>
    <n v="0.43"/>
    <x v="0"/>
    <n v="17"/>
    <x v="0"/>
    <x v="0"/>
    <x v="1"/>
    <s v="No"/>
    <n v="7"/>
    <x v="2"/>
    <n v="188"/>
    <n v="0.03"/>
    <n v="4.51"/>
    <x v="1"/>
    <n v="235"/>
    <s v="No"/>
    <d v="2014-03-19T00:00:00"/>
    <x v="14"/>
    <n v="351"/>
    <s v="Active"/>
    <s v="No"/>
  </r>
  <r>
    <n v="743"/>
    <s v="Large apartment by Central Park in Manhattan"/>
    <n v="989"/>
    <s v="New York"/>
    <n v="1"/>
    <n v="0.5"/>
    <x v="0"/>
    <n v="17"/>
    <x v="0"/>
    <x v="0"/>
    <x v="1"/>
    <s v="No"/>
    <n v="2"/>
    <x v="0"/>
    <n v="69"/>
    <n v="0.03"/>
    <n v="4.71"/>
    <x v="1"/>
    <n v="7"/>
    <s v="No"/>
    <d v="2014-04-06T00:00:00"/>
    <x v="175"/>
    <n v="2"/>
    <s v="Active"/>
    <s v="No"/>
  </r>
  <r>
    <n v="744"/>
    <s v="Union Square - Best NYC location"/>
    <n v="106"/>
    <s v="New York"/>
    <n v="1"/>
    <n v="0.47"/>
    <x v="1"/>
    <n v="15"/>
    <x v="0"/>
    <x v="4"/>
    <x v="0"/>
    <s v="Yes"/>
    <n v="2"/>
    <x v="0"/>
    <n v="140"/>
    <n v="0.03"/>
    <n v="4.97"/>
    <x v="1"/>
    <n v="124"/>
    <s v="Yes"/>
    <d v="2014-05-05T00:00:00"/>
    <x v="168"/>
    <n v="90"/>
    <s v="Active"/>
    <s v="No"/>
  </r>
  <r>
    <n v="745"/>
    <s v="Beautiful Brownstone near Central Park"/>
    <n v="1604"/>
    <s v="New York"/>
    <n v="1"/>
    <n v="0.75"/>
    <x v="0"/>
    <n v="16"/>
    <x v="0"/>
    <x v="10"/>
    <x v="1"/>
    <s v="No"/>
    <n v="7"/>
    <x v="2"/>
    <n v="450"/>
    <n v="0.04"/>
    <n v="5"/>
    <x v="1"/>
    <n v="6"/>
    <s v="No"/>
    <d v="2016-07-11T00:00:00"/>
    <x v="332"/>
    <n v="5"/>
    <s v="Active"/>
    <s v="No"/>
  </r>
  <r>
    <n v="746"/>
    <s v="Exquisite Furnished 1-BR Studio"/>
    <n v="1605"/>
    <s v="New York"/>
    <n v="0.92"/>
    <n v="0.84"/>
    <x v="0"/>
    <n v="19"/>
    <x v="0"/>
    <x v="12"/>
    <x v="1"/>
    <s v="No"/>
    <n v="2"/>
    <x v="0"/>
    <n v="98"/>
    <n v="0.03"/>
    <n v="4.75"/>
    <x v="1"/>
    <n v="8"/>
    <s v="No"/>
    <d v="2016-12-30T00:00:00"/>
    <x v="164"/>
    <n v="365"/>
    <s v="Active"/>
    <s v="No"/>
  </r>
  <r>
    <n v="747"/>
    <s v="Incredible 2-BR w/ Kitchen Island!"/>
    <n v="1605"/>
    <s v="New York"/>
    <n v="0.92"/>
    <n v="0.84"/>
    <x v="0"/>
    <n v="19"/>
    <x v="0"/>
    <x v="12"/>
    <x v="1"/>
    <s v="No"/>
    <n v="3"/>
    <x v="1"/>
    <n v="100"/>
    <n v="0.03"/>
    <n v="4.5"/>
    <x v="1"/>
    <n v="6"/>
    <s v="No"/>
    <d v="2015-02-02T00:00:00"/>
    <x v="298"/>
    <n v="365"/>
    <s v="Active"/>
    <s v="No"/>
  </r>
  <r>
    <n v="748"/>
    <s v="Cute Apartment with Great Bathroom!"/>
    <n v="1605"/>
    <s v="New York"/>
    <n v="0.92"/>
    <n v="0.84"/>
    <x v="0"/>
    <n v="19"/>
    <x v="0"/>
    <x v="12"/>
    <x v="1"/>
    <s v="No"/>
    <n v="2"/>
    <x v="0"/>
    <n v="122"/>
    <n v="0.03"/>
    <n v="4.5"/>
    <x v="1"/>
    <n v="6"/>
    <s v="No"/>
    <d v="2015-02-28T00:00:00"/>
    <x v="38"/>
    <n v="365"/>
    <s v="Active"/>
    <s v="No"/>
  </r>
  <r>
    <n v="749"/>
    <s v="GORGEOUS Newly-Renovated 2-BR Flat"/>
    <n v="1605"/>
    <s v="New York"/>
    <n v="0.92"/>
    <n v="0.84"/>
    <x v="0"/>
    <n v="19"/>
    <x v="0"/>
    <x v="12"/>
    <x v="1"/>
    <s v="No"/>
    <n v="4"/>
    <x v="1"/>
    <n v="126"/>
    <n v="0.03"/>
    <n v="5"/>
    <x v="1"/>
    <n v="3"/>
    <s v="No"/>
    <d v="2016-08-13T00:00:00"/>
    <x v="333"/>
    <n v="365"/>
    <s v="Active"/>
    <s v="No"/>
  </r>
  <r>
    <n v="750"/>
    <s v="Apt #2: Beautiful 2BR/1BA Crown Hgt"/>
    <n v="1616"/>
    <s v="New York"/>
    <n v="0.8"/>
    <n v="0.8"/>
    <x v="0"/>
    <n v="9"/>
    <x v="1"/>
    <x v="16"/>
    <x v="1"/>
    <s v="No"/>
    <n v="5"/>
    <x v="1"/>
    <n v="150"/>
    <n v="0.03"/>
    <n v="4.58"/>
    <x v="1"/>
    <n v="24"/>
    <s v="No"/>
    <d v="2014-09-23T00:00:00"/>
    <x v="295"/>
    <n v="228"/>
    <s v="Active"/>
    <s v="No"/>
  </r>
  <r>
    <n v="751"/>
    <s v="Great Views, Modern Apt, Midtown"/>
    <n v="1617"/>
    <s v="New York"/>
    <n v="0.5"/>
    <n v="0.67"/>
    <x v="0"/>
    <n v="17"/>
    <x v="0"/>
    <x v="0"/>
    <x v="1"/>
    <s v="No"/>
    <n v="4"/>
    <x v="1"/>
    <n v="240"/>
    <n v="0.04"/>
    <n v="4.4000000000000004"/>
    <x v="0"/>
    <n v="5"/>
    <s v="No"/>
    <d v="2014-04-23T00:00:00"/>
    <x v="334"/>
    <n v="89"/>
    <s v="Active"/>
    <s v="No"/>
  </r>
  <r>
    <n v="752"/>
    <s v="Beautiful room minutes to Manhattan"/>
    <n v="1622"/>
    <s v="New York"/>
    <n v="0.8"/>
    <n v="0.88"/>
    <x v="1"/>
    <n v="26"/>
    <x v="2"/>
    <x v="19"/>
    <x v="0"/>
    <s v="Yes"/>
    <n v="2"/>
    <x v="0"/>
    <n v="60"/>
    <n v="0.03"/>
    <n v="4.9800000000000004"/>
    <x v="1"/>
    <n v="50"/>
    <s v="No"/>
    <d v="2014-05-27T00:00:00"/>
    <x v="335"/>
    <n v="83"/>
    <s v="Active"/>
    <s v="No"/>
  </r>
  <r>
    <n v="753"/>
    <s v="MICHAEL'S GORGEOUS LUXURY APARTMENT AND VIEW!"/>
    <n v="1623"/>
    <s v="New York"/>
    <n v="1"/>
    <n v="0.98"/>
    <x v="1"/>
    <n v="11"/>
    <x v="1"/>
    <x v="8"/>
    <x v="1"/>
    <s v="No"/>
    <n v="6"/>
    <x v="2"/>
    <n v="214"/>
    <n v="0.04"/>
    <n v="4.83"/>
    <x v="1"/>
    <n v="48"/>
    <s v="No"/>
    <d v="2014-04-20T00:00:00"/>
    <x v="169"/>
    <n v="101"/>
    <s v="Active"/>
    <s v="No"/>
  </r>
  <r>
    <n v="754"/>
    <s v="Luxury 5BR Townhouse, Upper East"/>
    <n v="1077"/>
    <s v="New York"/>
    <n v="1"/>
    <n v="0.9"/>
    <x v="1"/>
    <n v="19"/>
    <x v="0"/>
    <x v="12"/>
    <x v="1"/>
    <s v="No"/>
    <n v="10"/>
    <x v="2"/>
    <n v="1999"/>
    <n v="7.0000000000000007E-2"/>
    <n v="4.91"/>
    <x v="1"/>
    <n v="33"/>
    <s v="No"/>
    <d v="2014-07-24T00:00:00"/>
    <x v="336"/>
    <n v="179"/>
    <s v="Active"/>
    <s v="No"/>
  </r>
  <r>
    <n v="755"/>
    <s v="Cozy Greenpoint Room with backyard"/>
    <n v="865"/>
    <s v="New York"/>
    <n v="1"/>
    <n v="0.42"/>
    <x v="0"/>
    <n v="11"/>
    <x v="1"/>
    <x v="8"/>
    <x v="0"/>
    <s v="Yes"/>
    <n v="1"/>
    <x v="0"/>
    <n v="54"/>
    <n v="0.03"/>
    <n v="4.33"/>
    <x v="0"/>
    <n v="9"/>
    <s v="No"/>
    <d v="2016-05-01T00:00:00"/>
    <x v="337"/>
    <n v="365"/>
    <s v="Active"/>
    <s v="No"/>
  </r>
  <r>
    <n v="756"/>
    <s v="Private Room + Balcony in Bushwick."/>
    <n v="1022"/>
    <s v="New York"/>
    <n v="0.5"/>
    <n v="0.67"/>
    <x v="0"/>
    <n v="12"/>
    <x v="1"/>
    <x v="9"/>
    <x v="0"/>
    <s v="Yes"/>
    <n v="2"/>
    <x v="0"/>
    <n v="59"/>
    <n v="0.03"/>
    <n v="4.5"/>
    <x v="1"/>
    <n v="6"/>
    <s v="No"/>
    <d v="2014-07-22T00:00:00"/>
    <x v="338"/>
    <n v="0"/>
    <s v="Inactive"/>
    <s v="No"/>
  </r>
  <r>
    <n v="757"/>
    <s v="3BR Family apt 15 min to Manhattan w/ garden"/>
    <n v="397"/>
    <s v="New York"/>
    <n v="0.5"/>
    <n v="0.71"/>
    <x v="0"/>
    <n v="24"/>
    <x v="2"/>
    <x v="5"/>
    <x v="1"/>
    <s v="No"/>
    <n v="6"/>
    <x v="2"/>
    <n v="134"/>
    <n v="0.03"/>
    <n v="4.8600000000000003"/>
    <x v="1"/>
    <n v="7"/>
    <s v="No"/>
    <d v="2014-07-20T00:00:00"/>
    <x v="65"/>
    <n v="4"/>
    <s v="Active"/>
    <s v="No"/>
  </r>
  <r>
    <n v="758"/>
    <s v="W50's Sunny Studio in a 24/7 DM BL"/>
    <n v="745"/>
    <s v="New York"/>
    <n v="0.67"/>
    <n v="0.63"/>
    <x v="0"/>
    <n v="17"/>
    <x v="0"/>
    <x v="0"/>
    <x v="1"/>
    <s v="No"/>
    <n v="4"/>
    <x v="1"/>
    <n v="79"/>
    <n v="0.03"/>
    <n v="4.75"/>
    <x v="1"/>
    <n v="12"/>
    <s v="No"/>
    <d v="2014-10-25T00:00:00"/>
    <x v="339"/>
    <n v="65"/>
    <s v="Active"/>
    <s v="No"/>
  </r>
  <r>
    <n v="759"/>
    <s v="Flex 2br Loft: Cleaning CDC guidelines implemented"/>
    <n v="1239"/>
    <s v="New York"/>
    <n v="0.98"/>
    <n v="1"/>
    <x v="0"/>
    <n v="11"/>
    <x v="1"/>
    <x v="8"/>
    <x v="1"/>
    <s v="No"/>
    <n v="5"/>
    <x v="1"/>
    <n v="119"/>
    <n v="0.03"/>
    <n v="4.67"/>
    <x v="1"/>
    <n v="3"/>
    <s v="No"/>
    <d v="2015-11-15T00:00:00"/>
    <x v="340"/>
    <n v="228"/>
    <s v="Active"/>
    <s v="Yes"/>
  </r>
  <r>
    <n v="760"/>
    <s v="Flex 2BR Loft: Cleaning CDC guidelines implemented"/>
    <n v="1239"/>
    <s v="New York"/>
    <n v="0.98"/>
    <n v="1"/>
    <x v="0"/>
    <n v="11"/>
    <x v="1"/>
    <x v="8"/>
    <x v="1"/>
    <s v="No"/>
    <n v="5"/>
    <x v="1"/>
    <n v="119"/>
    <n v="0.03"/>
    <n v="4.71"/>
    <x v="1"/>
    <n v="7"/>
    <s v="No"/>
    <d v="2015-07-09T00:00:00"/>
    <x v="299"/>
    <n v="334"/>
    <s v="Active"/>
    <s v="Yes"/>
  </r>
  <r>
    <n v="761"/>
    <s v="Flex 2br Loft: Cleaning CDC guidelines implemented"/>
    <n v="1239"/>
    <s v="New York"/>
    <n v="0.98"/>
    <n v="1"/>
    <x v="0"/>
    <n v="11"/>
    <x v="1"/>
    <x v="8"/>
    <x v="1"/>
    <s v="No"/>
    <n v="4"/>
    <x v="1"/>
    <n v="129"/>
    <n v="0.03"/>
    <n v="5"/>
    <x v="1"/>
    <n v="8"/>
    <s v="No"/>
    <d v="2014-08-01T00:00:00"/>
    <x v="341"/>
    <n v="184"/>
    <s v="Active"/>
    <s v="Yes"/>
  </r>
  <r>
    <n v="762"/>
    <s v="Apt #1: 2BR/1BA w/ Backyard"/>
    <n v="1616"/>
    <s v="New York"/>
    <n v="0.8"/>
    <n v="0.8"/>
    <x v="0"/>
    <n v="9"/>
    <x v="1"/>
    <x v="16"/>
    <x v="1"/>
    <s v="No"/>
    <n v="6"/>
    <x v="2"/>
    <n v="155"/>
    <n v="0.03"/>
    <n v="4.5999999999999996"/>
    <x v="1"/>
    <n v="25"/>
    <s v="No"/>
    <d v="2014-04-29T00:00:00"/>
    <x v="342"/>
    <n v="239"/>
    <s v="Active"/>
    <s v="No"/>
  </r>
  <r>
    <n v="763"/>
    <s v="Big Sunny Studio for a couple:One floor-Clean-Calm"/>
    <n v="1157"/>
    <s v="New York"/>
    <n v="1"/>
    <n v="1"/>
    <x v="0"/>
    <n v="5"/>
    <x v="4"/>
    <x v="26"/>
    <x v="1"/>
    <s v="No"/>
    <n v="1"/>
    <x v="0"/>
    <n v="67"/>
    <n v="0.03"/>
    <n v="4.76"/>
    <x v="1"/>
    <n v="25"/>
    <s v="No"/>
    <d v="2015-06-26T00:00:00"/>
    <x v="256"/>
    <n v="155"/>
    <s v="Active"/>
    <s v="Yes"/>
  </r>
  <r>
    <n v="764"/>
    <s v="Cozy Room by Kaufman Studios"/>
    <n v="101"/>
    <s v="New York"/>
    <n v="1"/>
    <n v="0.67"/>
    <x v="1"/>
    <n v="21"/>
    <x v="2"/>
    <x v="13"/>
    <x v="0"/>
    <s v="Yes"/>
    <n v="1"/>
    <x v="0"/>
    <n v="70"/>
    <n v="0.03"/>
    <n v="4.9000000000000004"/>
    <x v="1"/>
    <n v="42"/>
    <s v="No"/>
    <d v="2014-05-05T00:00:00"/>
    <x v="127"/>
    <n v="358"/>
    <s v="Active"/>
    <s v="No"/>
  </r>
  <r>
    <n v="765"/>
    <s v="Modern Sunny 2-Bedroom in Bushwick"/>
    <n v="1635"/>
    <s v="New York"/>
    <n v="1"/>
    <n v="1"/>
    <x v="1"/>
    <n v="8"/>
    <x v="1"/>
    <x v="11"/>
    <x v="1"/>
    <s v="No"/>
    <n v="5"/>
    <x v="1"/>
    <n v="130"/>
    <n v="0.03"/>
    <n v="5"/>
    <x v="1"/>
    <n v="203"/>
    <s v="Yes"/>
    <d v="2014-05-30T00:00:00"/>
    <x v="343"/>
    <n v="359"/>
    <s v="Active"/>
    <s v="No"/>
  </r>
  <r>
    <n v="766"/>
    <s v="Fabulous Apt w/ Gorgeous Bathroom!"/>
    <n v="1605"/>
    <s v="New York"/>
    <n v="0.92"/>
    <n v="0.84"/>
    <x v="0"/>
    <n v="19"/>
    <x v="0"/>
    <x v="12"/>
    <x v="1"/>
    <s v="No"/>
    <n v="2"/>
    <x v="0"/>
    <n v="116"/>
    <n v="0.03"/>
    <n v="4.83"/>
    <x v="1"/>
    <n v="6"/>
    <s v="No"/>
    <d v="2016-08-31T00:00:00"/>
    <x v="92"/>
    <n v="206"/>
    <s v="Active"/>
    <s v="No"/>
  </r>
  <r>
    <n v="767"/>
    <s v="Living Room sofa Bed in Chelsea2"/>
    <n v="1582"/>
    <s v="New York"/>
    <n v="1"/>
    <n v="1"/>
    <x v="1"/>
    <n v="13"/>
    <x v="0"/>
    <x v="7"/>
    <x v="2"/>
    <s v="Yes"/>
    <n v="1"/>
    <x v="0"/>
    <n v="85"/>
    <n v="0.03"/>
    <n v="4.83"/>
    <x v="1"/>
    <n v="77"/>
    <s v="No"/>
    <d v="2014-05-05T00:00:00"/>
    <x v="344"/>
    <n v="0"/>
    <s v="Inactive"/>
    <s v="Yes"/>
  </r>
  <r>
    <n v="768"/>
    <s v="Private Room &amp; Bath in 2 BD 15 min to city"/>
    <n v="214"/>
    <s v="New York"/>
    <n v="1"/>
    <n v="0.88"/>
    <x v="0"/>
    <n v="7"/>
    <x v="1"/>
    <x v="3"/>
    <x v="0"/>
    <s v="Yes"/>
    <n v="2"/>
    <x v="0"/>
    <n v="49"/>
    <n v="0.03"/>
    <n v="4.43"/>
    <x v="0"/>
    <n v="7"/>
    <s v="No"/>
    <d v="2014-05-31T00:00:00"/>
    <x v="45"/>
    <n v="314"/>
    <s v="Active"/>
    <s v="No"/>
  </r>
  <r>
    <n v="769"/>
    <s v="Bayview room"/>
    <n v="1636"/>
    <s v="New York"/>
    <n v="1"/>
    <n v="0.93"/>
    <x v="1"/>
    <n v="22"/>
    <x v="2"/>
    <x v="25"/>
    <x v="0"/>
    <s v="Yes"/>
    <n v="2"/>
    <x v="0"/>
    <n v="45"/>
    <n v="0.03"/>
    <n v="4.9000000000000004"/>
    <x v="1"/>
    <n v="60"/>
    <s v="No"/>
    <d v="2014-05-20T00:00:00"/>
    <x v="345"/>
    <n v="362"/>
    <s v="Active"/>
    <s v="Yes"/>
  </r>
  <r>
    <n v="770"/>
    <s v="Private Room &amp; Bath 20 mins to Manhattan"/>
    <n v="214"/>
    <s v="New York"/>
    <n v="1"/>
    <n v="0.88"/>
    <x v="0"/>
    <n v="7"/>
    <x v="1"/>
    <x v="3"/>
    <x v="0"/>
    <s v="Yes"/>
    <n v="2"/>
    <x v="0"/>
    <n v="96"/>
    <n v="0.03"/>
    <n v="4.67"/>
    <x v="1"/>
    <n v="33"/>
    <s v="No"/>
    <d v="2014-06-28T00:00:00"/>
    <x v="1"/>
    <n v="365"/>
    <s v="Active"/>
    <s v="No"/>
  </r>
  <r>
    <n v="771"/>
    <s v="East Village Manhattan NYC Bedroom!"/>
    <n v="608"/>
    <s v="New York"/>
    <n v="0.89"/>
    <n v="0.24"/>
    <x v="0"/>
    <n v="15"/>
    <x v="0"/>
    <x v="4"/>
    <x v="0"/>
    <s v="Yes"/>
    <n v="4"/>
    <x v="1"/>
    <n v="90"/>
    <n v="0.03"/>
    <n v="4.9800000000000004"/>
    <x v="1"/>
    <n v="46"/>
    <s v="No"/>
    <d v="2014-04-25T00:00:00"/>
    <x v="346"/>
    <n v="358"/>
    <s v="Active"/>
    <s v="No"/>
  </r>
  <r>
    <n v="772"/>
    <s v="Experience ELEGANT LIFESTYLE"/>
    <n v="1382"/>
    <s v="New York"/>
    <n v="1"/>
    <n v="0.67"/>
    <x v="0"/>
    <n v="20"/>
    <x v="0"/>
    <x v="1"/>
    <x v="0"/>
    <s v="Yes"/>
    <n v="2"/>
    <x v="0"/>
    <n v="159"/>
    <n v="0.03"/>
    <n v="4.83"/>
    <x v="1"/>
    <n v="29"/>
    <s v="No"/>
    <d v="2014-08-10T00:00:00"/>
    <x v="335"/>
    <n v="90"/>
    <s v="Active"/>
    <s v="No"/>
  </r>
  <r>
    <n v="773"/>
    <s v="Comfortable Strivers Row Hideaway - Monthly Rental"/>
    <n v="1346"/>
    <s v="New York"/>
    <n v="1"/>
    <n v="1"/>
    <x v="1"/>
    <n v="16"/>
    <x v="0"/>
    <x v="10"/>
    <x v="1"/>
    <s v="No"/>
    <n v="3"/>
    <x v="1"/>
    <n v="100"/>
    <n v="0.03"/>
    <n v="4.8"/>
    <x v="1"/>
    <n v="102"/>
    <s v="Yes"/>
    <d v="2014-05-10T00:00:00"/>
    <x v="14"/>
    <n v="348"/>
    <s v="Active"/>
    <s v="Yes"/>
  </r>
  <r>
    <n v="774"/>
    <s v="Clean private modern bedroom with balcony"/>
    <n v="679"/>
    <s v="New York"/>
    <n v="0.92"/>
    <n v="0.95"/>
    <x v="1"/>
    <n v="12"/>
    <x v="1"/>
    <x v="9"/>
    <x v="0"/>
    <s v="Yes"/>
    <n v="2"/>
    <x v="0"/>
    <n v="85"/>
    <n v="0.03"/>
    <n v="4.99"/>
    <x v="1"/>
    <n v="152"/>
    <s v="Yes"/>
    <d v="2016-03-09T00:00:00"/>
    <x v="47"/>
    <n v="110"/>
    <s v="Active"/>
    <s v="No"/>
  </r>
  <r>
    <n v="775"/>
    <s v="4 bedrooms with 3 baths and patio Duplex in BK!"/>
    <n v="1644"/>
    <s v="New York"/>
    <n v="1"/>
    <n v="0.92"/>
    <x v="1"/>
    <n v="9"/>
    <x v="1"/>
    <x v="16"/>
    <x v="1"/>
    <s v="No"/>
    <n v="7"/>
    <x v="2"/>
    <n v="250"/>
    <n v="0.04"/>
    <n v="4.5"/>
    <x v="1"/>
    <n v="26"/>
    <s v="No"/>
    <d v="2014-05-05T00:00:00"/>
    <x v="347"/>
    <n v="168"/>
    <s v="Active"/>
    <s v="No"/>
  </r>
  <r>
    <n v="776"/>
    <s v="cozy room /female guests"/>
    <n v="1636"/>
    <s v="New York"/>
    <n v="1"/>
    <n v="0.93"/>
    <x v="1"/>
    <n v="22"/>
    <x v="2"/>
    <x v="25"/>
    <x v="0"/>
    <s v="Yes"/>
    <n v="3"/>
    <x v="1"/>
    <n v="68"/>
    <n v="0.03"/>
    <n v="4.72"/>
    <x v="1"/>
    <n v="58"/>
    <s v="No"/>
    <d v="2014-06-02T00:00:00"/>
    <x v="23"/>
    <n v="344"/>
    <s v="Active"/>
    <s v="No"/>
  </r>
  <r>
    <n v="777"/>
    <s v="Beautiful Studio Suite! Upper East"/>
    <n v="1605"/>
    <s v="New York"/>
    <n v="0.92"/>
    <n v="0.84"/>
    <x v="0"/>
    <n v="19"/>
    <x v="0"/>
    <x v="12"/>
    <x v="1"/>
    <s v="No"/>
    <n v="2"/>
    <x v="0"/>
    <n v="99.14"/>
    <n v="0.03"/>
    <n v="4.8"/>
    <x v="1"/>
    <n v="5"/>
    <s v="No"/>
    <d v="2014-10-18T00:00:00"/>
    <x v="348"/>
    <n v="365"/>
    <s v="Active"/>
    <s v="No"/>
  </r>
  <r>
    <n v="778"/>
    <s v="Sunny Bedford Stuyvesant Townhouse"/>
    <n v="1273"/>
    <s v="New York"/>
    <n v="0.96"/>
    <n v="0.79"/>
    <x v="0"/>
    <n v="7"/>
    <x v="1"/>
    <x v="3"/>
    <x v="1"/>
    <s v="No"/>
    <n v="5"/>
    <x v="1"/>
    <n v="96"/>
    <n v="0.03"/>
    <n v="4.5"/>
    <x v="1"/>
    <n v="240"/>
    <s v="No"/>
    <d v="2014-06-16T00:00:00"/>
    <x v="89"/>
    <n v="355"/>
    <s v="Active"/>
    <s v="No"/>
  </r>
  <r>
    <n v="779"/>
    <s v="2BR PH w/CV: Cleaning CDC guidelines implemented"/>
    <n v="1239"/>
    <s v="New York"/>
    <n v="0.98"/>
    <n v="1"/>
    <x v="0"/>
    <n v="11"/>
    <x v="1"/>
    <x v="8"/>
    <x v="1"/>
    <s v="No"/>
    <n v="6"/>
    <x v="2"/>
    <n v="150"/>
    <n v="0.03"/>
    <n v="4.71"/>
    <x v="1"/>
    <n v="7"/>
    <s v="No"/>
    <d v="2014-07-16T00:00:00"/>
    <x v="349"/>
    <n v="323"/>
    <s v="Active"/>
    <s v="Yes"/>
  </r>
  <r>
    <n v="780"/>
    <s v="Family Friendly 3 bedroom 2 bath w. Washer/Dryer"/>
    <n v="1652"/>
    <s v="New York"/>
    <n v="0.6"/>
    <n v="0.95"/>
    <x v="0"/>
    <n v="14"/>
    <x v="0"/>
    <x v="2"/>
    <x v="1"/>
    <s v="No"/>
    <n v="8"/>
    <x v="2"/>
    <n v="396"/>
    <n v="0.04"/>
    <n v="4.58"/>
    <x v="1"/>
    <n v="90"/>
    <s v="No"/>
    <d v="2016-05-23T00:00:00"/>
    <x v="209"/>
    <n v="180"/>
    <s v="Active"/>
    <s v="Yes"/>
  </r>
  <r>
    <n v="781"/>
    <s v="Newly Renovated Modern 1-Bed Studio"/>
    <n v="1605"/>
    <s v="New York"/>
    <n v="0.92"/>
    <n v="0.84"/>
    <x v="0"/>
    <n v="19"/>
    <x v="0"/>
    <x v="12"/>
    <x v="1"/>
    <s v="No"/>
    <n v="2"/>
    <x v="0"/>
    <n v="98"/>
    <n v="0.03"/>
    <n v="4.67"/>
    <x v="1"/>
    <n v="3"/>
    <s v="No"/>
    <d v="2015-01-28T00:00:00"/>
    <x v="350"/>
    <n v="365"/>
    <s v="Active"/>
    <s v="No"/>
  </r>
  <r>
    <n v="782"/>
    <s v="APPARTEMENT 2 CHAMBRES ASTORIA NY"/>
    <n v="1656"/>
    <s v="New York"/>
    <n v="1"/>
    <n v="1"/>
    <x v="1"/>
    <n v="21"/>
    <x v="2"/>
    <x v="13"/>
    <x v="1"/>
    <s v="No"/>
    <n v="6"/>
    <x v="2"/>
    <n v="120"/>
    <n v="0.03"/>
    <n v="4.84"/>
    <x v="1"/>
    <n v="76"/>
    <s v="No"/>
    <d v="2016-07-21T00:00:00"/>
    <x v="31"/>
    <n v="332"/>
    <s v="Active"/>
    <s v="Yes"/>
  </r>
  <r>
    <n v="783"/>
    <s v="Modern 1-Bed Near Central Park"/>
    <n v="1605"/>
    <s v="New York"/>
    <n v="0.92"/>
    <n v="0.84"/>
    <x v="0"/>
    <n v="19"/>
    <x v="0"/>
    <x v="12"/>
    <x v="1"/>
    <s v="No"/>
    <n v="2"/>
    <x v="0"/>
    <n v="122"/>
    <n v="0.03"/>
    <n v="4.8"/>
    <x v="1"/>
    <n v="5"/>
    <s v="No"/>
    <d v="2016-11-30T00:00:00"/>
    <x v="179"/>
    <n v="365"/>
    <s v="Active"/>
    <s v="No"/>
  </r>
  <r>
    <n v="784"/>
    <s v="Pvt Bedroom in Williamsburg Central"/>
    <n v="110"/>
    <s v="New York"/>
    <n v="1"/>
    <n v="0.79"/>
    <x v="1"/>
    <n v="12"/>
    <x v="1"/>
    <x v="9"/>
    <x v="0"/>
    <s v="Yes"/>
    <n v="1"/>
    <x v="0"/>
    <n v="50"/>
    <n v="0.03"/>
    <n v="4.82"/>
    <x v="1"/>
    <n v="11"/>
    <s v="No"/>
    <d v="2014-10-05T00:00:00"/>
    <x v="351"/>
    <n v="319"/>
    <s v="Active"/>
    <s v="No"/>
  </r>
  <r>
    <n v="785"/>
    <s v="Backpackers Haven"/>
    <n v="1636"/>
    <s v="New York"/>
    <n v="1"/>
    <n v="0.93"/>
    <x v="1"/>
    <n v="22"/>
    <x v="2"/>
    <x v="25"/>
    <x v="2"/>
    <s v="Yes"/>
    <n v="3"/>
    <x v="1"/>
    <n v="30"/>
    <n v="0.03"/>
    <n v="4.5"/>
    <x v="1"/>
    <n v="38"/>
    <s v="No"/>
    <d v="2014-07-07T00:00:00"/>
    <x v="352"/>
    <n v="87"/>
    <s v="Active"/>
    <s v="No"/>
  </r>
  <r>
    <n v="786"/>
    <s v="2B &amp; Private Garden A Williamsburg Spacious Escape"/>
    <n v="390"/>
    <s v="New York"/>
    <n v="1"/>
    <n v="0.93"/>
    <x v="1"/>
    <n v="12"/>
    <x v="1"/>
    <x v="9"/>
    <x v="1"/>
    <s v="No"/>
    <n v="5"/>
    <x v="1"/>
    <n v="295"/>
    <n v="0.04"/>
    <n v="4.91"/>
    <x v="1"/>
    <n v="150"/>
    <s v="Yes"/>
    <d v="2014-05-04T00:00:00"/>
    <x v="10"/>
    <n v="0"/>
    <s v="Inactive"/>
    <s v="No"/>
  </r>
  <r>
    <n v="787"/>
    <s v="garden view  / female guest"/>
    <n v="1636"/>
    <s v="New York"/>
    <n v="1"/>
    <n v="0.93"/>
    <x v="1"/>
    <n v="22"/>
    <x v="2"/>
    <x v="25"/>
    <x v="0"/>
    <s v="Yes"/>
    <n v="1"/>
    <x v="0"/>
    <n v="48"/>
    <n v="0.03"/>
    <n v="4.82"/>
    <x v="1"/>
    <n v="51"/>
    <s v="No"/>
    <d v="2014-06-10T00:00:00"/>
    <x v="23"/>
    <n v="180"/>
    <s v="Active"/>
    <s v="No"/>
  </r>
  <r>
    <n v="788"/>
    <s v="New York City near Staten Is. Ferry"/>
    <n v="617"/>
    <s v="New York"/>
    <n v="1"/>
    <n v="0.98"/>
    <x v="1"/>
    <n v="28"/>
    <x v="3"/>
    <x v="28"/>
    <x v="0"/>
    <s v="Yes"/>
    <n v="3"/>
    <x v="1"/>
    <n v="85"/>
    <n v="0.03"/>
    <n v="4.99"/>
    <x v="1"/>
    <n v="270"/>
    <s v="Yes"/>
    <d v="2014-05-19T00:00:00"/>
    <x v="90"/>
    <n v="252"/>
    <s v="Active"/>
    <s v="No"/>
  </r>
  <r>
    <n v="789"/>
    <s v="Lovely and Spacious One-Bedroom Apartment is Yours"/>
    <n v="1418"/>
    <s v="New York"/>
    <n v="1"/>
    <n v="0.44"/>
    <x v="0"/>
    <n v="7"/>
    <x v="1"/>
    <x v="3"/>
    <x v="1"/>
    <s v="No"/>
    <n v="1"/>
    <x v="0"/>
    <n v="55"/>
    <n v="0.03"/>
    <n v="4.7"/>
    <x v="1"/>
    <n v="20"/>
    <s v="No"/>
    <d v="2016-11-30T00:00:00"/>
    <x v="17"/>
    <n v="250"/>
    <s v="Active"/>
    <s v="No"/>
  </r>
  <r>
    <n v="790"/>
    <s v="Crown heights Brooklyn House NYC"/>
    <n v="144"/>
    <s v="New York"/>
    <n v="1"/>
    <n v="0.67"/>
    <x v="0"/>
    <n v="10"/>
    <x v="1"/>
    <x v="17"/>
    <x v="1"/>
    <s v="No"/>
    <n v="6"/>
    <x v="2"/>
    <n v="150"/>
    <n v="0.03"/>
    <n v="4.08"/>
    <x v="0"/>
    <n v="48"/>
    <s v="No"/>
    <d v="2014-08-12T00:00:00"/>
    <x v="65"/>
    <n v="365"/>
    <s v="Active"/>
    <s v="No"/>
  </r>
  <r>
    <n v="791"/>
    <s v="Beautiful Garden rowhouse apartment"/>
    <n v="1668"/>
    <s v="New York"/>
    <n v="1"/>
    <n v="0.96"/>
    <x v="0"/>
    <n v="7"/>
    <x v="1"/>
    <x v="3"/>
    <x v="1"/>
    <s v="No"/>
    <n v="6"/>
    <x v="2"/>
    <n v="159"/>
    <n v="0.03"/>
    <n v="4.62"/>
    <x v="1"/>
    <n v="34"/>
    <s v="No"/>
    <d v="2014-05-11T00:00:00"/>
    <x v="353"/>
    <n v="358"/>
    <s v="Active"/>
    <s v="No"/>
  </r>
  <r>
    <n v="792"/>
    <s v="Near Times Square and Hell's Kitchen"/>
    <n v="1646"/>
    <s v="New York"/>
    <n v="1"/>
    <n v="0.98"/>
    <x v="1"/>
    <n v="17"/>
    <x v="0"/>
    <x v="0"/>
    <x v="0"/>
    <s v="Yes"/>
    <n v="3"/>
    <x v="1"/>
    <n v="100"/>
    <n v="0.03"/>
    <n v="4.8899999999999997"/>
    <x v="1"/>
    <n v="454"/>
    <s v="Yes"/>
    <d v="2014-05-11T00:00:00"/>
    <x v="89"/>
    <n v="272"/>
    <s v="Active"/>
    <s v="Yes"/>
  </r>
  <r>
    <n v="793"/>
    <s v="Priv Room in Artists UES Apt, Central Park &amp; Train"/>
    <n v="1679"/>
    <s v="New York"/>
    <n v="1"/>
    <n v="0.89"/>
    <x v="1"/>
    <n v="14"/>
    <x v="0"/>
    <x v="2"/>
    <x v="0"/>
    <s v="Yes"/>
    <n v="2"/>
    <x v="0"/>
    <n v="75"/>
    <n v="0.03"/>
    <n v="4.83"/>
    <x v="1"/>
    <n v="326"/>
    <s v="Yes"/>
    <d v="2014-08-03T00:00:00"/>
    <x v="0"/>
    <n v="362"/>
    <s v="Active"/>
    <s v="No"/>
  </r>
  <r>
    <n v="794"/>
    <s v="Perfect NYC Flat! Modern/ROOMBA CLEANER"/>
    <n v="1605"/>
    <s v="New York"/>
    <n v="0.92"/>
    <n v="0.84"/>
    <x v="0"/>
    <n v="19"/>
    <x v="0"/>
    <x v="12"/>
    <x v="1"/>
    <s v="No"/>
    <n v="2"/>
    <x v="0"/>
    <n v="122"/>
    <n v="0.03"/>
    <n v="4.75"/>
    <x v="1"/>
    <n v="4"/>
    <s v="No"/>
    <d v="2017-02-04T00:00:00"/>
    <x v="164"/>
    <n v="365"/>
    <s v="Active"/>
    <s v="No"/>
  </r>
  <r>
    <n v="795"/>
    <s v="Chic, Modern Apt Near Central Park!"/>
    <n v="1605"/>
    <s v="New York"/>
    <n v="0.92"/>
    <n v="0.84"/>
    <x v="0"/>
    <n v="19"/>
    <x v="0"/>
    <x v="12"/>
    <x v="1"/>
    <s v="No"/>
    <n v="2"/>
    <x v="0"/>
    <n v="116"/>
    <n v="0.03"/>
    <n v="4.83"/>
    <x v="1"/>
    <n v="6"/>
    <s v="No"/>
    <d v="2015-04-05T00:00:00"/>
    <x v="92"/>
    <n v="365"/>
    <s v="Active"/>
    <s v="No"/>
  </r>
  <r>
    <n v="796"/>
    <s v="Bright Brooklyn garden apartment!"/>
    <n v="570"/>
    <s v="New York"/>
    <n v="1"/>
    <n v="1"/>
    <x v="1"/>
    <n v="7"/>
    <x v="1"/>
    <x v="3"/>
    <x v="1"/>
    <s v="No"/>
    <n v="4"/>
    <x v="1"/>
    <n v="148"/>
    <n v="0.03"/>
    <n v="4.9000000000000004"/>
    <x v="1"/>
    <n v="223"/>
    <s v="Yes"/>
    <d v="2014-05-11T00:00:00"/>
    <x v="354"/>
    <n v="258"/>
    <s v="Active"/>
    <s v="No"/>
  </r>
  <r>
    <n v="797"/>
    <s v="Sun filled 2BR in BedStuy Townhouse"/>
    <n v="1682"/>
    <s v="New York"/>
    <n v="1"/>
    <n v="0.94"/>
    <x v="1"/>
    <n v="7"/>
    <x v="1"/>
    <x v="3"/>
    <x v="1"/>
    <s v="No"/>
    <n v="5"/>
    <x v="1"/>
    <n v="123"/>
    <n v="0.03"/>
    <n v="4.96"/>
    <x v="1"/>
    <n v="331"/>
    <s v="Yes"/>
    <d v="2014-06-30T00:00:00"/>
    <x v="0"/>
    <n v="321"/>
    <s v="Active"/>
    <s v="No"/>
  </r>
  <r>
    <n v="798"/>
    <s v="Private Room with Full Amenities"/>
    <n v="1550"/>
    <s v="New York"/>
    <n v="1"/>
    <n v="0.9"/>
    <x v="1"/>
    <n v="9"/>
    <x v="1"/>
    <x v="16"/>
    <x v="0"/>
    <s v="Yes"/>
    <n v="2"/>
    <x v="0"/>
    <n v="83"/>
    <n v="0.03"/>
    <n v="4.83"/>
    <x v="1"/>
    <n v="6"/>
    <s v="No"/>
    <d v="2014-11-11T00:00:00"/>
    <x v="112"/>
    <n v="228"/>
    <s v="Active"/>
    <s v="Yes"/>
  </r>
  <r>
    <n v="799"/>
    <s v="Large Sunny Apt w/ Friendly Sisters"/>
    <n v="1687"/>
    <s v="New York"/>
    <n v="1"/>
    <n v="0.78"/>
    <x v="0"/>
    <n v="16"/>
    <x v="0"/>
    <x v="10"/>
    <x v="0"/>
    <s v="Yes"/>
    <n v="1"/>
    <x v="0"/>
    <n v="45"/>
    <n v="0.03"/>
    <n v="4.75"/>
    <x v="1"/>
    <n v="16"/>
    <s v="No"/>
    <d v="2015-11-06T00:00:00"/>
    <x v="355"/>
    <n v="14"/>
    <s v="Active"/>
    <s v="No"/>
  </r>
  <r>
    <n v="800"/>
    <s v="=== CENTRAL PARK 1 bdr = Elevator, Laundry ="/>
    <n v="465"/>
    <s v="New York"/>
    <n v="0.85"/>
    <n v="0.38"/>
    <x v="0"/>
    <n v="17"/>
    <x v="0"/>
    <x v="0"/>
    <x v="1"/>
    <s v="No"/>
    <n v="3"/>
    <x v="1"/>
    <n v="110"/>
    <n v="0.03"/>
    <n v="4"/>
    <x v="0"/>
    <n v="6"/>
    <s v="No"/>
    <d v="2014-09-28T00:00:00"/>
    <x v="356"/>
    <n v="365"/>
    <s v="Active"/>
    <s v="No"/>
  </r>
  <r>
    <n v="801"/>
    <s v="Great apt in awesome area"/>
    <n v="1689"/>
    <s v="New York"/>
    <n v="1"/>
    <n v="0.88"/>
    <x v="0"/>
    <n v="20"/>
    <x v="0"/>
    <x v="1"/>
    <x v="1"/>
    <s v="No"/>
    <n v="4"/>
    <x v="1"/>
    <n v="300"/>
    <n v="0.04"/>
    <n v="4.8899999999999997"/>
    <x v="1"/>
    <n v="105"/>
    <s v="Yes"/>
    <d v="2014-07-30T00:00:00"/>
    <x v="21"/>
    <n v="305"/>
    <s v="Active"/>
    <s v="No"/>
  </r>
  <r>
    <n v="802"/>
    <s v="Beautiful &amp; Modern | Top Location!"/>
    <n v="1605"/>
    <s v="New York"/>
    <n v="0.92"/>
    <n v="0.84"/>
    <x v="0"/>
    <n v="19"/>
    <x v="0"/>
    <x v="12"/>
    <x v="1"/>
    <s v="No"/>
    <n v="2"/>
    <x v="0"/>
    <n v="117"/>
    <n v="0.03"/>
    <n v="5"/>
    <x v="1"/>
    <n v="7"/>
    <s v="No"/>
    <d v="2015-05-31T00:00:00"/>
    <x v="357"/>
    <n v="365"/>
    <s v="Active"/>
    <s v="No"/>
  </r>
  <r>
    <n v="803"/>
    <s v="Luxurious Brooklyn Getaway!"/>
    <n v="1694"/>
    <s v="New York"/>
    <n v="0.5"/>
    <n v="0.97"/>
    <x v="1"/>
    <n v="9"/>
    <x v="1"/>
    <x v="16"/>
    <x v="1"/>
    <s v="No"/>
    <n v="6"/>
    <x v="2"/>
    <n v="99"/>
    <n v="0.03"/>
    <n v="4.82"/>
    <x v="1"/>
    <n v="211"/>
    <s v="Yes"/>
    <d v="2015-04-10T00:00:00"/>
    <x v="15"/>
    <n v="270"/>
    <s v="Active"/>
    <s v="No"/>
  </r>
  <r>
    <n v="804"/>
    <s v="Spectacular East Village Townhouse with garden"/>
    <n v="1696"/>
    <s v="New York"/>
    <n v="1"/>
    <n v="1"/>
    <x v="1"/>
    <n v="15"/>
    <x v="0"/>
    <x v="4"/>
    <x v="1"/>
    <s v="No"/>
    <n v="8"/>
    <x v="2"/>
    <n v="699"/>
    <n v="0.05"/>
    <n v="4.93"/>
    <x v="1"/>
    <n v="55"/>
    <s v="No"/>
    <d v="2014-07-07T00:00:00"/>
    <x v="95"/>
    <n v="13"/>
    <s v="Active"/>
    <s v="No"/>
  </r>
  <r>
    <n v="805"/>
    <s v="Private Rm in Cozy Wburg Loft, 1 blk fr Bedford L"/>
    <n v="990"/>
    <s v="New York"/>
    <n v="1"/>
    <n v="1"/>
    <x v="1"/>
    <n v="12"/>
    <x v="1"/>
    <x v="9"/>
    <x v="0"/>
    <s v="Yes"/>
    <n v="1"/>
    <x v="0"/>
    <n v="68"/>
    <n v="0.03"/>
    <n v="4.97"/>
    <x v="1"/>
    <n v="74"/>
    <s v="No"/>
    <d v="2016-03-13T00:00:00"/>
    <x v="358"/>
    <n v="0"/>
    <s v="Inactive"/>
    <s v="Yes"/>
  </r>
  <r>
    <n v="806"/>
    <s v="Lovely Guestroom in Brownstone"/>
    <n v="1207"/>
    <s v="New York"/>
    <n v="0.85"/>
    <n v="0.99"/>
    <x v="0"/>
    <n v="9"/>
    <x v="1"/>
    <x v="16"/>
    <x v="0"/>
    <s v="Yes"/>
    <n v="3"/>
    <x v="1"/>
    <n v="56"/>
    <n v="0.03"/>
    <n v="4.79"/>
    <x v="1"/>
    <n v="100"/>
    <s v="No"/>
    <d v="2014-07-24T00:00:00"/>
    <x v="44"/>
    <n v="224"/>
    <s v="Active"/>
    <s v="No"/>
  </r>
  <r>
    <n v="807"/>
    <s v="At home in Historic Harlem"/>
    <n v="1405"/>
    <s v="New York"/>
    <n v="1"/>
    <n v="0.75"/>
    <x v="0"/>
    <n v="16"/>
    <x v="0"/>
    <x v="10"/>
    <x v="0"/>
    <s v="Yes"/>
    <n v="2"/>
    <x v="0"/>
    <n v="100"/>
    <n v="0.03"/>
    <n v="4.9000000000000004"/>
    <x v="1"/>
    <n v="93"/>
    <s v="No"/>
    <d v="2014-06-06T00:00:00"/>
    <x v="351"/>
    <n v="179"/>
    <s v="Active"/>
    <s v="No"/>
  </r>
  <r>
    <n v="808"/>
    <s v="Large Sunny Room with Huge patio in Wburg"/>
    <n v="1372"/>
    <s v="New York"/>
    <n v="0.75"/>
    <n v="7.0000000000000007E-2"/>
    <x v="0"/>
    <n v="11"/>
    <x v="1"/>
    <x v="8"/>
    <x v="0"/>
    <s v="Yes"/>
    <n v="2"/>
    <x v="0"/>
    <n v="58"/>
    <n v="0.03"/>
    <n v="4.93"/>
    <x v="1"/>
    <n v="15"/>
    <s v="No"/>
    <d v="2017-12-22T00:00:00"/>
    <x v="359"/>
    <n v="175"/>
    <s v="Active"/>
    <s v="No"/>
  </r>
  <r>
    <n v="809"/>
    <s v="Spectacular Townhouse with your own private patio"/>
    <n v="1696"/>
    <s v="New York"/>
    <n v="1"/>
    <n v="1"/>
    <x v="1"/>
    <n v="15"/>
    <x v="0"/>
    <x v="4"/>
    <x v="0"/>
    <s v="Yes"/>
    <n v="2"/>
    <x v="0"/>
    <n v="250"/>
    <n v="0.04"/>
    <n v="4.92"/>
    <x v="1"/>
    <n v="13"/>
    <s v="No"/>
    <d v="2014-07-03T00:00:00"/>
    <x v="304"/>
    <n v="254"/>
    <s v="Active"/>
    <s v="No"/>
  </r>
  <r>
    <n v="810"/>
    <s v="Amazing 1BD! Renovated Col Circle!!"/>
    <n v="465"/>
    <s v="New York"/>
    <n v="0.85"/>
    <n v="0.38"/>
    <x v="0"/>
    <n v="17"/>
    <x v="0"/>
    <x v="0"/>
    <x v="1"/>
    <s v="No"/>
    <n v="3"/>
    <x v="1"/>
    <n v="110"/>
    <n v="0.03"/>
    <n v="4.88"/>
    <x v="1"/>
    <n v="8"/>
    <s v="No"/>
    <d v="2016-03-29T00:00:00"/>
    <x v="360"/>
    <n v="365"/>
    <s v="Active"/>
    <s v="No"/>
  </r>
  <r>
    <n v="811"/>
    <s v="Four-Bedroom Victorian Near Ferry"/>
    <n v="1618"/>
    <s v="New York"/>
    <n v="1"/>
    <n v="0.96"/>
    <x v="1"/>
    <n v="28"/>
    <x v="3"/>
    <x v="28"/>
    <x v="1"/>
    <s v="No"/>
    <n v="10"/>
    <x v="2"/>
    <n v="195"/>
    <n v="0.03"/>
    <n v="4.91"/>
    <x v="1"/>
    <n v="122"/>
    <s v="Yes"/>
    <d v="2014-07-16T00:00:00"/>
    <x v="141"/>
    <n v="272"/>
    <s v="Active"/>
    <s v="No"/>
  </r>
  <r>
    <n v="812"/>
    <s v="Up among the trees in Bed Stuy"/>
    <n v="1659"/>
    <s v="New York"/>
    <n v="0.8"/>
    <n v="0.54"/>
    <x v="1"/>
    <n v="7"/>
    <x v="1"/>
    <x v="3"/>
    <x v="1"/>
    <s v="No"/>
    <n v="2"/>
    <x v="0"/>
    <n v="115"/>
    <n v="0.03"/>
    <n v="4.66"/>
    <x v="1"/>
    <n v="56"/>
    <s v="No"/>
    <d v="2014-07-26T00:00:00"/>
    <x v="361"/>
    <n v="226"/>
    <s v="Active"/>
    <s v="No"/>
  </r>
  <r>
    <n v="813"/>
    <s v="Prime Williamsburg Family Art Loft"/>
    <n v="1709"/>
    <s v="New York"/>
    <n v="1"/>
    <n v="0.14000000000000001"/>
    <x v="0"/>
    <n v="12"/>
    <x v="1"/>
    <x v="9"/>
    <x v="1"/>
    <s v="No"/>
    <n v="4"/>
    <x v="1"/>
    <n v="130"/>
    <n v="0.03"/>
    <n v="4.7300000000000004"/>
    <x v="1"/>
    <n v="22"/>
    <s v="No"/>
    <d v="2014-07-13T00:00:00"/>
    <x v="263"/>
    <n v="12"/>
    <s v="Active"/>
    <s v="No"/>
  </r>
  <r>
    <n v="814"/>
    <s v="Beautiful Williamsburg Palace!"/>
    <n v="1129"/>
    <s v="New York"/>
    <n v="1"/>
    <n v="0.94"/>
    <x v="1"/>
    <n v="12"/>
    <x v="1"/>
    <x v="9"/>
    <x v="1"/>
    <s v="No"/>
    <n v="2"/>
    <x v="0"/>
    <n v="130"/>
    <n v="0.03"/>
    <n v="4.99"/>
    <x v="1"/>
    <n v="80"/>
    <s v="No"/>
    <d v="2014-07-01T00:00:00"/>
    <x v="124"/>
    <n v="212"/>
    <s v="Active"/>
    <s v="No"/>
  </r>
  <r>
    <n v="815"/>
    <s v="Clean and spacious loft in Chelsea"/>
    <n v="1708"/>
    <s v="New York"/>
    <n v="0.91"/>
    <n v="0.85"/>
    <x v="1"/>
    <n v="13"/>
    <x v="0"/>
    <x v="7"/>
    <x v="1"/>
    <s v="No"/>
    <n v="2"/>
    <x v="0"/>
    <n v="108"/>
    <n v="0.03"/>
    <n v="4.68"/>
    <x v="1"/>
    <n v="80"/>
    <s v="No"/>
    <d v="2014-06-08T00:00:00"/>
    <x v="70"/>
    <n v="283"/>
    <s v="Active"/>
    <s v="No"/>
  </r>
  <r>
    <n v="816"/>
    <s v="Comfy room w p bath &amp; patio in Purrfect BK Apt!"/>
    <n v="1644"/>
    <s v="New York"/>
    <n v="1"/>
    <n v="0.92"/>
    <x v="1"/>
    <n v="9"/>
    <x v="1"/>
    <x v="16"/>
    <x v="0"/>
    <s v="Yes"/>
    <n v="3"/>
    <x v="1"/>
    <n v="136"/>
    <n v="0.03"/>
    <n v="5"/>
    <x v="1"/>
    <n v="21"/>
    <s v="No"/>
    <d v="2019-03-23T00:00:00"/>
    <x v="21"/>
    <n v="179"/>
    <s v="Active"/>
    <s v="No"/>
  </r>
  <r>
    <n v="817"/>
    <s v="Brooklyn Flat in Historic Row House"/>
    <n v="1668"/>
    <s v="New York"/>
    <n v="1"/>
    <n v="0.96"/>
    <x v="0"/>
    <n v="7"/>
    <x v="1"/>
    <x v="3"/>
    <x v="1"/>
    <s v="No"/>
    <n v="6"/>
    <x v="2"/>
    <n v="150"/>
    <n v="0.03"/>
    <n v="4.6100000000000003"/>
    <x v="1"/>
    <n v="51"/>
    <s v="No"/>
    <d v="2014-06-11T00:00:00"/>
    <x v="190"/>
    <n v="358"/>
    <s v="Active"/>
    <s v="No"/>
  </r>
  <r>
    <n v="818"/>
    <s v="Brooklyn 3BR Near Subways"/>
    <n v="425"/>
    <s v="New York"/>
    <n v="1"/>
    <n v="0.98"/>
    <x v="0"/>
    <n v="9"/>
    <x v="1"/>
    <x v="16"/>
    <x v="1"/>
    <s v="No"/>
    <n v="3"/>
    <x v="1"/>
    <n v="68"/>
    <n v="0.03"/>
    <n v="4.9000000000000004"/>
    <x v="1"/>
    <n v="201"/>
    <s v="Yes"/>
    <d v="2014-06-29T00:00:00"/>
    <x v="161"/>
    <n v="98"/>
    <s v="Active"/>
    <s v="No"/>
  </r>
  <r>
    <n v="819"/>
    <s v="The Lincoln"/>
    <n v="1369"/>
    <s v="New York"/>
    <n v="1"/>
    <n v="0.96"/>
    <x v="1"/>
    <n v="9"/>
    <x v="1"/>
    <x v="16"/>
    <x v="1"/>
    <s v="No"/>
    <n v="3"/>
    <x v="1"/>
    <n v="220"/>
    <n v="0.04"/>
    <n v="4.74"/>
    <x v="1"/>
    <n v="94"/>
    <s v="No"/>
    <d v="2014-06-21T00:00:00"/>
    <x v="54"/>
    <n v="363"/>
    <s v="Active"/>
    <s v="No"/>
  </r>
  <r>
    <n v="820"/>
    <s v="The Lincoln"/>
    <n v="3694"/>
    <s v="New York"/>
    <n v="1"/>
    <n v="0.93"/>
    <x v="0"/>
    <n v="10"/>
    <x v="1"/>
    <x v="17"/>
    <x v="0"/>
    <s v="Yes"/>
    <n v="1"/>
    <x v="0"/>
    <n v="99"/>
    <n v="0.03"/>
    <n v="4.29"/>
    <x v="0"/>
    <n v="7"/>
    <s v="No"/>
    <d v="2019-09-02T00:00:00"/>
    <x v="53"/>
    <n v="180"/>
    <s v="Active"/>
    <s v="No"/>
  </r>
  <r>
    <n v="821"/>
    <s v="Comfortable sofa bed in Manhattan"/>
    <n v="1104"/>
    <s v="New York"/>
    <n v="1"/>
    <n v="0.83"/>
    <x v="1"/>
    <n v="14"/>
    <x v="0"/>
    <x v="2"/>
    <x v="2"/>
    <s v="Yes"/>
    <n v="4"/>
    <x v="1"/>
    <n v="40"/>
    <n v="0.03"/>
    <n v="4.6399999999999997"/>
    <x v="1"/>
    <n v="152"/>
    <s v="No"/>
    <d v="2014-06-25T00:00:00"/>
    <x v="15"/>
    <n v="48"/>
    <s v="Active"/>
    <s v="No"/>
  </r>
  <r>
    <n v="822"/>
    <s v="Private Nook in Bushwick"/>
    <n v="1712"/>
    <s v="New York"/>
    <n v="0.8"/>
    <n v="0.99"/>
    <x v="0"/>
    <n v="8"/>
    <x v="1"/>
    <x v="11"/>
    <x v="1"/>
    <s v="No"/>
    <n v="2"/>
    <x v="0"/>
    <n v="70"/>
    <n v="0.03"/>
    <n v="4.88"/>
    <x v="1"/>
    <n v="145"/>
    <s v="Yes"/>
    <d v="2014-08-02T00:00:00"/>
    <x v="89"/>
    <n v="90"/>
    <s v="Active"/>
    <s v="Yes"/>
  </r>
  <r>
    <n v="823"/>
    <s v="Charming East Village Apartment - Central &amp; Quiet"/>
    <n v="805"/>
    <s v="New York"/>
    <n v="1"/>
    <n v="0.5"/>
    <x v="0"/>
    <n v="15"/>
    <x v="0"/>
    <x v="4"/>
    <x v="1"/>
    <s v="No"/>
    <n v="2"/>
    <x v="0"/>
    <n v="213"/>
    <n v="0.04"/>
    <n v="4.9800000000000004"/>
    <x v="1"/>
    <n v="51"/>
    <s v="No"/>
    <d v="2014-06-11T00:00:00"/>
    <x v="362"/>
    <n v="89"/>
    <s v="Active"/>
    <s v="No"/>
  </r>
  <r>
    <n v="824"/>
    <s v="Brooklyn Cozy Garden Apt"/>
    <n v="1719"/>
    <s v="New York"/>
    <n v="1"/>
    <n v="1"/>
    <x v="0"/>
    <n v="7"/>
    <x v="1"/>
    <x v="3"/>
    <x v="0"/>
    <s v="Yes"/>
    <n v="4"/>
    <x v="1"/>
    <n v="105"/>
    <n v="0.03"/>
    <n v="4.79"/>
    <x v="1"/>
    <n v="28"/>
    <s v="No"/>
    <d v="2014-06-27T00:00:00"/>
    <x v="130"/>
    <n v="364"/>
    <s v="Active"/>
    <s v="Yes"/>
  </r>
  <r>
    <n v="825"/>
    <s v="Right in the center of Manhattan"/>
    <n v="557"/>
    <s v="New York"/>
    <n v="1"/>
    <n v="0.95"/>
    <x v="1"/>
    <n v="19"/>
    <x v="0"/>
    <x v="12"/>
    <x v="1"/>
    <s v="No"/>
    <n v="2"/>
    <x v="0"/>
    <n v="250"/>
    <n v="0.04"/>
    <n v="4.8899999999999997"/>
    <x v="1"/>
    <n v="112"/>
    <s v="Yes"/>
    <d v="2014-08-08T00:00:00"/>
    <x v="124"/>
    <n v="76"/>
    <s v="Active"/>
    <s v="No"/>
  </r>
  <r>
    <n v="826"/>
    <s v="Comfort and Charm in Harlem Brownstone near Subway"/>
    <n v="1721"/>
    <s v="New York"/>
    <n v="1"/>
    <n v="0.98"/>
    <x v="1"/>
    <n v="16"/>
    <x v="0"/>
    <x v="10"/>
    <x v="0"/>
    <s v="Yes"/>
    <n v="2"/>
    <x v="0"/>
    <n v="78"/>
    <n v="0.03"/>
    <n v="4.99"/>
    <x v="1"/>
    <n v="166"/>
    <s v="Yes"/>
    <d v="2016-12-29T00:00:00"/>
    <x v="8"/>
    <n v="1"/>
    <s v="Active"/>
    <s v="Yes"/>
  </r>
  <r>
    <n v="827"/>
    <s v="Quiet 1BR in Chelsea"/>
    <n v="82"/>
    <s v="Pennsylvania"/>
    <n v="1"/>
    <n v="0.97"/>
    <x v="0"/>
    <n v="13"/>
    <x v="0"/>
    <x v="7"/>
    <x v="1"/>
    <s v="No"/>
    <n v="2"/>
    <x v="0"/>
    <n v="110"/>
    <n v="0.03"/>
    <n v="4.74"/>
    <x v="1"/>
    <n v="187"/>
    <s v="No"/>
    <d v="2014-09-16T00:00:00"/>
    <x v="20"/>
    <n v="138"/>
    <s v="Active"/>
    <s v="No"/>
  </r>
  <r>
    <n v="828"/>
    <s v="NICE Williamsburg Brooklyn, 2 Bedrooms off L train"/>
    <n v="1729"/>
    <s v="New York"/>
    <n v="0.5"/>
    <n v="0.86"/>
    <x v="0"/>
    <n v="12"/>
    <x v="1"/>
    <x v="9"/>
    <x v="1"/>
    <s v="No"/>
    <n v="6"/>
    <x v="2"/>
    <n v="175"/>
    <n v="0.03"/>
    <n v="4.91"/>
    <x v="1"/>
    <n v="55"/>
    <s v="No"/>
    <d v="2014-06-13T00:00:00"/>
    <x v="363"/>
    <n v="8"/>
    <s v="Active"/>
    <s v="No"/>
  </r>
  <r>
    <n v="829"/>
    <s v="Beautiful Brooklyn Brownstone"/>
    <n v="1837"/>
    <s v="New York"/>
    <n v="1"/>
    <n v="0.93"/>
    <x v="1"/>
    <n v="9"/>
    <x v="1"/>
    <x v="16"/>
    <x v="1"/>
    <s v="No"/>
    <n v="6"/>
    <x v="2"/>
    <n v="270"/>
    <n v="0.04"/>
    <n v="4.8499999999999996"/>
    <x v="1"/>
    <n v="126"/>
    <s v="Yes"/>
    <d v="2017-08-19T00:00:00"/>
    <x v="52"/>
    <n v="309"/>
    <s v="Active"/>
    <s v="No"/>
  </r>
  <r>
    <n v="830"/>
    <s v="1 Bedroom UES Apartment"/>
    <n v="1151"/>
    <s v="New York"/>
    <n v="0.94"/>
    <n v="0.89"/>
    <x v="0"/>
    <n v="19"/>
    <x v="0"/>
    <x v="12"/>
    <x v="0"/>
    <s v="Yes"/>
    <n v="1"/>
    <x v="0"/>
    <n v="160"/>
    <n v="0.03"/>
    <n v="4.59"/>
    <x v="1"/>
    <n v="32"/>
    <s v="No"/>
    <d v="2014-08-04T00:00:00"/>
    <x v="364"/>
    <n v="357"/>
    <s v="Active"/>
    <s v="No"/>
  </r>
  <r>
    <n v="831"/>
    <s v="Spacious Williamsburg Duplex 1"/>
    <n v="1714"/>
    <s v="New York"/>
    <n v="0"/>
    <n v="0.8"/>
    <x v="0"/>
    <n v="12"/>
    <x v="1"/>
    <x v="9"/>
    <x v="0"/>
    <s v="Yes"/>
    <n v="1"/>
    <x v="0"/>
    <n v="55"/>
    <n v="0.03"/>
    <n v="4.25"/>
    <x v="0"/>
    <n v="4"/>
    <s v="No"/>
    <d v="2014-08-24T00:00:00"/>
    <x v="365"/>
    <n v="365"/>
    <s v="Active"/>
    <s v="Yes"/>
  </r>
  <r>
    <n v="832"/>
    <s v="Great Location"/>
    <n v="3195"/>
    <s v="New York"/>
    <n v="1"/>
    <n v="1"/>
    <x v="1"/>
    <n v="17"/>
    <x v="0"/>
    <x v="0"/>
    <x v="1"/>
    <s v="No"/>
    <n v="4"/>
    <x v="1"/>
    <n v="160"/>
    <n v="0.03"/>
    <n v="4.87"/>
    <x v="1"/>
    <n v="15"/>
    <s v="No"/>
    <d v="2020-03-08T00:00:00"/>
    <x v="66"/>
    <n v="170"/>
    <s v="Active"/>
    <s v="Yes"/>
  </r>
  <r>
    <n v="833"/>
    <s v="Super cute private room +amminities"/>
    <n v="586"/>
    <s v="New York"/>
    <n v="1"/>
    <n v="1"/>
    <x v="1"/>
    <n v="9"/>
    <x v="1"/>
    <x v="16"/>
    <x v="1"/>
    <s v="No"/>
    <n v="2"/>
    <x v="0"/>
    <n v="160"/>
    <n v="0.03"/>
    <n v="4.83"/>
    <x v="1"/>
    <n v="40"/>
    <s v="No"/>
    <d v="2014-11-06T00:00:00"/>
    <x v="50"/>
    <n v="363"/>
    <s v="Active"/>
    <s v="No"/>
  </r>
  <r>
    <n v="834"/>
    <s v="3 Bedroom Brownstone in Historic Crown Heights."/>
    <n v="1736"/>
    <s v="New York"/>
    <n v="1"/>
    <n v="0.93"/>
    <x v="1"/>
    <n v="9"/>
    <x v="1"/>
    <x v="16"/>
    <x v="1"/>
    <s v="No"/>
    <n v="6"/>
    <x v="2"/>
    <n v="220"/>
    <n v="0.04"/>
    <n v="4.9000000000000004"/>
    <x v="1"/>
    <n v="67"/>
    <s v="No"/>
    <d v="2014-07-31T00:00:00"/>
    <x v="32"/>
    <n v="273"/>
    <s v="Active"/>
    <s v="No"/>
  </r>
  <r>
    <n v="835"/>
    <s v="Beautiful Clean &amp; Quiet Room! Rm#1"/>
    <n v="1536"/>
    <s v="New York"/>
    <n v="0"/>
    <n v="0.71"/>
    <x v="0"/>
    <n v="25"/>
    <x v="2"/>
    <x v="14"/>
    <x v="0"/>
    <s v="Yes"/>
    <n v="2"/>
    <x v="0"/>
    <n v="61"/>
    <n v="0.03"/>
    <n v="4.57"/>
    <x v="1"/>
    <n v="157"/>
    <s v="No"/>
    <d v="2014-07-15T00:00:00"/>
    <x v="366"/>
    <n v="365"/>
    <s v="Active"/>
    <s v="No"/>
  </r>
  <r>
    <n v="836"/>
    <s v="Central Park West. Queen Size Room"/>
    <n v="1740"/>
    <s v="New York"/>
    <n v="1"/>
    <n v="0.87"/>
    <x v="1"/>
    <n v="20"/>
    <x v="0"/>
    <x v="1"/>
    <x v="0"/>
    <s v="Yes"/>
    <n v="2"/>
    <x v="0"/>
    <n v="90"/>
    <n v="0.03"/>
    <n v="4.97"/>
    <x v="1"/>
    <n v="185"/>
    <s v="Yes"/>
    <d v="2015-01-11T00:00:00"/>
    <x v="104"/>
    <n v="71"/>
    <s v="Active"/>
    <s v="No"/>
  </r>
  <r>
    <n v="837"/>
    <s v="2BR+2BA Condo w Pool"/>
    <n v="491"/>
    <s v="New York"/>
    <n v="1"/>
    <n v="0.25"/>
    <x v="0"/>
    <n v="12"/>
    <x v="1"/>
    <x v="9"/>
    <x v="1"/>
    <s v="No"/>
    <n v="3"/>
    <x v="1"/>
    <n v="160"/>
    <n v="0.03"/>
    <n v="4.67"/>
    <x v="1"/>
    <n v="3"/>
    <s v="No"/>
    <d v="2014-06-22T00:00:00"/>
    <x v="367"/>
    <n v="363"/>
    <s v="Active"/>
    <s v="No"/>
  </r>
  <r>
    <n v="838"/>
    <s v="Spacious apartment with  shared garden"/>
    <n v="17"/>
    <s v="New York"/>
    <n v="1"/>
    <n v="0.14000000000000001"/>
    <x v="0"/>
    <n v="12"/>
    <x v="1"/>
    <x v="9"/>
    <x v="1"/>
    <s v="No"/>
    <n v="2"/>
    <x v="0"/>
    <n v="150"/>
    <n v="0.03"/>
    <n v="5"/>
    <x v="1"/>
    <n v="40"/>
    <s v="No"/>
    <d v="2015-07-06T00:00:00"/>
    <x v="143"/>
    <n v="227"/>
    <s v="Active"/>
    <s v="No"/>
  </r>
  <r>
    <n v="839"/>
    <s v="Affordable Room in Artsy Apartment"/>
    <n v="1575"/>
    <s v="New York"/>
    <n v="1"/>
    <n v="0.67"/>
    <x v="0"/>
    <n v="9"/>
    <x v="1"/>
    <x v="16"/>
    <x v="0"/>
    <s v="Yes"/>
    <n v="2"/>
    <x v="0"/>
    <n v="52"/>
    <n v="0.03"/>
    <n v="4.41"/>
    <x v="0"/>
    <n v="37"/>
    <s v="No"/>
    <d v="2014-06-28T00:00:00"/>
    <x v="368"/>
    <n v="0"/>
    <s v="Inactive"/>
    <s v="No"/>
  </r>
  <r>
    <n v="840"/>
    <s v="Private 1 bedroom suite with backyard access"/>
    <n v="1745"/>
    <s v="New York"/>
    <n v="1"/>
    <n v="0.5"/>
    <x v="0"/>
    <n v="24"/>
    <x v="2"/>
    <x v="5"/>
    <x v="0"/>
    <s v="Yes"/>
    <n v="3"/>
    <x v="1"/>
    <n v="90"/>
    <n v="0.03"/>
    <n v="4.95"/>
    <x v="1"/>
    <n v="44"/>
    <s v="No"/>
    <d v="2014-08-10T00:00:00"/>
    <x v="347"/>
    <n v="139"/>
    <s v="Active"/>
    <s v="No"/>
  </r>
  <r>
    <n v="841"/>
    <s v="The Hideaway"/>
    <n v="1746"/>
    <s v="New York"/>
    <n v="1"/>
    <n v="0.93"/>
    <x v="0"/>
    <n v="16"/>
    <x v="0"/>
    <x v="10"/>
    <x v="0"/>
    <s v="Yes"/>
    <n v="1"/>
    <x v="0"/>
    <n v="45"/>
    <n v="0.03"/>
    <n v="4.79"/>
    <x v="1"/>
    <n v="192"/>
    <s v="No"/>
    <d v="2014-06-23T00:00:00"/>
    <x v="70"/>
    <n v="242"/>
    <s v="Active"/>
    <s v="No"/>
  </r>
  <r>
    <n v="842"/>
    <s v="Riverside Drive Private Room-Spacious, Convenient"/>
    <n v="1748"/>
    <s v="New York"/>
    <n v="0.5"/>
    <n v="1"/>
    <x v="0"/>
    <n v="16"/>
    <x v="0"/>
    <x v="10"/>
    <x v="0"/>
    <s v="Yes"/>
    <n v="1"/>
    <x v="0"/>
    <n v="65"/>
    <n v="0.03"/>
    <n v="4.58"/>
    <x v="1"/>
    <n v="12"/>
    <s v="No"/>
    <d v="2014-08-18T00:00:00"/>
    <x v="0"/>
    <n v="227"/>
    <s v="Active"/>
    <s v="Yes"/>
  </r>
  <r>
    <n v="843"/>
    <s v="Sunny, spacious, 1BR in Willamsburg"/>
    <n v="1749"/>
    <s v="Sardinia"/>
    <n v="0.5"/>
    <n v="1"/>
    <x v="0"/>
    <n v="12"/>
    <x v="1"/>
    <x v="9"/>
    <x v="1"/>
    <s v="No"/>
    <n v="2"/>
    <x v="0"/>
    <n v="158"/>
    <n v="0.03"/>
    <n v="4.88"/>
    <x v="1"/>
    <n v="17"/>
    <s v="No"/>
    <d v="2014-07-20T00:00:00"/>
    <x v="369"/>
    <n v="0"/>
    <s v="Inactive"/>
    <s v="No"/>
  </r>
  <r>
    <n v="844"/>
    <s v="Spacious &amp; Cozy NYC Apartment in Brooklyn/Queens"/>
    <n v="1378"/>
    <s v="New York"/>
    <n v="1"/>
    <n v="0.5"/>
    <x v="1"/>
    <n v="25"/>
    <x v="2"/>
    <x v="14"/>
    <x v="1"/>
    <s v="No"/>
    <n v="2"/>
    <x v="0"/>
    <n v="79"/>
    <n v="0.03"/>
    <n v="4.8499999999999996"/>
    <x v="1"/>
    <n v="13"/>
    <s v="No"/>
    <d v="2014-12-23T00:00:00"/>
    <x v="333"/>
    <n v="251"/>
    <s v="Active"/>
    <s v="No"/>
  </r>
  <r>
    <n v="845"/>
    <s v="Awesome Renovated Apartment"/>
    <n v="1753"/>
    <s v="New York"/>
    <n v="0.96"/>
    <n v="0"/>
    <x v="0"/>
    <n v="15"/>
    <x v="0"/>
    <x v="4"/>
    <x v="1"/>
    <s v="No"/>
    <n v="4"/>
    <x v="1"/>
    <n v="75"/>
    <n v="0.03"/>
    <n v="4.25"/>
    <x v="0"/>
    <n v="8"/>
    <s v="No"/>
    <d v="2014-07-27T00:00:00"/>
    <x v="370"/>
    <n v="274"/>
    <s v="Active"/>
    <s v="No"/>
  </r>
  <r>
    <n v="846"/>
    <s v="Awesome Deal NYC"/>
    <n v="1715"/>
    <s v="New York"/>
    <n v="1"/>
    <n v="0.98"/>
    <x v="1"/>
    <n v="1"/>
    <x v="4"/>
    <x v="18"/>
    <x v="0"/>
    <s v="Yes"/>
    <n v="1"/>
    <x v="0"/>
    <n v="45"/>
    <n v="0.03"/>
    <n v="4.95"/>
    <x v="1"/>
    <n v="119"/>
    <s v="Yes"/>
    <d v="2014-07-05T00:00:00"/>
    <x v="91"/>
    <n v="238"/>
    <s v="Active"/>
    <s v="No"/>
  </r>
  <r>
    <n v="847"/>
    <s v="Suite Lounge"/>
    <n v="1073"/>
    <s v="New York"/>
    <n v="1"/>
    <n v="0.82"/>
    <x v="1"/>
    <n v="14"/>
    <x v="0"/>
    <x v="2"/>
    <x v="1"/>
    <s v="No"/>
    <n v="2"/>
    <x v="0"/>
    <n v="85"/>
    <n v="0.03"/>
    <n v="4.91"/>
    <x v="1"/>
    <n v="252"/>
    <s v="Yes"/>
    <d v="2014-07-08T00:00:00"/>
    <x v="20"/>
    <n v="162"/>
    <s v="Active"/>
    <s v="No"/>
  </r>
  <r>
    <n v="848"/>
    <s v="Modern Manhattan Living Suite 2A"/>
    <n v="1755"/>
    <s v="New York"/>
    <n v="0.5"/>
    <n v="0.88"/>
    <x v="0"/>
    <n v="16"/>
    <x v="0"/>
    <x v="10"/>
    <x v="1"/>
    <s v="No"/>
    <n v="2"/>
    <x v="0"/>
    <n v="85"/>
    <n v="0.03"/>
    <n v="4.83"/>
    <x v="1"/>
    <n v="40"/>
    <s v="No"/>
    <d v="2014-08-21T00:00:00"/>
    <x v="229"/>
    <n v="272"/>
    <s v="Active"/>
    <s v="Yes"/>
  </r>
  <r>
    <n v="849"/>
    <s v="Simple, spacious room in gated East Harlem complex"/>
    <n v="1756"/>
    <s v="New York"/>
    <n v="1"/>
    <n v="1"/>
    <x v="0"/>
    <n v="14"/>
    <x v="0"/>
    <x v="2"/>
    <x v="0"/>
    <s v="Yes"/>
    <n v="4"/>
    <x v="1"/>
    <n v="49"/>
    <n v="0.03"/>
    <n v="5"/>
    <x v="1"/>
    <n v="7"/>
    <s v="No"/>
    <d v="2018-07-02T00:00:00"/>
    <x v="217"/>
    <n v="2"/>
    <s v="Active"/>
    <s v="Yes"/>
  </r>
  <r>
    <n v="850"/>
    <s v="Artsy + Stylish Hideout | 2 bedrooms w/ backyard"/>
    <n v="1064"/>
    <s v="Vermont"/>
    <n v="1"/>
    <n v="0.98"/>
    <x v="1"/>
    <n v="12"/>
    <x v="1"/>
    <x v="9"/>
    <x v="1"/>
    <s v="No"/>
    <n v="5"/>
    <x v="1"/>
    <n v="285"/>
    <n v="0.04"/>
    <n v="4.9800000000000004"/>
    <x v="1"/>
    <n v="133"/>
    <s v="Yes"/>
    <d v="2014-08-19T00:00:00"/>
    <x v="371"/>
    <n v="132"/>
    <s v="Active"/>
    <s v="No"/>
  </r>
  <r>
    <n v="851"/>
    <s v="Bright &amp; Spacious 15 mins to Midtown Manhattan"/>
    <n v="926"/>
    <s v="New York"/>
    <n v="1"/>
    <n v="0.95"/>
    <x v="1"/>
    <n v="26"/>
    <x v="2"/>
    <x v="19"/>
    <x v="0"/>
    <s v="Yes"/>
    <n v="2"/>
    <x v="0"/>
    <n v="48"/>
    <n v="0.03"/>
    <n v="4.96"/>
    <x v="1"/>
    <n v="49"/>
    <s v="No"/>
    <d v="2016-07-27T00:00:00"/>
    <x v="92"/>
    <n v="149"/>
    <s v="Active"/>
    <s v="No"/>
  </r>
  <r>
    <n v="852"/>
    <s v="HUGE APT w/private room stps frm Cntrl Pk&amp; Museums"/>
    <n v="908"/>
    <s v="New York"/>
    <n v="0.75"/>
    <n v="0"/>
    <x v="0"/>
    <n v="19"/>
    <x v="0"/>
    <x v="12"/>
    <x v="0"/>
    <s v="Yes"/>
    <n v="2"/>
    <x v="0"/>
    <n v="100"/>
    <n v="0.03"/>
    <n v="4.97"/>
    <x v="1"/>
    <n v="32"/>
    <s v="No"/>
    <d v="2015-05-04T00:00:00"/>
    <x v="372"/>
    <n v="1"/>
    <s v="Active"/>
    <s v="No"/>
  </r>
  <r>
    <n v="853"/>
    <s v="Spacious Williamsburg Duplex 3"/>
    <n v="1714"/>
    <s v="New York"/>
    <n v="0"/>
    <n v="0.8"/>
    <x v="0"/>
    <n v="12"/>
    <x v="1"/>
    <x v="9"/>
    <x v="0"/>
    <s v="Yes"/>
    <n v="1"/>
    <x v="0"/>
    <n v="58"/>
    <n v="0.03"/>
    <n v="4.88"/>
    <x v="1"/>
    <n v="8"/>
    <s v="No"/>
    <d v="2017-03-02T00:00:00"/>
    <x v="373"/>
    <n v="180"/>
    <s v="Active"/>
    <s v="Yes"/>
  </r>
  <r>
    <n v="854"/>
    <s v="2 Bd/1 Bath Apartment Upper East Side NYC"/>
    <n v="1759"/>
    <s v="New York"/>
    <n v="1"/>
    <n v="1"/>
    <x v="1"/>
    <n v="19"/>
    <x v="0"/>
    <x v="12"/>
    <x v="1"/>
    <s v="No"/>
    <n v="4"/>
    <x v="1"/>
    <n v="274"/>
    <n v="0.04"/>
    <n v="5"/>
    <x v="1"/>
    <n v="12"/>
    <s v="No"/>
    <d v="2017-06-12T00:00:00"/>
    <x v="65"/>
    <n v="0"/>
    <s v="Inactive"/>
    <s v="No"/>
  </r>
  <r>
    <n v="855"/>
    <s v="Sunny Cute Room"/>
    <n v="1715"/>
    <s v="New York"/>
    <n v="1"/>
    <n v="0.98"/>
    <x v="1"/>
    <n v="1"/>
    <x v="4"/>
    <x v="18"/>
    <x v="0"/>
    <s v="Yes"/>
    <n v="1"/>
    <x v="0"/>
    <n v="45"/>
    <n v="0.03"/>
    <n v="4.8899999999999997"/>
    <x v="1"/>
    <n v="85"/>
    <s v="No"/>
    <d v="2014-09-08T00:00:00"/>
    <x v="83"/>
    <n v="229"/>
    <s v="Active"/>
    <s v="No"/>
  </r>
  <r>
    <n v="856"/>
    <s v="Spacious Apt in Townhouse near Columbia University"/>
    <n v="1763"/>
    <s v="New York"/>
    <n v="1"/>
    <n v="0.85"/>
    <x v="1"/>
    <n v="16"/>
    <x v="0"/>
    <x v="10"/>
    <x v="1"/>
    <s v="No"/>
    <n v="4"/>
    <x v="1"/>
    <n v="200"/>
    <n v="0.04"/>
    <n v="4.99"/>
    <x v="1"/>
    <n v="158"/>
    <s v="Yes"/>
    <d v="2014-08-24T00:00:00"/>
    <x v="301"/>
    <n v="81"/>
    <s v="Active"/>
    <s v="No"/>
  </r>
  <r>
    <n v="857"/>
    <s v="Gorgeous room in Manhattan"/>
    <n v="1492"/>
    <s v="New York"/>
    <n v="1"/>
    <n v="0.84"/>
    <x v="1"/>
    <n v="19"/>
    <x v="0"/>
    <x v="12"/>
    <x v="0"/>
    <s v="Yes"/>
    <n v="2"/>
    <x v="0"/>
    <n v="59"/>
    <n v="0.03"/>
    <n v="4.96"/>
    <x v="1"/>
    <n v="238"/>
    <s v="Yes"/>
    <d v="2014-07-06T00:00:00"/>
    <x v="217"/>
    <n v="329"/>
    <s v="Active"/>
    <s v="No"/>
  </r>
  <r>
    <n v="858"/>
    <s v="Luxury One Bedroom CentralPark West"/>
    <n v="1767"/>
    <s v="New York"/>
    <n v="1"/>
    <n v="1"/>
    <x v="0"/>
    <n v="20"/>
    <x v="0"/>
    <x v="1"/>
    <x v="1"/>
    <s v="No"/>
    <n v="4"/>
    <x v="1"/>
    <n v="280"/>
    <n v="0.04"/>
    <n v="4.63"/>
    <x v="1"/>
    <n v="8"/>
    <s v="No"/>
    <d v="2014-09-02T00:00:00"/>
    <x v="23"/>
    <n v="365"/>
    <s v="Active"/>
    <s v="No"/>
  </r>
  <r>
    <n v="859"/>
    <s v="Large newly furnished bedroom 2 beds"/>
    <n v="900"/>
    <s v="New York"/>
    <n v="1"/>
    <n v="0.4"/>
    <x v="0"/>
    <n v="14"/>
    <x v="0"/>
    <x v="2"/>
    <x v="0"/>
    <s v="Yes"/>
    <n v="2"/>
    <x v="0"/>
    <n v="47"/>
    <n v="0.03"/>
    <n v="4.17"/>
    <x v="0"/>
    <n v="6"/>
    <s v="No"/>
    <d v="2015-04-30T00:00:00"/>
    <x v="374"/>
    <n v="0"/>
    <s v="Inactive"/>
    <s v="No"/>
  </r>
  <r>
    <n v="860"/>
    <s v="Designer's loft, 16' ceilings, strong WIFI, desks"/>
    <n v="1769"/>
    <s v="New York"/>
    <n v="1"/>
    <n v="0.53"/>
    <x v="1"/>
    <n v="8"/>
    <x v="1"/>
    <x v="11"/>
    <x v="1"/>
    <s v="No"/>
    <n v="4"/>
    <x v="1"/>
    <n v="149"/>
    <n v="0.03"/>
    <n v="4.82"/>
    <x v="1"/>
    <n v="61"/>
    <s v="No"/>
    <d v="2014-07-12T00:00:00"/>
    <x v="17"/>
    <n v="175"/>
    <s v="Active"/>
    <s v="No"/>
  </r>
  <r>
    <n v="861"/>
    <s v="Location little Elio"/>
    <n v="776"/>
    <s v="New York"/>
    <n v="1"/>
    <n v="0.5"/>
    <x v="0"/>
    <n v="21"/>
    <x v="2"/>
    <x v="13"/>
    <x v="0"/>
    <s v="Yes"/>
    <n v="1"/>
    <x v="0"/>
    <n v="40"/>
    <n v="0.03"/>
    <n v="4.63"/>
    <x v="1"/>
    <n v="8"/>
    <s v="No"/>
    <d v="2014-11-01T00:00:00"/>
    <x v="375"/>
    <n v="364"/>
    <s v="Active"/>
    <s v="No"/>
  </r>
  <r>
    <n v="862"/>
    <s v="Lovely sun-lit 3-bedroom apartment"/>
    <n v="1697"/>
    <s v="New York"/>
    <n v="0.9"/>
    <n v="1"/>
    <x v="1"/>
    <n v="7"/>
    <x v="1"/>
    <x v="3"/>
    <x v="1"/>
    <s v="No"/>
    <n v="8"/>
    <x v="2"/>
    <n v="197"/>
    <n v="0.03"/>
    <n v="4.9800000000000004"/>
    <x v="1"/>
    <n v="263"/>
    <s v="Yes"/>
    <d v="2014-07-22T00:00:00"/>
    <x v="376"/>
    <n v="355"/>
    <s v="Active"/>
    <s v="No"/>
  </r>
  <r>
    <n v="863"/>
    <s v="Studio loft - Williamsburg/Bushwick"/>
    <n v="1773"/>
    <s v="New York"/>
    <n v="1"/>
    <n v="0.92"/>
    <x v="0"/>
    <n v="12"/>
    <x v="1"/>
    <x v="9"/>
    <x v="1"/>
    <s v="No"/>
    <n v="3"/>
    <x v="1"/>
    <n v="150"/>
    <n v="0.03"/>
    <n v="4.67"/>
    <x v="1"/>
    <n v="159"/>
    <s v="No"/>
    <d v="2015-03-08T00:00:00"/>
    <x v="3"/>
    <n v="353"/>
    <s v="Active"/>
    <s v="No"/>
  </r>
  <r>
    <n v="864"/>
    <s v="Lovely room in doorman building"/>
    <n v="1775"/>
    <s v="New York"/>
    <n v="1"/>
    <n v="0.79"/>
    <x v="1"/>
    <n v="16"/>
    <x v="0"/>
    <x v="10"/>
    <x v="0"/>
    <s v="Yes"/>
    <n v="2"/>
    <x v="0"/>
    <n v="90"/>
    <n v="0.03"/>
    <n v="4.99"/>
    <x v="1"/>
    <n v="143"/>
    <s v="Yes"/>
    <d v="2014-09-02T00:00:00"/>
    <x v="24"/>
    <n v="89"/>
    <s v="Active"/>
    <s v="No"/>
  </r>
  <r>
    <n v="865"/>
    <s v="Garden Floor Duplex with patio"/>
    <n v="252"/>
    <s v="New York"/>
    <n v="1"/>
    <n v="1"/>
    <x v="1"/>
    <n v="9"/>
    <x v="1"/>
    <x v="16"/>
    <x v="1"/>
    <s v="No"/>
    <n v="4"/>
    <x v="1"/>
    <n v="124"/>
    <n v="0.03"/>
    <n v="4.9000000000000004"/>
    <x v="1"/>
    <n v="68"/>
    <s v="No"/>
    <d v="2014-09-07T00:00:00"/>
    <x v="121"/>
    <n v="344"/>
    <s v="Active"/>
    <s v="No"/>
  </r>
  <r>
    <n v="866"/>
    <s v="Gorgeous pre war rowhouse apartment"/>
    <n v="1668"/>
    <s v="New York"/>
    <n v="1"/>
    <n v="0.96"/>
    <x v="0"/>
    <n v="7"/>
    <x v="1"/>
    <x v="3"/>
    <x v="1"/>
    <s v="No"/>
    <n v="6"/>
    <x v="2"/>
    <n v="150"/>
    <n v="0.03"/>
    <n v="4.55"/>
    <x v="1"/>
    <n v="65"/>
    <s v="No"/>
    <d v="2014-10-27T00:00:00"/>
    <x v="377"/>
    <n v="358"/>
    <s v="Active"/>
    <s v="Yes"/>
  </r>
  <r>
    <n v="867"/>
    <s v="Architect's Oasis"/>
    <n v="1434"/>
    <s v="New York"/>
    <n v="0.9"/>
    <n v="0.75"/>
    <x v="0"/>
    <n v="9"/>
    <x v="1"/>
    <x v="16"/>
    <x v="1"/>
    <s v="No"/>
    <n v="2"/>
    <x v="0"/>
    <n v="150"/>
    <n v="0.03"/>
    <n v="4.8"/>
    <x v="1"/>
    <n v="10"/>
    <s v="No"/>
    <d v="2015-10-13T00:00:00"/>
    <x v="378"/>
    <n v="15"/>
    <s v="Active"/>
    <s v="No"/>
  </r>
  <r>
    <n v="868"/>
    <s v="Spacious 5th Ave - Pvt Bed &amp; Bath"/>
    <n v="1645"/>
    <s v="New York"/>
    <n v="1"/>
    <n v="1"/>
    <x v="1"/>
    <n v="14"/>
    <x v="0"/>
    <x v="2"/>
    <x v="0"/>
    <s v="Yes"/>
    <n v="2"/>
    <x v="0"/>
    <n v="75"/>
    <n v="0.03"/>
    <n v="4.91"/>
    <x v="1"/>
    <n v="150"/>
    <s v="Yes"/>
    <d v="2014-08-04T00:00:00"/>
    <x v="208"/>
    <n v="15"/>
    <s v="Active"/>
    <s v="No"/>
  </r>
  <r>
    <n v="869"/>
    <s v="Artist Loft in Williamsburg with private rooftop!"/>
    <n v="288"/>
    <s v="New York"/>
    <n v="0.96"/>
    <n v="0.91"/>
    <x v="1"/>
    <n v="12"/>
    <x v="1"/>
    <x v="9"/>
    <x v="1"/>
    <s v="No"/>
    <n v="6"/>
    <x v="2"/>
    <n v="166"/>
    <n v="0.03"/>
    <n v="4.97"/>
    <x v="1"/>
    <n v="158"/>
    <s v="Yes"/>
    <d v="2014-09-02T00:00:00"/>
    <x v="89"/>
    <n v="207"/>
    <s v="Active"/>
    <s v="No"/>
  </r>
  <r>
    <n v="870"/>
    <s v="Cozy Family Gateaway!!!"/>
    <n v="1236"/>
    <s v="New York"/>
    <n v="1"/>
    <n v="0.5"/>
    <x v="0"/>
    <n v="10"/>
    <x v="1"/>
    <x v="17"/>
    <x v="1"/>
    <s v="No"/>
    <n v="2"/>
    <x v="0"/>
    <n v="85"/>
    <n v="0.03"/>
    <n v="4.7300000000000004"/>
    <x v="1"/>
    <n v="40"/>
    <s v="No"/>
    <d v="2014-07-31T00:00:00"/>
    <x v="25"/>
    <n v="236"/>
    <s v="Active"/>
    <s v="No"/>
  </r>
  <r>
    <n v="871"/>
    <s v="Sunny Private Williamsburg Space"/>
    <n v="1119"/>
    <s v="New York"/>
    <n v="1"/>
    <n v="0.67"/>
    <x v="1"/>
    <n v="12"/>
    <x v="1"/>
    <x v="9"/>
    <x v="1"/>
    <s v="No"/>
    <n v="4"/>
    <x v="1"/>
    <n v="200"/>
    <n v="0.04"/>
    <n v="4.9800000000000004"/>
    <x v="1"/>
    <n v="195"/>
    <s v="Yes"/>
    <d v="2014-08-10T00:00:00"/>
    <x v="31"/>
    <n v="358"/>
    <s v="Active"/>
    <s v="No"/>
  </r>
  <r>
    <n v="872"/>
    <s v="Awesome Loft in Williamsburg"/>
    <n v="1698"/>
    <s v="New York"/>
    <n v="0.88"/>
    <n v="0.95"/>
    <x v="1"/>
    <n v="12"/>
    <x v="1"/>
    <x v="9"/>
    <x v="1"/>
    <s v="No"/>
    <n v="4"/>
    <x v="1"/>
    <n v="200"/>
    <n v="0.04"/>
    <n v="5"/>
    <x v="1"/>
    <n v="30"/>
    <s v="No"/>
    <d v="2014-09-01T00:00:00"/>
    <x v="21"/>
    <n v="329"/>
    <s v="Active"/>
    <s v="No"/>
  </r>
  <r>
    <n v="873"/>
    <s v="Clean/spacious/newly renovated 3-bdrm apartment NY"/>
    <n v="597"/>
    <s v="New York"/>
    <n v="0.8"/>
    <n v="0.92"/>
    <x v="0"/>
    <n v="9"/>
    <x v="1"/>
    <x v="16"/>
    <x v="1"/>
    <s v="No"/>
    <n v="7"/>
    <x v="2"/>
    <n v="118"/>
    <n v="0.03"/>
    <n v="4.74"/>
    <x v="1"/>
    <n v="53"/>
    <s v="No"/>
    <d v="2014-10-05T00:00:00"/>
    <x v="106"/>
    <n v="356"/>
    <s v="Active"/>
    <s v="Yes"/>
  </r>
  <r>
    <n v="874"/>
    <s v="One Bedroom in East Harlem"/>
    <n v="1788"/>
    <s v="New York"/>
    <n v="1"/>
    <n v="0.84"/>
    <x v="0"/>
    <n v="14"/>
    <x v="0"/>
    <x v="2"/>
    <x v="1"/>
    <s v="No"/>
    <n v="2"/>
    <x v="0"/>
    <n v="80"/>
    <n v="0.03"/>
    <n v="4.6399999999999997"/>
    <x v="1"/>
    <n v="59"/>
    <s v="No"/>
    <d v="2014-08-05T00:00:00"/>
    <x v="312"/>
    <n v="6"/>
    <s v="Active"/>
    <s v="No"/>
  </r>
  <r>
    <n v="875"/>
    <s v="Brooklyn's Finest"/>
    <n v="1789"/>
    <s v="New York"/>
    <n v="1"/>
    <n v="0.92"/>
    <x v="0"/>
    <n v="8"/>
    <x v="1"/>
    <x v="11"/>
    <x v="1"/>
    <s v="No"/>
    <n v="4"/>
    <x v="1"/>
    <n v="108"/>
    <n v="0.03"/>
    <n v="4.6100000000000003"/>
    <x v="1"/>
    <n v="176"/>
    <s v="No"/>
    <d v="2014-08-20T00:00:00"/>
    <x v="129"/>
    <n v="85"/>
    <s v="Active"/>
    <s v="No"/>
  </r>
  <r>
    <n v="876"/>
    <s v="Beautiful Apt x Rent in Astoria, NY"/>
    <n v="964"/>
    <s v="New York"/>
    <n v="0.08"/>
    <n v="0.25"/>
    <x v="0"/>
    <n v="24"/>
    <x v="2"/>
    <x v="5"/>
    <x v="1"/>
    <s v="No"/>
    <n v="2"/>
    <x v="0"/>
    <n v="130"/>
    <n v="0.03"/>
    <n v="4.84"/>
    <x v="1"/>
    <n v="31"/>
    <s v="No"/>
    <d v="2014-08-30T00:00:00"/>
    <x v="379"/>
    <n v="356"/>
    <s v="Active"/>
    <s v="No"/>
  </r>
  <r>
    <n v="877"/>
    <s v="Beautiful Clean &amp; Quiet Room! Rm#2"/>
    <n v="1536"/>
    <s v="New York"/>
    <n v="0"/>
    <n v="0.71"/>
    <x v="0"/>
    <n v="25"/>
    <x v="2"/>
    <x v="14"/>
    <x v="0"/>
    <s v="Yes"/>
    <n v="2"/>
    <x v="0"/>
    <n v="61"/>
    <n v="0.03"/>
    <n v="4.4800000000000004"/>
    <x v="0"/>
    <n v="180"/>
    <s v="No"/>
    <d v="2014-07-29T00:00:00"/>
    <x v="96"/>
    <n v="365"/>
    <s v="Active"/>
    <s v="No"/>
  </r>
  <r>
    <n v="878"/>
    <s v="Gorgeous! Newly Renovated 2-BR Flat"/>
    <n v="1605"/>
    <s v="New York"/>
    <n v="0.92"/>
    <n v="0.84"/>
    <x v="0"/>
    <n v="19"/>
    <x v="0"/>
    <x v="12"/>
    <x v="1"/>
    <s v="No"/>
    <n v="3"/>
    <x v="1"/>
    <n v="139"/>
    <n v="0.03"/>
    <n v="5"/>
    <x v="1"/>
    <n v="3"/>
    <s v="No"/>
    <d v="2016-08-08T00:00:00"/>
    <x v="380"/>
    <n v="365"/>
    <s v="Active"/>
    <s v="No"/>
  </r>
  <r>
    <n v="879"/>
    <s v="2BR Flex: Cleaning CDC guidelines implemented."/>
    <n v="1239"/>
    <s v="New York"/>
    <n v="0.98"/>
    <n v="1"/>
    <x v="0"/>
    <n v="11"/>
    <x v="1"/>
    <x v="8"/>
    <x v="1"/>
    <s v="No"/>
    <n v="4"/>
    <x v="1"/>
    <n v="119"/>
    <n v="0.03"/>
    <n v="4.67"/>
    <x v="1"/>
    <n v="3"/>
    <s v="No"/>
    <d v="2016-04-29T00:00:00"/>
    <x v="381"/>
    <n v="335"/>
    <s v="Active"/>
    <s v="Yes"/>
  </r>
  <r>
    <n v="880"/>
    <s v="AMAZING TIME SQUARE!!BRICK WALLS!!"/>
    <n v="465"/>
    <s v="New York"/>
    <n v="0.85"/>
    <n v="0.38"/>
    <x v="0"/>
    <n v="17"/>
    <x v="0"/>
    <x v="0"/>
    <x v="1"/>
    <s v="No"/>
    <n v="2"/>
    <x v="0"/>
    <n v="115"/>
    <n v="0.03"/>
    <n v="4.67"/>
    <x v="1"/>
    <n v="3"/>
    <s v="No"/>
    <d v="2015-01-27T00:00:00"/>
    <x v="382"/>
    <n v="365"/>
    <s v="Active"/>
    <s v="No"/>
  </r>
  <r>
    <n v="881"/>
    <s v="BRAND NEW 1BD, Columbus Circle!!"/>
    <n v="465"/>
    <s v="New York"/>
    <n v="0.85"/>
    <n v="0.38"/>
    <x v="0"/>
    <n v="17"/>
    <x v="0"/>
    <x v="0"/>
    <x v="1"/>
    <s v="No"/>
    <n v="2"/>
    <x v="0"/>
    <n v="110"/>
    <n v="0.03"/>
    <n v="4.6399999999999997"/>
    <x v="1"/>
    <n v="11"/>
    <s v="No"/>
    <d v="2014-12-15T00:00:00"/>
    <x v="93"/>
    <n v="365"/>
    <s v="Active"/>
    <s v="No"/>
  </r>
  <r>
    <n v="882"/>
    <s v="Home Away from Home-Room in Midtown"/>
    <n v="1566"/>
    <s v="New York"/>
    <n v="1"/>
    <n v="0.98"/>
    <x v="1"/>
    <n v="17"/>
    <x v="0"/>
    <x v="0"/>
    <x v="0"/>
    <s v="Yes"/>
    <n v="2"/>
    <x v="0"/>
    <n v="36"/>
    <n v="0.03"/>
    <n v="4.96"/>
    <x v="1"/>
    <n v="212"/>
    <s v="Yes"/>
    <d v="2014-09-21T00:00:00"/>
    <x v="29"/>
    <n v="187"/>
    <s v="Active"/>
    <s v="Yes"/>
  </r>
  <r>
    <n v="883"/>
    <s v="Landmark Cottage, Brownstone block"/>
    <n v="274"/>
    <s v="New York"/>
    <n v="1"/>
    <n v="0.9"/>
    <x v="1"/>
    <n v="9"/>
    <x v="1"/>
    <x v="16"/>
    <x v="1"/>
    <s v="No"/>
    <n v="5"/>
    <x v="1"/>
    <n v="131"/>
    <n v="0.03"/>
    <n v="4.9000000000000004"/>
    <x v="1"/>
    <n v="274"/>
    <s v="Yes"/>
    <d v="2014-08-10T00:00:00"/>
    <x v="383"/>
    <n v="332"/>
    <s v="Active"/>
    <s v="No"/>
  </r>
  <r>
    <n v="884"/>
    <s v="Sunny &amp; Modern 1-BR | Central Park/ROOMBA CLEANER"/>
    <n v="1605"/>
    <s v="New York"/>
    <n v="0.92"/>
    <n v="0.84"/>
    <x v="0"/>
    <n v="19"/>
    <x v="0"/>
    <x v="12"/>
    <x v="1"/>
    <s v="No"/>
    <n v="2"/>
    <x v="0"/>
    <n v="116"/>
    <n v="0.03"/>
    <n v="4.5"/>
    <x v="1"/>
    <n v="6"/>
    <s v="No"/>
    <d v="2015-05-16T00:00:00"/>
    <x v="168"/>
    <n v="365"/>
    <s v="Active"/>
    <s v="No"/>
  </r>
  <r>
    <n v="885"/>
    <s v="Brooklyn Brownstone"/>
    <n v="3497"/>
    <s v="Caribe"/>
    <n v="0.3"/>
    <n v="0.56999999999999995"/>
    <x v="0"/>
    <n v="7"/>
    <x v="1"/>
    <x v="3"/>
    <x v="1"/>
    <s v="No"/>
    <n v="4"/>
    <x v="1"/>
    <n v="110"/>
    <n v="0.03"/>
    <n v="4.63"/>
    <x v="1"/>
    <n v="19"/>
    <s v="No"/>
    <d v="2019-01-01T00:00:00"/>
    <x v="21"/>
    <n v="182"/>
    <s v="Active"/>
    <s v="No"/>
  </r>
  <r>
    <n v="886"/>
    <s v="Bright &amp; New Reno, Quiet Block"/>
    <n v="1723"/>
    <s v="New York"/>
    <n v="0.96"/>
    <n v="0.71"/>
    <x v="0"/>
    <n v="7"/>
    <x v="1"/>
    <x v="3"/>
    <x v="1"/>
    <s v="No"/>
    <n v="5"/>
    <x v="1"/>
    <n v="120"/>
    <n v="0.03"/>
    <n v="4.58"/>
    <x v="1"/>
    <n v="12"/>
    <s v="No"/>
    <d v="2014-10-26T00:00:00"/>
    <x v="25"/>
    <n v="302"/>
    <s v="Active"/>
    <s v="No"/>
  </r>
  <r>
    <n v="887"/>
    <s v="Private Apt. in Brooklyn Brownstone + Garden"/>
    <n v="681"/>
    <s v="New York"/>
    <n v="1"/>
    <n v="0.8"/>
    <x v="0"/>
    <n v="7"/>
    <x v="1"/>
    <x v="3"/>
    <x v="1"/>
    <s v="No"/>
    <n v="4"/>
    <x v="1"/>
    <n v="160"/>
    <n v="0.03"/>
    <n v="4.8"/>
    <x v="1"/>
    <n v="136"/>
    <s v="Yes"/>
    <d v="2015-02-28T00:00:00"/>
    <x v="31"/>
    <n v="243"/>
    <s v="Active"/>
    <s v="No"/>
  </r>
  <r>
    <n v="888"/>
    <s v="1 BR Apt steps from Central Park! #10223"/>
    <n v="1802"/>
    <s v="New York"/>
    <n v="1"/>
    <n v="0.94"/>
    <x v="1"/>
    <n v="20"/>
    <x v="0"/>
    <x v="1"/>
    <x v="1"/>
    <s v="No"/>
    <n v="3"/>
    <x v="1"/>
    <n v="130"/>
    <n v="0.03"/>
    <n v="4.91"/>
    <x v="1"/>
    <n v="34"/>
    <s v="No"/>
    <d v="2015-06-28T00:00:00"/>
    <x v="296"/>
    <n v="2"/>
    <s v="Active"/>
    <s v="Yes"/>
  </r>
  <r>
    <n v="889"/>
    <s v="Huge 1.5BR Artist Home in Brownstone Brooklyn"/>
    <n v="1234"/>
    <s v="New York"/>
    <n v="0.9"/>
    <n v="0.6"/>
    <x v="0"/>
    <n v="7"/>
    <x v="1"/>
    <x v="3"/>
    <x v="1"/>
    <s v="No"/>
    <n v="2"/>
    <x v="0"/>
    <n v="127"/>
    <n v="0.03"/>
    <n v="4.8"/>
    <x v="1"/>
    <n v="15"/>
    <s v="No"/>
    <d v="2016-08-08T00:00:00"/>
    <x v="384"/>
    <n v="50"/>
    <s v="Active"/>
    <s v="No"/>
  </r>
  <r>
    <n v="890"/>
    <s v="Sunny Private Room at Central Park!"/>
    <n v="1412"/>
    <s v="New York"/>
    <n v="1"/>
    <n v="1"/>
    <x v="1"/>
    <n v="14"/>
    <x v="0"/>
    <x v="2"/>
    <x v="0"/>
    <s v="Yes"/>
    <n v="3"/>
    <x v="1"/>
    <n v="68"/>
    <n v="0.03"/>
    <n v="4.97"/>
    <x v="1"/>
    <n v="234"/>
    <s v="Yes"/>
    <d v="2014-08-10T00:00:00"/>
    <x v="201"/>
    <n v="325"/>
    <s v="Active"/>
    <s v="No"/>
  </r>
  <r>
    <n v="891"/>
    <s v="Beautiful 2 Bedroom Townhouse"/>
    <n v="1809"/>
    <s v="New York"/>
    <n v="1"/>
    <n v="1"/>
    <x v="0"/>
    <n v="7"/>
    <x v="1"/>
    <x v="3"/>
    <x v="1"/>
    <s v="No"/>
    <n v="6"/>
    <x v="2"/>
    <n v="82"/>
    <n v="0.03"/>
    <n v="4.66"/>
    <x v="1"/>
    <n v="184"/>
    <s v="No"/>
    <d v="2014-08-09T00:00:00"/>
    <x v="213"/>
    <n v="215"/>
    <s v="Active"/>
    <s v="Yes"/>
  </r>
  <r>
    <n v="892"/>
    <s v="Large apartment, 2BR, Midtown NYC! 3D"/>
    <n v="1780"/>
    <s v="New York"/>
    <n v="1"/>
    <n v="0.89"/>
    <x v="0"/>
    <n v="18"/>
    <x v="0"/>
    <x v="20"/>
    <x v="1"/>
    <s v="No"/>
    <n v="6"/>
    <x v="2"/>
    <n v="100"/>
    <n v="0.03"/>
    <n v="4.2699999999999996"/>
    <x v="0"/>
    <n v="11"/>
    <s v="No"/>
    <d v="2015-04-01T00:00:00"/>
    <x v="8"/>
    <n v="364"/>
    <s v="Active"/>
    <s v="No"/>
  </r>
  <r>
    <n v="893"/>
    <s v="CLEAN COOL room just steps to Staten Island Ferry!"/>
    <n v="1813"/>
    <s v="New York"/>
    <n v="1"/>
    <n v="0.98"/>
    <x v="1"/>
    <n v="28"/>
    <x v="3"/>
    <x v="28"/>
    <x v="0"/>
    <s v="Yes"/>
    <n v="3"/>
    <x v="1"/>
    <n v="55"/>
    <n v="0.03"/>
    <n v="4.97"/>
    <x v="1"/>
    <n v="115"/>
    <s v="Yes"/>
    <d v="2015-11-22T00:00:00"/>
    <x v="142"/>
    <n v="349"/>
    <s v="Active"/>
    <s v="No"/>
  </r>
  <r>
    <n v="894"/>
    <s v="GREAT ONE BED! ELEVATOR/LAUNDRY"/>
    <n v="465"/>
    <s v="New York"/>
    <n v="0.85"/>
    <n v="0.38"/>
    <x v="0"/>
    <n v="19"/>
    <x v="0"/>
    <x v="12"/>
    <x v="1"/>
    <s v="No"/>
    <n v="2"/>
    <x v="0"/>
    <n v="60"/>
    <n v="0.03"/>
    <n v="4.75"/>
    <x v="1"/>
    <n v="12"/>
    <s v="No"/>
    <d v="2015-09-17T00:00:00"/>
    <x v="64"/>
    <n v="301"/>
    <s v="Active"/>
    <s v="No"/>
  </r>
  <r>
    <n v="895"/>
    <s v="â˜… Convenience &amp; Comfort Awaits!  â™¥ï¸ Your Stay! â˜…"/>
    <n v="1819"/>
    <s v="New York"/>
    <n v="1"/>
    <n v="1"/>
    <x v="1"/>
    <n v="9"/>
    <x v="1"/>
    <x v="16"/>
    <x v="1"/>
    <s v="No"/>
    <n v="4"/>
    <x v="1"/>
    <n v="96"/>
    <n v="0.03"/>
    <n v="4.9000000000000004"/>
    <x v="1"/>
    <n v="104"/>
    <s v="Yes"/>
    <d v="2014-09-02T00:00:00"/>
    <x v="376"/>
    <n v="318"/>
    <s v="Active"/>
    <s v="No"/>
  </r>
  <r>
    <n v="896"/>
    <s v="Charming studio for rent in Astoria"/>
    <n v="1820"/>
    <s v="New York"/>
    <n v="1"/>
    <n v="0.83"/>
    <x v="1"/>
    <n v="21"/>
    <x v="2"/>
    <x v="13"/>
    <x v="1"/>
    <s v="No"/>
    <n v="2"/>
    <x v="0"/>
    <n v="98"/>
    <n v="0.03"/>
    <n v="4.8899999999999997"/>
    <x v="1"/>
    <n v="168"/>
    <s v="Yes"/>
    <d v="2014-09-30T00:00:00"/>
    <x v="32"/>
    <n v="197"/>
    <s v="Active"/>
    <s v="No"/>
  </r>
  <r>
    <n v="897"/>
    <s v="Bushwick Room w/ Private Entrance &amp; Bathroom!"/>
    <n v="1579"/>
    <s v="New York"/>
    <n v="0.94"/>
    <n v="0.37"/>
    <x v="0"/>
    <n v="8"/>
    <x v="1"/>
    <x v="11"/>
    <x v="0"/>
    <s v="Yes"/>
    <n v="4"/>
    <x v="1"/>
    <n v="110"/>
    <n v="0.03"/>
    <n v="4.91"/>
    <x v="1"/>
    <n v="22"/>
    <s v="No"/>
    <d v="2015-05-25T00:00:00"/>
    <x v="141"/>
    <n v="349"/>
    <s v="Active"/>
    <s v="No"/>
  </r>
  <r>
    <n v="898"/>
    <s v="Mid-Century Modern Garden Paradise"/>
    <n v="1718"/>
    <s v="New York"/>
    <n v="1"/>
    <n v="0.96"/>
    <x v="1"/>
    <n v="8"/>
    <x v="1"/>
    <x v="11"/>
    <x v="1"/>
    <s v="No"/>
    <n v="6"/>
    <x v="2"/>
    <n v="145"/>
    <n v="0.03"/>
    <n v="4.92"/>
    <x v="1"/>
    <n v="273"/>
    <s v="Yes"/>
    <d v="2014-08-03T00:00:00"/>
    <x v="129"/>
    <n v="292"/>
    <s v="Active"/>
    <s v="No"/>
  </r>
  <r>
    <n v="899"/>
    <s v="Upper Den"/>
    <n v="21"/>
    <s v="New York"/>
    <n v="0.5"/>
    <n v="0.33"/>
    <x v="0"/>
    <n v="7"/>
    <x v="1"/>
    <x v="3"/>
    <x v="0"/>
    <s v="Yes"/>
    <n v="1"/>
    <x v="0"/>
    <n v="34"/>
    <n v="0.03"/>
    <n v="4.78"/>
    <x v="1"/>
    <n v="9"/>
    <s v="No"/>
    <d v="2015-06-12T00:00:00"/>
    <x v="385"/>
    <n v="349"/>
    <s v="Active"/>
    <s v="No"/>
  </r>
  <r>
    <n v="900"/>
    <s v="private bedroom in NYC apartment"/>
    <n v="1241"/>
    <s v="New York"/>
    <n v="1"/>
    <n v="0.97"/>
    <x v="1"/>
    <n v="25"/>
    <x v="2"/>
    <x v="14"/>
    <x v="0"/>
    <s v="Yes"/>
    <n v="2"/>
    <x v="0"/>
    <n v="23"/>
    <n v="0.03"/>
    <n v="4.87"/>
    <x v="1"/>
    <n v="103"/>
    <s v="Yes"/>
    <d v="2015-05-19T00:00:00"/>
    <x v="0"/>
    <n v="197"/>
    <s v="Active"/>
    <s v="Yes"/>
  </r>
  <r>
    <n v="901"/>
    <s v="Williamsburg Penthouse Guestroom"/>
    <n v="1162"/>
    <s v="New York"/>
    <n v="0.95"/>
    <n v="0.99"/>
    <x v="0"/>
    <n v="12"/>
    <x v="1"/>
    <x v="9"/>
    <x v="0"/>
    <s v="Yes"/>
    <n v="2"/>
    <x v="0"/>
    <n v="75"/>
    <n v="0.03"/>
    <n v="4.67"/>
    <x v="1"/>
    <n v="475"/>
    <s v="No"/>
    <d v="2014-08-12T00:00:00"/>
    <x v="110"/>
    <n v="87"/>
    <s v="Active"/>
    <s v="No"/>
  </r>
  <r>
    <n v="902"/>
    <s v="â˜…Unique two bedroom on 2nd Avenueâ˜…"/>
    <n v="1245"/>
    <s v="New York"/>
    <n v="0.96"/>
    <n v="1"/>
    <x v="0"/>
    <n v="15"/>
    <x v="0"/>
    <x v="4"/>
    <x v="1"/>
    <s v="No"/>
    <n v="5"/>
    <x v="1"/>
    <n v="77"/>
    <n v="0.03"/>
    <n v="4.63"/>
    <x v="1"/>
    <n v="364"/>
    <s v="No"/>
    <d v="2014-08-24T00:00:00"/>
    <x v="29"/>
    <n v="302"/>
    <s v="Active"/>
    <s v="Yes"/>
  </r>
  <r>
    <n v="903"/>
    <s v="Large Private Rm in Historic Central Harlem Home"/>
    <n v="146"/>
    <s v="New York"/>
    <n v="1"/>
    <n v="0.69"/>
    <x v="1"/>
    <n v="16"/>
    <x v="0"/>
    <x v="10"/>
    <x v="0"/>
    <s v="Yes"/>
    <n v="2"/>
    <x v="0"/>
    <n v="75"/>
    <n v="0.03"/>
    <n v="4.9800000000000004"/>
    <x v="1"/>
    <n v="182"/>
    <s v="Yes"/>
    <d v="2014-10-14T00:00:00"/>
    <x v="141"/>
    <n v="11"/>
    <s v="Active"/>
    <s v="No"/>
  </r>
  <r>
    <n v="904"/>
    <s v="Great Renovations. Columbus Circle"/>
    <n v="465"/>
    <s v="New York"/>
    <n v="0.85"/>
    <n v="0.38"/>
    <x v="0"/>
    <n v="17"/>
    <x v="0"/>
    <x v="0"/>
    <x v="1"/>
    <s v="No"/>
    <n v="2"/>
    <x v="0"/>
    <n v="110"/>
    <n v="0.03"/>
    <n v="4.88"/>
    <x v="1"/>
    <n v="8"/>
    <s v="No"/>
    <d v="2015-02-21T00:00:00"/>
    <x v="206"/>
    <n v="335"/>
    <s v="Active"/>
    <s v="No"/>
  </r>
  <r>
    <n v="905"/>
    <s v="Doorman nice 1bd/ United Nations!!"/>
    <n v="465"/>
    <s v="New York"/>
    <n v="0.85"/>
    <n v="0.38"/>
    <x v="0"/>
    <n v="18"/>
    <x v="0"/>
    <x v="20"/>
    <x v="1"/>
    <s v="No"/>
    <n v="2"/>
    <x v="0"/>
    <n v="94"/>
    <n v="0.03"/>
    <n v="4.5"/>
    <x v="1"/>
    <n v="8"/>
    <s v="No"/>
    <d v="2014-10-18T00:00:00"/>
    <x v="386"/>
    <n v="365"/>
    <s v="Active"/>
    <s v="No"/>
  </r>
  <r>
    <n v="906"/>
    <s v="Stay 30 min to Times Sq in quaint Sunnyside, Qns"/>
    <n v="1160"/>
    <s v="New York"/>
    <n v="1"/>
    <n v="1"/>
    <x v="0"/>
    <n v="26"/>
    <x v="2"/>
    <x v="19"/>
    <x v="0"/>
    <s v="Yes"/>
    <n v="1"/>
    <x v="0"/>
    <n v="65"/>
    <n v="0.03"/>
    <n v="5"/>
    <x v="1"/>
    <n v="9"/>
    <s v="No"/>
    <d v="2019-03-03T00:00:00"/>
    <x v="118"/>
    <n v="151"/>
    <s v="Active"/>
    <s v="Yes"/>
  </r>
  <r>
    <n v="907"/>
    <s v="UWS Charmer, Central Park/Lincoln Center"/>
    <n v="1413"/>
    <s v="New York"/>
    <n v="1"/>
    <n v="1"/>
    <x v="1"/>
    <n v="20"/>
    <x v="0"/>
    <x v="1"/>
    <x v="1"/>
    <s v="No"/>
    <n v="4"/>
    <x v="1"/>
    <n v="325"/>
    <n v="0.04"/>
    <n v="4.8899999999999997"/>
    <x v="1"/>
    <n v="76"/>
    <s v="No"/>
    <d v="2014-09-08T00:00:00"/>
    <x v="22"/>
    <n v="343"/>
    <s v="Active"/>
    <s v="Yes"/>
  </r>
  <r>
    <n v="908"/>
    <s v="Quiet Sunny 1BR in Trendy Chelsea"/>
    <n v="1827"/>
    <s v="New York"/>
    <n v="1"/>
    <n v="0.5"/>
    <x v="0"/>
    <n v="13"/>
    <x v="0"/>
    <x v="7"/>
    <x v="1"/>
    <s v="No"/>
    <n v="2"/>
    <x v="0"/>
    <n v="145.71"/>
    <n v="0.03"/>
    <n v="4.67"/>
    <x v="1"/>
    <n v="12"/>
    <s v="No"/>
    <d v="2014-08-22T00:00:00"/>
    <x v="263"/>
    <n v="106"/>
    <s v="Active"/>
    <s v="No"/>
  </r>
  <r>
    <n v="909"/>
    <s v="Amazing large private room in Brooklyn loft home!!"/>
    <n v="1818"/>
    <s v="New York"/>
    <n v="0.67"/>
    <n v="0.8"/>
    <x v="0"/>
    <n v="8"/>
    <x v="1"/>
    <x v="11"/>
    <x v="0"/>
    <s v="Yes"/>
    <n v="1"/>
    <x v="0"/>
    <n v="50"/>
    <n v="0.03"/>
    <n v="4.58"/>
    <x v="1"/>
    <n v="26"/>
    <s v="No"/>
    <d v="2015-09-06T00:00:00"/>
    <x v="70"/>
    <n v="330"/>
    <s v="Active"/>
    <s v="No"/>
  </r>
  <r>
    <n v="910"/>
    <s v="Cheerful, Comfortable &amp; Convenient"/>
    <n v="113"/>
    <s v="New York"/>
    <n v="1"/>
    <n v="0.89"/>
    <x v="1"/>
    <n v="20"/>
    <x v="0"/>
    <x v="1"/>
    <x v="1"/>
    <s v="No"/>
    <n v="6"/>
    <x v="2"/>
    <n v="103"/>
    <n v="0.03"/>
    <n v="4.99"/>
    <x v="1"/>
    <n v="100"/>
    <s v="No"/>
    <d v="2014-08-27T00:00:00"/>
    <x v="285"/>
    <n v="90"/>
    <s v="Active"/>
    <s v="No"/>
  </r>
  <r>
    <n v="911"/>
    <s v="Renovated, Nice 1BD Central Park"/>
    <n v="465"/>
    <s v="New York"/>
    <n v="0.85"/>
    <n v="0.38"/>
    <x v="0"/>
    <n v="17"/>
    <x v="0"/>
    <x v="0"/>
    <x v="1"/>
    <s v="No"/>
    <n v="3"/>
    <x v="1"/>
    <n v="69"/>
    <n v="0.03"/>
    <n v="4.67"/>
    <x v="1"/>
    <n v="6"/>
    <s v="No"/>
    <d v="2015-04-19T00:00:00"/>
    <x v="92"/>
    <n v="338"/>
    <s v="Active"/>
    <s v="No"/>
  </r>
  <r>
    <n v="912"/>
    <s v="Midtown NYC 2bdrm with patio! 2D"/>
    <n v="1780"/>
    <s v="New York"/>
    <n v="1"/>
    <n v="0.89"/>
    <x v="0"/>
    <n v="18"/>
    <x v="0"/>
    <x v="20"/>
    <x v="1"/>
    <s v="No"/>
    <n v="5"/>
    <x v="1"/>
    <n v="100"/>
    <n v="0.03"/>
    <n v="4.43"/>
    <x v="0"/>
    <n v="14"/>
    <s v="No"/>
    <d v="2014-12-01T00:00:00"/>
    <x v="316"/>
    <n v="315"/>
    <s v="Active"/>
    <s v="Yes"/>
  </r>
  <r>
    <n v="913"/>
    <s v="elegant pre war two bedroom flat"/>
    <n v="1668"/>
    <s v="New York"/>
    <n v="1"/>
    <n v="0.96"/>
    <x v="0"/>
    <n v="7"/>
    <x v="1"/>
    <x v="3"/>
    <x v="1"/>
    <s v="No"/>
    <n v="6"/>
    <x v="2"/>
    <n v="150"/>
    <n v="0.03"/>
    <n v="4.3899999999999997"/>
    <x v="0"/>
    <n v="59"/>
    <s v="No"/>
    <d v="2014-09-19T00:00:00"/>
    <x v="53"/>
    <n v="358"/>
    <s v="Active"/>
    <s v="Yes"/>
  </r>
  <r>
    <n v="914"/>
    <s v="Huge Apartment! Convenient! Artsy! Comfy!"/>
    <n v="1575"/>
    <s v="New York"/>
    <n v="1"/>
    <n v="0.67"/>
    <x v="0"/>
    <n v="9"/>
    <x v="1"/>
    <x v="16"/>
    <x v="1"/>
    <s v="No"/>
    <n v="4"/>
    <x v="1"/>
    <n v="104"/>
    <n v="0.03"/>
    <n v="4.9000000000000004"/>
    <x v="1"/>
    <n v="48"/>
    <s v="No"/>
    <d v="2014-09-28T00:00:00"/>
    <x v="185"/>
    <n v="9"/>
    <s v="Active"/>
    <s v="No"/>
  </r>
  <r>
    <n v="915"/>
    <s v="Bright, quiet, cozy 1BR by C Park!"/>
    <n v="1845"/>
    <s v="New York"/>
    <n v="1"/>
    <n v="1"/>
    <x v="1"/>
    <n v="20"/>
    <x v="0"/>
    <x v="1"/>
    <x v="1"/>
    <s v="No"/>
    <n v="2"/>
    <x v="0"/>
    <n v="195"/>
    <n v="0.03"/>
    <n v="4.83"/>
    <x v="1"/>
    <n v="446"/>
    <s v="Yes"/>
    <d v="2014-08-25T00:00:00"/>
    <x v="118"/>
    <n v="332"/>
    <s v="Active"/>
    <s v="Yes"/>
  </r>
  <r>
    <n v="916"/>
    <s v="Beautiful 2br in Williamsburg"/>
    <n v="1851"/>
    <s v="New York"/>
    <n v="1"/>
    <n v="0.99"/>
    <x v="1"/>
    <n v="11"/>
    <x v="1"/>
    <x v="8"/>
    <x v="1"/>
    <s v="No"/>
    <n v="3"/>
    <x v="1"/>
    <n v="160"/>
    <n v="0.03"/>
    <n v="4.9800000000000004"/>
    <x v="1"/>
    <n v="55"/>
    <s v="No"/>
    <d v="2014-08-19T00:00:00"/>
    <x v="176"/>
    <n v="287"/>
    <s v="Active"/>
    <s v="No"/>
  </r>
  <r>
    <n v="917"/>
    <s v="Luxury Condo with Manhattan views"/>
    <n v="1771"/>
    <s v="New York"/>
    <n v="1"/>
    <n v="1"/>
    <x v="0"/>
    <n v="21"/>
    <x v="2"/>
    <x v="13"/>
    <x v="0"/>
    <s v="Yes"/>
    <n v="1"/>
    <x v="0"/>
    <n v="95"/>
    <n v="0.03"/>
    <n v="4.33"/>
    <x v="0"/>
    <n v="3"/>
    <s v="No"/>
    <d v="2014-11-09T00:00:00"/>
    <x v="387"/>
    <n v="362"/>
    <s v="Active"/>
    <s v="No"/>
  </r>
  <r>
    <n v="918"/>
    <s v="Central Park Life! Beautiful 1 Bed."/>
    <n v="465"/>
    <s v="New York"/>
    <n v="0.85"/>
    <n v="0.38"/>
    <x v="0"/>
    <n v="17"/>
    <x v="0"/>
    <x v="0"/>
    <x v="1"/>
    <s v="No"/>
    <n v="3"/>
    <x v="1"/>
    <n v="84"/>
    <n v="0.03"/>
    <n v="4.9000000000000004"/>
    <x v="1"/>
    <n v="10"/>
    <s v="No"/>
    <d v="2014-08-22T00:00:00"/>
    <x v="92"/>
    <n v="359"/>
    <s v="Active"/>
    <s v="No"/>
  </r>
  <r>
    <n v="919"/>
    <s v="Cozy Artist Space"/>
    <n v="1857"/>
    <s v="New York"/>
    <n v="1"/>
    <n v="0"/>
    <x v="0"/>
    <n v="16"/>
    <x v="0"/>
    <x v="10"/>
    <x v="1"/>
    <s v="No"/>
    <n v="2"/>
    <x v="0"/>
    <n v="145"/>
    <n v="0.03"/>
    <n v="4.75"/>
    <x v="1"/>
    <n v="24"/>
    <s v="No"/>
    <d v="2014-09-08T00:00:00"/>
    <x v="388"/>
    <n v="164"/>
    <s v="Active"/>
    <s v="No"/>
  </r>
  <r>
    <n v="920"/>
    <s v="Sunny 1-BR Apt with Soaking Tub"/>
    <n v="1605"/>
    <s v="New York"/>
    <n v="0.92"/>
    <n v="0.84"/>
    <x v="0"/>
    <n v="19"/>
    <x v="0"/>
    <x v="12"/>
    <x v="1"/>
    <s v="No"/>
    <n v="2"/>
    <x v="0"/>
    <n v="122"/>
    <n v="0.03"/>
    <n v="4.75"/>
    <x v="1"/>
    <n v="4"/>
    <s v="No"/>
    <d v="2016-12-25T00:00:00"/>
    <x v="331"/>
    <n v="365"/>
    <s v="Active"/>
    <s v="No"/>
  </r>
  <r>
    <n v="921"/>
    <s v="Beautiful, Mdrn, Nwly Renovated Rm"/>
    <n v="1856"/>
    <s v="New York"/>
    <n v="1"/>
    <n v="0.56000000000000005"/>
    <x v="0"/>
    <n v="10"/>
    <x v="1"/>
    <x v="17"/>
    <x v="0"/>
    <s v="Yes"/>
    <n v="1"/>
    <x v="0"/>
    <n v="79"/>
    <n v="0.03"/>
    <n v="4.83"/>
    <x v="1"/>
    <n v="6"/>
    <s v="No"/>
    <d v="2015-06-26T00:00:00"/>
    <x v="155"/>
    <n v="353"/>
    <s v="Active"/>
    <s v="No"/>
  </r>
  <r>
    <n v="922"/>
    <s v="Central Park-Lincoln Center"/>
    <n v="1450"/>
    <s v="New York"/>
    <n v="1"/>
    <n v="1"/>
    <x v="0"/>
    <n v="20"/>
    <x v="0"/>
    <x v="1"/>
    <x v="0"/>
    <s v="Yes"/>
    <n v="2"/>
    <x v="0"/>
    <n v="85"/>
    <n v="0.03"/>
    <n v="4.68"/>
    <x v="1"/>
    <n v="212"/>
    <s v="No"/>
    <d v="2014-09-12T00:00:00"/>
    <x v="29"/>
    <n v="79"/>
    <s v="Active"/>
    <s v="No"/>
  </r>
  <r>
    <n v="923"/>
    <s v="A 2-story, 2-bedroom house - 20min to Downtown"/>
    <n v="1869"/>
    <s v="New York"/>
    <n v="0.8"/>
    <n v="0.92"/>
    <x v="0"/>
    <n v="7"/>
    <x v="1"/>
    <x v="3"/>
    <x v="1"/>
    <s v="No"/>
    <n v="6"/>
    <x v="2"/>
    <n v="190"/>
    <n v="0.03"/>
    <n v="4.67"/>
    <x v="1"/>
    <n v="12"/>
    <s v="No"/>
    <d v="2015-07-29T00:00:00"/>
    <x v="198"/>
    <n v="258"/>
    <s v="Active"/>
    <s v="No"/>
  </r>
  <r>
    <n v="924"/>
    <s v="Firehouse Loft with Harbor Views"/>
    <n v="1870"/>
    <s v="New York"/>
    <n v="0.75"/>
    <n v="0.94"/>
    <x v="1"/>
    <n v="29"/>
    <x v="3"/>
    <x v="22"/>
    <x v="1"/>
    <s v="No"/>
    <n v="11"/>
    <x v="2"/>
    <n v="184"/>
    <n v="0.03"/>
    <n v="4.99"/>
    <x v="1"/>
    <n v="161"/>
    <s v="Yes"/>
    <d v="2014-10-18T00:00:00"/>
    <x v="167"/>
    <n v="0"/>
    <s v="Inactive"/>
    <s v="No"/>
  </r>
  <r>
    <n v="925"/>
    <s v="SUNNY SPACIOUS RM 1.5BTHRM APT NEAR SUBWAY"/>
    <n v="362"/>
    <s v="New York"/>
    <n v="1"/>
    <n v="0.6"/>
    <x v="1"/>
    <n v="16"/>
    <x v="0"/>
    <x v="10"/>
    <x v="0"/>
    <s v="Yes"/>
    <n v="2"/>
    <x v="0"/>
    <n v="54"/>
    <n v="0.03"/>
    <n v="4.4000000000000004"/>
    <x v="0"/>
    <n v="47"/>
    <s v="No"/>
    <d v="2014-09-22T00:00:00"/>
    <x v="389"/>
    <n v="365"/>
    <s v="Active"/>
    <s v="No"/>
  </r>
  <r>
    <n v="926"/>
    <s v="Ground &amp; Rejuvenate PR Williamsburg"/>
    <n v="435"/>
    <s v="New York"/>
    <n v="1"/>
    <n v="0.67"/>
    <x v="1"/>
    <n v="12"/>
    <x v="1"/>
    <x v="9"/>
    <x v="0"/>
    <s v="Yes"/>
    <n v="2"/>
    <x v="0"/>
    <n v="65"/>
    <n v="0.03"/>
    <n v="5"/>
    <x v="1"/>
    <n v="43"/>
    <s v="No"/>
    <d v="2014-10-20T00:00:00"/>
    <x v="106"/>
    <n v="13"/>
    <s v="Active"/>
    <s v="No"/>
  </r>
  <r>
    <n v="927"/>
    <s v="BR/Private Bath 10Mins to TIME SQ"/>
    <n v="705"/>
    <s v="New York"/>
    <n v="0.89"/>
    <n v="0.95"/>
    <x v="0"/>
    <n v="16"/>
    <x v="0"/>
    <x v="10"/>
    <x v="0"/>
    <s v="Yes"/>
    <n v="2"/>
    <x v="0"/>
    <n v="89"/>
    <n v="0.03"/>
    <n v="4.5"/>
    <x v="1"/>
    <n v="197"/>
    <s v="No"/>
    <d v="2014-09-22T00:00:00"/>
    <x v="15"/>
    <n v="328"/>
    <s v="Active"/>
    <s v="No"/>
  </r>
  <r>
    <n v="928"/>
    <s v="Private room near Columbia University"/>
    <n v="1331"/>
    <s v="New York"/>
    <n v="1"/>
    <n v="1"/>
    <x v="1"/>
    <n v="20"/>
    <x v="0"/>
    <x v="1"/>
    <x v="0"/>
    <s v="Yes"/>
    <n v="2"/>
    <x v="0"/>
    <n v="75"/>
    <n v="0.03"/>
    <n v="4.99"/>
    <x v="1"/>
    <n v="92"/>
    <s v="No"/>
    <d v="2014-10-09T00:00:00"/>
    <x v="236"/>
    <n v="365"/>
    <s v="Active"/>
    <s v="No"/>
  </r>
  <r>
    <n v="929"/>
    <s v="NYC Artists Loft in Chelsea"/>
    <n v="1123"/>
    <s v="New York"/>
    <n v="1"/>
    <n v="0.27"/>
    <x v="0"/>
    <n v="13"/>
    <x v="0"/>
    <x v="7"/>
    <x v="1"/>
    <s v="No"/>
    <n v="2"/>
    <x v="0"/>
    <n v="300"/>
    <n v="0.04"/>
    <n v="5"/>
    <x v="1"/>
    <n v="14"/>
    <s v="No"/>
    <d v="2014-10-25T00:00:00"/>
    <x v="390"/>
    <n v="196"/>
    <s v="Active"/>
    <s v="No"/>
  </r>
  <r>
    <n v="930"/>
    <s v="Brooklyn Garden Apartment"/>
    <n v="396"/>
    <s v="New York"/>
    <n v="1"/>
    <n v="0.97"/>
    <x v="0"/>
    <n v="7"/>
    <x v="1"/>
    <x v="3"/>
    <x v="1"/>
    <s v="No"/>
    <n v="4"/>
    <x v="1"/>
    <n v="99"/>
    <n v="0.03"/>
    <n v="4.8"/>
    <x v="1"/>
    <n v="246"/>
    <s v="Yes"/>
    <d v="2014-10-10T00:00:00"/>
    <x v="140"/>
    <n v="320"/>
    <s v="Active"/>
    <s v="No"/>
  </r>
  <r>
    <n v="931"/>
    <s v="Hancock House cozy Garden Level"/>
    <n v="481"/>
    <s v="New York"/>
    <n v="1"/>
    <n v="1"/>
    <x v="1"/>
    <n v="7"/>
    <x v="1"/>
    <x v="3"/>
    <x v="1"/>
    <s v="No"/>
    <n v="4"/>
    <x v="1"/>
    <n v="149"/>
    <n v="0.03"/>
    <n v="4.97"/>
    <x v="1"/>
    <n v="137"/>
    <s v="Yes"/>
    <d v="2014-11-03T00:00:00"/>
    <x v="8"/>
    <n v="169"/>
    <s v="Active"/>
    <s v="No"/>
  </r>
  <r>
    <n v="932"/>
    <s v="Convenient and Affordable in the Heart of Astoria"/>
    <n v="758"/>
    <s v="New York"/>
    <n v="1"/>
    <n v="1"/>
    <x v="1"/>
    <n v="21"/>
    <x v="2"/>
    <x v="13"/>
    <x v="0"/>
    <s v="Yes"/>
    <n v="2"/>
    <x v="0"/>
    <n v="50"/>
    <n v="0.03"/>
    <n v="4.8899999999999997"/>
    <x v="1"/>
    <n v="18"/>
    <s v="No"/>
    <d v="2019-06-19T00:00:00"/>
    <x v="140"/>
    <n v="0"/>
    <s v="Inactive"/>
    <s v="Yes"/>
  </r>
  <r>
    <n v="933"/>
    <s v="â¤ï¸ Historic Home NEXT to Metro w/ Backyard &amp; Deck â­ï¸"/>
    <n v="1876"/>
    <s v="New York"/>
    <n v="1"/>
    <n v="0.67"/>
    <x v="1"/>
    <n v="4"/>
    <x v="4"/>
    <x v="27"/>
    <x v="0"/>
    <s v="Yes"/>
    <n v="2"/>
    <x v="0"/>
    <n v="78"/>
    <n v="0.03"/>
    <n v="4.67"/>
    <x v="1"/>
    <n v="18"/>
    <s v="No"/>
    <d v="2018-08-30T00:00:00"/>
    <x v="391"/>
    <n v="363"/>
    <s v="Active"/>
    <s v="No"/>
  </r>
  <r>
    <n v="934"/>
    <s v="Big New York City Suite Near Subway"/>
    <n v="1881"/>
    <s v="New York"/>
    <n v="1"/>
    <n v="0.55000000000000004"/>
    <x v="0"/>
    <n v="9"/>
    <x v="1"/>
    <x v="16"/>
    <x v="1"/>
    <s v="No"/>
    <n v="4"/>
    <x v="1"/>
    <n v="125"/>
    <n v="0.03"/>
    <n v="4.82"/>
    <x v="1"/>
    <n v="146"/>
    <s v="Yes"/>
    <d v="2014-09-28T00:00:00"/>
    <x v="32"/>
    <n v="363"/>
    <s v="Active"/>
    <s v="No"/>
  </r>
  <r>
    <n v="935"/>
    <s v="Brooklyn 1 BR Near Subway"/>
    <n v="425"/>
    <s v="New York"/>
    <n v="1"/>
    <n v="0.98"/>
    <x v="0"/>
    <n v="9"/>
    <x v="1"/>
    <x v="16"/>
    <x v="1"/>
    <s v="No"/>
    <n v="4"/>
    <x v="1"/>
    <n v="78"/>
    <n v="0.03"/>
    <n v="4.51"/>
    <x v="1"/>
    <n v="157"/>
    <s v="No"/>
    <d v="2014-10-12T00:00:00"/>
    <x v="4"/>
    <n v="71"/>
    <s v="Active"/>
    <s v="No"/>
  </r>
  <r>
    <n v="936"/>
    <s v="Cozy, Safe &amp; Clean room in Astoria"/>
    <n v="248"/>
    <s v="New York"/>
    <n v="0.67"/>
    <n v="0.5"/>
    <x v="0"/>
    <n v="21"/>
    <x v="2"/>
    <x v="13"/>
    <x v="0"/>
    <s v="Yes"/>
    <n v="2"/>
    <x v="0"/>
    <n v="99"/>
    <n v="0.03"/>
    <n v="4.75"/>
    <x v="1"/>
    <n v="16"/>
    <s v="No"/>
    <d v="2014-09-13T00:00:00"/>
    <x v="342"/>
    <n v="364"/>
    <s v="Active"/>
    <s v="No"/>
  </r>
  <r>
    <n v="937"/>
    <s v="1BR Apartment- Fantastic Location!"/>
    <n v="1699"/>
    <s v="New York"/>
    <n v="1"/>
    <n v="0.88"/>
    <x v="0"/>
    <n v="15"/>
    <x v="0"/>
    <x v="4"/>
    <x v="1"/>
    <s v="No"/>
    <n v="2"/>
    <x v="0"/>
    <n v="149"/>
    <n v="0.03"/>
    <n v="4.46"/>
    <x v="0"/>
    <n v="54"/>
    <s v="No"/>
    <d v="2014-10-13T00:00:00"/>
    <x v="86"/>
    <n v="169"/>
    <s v="Active"/>
    <s v="No"/>
  </r>
  <r>
    <n v="938"/>
    <s v="Harmony House 3 on Madison Street"/>
    <n v="1884"/>
    <s v="New York"/>
    <n v="1"/>
    <n v="1"/>
    <x v="1"/>
    <n v="7"/>
    <x v="1"/>
    <x v="3"/>
    <x v="0"/>
    <s v="Yes"/>
    <n v="2"/>
    <x v="0"/>
    <n v="38"/>
    <n v="0.03"/>
    <n v="4.99"/>
    <x v="1"/>
    <n v="76"/>
    <s v="No"/>
    <d v="2016-06-23T00:00:00"/>
    <x v="224"/>
    <n v="172"/>
    <s v="Active"/>
    <s v="Yes"/>
  </r>
  <r>
    <n v="939"/>
    <s v="Apartment in Heart of Greenpoint"/>
    <n v="880"/>
    <s v="New York"/>
    <n v="0"/>
    <n v="1"/>
    <x v="0"/>
    <n v="11"/>
    <x v="1"/>
    <x v="8"/>
    <x v="0"/>
    <s v="Yes"/>
    <n v="1"/>
    <x v="0"/>
    <n v="65"/>
    <n v="0.03"/>
    <n v="4.74"/>
    <x v="1"/>
    <n v="27"/>
    <s v="No"/>
    <d v="2014-09-29T00:00:00"/>
    <x v="309"/>
    <n v="365"/>
    <s v="Active"/>
    <s v="No"/>
  </r>
  <r>
    <n v="940"/>
    <s v="Two-Bedroom Greenpoint Apartment"/>
    <n v="880"/>
    <s v="New York"/>
    <n v="0"/>
    <n v="1"/>
    <x v="0"/>
    <n v="11"/>
    <x v="1"/>
    <x v="8"/>
    <x v="1"/>
    <s v="No"/>
    <n v="4"/>
    <x v="1"/>
    <n v="174"/>
    <n v="0.03"/>
    <n v="4.88"/>
    <x v="1"/>
    <n v="33"/>
    <s v="No"/>
    <d v="2014-10-13T00:00:00"/>
    <x v="329"/>
    <n v="0"/>
    <s v="Inactive"/>
    <s v="No"/>
  </r>
  <r>
    <n v="941"/>
    <s v="Large, Bright Hotel-Style, Private Bedroom"/>
    <n v="587"/>
    <s v="New York"/>
    <n v="1"/>
    <n v="0.69"/>
    <x v="0"/>
    <n v="24"/>
    <x v="2"/>
    <x v="5"/>
    <x v="0"/>
    <s v="Yes"/>
    <n v="2"/>
    <x v="0"/>
    <n v="75"/>
    <n v="0.03"/>
    <n v="5"/>
    <x v="1"/>
    <n v="22"/>
    <s v="No"/>
    <d v="2016-09-11T00:00:00"/>
    <x v="90"/>
    <n v="365"/>
    <s v="Active"/>
    <s v="No"/>
  </r>
  <r>
    <n v="942"/>
    <s v="Williamsburg Gem With Private Patio!"/>
    <n v="888"/>
    <s v="New York"/>
    <n v="0.8"/>
    <n v="0.94"/>
    <x v="1"/>
    <n v="12"/>
    <x v="1"/>
    <x v="9"/>
    <x v="1"/>
    <s v="No"/>
    <n v="6"/>
    <x v="2"/>
    <n v="250"/>
    <n v="0.04"/>
    <n v="4.96"/>
    <x v="1"/>
    <n v="215"/>
    <s v="Yes"/>
    <d v="2014-10-20T00:00:00"/>
    <x v="129"/>
    <n v="301"/>
    <s v="Active"/>
    <s v="No"/>
  </r>
  <r>
    <n v="943"/>
    <s v="Spacious modern and Clean 2 BR Garden Floor Apt"/>
    <n v="1890"/>
    <s v="New York"/>
    <n v="0.87"/>
    <n v="0.76"/>
    <x v="0"/>
    <n v="7"/>
    <x v="1"/>
    <x v="3"/>
    <x v="1"/>
    <s v="No"/>
    <n v="7"/>
    <x v="2"/>
    <n v="143"/>
    <n v="0.03"/>
    <n v="4.96"/>
    <x v="1"/>
    <n v="242"/>
    <s v="Yes"/>
    <d v="2014-09-22T00:00:00"/>
    <x v="151"/>
    <n v="346"/>
    <s v="Active"/>
    <s v="No"/>
  </r>
  <r>
    <n v="944"/>
    <s v="Quirky Greenpoint Haven"/>
    <n v="858"/>
    <s v="New York"/>
    <n v="1"/>
    <n v="0.75"/>
    <x v="1"/>
    <n v="11"/>
    <x v="1"/>
    <x v="8"/>
    <x v="1"/>
    <s v="No"/>
    <n v="2"/>
    <x v="0"/>
    <n v="66"/>
    <n v="0.03"/>
    <n v="4.84"/>
    <x v="1"/>
    <n v="25"/>
    <s v="No"/>
    <d v="2015-03-10T00:00:00"/>
    <x v="32"/>
    <n v="7"/>
    <s v="Active"/>
    <s v="No"/>
  </r>
  <r>
    <n v="945"/>
    <s v="Modern Brooklyn Brownstone"/>
    <n v="418"/>
    <s v="New York"/>
    <n v="1"/>
    <n v="1"/>
    <x v="0"/>
    <n v="7"/>
    <x v="1"/>
    <x v="3"/>
    <x v="1"/>
    <s v="No"/>
    <n v="5"/>
    <x v="1"/>
    <n v="350"/>
    <n v="0.04"/>
    <n v="4.5599999999999996"/>
    <x v="1"/>
    <n v="9"/>
    <s v="No"/>
    <d v="2015-01-05T00:00:00"/>
    <x v="190"/>
    <n v="11"/>
    <s v="Active"/>
    <s v="No"/>
  </r>
  <r>
    <n v="946"/>
    <s v="PRIVATE, Airy, 1 Bedroom Apt in Central Bushwick"/>
    <n v="729"/>
    <s v="New York"/>
    <n v="1"/>
    <n v="1"/>
    <x v="0"/>
    <n v="8"/>
    <x v="1"/>
    <x v="11"/>
    <x v="1"/>
    <s v="No"/>
    <n v="2"/>
    <x v="0"/>
    <n v="165"/>
    <n v="0.03"/>
    <n v="4.8099999999999996"/>
    <x v="1"/>
    <n v="135"/>
    <s v="Yes"/>
    <d v="2015-03-18T00:00:00"/>
    <x v="17"/>
    <n v="364"/>
    <s v="Active"/>
    <s v="No"/>
  </r>
  <r>
    <n v="947"/>
    <s v="THE THOMPSON SUITE"/>
    <n v="892"/>
    <s v="New York"/>
    <n v="0.7"/>
    <n v="0.7"/>
    <x v="0"/>
    <n v="7"/>
    <x v="1"/>
    <x v="3"/>
    <x v="1"/>
    <s v="No"/>
    <n v="3"/>
    <x v="1"/>
    <n v="155"/>
    <n v="0.03"/>
    <n v="4"/>
    <x v="0"/>
    <n v="4"/>
    <s v="No"/>
    <d v="2019-07-01T00:00:00"/>
    <x v="21"/>
    <n v="365"/>
    <s v="Active"/>
    <s v="No"/>
  </r>
  <r>
    <n v="948"/>
    <s v="A terrace in the treetops!"/>
    <n v="1862"/>
    <s v="New York"/>
    <n v="0"/>
    <n v="0"/>
    <x v="0"/>
    <n v="19"/>
    <x v="0"/>
    <x v="12"/>
    <x v="1"/>
    <s v="No"/>
    <n v="4"/>
    <x v="1"/>
    <n v="99"/>
    <n v="0.03"/>
    <n v="4.75"/>
    <x v="1"/>
    <n v="12"/>
    <s v="No"/>
    <d v="2014-09-21T00:00:00"/>
    <x v="392"/>
    <n v="0"/>
    <s v="Inactive"/>
    <s v="No"/>
  </r>
  <r>
    <n v="949"/>
    <s v="Private Single Room"/>
    <n v="479"/>
    <s v="New York"/>
    <n v="1"/>
    <n v="1"/>
    <x v="0"/>
    <n v="7"/>
    <x v="1"/>
    <x v="3"/>
    <x v="0"/>
    <s v="Yes"/>
    <n v="1"/>
    <x v="0"/>
    <n v="52"/>
    <n v="0.03"/>
    <n v="4.41"/>
    <x v="0"/>
    <n v="34"/>
    <s v="No"/>
    <d v="2014-09-23T00:00:00"/>
    <x v="127"/>
    <n v="365"/>
    <s v="Active"/>
    <s v="No"/>
  </r>
  <r>
    <n v="950"/>
    <s v="Brooklyn love"/>
    <n v="3953"/>
    <s v="New York"/>
    <n v="1"/>
    <n v="0.93"/>
    <x v="0"/>
    <n v="9"/>
    <x v="1"/>
    <x v="16"/>
    <x v="0"/>
    <s v="Yes"/>
    <n v="4"/>
    <x v="1"/>
    <n v="46"/>
    <n v="0.03"/>
    <n v="4.71"/>
    <x v="1"/>
    <n v="7"/>
    <s v="No"/>
    <d v="2019-09-29T00:00:00"/>
    <x v="13"/>
    <n v="338"/>
    <s v="Active"/>
    <s v="No"/>
  </r>
  <r>
    <n v="951"/>
    <s v="Private room in hip east Williamsburg/Greenpoint"/>
    <n v="504"/>
    <s v="New York"/>
    <n v="1"/>
    <n v="0.88"/>
    <x v="1"/>
    <n v="11"/>
    <x v="1"/>
    <x v="8"/>
    <x v="0"/>
    <s v="Yes"/>
    <n v="2"/>
    <x v="0"/>
    <n v="71"/>
    <n v="0.03"/>
    <n v="4.91"/>
    <x v="1"/>
    <n v="54"/>
    <s v="No"/>
    <d v="2018-06-03T00:00:00"/>
    <x v="168"/>
    <n v="364"/>
    <s v="Active"/>
    <s v="Yes"/>
  </r>
  <r>
    <n v="952"/>
    <s v="Charming Room with Queen Bed  - Subway 2 Blks"/>
    <n v="1897"/>
    <s v="New York"/>
    <n v="1"/>
    <n v="0.9"/>
    <x v="0"/>
    <n v="15"/>
    <x v="0"/>
    <x v="4"/>
    <x v="0"/>
    <s v="Yes"/>
    <n v="3"/>
    <x v="1"/>
    <n v="75"/>
    <n v="0.03"/>
    <n v="4.8899999999999997"/>
    <x v="1"/>
    <n v="160"/>
    <s v="Yes"/>
    <d v="2016-05-18T00:00:00"/>
    <x v="86"/>
    <n v="178"/>
    <s v="Active"/>
    <s v="Yes"/>
  </r>
  <r>
    <n v="953"/>
    <s v="The Garden Apartment"/>
    <n v="2703"/>
    <s v="New York"/>
    <n v="0.67"/>
    <n v="0.54"/>
    <x v="0"/>
    <n v="9"/>
    <x v="1"/>
    <x v="16"/>
    <x v="1"/>
    <s v="No"/>
    <n v="2"/>
    <x v="0"/>
    <n v="101"/>
    <n v="0.03"/>
    <n v="5"/>
    <x v="1"/>
    <n v="8"/>
    <s v="No"/>
    <d v="2019-06-24T00:00:00"/>
    <x v="25"/>
    <n v="89"/>
    <s v="Active"/>
    <s v="No"/>
  </r>
  <r>
    <n v="954"/>
    <s v="3-Bedroom, 3-Bath Brownstone Duplex with Terrace"/>
    <n v="1807"/>
    <s v="New York"/>
    <n v="1"/>
    <n v="0.88"/>
    <x v="1"/>
    <n v="7"/>
    <x v="1"/>
    <x v="3"/>
    <x v="1"/>
    <s v="No"/>
    <n v="8"/>
    <x v="2"/>
    <n v="398"/>
    <n v="0.04"/>
    <n v="4.9000000000000004"/>
    <x v="1"/>
    <n v="49"/>
    <s v="No"/>
    <d v="2014-09-30T00:00:00"/>
    <x v="393"/>
    <n v="8"/>
    <s v="Active"/>
    <s v="No"/>
  </r>
  <r>
    <n v="955"/>
    <s v="Great Apt 5min from Time Square NYC"/>
    <n v="1836"/>
    <s v="New York"/>
    <n v="1"/>
    <n v="1"/>
    <x v="0"/>
    <n v="17"/>
    <x v="0"/>
    <x v="0"/>
    <x v="1"/>
    <s v="No"/>
    <n v="2"/>
    <x v="0"/>
    <n v="134"/>
    <n v="0.03"/>
    <n v="4.9000000000000004"/>
    <x v="1"/>
    <n v="41"/>
    <s v="No"/>
    <d v="2014-10-25T00:00:00"/>
    <x v="141"/>
    <n v="6"/>
    <s v="Active"/>
    <s v="No"/>
  </r>
  <r>
    <n v="956"/>
    <s v="Sunny Bedroom in quirky apartment"/>
    <n v="1899"/>
    <s v="New York"/>
    <n v="1"/>
    <n v="0.85"/>
    <x v="0"/>
    <n v="18"/>
    <x v="0"/>
    <x v="20"/>
    <x v="0"/>
    <s v="Yes"/>
    <n v="2"/>
    <x v="0"/>
    <n v="250"/>
    <n v="0.04"/>
    <n v="5"/>
    <x v="1"/>
    <n v="11"/>
    <s v="No"/>
    <d v="2018-01-02T00:00:00"/>
    <x v="63"/>
    <n v="178"/>
    <s v="Active"/>
    <s v="No"/>
  </r>
  <r>
    <n v="957"/>
    <s v="LUXURY entire apt, steps to Central Park"/>
    <n v="817"/>
    <s v="New York"/>
    <n v="1"/>
    <n v="0"/>
    <x v="0"/>
    <n v="20"/>
    <x v="0"/>
    <x v="1"/>
    <x v="1"/>
    <s v="No"/>
    <n v="6"/>
    <x v="2"/>
    <n v="257"/>
    <n v="0.04"/>
    <n v="5"/>
    <x v="1"/>
    <n v="11"/>
    <s v="No"/>
    <d v="2017-10-09T00:00:00"/>
    <x v="394"/>
    <n v="0"/>
    <s v="Inactive"/>
    <s v="Yes"/>
  </r>
  <r>
    <n v="958"/>
    <s v="Williamsburg/Greenpoint Studio"/>
    <n v="1218"/>
    <s v="New York"/>
    <n v="0.89"/>
    <n v="0.95"/>
    <x v="1"/>
    <n v="11"/>
    <x v="1"/>
    <x v="8"/>
    <x v="1"/>
    <s v="No"/>
    <n v="2"/>
    <x v="0"/>
    <n v="115"/>
    <n v="0.03"/>
    <n v="4.99"/>
    <x v="1"/>
    <n v="241"/>
    <s v="Yes"/>
    <d v="2014-09-29T00:00:00"/>
    <x v="157"/>
    <n v="132"/>
    <s v="Active"/>
    <s v="No"/>
  </r>
  <r>
    <n v="959"/>
    <s v="Location is Everything. And Quiet Too!"/>
    <n v="1904"/>
    <s v="New York"/>
    <n v="1"/>
    <n v="1"/>
    <x v="1"/>
    <n v="17"/>
    <x v="0"/>
    <x v="0"/>
    <x v="0"/>
    <s v="Yes"/>
    <n v="2"/>
    <x v="0"/>
    <n v="145"/>
    <n v="0.03"/>
    <n v="4.9800000000000004"/>
    <x v="1"/>
    <n v="443"/>
    <s v="Yes"/>
    <d v="2014-10-03T00:00:00"/>
    <x v="284"/>
    <n v="193"/>
    <s v="Active"/>
    <s v="Yes"/>
  </r>
  <r>
    <n v="960"/>
    <s v="Luxury One Bedroom View on CP"/>
    <n v="1767"/>
    <s v="New York"/>
    <n v="1"/>
    <n v="1"/>
    <x v="0"/>
    <n v="20"/>
    <x v="0"/>
    <x v="1"/>
    <x v="1"/>
    <s v="No"/>
    <n v="4"/>
    <x v="1"/>
    <n v="280"/>
    <n v="0.04"/>
    <n v="4.4000000000000004"/>
    <x v="0"/>
    <n v="5"/>
    <s v="No"/>
    <d v="2015-04-21T00:00:00"/>
    <x v="395"/>
    <n v="365"/>
    <s v="Active"/>
    <s v="Yes"/>
  </r>
  <r>
    <n v="961"/>
    <s v="Private Room amazing space in Williamsburg Bk"/>
    <n v="870"/>
    <s v="New York"/>
    <n v="1"/>
    <n v="0.75"/>
    <x v="1"/>
    <n v="12"/>
    <x v="1"/>
    <x v="9"/>
    <x v="0"/>
    <s v="Yes"/>
    <n v="2"/>
    <x v="0"/>
    <n v="75"/>
    <n v="0.03"/>
    <n v="4.8"/>
    <x v="1"/>
    <n v="10"/>
    <s v="No"/>
    <d v="2015-09-06T00:00:00"/>
    <x v="346"/>
    <n v="362"/>
    <s v="Active"/>
    <s v="No"/>
  </r>
  <r>
    <n v="962"/>
    <s v="Entire Apartment in Manhattan - Prime Location"/>
    <n v="1386"/>
    <s v="New York"/>
    <n v="1"/>
    <n v="1"/>
    <x v="1"/>
    <n v="19"/>
    <x v="0"/>
    <x v="12"/>
    <x v="0"/>
    <s v="Yes"/>
    <n v="2"/>
    <x v="0"/>
    <n v="50"/>
    <n v="0.03"/>
    <n v="4.97"/>
    <x v="1"/>
    <n v="102"/>
    <s v="Yes"/>
    <d v="2015-12-16T00:00:00"/>
    <x v="37"/>
    <n v="27"/>
    <s v="Active"/>
    <s v="Yes"/>
  </r>
  <r>
    <n v="963"/>
    <s v="Sun Soaked &amp; Cozy PR Williamsburg"/>
    <n v="435"/>
    <s v="New York"/>
    <n v="1"/>
    <n v="0.67"/>
    <x v="1"/>
    <n v="12"/>
    <x v="1"/>
    <x v="9"/>
    <x v="0"/>
    <s v="Yes"/>
    <n v="1"/>
    <x v="0"/>
    <n v="65"/>
    <n v="0.03"/>
    <n v="5"/>
    <x v="1"/>
    <n v="23"/>
    <s v="No"/>
    <d v="2014-10-21T00:00:00"/>
    <x v="396"/>
    <n v="349"/>
    <s v="Active"/>
    <s v="No"/>
  </r>
  <r>
    <n v="964"/>
    <s v="#1 Superhost Special Offer in NYC!"/>
    <n v="1905"/>
    <s v="New York"/>
    <n v="1"/>
    <n v="0.97"/>
    <x v="0"/>
    <n v="7"/>
    <x v="1"/>
    <x v="3"/>
    <x v="0"/>
    <s v="Yes"/>
    <n v="3"/>
    <x v="1"/>
    <n v="106"/>
    <n v="0.03"/>
    <n v="4.4400000000000004"/>
    <x v="0"/>
    <n v="402"/>
    <s v="No"/>
    <d v="2014-10-15T00:00:00"/>
    <x v="20"/>
    <n v="345"/>
    <s v="Active"/>
    <s v="No"/>
  </r>
  <r>
    <n v="965"/>
    <s v="Quiet bedroom in a waste free household"/>
    <n v="1907"/>
    <s v="New York"/>
    <n v="1"/>
    <n v="0.86"/>
    <x v="1"/>
    <n v="25"/>
    <x v="2"/>
    <x v="14"/>
    <x v="0"/>
    <s v="Yes"/>
    <n v="1"/>
    <x v="0"/>
    <n v="43"/>
    <n v="0.03"/>
    <n v="4.92"/>
    <x v="1"/>
    <n v="39"/>
    <s v="No"/>
    <d v="2015-06-01T00:00:00"/>
    <x v="155"/>
    <n v="269"/>
    <s v="Active"/>
    <s v="No"/>
  </r>
  <r>
    <n v="966"/>
    <s v="Lofty Living: Heart of Williamsburg"/>
    <n v="1908"/>
    <s v="New York"/>
    <n v="0.9"/>
    <n v="0.93"/>
    <x v="0"/>
    <n v="12"/>
    <x v="1"/>
    <x v="9"/>
    <x v="1"/>
    <s v="No"/>
    <n v="4"/>
    <x v="1"/>
    <n v="499"/>
    <n v="0.04"/>
    <n v="4.83"/>
    <x v="1"/>
    <n v="127"/>
    <s v="Yes"/>
    <d v="2014-10-13T00:00:00"/>
    <x v="161"/>
    <n v="350"/>
    <s v="Active"/>
    <s v="Yes"/>
  </r>
  <r>
    <n v="967"/>
    <s v="Colorful apt, 2 bedrooms,  25 mins to Manhattan"/>
    <n v="1910"/>
    <s v="New York"/>
    <n v="1"/>
    <n v="0"/>
    <x v="0"/>
    <n v="7"/>
    <x v="1"/>
    <x v="3"/>
    <x v="1"/>
    <s v="No"/>
    <n v="3"/>
    <x v="1"/>
    <n v="80"/>
    <n v="0.03"/>
    <n v="4.82"/>
    <x v="1"/>
    <n v="131"/>
    <s v="Yes"/>
    <d v="2014-10-29T00:00:00"/>
    <x v="397"/>
    <n v="50"/>
    <s v="Active"/>
    <s v="No"/>
  </r>
  <r>
    <n v="968"/>
    <s v="Private+Cozy Room w/ Superhost ($0 Cleaning Fee)!"/>
    <n v="1914"/>
    <s v="New York"/>
    <n v="1"/>
    <n v="1"/>
    <x v="1"/>
    <n v="8"/>
    <x v="1"/>
    <x v="11"/>
    <x v="0"/>
    <s v="Yes"/>
    <n v="3"/>
    <x v="1"/>
    <n v="75"/>
    <n v="0.03"/>
    <n v="4.91"/>
    <x v="1"/>
    <n v="398"/>
    <s v="Yes"/>
    <d v="2014-10-08T00:00:00"/>
    <x v="77"/>
    <n v="132"/>
    <s v="Active"/>
    <s v="No"/>
  </r>
  <r>
    <n v="969"/>
    <s v="Clean private room in safe area near Manhattan"/>
    <n v="121"/>
    <s v="New York"/>
    <n v="1"/>
    <n v="0.7"/>
    <x v="1"/>
    <n v="26"/>
    <x v="2"/>
    <x v="19"/>
    <x v="0"/>
    <s v="Yes"/>
    <n v="2"/>
    <x v="0"/>
    <n v="50"/>
    <n v="0.03"/>
    <n v="4.92"/>
    <x v="1"/>
    <n v="90"/>
    <s v="No"/>
    <d v="2014-09-29T00:00:00"/>
    <x v="87"/>
    <n v="31"/>
    <s v="Active"/>
    <s v="No"/>
  </r>
  <r>
    <n v="970"/>
    <s v="The White House"/>
    <n v="1916"/>
    <s v="New York"/>
    <n v="0.44"/>
    <n v="0.97"/>
    <x v="0"/>
    <n v="7"/>
    <x v="1"/>
    <x v="3"/>
    <x v="1"/>
    <s v="No"/>
    <n v="7"/>
    <x v="2"/>
    <n v="129"/>
    <n v="0.03"/>
    <n v="4.63"/>
    <x v="1"/>
    <n v="260"/>
    <s v="No"/>
    <d v="2014-11-03T00:00:00"/>
    <x v="20"/>
    <n v="342"/>
    <s v="Active"/>
    <s v="Yes"/>
  </r>
  <r>
    <n v="971"/>
    <s v="Penthouse w/Terrace Williamsburg"/>
    <n v="1428"/>
    <s v="New York"/>
    <n v="1"/>
    <n v="1"/>
    <x v="1"/>
    <n v="11"/>
    <x v="1"/>
    <x v="8"/>
    <x v="1"/>
    <s v="No"/>
    <n v="4"/>
    <x v="1"/>
    <n v="195"/>
    <n v="0.03"/>
    <n v="4.9800000000000004"/>
    <x v="1"/>
    <n v="111"/>
    <s v="Yes"/>
    <d v="2014-10-13T00:00:00"/>
    <x v="78"/>
    <n v="364"/>
    <s v="Active"/>
    <s v="No"/>
  </r>
  <r>
    <n v="972"/>
    <s v="Urban Jungle Garden Duplex"/>
    <n v="1183"/>
    <s v="New York"/>
    <n v="1"/>
    <n v="0.88"/>
    <x v="1"/>
    <n v="7"/>
    <x v="1"/>
    <x v="3"/>
    <x v="1"/>
    <s v="No"/>
    <n v="8"/>
    <x v="2"/>
    <n v="199"/>
    <n v="0.03"/>
    <n v="4.8099999999999996"/>
    <x v="1"/>
    <n v="251"/>
    <s v="Yes"/>
    <d v="2014-11-15T00:00:00"/>
    <x v="15"/>
    <n v="168"/>
    <s v="Active"/>
    <s v="No"/>
  </r>
  <r>
    <n v="973"/>
    <s v="Special OFFER on Airbnb NYC Room!"/>
    <n v="1905"/>
    <s v="New York"/>
    <n v="1"/>
    <n v="0.97"/>
    <x v="0"/>
    <n v="7"/>
    <x v="1"/>
    <x v="3"/>
    <x v="0"/>
    <s v="Yes"/>
    <n v="3"/>
    <x v="1"/>
    <n v="94"/>
    <n v="0.03"/>
    <n v="4.6500000000000004"/>
    <x v="1"/>
    <n v="397"/>
    <s v="No"/>
    <d v="2014-10-08T00:00:00"/>
    <x v="31"/>
    <n v="350"/>
    <s v="Active"/>
    <s v="No"/>
  </r>
  <r>
    <n v="974"/>
    <s v="Lovely Astoria Studio-close to NYC!"/>
    <n v="1918"/>
    <s v="New York"/>
    <n v="1"/>
    <n v="0.95"/>
    <x v="0"/>
    <n v="21"/>
    <x v="2"/>
    <x v="13"/>
    <x v="1"/>
    <s v="No"/>
    <n v="3"/>
    <x v="1"/>
    <n v="85"/>
    <n v="0.03"/>
    <n v="4.8899999999999997"/>
    <x v="1"/>
    <n v="230"/>
    <s v="Yes"/>
    <d v="2014-11-02T00:00:00"/>
    <x v="151"/>
    <n v="354"/>
    <s v="Active"/>
    <s v="No"/>
  </r>
  <r>
    <n v="975"/>
    <s v="W. 80's Central Park 3 Blocks Walk"/>
    <n v="1919"/>
    <s v="New York"/>
    <n v="1"/>
    <n v="0.99"/>
    <x v="0"/>
    <n v="20"/>
    <x v="0"/>
    <x v="1"/>
    <x v="0"/>
    <s v="Yes"/>
    <n v="2"/>
    <x v="0"/>
    <n v="100"/>
    <n v="0.03"/>
    <n v="4.8099999999999996"/>
    <x v="1"/>
    <n v="362"/>
    <s v="Yes"/>
    <d v="2014-11-03T00:00:00"/>
    <x v="0"/>
    <n v="0"/>
    <s v="Inactive"/>
    <s v="Yes"/>
  </r>
  <r>
    <n v="976"/>
    <s v="New York I Love You 7 Bedrooms"/>
    <n v="1859"/>
    <s v="New York"/>
    <n v="1"/>
    <n v="1"/>
    <x v="0"/>
    <n v="7"/>
    <x v="1"/>
    <x v="3"/>
    <x v="1"/>
    <s v="No"/>
    <n v="16"/>
    <x v="2"/>
    <n v="1050"/>
    <n v="7.0000000000000007E-2"/>
    <n v="4.66"/>
    <x v="1"/>
    <n v="132"/>
    <s v="No"/>
    <d v="2014-12-25T00:00:00"/>
    <x v="32"/>
    <n v="359"/>
    <s v="Active"/>
    <s v="No"/>
  </r>
  <r>
    <n v="977"/>
    <s v="Cozy Home w/Private Garden&amp;Hot Tub!"/>
    <n v="714"/>
    <s v="New York"/>
    <n v="1"/>
    <n v="1"/>
    <x v="0"/>
    <n v="13"/>
    <x v="0"/>
    <x v="7"/>
    <x v="1"/>
    <s v="No"/>
    <n v="7"/>
    <x v="2"/>
    <n v="406"/>
    <n v="0.04"/>
    <n v="4.84"/>
    <x v="1"/>
    <n v="75"/>
    <s v="No"/>
    <d v="2014-10-13T00:00:00"/>
    <x v="296"/>
    <n v="180"/>
    <s v="Active"/>
    <s v="No"/>
  </r>
  <r>
    <n v="978"/>
    <s v="Elegant furnished 1BR apartment"/>
    <n v="1924"/>
    <s v="New York"/>
    <n v="1"/>
    <n v="0.55000000000000004"/>
    <x v="1"/>
    <n v="22"/>
    <x v="2"/>
    <x v="25"/>
    <x v="1"/>
    <s v="No"/>
    <n v="2"/>
    <x v="0"/>
    <n v="100"/>
    <n v="0.03"/>
    <n v="4.9400000000000004"/>
    <x v="1"/>
    <n v="16"/>
    <s v="No"/>
    <d v="2014-10-19T00:00:00"/>
    <x v="398"/>
    <n v="346"/>
    <s v="Active"/>
    <s v="No"/>
  </r>
  <r>
    <n v="979"/>
    <s v="Spacious Loft Apt (entire 3rd floor)"/>
    <n v="857"/>
    <s v="New York"/>
    <n v="0.9"/>
    <n v="0.75"/>
    <x v="0"/>
    <n v="15"/>
    <x v="0"/>
    <x v="4"/>
    <x v="1"/>
    <s v="No"/>
    <n v="6"/>
    <x v="2"/>
    <n v="475"/>
    <n v="0.04"/>
    <n v="4.9000000000000004"/>
    <x v="1"/>
    <n v="31"/>
    <s v="No"/>
    <d v="2014-11-17T00:00:00"/>
    <x v="71"/>
    <n v="13"/>
    <s v="Active"/>
    <s v="No"/>
  </r>
  <r>
    <n v="980"/>
    <s v="Newly-Renovated 2BR/1BTH Garden Apt"/>
    <n v="1926"/>
    <s v="New York"/>
    <n v="1"/>
    <n v="1"/>
    <x v="0"/>
    <n v="8"/>
    <x v="1"/>
    <x v="11"/>
    <x v="1"/>
    <s v="No"/>
    <n v="5"/>
    <x v="1"/>
    <n v="190"/>
    <n v="0.03"/>
    <n v="4.82"/>
    <x v="1"/>
    <n v="133"/>
    <s v="Yes"/>
    <d v="2014-10-18T00:00:00"/>
    <x v="399"/>
    <n v="179"/>
    <s v="Active"/>
    <s v="No"/>
  </r>
  <r>
    <n v="981"/>
    <s v="Dreamy room, eclectic Bushwick apt"/>
    <n v="480"/>
    <s v="New York"/>
    <n v="1"/>
    <n v="0.64"/>
    <x v="0"/>
    <n v="8"/>
    <x v="1"/>
    <x v="11"/>
    <x v="0"/>
    <s v="Yes"/>
    <n v="2"/>
    <x v="0"/>
    <n v="30"/>
    <n v="0.03"/>
    <n v="4.3899999999999997"/>
    <x v="0"/>
    <n v="57"/>
    <s v="No"/>
    <d v="2014-11-04T00:00:00"/>
    <x v="32"/>
    <n v="2"/>
    <s v="Active"/>
    <s v="No"/>
  </r>
  <r>
    <n v="982"/>
    <s v="Luxury 2 beds with 2 full bathrooms"/>
    <n v="843"/>
    <s v="New York"/>
    <n v="1"/>
    <n v="0.6"/>
    <x v="1"/>
    <n v="12"/>
    <x v="1"/>
    <x v="9"/>
    <x v="1"/>
    <s v="No"/>
    <n v="4"/>
    <x v="1"/>
    <n v="250"/>
    <n v="0.04"/>
    <n v="5"/>
    <x v="1"/>
    <n v="43"/>
    <s v="No"/>
    <d v="2015-01-01T00:00:00"/>
    <x v="25"/>
    <n v="4"/>
    <s v="Active"/>
    <s v="No"/>
  </r>
  <r>
    <n v="983"/>
    <s v="Location Little Marcela"/>
    <n v="776"/>
    <s v="New York"/>
    <n v="1"/>
    <n v="0.5"/>
    <x v="0"/>
    <n v="21"/>
    <x v="2"/>
    <x v="13"/>
    <x v="0"/>
    <s v="Yes"/>
    <n v="1"/>
    <x v="0"/>
    <n v="39"/>
    <n v="0.03"/>
    <n v="4.67"/>
    <x v="1"/>
    <n v="6"/>
    <s v="No"/>
    <d v="2015-07-02T00:00:00"/>
    <x v="92"/>
    <n v="364"/>
    <s v="Active"/>
    <s v="No"/>
  </r>
  <r>
    <n v="984"/>
    <s v="Location Lucy"/>
    <n v="776"/>
    <s v="New York"/>
    <n v="1"/>
    <n v="0.5"/>
    <x v="0"/>
    <n v="21"/>
    <x v="2"/>
    <x v="13"/>
    <x v="0"/>
    <s v="Yes"/>
    <n v="1"/>
    <x v="0"/>
    <n v="40"/>
    <n v="0.03"/>
    <n v="4.8"/>
    <x v="1"/>
    <n v="15"/>
    <s v="No"/>
    <d v="2015-06-15T00:00:00"/>
    <x v="0"/>
    <n v="364"/>
    <s v="Active"/>
    <s v="No"/>
  </r>
  <r>
    <n v="985"/>
    <s v="Cozy brownstone bed &amp; bath; pvt.ent"/>
    <n v="1930"/>
    <s v="New York"/>
    <n v="1"/>
    <n v="1"/>
    <x v="1"/>
    <n v="14"/>
    <x v="0"/>
    <x v="2"/>
    <x v="0"/>
    <s v="Yes"/>
    <n v="2"/>
    <x v="0"/>
    <n v="100"/>
    <n v="0.03"/>
    <n v="4.8899999999999997"/>
    <x v="1"/>
    <n v="167"/>
    <s v="Yes"/>
    <d v="2014-10-29T00:00:00"/>
    <x v="400"/>
    <n v="200"/>
    <s v="Active"/>
    <s v="No"/>
  </r>
  <r>
    <n v="986"/>
    <s v="Cozy One Bedroom Apt - Astoria"/>
    <n v="1931"/>
    <s v="New York"/>
    <n v="1"/>
    <n v="0.89"/>
    <x v="1"/>
    <n v="21"/>
    <x v="2"/>
    <x v="13"/>
    <x v="1"/>
    <s v="No"/>
    <n v="4"/>
    <x v="1"/>
    <n v="129"/>
    <n v="0.03"/>
    <n v="4.99"/>
    <x v="1"/>
    <n v="112"/>
    <s v="Yes"/>
    <d v="2014-10-14T00:00:00"/>
    <x v="401"/>
    <n v="1"/>
    <s v="Active"/>
    <s v="No"/>
  </r>
  <r>
    <n v="987"/>
    <s v="Huge 2.5 bdrm in North Brooklyn!"/>
    <n v="126"/>
    <s v="New York"/>
    <n v="0.82"/>
    <n v="1"/>
    <x v="0"/>
    <n v="11"/>
    <x v="1"/>
    <x v="8"/>
    <x v="1"/>
    <s v="No"/>
    <n v="4"/>
    <x v="1"/>
    <n v="154"/>
    <n v="0.03"/>
    <n v="4.8600000000000003"/>
    <x v="1"/>
    <n v="7"/>
    <s v="No"/>
    <d v="2014-12-24T00:00:00"/>
    <x v="402"/>
    <n v="0"/>
    <s v="Inactive"/>
    <s v="Yes"/>
  </r>
  <r>
    <n v="988"/>
    <s v="Spacious and cosy private room."/>
    <n v="1932"/>
    <s v="New York"/>
    <n v="0"/>
    <n v="0.43"/>
    <x v="0"/>
    <n v="25"/>
    <x v="2"/>
    <x v="14"/>
    <x v="0"/>
    <s v="Yes"/>
    <n v="2"/>
    <x v="0"/>
    <n v="49"/>
    <n v="0.03"/>
    <n v="4.97"/>
    <x v="1"/>
    <n v="39"/>
    <s v="No"/>
    <d v="2015-05-17T00:00:00"/>
    <x v="224"/>
    <n v="365"/>
    <s v="Active"/>
    <s v="No"/>
  </r>
  <r>
    <n v="989"/>
    <s v="Garden Oasis Apartment - 2 bedroom"/>
    <n v="1927"/>
    <s v="New York"/>
    <n v="1"/>
    <n v="1"/>
    <x v="0"/>
    <n v="14"/>
    <x v="0"/>
    <x v="2"/>
    <x v="1"/>
    <s v="No"/>
    <n v="6"/>
    <x v="2"/>
    <n v="150"/>
    <n v="0.03"/>
    <n v="4.74"/>
    <x v="1"/>
    <n v="185"/>
    <s v="No"/>
    <d v="2014-11-03T00:00:00"/>
    <x v="90"/>
    <n v="347"/>
    <s v="Active"/>
    <s v="Yes"/>
  </r>
  <r>
    <n v="990"/>
    <s v="Harlem Getaway Jazz Mansion"/>
    <n v="1422"/>
    <s v="New York"/>
    <n v="0.9"/>
    <n v="0.73"/>
    <x v="1"/>
    <n v="16"/>
    <x v="0"/>
    <x v="10"/>
    <x v="1"/>
    <s v="No"/>
    <n v="12"/>
    <x v="2"/>
    <n v="1000"/>
    <n v="7.0000000000000007E-2"/>
    <n v="4.92"/>
    <x v="1"/>
    <n v="52"/>
    <s v="No"/>
    <d v="2015-03-15T00:00:00"/>
    <x v="31"/>
    <n v="244"/>
    <s v="Active"/>
    <s v="Yes"/>
  </r>
  <r>
    <n v="991"/>
    <s v="5Bedroom Manhattan Superhost triplex + deck+garden"/>
    <n v="713"/>
    <s v="New York"/>
    <n v="1"/>
    <n v="1"/>
    <x v="1"/>
    <n v="16"/>
    <x v="0"/>
    <x v="10"/>
    <x v="1"/>
    <s v="No"/>
    <n v="10"/>
    <x v="2"/>
    <n v="321"/>
    <n v="0.04"/>
    <n v="4.99"/>
    <x v="1"/>
    <n v="78"/>
    <s v="No"/>
    <d v="2015-07-10T00:00:00"/>
    <x v="160"/>
    <n v="2"/>
    <s v="Active"/>
    <s v="No"/>
  </r>
  <r>
    <n v="992"/>
    <s v="Bright, Spacious Wburg APT w/ VIEW!"/>
    <n v="1189"/>
    <s v="New York"/>
    <n v="1"/>
    <n v="0.61"/>
    <x v="0"/>
    <n v="12"/>
    <x v="1"/>
    <x v="9"/>
    <x v="1"/>
    <s v="No"/>
    <n v="4"/>
    <x v="1"/>
    <n v="100"/>
    <n v="0.03"/>
    <n v="4.99"/>
    <x v="1"/>
    <n v="80"/>
    <s v="No"/>
    <d v="2014-10-22T00:00:00"/>
    <x v="29"/>
    <n v="15"/>
    <s v="Active"/>
    <s v="No"/>
  </r>
  <r>
    <n v="993"/>
    <s v="The Jewel of Crown Heights- Franklin Ave"/>
    <n v="1933"/>
    <s v="New York"/>
    <n v="1"/>
    <n v="0.77"/>
    <x v="1"/>
    <n v="9"/>
    <x v="1"/>
    <x v="16"/>
    <x v="1"/>
    <s v="No"/>
    <n v="2"/>
    <x v="0"/>
    <n v="100"/>
    <n v="0.03"/>
    <n v="4.72"/>
    <x v="1"/>
    <n v="50"/>
    <s v="No"/>
    <d v="2014-10-15T00:00:00"/>
    <x v="142"/>
    <n v="86"/>
    <s v="Active"/>
    <s v="No"/>
  </r>
  <r>
    <n v="994"/>
    <s v="Two bedroom in Prime East Village"/>
    <n v="1115"/>
    <s v="New York"/>
    <n v="1"/>
    <n v="0.69"/>
    <x v="0"/>
    <n v="15"/>
    <x v="0"/>
    <x v="4"/>
    <x v="1"/>
    <s v="No"/>
    <n v="4"/>
    <x v="1"/>
    <n v="300"/>
    <n v="0.04"/>
    <n v="4.75"/>
    <x v="1"/>
    <n v="8"/>
    <s v="No"/>
    <d v="2016-02-05T00:00:00"/>
    <x v="403"/>
    <n v="297"/>
    <s v="Active"/>
    <s v="No"/>
  </r>
  <r>
    <n v="995"/>
    <s v="Beautiful  brownstone room"/>
    <n v="370"/>
    <s v="New York"/>
    <n v="0.6"/>
    <n v="0.96"/>
    <x v="0"/>
    <n v="9"/>
    <x v="1"/>
    <x v="16"/>
    <x v="0"/>
    <s v="Yes"/>
    <n v="2"/>
    <x v="0"/>
    <n v="99"/>
    <n v="0.03"/>
    <n v="4.41"/>
    <x v="0"/>
    <n v="76"/>
    <s v="No"/>
    <d v="2014-12-26T00:00:00"/>
    <x v="404"/>
    <n v="336"/>
    <s v="Active"/>
    <s v="Yes"/>
  </r>
  <r>
    <n v="996"/>
    <s v="Bright Apt Williamsburg-Greenpoint"/>
    <n v="1607"/>
    <s v="New York"/>
    <n v="1"/>
    <n v="1"/>
    <x v="0"/>
    <n v="11"/>
    <x v="1"/>
    <x v="8"/>
    <x v="1"/>
    <s v="No"/>
    <n v="4"/>
    <x v="1"/>
    <n v="117"/>
    <n v="0.03"/>
    <n v="4.82"/>
    <x v="1"/>
    <n v="51"/>
    <s v="No"/>
    <d v="2015-04-27T00:00:00"/>
    <x v="25"/>
    <n v="30"/>
    <s v="Active"/>
    <s v="Yes"/>
  </r>
  <r>
    <n v="997"/>
    <s v="Awesome Chelsea 1 bedroom"/>
    <n v="1939"/>
    <s v="New York"/>
    <n v="1"/>
    <n v="0.98"/>
    <x v="1"/>
    <n v="13"/>
    <x v="0"/>
    <x v="7"/>
    <x v="1"/>
    <s v="No"/>
    <n v="2"/>
    <x v="0"/>
    <n v="199"/>
    <n v="0.03"/>
    <n v="4.9800000000000004"/>
    <x v="1"/>
    <n v="224"/>
    <s v="Yes"/>
    <d v="2014-10-17T00:00:00"/>
    <x v="78"/>
    <n v="178"/>
    <s v="Active"/>
    <s v="Yes"/>
  </r>
  <r>
    <n v="998"/>
    <s v="Cute apartment with 2 big bedrooms"/>
    <n v="824"/>
    <s v="New York"/>
    <n v="1"/>
    <n v="0.43"/>
    <x v="0"/>
    <n v="24"/>
    <x v="2"/>
    <x v="5"/>
    <x v="1"/>
    <s v="No"/>
    <n v="5"/>
    <x v="1"/>
    <n v="75"/>
    <n v="0.03"/>
    <n v="4.75"/>
    <x v="1"/>
    <n v="40"/>
    <s v="No"/>
    <d v="2014-11-24T00:00:00"/>
    <x v="405"/>
    <n v="2"/>
    <s v="Active"/>
    <s v="No"/>
  </r>
  <r>
    <n v="999"/>
    <s v="Holiday special! Best location!"/>
    <n v="1739"/>
    <s v="Tel Aviv District"/>
    <n v="1"/>
    <n v="0.9"/>
    <x v="0"/>
    <n v="17"/>
    <x v="0"/>
    <x v="0"/>
    <x v="1"/>
    <s v="No"/>
    <n v="4"/>
    <x v="1"/>
    <n v="145"/>
    <n v="0.03"/>
    <n v="4.62"/>
    <x v="1"/>
    <n v="228"/>
    <s v="No"/>
    <d v="2014-11-09T00:00:00"/>
    <x v="209"/>
    <n v="325"/>
    <s v="Active"/>
    <s v="Yes"/>
  </r>
  <r>
    <n v="1000"/>
    <s v="Sunny Room with Private Bathroom in Great Location"/>
    <n v="1109"/>
    <s v="New York"/>
    <n v="1"/>
    <n v="0.33"/>
    <x v="0"/>
    <n v="15"/>
    <x v="0"/>
    <x v="4"/>
    <x v="0"/>
    <s v="Yes"/>
    <n v="2"/>
    <x v="0"/>
    <n v="9990"/>
    <n v="7.0000000000000007E-2"/>
    <n v="4.8899999999999997"/>
    <x v="1"/>
    <n v="9"/>
    <s v="No"/>
    <d v="2015-09-12T00:00:00"/>
    <x v="23"/>
    <n v="0"/>
    <s v="Inactive"/>
    <s v="No"/>
  </r>
  <r>
    <n v="1001"/>
    <s v="Ebony &amp; Ivory Close to Manhattan Clean &amp; Sanitized"/>
    <n v="1590"/>
    <s v="New York"/>
    <n v="1"/>
    <n v="0.99"/>
    <x v="0"/>
    <n v="7"/>
    <x v="1"/>
    <x v="3"/>
    <x v="1"/>
    <s v="No"/>
    <n v="4"/>
    <x v="1"/>
    <n v="120"/>
    <n v="0.03"/>
    <n v="4.74"/>
    <x v="1"/>
    <n v="174"/>
    <s v="No"/>
    <d v="2014-10-30T00:00:00"/>
    <x v="236"/>
    <n v="349"/>
    <s v="Active"/>
    <s v="No"/>
  </r>
  <r>
    <n v="1002"/>
    <s v="Long-Term Rental!  Cozy 2br Apt in Williamsburg"/>
    <n v="1574"/>
    <s v="New York"/>
    <n v="0.9"/>
    <n v="0.8"/>
    <x v="1"/>
    <n v="12"/>
    <x v="1"/>
    <x v="9"/>
    <x v="1"/>
    <s v="No"/>
    <n v="6"/>
    <x v="2"/>
    <n v="99"/>
    <n v="0.03"/>
    <n v="4.88"/>
    <x v="1"/>
    <n v="216"/>
    <s v="Yes"/>
    <d v="2014-11-12T00:00:00"/>
    <x v="111"/>
    <n v="319"/>
    <s v="Active"/>
    <s v="No"/>
  </r>
  <r>
    <n v="1003"/>
    <s v="Modern &amp; Sunny w/ Private Terrace"/>
    <n v="963"/>
    <s v="New York"/>
    <n v="1"/>
    <n v="0.79"/>
    <x v="0"/>
    <n v="12"/>
    <x v="1"/>
    <x v="9"/>
    <x v="1"/>
    <s v="No"/>
    <n v="4"/>
    <x v="1"/>
    <n v="289.29000000000002"/>
    <n v="0.04"/>
    <n v="4.82"/>
    <x v="1"/>
    <n v="55"/>
    <s v="No"/>
    <d v="2014-10-21T00:00:00"/>
    <x v="4"/>
    <n v="42"/>
    <s v="Active"/>
    <s v="No"/>
  </r>
  <r>
    <n v="1004"/>
    <s v="Beautiful Bohemian Long Term"/>
    <n v="335"/>
    <s v="New York"/>
    <n v="1"/>
    <n v="0"/>
    <x v="0"/>
    <n v="7"/>
    <x v="1"/>
    <x v="3"/>
    <x v="1"/>
    <s v="No"/>
    <n v="5"/>
    <x v="1"/>
    <n v="120"/>
    <n v="0.03"/>
    <n v="4.75"/>
    <x v="1"/>
    <n v="16"/>
    <s v="No"/>
    <d v="2015-01-05T00:00:00"/>
    <x v="406"/>
    <n v="24"/>
    <s v="Active"/>
    <s v="No"/>
  </r>
  <r>
    <n v="1005"/>
    <s v="Large, Cozy &amp; Comfortable Apartment"/>
    <n v="1941"/>
    <s v="New York"/>
    <n v="1"/>
    <n v="0.9"/>
    <x v="1"/>
    <n v="10"/>
    <x v="1"/>
    <x v="17"/>
    <x v="1"/>
    <s v="No"/>
    <n v="3"/>
    <x v="1"/>
    <n v="100"/>
    <n v="0.03"/>
    <n v="4.92"/>
    <x v="1"/>
    <n v="72"/>
    <s v="No"/>
    <d v="2015-03-25T00:00:00"/>
    <x v="25"/>
    <n v="363"/>
    <s v="Active"/>
    <s v="No"/>
  </r>
  <r>
    <n v="1006"/>
    <s v="Spacious 3-room apt. in prime area of Brooklyn."/>
    <n v="1900"/>
    <s v="New York"/>
    <n v="1"/>
    <n v="0.36"/>
    <x v="0"/>
    <n v="11"/>
    <x v="1"/>
    <x v="8"/>
    <x v="1"/>
    <s v="No"/>
    <n v="2"/>
    <x v="0"/>
    <n v="90"/>
    <n v="0.03"/>
    <n v="4.7300000000000004"/>
    <x v="1"/>
    <n v="33"/>
    <s v="No"/>
    <d v="2017-09-02T00:00:00"/>
    <x v="147"/>
    <n v="313"/>
    <s v="Active"/>
    <s v="No"/>
  </r>
  <r>
    <n v="1007"/>
    <s v="1,140 sqft, 2BD house in prime area of Brooklyn"/>
    <n v="1900"/>
    <s v="New York"/>
    <n v="1"/>
    <n v="0.36"/>
    <x v="0"/>
    <n v="11"/>
    <x v="1"/>
    <x v="8"/>
    <x v="0"/>
    <s v="Yes"/>
    <n v="5"/>
    <x v="1"/>
    <n v="210"/>
    <n v="0.04"/>
    <n v="4.8"/>
    <x v="1"/>
    <n v="5"/>
    <s v="No"/>
    <d v="2017-06-22T00:00:00"/>
    <x v="407"/>
    <n v="289"/>
    <s v="Active"/>
    <s v="No"/>
  </r>
  <r>
    <n v="1008"/>
    <s v="The Hamilton Guestroom"/>
    <n v="1746"/>
    <s v="New York"/>
    <n v="1"/>
    <n v="0.93"/>
    <x v="0"/>
    <n v="16"/>
    <x v="0"/>
    <x v="10"/>
    <x v="0"/>
    <s v="Yes"/>
    <n v="1"/>
    <x v="0"/>
    <n v="45"/>
    <n v="0.03"/>
    <n v="4.66"/>
    <x v="1"/>
    <n v="179"/>
    <s v="No"/>
    <d v="2014-11-02T00:00:00"/>
    <x v="15"/>
    <n v="204"/>
    <s v="Active"/>
    <s v="No"/>
  </r>
  <r>
    <n v="1009"/>
    <s v="Charming 2BD flt in Trendy Bushwick"/>
    <n v="316"/>
    <s v="New York"/>
    <n v="0.9"/>
    <n v="0.91"/>
    <x v="0"/>
    <n v="8"/>
    <x v="1"/>
    <x v="11"/>
    <x v="1"/>
    <s v="No"/>
    <n v="7"/>
    <x v="2"/>
    <n v="144"/>
    <n v="0.03"/>
    <n v="4.5599999999999996"/>
    <x v="1"/>
    <n v="142"/>
    <s v="No"/>
    <d v="2014-12-30T00:00:00"/>
    <x v="299"/>
    <n v="365"/>
    <s v="Active"/>
    <s v="No"/>
  </r>
  <r>
    <n v="1010"/>
    <s v="Entire 2BR APT (not a railroad)"/>
    <n v="753"/>
    <s v="New York"/>
    <n v="0.91"/>
    <n v="0.78"/>
    <x v="0"/>
    <n v="12"/>
    <x v="1"/>
    <x v="9"/>
    <x v="1"/>
    <s v="No"/>
    <n v="4"/>
    <x v="1"/>
    <n v="115"/>
    <n v="0.03"/>
    <n v="4.6500000000000004"/>
    <x v="1"/>
    <n v="174"/>
    <s v="No"/>
    <d v="2015-09-20T00:00:00"/>
    <x v="129"/>
    <n v="70"/>
    <s v="Active"/>
    <s v="No"/>
  </r>
  <r>
    <n v="1011"/>
    <s v="Spacious 1Br in East Village"/>
    <n v="1220"/>
    <s v="New York"/>
    <n v="1"/>
    <n v="1"/>
    <x v="1"/>
    <n v="15"/>
    <x v="0"/>
    <x v="4"/>
    <x v="1"/>
    <s v="No"/>
    <n v="2"/>
    <x v="0"/>
    <n v="143"/>
    <n v="0.03"/>
    <n v="4.82"/>
    <x v="1"/>
    <n v="215"/>
    <s v="Yes"/>
    <d v="2014-12-04T00:00:00"/>
    <x v="66"/>
    <n v="337"/>
    <s v="Active"/>
    <s v="Yes"/>
  </r>
  <r>
    <n v="1012"/>
    <s v="Child-friendly 2BR w/ Yard access and Free Parking"/>
    <n v="223"/>
    <s v="New York"/>
    <n v="1"/>
    <n v="1"/>
    <x v="1"/>
    <n v="7"/>
    <x v="1"/>
    <x v="3"/>
    <x v="1"/>
    <s v="No"/>
    <n v="3"/>
    <x v="1"/>
    <n v="174"/>
    <n v="0.03"/>
    <n v="4.99"/>
    <x v="1"/>
    <n v="228"/>
    <s v="Yes"/>
    <d v="2015-01-02T00:00:00"/>
    <x v="77"/>
    <n v="180"/>
    <s v="Active"/>
    <s v="No"/>
  </r>
  <r>
    <n v="1013"/>
    <s v="Livin' La Vida Brooklyn!!!"/>
    <n v="213"/>
    <s v="New York"/>
    <n v="0.9"/>
    <n v="0.82"/>
    <x v="1"/>
    <n v="7"/>
    <x v="1"/>
    <x v="3"/>
    <x v="1"/>
    <s v="No"/>
    <n v="4"/>
    <x v="1"/>
    <n v="110"/>
    <n v="0.03"/>
    <n v="4.83"/>
    <x v="1"/>
    <n v="120"/>
    <s v="Yes"/>
    <d v="2017-12-19T00:00:00"/>
    <x v="4"/>
    <n v="33"/>
    <s v="Active"/>
    <s v="No"/>
  </r>
  <r>
    <n v="1014"/>
    <s v="Entirely private suite in our townhouse!"/>
    <n v="375"/>
    <s v="New York"/>
    <n v="1"/>
    <n v="1"/>
    <x v="1"/>
    <n v="24"/>
    <x v="2"/>
    <x v="5"/>
    <x v="1"/>
    <s v="No"/>
    <n v="2"/>
    <x v="0"/>
    <n v="150"/>
    <n v="0.03"/>
    <n v="4.92"/>
    <x v="1"/>
    <n v="88"/>
    <s v="No"/>
    <d v="2014-10-30T00:00:00"/>
    <x v="408"/>
    <n v="212"/>
    <s v="Active"/>
    <s v="No"/>
  </r>
  <r>
    <n v="1015"/>
    <s v="Private Room in Midtown Manhattan"/>
    <n v="1953"/>
    <s v="New York"/>
    <n v="1"/>
    <n v="0.85"/>
    <x v="1"/>
    <n v="17"/>
    <x v="0"/>
    <x v="0"/>
    <x v="0"/>
    <s v="Yes"/>
    <n v="2"/>
    <x v="0"/>
    <n v="89"/>
    <n v="0.03"/>
    <n v="4.83"/>
    <x v="1"/>
    <n v="64"/>
    <s v="No"/>
    <d v="2014-10-27T00:00:00"/>
    <x v="18"/>
    <n v="365"/>
    <s v="Active"/>
    <s v="No"/>
  </r>
  <r>
    <n v="1016"/>
    <s v="Modern Apt Close to Manhattan"/>
    <n v="668"/>
    <s v="New York"/>
    <n v="0.9"/>
    <n v="0.94"/>
    <x v="0"/>
    <n v="25"/>
    <x v="2"/>
    <x v="14"/>
    <x v="0"/>
    <s v="Yes"/>
    <n v="2"/>
    <x v="0"/>
    <n v="57"/>
    <n v="0.03"/>
    <n v="4.58"/>
    <x v="1"/>
    <n v="50"/>
    <s v="No"/>
    <d v="2015-04-30T00:00:00"/>
    <x v="25"/>
    <n v="365"/>
    <s v="Active"/>
    <s v="No"/>
  </r>
  <r>
    <n v="1017"/>
    <s v="Beautiful, bright, quiet room w/ private bathroom"/>
    <n v="1954"/>
    <s v="New York"/>
    <n v="1"/>
    <n v="0.98"/>
    <x v="0"/>
    <n v="8"/>
    <x v="1"/>
    <x v="11"/>
    <x v="0"/>
    <s v="Yes"/>
    <n v="2"/>
    <x v="0"/>
    <n v="100"/>
    <n v="0.03"/>
    <n v="4.9000000000000004"/>
    <x v="1"/>
    <n v="88"/>
    <s v="No"/>
    <d v="2015-12-22T00:00:00"/>
    <x v="198"/>
    <n v="357"/>
    <s v="Active"/>
    <s v="No"/>
  </r>
  <r>
    <n v="1018"/>
    <s v="Cozy, Clean, Convenient Location"/>
    <n v="1069"/>
    <s v="New York"/>
    <n v="1"/>
    <n v="0.9"/>
    <x v="1"/>
    <n v="14"/>
    <x v="0"/>
    <x v="2"/>
    <x v="1"/>
    <s v="No"/>
    <n v="2"/>
    <x v="0"/>
    <n v="120"/>
    <n v="0.03"/>
    <n v="4.82"/>
    <x v="1"/>
    <n v="83"/>
    <s v="No"/>
    <d v="2014-11-06T00:00:00"/>
    <x v="87"/>
    <n v="98"/>
    <s v="Active"/>
    <s v="No"/>
  </r>
  <r>
    <n v="1019"/>
    <s v="Retreat Room"/>
    <n v="1715"/>
    <s v="New York"/>
    <n v="1"/>
    <n v="0.98"/>
    <x v="1"/>
    <n v="1"/>
    <x v="4"/>
    <x v="18"/>
    <x v="0"/>
    <s v="Yes"/>
    <n v="2"/>
    <x v="0"/>
    <n v="44"/>
    <n v="0.03"/>
    <n v="4.76"/>
    <x v="1"/>
    <n v="46"/>
    <s v="No"/>
    <d v="2014-11-01T00:00:00"/>
    <x v="312"/>
    <n v="228"/>
    <s v="Active"/>
    <s v="No"/>
  </r>
  <r>
    <n v="1020"/>
    <s v="Charming Furnished Private Room"/>
    <n v="454"/>
    <s v="New York"/>
    <n v="1"/>
    <n v="0.86"/>
    <x v="1"/>
    <n v="11"/>
    <x v="1"/>
    <x v="8"/>
    <x v="0"/>
    <s v="Yes"/>
    <n v="1"/>
    <x v="0"/>
    <n v="55"/>
    <n v="0.03"/>
    <n v="4.99"/>
    <x v="1"/>
    <n v="89"/>
    <s v="No"/>
    <d v="2015-06-17T00:00:00"/>
    <x v="72"/>
    <n v="264"/>
    <s v="Active"/>
    <s v="No"/>
  </r>
  <r>
    <n v="1021"/>
    <s v="Evergreen guest house /shared room.."/>
    <n v="1636"/>
    <s v="New York"/>
    <n v="1"/>
    <n v="0.93"/>
    <x v="1"/>
    <n v="22"/>
    <x v="2"/>
    <x v="25"/>
    <x v="2"/>
    <s v="Yes"/>
    <n v="3"/>
    <x v="1"/>
    <n v="29"/>
    <n v="0.03"/>
    <n v="4.6500000000000004"/>
    <x v="1"/>
    <n v="34"/>
    <s v="No"/>
    <d v="2015-05-23T00:00:00"/>
    <x v="409"/>
    <n v="179"/>
    <s v="Active"/>
    <s v="No"/>
  </r>
  <r>
    <n v="1022"/>
    <s v="1st Time/Solo/Duo Travelers!Charming Studio Share!"/>
    <n v="1940"/>
    <s v="New York"/>
    <n v="1"/>
    <n v="1"/>
    <x v="1"/>
    <n v="13"/>
    <x v="0"/>
    <x v="7"/>
    <x v="2"/>
    <s v="Yes"/>
    <n v="2"/>
    <x v="0"/>
    <n v="76"/>
    <n v="0.03"/>
    <n v="4.92"/>
    <x v="1"/>
    <n v="144"/>
    <s v="Yes"/>
    <d v="2015-07-19T00:00:00"/>
    <x v="90"/>
    <n v="347"/>
    <s v="Active"/>
    <s v="Yes"/>
  </r>
  <r>
    <n v="1023"/>
    <s v="2-3 bedroom UWS garden triplex"/>
    <n v="1010"/>
    <s v="New York"/>
    <n v="0.95"/>
    <n v="0.85"/>
    <x v="0"/>
    <n v="20"/>
    <x v="0"/>
    <x v="1"/>
    <x v="1"/>
    <s v="No"/>
    <n v="4"/>
    <x v="1"/>
    <n v="300"/>
    <n v="0.04"/>
    <n v="4"/>
    <x v="0"/>
    <n v="4"/>
    <s v="No"/>
    <d v="2015-01-03T00:00:00"/>
    <x v="410"/>
    <n v="47"/>
    <s v="Active"/>
    <s v="No"/>
  </r>
  <r>
    <n v="1024"/>
    <s v="Prime Artist Loft &amp;  Exposed Brick"/>
    <n v="601"/>
    <s v="California"/>
    <n v="1"/>
    <n v="1"/>
    <x v="1"/>
    <n v="12"/>
    <x v="1"/>
    <x v="9"/>
    <x v="1"/>
    <s v="No"/>
    <n v="3"/>
    <x v="1"/>
    <n v="207"/>
    <n v="0.04"/>
    <n v="4.9000000000000004"/>
    <x v="1"/>
    <n v="135"/>
    <s v="Yes"/>
    <d v="2014-12-30T00:00:00"/>
    <x v="89"/>
    <n v="334"/>
    <s v="Active"/>
    <s v="Yes"/>
  </r>
  <r>
    <n v="1025"/>
    <s v="Superhost 3 bedroom DISCOUNT"/>
    <n v="1905"/>
    <s v="New York"/>
    <n v="1"/>
    <n v="0.97"/>
    <x v="0"/>
    <n v="7"/>
    <x v="1"/>
    <x v="3"/>
    <x v="1"/>
    <s v="No"/>
    <n v="10"/>
    <x v="2"/>
    <n v="236"/>
    <n v="0.04"/>
    <n v="4.5"/>
    <x v="1"/>
    <n v="4"/>
    <s v="No"/>
    <d v="2014-12-22T00:00:00"/>
    <x v="411"/>
    <n v="196"/>
    <s v="Active"/>
    <s v="No"/>
  </r>
  <r>
    <n v="1026"/>
    <s v="Twin  room"/>
    <n v="1715"/>
    <s v="New York"/>
    <n v="1"/>
    <n v="0.98"/>
    <x v="1"/>
    <n v="1"/>
    <x v="4"/>
    <x v="18"/>
    <x v="0"/>
    <s v="Yes"/>
    <n v="1"/>
    <x v="0"/>
    <n v="45"/>
    <n v="0.03"/>
    <n v="4.66"/>
    <x v="1"/>
    <n v="106"/>
    <s v="No"/>
    <d v="2015-02-09T00:00:00"/>
    <x v="65"/>
    <n v="231"/>
    <s v="Active"/>
    <s v="Yes"/>
  </r>
  <r>
    <n v="1027"/>
    <s v="Beautiful Chelsea 2 Bedroom apt"/>
    <n v="1970"/>
    <s v="New York"/>
    <n v="1"/>
    <n v="0.92"/>
    <x v="0"/>
    <n v="13"/>
    <x v="0"/>
    <x v="7"/>
    <x v="1"/>
    <s v="No"/>
    <n v="4"/>
    <x v="1"/>
    <n v="195"/>
    <n v="0.03"/>
    <n v="4.9000000000000004"/>
    <x v="1"/>
    <n v="112"/>
    <s v="Yes"/>
    <d v="2014-12-04T00:00:00"/>
    <x v="160"/>
    <n v="135"/>
    <s v="Active"/>
    <s v="No"/>
  </r>
  <r>
    <n v="1028"/>
    <s v="Huge 5BR Townhouse - LEGAL NYC B&amp;B!"/>
    <n v="1971"/>
    <s v="New York"/>
    <n v="1"/>
    <n v="1"/>
    <x v="1"/>
    <n v="16"/>
    <x v="0"/>
    <x v="10"/>
    <x v="1"/>
    <s v="No"/>
    <n v="13"/>
    <x v="2"/>
    <n v="650"/>
    <n v="0.05"/>
    <n v="4.83"/>
    <x v="1"/>
    <n v="173"/>
    <s v="Yes"/>
    <d v="2014-12-07T00:00:00"/>
    <x v="180"/>
    <n v="334"/>
    <s v="Active"/>
    <s v="No"/>
  </r>
  <r>
    <n v="1029"/>
    <s v="Large private br in renovated apt/close to subway"/>
    <n v="1969"/>
    <s v="New York"/>
    <n v="1"/>
    <n v="0.57999999999999996"/>
    <x v="0"/>
    <n v="19"/>
    <x v="0"/>
    <x v="12"/>
    <x v="0"/>
    <s v="Yes"/>
    <n v="1"/>
    <x v="0"/>
    <n v="75"/>
    <n v="0.03"/>
    <n v="4.7300000000000004"/>
    <x v="1"/>
    <n v="15"/>
    <s v="No"/>
    <d v="2014-11-10T00:00:00"/>
    <x v="118"/>
    <n v="1"/>
    <s v="Active"/>
    <s v="No"/>
  </r>
  <r>
    <n v="1030"/>
    <s v="Bright 1 bdrm apt near Central Park, shops &amp; metro"/>
    <n v="1248"/>
    <s v="New York"/>
    <n v="1"/>
    <n v="1"/>
    <x v="1"/>
    <n v="20"/>
    <x v="0"/>
    <x v="1"/>
    <x v="1"/>
    <s v="No"/>
    <n v="2"/>
    <x v="0"/>
    <n v="159"/>
    <n v="0.03"/>
    <n v="4.71"/>
    <x v="1"/>
    <n v="24"/>
    <s v="No"/>
    <d v="2015-01-02T00:00:00"/>
    <x v="412"/>
    <n v="8"/>
    <s v="Active"/>
    <s v="No"/>
  </r>
  <r>
    <n v="1031"/>
    <s v="Large Sunny 2 Bedroom + den - UWS"/>
    <n v="1983"/>
    <s v="New York"/>
    <n v="1"/>
    <n v="1"/>
    <x v="0"/>
    <n v="20"/>
    <x v="0"/>
    <x v="1"/>
    <x v="1"/>
    <s v="No"/>
    <n v="6"/>
    <x v="2"/>
    <n v="100"/>
    <n v="0.03"/>
    <n v="4.22"/>
    <x v="0"/>
    <n v="18"/>
    <s v="No"/>
    <d v="2014-12-20T00:00:00"/>
    <x v="400"/>
    <n v="272"/>
    <s v="Active"/>
    <s v="No"/>
  </r>
  <r>
    <n v="1032"/>
    <s v="Bushwick Duplex 1"/>
    <n v="844"/>
    <s v="New York"/>
    <n v="1"/>
    <n v="0.85"/>
    <x v="1"/>
    <n v="8"/>
    <x v="1"/>
    <x v="11"/>
    <x v="0"/>
    <s v="Yes"/>
    <n v="1"/>
    <x v="0"/>
    <n v="80"/>
    <n v="0.03"/>
    <n v="5"/>
    <x v="1"/>
    <n v="9"/>
    <s v="No"/>
    <d v="2018-07-20T00:00:00"/>
    <x v="202"/>
    <n v="365"/>
    <s v="Active"/>
    <s v="No"/>
  </r>
  <r>
    <n v="1033"/>
    <s v="Large, Luxury Bedroom nr JMZ subway"/>
    <n v="798"/>
    <s v="New York"/>
    <n v="1"/>
    <n v="1"/>
    <x v="0"/>
    <n v="7"/>
    <x v="1"/>
    <x v="3"/>
    <x v="0"/>
    <s v="Yes"/>
    <n v="2"/>
    <x v="0"/>
    <n v="51"/>
    <n v="0.03"/>
    <n v="4.72"/>
    <x v="1"/>
    <n v="99"/>
    <s v="No"/>
    <d v="2015-01-03T00:00:00"/>
    <x v="296"/>
    <n v="165"/>
    <s v="Active"/>
    <s v="Yes"/>
  </r>
  <r>
    <n v="1034"/>
    <s v="Zen Oasis in Bushwick, near JMZ Subways"/>
    <n v="798"/>
    <s v="New York"/>
    <n v="1"/>
    <n v="1"/>
    <x v="0"/>
    <n v="7"/>
    <x v="1"/>
    <x v="3"/>
    <x v="0"/>
    <s v="Yes"/>
    <n v="2"/>
    <x v="0"/>
    <n v="51"/>
    <n v="0.03"/>
    <n v="4.7300000000000004"/>
    <x v="1"/>
    <n v="101"/>
    <s v="No"/>
    <d v="2015-02-01T00:00:00"/>
    <x v="164"/>
    <n v="113"/>
    <s v="Active"/>
    <s v="Yes"/>
  </r>
  <r>
    <n v="1035"/>
    <s v="BELLA CASA-Pvt Rm-2 beds-Sleeps 4. Near Columbia!!"/>
    <n v="1725"/>
    <s v="New York"/>
    <n v="1"/>
    <n v="0.88"/>
    <x v="0"/>
    <n v="16"/>
    <x v="0"/>
    <x v="10"/>
    <x v="0"/>
    <s v="Yes"/>
    <n v="4"/>
    <x v="1"/>
    <n v="84"/>
    <n v="0.03"/>
    <n v="4.51"/>
    <x v="1"/>
    <n v="150"/>
    <s v="No"/>
    <d v="2014-11-18T00:00:00"/>
    <x v="75"/>
    <n v="28"/>
    <s v="Active"/>
    <s v="Yes"/>
  </r>
  <r>
    <n v="1036"/>
    <s v="1 bedroom apt 1 stop from Manhattan"/>
    <n v="1986"/>
    <s v="New York"/>
    <n v="0"/>
    <n v="0.67"/>
    <x v="0"/>
    <n v="24"/>
    <x v="2"/>
    <x v="5"/>
    <x v="1"/>
    <s v="No"/>
    <n v="2"/>
    <x v="0"/>
    <n v="170"/>
    <n v="0.03"/>
    <n v="4.8899999999999997"/>
    <x v="1"/>
    <n v="95"/>
    <s v="No"/>
    <d v="2014-12-08T00:00:00"/>
    <x v="413"/>
    <n v="356"/>
    <s v="Active"/>
    <s v="No"/>
  </r>
  <r>
    <n v="1037"/>
    <s v="Williamsburg private clean cozy RM"/>
    <n v="1850"/>
    <s v="New York"/>
    <n v="1"/>
    <n v="0.98"/>
    <x v="1"/>
    <n v="12"/>
    <x v="1"/>
    <x v="9"/>
    <x v="0"/>
    <s v="Yes"/>
    <n v="1"/>
    <x v="0"/>
    <n v="56"/>
    <n v="0.03"/>
    <n v="4.8899999999999997"/>
    <x v="1"/>
    <n v="229"/>
    <s v="Yes"/>
    <d v="2017-02-25T00:00:00"/>
    <x v="15"/>
    <n v="365"/>
    <s v="Active"/>
    <s v="Yes"/>
  </r>
  <r>
    <n v="1038"/>
    <s v="Bright Harlem Home in New Building!"/>
    <n v="1585"/>
    <s v="New York"/>
    <n v="0.92"/>
    <n v="0.67"/>
    <x v="1"/>
    <n v="16"/>
    <x v="0"/>
    <x v="10"/>
    <x v="0"/>
    <s v="Yes"/>
    <n v="2"/>
    <x v="0"/>
    <n v="85"/>
    <n v="0.03"/>
    <n v="4.91"/>
    <x v="1"/>
    <n v="33"/>
    <s v="No"/>
    <d v="2015-01-02T00:00:00"/>
    <x v="21"/>
    <n v="365"/>
    <s v="Active"/>
    <s v="No"/>
  </r>
  <r>
    <n v="1039"/>
    <s v="Perfect 2 Bed Bklyn Apt, near SUNY Downstate!"/>
    <n v="1993"/>
    <s v="New York"/>
    <n v="1"/>
    <n v="0.7"/>
    <x v="1"/>
    <n v="10"/>
    <x v="1"/>
    <x v="17"/>
    <x v="1"/>
    <s v="No"/>
    <n v="4"/>
    <x v="1"/>
    <n v="109"/>
    <n v="0.03"/>
    <n v="4.59"/>
    <x v="1"/>
    <n v="29"/>
    <s v="No"/>
    <d v="2015-04-10T00:00:00"/>
    <x v="124"/>
    <n v="242"/>
    <s v="Active"/>
    <s v="No"/>
  </r>
  <r>
    <n v="1040"/>
    <s v="Your Brooklyn Nook"/>
    <n v="1994"/>
    <s v="New York"/>
    <n v="1"/>
    <n v="0.44"/>
    <x v="1"/>
    <n v="9"/>
    <x v="1"/>
    <x v="16"/>
    <x v="0"/>
    <s v="Yes"/>
    <n v="1"/>
    <x v="0"/>
    <n v="48"/>
    <n v="0.03"/>
    <n v="5"/>
    <x v="1"/>
    <n v="33"/>
    <s v="No"/>
    <d v="2017-08-24T00:00:00"/>
    <x v="21"/>
    <n v="365"/>
    <s v="Active"/>
    <s v="No"/>
  </r>
  <r>
    <n v="1041"/>
    <s v="Studio Space, 10 minutes to Central Park and river"/>
    <n v="1156"/>
    <s v="New York"/>
    <n v="0.6"/>
    <n v="0.94"/>
    <x v="0"/>
    <n v="20"/>
    <x v="0"/>
    <x v="1"/>
    <x v="2"/>
    <s v="Yes"/>
    <n v="1"/>
    <x v="0"/>
    <n v="45"/>
    <n v="0.03"/>
    <n v="4.4800000000000004"/>
    <x v="0"/>
    <n v="65"/>
    <s v="No"/>
    <d v="2016-05-06T00:00:00"/>
    <x v="414"/>
    <n v="365"/>
    <s v="Active"/>
    <s v="No"/>
  </r>
  <r>
    <n v="1042"/>
    <s v="Charming apt close to everything!"/>
    <n v="1815"/>
    <s v="New York"/>
    <n v="0.83"/>
    <n v="0.57999999999999996"/>
    <x v="0"/>
    <n v="19"/>
    <x v="0"/>
    <x v="12"/>
    <x v="1"/>
    <s v="No"/>
    <n v="2"/>
    <x v="0"/>
    <n v="103"/>
    <n v="0.03"/>
    <n v="4.88"/>
    <x v="1"/>
    <n v="81"/>
    <s v="No"/>
    <d v="2014-12-07T00:00:00"/>
    <x v="25"/>
    <n v="269"/>
    <s v="Active"/>
    <s v="No"/>
  </r>
  <r>
    <n v="1043"/>
    <s v="Brownstone Williamsburg room with skylight Create"/>
    <n v="651"/>
    <s v="Île-de-France"/>
    <n v="1"/>
    <n v="0.93"/>
    <x v="0"/>
    <n v="12"/>
    <x v="1"/>
    <x v="9"/>
    <x v="0"/>
    <s v="Yes"/>
    <n v="1"/>
    <x v="0"/>
    <n v="51"/>
    <n v="0.03"/>
    <n v="4.82"/>
    <x v="1"/>
    <n v="250"/>
    <s v="Yes"/>
    <d v="2014-12-25T00:00:00"/>
    <x v="86"/>
    <n v="359"/>
    <s v="Active"/>
    <s v="No"/>
  </r>
  <r>
    <n v="1044"/>
    <s v="Art Large bedroom Williamsburg Brownstone longterm"/>
    <n v="651"/>
    <s v="Île-de-France"/>
    <n v="1"/>
    <n v="0.93"/>
    <x v="0"/>
    <n v="12"/>
    <x v="1"/>
    <x v="9"/>
    <x v="0"/>
    <s v="Yes"/>
    <n v="1"/>
    <x v="0"/>
    <n v="67"/>
    <n v="0.03"/>
    <n v="4.67"/>
    <x v="1"/>
    <n v="239"/>
    <s v="No"/>
    <d v="2015-05-03T00:00:00"/>
    <x v="8"/>
    <n v="352"/>
    <s v="Active"/>
    <s v="No"/>
  </r>
  <r>
    <n v="1045"/>
    <s v="$99 Manhattan/Time Sq."/>
    <n v="1998"/>
    <s v="New York"/>
    <n v="1"/>
    <n v="0.77"/>
    <x v="1"/>
    <n v="17"/>
    <x v="0"/>
    <x v="0"/>
    <x v="0"/>
    <s v="Yes"/>
    <n v="2"/>
    <x v="0"/>
    <n v="115"/>
    <n v="0.03"/>
    <n v="4.99"/>
    <x v="1"/>
    <n v="213"/>
    <s v="Yes"/>
    <d v="2014-12-08T00:00:00"/>
    <x v="241"/>
    <n v="358"/>
    <s v="Active"/>
    <s v="No"/>
  </r>
  <r>
    <n v="1046"/>
    <s v="MIDTOWN APARTMENT WITH SPECTACULAR VIEW"/>
    <n v="1955"/>
    <s v="New York"/>
    <n v="1"/>
    <n v="0.86"/>
    <x v="1"/>
    <n v="17"/>
    <x v="0"/>
    <x v="0"/>
    <x v="1"/>
    <s v="No"/>
    <n v="3"/>
    <x v="1"/>
    <n v="235"/>
    <n v="0.04"/>
    <n v="4.9800000000000004"/>
    <x v="1"/>
    <n v="50"/>
    <s v="No"/>
    <d v="2017-06-26T00:00:00"/>
    <x v="53"/>
    <n v="134"/>
    <s v="Active"/>
    <s v="No"/>
  </r>
  <r>
    <n v="1047"/>
    <s v="Woodsy-chic Lofted 1BR, Office, AC"/>
    <n v="353"/>
    <s v="New York"/>
    <n v="0.8"/>
    <n v="1"/>
    <x v="0"/>
    <n v="15"/>
    <x v="0"/>
    <x v="4"/>
    <x v="1"/>
    <s v="No"/>
    <n v="3"/>
    <x v="1"/>
    <n v="100"/>
    <n v="0.03"/>
    <n v="4.49"/>
    <x v="0"/>
    <n v="81"/>
    <s v="No"/>
    <d v="2015-05-03T00:00:00"/>
    <x v="415"/>
    <n v="48"/>
    <s v="Active"/>
    <s v="Yes"/>
  </r>
  <r>
    <n v="1048"/>
    <s v="Lovely Studio on the edge of the McGolrick Park"/>
    <n v="1053"/>
    <s v="New York"/>
    <n v="1"/>
    <n v="0.28999999999999998"/>
    <x v="0"/>
    <n v="11"/>
    <x v="1"/>
    <x v="8"/>
    <x v="0"/>
    <s v="Yes"/>
    <n v="2"/>
    <x v="0"/>
    <n v="80"/>
    <n v="0.03"/>
    <n v="4.7"/>
    <x v="1"/>
    <n v="10"/>
    <s v="No"/>
    <d v="2015-12-05T00:00:00"/>
    <x v="23"/>
    <n v="44"/>
    <s v="Active"/>
    <s v="No"/>
  </r>
  <r>
    <n v="1049"/>
    <s v="Funky East Village Garden Apt."/>
    <n v="1999"/>
    <s v="New York"/>
    <n v="1"/>
    <n v="1"/>
    <x v="0"/>
    <n v="15"/>
    <x v="0"/>
    <x v="4"/>
    <x v="1"/>
    <s v="No"/>
    <n v="4"/>
    <x v="1"/>
    <n v="168"/>
    <n v="0.03"/>
    <n v="4.63"/>
    <x v="1"/>
    <n v="40"/>
    <s v="No"/>
    <d v="2015-01-18T00:00:00"/>
    <x v="416"/>
    <n v="0"/>
    <s v="Inactive"/>
    <s v="No"/>
  </r>
  <r>
    <n v="1050"/>
    <s v="Gorgeous bohemian  Apt. in a Brownstone"/>
    <n v="60"/>
    <s v="New York"/>
    <n v="1"/>
    <n v="1"/>
    <x v="0"/>
    <n v="7"/>
    <x v="1"/>
    <x v="3"/>
    <x v="1"/>
    <s v="No"/>
    <n v="3"/>
    <x v="1"/>
    <n v="100"/>
    <n v="0.03"/>
    <n v="4.75"/>
    <x v="1"/>
    <n v="4"/>
    <s v="No"/>
    <d v="2016-06-21T00:00:00"/>
    <x v="417"/>
    <n v="0"/>
    <s v="Inactive"/>
    <s v="No"/>
  </r>
  <r>
    <n v="1051"/>
    <s v="Spacious Uptown 2 Bdrm Apartment"/>
    <n v="1997"/>
    <s v="New York"/>
    <n v="1"/>
    <n v="0.5"/>
    <x v="0"/>
    <n v="16"/>
    <x v="0"/>
    <x v="10"/>
    <x v="1"/>
    <s v="No"/>
    <n v="5"/>
    <x v="1"/>
    <n v="160"/>
    <n v="0.03"/>
    <n v="5"/>
    <x v="1"/>
    <n v="4"/>
    <s v="No"/>
    <d v="2015-04-11T00:00:00"/>
    <x v="418"/>
    <n v="358"/>
    <s v="Active"/>
    <s v="No"/>
  </r>
  <r>
    <n v="1052"/>
    <s v="Charming and Convenient Garden Apt"/>
    <n v="1005"/>
    <s v="New York"/>
    <n v="1"/>
    <n v="1"/>
    <x v="1"/>
    <n v="7"/>
    <x v="1"/>
    <x v="3"/>
    <x v="1"/>
    <s v="No"/>
    <n v="3"/>
    <x v="1"/>
    <n v="55"/>
    <n v="0.03"/>
    <n v="4.8099999999999996"/>
    <x v="1"/>
    <n v="48"/>
    <s v="No"/>
    <d v="2015-07-21T00:00:00"/>
    <x v="77"/>
    <n v="0"/>
    <s v="Inactive"/>
    <s v="No"/>
  </r>
  <r>
    <n v="1053"/>
    <s v="Furnished 2BR in UES (30 DAYS MIN)"/>
    <n v="2005"/>
    <s v="New York"/>
    <n v="1"/>
    <n v="0.87"/>
    <x v="1"/>
    <n v="19"/>
    <x v="0"/>
    <x v="12"/>
    <x v="1"/>
    <s v="No"/>
    <n v="5"/>
    <x v="1"/>
    <n v="110"/>
    <n v="0.03"/>
    <n v="4.67"/>
    <x v="1"/>
    <n v="15"/>
    <s v="No"/>
    <d v="2015-11-22T00:00:00"/>
    <x v="17"/>
    <n v="259"/>
    <s v="Active"/>
    <s v="No"/>
  </r>
  <r>
    <n v="1054"/>
    <s v="Hamilton Hts Beauty, Manhattan 1 BR"/>
    <n v="2014"/>
    <s v="New York"/>
    <n v="0.93"/>
    <n v="0.97"/>
    <x v="0"/>
    <n v="16"/>
    <x v="0"/>
    <x v="10"/>
    <x v="1"/>
    <s v="No"/>
    <n v="4"/>
    <x v="1"/>
    <n v="82"/>
    <n v="0.03"/>
    <n v="4.66"/>
    <x v="1"/>
    <n v="306"/>
    <s v="No"/>
    <d v="2014-12-31T00:00:00"/>
    <x v="142"/>
    <n v="321"/>
    <s v="Active"/>
    <s v="No"/>
  </r>
  <r>
    <n v="1055"/>
    <s v="Spacious 1BR Apt in converted Pencil Factory"/>
    <n v="36"/>
    <s v="New York"/>
    <n v="1"/>
    <n v="0.71"/>
    <x v="0"/>
    <n v="11"/>
    <x v="1"/>
    <x v="8"/>
    <x v="1"/>
    <s v="No"/>
    <n v="4"/>
    <x v="1"/>
    <n v="149"/>
    <n v="0.03"/>
    <n v="5"/>
    <x v="1"/>
    <n v="26"/>
    <s v="No"/>
    <d v="2014-12-07T00:00:00"/>
    <x v="129"/>
    <n v="0"/>
    <s v="Inactive"/>
    <s v="Yes"/>
  </r>
  <r>
    <n v="1056"/>
    <s v="2 Bedroom, 1 Bath Hell's Kitchen"/>
    <n v="518"/>
    <s v="New York"/>
    <n v="0.67"/>
    <n v="0.88"/>
    <x v="1"/>
    <n v="17"/>
    <x v="0"/>
    <x v="0"/>
    <x v="1"/>
    <s v="No"/>
    <n v="6"/>
    <x v="2"/>
    <n v="272"/>
    <n v="0.04"/>
    <n v="4.63"/>
    <x v="1"/>
    <n v="8"/>
    <s v="No"/>
    <d v="2014-12-28T00:00:00"/>
    <x v="65"/>
    <n v="365"/>
    <s v="Active"/>
    <s v="No"/>
  </r>
  <r>
    <n v="1057"/>
    <s v="Cozy 2 bedroom, near Central Park"/>
    <n v="2017"/>
    <s v="New York"/>
    <n v="1"/>
    <n v="0.81"/>
    <x v="0"/>
    <n v="20"/>
    <x v="0"/>
    <x v="1"/>
    <x v="1"/>
    <s v="No"/>
    <n v="4"/>
    <x v="1"/>
    <n v="223"/>
    <n v="0.04"/>
    <n v="4.87"/>
    <x v="1"/>
    <n v="63"/>
    <s v="No"/>
    <d v="2015-01-01T00:00:00"/>
    <x v="10"/>
    <n v="156"/>
    <s v="Active"/>
    <s v="No"/>
  </r>
  <r>
    <n v="1058"/>
    <s v="Brooklyn - Funky 1 Bedroom"/>
    <n v="853"/>
    <s v="Oregon"/>
    <n v="1"/>
    <n v="0.85"/>
    <x v="1"/>
    <n v="8"/>
    <x v="1"/>
    <x v="11"/>
    <x v="1"/>
    <s v="No"/>
    <n v="2"/>
    <x v="0"/>
    <n v="123"/>
    <n v="0.03"/>
    <n v="4.8899999999999997"/>
    <x v="1"/>
    <n v="55"/>
    <s v="No"/>
    <d v="2014-12-22T00:00:00"/>
    <x v="312"/>
    <n v="267"/>
    <s v="Active"/>
    <s v="No"/>
  </r>
  <r>
    <n v="1059"/>
    <s v="Location Top Manhattan"/>
    <n v="776"/>
    <s v="New York"/>
    <n v="1"/>
    <n v="0.5"/>
    <x v="0"/>
    <n v="20"/>
    <x v="0"/>
    <x v="1"/>
    <x v="0"/>
    <s v="Yes"/>
    <n v="1"/>
    <x v="0"/>
    <n v="100"/>
    <n v="0.03"/>
    <n v="4.75"/>
    <x v="1"/>
    <n v="12"/>
    <s v="No"/>
    <d v="2015-05-01T00:00:00"/>
    <x v="419"/>
    <n v="365"/>
    <s v="Active"/>
    <s v="No"/>
  </r>
  <r>
    <n v="1060"/>
    <s v="æ³•æ‹‰ç››ä¸­å¿ƒæ¸©é¦¨ä¸¤æˆ¿ä¸¤åŽ…. è¿‘ä¸€åˆ‡ã€‚"/>
    <n v="1573"/>
    <s v="New York"/>
    <n v="0.9"/>
    <n v="0.92"/>
    <x v="0"/>
    <n v="22"/>
    <x v="2"/>
    <x v="25"/>
    <x v="1"/>
    <s v="No"/>
    <n v="3"/>
    <x v="1"/>
    <n v="89"/>
    <n v="0.03"/>
    <n v="4.83"/>
    <x v="1"/>
    <n v="46"/>
    <s v="No"/>
    <d v="2014-11-30T00:00:00"/>
    <x v="52"/>
    <n v="1"/>
    <s v="Active"/>
    <s v="Yes"/>
  </r>
  <r>
    <n v="1061"/>
    <s v="Beautiful Astoria apt next to Manhattan"/>
    <n v="2023"/>
    <s v="New York"/>
    <n v="1"/>
    <n v="1"/>
    <x v="1"/>
    <n v="21"/>
    <x v="2"/>
    <x v="13"/>
    <x v="1"/>
    <s v="No"/>
    <n v="4"/>
    <x v="1"/>
    <n v="150"/>
    <n v="0.03"/>
    <n v="4.91"/>
    <x v="1"/>
    <n v="176"/>
    <s v="Yes"/>
    <d v="2014-12-30T00:00:00"/>
    <x v="307"/>
    <n v="296"/>
    <s v="Active"/>
    <s v="Yes"/>
  </r>
  <r>
    <n v="1062"/>
    <s v="Gorgeous Parlor Floor Suite near Subway"/>
    <n v="539"/>
    <s v="New York"/>
    <n v="0.8"/>
    <n v="0.99"/>
    <x v="0"/>
    <n v="7"/>
    <x v="1"/>
    <x v="3"/>
    <x v="1"/>
    <s v="No"/>
    <n v="3"/>
    <x v="1"/>
    <n v="162"/>
    <n v="0.03"/>
    <n v="4.6100000000000003"/>
    <x v="1"/>
    <n v="238"/>
    <s v="No"/>
    <d v="2015-03-15T00:00:00"/>
    <x v="121"/>
    <n v="0"/>
    <s v="Inactive"/>
    <s v="No"/>
  </r>
  <r>
    <n v="1063"/>
    <s v="NEW! 2-BR Apt with Whirlpool Tub"/>
    <n v="1605"/>
    <s v="New York"/>
    <n v="0.92"/>
    <n v="0.84"/>
    <x v="0"/>
    <n v="19"/>
    <x v="0"/>
    <x v="12"/>
    <x v="1"/>
    <s v="No"/>
    <n v="3"/>
    <x v="1"/>
    <n v="130"/>
    <n v="0.03"/>
    <n v="4.4000000000000004"/>
    <x v="0"/>
    <n v="5"/>
    <s v="No"/>
    <d v="2016-08-28T00:00:00"/>
    <x v="345"/>
    <n v="365"/>
    <s v="Active"/>
    <s v="No"/>
  </r>
  <r>
    <n v="1064"/>
    <s v="Private Room with Queen size bed"/>
    <n v="1953"/>
    <s v="New York"/>
    <n v="1"/>
    <n v="0.85"/>
    <x v="1"/>
    <n v="17"/>
    <x v="0"/>
    <x v="0"/>
    <x v="0"/>
    <s v="Yes"/>
    <n v="2"/>
    <x v="0"/>
    <n v="89"/>
    <n v="0.03"/>
    <n v="4.83"/>
    <x v="1"/>
    <n v="72"/>
    <s v="No"/>
    <d v="2014-12-08T00:00:00"/>
    <x v="159"/>
    <n v="365"/>
    <s v="Active"/>
    <s v="No"/>
  </r>
  <r>
    <n v="1065"/>
    <s v="3BR Central Park view / Fifth Ave / celebrity apt"/>
    <n v="2025"/>
    <s v="New York"/>
    <n v="0.33"/>
    <n v="0.55000000000000004"/>
    <x v="0"/>
    <n v="14"/>
    <x v="0"/>
    <x v="2"/>
    <x v="1"/>
    <s v="No"/>
    <n v="4"/>
    <x v="1"/>
    <n v="703"/>
    <n v="0.05"/>
    <n v="5"/>
    <x v="1"/>
    <n v="3"/>
    <s v="No"/>
    <d v="2015-12-04T00:00:00"/>
    <x v="141"/>
    <n v="89"/>
    <s v="Active"/>
    <s v="No"/>
  </r>
  <r>
    <n v="1066"/>
    <s v="Idy Safe Secure mins to Times Square 5*"/>
    <n v="2029"/>
    <s v="New York"/>
    <n v="1"/>
    <n v="0.61"/>
    <x v="1"/>
    <n v="21"/>
    <x v="2"/>
    <x v="13"/>
    <x v="1"/>
    <s v="No"/>
    <n v="7"/>
    <x v="2"/>
    <n v="99"/>
    <n v="0.03"/>
    <n v="4.9000000000000004"/>
    <x v="1"/>
    <n v="100"/>
    <s v="No"/>
    <d v="2015-05-02T00:00:00"/>
    <x v="66"/>
    <n v="323"/>
    <s v="Active"/>
    <s v="No"/>
  </r>
  <r>
    <n v="1067"/>
    <s v="Good, clean quite, and private!"/>
    <n v="1464"/>
    <s v="New York"/>
    <n v="1"/>
    <n v="0.31"/>
    <x v="0"/>
    <n v="8"/>
    <x v="1"/>
    <x v="11"/>
    <x v="0"/>
    <s v="Yes"/>
    <n v="2"/>
    <x v="0"/>
    <n v="39"/>
    <n v="0.03"/>
    <n v="4.5"/>
    <x v="1"/>
    <n v="6"/>
    <s v="No"/>
    <d v="2014-12-28T00:00:00"/>
    <x v="420"/>
    <n v="364"/>
    <s v="Active"/>
    <s v="No"/>
  </r>
  <r>
    <n v="1068"/>
    <s v="Spacious 2BR in UES - 30 DAYS MIN"/>
    <n v="2005"/>
    <s v="New York"/>
    <n v="1"/>
    <n v="0.87"/>
    <x v="1"/>
    <n v="19"/>
    <x v="0"/>
    <x v="12"/>
    <x v="1"/>
    <s v="No"/>
    <n v="5"/>
    <x v="1"/>
    <n v="99"/>
    <n v="0.03"/>
    <n v="4.71"/>
    <x v="1"/>
    <n v="7"/>
    <s v="No"/>
    <d v="2015-02-27T00:00:00"/>
    <x v="316"/>
    <n v="240"/>
    <s v="Active"/>
    <s v="No"/>
  </r>
  <r>
    <n v="1069"/>
    <s v="Cozy Garden Apartment in Bushwick!!"/>
    <n v="2032"/>
    <s v="New York"/>
    <n v="1"/>
    <n v="0.78"/>
    <x v="1"/>
    <n v="8"/>
    <x v="1"/>
    <x v="11"/>
    <x v="0"/>
    <s v="Yes"/>
    <n v="2"/>
    <x v="0"/>
    <n v="55"/>
    <n v="0.03"/>
    <n v="4.75"/>
    <x v="1"/>
    <n v="51"/>
    <s v="No"/>
    <d v="2015-05-19T00:00:00"/>
    <x v="421"/>
    <n v="335"/>
    <s v="Active"/>
    <s v="No"/>
  </r>
  <r>
    <n v="1070"/>
    <s v="SPACIOUS LIVING ROOM SPACE WITH QUEEN BED!"/>
    <n v="2036"/>
    <s v="New York"/>
    <n v="1"/>
    <n v="0.88"/>
    <x v="0"/>
    <n v="26"/>
    <x v="2"/>
    <x v="19"/>
    <x v="0"/>
    <s v="Yes"/>
    <n v="1"/>
    <x v="0"/>
    <n v="95"/>
    <n v="0.03"/>
    <n v="4.96"/>
    <x v="1"/>
    <n v="25"/>
    <s v="No"/>
    <d v="2016-08-15T00:00:00"/>
    <x v="421"/>
    <n v="240"/>
    <s v="Active"/>
    <s v="No"/>
  </r>
  <r>
    <n v="1071"/>
    <s v="Cozy 2BR in the UES (MIN 30 DAYS)"/>
    <n v="2005"/>
    <s v="New York"/>
    <n v="1"/>
    <n v="0.87"/>
    <x v="1"/>
    <n v="19"/>
    <x v="0"/>
    <x v="12"/>
    <x v="1"/>
    <s v="No"/>
    <n v="4"/>
    <x v="1"/>
    <n v="99"/>
    <n v="0.03"/>
    <n v="4.75"/>
    <x v="1"/>
    <n v="8"/>
    <s v="No"/>
    <d v="2016-03-22T00:00:00"/>
    <x v="78"/>
    <n v="347"/>
    <s v="Active"/>
    <s v="No"/>
  </r>
  <r>
    <n v="1072"/>
    <s v="1 BR with Steinway Grand Piano"/>
    <n v="1633"/>
    <s v="New York"/>
    <n v="0.9"/>
    <n v="0.97"/>
    <x v="0"/>
    <n v="16"/>
    <x v="0"/>
    <x v="10"/>
    <x v="1"/>
    <s v="No"/>
    <n v="3"/>
    <x v="1"/>
    <n v="95"/>
    <n v="0.03"/>
    <n v="4.82"/>
    <x v="1"/>
    <n v="146"/>
    <s v="Yes"/>
    <d v="2014-12-13T00:00:00"/>
    <x v="236"/>
    <n v="294"/>
    <s v="Active"/>
    <s v="Yes"/>
  </r>
  <r>
    <n v="1073"/>
    <s v="Luxury Astoria 1BD apt, 20min from Manhattan"/>
    <n v="2023"/>
    <s v="New York"/>
    <n v="1"/>
    <n v="1"/>
    <x v="1"/>
    <n v="24"/>
    <x v="2"/>
    <x v="5"/>
    <x v="1"/>
    <s v="No"/>
    <n v="4"/>
    <x v="1"/>
    <n v="150"/>
    <n v="0.03"/>
    <n v="4.8499999999999996"/>
    <x v="1"/>
    <n v="97"/>
    <s v="No"/>
    <d v="2015-09-01T00:00:00"/>
    <x v="86"/>
    <n v="343"/>
    <s v="Active"/>
    <s v="Yes"/>
  </r>
  <r>
    <n v="1074"/>
    <s v="Harlem Brownstone - It's Historic!"/>
    <n v="2037"/>
    <s v="New York"/>
    <n v="1"/>
    <n v="0.57999999999999996"/>
    <x v="1"/>
    <n v="16"/>
    <x v="0"/>
    <x v="10"/>
    <x v="1"/>
    <s v="No"/>
    <n v="4"/>
    <x v="1"/>
    <n v="125"/>
    <n v="0.03"/>
    <n v="4.91"/>
    <x v="1"/>
    <n v="160"/>
    <s v="Yes"/>
    <d v="2014-12-14T00:00:00"/>
    <x v="103"/>
    <n v="346"/>
    <s v="Active"/>
    <s v="No"/>
  </r>
  <r>
    <n v="1075"/>
    <s v="Bright Design Loft Perfect for Photoshoots"/>
    <n v="1840"/>
    <s v="New York"/>
    <n v="0.9"/>
    <n v="0.93"/>
    <x v="1"/>
    <n v="13"/>
    <x v="0"/>
    <x v="7"/>
    <x v="1"/>
    <s v="No"/>
    <n v="4"/>
    <x v="1"/>
    <n v="850"/>
    <n v="0.05"/>
    <n v="4.5"/>
    <x v="1"/>
    <n v="103"/>
    <s v="No"/>
    <d v="2014-12-08T00:00:00"/>
    <x v="129"/>
    <n v="365"/>
    <s v="Active"/>
    <s v="No"/>
  </r>
  <r>
    <n v="1076"/>
    <s v="Cozy home in Williamsburg BK"/>
    <n v="195"/>
    <s v="New York"/>
    <n v="1"/>
    <n v="1"/>
    <x v="0"/>
    <n v="12"/>
    <x v="1"/>
    <x v="9"/>
    <x v="1"/>
    <s v="No"/>
    <n v="2"/>
    <x v="0"/>
    <n v="108"/>
    <n v="0.03"/>
    <n v="4.45"/>
    <x v="0"/>
    <n v="11"/>
    <s v="No"/>
    <d v="2016-03-17T00:00:00"/>
    <x v="422"/>
    <n v="0"/>
    <s v="Inactive"/>
    <s v="Yes"/>
  </r>
  <r>
    <n v="1077"/>
    <s v="Beautiful Light Filled Apartment in New York City!"/>
    <n v="1490"/>
    <s v="New York"/>
    <n v="0.8"/>
    <n v="0.28999999999999998"/>
    <x v="0"/>
    <n v="18"/>
    <x v="0"/>
    <x v="20"/>
    <x v="1"/>
    <s v="No"/>
    <n v="4"/>
    <x v="1"/>
    <n v="130"/>
    <n v="0.03"/>
    <n v="5"/>
    <x v="1"/>
    <n v="3"/>
    <s v="No"/>
    <d v="2016-07-17T00:00:00"/>
    <x v="423"/>
    <n v="0"/>
    <s v="Inactive"/>
    <s v="No"/>
  </r>
  <r>
    <n v="1078"/>
    <s v="Luxurious beds in a simple, clean, cozy home"/>
    <n v="2039"/>
    <s v="New York"/>
    <n v="1"/>
    <n v="0.56999999999999995"/>
    <x v="1"/>
    <n v="21"/>
    <x v="2"/>
    <x v="13"/>
    <x v="1"/>
    <s v="No"/>
    <n v="4"/>
    <x v="1"/>
    <n v="75"/>
    <n v="0.03"/>
    <n v="4.9000000000000004"/>
    <x v="1"/>
    <n v="84"/>
    <s v="No"/>
    <d v="2014-12-24T00:00:00"/>
    <x v="0"/>
    <n v="343"/>
    <s v="Active"/>
    <s v="No"/>
  </r>
  <r>
    <n v="1079"/>
    <s v="Amazzzing City Views in Lux bldg"/>
    <n v="1243"/>
    <s v="New York"/>
    <n v="1"/>
    <n v="1"/>
    <x v="1"/>
    <n v="14"/>
    <x v="0"/>
    <x v="2"/>
    <x v="0"/>
    <s v="Yes"/>
    <n v="2"/>
    <x v="0"/>
    <n v="49"/>
    <n v="0.03"/>
    <n v="4.66"/>
    <x v="1"/>
    <n v="29"/>
    <s v="No"/>
    <d v="2015-02-01T00:00:00"/>
    <x v="23"/>
    <n v="180"/>
    <s v="Active"/>
    <s v="Yes"/>
  </r>
  <r>
    <n v="1080"/>
    <s v="Williamsburg Carriage House w/ yard"/>
    <n v="2041"/>
    <s v="New York"/>
    <n v="1"/>
    <n v="1"/>
    <x v="0"/>
    <n v="12"/>
    <x v="1"/>
    <x v="9"/>
    <x v="1"/>
    <s v="No"/>
    <n v="4"/>
    <x v="1"/>
    <n v="100"/>
    <n v="0.03"/>
    <n v="4.5599999999999996"/>
    <x v="1"/>
    <n v="32"/>
    <s v="No"/>
    <d v="2014-12-14T00:00:00"/>
    <x v="75"/>
    <n v="174"/>
    <s v="Active"/>
    <s v="Yes"/>
  </r>
  <r>
    <n v="1081"/>
    <s v="Large queen size bedroom in huge loft apt"/>
    <n v="203"/>
    <s v="New York"/>
    <n v="1"/>
    <n v="0.36"/>
    <x v="0"/>
    <n v="14"/>
    <x v="0"/>
    <x v="2"/>
    <x v="0"/>
    <s v="Yes"/>
    <n v="2"/>
    <x v="0"/>
    <n v="61"/>
    <n v="0.03"/>
    <n v="4.7300000000000004"/>
    <x v="1"/>
    <n v="15"/>
    <s v="No"/>
    <d v="2015-09-26T00:00:00"/>
    <x v="257"/>
    <n v="364"/>
    <s v="Active"/>
    <s v="No"/>
  </r>
  <r>
    <n v="1082"/>
    <s v="Sunny Bedroom in BK"/>
    <n v="1342"/>
    <s v="New York"/>
    <n v="1"/>
    <n v="1"/>
    <x v="0"/>
    <n v="7"/>
    <x v="1"/>
    <x v="3"/>
    <x v="0"/>
    <s v="Yes"/>
    <n v="2"/>
    <x v="0"/>
    <n v="61"/>
    <n v="0.03"/>
    <n v="4.9000000000000004"/>
    <x v="1"/>
    <n v="10"/>
    <s v="No"/>
    <d v="2015-03-01T00:00:00"/>
    <x v="42"/>
    <n v="226"/>
    <s v="Active"/>
    <s v="Yes"/>
  </r>
  <r>
    <n v="1083"/>
    <s v="Amazing Private &amp; Cozy Williamsburg Room *rooftop*"/>
    <n v="119"/>
    <s v="New York"/>
    <n v="1"/>
    <n v="0.94"/>
    <x v="1"/>
    <n v="12"/>
    <x v="1"/>
    <x v="9"/>
    <x v="0"/>
    <s v="Yes"/>
    <n v="2"/>
    <x v="0"/>
    <n v="60"/>
    <n v="0.03"/>
    <n v="4.91"/>
    <x v="1"/>
    <n v="160"/>
    <s v="Yes"/>
    <d v="2016-05-13T00:00:00"/>
    <x v="20"/>
    <n v="0"/>
    <s v="Inactive"/>
    <s v="No"/>
  </r>
  <r>
    <n v="1084"/>
    <s v="Private floor&amp; entrance, Roofdeck&amp; NO CLEANING FEE"/>
    <n v="1568"/>
    <s v="New York"/>
    <n v="1"/>
    <n v="0.87"/>
    <x v="1"/>
    <n v="15"/>
    <x v="0"/>
    <x v="4"/>
    <x v="0"/>
    <s v="Yes"/>
    <n v="2"/>
    <x v="0"/>
    <n v="131"/>
    <n v="0.03"/>
    <n v="4.9800000000000004"/>
    <x v="1"/>
    <n v="59"/>
    <s v="No"/>
    <d v="2015-07-06T00:00:00"/>
    <x v="95"/>
    <n v="1"/>
    <s v="Active"/>
    <s v="No"/>
  </r>
  <r>
    <n v="1085"/>
    <s v="Elegant Quiet Spacious 2BD Brownstone Brooklyn NYC"/>
    <n v="812"/>
    <s v="New York"/>
    <n v="1"/>
    <n v="0.86"/>
    <x v="1"/>
    <n v="7"/>
    <x v="1"/>
    <x v="3"/>
    <x v="1"/>
    <s v="No"/>
    <n v="7"/>
    <x v="2"/>
    <n v="124"/>
    <n v="0.03"/>
    <n v="4.84"/>
    <x v="1"/>
    <n v="167"/>
    <s v="Yes"/>
    <d v="2014-12-21T00:00:00"/>
    <x v="179"/>
    <n v="364"/>
    <s v="Active"/>
    <s v="No"/>
  </r>
  <r>
    <n v="1086"/>
    <s v="Private Room in Hell's Kitchen NYC"/>
    <n v="1094"/>
    <s v="New York"/>
    <n v="1"/>
    <n v="0.98"/>
    <x v="1"/>
    <n v="17"/>
    <x v="0"/>
    <x v="0"/>
    <x v="0"/>
    <s v="Yes"/>
    <n v="2"/>
    <x v="0"/>
    <n v="125"/>
    <n v="0.03"/>
    <n v="4.99"/>
    <x v="1"/>
    <n v="210"/>
    <s v="Yes"/>
    <d v="2015-08-31T00:00:00"/>
    <x v="86"/>
    <n v="318"/>
    <s v="Active"/>
    <s v="No"/>
  </r>
  <r>
    <n v="1087"/>
    <s v="Comfy 4br, 2 full baths, 3 fls, 2 living rooms"/>
    <n v="487"/>
    <s v="New York"/>
    <n v="1"/>
    <n v="0.98"/>
    <x v="0"/>
    <n v="12"/>
    <x v="1"/>
    <x v="9"/>
    <x v="1"/>
    <s v="No"/>
    <n v="14"/>
    <x v="2"/>
    <n v="375"/>
    <n v="0.04"/>
    <n v="4.7300000000000004"/>
    <x v="1"/>
    <n v="45"/>
    <s v="No"/>
    <d v="2019-01-08T00:00:00"/>
    <x v="32"/>
    <n v="181"/>
    <s v="Active"/>
    <s v="No"/>
  </r>
  <r>
    <n v="1088"/>
    <s v="Loft Studio Near UN Building-30 days min stay"/>
    <n v="2021"/>
    <s v="New Jersey"/>
    <n v="0.9"/>
    <n v="0.83"/>
    <x v="0"/>
    <n v="18"/>
    <x v="0"/>
    <x v="20"/>
    <x v="1"/>
    <s v="No"/>
    <n v="2"/>
    <x v="0"/>
    <n v="95"/>
    <n v="0.03"/>
    <n v="4.67"/>
    <x v="1"/>
    <n v="3"/>
    <s v="No"/>
    <d v="2015-08-15T00:00:00"/>
    <x v="424"/>
    <n v="365"/>
    <s v="Active"/>
    <s v="No"/>
  </r>
  <r>
    <n v="1089"/>
    <s v="Amazing large 2BR in the UES  (MIN 30 DAYS)"/>
    <n v="2005"/>
    <s v="New York"/>
    <n v="1"/>
    <n v="0.87"/>
    <x v="1"/>
    <n v="19"/>
    <x v="0"/>
    <x v="12"/>
    <x v="1"/>
    <s v="No"/>
    <n v="5"/>
    <x v="1"/>
    <n v="99"/>
    <n v="0.03"/>
    <n v="4.5599999999999996"/>
    <x v="1"/>
    <n v="9"/>
    <s v="No"/>
    <d v="2017-03-14T00:00:00"/>
    <x v="166"/>
    <n v="352"/>
    <s v="Active"/>
    <s v="No"/>
  </r>
  <r>
    <n v="1090"/>
    <s v="Perfectly Located UpperWest Futon"/>
    <n v="1167"/>
    <s v="New York"/>
    <n v="0.77"/>
    <n v="0.99"/>
    <x v="0"/>
    <n v="20"/>
    <x v="0"/>
    <x v="1"/>
    <x v="2"/>
    <s v="Yes"/>
    <n v="2"/>
    <x v="0"/>
    <n v="25"/>
    <n v="0.03"/>
    <n v="4.71"/>
    <x v="1"/>
    <n v="160"/>
    <s v="No"/>
    <d v="2015-01-31T00:00:00"/>
    <x v="17"/>
    <n v="236"/>
    <s v="Active"/>
    <s v="Yes"/>
  </r>
  <r>
    <n v="1091"/>
    <s v="Spacious Sunny 2 Bedroom Close to the Subway!"/>
    <n v="1244"/>
    <s v="New York"/>
    <n v="1"/>
    <n v="0.8"/>
    <x v="1"/>
    <n v="7"/>
    <x v="1"/>
    <x v="3"/>
    <x v="1"/>
    <s v="No"/>
    <n v="4"/>
    <x v="1"/>
    <n v="130"/>
    <n v="0.03"/>
    <n v="4.83"/>
    <x v="1"/>
    <n v="36"/>
    <s v="No"/>
    <d v="2015-09-26T00:00:00"/>
    <x v="58"/>
    <n v="150"/>
    <s v="Active"/>
    <s v="No"/>
  </r>
  <r>
    <n v="1092"/>
    <s v="Charming &amp; sunny studio apartment"/>
    <n v="653"/>
    <s v="New York"/>
    <n v="1"/>
    <n v="0.79"/>
    <x v="1"/>
    <n v="16"/>
    <x v="0"/>
    <x v="10"/>
    <x v="1"/>
    <s v="No"/>
    <n v="2"/>
    <x v="0"/>
    <n v="75"/>
    <n v="0.03"/>
    <n v="5"/>
    <x v="1"/>
    <n v="24"/>
    <s v="No"/>
    <d v="2015-02-01T00:00:00"/>
    <x v="13"/>
    <n v="254"/>
    <s v="Active"/>
    <s v="No"/>
  </r>
  <r>
    <n v="1093"/>
    <s v="Modern fully furnished bedroom"/>
    <n v="409"/>
    <s v="New York"/>
    <n v="1"/>
    <n v="1"/>
    <x v="0"/>
    <n v="8"/>
    <x v="1"/>
    <x v="11"/>
    <x v="0"/>
    <s v="Yes"/>
    <n v="2"/>
    <x v="0"/>
    <n v="63"/>
    <n v="0.03"/>
    <n v="4.5999999999999996"/>
    <x v="1"/>
    <n v="5"/>
    <s v="No"/>
    <d v="2017-01-01T00:00:00"/>
    <x v="25"/>
    <n v="364"/>
    <s v="Active"/>
    <s v="No"/>
  </r>
  <r>
    <n v="1094"/>
    <s v="Nice room in a great apartment, close to Cen. Park"/>
    <n v="1143"/>
    <s v="New York"/>
    <n v="1"/>
    <n v="0.81"/>
    <x v="0"/>
    <n v="14"/>
    <x v="0"/>
    <x v="2"/>
    <x v="0"/>
    <s v="Yes"/>
    <n v="2"/>
    <x v="0"/>
    <n v="59"/>
    <n v="0.03"/>
    <n v="4.96"/>
    <x v="1"/>
    <n v="162"/>
    <s v="Yes"/>
    <d v="2015-05-15T00:00:00"/>
    <x v="7"/>
    <n v="270"/>
    <s v="Active"/>
    <s v="Yes"/>
  </r>
  <r>
    <n v="1095"/>
    <s v="STUNNING 1BD BRIGHT UNIT, RENOVATED"/>
    <n v="465"/>
    <s v="New York"/>
    <n v="0.85"/>
    <n v="0.38"/>
    <x v="0"/>
    <n v="17"/>
    <x v="0"/>
    <x v="0"/>
    <x v="1"/>
    <s v="No"/>
    <n v="2"/>
    <x v="0"/>
    <n v="110"/>
    <n v="0.03"/>
    <n v="4"/>
    <x v="0"/>
    <n v="6"/>
    <s v="No"/>
    <d v="2015-07-28T00:00:00"/>
    <x v="425"/>
    <n v="365"/>
    <s v="Active"/>
    <s v="No"/>
  </r>
  <r>
    <n v="1096"/>
    <s v="Family friendly 3Br Apt just ON Central Park"/>
    <n v="2060"/>
    <s v="New York"/>
    <n v="1"/>
    <n v="1"/>
    <x v="0"/>
    <n v="20"/>
    <x v="0"/>
    <x v="1"/>
    <x v="1"/>
    <s v="No"/>
    <n v="6"/>
    <x v="2"/>
    <n v="150"/>
    <n v="0.03"/>
    <n v="5"/>
    <x v="1"/>
    <n v="14"/>
    <s v="No"/>
    <d v="2015-01-09T00:00:00"/>
    <x v="65"/>
    <n v="16"/>
    <s v="Active"/>
    <s v="No"/>
  </r>
  <r>
    <n v="1097"/>
    <s v="1 Bedroom Apt Elevator Central Park 1 Bath"/>
    <n v="1686"/>
    <s v="New York"/>
    <n v="1"/>
    <n v="0.98"/>
    <x v="1"/>
    <n v="20"/>
    <x v="0"/>
    <x v="1"/>
    <x v="1"/>
    <s v="No"/>
    <n v="2"/>
    <x v="0"/>
    <n v="126"/>
    <n v="0.03"/>
    <n v="4.8099999999999996"/>
    <x v="1"/>
    <n v="72"/>
    <s v="No"/>
    <d v="2015-04-21T00:00:00"/>
    <x v="66"/>
    <n v="356"/>
    <s v="Active"/>
    <s v="Yes"/>
  </r>
  <r>
    <n v="1098"/>
    <s v="Magical/private/clean apt- best Bushwick location!"/>
    <n v="2062"/>
    <s v="New York"/>
    <n v="0.5"/>
    <n v="0.25"/>
    <x v="0"/>
    <n v="8"/>
    <x v="1"/>
    <x v="11"/>
    <x v="1"/>
    <s v="No"/>
    <n v="2"/>
    <x v="0"/>
    <n v="70"/>
    <n v="0.03"/>
    <n v="4"/>
    <x v="0"/>
    <n v="4"/>
    <s v="No"/>
    <d v="2015-05-15T00:00:00"/>
    <x v="426"/>
    <n v="364"/>
    <s v="Active"/>
    <s v="No"/>
  </r>
  <r>
    <n v="1099"/>
    <s v="Sparkling Clean Room and Bath-10 mins to Midtown"/>
    <n v="2008"/>
    <s v="New York"/>
    <n v="0.67"/>
    <n v="0.69"/>
    <x v="1"/>
    <n v="16"/>
    <x v="0"/>
    <x v="10"/>
    <x v="0"/>
    <s v="Yes"/>
    <n v="2"/>
    <x v="0"/>
    <n v="100"/>
    <n v="0.03"/>
    <n v="5"/>
    <x v="1"/>
    <n v="16"/>
    <s v="No"/>
    <d v="2015-03-23T00:00:00"/>
    <x v="406"/>
    <n v="365"/>
    <s v="Active"/>
    <s v="No"/>
  </r>
  <r>
    <n v="1100"/>
    <s v="Private room 2 blocks from Central Park"/>
    <n v="472"/>
    <s v="New York"/>
    <n v="1"/>
    <n v="0.6"/>
    <x v="1"/>
    <n v="14"/>
    <x v="0"/>
    <x v="2"/>
    <x v="0"/>
    <s v="Yes"/>
    <n v="1"/>
    <x v="0"/>
    <n v="74"/>
    <n v="0.03"/>
    <n v="4.92"/>
    <x v="1"/>
    <n v="99"/>
    <s v="No"/>
    <d v="2015-12-15T00:00:00"/>
    <x v="77"/>
    <n v="210"/>
    <s v="Active"/>
    <s v="No"/>
  </r>
  <r>
    <n v="1101"/>
    <s v="Bright + Stylish *THREE* Bedroom BK Apt Near Train"/>
    <n v="2066"/>
    <s v="New York"/>
    <n v="1"/>
    <n v="0.94"/>
    <x v="0"/>
    <n v="7"/>
    <x v="1"/>
    <x v="3"/>
    <x v="1"/>
    <s v="No"/>
    <n v="7"/>
    <x v="2"/>
    <n v="175"/>
    <n v="0.03"/>
    <n v="4.8099999999999996"/>
    <x v="1"/>
    <n v="242"/>
    <s v="Yes"/>
    <d v="2014-12-30T00:00:00"/>
    <x v="8"/>
    <n v="308"/>
    <s v="Active"/>
    <s v="No"/>
  </r>
  <r>
    <n v="1102"/>
    <s v="Williamsburg Magic Backyard + parking space"/>
    <n v="59"/>
    <s v="New York"/>
    <n v="1"/>
    <n v="1"/>
    <x v="0"/>
    <n v="12"/>
    <x v="1"/>
    <x v="9"/>
    <x v="1"/>
    <s v="No"/>
    <n v="3"/>
    <x v="1"/>
    <n v="200"/>
    <n v="0.04"/>
    <n v="4.67"/>
    <x v="1"/>
    <n v="12"/>
    <s v="No"/>
    <d v="2015-05-21T00:00:00"/>
    <x v="13"/>
    <n v="28"/>
    <s v="Active"/>
    <s v="No"/>
  </r>
  <r>
    <n v="1103"/>
    <s v="1 bd apt in Astoria"/>
    <n v="2068"/>
    <s v="New York"/>
    <n v="1"/>
    <n v="0.97"/>
    <x v="0"/>
    <n v="21"/>
    <x v="2"/>
    <x v="13"/>
    <x v="1"/>
    <s v="No"/>
    <n v="2"/>
    <x v="0"/>
    <n v="79"/>
    <n v="0.03"/>
    <n v="4.8"/>
    <x v="1"/>
    <n v="41"/>
    <s v="No"/>
    <d v="2015-04-25T00:00:00"/>
    <x v="298"/>
    <n v="342"/>
    <s v="Active"/>
    <s v="No"/>
  </r>
  <r>
    <n v="1104"/>
    <s v="VICTORIAN SUNFILLED APT DREAM VIEW"/>
    <n v="522"/>
    <s v="New York"/>
    <n v="0.7"/>
    <n v="0.56000000000000005"/>
    <x v="0"/>
    <n v="24"/>
    <x v="2"/>
    <x v="5"/>
    <x v="0"/>
    <s v="Yes"/>
    <n v="3"/>
    <x v="1"/>
    <n v="85"/>
    <n v="0.03"/>
    <n v="4.6399999999999997"/>
    <x v="1"/>
    <n v="160"/>
    <s v="No"/>
    <d v="2015-05-02T00:00:00"/>
    <x v="186"/>
    <n v="365"/>
    <s v="Active"/>
    <s v="No"/>
  </r>
  <r>
    <n v="1105"/>
    <s v="NYC GORGEOUS LIGHT APT/PANORAMIC RIVER VIEW"/>
    <n v="2070"/>
    <s v="New York"/>
    <n v="1"/>
    <n v="0.67"/>
    <x v="1"/>
    <n v="16"/>
    <x v="0"/>
    <x v="10"/>
    <x v="1"/>
    <s v="No"/>
    <n v="4"/>
    <x v="1"/>
    <n v="119"/>
    <n v="0.03"/>
    <n v="4.75"/>
    <x v="1"/>
    <n v="4"/>
    <s v="No"/>
    <d v="2014-12-28T00:00:00"/>
    <x v="427"/>
    <n v="9"/>
    <s v="Active"/>
    <s v="No"/>
  </r>
  <r>
    <n v="1106"/>
    <s v="TOWNHOUSE NEAR RSD PARK -  Spacious 2 Bedroom Apt"/>
    <n v="2073"/>
    <s v="New York"/>
    <n v="0.93"/>
    <n v="1"/>
    <x v="1"/>
    <n v="20"/>
    <x v="0"/>
    <x v="1"/>
    <x v="1"/>
    <s v="No"/>
    <n v="4"/>
    <x v="1"/>
    <n v="270"/>
    <n v="0.04"/>
    <n v="4.6900000000000004"/>
    <x v="1"/>
    <n v="16"/>
    <s v="No"/>
    <d v="2015-03-07T00:00:00"/>
    <x v="428"/>
    <n v="365"/>
    <s v="Active"/>
    <s v="Yes"/>
  </r>
  <r>
    <n v="1107"/>
    <s v="*DYLAN* Exquisite 1 BR &amp; Terrace - Contemporary"/>
    <n v="2073"/>
    <s v="New York"/>
    <n v="0.93"/>
    <n v="1"/>
    <x v="1"/>
    <n v="20"/>
    <x v="0"/>
    <x v="1"/>
    <x v="1"/>
    <s v="No"/>
    <n v="3"/>
    <x v="1"/>
    <n v="140"/>
    <n v="0.03"/>
    <n v="4.83"/>
    <x v="1"/>
    <n v="12"/>
    <s v="No"/>
    <d v="2015-04-18T00:00:00"/>
    <x v="429"/>
    <n v="351"/>
    <s v="Active"/>
    <s v="Yes"/>
  </r>
  <r>
    <n v="1108"/>
    <s v="*OASIS* 2 BEDROOM, 2 BATH &amp; Garden! Great UWS Area"/>
    <n v="2073"/>
    <s v="New York"/>
    <n v="0.93"/>
    <n v="1"/>
    <x v="1"/>
    <n v="20"/>
    <x v="0"/>
    <x v="1"/>
    <x v="1"/>
    <s v="No"/>
    <n v="5"/>
    <x v="1"/>
    <n v="250"/>
    <n v="0.04"/>
    <n v="4.8499999999999996"/>
    <x v="1"/>
    <n v="20"/>
    <s v="No"/>
    <d v="2015-02-27T00:00:00"/>
    <x v="430"/>
    <n v="365"/>
    <s v="Active"/>
    <s v="Yes"/>
  </r>
  <r>
    <n v="1109"/>
    <s v="Great Room with Good Amenities"/>
    <n v="181"/>
    <s v="New York"/>
    <n v="1"/>
    <n v="0.62"/>
    <x v="0"/>
    <n v="7"/>
    <x v="1"/>
    <x v="3"/>
    <x v="0"/>
    <s v="Yes"/>
    <n v="2"/>
    <x v="0"/>
    <n v="45"/>
    <n v="0.03"/>
    <n v="4.5999999999999996"/>
    <x v="1"/>
    <n v="35"/>
    <s v="No"/>
    <d v="2015-07-21T00:00:00"/>
    <x v="398"/>
    <n v="330"/>
    <s v="Active"/>
    <s v="No"/>
  </r>
  <r>
    <n v="1110"/>
    <s v="â„ï¸SALE: Lâ™¥vely 1BR! Times Square Theatre District"/>
    <n v="1934"/>
    <s v="New York"/>
    <n v="1"/>
    <n v="0.97"/>
    <x v="1"/>
    <n v="17"/>
    <x v="0"/>
    <x v="0"/>
    <x v="0"/>
    <s v="Yes"/>
    <n v="2"/>
    <x v="0"/>
    <n v="152"/>
    <n v="0.03"/>
    <n v="4.83"/>
    <x v="1"/>
    <n v="348"/>
    <s v="Yes"/>
    <d v="2015-01-02T00:00:00"/>
    <x v="99"/>
    <n v="104"/>
    <s v="Active"/>
    <s v="Yes"/>
  </r>
  <r>
    <n v="1111"/>
    <s v="Panoramic City Views in Lux bldg"/>
    <n v="1243"/>
    <s v="New York"/>
    <n v="1"/>
    <n v="1"/>
    <x v="1"/>
    <n v="14"/>
    <x v="0"/>
    <x v="2"/>
    <x v="0"/>
    <s v="Yes"/>
    <n v="2"/>
    <x v="0"/>
    <n v="34"/>
    <n v="0.03"/>
    <n v="4.68"/>
    <x v="1"/>
    <n v="37"/>
    <s v="No"/>
    <d v="2015-05-26T00:00:00"/>
    <x v="300"/>
    <n v="87"/>
    <s v="Active"/>
    <s v="Yes"/>
  </r>
  <r>
    <n v="1112"/>
    <s v="HUGE 1 BED@TIMES SQUARE@BRAND NEW!!"/>
    <n v="337"/>
    <s v="New York"/>
    <n v="1"/>
    <n v="0.62"/>
    <x v="0"/>
    <n v="17"/>
    <x v="0"/>
    <x v="0"/>
    <x v="1"/>
    <s v="No"/>
    <n v="2"/>
    <x v="0"/>
    <n v="80"/>
    <n v="0.03"/>
    <n v="3.6"/>
    <x v="0"/>
    <n v="5"/>
    <s v="No"/>
    <d v="2016-10-01T00:00:00"/>
    <x v="431"/>
    <n v="365"/>
    <s v="Active"/>
    <s v="No"/>
  </r>
  <r>
    <n v="1113"/>
    <s v="Quiet Room, Near Columbia University &amp; Subway"/>
    <n v="1304"/>
    <s v="New York"/>
    <n v="0.97"/>
    <n v="0.98"/>
    <x v="1"/>
    <n v="16"/>
    <x v="0"/>
    <x v="10"/>
    <x v="0"/>
    <s v="Yes"/>
    <n v="1"/>
    <x v="0"/>
    <n v="60"/>
    <n v="0.03"/>
    <n v="4.91"/>
    <x v="1"/>
    <n v="253"/>
    <s v="Yes"/>
    <d v="2015-03-27T00:00:00"/>
    <x v="129"/>
    <n v="74"/>
    <s v="Active"/>
    <s v="Yes"/>
  </r>
  <r>
    <n v="1114"/>
    <s v="Amazing Central Park view"/>
    <n v="2078"/>
    <s v="New York"/>
    <n v="1"/>
    <n v="0.89"/>
    <x v="0"/>
    <n v="20"/>
    <x v="0"/>
    <x v="1"/>
    <x v="0"/>
    <s v="Yes"/>
    <n v="3"/>
    <x v="1"/>
    <n v="117"/>
    <n v="0.03"/>
    <n v="4.55"/>
    <x v="1"/>
    <n v="205"/>
    <s v="No"/>
    <d v="2015-04-04T00:00:00"/>
    <x v="129"/>
    <n v="337"/>
    <s v="Active"/>
    <s v="No"/>
  </r>
  <r>
    <n v="1115"/>
    <s v="Sun-Filled Apartment 1 Minute From Subway"/>
    <n v="2076"/>
    <s v="New York"/>
    <n v="1"/>
    <n v="1"/>
    <x v="1"/>
    <n v="9"/>
    <x v="1"/>
    <x v="16"/>
    <x v="0"/>
    <s v="Yes"/>
    <n v="5"/>
    <x v="1"/>
    <n v="82"/>
    <n v="0.03"/>
    <n v="4.9800000000000004"/>
    <x v="1"/>
    <n v="59"/>
    <s v="No"/>
    <d v="2016-08-29T00:00:00"/>
    <x v="21"/>
    <n v="180"/>
    <s v="Active"/>
    <s v="Yes"/>
  </r>
  <r>
    <n v="1116"/>
    <s v="Beautiful Central Park View"/>
    <n v="2078"/>
    <s v="New York"/>
    <n v="1"/>
    <n v="0.89"/>
    <x v="0"/>
    <n v="20"/>
    <x v="0"/>
    <x v="1"/>
    <x v="0"/>
    <s v="Yes"/>
    <n v="2"/>
    <x v="0"/>
    <n v="99"/>
    <n v="0.03"/>
    <n v="4.7300000000000004"/>
    <x v="1"/>
    <n v="338"/>
    <s v="No"/>
    <d v="2015-05-03T00:00:00"/>
    <x v="8"/>
    <n v="365"/>
    <s v="Active"/>
    <s v="No"/>
  </r>
  <r>
    <n v="1117"/>
    <s v="Private Cozy Bright Brooklyn Spot"/>
    <n v="137"/>
    <s v="New York"/>
    <n v="1"/>
    <n v="0.99"/>
    <x v="1"/>
    <n v="7"/>
    <x v="1"/>
    <x v="3"/>
    <x v="0"/>
    <s v="Yes"/>
    <n v="2"/>
    <x v="0"/>
    <n v="70"/>
    <n v="0.03"/>
    <n v="4.99"/>
    <x v="1"/>
    <n v="71"/>
    <s v="No"/>
    <d v="2015-12-27T00:00:00"/>
    <x v="275"/>
    <n v="296"/>
    <s v="Active"/>
    <s v="Yes"/>
  </r>
  <r>
    <n v="1118"/>
    <s v="GREAT ROOM IN  HELL'SKITCHEN!!"/>
    <n v="1374"/>
    <s v="New York"/>
    <n v="1"/>
    <n v="0.76"/>
    <x v="1"/>
    <n v="17"/>
    <x v="0"/>
    <x v="0"/>
    <x v="0"/>
    <s v="Yes"/>
    <n v="2"/>
    <x v="0"/>
    <n v="69"/>
    <n v="0.03"/>
    <n v="4.8899999999999997"/>
    <x v="1"/>
    <n v="132"/>
    <s v="Yes"/>
    <d v="2015-07-31T00:00:00"/>
    <x v="70"/>
    <n v="272"/>
    <s v="Active"/>
    <s v="No"/>
  </r>
  <r>
    <n v="1119"/>
    <s v="Lower East Side Gem"/>
    <n v="2982"/>
    <s v="California"/>
    <n v="0.8"/>
    <n v="0.6"/>
    <x v="0"/>
    <n v="15"/>
    <x v="0"/>
    <x v="4"/>
    <x v="1"/>
    <s v="No"/>
    <n v="2"/>
    <x v="0"/>
    <n v="110"/>
    <n v="0.03"/>
    <n v="4.83"/>
    <x v="1"/>
    <n v="29"/>
    <s v="No"/>
    <d v="2019-04-16T00:00:00"/>
    <x v="29"/>
    <n v="158"/>
    <s v="Active"/>
    <s v="No"/>
  </r>
  <r>
    <n v="1120"/>
    <s v="CHARMING GARDEN APT IN TOWNHOUSE"/>
    <n v="149"/>
    <s v="New York"/>
    <n v="1"/>
    <n v="0.89"/>
    <x v="1"/>
    <n v="16"/>
    <x v="0"/>
    <x v="10"/>
    <x v="1"/>
    <s v="No"/>
    <n v="4"/>
    <x v="1"/>
    <n v="105"/>
    <n v="0.03"/>
    <n v="4.99"/>
    <x v="1"/>
    <n v="77"/>
    <s v="No"/>
    <d v="2015-04-04T00:00:00"/>
    <x v="217"/>
    <n v="337"/>
    <s v="Active"/>
    <s v="No"/>
  </r>
  <r>
    <n v="1121"/>
    <s v="Great Spacious Apartment"/>
    <n v="2019"/>
    <s v="New York"/>
    <n v="1"/>
    <n v="0.86"/>
    <x v="1"/>
    <n v="14"/>
    <x v="0"/>
    <x v="2"/>
    <x v="1"/>
    <s v="No"/>
    <n v="2"/>
    <x v="0"/>
    <n v="70"/>
    <n v="0.03"/>
    <n v="4.8099999999999996"/>
    <x v="1"/>
    <n v="32"/>
    <s v="No"/>
    <d v="2018-01-04T00:00:00"/>
    <x v="179"/>
    <n v="177"/>
    <s v="Active"/>
    <s v="No"/>
  </r>
  <r>
    <n v="1122"/>
    <s v="æ±¤æ¯å°å±‹"/>
    <n v="2083"/>
    <s v="New York"/>
    <n v="0"/>
    <n v="0.4"/>
    <x v="0"/>
    <n v="22"/>
    <x v="2"/>
    <x v="25"/>
    <x v="0"/>
    <s v="Yes"/>
    <n v="2"/>
    <x v="0"/>
    <n v="150"/>
    <n v="0.03"/>
    <n v="4.67"/>
    <x v="1"/>
    <n v="3"/>
    <s v="No"/>
    <d v="2015-09-16T00:00:00"/>
    <x v="432"/>
    <n v="365"/>
    <s v="Active"/>
    <s v="No"/>
  </r>
  <r>
    <n v="1123"/>
    <s v="Prime location, close to everything"/>
    <n v="1496"/>
    <s v="New York"/>
    <n v="0.81"/>
    <n v="0.85"/>
    <x v="0"/>
    <n v="20"/>
    <x v="0"/>
    <x v="1"/>
    <x v="0"/>
    <s v="Yes"/>
    <n v="1"/>
    <x v="0"/>
    <n v="35"/>
    <n v="0.03"/>
    <n v="3.67"/>
    <x v="0"/>
    <n v="6"/>
    <s v="No"/>
    <d v="2016-08-15T00:00:00"/>
    <x v="75"/>
    <n v="365"/>
    <s v="Active"/>
    <s v="No"/>
  </r>
  <r>
    <n v="1124"/>
    <s v="Spacious and welcoming 1 bedroom apt"/>
    <n v="757"/>
    <s v="New York"/>
    <n v="1"/>
    <n v="0.53"/>
    <x v="1"/>
    <n v="10"/>
    <x v="1"/>
    <x v="17"/>
    <x v="1"/>
    <s v="No"/>
    <n v="2"/>
    <x v="0"/>
    <n v="89"/>
    <n v="0.03"/>
    <n v="4.9000000000000004"/>
    <x v="1"/>
    <n v="78"/>
    <s v="No"/>
    <d v="2015-03-08T00:00:00"/>
    <x v="31"/>
    <n v="292"/>
    <s v="Active"/>
    <s v="No"/>
  </r>
  <r>
    <n v="1125"/>
    <s v="Spacious 2 Bedroom, 2 Bath, 5th Avenue Entire Apt"/>
    <n v="1645"/>
    <s v="New York"/>
    <n v="1"/>
    <n v="1"/>
    <x v="1"/>
    <n v="14"/>
    <x v="0"/>
    <x v="2"/>
    <x v="1"/>
    <s v="No"/>
    <n v="4"/>
    <x v="1"/>
    <n v="225"/>
    <n v="0.04"/>
    <n v="4.67"/>
    <x v="1"/>
    <n v="6"/>
    <s v="No"/>
    <d v="2015-05-18T00:00:00"/>
    <x v="433"/>
    <n v="149"/>
    <s v="Active"/>
    <s v="No"/>
  </r>
  <r>
    <n v="1126"/>
    <s v="Beautiful Bushwick - 3BR Apartment"/>
    <n v="1911"/>
    <s v="New York"/>
    <n v="1"/>
    <n v="0.99"/>
    <x v="1"/>
    <n v="8"/>
    <x v="1"/>
    <x v="11"/>
    <x v="1"/>
    <s v="No"/>
    <n v="6"/>
    <x v="2"/>
    <n v="130"/>
    <n v="0.03"/>
    <n v="4.96"/>
    <x v="1"/>
    <n v="229"/>
    <s v="Yes"/>
    <d v="2015-02-16T00:00:00"/>
    <x v="151"/>
    <n v="328"/>
    <s v="Active"/>
    <s v="No"/>
  </r>
  <r>
    <n v="1127"/>
    <s v="Modern/Spacious 4BD 2BA - Perfect for LARGE groups"/>
    <n v="2003"/>
    <s v="New York"/>
    <n v="0.93"/>
    <n v="0.8"/>
    <x v="0"/>
    <n v="1"/>
    <x v="4"/>
    <x v="18"/>
    <x v="1"/>
    <s v="No"/>
    <n v="15"/>
    <x v="2"/>
    <n v="914"/>
    <n v="0.05"/>
    <n v="4.8899999999999997"/>
    <x v="1"/>
    <n v="45"/>
    <s v="No"/>
    <d v="2015-02-19T00:00:00"/>
    <x v="434"/>
    <n v="365"/>
    <s v="Active"/>
    <s v="No"/>
  </r>
  <r>
    <n v="1128"/>
    <s v="Sunny Room in Historic Williamsburg Loft"/>
    <n v="2088"/>
    <s v="New York"/>
    <n v="1"/>
    <n v="1"/>
    <x v="1"/>
    <n v="12"/>
    <x v="1"/>
    <x v="9"/>
    <x v="0"/>
    <s v="Yes"/>
    <n v="2"/>
    <x v="0"/>
    <n v="43"/>
    <n v="0.03"/>
    <n v="5"/>
    <x v="1"/>
    <n v="53"/>
    <s v="No"/>
    <d v="2018-07-14T00:00:00"/>
    <x v="70"/>
    <n v="0"/>
    <s v="Inactive"/>
    <s v="Yes"/>
  </r>
  <r>
    <n v="1129"/>
    <s v="*SPLENDID* Fantastic 2 BR Apt near many Hospitals"/>
    <n v="2073"/>
    <s v="New York"/>
    <n v="0.93"/>
    <n v="1"/>
    <x v="1"/>
    <n v="19"/>
    <x v="0"/>
    <x v="12"/>
    <x v="1"/>
    <s v="No"/>
    <n v="5"/>
    <x v="1"/>
    <n v="205"/>
    <n v="0.04"/>
    <n v="4.82"/>
    <x v="1"/>
    <n v="17"/>
    <s v="No"/>
    <d v="2015-02-18T00:00:00"/>
    <x v="435"/>
    <n v="365"/>
    <s v="Active"/>
    <s v="Yes"/>
  </r>
  <r>
    <n v="1130"/>
    <s v="Large &amp; Sunny Bedroom - super close to subway"/>
    <n v="1342"/>
    <s v="New York"/>
    <n v="1"/>
    <n v="1"/>
    <x v="0"/>
    <n v="7"/>
    <x v="1"/>
    <x v="3"/>
    <x v="0"/>
    <s v="Yes"/>
    <n v="2"/>
    <x v="0"/>
    <n v="61"/>
    <n v="0.03"/>
    <n v="4.79"/>
    <x v="1"/>
    <n v="14"/>
    <s v="No"/>
    <d v="2015-04-20T00:00:00"/>
    <x v="436"/>
    <n v="89"/>
    <s v="Active"/>
    <s v="Yes"/>
  </r>
  <r>
    <n v="1131"/>
    <s v="Spaceful 1 BR apartment, sleeps 3"/>
    <n v="1468"/>
    <s v="New York"/>
    <n v="1"/>
    <n v="0.87"/>
    <x v="1"/>
    <n v="20"/>
    <x v="0"/>
    <x v="1"/>
    <x v="1"/>
    <s v="No"/>
    <n v="3"/>
    <x v="1"/>
    <n v="79"/>
    <n v="0.03"/>
    <n v="4.9800000000000004"/>
    <x v="1"/>
    <n v="80"/>
    <s v="No"/>
    <d v="2015-02-20T00:00:00"/>
    <x v="149"/>
    <n v="9"/>
    <s v="Active"/>
    <s v="No"/>
  </r>
  <r>
    <n v="1132"/>
    <s v="Private Bedroom in BK Brownstone"/>
    <n v="2063"/>
    <s v="New York"/>
    <n v="0.7"/>
    <n v="0.64"/>
    <x v="1"/>
    <n v="7"/>
    <x v="1"/>
    <x v="3"/>
    <x v="0"/>
    <s v="Yes"/>
    <n v="1"/>
    <x v="0"/>
    <n v="65"/>
    <n v="0.03"/>
    <n v="4.78"/>
    <x v="1"/>
    <n v="18"/>
    <s v="No"/>
    <d v="2016-04-11T00:00:00"/>
    <x v="52"/>
    <n v="364"/>
    <s v="Active"/>
    <s v="No"/>
  </r>
  <r>
    <n v="1133"/>
    <s v="Study in 1885 Gothic Brownstone."/>
    <n v="1347"/>
    <s v="New York"/>
    <n v="1"/>
    <n v="1"/>
    <x v="0"/>
    <n v="16"/>
    <x v="0"/>
    <x v="10"/>
    <x v="0"/>
    <s v="Yes"/>
    <n v="1"/>
    <x v="0"/>
    <n v="190"/>
    <n v="0.03"/>
    <n v="5"/>
    <x v="1"/>
    <n v="29"/>
    <s v="No"/>
    <d v="2015-07-08T00:00:00"/>
    <x v="128"/>
    <n v="359"/>
    <s v="Active"/>
    <s v="No"/>
  </r>
  <r>
    <n v="1134"/>
    <s v="Charming Townhouse Near RSD Park!  2 Bedroom Apt"/>
    <n v="2073"/>
    <s v="New York"/>
    <n v="0.93"/>
    <n v="1"/>
    <x v="1"/>
    <n v="20"/>
    <x v="0"/>
    <x v="1"/>
    <x v="1"/>
    <s v="No"/>
    <n v="4"/>
    <x v="1"/>
    <n v="195"/>
    <n v="0.03"/>
    <n v="4.83"/>
    <x v="1"/>
    <n v="18"/>
    <s v="No"/>
    <d v="2015-03-29T00:00:00"/>
    <x v="263"/>
    <n v="365"/>
    <s v="Active"/>
    <s v="Yes"/>
  </r>
  <r>
    <n v="1135"/>
    <s v="15 mins to Times Square + Sleeps 4"/>
    <n v="727"/>
    <s v="New York"/>
    <n v="1"/>
    <n v="1"/>
    <x v="0"/>
    <n v="16"/>
    <x v="0"/>
    <x v="10"/>
    <x v="1"/>
    <s v="No"/>
    <n v="4"/>
    <x v="1"/>
    <n v="120"/>
    <n v="0.03"/>
    <n v="4.83"/>
    <x v="1"/>
    <n v="29"/>
    <s v="No"/>
    <d v="2015-03-17T00:00:00"/>
    <x v="437"/>
    <n v="35"/>
    <s v="Active"/>
    <s v="Yes"/>
  </r>
  <r>
    <n v="1136"/>
    <s v="Cozy 1BD near midtown Manhattan"/>
    <n v="2098"/>
    <s v="New York"/>
    <n v="1"/>
    <n v="0.59"/>
    <x v="1"/>
    <n v="24"/>
    <x v="2"/>
    <x v="5"/>
    <x v="1"/>
    <s v="No"/>
    <n v="2"/>
    <x v="0"/>
    <n v="110"/>
    <n v="0.03"/>
    <n v="5"/>
    <x v="1"/>
    <n v="43"/>
    <s v="No"/>
    <d v="2015-05-20T00:00:00"/>
    <x v="438"/>
    <n v="258"/>
    <s v="Active"/>
    <s v="No"/>
  </r>
  <r>
    <n v="1137"/>
    <s v="Williamsburg/Greenpoint Suite"/>
    <n v="1218"/>
    <s v="New York"/>
    <n v="0.89"/>
    <n v="0.95"/>
    <x v="1"/>
    <n v="11"/>
    <x v="1"/>
    <x v="8"/>
    <x v="1"/>
    <s v="No"/>
    <n v="3"/>
    <x v="1"/>
    <n v="105"/>
    <n v="0.03"/>
    <n v="4.9800000000000004"/>
    <x v="1"/>
    <n v="44"/>
    <s v="No"/>
    <d v="2015-05-02T00:00:00"/>
    <x v="29"/>
    <n v="0"/>
    <s v="Inactive"/>
    <s v="Yes"/>
  </r>
  <r>
    <n v="1138"/>
    <s v="Steps to Central Park and Ur Own Movie Theatre!!"/>
    <n v="2099"/>
    <s v="New York"/>
    <n v="1"/>
    <n v="1"/>
    <x v="0"/>
    <n v="20"/>
    <x v="0"/>
    <x v="1"/>
    <x v="1"/>
    <s v="No"/>
    <n v="2"/>
    <x v="0"/>
    <n v="90"/>
    <n v="0.03"/>
    <n v="4.7300000000000004"/>
    <x v="1"/>
    <n v="82"/>
    <s v="No"/>
    <d v="2015-09-15T00:00:00"/>
    <x v="178"/>
    <n v="0"/>
    <s v="Inactive"/>
    <s v="No"/>
  </r>
  <r>
    <n v="1139"/>
    <s v="Artist 1 Bdrm 1 bath w/ Shrine Room"/>
    <n v="450"/>
    <s v="New York"/>
    <n v="0.7"/>
    <n v="0.92"/>
    <x v="0"/>
    <n v="8"/>
    <x v="1"/>
    <x v="11"/>
    <x v="1"/>
    <s v="No"/>
    <n v="2"/>
    <x v="0"/>
    <n v="99"/>
    <n v="0.03"/>
    <n v="4.58"/>
    <x v="1"/>
    <n v="118"/>
    <s v="No"/>
    <d v="2015-04-19T00:00:00"/>
    <x v="15"/>
    <n v="365"/>
    <s v="Active"/>
    <s v="No"/>
  </r>
  <r>
    <n v="1140"/>
    <s v="Cozy one-bedroom in E Village"/>
    <n v="568"/>
    <s v="District of Columbia"/>
    <n v="1"/>
    <n v="1"/>
    <x v="0"/>
    <n v="15"/>
    <x v="0"/>
    <x v="4"/>
    <x v="1"/>
    <s v="No"/>
    <n v="2"/>
    <x v="0"/>
    <n v="180"/>
    <n v="0.03"/>
    <n v="4.62"/>
    <x v="1"/>
    <n v="26"/>
    <s v="No"/>
    <d v="2015-03-02T00:00:00"/>
    <x v="439"/>
    <n v="0"/>
    <s v="Inactive"/>
    <s v="Yes"/>
  </r>
  <r>
    <n v="1141"/>
    <s v="Harlem Style Spacious and Sunny"/>
    <n v="2103"/>
    <s v="New York"/>
    <n v="1"/>
    <n v="0.98"/>
    <x v="1"/>
    <n v="14"/>
    <x v="0"/>
    <x v="2"/>
    <x v="1"/>
    <s v="No"/>
    <n v="4"/>
    <x v="1"/>
    <n v="120"/>
    <n v="0.03"/>
    <n v="4.88"/>
    <x v="1"/>
    <n v="167"/>
    <s v="Yes"/>
    <d v="2016-11-15T00:00:00"/>
    <x v="14"/>
    <n v="168"/>
    <s v="Active"/>
    <s v="Yes"/>
  </r>
  <r>
    <n v="1142"/>
    <s v="Convenient place to stay in Manhattan!"/>
    <n v="2001"/>
    <s v="New York"/>
    <n v="1"/>
    <n v="0.98"/>
    <x v="1"/>
    <n v="16"/>
    <x v="0"/>
    <x v="10"/>
    <x v="0"/>
    <s v="Yes"/>
    <n v="1"/>
    <x v="0"/>
    <n v="40"/>
    <n v="0.03"/>
    <n v="4.8099999999999996"/>
    <x v="1"/>
    <n v="244"/>
    <s v="Yes"/>
    <d v="2015-02-28T00:00:00"/>
    <x v="282"/>
    <n v="90"/>
    <s v="Active"/>
    <s v="No"/>
  </r>
  <r>
    <n v="1143"/>
    <s v="Perfect Times Square 1 bedroom"/>
    <n v="1939"/>
    <s v="New York"/>
    <n v="1"/>
    <n v="0.98"/>
    <x v="1"/>
    <n v="17"/>
    <x v="0"/>
    <x v="0"/>
    <x v="1"/>
    <s v="No"/>
    <n v="3"/>
    <x v="1"/>
    <n v="185"/>
    <n v="0.03"/>
    <n v="4.9800000000000004"/>
    <x v="1"/>
    <n v="122"/>
    <s v="Yes"/>
    <d v="2015-02-04T00:00:00"/>
    <x v="440"/>
    <n v="305"/>
    <s v="Active"/>
    <s v="Yes"/>
  </r>
  <r>
    <n v="1144"/>
    <s v="Extra Disinfected Chic One Bedroom on UES"/>
    <n v="935"/>
    <s v="New York"/>
    <n v="1"/>
    <n v="0.93"/>
    <x v="1"/>
    <n v="19"/>
    <x v="0"/>
    <x v="12"/>
    <x v="1"/>
    <s v="No"/>
    <n v="2"/>
    <x v="0"/>
    <n v="185"/>
    <n v="0.03"/>
    <n v="4.92"/>
    <x v="1"/>
    <n v="13"/>
    <s v="No"/>
    <d v="2015-11-06T00:00:00"/>
    <x v="318"/>
    <n v="319"/>
    <s v="Active"/>
    <s v="No"/>
  </r>
  <r>
    <n v="1145"/>
    <s v="Classic Harlem Brownstone - Manhattan"/>
    <n v="2109"/>
    <s v="New York"/>
    <n v="1"/>
    <n v="0.99"/>
    <x v="0"/>
    <n v="16"/>
    <x v="0"/>
    <x v="10"/>
    <x v="0"/>
    <s v="Yes"/>
    <n v="3"/>
    <x v="1"/>
    <n v="48"/>
    <n v="0.03"/>
    <n v="4.8"/>
    <x v="1"/>
    <n v="253"/>
    <s v="Yes"/>
    <d v="2015-05-10T00:00:00"/>
    <x v="160"/>
    <n v="346"/>
    <s v="Active"/>
    <s v="Yes"/>
  </r>
  <r>
    <n v="1146"/>
    <s v="Classic Harlem Getaway - Manhattan"/>
    <n v="2109"/>
    <s v="New York"/>
    <n v="1"/>
    <n v="0.99"/>
    <x v="0"/>
    <n v="16"/>
    <x v="0"/>
    <x v="10"/>
    <x v="0"/>
    <s v="Yes"/>
    <n v="3"/>
    <x v="1"/>
    <n v="33"/>
    <n v="0.03"/>
    <n v="4.63"/>
    <x v="1"/>
    <n v="230"/>
    <s v="No"/>
    <d v="2015-05-05T00:00:00"/>
    <x v="198"/>
    <n v="334"/>
    <s v="Active"/>
    <s v="Yes"/>
  </r>
  <r>
    <n v="1147"/>
    <s v="Large Size Room Next to Subway"/>
    <n v="2110"/>
    <s v="New York"/>
    <n v="1"/>
    <n v="0.75"/>
    <x v="0"/>
    <n v="7"/>
    <x v="1"/>
    <x v="3"/>
    <x v="0"/>
    <s v="Yes"/>
    <n v="2"/>
    <x v="0"/>
    <n v="44"/>
    <n v="0.03"/>
    <n v="4.58"/>
    <x v="1"/>
    <n v="24"/>
    <s v="No"/>
    <d v="2015-03-08T00:00:00"/>
    <x v="14"/>
    <n v="13"/>
    <s v="Active"/>
    <s v="No"/>
  </r>
  <r>
    <n v="1148"/>
    <s v="Eclectic Loft 20 min-&gt; Union Sq!"/>
    <n v="560"/>
    <s v="New York"/>
    <n v="1"/>
    <n v="0.12"/>
    <x v="0"/>
    <n v="8"/>
    <x v="1"/>
    <x v="11"/>
    <x v="1"/>
    <s v="No"/>
    <n v="6"/>
    <x v="2"/>
    <n v="139"/>
    <n v="0.03"/>
    <n v="4.83"/>
    <x v="1"/>
    <n v="53"/>
    <s v="No"/>
    <d v="2015-02-15T00:00:00"/>
    <x v="393"/>
    <n v="365"/>
    <s v="Active"/>
    <s v="No"/>
  </r>
  <r>
    <n v="1149"/>
    <s v="Beautiful Room in Manhattan"/>
    <n v="2404"/>
    <s v="New York"/>
    <n v="1"/>
    <n v="0.99"/>
    <x v="1"/>
    <n v="16"/>
    <x v="0"/>
    <x v="10"/>
    <x v="0"/>
    <s v="Yes"/>
    <n v="2"/>
    <x v="0"/>
    <n v="70"/>
    <n v="0.03"/>
    <n v="5"/>
    <x v="1"/>
    <n v="31"/>
    <s v="No"/>
    <d v="2019-05-16T00:00:00"/>
    <x v="167"/>
    <n v="365"/>
    <s v="Active"/>
    <s v="No"/>
  </r>
  <r>
    <n v="1150"/>
    <s v="Remsen Village Rental"/>
    <n v="2116"/>
    <s v="New York"/>
    <n v="1"/>
    <n v="0.91"/>
    <x v="1"/>
    <n v="10"/>
    <x v="1"/>
    <x v="17"/>
    <x v="1"/>
    <s v="No"/>
    <n v="4"/>
    <x v="1"/>
    <n v="139"/>
    <n v="0.03"/>
    <n v="4.91"/>
    <x v="1"/>
    <n v="86"/>
    <s v="No"/>
    <d v="2015-09-08T00:00:00"/>
    <x v="25"/>
    <n v="351"/>
    <s v="Active"/>
    <s v="No"/>
  </r>
  <r>
    <n v="1151"/>
    <s v="Master Bedroom available with en suite bathroom."/>
    <n v="1196"/>
    <s v="New York"/>
    <n v="1"/>
    <n v="0.96"/>
    <x v="1"/>
    <n v="20"/>
    <x v="0"/>
    <x v="1"/>
    <x v="0"/>
    <s v="Yes"/>
    <n v="2"/>
    <x v="0"/>
    <n v="103"/>
    <n v="0.03"/>
    <n v="5"/>
    <x v="1"/>
    <n v="3"/>
    <s v="No"/>
    <d v="2019-05-06T00:00:00"/>
    <x v="16"/>
    <n v="63"/>
    <s v="Active"/>
    <s v="Yes"/>
  </r>
  <r>
    <n v="1152"/>
    <s v="Apt available - Best NYC Location"/>
    <n v="106"/>
    <s v="New York"/>
    <n v="1"/>
    <n v="0.47"/>
    <x v="1"/>
    <n v="15"/>
    <x v="0"/>
    <x v="4"/>
    <x v="1"/>
    <s v="No"/>
    <n v="2"/>
    <x v="0"/>
    <n v="90"/>
    <n v="0.03"/>
    <n v="5"/>
    <x v="1"/>
    <n v="3"/>
    <s v="No"/>
    <d v="2015-09-01T00:00:00"/>
    <x v="21"/>
    <n v="212"/>
    <s v="Active"/>
    <s v="No"/>
  </r>
  <r>
    <n v="1153"/>
    <s v="Cozy room on Upper West Side"/>
    <n v="1518"/>
    <s v="New York"/>
    <n v="0.69"/>
    <n v="0.79"/>
    <x v="0"/>
    <n v="20"/>
    <x v="0"/>
    <x v="1"/>
    <x v="0"/>
    <s v="Yes"/>
    <n v="2"/>
    <x v="0"/>
    <n v="130"/>
    <n v="0.03"/>
    <n v="4.33"/>
    <x v="0"/>
    <n v="15"/>
    <s v="No"/>
    <d v="2015-05-05T00:00:00"/>
    <x v="441"/>
    <n v="348"/>
    <s v="Active"/>
    <s v="No"/>
  </r>
  <r>
    <n v="1154"/>
    <s v="Charming 2BR Brownstone near subway"/>
    <n v="2089"/>
    <s v="New York"/>
    <n v="1"/>
    <n v="0.5"/>
    <x v="0"/>
    <n v="7"/>
    <x v="1"/>
    <x v="3"/>
    <x v="1"/>
    <s v="No"/>
    <n v="6"/>
    <x v="2"/>
    <n v="150"/>
    <n v="0.03"/>
    <n v="4.82"/>
    <x v="1"/>
    <n v="119"/>
    <s v="Yes"/>
    <d v="2015-04-04T00:00:00"/>
    <x v="65"/>
    <n v="365"/>
    <s v="Active"/>
    <s v="No"/>
  </r>
  <r>
    <n v="1155"/>
    <s v="Beautiful 1BD/ NEW RENOVATIONS/ELEV"/>
    <n v="465"/>
    <s v="New York"/>
    <n v="0.85"/>
    <n v="0.38"/>
    <x v="0"/>
    <n v="17"/>
    <x v="0"/>
    <x v="0"/>
    <x v="1"/>
    <s v="No"/>
    <n v="3"/>
    <x v="1"/>
    <n v="97"/>
    <n v="0.03"/>
    <n v="4.75"/>
    <x v="1"/>
    <n v="8"/>
    <s v="No"/>
    <d v="2016-04-04T00:00:00"/>
    <x v="205"/>
    <n v="350"/>
    <s v="Active"/>
    <s v="No"/>
  </r>
  <r>
    <n v="1156"/>
    <s v="Saint Nicholas Apt A"/>
    <n v="2120"/>
    <s v="New York"/>
    <n v="1"/>
    <n v="1"/>
    <x v="0"/>
    <n v="16"/>
    <x v="0"/>
    <x v="10"/>
    <x v="0"/>
    <s v="Yes"/>
    <n v="1"/>
    <x v="0"/>
    <n v="40"/>
    <n v="0.03"/>
    <n v="4.5"/>
    <x v="1"/>
    <n v="105"/>
    <s v="No"/>
    <d v="2015-05-10T00:00:00"/>
    <x v="442"/>
    <n v="1"/>
    <s v="Active"/>
    <s v="Yes"/>
  </r>
  <r>
    <n v="1157"/>
    <s v="Eclectic Loft Room 20 min-Union Sq!"/>
    <n v="560"/>
    <s v="New York"/>
    <n v="1"/>
    <n v="0.12"/>
    <x v="0"/>
    <n v="8"/>
    <x v="1"/>
    <x v="11"/>
    <x v="0"/>
    <s v="Yes"/>
    <n v="4"/>
    <x v="1"/>
    <n v="109"/>
    <n v="0.03"/>
    <n v="5"/>
    <x v="1"/>
    <n v="13"/>
    <s v="No"/>
    <d v="2015-02-20T00:00:00"/>
    <x v="293"/>
    <n v="365"/>
    <s v="Active"/>
    <s v="No"/>
  </r>
  <r>
    <n v="1158"/>
    <s v="Sun filled room- Manhattan, steps to Express train"/>
    <n v="1561"/>
    <s v="New York"/>
    <n v="1"/>
    <n v="0.97"/>
    <x v="1"/>
    <n v="14"/>
    <x v="0"/>
    <x v="2"/>
    <x v="0"/>
    <s v="Yes"/>
    <n v="2"/>
    <x v="0"/>
    <n v="49"/>
    <n v="0.03"/>
    <n v="4.75"/>
    <x v="1"/>
    <n v="71"/>
    <s v="No"/>
    <d v="2015-05-12T00:00:00"/>
    <x v="233"/>
    <n v="90"/>
    <s v="Active"/>
    <s v="No"/>
  </r>
  <r>
    <n v="1159"/>
    <s v="Beautiful, Sunny, by Park, with Private Entrance"/>
    <n v="90"/>
    <s v="New York"/>
    <n v="1"/>
    <n v="1"/>
    <x v="1"/>
    <n v="11"/>
    <x v="1"/>
    <x v="8"/>
    <x v="0"/>
    <s v="Yes"/>
    <n v="1"/>
    <x v="0"/>
    <n v="43"/>
    <n v="0.03"/>
    <n v="4.8899999999999997"/>
    <x v="1"/>
    <n v="80"/>
    <s v="No"/>
    <d v="2015-03-10T00:00:00"/>
    <x v="217"/>
    <n v="179"/>
    <s v="Active"/>
    <s v="No"/>
  </r>
  <r>
    <n v="1160"/>
    <s v="çº½çº¦ä¹‹å®¶(Sunnyhome7)"/>
    <n v="2126"/>
    <s v="New York"/>
    <n v="0.96"/>
    <n v="0.95"/>
    <x v="0"/>
    <n v="22"/>
    <x v="2"/>
    <x v="25"/>
    <x v="0"/>
    <s v="Yes"/>
    <n v="2"/>
    <x v="0"/>
    <n v="58"/>
    <n v="0.03"/>
    <n v="4.5599999999999996"/>
    <x v="1"/>
    <n v="245"/>
    <s v="No"/>
    <d v="2015-03-18T00:00:00"/>
    <x v="17"/>
    <n v="87"/>
    <s v="Active"/>
    <s v="Yes"/>
  </r>
  <r>
    <n v="1161"/>
    <s v="Modern Minimalistic Space"/>
    <n v="2128"/>
    <s v="New York"/>
    <n v="0.83"/>
    <n v="0.47"/>
    <x v="1"/>
    <n v="9"/>
    <x v="1"/>
    <x v="16"/>
    <x v="1"/>
    <s v="No"/>
    <n v="4"/>
    <x v="1"/>
    <n v="160"/>
    <n v="0.03"/>
    <n v="4.95"/>
    <x v="1"/>
    <n v="20"/>
    <s v="No"/>
    <d v="2015-04-04T00:00:00"/>
    <x v="8"/>
    <n v="88"/>
    <s v="Active"/>
    <s v="No"/>
  </r>
  <r>
    <n v="1162"/>
    <s v="Housing for SGU/AUA/SABA/ROSS students"/>
    <n v="2130"/>
    <s v="New York"/>
    <n v="1"/>
    <n v="0.17"/>
    <x v="0"/>
    <n v="10"/>
    <x v="1"/>
    <x v="17"/>
    <x v="0"/>
    <s v="Yes"/>
    <n v="1"/>
    <x v="0"/>
    <n v="27"/>
    <n v="0.03"/>
    <n v="4.9000000000000004"/>
    <x v="1"/>
    <n v="10"/>
    <s v="No"/>
    <d v="2015-05-01T00:00:00"/>
    <x v="24"/>
    <n v="365"/>
    <s v="Active"/>
    <s v="No"/>
  </r>
  <r>
    <n v="1163"/>
    <s v="1BR bright studio w/ priv bathroom, own entrance!"/>
    <n v="406"/>
    <s v="New York"/>
    <n v="1"/>
    <n v="0.5"/>
    <x v="0"/>
    <n v="12"/>
    <x v="1"/>
    <x v="9"/>
    <x v="0"/>
    <s v="Yes"/>
    <n v="1"/>
    <x v="0"/>
    <n v="40"/>
    <n v="0.03"/>
    <n v="4.67"/>
    <x v="1"/>
    <n v="3"/>
    <s v="No"/>
    <d v="2015-04-13T00:00:00"/>
    <x v="190"/>
    <n v="63"/>
    <s v="Active"/>
    <s v="No"/>
  </r>
  <r>
    <n v="1164"/>
    <s v="Columbia U/Harlem Townhouse Duplex"/>
    <n v="2131"/>
    <s v="New York"/>
    <n v="0.89"/>
    <n v="0.86"/>
    <x v="0"/>
    <n v="16"/>
    <x v="0"/>
    <x v="10"/>
    <x v="1"/>
    <s v="No"/>
    <n v="5"/>
    <x v="1"/>
    <n v="257"/>
    <n v="0.04"/>
    <n v="4.82"/>
    <x v="1"/>
    <n v="123"/>
    <s v="Yes"/>
    <d v="2015-05-21T00:00:00"/>
    <x v="14"/>
    <n v="17"/>
    <s v="Active"/>
    <s v="No"/>
  </r>
  <r>
    <n v="1165"/>
    <s v="Large Private Room in Spacious Apt"/>
    <n v="2135"/>
    <s v="New York"/>
    <n v="0.8"/>
    <n v="1"/>
    <x v="0"/>
    <n v="25"/>
    <x v="2"/>
    <x v="14"/>
    <x v="0"/>
    <s v="Yes"/>
    <n v="2"/>
    <x v="0"/>
    <n v="50"/>
    <n v="0.03"/>
    <n v="4.66"/>
    <x v="1"/>
    <n v="155"/>
    <s v="No"/>
    <d v="2015-04-05T00:00:00"/>
    <x v="3"/>
    <n v="342"/>
    <s v="Active"/>
    <s v="Yes"/>
  </r>
  <r>
    <n v="1166"/>
    <s v="Private BDR/BATH in Luxury Condo near Times Square"/>
    <n v="2134"/>
    <s v="New York"/>
    <n v="1"/>
    <n v="1"/>
    <x v="0"/>
    <n v="17"/>
    <x v="0"/>
    <x v="0"/>
    <x v="0"/>
    <s v="Yes"/>
    <n v="1"/>
    <x v="0"/>
    <n v="199"/>
    <n v="0.03"/>
    <n v="4.8600000000000003"/>
    <x v="1"/>
    <n v="7"/>
    <s v="No"/>
    <d v="2015-06-01T00:00:00"/>
    <x v="443"/>
    <n v="89"/>
    <s v="Active"/>
    <s v="No"/>
  </r>
  <r>
    <n v="1167"/>
    <s v="Mod 3 BR duplex-East Village"/>
    <n v="2136"/>
    <s v="New York"/>
    <n v="1"/>
    <n v="0.74"/>
    <x v="0"/>
    <n v="15"/>
    <x v="0"/>
    <x v="4"/>
    <x v="0"/>
    <s v="Yes"/>
    <n v="2"/>
    <x v="0"/>
    <n v="100"/>
    <n v="0.03"/>
    <n v="4.9800000000000004"/>
    <x v="1"/>
    <n v="192"/>
    <s v="Yes"/>
    <d v="2016-03-25T00:00:00"/>
    <x v="8"/>
    <n v="293"/>
    <s v="Active"/>
    <s v="No"/>
  </r>
  <r>
    <n v="1168"/>
    <s v="Spacious and sunny private room"/>
    <n v="1932"/>
    <s v="New York"/>
    <n v="0"/>
    <n v="0.43"/>
    <x v="0"/>
    <n v="25"/>
    <x v="2"/>
    <x v="14"/>
    <x v="0"/>
    <s v="Yes"/>
    <n v="2"/>
    <x v="0"/>
    <n v="49"/>
    <n v="0.03"/>
    <n v="4.82"/>
    <x v="1"/>
    <n v="55"/>
    <s v="No"/>
    <d v="2015-04-19T00:00:00"/>
    <x v="341"/>
    <n v="365"/>
    <s v="Active"/>
    <s v="No"/>
  </r>
  <r>
    <n v="1169"/>
    <s v="SPACIOUS 2 Bedroom Apt Near Upper East HOSPITALS"/>
    <n v="2073"/>
    <s v="New York"/>
    <n v="0.93"/>
    <n v="1"/>
    <x v="1"/>
    <n v="19"/>
    <x v="0"/>
    <x v="12"/>
    <x v="1"/>
    <s v="No"/>
    <n v="4"/>
    <x v="1"/>
    <n v="190"/>
    <n v="0.03"/>
    <n v="4.5"/>
    <x v="1"/>
    <n v="10"/>
    <s v="No"/>
    <d v="2015-04-19T00:00:00"/>
    <x v="444"/>
    <n v="365"/>
    <s v="Active"/>
    <s v="Yes"/>
  </r>
  <r>
    <n v="1170"/>
    <s v="â€œçº½çº¦ä¹‹å®¶ â€ç‹¬ç«‹æ´—æ‰‹é—´PrivateBathroom"/>
    <n v="2126"/>
    <s v="New York"/>
    <n v="0.96"/>
    <n v="0.95"/>
    <x v="0"/>
    <n v="22"/>
    <x v="2"/>
    <x v="25"/>
    <x v="0"/>
    <s v="Yes"/>
    <n v="2"/>
    <x v="0"/>
    <n v="68"/>
    <n v="0.03"/>
    <n v="4.66"/>
    <x v="1"/>
    <n v="76"/>
    <s v="No"/>
    <d v="2015-04-04T00:00:00"/>
    <x v="445"/>
    <n v="75"/>
    <s v="Active"/>
    <s v="No"/>
  </r>
  <r>
    <n v="1171"/>
    <s v="4 Bedroom Apt On Kissena Park in NYC"/>
    <n v="1975"/>
    <s v="New York"/>
    <n v="1"/>
    <n v="0.9"/>
    <x v="1"/>
    <n v="22"/>
    <x v="2"/>
    <x v="25"/>
    <x v="1"/>
    <s v="No"/>
    <n v="8"/>
    <x v="2"/>
    <n v="285"/>
    <n v="0.04"/>
    <n v="4.66"/>
    <x v="1"/>
    <n v="73"/>
    <s v="No"/>
    <d v="2015-03-13T00:00:00"/>
    <x v="25"/>
    <n v="356"/>
    <s v="Active"/>
    <s v="No"/>
  </r>
  <r>
    <n v="1172"/>
    <s v="European eco-chic in trendy Bklyn"/>
    <n v="2141"/>
    <s v="New York"/>
    <n v="0.88"/>
    <n v="0.91"/>
    <x v="1"/>
    <n v="7"/>
    <x v="1"/>
    <x v="3"/>
    <x v="1"/>
    <s v="No"/>
    <n v="7"/>
    <x v="2"/>
    <n v="105"/>
    <n v="0.03"/>
    <n v="4.74"/>
    <x v="1"/>
    <n v="126"/>
    <s v="No"/>
    <d v="2015-04-25T00:00:00"/>
    <x v="31"/>
    <n v="6"/>
    <s v="Active"/>
    <s v="No"/>
  </r>
  <r>
    <n v="1173"/>
    <s v="A Historic Harlem Abode"/>
    <n v="1811"/>
    <s v="New Jersey"/>
    <n v="0.7"/>
    <n v="0.89"/>
    <x v="0"/>
    <n v="14"/>
    <x v="0"/>
    <x v="2"/>
    <x v="1"/>
    <s v="No"/>
    <n v="4"/>
    <x v="1"/>
    <n v="95"/>
    <n v="0.03"/>
    <n v="4.55"/>
    <x v="1"/>
    <n v="120"/>
    <s v="No"/>
    <d v="2015-05-13T00:00:00"/>
    <x v="33"/>
    <n v="364"/>
    <s v="Active"/>
    <s v="Yes"/>
  </r>
  <r>
    <n v="1174"/>
    <s v="Gorgeous 1BR New W/D Modern_BestLocation!NYC"/>
    <n v="596"/>
    <s v="New York"/>
    <n v="1"/>
    <n v="0.97"/>
    <x v="0"/>
    <n v="17"/>
    <x v="0"/>
    <x v="0"/>
    <x v="1"/>
    <s v="No"/>
    <n v="4"/>
    <x v="1"/>
    <n v="130"/>
    <n v="0.03"/>
    <n v="4.5999999999999996"/>
    <x v="1"/>
    <n v="15"/>
    <s v="No"/>
    <d v="2015-04-23T00:00:00"/>
    <x v="446"/>
    <n v="349"/>
    <s v="Active"/>
    <s v="No"/>
  </r>
  <r>
    <n v="1175"/>
    <s v="Home 4 Medical Professionals-Kngbr5"/>
    <n v="2096"/>
    <s v="New York"/>
    <n v="0.95"/>
    <n v="0.26"/>
    <x v="0"/>
    <n v="10"/>
    <x v="1"/>
    <x v="17"/>
    <x v="0"/>
    <s v="Yes"/>
    <n v="2"/>
    <x v="0"/>
    <n v="48"/>
    <n v="0.03"/>
    <n v="4.67"/>
    <x v="1"/>
    <n v="3"/>
    <s v="No"/>
    <d v="2015-05-08T00:00:00"/>
    <x v="447"/>
    <n v="318"/>
    <s v="Active"/>
    <s v="No"/>
  </r>
  <r>
    <n v="1176"/>
    <s v="â˜…NEW YORK APTâ˜… 20 Minutes to Manhattan â˜…1ST Floor"/>
    <n v="1103"/>
    <s v="New York"/>
    <n v="1"/>
    <n v="1"/>
    <x v="1"/>
    <n v="25"/>
    <x v="2"/>
    <x v="14"/>
    <x v="1"/>
    <s v="No"/>
    <n v="4"/>
    <x v="1"/>
    <n v="254"/>
    <n v="0.04"/>
    <n v="4.75"/>
    <x v="1"/>
    <n v="97"/>
    <s v="No"/>
    <d v="2015-03-15T00:00:00"/>
    <x v="112"/>
    <n v="0"/>
    <s v="Inactive"/>
    <s v="Yes"/>
  </r>
  <r>
    <n v="1177"/>
    <s v="1BR bottom fl  apt Prospect Heights"/>
    <n v="2150"/>
    <s v="New York"/>
    <n v="1"/>
    <n v="0.92"/>
    <x v="0"/>
    <n v="9"/>
    <x v="1"/>
    <x v="16"/>
    <x v="1"/>
    <s v="No"/>
    <n v="3"/>
    <x v="1"/>
    <n v="90"/>
    <n v="0.03"/>
    <n v="4.95"/>
    <x v="1"/>
    <n v="87"/>
    <s v="No"/>
    <d v="2015-04-23T00:00:00"/>
    <x v="23"/>
    <n v="350"/>
    <s v="Active"/>
    <s v="No"/>
  </r>
  <r>
    <n v="1178"/>
    <s v="Chez Jesse Vacation Spot - Garden"/>
    <n v="769"/>
    <s v="New York"/>
    <n v="0.9"/>
    <n v="0.95"/>
    <x v="1"/>
    <n v="14"/>
    <x v="0"/>
    <x v="2"/>
    <x v="0"/>
    <s v="Yes"/>
    <n v="4"/>
    <x v="1"/>
    <n v="89"/>
    <n v="0.03"/>
    <n v="4.91"/>
    <x v="1"/>
    <n v="162"/>
    <s v="Yes"/>
    <d v="2015-06-08T00:00:00"/>
    <x v="412"/>
    <n v="8"/>
    <s v="Active"/>
    <s v="No"/>
  </r>
  <r>
    <n v="1179"/>
    <s v="Modern and spacious with backyard"/>
    <n v="2151"/>
    <s v="New York"/>
    <n v="1"/>
    <n v="0.89"/>
    <x v="0"/>
    <n v="8"/>
    <x v="1"/>
    <x v="11"/>
    <x v="1"/>
    <s v="No"/>
    <n v="11"/>
    <x v="2"/>
    <n v="251"/>
    <n v="0.04"/>
    <n v="4.8899999999999997"/>
    <x v="1"/>
    <n v="45"/>
    <s v="No"/>
    <d v="2015-05-01T00:00:00"/>
    <x v="129"/>
    <n v="85"/>
    <s v="Active"/>
    <s v="No"/>
  </r>
  <r>
    <n v="1180"/>
    <s v="TOWNHOUSE NEAR RSD PARK - 1 Bedroom Apt &amp; Terrace"/>
    <n v="2073"/>
    <s v="New York"/>
    <n v="0.93"/>
    <n v="1"/>
    <x v="1"/>
    <n v="20"/>
    <x v="0"/>
    <x v="1"/>
    <x v="1"/>
    <s v="No"/>
    <n v="3"/>
    <x v="1"/>
    <n v="155"/>
    <n v="0.03"/>
    <n v="4.83"/>
    <x v="1"/>
    <n v="12"/>
    <s v="No"/>
    <d v="2015-05-30T00:00:00"/>
    <x v="448"/>
    <n v="255"/>
    <s v="Active"/>
    <s v="Yes"/>
  </r>
  <r>
    <n v="1181"/>
    <s v="Cozy and Warm 1 bedroom"/>
    <n v="2148"/>
    <s v="New York"/>
    <n v="0.83"/>
    <n v="0.3"/>
    <x v="1"/>
    <n v="20"/>
    <x v="0"/>
    <x v="1"/>
    <x v="1"/>
    <s v="No"/>
    <n v="2"/>
    <x v="0"/>
    <n v="125"/>
    <n v="0.03"/>
    <n v="5"/>
    <x v="1"/>
    <n v="52"/>
    <s v="No"/>
    <d v="2015-04-10T00:00:00"/>
    <x v="54"/>
    <n v="219"/>
    <s v="Active"/>
    <s v="No"/>
  </r>
  <r>
    <n v="1182"/>
    <s v="Ellington a.k.a. Chocolate Crush"/>
    <n v="1662"/>
    <s v="New York"/>
    <n v="1"/>
    <n v="0.84"/>
    <x v="0"/>
    <n v="23"/>
    <x v="2"/>
    <x v="6"/>
    <x v="0"/>
    <s v="Yes"/>
    <n v="2"/>
    <x v="0"/>
    <n v="80"/>
    <n v="0.03"/>
    <n v="4.62"/>
    <x v="1"/>
    <n v="137"/>
    <s v="No"/>
    <d v="2015-03-28T00:00:00"/>
    <x v="249"/>
    <n v="365"/>
    <s v="Active"/>
    <s v="No"/>
  </r>
  <r>
    <n v="1183"/>
    <s v="Brooklyn home / Williamsburg / huge"/>
    <n v="515"/>
    <s v="New York"/>
    <n v="0.8"/>
    <n v="0.69"/>
    <x v="0"/>
    <n v="12"/>
    <x v="1"/>
    <x v="9"/>
    <x v="1"/>
    <s v="No"/>
    <n v="10"/>
    <x v="2"/>
    <n v="500"/>
    <n v="0.05"/>
    <n v="4.82"/>
    <x v="1"/>
    <n v="160"/>
    <s v="Yes"/>
    <d v="2015-04-01T00:00:00"/>
    <x v="165"/>
    <n v="227"/>
    <s v="Active"/>
    <s v="No"/>
  </r>
  <r>
    <n v="1184"/>
    <s v="ðŸ”¹ï¸CharmingðŸ”¹ï¸1br near Airtran &amp; LIRR"/>
    <n v="1768"/>
    <s v="New York"/>
    <n v="1"/>
    <n v="0.52"/>
    <x v="1"/>
    <n v="23"/>
    <x v="2"/>
    <x v="6"/>
    <x v="1"/>
    <s v="No"/>
    <n v="4"/>
    <x v="1"/>
    <n v="74"/>
    <n v="0.03"/>
    <n v="5"/>
    <x v="1"/>
    <n v="9"/>
    <s v="No"/>
    <d v="2019-09-02T00:00:00"/>
    <x v="32"/>
    <n v="90"/>
    <s v="Active"/>
    <s v="No"/>
  </r>
  <r>
    <n v="1185"/>
    <s v="Large/comfy/beautiful BR near ABCD Manhattan..!!!"/>
    <n v="2161"/>
    <s v="New York"/>
    <n v="1"/>
    <n v="1"/>
    <x v="1"/>
    <n v="16"/>
    <x v="0"/>
    <x v="10"/>
    <x v="0"/>
    <s v="Yes"/>
    <n v="2"/>
    <x v="0"/>
    <n v="38"/>
    <n v="0.03"/>
    <n v="4.78"/>
    <x v="1"/>
    <n v="36"/>
    <s v="No"/>
    <d v="2018-04-04T00:00:00"/>
    <x v="29"/>
    <n v="0"/>
    <s v="Inactive"/>
    <s v="Yes"/>
  </r>
  <r>
    <n v="1186"/>
    <s v="Spacious Chique Brooklyn Gem"/>
    <n v="1830"/>
    <s v="New York"/>
    <n v="1"/>
    <n v="0.98"/>
    <x v="0"/>
    <n v="9"/>
    <x v="1"/>
    <x v="16"/>
    <x v="1"/>
    <s v="No"/>
    <n v="4"/>
    <x v="1"/>
    <n v="166"/>
    <n v="0.03"/>
    <n v="4.72"/>
    <x v="1"/>
    <n v="162"/>
    <s v="No"/>
    <d v="2015-04-26T00:00:00"/>
    <x v="198"/>
    <n v="359"/>
    <s v="Active"/>
    <s v="Yes"/>
  </r>
  <r>
    <n v="1187"/>
    <s v="Hip, Clean and Convenient"/>
    <n v="2151"/>
    <s v="New York"/>
    <n v="1"/>
    <n v="0.89"/>
    <x v="0"/>
    <n v="8"/>
    <x v="1"/>
    <x v="11"/>
    <x v="2"/>
    <s v="Yes"/>
    <n v="3"/>
    <x v="1"/>
    <n v="100"/>
    <n v="0.03"/>
    <n v="4.58"/>
    <x v="1"/>
    <n v="99"/>
    <s v="No"/>
    <d v="2017-05-28T00:00:00"/>
    <x v="13"/>
    <n v="90"/>
    <s v="Active"/>
    <s v="No"/>
  </r>
  <r>
    <n v="1188"/>
    <s v="Sunny 2 bedroom Apt in Brownstone"/>
    <n v="225"/>
    <s v="New York"/>
    <n v="1"/>
    <n v="1"/>
    <x v="1"/>
    <n v="7"/>
    <x v="1"/>
    <x v="3"/>
    <x v="1"/>
    <s v="No"/>
    <n v="4"/>
    <x v="1"/>
    <n v="125"/>
    <n v="0.03"/>
    <n v="4.99"/>
    <x v="1"/>
    <n v="169"/>
    <s v="Yes"/>
    <d v="2015-04-07T00:00:00"/>
    <x v="25"/>
    <n v="87"/>
    <s v="Active"/>
    <s v="No"/>
  </r>
  <r>
    <n v="1189"/>
    <s v="Lux 2Bed/2.5Bath Central Park View!"/>
    <n v="309"/>
    <s v="New York"/>
    <n v="1"/>
    <n v="1"/>
    <x v="0"/>
    <n v="20"/>
    <x v="0"/>
    <x v="1"/>
    <x v="1"/>
    <s v="No"/>
    <n v="7"/>
    <x v="2"/>
    <n v="2000"/>
    <n v="7.0000000000000007E-2"/>
    <n v="5"/>
    <x v="1"/>
    <n v="9"/>
    <s v="No"/>
    <d v="2015-06-18T00:00:00"/>
    <x v="196"/>
    <n v="364"/>
    <s v="Active"/>
    <s v="No"/>
  </r>
  <r>
    <n v="1190"/>
    <s v="*Clean*  Large Sunny 1BD in Chelsea!"/>
    <n v="2004"/>
    <s v="New York"/>
    <n v="1"/>
    <n v="1"/>
    <x v="0"/>
    <n v="13"/>
    <x v="0"/>
    <x v="7"/>
    <x v="1"/>
    <s v="No"/>
    <n v="2"/>
    <x v="0"/>
    <n v="200"/>
    <n v="0.04"/>
    <n v="5"/>
    <x v="1"/>
    <n v="47"/>
    <s v="No"/>
    <d v="2015-05-03T00:00:00"/>
    <x v="25"/>
    <n v="363"/>
    <s v="Active"/>
    <s v="No"/>
  </r>
  <r>
    <n v="1191"/>
    <s v="Charming, quiet and comfortable 1BR"/>
    <n v="1611"/>
    <s v="New York"/>
    <n v="1"/>
    <n v="0.98"/>
    <x v="0"/>
    <n v="7"/>
    <x v="1"/>
    <x v="3"/>
    <x v="1"/>
    <s v="No"/>
    <n v="2"/>
    <x v="0"/>
    <n v="119"/>
    <n v="0.03"/>
    <n v="4.91"/>
    <x v="1"/>
    <n v="152"/>
    <s v="Yes"/>
    <d v="2015-05-02T00:00:00"/>
    <x v="282"/>
    <n v="307"/>
    <s v="Active"/>
    <s v="No"/>
  </r>
  <r>
    <n v="1192"/>
    <s v="GREAT 2 BED  APT 6M- MADISON AVE IN NEW YORK CITY"/>
    <n v="2052"/>
    <s v="New York"/>
    <n v="0.73"/>
    <n v="0.32"/>
    <x v="0"/>
    <n v="18"/>
    <x v="0"/>
    <x v="20"/>
    <x v="1"/>
    <s v="No"/>
    <n v="6"/>
    <x v="2"/>
    <n v="249"/>
    <n v="0.04"/>
    <n v="4.53"/>
    <x v="1"/>
    <n v="15"/>
    <s v="No"/>
    <d v="2015-06-02T00:00:00"/>
    <x v="379"/>
    <n v="365"/>
    <s v="Active"/>
    <s v="No"/>
  </r>
  <r>
    <n v="1193"/>
    <s v="Home 4 Medical Professionals- The &quot;Zona&quot;"/>
    <n v="2096"/>
    <s v="New York"/>
    <n v="0.95"/>
    <n v="0.26"/>
    <x v="0"/>
    <n v="8"/>
    <x v="1"/>
    <x v="11"/>
    <x v="0"/>
    <s v="Yes"/>
    <n v="2"/>
    <x v="0"/>
    <n v="48"/>
    <n v="0.03"/>
    <n v="5"/>
    <x v="1"/>
    <n v="3"/>
    <s v="No"/>
    <d v="2015-07-09T00:00:00"/>
    <x v="449"/>
    <n v="364"/>
    <s v="Active"/>
    <s v="No"/>
  </r>
  <r>
    <n v="1194"/>
    <s v="4th fl Large Private Room - Central Park &amp; Rooftop"/>
    <n v="2167"/>
    <s v="New York"/>
    <n v="1"/>
    <n v="0.78"/>
    <x v="1"/>
    <n v="19"/>
    <x v="0"/>
    <x v="12"/>
    <x v="0"/>
    <s v="Yes"/>
    <n v="2"/>
    <x v="0"/>
    <n v="195"/>
    <n v="0.03"/>
    <n v="4.82"/>
    <x v="1"/>
    <n v="56"/>
    <s v="No"/>
    <d v="2015-04-28T00:00:00"/>
    <x v="450"/>
    <n v="132"/>
    <s v="Active"/>
    <s v="No"/>
  </r>
  <r>
    <n v="1195"/>
    <s v="Lux 2Bed/2Bath Central Park Views!"/>
    <n v="309"/>
    <s v="New York"/>
    <n v="1"/>
    <n v="1"/>
    <x v="0"/>
    <n v="20"/>
    <x v="0"/>
    <x v="1"/>
    <x v="1"/>
    <s v="No"/>
    <n v="8"/>
    <x v="2"/>
    <n v="2000"/>
    <n v="7.0000000000000007E-2"/>
    <n v="4.8899999999999997"/>
    <x v="1"/>
    <n v="9"/>
    <s v="No"/>
    <d v="2015-04-15T00:00:00"/>
    <x v="451"/>
    <n v="364"/>
    <s v="Active"/>
    <s v="No"/>
  </r>
  <r>
    <n v="1196"/>
    <s v="Modern + Spacious 1 bd w/ the works"/>
    <n v="1401"/>
    <s v="New York"/>
    <n v="1"/>
    <n v="0.6"/>
    <x v="1"/>
    <n v="14"/>
    <x v="0"/>
    <x v="2"/>
    <x v="1"/>
    <s v="No"/>
    <n v="2"/>
    <x v="0"/>
    <n v="160"/>
    <n v="0.03"/>
    <n v="4.9800000000000004"/>
    <x v="1"/>
    <n v="64"/>
    <s v="No"/>
    <d v="2015-04-14T00:00:00"/>
    <x v="21"/>
    <n v="247"/>
    <s v="Active"/>
    <s v="No"/>
  </r>
  <r>
    <n v="1197"/>
    <s v="HEAVEN on Amsterdam. UWS luxury one bedroom"/>
    <n v="1055"/>
    <s v="California"/>
    <n v="1"/>
    <n v="1"/>
    <x v="0"/>
    <n v="20"/>
    <x v="0"/>
    <x v="1"/>
    <x v="1"/>
    <s v="No"/>
    <n v="5"/>
    <x v="1"/>
    <n v="364"/>
    <n v="0.04"/>
    <n v="4.88"/>
    <x v="1"/>
    <n v="8"/>
    <s v="No"/>
    <d v="2015-04-07T00:00:00"/>
    <x v="95"/>
    <n v="352"/>
    <s v="Active"/>
    <s v="No"/>
  </r>
  <r>
    <n v="1198"/>
    <s v="Elegant Private Studio - Town House"/>
    <n v="2170"/>
    <s v="New York"/>
    <n v="1"/>
    <n v="0.96"/>
    <x v="1"/>
    <n v="16"/>
    <x v="0"/>
    <x v="10"/>
    <x v="0"/>
    <s v="Yes"/>
    <n v="2"/>
    <x v="0"/>
    <n v="90"/>
    <n v="0.03"/>
    <n v="4.83"/>
    <x v="1"/>
    <n v="192"/>
    <s v="Yes"/>
    <d v="2016-09-17T00:00:00"/>
    <x v="217"/>
    <n v="319"/>
    <s v="Active"/>
    <s v="No"/>
  </r>
  <r>
    <n v="1199"/>
    <s v="Newly Renovated Near Central Park"/>
    <n v="1605"/>
    <s v="New York"/>
    <n v="0.92"/>
    <n v="0.84"/>
    <x v="0"/>
    <n v="19"/>
    <x v="0"/>
    <x v="12"/>
    <x v="1"/>
    <s v="No"/>
    <n v="2"/>
    <x v="0"/>
    <n v="116"/>
    <n v="0.03"/>
    <n v="5"/>
    <x v="1"/>
    <n v="4"/>
    <s v="No"/>
    <d v="2015-08-09T00:00:00"/>
    <x v="452"/>
    <n v="365"/>
    <s v="Active"/>
    <s v="No"/>
  </r>
  <r>
    <n v="1200"/>
    <s v="Stay European in Brooklyn"/>
    <n v="32"/>
    <s v="New York"/>
    <n v="1"/>
    <n v="0.87"/>
    <x v="1"/>
    <n v="7"/>
    <x v="1"/>
    <x v="3"/>
    <x v="1"/>
    <s v="No"/>
    <n v="3"/>
    <x v="1"/>
    <n v="95"/>
    <n v="0.03"/>
    <n v="4.92"/>
    <x v="1"/>
    <n v="146"/>
    <s v="Yes"/>
    <d v="2015-08-01T00:00:00"/>
    <x v="129"/>
    <n v="75"/>
    <s v="Active"/>
    <s v="No"/>
  </r>
  <r>
    <n v="1201"/>
    <s v="Spacious Bohemian Penthouse - Whole Floor!"/>
    <n v="857"/>
    <s v="New York"/>
    <n v="0.9"/>
    <n v="0.75"/>
    <x v="0"/>
    <n v="15"/>
    <x v="0"/>
    <x v="4"/>
    <x v="1"/>
    <s v="No"/>
    <n v="6"/>
    <x v="2"/>
    <n v="500"/>
    <n v="0.05"/>
    <n v="4.91"/>
    <x v="1"/>
    <n v="47"/>
    <s v="No"/>
    <d v="2015-05-03T00:00:00"/>
    <x v="144"/>
    <n v="1"/>
    <s v="Active"/>
    <s v="No"/>
  </r>
  <r>
    <n v="1202"/>
    <s v="New! 2-Bed Apt Near Central Park"/>
    <n v="1605"/>
    <s v="New York"/>
    <n v="0.92"/>
    <n v="0.84"/>
    <x v="0"/>
    <n v="19"/>
    <x v="0"/>
    <x v="12"/>
    <x v="1"/>
    <s v="No"/>
    <n v="3"/>
    <x v="1"/>
    <n v="149"/>
    <n v="0.03"/>
    <n v="5"/>
    <x v="1"/>
    <n v="4"/>
    <s v="No"/>
    <d v="2016-12-31T00:00:00"/>
    <x v="329"/>
    <n v="365"/>
    <s v="Active"/>
    <s v="No"/>
  </r>
  <r>
    <n v="1203"/>
    <s v="Great location, close to everything"/>
    <n v="72"/>
    <s v="New York"/>
    <n v="1"/>
    <n v="0.86"/>
    <x v="0"/>
    <n v="20"/>
    <x v="0"/>
    <x v="1"/>
    <x v="1"/>
    <s v="No"/>
    <n v="3"/>
    <x v="1"/>
    <n v="230"/>
    <n v="0.04"/>
    <n v="4.58"/>
    <x v="1"/>
    <n v="12"/>
    <s v="No"/>
    <d v="2015-05-05T00:00:00"/>
    <x v="54"/>
    <n v="84"/>
    <s v="Active"/>
    <s v="No"/>
  </r>
  <r>
    <n v="1204"/>
    <s v="Fantastic Upper West Side Apartment"/>
    <n v="415"/>
    <s v="New York"/>
    <n v="1"/>
    <n v="0.46"/>
    <x v="0"/>
    <n v="20"/>
    <x v="0"/>
    <x v="1"/>
    <x v="1"/>
    <s v="No"/>
    <n v="4"/>
    <x v="1"/>
    <n v="219"/>
    <n v="0.04"/>
    <n v="4.95"/>
    <x v="1"/>
    <n v="19"/>
    <s v="No"/>
    <d v="2015-05-28T00:00:00"/>
    <x v="25"/>
    <n v="281"/>
    <s v="Active"/>
    <s v="No"/>
  </r>
  <r>
    <n v="1205"/>
    <s v="Hand Crafted Williamsburg Sanctuary"/>
    <n v="2112"/>
    <s v="New York"/>
    <n v="1"/>
    <n v="0.85"/>
    <x v="1"/>
    <n v="12"/>
    <x v="1"/>
    <x v="9"/>
    <x v="1"/>
    <s v="No"/>
    <n v="3"/>
    <x v="1"/>
    <n v="120"/>
    <n v="0.03"/>
    <n v="4.99"/>
    <x v="1"/>
    <n v="85"/>
    <s v="No"/>
    <d v="2015-05-05T00:00:00"/>
    <x v="151"/>
    <n v="356"/>
    <s v="Active"/>
    <s v="No"/>
  </r>
  <r>
    <n v="1206"/>
    <s v="Williamsburg Loft #3 Solitario...."/>
    <n v="820"/>
    <s v="New York"/>
    <n v="1"/>
    <n v="0.77"/>
    <x v="1"/>
    <n v="12"/>
    <x v="1"/>
    <x v="9"/>
    <x v="0"/>
    <s v="Yes"/>
    <n v="2"/>
    <x v="0"/>
    <n v="120"/>
    <n v="0.03"/>
    <n v="5"/>
    <x v="1"/>
    <n v="16"/>
    <s v="No"/>
    <d v="2015-04-05T00:00:00"/>
    <x v="453"/>
    <n v="1"/>
    <s v="Active"/>
    <s v="No"/>
  </r>
  <r>
    <n v="1207"/>
    <s v="Williamsburg Loft #2  Chameleon"/>
    <n v="820"/>
    <s v="New York"/>
    <n v="1"/>
    <n v="0.77"/>
    <x v="1"/>
    <n v="12"/>
    <x v="1"/>
    <x v="9"/>
    <x v="0"/>
    <s v="Yes"/>
    <n v="2"/>
    <x v="0"/>
    <n v="119"/>
    <n v="0.03"/>
    <n v="5"/>
    <x v="1"/>
    <n v="16"/>
    <s v="No"/>
    <d v="2015-05-13T00:00:00"/>
    <x v="302"/>
    <n v="212"/>
    <s v="Active"/>
    <s v="No"/>
  </r>
  <r>
    <n v="1208"/>
    <s v="Sunny &amp; Spacious Apt Near Subway"/>
    <n v="1605"/>
    <s v="New York"/>
    <n v="0.92"/>
    <n v="0.84"/>
    <x v="0"/>
    <n v="19"/>
    <x v="0"/>
    <x v="12"/>
    <x v="1"/>
    <s v="No"/>
    <n v="2"/>
    <x v="0"/>
    <n v="116"/>
    <n v="0.03"/>
    <n v="4.8"/>
    <x v="1"/>
    <n v="5"/>
    <s v="No"/>
    <d v="2017-03-10T00:00:00"/>
    <x v="300"/>
    <n v="319"/>
    <s v="Active"/>
    <s v="No"/>
  </r>
  <r>
    <n v="1209"/>
    <s v="Soaring Bushwick 3 Bedroom"/>
    <n v="19"/>
    <s v="New York"/>
    <n v="0.9"/>
    <n v="0.79"/>
    <x v="0"/>
    <n v="8"/>
    <x v="1"/>
    <x v="11"/>
    <x v="1"/>
    <s v="No"/>
    <n v="8"/>
    <x v="2"/>
    <n v="143"/>
    <n v="0.03"/>
    <n v="4.8899999999999997"/>
    <x v="1"/>
    <n v="101"/>
    <s v="Yes"/>
    <d v="2015-04-07T00:00:00"/>
    <x v="90"/>
    <n v="262"/>
    <s v="Active"/>
    <s v="No"/>
  </r>
  <r>
    <n v="1210"/>
    <s v="çº½çº¦ä¹‹å®¶(Private Bathroom2)"/>
    <n v="2126"/>
    <s v="New York"/>
    <n v="0.96"/>
    <n v="0.95"/>
    <x v="0"/>
    <n v="22"/>
    <x v="2"/>
    <x v="25"/>
    <x v="0"/>
    <s v="Yes"/>
    <n v="2"/>
    <x v="0"/>
    <n v="68"/>
    <n v="0.03"/>
    <n v="4.5"/>
    <x v="1"/>
    <n v="111"/>
    <s v="No"/>
    <d v="2015-04-09T00:00:00"/>
    <x v="155"/>
    <n v="86"/>
    <s v="Active"/>
    <s v="No"/>
  </r>
  <r>
    <n v="1211"/>
    <s v="Awesome apartment in Williamsburg!"/>
    <n v="1538"/>
    <s v="New York"/>
    <n v="0"/>
    <n v="0.14000000000000001"/>
    <x v="0"/>
    <n v="12"/>
    <x v="1"/>
    <x v="9"/>
    <x v="1"/>
    <s v="No"/>
    <n v="3"/>
    <x v="1"/>
    <n v="80"/>
    <n v="0.03"/>
    <n v="5"/>
    <x v="1"/>
    <n v="3"/>
    <s v="No"/>
    <d v="2015-05-28T00:00:00"/>
    <x v="454"/>
    <n v="0"/>
    <s v="Inactive"/>
    <s v="No"/>
  </r>
  <r>
    <n v="1212"/>
    <s v="Authentic New York Vintage Home"/>
    <n v="384"/>
    <s v="New York"/>
    <n v="1"/>
    <n v="0.98"/>
    <x v="1"/>
    <n v="30"/>
    <x v="3"/>
    <x v="15"/>
    <x v="0"/>
    <s v="Yes"/>
    <n v="2"/>
    <x v="0"/>
    <n v="49"/>
    <n v="0.03"/>
    <n v="4.9800000000000004"/>
    <x v="1"/>
    <n v="178"/>
    <s v="Yes"/>
    <d v="2015-06-21T00:00:00"/>
    <x v="455"/>
    <n v="335"/>
    <s v="Active"/>
    <s v="No"/>
  </r>
  <r>
    <n v="1213"/>
    <s v="Lovely apartment on Upper West Side"/>
    <n v="648"/>
    <s v="New York"/>
    <n v="1"/>
    <n v="0.4"/>
    <x v="0"/>
    <n v="20"/>
    <x v="0"/>
    <x v="1"/>
    <x v="1"/>
    <s v="No"/>
    <n v="2"/>
    <x v="0"/>
    <n v="150"/>
    <n v="0.03"/>
    <n v="4.92"/>
    <x v="1"/>
    <n v="52"/>
    <s v="No"/>
    <d v="2015-04-12T00:00:00"/>
    <x v="109"/>
    <n v="0"/>
    <s v="Inactive"/>
    <s v="No"/>
  </r>
  <r>
    <n v="1214"/>
    <s v="Manhattan Condo at Midtown 45"/>
    <n v="2027"/>
    <s v="Vermont"/>
    <n v="0.92"/>
    <n v="0.64"/>
    <x v="1"/>
    <n v="18"/>
    <x v="0"/>
    <x v="20"/>
    <x v="1"/>
    <s v="No"/>
    <n v="4"/>
    <x v="1"/>
    <n v="299"/>
    <n v="0.04"/>
    <n v="4.83"/>
    <x v="1"/>
    <n v="6"/>
    <s v="No"/>
    <d v="2015-04-23T00:00:00"/>
    <x v="456"/>
    <n v="0"/>
    <s v="Inactive"/>
    <s v="Yes"/>
  </r>
  <r>
    <n v="1215"/>
    <s v="Cozy Nest 15 Minutes from Manhattan"/>
    <n v="668"/>
    <s v="New York"/>
    <n v="0.9"/>
    <n v="0.94"/>
    <x v="0"/>
    <n v="25"/>
    <x v="2"/>
    <x v="14"/>
    <x v="0"/>
    <s v="Yes"/>
    <n v="2"/>
    <x v="0"/>
    <n v="38"/>
    <n v="0.03"/>
    <n v="4.59"/>
    <x v="1"/>
    <n v="58"/>
    <s v="No"/>
    <d v="2015-05-17T00:00:00"/>
    <x v="207"/>
    <n v="352"/>
    <s v="Active"/>
    <s v="No"/>
  </r>
  <r>
    <n v="1216"/>
    <s v="Amazing location!!!!!!!  Upper East Side Manhattan"/>
    <n v="2182"/>
    <s v="New York"/>
    <n v="0.5"/>
    <n v="0.62"/>
    <x v="0"/>
    <n v="19"/>
    <x v="0"/>
    <x v="12"/>
    <x v="1"/>
    <s v="No"/>
    <n v="2"/>
    <x v="0"/>
    <n v="100"/>
    <n v="0.03"/>
    <n v="4.96"/>
    <x v="1"/>
    <n v="155"/>
    <s v="Yes"/>
    <d v="2015-05-19T00:00:00"/>
    <x v="267"/>
    <n v="365"/>
    <s v="Active"/>
    <s v="No"/>
  </r>
  <r>
    <n v="1217"/>
    <s v="NYC Charming Harlem Brownstone w/ private garden!"/>
    <n v="2183"/>
    <s v="New York"/>
    <n v="0.4"/>
    <n v="0.97"/>
    <x v="1"/>
    <n v="16"/>
    <x v="0"/>
    <x v="10"/>
    <x v="0"/>
    <s v="Yes"/>
    <n v="6"/>
    <x v="2"/>
    <n v="131"/>
    <n v="0.03"/>
    <n v="4.96"/>
    <x v="1"/>
    <n v="155"/>
    <s v="Yes"/>
    <d v="2015-04-12T00:00:00"/>
    <x v="20"/>
    <n v="178"/>
    <s v="Active"/>
    <s v="Yes"/>
  </r>
  <r>
    <n v="1218"/>
    <s v="Beautiful Spacious Uptown Apartment"/>
    <n v="2094"/>
    <s v="New York"/>
    <n v="1"/>
    <n v="0"/>
    <x v="0"/>
    <n v="16"/>
    <x v="0"/>
    <x v="10"/>
    <x v="1"/>
    <s v="No"/>
    <n v="2"/>
    <x v="0"/>
    <n v="177"/>
    <n v="0.03"/>
    <n v="5"/>
    <x v="1"/>
    <n v="36"/>
    <s v="No"/>
    <d v="2015-04-29T00:00:00"/>
    <x v="457"/>
    <n v="0"/>
    <s v="Inactive"/>
    <s v="No"/>
  </r>
  <r>
    <n v="1219"/>
    <s v="Phenomenal 1br Loft in Brooklyn"/>
    <n v="1239"/>
    <s v="New York"/>
    <n v="0.98"/>
    <n v="1"/>
    <x v="0"/>
    <n v="11"/>
    <x v="1"/>
    <x v="8"/>
    <x v="1"/>
    <s v="No"/>
    <n v="4"/>
    <x v="1"/>
    <n v="149"/>
    <n v="0.03"/>
    <n v="4.4400000000000004"/>
    <x v="0"/>
    <n v="9"/>
    <s v="No"/>
    <d v="2015-07-22T00:00:00"/>
    <x v="458"/>
    <n v="206"/>
    <s v="Active"/>
    <s v="Yes"/>
  </r>
  <r>
    <n v="1220"/>
    <s v="Modern Williamsburg Treehouse"/>
    <n v="241"/>
    <s v="New York"/>
    <n v="1"/>
    <n v="1"/>
    <x v="1"/>
    <n v="12"/>
    <x v="1"/>
    <x v="9"/>
    <x v="1"/>
    <s v="No"/>
    <n v="2"/>
    <x v="0"/>
    <n v="220"/>
    <n v="0.04"/>
    <n v="4.99"/>
    <x v="1"/>
    <n v="71"/>
    <s v="No"/>
    <d v="2015-04-05T00:00:00"/>
    <x v="319"/>
    <n v="118"/>
    <s v="Active"/>
    <s v="No"/>
  </r>
  <r>
    <n v="1221"/>
    <s v="The Lighthouse- Direct Subway to JFK &amp; Manhattan"/>
    <n v="1042"/>
    <s v="New York"/>
    <n v="1"/>
    <n v="0.96"/>
    <x v="0"/>
    <n v="8"/>
    <x v="1"/>
    <x v="11"/>
    <x v="0"/>
    <s v="Yes"/>
    <n v="2"/>
    <x v="0"/>
    <n v="45"/>
    <n v="0.03"/>
    <n v="4.87"/>
    <x v="1"/>
    <n v="179"/>
    <s v="Yes"/>
    <d v="2015-04-12T00:00:00"/>
    <x v="106"/>
    <n v="0"/>
    <s v="Inactive"/>
    <s v="Yes"/>
  </r>
  <r>
    <n v="1222"/>
    <s v="The Cozy-Steps from Subway to JFK &amp; Manhattan"/>
    <n v="1042"/>
    <s v="New York"/>
    <n v="1"/>
    <n v="0.96"/>
    <x v="0"/>
    <n v="8"/>
    <x v="1"/>
    <x v="11"/>
    <x v="0"/>
    <s v="Yes"/>
    <n v="3"/>
    <x v="1"/>
    <n v="55"/>
    <n v="0.03"/>
    <n v="4.6399999999999997"/>
    <x v="1"/>
    <n v="149"/>
    <s v="No"/>
    <d v="2015-04-25T00:00:00"/>
    <x v="8"/>
    <n v="1"/>
    <s v="Active"/>
    <s v="Yes"/>
  </r>
  <r>
    <n v="1223"/>
    <s v="Large Room, Hamilton Heights Section of Manhattan"/>
    <n v="2117"/>
    <s v="New York"/>
    <n v="1"/>
    <n v="0.33"/>
    <x v="0"/>
    <n v="16"/>
    <x v="0"/>
    <x v="10"/>
    <x v="0"/>
    <s v="Yes"/>
    <n v="1"/>
    <x v="0"/>
    <n v="50"/>
    <n v="0.03"/>
    <n v="4.83"/>
    <x v="1"/>
    <n v="12"/>
    <s v="No"/>
    <d v="2015-10-04T00:00:00"/>
    <x v="298"/>
    <n v="364"/>
    <s v="Active"/>
    <s v="No"/>
  </r>
  <r>
    <n v="1224"/>
    <s v="Tall Ceilings &amp; Sunlight Galore"/>
    <n v="1723"/>
    <s v="New York"/>
    <n v="0.96"/>
    <n v="0.71"/>
    <x v="0"/>
    <n v="7"/>
    <x v="1"/>
    <x v="3"/>
    <x v="1"/>
    <s v="No"/>
    <n v="6"/>
    <x v="2"/>
    <n v="125"/>
    <n v="0.03"/>
    <n v="4.75"/>
    <x v="1"/>
    <n v="8"/>
    <s v="No"/>
    <d v="2015-12-01T00:00:00"/>
    <x v="265"/>
    <n v="275"/>
    <s v="Active"/>
    <s v="No"/>
  </r>
  <r>
    <n v="1225"/>
    <s v="Sunny Rm w/ Garden View! Safe 3 min Wlk to Subway!"/>
    <n v="2188"/>
    <s v="New York"/>
    <n v="1"/>
    <n v="0.91"/>
    <x v="1"/>
    <n v="21"/>
    <x v="2"/>
    <x v="13"/>
    <x v="0"/>
    <s v="Yes"/>
    <n v="1"/>
    <x v="0"/>
    <n v="49"/>
    <n v="0.03"/>
    <n v="4.9800000000000004"/>
    <x v="1"/>
    <n v="96"/>
    <s v="No"/>
    <d v="2015-04-09T00:00:00"/>
    <x v="285"/>
    <n v="30"/>
    <s v="Active"/>
    <s v="No"/>
  </r>
  <r>
    <n v="1226"/>
    <s v="â¤ï¸ Beautiful Private Loving &amp; Clean Garden Charmâ¤ï¸"/>
    <n v="41"/>
    <s v="New York"/>
    <n v="0.9"/>
    <n v="0.96"/>
    <x v="0"/>
    <n v="7"/>
    <x v="1"/>
    <x v="3"/>
    <x v="1"/>
    <s v="No"/>
    <n v="5"/>
    <x v="1"/>
    <n v="199"/>
    <n v="0.03"/>
    <n v="4.8899999999999997"/>
    <x v="1"/>
    <n v="236"/>
    <s v="Yes"/>
    <d v="2015-04-20T00:00:00"/>
    <x v="459"/>
    <n v="362"/>
    <s v="Active"/>
    <s v="Yes"/>
  </r>
  <r>
    <n v="1227"/>
    <s v="Beautiful Private Williamsburg Suite with Terrace"/>
    <n v="1871"/>
    <s v="New York"/>
    <n v="1"/>
    <n v="0.9"/>
    <x v="1"/>
    <n v="12"/>
    <x v="1"/>
    <x v="9"/>
    <x v="1"/>
    <s v="No"/>
    <n v="2"/>
    <x v="0"/>
    <n v="165"/>
    <n v="0.03"/>
    <n v="4.99"/>
    <x v="1"/>
    <n v="88"/>
    <s v="No"/>
    <d v="2015-04-21T00:00:00"/>
    <x v="125"/>
    <n v="286"/>
    <s v="Active"/>
    <s v="No"/>
  </r>
  <r>
    <n v="1228"/>
    <s v="SUNNY ROOM A IN CHARMING AREA :)"/>
    <n v="919"/>
    <s v="New York"/>
    <n v="0.98"/>
    <n v="0.99"/>
    <x v="0"/>
    <n v="7"/>
    <x v="1"/>
    <x v="3"/>
    <x v="0"/>
    <s v="Yes"/>
    <n v="2"/>
    <x v="0"/>
    <n v="101"/>
    <n v="0.03"/>
    <n v="4.41"/>
    <x v="0"/>
    <n v="44"/>
    <s v="No"/>
    <d v="2015-05-26T00:00:00"/>
    <x v="22"/>
    <n v="269"/>
    <s v="Active"/>
    <s v="Yes"/>
  </r>
  <r>
    <n v="1229"/>
    <s v="CHARMING ROOM A - PRIVATE BALCONY!!"/>
    <n v="919"/>
    <s v="New York"/>
    <n v="0.98"/>
    <n v="0.99"/>
    <x v="0"/>
    <n v="7"/>
    <x v="1"/>
    <x v="3"/>
    <x v="0"/>
    <s v="Yes"/>
    <n v="2"/>
    <x v="0"/>
    <n v="101"/>
    <n v="0.03"/>
    <n v="4.4400000000000004"/>
    <x v="0"/>
    <n v="55"/>
    <s v="No"/>
    <d v="2015-05-14T00:00:00"/>
    <x v="201"/>
    <n v="365"/>
    <s v="Active"/>
    <s v="Yes"/>
  </r>
  <r>
    <n v="1230"/>
    <s v="SUNNY ROOM B- PRIVATE BALCONY IN CHARMING AREA :)"/>
    <n v="919"/>
    <s v="New York"/>
    <n v="0.98"/>
    <n v="0.99"/>
    <x v="0"/>
    <n v="7"/>
    <x v="1"/>
    <x v="3"/>
    <x v="0"/>
    <s v="Yes"/>
    <n v="2"/>
    <x v="0"/>
    <n v="101"/>
    <n v="0.03"/>
    <n v="4.49"/>
    <x v="0"/>
    <n v="41"/>
    <s v="No"/>
    <d v="2015-05-07T00:00:00"/>
    <x v="228"/>
    <n v="335"/>
    <s v="Active"/>
    <s v="Yes"/>
  </r>
  <r>
    <n v="1231"/>
    <s v="SUNNY ROOM 2 IN CHARMING AREA :)"/>
    <n v="919"/>
    <s v="New York"/>
    <n v="0.98"/>
    <n v="0.99"/>
    <x v="0"/>
    <n v="7"/>
    <x v="1"/>
    <x v="3"/>
    <x v="0"/>
    <s v="Yes"/>
    <n v="2"/>
    <x v="0"/>
    <n v="99"/>
    <n v="0.03"/>
    <n v="4.51"/>
    <x v="1"/>
    <n v="49"/>
    <s v="No"/>
    <d v="2015-05-03T00:00:00"/>
    <x v="58"/>
    <n v="346"/>
    <s v="Active"/>
    <s v="Yes"/>
  </r>
  <r>
    <n v="1232"/>
    <s v="CHARMING ROOM W/ ROOF DECK ACCESS 1 :)"/>
    <n v="919"/>
    <s v="New York"/>
    <n v="0.98"/>
    <n v="0.99"/>
    <x v="0"/>
    <n v="7"/>
    <x v="1"/>
    <x v="3"/>
    <x v="0"/>
    <s v="Yes"/>
    <n v="2"/>
    <x v="0"/>
    <n v="101"/>
    <n v="0.03"/>
    <n v="4.46"/>
    <x v="0"/>
    <n v="37"/>
    <s v="No"/>
    <d v="2015-05-03T00:00:00"/>
    <x v="256"/>
    <n v="346"/>
    <s v="Active"/>
    <s v="Yes"/>
  </r>
  <r>
    <n v="1233"/>
    <s v="Che' Randall  SoBro 10 min from Manhattan!"/>
    <n v="2191"/>
    <s v="New York"/>
    <n v="1"/>
    <n v="0.67"/>
    <x v="1"/>
    <n v="3"/>
    <x v="4"/>
    <x v="23"/>
    <x v="0"/>
    <s v="Yes"/>
    <n v="1"/>
    <x v="0"/>
    <n v="40"/>
    <n v="0.03"/>
    <n v="5"/>
    <x v="1"/>
    <n v="24"/>
    <s v="No"/>
    <d v="2017-09-23T00:00:00"/>
    <x v="398"/>
    <n v="76"/>
    <s v="Active"/>
    <s v="No"/>
  </r>
  <r>
    <n v="1234"/>
    <s v="Room in 3 bedroom apt."/>
    <n v="1503"/>
    <s v="New York"/>
    <n v="1"/>
    <n v="0.1"/>
    <x v="1"/>
    <n v="21"/>
    <x v="2"/>
    <x v="13"/>
    <x v="0"/>
    <s v="Yes"/>
    <n v="1"/>
    <x v="0"/>
    <n v="47"/>
    <n v="0.03"/>
    <n v="4.88"/>
    <x v="1"/>
    <n v="8"/>
    <s v="No"/>
    <d v="2015-04-05T00:00:00"/>
    <x v="460"/>
    <n v="365"/>
    <s v="Active"/>
    <s v="No"/>
  </r>
  <r>
    <n v="1235"/>
    <s v="2 Flushing Sunny Garden View èˆ’é€‚é˜³å…‰æˆ¿"/>
    <n v="2193"/>
    <s v="New York"/>
    <n v="1"/>
    <n v="0.94"/>
    <x v="0"/>
    <n v="22"/>
    <x v="2"/>
    <x v="25"/>
    <x v="0"/>
    <s v="Yes"/>
    <n v="2"/>
    <x v="0"/>
    <n v="47"/>
    <n v="0.03"/>
    <n v="4.9000000000000004"/>
    <x v="1"/>
    <n v="40"/>
    <s v="No"/>
    <d v="2015-06-16T00:00:00"/>
    <x v="461"/>
    <n v="289"/>
    <s v="Active"/>
    <s v="Yes"/>
  </r>
  <r>
    <n v="1236"/>
    <s v="45 Ave 159 st Flushing private room"/>
    <n v="2193"/>
    <s v="New York"/>
    <n v="1"/>
    <n v="0.94"/>
    <x v="0"/>
    <n v="22"/>
    <x v="2"/>
    <x v="25"/>
    <x v="0"/>
    <s v="Yes"/>
    <n v="2"/>
    <x v="0"/>
    <n v="55"/>
    <n v="0.03"/>
    <n v="4.9000000000000004"/>
    <x v="1"/>
    <n v="62"/>
    <s v="No"/>
    <d v="2015-06-22T00:00:00"/>
    <x v="80"/>
    <n v="289"/>
    <s v="Active"/>
    <s v="No"/>
  </r>
  <r>
    <n v="1237"/>
    <s v="1-BdRm Entire Apartment St. George"/>
    <n v="1121"/>
    <s v="New York"/>
    <n v="1"/>
    <n v="0.94"/>
    <x v="1"/>
    <n v="28"/>
    <x v="3"/>
    <x v="28"/>
    <x v="1"/>
    <s v="No"/>
    <n v="2"/>
    <x v="0"/>
    <n v="61"/>
    <n v="0.03"/>
    <n v="4.99"/>
    <x v="1"/>
    <n v="140"/>
    <s v="Yes"/>
    <d v="2015-09-18T00:00:00"/>
    <x v="126"/>
    <n v="58"/>
    <s v="Active"/>
    <s v="No"/>
  </r>
  <r>
    <n v="1238"/>
    <s v="European eco-chic in trendy Bklyn 2"/>
    <n v="2141"/>
    <s v="New York"/>
    <n v="0.88"/>
    <n v="0.91"/>
    <x v="1"/>
    <n v="7"/>
    <x v="1"/>
    <x v="3"/>
    <x v="1"/>
    <s v="No"/>
    <n v="6"/>
    <x v="2"/>
    <n v="105"/>
    <n v="0.03"/>
    <n v="4.8099999999999996"/>
    <x v="1"/>
    <n v="79"/>
    <s v="No"/>
    <d v="2015-05-20T00:00:00"/>
    <x v="0"/>
    <n v="12"/>
    <s v="Active"/>
    <s v="No"/>
  </r>
  <r>
    <n v="1239"/>
    <s v="BROOKLYN BEDSTUY PIED-A-TERRE"/>
    <n v="1357"/>
    <s v="New York"/>
    <n v="1"/>
    <n v="0.42"/>
    <x v="0"/>
    <n v="9"/>
    <x v="1"/>
    <x v="16"/>
    <x v="1"/>
    <s v="No"/>
    <n v="4"/>
    <x v="1"/>
    <n v="105"/>
    <n v="0.03"/>
    <n v="4.6399999999999997"/>
    <x v="1"/>
    <n v="59"/>
    <s v="No"/>
    <d v="2015-04-21T00:00:00"/>
    <x v="462"/>
    <n v="350"/>
    <s v="Active"/>
    <s v="No"/>
  </r>
  <r>
    <n v="1240"/>
    <s v="*** Gorgeous 2BD apt with Terrace ***"/>
    <n v="200"/>
    <s v="New York"/>
    <n v="1"/>
    <n v="0.5"/>
    <x v="0"/>
    <n v="17"/>
    <x v="0"/>
    <x v="0"/>
    <x v="1"/>
    <s v="No"/>
    <n v="4"/>
    <x v="1"/>
    <n v="250"/>
    <n v="0.04"/>
    <n v="4.8899999999999997"/>
    <x v="1"/>
    <n v="18"/>
    <s v="No"/>
    <d v="2015-11-29T00:00:00"/>
    <x v="143"/>
    <n v="29"/>
    <s v="Active"/>
    <s v="No"/>
  </r>
  <r>
    <n v="1241"/>
    <s v="The Big Room in Flushing"/>
    <n v="2196"/>
    <s v="New York"/>
    <n v="1"/>
    <n v="0.93"/>
    <x v="0"/>
    <n v="22"/>
    <x v="2"/>
    <x v="25"/>
    <x v="0"/>
    <s v="Yes"/>
    <n v="3"/>
    <x v="1"/>
    <n v="42"/>
    <n v="0.03"/>
    <n v="4.53"/>
    <x v="1"/>
    <n v="172"/>
    <s v="No"/>
    <d v="2015-05-17T00:00:00"/>
    <x v="47"/>
    <n v="160"/>
    <s v="Active"/>
    <s v="No"/>
  </r>
  <r>
    <n v="1242"/>
    <s v="Dream Room in Bwick/Wburg Loft by L"/>
    <n v="2197"/>
    <s v="New York"/>
    <n v="1"/>
    <n v="0.63"/>
    <x v="0"/>
    <n v="12"/>
    <x v="1"/>
    <x v="9"/>
    <x v="0"/>
    <s v="Yes"/>
    <n v="1"/>
    <x v="0"/>
    <n v="56"/>
    <n v="0.03"/>
    <n v="4.68"/>
    <x v="1"/>
    <n v="56"/>
    <s v="No"/>
    <d v="2015-06-02T00:00:00"/>
    <x v="331"/>
    <n v="365"/>
    <s v="Active"/>
    <s v="No"/>
  </r>
  <r>
    <n v="1243"/>
    <s v="views to die for apartment on water"/>
    <n v="1760"/>
    <s v="New York"/>
    <n v="1"/>
    <n v="0"/>
    <x v="0"/>
    <n v="12"/>
    <x v="1"/>
    <x v="9"/>
    <x v="1"/>
    <s v="No"/>
    <n v="1"/>
    <x v="0"/>
    <n v="150"/>
    <n v="0.03"/>
    <n v="5"/>
    <x v="1"/>
    <n v="4"/>
    <s v="No"/>
    <d v="2016-12-29T00:00:00"/>
    <x v="463"/>
    <n v="55"/>
    <s v="Active"/>
    <s v="No"/>
  </r>
  <r>
    <n v="1244"/>
    <s v="Brownstone Duplex Harlem/Columbia U"/>
    <n v="2131"/>
    <s v="New York"/>
    <n v="0.89"/>
    <n v="0.86"/>
    <x v="0"/>
    <n v="16"/>
    <x v="0"/>
    <x v="10"/>
    <x v="1"/>
    <s v="No"/>
    <n v="6"/>
    <x v="2"/>
    <n v="250"/>
    <n v="0.04"/>
    <n v="4.66"/>
    <x v="1"/>
    <n v="62"/>
    <s v="No"/>
    <d v="2015-04-30T00:00:00"/>
    <x v="464"/>
    <n v="53"/>
    <s v="Active"/>
    <s v="No"/>
  </r>
  <r>
    <n v="1245"/>
    <s v="2 Bedroom Appartment with Rooftop-Central Park"/>
    <n v="2167"/>
    <s v="New York"/>
    <n v="1"/>
    <n v="0.78"/>
    <x v="1"/>
    <n v="19"/>
    <x v="0"/>
    <x v="12"/>
    <x v="1"/>
    <s v="No"/>
    <n v="4"/>
    <x v="1"/>
    <n v="600"/>
    <n v="0.05"/>
    <n v="4.9000000000000004"/>
    <x v="1"/>
    <n v="39"/>
    <s v="No"/>
    <d v="2016-01-02T00:00:00"/>
    <x v="235"/>
    <n v="269"/>
    <s v="Active"/>
    <s v="No"/>
  </r>
  <r>
    <n v="1246"/>
    <s v="BRAND NEW HUGE 1 BED@TIMES SQ!!!!!!"/>
    <n v="337"/>
    <s v="New York"/>
    <n v="1"/>
    <n v="0.62"/>
    <x v="0"/>
    <n v="17"/>
    <x v="0"/>
    <x v="0"/>
    <x v="1"/>
    <s v="No"/>
    <n v="3"/>
    <x v="1"/>
    <n v="73"/>
    <n v="0.03"/>
    <n v="4.58"/>
    <x v="1"/>
    <n v="12"/>
    <s v="No"/>
    <d v="2015-07-29T00:00:00"/>
    <x v="112"/>
    <n v="350"/>
    <s v="Active"/>
    <s v="No"/>
  </r>
  <r>
    <n v="1247"/>
    <s v="Chic Loft Like 2 bed-2bath"/>
    <n v="958"/>
    <s v="Aguascalientes"/>
    <n v="1"/>
    <n v="0.99"/>
    <x v="1"/>
    <n v="16"/>
    <x v="0"/>
    <x v="10"/>
    <x v="1"/>
    <s v="No"/>
    <n v="5"/>
    <x v="1"/>
    <n v="225"/>
    <n v="0.04"/>
    <n v="4.82"/>
    <x v="1"/>
    <n v="91"/>
    <s v="No"/>
    <d v="2015-05-20T00:00:00"/>
    <x v="136"/>
    <n v="345"/>
    <s v="Active"/>
    <s v="No"/>
  </r>
  <r>
    <n v="1248"/>
    <s v="Mt. Sinai hospital- 3 mins. away, Private bdrm."/>
    <n v="974"/>
    <s v="New York"/>
    <n v="1"/>
    <n v="0.5"/>
    <x v="0"/>
    <n v="14"/>
    <x v="0"/>
    <x v="2"/>
    <x v="0"/>
    <s v="Yes"/>
    <n v="2"/>
    <x v="0"/>
    <n v="58"/>
    <n v="0.03"/>
    <n v="4.6399999999999997"/>
    <x v="1"/>
    <n v="89"/>
    <s v="No"/>
    <d v="2015-04-19T00:00:00"/>
    <x v="343"/>
    <n v="148"/>
    <s v="Active"/>
    <s v="No"/>
  </r>
  <r>
    <n v="1249"/>
    <s v="Magnificent Townhouse - Upper East Side - NYC"/>
    <n v="2000"/>
    <s v="New York"/>
    <n v="1"/>
    <n v="0.73"/>
    <x v="0"/>
    <n v="19"/>
    <x v="0"/>
    <x v="12"/>
    <x v="1"/>
    <s v="No"/>
    <n v="10"/>
    <x v="2"/>
    <n v="1264"/>
    <n v="7.0000000000000007E-2"/>
    <n v="4.57"/>
    <x v="1"/>
    <n v="54"/>
    <s v="No"/>
    <d v="2015-08-02T00:00:00"/>
    <x v="241"/>
    <n v="346"/>
    <s v="Active"/>
    <s v="No"/>
  </r>
  <r>
    <n v="1250"/>
    <s v="BEST LOCATION 12ST BY UNION SQUARE"/>
    <n v="2154"/>
    <s v="New York"/>
    <n v="1"/>
    <n v="1"/>
    <x v="1"/>
    <n v="15"/>
    <x v="0"/>
    <x v="4"/>
    <x v="1"/>
    <s v="No"/>
    <n v="3"/>
    <x v="1"/>
    <n v="349"/>
    <n v="0.04"/>
    <n v="4.7300000000000004"/>
    <x v="1"/>
    <n v="11"/>
    <s v="No"/>
    <d v="2017-10-08T00:00:00"/>
    <x v="450"/>
    <n v="227"/>
    <s v="Active"/>
    <s v="Yes"/>
  </r>
  <r>
    <n v="1251"/>
    <s v="Sunny, Spacious &amp; Sweet 2BD home!"/>
    <n v="2204"/>
    <s v="New York"/>
    <n v="1"/>
    <n v="0.96"/>
    <x v="0"/>
    <n v="12"/>
    <x v="1"/>
    <x v="9"/>
    <x v="1"/>
    <s v="No"/>
    <n v="5"/>
    <x v="1"/>
    <n v="134"/>
    <n v="0.03"/>
    <n v="5"/>
    <x v="1"/>
    <n v="42"/>
    <s v="No"/>
    <d v="2015-05-19T00:00:00"/>
    <x v="97"/>
    <n v="339"/>
    <s v="Active"/>
    <s v="No"/>
  </r>
  <r>
    <n v="1252"/>
    <s v="Super clean room in renovated historic brownstone"/>
    <n v="3"/>
    <s v="New York"/>
    <n v="1"/>
    <n v="0.98"/>
    <x v="1"/>
    <n v="7"/>
    <x v="1"/>
    <x v="3"/>
    <x v="0"/>
    <s v="Yes"/>
    <n v="2"/>
    <x v="0"/>
    <n v="40"/>
    <n v="0.03"/>
    <n v="4.97"/>
    <x v="1"/>
    <n v="332"/>
    <s v="Yes"/>
    <d v="2015-05-07T00:00:00"/>
    <x v="47"/>
    <n v="263"/>
    <s v="Active"/>
    <s v="No"/>
  </r>
  <r>
    <n v="1253"/>
    <s v="Spacious Room in East Village Architectâ€™s Home"/>
    <n v="1223"/>
    <s v="New York"/>
    <n v="1"/>
    <n v="1"/>
    <x v="1"/>
    <n v="15"/>
    <x v="0"/>
    <x v="4"/>
    <x v="0"/>
    <s v="Yes"/>
    <n v="3"/>
    <x v="1"/>
    <n v="150"/>
    <n v="0.03"/>
    <n v="4.99"/>
    <x v="1"/>
    <n v="461"/>
    <s v="Yes"/>
    <d v="2015-04-20T00:00:00"/>
    <x v="97"/>
    <n v="310"/>
    <s v="Active"/>
    <s v="Yes"/>
  </r>
  <r>
    <n v="1254"/>
    <s v="Private Garden View â€” Eco Home â€” 3 Min to Subway!"/>
    <n v="1710"/>
    <s v="New York"/>
    <n v="1"/>
    <n v="0.98"/>
    <x v="0"/>
    <n v="7"/>
    <x v="1"/>
    <x v="3"/>
    <x v="0"/>
    <s v="Yes"/>
    <n v="2"/>
    <x v="0"/>
    <n v="71"/>
    <n v="0.03"/>
    <n v="4.67"/>
    <x v="1"/>
    <n v="114"/>
    <s v="No"/>
    <d v="2015-05-24T00:00:00"/>
    <x v="75"/>
    <n v="90"/>
    <s v="Active"/>
    <s v="No"/>
  </r>
  <r>
    <n v="1255"/>
    <s v="Cozy Brooklyn Apartment"/>
    <n v="2353"/>
    <s v="New York"/>
    <n v="1"/>
    <n v="0.89"/>
    <x v="0"/>
    <n v="8"/>
    <x v="1"/>
    <x v="11"/>
    <x v="1"/>
    <s v="No"/>
    <n v="6"/>
    <x v="2"/>
    <n v="200"/>
    <n v="0.04"/>
    <n v="4.79"/>
    <x v="1"/>
    <n v="14"/>
    <s v="No"/>
    <d v="2018-12-23T00:00:00"/>
    <x v="0"/>
    <n v="0"/>
    <s v="Inactive"/>
    <s v="No"/>
  </r>
  <r>
    <n v="1256"/>
    <s v="Central Park W Pristine Apartment"/>
    <n v="1482"/>
    <s v="New York"/>
    <n v="1"/>
    <n v="0.93"/>
    <x v="1"/>
    <n v="20"/>
    <x v="0"/>
    <x v="1"/>
    <x v="1"/>
    <s v="No"/>
    <n v="4"/>
    <x v="1"/>
    <n v="499"/>
    <n v="0.04"/>
    <n v="4.93"/>
    <x v="1"/>
    <n v="29"/>
    <s v="No"/>
    <d v="2015-05-12T00:00:00"/>
    <x v="184"/>
    <n v="365"/>
    <s v="Active"/>
    <s v="No"/>
  </r>
  <r>
    <n v="1257"/>
    <s v="Private Room in 3BD Apt with a queen bed"/>
    <n v="1426"/>
    <s v="New York"/>
    <n v="0.89"/>
    <n v="0.9"/>
    <x v="0"/>
    <n v="7"/>
    <x v="1"/>
    <x v="3"/>
    <x v="0"/>
    <s v="Yes"/>
    <n v="2"/>
    <x v="0"/>
    <n v="38"/>
    <n v="0.03"/>
    <n v="4.4000000000000004"/>
    <x v="0"/>
    <n v="60"/>
    <s v="No"/>
    <d v="2015-05-03T00:00:00"/>
    <x v="345"/>
    <n v="253"/>
    <s v="Active"/>
    <s v="No"/>
  </r>
  <r>
    <n v="1258"/>
    <s v="Urban sanctuary near Bedford L!"/>
    <n v="1785"/>
    <s v="New York"/>
    <n v="1"/>
    <n v="0.53"/>
    <x v="1"/>
    <n v="12"/>
    <x v="1"/>
    <x v="9"/>
    <x v="1"/>
    <s v="No"/>
    <n v="2"/>
    <x v="0"/>
    <n v="69"/>
    <n v="0.03"/>
    <n v="4.84"/>
    <x v="1"/>
    <n v="55"/>
    <s v="No"/>
    <d v="2015-05-08T00:00:00"/>
    <x v="4"/>
    <n v="65"/>
    <s v="Active"/>
    <s v="No"/>
  </r>
  <r>
    <n v="1259"/>
    <s v="Home On Kissena Park in Flushing NYC"/>
    <n v="1975"/>
    <s v="New York"/>
    <n v="1"/>
    <n v="0.9"/>
    <x v="1"/>
    <n v="22"/>
    <x v="2"/>
    <x v="25"/>
    <x v="1"/>
    <s v="No"/>
    <n v="12"/>
    <x v="2"/>
    <n v="389"/>
    <n v="0.04"/>
    <n v="4.78"/>
    <x v="1"/>
    <n v="82"/>
    <s v="No"/>
    <d v="2015-05-16T00:00:00"/>
    <x v="75"/>
    <n v="356"/>
    <s v="Active"/>
    <s v="No"/>
  </r>
  <r>
    <n v="1260"/>
    <s v="5* Chic, Spacious &amp; Quiet Manhattan NYC 1BDR Gem!"/>
    <n v="2211"/>
    <s v="New York"/>
    <n v="1"/>
    <n v="0.83"/>
    <x v="1"/>
    <n v="20"/>
    <x v="0"/>
    <x v="1"/>
    <x v="1"/>
    <s v="No"/>
    <n v="3"/>
    <x v="1"/>
    <n v="186"/>
    <n v="0.03"/>
    <n v="4.99"/>
    <x v="1"/>
    <n v="80"/>
    <s v="No"/>
    <d v="2015-05-19T00:00:00"/>
    <x v="106"/>
    <n v="179"/>
    <s v="Active"/>
    <s v="No"/>
  </r>
  <r>
    <n v="1261"/>
    <s v="Casa E 2A"/>
    <n v="2213"/>
    <s v="New York"/>
    <n v="0.9"/>
    <n v="1"/>
    <x v="0"/>
    <n v="24"/>
    <x v="2"/>
    <x v="5"/>
    <x v="0"/>
    <s v="Yes"/>
    <n v="2"/>
    <x v="0"/>
    <n v="55"/>
    <n v="0.03"/>
    <n v="4.6900000000000004"/>
    <x v="1"/>
    <n v="100"/>
    <s v="No"/>
    <d v="2015-05-24T00:00:00"/>
    <x v="119"/>
    <n v="74"/>
    <s v="Active"/>
    <s v="Yes"/>
  </r>
  <r>
    <n v="1262"/>
    <s v="Cozy 1BD Apt in one of the coolest neighborhoods"/>
    <n v="2217"/>
    <s v="New York"/>
    <n v="1"/>
    <n v="0.98"/>
    <x v="1"/>
    <n v="24"/>
    <x v="2"/>
    <x v="5"/>
    <x v="1"/>
    <s v="No"/>
    <n v="2"/>
    <x v="0"/>
    <n v="100"/>
    <n v="0.03"/>
    <n v="4.97"/>
    <x v="1"/>
    <n v="210"/>
    <s v="Yes"/>
    <d v="2015-07-20T00:00:00"/>
    <x v="269"/>
    <n v="291"/>
    <s v="Active"/>
    <s v="No"/>
  </r>
  <r>
    <n v="1263"/>
    <s v="Sunny Room 15min from Manhattan"/>
    <n v="2218"/>
    <s v="New York"/>
    <n v="1"/>
    <n v="0.98"/>
    <x v="1"/>
    <n v="12"/>
    <x v="1"/>
    <x v="9"/>
    <x v="0"/>
    <s v="Yes"/>
    <n v="2"/>
    <x v="0"/>
    <n v="51"/>
    <n v="0.03"/>
    <n v="4.95"/>
    <x v="1"/>
    <n v="325"/>
    <s v="Yes"/>
    <d v="2015-05-01T00:00:00"/>
    <x v="160"/>
    <n v="45"/>
    <s v="Active"/>
    <s v="Yes"/>
  </r>
  <r>
    <n v="1264"/>
    <s v="Chic 2bed-2bath Manhattan Dream"/>
    <n v="958"/>
    <s v="Aguascalientes"/>
    <n v="1"/>
    <n v="0.99"/>
    <x v="1"/>
    <n v="16"/>
    <x v="0"/>
    <x v="10"/>
    <x v="1"/>
    <s v="No"/>
    <n v="5"/>
    <x v="1"/>
    <n v="225"/>
    <n v="0.04"/>
    <n v="4.82"/>
    <x v="1"/>
    <n v="117"/>
    <s v="Yes"/>
    <d v="2015-05-22T00:00:00"/>
    <x v="465"/>
    <n v="342"/>
    <s v="Active"/>
    <s v="No"/>
  </r>
  <r>
    <n v="1265"/>
    <s v="Cute Studio close to subway for monthly rental"/>
    <n v="2220"/>
    <s v="New York"/>
    <n v="1"/>
    <n v="0.71"/>
    <x v="1"/>
    <n v="9"/>
    <x v="1"/>
    <x v="16"/>
    <x v="1"/>
    <s v="No"/>
    <n v="2"/>
    <x v="0"/>
    <n v="49"/>
    <n v="0.03"/>
    <n v="4.63"/>
    <x v="1"/>
    <n v="104"/>
    <s v="No"/>
    <d v="2015-07-01T00:00:00"/>
    <x v="213"/>
    <n v="1"/>
    <s v="Active"/>
    <s v="No"/>
  </r>
  <r>
    <n v="1266"/>
    <s v="Ideal Greenpoint Location"/>
    <n v="118"/>
    <s v="New York"/>
    <n v="0"/>
    <n v="0.39"/>
    <x v="0"/>
    <n v="11"/>
    <x v="1"/>
    <x v="8"/>
    <x v="1"/>
    <s v="No"/>
    <n v="3"/>
    <x v="1"/>
    <n v="254"/>
    <n v="0.04"/>
    <n v="4.33"/>
    <x v="0"/>
    <n v="6"/>
    <s v="No"/>
    <d v="2015-04-30T00:00:00"/>
    <x v="466"/>
    <n v="88"/>
    <s v="Active"/>
    <s v="No"/>
  </r>
  <r>
    <n v="1267"/>
    <s v="Super Low Price HUGE APT stps frm Cntrl PK&amp;Museums"/>
    <n v="908"/>
    <s v="New York"/>
    <n v="0.75"/>
    <n v="0"/>
    <x v="0"/>
    <n v="19"/>
    <x v="0"/>
    <x v="12"/>
    <x v="1"/>
    <s v="No"/>
    <n v="2"/>
    <x v="0"/>
    <n v="99"/>
    <n v="0.03"/>
    <n v="4.6900000000000004"/>
    <x v="1"/>
    <n v="13"/>
    <s v="No"/>
    <d v="2015-06-13T00:00:00"/>
    <x v="467"/>
    <n v="46"/>
    <s v="Active"/>
    <s v="No"/>
  </r>
  <r>
    <n v="1268"/>
    <s v="Harmony House 2 on Madison Street"/>
    <n v="1884"/>
    <s v="New York"/>
    <n v="1"/>
    <n v="1"/>
    <x v="1"/>
    <n v="7"/>
    <x v="1"/>
    <x v="3"/>
    <x v="0"/>
    <s v="Yes"/>
    <n v="2"/>
    <x v="0"/>
    <n v="37"/>
    <n v="0.03"/>
    <n v="5"/>
    <x v="1"/>
    <n v="63"/>
    <s v="No"/>
    <d v="2015-10-17T00:00:00"/>
    <x v="8"/>
    <n v="172"/>
    <s v="Active"/>
    <s v="Yes"/>
  </r>
  <r>
    <n v="1269"/>
    <s v="Manhattan Multi-Million $ Luxury Central Park View"/>
    <n v="572"/>
    <s v="New York"/>
    <n v="1"/>
    <n v="0.2"/>
    <x v="0"/>
    <n v="20"/>
    <x v="0"/>
    <x v="1"/>
    <x v="1"/>
    <s v="No"/>
    <n v="5"/>
    <x v="1"/>
    <n v="950"/>
    <n v="0.05"/>
    <n v="5"/>
    <x v="1"/>
    <n v="7"/>
    <s v="No"/>
    <d v="2015-10-05T00:00:00"/>
    <x v="166"/>
    <n v="254"/>
    <s v="Active"/>
    <s v="No"/>
  </r>
  <r>
    <n v="1270"/>
    <s v="Loft in Williamsburg"/>
    <n v="2228"/>
    <s v="New York"/>
    <n v="1"/>
    <n v="0.95"/>
    <x v="1"/>
    <n v="12"/>
    <x v="1"/>
    <x v="9"/>
    <x v="1"/>
    <s v="No"/>
    <n v="3"/>
    <x v="1"/>
    <n v="225"/>
    <n v="0.04"/>
    <n v="4.7300000000000004"/>
    <x v="1"/>
    <n v="90"/>
    <s v="No"/>
    <d v="2015-05-03T00:00:00"/>
    <x v="95"/>
    <n v="306"/>
    <s v="Active"/>
    <s v="No"/>
  </r>
  <r>
    <n v="1271"/>
    <s v="Modern Vibrant Large Cozy Bedroom* æ­£é¢èƒ½é‡"/>
    <n v="1336"/>
    <s v="New York"/>
    <n v="1"/>
    <n v="0.96"/>
    <x v="0"/>
    <n v="2"/>
    <x v="4"/>
    <x v="24"/>
    <x v="0"/>
    <s v="Yes"/>
    <n v="2"/>
    <x v="0"/>
    <n v="43"/>
    <n v="0.03"/>
    <n v="4.91"/>
    <x v="1"/>
    <n v="137"/>
    <s v="Yes"/>
    <d v="2015-05-14T00:00:00"/>
    <x v="337"/>
    <n v="86"/>
    <s v="Active"/>
    <s v="No"/>
  </r>
  <r>
    <n v="1272"/>
    <s v="BRAND NEW 1BD / STEPS CENTRAL PARK!"/>
    <n v="465"/>
    <s v="New York"/>
    <n v="0.85"/>
    <n v="0.38"/>
    <x v="0"/>
    <n v="17"/>
    <x v="0"/>
    <x v="0"/>
    <x v="1"/>
    <s v="No"/>
    <n v="2"/>
    <x v="0"/>
    <n v="69"/>
    <n v="0.03"/>
    <n v="4"/>
    <x v="0"/>
    <n v="3"/>
    <s v="No"/>
    <d v="2016-12-17T00:00:00"/>
    <x v="468"/>
    <n v="345"/>
    <s v="Active"/>
    <s v="No"/>
  </r>
  <r>
    <n v="1273"/>
    <s v="Sunny, Charming Williamsburg 1-BR"/>
    <n v="1311"/>
    <s v="New York"/>
    <n v="0.94"/>
    <n v="0.92"/>
    <x v="0"/>
    <n v="12"/>
    <x v="1"/>
    <x v="9"/>
    <x v="1"/>
    <s v="No"/>
    <n v="2"/>
    <x v="0"/>
    <n v="125"/>
    <n v="0.03"/>
    <n v="4.8600000000000003"/>
    <x v="1"/>
    <n v="7"/>
    <s v="No"/>
    <d v="2015-06-14T00:00:00"/>
    <x v="469"/>
    <n v="0"/>
    <s v="Inactive"/>
    <s v="No"/>
  </r>
  <r>
    <n v="1274"/>
    <s v="Colorful room in Artist Apartment"/>
    <n v="1654"/>
    <s v="New York"/>
    <n v="1"/>
    <n v="0.6"/>
    <x v="0"/>
    <n v="8"/>
    <x v="1"/>
    <x v="11"/>
    <x v="0"/>
    <s v="Yes"/>
    <n v="1"/>
    <x v="0"/>
    <n v="73"/>
    <n v="0.03"/>
    <n v="4.83"/>
    <x v="1"/>
    <n v="24"/>
    <s v="No"/>
    <d v="2015-05-24T00:00:00"/>
    <x v="0"/>
    <n v="254"/>
    <s v="Active"/>
    <s v="No"/>
  </r>
  <r>
    <n v="1275"/>
    <s v="Big bedroom, heart of Williamsburg"/>
    <n v="1059"/>
    <s v="New York"/>
    <n v="1"/>
    <n v="0.5"/>
    <x v="1"/>
    <n v="12"/>
    <x v="1"/>
    <x v="9"/>
    <x v="1"/>
    <s v="No"/>
    <n v="2"/>
    <x v="0"/>
    <n v="90"/>
    <n v="0.03"/>
    <n v="4.97"/>
    <x v="1"/>
    <n v="29"/>
    <s v="No"/>
    <d v="2016-04-05T00:00:00"/>
    <x v="75"/>
    <n v="0"/>
    <s v="Inactive"/>
    <s v="No"/>
  </r>
  <r>
    <n v="1276"/>
    <s v="Zen urban sanctuary."/>
    <n v="2230"/>
    <s v="New York"/>
    <n v="1"/>
    <n v="0.4"/>
    <x v="1"/>
    <n v="12"/>
    <x v="1"/>
    <x v="9"/>
    <x v="1"/>
    <s v="No"/>
    <n v="1"/>
    <x v="0"/>
    <n v="122"/>
    <n v="0.03"/>
    <n v="4.8899999999999997"/>
    <x v="1"/>
    <n v="38"/>
    <s v="No"/>
    <d v="2015-06-01T00:00:00"/>
    <x v="391"/>
    <n v="1"/>
    <s v="Active"/>
    <s v="No"/>
  </r>
  <r>
    <n v="1277"/>
    <s v="5 min from midtown, but peaceful."/>
    <n v="2235"/>
    <s v="New York"/>
    <n v="1"/>
    <n v="0.74"/>
    <x v="0"/>
    <n v="24"/>
    <x v="2"/>
    <x v="5"/>
    <x v="1"/>
    <s v="No"/>
    <n v="3"/>
    <x v="1"/>
    <n v="110"/>
    <n v="0.03"/>
    <n v="4.63"/>
    <x v="1"/>
    <n v="92"/>
    <s v="No"/>
    <d v="2015-08-15T00:00:00"/>
    <x v="286"/>
    <n v="348"/>
    <s v="Active"/>
    <s v="No"/>
  </r>
  <r>
    <n v="1278"/>
    <s v="Central Williamsburg Room"/>
    <n v="334"/>
    <s v="New York"/>
    <n v="0.8"/>
    <n v="0.96"/>
    <x v="0"/>
    <n v="12"/>
    <x v="1"/>
    <x v="9"/>
    <x v="0"/>
    <s v="Yes"/>
    <n v="1"/>
    <x v="0"/>
    <n v="79"/>
    <n v="0.03"/>
    <n v="4.82"/>
    <x v="1"/>
    <n v="196"/>
    <s v="Yes"/>
    <d v="2015-05-02T00:00:00"/>
    <x v="89"/>
    <n v="321"/>
    <s v="Active"/>
    <s v="No"/>
  </r>
  <r>
    <n v="1279"/>
    <s v="Amazing 2 Bedroom Bklyn apt, near SUNY Downstate!"/>
    <n v="1993"/>
    <s v="New York"/>
    <n v="1"/>
    <n v="0.7"/>
    <x v="1"/>
    <n v="10"/>
    <x v="1"/>
    <x v="17"/>
    <x v="1"/>
    <s v="No"/>
    <n v="4"/>
    <x v="1"/>
    <n v="120"/>
    <n v="0.03"/>
    <n v="4.92"/>
    <x v="1"/>
    <n v="26"/>
    <s v="No"/>
    <d v="2015-05-21T00:00:00"/>
    <x v="199"/>
    <n v="80"/>
    <s v="Active"/>
    <s v="No"/>
  </r>
  <r>
    <n v="1280"/>
    <s v="Ensuite Redroom"/>
    <n v="1430"/>
    <s v="New York"/>
    <n v="1"/>
    <n v="0.96"/>
    <x v="0"/>
    <n v="7"/>
    <x v="1"/>
    <x v="3"/>
    <x v="0"/>
    <s v="Yes"/>
    <n v="2"/>
    <x v="0"/>
    <n v="58"/>
    <n v="0.03"/>
    <n v="4.5599999999999996"/>
    <x v="1"/>
    <n v="188"/>
    <s v="No"/>
    <d v="2015-05-13T00:00:00"/>
    <x v="2"/>
    <n v="88"/>
    <s v="Active"/>
    <s v="No"/>
  </r>
  <r>
    <n v="1281"/>
    <s v="Orange Room"/>
    <n v="1430"/>
    <s v="New York"/>
    <n v="1"/>
    <n v="0.96"/>
    <x v="0"/>
    <n v="7"/>
    <x v="1"/>
    <x v="3"/>
    <x v="0"/>
    <s v="Yes"/>
    <n v="3"/>
    <x v="1"/>
    <n v="53"/>
    <n v="0.03"/>
    <n v="4.6500000000000004"/>
    <x v="1"/>
    <n v="179"/>
    <s v="No"/>
    <d v="2015-05-08T00:00:00"/>
    <x v="160"/>
    <n v="180"/>
    <s v="Active"/>
    <s v="No"/>
  </r>
  <r>
    <n v="1282"/>
    <s v="Skyview Private Small Room"/>
    <n v="1430"/>
    <s v="New York"/>
    <n v="1"/>
    <n v="0.96"/>
    <x v="0"/>
    <n v="7"/>
    <x v="1"/>
    <x v="3"/>
    <x v="0"/>
    <s v="Yes"/>
    <n v="2"/>
    <x v="0"/>
    <n v="43"/>
    <n v="0.03"/>
    <n v="4.5599999999999996"/>
    <x v="1"/>
    <n v="193"/>
    <s v="No"/>
    <d v="2015-05-06T00:00:00"/>
    <x v="136"/>
    <n v="175"/>
    <s v="Active"/>
    <s v="No"/>
  </r>
  <r>
    <n v="1283"/>
    <s v="1BR Large Manhattan Apt on the park"/>
    <n v="315"/>
    <s v="New York"/>
    <n v="1"/>
    <n v="0"/>
    <x v="0"/>
    <n v="20"/>
    <x v="0"/>
    <x v="1"/>
    <x v="1"/>
    <s v="No"/>
    <n v="4"/>
    <x v="1"/>
    <n v="465"/>
    <n v="0.04"/>
    <n v="4.62"/>
    <x v="1"/>
    <n v="13"/>
    <s v="No"/>
    <d v="2015-06-22T00:00:00"/>
    <x v="470"/>
    <n v="365"/>
    <s v="Active"/>
    <s v="No"/>
  </r>
  <r>
    <n v="1284"/>
    <s v="Skylight on Hart (monthly rental only)"/>
    <n v="1539"/>
    <s v="New York"/>
    <n v="0.8"/>
    <n v="0.99"/>
    <x v="0"/>
    <n v="8"/>
    <x v="1"/>
    <x v="11"/>
    <x v="0"/>
    <s v="Yes"/>
    <n v="1"/>
    <x v="0"/>
    <n v="52"/>
    <n v="0.03"/>
    <n v="4.87"/>
    <x v="1"/>
    <n v="194"/>
    <s v="Yes"/>
    <d v="2015-05-15T00:00:00"/>
    <x v="118"/>
    <n v="365"/>
    <s v="Active"/>
    <s v="Yes"/>
  </r>
  <r>
    <n v="1285"/>
    <s v="Strawberry Fields"/>
    <n v="2239"/>
    <s v="New York"/>
    <n v="1"/>
    <n v="0.96"/>
    <x v="1"/>
    <n v="20"/>
    <x v="0"/>
    <x v="1"/>
    <x v="1"/>
    <s v="No"/>
    <n v="5"/>
    <x v="1"/>
    <n v="322"/>
    <n v="0.04"/>
    <n v="4.91"/>
    <x v="1"/>
    <n v="103"/>
    <s v="Yes"/>
    <d v="2015-05-12T00:00:00"/>
    <x v="412"/>
    <n v="170"/>
    <s v="Active"/>
    <s v="No"/>
  </r>
  <r>
    <n v="1286"/>
    <s v="Tailored Studio in Williamsburg BK"/>
    <n v="1392"/>
    <s v="New York"/>
    <n v="1"/>
    <n v="1"/>
    <x v="1"/>
    <n v="12"/>
    <x v="1"/>
    <x v="9"/>
    <x v="1"/>
    <s v="No"/>
    <n v="2"/>
    <x v="0"/>
    <n v="124"/>
    <n v="0.03"/>
    <n v="4.97"/>
    <x v="1"/>
    <n v="165"/>
    <s v="Yes"/>
    <d v="2015-05-09T00:00:00"/>
    <x v="471"/>
    <n v="355"/>
    <s v="Active"/>
    <s v="Yes"/>
  </r>
  <r>
    <n v="1287"/>
    <s v="Large, Bright &amp; Airy 2BR Loft in â¤ï¸of Williamsburg"/>
    <n v="2240"/>
    <s v="Florida"/>
    <n v="1"/>
    <n v="0.39"/>
    <x v="0"/>
    <n v="12"/>
    <x v="1"/>
    <x v="9"/>
    <x v="1"/>
    <s v="No"/>
    <n v="4"/>
    <x v="1"/>
    <n v="289"/>
    <n v="0.04"/>
    <n v="5"/>
    <x v="1"/>
    <n v="29"/>
    <s v="No"/>
    <d v="2015-05-07T00:00:00"/>
    <x v="393"/>
    <n v="163"/>
    <s v="Active"/>
    <s v="No"/>
  </r>
  <r>
    <n v="1288"/>
    <s v="A Gorgeous 1BR in a Luxury Building"/>
    <n v="829"/>
    <s v="New York"/>
    <n v="0.9"/>
    <n v="0.4"/>
    <x v="0"/>
    <n v="20"/>
    <x v="0"/>
    <x v="1"/>
    <x v="1"/>
    <s v="No"/>
    <n v="4"/>
    <x v="1"/>
    <n v="149"/>
    <n v="0.03"/>
    <n v="4.9800000000000004"/>
    <x v="1"/>
    <n v="56"/>
    <s v="No"/>
    <d v="2016-03-30T00:00:00"/>
    <x v="168"/>
    <n v="8"/>
    <s v="Active"/>
    <s v="No"/>
  </r>
  <r>
    <n v="1289"/>
    <s v="2BR. Brooklyn Loft"/>
    <n v="1329"/>
    <s v="New York"/>
    <n v="0.7"/>
    <n v="1"/>
    <x v="0"/>
    <n v="8"/>
    <x v="1"/>
    <x v="11"/>
    <x v="1"/>
    <s v="No"/>
    <n v="6"/>
    <x v="2"/>
    <n v="80"/>
    <n v="0.03"/>
    <n v="4.3"/>
    <x v="0"/>
    <n v="118"/>
    <s v="No"/>
    <d v="2015-05-20T00:00:00"/>
    <x v="161"/>
    <n v="349"/>
    <s v="Active"/>
    <s v="Yes"/>
  </r>
  <r>
    <n v="1290"/>
    <s v="Lovely private space! 15min &gt; city!"/>
    <n v="2176"/>
    <s v="New York"/>
    <n v="1"/>
    <n v="0.96"/>
    <x v="1"/>
    <n v="8"/>
    <x v="1"/>
    <x v="11"/>
    <x v="0"/>
    <s v="Yes"/>
    <n v="2"/>
    <x v="0"/>
    <n v="72"/>
    <n v="0.03"/>
    <n v="4.97"/>
    <x v="1"/>
    <n v="37"/>
    <s v="No"/>
    <d v="2016-06-03T00:00:00"/>
    <x v="15"/>
    <n v="91"/>
    <s v="Active"/>
    <s v="Yes"/>
  </r>
  <r>
    <n v="1291"/>
    <s v="well designed garden apt with fireplace!"/>
    <n v="262"/>
    <s v="New York"/>
    <n v="1"/>
    <n v="1"/>
    <x v="0"/>
    <n v="7"/>
    <x v="1"/>
    <x v="3"/>
    <x v="1"/>
    <s v="No"/>
    <n v="6"/>
    <x v="2"/>
    <n v="280"/>
    <n v="0.04"/>
    <n v="4.82"/>
    <x v="1"/>
    <n v="159"/>
    <s v="Yes"/>
    <d v="2015-05-19T00:00:00"/>
    <x v="15"/>
    <n v="0"/>
    <s v="Inactive"/>
    <s v="No"/>
  </r>
  <r>
    <n v="1292"/>
    <s v="Cozy, quiet and comfortable 1BR"/>
    <n v="1611"/>
    <s v="New York"/>
    <n v="1"/>
    <n v="0.98"/>
    <x v="0"/>
    <n v="7"/>
    <x v="1"/>
    <x v="3"/>
    <x v="1"/>
    <s v="No"/>
    <n v="2"/>
    <x v="0"/>
    <n v="109"/>
    <n v="0.03"/>
    <n v="4.99"/>
    <x v="1"/>
    <n v="125"/>
    <s v="Yes"/>
    <d v="2015-05-16T00:00:00"/>
    <x v="59"/>
    <n v="325"/>
    <s v="Active"/>
    <s v="No"/>
  </r>
  <r>
    <n v="1293"/>
    <s v="Trendy, newly renovated 1 BD Apt."/>
    <n v="1343"/>
    <s v="New York"/>
    <n v="1"/>
    <n v="0.96"/>
    <x v="1"/>
    <n v="16"/>
    <x v="0"/>
    <x v="10"/>
    <x v="1"/>
    <s v="No"/>
    <n v="6"/>
    <x v="2"/>
    <n v="155"/>
    <n v="0.03"/>
    <n v="4.9000000000000004"/>
    <x v="1"/>
    <n v="168"/>
    <s v="Yes"/>
    <d v="2015-07-16T00:00:00"/>
    <x v="169"/>
    <n v="353"/>
    <s v="Active"/>
    <s v="No"/>
  </r>
  <r>
    <n v="1294"/>
    <s v="2 Bdrm Entire Apartment St. George"/>
    <n v="1121"/>
    <s v="New York"/>
    <n v="1"/>
    <n v="0.94"/>
    <x v="1"/>
    <n v="28"/>
    <x v="3"/>
    <x v="28"/>
    <x v="1"/>
    <s v="No"/>
    <n v="2"/>
    <x v="0"/>
    <n v="78"/>
    <n v="0.03"/>
    <n v="4.99"/>
    <x v="1"/>
    <n v="155"/>
    <s v="Yes"/>
    <d v="2015-05-27T00:00:00"/>
    <x v="17"/>
    <n v="21"/>
    <s v="Active"/>
    <s v="Yes"/>
  </r>
  <r>
    <n v="1295"/>
    <s v="Brooklyn Tranquil Artist Space"/>
    <n v="2246"/>
    <s v="New York"/>
    <n v="0.75"/>
    <n v="0.36"/>
    <x v="0"/>
    <n v="9"/>
    <x v="1"/>
    <x v="16"/>
    <x v="1"/>
    <s v="No"/>
    <n v="2"/>
    <x v="0"/>
    <n v="100"/>
    <n v="0.03"/>
    <n v="4.75"/>
    <x v="1"/>
    <n v="69"/>
    <s v="No"/>
    <d v="2015-05-29T00:00:00"/>
    <x v="24"/>
    <n v="326"/>
    <s v="Active"/>
    <s v="No"/>
  </r>
  <r>
    <n v="1296"/>
    <s v="Healthy and Clean Spacious Apartment"/>
    <n v="2247"/>
    <s v="New York"/>
    <n v="0.67"/>
    <n v="0.97"/>
    <x v="0"/>
    <n v="12"/>
    <x v="1"/>
    <x v="9"/>
    <x v="0"/>
    <s v="Yes"/>
    <n v="2"/>
    <x v="0"/>
    <n v="88"/>
    <n v="0.03"/>
    <n v="4.76"/>
    <x v="1"/>
    <n v="207"/>
    <s v="No"/>
    <d v="2015-06-08T00:00:00"/>
    <x v="97"/>
    <n v="338"/>
    <s v="Active"/>
    <s v="Yes"/>
  </r>
  <r>
    <n v="1297"/>
    <s v="Yellow Room"/>
    <n v="1430"/>
    <s v="New York"/>
    <n v="1"/>
    <n v="0.96"/>
    <x v="0"/>
    <n v="7"/>
    <x v="1"/>
    <x v="3"/>
    <x v="0"/>
    <s v="Yes"/>
    <n v="3"/>
    <x v="1"/>
    <n v="57"/>
    <n v="0.03"/>
    <n v="4.47"/>
    <x v="0"/>
    <n v="180"/>
    <s v="No"/>
    <d v="2015-05-16T00:00:00"/>
    <x v="156"/>
    <n v="180"/>
    <s v="Active"/>
    <s v="No"/>
  </r>
  <r>
    <n v="1298"/>
    <s v="1 Bedroom in east village"/>
    <n v="403"/>
    <s v="New York"/>
    <n v="0"/>
    <n v="0.5"/>
    <x v="0"/>
    <n v="15"/>
    <x v="0"/>
    <x v="4"/>
    <x v="1"/>
    <s v="No"/>
    <n v="2"/>
    <x v="0"/>
    <n v="190"/>
    <n v="0.03"/>
    <n v="4.68"/>
    <x v="1"/>
    <n v="19"/>
    <s v="No"/>
    <d v="2019-01-01T00:00:00"/>
    <x v="393"/>
    <n v="288"/>
    <s v="Active"/>
    <s v="No"/>
  </r>
  <r>
    <n v="1299"/>
    <s v="The city cabin"/>
    <n v="788"/>
    <s v="New York"/>
    <n v="1"/>
    <n v="0.48"/>
    <x v="0"/>
    <n v="25"/>
    <x v="2"/>
    <x v="14"/>
    <x v="1"/>
    <s v="No"/>
    <n v="2"/>
    <x v="0"/>
    <n v="75"/>
    <n v="0.03"/>
    <n v="4.58"/>
    <x v="1"/>
    <n v="65"/>
    <s v="No"/>
    <d v="2017-02-14T00:00:00"/>
    <x v="54"/>
    <n v="362"/>
    <s v="Active"/>
    <s v="No"/>
  </r>
  <r>
    <n v="1300"/>
    <s v="Cozy Artist Bedroom â€” Only a 3 Min Walk to Subway!"/>
    <n v="1710"/>
    <s v="New York"/>
    <n v="1"/>
    <n v="0.98"/>
    <x v="0"/>
    <n v="7"/>
    <x v="1"/>
    <x v="3"/>
    <x v="0"/>
    <s v="Yes"/>
    <n v="2"/>
    <x v="0"/>
    <n v="65"/>
    <n v="0.03"/>
    <n v="4.8"/>
    <x v="1"/>
    <n v="114"/>
    <s v="Yes"/>
    <d v="2015-05-15T00:00:00"/>
    <x v="53"/>
    <n v="90"/>
    <s v="Active"/>
    <s v="No"/>
  </r>
  <r>
    <n v="1301"/>
    <s v="&quot;Your home away from home #2"/>
    <n v="2249"/>
    <s v="New York"/>
    <n v="1"/>
    <n v="0.72"/>
    <x v="1"/>
    <n v="8"/>
    <x v="1"/>
    <x v="11"/>
    <x v="0"/>
    <s v="Yes"/>
    <n v="2"/>
    <x v="0"/>
    <n v="65"/>
    <n v="0.03"/>
    <n v="4.92"/>
    <x v="1"/>
    <n v="59"/>
    <s v="No"/>
    <d v="2015-05-27T00:00:00"/>
    <x v="123"/>
    <n v="89"/>
    <s v="Active"/>
    <s v="No"/>
  </r>
  <r>
    <n v="1302"/>
    <s v="Brooklyn artist apartment"/>
    <n v="1163"/>
    <s v="New York"/>
    <n v="0.5"/>
    <n v="0"/>
    <x v="0"/>
    <n v="8"/>
    <x v="1"/>
    <x v="11"/>
    <x v="0"/>
    <s v="Yes"/>
    <n v="2"/>
    <x v="0"/>
    <n v="42"/>
    <n v="0.03"/>
    <n v="5"/>
    <x v="1"/>
    <n v="5"/>
    <s v="No"/>
    <d v="2015-08-05T00:00:00"/>
    <x v="472"/>
    <n v="365"/>
    <s v="Active"/>
    <s v="No"/>
  </r>
  <r>
    <n v="1303"/>
    <s v="Frequently cleaned room in historic brownstone"/>
    <n v="3"/>
    <s v="New York"/>
    <n v="1"/>
    <n v="0.98"/>
    <x v="1"/>
    <n v="7"/>
    <x v="1"/>
    <x v="3"/>
    <x v="0"/>
    <s v="Yes"/>
    <n v="2"/>
    <x v="0"/>
    <n v="34"/>
    <n v="0.03"/>
    <n v="4.9800000000000004"/>
    <x v="1"/>
    <n v="163"/>
    <s v="Yes"/>
    <d v="2016-02-03T00:00:00"/>
    <x v="110"/>
    <n v="233"/>
    <s v="Active"/>
    <s v="No"/>
  </r>
  <r>
    <n v="1304"/>
    <s v="My Little Guest Apartment"/>
    <n v="694"/>
    <s v="New York"/>
    <n v="1"/>
    <n v="0.89"/>
    <x v="1"/>
    <n v="22"/>
    <x v="2"/>
    <x v="25"/>
    <x v="1"/>
    <s v="No"/>
    <n v="5"/>
    <x v="1"/>
    <n v="98"/>
    <n v="0.03"/>
    <n v="4.88"/>
    <x v="1"/>
    <n v="233"/>
    <s v="Yes"/>
    <d v="2015-05-22T00:00:00"/>
    <x v="111"/>
    <n v="328"/>
    <s v="Active"/>
    <s v="No"/>
  </r>
  <r>
    <n v="1305"/>
    <s v="Best Space! Private Bathroom, Prime Spot &amp; Patio"/>
    <n v="2263"/>
    <s v="New York"/>
    <n v="1"/>
    <n v="1"/>
    <x v="1"/>
    <n v="17"/>
    <x v="0"/>
    <x v="0"/>
    <x v="0"/>
    <s v="Yes"/>
    <n v="2"/>
    <x v="0"/>
    <n v="119"/>
    <n v="0.03"/>
    <n v="4.99"/>
    <x v="1"/>
    <n v="359"/>
    <s v="Yes"/>
    <d v="2015-07-01T00:00:00"/>
    <x v="159"/>
    <n v="45"/>
    <s v="Active"/>
    <s v="Yes"/>
  </r>
  <r>
    <n v="1306"/>
    <s v="Private studio! Thoroughly disinfected 1A"/>
    <n v="2264"/>
    <s v="New York"/>
    <n v="0.98"/>
    <n v="0.96"/>
    <x v="1"/>
    <n v="8"/>
    <x v="1"/>
    <x v="11"/>
    <x v="1"/>
    <s v="No"/>
    <n v="2"/>
    <x v="0"/>
    <n v="52"/>
    <n v="0.03"/>
    <n v="4.9000000000000004"/>
    <x v="1"/>
    <n v="275"/>
    <s v="Yes"/>
    <d v="2015-05-25T00:00:00"/>
    <x v="2"/>
    <n v="38"/>
    <s v="Active"/>
    <s v="Yes"/>
  </r>
  <r>
    <n v="1307"/>
    <s v="Luxury Williamsburg Duplex w/ Yard!"/>
    <n v="1051"/>
    <s v="New York"/>
    <n v="1"/>
    <n v="0.98"/>
    <x v="0"/>
    <n v="12"/>
    <x v="1"/>
    <x v="9"/>
    <x v="1"/>
    <s v="No"/>
    <n v="6"/>
    <x v="2"/>
    <n v="450"/>
    <n v="0.04"/>
    <n v="4.76"/>
    <x v="1"/>
    <n v="213"/>
    <s v="No"/>
    <d v="2015-05-27T00:00:00"/>
    <x v="75"/>
    <n v="13"/>
    <s v="Active"/>
    <s v="No"/>
  </r>
  <r>
    <n v="1308"/>
    <s v="Sunny Bohemian Tasteful East Harlem"/>
    <n v="2267"/>
    <s v="New York"/>
    <n v="0.5"/>
    <n v="1"/>
    <x v="0"/>
    <n v="14"/>
    <x v="0"/>
    <x v="2"/>
    <x v="0"/>
    <s v="Yes"/>
    <n v="2"/>
    <x v="0"/>
    <n v="123"/>
    <n v="0.03"/>
    <n v="4.5199999999999996"/>
    <x v="1"/>
    <n v="50"/>
    <s v="No"/>
    <d v="2015-06-08T00:00:00"/>
    <x v="280"/>
    <n v="0"/>
    <s v="Inactive"/>
    <s v="Yes"/>
  </r>
  <r>
    <n v="1309"/>
    <s v="The Brownstone 2 / Luxury 1 Bd Apt"/>
    <n v="154"/>
    <s v="New York"/>
    <n v="0.93"/>
    <n v="1"/>
    <x v="1"/>
    <n v="14"/>
    <x v="0"/>
    <x v="2"/>
    <x v="1"/>
    <s v="No"/>
    <n v="2"/>
    <x v="0"/>
    <n v="157"/>
    <n v="0.03"/>
    <n v="4.99"/>
    <x v="1"/>
    <n v="147"/>
    <s v="Yes"/>
    <d v="2015-06-28T00:00:00"/>
    <x v="110"/>
    <n v="356"/>
    <s v="Active"/>
    <s v="Yes"/>
  </r>
  <r>
    <n v="1310"/>
    <s v="Prime Williamsburg LOFT next to Bedford L"/>
    <n v="476"/>
    <s v="New York"/>
    <n v="1"/>
    <n v="0.86"/>
    <x v="0"/>
    <n v="12"/>
    <x v="1"/>
    <x v="9"/>
    <x v="1"/>
    <s v="No"/>
    <n v="4"/>
    <x v="1"/>
    <n v="148"/>
    <n v="0.03"/>
    <n v="4.9400000000000004"/>
    <x v="1"/>
    <n v="16"/>
    <s v="No"/>
    <d v="2016-01-06T00:00:00"/>
    <x v="23"/>
    <n v="0"/>
    <s v="Inactive"/>
    <s v="No"/>
  </r>
  <r>
    <n v="1311"/>
    <s v="Sunny Private Room, &amp; bath"/>
    <n v="2268"/>
    <s v="New York"/>
    <n v="1"/>
    <n v="0.84"/>
    <x v="0"/>
    <n v="7"/>
    <x v="1"/>
    <x v="3"/>
    <x v="0"/>
    <s v="Yes"/>
    <n v="2"/>
    <x v="0"/>
    <n v="70"/>
    <n v="0.03"/>
    <n v="4.58"/>
    <x v="1"/>
    <n v="122"/>
    <s v="No"/>
    <d v="2015-05-26T00:00:00"/>
    <x v="92"/>
    <n v="44"/>
    <s v="Active"/>
    <s v="No"/>
  </r>
  <r>
    <n v="1312"/>
    <s v="1 bedroom apt in pvt 2 fam house"/>
    <n v="2269"/>
    <s v="New York"/>
    <n v="0.9"/>
    <n v="0.77"/>
    <x v="0"/>
    <n v="9"/>
    <x v="1"/>
    <x v="16"/>
    <x v="1"/>
    <s v="No"/>
    <n v="4"/>
    <x v="1"/>
    <n v="150"/>
    <n v="0.03"/>
    <n v="4.82"/>
    <x v="1"/>
    <n v="33"/>
    <s v="No"/>
    <d v="2015-09-07T00:00:00"/>
    <x v="141"/>
    <n v="290"/>
    <s v="Active"/>
    <s v="No"/>
  </r>
  <r>
    <n v="1313"/>
    <s v="Huge duplex apartment with garden!"/>
    <n v="2272"/>
    <s v="New York"/>
    <n v="0.8"/>
    <n v="0.83"/>
    <x v="1"/>
    <n v="18"/>
    <x v="0"/>
    <x v="20"/>
    <x v="1"/>
    <s v="No"/>
    <n v="4"/>
    <x v="1"/>
    <n v="150"/>
    <n v="0.03"/>
    <n v="4.8"/>
    <x v="1"/>
    <n v="25"/>
    <s v="No"/>
    <d v="2015-06-17T00:00:00"/>
    <x v="473"/>
    <n v="0"/>
    <s v="Inactive"/>
    <s v="No"/>
  </r>
  <r>
    <n v="1314"/>
    <s v="Astoria Huge Balcony. Amazing location!"/>
    <n v="1169"/>
    <s v="New York"/>
    <n v="1"/>
    <n v="0.42"/>
    <x v="0"/>
    <n v="21"/>
    <x v="2"/>
    <x v="13"/>
    <x v="1"/>
    <s v="No"/>
    <n v="1"/>
    <x v="0"/>
    <n v="82"/>
    <n v="0.03"/>
    <n v="4.67"/>
    <x v="1"/>
    <n v="6"/>
    <s v="No"/>
    <d v="2016-06-15T00:00:00"/>
    <x v="474"/>
    <n v="320"/>
    <s v="Active"/>
    <s v="No"/>
  </r>
  <r>
    <n v="1315"/>
    <s v="2 Bdrm apt Near Empire State Building"/>
    <n v="1780"/>
    <s v="New York"/>
    <n v="1"/>
    <n v="0.89"/>
    <x v="0"/>
    <n v="18"/>
    <x v="0"/>
    <x v="20"/>
    <x v="1"/>
    <s v="No"/>
    <n v="5"/>
    <x v="1"/>
    <n v="100"/>
    <n v="0.03"/>
    <n v="4.67"/>
    <x v="1"/>
    <n v="6"/>
    <s v="No"/>
    <d v="2016-04-30T00:00:00"/>
    <x v="316"/>
    <n v="364"/>
    <s v="Active"/>
    <s v="No"/>
  </r>
  <r>
    <n v="1316"/>
    <s v="Sunny &amp; Tall 1 BR, Central Pk,Train"/>
    <n v="2091"/>
    <s v="New York"/>
    <n v="1"/>
    <n v="0.93"/>
    <x v="1"/>
    <n v="19"/>
    <x v="0"/>
    <x v="12"/>
    <x v="1"/>
    <s v="No"/>
    <n v="3"/>
    <x v="1"/>
    <n v="140"/>
    <n v="0.03"/>
    <n v="4.75"/>
    <x v="1"/>
    <n v="122"/>
    <s v="No"/>
    <d v="2015-07-10T00:00:00"/>
    <x v="75"/>
    <n v="250"/>
    <s v="Active"/>
    <s v="Yes"/>
  </r>
  <r>
    <n v="1317"/>
    <s v="3BR Williamsburg Duplex w/Backyard"/>
    <n v="2275"/>
    <s v="New York"/>
    <n v="1"/>
    <n v="0.88"/>
    <x v="1"/>
    <n v="12"/>
    <x v="1"/>
    <x v="9"/>
    <x v="1"/>
    <s v="No"/>
    <n v="6"/>
    <x v="2"/>
    <n v="404"/>
    <n v="0.04"/>
    <n v="5"/>
    <x v="1"/>
    <n v="21"/>
    <s v="No"/>
    <d v="2015-06-19T00:00:00"/>
    <x v="32"/>
    <n v="155"/>
    <s v="Active"/>
    <s v="No"/>
  </r>
  <r>
    <n v="1318"/>
    <s v="Renovated 2BR apartment MIN 30 DAY"/>
    <n v="2005"/>
    <s v="New York"/>
    <n v="1"/>
    <n v="0.87"/>
    <x v="1"/>
    <n v="14"/>
    <x v="0"/>
    <x v="2"/>
    <x v="1"/>
    <s v="No"/>
    <n v="6"/>
    <x v="2"/>
    <n v="100"/>
    <n v="0.03"/>
    <n v="4.6900000000000004"/>
    <x v="1"/>
    <n v="13"/>
    <s v="No"/>
    <d v="2015-08-23T00:00:00"/>
    <x v="444"/>
    <n v="365"/>
    <s v="Active"/>
    <s v="No"/>
  </r>
  <r>
    <n v="1319"/>
    <s v="Beautiful Spacious 1 Bed in Hip Harlem Neighborhd"/>
    <n v="2085"/>
    <s v="New York"/>
    <n v="1"/>
    <n v="1"/>
    <x v="0"/>
    <n v="16"/>
    <x v="0"/>
    <x v="10"/>
    <x v="1"/>
    <s v="No"/>
    <n v="4"/>
    <x v="1"/>
    <n v="99"/>
    <n v="0.03"/>
    <n v="4.66"/>
    <x v="1"/>
    <n v="73"/>
    <s v="No"/>
    <d v="2015-06-15T00:00:00"/>
    <x v="110"/>
    <n v="0"/>
    <s v="Inactive"/>
    <s v="No"/>
  </r>
  <r>
    <n v="1320"/>
    <s v="NYC ROOM GORGEOUS LIGHT! RIVER VIEW"/>
    <n v="2070"/>
    <s v="New York"/>
    <n v="1"/>
    <n v="0.67"/>
    <x v="1"/>
    <n v="16"/>
    <x v="0"/>
    <x v="10"/>
    <x v="0"/>
    <s v="Yes"/>
    <n v="1"/>
    <x v="0"/>
    <n v="57"/>
    <n v="0.03"/>
    <n v="4.97"/>
    <x v="1"/>
    <n v="39"/>
    <s v="No"/>
    <d v="2015-07-07T00:00:00"/>
    <x v="475"/>
    <n v="274"/>
    <s v="Active"/>
    <s v="No"/>
  </r>
  <r>
    <n v="1321"/>
    <s v="House of Music and Art, Small Happy ROom"/>
    <n v="882"/>
    <s v="New York"/>
    <n v="1"/>
    <n v="0.68"/>
    <x v="1"/>
    <n v="8"/>
    <x v="1"/>
    <x v="11"/>
    <x v="0"/>
    <s v="Yes"/>
    <n v="2"/>
    <x v="0"/>
    <n v="64"/>
    <n v="0.03"/>
    <n v="4.91"/>
    <x v="1"/>
    <n v="35"/>
    <s v="No"/>
    <d v="2015-06-07T00:00:00"/>
    <x v="106"/>
    <n v="0"/>
    <s v="Inactive"/>
    <s v="No"/>
  </r>
  <r>
    <n v="1322"/>
    <s v="Harlem luxury w/ great amenities!"/>
    <n v="1500"/>
    <s v="New York"/>
    <n v="0"/>
    <n v="0.83"/>
    <x v="1"/>
    <n v="16"/>
    <x v="0"/>
    <x v="10"/>
    <x v="0"/>
    <s v="Yes"/>
    <n v="2"/>
    <x v="0"/>
    <n v="73"/>
    <n v="0.03"/>
    <n v="4.92"/>
    <x v="1"/>
    <n v="145"/>
    <s v="Yes"/>
    <d v="2015-08-12T00:00:00"/>
    <x v="106"/>
    <n v="347"/>
    <s v="Active"/>
    <s v="No"/>
  </r>
  <r>
    <n v="1323"/>
    <s v="Luxury Views Balcony Doorman"/>
    <n v="933"/>
    <s v="New York"/>
    <n v="1"/>
    <n v="1"/>
    <x v="0"/>
    <n v="13"/>
    <x v="0"/>
    <x v="7"/>
    <x v="1"/>
    <s v="No"/>
    <n v="2"/>
    <x v="0"/>
    <n v="255"/>
    <n v="0.04"/>
    <n v="5"/>
    <x v="1"/>
    <n v="3"/>
    <s v="No"/>
    <d v="2015-06-28T00:00:00"/>
    <x v="476"/>
    <n v="123"/>
    <s v="Active"/>
    <s v="No"/>
  </r>
  <r>
    <n v="1324"/>
    <s v="Royal Oxford"/>
    <n v="2277"/>
    <s v="New York"/>
    <n v="1"/>
    <n v="0.9"/>
    <x v="1"/>
    <n v="30"/>
    <x v="3"/>
    <x v="15"/>
    <x v="1"/>
    <s v="No"/>
    <n v="4"/>
    <x v="1"/>
    <n v="115"/>
    <n v="0.03"/>
    <n v="4.68"/>
    <x v="1"/>
    <n v="75"/>
    <s v="No"/>
    <d v="2015-09-24T00:00:00"/>
    <x v="8"/>
    <n v="365"/>
    <s v="Active"/>
    <s v="Yes"/>
  </r>
  <r>
    <n v="1325"/>
    <s v="Sunny 1Bdr + 2 Big Sofabed, Clean!"/>
    <n v="2091"/>
    <s v="New York"/>
    <n v="1"/>
    <n v="0.93"/>
    <x v="1"/>
    <n v="19"/>
    <x v="0"/>
    <x v="12"/>
    <x v="1"/>
    <s v="No"/>
    <n v="6"/>
    <x v="2"/>
    <n v="140"/>
    <n v="0.03"/>
    <n v="4.8"/>
    <x v="1"/>
    <n v="107"/>
    <s v="Yes"/>
    <d v="2015-12-04T00:00:00"/>
    <x v="37"/>
    <n v="240"/>
    <s v="Active"/>
    <s v="Yes"/>
  </r>
  <r>
    <n v="1326"/>
    <s v="Luxury 1-Bedroom King Suite with Central Park View"/>
    <n v="309"/>
    <s v="New York"/>
    <n v="1"/>
    <n v="1"/>
    <x v="0"/>
    <n v="20"/>
    <x v="0"/>
    <x v="1"/>
    <x v="1"/>
    <s v="No"/>
    <n v="3"/>
    <x v="1"/>
    <n v="1000"/>
    <n v="7.0000000000000007E-2"/>
    <n v="4.8899999999999997"/>
    <x v="1"/>
    <n v="27"/>
    <s v="No"/>
    <d v="2015-08-16T00:00:00"/>
    <x v="477"/>
    <n v="365"/>
    <s v="Active"/>
    <s v="No"/>
  </r>
  <r>
    <n v="1327"/>
    <s v="Charming Private Entrance â€” 30 Min to Manhattan!"/>
    <n v="1710"/>
    <s v="New York"/>
    <n v="1"/>
    <n v="0.98"/>
    <x v="0"/>
    <n v="7"/>
    <x v="1"/>
    <x v="3"/>
    <x v="0"/>
    <s v="Yes"/>
    <n v="2"/>
    <x v="0"/>
    <n v="69"/>
    <n v="0.03"/>
    <n v="4.8099999999999996"/>
    <x v="1"/>
    <n v="124"/>
    <s v="Yes"/>
    <d v="2015-06-10T00:00:00"/>
    <x v="90"/>
    <n v="90"/>
    <s v="Active"/>
    <s v="No"/>
  </r>
  <r>
    <n v="1328"/>
    <s v="Cozy Private Bdrm/Bthrm in Midtown"/>
    <n v="1996"/>
    <s v="New York"/>
    <n v="1"/>
    <n v="0.87"/>
    <x v="1"/>
    <n v="18"/>
    <x v="0"/>
    <x v="20"/>
    <x v="0"/>
    <s v="Yes"/>
    <n v="2"/>
    <x v="0"/>
    <n v="180"/>
    <n v="0.03"/>
    <n v="4.99"/>
    <x v="1"/>
    <n v="70"/>
    <s v="No"/>
    <d v="2015-09-17T00:00:00"/>
    <x v="44"/>
    <n v="222"/>
    <s v="Active"/>
    <s v="No"/>
  </r>
  <r>
    <n v="1329"/>
    <s v="Upper West Side Manhattan"/>
    <n v="1594"/>
    <s v="New York"/>
    <n v="1"/>
    <n v="0.67"/>
    <x v="0"/>
    <n v="20"/>
    <x v="0"/>
    <x v="1"/>
    <x v="0"/>
    <s v="Yes"/>
    <n v="2"/>
    <x v="0"/>
    <n v="107"/>
    <n v="0.03"/>
    <n v="4.67"/>
    <x v="1"/>
    <n v="3"/>
    <s v="No"/>
    <d v="2015-06-29T00:00:00"/>
    <x v="478"/>
    <n v="0"/>
    <s v="Inactive"/>
    <s v="No"/>
  </r>
  <r>
    <n v="1330"/>
    <s v="Private Small Grey Room"/>
    <n v="1430"/>
    <s v="New York"/>
    <n v="1"/>
    <n v="0.96"/>
    <x v="0"/>
    <n v="7"/>
    <x v="1"/>
    <x v="3"/>
    <x v="0"/>
    <s v="Yes"/>
    <n v="1"/>
    <x v="0"/>
    <n v="42"/>
    <n v="0.03"/>
    <n v="4.7"/>
    <x v="1"/>
    <n v="125"/>
    <s v="No"/>
    <d v="2015-06-29T00:00:00"/>
    <x v="29"/>
    <n v="364"/>
    <s v="Active"/>
    <s v="No"/>
  </r>
  <r>
    <n v="1331"/>
    <s v="Lively Rm w/Private Entrance &amp; Bath"/>
    <n v="2283"/>
    <s v="New York"/>
    <n v="0.9"/>
    <n v="0.96"/>
    <x v="0"/>
    <n v="7"/>
    <x v="1"/>
    <x v="3"/>
    <x v="0"/>
    <s v="Yes"/>
    <n v="2"/>
    <x v="0"/>
    <n v="50"/>
    <n v="0.03"/>
    <n v="4.62"/>
    <x v="1"/>
    <n v="166"/>
    <s v="No"/>
    <d v="2015-06-09T00:00:00"/>
    <x v="129"/>
    <n v="336"/>
    <s v="Active"/>
    <s v="Yes"/>
  </r>
  <r>
    <n v="1332"/>
    <s v="COMFORTABLE NYC RETREAT"/>
    <n v="1125"/>
    <s v="New York"/>
    <n v="0.83"/>
    <n v="0.93"/>
    <x v="1"/>
    <n v="14"/>
    <x v="0"/>
    <x v="2"/>
    <x v="1"/>
    <s v="No"/>
    <n v="6"/>
    <x v="2"/>
    <n v="181"/>
    <n v="0.03"/>
    <n v="4.9000000000000004"/>
    <x v="1"/>
    <n v="100"/>
    <s v="No"/>
    <d v="2015-12-22T00:00:00"/>
    <x v="14"/>
    <n v="239"/>
    <s v="Active"/>
    <s v="Yes"/>
  </r>
  <r>
    <n v="1333"/>
    <s v="GC Bushwick Vista Deluxe Bedroom"/>
    <n v="19"/>
    <s v="New York"/>
    <n v="0.9"/>
    <n v="0.79"/>
    <x v="0"/>
    <n v="8"/>
    <x v="1"/>
    <x v="11"/>
    <x v="0"/>
    <s v="Yes"/>
    <n v="2"/>
    <x v="0"/>
    <n v="70"/>
    <n v="0.03"/>
    <n v="4.67"/>
    <x v="1"/>
    <n v="3"/>
    <s v="No"/>
    <d v="2015-10-25T00:00:00"/>
    <x v="479"/>
    <n v="0"/>
    <s v="Inactive"/>
    <s v="No"/>
  </r>
  <r>
    <n v="1334"/>
    <s v="GC Bushwick Treeline Bedroom"/>
    <n v="19"/>
    <s v="New York"/>
    <n v="0.9"/>
    <n v="0.79"/>
    <x v="0"/>
    <n v="8"/>
    <x v="1"/>
    <x v="11"/>
    <x v="0"/>
    <s v="Yes"/>
    <n v="1"/>
    <x v="0"/>
    <n v="55"/>
    <n v="0.03"/>
    <n v="4.67"/>
    <x v="1"/>
    <n v="3"/>
    <s v="No"/>
    <d v="2015-10-18T00:00:00"/>
    <x v="480"/>
    <n v="0"/>
    <s v="Inactive"/>
    <s v="No"/>
  </r>
  <r>
    <n v="1335"/>
    <s v="GC Bushwick First Floor 4 Bedroom"/>
    <n v="19"/>
    <s v="New York"/>
    <n v="0.9"/>
    <n v="0.79"/>
    <x v="0"/>
    <n v="8"/>
    <x v="1"/>
    <x v="11"/>
    <x v="1"/>
    <s v="No"/>
    <n v="8"/>
    <x v="2"/>
    <n v="221"/>
    <n v="0.04"/>
    <n v="4.6100000000000003"/>
    <x v="1"/>
    <n v="23"/>
    <s v="No"/>
    <d v="2016-04-06T00:00:00"/>
    <x v="439"/>
    <n v="256"/>
    <s v="Active"/>
    <s v="No"/>
  </r>
  <r>
    <n v="1336"/>
    <s v="Garden Commons Bushwick 5 Bedroom"/>
    <n v="19"/>
    <s v="New York"/>
    <n v="0.9"/>
    <n v="0.79"/>
    <x v="0"/>
    <n v="8"/>
    <x v="1"/>
    <x v="11"/>
    <x v="1"/>
    <s v="No"/>
    <n v="10"/>
    <x v="2"/>
    <n v="239"/>
    <n v="0.04"/>
    <n v="4.71"/>
    <x v="1"/>
    <n v="59"/>
    <s v="No"/>
    <d v="2015-12-27T00:00:00"/>
    <x v="176"/>
    <n v="256"/>
    <s v="Active"/>
    <s v="No"/>
  </r>
  <r>
    <n v="1337"/>
    <s v="GC Bushwick Lounge Bedroom"/>
    <n v="19"/>
    <s v="New York"/>
    <n v="0.9"/>
    <n v="0.79"/>
    <x v="0"/>
    <n v="8"/>
    <x v="1"/>
    <x v="11"/>
    <x v="0"/>
    <s v="Yes"/>
    <n v="1"/>
    <x v="0"/>
    <n v="30"/>
    <n v="0.03"/>
    <n v="4.8"/>
    <x v="1"/>
    <n v="5"/>
    <s v="No"/>
    <d v="2015-09-22T00:00:00"/>
    <x v="481"/>
    <n v="0"/>
    <s v="Inactive"/>
    <s v="No"/>
  </r>
  <r>
    <n v="1338"/>
    <s v="1 bedroom apt in Williamsburg!"/>
    <n v="1991"/>
    <s v="New York"/>
    <n v="1"/>
    <n v="1"/>
    <x v="0"/>
    <n v="12"/>
    <x v="1"/>
    <x v="9"/>
    <x v="1"/>
    <s v="No"/>
    <n v="2"/>
    <x v="0"/>
    <n v="95"/>
    <n v="0.03"/>
    <n v="4.92"/>
    <x v="1"/>
    <n v="12"/>
    <s v="No"/>
    <d v="2016-10-01T00:00:00"/>
    <x v="458"/>
    <n v="196"/>
    <s v="Active"/>
    <s v="No"/>
  </r>
  <r>
    <n v="1339"/>
    <s v="Cozy room in heart of Williamsburg"/>
    <n v="746"/>
    <s v="New York"/>
    <n v="1"/>
    <n v="0.4"/>
    <x v="0"/>
    <n v="12"/>
    <x v="1"/>
    <x v="9"/>
    <x v="0"/>
    <s v="Yes"/>
    <n v="2"/>
    <x v="0"/>
    <n v="50"/>
    <n v="0.03"/>
    <n v="4.4400000000000004"/>
    <x v="0"/>
    <n v="9"/>
    <s v="No"/>
    <d v="2016-06-06T00:00:00"/>
    <x v="5"/>
    <n v="16"/>
    <s v="Active"/>
    <s v="Yes"/>
  </r>
  <r>
    <n v="1340"/>
    <s v="Sunny &amp; Modern 1 Bedroom with Amazing view of NY"/>
    <n v="663"/>
    <s v="New York"/>
    <n v="0.9"/>
    <n v="0.92"/>
    <x v="1"/>
    <n v="19"/>
    <x v="0"/>
    <x v="12"/>
    <x v="1"/>
    <s v="No"/>
    <n v="4"/>
    <x v="1"/>
    <n v="135"/>
    <n v="0.03"/>
    <n v="4.9800000000000004"/>
    <x v="1"/>
    <n v="62"/>
    <s v="No"/>
    <d v="2015-06-25T00:00:00"/>
    <x v="253"/>
    <n v="321"/>
    <s v="Active"/>
    <s v="No"/>
  </r>
  <r>
    <n v="1341"/>
    <s v="Room available in BUSHWICK!"/>
    <n v="1579"/>
    <s v="New York"/>
    <n v="0.94"/>
    <n v="0.37"/>
    <x v="0"/>
    <n v="8"/>
    <x v="1"/>
    <x v="11"/>
    <x v="0"/>
    <s v="Yes"/>
    <n v="2"/>
    <x v="0"/>
    <n v="63"/>
    <n v="0.03"/>
    <n v="4.9000000000000004"/>
    <x v="1"/>
    <n v="21"/>
    <s v="No"/>
    <d v="2015-08-27T00:00:00"/>
    <x v="22"/>
    <n v="349"/>
    <s v="Active"/>
    <s v="No"/>
  </r>
  <r>
    <n v="1342"/>
    <s v="Very comfortable room"/>
    <n v="2289"/>
    <s v="New York"/>
    <n v="1"/>
    <n v="0.55000000000000004"/>
    <x v="0"/>
    <n v="16"/>
    <x v="0"/>
    <x v="10"/>
    <x v="0"/>
    <s v="Yes"/>
    <n v="2"/>
    <x v="0"/>
    <n v="89"/>
    <n v="0.03"/>
    <n v="4.58"/>
    <x v="1"/>
    <n v="24"/>
    <s v="No"/>
    <d v="2015-07-24T00:00:00"/>
    <x v="158"/>
    <n v="365"/>
    <s v="Active"/>
    <s v="No"/>
  </r>
  <r>
    <n v="1343"/>
    <s v="Comfortable bed in a great room!"/>
    <n v="1579"/>
    <s v="New York"/>
    <n v="0.94"/>
    <n v="0.37"/>
    <x v="0"/>
    <n v="8"/>
    <x v="1"/>
    <x v="11"/>
    <x v="2"/>
    <s v="Yes"/>
    <n v="5"/>
    <x v="1"/>
    <n v="85"/>
    <n v="0.03"/>
    <n v="4.8"/>
    <x v="1"/>
    <n v="10"/>
    <s v="No"/>
    <d v="2015-08-07T00:00:00"/>
    <x v="112"/>
    <n v="365"/>
    <s v="Active"/>
    <s v="No"/>
  </r>
  <r>
    <n v="1344"/>
    <s v="Newly renovated amazing 2 bedrooms"/>
    <n v="2280"/>
    <s v="New York"/>
    <n v="1"/>
    <n v="0.88"/>
    <x v="1"/>
    <n v="7"/>
    <x v="1"/>
    <x v="3"/>
    <x v="1"/>
    <s v="No"/>
    <n v="4"/>
    <x v="1"/>
    <n v="150"/>
    <n v="0.03"/>
    <n v="4.9000000000000004"/>
    <x v="1"/>
    <n v="88"/>
    <s v="No"/>
    <d v="2015-10-11T00:00:00"/>
    <x v="118"/>
    <n v="349"/>
    <s v="Active"/>
    <s v="No"/>
  </r>
  <r>
    <n v="1345"/>
    <s v="NYC Crash Pad"/>
    <n v="2196"/>
    <s v="New York"/>
    <n v="1"/>
    <n v="0.93"/>
    <x v="0"/>
    <n v="22"/>
    <x v="2"/>
    <x v="25"/>
    <x v="0"/>
    <s v="Yes"/>
    <n v="2"/>
    <x v="0"/>
    <n v="37"/>
    <n v="0.03"/>
    <n v="4.83"/>
    <x v="1"/>
    <n v="214"/>
    <s v="Yes"/>
    <d v="2015-06-10T00:00:00"/>
    <x v="398"/>
    <n v="135"/>
    <s v="Active"/>
    <s v="No"/>
  </r>
  <r>
    <n v="1346"/>
    <s v="Astoria Room"/>
    <n v="2292"/>
    <s v="New York"/>
    <n v="1"/>
    <n v="0.94"/>
    <x v="1"/>
    <n v="24"/>
    <x v="2"/>
    <x v="5"/>
    <x v="0"/>
    <s v="Yes"/>
    <n v="1"/>
    <x v="0"/>
    <n v="28"/>
    <n v="0.03"/>
    <n v="5"/>
    <x v="1"/>
    <n v="19"/>
    <s v="No"/>
    <d v="2016-07-31T00:00:00"/>
    <x v="287"/>
    <n v="192"/>
    <s v="Active"/>
    <s v="No"/>
  </r>
  <r>
    <n v="1347"/>
    <s v="Well Furnished Upper East Side Apartment"/>
    <n v="1185"/>
    <s v="New York"/>
    <n v="1"/>
    <n v="0.93"/>
    <x v="0"/>
    <n v="19"/>
    <x v="0"/>
    <x v="12"/>
    <x v="1"/>
    <s v="No"/>
    <n v="4"/>
    <x v="1"/>
    <n v="131"/>
    <n v="0.03"/>
    <n v="4.9000000000000004"/>
    <x v="1"/>
    <n v="39"/>
    <s v="No"/>
    <d v="2015-07-20T00:00:00"/>
    <x v="241"/>
    <n v="36"/>
    <s v="Active"/>
    <s v="No"/>
  </r>
  <r>
    <n v="1348"/>
    <s v="Cozy Room in Chelsea"/>
    <n v="1582"/>
    <s v="New York"/>
    <n v="1"/>
    <n v="1"/>
    <x v="1"/>
    <n v="13"/>
    <x v="0"/>
    <x v="7"/>
    <x v="0"/>
    <s v="Yes"/>
    <n v="2"/>
    <x v="0"/>
    <n v="150"/>
    <n v="0.03"/>
    <n v="4.91"/>
    <x v="1"/>
    <n v="23"/>
    <s v="No"/>
    <d v="2017-05-07T00:00:00"/>
    <x v="21"/>
    <n v="0"/>
    <s v="Inactive"/>
    <s v="No"/>
  </r>
  <r>
    <n v="1349"/>
    <s v="Private Single Room Next to Subway"/>
    <n v="1052"/>
    <s v="New York"/>
    <n v="1"/>
    <n v="0.96"/>
    <x v="0"/>
    <n v="10"/>
    <x v="1"/>
    <x v="17"/>
    <x v="0"/>
    <s v="Yes"/>
    <n v="1"/>
    <x v="0"/>
    <n v="37"/>
    <n v="0.03"/>
    <n v="4.79"/>
    <x v="1"/>
    <n v="19"/>
    <s v="No"/>
    <d v="2015-09-21T00:00:00"/>
    <x v="115"/>
    <n v="168"/>
    <s v="Active"/>
    <s v="No"/>
  </r>
  <r>
    <n v="1350"/>
    <s v="Your Garden Oasis in Brooklyn!"/>
    <n v="436"/>
    <s v="New York"/>
    <n v="1"/>
    <n v="1"/>
    <x v="0"/>
    <n v="7"/>
    <x v="1"/>
    <x v="3"/>
    <x v="1"/>
    <s v="No"/>
    <n v="6"/>
    <x v="2"/>
    <n v="287"/>
    <n v="0.04"/>
    <n v="4.8899999999999997"/>
    <x v="1"/>
    <n v="28"/>
    <s v="No"/>
    <d v="2015-08-08T00:00:00"/>
    <x v="65"/>
    <n v="1"/>
    <s v="Active"/>
    <s v="No"/>
  </r>
  <r>
    <n v="1351"/>
    <s v="Lovely Studio in Flushing/kew Garde"/>
    <n v="2291"/>
    <s v="New York"/>
    <n v="1"/>
    <n v="1"/>
    <x v="0"/>
    <n v="22"/>
    <x v="2"/>
    <x v="25"/>
    <x v="0"/>
    <s v="Yes"/>
    <n v="2"/>
    <x v="0"/>
    <n v="55"/>
    <n v="0.03"/>
    <n v="4.82"/>
    <x v="1"/>
    <n v="243"/>
    <s v="Yes"/>
    <d v="2015-06-15T00:00:00"/>
    <x v="209"/>
    <n v="86"/>
    <s v="Active"/>
    <s v="Yes"/>
  </r>
  <r>
    <n v="1352"/>
    <s v="Wildlife Loft Living room adventure"/>
    <n v="1043"/>
    <s v="New York"/>
    <n v="0.75"/>
    <n v="0.44"/>
    <x v="0"/>
    <n v="12"/>
    <x v="1"/>
    <x v="9"/>
    <x v="2"/>
    <s v="Yes"/>
    <n v="2"/>
    <x v="0"/>
    <n v="28"/>
    <n v="0.03"/>
    <n v="4.28"/>
    <x v="0"/>
    <n v="32"/>
    <s v="No"/>
    <d v="2015-06-12T00:00:00"/>
    <x v="21"/>
    <n v="364"/>
    <s v="Active"/>
    <s v="No"/>
  </r>
  <r>
    <n v="1353"/>
    <s v="Retro Style Living In New York City"/>
    <n v="384"/>
    <s v="New York"/>
    <n v="1"/>
    <n v="0.98"/>
    <x v="1"/>
    <n v="30"/>
    <x v="3"/>
    <x v="15"/>
    <x v="0"/>
    <s v="Yes"/>
    <n v="2"/>
    <x v="0"/>
    <n v="49"/>
    <n v="0.03"/>
    <n v="4.99"/>
    <x v="1"/>
    <n v="119"/>
    <s v="Yes"/>
    <d v="2015-08-25T00:00:00"/>
    <x v="176"/>
    <n v="332"/>
    <s v="Active"/>
    <s v="No"/>
  </r>
  <r>
    <n v="1354"/>
    <s v="Private Room 2"/>
    <n v="2300"/>
    <s v="New York"/>
    <n v="1"/>
    <n v="1"/>
    <x v="1"/>
    <n v="7"/>
    <x v="1"/>
    <x v="3"/>
    <x v="0"/>
    <s v="Yes"/>
    <n v="1"/>
    <x v="0"/>
    <n v="34"/>
    <n v="0.03"/>
    <n v="4.7"/>
    <x v="1"/>
    <n v="122"/>
    <s v="No"/>
    <d v="2015-07-02T00:00:00"/>
    <x v="110"/>
    <n v="25"/>
    <s v="Active"/>
    <s v="No"/>
  </r>
  <r>
    <n v="1355"/>
    <s v="Sunny 2 Bedroom Brownstone Apt."/>
    <n v="912"/>
    <s v="New York"/>
    <n v="0.9"/>
    <n v="0.76"/>
    <x v="1"/>
    <n v="9"/>
    <x v="1"/>
    <x v="16"/>
    <x v="1"/>
    <s v="No"/>
    <n v="6"/>
    <x v="2"/>
    <n v="145"/>
    <n v="0.03"/>
    <n v="4.97"/>
    <x v="1"/>
    <n v="248"/>
    <s v="Yes"/>
    <d v="2015-08-10T00:00:00"/>
    <x v="103"/>
    <n v="87"/>
    <s v="Active"/>
    <s v="No"/>
  </r>
  <r>
    <n v="1356"/>
    <s v="Next to Empire State building"/>
    <n v="6"/>
    <s v="New York"/>
    <n v="0.88"/>
    <n v="0.97"/>
    <x v="0"/>
    <n v="18"/>
    <x v="0"/>
    <x v="20"/>
    <x v="1"/>
    <s v="No"/>
    <n v="4"/>
    <x v="1"/>
    <n v="160"/>
    <n v="0.03"/>
    <n v="4.8899999999999997"/>
    <x v="1"/>
    <n v="132"/>
    <s v="Yes"/>
    <d v="2015-06-09T00:00:00"/>
    <x v="176"/>
    <n v="89"/>
    <s v="Active"/>
    <s v="No"/>
  </r>
  <r>
    <n v="1357"/>
    <s v="UPPER EAST SIDE 5BR/4BA GARDEN APT"/>
    <n v="2301"/>
    <s v="New York"/>
    <n v="0.75"/>
    <n v="0.97"/>
    <x v="1"/>
    <n v="19"/>
    <x v="0"/>
    <x v="12"/>
    <x v="1"/>
    <s v="No"/>
    <n v="15"/>
    <x v="2"/>
    <n v="1199"/>
    <n v="7.0000000000000007E-2"/>
    <n v="4.9800000000000004"/>
    <x v="1"/>
    <n v="49"/>
    <s v="No"/>
    <d v="2015-07-06T00:00:00"/>
    <x v="393"/>
    <n v="22"/>
    <s v="Active"/>
    <s v="No"/>
  </r>
  <r>
    <n v="1358"/>
    <s v="Williamsburg Sunlit Sanctuary."/>
    <n v="659"/>
    <s v="New York"/>
    <n v="1"/>
    <n v="0.83"/>
    <x v="1"/>
    <n v="12"/>
    <x v="1"/>
    <x v="9"/>
    <x v="1"/>
    <s v="No"/>
    <n v="2"/>
    <x v="0"/>
    <n v="145"/>
    <n v="0.03"/>
    <n v="4.83"/>
    <x v="1"/>
    <n v="42"/>
    <s v="No"/>
    <d v="2015-06-28T00:00:00"/>
    <x v="209"/>
    <n v="227"/>
    <s v="Active"/>
    <s v="No"/>
  </r>
  <r>
    <n v="1359"/>
    <s v="Private Designer Townhouse &amp; Garden - Central Park"/>
    <n v="2167"/>
    <s v="New York"/>
    <n v="1"/>
    <n v="0.78"/>
    <x v="1"/>
    <n v="19"/>
    <x v="0"/>
    <x v="12"/>
    <x v="1"/>
    <s v="No"/>
    <n v="6"/>
    <x v="2"/>
    <n v="1400"/>
    <n v="7.0000000000000007E-2"/>
    <n v="4.67"/>
    <x v="1"/>
    <n v="3"/>
    <s v="No"/>
    <d v="2015-07-20T00:00:00"/>
    <x v="482"/>
    <n v="45"/>
    <s v="Active"/>
    <s v="No"/>
  </r>
  <r>
    <n v="1360"/>
    <s v="3ï¼‰Cozy Sunny Warm Room  é˜³å…‰æ¸©é¦¨å•æˆ¿ åœè½¦å®¹æ˜“"/>
    <n v="2193"/>
    <s v="New York"/>
    <n v="1"/>
    <n v="0.94"/>
    <x v="0"/>
    <n v="22"/>
    <x v="2"/>
    <x v="25"/>
    <x v="0"/>
    <s v="Yes"/>
    <n v="1"/>
    <x v="0"/>
    <n v="48"/>
    <n v="0.03"/>
    <n v="4.91"/>
    <x v="1"/>
    <n v="54"/>
    <s v="No"/>
    <d v="2015-06-12T00:00:00"/>
    <x v="255"/>
    <n v="104"/>
    <s v="Active"/>
    <s v="No"/>
  </r>
  <r>
    <n v="1361"/>
    <s v="Beautiful Williamsburg townhouse on a park."/>
    <n v="134"/>
    <s v="New York"/>
    <n v="0.9"/>
    <n v="0.54"/>
    <x v="1"/>
    <n v="12"/>
    <x v="1"/>
    <x v="9"/>
    <x v="1"/>
    <s v="No"/>
    <n v="6"/>
    <x v="2"/>
    <n v="295"/>
    <n v="0.04"/>
    <n v="4.83"/>
    <x v="1"/>
    <n v="6"/>
    <s v="No"/>
    <d v="2015-08-01T00:00:00"/>
    <x v="483"/>
    <n v="0"/>
    <s v="Inactive"/>
    <s v="No"/>
  </r>
  <r>
    <n v="1362"/>
    <s v="[202] 5 min WALK to Times Square!"/>
    <n v="2306"/>
    <s v="New York"/>
    <n v="1"/>
    <n v="0.8"/>
    <x v="0"/>
    <n v="17"/>
    <x v="0"/>
    <x v="0"/>
    <x v="0"/>
    <s v="Yes"/>
    <n v="2"/>
    <x v="0"/>
    <n v="156"/>
    <n v="0.03"/>
    <n v="4.87"/>
    <x v="1"/>
    <n v="210"/>
    <s v="Yes"/>
    <d v="2015-06-19T00:00:00"/>
    <x v="75"/>
    <n v="364"/>
    <s v="Active"/>
    <s v="No"/>
  </r>
  <r>
    <n v="1363"/>
    <s v="[205] 5 min WALK to Times Square"/>
    <n v="2306"/>
    <s v="New York"/>
    <n v="1"/>
    <n v="0.8"/>
    <x v="0"/>
    <n v="17"/>
    <x v="0"/>
    <x v="0"/>
    <x v="0"/>
    <s v="Yes"/>
    <n v="4"/>
    <x v="1"/>
    <n v="211"/>
    <n v="0.04"/>
    <n v="4.8099999999999996"/>
    <x v="1"/>
    <n v="219"/>
    <s v="Yes"/>
    <d v="2015-06-19T00:00:00"/>
    <x v="159"/>
    <n v="353"/>
    <s v="Active"/>
    <s v="No"/>
  </r>
  <r>
    <n v="1364"/>
    <s v="[203] 5 min WALK to Times Square"/>
    <n v="2306"/>
    <s v="New York"/>
    <n v="1"/>
    <n v="0.8"/>
    <x v="0"/>
    <n v="17"/>
    <x v="0"/>
    <x v="0"/>
    <x v="0"/>
    <s v="Yes"/>
    <n v="2"/>
    <x v="0"/>
    <n v="156"/>
    <n v="0.03"/>
    <n v="4.8"/>
    <x v="1"/>
    <n v="205"/>
    <s v="Yes"/>
    <d v="2015-07-01T00:00:00"/>
    <x v="0"/>
    <n v="329"/>
    <s v="Active"/>
    <s v="No"/>
  </r>
  <r>
    <n v="1365"/>
    <s v="[206] 5 min WALK to Times Square"/>
    <n v="2306"/>
    <s v="New York"/>
    <n v="1"/>
    <n v="0.8"/>
    <x v="0"/>
    <n v="17"/>
    <x v="0"/>
    <x v="0"/>
    <x v="0"/>
    <s v="Yes"/>
    <n v="5"/>
    <x v="1"/>
    <n v="256"/>
    <n v="0.04"/>
    <n v="4.72"/>
    <x v="1"/>
    <n v="234"/>
    <s v="No"/>
    <d v="2015-06-27T00:00:00"/>
    <x v="0"/>
    <n v="358"/>
    <s v="Active"/>
    <s v="No"/>
  </r>
  <r>
    <n v="1366"/>
    <s v="[306] 5 min WALK to Times Square"/>
    <n v="2306"/>
    <s v="New York"/>
    <n v="1"/>
    <n v="0.8"/>
    <x v="0"/>
    <n v="17"/>
    <x v="0"/>
    <x v="0"/>
    <x v="0"/>
    <s v="Yes"/>
    <n v="4"/>
    <x v="1"/>
    <n v="246"/>
    <n v="0.04"/>
    <n v="4.74"/>
    <x v="1"/>
    <n v="186"/>
    <s v="No"/>
    <d v="2015-06-26T00:00:00"/>
    <x v="8"/>
    <n v="364"/>
    <s v="Active"/>
    <s v="No"/>
  </r>
  <r>
    <n v="1367"/>
    <s v="[301] 5 min WALK to Times Square"/>
    <n v="2306"/>
    <s v="New York"/>
    <n v="1"/>
    <n v="0.8"/>
    <x v="0"/>
    <n v="17"/>
    <x v="0"/>
    <x v="0"/>
    <x v="0"/>
    <s v="Yes"/>
    <n v="2"/>
    <x v="0"/>
    <n v="156"/>
    <n v="0.03"/>
    <n v="4.7300000000000004"/>
    <x v="1"/>
    <n v="242"/>
    <s v="No"/>
    <d v="2015-06-30T00:00:00"/>
    <x v="75"/>
    <n v="338"/>
    <s v="Active"/>
    <s v="No"/>
  </r>
  <r>
    <n v="1368"/>
    <s v="[302] 5 min WALK to Times Square"/>
    <n v="2306"/>
    <s v="New York"/>
    <n v="1"/>
    <n v="0.8"/>
    <x v="0"/>
    <n v="17"/>
    <x v="0"/>
    <x v="0"/>
    <x v="0"/>
    <s v="Yes"/>
    <n v="2"/>
    <x v="0"/>
    <n v="156"/>
    <n v="0.03"/>
    <n v="4.8899999999999997"/>
    <x v="1"/>
    <n v="240"/>
    <s v="Yes"/>
    <d v="2015-06-25T00:00:00"/>
    <x v="8"/>
    <n v="353"/>
    <s v="Active"/>
    <s v="No"/>
  </r>
  <r>
    <n v="1369"/>
    <s v="[303] 5 min WALK to Times Square"/>
    <n v="2306"/>
    <s v="New York"/>
    <n v="1"/>
    <n v="0.8"/>
    <x v="0"/>
    <n v="17"/>
    <x v="0"/>
    <x v="0"/>
    <x v="0"/>
    <s v="Yes"/>
    <n v="2"/>
    <x v="0"/>
    <n v="156"/>
    <n v="0.03"/>
    <n v="4.8099999999999996"/>
    <x v="1"/>
    <n v="243"/>
    <s v="Yes"/>
    <d v="2015-06-27T00:00:00"/>
    <x v="75"/>
    <n v="319"/>
    <s v="Active"/>
    <s v="No"/>
  </r>
  <r>
    <n v="1370"/>
    <s v="[305] 5 min WALK to Times Square!"/>
    <n v="2306"/>
    <s v="New York"/>
    <n v="1"/>
    <n v="0.8"/>
    <x v="0"/>
    <n v="17"/>
    <x v="0"/>
    <x v="0"/>
    <x v="0"/>
    <s v="Yes"/>
    <n v="2"/>
    <x v="0"/>
    <n v="166.43"/>
    <n v="0.03"/>
    <n v="4.66"/>
    <x v="1"/>
    <n v="177"/>
    <s v="No"/>
    <d v="2015-07-17T00:00:00"/>
    <x v="201"/>
    <n v="357"/>
    <s v="Active"/>
    <s v="No"/>
  </r>
  <r>
    <n v="1371"/>
    <s v="[307] 5 min WALK to Times Square"/>
    <n v="2306"/>
    <s v="New York"/>
    <n v="1"/>
    <n v="0.8"/>
    <x v="0"/>
    <n v="17"/>
    <x v="0"/>
    <x v="0"/>
    <x v="0"/>
    <s v="Yes"/>
    <n v="2"/>
    <x v="0"/>
    <n v="156"/>
    <n v="0.03"/>
    <n v="4.8099999999999996"/>
    <x v="1"/>
    <n v="215"/>
    <s v="Yes"/>
    <d v="2015-07-02T00:00:00"/>
    <x v="75"/>
    <n v="351"/>
    <s v="Active"/>
    <s v="No"/>
  </r>
  <r>
    <n v="1372"/>
    <s v="Big Room With Piano &amp; Tin Ceilings"/>
    <n v="1995"/>
    <s v="New York"/>
    <n v="0.92"/>
    <n v="0.92"/>
    <x v="1"/>
    <n v="8"/>
    <x v="1"/>
    <x v="11"/>
    <x v="0"/>
    <s v="Yes"/>
    <n v="2"/>
    <x v="0"/>
    <n v="52"/>
    <n v="0.03"/>
    <n v="4.9000000000000004"/>
    <x v="1"/>
    <n v="92"/>
    <s v="No"/>
    <d v="2015-07-15T00:00:00"/>
    <x v="59"/>
    <n v="74"/>
    <s v="Active"/>
    <s v="No"/>
  </r>
  <r>
    <n v="1373"/>
    <s v="ROOMY 2BA/3BD - Parking Included"/>
    <n v="1483"/>
    <s v="New York"/>
    <n v="1"/>
    <n v="0.99"/>
    <x v="1"/>
    <n v="7"/>
    <x v="1"/>
    <x v="3"/>
    <x v="1"/>
    <s v="No"/>
    <n v="10"/>
    <x v="2"/>
    <n v="180"/>
    <n v="0.03"/>
    <n v="4.91"/>
    <x v="1"/>
    <n v="165"/>
    <s v="Yes"/>
    <d v="2015-08-08T00:00:00"/>
    <x v="0"/>
    <n v="325"/>
    <s v="Active"/>
    <s v="No"/>
  </r>
  <r>
    <n v="1374"/>
    <s v="Loft style, chill, charming East Village sanctuary"/>
    <n v="2171"/>
    <s v="New York"/>
    <n v="1"/>
    <n v="0.5"/>
    <x v="0"/>
    <n v="15"/>
    <x v="0"/>
    <x v="4"/>
    <x v="1"/>
    <s v="No"/>
    <n v="4"/>
    <x v="1"/>
    <n v="164"/>
    <n v="0.03"/>
    <n v="4.96"/>
    <x v="1"/>
    <n v="26"/>
    <s v="No"/>
    <d v="2015-06-29T00:00:00"/>
    <x v="23"/>
    <n v="323"/>
    <s v="Active"/>
    <s v="No"/>
  </r>
  <r>
    <n v="1375"/>
    <s v="Entire Home, Near Brooklyn Coll, KCH and Downstate"/>
    <n v="2312"/>
    <s v="New York"/>
    <n v="1"/>
    <n v="1"/>
    <x v="1"/>
    <n v="10"/>
    <x v="1"/>
    <x v="17"/>
    <x v="1"/>
    <s v="No"/>
    <n v="8"/>
    <x v="2"/>
    <n v="150"/>
    <n v="0.03"/>
    <n v="4.91"/>
    <x v="1"/>
    <n v="104"/>
    <s v="Yes"/>
    <d v="2015-07-24T00:00:00"/>
    <x v="10"/>
    <n v="270"/>
    <s v="Active"/>
    <s v="No"/>
  </r>
  <r>
    <n v="1376"/>
    <s v="Private Cosy Harlem Bedroom"/>
    <n v="1624"/>
    <s v="New South Wales"/>
    <n v="1"/>
    <n v="0.57999999999999996"/>
    <x v="0"/>
    <n v="16"/>
    <x v="0"/>
    <x v="10"/>
    <x v="0"/>
    <s v="Yes"/>
    <n v="2"/>
    <x v="0"/>
    <n v="35"/>
    <n v="0.03"/>
    <n v="4.75"/>
    <x v="1"/>
    <n v="32"/>
    <s v="No"/>
    <d v="2015-06-21T00:00:00"/>
    <x v="96"/>
    <n v="353"/>
    <s v="Active"/>
    <s v="No"/>
  </r>
  <r>
    <n v="1377"/>
    <s v="Brand NEW built luxury Apartment (No extra fees)"/>
    <n v="1649"/>
    <s v="New York"/>
    <n v="1"/>
    <n v="0.8"/>
    <x v="0"/>
    <n v="21"/>
    <x v="2"/>
    <x v="13"/>
    <x v="1"/>
    <s v="No"/>
    <n v="2"/>
    <x v="0"/>
    <n v="300"/>
    <n v="0.04"/>
    <n v="5"/>
    <x v="1"/>
    <n v="15"/>
    <s v="No"/>
    <d v="2015-07-07T00:00:00"/>
    <x v="25"/>
    <n v="365"/>
    <s v="Active"/>
    <s v="No"/>
  </r>
  <r>
    <n v="1378"/>
    <s v="Large, Sunny 1 Bedroom in  GREENPOINT"/>
    <n v="1205"/>
    <s v="California"/>
    <n v="0.56000000000000005"/>
    <n v="0.5"/>
    <x v="0"/>
    <n v="11"/>
    <x v="1"/>
    <x v="8"/>
    <x v="1"/>
    <s v="No"/>
    <n v="2"/>
    <x v="0"/>
    <n v="80"/>
    <n v="0.03"/>
    <n v="5"/>
    <x v="1"/>
    <n v="4"/>
    <s v="No"/>
    <d v="2016-06-20T00:00:00"/>
    <x v="484"/>
    <n v="25"/>
    <s v="Active"/>
    <s v="No"/>
  </r>
  <r>
    <n v="1379"/>
    <s v="Spacious Contemporary Living"/>
    <n v="2315"/>
    <s v="New York"/>
    <n v="1"/>
    <n v="1"/>
    <x v="0"/>
    <n v="8"/>
    <x v="1"/>
    <x v="11"/>
    <x v="1"/>
    <s v="No"/>
    <n v="6"/>
    <x v="2"/>
    <n v="140"/>
    <n v="0.03"/>
    <n v="4.82"/>
    <x v="1"/>
    <n v="136"/>
    <s v="Yes"/>
    <d v="2016-03-30T00:00:00"/>
    <x v="70"/>
    <n v="218"/>
    <s v="Active"/>
    <s v="Yes"/>
  </r>
  <r>
    <n v="1380"/>
    <s v="**Small Space living Blue- 8 mins to JFK **"/>
    <n v="2316"/>
    <s v="New York"/>
    <n v="0.7"/>
    <n v="0.89"/>
    <x v="0"/>
    <n v="23"/>
    <x v="2"/>
    <x v="6"/>
    <x v="0"/>
    <s v="Yes"/>
    <n v="2"/>
    <x v="0"/>
    <n v="43"/>
    <n v="0.03"/>
    <n v="4.34"/>
    <x v="0"/>
    <n v="218"/>
    <s v="No"/>
    <d v="2015-07-18T00:00:00"/>
    <x v="10"/>
    <n v="364"/>
    <s v="Active"/>
    <s v="No"/>
  </r>
  <r>
    <n v="1381"/>
    <s v="Home 4 Medical Professionals - The &quot;Delirium&quot;"/>
    <n v="2096"/>
    <s v="New York"/>
    <n v="0.95"/>
    <n v="0.26"/>
    <x v="0"/>
    <n v="8"/>
    <x v="1"/>
    <x v="11"/>
    <x v="0"/>
    <s v="Yes"/>
    <n v="2"/>
    <x v="0"/>
    <n v="47"/>
    <n v="0.03"/>
    <n v="4.33"/>
    <x v="0"/>
    <n v="3"/>
    <s v="No"/>
    <d v="2016-03-20T00:00:00"/>
    <x v="435"/>
    <n v="114"/>
    <s v="Active"/>
    <s v="No"/>
  </r>
  <r>
    <n v="1382"/>
    <s v="Home 4 Medical Professionals - The &quot;Necrosis&quot;"/>
    <n v="2096"/>
    <s v="New York"/>
    <n v="0.95"/>
    <n v="0.26"/>
    <x v="0"/>
    <n v="8"/>
    <x v="1"/>
    <x v="11"/>
    <x v="0"/>
    <s v="Yes"/>
    <n v="2"/>
    <x v="0"/>
    <n v="47"/>
    <n v="0.03"/>
    <n v="4.67"/>
    <x v="1"/>
    <n v="6"/>
    <s v="No"/>
    <d v="2015-08-31T00:00:00"/>
    <x v="307"/>
    <n v="283"/>
    <s v="Active"/>
    <s v="No"/>
  </r>
  <r>
    <n v="1383"/>
    <s v="Perfect Location! Large One Bedroom"/>
    <n v="287"/>
    <s v="New York"/>
    <n v="1"/>
    <n v="0.96"/>
    <x v="1"/>
    <n v="15"/>
    <x v="0"/>
    <x v="4"/>
    <x v="1"/>
    <s v="No"/>
    <n v="2"/>
    <x v="0"/>
    <n v="85"/>
    <n v="0.03"/>
    <n v="4.91"/>
    <x v="1"/>
    <n v="56"/>
    <s v="No"/>
    <d v="2015-10-09T00:00:00"/>
    <x v="247"/>
    <n v="0"/>
    <s v="Inactive"/>
    <s v="No"/>
  </r>
  <r>
    <n v="1384"/>
    <s v="Large 2 Bedrooms Apt. in Greenpoint/Williamsburg"/>
    <n v="1580"/>
    <s v="New York"/>
    <n v="1"/>
    <n v="0.75"/>
    <x v="1"/>
    <n v="11"/>
    <x v="1"/>
    <x v="8"/>
    <x v="1"/>
    <s v="No"/>
    <n v="4"/>
    <x v="1"/>
    <n v="230"/>
    <n v="0.04"/>
    <n v="4.88"/>
    <x v="1"/>
    <n v="8"/>
    <s v="No"/>
    <d v="2015-08-23T00:00:00"/>
    <x v="227"/>
    <n v="259"/>
    <s v="Active"/>
    <s v="No"/>
  </r>
  <r>
    <n v="1385"/>
    <s v="Close to East Side Hospitals- Modern 2 Bedroom Apt"/>
    <n v="2073"/>
    <s v="New York"/>
    <n v="0.93"/>
    <n v="1"/>
    <x v="1"/>
    <n v="19"/>
    <x v="0"/>
    <x v="12"/>
    <x v="1"/>
    <s v="No"/>
    <n v="4"/>
    <x v="1"/>
    <n v="160"/>
    <n v="0.03"/>
    <n v="4.67"/>
    <x v="1"/>
    <n v="6"/>
    <s v="No"/>
    <d v="2016-01-02T00:00:00"/>
    <x v="485"/>
    <n v="241"/>
    <s v="Active"/>
    <s v="Yes"/>
  </r>
  <r>
    <n v="1386"/>
    <s v="CLOSE TO EAST SIDE HOSPITALS- Modern 2 Bedroom Apt"/>
    <n v="2073"/>
    <s v="New York"/>
    <n v="0.93"/>
    <n v="1"/>
    <x v="1"/>
    <n v="19"/>
    <x v="0"/>
    <x v="12"/>
    <x v="1"/>
    <s v="No"/>
    <n v="4"/>
    <x v="1"/>
    <n v="200"/>
    <n v="0.04"/>
    <n v="4.88"/>
    <x v="1"/>
    <n v="8"/>
    <s v="No"/>
    <d v="2016-08-19T00:00:00"/>
    <x v="141"/>
    <n v="364"/>
    <s v="Active"/>
    <s v="Yes"/>
  </r>
  <r>
    <n v="1387"/>
    <s v="STUNNING NYC ROOM RIVER VIEW/LIGHT!"/>
    <n v="2070"/>
    <s v="New York"/>
    <n v="1"/>
    <n v="0.67"/>
    <x v="1"/>
    <n v="16"/>
    <x v="0"/>
    <x v="10"/>
    <x v="0"/>
    <s v="Yes"/>
    <n v="2"/>
    <x v="0"/>
    <n v="88"/>
    <n v="0.03"/>
    <n v="4.8899999999999997"/>
    <x v="1"/>
    <n v="19"/>
    <s v="No"/>
    <d v="2015-07-10T00:00:00"/>
    <x v="25"/>
    <n v="8"/>
    <s v="Active"/>
    <s v="No"/>
  </r>
  <r>
    <n v="1388"/>
    <s v="Beautifully Designed &amp; Modern/ROOMBA CLEANER"/>
    <n v="1605"/>
    <s v="New York"/>
    <n v="0.92"/>
    <n v="0.84"/>
    <x v="0"/>
    <n v="19"/>
    <x v="0"/>
    <x v="12"/>
    <x v="1"/>
    <s v="No"/>
    <n v="2"/>
    <x v="0"/>
    <n v="122"/>
    <n v="0.03"/>
    <n v="5"/>
    <x v="1"/>
    <n v="5"/>
    <s v="No"/>
    <d v="2015-09-06T00:00:00"/>
    <x v="486"/>
    <n v="349"/>
    <s v="Active"/>
    <s v="No"/>
  </r>
  <r>
    <n v="1389"/>
    <s v="Brooklyn Room Available (furnished)"/>
    <n v="2248"/>
    <s v="New York"/>
    <n v="1"/>
    <n v="1"/>
    <x v="0"/>
    <n v="7"/>
    <x v="1"/>
    <x v="3"/>
    <x v="0"/>
    <s v="Yes"/>
    <n v="2"/>
    <x v="0"/>
    <n v="45"/>
    <n v="0.03"/>
    <n v="4.8099999999999996"/>
    <x v="1"/>
    <n v="47"/>
    <s v="No"/>
    <d v="2016-06-05T00:00:00"/>
    <x v="29"/>
    <n v="228"/>
    <s v="Active"/>
    <s v="Yes"/>
  </r>
  <r>
    <n v="1390"/>
    <s v="Upper WestSide NYC Central Park II"/>
    <n v="2318"/>
    <s v="New York"/>
    <n v="1"/>
    <n v="0.73"/>
    <x v="0"/>
    <n v="20"/>
    <x v="0"/>
    <x v="1"/>
    <x v="1"/>
    <s v="No"/>
    <n v="2"/>
    <x v="0"/>
    <n v="95"/>
    <n v="0.03"/>
    <n v="4.4800000000000004"/>
    <x v="0"/>
    <n v="40"/>
    <s v="No"/>
    <d v="2016-05-01T00:00:00"/>
    <x v="167"/>
    <n v="320"/>
    <s v="Active"/>
    <s v="No"/>
  </r>
  <r>
    <n v="1391"/>
    <s v="Chelsea NYC 1 Bedroom near Highline + Meatpacking"/>
    <n v="1817"/>
    <s v="New York"/>
    <n v="1"/>
    <n v="0.8"/>
    <x v="1"/>
    <n v="13"/>
    <x v="0"/>
    <x v="7"/>
    <x v="1"/>
    <s v="No"/>
    <n v="2"/>
    <x v="0"/>
    <n v="150"/>
    <n v="0.03"/>
    <n v="5"/>
    <x v="1"/>
    <n v="17"/>
    <s v="No"/>
    <d v="2016-05-17T00:00:00"/>
    <x v="176"/>
    <n v="3"/>
    <s v="Active"/>
    <s v="No"/>
  </r>
  <r>
    <n v="1392"/>
    <s v="BIG Beautiful private bedroom, 5 minutes to subway"/>
    <n v="78"/>
    <s v="New York"/>
    <n v="1"/>
    <n v="0.79"/>
    <x v="0"/>
    <n v="9"/>
    <x v="1"/>
    <x v="16"/>
    <x v="0"/>
    <s v="Yes"/>
    <n v="1"/>
    <x v="0"/>
    <n v="42"/>
    <n v="0.03"/>
    <n v="4.8099999999999996"/>
    <x v="1"/>
    <n v="16"/>
    <s v="No"/>
    <d v="2015-07-31T00:00:00"/>
    <x v="345"/>
    <n v="0"/>
    <s v="Inactive"/>
    <s v="No"/>
  </r>
  <r>
    <n v="1393"/>
    <s v="*RAZZMATAZZ* Close to NYP, MSKCC hospitals (2 BR)"/>
    <n v="2073"/>
    <s v="New York"/>
    <n v="0.93"/>
    <n v="1"/>
    <x v="1"/>
    <n v="19"/>
    <x v="0"/>
    <x v="12"/>
    <x v="1"/>
    <s v="No"/>
    <n v="4"/>
    <x v="1"/>
    <n v="165"/>
    <n v="0.03"/>
    <n v="4.67"/>
    <x v="1"/>
    <n v="15"/>
    <s v="No"/>
    <d v="2015-11-03T00:00:00"/>
    <x v="164"/>
    <n v="252"/>
    <s v="Active"/>
    <s v="Yes"/>
  </r>
  <r>
    <n v="1394"/>
    <s v="Upper East Side 2 bedroom- close to Hospitals-"/>
    <n v="2073"/>
    <s v="New York"/>
    <n v="0.93"/>
    <n v="1"/>
    <x v="1"/>
    <n v="19"/>
    <x v="0"/>
    <x v="12"/>
    <x v="1"/>
    <s v="No"/>
    <n v="4"/>
    <x v="1"/>
    <n v="155"/>
    <n v="0.03"/>
    <n v="4.4000000000000004"/>
    <x v="0"/>
    <n v="5"/>
    <s v="No"/>
    <d v="2018-09-28T00:00:00"/>
    <x v="125"/>
    <n v="365"/>
    <s v="Active"/>
    <s v="Yes"/>
  </r>
  <r>
    <n v="1395"/>
    <s v="ACADIA Spacious 2 Bedroom Apt - Close to Hospitals"/>
    <n v="2073"/>
    <s v="New York"/>
    <n v="0.93"/>
    <n v="1"/>
    <x v="1"/>
    <n v="19"/>
    <x v="0"/>
    <x v="12"/>
    <x v="1"/>
    <s v="No"/>
    <n v="4"/>
    <x v="1"/>
    <n v="170"/>
    <n v="0.03"/>
    <n v="4.8600000000000003"/>
    <x v="1"/>
    <n v="14"/>
    <s v="No"/>
    <d v="2015-10-29T00:00:00"/>
    <x v="64"/>
    <n v="365"/>
    <s v="Active"/>
    <s v="Yes"/>
  </r>
  <r>
    <n v="1396"/>
    <s v="*ENCHANTMENT* Upper East Side 2 bedroom- Sunny!"/>
    <n v="2073"/>
    <s v="New York"/>
    <n v="0.93"/>
    <n v="1"/>
    <x v="1"/>
    <n v="19"/>
    <x v="0"/>
    <x v="12"/>
    <x v="1"/>
    <s v="No"/>
    <n v="4"/>
    <x v="1"/>
    <n v="170"/>
    <n v="0.03"/>
    <n v="4.5599999999999996"/>
    <x v="1"/>
    <n v="9"/>
    <s v="No"/>
    <d v="2015-10-03T00:00:00"/>
    <x v="487"/>
    <n v="230"/>
    <s v="Active"/>
    <s v="No"/>
  </r>
  <r>
    <n v="1397"/>
    <s v="*JAMES* Amazing Spacious 2 Bedroom- Bright!"/>
    <n v="2073"/>
    <s v="New York"/>
    <n v="0.93"/>
    <n v="1"/>
    <x v="1"/>
    <n v="19"/>
    <x v="0"/>
    <x v="12"/>
    <x v="1"/>
    <s v="No"/>
    <n v="4"/>
    <x v="1"/>
    <n v="170"/>
    <n v="0.03"/>
    <n v="4.7300000000000004"/>
    <x v="1"/>
    <n v="11"/>
    <s v="No"/>
    <d v="2017-01-15T00:00:00"/>
    <x v="185"/>
    <n v="365"/>
    <s v="Active"/>
    <s v="Yes"/>
  </r>
  <r>
    <n v="1398"/>
    <s v="*ODYSSEY* Sunny 1 Bedroom Apt- Bright &amp; Cheery!"/>
    <n v="2073"/>
    <s v="New York"/>
    <n v="0.93"/>
    <n v="1"/>
    <x v="1"/>
    <n v="20"/>
    <x v="0"/>
    <x v="1"/>
    <x v="1"/>
    <s v="No"/>
    <n v="3"/>
    <x v="1"/>
    <n v="135"/>
    <n v="0.03"/>
    <n v="4.8499999999999996"/>
    <x v="1"/>
    <n v="13"/>
    <s v="No"/>
    <d v="2016-05-01T00:00:00"/>
    <x v="17"/>
    <n v="365"/>
    <s v="Active"/>
    <s v="Yes"/>
  </r>
  <r>
    <n v="1399"/>
    <s v="*WINDSONG* Serene 1 BR in Townhouse near Park"/>
    <n v="2073"/>
    <s v="New York"/>
    <n v="0.93"/>
    <n v="1"/>
    <x v="1"/>
    <n v="20"/>
    <x v="0"/>
    <x v="1"/>
    <x v="1"/>
    <s v="No"/>
    <n v="3"/>
    <x v="1"/>
    <n v="140"/>
    <n v="0.03"/>
    <n v="5"/>
    <x v="1"/>
    <n v="21"/>
    <s v="No"/>
    <d v="2015-10-29T00:00:00"/>
    <x v="55"/>
    <n v="365"/>
    <s v="Active"/>
    <s v="Yes"/>
  </r>
  <r>
    <n v="1400"/>
    <s v="Private Room in Very Convenient Location"/>
    <n v="270"/>
    <s v="New York"/>
    <n v="1"/>
    <n v="0.93"/>
    <x v="1"/>
    <n v="16"/>
    <x v="0"/>
    <x v="10"/>
    <x v="0"/>
    <s v="Yes"/>
    <n v="2"/>
    <x v="0"/>
    <n v="69"/>
    <n v="0.03"/>
    <n v="4.8099999999999996"/>
    <x v="1"/>
    <n v="178"/>
    <s v="Yes"/>
    <d v="2016-10-02T00:00:00"/>
    <x v="31"/>
    <n v="179"/>
    <s v="Active"/>
    <s v="No"/>
  </r>
  <r>
    <n v="1401"/>
    <s v="Spanish Harlem with terrace."/>
    <n v="2320"/>
    <s v="New York"/>
    <n v="1"/>
    <n v="1"/>
    <x v="1"/>
    <n v="14"/>
    <x v="0"/>
    <x v="2"/>
    <x v="0"/>
    <s v="Yes"/>
    <n v="2"/>
    <x v="0"/>
    <n v="81"/>
    <n v="0.03"/>
    <n v="4.91"/>
    <x v="1"/>
    <n v="174"/>
    <s v="Yes"/>
    <d v="2015-09-10T00:00:00"/>
    <x v="86"/>
    <n v="320"/>
    <s v="Active"/>
    <s v="Yes"/>
  </r>
  <r>
    <n v="1402"/>
    <s v="Beautiful apartment in awesome Clinton Hill!"/>
    <n v="2321"/>
    <s v="New York"/>
    <n v="1"/>
    <n v="0.67"/>
    <x v="0"/>
    <n v="7"/>
    <x v="1"/>
    <x v="3"/>
    <x v="1"/>
    <s v="No"/>
    <n v="2"/>
    <x v="0"/>
    <n v="86"/>
    <n v="0.03"/>
    <n v="5"/>
    <x v="1"/>
    <n v="6"/>
    <s v="No"/>
    <d v="2017-12-01T00:00:00"/>
    <x v="143"/>
    <n v="26"/>
    <s v="Active"/>
    <s v="No"/>
  </r>
  <r>
    <n v="1403"/>
    <s v="Entire Apartment in Crown Heights, Brooklyn"/>
    <n v="1199"/>
    <s v="New York"/>
    <n v="1"/>
    <n v="0.89"/>
    <x v="1"/>
    <n v="9"/>
    <x v="1"/>
    <x v="16"/>
    <x v="1"/>
    <s v="No"/>
    <n v="2"/>
    <x v="0"/>
    <n v="75"/>
    <n v="0.03"/>
    <n v="4.7699999999999996"/>
    <x v="1"/>
    <n v="13"/>
    <s v="No"/>
    <d v="2015-07-10T00:00:00"/>
    <x v="264"/>
    <n v="5"/>
    <s v="Active"/>
    <s v="Yes"/>
  </r>
  <r>
    <n v="1404"/>
    <s v="Private Bathroom! UES-Manhattan-Female Only"/>
    <n v="2100"/>
    <s v="New York"/>
    <n v="1"/>
    <n v="1"/>
    <x v="0"/>
    <n v="19"/>
    <x v="0"/>
    <x v="12"/>
    <x v="0"/>
    <s v="Yes"/>
    <n v="1"/>
    <x v="0"/>
    <n v="85"/>
    <n v="0.03"/>
    <n v="5"/>
    <x v="1"/>
    <n v="12"/>
    <s v="No"/>
    <d v="2015-08-01T00:00:00"/>
    <x v="488"/>
    <n v="363"/>
    <s v="Active"/>
    <s v="No"/>
  </r>
  <r>
    <n v="1405"/>
    <s v="W.B. Spacious Contemporary Living 3"/>
    <n v="2315"/>
    <s v="New York"/>
    <n v="1"/>
    <n v="1"/>
    <x v="0"/>
    <n v="8"/>
    <x v="1"/>
    <x v="11"/>
    <x v="0"/>
    <s v="Yes"/>
    <n v="2"/>
    <x v="0"/>
    <n v="70"/>
    <n v="0.03"/>
    <n v="4.76"/>
    <x v="1"/>
    <n v="46"/>
    <s v="No"/>
    <d v="2015-06-29T00:00:00"/>
    <x v="338"/>
    <n v="219"/>
    <s v="Active"/>
    <s v="Yes"/>
  </r>
  <r>
    <n v="1406"/>
    <s v="East Williamsburg LOFT! Giant &amp; Sunny!"/>
    <n v="532"/>
    <s v="New York"/>
    <n v="0.56999999999999995"/>
    <n v="0.56999999999999995"/>
    <x v="0"/>
    <n v="12"/>
    <x v="1"/>
    <x v="9"/>
    <x v="1"/>
    <s v="No"/>
    <n v="2"/>
    <x v="0"/>
    <n v="195"/>
    <n v="0.03"/>
    <n v="4.93"/>
    <x v="1"/>
    <n v="43"/>
    <s v="No"/>
    <d v="2015-07-30T00:00:00"/>
    <x v="489"/>
    <n v="226"/>
    <s v="Active"/>
    <s v="No"/>
  </r>
  <r>
    <n v="1407"/>
    <s v="â™¡Private Rm/Women's Safe Art Homeâ™¡"/>
    <n v="41"/>
    <s v="New York"/>
    <n v="0.9"/>
    <n v="0.96"/>
    <x v="0"/>
    <n v="7"/>
    <x v="1"/>
    <x v="3"/>
    <x v="0"/>
    <s v="Yes"/>
    <n v="1"/>
    <x v="0"/>
    <n v="99"/>
    <n v="0.03"/>
    <n v="5"/>
    <x v="1"/>
    <n v="4"/>
    <s v="No"/>
    <d v="2015-07-06T00:00:00"/>
    <x v="490"/>
    <n v="365"/>
    <s v="Active"/>
    <s v="No"/>
  </r>
  <r>
    <n v="1408"/>
    <s v="Near Central Park &amp; Grand Central"/>
    <n v="2326"/>
    <s v="New York"/>
    <n v="0"/>
    <n v="0"/>
    <x v="0"/>
    <n v="18"/>
    <x v="0"/>
    <x v="20"/>
    <x v="0"/>
    <s v="Yes"/>
    <n v="2"/>
    <x v="0"/>
    <n v="105"/>
    <n v="0.03"/>
    <n v="4.8899999999999997"/>
    <x v="1"/>
    <n v="18"/>
    <s v="No"/>
    <d v="2016-12-28T00:00:00"/>
    <x v="21"/>
    <n v="288"/>
    <s v="Active"/>
    <s v="No"/>
  </r>
  <r>
    <n v="1409"/>
    <s v="Sunny - Large Two Bedroom"/>
    <n v="1586"/>
    <s v="California"/>
    <n v="1"/>
    <n v="0.97"/>
    <x v="0"/>
    <n v="19"/>
    <x v="0"/>
    <x v="12"/>
    <x v="1"/>
    <s v="No"/>
    <n v="5"/>
    <x v="1"/>
    <n v="120"/>
    <n v="0.03"/>
    <n v="4.5"/>
    <x v="1"/>
    <n v="115"/>
    <s v="No"/>
    <d v="2015-12-14T00:00:00"/>
    <x v="161"/>
    <n v="328"/>
    <s v="Active"/>
    <s v="No"/>
  </r>
  <r>
    <n v="1410"/>
    <s v="BROOKLYN  BROWNSTONE DUPLEX  1 BEDROOM WITH YARD"/>
    <n v="1637"/>
    <s v="New York"/>
    <n v="1"/>
    <n v="1"/>
    <x v="1"/>
    <n v="7"/>
    <x v="1"/>
    <x v="3"/>
    <x v="1"/>
    <s v="No"/>
    <n v="3"/>
    <x v="1"/>
    <n v="90"/>
    <n v="0.03"/>
    <n v="4.67"/>
    <x v="1"/>
    <n v="30"/>
    <s v="No"/>
    <d v="2015-08-15T00:00:00"/>
    <x v="491"/>
    <n v="365"/>
    <s v="Active"/>
    <s v="No"/>
  </r>
  <r>
    <n v="1411"/>
    <s v="Alexander's 2BR Quarters"/>
    <n v="2330"/>
    <s v="New York"/>
    <n v="1"/>
    <n v="1"/>
    <x v="1"/>
    <n v="7"/>
    <x v="1"/>
    <x v="3"/>
    <x v="1"/>
    <s v="No"/>
    <n v="4"/>
    <x v="1"/>
    <n v="185"/>
    <n v="0.03"/>
    <n v="4.92"/>
    <x v="1"/>
    <n v="150"/>
    <s v="Yes"/>
    <d v="2015-07-10T00:00:00"/>
    <x v="492"/>
    <n v="266"/>
    <s v="Active"/>
    <s v="Yes"/>
  </r>
  <r>
    <n v="1412"/>
    <s v="Bright Private Bedroom in Bustling  Brooklyn"/>
    <n v="2283"/>
    <s v="New York"/>
    <n v="0.9"/>
    <n v="0.96"/>
    <x v="0"/>
    <n v="7"/>
    <x v="1"/>
    <x v="3"/>
    <x v="0"/>
    <s v="Yes"/>
    <n v="1"/>
    <x v="0"/>
    <n v="45"/>
    <n v="0.03"/>
    <n v="4.6399999999999997"/>
    <x v="1"/>
    <n v="59"/>
    <s v="No"/>
    <d v="2015-07-09T00:00:00"/>
    <x v="383"/>
    <n v="364"/>
    <s v="Active"/>
    <s v="No"/>
  </r>
  <r>
    <n v="1413"/>
    <s v="Fabulous Apartment with Soaking Tub"/>
    <n v="1605"/>
    <s v="New York"/>
    <n v="0.92"/>
    <n v="0.84"/>
    <x v="0"/>
    <n v="19"/>
    <x v="0"/>
    <x v="12"/>
    <x v="1"/>
    <s v="No"/>
    <n v="2"/>
    <x v="0"/>
    <n v="103"/>
    <n v="0.03"/>
    <n v="5"/>
    <x v="1"/>
    <n v="3"/>
    <s v="No"/>
    <d v="2017-07-21T00:00:00"/>
    <x v="260"/>
    <n v="349"/>
    <s v="Active"/>
    <s v="No"/>
  </r>
  <r>
    <n v="1414"/>
    <s v="Spacious Upper East Side  one bedroom apartment!"/>
    <n v="988"/>
    <s v="New York"/>
    <n v="0.83"/>
    <n v="0.97"/>
    <x v="0"/>
    <n v="19"/>
    <x v="0"/>
    <x v="12"/>
    <x v="1"/>
    <s v="No"/>
    <n v="2"/>
    <x v="0"/>
    <n v="105"/>
    <n v="0.03"/>
    <n v="4.49"/>
    <x v="0"/>
    <n v="37"/>
    <s v="No"/>
    <d v="2017-07-29T00:00:00"/>
    <x v="311"/>
    <n v="257"/>
    <s v="Active"/>
    <s v="No"/>
  </r>
  <r>
    <n v="1415"/>
    <s v="Stuyvesant, East Village"/>
    <n v="1581"/>
    <s v="Berlin"/>
    <n v="1"/>
    <n v="0.25"/>
    <x v="0"/>
    <n v="15"/>
    <x v="0"/>
    <x v="4"/>
    <x v="1"/>
    <s v="No"/>
    <n v="3"/>
    <x v="1"/>
    <n v="225"/>
    <n v="0.04"/>
    <n v="5"/>
    <x v="1"/>
    <n v="6"/>
    <s v="No"/>
    <d v="2015-11-21T00:00:00"/>
    <x v="389"/>
    <n v="1"/>
    <s v="Active"/>
    <s v="No"/>
  </r>
  <r>
    <n v="1416"/>
    <s v="Modern Apartment in a Historic Home"/>
    <n v="2345"/>
    <s v="New York"/>
    <n v="1"/>
    <n v="1"/>
    <x v="0"/>
    <n v="7"/>
    <x v="1"/>
    <x v="3"/>
    <x v="1"/>
    <s v="No"/>
    <n v="6"/>
    <x v="2"/>
    <n v="101"/>
    <n v="0.03"/>
    <n v="4.74"/>
    <x v="1"/>
    <n v="147"/>
    <s v="No"/>
    <d v="2015-12-07T00:00:00"/>
    <x v="70"/>
    <n v="158"/>
    <s v="Active"/>
    <s v="No"/>
  </r>
  <r>
    <n v="1417"/>
    <s v="LOVE Central Park Room Private Bath"/>
    <n v="2078"/>
    <s v="New York"/>
    <n v="1"/>
    <n v="0.89"/>
    <x v="0"/>
    <n v="20"/>
    <x v="0"/>
    <x v="1"/>
    <x v="0"/>
    <s v="Yes"/>
    <n v="2"/>
    <x v="0"/>
    <n v="99"/>
    <n v="0.03"/>
    <n v="4.66"/>
    <x v="1"/>
    <n v="273"/>
    <s v="No"/>
    <d v="2015-07-11T00:00:00"/>
    <x v="31"/>
    <n v="365"/>
    <s v="Active"/>
    <s v="No"/>
  </r>
  <r>
    <n v="1418"/>
    <s v="2 BEDROOM APT IN MANHATTAN midtown SLEEPS 5 GUESTS"/>
    <n v="2349"/>
    <s v="New York"/>
    <n v="0.8"/>
    <n v="0.78"/>
    <x v="0"/>
    <n v="17"/>
    <x v="0"/>
    <x v="0"/>
    <x v="0"/>
    <s v="Yes"/>
    <n v="6"/>
    <x v="2"/>
    <n v="200"/>
    <n v="0.04"/>
    <n v="4.1500000000000004"/>
    <x v="0"/>
    <n v="20"/>
    <s v="No"/>
    <d v="2015-10-13T00:00:00"/>
    <x v="493"/>
    <n v="179"/>
    <s v="Active"/>
    <s v="No"/>
  </r>
  <r>
    <n v="1419"/>
    <s v="Big home, 3 floors, good 4 families - 2,800 sqft"/>
    <n v="2350"/>
    <s v="New York"/>
    <n v="0.9"/>
    <n v="1"/>
    <x v="1"/>
    <n v="16"/>
    <x v="0"/>
    <x v="10"/>
    <x v="1"/>
    <s v="No"/>
    <n v="11"/>
    <x v="2"/>
    <n v="420"/>
    <n v="0.04"/>
    <n v="4.91"/>
    <x v="1"/>
    <n v="53"/>
    <s v="No"/>
    <d v="2016-03-08T00:00:00"/>
    <x v="8"/>
    <n v="224"/>
    <s v="Active"/>
    <s v="No"/>
  </r>
  <r>
    <n v="1420"/>
    <s v="Quaint Room with street view"/>
    <n v="1335"/>
    <s v="New York"/>
    <n v="0.96"/>
    <n v="0.98"/>
    <x v="1"/>
    <n v="7"/>
    <x v="1"/>
    <x v="3"/>
    <x v="0"/>
    <s v="Yes"/>
    <n v="1"/>
    <x v="0"/>
    <n v="49"/>
    <n v="0.03"/>
    <n v="4.5999999999999996"/>
    <x v="1"/>
    <n v="5"/>
    <s v="No"/>
    <d v="2015-09-07T00:00:00"/>
    <x v="280"/>
    <n v="355"/>
    <s v="Active"/>
    <s v="Yes"/>
  </r>
  <r>
    <n v="1421"/>
    <s v="Chic Studio Apartment in Bed Stuy"/>
    <n v="2020"/>
    <s v="New York"/>
    <n v="0.82"/>
    <n v="0.88"/>
    <x v="0"/>
    <n v="7"/>
    <x v="1"/>
    <x v="3"/>
    <x v="1"/>
    <s v="No"/>
    <n v="2"/>
    <x v="0"/>
    <n v="80"/>
    <n v="0.03"/>
    <n v="4.8899999999999997"/>
    <x v="1"/>
    <n v="121"/>
    <s v="Yes"/>
    <d v="2015-08-20T00:00:00"/>
    <x v="13"/>
    <n v="272"/>
    <s v="Active"/>
    <s v="No"/>
  </r>
  <r>
    <n v="1422"/>
    <s v="NYC Excitement Meets Quiet and Comfort!"/>
    <n v="2338"/>
    <s v="New York"/>
    <n v="1"/>
    <n v="0.33"/>
    <x v="0"/>
    <n v="16"/>
    <x v="0"/>
    <x v="10"/>
    <x v="0"/>
    <s v="Yes"/>
    <n v="1"/>
    <x v="0"/>
    <n v="32"/>
    <n v="0.03"/>
    <n v="4.91"/>
    <x v="1"/>
    <n v="66"/>
    <s v="No"/>
    <d v="2017-09-14T00:00:00"/>
    <x v="494"/>
    <n v="0"/>
    <s v="Inactive"/>
    <s v="No"/>
  </r>
  <r>
    <n v="1423"/>
    <s v="Cool room Manhattan - Sleeps up to 3 guests"/>
    <n v="2349"/>
    <s v="New York"/>
    <n v="0.8"/>
    <n v="0.78"/>
    <x v="0"/>
    <n v="17"/>
    <x v="0"/>
    <x v="0"/>
    <x v="0"/>
    <s v="Yes"/>
    <n v="3"/>
    <x v="1"/>
    <n v="70"/>
    <n v="0.03"/>
    <n v="4.58"/>
    <x v="1"/>
    <n v="168"/>
    <s v="No"/>
    <d v="2015-07-13T00:00:00"/>
    <x v="86"/>
    <n v="175"/>
    <s v="Active"/>
    <s v="No"/>
  </r>
  <r>
    <n v="1424"/>
    <s v="1BR @ East Village - better than a luxury hotel"/>
    <n v="460"/>
    <s v="New York"/>
    <n v="1"/>
    <n v="0.44"/>
    <x v="1"/>
    <n v="15"/>
    <x v="0"/>
    <x v="4"/>
    <x v="1"/>
    <s v="No"/>
    <n v="3"/>
    <x v="1"/>
    <n v="179"/>
    <n v="0.03"/>
    <n v="4.97"/>
    <x v="1"/>
    <n v="37"/>
    <s v="No"/>
    <d v="2015-07-26T00:00:00"/>
    <x v="206"/>
    <n v="0"/>
    <s v="Inactive"/>
    <s v="No"/>
  </r>
  <r>
    <n v="1425"/>
    <s v="No better location in Williamsburg!"/>
    <n v="687"/>
    <s v="New York"/>
    <n v="1"/>
    <n v="0.84"/>
    <x v="1"/>
    <n v="12"/>
    <x v="1"/>
    <x v="9"/>
    <x v="0"/>
    <s v="Yes"/>
    <n v="2"/>
    <x v="0"/>
    <n v="74"/>
    <n v="0.03"/>
    <n v="4.91"/>
    <x v="1"/>
    <n v="234"/>
    <s v="Yes"/>
    <d v="2015-07-26T00:00:00"/>
    <x v="70"/>
    <n v="358"/>
    <s v="Active"/>
    <s v="No"/>
  </r>
  <r>
    <n v="1426"/>
    <s v="Spacious Room in Creative Neighborhood, JMZ line"/>
    <n v="2344"/>
    <s v="New York"/>
    <n v="1"/>
    <n v="0.6"/>
    <x v="0"/>
    <n v="8"/>
    <x v="1"/>
    <x v="11"/>
    <x v="0"/>
    <s v="Yes"/>
    <n v="1"/>
    <x v="0"/>
    <n v="60"/>
    <n v="0.03"/>
    <n v="4.75"/>
    <x v="1"/>
    <n v="8"/>
    <s v="No"/>
    <d v="2017-05-07T00:00:00"/>
    <x v="286"/>
    <n v="136"/>
    <s v="Active"/>
    <s v="No"/>
  </r>
  <r>
    <n v="1427"/>
    <s v="Lovely Room Close to the City"/>
    <n v="1335"/>
    <s v="New York"/>
    <n v="0.96"/>
    <n v="0.98"/>
    <x v="1"/>
    <n v="7"/>
    <x v="1"/>
    <x v="3"/>
    <x v="0"/>
    <s v="Yes"/>
    <n v="2"/>
    <x v="0"/>
    <n v="66"/>
    <n v="0.03"/>
    <n v="4.67"/>
    <x v="1"/>
    <n v="6"/>
    <s v="No"/>
    <d v="2015-09-08T00:00:00"/>
    <x v="56"/>
    <n v="347"/>
    <s v="Active"/>
    <s v="Yes"/>
  </r>
  <r>
    <n v="1428"/>
    <s v="Sunny Double Room"/>
    <n v="1335"/>
    <s v="New York"/>
    <n v="0.96"/>
    <n v="0.98"/>
    <x v="1"/>
    <n v="7"/>
    <x v="1"/>
    <x v="3"/>
    <x v="0"/>
    <s v="Yes"/>
    <n v="2"/>
    <x v="0"/>
    <n v="23"/>
    <n v="0.03"/>
    <n v="4.8899999999999997"/>
    <x v="1"/>
    <n v="18"/>
    <s v="No"/>
    <d v="2015-11-14T00:00:00"/>
    <x v="21"/>
    <n v="0"/>
    <s v="Inactive"/>
    <s v="Yes"/>
  </r>
  <r>
    <n v="1429"/>
    <s v="Artist Renovated Loft + Roof Garden"/>
    <n v="2360"/>
    <s v="New York"/>
    <n v="0.6"/>
    <n v="0.74"/>
    <x v="0"/>
    <n v="8"/>
    <x v="1"/>
    <x v="11"/>
    <x v="1"/>
    <s v="No"/>
    <n v="4"/>
    <x v="1"/>
    <n v="350"/>
    <n v="0.04"/>
    <n v="4.84"/>
    <x v="1"/>
    <n v="68"/>
    <s v="No"/>
    <d v="2015-07-27T00:00:00"/>
    <x v="32"/>
    <n v="88"/>
    <s v="Active"/>
    <s v="No"/>
  </r>
  <r>
    <n v="1430"/>
    <s v="Light-Drenched Private 1 Bedroom"/>
    <n v="2362"/>
    <s v="New York"/>
    <n v="0.25"/>
    <n v="0.93"/>
    <x v="0"/>
    <n v="9"/>
    <x v="1"/>
    <x v="16"/>
    <x v="0"/>
    <s v="Yes"/>
    <n v="2"/>
    <x v="0"/>
    <n v="40"/>
    <n v="0.03"/>
    <n v="4.57"/>
    <x v="1"/>
    <n v="77"/>
    <s v="No"/>
    <d v="2017-10-15T00:00:00"/>
    <x v="384"/>
    <n v="298"/>
    <s v="Active"/>
    <s v="No"/>
  </r>
  <r>
    <n v="1431"/>
    <s v="Authentic Brownstone New York Living"/>
    <n v="2257"/>
    <s v="New York"/>
    <n v="1"/>
    <n v="0.8"/>
    <x v="0"/>
    <n v="7"/>
    <x v="1"/>
    <x v="3"/>
    <x v="1"/>
    <s v="No"/>
    <n v="8"/>
    <x v="2"/>
    <n v="450"/>
    <n v="0.04"/>
    <n v="4.6900000000000004"/>
    <x v="1"/>
    <n v="51"/>
    <s v="No"/>
    <d v="2015-10-31T00:00:00"/>
    <x v="49"/>
    <n v="360"/>
    <s v="Active"/>
    <s v="No"/>
  </r>
  <r>
    <n v="1432"/>
    <s v="Bushwick Oasis"/>
    <n v="2467"/>
    <s v="New York"/>
    <n v="1"/>
    <n v="1"/>
    <x v="1"/>
    <n v="8"/>
    <x v="1"/>
    <x v="11"/>
    <x v="1"/>
    <s v="No"/>
    <n v="2"/>
    <x v="0"/>
    <n v="102"/>
    <n v="0.03"/>
    <n v="4.9800000000000004"/>
    <x v="1"/>
    <n v="212"/>
    <s v="Yes"/>
    <d v="2015-10-05T00:00:00"/>
    <x v="4"/>
    <n v="228"/>
    <s v="Active"/>
    <s v="Yes"/>
  </r>
  <r>
    <n v="1433"/>
    <s v="Hip &amp; Trendy Williamsburg 2 BR 2BA Apartment"/>
    <n v="851"/>
    <s v="New York"/>
    <n v="1"/>
    <n v="1"/>
    <x v="1"/>
    <n v="12"/>
    <x v="1"/>
    <x v="9"/>
    <x v="1"/>
    <s v="No"/>
    <n v="5"/>
    <x v="1"/>
    <n v="175"/>
    <n v="0.03"/>
    <n v="4.97"/>
    <x v="1"/>
    <n v="33"/>
    <s v="No"/>
    <d v="2015-10-03T00:00:00"/>
    <x v="109"/>
    <n v="199"/>
    <s v="Active"/>
    <s v="No"/>
  </r>
  <r>
    <n v="1434"/>
    <s v="Luxury Modern Brownstone Full Apt"/>
    <n v="2370"/>
    <s v="New York"/>
    <n v="0.9"/>
    <n v="0.98"/>
    <x v="1"/>
    <n v="7"/>
    <x v="1"/>
    <x v="3"/>
    <x v="1"/>
    <s v="No"/>
    <n v="3"/>
    <x v="1"/>
    <n v="117"/>
    <n v="0.03"/>
    <n v="4.99"/>
    <x v="1"/>
    <n v="158"/>
    <s v="Yes"/>
    <d v="2015-08-07T00:00:00"/>
    <x v="195"/>
    <n v="110"/>
    <s v="Active"/>
    <s v="Yes"/>
  </r>
  <r>
    <n v="1435"/>
    <s v="Stunning Studio, 20 min to Manhattan"/>
    <n v="1287"/>
    <s v="New York"/>
    <n v="1"/>
    <n v="0.91"/>
    <x v="1"/>
    <n v="7"/>
    <x v="1"/>
    <x v="3"/>
    <x v="1"/>
    <s v="No"/>
    <n v="2"/>
    <x v="0"/>
    <n v="206"/>
    <n v="0.04"/>
    <n v="4.8899999999999997"/>
    <x v="1"/>
    <n v="229"/>
    <s v="Yes"/>
    <d v="2015-07-26T00:00:00"/>
    <x v="17"/>
    <n v="102"/>
    <s v="Active"/>
    <s v="No"/>
  </r>
  <r>
    <n v="1436"/>
    <s v="Large 1 Bdrm for 5; close to Roberta's / Morgan L"/>
    <n v="2327"/>
    <s v="New York"/>
    <n v="1"/>
    <n v="1"/>
    <x v="1"/>
    <n v="8"/>
    <x v="1"/>
    <x v="11"/>
    <x v="1"/>
    <s v="No"/>
    <n v="5"/>
    <x v="1"/>
    <n v="182"/>
    <n v="0.03"/>
    <n v="4.8099999999999996"/>
    <x v="1"/>
    <n v="132"/>
    <s v="Yes"/>
    <d v="2015-12-10T00:00:00"/>
    <x v="70"/>
    <n v="363"/>
    <s v="Active"/>
    <s v="Yes"/>
  </r>
  <r>
    <n v="1437"/>
    <s v="Luxury Upper East Side Apartment"/>
    <n v="2371"/>
    <s v="Massachusetts"/>
    <n v="1"/>
    <n v="0.98"/>
    <x v="1"/>
    <n v="19"/>
    <x v="0"/>
    <x v="12"/>
    <x v="1"/>
    <s v="No"/>
    <n v="4"/>
    <x v="1"/>
    <n v="230"/>
    <n v="0.04"/>
    <n v="4.83"/>
    <x v="1"/>
    <n v="177"/>
    <s v="Yes"/>
    <d v="2015-08-11T00:00:00"/>
    <x v="287"/>
    <n v="362"/>
    <s v="Active"/>
    <s v="No"/>
  </r>
  <r>
    <n v="1438"/>
    <s v="Large Private Room in Greenpoint/ Williamsburg"/>
    <n v="1580"/>
    <s v="New York"/>
    <n v="1"/>
    <n v="0.75"/>
    <x v="1"/>
    <n v="11"/>
    <x v="1"/>
    <x v="8"/>
    <x v="0"/>
    <s v="Yes"/>
    <n v="2"/>
    <x v="0"/>
    <n v="95"/>
    <n v="0.03"/>
    <n v="4.99"/>
    <x v="1"/>
    <n v="156"/>
    <s v="Yes"/>
    <d v="2015-09-18T00:00:00"/>
    <x v="3"/>
    <n v="228"/>
    <s v="Active"/>
    <s v="No"/>
  </r>
  <r>
    <n v="1439"/>
    <s v="Extraordinary One Bedroom Apartment"/>
    <n v="2144"/>
    <s v="New York"/>
    <n v="1"/>
    <n v="1"/>
    <x v="1"/>
    <n v="9"/>
    <x v="1"/>
    <x v="16"/>
    <x v="1"/>
    <s v="No"/>
    <n v="2"/>
    <x v="0"/>
    <n v="134"/>
    <n v="0.03"/>
    <n v="4.84"/>
    <x v="1"/>
    <n v="68"/>
    <s v="No"/>
    <d v="2015-11-01T00:00:00"/>
    <x v="495"/>
    <n v="364"/>
    <s v="Active"/>
    <s v="Yes"/>
  </r>
  <r>
    <n v="1440"/>
    <s v="Light-filled urban cabin"/>
    <n v="2373"/>
    <s v="New York"/>
    <n v="1"/>
    <n v="0.33"/>
    <x v="1"/>
    <n v="7"/>
    <x v="1"/>
    <x v="3"/>
    <x v="1"/>
    <s v="No"/>
    <n v="6"/>
    <x v="2"/>
    <n v="400"/>
    <n v="0.04"/>
    <n v="4.78"/>
    <x v="1"/>
    <n v="9"/>
    <s v="No"/>
    <d v="2015-09-25T00:00:00"/>
    <x v="308"/>
    <n v="365"/>
    <s v="Active"/>
    <s v="No"/>
  </r>
  <r>
    <n v="1441"/>
    <s v="Peaceful Cosy Harlem Space"/>
    <n v="1624"/>
    <s v="New South Wales"/>
    <n v="1"/>
    <n v="0.57999999999999996"/>
    <x v="0"/>
    <n v="16"/>
    <x v="0"/>
    <x v="10"/>
    <x v="0"/>
    <s v="Yes"/>
    <n v="2"/>
    <x v="0"/>
    <n v="35"/>
    <n v="0.03"/>
    <n v="4.5"/>
    <x v="1"/>
    <n v="20"/>
    <s v="No"/>
    <d v="2015-10-06T00:00:00"/>
    <x v="363"/>
    <n v="180"/>
    <s v="Active"/>
    <s v="No"/>
  </r>
  <r>
    <n v="1442"/>
    <s v="Modern &amp; Renovated | Great Location"/>
    <n v="1605"/>
    <s v="New York"/>
    <n v="0.92"/>
    <n v="0.84"/>
    <x v="0"/>
    <n v="19"/>
    <x v="0"/>
    <x v="12"/>
    <x v="1"/>
    <s v="No"/>
    <n v="2"/>
    <x v="0"/>
    <n v="116"/>
    <n v="0.03"/>
    <n v="4.83"/>
    <x v="1"/>
    <n v="6"/>
    <s v="No"/>
    <d v="2016-05-25T00:00:00"/>
    <x v="299"/>
    <n v="365"/>
    <s v="Active"/>
    <s v="No"/>
  </r>
  <r>
    <n v="1443"/>
    <s v="3Bdr Artist Apt. (L,M,J,Z trains)"/>
    <n v="2311"/>
    <s v="New York"/>
    <n v="1"/>
    <n v="0.98"/>
    <x v="1"/>
    <n v="8"/>
    <x v="1"/>
    <x v="11"/>
    <x v="1"/>
    <s v="No"/>
    <n v="6"/>
    <x v="2"/>
    <n v="82"/>
    <n v="0.03"/>
    <n v="4.9800000000000004"/>
    <x v="1"/>
    <n v="169"/>
    <s v="Yes"/>
    <d v="2015-10-24T00:00:00"/>
    <x v="29"/>
    <n v="12"/>
    <s v="Active"/>
    <s v="No"/>
  </r>
  <r>
    <n v="1444"/>
    <s v="Gorgeous 1 Bedroom in Bed-Stuy"/>
    <n v="2375"/>
    <s v="New York"/>
    <n v="0.67"/>
    <n v="1"/>
    <x v="1"/>
    <n v="7"/>
    <x v="1"/>
    <x v="3"/>
    <x v="1"/>
    <s v="No"/>
    <n v="5"/>
    <x v="1"/>
    <n v="95"/>
    <n v="0.03"/>
    <n v="4.82"/>
    <x v="1"/>
    <n v="79"/>
    <s v="No"/>
    <d v="2015-09-19T00:00:00"/>
    <x v="92"/>
    <n v="349"/>
    <s v="Active"/>
    <s v="No"/>
  </r>
  <r>
    <n v="1445"/>
    <s v="Gorgeous 1BR w huge private terrace"/>
    <n v="1045"/>
    <s v="New York"/>
    <n v="1"/>
    <n v="0.73"/>
    <x v="1"/>
    <n v="7"/>
    <x v="1"/>
    <x v="3"/>
    <x v="1"/>
    <s v="No"/>
    <n v="2"/>
    <x v="0"/>
    <n v="101"/>
    <n v="0.03"/>
    <n v="4.83"/>
    <x v="1"/>
    <n v="65"/>
    <s v="No"/>
    <d v="2015-08-24T00:00:00"/>
    <x v="31"/>
    <n v="0"/>
    <s v="Inactive"/>
    <s v="No"/>
  </r>
  <r>
    <n v="1446"/>
    <s v="Sunny 1b in Harlem! Available for longterm"/>
    <n v="1444"/>
    <s v="New York"/>
    <n v="1"/>
    <n v="0.33"/>
    <x v="0"/>
    <n v="16"/>
    <x v="0"/>
    <x v="10"/>
    <x v="1"/>
    <s v="No"/>
    <n v="3"/>
    <x v="1"/>
    <n v="150"/>
    <n v="0.03"/>
    <n v="4.75"/>
    <x v="1"/>
    <n v="8"/>
    <s v="No"/>
    <d v="2015-10-20T00:00:00"/>
    <x v="447"/>
    <n v="93"/>
    <s v="Active"/>
    <s v="No"/>
  </r>
  <r>
    <n v="1447"/>
    <s v="Classic 1BR Brownstone w/ Backyard"/>
    <n v="2380"/>
    <s v="New York"/>
    <n v="1"/>
    <n v="1"/>
    <x v="1"/>
    <n v="7"/>
    <x v="1"/>
    <x v="3"/>
    <x v="1"/>
    <s v="No"/>
    <n v="4"/>
    <x v="1"/>
    <n v="113"/>
    <n v="0.03"/>
    <n v="4.9800000000000004"/>
    <x v="1"/>
    <n v="148"/>
    <s v="Yes"/>
    <d v="2015-08-28T00:00:00"/>
    <x v="190"/>
    <n v="227"/>
    <s v="Active"/>
    <s v="Yes"/>
  </r>
  <r>
    <n v="1448"/>
    <s v="Parking! Small Studio Private Bathroom &amp; Entrance"/>
    <n v="2381"/>
    <s v="New York"/>
    <n v="0.96"/>
    <n v="0.96"/>
    <x v="0"/>
    <n v="22"/>
    <x v="2"/>
    <x v="25"/>
    <x v="0"/>
    <s v="Yes"/>
    <n v="2"/>
    <x v="0"/>
    <n v="98"/>
    <n v="0.03"/>
    <n v="4.6100000000000003"/>
    <x v="1"/>
    <n v="175"/>
    <s v="No"/>
    <d v="2015-08-26T00:00:00"/>
    <x v="199"/>
    <n v="365"/>
    <s v="Active"/>
    <s v="No"/>
  </r>
  <r>
    <n v="1449"/>
    <s v="Comfortable cool -  Manhattan - up to 2 guests"/>
    <n v="2349"/>
    <s v="New York"/>
    <n v="0.8"/>
    <n v="0.78"/>
    <x v="0"/>
    <n v="17"/>
    <x v="0"/>
    <x v="0"/>
    <x v="0"/>
    <s v="Yes"/>
    <n v="2"/>
    <x v="0"/>
    <n v="90"/>
    <n v="0.03"/>
    <n v="4.6500000000000004"/>
    <x v="1"/>
    <n v="171"/>
    <s v="No"/>
    <d v="2015-10-04T00:00:00"/>
    <x v="296"/>
    <n v="180"/>
    <s v="Active"/>
    <s v="No"/>
  </r>
  <r>
    <n v="1450"/>
    <s v="Cute &amp; Cozy Short or Long Term Stay!"/>
    <n v="2384"/>
    <s v="New York"/>
    <n v="1"/>
    <n v="0.88"/>
    <x v="1"/>
    <n v="23"/>
    <x v="2"/>
    <x v="6"/>
    <x v="0"/>
    <s v="Yes"/>
    <n v="1"/>
    <x v="0"/>
    <n v="29"/>
    <n v="0.03"/>
    <n v="4.75"/>
    <x v="1"/>
    <n v="65"/>
    <s v="No"/>
    <d v="2015-08-28T00:00:00"/>
    <x v="293"/>
    <n v="281"/>
    <s v="Active"/>
    <s v="No"/>
  </r>
  <r>
    <n v="1451"/>
    <s v="Sunny Spotless Manhattan apartment"/>
    <n v="2387"/>
    <s v="New York"/>
    <n v="0.67"/>
    <n v="0"/>
    <x v="0"/>
    <n v="20"/>
    <x v="0"/>
    <x v="1"/>
    <x v="0"/>
    <s v="Yes"/>
    <n v="4"/>
    <x v="1"/>
    <n v="176"/>
    <n v="0.03"/>
    <n v="4.57"/>
    <x v="1"/>
    <n v="44"/>
    <s v="No"/>
    <d v="2015-08-07T00:00:00"/>
    <x v="496"/>
    <n v="365"/>
    <s v="Active"/>
    <s v="Yes"/>
  </r>
  <r>
    <n v="1452"/>
    <s v="Cozy studio close to seven subway lines"/>
    <n v="529"/>
    <s v="New York"/>
    <n v="1"/>
    <n v="0"/>
    <x v="0"/>
    <n v="24"/>
    <x v="2"/>
    <x v="5"/>
    <x v="1"/>
    <s v="No"/>
    <n v="2"/>
    <x v="0"/>
    <n v="78"/>
    <n v="0.03"/>
    <n v="4.78"/>
    <x v="1"/>
    <n v="9"/>
    <s v="No"/>
    <d v="2015-08-26T00:00:00"/>
    <x v="497"/>
    <n v="1"/>
    <s v="Active"/>
    <s v="Yes"/>
  </r>
  <r>
    <n v="1453"/>
    <s v="Bright Brownstone 2BR BedStuy Apt"/>
    <n v="197"/>
    <s v="New York"/>
    <n v="1"/>
    <n v="0.92"/>
    <x v="1"/>
    <n v="7"/>
    <x v="1"/>
    <x v="3"/>
    <x v="1"/>
    <s v="No"/>
    <n v="5"/>
    <x v="1"/>
    <n v="120"/>
    <n v="0.03"/>
    <n v="4.9800000000000004"/>
    <x v="1"/>
    <n v="182"/>
    <s v="Yes"/>
    <d v="2015-08-16T00:00:00"/>
    <x v="129"/>
    <n v="0"/>
    <s v="Inactive"/>
    <s v="No"/>
  </r>
  <r>
    <n v="1454"/>
    <s v="Private Moonlight Room in Brownstone Near Subway"/>
    <n v="2394"/>
    <s v="New York"/>
    <n v="1"/>
    <n v="0.96"/>
    <x v="1"/>
    <n v="7"/>
    <x v="1"/>
    <x v="3"/>
    <x v="0"/>
    <s v="Yes"/>
    <n v="1"/>
    <x v="0"/>
    <n v="36"/>
    <n v="0.03"/>
    <n v="4.9000000000000004"/>
    <x v="1"/>
    <n v="284"/>
    <s v="Yes"/>
    <d v="2015-09-13T00:00:00"/>
    <x v="29"/>
    <n v="32"/>
    <s v="Active"/>
    <s v="No"/>
  </r>
  <r>
    <n v="1455"/>
    <s v="Beautiful GRDN Apt Chelsea Meatpacking"/>
    <n v="374"/>
    <s v="New York"/>
    <n v="0.8"/>
    <n v="0.75"/>
    <x v="1"/>
    <n v="13"/>
    <x v="0"/>
    <x v="7"/>
    <x v="1"/>
    <s v="No"/>
    <n v="4"/>
    <x v="1"/>
    <n v="476"/>
    <n v="0.04"/>
    <n v="4.99"/>
    <x v="1"/>
    <n v="202"/>
    <s v="Yes"/>
    <d v="2015-10-05T00:00:00"/>
    <x v="129"/>
    <n v="332"/>
    <s v="Active"/>
    <s v="No"/>
  </r>
  <r>
    <n v="1456"/>
    <s v="Huge &amp; Cozy  Room - Astoria - 10 min to Manhattan"/>
    <n v="208"/>
    <s v="New York"/>
    <n v="1"/>
    <n v="0.92"/>
    <x v="1"/>
    <n v="21"/>
    <x v="2"/>
    <x v="13"/>
    <x v="0"/>
    <s v="Yes"/>
    <n v="1"/>
    <x v="0"/>
    <n v="50"/>
    <n v="0.03"/>
    <n v="4.9400000000000004"/>
    <x v="1"/>
    <n v="216"/>
    <s v="Yes"/>
    <d v="2016-07-08T00:00:00"/>
    <x v="198"/>
    <n v="357"/>
    <s v="Active"/>
    <s v="No"/>
  </r>
  <r>
    <n v="1457"/>
    <s v="Bright 1 br apt in Greenpoint Brooklyn"/>
    <n v="818"/>
    <s v="New York"/>
    <n v="0.63"/>
    <n v="0.39"/>
    <x v="0"/>
    <n v="11"/>
    <x v="1"/>
    <x v="8"/>
    <x v="1"/>
    <s v="No"/>
    <n v="2"/>
    <x v="0"/>
    <n v="100"/>
    <n v="0.03"/>
    <n v="4.45"/>
    <x v="0"/>
    <n v="11"/>
    <s v="No"/>
    <d v="2017-06-16T00:00:00"/>
    <x v="29"/>
    <n v="320"/>
    <s v="Active"/>
    <s v="No"/>
  </r>
  <r>
    <n v="1458"/>
    <s v="Prime location and room for 1"/>
    <n v="318"/>
    <s v="New York"/>
    <n v="1"/>
    <n v="0.56999999999999995"/>
    <x v="0"/>
    <n v="15"/>
    <x v="0"/>
    <x v="4"/>
    <x v="0"/>
    <s v="Yes"/>
    <n v="1"/>
    <x v="0"/>
    <n v="100"/>
    <n v="0.03"/>
    <n v="5"/>
    <x v="1"/>
    <n v="14"/>
    <s v="No"/>
    <d v="2015-08-20T00:00:00"/>
    <x v="133"/>
    <n v="365"/>
    <s v="Active"/>
    <s v="Yes"/>
  </r>
  <r>
    <n v="1459"/>
    <s v="Midtown West Modern Charming 1BD Apt near Times Sq"/>
    <n v="1036"/>
    <s v="New York"/>
    <n v="1"/>
    <n v="0.56000000000000005"/>
    <x v="0"/>
    <n v="17"/>
    <x v="0"/>
    <x v="0"/>
    <x v="1"/>
    <s v="No"/>
    <n v="4"/>
    <x v="1"/>
    <n v="106"/>
    <n v="0.03"/>
    <n v="4.84"/>
    <x v="1"/>
    <n v="69"/>
    <s v="No"/>
    <d v="2015-09-22T00:00:00"/>
    <x v="282"/>
    <n v="273"/>
    <s v="Active"/>
    <s v="No"/>
  </r>
  <r>
    <n v="1460"/>
    <s v="Ground Fl Apt w/ bk yard Short/ Long term welcomed"/>
    <n v="484"/>
    <s v="New York"/>
    <n v="0.67"/>
    <n v="1"/>
    <x v="1"/>
    <n v="9"/>
    <x v="1"/>
    <x v="16"/>
    <x v="1"/>
    <s v="No"/>
    <n v="4"/>
    <x v="1"/>
    <n v="120"/>
    <n v="0.03"/>
    <n v="4.62"/>
    <x v="1"/>
    <n v="13"/>
    <s v="No"/>
    <d v="2016-05-25T00:00:00"/>
    <x v="187"/>
    <n v="0"/>
    <s v="Inactive"/>
    <s v="No"/>
  </r>
  <r>
    <n v="1461"/>
    <s v="Designer 6 BR home by Prospect Park"/>
    <n v="140"/>
    <s v="New York"/>
    <n v="0.91"/>
    <n v="0.87"/>
    <x v="1"/>
    <n v="9"/>
    <x v="1"/>
    <x v="16"/>
    <x v="1"/>
    <s v="No"/>
    <n v="10"/>
    <x v="2"/>
    <n v="285"/>
    <n v="0.04"/>
    <n v="4.9000000000000004"/>
    <x v="1"/>
    <n v="135"/>
    <s v="Yes"/>
    <d v="2015-09-26T00:00:00"/>
    <x v="161"/>
    <n v="1"/>
    <s v="Active"/>
    <s v="No"/>
  </r>
  <r>
    <n v="1462"/>
    <s v="Privacy in Unique  Shipping Container Home"/>
    <n v="826"/>
    <s v="New York"/>
    <n v="0.33"/>
    <n v="0.91"/>
    <x v="1"/>
    <n v="12"/>
    <x v="1"/>
    <x v="9"/>
    <x v="0"/>
    <s v="Yes"/>
    <n v="2"/>
    <x v="0"/>
    <n v="120"/>
    <n v="0.03"/>
    <n v="4.9800000000000004"/>
    <x v="1"/>
    <n v="251"/>
    <s v="Yes"/>
    <d v="2015-09-06T00:00:00"/>
    <x v="70"/>
    <n v="168"/>
    <s v="Active"/>
    <s v="No"/>
  </r>
  <r>
    <n v="1463"/>
    <s v="Bedstuy Brownstone Townhouse w/ Huge Backyard"/>
    <n v="1090"/>
    <s v="New York"/>
    <n v="0"/>
    <n v="0"/>
    <x v="0"/>
    <n v="7"/>
    <x v="1"/>
    <x v="3"/>
    <x v="1"/>
    <s v="No"/>
    <n v="5"/>
    <x v="1"/>
    <n v="209"/>
    <n v="0.04"/>
    <n v="5"/>
    <x v="1"/>
    <n v="3"/>
    <s v="No"/>
    <d v="2016-10-05T00:00:00"/>
    <x v="133"/>
    <n v="227"/>
    <s v="Active"/>
    <s v="No"/>
  </r>
  <r>
    <n v="1464"/>
    <s v="2 BR Brownstone Retreat, 2nd Fl."/>
    <n v="2226"/>
    <s v="New York"/>
    <n v="1"/>
    <n v="0.88"/>
    <x v="0"/>
    <n v="7"/>
    <x v="1"/>
    <x v="3"/>
    <x v="1"/>
    <s v="No"/>
    <n v="4"/>
    <x v="1"/>
    <n v="105"/>
    <n v="0.03"/>
    <n v="4.66"/>
    <x v="1"/>
    <n v="119"/>
    <s v="No"/>
    <d v="2016-02-28T00:00:00"/>
    <x v="178"/>
    <n v="85"/>
    <s v="Active"/>
    <s v="No"/>
  </r>
  <r>
    <n v="1465"/>
    <s v="Entire 2 bed Light-filled Greenpoint Brooklyn Apt"/>
    <n v="1136"/>
    <s v="New York"/>
    <n v="1"/>
    <n v="1"/>
    <x v="1"/>
    <n v="11"/>
    <x v="1"/>
    <x v="8"/>
    <x v="1"/>
    <s v="No"/>
    <n v="2"/>
    <x v="0"/>
    <n v="70"/>
    <n v="0.03"/>
    <n v="4.71"/>
    <x v="1"/>
    <n v="7"/>
    <s v="No"/>
    <d v="2015-09-28T00:00:00"/>
    <x v="24"/>
    <n v="0"/>
    <s v="Inactive"/>
    <s v="Yes"/>
  </r>
  <r>
    <n v="1466"/>
    <s v="Beautiful Home Away From Home"/>
    <n v="1516"/>
    <s v="New York"/>
    <n v="1"/>
    <n v="1"/>
    <x v="1"/>
    <n v="9"/>
    <x v="1"/>
    <x v="16"/>
    <x v="0"/>
    <s v="Yes"/>
    <n v="2"/>
    <x v="0"/>
    <n v="55"/>
    <n v="0.03"/>
    <n v="4.97"/>
    <x v="1"/>
    <n v="241"/>
    <s v="Yes"/>
    <d v="2015-08-15T00:00:00"/>
    <x v="299"/>
    <n v="228"/>
    <s v="Active"/>
    <s v="No"/>
  </r>
  <r>
    <n v="1467"/>
    <s v="Beautiful Home Away From Home"/>
    <n v="1516"/>
    <s v="New York"/>
    <n v="1"/>
    <n v="1"/>
    <x v="1"/>
    <n v="9"/>
    <x v="1"/>
    <x v="16"/>
    <x v="0"/>
    <s v="Yes"/>
    <n v="2"/>
    <x v="0"/>
    <n v="55"/>
    <n v="0.03"/>
    <n v="4.9000000000000004"/>
    <x v="1"/>
    <n v="10"/>
    <s v="No"/>
    <d v="2016-09-07T00:00:00"/>
    <x v="185"/>
    <n v="228"/>
    <s v="Active"/>
    <s v="No"/>
  </r>
  <r>
    <n v="1468"/>
    <s v="Cozy Brooklyn Private Home"/>
    <n v="2403"/>
    <s v="New York"/>
    <n v="1"/>
    <n v="0.67"/>
    <x v="1"/>
    <n v="7"/>
    <x v="1"/>
    <x v="3"/>
    <x v="1"/>
    <s v="No"/>
    <n v="4"/>
    <x v="1"/>
    <n v="80"/>
    <n v="0.03"/>
    <n v="4.8099999999999996"/>
    <x v="1"/>
    <n v="64"/>
    <s v="No"/>
    <d v="2015-08-18T00:00:00"/>
    <x v="498"/>
    <n v="42"/>
    <s v="Active"/>
    <s v="No"/>
  </r>
  <r>
    <n v="1469"/>
    <s v="Private Space with Outdoor Patio"/>
    <n v="2071"/>
    <s v="New York"/>
    <n v="1"/>
    <n v="1"/>
    <x v="0"/>
    <n v="20"/>
    <x v="0"/>
    <x v="1"/>
    <x v="0"/>
    <s v="Yes"/>
    <n v="3"/>
    <x v="1"/>
    <n v="79"/>
    <n v="0.03"/>
    <n v="4.66"/>
    <x v="1"/>
    <n v="250"/>
    <s v="No"/>
    <d v="2015-08-12T00:00:00"/>
    <x v="199"/>
    <n v="346"/>
    <s v="Active"/>
    <s v="Yes"/>
  </r>
  <r>
    <n v="1470"/>
    <s v="Charming Apt in East Village"/>
    <n v="792"/>
    <s v="New York"/>
    <n v="0.5"/>
    <n v="0.95"/>
    <x v="0"/>
    <n v="15"/>
    <x v="0"/>
    <x v="4"/>
    <x v="1"/>
    <s v="No"/>
    <n v="2"/>
    <x v="0"/>
    <n v="150"/>
    <n v="0.03"/>
    <n v="4.4800000000000004"/>
    <x v="0"/>
    <n v="101"/>
    <s v="No"/>
    <d v="2015-08-21T00:00:00"/>
    <x v="117"/>
    <n v="0"/>
    <s v="Inactive"/>
    <s v="Yes"/>
  </r>
  <r>
    <n v="1471"/>
    <s v="Sunny Peaceful Harlem Space"/>
    <n v="1624"/>
    <s v="New South Wales"/>
    <n v="1"/>
    <n v="0.57999999999999996"/>
    <x v="0"/>
    <n v="16"/>
    <x v="0"/>
    <x v="10"/>
    <x v="0"/>
    <s v="Yes"/>
    <n v="2"/>
    <x v="0"/>
    <n v="35"/>
    <n v="0.03"/>
    <n v="4.78"/>
    <x v="1"/>
    <n v="9"/>
    <s v="No"/>
    <d v="2015-09-11T00:00:00"/>
    <x v="499"/>
    <n v="364"/>
    <s v="Active"/>
    <s v="No"/>
  </r>
  <r>
    <n v="1472"/>
    <s v="Dream bedroom with private bathroom."/>
    <n v="2396"/>
    <s v="New York"/>
    <n v="0.7"/>
    <n v="0.54"/>
    <x v="0"/>
    <n v="16"/>
    <x v="0"/>
    <x v="10"/>
    <x v="0"/>
    <s v="Yes"/>
    <n v="2"/>
    <x v="0"/>
    <n v="41"/>
    <n v="0.03"/>
    <n v="4.51"/>
    <x v="1"/>
    <n v="125"/>
    <s v="No"/>
    <d v="2016-07-11T00:00:00"/>
    <x v="8"/>
    <n v="66"/>
    <s v="Active"/>
    <s v="No"/>
  </r>
  <r>
    <n v="1473"/>
    <s v="Artsy townhouse in Sugar Hill (Manhattan)"/>
    <n v="398"/>
    <s v="Stockholm"/>
    <n v="0.5"/>
    <n v="1"/>
    <x v="0"/>
    <n v="16"/>
    <x v="0"/>
    <x v="10"/>
    <x v="1"/>
    <s v="No"/>
    <n v="12"/>
    <x v="2"/>
    <n v="500"/>
    <n v="0.05"/>
    <n v="4.67"/>
    <x v="1"/>
    <n v="49"/>
    <s v="No"/>
    <d v="2015-10-12T00:00:00"/>
    <x v="128"/>
    <n v="22"/>
    <s v="Active"/>
    <s v="No"/>
  </r>
  <r>
    <n v="1474"/>
    <s v="Brand new Manhattan Apartment sleeps 7!"/>
    <n v="2387"/>
    <s v="New York"/>
    <n v="0.67"/>
    <n v="0"/>
    <x v="0"/>
    <n v="20"/>
    <x v="0"/>
    <x v="1"/>
    <x v="1"/>
    <s v="No"/>
    <n v="7"/>
    <x v="2"/>
    <n v="241"/>
    <n v="0.04"/>
    <n v="4.7300000000000004"/>
    <x v="1"/>
    <n v="15"/>
    <s v="No"/>
    <d v="2015-10-16T00:00:00"/>
    <x v="57"/>
    <n v="136"/>
    <s v="Active"/>
    <s v="No"/>
  </r>
  <r>
    <n v="1475"/>
    <s v="Beautiful Room in Bushwick With AC!"/>
    <n v="2406"/>
    <s v="New York"/>
    <n v="0.78"/>
    <n v="0.98"/>
    <x v="0"/>
    <n v="7"/>
    <x v="1"/>
    <x v="3"/>
    <x v="0"/>
    <s v="Yes"/>
    <n v="2"/>
    <x v="0"/>
    <n v="35"/>
    <n v="0.03"/>
    <n v="4.8"/>
    <x v="1"/>
    <n v="25"/>
    <s v="No"/>
    <d v="2019-05-16T00:00:00"/>
    <x v="160"/>
    <n v="183"/>
    <s v="Active"/>
    <s v="Yes"/>
  </r>
  <r>
    <n v="1476"/>
    <s v="#1 Family House 7min to NYC All Protocols followed"/>
    <n v="2408"/>
    <s v="New York"/>
    <n v="1"/>
    <n v="0.99"/>
    <x v="1"/>
    <n v="21"/>
    <x v="2"/>
    <x v="13"/>
    <x v="1"/>
    <s v="No"/>
    <n v="7"/>
    <x v="2"/>
    <n v="239"/>
    <n v="0.04"/>
    <n v="5"/>
    <x v="1"/>
    <n v="210"/>
    <s v="Yes"/>
    <d v="2015-12-20T00:00:00"/>
    <x v="165"/>
    <n v="364"/>
    <s v="Active"/>
    <s v="Yes"/>
  </r>
  <r>
    <n v="1477"/>
    <s v="Cozy 2 Bedrooms Bedstuy,Brooklyn"/>
    <n v="2409"/>
    <s v="New York"/>
    <n v="1"/>
    <n v="0.95"/>
    <x v="1"/>
    <n v="7"/>
    <x v="1"/>
    <x v="3"/>
    <x v="1"/>
    <s v="No"/>
    <n v="5"/>
    <x v="1"/>
    <n v="175"/>
    <n v="0.03"/>
    <n v="4.82"/>
    <x v="1"/>
    <n v="111"/>
    <s v="Yes"/>
    <d v="2015-09-09T00:00:00"/>
    <x v="143"/>
    <n v="365"/>
    <s v="Active"/>
    <s v="Yes"/>
  </r>
  <r>
    <n v="1478"/>
    <s v="**Small Space living Blush-8 mins to JFK**"/>
    <n v="2316"/>
    <s v="New York"/>
    <n v="0.7"/>
    <n v="0.89"/>
    <x v="0"/>
    <n v="23"/>
    <x v="2"/>
    <x v="6"/>
    <x v="0"/>
    <s v="Yes"/>
    <n v="2"/>
    <x v="0"/>
    <n v="43"/>
    <n v="0.03"/>
    <n v="4.66"/>
    <x v="1"/>
    <n v="194"/>
    <s v="No"/>
    <d v="2015-08-23T00:00:00"/>
    <x v="104"/>
    <n v="364"/>
    <s v="Active"/>
    <s v="No"/>
  </r>
  <r>
    <n v="1479"/>
    <s v="Home 4 Medical Professionals- The &quot;Camphor&quot;"/>
    <n v="2096"/>
    <s v="New York"/>
    <n v="0.95"/>
    <n v="0.26"/>
    <x v="0"/>
    <n v="8"/>
    <x v="1"/>
    <x v="11"/>
    <x v="0"/>
    <s v="Yes"/>
    <n v="2"/>
    <x v="0"/>
    <n v="47"/>
    <n v="0.03"/>
    <n v="5"/>
    <x v="1"/>
    <n v="4"/>
    <s v="No"/>
    <d v="2017-01-02T00:00:00"/>
    <x v="332"/>
    <n v="365"/>
    <s v="Active"/>
    <s v="No"/>
  </r>
  <r>
    <n v="1480"/>
    <s v="Home 4 Medical Professionals - The &quot;Noxious&quot;"/>
    <n v="2096"/>
    <s v="New York"/>
    <n v="0.95"/>
    <n v="0.26"/>
    <x v="0"/>
    <n v="8"/>
    <x v="1"/>
    <x v="11"/>
    <x v="0"/>
    <s v="Yes"/>
    <n v="2"/>
    <x v="0"/>
    <n v="47"/>
    <n v="0.03"/>
    <n v="4.67"/>
    <x v="1"/>
    <n v="3"/>
    <s v="No"/>
    <d v="2015-12-25T00:00:00"/>
    <x v="332"/>
    <n v="0"/>
    <s v="Inactive"/>
    <s v="No"/>
  </r>
  <r>
    <n v="1481"/>
    <s v="Fabulous 2 bedroom apartment in Harlem"/>
    <n v="811"/>
    <s v="New York"/>
    <n v="1"/>
    <n v="0.91"/>
    <x v="1"/>
    <n v="16"/>
    <x v="0"/>
    <x v="10"/>
    <x v="1"/>
    <s v="No"/>
    <n v="5"/>
    <x v="1"/>
    <n v="140"/>
    <n v="0.03"/>
    <n v="4.93"/>
    <x v="1"/>
    <n v="14"/>
    <s v="No"/>
    <d v="2016-01-12T00:00:00"/>
    <x v="72"/>
    <n v="271"/>
    <s v="Active"/>
    <s v="No"/>
  </r>
  <r>
    <n v="1482"/>
    <s v="Big 1.5 bedroom on a great block-Private apt"/>
    <n v="1530"/>
    <s v="New York"/>
    <n v="1"/>
    <n v="0.98"/>
    <x v="1"/>
    <n v="7"/>
    <x v="1"/>
    <x v="3"/>
    <x v="1"/>
    <s v="No"/>
    <n v="5"/>
    <x v="1"/>
    <n v="105"/>
    <n v="0.03"/>
    <n v="4.9000000000000004"/>
    <x v="1"/>
    <n v="178"/>
    <s v="Yes"/>
    <d v="2015-10-08T00:00:00"/>
    <x v="149"/>
    <n v="185"/>
    <s v="Active"/>
    <s v="No"/>
  </r>
  <r>
    <n v="1483"/>
    <s v="Spacious apt in the heart of EV"/>
    <n v="500"/>
    <s v="New York"/>
    <n v="1"/>
    <n v="0.5"/>
    <x v="0"/>
    <n v="15"/>
    <x v="0"/>
    <x v="4"/>
    <x v="1"/>
    <s v="No"/>
    <n v="2"/>
    <x v="0"/>
    <n v="150"/>
    <n v="0.03"/>
    <n v="5"/>
    <x v="1"/>
    <n v="12"/>
    <s v="No"/>
    <d v="2015-12-03T00:00:00"/>
    <x v="500"/>
    <n v="0"/>
    <s v="Inactive"/>
    <s v="No"/>
  </r>
  <r>
    <n v="1484"/>
    <s v="SANITIZED cozy 1 bedroom, top of Central Park!"/>
    <n v="589"/>
    <s v="New York"/>
    <n v="0.9"/>
    <n v="0.97"/>
    <x v="0"/>
    <n v="16"/>
    <x v="0"/>
    <x v="10"/>
    <x v="1"/>
    <s v="No"/>
    <n v="6"/>
    <x v="2"/>
    <n v="76"/>
    <n v="0.03"/>
    <n v="4.6399999999999997"/>
    <x v="1"/>
    <n v="59"/>
    <s v="No"/>
    <d v="2015-08-24T00:00:00"/>
    <x v="384"/>
    <n v="25"/>
    <s v="Active"/>
    <s v="No"/>
  </r>
  <r>
    <n v="1485"/>
    <s v="BUDGET PRIVATE ROOM 2 BLOCKS FROM SUBWAY"/>
    <n v="1052"/>
    <s v="New York"/>
    <n v="1"/>
    <n v="0.96"/>
    <x v="0"/>
    <n v="10"/>
    <x v="1"/>
    <x v="17"/>
    <x v="0"/>
    <s v="Yes"/>
    <n v="1"/>
    <x v="0"/>
    <n v="38"/>
    <n v="0.03"/>
    <n v="4.71"/>
    <x v="1"/>
    <n v="35"/>
    <s v="No"/>
    <d v="2016-01-02T00:00:00"/>
    <x v="176"/>
    <n v="143"/>
    <s v="Active"/>
    <s v="No"/>
  </r>
  <r>
    <n v="1486"/>
    <s v="Private Entrance/ Private Bathroom"/>
    <n v="2415"/>
    <s v="New York"/>
    <n v="1"/>
    <n v="1"/>
    <x v="0"/>
    <n v="8"/>
    <x v="1"/>
    <x v="11"/>
    <x v="0"/>
    <s v="Yes"/>
    <n v="2"/>
    <x v="0"/>
    <n v="58"/>
    <n v="0.03"/>
    <n v="4.74"/>
    <x v="1"/>
    <n v="126"/>
    <s v="No"/>
    <d v="2015-08-16T00:00:00"/>
    <x v="97"/>
    <n v="315"/>
    <s v="Active"/>
    <s v="Yes"/>
  </r>
  <r>
    <n v="1487"/>
    <s v="Bright, Cozy room in Brooklyn"/>
    <n v="1828"/>
    <s v="New York"/>
    <n v="1"/>
    <n v="0.97"/>
    <x v="1"/>
    <n v="7"/>
    <x v="1"/>
    <x v="3"/>
    <x v="0"/>
    <s v="Yes"/>
    <n v="2"/>
    <x v="0"/>
    <n v="42"/>
    <n v="0.03"/>
    <n v="4.91"/>
    <x v="1"/>
    <n v="227"/>
    <s v="Yes"/>
    <d v="2016-05-24T00:00:00"/>
    <x v="160"/>
    <n v="325"/>
    <s v="Active"/>
    <s v="Yes"/>
  </r>
  <r>
    <n v="1488"/>
    <s v="Big, cozy &amp; chic! 1BR Apt in Harlem New York City"/>
    <n v="2418"/>
    <s v="New York"/>
    <n v="1"/>
    <n v="0.95"/>
    <x v="1"/>
    <n v="16"/>
    <x v="0"/>
    <x v="10"/>
    <x v="1"/>
    <s v="No"/>
    <n v="4"/>
    <x v="1"/>
    <n v="175"/>
    <n v="0.03"/>
    <n v="4.99"/>
    <x v="1"/>
    <n v="224"/>
    <s v="Yes"/>
    <d v="2015-09-18T00:00:00"/>
    <x v="86"/>
    <n v="273"/>
    <s v="Active"/>
    <s v="No"/>
  </r>
  <r>
    <n v="1489"/>
    <s v="Midtown great location private Apt"/>
    <n v="2421"/>
    <s v="New York"/>
    <n v="1"/>
    <n v="0.99"/>
    <x v="0"/>
    <n v="18"/>
    <x v="0"/>
    <x v="20"/>
    <x v="1"/>
    <s v="No"/>
    <n v="3"/>
    <x v="1"/>
    <n v="104"/>
    <n v="0.03"/>
    <n v="4.6900000000000004"/>
    <x v="1"/>
    <n v="248"/>
    <s v="No"/>
    <d v="2015-08-13T00:00:00"/>
    <x v="14"/>
    <n v="173"/>
    <s v="Active"/>
    <s v="No"/>
  </r>
  <r>
    <n v="1490"/>
    <s v="The Artist's Experience"/>
    <n v="1320"/>
    <s v="New York"/>
    <n v="1"/>
    <n v="0.98"/>
    <x v="1"/>
    <n v="17"/>
    <x v="0"/>
    <x v="0"/>
    <x v="0"/>
    <s v="Yes"/>
    <n v="2"/>
    <x v="0"/>
    <n v="100"/>
    <n v="0.03"/>
    <n v="4.99"/>
    <x v="1"/>
    <n v="357"/>
    <s v="Yes"/>
    <d v="2015-09-06T00:00:00"/>
    <x v="0"/>
    <n v="341"/>
    <s v="Active"/>
    <s v="Yes"/>
  </r>
  <r>
    <n v="1491"/>
    <s v="Brooklyn Room with private bathroom (furnished)"/>
    <n v="2248"/>
    <s v="New York"/>
    <n v="1"/>
    <n v="1"/>
    <x v="0"/>
    <n v="7"/>
    <x v="1"/>
    <x v="3"/>
    <x v="0"/>
    <s v="Yes"/>
    <n v="2"/>
    <x v="0"/>
    <n v="59"/>
    <n v="0.03"/>
    <n v="4.43"/>
    <x v="0"/>
    <n v="7"/>
    <s v="No"/>
    <d v="2017-12-26T00:00:00"/>
    <x v="303"/>
    <n v="349"/>
    <s v="Active"/>
    <s v="Yes"/>
  </r>
  <r>
    <n v="1492"/>
    <s v="Brooklyn Room with private bathroom (furnished)"/>
    <n v="2248"/>
    <s v="New York"/>
    <n v="1"/>
    <n v="1"/>
    <x v="0"/>
    <n v="7"/>
    <x v="1"/>
    <x v="3"/>
    <x v="0"/>
    <s v="Yes"/>
    <n v="2"/>
    <x v="0"/>
    <n v="59"/>
    <n v="0.03"/>
    <n v="4.57"/>
    <x v="1"/>
    <n v="28"/>
    <s v="No"/>
    <d v="2015-08-27T00:00:00"/>
    <x v="74"/>
    <n v="319"/>
    <s v="Active"/>
    <s v="Yes"/>
  </r>
  <r>
    <n v="1493"/>
    <s v="Private bedroom in the heart of NYC"/>
    <n v="2045"/>
    <s v="New York"/>
    <n v="1"/>
    <n v="0.76"/>
    <x v="1"/>
    <n v="19"/>
    <x v="0"/>
    <x v="12"/>
    <x v="0"/>
    <s v="Yes"/>
    <n v="2"/>
    <x v="0"/>
    <n v="59"/>
    <n v="0.03"/>
    <n v="4.97"/>
    <x v="1"/>
    <n v="170"/>
    <s v="Yes"/>
    <d v="2015-09-12T00:00:00"/>
    <x v="86"/>
    <n v="360"/>
    <s v="Active"/>
    <s v="Yes"/>
  </r>
  <r>
    <n v="1494"/>
    <s v="The City Farmhouse APT B **MONTHLY RENTALS**"/>
    <n v="91"/>
    <s v="New York"/>
    <n v="0.5"/>
    <n v="0.6"/>
    <x v="1"/>
    <n v="21"/>
    <x v="2"/>
    <x v="13"/>
    <x v="1"/>
    <s v="No"/>
    <n v="4"/>
    <x v="1"/>
    <n v="85"/>
    <n v="0.03"/>
    <n v="4.91"/>
    <x v="1"/>
    <n v="64"/>
    <s v="No"/>
    <d v="2015-12-01T00:00:00"/>
    <x v="501"/>
    <n v="267"/>
    <s v="Active"/>
    <s v="No"/>
  </r>
  <r>
    <n v="1495"/>
    <s v="Cozy room in the heart of Astoria"/>
    <n v="2483"/>
    <s v="New York"/>
    <n v="1"/>
    <n v="0.79"/>
    <x v="1"/>
    <n v="21"/>
    <x v="2"/>
    <x v="13"/>
    <x v="0"/>
    <s v="Yes"/>
    <n v="2"/>
    <x v="0"/>
    <n v="35"/>
    <n v="0.03"/>
    <n v="4.9000000000000004"/>
    <x v="1"/>
    <n v="86"/>
    <s v="No"/>
    <d v="2015-10-22T00:00:00"/>
    <x v="31"/>
    <n v="145"/>
    <s v="Active"/>
    <s v="No"/>
  </r>
  <r>
    <n v="1496"/>
    <s v="Cozy room in the Heart of Astoria"/>
    <n v="2483"/>
    <s v="New York"/>
    <n v="1"/>
    <n v="0.79"/>
    <x v="1"/>
    <n v="21"/>
    <x v="2"/>
    <x v="13"/>
    <x v="0"/>
    <s v="Yes"/>
    <n v="2"/>
    <x v="0"/>
    <n v="39"/>
    <n v="0.03"/>
    <n v="4.9000000000000004"/>
    <x v="1"/>
    <n v="123"/>
    <s v="Yes"/>
    <d v="2015-10-19T00:00:00"/>
    <x v="70"/>
    <n v="61"/>
    <s v="Active"/>
    <s v="No"/>
  </r>
  <r>
    <n v="1497"/>
    <s v="3 Story Artist Townhouse w Backyard Garden"/>
    <n v="1710"/>
    <s v="New York"/>
    <n v="1"/>
    <n v="0.98"/>
    <x v="0"/>
    <n v="7"/>
    <x v="1"/>
    <x v="3"/>
    <x v="1"/>
    <s v="No"/>
    <n v="8"/>
    <x v="2"/>
    <n v="222"/>
    <n v="0.04"/>
    <n v="4"/>
    <x v="0"/>
    <n v="3"/>
    <s v="No"/>
    <d v="2015-11-01T00:00:00"/>
    <x v="502"/>
    <n v="90"/>
    <s v="Active"/>
    <s v="No"/>
  </r>
  <r>
    <n v="1498"/>
    <s v="Spacious Sunny Brownstone Room - Great Location!"/>
    <n v="1139"/>
    <s v="New York"/>
    <n v="1"/>
    <n v="0.95"/>
    <x v="1"/>
    <n v="7"/>
    <x v="1"/>
    <x v="3"/>
    <x v="0"/>
    <s v="Yes"/>
    <n v="2"/>
    <x v="0"/>
    <n v="80"/>
    <n v="0.03"/>
    <n v="4.91"/>
    <x v="1"/>
    <n v="181"/>
    <s v="Yes"/>
    <d v="2015-09-07T00:00:00"/>
    <x v="77"/>
    <n v="360"/>
    <s v="Active"/>
    <s v="Yes"/>
  </r>
  <r>
    <n v="1499"/>
    <s v="Artist's brownstone apartment in Brooklyn"/>
    <n v="83"/>
    <s v="New York"/>
    <n v="1"/>
    <n v="0.61"/>
    <x v="0"/>
    <n v="7"/>
    <x v="1"/>
    <x v="3"/>
    <x v="1"/>
    <s v="No"/>
    <n v="4"/>
    <x v="1"/>
    <n v="120"/>
    <n v="0.03"/>
    <n v="4.83"/>
    <x v="1"/>
    <n v="12"/>
    <s v="No"/>
    <d v="2018-07-21T00:00:00"/>
    <x v="65"/>
    <n v="88"/>
    <s v="Active"/>
    <s v="No"/>
  </r>
  <r>
    <n v="1500"/>
    <s v="Room in a Beautiful East Village Apt!"/>
    <n v="1578"/>
    <s v="New York"/>
    <n v="1"/>
    <n v="0.28000000000000003"/>
    <x v="0"/>
    <n v="15"/>
    <x v="0"/>
    <x v="4"/>
    <x v="0"/>
    <s v="Yes"/>
    <n v="2"/>
    <x v="0"/>
    <n v="42"/>
    <n v="0.03"/>
    <n v="4.83"/>
    <x v="1"/>
    <n v="52"/>
    <s v="No"/>
    <d v="2015-08-30T00:00:00"/>
    <x v="290"/>
    <n v="0"/>
    <s v="Inactive"/>
    <s v="No"/>
  </r>
  <r>
    <n v="1501"/>
    <s v="Serene Brownstone Living Close To It All!"/>
    <n v="1139"/>
    <s v="New York"/>
    <n v="1"/>
    <n v="0.95"/>
    <x v="1"/>
    <n v="7"/>
    <x v="1"/>
    <x v="3"/>
    <x v="0"/>
    <s v="Yes"/>
    <n v="2"/>
    <x v="0"/>
    <n v="70"/>
    <n v="0.03"/>
    <n v="4.92"/>
    <x v="1"/>
    <n v="169"/>
    <s v="Yes"/>
    <d v="2015-09-07T00:00:00"/>
    <x v="32"/>
    <n v="352"/>
    <s v="Active"/>
    <s v="Yes"/>
  </r>
  <r>
    <n v="1502"/>
    <s v="Williamsburg Bedford Ave L Train"/>
    <n v="516"/>
    <s v="New York"/>
    <n v="1"/>
    <n v="0.67"/>
    <x v="0"/>
    <n v="12"/>
    <x v="1"/>
    <x v="9"/>
    <x v="1"/>
    <s v="No"/>
    <n v="2"/>
    <x v="0"/>
    <n v="500"/>
    <n v="0.05"/>
    <n v="5"/>
    <x v="1"/>
    <n v="9"/>
    <s v="No"/>
    <d v="2015-09-12T00:00:00"/>
    <x v="503"/>
    <n v="0"/>
    <s v="Inactive"/>
    <s v="Yes"/>
  </r>
  <r>
    <n v="1503"/>
    <s v="Large room in Bushwick!"/>
    <n v="1579"/>
    <s v="New York"/>
    <n v="0.94"/>
    <n v="0.37"/>
    <x v="0"/>
    <n v="8"/>
    <x v="1"/>
    <x v="11"/>
    <x v="0"/>
    <s v="Yes"/>
    <n v="3"/>
    <x v="1"/>
    <n v="100"/>
    <n v="0.03"/>
    <n v="4.92"/>
    <x v="1"/>
    <n v="25"/>
    <s v="No"/>
    <d v="2015-10-04T00:00:00"/>
    <x v="190"/>
    <n v="365"/>
    <s v="Active"/>
    <s v="No"/>
  </r>
  <r>
    <n v="1504"/>
    <s v="2 bed-HealthCare Workers 4 Long Stay-Disc. Avail"/>
    <n v="1588"/>
    <s v="New York"/>
    <n v="1"/>
    <n v="1"/>
    <x v="0"/>
    <n v="16"/>
    <x v="0"/>
    <x v="10"/>
    <x v="1"/>
    <s v="No"/>
    <n v="6"/>
    <x v="2"/>
    <n v="207"/>
    <n v="0.04"/>
    <n v="4.8099999999999996"/>
    <x v="1"/>
    <n v="113"/>
    <s v="Yes"/>
    <d v="2015-10-12T00:00:00"/>
    <x v="504"/>
    <n v="90"/>
    <s v="Active"/>
    <s v="No"/>
  </r>
  <r>
    <n v="1505"/>
    <s v="Great Loft Steps From All Williamsburg Hotels"/>
    <n v="1589"/>
    <s v="New York"/>
    <n v="0"/>
    <n v="0.33"/>
    <x v="0"/>
    <n v="12"/>
    <x v="1"/>
    <x v="9"/>
    <x v="1"/>
    <s v="No"/>
    <n v="2"/>
    <x v="0"/>
    <n v="286"/>
    <n v="0.04"/>
    <n v="4.75"/>
    <x v="1"/>
    <n v="61"/>
    <s v="No"/>
    <d v="2015-09-05T00:00:00"/>
    <x v="21"/>
    <n v="365"/>
    <s v="Active"/>
    <s v="No"/>
  </r>
  <r>
    <n v="1506"/>
    <s v="Bedford-Stuyvesant 3 bedroom 2 bathroom duplex"/>
    <n v="1326"/>
    <s v="New York"/>
    <n v="0.13"/>
    <n v="1"/>
    <x v="0"/>
    <n v="7"/>
    <x v="1"/>
    <x v="3"/>
    <x v="1"/>
    <s v="No"/>
    <n v="6"/>
    <x v="2"/>
    <n v="225"/>
    <n v="0.04"/>
    <n v="4.54"/>
    <x v="1"/>
    <n v="71"/>
    <s v="No"/>
    <d v="2018-08-09T00:00:00"/>
    <x v="505"/>
    <n v="179"/>
    <s v="Active"/>
    <s v="Yes"/>
  </r>
  <r>
    <n v="1507"/>
    <s v="Manhattan Studio with Huge Garden!"/>
    <n v="2387"/>
    <s v="New York"/>
    <n v="0.67"/>
    <n v="0"/>
    <x v="0"/>
    <n v="20"/>
    <x v="0"/>
    <x v="1"/>
    <x v="0"/>
    <s v="Yes"/>
    <n v="2"/>
    <x v="0"/>
    <n v="166"/>
    <n v="0.03"/>
    <n v="4.6399999999999997"/>
    <x v="1"/>
    <n v="39"/>
    <s v="No"/>
    <d v="2015-09-02T00:00:00"/>
    <x v="506"/>
    <n v="365"/>
    <s v="Active"/>
    <s v="Yes"/>
  </r>
  <r>
    <n v="1508"/>
    <s v="A Gem Studio Apartment  Astoria,NYC"/>
    <n v="2431"/>
    <s v="New York"/>
    <n v="1"/>
    <n v="0.98"/>
    <x v="1"/>
    <n v="21"/>
    <x v="2"/>
    <x v="13"/>
    <x v="1"/>
    <s v="No"/>
    <n v="2"/>
    <x v="0"/>
    <n v="87"/>
    <n v="0.03"/>
    <n v="4.74"/>
    <x v="1"/>
    <n v="177"/>
    <s v="No"/>
    <d v="2015-10-14T00:00:00"/>
    <x v="121"/>
    <n v="340"/>
    <s v="Active"/>
    <s v="No"/>
  </r>
  <r>
    <n v="1509"/>
    <s v="Budget apt in PRIME HARLEM Location"/>
    <n v="2432"/>
    <s v="New York"/>
    <n v="0.5"/>
    <n v="0.55000000000000004"/>
    <x v="0"/>
    <n v="16"/>
    <x v="0"/>
    <x v="10"/>
    <x v="1"/>
    <s v="No"/>
    <n v="3"/>
    <x v="1"/>
    <n v="89"/>
    <n v="0.03"/>
    <n v="4.57"/>
    <x v="1"/>
    <n v="42"/>
    <s v="No"/>
    <d v="2015-09-06T00:00:00"/>
    <x v="507"/>
    <n v="261"/>
    <s v="Active"/>
    <s v="No"/>
  </r>
  <r>
    <n v="1510"/>
    <s v="Private Sunlight Room in Brownstone Near Subway"/>
    <n v="2394"/>
    <s v="New York"/>
    <n v="1"/>
    <n v="0.96"/>
    <x v="1"/>
    <n v="7"/>
    <x v="1"/>
    <x v="3"/>
    <x v="0"/>
    <s v="Yes"/>
    <n v="1"/>
    <x v="0"/>
    <n v="46"/>
    <n v="0.03"/>
    <n v="4.9000000000000004"/>
    <x v="1"/>
    <n v="356"/>
    <s v="Yes"/>
    <d v="2015-09-14T00:00:00"/>
    <x v="198"/>
    <n v="31"/>
    <s v="Active"/>
    <s v="No"/>
  </r>
  <r>
    <n v="1511"/>
    <s v="Private Spring Room in Brownstone Near Subway"/>
    <n v="2394"/>
    <s v="New York"/>
    <n v="1"/>
    <n v="0.96"/>
    <x v="1"/>
    <n v="7"/>
    <x v="1"/>
    <x v="3"/>
    <x v="0"/>
    <s v="Yes"/>
    <n v="1"/>
    <x v="0"/>
    <n v="41"/>
    <n v="0.03"/>
    <n v="4.97"/>
    <x v="1"/>
    <n v="343"/>
    <s v="Yes"/>
    <d v="2015-09-08T00:00:00"/>
    <x v="164"/>
    <n v="30"/>
    <s v="Active"/>
    <s v="No"/>
  </r>
  <r>
    <n v="1512"/>
    <s v="Private Autumn Room in Brownstone Near Subway"/>
    <n v="2394"/>
    <s v="New York"/>
    <n v="1"/>
    <n v="0.96"/>
    <x v="1"/>
    <n v="7"/>
    <x v="1"/>
    <x v="3"/>
    <x v="0"/>
    <s v="Yes"/>
    <n v="1"/>
    <x v="0"/>
    <n v="49"/>
    <n v="0.03"/>
    <n v="4.75"/>
    <x v="1"/>
    <n v="332"/>
    <s v="No"/>
    <d v="2015-09-11T00:00:00"/>
    <x v="17"/>
    <n v="31"/>
    <s v="Active"/>
    <s v="No"/>
  </r>
  <r>
    <n v="1513"/>
    <s v="Private Garden View in Brownstone Near Subway"/>
    <n v="2394"/>
    <s v="New York"/>
    <n v="1"/>
    <n v="0.96"/>
    <x v="1"/>
    <n v="7"/>
    <x v="1"/>
    <x v="3"/>
    <x v="0"/>
    <s v="Yes"/>
    <n v="1"/>
    <x v="0"/>
    <n v="48"/>
    <n v="0.03"/>
    <n v="4.9800000000000004"/>
    <x v="1"/>
    <n v="351"/>
    <s v="Yes"/>
    <d v="2015-09-14T00:00:00"/>
    <x v="207"/>
    <n v="45"/>
    <s v="Active"/>
    <s v="No"/>
  </r>
  <r>
    <n v="1514"/>
    <s v="Classic Elegance in Brownstone Near Subway"/>
    <n v="2394"/>
    <s v="New York"/>
    <n v="1"/>
    <n v="0.96"/>
    <x v="1"/>
    <n v="7"/>
    <x v="1"/>
    <x v="3"/>
    <x v="0"/>
    <s v="Yes"/>
    <n v="1"/>
    <x v="0"/>
    <n v="45"/>
    <n v="0.03"/>
    <n v="4.9000000000000004"/>
    <x v="1"/>
    <n v="380"/>
    <s v="Yes"/>
    <d v="2015-09-21T00:00:00"/>
    <x v="149"/>
    <n v="45"/>
    <s v="Active"/>
    <s v="No"/>
  </r>
  <r>
    <n v="1515"/>
    <s v="Private Bedroom and Bath in Spacious Duplex"/>
    <n v="1635"/>
    <s v="New York"/>
    <n v="1"/>
    <n v="1"/>
    <x v="1"/>
    <n v="8"/>
    <x v="1"/>
    <x v="11"/>
    <x v="0"/>
    <s v="Yes"/>
    <n v="2"/>
    <x v="0"/>
    <n v="80"/>
    <n v="0.03"/>
    <n v="5"/>
    <x v="1"/>
    <n v="83"/>
    <s v="No"/>
    <d v="2015-09-21T00:00:00"/>
    <x v="32"/>
    <n v="320"/>
    <s v="Active"/>
    <s v="No"/>
  </r>
  <r>
    <n v="1516"/>
    <s v="â¤ï¸ Your Beautiful Duplex Historic Art Home â¤ï¸"/>
    <n v="41"/>
    <s v="New York"/>
    <n v="0.9"/>
    <n v="0.96"/>
    <x v="0"/>
    <n v="7"/>
    <x v="1"/>
    <x v="3"/>
    <x v="1"/>
    <s v="No"/>
    <n v="8"/>
    <x v="2"/>
    <n v="395"/>
    <n v="0.04"/>
    <n v="4.9000000000000004"/>
    <x v="1"/>
    <n v="69"/>
    <s v="No"/>
    <d v="2015-09-15T00:00:00"/>
    <x v="249"/>
    <n v="227"/>
    <s v="Active"/>
    <s v="Yes"/>
  </r>
  <r>
    <n v="1517"/>
    <s v="The Manhattan Studio"/>
    <n v="2434"/>
    <s v="New York"/>
    <n v="1"/>
    <n v="1"/>
    <x v="0"/>
    <n v="18"/>
    <x v="0"/>
    <x v="20"/>
    <x v="1"/>
    <s v="No"/>
    <n v="2"/>
    <x v="0"/>
    <n v="138"/>
    <n v="0.03"/>
    <n v="4.83"/>
    <x v="1"/>
    <n v="24"/>
    <s v="No"/>
    <d v="2018-05-25T00:00:00"/>
    <x v="184"/>
    <n v="121"/>
    <s v="Active"/>
    <s v="No"/>
  </r>
  <r>
    <n v="1518"/>
    <s v="2 bedroom Home..2 metro/train stops to NY City"/>
    <n v="1671"/>
    <s v="New York"/>
    <n v="1"/>
    <n v="0.97"/>
    <x v="1"/>
    <n v="24"/>
    <x v="2"/>
    <x v="5"/>
    <x v="1"/>
    <s v="No"/>
    <n v="6"/>
    <x v="2"/>
    <n v="170"/>
    <n v="0.03"/>
    <n v="4.99"/>
    <x v="1"/>
    <n v="138"/>
    <s v="Yes"/>
    <d v="2015-09-08T00:00:00"/>
    <x v="32"/>
    <n v="154"/>
    <s v="Active"/>
    <s v="Yes"/>
  </r>
  <r>
    <n v="1519"/>
    <s v="[201] 5 min WALK to Times Square"/>
    <n v="2306"/>
    <s v="New York"/>
    <n v="1"/>
    <n v="0.8"/>
    <x v="0"/>
    <n v="17"/>
    <x v="0"/>
    <x v="0"/>
    <x v="2"/>
    <s v="Yes"/>
    <n v="4"/>
    <x v="1"/>
    <n v="251"/>
    <n v="0.04"/>
    <n v="4.7300000000000004"/>
    <x v="1"/>
    <n v="165"/>
    <s v="No"/>
    <d v="2015-09-14T00:00:00"/>
    <x v="0"/>
    <n v="365"/>
    <s v="Active"/>
    <s v="No"/>
  </r>
  <r>
    <n v="1520"/>
    <s v="Upper east side townhouse apt 2"/>
    <n v="2436"/>
    <s v="New York"/>
    <n v="1"/>
    <n v="0.5"/>
    <x v="1"/>
    <n v="19"/>
    <x v="0"/>
    <x v="12"/>
    <x v="1"/>
    <s v="No"/>
    <n v="2"/>
    <x v="0"/>
    <n v="155"/>
    <n v="0.03"/>
    <n v="4.9000000000000004"/>
    <x v="1"/>
    <n v="10"/>
    <s v="No"/>
    <d v="2015-11-19T00:00:00"/>
    <x v="92"/>
    <n v="333"/>
    <s v="Active"/>
    <s v="No"/>
  </r>
  <r>
    <n v="1521"/>
    <s v="Fabulous  Apt. in Williamsburg, Brooklyn"/>
    <n v="1380"/>
    <s v="New York"/>
    <n v="1"/>
    <n v="0.5"/>
    <x v="0"/>
    <n v="12"/>
    <x v="1"/>
    <x v="9"/>
    <x v="1"/>
    <s v="No"/>
    <n v="2"/>
    <x v="0"/>
    <n v="148"/>
    <n v="0.03"/>
    <n v="4.67"/>
    <x v="1"/>
    <n v="36"/>
    <s v="No"/>
    <d v="2015-09-13T00:00:00"/>
    <x v="399"/>
    <n v="90"/>
    <s v="Active"/>
    <s v="No"/>
  </r>
  <r>
    <n v="1522"/>
    <s v="BRIGHT HARLEM FLOOR THRU"/>
    <n v="1232"/>
    <s v="New York"/>
    <n v="1"/>
    <n v="0.97"/>
    <x v="1"/>
    <n v="16"/>
    <x v="0"/>
    <x v="10"/>
    <x v="1"/>
    <s v="No"/>
    <n v="4"/>
    <x v="1"/>
    <n v="174"/>
    <n v="0.03"/>
    <n v="4.92"/>
    <x v="1"/>
    <n v="101"/>
    <s v="Yes"/>
    <d v="2015-09-07T00:00:00"/>
    <x v="241"/>
    <n v="179"/>
    <s v="Active"/>
    <s v="No"/>
  </r>
  <r>
    <n v="1523"/>
    <s v="Luxury Highline living West Chelsea Hudson Yards"/>
    <n v="280"/>
    <s v="New York"/>
    <n v="1"/>
    <n v="0.4"/>
    <x v="0"/>
    <n v="13"/>
    <x v="0"/>
    <x v="7"/>
    <x v="1"/>
    <s v="No"/>
    <n v="3"/>
    <x v="1"/>
    <n v="180"/>
    <n v="0.03"/>
    <n v="4.92"/>
    <x v="1"/>
    <n v="12"/>
    <s v="No"/>
    <d v="2016-06-10T00:00:00"/>
    <x v="190"/>
    <n v="320"/>
    <s v="Active"/>
    <s v="No"/>
  </r>
  <r>
    <n v="1524"/>
    <s v="Victorian House near Brooklyn College"/>
    <n v="2261"/>
    <s v="New York"/>
    <n v="0.91"/>
    <n v="1"/>
    <x v="1"/>
    <n v="10"/>
    <x v="1"/>
    <x v="17"/>
    <x v="1"/>
    <s v="No"/>
    <n v="4"/>
    <x v="1"/>
    <n v="97"/>
    <n v="0.03"/>
    <n v="4.88"/>
    <x v="1"/>
    <n v="119"/>
    <s v="Yes"/>
    <d v="2015-09-14T00:00:00"/>
    <x v="70"/>
    <n v="307"/>
    <s v="Active"/>
    <s v="Yes"/>
  </r>
  <r>
    <n v="1525"/>
    <s v="Light, Bright and Cozy!"/>
    <n v="1093"/>
    <s v="New York"/>
    <n v="1"/>
    <n v="1"/>
    <x v="1"/>
    <n v="8"/>
    <x v="1"/>
    <x v="11"/>
    <x v="1"/>
    <s v="No"/>
    <n v="5"/>
    <x v="1"/>
    <n v="90"/>
    <n v="0.03"/>
    <n v="5"/>
    <x v="1"/>
    <n v="55"/>
    <s v="No"/>
    <d v="2016-03-29T00:00:00"/>
    <x v="508"/>
    <n v="349"/>
    <s v="Active"/>
    <s v="No"/>
  </r>
  <r>
    <n v="1526"/>
    <s v="Luxury, Cozy 1BD, walk to CentrPark"/>
    <n v="2444"/>
    <s v="New York"/>
    <n v="1"/>
    <n v="0.83"/>
    <x v="0"/>
    <n v="19"/>
    <x v="0"/>
    <x v="12"/>
    <x v="1"/>
    <s v="No"/>
    <n v="4"/>
    <x v="1"/>
    <n v="99"/>
    <n v="0.03"/>
    <n v="4.63"/>
    <x v="1"/>
    <n v="161"/>
    <s v="No"/>
    <d v="2015-09-07T00:00:00"/>
    <x v="285"/>
    <n v="352"/>
    <s v="Active"/>
    <s v="Yes"/>
  </r>
  <r>
    <n v="1527"/>
    <s v="Greenpoint Brooklyn Modern Charm"/>
    <n v="2445"/>
    <s v="New York"/>
    <n v="1"/>
    <n v="0.76"/>
    <x v="1"/>
    <n v="11"/>
    <x v="1"/>
    <x v="8"/>
    <x v="1"/>
    <s v="No"/>
    <n v="4"/>
    <x v="1"/>
    <n v="165"/>
    <n v="0.03"/>
    <n v="4.99"/>
    <x v="1"/>
    <n v="150"/>
    <s v="Yes"/>
    <d v="2015-09-24T00:00:00"/>
    <x v="180"/>
    <n v="364"/>
    <s v="Active"/>
    <s v="No"/>
  </r>
  <r>
    <n v="1528"/>
    <s v="179st Hub Room with balcony"/>
    <n v="1882"/>
    <s v="Quindio"/>
    <n v="1"/>
    <n v="0.91"/>
    <x v="1"/>
    <n v="23"/>
    <x v="2"/>
    <x v="6"/>
    <x v="0"/>
    <s v="Yes"/>
    <n v="3"/>
    <x v="1"/>
    <n v="45"/>
    <n v="0.03"/>
    <n v="5"/>
    <x v="1"/>
    <n v="24"/>
    <s v="No"/>
    <d v="2017-06-10T00:00:00"/>
    <x v="365"/>
    <n v="0"/>
    <s v="Inactive"/>
    <s v="Yes"/>
  </r>
  <r>
    <n v="1529"/>
    <s v="2 bdrm LOFT-near metro-Direct line to Manhattan"/>
    <n v="2361"/>
    <s v="New York"/>
    <n v="1"/>
    <n v="0.74"/>
    <x v="1"/>
    <n v="7"/>
    <x v="1"/>
    <x v="3"/>
    <x v="1"/>
    <s v="No"/>
    <n v="8"/>
    <x v="2"/>
    <n v="158"/>
    <n v="0.03"/>
    <n v="4.92"/>
    <x v="1"/>
    <n v="168"/>
    <s v="Yes"/>
    <d v="2015-09-25T00:00:00"/>
    <x v="102"/>
    <n v="158"/>
    <s v="Active"/>
    <s v="No"/>
  </r>
  <r>
    <n v="1530"/>
    <s v="Cozy Apartment Next To Central Park"/>
    <n v="2446"/>
    <s v="New York"/>
    <n v="0.9"/>
    <n v="0.96"/>
    <x v="0"/>
    <n v="16"/>
    <x v="0"/>
    <x v="10"/>
    <x v="1"/>
    <s v="No"/>
    <n v="5"/>
    <x v="1"/>
    <n v="130"/>
    <n v="0.03"/>
    <n v="4.71"/>
    <x v="1"/>
    <n v="134"/>
    <s v="No"/>
    <d v="2015-09-29T00:00:00"/>
    <x v="129"/>
    <n v="322"/>
    <s v="Active"/>
    <s v="Yes"/>
  </r>
  <r>
    <n v="1531"/>
    <s v="Quiet, Beautiful East Village Loft."/>
    <n v="1507"/>
    <s v="New York"/>
    <n v="0.4"/>
    <n v="0.53"/>
    <x v="0"/>
    <n v="15"/>
    <x v="0"/>
    <x v="4"/>
    <x v="1"/>
    <s v="No"/>
    <n v="2"/>
    <x v="0"/>
    <n v="175"/>
    <n v="0.03"/>
    <n v="4.91"/>
    <x v="1"/>
    <n v="54"/>
    <s v="No"/>
    <d v="2015-11-01T00:00:00"/>
    <x v="77"/>
    <n v="238"/>
    <s v="Active"/>
    <s v="No"/>
  </r>
  <r>
    <n v="1532"/>
    <s v="Cute East Village 2 Bedroom Apt."/>
    <n v="1947"/>
    <s v="New York"/>
    <n v="1"/>
    <n v="1"/>
    <x v="0"/>
    <n v="15"/>
    <x v="0"/>
    <x v="4"/>
    <x v="1"/>
    <s v="No"/>
    <n v="6"/>
    <x v="2"/>
    <n v="185"/>
    <n v="0.03"/>
    <n v="4.6500000000000004"/>
    <x v="1"/>
    <n v="179"/>
    <s v="No"/>
    <d v="2015-09-15T00:00:00"/>
    <x v="60"/>
    <n v="352"/>
    <s v="Active"/>
    <s v="Yes"/>
  </r>
  <r>
    <n v="1533"/>
    <s v="Chelsea Charm: shared apartment"/>
    <n v="1827"/>
    <s v="New York"/>
    <n v="1"/>
    <n v="0.5"/>
    <x v="0"/>
    <n v="13"/>
    <x v="0"/>
    <x v="7"/>
    <x v="0"/>
    <s v="Yes"/>
    <n v="1"/>
    <x v="0"/>
    <n v="68"/>
    <n v="0.03"/>
    <n v="4.9800000000000004"/>
    <x v="1"/>
    <n v="113"/>
    <s v="Yes"/>
    <d v="2015-09-21T00:00:00"/>
    <x v="106"/>
    <n v="90"/>
    <s v="Active"/>
    <s v="No"/>
  </r>
  <r>
    <n v="1534"/>
    <s v="Bed-Stuy Gem with Private Entrance"/>
    <n v="2139"/>
    <s v="New York"/>
    <n v="1"/>
    <n v="0.97"/>
    <x v="1"/>
    <n v="7"/>
    <x v="1"/>
    <x v="3"/>
    <x v="0"/>
    <s v="Yes"/>
    <n v="2"/>
    <x v="0"/>
    <n v="70"/>
    <n v="0.03"/>
    <n v="4.84"/>
    <x v="1"/>
    <n v="298"/>
    <s v="Yes"/>
    <d v="2015-09-08T00:00:00"/>
    <x v="3"/>
    <n v="0"/>
    <s v="Inactive"/>
    <s v="No"/>
  </r>
  <r>
    <n v="1535"/>
    <s v="Bright and Cozy Room Williamsburg"/>
    <n v="2449"/>
    <s v="New York"/>
    <n v="0.33"/>
    <n v="0.23"/>
    <x v="0"/>
    <n v="11"/>
    <x v="1"/>
    <x v="8"/>
    <x v="0"/>
    <s v="Yes"/>
    <n v="1"/>
    <x v="0"/>
    <n v="80"/>
    <n v="0.03"/>
    <n v="4.97"/>
    <x v="1"/>
    <n v="35"/>
    <s v="No"/>
    <d v="2015-09-12T00:00:00"/>
    <x v="337"/>
    <n v="365"/>
    <s v="Active"/>
    <s v="No"/>
  </r>
  <r>
    <n v="1536"/>
    <s v="Large Brooklyn Apt Artsy &amp; Centric"/>
    <n v="2324"/>
    <s v="New York"/>
    <n v="1"/>
    <n v="0.99"/>
    <x v="0"/>
    <n v="8"/>
    <x v="1"/>
    <x v="11"/>
    <x v="1"/>
    <s v="No"/>
    <n v="2"/>
    <x v="0"/>
    <n v="110"/>
    <n v="0.03"/>
    <n v="4.78"/>
    <x v="1"/>
    <n v="241"/>
    <s v="No"/>
    <d v="2015-09-29T00:00:00"/>
    <x v="129"/>
    <n v="361"/>
    <s v="Active"/>
    <s v="No"/>
  </r>
  <r>
    <n v="1537"/>
    <s v="Classic Harlem - Economy Room"/>
    <n v="2109"/>
    <s v="New York"/>
    <n v="1"/>
    <n v="0.99"/>
    <x v="0"/>
    <n v="16"/>
    <x v="0"/>
    <x v="10"/>
    <x v="0"/>
    <s v="Yes"/>
    <n v="2"/>
    <x v="0"/>
    <n v="27"/>
    <n v="0.03"/>
    <n v="4.6900000000000004"/>
    <x v="1"/>
    <n v="207"/>
    <s v="No"/>
    <d v="2015-09-14T00:00:00"/>
    <x v="2"/>
    <n v="316"/>
    <s v="Active"/>
    <s v="Yes"/>
  </r>
  <r>
    <n v="1538"/>
    <s v="Long-term, 3-Level, Family Oasis-Â½ Block to Subway"/>
    <n v="115"/>
    <s v="New York"/>
    <n v="1"/>
    <n v="0.96"/>
    <x v="1"/>
    <n v="7"/>
    <x v="1"/>
    <x v="3"/>
    <x v="1"/>
    <s v="No"/>
    <n v="8"/>
    <x v="2"/>
    <n v="200"/>
    <n v="0.04"/>
    <n v="4.29"/>
    <x v="0"/>
    <n v="7"/>
    <s v="No"/>
    <d v="2016-01-01T00:00:00"/>
    <x v="308"/>
    <n v="301"/>
    <s v="Active"/>
    <s v="No"/>
  </r>
  <r>
    <n v="1539"/>
    <s v="Upper Manhattan Luxury Town Home - Mins to Midtown"/>
    <n v="2453"/>
    <s v="New York"/>
    <n v="1"/>
    <n v="0.78"/>
    <x v="0"/>
    <n v="16"/>
    <x v="0"/>
    <x v="10"/>
    <x v="0"/>
    <s v="Yes"/>
    <n v="2"/>
    <x v="0"/>
    <n v="184"/>
    <n v="0.03"/>
    <n v="5"/>
    <x v="1"/>
    <n v="21"/>
    <s v="No"/>
    <d v="2015-09-21T00:00:00"/>
    <x v="341"/>
    <n v="362"/>
    <s v="Active"/>
    <s v="No"/>
  </r>
  <r>
    <n v="1540"/>
    <s v="Central Park west. Big Cozy Room"/>
    <n v="1740"/>
    <s v="New York"/>
    <n v="1"/>
    <n v="0.87"/>
    <x v="1"/>
    <n v="20"/>
    <x v="0"/>
    <x v="1"/>
    <x v="0"/>
    <s v="Yes"/>
    <n v="2"/>
    <x v="0"/>
    <n v="100"/>
    <n v="0.03"/>
    <n v="4.9800000000000004"/>
    <x v="1"/>
    <n v="123"/>
    <s v="Yes"/>
    <d v="2015-09-21T00:00:00"/>
    <x v="15"/>
    <n v="271"/>
    <s v="Active"/>
    <s v="No"/>
  </r>
  <r>
    <n v="1541"/>
    <s v="Cozy 1 BR Apt- Perfect Location NYC"/>
    <n v="2454"/>
    <s v="New York"/>
    <n v="0.8"/>
    <n v="0.42"/>
    <x v="0"/>
    <n v="17"/>
    <x v="0"/>
    <x v="0"/>
    <x v="1"/>
    <s v="No"/>
    <n v="3"/>
    <x v="1"/>
    <n v="110"/>
    <n v="0.03"/>
    <n v="4.9800000000000004"/>
    <x v="1"/>
    <n v="47"/>
    <s v="No"/>
    <d v="2015-10-19T00:00:00"/>
    <x v="143"/>
    <n v="117"/>
    <s v="Active"/>
    <s v="No"/>
  </r>
  <r>
    <n v="1542"/>
    <s v="Room in Private House(Queen Bed) by Montefiore-NYC"/>
    <n v="1520"/>
    <s v="New York"/>
    <n v="1"/>
    <n v="0.82"/>
    <x v="0"/>
    <n v="1"/>
    <x v="4"/>
    <x v="18"/>
    <x v="0"/>
    <s v="Yes"/>
    <n v="4"/>
    <x v="1"/>
    <n v="60"/>
    <n v="0.03"/>
    <n v="4.9000000000000004"/>
    <x v="1"/>
    <n v="40"/>
    <s v="No"/>
    <d v="2015-09-21T00:00:00"/>
    <x v="509"/>
    <n v="89"/>
    <s v="Active"/>
    <s v="No"/>
  </r>
  <r>
    <n v="1543"/>
    <s v="Private top floor"/>
    <n v="2332"/>
    <s v="New York"/>
    <n v="1"/>
    <n v="0.62"/>
    <x v="1"/>
    <n v="7"/>
    <x v="1"/>
    <x v="3"/>
    <x v="1"/>
    <s v="No"/>
    <n v="2"/>
    <x v="0"/>
    <n v="160"/>
    <n v="0.03"/>
    <n v="4.99"/>
    <x v="1"/>
    <n v="73"/>
    <s v="No"/>
    <d v="2016-06-13T00:00:00"/>
    <x v="118"/>
    <n v="257"/>
    <s v="Active"/>
    <s v="No"/>
  </r>
  <r>
    <n v="1544"/>
    <s v="Parkway Chic ( 2 Bedrooms)"/>
    <n v="2452"/>
    <s v="New York"/>
    <n v="1"/>
    <n v="1"/>
    <x v="1"/>
    <n v="9"/>
    <x v="1"/>
    <x v="16"/>
    <x v="1"/>
    <s v="No"/>
    <n v="6"/>
    <x v="2"/>
    <n v="198"/>
    <n v="0.03"/>
    <n v="4.75"/>
    <x v="1"/>
    <n v="100"/>
    <s v="No"/>
    <d v="2015-10-17T00:00:00"/>
    <x v="102"/>
    <n v="180"/>
    <s v="Active"/>
    <s v="No"/>
  </r>
  <r>
    <n v="1545"/>
    <s v="Recently renovated private floor"/>
    <n v="1013"/>
    <s v="New York"/>
    <n v="0.86"/>
    <n v="0.7"/>
    <x v="1"/>
    <n v="26"/>
    <x v="2"/>
    <x v="19"/>
    <x v="1"/>
    <s v="No"/>
    <n v="4"/>
    <x v="1"/>
    <n v="105"/>
    <n v="0.03"/>
    <n v="4.92"/>
    <x v="1"/>
    <n v="203"/>
    <s v="Yes"/>
    <d v="2016-05-13T00:00:00"/>
    <x v="160"/>
    <n v="361"/>
    <s v="Active"/>
    <s v="No"/>
  </r>
  <r>
    <n v="1546"/>
    <s v="Designers brownstone in Bed-Stuy"/>
    <n v="999"/>
    <s v="New York"/>
    <n v="1"/>
    <n v="1"/>
    <x v="1"/>
    <n v="7"/>
    <x v="1"/>
    <x v="3"/>
    <x v="1"/>
    <s v="No"/>
    <n v="3"/>
    <x v="1"/>
    <n v="140"/>
    <n v="0.03"/>
    <n v="4.99"/>
    <x v="1"/>
    <n v="164"/>
    <s v="Yes"/>
    <d v="2016-04-30T00:00:00"/>
    <x v="161"/>
    <n v="331"/>
    <s v="Active"/>
    <s v="No"/>
  </r>
  <r>
    <n v="1547"/>
    <s v="Caribbean Retreat in the heart of Brooklyn"/>
    <n v="2458"/>
    <s v="New York"/>
    <n v="1"/>
    <n v="1"/>
    <x v="1"/>
    <n v="10"/>
    <x v="1"/>
    <x v="17"/>
    <x v="1"/>
    <s v="No"/>
    <n v="4"/>
    <x v="1"/>
    <n v="125"/>
    <n v="0.03"/>
    <n v="4.83"/>
    <x v="1"/>
    <n v="23"/>
    <s v="No"/>
    <d v="2019-05-06T00:00:00"/>
    <x v="510"/>
    <n v="87"/>
    <s v="Active"/>
    <s v="Yes"/>
  </r>
  <r>
    <n v="1548"/>
    <s v="Exquisite Apartment in Hip Hamilton Heights"/>
    <n v="2459"/>
    <s v="New York"/>
    <n v="1"/>
    <n v="1"/>
    <x v="1"/>
    <n v="16"/>
    <x v="0"/>
    <x v="10"/>
    <x v="0"/>
    <s v="Yes"/>
    <n v="2"/>
    <x v="0"/>
    <n v="80"/>
    <n v="0.03"/>
    <n v="4.92"/>
    <x v="1"/>
    <n v="51"/>
    <s v="No"/>
    <d v="2015-10-03T00:00:00"/>
    <x v="23"/>
    <n v="89"/>
    <s v="Active"/>
    <s v="Yes"/>
  </r>
  <r>
    <n v="1549"/>
    <s v="Gorgeous Brooklyn Brownstone Flat, Great Location!"/>
    <n v="1139"/>
    <s v="New York"/>
    <n v="1"/>
    <n v="0.95"/>
    <x v="1"/>
    <n v="7"/>
    <x v="1"/>
    <x v="3"/>
    <x v="1"/>
    <s v="No"/>
    <n v="4"/>
    <x v="1"/>
    <n v="145"/>
    <n v="0.03"/>
    <n v="4.84"/>
    <x v="1"/>
    <n v="221"/>
    <s v="Yes"/>
    <d v="2015-09-21T00:00:00"/>
    <x v="151"/>
    <n v="345"/>
    <s v="Active"/>
    <s v="Yes"/>
  </r>
  <r>
    <n v="1550"/>
    <s v="Comfy bed in a beautiful apartment!"/>
    <n v="1579"/>
    <s v="New York"/>
    <n v="0.94"/>
    <n v="0.37"/>
    <x v="0"/>
    <n v="8"/>
    <x v="1"/>
    <x v="11"/>
    <x v="2"/>
    <s v="Yes"/>
    <n v="5"/>
    <x v="1"/>
    <n v="50"/>
    <n v="0.03"/>
    <n v="4.8"/>
    <x v="1"/>
    <n v="5"/>
    <s v="No"/>
    <d v="2015-11-01T00:00:00"/>
    <x v="511"/>
    <n v="365"/>
    <s v="Active"/>
    <s v="No"/>
  </r>
  <r>
    <n v="1551"/>
    <s v="Home Sweet Home"/>
    <n v="3247"/>
    <s v="New York"/>
    <n v="0"/>
    <n v="0.74"/>
    <x v="0"/>
    <n v="22"/>
    <x v="2"/>
    <x v="25"/>
    <x v="1"/>
    <s v="No"/>
    <n v="4"/>
    <x v="1"/>
    <n v="85"/>
    <n v="0.03"/>
    <n v="4.2699999999999996"/>
    <x v="0"/>
    <n v="37"/>
    <s v="No"/>
    <d v="2017-07-04T00:00:00"/>
    <x v="512"/>
    <n v="15"/>
    <s v="Active"/>
    <s v="No"/>
  </r>
  <r>
    <n v="1552"/>
    <s v="Historic Ridgewood Brick Townhouse"/>
    <n v="1402"/>
    <s v="New York"/>
    <n v="0.96"/>
    <n v="0.75"/>
    <x v="1"/>
    <n v="25"/>
    <x v="2"/>
    <x v="14"/>
    <x v="1"/>
    <s v="No"/>
    <n v="5"/>
    <x v="1"/>
    <n v="139"/>
    <n v="0.03"/>
    <n v="4.67"/>
    <x v="1"/>
    <n v="3"/>
    <s v="No"/>
    <d v="2018-01-02T00:00:00"/>
    <x v="513"/>
    <n v="0"/>
    <s v="Inactive"/>
    <s v="No"/>
  </r>
  <r>
    <n v="1553"/>
    <s v="Large Brooklyn Apt,Private Backyard"/>
    <n v="2205"/>
    <s v="New York"/>
    <n v="1"/>
    <n v="0.94"/>
    <x v="0"/>
    <n v="9"/>
    <x v="1"/>
    <x v="16"/>
    <x v="1"/>
    <s v="No"/>
    <n v="6"/>
    <x v="2"/>
    <n v="179"/>
    <n v="0.03"/>
    <n v="4.7300000000000004"/>
    <x v="1"/>
    <n v="59"/>
    <s v="No"/>
    <d v="2016-01-18T00:00:00"/>
    <x v="160"/>
    <n v="307"/>
    <s v="Active"/>
    <s v="Yes"/>
  </r>
  <r>
    <n v="1554"/>
    <s v="Lovely bedroom/private full bath in Brooklyn"/>
    <n v="2463"/>
    <s v="New York"/>
    <n v="0"/>
    <n v="0.1"/>
    <x v="0"/>
    <n v="7"/>
    <x v="1"/>
    <x v="3"/>
    <x v="0"/>
    <s v="Yes"/>
    <n v="1"/>
    <x v="0"/>
    <n v="50"/>
    <n v="0.03"/>
    <n v="4.67"/>
    <x v="1"/>
    <n v="3"/>
    <s v="No"/>
    <d v="2018-10-24T00:00:00"/>
    <x v="514"/>
    <n v="179"/>
    <s v="Active"/>
    <s v="No"/>
  </r>
  <r>
    <n v="1555"/>
    <s v="Lovely 2 bed/2 bath Bed Stuy oasis"/>
    <n v="2463"/>
    <s v="New York"/>
    <n v="0"/>
    <n v="0.1"/>
    <x v="0"/>
    <n v="7"/>
    <x v="1"/>
    <x v="3"/>
    <x v="1"/>
    <s v="No"/>
    <n v="2"/>
    <x v="0"/>
    <n v="120"/>
    <n v="0.03"/>
    <n v="4.8600000000000003"/>
    <x v="1"/>
    <n v="7"/>
    <s v="No"/>
    <d v="2015-11-19T00:00:00"/>
    <x v="25"/>
    <n v="89"/>
    <s v="Active"/>
    <s v="No"/>
  </r>
  <r>
    <n v="1556"/>
    <s v="NoHo /E. Vil Elegant 1 BR/1BA"/>
    <n v="921"/>
    <s v="Illinois"/>
    <n v="0.97"/>
    <n v="0.85"/>
    <x v="1"/>
    <n v="15"/>
    <x v="0"/>
    <x v="4"/>
    <x v="1"/>
    <s v="No"/>
    <n v="3"/>
    <x v="1"/>
    <n v="199"/>
    <n v="0.03"/>
    <n v="4.82"/>
    <x v="1"/>
    <n v="11"/>
    <s v="No"/>
    <d v="2015-10-05T00:00:00"/>
    <x v="515"/>
    <n v="363"/>
    <s v="Active"/>
    <s v="No"/>
  </r>
  <r>
    <n v="1557"/>
    <s v="Rosie's Home away from HomeBrooklyn"/>
    <n v="2466"/>
    <s v="New York"/>
    <n v="0.5"/>
    <n v="0.93"/>
    <x v="0"/>
    <n v="10"/>
    <x v="1"/>
    <x v="17"/>
    <x v="1"/>
    <s v="No"/>
    <n v="4"/>
    <x v="1"/>
    <n v="100"/>
    <n v="0.03"/>
    <n v="4.66"/>
    <x v="1"/>
    <n v="70"/>
    <s v="No"/>
    <d v="2015-10-10T00:00:00"/>
    <x v="75"/>
    <n v="364"/>
    <s v="Active"/>
    <s v="No"/>
  </r>
  <r>
    <n v="1558"/>
    <s v="Elegant 1 Bedroom BEAUTY close to all"/>
    <n v="1505"/>
    <s v="New York"/>
    <n v="0.92"/>
    <n v="1"/>
    <x v="0"/>
    <n v="16"/>
    <x v="0"/>
    <x v="10"/>
    <x v="1"/>
    <s v="No"/>
    <n v="4"/>
    <x v="1"/>
    <n v="104"/>
    <n v="0.03"/>
    <n v="4.59"/>
    <x v="1"/>
    <n v="27"/>
    <s v="No"/>
    <d v="2017-09-17T00:00:00"/>
    <x v="17"/>
    <n v="358"/>
    <s v="Active"/>
    <s v="Yes"/>
  </r>
  <r>
    <n v="1559"/>
    <s v="Bedroom In Midtown East"/>
    <n v="2045"/>
    <s v="New York"/>
    <n v="1"/>
    <n v="0.76"/>
    <x v="1"/>
    <n v="19"/>
    <x v="0"/>
    <x v="12"/>
    <x v="0"/>
    <s v="Yes"/>
    <n v="2"/>
    <x v="0"/>
    <n v="67"/>
    <n v="0.03"/>
    <n v="4.8899999999999997"/>
    <x v="1"/>
    <n v="65"/>
    <s v="No"/>
    <d v="2015-10-02T00:00:00"/>
    <x v="21"/>
    <n v="364"/>
    <s v="Active"/>
    <s v="No"/>
  </r>
  <r>
    <n v="1560"/>
    <s v="Brownstone DUPLEX - Near Subway"/>
    <n v="2470"/>
    <s v="New York"/>
    <n v="1"/>
    <n v="0.78"/>
    <x v="0"/>
    <n v="7"/>
    <x v="1"/>
    <x v="3"/>
    <x v="1"/>
    <s v="No"/>
    <n v="4"/>
    <x v="1"/>
    <n v="200"/>
    <n v="0.04"/>
    <n v="4.91"/>
    <x v="1"/>
    <n v="70"/>
    <s v="No"/>
    <d v="2015-10-17T00:00:00"/>
    <x v="331"/>
    <n v="362"/>
    <s v="Active"/>
    <s v="No"/>
  </r>
  <r>
    <n v="1561"/>
    <s v="Quaint 1 Bedroom in Happenin' E.V"/>
    <n v="2471"/>
    <s v="New York"/>
    <n v="1"/>
    <n v="0.97"/>
    <x v="0"/>
    <n v="15"/>
    <x v="0"/>
    <x v="4"/>
    <x v="1"/>
    <s v="No"/>
    <n v="3"/>
    <x v="1"/>
    <n v="99"/>
    <n v="0.03"/>
    <n v="4.4800000000000004"/>
    <x v="0"/>
    <n v="252"/>
    <s v="No"/>
    <d v="2015-10-10T00:00:00"/>
    <x v="0"/>
    <n v="340"/>
    <s v="Active"/>
    <s v="Yes"/>
  </r>
  <r>
    <n v="1562"/>
    <s v="Location!  Large 1 bedroom oasis w elevator"/>
    <n v="789"/>
    <s v="New York"/>
    <n v="1"/>
    <n v="0.4"/>
    <x v="0"/>
    <n v="15"/>
    <x v="0"/>
    <x v="4"/>
    <x v="1"/>
    <s v="No"/>
    <n v="2"/>
    <x v="0"/>
    <n v="330"/>
    <n v="0.04"/>
    <n v="4.8499999999999996"/>
    <x v="1"/>
    <n v="13"/>
    <s v="No"/>
    <d v="2016-06-19T00:00:00"/>
    <x v="189"/>
    <n v="89"/>
    <s v="Active"/>
    <s v="No"/>
  </r>
  <r>
    <n v="1563"/>
    <s v="Harmony House 1 on Madison Street"/>
    <n v="1884"/>
    <s v="New York"/>
    <n v="1"/>
    <n v="1"/>
    <x v="1"/>
    <n v="7"/>
    <x v="1"/>
    <x v="3"/>
    <x v="0"/>
    <s v="Yes"/>
    <n v="2"/>
    <x v="0"/>
    <n v="37"/>
    <n v="0.03"/>
    <n v="4.92"/>
    <x v="1"/>
    <n v="65"/>
    <s v="No"/>
    <d v="2015-10-14T00:00:00"/>
    <x v="405"/>
    <n v="164"/>
    <s v="Active"/>
    <s v="Yes"/>
  </r>
  <r>
    <n v="1564"/>
    <s v="Shared Studio (NO PRIVACY) On The Upper East Side"/>
    <n v="2473"/>
    <s v="New York"/>
    <n v="1"/>
    <n v="0.69"/>
    <x v="1"/>
    <n v="19"/>
    <x v="0"/>
    <x v="12"/>
    <x v="2"/>
    <s v="Yes"/>
    <n v="2"/>
    <x v="0"/>
    <n v="62"/>
    <n v="0.03"/>
    <n v="4.9000000000000004"/>
    <x v="1"/>
    <n v="124"/>
    <s v="Yes"/>
    <d v="2015-09-29T00:00:00"/>
    <x v="25"/>
    <n v="168"/>
    <s v="Active"/>
    <s v="No"/>
  </r>
  <r>
    <n v="1565"/>
    <s v="Close to everything, transportation"/>
    <n v="2474"/>
    <s v="New York"/>
    <n v="0.94"/>
    <n v="0.99"/>
    <x v="0"/>
    <n v="23"/>
    <x v="2"/>
    <x v="6"/>
    <x v="0"/>
    <s v="Yes"/>
    <n v="2"/>
    <x v="0"/>
    <n v="40"/>
    <n v="0.03"/>
    <n v="4.58"/>
    <x v="1"/>
    <n v="125"/>
    <s v="No"/>
    <d v="2015-10-20T00:00:00"/>
    <x v="129"/>
    <n v="357"/>
    <s v="Active"/>
    <s v="No"/>
  </r>
  <r>
    <n v="1566"/>
    <s v="STARTUP SPACE BROOKLYN"/>
    <n v="2137"/>
    <s v="New York"/>
    <n v="0.9"/>
    <n v="0.69"/>
    <x v="0"/>
    <n v="10"/>
    <x v="1"/>
    <x v="17"/>
    <x v="2"/>
    <s v="Yes"/>
    <n v="2"/>
    <x v="0"/>
    <n v="27"/>
    <n v="0.03"/>
    <n v="4.67"/>
    <x v="1"/>
    <n v="3"/>
    <s v="No"/>
    <d v="2015-12-03T00:00:00"/>
    <x v="484"/>
    <n v="365"/>
    <s v="Active"/>
    <s v="Yes"/>
  </r>
  <r>
    <n v="1567"/>
    <s v="Sunny Greenpoint Room"/>
    <n v="836"/>
    <s v="New York"/>
    <n v="1"/>
    <n v="1"/>
    <x v="0"/>
    <n v="11"/>
    <x v="1"/>
    <x v="8"/>
    <x v="0"/>
    <s v="Yes"/>
    <n v="1"/>
    <x v="0"/>
    <n v="70"/>
    <n v="0.03"/>
    <n v="4.8499999999999996"/>
    <x v="1"/>
    <n v="20"/>
    <s v="No"/>
    <d v="2015-10-10T00:00:00"/>
    <x v="201"/>
    <n v="198"/>
    <s v="Active"/>
    <s v="Yes"/>
  </r>
  <r>
    <n v="1568"/>
    <s v="Cozy apartment near Central Park"/>
    <n v="1976"/>
    <s v="New York"/>
    <n v="1"/>
    <n v="1"/>
    <x v="0"/>
    <n v="14"/>
    <x v="0"/>
    <x v="2"/>
    <x v="0"/>
    <s v="Yes"/>
    <n v="5"/>
    <x v="1"/>
    <n v="135"/>
    <n v="0.03"/>
    <n v="4.78"/>
    <x v="1"/>
    <n v="168"/>
    <s v="No"/>
    <d v="2017-12-09T00:00:00"/>
    <x v="151"/>
    <n v="177"/>
    <s v="Active"/>
    <s v="Yes"/>
  </r>
  <r>
    <n v="1569"/>
    <s v="Cozy 3 BD in the East Village"/>
    <n v="2479"/>
    <s v="New York"/>
    <n v="1"/>
    <n v="0"/>
    <x v="0"/>
    <n v="15"/>
    <x v="0"/>
    <x v="4"/>
    <x v="0"/>
    <s v="Yes"/>
    <n v="2"/>
    <x v="0"/>
    <n v="60"/>
    <n v="0.03"/>
    <n v="4.58"/>
    <x v="1"/>
    <n v="74"/>
    <s v="No"/>
    <d v="2015-09-27T00:00:00"/>
    <x v="356"/>
    <n v="0"/>
    <s v="Inactive"/>
    <s v="No"/>
  </r>
  <r>
    <n v="1570"/>
    <s v="3 Bdrm Family Friendly Suite"/>
    <n v="2480"/>
    <s v="New York"/>
    <n v="1"/>
    <n v="0.97"/>
    <x v="1"/>
    <n v="7"/>
    <x v="1"/>
    <x v="3"/>
    <x v="1"/>
    <s v="No"/>
    <n v="5"/>
    <x v="1"/>
    <n v="135"/>
    <n v="0.03"/>
    <n v="4.9000000000000004"/>
    <x v="1"/>
    <n v="72"/>
    <s v="No"/>
    <d v="2015-12-27T00:00:00"/>
    <x v="118"/>
    <n v="345"/>
    <s v="Active"/>
    <s v="No"/>
  </r>
  <r>
    <n v="1571"/>
    <s v="NYC &quot;Night&quot; Theme Room - Sunny, near L train!"/>
    <n v="2482"/>
    <s v="New York"/>
    <n v="1"/>
    <n v="0.65"/>
    <x v="0"/>
    <n v="12"/>
    <x v="1"/>
    <x v="9"/>
    <x v="0"/>
    <s v="Yes"/>
    <n v="1"/>
    <x v="0"/>
    <n v="73"/>
    <n v="0.03"/>
    <n v="4.92"/>
    <x v="1"/>
    <n v="24"/>
    <s v="No"/>
    <d v="2015-10-13T00:00:00"/>
    <x v="516"/>
    <n v="365"/>
    <s v="Active"/>
    <s v="No"/>
  </r>
  <r>
    <n v="1572"/>
    <s v="Magnolia House Saint George"/>
    <n v="2481"/>
    <s v="New York"/>
    <n v="1"/>
    <n v="1"/>
    <x v="1"/>
    <n v="28"/>
    <x v="3"/>
    <x v="28"/>
    <x v="1"/>
    <s v="No"/>
    <n v="8"/>
    <x v="2"/>
    <n v="150"/>
    <n v="0.03"/>
    <n v="4.91"/>
    <x v="1"/>
    <n v="132"/>
    <s v="Yes"/>
    <d v="2015-10-12T00:00:00"/>
    <x v="37"/>
    <n v="268"/>
    <s v="Active"/>
    <s v="No"/>
  </r>
  <r>
    <n v="1573"/>
    <s v="Spacious Brooklyn Home Close to NYC"/>
    <n v="960"/>
    <s v="New York"/>
    <n v="1"/>
    <n v="0.75"/>
    <x v="1"/>
    <n v="7"/>
    <x v="1"/>
    <x v="3"/>
    <x v="1"/>
    <s v="No"/>
    <n v="6"/>
    <x v="2"/>
    <n v="116"/>
    <n v="0.03"/>
    <n v="4.91"/>
    <x v="1"/>
    <n v="145"/>
    <s v="Yes"/>
    <d v="2015-10-24T00:00:00"/>
    <x v="517"/>
    <n v="176"/>
    <s v="Active"/>
    <s v="No"/>
  </r>
  <r>
    <n v="1574"/>
    <s v="CHARM &amp; LOCATION! Private Ensuite Bathroom in UES!"/>
    <n v="1764"/>
    <s v="New York"/>
    <n v="1"/>
    <n v="1"/>
    <x v="1"/>
    <n v="19"/>
    <x v="0"/>
    <x v="12"/>
    <x v="1"/>
    <s v="No"/>
    <n v="2"/>
    <x v="0"/>
    <n v="160"/>
    <n v="0.03"/>
    <n v="4.99"/>
    <x v="1"/>
    <n v="99"/>
    <s v="No"/>
    <d v="2015-10-08T00:00:00"/>
    <x v="518"/>
    <n v="9"/>
    <s v="Active"/>
    <s v="No"/>
  </r>
  <r>
    <n v="1575"/>
    <s v="Astoria Full Basement Apartment"/>
    <n v="2484"/>
    <s v="New York"/>
    <n v="1"/>
    <n v="1"/>
    <x v="1"/>
    <n v="21"/>
    <x v="2"/>
    <x v="13"/>
    <x v="0"/>
    <s v="Yes"/>
    <n v="4"/>
    <x v="1"/>
    <n v="111"/>
    <n v="0.03"/>
    <n v="4.99"/>
    <x v="1"/>
    <n v="288"/>
    <s v="Yes"/>
    <d v="2015-09-30T00:00:00"/>
    <x v="199"/>
    <n v="345"/>
    <s v="Active"/>
    <s v="Yes"/>
  </r>
  <r>
    <n v="1576"/>
    <s v="NYC suite private Bath+Balcony 8 min Times Square"/>
    <n v="1449"/>
    <s v="New York"/>
    <n v="1"/>
    <n v="0.89"/>
    <x v="0"/>
    <n v="21"/>
    <x v="2"/>
    <x v="13"/>
    <x v="0"/>
    <s v="Yes"/>
    <n v="3"/>
    <x v="1"/>
    <n v="56"/>
    <n v="0.03"/>
    <n v="4.88"/>
    <x v="1"/>
    <n v="327"/>
    <s v="Yes"/>
    <d v="2015-10-19T00:00:00"/>
    <x v="142"/>
    <n v="72"/>
    <s v="Active"/>
    <s v="No"/>
  </r>
  <r>
    <n v="1577"/>
    <s v="Beautiful room in a great location NYC!"/>
    <n v="906"/>
    <s v="New York"/>
    <n v="1"/>
    <n v="0.87"/>
    <x v="1"/>
    <n v="16"/>
    <x v="0"/>
    <x v="10"/>
    <x v="0"/>
    <s v="Yes"/>
    <n v="2"/>
    <x v="0"/>
    <n v="49"/>
    <n v="0.03"/>
    <n v="5"/>
    <x v="1"/>
    <n v="31"/>
    <s v="No"/>
    <d v="2015-10-04T00:00:00"/>
    <x v="299"/>
    <n v="243"/>
    <s v="Active"/>
    <s v="No"/>
  </r>
  <r>
    <n v="1578"/>
    <s v="Times Square Area Neat &amp; clean and exclusive AAA+"/>
    <n v="1938"/>
    <s v="New York"/>
    <n v="1"/>
    <n v="0.9"/>
    <x v="1"/>
    <n v="17"/>
    <x v="0"/>
    <x v="0"/>
    <x v="1"/>
    <s v="No"/>
    <n v="2"/>
    <x v="0"/>
    <n v="100"/>
    <n v="0.03"/>
    <n v="4.82"/>
    <x v="1"/>
    <n v="22"/>
    <s v="No"/>
    <d v="2015-12-01T00:00:00"/>
    <x v="214"/>
    <n v="0"/>
    <s v="Inactive"/>
    <s v="No"/>
  </r>
  <r>
    <n v="1579"/>
    <s v="çº½çº¦ä¹‹å®¶(PrivateBathroom4)"/>
    <n v="2488"/>
    <s v="New York"/>
    <n v="1"/>
    <n v="0.89"/>
    <x v="0"/>
    <n v="22"/>
    <x v="2"/>
    <x v="25"/>
    <x v="0"/>
    <s v="Yes"/>
    <n v="2"/>
    <x v="0"/>
    <n v="68"/>
    <n v="0.03"/>
    <n v="4.67"/>
    <x v="1"/>
    <n v="39"/>
    <s v="No"/>
    <d v="2015-10-11T00:00:00"/>
    <x v="36"/>
    <n v="86"/>
    <s v="Active"/>
    <s v="No"/>
  </r>
  <r>
    <n v="1580"/>
    <s v="Large and cosy room with private en suite bathroom"/>
    <n v="1948"/>
    <s v="New York"/>
    <n v="1"/>
    <n v="1"/>
    <x v="1"/>
    <n v="7"/>
    <x v="1"/>
    <x v="3"/>
    <x v="0"/>
    <s v="Yes"/>
    <n v="2"/>
    <x v="0"/>
    <n v="65"/>
    <n v="0.03"/>
    <n v="4.99"/>
    <x v="1"/>
    <n v="109"/>
    <s v="Yes"/>
    <d v="2015-10-17T00:00:00"/>
    <x v="209"/>
    <n v="212"/>
    <s v="Active"/>
    <s v="Yes"/>
  </r>
  <r>
    <n v="1581"/>
    <s v="Charming Upper East Side apt"/>
    <n v="673"/>
    <s v="New York"/>
    <n v="1"/>
    <n v="0.33"/>
    <x v="1"/>
    <n v="19"/>
    <x v="0"/>
    <x v="12"/>
    <x v="1"/>
    <s v="No"/>
    <n v="2"/>
    <x v="0"/>
    <n v="195"/>
    <n v="0.03"/>
    <n v="4.9400000000000004"/>
    <x v="1"/>
    <n v="31"/>
    <s v="No"/>
    <d v="2015-11-01T00:00:00"/>
    <x v="409"/>
    <n v="21"/>
    <s v="Active"/>
    <s v="No"/>
  </r>
  <r>
    <n v="1582"/>
    <s v="huge, clean and great loft space"/>
    <n v="203"/>
    <s v="New York"/>
    <n v="1"/>
    <n v="0.36"/>
    <x v="0"/>
    <n v="14"/>
    <x v="0"/>
    <x v="2"/>
    <x v="0"/>
    <s v="Yes"/>
    <n v="2"/>
    <x v="0"/>
    <n v="50"/>
    <n v="0.03"/>
    <n v="4.83"/>
    <x v="1"/>
    <n v="46"/>
    <s v="No"/>
    <d v="2015-10-12T00:00:00"/>
    <x v="519"/>
    <n v="350"/>
    <s v="Active"/>
    <s v="No"/>
  </r>
  <r>
    <n v="1583"/>
    <s v="Manhattan Private Room with a Garden View (Room 1)"/>
    <n v="2493"/>
    <s v="New York"/>
    <n v="1"/>
    <n v="1"/>
    <x v="1"/>
    <n v="16"/>
    <x v="0"/>
    <x v="10"/>
    <x v="0"/>
    <s v="Yes"/>
    <n v="2"/>
    <x v="0"/>
    <n v="71.06"/>
    <n v="0.03"/>
    <n v="4.8899999999999997"/>
    <x v="1"/>
    <n v="170"/>
    <s v="Yes"/>
    <d v="2015-10-12T00:00:00"/>
    <x v="106"/>
    <n v="278"/>
    <s v="Active"/>
    <s v="No"/>
  </r>
  <r>
    <n v="1584"/>
    <s v="Stay here and love Williamsburg!!"/>
    <n v="2495"/>
    <s v="New York"/>
    <n v="1"/>
    <n v="1"/>
    <x v="1"/>
    <n v="12"/>
    <x v="1"/>
    <x v="9"/>
    <x v="1"/>
    <s v="No"/>
    <n v="4"/>
    <x v="1"/>
    <n v="144"/>
    <n v="0.03"/>
    <n v="4.91"/>
    <x v="1"/>
    <n v="232"/>
    <s v="Yes"/>
    <d v="2015-11-20T00:00:00"/>
    <x v="8"/>
    <n v="164"/>
    <s v="Active"/>
    <s v="No"/>
  </r>
  <r>
    <n v="1585"/>
    <s v="Fantastic one bedroom apt"/>
    <n v="1133"/>
    <s v="New York"/>
    <n v="1"/>
    <n v="1"/>
    <x v="0"/>
    <n v="9"/>
    <x v="1"/>
    <x v="16"/>
    <x v="1"/>
    <s v="No"/>
    <n v="2"/>
    <x v="0"/>
    <n v="55"/>
    <n v="0.03"/>
    <n v="5"/>
    <x v="1"/>
    <n v="6"/>
    <s v="No"/>
    <d v="2016-01-02T00:00:00"/>
    <x v="25"/>
    <n v="48"/>
    <s v="Active"/>
    <s v="Yes"/>
  </r>
  <r>
    <n v="1586"/>
    <s v="Cool, cozy urban pad"/>
    <n v="1612"/>
    <s v="New York"/>
    <n v="0.3"/>
    <n v="0.88"/>
    <x v="1"/>
    <n v="7"/>
    <x v="1"/>
    <x v="3"/>
    <x v="1"/>
    <s v="No"/>
    <n v="2"/>
    <x v="0"/>
    <n v="95"/>
    <n v="0.03"/>
    <n v="4.82"/>
    <x v="1"/>
    <n v="184"/>
    <s v="Yes"/>
    <d v="2015-10-16T00:00:00"/>
    <x v="299"/>
    <n v="177"/>
    <s v="Active"/>
    <s v="No"/>
  </r>
  <r>
    <n v="1587"/>
    <s v="Large 2 BD Upper East With Rooftop Access"/>
    <n v="1294"/>
    <s v="New York"/>
    <n v="1"/>
    <n v="1"/>
    <x v="1"/>
    <n v="18"/>
    <x v="0"/>
    <x v="20"/>
    <x v="1"/>
    <s v="No"/>
    <n v="4"/>
    <x v="1"/>
    <n v="220"/>
    <n v="0.04"/>
    <n v="5"/>
    <x v="1"/>
    <n v="38"/>
    <s v="No"/>
    <d v="2015-10-19T00:00:00"/>
    <x v="92"/>
    <n v="11"/>
    <s v="Active"/>
    <s v="No"/>
  </r>
  <r>
    <n v="1588"/>
    <s v="Cozy Apartment Near Times Squa COVID-19 Sanitized"/>
    <n v="931"/>
    <s v="New York"/>
    <n v="0.85"/>
    <n v="0.94"/>
    <x v="0"/>
    <n v="17"/>
    <x v="0"/>
    <x v="0"/>
    <x v="1"/>
    <s v="No"/>
    <n v="3"/>
    <x v="1"/>
    <n v="105"/>
    <n v="0.03"/>
    <n v="4.71"/>
    <x v="1"/>
    <n v="295"/>
    <s v="No"/>
    <d v="2016-01-06T00:00:00"/>
    <x v="17"/>
    <n v="33"/>
    <s v="Active"/>
    <s v="No"/>
  </r>
  <r>
    <n v="1589"/>
    <s v="SPACIOUS 2 BEDROOM MANHATTAN DUPLEX!!"/>
    <n v="2499"/>
    <s v="New York"/>
    <n v="1"/>
    <n v="0.83"/>
    <x v="1"/>
    <n v="14"/>
    <x v="0"/>
    <x v="2"/>
    <x v="1"/>
    <s v="No"/>
    <n v="6"/>
    <x v="2"/>
    <n v="200"/>
    <n v="0.04"/>
    <n v="4.92"/>
    <x v="1"/>
    <n v="75"/>
    <s v="No"/>
    <d v="2016-05-20T00:00:00"/>
    <x v="405"/>
    <n v="338"/>
    <s v="Active"/>
    <s v="No"/>
  </r>
  <r>
    <n v="1590"/>
    <s v="BROWNSTONE  2 BEDROOM DUPLEX WITH YARD"/>
    <n v="1637"/>
    <s v="New York"/>
    <n v="1"/>
    <n v="1"/>
    <x v="1"/>
    <n v="7"/>
    <x v="1"/>
    <x v="3"/>
    <x v="1"/>
    <s v="No"/>
    <n v="5"/>
    <x v="1"/>
    <n v="115"/>
    <n v="0.03"/>
    <n v="4.7300000000000004"/>
    <x v="1"/>
    <n v="33"/>
    <s v="No"/>
    <d v="2016-03-28T00:00:00"/>
    <x v="179"/>
    <n v="365"/>
    <s v="Active"/>
    <s v="No"/>
  </r>
  <r>
    <n v="1591"/>
    <s v="Charming and Artsy Studio Apartment"/>
    <n v="2500"/>
    <s v="New York"/>
    <n v="0.86"/>
    <n v="0.98"/>
    <x v="1"/>
    <n v="7"/>
    <x v="1"/>
    <x v="3"/>
    <x v="1"/>
    <s v="No"/>
    <n v="2"/>
    <x v="0"/>
    <n v="110"/>
    <n v="0.03"/>
    <n v="4.83"/>
    <x v="1"/>
    <n v="174"/>
    <s v="Yes"/>
    <d v="2015-10-14T00:00:00"/>
    <x v="121"/>
    <n v="139"/>
    <s v="Active"/>
    <s v="Yes"/>
  </r>
  <r>
    <n v="1592"/>
    <s v="private bathroom and balcony"/>
    <n v="1161"/>
    <s v="New York"/>
    <n v="1"/>
    <n v="1"/>
    <x v="1"/>
    <n v="8"/>
    <x v="1"/>
    <x v="11"/>
    <x v="0"/>
    <s v="Yes"/>
    <n v="2"/>
    <x v="0"/>
    <n v="59"/>
    <n v="0.03"/>
    <n v="4.96"/>
    <x v="1"/>
    <n v="243"/>
    <s v="Yes"/>
    <d v="2015-11-23T00:00:00"/>
    <x v="213"/>
    <n v="64"/>
    <s v="Active"/>
    <s v="Yes"/>
  </r>
  <r>
    <n v="1593"/>
    <s v="Harlem Vacation Rental"/>
    <n v="1431"/>
    <s v="New York"/>
    <n v="1"/>
    <n v="1"/>
    <x v="0"/>
    <n v="16"/>
    <x v="0"/>
    <x v="10"/>
    <x v="1"/>
    <s v="No"/>
    <n v="3"/>
    <x v="1"/>
    <n v="170"/>
    <n v="0.03"/>
    <n v="4.54"/>
    <x v="1"/>
    <n v="37"/>
    <s v="No"/>
    <d v="2016-09-12T00:00:00"/>
    <x v="25"/>
    <n v="364"/>
    <s v="Active"/>
    <s v="Yes"/>
  </r>
  <r>
    <n v="1594"/>
    <s v="çº½çº¦ä¹‹å®¶(SunnyHome6)"/>
    <n v="2488"/>
    <s v="New York"/>
    <n v="1"/>
    <n v="0.89"/>
    <x v="0"/>
    <n v="22"/>
    <x v="2"/>
    <x v="25"/>
    <x v="0"/>
    <s v="Yes"/>
    <n v="2"/>
    <x v="0"/>
    <n v="58"/>
    <n v="0.03"/>
    <n v="4.8"/>
    <x v="1"/>
    <n v="91"/>
    <s v="No"/>
    <d v="2015-10-18T00:00:00"/>
    <x v="31"/>
    <n v="90"/>
    <s v="Active"/>
    <s v="No"/>
  </r>
  <r>
    <n v="1595"/>
    <s v="Nice room with private bathroom in BK. Superhost!"/>
    <n v="809"/>
    <s v="New York"/>
    <n v="0.25"/>
    <n v="0.77"/>
    <x v="1"/>
    <n v="8"/>
    <x v="1"/>
    <x v="11"/>
    <x v="0"/>
    <s v="Yes"/>
    <n v="2"/>
    <x v="0"/>
    <n v="58"/>
    <n v="0.03"/>
    <n v="4.91"/>
    <x v="1"/>
    <n v="314"/>
    <s v="Yes"/>
    <d v="2015-10-16T00:00:00"/>
    <x v="90"/>
    <n v="349"/>
    <s v="Active"/>
    <s v="No"/>
  </r>
  <r>
    <n v="1596"/>
    <s v="Entire Floor, Private Bath &amp; Entrance! SUPERHOST!"/>
    <n v="809"/>
    <s v="New York"/>
    <n v="0.25"/>
    <n v="0.77"/>
    <x v="1"/>
    <n v="8"/>
    <x v="1"/>
    <x v="11"/>
    <x v="0"/>
    <s v="Yes"/>
    <n v="4"/>
    <x v="1"/>
    <n v="65"/>
    <n v="0.03"/>
    <n v="4.91"/>
    <x v="1"/>
    <n v="326"/>
    <s v="Yes"/>
    <d v="2015-10-15T00:00:00"/>
    <x v="299"/>
    <n v="227"/>
    <s v="Active"/>
    <s v="No"/>
  </r>
  <r>
    <n v="1597"/>
    <s v="Cozy Room in East Williamsburg. New Building"/>
    <n v="881"/>
    <s v="New York"/>
    <n v="1"/>
    <n v="0.97"/>
    <x v="1"/>
    <n v="12"/>
    <x v="1"/>
    <x v="9"/>
    <x v="0"/>
    <s v="Yes"/>
    <n v="1"/>
    <x v="0"/>
    <n v="59"/>
    <n v="0.03"/>
    <n v="4.99"/>
    <x v="1"/>
    <n v="81"/>
    <s v="No"/>
    <d v="2015-10-19T00:00:00"/>
    <x v="21"/>
    <n v="0"/>
    <s v="Inactive"/>
    <s v="No"/>
  </r>
  <r>
    <n v="1598"/>
    <s v="1BR+Terrace with garden view"/>
    <n v="2121"/>
    <s v="New York"/>
    <n v="1"/>
    <n v="0"/>
    <x v="0"/>
    <n v="26"/>
    <x v="2"/>
    <x v="19"/>
    <x v="1"/>
    <s v="No"/>
    <n v="4"/>
    <x v="1"/>
    <n v="85"/>
    <n v="0.03"/>
    <n v="4.88"/>
    <x v="1"/>
    <n v="41"/>
    <s v="No"/>
    <d v="2015-12-05T00:00:00"/>
    <x v="309"/>
    <n v="350"/>
    <s v="Active"/>
    <s v="No"/>
  </r>
  <r>
    <n v="1599"/>
    <s v="Cozy room with a desk"/>
    <n v="1657"/>
    <s v="New York"/>
    <n v="1"/>
    <n v="0.82"/>
    <x v="1"/>
    <n v="30"/>
    <x v="3"/>
    <x v="15"/>
    <x v="0"/>
    <s v="Yes"/>
    <n v="1"/>
    <x v="0"/>
    <n v="40"/>
    <n v="0.03"/>
    <n v="4.96"/>
    <x v="1"/>
    <n v="23"/>
    <s v="No"/>
    <d v="2015-11-13T00:00:00"/>
    <x v="199"/>
    <n v="284"/>
    <s v="Active"/>
    <s v="No"/>
  </r>
  <r>
    <n v="1600"/>
    <s v="Huge Brooklyn Room in Bushwick"/>
    <n v="1425"/>
    <s v="New York"/>
    <n v="0.67"/>
    <n v="0.33"/>
    <x v="0"/>
    <n v="8"/>
    <x v="1"/>
    <x v="11"/>
    <x v="0"/>
    <s v="Yes"/>
    <n v="4"/>
    <x v="1"/>
    <n v="55"/>
    <n v="0.03"/>
    <n v="4.75"/>
    <x v="1"/>
    <n v="4"/>
    <s v="No"/>
    <d v="2017-10-04T00:00:00"/>
    <x v="520"/>
    <n v="365"/>
    <s v="Active"/>
    <s v="No"/>
  </r>
  <r>
    <n v="1601"/>
    <s v="Large Room in Trendy Bushwick"/>
    <n v="1425"/>
    <s v="New York"/>
    <n v="0.67"/>
    <n v="0.33"/>
    <x v="0"/>
    <n v="8"/>
    <x v="1"/>
    <x v="11"/>
    <x v="0"/>
    <s v="Yes"/>
    <n v="4"/>
    <x v="1"/>
    <n v="45"/>
    <n v="0.03"/>
    <n v="3.72"/>
    <x v="0"/>
    <n v="18"/>
    <s v="No"/>
    <d v="2015-12-01T00:00:00"/>
    <x v="521"/>
    <n v="288"/>
    <s v="Active"/>
    <s v="No"/>
  </r>
  <r>
    <n v="1602"/>
    <s v="Sunny, Corner Studio by McCarren Park"/>
    <n v="2508"/>
    <s v="New York"/>
    <n v="1"/>
    <n v="0.94"/>
    <x v="0"/>
    <n v="11"/>
    <x v="1"/>
    <x v="8"/>
    <x v="1"/>
    <s v="No"/>
    <n v="3"/>
    <x v="1"/>
    <n v="169"/>
    <n v="0.03"/>
    <n v="4.91"/>
    <x v="1"/>
    <n v="35"/>
    <s v="No"/>
    <d v="2018-10-27T00:00:00"/>
    <x v="75"/>
    <n v="231"/>
    <s v="Active"/>
    <s v="No"/>
  </r>
  <r>
    <n v="1603"/>
    <s v="Coliving in Brookln, New York / Private room / Fl"/>
    <n v="2137"/>
    <s v="New York"/>
    <n v="0.9"/>
    <n v="0.69"/>
    <x v="0"/>
    <n v="10"/>
    <x v="1"/>
    <x v="17"/>
    <x v="0"/>
    <s v="Yes"/>
    <n v="1"/>
    <x v="0"/>
    <n v="30"/>
    <n v="0.03"/>
    <n v="4.71"/>
    <x v="1"/>
    <n v="7"/>
    <s v="No"/>
    <d v="2015-10-22T00:00:00"/>
    <x v="522"/>
    <n v="321"/>
    <s v="Active"/>
    <s v="Yes"/>
  </r>
  <r>
    <n v="1604"/>
    <s v="Artsy 3-Bdrm, 2 bath, Sleeps 10, 1 min from subway"/>
    <n v="301"/>
    <s v="New York"/>
    <n v="0.86"/>
    <n v="0.97"/>
    <x v="0"/>
    <n v="7"/>
    <x v="1"/>
    <x v="3"/>
    <x v="1"/>
    <s v="No"/>
    <n v="10"/>
    <x v="2"/>
    <n v="150"/>
    <n v="0.03"/>
    <n v="4.57"/>
    <x v="1"/>
    <n v="145"/>
    <s v="No"/>
    <d v="2015-10-28T00:00:00"/>
    <x v="0"/>
    <n v="351"/>
    <s v="Active"/>
    <s v="No"/>
  </r>
  <r>
    <n v="1605"/>
    <s v="Great room in Upper Manhattan, New York!!!"/>
    <n v="906"/>
    <s v="New York"/>
    <n v="1"/>
    <n v="0.87"/>
    <x v="1"/>
    <n v="16"/>
    <x v="0"/>
    <x v="10"/>
    <x v="0"/>
    <s v="Yes"/>
    <n v="2"/>
    <x v="0"/>
    <n v="53"/>
    <n v="0.03"/>
    <n v="5"/>
    <x v="1"/>
    <n v="23"/>
    <s v="No"/>
    <d v="2016-08-19T00:00:00"/>
    <x v="118"/>
    <n v="344"/>
    <s v="Active"/>
    <s v="No"/>
  </r>
  <r>
    <n v="1606"/>
    <s v="1 Bedroom Apartment in Harlem by Central Park"/>
    <n v="1675"/>
    <s v="New York"/>
    <n v="1"/>
    <n v="1"/>
    <x v="0"/>
    <n v="16"/>
    <x v="0"/>
    <x v="10"/>
    <x v="1"/>
    <s v="No"/>
    <n v="4"/>
    <x v="1"/>
    <n v="125"/>
    <n v="0.03"/>
    <n v="4.99"/>
    <x v="1"/>
    <n v="227"/>
    <s v="Yes"/>
    <d v="2015-10-24T00:00:00"/>
    <x v="47"/>
    <n v="318"/>
    <s v="Active"/>
    <s v="Yes"/>
  </r>
  <r>
    <n v="1607"/>
    <s v="Comfy place to stay in Brooklyn / Flatbush / 4"/>
    <n v="2137"/>
    <s v="New York"/>
    <n v="0.9"/>
    <n v="0.69"/>
    <x v="0"/>
    <n v="10"/>
    <x v="1"/>
    <x v="17"/>
    <x v="2"/>
    <s v="Yes"/>
    <n v="4"/>
    <x v="1"/>
    <n v="17"/>
    <n v="0.03"/>
    <n v="4.88"/>
    <x v="1"/>
    <n v="8"/>
    <s v="No"/>
    <d v="2015-11-07T00:00:00"/>
    <x v="523"/>
    <n v="228"/>
    <s v="Active"/>
    <s v="No"/>
  </r>
  <r>
    <n v="1608"/>
    <s v="Chill place in Brooklyn / Flatbush"/>
    <n v="2137"/>
    <s v="New York"/>
    <n v="0.9"/>
    <n v="0.69"/>
    <x v="0"/>
    <n v="10"/>
    <x v="1"/>
    <x v="17"/>
    <x v="2"/>
    <s v="Yes"/>
    <n v="2"/>
    <x v="0"/>
    <n v="27"/>
    <n v="0.03"/>
    <n v="4"/>
    <x v="0"/>
    <n v="5"/>
    <s v="No"/>
    <d v="2015-10-28T00:00:00"/>
    <x v="524"/>
    <n v="364"/>
    <s v="Active"/>
    <s v="Yes"/>
  </r>
  <r>
    <n v="1609"/>
    <s v="Stylish Townhouse, 2 large bedrooms + ensuite bths"/>
    <n v="2511"/>
    <s v="New York"/>
    <n v="1"/>
    <n v="0.79"/>
    <x v="1"/>
    <n v="7"/>
    <x v="1"/>
    <x v="3"/>
    <x v="0"/>
    <s v="Yes"/>
    <n v="5"/>
    <x v="1"/>
    <n v="249"/>
    <n v="0.04"/>
    <n v="5"/>
    <x v="1"/>
    <n v="6"/>
    <s v="No"/>
    <d v="2018-08-07T00:00:00"/>
    <x v="21"/>
    <n v="364"/>
    <s v="Active"/>
    <s v="No"/>
  </r>
  <r>
    <n v="1610"/>
    <s v="Bright Bedroom with Workspace"/>
    <n v="2390"/>
    <s v="New York"/>
    <n v="1"/>
    <n v="1"/>
    <x v="0"/>
    <n v="7"/>
    <x v="1"/>
    <x v="3"/>
    <x v="0"/>
    <s v="Yes"/>
    <n v="2"/>
    <x v="0"/>
    <n v="28"/>
    <n v="0.03"/>
    <n v="4.71"/>
    <x v="1"/>
    <n v="7"/>
    <s v="No"/>
    <d v="2016-01-25T00:00:00"/>
    <x v="29"/>
    <n v="0"/>
    <s v="Inactive"/>
    <s v="No"/>
  </r>
  <r>
    <n v="1611"/>
    <s v="Room in Charming and Spacious Greenpoint Apartment"/>
    <n v="2055"/>
    <s v="New York"/>
    <n v="0"/>
    <n v="1"/>
    <x v="0"/>
    <n v="11"/>
    <x v="1"/>
    <x v="8"/>
    <x v="0"/>
    <s v="Yes"/>
    <n v="1"/>
    <x v="0"/>
    <n v="84"/>
    <n v="0.03"/>
    <n v="4.8099999999999996"/>
    <x v="1"/>
    <n v="160"/>
    <s v="Yes"/>
    <d v="2016-07-06T00:00:00"/>
    <x v="260"/>
    <n v="0"/>
    <s v="Inactive"/>
    <s v="Yes"/>
  </r>
  <r>
    <n v="1612"/>
    <s v="Beautiful Brownstone Floor"/>
    <n v="1232"/>
    <s v="New York"/>
    <n v="1"/>
    <n v="0.97"/>
    <x v="1"/>
    <n v="16"/>
    <x v="0"/>
    <x v="10"/>
    <x v="1"/>
    <s v="No"/>
    <n v="2"/>
    <x v="0"/>
    <n v="179"/>
    <n v="0.03"/>
    <n v="4.92"/>
    <x v="1"/>
    <n v="48"/>
    <s v="No"/>
    <d v="2015-11-10T00:00:00"/>
    <x v="190"/>
    <n v="269"/>
    <s v="Active"/>
    <s v="No"/>
  </r>
  <r>
    <n v="1613"/>
    <s v="Large renovated 2 bedroom apt."/>
    <n v="2512"/>
    <s v="New York"/>
    <n v="1"/>
    <n v="1"/>
    <x v="1"/>
    <n v="7"/>
    <x v="1"/>
    <x v="3"/>
    <x v="1"/>
    <s v="No"/>
    <n v="4"/>
    <x v="1"/>
    <n v="131.43"/>
    <n v="0.03"/>
    <n v="4.82"/>
    <x v="1"/>
    <n v="150"/>
    <s v="Yes"/>
    <d v="2015-11-27T00:00:00"/>
    <x v="0"/>
    <n v="218"/>
    <s v="Active"/>
    <s v="Yes"/>
  </r>
  <r>
    <n v="1614"/>
    <s v="Beautiful Home 1 Stop from Midtown"/>
    <n v="686"/>
    <s v="New York"/>
    <n v="1"/>
    <n v="1"/>
    <x v="0"/>
    <n v="24"/>
    <x v="2"/>
    <x v="5"/>
    <x v="0"/>
    <s v="Yes"/>
    <n v="2"/>
    <x v="0"/>
    <n v="100"/>
    <n v="0.03"/>
    <n v="4.83"/>
    <x v="1"/>
    <n v="64"/>
    <s v="No"/>
    <d v="2016-04-28T00:00:00"/>
    <x v="23"/>
    <n v="365"/>
    <s v="Active"/>
    <s v="No"/>
  </r>
  <r>
    <n v="1615"/>
    <s v="Bright, spacious and cozy"/>
    <n v="1650"/>
    <s v="New York"/>
    <n v="1"/>
    <n v="0.56000000000000005"/>
    <x v="0"/>
    <n v="9"/>
    <x v="1"/>
    <x v="16"/>
    <x v="1"/>
    <s v="No"/>
    <n v="2"/>
    <x v="0"/>
    <n v="120"/>
    <n v="0.03"/>
    <n v="4.92"/>
    <x v="1"/>
    <n v="71"/>
    <s v="No"/>
    <d v="2015-11-09T00:00:00"/>
    <x v="90"/>
    <n v="4"/>
    <s v="Active"/>
    <s v="No"/>
  </r>
  <r>
    <n v="1616"/>
    <s v="Room in 3BR Condo. Washer &amp; Dryer, gorgeous roof."/>
    <n v="402"/>
    <s v="New York"/>
    <n v="1"/>
    <n v="0.9"/>
    <x v="1"/>
    <n v="7"/>
    <x v="1"/>
    <x v="3"/>
    <x v="0"/>
    <s v="Yes"/>
    <n v="1"/>
    <x v="0"/>
    <n v="60"/>
    <n v="0.03"/>
    <n v="4.78"/>
    <x v="1"/>
    <n v="18"/>
    <s v="No"/>
    <d v="2016-05-31T00:00:00"/>
    <x v="130"/>
    <n v="103"/>
    <s v="Active"/>
    <s v="No"/>
  </r>
  <r>
    <n v="1617"/>
    <s v="A room for you in Williamsburg! Only for Women."/>
    <n v="2514"/>
    <s v="New York"/>
    <n v="1"/>
    <n v="0.88"/>
    <x v="0"/>
    <n v="12"/>
    <x v="1"/>
    <x v="9"/>
    <x v="0"/>
    <s v="Yes"/>
    <n v="1"/>
    <x v="0"/>
    <n v="55"/>
    <n v="0.03"/>
    <n v="5"/>
    <x v="1"/>
    <n v="30"/>
    <s v="No"/>
    <d v="2015-11-02T00:00:00"/>
    <x v="129"/>
    <n v="44"/>
    <s v="Active"/>
    <s v="No"/>
  </r>
  <r>
    <n v="1618"/>
    <s v="Adorable, Artsy 1BR; Hip Location!"/>
    <n v="1915"/>
    <s v="New York"/>
    <n v="1"/>
    <n v="0.76"/>
    <x v="0"/>
    <n v="11"/>
    <x v="1"/>
    <x v="8"/>
    <x v="1"/>
    <s v="No"/>
    <n v="2"/>
    <x v="0"/>
    <n v="175"/>
    <n v="0.03"/>
    <n v="4.9800000000000004"/>
    <x v="1"/>
    <n v="44"/>
    <s v="No"/>
    <d v="2018-04-15T00:00:00"/>
    <x v="70"/>
    <n v="15"/>
    <s v="Active"/>
    <s v="Yes"/>
  </r>
  <r>
    <n v="1619"/>
    <s v="1870's 3-story house private bedroom"/>
    <n v="2097"/>
    <s v="New York"/>
    <n v="1"/>
    <n v="1"/>
    <x v="1"/>
    <n v="24"/>
    <x v="2"/>
    <x v="5"/>
    <x v="0"/>
    <s v="Yes"/>
    <n v="1"/>
    <x v="0"/>
    <n v="87"/>
    <n v="0.03"/>
    <n v="5"/>
    <x v="1"/>
    <n v="38"/>
    <s v="No"/>
    <d v="2016-10-10T00:00:00"/>
    <x v="164"/>
    <n v="114"/>
    <s v="Active"/>
    <s v="Yes"/>
  </r>
  <r>
    <n v="1620"/>
    <s v="Beautiful shared apartment / Coliving in Brooklyn"/>
    <n v="2137"/>
    <s v="New York"/>
    <n v="0.9"/>
    <n v="0.69"/>
    <x v="0"/>
    <n v="10"/>
    <x v="1"/>
    <x v="17"/>
    <x v="2"/>
    <s v="Yes"/>
    <n v="4"/>
    <x v="1"/>
    <n v="19"/>
    <n v="0.03"/>
    <n v="4.75"/>
    <x v="1"/>
    <n v="8"/>
    <s v="No"/>
    <d v="2015-11-25T00:00:00"/>
    <x v="525"/>
    <n v="228"/>
    <s v="Active"/>
    <s v="No"/>
  </r>
  <r>
    <n v="1621"/>
    <s v="Sunny East Village Apartment"/>
    <n v="2516"/>
    <s v="Connecticut"/>
    <n v="1"/>
    <n v="0.95"/>
    <x v="1"/>
    <n v="15"/>
    <x v="0"/>
    <x v="4"/>
    <x v="1"/>
    <s v="No"/>
    <n v="2"/>
    <x v="0"/>
    <n v="130"/>
    <n v="0.03"/>
    <n v="5"/>
    <x v="1"/>
    <n v="6"/>
    <s v="No"/>
    <d v="2015-11-01T00:00:00"/>
    <x v="526"/>
    <n v="0"/>
    <s v="Inactive"/>
    <s v="Yes"/>
  </r>
  <r>
    <n v="1622"/>
    <s v="Serenity Space"/>
    <n v="2517"/>
    <s v="New York"/>
    <n v="1"/>
    <n v="1"/>
    <x v="1"/>
    <n v="16"/>
    <x v="0"/>
    <x v="10"/>
    <x v="0"/>
    <s v="Yes"/>
    <n v="2"/>
    <x v="0"/>
    <n v="79"/>
    <n v="0.03"/>
    <n v="4.92"/>
    <x v="1"/>
    <n v="84"/>
    <s v="No"/>
    <d v="2015-12-14T00:00:00"/>
    <x v="15"/>
    <n v="318"/>
    <s v="Active"/>
    <s v="No"/>
  </r>
  <r>
    <n v="1623"/>
    <s v="2-bedroom in Landmark building on W116th. Special"/>
    <n v="2518"/>
    <s v="New York"/>
    <n v="0.75"/>
    <n v="0.4"/>
    <x v="0"/>
    <n v="16"/>
    <x v="0"/>
    <x v="10"/>
    <x v="1"/>
    <s v="No"/>
    <n v="3"/>
    <x v="1"/>
    <n v="140"/>
    <n v="0.03"/>
    <n v="4.7"/>
    <x v="1"/>
    <n v="10"/>
    <s v="No"/>
    <d v="2016-12-10T00:00:00"/>
    <x v="58"/>
    <n v="362"/>
    <s v="Active"/>
    <s v="No"/>
  </r>
  <r>
    <n v="1624"/>
    <s v="UWS Lovely NYC Home - Private Entry&amp;Bath"/>
    <n v="1148"/>
    <s v="New York"/>
    <n v="0.5"/>
    <n v="0.66"/>
    <x v="0"/>
    <n v="20"/>
    <x v="0"/>
    <x v="1"/>
    <x v="1"/>
    <s v="No"/>
    <n v="3"/>
    <x v="1"/>
    <n v="120"/>
    <n v="0.03"/>
    <n v="4.79"/>
    <x v="1"/>
    <n v="150"/>
    <s v="No"/>
    <d v="2016-01-11T00:00:00"/>
    <x v="90"/>
    <n v="47"/>
    <s v="Active"/>
    <s v="No"/>
  </r>
  <r>
    <n v="1625"/>
    <s v="Bright &amp; Spacious Private Bedroom - Queen Bed"/>
    <n v="1442"/>
    <s v="New York"/>
    <n v="0.67"/>
    <n v="0.2"/>
    <x v="0"/>
    <n v="9"/>
    <x v="1"/>
    <x v="16"/>
    <x v="0"/>
    <s v="Yes"/>
    <n v="2"/>
    <x v="0"/>
    <n v="35"/>
    <n v="0.03"/>
    <n v="5"/>
    <x v="1"/>
    <n v="3"/>
    <s v="No"/>
    <d v="2016-10-14T00:00:00"/>
    <x v="527"/>
    <n v="165"/>
    <s v="Active"/>
    <s v="No"/>
  </r>
  <r>
    <n v="1626"/>
    <s v="!! CLASSIC, LUXURY &amp; CHARM !! By Central Park UWS"/>
    <n v="383"/>
    <s v="New York"/>
    <n v="0.75"/>
    <n v="0.57999999999999996"/>
    <x v="0"/>
    <n v="20"/>
    <x v="0"/>
    <x v="1"/>
    <x v="1"/>
    <s v="No"/>
    <n v="4"/>
    <x v="1"/>
    <n v="289"/>
    <n v="0.04"/>
    <n v="4.91"/>
    <x v="1"/>
    <n v="45"/>
    <s v="No"/>
    <d v="2015-12-15T00:00:00"/>
    <x v="528"/>
    <n v="16"/>
    <s v="Active"/>
    <s v="No"/>
  </r>
  <r>
    <n v="1627"/>
    <s v="Large 1 Bedroom apartment in 1897 landmarked house"/>
    <n v="1678"/>
    <s v="New York"/>
    <n v="1"/>
    <n v="0.86"/>
    <x v="1"/>
    <n v="9"/>
    <x v="1"/>
    <x v="16"/>
    <x v="1"/>
    <s v="No"/>
    <n v="4"/>
    <x v="1"/>
    <n v="120"/>
    <n v="0.03"/>
    <n v="4.92"/>
    <x v="1"/>
    <n v="120"/>
    <s v="Yes"/>
    <d v="2015-12-17T00:00:00"/>
    <x v="17"/>
    <n v="96"/>
    <s v="Active"/>
    <s v="No"/>
  </r>
  <r>
    <n v="1628"/>
    <s v="CLASSY BROWNSTONE FOR UP TO 5!! Fee for extra beds"/>
    <n v="2506"/>
    <s v="New York"/>
    <n v="1"/>
    <n v="0.96"/>
    <x v="0"/>
    <n v="7"/>
    <x v="1"/>
    <x v="3"/>
    <x v="1"/>
    <s v="No"/>
    <n v="5"/>
    <x v="1"/>
    <n v="94"/>
    <n v="0.03"/>
    <n v="4.6900000000000004"/>
    <x v="1"/>
    <n v="42"/>
    <s v="No"/>
    <d v="2016-05-08T00:00:00"/>
    <x v="170"/>
    <n v="314"/>
    <s v="Active"/>
    <s v="Yes"/>
  </r>
  <r>
    <n v="1629"/>
    <s v="Modern and Quaint (long term 3 weeks or more)"/>
    <n v="474"/>
    <s v="New York"/>
    <n v="1"/>
    <n v="0.56000000000000005"/>
    <x v="0"/>
    <n v="7"/>
    <x v="1"/>
    <x v="3"/>
    <x v="1"/>
    <s v="No"/>
    <n v="3"/>
    <x v="1"/>
    <n v="100"/>
    <n v="0.03"/>
    <n v="4.5"/>
    <x v="1"/>
    <n v="4"/>
    <s v="No"/>
    <d v="2016-01-06T00:00:00"/>
    <x v="329"/>
    <n v="88"/>
    <s v="Active"/>
    <s v="No"/>
  </r>
  <r>
    <n v="1630"/>
    <s v="Best of Brooklyn with amazing view"/>
    <n v="327"/>
    <s v="New York"/>
    <n v="0.33"/>
    <n v="0.5"/>
    <x v="0"/>
    <n v="9"/>
    <x v="1"/>
    <x v="16"/>
    <x v="1"/>
    <s v="No"/>
    <n v="4"/>
    <x v="1"/>
    <n v="156"/>
    <n v="0.03"/>
    <n v="4.83"/>
    <x v="1"/>
    <n v="12"/>
    <s v="No"/>
    <d v="2016-01-01T00:00:00"/>
    <x v="529"/>
    <n v="365"/>
    <s v="Active"/>
    <s v="No"/>
  </r>
  <r>
    <n v="1631"/>
    <s v="Private Room 1"/>
    <n v="2300"/>
    <s v="New York"/>
    <n v="1"/>
    <n v="1"/>
    <x v="1"/>
    <n v="7"/>
    <x v="1"/>
    <x v="3"/>
    <x v="0"/>
    <s v="Yes"/>
    <n v="1"/>
    <x v="0"/>
    <n v="34"/>
    <n v="0.03"/>
    <n v="4.66"/>
    <x v="1"/>
    <n v="138"/>
    <s v="No"/>
    <d v="2015-11-09T00:00:00"/>
    <x v="530"/>
    <n v="227"/>
    <s v="Active"/>
    <s v="No"/>
  </r>
  <r>
    <n v="1632"/>
    <s v="Room near JFK Queen Bed"/>
    <n v="2523"/>
    <s v="New York"/>
    <n v="0.5"/>
    <n v="0.99"/>
    <x v="1"/>
    <n v="23"/>
    <x v="2"/>
    <x v="6"/>
    <x v="0"/>
    <s v="Yes"/>
    <n v="2"/>
    <x v="0"/>
    <n v="43"/>
    <n v="0.03"/>
    <n v="4.96"/>
    <x v="1"/>
    <n v="695"/>
    <s v="Yes"/>
    <d v="2015-12-24T00:00:00"/>
    <x v="70"/>
    <n v="341"/>
    <s v="Active"/>
    <s v="No"/>
  </r>
  <r>
    <n v="1633"/>
    <s v="Super Cozy Private APT on GND FL in Brooklyn Home"/>
    <n v="308"/>
    <s v="New York"/>
    <n v="1"/>
    <n v="0.66"/>
    <x v="1"/>
    <n v="7"/>
    <x v="1"/>
    <x v="3"/>
    <x v="1"/>
    <s v="No"/>
    <n v="4"/>
    <x v="1"/>
    <n v="86"/>
    <n v="0.03"/>
    <n v="4.99"/>
    <x v="1"/>
    <n v="152"/>
    <s v="Yes"/>
    <d v="2015-11-01T00:00:00"/>
    <x v="7"/>
    <n v="347"/>
    <s v="Active"/>
    <s v="No"/>
  </r>
  <r>
    <n v="1634"/>
    <s v="Sunny Private Room nr 4 Train Lines"/>
    <n v="1943"/>
    <s v="New York"/>
    <n v="1"/>
    <n v="0.92"/>
    <x v="1"/>
    <n v="12"/>
    <x v="1"/>
    <x v="9"/>
    <x v="0"/>
    <s v="Yes"/>
    <n v="2"/>
    <x v="0"/>
    <n v="79"/>
    <n v="0.03"/>
    <n v="4.8899999999999997"/>
    <x v="1"/>
    <n v="93"/>
    <s v="No"/>
    <d v="2016-02-28T00:00:00"/>
    <x v="106"/>
    <n v="165"/>
    <s v="Active"/>
    <s v="No"/>
  </r>
  <r>
    <n v="1635"/>
    <s v="Studio Bedroom Apt in Williamsburg"/>
    <n v="453"/>
    <s v="New York"/>
    <n v="1"/>
    <n v="0.98"/>
    <x v="1"/>
    <n v="12"/>
    <x v="1"/>
    <x v="9"/>
    <x v="1"/>
    <s v="No"/>
    <n v="2"/>
    <x v="0"/>
    <n v="90"/>
    <n v="0.03"/>
    <n v="4.9800000000000004"/>
    <x v="1"/>
    <n v="256"/>
    <s v="Yes"/>
    <d v="2015-11-01T00:00:00"/>
    <x v="142"/>
    <n v="239"/>
    <s v="Active"/>
    <s v="Yes"/>
  </r>
  <r>
    <n v="1636"/>
    <s v="2 BATHS &amp; 2 BEDROOMS IN  PENTHOUSE!"/>
    <n v="2506"/>
    <s v="New York"/>
    <n v="1"/>
    <n v="0.96"/>
    <x v="0"/>
    <n v="7"/>
    <x v="1"/>
    <x v="3"/>
    <x v="1"/>
    <s v="No"/>
    <n v="6"/>
    <x v="2"/>
    <n v="125"/>
    <n v="0.03"/>
    <n v="4.68"/>
    <x v="1"/>
    <n v="63"/>
    <s v="No"/>
    <d v="2016-01-03T00:00:00"/>
    <x v="32"/>
    <n v="319"/>
    <s v="Active"/>
    <s v="Yes"/>
  </r>
  <r>
    <n v="1637"/>
    <s v="Cozy East Village Room"/>
    <n v="2524"/>
    <s v="New York"/>
    <n v="1"/>
    <n v="0.5"/>
    <x v="0"/>
    <n v="15"/>
    <x v="0"/>
    <x v="4"/>
    <x v="0"/>
    <s v="Yes"/>
    <n v="1"/>
    <x v="0"/>
    <n v="72"/>
    <n v="0.03"/>
    <n v="4.91"/>
    <x v="1"/>
    <n v="11"/>
    <s v="No"/>
    <d v="2015-11-15T00:00:00"/>
    <x v="531"/>
    <n v="62"/>
    <s v="Active"/>
    <s v="No"/>
  </r>
  <r>
    <n v="1638"/>
    <s v="Huge new modern chic reno 2 bed TSQ"/>
    <n v="337"/>
    <s v="New York"/>
    <n v="1"/>
    <n v="0.62"/>
    <x v="0"/>
    <n v="17"/>
    <x v="0"/>
    <x v="0"/>
    <x v="1"/>
    <s v="No"/>
    <n v="2"/>
    <x v="0"/>
    <n v="70"/>
    <n v="0.03"/>
    <n v="3.75"/>
    <x v="0"/>
    <n v="4"/>
    <s v="No"/>
    <d v="2016-08-14T00:00:00"/>
    <x v="344"/>
    <n v="365"/>
    <s v="Active"/>
    <s v="No"/>
  </r>
  <r>
    <n v="1639"/>
    <s v="A Unique studio apartment"/>
    <n v="1784"/>
    <s v="New York"/>
    <n v="1"/>
    <n v="0.99"/>
    <x v="0"/>
    <n v="16"/>
    <x v="0"/>
    <x v="10"/>
    <x v="1"/>
    <s v="No"/>
    <n v="3"/>
    <x v="1"/>
    <n v="90"/>
    <n v="0.03"/>
    <n v="4.8899999999999997"/>
    <x v="1"/>
    <n v="259"/>
    <s v="Yes"/>
    <d v="2015-11-16T00:00:00"/>
    <x v="15"/>
    <n v="343"/>
    <s v="Active"/>
    <s v="Yes"/>
  </r>
  <r>
    <n v="1640"/>
    <s v="My Casa Ur Home Away From Home"/>
    <n v="2529"/>
    <s v="New York"/>
    <n v="1"/>
    <n v="1"/>
    <x v="1"/>
    <n v="15"/>
    <x v="0"/>
    <x v="4"/>
    <x v="0"/>
    <s v="Yes"/>
    <n v="2"/>
    <x v="0"/>
    <n v="92"/>
    <n v="0.03"/>
    <n v="4.99"/>
    <x v="1"/>
    <n v="83"/>
    <s v="No"/>
    <d v="2015-11-17T00:00:00"/>
    <x v="8"/>
    <n v="180"/>
    <s v="Active"/>
    <s v="Yes"/>
  </r>
  <r>
    <n v="1641"/>
    <s v="Beautiful Modern  Apartment Near Downtown Brooklyn"/>
    <n v="2513"/>
    <s v="New York"/>
    <n v="1"/>
    <n v="0.89"/>
    <x v="1"/>
    <n v="7"/>
    <x v="1"/>
    <x v="3"/>
    <x v="1"/>
    <s v="No"/>
    <n v="2"/>
    <x v="0"/>
    <n v="136"/>
    <n v="0.03"/>
    <n v="5"/>
    <x v="1"/>
    <n v="18"/>
    <s v="No"/>
    <d v="2019-12-23T00:00:00"/>
    <x v="160"/>
    <n v="174"/>
    <s v="Active"/>
    <s v="No"/>
  </r>
  <r>
    <n v="1642"/>
    <s v="Cozy bedroom in Harlem"/>
    <n v="2147"/>
    <s v="New York"/>
    <n v="1"/>
    <n v="0.83"/>
    <x v="0"/>
    <n v="16"/>
    <x v="0"/>
    <x v="10"/>
    <x v="0"/>
    <s v="Yes"/>
    <n v="2"/>
    <x v="0"/>
    <n v="70"/>
    <n v="0.03"/>
    <n v="4.75"/>
    <x v="1"/>
    <n v="16"/>
    <s v="No"/>
    <d v="2018-07-28T00:00:00"/>
    <x v="21"/>
    <n v="364"/>
    <s v="Active"/>
    <s v="No"/>
  </r>
  <r>
    <n v="1643"/>
    <s v="Discounted Manhattan Superhost Garden Apartment"/>
    <n v="713"/>
    <s v="New York"/>
    <n v="1"/>
    <n v="1"/>
    <x v="1"/>
    <n v="16"/>
    <x v="0"/>
    <x v="10"/>
    <x v="1"/>
    <s v="No"/>
    <n v="6"/>
    <x v="2"/>
    <n v="136"/>
    <n v="0.03"/>
    <n v="4.9800000000000004"/>
    <x v="1"/>
    <n v="196"/>
    <s v="Yes"/>
    <d v="2016-07-14T00:00:00"/>
    <x v="156"/>
    <n v="339"/>
    <s v="Active"/>
    <s v="No"/>
  </r>
  <r>
    <n v="1644"/>
    <s v="Charming 1-bed apt w/ private deck"/>
    <n v="885"/>
    <s v="New York"/>
    <n v="1"/>
    <n v="0.32"/>
    <x v="1"/>
    <n v="20"/>
    <x v="0"/>
    <x v="1"/>
    <x v="1"/>
    <s v="No"/>
    <n v="2"/>
    <x v="0"/>
    <n v="155"/>
    <n v="0.03"/>
    <n v="4.88"/>
    <x v="1"/>
    <n v="17"/>
    <s v="No"/>
    <d v="2016-07-08T00:00:00"/>
    <x v="465"/>
    <n v="22"/>
    <s v="Active"/>
    <s v="No"/>
  </r>
  <r>
    <n v="1645"/>
    <s v="Cozy studio on the Upper East Side!"/>
    <n v="1872"/>
    <s v="New York"/>
    <n v="1"/>
    <n v="1"/>
    <x v="0"/>
    <n v="19"/>
    <x v="0"/>
    <x v="12"/>
    <x v="1"/>
    <s v="No"/>
    <n v="2"/>
    <x v="0"/>
    <n v="98"/>
    <n v="0.03"/>
    <n v="4.8099999999999996"/>
    <x v="1"/>
    <n v="187"/>
    <s v="Yes"/>
    <d v="2015-11-06T00:00:00"/>
    <x v="285"/>
    <n v="347"/>
    <s v="Active"/>
    <s v="Yes"/>
  </r>
  <r>
    <n v="1646"/>
    <s v="Bushwick 2 bdrm near JMZ train stop"/>
    <n v="2382"/>
    <s v="New York"/>
    <n v="1"/>
    <n v="1"/>
    <x v="0"/>
    <n v="8"/>
    <x v="1"/>
    <x v="11"/>
    <x v="1"/>
    <s v="No"/>
    <n v="4"/>
    <x v="1"/>
    <n v="110"/>
    <n v="0.03"/>
    <n v="4.84"/>
    <x v="1"/>
    <n v="50"/>
    <s v="No"/>
    <d v="2015-12-07T00:00:00"/>
    <x v="532"/>
    <n v="0"/>
    <s v="Inactive"/>
    <s v="Yes"/>
  </r>
  <r>
    <n v="1647"/>
    <s v="The New Downtown* 1 bdrm"/>
    <n v="1977"/>
    <s v="New York"/>
    <n v="0.33"/>
    <n v="0.65"/>
    <x v="0"/>
    <n v="17"/>
    <x v="0"/>
    <x v="0"/>
    <x v="1"/>
    <s v="No"/>
    <n v="4"/>
    <x v="1"/>
    <n v="187"/>
    <n v="0.03"/>
    <n v="4.3499999999999996"/>
    <x v="0"/>
    <n v="143"/>
    <s v="No"/>
    <d v="2015-12-07T00:00:00"/>
    <x v="0"/>
    <n v="349"/>
    <s v="Active"/>
    <s v="No"/>
  </r>
  <r>
    <n v="1648"/>
    <s v="Sunny bedroom with backyard (L Jefferson)"/>
    <n v="1744"/>
    <s v="New York"/>
    <n v="1"/>
    <n v="1"/>
    <x v="1"/>
    <n v="8"/>
    <x v="1"/>
    <x v="11"/>
    <x v="0"/>
    <s v="Yes"/>
    <n v="2"/>
    <x v="0"/>
    <n v="50"/>
    <n v="0.03"/>
    <n v="4.99"/>
    <x v="1"/>
    <n v="75"/>
    <s v="No"/>
    <d v="2016-05-15T00:00:00"/>
    <x v="189"/>
    <n v="0"/>
    <s v="Inactive"/>
    <s v="No"/>
  </r>
  <r>
    <n v="1649"/>
    <s v="Cozy Cove in Crown Heights"/>
    <n v="86"/>
    <s v="New York"/>
    <n v="0.67"/>
    <n v="0.33"/>
    <x v="0"/>
    <n v="9"/>
    <x v="1"/>
    <x v="16"/>
    <x v="0"/>
    <s v="Yes"/>
    <n v="1"/>
    <x v="0"/>
    <n v="45"/>
    <n v="0.03"/>
    <n v="4.63"/>
    <x v="1"/>
    <n v="24"/>
    <s v="No"/>
    <d v="2016-03-06T00:00:00"/>
    <x v="147"/>
    <n v="180"/>
    <s v="Active"/>
    <s v="No"/>
  </r>
  <r>
    <n v="1650"/>
    <s v="Spacious Sunny room in East Village"/>
    <n v="867"/>
    <s v="New York"/>
    <n v="0.2"/>
    <n v="0"/>
    <x v="0"/>
    <n v="15"/>
    <x v="0"/>
    <x v="4"/>
    <x v="0"/>
    <s v="Yes"/>
    <n v="1"/>
    <x v="0"/>
    <n v="66"/>
    <n v="0.03"/>
    <n v="4.83"/>
    <x v="1"/>
    <n v="6"/>
    <s v="No"/>
    <d v="2016-10-17T00:00:00"/>
    <x v="533"/>
    <n v="15"/>
    <s v="Active"/>
    <s v="Yes"/>
  </r>
  <r>
    <n v="1651"/>
    <s v="A Express train Bed Stuy Getaway"/>
    <n v="484"/>
    <s v="New York"/>
    <n v="0.67"/>
    <n v="1"/>
    <x v="1"/>
    <n v="9"/>
    <x v="1"/>
    <x v="16"/>
    <x v="1"/>
    <s v="No"/>
    <n v="4"/>
    <x v="1"/>
    <n v="100"/>
    <n v="0.03"/>
    <n v="5"/>
    <x v="1"/>
    <n v="4"/>
    <s v="No"/>
    <d v="2016-04-06T00:00:00"/>
    <x v="76"/>
    <n v="360"/>
    <s v="Active"/>
    <s v="No"/>
  </r>
  <r>
    <n v="1652"/>
    <s v="Semi-Private Space in Prime Midtown East"/>
    <n v="1371"/>
    <s v="New York"/>
    <n v="0"/>
    <n v="0"/>
    <x v="0"/>
    <n v="18"/>
    <x v="0"/>
    <x v="20"/>
    <x v="0"/>
    <s v="Yes"/>
    <n v="2"/>
    <x v="0"/>
    <n v="76"/>
    <n v="0.03"/>
    <n v="5"/>
    <x v="1"/>
    <n v="6"/>
    <s v="No"/>
    <d v="2017-09-25T00:00:00"/>
    <x v="257"/>
    <n v="364"/>
    <s v="Active"/>
    <s v="No"/>
  </r>
  <r>
    <n v="1653"/>
    <s v="Cozy, 1 bedroom Brownstone Apt"/>
    <n v="1201"/>
    <s v="New York"/>
    <n v="1"/>
    <n v="1"/>
    <x v="1"/>
    <n v="9"/>
    <x v="1"/>
    <x v="16"/>
    <x v="1"/>
    <s v="No"/>
    <n v="8"/>
    <x v="2"/>
    <n v="100"/>
    <n v="0.03"/>
    <n v="4.9800000000000004"/>
    <x v="1"/>
    <n v="194"/>
    <s v="Yes"/>
    <d v="2015-11-24T00:00:00"/>
    <x v="3"/>
    <n v="273"/>
    <s v="Active"/>
    <s v="No"/>
  </r>
  <r>
    <n v="1654"/>
    <s v="Amazing Brownstone"/>
    <n v="1504"/>
    <s v="New York"/>
    <n v="1"/>
    <n v="1"/>
    <x v="1"/>
    <n v="7"/>
    <x v="1"/>
    <x v="3"/>
    <x v="1"/>
    <s v="No"/>
    <n v="4"/>
    <x v="1"/>
    <n v="156"/>
    <n v="0.03"/>
    <n v="5"/>
    <x v="1"/>
    <n v="90"/>
    <s v="No"/>
    <d v="2016-01-05T00:00:00"/>
    <x v="1"/>
    <n v="358"/>
    <s v="Active"/>
    <s v="No"/>
  </r>
  <r>
    <n v="1655"/>
    <s v="Spacious Room in Trendy Brooklyn Area with Yard"/>
    <n v="304"/>
    <s v="New York"/>
    <n v="1"/>
    <n v="0.94"/>
    <x v="1"/>
    <n v="7"/>
    <x v="1"/>
    <x v="3"/>
    <x v="0"/>
    <s v="Yes"/>
    <n v="2"/>
    <x v="0"/>
    <n v="50"/>
    <n v="0.03"/>
    <n v="4.8"/>
    <x v="1"/>
    <n v="187"/>
    <s v="Yes"/>
    <d v="2015-11-15T00:00:00"/>
    <x v="171"/>
    <n v="349"/>
    <s v="Active"/>
    <s v="No"/>
  </r>
  <r>
    <n v="1656"/>
    <s v="STARTUP CHEAP PLACE BROOKLYN"/>
    <n v="2137"/>
    <s v="New York"/>
    <n v="0.9"/>
    <n v="0.69"/>
    <x v="0"/>
    <n v="10"/>
    <x v="1"/>
    <x v="17"/>
    <x v="2"/>
    <s v="Yes"/>
    <n v="4"/>
    <x v="1"/>
    <n v="17"/>
    <n v="0.03"/>
    <n v="4.5"/>
    <x v="1"/>
    <n v="6"/>
    <s v="No"/>
    <d v="2016-01-02T00:00:00"/>
    <x v="219"/>
    <n v="334"/>
    <s v="Active"/>
    <s v="No"/>
  </r>
  <r>
    <n v="1657"/>
    <s v="Relax in your Brooklyn Private Bed with Key"/>
    <n v="798"/>
    <s v="New York"/>
    <n v="1"/>
    <n v="1"/>
    <x v="0"/>
    <n v="7"/>
    <x v="1"/>
    <x v="3"/>
    <x v="0"/>
    <s v="Yes"/>
    <n v="2"/>
    <x v="0"/>
    <n v="44"/>
    <n v="0.03"/>
    <n v="4.6500000000000004"/>
    <x v="1"/>
    <n v="115"/>
    <s v="No"/>
    <d v="2016-01-02T00:00:00"/>
    <x v="60"/>
    <n v="141"/>
    <s v="Active"/>
    <s v="Yes"/>
  </r>
  <r>
    <n v="1658"/>
    <s v="Rhonda's bed and breakfast"/>
    <n v="2537"/>
    <s v="New York"/>
    <n v="1"/>
    <n v="0.83"/>
    <x v="0"/>
    <n v="7"/>
    <x v="1"/>
    <x v="3"/>
    <x v="0"/>
    <s v="Yes"/>
    <n v="2"/>
    <x v="0"/>
    <n v="100"/>
    <n v="0.03"/>
    <n v="5"/>
    <x v="1"/>
    <n v="20"/>
    <s v="No"/>
    <d v="2016-05-07T00:00:00"/>
    <x v="104"/>
    <n v="336"/>
    <s v="Active"/>
    <s v="Yes"/>
  </r>
  <r>
    <n v="1659"/>
    <s v="LUXURY SUNLIT place in the EAST VILLAGE!"/>
    <n v="2526"/>
    <s v="New York"/>
    <n v="0.88"/>
    <n v="1"/>
    <x v="1"/>
    <n v="15"/>
    <x v="0"/>
    <x v="4"/>
    <x v="1"/>
    <s v="No"/>
    <n v="4"/>
    <x v="1"/>
    <n v="168"/>
    <n v="0.03"/>
    <n v="4.92"/>
    <x v="1"/>
    <n v="71"/>
    <s v="No"/>
    <d v="2015-12-12T00:00:00"/>
    <x v="161"/>
    <n v="134"/>
    <s v="Active"/>
    <s v="Yes"/>
  </r>
  <r>
    <n v="1660"/>
    <s v="Beautiful Loft - Willimsbrg Bedford"/>
    <n v="2208"/>
    <s v="New York"/>
    <n v="1"/>
    <n v="0"/>
    <x v="0"/>
    <n v="12"/>
    <x v="1"/>
    <x v="9"/>
    <x v="1"/>
    <s v="No"/>
    <n v="3"/>
    <x v="1"/>
    <n v="340"/>
    <n v="0.04"/>
    <n v="4.92"/>
    <x v="1"/>
    <n v="13"/>
    <s v="No"/>
    <d v="2015-12-06T00:00:00"/>
    <x v="534"/>
    <n v="363"/>
    <s v="Active"/>
    <s v="No"/>
  </r>
  <r>
    <n v="1661"/>
    <s v="Modern Apartment in Trendy Chelsea!"/>
    <n v="2049"/>
    <s v="New York"/>
    <n v="0.9"/>
    <n v="0.43"/>
    <x v="0"/>
    <n v="13"/>
    <x v="0"/>
    <x v="7"/>
    <x v="1"/>
    <s v="No"/>
    <n v="4"/>
    <x v="1"/>
    <n v="250"/>
    <n v="0.04"/>
    <n v="4.8899999999999997"/>
    <x v="1"/>
    <n v="27"/>
    <s v="No"/>
    <d v="2015-12-22T00:00:00"/>
    <x v="190"/>
    <n v="320"/>
    <s v="Active"/>
    <s v="No"/>
  </r>
  <r>
    <n v="1662"/>
    <s v="Private Light-Filled 2-Room Space"/>
    <n v="137"/>
    <s v="New York"/>
    <n v="1"/>
    <n v="0.99"/>
    <x v="1"/>
    <n v="7"/>
    <x v="1"/>
    <x v="3"/>
    <x v="1"/>
    <s v="No"/>
    <n v="2"/>
    <x v="0"/>
    <n v="75"/>
    <n v="0.03"/>
    <n v="4.75"/>
    <x v="1"/>
    <n v="102"/>
    <s v="No"/>
    <d v="2015-12-07T00:00:00"/>
    <x v="66"/>
    <n v="275"/>
    <s v="Active"/>
    <s v="Yes"/>
  </r>
  <r>
    <n v="1663"/>
    <s v="Grand Home On Kissena Park in Flushing NYC"/>
    <n v="1975"/>
    <s v="New York"/>
    <n v="1"/>
    <n v="0.9"/>
    <x v="1"/>
    <n v="22"/>
    <x v="2"/>
    <x v="25"/>
    <x v="1"/>
    <s v="No"/>
    <n v="16"/>
    <x v="2"/>
    <n v="550"/>
    <n v="0.05"/>
    <n v="4.7300000000000004"/>
    <x v="1"/>
    <n v="33"/>
    <s v="No"/>
    <d v="2017-07-31T00:00:00"/>
    <x v="18"/>
    <n v="354"/>
    <s v="Active"/>
    <s v="No"/>
  </r>
  <r>
    <n v="1664"/>
    <s v="Relaxing Retreat in Williamsburg"/>
    <n v="2276"/>
    <s v="New York"/>
    <n v="1"/>
    <n v="1"/>
    <x v="1"/>
    <n v="12"/>
    <x v="1"/>
    <x v="9"/>
    <x v="0"/>
    <s v="Yes"/>
    <n v="2"/>
    <x v="0"/>
    <n v="299"/>
    <n v="0.04"/>
    <n v="4.83"/>
    <x v="1"/>
    <n v="121"/>
    <s v="Yes"/>
    <d v="2016-02-22T00:00:00"/>
    <x v="3"/>
    <n v="364"/>
    <s v="Active"/>
    <s v="No"/>
  </r>
  <r>
    <n v="1665"/>
    <s v="Private Room Available"/>
    <n v="1284"/>
    <s v="New York"/>
    <n v="1"/>
    <n v="0.92"/>
    <x v="0"/>
    <n v="26"/>
    <x v="2"/>
    <x v="19"/>
    <x v="0"/>
    <s v="Yes"/>
    <n v="1"/>
    <x v="0"/>
    <n v="52"/>
    <n v="0.03"/>
    <n v="4.84"/>
    <x v="1"/>
    <n v="19"/>
    <s v="No"/>
    <d v="2017-09-03T00:00:00"/>
    <x v="14"/>
    <n v="364"/>
    <s v="Active"/>
    <s v="No"/>
  </r>
  <r>
    <n v="1666"/>
    <s v="beautiful room with balcony"/>
    <n v="1161"/>
    <s v="New York"/>
    <n v="1"/>
    <n v="1"/>
    <x v="1"/>
    <n v="8"/>
    <x v="1"/>
    <x v="11"/>
    <x v="0"/>
    <s v="Yes"/>
    <n v="2"/>
    <x v="0"/>
    <n v="55"/>
    <n v="0.03"/>
    <n v="4.8899999999999997"/>
    <x v="1"/>
    <n v="273"/>
    <s v="Yes"/>
    <d v="2015-12-13T00:00:00"/>
    <x v="17"/>
    <n v="76"/>
    <s v="Active"/>
    <s v="Yes"/>
  </r>
  <r>
    <n v="1667"/>
    <s v="Large 1BR Apartment, near Times Sq (2nd Floor)"/>
    <n v="2543"/>
    <s v="New York"/>
    <n v="1"/>
    <n v="1"/>
    <x v="1"/>
    <n v="17"/>
    <x v="0"/>
    <x v="0"/>
    <x v="1"/>
    <s v="No"/>
    <n v="4"/>
    <x v="1"/>
    <n v="270"/>
    <n v="0.04"/>
    <n v="4.83"/>
    <x v="1"/>
    <n v="86"/>
    <s v="No"/>
    <d v="2016-05-24T00:00:00"/>
    <x v="15"/>
    <n v="337"/>
    <s v="Active"/>
    <s v="Yes"/>
  </r>
  <r>
    <n v="1668"/>
    <s v="Wonderful 1-BR apt in Chelsea"/>
    <n v="1074"/>
    <s v="New York"/>
    <n v="1"/>
    <n v="1"/>
    <x v="1"/>
    <n v="13"/>
    <x v="0"/>
    <x v="7"/>
    <x v="1"/>
    <s v="No"/>
    <n v="2"/>
    <x v="0"/>
    <n v="145"/>
    <n v="0.03"/>
    <n v="4.83"/>
    <x v="1"/>
    <n v="12"/>
    <s v="No"/>
    <d v="2016-08-09T00:00:00"/>
    <x v="25"/>
    <n v="41"/>
    <s v="Active"/>
    <s v="No"/>
  </r>
  <r>
    <n v="1669"/>
    <s v="Big 2BR JAN-MARCH 15 2020 Pricing Specials"/>
    <n v="2544"/>
    <s v="New York"/>
    <n v="1"/>
    <n v="1"/>
    <x v="0"/>
    <n v="16"/>
    <x v="0"/>
    <x v="10"/>
    <x v="1"/>
    <s v="No"/>
    <n v="8"/>
    <x v="2"/>
    <n v="225"/>
    <n v="0.04"/>
    <n v="4.4800000000000004"/>
    <x v="0"/>
    <n v="89"/>
    <s v="No"/>
    <d v="2016-01-03T00:00:00"/>
    <x v="190"/>
    <n v="364"/>
    <s v="Active"/>
    <s v="No"/>
  </r>
  <r>
    <n v="1670"/>
    <s v="*NEXT TO SUBWAY* 2 Bedroom Apt w. Washer/Dryer"/>
    <n v="1652"/>
    <s v="New York"/>
    <n v="0.6"/>
    <n v="0.95"/>
    <x v="0"/>
    <n v="14"/>
    <x v="0"/>
    <x v="2"/>
    <x v="1"/>
    <s v="No"/>
    <n v="6"/>
    <x v="2"/>
    <n v="300"/>
    <n v="0.04"/>
    <n v="4.59"/>
    <x v="1"/>
    <n v="123"/>
    <s v="No"/>
    <d v="2016-05-31T00:00:00"/>
    <x v="31"/>
    <n v="180"/>
    <s v="Active"/>
    <s v="Yes"/>
  </r>
  <r>
    <n v="1671"/>
    <s v="J&amp;D Vacation Home"/>
    <n v="2548"/>
    <s v="New York"/>
    <n v="1"/>
    <n v="0.7"/>
    <x v="0"/>
    <n v="7"/>
    <x v="1"/>
    <x v="3"/>
    <x v="1"/>
    <s v="No"/>
    <n v="16"/>
    <x v="2"/>
    <n v="396"/>
    <n v="0.04"/>
    <n v="4.5599999999999996"/>
    <x v="1"/>
    <n v="27"/>
    <s v="No"/>
    <d v="2016-04-05T00:00:00"/>
    <x v="21"/>
    <n v="365"/>
    <s v="Active"/>
    <s v="No"/>
  </r>
  <r>
    <n v="1672"/>
    <s v="Manhattan  furnished 2 bedrooms #2"/>
    <n v="2547"/>
    <s v="Quebec"/>
    <n v="1"/>
    <n v="0.97"/>
    <x v="0"/>
    <n v="20"/>
    <x v="0"/>
    <x v="1"/>
    <x v="1"/>
    <s v="No"/>
    <n v="4"/>
    <x v="1"/>
    <n v="202"/>
    <n v="0.04"/>
    <n v="4.6399999999999997"/>
    <x v="1"/>
    <n v="144"/>
    <s v="No"/>
    <d v="2015-12-11T00:00:00"/>
    <x v="383"/>
    <n v="356"/>
    <s v="Active"/>
    <s v="Yes"/>
  </r>
  <r>
    <n v="1673"/>
    <s v="Mi Casa Es Su Casa NYC"/>
    <n v="2549"/>
    <s v="New York"/>
    <n v="1"/>
    <n v="1"/>
    <x v="0"/>
    <n v="14"/>
    <x v="0"/>
    <x v="2"/>
    <x v="1"/>
    <s v="No"/>
    <n v="2"/>
    <x v="0"/>
    <n v="111"/>
    <n v="0.03"/>
    <n v="4.74"/>
    <x v="1"/>
    <n v="27"/>
    <s v="No"/>
    <d v="2016-01-01T00:00:00"/>
    <x v="535"/>
    <n v="44"/>
    <s v="Active"/>
    <s v="Yes"/>
  </r>
  <r>
    <n v="1674"/>
    <s v="Times Square / Midtown West / Hells Kitchen 2bd"/>
    <n v="486"/>
    <s v="New York"/>
    <n v="1"/>
    <n v="0.96"/>
    <x v="0"/>
    <n v="17"/>
    <x v="0"/>
    <x v="0"/>
    <x v="1"/>
    <s v="No"/>
    <n v="6"/>
    <x v="2"/>
    <n v="340"/>
    <n v="0.04"/>
    <n v="4.8099999999999996"/>
    <x v="1"/>
    <n v="47"/>
    <s v="No"/>
    <d v="2016-01-02T00:00:00"/>
    <x v="20"/>
    <n v="13"/>
    <s v="Active"/>
    <s v="Yes"/>
  </r>
  <r>
    <n v="1675"/>
    <s v="Beautiful Condo Prospect Heights"/>
    <n v="1002"/>
    <s v="Florida"/>
    <n v="1"/>
    <n v="0.53"/>
    <x v="0"/>
    <n v="9"/>
    <x v="1"/>
    <x v="16"/>
    <x v="1"/>
    <s v="No"/>
    <n v="4"/>
    <x v="1"/>
    <n v="154"/>
    <n v="0.03"/>
    <n v="4.67"/>
    <x v="1"/>
    <n v="124"/>
    <s v="No"/>
    <d v="2016-01-17T00:00:00"/>
    <x v="155"/>
    <n v="179"/>
    <s v="Active"/>
    <s v="No"/>
  </r>
  <r>
    <n v="1676"/>
    <s v="RENOVATED 2BTHROOM APT SUNNY  RM HUDSONRIVER VIEW"/>
    <n v="899"/>
    <s v="New York"/>
    <n v="1"/>
    <n v="0.5"/>
    <x v="0"/>
    <n v="16"/>
    <x v="0"/>
    <x v="10"/>
    <x v="0"/>
    <s v="Yes"/>
    <n v="1"/>
    <x v="0"/>
    <n v="50"/>
    <n v="0.03"/>
    <n v="4.67"/>
    <x v="1"/>
    <n v="12"/>
    <s v="No"/>
    <d v="2015-12-31T00:00:00"/>
    <x v="444"/>
    <n v="365"/>
    <s v="Active"/>
    <s v="No"/>
  </r>
  <r>
    <n v="1677"/>
    <s v="Found a tree I like so built a nest"/>
    <n v="2553"/>
    <s v="New York"/>
    <n v="1"/>
    <n v="1"/>
    <x v="1"/>
    <n v="12"/>
    <x v="1"/>
    <x v="9"/>
    <x v="1"/>
    <s v="No"/>
    <n v="4"/>
    <x v="1"/>
    <n v="201"/>
    <n v="0.04"/>
    <n v="5"/>
    <x v="1"/>
    <n v="115"/>
    <s v="Yes"/>
    <d v="2016-02-13T00:00:00"/>
    <x v="536"/>
    <n v="176"/>
    <s v="Active"/>
    <s v="No"/>
  </r>
  <r>
    <n v="1678"/>
    <s v="Brightly Tucked into Williamsburg"/>
    <n v="435"/>
    <s v="New York"/>
    <n v="1"/>
    <n v="0.67"/>
    <x v="1"/>
    <n v="12"/>
    <x v="1"/>
    <x v="9"/>
    <x v="0"/>
    <s v="Yes"/>
    <n v="1"/>
    <x v="0"/>
    <n v="65"/>
    <n v="0.03"/>
    <n v="4.91"/>
    <x v="1"/>
    <n v="23"/>
    <s v="No"/>
    <d v="2016-09-07T00:00:00"/>
    <x v="293"/>
    <n v="349"/>
    <s v="Active"/>
    <s v="No"/>
  </r>
  <r>
    <n v="1679"/>
    <s v="Spectacular Designer Loft"/>
    <n v="958"/>
    <s v="Aguascalientes"/>
    <n v="1"/>
    <n v="0.99"/>
    <x v="1"/>
    <n v="16"/>
    <x v="0"/>
    <x v="10"/>
    <x v="1"/>
    <s v="No"/>
    <n v="5"/>
    <x v="1"/>
    <n v="252"/>
    <n v="0.04"/>
    <n v="4.82"/>
    <x v="1"/>
    <n v="73"/>
    <s v="No"/>
    <d v="2015-12-26T00:00:00"/>
    <x v="537"/>
    <n v="284"/>
    <s v="Active"/>
    <s v="No"/>
  </r>
  <r>
    <n v="1680"/>
    <s v="Beautiful Room - 20 min. to Lower Manhattan"/>
    <n v="2348"/>
    <s v="New York"/>
    <n v="1"/>
    <n v="0.89"/>
    <x v="1"/>
    <n v="7"/>
    <x v="1"/>
    <x v="3"/>
    <x v="0"/>
    <s v="Yes"/>
    <n v="4"/>
    <x v="1"/>
    <n v="70"/>
    <n v="0.03"/>
    <n v="4.83"/>
    <x v="1"/>
    <n v="142"/>
    <s v="Yes"/>
    <d v="2015-12-26T00:00:00"/>
    <x v="118"/>
    <n v="344"/>
    <s v="Active"/>
    <s v="No"/>
  </r>
  <r>
    <n v="1681"/>
    <s v="Cozy 3 BD in NYC's East Village"/>
    <n v="2479"/>
    <s v="New York"/>
    <n v="1"/>
    <n v="0"/>
    <x v="0"/>
    <n v="15"/>
    <x v="0"/>
    <x v="4"/>
    <x v="0"/>
    <s v="Yes"/>
    <n v="2"/>
    <x v="0"/>
    <n v="75"/>
    <n v="0.03"/>
    <n v="5"/>
    <x v="1"/>
    <n v="4"/>
    <s v="No"/>
    <d v="2015-12-22T00:00:00"/>
    <x v="538"/>
    <n v="0"/>
    <s v="Inactive"/>
    <s v="No"/>
  </r>
  <r>
    <n v="1682"/>
    <s v="1 Bedrom Apt(One Block From Subway)"/>
    <n v="2558"/>
    <s v="New York"/>
    <n v="0.13"/>
    <n v="0.96"/>
    <x v="0"/>
    <n v="7"/>
    <x v="1"/>
    <x v="3"/>
    <x v="1"/>
    <s v="No"/>
    <n v="2"/>
    <x v="0"/>
    <n v="85"/>
    <n v="0.03"/>
    <n v="4.21"/>
    <x v="0"/>
    <n v="116"/>
    <s v="No"/>
    <d v="2016-05-12T00:00:00"/>
    <x v="64"/>
    <n v="364"/>
    <s v="Active"/>
    <s v="No"/>
  </r>
  <r>
    <n v="1683"/>
    <s v="Beautiful apt 2 blocks from Central Park"/>
    <n v="472"/>
    <s v="New York"/>
    <n v="1"/>
    <n v="0.6"/>
    <x v="1"/>
    <n v="14"/>
    <x v="0"/>
    <x v="2"/>
    <x v="1"/>
    <s v="No"/>
    <n v="3"/>
    <x v="1"/>
    <n v="185"/>
    <n v="0.03"/>
    <n v="5"/>
    <x v="1"/>
    <n v="9"/>
    <s v="No"/>
    <d v="2016-01-05T00:00:00"/>
    <x v="21"/>
    <n v="44"/>
    <s v="Active"/>
    <s v="No"/>
  </r>
  <r>
    <n v="1684"/>
    <s v="One of a Kind Duplex Garden Apt"/>
    <n v="226"/>
    <s v="New York"/>
    <n v="1"/>
    <n v="1"/>
    <x v="0"/>
    <n v="16"/>
    <x v="0"/>
    <x v="10"/>
    <x v="1"/>
    <s v="No"/>
    <n v="10"/>
    <x v="2"/>
    <n v="195"/>
    <n v="0.03"/>
    <n v="4.5599999999999996"/>
    <x v="1"/>
    <n v="55"/>
    <s v="No"/>
    <d v="2016-03-08T00:00:00"/>
    <x v="129"/>
    <n v="353"/>
    <s v="Active"/>
    <s v="Yes"/>
  </r>
  <r>
    <n v="1685"/>
    <s v="EmpireStateView one bedroom apart"/>
    <n v="1980"/>
    <s v="New York"/>
    <n v="1"/>
    <n v="0.6"/>
    <x v="0"/>
    <n v="21"/>
    <x v="2"/>
    <x v="13"/>
    <x v="1"/>
    <s v="No"/>
    <n v="3"/>
    <x v="1"/>
    <n v="100"/>
    <n v="0.03"/>
    <n v="4.6500000000000004"/>
    <x v="1"/>
    <n v="55"/>
    <s v="No"/>
    <d v="2015-12-05T00:00:00"/>
    <x v="10"/>
    <n v="351"/>
    <s v="Active"/>
    <s v="No"/>
  </r>
  <r>
    <n v="1686"/>
    <s v="Beautiful Brooklyn 2 Bedroom"/>
    <n v="1297"/>
    <s v="New York"/>
    <n v="1"/>
    <n v="0.5"/>
    <x v="0"/>
    <n v="9"/>
    <x v="1"/>
    <x v="16"/>
    <x v="1"/>
    <s v="No"/>
    <n v="2"/>
    <x v="0"/>
    <n v="125"/>
    <n v="0.03"/>
    <n v="4.6399999999999997"/>
    <x v="1"/>
    <n v="14"/>
    <s v="No"/>
    <d v="2016-04-03T00:00:00"/>
    <x v="539"/>
    <n v="43"/>
    <s v="Active"/>
    <s v="No"/>
  </r>
  <r>
    <n v="1687"/>
    <s v="Cozy Room  in the heart Astoria10 min to Manhattan"/>
    <n v="208"/>
    <s v="New York"/>
    <n v="1"/>
    <n v="0.92"/>
    <x v="1"/>
    <n v="21"/>
    <x v="2"/>
    <x v="13"/>
    <x v="0"/>
    <s v="Yes"/>
    <n v="1"/>
    <x v="0"/>
    <n v="38"/>
    <n v="0.03"/>
    <n v="4.87"/>
    <x v="1"/>
    <n v="183"/>
    <s v="Yes"/>
    <d v="2016-03-26T00:00:00"/>
    <x v="101"/>
    <n v="364"/>
    <s v="Active"/>
    <s v="No"/>
  </r>
  <r>
    <n v="1688"/>
    <s v="Location Eden"/>
    <n v="776"/>
    <s v="New York"/>
    <n v="1"/>
    <n v="0.5"/>
    <x v="0"/>
    <n v="21"/>
    <x v="2"/>
    <x v="13"/>
    <x v="0"/>
    <s v="Yes"/>
    <n v="1"/>
    <x v="0"/>
    <n v="43"/>
    <n v="0.03"/>
    <n v="5"/>
    <x v="1"/>
    <n v="3"/>
    <s v="No"/>
    <d v="2016-04-14T00:00:00"/>
    <x v="540"/>
    <n v="364"/>
    <s v="Active"/>
    <s v="No"/>
  </r>
  <r>
    <n v="1689"/>
    <s v="Owl's Landing - The Twins"/>
    <n v="2562"/>
    <s v="New York"/>
    <n v="1"/>
    <n v="0.97"/>
    <x v="1"/>
    <n v="29"/>
    <x v="3"/>
    <x v="22"/>
    <x v="0"/>
    <s v="Yes"/>
    <n v="3"/>
    <x v="1"/>
    <n v="49"/>
    <n v="0.03"/>
    <n v="4.9800000000000004"/>
    <x v="1"/>
    <n v="135"/>
    <s v="Yes"/>
    <d v="2015-12-27T00:00:00"/>
    <x v="23"/>
    <n v="365"/>
    <s v="Active"/>
    <s v="Yes"/>
  </r>
  <r>
    <n v="1690"/>
    <s v="Bohemian Brooklyn Garden Oasis"/>
    <n v="583"/>
    <s v="New York"/>
    <n v="1"/>
    <n v="1"/>
    <x v="0"/>
    <n v="12"/>
    <x v="1"/>
    <x v="9"/>
    <x v="1"/>
    <s v="No"/>
    <n v="2"/>
    <x v="0"/>
    <n v="200"/>
    <n v="0.04"/>
    <n v="5"/>
    <x v="1"/>
    <n v="12"/>
    <s v="No"/>
    <d v="2016-10-23T00:00:00"/>
    <x v="539"/>
    <n v="180"/>
    <s v="Active"/>
    <s v="No"/>
  </r>
  <r>
    <n v="1691"/>
    <s v="Cozy Traveler's Room with Terrace in Brooklyn!"/>
    <n v="387"/>
    <s v="New York"/>
    <n v="1"/>
    <n v="0.38"/>
    <x v="0"/>
    <n v="9"/>
    <x v="1"/>
    <x v="16"/>
    <x v="0"/>
    <s v="Yes"/>
    <n v="1"/>
    <x v="0"/>
    <n v="70"/>
    <n v="0.03"/>
    <n v="4.9000000000000004"/>
    <x v="1"/>
    <n v="20"/>
    <s v="No"/>
    <d v="2016-01-11T00:00:00"/>
    <x v="541"/>
    <n v="365"/>
    <s v="Active"/>
    <s v="No"/>
  </r>
  <r>
    <n v="1692"/>
    <s v="Times Square centrally located large room"/>
    <n v="2219"/>
    <s v="New York"/>
    <n v="1"/>
    <n v="1"/>
    <x v="1"/>
    <n v="18"/>
    <x v="0"/>
    <x v="20"/>
    <x v="0"/>
    <s v="Yes"/>
    <n v="1"/>
    <x v="0"/>
    <n v="60"/>
    <n v="0.03"/>
    <n v="4.91"/>
    <x v="1"/>
    <n v="11"/>
    <s v="No"/>
    <d v="2019-06-11T00:00:00"/>
    <x v="31"/>
    <n v="364"/>
    <s v="Active"/>
    <s v="No"/>
  </r>
  <r>
    <n v="1693"/>
    <s v="Modern Apartment Prospect Heights"/>
    <n v="1002"/>
    <s v="Florida"/>
    <n v="1"/>
    <n v="0.53"/>
    <x v="0"/>
    <n v="9"/>
    <x v="1"/>
    <x v="16"/>
    <x v="2"/>
    <s v="Yes"/>
    <n v="3"/>
    <x v="1"/>
    <n v="54"/>
    <n v="0.03"/>
    <n v="4.67"/>
    <x v="1"/>
    <n v="12"/>
    <s v="No"/>
    <d v="2015-12-27T00:00:00"/>
    <x v="542"/>
    <n v="0"/>
    <s v="Inactive"/>
    <s v="No"/>
  </r>
  <r>
    <n v="1694"/>
    <s v="Carriage House Loft with Fireplace"/>
    <n v="62"/>
    <s v="New York"/>
    <n v="0.67"/>
    <n v="0.32"/>
    <x v="1"/>
    <n v="7"/>
    <x v="1"/>
    <x v="3"/>
    <x v="1"/>
    <s v="No"/>
    <n v="4"/>
    <x v="1"/>
    <n v="400"/>
    <n v="0.04"/>
    <n v="5"/>
    <x v="1"/>
    <n v="11"/>
    <s v="No"/>
    <d v="2016-08-28T00:00:00"/>
    <x v="543"/>
    <n v="227"/>
    <s v="Active"/>
    <s v="No"/>
  </r>
  <r>
    <n v="1695"/>
    <s v="Private room in spacious apartment"/>
    <n v="1145"/>
    <s v="New York"/>
    <n v="1"/>
    <n v="0.4"/>
    <x v="0"/>
    <n v="9"/>
    <x v="1"/>
    <x v="16"/>
    <x v="0"/>
    <s v="Yes"/>
    <n v="1"/>
    <x v="0"/>
    <n v="50"/>
    <n v="0.03"/>
    <n v="5"/>
    <x v="1"/>
    <n v="12"/>
    <s v="No"/>
    <d v="2016-01-02T00:00:00"/>
    <x v="179"/>
    <n v="0"/>
    <s v="Inactive"/>
    <s v="No"/>
  </r>
  <r>
    <n v="1696"/>
    <s v="2 Bedrooms &amp; 2 Bathrooms Apt in Hell's Kitchen"/>
    <n v="2393"/>
    <s v="New York"/>
    <n v="1"/>
    <n v="1"/>
    <x v="0"/>
    <n v="17"/>
    <x v="0"/>
    <x v="0"/>
    <x v="1"/>
    <s v="No"/>
    <n v="6"/>
    <x v="2"/>
    <n v="179"/>
    <n v="0.03"/>
    <n v="4.8099999999999996"/>
    <x v="1"/>
    <n v="326"/>
    <s v="Yes"/>
    <d v="2015-12-03T00:00:00"/>
    <x v="169"/>
    <n v="223"/>
    <s v="Active"/>
    <s v="Yes"/>
  </r>
  <r>
    <n v="1697"/>
    <s v="Brooklyn's Finest - ML"/>
    <n v="2564"/>
    <s v="New York"/>
    <n v="1"/>
    <n v="0.95"/>
    <x v="1"/>
    <n v="12"/>
    <x v="1"/>
    <x v="9"/>
    <x v="1"/>
    <s v="No"/>
    <n v="4"/>
    <x v="1"/>
    <n v="125"/>
    <n v="0.03"/>
    <n v="4.99"/>
    <x v="1"/>
    <n v="107"/>
    <s v="Yes"/>
    <d v="2016-01-02T00:00:00"/>
    <x v="0"/>
    <n v="318"/>
    <s v="Active"/>
    <s v="No"/>
  </r>
  <r>
    <n v="1698"/>
    <s v="Owl's Landing- The Loft"/>
    <n v="2562"/>
    <s v="New York"/>
    <n v="1"/>
    <n v="0.97"/>
    <x v="1"/>
    <n v="30"/>
    <x v="3"/>
    <x v="15"/>
    <x v="0"/>
    <s v="Yes"/>
    <n v="3"/>
    <x v="1"/>
    <n v="59"/>
    <n v="0.03"/>
    <n v="4.9000000000000004"/>
    <x v="1"/>
    <n v="180"/>
    <s v="Yes"/>
    <d v="2016-01-02T00:00:00"/>
    <x v="75"/>
    <n v="365"/>
    <s v="Active"/>
    <s v="Yes"/>
  </r>
  <r>
    <n v="1699"/>
    <s v="WOW! Luxury East Village 3 Bed | 1 Bath Apt"/>
    <n v="575"/>
    <s v="New York"/>
    <n v="1"/>
    <n v="1"/>
    <x v="0"/>
    <n v="15"/>
    <x v="0"/>
    <x v="4"/>
    <x v="1"/>
    <s v="No"/>
    <n v="6"/>
    <x v="2"/>
    <n v="250"/>
    <n v="0.04"/>
    <n v="4.83"/>
    <x v="1"/>
    <n v="120"/>
    <s v="Yes"/>
    <d v="2015-12-05T00:00:00"/>
    <x v="3"/>
    <n v="111"/>
    <s v="Active"/>
    <s v="No"/>
  </r>
  <r>
    <n v="1700"/>
    <s v="Private room in Bed Stuy brownstone"/>
    <n v="2551"/>
    <s v="New York"/>
    <n v="1"/>
    <n v="0.79"/>
    <x v="1"/>
    <n v="7"/>
    <x v="1"/>
    <x v="3"/>
    <x v="0"/>
    <s v="Yes"/>
    <n v="2"/>
    <x v="0"/>
    <n v="56"/>
    <n v="0.03"/>
    <n v="5"/>
    <x v="1"/>
    <n v="23"/>
    <s v="No"/>
    <d v="2016-08-02T00:00:00"/>
    <x v="161"/>
    <n v="289"/>
    <s v="Active"/>
    <s v="No"/>
  </r>
  <r>
    <n v="1701"/>
    <s v="Beautiful Luxury Manhattan 3bed/2bath!"/>
    <n v="897"/>
    <s v="New York"/>
    <n v="1"/>
    <n v="0.33"/>
    <x v="0"/>
    <n v="20"/>
    <x v="0"/>
    <x v="1"/>
    <x v="1"/>
    <s v="No"/>
    <n v="6"/>
    <x v="2"/>
    <n v="258"/>
    <n v="0.04"/>
    <n v="4.96"/>
    <x v="1"/>
    <n v="25"/>
    <s v="No"/>
    <d v="2016-01-02T00:00:00"/>
    <x v="190"/>
    <n v="5"/>
    <s v="Active"/>
    <s v="No"/>
  </r>
  <r>
    <n v="1702"/>
    <s v="Private bdrm in bedstuy brownstone"/>
    <n v="2551"/>
    <s v="New York"/>
    <n v="1"/>
    <n v="0.79"/>
    <x v="1"/>
    <n v="7"/>
    <x v="1"/>
    <x v="3"/>
    <x v="0"/>
    <s v="Yes"/>
    <n v="1"/>
    <x v="0"/>
    <n v="52"/>
    <n v="0.03"/>
    <n v="5"/>
    <x v="1"/>
    <n v="19"/>
    <s v="No"/>
    <d v="2016-06-19T00:00:00"/>
    <x v="17"/>
    <n v="324"/>
    <s v="Active"/>
    <s v="No"/>
  </r>
  <r>
    <n v="1703"/>
    <s v="Beautiful Whole Private Apt with Huge Backyard."/>
    <n v="295"/>
    <s v="New York"/>
    <n v="0.98"/>
    <n v="0.93"/>
    <x v="1"/>
    <n v="2"/>
    <x v="4"/>
    <x v="24"/>
    <x v="1"/>
    <s v="No"/>
    <n v="2"/>
    <x v="0"/>
    <n v="89"/>
    <n v="0.03"/>
    <n v="4.96"/>
    <x v="1"/>
    <n v="226"/>
    <s v="Yes"/>
    <d v="2016-01-11T00:00:00"/>
    <x v="142"/>
    <n v="295"/>
    <s v="Active"/>
    <s v="No"/>
  </r>
  <r>
    <n v="1704"/>
    <s v="The Evergreen Backpackers - Dorm room"/>
    <n v="2294"/>
    <s v="New York"/>
    <n v="0"/>
    <n v="0"/>
    <x v="0"/>
    <n v="8"/>
    <x v="1"/>
    <x v="11"/>
    <x v="2"/>
    <s v="Yes"/>
    <n v="6"/>
    <x v="2"/>
    <n v="34"/>
    <n v="0.03"/>
    <n v="5"/>
    <x v="1"/>
    <n v="4"/>
    <s v="No"/>
    <d v="2016-06-20T00:00:00"/>
    <x v="188"/>
    <n v="365"/>
    <s v="Active"/>
    <s v="No"/>
  </r>
  <r>
    <n v="1705"/>
    <s v="The Evergreen Backpackers - Private room"/>
    <n v="2294"/>
    <s v="New York"/>
    <n v="0"/>
    <n v="0"/>
    <x v="0"/>
    <n v="8"/>
    <x v="1"/>
    <x v="11"/>
    <x v="0"/>
    <s v="Yes"/>
    <n v="2"/>
    <x v="0"/>
    <n v="69"/>
    <n v="0.03"/>
    <n v="4.5999999999999996"/>
    <x v="1"/>
    <n v="5"/>
    <s v="No"/>
    <d v="2015-12-28T00:00:00"/>
    <x v="544"/>
    <n v="365"/>
    <s v="Active"/>
    <s v="No"/>
  </r>
  <r>
    <n v="1706"/>
    <s v="Sunlit Private Rm Btwn Times Sq/Central Park/HK"/>
    <n v="1937"/>
    <s v="New York"/>
    <n v="0"/>
    <n v="0.94"/>
    <x v="0"/>
    <n v="17"/>
    <x v="0"/>
    <x v="0"/>
    <x v="0"/>
    <s v="Yes"/>
    <n v="4"/>
    <x v="1"/>
    <n v="119"/>
    <n v="0.03"/>
    <n v="4.72"/>
    <x v="1"/>
    <n v="69"/>
    <s v="No"/>
    <d v="2016-01-03T00:00:00"/>
    <x v="3"/>
    <n v="270"/>
    <s v="Active"/>
    <s v="No"/>
  </r>
  <r>
    <n v="1707"/>
    <s v="Big, King-bed room in cool EV apt!"/>
    <n v="976"/>
    <s v="New York"/>
    <n v="1"/>
    <n v="0.81"/>
    <x v="1"/>
    <n v="15"/>
    <x v="0"/>
    <x v="4"/>
    <x v="0"/>
    <s v="Yes"/>
    <n v="1"/>
    <x v="0"/>
    <n v="76"/>
    <n v="0.03"/>
    <n v="4.8"/>
    <x v="1"/>
    <n v="10"/>
    <s v="No"/>
    <d v="2016-01-03T00:00:00"/>
    <x v="179"/>
    <n v="226"/>
    <s v="Active"/>
    <s v="No"/>
  </r>
  <r>
    <n v="1708"/>
    <s v="Cozy room in sweet East Village Apt!"/>
    <n v="976"/>
    <s v="New York"/>
    <n v="1"/>
    <n v="0.81"/>
    <x v="1"/>
    <n v="15"/>
    <x v="0"/>
    <x v="4"/>
    <x v="0"/>
    <s v="Yes"/>
    <n v="1"/>
    <x v="0"/>
    <n v="41"/>
    <n v="0.03"/>
    <n v="4.88"/>
    <x v="1"/>
    <n v="34"/>
    <s v="No"/>
    <d v="2016-04-17T00:00:00"/>
    <x v="0"/>
    <n v="244"/>
    <s v="Active"/>
    <s v="No"/>
  </r>
  <r>
    <n v="1709"/>
    <s v="Elegant, sunny and spacious room in Harlem"/>
    <n v="2570"/>
    <s v="New York"/>
    <n v="0"/>
    <n v="0.4"/>
    <x v="0"/>
    <n v="16"/>
    <x v="0"/>
    <x v="10"/>
    <x v="0"/>
    <s v="Yes"/>
    <n v="2"/>
    <x v="0"/>
    <n v="85"/>
    <n v="0.03"/>
    <n v="4.3899999999999997"/>
    <x v="0"/>
    <n v="33"/>
    <s v="No"/>
    <d v="2016-05-04T00:00:00"/>
    <x v="23"/>
    <n v="365"/>
    <s v="Active"/>
    <s v="No"/>
  </r>
  <r>
    <n v="1710"/>
    <s v="BK's Finest Courtyard Rm close to transportation"/>
    <n v="2571"/>
    <s v="New York"/>
    <n v="0.84"/>
    <n v="0.97"/>
    <x v="0"/>
    <n v="8"/>
    <x v="1"/>
    <x v="11"/>
    <x v="0"/>
    <s v="Yes"/>
    <n v="2"/>
    <x v="0"/>
    <n v="47"/>
    <n v="0.03"/>
    <n v="4.87"/>
    <x v="1"/>
    <n v="276"/>
    <s v="Yes"/>
    <d v="2015-12-21T00:00:00"/>
    <x v="164"/>
    <n v="64"/>
    <s v="Active"/>
    <s v="No"/>
  </r>
  <r>
    <n v="1711"/>
    <s v="Cozy Room, Huge Yard, Trendy Brooklyn"/>
    <n v="304"/>
    <s v="New York"/>
    <n v="1"/>
    <n v="0.94"/>
    <x v="1"/>
    <n v="7"/>
    <x v="1"/>
    <x v="3"/>
    <x v="0"/>
    <s v="Yes"/>
    <n v="2"/>
    <x v="0"/>
    <n v="40"/>
    <n v="0.03"/>
    <n v="4.9000000000000004"/>
    <x v="1"/>
    <n v="144"/>
    <s v="Yes"/>
    <d v="2016-01-13T00:00:00"/>
    <x v="3"/>
    <n v="349"/>
    <s v="Active"/>
    <s v="No"/>
  </r>
  <r>
    <n v="1712"/>
    <s v="Bright &amp; Sunny 2-Bed - Bushwick/Bed-Stuy Border!"/>
    <n v="1485"/>
    <s v="New York"/>
    <n v="1"/>
    <n v="0.95"/>
    <x v="1"/>
    <n v="7"/>
    <x v="1"/>
    <x v="3"/>
    <x v="1"/>
    <s v="No"/>
    <n v="6"/>
    <x v="2"/>
    <n v="165"/>
    <n v="0.03"/>
    <n v="4.76"/>
    <x v="1"/>
    <n v="49"/>
    <s v="No"/>
    <d v="2018-11-05T00:00:00"/>
    <x v="41"/>
    <n v="271"/>
    <s v="Active"/>
    <s v="No"/>
  </r>
  <r>
    <n v="1713"/>
    <s v="Private guest studio in the heart of Astoria, NYC"/>
    <n v="2566"/>
    <s v="New York"/>
    <n v="1"/>
    <n v="0.95"/>
    <x v="1"/>
    <n v="21"/>
    <x v="2"/>
    <x v="13"/>
    <x v="1"/>
    <s v="No"/>
    <n v="3"/>
    <x v="1"/>
    <n v="80"/>
    <n v="0.03"/>
    <n v="4.97"/>
    <x v="1"/>
    <n v="122"/>
    <s v="Yes"/>
    <d v="2016-01-23T00:00:00"/>
    <x v="545"/>
    <n v="71"/>
    <s v="Active"/>
    <s v="No"/>
  </r>
  <r>
    <n v="1714"/>
    <s v="Private room in Greenpoint"/>
    <n v="117"/>
    <s v="New York"/>
    <n v="1"/>
    <n v="0.33"/>
    <x v="1"/>
    <n v="11"/>
    <x v="1"/>
    <x v="8"/>
    <x v="0"/>
    <s v="Yes"/>
    <n v="1"/>
    <x v="0"/>
    <n v="50"/>
    <n v="0.03"/>
    <n v="5"/>
    <x v="1"/>
    <n v="13"/>
    <s v="No"/>
    <d v="2017-06-30T00:00:00"/>
    <x v="75"/>
    <n v="364"/>
    <s v="Active"/>
    <s v="No"/>
  </r>
  <r>
    <n v="1715"/>
    <s v="Sunny, spacious and charming room in Harlem"/>
    <n v="2570"/>
    <s v="New York"/>
    <n v="0"/>
    <n v="0.4"/>
    <x v="0"/>
    <n v="16"/>
    <x v="0"/>
    <x v="10"/>
    <x v="0"/>
    <s v="Yes"/>
    <n v="2"/>
    <x v="0"/>
    <n v="88"/>
    <n v="0.03"/>
    <n v="4.5999999999999996"/>
    <x v="1"/>
    <n v="5"/>
    <s v="No"/>
    <d v="2018-06-25T00:00:00"/>
    <x v="546"/>
    <n v="365"/>
    <s v="Active"/>
    <s v="No"/>
  </r>
  <r>
    <n v="1716"/>
    <s v="No Sleep 'Till Bâ€™klyn! 2 Train CLEAN"/>
    <n v="2346"/>
    <s v="New York"/>
    <n v="1"/>
    <n v="1"/>
    <x v="0"/>
    <n v="10"/>
    <x v="1"/>
    <x v="17"/>
    <x v="0"/>
    <s v="Yes"/>
    <n v="2"/>
    <x v="0"/>
    <n v="50"/>
    <n v="0.03"/>
    <n v="4.8099999999999996"/>
    <x v="1"/>
    <n v="95"/>
    <s v="No"/>
    <d v="2015-12-21T00:00:00"/>
    <x v="547"/>
    <n v="139"/>
    <s v="Active"/>
    <s v="Yes"/>
  </r>
  <r>
    <n v="1717"/>
    <s v="Owl's Landing - Garden Room"/>
    <n v="2562"/>
    <s v="New York"/>
    <n v="1"/>
    <n v="0.97"/>
    <x v="1"/>
    <n v="29"/>
    <x v="3"/>
    <x v="22"/>
    <x v="0"/>
    <s v="Yes"/>
    <n v="3"/>
    <x v="1"/>
    <n v="59"/>
    <n v="0.03"/>
    <n v="4.9000000000000004"/>
    <x v="1"/>
    <n v="151"/>
    <s v="Yes"/>
    <d v="2015-12-21T00:00:00"/>
    <x v="21"/>
    <n v="365"/>
    <s v="Active"/>
    <s v="Yes"/>
  </r>
  <r>
    <n v="1718"/>
    <s v="High-End 2B Apt |  Close to NYC Hospitals | by GLS"/>
    <n v="2185"/>
    <s v="New Jersey"/>
    <n v="0.99"/>
    <n v="0.96"/>
    <x v="0"/>
    <n v="17"/>
    <x v="0"/>
    <x v="0"/>
    <x v="1"/>
    <s v="No"/>
    <n v="5"/>
    <x v="1"/>
    <n v="306"/>
    <n v="0.04"/>
    <n v="4.33"/>
    <x v="0"/>
    <n v="3"/>
    <s v="No"/>
    <d v="2016-01-20T00:00:00"/>
    <x v="314"/>
    <n v="350"/>
    <s v="Active"/>
    <s v="Yes"/>
  </r>
  <r>
    <n v="1719"/>
    <s v="Casa E 3A"/>
    <n v="2213"/>
    <s v="New York"/>
    <n v="0.9"/>
    <n v="1"/>
    <x v="0"/>
    <n v="24"/>
    <x v="2"/>
    <x v="5"/>
    <x v="0"/>
    <s v="Yes"/>
    <n v="2"/>
    <x v="0"/>
    <n v="60"/>
    <n v="0.03"/>
    <n v="4.8"/>
    <x v="1"/>
    <n v="71"/>
    <s v="No"/>
    <d v="2015-12-29T00:00:00"/>
    <x v="141"/>
    <n v="81"/>
    <s v="Active"/>
    <s v="Yes"/>
  </r>
  <r>
    <n v="1720"/>
    <s v="Casa E 3B"/>
    <n v="2213"/>
    <s v="New York"/>
    <n v="0.9"/>
    <n v="1"/>
    <x v="0"/>
    <n v="24"/>
    <x v="2"/>
    <x v="5"/>
    <x v="0"/>
    <s v="Yes"/>
    <n v="1"/>
    <x v="0"/>
    <n v="50"/>
    <n v="0.03"/>
    <n v="4.72"/>
    <x v="1"/>
    <n v="130"/>
    <s v="No"/>
    <d v="2015-12-12T00:00:00"/>
    <x v="32"/>
    <n v="68"/>
    <s v="Active"/>
    <s v="No"/>
  </r>
  <r>
    <n v="1721"/>
    <s v="Spacious Private 1-Bedroom Apartment in LIC"/>
    <n v="1439"/>
    <s v="New York"/>
    <n v="1"/>
    <n v="1"/>
    <x v="1"/>
    <n v="24"/>
    <x v="2"/>
    <x v="5"/>
    <x v="1"/>
    <s v="No"/>
    <n v="2"/>
    <x v="0"/>
    <n v="207"/>
    <n v="0.04"/>
    <n v="4.99"/>
    <x v="1"/>
    <n v="116"/>
    <s v="Yes"/>
    <d v="2016-01-01T00:00:00"/>
    <x v="3"/>
    <n v="108"/>
    <s v="Active"/>
    <s v="No"/>
  </r>
  <r>
    <n v="1722"/>
    <s v="Sunny, Cozy Single Room in Brooklyn"/>
    <n v="2290"/>
    <s v="New York"/>
    <n v="0.75"/>
    <n v="0.42"/>
    <x v="0"/>
    <n v="10"/>
    <x v="1"/>
    <x v="17"/>
    <x v="0"/>
    <s v="Yes"/>
    <n v="1"/>
    <x v="0"/>
    <n v="30"/>
    <n v="0.03"/>
    <n v="4.78"/>
    <x v="1"/>
    <n v="9"/>
    <s v="No"/>
    <d v="2017-08-09T00:00:00"/>
    <x v="250"/>
    <n v="357"/>
    <s v="Active"/>
    <s v="No"/>
  </r>
  <r>
    <n v="1723"/>
    <s v="Entire Huge East Harlem Apt"/>
    <n v="420"/>
    <s v="New York"/>
    <n v="1"/>
    <n v="1"/>
    <x v="1"/>
    <n v="14"/>
    <x v="0"/>
    <x v="2"/>
    <x v="1"/>
    <s v="No"/>
    <n v="4"/>
    <x v="1"/>
    <n v="120"/>
    <n v="0.03"/>
    <n v="4.92"/>
    <x v="1"/>
    <n v="26"/>
    <s v="No"/>
    <d v="2017-07-25T00:00:00"/>
    <x v="224"/>
    <n v="0"/>
    <s v="Inactive"/>
    <s v="No"/>
  </r>
  <r>
    <n v="1724"/>
    <s v="Beautiful stylish Brooklyn apartment"/>
    <n v="60"/>
    <s v="New York"/>
    <n v="1"/>
    <n v="1"/>
    <x v="0"/>
    <n v="7"/>
    <x v="1"/>
    <x v="3"/>
    <x v="1"/>
    <s v="No"/>
    <n v="4"/>
    <x v="1"/>
    <n v="120"/>
    <n v="0.03"/>
    <n v="4.67"/>
    <x v="1"/>
    <n v="3"/>
    <s v="No"/>
    <d v="2016-07-24T00:00:00"/>
    <x v="548"/>
    <n v="0"/>
    <s v="Inactive"/>
    <s v="Yes"/>
  </r>
  <r>
    <n v="1725"/>
    <s v="Convenient Ridgewood Brownstone"/>
    <n v="2578"/>
    <s v="New York"/>
    <n v="0.9"/>
    <n v="0.52"/>
    <x v="0"/>
    <n v="25"/>
    <x v="2"/>
    <x v="14"/>
    <x v="1"/>
    <s v="No"/>
    <n v="16"/>
    <x v="2"/>
    <n v="300"/>
    <n v="0.04"/>
    <n v="4.5"/>
    <x v="1"/>
    <n v="8"/>
    <s v="No"/>
    <d v="2016-05-08T00:00:00"/>
    <x v="21"/>
    <n v="365"/>
    <s v="Active"/>
    <s v="No"/>
  </r>
  <r>
    <n v="1726"/>
    <s v="â€œTreeHouseâ€ Urban Cabin in Williamsburg"/>
    <n v="736"/>
    <s v="New York"/>
    <n v="1"/>
    <n v="1"/>
    <x v="1"/>
    <n v="12"/>
    <x v="1"/>
    <x v="9"/>
    <x v="1"/>
    <s v="No"/>
    <n v="2"/>
    <x v="0"/>
    <n v="175"/>
    <n v="0.03"/>
    <n v="4.97"/>
    <x v="1"/>
    <n v="148"/>
    <s v="Yes"/>
    <d v="2016-01-13T00:00:00"/>
    <x v="37"/>
    <n v="19"/>
    <s v="Active"/>
    <s v="No"/>
  </r>
  <r>
    <n v="1727"/>
    <s v="NYC luxury 2 bedrooms central location"/>
    <n v="2576"/>
    <s v="New York"/>
    <n v="0.93"/>
    <n v="0.66"/>
    <x v="0"/>
    <n v="18"/>
    <x v="0"/>
    <x v="20"/>
    <x v="1"/>
    <s v="No"/>
    <n v="5"/>
    <x v="1"/>
    <n v="150"/>
    <n v="0.03"/>
    <n v="4.5"/>
    <x v="1"/>
    <n v="4"/>
    <s v="No"/>
    <d v="2016-08-12T00:00:00"/>
    <x v="549"/>
    <n v="180"/>
    <s v="Active"/>
    <s v="No"/>
  </r>
  <r>
    <n v="1728"/>
    <s v="Central Park West luxury 3 bedrooms"/>
    <n v="2576"/>
    <s v="New York"/>
    <n v="0.93"/>
    <n v="0.66"/>
    <x v="0"/>
    <n v="18"/>
    <x v="0"/>
    <x v="20"/>
    <x v="1"/>
    <s v="No"/>
    <n v="6"/>
    <x v="2"/>
    <n v="167"/>
    <n v="0.03"/>
    <n v="4.4000000000000004"/>
    <x v="0"/>
    <n v="5"/>
    <s v="No"/>
    <d v="2016-02-06T00:00:00"/>
    <x v="550"/>
    <n v="180"/>
    <s v="Active"/>
    <s v="No"/>
  </r>
  <r>
    <n v="1729"/>
    <s v="Artsy 2-bdrm apartment Sleeps 6. 1 min from Subway"/>
    <n v="298"/>
    <s v="New York"/>
    <n v="1"/>
    <n v="0.93"/>
    <x v="0"/>
    <n v="7"/>
    <x v="1"/>
    <x v="3"/>
    <x v="1"/>
    <s v="No"/>
    <n v="6"/>
    <x v="2"/>
    <n v="85"/>
    <n v="0.03"/>
    <n v="4.41"/>
    <x v="0"/>
    <n v="162"/>
    <s v="No"/>
    <d v="2016-02-27T00:00:00"/>
    <x v="199"/>
    <n v="86"/>
    <s v="Active"/>
    <s v="No"/>
  </r>
  <r>
    <n v="1730"/>
    <s v="Spacious Den"/>
    <n v="21"/>
    <s v="New York"/>
    <n v="0.5"/>
    <n v="0.33"/>
    <x v="0"/>
    <n v="7"/>
    <x v="1"/>
    <x v="3"/>
    <x v="0"/>
    <s v="Yes"/>
    <n v="1"/>
    <x v="0"/>
    <n v="43"/>
    <n v="0.03"/>
    <n v="4.8600000000000003"/>
    <x v="1"/>
    <n v="7"/>
    <s v="No"/>
    <d v="2016-11-14T00:00:00"/>
    <x v="41"/>
    <n v="365"/>
    <s v="Active"/>
    <s v="No"/>
  </r>
  <r>
    <n v="1731"/>
    <s v="Comfy room in a loft in  Greenpoint/Williamsburg!"/>
    <n v="1489"/>
    <s v="New York"/>
    <n v="0.5"/>
    <n v="0.9"/>
    <x v="0"/>
    <n v="11"/>
    <x v="1"/>
    <x v="8"/>
    <x v="0"/>
    <s v="Yes"/>
    <n v="1"/>
    <x v="0"/>
    <n v="51"/>
    <n v="0.03"/>
    <n v="5"/>
    <x v="1"/>
    <n v="4"/>
    <s v="No"/>
    <d v="2017-01-31T00:00:00"/>
    <x v="305"/>
    <n v="361"/>
    <s v="Active"/>
    <s v="No"/>
  </r>
  <r>
    <n v="1732"/>
    <s v="Spacious/Beautiful Private Room"/>
    <n v="2579"/>
    <s v="New York"/>
    <n v="1"/>
    <n v="1"/>
    <x v="1"/>
    <n v="11"/>
    <x v="1"/>
    <x v="8"/>
    <x v="0"/>
    <s v="Yes"/>
    <n v="2"/>
    <x v="0"/>
    <n v="80"/>
    <n v="0.03"/>
    <n v="4.83"/>
    <x v="1"/>
    <n v="119"/>
    <s v="Yes"/>
    <d v="2016-07-04T00:00:00"/>
    <x v="15"/>
    <n v="199"/>
    <s v="Active"/>
    <s v="Yes"/>
  </r>
  <r>
    <n v="1733"/>
    <s v="large hellâ€™s kitchen room with a private bathroom"/>
    <n v="2393"/>
    <s v="New York"/>
    <n v="1"/>
    <n v="1"/>
    <x v="0"/>
    <n v="17"/>
    <x v="0"/>
    <x v="0"/>
    <x v="0"/>
    <s v="Yes"/>
    <n v="4"/>
    <x v="1"/>
    <n v="54"/>
    <n v="0.03"/>
    <n v="4.83"/>
    <x v="1"/>
    <n v="6"/>
    <s v="No"/>
    <d v="2016-01-08T00:00:00"/>
    <x v="551"/>
    <n v="11"/>
    <s v="Active"/>
    <s v="Yes"/>
  </r>
  <r>
    <n v="1734"/>
    <s v="Artist Escape With Private Terrace"/>
    <n v="986"/>
    <s v="New York"/>
    <n v="0"/>
    <n v="0.5"/>
    <x v="0"/>
    <n v="7"/>
    <x v="1"/>
    <x v="3"/>
    <x v="0"/>
    <s v="Yes"/>
    <n v="1"/>
    <x v="0"/>
    <n v="40"/>
    <n v="0.03"/>
    <n v="4.8600000000000003"/>
    <x v="1"/>
    <n v="7"/>
    <s v="No"/>
    <d v="2016-06-01T00:00:00"/>
    <x v="512"/>
    <n v="0"/>
    <s v="Inactive"/>
    <s v="No"/>
  </r>
  <r>
    <n v="1735"/>
    <s v="Room In Williamsburg LOFT"/>
    <n v="2297"/>
    <s v="New York"/>
    <n v="1"/>
    <n v="1"/>
    <x v="0"/>
    <n v="12"/>
    <x v="1"/>
    <x v="9"/>
    <x v="0"/>
    <s v="Yes"/>
    <n v="1"/>
    <x v="0"/>
    <n v="105"/>
    <n v="0.03"/>
    <n v="4.7699999999999996"/>
    <x v="1"/>
    <n v="13"/>
    <s v="No"/>
    <d v="2016-01-02T00:00:00"/>
    <x v="87"/>
    <n v="365"/>
    <s v="Active"/>
    <s v="Yes"/>
  </r>
  <r>
    <n v="1736"/>
    <s v="Cozy two bedroom apartment"/>
    <n v="2581"/>
    <s v="New York"/>
    <n v="0.5"/>
    <n v="0.94"/>
    <x v="0"/>
    <n v="19"/>
    <x v="0"/>
    <x v="12"/>
    <x v="1"/>
    <s v="No"/>
    <n v="4"/>
    <x v="1"/>
    <n v="148"/>
    <n v="0.03"/>
    <n v="4.83"/>
    <x v="1"/>
    <n v="40"/>
    <s v="No"/>
    <d v="2016-01-01T00:00:00"/>
    <x v="14"/>
    <n v="0"/>
    <s v="Inactive"/>
    <s v="Yes"/>
  </r>
  <r>
    <n v="1737"/>
    <s v="Madison Avenue 3 Room Loft"/>
    <n v="2576"/>
    <s v="New York"/>
    <n v="0.93"/>
    <n v="0.66"/>
    <x v="0"/>
    <n v="18"/>
    <x v="0"/>
    <x v="20"/>
    <x v="1"/>
    <s v="No"/>
    <n v="6"/>
    <x v="2"/>
    <n v="99"/>
    <n v="0.03"/>
    <n v="3.75"/>
    <x v="0"/>
    <n v="4"/>
    <s v="No"/>
    <d v="2016-10-17T00:00:00"/>
    <x v="349"/>
    <n v="180"/>
    <s v="Active"/>
    <s v="No"/>
  </r>
  <r>
    <n v="1738"/>
    <s v="NICE 2 BED APT NEAR TIME SQUARE"/>
    <n v="2585"/>
    <s v="New York"/>
    <n v="0.67"/>
    <n v="0.75"/>
    <x v="0"/>
    <n v="17"/>
    <x v="0"/>
    <x v="0"/>
    <x v="1"/>
    <s v="No"/>
    <n v="5"/>
    <x v="1"/>
    <n v="105"/>
    <n v="0.03"/>
    <n v="4.5999999999999996"/>
    <x v="1"/>
    <n v="10"/>
    <s v="No"/>
    <d v="2016-04-04T00:00:00"/>
    <x v="299"/>
    <n v="365"/>
    <s v="Active"/>
    <s v="No"/>
  </r>
  <r>
    <n v="1739"/>
    <s v="Spacious 1 bed Near Time Square"/>
    <n v="2585"/>
    <s v="New York"/>
    <n v="0.67"/>
    <n v="0.75"/>
    <x v="0"/>
    <n v="17"/>
    <x v="0"/>
    <x v="0"/>
    <x v="1"/>
    <s v="No"/>
    <n v="3"/>
    <x v="1"/>
    <n v="90"/>
    <n v="0.03"/>
    <n v="4.5"/>
    <x v="1"/>
    <n v="6"/>
    <s v="No"/>
    <d v="2017-04-17T00:00:00"/>
    <x v="37"/>
    <n v="355"/>
    <s v="Active"/>
    <s v="No"/>
  </r>
  <r>
    <n v="1740"/>
    <s v="Harlem Hearth - Loft Living on a Grand Scale"/>
    <n v="1259"/>
    <s v="New York"/>
    <n v="0.86"/>
    <n v="0.98"/>
    <x v="1"/>
    <n v="16"/>
    <x v="0"/>
    <x v="10"/>
    <x v="1"/>
    <s v="No"/>
    <n v="8"/>
    <x v="2"/>
    <n v="202"/>
    <n v="0.04"/>
    <n v="4.99"/>
    <x v="1"/>
    <n v="98"/>
    <s v="No"/>
    <d v="2017-07-26T00:00:00"/>
    <x v="371"/>
    <n v="362"/>
    <s v="Active"/>
    <s v="No"/>
  </r>
  <r>
    <n v="1741"/>
    <s v="Cozy Private Entrance &amp; Bathroom"/>
    <n v="1496"/>
    <s v="New York"/>
    <n v="0.81"/>
    <n v="0.85"/>
    <x v="0"/>
    <n v="19"/>
    <x v="0"/>
    <x v="12"/>
    <x v="0"/>
    <s v="Yes"/>
    <n v="2"/>
    <x v="0"/>
    <n v="60"/>
    <n v="0.03"/>
    <n v="4.59"/>
    <x v="1"/>
    <n v="259"/>
    <s v="No"/>
    <d v="2015-12-28T00:00:00"/>
    <x v="224"/>
    <n v="164"/>
    <s v="Active"/>
    <s v="Yes"/>
  </r>
  <r>
    <n v="1742"/>
    <s v="Near to Manhattan and large 2BD Apt"/>
    <n v="2587"/>
    <s v="New York"/>
    <n v="1"/>
    <n v="1"/>
    <x v="1"/>
    <n v="26"/>
    <x v="2"/>
    <x v="19"/>
    <x v="1"/>
    <s v="No"/>
    <n v="5"/>
    <x v="1"/>
    <n v="170"/>
    <n v="0.03"/>
    <n v="4.9800000000000004"/>
    <x v="1"/>
    <n v="85"/>
    <s v="No"/>
    <d v="2016-01-02T00:00:00"/>
    <x v="23"/>
    <n v="364"/>
    <s v="Active"/>
    <s v="No"/>
  </r>
  <r>
    <n v="1743"/>
    <s v="Garden level apt w backyard and Jacuzzi."/>
    <n v="1068"/>
    <s v="New York"/>
    <n v="0.83"/>
    <n v="0.31"/>
    <x v="0"/>
    <n v="7"/>
    <x v="1"/>
    <x v="3"/>
    <x v="1"/>
    <s v="No"/>
    <n v="2"/>
    <x v="0"/>
    <n v="175"/>
    <n v="0.03"/>
    <n v="4.93"/>
    <x v="1"/>
    <n v="15"/>
    <s v="No"/>
    <d v="2017-11-11T00:00:00"/>
    <x v="500"/>
    <n v="346"/>
    <s v="Active"/>
    <s v="No"/>
  </r>
  <r>
    <n v="1744"/>
    <s v="Private BR in beautifulArtists Loft"/>
    <n v="371"/>
    <s v="New York"/>
    <n v="0.5"/>
    <n v="0.36"/>
    <x v="0"/>
    <n v="11"/>
    <x v="1"/>
    <x v="8"/>
    <x v="0"/>
    <s v="Yes"/>
    <n v="2"/>
    <x v="0"/>
    <n v="85"/>
    <n v="0.03"/>
    <n v="5"/>
    <x v="1"/>
    <n v="20"/>
    <s v="No"/>
    <d v="2016-02-28T00:00:00"/>
    <x v="31"/>
    <n v="122"/>
    <s v="Active"/>
    <s v="No"/>
  </r>
  <r>
    <n v="1745"/>
    <s v="Beautiful, bright and spacious home"/>
    <n v="1674"/>
    <s v="New York"/>
    <n v="1"/>
    <n v="1"/>
    <x v="0"/>
    <n v="9"/>
    <x v="1"/>
    <x v="16"/>
    <x v="1"/>
    <s v="No"/>
    <n v="5"/>
    <x v="1"/>
    <n v="128"/>
    <n v="0.03"/>
    <n v="4.97"/>
    <x v="1"/>
    <n v="127"/>
    <s v="Yes"/>
    <d v="2015-12-31T00:00:00"/>
    <x v="17"/>
    <n v="74"/>
    <s v="Active"/>
    <s v="No"/>
  </r>
  <r>
    <n v="1746"/>
    <s v="OPEN LOFT WITH PRIVATE BACKYARD"/>
    <n v="2574"/>
    <s v="New York"/>
    <n v="0"/>
    <n v="0"/>
    <x v="0"/>
    <n v="7"/>
    <x v="1"/>
    <x v="3"/>
    <x v="1"/>
    <s v="No"/>
    <n v="5"/>
    <x v="1"/>
    <n v="89"/>
    <n v="0.03"/>
    <n v="4.5999999999999996"/>
    <x v="1"/>
    <n v="10"/>
    <s v="No"/>
    <d v="2016-01-05T00:00:00"/>
    <x v="552"/>
    <n v="360"/>
    <s v="Active"/>
    <s v="No"/>
  </r>
  <r>
    <n v="1747"/>
    <s v="2 Twin beds, 2 guests - Manhattan, Upper West Side"/>
    <n v="132"/>
    <s v="New York"/>
    <n v="1"/>
    <n v="0.98"/>
    <x v="0"/>
    <n v="16"/>
    <x v="0"/>
    <x v="10"/>
    <x v="0"/>
    <s v="Yes"/>
    <n v="2"/>
    <x v="0"/>
    <n v="55"/>
    <n v="0.03"/>
    <n v="4.8899999999999997"/>
    <x v="1"/>
    <n v="263"/>
    <s v="Yes"/>
    <d v="2016-06-29T00:00:00"/>
    <x v="195"/>
    <n v="365"/>
    <s v="Active"/>
    <s v="No"/>
  </r>
  <r>
    <n v="1748"/>
    <s v="Amazing loft on the Uper East Side"/>
    <n v="1735"/>
    <s v="New York"/>
    <n v="1"/>
    <n v="0.88"/>
    <x v="0"/>
    <n v="19"/>
    <x v="0"/>
    <x v="12"/>
    <x v="1"/>
    <s v="No"/>
    <n v="4"/>
    <x v="1"/>
    <n v="225"/>
    <n v="0.04"/>
    <n v="4.93"/>
    <x v="1"/>
    <n v="29"/>
    <s v="No"/>
    <d v="2016-05-24T00:00:00"/>
    <x v="77"/>
    <n v="12"/>
    <s v="Active"/>
    <s v="No"/>
  </r>
  <r>
    <n v="1749"/>
    <s v="St Regis Hotel, NYC Luxury Hotel Rooms by Owners"/>
    <n v="2592"/>
    <s v="Florida"/>
    <n v="1"/>
    <n v="0.38"/>
    <x v="0"/>
    <n v="18"/>
    <x v="0"/>
    <x v="20"/>
    <x v="0"/>
    <s v="Yes"/>
    <n v="2"/>
    <x v="0"/>
    <n v="587"/>
    <n v="0.05"/>
    <n v="5"/>
    <x v="1"/>
    <n v="17"/>
    <s v="No"/>
    <d v="2018-01-07T00:00:00"/>
    <x v="109"/>
    <n v="362"/>
    <s v="Active"/>
    <s v="No"/>
  </r>
  <r>
    <n v="1750"/>
    <s v="Studio Apt at the Heart of Chelsea"/>
    <n v="1174"/>
    <s v="New York"/>
    <n v="1"/>
    <n v="0.98"/>
    <x v="1"/>
    <n v="13"/>
    <x v="0"/>
    <x v="7"/>
    <x v="1"/>
    <s v="No"/>
    <n v="2"/>
    <x v="0"/>
    <n v="93"/>
    <n v="0.03"/>
    <n v="4.76"/>
    <x v="1"/>
    <n v="172"/>
    <s v="No"/>
    <d v="2016-01-03T00:00:00"/>
    <x v="178"/>
    <n v="175"/>
    <s v="Active"/>
    <s v="Yes"/>
  </r>
  <r>
    <n v="1751"/>
    <s v="Bright, Calm, &amp; Spacious Apt. A Williamsburg Gem."/>
    <n v="2593"/>
    <s v="New York"/>
    <n v="1"/>
    <n v="1"/>
    <x v="1"/>
    <n v="11"/>
    <x v="1"/>
    <x v="8"/>
    <x v="1"/>
    <s v="No"/>
    <n v="2"/>
    <x v="0"/>
    <n v="127"/>
    <n v="0.03"/>
    <n v="5"/>
    <x v="1"/>
    <n v="28"/>
    <s v="No"/>
    <d v="2016-01-02T00:00:00"/>
    <x v="217"/>
    <n v="10"/>
    <s v="Active"/>
    <s v="No"/>
  </r>
  <r>
    <n v="1752"/>
    <s v="Airy 4 BR Triplex - Private Deck,  Trendy Bed-Stuy"/>
    <n v="1973"/>
    <s v="New York"/>
    <n v="1"/>
    <n v="0.68"/>
    <x v="0"/>
    <n v="7"/>
    <x v="1"/>
    <x v="3"/>
    <x v="1"/>
    <s v="No"/>
    <n v="8"/>
    <x v="2"/>
    <n v="599"/>
    <n v="0.05"/>
    <n v="4.9800000000000004"/>
    <x v="1"/>
    <n v="54"/>
    <s v="No"/>
    <d v="2016-01-02T00:00:00"/>
    <x v="66"/>
    <n v="0"/>
    <s v="Inactive"/>
    <s v="No"/>
  </r>
  <r>
    <n v="1753"/>
    <s v="Beautiful house in the heart of Williamsburg"/>
    <n v="1006"/>
    <s v="New York"/>
    <n v="1"/>
    <n v="0.97"/>
    <x v="1"/>
    <n v="12"/>
    <x v="1"/>
    <x v="9"/>
    <x v="1"/>
    <s v="No"/>
    <n v="7"/>
    <x v="2"/>
    <n v="486"/>
    <n v="0.04"/>
    <n v="4.99"/>
    <x v="1"/>
    <n v="132"/>
    <s v="Yes"/>
    <d v="2016-05-24T00:00:00"/>
    <x v="119"/>
    <n v="131"/>
    <s v="Active"/>
    <s v="No"/>
  </r>
  <r>
    <n v="1754"/>
    <s v="Room Near JFK Twin Beds"/>
    <n v="2523"/>
    <s v="New York"/>
    <n v="0.5"/>
    <n v="0.99"/>
    <x v="1"/>
    <n v="23"/>
    <x v="2"/>
    <x v="6"/>
    <x v="0"/>
    <s v="Yes"/>
    <n v="2"/>
    <x v="0"/>
    <n v="43"/>
    <n v="0.03"/>
    <n v="4.97"/>
    <x v="1"/>
    <n v="648"/>
    <s v="Yes"/>
    <d v="2015-12-28T00:00:00"/>
    <x v="20"/>
    <n v="337"/>
    <s v="Active"/>
    <s v="No"/>
  </r>
  <r>
    <n v="1755"/>
    <s v="Peaceful Artist Bedroomâ€”Just 30 Min to Manhattan!"/>
    <n v="1710"/>
    <s v="New York"/>
    <n v="1"/>
    <n v="0.98"/>
    <x v="0"/>
    <n v="7"/>
    <x v="1"/>
    <x v="3"/>
    <x v="0"/>
    <s v="Yes"/>
    <n v="2"/>
    <x v="0"/>
    <n v="64"/>
    <n v="0.03"/>
    <n v="4.72"/>
    <x v="1"/>
    <n v="74"/>
    <s v="No"/>
    <d v="2016-03-06T00:00:00"/>
    <x v="44"/>
    <n v="180"/>
    <s v="Active"/>
    <s v="No"/>
  </r>
  <r>
    <n v="1756"/>
    <s v="NYCHaven2:"/>
    <n v="2515"/>
    <s v="New York"/>
    <n v="1"/>
    <n v="0.8"/>
    <x v="0"/>
    <n v="10"/>
    <x v="1"/>
    <x v="17"/>
    <x v="1"/>
    <s v="No"/>
    <n v="10"/>
    <x v="2"/>
    <n v="185"/>
    <n v="0.03"/>
    <n v="4.8099999999999996"/>
    <x v="1"/>
    <n v="256"/>
    <s v="Yes"/>
    <d v="2016-04-15T00:00:00"/>
    <x v="165"/>
    <n v="336"/>
    <s v="Active"/>
    <s v="No"/>
  </r>
  <r>
    <n v="1757"/>
    <s v="Beautiful huge Williamsburg room with private bath"/>
    <n v="1794"/>
    <s v="New York"/>
    <n v="0"/>
    <n v="0.3"/>
    <x v="0"/>
    <n v="12"/>
    <x v="1"/>
    <x v="9"/>
    <x v="0"/>
    <s v="Yes"/>
    <n v="3"/>
    <x v="1"/>
    <n v="95"/>
    <n v="0.03"/>
    <n v="4.84"/>
    <x v="1"/>
    <n v="19"/>
    <s v="No"/>
    <d v="2016-08-20T00:00:00"/>
    <x v="143"/>
    <n v="0"/>
    <s v="Inactive"/>
    <s v="No"/>
  </r>
  <r>
    <n v="1758"/>
    <s v="Giant Loft with Great Light, Convenient and Unique"/>
    <n v="1894"/>
    <s v="New York"/>
    <n v="1"/>
    <n v="0.92"/>
    <x v="1"/>
    <n v="16"/>
    <x v="0"/>
    <x v="10"/>
    <x v="1"/>
    <s v="No"/>
    <n v="6"/>
    <x v="2"/>
    <n v="185"/>
    <n v="0.03"/>
    <n v="5"/>
    <x v="1"/>
    <n v="33"/>
    <s v="No"/>
    <d v="2017-10-21T00:00:00"/>
    <x v="74"/>
    <n v="45"/>
    <s v="Active"/>
    <s v="No"/>
  </r>
  <r>
    <n v="1759"/>
    <s v="â¤ï¸ APT W/ PRIVATE ENTRY+GARDEN IN TOWNHOUSE-SAFE!"/>
    <n v="2377"/>
    <s v="New York"/>
    <n v="1"/>
    <n v="1"/>
    <x v="1"/>
    <n v="20"/>
    <x v="0"/>
    <x v="1"/>
    <x v="1"/>
    <s v="No"/>
    <n v="2"/>
    <x v="0"/>
    <n v="220"/>
    <n v="0.04"/>
    <n v="4.99"/>
    <x v="1"/>
    <n v="234"/>
    <s v="Yes"/>
    <d v="2016-01-09T00:00:00"/>
    <x v="198"/>
    <n v="338"/>
    <s v="Active"/>
    <s v="No"/>
  </r>
  <r>
    <n v="1760"/>
    <s v="Cozy Private Garden Apartment"/>
    <n v="2599"/>
    <s v="New York"/>
    <n v="1"/>
    <n v="1"/>
    <x v="1"/>
    <n v="7"/>
    <x v="1"/>
    <x v="3"/>
    <x v="1"/>
    <s v="No"/>
    <n v="2"/>
    <x v="0"/>
    <n v="105"/>
    <n v="0.03"/>
    <n v="4.9000000000000004"/>
    <x v="1"/>
    <n v="167"/>
    <s v="Yes"/>
    <d v="2016-01-26T00:00:00"/>
    <x v="161"/>
    <n v="306"/>
    <s v="Active"/>
    <s v="Yes"/>
  </r>
  <r>
    <n v="1761"/>
    <s v="in the heart of williamsburg"/>
    <n v="671"/>
    <s v="New York"/>
    <n v="0"/>
    <n v="0"/>
    <x v="0"/>
    <n v="12"/>
    <x v="1"/>
    <x v="9"/>
    <x v="1"/>
    <s v="No"/>
    <n v="4"/>
    <x v="1"/>
    <n v="300"/>
    <n v="0.04"/>
    <n v="5"/>
    <x v="1"/>
    <n v="4"/>
    <s v="No"/>
    <d v="2016-08-07T00:00:00"/>
    <x v="388"/>
    <n v="364"/>
    <s v="Active"/>
    <s v="No"/>
  </r>
  <r>
    <n v="1762"/>
    <s v="private modern room (long term 1 month or more)"/>
    <n v="474"/>
    <s v="New York"/>
    <n v="1"/>
    <n v="0.56000000000000005"/>
    <x v="0"/>
    <n v="7"/>
    <x v="1"/>
    <x v="3"/>
    <x v="0"/>
    <s v="Yes"/>
    <n v="1"/>
    <x v="0"/>
    <n v="40"/>
    <n v="0.03"/>
    <n v="5"/>
    <x v="1"/>
    <n v="5"/>
    <s v="No"/>
    <d v="2016-09-30T00:00:00"/>
    <x v="52"/>
    <n v="265"/>
    <s v="Active"/>
    <s v="No"/>
  </r>
  <r>
    <n v="1763"/>
    <s v="Large Luxury Studio with a view"/>
    <n v="2602"/>
    <s v="New York"/>
    <n v="1"/>
    <n v="1"/>
    <x v="0"/>
    <n v="14"/>
    <x v="0"/>
    <x v="2"/>
    <x v="1"/>
    <s v="No"/>
    <n v="3"/>
    <x v="1"/>
    <n v="200"/>
    <n v="0.04"/>
    <n v="4.83"/>
    <x v="1"/>
    <n v="83"/>
    <s v="No"/>
    <d v="2016-03-23T00:00:00"/>
    <x v="178"/>
    <n v="179"/>
    <s v="Active"/>
    <s v="No"/>
  </r>
  <r>
    <n v="1764"/>
    <s v="Spacious and quiet room available for long term"/>
    <n v="2033"/>
    <s v="New York"/>
    <n v="1"/>
    <n v="1"/>
    <x v="0"/>
    <n v="16"/>
    <x v="0"/>
    <x v="10"/>
    <x v="0"/>
    <s v="Yes"/>
    <n v="1"/>
    <x v="0"/>
    <n v="25"/>
    <n v="0.03"/>
    <n v="5"/>
    <x v="1"/>
    <n v="3"/>
    <s v="No"/>
    <d v="2018-05-06T00:00:00"/>
    <x v="13"/>
    <n v="0"/>
    <s v="Inactive"/>
    <s v="No"/>
  </r>
  <r>
    <n v="1765"/>
    <s v="Great Location, 15 mint from Midtown Manhattan."/>
    <n v="2058"/>
    <s v="New York"/>
    <n v="1"/>
    <n v="1"/>
    <x v="0"/>
    <n v="21"/>
    <x v="2"/>
    <x v="13"/>
    <x v="1"/>
    <s v="No"/>
    <n v="2"/>
    <x v="0"/>
    <n v="61"/>
    <n v="0.03"/>
    <n v="4.87"/>
    <x v="1"/>
    <n v="15"/>
    <s v="No"/>
    <d v="2016-06-05T00:00:00"/>
    <x v="21"/>
    <n v="52"/>
    <s v="Active"/>
    <s v="Yes"/>
  </r>
  <r>
    <n v="1766"/>
    <s v="Private Bedroom, Bathroom, Living room!"/>
    <n v="190"/>
    <s v="New York"/>
    <n v="1"/>
    <n v="0.94"/>
    <x v="1"/>
    <n v="12"/>
    <x v="1"/>
    <x v="9"/>
    <x v="1"/>
    <s v="No"/>
    <n v="2"/>
    <x v="0"/>
    <n v="169"/>
    <n v="0.03"/>
    <n v="4.88"/>
    <x v="1"/>
    <n v="77"/>
    <s v="No"/>
    <d v="2016-01-04T00:00:00"/>
    <x v="78"/>
    <n v="260"/>
    <s v="Active"/>
    <s v="No"/>
  </r>
  <r>
    <n v="1767"/>
    <s v="Beautiful restored full floor apt"/>
    <n v="1010"/>
    <s v="New York"/>
    <n v="0.95"/>
    <n v="0.85"/>
    <x v="0"/>
    <n v="20"/>
    <x v="0"/>
    <x v="1"/>
    <x v="1"/>
    <s v="No"/>
    <n v="5"/>
    <x v="1"/>
    <n v="315"/>
    <n v="0.04"/>
    <n v="4.83"/>
    <x v="1"/>
    <n v="94"/>
    <s v="No"/>
    <d v="2016-05-29T00:00:00"/>
    <x v="23"/>
    <n v="269"/>
    <s v="Active"/>
    <s v="No"/>
  </r>
  <r>
    <n v="1768"/>
    <s v="Williamsburg Renovated Vintage 3BR"/>
    <n v="2606"/>
    <s v="New York"/>
    <n v="1"/>
    <n v="1"/>
    <x v="1"/>
    <n v="12"/>
    <x v="1"/>
    <x v="9"/>
    <x v="1"/>
    <s v="No"/>
    <n v="6"/>
    <x v="2"/>
    <n v="199"/>
    <n v="0.03"/>
    <n v="4.9800000000000004"/>
    <x v="1"/>
    <n v="122"/>
    <s v="Yes"/>
    <d v="2016-02-28T00:00:00"/>
    <x v="119"/>
    <n v="262"/>
    <s v="Active"/>
    <s v="No"/>
  </r>
  <r>
    <n v="1769"/>
    <s v="The St. Johns: A 5-Bedroom Townhouse Near the Park"/>
    <n v="1951"/>
    <s v="New York"/>
    <n v="1"/>
    <n v="0.57999999999999996"/>
    <x v="0"/>
    <n v="9"/>
    <x v="1"/>
    <x v="16"/>
    <x v="1"/>
    <s v="No"/>
    <n v="11"/>
    <x v="2"/>
    <n v="500"/>
    <n v="0.05"/>
    <n v="4.92"/>
    <x v="1"/>
    <n v="102"/>
    <s v="Yes"/>
    <d v="2016-03-15T00:00:00"/>
    <x v="8"/>
    <n v="319"/>
    <s v="Active"/>
    <s v="No"/>
  </r>
  <r>
    <n v="1770"/>
    <s v="15 Mins to Times Square &amp; Manhattan-3 BR Apartment"/>
    <n v="2119"/>
    <s v="New York"/>
    <n v="1"/>
    <n v="0.97"/>
    <x v="1"/>
    <n v="26"/>
    <x v="2"/>
    <x v="19"/>
    <x v="1"/>
    <s v="No"/>
    <n v="5"/>
    <x v="1"/>
    <n v="159"/>
    <n v="0.03"/>
    <n v="4.97"/>
    <x v="1"/>
    <n v="217"/>
    <s v="Yes"/>
    <d v="2016-02-01T00:00:00"/>
    <x v="198"/>
    <n v="270"/>
    <s v="Active"/>
    <s v="No"/>
  </r>
  <r>
    <n v="1771"/>
    <s v="2F Family House 7min to NYC All Protocols followed"/>
    <n v="2408"/>
    <s v="New York"/>
    <n v="1"/>
    <n v="0.99"/>
    <x v="1"/>
    <n v="21"/>
    <x v="2"/>
    <x v="13"/>
    <x v="1"/>
    <s v="No"/>
    <n v="8"/>
    <x v="2"/>
    <n v="229"/>
    <n v="0.04"/>
    <n v="4.9800000000000004"/>
    <x v="1"/>
    <n v="179"/>
    <s v="Yes"/>
    <d v="2016-01-02T00:00:00"/>
    <x v="110"/>
    <n v="352"/>
    <s v="Active"/>
    <s v="Yes"/>
  </r>
  <r>
    <n v="1772"/>
    <s v="Sanitized Cozy Place - Convenient Location"/>
    <n v="1599"/>
    <s v="New York"/>
    <n v="1"/>
    <n v="0.94"/>
    <x v="0"/>
    <n v="8"/>
    <x v="1"/>
    <x v="11"/>
    <x v="1"/>
    <s v="No"/>
    <n v="4"/>
    <x v="1"/>
    <n v="120"/>
    <n v="0.03"/>
    <n v="4.9000000000000004"/>
    <x v="1"/>
    <n v="98"/>
    <s v="No"/>
    <d v="2016-03-24T00:00:00"/>
    <x v="234"/>
    <n v="312"/>
    <s v="Active"/>
    <s v="No"/>
  </r>
  <r>
    <n v="1773"/>
    <s v="The Mahogany Suite(Private Studio Apartment)"/>
    <n v="2608"/>
    <s v="New York"/>
    <n v="1"/>
    <n v="0.95"/>
    <x v="1"/>
    <n v="9"/>
    <x v="1"/>
    <x v="16"/>
    <x v="1"/>
    <s v="No"/>
    <n v="2"/>
    <x v="0"/>
    <n v="108"/>
    <n v="0.03"/>
    <n v="4.92"/>
    <x v="1"/>
    <n v="135"/>
    <s v="Yes"/>
    <d v="2016-04-21T00:00:00"/>
    <x v="303"/>
    <n v="263"/>
    <s v="Active"/>
    <s v="Yes"/>
  </r>
  <r>
    <n v="1774"/>
    <s v="Spacious private room in Brooklyn"/>
    <n v="2664"/>
    <s v="New York"/>
    <n v="1"/>
    <n v="0.64"/>
    <x v="1"/>
    <n v="7"/>
    <x v="1"/>
    <x v="3"/>
    <x v="0"/>
    <s v="Yes"/>
    <n v="1"/>
    <x v="0"/>
    <n v="30"/>
    <n v="0.03"/>
    <n v="4.83"/>
    <x v="1"/>
    <n v="24"/>
    <s v="No"/>
    <d v="2017-05-10T00:00:00"/>
    <x v="305"/>
    <n v="0"/>
    <s v="Inactive"/>
    <s v="No"/>
  </r>
  <r>
    <n v="1775"/>
    <s v="2 BR Brownstone Retreat, 3rd Fl."/>
    <n v="2226"/>
    <s v="New York"/>
    <n v="1"/>
    <n v="0.88"/>
    <x v="0"/>
    <n v="7"/>
    <x v="1"/>
    <x v="3"/>
    <x v="1"/>
    <s v="No"/>
    <n v="4"/>
    <x v="1"/>
    <n v="105"/>
    <n v="0.03"/>
    <n v="4.74"/>
    <x v="1"/>
    <n v="116"/>
    <s v="No"/>
    <d v="2016-03-22T00:00:00"/>
    <x v="160"/>
    <n v="86"/>
    <s v="Active"/>
    <s v="No"/>
  </r>
  <r>
    <n v="1776"/>
    <s v="Art Inspired One Bedroom Apt in Bedford Stuyvesant"/>
    <n v="2323"/>
    <s v="New York"/>
    <n v="1"/>
    <n v="1"/>
    <x v="0"/>
    <n v="7"/>
    <x v="1"/>
    <x v="3"/>
    <x v="1"/>
    <s v="No"/>
    <n v="4"/>
    <x v="1"/>
    <n v="56"/>
    <n v="0.03"/>
    <n v="4.6399999999999997"/>
    <x v="1"/>
    <n v="39"/>
    <s v="No"/>
    <d v="2016-01-25T00:00:00"/>
    <x v="176"/>
    <n v="0"/>
    <s v="Inactive"/>
    <s v="No"/>
  </r>
  <r>
    <n v="1777"/>
    <s v="1BR APT 25 min to Manhattan"/>
    <n v="1052"/>
    <s v="New York"/>
    <n v="1"/>
    <n v="0.96"/>
    <x v="0"/>
    <n v="10"/>
    <x v="1"/>
    <x v="17"/>
    <x v="1"/>
    <s v="No"/>
    <n v="2"/>
    <x v="0"/>
    <n v="95"/>
    <n v="0.03"/>
    <n v="4.75"/>
    <x v="1"/>
    <n v="8"/>
    <s v="No"/>
    <d v="2016-02-15T00:00:00"/>
    <x v="58"/>
    <n v="39"/>
    <s v="Active"/>
    <s v="No"/>
  </r>
  <r>
    <n v="1778"/>
    <s v="Historical Highbridge/YankeeVillage"/>
    <n v="1966"/>
    <s v="New York"/>
    <n v="0.96"/>
    <n v="0.92"/>
    <x v="0"/>
    <n v="2"/>
    <x v="4"/>
    <x v="24"/>
    <x v="0"/>
    <s v="Yes"/>
    <n v="2"/>
    <x v="0"/>
    <n v="62"/>
    <n v="0.03"/>
    <n v="4.68"/>
    <x v="1"/>
    <n v="62"/>
    <s v="No"/>
    <d v="2016-05-08T00:00:00"/>
    <x v="553"/>
    <n v="89"/>
    <s v="Active"/>
    <s v="No"/>
  </r>
  <r>
    <n v="1779"/>
    <s v="Luxurious Private Room in Harlem"/>
    <n v="2616"/>
    <s v="New York"/>
    <n v="1"/>
    <n v="0.5"/>
    <x v="1"/>
    <n v="16"/>
    <x v="0"/>
    <x v="10"/>
    <x v="0"/>
    <s v="Yes"/>
    <n v="2"/>
    <x v="0"/>
    <n v="80"/>
    <n v="0.03"/>
    <n v="5"/>
    <x v="1"/>
    <n v="38"/>
    <s v="No"/>
    <d v="2016-09-19T00:00:00"/>
    <x v="23"/>
    <n v="365"/>
    <s v="Active"/>
    <s v="No"/>
  </r>
  <r>
    <n v="1780"/>
    <s v="Authentic 2BR in UES 30 days MIN"/>
    <n v="2005"/>
    <s v="New York"/>
    <n v="1"/>
    <n v="0.87"/>
    <x v="1"/>
    <n v="19"/>
    <x v="0"/>
    <x v="12"/>
    <x v="1"/>
    <s v="No"/>
    <n v="4"/>
    <x v="1"/>
    <n v="110"/>
    <n v="0.03"/>
    <n v="4.5599999999999996"/>
    <x v="1"/>
    <n v="9"/>
    <s v="No"/>
    <d v="2016-11-29T00:00:00"/>
    <x v="224"/>
    <n v="365"/>
    <s v="Active"/>
    <s v="No"/>
  </r>
  <r>
    <n v="1781"/>
    <s v="Charming Brooklyn apartment w/patio"/>
    <n v="2199"/>
    <s v="New York"/>
    <n v="0.8"/>
    <n v="0.87"/>
    <x v="1"/>
    <n v="8"/>
    <x v="1"/>
    <x v="11"/>
    <x v="1"/>
    <s v="No"/>
    <n v="4"/>
    <x v="1"/>
    <n v="129"/>
    <n v="0.03"/>
    <n v="4.92"/>
    <x v="1"/>
    <n v="133"/>
    <s v="Yes"/>
    <d v="2016-02-11T00:00:00"/>
    <x v="90"/>
    <n v="298"/>
    <s v="Active"/>
    <s v="No"/>
  </r>
  <r>
    <n v="1782"/>
    <s v="çº½çº¦ä¹‹å®¶ (Sunny Home2)"/>
    <n v="2126"/>
    <s v="New York"/>
    <n v="0.96"/>
    <n v="0.95"/>
    <x v="0"/>
    <n v="22"/>
    <x v="2"/>
    <x v="25"/>
    <x v="0"/>
    <s v="Yes"/>
    <n v="2"/>
    <x v="0"/>
    <n v="58"/>
    <n v="0.03"/>
    <n v="4.72"/>
    <x v="1"/>
    <n v="142"/>
    <s v="No"/>
    <d v="2016-03-17T00:00:00"/>
    <x v="169"/>
    <n v="66"/>
    <s v="Active"/>
    <s v="Yes"/>
  </r>
  <r>
    <n v="1783"/>
    <s v="çº½çº¦ä¹‹å®¶ï¼ˆSunny Home1)"/>
    <n v="2126"/>
    <s v="New York"/>
    <n v="0.96"/>
    <n v="0.95"/>
    <x v="0"/>
    <n v="22"/>
    <x v="2"/>
    <x v="25"/>
    <x v="0"/>
    <s v="Yes"/>
    <n v="2"/>
    <x v="0"/>
    <n v="58"/>
    <n v="0.03"/>
    <n v="4.58"/>
    <x v="1"/>
    <n v="103"/>
    <s v="No"/>
    <d v="2016-01-21T00:00:00"/>
    <x v="227"/>
    <n v="86"/>
    <s v="Active"/>
    <s v="No"/>
  </r>
  <r>
    <n v="1784"/>
    <s v="Poolside in Brownstone Brooklyn!"/>
    <n v="2619"/>
    <s v="New York"/>
    <n v="0.94"/>
    <n v="0.78"/>
    <x v="1"/>
    <n v="7"/>
    <x v="1"/>
    <x v="3"/>
    <x v="1"/>
    <s v="No"/>
    <n v="4"/>
    <x v="1"/>
    <n v="200"/>
    <n v="0.04"/>
    <n v="4.91"/>
    <x v="1"/>
    <n v="244"/>
    <s v="Yes"/>
    <d v="2016-01-14T00:00:00"/>
    <x v="151"/>
    <n v="141"/>
    <s v="Active"/>
    <s v="No"/>
  </r>
  <r>
    <n v="1785"/>
    <s v="Luxury Bushwick Apartment"/>
    <n v="2622"/>
    <s v="New York"/>
    <n v="1"/>
    <n v="0.75"/>
    <x v="0"/>
    <n v="8"/>
    <x v="1"/>
    <x v="11"/>
    <x v="1"/>
    <s v="No"/>
    <n v="2"/>
    <x v="0"/>
    <n v="100"/>
    <n v="0.03"/>
    <n v="4.8899999999999997"/>
    <x v="1"/>
    <n v="18"/>
    <s v="No"/>
    <d v="2016-01-31T00:00:00"/>
    <x v="201"/>
    <n v="0"/>
    <s v="Inactive"/>
    <s v="No"/>
  </r>
  <r>
    <n v="1786"/>
    <s v="HUGE Private Room with Mini Fridge, Microwave, etc"/>
    <n v="2303"/>
    <s v="New York"/>
    <n v="1"/>
    <n v="0.5"/>
    <x v="1"/>
    <n v="24"/>
    <x v="2"/>
    <x v="5"/>
    <x v="0"/>
    <s v="Yes"/>
    <n v="2"/>
    <x v="0"/>
    <n v="44"/>
    <n v="0.03"/>
    <n v="4.82"/>
    <x v="1"/>
    <n v="44"/>
    <s v="No"/>
    <d v="2016-02-24T00:00:00"/>
    <x v="75"/>
    <n v="3"/>
    <s v="Active"/>
    <s v="No"/>
  </r>
  <r>
    <n v="1787"/>
    <s v="Beautiful 2 bed Artists Loft - Williamsburg"/>
    <n v="2623"/>
    <s v="New York"/>
    <n v="1"/>
    <n v="1"/>
    <x v="1"/>
    <n v="12"/>
    <x v="1"/>
    <x v="9"/>
    <x v="1"/>
    <s v="No"/>
    <n v="5"/>
    <x v="1"/>
    <n v="160"/>
    <n v="0.03"/>
    <n v="4.84"/>
    <x v="1"/>
    <n v="82"/>
    <s v="No"/>
    <d v="2016-03-05T00:00:00"/>
    <x v="229"/>
    <n v="8"/>
    <s v="Active"/>
    <s v="Yes"/>
  </r>
  <r>
    <n v="1788"/>
    <s v="Artsy Bushwick NY 2 Beds with laundry &amp; balcony"/>
    <n v="794"/>
    <s v="New York"/>
    <n v="1"/>
    <n v="0.91"/>
    <x v="0"/>
    <n v="8"/>
    <x v="1"/>
    <x v="11"/>
    <x v="1"/>
    <s v="No"/>
    <n v="3"/>
    <x v="1"/>
    <n v="121"/>
    <n v="0.03"/>
    <n v="4.75"/>
    <x v="1"/>
    <n v="134"/>
    <s v="No"/>
    <d v="2016-03-17T00:00:00"/>
    <x v="13"/>
    <n v="349"/>
    <s v="Active"/>
    <s v="No"/>
  </r>
  <r>
    <n v="1789"/>
    <s v="Private Room with lock&amp;key-NEAR COLUMBIA Uni.-NYC!"/>
    <n v="1725"/>
    <s v="New York"/>
    <n v="1"/>
    <n v="0.88"/>
    <x v="0"/>
    <n v="16"/>
    <x v="0"/>
    <x v="10"/>
    <x v="0"/>
    <s v="Yes"/>
    <n v="2"/>
    <x v="0"/>
    <n v="77"/>
    <n v="0.03"/>
    <n v="4.9000000000000004"/>
    <x v="1"/>
    <n v="81"/>
    <s v="No"/>
    <d v="2016-08-27T00:00:00"/>
    <x v="286"/>
    <n v="35"/>
    <s v="Active"/>
    <s v="No"/>
  </r>
  <r>
    <n v="1790"/>
    <s v="â˜† Clean, Private and Convenient room !"/>
    <n v="2629"/>
    <s v="New York"/>
    <n v="0.64"/>
    <n v="0.39"/>
    <x v="0"/>
    <n v="7"/>
    <x v="1"/>
    <x v="3"/>
    <x v="0"/>
    <s v="Yes"/>
    <n v="1"/>
    <x v="0"/>
    <n v="35"/>
    <n v="0.03"/>
    <n v="4.75"/>
    <x v="1"/>
    <n v="8"/>
    <s v="No"/>
    <d v="2016-03-13T00:00:00"/>
    <x v="21"/>
    <n v="349"/>
    <s v="Active"/>
    <s v="No"/>
  </r>
  <r>
    <n v="1791"/>
    <s v="2BR-Exposed Brick W 2 Sep Entrances"/>
    <n v="354"/>
    <s v="New York"/>
    <n v="0.6"/>
    <n v="0.24"/>
    <x v="0"/>
    <n v="15"/>
    <x v="0"/>
    <x v="4"/>
    <x v="1"/>
    <s v="No"/>
    <n v="3"/>
    <x v="1"/>
    <n v="180"/>
    <n v="0.03"/>
    <n v="4.58"/>
    <x v="1"/>
    <n v="12"/>
    <s v="No"/>
    <d v="2016-04-06T00:00:00"/>
    <x v="545"/>
    <n v="205"/>
    <s v="Active"/>
    <s v="No"/>
  </r>
  <r>
    <n v="1792"/>
    <s v="Artist Apartment with Tons of Space"/>
    <n v="2522"/>
    <s v="New York"/>
    <n v="1"/>
    <n v="1"/>
    <x v="1"/>
    <n v="6"/>
    <x v="4"/>
    <x v="29"/>
    <x v="1"/>
    <s v="No"/>
    <n v="4"/>
    <x v="1"/>
    <n v="75"/>
    <n v="0.03"/>
    <n v="4.87"/>
    <x v="1"/>
    <n v="15"/>
    <s v="No"/>
    <d v="2016-02-07T00:00:00"/>
    <x v="10"/>
    <n v="25"/>
    <s v="Active"/>
    <s v="No"/>
  </r>
  <r>
    <n v="1793"/>
    <s v="Interfaith Retreat Guest Rooms (Ganges)"/>
    <n v="1734"/>
    <s v="New York"/>
    <n v="1"/>
    <n v="1"/>
    <x v="0"/>
    <n v="13"/>
    <x v="0"/>
    <x v="7"/>
    <x v="0"/>
    <s v="Yes"/>
    <n v="1"/>
    <x v="0"/>
    <n v="50"/>
    <n v="0.03"/>
    <n v="4.7"/>
    <x v="1"/>
    <n v="189"/>
    <s v="No"/>
    <d v="2016-02-04T00:00:00"/>
    <x v="111"/>
    <n v="365"/>
    <s v="Active"/>
    <s v="Yes"/>
  </r>
  <r>
    <n v="1794"/>
    <s v="Interfaith Retreat Guest Rooms (Faith)"/>
    <n v="1734"/>
    <s v="New York"/>
    <n v="1"/>
    <n v="1"/>
    <x v="0"/>
    <n v="13"/>
    <x v="0"/>
    <x v="7"/>
    <x v="0"/>
    <s v="Yes"/>
    <n v="1"/>
    <x v="0"/>
    <n v="50"/>
    <n v="0.03"/>
    <n v="4.72"/>
    <x v="1"/>
    <n v="194"/>
    <s v="No"/>
    <d v="2016-03-17T00:00:00"/>
    <x v="195"/>
    <n v="365"/>
    <s v="Active"/>
    <s v="Yes"/>
  </r>
  <r>
    <n v="1795"/>
    <s v="Stylish peaceful oasis"/>
    <n v="243"/>
    <s v="New York"/>
    <n v="1"/>
    <n v="1"/>
    <x v="1"/>
    <n v="15"/>
    <x v="0"/>
    <x v="4"/>
    <x v="1"/>
    <s v="No"/>
    <n v="2"/>
    <x v="0"/>
    <n v="220"/>
    <n v="0.04"/>
    <n v="4.9800000000000004"/>
    <x v="1"/>
    <n v="65"/>
    <s v="No"/>
    <d v="2016-03-31T00:00:00"/>
    <x v="101"/>
    <n v="337"/>
    <s v="Active"/>
    <s v="No"/>
  </r>
  <r>
    <n v="1796"/>
    <s v="Chic Spacious 2 bedroom duplex next to Central Pk"/>
    <n v="1010"/>
    <s v="New York"/>
    <n v="0.95"/>
    <n v="0.85"/>
    <x v="0"/>
    <n v="20"/>
    <x v="0"/>
    <x v="1"/>
    <x v="1"/>
    <s v="No"/>
    <n v="6"/>
    <x v="2"/>
    <n v="275"/>
    <n v="0.04"/>
    <n v="4.8"/>
    <x v="1"/>
    <n v="10"/>
    <s v="No"/>
    <d v="2016-04-06T00:00:00"/>
    <x v="554"/>
    <n v="307"/>
    <s v="Active"/>
    <s v="No"/>
  </r>
  <r>
    <n v="1797"/>
    <s v="Luxury Apt, Near Subway, Perfect for Work or Play!"/>
    <n v="2633"/>
    <s v="New York"/>
    <n v="0.96"/>
    <n v="1"/>
    <x v="1"/>
    <n v="7"/>
    <x v="1"/>
    <x v="3"/>
    <x v="1"/>
    <s v="No"/>
    <n v="5"/>
    <x v="1"/>
    <n v="128"/>
    <n v="0.03"/>
    <n v="4.91"/>
    <x v="1"/>
    <n v="93"/>
    <s v="No"/>
    <d v="2017-08-20T00:00:00"/>
    <x v="160"/>
    <n v="331"/>
    <s v="Active"/>
    <s v="Yes"/>
  </r>
  <r>
    <n v="1798"/>
    <s v="Stylish Bedroom (16 min from TIMES SQUARE)"/>
    <n v="2396"/>
    <s v="New York"/>
    <n v="0.7"/>
    <n v="0.54"/>
    <x v="0"/>
    <n v="16"/>
    <x v="0"/>
    <x v="10"/>
    <x v="0"/>
    <s v="Yes"/>
    <n v="4"/>
    <x v="1"/>
    <n v="46"/>
    <n v="0.03"/>
    <n v="4.67"/>
    <x v="1"/>
    <n v="103"/>
    <s v="No"/>
    <d v="2016-08-12T00:00:00"/>
    <x v="136"/>
    <n v="74"/>
    <s v="Active"/>
    <s v="No"/>
  </r>
  <r>
    <n v="1799"/>
    <s v="Charming 1BDR apt near Central Park"/>
    <n v="1447"/>
    <s v="New York"/>
    <n v="1"/>
    <n v="1"/>
    <x v="0"/>
    <n v="16"/>
    <x v="0"/>
    <x v="10"/>
    <x v="1"/>
    <s v="No"/>
    <n v="2"/>
    <x v="0"/>
    <n v="113"/>
    <n v="0.03"/>
    <n v="4.6399999999999997"/>
    <x v="1"/>
    <n v="77"/>
    <s v="No"/>
    <d v="2016-04-30T00:00:00"/>
    <x v="157"/>
    <n v="186"/>
    <s v="Active"/>
    <s v="Yes"/>
  </r>
  <r>
    <n v="1800"/>
    <s v="Cozy guest room in Brooklyn"/>
    <n v="1494"/>
    <s v="New York"/>
    <n v="0.9"/>
    <n v="0.85"/>
    <x v="0"/>
    <n v="9"/>
    <x v="1"/>
    <x v="16"/>
    <x v="0"/>
    <s v="Yes"/>
    <n v="1"/>
    <x v="0"/>
    <n v="40"/>
    <n v="0.03"/>
    <n v="4.8899999999999997"/>
    <x v="1"/>
    <n v="38"/>
    <s v="No"/>
    <d v="2017-03-26T00:00:00"/>
    <x v="0"/>
    <n v="22"/>
    <s v="Active"/>
    <s v="Yes"/>
  </r>
  <r>
    <n v="1801"/>
    <s v="Whole Apt. in East Williamsburg"/>
    <n v="905"/>
    <s v="New York"/>
    <n v="1"/>
    <n v="1"/>
    <x v="1"/>
    <n v="12"/>
    <x v="1"/>
    <x v="9"/>
    <x v="1"/>
    <s v="No"/>
    <n v="3"/>
    <x v="1"/>
    <n v="132"/>
    <n v="0.03"/>
    <n v="4.76"/>
    <x v="1"/>
    <n v="164"/>
    <s v="No"/>
    <d v="2016-04-12T00:00:00"/>
    <x v="8"/>
    <n v="56"/>
    <s v="Active"/>
    <s v="Yes"/>
  </r>
  <r>
    <n v="1802"/>
    <s v="Beautiful 2bed apt near Time Square"/>
    <n v="2585"/>
    <s v="New York"/>
    <n v="0.67"/>
    <n v="0.75"/>
    <x v="0"/>
    <n v="17"/>
    <x v="0"/>
    <x v="0"/>
    <x v="1"/>
    <s v="No"/>
    <n v="5"/>
    <x v="1"/>
    <n v="100"/>
    <n v="0.03"/>
    <n v="5"/>
    <x v="1"/>
    <n v="10"/>
    <s v="No"/>
    <d v="2016-04-30T00:00:00"/>
    <x v="20"/>
    <n v="334"/>
    <s v="Active"/>
    <s v="No"/>
  </r>
  <r>
    <n v="1803"/>
    <s v="20%OFF Modern Luxury Apartment 2 bed 2 bath. Patio"/>
    <n v="1625"/>
    <s v="New York"/>
    <n v="1"/>
    <n v="0.91"/>
    <x v="1"/>
    <n v="9"/>
    <x v="1"/>
    <x v="16"/>
    <x v="1"/>
    <s v="No"/>
    <n v="6"/>
    <x v="2"/>
    <n v="219"/>
    <n v="0.04"/>
    <n v="4.91"/>
    <x v="1"/>
    <n v="56"/>
    <s v="No"/>
    <d v="2016-04-01T00:00:00"/>
    <x v="4"/>
    <n v="342"/>
    <s v="Active"/>
    <s v="No"/>
  </r>
  <r>
    <n v="1804"/>
    <s v="Apartment share near Lincoln Center"/>
    <n v="2639"/>
    <s v="New York"/>
    <n v="1"/>
    <n v="0.89"/>
    <x v="1"/>
    <n v="20"/>
    <x v="0"/>
    <x v="1"/>
    <x v="0"/>
    <s v="Yes"/>
    <n v="2"/>
    <x v="0"/>
    <n v="100"/>
    <n v="0.03"/>
    <n v="4.99"/>
    <x v="1"/>
    <n v="82"/>
    <s v="No"/>
    <d v="2016-01-27T00:00:00"/>
    <x v="97"/>
    <n v="135"/>
    <s v="Active"/>
    <s v="No"/>
  </r>
  <r>
    <n v="1805"/>
    <s v="Cute Apartment in Hell's Kitchen"/>
    <n v="2640"/>
    <s v="New York"/>
    <n v="0.5"/>
    <n v="0.98"/>
    <x v="0"/>
    <n v="17"/>
    <x v="0"/>
    <x v="0"/>
    <x v="1"/>
    <s v="No"/>
    <n v="3"/>
    <x v="1"/>
    <n v="200"/>
    <n v="0.04"/>
    <n v="4.62"/>
    <x v="1"/>
    <n v="240"/>
    <s v="No"/>
    <d v="2016-02-15T00:00:00"/>
    <x v="77"/>
    <n v="362"/>
    <s v="Active"/>
    <s v="Yes"/>
  </r>
  <r>
    <n v="1806"/>
    <s v="Luxury upper east side one bedroom!"/>
    <n v="2492"/>
    <s v="New York"/>
    <n v="1"/>
    <n v="0.4"/>
    <x v="0"/>
    <n v="19"/>
    <x v="0"/>
    <x v="12"/>
    <x v="1"/>
    <s v="No"/>
    <n v="2"/>
    <x v="0"/>
    <n v="320"/>
    <n v="0.04"/>
    <n v="4.71"/>
    <x v="1"/>
    <n v="7"/>
    <s v="No"/>
    <d v="2016-03-20T00:00:00"/>
    <x v="206"/>
    <n v="178"/>
    <s v="Active"/>
    <s v="No"/>
  </r>
  <r>
    <n v="1807"/>
    <s v="COZY Brooklyn Apartment 20 minutes to City"/>
    <n v="2646"/>
    <s v="New York"/>
    <n v="1"/>
    <n v="0.88"/>
    <x v="1"/>
    <n v="8"/>
    <x v="1"/>
    <x v="11"/>
    <x v="1"/>
    <s v="No"/>
    <n v="2"/>
    <x v="0"/>
    <n v="70"/>
    <n v="0.03"/>
    <n v="4.91"/>
    <x v="1"/>
    <n v="229"/>
    <s v="Yes"/>
    <d v="2016-03-26T00:00:00"/>
    <x v="198"/>
    <n v="57"/>
    <s v="Active"/>
    <s v="No"/>
  </r>
  <r>
    <n v="1808"/>
    <s v="Newly renovated luxury apartment"/>
    <n v="2310"/>
    <s v="New York"/>
    <n v="1"/>
    <n v="0.83"/>
    <x v="1"/>
    <n v="7"/>
    <x v="1"/>
    <x v="3"/>
    <x v="1"/>
    <s v="No"/>
    <n v="5"/>
    <x v="1"/>
    <n v="340"/>
    <n v="0.04"/>
    <n v="4.92"/>
    <x v="1"/>
    <n v="192"/>
    <s v="Yes"/>
    <d v="2016-02-05T00:00:00"/>
    <x v="89"/>
    <n v="325"/>
    <s v="Active"/>
    <s v="No"/>
  </r>
  <r>
    <n v="1809"/>
    <s v="Cozy NYC apartment shared space female only"/>
    <n v="1474"/>
    <s v="New York"/>
    <n v="1"/>
    <n v="0.68"/>
    <x v="0"/>
    <n v="19"/>
    <x v="0"/>
    <x v="12"/>
    <x v="2"/>
    <s v="Yes"/>
    <n v="1"/>
    <x v="0"/>
    <n v="40"/>
    <n v="0.03"/>
    <n v="4.7300000000000004"/>
    <x v="1"/>
    <n v="67"/>
    <s v="No"/>
    <d v="2016-02-08T00:00:00"/>
    <x v="440"/>
    <n v="174"/>
    <s v="Active"/>
    <s v="No"/>
  </r>
  <r>
    <n v="1810"/>
    <s v="Brooklyn Bright Room Prospect Park w AirCon."/>
    <n v="2582"/>
    <s v="New York"/>
    <n v="1"/>
    <n v="0.36"/>
    <x v="0"/>
    <n v="10"/>
    <x v="1"/>
    <x v="17"/>
    <x v="0"/>
    <s v="Yes"/>
    <n v="2"/>
    <x v="0"/>
    <n v="65"/>
    <n v="0.03"/>
    <n v="4.74"/>
    <x v="1"/>
    <n v="65"/>
    <s v="No"/>
    <d v="2016-02-12T00:00:00"/>
    <x v="77"/>
    <n v="289"/>
    <s v="Active"/>
    <s v="No"/>
  </r>
  <r>
    <n v="1811"/>
    <s v="Cozy 1 bedroom bricked wall loft"/>
    <n v="1101"/>
    <s v="New York"/>
    <n v="1"/>
    <n v="0.32"/>
    <x v="0"/>
    <n v="19"/>
    <x v="0"/>
    <x v="12"/>
    <x v="1"/>
    <s v="No"/>
    <n v="4"/>
    <x v="1"/>
    <n v="70"/>
    <n v="0.03"/>
    <n v="4.93"/>
    <x v="1"/>
    <n v="15"/>
    <s v="No"/>
    <d v="2016-07-22T00:00:00"/>
    <x v="143"/>
    <n v="329"/>
    <s v="Active"/>
    <s v="No"/>
  </r>
  <r>
    <n v="1812"/>
    <s v="Renovated 1 bdrm apt close to city"/>
    <n v="2210"/>
    <s v="New York"/>
    <n v="0.7"/>
    <n v="0.93"/>
    <x v="0"/>
    <n v="9"/>
    <x v="1"/>
    <x v="16"/>
    <x v="1"/>
    <s v="No"/>
    <n v="4"/>
    <x v="1"/>
    <n v="150"/>
    <n v="0.03"/>
    <n v="4.66"/>
    <x v="1"/>
    <n v="144"/>
    <s v="No"/>
    <d v="2016-02-15T00:00:00"/>
    <x v="70"/>
    <n v="350"/>
    <s v="Active"/>
    <s v="No"/>
  </r>
  <r>
    <n v="1813"/>
    <s v="Large room in sunny Williamsburg Artist's loft."/>
    <n v="2623"/>
    <s v="New York"/>
    <n v="1"/>
    <n v="1"/>
    <x v="1"/>
    <n v="12"/>
    <x v="1"/>
    <x v="9"/>
    <x v="0"/>
    <s v="Yes"/>
    <n v="2"/>
    <x v="0"/>
    <n v="381"/>
    <n v="0.04"/>
    <n v="5"/>
    <x v="1"/>
    <n v="42"/>
    <s v="No"/>
    <d v="2016-02-08T00:00:00"/>
    <x v="555"/>
    <n v="83"/>
    <s v="Active"/>
    <s v="No"/>
  </r>
  <r>
    <n v="1814"/>
    <s v="Nice &amp; Clean Room in NYC"/>
    <n v="2659"/>
    <s v="New York"/>
    <n v="1"/>
    <n v="1"/>
    <x v="1"/>
    <n v="16"/>
    <x v="0"/>
    <x v="10"/>
    <x v="0"/>
    <s v="Yes"/>
    <n v="1"/>
    <x v="0"/>
    <n v="99"/>
    <n v="0.03"/>
    <n v="4.66"/>
    <x v="1"/>
    <n v="77"/>
    <s v="No"/>
    <d v="2016-05-05T00:00:00"/>
    <x v="25"/>
    <n v="89"/>
    <s v="Active"/>
    <s v="Yes"/>
  </r>
  <r>
    <n v="1815"/>
    <s v="Romantic Williamsburg Apartment"/>
    <n v="1653"/>
    <s v="New York"/>
    <n v="0.56999999999999995"/>
    <n v="1"/>
    <x v="1"/>
    <n v="12"/>
    <x v="1"/>
    <x v="9"/>
    <x v="1"/>
    <s v="No"/>
    <n v="2"/>
    <x v="0"/>
    <n v="214"/>
    <n v="0.04"/>
    <n v="4.91"/>
    <x v="1"/>
    <n v="148"/>
    <s v="Yes"/>
    <d v="2016-04-22T00:00:00"/>
    <x v="118"/>
    <n v="312"/>
    <s v="Active"/>
    <s v="Yes"/>
  </r>
  <r>
    <n v="1816"/>
    <s v="Dreams Central Park Bedroom"/>
    <n v="2661"/>
    <s v="New York"/>
    <n v="0.67"/>
    <n v="0.94"/>
    <x v="0"/>
    <n v="20"/>
    <x v="0"/>
    <x v="1"/>
    <x v="0"/>
    <s v="Yes"/>
    <n v="2"/>
    <x v="0"/>
    <n v="59"/>
    <n v="0.03"/>
    <n v="4.51"/>
    <x v="1"/>
    <n v="235"/>
    <s v="No"/>
    <d v="2016-04-17T00:00:00"/>
    <x v="232"/>
    <n v="365"/>
    <s v="Active"/>
    <s v="Yes"/>
  </r>
  <r>
    <n v="1817"/>
    <s v="Harlem, NY  Historical Sugar Hill Neighborhood"/>
    <n v="2077"/>
    <s v="New York"/>
    <n v="1"/>
    <n v="0.94"/>
    <x v="1"/>
    <n v="16"/>
    <x v="0"/>
    <x v="10"/>
    <x v="1"/>
    <s v="No"/>
    <n v="2"/>
    <x v="0"/>
    <n v="175"/>
    <n v="0.03"/>
    <n v="4.91"/>
    <x v="1"/>
    <n v="22"/>
    <s v="No"/>
    <d v="2018-11-11T00:00:00"/>
    <x v="93"/>
    <n v="365"/>
    <s v="Active"/>
    <s v="No"/>
  </r>
  <r>
    <n v="1818"/>
    <s v="huge sunny 1 bed Times Square!!!!!!"/>
    <n v="337"/>
    <s v="New York"/>
    <n v="1"/>
    <n v="0.62"/>
    <x v="0"/>
    <n v="17"/>
    <x v="0"/>
    <x v="0"/>
    <x v="1"/>
    <s v="No"/>
    <n v="2"/>
    <x v="0"/>
    <n v="140"/>
    <n v="0.03"/>
    <n v="4.67"/>
    <x v="1"/>
    <n v="6"/>
    <s v="No"/>
    <d v="2016-07-01T00:00:00"/>
    <x v="118"/>
    <n v="349"/>
    <s v="Active"/>
    <s v="No"/>
  </r>
  <r>
    <n v="1819"/>
    <s v="New York Loftlike Apartment"/>
    <n v="1367"/>
    <s v="New York"/>
    <n v="1"/>
    <n v="1"/>
    <x v="1"/>
    <n v="25"/>
    <x v="2"/>
    <x v="14"/>
    <x v="0"/>
    <s v="Yes"/>
    <n v="2"/>
    <x v="0"/>
    <n v="69"/>
    <n v="0.03"/>
    <n v="4.99"/>
    <x v="1"/>
    <n v="94"/>
    <s v="No"/>
    <d v="2017-09-05T00:00:00"/>
    <x v="75"/>
    <n v="128"/>
    <s v="Active"/>
    <s v="Yes"/>
  </r>
  <r>
    <n v="1820"/>
    <s v="Spacious 2 bed room"/>
    <n v="2354"/>
    <s v="New York"/>
    <n v="0"/>
    <n v="0.33"/>
    <x v="0"/>
    <n v="10"/>
    <x v="1"/>
    <x v="17"/>
    <x v="1"/>
    <s v="No"/>
    <n v="4"/>
    <x v="1"/>
    <n v="160"/>
    <n v="0.03"/>
    <n v="4"/>
    <x v="0"/>
    <n v="3"/>
    <s v="No"/>
    <d v="2016-03-12T00:00:00"/>
    <x v="390"/>
    <n v="228"/>
    <s v="Active"/>
    <s v="No"/>
  </r>
  <r>
    <n v="1821"/>
    <s v="3 bedrm beauty in Crown Heights"/>
    <n v="1799"/>
    <s v="New York"/>
    <n v="0.92"/>
    <n v="1"/>
    <x v="1"/>
    <n v="9"/>
    <x v="1"/>
    <x v="16"/>
    <x v="1"/>
    <s v="No"/>
    <n v="6"/>
    <x v="2"/>
    <n v="126"/>
    <n v="0.03"/>
    <n v="4.8899999999999997"/>
    <x v="1"/>
    <n v="27"/>
    <s v="No"/>
    <d v="2016-03-08T00:00:00"/>
    <x v="31"/>
    <n v="87"/>
    <s v="Active"/>
    <s v="Yes"/>
  </r>
  <r>
    <n v="1822"/>
    <s v="Quaint Room in Upper Manhattan"/>
    <n v="983"/>
    <s v="New York"/>
    <n v="1"/>
    <n v="0.84"/>
    <x v="0"/>
    <n v="16"/>
    <x v="0"/>
    <x v="10"/>
    <x v="0"/>
    <s v="Yes"/>
    <n v="2"/>
    <x v="0"/>
    <n v="40"/>
    <n v="0.03"/>
    <n v="4.67"/>
    <x v="1"/>
    <n v="138"/>
    <s v="No"/>
    <d v="2016-02-06T00:00:00"/>
    <x v="75"/>
    <n v="296"/>
    <s v="Active"/>
    <s v="No"/>
  </r>
  <r>
    <n v="1823"/>
    <s v="Brooklyn 1 BR Beauty, Great Hood!"/>
    <n v="69"/>
    <s v="New York"/>
    <n v="1"/>
    <n v="0.17"/>
    <x v="1"/>
    <n v="7"/>
    <x v="1"/>
    <x v="3"/>
    <x v="1"/>
    <s v="No"/>
    <n v="1"/>
    <x v="0"/>
    <n v="93"/>
    <n v="0.03"/>
    <n v="4.93"/>
    <x v="1"/>
    <n v="15"/>
    <s v="No"/>
    <d v="2017-04-27T00:00:00"/>
    <x v="109"/>
    <n v="78"/>
    <s v="Active"/>
    <s v="No"/>
  </r>
  <r>
    <n v="1824"/>
    <s v="private bedroom in 3 br apt"/>
    <n v="2242"/>
    <s v="New York"/>
    <n v="1"/>
    <n v="1"/>
    <x v="0"/>
    <n v="9"/>
    <x v="1"/>
    <x v="16"/>
    <x v="0"/>
    <s v="Yes"/>
    <n v="2"/>
    <x v="0"/>
    <n v="54"/>
    <n v="0.03"/>
    <n v="4.74"/>
    <x v="1"/>
    <n v="87"/>
    <s v="No"/>
    <d v="2016-03-14T00:00:00"/>
    <x v="167"/>
    <n v="88"/>
    <s v="Active"/>
    <s v="No"/>
  </r>
  <r>
    <n v="1825"/>
    <s v="çº½çº¦ä¹‹å®¶(PrivateBathroom5)"/>
    <n v="2126"/>
    <s v="New York"/>
    <n v="0.96"/>
    <n v="0.95"/>
    <x v="0"/>
    <n v="22"/>
    <x v="2"/>
    <x v="25"/>
    <x v="0"/>
    <s v="Yes"/>
    <n v="2"/>
    <x v="0"/>
    <n v="68"/>
    <n v="0.03"/>
    <n v="4.43"/>
    <x v="0"/>
    <n v="98"/>
    <s v="No"/>
    <d v="2017-10-01T00:00:00"/>
    <x v="20"/>
    <n v="86"/>
    <s v="Active"/>
    <s v="Yes"/>
  </r>
  <r>
    <n v="1826"/>
    <s v="HUGE 1 BED!TIME SQ!MODERN!"/>
    <n v="337"/>
    <s v="New York"/>
    <n v="1"/>
    <n v="0.62"/>
    <x v="0"/>
    <n v="17"/>
    <x v="0"/>
    <x v="0"/>
    <x v="1"/>
    <s v="No"/>
    <n v="2"/>
    <x v="0"/>
    <n v="56"/>
    <n v="0.03"/>
    <n v="4.67"/>
    <x v="1"/>
    <n v="3"/>
    <s v="No"/>
    <d v="2016-03-20T00:00:00"/>
    <x v="556"/>
    <n v="365"/>
    <s v="Active"/>
    <s v="No"/>
  </r>
  <r>
    <n v="1827"/>
    <s v="BRIGHT &amp; BEAUTIFUL"/>
    <n v="2356"/>
    <s v="New York"/>
    <n v="1"/>
    <n v="0.98"/>
    <x v="1"/>
    <n v="9"/>
    <x v="1"/>
    <x v="16"/>
    <x v="0"/>
    <s v="Yes"/>
    <n v="2"/>
    <x v="0"/>
    <n v="39"/>
    <n v="0.03"/>
    <n v="4.84"/>
    <x v="1"/>
    <n v="134"/>
    <s v="Yes"/>
    <d v="2016-04-29T00:00:00"/>
    <x v="421"/>
    <n v="75"/>
    <s v="Active"/>
    <s v="Yes"/>
  </r>
  <r>
    <n v="1828"/>
    <s v="Charming Apartment With View"/>
    <n v="1874"/>
    <s v="New York"/>
    <n v="0.67"/>
    <n v="0.33"/>
    <x v="0"/>
    <n v="16"/>
    <x v="0"/>
    <x v="10"/>
    <x v="1"/>
    <s v="No"/>
    <n v="3"/>
    <x v="1"/>
    <n v="110"/>
    <n v="0.03"/>
    <n v="5"/>
    <x v="1"/>
    <n v="7"/>
    <s v="No"/>
    <d v="2016-10-29T00:00:00"/>
    <x v="102"/>
    <n v="6"/>
    <s v="Active"/>
    <s v="Yes"/>
  </r>
  <r>
    <n v="1829"/>
    <s v="Modern Garden 2BD w/ Backyard, Dishwasher, Laundry"/>
    <n v="2057"/>
    <s v="New York"/>
    <n v="1"/>
    <n v="0.98"/>
    <x v="1"/>
    <n v="7"/>
    <x v="1"/>
    <x v="3"/>
    <x v="1"/>
    <s v="No"/>
    <n v="7"/>
    <x v="2"/>
    <n v="115"/>
    <n v="0.03"/>
    <n v="4.97"/>
    <x v="1"/>
    <n v="148"/>
    <s v="Yes"/>
    <d v="2016-03-27T00:00:00"/>
    <x v="3"/>
    <n v="0"/>
    <s v="Inactive"/>
    <s v="No"/>
  </r>
  <r>
    <n v="1830"/>
    <s v="A beautiful Cozy 1 BR Apartment."/>
    <n v="2675"/>
    <s v="New York"/>
    <n v="1"/>
    <n v="0.94"/>
    <x v="1"/>
    <n v="6"/>
    <x v="4"/>
    <x v="29"/>
    <x v="1"/>
    <s v="No"/>
    <n v="3"/>
    <x v="1"/>
    <n v="93"/>
    <n v="0.03"/>
    <n v="4.9000000000000004"/>
    <x v="1"/>
    <n v="219"/>
    <s v="Yes"/>
    <d v="2016-04-03T00:00:00"/>
    <x v="32"/>
    <n v="0"/>
    <s v="Inactive"/>
    <s v="No"/>
  </r>
  <r>
    <n v="1831"/>
    <s v="Privacy meets luxury and comfort"/>
    <n v="2489"/>
    <s v="New York"/>
    <n v="1"/>
    <n v="0.8"/>
    <x v="1"/>
    <n v="7"/>
    <x v="1"/>
    <x v="3"/>
    <x v="1"/>
    <s v="No"/>
    <n v="4"/>
    <x v="1"/>
    <n v="93"/>
    <n v="0.03"/>
    <n v="4.75"/>
    <x v="1"/>
    <n v="102"/>
    <s v="No"/>
    <d v="2016-03-08T00:00:00"/>
    <x v="37"/>
    <n v="336"/>
    <s v="Active"/>
    <s v="No"/>
  </r>
  <r>
    <n v="1832"/>
    <s v="Top Floor Apartment with Roof Access."/>
    <n v="1011"/>
    <s v="New York"/>
    <n v="1"/>
    <n v="1"/>
    <x v="0"/>
    <n v="18"/>
    <x v="0"/>
    <x v="20"/>
    <x v="0"/>
    <s v="Yes"/>
    <n v="3"/>
    <x v="1"/>
    <n v="68"/>
    <n v="0.03"/>
    <n v="4.83"/>
    <x v="1"/>
    <n v="42"/>
    <s v="No"/>
    <d v="2016-12-10T00:00:00"/>
    <x v="106"/>
    <n v="17"/>
    <s v="Active"/>
    <s v="Yes"/>
  </r>
  <r>
    <n v="1833"/>
    <s v="Lovely room with private bathroom, near Manhattan"/>
    <n v="2678"/>
    <s v="New York"/>
    <n v="1"/>
    <n v="0.99"/>
    <x v="0"/>
    <n v="26"/>
    <x v="2"/>
    <x v="19"/>
    <x v="0"/>
    <s v="Yes"/>
    <n v="3"/>
    <x v="1"/>
    <n v="84"/>
    <n v="0.03"/>
    <n v="4.8099999999999996"/>
    <x v="1"/>
    <n v="26"/>
    <s v="No"/>
    <d v="2018-09-19T00:00:00"/>
    <x v="29"/>
    <n v="321"/>
    <s v="Active"/>
    <s v="Yes"/>
  </r>
  <r>
    <n v="1834"/>
    <s v="Midtown Manhattan Hideaway Disinfected &amp;Sanitized!"/>
    <n v="706"/>
    <s v="New York"/>
    <n v="1"/>
    <n v="0.94"/>
    <x v="0"/>
    <n v="17"/>
    <x v="0"/>
    <x v="0"/>
    <x v="1"/>
    <s v="No"/>
    <n v="2"/>
    <x v="0"/>
    <n v="130"/>
    <n v="0.03"/>
    <n v="4.78"/>
    <x v="1"/>
    <n v="265"/>
    <s v="No"/>
    <d v="2016-08-18T00:00:00"/>
    <x v="376"/>
    <n v="73"/>
    <s v="Active"/>
    <s v="Yes"/>
  </r>
  <r>
    <n v="1835"/>
    <s v="Suite1442"/>
    <n v="1805"/>
    <s v="New York"/>
    <n v="0.86"/>
    <n v="0.96"/>
    <x v="0"/>
    <n v="7"/>
    <x v="1"/>
    <x v="3"/>
    <x v="1"/>
    <s v="No"/>
    <n v="8"/>
    <x v="2"/>
    <n v="145"/>
    <n v="0.03"/>
    <n v="4.67"/>
    <x v="1"/>
    <n v="139"/>
    <s v="No"/>
    <d v="2016-05-04T00:00:00"/>
    <x v="28"/>
    <n v="352"/>
    <s v="Active"/>
    <s v="No"/>
  </r>
  <r>
    <n v="1836"/>
    <s v="Amazing Two-Floor Artist Loft!"/>
    <n v="2681"/>
    <s v="New York"/>
    <n v="1"/>
    <n v="1"/>
    <x v="0"/>
    <n v="12"/>
    <x v="1"/>
    <x v="9"/>
    <x v="1"/>
    <s v="No"/>
    <n v="4"/>
    <x v="1"/>
    <n v="165"/>
    <n v="0.03"/>
    <n v="4.72"/>
    <x v="1"/>
    <n v="241"/>
    <s v="No"/>
    <d v="2016-02-18T00:00:00"/>
    <x v="90"/>
    <n v="235"/>
    <s v="Active"/>
    <s v="No"/>
  </r>
  <r>
    <n v="1837"/>
    <s v="Authentic Artist's Loft - Prime Northside W'burg!!"/>
    <n v="1962"/>
    <s v="New York"/>
    <n v="1"/>
    <n v="0.96"/>
    <x v="1"/>
    <n v="12"/>
    <x v="1"/>
    <x v="9"/>
    <x v="1"/>
    <s v="No"/>
    <n v="2"/>
    <x v="0"/>
    <n v="150"/>
    <n v="0.03"/>
    <n v="5"/>
    <x v="1"/>
    <n v="119"/>
    <s v="Yes"/>
    <d v="2016-12-13T00:00:00"/>
    <x v="264"/>
    <n v="42"/>
    <s v="Active"/>
    <s v="No"/>
  </r>
  <r>
    <n v="1838"/>
    <s v="Prvte rm HUGE APT stps from Cnt Pk"/>
    <n v="908"/>
    <s v="New York"/>
    <n v="0.75"/>
    <n v="0"/>
    <x v="0"/>
    <n v="19"/>
    <x v="0"/>
    <x v="12"/>
    <x v="2"/>
    <s v="Yes"/>
    <n v="2"/>
    <x v="0"/>
    <n v="75"/>
    <n v="0.03"/>
    <n v="4.6399999999999997"/>
    <x v="1"/>
    <n v="28"/>
    <s v="No"/>
    <d v="2016-04-19T00:00:00"/>
    <x v="372"/>
    <n v="46"/>
    <s v="Active"/>
    <s v="No"/>
  </r>
  <r>
    <n v="1839"/>
    <s v="Private Room in Uptown Manhattan"/>
    <n v="2789"/>
    <s v="New York"/>
    <n v="0"/>
    <n v="0.73"/>
    <x v="1"/>
    <n v="16"/>
    <x v="0"/>
    <x v="10"/>
    <x v="0"/>
    <s v="Yes"/>
    <n v="2"/>
    <x v="0"/>
    <n v="66"/>
    <n v="0.03"/>
    <n v="4.68"/>
    <x v="1"/>
    <n v="90"/>
    <s v="No"/>
    <d v="2016-12-13T00:00:00"/>
    <x v="14"/>
    <n v="92"/>
    <s v="Active"/>
    <s v="No"/>
  </r>
  <r>
    <n v="1840"/>
    <s v="Sunny &quot;green&quot; brownstone duplex with deck &amp; garden"/>
    <n v="541"/>
    <s v="New York"/>
    <n v="1"/>
    <n v="1"/>
    <x v="0"/>
    <n v="7"/>
    <x v="1"/>
    <x v="3"/>
    <x v="1"/>
    <s v="No"/>
    <n v="6"/>
    <x v="2"/>
    <n v="195"/>
    <n v="0.03"/>
    <n v="5"/>
    <x v="1"/>
    <n v="5"/>
    <s v="No"/>
    <d v="2016-07-28T00:00:00"/>
    <x v="557"/>
    <n v="0"/>
    <s v="Inactive"/>
    <s v="No"/>
  </r>
  <r>
    <n v="1841"/>
    <s v="Manhattan private room elevator building singlebed"/>
    <n v="1200"/>
    <s v="New York"/>
    <n v="1"/>
    <n v="1"/>
    <x v="1"/>
    <n v="14"/>
    <x v="0"/>
    <x v="2"/>
    <x v="0"/>
    <s v="Yes"/>
    <n v="1"/>
    <x v="0"/>
    <n v="48"/>
    <n v="0.03"/>
    <n v="5"/>
    <x v="1"/>
    <n v="44"/>
    <s v="No"/>
    <d v="2016-11-05T00:00:00"/>
    <x v="141"/>
    <n v="197"/>
    <s v="Active"/>
    <s v="Yes"/>
  </r>
  <r>
    <n v="1842"/>
    <s v="Sleek Modern Loft w/ Balcony"/>
    <n v="1214"/>
    <s v="New York"/>
    <n v="0.88"/>
    <n v="0.19"/>
    <x v="0"/>
    <n v="12"/>
    <x v="1"/>
    <x v="9"/>
    <x v="1"/>
    <s v="No"/>
    <n v="2"/>
    <x v="0"/>
    <n v="199"/>
    <n v="0.03"/>
    <n v="5"/>
    <x v="1"/>
    <n v="56"/>
    <s v="No"/>
    <d v="2016-04-17T00:00:00"/>
    <x v="44"/>
    <n v="355"/>
    <s v="Active"/>
    <s v="No"/>
  </r>
  <r>
    <n v="1843"/>
    <s v="cosy room wth private ensuite bathroom in bushwick"/>
    <n v="1948"/>
    <s v="New York"/>
    <n v="1"/>
    <n v="1"/>
    <x v="1"/>
    <n v="7"/>
    <x v="1"/>
    <x v="3"/>
    <x v="0"/>
    <s v="Yes"/>
    <n v="2"/>
    <x v="0"/>
    <n v="79"/>
    <n v="0.03"/>
    <n v="4.9800000000000004"/>
    <x v="1"/>
    <n v="50"/>
    <s v="No"/>
    <d v="2016-04-17T00:00:00"/>
    <x v="31"/>
    <n v="212"/>
    <s v="Active"/>
    <s v="Yes"/>
  </r>
  <r>
    <n v="1844"/>
    <s v="Backyard! Covered Porch w/ Swing &amp; Outdoor Dining"/>
    <n v="1009"/>
    <s v="New York"/>
    <n v="0.9"/>
    <n v="1"/>
    <x v="1"/>
    <n v="11"/>
    <x v="1"/>
    <x v="8"/>
    <x v="1"/>
    <s v="No"/>
    <n v="8"/>
    <x v="2"/>
    <n v="200"/>
    <n v="0.04"/>
    <n v="4.99"/>
    <x v="1"/>
    <n v="154"/>
    <s v="Yes"/>
    <d v="2016-10-03T00:00:00"/>
    <x v="275"/>
    <n v="158"/>
    <s v="Active"/>
    <s v="No"/>
  </r>
  <r>
    <n v="1845"/>
    <s v="Spacious Flat in HeArt of Bushwick!"/>
    <n v="2580"/>
    <s v="New York"/>
    <n v="1"/>
    <n v="0.73"/>
    <x v="0"/>
    <n v="25"/>
    <x v="2"/>
    <x v="14"/>
    <x v="1"/>
    <s v="No"/>
    <n v="3"/>
    <x v="1"/>
    <n v="128"/>
    <n v="0.03"/>
    <n v="4.96"/>
    <x v="1"/>
    <n v="185"/>
    <s v="Yes"/>
    <d v="2016-03-09T00:00:00"/>
    <x v="0"/>
    <n v="347"/>
    <s v="Active"/>
    <s v="No"/>
  </r>
  <r>
    <n v="1846"/>
    <s v="Fresh East Village 4K Pre-War Remix w Full Bar!"/>
    <n v="800"/>
    <s v="New York"/>
    <n v="0"/>
    <n v="1"/>
    <x v="0"/>
    <n v="15"/>
    <x v="0"/>
    <x v="4"/>
    <x v="1"/>
    <s v="No"/>
    <n v="4"/>
    <x v="1"/>
    <n v="189"/>
    <n v="0.03"/>
    <n v="5"/>
    <x v="1"/>
    <n v="9"/>
    <s v="No"/>
    <d v="2019-04-06T00:00:00"/>
    <x v="464"/>
    <n v="90"/>
    <s v="Active"/>
    <s v="Yes"/>
  </r>
  <r>
    <n v="1847"/>
    <s v="Modern 1-bdrm apt near Manhattan and Central Park"/>
    <n v="2465"/>
    <s v="New York"/>
    <n v="1"/>
    <n v="1"/>
    <x v="1"/>
    <n v="21"/>
    <x v="2"/>
    <x v="13"/>
    <x v="1"/>
    <s v="No"/>
    <n v="2"/>
    <x v="0"/>
    <n v="75"/>
    <n v="0.03"/>
    <n v="4.99"/>
    <x v="1"/>
    <n v="150"/>
    <s v="Yes"/>
    <d v="2016-08-30T00:00:00"/>
    <x v="253"/>
    <n v="342"/>
    <s v="Active"/>
    <s v="No"/>
  </r>
  <r>
    <n v="1848"/>
    <s v="Everything you need in NYC! 3BR"/>
    <n v="938"/>
    <s v="New York"/>
    <n v="1"/>
    <n v="0.9"/>
    <x v="0"/>
    <n v="7"/>
    <x v="1"/>
    <x v="3"/>
    <x v="1"/>
    <s v="No"/>
    <n v="5"/>
    <x v="1"/>
    <n v="142"/>
    <n v="0.03"/>
    <n v="4.8"/>
    <x v="1"/>
    <n v="182"/>
    <s v="Yes"/>
    <d v="2016-04-25T00:00:00"/>
    <x v="247"/>
    <n v="345"/>
    <s v="Active"/>
    <s v="No"/>
  </r>
  <r>
    <n v="1849"/>
    <s v="Beautiful 2 bedNear TIME SQUARE"/>
    <n v="2585"/>
    <s v="New York"/>
    <n v="0.67"/>
    <n v="0.75"/>
    <x v="0"/>
    <n v="17"/>
    <x v="0"/>
    <x v="0"/>
    <x v="1"/>
    <s v="No"/>
    <n v="5"/>
    <x v="1"/>
    <n v="93"/>
    <n v="0.03"/>
    <n v="4.8"/>
    <x v="1"/>
    <n v="5"/>
    <s v="No"/>
    <d v="2016-04-10T00:00:00"/>
    <x v="558"/>
    <n v="350"/>
    <s v="Active"/>
    <s v="No"/>
  </r>
  <r>
    <n v="1850"/>
    <s v="Great Home &amp; Host, Next to 1 train."/>
    <n v="2694"/>
    <s v="New York"/>
    <n v="1"/>
    <n v="1"/>
    <x v="1"/>
    <n v="16"/>
    <x v="0"/>
    <x v="10"/>
    <x v="0"/>
    <s v="Yes"/>
    <n v="2"/>
    <x v="0"/>
    <n v="56"/>
    <n v="0.03"/>
    <n v="4.9800000000000004"/>
    <x v="1"/>
    <n v="61"/>
    <s v="No"/>
    <d v="2016-03-20T00:00:00"/>
    <x v="86"/>
    <n v="224"/>
    <s v="Active"/>
    <s v="No"/>
  </r>
  <r>
    <n v="1851"/>
    <s v="Harlem Gem"/>
    <n v="1810"/>
    <s v="New York"/>
    <n v="1"/>
    <n v="0.97"/>
    <x v="1"/>
    <n v="16"/>
    <x v="0"/>
    <x v="10"/>
    <x v="1"/>
    <s v="No"/>
    <n v="5"/>
    <x v="1"/>
    <n v="464"/>
    <n v="0.04"/>
    <n v="4.67"/>
    <x v="1"/>
    <n v="3"/>
    <s v="No"/>
    <d v="2019-10-08T00:00:00"/>
    <x v="539"/>
    <n v="363"/>
    <s v="Active"/>
    <s v="No"/>
  </r>
  <r>
    <n v="1852"/>
    <s v="Harlem Gem"/>
    <n v="2696"/>
    <s v="New York"/>
    <n v="1"/>
    <n v="0.91"/>
    <x v="1"/>
    <n v="16"/>
    <x v="0"/>
    <x v="10"/>
    <x v="1"/>
    <s v="No"/>
    <n v="5"/>
    <x v="1"/>
    <n v="168"/>
    <n v="0.03"/>
    <n v="4.9800000000000004"/>
    <x v="1"/>
    <n v="117"/>
    <s v="Yes"/>
    <d v="2016-05-18T00:00:00"/>
    <x v="190"/>
    <n v="88"/>
    <s v="Active"/>
    <s v="No"/>
  </r>
  <r>
    <n v="1853"/>
    <s v="Sunny Room, Hamilton Heights Section of Manhattan"/>
    <n v="2117"/>
    <s v="New York"/>
    <n v="1"/>
    <n v="0.33"/>
    <x v="0"/>
    <n v="16"/>
    <x v="0"/>
    <x v="10"/>
    <x v="0"/>
    <s v="Yes"/>
    <n v="1"/>
    <x v="0"/>
    <n v="60"/>
    <n v="0.03"/>
    <n v="5"/>
    <x v="1"/>
    <n v="3"/>
    <s v="No"/>
    <d v="2018-10-24T00:00:00"/>
    <x v="254"/>
    <n v="365"/>
    <s v="Active"/>
    <s v="No"/>
  </r>
  <r>
    <n v="1854"/>
    <s v="Central Park / UWS"/>
    <n v="2702"/>
    <s v="New York"/>
    <n v="1"/>
    <n v="1"/>
    <x v="1"/>
    <n v="20"/>
    <x v="0"/>
    <x v="1"/>
    <x v="0"/>
    <s v="Yes"/>
    <n v="2"/>
    <x v="0"/>
    <n v="300"/>
    <n v="0.04"/>
    <n v="4.99"/>
    <x v="1"/>
    <n v="71"/>
    <s v="No"/>
    <d v="2016-02-28T00:00:00"/>
    <x v="0"/>
    <n v="365"/>
    <s v="Active"/>
    <s v="Yes"/>
  </r>
  <r>
    <n v="1855"/>
    <s v="Trendy 1 Bedroom Harlem Brownstone"/>
    <n v="2704"/>
    <s v="New York"/>
    <n v="1"/>
    <n v="1"/>
    <x v="1"/>
    <n v="16"/>
    <x v="0"/>
    <x v="10"/>
    <x v="1"/>
    <s v="No"/>
    <n v="4"/>
    <x v="1"/>
    <n v="120"/>
    <n v="0.03"/>
    <n v="4.95"/>
    <x v="1"/>
    <n v="84"/>
    <s v="No"/>
    <d v="2016-03-19T00:00:00"/>
    <x v="176"/>
    <n v="260"/>
    <s v="Active"/>
    <s v="Yes"/>
  </r>
  <r>
    <n v="1856"/>
    <s v="Small Room Double Bed and 25 x 15 ft livingroom"/>
    <n v="1146"/>
    <s v="New York"/>
    <n v="0.5"/>
    <n v="0.9"/>
    <x v="0"/>
    <n v="13"/>
    <x v="0"/>
    <x v="7"/>
    <x v="0"/>
    <s v="Yes"/>
    <n v="2"/>
    <x v="0"/>
    <n v="87"/>
    <n v="0.03"/>
    <n v="4.8"/>
    <x v="1"/>
    <n v="25"/>
    <s v="No"/>
    <d v="2016-07-14T00:00:00"/>
    <x v="500"/>
    <n v="27"/>
    <s v="Active"/>
    <s v="No"/>
  </r>
  <r>
    <n v="1857"/>
    <s v="Historic Upper West Side Townhouse 1 or 2 Bdrms"/>
    <n v="2018"/>
    <s v="New York"/>
    <n v="1"/>
    <n v="1"/>
    <x v="1"/>
    <n v="16"/>
    <x v="0"/>
    <x v="10"/>
    <x v="1"/>
    <s v="No"/>
    <n v="5"/>
    <x v="1"/>
    <n v="129"/>
    <n v="0.03"/>
    <n v="4.9800000000000004"/>
    <x v="1"/>
    <n v="128"/>
    <s v="Yes"/>
    <d v="2016-08-11T00:00:00"/>
    <x v="70"/>
    <n v="296"/>
    <s v="Active"/>
    <s v="Yes"/>
  </r>
  <r>
    <n v="1858"/>
    <s v="Manhattan: 80's upper east side - entire apartment"/>
    <n v="548"/>
    <s v="New York"/>
    <n v="1"/>
    <n v="0.85"/>
    <x v="1"/>
    <n v="19"/>
    <x v="0"/>
    <x v="12"/>
    <x v="1"/>
    <s v="No"/>
    <n v="5"/>
    <x v="1"/>
    <n v="350"/>
    <n v="0.04"/>
    <n v="5"/>
    <x v="1"/>
    <n v="3"/>
    <s v="No"/>
    <d v="2016-10-18T00:00:00"/>
    <x v="205"/>
    <n v="363"/>
    <s v="Active"/>
    <s v="No"/>
  </r>
  <r>
    <n v="1859"/>
    <s v="Private Room - One of a kind chance in East Harlem"/>
    <n v="1920"/>
    <s v="New York"/>
    <n v="1"/>
    <n v="0.38"/>
    <x v="1"/>
    <n v="14"/>
    <x v="0"/>
    <x v="2"/>
    <x v="0"/>
    <s v="Yes"/>
    <n v="1"/>
    <x v="0"/>
    <n v="50"/>
    <n v="0.03"/>
    <n v="4.9400000000000004"/>
    <x v="1"/>
    <n v="18"/>
    <s v="No"/>
    <d v="2016-03-27T00:00:00"/>
    <x v="124"/>
    <n v="341"/>
    <s v="Active"/>
    <s v="No"/>
  </r>
  <r>
    <n v="1860"/>
    <s v="Rustic, Clean + Sanitized Apartment w Outdoor Area"/>
    <n v="271"/>
    <s v="New York"/>
    <n v="1"/>
    <n v="0.84"/>
    <x v="1"/>
    <n v="10"/>
    <x v="1"/>
    <x v="17"/>
    <x v="1"/>
    <s v="No"/>
    <n v="4"/>
    <x v="1"/>
    <n v="82"/>
    <n v="0.03"/>
    <n v="4.83"/>
    <x v="1"/>
    <n v="244"/>
    <s v="Yes"/>
    <d v="2016-04-07T00:00:00"/>
    <x v="52"/>
    <n v="95"/>
    <s v="Active"/>
    <s v="No"/>
  </r>
  <r>
    <n v="1861"/>
    <s v="2 bed with private outdoor space near TIME SQUARE"/>
    <n v="2585"/>
    <s v="New York"/>
    <n v="0.67"/>
    <n v="0.75"/>
    <x v="0"/>
    <n v="17"/>
    <x v="0"/>
    <x v="0"/>
    <x v="1"/>
    <s v="No"/>
    <n v="5"/>
    <x v="1"/>
    <n v="110"/>
    <n v="0.03"/>
    <n v="5"/>
    <x v="1"/>
    <n v="3"/>
    <s v="No"/>
    <d v="2016-08-12T00:00:00"/>
    <x v="559"/>
    <n v="346"/>
    <s v="Active"/>
    <s v="No"/>
  </r>
  <r>
    <n v="1862"/>
    <s v="Private bedroom located in the heart of Chelsea"/>
    <n v="1458"/>
    <s v="Illinois"/>
    <n v="1"/>
    <n v="1"/>
    <x v="1"/>
    <n v="13"/>
    <x v="0"/>
    <x v="7"/>
    <x v="0"/>
    <s v="Yes"/>
    <n v="2"/>
    <x v="0"/>
    <n v="90"/>
    <n v="0.03"/>
    <n v="4.91"/>
    <x v="1"/>
    <n v="64"/>
    <s v="No"/>
    <d v="2017-04-29T00:00:00"/>
    <x v="174"/>
    <n v="42"/>
    <s v="Active"/>
    <s v="No"/>
  </r>
  <r>
    <n v="1863"/>
    <s v="Bright 2 bedroom aparment, Bushwick"/>
    <n v="2712"/>
    <s v="New York"/>
    <n v="1"/>
    <n v="0.79"/>
    <x v="0"/>
    <n v="8"/>
    <x v="1"/>
    <x v="11"/>
    <x v="1"/>
    <s v="No"/>
    <n v="6"/>
    <x v="2"/>
    <n v="148"/>
    <n v="0.03"/>
    <n v="4.8099999999999996"/>
    <x v="1"/>
    <n v="90"/>
    <s v="No"/>
    <d v="2016-04-19T00:00:00"/>
    <x v="190"/>
    <n v="364"/>
    <s v="Active"/>
    <s v="No"/>
  </r>
  <r>
    <n v="1864"/>
    <s v="Pleasant 3rd Floor Timeless Brooklyn Apt"/>
    <n v="2586"/>
    <s v="New York"/>
    <n v="1"/>
    <n v="0.64"/>
    <x v="1"/>
    <n v="9"/>
    <x v="1"/>
    <x v="16"/>
    <x v="1"/>
    <s v="No"/>
    <n v="4"/>
    <x v="1"/>
    <n v="88"/>
    <n v="0.03"/>
    <n v="4.9800000000000004"/>
    <x v="1"/>
    <n v="157"/>
    <s v="Yes"/>
    <d v="2016-03-20T00:00:00"/>
    <x v="376"/>
    <n v="79"/>
    <s v="Active"/>
    <s v="No"/>
  </r>
  <r>
    <n v="1865"/>
    <s v="The Brooklyn Tree House: Birch"/>
    <n v="2146"/>
    <s v="New York"/>
    <n v="1"/>
    <n v="0.97"/>
    <x v="1"/>
    <n v="12"/>
    <x v="1"/>
    <x v="9"/>
    <x v="0"/>
    <s v="Yes"/>
    <n v="2"/>
    <x v="0"/>
    <n v="59"/>
    <n v="0.03"/>
    <n v="4.9800000000000004"/>
    <x v="1"/>
    <n v="91"/>
    <s v="No"/>
    <d v="2016-09-01T00:00:00"/>
    <x v="90"/>
    <n v="164"/>
    <s v="Active"/>
    <s v="Yes"/>
  </r>
  <r>
    <n v="1866"/>
    <s v="True NY Living- Times SQ  1 BR Apt"/>
    <n v="395"/>
    <s v="New York"/>
    <n v="0.5"/>
    <n v="0.62"/>
    <x v="0"/>
    <n v="17"/>
    <x v="0"/>
    <x v="0"/>
    <x v="1"/>
    <s v="No"/>
    <n v="4"/>
    <x v="1"/>
    <n v="125"/>
    <n v="0.03"/>
    <n v="4.6100000000000003"/>
    <x v="1"/>
    <n v="69"/>
    <s v="No"/>
    <d v="2016-03-14T00:00:00"/>
    <x v="405"/>
    <n v="332"/>
    <s v="Active"/>
    <s v="Yes"/>
  </r>
  <r>
    <n v="1867"/>
    <s v="Great! Private Room in Sunnyside"/>
    <n v="2678"/>
    <s v="New York"/>
    <n v="1"/>
    <n v="0.99"/>
    <x v="0"/>
    <n v="26"/>
    <x v="2"/>
    <x v="19"/>
    <x v="0"/>
    <s v="Yes"/>
    <n v="2"/>
    <x v="0"/>
    <n v="43"/>
    <n v="0.03"/>
    <n v="4.67"/>
    <x v="1"/>
    <n v="51"/>
    <s v="No"/>
    <d v="2016-07-12T00:00:00"/>
    <x v="265"/>
    <n v="316"/>
    <s v="Active"/>
    <s v="Yes"/>
  </r>
  <r>
    <n v="1868"/>
    <s v="Modern Garden View Apartment"/>
    <n v="652"/>
    <s v="New York"/>
    <n v="1"/>
    <n v="0.93"/>
    <x v="1"/>
    <n v="12"/>
    <x v="1"/>
    <x v="9"/>
    <x v="1"/>
    <s v="No"/>
    <n v="2"/>
    <x v="0"/>
    <n v="200"/>
    <n v="0.04"/>
    <n v="5"/>
    <x v="1"/>
    <n v="59"/>
    <s v="No"/>
    <d v="2016-03-21T00:00:00"/>
    <x v="106"/>
    <n v="85"/>
    <s v="Active"/>
    <s v="No"/>
  </r>
  <r>
    <n v="1869"/>
    <s v="Designer Williamsburg Apt with Terrace"/>
    <n v="1128"/>
    <s v="New York"/>
    <n v="1"/>
    <n v="0.94"/>
    <x v="1"/>
    <n v="12"/>
    <x v="1"/>
    <x v="9"/>
    <x v="1"/>
    <s v="No"/>
    <n v="2"/>
    <x v="0"/>
    <n v="206"/>
    <n v="0.04"/>
    <n v="4.99"/>
    <x v="1"/>
    <n v="235"/>
    <s v="Yes"/>
    <d v="2016-03-23T00:00:00"/>
    <x v="156"/>
    <n v="346"/>
    <s v="Active"/>
    <s v="No"/>
  </r>
  <r>
    <n v="1870"/>
    <s v="Great location-Newly updated-great new features"/>
    <n v="2701"/>
    <s v="New York"/>
    <n v="1"/>
    <n v="1"/>
    <x v="0"/>
    <n v="16"/>
    <x v="0"/>
    <x v="10"/>
    <x v="1"/>
    <s v="No"/>
    <n v="8"/>
    <x v="2"/>
    <n v="211"/>
    <n v="0.04"/>
    <n v="4.33"/>
    <x v="0"/>
    <n v="80"/>
    <s v="No"/>
    <d v="2016-03-16T00:00:00"/>
    <x v="82"/>
    <n v="364"/>
    <s v="Active"/>
    <s v="No"/>
  </r>
  <r>
    <n v="1871"/>
    <s v="Luxury Apartment with Epic Views -2 bedrooms/baths"/>
    <n v="2284"/>
    <s v="New York"/>
    <n v="1"/>
    <n v="0.73"/>
    <x v="0"/>
    <n v="13"/>
    <x v="0"/>
    <x v="7"/>
    <x v="1"/>
    <s v="No"/>
    <n v="4"/>
    <x v="1"/>
    <n v="200"/>
    <n v="0.04"/>
    <n v="4.75"/>
    <x v="1"/>
    <n v="64"/>
    <s v="No"/>
    <d v="2016-03-13T00:00:00"/>
    <x v="0"/>
    <n v="91"/>
    <s v="Active"/>
    <s v="No"/>
  </r>
  <r>
    <n v="1872"/>
    <s v="Bright sunny room in NYC!"/>
    <n v="88"/>
    <s v="New York"/>
    <n v="1"/>
    <n v="0.86"/>
    <x v="1"/>
    <n v="9"/>
    <x v="1"/>
    <x v="16"/>
    <x v="0"/>
    <s v="Yes"/>
    <n v="3"/>
    <x v="1"/>
    <n v="35"/>
    <n v="0.03"/>
    <n v="4.8899999999999997"/>
    <x v="1"/>
    <n v="156"/>
    <s v="Yes"/>
    <d v="2016-03-23T00:00:00"/>
    <x v="24"/>
    <n v="227"/>
    <s v="Active"/>
    <s v="No"/>
  </r>
  <r>
    <n v="1873"/>
    <s v="Spacious Private Room, lots of character &amp; light"/>
    <n v="1800"/>
    <s v="New York"/>
    <n v="0"/>
    <n v="1"/>
    <x v="1"/>
    <n v="16"/>
    <x v="0"/>
    <x v="10"/>
    <x v="0"/>
    <s v="Yes"/>
    <n v="2"/>
    <x v="0"/>
    <n v="215"/>
    <n v="0.04"/>
    <n v="4.9000000000000004"/>
    <x v="1"/>
    <n v="108"/>
    <s v="Yes"/>
    <d v="2016-05-31T00:00:00"/>
    <x v="21"/>
    <n v="164"/>
    <s v="Active"/>
    <s v="No"/>
  </r>
  <r>
    <n v="1874"/>
    <s v="Private Clean Bright Apt. in Harlem"/>
    <n v="2726"/>
    <s v="New York"/>
    <n v="1"/>
    <n v="0.53"/>
    <x v="1"/>
    <n v="16"/>
    <x v="0"/>
    <x v="10"/>
    <x v="1"/>
    <s v="No"/>
    <n v="3"/>
    <x v="1"/>
    <n v="190"/>
    <n v="0.03"/>
    <n v="5"/>
    <x v="1"/>
    <n v="56"/>
    <s v="No"/>
    <d v="2016-04-19T00:00:00"/>
    <x v="406"/>
    <n v="365"/>
    <s v="Active"/>
    <s v="No"/>
  </r>
  <r>
    <n v="1875"/>
    <s v="2 Bedroom Apartment - Walk to Train, Great Area!"/>
    <n v="2727"/>
    <s v="New York"/>
    <n v="1"/>
    <n v="0.5"/>
    <x v="0"/>
    <n v="26"/>
    <x v="2"/>
    <x v="19"/>
    <x v="1"/>
    <s v="No"/>
    <n v="7"/>
    <x v="2"/>
    <n v="99"/>
    <n v="0.03"/>
    <n v="4.91"/>
    <x v="1"/>
    <n v="103"/>
    <s v="Yes"/>
    <d v="2016-08-18T00:00:00"/>
    <x v="388"/>
    <n v="87"/>
    <s v="Active"/>
    <s v="No"/>
  </r>
  <r>
    <n v="1876"/>
    <s v="LETS STAY TOGETHER 3 bedrooms, 2full baths"/>
    <n v="2560"/>
    <s v="New York"/>
    <n v="0.8"/>
    <n v="0.93"/>
    <x v="1"/>
    <n v="10"/>
    <x v="1"/>
    <x v="17"/>
    <x v="1"/>
    <s v="No"/>
    <n v="8"/>
    <x v="2"/>
    <n v="175"/>
    <n v="0.03"/>
    <n v="4.92"/>
    <x v="1"/>
    <n v="13"/>
    <s v="No"/>
    <d v="2018-04-22T00:00:00"/>
    <x v="161"/>
    <n v="68"/>
    <s v="Active"/>
    <s v="No"/>
  </r>
  <r>
    <n v="1877"/>
    <s v="Sunny little Nook in NYC!"/>
    <n v="88"/>
    <s v="New York"/>
    <n v="1"/>
    <n v="0.86"/>
    <x v="1"/>
    <n v="9"/>
    <x v="1"/>
    <x v="16"/>
    <x v="0"/>
    <s v="Yes"/>
    <n v="2"/>
    <x v="0"/>
    <n v="37"/>
    <n v="0.03"/>
    <n v="4.8899999999999997"/>
    <x v="1"/>
    <n v="175"/>
    <s v="Yes"/>
    <d v="2016-03-16T00:00:00"/>
    <x v="23"/>
    <n v="318"/>
    <s v="Active"/>
    <s v="No"/>
  </r>
  <r>
    <n v="1878"/>
    <s v="Times Square Two Bedroom"/>
    <n v="2395"/>
    <s v="New York"/>
    <n v="0.67"/>
    <n v="1"/>
    <x v="0"/>
    <n v="17"/>
    <x v="0"/>
    <x v="0"/>
    <x v="1"/>
    <s v="No"/>
    <n v="4"/>
    <x v="1"/>
    <n v="200"/>
    <n v="0.04"/>
    <n v="4.38"/>
    <x v="0"/>
    <n v="130"/>
    <s v="No"/>
    <d v="2016-04-21T00:00:00"/>
    <x v="70"/>
    <n v="334"/>
    <s v="Active"/>
    <s v="Yes"/>
  </r>
  <r>
    <n v="1879"/>
    <s v="Huge townhouse near Central Park!"/>
    <n v="917"/>
    <s v="New York"/>
    <n v="1"/>
    <n v="0.9"/>
    <x v="1"/>
    <n v="16"/>
    <x v="0"/>
    <x v="10"/>
    <x v="1"/>
    <s v="No"/>
    <n v="6"/>
    <x v="2"/>
    <n v="450"/>
    <n v="0.04"/>
    <n v="4.78"/>
    <x v="1"/>
    <n v="9"/>
    <s v="No"/>
    <d v="2016-07-19T00:00:00"/>
    <x v="144"/>
    <n v="247"/>
    <s v="Active"/>
    <s v="No"/>
  </r>
  <r>
    <n v="1880"/>
    <s v="Cozy 1 Bedroom Apt.. Just like home"/>
    <n v="2733"/>
    <s v="New York"/>
    <n v="1"/>
    <n v="1"/>
    <x v="1"/>
    <n v="9"/>
    <x v="1"/>
    <x v="16"/>
    <x v="1"/>
    <s v="No"/>
    <n v="2"/>
    <x v="0"/>
    <n v="142"/>
    <n v="0.03"/>
    <n v="4.9800000000000004"/>
    <x v="1"/>
    <n v="94"/>
    <s v="No"/>
    <d v="2016-04-17T00:00:00"/>
    <x v="103"/>
    <n v="88"/>
    <s v="Active"/>
    <s v="Yes"/>
  </r>
  <r>
    <n v="1881"/>
    <s v="Large Williamsburg 2 bedroom apt close to L train."/>
    <n v="2735"/>
    <s v="New York"/>
    <n v="1"/>
    <n v="1"/>
    <x v="0"/>
    <n v="12"/>
    <x v="1"/>
    <x v="9"/>
    <x v="1"/>
    <s v="No"/>
    <n v="4"/>
    <x v="1"/>
    <n v="157"/>
    <n v="0.03"/>
    <n v="5"/>
    <x v="1"/>
    <n v="6"/>
    <s v="No"/>
    <d v="2016-05-31T00:00:00"/>
    <x v="560"/>
    <n v="28"/>
    <s v="Active"/>
    <s v="Yes"/>
  </r>
  <r>
    <n v="1882"/>
    <s v="NYCHaven3:"/>
    <n v="2515"/>
    <s v="New York"/>
    <n v="1"/>
    <n v="0.8"/>
    <x v="0"/>
    <n v="10"/>
    <x v="1"/>
    <x v="17"/>
    <x v="1"/>
    <s v="No"/>
    <n v="7"/>
    <x v="2"/>
    <n v="141"/>
    <n v="0.03"/>
    <n v="4.7300000000000004"/>
    <x v="1"/>
    <n v="250"/>
    <s v="No"/>
    <d v="2016-04-06T00:00:00"/>
    <x v="17"/>
    <n v="346"/>
    <s v="Active"/>
    <s v="No"/>
  </r>
  <r>
    <n v="1883"/>
    <s v="Spacious loft apt, with plenty of light"/>
    <n v="859"/>
    <s v="New York"/>
    <n v="1"/>
    <n v="0.93"/>
    <x v="1"/>
    <n v="7"/>
    <x v="1"/>
    <x v="3"/>
    <x v="1"/>
    <s v="No"/>
    <n v="3"/>
    <x v="1"/>
    <n v="128"/>
    <n v="0.03"/>
    <n v="4.9800000000000004"/>
    <x v="1"/>
    <n v="58"/>
    <s v="No"/>
    <d v="2016-04-23T00:00:00"/>
    <x v="26"/>
    <n v="211"/>
    <s v="Active"/>
    <s v="Yes"/>
  </r>
  <r>
    <n v="1884"/>
    <s v="Williamsburg Artist Renovated Nest"/>
    <n v="81"/>
    <s v="New York"/>
    <n v="1"/>
    <n v="0.9"/>
    <x v="0"/>
    <n v="12"/>
    <x v="1"/>
    <x v="9"/>
    <x v="1"/>
    <s v="No"/>
    <n v="1"/>
    <x v="0"/>
    <n v="175"/>
    <n v="0.03"/>
    <n v="5"/>
    <x v="1"/>
    <n v="5"/>
    <s v="No"/>
    <d v="2016-12-20T00:00:00"/>
    <x v="25"/>
    <n v="196"/>
    <s v="Active"/>
    <s v="No"/>
  </r>
  <r>
    <n v="1885"/>
    <s v="Private garden level city oasis!"/>
    <n v="823"/>
    <s v="New York"/>
    <n v="1"/>
    <n v="0.62"/>
    <x v="1"/>
    <n v="7"/>
    <x v="1"/>
    <x v="3"/>
    <x v="1"/>
    <s v="No"/>
    <n v="2"/>
    <x v="0"/>
    <n v="85"/>
    <n v="0.03"/>
    <n v="4.92"/>
    <x v="1"/>
    <n v="132"/>
    <s v="Yes"/>
    <d v="2016-04-15T00:00:00"/>
    <x v="17"/>
    <n v="350"/>
    <s v="Active"/>
    <s v="No"/>
  </r>
  <r>
    <n v="1886"/>
    <s v="Bed-Sty Fly"/>
    <n v="2129"/>
    <s v="New York"/>
    <n v="1"/>
    <n v="0.94"/>
    <x v="0"/>
    <n v="7"/>
    <x v="1"/>
    <x v="3"/>
    <x v="1"/>
    <s v="No"/>
    <n v="4"/>
    <x v="1"/>
    <n v="151"/>
    <n v="0.03"/>
    <n v="4.57"/>
    <x v="1"/>
    <n v="118"/>
    <s v="No"/>
    <d v="2016-04-05T00:00:00"/>
    <x v="165"/>
    <n v="359"/>
    <s v="Active"/>
    <s v="No"/>
  </r>
  <r>
    <n v="1887"/>
    <s v="Gorgeous large sunny room in NYC!"/>
    <n v="88"/>
    <s v="New York"/>
    <n v="1"/>
    <n v="0.86"/>
    <x v="1"/>
    <n v="9"/>
    <x v="1"/>
    <x v="16"/>
    <x v="0"/>
    <s v="Yes"/>
    <n v="5"/>
    <x v="1"/>
    <n v="41"/>
    <n v="0.03"/>
    <n v="4.79"/>
    <x v="1"/>
    <n v="128"/>
    <s v="No"/>
    <d v="2016-03-26T00:00:00"/>
    <x v="25"/>
    <n v="1"/>
    <s v="Active"/>
    <s v="No"/>
  </r>
  <r>
    <n v="1888"/>
    <s v="Nice And Clean Room In East Harlem"/>
    <n v="2738"/>
    <s v="New York"/>
    <n v="1"/>
    <n v="0.98"/>
    <x v="1"/>
    <n v="14"/>
    <x v="0"/>
    <x v="2"/>
    <x v="0"/>
    <s v="Yes"/>
    <n v="1"/>
    <x v="0"/>
    <n v="46"/>
    <n v="0.03"/>
    <n v="4.91"/>
    <x v="1"/>
    <n v="53"/>
    <s v="No"/>
    <d v="2016-08-18T00:00:00"/>
    <x v="8"/>
    <n v="1"/>
    <s v="Active"/>
    <s v="Yes"/>
  </r>
  <r>
    <n v="1889"/>
    <s v="GREAT Bright Manhtattan Apartment!"/>
    <n v="73"/>
    <s v="California"/>
    <n v="1"/>
    <n v="1"/>
    <x v="1"/>
    <n v="16"/>
    <x v="0"/>
    <x v="10"/>
    <x v="1"/>
    <s v="No"/>
    <n v="3"/>
    <x v="1"/>
    <n v="99"/>
    <n v="0.03"/>
    <n v="5"/>
    <x v="1"/>
    <n v="12"/>
    <s v="No"/>
    <d v="2017-09-29T00:00:00"/>
    <x v="246"/>
    <n v="0"/>
    <s v="Inactive"/>
    <s v="No"/>
  </r>
  <r>
    <n v="1890"/>
    <s v="2 bedroom apartment in Midtown West"/>
    <n v="2585"/>
    <s v="New York"/>
    <n v="0.67"/>
    <n v="0.75"/>
    <x v="0"/>
    <n v="17"/>
    <x v="0"/>
    <x v="0"/>
    <x v="1"/>
    <s v="No"/>
    <n v="5"/>
    <x v="1"/>
    <n v="100"/>
    <n v="0.03"/>
    <n v="4.75"/>
    <x v="1"/>
    <n v="8"/>
    <s v="No"/>
    <d v="2016-05-31T00:00:00"/>
    <x v="348"/>
    <n v="334"/>
    <s v="Active"/>
    <s v="No"/>
  </r>
  <r>
    <n v="1891"/>
    <s v="Cozy And Clean Harlem Room"/>
    <n v="2738"/>
    <s v="New York"/>
    <n v="1"/>
    <n v="0.98"/>
    <x v="1"/>
    <n v="14"/>
    <x v="0"/>
    <x v="2"/>
    <x v="0"/>
    <s v="Yes"/>
    <n v="1"/>
    <x v="0"/>
    <n v="42"/>
    <n v="0.03"/>
    <n v="4.91"/>
    <x v="1"/>
    <n v="67"/>
    <s v="No"/>
    <d v="2016-04-26T00:00:00"/>
    <x v="86"/>
    <n v="2"/>
    <s v="Active"/>
    <s v="Yes"/>
  </r>
  <r>
    <n v="1892"/>
    <s v="Amazingly Located and near Times Square!!"/>
    <n v="2747"/>
    <s v="New York"/>
    <n v="1"/>
    <n v="1"/>
    <x v="1"/>
    <n v="17"/>
    <x v="0"/>
    <x v="0"/>
    <x v="1"/>
    <s v="No"/>
    <n v="2"/>
    <x v="0"/>
    <n v="500"/>
    <n v="0.05"/>
    <n v="4.91"/>
    <x v="1"/>
    <n v="107"/>
    <s v="Yes"/>
    <d v="2016-04-05T00:00:00"/>
    <x v="561"/>
    <n v="365"/>
    <s v="Active"/>
    <s v="No"/>
  </r>
  <r>
    <n v="1893"/>
    <s v="Stunning Central Park West Location"/>
    <n v="2317"/>
    <s v="New York"/>
    <n v="1"/>
    <n v="1"/>
    <x v="0"/>
    <n v="20"/>
    <x v="0"/>
    <x v="1"/>
    <x v="1"/>
    <s v="No"/>
    <n v="4"/>
    <x v="1"/>
    <n v="325"/>
    <n v="0.04"/>
    <n v="4.6399999999999997"/>
    <x v="1"/>
    <n v="61"/>
    <s v="No"/>
    <d v="2016-05-16T00:00:00"/>
    <x v="141"/>
    <n v="349"/>
    <s v="Active"/>
    <s v="Yes"/>
  </r>
  <r>
    <n v="1894"/>
    <s v="The Healing Place"/>
    <n v="2386"/>
    <s v="New York"/>
    <n v="1"/>
    <n v="1"/>
    <x v="1"/>
    <n v="9"/>
    <x v="1"/>
    <x v="16"/>
    <x v="1"/>
    <s v="No"/>
    <n v="3"/>
    <x v="1"/>
    <n v="130"/>
    <n v="0.03"/>
    <n v="4.99"/>
    <x v="1"/>
    <n v="82"/>
    <s v="No"/>
    <d v="2016-04-25T00:00:00"/>
    <x v="89"/>
    <n v="257"/>
    <s v="Active"/>
    <s v="No"/>
  </r>
  <r>
    <n v="1895"/>
    <s v="Big apartment, comfy - calm bedroom"/>
    <n v="2751"/>
    <s v="New York"/>
    <n v="1"/>
    <n v="1"/>
    <x v="1"/>
    <n v="16"/>
    <x v="0"/>
    <x v="10"/>
    <x v="0"/>
    <s v="Yes"/>
    <n v="2"/>
    <x v="0"/>
    <n v="65"/>
    <n v="0.03"/>
    <n v="4.9800000000000004"/>
    <x v="1"/>
    <n v="139"/>
    <s v="Yes"/>
    <d v="2016-04-18T00:00:00"/>
    <x v="296"/>
    <n v="329"/>
    <s v="Active"/>
    <s v="Yes"/>
  </r>
  <r>
    <n v="1896"/>
    <s v="Modern 1 Bedroom in Chelsea"/>
    <n v="1822"/>
    <s v="New York"/>
    <n v="1"/>
    <n v="1"/>
    <x v="0"/>
    <n v="13"/>
    <x v="0"/>
    <x v="7"/>
    <x v="1"/>
    <s v="No"/>
    <n v="1"/>
    <x v="0"/>
    <n v="111"/>
    <n v="0.03"/>
    <n v="4.83"/>
    <x v="1"/>
    <n v="12"/>
    <s v="No"/>
    <d v="2016-04-15T00:00:00"/>
    <x v="562"/>
    <n v="59"/>
    <s v="Active"/>
    <s v="No"/>
  </r>
  <r>
    <n v="1897"/>
    <s v="Sunny Charming Clinton Hill Apartment"/>
    <n v="764"/>
    <s v="New York"/>
    <n v="0.7"/>
    <n v="0.5"/>
    <x v="0"/>
    <n v="7"/>
    <x v="1"/>
    <x v="3"/>
    <x v="1"/>
    <s v="No"/>
    <n v="3"/>
    <x v="1"/>
    <n v="99"/>
    <n v="0.03"/>
    <n v="4.83"/>
    <x v="1"/>
    <n v="6"/>
    <s v="No"/>
    <d v="2016-05-02T00:00:00"/>
    <x v="365"/>
    <n v="79"/>
    <s v="Active"/>
    <s v="No"/>
  </r>
  <r>
    <n v="1898"/>
    <s v="Large Quiet Bedroom in South Harlem"/>
    <n v="2755"/>
    <s v="New York"/>
    <n v="1"/>
    <n v="0.95"/>
    <x v="1"/>
    <n v="16"/>
    <x v="0"/>
    <x v="10"/>
    <x v="0"/>
    <s v="Yes"/>
    <n v="2"/>
    <x v="0"/>
    <n v="49"/>
    <n v="0.03"/>
    <n v="4.9000000000000004"/>
    <x v="1"/>
    <n v="120"/>
    <s v="Yes"/>
    <d v="2016-04-17T00:00:00"/>
    <x v="17"/>
    <n v="44"/>
    <s v="Active"/>
    <s v="No"/>
  </r>
  <r>
    <n v="1899"/>
    <s v="SoBro Guest House"/>
    <n v="2756"/>
    <s v="New York"/>
    <n v="1"/>
    <n v="1"/>
    <x v="1"/>
    <n v="4"/>
    <x v="4"/>
    <x v="27"/>
    <x v="1"/>
    <s v="No"/>
    <n v="5"/>
    <x v="1"/>
    <n v="129"/>
    <n v="0.03"/>
    <n v="4.8899999999999997"/>
    <x v="1"/>
    <n v="164"/>
    <s v="Yes"/>
    <d v="2016-04-10T00:00:00"/>
    <x v="78"/>
    <n v="339"/>
    <s v="Active"/>
    <s v="No"/>
  </r>
  <r>
    <n v="1900"/>
    <s v="Studio Apt. near Empire State Bldg 4B"/>
    <n v="1780"/>
    <s v="New York"/>
    <n v="1"/>
    <n v="0.89"/>
    <x v="0"/>
    <n v="18"/>
    <x v="0"/>
    <x v="20"/>
    <x v="1"/>
    <s v="No"/>
    <n v="2"/>
    <x v="0"/>
    <n v="92"/>
    <n v="0.03"/>
    <n v="4.7300000000000004"/>
    <x v="1"/>
    <n v="11"/>
    <s v="No"/>
    <d v="2016-06-06T00:00:00"/>
    <x v="504"/>
    <n v="317"/>
    <s v="Active"/>
    <s v="No"/>
  </r>
  <r>
    <n v="1901"/>
    <s v="Iris: STG GoYankees!"/>
    <n v="1626"/>
    <s v="New York"/>
    <n v="0.83"/>
    <n v="0.9"/>
    <x v="0"/>
    <n v="3"/>
    <x v="4"/>
    <x v="23"/>
    <x v="0"/>
    <s v="Yes"/>
    <n v="4"/>
    <x v="1"/>
    <n v="55"/>
    <n v="0.03"/>
    <n v="4.47"/>
    <x v="0"/>
    <n v="47"/>
    <s v="No"/>
    <d v="2016-05-08T00:00:00"/>
    <x v="563"/>
    <n v="365"/>
    <s v="Active"/>
    <s v="No"/>
  </r>
  <r>
    <n v="1902"/>
    <s v="Jasmine: Lovely Secret Tea Garden!"/>
    <n v="1626"/>
    <s v="New York"/>
    <n v="0.83"/>
    <n v="0.9"/>
    <x v="0"/>
    <n v="3"/>
    <x v="4"/>
    <x v="23"/>
    <x v="0"/>
    <s v="Yes"/>
    <n v="4"/>
    <x v="1"/>
    <n v="55"/>
    <n v="0.03"/>
    <n v="4.41"/>
    <x v="0"/>
    <n v="92"/>
    <s v="No"/>
    <d v="2016-04-18T00:00:00"/>
    <x v="13"/>
    <n v="180"/>
    <s v="Active"/>
    <s v="Yes"/>
  </r>
  <r>
    <n v="1903"/>
    <s v="Clean &amp; Spacious King Bedroom"/>
    <n v="2758"/>
    <s v="New York"/>
    <n v="1"/>
    <n v="1"/>
    <x v="1"/>
    <n v="9"/>
    <x v="1"/>
    <x v="16"/>
    <x v="0"/>
    <s v="Yes"/>
    <n v="2"/>
    <x v="0"/>
    <n v="40"/>
    <n v="0.03"/>
    <n v="4.82"/>
    <x v="1"/>
    <n v="174"/>
    <s v="Yes"/>
    <d v="2016-05-01T00:00:00"/>
    <x v="161"/>
    <n v="28"/>
    <s v="Active"/>
    <s v="No"/>
  </r>
  <r>
    <n v="1904"/>
    <s v="Stylish renovated 2BDs, Clinton Hill"/>
    <n v="58"/>
    <s v="New York"/>
    <n v="1"/>
    <n v="0.8"/>
    <x v="0"/>
    <n v="7"/>
    <x v="1"/>
    <x v="3"/>
    <x v="1"/>
    <s v="No"/>
    <n v="4"/>
    <x v="1"/>
    <n v="90"/>
    <n v="0.03"/>
    <n v="5"/>
    <x v="1"/>
    <n v="16"/>
    <s v="No"/>
    <d v="2016-07-19T00:00:00"/>
    <x v="26"/>
    <n v="0"/>
    <s v="Inactive"/>
    <s v="No"/>
  </r>
  <r>
    <n v="1905"/>
    <s v="Upper West Side One Bedroom on Central Park"/>
    <n v="2762"/>
    <s v="New York"/>
    <n v="1"/>
    <n v="1"/>
    <x v="1"/>
    <n v="20"/>
    <x v="0"/>
    <x v="1"/>
    <x v="0"/>
    <s v="Yes"/>
    <n v="2"/>
    <x v="0"/>
    <n v="95"/>
    <n v="0.03"/>
    <n v="4.9000000000000004"/>
    <x v="1"/>
    <n v="84"/>
    <s v="No"/>
    <d v="2017-10-28T00:00:00"/>
    <x v="23"/>
    <n v="220"/>
    <s v="Active"/>
    <s v="Yes"/>
  </r>
  <r>
    <n v="1906"/>
    <s v="Comfy Brooklyn apt, near train and Manhattan"/>
    <n v="2764"/>
    <s v="New York"/>
    <n v="1"/>
    <n v="1"/>
    <x v="1"/>
    <n v="7"/>
    <x v="1"/>
    <x v="3"/>
    <x v="1"/>
    <s v="No"/>
    <n v="6"/>
    <x v="2"/>
    <n v="250"/>
    <n v="0.04"/>
    <n v="4.92"/>
    <x v="1"/>
    <n v="145"/>
    <s v="Yes"/>
    <d v="2016-05-31T00:00:00"/>
    <x v="15"/>
    <n v="299"/>
    <s v="Active"/>
    <s v="No"/>
  </r>
  <r>
    <n v="1907"/>
    <s v="Beautiful, big apt w/ backyard, 1 block from train"/>
    <n v="2765"/>
    <s v="New York"/>
    <n v="1"/>
    <n v="0.9"/>
    <x v="0"/>
    <n v="10"/>
    <x v="1"/>
    <x v="17"/>
    <x v="1"/>
    <s v="No"/>
    <n v="4"/>
    <x v="1"/>
    <n v="229"/>
    <n v="0.04"/>
    <n v="4.8099999999999996"/>
    <x v="1"/>
    <n v="54"/>
    <s v="No"/>
    <d v="2016-09-12T00:00:00"/>
    <x v="228"/>
    <n v="329"/>
    <s v="Active"/>
    <s v="No"/>
  </r>
  <r>
    <n v="1908"/>
    <s v="Sunny bohemian room heart of williamsburg"/>
    <n v="2724"/>
    <s v="New York"/>
    <n v="1"/>
    <n v="0.98"/>
    <x v="1"/>
    <n v="12"/>
    <x v="1"/>
    <x v="9"/>
    <x v="0"/>
    <s v="Yes"/>
    <n v="2"/>
    <x v="0"/>
    <n v="92"/>
    <n v="0.03"/>
    <n v="4.9800000000000004"/>
    <x v="1"/>
    <n v="223"/>
    <s v="Yes"/>
    <d v="2016-04-11T00:00:00"/>
    <x v="3"/>
    <n v="47"/>
    <s v="Active"/>
    <s v="No"/>
  </r>
  <r>
    <n v="1909"/>
    <s v="Flushing Master Room w/ Private bathroom"/>
    <n v="2767"/>
    <s v="New York"/>
    <n v="0.97"/>
    <n v="0.91"/>
    <x v="0"/>
    <n v="22"/>
    <x v="2"/>
    <x v="25"/>
    <x v="0"/>
    <s v="Yes"/>
    <n v="4"/>
    <x v="1"/>
    <n v="50"/>
    <n v="0.03"/>
    <n v="4.41"/>
    <x v="0"/>
    <n v="75"/>
    <s v="No"/>
    <d v="2016-04-27T00:00:00"/>
    <x v="343"/>
    <n v="180"/>
    <s v="Active"/>
    <s v="No"/>
  </r>
  <r>
    <n v="1910"/>
    <s v="Cozy &amp; Chic Studio Apartment"/>
    <n v="2768"/>
    <s v="New York"/>
    <n v="1"/>
    <n v="1"/>
    <x v="1"/>
    <n v="9"/>
    <x v="1"/>
    <x v="16"/>
    <x v="1"/>
    <s v="No"/>
    <n v="3"/>
    <x v="1"/>
    <n v="85"/>
    <n v="0.03"/>
    <n v="4.8899999999999997"/>
    <x v="1"/>
    <n v="102"/>
    <s v="Yes"/>
    <d v="2016-05-08T00:00:00"/>
    <x v="299"/>
    <n v="363"/>
    <s v="Active"/>
    <s v="Yes"/>
  </r>
  <r>
    <n v="1911"/>
    <s v="Bright Harlem Apt. in New Building!"/>
    <n v="1585"/>
    <s v="New York"/>
    <n v="0.92"/>
    <n v="0.67"/>
    <x v="1"/>
    <n v="16"/>
    <x v="0"/>
    <x v="10"/>
    <x v="1"/>
    <s v="No"/>
    <n v="2"/>
    <x v="0"/>
    <n v="128"/>
    <n v="0.03"/>
    <n v="4.99"/>
    <x v="1"/>
    <n v="121"/>
    <s v="Yes"/>
    <d v="2016-05-09T00:00:00"/>
    <x v="29"/>
    <n v="365"/>
    <s v="Active"/>
    <s v="No"/>
  </r>
  <r>
    <n v="1912"/>
    <s v="Top floor skyline view, Bright in Bushwick!"/>
    <n v="2313"/>
    <s v="New York"/>
    <n v="0.93"/>
    <n v="0.71"/>
    <x v="0"/>
    <n v="12"/>
    <x v="1"/>
    <x v="9"/>
    <x v="1"/>
    <s v="No"/>
    <n v="3"/>
    <x v="1"/>
    <n v="131"/>
    <n v="0.03"/>
    <n v="4.79"/>
    <x v="1"/>
    <n v="19"/>
    <s v="No"/>
    <d v="2016-05-07T00:00:00"/>
    <x v="408"/>
    <n v="81"/>
    <s v="Active"/>
    <s v="No"/>
  </r>
  <r>
    <n v="1913"/>
    <s v="Luxury 1BR Midtown East-Near the UN"/>
    <n v="2101"/>
    <s v="New Jersey"/>
    <n v="1"/>
    <n v="0.56999999999999995"/>
    <x v="1"/>
    <n v="18"/>
    <x v="0"/>
    <x v="20"/>
    <x v="1"/>
    <s v="No"/>
    <n v="4"/>
    <x v="1"/>
    <n v="241.86"/>
    <n v="0.04"/>
    <n v="4.67"/>
    <x v="1"/>
    <n v="6"/>
    <s v="No"/>
    <d v="2016-05-17T00:00:00"/>
    <x v="516"/>
    <n v="0"/>
    <s v="Inactive"/>
    <s v="No"/>
  </r>
  <r>
    <n v="1914"/>
    <s v="Midtown Manhattan Two Full Bedrooms - Private"/>
    <n v="2771"/>
    <s v="New York"/>
    <n v="0.77"/>
    <n v="0.93"/>
    <x v="0"/>
    <n v="17"/>
    <x v="0"/>
    <x v="0"/>
    <x v="1"/>
    <s v="No"/>
    <n v="5"/>
    <x v="1"/>
    <n v="239"/>
    <n v="0.04"/>
    <n v="4.72"/>
    <x v="1"/>
    <n v="141"/>
    <s v="No"/>
    <d v="2016-04-18T00:00:00"/>
    <x v="78"/>
    <n v="286"/>
    <s v="Active"/>
    <s v="No"/>
  </r>
  <r>
    <n v="1915"/>
    <s v="Large Backyard Facing Bedroom &amp; Private Backyard"/>
    <n v="2198"/>
    <s v="New York"/>
    <n v="1"/>
    <n v="0.94"/>
    <x v="1"/>
    <n v="7"/>
    <x v="1"/>
    <x v="3"/>
    <x v="0"/>
    <s v="Yes"/>
    <n v="2"/>
    <x v="0"/>
    <n v="55"/>
    <n v="0.03"/>
    <n v="4.84"/>
    <x v="1"/>
    <n v="43"/>
    <s v="No"/>
    <d v="2016-05-06T00:00:00"/>
    <x v="21"/>
    <n v="90"/>
    <s v="Active"/>
    <s v="No"/>
  </r>
  <r>
    <n v="1916"/>
    <s v="IDEAL One bedroom apt by Central Park!"/>
    <n v="2772"/>
    <s v="New York"/>
    <n v="1"/>
    <n v="0.28000000000000003"/>
    <x v="0"/>
    <n v="18"/>
    <x v="0"/>
    <x v="20"/>
    <x v="1"/>
    <s v="No"/>
    <n v="2"/>
    <x v="0"/>
    <n v="95"/>
    <n v="0.03"/>
    <n v="4.74"/>
    <x v="1"/>
    <n v="157"/>
    <s v="No"/>
    <d v="2016-07-23T00:00:00"/>
    <x v="8"/>
    <n v="243"/>
    <s v="Active"/>
    <s v="No"/>
  </r>
  <r>
    <n v="1917"/>
    <s v="Flushing Deluxe Room w/1Full and 1Twin Size Bed"/>
    <n v="2767"/>
    <s v="New York"/>
    <n v="0.97"/>
    <n v="0.91"/>
    <x v="0"/>
    <n v="22"/>
    <x v="2"/>
    <x v="25"/>
    <x v="0"/>
    <s v="Yes"/>
    <n v="3"/>
    <x v="1"/>
    <n v="40"/>
    <n v="0.03"/>
    <n v="4.4000000000000004"/>
    <x v="0"/>
    <n v="86"/>
    <s v="No"/>
    <d v="2016-05-06T00:00:00"/>
    <x v="318"/>
    <n v="180"/>
    <s v="Active"/>
    <s v="No"/>
  </r>
  <r>
    <n v="1918"/>
    <s v="One station from Manhattan Bedford"/>
    <n v="877"/>
    <s v="New York"/>
    <n v="1"/>
    <n v="0.75"/>
    <x v="0"/>
    <n v="12"/>
    <x v="1"/>
    <x v="9"/>
    <x v="1"/>
    <s v="No"/>
    <n v="4"/>
    <x v="1"/>
    <n v="63"/>
    <n v="0.03"/>
    <n v="4.62"/>
    <x v="1"/>
    <n v="55"/>
    <s v="No"/>
    <d v="2016-04-23T00:00:00"/>
    <x v="17"/>
    <n v="313"/>
    <s v="Active"/>
    <s v="No"/>
  </r>
  <r>
    <n v="1919"/>
    <s v="Cute 1BR in Brownstone on 137th/8"/>
    <n v="2746"/>
    <s v="New York"/>
    <n v="1"/>
    <n v="0.5"/>
    <x v="0"/>
    <n v="16"/>
    <x v="0"/>
    <x v="10"/>
    <x v="1"/>
    <s v="No"/>
    <n v="2"/>
    <x v="0"/>
    <n v="145"/>
    <n v="0.03"/>
    <n v="4.8600000000000003"/>
    <x v="1"/>
    <n v="14"/>
    <s v="No"/>
    <d v="2016-11-25T00:00:00"/>
    <x v="564"/>
    <n v="364"/>
    <s v="Active"/>
    <s v="Yes"/>
  </r>
  <r>
    <n v="1920"/>
    <s v="Super Sunny Room with Fireplace!"/>
    <n v="88"/>
    <s v="New York"/>
    <n v="1"/>
    <n v="0.86"/>
    <x v="1"/>
    <n v="9"/>
    <x v="1"/>
    <x v="16"/>
    <x v="0"/>
    <s v="Yes"/>
    <n v="2"/>
    <x v="0"/>
    <n v="34"/>
    <n v="0.03"/>
    <n v="4.8899999999999997"/>
    <x v="1"/>
    <n v="125"/>
    <s v="Yes"/>
    <d v="2016-04-25T00:00:00"/>
    <x v="284"/>
    <n v="282"/>
    <s v="Active"/>
    <s v="No"/>
  </r>
  <r>
    <n v="1921"/>
    <s v="Glorious Williamsburg Penthouse"/>
    <n v="2775"/>
    <s v="New York"/>
    <n v="1"/>
    <n v="0.8"/>
    <x v="0"/>
    <n v="12"/>
    <x v="1"/>
    <x v="9"/>
    <x v="1"/>
    <s v="No"/>
    <n v="4"/>
    <x v="1"/>
    <n v="325"/>
    <n v="0.04"/>
    <n v="5"/>
    <x v="1"/>
    <n v="13"/>
    <s v="No"/>
    <d v="2017-06-29T00:00:00"/>
    <x v="249"/>
    <n v="10"/>
    <s v="Active"/>
    <s v="No"/>
  </r>
  <r>
    <n v="1922"/>
    <s v="Luxury 2BR Midtown East-Near the UN"/>
    <n v="2101"/>
    <s v="New Jersey"/>
    <n v="1"/>
    <n v="0.56999999999999995"/>
    <x v="1"/>
    <n v="18"/>
    <x v="0"/>
    <x v="20"/>
    <x v="1"/>
    <s v="No"/>
    <n v="6"/>
    <x v="2"/>
    <n v="328"/>
    <n v="0.04"/>
    <n v="4.6399999999999997"/>
    <x v="1"/>
    <n v="14"/>
    <s v="No"/>
    <d v="2016-04-21T00:00:00"/>
    <x v="565"/>
    <n v="0"/>
    <s v="Inactive"/>
    <s v="No"/>
  </r>
  <r>
    <n v="1923"/>
    <s v="Cherry Blossom Room on East 95th Street"/>
    <n v="2044"/>
    <s v="New York"/>
    <n v="1"/>
    <n v="0.32"/>
    <x v="0"/>
    <n v="19"/>
    <x v="0"/>
    <x v="12"/>
    <x v="0"/>
    <s v="Yes"/>
    <n v="1"/>
    <x v="0"/>
    <n v="70"/>
    <n v="0.03"/>
    <n v="4.75"/>
    <x v="1"/>
    <n v="16"/>
    <s v="No"/>
    <d v="2016-05-13T00:00:00"/>
    <x v="97"/>
    <n v="66"/>
    <s v="Active"/>
    <s v="No"/>
  </r>
  <r>
    <n v="1924"/>
    <s v="Private 1 Bedroom Apartment SLEEPS 4 -Close to All"/>
    <n v="2777"/>
    <s v="New York"/>
    <n v="1"/>
    <n v="0.96"/>
    <x v="1"/>
    <n v="23"/>
    <x v="2"/>
    <x v="6"/>
    <x v="1"/>
    <s v="No"/>
    <n v="4"/>
    <x v="1"/>
    <n v="59"/>
    <n v="0.03"/>
    <n v="4.8899999999999997"/>
    <x v="1"/>
    <n v="28"/>
    <s v="No"/>
    <d v="2016-05-16T00:00:00"/>
    <x v="249"/>
    <n v="43"/>
    <s v="Active"/>
    <s v="No"/>
  </r>
  <r>
    <n v="1925"/>
    <s v="Spacious  Brownstone Apt. 1100 sqft/deck/ floor2!"/>
    <n v="2779"/>
    <s v="New York"/>
    <n v="1"/>
    <n v="0.98"/>
    <x v="0"/>
    <n v="25"/>
    <x v="2"/>
    <x v="14"/>
    <x v="1"/>
    <s v="No"/>
    <n v="5"/>
    <x v="1"/>
    <n v="75"/>
    <n v="0.03"/>
    <n v="4.72"/>
    <x v="1"/>
    <n v="61"/>
    <s v="No"/>
    <d v="2017-09-27T00:00:00"/>
    <x v="269"/>
    <n v="9"/>
    <s v="Active"/>
    <s v="No"/>
  </r>
  <r>
    <n v="1926"/>
    <s v="It is a very cozy private bedroom."/>
    <n v="2164"/>
    <s v="New York"/>
    <n v="1"/>
    <n v="1"/>
    <x v="1"/>
    <n v="16"/>
    <x v="0"/>
    <x v="10"/>
    <x v="0"/>
    <s v="Yes"/>
    <n v="1"/>
    <x v="0"/>
    <n v="50"/>
    <n v="0.03"/>
    <n v="5"/>
    <x v="1"/>
    <n v="9"/>
    <s v="No"/>
    <d v="2019-10-17T00:00:00"/>
    <x v="110"/>
    <n v="90"/>
    <s v="Active"/>
    <s v="No"/>
  </r>
  <r>
    <n v="1927"/>
    <s v="Suite One at Bryant Manor"/>
    <n v="2781"/>
    <s v="New York"/>
    <n v="1"/>
    <n v="0.99"/>
    <x v="0"/>
    <n v="16"/>
    <x v="0"/>
    <x v="10"/>
    <x v="1"/>
    <s v="No"/>
    <n v="3"/>
    <x v="1"/>
    <n v="175"/>
    <n v="0.03"/>
    <n v="4.8899999999999997"/>
    <x v="1"/>
    <n v="165"/>
    <s v="Yes"/>
    <d v="2016-05-04T00:00:00"/>
    <x v="77"/>
    <n v="365"/>
    <s v="Active"/>
    <s v="No"/>
  </r>
  <r>
    <n v="1928"/>
    <s v="1 bed Apt Near to Time Square"/>
    <n v="2585"/>
    <s v="New York"/>
    <n v="0.67"/>
    <n v="0.75"/>
    <x v="0"/>
    <n v="17"/>
    <x v="0"/>
    <x v="0"/>
    <x v="1"/>
    <s v="No"/>
    <n v="4"/>
    <x v="1"/>
    <n v="87"/>
    <n v="0.03"/>
    <n v="4.75"/>
    <x v="1"/>
    <n v="4"/>
    <s v="No"/>
    <d v="2017-05-31T00:00:00"/>
    <x v="333"/>
    <n v="338"/>
    <s v="Active"/>
    <s v="No"/>
  </r>
  <r>
    <n v="1929"/>
    <s v="Simple Suite with Private Bathroom"/>
    <n v="2758"/>
    <s v="New York"/>
    <n v="1"/>
    <n v="1"/>
    <x v="1"/>
    <n v="9"/>
    <x v="1"/>
    <x v="16"/>
    <x v="1"/>
    <s v="No"/>
    <n v="2"/>
    <x v="0"/>
    <n v="55"/>
    <n v="0.03"/>
    <n v="4.8099999999999996"/>
    <x v="1"/>
    <n v="62"/>
    <s v="No"/>
    <d v="2019-03-20T00:00:00"/>
    <x v="566"/>
    <n v="35"/>
    <s v="Active"/>
    <s v="Yes"/>
  </r>
  <r>
    <n v="1930"/>
    <s v="Lovely Brownstone Garden Apartment"/>
    <n v="204"/>
    <s v="New York"/>
    <n v="1"/>
    <n v="1"/>
    <x v="1"/>
    <n v="7"/>
    <x v="1"/>
    <x v="3"/>
    <x v="1"/>
    <s v="No"/>
    <n v="4"/>
    <x v="1"/>
    <n v="175"/>
    <n v="0.03"/>
    <n v="4.9000000000000004"/>
    <x v="1"/>
    <n v="62"/>
    <s v="No"/>
    <d v="2016-05-18T00:00:00"/>
    <x v="564"/>
    <n v="364"/>
    <s v="Active"/>
    <s v="No"/>
  </r>
  <r>
    <n v="1931"/>
    <s v="Traveller's Flat â€“ Hell's Kitchen"/>
    <n v="1566"/>
    <s v="New York"/>
    <n v="1"/>
    <n v="0.98"/>
    <x v="1"/>
    <n v="17"/>
    <x v="0"/>
    <x v="0"/>
    <x v="1"/>
    <s v="No"/>
    <n v="6"/>
    <x v="2"/>
    <n v="71"/>
    <n v="0.03"/>
    <n v="4.99"/>
    <x v="1"/>
    <n v="139"/>
    <s v="Yes"/>
    <d v="2016-05-11T00:00:00"/>
    <x v="10"/>
    <n v="179"/>
    <s v="Active"/>
    <s v="Yes"/>
  </r>
  <r>
    <n v="1932"/>
    <s v="Entire Home in NYC- 2 bedroom/ Private Entrance"/>
    <n v="1520"/>
    <s v="New York"/>
    <n v="1"/>
    <n v="0.82"/>
    <x v="0"/>
    <n v="1"/>
    <x v="4"/>
    <x v="18"/>
    <x v="1"/>
    <s v="No"/>
    <n v="5"/>
    <x v="1"/>
    <n v="99"/>
    <n v="0.03"/>
    <n v="4.74"/>
    <x v="1"/>
    <n v="43"/>
    <s v="No"/>
    <d v="2016-05-04T00:00:00"/>
    <x v="111"/>
    <n v="259"/>
    <s v="Active"/>
    <s v="No"/>
  </r>
  <r>
    <n v="1933"/>
    <s v="Luxury 2BR Midtown East-Near UN!"/>
    <n v="2101"/>
    <s v="New Jersey"/>
    <n v="1"/>
    <n v="0.56999999999999995"/>
    <x v="1"/>
    <n v="18"/>
    <x v="0"/>
    <x v="20"/>
    <x v="1"/>
    <s v="No"/>
    <n v="6"/>
    <x v="2"/>
    <n v="328"/>
    <n v="0.04"/>
    <n v="4.8"/>
    <x v="1"/>
    <n v="5"/>
    <s v="No"/>
    <d v="2016-10-14T00:00:00"/>
    <x v="567"/>
    <n v="0"/>
    <s v="Inactive"/>
    <s v="No"/>
  </r>
  <r>
    <n v="1934"/>
    <s v="BK'S FINEST CLOSE 2 TRANSPORTATION-"/>
    <n v="2571"/>
    <s v="New York"/>
    <n v="0.84"/>
    <n v="0.97"/>
    <x v="0"/>
    <n v="8"/>
    <x v="1"/>
    <x v="11"/>
    <x v="0"/>
    <s v="Yes"/>
    <n v="2"/>
    <x v="0"/>
    <n v="46"/>
    <n v="0.03"/>
    <n v="4.51"/>
    <x v="1"/>
    <n v="72"/>
    <s v="No"/>
    <d v="2016-05-15T00:00:00"/>
    <x v="568"/>
    <n v="0"/>
    <s v="Inactive"/>
    <s v="Yes"/>
  </r>
  <r>
    <n v="1935"/>
    <s v="Penthouse 2BR w skylight,terrace, and a roof deck."/>
    <n v="2793"/>
    <s v="New York"/>
    <n v="0.9"/>
    <n v="0.99"/>
    <x v="1"/>
    <n v="19"/>
    <x v="0"/>
    <x v="12"/>
    <x v="1"/>
    <s v="No"/>
    <n v="5"/>
    <x v="1"/>
    <n v="399"/>
    <n v="0.04"/>
    <n v="4.99"/>
    <x v="1"/>
    <n v="75"/>
    <s v="No"/>
    <d v="2016-06-15T00:00:00"/>
    <x v="169"/>
    <n v="329"/>
    <s v="Active"/>
    <s v="No"/>
  </r>
  <r>
    <n v="1936"/>
    <s v="STUNNING BROWNSTONE IN WEST HARLEM 4 BEDR 3 BATH"/>
    <n v="1459"/>
    <s v="New York"/>
    <n v="1"/>
    <n v="0.97"/>
    <x v="0"/>
    <n v="16"/>
    <x v="0"/>
    <x v="10"/>
    <x v="1"/>
    <s v="No"/>
    <n v="8"/>
    <x v="2"/>
    <n v="380"/>
    <n v="0.04"/>
    <n v="4.9800000000000004"/>
    <x v="1"/>
    <n v="54"/>
    <s v="No"/>
    <d v="2016-05-30T00:00:00"/>
    <x v="246"/>
    <n v="263"/>
    <s v="Active"/>
    <s v="No"/>
  </r>
  <r>
    <n v="1937"/>
    <s v="Modern &amp; cosy Bronx apt w/ parking"/>
    <n v="1541"/>
    <s v="New York"/>
    <n v="1"/>
    <n v="0.92"/>
    <x v="1"/>
    <n v="6"/>
    <x v="4"/>
    <x v="29"/>
    <x v="1"/>
    <s v="No"/>
    <n v="2"/>
    <x v="0"/>
    <n v="99"/>
    <n v="0.03"/>
    <n v="4.83"/>
    <x v="1"/>
    <n v="80"/>
    <s v="No"/>
    <d v="2016-05-18T00:00:00"/>
    <x v="213"/>
    <n v="74"/>
    <s v="Active"/>
    <s v="No"/>
  </r>
  <r>
    <n v="1938"/>
    <s v="1 Bedroom, Close to 4, 5, 6 trains"/>
    <n v="2794"/>
    <s v="New York"/>
    <n v="1"/>
    <n v="1"/>
    <x v="1"/>
    <n v="14"/>
    <x v="0"/>
    <x v="2"/>
    <x v="0"/>
    <s v="Yes"/>
    <n v="1"/>
    <x v="0"/>
    <n v="60"/>
    <n v="0.03"/>
    <n v="4.9000000000000004"/>
    <x v="1"/>
    <n v="176"/>
    <s v="Yes"/>
    <d v="2016-05-06T00:00:00"/>
    <x v="66"/>
    <n v="175"/>
    <s v="Active"/>
    <s v="Yes"/>
  </r>
  <r>
    <n v="1939"/>
    <s v="Lovely apartment as home"/>
    <n v="2797"/>
    <s v="New York"/>
    <n v="0.97"/>
    <n v="1"/>
    <x v="1"/>
    <n v="22"/>
    <x v="2"/>
    <x v="25"/>
    <x v="0"/>
    <s v="Yes"/>
    <n v="2"/>
    <x v="0"/>
    <n v="99"/>
    <n v="0.03"/>
    <n v="4.99"/>
    <x v="1"/>
    <n v="244"/>
    <s v="Yes"/>
    <d v="2016-05-15T00:00:00"/>
    <x v="2"/>
    <n v="356"/>
    <s v="Active"/>
    <s v="No"/>
  </r>
  <r>
    <n v="1940"/>
    <s v="3 Bedroom Apartment Near Central Park"/>
    <n v="1496"/>
    <s v="New York"/>
    <n v="0.81"/>
    <n v="0.85"/>
    <x v="0"/>
    <n v="20"/>
    <x v="0"/>
    <x v="1"/>
    <x v="1"/>
    <s v="No"/>
    <n v="5"/>
    <x v="1"/>
    <n v="60"/>
    <n v="0.03"/>
    <n v="4.5599999999999996"/>
    <x v="1"/>
    <n v="27"/>
    <s v="No"/>
    <d v="2016-05-07T00:00:00"/>
    <x v="118"/>
    <n v="348"/>
    <s v="Active"/>
    <s v="No"/>
  </r>
  <r>
    <n v="1941"/>
    <s v="1BR Avaliable in 3Br Condo"/>
    <n v="1774"/>
    <s v="New York"/>
    <n v="1"/>
    <n v="0.93"/>
    <x v="1"/>
    <n v="16"/>
    <x v="0"/>
    <x v="10"/>
    <x v="0"/>
    <s v="Yes"/>
    <n v="1"/>
    <x v="0"/>
    <n v="55"/>
    <n v="0.03"/>
    <n v="4.91"/>
    <x v="1"/>
    <n v="34"/>
    <s v="No"/>
    <d v="2016-07-19T00:00:00"/>
    <x v="15"/>
    <n v="89"/>
    <s v="Active"/>
    <s v="No"/>
  </r>
  <r>
    <n v="1942"/>
    <s v="UWS Duplex 3bdrm next to Central Pk"/>
    <n v="1010"/>
    <s v="New York"/>
    <n v="0.95"/>
    <n v="0.85"/>
    <x v="0"/>
    <n v="20"/>
    <x v="0"/>
    <x v="1"/>
    <x v="1"/>
    <s v="No"/>
    <n v="6"/>
    <x v="2"/>
    <n v="235"/>
    <n v="0.04"/>
    <n v="4.8"/>
    <x v="1"/>
    <n v="5"/>
    <s v="No"/>
    <d v="2016-05-03T00:00:00"/>
    <x v="475"/>
    <n v="310"/>
    <s v="Active"/>
    <s v="No"/>
  </r>
  <r>
    <n v="1943"/>
    <s v="Spacious 4bdrm next to CentralPk"/>
    <n v="1010"/>
    <s v="New York"/>
    <n v="0.95"/>
    <n v="0.85"/>
    <x v="0"/>
    <n v="20"/>
    <x v="0"/>
    <x v="1"/>
    <x v="1"/>
    <s v="No"/>
    <n v="4"/>
    <x v="1"/>
    <n v="300"/>
    <n v="0.04"/>
    <n v="4.5999999999999996"/>
    <x v="1"/>
    <n v="5"/>
    <s v="No"/>
    <d v="2017-05-19T00:00:00"/>
    <x v="64"/>
    <n v="252"/>
    <s v="Active"/>
    <s v="No"/>
  </r>
  <r>
    <n v="1944"/>
    <s v="Luminous room"/>
    <n v="1479"/>
    <s v="New York"/>
    <n v="1"/>
    <n v="0.97"/>
    <x v="1"/>
    <n v="21"/>
    <x v="2"/>
    <x v="13"/>
    <x v="0"/>
    <s v="Yes"/>
    <n v="2"/>
    <x v="0"/>
    <n v="68"/>
    <n v="0.03"/>
    <n v="4.8099999999999996"/>
    <x v="1"/>
    <n v="32"/>
    <s v="No"/>
    <d v="2016-05-26T00:00:00"/>
    <x v="156"/>
    <n v="274"/>
    <s v="Active"/>
    <s v="No"/>
  </r>
  <r>
    <n v="1945"/>
    <s v="Sunny light filled comfy bedroom"/>
    <n v="1420"/>
    <s v="New York"/>
    <n v="0.67"/>
    <n v="1"/>
    <x v="0"/>
    <n v="14"/>
    <x v="0"/>
    <x v="2"/>
    <x v="0"/>
    <s v="Yes"/>
    <n v="2"/>
    <x v="0"/>
    <n v="85"/>
    <n v="0.03"/>
    <n v="4.75"/>
    <x v="1"/>
    <n v="102"/>
    <s v="No"/>
    <d v="2016-05-31T00:00:00"/>
    <x v="25"/>
    <n v="359"/>
    <s v="Active"/>
    <s v="Yes"/>
  </r>
  <r>
    <n v="1946"/>
    <s v="Sunny light filled bedroom"/>
    <n v="1420"/>
    <s v="New York"/>
    <n v="0.67"/>
    <n v="1"/>
    <x v="0"/>
    <n v="14"/>
    <x v="0"/>
    <x v="2"/>
    <x v="0"/>
    <s v="Yes"/>
    <n v="2"/>
    <x v="0"/>
    <n v="85"/>
    <n v="0.03"/>
    <n v="4.82"/>
    <x v="1"/>
    <n v="101"/>
    <s v="Yes"/>
    <d v="2016-06-06T00:00:00"/>
    <x v="25"/>
    <n v="360"/>
    <s v="Active"/>
    <s v="Yes"/>
  </r>
  <r>
    <n v="1947"/>
    <s v="CENTRAL PARK / COLUMBUS CIRCLE /1BR"/>
    <n v="465"/>
    <s v="New York"/>
    <n v="0.85"/>
    <n v="0.38"/>
    <x v="0"/>
    <n v="17"/>
    <x v="0"/>
    <x v="0"/>
    <x v="1"/>
    <s v="No"/>
    <n v="3"/>
    <x v="1"/>
    <n v="110"/>
    <n v="0.03"/>
    <n v="4.33"/>
    <x v="0"/>
    <n v="3"/>
    <s v="No"/>
    <d v="2016-12-12T00:00:00"/>
    <x v="337"/>
    <n v="365"/>
    <s v="Active"/>
    <s v="No"/>
  </r>
  <r>
    <n v="1948"/>
    <s v="Perfect for couples visiting NYC"/>
    <n v="2794"/>
    <s v="New York"/>
    <n v="1"/>
    <n v="1"/>
    <x v="1"/>
    <n v="14"/>
    <x v="0"/>
    <x v="2"/>
    <x v="0"/>
    <s v="Yes"/>
    <n v="2"/>
    <x v="0"/>
    <n v="60"/>
    <n v="0.03"/>
    <n v="4.75"/>
    <x v="1"/>
    <n v="20"/>
    <s v="No"/>
    <d v="2016-05-23T00:00:00"/>
    <x v="569"/>
    <n v="0"/>
    <s v="Inactive"/>
    <s v="Yes"/>
  </r>
  <r>
    <n v="1949"/>
    <s v="Large Middle Bedroom &amp; Private Backyard"/>
    <n v="2198"/>
    <s v="New York"/>
    <n v="1"/>
    <n v="0.94"/>
    <x v="1"/>
    <n v="7"/>
    <x v="1"/>
    <x v="3"/>
    <x v="0"/>
    <s v="Yes"/>
    <n v="2"/>
    <x v="0"/>
    <n v="55"/>
    <n v="0.03"/>
    <n v="4.74"/>
    <x v="1"/>
    <n v="50"/>
    <s v="No"/>
    <d v="2016-05-11T00:00:00"/>
    <x v="21"/>
    <n v="90"/>
    <s v="Active"/>
    <s v="No"/>
  </r>
  <r>
    <n v="1950"/>
    <s v="Small comfy attick room"/>
    <n v="1657"/>
    <s v="New York"/>
    <n v="1"/>
    <n v="0.82"/>
    <x v="1"/>
    <n v="30"/>
    <x v="3"/>
    <x v="15"/>
    <x v="0"/>
    <s v="Yes"/>
    <n v="1"/>
    <x v="0"/>
    <n v="38"/>
    <n v="0.03"/>
    <n v="4.88"/>
    <x v="1"/>
    <n v="24"/>
    <s v="No"/>
    <d v="2016-07-01T00:00:00"/>
    <x v="21"/>
    <n v="140"/>
    <s v="Active"/>
    <s v="No"/>
  </r>
  <r>
    <n v="1951"/>
    <s v="Comfortable Private Room w/ 1 Full Bed"/>
    <n v="2767"/>
    <s v="New York"/>
    <n v="0.97"/>
    <n v="0.91"/>
    <x v="0"/>
    <n v="22"/>
    <x v="2"/>
    <x v="25"/>
    <x v="0"/>
    <s v="Yes"/>
    <n v="2"/>
    <x v="0"/>
    <n v="35"/>
    <n v="0.03"/>
    <n v="4.6500000000000004"/>
    <x v="1"/>
    <n v="112"/>
    <s v="No"/>
    <d v="2016-04-30T00:00:00"/>
    <x v="70"/>
    <n v="365"/>
    <s v="Active"/>
    <s v="No"/>
  </r>
  <r>
    <n v="1952"/>
    <s v="Cozy Private Room w/ 1 Queen Bed"/>
    <n v="2767"/>
    <s v="New York"/>
    <n v="0.97"/>
    <n v="0.91"/>
    <x v="0"/>
    <n v="22"/>
    <x v="2"/>
    <x v="25"/>
    <x v="0"/>
    <s v="Yes"/>
    <n v="2"/>
    <x v="0"/>
    <n v="35"/>
    <n v="0.03"/>
    <n v="4.5"/>
    <x v="1"/>
    <n v="111"/>
    <s v="No"/>
    <d v="2016-06-16T00:00:00"/>
    <x v="253"/>
    <n v="180"/>
    <s v="Active"/>
    <s v="No"/>
  </r>
  <r>
    <n v="1953"/>
    <s v="NE cold AC, WiFi, 5min to Jtrain, 24hr deli, more*"/>
    <n v="2800"/>
    <s v="New York"/>
    <n v="1"/>
    <n v="0.89"/>
    <x v="0"/>
    <n v="7"/>
    <x v="1"/>
    <x v="3"/>
    <x v="0"/>
    <s v="Yes"/>
    <n v="2"/>
    <x v="0"/>
    <n v="45"/>
    <n v="0.03"/>
    <n v="4.74"/>
    <x v="1"/>
    <n v="39"/>
    <s v="No"/>
    <d v="2016-08-17T00:00:00"/>
    <x v="13"/>
    <n v="261"/>
    <s v="Active"/>
    <s v="No"/>
  </r>
  <r>
    <n v="1954"/>
    <s v="NYC 2 BDRM Apt. Apt. 3A"/>
    <n v="1780"/>
    <s v="New York"/>
    <n v="1"/>
    <n v="0.89"/>
    <x v="0"/>
    <n v="18"/>
    <x v="0"/>
    <x v="20"/>
    <x v="1"/>
    <s v="No"/>
    <n v="4"/>
    <x v="1"/>
    <n v="173"/>
    <n v="0.03"/>
    <n v="4.45"/>
    <x v="0"/>
    <n v="11"/>
    <s v="No"/>
    <d v="2016-08-15T00:00:00"/>
    <x v="8"/>
    <n v="365"/>
    <s v="Active"/>
    <s v="Yes"/>
  </r>
  <r>
    <n v="1955"/>
    <s v="Sunny, quiet and spacious Bedroom"/>
    <n v="1988"/>
    <s v="New York"/>
    <n v="1"/>
    <n v="0.75"/>
    <x v="0"/>
    <n v="11"/>
    <x v="1"/>
    <x v="8"/>
    <x v="0"/>
    <s v="Yes"/>
    <n v="2"/>
    <x v="0"/>
    <n v="63"/>
    <n v="0.03"/>
    <n v="4.49"/>
    <x v="0"/>
    <n v="69"/>
    <s v="No"/>
    <d v="2016-05-18T00:00:00"/>
    <x v="508"/>
    <n v="0"/>
    <s v="Inactive"/>
    <s v="Yes"/>
  </r>
  <r>
    <n v="1956"/>
    <s v="So cold AC, WiFi, 5min Jtrain, 24 hour deli, more*"/>
    <n v="2800"/>
    <s v="New York"/>
    <n v="1"/>
    <n v="0.89"/>
    <x v="0"/>
    <n v="7"/>
    <x v="1"/>
    <x v="3"/>
    <x v="0"/>
    <s v="Yes"/>
    <n v="2"/>
    <x v="0"/>
    <n v="45"/>
    <n v="0.03"/>
    <n v="4.57"/>
    <x v="1"/>
    <n v="49"/>
    <s v="No"/>
    <d v="2016-06-06T00:00:00"/>
    <x v="117"/>
    <n v="264"/>
    <s v="Active"/>
    <s v="No"/>
  </r>
  <r>
    <n v="1957"/>
    <s v="Cozy Room Near Central Park"/>
    <n v="2697"/>
    <s v="New York"/>
    <n v="1"/>
    <n v="0.98"/>
    <x v="0"/>
    <n v="20"/>
    <x v="0"/>
    <x v="1"/>
    <x v="0"/>
    <s v="Yes"/>
    <n v="2"/>
    <x v="0"/>
    <n v="69"/>
    <n v="0.03"/>
    <n v="4.8600000000000003"/>
    <x v="1"/>
    <n v="14"/>
    <s v="No"/>
    <d v="2019-12-28T00:00:00"/>
    <x v="75"/>
    <n v="137"/>
    <s v="Active"/>
    <s v="Yes"/>
  </r>
  <r>
    <n v="1958"/>
    <s v="Disinfected/Elegant/Classy Artist Loft 2 Priv bdms"/>
    <n v="1313"/>
    <s v="New York"/>
    <n v="1"/>
    <n v="1"/>
    <x v="0"/>
    <n v="24"/>
    <x v="2"/>
    <x v="5"/>
    <x v="1"/>
    <s v="No"/>
    <n v="5"/>
    <x v="1"/>
    <n v="147"/>
    <n v="0.03"/>
    <n v="5"/>
    <x v="1"/>
    <n v="17"/>
    <s v="No"/>
    <d v="2016-06-15T00:00:00"/>
    <x v="570"/>
    <n v="163"/>
    <s v="Active"/>
    <s v="No"/>
  </r>
  <r>
    <n v="1959"/>
    <s v="Huge private garden in 1700sf Brownstone Duplex"/>
    <n v="508"/>
    <s v="New York"/>
    <n v="0.91"/>
    <n v="0.82"/>
    <x v="1"/>
    <n v="7"/>
    <x v="1"/>
    <x v="3"/>
    <x v="1"/>
    <s v="No"/>
    <n v="4"/>
    <x v="1"/>
    <n v="235"/>
    <n v="0.04"/>
    <n v="4.84"/>
    <x v="1"/>
    <n v="49"/>
    <s v="No"/>
    <d v="2016-05-05T00:00:00"/>
    <x v="59"/>
    <n v="3"/>
    <s v="Active"/>
    <s v="No"/>
  </r>
  <r>
    <n v="1960"/>
    <s v="4 Bedroom Oversized Townhouse Midtown Location 2"/>
    <n v="2805"/>
    <s v="New York"/>
    <n v="1"/>
    <n v="0.88"/>
    <x v="1"/>
    <n v="17"/>
    <x v="0"/>
    <x v="0"/>
    <x v="1"/>
    <s v="No"/>
    <n v="10"/>
    <x v="2"/>
    <n v="775"/>
    <n v="0.05"/>
    <n v="4.88"/>
    <x v="1"/>
    <n v="34"/>
    <s v="No"/>
    <d v="2016-09-23T00:00:00"/>
    <x v="318"/>
    <n v="319"/>
    <s v="Active"/>
    <s v="No"/>
  </r>
  <r>
    <n v="1961"/>
    <s v="4 Bedroom Midtown Location 2000sf Townhouse 1"/>
    <n v="2805"/>
    <s v="New York"/>
    <n v="1"/>
    <n v="0.88"/>
    <x v="1"/>
    <n v="17"/>
    <x v="0"/>
    <x v="0"/>
    <x v="1"/>
    <s v="No"/>
    <n v="10"/>
    <x v="2"/>
    <n v="775"/>
    <n v="0.05"/>
    <n v="4.8099999999999996"/>
    <x v="1"/>
    <n v="31"/>
    <s v="No"/>
    <d v="2016-10-28T00:00:00"/>
    <x v="234"/>
    <n v="320"/>
    <s v="Active"/>
    <s v="No"/>
  </r>
  <r>
    <n v="1962"/>
    <s v="Cosy simple room in 3bd Sunny Harlem Walkup!"/>
    <n v="1085"/>
    <s v="New York"/>
    <n v="0.71"/>
    <n v="0"/>
    <x v="0"/>
    <n v="16"/>
    <x v="0"/>
    <x v="10"/>
    <x v="0"/>
    <s v="Yes"/>
    <n v="1"/>
    <x v="0"/>
    <n v="70"/>
    <n v="0.03"/>
    <n v="4.8899999999999997"/>
    <x v="1"/>
    <n v="9"/>
    <s v="No"/>
    <d v="2016-09-04T00:00:00"/>
    <x v="571"/>
    <n v="60"/>
    <s v="Active"/>
    <s v="No"/>
  </r>
  <r>
    <n v="1963"/>
    <s v="Beautiful modern home!"/>
    <n v="2509"/>
    <s v="New York"/>
    <n v="0"/>
    <n v="0.28999999999999998"/>
    <x v="0"/>
    <n v="2"/>
    <x v="4"/>
    <x v="24"/>
    <x v="0"/>
    <s v="Yes"/>
    <n v="3"/>
    <x v="1"/>
    <n v="49"/>
    <n v="0.03"/>
    <n v="4.6500000000000004"/>
    <x v="1"/>
    <n v="34"/>
    <s v="No"/>
    <d v="2016-05-26T00:00:00"/>
    <x v="344"/>
    <n v="364"/>
    <s v="Active"/>
    <s v="No"/>
  </r>
  <r>
    <n v="1964"/>
    <s v="Cozy Modern One Bedroom in Chelsea"/>
    <n v="1944"/>
    <s v="New York"/>
    <n v="0.92"/>
    <n v="0.85"/>
    <x v="0"/>
    <n v="13"/>
    <x v="0"/>
    <x v="7"/>
    <x v="1"/>
    <s v="No"/>
    <n v="3"/>
    <x v="1"/>
    <n v="259"/>
    <n v="0.04"/>
    <n v="4.8600000000000003"/>
    <x v="1"/>
    <n v="7"/>
    <s v="No"/>
    <d v="2017-10-21T00:00:00"/>
    <x v="347"/>
    <n v="364"/>
    <s v="Active"/>
    <s v="No"/>
  </r>
  <r>
    <n v="1965"/>
    <s v="Cozy Modern 1 Bedroom in Chelsea"/>
    <n v="1944"/>
    <s v="New York"/>
    <n v="0.92"/>
    <n v="0.85"/>
    <x v="0"/>
    <n v="13"/>
    <x v="0"/>
    <x v="7"/>
    <x v="1"/>
    <s v="No"/>
    <n v="3"/>
    <x v="1"/>
    <n v="259"/>
    <n v="0.04"/>
    <n v="4.75"/>
    <x v="1"/>
    <n v="4"/>
    <s v="No"/>
    <d v="2017-01-27T00:00:00"/>
    <x v="572"/>
    <n v="364"/>
    <s v="Active"/>
    <s v="No"/>
  </r>
  <r>
    <n v="1966"/>
    <s v="Cozy Modern Apartment in Chelsea"/>
    <n v="1944"/>
    <s v="New York"/>
    <n v="0.92"/>
    <n v="0.85"/>
    <x v="0"/>
    <n v="13"/>
    <x v="0"/>
    <x v="7"/>
    <x v="1"/>
    <s v="No"/>
    <n v="3"/>
    <x v="1"/>
    <n v="259"/>
    <n v="0.04"/>
    <n v="4.75"/>
    <x v="1"/>
    <n v="4"/>
    <s v="No"/>
    <d v="2017-06-17T00:00:00"/>
    <x v="48"/>
    <n v="347"/>
    <s v="Active"/>
    <s v="No"/>
  </r>
  <r>
    <n v="1967"/>
    <s v="Bright Williamsburg Loft w Balcony"/>
    <n v="1323"/>
    <s v="England"/>
    <n v="0.8"/>
    <n v="1"/>
    <x v="0"/>
    <n v="12"/>
    <x v="1"/>
    <x v="9"/>
    <x v="1"/>
    <s v="No"/>
    <n v="2"/>
    <x v="0"/>
    <n v="250"/>
    <n v="0.04"/>
    <n v="4.93"/>
    <x v="1"/>
    <n v="14"/>
    <s v="No"/>
    <d v="2016-09-07T00:00:00"/>
    <x v="573"/>
    <n v="0"/>
    <s v="Inactive"/>
    <s v="No"/>
  </r>
  <r>
    <n v="1968"/>
    <s v="Lovely 1 BDRM - Subway 1 Blk - Chic"/>
    <n v="1897"/>
    <s v="New York"/>
    <n v="1"/>
    <n v="0.9"/>
    <x v="0"/>
    <n v="15"/>
    <x v="0"/>
    <x v="4"/>
    <x v="1"/>
    <s v="No"/>
    <n v="4"/>
    <x v="1"/>
    <n v="171"/>
    <n v="0.03"/>
    <n v="4.8099999999999996"/>
    <x v="1"/>
    <n v="37"/>
    <s v="No"/>
    <d v="2016-08-12T00:00:00"/>
    <x v="53"/>
    <n v="175"/>
    <s v="Active"/>
    <s v="Yes"/>
  </r>
  <r>
    <n v="1969"/>
    <s v="Lovely large 2BR Apartment Close to Subway"/>
    <n v="677"/>
    <s v="New York"/>
    <n v="1"/>
    <n v="1"/>
    <x v="1"/>
    <n v="25"/>
    <x v="2"/>
    <x v="14"/>
    <x v="1"/>
    <s v="No"/>
    <n v="4"/>
    <x v="1"/>
    <n v="120"/>
    <n v="0.03"/>
    <n v="4.83"/>
    <x v="1"/>
    <n v="64"/>
    <s v="No"/>
    <d v="2017-04-16T00:00:00"/>
    <x v="17"/>
    <n v="90"/>
    <s v="Active"/>
    <s v="No"/>
  </r>
  <r>
    <n v="1970"/>
    <s v="Modern Cozy One Bedroom near Theater District"/>
    <n v="1944"/>
    <s v="New York"/>
    <n v="0.92"/>
    <n v="0.85"/>
    <x v="0"/>
    <n v="17"/>
    <x v="0"/>
    <x v="0"/>
    <x v="1"/>
    <s v="No"/>
    <n v="3"/>
    <x v="1"/>
    <n v="259"/>
    <n v="0.04"/>
    <n v="5"/>
    <x v="1"/>
    <n v="3"/>
    <s v="No"/>
    <d v="2016-11-20T00:00:00"/>
    <x v="574"/>
    <n v="364"/>
    <s v="Active"/>
    <s v="No"/>
  </r>
  <r>
    <n v="1971"/>
    <s v="New York City Brownstone, Hip and Historic Harlem"/>
    <n v="2683"/>
    <s v="New York"/>
    <n v="1"/>
    <n v="1"/>
    <x v="0"/>
    <n v="16"/>
    <x v="0"/>
    <x v="10"/>
    <x v="1"/>
    <s v="No"/>
    <n v="9"/>
    <x v="2"/>
    <n v="400"/>
    <n v="0.04"/>
    <n v="5"/>
    <x v="1"/>
    <n v="59"/>
    <s v="No"/>
    <d v="2016-06-17T00:00:00"/>
    <x v="408"/>
    <n v="14"/>
    <s v="Active"/>
    <s v="Yes"/>
  </r>
  <r>
    <n v="1972"/>
    <s v="The Golden Hand in Harlem â˜ž Bright + Modern 1BR"/>
    <n v="846"/>
    <s v="New York"/>
    <n v="0.9"/>
    <n v="0.94"/>
    <x v="1"/>
    <n v="16"/>
    <x v="0"/>
    <x v="10"/>
    <x v="1"/>
    <s v="No"/>
    <n v="2"/>
    <x v="0"/>
    <n v="140"/>
    <n v="0.03"/>
    <n v="4.93"/>
    <x v="1"/>
    <n v="55"/>
    <s v="No"/>
    <d v="2016-06-13T00:00:00"/>
    <x v="264"/>
    <n v="0"/>
    <s v="Inactive"/>
    <s v="No"/>
  </r>
  <r>
    <n v="1973"/>
    <s v="Private Studio"/>
    <n v="2767"/>
    <s v="New York"/>
    <n v="0.97"/>
    <n v="0.91"/>
    <x v="0"/>
    <n v="22"/>
    <x v="2"/>
    <x v="25"/>
    <x v="1"/>
    <s v="No"/>
    <n v="2"/>
    <x v="0"/>
    <n v="60"/>
    <n v="0.03"/>
    <n v="4.5599999999999996"/>
    <x v="1"/>
    <n v="71"/>
    <s v="No"/>
    <d v="2016-06-01T00:00:00"/>
    <x v="185"/>
    <n v="172"/>
    <s v="Active"/>
    <s v="No"/>
  </r>
  <r>
    <n v="1974"/>
    <s v="Newly Renovated Duplex Apartment"/>
    <n v="2590"/>
    <s v="New York"/>
    <n v="0.99"/>
    <n v="0.94"/>
    <x v="1"/>
    <n v="7"/>
    <x v="1"/>
    <x v="3"/>
    <x v="1"/>
    <s v="No"/>
    <n v="5"/>
    <x v="1"/>
    <n v="274"/>
    <n v="0.04"/>
    <n v="4.91"/>
    <x v="1"/>
    <n v="129"/>
    <s v="Yes"/>
    <d v="2016-05-15T00:00:00"/>
    <x v="104"/>
    <n v="362"/>
    <s v="Active"/>
    <s v="No"/>
  </r>
  <r>
    <n v="1975"/>
    <s v="Remodeled Brand New Brooklyn Apartment"/>
    <n v="430"/>
    <s v="New York"/>
    <n v="0.87"/>
    <n v="0.99"/>
    <x v="0"/>
    <n v="8"/>
    <x v="1"/>
    <x v="11"/>
    <x v="1"/>
    <s v="No"/>
    <n v="3"/>
    <x v="1"/>
    <n v="134"/>
    <n v="0.03"/>
    <n v="4.51"/>
    <x v="1"/>
    <n v="147"/>
    <s v="No"/>
    <d v="2016-05-31T00:00:00"/>
    <x v="275"/>
    <n v="306"/>
    <s v="Active"/>
    <s v="Yes"/>
  </r>
  <r>
    <n v="1976"/>
    <s v="Joellen's Place Roomy 1-Queen Bed, Bushwick Apt."/>
    <n v="2815"/>
    <s v="New York"/>
    <n v="1"/>
    <n v="1"/>
    <x v="1"/>
    <n v="8"/>
    <x v="1"/>
    <x v="11"/>
    <x v="0"/>
    <s v="Yes"/>
    <n v="2"/>
    <x v="0"/>
    <n v="89"/>
    <n v="0.03"/>
    <n v="4.99"/>
    <x v="1"/>
    <n v="74"/>
    <s v="No"/>
    <d v="2016-06-10T00:00:00"/>
    <x v="575"/>
    <n v="179"/>
    <s v="Active"/>
    <s v="Yes"/>
  </r>
  <r>
    <n v="1977"/>
    <s v="Joellen's Place Spacious 2-twin bed, Bushwick Apt."/>
    <n v="2815"/>
    <s v="New York"/>
    <n v="1"/>
    <n v="1"/>
    <x v="1"/>
    <n v="8"/>
    <x v="1"/>
    <x v="11"/>
    <x v="0"/>
    <s v="Yes"/>
    <n v="2"/>
    <x v="0"/>
    <n v="75"/>
    <n v="0.03"/>
    <n v="4.91"/>
    <x v="1"/>
    <n v="92"/>
    <s v="No"/>
    <d v="2016-06-05T00:00:00"/>
    <x v="153"/>
    <n v="179"/>
    <s v="Active"/>
    <s v="Yes"/>
  </r>
  <r>
    <n v="1978"/>
    <s v="Stylish unique Loft in prime area of Brooklyn"/>
    <n v="281"/>
    <s v="New York"/>
    <n v="1"/>
    <n v="0.67"/>
    <x v="1"/>
    <n v="7"/>
    <x v="1"/>
    <x v="3"/>
    <x v="1"/>
    <s v="No"/>
    <n v="2"/>
    <x v="0"/>
    <n v="120"/>
    <n v="0.03"/>
    <n v="4.8099999999999996"/>
    <x v="1"/>
    <n v="26"/>
    <s v="No"/>
    <d v="2016-09-18T00:00:00"/>
    <x v="58"/>
    <n v="27"/>
    <s v="Active"/>
    <s v="No"/>
  </r>
  <r>
    <n v="1979"/>
    <s v="Gorgeous- 2 Bedroom Apartment"/>
    <n v="1605"/>
    <s v="New York"/>
    <n v="0.92"/>
    <n v="0.84"/>
    <x v="0"/>
    <n v="19"/>
    <x v="0"/>
    <x v="12"/>
    <x v="1"/>
    <s v="No"/>
    <n v="3"/>
    <x v="1"/>
    <n v="138"/>
    <n v="0.03"/>
    <n v="5"/>
    <x v="1"/>
    <n v="3"/>
    <s v="No"/>
    <d v="2018-06-13T00:00:00"/>
    <x v="428"/>
    <n v="365"/>
    <s v="Active"/>
    <s v="No"/>
  </r>
  <r>
    <n v="1980"/>
    <s v="Big Room in Brownstone Apartment!"/>
    <n v="932"/>
    <s v="New York"/>
    <n v="1"/>
    <n v="0.5"/>
    <x v="0"/>
    <n v="25"/>
    <x v="2"/>
    <x v="14"/>
    <x v="0"/>
    <s v="Yes"/>
    <n v="1"/>
    <x v="0"/>
    <n v="50"/>
    <n v="0.03"/>
    <n v="5"/>
    <x v="1"/>
    <n v="4"/>
    <s v="No"/>
    <d v="2017-05-02T00:00:00"/>
    <x v="576"/>
    <n v="90"/>
    <s v="Active"/>
    <s v="No"/>
  </r>
  <r>
    <n v="1981"/>
    <s v="Priv Rm w. Big Loft  Living Room across from FIT"/>
    <n v="1146"/>
    <s v="New York"/>
    <n v="0.5"/>
    <n v="0.9"/>
    <x v="0"/>
    <n v="13"/>
    <x v="0"/>
    <x v="7"/>
    <x v="0"/>
    <s v="Yes"/>
    <n v="1"/>
    <x v="0"/>
    <n v="106"/>
    <n v="0.03"/>
    <n v="5"/>
    <x v="1"/>
    <n v="8"/>
    <s v="No"/>
    <d v="2016-06-28T00:00:00"/>
    <x v="577"/>
    <n v="364"/>
    <s v="Active"/>
    <s v="No"/>
  </r>
  <r>
    <n v="1982"/>
    <s v="King suite with jacuzzi"/>
    <n v="985"/>
    <s v="New York"/>
    <n v="1"/>
    <n v="0.67"/>
    <x v="0"/>
    <n v="16"/>
    <x v="0"/>
    <x v="10"/>
    <x v="0"/>
    <s v="Yes"/>
    <n v="2"/>
    <x v="0"/>
    <n v="175"/>
    <n v="0.03"/>
    <n v="4.5"/>
    <x v="1"/>
    <n v="4"/>
    <s v="No"/>
    <d v="2016-10-01T00:00:00"/>
    <x v="393"/>
    <n v="365"/>
    <s v="Active"/>
    <s v="No"/>
  </r>
  <r>
    <n v="1983"/>
    <s v="Beautiful Apartment in Harlem"/>
    <n v="302"/>
    <s v="New York"/>
    <n v="1"/>
    <n v="0.33"/>
    <x v="0"/>
    <n v="16"/>
    <x v="0"/>
    <x v="10"/>
    <x v="1"/>
    <s v="No"/>
    <n v="5"/>
    <x v="1"/>
    <n v="70"/>
    <n v="0.03"/>
    <n v="4.2"/>
    <x v="0"/>
    <n v="5"/>
    <s v="No"/>
    <d v="2016-08-12T00:00:00"/>
    <x v="578"/>
    <n v="167"/>
    <s v="Active"/>
    <s v="No"/>
  </r>
  <r>
    <n v="1984"/>
    <s v="Private, cozy room in the heart of Crown Heights"/>
    <n v="1978"/>
    <s v="New York"/>
    <n v="1"/>
    <n v="0.88"/>
    <x v="1"/>
    <n v="9"/>
    <x v="1"/>
    <x v="16"/>
    <x v="0"/>
    <s v="Yes"/>
    <n v="2"/>
    <x v="0"/>
    <n v="68"/>
    <n v="0.03"/>
    <n v="5"/>
    <x v="1"/>
    <n v="32"/>
    <s v="No"/>
    <d v="2017-10-15T00:00:00"/>
    <x v="86"/>
    <n v="38"/>
    <s v="Active"/>
    <s v="No"/>
  </r>
  <r>
    <n v="1985"/>
    <s v="DAZZLING APT  SKYLINE VIEW IN PRIME LOCATION"/>
    <n v="2822"/>
    <s v="New York"/>
    <n v="1"/>
    <n v="0.97"/>
    <x v="1"/>
    <n v="13"/>
    <x v="0"/>
    <x v="7"/>
    <x v="1"/>
    <s v="No"/>
    <n v="2"/>
    <x v="0"/>
    <n v="200"/>
    <n v="0.04"/>
    <n v="4.97"/>
    <x v="1"/>
    <n v="36"/>
    <s v="No"/>
    <d v="2016-05-22T00:00:00"/>
    <x v="236"/>
    <n v="305"/>
    <s v="Active"/>
    <s v="Yes"/>
  </r>
  <r>
    <n v="1986"/>
    <s v="Quiet Two Bedroom with Sunroom"/>
    <n v="2538"/>
    <s v="New York"/>
    <n v="1"/>
    <n v="0.94"/>
    <x v="1"/>
    <n v="25"/>
    <x v="2"/>
    <x v="14"/>
    <x v="1"/>
    <s v="No"/>
    <n v="4"/>
    <x v="1"/>
    <n v="130"/>
    <n v="0.03"/>
    <n v="4.92"/>
    <x v="1"/>
    <n v="159"/>
    <s v="Yes"/>
    <d v="2016-05-25T00:00:00"/>
    <x v="249"/>
    <n v="0"/>
    <s v="Inactive"/>
    <s v="No"/>
  </r>
  <r>
    <n v="1987"/>
    <s v="Samaria's Brownstone (Crown Heights)"/>
    <n v="2825"/>
    <s v="New York"/>
    <n v="0.4"/>
    <n v="0.95"/>
    <x v="0"/>
    <n v="9"/>
    <x v="1"/>
    <x v="16"/>
    <x v="1"/>
    <s v="No"/>
    <n v="3"/>
    <x v="1"/>
    <n v="125"/>
    <n v="0.03"/>
    <n v="4.7300000000000004"/>
    <x v="1"/>
    <n v="83"/>
    <s v="No"/>
    <d v="2016-05-29T00:00:00"/>
    <x v="304"/>
    <n v="179"/>
    <s v="Active"/>
    <s v="No"/>
  </r>
  <r>
    <n v="1988"/>
    <s v="Penthouse, private patio, hammock, city views"/>
    <n v="679"/>
    <s v="New York"/>
    <n v="0.92"/>
    <n v="0.95"/>
    <x v="1"/>
    <n v="12"/>
    <x v="1"/>
    <x v="9"/>
    <x v="1"/>
    <s v="No"/>
    <n v="3"/>
    <x v="1"/>
    <n v="179"/>
    <n v="0.03"/>
    <n v="4.91"/>
    <x v="1"/>
    <n v="161"/>
    <s v="Yes"/>
    <d v="2016-07-17T00:00:00"/>
    <x v="213"/>
    <n v="158"/>
    <s v="Active"/>
    <s v="No"/>
  </r>
  <r>
    <n v="1989"/>
    <s v="Midtown 2 full bedrooms"/>
    <n v="2771"/>
    <s v="New York"/>
    <n v="0.77"/>
    <n v="0.93"/>
    <x v="0"/>
    <n v="17"/>
    <x v="0"/>
    <x v="0"/>
    <x v="1"/>
    <s v="No"/>
    <n v="5"/>
    <x v="1"/>
    <n v="175"/>
    <n v="0.03"/>
    <n v="4.74"/>
    <x v="1"/>
    <n v="115"/>
    <s v="No"/>
    <d v="2016-05-24T00:00:00"/>
    <x v="376"/>
    <n v="335"/>
    <s v="Active"/>
    <s v="No"/>
  </r>
  <r>
    <n v="1990"/>
    <s v="Bk's Finest City life close to Transportation"/>
    <n v="2571"/>
    <s v="New York"/>
    <n v="0.84"/>
    <n v="0.97"/>
    <x v="0"/>
    <n v="8"/>
    <x v="1"/>
    <x v="11"/>
    <x v="0"/>
    <s v="Yes"/>
    <n v="2"/>
    <x v="0"/>
    <n v="48"/>
    <n v="0.03"/>
    <n v="4.71"/>
    <x v="1"/>
    <n v="298"/>
    <s v="No"/>
    <d v="2016-06-06T00:00:00"/>
    <x v="95"/>
    <n v="64"/>
    <s v="Active"/>
    <s v="Yes"/>
  </r>
  <r>
    <n v="1991"/>
    <s v="3,500 sqf Spectacular Luxury Downtown Loft"/>
    <n v="1014"/>
    <s v="New York"/>
    <n v="0.83"/>
    <n v="0.28999999999999998"/>
    <x v="0"/>
    <n v="13"/>
    <x v="0"/>
    <x v="7"/>
    <x v="1"/>
    <s v="No"/>
    <n v="6"/>
    <x v="2"/>
    <n v="743"/>
    <n v="0.05"/>
    <n v="5"/>
    <x v="1"/>
    <n v="13"/>
    <s v="No"/>
    <d v="2016-05-30T00:00:00"/>
    <x v="65"/>
    <n v="2"/>
    <s v="Active"/>
    <s v="No"/>
  </r>
  <r>
    <n v="1992"/>
    <s v="Stunning 2BR Apartment in Sunnyside"/>
    <n v="1383"/>
    <s v="New York"/>
    <n v="1"/>
    <n v="0.99"/>
    <x v="1"/>
    <n v="26"/>
    <x v="2"/>
    <x v="19"/>
    <x v="1"/>
    <s v="No"/>
    <n v="5"/>
    <x v="1"/>
    <n v="150"/>
    <n v="0.03"/>
    <n v="4.9800000000000004"/>
    <x v="1"/>
    <n v="184"/>
    <s v="Yes"/>
    <d v="2016-08-11T00:00:00"/>
    <x v="0"/>
    <n v="346"/>
    <s v="Active"/>
    <s v="No"/>
  </r>
  <r>
    <n v="1993"/>
    <s v="A Brooklyn Experience"/>
    <n v="2826"/>
    <s v="New York"/>
    <n v="1"/>
    <n v="0.65"/>
    <x v="1"/>
    <n v="9"/>
    <x v="1"/>
    <x v="16"/>
    <x v="1"/>
    <s v="No"/>
    <n v="4"/>
    <x v="1"/>
    <n v="139"/>
    <n v="0.03"/>
    <n v="4.9800000000000004"/>
    <x v="1"/>
    <n v="127"/>
    <s v="Yes"/>
    <d v="2016-05-21T00:00:00"/>
    <x v="264"/>
    <n v="149"/>
    <s v="Active"/>
    <s v="No"/>
  </r>
  <r>
    <n v="1994"/>
    <s v="Cozy Private Bedroom - Williamsburg"/>
    <n v="441"/>
    <s v="New York"/>
    <n v="1"/>
    <n v="0.83"/>
    <x v="0"/>
    <n v="12"/>
    <x v="1"/>
    <x v="9"/>
    <x v="0"/>
    <s v="Yes"/>
    <n v="1"/>
    <x v="0"/>
    <n v="69"/>
    <n v="0.03"/>
    <n v="5"/>
    <x v="1"/>
    <n v="6"/>
    <s v="No"/>
    <d v="2017-10-12T00:00:00"/>
    <x v="31"/>
    <n v="44"/>
    <s v="Active"/>
    <s v="No"/>
  </r>
  <r>
    <n v="1995"/>
    <s v="Beautiful 3 bedroom loft  Greenpoint/Williamsburg!"/>
    <n v="1489"/>
    <s v="New York"/>
    <n v="0.5"/>
    <n v="0.9"/>
    <x v="0"/>
    <n v="11"/>
    <x v="1"/>
    <x v="8"/>
    <x v="1"/>
    <s v="No"/>
    <n v="5"/>
    <x v="1"/>
    <n v="125"/>
    <n v="0.03"/>
    <n v="4.95"/>
    <x v="1"/>
    <n v="118"/>
    <s v="Yes"/>
    <d v="2016-06-16T00:00:00"/>
    <x v="121"/>
    <n v="44"/>
    <s v="Active"/>
    <s v="No"/>
  </r>
  <r>
    <n v="1996"/>
    <s v="NYC Upper East 3B Home with Private Garden"/>
    <n v="2831"/>
    <s v="Nevada"/>
    <n v="0"/>
    <n v="0.47"/>
    <x v="0"/>
    <n v="19"/>
    <x v="0"/>
    <x v="12"/>
    <x v="1"/>
    <s v="No"/>
    <n v="6"/>
    <x v="2"/>
    <n v="375"/>
    <n v="0.04"/>
    <n v="4.88"/>
    <x v="1"/>
    <n v="8"/>
    <s v="No"/>
    <d v="2018-07-14T00:00:00"/>
    <x v="25"/>
    <n v="168"/>
    <s v="Active"/>
    <s v="No"/>
  </r>
  <r>
    <n v="1997"/>
    <s v="Garden Overlook"/>
    <n v="2827"/>
    <s v="New York"/>
    <n v="1"/>
    <n v="0.97"/>
    <x v="0"/>
    <n v="9"/>
    <x v="1"/>
    <x v="16"/>
    <x v="0"/>
    <s v="Yes"/>
    <n v="2"/>
    <x v="0"/>
    <n v="69"/>
    <n v="0.03"/>
    <n v="4.66"/>
    <x v="1"/>
    <n v="145"/>
    <s v="No"/>
    <d v="2016-05-23T00:00:00"/>
    <x v="25"/>
    <n v="228"/>
    <s v="Active"/>
    <s v="No"/>
  </r>
  <r>
    <n v="1998"/>
    <s v="NYC living to it's fullest... in a good way!"/>
    <n v="385"/>
    <s v="New York"/>
    <n v="1"/>
    <n v="0.67"/>
    <x v="0"/>
    <n v="14"/>
    <x v="0"/>
    <x v="2"/>
    <x v="1"/>
    <s v="No"/>
    <n v="4"/>
    <x v="1"/>
    <n v="147"/>
    <n v="0.03"/>
    <n v="4.8099999999999996"/>
    <x v="1"/>
    <n v="31"/>
    <s v="No"/>
    <d v="2016-05-27T00:00:00"/>
    <x v="579"/>
    <n v="180"/>
    <s v="Active"/>
    <s v="No"/>
  </r>
  <r>
    <n v="1999"/>
    <s v="Bright and Cozy Bed-Stuy Room"/>
    <n v="2836"/>
    <s v="New York"/>
    <n v="0.95"/>
    <n v="0.94"/>
    <x v="0"/>
    <n v="7"/>
    <x v="1"/>
    <x v="3"/>
    <x v="0"/>
    <s v="Yes"/>
    <n v="3"/>
    <x v="1"/>
    <n v="46"/>
    <n v="0.03"/>
    <n v="4.37"/>
    <x v="0"/>
    <n v="144"/>
    <s v="No"/>
    <d v="2016-05-31T00:00:00"/>
    <x v="140"/>
    <n v="357"/>
    <s v="Active"/>
    <s v="No"/>
  </r>
  <r>
    <n v="2000"/>
    <s v="On Fifth, Across From Central Park"/>
    <n v="2837"/>
    <s v="New York"/>
    <n v="1"/>
    <n v="1"/>
    <x v="1"/>
    <n v="14"/>
    <x v="0"/>
    <x v="2"/>
    <x v="1"/>
    <s v="No"/>
    <n v="3"/>
    <x v="1"/>
    <n v="172"/>
    <n v="0.03"/>
    <n v="4.99"/>
    <x v="1"/>
    <n v="67"/>
    <s v="No"/>
    <d v="2016-08-02T00:00:00"/>
    <x v="20"/>
    <n v="228"/>
    <s v="Active"/>
    <s v="No"/>
  </r>
  <r>
    <n v="2001"/>
    <s v="Beautiful Bushwick Bungalow"/>
    <n v="1844"/>
    <s v="New York"/>
    <n v="1"/>
    <n v="1"/>
    <x v="1"/>
    <n v="12"/>
    <x v="1"/>
    <x v="9"/>
    <x v="1"/>
    <s v="No"/>
    <n v="2"/>
    <x v="0"/>
    <n v="150"/>
    <n v="0.03"/>
    <n v="4.9800000000000004"/>
    <x v="1"/>
    <n v="126"/>
    <s v="Yes"/>
    <d v="2016-05-25T00:00:00"/>
    <x v="31"/>
    <n v="288"/>
    <s v="Active"/>
    <s v="Yes"/>
  </r>
  <r>
    <n v="2002"/>
    <s v="Unique 2BR Apartment"/>
    <n v="2212"/>
    <s v="New York"/>
    <n v="1"/>
    <n v="0.81"/>
    <x v="1"/>
    <n v="24"/>
    <x v="2"/>
    <x v="5"/>
    <x v="1"/>
    <s v="No"/>
    <n v="4"/>
    <x v="1"/>
    <n v="150"/>
    <n v="0.03"/>
    <n v="4.9800000000000004"/>
    <x v="1"/>
    <n v="108"/>
    <s v="Yes"/>
    <d v="2016-05-30T00:00:00"/>
    <x v="161"/>
    <n v="119"/>
    <s v="Active"/>
    <s v="No"/>
  </r>
  <r>
    <n v="2003"/>
    <s v="Gorgeous Bedroom in Manhattan Midtown West"/>
    <n v="2636"/>
    <s v="New York"/>
    <n v="0.75"/>
    <n v="0.91"/>
    <x v="0"/>
    <n v="17"/>
    <x v="0"/>
    <x v="0"/>
    <x v="0"/>
    <s v="Yes"/>
    <n v="1"/>
    <x v="0"/>
    <n v="75"/>
    <n v="0.03"/>
    <n v="4.96"/>
    <x v="1"/>
    <n v="173"/>
    <s v="Yes"/>
    <d v="2016-06-09T00:00:00"/>
    <x v="8"/>
    <n v="227"/>
    <s v="Active"/>
    <s v="No"/>
  </r>
  <r>
    <n v="2004"/>
    <s v="Lefferts garden gem"/>
    <n v="2823"/>
    <s v="New York"/>
    <n v="1"/>
    <n v="1"/>
    <x v="1"/>
    <n v="10"/>
    <x v="1"/>
    <x v="17"/>
    <x v="0"/>
    <s v="Yes"/>
    <n v="1"/>
    <x v="0"/>
    <n v="63"/>
    <n v="0.03"/>
    <n v="4.71"/>
    <x v="1"/>
    <n v="31"/>
    <s v="No"/>
    <d v="2016-06-06T00:00:00"/>
    <x v="518"/>
    <n v="365"/>
    <s v="Active"/>
    <s v="No"/>
  </r>
  <r>
    <n v="2005"/>
    <s v="RARE UES APT W/PRIV STREET ENTRANCE"/>
    <n v="2301"/>
    <s v="New York"/>
    <n v="0.75"/>
    <n v="0.97"/>
    <x v="1"/>
    <n v="19"/>
    <x v="0"/>
    <x v="12"/>
    <x v="1"/>
    <s v="No"/>
    <n v="3"/>
    <x v="1"/>
    <n v="145"/>
    <n v="0.03"/>
    <n v="4.9000000000000004"/>
    <x v="1"/>
    <n v="118"/>
    <s v="Yes"/>
    <d v="2016-06-13T00:00:00"/>
    <x v="201"/>
    <n v="360"/>
    <s v="Active"/>
    <s v="No"/>
  </r>
  <r>
    <n v="2006"/>
    <s v="Best Value 1,000SF 2BR Classic Brownstone"/>
    <n v="2842"/>
    <s v="New York"/>
    <n v="0"/>
    <n v="0.83"/>
    <x v="0"/>
    <n v="9"/>
    <x v="1"/>
    <x v="16"/>
    <x v="1"/>
    <s v="No"/>
    <n v="6"/>
    <x v="2"/>
    <n v="150"/>
    <n v="0.03"/>
    <n v="4.46"/>
    <x v="0"/>
    <n v="168"/>
    <s v="No"/>
    <d v="2016-06-19T00:00:00"/>
    <x v="241"/>
    <n v="361"/>
    <s v="Active"/>
    <s v="No"/>
  </r>
  <r>
    <n v="2007"/>
    <s v="Brownstone garden 2 bedroom duplex, Central Park"/>
    <n v="1010"/>
    <s v="New York"/>
    <n v="0.95"/>
    <n v="0.85"/>
    <x v="0"/>
    <n v="20"/>
    <x v="0"/>
    <x v="1"/>
    <x v="1"/>
    <s v="No"/>
    <n v="6"/>
    <x v="2"/>
    <n v="202"/>
    <n v="0.04"/>
    <n v="4.7"/>
    <x v="1"/>
    <n v="10"/>
    <s v="No"/>
    <d v="2017-05-13T00:00:00"/>
    <x v="0"/>
    <n v="267"/>
    <s v="Active"/>
    <s v="Yes"/>
  </r>
  <r>
    <n v="2008"/>
    <s v="Large 1-bedroom apartment with amazing rooftop"/>
    <n v="2847"/>
    <s v="England"/>
    <n v="1"/>
    <n v="1"/>
    <x v="0"/>
    <n v="15"/>
    <x v="0"/>
    <x v="4"/>
    <x v="1"/>
    <s v="No"/>
    <n v="4"/>
    <x v="1"/>
    <n v="180"/>
    <n v="0.03"/>
    <n v="4.8600000000000003"/>
    <x v="1"/>
    <n v="7"/>
    <s v="No"/>
    <d v="2016-06-15T00:00:00"/>
    <x v="580"/>
    <n v="0"/>
    <s v="Inactive"/>
    <s v="Yes"/>
  </r>
  <r>
    <n v="2009"/>
    <s v="Large Sunny Bedroom with Empire State Views"/>
    <n v="2202"/>
    <s v="New York"/>
    <n v="1"/>
    <n v="0.87"/>
    <x v="0"/>
    <n v="18"/>
    <x v="0"/>
    <x v="20"/>
    <x v="0"/>
    <s v="Yes"/>
    <n v="2"/>
    <x v="0"/>
    <n v="35"/>
    <n v="0.03"/>
    <n v="4.5599999999999996"/>
    <x v="1"/>
    <n v="231"/>
    <s v="No"/>
    <d v="2016-06-24T00:00:00"/>
    <x v="581"/>
    <n v="2"/>
    <s v="Active"/>
    <s v="No"/>
  </r>
  <r>
    <n v="2010"/>
    <s v="Zen, spotless Williamsburg 2BR private w/ outdoor"/>
    <n v="1838"/>
    <s v="Washington"/>
    <n v="0.6"/>
    <n v="0.71"/>
    <x v="0"/>
    <n v="12"/>
    <x v="1"/>
    <x v="9"/>
    <x v="1"/>
    <s v="No"/>
    <n v="4"/>
    <x v="1"/>
    <n v="349"/>
    <n v="0.04"/>
    <n v="4.9000000000000004"/>
    <x v="1"/>
    <n v="61"/>
    <s v="No"/>
    <d v="2016-06-21T00:00:00"/>
    <x v="70"/>
    <n v="36"/>
    <s v="Active"/>
    <s v="No"/>
  </r>
  <r>
    <n v="2011"/>
    <s v="Sunny, cosmopolitan and modern apartment."/>
    <n v="2803"/>
    <s v="New York"/>
    <n v="1"/>
    <n v="0.92"/>
    <x v="0"/>
    <n v="14"/>
    <x v="0"/>
    <x v="2"/>
    <x v="1"/>
    <s v="No"/>
    <n v="4"/>
    <x v="1"/>
    <n v="120"/>
    <n v="0.03"/>
    <n v="4.9000000000000004"/>
    <x v="1"/>
    <n v="70"/>
    <s v="No"/>
    <d v="2016-06-04T00:00:00"/>
    <x v="23"/>
    <n v="65"/>
    <s v="Active"/>
    <s v="No"/>
  </r>
  <r>
    <n v="2012"/>
    <s v="Manhattan luxury Apartment with amazing view"/>
    <n v="1829"/>
    <s v="Lombardy"/>
    <n v="0.86"/>
    <n v="0.93"/>
    <x v="1"/>
    <n v="13"/>
    <x v="0"/>
    <x v="7"/>
    <x v="1"/>
    <s v="No"/>
    <n v="4"/>
    <x v="1"/>
    <n v="299"/>
    <n v="0.04"/>
    <n v="4.9800000000000004"/>
    <x v="1"/>
    <n v="57"/>
    <s v="No"/>
    <d v="2016-07-13T00:00:00"/>
    <x v="0"/>
    <n v="254"/>
    <s v="Active"/>
    <s v="No"/>
  </r>
  <r>
    <n v="2013"/>
    <s v="Charming Bedroom in E. Williamsburg by Graham L"/>
    <n v="2851"/>
    <s v="New York"/>
    <n v="1"/>
    <n v="0.8"/>
    <x v="1"/>
    <n v="12"/>
    <x v="1"/>
    <x v="9"/>
    <x v="0"/>
    <s v="Yes"/>
    <n v="1"/>
    <x v="0"/>
    <n v="40"/>
    <n v="0.03"/>
    <n v="4.8499999999999996"/>
    <x v="1"/>
    <n v="13"/>
    <s v="No"/>
    <d v="2016-07-28T00:00:00"/>
    <x v="187"/>
    <n v="0"/>
    <s v="Inactive"/>
    <s v="No"/>
  </r>
  <r>
    <n v="2014"/>
    <s v="Charming Bedroom in E. Williamsburg by Graham Av L"/>
    <n v="2851"/>
    <s v="New York"/>
    <n v="1"/>
    <n v="0.8"/>
    <x v="1"/>
    <n v="12"/>
    <x v="1"/>
    <x v="9"/>
    <x v="0"/>
    <s v="Yes"/>
    <n v="1"/>
    <x v="0"/>
    <n v="50"/>
    <n v="0.03"/>
    <n v="4.92"/>
    <x v="1"/>
    <n v="13"/>
    <s v="No"/>
    <d v="2016-08-01T00:00:00"/>
    <x v="444"/>
    <n v="32"/>
    <s v="Active"/>
    <s v="No"/>
  </r>
  <r>
    <n v="2015"/>
    <s v="Beautiful 2 Bed/2 Bath Duplex on Upper West Side"/>
    <n v="814"/>
    <s v="New York"/>
    <n v="1"/>
    <n v="0.3"/>
    <x v="1"/>
    <n v="20"/>
    <x v="0"/>
    <x v="1"/>
    <x v="1"/>
    <s v="No"/>
    <n v="4"/>
    <x v="1"/>
    <n v="171"/>
    <n v="0.03"/>
    <n v="5"/>
    <x v="1"/>
    <n v="3"/>
    <s v="No"/>
    <d v="2016-07-27T00:00:00"/>
    <x v="582"/>
    <n v="197"/>
    <s v="Active"/>
    <s v="No"/>
  </r>
  <r>
    <n v="2016"/>
    <s v="Sunny, Private Room with Separate Entrance"/>
    <n v="156"/>
    <s v="New York"/>
    <n v="1"/>
    <n v="0.97"/>
    <x v="1"/>
    <n v="8"/>
    <x v="1"/>
    <x v="11"/>
    <x v="0"/>
    <s v="Yes"/>
    <n v="2"/>
    <x v="0"/>
    <n v="64"/>
    <n v="0.03"/>
    <n v="4.8099999999999996"/>
    <x v="1"/>
    <n v="181"/>
    <s v="Yes"/>
    <d v="2016-07-01T00:00:00"/>
    <x v="537"/>
    <n v="365"/>
    <s v="Active"/>
    <s v="No"/>
  </r>
  <r>
    <n v="2017"/>
    <s v="Cozy Room in 4bdrm Apt in Hip Williamsburg"/>
    <n v="2855"/>
    <s v="New York"/>
    <n v="1"/>
    <n v="1"/>
    <x v="1"/>
    <n v="12"/>
    <x v="1"/>
    <x v="9"/>
    <x v="0"/>
    <s v="Yes"/>
    <n v="1"/>
    <x v="0"/>
    <n v="39"/>
    <n v="0.03"/>
    <n v="4.91"/>
    <x v="1"/>
    <n v="54"/>
    <s v="No"/>
    <d v="2018-08-04T00:00:00"/>
    <x v="110"/>
    <n v="0"/>
    <s v="Inactive"/>
    <s v="Yes"/>
  </r>
  <r>
    <n v="2018"/>
    <s v="Cozy private room Near Central Park"/>
    <n v="1801"/>
    <s v="New York"/>
    <n v="1"/>
    <n v="1"/>
    <x v="1"/>
    <n v="14"/>
    <x v="0"/>
    <x v="2"/>
    <x v="0"/>
    <s v="Yes"/>
    <n v="1"/>
    <x v="0"/>
    <n v="108"/>
    <n v="0.03"/>
    <n v="4.84"/>
    <x v="1"/>
    <n v="37"/>
    <s v="No"/>
    <d v="2017-08-05T00:00:00"/>
    <x v="143"/>
    <n v="364"/>
    <s v="Active"/>
    <s v="No"/>
  </r>
  <r>
    <n v="2019"/>
    <s v="Sun Filled &amp; Spacious Apt on Riverside Park"/>
    <n v="1084"/>
    <s v="New York"/>
    <n v="1"/>
    <n v="1"/>
    <x v="0"/>
    <n v="20"/>
    <x v="0"/>
    <x v="1"/>
    <x v="1"/>
    <s v="No"/>
    <n v="4"/>
    <x v="1"/>
    <n v="199"/>
    <n v="0.03"/>
    <n v="5"/>
    <x v="1"/>
    <n v="7"/>
    <s v="No"/>
    <d v="2016-09-19T00:00:00"/>
    <x v="583"/>
    <n v="365"/>
    <s v="Active"/>
    <s v="Yes"/>
  </r>
  <r>
    <n v="2020"/>
    <s v="Private Bedroom in Brownstone House, Bedstuy"/>
    <n v="2862"/>
    <s v="New York"/>
    <n v="1"/>
    <n v="0.95"/>
    <x v="1"/>
    <n v="7"/>
    <x v="1"/>
    <x v="3"/>
    <x v="0"/>
    <s v="Yes"/>
    <n v="2"/>
    <x v="0"/>
    <n v="53"/>
    <n v="0.03"/>
    <n v="4.82"/>
    <x v="1"/>
    <n v="50"/>
    <s v="No"/>
    <d v="2017-05-01T00:00:00"/>
    <x v="379"/>
    <n v="86"/>
    <s v="Active"/>
    <s v="No"/>
  </r>
  <r>
    <n v="2021"/>
    <s v="Beautiful Bedroom Mid Town Manhattan"/>
    <n v="2636"/>
    <s v="New York"/>
    <n v="0.75"/>
    <n v="0.91"/>
    <x v="0"/>
    <n v="17"/>
    <x v="0"/>
    <x v="0"/>
    <x v="0"/>
    <s v="Yes"/>
    <n v="1"/>
    <x v="0"/>
    <n v="78"/>
    <n v="0.03"/>
    <n v="4.79"/>
    <x v="1"/>
    <n v="38"/>
    <s v="No"/>
    <d v="2016-06-07T00:00:00"/>
    <x v="519"/>
    <n v="2"/>
    <s v="Active"/>
    <s v="No"/>
  </r>
  <r>
    <n v="2022"/>
    <s v="Cozy 2 bedroom APT in the heart of Bushwick"/>
    <n v="2278"/>
    <s v="New York"/>
    <n v="0"/>
    <n v="0.36"/>
    <x v="0"/>
    <n v="8"/>
    <x v="1"/>
    <x v="11"/>
    <x v="1"/>
    <s v="No"/>
    <n v="4"/>
    <x v="1"/>
    <n v="56"/>
    <n v="0.03"/>
    <n v="4.9000000000000004"/>
    <x v="1"/>
    <n v="191"/>
    <s v="Yes"/>
    <d v="2016-06-23T00:00:00"/>
    <x v="8"/>
    <n v="21"/>
    <s v="Active"/>
    <s v="No"/>
  </r>
  <r>
    <n v="2023"/>
    <s v="Authentic Industrial Loft with 35ft ceilings."/>
    <n v="2866"/>
    <s v="New York"/>
    <n v="1"/>
    <n v="0.99"/>
    <x v="0"/>
    <n v="5"/>
    <x v="4"/>
    <x v="26"/>
    <x v="1"/>
    <s v="No"/>
    <n v="8"/>
    <x v="2"/>
    <n v="99"/>
    <n v="0.03"/>
    <n v="4.7300000000000004"/>
    <x v="1"/>
    <n v="40"/>
    <s v="No"/>
    <d v="2016-08-21T00:00:00"/>
    <x v="160"/>
    <n v="161"/>
    <s v="Active"/>
    <s v="Yes"/>
  </r>
  <r>
    <n v="2024"/>
    <s v="Cozy room with Queen bed in spacious loft."/>
    <n v="2866"/>
    <s v="New York"/>
    <n v="1"/>
    <n v="0.99"/>
    <x v="0"/>
    <n v="5"/>
    <x v="4"/>
    <x v="26"/>
    <x v="0"/>
    <s v="Yes"/>
    <n v="2"/>
    <x v="0"/>
    <n v="26"/>
    <n v="0.03"/>
    <n v="4.66"/>
    <x v="1"/>
    <n v="79"/>
    <s v="No"/>
    <d v="2016-06-23T00:00:00"/>
    <x v="217"/>
    <n v="167"/>
    <s v="Active"/>
    <s v="Yes"/>
  </r>
  <r>
    <n v="2025"/>
    <s v="Full size bed in Petite room with exposed brick."/>
    <n v="2866"/>
    <s v="New York"/>
    <n v="1"/>
    <n v="0.99"/>
    <x v="0"/>
    <n v="5"/>
    <x v="4"/>
    <x v="26"/>
    <x v="0"/>
    <s v="Yes"/>
    <n v="2"/>
    <x v="0"/>
    <n v="26"/>
    <n v="0.03"/>
    <n v="4.74"/>
    <x v="1"/>
    <n v="76"/>
    <s v="No"/>
    <d v="2016-06-22T00:00:00"/>
    <x v="29"/>
    <n v="172"/>
    <s v="Active"/>
    <s v="No"/>
  </r>
  <r>
    <n v="2026"/>
    <s v="NEW RENOVATION 16min from TIMES SQUARE"/>
    <n v="2396"/>
    <s v="New York"/>
    <n v="0.7"/>
    <n v="0.54"/>
    <x v="0"/>
    <n v="16"/>
    <x v="0"/>
    <x v="10"/>
    <x v="0"/>
    <s v="Yes"/>
    <n v="4"/>
    <x v="1"/>
    <n v="46"/>
    <n v="0.03"/>
    <n v="4.43"/>
    <x v="0"/>
    <n v="83"/>
    <s v="No"/>
    <d v="2016-06-18T00:00:00"/>
    <x v="21"/>
    <n v="89"/>
    <s v="Active"/>
    <s v="No"/>
  </r>
  <r>
    <n v="2027"/>
    <s v="PRIME Apartment, Street, Price, Reviews + LEGAL"/>
    <n v="1252"/>
    <s v="New York"/>
    <n v="1"/>
    <n v="0.88"/>
    <x v="0"/>
    <n v="15"/>
    <x v="0"/>
    <x v="4"/>
    <x v="1"/>
    <s v="No"/>
    <n v="2"/>
    <x v="0"/>
    <n v="89"/>
    <n v="0.03"/>
    <n v="4.9800000000000004"/>
    <x v="1"/>
    <n v="44"/>
    <s v="No"/>
    <d v="2016-06-07T00:00:00"/>
    <x v="536"/>
    <n v="171"/>
    <s v="Active"/>
    <s v="No"/>
  </r>
  <r>
    <n v="2028"/>
    <s v="Comfy Bed Stuy Room"/>
    <n v="2836"/>
    <s v="New York"/>
    <n v="0.95"/>
    <n v="0.94"/>
    <x v="0"/>
    <n v="7"/>
    <x v="1"/>
    <x v="3"/>
    <x v="0"/>
    <s v="Yes"/>
    <n v="3"/>
    <x v="1"/>
    <n v="45"/>
    <n v="0.03"/>
    <n v="4.1399999999999997"/>
    <x v="0"/>
    <n v="86"/>
    <s v="No"/>
    <d v="2016-06-28T00:00:00"/>
    <x v="584"/>
    <n v="90"/>
    <s v="Active"/>
    <s v="Yes"/>
  </r>
  <r>
    <n v="2029"/>
    <s v="Beautifully Designed Island Style Garden Suite"/>
    <n v="2870"/>
    <s v="New York"/>
    <n v="0.9"/>
    <n v="1"/>
    <x v="1"/>
    <n v="7"/>
    <x v="1"/>
    <x v="3"/>
    <x v="1"/>
    <s v="No"/>
    <n v="4"/>
    <x v="1"/>
    <n v="199"/>
    <n v="0.03"/>
    <n v="4.9800000000000004"/>
    <x v="1"/>
    <n v="121"/>
    <s v="Yes"/>
    <d v="2016-07-19T00:00:00"/>
    <x v="312"/>
    <n v="321"/>
    <s v="Active"/>
    <s v="Yes"/>
  </r>
  <r>
    <n v="2030"/>
    <s v="Great location big one bedroom on the UWS"/>
    <n v="778"/>
    <s v="New York"/>
    <n v="1"/>
    <n v="0.67"/>
    <x v="0"/>
    <n v="20"/>
    <x v="0"/>
    <x v="1"/>
    <x v="1"/>
    <s v="No"/>
    <n v="2"/>
    <x v="0"/>
    <n v="170"/>
    <n v="0.03"/>
    <n v="4.75"/>
    <x v="1"/>
    <n v="4"/>
    <s v="No"/>
    <d v="2016-10-26T00:00:00"/>
    <x v="585"/>
    <n v="134"/>
    <s v="Active"/>
    <s v="No"/>
  </r>
  <r>
    <n v="2031"/>
    <s v="Full 1 Bedroom Apartment in heart of UWS"/>
    <n v="2699"/>
    <s v="New York"/>
    <n v="1"/>
    <n v="0.94"/>
    <x v="1"/>
    <n v="20"/>
    <x v="0"/>
    <x v="1"/>
    <x v="1"/>
    <s v="No"/>
    <n v="3"/>
    <x v="1"/>
    <n v="250"/>
    <n v="0.04"/>
    <n v="4.99"/>
    <x v="1"/>
    <n v="151"/>
    <s v="Yes"/>
    <d v="2016-07-21T00:00:00"/>
    <x v="129"/>
    <n v="238"/>
    <s v="Active"/>
    <s v="No"/>
  </r>
  <r>
    <n v="2032"/>
    <s v="Lovely 1-Bedroom on Riverside Drive near Columbia"/>
    <n v="2491"/>
    <s v="New York"/>
    <n v="1"/>
    <n v="0.46"/>
    <x v="1"/>
    <n v="16"/>
    <x v="0"/>
    <x v="10"/>
    <x v="1"/>
    <s v="No"/>
    <n v="3"/>
    <x v="1"/>
    <n v="85"/>
    <n v="0.03"/>
    <n v="4.92"/>
    <x v="1"/>
    <n v="12"/>
    <s v="No"/>
    <d v="2016-08-03T00:00:00"/>
    <x v="95"/>
    <n v="1"/>
    <s v="Active"/>
    <s v="No"/>
  </r>
  <r>
    <n v="2033"/>
    <s v="Bright Architectural Oasis w/Chefâ€™s Kitchen #10305"/>
    <n v="1348"/>
    <s v="New York"/>
    <n v="1"/>
    <n v="0.91"/>
    <x v="1"/>
    <n v="16"/>
    <x v="0"/>
    <x v="10"/>
    <x v="1"/>
    <s v="No"/>
    <n v="4"/>
    <x v="1"/>
    <n v="258"/>
    <n v="0.04"/>
    <n v="4.92"/>
    <x v="1"/>
    <n v="83"/>
    <s v="No"/>
    <d v="2016-10-12T00:00:00"/>
    <x v="17"/>
    <n v="326"/>
    <s v="Active"/>
    <s v="No"/>
  </r>
  <r>
    <n v="2034"/>
    <s v="Sunny Designer Gem for Families &amp; Couples! #10304"/>
    <n v="1348"/>
    <s v="New York"/>
    <n v="1"/>
    <n v="0.91"/>
    <x v="1"/>
    <n v="16"/>
    <x v="0"/>
    <x v="10"/>
    <x v="1"/>
    <s v="No"/>
    <n v="6"/>
    <x v="2"/>
    <n v="200"/>
    <n v="0.04"/>
    <n v="4.92"/>
    <x v="1"/>
    <n v="72"/>
    <s v="No"/>
    <d v="2016-08-09T00:00:00"/>
    <x v="129"/>
    <n v="239"/>
    <s v="Active"/>
    <s v="No"/>
  </r>
  <r>
    <n v="2035"/>
    <s v="Huge sunny bedroom with private bathroom"/>
    <n v="569"/>
    <s v="New York"/>
    <n v="1"/>
    <n v="0.91"/>
    <x v="1"/>
    <n v="8"/>
    <x v="1"/>
    <x v="11"/>
    <x v="0"/>
    <s v="Yes"/>
    <n v="2"/>
    <x v="0"/>
    <n v="65"/>
    <n v="0.03"/>
    <n v="4.92"/>
    <x v="1"/>
    <n v="50"/>
    <s v="No"/>
    <d v="2017-06-16T00:00:00"/>
    <x v="136"/>
    <n v="0"/>
    <s v="Inactive"/>
    <s v="No"/>
  </r>
  <r>
    <n v="2036"/>
    <s v="A Perfect Location, 15 Minutes To  Manhattan"/>
    <n v="2873"/>
    <s v="New York"/>
    <n v="1"/>
    <n v="1"/>
    <x v="0"/>
    <n v="21"/>
    <x v="2"/>
    <x v="13"/>
    <x v="1"/>
    <s v="No"/>
    <n v="4"/>
    <x v="1"/>
    <n v="99"/>
    <n v="0.03"/>
    <n v="4.96"/>
    <x v="1"/>
    <n v="67"/>
    <s v="No"/>
    <d v="2016-06-20T00:00:00"/>
    <x v="90"/>
    <n v="90"/>
    <s v="Active"/>
    <s v="Yes"/>
  </r>
  <r>
    <n v="2037"/>
    <s v="Harlem Charmer"/>
    <n v="1945"/>
    <s v="New York"/>
    <n v="1"/>
    <n v="0.92"/>
    <x v="0"/>
    <n v="16"/>
    <x v="0"/>
    <x v="10"/>
    <x v="1"/>
    <s v="No"/>
    <n v="4"/>
    <x v="1"/>
    <n v="100"/>
    <n v="0.03"/>
    <n v="5"/>
    <x v="1"/>
    <n v="5"/>
    <s v="No"/>
    <d v="2020-02-16T00:00:00"/>
    <x v="31"/>
    <n v="141"/>
    <s v="Active"/>
    <s v="No"/>
  </r>
  <r>
    <n v="2038"/>
    <s v="Stylish and Cozy 1BR Apt in Heart of Astoria"/>
    <n v="483"/>
    <s v="New York"/>
    <n v="1"/>
    <n v="0.96"/>
    <x v="1"/>
    <n v="21"/>
    <x v="2"/>
    <x v="13"/>
    <x v="1"/>
    <s v="No"/>
    <n v="2"/>
    <x v="0"/>
    <n v="89"/>
    <n v="0.03"/>
    <n v="4.99"/>
    <x v="1"/>
    <n v="222"/>
    <s v="Yes"/>
    <d v="2016-08-22T00:00:00"/>
    <x v="15"/>
    <n v="0"/>
    <s v="Inactive"/>
    <s v="No"/>
  </r>
  <r>
    <n v="2039"/>
    <s v="private oasis in sunnyside, queens"/>
    <n v="1852"/>
    <s v="New York"/>
    <n v="1"/>
    <n v="0.94"/>
    <x v="0"/>
    <n v="26"/>
    <x v="2"/>
    <x v="19"/>
    <x v="1"/>
    <s v="No"/>
    <n v="4"/>
    <x v="1"/>
    <n v="110"/>
    <n v="0.03"/>
    <n v="5"/>
    <x v="1"/>
    <n v="9"/>
    <s v="No"/>
    <d v="2016-07-06T00:00:00"/>
    <x v="21"/>
    <n v="0"/>
    <s v="Inactive"/>
    <s v="Yes"/>
  </r>
  <r>
    <n v="2040"/>
    <s v="Historic Townhouse Apartment with Garden Oasis"/>
    <n v="1078"/>
    <s v="New York"/>
    <n v="1"/>
    <n v="0.95"/>
    <x v="1"/>
    <n v="7"/>
    <x v="1"/>
    <x v="3"/>
    <x v="1"/>
    <s v="No"/>
    <n v="4"/>
    <x v="1"/>
    <n v="129"/>
    <n v="0.03"/>
    <n v="4.91"/>
    <x v="1"/>
    <n v="183"/>
    <s v="Yes"/>
    <d v="2016-06-20T00:00:00"/>
    <x v="66"/>
    <n v="92"/>
    <s v="Active"/>
    <s v="No"/>
  </r>
  <r>
    <n v="2041"/>
    <s v="Your Own Apartment corner of Bedford and Grand!"/>
    <n v="492"/>
    <s v="New York"/>
    <n v="1"/>
    <n v="0.98"/>
    <x v="1"/>
    <n v="12"/>
    <x v="1"/>
    <x v="9"/>
    <x v="1"/>
    <s v="No"/>
    <n v="4"/>
    <x v="1"/>
    <n v="165"/>
    <n v="0.03"/>
    <n v="4.9800000000000004"/>
    <x v="1"/>
    <n v="123"/>
    <s v="Yes"/>
    <d v="2016-07-06T00:00:00"/>
    <x v="70"/>
    <n v="249"/>
    <s v="Active"/>
    <s v="No"/>
  </r>
  <r>
    <n v="2042"/>
    <s v="Remsen Village Rental II"/>
    <n v="2116"/>
    <s v="New York"/>
    <n v="1"/>
    <n v="0.91"/>
    <x v="1"/>
    <n v="10"/>
    <x v="1"/>
    <x v="17"/>
    <x v="1"/>
    <s v="No"/>
    <n v="4"/>
    <x v="1"/>
    <n v="115"/>
    <n v="0.03"/>
    <n v="4.75"/>
    <x v="1"/>
    <n v="104"/>
    <s v="No"/>
    <d v="2016-07-09T00:00:00"/>
    <x v="26"/>
    <n v="341"/>
    <s v="Active"/>
    <s v="No"/>
  </r>
  <r>
    <n v="2043"/>
    <s v="1 bedroom apt.  (3â€™ to train,2 stops to manhattan)"/>
    <n v="2450"/>
    <s v="New York"/>
    <n v="1"/>
    <n v="0.64"/>
    <x v="0"/>
    <n v="24"/>
    <x v="2"/>
    <x v="5"/>
    <x v="1"/>
    <s v="No"/>
    <n v="5"/>
    <x v="1"/>
    <n v="100"/>
    <n v="0.03"/>
    <n v="4.82"/>
    <x v="1"/>
    <n v="45"/>
    <s v="No"/>
    <d v="2017-04-02T00:00:00"/>
    <x v="1"/>
    <n v="90"/>
    <s v="Active"/>
    <s v="Yes"/>
  </r>
  <r>
    <n v="2044"/>
    <s v="Sunny 1 bd  apartment - Historic Brownstone Apt #2"/>
    <n v="2875"/>
    <s v="New York"/>
    <n v="1"/>
    <n v="0.79"/>
    <x v="1"/>
    <n v="7"/>
    <x v="1"/>
    <x v="3"/>
    <x v="1"/>
    <s v="No"/>
    <n v="2"/>
    <x v="0"/>
    <n v="95"/>
    <n v="0.03"/>
    <n v="4.68"/>
    <x v="1"/>
    <n v="22"/>
    <s v="No"/>
    <d v="2016-09-25T00:00:00"/>
    <x v="455"/>
    <n v="180"/>
    <s v="Active"/>
    <s v="No"/>
  </r>
  <r>
    <n v="2045"/>
    <s v="Bright, quiet room with garden view"/>
    <n v="143"/>
    <s v="New York"/>
    <n v="1"/>
    <n v="0.92"/>
    <x v="0"/>
    <n v="16"/>
    <x v="0"/>
    <x v="10"/>
    <x v="0"/>
    <s v="Yes"/>
    <n v="1"/>
    <x v="0"/>
    <n v="40"/>
    <n v="0.03"/>
    <n v="5"/>
    <x v="1"/>
    <n v="25"/>
    <s v="No"/>
    <d v="2016-07-10T00:00:00"/>
    <x v="8"/>
    <n v="48"/>
    <s v="Active"/>
    <s v="No"/>
  </r>
  <r>
    <n v="2046"/>
    <s v="Disinfected, Extra clean Apt. 8 minutes to Ferry"/>
    <n v="762"/>
    <s v="New York"/>
    <n v="1"/>
    <n v="1"/>
    <x v="1"/>
    <n v="30"/>
    <x v="3"/>
    <x v="15"/>
    <x v="1"/>
    <s v="No"/>
    <n v="3"/>
    <x v="1"/>
    <n v="85"/>
    <n v="0.03"/>
    <n v="4.99"/>
    <x v="1"/>
    <n v="167"/>
    <s v="Yes"/>
    <d v="2016-06-25T00:00:00"/>
    <x v="215"/>
    <n v="293"/>
    <s v="Active"/>
    <s v="Yes"/>
  </r>
  <r>
    <n v="2047"/>
    <s v="Fun &amp; Funky 2nd floor of loft."/>
    <n v="2866"/>
    <s v="New York"/>
    <n v="1"/>
    <n v="0.99"/>
    <x v="0"/>
    <n v="5"/>
    <x v="4"/>
    <x v="26"/>
    <x v="0"/>
    <s v="Yes"/>
    <n v="2"/>
    <x v="0"/>
    <n v="31"/>
    <n v="0.03"/>
    <n v="4.88"/>
    <x v="1"/>
    <n v="76"/>
    <s v="No"/>
    <d v="2016-07-25T00:00:00"/>
    <x v="264"/>
    <n v="161"/>
    <s v="Active"/>
    <s v="No"/>
  </r>
  <r>
    <n v="2048"/>
    <s v="Private Condo Room w/ Patio"/>
    <n v="2857"/>
    <s v="New York"/>
    <n v="1"/>
    <n v="0.98"/>
    <x v="0"/>
    <n v="3"/>
    <x v="4"/>
    <x v="23"/>
    <x v="0"/>
    <s v="Yes"/>
    <n v="1"/>
    <x v="0"/>
    <n v="55"/>
    <n v="0.03"/>
    <n v="4.5999999999999996"/>
    <x v="1"/>
    <n v="94"/>
    <s v="No"/>
    <d v="2016-06-21T00:00:00"/>
    <x v="90"/>
    <n v="165"/>
    <s v="Active"/>
    <s v="No"/>
  </r>
  <r>
    <n v="2049"/>
    <s v="One Bedroom Apartment  in TownHouse"/>
    <n v="1080"/>
    <s v="New York"/>
    <n v="0"/>
    <n v="0.93"/>
    <x v="1"/>
    <n v="2"/>
    <x v="4"/>
    <x v="24"/>
    <x v="1"/>
    <s v="No"/>
    <n v="2"/>
    <x v="0"/>
    <n v="102"/>
    <n v="0.03"/>
    <n v="4.83"/>
    <x v="1"/>
    <n v="122"/>
    <s v="Yes"/>
    <d v="2016-07-28T00:00:00"/>
    <x v="118"/>
    <n v="327"/>
    <s v="Active"/>
    <s v="Yes"/>
  </r>
  <r>
    <n v="2050"/>
    <s v="New York City's Best Kept SecretðŸ™Š"/>
    <n v="1966"/>
    <s v="New York"/>
    <n v="0.96"/>
    <n v="0.92"/>
    <x v="0"/>
    <n v="2"/>
    <x v="4"/>
    <x v="24"/>
    <x v="1"/>
    <s v="No"/>
    <n v="4"/>
    <x v="1"/>
    <n v="75"/>
    <n v="0.03"/>
    <n v="4.8"/>
    <x v="1"/>
    <n v="96"/>
    <s v="No"/>
    <d v="2016-06-22T00:00:00"/>
    <x v="17"/>
    <n v="303"/>
    <s v="Active"/>
    <s v="No"/>
  </r>
  <r>
    <n v="2051"/>
    <s v="Very central loft-like apartment on UWS"/>
    <n v="2092"/>
    <s v="Lombardy"/>
    <n v="1"/>
    <n v="0.71"/>
    <x v="1"/>
    <n v="20"/>
    <x v="0"/>
    <x v="1"/>
    <x v="1"/>
    <s v="No"/>
    <n v="2"/>
    <x v="0"/>
    <n v="325"/>
    <n v="0.04"/>
    <n v="5"/>
    <x v="1"/>
    <n v="9"/>
    <s v="No"/>
    <d v="2016-08-29T00:00:00"/>
    <x v="241"/>
    <n v="178"/>
    <s v="Active"/>
    <s v="No"/>
  </r>
  <r>
    <n v="2052"/>
    <s v="3bd apt w/yard in Astoria, 10 mins from Manhattan."/>
    <n v="2879"/>
    <s v="New York"/>
    <n v="1"/>
    <n v="0.92"/>
    <x v="1"/>
    <n v="24"/>
    <x v="2"/>
    <x v="5"/>
    <x v="1"/>
    <s v="No"/>
    <n v="7"/>
    <x v="2"/>
    <n v="220"/>
    <n v="0.04"/>
    <n v="4.99"/>
    <x v="1"/>
    <n v="146"/>
    <s v="Yes"/>
    <d v="2016-08-27T00:00:00"/>
    <x v="75"/>
    <n v="324"/>
    <s v="Active"/>
    <s v="No"/>
  </r>
  <r>
    <n v="2053"/>
    <s v="Sunnyside Modern Apartment that sleeps 4 people."/>
    <n v="2878"/>
    <s v="New York"/>
    <n v="0.94"/>
    <n v="0.72"/>
    <x v="0"/>
    <n v="26"/>
    <x v="2"/>
    <x v="19"/>
    <x v="1"/>
    <s v="No"/>
    <n v="4"/>
    <x v="1"/>
    <n v="156"/>
    <n v="0.03"/>
    <n v="4.78"/>
    <x v="1"/>
    <n v="18"/>
    <s v="No"/>
    <d v="2016-07-25T00:00:00"/>
    <x v="448"/>
    <n v="23"/>
    <s v="Active"/>
    <s v="No"/>
  </r>
  <r>
    <n v="2054"/>
    <s v="Modern 1-Bedroom Duplex Apartment in New York City"/>
    <n v="525"/>
    <s v="New Jersey"/>
    <n v="0.75"/>
    <n v="0.6"/>
    <x v="0"/>
    <n v="15"/>
    <x v="0"/>
    <x v="4"/>
    <x v="1"/>
    <s v="No"/>
    <n v="2"/>
    <x v="0"/>
    <n v="95"/>
    <n v="0.03"/>
    <n v="4.91"/>
    <x v="1"/>
    <n v="32"/>
    <s v="No"/>
    <d v="2016-07-17T00:00:00"/>
    <x v="398"/>
    <n v="61"/>
    <s v="Active"/>
    <s v="No"/>
  </r>
  <r>
    <n v="2055"/>
    <s v="Entire 1 Bedroom Apt.  Inside Brownstone. #2"/>
    <n v="2667"/>
    <s v="New York"/>
    <n v="1"/>
    <n v="0.99"/>
    <x v="0"/>
    <n v="7"/>
    <x v="1"/>
    <x v="3"/>
    <x v="1"/>
    <s v="No"/>
    <n v="3"/>
    <x v="1"/>
    <n v="92"/>
    <n v="0.03"/>
    <n v="4.7300000000000004"/>
    <x v="1"/>
    <n v="122"/>
    <s v="No"/>
    <d v="2017-01-04T00:00:00"/>
    <x v="0"/>
    <n v="349"/>
    <s v="Active"/>
    <s v="Yes"/>
  </r>
  <r>
    <n v="2056"/>
    <s v="private entrance mini apt! part of my home"/>
    <n v="71"/>
    <s v="New York"/>
    <n v="1"/>
    <n v="1"/>
    <x v="0"/>
    <n v="7"/>
    <x v="1"/>
    <x v="3"/>
    <x v="1"/>
    <s v="No"/>
    <n v="2"/>
    <x v="0"/>
    <n v="76"/>
    <n v="0.03"/>
    <n v="4.74"/>
    <x v="1"/>
    <n v="61"/>
    <s v="No"/>
    <d v="2016-10-19T00:00:00"/>
    <x v="586"/>
    <n v="169"/>
    <s v="Active"/>
    <s v="Yes"/>
  </r>
  <r>
    <n v="2057"/>
    <s v="Historical Sugar Hill, West Harlem"/>
    <n v="2077"/>
    <s v="New York"/>
    <n v="1"/>
    <n v="0.94"/>
    <x v="1"/>
    <n v="16"/>
    <x v="0"/>
    <x v="10"/>
    <x v="0"/>
    <s v="Yes"/>
    <n v="2"/>
    <x v="0"/>
    <n v="85"/>
    <n v="0.03"/>
    <n v="4.9000000000000004"/>
    <x v="1"/>
    <n v="21"/>
    <s v="No"/>
    <d v="2016-06-26T00:00:00"/>
    <x v="190"/>
    <n v="89"/>
    <s v="Active"/>
    <s v="No"/>
  </r>
  <r>
    <n v="2058"/>
    <s v="Art-filled bright spacious 1 bedrm W'burg + deck"/>
    <n v="1670"/>
    <s v="New York"/>
    <n v="1"/>
    <n v="0.99"/>
    <x v="1"/>
    <n v="12"/>
    <x v="1"/>
    <x v="9"/>
    <x v="1"/>
    <s v="No"/>
    <n v="4"/>
    <x v="1"/>
    <n v="195"/>
    <n v="0.03"/>
    <n v="5"/>
    <x v="1"/>
    <n v="206"/>
    <s v="Yes"/>
    <d v="2016-07-25T00:00:00"/>
    <x v="156"/>
    <n v="297"/>
    <s v="Active"/>
    <s v="No"/>
  </r>
  <r>
    <n v="2059"/>
    <s v="Red Apple Suite Harlem NYC - Private Brownstone"/>
    <n v="1215"/>
    <s v="New York"/>
    <n v="0"/>
    <n v="0.95"/>
    <x v="1"/>
    <n v="16"/>
    <x v="0"/>
    <x v="10"/>
    <x v="1"/>
    <s v="No"/>
    <n v="2"/>
    <x v="0"/>
    <n v="110"/>
    <n v="0.03"/>
    <n v="4.99"/>
    <x v="1"/>
    <n v="143"/>
    <s v="Yes"/>
    <d v="2016-06-21T00:00:00"/>
    <x v="21"/>
    <n v="248"/>
    <s v="Active"/>
    <s v="Yes"/>
  </r>
  <r>
    <n v="2060"/>
    <s v="Green Apple Suite Harlem NYC BROWNSTONE"/>
    <n v="1215"/>
    <s v="New York"/>
    <n v="0"/>
    <n v="0.95"/>
    <x v="1"/>
    <n v="16"/>
    <x v="0"/>
    <x v="10"/>
    <x v="1"/>
    <s v="No"/>
    <n v="2"/>
    <x v="0"/>
    <n v="110"/>
    <n v="0.03"/>
    <n v="4.99"/>
    <x v="1"/>
    <n v="145"/>
    <s v="Yes"/>
    <d v="2016-06-21T00:00:00"/>
    <x v="23"/>
    <n v="262"/>
    <s v="Active"/>
    <s v="Yes"/>
  </r>
  <r>
    <n v="2061"/>
    <s v="Enjoy whole apartment, safe, 25 min ferry to NYC"/>
    <n v="2811"/>
    <s v="New York"/>
    <n v="0.25"/>
    <n v="0.67"/>
    <x v="0"/>
    <n v="30"/>
    <x v="3"/>
    <x v="15"/>
    <x v="1"/>
    <s v="No"/>
    <n v="4"/>
    <x v="1"/>
    <n v="105"/>
    <n v="0.03"/>
    <n v="4.74"/>
    <x v="1"/>
    <n v="149"/>
    <s v="No"/>
    <d v="2016-06-20T00:00:00"/>
    <x v="24"/>
    <n v="320"/>
    <s v="Active"/>
    <s v="No"/>
  </r>
  <r>
    <n v="2062"/>
    <s v="2 Bedroom Apartment in Prime Midtown West"/>
    <n v="2111"/>
    <s v="New York"/>
    <n v="1"/>
    <n v="0.96"/>
    <x v="0"/>
    <n v="17"/>
    <x v="0"/>
    <x v="0"/>
    <x v="1"/>
    <s v="No"/>
    <n v="5"/>
    <x v="1"/>
    <n v="145"/>
    <n v="0.03"/>
    <n v="4.79"/>
    <x v="1"/>
    <n v="155"/>
    <s v="No"/>
    <d v="2016-07-11T00:00:00"/>
    <x v="160"/>
    <n v="349"/>
    <s v="Active"/>
    <s v="No"/>
  </r>
  <r>
    <n v="2063"/>
    <s v="Large Room with Private Entrance Easy commute"/>
    <n v="477"/>
    <s v="New York"/>
    <n v="1"/>
    <n v="0.92"/>
    <x v="1"/>
    <n v="8"/>
    <x v="1"/>
    <x v="11"/>
    <x v="0"/>
    <s v="Yes"/>
    <n v="2"/>
    <x v="0"/>
    <n v="66"/>
    <n v="0.03"/>
    <n v="4.9800000000000004"/>
    <x v="1"/>
    <n v="200"/>
    <s v="Yes"/>
    <d v="2016-06-21T00:00:00"/>
    <x v="97"/>
    <n v="81"/>
    <s v="Active"/>
    <s v="No"/>
  </r>
  <r>
    <n v="2064"/>
    <s v="1 bedroom w/ Queen bed, 5 minutes from Manhattan"/>
    <n v="2325"/>
    <s v="New York"/>
    <n v="1"/>
    <n v="0.95"/>
    <x v="1"/>
    <n v="24"/>
    <x v="2"/>
    <x v="5"/>
    <x v="0"/>
    <s v="Yes"/>
    <n v="1"/>
    <x v="0"/>
    <n v="59"/>
    <n v="0.03"/>
    <n v="4.99"/>
    <x v="1"/>
    <n v="255"/>
    <s v="Yes"/>
    <d v="2016-06-20T00:00:00"/>
    <x v="156"/>
    <n v="90"/>
    <s v="Active"/>
    <s v="No"/>
  </r>
  <r>
    <n v="2065"/>
    <s v="ENTIRE APARTMENT FOR FAMILIES OR GROUPS"/>
    <n v="2247"/>
    <s v="New York"/>
    <n v="0.67"/>
    <n v="0.97"/>
    <x v="0"/>
    <n v="12"/>
    <x v="1"/>
    <x v="9"/>
    <x v="1"/>
    <s v="No"/>
    <n v="4"/>
    <x v="1"/>
    <n v="210"/>
    <n v="0.04"/>
    <n v="4.5599999999999996"/>
    <x v="1"/>
    <n v="9"/>
    <s v="No"/>
    <d v="2016-10-09T00:00:00"/>
    <x v="587"/>
    <n v="338"/>
    <s v="Active"/>
    <s v="No"/>
  </r>
  <r>
    <n v="2066"/>
    <s v="MY HOME / YOUR HOME /BEAUTIFUL HUGE 1BR"/>
    <n v="465"/>
    <s v="New York"/>
    <n v="0.85"/>
    <n v="0.38"/>
    <x v="0"/>
    <n v="18"/>
    <x v="0"/>
    <x v="20"/>
    <x v="1"/>
    <s v="No"/>
    <n v="2"/>
    <x v="0"/>
    <n v="77"/>
    <n v="0.03"/>
    <n v="4.5999999999999996"/>
    <x v="1"/>
    <n v="5"/>
    <s v="No"/>
    <d v="2017-09-14T00:00:00"/>
    <x v="373"/>
    <n v="353"/>
    <s v="Active"/>
    <s v="No"/>
  </r>
  <r>
    <n v="2067"/>
    <s v="Heart of Williamsburg! 10 min from Manhattan"/>
    <n v="494"/>
    <s v="New York"/>
    <n v="1"/>
    <n v="0.92"/>
    <x v="0"/>
    <n v="12"/>
    <x v="1"/>
    <x v="9"/>
    <x v="0"/>
    <s v="Yes"/>
    <n v="3"/>
    <x v="1"/>
    <n v="109"/>
    <n v="0.03"/>
    <n v="4.97"/>
    <x v="1"/>
    <n v="169"/>
    <s v="Yes"/>
    <d v="2016-07-06T00:00:00"/>
    <x v="260"/>
    <n v="30"/>
    <s v="Active"/>
    <s v="Yes"/>
  </r>
  <r>
    <n v="2068"/>
    <s v="Modern Central Park Apartment close to everything"/>
    <n v="2885"/>
    <s v="New York"/>
    <n v="0.97"/>
    <n v="0.97"/>
    <x v="0"/>
    <n v="16"/>
    <x v="0"/>
    <x v="10"/>
    <x v="1"/>
    <s v="No"/>
    <n v="4"/>
    <x v="1"/>
    <n v="239"/>
    <n v="0.04"/>
    <n v="4.51"/>
    <x v="1"/>
    <n v="193"/>
    <s v="No"/>
    <d v="2016-06-21T00:00:00"/>
    <x v="129"/>
    <n v="336"/>
    <s v="Active"/>
    <s v="Yes"/>
  </r>
  <r>
    <n v="2069"/>
    <s v="Bright &amp; Dramatic 3 bed/2bath Duplex"/>
    <n v="2840"/>
    <s v="New York"/>
    <n v="1"/>
    <n v="0.92"/>
    <x v="1"/>
    <n v="7"/>
    <x v="1"/>
    <x v="3"/>
    <x v="1"/>
    <s v="No"/>
    <n v="6"/>
    <x v="2"/>
    <n v="150"/>
    <n v="0.03"/>
    <n v="4.99"/>
    <x v="1"/>
    <n v="134"/>
    <s v="Yes"/>
    <d v="2016-08-08T00:00:00"/>
    <x v="0"/>
    <n v="60"/>
    <s v="Active"/>
    <s v="No"/>
  </r>
  <r>
    <n v="2070"/>
    <s v="Stylish Midtown Retreat COVID-19 FREE HOME."/>
    <n v="2886"/>
    <s v="New Jersey"/>
    <n v="0.96"/>
    <n v="0.92"/>
    <x v="0"/>
    <n v="17"/>
    <x v="0"/>
    <x v="0"/>
    <x v="1"/>
    <s v="No"/>
    <n v="3"/>
    <x v="1"/>
    <n v="104"/>
    <n v="0.03"/>
    <n v="4.6500000000000004"/>
    <x v="1"/>
    <n v="245"/>
    <s v="No"/>
    <d v="2016-08-03T00:00:00"/>
    <x v="253"/>
    <n v="176"/>
    <s v="Active"/>
    <s v="No"/>
  </r>
  <r>
    <n v="2071"/>
    <s v="Private Room in the â¤ï¸ of Bushwick."/>
    <n v="1022"/>
    <s v="New York"/>
    <n v="0.5"/>
    <n v="0.67"/>
    <x v="0"/>
    <n v="12"/>
    <x v="1"/>
    <x v="9"/>
    <x v="0"/>
    <s v="Yes"/>
    <n v="1"/>
    <x v="0"/>
    <n v="59"/>
    <n v="0.03"/>
    <n v="4.9000000000000004"/>
    <x v="1"/>
    <n v="48"/>
    <s v="No"/>
    <d v="2016-07-06T00:00:00"/>
    <x v="62"/>
    <n v="363"/>
    <s v="Active"/>
    <s v="No"/>
  </r>
  <r>
    <n v="2072"/>
    <s v="R&amp;R on mount Morris"/>
    <n v="2848"/>
    <s v="New York"/>
    <n v="0.64"/>
    <n v="0.91"/>
    <x v="0"/>
    <n v="14"/>
    <x v="0"/>
    <x v="2"/>
    <x v="1"/>
    <s v="No"/>
    <n v="6"/>
    <x v="2"/>
    <n v="200"/>
    <n v="0.04"/>
    <n v="4.7300000000000004"/>
    <x v="1"/>
    <n v="30"/>
    <s v="No"/>
    <d v="2019-05-06T00:00:00"/>
    <x v="97"/>
    <n v="353"/>
    <s v="Active"/>
    <s v="No"/>
  </r>
  <r>
    <n v="2073"/>
    <s v="Planta Baja Studio"/>
    <n v="62"/>
    <s v="New York"/>
    <n v="0.67"/>
    <n v="0.32"/>
    <x v="1"/>
    <n v="7"/>
    <x v="1"/>
    <x v="3"/>
    <x v="1"/>
    <s v="No"/>
    <n v="16"/>
    <x v="2"/>
    <n v="1000"/>
    <n v="7.0000000000000007E-2"/>
    <n v="4.92"/>
    <x v="1"/>
    <n v="12"/>
    <s v="No"/>
    <d v="2016-07-17T00:00:00"/>
    <x v="21"/>
    <n v="76"/>
    <s v="Active"/>
    <s v="No"/>
  </r>
  <r>
    <n v="2074"/>
    <s v="Spacious room in Astoria"/>
    <n v="565"/>
    <s v="New York"/>
    <n v="1"/>
    <n v="0.9"/>
    <x v="1"/>
    <n v="21"/>
    <x v="2"/>
    <x v="13"/>
    <x v="0"/>
    <s v="Yes"/>
    <n v="2"/>
    <x v="0"/>
    <n v="45"/>
    <n v="0.03"/>
    <n v="4.84"/>
    <x v="1"/>
    <n v="55"/>
    <s v="No"/>
    <d v="2017-01-02T00:00:00"/>
    <x v="164"/>
    <n v="360"/>
    <s v="Active"/>
    <s v="No"/>
  </r>
  <r>
    <n v="2075"/>
    <s v="4 Bedrooms House for long and Short term Rental"/>
    <n v="2725"/>
    <s v="New York"/>
    <n v="1"/>
    <n v="0.95"/>
    <x v="0"/>
    <n v="10"/>
    <x v="1"/>
    <x v="17"/>
    <x v="1"/>
    <s v="No"/>
    <n v="6"/>
    <x v="2"/>
    <n v="250"/>
    <n v="0.04"/>
    <n v="4.83"/>
    <x v="1"/>
    <n v="54"/>
    <s v="No"/>
    <d v="2016-09-18T00:00:00"/>
    <x v="160"/>
    <n v="364"/>
    <s v="Active"/>
    <s v="No"/>
  </r>
  <r>
    <n v="2076"/>
    <s v="Modern stay w. 30 Min. to City Downtown on #4 line"/>
    <n v="640"/>
    <s v="New York"/>
    <n v="1"/>
    <n v="1"/>
    <x v="0"/>
    <n v="10"/>
    <x v="1"/>
    <x v="17"/>
    <x v="1"/>
    <s v="No"/>
    <n v="4"/>
    <x v="1"/>
    <n v="91"/>
    <n v="0.03"/>
    <n v="4.84"/>
    <x v="1"/>
    <n v="74"/>
    <s v="No"/>
    <d v="2016-07-04T00:00:00"/>
    <x v="129"/>
    <n v="46"/>
    <s v="Active"/>
    <s v="Yes"/>
  </r>
  <r>
    <n v="2077"/>
    <s v="Spacious and Bright in Hamilton Heights"/>
    <n v="2889"/>
    <s v="New York"/>
    <n v="1"/>
    <n v="0.5"/>
    <x v="0"/>
    <n v="16"/>
    <x v="0"/>
    <x v="10"/>
    <x v="1"/>
    <s v="No"/>
    <n v="4"/>
    <x v="1"/>
    <n v="89"/>
    <n v="0.03"/>
    <n v="5"/>
    <x v="1"/>
    <n v="9"/>
    <s v="No"/>
    <d v="2017-07-29T00:00:00"/>
    <x v="588"/>
    <n v="168"/>
    <s v="Active"/>
    <s v="No"/>
  </r>
  <r>
    <n v="2078"/>
    <s v="Luxurious, Spacious, Private Bath, Nice Hosts too"/>
    <n v="2425"/>
    <s v="New York"/>
    <n v="1"/>
    <n v="0.86"/>
    <x v="1"/>
    <n v="9"/>
    <x v="1"/>
    <x v="16"/>
    <x v="0"/>
    <s v="Yes"/>
    <n v="3"/>
    <x v="1"/>
    <n v="100"/>
    <n v="0.03"/>
    <n v="4.99"/>
    <x v="1"/>
    <n v="67"/>
    <s v="No"/>
    <d v="2016-09-09T00:00:00"/>
    <x v="77"/>
    <n v="179"/>
    <s v="Active"/>
    <s v="No"/>
  </r>
  <r>
    <n v="2079"/>
    <s v="East Village Cottage"/>
    <n v="577"/>
    <s v="New York"/>
    <n v="1"/>
    <n v="0.94"/>
    <x v="1"/>
    <n v="15"/>
    <x v="0"/>
    <x v="4"/>
    <x v="0"/>
    <s v="Yes"/>
    <n v="1"/>
    <x v="0"/>
    <n v="80"/>
    <n v="0.03"/>
    <n v="4.9800000000000004"/>
    <x v="1"/>
    <n v="64"/>
    <s v="No"/>
    <d v="2016-10-18T00:00:00"/>
    <x v="8"/>
    <n v="31"/>
    <s v="Active"/>
    <s v="No"/>
  </r>
  <r>
    <n v="2080"/>
    <s v="Bright, spacious and quiet two-bedroom Chelsea apt"/>
    <n v="2894"/>
    <s v="New York"/>
    <n v="1"/>
    <n v="0.33"/>
    <x v="0"/>
    <n v="13"/>
    <x v="0"/>
    <x v="7"/>
    <x v="1"/>
    <s v="No"/>
    <n v="4"/>
    <x v="1"/>
    <n v="265"/>
    <n v="0.04"/>
    <n v="4.9800000000000004"/>
    <x v="1"/>
    <n v="49"/>
    <s v="No"/>
    <d v="2016-07-17T00:00:00"/>
    <x v="61"/>
    <n v="88"/>
    <s v="Active"/>
    <s v="Yes"/>
  </r>
  <r>
    <n v="2081"/>
    <s v="Bright Peaceful Brooklyn Apartment near Pratt"/>
    <n v="416"/>
    <s v="New York"/>
    <n v="0.67"/>
    <n v="1"/>
    <x v="0"/>
    <n v="7"/>
    <x v="1"/>
    <x v="3"/>
    <x v="1"/>
    <s v="No"/>
    <n v="2"/>
    <x v="0"/>
    <n v="85"/>
    <n v="0.03"/>
    <n v="5"/>
    <x v="1"/>
    <n v="7"/>
    <s v="No"/>
    <d v="2016-08-12T00:00:00"/>
    <x v="589"/>
    <n v="14"/>
    <s v="Active"/>
    <s v="No"/>
  </r>
  <r>
    <n v="2082"/>
    <s v="1 bdrm APT+PVT yard-20 min to wall st, near metro"/>
    <n v="2895"/>
    <s v="New York"/>
    <n v="1"/>
    <n v="0.9"/>
    <x v="1"/>
    <n v="7"/>
    <x v="1"/>
    <x v="3"/>
    <x v="1"/>
    <s v="No"/>
    <n v="6"/>
    <x v="2"/>
    <n v="155"/>
    <n v="0.03"/>
    <n v="4.91"/>
    <x v="1"/>
    <n v="136"/>
    <s v="Yes"/>
    <d v="2016-07-02T00:00:00"/>
    <x v="97"/>
    <n v="364"/>
    <s v="Active"/>
    <s v="No"/>
  </r>
  <r>
    <n v="2083"/>
    <s v="Bushwick Music Mansion"/>
    <n v="2668"/>
    <s v="New York"/>
    <n v="0"/>
    <n v="0.33"/>
    <x v="0"/>
    <n v="8"/>
    <x v="1"/>
    <x v="11"/>
    <x v="0"/>
    <s v="Yes"/>
    <n v="4"/>
    <x v="1"/>
    <n v="54"/>
    <n v="0.03"/>
    <n v="4.4000000000000004"/>
    <x v="0"/>
    <n v="5"/>
    <s v="No"/>
    <d v="2016-08-06T00:00:00"/>
    <x v="590"/>
    <n v="89"/>
    <s v="Active"/>
    <s v="No"/>
  </r>
  <r>
    <n v="2084"/>
    <s v="The Lefferts Manor excellent $99per night"/>
    <n v="2719"/>
    <s v="Georgia"/>
    <n v="1"/>
    <n v="1"/>
    <x v="0"/>
    <n v="7"/>
    <x v="1"/>
    <x v="3"/>
    <x v="1"/>
    <s v="No"/>
    <n v="4"/>
    <x v="1"/>
    <n v="99"/>
    <n v="0.03"/>
    <n v="5"/>
    <x v="1"/>
    <n v="3"/>
    <s v="No"/>
    <d v="2016-07-27T00:00:00"/>
    <x v="463"/>
    <n v="357"/>
    <s v="Active"/>
    <s v="No"/>
  </r>
  <r>
    <n v="2085"/>
    <s v="East Village Manhattan NYC Sofas!"/>
    <n v="608"/>
    <s v="New York"/>
    <n v="0.89"/>
    <n v="0.24"/>
    <x v="0"/>
    <n v="15"/>
    <x v="0"/>
    <x v="4"/>
    <x v="2"/>
    <s v="Yes"/>
    <n v="3"/>
    <x v="1"/>
    <n v="59"/>
    <n v="0.03"/>
    <n v="5"/>
    <x v="1"/>
    <n v="10"/>
    <s v="No"/>
    <d v="2016-06-30T00:00:00"/>
    <x v="432"/>
    <n v="0"/>
    <s v="Inactive"/>
    <s v="No"/>
  </r>
  <r>
    <n v="2086"/>
    <s v="Private suite, near Central Park &amp; Columbia U."/>
    <n v="68"/>
    <s v="New York"/>
    <n v="1"/>
    <n v="0.91"/>
    <x v="1"/>
    <n v="16"/>
    <x v="0"/>
    <x v="10"/>
    <x v="1"/>
    <s v="No"/>
    <n v="2"/>
    <x v="0"/>
    <n v="155"/>
    <n v="0.03"/>
    <n v="5"/>
    <x v="1"/>
    <n v="26"/>
    <s v="No"/>
    <d v="2016-10-12T00:00:00"/>
    <x v="3"/>
    <n v="339"/>
    <s v="Active"/>
    <s v="No"/>
  </r>
  <r>
    <n v="2087"/>
    <s v="Cooper Square Top-Floor Duplex with Terrace"/>
    <n v="212"/>
    <s v="England"/>
    <n v="1"/>
    <n v="0"/>
    <x v="0"/>
    <n v="15"/>
    <x v="0"/>
    <x v="4"/>
    <x v="1"/>
    <s v="No"/>
    <n v="3"/>
    <x v="1"/>
    <n v="250"/>
    <n v="0.04"/>
    <n v="5"/>
    <x v="1"/>
    <n v="3"/>
    <s v="No"/>
    <d v="2016-07-16T00:00:00"/>
    <x v="591"/>
    <n v="0"/>
    <s v="Inactive"/>
    <s v="Yes"/>
  </r>
  <r>
    <n v="2088"/>
    <s v="2 Bedroom Apartment / Prime Williamsburg Location"/>
    <n v="494"/>
    <s v="New York"/>
    <n v="1"/>
    <n v="0.92"/>
    <x v="0"/>
    <n v="12"/>
    <x v="1"/>
    <x v="9"/>
    <x v="1"/>
    <s v="No"/>
    <n v="6"/>
    <x v="2"/>
    <n v="125"/>
    <n v="0.03"/>
    <n v="4.7300000000000004"/>
    <x v="1"/>
    <n v="52"/>
    <s v="No"/>
    <d v="2016-08-18T00:00:00"/>
    <x v="236"/>
    <n v="45"/>
    <s v="Active"/>
    <s v="No"/>
  </r>
  <r>
    <n v="2089"/>
    <s v="The Brooklyn RedStone"/>
    <n v="2402"/>
    <s v="New York"/>
    <n v="1"/>
    <n v="0.98"/>
    <x v="1"/>
    <n v="7"/>
    <x v="1"/>
    <x v="3"/>
    <x v="1"/>
    <s v="No"/>
    <n v="5"/>
    <x v="1"/>
    <n v="110"/>
    <n v="0.03"/>
    <n v="4.8899999999999997"/>
    <x v="1"/>
    <n v="47"/>
    <s v="No"/>
    <d v="2019-01-03T00:00:00"/>
    <x v="160"/>
    <n v="89"/>
    <s v="Active"/>
    <s v="No"/>
  </r>
  <r>
    <n v="2090"/>
    <s v="Gloriously Sunny Brooklyn Pad!"/>
    <n v="1180"/>
    <s v="New York"/>
    <n v="1"/>
    <n v="0.86"/>
    <x v="1"/>
    <n v="7"/>
    <x v="1"/>
    <x v="3"/>
    <x v="1"/>
    <s v="No"/>
    <n v="2"/>
    <x v="0"/>
    <n v="112"/>
    <n v="0.03"/>
    <n v="4.74"/>
    <x v="1"/>
    <n v="144"/>
    <s v="No"/>
    <d v="2016-07-05T00:00:00"/>
    <x v="86"/>
    <n v="342"/>
    <s v="Active"/>
    <s v="No"/>
  </r>
  <r>
    <n v="2091"/>
    <s v="Private room w/ 2 Beds"/>
    <n v="2767"/>
    <s v="New York"/>
    <n v="0.97"/>
    <n v="0.91"/>
    <x v="0"/>
    <n v="22"/>
    <x v="2"/>
    <x v="25"/>
    <x v="0"/>
    <s v="Yes"/>
    <n v="2"/>
    <x v="0"/>
    <n v="35"/>
    <n v="0.03"/>
    <n v="4.91"/>
    <x v="1"/>
    <n v="23"/>
    <s v="No"/>
    <d v="2016-06-29T00:00:00"/>
    <x v="129"/>
    <n v="365"/>
    <s v="Active"/>
    <s v="No"/>
  </r>
  <r>
    <n v="2092"/>
    <s v="Your Home Away From Home!"/>
    <n v="3088"/>
    <s v="New York"/>
    <n v="1"/>
    <n v="0.93"/>
    <x v="0"/>
    <n v="22"/>
    <x v="2"/>
    <x v="25"/>
    <x v="1"/>
    <s v="No"/>
    <n v="6"/>
    <x v="2"/>
    <n v="79"/>
    <n v="0.03"/>
    <n v="4.74"/>
    <x v="1"/>
    <n v="106"/>
    <s v="No"/>
    <d v="2017-07-06T00:00:00"/>
    <x v="226"/>
    <n v="30"/>
    <s v="Active"/>
    <s v="Yes"/>
  </r>
  <r>
    <n v="2093"/>
    <s v="Elegant Stu Suite in  Midtown East  -21"/>
    <n v="2905"/>
    <s v="New York"/>
    <n v="1"/>
    <n v="0.96"/>
    <x v="1"/>
    <n v="18"/>
    <x v="0"/>
    <x v="20"/>
    <x v="1"/>
    <s v="No"/>
    <n v="2"/>
    <x v="0"/>
    <n v="86"/>
    <n v="0.03"/>
    <n v="4.9400000000000004"/>
    <x v="1"/>
    <n v="18"/>
    <s v="No"/>
    <d v="2016-07-31T00:00:00"/>
    <x v="592"/>
    <n v="60"/>
    <s v="Active"/>
    <s v="No"/>
  </r>
  <r>
    <n v="2094"/>
    <s v="Flushing Private Room W/ bathroom W/2 Quee Bed/1FL"/>
    <n v="2767"/>
    <s v="New York"/>
    <n v="0.97"/>
    <n v="0.91"/>
    <x v="0"/>
    <n v="22"/>
    <x v="2"/>
    <x v="25"/>
    <x v="0"/>
    <s v="Yes"/>
    <n v="4"/>
    <x v="1"/>
    <n v="50"/>
    <n v="0.03"/>
    <n v="4.58"/>
    <x v="1"/>
    <n v="88"/>
    <s v="No"/>
    <d v="2016-08-24T00:00:00"/>
    <x v="25"/>
    <n v="180"/>
    <s v="Active"/>
    <s v="No"/>
  </r>
  <r>
    <n v="2095"/>
    <s v="Modern bright spacious duplex apartment"/>
    <n v="1854"/>
    <s v="New York"/>
    <n v="0.9"/>
    <n v="0.85"/>
    <x v="1"/>
    <n v="16"/>
    <x v="0"/>
    <x v="10"/>
    <x v="1"/>
    <s v="No"/>
    <n v="5"/>
    <x v="1"/>
    <n v="200"/>
    <n v="0.04"/>
    <n v="4.9000000000000004"/>
    <x v="1"/>
    <n v="89"/>
    <s v="No"/>
    <d v="2016-07-13T00:00:00"/>
    <x v="273"/>
    <n v="0"/>
    <s v="Inactive"/>
    <s v="No"/>
  </r>
  <r>
    <n v="2096"/>
    <s v="Classic Exposed Brick Apartment in East Village"/>
    <n v="2388"/>
    <s v="New York"/>
    <n v="0.88"/>
    <n v="0.99"/>
    <x v="0"/>
    <n v="15"/>
    <x v="0"/>
    <x v="4"/>
    <x v="1"/>
    <s v="No"/>
    <n v="2"/>
    <x v="0"/>
    <n v="120"/>
    <n v="0.03"/>
    <n v="4.78"/>
    <x v="1"/>
    <n v="222"/>
    <s v="No"/>
    <d v="2016-07-04T00:00:00"/>
    <x v="31"/>
    <n v="0"/>
    <s v="Inactive"/>
    <s v="Yes"/>
  </r>
  <r>
    <n v="2097"/>
    <s v="Flushing Spacious Room w/ 2 Queen Beds (1FL)"/>
    <n v="2767"/>
    <s v="New York"/>
    <n v="0.97"/>
    <n v="0.91"/>
    <x v="0"/>
    <n v="22"/>
    <x v="2"/>
    <x v="25"/>
    <x v="0"/>
    <s v="Yes"/>
    <n v="4"/>
    <x v="1"/>
    <n v="50"/>
    <n v="0.03"/>
    <n v="4.49"/>
    <x v="0"/>
    <n v="47"/>
    <s v="No"/>
    <d v="2016-08-13T00:00:00"/>
    <x v="593"/>
    <n v="180"/>
    <s v="Active"/>
    <s v="No"/>
  </r>
  <r>
    <n v="2098"/>
    <s v="Flushing Deluxe Room w/ 2 Bed (1FL)"/>
    <n v="2767"/>
    <s v="New York"/>
    <n v="0.97"/>
    <n v="0.91"/>
    <x v="0"/>
    <n v="22"/>
    <x v="2"/>
    <x v="25"/>
    <x v="0"/>
    <s v="Yes"/>
    <n v="3"/>
    <x v="1"/>
    <n v="40"/>
    <n v="0.03"/>
    <n v="4.62"/>
    <x v="1"/>
    <n v="61"/>
    <s v="No"/>
    <d v="2016-08-24T00:00:00"/>
    <x v="32"/>
    <n v="180"/>
    <s v="Active"/>
    <s v="No"/>
  </r>
  <r>
    <n v="2099"/>
    <s v="Cozy Room w/ Queen Bed (1FL)"/>
    <n v="2767"/>
    <s v="New York"/>
    <n v="0.97"/>
    <n v="0.91"/>
    <x v="0"/>
    <n v="22"/>
    <x v="2"/>
    <x v="25"/>
    <x v="0"/>
    <s v="Yes"/>
    <n v="2"/>
    <x v="0"/>
    <n v="35"/>
    <n v="0.03"/>
    <n v="4.49"/>
    <x v="0"/>
    <n v="65"/>
    <s v="No"/>
    <d v="2016-08-17T00:00:00"/>
    <x v="206"/>
    <n v="180"/>
    <s v="Active"/>
    <s v="No"/>
  </r>
  <r>
    <n v="2100"/>
    <s v="Comfortable Room w/ 1 Full Bed (1FL)"/>
    <n v="2767"/>
    <s v="New York"/>
    <n v="0.97"/>
    <n v="0.91"/>
    <x v="0"/>
    <n v="22"/>
    <x v="2"/>
    <x v="25"/>
    <x v="0"/>
    <s v="Yes"/>
    <n v="2"/>
    <x v="0"/>
    <n v="35"/>
    <n v="0.03"/>
    <n v="4.4800000000000004"/>
    <x v="0"/>
    <n v="52"/>
    <s v="No"/>
    <d v="2016-08-18T00:00:00"/>
    <x v="21"/>
    <n v="180"/>
    <s v="Active"/>
    <s v="No"/>
  </r>
  <r>
    <n v="2101"/>
    <s v="Private Studio Apt+Bath, Luxury King, Kitchenette"/>
    <n v="1058"/>
    <s v="New York"/>
    <n v="0.5"/>
    <n v="1"/>
    <x v="0"/>
    <n v="12"/>
    <x v="1"/>
    <x v="9"/>
    <x v="1"/>
    <s v="No"/>
    <n v="2"/>
    <x v="0"/>
    <n v="75"/>
    <n v="0.03"/>
    <n v="4.51"/>
    <x v="1"/>
    <n v="49"/>
    <s v="No"/>
    <d v="2016-11-27T00:00:00"/>
    <x v="10"/>
    <n v="0"/>
    <s v="Inactive"/>
    <s v="Yes"/>
  </r>
  <r>
    <n v="2102"/>
    <s v="Sunny, cozy room in Brooklyn."/>
    <n v="1828"/>
    <s v="New York"/>
    <n v="1"/>
    <n v="0.97"/>
    <x v="1"/>
    <n v="7"/>
    <x v="1"/>
    <x v="3"/>
    <x v="0"/>
    <s v="Yes"/>
    <n v="2"/>
    <x v="0"/>
    <n v="43"/>
    <n v="0.03"/>
    <n v="4.91"/>
    <x v="1"/>
    <n v="124"/>
    <s v="Yes"/>
    <d v="2017-05-07T00:00:00"/>
    <x v="29"/>
    <n v="330"/>
    <s v="Active"/>
    <s v="Yes"/>
  </r>
  <r>
    <n v="2103"/>
    <s v="Midtown Manhattan Clean Apartment Share"/>
    <n v="2322"/>
    <s v="New York"/>
    <n v="1"/>
    <n v="0.77"/>
    <x v="0"/>
    <n v="20"/>
    <x v="0"/>
    <x v="1"/>
    <x v="0"/>
    <s v="Yes"/>
    <n v="2"/>
    <x v="0"/>
    <n v="50"/>
    <n v="0.03"/>
    <n v="4.95"/>
    <x v="1"/>
    <n v="61"/>
    <s v="No"/>
    <d v="2016-07-06T00:00:00"/>
    <x v="20"/>
    <n v="105"/>
    <s v="Active"/>
    <s v="No"/>
  </r>
  <r>
    <n v="2104"/>
    <s v="Bright Private Room on L/M in Bushwick, Queen-size"/>
    <n v="2552"/>
    <s v="New York"/>
    <n v="0.75"/>
    <n v="0.5"/>
    <x v="0"/>
    <n v="8"/>
    <x v="1"/>
    <x v="11"/>
    <x v="0"/>
    <s v="Yes"/>
    <n v="2"/>
    <x v="0"/>
    <n v="45"/>
    <n v="0.03"/>
    <n v="4.55"/>
    <x v="1"/>
    <n v="65"/>
    <s v="No"/>
    <d v="2016-09-09T00:00:00"/>
    <x v="162"/>
    <n v="74"/>
    <s v="Active"/>
    <s v="Yes"/>
  </r>
  <r>
    <n v="2105"/>
    <s v="Brooklyn - Bushwick - NYC"/>
    <n v="2912"/>
    <s v="New York"/>
    <n v="1"/>
    <n v="0.97"/>
    <x v="1"/>
    <n v="8"/>
    <x v="1"/>
    <x v="11"/>
    <x v="0"/>
    <s v="Yes"/>
    <n v="2"/>
    <x v="0"/>
    <n v="37"/>
    <n v="0.03"/>
    <n v="4.97"/>
    <x v="1"/>
    <n v="143"/>
    <s v="Yes"/>
    <d v="2016-07-26T00:00:00"/>
    <x v="17"/>
    <n v="60"/>
    <s v="Active"/>
    <s v="No"/>
  </r>
  <r>
    <n v="2106"/>
    <s v="Beautiful, Bright and Modern Space w/ a Fresh Feel"/>
    <n v="2858"/>
    <s v="New York"/>
    <n v="0.94"/>
    <n v="1"/>
    <x v="0"/>
    <n v="8"/>
    <x v="1"/>
    <x v="11"/>
    <x v="1"/>
    <s v="No"/>
    <n v="3"/>
    <x v="1"/>
    <n v="99"/>
    <n v="0.03"/>
    <n v="4.8099999999999996"/>
    <x v="1"/>
    <n v="85"/>
    <s v="No"/>
    <d v="2016-07-31T00:00:00"/>
    <x v="129"/>
    <n v="165"/>
    <s v="Active"/>
    <s v="No"/>
  </r>
  <r>
    <n v="2107"/>
    <s v="Private Room in Charming Bedstuy"/>
    <n v="2913"/>
    <s v="New York"/>
    <n v="1"/>
    <n v="0.87"/>
    <x v="1"/>
    <n v="7"/>
    <x v="1"/>
    <x v="3"/>
    <x v="0"/>
    <s v="Yes"/>
    <n v="2"/>
    <x v="0"/>
    <n v="36"/>
    <n v="0.03"/>
    <n v="4.91"/>
    <x v="1"/>
    <n v="106"/>
    <s v="Yes"/>
    <d v="2016-08-10T00:00:00"/>
    <x v="165"/>
    <n v="74"/>
    <s v="Active"/>
    <s v="No"/>
  </r>
  <r>
    <n v="2108"/>
    <s v="Twin size bed 2 blocks away L&amp;M train to Manhattan"/>
    <n v="2542"/>
    <s v="New York"/>
    <n v="1"/>
    <n v="1"/>
    <x v="0"/>
    <n v="25"/>
    <x v="2"/>
    <x v="14"/>
    <x v="0"/>
    <s v="Yes"/>
    <n v="1"/>
    <x v="0"/>
    <n v="28"/>
    <n v="0.03"/>
    <n v="4.8600000000000003"/>
    <x v="1"/>
    <n v="22"/>
    <s v="No"/>
    <d v="2016-10-01T00:00:00"/>
    <x v="129"/>
    <n v="227"/>
    <s v="Active"/>
    <s v="No"/>
  </r>
  <r>
    <n v="2109"/>
    <s v="Flushing Private room 1 Queen Bed (Lower level)"/>
    <n v="2767"/>
    <s v="New York"/>
    <n v="0.97"/>
    <n v="0.91"/>
    <x v="0"/>
    <n v="22"/>
    <x v="2"/>
    <x v="25"/>
    <x v="0"/>
    <s v="Yes"/>
    <n v="2"/>
    <x v="0"/>
    <n v="35"/>
    <n v="0.03"/>
    <n v="4.96"/>
    <x v="1"/>
    <n v="25"/>
    <s v="No"/>
    <d v="2017-09-03T00:00:00"/>
    <x v="234"/>
    <n v="169"/>
    <s v="Active"/>
    <s v="No"/>
  </r>
  <r>
    <n v="2110"/>
    <s v="Comfy Room in Amazing East Village Apt"/>
    <n v="4"/>
    <s v="New York"/>
    <n v="1"/>
    <n v="0.56999999999999995"/>
    <x v="0"/>
    <n v="15"/>
    <x v="0"/>
    <x v="4"/>
    <x v="0"/>
    <s v="Yes"/>
    <n v="2"/>
    <x v="0"/>
    <n v="99"/>
    <n v="0.03"/>
    <n v="4.67"/>
    <x v="1"/>
    <n v="12"/>
    <s v="No"/>
    <d v="2016-07-10T00:00:00"/>
    <x v="82"/>
    <n v="365"/>
    <s v="Active"/>
    <s v="No"/>
  </r>
  <r>
    <n v="2111"/>
    <s v="Perfect Private Garden Apartment, 2 blox to subway"/>
    <n v="46"/>
    <s v="New York"/>
    <n v="1"/>
    <n v="0.95"/>
    <x v="1"/>
    <n v="7"/>
    <x v="1"/>
    <x v="3"/>
    <x v="1"/>
    <s v="No"/>
    <n v="3"/>
    <x v="1"/>
    <n v="108"/>
    <n v="0.03"/>
    <n v="4.92"/>
    <x v="1"/>
    <n v="177"/>
    <s v="Yes"/>
    <d v="2016-07-25T00:00:00"/>
    <x v="86"/>
    <n v="129"/>
    <s v="Active"/>
    <s v="No"/>
  </r>
  <r>
    <n v="2112"/>
    <s v="Secret Alley Carriage House"/>
    <n v="62"/>
    <s v="New York"/>
    <n v="0.67"/>
    <n v="0.32"/>
    <x v="1"/>
    <n v="7"/>
    <x v="1"/>
    <x v="3"/>
    <x v="1"/>
    <s v="No"/>
    <n v="16"/>
    <x v="2"/>
    <n v="300"/>
    <n v="0.04"/>
    <n v="4.9800000000000004"/>
    <x v="1"/>
    <n v="41"/>
    <s v="No"/>
    <d v="2016-12-02T00:00:00"/>
    <x v="118"/>
    <n v="137"/>
    <s v="Active"/>
    <s v="No"/>
  </r>
  <r>
    <n v="2113"/>
    <s v="Whole Apt w/ Master Bdrm: HBO/Netflix, Minifridge"/>
    <n v="2920"/>
    <s v="New York"/>
    <n v="1"/>
    <n v="0.99"/>
    <x v="1"/>
    <n v="14"/>
    <x v="0"/>
    <x v="2"/>
    <x v="1"/>
    <s v="No"/>
    <n v="2"/>
    <x v="0"/>
    <n v="102"/>
    <n v="0.03"/>
    <n v="4.83"/>
    <x v="1"/>
    <n v="248"/>
    <s v="Yes"/>
    <d v="2016-07-21T00:00:00"/>
    <x v="7"/>
    <n v="2"/>
    <s v="Active"/>
    <s v="No"/>
  </r>
  <r>
    <n v="2114"/>
    <s v="LUXE STUDIO SUITE - Midtown East - 22"/>
    <n v="2905"/>
    <s v="New York"/>
    <n v="1"/>
    <n v="0.96"/>
    <x v="1"/>
    <n v="18"/>
    <x v="0"/>
    <x v="20"/>
    <x v="1"/>
    <s v="No"/>
    <n v="2"/>
    <x v="0"/>
    <n v="96"/>
    <n v="0.03"/>
    <n v="4.8"/>
    <x v="1"/>
    <n v="15"/>
    <s v="No"/>
    <d v="2017-01-01T00:00:00"/>
    <x v="160"/>
    <n v="324"/>
    <s v="Active"/>
    <s v="No"/>
  </r>
  <r>
    <n v="2115"/>
    <s v="Spacious Sunny Bedroom near JMZ Subways"/>
    <n v="798"/>
    <s v="New York"/>
    <n v="1"/>
    <n v="1"/>
    <x v="0"/>
    <n v="7"/>
    <x v="1"/>
    <x v="3"/>
    <x v="0"/>
    <s v="Yes"/>
    <n v="2"/>
    <x v="0"/>
    <n v="51"/>
    <n v="0.03"/>
    <n v="4.7300000000000004"/>
    <x v="1"/>
    <n v="107"/>
    <s v="No"/>
    <d v="2016-10-15T00:00:00"/>
    <x v="77"/>
    <n v="154"/>
    <s v="Active"/>
    <s v="Yes"/>
  </r>
  <r>
    <n v="2116"/>
    <s v="LUXURY Sanitized DUPLEX Near Train w PATIO Oasis"/>
    <n v="1280"/>
    <s v="New York"/>
    <n v="0.98"/>
    <n v="0.81"/>
    <x v="1"/>
    <n v="7"/>
    <x v="1"/>
    <x v="3"/>
    <x v="1"/>
    <s v="No"/>
    <n v="6"/>
    <x v="2"/>
    <n v="220"/>
    <n v="0.04"/>
    <n v="4.76"/>
    <x v="1"/>
    <n v="384"/>
    <s v="No"/>
    <d v="2016-07-12T00:00:00"/>
    <x v="142"/>
    <n v="134"/>
    <s v="Active"/>
    <s v="No"/>
  </r>
  <r>
    <n v="2117"/>
    <s v="Room"/>
    <n v="2947"/>
    <s v="New York"/>
    <n v="1"/>
    <n v="1"/>
    <x v="0"/>
    <n v="2"/>
    <x v="4"/>
    <x v="24"/>
    <x v="0"/>
    <s v="Yes"/>
    <n v="2"/>
    <x v="0"/>
    <n v="60"/>
    <n v="0.03"/>
    <n v="5"/>
    <x v="1"/>
    <n v="9"/>
    <s v="No"/>
    <d v="2017-07-25T00:00:00"/>
    <x v="190"/>
    <n v="89"/>
    <s v="Active"/>
    <s v="Yes"/>
  </r>
  <r>
    <n v="2118"/>
    <s v="â¤ï¸Gorgeous Manhattan Apt - 15 mins to Times Square"/>
    <n v="176"/>
    <s v="New York"/>
    <n v="1"/>
    <n v="1"/>
    <x v="1"/>
    <n v="16"/>
    <x v="0"/>
    <x v="10"/>
    <x v="1"/>
    <s v="No"/>
    <n v="2"/>
    <x v="0"/>
    <n v="234"/>
    <n v="0.04"/>
    <n v="4.92"/>
    <x v="1"/>
    <n v="129"/>
    <s v="Yes"/>
    <d v="2016-09-02T00:00:00"/>
    <x v="148"/>
    <n v="261"/>
    <s v="Active"/>
    <s v="No"/>
  </r>
  <r>
    <n v="2119"/>
    <s v="Beautiful 2 bedroom private suite"/>
    <n v="1459"/>
    <s v="New York"/>
    <n v="1"/>
    <n v="0.97"/>
    <x v="0"/>
    <n v="16"/>
    <x v="0"/>
    <x v="10"/>
    <x v="1"/>
    <s v="No"/>
    <n v="2"/>
    <x v="0"/>
    <n v="190"/>
    <n v="0.03"/>
    <n v="4.82"/>
    <x v="1"/>
    <n v="83"/>
    <s v="No"/>
    <d v="2016-08-15T00:00:00"/>
    <x v="66"/>
    <n v="365"/>
    <s v="Active"/>
    <s v="Yes"/>
  </r>
  <r>
    <n v="2120"/>
    <s v="Stylish Private Room 3 subway stops to Manhattan"/>
    <n v="2860"/>
    <s v="New York"/>
    <n v="1"/>
    <n v="0.8"/>
    <x v="1"/>
    <n v="24"/>
    <x v="2"/>
    <x v="5"/>
    <x v="0"/>
    <s v="Yes"/>
    <n v="2"/>
    <x v="0"/>
    <n v="68"/>
    <n v="0.03"/>
    <n v="4.9000000000000004"/>
    <x v="1"/>
    <n v="101"/>
    <s v="Yes"/>
    <d v="2016-09-03T00:00:00"/>
    <x v="8"/>
    <n v="179"/>
    <s v="Active"/>
    <s v="No"/>
  </r>
  <r>
    <n v="2121"/>
    <s v="Interfaith Retreat Guest Rooms (Åšakti)"/>
    <n v="1734"/>
    <s v="New York"/>
    <n v="1"/>
    <n v="1"/>
    <x v="0"/>
    <n v="13"/>
    <x v="0"/>
    <x v="7"/>
    <x v="0"/>
    <s v="Yes"/>
    <n v="1"/>
    <x v="0"/>
    <n v="50"/>
    <n v="0.03"/>
    <n v="4.63"/>
    <x v="1"/>
    <n v="76"/>
    <s v="No"/>
    <d v="2016-11-26T00:00:00"/>
    <x v="15"/>
    <n v="365"/>
    <s v="Active"/>
    <s v="Yes"/>
  </r>
  <r>
    <n v="2122"/>
    <s v="Interfaith Retreat Guest Rooms (Seva)"/>
    <n v="1734"/>
    <s v="New York"/>
    <n v="1"/>
    <n v="1"/>
    <x v="0"/>
    <n v="13"/>
    <x v="0"/>
    <x v="7"/>
    <x v="0"/>
    <s v="Yes"/>
    <n v="1"/>
    <x v="0"/>
    <n v="50"/>
    <n v="0.03"/>
    <n v="4.79"/>
    <x v="1"/>
    <n v="104"/>
    <s v="No"/>
    <d v="2016-09-06T00:00:00"/>
    <x v="299"/>
    <n v="365"/>
    <s v="Active"/>
    <s v="Yes"/>
  </r>
  <r>
    <n v="2123"/>
    <s v="Peaceful 1 Bedroom/1 Bathroom on Upper West Side"/>
    <n v="814"/>
    <s v="New York"/>
    <n v="1"/>
    <n v="0.3"/>
    <x v="1"/>
    <n v="20"/>
    <x v="0"/>
    <x v="1"/>
    <x v="1"/>
    <s v="No"/>
    <n v="3"/>
    <x v="1"/>
    <n v="99"/>
    <n v="0.03"/>
    <n v="5"/>
    <x v="1"/>
    <n v="18"/>
    <s v="No"/>
    <d v="2016-09-17T00:00:00"/>
    <x v="151"/>
    <n v="335"/>
    <s v="Active"/>
    <s v="No"/>
  </r>
  <r>
    <n v="2124"/>
    <s v="1 Bedroom Apartment in Brooklyn fully renovated"/>
    <n v="1901"/>
    <s v="New York"/>
    <n v="1"/>
    <n v="0.93"/>
    <x v="0"/>
    <n v="8"/>
    <x v="1"/>
    <x v="11"/>
    <x v="1"/>
    <s v="No"/>
    <n v="4"/>
    <x v="1"/>
    <n v="90"/>
    <n v="0.03"/>
    <n v="4.6500000000000004"/>
    <x v="1"/>
    <n v="104"/>
    <s v="No"/>
    <d v="2016-08-16T00:00:00"/>
    <x v="140"/>
    <n v="164"/>
    <s v="Active"/>
    <s v="No"/>
  </r>
  <r>
    <n v="2125"/>
    <s v="Cozy Upper West Side Studio"/>
    <n v="1156"/>
    <s v="New York"/>
    <n v="0.6"/>
    <n v="0.94"/>
    <x v="0"/>
    <n v="20"/>
    <x v="0"/>
    <x v="1"/>
    <x v="1"/>
    <s v="No"/>
    <n v="1"/>
    <x v="0"/>
    <n v="99"/>
    <n v="0.03"/>
    <n v="4.28"/>
    <x v="0"/>
    <n v="29"/>
    <s v="No"/>
    <d v="2016-08-06T00:00:00"/>
    <x v="295"/>
    <n v="365"/>
    <s v="Active"/>
    <s v="No"/>
  </r>
  <r>
    <n v="2126"/>
    <s v="Great Sunny Room In Amazing Bushwick Apartment"/>
    <n v="2347"/>
    <s v="New York"/>
    <n v="0.9"/>
    <n v="0.96"/>
    <x v="0"/>
    <n v="8"/>
    <x v="1"/>
    <x v="11"/>
    <x v="0"/>
    <s v="Yes"/>
    <n v="2"/>
    <x v="0"/>
    <n v="35"/>
    <n v="0.03"/>
    <n v="4.55"/>
    <x v="1"/>
    <n v="11"/>
    <s v="No"/>
    <d v="2016-07-26T00:00:00"/>
    <x v="370"/>
    <n v="2"/>
    <s v="Active"/>
    <s v="Yes"/>
  </r>
  <r>
    <n v="2127"/>
    <s v="Huge, Quiet Room, Near Columbia &amp; Express Subways!"/>
    <n v="1304"/>
    <s v="New York"/>
    <n v="0.97"/>
    <n v="0.98"/>
    <x v="1"/>
    <n v="16"/>
    <x v="0"/>
    <x v="10"/>
    <x v="0"/>
    <s v="Yes"/>
    <n v="1"/>
    <x v="0"/>
    <n v="150"/>
    <n v="0.03"/>
    <n v="4.91"/>
    <x v="1"/>
    <n v="176"/>
    <s v="Yes"/>
    <d v="2016-09-01T00:00:00"/>
    <x v="86"/>
    <n v="89"/>
    <s v="Active"/>
    <s v="Yes"/>
  </r>
  <r>
    <n v="2128"/>
    <s v="BROOKLYN COZY APARTMENT"/>
    <n v="1424"/>
    <s v="New York"/>
    <n v="1"/>
    <n v="0.67"/>
    <x v="0"/>
    <n v="7"/>
    <x v="1"/>
    <x v="3"/>
    <x v="1"/>
    <s v="No"/>
    <n v="2"/>
    <x v="0"/>
    <n v="82"/>
    <n v="0.03"/>
    <n v="4.8"/>
    <x v="1"/>
    <n v="10"/>
    <s v="No"/>
    <d v="2017-09-01T00:00:00"/>
    <x v="525"/>
    <n v="364"/>
    <s v="Active"/>
    <s v="Yes"/>
  </r>
  <r>
    <n v="2129"/>
    <s v="Modern 2 BR Duplex apartment in Sutton Place - 42"/>
    <n v="2905"/>
    <s v="New York"/>
    <n v="1"/>
    <n v="0.96"/>
    <x v="1"/>
    <n v="18"/>
    <x v="0"/>
    <x v="20"/>
    <x v="1"/>
    <s v="No"/>
    <n v="4"/>
    <x v="1"/>
    <n v="129"/>
    <n v="0.03"/>
    <n v="5"/>
    <x v="1"/>
    <n v="10"/>
    <s v="No"/>
    <d v="2016-12-11T00:00:00"/>
    <x v="217"/>
    <n v="42"/>
    <s v="Active"/>
    <s v="Yes"/>
  </r>
  <r>
    <n v="2130"/>
    <s v="Massive Beautiful Room!"/>
    <n v="88"/>
    <s v="New York"/>
    <n v="1"/>
    <n v="0.86"/>
    <x v="1"/>
    <n v="9"/>
    <x v="1"/>
    <x v="16"/>
    <x v="0"/>
    <s v="Yes"/>
    <n v="6"/>
    <x v="2"/>
    <n v="48"/>
    <n v="0.03"/>
    <n v="4.8899999999999997"/>
    <x v="1"/>
    <n v="100"/>
    <s v="No"/>
    <d v="2016-07-25T00:00:00"/>
    <x v="23"/>
    <n v="365"/>
    <s v="Active"/>
    <s v="No"/>
  </r>
  <r>
    <n v="2131"/>
    <s v="çº½çº¦ä¹‹å®¶ï¼ˆSunny Home4)"/>
    <n v="2126"/>
    <s v="New York"/>
    <n v="0.96"/>
    <n v="0.95"/>
    <x v="0"/>
    <n v="22"/>
    <x v="2"/>
    <x v="25"/>
    <x v="0"/>
    <s v="Yes"/>
    <n v="2"/>
    <x v="0"/>
    <n v="58"/>
    <n v="0.03"/>
    <n v="4.66"/>
    <x v="1"/>
    <n v="70"/>
    <s v="No"/>
    <d v="2016-08-03T00:00:00"/>
    <x v="65"/>
    <n v="75"/>
    <s v="Active"/>
    <s v="No"/>
  </r>
  <r>
    <n v="2132"/>
    <s v="Peaceful bedroom in Crown Heights Duplex"/>
    <n v="2926"/>
    <s v="New York"/>
    <n v="1"/>
    <n v="1"/>
    <x v="1"/>
    <n v="9"/>
    <x v="1"/>
    <x v="16"/>
    <x v="0"/>
    <s v="Yes"/>
    <n v="2"/>
    <x v="0"/>
    <n v="56"/>
    <n v="0.03"/>
    <n v="4.92"/>
    <x v="1"/>
    <n v="193"/>
    <s v="Yes"/>
    <d v="2016-08-15T00:00:00"/>
    <x v="125"/>
    <n v="151"/>
    <s v="Active"/>
    <s v="Yes"/>
  </r>
  <r>
    <n v="2133"/>
    <s v="Sun Drenched Corner Unit, Top Floor w/ City Views"/>
    <n v="772"/>
    <s v="New York"/>
    <n v="1"/>
    <n v="0.97"/>
    <x v="1"/>
    <n v="19"/>
    <x v="0"/>
    <x v="12"/>
    <x v="1"/>
    <s v="No"/>
    <n v="2"/>
    <x v="0"/>
    <n v="198"/>
    <n v="0.03"/>
    <n v="4.9800000000000004"/>
    <x v="1"/>
    <n v="125"/>
    <s v="Yes"/>
    <d v="2016-09-01T00:00:00"/>
    <x v="198"/>
    <n v="35"/>
    <s v="Active"/>
    <s v="No"/>
  </r>
  <r>
    <n v="2134"/>
    <s v="Modern 2-bedroom apartment near subway and parks"/>
    <n v="2465"/>
    <s v="New York"/>
    <n v="1"/>
    <n v="1"/>
    <x v="1"/>
    <n v="21"/>
    <x v="2"/>
    <x v="13"/>
    <x v="1"/>
    <s v="No"/>
    <n v="4"/>
    <x v="1"/>
    <n v="233"/>
    <n v="0.04"/>
    <n v="5"/>
    <x v="1"/>
    <n v="175"/>
    <s v="Yes"/>
    <d v="2016-08-08T00:00:00"/>
    <x v="31"/>
    <n v="273"/>
    <s v="Active"/>
    <s v="No"/>
  </r>
  <r>
    <n v="2135"/>
    <s v="The People's Brownstone"/>
    <n v="2714"/>
    <s v="New York"/>
    <n v="1"/>
    <n v="1"/>
    <x v="1"/>
    <n v="16"/>
    <x v="0"/>
    <x v="10"/>
    <x v="1"/>
    <s v="No"/>
    <n v="7"/>
    <x v="2"/>
    <n v="450"/>
    <n v="0.04"/>
    <n v="4.99"/>
    <x v="1"/>
    <n v="112"/>
    <s v="Yes"/>
    <d v="2016-08-10T00:00:00"/>
    <x v="77"/>
    <n v="304"/>
    <s v="Active"/>
    <s v="No"/>
  </r>
  <r>
    <n v="2136"/>
    <s v="Room with a balcony in Brooklyn"/>
    <n v="1253"/>
    <s v="New York"/>
    <n v="1"/>
    <n v="0.79"/>
    <x v="1"/>
    <n v="7"/>
    <x v="1"/>
    <x v="3"/>
    <x v="0"/>
    <s v="Yes"/>
    <n v="2"/>
    <x v="0"/>
    <n v="45"/>
    <n v="0.03"/>
    <n v="4.68"/>
    <x v="1"/>
    <n v="28"/>
    <s v="No"/>
    <d v="2016-08-30T00:00:00"/>
    <x v="25"/>
    <n v="89"/>
    <s v="Active"/>
    <s v="No"/>
  </r>
  <r>
    <n v="2137"/>
    <s v="Sun-filled 1 BDAPT 20min to Midtown, Amazing View!"/>
    <n v="1526"/>
    <s v="New York"/>
    <n v="0.33"/>
    <n v="0"/>
    <x v="0"/>
    <n v="26"/>
    <x v="2"/>
    <x v="19"/>
    <x v="1"/>
    <s v="No"/>
    <n v="2"/>
    <x v="0"/>
    <n v="96"/>
    <n v="0.03"/>
    <n v="5"/>
    <x v="1"/>
    <n v="3"/>
    <s v="No"/>
    <d v="2017-09-04T00:00:00"/>
    <x v="594"/>
    <n v="320"/>
    <s v="Active"/>
    <s v="No"/>
  </r>
  <r>
    <n v="2138"/>
    <s v="Amazing Private Room - Custom Style"/>
    <n v="2927"/>
    <s v="New York"/>
    <n v="1"/>
    <n v="0.9"/>
    <x v="1"/>
    <n v="10"/>
    <x v="1"/>
    <x v="17"/>
    <x v="0"/>
    <s v="Yes"/>
    <n v="2"/>
    <x v="0"/>
    <n v="60"/>
    <n v="0.03"/>
    <n v="4.84"/>
    <x v="1"/>
    <n v="61"/>
    <s v="No"/>
    <d v="2017-01-01T00:00:00"/>
    <x v="14"/>
    <n v="225"/>
    <s v="Active"/>
    <s v="No"/>
  </r>
  <r>
    <n v="2139"/>
    <s v="Private room in 1Br Apartment"/>
    <n v="2923"/>
    <s v="New York"/>
    <n v="1"/>
    <n v="1"/>
    <x v="1"/>
    <n v="10"/>
    <x v="1"/>
    <x v="17"/>
    <x v="0"/>
    <s v="Yes"/>
    <n v="1"/>
    <x v="0"/>
    <n v="42"/>
    <n v="0.03"/>
    <n v="4.82"/>
    <x v="1"/>
    <n v="11"/>
    <s v="No"/>
    <d v="2016-11-20T00:00:00"/>
    <x v="351"/>
    <n v="238"/>
    <s v="Active"/>
    <s v="Yes"/>
  </r>
  <r>
    <n v="2140"/>
    <s v="Handbuilt Bedroom in Bushwick Loft"/>
    <n v="2930"/>
    <s v="New York"/>
    <n v="1"/>
    <n v="1"/>
    <x v="0"/>
    <n v="12"/>
    <x v="1"/>
    <x v="9"/>
    <x v="0"/>
    <s v="Yes"/>
    <n v="2"/>
    <x v="0"/>
    <n v="54"/>
    <n v="0.03"/>
    <n v="4.82"/>
    <x v="1"/>
    <n v="11"/>
    <s v="No"/>
    <d v="2016-08-20T00:00:00"/>
    <x v="595"/>
    <n v="0"/>
    <s v="Inactive"/>
    <s v="No"/>
  </r>
  <r>
    <n v="2141"/>
    <s v="Prime Location! 3 Rooms! newly furnished Apt!"/>
    <n v="596"/>
    <s v="New York"/>
    <n v="1"/>
    <n v="0.97"/>
    <x v="0"/>
    <n v="15"/>
    <x v="0"/>
    <x v="4"/>
    <x v="1"/>
    <s v="No"/>
    <n v="6"/>
    <x v="2"/>
    <n v="200"/>
    <n v="0.04"/>
    <n v="4.67"/>
    <x v="1"/>
    <n v="6"/>
    <s v="No"/>
    <d v="2017-10-10T00:00:00"/>
    <x v="321"/>
    <n v="34"/>
    <s v="Active"/>
    <s v="No"/>
  </r>
  <r>
    <n v="2142"/>
    <s v="Two bedroom apt in house with private entrance"/>
    <n v="2935"/>
    <s v="New York"/>
    <n v="0.97"/>
    <n v="0.88"/>
    <x v="1"/>
    <n v="9"/>
    <x v="1"/>
    <x v="16"/>
    <x v="1"/>
    <s v="No"/>
    <n v="5"/>
    <x v="1"/>
    <n v="120"/>
    <n v="0.03"/>
    <n v="4.82"/>
    <x v="1"/>
    <n v="167"/>
    <s v="Yes"/>
    <d v="2016-07-29T00:00:00"/>
    <x v="178"/>
    <n v="267"/>
    <s v="Active"/>
    <s v="No"/>
  </r>
  <r>
    <n v="2143"/>
    <s v="Beautiful, Immaculate &amp; Spacious - Upper West Side"/>
    <n v="2876"/>
    <s v="New York"/>
    <n v="1"/>
    <n v="0.55000000000000004"/>
    <x v="1"/>
    <n v="20"/>
    <x v="0"/>
    <x v="1"/>
    <x v="1"/>
    <s v="No"/>
    <n v="5"/>
    <x v="1"/>
    <n v="265"/>
    <n v="0.04"/>
    <n v="4.9000000000000004"/>
    <x v="1"/>
    <n v="20"/>
    <s v="No"/>
    <d v="2016-08-14T00:00:00"/>
    <x v="500"/>
    <n v="179"/>
    <s v="Active"/>
    <s v="No"/>
  </r>
  <r>
    <n v="2144"/>
    <s v="Large Artsy Bedroom in hip &amp; cool E. Village Apt!"/>
    <n v="976"/>
    <s v="New York"/>
    <n v="1"/>
    <n v="0.81"/>
    <x v="1"/>
    <n v="15"/>
    <x v="0"/>
    <x v="4"/>
    <x v="0"/>
    <s v="Yes"/>
    <n v="1"/>
    <x v="0"/>
    <n v="49"/>
    <n v="0.03"/>
    <n v="5"/>
    <x v="1"/>
    <n v="4"/>
    <s v="No"/>
    <d v="2017-09-12T00:00:00"/>
    <x v="25"/>
    <n v="257"/>
    <s v="Active"/>
    <s v="No"/>
  </r>
  <r>
    <n v="2145"/>
    <s v="Spacious New Private Duplex in Trendy Bed-Stuy"/>
    <n v="2414"/>
    <s v="New York"/>
    <n v="0.7"/>
    <n v="0.75"/>
    <x v="0"/>
    <n v="7"/>
    <x v="1"/>
    <x v="3"/>
    <x v="1"/>
    <s v="No"/>
    <n v="4"/>
    <x v="1"/>
    <n v="279"/>
    <n v="0.04"/>
    <n v="4.58"/>
    <x v="1"/>
    <n v="124"/>
    <s v="No"/>
    <d v="2016-07-28T00:00:00"/>
    <x v="345"/>
    <n v="300"/>
    <s v="Active"/>
    <s v="No"/>
  </r>
  <r>
    <n v="2146"/>
    <s v="Cozy+Sunny 2 bedroom apt. close to Central Park"/>
    <n v="1015"/>
    <s v="New York"/>
    <n v="1"/>
    <n v="1"/>
    <x v="0"/>
    <n v="16"/>
    <x v="0"/>
    <x v="10"/>
    <x v="1"/>
    <s v="No"/>
    <n v="4"/>
    <x v="1"/>
    <n v="149"/>
    <n v="0.03"/>
    <n v="4.75"/>
    <x v="1"/>
    <n v="173"/>
    <s v="No"/>
    <d v="2016-08-14T00:00:00"/>
    <x v="31"/>
    <n v="181"/>
    <s v="Active"/>
    <s v="Yes"/>
  </r>
  <r>
    <n v="2147"/>
    <s v="Bushwick plays"/>
    <n v="738"/>
    <s v="New York"/>
    <n v="1"/>
    <n v="0.91"/>
    <x v="1"/>
    <n v="8"/>
    <x v="1"/>
    <x v="11"/>
    <x v="0"/>
    <s v="Yes"/>
    <n v="1"/>
    <x v="0"/>
    <n v="50"/>
    <n v="0.03"/>
    <n v="4.83"/>
    <x v="1"/>
    <n v="6"/>
    <s v="No"/>
    <d v="2016-10-01T00:00:00"/>
    <x v="391"/>
    <n v="365"/>
    <s v="Active"/>
    <s v="Yes"/>
  </r>
  <r>
    <n v="2148"/>
    <s v="Awesome 2bdr in the heart of the East Village"/>
    <n v="731"/>
    <s v="New York"/>
    <n v="1"/>
    <n v="0.94"/>
    <x v="0"/>
    <n v="15"/>
    <x v="0"/>
    <x v="4"/>
    <x v="1"/>
    <s v="No"/>
    <n v="4"/>
    <x v="1"/>
    <n v="325"/>
    <n v="0.04"/>
    <n v="4.83"/>
    <x v="1"/>
    <n v="12"/>
    <s v="No"/>
    <d v="2018-04-04T00:00:00"/>
    <x v="596"/>
    <n v="363"/>
    <s v="Active"/>
    <s v="No"/>
  </r>
  <r>
    <n v="2149"/>
    <s v="Faith"/>
    <n v="2357"/>
    <s v="New Jersey"/>
    <n v="1"/>
    <n v="0.95"/>
    <x v="0"/>
    <n v="23"/>
    <x v="2"/>
    <x v="6"/>
    <x v="0"/>
    <s v="Yes"/>
    <n v="1"/>
    <x v="0"/>
    <n v="35"/>
    <n v="0.03"/>
    <n v="4.71"/>
    <x v="1"/>
    <n v="7"/>
    <s v="No"/>
    <d v="2018-01-01T00:00:00"/>
    <x v="53"/>
    <n v="289"/>
    <s v="Active"/>
    <s v="No"/>
  </r>
  <r>
    <n v="2150"/>
    <s v="UES Oasis"/>
    <n v="1738"/>
    <s v="New York"/>
    <n v="0.67"/>
    <n v="0"/>
    <x v="0"/>
    <n v="19"/>
    <x v="0"/>
    <x v="12"/>
    <x v="1"/>
    <s v="No"/>
    <n v="2"/>
    <x v="0"/>
    <n v="122"/>
    <n v="0.03"/>
    <n v="4.91"/>
    <x v="1"/>
    <n v="47"/>
    <s v="No"/>
    <d v="2017-03-28T00:00:00"/>
    <x v="84"/>
    <n v="365"/>
    <s v="Active"/>
    <s v="No"/>
  </r>
  <r>
    <n v="2151"/>
    <s v="Vibrant Apartment with Backyard Oasis in Bushwick"/>
    <n v="519"/>
    <s v="New York"/>
    <n v="0.7"/>
    <n v="0.86"/>
    <x v="0"/>
    <n v="8"/>
    <x v="1"/>
    <x v="11"/>
    <x v="1"/>
    <s v="No"/>
    <n v="4"/>
    <x v="1"/>
    <n v="86"/>
    <n v="0.03"/>
    <n v="4.4000000000000004"/>
    <x v="0"/>
    <n v="87"/>
    <s v="No"/>
    <d v="2016-08-09T00:00:00"/>
    <x v="21"/>
    <n v="319"/>
    <s v="Active"/>
    <s v="No"/>
  </r>
  <r>
    <n v="2152"/>
    <s v="The Mahogany Suite- The Solo Adventurer l"/>
    <n v="2608"/>
    <s v="New York"/>
    <n v="1"/>
    <n v="0.95"/>
    <x v="1"/>
    <n v="10"/>
    <x v="1"/>
    <x v="17"/>
    <x v="0"/>
    <s v="Yes"/>
    <n v="2"/>
    <x v="0"/>
    <n v="79"/>
    <n v="0.03"/>
    <n v="4.93"/>
    <x v="1"/>
    <n v="29"/>
    <s v="No"/>
    <d v="2016-10-02T00:00:00"/>
    <x v="4"/>
    <n v="320"/>
    <s v="Active"/>
    <s v="No"/>
  </r>
  <r>
    <n v="2153"/>
    <s v="Greenpoint/Williamsburg Comfortable New Apartment"/>
    <n v="2464"/>
    <s v="New York"/>
    <n v="0"/>
    <n v="0.5"/>
    <x v="0"/>
    <n v="11"/>
    <x v="1"/>
    <x v="8"/>
    <x v="1"/>
    <s v="No"/>
    <n v="5"/>
    <x v="1"/>
    <n v="160"/>
    <n v="0.03"/>
    <n v="4.59"/>
    <x v="1"/>
    <n v="69"/>
    <s v="No"/>
    <d v="2016-08-22T00:00:00"/>
    <x v="25"/>
    <n v="364"/>
    <s v="Active"/>
    <s v="No"/>
  </r>
  <r>
    <n v="2154"/>
    <s v="Private Suite in Brooklyn Townhouse."/>
    <n v="2166"/>
    <s v="New York"/>
    <n v="1"/>
    <n v="0.82"/>
    <x v="1"/>
    <n v="12"/>
    <x v="1"/>
    <x v="9"/>
    <x v="0"/>
    <s v="Yes"/>
    <n v="1"/>
    <x v="0"/>
    <n v="66"/>
    <n v="0.03"/>
    <n v="4.99"/>
    <x v="1"/>
    <n v="74"/>
    <s v="No"/>
    <d v="2016-08-26T00:00:00"/>
    <x v="2"/>
    <n v="67"/>
    <s v="Active"/>
    <s v="No"/>
  </r>
  <r>
    <n v="2155"/>
    <s v="New Building Spacious 2 bed 2 bath  E. Harlem!"/>
    <n v="2645"/>
    <s v="New York"/>
    <n v="1"/>
    <n v="0.47"/>
    <x v="1"/>
    <n v="14"/>
    <x v="0"/>
    <x v="2"/>
    <x v="1"/>
    <s v="No"/>
    <n v="4"/>
    <x v="1"/>
    <n v="250"/>
    <n v="0.04"/>
    <n v="4.75"/>
    <x v="1"/>
    <n v="55"/>
    <s v="No"/>
    <d v="2016-09-05T00:00:00"/>
    <x v="304"/>
    <n v="169"/>
    <s v="Active"/>
    <s v="No"/>
  </r>
  <r>
    <n v="2156"/>
    <s v="Zen HUGE room, 15 min to Manhattan, AC"/>
    <n v="2225"/>
    <s v="New York"/>
    <n v="1"/>
    <n v="0"/>
    <x v="0"/>
    <n v="26"/>
    <x v="2"/>
    <x v="19"/>
    <x v="0"/>
    <s v="Yes"/>
    <n v="2"/>
    <x v="0"/>
    <n v="57"/>
    <n v="0.03"/>
    <n v="4.8600000000000003"/>
    <x v="1"/>
    <n v="7"/>
    <s v="No"/>
    <d v="2017-01-02T00:00:00"/>
    <x v="597"/>
    <n v="75"/>
    <s v="Active"/>
    <s v="Yes"/>
  </r>
  <r>
    <n v="2157"/>
    <s v="Bright Spacious Private Room."/>
    <n v="2335"/>
    <s v="New York"/>
    <n v="0"/>
    <n v="0.5"/>
    <x v="0"/>
    <n v="16"/>
    <x v="0"/>
    <x v="10"/>
    <x v="0"/>
    <s v="Yes"/>
    <n v="2"/>
    <x v="0"/>
    <n v="60"/>
    <n v="0.03"/>
    <n v="4.8899999999999997"/>
    <x v="1"/>
    <n v="37"/>
    <s v="No"/>
    <d v="2016-09-01T00:00:00"/>
    <x v="162"/>
    <n v="363"/>
    <s v="Active"/>
    <s v="No"/>
  </r>
  <r>
    <n v="2158"/>
    <s v="Bright 3BR w/ large patio in vibrant Williamsburg"/>
    <n v="636"/>
    <s v="New York"/>
    <n v="1"/>
    <n v="1"/>
    <x v="0"/>
    <n v="12"/>
    <x v="1"/>
    <x v="9"/>
    <x v="1"/>
    <s v="No"/>
    <n v="8"/>
    <x v="2"/>
    <n v="339"/>
    <n v="0.04"/>
    <n v="4.8"/>
    <x v="1"/>
    <n v="109"/>
    <s v="Yes"/>
    <d v="2016-08-08T00:00:00"/>
    <x v="115"/>
    <n v="103"/>
    <s v="Active"/>
    <s v="Yes"/>
  </r>
  <r>
    <n v="2159"/>
    <s v="Spacious Modern Apartment. AC, Patio, Laundry, TV"/>
    <n v="98"/>
    <s v="New York"/>
    <n v="1"/>
    <n v="0.92"/>
    <x v="1"/>
    <n v="8"/>
    <x v="1"/>
    <x v="11"/>
    <x v="1"/>
    <s v="No"/>
    <n v="5"/>
    <x v="1"/>
    <n v="131"/>
    <n v="0.03"/>
    <n v="4.91"/>
    <x v="1"/>
    <n v="141"/>
    <s v="Yes"/>
    <d v="2017-07-24T00:00:00"/>
    <x v="125"/>
    <n v="110"/>
    <s v="Active"/>
    <s v="No"/>
  </r>
  <r>
    <n v="2160"/>
    <s v="Conveniently located room near train."/>
    <n v="2084"/>
    <s v="New York"/>
    <n v="0.79"/>
    <n v="1"/>
    <x v="1"/>
    <n v="24"/>
    <x v="2"/>
    <x v="5"/>
    <x v="0"/>
    <s v="Yes"/>
    <n v="2"/>
    <x v="0"/>
    <n v="68"/>
    <n v="0.03"/>
    <n v="4.8899999999999997"/>
    <x v="1"/>
    <n v="141"/>
    <s v="Yes"/>
    <d v="2016-08-02T00:00:00"/>
    <x v="178"/>
    <n v="15"/>
    <s v="Active"/>
    <s v="Yes"/>
  </r>
  <r>
    <n v="2161"/>
    <s v="Ladies Dorm Shared Room (Single Twin Bed)"/>
    <n v="782"/>
    <s v="New York"/>
    <n v="1"/>
    <n v="1"/>
    <x v="1"/>
    <n v="7"/>
    <x v="1"/>
    <x v="3"/>
    <x v="2"/>
    <s v="Yes"/>
    <n v="1"/>
    <x v="0"/>
    <n v="52"/>
    <n v="0.03"/>
    <n v="4.3"/>
    <x v="0"/>
    <n v="10"/>
    <s v="No"/>
    <d v="2016-08-24T00:00:00"/>
    <x v="598"/>
    <n v="365"/>
    <s v="Active"/>
    <s v="Yes"/>
  </r>
  <r>
    <n v="2162"/>
    <s v="Artists townhouse next to Central Park! WOW!"/>
    <n v="2358"/>
    <s v="New York"/>
    <n v="1"/>
    <n v="0.95"/>
    <x v="1"/>
    <n v="19"/>
    <x v="0"/>
    <x v="12"/>
    <x v="1"/>
    <s v="No"/>
    <n v="2"/>
    <x v="0"/>
    <n v="161"/>
    <n v="0.03"/>
    <n v="4.92"/>
    <x v="1"/>
    <n v="153"/>
    <s v="Yes"/>
    <d v="2016-09-22T00:00:00"/>
    <x v="90"/>
    <n v="321"/>
    <s v="Active"/>
    <s v="No"/>
  </r>
  <r>
    <n v="2163"/>
    <s v="Enjoy ! Endowed Time Square,  NYC ! 57th Floor !"/>
    <n v="2946"/>
    <s v="New York"/>
    <n v="1"/>
    <n v="1"/>
    <x v="1"/>
    <n v="17"/>
    <x v="0"/>
    <x v="0"/>
    <x v="0"/>
    <s v="Yes"/>
    <n v="2"/>
    <x v="0"/>
    <n v="212"/>
    <n v="0.04"/>
    <n v="4.82"/>
    <x v="1"/>
    <n v="45"/>
    <s v="No"/>
    <d v="2017-09-13T00:00:00"/>
    <x v="25"/>
    <n v="352"/>
    <s v="Active"/>
    <s v="No"/>
  </r>
  <r>
    <n v="2164"/>
    <s v="Apt 2or3 bedr for 4 or more guests in Williamsburg"/>
    <n v="2943"/>
    <s v="New York"/>
    <n v="1"/>
    <n v="1"/>
    <x v="0"/>
    <n v="12"/>
    <x v="1"/>
    <x v="9"/>
    <x v="1"/>
    <s v="No"/>
    <n v="7"/>
    <x v="2"/>
    <n v="104"/>
    <n v="0.03"/>
    <n v="4.66"/>
    <x v="1"/>
    <n v="151"/>
    <s v="No"/>
    <d v="2016-09-10T00:00:00"/>
    <x v="70"/>
    <n v="322"/>
    <s v="Active"/>
    <s v="Yes"/>
  </r>
  <r>
    <n v="2165"/>
    <s v="Private Lux Condo, w/ A Great 7th Story View"/>
    <n v="2950"/>
    <s v="New York"/>
    <n v="0"/>
    <n v="0.47"/>
    <x v="0"/>
    <n v="23"/>
    <x v="2"/>
    <x v="6"/>
    <x v="1"/>
    <s v="No"/>
    <n v="3"/>
    <x v="1"/>
    <n v="108"/>
    <n v="0.03"/>
    <n v="4.66"/>
    <x v="1"/>
    <n v="38"/>
    <s v="No"/>
    <d v="2016-08-21T00:00:00"/>
    <x v="82"/>
    <n v="289"/>
    <s v="Active"/>
    <s v="No"/>
  </r>
  <r>
    <n v="2166"/>
    <s v="NYC &quot;Day&quot; Theme Room - Large, Sunny, Near L train!"/>
    <n v="2482"/>
    <s v="New York"/>
    <n v="1"/>
    <n v="0.65"/>
    <x v="0"/>
    <n v="12"/>
    <x v="1"/>
    <x v="9"/>
    <x v="0"/>
    <s v="Yes"/>
    <n v="1"/>
    <x v="0"/>
    <n v="78"/>
    <n v="0.03"/>
    <n v="4.7699999999999996"/>
    <x v="1"/>
    <n v="13"/>
    <s v="No"/>
    <d v="2016-09-16T00:00:00"/>
    <x v="599"/>
    <n v="365"/>
    <s v="Active"/>
    <s v="No"/>
  </r>
  <r>
    <n v="2167"/>
    <s v="Penthouse in the sky"/>
    <n v="2496"/>
    <s v="New York"/>
    <n v="0.6"/>
    <n v="0.44"/>
    <x v="0"/>
    <n v="20"/>
    <x v="0"/>
    <x v="1"/>
    <x v="1"/>
    <s v="No"/>
    <n v="5"/>
    <x v="1"/>
    <n v="220"/>
    <n v="0.04"/>
    <n v="4.88"/>
    <x v="1"/>
    <n v="8"/>
    <s v="No"/>
    <d v="2016-08-04T00:00:00"/>
    <x v="323"/>
    <n v="331"/>
    <s v="Active"/>
    <s v="No"/>
  </r>
  <r>
    <n v="2168"/>
    <s v="Spacious Bushwick 1 bedroom 3 blocks from L Train"/>
    <n v="2750"/>
    <s v="New York"/>
    <n v="1"/>
    <n v="0.7"/>
    <x v="1"/>
    <n v="8"/>
    <x v="1"/>
    <x v="11"/>
    <x v="1"/>
    <s v="No"/>
    <n v="2"/>
    <x v="0"/>
    <n v="127"/>
    <n v="0.03"/>
    <n v="4.8499999999999996"/>
    <x v="1"/>
    <n v="13"/>
    <s v="No"/>
    <d v="2019-07-15T00:00:00"/>
    <x v="285"/>
    <n v="180"/>
    <s v="Active"/>
    <s v="No"/>
  </r>
  <r>
    <n v="2169"/>
    <s v="Room in a beautiful apartment BK"/>
    <n v="2790"/>
    <s v="New York"/>
    <n v="1"/>
    <n v="0.96"/>
    <x v="0"/>
    <n v="7"/>
    <x v="1"/>
    <x v="3"/>
    <x v="0"/>
    <s v="Yes"/>
    <n v="2"/>
    <x v="0"/>
    <n v="45"/>
    <n v="0.03"/>
    <n v="4.5"/>
    <x v="1"/>
    <n v="12"/>
    <s v="No"/>
    <d v="2016-09-21T00:00:00"/>
    <x v="249"/>
    <n v="208"/>
    <s v="Active"/>
    <s v="No"/>
  </r>
  <r>
    <n v="2170"/>
    <s v="Top 7th floor sunny 1 bedroom - Sugar Hill, Harlem"/>
    <n v="2026"/>
    <s v="New York"/>
    <n v="1"/>
    <n v="1"/>
    <x v="1"/>
    <n v="16"/>
    <x v="0"/>
    <x v="10"/>
    <x v="1"/>
    <s v="No"/>
    <n v="2"/>
    <x v="0"/>
    <n v="83"/>
    <n v="0.03"/>
    <n v="5"/>
    <x v="1"/>
    <n v="16"/>
    <s v="No"/>
    <d v="2016-09-17T00:00:00"/>
    <x v="299"/>
    <n v="45"/>
    <s v="Active"/>
    <s v="No"/>
  </r>
  <r>
    <n v="2171"/>
    <s v="Art-filled bright spacious loft prime Wburg Brklyn"/>
    <n v="1670"/>
    <s v="New York"/>
    <n v="1"/>
    <n v="0.99"/>
    <x v="1"/>
    <n v="12"/>
    <x v="1"/>
    <x v="9"/>
    <x v="1"/>
    <s v="No"/>
    <n v="2"/>
    <x v="0"/>
    <n v="249"/>
    <n v="0.04"/>
    <n v="4.99"/>
    <x v="1"/>
    <n v="123"/>
    <s v="Yes"/>
    <d v="2016-09-06T00:00:00"/>
    <x v="99"/>
    <n v="317"/>
    <s v="Active"/>
    <s v="No"/>
  </r>
  <r>
    <n v="2172"/>
    <s v="Charming Private Astoria B&amp;B 15 Min To Manhattan!"/>
    <n v="641"/>
    <s v="New York"/>
    <n v="1"/>
    <n v="0.98"/>
    <x v="1"/>
    <n v="21"/>
    <x v="2"/>
    <x v="13"/>
    <x v="1"/>
    <s v="No"/>
    <n v="4"/>
    <x v="1"/>
    <n v="139"/>
    <n v="0.03"/>
    <n v="4.99"/>
    <x v="1"/>
    <n v="163"/>
    <s v="Yes"/>
    <d v="2016-08-21T00:00:00"/>
    <x v="90"/>
    <n v="336"/>
    <s v="Active"/>
    <s v="No"/>
  </r>
  <r>
    <n v="2173"/>
    <s v="Fold out couch for one person in prime Brooklyn"/>
    <n v="29"/>
    <s v="New York"/>
    <n v="1"/>
    <n v="0.97"/>
    <x v="1"/>
    <n v="9"/>
    <x v="1"/>
    <x v="16"/>
    <x v="2"/>
    <s v="Yes"/>
    <n v="1"/>
    <x v="0"/>
    <n v="48"/>
    <n v="0.03"/>
    <n v="4.97"/>
    <x v="1"/>
    <n v="74"/>
    <s v="No"/>
    <d v="2016-08-05T00:00:00"/>
    <x v="75"/>
    <n v="6"/>
    <s v="Active"/>
    <s v="No"/>
  </r>
  <r>
    <n v="2174"/>
    <s v="Penthouse Duplex 2 Bed/2 Bath on Upper West Side"/>
    <n v="814"/>
    <s v="New York"/>
    <n v="1"/>
    <n v="0.3"/>
    <x v="1"/>
    <n v="20"/>
    <x v="0"/>
    <x v="1"/>
    <x v="1"/>
    <s v="No"/>
    <n v="4"/>
    <x v="1"/>
    <n v="174"/>
    <n v="0.03"/>
    <n v="4.87"/>
    <x v="1"/>
    <n v="15"/>
    <s v="No"/>
    <d v="2016-10-29T00:00:00"/>
    <x v="405"/>
    <n v="277"/>
    <s v="Active"/>
    <s v="No"/>
  </r>
  <r>
    <n v="2175"/>
    <s v="(1)Comfy Home Away From Home/Multiple rooms!!"/>
    <n v="2953"/>
    <s v="New York"/>
    <n v="1"/>
    <n v="0.99"/>
    <x v="0"/>
    <n v="7"/>
    <x v="1"/>
    <x v="3"/>
    <x v="0"/>
    <s v="Yes"/>
    <n v="4"/>
    <x v="1"/>
    <n v="83"/>
    <n v="0.03"/>
    <n v="4.96"/>
    <x v="1"/>
    <n v="138"/>
    <s v="Yes"/>
    <d v="2016-11-27T00:00:00"/>
    <x v="110"/>
    <n v="365"/>
    <s v="Active"/>
    <s v="No"/>
  </r>
  <r>
    <n v="2176"/>
    <s v="Spacious 1 bedroom in beautiful loft apartment"/>
    <n v="1406"/>
    <s v="New York"/>
    <n v="0.88"/>
    <n v="0.98"/>
    <x v="1"/>
    <n v="12"/>
    <x v="1"/>
    <x v="9"/>
    <x v="0"/>
    <s v="Yes"/>
    <n v="2"/>
    <x v="0"/>
    <n v="80"/>
    <n v="0.03"/>
    <n v="4.99"/>
    <x v="1"/>
    <n v="74"/>
    <s v="No"/>
    <d v="2016-08-22T00:00:00"/>
    <x v="86"/>
    <n v="134"/>
    <s v="Active"/>
    <s v="No"/>
  </r>
  <r>
    <n v="2177"/>
    <s v="3 Brooklyn Rooms, Queen beds; close to train"/>
    <n v="642"/>
    <s v="New York"/>
    <n v="1"/>
    <n v="0.83"/>
    <x v="0"/>
    <n v="8"/>
    <x v="1"/>
    <x v="11"/>
    <x v="1"/>
    <s v="No"/>
    <n v="5"/>
    <x v="1"/>
    <n v="24"/>
    <n v="0.03"/>
    <n v="4.8899999999999997"/>
    <x v="1"/>
    <n v="115"/>
    <s v="Yes"/>
    <d v="2016-08-07T00:00:00"/>
    <x v="0"/>
    <n v="0"/>
    <s v="Inactive"/>
    <s v="No"/>
  </r>
  <r>
    <n v="2178"/>
    <s v="Small Room, big bed, close to train brooklyn"/>
    <n v="642"/>
    <s v="New York"/>
    <n v="1"/>
    <n v="0.83"/>
    <x v="0"/>
    <n v="7"/>
    <x v="1"/>
    <x v="3"/>
    <x v="0"/>
    <s v="Yes"/>
    <n v="1"/>
    <x v="0"/>
    <n v="35"/>
    <n v="0.03"/>
    <n v="4.7"/>
    <x v="1"/>
    <n v="70"/>
    <s v="No"/>
    <d v="2016-08-13T00:00:00"/>
    <x v="572"/>
    <n v="89"/>
    <s v="Active"/>
    <s v="No"/>
  </r>
  <r>
    <n v="2179"/>
    <s v="Comfortable and Cozy Apartment In Williamsburg"/>
    <n v="2688"/>
    <s v="New York"/>
    <n v="1"/>
    <n v="0.95"/>
    <x v="1"/>
    <n v="12"/>
    <x v="1"/>
    <x v="9"/>
    <x v="1"/>
    <s v="No"/>
    <n v="2"/>
    <x v="0"/>
    <n v="147"/>
    <n v="0.03"/>
    <n v="4.9800000000000004"/>
    <x v="1"/>
    <n v="60"/>
    <s v="No"/>
    <d v="2016-08-23T00:00:00"/>
    <x v="168"/>
    <n v="0"/>
    <s v="Inactive"/>
    <s v="No"/>
  </r>
  <r>
    <n v="2180"/>
    <s v="Sunny Private bedroom in Bushwick!"/>
    <n v="1858"/>
    <s v="New York"/>
    <n v="0.75"/>
    <n v="0.43"/>
    <x v="0"/>
    <n v="8"/>
    <x v="1"/>
    <x v="11"/>
    <x v="0"/>
    <s v="Yes"/>
    <n v="2"/>
    <x v="0"/>
    <n v="45"/>
    <n v="0.03"/>
    <n v="4.9800000000000004"/>
    <x v="1"/>
    <n v="112"/>
    <s v="Yes"/>
    <d v="2016-08-25T00:00:00"/>
    <x v="0"/>
    <n v="30"/>
    <s v="Active"/>
    <s v="No"/>
  </r>
  <r>
    <n v="2181"/>
    <s v="COZY ROOM in a beautiful Bushwick apartment"/>
    <n v="1572"/>
    <s v="New York"/>
    <n v="1"/>
    <n v="1"/>
    <x v="1"/>
    <n v="7"/>
    <x v="1"/>
    <x v="3"/>
    <x v="0"/>
    <s v="Yes"/>
    <n v="2"/>
    <x v="0"/>
    <n v="55"/>
    <n v="0.03"/>
    <n v="4.92"/>
    <x v="1"/>
    <n v="119"/>
    <s v="Yes"/>
    <d v="2016-08-14T00:00:00"/>
    <x v="97"/>
    <n v="25"/>
    <s v="Active"/>
    <s v="No"/>
  </r>
  <r>
    <n v="2182"/>
    <s v="My 1 br. Humble Abode"/>
    <n v="205"/>
    <s v="New York"/>
    <n v="1"/>
    <n v="0.88"/>
    <x v="1"/>
    <n v="16"/>
    <x v="0"/>
    <x v="10"/>
    <x v="1"/>
    <s v="No"/>
    <n v="4"/>
    <x v="1"/>
    <n v="125"/>
    <n v="0.03"/>
    <n v="4.9000000000000004"/>
    <x v="1"/>
    <n v="31"/>
    <s v="No"/>
    <d v="2016-09-05T00:00:00"/>
    <x v="293"/>
    <n v="0"/>
    <s v="Inactive"/>
    <s v="Yes"/>
  </r>
  <r>
    <n v="2183"/>
    <s v="Location near Kissena Blvd. &amp; Holly Ave., Flushing"/>
    <n v="2820"/>
    <s v="New York"/>
    <n v="1"/>
    <n v="1"/>
    <x v="1"/>
    <n v="22"/>
    <x v="2"/>
    <x v="25"/>
    <x v="0"/>
    <s v="Yes"/>
    <n v="2"/>
    <x v="0"/>
    <n v="40"/>
    <n v="0.03"/>
    <n v="4.9000000000000004"/>
    <x v="1"/>
    <n v="20"/>
    <s v="No"/>
    <d v="2016-09-06T00:00:00"/>
    <x v="579"/>
    <n v="289"/>
    <s v="Active"/>
    <s v="Yes"/>
  </r>
  <r>
    <n v="2184"/>
    <s v="Unparalleled Luxury in Midtown Manhattan"/>
    <n v="309"/>
    <s v="New York"/>
    <n v="1"/>
    <n v="1"/>
    <x v="0"/>
    <n v="18"/>
    <x v="0"/>
    <x v="20"/>
    <x v="1"/>
    <s v="No"/>
    <n v="3"/>
    <x v="1"/>
    <n v="2500"/>
    <n v="7.0000000000000007E-2"/>
    <n v="5"/>
    <x v="1"/>
    <n v="4"/>
    <s v="No"/>
    <d v="2016-12-31T00:00:00"/>
    <x v="600"/>
    <n v="364"/>
    <s v="Active"/>
    <s v="No"/>
  </r>
  <r>
    <n v="2185"/>
    <s v="Luxurious and Sunny 2 bed/2 bath home (1100 sqft)"/>
    <n v="693"/>
    <s v="New York"/>
    <n v="1"/>
    <n v="0.71"/>
    <x v="1"/>
    <n v="12"/>
    <x v="1"/>
    <x v="9"/>
    <x v="1"/>
    <s v="No"/>
    <n v="4"/>
    <x v="1"/>
    <n v="229"/>
    <n v="0.04"/>
    <n v="4.5999999999999996"/>
    <x v="1"/>
    <n v="75"/>
    <s v="No"/>
    <d v="2016-11-21T00:00:00"/>
    <x v="318"/>
    <n v="43"/>
    <s v="Active"/>
    <s v="No"/>
  </r>
  <r>
    <n v="2186"/>
    <s v="Cozy room just 15 mins from Central Park"/>
    <n v="1322"/>
    <s v="New York"/>
    <n v="0.9"/>
    <n v="0.96"/>
    <x v="0"/>
    <n v="16"/>
    <x v="0"/>
    <x v="10"/>
    <x v="0"/>
    <s v="Yes"/>
    <n v="2"/>
    <x v="0"/>
    <n v="49"/>
    <n v="0.03"/>
    <n v="4.74"/>
    <x v="1"/>
    <n v="107"/>
    <s v="No"/>
    <d v="2016-08-14T00:00:00"/>
    <x v="4"/>
    <n v="57"/>
    <s v="Active"/>
    <s v="No"/>
  </r>
  <r>
    <n v="2187"/>
    <s v="Greenpoint Williamsburg Gold in the Heart of BK"/>
    <n v="2958"/>
    <s v="New York"/>
    <n v="0.92"/>
    <n v="0.9"/>
    <x v="1"/>
    <n v="11"/>
    <x v="1"/>
    <x v="8"/>
    <x v="1"/>
    <s v="No"/>
    <n v="4"/>
    <x v="1"/>
    <n v="128"/>
    <n v="0.03"/>
    <n v="4.75"/>
    <x v="1"/>
    <n v="4"/>
    <s v="No"/>
    <d v="2016-09-16T00:00:00"/>
    <x v="601"/>
    <n v="107"/>
    <s v="Active"/>
    <s v="No"/>
  </r>
  <r>
    <n v="2188"/>
    <s v="Private Family Friendly Apartment and Garden"/>
    <n v="2179"/>
    <s v="New York"/>
    <n v="1"/>
    <n v="0.7"/>
    <x v="1"/>
    <n v="9"/>
    <x v="1"/>
    <x v="16"/>
    <x v="1"/>
    <s v="No"/>
    <n v="2"/>
    <x v="0"/>
    <n v="170"/>
    <n v="0.03"/>
    <n v="4.92"/>
    <x v="1"/>
    <n v="79"/>
    <s v="No"/>
    <d v="2016-08-29T00:00:00"/>
    <x v="65"/>
    <n v="88"/>
    <s v="Active"/>
    <s v="No"/>
  </r>
  <r>
    <n v="2189"/>
    <s v="Cozy One bedroom apartment"/>
    <n v="1335"/>
    <s v="New York"/>
    <n v="0.96"/>
    <n v="0.98"/>
    <x v="1"/>
    <n v="7"/>
    <x v="1"/>
    <x v="3"/>
    <x v="1"/>
    <s v="No"/>
    <n v="6"/>
    <x v="2"/>
    <n v="73"/>
    <n v="0.03"/>
    <n v="4.95"/>
    <x v="1"/>
    <n v="193"/>
    <s v="Yes"/>
    <d v="2016-09-20T00:00:00"/>
    <x v="142"/>
    <n v="361"/>
    <s v="Active"/>
    <s v="Yes"/>
  </r>
  <r>
    <n v="2190"/>
    <s v="Luxury 2BR/2BATH TownhousUpper East Side Manhattan"/>
    <n v="2959"/>
    <s v="New York"/>
    <n v="1"/>
    <n v="1"/>
    <x v="1"/>
    <n v="19"/>
    <x v="0"/>
    <x v="12"/>
    <x v="1"/>
    <s v="No"/>
    <n v="5"/>
    <x v="1"/>
    <n v="795"/>
    <n v="0.05"/>
    <n v="5"/>
    <x v="1"/>
    <n v="37"/>
    <s v="No"/>
    <d v="2016-11-04T00:00:00"/>
    <x v="70"/>
    <n v="357"/>
    <s v="Active"/>
    <s v="No"/>
  </r>
  <r>
    <n v="2191"/>
    <s v="Family Friendly 2 Bedrooms 1 Bath w. washer/dryer"/>
    <n v="2961"/>
    <s v="Utah"/>
    <n v="1"/>
    <n v="0.94"/>
    <x v="0"/>
    <n v="14"/>
    <x v="0"/>
    <x v="2"/>
    <x v="1"/>
    <s v="No"/>
    <n v="6"/>
    <x v="2"/>
    <n v="315"/>
    <n v="0.04"/>
    <n v="4.58"/>
    <x v="1"/>
    <n v="99"/>
    <s v="No"/>
    <d v="2016-08-13T00:00:00"/>
    <x v="77"/>
    <n v="358"/>
    <s v="Active"/>
    <s v="No"/>
  </r>
  <r>
    <n v="2192"/>
    <s v="Heart of Harlem Living - NYC to it's fullest!"/>
    <n v="385"/>
    <s v="New York"/>
    <n v="1"/>
    <n v="0.67"/>
    <x v="0"/>
    <n v="14"/>
    <x v="0"/>
    <x v="2"/>
    <x v="1"/>
    <s v="No"/>
    <n v="4"/>
    <x v="1"/>
    <n v="147"/>
    <n v="0.03"/>
    <n v="4.63"/>
    <x v="1"/>
    <n v="46"/>
    <s v="No"/>
    <d v="2016-09-05T00:00:00"/>
    <x v="141"/>
    <n v="180"/>
    <s v="Active"/>
    <s v="No"/>
  </r>
  <r>
    <n v="2193"/>
    <s v="Large Bright East Village Flat"/>
    <n v="320"/>
    <s v="New York"/>
    <n v="1"/>
    <n v="0.71"/>
    <x v="1"/>
    <n v="15"/>
    <x v="0"/>
    <x v="4"/>
    <x v="1"/>
    <s v="No"/>
    <n v="2"/>
    <x v="0"/>
    <n v="97"/>
    <n v="0.03"/>
    <n v="4.92"/>
    <x v="1"/>
    <n v="36"/>
    <s v="No"/>
    <d v="2016-09-05T00:00:00"/>
    <x v="149"/>
    <n v="135"/>
    <s v="Active"/>
    <s v="No"/>
  </r>
  <r>
    <n v="2194"/>
    <s v="Bright One BR w/ Balcony | Bohemian Brooklyn Apt"/>
    <n v="2962"/>
    <s v="New York"/>
    <n v="1"/>
    <n v="1"/>
    <x v="0"/>
    <n v="7"/>
    <x v="1"/>
    <x v="3"/>
    <x v="1"/>
    <s v="No"/>
    <n v="4"/>
    <x v="1"/>
    <n v="185"/>
    <n v="0.03"/>
    <n v="4.8099999999999996"/>
    <x v="1"/>
    <n v="74"/>
    <s v="No"/>
    <d v="2016-09-03T00:00:00"/>
    <x v="0"/>
    <n v="196"/>
    <s v="Active"/>
    <s v="Yes"/>
  </r>
  <r>
    <n v="2195"/>
    <s v="Clean Cozy Room In Amazing Bushwick Apartment"/>
    <n v="2347"/>
    <s v="New York"/>
    <n v="0.9"/>
    <n v="0.96"/>
    <x v="0"/>
    <n v="8"/>
    <x v="1"/>
    <x v="11"/>
    <x v="0"/>
    <s v="Yes"/>
    <n v="2"/>
    <x v="0"/>
    <n v="35"/>
    <n v="0.03"/>
    <n v="4.33"/>
    <x v="0"/>
    <n v="27"/>
    <s v="No"/>
    <d v="2016-08-19T00:00:00"/>
    <x v="164"/>
    <n v="109"/>
    <s v="Active"/>
    <s v="Yes"/>
  </r>
  <r>
    <n v="2196"/>
    <s v="Gorgeous Modern Penthouse Terrace by Central Park"/>
    <n v="2530"/>
    <s v="New York"/>
    <n v="0.2"/>
    <n v="0.4"/>
    <x v="0"/>
    <n v="20"/>
    <x v="0"/>
    <x v="1"/>
    <x v="1"/>
    <s v="No"/>
    <n v="5"/>
    <x v="1"/>
    <n v="318"/>
    <n v="0.04"/>
    <n v="4.92"/>
    <x v="1"/>
    <n v="50"/>
    <s v="No"/>
    <d v="2016-08-28T00:00:00"/>
    <x v="65"/>
    <n v="36"/>
    <s v="Active"/>
    <s v="No"/>
  </r>
  <r>
    <n v="2197"/>
    <s v="Cozy room in 3 brm apt on UWS"/>
    <n v="2896"/>
    <s v="New York"/>
    <n v="1"/>
    <n v="0.33"/>
    <x v="0"/>
    <n v="20"/>
    <x v="0"/>
    <x v="1"/>
    <x v="0"/>
    <s v="Yes"/>
    <n v="1"/>
    <x v="0"/>
    <n v="50"/>
    <n v="0.03"/>
    <n v="4.91"/>
    <x v="1"/>
    <n v="11"/>
    <s v="No"/>
    <d v="2016-08-28T00:00:00"/>
    <x v="514"/>
    <n v="228"/>
    <s v="Active"/>
    <s v="No"/>
  </r>
  <r>
    <n v="2198"/>
    <s v="Quiet clean room with garden view"/>
    <n v="240"/>
    <s v="New York"/>
    <n v="1"/>
    <n v="0.8"/>
    <x v="1"/>
    <n v="7"/>
    <x v="1"/>
    <x v="3"/>
    <x v="0"/>
    <s v="Yes"/>
    <n v="2"/>
    <x v="0"/>
    <n v="50"/>
    <n v="0.03"/>
    <n v="5"/>
    <x v="1"/>
    <n v="5"/>
    <s v="No"/>
    <d v="2017-05-04T00:00:00"/>
    <x v="559"/>
    <n v="246"/>
    <s v="Active"/>
    <s v="No"/>
  </r>
  <r>
    <n v="2199"/>
    <s v="NOTHING SHARED. COMPLETELY PRIVATE AND LEGAL"/>
    <n v="973"/>
    <s v="New York"/>
    <n v="1"/>
    <n v="1"/>
    <x v="1"/>
    <n v="12"/>
    <x v="1"/>
    <x v="9"/>
    <x v="0"/>
    <s v="Yes"/>
    <n v="2"/>
    <x v="0"/>
    <n v="79"/>
    <n v="0.03"/>
    <n v="4.87"/>
    <x v="1"/>
    <n v="234"/>
    <s v="Yes"/>
    <d v="2016-09-09T00:00:00"/>
    <x v="296"/>
    <n v="249"/>
    <s v="Active"/>
    <s v="No"/>
  </r>
  <r>
    <n v="2200"/>
    <s v="Brooklyn - Bushwick - NYC #2"/>
    <n v="2912"/>
    <s v="New York"/>
    <n v="1"/>
    <n v="0.97"/>
    <x v="1"/>
    <n v="8"/>
    <x v="1"/>
    <x v="11"/>
    <x v="0"/>
    <s v="Yes"/>
    <n v="2"/>
    <x v="0"/>
    <n v="39"/>
    <n v="0.03"/>
    <n v="4.68"/>
    <x v="1"/>
    <n v="97"/>
    <s v="No"/>
    <d v="2016-08-25T00:00:00"/>
    <x v="75"/>
    <n v="49"/>
    <s v="Active"/>
    <s v="No"/>
  </r>
  <r>
    <n v="2201"/>
    <s v="Bright room in large apt 1 stop from Manhattan"/>
    <n v="2455"/>
    <s v="New York"/>
    <n v="1"/>
    <n v="0.56999999999999995"/>
    <x v="0"/>
    <n v="12"/>
    <x v="1"/>
    <x v="9"/>
    <x v="0"/>
    <s v="Yes"/>
    <n v="1"/>
    <x v="0"/>
    <n v="50"/>
    <n v="0.03"/>
    <n v="4.88"/>
    <x v="1"/>
    <n v="16"/>
    <s v="No"/>
    <d v="2016-09-15T00:00:00"/>
    <x v="185"/>
    <n v="16"/>
    <s v="Active"/>
    <s v="No"/>
  </r>
  <r>
    <n v="2202"/>
    <s v="Parking! Stylish Basement Home by Beautiful Park!"/>
    <n v="2381"/>
    <s v="New York"/>
    <n v="0.96"/>
    <n v="0.96"/>
    <x v="0"/>
    <n v="22"/>
    <x v="2"/>
    <x v="25"/>
    <x v="1"/>
    <s v="No"/>
    <n v="6"/>
    <x v="2"/>
    <n v="173"/>
    <n v="0.03"/>
    <n v="4.53"/>
    <x v="1"/>
    <n v="210"/>
    <s v="No"/>
    <d v="2016-09-01T00:00:00"/>
    <x v="13"/>
    <n v="269"/>
    <s v="Active"/>
    <s v="No"/>
  </r>
  <r>
    <n v="2203"/>
    <s v="Independent apt in 2 family pvt. home"/>
    <n v="2343"/>
    <s v="New York"/>
    <n v="1"/>
    <n v="0.98"/>
    <x v="1"/>
    <n v="26"/>
    <x v="2"/>
    <x v="19"/>
    <x v="1"/>
    <s v="No"/>
    <n v="3"/>
    <x v="1"/>
    <n v="85"/>
    <n v="0.03"/>
    <n v="4.9800000000000004"/>
    <x v="1"/>
    <n v="155"/>
    <s v="Yes"/>
    <d v="2016-09-05T00:00:00"/>
    <x v="10"/>
    <n v="292"/>
    <s v="Active"/>
    <s v="Yes"/>
  </r>
  <r>
    <n v="2204"/>
    <s v="Spacious light drenched 3 bedroom"/>
    <n v="1960"/>
    <s v="New York"/>
    <n v="1"/>
    <n v="1"/>
    <x v="1"/>
    <n v="12"/>
    <x v="1"/>
    <x v="9"/>
    <x v="1"/>
    <s v="No"/>
    <n v="6"/>
    <x v="2"/>
    <n v="250"/>
    <n v="0.04"/>
    <n v="4.9000000000000004"/>
    <x v="1"/>
    <n v="98"/>
    <s v="No"/>
    <d v="2016-09-12T00:00:00"/>
    <x v="282"/>
    <n v="330"/>
    <s v="Active"/>
    <s v="Yes"/>
  </r>
  <r>
    <n v="2205"/>
    <s v="RATED â˜…â˜…â˜…â˜…â˜… IN THIS 2 BEDROOM PRESIDENTIAL SUITE"/>
    <n v="2742"/>
    <s v="California"/>
    <n v="0.81"/>
    <n v="1"/>
    <x v="0"/>
    <n v="18"/>
    <x v="0"/>
    <x v="20"/>
    <x v="1"/>
    <s v="No"/>
    <n v="6"/>
    <x v="2"/>
    <n v="536"/>
    <n v="0.05"/>
    <n v="4.91"/>
    <x v="1"/>
    <n v="23"/>
    <s v="No"/>
    <d v="2017-05-03T00:00:00"/>
    <x v="361"/>
    <n v="346"/>
    <s v="Active"/>
    <s v="Yes"/>
  </r>
  <r>
    <n v="2206"/>
    <s v="Gorgeous Loft"/>
    <n v="457"/>
    <s v="New York"/>
    <n v="1"/>
    <n v="1"/>
    <x v="1"/>
    <n v="7"/>
    <x v="1"/>
    <x v="3"/>
    <x v="1"/>
    <s v="No"/>
    <n v="5"/>
    <x v="1"/>
    <n v="165"/>
    <n v="0.03"/>
    <n v="4.82"/>
    <x v="1"/>
    <n v="113"/>
    <s v="Yes"/>
    <d v="2016-09-18T00:00:00"/>
    <x v="51"/>
    <n v="114"/>
    <s v="Active"/>
    <s v="Yes"/>
  </r>
  <r>
    <n v="2207"/>
    <s v="2BR fully furnished in the UES - minimum 30 days"/>
    <n v="2005"/>
    <s v="New York"/>
    <n v="1"/>
    <n v="0.87"/>
    <x v="1"/>
    <n v="19"/>
    <x v="0"/>
    <x v="12"/>
    <x v="1"/>
    <s v="No"/>
    <n v="5"/>
    <x v="1"/>
    <n v="99"/>
    <n v="0.03"/>
    <n v="4.75"/>
    <x v="1"/>
    <n v="4"/>
    <s v="No"/>
    <d v="2017-03-04T00:00:00"/>
    <x v="602"/>
    <n v="365"/>
    <s v="Active"/>
    <s v="No"/>
  </r>
  <r>
    <n v="2208"/>
    <s v="Spacious Studio Room in Flushing, Queens"/>
    <n v="2976"/>
    <s v="New York"/>
    <n v="1"/>
    <n v="0.75"/>
    <x v="0"/>
    <n v="22"/>
    <x v="2"/>
    <x v="25"/>
    <x v="0"/>
    <s v="Yes"/>
    <n v="4"/>
    <x v="1"/>
    <n v="56"/>
    <n v="0.03"/>
    <n v="4.9800000000000004"/>
    <x v="1"/>
    <n v="46"/>
    <s v="No"/>
    <d v="2016-09-19T00:00:00"/>
    <x v="75"/>
    <n v="365"/>
    <s v="Active"/>
    <s v="Yes"/>
  </r>
  <r>
    <n v="2209"/>
    <s v="Bright, Modern, Cozy Room w/Rooftop in Brooklyn"/>
    <n v="2973"/>
    <s v="New York"/>
    <n v="1"/>
    <n v="0.97"/>
    <x v="1"/>
    <n v="7"/>
    <x v="1"/>
    <x v="3"/>
    <x v="0"/>
    <s v="Yes"/>
    <n v="1"/>
    <x v="0"/>
    <n v="56"/>
    <n v="0.03"/>
    <n v="4.99"/>
    <x v="1"/>
    <n v="195"/>
    <s v="Yes"/>
    <d v="2016-08-28T00:00:00"/>
    <x v="142"/>
    <n v="154"/>
    <s v="Active"/>
    <s v="Yes"/>
  </r>
  <r>
    <n v="2210"/>
    <s v="çº½çº¦ä¹‹å®¶ï¼ˆSunnyHome5ï¼‰"/>
    <n v="2488"/>
    <s v="New York"/>
    <n v="1"/>
    <n v="0.89"/>
    <x v="0"/>
    <n v="22"/>
    <x v="2"/>
    <x v="25"/>
    <x v="0"/>
    <s v="Yes"/>
    <n v="2"/>
    <x v="0"/>
    <n v="58"/>
    <n v="0.03"/>
    <n v="4.57"/>
    <x v="1"/>
    <n v="37"/>
    <s v="No"/>
    <d v="2016-09-23T00:00:00"/>
    <x v="7"/>
    <n v="88"/>
    <s v="Active"/>
    <s v="No"/>
  </r>
  <r>
    <n v="2211"/>
    <s v="Lovely Bijou!! 5MIN.to MANHATTAN"/>
    <n v="522"/>
    <s v="New York"/>
    <n v="0.7"/>
    <n v="0.56000000000000005"/>
    <x v="0"/>
    <n v="24"/>
    <x v="2"/>
    <x v="5"/>
    <x v="0"/>
    <s v="Yes"/>
    <n v="2"/>
    <x v="0"/>
    <n v="75"/>
    <n v="0.03"/>
    <n v="4.6500000000000004"/>
    <x v="1"/>
    <n v="107"/>
    <s v="No"/>
    <d v="2016-10-30T00:00:00"/>
    <x v="465"/>
    <n v="364"/>
    <s v="Active"/>
    <s v="No"/>
  </r>
  <r>
    <n v="2212"/>
    <s v="Home Base, Back Yard!"/>
    <n v="2978"/>
    <s v="New York"/>
    <n v="0.87"/>
    <n v="0.87"/>
    <x v="1"/>
    <n v="7"/>
    <x v="1"/>
    <x v="3"/>
    <x v="1"/>
    <s v="No"/>
    <n v="4"/>
    <x v="1"/>
    <n v="87"/>
    <n v="0.03"/>
    <n v="4.82"/>
    <x v="1"/>
    <n v="172"/>
    <s v="Yes"/>
    <d v="2016-09-02T00:00:00"/>
    <x v="47"/>
    <n v="123"/>
    <s v="Active"/>
    <s v="No"/>
  </r>
  <r>
    <n v="2213"/>
    <s v="20-25 minutes to downtown NYC/30-40 to midtown"/>
    <n v="2963"/>
    <s v="New York"/>
    <n v="1"/>
    <n v="0.98"/>
    <x v="0"/>
    <n v="7"/>
    <x v="1"/>
    <x v="3"/>
    <x v="0"/>
    <s v="Yes"/>
    <n v="2"/>
    <x v="0"/>
    <n v="33"/>
    <n v="0.03"/>
    <n v="4.68"/>
    <x v="1"/>
    <n v="90"/>
    <s v="No"/>
    <d v="2016-10-16T00:00:00"/>
    <x v="398"/>
    <n v="97"/>
    <s v="Active"/>
    <s v="Yes"/>
  </r>
  <r>
    <n v="2214"/>
    <s v="20-25 minutes to downtown NYC/30-40 to midtown"/>
    <n v="2963"/>
    <s v="New York"/>
    <n v="1"/>
    <n v="0.98"/>
    <x v="0"/>
    <n v="7"/>
    <x v="1"/>
    <x v="3"/>
    <x v="0"/>
    <s v="Yes"/>
    <n v="2"/>
    <x v="0"/>
    <n v="34"/>
    <n v="0.03"/>
    <n v="4.75"/>
    <x v="1"/>
    <n v="103"/>
    <s v="No"/>
    <d v="2016-08-31T00:00:00"/>
    <x v="125"/>
    <n v="294"/>
    <s v="Active"/>
    <s v="Yes"/>
  </r>
  <r>
    <n v="2215"/>
    <s v="BUDGET COZY ROOM 2 BLOCKS FROM SUBWAY"/>
    <n v="1052"/>
    <s v="New York"/>
    <n v="1"/>
    <n v="0.96"/>
    <x v="0"/>
    <n v="10"/>
    <x v="1"/>
    <x v="17"/>
    <x v="0"/>
    <s v="Yes"/>
    <n v="1"/>
    <x v="0"/>
    <n v="33"/>
    <n v="0.03"/>
    <n v="5"/>
    <x v="1"/>
    <n v="13"/>
    <s v="No"/>
    <d v="2017-09-05T00:00:00"/>
    <x v="495"/>
    <n v="60"/>
    <s v="Active"/>
    <s v="No"/>
  </r>
  <r>
    <n v="2216"/>
    <s v="Brooklyn Duplex in a beautiful brownstone"/>
    <n v="2981"/>
    <s v="New York"/>
    <n v="0.25"/>
    <n v="0.44"/>
    <x v="0"/>
    <n v="7"/>
    <x v="1"/>
    <x v="3"/>
    <x v="1"/>
    <s v="No"/>
    <n v="6"/>
    <x v="2"/>
    <n v="163"/>
    <n v="0.03"/>
    <n v="4.84"/>
    <x v="1"/>
    <n v="43"/>
    <s v="No"/>
    <d v="2017-01-03T00:00:00"/>
    <x v="190"/>
    <n v="221"/>
    <s v="Active"/>
    <s v="No"/>
  </r>
  <r>
    <n v="2217"/>
    <s v="Breathtaking City Views 3 Bed Apt. in Lincoln Sq!"/>
    <n v="309"/>
    <s v="New York"/>
    <n v="1"/>
    <n v="1"/>
    <x v="0"/>
    <n v="20"/>
    <x v="0"/>
    <x v="1"/>
    <x v="1"/>
    <s v="No"/>
    <n v="9"/>
    <x v="2"/>
    <n v="3000"/>
    <n v="7.0000000000000007E-2"/>
    <n v="4.88"/>
    <x v="1"/>
    <n v="8"/>
    <s v="No"/>
    <d v="2016-10-02T00:00:00"/>
    <x v="603"/>
    <n v="365"/>
    <s v="Active"/>
    <s v="No"/>
  </r>
  <r>
    <n v="2218"/>
    <s v="Large bedroom in Luxury bldg West Harlem"/>
    <n v="2983"/>
    <s v="New York"/>
    <n v="1"/>
    <n v="0.67"/>
    <x v="0"/>
    <n v="16"/>
    <x v="0"/>
    <x v="10"/>
    <x v="0"/>
    <s v="Yes"/>
    <n v="1"/>
    <x v="0"/>
    <n v="40"/>
    <n v="0.03"/>
    <n v="4.58"/>
    <x v="1"/>
    <n v="31"/>
    <s v="No"/>
    <d v="2016-10-11T00:00:00"/>
    <x v="130"/>
    <n v="299"/>
    <s v="Active"/>
    <s v="No"/>
  </r>
  <r>
    <n v="2219"/>
    <s v="Clean + Spacious 2BR | Desk Space + WiFi | NYC"/>
    <n v="2185"/>
    <s v="New Jersey"/>
    <n v="0.99"/>
    <n v="0.96"/>
    <x v="0"/>
    <n v="17"/>
    <x v="0"/>
    <x v="0"/>
    <x v="1"/>
    <s v="No"/>
    <n v="5"/>
    <x v="1"/>
    <n v="349"/>
    <n v="0.04"/>
    <n v="5"/>
    <x v="1"/>
    <n v="3"/>
    <s v="No"/>
    <d v="2017-01-01T00:00:00"/>
    <x v="604"/>
    <n v="0"/>
    <s v="Inactive"/>
    <s v="Yes"/>
  </r>
  <r>
    <n v="2220"/>
    <s v="Spacious, sun-drenched artist loft"/>
    <n v="341"/>
    <s v="New York"/>
    <n v="1"/>
    <n v="1"/>
    <x v="0"/>
    <n v="11"/>
    <x v="1"/>
    <x v="8"/>
    <x v="0"/>
    <s v="Yes"/>
    <n v="1"/>
    <x v="0"/>
    <n v="45"/>
    <n v="0.03"/>
    <n v="4.78"/>
    <x v="1"/>
    <n v="9"/>
    <s v="No"/>
    <d v="2016-09-21T00:00:00"/>
    <x v="21"/>
    <n v="0"/>
    <s v="Inactive"/>
    <s v="No"/>
  </r>
  <r>
    <n v="2221"/>
    <s v="Private Getaway on Central Park"/>
    <n v="4057"/>
    <s v="New Jersey"/>
    <n v="1"/>
    <n v="1"/>
    <x v="0"/>
    <n v="14"/>
    <x v="0"/>
    <x v="2"/>
    <x v="1"/>
    <s v="No"/>
    <n v="4"/>
    <x v="1"/>
    <n v="90"/>
    <n v="0.03"/>
    <n v="4.67"/>
    <x v="1"/>
    <n v="6"/>
    <s v="No"/>
    <d v="2016-08-28T00:00:00"/>
    <x v="129"/>
    <n v="122"/>
    <s v="Active"/>
    <s v="Yes"/>
  </r>
  <r>
    <n v="2222"/>
    <s v="Upper Westside  Room w/ Private Bath &amp; View"/>
    <n v="2080"/>
    <s v="New York"/>
    <n v="1"/>
    <n v="0.96"/>
    <x v="1"/>
    <n v="16"/>
    <x v="0"/>
    <x v="10"/>
    <x v="0"/>
    <s v="Yes"/>
    <n v="2"/>
    <x v="0"/>
    <n v="105"/>
    <n v="0.03"/>
    <n v="4.9000000000000004"/>
    <x v="1"/>
    <n v="120"/>
    <s v="Yes"/>
    <d v="2016-09-05T00:00:00"/>
    <x v="136"/>
    <n v="101"/>
    <s v="Active"/>
    <s v="No"/>
  </r>
  <r>
    <n v="2223"/>
    <s v="2A Lovely one bedroom apartment in Williamsburg"/>
    <n v="2555"/>
    <s v="New York"/>
    <n v="1"/>
    <n v="0.86"/>
    <x v="1"/>
    <n v="12"/>
    <x v="1"/>
    <x v="9"/>
    <x v="1"/>
    <s v="No"/>
    <n v="3"/>
    <x v="1"/>
    <n v="90"/>
    <n v="0.03"/>
    <n v="4.7699999999999996"/>
    <x v="1"/>
    <n v="13"/>
    <s v="No"/>
    <d v="2016-11-03T00:00:00"/>
    <x v="77"/>
    <n v="179"/>
    <s v="Active"/>
    <s v="No"/>
  </r>
  <r>
    <n v="2224"/>
    <s v="Large Private Apt in colorful Bushwick!"/>
    <n v="751"/>
    <s v="Biobio"/>
    <n v="1"/>
    <n v="0.71"/>
    <x v="1"/>
    <n v="8"/>
    <x v="1"/>
    <x v="11"/>
    <x v="1"/>
    <s v="No"/>
    <n v="2"/>
    <x v="0"/>
    <n v="75"/>
    <n v="0.03"/>
    <n v="5"/>
    <x v="1"/>
    <n v="21"/>
    <s v="No"/>
    <d v="2016-09-02T00:00:00"/>
    <x v="241"/>
    <n v="7"/>
    <s v="Active"/>
    <s v="Yes"/>
  </r>
  <r>
    <n v="2225"/>
    <s v="Renovated brownstone apt w/ private outdoor patio"/>
    <n v="2457"/>
    <s v="New York"/>
    <n v="0.78"/>
    <n v="0.96"/>
    <x v="1"/>
    <n v="7"/>
    <x v="1"/>
    <x v="3"/>
    <x v="1"/>
    <s v="No"/>
    <n v="4"/>
    <x v="1"/>
    <n v="189"/>
    <n v="0.03"/>
    <n v="5"/>
    <x v="1"/>
    <n v="137"/>
    <s v="Yes"/>
    <d v="2016-09-04T00:00:00"/>
    <x v="605"/>
    <n v="235"/>
    <s v="Active"/>
    <s v="No"/>
  </r>
  <r>
    <n v="2226"/>
    <s v="Spacious 2 bedroom penthouse in Williamsburg"/>
    <n v="2555"/>
    <s v="New York"/>
    <n v="1"/>
    <n v="0.86"/>
    <x v="1"/>
    <n v="11"/>
    <x v="1"/>
    <x v="8"/>
    <x v="1"/>
    <s v="No"/>
    <n v="4"/>
    <x v="1"/>
    <n v="109"/>
    <n v="0.03"/>
    <n v="5"/>
    <x v="1"/>
    <n v="8"/>
    <s v="No"/>
    <d v="2017-01-31T00:00:00"/>
    <x v="58"/>
    <n v="179"/>
    <s v="Active"/>
    <s v="No"/>
  </r>
  <r>
    <n v="2227"/>
    <s v="Modern Spacious Private One bedroom Free Parking."/>
    <n v="2536"/>
    <s v="New York"/>
    <n v="1"/>
    <n v="0.98"/>
    <x v="1"/>
    <n v="22"/>
    <x v="2"/>
    <x v="25"/>
    <x v="1"/>
    <s v="No"/>
    <n v="4"/>
    <x v="1"/>
    <n v="112"/>
    <n v="0.03"/>
    <n v="4.8099999999999996"/>
    <x v="1"/>
    <n v="252"/>
    <s v="Yes"/>
    <d v="2016-09-26T00:00:00"/>
    <x v="47"/>
    <n v="361"/>
    <s v="Active"/>
    <s v="No"/>
  </r>
  <r>
    <n v="2228"/>
    <s v="Artist's Townhouse"/>
    <n v="1437"/>
    <s v="Basque Country"/>
    <n v="1"/>
    <n v="0.75"/>
    <x v="0"/>
    <n v="7"/>
    <x v="1"/>
    <x v="3"/>
    <x v="1"/>
    <s v="No"/>
    <n v="10"/>
    <x v="2"/>
    <n v="675"/>
    <n v="0.05"/>
    <n v="4"/>
    <x v="0"/>
    <n v="8"/>
    <s v="No"/>
    <d v="2016-11-25T00:00:00"/>
    <x v="564"/>
    <n v="179"/>
    <s v="Active"/>
    <s v="No"/>
  </r>
  <r>
    <n v="2229"/>
    <s v="Cozy Quiet/NYC, Brooklyn apt next to subway!!"/>
    <n v="2986"/>
    <s v="New York"/>
    <n v="1"/>
    <n v="0.97"/>
    <x v="1"/>
    <n v="7"/>
    <x v="1"/>
    <x v="3"/>
    <x v="1"/>
    <s v="No"/>
    <n v="5"/>
    <x v="1"/>
    <n v="170"/>
    <n v="0.03"/>
    <n v="4.99"/>
    <x v="1"/>
    <n v="160"/>
    <s v="Yes"/>
    <d v="2016-11-22T00:00:00"/>
    <x v="0"/>
    <n v="365"/>
    <s v="Active"/>
    <s v="Yes"/>
  </r>
  <r>
    <n v="2230"/>
    <s v="Clean bright comfy 1BR east Harlem"/>
    <n v="2594"/>
    <s v="New York"/>
    <n v="1"/>
    <n v="0.33"/>
    <x v="0"/>
    <n v="14"/>
    <x v="0"/>
    <x v="2"/>
    <x v="1"/>
    <s v="No"/>
    <n v="3"/>
    <x v="1"/>
    <n v="106"/>
    <n v="0.03"/>
    <n v="4.7"/>
    <x v="1"/>
    <n v="10"/>
    <s v="No"/>
    <d v="2016-09-23T00:00:00"/>
    <x v="427"/>
    <n v="56"/>
    <s v="Active"/>
    <s v="No"/>
  </r>
  <r>
    <n v="2231"/>
    <s v="çº½çº¦ä¹‹å®¶ï¼ˆSunnyHome3)"/>
    <n v="2126"/>
    <s v="New York"/>
    <n v="0.96"/>
    <n v="0.95"/>
    <x v="0"/>
    <n v="22"/>
    <x v="2"/>
    <x v="25"/>
    <x v="0"/>
    <s v="Yes"/>
    <n v="2"/>
    <x v="0"/>
    <n v="58"/>
    <n v="0.03"/>
    <n v="4.7300000000000004"/>
    <x v="1"/>
    <n v="64"/>
    <s v="No"/>
    <d v="2016-09-02T00:00:00"/>
    <x v="213"/>
    <n v="90"/>
    <s v="Active"/>
    <s v="No"/>
  </r>
  <r>
    <n v="2232"/>
    <s v="West Harlem Cosy and Spacious Room"/>
    <n v="1354"/>
    <s v="New York"/>
    <n v="1"/>
    <n v="0.5"/>
    <x v="1"/>
    <n v="16"/>
    <x v="0"/>
    <x v="10"/>
    <x v="0"/>
    <s v="Yes"/>
    <n v="2"/>
    <x v="0"/>
    <n v="71"/>
    <n v="0.03"/>
    <n v="5"/>
    <x v="1"/>
    <n v="6"/>
    <s v="No"/>
    <d v="2016-10-01T00:00:00"/>
    <x v="606"/>
    <n v="249"/>
    <s v="Active"/>
    <s v="No"/>
  </r>
  <r>
    <n v="2233"/>
    <s v="Cozy Bed Stuy Getaway"/>
    <n v="2397"/>
    <s v="New York"/>
    <n v="0.8"/>
    <n v="0.97"/>
    <x v="1"/>
    <n v="7"/>
    <x v="1"/>
    <x v="3"/>
    <x v="1"/>
    <s v="No"/>
    <n v="5"/>
    <x v="1"/>
    <n v="95"/>
    <n v="0.03"/>
    <n v="4.93"/>
    <x v="1"/>
    <n v="28"/>
    <s v="No"/>
    <d v="2019-04-27T00:00:00"/>
    <x v="326"/>
    <n v="318"/>
    <s v="Active"/>
    <s v="Yes"/>
  </r>
  <r>
    <n v="2234"/>
    <s v="Lovely UWS apt"/>
    <n v="7"/>
    <s v="New York"/>
    <n v="1"/>
    <n v="1"/>
    <x v="0"/>
    <n v="20"/>
    <x v="0"/>
    <x v="1"/>
    <x v="1"/>
    <s v="No"/>
    <n v="2"/>
    <x v="0"/>
    <n v="140"/>
    <n v="0.03"/>
    <n v="5"/>
    <x v="1"/>
    <n v="5"/>
    <s v="No"/>
    <d v="2016-09-26T00:00:00"/>
    <x v="607"/>
    <n v="89"/>
    <s v="Active"/>
    <s v="No"/>
  </r>
  <r>
    <n v="2235"/>
    <s v="Huge Brownstone! Private Room! Clean! City in 15!"/>
    <n v="2028"/>
    <s v="New York"/>
    <n v="1"/>
    <n v="0.98"/>
    <x v="0"/>
    <n v="7"/>
    <x v="1"/>
    <x v="3"/>
    <x v="0"/>
    <s v="Yes"/>
    <n v="1"/>
    <x v="0"/>
    <n v="50"/>
    <n v="0.03"/>
    <n v="4.75"/>
    <x v="1"/>
    <n v="108"/>
    <s v="No"/>
    <d v="2016-10-08T00:00:00"/>
    <x v="66"/>
    <n v="346"/>
    <s v="Active"/>
    <s v="Yes"/>
  </r>
  <r>
    <n v="2236"/>
    <s v="Serene &amp; Clean Cuartito with Garden View"/>
    <n v="2705"/>
    <s v="New York"/>
    <n v="1"/>
    <n v="0.89"/>
    <x v="0"/>
    <n v="11"/>
    <x v="1"/>
    <x v="8"/>
    <x v="0"/>
    <s v="Yes"/>
    <n v="1"/>
    <x v="0"/>
    <n v="55"/>
    <n v="0.03"/>
    <n v="4.9800000000000004"/>
    <x v="1"/>
    <n v="189"/>
    <s v="Yes"/>
    <d v="2016-09-12T00:00:00"/>
    <x v="455"/>
    <n v="74"/>
    <s v="Active"/>
    <s v="Yes"/>
  </r>
  <r>
    <n v="2237"/>
    <s v="Brooklyn Gem: Stylish &amp; Family Friendly"/>
    <n v="1693"/>
    <s v="New York"/>
    <n v="1"/>
    <n v="1"/>
    <x v="0"/>
    <n v="7"/>
    <x v="1"/>
    <x v="3"/>
    <x v="1"/>
    <s v="No"/>
    <n v="4"/>
    <x v="1"/>
    <n v="275"/>
    <n v="0.04"/>
    <n v="4.71"/>
    <x v="1"/>
    <n v="7"/>
    <s v="No"/>
    <d v="2018-10-09T00:00:00"/>
    <x v="23"/>
    <n v="0"/>
    <s v="Inactive"/>
    <s v="No"/>
  </r>
  <r>
    <n v="2238"/>
    <s v="Duplex apartment in the heart of Brooklyn"/>
    <n v="3002"/>
    <s v="New York"/>
    <n v="1"/>
    <n v="0.98"/>
    <x v="1"/>
    <n v="7"/>
    <x v="1"/>
    <x v="3"/>
    <x v="1"/>
    <s v="No"/>
    <n v="6"/>
    <x v="2"/>
    <n v="192"/>
    <n v="0.03"/>
    <n v="4.91"/>
    <x v="1"/>
    <n v="70"/>
    <s v="No"/>
    <d v="2016-09-19T00:00:00"/>
    <x v="129"/>
    <n v="67"/>
    <s v="Active"/>
    <s v="No"/>
  </r>
  <r>
    <n v="2239"/>
    <s v="Clean and sunny bedroom in Bedstuy (room #1)"/>
    <n v="414"/>
    <s v="New York"/>
    <n v="0.33"/>
    <n v="0.85"/>
    <x v="0"/>
    <n v="7"/>
    <x v="1"/>
    <x v="3"/>
    <x v="0"/>
    <s v="Yes"/>
    <n v="2"/>
    <x v="0"/>
    <n v="52"/>
    <n v="0.03"/>
    <n v="4.75"/>
    <x v="1"/>
    <n v="16"/>
    <s v="No"/>
    <d v="2016-09-20T00:00:00"/>
    <x v="14"/>
    <n v="117"/>
    <s v="Active"/>
    <s v="Yes"/>
  </r>
  <r>
    <n v="2240"/>
    <s v="Gorgeous brand new apartment in Bushwick"/>
    <n v="612"/>
    <s v="New York"/>
    <n v="1"/>
    <n v="0.43"/>
    <x v="0"/>
    <n v="8"/>
    <x v="1"/>
    <x v="11"/>
    <x v="1"/>
    <s v="No"/>
    <n v="2"/>
    <x v="0"/>
    <n v="120"/>
    <n v="0.03"/>
    <n v="4.71"/>
    <x v="1"/>
    <n v="28"/>
    <s v="No"/>
    <d v="2016-09-26T00:00:00"/>
    <x v="64"/>
    <n v="263"/>
    <s v="Active"/>
    <s v="No"/>
  </r>
  <r>
    <n v="2241"/>
    <s v="West Harlem, great location, new building!"/>
    <n v="940"/>
    <s v="New York"/>
    <n v="0.67"/>
    <n v="0.86"/>
    <x v="0"/>
    <n v="16"/>
    <x v="0"/>
    <x v="10"/>
    <x v="1"/>
    <s v="No"/>
    <n v="4"/>
    <x v="1"/>
    <n v="200"/>
    <n v="0.04"/>
    <n v="4.7300000000000004"/>
    <x v="1"/>
    <n v="15"/>
    <s v="No"/>
    <d v="2019-07-17T00:00:00"/>
    <x v="70"/>
    <n v="74"/>
    <s v="Active"/>
    <s v="No"/>
  </r>
  <r>
    <n v="2242"/>
    <s v="Nice Private room in quiet 2 level Brownstone!"/>
    <n v="2028"/>
    <s v="New York"/>
    <n v="1"/>
    <n v="0.98"/>
    <x v="0"/>
    <n v="7"/>
    <x v="1"/>
    <x v="3"/>
    <x v="0"/>
    <s v="Yes"/>
    <n v="1"/>
    <x v="0"/>
    <n v="50"/>
    <n v="0.03"/>
    <n v="4.9800000000000004"/>
    <x v="1"/>
    <n v="85"/>
    <s v="No"/>
    <d v="2016-10-21T00:00:00"/>
    <x v="226"/>
    <n v="335"/>
    <s v="Active"/>
    <s v="Yes"/>
  </r>
  <r>
    <n v="2243"/>
    <s v="Great long term share in fab 2 BR apt."/>
    <n v="2709"/>
    <s v="California"/>
    <n v="1"/>
    <n v="1"/>
    <x v="1"/>
    <n v="20"/>
    <x v="0"/>
    <x v="1"/>
    <x v="0"/>
    <s v="Yes"/>
    <n v="1"/>
    <x v="0"/>
    <n v="80"/>
    <n v="0.03"/>
    <n v="5"/>
    <x v="1"/>
    <n v="3"/>
    <s v="No"/>
    <d v="2016-11-21T00:00:00"/>
    <x v="608"/>
    <n v="363"/>
    <s v="Active"/>
    <s v="No"/>
  </r>
  <r>
    <n v="2244"/>
    <s v="Newly renovated 1-bm apt with a wooden deck."/>
    <n v="1448"/>
    <s v="New York"/>
    <n v="1"/>
    <n v="0.72"/>
    <x v="1"/>
    <n v="21"/>
    <x v="2"/>
    <x v="13"/>
    <x v="1"/>
    <s v="No"/>
    <n v="3"/>
    <x v="1"/>
    <n v="116"/>
    <n v="0.03"/>
    <n v="5"/>
    <x v="1"/>
    <n v="58"/>
    <s v="No"/>
    <d v="2016-09-19T00:00:00"/>
    <x v="102"/>
    <n v="360"/>
    <s v="Active"/>
    <s v="No"/>
  </r>
  <r>
    <n v="2245"/>
    <s v="Cozy 1 Bedroom COVID FREE 10 minutes to midtown"/>
    <n v="3000"/>
    <s v="New York"/>
    <n v="0"/>
    <n v="0.91"/>
    <x v="0"/>
    <n v="14"/>
    <x v="0"/>
    <x v="2"/>
    <x v="1"/>
    <s v="No"/>
    <n v="3"/>
    <x v="1"/>
    <n v="112"/>
    <n v="0.03"/>
    <n v="5"/>
    <x v="1"/>
    <n v="6"/>
    <s v="No"/>
    <d v="2019-12-12T00:00:00"/>
    <x v="15"/>
    <n v="41"/>
    <s v="Active"/>
    <s v="No"/>
  </r>
  <r>
    <n v="2246"/>
    <s v="Professionally Cleaned Loft Minutes From Manhattan"/>
    <n v="2999"/>
    <s v="New York"/>
    <n v="0.93"/>
    <n v="0.83"/>
    <x v="0"/>
    <n v="12"/>
    <x v="1"/>
    <x v="9"/>
    <x v="1"/>
    <s v="No"/>
    <n v="5"/>
    <x v="1"/>
    <n v="82"/>
    <n v="0.03"/>
    <n v="4.88"/>
    <x v="1"/>
    <n v="234"/>
    <s v="Yes"/>
    <d v="2016-09-14T00:00:00"/>
    <x v="110"/>
    <n v="127"/>
    <s v="Active"/>
    <s v="No"/>
  </r>
  <r>
    <n v="2247"/>
    <s v="Stylish, Comfortable, and Affordable in Brooklyn"/>
    <n v="1082"/>
    <s v="New York"/>
    <n v="1"/>
    <n v="1"/>
    <x v="1"/>
    <n v="9"/>
    <x v="1"/>
    <x v="16"/>
    <x v="1"/>
    <s v="No"/>
    <n v="6"/>
    <x v="2"/>
    <n v="84"/>
    <n v="0.03"/>
    <n v="4.8899999999999997"/>
    <x v="1"/>
    <n v="178"/>
    <s v="Yes"/>
    <d v="2016-10-03T00:00:00"/>
    <x v="232"/>
    <n v="20"/>
    <s v="Active"/>
    <s v="Yes"/>
  </r>
  <r>
    <n v="2248"/>
    <s v="Private Cozy, Comfy &amp; Bright Room!"/>
    <n v="1289"/>
    <s v="New York"/>
    <n v="1"/>
    <n v="0.89"/>
    <x v="1"/>
    <n v="14"/>
    <x v="0"/>
    <x v="2"/>
    <x v="0"/>
    <s v="Yes"/>
    <n v="1"/>
    <x v="0"/>
    <n v="47"/>
    <n v="0.03"/>
    <n v="4.9000000000000004"/>
    <x v="1"/>
    <n v="10"/>
    <s v="No"/>
    <d v="2016-09-26T00:00:00"/>
    <x v="572"/>
    <n v="302"/>
    <s v="Active"/>
    <s v="No"/>
  </r>
  <r>
    <n v="2249"/>
    <s v="Private room in Sunnyside 2 46th St"/>
    <n v="2934"/>
    <s v="New York"/>
    <n v="0.9"/>
    <n v="1"/>
    <x v="0"/>
    <n v="26"/>
    <x v="2"/>
    <x v="19"/>
    <x v="0"/>
    <s v="Yes"/>
    <n v="2"/>
    <x v="0"/>
    <n v="55"/>
    <n v="0.03"/>
    <n v="4.5599999999999996"/>
    <x v="1"/>
    <n v="239"/>
    <s v="No"/>
    <d v="2016-09-19T00:00:00"/>
    <x v="383"/>
    <n v="46"/>
    <s v="Active"/>
    <s v="Yes"/>
  </r>
  <r>
    <n v="2250"/>
    <s v="Private Room in Sunnyside 3"/>
    <n v="2934"/>
    <s v="New York"/>
    <n v="0.9"/>
    <n v="1"/>
    <x v="0"/>
    <n v="26"/>
    <x v="2"/>
    <x v="19"/>
    <x v="0"/>
    <s v="Yes"/>
    <n v="2"/>
    <x v="0"/>
    <n v="45"/>
    <n v="0.03"/>
    <n v="4.5599999999999996"/>
    <x v="1"/>
    <n v="213"/>
    <s v="No"/>
    <d v="2016-09-19T00:00:00"/>
    <x v="296"/>
    <n v="46"/>
    <s v="Active"/>
    <s v="Yes"/>
  </r>
  <r>
    <n v="2251"/>
    <s v="Private room in Sunnyside 1"/>
    <n v="2934"/>
    <s v="New York"/>
    <n v="0.9"/>
    <n v="1"/>
    <x v="0"/>
    <n v="26"/>
    <x v="2"/>
    <x v="19"/>
    <x v="0"/>
    <s v="Yes"/>
    <n v="2"/>
    <x v="0"/>
    <n v="45"/>
    <n v="0.03"/>
    <n v="4.63"/>
    <x v="1"/>
    <n v="189"/>
    <s v="No"/>
    <d v="2016-10-02T00:00:00"/>
    <x v="300"/>
    <n v="45"/>
    <s v="Active"/>
    <s v="Yes"/>
  </r>
  <r>
    <n v="2252"/>
    <s v="Biggest Flat in NYC! Close to Train, Cafes &amp; Shops"/>
    <n v="1349"/>
    <s v="New York"/>
    <n v="1"/>
    <n v="0.98"/>
    <x v="0"/>
    <n v="7"/>
    <x v="1"/>
    <x v="3"/>
    <x v="0"/>
    <s v="Yes"/>
    <n v="3"/>
    <x v="1"/>
    <n v="65"/>
    <n v="0.03"/>
    <n v="4.75"/>
    <x v="1"/>
    <n v="65"/>
    <s v="No"/>
    <d v="2016-10-29T00:00:00"/>
    <x v="8"/>
    <n v="176"/>
    <s v="Active"/>
    <s v="Yes"/>
  </r>
  <r>
    <n v="2253"/>
    <s v="Art Gallery 1BD - Heart of East Village"/>
    <n v="3007"/>
    <s v="New York"/>
    <n v="0.88"/>
    <n v="0.81"/>
    <x v="0"/>
    <n v="15"/>
    <x v="0"/>
    <x v="4"/>
    <x v="1"/>
    <s v="No"/>
    <n v="4"/>
    <x v="1"/>
    <n v="120"/>
    <n v="0.03"/>
    <n v="4.38"/>
    <x v="0"/>
    <n v="53"/>
    <s v="No"/>
    <d v="2016-10-17T00:00:00"/>
    <x v="90"/>
    <n v="15"/>
    <s v="Active"/>
    <s v="No"/>
  </r>
  <r>
    <n v="2254"/>
    <s v="2 BED APARTMENT DUPLEX WITH HUGE PRIVATE ROOF DECK"/>
    <n v="2585"/>
    <s v="New York"/>
    <n v="0.67"/>
    <n v="0.75"/>
    <x v="0"/>
    <n v="17"/>
    <x v="0"/>
    <x v="0"/>
    <x v="1"/>
    <s v="No"/>
    <n v="5"/>
    <x v="1"/>
    <n v="200"/>
    <n v="0.04"/>
    <n v="5"/>
    <x v="1"/>
    <n v="3"/>
    <s v="No"/>
    <d v="2017-05-13T00:00:00"/>
    <x v="391"/>
    <n v="196"/>
    <s v="Active"/>
    <s v="No"/>
  </r>
  <r>
    <n v="2255"/>
    <s v="Private Room in  Manhattan"/>
    <n v="2493"/>
    <s v="New York"/>
    <n v="1"/>
    <n v="1"/>
    <x v="1"/>
    <n v="16"/>
    <x v="0"/>
    <x v="10"/>
    <x v="0"/>
    <s v="Yes"/>
    <n v="2"/>
    <x v="0"/>
    <n v="67"/>
    <n v="0.03"/>
    <n v="4.91"/>
    <x v="1"/>
    <n v="122"/>
    <s v="Yes"/>
    <d v="2016-10-10T00:00:00"/>
    <x v="3"/>
    <n v="347"/>
    <s v="Active"/>
    <s v="No"/>
  </r>
  <r>
    <n v="2256"/>
    <s v="1-Bedroom Apt, 5-Star Reviews &amp; Amazing Location!"/>
    <n v="1095"/>
    <s v="New York"/>
    <n v="1"/>
    <n v="0.73"/>
    <x v="0"/>
    <n v="19"/>
    <x v="0"/>
    <x v="12"/>
    <x v="1"/>
    <s v="No"/>
    <n v="4"/>
    <x v="1"/>
    <n v="132"/>
    <n v="0.03"/>
    <n v="4.84"/>
    <x v="1"/>
    <n v="149"/>
    <s v="Yes"/>
    <d v="2016-10-03T00:00:00"/>
    <x v="145"/>
    <n v="350"/>
    <s v="Active"/>
    <s v="No"/>
  </r>
  <r>
    <n v="2257"/>
    <s v="Eco  private room for 4 best location to Mahanttan"/>
    <n v="2987"/>
    <s v="New York"/>
    <n v="1"/>
    <n v="0.99"/>
    <x v="0"/>
    <n v="31"/>
    <x v="3"/>
    <x v="30"/>
    <x v="0"/>
    <s v="Yes"/>
    <n v="4"/>
    <x v="1"/>
    <n v="89"/>
    <n v="0.03"/>
    <n v="4.58"/>
    <x v="1"/>
    <n v="62"/>
    <s v="No"/>
    <d v="2016-12-21T00:00:00"/>
    <x v="143"/>
    <n v="365"/>
    <s v="Active"/>
    <s v="Yes"/>
  </r>
  <r>
    <n v="2258"/>
    <s v="Spacious 2 bdrm Apt. in the center of  NYC, Apt 4C"/>
    <n v="1780"/>
    <s v="New York"/>
    <n v="1"/>
    <n v="0.89"/>
    <x v="0"/>
    <n v="18"/>
    <x v="0"/>
    <x v="20"/>
    <x v="1"/>
    <s v="No"/>
    <n v="6"/>
    <x v="2"/>
    <n v="169"/>
    <n v="0.03"/>
    <n v="4.57"/>
    <x v="1"/>
    <n v="7"/>
    <s v="No"/>
    <d v="2016-11-30T00:00:00"/>
    <x v="14"/>
    <n v="364"/>
    <s v="Active"/>
    <s v="No"/>
  </r>
  <r>
    <n v="2259"/>
    <s v="Bright, Modern, Clean, Spacious, Brooklyn Home"/>
    <n v="2074"/>
    <s v="New York"/>
    <n v="1"/>
    <n v="1"/>
    <x v="0"/>
    <n v="7"/>
    <x v="1"/>
    <x v="3"/>
    <x v="1"/>
    <s v="No"/>
    <n v="4"/>
    <x v="1"/>
    <n v="190"/>
    <n v="0.03"/>
    <n v="4.99"/>
    <x v="1"/>
    <n v="78"/>
    <s v="No"/>
    <d v="2016-10-25T00:00:00"/>
    <x v="31"/>
    <n v="315"/>
    <s v="Active"/>
    <s v="No"/>
  </r>
  <r>
    <n v="2260"/>
    <s v="3BR/2 bath/Duplex+YARD/Near Columbia/City College"/>
    <n v="2897"/>
    <s v="Florida"/>
    <n v="1"/>
    <n v="1"/>
    <x v="1"/>
    <n v="16"/>
    <x v="0"/>
    <x v="10"/>
    <x v="1"/>
    <s v="No"/>
    <n v="10"/>
    <x v="2"/>
    <n v="350"/>
    <n v="0.04"/>
    <n v="4.9800000000000004"/>
    <x v="1"/>
    <n v="92"/>
    <s v="No"/>
    <d v="2016-10-02T00:00:00"/>
    <x v="106"/>
    <n v="236"/>
    <s v="Active"/>
    <s v="No"/>
  </r>
  <r>
    <n v="2261"/>
    <s v="Spacious, Clean and Comfy 2 Bedroom"/>
    <n v="3012"/>
    <s v="New York"/>
    <n v="1"/>
    <n v="1"/>
    <x v="0"/>
    <n v="7"/>
    <x v="1"/>
    <x v="3"/>
    <x v="1"/>
    <s v="No"/>
    <n v="6"/>
    <x v="2"/>
    <n v="155"/>
    <n v="0.03"/>
    <n v="4.6500000000000004"/>
    <x v="1"/>
    <n v="81"/>
    <s v="No"/>
    <d v="2016-10-30T00:00:00"/>
    <x v="609"/>
    <n v="243"/>
    <s v="Active"/>
    <s v="Yes"/>
  </r>
  <r>
    <n v="2262"/>
    <s v="46st Cozy Flat Midtown/Tms Squr/Javits Ctr/Pier 97"/>
    <n v="2952"/>
    <s v="New York"/>
    <n v="1"/>
    <n v="1"/>
    <x v="1"/>
    <n v="17"/>
    <x v="0"/>
    <x v="0"/>
    <x v="1"/>
    <s v="No"/>
    <n v="3"/>
    <x v="1"/>
    <n v="95"/>
    <n v="0.03"/>
    <n v="4.99"/>
    <x v="1"/>
    <n v="226"/>
    <s v="Yes"/>
    <d v="2016-09-20T00:00:00"/>
    <x v="47"/>
    <n v="159"/>
    <s v="Active"/>
    <s v="Yes"/>
  </r>
  <r>
    <n v="2263"/>
    <s v="Large &amp; Nice, Bright 1 Bdrm in East Village, NYC"/>
    <n v="1965"/>
    <s v="New York"/>
    <n v="0"/>
    <n v="0.69"/>
    <x v="0"/>
    <n v="15"/>
    <x v="0"/>
    <x v="4"/>
    <x v="0"/>
    <s v="Yes"/>
    <n v="2"/>
    <x v="0"/>
    <n v="100"/>
    <n v="0.03"/>
    <n v="4.83"/>
    <x v="1"/>
    <n v="90"/>
    <s v="No"/>
    <d v="2016-10-03T00:00:00"/>
    <x v="312"/>
    <n v="360"/>
    <s v="Active"/>
    <s v="No"/>
  </r>
  <r>
    <n v="2264"/>
    <s v="Blue Penthouse Harlem NYC private Brownstone"/>
    <n v="1215"/>
    <s v="New York"/>
    <n v="0"/>
    <n v="0.95"/>
    <x v="1"/>
    <n v="16"/>
    <x v="0"/>
    <x v="10"/>
    <x v="1"/>
    <s v="No"/>
    <n v="4"/>
    <x v="1"/>
    <n v="175"/>
    <n v="0.03"/>
    <n v="4.92"/>
    <x v="1"/>
    <n v="121"/>
    <s v="Yes"/>
    <d v="2016-10-07T00:00:00"/>
    <x v="25"/>
    <n v="250"/>
    <s v="Active"/>
    <s v="Yes"/>
  </r>
  <r>
    <n v="2265"/>
    <s v="Huge bedroom suite in Greenpoint, Brooklyn"/>
    <n v="363"/>
    <s v="New York"/>
    <n v="1"/>
    <n v="0.99"/>
    <x v="1"/>
    <n v="11"/>
    <x v="1"/>
    <x v="8"/>
    <x v="0"/>
    <s v="Yes"/>
    <n v="2"/>
    <x v="0"/>
    <n v="130"/>
    <n v="0.03"/>
    <n v="5"/>
    <x v="1"/>
    <n v="136"/>
    <s v="Yes"/>
    <d v="2016-11-06T00:00:00"/>
    <x v="33"/>
    <n v="178"/>
    <s v="Active"/>
    <s v="No"/>
  </r>
  <r>
    <n v="2266"/>
    <s v="Elegant Ground Floor Garden Apartment"/>
    <n v="2447"/>
    <s v="New York"/>
    <n v="1"/>
    <n v="1"/>
    <x v="0"/>
    <n v="9"/>
    <x v="1"/>
    <x v="16"/>
    <x v="1"/>
    <s v="No"/>
    <n v="2"/>
    <x v="0"/>
    <n v="120"/>
    <n v="0.03"/>
    <n v="4.67"/>
    <x v="1"/>
    <n v="3"/>
    <s v="No"/>
    <d v="2016-09-30T00:00:00"/>
    <x v="610"/>
    <n v="0"/>
    <s v="Inactive"/>
    <s v="Yes"/>
  </r>
  <r>
    <n v="2267"/>
    <s v="2 BR Tropical Getaway near Ferry"/>
    <n v="3018"/>
    <s v="New York"/>
    <n v="1"/>
    <n v="0.97"/>
    <x v="1"/>
    <n v="28"/>
    <x v="3"/>
    <x v="28"/>
    <x v="1"/>
    <s v="No"/>
    <n v="6"/>
    <x v="2"/>
    <n v="140"/>
    <n v="0.03"/>
    <n v="5"/>
    <x v="1"/>
    <n v="29"/>
    <s v="No"/>
    <d v="2017-02-05T00:00:00"/>
    <x v="21"/>
    <n v="342"/>
    <s v="Active"/>
    <s v="Yes"/>
  </r>
  <r>
    <n v="2268"/>
    <s v="Clean and Cozy East Village Studio"/>
    <n v="3020"/>
    <s v="New York"/>
    <n v="0.55000000000000004"/>
    <n v="0"/>
    <x v="0"/>
    <n v="15"/>
    <x v="0"/>
    <x v="4"/>
    <x v="1"/>
    <s v="No"/>
    <n v="2"/>
    <x v="0"/>
    <n v="115"/>
    <n v="0.03"/>
    <n v="5"/>
    <x v="1"/>
    <n v="4"/>
    <s v="No"/>
    <d v="2016-12-16T00:00:00"/>
    <x v="611"/>
    <n v="3"/>
    <s v="Active"/>
    <s v="No"/>
  </r>
  <r>
    <n v="2269"/>
    <s v="Getawayâ¤ï¸Romantic Retreat in a PRESIDENTIAL SUITE"/>
    <n v="2742"/>
    <s v="California"/>
    <n v="0.81"/>
    <n v="1"/>
    <x v="0"/>
    <n v="18"/>
    <x v="0"/>
    <x v="20"/>
    <x v="1"/>
    <s v="No"/>
    <n v="4"/>
    <x v="1"/>
    <n v="412"/>
    <n v="0.04"/>
    <n v="4.67"/>
    <x v="1"/>
    <n v="3"/>
    <s v="No"/>
    <d v="2016-12-08T00:00:00"/>
    <x v="612"/>
    <n v="354"/>
    <s v="Active"/>
    <s v="Yes"/>
  </r>
  <r>
    <n v="2270"/>
    <s v="Le Petit Palace De Brooklyn - Clean Comfy 4 BR Apt"/>
    <n v="3021"/>
    <s v="New York"/>
    <n v="1"/>
    <n v="0.94"/>
    <x v="0"/>
    <n v="10"/>
    <x v="1"/>
    <x v="17"/>
    <x v="1"/>
    <s v="No"/>
    <n v="8"/>
    <x v="2"/>
    <n v="210"/>
    <n v="0.04"/>
    <n v="4.63"/>
    <x v="1"/>
    <n v="81"/>
    <s v="No"/>
    <d v="2016-11-27T00:00:00"/>
    <x v="161"/>
    <n v="177"/>
    <s v="Active"/>
    <s v="No"/>
  </r>
  <r>
    <n v="2271"/>
    <s v="HugeTropical Bedrm near Ferry"/>
    <n v="3018"/>
    <s v="New York"/>
    <n v="1"/>
    <n v="0.97"/>
    <x v="1"/>
    <n v="28"/>
    <x v="3"/>
    <x v="28"/>
    <x v="0"/>
    <s v="Yes"/>
    <n v="4"/>
    <x v="1"/>
    <n v="100"/>
    <n v="0.03"/>
    <n v="5"/>
    <x v="1"/>
    <n v="23"/>
    <s v="No"/>
    <d v="2016-11-25T00:00:00"/>
    <x v="143"/>
    <n v="343"/>
    <s v="Active"/>
    <s v="No"/>
  </r>
  <r>
    <n v="2272"/>
    <s v="Large luxe condo upper west side Chic, open modern"/>
    <n v="417"/>
    <s v="New York"/>
    <n v="0.25"/>
    <n v="0.27"/>
    <x v="0"/>
    <n v="20"/>
    <x v="0"/>
    <x v="1"/>
    <x v="1"/>
    <s v="No"/>
    <n v="4"/>
    <x v="1"/>
    <n v="199"/>
    <n v="0.03"/>
    <n v="5"/>
    <x v="1"/>
    <n v="9"/>
    <s v="No"/>
    <d v="2016-10-28T00:00:00"/>
    <x v="25"/>
    <n v="62"/>
    <s v="Active"/>
    <s v="No"/>
  </r>
  <r>
    <n v="2273"/>
    <s v="Private! entire studio, private bath 3A"/>
    <n v="2264"/>
    <s v="New York"/>
    <n v="0.98"/>
    <n v="0.96"/>
    <x v="1"/>
    <n v="8"/>
    <x v="1"/>
    <x v="11"/>
    <x v="1"/>
    <s v="No"/>
    <n v="2"/>
    <x v="0"/>
    <n v="70"/>
    <n v="0.03"/>
    <n v="4.96"/>
    <x v="1"/>
    <n v="131"/>
    <s v="Yes"/>
    <d v="2016-10-09T00:00:00"/>
    <x v="140"/>
    <n v="281"/>
    <s v="Active"/>
    <s v="No"/>
  </r>
  <r>
    <n v="2274"/>
    <s v="Brooklyn Crashpad"/>
    <n v="2145"/>
    <s v="New York"/>
    <n v="1"/>
    <n v="0.33"/>
    <x v="0"/>
    <n v="7"/>
    <x v="1"/>
    <x v="3"/>
    <x v="0"/>
    <s v="Yes"/>
    <n v="2"/>
    <x v="0"/>
    <n v="41"/>
    <n v="0.03"/>
    <n v="5"/>
    <x v="1"/>
    <n v="5"/>
    <s v="No"/>
    <d v="2016-11-13T00:00:00"/>
    <x v="470"/>
    <n v="0"/>
    <s v="Inactive"/>
    <s v="No"/>
  </r>
  <r>
    <n v="2275"/>
    <s v="Beautiful Room in High Ceiling Loft"/>
    <n v="2732"/>
    <s v="New York"/>
    <n v="0.5"/>
    <n v="1"/>
    <x v="0"/>
    <n v="25"/>
    <x v="2"/>
    <x v="14"/>
    <x v="0"/>
    <s v="Yes"/>
    <n v="2"/>
    <x v="0"/>
    <n v="30"/>
    <n v="0.03"/>
    <n v="4.21"/>
    <x v="0"/>
    <n v="28"/>
    <s v="No"/>
    <d v="2016-11-16T00:00:00"/>
    <x v="508"/>
    <n v="331"/>
    <s v="Active"/>
    <s v="Yes"/>
  </r>
  <r>
    <n v="2276"/>
    <s v="Room for rent"/>
    <n v="2568"/>
    <s v="New York"/>
    <n v="0.33"/>
    <n v="0.65"/>
    <x v="0"/>
    <n v="9"/>
    <x v="1"/>
    <x v="16"/>
    <x v="0"/>
    <s v="Yes"/>
    <n v="2"/>
    <x v="0"/>
    <n v="65"/>
    <n v="0.03"/>
    <n v="5"/>
    <x v="1"/>
    <n v="3"/>
    <s v="No"/>
    <d v="2018-12-25T00:00:00"/>
    <x v="106"/>
    <n v="2"/>
    <s v="Active"/>
    <s v="Yes"/>
  </r>
  <r>
    <n v="2277"/>
    <s v="Spectacular 3 Bedroom Minutes from Central Park"/>
    <n v="3016"/>
    <s v="New York"/>
    <n v="0.5"/>
    <n v="1"/>
    <x v="0"/>
    <n v="16"/>
    <x v="0"/>
    <x v="10"/>
    <x v="1"/>
    <s v="No"/>
    <n v="12"/>
    <x v="2"/>
    <n v="350"/>
    <n v="0.04"/>
    <n v="4.43"/>
    <x v="0"/>
    <n v="79"/>
    <s v="No"/>
    <d v="2016-11-06T00:00:00"/>
    <x v="390"/>
    <n v="363"/>
    <s v="Active"/>
    <s v="Yes"/>
  </r>
  <r>
    <n v="2278"/>
    <s v="Gorgeous 2 Bedroom apartment /Upper East side"/>
    <n v="1551"/>
    <s v="New York"/>
    <n v="1"/>
    <n v="0.21"/>
    <x v="0"/>
    <n v="19"/>
    <x v="0"/>
    <x v="12"/>
    <x v="1"/>
    <s v="No"/>
    <n v="5"/>
    <x v="1"/>
    <n v="425"/>
    <n v="0.04"/>
    <n v="4.95"/>
    <x v="1"/>
    <n v="21"/>
    <s v="No"/>
    <d v="2016-12-18T00:00:00"/>
    <x v="23"/>
    <n v="179"/>
    <s v="Active"/>
    <s v="No"/>
  </r>
  <r>
    <n v="2279"/>
    <s v="Cozy Island Bedroom near Ferry"/>
    <n v="3018"/>
    <s v="New York"/>
    <n v="1"/>
    <n v="0.97"/>
    <x v="1"/>
    <n v="28"/>
    <x v="3"/>
    <x v="28"/>
    <x v="0"/>
    <s v="Yes"/>
    <n v="2"/>
    <x v="0"/>
    <n v="50"/>
    <n v="0.03"/>
    <n v="4.99"/>
    <x v="1"/>
    <n v="75"/>
    <s v="No"/>
    <d v="2016-11-06T00:00:00"/>
    <x v="31"/>
    <n v="343"/>
    <s v="Active"/>
    <s v="Yes"/>
  </r>
  <r>
    <n v="2280"/>
    <s v="Clean and Sunny room near Midtown Manhattan"/>
    <n v="2084"/>
    <s v="New York"/>
    <n v="0.79"/>
    <n v="1"/>
    <x v="1"/>
    <n v="21"/>
    <x v="2"/>
    <x v="13"/>
    <x v="0"/>
    <s v="Yes"/>
    <n v="2"/>
    <x v="0"/>
    <n v="68"/>
    <n v="0.03"/>
    <n v="4.87"/>
    <x v="1"/>
    <n v="150"/>
    <s v="Yes"/>
    <d v="2016-10-01T00:00:00"/>
    <x v="10"/>
    <n v="15"/>
    <s v="Active"/>
    <s v="Yes"/>
  </r>
  <r>
    <n v="2281"/>
    <s v="Cityscape Views at Lux 1 Bed/1 Bath in Lincoln Sq."/>
    <n v="309"/>
    <s v="New York"/>
    <n v="1"/>
    <n v="1"/>
    <x v="0"/>
    <n v="20"/>
    <x v="0"/>
    <x v="1"/>
    <x v="1"/>
    <s v="No"/>
    <n v="3"/>
    <x v="1"/>
    <n v="1000"/>
    <n v="7.0000000000000007E-2"/>
    <n v="4.88"/>
    <x v="1"/>
    <n v="17"/>
    <s v="No"/>
    <d v="2016-10-05T00:00:00"/>
    <x v="613"/>
    <n v="365"/>
    <s v="Active"/>
    <s v="No"/>
  </r>
  <r>
    <n v="2282"/>
    <s v="PRIVATE TOWNHOUSE Gatherings + Film +Weddings"/>
    <n v="1356"/>
    <s v="New York"/>
    <n v="1"/>
    <n v="0.54"/>
    <x v="1"/>
    <n v="8"/>
    <x v="1"/>
    <x v="11"/>
    <x v="1"/>
    <s v="No"/>
    <n v="16"/>
    <x v="2"/>
    <n v="1143"/>
    <n v="7.0000000000000007E-2"/>
    <n v="4.83"/>
    <x v="1"/>
    <n v="180"/>
    <s v="Yes"/>
    <d v="2016-11-26T00:00:00"/>
    <x v="160"/>
    <n v="346"/>
    <s v="Active"/>
    <s v="No"/>
  </r>
  <r>
    <n v="2283"/>
    <s v="Modern &amp; Hip in Bedstuy!"/>
    <n v="456"/>
    <s v="New York"/>
    <n v="1"/>
    <n v="1"/>
    <x v="1"/>
    <n v="7"/>
    <x v="1"/>
    <x v="3"/>
    <x v="1"/>
    <s v="No"/>
    <n v="2"/>
    <x v="0"/>
    <n v="169"/>
    <n v="0.03"/>
    <n v="4.92"/>
    <x v="1"/>
    <n v="62"/>
    <s v="No"/>
    <d v="2017-01-02T00:00:00"/>
    <x v="89"/>
    <n v="365"/>
    <s v="Active"/>
    <s v="No"/>
  </r>
  <r>
    <n v="2284"/>
    <s v="Large UWS Apt close to Central Park"/>
    <n v="1250"/>
    <s v="New York"/>
    <n v="1"/>
    <n v="0.94"/>
    <x v="0"/>
    <n v="20"/>
    <x v="0"/>
    <x v="1"/>
    <x v="0"/>
    <s v="Yes"/>
    <n v="3"/>
    <x v="1"/>
    <n v="115"/>
    <n v="0.03"/>
    <n v="4.6500000000000004"/>
    <x v="1"/>
    <n v="77"/>
    <s v="No"/>
    <d v="2017-03-15T00:00:00"/>
    <x v="406"/>
    <n v="320"/>
    <s v="Active"/>
    <s v="Yes"/>
  </r>
  <r>
    <n v="2285"/>
    <s v="Private 2 BR Apartment - Family Friendly"/>
    <n v="3026"/>
    <s v="New York"/>
    <n v="1"/>
    <n v="0.91"/>
    <x v="0"/>
    <n v="8"/>
    <x v="1"/>
    <x v="11"/>
    <x v="1"/>
    <s v="No"/>
    <n v="5"/>
    <x v="1"/>
    <n v="150"/>
    <n v="0.03"/>
    <n v="4.8899999999999997"/>
    <x v="1"/>
    <n v="143"/>
    <s v="Yes"/>
    <d v="2016-11-07T00:00:00"/>
    <x v="343"/>
    <n v="125"/>
    <s v="Active"/>
    <s v="No"/>
  </r>
  <r>
    <n v="2286"/>
    <s v="DESIGN, COLOR, MODERN, LIGHT!!! COOK'S KITCHEN!!!"/>
    <n v="3027"/>
    <s v="New York"/>
    <n v="1"/>
    <n v="0.86"/>
    <x v="1"/>
    <n v="8"/>
    <x v="1"/>
    <x v="11"/>
    <x v="1"/>
    <s v="No"/>
    <n v="5"/>
    <x v="1"/>
    <n v="150"/>
    <n v="0.03"/>
    <n v="4.93"/>
    <x v="1"/>
    <n v="80"/>
    <s v="No"/>
    <d v="2016-12-10T00:00:00"/>
    <x v="413"/>
    <n v="347"/>
    <s v="Active"/>
    <s v="No"/>
  </r>
  <r>
    <n v="2287"/>
    <s v="Large Loft in Williamsburg"/>
    <n v="742"/>
    <s v="New York"/>
    <n v="0.8"/>
    <n v="0.5"/>
    <x v="0"/>
    <n v="12"/>
    <x v="1"/>
    <x v="9"/>
    <x v="1"/>
    <s v="No"/>
    <n v="6"/>
    <x v="2"/>
    <n v="475"/>
    <n v="0.04"/>
    <n v="4.8600000000000003"/>
    <x v="1"/>
    <n v="7"/>
    <s v="No"/>
    <d v="2017-01-02T00:00:00"/>
    <x v="17"/>
    <n v="152"/>
    <s v="Active"/>
    <s v="No"/>
  </r>
  <r>
    <n v="2288"/>
    <s v="La Casa in Brooklyn: Stylish Apt. with Patio"/>
    <n v="3028"/>
    <s v="New York"/>
    <n v="1"/>
    <n v="0.98"/>
    <x v="1"/>
    <n v="9"/>
    <x v="1"/>
    <x v="16"/>
    <x v="1"/>
    <s v="No"/>
    <n v="4"/>
    <x v="1"/>
    <n v="195"/>
    <n v="0.03"/>
    <n v="4.99"/>
    <x v="1"/>
    <n v="180"/>
    <s v="Yes"/>
    <d v="2016-10-23T00:00:00"/>
    <x v="66"/>
    <n v="251"/>
    <s v="Active"/>
    <s v="No"/>
  </r>
  <r>
    <n v="2289"/>
    <s v="Historic and Quiet 2 Bedroom w Backyard"/>
    <n v="2538"/>
    <s v="New York"/>
    <n v="1"/>
    <n v="0.94"/>
    <x v="1"/>
    <n v="25"/>
    <x v="2"/>
    <x v="14"/>
    <x v="1"/>
    <s v="No"/>
    <n v="4"/>
    <x v="1"/>
    <n v="135"/>
    <n v="0.03"/>
    <n v="4.99"/>
    <x v="1"/>
    <n v="120"/>
    <s v="Yes"/>
    <d v="2016-11-08T00:00:00"/>
    <x v="249"/>
    <n v="43"/>
    <s v="Active"/>
    <s v="No"/>
  </r>
  <r>
    <n v="2290"/>
    <s v="Entire Spacious 2 Bed Apt on UWS"/>
    <n v="1250"/>
    <s v="New York"/>
    <n v="1"/>
    <n v="0.94"/>
    <x v="0"/>
    <n v="20"/>
    <x v="0"/>
    <x v="1"/>
    <x v="1"/>
    <s v="No"/>
    <n v="6"/>
    <x v="2"/>
    <n v="143"/>
    <n v="0.03"/>
    <n v="4.63"/>
    <x v="1"/>
    <n v="72"/>
    <s v="No"/>
    <d v="2017-05-21T00:00:00"/>
    <x v="121"/>
    <n v="364"/>
    <s v="Active"/>
    <s v="Yes"/>
  </r>
  <r>
    <n v="2291"/>
    <s v="Cozy &amp; Cool  room in Manhattan, New York city"/>
    <n v="2349"/>
    <s v="New York"/>
    <n v="0.8"/>
    <n v="0.78"/>
    <x v="0"/>
    <n v="17"/>
    <x v="0"/>
    <x v="0"/>
    <x v="0"/>
    <s v="Yes"/>
    <n v="2"/>
    <x v="0"/>
    <n v="69"/>
    <n v="0.03"/>
    <n v="4.66"/>
    <x v="1"/>
    <n v="50"/>
    <s v="No"/>
    <d v="2016-10-22T00:00:00"/>
    <x v="184"/>
    <n v="90"/>
    <s v="Active"/>
    <s v="No"/>
  </r>
  <r>
    <n v="2292"/>
    <s v="Sunny Apartment Close to NYC's Major Attractions"/>
    <n v="3030"/>
    <s v="New York"/>
    <n v="1"/>
    <n v="0.97"/>
    <x v="1"/>
    <n v="4"/>
    <x v="4"/>
    <x v="27"/>
    <x v="1"/>
    <s v="No"/>
    <n v="2"/>
    <x v="0"/>
    <n v="100"/>
    <n v="0.03"/>
    <n v="4.99"/>
    <x v="1"/>
    <n v="213"/>
    <s v="Yes"/>
    <d v="2016-10-23T00:00:00"/>
    <x v="161"/>
    <n v="178"/>
    <s v="Active"/>
    <s v="No"/>
  </r>
  <r>
    <n v="2293"/>
    <s v="Charming Apartment in Brooklyn"/>
    <n v="1335"/>
    <s v="New York"/>
    <n v="0.96"/>
    <n v="0.98"/>
    <x v="1"/>
    <n v="7"/>
    <x v="1"/>
    <x v="3"/>
    <x v="1"/>
    <s v="No"/>
    <n v="6"/>
    <x v="2"/>
    <n v="65"/>
    <n v="0.03"/>
    <n v="4.57"/>
    <x v="1"/>
    <n v="49"/>
    <s v="No"/>
    <d v="2018-06-26T00:00:00"/>
    <x v="198"/>
    <n v="346"/>
    <s v="Active"/>
    <s v="No"/>
  </r>
  <r>
    <n v="2294"/>
    <s v="Guest suite in owner-occupied private residence"/>
    <n v="2328"/>
    <s v="New York"/>
    <n v="1"/>
    <n v="1"/>
    <x v="0"/>
    <n v="8"/>
    <x v="1"/>
    <x v="11"/>
    <x v="1"/>
    <s v="No"/>
    <n v="3"/>
    <x v="1"/>
    <n v="95"/>
    <n v="0.03"/>
    <n v="4.6399999999999997"/>
    <x v="1"/>
    <n v="94"/>
    <s v="No"/>
    <d v="2016-10-31T00:00:00"/>
    <x v="103"/>
    <n v="217"/>
    <s v="Active"/>
    <s v="Yes"/>
  </r>
  <r>
    <n v="2295"/>
    <s v="Cozy room in Sunnyside Gardens (near Manhattan)"/>
    <n v="2869"/>
    <s v="New York"/>
    <n v="1"/>
    <n v="1"/>
    <x v="1"/>
    <n v="26"/>
    <x v="2"/>
    <x v="19"/>
    <x v="0"/>
    <s v="Yes"/>
    <n v="1"/>
    <x v="0"/>
    <n v="74"/>
    <n v="0.03"/>
    <n v="5"/>
    <x v="1"/>
    <n v="17"/>
    <s v="No"/>
    <d v="2018-01-02T00:00:00"/>
    <x v="406"/>
    <n v="365"/>
    <s v="Active"/>
    <s v="No"/>
  </r>
  <r>
    <n v="2296"/>
    <s v="Cute Bedroom for Two in Sunnyside near Manhattan"/>
    <n v="2869"/>
    <s v="New York"/>
    <n v="1"/>
    <n v="1"/>
    <x v="1"/>
    <n v="26"/>
    <x v="2"/>
    <x v="19"/>
    <x v="0"/>
    <s v="Yes"/>
    <n v="2"/>
    <x v="0"/>
    <n v="106"/>
    <n v="0.03"/>
    <n v="4.9800000000000004"/>
    <x v="1"/>
    <n v="41"/>
    <s v="No"/>
    <d v="2017-01-01T00:00:00"/>
    <x v="10"/>
    <n v="365"/>
    <s v="Active"/>
    <s v="No"/>
  </r>
  <r>
    <n v="2297"/>
    <s v="Spacious Room for 2 in Sunnyside, near Manhattan"/>
    <n v="2869"/>
    <s v="New York"/>
    <n v="1"/>
    <n v="1"/>
    <x v="1"/>
    <n v="26"/>
    <x v="2"/>
    <x v="19"/>
    <x v="0"/>
    <s v="Yes"/>
    <n v="2"/>
    <x v="0"/>
    <n v="111"/>
    <n v="0.03"/>
    <n v="4.8899999999999997"/>
    <x v="1"/>
    <n v="9"/>
    <s v="No"/>
    <d v="2018-02-28T00:00:00"/>
    <x v="1"/>
    <n v="180"/>
    <s v="Active"/>
    <s v="No"/>
  </r>
  <r>
    <n v="2298"/>
    <s v="LARGE 2 BEDROOM APT NEAR CENTRAL PARK"/>
    <n v="1376"/>
    <s v="New York"/>
    <n v="1"/>
    <n v="0.62"/>
    <x v="0"/>
    <n v="14"/>
    <x v="0"/>
    <x v="2"/>
    <x v="1"/>
    <s v="No"/>
    <n v="6"/>
    <x v="2"/>
    <n v="50"/>
    <n v="0.03"/>
    <n v="4.3600000000000003"/>
    <x v="0"/>
    <n v="14"/>
    <s v="No"/>
    <d v="2016-11-28T00:00:00"/>
    <x v="116"/>
    <n v="365"/>
    <s v="Active"/>
    <s v="No"/>
  </r>
  <r>
    <n v="2299"/>
    <s v="*Lux Doorman,New &amp; Modern ,Grand Central"/>
    <n v="2610"/>
    <s v="New York"/>
    <n v="1"/>
    <n v="0.63"/>
    <x v="0"/>
    <n v="18"/>
    <x v="0"/>
    <x v="20"/>
    <x v="1"/>
    <s v="No"/>
    <n v="3"/>
    <x v="1"/>
    <n v="115"/>
    <n v="0.03"/>
    <n v="5"/>
    <x v="1"/>
    <n v="4"/>
    <s v="No"/>
    <d v="2016-12-22T00:00:00"/>
    <x v="182"/>
    <n v="0"/>
    <s v="Inactive"/>
    <s v="No"/>
  </r>
  <r>
    <n v="2300"/>
    <s v="LARGE 1BR Apt 25 Mins to Manhattan"/>
    <n v="1112"/>
    <s v="California"/>
    <n v="0.7"/>
    <n v="0.71"/>
    <x v="0"/>
    <n v="9"/>
    <x v="1"/>
    <x v="16"/>
    <x v="1"/>
    <s v="No"/>
    <n v="6"/>
    <x v="2"/>
    <n v="90"/>
    <n v="0.03"/>
    <n v="5"/>
    <x v="1"/>
    <n v="5"/>
    <s v="No"/>
    <d v="2016-11-21T00:00:00"/>
    <x v="90"/>
    <n v="343"/>
    <s v="Active"/>
    <s v="No"/>
  </r>
  <r>
    <n v="2301"/>
    <s v="Hip&amp;quiet"/>
    <n v="2385"/>
    <s v="New York"/>
    <n v="1"/>
    <n v="1"/>
    <x v="0"/>
    <n v="8"/>
    <x v="1"/>
    <x v="11"/>
    <x v="0"/>
    <s v="Yes"/>
    <n v="2"/>
    <x v="0"/>
    <n v="63"/>
    <n v="0.03"/>
    <n v="4.67"/>
    <x v="1"/>
    <n v="21"/>
    <s v="No"/>
    <d v="2016-10-19T00:00:00"/>
    <x v="97"/>
    <n v="180"/>
    <s v="Active"/>
    <s v="Yes"/>
  </r>
  <r>
    <n v="2302"/>
    <s v="3 bedrooms ; Second floor"/>
    <n v="3015"/>
    <s v="New York"/>
    <n v="1"/>
    <n v="1"/>
    <x v="0"/>
    <n v="7"/>
    <x v="1"/>
    <x v="3"/>
    <x v="1"/>
    <s v="No"/>
    <n v="6"/>
    <x v="2"/>
    <n v="138.13999999999999"/>
    <n v="0.03"/>
    <n v="4.6500000000000004"/>
    <x v="1"/>
    <n v="133"/>
    <s v="No"/>
    <d v="2017-01-01T00:00:00"/>
    <x v="10"/>
    <n v="257"/>
    <s v="Active"/>
    <s v="Yes"/>
  </r>
  <r>
    <n v="2303"/>
    <s v="2 Bedroom in Upper West right next to Central Park"/>
    <n v="3036"/>
    <s v="New York"/>
    <n v="1"/>
    <n v="0.97"/>
    <x v="0"/>
    <n v="20"/>
    <x v="0"/>
    <x v="1"/>
    <x v="1"/>
    <s v="No"/>
    <n v="5"/>
    <x v="1"/>
    <n v="99"/>
    <n v="0.03"/>
    <n v="4.9000000000000004"/>
    <x v="1"/>
    <n v="83"/>
    <s v="No"/>
    <d v="2016-12-13T00:00:00"/>
    <x v="283"/>
    <n v="138"/>
    <s v="Active"/>
    <s v="Yes"/>
  </r>
  <r>
    <n v="2304"/>
    <s v="Stay on Madison"/>
    <n v="2618"/>
    <s v="New York"/>
    <n v="1"/>
    <n v="1"/>
    <x v="1"/>
    <n v="14"/>
    <x v="0"/>
    <x v="2"/>
    <x v="1"/>
    <s v="No"/>
    <n v="5"/>
    <x v="1"/>
    <n v="222"/>
    <n v="0.04"/>
    <n v="4.92"/>
    <x v="1"/>
    <n v="77"/>
    <s v="No"/>
    <d v="2017-04-10T00:00:00"/>
    <x v="53"/>
    <n v="255"/>
    <s v="Active"/>
    <s v="No"/>
  </r>
  <r>
    <n v="2305"/>
    <s v="Bright large Williamsburg 1 bed apartment"/>
    <n v="1150"/>
    <s v="New York"/>
    <n v="1"/>
    <n v="1"/>
    <x v="0"/>
    <n v="12"/>
    <x v="1"/>
    <x v="9"/>
    <x v="1"/>
    <s v="No"/>
    <n v="3"/>
    <x v="1"/>
    <n v="190"/>
    <n v="0.03"/>
    <n v="4.8"/>
    <x v="1"/>
    <n v="20"/>
    <s v="No"/>
    <d v="2016-11-30T00:00:00"/>
    <x v="614"/>
    <n v="84"/>
    <s v="Active"/>
    <s v="No"/>
  </r>
  <r>
    <n v="2306"/>
    <s v="TOP FLOOR TRANQUIL &amp; BEAUTIFUL BROWNSTONE LIVING"/>
    <n v="3040"/>
    <s v="New York"/>
    <n v="0"/>
    <n v="0.67"/>
    <x v="0"/>
    <n v="7"/>
    <x v="1"/>
    <x v="3"/>
    <x v="1"/>
    <s v="No"/>
    <n v="6"/>
    <x v="2"/>
    <n v="180"/>
    <n v="0.03"/>
    <n v="4.82"/>
    <x v="1"/>
    <n v="82"/>
    <s v="No"/>
    <d v="2016-10-19T00:00:00"/>
    <x v="318"/>
    <n v="83"/>
    <s v="Active"/>
    <s v="No"/>
  </r>
  <r>
    <n v="2307"/>
    <s v="Large Cozy  Bedroom Apartment, brownstone"/>
    <n v="3042"/>
    <s v="New York"/>
    <n v="0.67"/>
    <n v="1"/>
    <x v="0"/>
    <n v="7"/>
    <x v="1"/>
    <x v="3"/>
    <x v="1"/>
    <s v="No"/>
    <n v="3"/>
    <x v="1"/>
    <n v="93"/>
    <n v="0.03"/>
    <n v="4.66"/>
    <x v="1"/>
    <n v="103"/>
    <s v="No"/>
    <d v="2017-03-06T00:00:00"/>
    <x v="106"/>
    <n v="348"/>
    <s v="Active"/>
    <s v="No"/>
  </r>
  <r>
    <n v="2308"/>
    <s v="Bright Williamsburg Loft w/Private Patio"/>
    <n v="2411"/>
    <s v="New York"/>
    <n v="1"/>
    <n v="0.4"/>
    <x v="0"/>
    <n v="12"/>
    <x v="1"/>
    <x v="9"/>
    <x v="1"/>
    <s v="No"/>
    <n v="3"/>
    <x v="1"/>
    <n v="435"/>
    <n v="0.04"/>
    <n v="5"/>
    <x v="1"/>
    <n v="15"/>
    <s v="No"/>
    <d v="2016-11-27T00:00:00"/>
    <x v="68"/>
    <n v="27"/>
    <s v="Active"/>
    <s v="No"/>
  </r>
  <r>
    <n v="2309"/>
    <s v="Astoria Apt 15 minutes to midtown NYC by train."/>
    <n v="1159"/>
    <s v="New York"/>
    <n v="1"/>
    <n v="0.74"/>
    <x v="0"/>
    <n v="24"/>
    <x v="2"/>
    <x v="5"/>
    <x v="1"/>
    <s v="No"/>
    <n v="5"/>
    <x v="1"/>
    <n v="90"/>
    <n v="0.03"/>
    <n v="4.8"/>
    <x v="1"/>
    <n v="59"/>
    <s v="No"/>
    <d v="2016-11-26T00:00:00"/>
    <x v="87"/>
    <n v="128"/>
    <s v="Active"/>
    <s v="No"/>
  </r>
  <r>
    <n v="2310"/>
    <s v="Sumptuous &amp; Lovely Williamsburg 1 Bedroom"/>
    <n v="1761"/>
    <s v="New York"/>
    <n v="0.86"/>
    <n v="1"/>
    <x v="0"/>
    <n v="12"/>
    <x v="1"/>
    <x v="9"/>
    <x v="1"/>
    <s v="No"/>
    <n v="2"/>
    <x v="0"/>
    <n v="91"/>
    <n v="0.03"/>
    <n v="5"/>
    <x v="1"/>
    <n v="12"/>
    <s v="No"/>
    <d v="2016-12-06T00:00:00"/>
    <x v="198"/>
    <n v="3"/>
    <s v="Active"/>
    <s v="No"/>
  </r>
  <r>
    <n v="2311"/>
    <s v="Design Hideaway in a Classic Brooklyn Townhouse"/>
    <n v="542"/>
    <s v="New York"/>
    <n v="1"/>
    <n v="0.91"/>
    <x v="1"/>
    <n v="7"/>
    <x v="1"/>
    <x v="3"/>
    <x v="1"/>
    <s v="No"/>
    <n v="3"/>
    <x v="1"/>
    <n v="165"/>
    <n v="0.03"/>
    <n v="4.92"/>
    <x v="1"/>
    <n v="59"/>
    <s v="No"/>
    <d v="2017-05-29T00:00:00"/>
    <x v="143"/>
    <n v="165"/>
    <s v="Active"/>
    <s v="No"/>
  </r>
  <r>
    <n v="2312"/>
    <s v="Budget, cold AC,WiFi, 5min to Jtrain,24 hour deli*"/>
    <n v="2800"/>
    <s v="New York"/>
    <n v="1"/>
    <n v="0.89"/>
    <x v="0"/>
    <n v="7"/>
    <x v="1"/>
    <x v="3"/>
    <x v="0"/>
    <s v="Yes"/>
    <n v="2"/>
    <x v="0"/>
    <n v="43"/>
    <n v="0.03"/>
    <n v="4.7300000000000004"/>
    <x v="1"/>
    <n v="41"/>
    <s v="No"/>
    <d v="2016-11-21T00:00:00"/>
    <x v="282"/>
    <n v="249"/>
    <s v="Active"/>
    <s v="No"/>
  </r>
  <r>
    <n v="2313"/>
    <s v="Only Steps Away from Central Park"/>
    <n v="3010"/>
    <s v="New York"/>
    <n v="1"/>
    <n v="1"/>
    <x v="1"/>
    <n v="20"/>
    <x v="0"/>
    <x v="1"/>
    <x v="1"/>
    <s v="No"/>
    <n v="3"/>
    <x v="1"/>
    <n v="212"/>
    <n v="0.04"/>
    <n v="4.9000000000000004"/>
    <x v="1"/>
    <n v="191"/>
    <s v="Yes"/>
    <d v="2016-12-04T00:00:00"/>
    <x v="90"/>
    <n v="348"/>
    <s v="Active"/>
    <s v="Yes"/>
  </r>
  <r>
    <n v="2314"/>
    <s v="Furnished Bedroom w/Private Bath in BROOKLYN"/>
    <n v="2609"/>
    <s v="New York"/>
    <n v="1"/>
    <n v="1"/>
    <x v="0"/>
    <n v="9"/>
    <x v="1"/>
    <x v="16"/>
    <x v="0"/>
    <s v="Yes"/>
    <n v="1"/>
    <x v="0"/>
    <n v="35"/>
    <n v="0.03"/>
    <n v="4.83"/>
    <x v="1"/>
    <n v="6"/>
    <s v="No"/>
    <d v="2018-07-07T00:00:00"/>
    <x v="579"/>
    <n v="88"/>
    <s v="Active"/>
    <s v="No"/>
  </r>
  <r>
    <n v="2315"/>
    <s v="Sunny studio loft in Brooklyn"/>
    <n v="1804"/>
    <s v="New York"/>
    <n v="1"/>
    <n v="1"/>
    <x v="1"/>
    <n v="12"/>
    <x v="1"/>
    <x v="9"/>
    <x v="1"/>
    <s v="No"/>
    <n v="2"/>
    <x v="0"/>
    <n v="140"/>
    <n v="0.03"/>
    <n v="5"/>
    <x v="1"/>
    <n v="15"/>
    <s v="No"/>
    <d v="2018-06-17T00:00:00"/>
    <x v="318"/>
    <n v="0"/>
    <s v="Inactive"/>
    <s v="No"/>
  </r>
  <r>
    <n v="2316"/>
    <s v="Central Park, Museum Mile &amp; Subway in #1 Location!"/>
    <n v="2903"/>
    <s v="New York"/>
    <n v="0.91"/>
    <n v="0.6"/>
    <x v="0"/>
    <n v="19"/>
    <x v="0"/>
    <x v="12"/>
    <x v="1"/>
    <s v="No"/>
    <n v="2"/>
    <x v="0"/>
    <n v="150"/>
    <n v="0.03"/>
    <n v="4.17"/>
    <x v="0"/>
    <n v="6"/>
    <s v="No"/>
    <d v="2017-09-30T00:00:00"/>
    <x v="264"/>
    <n v="365"/>
    <s v="Active"/>
    <s v="No"/>
  </r>
  <r>
    <n v="2317"/>
    <s v="Super Cute Garden Apartment in Bed-Stuy!"/>
    <n v="2722"/>
    <s v="New York"/>
    <n v="1"/>
    <n v="1"/>
    <x v="0"/>
    <n v="7"/>
    <x v="1"/>
    <x v="3"/>
    <x v="1"/>
    <s v="No"/>
    <n v="6"/>
    <x v="2"/>
    <n v="116"/>
    <n v="0.03"/>
    <n v="4.91"/>
    <x v="1"/>
    <n v="111"/>
    <s v="Yes"/>
    <d v="2016-11-06T00:00:00"/>
    <x v="241"/>
    <n v="170"/>
    <s v="Active"/>
    <s v="No"/>
  </r>
  <r>
    <n v="2318"/>
    <s v="Private, Cheap and Comfortable Room!"/>
    <n v="2378"/>
    <s v="New York"/>
    <n v="0.8"/>
    <n v="0.67"/>
    <x v="0"/>
    <n v="22"/>
    <x v="2"/>
    <x v="25"/>
    <x v="0"/>
    <s v="Yes"/>
    <n v="2"/>
    <x v="0"/>
    <n v="33"/>
    <n v="0.03"/>
    <n v="4.32"/>
    <x v="0"/>
    <n v="19"/>
    <s v="No"/>
    <d v="2016-10-30T00:00:00"/>
    <x v="615"/>
    <n v="242"/>
    <s v="Active"/>
    <s v="No"/>
  </r>
  <r>
    <n v="2319"/>
    <s v="Townhouse Suite Overlooking Private Gardens"/>
    <n v="2793"/>
    <s v="New York"/>
    <n v="0.9"/>
    <n v="0.99"/>
    <x v="1"/>
    <n v="19"/>
    <x v="0"/>
    <x v="12"/>
    <x v="1"/>
    <s v="No"/>
    <n v="3"/>
    <x v="1"/>
    <n v="249"/>
    <n v="0.04"/>
    <n v="4.92"/>
    <x v="1"/>
    <n v="85"/>
    <s v="No"/>
    <d v="2016-12-07T00:00:00"/>
    <x v="90"/>
    <n v="330"/>
    <s v="Active"/>
    <s v="No"/>
  </r>
  <r>
    <n v="2320"/>
    <s v="Sunlit Jungle Apartment"/>
    <n v="1300"/>
    <s v="New York"/>
    <n v="1"/>
    <n v="0.33"/>
    <x v="0"/>
    <n v="25"/>
    <x v="2"/>
    <x v="14"/>
    <x v="1"/>
    <s v="No"/>
    <n v="4"/>
    <x v="1"/>
    <n v="81"/>
    <n v="0.03"/>
    <n v="4.82"/>
    <x v="1"/>
    <n v="11"/>
    <s v="No"/>
    <d v="2017-08-27T00:00:00"/>
    <x v="531"/>
    <n v="0"/>
    <s v="Inactive"/>
    <s v="No"/>
  </r>
  <r>
    <n v="2321"/>
    <s v="Beautiful Brooklyn bdrm in Prime Williamsburg"/>
    <n v="1961"/>
    <s v="New York"/>
    <n v="0.56999999999999995"/>
    <n v="0.86"/>
    <x v="0"/>
    <n v="12"/>
    <x v="1"/>
    <x v="9"/>
    <x v="0"/>
    <s v="Yes"/>
    <n v="2"/>
    <x v="0"/>
    <n v="75"/>
    <n v="0.03"/>
    <n v="4.83"/>
    <x v="1"/>
    <n v="90"/>
    <s v="No"/>
    <d v="2016-12-04T00:00:00"/>
    <x v="77"/>
    <n v="347"/>
    <s v="Active"/>
    <s v="No"/>
  </r>
  <r>
    <n v="2322"/>
    <s v="Luxury meets comfort in the heart of Williamsburg!"/>
    <n v="413"/>
    <s v="New York"/>
    <n v="1"/>
    <n v="0.99"/>
    <x v="0"/>
    <n v="12"/>
    <x v="1"/>
    <x v="9"/>
    <x v="0"/>
    <s v="Yes"/>
    <n v="2"/>
    <x v="0"/>
    <n v="48"/>
    <n v="0.03"/>
    <n v="4.82"/>
    <x v="1"/>
    <n v="295"/>
    <s v="Yes"/>
    <d v="2016-10-31T00:00:00"/>
    <x v="110"/>
    <n v="362"/>
    <s v="Active"/>
    <s v="Yes"/>
  </r>
  <r>
    <n v="2323"/>
    <s v="Private room in Williamsburg. Very close to train!"/>
    <n v="413"/>
    <s v="New York"/>
    <n v="1"/>
    <n v="0.99"/>
    <x v="0"/>
    <n v="12"/>
    <x v="1"/>
    <x v="9"/>
    <x v="0"/>
    <s v="Yes"/>
    <n v="2"/>
    <x v="0"/>
    <n v="81"/>
    <n v="0.03"/>
    <n v="4.95"/>
    <x v="1"/>
    <n v="300"/>
    <s v="Yes"/>
    <d v="2016-10-28T00:00:00"/>
    <x v="59"/>
    <n v="351"/>
    <s v="Active"/>
    <s v="Yes"/>
  </r>
  <r>
    <n v="2324"/>
    <s v="Cozy Home in Manhattan"/>
    <n v="1863"/>
    <s v="New York"/>
    <n v="1"/>
    <n v="0.88"/>
    <x v="1"/>
    <n v="16"/>
    <x v="0"/>
    <x v="10"/>
    <x v="1"/>
    <s v="No"/>
    <n v="4"/>
    <x v="1"/>
    <n v="119"/>
    <n v="0.03"/>
    <n v="4.88"/>
    <x v="1"/>
    <n v="34"/>
    <s v="No"/>
    <d v="2016-11-27T00:00:00"/>
    <x v="89"/>
    <n v="15"/>
    <s v="Active"/>
    <s v="No"/>
  </r>
  <r>
    <n v="2325"/>
    <s v="Ground floor,Private garden Patio - sleeps 6 - UES"/>
    <n v="2891"/>
    <s v="New York"/>
    <n v="1"/>
    <n v="0.88"/>
    <x v="1"/>
    <n v="19"/>
    <x v="0"/>
    <x v="12"/>
    <x v="1"/>
    <s v="No"/>
    <n v="6"/>
    <x v="2"/>
    <n v="317"/>
    <n v="0.04"/>
    <n v="4.82"/>
    <x v="1"/>
    <n v="72"/>
    <s v="No"/>
    <d v="2016-11-07T00:00:00"/>
    <x v="25"/>
    <n v="345"/>
    <s v="Active"/>
    <s v="Yes"/>
  </r>
  <r>
    <n v="2326"/>
    <s v="Jefferson Estates"/>
    <n v="3048"/>
    <s v="New York"/>
    <n v="1"/>
    <n v="1"/>
    <x v="1"/>
    <n v="7"/>
    <x v="1"/>
    <x v="3"/>
    <x v="1"/>
    <s v="No"/>
    <n v="8"/>
    <x v="2"/>
    <n v="182"/>
    <n v="0.03"/>
    <n v="4.84"/>
    <x v="1"/>
    <n v="102"/>
    <s v="Yes"/>
    <d v="2016-11-27T00:00:00"/>
    <x v="10"/>
    <n v="365"/>
    <s v="Active"/>
    <s v="No"/>
  </r>
  <r>
    <n v="2327"/>
    <s v="Sunlit Gorgeous Brooklyn LOFT"/>
    <n v="1260"/>
    <s v="New York"/>
    <n v="1"/>
    <n v="0.5"/>
    <x v="0"/>
    <n v="7"/>
    <x v="1"/>
    <x v="3"/>
    <x v="0"/>
    <s v="Yes"/>
    <n v="1"/>
    <x v="0"/>
    <n v="69"/>
    <n v="0.03"/>
    <n v="4.78"/>
    <x v="1"/>
    <n v="9"/>
    <s v="No"/>
    <d v="2016-11-07T00:00:00"/>
    <x v="138"/>
    <n v="132"/>
    <s v="Active"/>
    <s v="No"/>
  </r>
  <r>
    <n v="2328"/>
    <s v="One-Bedroom Brooklyn Brownstone"/>
    <n v="2279"/>
    <s v="New York"/>
    <n v="1"/>
    <n v="0.31"/>
    <x v="0"/>
    <n v="7"/>
    <x v="1"/>
    <x v="3"/>
    <x v="1"/>
    <s v="No"/>
    <n v="2"/>
    <x v="0"/>
    <n v="95"/>
    <n v="0.03"/>
    <n v="4.74"/>
    <x v="1"/>
    <n v="27"/>
    <s v="No"/>
    <d v="2018-08-12T00:00:00"/>
    <x v="104"/>
    <n v="19"/>
    <s v="Active"/>
    <s v="No"/>
  </r>
  <r>
    <n v="2329"/>
    <s v="Cozy Bedroom in a great location."/>
    <n v="3051"/>
    <s v="New York"/>
    <n v="0"/>
    <n v="1"/>
    <x v="0"/>
    <n v="14"/>
    <x v="0"/>
    <x v="2"/>
    <x v="0"/>
    <s v="Yes"/>
    <n v="2"/>
    <x v="0"/>
    <n v="57"/>
    <n v="0.03"/>
    <n v="4.5999999999999996"/>
    <x v="1"/>
    <n v="20"/>
    <s v="No"/>
    <d v="2017-01-10T00:00:00"/>
    <x v="616"/>
    <n v="0"/>
    <s v="Inactive"/>
    <s v="No"/>
  </r>
  <r>
    <n v="2330"/>
    <s v="Master BR/ Suite ( Private Bathroom)"/>
    <n v="728"/>
    <s v="New York"/>
    <n v="1"/>
    <n v="0.94"/>
    <x v="1"/>
    <n v="14"/>
    <x v="0"/>
    <x v="2"/>
    <x v="0"/>
    <s v="Yes"/>
    <n v="2"/>
    <x v="0"/>
    <n v="90"/>
    <n v="0.03"/>
    <n v="4.76"/>
    <x v="1"/>
    <n v="74"/>
    <s v="No"/>
    <d v="2017-02-18T00:00:00"/>
    <x v="575"/>
    <n v="179"/>
    <s v="Active"/>
    <s v="No"/>
  </r>
  <r>
    <n v="2331"/>
    <s v="Ponerse las Pilas-VIVO NYC!!!"/>
    <n v="3052"/>
    <s v="New York"/>
    <n v="1"/>
    <n v="0.97"/>
    <x v="1"/>
    <n v="7"/>
    <x v="1"/>
    <x v="3"/>
    <x v="0"/>
    <s v="Yes"/>
    <n v="2"/>
    <x v="0"/>
    <n v="55"/>
    <n v="0.03"/>
    <n v="4.8899999999999997"/>
    <x v="1"/>
    <n v="232"/>
    <s v="Yes"/>
    <d v="2016-11-08T00:00:00"/>
    <x v="161"/>
    <n v="46"/>
    <s v="Active"/>
    <s v="No"/>
  </r>
  <r>
    <n v="2332"/>
    <s v="A Perfect Pied-Ã -Terre for You!!"/>
    <n v="3052"/>
    <s v="New York"/>
    <n v="1"/>
    <n v="0.97"/>
    <x v="1"/>
    <n v="7"/>
    <x v="1"/>
    <x v="3"/>
    <x v="0"/>
    <s v="Yes"/>
    <n v="2"/>
    <x v="0"/>
    <n v="55"/>
    <n v="0.03"/>
    <n v="4.97"/>
    <x v="1"/>
    <n v="206"/>
    <s v="Yes"/>
    <d v="2016-11-07T00:00:00"/>
    <x v="29"/>
    <n v="45"/>
    <s v="Active"/>
    <s v="No"/>
  </r>
  <r>
    <n v="2333"/>
    <s v="â¤ï¸ Beautiful/Spacious/Convenient BK Apartment!"/>
    <n v="1512"/>
    <s v="Nebraska"/>
    <n v="1"/>
    <n v="0.86"/>
    <x v="1"/>
    <n v="8"/>
    <x v="1"/>
    <x v="11"/>
    <x v="0"/>
    <s v="Yes"/>
    <n v="2"/>
    <x v="0"/>
    <n v="65"/>
    <n v="0.03"/>
    <n v="4.9000000000000004"/>
    <x v="1"/>
    <n v="105"/>
    <s v="Yes"/>
    <d v="2016-10-30T00:00:00"/>
    <x v="15"/>
    <n v="235"/>
    <s v="Active"/>
    <s v="No"/>
  </r>
  <r>
    <n v="2334"/>
    <s v="â˜…Hip â˜…Subway 1 min â˜…Backyard  â˜…3Beds â˜…Huge â˜…Duplex"/>
    <n v="1017"/>
    <s v="New York"/>
    <n v="1"/>
    <n v="0.89"/>
    <x v="1"/>
    <n v="7"/>
    <x v="1"/>
    <x v="3"/>
    <x v="1"/>
    <s v="No"/>
    <n v="8"/>
    <x v="2"/>
    <n v="405"/>
    <n v="0.04"/>
    <n v="5"/>
    <x v="1"/>
    <n v="98"/>
    <s v="No"/>
    <d v="2016-12-05T00:00:00"/>
    <x v="21"/>
    <n v="322"/>
    <s v="Active"/>
    <s v="No"/>
  </r>
  <r>
    <n v="2335"/>
    <s v="Stylish Williamsburg 1BR w/ Roof Deck"/>
    <n v="3054"/>
    <s v="New York"/>
    <n v="1"/>
    <n v="0.88"/>
    <x v="1"/>
    <n v="12"/>
    <x v="1"/>
    <x v="9"/>
    <x v="1"/>
    <s v="No"/>
    <n v="3"/>
    <x v="1"/>
    <n v="98"/>
    <n v="0.03"/>
    <n v="5"/>
    <x v="1"/>
    <n v="10"/>
    <s v="No"/>
    <d v="2017-04-30T00:00:00"/>
    <x v="153"/>
    <n v="16"/>
    <s v="Active"/>
    <s v="No"/>
  </r>
  <r>
    <n v="2336"/>
    <s v="Lavish upper west side by Central Park"/>
    <n v="1560"/>
    <s v="New York"/>
    <n v="1"/>
    <n v="1"/>
    <x v="0"/>
    <n v="20"/>
    <x v="0"/>
    <x v="1"/>
    <x v="0"/>
    <s v="Yes"/>
    <n v="2"/>
    <x v="0"/>
    <n v="120"/>
    <n v="0.03"/>
    <n v="4.53"/>
    <x v="1"/>
    <n v="32"/>
    <s v="No"/>
    <d v="2016-11-06T00:00:00"/>
    <x v="15"/>
    <n v="365"/>
    <s v="Active"/>
    <s v="Yes"/>
  </r>
  <r>
    <n v="2337"/>
    <s v="Bright Cozy &quot;TreeFortâ€ 1-bed SANITIZED, COVIDaware"/>
    <n v="2956"/>
    <s v="New York"/>
    <n v="1"/>
    <n v="0.67"/>
    <x v="0"/>
    <n v="12"/>
    <x v="1"/>
    <x v="9"/>
    <x v="1"/>
    <s v="No"/>
    <n v="2"/>
    <x v="0"/>
    <n v="130"/>
    <n v="0.03"/>
    <n v="5"/>
    <x v="1"/>
    <n v="12"/>
    <s v="No"/>
    <d v="2017-01-02T00:00:00"/>
    <x v="282"/>
    <n v="0"/>
    <s v="Inactive"/>
    <s v="No"/>
  </r>
  <r>
    <n v="2338"/>
    <s v="1889 Brooklyn Firehouse Apt. Clinton Hill-BedStuy"/>
    <n v="35"/>
    <s v="New York"/>
    <n v="1"/>
    <n v="0.98"/>
    <x v="1"/>
    <n v="7"/>
    <x v="1"/>
    <x v="3"/>
    <x v="1"/>
    <s v="No"/>
    <n v="7"/>
    <x v="2"/>
    <n v="150"/>
    <n v="0.03"/>
    <n v="4.9800000000000004"/>
    <x v="1"/>
    <n v="177"/>
    <s v="Yes"/>
    <d v="2016-11-11T00:00:00"/>
    <x v="32"/>
    <n v="350"/>
    <s v="Active"/>
    <s v="Yes"/>
  </r>
  <r>
    <n v="2339"/>
    <s v="Spacious 2 BR Clinton Hill Apartment-Brooklyn, NY"/>
    <n v="3057"/>
    <s v="New York"/>
    <n v="0.91"/>
    <n v="0.87"/>
    <x v="1"/>
    <n v="9"/>
    <x v="1"/>
    <x v="16"/>
    <x v="1"/>
    <s v="No"/>
    <n v="4"/>
    <x v="1"/>
    <n v="139"/>
    <n v="0.03"/>
    <n v="4.82"/>
    <x v="1"/>
    <n v="272"/>
    <s v="Yes"/>
    <d v="2016-11-06T00:00:00"/>
    <x v="160"/>
    <n v="364"/>
    <s v="Active"/>
    <s v="No"/>
  </r>
  <r>
    <n v="2340"/>
    <s v="Cozy 1 Bedroom in Brooklyn, near park and shops"/>
    <n v="2265"/>
    <s v="New York"/>
    <n v="1"/>
    <n v="1"/>
    <x v="1"/>
    <n v="9"/>
    <x v="1"/>
    <x v="16"/>
    <x v="1"/>
    <s v="No"/>
    <n v="2"/>
    <x v="0"/>
    <n v="70"/>
    <n v="0.03"/>
    <n v="4.7"/>
    <x v="1"/>
    <n v="10"/>
    <s v="No"/>
    <d v="2016-11-07T00:00:00"/>
    <x v="224"/>
    <n v="306"/>
    <s v="Active"/>
    <s v="Yes"/>
  </r>
  <r>
    <n v="2341"/>
    <s v="Room &amp; Pvt grdn -18 min to Union sq"/>
    <n v="3058"/>
    <s v="New York"/>
    <n v="0.67"/>
    <n v="0"/>
    <x v="0"/>
    <n v="25"/>
    <x v="2"/>
    <x v="14"/>
    <x v="0"/>
    <s v="Yes"/>
    <n v="2"/>
    <x v="0"/>
    <n v="55"/>
    <n v="0.03"/>
    <n v="4.33"/>
    <x v="0"/>
    <n v="9"/>
    <s v="No"/>
    <d v="2017-01-03T00:00:00"/>
    <x v="580"/>
    <n v="0"/>
    <s v="Inactive"/>
    <s v="No"/>
  </r>
  <r>
    <n v="2342"/>
    <s v="Subway, Subway, Subway - AAA+ Location!!!"/>
    <n v="3052"/>
    <s v="New York"/>
    <n v="1"/>
    <n v="0.97"/>
    <x v="1"/>
    <n v="12"/>
    <x v="1"/>
    <x v="9"/>
    <x v="0"/>
    <s v="Yes"/>
    <n v="2"/>
    <x v="0"/>
    <n v="55"/>
    <n v="0.03"/>
    <n v="4.96"/>
    <x v="1"/>
    <n v="203"/>
    <s v="Yes"/>
    <d v="2016-11-07T00:00:00"/>
    <x v="29"/>
    <n v="32"/>
    <s v="Active"/>
    <s v="No"/>
  </r>
  <r>
    <n v="2343"/>
    <s v="Spacious &amp; Cozy Bushwick Walk-up 3mins from Train"/>
    <n v="1387"/>
    <s v="New York"/>
    <n v="1"/>
    <n v="1"/>
    <x v="1"/>
    <n v="8"/>
    <x v="1"/>
    <x v="11"/>
    <x v="0"/>
    <s v="Yes"/>
    <n v="1"/>
    <x v="0"/>
    <n v="50"/>
    <n v="0.03"/>
    <n v="4.9000000000000004"/>
    <x v="1"/>
    <n v="104"/>
    <s v="Yes"/>
    <d v="2017-01-02T00:00:00"/>
    <x v="15"/>
    <n v="0"/>
    <s v="Inactive"/>
    <s v="Yes"/>
  </r>
  <r>
    <n v="2344"/>
    <s v="Cozy Quiet Room in the Big Apple on Broadway!!!"/>
    <n v="3062"/>
    <s v="New York"/>
    <n v="1"/>
    <n v="1"/>
    <x v="1"/>
    <n v="16"/>
    <x v="0"/>
    <x v="10"/>
    <x v="0"/>
    <s v="Yes"/>
    <n v="2"/>
    <x v="0"/>
    <n v="67"/>
    <n v="0.03"/>
    <n v="4.9800000000000004"/>
    <x v="1"/>
    <n v="186"/>
    <s v="Yes"/>
    <d v="2016-11-13T00:00:00"/>
    <x v="8"/>
    <n v="204"/>
    <s v="Active"/>
    <s v="Yes"/>
  </r>
  <r>
    <n v="2345"/>
    <s v="Charming 2BR--20 min to Manhattan"/>
    <n v="2192"/>
    <s v="New York"/>
    <n v="1"/>
    <n v="0.78"/>
    <x v="1"/>
    <n v="8"/>
    <x v="1"/>
    <x v="11"/>
    <x v="1"/>
    <s v="No"/>
    <n v="4"/>
    <x v="1"/>
    <n v="99"/>
    <n v="0.03"/>
    <n v="4.9000000000000004"/>
    <x v="1"/>
    <n v="147"/>
    <s v="Yes"/>
    <d v="2016-11-19T00:00:00"/>
    <x v="15"/>
    <n v="173"/>
    <s v="Active"/>
    <s v="No"/>
  </r>
  <r>
    <n v="2346"/>
    <s v="Single Bed  room in townhouse, near subway"/>
    <n v="3063"/>
    <s v="New York"/>
    <n v="1"/>
    <n v="0.99"/>
    <x v="0"/>
    <n v="8"/>
    <x v="1"/>
    <x v="11"/>
    <x v="0"/>
    <s v="Yes"/>
    <n v="1"/>
    <x v="0"/>
    <n v="45"/>
    <n v="0.03"/>
    <n v="4.57"/>
    <x v="1"/>
    <n v="125"/>
    <s v="No"/>
    <d v="2016-11-06T00:00:00"/>
    <x v="161"/>
    <n v="319"/>
    <s v="Active"/>
    <s v="Yes"/>
  </r>
  <r>
    <n v="2347"/>
    <s v="CLEAN QUIET APT WITH NICE ROOMMATES NEAR SUBWAY"/>
    <n v="899"/>
    <s v="New York"/>
    <n v="1"/>
    <n v="0.5"/>
    <x v="0"/>
    <n v="16"/>
    <x v="0"/>
    <x v="10"/>
    <x v="0"/>
    <s v="Yes"/>
    <n v="1"/>
    <x v="0"/>
    <n v="45"/>
    <n v="0.03"/>
    <n v="4.67"/>
    <x v="1"/>
    <n v="6"/>
    <s v="No"/>
    <d v="2017-03-30T00:00:00"/>
    <x v="609"/>
    <n v="365"/>
    <s v="Active"/>
    <s v="No"/>
  </r>
  <r>
    <n v="2348"/>
    <s v="Huge Brooklyn Backyard Studio w/ King size bed"/>
    <n v="3064"/>
    <s v="New York"/>
    <n v="0.8"/>
    <n v="0.98"/>
    <x v="0"/>
    <n v="7"/>
    <x v="1"/>
    <x v="3"/>
    <x v="1"/>
    <s v="No"/>
    <n v="3"/>
    <x v="1"/>
    <n v="142"/>
    <n v="0.03"/>
    <n v="4.59"/>
    <x v="1"/>
    <n v="160"/>
    <s v="No"/>
    <d v="2016-11-20T00:00:00"/>
    <x v="20"/>
    <n v="74"/>
    <s v="Active"/>
    <s v="No"/>
  </r>
  <r>
    <n v="2349"/>
    <s v="Double bed, Modern Skylight Room Near Train"/>
    <n v="3063"/>
    <s v="New York"/>
    <n v="1"/>
    <n v="0.99"/>
    <x v="0"/>
    <n v="8"/>
    <x v="1"/>
    <x v="11"/>
    <x v="0"/>
    <s v="Yes"/>
    <n v="2"/>
    <x v="0"/>
    <n v="40"/>
    <n v="0.03"/>
    <n v="4.45"/>
    <x v="0"/>
    <n v="51"/>
    <s v="No"/>
    <d v="2016-12-18T00:00:00"/>
    <x v="161"/>
    <n v="364"/>
    <s v="Active"/>
    <s v="Yes"/>
  </r>
  <r>
    <n v="2350"/>
    <s v="Cozy 3BR apartment on Quiet Block"/>
    <n v="3065"/>
    <s v="New York"/>
    <n v="1"/>
    <n v="1"/>
    <x v="1"/>
    <n v="7"/>
    <x v="1"/>
    <x v="3"/>
    <x v="1"/>
    <s v="No"/>
    <n v="5"/>
    <x v="1"/>
    <n v="300"/>
    <n v="0.04"/>
    <n v="4.75"/>
    <x v="1"/>
    <n v="44"/>
    <s v="No"/>
    <d v="2017-01-04T00:00:00"/>
    <x v="25"/>
    <n v="180"/>
    <s v="Active"/>
    <s v="No"/>
  </r>
  <r>
    <n v="2351"/>
    <s v="5 Star Luxury 2 BR Suite Heart of Manhattan"/>
    <n v="2102"/>
    <s v="Florida"/>
    <n v="1"/>
    <n v="0.24"/>
    <x v="1"/>
    <n v="18"/>
    <x v="0"/>
    <x v="20"/>
    <x v="1"/>
    <s v="No"/>
    <n v="6"/>
    <x v="2"/>
    <n v="1499"/>
    <n v="7.0000000000000007E-2"/>
    <n v="5"/>
    <x v="1"/>
    <n v="5"/>
    <s v="No"/>
    <d v="2018-11-14T00:00:00"/>
    <x v="65"/>
    <n v="312"/>
    <s v="Active"/>
    <s v="No"/>
  </r>
  <r>
    <n v="2352"/>
    <s v="5 Star Luxury Suite Heart of Manhattan"/>
    <n v="2102"/>
    <s v="Florida"/>
    <n v="1"/>
    <n v="0.24"/>
    <x v="1"/>
    <n v="18"/>
    <x v="0"/>
    <x v="20"/>
    <x v="1"/>
    <s v="No"/>
    <n v="4"/>
    <x v="1"/>
    <n v="749"/>
    <n v="0.05"/>
    <n v="5"/>
    <x v="1"/>
    <n v="12"/>
    <s v="No"/>
    <d v="2016-12-18T00:00:00"/>
    <x v="617"/>
    <n v="312"/>
    <s v="Active"/>
    <s v="No"/>
  </r>
  <r>
    <n v="2353"/>
    <s v="Brownstone Sanctuary, a Private Studio Apartment"/>
    <n v="1328"/>
    <s v="New York"/>
    <n v="0.56000000000000005"/>
    <n v="0.99"/>
    <x v="0"/>
    <n v="16"/>
    <x v="0"/>
    <x v="10"/>
    <x v="0"/>
    <s v="Yes"/>
    <n v="4"/>
    <x v="1"/>
    <n v="166"/>
    <n v="0.03"/>
    <n v="4.7300000000000004"/>
    <x v="1"/>
    <n v="186"/>
    <s v="No"/>
    <d v="2017-01-30T00:00:00"/>
    <x v="86"/>
    <n v="5"/>
    <s v="Active"/>
    <s v="No"/>
  </r>
  <r>
    <n v="2354"/>
    <s v="Cozy private room with King sizebed"/>
    <n v="3038"/>
    <s v="New York"/>
    <n v="1"/>
    <n v="1"/>
    <x v="1"/>
    <n v="15"/>
    <x v="0"/>
    <x v="4"/>
    <x v="0"/>
    <s v="Yes"/>
    <n v="2"/>
    <x v="0"/>
    <n v="70"/>
    <n v="0.03"/>
    <n v="4.8099999999999996"/>
    <x v="1"/>
    <n v="231"/>
    <s v="Yes"/>
    <d v="2016-11-09T00:00:00"/>
    <x v="21"/>
    <n v="365"/>
    <s v="Active"/>
    <s v="Yes"/>
  </r>
  <r>
    <n v="2355"/>
    <s v="Cozy, spacious room in Williamsburg"/>
    <n v="393"/>
    <s v="Stockholm"/>
    <n v="1"/>
    <n v="1"/>
    <x v="1"/>
    <n v="12"/>
    <x v="1"/>
    <x v="9"/>
    <x v="0"/>
    <s v="Yes"/>
    <n v="2"/>
    <x v="0"/>
    <n v="56"/>
    <n v="0.03"/>
    <n v="5"/>
    <x v="1"/>
    <n v="32"/>
    <s v="No"/>
    <d v="2016-11-12T00:00:00"/>
    <x v="406"/>
    <n v="63"/>
    <s v="Active"/>
    <s v="No"/>
  </r>
  <r>
    <n v="2356"/>
    <s v="Clean Apartment in A Warm Home"/>
    <n v="3066"/>
    <s v="New York"/>
    <n v="1"/>
    <n v="0.98"/>
    <x v="1"/>
    <n v="21"/>
    <x v="2"/>
    <x v="13"/>
    <x v="1"/>
    <s v="No"/>
    <n v="3"/>
    <x v="1"/>
    <n v="74"/>
    <n v="0.03"/>
    <n v="4.9800000000000004"/>
    <x v="1"/>
    <n v="167"/>
    <s v="Yes"/>
    <d v="2016-11-27T00:00:00"/>
    <x v="89"/>
    <n v="40"/>
    <s v="Active"/>
    <s v="No"/>
  </r>
  <r>
    <n v="2357"/>
    <s v="ðŸŒŸ STUNNING MODERN CONDO | ðŸ™ DOWNTOWN FLUSHING"/>
    <n v="1086"/>
    <s v="New York"/>
    <n v="1"/>
    <n v="1"/>
    <x v="1"/>
    <n v="22"/>
    <x v="2"/>
    <x v="25"/>
    <x v="1"/>
    <s v="No"/>
    <n v="4"/>
    <x v="1"/>
    <n v="85"/>
    <n v="0.03"/>
    <n v="4.75"/>
    <x v="1"/>
    <n v="4"/>
    <s v="No"/>
    <d v="2018-01-18T00:00:00"/>
    <x v="237"/>
    <n v="137"/>
    <s v="Active"/>
    <s v="Yes"/>
  </r>
  <r>
    <n v="2358"/>
    <s v="Charming Loft"/>
    <n v="592"/>
    <s v="New York"/>
    <n v="0.8"/>
    <n v="0.44"/>
    <x v="0"/>
    <n v="14"/>
    <x v="0"/>
    <x v="2"/>
    <x v="1"/>
    <s v="No"/>
    <n v="5"/>
    <x v="1"/>
    <n v="250"/>
    <n v="0.04"/>
    <n v="4.43"/>
    <x v="0"/>
    <n v="7"/>
    <s v="No"/>
    <d v="2017-03-24T00:00:00"/>
    <x v="10"/>
    <n v="0"/>
    <s v="Inactive"/>
    <s v="No"/>
  </r>
  <r>
    <n v="2359"/>
    <s v="Chill, No Luxury Apt w/ Yard - 1 block to train!"/>
    <n v="3068"/>
    <s v="New York"/>
    <n v="1"/>
    <n v="0.99"/>
    <x v="0"/>
    <n v="7"/>
    <x v="1"/>
    <x v="3"/>
    <x v="1"/>
    <s v="No"/>
    <n v="7"/>
    <x v="2"/>
    <n v="43"/>
    <n v="0.03"/>
    <n v="4.5599999999999996"/>
    <x v="1"/>
    <n v="84"/>
    <s v="No"/>
    <d v="2016-12-11T00:00:00"/>
    <x v="160"/>
    <n v="59"/>
    <s v="Active"/>
    <s v="Yes"/>
  </r>
  <r>
    <n v="2360"/>
    <s v="2 Room/1 Bath Entire Apt! Next to Colleges/Train!"/>
    <n v="619"/>
    <s v="New York"/>
    <n v="1"/>
    <n v="1"/>
    <x v="1"/>
    <n v="16"/>
    <x v="0"/>
    <x v="10"/>
    <x v="1"/>
    <s v="No"/>
    <n v="4"/>
    <x v="1"/>
    <n v="203"/>
    <n v="0.04"/>
    <n v="4.8"/>
    <x v="1"/>
    <n v="15"/>
    <s v="No"/>
    <d v="2016-12-18T00:00:00"/>
    <x v="65"/>
    <n v="0"/>
    <s v="Inactive"/>
    <s v="No"/>
  </r>
  <r>
    <n v="2361"/>
    <s v="Spacious &amp; Intimate Bedroom near L, M, J Trains"/>
    <n v="1868"/>
    <s v="New Jersey"/>
    <n v="0.5"/>
    <n v="0.5"/>
    <x v="0"/>
    <n v="12"/>
    <x v="1"/>
    <x v="9"/>
    <x v="0"/>
    <s v="Yes"/>
    <n v="2"/>
    <x v="0"/>
    <n v="74"/>
    <n v="0.03"/>
    <n v="4.5"/>
    <x v="1"/>
    <n v="14"/>
    <s v="No"/>
    <d v="2016-11-13T00:00:00"/>
    <x v="618"/>
    <n v="0"/>
    <s v="Inactive"/>
    <s v="Yes"/>
  </r>
  <r>
    <n v="2362"/>
    <s v="Spacious, Modern Chelsea 1bed w/ large living room"/>
    <n v="230"/>
    <s v="New York"/>
    <n v="0.9"/>
    <n v="0.78"/>
    <x v="1"/>
    <n v="13"/>
    <x v="0"/>
    <x v="7"/>
    <x v="1"/>
    <s v="No"/>
    <n v="4"/>
    <x v="1"/>
    <n v="125"/>
    <n v="0.03"/>
    <n v="4.84"/>
    <x v="1"/>
    <n v="50"/>
    <s v="No"/>
    <d v="2016-12-19T00:00:00"/>
    <x v="12"/>
    <n v="124"/>
    <s v="Active"/>
    <s v="No"/>
  </r>
  <r>
    <n v="2363"/>
    <s v="Newly renovated ground floor apt in Williamsburg"/>
    <n v="3069"/>
    <s v="New York"/>
    <n v="0.7"/>
    <n v="0.95"/>
    <x v="1"/>
    <n v="12"/>
    <x v="1"/>
    <x v="9"/>
    <x v="1"/>
    <s v="No"/>
    <n v="3"/>
    <x v="1"/>
    <n v="183"/>
    <n v="0.03"/>
    <n v="4.92"/>
    <x v="1"/>
    <n v="63"/>
    <s v="No"/>
    <d v="2016-12-06T00:00:00"/>
    <x v="178"/>
    <n v="2"/>
    <s v="Active"/>
    <s v="No"/>
  </r>
  <r>
    <n v="2364"/>
    <s v="Fun Williamsburg Room with PRIVATE balcony"/>
    <n v="1957"/>
    <s v="New York"/>
    <n v="0.8"/>
    <n v="0.56000000000000005"/>
    <x v="1"/>
    <n v="12"/>
    <x v="1"/>
    <x v="9"/>
    <x v="0"/>
    <s v="Yes"/>
    <n v="1"/>
    <x v="0"/>
    <n v="36"/>
    <n v="0.03"/>
    <n v="4.78"/>
    <x v="1"/>
    <n v="18"/>
    <s v="No"/>
    <d v="2017-09-18T00:00:00"/>
    <x v="354"/>
    <n v="5"/>
    <s v="Active"/>
    <s v="No"/>
  </r>
  <r>
    <n v="2365"/>
    <s v="Sunny, Cozy, Private Room In The Heart of Bushwick"/>
    <n v="156"/>
    <s v="New York"/>
    <n v="1"/>
    <n v="0.97"/>
    <x v="1"/>
    <n v="8"/>
    <x v="1"/>
    <x v="11"/>
    <x v="0"/>
    <s v="Yes"/>
    <n v="1"/>
    <x v="0"/>
    <n v="48"/>
    <n v="0.03"/>
    <n v="4.95"/>
    <x v="1"/>
    <n v="123"/>
    <s v="Yes"/>
    <d v="2016-11-18T00:00:00"/>
    <x v="191"/>
    <n v="365"/>
    <s v="Active"/>
    <s v="No"/>
  </r>
  <r>
    <n v="2366"/>
    <s v="NEW Private room Near Tompkins Sq Park . E.V. NYC"/>
    <n v="544"/>
    <s v="New York"/>
    <n v="0.8"/>
    <n v="0.65"/>
    <x v="0"/>
    <n v="15"/>
    <x v="0"/>
    <x v="4"/>
    <x v="0"/>
    <s v="Yes"/>
    <n v="2"/>
    <x v="0"/>
    <n v="67"/>
    <n v="0.03"/>
    <n v="4.25"/>
    <x v="0"/>
    <n v="63"/>
    <s v="No"/>
    <d v="2016-11-30T00:00:00"/>
    <x v="70"/>
    <n v="86"/>
    <s v="Active"/>
    <s v="Yes"/>
  </r>
  <r>
    <n v="2367"/>
    <s v="Large sunny room near train NYC"/>
    <n v="3071"/>
    <s v="New York"/>
    <n v="0.93"/>
    <n v="0.99"/>
    <x v="0"/>
    <n v="21"/>
    <x v="2"/>
    <x v="13"/>
    <x v="0"/>
    <s v="Yes"/>
    <n v="2"/>
    <x v="0"/>
    <n v="69"/>
    <n v="0.03"/>
    <n v="4.7300000000000004"/>
    <x v="1"/>
    <n v="108"/>
    <s v="No"/>
    <d v="2016-12-06T00:00:00"/>
    <x v="29"/>
    <n v="12"/>
    <s v="Active"/>
    <s v="Yes"/>
  </r>
  <r>
    <n v="2368"/>
    <s v="Private room to rent - Hip Williamsburg, Brooklyn"/>
    <n v="2507"/>
    <s v="New York"/>
    <n v="1"/>
    <n v="1"/>
    <x v="1"/>
    <n v="12"/>
    <x v="1"/>
    <x v="9"/>
    <x v="0"/>
    <s v="Yes"/>
    <n v="2"/>
    <x v="0"/>
    <n v="75"/>
    <n v="0.03"/>
    <n v="4.99"/>
    <x v="1"/>
    <n v="104"/>
    <s v="Yes"/>
    <d v="2016-12-05T00:00:00"/>
    <x v="0"/>
    <n v="269"/>
    <s v="Active"/>
    <s v="No"/>
  </r>
  <r>
    <n v="2369"/>
    <s v="Healthcare Workers Welcome, free parking"/>
    <n v="2887"/>
    <s v="New York"/>
    <n v="1"/>
    <n v="1"/>
    <x v="1"/>
    <n v="21"/>
    <x v="2"/>
    <x v="13"/>
    <x v="1"/>
    <s v="No"/>
    <n v="4"/>
    <x v="1"/>
    <n v="92"/>
    <n v="0.03"/>
    <n v="4.99"/>
    <x v="1"/>
    <n v="102"/>
    <s v="Yes"/>
    <d v="2017-03-07T00:00:00"/>
    <x v="104"/>
    <n v="86"/>
    <s v="Active"/>
    <s v="Yes"/>
  </r>
  <r>
    <n v="2370"/>
    <s v="(2)Comfy Home Away From Home/Multiple Rooms!!!"/>
    <n v="2953"/>
    <s v="New York"/>
    <n v="1"/>
    <n v="0.99"/>
    <x v="0"/>
    <n v="7"/>
    <x v="1"/>
    <x v="3"/>
    <x v="0"/>
    <s v="Yes"/>
    <n v="2"/>
    <x v="0"/>
    <n v="70"/>
    <n v="0.03"/>
    <n v="4.8899999999999997"/>
    <x v="1"/>
    <n v="62"/>
    <s v="No"/>
    <d v="2017-01-01T00:00:00"/>
    <x v="118"/>
    <n v="365"/>
    <s v="Active"/>
    <s v="No"/>
  </r>
  <r>
    <n v="2371"/>
    <s v="(3)Comfy Home Away From Home/Multiple Rooms"/>
    <n v="2953"/>
    <s v="New York"/>
    <n v="1"/>
    <n v="0.99"/>
    <x v="0"/>
    <n v="7"/>
    <x v="1"/>
    <x v="3"/>
    <x v="0"/>
    <s v="Yes"/>
    <n v="1"/>
    <x v="0"/>
    <n v="50"/>
    <n v="0.03"/>
    <n v="4.8899999999999997"/>
    <x v="1"/>
    <n v="75"/>
    <s v="No"/>
    <d v="2017-01-03T00:00:00"/>
    <x v="7"/>
    <n v="364"/>
    <s v="Active"/>
    <s v="No"/>
  </r>
  <r>
    <n v="2372"/>
    <s v="Lovely &amp; welcoming apartment in Bed-Stuy"/>
    <n v="2932"/>
    <s v="New York"/>
    <n v="1"/>
    <n v="0.5"/>
    <x v="0"/>
    <n v="7"/>
    <x v="1"/>
    <x v="3"/>
    <x v="1"/>
    <s v="No"/>
    <n v="4"/>
    <x v="1"/>
    <n v="169"/>
    <n v="0.03"/>
    <n v="4.92"/>
    <x v="1"/>
    <n v="87"/>
    <s v="No"/>
    <d v="2017-01-01T00:00:00"/>
    <x v="349"/>
    <n v="103"/>
    <s v="Active"/>
    <s v="No"/>
  </r>
  <r>
    <n v="2373"/>
    <s v="High-ceilinged room in artist loft space -Bushwick"/>
    <n v="832"/>
    <s v="New York"/>
    <n v="1"/>
    <n v="0.75"/>
    <x v="0"/>
    <n v="8"/>
    <x v="1"/>
    <x v="11"/>
    <x v="0"/>
    <s v="Yes"/>
    <n v="2"/>
    <x v="0"/>
    <n v="45"/>
    <n v="0.03"/>
    <n v="4.93"/>
    <x v="1"/>
    <n v="27"/>
    <s v="No"/>
    <d v="2017-02-28T00:00:00"/>
    <x v="7"/>
    <n v="15"/>
    <s v="Active"/>
    <s v="No"/>
  </r>
  <r>
    <n v="2374"/>
    <s v="Brownstone garden floor apt w/ patio mins to NYC"/>
    <n v="1989"/>
    <s v="New York"/>
    <n v="1"/>
    <n v="0.98"/>
    <x v="1"/>
    <n v="7"/>
    <x v="1"/>
    <x v="3"/>
    <x v="1"/>
    <s v="No"/>
    <n v="6"/>
    <x v="2"/>
    <n v="120"/>
    <n v="0.03"/>
    <n v="4.9000000000000004"/>
    <x v="1"/>
    <n v="151"/>
    <s v="Yes"/>
    <d v="2016-12-27T00:00:00"/>
    <x v="8"/>
    <n v="73"/>
    <s v="Active"/>
    <s v="Yes"/>
  </r>
  <r>
    <n v="2375"/>
    <s v="Clean, private room in Hamilton Heights"/>
    <n v="2859"/>
    <s v="New York"/>
    <n v="1"/>
    <n v="0.67"/>
    <x v="0"/>
    <n v="16"/>
    <x v="0"/>
    <x v="10"/>
    <x v="0"/>
    <s v="Yes"/>
    <n v="1"/>
    <x v="0"/>
    <n v="27"/>
    <n v="0.03"/>
    <n v="5"/>
    <x v="1"/>
    <n v="6"/>
    <s v="No"/>
    <d v="2017-01-02T00:00:00"/>
    <x v="179"/>
    <n v="62"/>
    <s v="Active"/>
    <s v="No"/>
  </r>
  <r>
    <n v="2376"/>
    <s v="Quiet Private Apt in Greenpoint/Williamsburg"/>
    <n v="3076"/>
    <s v="New York"/>
    <n v="1"/>
    <n v="1"/>
    <x v="0"/>
    <n v="11"/>
    <x v="1"/>
    <x v="8"/>
    <x v="1"/>
    <s v="No"/>
    <n v="2"/>
    <x v="0"/>
    <n v="78"/>
    <n v="0.03"/>
    <n v="4.91"/>
    <x v="1"/>
    <n v="23"/>
    <s v="No"/>
    <d v="2016-12-04T00:00:00"/>
    <x v="21"/>
    <n v="0"/>
    <s v="Inactive"/>
    <s v="No"/>
  </r>
  <r>
    <n v="2377"/>
    <s v="Beautiful Greenpoint, Brooklyn apt by the park"/>
    <n v="501"/>
    <s v="New York"/>
    <n v="1"/>
    <n v="1"/>
    <x v="0"/>
    <n v="11"/>
    <x v="1"/>
    <x v="8"/>
    <x v="1"/>
    <s v="No"/>
    <n v="2"/>
    <x v="0"/>
    <n v="100"/>
    <n v="0.03"/>
    <n v="5"/>
    <x v="1"/>
    <n v="22"/>
    <s v="No"/>
    <d v="2017-11-19T00:00:00"/>
    <x v="15"/>
    <n v="0"/>
    <s v="Inactive"/>
    <s v="Yes"/>
  </r>
  <r>
    <n v="2378"/>
    <s v="Cozy Room In Williamsburg Near Trainsâ¤ï¸"/>
    <n v="1606"/>
    <s v="New York"/>
    <n v="1"/>
    <n v="1"/>
    <x v="1"/>
    <n v="12"/>
    <x v="1"/>
    <x v="9"/>
    <x v="0"/>
    <s v="Yes"/>
    <n v="1"/>
    <x v="0"/>
    <n v="44"/>
    <n v="0.03"/>
    <n v="4.9000000000000004"/>
    <x v="1"/>
    <n v="92"/>
    <s v="No"/>
    <d v="2016-12-19T00:00:00"/>
    <x v="118"/>
    <n v="14"/>
    <s v="Active"/>
    <s v="No"/>
  </r>
  <r>
    <n v="2379"/>
    <s v="The Blue Floaty Studio"/>
    <n v="2948"/>
    <s v="New York"/>
    <n v="1"/>
    <n v="0.67"/>
    <x v="1"/>
    <n v="23"/>
    <x v="2"/>
    <x v="6"/>
    <x v="0"/>
    <s v="Yes"/>
    <n v="2"/>
    <x v="0"/>
    <n v="102"/>
    <n v="0.03"/>
    <n v="4.92"/>
    <x v="1"/>
    <n v="25"/>
    <s v="No"/>
    <d v="2018-11-24T00:00:00"/>
    <x v="25"/>
    <n v="364"/>
    <s v="Active"/>
    <s v="No"/>
  </r>
  <r>
    <n v="2380"/>
    <s v="Modern Sleeper Sectional Sofa - Custom Design Apt"/>
    <n v="2927"/>
    <s v="New York"/>
    <n v="1"/>
    <n v="0.9"/>
    <x v="1"/>
    <n v="10"/>
    <x v="1"/>
    <x v="17"/>
    <x v="2"/>
    <s v="Yes"/>
    <n v="3"/>
    <x v="1"/>
    <n v="60"/>
    <n v="0.03"/>
    <n v="4.68"/>
    <x v="1"/>
    <n v="40"/>
    <s v="No"/>
    <d v="2016-12-18T00:00:00"/>
    <x v="25"/>
    <n v="224"/>
    <s v="Active"/>
    <s v="No"/>
  </r>
  <r>
    <n v="2381"/>
    <s v="124 W 60th 1 bedroom"/>
    <n v="2614"/>
    <s v="New York"/>
    <n v="0.5"/>
    <n v="0.67"/>
    <x v="0"/>
    <n v="20"/>
    <x v="0"/>
    <x v="1"/>
    <x v="1"/>
    <s v="No"/>
    <n v="1"/>
    <x v="0"/>
    <n v="175"/>
    <n v="0.03"/>
    <n v="4.75"/>
    <x v="1"/>
    <n v="4"/>
    <s v="No"/>
    <d v="2017-02-04T00:00:00"/>
    <x v="619"/>
    <n v="180"/>
    <s v="Active"/>
    <s v="No"/>
  </r>
  <r>
    <n v="2382"/>
    <s v="Bed-Stuy Style &amp; Comfort 2bed Private Living Space"/>
    <n v="3080"/>
    <s v="New York"/>
    <n v="0.84"/>
    <n v="0.85"/>
    <x v="0"/>
    <n v="7"/>
    <x v="1"/>
    <x v="3"/>
    <x v="1"/>
    <s v="No"/>
    <n v="4"/>
    <x v="1"/>
    <n v="120"/>
    <n v="0.03"/>
    <n v="4.68"/>
    <x v="1"/>
    <n v="257"/>
    <s v="No"/>
    <d v="2016-12-25T00:00:00"/>
    <x v="31"/>
    <n v="47"/>
    <s v="Active"/>
    <s v="No"/>
  </r>
  <r>
    <n v="2383"/>
    <s v="Spacious 1 Bedroom Apt in the heart of Harlem"/>
    <n v="2925"/>
    <s v="New York"/>
    <n v="1"/>
    <n v="0.98"/>
    <x v="0"/>
    <n v="16"/>
    <x v="0"/>
    <x v="10"/>
    <x v="1"/>
    <s v="No"/>
    <n v="3"/>
    <x v="1"/>
    <n v="150"/>
    <n v="0.03"/>
    <n v="4.82"/>
    <x v="1"/>
    <n v="67"/>
    <s v="No"/>
    <d v="2017-05-12T00:00:00"/>
    <x v="20"/>
    <n v="350"/>
    <s v="Active"/>
    <s v="No"/>
  </r>
  <r>
    <n v="2384"/>
    <s v="King sized bed in pre war apt"/>
    <n v="29"/>
    <s v="New York"/>
    <n v="1"/>
    <n v="0.97"/>
    <x v="1"/>
    <n v="9"/>
    <x v="1"/>
    <x v="16"/>
    <x v="1"/>
    <s v="No"/>
    <n v="3"/>
    <x v="1"/>
    <n v="135"/>
    <n v="0.03"/>
    <n v="4.6399999999999997"/>
    <x v="1"/>
    <n v="11"/>
    <s v="No"/>
    <d v="2017-04-02T00:00:00"/>
    <x v="190"/>
    <n v="0"/>
    <s v="Inactive"/>
    <s v="No"/>
  </r>
  <r>
    <n v="2385"/>
    <s v="Comfortable room and very clean!"/>
    <n v="3083"/>
    <s v="New York"/>
    <n v="1"/>
    <n v="0.43"/>
    <x v="1"/>
    <n v="21"/>
    <x v="2"/>
    <x v="13"/>
    <x v="0"/>
    <s v="Yes"/>
    <n v="2"/>
    <x v="0"/>
    <n v="73"/>
    <n v="0.03"/>
    <n v="4.99"/>
    <x v="1"/>
    <n v="68"/>
    <s v="No"/>
    <d v="2017-01-04T00:00:00"/>
    <x v="206"/>
    <n v="364"/>
    <s v="Active"/>
    <s v="No"/>
  </r>
  <r>
    <n v="2386"/>
    <s v="The Executive Loft Manhattan"/>
    <n v="2893"/>
    <s v="New York"/>
    <n v="1"/>
    <n v="1"/>
    <x v="0"/>
    <n v="13"/>
    <x v="0"/>
    <x v="7"/>
    <x v="1"/>
    <s v="No"/>
    <n v="5"/>
    <x v="1"/>
    <n v="119"/>
    <n v="0.03"/>
    <n v="4.45"/>
    <x v="0"/>
    <n v="53"/>
    <s v="No"/>
    <d v="2017-07-30T00:00:00"/>
    <x v="149"/>
    <n v="350"/>
    <s v="Active"/>
    <s v="Yes"/>
  </r>
  <r>
    <n v="2387"/>
    <s v="Cozy Greenpoint Room with peaceful backyard"/>
    <n v="865"/>
    <s v="New York"/>
    <n v="1"/>
    <n v="0.42"/>
    <x v="0"/>
    <n v="11"/>
    <x v="1"/>
    <x v="8"/>
    <x v="0"/>
    <s v="Yes"/>
    <n v="1"/>
    <x v="0"/>
    <n v="54"/>
    <n v="0.03"/>
    <n v="4.8899999999999997"/>
    <x v="1"/>
    <n v="9"/>
    <s v="No"/>
    <d v="2017-05-31T00:00:00"/>
    <x v="205"/>
    <n v="365"/>
    <s v="Active"/>
    <s v="No"/>
  </r>
  <r>
    <n v="2388"/>
    <s v="Cozy Room in Williamsburg"/>
    <n v="1981"/>
    <s v="New York"/>
    <n v="1"/>
    <n v="0.75"/>
    <x v="0"/>
    <n v="12"/>
    <x v="1"/>
    <x v="9"/>
    <x v="0"/>
    <s v="Yes"/>
    <n v="1"/>
    <x v="0"/>
    <n v="45"/>
    <n v="0.03"/>
    <n v="4.63"/>
    <x v="1"/>
    <n v="8"/>
    <s v="No"/>
    <d v="2019-03-03T00:00:00"/>
    <x v="525"/>
    <n v="0"/>
    <s v="Inactive"/>
    <s v="No"/>
  </r>
  <r>
    <n v="2389"/>
    <s v="Cozy Bedroom in Loft Apartment, W'burg Brooklyn"/>
    <n v="990"/>
    <s v="New York"/>
    <n v="1"/>
    <n v="1"/>
    <x v="1"/>
    <n v="12"/>
    <x v="1"/>
    <x v="9"/>
    <x v="0"/>
    <s v="Yes"/>
    <n v="2"/>
    <x v="0"/>
    <n v="78"/>
    <n v="0.03"/>
    <n v="4.9000000000000004"/>
    <x v="1"/>
    <n v="99"/>
    <s v="No"/>
    <d v="2016-12-30T00:00:00"/>
    <x v="75"/>
    <n v="0"/>
    <s v="Inactive"/>
    <s v="Yes"/>
  </r>
  <r>
    <n v="2390"/>
    <s v="Private room in Bushwick, 20 minutes to Manhattan!"/>
    <n v="2844"/>
    <s v="New York"/>
    <n v="1"/>
    <n v="0.67"/>
    <x v="0"/>
    <n v="7"/>
    <x v="1"/>
    <x v="3"/>
    <x v="0"/>
    <s v="Yes"/>
    <n v="2"/>
    <x v="0"/>
    <n v="54"/>
    <n v="0.03"/>
    <n v="4.42"/>
    <x v="0"/>
    <n v="43"/>
    <s v="No"/>
    <d v="2016-12-11T00:00:00"/>
    <x v="87"/>
    <n v="0"/>
    <s v="Inactive"/>
    <s v="No"/>
  </r>
  <r>
    <n v="2391"/>
    <s v="Gorgeous, sun-drenched private apt in Harlem"/>
    <n v="2835"/>
    <s v="New York"/>
    <n v="1"/>
    <n v="1"/>
    <x v="1"/>
    <n v="16"/>
    <x v="0"/>
    <x v="10"/>
    <x v="1"/>
    <s v="No"/>
    <n v="2"/>
    <x v="0"/>
    <n v="99"/>
    <n v="0.03"/>
    <n v="4.92"/>
    <x v="1"/>
    <n v="25"/>
    <s v="No"/>
    <d v="2016-12-25T00:00:00"/>
    <x v="241"/>
    <n v="0"/>
    <s v="Inactive"/>
    <s v="No"/>
  </r>
  <r>
    <n v="2392"/>
    <s v="Cozy and quiet room on Broadway 2!"/>
    <n v="3062"/>
    <s v="New York"/>
    <n v="1"/>
    <n v="1"/>
    <x v="1"/>
    <n v="16"/>
    <x v="0"/>
    <x v="10"/>
    <x v="0"/>
    <s v="Yes"/>
    <n v="2"/>
    <x v="0"/>
    <n v="68"/>
    <n v="0.03"/>
    <n v="4.99"/>
    <x v="1"/>
    <n v="159"/>
    <s v="Yes"/>
    <d v="2016-12-08T00:00:00"/>
    <x v="90"/>
    <n v="239"/>
    <s v="Active"/>
    <s v="Yes"/>
  </r>
  <r>
    <n v="2393"/>
    <s v="The Gnome House â€œ Oasis in the city â€œ"/>
    <n v="2992"/>
    <s v="New York"/>
    <n v="0.96"/>
    <n v="0.65"/>
    <x v="0"/>
    <n v="18"/>
    <x v="0"/>
    <x v="20"/>
    <x v="1"/>
    <s v="No"/>
    <n v="2"/>
    <x v="0"/>
    <n v="1200"/>
    <n v="7.0000000000000007E-2"/>
    <n v="4.91"/>
    <x v="1"/>
    <n v="58"/>
    <s v="No"/>
    <d v="2017-09-17T00:00:00"/>
    <x v="66"/>
    <n v="361"/>
    <s v="Active"/>
    <s v="No"/>
  </r>
  <r>
    <n v="2394"/>
    <s v="Large luxury private room in Williamsburg!"/>
    <n v="413"/>
    <s v="New York"/>
    <n v="1"/>
    <n v="0.99"/>
    <x v="0"/>
    <n v="12"/>
    <x v="1"/>
    <x v="9"/>
    <x v="0"/>
    <s v="Yes"/>
    <n v="2"/>
    <x v="0"/>
    <n v="47"/>
    <n v="0.03"/>
    <n v="4.8899999999999997"/>
    <x v="1"/>
    <n v="295"/>
    <s v="Yes"/>
    <d v="2016-12-03T00:00:00"/>
    <x v="226"/>
    <n v="363"/>
    <s v="Active"/>
    <s v="Yes"/>
  </r>
  <r>
    <n v="2395"/>
    <s v="Private room 15 minutes to Midtown Manhattan."/>
    <n v="3071"/>
    <s v="New York"/>
    <n v="0.93"/>
    <n v="0.99"/>
    <x v="0"/>
    <n v="24"/>
    <x v="2"/>
    <x v="5"/>
    <x v="0"/>
    <s v="Yes"/>
    <n v="2"/>
    <x v="0"/>
    <n v="65"/>
    <n v="0.03"/>
    <n v="4.51"/>
    <x v="1"/>
    <n v="100"/>
    <s v="No"/>
    <d v="2016-12-08T00:00:00"/>
    <x v="226"/>
    <n v="15"/>
    <s v="Active"/>
    <s v="Yes"/>
  </r>
  <r>
    <n v="2396"/>
    <s v="Private cozy room with sky view near Manhattan"/>
    <n v="3071"/>
    <s v="New York"/>
    <n v="0.93"/>
    <n v="0.99"/>
    <x v="0"/>
    <n v="21"/>
    <x v="2"/>
    <x v="13"/>
    <x v="0"/>
    <s v="Yes"/>
    <n v="2"/>
    <x v="0"/>
    <n v="65"/>
    <n v="0.03"/>
    <n v="4.43"/>
    <x v="0"/>
    <n v="79"/>
    <s v="No"/>
    <d v="2016-12-04T00:00:00"/>
    <x v="319"/>
    <n v="15"/>
    <s v="Active"/>
    <s v="Yes"/>
  </r>
  <r>
    <n v="2397"/>
    <s v="Your point in Chelsea"/>
    <n v="2229"/>
    <s v="New York"/>
    <n v="0.93"/>
    <n v="0.99"/>
    <x v="0"/>
    <n v="13"/>
    <x v="0"/>
    <x v="7"/>
    <x v="1"/>
    <s v="No"/>
    <n v="6"/>
    <x v="2"/>
    <n v="120"/>
    <n v="0.03"/>
    <n v="4.7300000000000004"/>
    <x v="1"/>
    <n v="162"/>
    <s v="No"/>
    <d v="2016-12-07T00:00:00"/>
    <x v="300"/>
    <n v="352"/>
    <s v="Active"/>
    <s v="No"/>
  </r>
  <r>
    <n v="2398"/>
    <s v="Private Room in Beautiful Brooklyn Private House."/>
    <n v="2403"/>
    <s v="New York"/>
    <n v="1"/>
    <n v="0.67"/>
    <x v="1"/>
    <n v="7"/>
    <x v="1"/>
    <x v="3"/>
    <x v="0"/>
    <s v="Yes"/>
    <n v="1"/>
    <x v="0"/>
    <n v="50"/>
    <n v="0.03"/>
    <n v="5"/>
    <x v="1"/>
    <n v="16"/>
    <s v="No"/>
    <d v="2016-12-17T00:00:00"/>
    <x v="29"/>
    <n v="91"/>
    <s v="Active"/>
    <s v="No"/>
  </r>
  <r>
    <n v="2399"/>
    <s v="Beautifully designed brownstone apartment"/>
    <n v="61"/>
    <s v="New York"/>
    <n v="1"/>
    <n v="0.83"/>
    <x v="1"/>
    <n v="7"/>
    <x v="1"/>
    <x v="3"/>
    <x v="1"/>
    <s v="No"/>
    <n v="2"/>
    <x v="0"/>
    <n v="99"/>
    <n v="0.03"/>
    <n v="4.75"/>
    <x v="1"/>
    <n v="71"/>
    <s v="No"/>
    <d v="2018-03-04T00:00:00"/>
    <x v="118"/>
    <n v="29"/>
    <s v="Active"/>
    <s v="No"/>
  </r>
  <r>
    <n v="2400"/>
    <s v="Througly disinfected Private sunny room near train"/>
    <n v="3071"/>
    <s v="New York"/>
    <n v="0.93"/>
    <n v="0.99"/>
    <x v="0"/>
    <n v="21"/>
    <x v="2"/>
    <x v="13"/>
    <x v="0"/>
    <s v="Yes"/>
    <n v="2"/>
    <x v="0"/>
    <n v="68"/>
    <n v="0.03"/>
    <n v="4.66"/>
    <x v="1"/>
    <n v="132"/>
    <s v="No"/>
    <d v="2016-12-06T00:00:00"/>
    <x v="37"/>
    <n v="14"/>
    <s v="Active"/>
    <s v="Yes"/>
  </r>
  <r>
    <n v="2401"/>
    <s v="Williamsburg, Ground Flr Apt with Private Backyard"/>
    <n v="2686"/>
    <s v="New York"/>
    <n v="1"/>
    <n v="0.68"/>
    <x v="0"/>
    <n v="12"/>
    <x v="1"/>
    <x v="9"/>
    <x v="1"/>
    <s v="No"/>
    <n v="3"/>
    <x v="1"/>
    <n v="138"/>
    <n v="0.03"/>
    <n v="5"/>
    <x v="1"/>
    <n v="38"/>
    <s v="No"/>
    <d v="2016-12-11T00:00:00"/>
    <x v="159"/>
    <n v="78"/>
    <s v="Active"/>
    <s v="No"/>
  </r>
  <r>
    <n v="2402"/>
    <s v="Charming Lincoln Center Home near Central Park!!!"/>
    <n v="1591"/>
    <s v="New York"/>
    <n v="0"/>
    <n v="0.32"/>
    <x v="0"/>
    <n v="20"/>
    <x v="0"/>
    <x v="1"/>
    <x v="1"/>
    <s v="No"/>
    <n v="3"/>
    <x v="1"/>
    <n v="153"/>
    <n v="0.03"/>
    <n v="4.66"/>
    <x v="1"/>
    <n v="50"/>
    <s v="No"/>
    <d v="2017-04-07T00:00:00"/>
    <x v="201"/>
    <n v="169"/>
    <s v="Active"/>
    <s v="No"/>
  </r>
  <r>
    <n v="2403"/>
    <s v="An Entire Lovely Crown Heights Garden Apartment"/>
    <n v="379"/>
    <s v="New York"/>
    <n v="0.86"/>
    <n v="0.96"/>
    <x v="1"/>
    <n v="9"/>
    <x v="1"/>
    <x v="16"/>
    <x v="1"/>
    <s v="No"/>
    <n v="3"/>
    <x v="1"/>
    <n v="135"/>
    <n v="0.03"/>
    <n v="4.9000000000000004"/>
    <x v="1"/>
    <n v="104"/>
    <s v="Yes"/>
    <d v="2017-02-23T00:00:00"/>
    <x v="199"/>
    <n v="178"/>
    <s v="Active"/>
    <s v="No"/>
  </r>
  <r>
    <n v="2404"/>
    <s v="Spacious studio on riverside park"/>
    <n v="3079"/>
    <s v="New York"/>
    <n v="0.67"/>
    <n v="0.56000000000000005"/>
    <x v="0"/>
    <n v="20"/>
    <x v="0"/>
    <x v="1"/>
    <x v="1"/>
    <s v="No"/>
    <n v="1"/>
    <x v="0"/>
    <n v="99"/>
    <n v="0.03"/>
    <n v="5"/>
    <x v="1"/>
    <n v="8"/>
    <s v="No"/>
    <d v="2018-06-23T00:00:00"/>
    <x v="304"/>
    <n v="363"/>
    <s v="Active"/>
    <s v="No"/>
  </r>
  <r>
    <n v="2405"/>
    <s v="9B--NETFLIX, HEAT, TV, WI-FI"/>
    <n v="3078"/>
    <s v="New York"/>
    <n v="0.13"/>
    <n v="0"/>
    <x v="0"/>
    <n v="10"/>
    <x v="1"/>
    <x v="17"/>
    <x v="0"/>
    <s v="Yes"/>
    <n v="2"/>
    <x v="0"/>
    <n v="49"/>
    <n v="0.03"/>
    <n v="4"/>
    <x v="0"/>
    <n v="3"/>
    <s v="No"/>
    <d v="2019-03-31T00:00:00"/>
    <x v="620"/>
    <n v="90"/>
    <s v="Active"/>
    <s v="No"/>
  </r>
  <r>
    <n v="2406"/>
    <s v="Beautiful townhouse in Brooklyn NY"/>
    <n v="2634"/>
    <s v="New York"/>
    <n v="1"/>
    <n v="0"/>
    <x v="0"/>
    <n v="9"/>
    <x v="1"/>
    <x v="16"/>
    <x v="1"/>
    <s v="No"/>
    <n v="8"/>
    <x v="2"/>
    <n v="300"/>
    <n v="0.04"/>
    <n v="4.91"/>
    <x v="1"/>
    <n v="11"/>
    <s v="No"/>
    <d v="2017-02-20T00:00:00"/>
    <x v="308"/>
    <n v="44"/>
    <s v="Active"/>
    <s v="No"/>
  </r>
  <r>
    <n v="2407"/>
    <s v="CLEAN, SAFE, PLACE; Bed-Stuy Brooklyn."/>
    <n v="3033"/>
    <s v="New York"/>
    <n v="1"/>
    <n v="0.86"/>
    <x v="0"/>
    <n v="7"/>
    <x v="1"/>
    <x v="3"/>
    <x v="1"/>
    <s v="No"/>
    <n v="6"/>
    <x v="2"/>
    <n v="101"/>
    <n v="0.03"/>
    <n v="4.46"/>
    <x v="0"/>
    <n v="74"/>
    <s v="No"/>
    <d v="2016-12-29T00:00:00"/>
    <x v="70"/>
    <n v="166"/>
    <s v="Active"/>
    <s v="No"/>
  </r>
  <r>
    <n v="2408"/>
    <s v="Comfy private room, great location to Manhattan"/>
    <n v="2987"/>
    <s v="New York"/>
    <n v="1"/>
    <n v="0.99"/>
    <x v="0"/>
    <n v="31"/>
    <x v="3"/>
    <x v="30"/>
    <x v="0"/>
    <s v="Yes"/>
    <n v="2"/>
    <x v="0"/>
    <n v="65"/>
    <n v="0.03"/>
    <n v="4.71"/>
    <x v="1"/>
    <n v="42"/>
    <s v="No"/>
    <d v="2016-12-11T00:00:00"/>
    <x v="213"/>
    <n v="90"/>
    <s v="Active"/>
    <s v="Yes"/>
  </r>
  <r>
    <n v="2409"/>
    <s v="Economy private room great location to Manhattan"/>
    <n v="2987"/>
    <s v="New York"/>
    <n v="1"/>
    <n v="0.99"/>
    <x v="0"/>
    <n v="31"/>
    <x v="3"/>
    <x v="30"/>
    <x v="0"/>
    <s v="Yes"/>
    <n v="2"/>
    <x v="0"/>
    <n v="65"/>
    <n v="0.03"/>
    <n v="4.59"/>
    <x v="1"/>
    <n v="82"/>
    <s v="No"/>
    <d v="2016-12-12T00:00:00"/>
    <x v="186"/>
    <n v="365"/>
    <s v="Active"/>
    <s v="Yes"/>
  </r>
  <r>
    <n v="2410"/>
    <s v="Yogic Sunny Private Bedroom in Prime Williamsburg"/>
    <n v="1958"/>
    <s v="New York"/>
    <n v="0.67"/>
    <n v="1"/>
    <x v="0"/>
    <n v="12"/>
    <x v="1"/>
    <x v="9"/>
    <x v="0"/>
    <s v="Yes"/>
    <n v="2"/>
    <x v="0"/>
    <n v="100"/>
    <n v="0.03"/>
    <n v="4.8"/>
    <x v="1"/>
    <n v="71"/>
    <s v="No"/>
    <d v="2017-01-02T00:00:00"/>
    <x v="106"/>
    <n v="180"/>
    <s v="Active"/>
    <s v="No"/>
  </r>
  <r>
    <n v="2411"/>
    <s v="Cozy True 1BR Apartment in Noho"/>
    <n v="1321"/>
    <s v="New York"/>
    <n v="1"/>
    <n v="0.56000000000000005"/>
    <x v="0"/>
    <n v="15"/>
    <x v="0"/>
    <x v="4"/>
    <x v="1"/>
    <s v="No"/>
    <n v="2"/>
    <x v="0"/>
    <n v="190"/>
    <n v="0.03"/>
    <n v="5"/>
    <x v="1"/>
    <n v="41"/>
    <s v="No"/>
    <d v="2017-01-01T00:00:00"/>
    <x v="400"/>
    <n v="1"/>
    <s v="Active"/>
    <s v="No"/>
  </r>
  <r>
    <n v="2412"/>
    <s v="CHARMING COZY ROOM FOR 1 :)"/>
    <n v="919"/>
    <s v="New York"/>
    <n v="0.98"/>
    <n v="0.99"/>
    <x v="0"/>
    <n v="7"/>
    <x v="1"/>
    <x v="3"/>
    <x v="0"/>
    <s v="Yes"/>
    <n v="1"/>
    <x v="0"/>
    <n v="80"/>
    <n v="0.03"/>
    <n v="4.33"/>
    <x v="0"/>
    <n v="15"/>
    <s v="No"/>
    <d v="2016-12-10T00:00:00"/>
    <x v="322"/>
    <n v="226"/>
    <s v="Active"/>
    <s v="Yes"/>
  </r>
  <r>
    <n v="2413"/>
    <s v="Beautiful room in apartment w/ a private backyard!"/>
    <n v="2258"/>
    <s v="New York"/>
    <n v="1"/>
    <n v="0.86"/>
    <x v="1"/>
    <n v="11"/>
    <x v="1"/>
    <x v="8"/>
    <x v="0"/>
    <s v="Yes"/>
    <n v="2"/>
    <x v="0"/>
    <n v="180"/>
    <n v="0.03"/>
    <n v="5"/>
    <x v="1"/>
    <n v="15"/>
    <s v="No"/>
    <d v="2019-09-07T00:00:00"/>
    <x v="53"/>
    <n v="179"/>
    <s v="Active"/>
    <s v="No"/>
  </r>
  <r>
    <n v="2414"/>
    <s v="Bright &amp; cozy 1BR/Balcony next to 3 subways!"/>
    <n v="879"/>
    <s v="New York"/>
    <n v="1"/>
    <n v="1"/>
    <x v="1"/>
    <n v="12"/>
    <x v="1"/>
    <x v="9"/>
    <x v="1"/>
    <s v="No"/>
    <n v="2"/>
    <x v="0"/>
    <n v="150"/>
    <n v="0.03"/>
    <n v="4.7699999999999996"/>
    <x v="1"/>
    <n v="93"/>
    <s v="No"/>
    <d v="2016-12-15T00:00:00"/>
    <x v="59"/>
    <n v="335"/>
    <s v="Active"/>
    <s v="No"/>
  </r>
  <r>
    <n v="2415"/>
    <s v="Sweet Spot 1: Calm, Clean, &amp; Accessible/Manhattan"/>
    <n v="2"/>
    <s v="New York"/>
    <n v="1"/>
    <n v="0.57999999999999996"/>
    <x v="0"/>
    <n v="19"/>
    <x v="0"/>
    <x v="12"/>
    <x v="0"/>
    <s v="Yes"/>
    <n v="1"/>
    <x v="0"/>
    <n v="95"/>
    <n v="0.03"/>
    <n v="4.75"/>
    <x v="1"/>
    <n v="8"/>
    <s v="No"/>
    <d v="2017-01-05T00:00:00"/>
    <x v="3"/>
    <n v="360"/>
    <s v="Active"/>
    <s v="No"/>
  </r>
  <r>
    <n v="2416"/>
    <s v="Sunny room in BK for your NYC stay!"/>
    <n v="2391"/>
    <s v="New York"/>
    <n v="0.89"/>
    <n v="0.91"/>
    <x v="0"/>
    <n v="9"/>
    <x v="1"/>
    <x v="16"/>
    <x v="0"/>
    <s v="Yes"/>
    <n v="3"/>
    <x v="1"/>
    <n v="22"/>
    <n v="0.03"/>
    <n v="4.55"/>
    <x v="1"/>
    <n v="51"/>
    <s v="No"/>
    <d v="2017-01-02T00:00:00"/>
    <x v="517"/>
    <n v="1"/>
    <s v="Active"/>
    <s v="Yes"/>
  </r>
  <r>
    <n v="2417"/>
    <s v="Brooklyn Brownstone Serenity"/>
    <n v="1833"/>
    <s v="New York"/>
    <n v="1"/>
    <n v="0.81"/>
    <x v="1"/>
    <n v="7"/>
    <x v="1"/>
    <x v="3"/>
    <x v="1"/>
    <s v="No"/>
    <n v="2"/>
    <x v="0"/>
    <n v="103"/>
    <n v="0.03"/>
    <n v="4.91"/>
    <x v="1"/>
    <n v="67"/>
    <s v="No"/>
    <d v="2017-01-08T00:00:00"/>
    <x v="304"/>
    <n v="153"/>
    <s v="Active"/>
    <s v="No"/>
  </r>
  <r>
    <n v="2418"/>
    <s v="UES Beautiful Apartment off Park Av"/>
    <n v="2252"/>
    <s v="New York"/>
    <n v="1"/>
    <n v="0.99"/>
    <x v="1"/>
    <n v="19"/>
    <x v="0"/>
    <x v="12"/>
    <x v="1"/>
    <s v="No"/>
    <n v="3"/>
    <x v="1"/>
    <n v="250"/>
    <n v="0.04"/>
    <n v="4.9800000000000004"/>
    <x v="1"/>
    <n v="50"/>
    <s v="No"/>
    <d v="2017-01-07T00:00:00"/>
    <x v="528"/>
    <n v="0"/>
    <s v="Inactive"/>
    <s v="No"/>
  </r>
  <r>
    <n v="2419"/>
    <s v="Hamilton Heights Townhouse Apartment"/>
    <n v="3101"/>
    <s v="New York"/>
    <n v="1"/>
    <n v="0.38"/>
    <x v="0"/>
    <n v="16"/>
    <x v="0"/>
    <x v="10"/>
    <x v="0"/>
    <s v="Yes"/>
    <n v="4"/>
    <x v="1"/>
    <n v="152"/>
    <n v="0.03"/>
    <n v="5"/>
    <x v="1"/>
    <n v="31"/>
    <s v="No"/>
    <d v="2017-06-09T00:00:00"/>
    <x v="621"/>
    <n v="87"/>
    <s v="Active"/>
    <s v="No"/>
  </r>
  <r>
    <n v="2420"/>
    <s v="Great Room &amp;Host, steps from #1 train"/>
    <n v="2694"/>
    <s v="New York"/>
    <n v="1"/>
    <n v="1"/>
    <x v="1"/>
    <n v="16"/>
    <x v="0"/>
    <x v="10"/>
    <x v="0"/>
    <s v="Yes"/>
    <n v="2"/>
    <x v="0"/>
    <n v="50"/>
    <n v="0.03"/>
    <n v="4.93"/>
    <x v="1"/>
    <n v="14"/>
    <s v="No"/>
    <d v="2017-12-04T00:00:00"/>
    <x v="68"/>
    <n v="142"/>
    <s v="Active"/>
    <s v="No"/>
  </r>
  <r>
    <n v="2421"/>
    <s v="Sunny and large bedroom in Williamsburg Apartment"/>
    <n v="1184"/>
    <s v="New York"/>
    <n v="1"/>
    <n v="0.2"/>
    <x v="0"/>
    <n v="12"/>
    <x v="1"/>
    <x v="9"/>
    <x v="0"/>
    <s v="Yes"/>
    <n v="1"/>
    <x v="0"/>
    <n v="87"/>
    <n v="0.03"/>
    <n v="4.88"/>
    <x v="1"/>
    <n v="8"/>
    <s v="No"/>
    <d v="2017-01-02T00:00:00"/>
    <x v="97"/>
    <n v="89"/>
    <s v="Active"/>
    <s v="No"/>
  </r>
  <r>
    <n v="2422"/>
    <s v="AT MANHATTAN'S HEART STUDIO BY CENTRAL PARK &amp; 5AV"/>
    <n v="743"/>
    <s v="New York"/>
    <n v="1"/>
    <n v="1"/>
    <x v="0"/>
    <n v="18"/>
    <x v="0"/>
    <x v="20"/>
    <x v="1"/>
    <s v="No"/>
    <n v="2"/>
    <x v="0"/>
    <n v="103"/>
    <n v="0.03"/>
    <n v="5"/>
    <x v="1"/>
    <n v="4"/>
    <s v="No"/>
    <d v="2018-02-20T00:00:00"/>
    <x v="127"/>
    <n v="89"/>
    <s v="Active"/>
    <s v="Yes"/>
  </r>
  <r>
    <n v="2423"/>
    <s v="Near the City, Classic Brooklyn!"/>
    <n v="3103"/>
    <s v="New York"/>
    <n v="0.7"/>
    <n v="0.88"/>
    <x v="1"/>
    <n v="7"/>
    <x v="1"/>
    <x v="3"/>
    <x v="1"/>
    <s v="No"/>
    <n v="5"/>
    <x v="1"/>
    <n v="99"/>
    <n v="0.03"/>
    <n v="4.91"/>
    <x v="1"/>
    <n v="207"/>
    <s v="Yes"/>
    <d v="2016-12-27T00:00:00"/>
    <x v="8"/>
    <n v="45"/>
    <s v="Active"/>
    <s v="No"/>
  </r>
  <r>
    <n v="2424"/>
    <s v="Large Basement Bedroom With Kitchen"/>
    <n v="3100"/>
    <s v="New York"/>
    <n v="1"/>
    <n v="0.97"/>
    <x v="0"/>
    <n v="9"/>
    <x v="1"/>
    <x v="16"/>
    <x v="0"/>
    <s v="Yes"/>
    <n v="4"/>
    <x v="1"/>
    <n v="45"/>
    <n v="0.03"/>
    <n v="4.8899999999999997"/>
    <x v="1"/>
    <n v="61"/>
    <s v="No"/>
    <d v="2017-07-27T00:00:00"/>
    <x v="29"/>
    <n v="329"/>
    <s v="Active"/>
    <s v="No"/>
  </r>
  <r>
    <n v="2425"/>
    <s v="Cozy Harlem Jewel"/>
    <n v="3102"/>
    <s v="New York"/>
    <n v="1"/>
    <n v="0.98"/>
    <x v="0"/>
    <n v="16"/>
    <x v="0"/>
    <x v="10"/>
    <x v="0"/>
    <s v="Yes"/>
    <n v="2"/>
    <x v="0"/>
    <n v="40"/>
    <n v="0.03"/>
    <n v="4.96"/>
    <x v="1"/>
    <n v="150"/>
    <s v="Yes"/>
    <d v="2016-12-17T00:00:00"/>
    <x v="191"/>
    <n v="203"/>
    <s v="Active"/>
    <s v="No"/>
  </r>
  <r>
    <n v="2426"/>
    <s v="Sunny, Private, Cute, Queen Bed in Ridgewood,NY"/>
    <n v="3097"/>
    <s v="New York"/>
    <n v="1"/>
    <n v="0.91"/>
    <x v="1"/>
    <n v="25"/>
    <x v="2"/>
    <x v="14"/>
    <x v="1"/>
    <s v="No"/>
    <n v="2"/>
    <x v="0"/>
    <n v="82"/>
    <n v="0.03"/>
    <n v="4.88"/>
    <x v="1"/>
    <n v="101"/>
    <s v="Yes"/>
    <d v="2018-05-08T00:00:00"/>
    <x v="93"/>
    <n v="85"/>
    <s v="Active"/>
    <s v="No"/>
  </r>
  <r>
    <n v="2427"/>
    <s v="149 e 39th st 1BR great loc"/>
    <n v="2614"/>
    <s v="New York"/>
    <n v="0.5"/>
    <n v="0.67"/>
    <x v="0"/>
    <n v="18"/>
    <x v="0"/>
    <x v="20"/>
    <x v="1"/>
    <s v="No"/>
    <n v="2"/>
    <x v="0"/>
    <n v="190"/>
    <n v="0.03"/>
    <n v="5"/>
    <x v="1"/>
    <n v="4"/>
    <s v="No"/>
    <d v="2017-06-19T00:00:00"/>
    <x v="341"/>
    <n v="365"/>
    <s v="Active"/>
    <s v="No"/>
  </r>
  <r>
    <n v="2428"/>
    <s v="MANHATTAN MODERN NEAR CENTRAL PARK!"/>
    <n v="3031"/>
    <s v="Berlin"/>
    <n v="1"/>
    <n v="1"/>
    <x v="0"/>
    <n v="14"/>
    <x v="0"/>
    <x v="2"/>
    <x v="1"/>
    <s v="No"/>
    <n v="4"/>
    <x v="1"/>
    <n v="105"/>
    <n v="0.03"/>
    <n v="4.67"/>
    <x v="1"/>
    <n v="24"/>
    <s v="No"/>
    <d v="2017-01-01T00:00:00"/>
    <x v="136"/>
    <n v="22"/>
    <s v="Active"/>
    <s v="No"/>
  </r>
  <r>
    <n v="2429"/>
    <s v="Sunny Private Studio-Apartment"/>
    <n v="3104"/>
    <s v="New York"/>
    <n v="0.97"/>
    <n v="0.99"/>
    <x v="0"/>
    <n v="14"/>
    <x v="0"/>
    <x v="2"/>
    <x v="1"/>
    <s v="No"/>
    <n v="2"/>
    <x v="0"/>
    <n v="88"/>
    <n v="0.03"/>
    <n v="4.67"/>
    <x v="1"/>
    <n v="189"/>
    <s v="No"/>
    <d v="2016-12-28T00:00:00"/>
    <x v="2"/>
    <n v="164"/>
    <s v="Active"/>
    <s v="No"/>
  </r>
  <r>
    <n v="2430"/>
    <s v="Skyline #1 view ny skyline"/>
    <n v="2996"/>
    <s v="New York"/>
    <n v="0.89"/>
    <n v="0.89"/>
    <x v="0"/>
    <n v="2"/>
    <x v="4"/>
    <x v="24"/>
    <x v="0"/>
    <s v="Yes"/>
    <n v="2"/>
    <x v="0"/>
    <n v="45"/>
    <n v="0.03"/>
    <n v="4.6500000000000004"/>
    <x v="1"/>
    <n v="96"/>
    <s v="No"/>
    <d v="2017-01-02T00:00:00"/>
    <x v="622"/>
    <n v="177"/>
    <s v="Active"/>
    <s v="No"/>
  </r>
  <r>
    <n v="2431"/>
    <s v="Master bedroom , private bathroom in 2bed apart"/>
    <n v="2598"/>
    <s v="New York"/>
    <n v="1"/>
    <n v="0.98"/>
    <x v="1"/>
    <n v="14"/>
    <x v="0"/>
    <x v="2"/>
    <x v="0"/>
    <s v="Yes"/>
    <n v="2"/>
    <x v="0"/>
    <n v="55"/>
    <n v="0.03"/>
    <n v="4.97"/>
    <x v="1"/>
    <n v="182"/>
    <s v="Yes"/>
    <d v="2017-05-21T00:00:00"/>
    <x v="13"/>
    <n v="98"/>
    <s v="Active"/>
    <s v="Yes"/>
  </r>
  <r>
    <n v="2432"/>
    <s v="Williamsburg 2BR. Close to L train"/>
    <n v="3105"/>
    <s v="New York"/>
    <n v="0.8"/>
    <n v="0.81"/>
    <x v="1"/>
    <n v="12"/>
    <x v="1"/>
    <x v="9"/>
    <x v="1"/>
    <s v="No"/>
    <n v="5"/>
    <x v="1"/>
    <n v="176"/>
    <n v="0.03"/>
    <n v="4.99"/>
    <x v="1"/>
    <n v="174"/>
    <s v="Yes"/>
    <d v="2016-12-31T00:00:00"/>
    <x v="129"/>
    <n v="362"/>
    <s v="Active"/>
    <s v="No"/>
  </r>
  <r>
    <n v="2433"/>
    <s v="Amazing Location - Heart of CHELSEA / Manhattan"/>
    <n v="871"/>
    <s v="New York"/>
    <n v="0.84"/>
    <n v="0.99"/>
    <x v="1"/>
    <n v="13"/>
    <x v="0"/>
    <x v="7"/>
    <x v="0"/>
    <s v="Yes"/>
    <n v="1"/>
    <x v="0"/>
    <n v="85"/>
    <n v="0.03"/>
    <n v="4.9800000000000004"/>
    <x v="1"/>
    <n v="134"/>
    <s v="Yes"/>
    <d v="2017-12-17T00:00:00"/>
    <x v="15"/>
    <n v="129"/>
    <s v="Active"/>
    <s v="No"/>
  </r>
  <r>
    <n v="2434"/>
    <s v="Cozy Private Room Close to the Subway"/>
    <n v="1432"/>
    <s v="New York"/>
    <n v="1"/>
    <n v="1"/>
    <x v="0"/>
    <n v="3"/>
    <x v="4"/>
    <x v="23"/>
    <x v="0"/>
    <s v="Yes"/>
    <n v="4"/>
    <x v="1"/>
    <n v="65"/>
    <n v="0.03"/>
    <n v="4.8099999999999996"/>
    <x v="1"/>
    <n v="79"/>
    <s v="No"/>
    <d v="2017-03-19T00:00:00"/>
    <x v="179"/>
    <n v="0"/>
    <s v="Inactive"/>
    <s v="No"/>
  </r>
  <r>
    <n v="2435"/>
    <s v="*BRAND NEW*4 BED DUPLX W PVT BCKYARD 15 MIN 2 CITY"/>
    <n v="139"/>
    <s v="New York"/>
    <n v="1"/>
    <n v="0.78"/>
    <x v="0"/>
    <n v="7"/>
    <x v="1"/>
    <x v="3"/>
    <x v="1"/>
    <s v="No"/>
    <n v="10"/>
    <x v="2"/>
    <n v="428"/>
    <n v="0.04"/>
    <n v="4.75"/>
    <x v="1"/>
    <n v="44"/>
    <s v="No"/>
    <d v="2017-01-16T00:00:00"/>
    <x v="129"/>
    <n v="361"/>
    <s v="Active"/>
    <s v="No"/>
  </r>
  <r>
    <n v="2436"/>
    <s v="Clean safe oasis with AERIAL DECK / SUNSET VIEWS !"/>
    <n v="847"/>
    <s v="New York"/>
    <n v="0.67"/>
    <n v="1"/>
    <x v="0"/>
    <n v="7"/>
    <x v="1"/>
    <x v="3"/>
    <x v="0"/>
    <s v="Yes"/>
    <n v="3"/>
    <x v="1"/>
    <n v="45"/>
    <n v="0.03"/>
    <n v="4.75"/>
    <x v="1"/>
    <n v="16"/>
    <s v="No"/>
    <d v="2016-12-27T00:00:00"/>
    <x v="623"/>
    <n v="1"/>
    <s v="Active"/>
    <s v="No"/>
  </r>
  <r>
    <n v="2437"/>
    <s v="Nice place"/>
    <n v="2819"/>
    <s v="New York"/>
    <n v="0.6"/>
    <n v="0.98"/>
    <x v="0"/>
    <n v="25"/>
    <x v="2"/>
    <x v="14"/>
    <x v="1"/>
    <s v="No"/>
    <n v="6"/>
    <x v="2"/>
    <n v="70"/>
    <n v="0.03"/>
    <n v="4.7300000000000004"/>
    <x v="1"/>
    <n v="109"/>
    <s v="No"/>
    <d v="2016-12-30T00:00:00"/>
    <x v="23"/>
    <n v="0"/>
    <s v="Inactive"/>
    <s v="Yes"/>
  </r>
  <r>
    <n v="2438"/>
    <s v="Private Studio Apartment close to ferry and subway"/>
    <n v="1681"/>
    <s v="New York"/>
    <n v="1"/>
    <n v="1"/>
    <x v="0"/>
    <n v="11"/>
    <x v="1"/>
    <x v="8"/>
    <x v="1"/>
    <s v="No"/>
    <n v="2"/>
    <x v="0"/>
    <n v="75"/>
    <n v="0.03"/>
    <n v="4.83"/>
    <x v="1"/>
    <n v="69"/>
    <s v="No"/>
    <d v="2017-01-02T00:00:00"/>
    <x v="624"/>
    <n v="77"/>
    <s v="Active"/>
    <s v="No"/>
  </r>
  <r>
    <n v="2439"/>
    <s v="renovated apt with fireplace in Brooklyn!"/>
    <n v="3106"/>
    <s v="New York"/>
    <n v="0"/>
    <n v="1"/>
    <x v="0"/>
    <n v="7"/>
    <x v="1"/>
    <x v="3"/>
    <x v="1"/>
    <s v="No"/>
    <n v="4"/>
    <x v="1"/>
    <n v="200"/>
    <n v="0.04"/>
    <n v="4.66"/>
    <x v="1"/>
    <n v="85"/>
    <s v="No"/>
    <d v="2017-02-13T00:00:00"/>
    <x v="158"/>
    <n v="365"/>
    <s v="Active"/>
    <s v="Yes"/>
  </r>
  <r>
    <n v="2440"/>
    <s v="Skylight loft-bed room in large artist house!"/>
    <n v="832"/>
    <s v="New York"/>
    <n v="1"/>
    <n v="0.75"/>
    <x v="0"/>
    <n v="8"/>
    <x v="1"/>
    <x v="11"/>
    <x v="0"/>
    <s v="Yes"/>
    <n v="1"/>
    <x v="0"/>
    <n v="40"/>
    <n v="0.03"/>
    <n v="4.8899999999999997"/>
    <x v="1"/>
    <n v="9"/>
    <s v="No"/>
    <d v="2017-02-05T00:00:00"/>
    <x v="190"/>
    <n v="0"/>
    <s v="Inactive"/>
    <s v="No"/>
  </r>
  <r>
    <n v="2441"/>
    <s v="Williamsburg Sun-Filled Home Away From Home!"/>
    <n v="1138"/>
    <s v="New York"/>
    <n v="1"/>
    <n v="1"/>
    <x v="1"/>
    <n v="12"/>
    <x v="1"/>
    <x v="9"/>
    <x v="0"/>
    <s v="Yes"/>
    <n v="2"/>
    <x v="0"/>
    <n v="101"/>
    <n v="0.03"/>
    <n v="5"/>
    <x v="1"/>
    <n v="30"/>
    <s v="No"/>
    <d v="2016-12-19T00:00:00"/>
    <x v="31"/>
    <n v="0"/>
    <s v="Inactive"/>
    <s v="No"/>
  </r>
  <r>
    <n v="2442"/>
    <s v="Cozy Cottage in Bushwick"/>
    <n v="2957"/>
    <s v="New York"/>
    <n v="0.91"/>
    <n v="0.93"/>
    <x v="1"/>
    <n v="8"/>
    <x v="1"/>
    <x v="11"/>
    <x v="1"/>
    <s v="No"/>
    <n v="4"/>
    <x v="1"/>
    <n v="115"/>
    <n v="0.03"/>
    <n v="4.91"/>
    <x v="1"/>
    <n v="89"/>
    <s v="No"/>
    <d v="2017-02-12T00:00:00"/>
    <x v="129"/>
    <n v="250"/>
    <s v="Active"/>
    <s v="No"/>
  </r>
  <r>
    <n v="2443"/>
    <s v="Spacious Room in Large 2 Bedroom Prewar Apartment"/>
    <n v="1889"/>
    <s v="New York"/>
    <n v="1"/>
    <n v="0.24"/>
    <x v="0"/>
    <n v="9"/>
    <x v="1"/>
    <x v="16"/>
    <x v="0"/>
    <s v="Yes"/>
    <n v="2"/>
    <x v="0"/>
    <n v="42"/>
    <n v="0.03"/>
    <n v="5"/>
    <x v="1"/>
    <n v="9"/>
    <s v="No"/>
    <d v="2017-01-01T00:00:00"/>
    <x v="579"/>
    <n v="89"/>
    <s v="Active"/>
    <s v="No"/>
  </r>
  <r>
    <n v="2444"/>
    <s v="NYC Style Comfort 1 bd w/Private Living Space"/>
    <n v="3080"/>
    <s v="New York"/>
    <n v="0.84"/>
    <n v="0.85"/>
    <x v="0"/>
    <n v="7"/>
    <x v="1"/>
    <x v="3"/>
    <x v="1"/>
    <s v="No"/>
    <n v="2"/>
    <x v="0"/>
    <n v="200"/>
    <n v="0.04"/>
    <n v="4.8600000000000003"/>
    <x v="1"/>
    <n v="7"/>
    <s v="No"/>
    <d v="2017-02-20T00:00:00"/>
    <x v="625"/>
    <n v="47"/>
    <s v="Active"/>
    <s v="No"/>
  </r>
  <r>
    <n v="2445"/>
    <s v="Beautiful, cozy 1bedroom in Williamsburg"/>
    <n v="506"/>
    <s v="New York"/>
    <n v="1"/>
    <n v="0.82"/>
    <x v="0"/>
    <n v="12"/>
    <x v="1"/>
    <x v="9"/>
    <x v="1"/>
    <s v="No"/>
    <n v="3"/>
    <x v="1"/>
    <n v="120"/>
    <n v="0.03"/>
    <n v="4.78"/>
    <x v="1"/>
    <n v="51"/>
    <s v="No"/>
    <d v="2017-02-19T00:00:00"/>
    <x v="161"/>
    <n v="188"/>
    <s v="Active"/>
    <s v="No"/>
  </r>
  <r>
    <n v="2446"/>
    <s v="Big Brooklyn Townhouse Sanctuary"/>
    <n v="379"/>
    <s v="New York"/>
    <n v="0.86"/>
    <n v="0.96"/>
    <x v="1"/>
    <n v="9"/>
    <x v="1"/>
    <x v="16"/>
    <x v="1"/>
    <s v="No"/>
    <n v="7"/>
    <x v="2"/>
    <n v="382"/>
    <n v="0.04"/>
    <n v="5"/>
    <x v="1"/>
    <n v="4"/>
    <s v="No"/>
    <d v="2017-07-14T00:00:00"/>
    <x v="475"/>
    <n v="0"/>
    <s v="Inactive"/>
    <s v="No"/>
  </r>
  <r>
    <n v="2447"/>
    <s v="Hermoso cuarto sÃºper cerca de  TIMES SQUARE"/>
    <n v="1816"/>
    <s v="New York"/>
    <n v="0.7"/>
    <n v="0.99"/>
    <x v="0"/>
    <n v="17"/>
    <x v="0"/>
    <x v="0"/>
    <x v="0"/>
    <s v="Yes"/>
    <n v="2"/>
    <x v="0"/>
    <n v="70"/>
    <n v="0.03"/>
    <n v="4.38"/>
    <x v="0"/>
    <n v="110"/>
    <s v="No"/>
    <d v="2017-09-03T00:00:00"/>
    <x v="106"/>
    <n v="0"/>
    <s v="Inactive"/>
    <s v="No"/>
  </r>
  <r>
    <n v="2448"/>
    <s v="Beautiful 2 BR Apt. In Most Convenient Spot"/>
    <n v="3109"/>
    <s v="New York"/>
    <n v="1"/>
    <n v="0.77"/>
    <x v="0"/>
    <n v="20"/>
    <x v="0"/>
    <x v="1"/>
    <x v="1"/>
    <s v="No"/>
    <n v="4"/>
    <x v="1"/>
    <n v="214"/>
    <n v="0.04"/>
    <n v="4.8499999999999996"/>
    <x v="1"/>
    <n v="13"/>
    <s v="No"/>
    <d v="2018-02-12T00:00:00"/>
    <x v="510"/>
    <n v="93"/>
    <s v="Active"/>
    <s v="No"/>
  </r>
  <r>
    <n v="2449"/>
    <s v="Huge Modern Ensuite. Convenient. Incredible view!"/>
    <n v="1826"/>
    <s v="New York"/>
    <n v="1"/>
    <n v="1"/>
    <x v="0"/>
    <n v="17"/>
    <x v="0"/>
    <x v="0"/>
    <x v="0"/>
    <s v="Yes"/>
    <n v="2"/>
    <x v="0"/>
    <n v="119"/>
    <n v="0.03"/>
    <n v="5"/>
    <x v="1"/>
    <n v="11"/>
    <s v="No"/>
    <d v="2017-01-16T00:00:00"/>
    <x v="626"/>
    <n v="0"/>
    <s v="Inactive"/>
    <s v="No"/>
  </r>
  <r>
    <n v="2450"/>
    <s v="2 rooms Brooklyn; convenient, close to train"/>
    <n v="642"/>
    <s v="New York"/>
    <n v="1"/>
    <n v="0.83"/>
    <x v="0"/>
    <n v="7"/>
    <x v="1"/>
    <x v="3"/>
    <x v="1"/>
    <s v="No"/>
    <n v="2"/>
    <x v="0"/>
    <n v="47"/>
    <n v="0.03"/>
    <n v="4.38"/>
    <x v="0"/>
    <n v="52"/>
    <s v="No"/>
    <d v="2016-12-28T00:00:00"/>
    <x v="159"/>
    <n v="0"/>
    <s v="Inactive"/>
    <s v="Yes"/>
  </r>
  <r>
    <n v="2451"/>
    <s v="True 2bedroom in the heart of Williamsburg!"/>
    <n v="1958"/>
    <s v="New York"/>
    <n v="0.67"/>
    <n v="1"/>
    <x v="0"/>
    <n v="12"/>
    <x v="1"/>
    <x v="9"/>
    <x v="1"/>
    <s v="No"/>
    <n v="5"/>
    <x v="1"/>
    <n v="180"/>
    <n v="0.03"/>
    <n v="4.71"/>
    <x v="1"/>
    <n v="21"/>
    <s v="No"/>
    <d v="2017-01-05T00:00:00"/>
    <x v="627"/>
    <n v="90"/>
    <s v="Active"/>
    <s v="No"/>
  </r>
  <r>
    <n v="2452"/>
    <s v="Harlem Spacious True Two Bedroom 1 Bath"/>
    <n v="1556"/>
    <s v="New York"/>
    <n v="1"/>
    <n v="1"/>
    <x v="0"/>
    <n v="14"/>
    <x v="0"/>
    <x v="2"/>
    <x v="1"/>
    <s v="No"/>
    <n v="6"/>
    <x v="2"/>
    <n v="200"/>
    <n v="0.04"/>
    <n v="4.8"/>
    <x v="1"/>
    <n v="5"/>
    <s v="No"/>
    <d v="2018-05-26T00:00:00"/>
    <x v="341"/>
    <n v="319"/>
    <s v="Active"/>
    <s v="No"/>
  </r>
  <r>
    <n v="2453"/>
    <s v="LIC Room w/ Clean &amp; Comfy Amenities + 6 Trains"/>
    <n v="3041"/>
    <s v="New York"/>
    <n v="1"/>
    <n v="0.98"/>
    <x v="0"/>
    <n v="24"/>
    <x v="2"/>
    <x v="5"/>
    <x v="0"/>
    <s v="Yes"/>
    <n v="4"/>
    <x v="1"/>
    <n v="68.430000000000007"/>
    <n v="0.03"/>
    <n v="4.97"/>
    <x v="1"/>
    <n v="77"/>
    <s v="No"/>
    <d v="2018-06-29T00:00:00"/>
    <x v="15"/>
    <n v="90"/>
    <s v="Active"/>
    <s v="No"/>
  </r>
  <r>
    <n v="2454"/>
    <s v="Bright open loft vibes in BK"/>
    <n v="201"/>
    <s v="New York"/>
    <n v="1"/>
    <n v="0.94"/>
    <x v="0"/>
    <n v="12"/>
    <x v="1"/>
    <x v="9"/>
    <x v="1"/>
    <s v="No"/>
    <n v="6"/>
    <x v="2"/>
    <n v="200"/>
    <n v="0.04"/>
    <n v="5"/>
    <x v="1"/>
    <n v="4"/>
    <s v="No"/>
    <d v="2017-08-28T00:00:00"/>
    <x v="26"/>
    <n v="67"/>
    <s v="Active"/>
    <s v="Yes"/>
  </r>
  <r>
    <n v="2455"/>
    <s v="Sunny Space in BK for your NYC stay"/>
    <n v="2391"/>
    <s v="New York"/>
    <n v="0.89"/>
    <n v="0.91"/>
    <x v="0"/>
    <n v="9"/>
    <x v="1"/>
    <x v="16"/>
    <x v="0"/>
    <s v="Yes"/>
    <n v="2"/>
    <x v="0"/>
    <n v="32"/>
    <n v="0.03"/>
    <n v="4.47"/>
    <x v="0"/>
    <n v="38"/>
    <s v="No"/>
    <d v="2017-03-12T00:00:00"/>
    <x v="55"/>
    <n v="0"/>
    <s v="Inactive"/>
    <s v="No"/>
  </r>
  <r>
    <n v="2456"/>
    <s v="Park Avenue Junior One Bedroom recommended!!"/>
    <n v="2576"/>
    <s v="New York"/>
    <n v="0.93"/>
    <n v="0.66"/>
    <x v="0"/>
    <n v="18"/>
    <x v="0"/>
    <x v="20"/>
    <x v="1"/>
    <s v="No"/>
    <n v="3"/>
    <x v="1"/>
    <n v="63"/>
    <n v="0.03"/>
    <n v="4.29"/>
    <x v="0"/>
    <n v="7"/>
    <s v="No"/>
    <d v="2018-01-14T00:00:00"/>
    <x v="164"/>
    <n v="173"/>
    <s v="Active"/>
    <s v="No"/>
  </r>
  <r>
    <n v="2457"/>
    <s v="Sunny room in 2bed apt in East Harlem Fullsize bed"/>
    <n v="1310"/>
    <s v="New York"/>
    <n v="1"/>
    <n v="1"/>
    <x v="0"/>
    <n v="14"/>
    <x v="0"/>
    <x v="2"/>
    <x v="0"/>
    <s v="Yes"/>
    <n v="1"/>
    <x v="0"/>
    <n v="47"/>
    <n v="0.03"/>
    <n v="4.67"/>
    <x v="1"/>
    <n v="39"/>
    <s v="No"/>
    <d v="2017-01-17T00:00:00"/>
    <x v="8"/>
    <n v="89"/>
    <s v="Active"/>
    <s v="Yes"/>
  </r>
  <r>
    <n v="2458"/>
    <s v="Queen bed-Close to Columbia U &amp; Central Park"/>
    <n v="2749"/>
    <s v="New York"/>
    <n v="1"/>
    <n v="1"/>
    <x v="1"/>
    <n v="16"/>
    <x v="0"/>
    <x v="10"/>
    <x v="0"/>
    <s v="Yes"/>
    <n v="3"/>
    <x v="1"/>
    <n v="68"/>
    <n v="0.03"/>
    <n v="4.74"/>
    <x v="1"/>
    <n v="356"/>
    <s v="No"/>
    <d v="2017-01-02T00:00:00"/>
    <x v="160"/>
    <n v="89"/>
    <s v="Active"/>
    <s v="Yes"/>
  </r>
  <r>
    <n v="2459"/>
    <s v="Stylish 1BR w/lounge or 2BR Vintage Artists Apt."/>
    <n v="1268"/>
    <s v="New York"/>
    <n v="0.9"/>
    <n v="0.83"/>
    <x v="1"/>
    <n v="12"/>
    <x v="1"/>
    <x v="9"/>
    <x v="1"/>
    <s v="No"/>
    <n v="4"/>
    <x v="1"/>
    <n v="130"/>
    <n v="0.03"/>
    <n v="4.82"/>
    <x v="1"/>
    <n v="50"/>
    <s v="No"/>
    <d v="2017-01-03T00:00:00"/>
    <x v="29"/>
    <n v="92"/>
    <s v="Active"/>
    <s v="No"/>
  </r>
  <r>
    <n v="2460"/>
    <s v="2BR w/private courtyard BStuy:40% monthly discount"/>
    <n v="3113"/>
    <s v="New York"/>
    <n v="1"/>
    <n v="0.89"/>
    <x v="1"/>
    <n v="7"/>
    <x v="1"/>
    <x v="3"/>
    <x v="1"/>
    <s v="No"/>
    <n v="5"/>
    <x v="1"/>
    <n v="256"/>
    <n v="0.04"/>
    <n v="4.9000000000000004"/>
    <x v="1"/>
    <n v="67"/>
    <s v="No"/>
    <d v="2018-05-27T00:00:00"/>
    <x v="70"/>
    <n v="0"/>
    <s v="Inactive"/>
    <s v="No"/>
  </r>
  <r>
    <n v="2461"/>
    <s v="Room 202"/>
    <n v="389"/>
    <s v="New York"/>
    <n v="1"/>
    <n v="1"/>
    <x v="1"/>
    <n v="16"/>
    <x v="0"/>
    <x v="10"/>
    <x v="0"/>
    <s v="Yes"/>
    <n v="2"/>
    <x v="0"/>
    <n v="120"/>
    <n v="0.03"/>
    <n v="4.9000000000000004"/>
    <x v="1"/>
    <n v="148"/>
    <s v="Yes"/>
    <d v="2017-03-06T00:00:00"/>
    <x v="176"/>
    <n v="90"/>
    <s v="Active"/>
    <s v="Yes"/>
  </r>
  <r>
    <n v="2462"/>
    <s v="HUGE 18x18 bd 10&quot; ceilings. B"/>
    <n v="2093"/>
    <s v="New York"/>
    <n v="1"/>
    <n v="0.98"/>
    <x v="0"/>
    <n v="16"/>
    <x v="0"/>
    <x v="10"/>
    <x v="0"/>
    <s v="Yes"/>
    <n v="2"/>
    <x v="0"/>
    <n v="47"/>
    <n v="0.03"/>
    <n v="4.75"/>
    <x v="1"/>
    <n v="95"/>
    <s v="No"/>
    <d v="2017-03-19T00:00:00"/>
    <x v="180"/>
    <n v="90"/>
    <s v="Active"/>
    <s v="Yes"/>
  </r>
  <r>
    <n v="2463"/>
    <s v="Artstuy"/>
    <n v="986"/>
    <s v="New York"/>
    <n v="0"/>
    <n v="0.5"/>
    <x v="0"/>
    <n v="7"/>
    <x v="1"/>
    <x v="3"/>
    <x v="0"/>
    <s v="Yes"/>
    <n v="1"/>
    <x v="0"/>
    <n v="33"/>
    <n v="0.03"/>
    <n v="4.53"/>
    <x v="1"/>
    <n v="15"/>
    <s v="No"/>
    <d v="2017-02-19T00:00:00"/>
    <x v="61"/>
    <n v="364"/>
    <s v="Active"/>
    <s v="No"/>
  </r>
  <r>
    <n v="2464"/>
    <s v="Cozy 1Br Apartment, Entire Place."/>
    <n v="3116"/>
    <s v="New York"/>
    <n v="1"/>
    <n v="1"/>
    <x v="0"/>
    <n v="26"/>
    <x v="2"/>
    <x v="19"/>
    <x v="1"/>
    <s v="No"/>
    <n v="4"/>
    <x v="1"/>
    <n v="69"/>
    <n v="0.03"/>
    <n v="4.83"/>
    <x v="1"/>
    <n v="128"/>
    <s v="Yes"/>
    <d v="2017-02-03T00:00:00"/>
    <x v="228"/>
    <n v="1"/>
    <s v="Active"/>
    <s v="Yes"/>
  </r>
  <r>
    <n v="2465"/>
    <s v="Sunny, Clean, Nice bedroom available in Bushwick"/>
    <n v="28"/>
    <s v="New York"/>
    <n v="1"/>
    <n v="1"/>
    <x v="1"/>
    <n v="8"/>
    <x v="1"/>
    <x v="11"/>
    <x v="0"/>
    <s v="Yes"/>
    <n v="1"/>
    <x v="0"/>
    <n v="58"/>
    <n v="0.03"/>
    <n v="4.9800000000000004"/>
    <x v="1"/>
    <n v="123"/>
    <s v="Yes"/>
    <d v="2017-05-19T00:00:00"/>
    <x v="168"/>
    <n v="364"/>
    <s v="Active"/>
    <s v="No"/>
  </r>
  <r>
    <n v="2466"/>
    <s v="Brownstone Garden Floor Apartment"/>
    <n v="1720"/>
    <s v="New York"/>
    <n v="1"/>
    <n v="1"/>
    <x v="1"/>
    <n v="7"/>
    <x v="1"/>
    <x v="3"/>
    <x v="1"/>
    <s v="No"/>
    <n v="4"/>
    <x v="1"/>
    <n v="113"/>
    <n v="0.03"/>
    <n v="4.91"/>
    <x v="1"/>
    <n v="161"/>
    <s v="Yes"/>
    <d v="2017-01-19T00:00:00"/>
    <x v="95"/>
    <n v="10"/>
    <s v="Active"/>
    <s v="Yes"/>
  </r>
  <r>
    <n v="2467"/>
    <s v="Modern Loft Style Apt in trendy Brooklyn"/>
    <n v="1154"/>
    <s v="New York"/>
    <n v="1"/>
    <n v="0.56999999999999995"/>
    <x v="0"/>
    <n v="11"/>
    <x v="1"/>
    <x v="8"/>
    <x v="1"/>
    <s v="No"/>
    <n v="3"/>
    <x v="1"/>
    <n v="132"/>
    <n v="0.03"/>
    <n v="4.74"/>
    <x v="1"/>
    <n v="34"/>
    <s v="No"/>
    <d v="2017-01-21T00:00:00"/>
    <x v="187"/>
    <n v="213"/>
    <s v="Active"/>
    <s v="No"/>
  </r>
  <r>
    <n v="2468"/>
    <s v="Full floor, Newly renovated, Brooklyn brownstone"/>
    <n v="3117"/>
    <s v="New York"/>
    <n v="1"/>
    <n v="0.97"/>
    <x v="1"/>
    <n v="7"/>
    <x v="1"/>
    <x v="3"/>
    <x v="1"/>
    <s v="No"/>
    <n v="4"/>
    <x v="1"/>
    <n v="135"/>
    <n v="0.03"/>
    <n v="4.99"/>
    <x v="1"/>
    <n v="138"/>
    <s v="Yes"/>
    <d v="2017-01-14T00:00:00"/>
    <x v="0"/>
    <n v="262"/>
    <s v="Active"/>
    <s v="No"/>
  </r>
  <r>
    <n v="2469"/>
    <s v="&quot;Oasis on The Park&quot;"/>
    <n v="624"/>
    <s v="New York"/>
    <n v="1"/>
    <n v="0.96"/>
    <x v="0"/>
    <n v="14"/>
    <x v="0"/>
    <x v="2"/>
    <x v="0"/>
    <s v="Yes"/>
    <n v="2"/>
    <x v="0"/>
    <n v="46"/>
    <n v="0.03"/>
    <n v="4.83"/>
    <x v="1"/>
    <n v="180"/>
    <s v="Yes"/>
    <d v="2017-01-25T00:00:00"/>
    <x v="303"/>
    <n v="63"/>
    <s v="Active"/>
    <s v="No"/>
  </r>
  <r>
    <n v="2470"/>
    <s v="Private basement bedroom with queen bed"/>
    <n v="3118"/>
    <s v="New York"/>
    <n v="1"/>
    <n v="0.5"/>
    <x v="0"/>
    <n v="10"/>
    <x v="1"/>
    <x v="17"/>
    <x v="0"/>
    <s v="Yes"/>
    <n v="1"/>
    <x v="0"/>
    <n v="50"/>
    <n v="0.03"/>
    <n v="4.5999999999999996"/>
    <x v="1"/>
    <n v="10"/>
    <s v="No"/>
    <d v="2017-01-17T00:00:00"/>
    <x v="0"/>
    <n v="350"/>
    <s v="Active"/>
    <s v="No"/>
  </r>
  <r>
    <n v="2471"/>
    <s v="Airy, Open South Williamsburg Apartment"/>
    <n v="3120"/>
    <s v="New York"/>
    <n v="1"/>
    <n v="0.86"/>
    <x v="0"/>
    <n v="12"/>
    <x v="1"/>
    <x v="9"/>
    <x v="0"/>
    <s v="Yes"/>
    <n v="2"/>
    <x v="0"/>
    <n v="60"/>
    <n v="0.03"/>
    <n v="4.9000000000000004"/>
    <x v="1"/>
    <n v="20"/>
    <s v="No"/>
    <d v="2017-01-11T00:00:00"/>
    <x v="23"/>
    <n v="0"/>
    <s v="Inactive"/>
    <s v="Yes"/>
  </r>
  <r>
    <n v="2472"/>
    <s v="Romantic hide out brooklyn with  private bathroom"/>
    <n v="3125"/>
    <s v="New York"/>
    <n v="1"/>
    <n v="1"/>
    <x v="0"/>
    <n v="7"/>
    <x v="1"/>
    <x v="3"/>
    <x v="0"/>
    <s v="Yes"/>
    <n v="2"/>
    <x v="0"/>
    <n v="44"/>
    <n v="0.03"/>
    <n v="4.88"/>
    <x v="1"/>
    <n v="129"/>
    <s v="Yes"/>
    <d v="2017-02-20T00:00:00"/>
    <x v="156"/>
    <n v="1"/>
    <s v="Active"/>
    <s v="Yes"/>
  </r>
  <r>
    <n v="2473"/>
    <s v="Sunny Chelsea Oasis"/>
    <n v="2687"/>
    <s v="New Jersey"/>
    <n v="1"/>
    <n v="0.96"/>
    <x v="0"/>
    <n v="13"/>
    <x v="0"/>
    <x v="7"/>
    <x v="1"/>
    <s v="No"/>
    <n v="3"/>
    <x v="1"/>
    <n v="136"/>
    <n v="0.03"/>
    <n v="4.76"/>
    <x v="1"/>
    <n v="125"/>
    <s v="No"/>
    <d v="2017-01-23T00:00:00"/>
    <x v="160"/>
    <n v="324"/>
    <s v="Active"/>
    <s v="No"/>
  </r>
  <r>
    <n v="2474"/>
    <s v="Renovated 1BR Penthouse Oasis In Brownstone"/>
    <n v="3127"/>
    <s v="New York"/>
    <n v="1"/>
    <n v="1"/>
    <x v="1"/>
    <n v="16"/>
    <x v="0"/>
    <x v="10"/>
    <x v="1"/>
    <s v="No"/>
    <n v="4"/>
    <x v="1"/>
    <n v="160"/>
    <n v="0.03"/>
    <n v="4.92"/>
    <x v="1"/>
    <n v="74"/>
    <s v="No"/>
    <d v="2017-03-27T00:00:00"/>
    <x v="12"/>
    <n v="332"/>
    <s v="Active"/>
    <s v="Yes"/>
  </r>
  <r>
    <n v="2475"/>
    <s v="Spacious and cozy room 25minutes from Manhattan"/>
    <n v="566"/>
    <s v="New York"/>
    <n v="1"/>
    <n v="0.9"/>
    <x v="0"/>
    <n v="10"/>
    <x v="1"/>
    <x v="17"/>
    <x v="0"/>
    <s v="Yes"/>
    <n v="2"/>
    <x v="0"/>
    <n v="45"/>
    <n v="0.03"/>
    <n v="4.4800000000000004"/>
    <x v="0"/>
    <n v="31"/>
    <s v="No"/>
    <d v="2017-02-14T00:00:00"/>
    <x v="104"/>
    <n v="2"/>
    <s v="Active"/>
    <s v="No"/>
  </r>
  <r>
    <n v="2476"/>
    <s v="Prime Williamsburg Room Next to Bedford L"/>
    <n v="476"/>
    <s v="New York"/>
    <n v="1"/>
    <n v="0.86"/>
    <x v="0"/>
    <n v="12"/>
    <x v="1"/>
    <x v="9"/>
    <x v="0"/>
    <s v="Yes"/>
    <n v="1"/>
    <x v="0"/>
    <n v="60"/>
    <n v="0.03"/>
    <n v="5"/>
    <x v="1"/>
    <n v="5"/>
    <s v="No"/>
    <d v="2017-08-24T00:00:00"/>
    <x v="628"/>
    <n v="0"/>
    <s v="Inactive"/>
    <s v="No"/>
  </r>
  <r>
    <n v="2477"/>
    <s v="Huge Stylish Room in E.Williamsburg. New Building"/>
    <n v="881"/>
    <s v="New York"/>
    <n v="1"/>
    <n v="0.97"/>
    <x v="1"/>
    <n v="12"/>
    <x v="1"/>
    <x v="9"/>
    <x v="0"/>
    <s v="Yes"/>
    <n v="2"/>
    <x v="0"/>
    <n v="69"/>
    <n v="0.03"/>
    <n v="4.99"/>
    <x v="1"/>
    <n v="82"/>
    <s v="No"/>
    <d v="2017-01-14T00:00:00"/>
    <x v="23"/>
    <n v="0"/>
    <s v="Inactive"/>
    <s v="No"/>
  </r>
  <r>
    <n v="2478"/>
    <s v="UWS Historic Townhouse:  Renovated Kit. &amp; Bath, 5A"/>
    <n v="3099"/>
    <s v="New York"/>
    <n v="1"/>
    <n v="0.38"/>
    <x v="0"/>
    <n v="20"/>
    <x v="0"/>
    <x v="1"/>
    <x v="1"/>
    <s v="No"/>
    <n v="3"/>
    <x v="1"/>
    <n v="125"/>
    <n v="0.03"/>
    <n v="4.67"/>
    <x v="1"/>
    <n v="3"/>
    <s v="No"/>
    <d v="2017-04-30T00:00:00"/>
    <x v="155"/>
    <n v="0"/>
    <s v="Inactive"/>
    <s v="No"/>
  </r>
  <r>
    <n v="2479"/>
    <s v="Room with the balcony, fits 3!"/>
    <n v="2799"/>
    <s v="New York"/>
    <n v="1"/>
    <n v="0.98"/>
    <x v="0"/>
    <n v="14"/>
    <x v="0"/>
    <x v="2"/>
    <x v="0"/>
    <s v="Yes"/>
    <n v="2"/>
    <x v="0"/>
    <n v="43"/>
    <n v="0.03"/>
    <n v="4.17"/>
    <x v="0"/>
    <n v="140"/>
    <s v="No"/>
    <d v="2017-01-13T00:00:00"/>
    <x v="129"/>
    <n v="24"/>
    <s v="Active"/>
    <s v="No"/>
  </r>
  <r>
    <n v="2480"/>
    <s v="Light up room close to Central Park"/>
    <n v="2799"/>
    <s v="New York"/>
    <n v="1"/>
    <n v="0.98"/>
    <x v="0"/>
    <n v="14"/>
    <x v="0"/>
    <x v="2"/>
    <x v="0"/>
    <s v="Yes"/>
    <n v="2"/>
    <x v="0"/>
    <n v="33"/>
    <n v="0.03"/>
    <n v="4.16"/>
    <x v="0"/>
    <n v="141"/>
    <s v="No"/>
    <d v="2017-01-16T00:00:00"/>
    <x v="271"/>
    <n v="0"/>
    <s v="Inactive"/>
    <s v="No"/>
  </r>
  <r>
    <n v="2481"/>
    <s v="Underground Palace"/>
    <n v="2460"/>
    <s v="New York"/>
    <n v="1"/>
    <n v="0.99"/>
    <x v="0"/>
    <n v="10"/>
    <x v="1"/>
    <x v="17"/>
    <x v="1"/>
    <s v="No"/>
    <n v="4"/>
    <x v="1"/>
    <n v="75"/>
    <n v="0.03"/>
    <n v="4.8899999999999997"/>
    <x v="1"/>
    <n v="110"/>
    <s v="Yes"/>
    <d v="2018-01-25T00:00:00"/>
    <x v="13"/>
    <n v="346"/>
    <s v="Active"/>
    <s v="No"/>
  </r>
  <r>
    <n v="2482"/>
    <s v="Twin bed-Close to Columbia U &amp; Central Park"/>
    <n v="2749"/>
    <s v="New York"/>
    <n v="1"/>
    <n v="1"/>
    <x v="1"/>
    <n v="16"/>
    <x v="0"/>
    <x v="10"/>
    <x v="0"/>
    <s v="Yes"/>
    <n v="1"/>
    <x v="0"/>
    <n v="69"/>
    <n v="0.03"/>
    <n v="4.96"/>
    <x v="1"/>
    <n v="310"/>
    <s v="Yes"/>
    <d v="2017-02-14T00:00:00"/>
    <x v="265"/>
    <n v="89"/>
    <s v="Active"/>
    <s v="Yes"/>
  </r>
  <r>
    <n v="2483"/>
    <s v="Oasis Retreat Bed-Stuy Brooklyn"/>
    <n v="3122"/>
    <s v="New York"/>
    <n v="1"/>
    <n v="1"/>
    <x v="1"/>
    <n v="7"/>
    <x v="1"/>
    <x v="3"/>
    <x v="1"/>
    <s v="No"/>
    <n v="6"/>
    <x v="2"/>
    <n v="250"/>
    <n v="0.04"/>
    <n v="4.93"/>
    <x v="1"/>
    <n v="74"/>
    <s v="No"/>
    <d v="2017-04-11T00:00:00"/>
    <x v="23"/>
    <n v="359"/>
    <s v="Active"/>
    <s v="No"/>
  </r>
  <r>
    <n v="2484"/>
    <s v="Huge Apt! NYC Sunny Private Flat 2 Single Beds!"/>
    <n v="1349"/>
    <s v="New York"/>
    <n v="1"/>
    <n v="0.98"/>
    <x v="0"/>
    <n v="7"/>
    <x v="1"/>
    <x v="3"/>
    <x v="0"/>
    <s v="Yes"/>
    <n v="2"/>
    <x v="0"/>
    <n v="65"/>
    <n v="0.03"/>
    <n v="4.7300000000000004"/>
    <x v="1"/>
    <n v="45"/>
    <s v="No"/>
    <d v="2017-05-25T00:00:00"/>
    <x v="10"/>
    <n v="193"/>
    <s v="Active"/>
    <s v="Yes"/>
  </r>
  <r>
    <n v="2485"/>
    <s v="Charming &amp; Modern, Comfortable &amp; Efficient 1-BR"/>
    <n v="1224"/>
    <s v="New York"/>
    <n v="0.73"/>
    <n v="0.88"/>
    <x v="1"/>
    <n v="14"/>
    <x v="0"/>
    <x v="2"/>
    <x v="1"/>
    <s v="No"/>
    <n v="2"/>
    <x v="0"/>
    <n v="119"/>
    <n v="0.03"/>
    <n v="4.83"/>
    <x v="1"/>
    <n v="46"/>
    <s v="No"/>
    <d v="2017-02-05T00:00:00"/>
    <x v="178"/>
    <n v="86"/>
    <s v="Active"/>
    <s v="Yes"/>
  </r>
  <r>
    <n v="2486"/>
    <s v="Spacious 2BD in Brooklyn, NYC, 20 min to Manhattan"/>
    <n v="3131"/>
    <s v="New York"/>
    <n v="1"/>
    <n v="1"/>
    <x v="1"/>
    <n v="8"/>
    <x v="1"/>
    <x v="11"/>
    <x v="1"/>
    <s v="No"/>
    <n v="6"/>
    <x v="2"/>
    <n v="165"/>
    <n v="0.03"/>
    <n v="4.91"/>
    <x v="1"/>
    <n v="94"/>
    <s v="No"/>
    <d v="2017-02-15T00:00:00"/>
    <x v="70"/>
    <n v="40"/>
    <s v="Active"/>
    <s v="No"/>
  </r>
  <r>
    <n v="2487"/>
    <s v="Spacious Artist Bedroom â€” 30 Min to Manhattan!"/>
    <n v="1710"/>
    <s v="New York"/>
    <n v="1"/>
    <n v="0.98"/>
    <x v="0"/>
    <n v="7"/>
    <x v="1"/>
    <x v="3"/>
    <x v="0"/>
    <s v="Yes"/>
    <n v="2"/>
    <x v="0"/>
    <n v="73"/>
    <n v="0.03"/>
    <n v="4.7699999999999996"/>
    <x v="1"/>
    <n v="26"/>
    <s v="No"/>
    <d v="2017-01-23T00:00:00"/>
    <x v="0"/>
    <n v="90"/>
    <s v="Active"/>
    <s v="No"/>
  </r>
  <r>
    <n v="2488"/>
    <s v="Clean &amp; Large room hearth of NYC Midtown!!"/>
    <n v="2674"/>
    <s v="New York"/>
    <n v="1"/>
    <n v="1"/>
    <x v="1"/>
    <n v="18"/>
    <x v="0"/>
    <x v="20"/>
    <x v="1"/>
    <s v="No"/>
    <n v="2"/>
    <x v="0"/>
    <n v="88"/>
    <n v="0.03"/>
    <n v="4.9800000000000004"/>
    <x v="1"/>
    <n v="64"/>
    <s v="No"/>
    <d v="2017-02-03T00:00:00"/>
    <x v="141"/>
    <n v="0"/>
    <s v="Inactive"/>
    <s v="No"/>
  </r>
  <r>
    <n v="2489"/>
    <s v="Beautiful &amp; 3 blocks from Central Park/Entire Apt"/>
    <n v="1113"/>
    <s v="New York"/>
    <n v="0.5"/>
    <n v="0.26"/>
    <x v="0"/>
    <n v="16"/>
    <x v="0"/>
    <x v="10"/>
    <x v="1"/>
    <s v="No"/>
    <n v="4"/>
    <x v="1"/>
    <n v="120"/>
    <n v="0.03"/>
    <n v="5"/>
    <x v="1"/>
    <n v="3"/>
    <s v="No"/>
    <d v="2018-07-01T00:00:00"/>
    <x v="427"/>
    <n v="85"/>
    <s v="Active"/>
    <s v="Yes"/>
  </r>
  <r>
    <n v="2490"/>
    <s v="Small Brooklyn Gem 25 Minutes Away from the City"/>
    <n v="566"/>
    <s v="New York"/>
    <n v="1"/>
    <n v="0.9"/>
    <x v="0"/>
    <n v="10"/>
    <x v="1"/>
    <x v="17"/>
    <x v="0"/>
    <s v="Yes"/>
    <n v="1"/>
    <x v="0"/>
    <n v="34"/>
    <n v="0.03"/>
    <n v="4.6399999999999997"/>
    <x v="1"/>
    <n v="11"/>
    <s v="No"/>
    <d v="2017-02-09T00:00:00"/>
    <x v="319"/>
    <n v="41"/>
    <s v="Active"/>
    <s v="No"/>
  </r>
  <r>
    <n v="2491"/>
    <s v="Nice bedroom. Sleeps 2."/>
    <n v="1211"/>
    <s v="New York"/>
    <n v="0.83"/>
    <n v="0.98"/>
    <x v="0"/>
    <n v="14"/>
    <x v="0"/>
    <x v="2"/>
    <x v="0"/>
    <s v="Yes"/>
    <n v="2"/>
    <x v="0"/>
    <n v="38"/>
    <n v="0.03"/>
    <n v="4.46"/>
    <x v="0"/>
    <n v="142"/>
    <s v="No"/>
    <d v="2017-01-23T00:00:00"/>
    <x v="147"/>
    <n v="3"/>
    <s v="Active"/>
    <s v="Yes"/>
  </r>
  <r>
    <n v="2492"/>
    <s v="Private bedroom with queen bed and  single bed."/>
    <n v="1211"/>
    <s v="New York"/>
    <n v="0.83"/>
    <n v="0.98"/>
    <x v="0"/>
    <n v="14"/>
    <x v="0"/>
    <x v="2"/>
    <x v="0"/>
    <s v="Yes"/>
    <n v="2"/>
    <x v="0"/>
    <n v="69"/>
    <n v="0.03"/>
    <n v="4.37"/>
    <x v="0"/>
    <n v="134"/>
    <s v="No"/>
    <d v="2017-01-29T00:00:00"/>
    <x v="609"/>
    <n v="3"/>
    <s v="Active"/>
    <s v="No"/>
  </r>
  <r>
    <n v="2493"/>
    <s v="Modern Apt in Townhouse in Williamsburg prime!"/>
    <n v="2072"/>
    <s v="New York"/>
    <n v="1"/>
    <n v="0.89"/>
    <x v="1"/>
    <n v="12"/>
    <x v="1"/>
    <x v="9"/>
    <x v="1"/>
    <s v="No"/>
    <n v="4"/>
    <x v="1"/>
    <n v="183"/>
    <n v="0.03"/>
    <n v="4.91"/>
    <x v="1"/>
    <n v="32"/>
    <s v="No"/>
    <d v="2017-09-09T00:00:00"/>
    <x v="258"/>
    <n v="363"/>
    <s v="Active"/>
    <s v="No"/>
  </r>
  <r>
    <n v="2494"/>
    <s v="Sunny solo room with desk and big windows"/>
    <n v="1684"/>
    <s v="New York"/>
    <n v="1"/>
    <n v="0.75"/>
    <x v="0"/>
    <n v="10"/>
    <x v="1"/>
    <x v="17"/>
    <x v="0"/>
    <s v="Yes"/>
    <n v="1"/>
    <x v="0"/>
    <n v="35"/>
    <n v="0.03"/>
    <n v="4.83"/>
    <x v="1"/>
    <n v="23"/>
    <s v="No"/>
    <d v="2017-03-01T00:00:00"/>
    <x v="343"/>
    <n v="251"/>
    <s v="Active"/>
    <s v="Yes"/>
  </r>
  <r>
    <n v="2495"/>
    <s v="Queen Sized Bed Townhouse Apartment, Near Subway"/>
    <n v="3063"/>
    <s v="New York"/>
    <n v="1"/>
    <n v="0.99"/>
    <x v="0"/>
    <n v="8"/>
    <x v="1"/>
    <x v="11"/>
    <x v="0"/>
    <s v="Yes"/>
    <n v="3"/>
    <x v="1"/>
    <n v="55"/>
    <n v="0.03"/>
    <n v="4.58"/>
    <x v="1"/>
    <n v="64"/>
    <s v="No"/>
    <d v="2017-02-22T00:00:00"/>
    <x v="65"/>
    <n v="179"/>
    <s v="Active"/>
    <s v="Yes"/>
  </r>
  <r>
    <n v="2496"/>
    <s v="Terrace Master Suite @ Northern Lights Mansion"/>
    <n v="394"/>
    <s v="New York"/>
    <n v="1"/>
    <n v="0.68"/>
    <x v="1"/>
    <n v="16"/>
    <x v="0"/>
    <x v="10"/>
    <x v="0"/>
    <s v="Yes"/>
    <n v="2"/>
    <x v="0"/>
    <n v="297"/>
    <n v="0.04"/>
    <n v="5"/>
    <x v="1"/>
    <n v="16"/>
    <s v="No"/>
    <d v="2017-07-25T00:00:00"/>
    <x v="605"/>
    <n v="364"/>
    <s v="Active"/>
    <s v="No"/>
  </r>
  <r>
    <n v="2497"/>
    <s v="Hudson River Aerie"/>
    <n v="2527"/>
    <s v="New York"/>
    <n v="1"/>
    <n v="1"/>
    <x v="1"/>
    <n v="16"/>
    <x v="0"/>
    <x v="10"/>
    <x v="0"/>
    <s v="Yes"/>
    <n v="1"/>
    <x v="0"/>
    <n v="60"/>
    <n v="0.03"/>
    <n v="4.92"/>
    <x v="1"/>
    <n v="13"/>
    <s v="No"/>
    <d v="2018-05-14T00:00:00"/>
    <x v="91"/>
    <n v="0"/>
    <s v="Inactive"/>
    <s v="No"/>
  </r>
  <r>
    <n v="2498"/>
    <s v="5* Brand New Luxury Apartment with Backyard Oasis"/>
    <n v="211"/>
    <s v="New York"/>
    <n v="1"/>
    <n v="1"/>
    <x v="1"/>
    <n v="20"/>
    <x v="0"/>
    <x v="1"/>
    <x v="1"/>
    <s v="No"/>
    <n v="6"/>
    <x v="2"/>
    <n v="995"/>
    <n v="0.05"/>
    <n v="4.92"/>
    <x v="1"/>
    <n v="26"/>
    <s v="No"/>
    <d v="2017-04-14T00:00:00"/>
    <x v="10"/>
    <n v="364"/>
    <s v="Active"/>
    <s v="Yes"/>
  </r>
  <r>
    <n v="2499"/>
    <s v="sun-drenched room in the heart of the Burg"/>
    <n v="158"/>
    <s v="New York"/>
    <n v="1"/>
    <n v="0.87"/>
    <x v="1"/>
    <n v="12"/>
    <x v="1"/>
    <x v="9"/>
    <x v="0"/>
    <s v="Yes"/>
    <n v="2"/>
    <x v="0"/>
    <n v="73"/>
    <n v="0.03"/>
    <n v="4.8099999999999996"/>
    <x v="1"/>
    <n v="37"/>
    <s v="No"/>
    <d v="2017-02-14T00:00:00"/>
    <x v="209"/>
    <n v="0"/>
    <s v="Inactive"/>
    <s v="No"/>
  </r>
  <r>
    <n v="2500"/>
    <s v="Entire Apartment in Hells Kitchen!"/>
    <n v="850"/>
    <s v="New York"/>
    <n v="1"/>
    <n v="0.8"/>
    <x v="1"/>
    <n v="17"/>
    <x v="0"/>
    <x v="0"/>
    <x v="1"/>
    <s v="No"/>
    <n v="2"/>
    <x v="0"/>
    <n v="102"/>
    <n v="0.03"/>
    <n v="4.91"/>
    <x v="1"/>
    <n v="11"/>
    <s v="No"/>
    <d v="2017-04-23T00:00:00"/>
    <x v="13"/>
    <n v="320"/>
    <s v="Active"/>
    <s v="No"/>
  </r>
  <r>
    <n v="2501"/>
    <s v="Manhattan &amp;Time Square Less than 30min 1st floor."/>
    <n v="763"/>
    <s v="New York"/>
    <n v="1"/>
    <n v="0.99"/>
    <x v="0"/>
    <n v="26"/>
    <x v="2"/>
    <x v="19"/>
    <x v="0"/>
    <s v="Yes"/>
    <n v="2"/>
    <x v="0"/>
    <n v="49"/>
    <n v="0.03"/>
    <n v="4.45"/>
    <x v="0"/>
    <n v="58"/>
    <s v="No"/>
    <d v="2017-02-14T00:00:00"/>
    <x v="3"/>
    <n v="365"/>
    <s v="Active"/>
    <s v="No"/>
  </r>
  <r>
    <n v="2502"/>
    <s v="Design-Forward 2 BR Apartment + Garden"/>
    <n v="3160"/>
    <s v="New York"/>
    <n v="0.83"/>
    <n v="1"/>
    <x v="0"/>
    <n v="16"/>
    <x v="0"/>
    <x v="10"/>
    <x v="1"/>
    <s v="No"/>
    <n v="4"/>
    <x v="1"/>
    <n v="300"/>
    <n v="0.04"/>
    <n v="4.8899999999999997"/>
    <x v="1"/>
    <n v="27"/>
    <s v="No"/>
    <d v="2017-04-11T00:00:00"/>
    <x v="21"/>
    <n v="358"/>
    <s v="Active"/>
    <s v="No"/>
  </r>
  <r>
    <n v="2503"/>
    <s v="Charming Studio In Historic Home"/>
    <n v="2090"/>
    <s v="New York"/>
    <n v="1"/>
    <n v="0.86"/>
    <x v="1"/>
    <n v="29"/>
    <x v="3"/>
    <x v="22"/>
    <x v="1"/>
    <s v="No"/>
    <n v="3"/>
    <x v="1"/>
    <n v="62"/>
    <n v="0.03"/>
    <n v="4.9000000000000004"/>
    <x v="1"/>
    <n v="124"/>
    <s v="Yes"/>
    <d v="2017-02-12T00:00:00"/>
    <x v="183"/>
    <n v="0"/>
    <s v="Inactive"/>
    <s v="No"/>
  </r>
  <r>
    <n v="2504"/>
    <s v="Beautiful Garden Apartment in Bed Stuy Brownstone"/>
    <n v="120"/>
    <s v="New York"/>
    <n v="1"/>
    <n v="0.94"/>
    <x v="1"/>
    <n v="7"/>
    <x v="1"/>
    <x v="3"/>
    <x v="1"/>
    <s v="No"/>
    <n v="2"/>
    <x v="0"/>
    <n v="114"/>
    <n v="0.03"/>
    <n v="4.93"/>
    <x v="1"/>
    <n v="42"/>
    <s v="No"/>
    <d v="2017-04-30T00:00:00"/>
    <x v="7"/>
    <n v="79"/>
    <s v="Active"/>
    <s v="No"/>
  </r>
  <r>
    <n v="2505"/>
    <s v="Bedstuy Brownstone"/>
    <n v="2711"/>
    <s v="New York"/>
    <n v="1"/>
    <n v="0.8"/>
    <x v="1"/>
    <n v="7"/>
    <x v="1"/>
    <x v="3"/>
    <x v="1"/>
    <s v="No"/>
    <n v="2"/>
    <x v="0"/>
    <n v="125"/>
    <n v="0.03"/>
    <n v="4.93"/>
    <x v="1"/>
    <n v="14"/>
    <s v="No"/>
    <d v="2018-09-12T00:00:00"/>
    <x v="629"/>
    <n v="44"/>
    <s v="Active"/>
    <s v="No"/>
  </r>
  <r>
    <n v="2506"/>
    <s v="Great 1 BR- Q train, Museum Mile and Central Park!"/>
    <n v="3138"/>
    <s v="New York"/>
    <n v="1"/>
    <n v="1"/>
    <x v="1"/>
    <n v="19"/>
    <x v="0"/>
    <x v="12"/>
    <x v="1"/>
    <s v="No"/>
    <n v="3"/>
    <x v="1"/>
    <n v="99"/>
    <n v="0.03"/>
    <n v="5"/>
    <x v="1"/>
    <n v="31"/>
    <s v="No"/>
    <d v="2018-02-03T00:00:00"/>
    <x v="17"/>
    <n v="0"/>
    <s v="Inactive"/>
    <s v="Yes"/>
  </r>
  <r>
    <n v="2507"/>
    <s v="â˜… Budget Friendly Place w/ Parking Comfy Bed â˜…"/>
    <n v="709"/>
    <s v="New York"/>
    <n v="1"/>
    <n v="1"/>
    <x v="0"/>
    <n v="11"/>
    <x v="1"/>
    <x v="8"/>
    <x v="0"/>
    <s v="Yes"/>
    <n v="2"/>
    <x v="0"/>
    <n v="58"/>
    <n v="0.03"/>
    <n v="4.87"/>
    <x v="1"/>
    <n v="195"/>
    <s v="Yes"/>
    <d v="2017-01-26T00:00:00"/>
    <x v="164"/>
    <n v="117"/>
    <s v="Active"/>
    <s v="Yes"/>
  </r>
  <r>
    <n v="2508"/>
    <s v="The Cozy Cole room at Harlem Townhouse"/>
    <n v="775"/>
    <s v="New York"/>
    <n v="1"/>
    <n v="0.95"/>
    <x v="0"/>
    <n v="16"/>
    <x v="0"/>
    <x v="10"/>
    <x v="0"/>
    <s v="Yes"/>
    <n v="2"/>
    <x v="0"/>
    <n v="125"/>
    <n v="0.03"/>
    <n v="4.9400000000000004"/>
    <x v="1"/>
    <n v="72"/>
    <s v="No"/>
    <d v="2017-02-05T00:00:00"/>
    <x v="128"/>
    <n v="344"/>
    <s v="Active"/>
    <s v="Yes"/>
  </r>
  <r>
    <n v="2509"/>
    <s v="Large Bright on 2 floors with outdoor space"/>
    <n v="1514"/>
    <s v="New York"/>
    <n v="1"/>
    <n v="0.83"/>
    <x v="0"/>
    <n v="7"/>
    <x v="1"/>
    <x v="3"/>
    <x v="1"/>
    <s v="No"/>
    <n v="4"/>
    <x v="1"/>
    <n v="150"/>
    <n v="0.03"/>
    <n v="4.95"/>
    <x v="1"/>
    <n v="20"/>
    <s v="No"/>
    <d v="2017-04-10T00:00:00"/>
    <x v="198"/>
    <n v="15"/>
    <s v="Active"/>
    <s v="No"/>
  </r>
  <r>
    <n v="2510"/>
    <s v="Long term, 30 day minimum to share apartment"/>
    <n v="1496"/>
    <s v="New York"/>
    <n v="0.81"/>
    <n v="0.85"/>
    <x v="0"/>
    <n v="20"/>
    <x v="0"/>
    <x v="1"/>
    <x v="0"/>
    <s v="Yes"/>
    <n v="1"/>
    <x v="0"/>
    <n v="38"/>
    <n v="0.03"/>
    <n v="4.5"/>
    <x v="1"/>
    <n v="6"/>
    <s v="No"/>
    <d v="2017-04-08T00:00:00"/>
    <x v="293"/>
    <n v="363"/>
    <s v="Active"/>
    <s v="No"/>
  </r>
  <r>
    <n v="2511"/>
    <s v="1BR + Private Bath in the Heart of Williamsburg"/>
    <n v="1766"/>
    <s v="New York"/>
    <n v="1"/>
    <n v="0.63"/>
    <x v="0"/>
    <n v="12"/>
    <x v="1"/>
    <x v="9"/>
    <x v="0"/>
    <s v="Yes"/>
    <n v="1"/>
    <x v="0"/>
    <n v="100"/>
    <n v="0.03"/>
    <n v="5"/>
    <x v="1"/>
    <n v="15"/>
    <s v="No"/>
    <d v="2017-06-18T00:00:00"/>
    <x v="628"/>
    <n v="271"/>
    <s v="Active"/>
    <s v="No"/>
  </r>
  <r>
    <n v="2512"/>
    <s v="Old charm room"/>
    <n v="1657"/>
    <s v="New York"/>
    <n v="1"/>
    <n v="0.82"/>
    <x v="1"/>
    <n v="30"/>
    <x v="3"/>
    <x v="15"/>
    <x v="0"/>
    <s v="Yes"/>
    <n v="2"/>
    <x v="0"/>
    <n v="48"/>
    <n v="0.03"/>
    <n v="4.93"/>
    <x v="1"/>
    <n v="15"/>
    <s v="No"/>
    <d v="2017-02-19T00:00:00"/>
    <x v="129"/>
    <n v="73"/>
    <s v="Active"/>
    <s v="No"/>
  </r>
  <r>
    <n v="2513"/>
    <s v="Spectacular one bedroom Close to Park"/>
    <n v="3141"/>
    <s v="New York"/>
    <n v="0.97"/>
    <n v="1"/>
    <x v="0"/>
    <n v="19"/>
    <x v="0"/>
    <x v="12"/>
    <x v="1"/>
    <s v="No"/>
    <n v="3"/>
    <x v="1"/>
    <n v="131"/>
    <n v="0.03"/>
    <n v="4.43"/>
    <x v="0"/>
    <n v="7"/>
    <s v="No"/>
    <d v="2018-01-31T00:00:00"/>
    <x v="413"/>
    <n v="364"/>
    <s v="Active"/>
    <s v="Yes"/>
  </r>
  <r>
    <n v="2514"/>
    <s v="2 Bed 1 Bath Close to Park"/>
    <n v="3141"/>
    <s v="New York"/>
    <n v="0.97"/>
    <n v="1"/>
    <x v="0"/>
    <n v="19"/>
    <x v="0"/>
    <x v="12"/>
    <x v="1"/>
    <s v="No"/>
    <n v="5"/>
    <x v="1"/>
    <n v="155"/>
    <n v="0.03"/>
    <n v="3.92"/>
    <x v="0"/>
    <n v="13"/>
    <s v="No"/>
    <d v="2017-04-18T00:00:00"/>
    <x v="228"/>
    <n v="349"/>
    <s v="Active"/>
    <s v="Yes"/>
  </r>
  <r>
    <n v="2515"/>
    <s v="Wonderful 1BR in ideal Williamsburg location"/>
    <n v="1108"/>
    <s v="New York"/>
    <n v="1"/>
    <n v="0.83"/>
    <x v="0"/>
    <n v="12"/>
    <x v="1"/>
    <x v="9"/>
    <x v="0"/>
    <s v="Yes"/>
    <n v="2"/>
    <x v="0"/>
    <n v="42"/>
    <n v="0.03"/>
    <n v="5"/>
    <x v="1"/>
    <n v="35"/>
    <s v="No"/>
    <d v="2017-02-07T00:00:00"/>
    <x v="153"/>
    <n v="0"/>
    <s v="Inactive"/>
    <s v="No"/>
  </r>
  <r>
    <n v="2516"/>
    <s v="Cute one bedroom apt. in Greenpoint, Brooklyn."/>
    <n v="3142"/>
    <s v="New York"/>
    <n v="1"/>
    <n v="0.93"/>
    <x v="0"/>
    <n v="11"/>
    <x v="1"/>
    <x v="8"/>
    <x v="0"/>
    <s v="Yes"/>
    <n v="2"/>
    <x v="0"/>
    <n v="64"/>
    <n v="0.03"/>
    <n v="4.84"/>
    <x v="1"/>
    <n v="75"/>
    <s v="No"/>
    <d v="2017-03-04T00:00:00"/>
    <x v="101"/>
    <n v="38"/>
    <s v="Active"/>
    <s v="Yes"/>
  </r>
  <r>
    <n v="2517"/>
    <s v="Victorian Sanctuary in a Historic Brownstone"/>
    <n v="1328"/>
    <s v="New York"/>
    <n v="0.56000000000000005"/>
    <n v="0.99"/>
    <x v="0"/>
    <n v="16"/>
    <x v="0"/>
    <x v="10"/>
    <x v="0"/>
    <s v="Yes"/>
    <n v="3"/>
    <x v="1"/>
    <n v="120"/>
    <n v="0.03"/>
    <n v="4.5599999999999996"/>
    <x v="1"/>
    <n v="125"/>
    <s v="No"/>
    <d v="2017-07-13T00:00:00"/>
    <x v="119"/>
    <n v="0"/>
    <s v="Inactive"/>
    <s v="No"/>
  </r>
  <r>
    <n v="2518"/>
    <s v="Cozy and Affordable Room Minutes to Subway"/>
    <n v="566"/>
    <s v="New York"/>
    <n v="1"/>
    <n v="0.9"/>
    <x v="0"/>
    <n v="10"/>
    <x v="1"/>
    <x v="17"/>
    <x v="0"/>
    <s v="Yes"/>
    <n v="1"/>
    <x v="0"/>
    <n v="38"/>
    <n v="0.03"/>
    <n v="4.71"/>
    <x v="1"/>
    <n v="14"/>
    <s v="No"/>
    <d v="2017-02-27T00:00:00"/>
    <x v="630"/>
    <n v="0"/>
    <s v="Inactive"/>
    <s v="No"/>
  </r>
  <r>
    <n v="2519"/>
    <s v="South Beach Apartment Express to Manhattan"/>
    <n v="2420"/>
    <s v="New York"/>
    <n v="1"/>
    <n v="0.99"/>
    <x v="0"/>
    <n v="27"/>
    <x v="3"/>
    <x v="21"/>
    <x v="1"/>
    <s v="No"/>
    <n v="5"/>
    <x v="1"/>
    <n v="84"/>
    <n v="0.03"/>
    <n v="4.9800000000000004"/>
    <x v="1"/>
    <n v="59"/>
    <s v="No"/>
    <d v="2017-04-07T00:00:00"/>
    <x v="228"/>
    <n v="8"/>
    <s v="Active"/>
    <s v="No"/>
  </r>
  <r>
    <n v="2520"/>
    <s v="Comfy Bedroom in Bushwick (3mins from Train)"/>
    <n v="1387"/>
    <s v="New York"/>
    <n v="1"/>
    <n v="1"/>
    <x v="1"/>
    <n v="8"/>
    <x v="1"/>
    <x v="11"/>
    <x v="0"/>
    <s v="Yes"/>
    <n v="1"/>
    <x v="0"/>
    <n v="40"/>
    <n v="0.03"/>
    <n v="4.8899999999999997"/>
    <x v="1"/>
    <n v="64"/>
    <s v="No"/>
    <d v="2017-04-16T00:00:00"/>
    <x v="235"/>
    <n v="0"/>
    <s v="Inactive"/>
    <s v="No"/>
  </r>
  <r>
    <n v="2521"/>
    <s v="The Corky Hale Room at Harlem Townhouse"/>
    <n v="775"/>
    <s v="New York"/>
    <n v="1"/>
    <n v="0.95"/>
    <x v="0"/>
    <n v="16"/>
    <x v="0"/>
    <x v="10"/>
    <x v="0"/>
    <s v="Yes"/>
    <n v="2"/>
    <x v="0"/>
    <n v="125"/>
    <n v="0.03"/>
    <n v="4.83"/>
    <x v="1"/>
    <n v="35"/>
    <s v="No"/>
    <d v="2017-03-14T00:00:00"/>
    <x v="0"/>
    <n v="345"/>
    <s v="Active"/>
    <s v="Yes"/>
  </r>
  <r>
    <n v="2522"/>
    <s v="Charming Duplex in Manhattan"/>
    <n v="3147"/>
    <s v="New York"/>
    <n v="1"/>
    <n v="1"/>
    <x v="1"/>
    <n v="14"/>
    <x v="0"/>
    <x v="2"/>
    <x v="1"/>
    <s v="No"/>
    <n v="4"/>
    <x v="1"/>
    <n v="112"/>
    <n v="0.03"/>
    <n v="4.92"/>
    <x v="1"/>
    <n v="119"/>
    <s v="Yes"/>
    <d v="2017-02-27T00:00:00"/>
    <x v="110"/>
    <n v="163"/>
    <s v="Active"/>
    <s v="Yes"/>
  </r>
  <r>
    <n v="2523"/>
    <s v="Minimalist Hideaway In The Heart of Bushwick"/>
    <n v="156"/>
    <s v="New York"/>
    <n v="1"/>
    <n v="0.97"/>
    <x v="1"/>
    <n v="8"/>
    <x v="1"/>
    <x v="11"/>
    <x v="0"/>
    <s v="Yes"/>
    <n v="1"/>
    <x v="0"/>
    <n v="48"/>
    <n v="0.03"/>
    <n v="4.96"/>
    <x v="1"/>
    <n v="120"/>
    <s v="Yes"/>
    <d v="2017-02-15T00:00:00"/>
    <x v="207"/>
    <n v="365"/>
    <s v="Active"/>
    <s v="No"/>
  </r>
  <r>
    <n v="2524"/>
    <s v="1BR - Prime Williamsburg Location - Outdoor Space"/>
    <n v="1576"/>
    <s v="New York"/>
    <n v="0.75"/>
    <n v="0.68"/>
    <x v="1"/>
    <n v="12"/>
    <x v="1"/>
    <x v="9"/>
    <x v="1"/>
    <s v="No"/>
    <n v="4"/>
    <x v="1"/>
    <n v="250"/>
    <n v="0.04"/>
    <n v="4.9800000000000004"/>
    <x v="1"/>
    <n v="47"/>
    <s v="No"/>
    <d v="2017-02-26T00:00:00"/>
    <x v="77"/>
    <n v="156"/>
    <s v="Active"/>
    <s v="No"/>
  </r>
  <r>
    <n v="2525"/>
    <s v="Entire Apartment. 20 Mins from Manhattan! Spacious"/>
    <n v="2916"/>
    <s v="New York"/>
    <n v="1"/>
    <n v="0.67"/>
    <x v="0"/>
    <n v="21"/>
    <x v="2"/>
    <x v="13"/>
    <x v="0"/>
    <s v="Yes"/>
    <n v="2"/>
    <x v="0"/>
    <n v="200"/>
    <n v="0.04"/>
    <n v="4.7699999999999996"/>
    <x v="1"/>
    <n v="22"/>
    <s v="No"/>
    <d v="2017-02-20T00:00:00"/>
    <x v="239"/>
    <n v="350"/>
    <s v="Active"/>
    <s v="No"/>
  </r>
  <r>
    <n v="2526"/>
    <s v="Spectacular 2 bed 1 bath Close to Park"/>
    <n v="3141"/>
    <s v="New York"/>
    <n v="0.97"/>
    <n v="1"/>
    <x v="0"/>
    <n v="19"/>
    <x v="0"/>
    <x v="12"/>
    <x v="1"/>
    <s v="No"/>
    <n v="5"/>
    <x v="1"/>
    <n v="155"/>
    <n v="0.03"/>
    <n v="4.46"/>
    <x v="0"/>
    <n v="13"/>
    <s v="No"/>
    <d v="2018-01-14T00:00:00"/>
    <x v="377"/>
    <n v="349"/>
    <s v="Active"/>
    <s v="Yes"/>
  </r>
  <r>
    <n v="2527"/>
    <s v="Private entrance large room BK for your NYC stay!"/>
    <n v="2391"/>
    <s v="New York"/>
    <n v="0.89"/>
    <n v="0.91"/>
    <x v="0"/>
    <n v="9"/>
    <x v="1"/>
    <x v="16"/>
    <x v="0"/>
    <s v="Yes"/>
    <n v="2"/>
    <x v="0"/>
    <n v="21"/>
    <n v="0.03"/>
    <n v="3.83"/>
    <x v="0"/>
    <n v="18"/>
    <s v="No"/>
    <d v="2017-03-08T00:00:00"/>
    <x v="631"/>
    <n v="0"/>
    <s v="Inactive"/>
    <s v="No"/>
  </r>
  <r>
    <n v="2528"/>
    <s v="Proud NYer room, Yankee Stadium apartment in Bronx"/>
    <n v="1299"/>
    <s v="New York"/>
    <n v="1"/>
    <n v="0.79"/>
    <x v="1"/>
    <n v="2"/>
    <x v="4"/>
    <x v="24"/>
    <x v="0"/>
    <s v="Yes"/>
    <n v="2"/>
    <x v="0"/>
    <n v="60"/>
    <n v="0.03"/>
    <n v="4.8099999999999996"/>
    <x v="1"/>
    <n v="16"/>
    <s v="No"/>
    <d v="2017-05-16T00:00:00"/>
    <x v="140"/>
    <n v="365"/>
    <s v="Active"/>
    <s v="No"/>
  </r>
  <r>
    <n v="2529"/>
    <s v="Brooklyn Bushwick"/>
    <n v="3135"/>
    <s v="Jalisco"/>
    <n v="1"/>
    <n v="0.89"/>
    <x v="0"/>
    <n v="8"/>
    <x v="1"/>
    <x v="11"/>
    <x v="0"/>
    <s v="Yes"/>
    <n v="2"/>
    <x v="0"/>
    <n v="51"/>
    <n v="0.03"/>
    <n v="4.6500000000000004"/>
    <x v="1"/>
    <n v="113"/>
    <s v="No"/>
    <d v="2017-03-10T00:00:00"/>
    <x v="236"/>
    <n v="49"/>
    <s v="Active"/>
    <s v="Yes"/>
  </r>
  <r>
    <n v="2530"/>
    <s v="Modern Rooftop Loft W/ Private Ensuite &amp; Cityviews"/>
    <n v="2531"/>
    <s v="New York"/>
    <n v="1"/>
    <n v="0.99"/>
    <x v="1"/>
    <n v="9"/>
    <x v="1"/>
    <x v="16"/>
    <x v="0"/>
    <s v="Yes"/>
    <n v="2"/>
    <x v="0"/>
    <n v="78"/>
    <n v="0.03"/>
    <n v="4.83"/>
    <x v="1"/>
    <n v="310"/>
    <s v="Yes"/>
    <d v="2017-04-02T00:00:00"/>
    <x v="47"/>
    <n v="161"/>
    <s v="Active"/>
    <s v="Yes"/>
  </r>
  <r>
    <n v="2531"/>
    <s v="Contemporary. Spacious Apartment. Close to Ferry."/>
    <n v="3148"/>
    <s v="New York"/>
    <n v="0.9"/>
    <n v="1"/>
    <x v="1"/>
    <n v="28"/>
    <x v="3"/>
    <x v="28"/>
    <x v="1"/>
    <s v="No"/>
    <n v="6"/>
    <x v="2"/>
    <n v="150"/>
    <n v="0.03"/>
    <n v="4.9000000000000004"/>
    <x v="1"/>
    <n v="78"/>
    <s v="No"/>
    <d v="2017-05-01T00:00:00"/>
    <x v="77"/>
    <n v="150"/>
    <s v="Active"/>
    <s v="Yes"/>
  </r>
  <r>
    <n v="2532"/>
    <s v="Thelonious Monk room at The Harlem Townhouse"/>
    <n v="775"/>
    <s v="New York"/>
    <n v="1"/>
    <n v="0.95"/>
    <x v="0"/>
    <n v="16"/>
    <x v="0"/>
    <x v="10"/>
    <x v="0"/>
    <s v="Yes"/>
    <n v="2"/>
    <x v="0"/>
    <n v="125"/>
    <n v="0.03"/>
    <n v="4.97"/>
    <x v="1"/>
    <n v="70"/>
    <s v="No"/>
    <d v="2017-02-20T00:00:00"/>
    <x v="3"/>
    <n v="342"/>
    <s v="Active"/>
    <s v="Yes"/>
  </r>
  <r>
    <n v="2533"/>
    <s v="Charming Suite, 1B/2B, Spacious and Comfortable"/>
    <n v="3009"/>
    <s v="New York"/>
    <n v="1"/>
    <n v="0.94"/>
    <x v="0"/>
    <n v="9"/>
    <x v="1"/>
    <x v="16"/>
    <x v="1"/>
    <s v="No"/>
    <n v="3"/>
    <x v="1"/>
    <n v="140"/>
    <n v="0.03"/>
    <n v="4.6500000000000004"/>
    <x v="1"/>
    <n v="26"/>
    <s v="No"/>
    <d v="2017-04-04T00:00:00"/>
    <x v="406"/>
    <n v="263"/>
    <s v="Active"/>
    <s v="Yes"/>
  </r>
  <r>
    <n v="2534"/>
    <s v="2 min to Subway, 1B/2B, Private entrance, AC, Heat"/>
    <n v="3009"/>
    <s v="New York"/>
    <n v="1"/>
    <n v="0.94"/>
    <x v="0"/>
    <n v="9"/>
    <x v="1"/>
    <x v="16"/>
    <x v="1"/>
    <s v="No"/>
    <n v="3"/>
    <x v="1"/>
    <n v="140"/>
    <n v="0.03"/>
    <n v="4.7699999999999996"/>
    <x v="1"/>
    <n v="35"/>
    <s v="No"/>
    <d v="2017-04-21T00:00:00"/>
    <x v="508"/>
    <n v="339"/>
    <s v="Active"/>
    <s v="Yes"/>
  </r>
  <r>
    <n v="2535"/>
    <s v="Family Friendly Greenpoint Abode w/chef kitchen"/>
    <n v="1337"/>
    <s v="New York"/>
    <n v="0.92"/>
    <n v="1"/>
    <x v="1"/>
    <n v="11"/>
    <x v="1"/>
    <x v="8"/>
    <x v="1"/>
    <s v="No"/>
    <n v="6"/>
    <x v="2"/>
    <n v="155"/>
    <n v="0.03"/>
    <n v="4.9800000000000004"/>
    <x v="1"/>
    <n v="127"/>
    <s v="Yes"/>
    <d v="2017-04-16T00:00:00"/>
    <x v="110"/>
    <n v="287"/>
    <s v="Active"/>
    <s v="No"/>
  </r>
  <r>
    <n v="2536"/>
    <s v="Charming 1 Bedroom in center of East Village"/>
    <n v="802"/>
    <s v="New York"/>
    <n v="1"/>
    <n v="0.25"/>
    <x v="0"/>
    <n v="15"/>
    <x v="0"/>
    <x v="4"/>
    <x v="1"/>
    <s v="No"/>
    <n v="2"/>
    <x v="0"/>
    <n v="85"/>
    <n v="0.03"/>
    <n v="4.8899999999999997"/>
    <x v="1"/>
    <n v="28"/>
    <s v="No"/>
    <d v="2017-04-12T00:00:00"/>
    <x v="306"/>
    <n v="46"/>
    <s v="Active"/>
    <s v="No"/>
  </r>
  <r>
    <n v="2537"/>
    <s v="A Room with a View at The Funky Loft"/>
    <n v="449"/>
    <s v="New York"/>
    <n v="1"/>
    <n v="0.79"/>
    <x v="1"/>
    <n v="8"/>
    <x v="1"/>
    <x v="11"/>
    <x v="0"/>
    <s v="Yes"/>
    <n v="2"/>
    <x v="0"/>
    <n v="100"/>
    <n v="0.03"/>
    <n v="4.97"/>
    <x v="1"/>
    <n v="231"/>
    <s v="Yes"/>
    <d v="2017-02-19T00:00:00"/>
    <x v="106"/>
    <n v="18"/>
    <s v="Active"/>
    <s v="No"/>
  </r>
  <r>
    <n v="2538"/>
    <s v="Spacious &amp; bright prime Williamsburg oasis"/>
    <n v="2243"/>
    <s v="New York"/>
    <n v="1"/>
    <n v="0.77"/>
    <x v="1"/>
    <n v="12"/>
    <x v="1"/>
    <x v="9"/>
    <x v="1"/>
    <s v="No"/>
    <n v="4"/>
    <x v="1"/>
    <n v="143"/>
    <n v="0.03"/>
    <n v="5"/>
    <x v="1"/>
    <n v="38"/>
    <s v="No"/>
    <d v="2018-02-19T00:00:00"/>
    <x v="53"/>
    <n v="0"/>
    <s v="Inactive"/>
    <s v="No"/>
  </r>
  <r>
    <n v="2539"/>
    <s v="Gorgeous Studio &amp; Balcony Garden"/>
    <n v="970"/>
    <s v="New York"/>
    <n v="0.5"/>
    <n v="0.44"/>
    <x v="0"/>
    <n v="21"/>
    <x v="2"/>
    <x v="13"/>
    <x v="1"/>
    <s v="No"/>
    <n v="2"/>
    <x v="0"/>
    <n v="79"/>
    <n v="0.03"/>
    <n v="4.72"/>
    <x v="1"/>
    <n v="18"/>
    <s v="No"/>
    <d v="2017-02-22T00:00:00"/>
    <x v="453"/>
    <n v="45"/>
    <s v="Active"/>
    <s v="No"/>
  </r>
  <r>
    <n v="2540"/>
    <s v="Private Room for 2 near Hospitals E. Flatbush"/>
    <n v="610"/>
    <s v="New York"/>
    <n v="1"/>
    <n v="0.67"/>
    <x v="0"/>
    <n v="10"/>
    <x v="1"/>
    <x v="17"/>
    <x v="0"/>
    <s v="Yes"/>
    <n v="2"/>
    <x v="0"/>
    <n v="180"/>
    <n v="0.03"/>
    <n v="4.1399999999999997"/>
    <x v="0"/>
    <n v="7"/>
    <s v="No"/>
    <d v="2017-06-09T00:00:00"/>
    <x v="632"/>
    <n v="179"/>
    <s v="Active"/>
    <s v="No"/>
  </r>
  <r>
    <n v="2541"/>
    <s v="Backpackers Dream for 1 at The Funky Loft"/>
    <n v="449"/>
    <s v="New York"/>
    <n v="1"/>
    <n v="0.79"/>
    <x v="1"/>
    <n v="8"/>
    <x v="1"/>
    <x v="11"/>
    <x v="0"/>
    <s v="Yes"/>
    <n v="1"/>
    <x v="0"/>
    <n v="73"/>
    <n v="0.03"/>
    <n v="4.91"/>
    <x v="1"/>
    <n v="231"/>
    <s v="Yes"/>
    <d v="2017-02-24T00:00:00"/>
    <x v="70"/>
    <n v="18"/>
    <s v="Active"/>
    <s v="No"/>
  </r>
  <r>
    <n v="2542"/>
    <s v="Chic Sunny Room + Bars, Restaurants &amp; BK Museum"/>
    <n v="2501"/>
    <s v="New York"/>
    <n v="1"/>
    <n v="1"/>
    <x v="0"/>
    <n v="9"/>
    <x v="1"/>
    <x v="16"/>
    <x v="0"/>
    <s v="Yes"/>
    <n v="2"/>
    <x v="0"/>
    <n v="80"/>
    <n v="0.03"/>
    <n v="4.88"/>
    <x v="1"/>
    <n v="8"/>
    <s v="No"/>
    <d v="2017-03-09T00:00:00"/>
    <x v="498"/>
    <n v="364"/>
    <s v="Active"/>
    <s v="Yes"/>
  </r>
  <r>
    <n v="2543"/>
    <s v="Beautiful Sunlit Retreat in Manhattan"/>
    <n v="3159"/>
    <s v="New York"/>
    <n v="1"/>
    <n v="0.93"/>
    <x v="0"/>
    <n v="16"/>
    <x v="0"/>
    <x v="10"/>
    <x v="1"/>
    <s v="No"/>
    <n v="5"/>
    <x v="1"/>
    <n v="67"/>
    <n v="0.03"/>
    <n v="4.9800000000000004"/>
    <x v="1"/>
    <n v="191"/>
    <s v="Yes"/>
    <d v="2017-02-19T00:00:00"/>
    <x v="198"/>
    <n v="155"/>
    <s v="Active"/>
    <s v="No"/>
  </r>
  <r>
    <n v="2544"/>
    <s v="Sweet deco room in amazing location"/>
    <n v="3157"/>
    <s v="New York"/>
    <n v="1"/>
    <n v="0.97"/>
    <x v="1"/>
    <n v="12"/>
    <x v="1"/>
    <x v="9"/>
    <x v="0"/>
    <s v="Yes"/>
    <n v="2"/>
    <x v="0"/>
    <n v="94"/>
    <n v="0.03"/>
    <n v="4.97"/>
    <x v="1"/>
    <n v="79"/>
    <s v="No"/>
    <d v="2017-04-10T00:00:00"/>
    <x v="0"/>
    <n v="364"/>
    <s v="Active"/>
    <s v="No"/>
  </r>
  <r>
    <n v="2545"/>
    <s v="Williamsburg Bedfd Stop 1000 sqft 1 Bed + 1.5 Bath"/>
    <n v="1457"/>
    <s v="New York"/>
    <n v="1"/>
    <n v="0.97"/>
    <x v="1"/>
    <n v="12"/>
    <x v="1"/>
    <x v="9"/>
    <x v="1"/>
    <s v="No"/>
    <n v="2"/>
    <x v="0"/>
    <n v="154"/>
    <n v="0.03"/>
    <n v="4.9000000000000004"/>
    <x v="1"/>
    <n v="103"/>
    <s v="Yes"/>
    <d v="2017-04-03T00:00:00"/>
    <x v="209"/>
    <n v="363"/>
    <s v="Active"/>
    <s v="Yes"/>
  </r>
  <r>
    <n v="2546"/>
    <s v="Reduced Rates in Beautiful Chelsea Neighborhood"/>
    <n v="2427"/>
    <s v="New York"/>
    <n v="1"/>
    <n v="0.97"/>
    <x v="0"/>
    <n v="13"/>
    <x v="0"/>
    <x v="7"/>
    <x v="0"/>
    <s v="Yes"/>
    <n v="2"/>
    <x v="0"/>
    <n v="109"/>
    <n v="0.03"/>
    <n v="4.75"/>
    <x v="1"/>
    <n v="106"/>
    <s v="No"/>
    <d v="2017-03-16T00:00:00"/>
    <x v="213"/>
    <n v="155"/>
    <s v="Active"/>
    <s v="Yes"/>
  </r>
  <r>
    <n v="2547"/>
    <s v="Cozy 1 bedroom, Lower East Side"/>
    <n v="2401"/>
    <s v="New York"/>
    <n v="1"/>
    <n v="0.86"/>
    <x v="0"/>
    <n v="15"/>
    <x v="0"/>
    <x v="4"/>
    <x v="1"/>
    <s v="No"/>
    <n v="2"/>
    <x v="0"/>
    <n v="160"/>
    <n v="0.03"/>
    <n v="4.97"/>
    <x v="1"/>
    <n v="36"/>
    <s v="No"/>
    <d v="2017-03-02T00:00:00"/>
    <x v="179"/>
    <n v="210"/>
    <s v="Active"/>
    <s v="No"/>
  </r>
  <r>
    <n v="2548"/>
    <s v="Chic Space in Chelsea"/>
    <n v="237"/>
    <s v="New York"/>
    <n v="1"/>
    <n v="1"/>
    <x v="0"/>
    <n v="13"/>
    <x v="0"/>
    <x v="7"/>
    <x v="0"/>
    <s v="Yes"/>
    <n v="5"/>
    <x v="1"/>
    <n v="289"/>
    <n v="0.04"/>
    <n v="4.6399999999999997"/>
    <x v="1"/>
    <n v="165"/>
    <s v="No"/>
    <d v="2017-03-12T00:00:00"/>
    <x v="8"/>
    <n v="0"/>
    <s v="Inactive"/>
    <s v="No"/>
  </r>
  <r>
    <n v="2549"/>
    <s v="Prime Williamsburg Location! 10 min from Manhattan"/>
    <n v="2236"/>
    <s v="New York"/>
    <n v="1"/>
    <n v="1"/>
    <x v="0"/>
    <n v="12"/>
    <x v="1"/>
    <x v="9"/>
    <x v="0"/>
    <s v="Yes"/>
    <n v="2"/>
    <x v="0"/>
    <n v="88"/>
    <n v="0.03"/>
    <n v="4.8899999999999997"/>
    <x v="1"/>
    <n v="65"/>
    <s v="No"/>
    <d v="2017-03-07T00:00:00"/>
    <x v="180"/>
    <n v="348"/>
    <s v="Active"/>
    <s v="No"/>
  </r>
  <r>
    <n v="2550"/>
    <s v="â˜… NEW 2 BEDROOM APT NEXT TO CENTRAL PARK WESTâ˜…"/>
    <n v="1376"/>
    <s v="New York"/>
    <n v="1"/>
    <n v="0.62"/>
    <x v="0"/>
    <n v="20"/>
    <x v="0"/>
    <x v="1"/>
    <x v="1"/>
    <s v="No"/>
    <n v="4"/>
    <x v="1"/>
    <n v="55"/>
    <n v="0.03"/>
    <n v="5"/>
    <x v="1"/>
    <n v="7"/>
    <s v="No"/>
    <d v="2017-07-16T00:00:00"/>
    <x v="64"/>
    <n v="336"/>
    <s v="Active"/>
    <s v="No"/>
  </r>
  <r>
    <n v="2551"/>
    <s v="2 min to Subway,  2B/4B, AC,Heat, Totally Private"/>
    <n v="3009"/>
    <s v="New York"/>
    <n v="1"/>
    <n v="0.94"/>
    <x v="0"/>
    <n v="9"/>
    <x v="1"/>
    <x v="16"/>
    <x v="1"/>
    <s v="No"/>
    <n v="6"/>
    <x v="2"/>
    <n v="199"/>
    <n v="0.03"/>
    <n v="4.49"/>
    <x v="0"/>
    <n v="37"/>
    <s v="No"/>
    <d v="2017-04-16T00:00:00"/>
    <x v="254"/>
    <n v="351"/>
    <s v="Active"/>
    <s v="Yes"/>
  </r>
  <r>
    <n v="2552"/>
    <s v="The Kimono Suite"/>
    <n v="394"/>
    <s v="New York"/>
    <n v="1"/>
    <n v="0.68"/>
    <x v="1"/>
    <n v="16"/>
    <x v="0"/>
    <x v="10"/>
    <x v="0"/>
    <s v="Yes"/>
    <n v="3"/>
    <x v="1"/>
    <n v="247"/>
    <n v="0.04"/>
    <n v="5"/>
    <x v="1"/>
    <n v="18"/>
    <s v="No"/>
    <d v="2017-05-07T00:00:00"/>
    <x v="25"/>
    <n v="358"/>
    <s v="Active"/>
    <s v="No"/>
  </r>
  <r>
    <n v="2553"/>
    <s v="Royal Suite at Northern Lights Mansion"/>
    <n v="394"/>
    <s v="New York"/>
    <n v="1"/>
    <n v="0.68"/>
    <x v="1"/>
    <n v="16"/>
    <x v="0"/>
    <x v="10"/>
    <x v="0"/>
    <s v="Yes"/>
    <n v="3"/>
    <x v="1"/>
    <n v="249"/>
    <n v="0.04"/>
    <n v="4.92"/>
    <x v="1"/>
    <n v="13"/>
    <s v="No"/>
    <d v="2017-10-13T00:00:00"/>
    <x v="633"/>
    <n v="363"/>
    <s v="Active"/>
    <s v="No"/>
  </r>
  <r>
    <n v="2554"/>
    <s v="Emerald Suite @ Northern Lights Mansion."/>
    <n v="394"/>
    <s v="New York"/>
    <n v="1"/>
    <n v="0.68"/>
    <x v="1"/>
    <n v="16"/>
    <x v="0"/>
    <x v="10"/>
    <x v="0"/>
    <s v="Yes"/>
    <n v="3"/>
    <x v="1"/>
    <n v="269"/>
    <n v="0.04"/>
    <n v="5"/>
    <x v="1"/>
    <n v="35"/>
    <s v="No"/>
    <d v="2017-05-18T00:00:00"/>
    <x v="141"/>
    <n v="269"/>
    <s v="Active"/>
    <s v="No"/>
  </r>
  <r>
    <n v="2555"/>
    <s v="Clean and Comfortable"/>
    <n v="3166"/>
    <s v="New York"/>
    <n v="1"/>
    <n v="0.91"/>
    <x v="1"/>
    <n v="11"/>
    <x v="1"/>
    <x v="8"/>
    <x v="1"/>
    <s v="No"/>
    <n v="2"/>
    <x v="0"/>
    <n v="80"/>
    <n v="0.03"/>
    <n v="4.97"/>
    <x v="1"/>
    <n v="196"/>
    <s v="Yes"/>
    <d v="2017-03-09T00:00:00"/>
    <x v="421"/>
    <n v="289"/>
    <s v="Active"/>
    <s v="Yes"/>
  </r>
  <r>
    <n v="2556"/>
    <s v="1 BR Contemporary Luxury Apartment w W/D in UWS"/>
    <n v="1676"/>
    <s v="New York"/>
    <n v="1"/>
    <n v="0.88"/>
    <x v="1"/>
    <n v="20"/>
    <x v="0"/>
    <x v="1"/>
    <x v="1"/>
    <s v="No"/>
    <n v="3"/>
    <x v="1"/>
    <n v="140"/>
    <n v="0.03"/>
    <n v="5"/>
    <x v="1"/>
    <n v="6"/>
    <s v="No"/>
    <d v="2017-06-20T00:00:00"/>
    <x v="164"/>
    <n v="365"/>
    <s v="Active"/>
    <s v="No"/>
  </r>
  <r>
    <n v="2557"/>
    <s v="Huge apt in heart of Williamsburg"/>
    <n v="3167"/>
    <s v="New York"/>
    <n v="1"/>
    <n v="0.86"/>
    <x v="0"/>
    <n v="12"/>
    <x v="1"/>
    <x v="9"/>
    <x v="1"/>
    <s v="No"/>
    <n v="2"/>
    <x v="0"/>
    <n v="130"/>
    <n v="0.03"/>
    <n v="4.83"/>
    <x v="1"/>
    <n v="6"/>
    <s v="No"/>
    <d v="2017-06-28T00:00:00"/>
    <x v="3"/>
    <n v="363"/>
    <s v="Active"/>
    <s v="No"/>
  </r>
  <r>
    <n v="2558"/>
    <s v="Cozy NYC Stay!"/>
    <n v="2991"/>
    <s v="New York"/>
    <n v="1"/>
    <n v="0"/>
    <x v="0"/>
    <n v="15"/>
    <x v="0"/>
    <x v="4"/>
    <x v="0"/>
    <s v="Yes"/>
    <n v="1"/>
    <x v="0"/>
    <n v="100"/>
    <n v="0.03"/>
    <n v="4.78"/>
    <x v="1"/>
    <n v="27"/>
    <s v="No"/>
    <d v="2017-03-01T00:00:00"/>
    <x v="634"/>
    <n v="365"/>
    <s v="Active"/>
    <s v="No"/>
  </r>
  <r>
    <n v="2559"/>
    <s v="SUNNY AND COZY ROOM 25 MINUTES TO MANHATTAN"/>
    <n v="566"/>
    <s v="New York"/>
    <n v="1"/>
    <n v="0.9"/>
    <x v="0"/>
    <n v="10"/>
    <x v="1"/>
    <x v="17"/>
    <x v="0"/>
    <s v="Yes"/>
    <n v="2"/>
    <x v="0"/>
    <n v="36"/>
    <n v="0.03"/>
    <n v="4.71"/>
    <x v="1"/>
    <n v="14"/>
    <s v="No"/>
    <d v="2017-03-16T00:00:00"/>
    <x v="118"/>
    <n v="1"/>
    <s v="Active"/>
    <s v="No"/>
  </r>
  <r>
    <n v="2560"/>
    <s v="Great Loft space in the Heart of Bushwick"/>
    <n v="3168"/>
    <s v="New York"/>
    <n v="1"/>
    <n v="0.92"/>
    <x v="1"/>
    <n v="8"/>
    <x v="1"/>
    <x v="11"/>
    <x v="0"/>
    <s v="Yes"/>
    <n v="2"/>
    <x v="0"/>
    <n v="84"/>
    <n v="0.03"/>
    <n v="5"/>
    <x v="1"/>
    <n v="20"/>
    <s v="No"/>
    <d v="2018-05-06T00:00:00"/>
    <x v="18"/>
    <n v="74"/>
    <s v="Active"/>
    <s v="Yes"/>
  </r>
  <r>
    <n v="2561"/>
    <s v="Spacious Three Bedroom Dream in Manhattan"/>
    <n v="3159"/>
    <s v="New York"/>
    <n v="1"/>
    <n v="0.93"/>
    <x v="0"/>
    <n v="16"/>
    <x v="0"/>
    <x v="10"/>
    <x v="1"/>
    <s v="No"/>
    <n v="7"/>
    <x v="2"/>
    <n v="85"/>
    <n v="0.03"/>
    <n v="4.7699999999999996"/>
    <x v="1"/>
    <n v="188"/>
    <s v="No"/>
    <d v="2017-03-04T00:00:00"/>
    <x v="161"/>
    <n v="158"/>
    <s v="Active"/>
    <s v="No"/>
  </r>
  <r>
    <n v="2562"/>
    <s v="Private Room 1 in East Village (Small Window)"/>
    <n v="1565"/>
    <s v="California"/>
    <n v="0.69"/>
    <n v="0.99"/>
    <x v="0"/>
    <n v="15"/>
    <x v="0"/>
    <x v="4"/>
    <x v="0"/>
    <s v="Yes"/>
    <n v="2"/>
    <x v="0"/>
    <n v="52"/>
    <n v="0.03"/>
    <n v="4.66"/>
    <x v="1"/>
    <n v="176"/>
    <s v="No"/>
    <d v="2017-03-04T00:00:00"/>
    <x v="55"/>
    <n v="354"/>
    <s v="Active"/>
    <s v="Yes"/>
  </r>
  <r>
    <n v="2563"/>
    <s v="Brooklyn Nook perfectly located!"/>
    <n v="1314"/>
    <s v="New York"/>
    <n v="1"/>
    <n v="0.99"/>
    <x v="0"/>
    <n v="11"/>
    <x v="1"/>
    <x v="8"/>
    <x v="1"/>
    <s v="No"/>
    <n v="4"/>
    <x v="1"/>
    <n v="114"/>
    <n v="0.03"/>
    <n v="4.91"/>
    <x v="1"/>
    <n v="150"/>
    <s v="Yes"/>
    <d v="2017-04-20T00:00:00"/>
    <x v="66"/>
    <n v="9"/>
    <s v="Active"/>
    <s v="Yes"/>
  </r>
  <r>
    <n v="2564"/>
    <s v="Upper East Side Apartment"/>
    <n v="2759"/>
    <s v="New York"/>
    <n v="1"/>
    <n v="0.97"/>
    <x v="1"/>
    <n v="19"/>
    <x v="0"/>
    <x v="12"/>
    <x v="1"/>
    <s v="No"/>
    <n v="4"/>
    <x v="1"/>
    <n v="100"/>
    <n v="0.03"/>
    <n v="4.82"/>
    <x v="1"/>
    <n v="22"/>
    <s v="No"/>
    <d v="2019-10-26T00:00:00"/>
    <x v="186"/>
    <n v="227"/>
    <s v="Active"/>
    <s v="Yes"/>
  </r>
  <r>
    <n v="2565"/>
    <s v="4A-"/>
    <n v="1780"/>
    <s v="New York"/>
    <n v="1"/>
    <n v="0.89"/>
    <x v="0"/>
    <n v="18"/>
    <x v="0"/>
    <x v="20"/>
    <x v="1"/>
    <s v="No"/>
    <n v="6"/>
    <x v="2"/>
    <n v="169"/>
    <n v="0.03"/>
    <n v="4"/>
    <x v="0"/>
    <n v="9"/>
    <s v="No"/>
    <d v="2017-05-31T00:00:00"/>
    <x v="14"/>
    <n v="365"/>
    <s v="Active"/>
    <s v="Yes"/>
  </r>
  <r>
    <n v="2566"/>
    <s v="2C"/>
    <n v="1780"/>
    <s v="New York"/>
    <n v="1"/>
    <n v="0.89"/>
    <x v="0"/>
    <n v="18"/>
    <x v="0"/>
    <x v="20"/>
    <x v="1"/>
    <s v="No"/>
    <n v="6"/>
    <x v="2"/>
    <n v="171"/>
    <n v="0.03"/>
    <n v="4.17"/>
    <x v="0"/>
    <n v="6"/>
    <s v="No"/>
    <d v="2017-05-18T00:00:00"/>
    <x v="622"/>
    <n v="364"/>
    <s v="Active"/>
    <s v="No"/>
  </r>
  <r>
    <n v="2567"/>
    <s v="MAGNIFICENT apartment in Williamsburg with Balcony"/>
    <n v="2663"/>
    <s v="New York"/>
    <n v="0.75"/>
    <n v="0.67"/>
    <x v="0"/>
    <n v="12"/>
    <x v="1"/>
    <x v="9"/>
    <x v="1"/>
    <s v="No"/>
    <n v="2"/>
    <x v="0"/>
    <n v="90"/>
    <n v="0.03"/>
    <n v="4.92"/>
    <x v="1"/>
    <n v="24"/>
    <s v="No"/>
    <d v="2017-03-19T00:00:00"/>
    <x v="124"/>
    <n v="6"/>
    <s v="Active"/>
    <s v="No"/>
  </r>
  <r>
    <n v="2568"/>
    <s v="Huge &amp; Modern 4 BED 3.5 BATH Triplex Townhouse APT"/>
    <n v="3144"/>
    <s v="New York"/>
    <n v="0.9"/>
    <n v="0.97"/>
    <x v="0"/>
    <n v="12"/>
    <x v="1"/>
    <x v="9"/>
    <x v="1"/>
    <s v="No"/>
    <n v="6"/>
    <x v="2"/>
    <n v="265"/>
    <n v="0.04"/>
    <n v="4.7300000000000004"/>
    <x v="1"/>
    <n v="103"/>
    <s v="No"/>
    <d v="2017-03-12T00:00:00"/>
    <x v="282"/>
    <n v="324"/>
    <s v="Active"/>
    <s v="No"/>
  </r>
  <r>
    <n v="2569"/>
    <s v="E&amp;Es B&amp;B Spotless 2BD APT wAC 6min walk Subway"/>
    <n v="3170"/>
    <s v="New York"/>
    <n v="1"/>
    <n v="0.93"/>
    <x v="1"/>
    <n v="7"/>
    <x v="1"/>
    <x v="3"/>
    <x v="1"/>
    <s v="No"/>
    <n v="6"/>
    <x v="2"/>
    <n v="140"/>
    <n v="0.03"/>
    <n v="5"/>
    <x v="1"/>
    <n v="176"/>
    <s v="Yes"/>
    <d v="2017-06-17T00:00:00"/>
    <x v="176"/>
    <n v="3"/>
    <s v="Active"/>
    <s v="No"/>
  </r>
  <r>
    <n v="2570"/>
    <s v="2 Level Apartment With Private Terrace"/>
    <n v="1202"/>
    <s v="New York"/>
    <n v="1"/>
    <n v="1"/>
    <x v="1"/>
    <n v="19"/>
    <x v="0"/>
    <x v="12"/>
    <x v="1"/>
    <s v="No"/>
    <n v="2"/>
    <x v="0"/>
    <n v="143"/>
    <n v="0.03"/>
    <n v="4.97"/>
    <x v="1"/>
    <n v="31"/>
    <s v="No"/>
    <d v="2017-03-09T00:00:00"/>
    <x v="48"/>
    <n v="81"/>
    <s v="Active"/>
    <s v="No"/>
  </r>
  <r>
    <n v="2571"/>
    <s v="Bright space in Brownstone"/>
    <n v="520"/>
    <s v="New York"/>
    <n v="1"/>
    <n v="0.88"/>
    <x v="0"/>
    <n v="7"/>
    <x v="1"/>
    <x v="3"/>
    <x v="1"/>
    <s v="No"/>
    <n v="2"/>
    <x v="0"/>
    <n v="78"/>
    <n v="0.03"/>
    <n v="4.74"/>
    <x v="1"/>
    <n v="39"/>
    <s v="No"/>
    <d v="2017-04-05T00:00:00"/>
    <x v="0"/>
    <n v="0"/>
    <s v="Inactive"/>
    <s v="No"/>
  </r>
  <r>
    <n v="2572"/>
    <s v="Private Room 2 in East Village (Large Window)"/>
    <n v="1565"/>
    <s v="California"/>
    <n v="0.69"/>
    <n v="0.99"/>
    <x v="0"/>
    <n v="15"/>
    <x v="0"/>
    <x v="4"/>
    <x v="0"/>
    <s v="Yes"/>
    <n v="2"/>
    <x v="0"/>
    <n v="60"/>
    <n v="0.03"/>
    <n v="4.82"/>
    <x v="1"/>
    <n v="137"/>
    <s v="Yes"/>
    <d v="2017-03-05T00:00:00"/>
    <x v="305"/>
    <n v="354"/>
    <s v="Active"/>
    <s v="Yes"/>
  </r>
  <r>
    <n v="2573"/>
    <s v="Adorable one bedroom next to Central Park"/>
    <n v="1010"/>
    <s v="New York"/>
    <n v="0.95"/>
    <n v="0.85"/>
    <x v="0"/>
    <n v="20"/>
    <x v="0"/>
    <x v="1"/>
    <x v="1"/>
    <s v="No"/>
    <n v="3"/>
    <x v="1"/>
    <n v="130"/>
    <n v="0.03"/>
    <n v="4.33"/>
    <x v="0"/>
    <n v="6"/>
    <s v="No"/>
    <d v="2017-07-02T00:00:00"/>
    <x v="130"/>
    <n v="212"/>
    <s v="Active"/>
    <s v="Yes"/>
  </r>
  <r>
    <n v="2574"/>
    <s v="Private Room  in Hamilton Hts (Full Bed &amp; Desk!)"/>
    <n v="1037"/>
    <s v="New York"/>
    <n v="1"/>
    <n v="0.62"/>
    <x v="0"/>
    <n v="16"/>
    <x v="0"/>
    <x v="10"/>
    <x v="0"/>
    <s v="Yes"/>
    <n v="1"/>
    <x v="0"/>
    <n v="33"/>
    <n v="0.03"/>
    <n v="4.91"/>
    <x v="1"/>
    <n v="22"/>
    <s v="No"/>
    <d v="2017-03-17T00:00:00"/>
    <x v="77"/>
    <n v="30"/>
    <s v="Active"/>
    <s v="No"/>
  </r>
  <r>
    <n v="2575"/>
    <s v="One BR duplex loft in midtown east townhouse - 43"/>
    <n v="2905"/>
    <s v="New York"/>
    <n v="1"/>
    <n v="0.96"/>
    <x v="1"/>
    <n v="18"/>
    <x v="0"/>
    <x v="20"/>
    <x v="1"/>
    <s v="No"/>
    <n v="2"/>
    <x v="0"/>
    <n v="89"/>
    <n v="0.03"/>
    <n v="5"/>
    <x v="1"/>
    <n v="11"/>
    <s v="No"/>
    <d v="2018-01-27T00:00:00"/>
    <x v="10"/>
    <n v="9"/>
    <s v="Active"/>
    <s v="Yes"/>
  </r>
  <r>
    <n v="2576"/>
    <s v="Sunny Room in Prime Brooklyn Flushing Ave JM"/>
    <n v="1661"/>
    <s v="Florida"/>
    <n v="0.88"/>
    <n v="0.83"/>
    <x v="0"/>
    <n v="7"/>
    <x v="1"/>
    <x v="3"/>
    <x v="0"/>
    <s v="Yes"/>
    <n v="2"/>
    <x v="0"/>
    <n v="45"/>
    <n v="0.03"/>
    <n v="4.8899999999999997"/>
    <x v="1"/>
    <n v="28"/>
    <s v="No"/>
    <d v="2017-03-13T00:00:00"/>
    <x v="44"/>
    <n v="0"/>
    <s v="Inactive"/>
    <s v="No"/>
  </r>
  <r>
    <n v="2577"/>
    <s v="Jim private room clean/quiet private lock/entrance"/>
    <n v="3172"/>
    <s v="New York"/>
    <n v="1"/>
    <n v="0.94"/>
    <x v="0"/>
    <n v="8"/>
    <x v="1"/>
    <x v="11"/>
    <x v="0"/>
    <s v="Yes"/>
    <n v="2"/>
    <x v="0"/>
    <n v="49"/>
    <n v="0.03"/>
    <n v="3.71"/>
    <x v="0"/>
    <n v="7"/>
    <s v="No"/>
    <d v="2017-03-19T00:00:00"/>
    <x v="302"/>
    <n v="365"/>
    <s v="Active"/>
    <s v="Yes"/>
  </r>
  <r>
    <n v="2578"/>
    <s v="ROSA 'S Room Private Entrance Private key lock"/>
    <n v="3172"/>
    <s v="New York"/>
    <n v="1"/>
    <n v="0.94"/>
    <x v="0"/>
    <n v="8"/>
    <x v="1"/>
    <x v="11"/>
    <x v="0"/>
    <s v="Yes"/>
    <n v="6"/>
    <x v="2"/>
    <n v="49"/>
    <n v="0.03"/>
    <n v="4.13"/>
    <x v="0"/>
    <n v="39"/>
    <s v="No"/>
    <d v="2017-03-20T00:00:00"/>
    <x v="3"/>
    <n v="356"/>
    <s v="Active"/>
    <s v="No"/>
  </r>
  <r>
    <n v="2579"/>
    <s v="Beautiful home minutes to Manhattan"/>
    <n v="1622"/>
    <s v="New York"/>
    <n v="0.8"/>
    <n v="0.88"/>
    <x v="1"/>
    <n v="26"/>
    <x v="2"/>
    <x v="19"/>
    <x v="1"/>
    <s v="No"/>
    <n v="2"/>
    <x v="0"/>
    <n v="60"/>
    <n v="0.03"/>
    <n v="5"/>
    <x v="1"/>
    <n v="8"/>
    <s v="No"/>
    <d v="2017-04-09T00:00:00"/>
    <x v="152"/>
    <n v="115"/>
    <s v="Active"/>
    <s v="No"/>
  </r>
  <r>
    <n v="2580"/>
    <s v="Convenience and Privacy in this shared apartment"/>
    <n v="1496"/>
    <s v="New York"/>
    <n v="0.81"/>
    <n v="0.85"/>
    <x v="0"/>
    <n v="19"/>
    <x v="0"/>
    <x v="12"/>
    <x v="0"/>
    <s v="Yes"/>
    <n v="1"/>
    <x v="0"/>
    <n v="49"/>
    <n v="0.03"/>
    <n v="4"/>
    <x v="0"/>
    <n v="5"/>
    <s v="No"/>
    <d v="2018-06-01T00:00:00"/>
    <x v="166"/>
    <n v="349"/>
    <s v="Active"/>
    <s v="No"/>
  </r>
  <r>
    <n v="2581"/>
    <s v="Artsy Private Room in LIC. 2 min walk to Subway."/>
    <n v="3090"/>
    <s v="New York"/>
    <n v="1"/>
    <n v="1"/>
    <x v="1"/>
    <n v="24"/>
    <x v="2"/>
    <x v="5"/>
    <x v="0"/>
    <s v="Yes"/>
    <n v="2"/>
    <x v="0"/>
    <n v="48"/>
    <n v="0.03"/>
    <n v="4.83"/>
    <x v="1"/>
    <n v="24"/>
    <s v="No"/>
    <d v="2017-03-27T00:00:00"/>
    <x v="383"/>
    <n v="180"/>
    <s v="Active"/>
    <s v="Yes"/>
  </r>
  <r>
    <n v="2582"/>
    <s v="Astoria close to JFK,Laguardia airport, Manhattan"/>
    <n v="3161"/>
    <s v="New York"/>
    <n v="1"/>
    <n v="0.97"/>
    <x v="0"/>
    <n v="21"/>
    <x v="2"/>
    <x v="13"/>
    <x v="0"/>
    <s v="Yes"/>
    <n v="2"/>
    <x v="0"/>
    <n v="70"/>
    <n v="0.03"/>
    <n v="4.66"/>
    <x v="1"/>
    <n v="175"/>
    <s v="No"/>
    <d v="2017-03-19T00:00:00"/>
    <x v="305"/>
    <n v="363"/>
    <s v="Active"/>
    <s v="Yes"/>
  </r>
  <r>
    <n v="2583"/>
    <s v="Modern 1 bedroom condo near Pratt in Bed-Stuy"/>
    <n v="1114"/>
    <s v="New York"/>
    <n v="1"/>
    <n v="1"/>
    <x v="1"/>
    <n v="7"/>
    <x v="1"/>
    <x v="3"/>
    <x v="1"/>
    <s v="No"/>
    <n v="2"/>
    <x v="0"/>
    <n v="110"/>
    <n v="0.03"/>
    <n v="5"/>
    <x v="1"/>
    <n v="13"/>
    <s v="No"/>
    <d v="2018-12-02T00:00:00"/>
    <x v="103"/>
    <n v="0"/>
    <s v="Inactive"/>
    <s v="No"/>
  </r>
  <r>
    <n v="2584"/>
    <s v="Manhattan Large, room by CUNY&amp; Columbia University"/>
    <n v="2117"/>
    <s v="New York"/>
    <n v="1"/>
    <n v="0.33"/>
    <x v="0"/>
    <n v="16"/>
    <x v="0"/>
    <x v="10"/>
    <x v="0"/>
    <s v="Yes"/>
    <n v="1"/>
    <x v="0"/>
    <n v="50"/>
    <n v="0.03"/>
    <n v="4.4000000000000004"/>
    <x v="0"/>
    <n v="5"/>
    <s v="No"/>
    <d v="2017-04-14T00:00:00"/>
    <x v="345"/>
    <n v="364"/>
    <s v="Active"/>
    <s v="No"/>
  </r>
  <r>
    <n v="2585"/>
    <s v="Huge room in Brooklyn"/>
    <n v="1494"/>
    <s v="New York"/>
    <n v="0.9"/>
    <n v="0.85"/>
    <x v="0"/>
    <n v="9"/>
    <x v="1"/>
    <x v="16"/>
    <x v="0"/>
    <s v="Yes"/>
    <n v="1"/>
    <x v="0"/>
    <n v="50"/>
    <n v="0.03"/>
    <n v="4.75"/>
    <x v="1"/>
    <n v="16"/>
    <s v="No"/>
    <d v="2017-05-21T00:00:00"/>
    <x v="635"/>
    <n v="74"/>
    <s v="Active"/>
    <s v="No"/>
  </r>
  <r>
    <n v="2586"/>
    <s v="Bdrm&amp;PRIVATE bathroom in young married couple home"/>
    <n v="27"/>
    <s v="New York"/>
    <n v="1"/>
    <n v="1"/>
    <x v="1"/>
    <n v="7"/>
    <x v="1"/>
    <x v="3"/>
    <x v="0"/>
    <s v="Yes"/>
    <n v="2"/>
    <x v="0"/>
    <n v="90"/>
    <n v="0.03"/>
    <n v="4.9800000000000004"/>
    <x v="1"/>
    <n v="197"/>
    <s v="Yes"/>
    <d v="2017-03-22T00:00:00"/>
    <x v="86"/>
    <n v="0"/>
    <s v="Inactive"/>
    <s v="Yes"/>
  </r>
  <r>
    <n v="2587"/>
    <s v="Private Room!"/>
    <n v="1238"/>
    <s v="New York"/>
    <n v="1"/>
    <n v="0.93"/>
    <x v="0"/>
    <n v="19"/>
    <x v="0"/>
    <x v="12"/>
    <x v="0"/>
    <s v="Yes"/>
    <n v="3"/>
    <x v="1"/>
    <n v="75"/>
    <n v="0.03"/>
    <n v="4.59"/>
    <x v="1"/>
    <n v="85"/>
    <s v="No"/>
    <d v="2017-10-05T00:00:00"/>
    <x v="32"/>
    <n v="365"/>
    <s v="Active"/>
    <s v="Yes"/>
  </r>
  <r>
    <n v="2588"/>
    <s v="30 Minutes from Manhattan Apartment by South Beach"/>
    <n v="2420"/>
    <s v="New York"/>
    <n v="1"/>
    <n v="0.99"/>
    <x v="0"/>
    <n v="27"/>
    <x v="3"/>
    <x v="21"/>
    <x v="1"/>
    <s v="No"/>
    <n v="6"/>
    <x v="2"/>
    <n v="259"/>
    <n v="0.04"/>
    <n v="4.8899999999999997"/>
    <x v="1"/>
    <n v="100"/>
    <s v="No"/>
    <d v="2017-05-22T00:00:00"/>
    <x v="26"/>
    <n v="0"/>
    <s v="Inactive"/>
    <s v="Yes"/>
  </r>
  <r>
    <n v="2589"/>
    <s v="Neat En-suite  room attached   PRIVATE full bath"/>
    <n v="3179"/>
    <s v="New York"/>
    <n v="1"/>
    <n v="0.93"/>
    <x v="1"/>
    <n v="22"/>
    <x v="2"/>
    <x v="25"/>
    <x v="0"/>
    <s v="Yes"/>
    <n v="3"/>
    <x v="1"/>
    <n v="57"/>
    <n v="0.03"/>
    <n v="4.91"/>
    <x v="1"/>
    <n v="146"/>
    <s v="Yes"/>
    <d v="2017-03-26T00:00:00"/>
    <x v="86"/>
    <n v="90"/>
    <s v="Active"/>
    <s v="No"/>
  </r>
  <r>
    <n v="2590"/>
    <s v="Duplex 5 BR apartment in a historic brownstone"/>
    <n v="2163"/>
    <s v="New York"/>
    <n v="0.8"/>
    <n v="0.92"/>
    <x v="1"/>
    <n v="7"/>
    <x v="1"/>
    <x v="3"/>
    <x v="1"/>
    <s v="No"/>
    <n v="8"/>
    <x v="2"/>
    <n v="275"/>
    <n v="0.04"/>
    <n v="4.92"/>
    <x v="1"/>
    <n v="87"/>
    <s v="No"/>
    <d v="2017-04-12T00:00:00"/>
    <x v="168"/>
    <n v="82"/>
    <s v="Active"/>
    <s v="No"/>
  </r>
  <r>
    <n v="2591"/>
    <s v="Eclectic, Comfortable, Quiet &amp; Convenient on UWS"/>
    <n v="2729"/>
    <s v="New York"/>
    <n v="1"/>
    <n v="1"/>
    <x v="1"/>
    <n v="20"/>
    <x v="0"/>
    <x v="1"/>
    <x v="1"/>
    <s v="No"/>
    <n v="2"/>
    <x v="0"/>
    <n v="225"/>
    <n v="0.04"/>
    <n v="4.99"/>
    <x v="1"/>
    <n v="103"/>
    <s v="Yes"/>
    <d v="2017-04-03T00:00:00"/>
    <x v="14"/>
    <n v="162"/>
    <s v="Active"/>
    <s v="No"/>
  </r>
  <r>
    <n v="2592"/>
    <s v="HALSEY HAVEN"/>
    <n v="3048"/>
    <s v="New York"/>
    <n v="1"/>
    <n v="1"/>
    <x v="1"/>
    <n v="7"/>
    <x v="1"/>
    <x v="3"/>
    <x v="1"/>
    <s v="No"/>
    <n v="4"/>
    <x v="1"/>
    <n v="141"/>
    <n v="0.03"/>
    <n v="5"/>
    <x v="1"/>
    <n v="54"/>
    <s v="No"/>
    <d v="2017-04-13T00:00:00"/>
    <x v="25"/>
    <n v="90"/>
    <s v="Active"/>
    <s v="Yes"/>
  </r>
  <r>
    <n v="2593"/>
    <s v="5-Star Review Beautiful Flat in Lincoln Center"/>
    <n v="1370"/>
    <s v="New York"/>
    <n v="1"/>
    <n v="0.88"/>
    <x v="0"/>
    <n v="20"/>
    <x v="0"/>
    <x v="1"/>
    <x v="1"/>
    <s v="No"/>
    <n v="2"/>
    <x v="0"/>
    <n v="249"/>
    <n v="0.04"/>
    <n v="4.7699999999999996"/>
    <x v="1"/>
    <n v="26"/>
    <s v="No"/>
    <d v="2017-07-29T00:00:00"/>
    <x v="421"/>
    <n v="83"/>
    <s v="Active"/>
    <s v="No"/>
  </r>
  <r>
    <n v="2594"/>
    <s v="@Ferry,Loft,2Bdrm/4bed.Private,Renovated/Stylish"/>
    <n v="527"/>
    <s v="New York"/>
    <n v="0.92"/>
    <n v="0.66"/>
    <x v="1"/>
    <n v="30"/>
    <x v="3"/>
    <x v="15"/>
    <x v="1"/>
    <s v="No"/>
    <n v="8"/>
    <x v="2"/>
    <n v="82"/>
    <n v="0.03"/>
    <n v="4.99"/>
    <x v="1"/>
    <n v="146"/>
    <s v="Yes"/>
    <d v="2017-04-16T00:00:00"/>
    <x v="233"/>
    <n v="187"/>
    <s v="Active"/>
    <s v="No"/>
  </r>
  <r>
    <n v="2595"/>
    <s v="Park-view Vocation Place on Kissena Park in NYC"/>
    <n v="1975"/>
    <s v="New York"/>
    <n v="1"/>
    <n v="0.9"/>
    <x v="1"/>
    <n v="22"/>
    <x v="2"/>
    <x v="25"/>
    <x v="1"/>
    <s v="No"/>
    <n v="5"/>
    <x v="1"/>
    <n v="246"/>
    <n v="0.04"/>
    <n v="4.7699999999999996"/>
    <x v="1"/>
    <n v="22"/>
    <s v="No"/>
    <d v="2017-04-09T00:00:00"/>
    <x v="430"/>
    <n v="356"/>
    <s v="Active"/>
    <s v="No"/>
  </r>
  <r>
    <n v="2596"/>
    <s v="PRIVATE BUDGET ROOM MINUTES TO SUBWAY"/>
    <n v="566"/>
    <s v="New York"/>
    <n v="1"/>
    <n v="0.9"/>
    <x v="0"/>
    <n v="10"/>
    <x v="1"/>
    <x v="17"/>
    <x v="0"/>
    <s v="Yes"/>
    <n v="1"/>
    <x v="0"/>
    <n v="36"/>
    <n v="0.03"/>
    <n v="4.67"/>
    <x v="1"/>
    <n v="3"/>
    <s v="No"/>
    <d v="2019-06-03T00:00:00"/>
    <x v="109"/>
    <n v="1"/>
    <s v="Active"/>
    <s v="No"/>
  </r>
  <r>
    <n v="2597"/>
    <s v="Quiet, Large, &amp; Cozy Bedroom in Cool Bushwick Apt"/>
    <n v="1425"/>
    <s v="New York"/>
    <n v="0.67"/>
    <n v="0.33"/>
    <x v="0"/>
    <n v="8"/>
    <x v="1"/>
    <x v="11"/>
    <x v="0"/>
    <s v="Yes"/>
    <n v="2"/>
    <x v="0"/>
    <n v="45"/>
    <n v="0.03"/>
    <n v="4.67"/>
    <x v="1"/>
    <n v="3"/>
    <s v="No"/>
    <d v="2017-08-11T00:00:00"/>
    <x v="636"/>
    <n v="259"/>
    <s v="Active"/>
    <s v="No"/>
  </r>
  <r>
    <n v="2598"/>
    <s v="Bright &amp; Cozy room - 30 mins to Manhattan"/>
    <n v="2442"/>
    <s v="New York"/>
    <n v="1"/>
    <n v="1"/>
    <x v="1"/>
    <n v="7"/>
    <x v="1"/>
    <x v="3"/>
    <x v="0"/>
    <s v="Yes"/>
    <n v="1"/>
    <x v="0"/>
    <n v="49"/>
    <n v="0.03"/>
    <n v="4.9000000000000004"/>
    <x v="1"/>
    <n v="204"/>
    <s v="Yes"/>
    <d v="2017-04-15T00:00:00"/>
    <x v="307"/>
    <n v="0"/>
    <s v="Inactive"/>
    <s v="No"/>
  </r>
  <r>
    <n v="2599"/>
    <s v="Beautiful Loft Railroad apartment in Bushwick"/>
    <n v="2177"/>
    <s v="New York"/>
    <n v="1"/>
    <n v="1"/>
    <x v="1"/>
    <n v="8"/>
    <x v="1"/>
    <x v="11"/>
    <x v="1"/>
    <s v="No"/>
    <n v="3"/>
    <x v="1"/>
    <n v="95"/>
    <n v="0.03"/>
    <n v="4.84"/>
    <x v="1"/>
    <n v="77"/>
    <s v="No"/>
    <d v="2017-04-12T00:00:00"/>
    <x v="90"/>
    <n v="75"/>
    <s v="Active"/>
    <s v="No"/>
  </r>
  <r>
    <n v="2600"/>
    <s v="Lovely Bedroom in heart of East Village"/>
    <n v="1965"/>
    <s v="New York"/>
    <n v="0"/>
    <n v="0.69"/>
    <x v="0"/>
    <n v="15"/>
    <x v="0"/>
    <x v="4"/>
    <x v="0"/>
    <s v="Yes"/>
    <n v="2"/>
    <x v="0"/>
    <n v="100"/>
    <n v="0.03"/>
    <n v="4.8099999999999996"/>
    <x v="1"/>
    <n v="91"/>
    <s v="No"/>
    <d v="2017-03-31T00:00:00"/>
    <x v="471"/>
    <n v="90"/>
    <s v="Active"/>
    <s v="Yes"/>
  </r>
  <r>
    <n v="2601"/>
    <s v="Williamsburg Dream Home"/>
    <n v="3188"/>
    <s v="California"/>
    <n v="1"/>
    <n v="1"/>
    <x v="0"/>
    <n v="12"/>
    <x v="1"/>
    <x v="9"/>
    <x v="1"/>
    <s v="No"/>
    <n v="4"/>
    <x v="1"/>
    <n v="190"/>
    <n v="0.03"/>
    <n v="4.82"/>
    <x v="1"/>
    <n v="11"/>
    <s v="No"/>
    <d v="2017-05-19T00:00:00"/>
    <x v="299"/>
    <n v="78"/>
    <s v="Active"/>
    <s v="No"/>
  </r>
  <r>
    <n v="2602"/>
    <s v="COZY SPACE, zen kosher apt on uws  near all..."/>
    <n v="948"/>
    <s v="New York"/>
    <n v="1"/>
    <n v="0.91"/>
    <x v="1"/>
    <n v="20"/>
    <x v="0"/>
    <x v="1"/>
    <x v="0"/>
    <s v="Yes"/>
    <n v="2"/>
    <x v="0"/>
    <n v="99"/>
    <n v="0.03"/>
    <n v="5"/>
    <x v="1"/>
    <n v="36"/>
    <s v="No"/>
    <d v="2017-04-18T00:00:00"/>
    <x v="237"/>
    <n v="89"/>
    <s v="Active"/>
    <s v="Yes"/>
  </r>
  <r>
    <n v="2603"/>
    <s v="Large &amp; Sunny, a Lovely 2-Bed Apt in East Village"/>
    <n v="1965"/>
    <s v="New York"/>
    <n v="0"/>
    <n v="0.69"/>
    <x v="0"/>
    <n v="15"/>
    <x v="0"/>
    <x v="4"/>
    <x v="1"/>
    <s v="No"/>
    <n v="4"/>
    <x v="1"/>
    <n v="240"/>
    <n v="0.04"/>
    <n v="4.71"/>
    <x v="1"/>
    <n v="14"/>
    <s v="No"/>
    <d v="2017-06-14T00:00:00"/>
    <x v="23"/>
    <n v="341"/>
    <s v="Active"/>
    <s v="No"/>
  </r>
  <r>
    <n v="2604"/>
    <s v="New 1 Bedroom, Clean, Modern Apartment"/>
    <n v="2630"/>
    <s v="New York"/>
    <n v="0.56999999999999995"/>
    <n v="1"/>
    <x v="1"/>
    <n v="16"/>
    <x v="0"/>
    <x v="10"/>
    <x v="1"/>
    <s v="No"/>
    <n v="4"/>
    <x v="1"/>
    <n v="160"/>
    <n v="0.03"/>
    <n v="4.9000000000000004"/>
    <x v="1"/>
    <n v="107"/>
    <s v="Yes"/>
    <d v="2017-04-09T00:00:00"/>
    <x v="70"/>
    <n v="77"/>
    <s v="Active"/>
    <s v="Yes"/>
  </r>
  <r>
    <n v="2605"/>
    <s v="Fully Furnish Fancy  Apartment in Manhattan"/>
    <n v="891"/>
    <s v="New York"/>
    <n v="1"/>
    <n v="1"/>
    <x v="0"/>
    <n v="19"/>
    <x v="0"/>
    <x v="12"/>
    <x v="1"/>
    <s v="No"/>
    <n v="2"/>
    <x v="0"/>
    <n v="120"/>
    <n v="0.03"/>
    <n v="4.8600000000000003"/>
    <x v="1"/>
    <n v="7"/>
    <s v="No"/>
    <d v="2018-08-05T00:00:00"/>
    <x v="577"/>
    <n v="180"/>
    <s v="Active"/>
    <s v="Yes"/>
  </r>
  <r>
    <n v="2606"/>
    <s v="Spacious Garden Apartment Private Entrance"/>
    <n v="1520"/>
    <s v="New York"/>
    <n v="1"/>
    <n v="0.82"/>
    <x v="0"/>
    <n v="1"/>
    <x v="4"/>
    <x v="18"/>
    <x v="1"/>
    <s v="No"/>
    <n v="7"/>
    <x v="2"/>
    <n v="102"/>
    <n v="0.03"/>
    <n v="4.67"/>
    <x v="1"/>
    <n v="97"/>
    <s v="No"/>
    <d v="2017-04-10T00:00:00"/>
    <x v="637"/>
    <n v="350"/>
    <s v="Active"/>
    <s v="No"/>
  </r>
  <r>
    <n v="2607"/>
    <s v="Amazing Space For Your Chelsea Stay"/>
    <n v="3193"/>
    <s v="New York"/>
    <n v="0.72"/>
    <n v="1"/>
    <x v="0"/>
    <n v="13"/>
    <x v="0"/>
    <x v="7"/>
    <x v="1"/>
    <s v="No"/>
    <n v="8"/>
    <x v="2"/>
    <n v="150"/>
    <n v="0.03"/>
    <n v="4.87"/>
    <x v="1"/>
    <n v="161"/>
    <s v="Yes"/>
    <d v="2017-04-06T00:00:00"/>
    <x v="149"/>
    <n v="325"/>
    <s v="Active"/>
    <s v="Yes"/>
  </r>
  <r>
    <n v="2608"/>
    <s v="Freshly Renovated Greenpoint Gem"/>
    <n v="3194"/>
    <s v="New York"/>
    <n v="1"/>
    <n v="1"/>
    <x v="1"/>
    <n v="11"/>
    <x v="1"/>
    <x v="8"/>
    <x v="1"/>
    <s v="No"/>
    <n v="4"/>
    <x v="1"/>
    <n v="100"/>
    <n v="0.03"/>
    <n v="4.99"/>
    <x v="1"/>
    <n v="91"/>
    <s v="No"/>
    <d v="2017-05-02T00:00:00"/>
    <x v="160"/>
    <n v="27"/>
    <s v="Active"/>
    <s v="No"/>
  </r>
  <r>
    <n v="2609"/>
    <s v="Nice  neat  Bedroom  attached by PRIVATE BATHROOM"/>
    <n v="3179"/>
    <s v="New York"/>
    <n v="1"/>
    <n v="0.93"/>
    <x v="1"/>
    <n v="22"/>
    <x v="2"/>
    <x v="25"/>
    <x v="0"/>
    <s v="Yes"/>
    <n v="3"/>
    <x v="1"/>
    <n v="57"/>
    <n v="0.03"/>
    <n v="4.9800000000000004"/>
    <x v="1"/>
    <n v="109"/>
    <s v="Yes"/>
    <d v="2017-04-19T00:00:00"/>
    <x v="125"/>
    <n v="85"/>
    <s v="Active"/>
    <s v="No"/>
  </r>
  <r>
    <n v="2610"/>
    <s v="Great location in the heart of Manhattan"/>
    <n v="3195"/>
    <s v="New York"/>
    <n v="1"/>
    <n v="1"/>
    <x v="1"/>
    <n v="17"/>
    <x v="0"/>
    <x v="0"/>
    <x v="0"/>
    <s v="Yes"/>
    <n v="2"/>
    <x v="0"/>
    <n v="85"/>
    <n v="0.03"/>
    <n v="4.82"/>
    <x v="1"/>
    <n v="282"/>
    <s v="Yes"/>
    <d v="2017-04-27T00:00:00"/>
    <x v="75"/>
    <n v="2"/>
    <s v="Active"/>
    <s v="Yes"/>
  </r>
  <r>
    <n v="2611"/>
    <s v="New bedroom in a 2 bedroom apartment. Super nice."/>
    <n v="2737"/>
    <s v="New York"/>
    <n v="1"/>
    <n v="1"/>
    <x v="0"/>
    <n v="10"/>
    <x v="1"/>
    <x v="17"/>
    <x v="0"/>
    <s v="Yes"/>
    <n v="2"/>
    <x v="0"/>
    <n v="28"/>
    <n v="0.03"/>
    <n v="4.3099999999999996"/>
    <x v="0"/>
    <n v="16"/>
    <s v="No"/>
    <d v="2017-04-23T00:00:00"/>
    <x v="300"/>
    <n v="76"/>
    <s v="Active"/>
    <s v="Yes"/>
  </r>
  <r>
    <n v="2612"/>
    <s v="Stylish comfortable guest room in NYC!"/>
    <n v="88"/>
    <s v="New York"/>
    <n v="1"/>
    <n v="0.86"/>
    <x v="1"/>
    <n v="9"/>
    <x v="1"/>
    <x v="16"/>
    <x v="0"/>
    <s v="Yes"/>
    <n v="2"/>
    <x v="0"/>
    <n v="40"/>
    <n v="0.03"/>
    <n v="4.8"/>
    <x v="1"/>
    <n v="35"/>
    <s v="No"/>
    <d v="2017-03-30T00:00:00"/>
    <x v="58"/>
    <n v="365"/>
    <s v="Active"/>
    <s v="No"/>
  </r>
  <r>
    <n v="2613"/>
    <s v="Beautiful spacious one bedroom, upper east side"/>
    <n v="2644"/>
    <s v="New York"/>
    <n v="1"/>
    <n v="0.93"/>
    <x v="0"/>
    <n v="19"/>
    <x v="0"/>
    <x v="12"/>
    <x v="1"/>
    <s v="No"/>
    <n v="3"/>
    <x v="1"/>
    <n v="96"/>
    <n v="0.03"/>
    <n v="4.97"/>
    <x v="1"/>
    <n v="130"/>
    <s v="Yes"/>
    <d v="2017-04-12T00:00:00"/>
    <x v="59"/>
    <n v="48"/>
    <s v="Active"/>
    <s v="No"/>
  </r>
  <r>
    <n v="2614"/>
    <s v="Perfect Bohemian Staycation at The Funky Loft"/>
    <n v="449"/>
    <s v="New York"/>
    <n v="1"/>
    <n v="0.79"/>
    <x v="1"/>
    <n v="8"/>
    <x v="1"/>
    <x v="11"/>
    <x v="0"/>
    <s v="Yes"/>
    <n v="2"/>
    <x v="0"/>
    <n v="43"/>
    <n v="0.03"/>
    <n v="4.84"/>
    <x v="1"/>
    <n v="215"/>
    <s v="Yes"/>
    <d v="2017-04-20T00:00:00"/>
    <x v="8"/>
    <n v="18"/>
    <s v="Active"/>
    <s v="No"/>
  </r>
  <r>
    <n v="2615"/>
    <s v="Classic East Village studio, best NYC neighborhood"/>
    <n v="810"/>
    <s v="New York"/>
    <n v="1"/>
    <n v="0.71"/>
    <x v="0"/>
    <n v="15"/>
    <x v="0"/>
    <x v="4"/>
    <x v="1"/>
    <s v="No"/>
    <n v="1"/>
    <x v="0"/>
    <n v="92"/>
    <n v="0.03"/>
    <n v="4.7"/>
    <x v="1"/>
    <n v="20"/>
    <s v="No"/>
    <d v="2017-05-05T00:00:00"/>
    <x v="236"/>
    <n v="121"/>
    <s v="Active"/>
    <s v="No"/>
  </r>
  <r>
    <n v="2616"/>
    <s v="Sundrenched Cozy Studio With a Huge Private Patio"/>
    <n v="2936"/>
    <s v="New York"/>
    <n v="0.2"/>
    <n v="0.2"/>
    <x v="0"/>
    <n v="24"/>
    <x v="2"/>
    <x v="5"/>
    <x v="1"/>
    <s v="No"/>
    <n v="2"/>
    <x v="0"/>
    <n v="186"/>
    <n v="0.03"/>
    <n v="4"/>
    <x v="0"/>
    <n v="6"/>
    <s v="No"/>
    <d v="2017-04-08T00:00:00"/>
    <x v="638"/>
    <n v="365"/>
    <s v="Active"/>
    <s v="Yes"/>
  </r>
  <r>
    <n v="2617"/>
    <s v="Townhouse on Greene"/>
    <n v="3137"/>
    <s v="New York"/>
    <n v="0.9"/>
    <n v="0.99"/>
    <x v="1"/>
    <n v="7"/>
    <x v="1"/>
    <x v="3"/>
    <x v="1"/>
    <s v="No"/>
    <n v="4"/>
    <x v="1"/>
    <n v="140"/>
    <n v="0.03"/>
    <n v="4.83"/>
    <x v="1"/>
    <n v="86"/>
    <s v="No"/>
    <d v="2017-07-17T00:00:00"/>
    <x v="32"/>
    <n v="229"/>
    <s v="Active"/>
    <s v="Yes"/>
  </r>
  <r>
    <n v="2618"/>
    <s v="#4 Triple Private  room  20 minutes from Manhattan"/>
    <n v="2429"/>
    <s v="New York"/>
    <n v="1"/>
    <n v="0.94"/>
    <x v="0"/>
    <n v="4"/>
    <x v="4"/>
    <x v="27"/>
    <x v="0"/>
    <s v="Yes"/>
    <n v="2"/>
    <x v="0"/>
    <n v="64"/>
    <n v="0.03"/>
    <n v="4.42"/>
    <x v="0"/>
    <n v="62"/>
    <s v="No"/>
    <d v="2017-05-10T00:00:00"/>
    <x v="89"/>
    <n v="364"/>
    <s v="Active"/>
    <s v="Yes"/>
  </r>
  <r>
    <n v="2619"/>
    <s v="â›±Walk + Transit Score 97â›±8min â†’ Yankee Stdâ›±Desk"/>
    <n v="3198"/>
    <s v="Pennsylvania"/>
    <n v="1"/>
    <n v="1"/>
    <x v="0"/>
    <n v="2"/>
    <x v="4"/>
    <x v="24"/>
    <x v="1"/>
    <s v="No"/>
    <n v="5"/>
    <x v="1"/>
    <n v="100"/>
    <n v="0.03"/>
    <n v="4.5999999999999996"/>
    <x v="1"/>
    <n v="92"/>
    <s v="No"/>
    <d v="2017-06-19T00:00:00"/>
    <x v="285"/>
    <n v="0"/>
    <s v="Inactive"/>
    <s v="No"/>
  </r>
  <r>
    <n v="2620"/>
    <s v="Charming Suite in Historic Home"/>
    <n v="2854"/>
    <s v="New York"/>
    <n v="1"/>
    <n v="0.99"/>
    <x v="1"/>
    <n v="29"/>
    <x v="3"/>
    <x v="22"/>
    <x v="1"/>
    <s v="No"/>
    <n v="4"/>
    <x v="1"/>
    <n v="65"/>
    <n v="0.03"/>
    <n v="4.99"/>
    <x v="1"/>
    <n v="271"/>
    <s v="Yes"/>
    <d v="2017-06-24T00:00:00"/>
    <x v="89"/>
    <n v="307"/>
    <s v="Active"/>
    <s v="Yes"/>
  </r>
  <r>
    <n v="2621"/>
    <s v="Specious and cozy NYC apartment"/>
    <n v="3200"/>
    <s v="New York"/>
    <n v="1"/>
    <n v="0.46"/>
    <x v="0"/>
    <n v="16"/>
    <x v="0"/>
    <x v="10"/>
    <x v="1"/>
    <s v="No"/>
    <n v="4"/>
    <x v="1"/>
    <n v="110"/>
    <n v="0.03"/>
    <n v="4.87"/>
    <x v="1"/>
    <n v="31"/>
    <s v="No"/>
    <d v="2017-04-16T00:00:00"/>
    <x v="70"/>
    <n v="179"/>
    <s v="Active"/>
    <s v="No"/>
  </r>
  <r>
    <n v="2622"/>
    <s v="Beautiful 1 Bedroom apartment in Prime GREENPOINT"/>
    <n v="126"/>
    <s v="New York"/>
    <n v="0.82"/>
    <n v="1"/>
    <x v="0"/>
    <n v="11"/>
    <x v="1"/>
    <x v="8"/>
    <x v="1"/>
    <s v="No"/>
    <n v="4"/>
    <x v="1"/>
    <n v="90"/>
    <n v="0.03"/>
    <n v="4.8"/>
    <x v="1"/>
    <n v="120"/>
    <s v="Yes"/>
    <d v="2017-04-23T00:00:00"/>
    <x v="13"/>
    <n v="66"/>
    <s v="Active"/>
    <s v="No"/>
  </r>
  <r>
    <n v="2623"/>
    <s v="Amazing Columbus Circle 3 Bedroom"/>
    <n v="2521"/>
    <s v="New York"/>
    <n v="1"/>
    <n v="1"/>
    <x v="0"/>
    <n v="20"/>
    <x v="0"/>
    <x v="1"/>
    <x v="1"/>
    <s v="No"/>
    <n v="6"/>
    <x v="2"/>
    <n v="249"/>
    <n v="0.04"/>
    <n v="4.47"/>
    <x v="0"/>
    <n v="116"/>
    <s v="No"/>
    <d v="2017-05-11T00:00:00"/>
    <x v="129"/>
    <n v="331"/>
    <s v="Active"/>
    <s v="No"/>
  </r>
  <r>
    <n v="2624"/>
    <s v="Lovely Bedroom Suite w/ Private Entry"/>
    <n v="1680"/>
    <s v="New York"/>
    <n v="1"/>
    <n v="0.97"/>
    <x v="0"/>
    <n v="7"/>
    <x v="1"/>
    <x v="3"/>
    <x v="1"/>
    <s v="No"/>
    <n v="4"/>
    <x v="1"/>
    <n v="49"/>
    <n v="0.03"/>
    <n v="4.82"/>
    <x v="1"/>
    <n v="174"/>
    <s v="Yes"/>
    <d v="2017-04-16T00:00:00"/>
    <x v="12"/>
    <n v="316"/>
    <s v="Active"/>
    <s v="No"/>
  </r>
  <r>
    <n v="2625"/>
    <s v="Huge room 25 min to manhattan. L,M,J,Z train."/>
    <n v="3053"/>
    <s v="New York"/>
    <n v="1"/>
    <n v="0.85"/>
    <x v="0"/>
    <n v="8"/>
    <x v="1"/>
    <x v="11"/>
    <x v="0"/>
    <s v="Yes"/>
    <n v="1"/>
    <x v="0"/>
    <n v="45"/>
    <n v="0.03"/>
    <n v="4.42"/>
    <x v="0"/>
    <n v="12"/>
    <s v="No"/>
    <d v="2017-04-11T00:00:00"/>
    <x v="639"/>
    <n v="227"/>
    <s v="Active"/>
    <s v="No"/>
  </r>
  <r>
    <n v="2626"/>
    <s v="Nice 2BR apartment on West 83rd Street"/>
    <n v="3202"/>
    <s v="New York"/>
    <n v="1"/>
    <n v="1"/>
    <x v="0"/>
    <n v="20"/>
    <x v="0"/>
    <x v="1"/>
    <x v="1"/>
    <s v="No"/>
    <n v="6"/>
    <x v="2"/>
    <n v="102"/>
    <n v="0.03"/>
    <n v="4.67"/>
    <x v="1"/>
    <n v="3"/>
    <s v="No"/>
    <d v="2020-03-17T00:00:00"/>
    <x v="29"/>
    <n v="21"/>
    <s v="Active"/>
    <s v="Yes"/>
  </r>
  <r>
    <n v="2627"/>
    <s v="Bushwick's Private Modern Space"/>
    <n v="3204"/>
    <s v="New Jersey"/>
    <n v="1"/>
    <n v="0.96"/>
    <x v="0"/>
    <n v="8"/>
    <x v="1"/>
    <x v="11"/>
    <x v="1"/>
    <s v="No"/>
    <n v="5"/>
    <x v="1"/>
    <n v="104"/>
    <n v="0.03"/>
    <n v="4.74"/>
    <x v="1"/>
    <n v="142"/>
    <s v="No"/>
    <d v="2017-04-23T00:00:00"/>
    <x v="159"/>
    <n v="122"/>
    <s v="Active"/>
    <s v="No"/>
  </r>
  <r>
    <n v="2628"/>
    <s v="Sun Filled room in New Building"/>
    <n v="2299"/>
    <s v="New York"/>
    <n v="0.67"/>
    <n v="0.92"/>
    <x v="0"/>
    <n v="8"/>
    <x v="1"/>
    <x v="11"/>
    <x v="0"/>
    <s v="Yes"/>
    <n v="2"/>
    <x v="0"/>
    <n v="95"/>
    <n v="0.03"/>
    <n v="5"/>
    <x v="1"/>
    <n v="13"/>
    <s v="No"/>
    <d v="2019-05-04T00:00:00"/>
    <x v="21"/>
    <n v="178"/>
    <s v="Active"/>
    <s v="Yes"/>
  </r>
  <r>
    <n v="2629"/>
    <s v="#3 Private  Quadruple  Room  20mnts from Manhattan"/>
    <n v="2429"/>
    <s v="New York"/>
    <n v="1"/>
    <n v="0.94"/>
    <x v="0"/>
    <n v="4"/>
    <x v="4"/>
    <x v="27"/>
    <x v="0"/>
    <s v="Yes"/>
    <n v="4"/>
    <x v="1"/>
    <n v="66"/>
    <n v="0.03"/>
    <n v="4.62"/>
    <x v="1"/>
    <n v="26"/>
    <s v="No"/>
    <d v="2017-04-24T00:00:00"/>
    <x v="185"/>
    <n v="320"/>
    <s v="Active"/>
    <s v="Yes"/>
  </r>
  <r>
    <n v="2630"/>
    <s v="Spacious &amp; bright 2 Bedroom near Pratt"/>
    <n v="700"/>
    <s v="New York"/>
    <n v="0.67"/>
    <n v="1"/>
    <x v="0"/>
    <n v="7"/>
    <x v="1"/>
    <x v="3"/>
    <x v="1"/>
    <s v="No"/>
    <n v="4"/>
    <x v="1"/>
    <n v="63"/>
    <n v="0.03"/>
    <n v="4.67"/>
    <x v="1"/>
    <n v="6"/>
    <s v="No"/>
    <d v="2019-08-22T00:00:00"/>
    <x v="379"/>
    <n v="0"/>
    <s v="Inactive"/>
    <s v="No"/>
  </r>
  <r>
    <n v="2631"/>
    <s v="Gorgeous 4 bedroom  Duplex 15 min from Soho"/>
    <n v="150"/>
    <s v="New York"/>
    <n v="0.57999999999999996"/>
    <n v="0.93"/>
    <x v="0"/>
    <n v="7"/>
    <x v="1"/>
    <x v="3"/>
    <x v="1"/>
    <s v="No"/>
    <n v="10"/>
    <x v="2"/>
    <n v="414"/>
    <n v="0.04"/>
    <n v="4.75"/>
    <x v="1"/>
    <n v="130"/>
    <s v="No"/>
    <d v="2017-04-19T00:00:00"/>
    <x v="87"/>
    <n v="323"/>
    <s v="Active"/>
    <s v="No"/>
  </r>
  <r>
    <n v="2632"/>
    <s v="Oasis in Harlem"/>
    <n v="765"/>
    <s v="New York"/>
    <n v="1"/>
    <n v="0.75"/>
    <x v="1"/>
    <n v="16"/>
    <x v="0"/>
    <x v="10"/>
    <x v="1"/>
    <s v="No"/>
    <n v="3"/>
    <x v="1"/>
    <n v="191"/>
    <n v="0.03"/>
    <n v="4.8099999999999996"/>
    <x v="1"/>
    <n v="21"/>
    <s v="No"/>
    <d v="2017-06-25T00:00:00"/>
    <x v="25"/>
    <n v="15"/>
    <s v="Active"/>
    <s v="No"/>
  </r>
  <r>
    <n v="2633"/>
    <s v="NYC - Your Home away from Home"/>
    <n v="1354"/>
    <s v="New York"/>
    <n v="1"/>
    <n v="0.5"/>
    <x v="1"/>
    <n v="16"/>
    <x v="0"/>
    <x v="10"/>
    <x v="0"/>
    <s v="Yes"/>
    <n v="2"/>
    <x v="0"/>
    <n v="67"/>
    <n v="0.03"/>
    <n v="4.97"/>
    <x v="1"/>
    <n v="35"/>
    <s v="No"/>
    <d v="2017-04-20T00:00:00"/>
    <x v="235"/>
    <n v="96"/>
    <s v="Active"/>
    <s v="No"/>
  </r>
  <r>
    <n v="2634"/>
    <s v="Lovely &amp; bright Brooklyn room close to train"/>
    <n v="538"/>
    <s v="New York"/>
    <n v="1"/>
    <n v="0.96"/>
    <x v="1"/>
    <n v="11"/>
    <x v="1"/>
    <x v="8"/>
    <x v="0"/>
    <s v="Yes"/>
    <n v="1"/>
    <x v="0"/>
    <n v="69"/>
    <n v="0.03"/>
    <n v="4.99"/>
    <x v="1"/>
    <n v="72"/>
    <s v="No"/>
    <d v="2017-04-24T00:00:00"/>
    <x v="97"/>
    <n v="118"/>
    <s v="Active"/>
    <s v="No"/>
  </r>
  <r>
    <n v="2635"/>
    <s v="Cosy Colorful Great Bedstuy location &amp; apt"/>
    <n v="2040"/>
    <s v="New York"/>
    <n v="0.94"/>
    <n v="0.95"/>
    <x v="0"/>
    <n v="7"/>
    <x v="1"/>
    <x v="3"/>
    <x v="0"/>
    <s v="Yes"/>
    <n v="1"/>
    <x v="0"/>
    <n v="69"/>
    <n v="0.03"/>
    <n v="4.82"/>
    <x v="1"/>
    <n v="22"/>
    <s v="No"/>
    <d v="2017-04-16T00:00:00"/>
    <x v="62"/>
    <n v="0"/>
    <s v="Inactive"/>
    <s v="No"/>
  </r>
  <r>
    <n v="2636"/>
    <s v="Access to NYC"/>
    <n v="2474"/>
    <s v="New York"/>
    <n v="0.94"/>
    <n v="0.99"/>
    <x v="0"/>
    <n v="23"/>
    <x v="2"/>
    <x v="6"/>
    <x v="0"/>
    <s v="Yes"/>
    <n v="2"/>
    <x v="0"/>
    <n v="40"/>
    <n v="0.03"/>
    <n v="4.54"/>
    <x v="1"/>
    <n v="59"/>
    <s v="No"/>
    <d v="2017-04-25T00:00:00"/>
    <x v="161"/>
    <n v="334"/>
    <s v="Active"/>
    <s v="No"/>
  </r>
  <r>
    <n v="2637"/>
    <s v="A place to feel like home; cozy room"/>
    <n v="3205"/>
    <s v="New York"/>
    <n v="1"/>
    <n v="1"/>
    <x v="0"/>
    <n v="9"/>
    <x v="1"/>
    <x v="16"/>
    <x v="0"/>
    <s v="Yes"/>
    <n v="2"/>
    <x v="0"/>
    <n v="37"/>
    <n v="0.03"/>
    <n v="4.5599999999999996"/>
    <x v="1"/>
    <n v="41"/>
    <s v="No"/>
    <d v="2017-08-15T00:00:00"/>
    <x v="249"/>
    <n v="143"/>
    <s v="Active"/>
    <s v="Yes"/>
  </r>
  <r>
    <n v="2638"/>
    <s v="Quiet spacious sunny studio in Greenpoint Brooklyn"/>
    <n v="1065"/>
    <s v="New York"/>
    <n v="1"/>
    <n v="0.86"/>
    <x v="1"/>
    <n v="11"/>
    <x v="1"/>
    <x v="8"/>
    <x v="1"/>
    <s v="No"/>
    <n v="2"/>
    <x v="0"/>
    <n v="99"/>
    <n v="0.03"/>
    <n v="5"/>
    <x v="1"/>
    <n v="22"/>
    <s v="No"/>
    <d v="2017-05-12T00:00:00"/>
    <x v="26"/>
    <n v="44"/>
    <s v="Active"/>
    <s v="No"/>
  </r>
  <r>
    <n v="2639"/>
    <s v="Bright Zen Bedroom with TV, nr JMZ Subways"/>
    <n v="798"/>
    <s v="New York"/>
    <n v="1"/>
    <n v="1"/>
    <x v="0"/>
    <n v="7"/>
    <x v="1"/>
    <x v="3"/>
    <x v="0"/>
    <s v="Yes"/>
    <n v="2"/>
    <x v="0"/>
    <n v="44"/>
    <n v="0.03"/>
    <n v="4.8099999999999996"/>
    <x v="1"/>
    <n v="89"/>
    <s v="No"/>
    <d v="2017-05-02T00:00:00"/>
    <x v="78"/>
    <n v="73"/>
    <s v="Active"/>
    <s v="Yes"/>
  </r>
  <r>
    <n v="2640"/>
    <s v="Clean room  PRIVATE full bath &amp; private entrance"/>
    <n v="3206"/>
    <s v="New York"/>
    <n v="1"/>
    <n v="0.93"/>
    <x v="1"/>
    <n v="22"/>
    <x v="2"/>
    <x v="25"/>
    <x v="0"/>
    <s v="Yes"/>
    <n v="2"/>
    <x v="0"/>
    <n v="54"/>
    <n v="0.03"/>
    <n v="4.97"/>
    <x v="1"/>
    <n v="150"/>
    <s v="Yes"/>
    <d v="2017-04-16T00:00:00"/>
    <x v="13"/>
    <n v="90"/>
    <s v="Active"/>
    <s v="No"/>
  </r>
  <r>
    <n v="2641"/>
    <s v="Tranquility in a Sunny  Duplex w/Private Bathroom"/>
    <n v="1429"/>
    <s v="New York"/>
    <n v="0.89"/>
    <n v="0.38"/>
    <x v="1"/>
    <n v="7"/>
    <x v="1"/>
    <x v="3"/>
    <x v="0"/>
    <s v="Yes"/>
    <n v="3"/>
    <x v="1"/>
    <n v="125"/>
    <n v="0.03"/>
    <n v="4.8499999999999996"/>
    <x v="1"/>
    <n v="72"/>
    <s v="No"/>
    <d v="2017-04-15T00:00:00"/>
    <x v="379"/>
    <n v="90"/>
    <s v="Active"/>
    <s v="No"/>
  </r>
  <r>
    <n v="2642"/>
    <s v="Sunny Modern Duplex w/Balcony &amp; Rooftop Deck"/>
    <n v="1429"/>
    <s v="New York"/>
    <n v="0.89"/>
    <n v="0.38"/>
    <x v="1"/>
    <n v="7"/>
    <x v="1"/>
    <x v="3"/>
    <x v="1"/>
    <s v="No"/>
    <n v="5"/>
    <x v="1"/>
    <n v="349"/>
    <n v="0.04"/>
    <n v="4.76"/>
    <x v="1"/>
    <n v="38"/>
    <s v="No"/>
    <d v="2017-04-23T00:00:00"/>
    <x v="141"/>
    <n v="177"/>
    <s v="Active"/>
    <s v="No"/>
  </r>
  <r>
    <n v="2643"/>
    <s v="Mid-Century Charm on Bliss Ave"/>
    <n v="3207"/>
    <s v="New York"/>
    <n v="1"/>
    <n v="0"/>
    <x v="0"/>
    <n v="26"/>
    <x v="2"/>
    <x v="19"/>
    <x v="1"/>
    <s v="No"/>
    <n v="2"/>
    <x v="0"/>
    <n v="175"/>
    <n v="0.03"/>
    <n v="5"/>
    <x v="1"/>
    <n v="11"/>
    <s v="No"/>
    <d v="2017-04-17T00:00:00"/>
    <x v="542"/>
    <n v="5"/>
    <s v="Active"/>
    <s v="No"/>
  </r>
  <r>
    <n v="2644"/>
    <s v="Spacious Bright and Modern Studio"/>
    <n v="3204"/>
    <s v="New Jersey"/>
    <n v="1"/>
    <n v="0.96"/>
    <x v="0"/>
    <n v="8"/>
    <x v="1"/>
    <x v="11"/>
    <x v="1"/>
    <s v="No"/>
    <n v="3"/>
    <x v="1"/>
    <n v="54"/>
    <n v="0.03"/>
    <n v="4.66"/>
    <x v="1"/>
    <n v="145"/>
    <s v="No"/>
    <d v="2017-04-14T00:00:00"/>
    <x v="213"/>
    <n v="106"/>
    <s v="Active"/>
    <s v="No"/>
  </r>
  <r>
    <n v="2645"/>
    <s v="Charming &amp; Affordable Shared Studio  in WestHarlem"/>
    <n v="152"/>
    <s v="New York"/>
    <n v="1"/>
    <n v="0.89"/>
    <x v="0"/>
    <n v="16"/>
    <x v="0"/>
    <x v="10"/>
    <x v="2"/>
    <s v="Yes"/>
    <n v="1"/>
    <x v="0"/>
    <n v="26"/>
    <n v="0.03"/>
    <n v="4.74"/>
    <x v="1"/>
    <n v="91"/>
    <s v="No"/>
    <d v="2017-04-30T00:00:00"/>
    <x v="3"/>
    <n v="175"/>
    <s v="Active"/>
    <s v="No"/>
  </r>
  <r>
    <n v="2646"/>
    <s v="Cheap stay in exchange for cat care!  8/20- 9/10"/>
    <n v="2728"/>
    <s v="New York"/>
    <n v="0.86"/>
    <n v="0.33"/>
    <x v="0"/>
    <n v="9"/>
    <x v="1"/>
    <x v="16"/>
    <x v="0"/>
    <s v="Yes"/>
    <n v="1"/>
    <x v="0"/>
    <n v="25"/>
    <n v="0.03"/>
    <n v="5"/>
    <x v="1"/>
    <n v="7"/>
    <s v="No"/>
    <d v="2017-10-23T00:00:00"/>
    <x v="364"/>
    <n v="8"/>
    <s v="Active"/>
    <s v="No"/>
  </r>
  <r>
    <n v="2647"/>
    <s v="Large Midtown Apt w/Skyline View"/>
    <n v="688"/>
    <s v="New York"/>
    <n v="1"/>
    <n v="0.96"/>
    <x v="1"/>
    <n v="18"/>
    <x v="0"/>
    <x v="20"/>
    <x v="1"/>
    <s v="No"/>
    <n v="4"/>
    <x v="1"/>
    <n v="110"/>
    <n v="0.03"/>
    <n v="4.99"/>
    <x v="1"/>
    <n v="97"/>
    <s v="No"/>
    <d v="2017-04-30T00:00:00"/>
    <x v="115"/>
    <n v="0"/>
    <s v="Inactive"/>
    <s v="Yes"/>
  </r>
  <r>
    <n v="2648"/>
    <s v="ðŸ¥‚ AMAZING STUDIO IN CHINATOWN | ðŸš‡ CLOSE TO SUBWAY"/>
    <n v="1086"/>
    <s v="New York"/>
    <n v="1"/>
    <n v="1"/>
    <x v="1"/>
    <n v="22"/>
    <x v="2"/>
    <x v="25"/>
    <x v="1"/>
    <s v="No"/>
    <n v="2"/>
    <x v="0"/>
    <n v="69"/>
    <n v="0.03"/>
    <n v="5"/>
    <x v="1"/>
    <n v="4"/>
    <s v="No"/>
    <d v="2017-07-01T00:00:00"/>
    <x v="78"/>
    <n v="311"/>
    <s v="Active"/>
    <s v="No"/>
  </r>
  <r>
    <n v="2649"/>
    <s v="ENTIRE, PRIVATE NYC home 3mins from JFK Airport"/>
    <n v="3208"/>
    <s v="New York"/>
    <n v="1"/>
    <n v="0.92"/>
    <x v="1"/>
    <n v="23"/>
    <x v="2"/>
    <x v="6"/>
    <x v="1"/>
    <s v="No"/>
    <n v="2"/>
    <x v="0"/>
    <n v="90"/>
    <n v="0.03"/>
    <n v="5"/>
    <x v="1"/>
    <n v="12"/>
    <s v="No"/>
    <d v="2017-05-28T00:00:00"/>
    <x v="75"/>
    <n v="62"/>
    <s v="Active"/>
    <s v="No"/>
  </r>
  <r>
    <n v="2650"/>
    <s v="BRIGHT SHABBY CHIC FLOOR THRU"/>
    <n v="1232"/>
    <s v="New York"/>
    <n v="1"/>
    <n v="0.97"/>
    <x v="1"/>
    <n v="16"/>
    <x v="0"/>
    <x v="10"/>
    <x v="1"/>
    <s v="No"/>
    <n v="4"/>
    <x v="1"/>
    <n v="175"/>
    <n v="0.03"/>
    <n v="4.93"/>
    <x v="1"/>
    <n v="44"/>
    <s v="No"/>
    <d v="2017-06-12T00:00:00"/>
    <x v="504"/>
    <n v="354"/>
    <s v="Active"/>
    <s v="No"/>
  </r>
  <r>
    <n v="2651"/>
    <s v="Bright uptown apartment in the heart of Harlem"/>
    <n v="1860"/>
    <s v="New York"/>
    <n v="1"/>
    <n v="1"/>
    <x v="0"/>
    <n v="16"/>
    <x v="0"/>
    <x v="10"/>
    <x v="1"/>
    <s v="No"/>
    <n v="6"/>
    <x v="2"/>
    <n v="245"/>
    <n v="0.04"/>
    <n v="4.99"/>
    <x v="1"/>
    <n v="87"/>
    <s v="No"/>
    <d v="2017-08-04T00:00:00"/>
    <x v="101"/>
    <n v="89"/>
    <s v="Active"/>
    <s v="Yes"/>
  </r>
  <r>
    <n v="2652"/>
    <s v="Warm, clean room in a historic Harlem brownstone"/>
    <n v="1860"/>
    <s v="New York"/>
    <n v="1"/>
    <n v="1"/>
    <x v="0"/>
    <n v="16"/>
    <x v="0"/>
    <x v="10"/>
    <x v="0"/>
    <s v="Yes"/>
    <n v="3"/>
    <x v="1"/>
    <n v="130"/>
    <n v="0.03"/>
    <n v="4.91"/>
    <x v="1"/>
    <n v="146"/>
    <s v="Yes"/>
    <d v="2017-06-14T00:00:00"/>
    <x v="28"/>
    <n v="89"/>
    <s v="Active"/>
    <s v="Yes"/>
  </r>
  <r>
    <n v="2653"/>
    <s v="Amazing Studio in Times Square"/>
    <n v="2369"/>
    <s v="New York"/>
    <n v="1"/>
    <n v="0.81"/>
    <x v="0"/>
    <n v="17"/>
    <x v="0"/>
    <x v="0"/>
    <x v="1"/>
    <s v="No"/>
    <n v="5"/>
    <x v="1"/>
    <n v="131"/>
    <n v="0.03"/>
    <n v="4.8099999999999996"/>
    <x v="1"/>
    <n v="27"/>
    <s v="No"/>
    <d v="2018-05-28T00:00:00"/>
    <x v="53"/>
    <n v="72"/>
    <s v="Active"/>
    <s v="No"/>
  </r>
  <r>
    <n v="2654"/>
    <s v="LIVE BROOKLYN! Private 1 BR APT - 5 min to Subway"/>
    <n v="3180"/>
    <s v="New York"/>
    <n v="1"/>
    <n v="0.92"/>
    <x v="1"/>
    <n v="7"/>
    <x v="1"/>
    <x v="3"/>
    <x v="1"/>
    <s v="No"/>
    <n v="4"/>
    <x v="1"/>
    <n v="127"/>
    <n v="0.03"/>
    <n v="4.76"/>
    <x v="1"/>
    <n v="143"/>
    <s v="No"/>
    <d v="2017-05-04T00:00:00"/>
    <x v="151"/>
    <n v="357"/>
    <s v="Active"/>
    <s v="No"/>
  </r>
  <r>
    <n v="2655"/>
    <s v="1-bedroom apartment in Williamsburg, Brooklyn"/>
    <n v="2672"/>
    <s v="New York"/>
    <n v="1"/>
    <n v="0.93"/>
    <x v="1"/>
    <n v="12"/>
    <x v="1"/>
    <x v="9"/>
    <x v="1"/>
    <s v="No"/>
    <n v="3"/>
    <x v="1"/>
    <n v="145"/>
    <n v="0.03"/>
    <n v="4.99"/>
    <x v="1"/>
    <n v="73"/>
    <s v="No"/>
    <d v="2017-08-13T00:00:00"/>
    <x v="8"/>
    <n v="0"/>
    <s v="Inactive"/>
    <s v="No"/>
  </r>
  <r>
    <n v="2656"/>
    <s v="Live in New York Near Central Park and Columbia U."/>
    <n v="1921"/>
    <s v="New York"/>
    <n v="1"/>
    <n v="0"/>
    <x v="0"/>
    <n v="16"/>
    <x v="0"/>
    <x v="10"/>
    <x v="1"/>
    <s v="No"/>
    <n v="4"/>
    <x v="1"/>
    <n v="146"/>
    <n v="0.03"/>
    <n v="4.99"/>
    <x v="1"/>
    <n v="90"/>
    <s v="No"/>
    <d v="2017-05-25T00:00:00"/>
    <x v="640"/>
    <n v="11"/>
    <s v="Active"/>
    <s v="Yes"/>
  </r>
  <r>
    <n v="2657"/>
    <s v="Private Room near Central Park"/>
    <n v="1879"/>
    <s v="New York"/>
    <n v="0.5"/>
    <n v="0.56000000000000005"/>
    <x v="0"/>
    <n v="14"/>
    <x v="0"/>
    <x v="2"/>
    <x v="0"/>
    <s v="Yes"/>
    <n v="2"/>
    <x v="0"/>
    <n v="75"/>
    <n v="0.03"/>
    <n v="4.6100000000000003"/>
    <x v="1"/>
    <n v="23"/>
    <s v="No"/>
    <d v="2017-04-15T00:00:00"/>
    <x v="195"/>
    <n v="83"/>
    <s v="Active"/>
    <s v="No"/>
  </r>
  <r>
    <n v="2658"/>
    <s v="Private Room near Central Park"/>
    <n v="1222"/>
    <s v="New York"/>
    <n v="1"/>
    <n v="0.97"/>
    <x v="1"/>
    <n v="17"/>
    <x v="0"/>
    <x v="0"/>
    <x v="0"/>
    <s v="Yes"/>
    <n v="2"/>
    <x v="0"/>
    <n v="89"/>
    <n v="0.03"/>
    <n v="4.9800000000000004"/>
    <x v="1"/>
    <n v="199"/>
    <s v="Yes"/>
    <d v="2018-05-31T00:00:00"/>
    <x v="97"/>
    <n v="46"/>
    <s v="Active"/>
    <s v="No"/>
  </r>
  <r>
    <n v="2659"/>
    <s v="The Broadway Home : South Wing"/>
    <n v="3209"/>
    <s v="New York"/>
    <n v="0.13"/>
    <n v="0.73"/>
    <x v="0"/>
    <n v="12"/>
    <x v="1"/>
    <x v="9"/>
    <x v="0"/>
    <s v="Yes"/>
    <n v="2"/>
    <x v="0"/>
    <n v="85"/>
    <n v="0.03"/>
    <n v="4.87"/>
    <x v="1"/>
    <n v="79"/>
    <s v="No"/>
    <d v="2017-04-30T00:00:00"/>
    <x v="75"/>
    <n v="0"/>
    <s v="Inactive"/>
    <s v="Yes"/>
  </r>
  <r>
    <n v="2660"/>
    <s v="Central Park One Bedroom Apartment in Harlem"/>
    <n v="3210"/>
    <s v="New York"/>
    <n v="0"/>
    <n v="0"/>
    <x v="0"/>
    <n v="16"/>
    <x v="0"/>
    <x v="10"/>
    <x v="1"/>
    <s v="No"/>
    <n v="5"/>
    <x v="1"/>
    <n v="80"/>
    <n v="0.03"/>
    <n v="4.68"/>
    <x v="1"/>
    <n v="25"/>
    <s v="No"/>
    <d v="2017-04-24T00:00:00"/>
    <x v="641"/>
    <n v="365"/>
    <s v="Active"/>
    <s v="Yes"/>
  </r>
  <r>
    <n v="2661"/>
    <s v="â˜†â˜†â˜†Perfect Couple's Getawayâ˜†â˜†â˜†"/>
    <n v="3191"/>
    <s v="New York"/>
    <n v="0.8"/>
    <n v="0.98"/>
    <x v="0"/>
    <n v="17"/>
    <x v="0"/>
    <x v="0"/>
    <x v="0"/>
    <s v="Yes"/>
    <n v="2"/>
    <x v="0"/>
    <n v="45"/>
    <n v="0.03"/>
    <n v="4.58"/>
    <x v="1"/>
    <n v="197"/>
    <s v="No"/>
    <d v="2017-04-19T00:00:00"/>
    <x v="117"/>
    <n v="1"/>
    <s v="Active"/>
    <s v="No"/>
  </r>
  <r>
    <n v="2662"/>
    <s v="Luxury Room w/private bathroom in DUPLEX"/>
    <n v="1429"/>
    <s v="New York"/>
    <n v="0.89"/>
    <n v="0.38"/>
    <x v="1"/>
    <n v="7"/>
    <x v="1"/>
    <x v="3"/>
    <x v="0"/>
    <s v="Yes"/>
    <n v="3"/>
    <x v="1"/>
    <n v="175"/>
    <n v="0.03"/>
    <n v="4.5999999999999996"/>
    <x v="1"/>
    <n v="15"/>
    <s v="No"/>
    <d v="2017-04-19T00:00:00"/>
    <x v="530"/>
    <n v="90"/>
    <s v="Active"/>
    <s v="No"/>
  </r>
  <r>
    <n v="2663"/>
    <s v="â˜†â˜†â˜†Authentic NYC Experienceâ˜†â˜†â˜†"/>
    <n v="3191"/>
    <s v="New York"/>
    <n v="0.8"/>
    <n v="0.98"/>
    <x v="0"/>
    <n v="17"/>
    <x v="0"/>
    <x v="0"/>
    <x v="0"/>
    <s v="Yes"/>
    <n v="2"/>
    <x v="0"/>
    <n v="45"/>
    <n v="0.03"/>
    <n v="4.59"/>
    <x v="1"/>
    <n v="174"/>
    <s v="No"/>
    <d v="2017-04-19T00:00:00"/>
    <x v="174"/>
    <n v="1"/>
    <s v="Active"/>
    <s v="No"/>
  </r>
  <r>
    <n v="2664"/>
    <s v="â˜†â˜†â˜†Extravagant Couple's Escapeâ˜†â˜†â˜†"/>
    <n v="3212"/>
    <s v="New York"/>
    <n v="0.5"/>
    <n v="0.96"/>
    <x v="0"/>
    <n v="17"/>
    <x v="0"/>
    <x v="0"/>
    <x v="0"/>
    <s v="Yes"/>
    <n v="2"/>
    <x v="0"/>
    <n v="45"/>
    <n v="0.03"/>
    <n v="4.59"/>
    <x v="1"/>
    <n v="195"/>
    <s v="No"/>
    <d v="2017-04-20T00:00:00"/>
    <x v="13"/>
    <n v="10"/>
    <s v="Active"/>
    <s v="No"/>
  </r>
  <r>
    <n v="2665"/>
    <s v="â˜†â˜†â˜†Luxurious Couple's Retreatâ˜†â˜†â˜†"/>
    <n v="3212"/>
    <s v="New York"/>
    <n v="0.5"/>
    <n v="0.96"/>
    <x v="0"/>
    <n v="17"/>
    <x v="0"/>
    <x v="0"/>
    <x v="0"/>
    <s v="Yes"/>
    <n v="2"/>
    <x v="0"/>
    <n v="45"/>
    <n v="0.03"/>
    <n v="4.75"/>
    <x v="1"/>
    <n v="178"/>
    <s v="No"/>
    <d v="2017-04-21T00:00:00"/>
    <x v="28"/>
    <n v="0"/>
    <s v="Inactive"/>
    <s v="No"/>
  </r>
  <r>
    <n v="2666"/>
    <s v="New tidy  room attached by PRIVATE FULL BATH"/>
    <n v="3179"/>
    <s v="New York"/>
    <n v="1"/>
    <n v="0.93"/>
    <x v="1"/>
    <n v="22"/>
    <x v="2"/>
    <x v="25"/>
    <x v="0"/>
    <s v="Yes"/>
    <n v="2"/>
    <x v="0"/>
    <n v="57"/>
    <n v="0.03"/>
    <n v="4.97"/>
    <x v="1"/>
    <n v="108"/>
    <s v="Yes"/>
    <d v="2017-04-27T00:00:00"/>
    <x v="241"/>
    <n v="84"/>
    <s v="Active"/>
    <s v="No"/>
  </r>
  <r>
    <n v="2667"/>
    <s v="Biggest and Brightest in Brooklyn"/>
    <n v="2266"/>
    <s v="New York"/>
    <n v="0.5"/>
    <n v="0.5"/>
    <x v="0"/>
    <n v="11"/>
    <x v="1"/>
    <x v="8"/>
    <x v="0"/>
    <s v="Yes"/>
    <n v="1"/>
    <x v="0"/>
    <n v="69"/>
    <n v="0.03"/>
    <n v="4.83"/>
    <x v="1"/>
    <n v="6"/>
    <s v="No"/>
    <d v="2017-05-07T00:00:00"/>
    <x v="642"/>
    <n v="178"/>
    <s v="Active"/>
    <s v="Yes"/>
  </r>
  <r>
    <n v="2668"/>
    <s v="Tidy room  separate entrance plus paid parking"/>
    <n v="3179"/>
    <s v="New York"/>
    <n v="1"/>
    <n v="0.93"/>
    <x v="1"/>
    <n v="22"/>
    <x v="2"/>
    <x v="25"/>
    <x v="0"/>
    <s v="Yes"/>
    <n v="2"/>
    <x v="0"/>
    <n v="51"/>
    <n v="0.03"/>
    <n v="4.9000000000000004"/>
    <x v="1"/>
    <n v="72"/>
    <s v="No"/>
    <d v="2017-05-03T00:00:00"/>
    <x v="491"/>
    <n v="90"/>
    <s v="Active"/>
    <s v="No"/>
  </r>
  <r>
    <n v="2669"/>
    <s v="Romantic Artist's Townhouse, 1 suite: 2 Bd, 1 Bath"/>
    <n v="3215"/>
    <s v="New York"/>
    <n v="1"/>
    <n v="1"/>
    <x v="1"/>
    <n v="20"/>
    <x v="0"/>
    <x v="1"/>
    <x v="0"/>
    <s v="Yes"/>
    <n v="4"/>
    <x v="1"/>
    <n v="300"/>
    <n v="0.04"/>
    <n v="5"/>
    <x v="1"/>
    <n v="105"/>
    <s v="Yes"/>
    <d v="2017-04-30T00:00:00"/>
    <x v="8"/>
    <n v="329"/>
    <s v="Active"/>
    <s v="Yes"/>
  </r>
  <r>
    <n v="2670"/>
    <s v="NYC Hells Kitchen 51St ãƒŸãƒƒãƒ‰ã‚¿ã‚¦ãƒ³ã‚¦ã‚¨ã‚¹ãƒˆã‚µã‚¤ãƒ‰"/>
    <n v="3216"/>
    <s v="New York"/>
    <n v="1"/>
    <n v="0.82"/>
    <x v="0"/>
    <n v="17"/>
    <x v="0"/>
    <x v="0"/>
    <x v="0"/>
    <s v="Yes"/>
    <n v="1"/>
    <x v="0"/>
    <n v="60"/>
    <n v="0.03"/>
    <n v="4.9800000000000004"/>
    <x v="1"/>
    <n v="43"/>
    <s v="No"/>
    <d v="2017-05-25T00:00:00"/>
    <x v="301"/>
    <n v="251"/>
    <s v="Active"/>
    <s v="No"/>
  </r>
  <r>
    <n v="2671"/>
    <s v="2 BR Loft: Cleaning CDC guidelines implemented"/>
    <n v="1239"/>
    <s v="New York"/>
    <n v="0.98"/>
    <n v="1"/>
    <x v="0"/>
    <n v="11"/>
    <x v="1"/>
    <x v="8"/>
    <x v="1"/>
    <s v="No"/>
    <n v="4"/>
    <x v="1"/>
    <n v="129"/>
    <n v="0.03"/>
    <n v="5"/>
    <x v="1"/>
    <n v="3"/>
    <s v="No"/>
    <d v="2018-08-18T00:00:00"/>
    <x v="281"/>
    <n v="365"/>
    <s v="Active"/>
    <s v="Yes"/>
  </r>
  <r>
    <n v="2672"/>
    <s v="LUXURY Times Sq 2bed, with King,Queen &amp; Full"/>
    <n v="767"/>
    <s v="New York"/>
    <n v="1"/>
    <n v="1"/>
    <x v="1"/>
    <n v="17"/>
    <x v="0"/>
    <x v="0"/>
    <x v="1"/>
    <s v="No"/>
    <n v="6"/>
    <x v="2"/>
    <n v="369"/>
    <n v="0.04"/>
    <n v="4.83"/>
    <x v="1"/>
    <n v="126"/>
    <s v="Yes"/>
    <d v="2017-05-06T00:00:00"/>
    <x v="32"/>
    <n v="308"/>
    <s v="Active"/>
    <s v="No"/>
  </r>
  <r>
    <n v="2673"/>
    <s v="Cozy room in the heart of Bushwick"/>
    <n v="3702"/>
    <s v="New York"/>
    <n v="0.8"/>
    <n v="0.97"/>
    <x v="1"/>
    <n v="8"/>
    <x v="1"/>
    <x v="11"/>
    <x v="0"/>
    <s v="Yes"/>
    <n v="1"/>
    <x v="0"/>
    <n v="45"/>
    <n v="0.03"/>
    <n v="4.92"/>
    <x v="1"/>
    <n v="51"/>
    <s v="No"/>
    <d v="2018-11-16T00:00:00"/>
    <x v="253"/>
    <n v="349"/>
    <s v="Active"/>
    <s v="No"/>
  </r>
  <r>
    <n v="2674"/>
    <s v="Cozy Room in the heart of Bushwick"/>
    <n v="2107"/>
    <s v="New York"/>
    <n v="0"/>
    <n v="0.7"/>
    <x v="0"/>
    <n v="8"/>
    <x v="1"/>
    <x v="11"/>
    <x v="0"/>
    <s v="Yes"/>
    <n v="1"/>
    <x v="0"/>
    <n v="33"/>
    <n v="0.03"/>
    <n v="4.57"/>
    <x v="1"/>
    <n v="35"/>
    <s v="No"/>
    <d v="2018-04-01T00:00:00"/>
    <x v="20"/>
    <n v="74"/>
    <s v="Active"/>
    <s v="Yes"/>
  </r>
  <r>
    <n v="2675"/>
    <s v="Spacious Greenpoint Apt near McGolrick Park!"/>
    <n v="2329"/>
    <s v="New York"/>
    <n v="1"/>
    <n v="0.6"/>
    <x v="0"/>
    <n v="11"/>
    <x v="1"/>
    <x v="8"/>
    <x v="0"/>
    <s v="Yes"/>
    <n v="4"/>
    <x v="1"/>
    <n v="91"/>
    <n v="0.03"/>
    <n v="4.8"/>
    <x v="1"/>
    <n v="41"/>
    <s v="No"/>
    <d v="2017-05-14T00:00:00"/>
    <x v="248"/>
    <n v="85"/>
    <s v="Active"/>
    <s v="No"/>
  </r>
  <r>
    <n v="2676"/>
    <s v="Luxury 2 BR Apartment, Columbus Circle"/>
    <n v="3218"/>
    <s v="New York"/>
    <n v="1"/>
    <n v="1"/>
    <x v="0"/>
    <n v="20"/>
    <x v="0"/>
    <x v="1"/>
    <x v="1"/>
    <s v="No"/>
    <n v="4"/>
    <x v="1"/>
    <n v="220"/>
    <n v="0.04"/>
    <n v="4.71"/>
    <x v="1"/>
    <n v="7"/>
    <s v="No"/>
    <d v="2017-05-31T00:00:00"/>
    <x v="438"/>
    <n v="180"/>
    <s v="Active"/>
    <s v="Yes"/>
  </r>
  <r>
    <n v="2677"/>
    <s v="The Albany Residence"/>
    <n v="2302"/>
    <s v="New York"/>
    <n v="1"/>
    <n v="0"/>
    <x v="0"/>
    <n v="9"/>
    <x v="1"/>
    <x v="16"/>
    <x v="0"/>
    <s v="Yes"/>
    <n v="2"/>
    <x v="0"/>
    <n v="70"/>
    <n v="0.03"/>
    <n v="4.17"/>
    <x v="0"/>
    <n v="6"/>
    <s v="No"/>
    <d v="2018-08-16T00:00:00"/>
    <x v="293"/>
    <n v="363"/>
    <s v="Active"/>
    <s v="No"/>
  </r>
  <r>
    <n v="2678"/>
    <s v="Wonderful living in 3B/3B Harlem Brownstone Duplex"/>
    <n v="3221"/>
    <s v="New York"/>
    <n v="1"/>
    <n v="0.97"/>
    <x v="1"/>
    <n v="16"/>
    <x v="0"/>
    <x v="10"/>
    <x v="1"/>
    <s v="No"/>
    <n v="12"/>
    <x v="2"/>
    <n v="382"/>
    <n v="0.04"/>
    <n v="5"/>
    <x v="1"/>
    <n v="100"/>
    <s v="No"/>
    <d v="2018-09-03T00:00:00"/>
    <x v="15"/>
    <n v="345"/>
    <s v="Active"/>
    <s v="Yes"/>
  </r>
  <r>
    <n v="2679"/>
    <s v="NEW! Luxury studio WITH SPA shower in Flushing!!!"/>
    <n v="1463"/>
    <s v="New York"/>
    <n v="1"/>
    <n v="0.93"/>
    <x v="1"/>
    <n v="22"/>
    <x v="2"/>
    <x v="25"/>
    <x v="1"/>
    <s v="No"/>
    <n v="2"/>
    <x v="0"/>
    <n v="150"/>
    <n v="0.03"/>
    <n v="4.91"/>
    <x v="1"/>
    <n v="117"/>
    <s v="Yes"/>
    <d v="2017-05-20T00:00:00"/>
    <x v="195"/>
    <n v="179"/>
    <s v="Active"/>
    <s v="No"/>
  </r>
  <r>
    <n v="2680"/>
    <s v="20mins from Union Square:)Bushwick,Brooklyn,Lline"/>
    <n v="3222"/>
    <s v="New York"/>
    <n v="1"/>
    <n v="0.95"/>
    <x v="0"/>
    <n v="8"/>
    <x v="1"/>
    <x v="11"/>
    <x v="0"/>
    <s v="Yes"/>
    <n v="2"/>
    <x v="0"/>
    <n v="39"/>
    <n v="0.03"/>
    <n v="4.45"/>
    <x v="0"/>
    <n v="22"/>
    <s v="No"/>
    <d v="2017-07-06T00:00:00"/>
    <x v="29"/>
    <n v="82"/>
    <s v="Active"/>
    <s v="Yes"/>
  </r>
  <r>
    <n v="2681"/>
    <s v="Luxury Townhouse"/>
    <n v="735"/>
    <s v="New York"/>
    <n v="0.9"/>
    <n v="1"/>
    <x v="1"/>
    <n v="14"/>
    <x v="0"/>
    <x v="2"/>
    <x v="1"/>
    <s v="No"/>
    <n v="8"/>
    <x v="2"/>
    <n v="264"/>
    <n v="0.04"/>
    <n v="4.83"/>
    <x v="1"/>
    <n v="77"/>
    <s v="No"/>
    <d v="2017-05-18T00:00:00"/>
    <x v="37"/>
    <n v="0"/>
    <s v="Inactive"/>
    <s v="No"/>
  </r>
  <r>
    <n v="2682"/>
    <s v="Cozy one bed with balcony and pool"/>
    <n v="3141"/>
    <s v="New York"/>
    <n v="0.97"/>
    <n v="1"/>
    <x v="0"/>
    <n v="19"/>
    <x v="0"/>
    <x v="12"/>
    <x v="1"/>
    <s v="No"/>
    <n v="3"/>
    <x v="1"/>
    <n v="135"/>
    <n v="0.03"/>
    <n v="4.33"/>
    <x v="0"/>
    <n v="9"/>
    <s v="No"/>
    <d v="2017-07-20T00:00:00"/>
    <x v="417"/>
    <n v="364"/>
    <s v="Active"/>
    <s v="Yes"/>
  </r>
  <r>
    <n v="2683"/>
    <s v="Casa Estrella"/>
    <n v="1141"/>
    <s v="New York"/>
    <n v="1"/>
    <n v="0.97"/>
    <x v="1"/>
    <n v="8"/>
    <x v="1"/>
    <x v="11"/>
    <x v="1"/>
    <s v="No"/>
    <n v="5"/>
    <x v="1"/>
    <n v="140"/>
    <n v="0.03"/>
    <n v="4.84"/>
    <x v="1"/>
    <n v="111"/>
    <s v="Yes"/>
    <d v="2017-06-04T00:00:00"/>
    <x v="160"/>
    <n v="309"/>
    <s v="Active"/>
    <s v="No"/>
  </r>
  <r>
    <n v="2684"/>
    <s v="Private cozy room in Astoria"/>
    <n v="3005"/>
    <s v="New York"/>
    <n v="1"/>
    <n v="1"/>
    <x v="0"/>
    <n v="21"/>
    <x v="2"/>
    <x v="13"/>
    <x v="0"/>
    <s v="Yes"/>
    <n v="2"/>
    <x v="0"/>
    <n v="50"/>
    <n v="0.03"/>
    <n v="4.9400000000000004"/>
    <x v="1"/>
    <n v="18"/>
    <s v="No"/>
    <d v="2017-12-22T00:00:00"/>
    <x v="643"/>
    <n v="70"/>
    <s v="Active"/>
    <s v="Yes"/>
  </r>
  <r>
    <n v="2685"/>
    <s v="Almost a Castle - 18 mins to Union Sq"/>
    <n v="3058"/>
    <s v="New York"/>
    <n v="0.67"/>
    <n v="0"/>
    <x v="0"/>
    <n v="25"/>
    <x v="2"/>
    <x v="14"/>
    <x v="0"/>
    <s v="Yes"/>
    <n v="4"/>
    <x v="1"/>
    <n v="99"/>
    <n v="0.03"/>
    <n v="3.67"/>
    <x v="0"/>
    <n v="3"/>
    <s v="No"/>
    <d v="2017-05-07T00:00:00"/>
    <x v="580"/>
    <n v="0"/>
    <s v="Inactive"/>
    <s v="No"/>
  </r>
  <r>
    <n v="2686"/>
    <s v="Super Spacious 2 bedroom apt in Midtown West"/>
    <n v="2585"/>
    <s v="New York"/>
    <n v="0.67"/>
    <n v="0.75"/>
    <x v="0"/>
    <n v="17"/>
    <x v="0"/>
    <x v="0"/>
    <x v="1"/>
    <s v="No"/>
    <n v="5"/>
    <x v="1"/>
    <n v="200"/>
    <n v="0.04"/>
    <n v="4.67"/>
    <x v="1"/>
    <n v="3"/>
    <s v="No"/>
    <d v="2018-04-30T00:00:00"/>
    <x v="536"/>
    <n v="137"/>
    <s v="Active"/>
    <s v="No"/>
  </r>
  <r>
    <n v="2687"/>
    <s v="Charming 2 bedroom apartment in Brooklyn"/>
    <n v="2693"/>
    <s v="New York"/>
    <n v="1"/>
    <n v="1"/>
    <x v="1"/>
    <n v="8"/>
    <x v="1"/>
    <x v="11"/>
    <x v="1"/>
    <s v="No"/>
    <n v="4"/>
    <x v="1"/>
    <n v="170"/>
    <n v="0.03"/>
    <n v="4.93"/>
    <x v="1"/>
    <n v="56"/>
    <s v="No"/>
    <d v="2017-05-22T00:00:00"/>
    <x v="37"/>
    <n v="364"/>
    <s v="Active"/>
    <s v="No"/>
  </r>
  <r>
    <n v="2688"/>
    <s v="Neat Cozy  room attached by PRIVATE FULL BATHROOM"/>
    <n v="3179"/>
    <s v="New York"/>
    <n v="1"/>
    <n v="0.93"/>
    <x v="1"/>
    <n v="22"/>
    <x v="2"/>
    <x v="25"/>
    <x v="0"/>
    <s v="Yes"/>
    <n v="2"/>
    <x v="0"/>
    <n v="57"/>
    <n v="0.03"/>
    <n v="4.99"/>
    <x v="1"/>
    <n v="87"/>
    <s v="No"/>
    <d v="2017-06-17T00:00:00"/>
    <x v="258"/>
    <n v="90"/>
    <s v="Active"/>
    <s v="No"/>
  </r>
  <r>
    <n v="2689"/>
    <s v="Cozy Corner"/>
    <n v="3626"/>
    <s v="New York"/>
    <n v="1"/>
    <n v="0.98"/>
    <x v="0"/>
    <n v="10"/>
    <x v="1"/>
    <x v="17"/>
    <x v="0"/>
    <s v="Yes"/>
    <n v="2"/>
    <x v="0"/>
    <n v="70"/>
    <n v="0.03"/>
    <n v="4.8499999999999996"/>
    <x v="1"/>
    <n v="20"/>
    <s v="No"/>
    <d v="2019-04-07T00:00:00"/>
    <x v="75"/>
    <n v="0"/>
    <s v="Inactive"/>
    <s v="Yes"/>
  </r>
  <r>
    <n v="2690"/>
    <s v="It's Simply Convenient!"/>
    <n v="3024"/>
    <s v="New York"/>
    <n v="1"/>
    <n v="0.88"/>
    <x v="0"/>
    <n v="23"/>
    <x v="2"/>
    <x v="6"/>
    <x v="1"/>
    <s v="No"/>
    <n v="6"/>
    <x v="2"/>
    <n v="62"/>
    <n v="0.03"/>
    <n v="4.43"/>
    <x v="0"/>
    <n v="49"/>
    <s v="No"/>
    <d v="2017-06-01T00:00:00"/>
    <x v="10"/>
    <n v="235"/>
    <s v="Active"/>
    <s v="No"/>
  </r>
  <r>
    <n v="2691"/>
    <s v="Shared flat in Bushwick. Bright &amp; close to train."/>
    <n v="2313"/>
    <s v="New York"/>
    <n v="0.93"/>
    <n v="0.71"/>
    <x v="0"/>
    <n v="12"/>
    <x v="1"/>
    <x v="9"/>
    <x v="0"/>
    <s v="Yes"/>
    <n v="2"/>
    <x v="0"/>
    <n v="41"/>
    <n v="0.03"/>
    <n v="4.8899999999999997"/>
    <x v="1"/>
    <n v="9"/>
    <s v="No"/>
    <d v="2017-09-11T00:00:00"/>
    <x v="644"/>
    <n v="335"/>
    <s v="Active"/>
    <s v="No"/>
  </r>
  <r>
    <n v="2692"/>
    <s v="Beautiful Park-view Home in Flushing NYC"/>
    <n v="1975"/>
    <s v="New York"/>
    <n v="1"/>
    <n v="0.9"/>
    <x v="1"/>
    <n v="22"/>
    <x v="2"/>
    <x v="25"/>
    <x v="1"/>
    <s v="No"/>
    <n v="14"/>
    <x v="2"/>
    <n v="414"/>
    <n v="0.04"/>
    <n v="5"/>
    <x v="1"/>
    <n v="11"/>
    <s v="No"/>
    <d v="2017-07-24T00:00:00"/>
    <x v="33"/>
    <n v="356"/>
    <s v="Active"/>
    <s v="No"/>
  </r>
  <r>
    <n v="2693"/>
    <s v="Lofty Living: Private Room"/>
    <n v="1908"/>
    <s v="New York"/>
    <n v="0.9"/>
    <n v="0.93"/>
    <x v="0"/>
    <n v="12"/>
    <x v="1"/>
    <x v="9"/>
    <x v="0"/>
    <s v="Yes"/>
    <n v="2"/>
    <x v="0"/>
    <n v="120"/>
    <n v="0.03"/>
    <n v="4.8899999999999997"/>
    <x v="1"/>
    <n v="9"/>
    <s v="No"/>
    <d v="2017-06-25T00:00:00"/>
    <x v="80"/>
    <n v="149"/>
    <s v="Active"/>
    <s v="No"/>
  </r>
  <r>
    <n v="2694"/>
    <s v="Oriental Room in Upper Manhattan near Central Park"/>
    <n v="3230"/>
    <s v="New York"/>
    <n v="0.85"/>
    <n v="1"/>
    <x v="0"/>
    <n v="16"/>
    <x v="0"/>
    <x v="10"/>
    <x v="0"/>
    <s v="Yes"/>
    <n v="3"/>
    <x v="1"/>
    <n v="54"/>
    <n v="0.03"/>
    <n v="4.5199999999999996"/>
    <x v="1"/>
    <n v="120"/>
    <s v="No"/>
    <d v="2017-05-14T00:00:00"/>
    <x v="129"/>
    <n v="88"/>
    <s v="Active"/>
    <s v="Yes"/>
  </r>
  <r>
    <n v="2695"/>
    <s v="Stunning And Stylishly Furnished Apt In Bushwick"/>
    <n v="3231"/>
    <s v="New York"/>
    <n v="1"/>
    <n v="0.75"/>
    <x v="0"/>
    <n v="8"/>
    <x v="1"/>
    <x v="11"/>
    <x v="1"/>
    <s v="No"/>
    <n v="7"/>
    <x v="2"/>
    <n v="199"/>
    <n v="0.03"/>
    <n v="4.82"/>
    <x v="1"/>
    <n v="51"/>
    <s v="No"/>
    <d v="2017-05-07T00:00:00"/>
    <x v="15"/>
    <n v="141"/>
    <s v="Active"/>
    <s v="No"/>
  </r>
  <r>
    <n v="2696"/>
    <s v="SUNNY, COMPLETELY PRIVATE, and LEGAL"/>
    <n v="2554"/>
    <s v="California"/>
    <n v="0.98"/>
    <n v="0.99"/>
    <x v="1"/>
    <n v="12"/>
    <x v="1"/>
    <x v="9"/>
    <x v="0"/>
    <s v="Yes"/>
    <n v="5"/>
    <x v="1"/>
    <n v="141"/>
    <n v="0.03"/>
    <n v="4.83"/>
    <x v="1"/>
    <n v="128"/>
    <s v="Yes"/>
    <d v="2018-11-08T00:00:00"/>
    <x v="129"/>
    <n v="49"/>
    <s v="Active"/>
    <s v="No"/>
  </r>
  <r>
    <n v="2697"/>
    <s v="Sunnyside Hideaway"/>
    <n v="2867"/>
    <s v="New York"/>
    <n v="1"/>
    <n v="0.94"/>
    <x v="1"/>
    <n v="26"/>
    <x v="2"/>
    <x v="19"/>
    <x v="1"/>
    <s v="No"/>
    <n v="4"/>
    <x v="1"/>
    <n v="82"/>
    <n v="0.03"/>
    <n v="4.83"/>
    <x v="1"/>
    <n v="132"/>
    <s v="Yes"/>
    <d v="2017-05-15T00:00:00"/>
    <x v="253"/>
    <n v="197"/>
    <s v="Active"/>
    <s v="No"/>
  </r>
  <r>
    <n v="2698"/>
    <s v="Large room in sunny Prime Williamsburg pad."/>
    <n v="3234"/>
    <s v="New York"/>
    <n v="1"/>
    <n v="1"/>
    <x v="0"/>
    <n v="12"/>
    <x v="1"/>
    <x v="9"/>
    <x v="0"/>
    <s v="Yes"/>
    <n v="2"/>
    <x v="0"/>
    <n v="71"/>
    <n v="0.03"/>
    <n v="4.2699999999999996"/>
    <x v="0"/>
    <n v="15"/>
    <s v="No"/>
    <d v="2017-05-07T00:00:00"/>
    <x v="166"/>
    <n v="0"/>
    <s v="Inactive"/>
    <s v="Yes"/>
  </r>
  <r>
    <n v="2699"/>
    <s v="Central Park north spacious residence"/>
    <n v="1407"/>
    <s v="New York"/>
    <n v="1"/>
    <n v="0.92"/>
    <x v="1"/>
    <n v="16"/>
    <x v="0"/>
    <x v="10"/>
    <x v="1"/>
    <s v="No"/>
    <n v="2"/>
    <x v="0"/>
    <n v="153"/>
    <n v="0.03"/>
    <n v="4.91"/>
    <x v="1"/>
    <n v="35"/>
    <s v="No"/>
    <d v="2017-05-18T00:00:00"/>
    <x v="142"/>
    <n v="312"/>
    <s v="Active"/>
    <s v="No"/>
  </r>
  <r>
    <n v="2700"/>
    <s v="Clean and cosy place in the heart of Bushwick"/>
    <n v="981"/>
    <s v="Centre-Val de Loire"/>
    <n v="1"/>
    <n v="0.67"/>
    <x v="0"/>
    <n v="8"/>
    <x v="1"/>
    <x v="11"/>
    <x v="0"/>
    <s v="Yes"/>
    <n v="2"/>
    <x v="0"/>
    <n v="75"/>
    <n v="0.03"/>
    <n v="4.67"/>
    <x v="1"/>
    <n v="3"/>
    <s v="No"/>
    <d v="2017-05-16T00:00:00"/>
    <x v="645"/>
    <n v="87"/>
    <s v="Active"/>
    <s v="No"/>
  </r>
  <r>
    <n v="2701"/>
    <s v="Cozy bedroom in historical home."/>
    <n v="3229"/>
    <s v="New York"/>
    <n v="1"/>
    <n v="0.72"/>
    <x v="0"/>
    <n v="29"/>
    <x v="3"/>
    <x v="22"/>
    <x v="0"/>
    <s v="Yes"/>
    <n v="2"/>
    <x v="0"/>
    <n v="49"/>
    <n v="0.03"/>
    <n v="4.76"/>
    <x v="1"/>
    <n v="49"/>
    <s v="No"/>
    <d v="2017-07-29T00:00:00"/>
    <x v="150"/>
    <n v="85"/>
    <s v="Active"/>
    <s v="No"/>
  </r>
  <r>
    <n v="2702"/>
    <s v="Manhattan Private room elevator building sofabed"/>
    <n v="1200"/>
    <s v="New York"/>
    <n v="1"/>
    <n v="1"/>
    <x v="1"/>
    <n v="16"/>
    <x v="0"/>
    <x v="10"/>
    <x v="0"/>
    <s v="Yes"/>
    <n v="1"/>
    <x v="0"/>
    <n v="48"/>
    <n v="0.03"/>
    <n v="4.83"/>
    <x v="1"/>
    <n v="42"/>
    <s v="No"/>
    <d v="2017-05-18T00:00:00"/>
    <x v="118"/>
    <n v="198"/>
    <s v="Active"/>
    <s v="Yes"/>
  </r>
  <r>
    <n v="2703"/>
    <s v="2b2b apt in a luxury building"/>
    <n v="1979"/>
    <s v="New York"/>
    <n v="0.38"/>
    <n v="0.45"/>
    <x v="0"/>
    <n v="12"/>
    <x v="1"/>
    <x v="9"/>
    <x v="1"/>
    <s v="No"/>
    <n v="4"/>
    <x v="1"/>
    <n v="180"/>
    <n v="0.03"/>
    <n v="4.8600000000000003"/>
    <x v="1"/>
    <n v="7"/>
    <s v="No"/>
    <d v="2017-06-17T00:00:00"/>
    <x v="646"/>
    <n v="180"/>
    <s v="Active"/>
    <s v="No"/>
  </r>
  <r>
    <n v="2704"/>
    <s v="The Blurple Mansion - Childlike Charm"/>
    <n v="2368"/>
    <s v="New York"/>
    <n v="1"/>
    <n v="0.88"/>
    <x v="1"/>
    <n v="29"/>
    <x v="3"/>
    <x v="22"/>
    <x v="0"/>
    <s v="Yes"/>
    <n v="2"/>
    <x v="0"/>
    <n v="60"/>
    <n v="0.03"/>
    <n v="5"/>
    <x v="1"/>
    <n v="8"/>
    <s v="No"/>
    <d v="2020-01-26T00:00:00"/>
    <x v="89"/>
    <n v="105"/>
    <s v="Active"/>
    <s v="No"/>
  </r>
  <r>
    <n v="2705"/>
    <s v="Williamsburg Sanctuary"/>
    <n v="1208"/>
    <s v="New York"/>
    <n v="1"/>
    <n v="1"/>
    <x v="1"/>
    <n v="12"/>
    <x v="1"/>
    <x v="9"/>
    <x v="1"/>
    <s v="No"/>
    <n v="4"/>
    <x v="1"/>
    <n v="234"/>
    <n v="0.04"/>
    <n v="4.97"/>
    <x v="1"/>
    <n v="37"/>
    <s v="No"/>
    <d v="2017-05-30T00:00:00"/>
    <x v="263"/>
    <n v="11"/>
    <s v="Active"/>
    <s v="No"/>
  </r>
  <r>
    <n v="2706"/>
    <s v="PRIVATE, QUIET, Clean NY APT. 3mins to JFK Airport"/>
    <n v="3208"/>
    <s v="New York"/>
    <n v="1"/>
    <n v="0.92"/>
    <x v="1"/>
    <n v="23"/>
    <x v="2"/>
    <x v="6"/>
    <x v="1"/>
    <s v="No"/>
    <n v="2"/>
    <x v="0"/>
    <n v="90"/>
    <n v="0.03"/>
    <n v="4.83"/>
    <x v="1"/>
    <n v="24"/>
    <s v="No"/>
    <d v="2017-05-21T00:00:00"/>
    <x v="0"/>
    <n v="152"/>
    <s v="Active"/>
    <s v="No"/>
  </r>
  <r>
    <n v="2707"/>
    <s v="Spacious and bright room with working table"/>
    <n v="1684"/>
    <s v="New York"/>
    <n v="1"/>
    <n v="0.75"/>
    <x v="0"/>
    <n v="10"/>
    <x v="1"/>
    <x v="17"/>
    <x v="0"/>
    <s v="Yes"/>
    <n v="2"/>
    <x v="0"/>
    <n v="38"/>
    <n v="0.03"/>
    <n v="4.91"/>
    <x v="1"/>
    <n v="22"/>
    <s v="No"/>
    <d v="2017-05-19T00:00:00"/>
    <x v="331"/>
    <n v="165"/>
    <s v="Active"/>
    <s v="Yes"/>
  </r>
  <r>
    <n v="2708"/>
    <s v="Med. sized bdrm in Historical house on Staten Isl."/>
    <n v="3229"/>
    <s v="New York"/>
    <n v="1"/>
    <n v="0.72"/>
    <x v="0"/>
    <n v="29"/>
    <x v="3"/>
    <x v="22"/>
    <x v="0"/>
    <s v="Yes"/>
    <n v="2"/>
    <x v="0"/>
    <n v="51"/>
    <n v="0.03"/>
    <n v="4.74"/>
    <x v="1"/>
    <n v="31"/>
    <s v="No"/>
    <d v="2017-07-14T00:00:00"/>
    <x v="23"/>
    <n v="88"/>
    <s v="Active"/>
    <s v="No"/>
  </r>
  <r>
    <n v="2709"/>
    <s v="Harlem Art Apartment"/>
    <n v="3143"/>
    <s v="New York"/>
    <n v="1"/>
    <n v="1"/>
    <x v="0"/>
    <n v="16"/>
    <x v="0"/>
    <x v="10"/>
    <x v="1"/>
    <s v="No"/>
    <n v="4"/>
    <x v="1"/>
    <n v="183"/>
    <n v="0.03"/>
    <n v="5"/>
    <x v="1"/>
    <n v="3"/>
    <s v="No"/>
    <d v="2017-09-14T00:00:00"/>
    <x v="647"/>
    <n v="260"/>
    <s v="Active"/>
    <s v="Yes"/>
  </r>
  <r>
    <n v="2710"/>
    <s v="Beautiful Brooklyn Vacation Rental"/>
    <n v="2740"/>
    <s v="New York"/>
    <n v="1"/>
    <n v="1"/>
    <x v="1"/>
    <n v="9"/>
    <x v="1"/>
    <x v="16"/>
    <x v="1"/>
    <s v="No"/>
    <n v="7"/>
    <x v="2"/>
    <n v="128"/>
    <n v="0.03"/>
    <n v="4.91"/>
    <x v="1"/>
    <n v="69"/>
    <s v="No"/>
    <d v="2017-06-12T00:00:00"/>
    <x v="58"/>
    <n v="251"/>
    <s v="Active"/>
    <s v="No"/>
  </r>
  <r>
    <n v="2711"/>
    <s v="Bronx Wakefield Large Furnished Room"/>
    <n v="3240"/>
    <s v="New York"/>
    <n v="1"/>
    <n v="0.43"/>
    <x v="1"/>
    <n v="6"/>
    <x v="4"/>
    <x v="29"/>
    <x v="0"/>
    <s v="Yes"/>
    <n v="2"/>
    <x v="0"/>
    <n v="60"/>
    <n v="0.03"/>
    <n v="4.83"/>
    <x v="1"/>
    <n v="46"/>
    <s v="No"/>
    <d v="2017-06-25T00:00:00"/>
    <x v="214"/>
    <n v="320"/>
    <s v="Active"/>
    <s v="No"/>
  </r>
  <r>
    <n v="2712"/>
    <s v="Private Bedroom in Trendy Williamsburg Loft"/>
    <n v="259"/>
    <s v="New York"/>
    <n v="0.78"/>
    <n v="1"/>
    <x v="0"/>
    <n v="12"/>
    <x v="1"/>
    <x v="9"/>
    <x v="0"/>
    <s v="Yes"/>
    <n v="1"/>
    <x v="0"/>
    <n v="36"/>
    <n v="0.03"/>
    <n v="4.79"/>
    <x v="1"/>
    <n v="129"/>
    <s v="No"/>
    <d v="2017-05-19T00:00:00"/>
    <x v="0"/>
    <n v="113"/>
    <s v="Active"/>
    <s v="No"/>
  </r>
  <r>
    <n v="2713"/>
    <s v="The Omaric"/>
    <n v="2621"/>
    <s v="New York"/>
    <n v="0"/>
    <n v="0.95"/>
    <x v="0"/>
    <n v="16"/>
    <x v="0"/>
    <x v="10"/>
    <x v="1"/>
    <s v="No"/>
    <n v="4"/>
    <x v="1"/>
    <n v="98"/>
    <n v="0.03"/>
    <n v="4.8899999999999997"/>
    <x v="1"/>
    <n v="64"/>
    <s v="No"/>
    <d v="2017-06-04T00:00:00"/>
    <x v="130"/>
    <n v="83"/>
    <s v="Active"/>
    <s v="Yes"/>
  </r>
  <r>
    <n v="2714"/>
    <s v="Large Industrial Loft In Bushwick"/>
    <n v="2908"/>
    <s v="New York"/>
    <n v="0.5"/>
    <n v="0.17"/>
    <x v="0"/>
    <n v="12"/>
    <x v="1"/>
    <x v="9"/>
    <x v="1"/>
    <s v="No"/>
    <n v="4"/>
    <x v="1"/>
    <n v="158"/>
    <n v="0.03"/>
    <n v="4.67"/>
    <x v="1"/>
    <n v="3"/>
    <s v="No"/>
    <d v="2017-06-17T00:00:00"/>
    <x v="141"/>
    <n v="350"/>
    <s v="Active"/>
    <s v="No"/>
  </r>
  <r>
    <n v="2715"/>
    <s v="Garden Apartment of Eden"/>
    <n v="3241"/>
    <s v="New York"/>
    <n v="0.25"/>
    <n v="1"/>
    <x v="0"/>
    <n v="7"/>
    <x v="1"/>
    <x v="3"/>
    <x v="1"/>
    <s v="No"/>
    <n v="4"/>
    <x v="1"/>
    <n v="93"/>
    <n v="0.03"/>
    <n v="4.29"/>
    <x v="0"/>
    <n v="21"/>
    <s v="No"/>
    <d v="2019-03-31T00:00:00"/>
    <x v="176"/>
    <n v="89"/>
    <s v="Active"/>
    <s v="No"/>
  </r>
  <r>
    <n v="2716"/>
    <s v="Lexington Av. Zen Garden Apartment"/>
    <n v="574"/>
    <s v="New York"/>
    <n v="1"/>
    <n v="0.95"/>
    <x v="1"/>
    <n v="7"/>
    <x v="1"/>
    <x v="3"/>
    <x v="1"/>
    <s v="No"/>
    <n v="4"/>
    <x v="1"/>
    <n v="134"/>
    <n v="0.03"/>
    <n v="4.93"/>
    <x v="1"/>
    <n v="119"/>
    <s v="Yes"/>
    <d v="2017-05-28T00:00:00"/>
    <x v="156"/>
    <n v="312"/>
    <s v="Active"/>
    <s v="No"/>
  </r>
  <r>
    <n v="2717"/>
    <s v="Beautiful Williamsburg Loft"/>
    <n v="562"/>
    <s v="New York"/>
    <n v="1"/>
    <n v="0.97"/>
    <x v="1"/>
    <n v="12"/>
    <x v="1"/>
    <x v="9"/>
    <x v="1"/>
    <s v="No"/>
    <n v="2"/>
    <x v="0"/>
    <n v="250"/>
    <n v="0.04"/>
    <n v="5"/>
    <x v="1"/>
    <n v="10"/>
    <s v="No"/>
    <d v="2017-06-21T00:00:00"/>
    <x v="640"/>
    <n v="0"/>
    <s v="Inactive"/>
    <s v="Yes"/>
  </r>
  <r>
    <n v="2718"/>
    <s v="Sun-drenched Apt in 1820's Style Home"/>
    <n v="576"/>
    <s v="New York"/>
    <n v="0.67"/>
    <n v="0.35"/>
    <x v="0"/>
    <n v="9"/>
    <x v="1"/>
    <x v="16"/>
    <x v="1"/>
    <s v="No"/>
    <n v="2"/>
    <x v="0"/>
    <n v="110"/>
    <n v="0.03"/>
    <n v="4.93"/>
    <x v="1"/>
    <n v="15"/>
    <s v="No"/>
    <d v="2017-06-06T00:00:00"/>
    <x v="21"/>
    <n v="55"/>
    <s v="Active"/>
    <s v="No"/>
  </r>
  <r>
    <n v="2719"/>
    <s v="Peace in Brooklyn"/>
    <n v="3242"/>
    <s v="New York"/>
    <n v="1"/>
    <n v="1"/>
    <x v="1"/>
    <n v="7"/>
    <x v="1"/>
    <x v="3"/>
    <x v="1"/>
    <s v="No"/>
    <n v="4"/>
    <x v="1"/>
    <n v="159"/>
    <n v="0.03"/>
    <n v="4.76"/>
    <x v="1"/>
    <n v="119"/>
    <s v="No"/>
    <d v="2017-06-25T00:00:00"/>
    <x v="160"/>
    <n v="360"/>
    <s v="Active"/>
    <s v="No"/>
  </r>
  <r>
    <n v="2720"/>
    <s v="Your Brooklyn Oasis"/>
    <n v="3211"/>
    <s v="New York"/>
    <n v="0.93"/>
    <n v="0.98"/>
    <x v="0"/>
    <n v="8"/>
    <x v="1"/>
    <x v="11"/>
    <x v="0"/>
    <s v="Yes"/>
    <n v="2"/>
    <x v="0"/>
    <n v="28"/>
    <n v="0.03"/>
    <n v="4.82"/>
    <x v="1"/>
    <n v="130"/>
    <s v="Yes"/>
    <d v="2017-06-05T00:00:00"/>
    <x v="142"/>
    <n v="329"/>
    <s v="Active"/>
    <s v="No"/>
  </r>
  <r>
    <n v="2721"/>
    <s v="ðŸŒ¤ SUNNY PENTHOUSE ðŸš¶WALK TO MAIN ST FLUSHINGðŸš¶â€â™€ï¸"/>
    <n v="1086"/>
    <s v="New York"/>
    <n v="1"/>
    <n v="1"/>
    <x v="1"/>
    <n v="22"/>
    <x v="2"/>
    <x v="25"/>
    <x v="1"/>
    <s v="No"/>
    <n v="6"/>
    <x v="2"/>
    <n v="117"/>
    <n v="0.03"/>
    <n v="5"/>
    <x v="1"/>
    <n v="3"/>
    <s v="No"/>
    <d v="2018-08-23T00:00:00"/>
    <x v="491"/>
    <n v="365"/>
    <s v="Active"/>
    <s v="Yes"/>
  </r>
  <r>
    <n v="2722"/>
    <s v="Greenpoint Brooklyn: Enchanting, quiet &amp; peaceful"/>
    <n v="994"/>
    <s v="New York"/>
    <n v="1"/>
    <n v="0"/>
    <x v="0"/>
    <n v="11"/>
    <x v="1"/>
    <x v="8"/>
    <x v="1"/>
    <s v="No"/>
    <n v="2"/>
    <x v="0"/>
    <n v="229"/>
    <n v="0.04"/>
    <n v="5"/>
    <x v="1"/>
    <n v="16"/>
    <s v="No"/>
    <d v="2017-09-03T00:00:00"/>
    <x v="39"/>
    <n v="132"/>
    <s v="Active"/>
    <s v="No"/>
  </r>
  <r>
    <n v="2723"/>
    <s v="Studio apartment close to Central Park"/>
    <n v="3232"/>
    <s v="New York"/>
    <n v="1"/>
    <n v="0.97"/>
    <x v="1"/>
    <n v="19"/>
    <x v="0"/>
    <x v="12"/>
    <x v="1"/>
    <s v="No"/>
    <n v="3"/>
    <x v="1"/>
    <n v="149"/>
    <n v="0.03"/>
    <n v="4.88"/>
    <x v="1"/>
    <n v="110"/>
    <s v="Yes"/>
    <d v="2017-05-23T00:00:00"/>
    <x v="226"/>
    <n v="74"/>
    <s v="Active"/>
    <s v="No"/>
  </r>
  <r>
    <n v="2724"/>
    <s v="Beautiful Bright bedroom with private bathroom"/>
    <n v="537"/>
    <s v="New York"/>
    <n v="0.89"/>
    <n v="0.82"/>
    <x v="0"/>
    <n v="12"/>
    <x v="1"/>
    <x v="9"/>
    <x v="0"/>
    <s v="Yes"/>
    <n v="2"/>
    <x v="0"/>
    <n v="85"/>
    <n v="0.03"/>
    <n v="5"/>
    <x v="1"/>
    <n v="18"/>
    <s v="No"/>
    <d v="2017-09-25T00:00:00"/>
    <x v="168"/>
    <n v="183"/>
    <s v="Active"/>
    <s v="Yes"/>
  </r>
  <r>
    <n v="2725"/>
    <s v="Amazing 1 Bedroom, Bedstuy!"/>
    <n v="1515"/>
    <s v="New York"/>
    <n v="0.8"/>
    <n v="0.46"/>
    <x v="0"/>
    <n v="7"/>
    <x v="1"/>
    <x v="3"/>
    <x v="1"/>
    <s v="No"/>
    <n v="3"/>
    <x v="1"/>
    <n v="75"/>
    <n v="0.03"/>
    <n v="4.82"/>
    <x v="1"/>
    <n v="11"/>
    <s v="No"/>
    <d v="2017-07-03T00:00:00"/>
    <x v="14"/>
    <n v="15"/>
    <s v="Active"/>
    <s v="Yes"/>
  </r>
  <r>
    <n v="2726"/>
    <s v="Private Bedroom in Lovely Astoria Home"/>
    <n v="3251"/>
    <s v="New York"/>
    <n v="1"/>
    <n v="0.96"/>
    <x v="0"/>
    <n v="21"/>
    <x v="2"/>
    <x v="13"/>
    <x v="0"/>
    <s v="Yes"/>
    <n v="2"/>
    <x v="0"/>
    <n v="53"/>
    <n v="0.03"/>
    <n v="4.88"/>
    <x v="1"/>
    <n v="156"/>
    <s v="Yes"/>
    <d v="2017-06-11T00:00:00"/>
    <x v="4"/>
    <n v="179"/>
    <s v="Active"/>
    <s v="Yes"/>
  </r>
  <r>
    <n v="2727"/>
    <s v="One bedroom with private roof deck"/>
    <n v="909"/>
    <s v="New York"/>
    <n v="1"/>
    <n v="0.62"/>
    <x v="0"/>
    <n v="8"/>
    <x v="1"/>
    <x v="11"/>
    <x v="1"/>
    <s v="No"/>
    <n v="2"/>
    <x v="0"/>
    <n v="125"/>
    <n v="0.03"/>
    <n v="4.9000000000000004"/>
    <x v="1"/>
    <n v="39"/>
    <s v="No"/>
    <d v="2017-07-25T00:00:00"/>
    <x v="33"/>
    <n v="74"/>
    <s v="Active"/>
    <s v="No"/>
  </r>
  <r>
    <n v="2728"/>
    <s v="Hip yet chic full private room 10 minutes to city"/>
    <n v="2849"/>
    <s v="New York"/>
    <n v="1"/>
    <n v="1"/>
    <x v="1"/>
    <n v="12"/>
    <x v="1"/>
    <x v="9"/>
    <x v="0"/>
    <s v="Yes"/>
    <n v="2"/>
    <x v="0"/>
    <n v="66"/>
    <n v="0.03"/>
    <n v="5"/>
    <x v="1"/>
    <n v="13"/>
    <s v="No"/>
    <d v="2019-07-04T00:00:00"/>
    <x v="66"/>
    <n v="157"/>
    <s v="Active"/>
    <s v="Yes"/>
  </r>
  <r>
    <n v="2729"/>
    <s v="Private room#3 starting at $67 a night per person."/>
    <n v="1427"/>
    <s v="New York"/>
    <n v="1"/>
    <n v="0.87"/>
    <x v="1"/>
    <n v="10"/>
    <x v="1"/>
    <x v="17"/>
    <x v="0"/>
    <s v="Yes"/>
    <n v="2"/>
    <x v="0"/>
    <n v="67"/>
    <n v="0.03"/>
    <n v="4.67"/>
    <x v="1"/>
    <n v="6"/>
    <s v="No"/>
    <d v="2017-09-13T00:00:00"/>
    <x v="432"/>
    <n v="350"/>
    <s v="Active"/>
    <s v="No"/>
  </r>
  <r>
    <n v="2730"/>
    <s v="Modern Sunny Quiet Apartment - 1 minute to Subway"/>
    <n v="2334"/>
    <s v="New York"/>
    <n v="1"/>
    <n v="0.83"/>
    <x v="1"/>
    <n v="7"/>
    <x v="1"/>
    <x v="3"/>
    <x v="1"/>
    <s v="No"/>
    <n v="4"/>
    <x v="1"/>
    <n v="104"/>
    <n v="0.03"/>
    <n v="4.97"/>
    <x v="1"/>
    <n v="37"/>
    <s v="No"/>
    <d v="2017-07-05T00:00:00"/>
    <x v="29"/>
    <n v="4"/>
    <s v="Active"/>
    <s v="No"/>
  </r>
  <r>
    <n v="2731"/>
    <s v="PRIVATE BATHROOM  AND KITCHEN AREA"/>
    <n v="3253"/>
    <s v="New York"/>
    <n v="0.71"/>
    <n v="0.96"/>
    <x v="0"/>
    <n v="31"/>
    <x v="3"/>
    <x v="30"/>
    <x v="0"/>
    <s v="Yes"/>
    <n v="2"/>
    <x v="0"/>
    <n v="49"/>
    <n v="0.03"/>
    <n v="4.51"/>
    <x v="1"/>
    <n v="63"/>
    <s v="No"/>
    <d v="2017-06-25T00:00:00"/>
    <x v="90"/>
    <n v="247"/>
    <s v="Active"/>
    <s v="Yes"/>
  </r>
  <r>
    <n v="2732"/>
    <s v="Cozy Room in Modern Loft in Williamsburg"/>
    <n v="942"/>
    <s v="California"/>
    <n v="0.85"/>
    <n v="0.52"/>
    <x v="0"/>
    <n v="12"/>
    <x v="1"/>
    <x v="9"/>
    <x v="0"/>
    <s v="Yes"/>
    <n v="2"/>
    <x v="0"/>
    <n v="200"/>
    <n v="0.04"/>
    <n v="4.9000000000000004"/>
    <x v="1"/>
    <n v="10"/>
    <s v="No"/>
    <d v="2017-05-26T00:00:00"/>
    <x v="593"/>
    <n v="179"/>
    <s v="Active"/>
    <s v="No"/>
  </r>
  <r>
    <n v="2733"/>
    <s v="BK's Finest Jack&amp;Jill ShareRoom Close to Train/Bus"/>
    <n v="2571"/>
    <s v="New York"/>
    <n v="0.84"/>
    <n v="0.97"/>
    <x v="0"/>
    <n v="8"/>
    <x v="1"/>
    <x v="11"/>
    <x v="2"/>
    <s v="Yes"/>
    <n v="1"/>
    <x v="0"/>
    <n v="29"/>
    <n v="0.03"/>
    <n v="4.4800000000000004"/>
    <x v="0"/>
    <n v="143"/>
    <s v="No"/>
    <d v="2017-06-22T00:00:00"/>
    <x v="60"/>
    <n v="0"/>
    <s v="Inactive"/>
    <s v="Yes"/>
  </r>
  <r>
    <n v="2734"/>
    <s v="Beautiful/Cozy 2BR Apartment"/>
    <n v="3254"/>
    <s v="New York"/>
    <n v="1"/>
    <n v="1"/>
    <x v="0"/>
    <n v="8"/>
    <x v="1"/>
    <x v="11"/>
    <x v="1"/>
    <s v="No"/>
    <n v="4"/>
    <x v="1"/>
    <n v="86"/>
    <n v="0.03"/>
    <n v="4.6399999999999997"/>
    <x v="1"/>
    <n v="122"/>
    <s v="No"/>
    <d v="2017-06-11T00:00:00"/>
    <x v="31"/>
    <n v="103"/>
    <s v="Active"/>
    <s v="No"/>
  </r>
  <r>
    <n v="2735"/>
    <s v="Private Oasis (A)"/>
    <n v="3247"/>
    <s v="New York"/>
    <n v="0"/>
    <n v="0.74"/>
    <x v="0"/>
    <n v="22"/>
    <x v="2"/>
    <x v="25"/>
    <x v="0"/>
    <s v="Yes"/>
    <n v="3"/>
    <x v="1"/>
    <n v="66"/>
    <n v="0.03"/>
    <n v="4.55"/>
    <x v="1"/>
    <n v="64"/>
    <s v="No"/>
    <d v="2017-07-01T00:00:00"/>
    <x v="96"/>
    <n v="2"/>
    <s v="Active"/>
    <s v="No"/>
  </r>
  <r>
    <n v="2736"/>
    <s v="Home Away from Homeâ€”Modern Harlem Apartment"/>
    <n v="1690"/>
    <s v="New York"/>
    <n v="1"/>
    <n v="0.92"/>
    <x v="0"/>
    <n v="16"/>
    <x v="0"/>
    <x v="10"/>
    <x v="1"/>
    <s v="No"/>
    <n v="2"/>
    <x v="0"/>
    <n v="77"/>
    <n v="0.03"/>
    <n v="4.8"/>
    <x v="1"/>
    <n v="10"/>
    <s v="No"/>
    <d v="2017-06-15T00:00:00"/>
    <x v="518"/>
    <n v="0"/>
    <s v="Inactive"/>
    <s v="No"/>
  </r>
  <r>
    <n v="2737"/>
    <s v="Private bedroom - Next to Subway &amp; Central Park"/>
    <n v="2990"/>
    <s v="New York"/>
    <n v="1"/>
    <n v="0.92"/>
    <x v="0"/>
    <n v="19"/>
    <x v="0"/>
    <x v="12"/>
    <x v="0"/>
    <s v="Yes"/>
    <n v="3"/>
    <x v="1"/>
    <n v="85"/>
    <n v="0.03"/>
    <n v="4.9000000000000004"/>
    <x v="1"/>
    <n v="81"/>
    <s v="No"/>
    <d v="2017-06-12T00:00:00"/>
    <x v="517"/>
    <n v="15"/>
    <s v="Active"/>
    <s v="No"/>
  </r>
  <r>
    <n v="2738"/>
    <s v="Sunny 2 bedroom apartment on Upper East Side"/>
    <n v="244"/>
    <s v="New York"/>
    <n v="1"/>
    <n v="1"/>
    <x v="0"/>
    <n v="19"/>
    <x v="0"/>
    <x v="12"/>
    <x v="1"/>
    <s v="No"/>
    <n v="4"/>
    <x v="1"/>
    <n v="108"/>
    <n v="0.03"/>
    <n v="4.67"/>
    <x v="1"/>
    <n v="3"/>
    <s v="No"/>
    <d v="2017-07-02T00:00:00"/>
    <x v="176"/>
    <n v="0"/>
    <s v="Inactive"/>
    <s v="Yes"/>
  </r>
  <r>
    <n v="2739"/>
    <s v="MODERN GARDEN 1BR IN NEWLY RENOVATED TOWNHOUSE"/>
    <n v="2812"/>
    <s v="New York"/>
    <n v="1"/>
    <n v="1"/>
    <x v="1"/>
    <n v="7"/>
    <x v="1"/>
    <x v="3"/>
    <x v="1"/>
    <s v="No"/>
    <n v="4"/>
    <x v="1"/>
    <n v="119"/>
    <n v="0.03"/>
    <n v="4.99"/>
    <x v="1"/>
    <n v="90"/>
    <s v="No"/>
    <d v="2017-06-05T00:00:00"/>
    <x v="97"/>
    <n v="130"/>
    <s v="Active"/>
    <s v="Yes"/>
  </r>
  <r>
    <n v="2740"/>
    <s v="Workspace Room 2"/>
    <n v="1425"/>
    <s v="New York"/>
    <n v="0.67"/>
    <n v="0.33"/>
    <x v="0"/>
    <n v="8"/>
    <x v="1"/>
    <x v="11"/>
    <x v="0"/>
    <s v="Yes"/>
    <n v="2"/>
    <x v="0"/>
    <n v="37"/>
    <n v="0.03"/>
    <n v="4.25"/>
    <x v="0"/>
    <n v="8"/>
    <s v="No"/>
    <d v="2017-09-30T00:00:00"/>
    <x v="648"/>
    <n v="365"/>
    <s v="Active"/>
    <s v="No"/>
  </r>
  <r>
    <n v="2741"/>
    <s v="Large 1Room Apt Near Gramercy Park &amp; Alphabet City"/>
    <n v="2337"/>
    <s v="New York"/>
    <n v="1"/>
    <n v="0.99"/>
    <x v="1"/>
    <n v="18"/>
    <x v="0"/>
    <x v="20"/>
    <x v="1"/>
    <s v="No"/>
    <n v="2"/>
    <x v="0"/>
    <n v="149"/>
    <n v="0.03"/>
    <n v="4.9800000000000004"/>
    <x v="1"/>
    <n v="189"/>
    <s v="Yes"/>
    <d v="2017-07-23T00:00:00"/>
    <x v="58"/>
    <n v="70"/>
    <s v="Active"/>
    <s v="No"/>
  </r>
  <r>
    <n v="2742"/>
    <s v="Sunny Bedroom Steps to Subway &amp; Central Park"/>
    <n v="3227"/>
    <s v="New York"/>
    <n v="1"/>
    <n v="1"/>
    <x v="1"/>
    <n v="14"/>
    <x v="0"/>
    <x v="2"/>
    <x v="0"/>
    <s v="Yes"/>
    <n v="2"/>
    <x v="0"/>
    <n v="89"/>
    <n v="0.03"/>
    <n v="4.9000000000000004"/>
    <x v="1"/>
    <n v="91"/>
    <s v="No"/>
    <d v="2017-06-28T00:00:00"/>
    <x v="52"/>
    <n v="333"/>
    <s v="Active"/>
    <s v="Yes"/>
  </r>
  <r>
    <n v="2743"/>
    <s v="Thee Bohemian BNB Astoria"/>
    <n v="3258"/>
    <s v="New York"/>
    <n v="1"/>
    <n v="1"/>
    <x v="1"/>
    <n v="21"/>
    <x v="2"/>
    <x v="13"/>
    <x v="0"/>
    <s v="Yes"/>
    <n v="2"/>
    <x v="0"/>
    <n v="85"/>
    <n v="0.03"/>
    <n v="5"/>
    <x v="1"/>
    <n v="67"/>
    <s v="No"/>
    <d v="2017-07-05T00:00:00"/>
    <x v="25"/>
    <n v="89"/>
    <s v="Active"/>
    <s v="Yes"/>
  </r>
  <r>
    <n v="2744"/>
    <s v="Loft @ Long Island City"/>
    <n v="2745"/>
    <s v="New York"/>
    <n v="0"/>
    <n v="0.54"/>
    <x v="0"/>
    <n v="24"/>
    <x v="2"/>
    <x v="5"/>
    <x v="0"/>
    <s v="Yes"/>
    <n v="1"/>
    <x v="0"/>
    <n v="45"/>
    <n v="0.03"/>
    <n v="4.8899999999999997"/>
    <x v="1"/>
    <n v="19"/>
    <s v="No"/>
    <d v="2017-08-20T00:00:00"/>
    <x v="164"/>
    <n v="88"/>
    <s v="Active"/>
    <s v="No"/>
  </r>
  <r>
    <n v="2745"/>
    <s v="Spacious, Quiet, Cozy Art-Filled Chelsea Apartment"/>
    <n v="1935"/>
    <s v="New York"/>
    <n v="1"/>
    <n v="0.85"/>
    <x v="1"/>
    <n v="13"/>
    <x v="0"/>
    <x v="7"/>
    <x v="1"/>
    <s v="No"/>
    <n v="2"/>
    <x v="0"/>
    <n v="350"/>
    <n v="0.04"/>
    <n v="5"/>
    <x v="1"/>
    <n v="17"/>
    <s v="No"/>
    <d v="2018-05-20T00:00:00"/>
    <x v="304"/>
    <n v="34"/>
    <s v="Active"/>
    <s v="No"/>
  </r>
  <r>
    <n v="2746"/>
    <s v="Beautiful Garden Level Apt. with Backyard!"/>
    <n v="273"/>
    <s v="Vermont"/>
    <n v="1"/>
    <n v="0.4"/>
    <x v="1"/>
    <n v="8"/>
    <x v="1"/>
    <x v="11"/>
    <x v="1"/>
    <s v="No"/>
    <n v="4"/>
    <x v="1"/>
    <n v="126"/>
    <n v="0.03"/>
    <n v="4.93"/>
    <x v="1"/>
    <n v="15"/>
    <s v="No"/>
    <d v="2017-08-09T00:00:00"/>
    <x v="144"/>
    <n v="57"/>
    <s v="Active"/>
    <s v="No"/>
  </r>
  <r>
    <n v="2747"/>
    <s v="1 bed, 1 bath, 1 block to train, Wash/Dry, Yard"/>
    <n v="336"/>
    <s v="New York"/>
    <n v="0"/>
    <n v="0.5"/>
    <x v="0"/>
    <n v="7"/>
    <x v="1"/>
    <x v="3"/>
    <x v="0"/>
    <s v="Yes"/>
    <n v="2"/>
    <x v="0"/>
    <n v="89"/>
    <n v="0.03"/>
    <n v="4.8600000000000003"/>
    <x v="1"/>
    <n v="7"/>
    <s v="No"/>
    <d v="2017-06-29T00:00:00"/>
    <x v="24"/>
    <n v="106"/>
    <s v="Active"/>
    <s v="No"/>
  </r>
  <r>
    <n v="2748"/>
    <s v="1 Block from Subway, Central Location, Great Price"/>
    <n v="3255"/>
    <s v="New York"/>
    <n v="0.8"/>
    <n v="1"/>
    <x v="0"/>
    <n v="7"/>
    <x v="1"/>
    <x v="3"/>
    <x v="0"/>
    <s v="Yes"/>
    <n v="1"/>
    <x v="0"/>
    <n v="35"/>
    <n v="0.03"/>
    <n v="4.8099999999999996"/>
    <x v="1"/>
    <n v="246"/>
    <s v="Yes"/>
    <d v="2017-06-17T00:00:00"/>
    <x v="149"/>
    <n v="75"/>
    <s v="Active"/>
    <s v="Yes"/>
  </r>
  <r>
    <n v="2749"/>
    <s v="The Absolute Best Location in NYC â€“ Priv. Bedroom"/>
    <n v="1647"/>
    <s v="New York"/>
    <n v="1"/>
    <n v="0.88"/>
    <x v="1"/>
    <n v="24"/>
    <x v="2"/>
    <x v="5"/>
    <x v="0"/>
    <s v="Yes"/>
    <n v="2"/>
    <x v="0"/>
    <n v="79"/>
    <n v="0.03"/>
    <n v="4.92"/>
    <x v="1"/>
    <n v="144"/>
    <s v="Yes"/>
    <d v="2017-06-22T00:00:00"/>
    <x v="86"/>
    <n v="169"/>
    <s v="Active"/>
    <s v="No"/>
  </r>
  <r>
    <n v="2750"/>
    <s v="The Broadway Home : North Wing"/>
    <n v="3209"/>
    <s v="New York"/>
    <n v="0.13"/>
    <n v="0.73"/>
    <x v="0"/>
    <n v="12"/>
    <x v="1"/>
    <x v="9"/>
    <x v="0"/>
    <s v="Yes"/>
    <n v="2"/>
    <x v="0"/>
    <n v="85"/>
    <n v="0.03"/>
    <n v="4.1100000000000003"/>
    <x v="0"/>
    <n v="9"/>
    <s v="No"/>
    <d v="2017-07-31T00:00:00"/>
    <x v="649"/>
    <n v="0"/>
    <s v="Inactive"/>
    <s v="Yes"/>
  </r>
  <r>
    <n v="2751"/>
    <s v="Cozy Brooklyn Oasis"/>
    <n v="3260"/>
    <s v="New York"/>
    <n v="1"/>
    <n v="1"/>
    <x v="1"/>
    <n v="7"/>
    <x v="1"/>
    <x v="3"/>
    <x v="1"/>
    <s v="No"/>
    <n v="5"/>
    <x v="1"/>
    <n v="96"/>
    <n v="0.03"/>
    <n v="4.8899999999999997"/>
    <x v="1"/>
    <n v="151"/>
    <s v="Yes"/>
    <d v="2017-06-20T00:00:00"/>
    <x v="142"/>
    <n v="323"/>
    <s v="Active"/>
    <s v="Yes"/>
  </r>
  <r>
    <n v="2752"/>
    <s v="Musician's Getaway + Full Analog Recording Studio"/>
    <n v="47"/>
    <s v="New York"/>
    <n v="1"/>
    <n v="0.83"/>
    <x v="0"/>
    <n v="7"/>
    <x v="1"/>
    <x v="3"/>
    <x v="0"/>
    <s v="Yes"/>
    <n v="4"/>
    <x v="1"/>
    <n v="80"/>
    <n v="0.03"/>
    <n v="5"/>
    <x v="1"/>
    <n v="12"/>
    <s v="No"/>
    <d v="2017-06-10T00:00:00"/>
    <x v="25"/>
    <n v="363"/>
    <s v="Active"/>
    <s v="No"/>
  </r>
  <r>
    <n v="2753"/>
    <s v="Private Room in Bushwick Loft Minutes from L Train"/>
    <n v="2197"/>
    <s v="New York"/>
    <n v="1"/>
    <n v="0.63"/>
    <x v="0"/>
    <n v="12"/>
    <x v="1"/>
    <x v="9"/>
    <x v="0"/>
    <s v="Yes"/>
    <n v="1"/>
    <x v="0"/>
    <n v="68"/>
    <n v="0.03"/>
    <n v="4.58"/>
    <x v="1"/>
    <n v="24"/>
    <s v="No"/>
    <d v="2017-06-10T00:00:00"/>
    <x v="65"/>
    <n v="365"/>
    <s v="Active"/>
    <s v="No"/>
  </r>
  <r>
    <n v="2754"/>
    <s v="Quiet garden studio in Bushwick"/>
    <n v="2022"/>
    <s v="New York"/>
    <n v="0.89"/>
    <n v="1"/>
    <x v="1"/>
    <n v="8"/>
    <x v="1"/>
    <x v="11"/>
    <x v="1"/>
    <s v="No"/>
    <n v="4"/>
    <x v="1"/>
    <n v="100"/>
    <n v="0.03"/>
    <n v="5"/>
    <x v="1"/>
    <n v="23"/>
    <s v="No"/>
    <d v="2019-07-07T00:00:00"/>
    <x v="110"/>
    <n v="174"/>
    <s v="Active"/>
    <s v="No"/>
  </r>
  <r>
    <n v="2755"/>
    <s v="BK's Finest Jack&amp;Jill2 Share NearTransportation"/>
    <n v="2571"/>
    <s v="New York"/>
    <n v="0.84"/>
    <n v="0.97"/>
    <x v="0"/>
    <n v="8"/>
    <x v="1"/>
    <x v="11"/>
    <x v="2"/>
    <s v="Yes"/>
    <n v="1"/>
    <x v="0"/>
    <n v="32"/>
    <n v="0.03"/>
    <n v="4.5599999999999996"/>
    <x v="1"/>
    <n v="167"/>
    <s v="No"/>
    <d v="2017-06-23T00:00:00"/>
    <x v="37"/>
    <n v="0"/>
    <s v="Inactive"/>
    <s v="Yes"/>
  </r>
  <r>
    <n v="2756"/>
    <s v="Private Room in Modern Loft in Williamsburg"/>
    <n v="2227"/>
    <s v="New York"/>
    <n v="1"/>
    <n v="0.56999999999999995"/>
    <x v="0"/>
    <n v="12"/>
    <x v="1"/>
    <x v="9"/>
    <x v="0"/>
    <s v="Yes"/>
    <n v="2"/>
    <x v="0"/>
    <n v="105"/>
    <n v="0.03"/>
    <n v="4.75"/>
    <x v="1"/>
    <n v="4"/>
    <s v="No"/>
    <d v="2017-10-10T00:00:00"/>
    <x v="42"/>
    <n v="364"/>
    <s v="Active"/>
    <s v="No"/>
  </r>
  <r>
    <n v="2757"/>
    <s v="Private Room in Modern Loft in Williamsburg"/>
    <n v="942"/>
    <s v="California"/>
    <n v="0.85"/>
    <n v="0.52"/>
    <x v="0"/>
    <n v="12"/>
    <x v="1"/>
    <x v="9"/>
    <x v="0"/>
    <s v="Yes"/>
    <n v="2"/>
    <x v="0"/>
    <n v="120"/>
    <n v="0.03"/>
    <n v="4.5"/>
    <x v="1"/>
    <n v="8"/>
    <s v="No"/>
    <d v="2017-06-25T00:00:00"/>
    <x v="650"/>
    <n v="269"/>
    <s v="Active"/>
    <s v="No"/>
  </r>
  <r>
    <n v="2758"/>
    <s v="Beautiful Room in Coliving Space in Williamsburg"/>
    <n v="942"/>
    <s v="California"/>
    <n v="0.85"/>
    <n v="0.52"/>
    <x v="0"/>
    <n v="12"/>
    <x v="1"/>
    <x v="9"/>
    <x v="0"/>
    <s v="Yes"/>
    <n v="2"/>
    <x v="0"/>
    <n v="191"/>
    <n v="0.03"/>
    <n v="4.67"/>
    <x v="1"/>
    <n v="3"/>
    <s v="No"/>
    <d v="2017-06-09T00:00:00"/>
    <x v="651"/>
    <n v="44"/>
    <s v="Active"/>
    <s v="No"/>
  </r>
  <r>
    <n v="2759"/>
    <s v="Workspace Room 1"/>
    <n v="1425"/>
    <s v="New York"/>
    <n v="0.67"/>
    <n v="0.33"/>
    <x v="0"/>
    <n v="8"/>
    <x v="1"/>
    <x v="11"/>
    <x v="0"/>
    <s v="Yes"/>
    <n v="3"/>
    <x v="1"/>
    <n v="37"/>
    <n v="0.03"/>
    <n v="4"/>
    <x v="0"/>
    <n v="9"/>
    <s v="No"/>
    <d v="2017-07-07T00:00:00"/>
    <x v="293"/>
    <n v="365"/>
    <s v="Active"/>
    <s v="No"/>
  </r>
  <r>
    <n v="2760"/>
    <s v="Great Apt in best of Williamsburg mins to NYC!!!"/>
    <n v="3108"/>
    <s v="New York"/>
    <n v="0.5"/>
    <n v="0.14000000000000001"/>
    <x v="0"/>
    <n v="12"/>
    <x v="1"/>
    <x v="9"/>
    <x v="1"/>
    <s v="No"/>
    <n v="3"/>
    <x v="1"/>
    <n v="185"/>
    <n v="0.03"/>
    <n v="4.83"/>
    <x v="1"/>
    <n v="6"/>
    <s v="No"/>
    <d v="2017-07-23T00:00:00"/>
    <x v="34"/>
    <n v="364"/>
    <s v="Active"/>
    <s v="No"/>
  </r>
  <r>
    <n v="2761"/>
    <s v="Large one bedroom apt., very bright, huge balcony."/>
    <n v="255"/>
    <s v="New York"/>
    <n v="1"/>
    <n v="1"/>
    <x v="0"/>
    <n v="20"/>
    <x v="0"/>
    <x v="1"/>
    <x v="1"/>
    <s v="No"/>
    <n v="2"/>
    <x v="0"/>
    <n v="180"/>
    <n v="0.03"/>
    <n v="4.9000000000000004"/>
    <x v="1"/>
    <n v="10"/>
    <s v="No"/>
    <d v="2017-10-15T00:00:00"/>
    <x v="200"/>
    <n v="59"/>
    <s v="Active"/>
    <s v="No"/>
  </r>
  <r>
    <n v="2762"/>
    <s v="Cozy Room by  Lincoln Hospital and Yankee Stadium."/>
    <n v="2016"/>
    <s v="New York"/>
    <n v="1"/>
    <n v="0.75"/>
    <x v="1"/>
    <n v="2"/>
    <x v="4"/>
    <x v="24"/>
    <x v="0"/>
    <s v="Yes"/>
    <n v="2"/>
    <x v="0"/>
    <n v="75"/>
    <n v="0.03"/>
    <n v="4.99"/>
    <x v="1"/>
    <n v="104"/>
    <s v="Yes"/>
    <d v="2017-06-11T00:00:00"/>
    <x v="76"/>
    <n v="365"/>
    <s v="Active"/>
    <s v="No"/>
  </r>
  <r>
    <n v="2763"/>
    <s v="Private Room in Cozy Loft in Williamsburg"/>
    <n v="2227"/>
    <s v="New York"/>
    <n v="1"/>
    <n v="0.56999999999999995"/>
    <x v="0"/>
    <n v="12"/>
    <x v="1"/>
    <x v="9"/>
    <x v="0"/>
    <s v="Yes"/>
    <n v="2"/>
    <x v="0"/>
    <n v="200"/>
    <n v="0.04"/>
    <n v="4.8899999999999997"/>
    <x v="1"/>
    <n v="9"/>
    <s v="No"/>
    <d v="2017-06-14T00:00:00"/>
    <x v="1"/>
    <n v="45"/>
    <s v="Active"/>
    <s v="No"/>
  </r>
  <r>
    <n v="2764"/>
    <s v="Central Location, 1 Block from Subway, Great Price"/>
    <n v="3255"/>
    <s v="New York"/>
    <n v="0.8"/>
    <n v="1"/>
    <x v="0"/>
    <n v="7"/>
    <x v="1"/>
    <x v="3"/>
    <x v="0"/>
    <s v="Yes"/>
    <n v="1"/>
    <x v="0"/>
    <n v="35"/>
    <n v="0.03"/>
    <n v="4.58"/>
    <x v="1"/>
    <n v="233"/>
    <s v="No"/>
    <d v="2017-06-22T00:00:00"/>
    <x v="228"/>
    <n v="75"/>
    <s v="Active"/>
    <s v="Yes"/>
  </r>
  <r>
    <n v="2765"/>
    <s v="NYC Home Away from Home (Triplex)"/>
    <n v="2795"/>
    <s v="New York"/>
    <n v="1"/>
    <n v="0.51"/>
    <x v="1"/>
    <n v="20"/>
    <x v="0"/>
    <x v="1"/>
    <x v="1"/>
    <s v="No"/>
    <n v="11"/>
    <x v="2"/>
    <n v="800"/>
    <n v="0.05"/>
    <n v="4.75"/>
    <x v="1"/>
    <n v="8"/>
    <s v="No"/>
    <d v="2017-09-04T00:00:00"/>
    <x v="44"/>
    <n v="362"/>
    <s v="Active"/>
    <s v="No"/>
  </r>
  <r>
    <n v="2766"/>
    <s v="Gorgeous Sunny Room Avaliable in 3Br Condo"/>
    <n v="1774"/>
    <s v="New York"/>
    <n v="1"/>
    <n v="0.93"/>
    <x v="1"/>
    <n v="16"/>
    <x v="0"/>
    <x v="10"/>
    <x v="0"/>
    <s v="Yes"/>
    <n v="2"/>
    <x v="0"/>
    <n v="55"/>
    <n v="0.03"/>
    <n v="4.92"/>
    <x v="1"/>
    <n v="38"/>
    <s v="No"/>
    <d v="2017-06-26T00:00:00"/>
    <x v="15"/>
    <n v="89"/>
    <s v="Active"/>
    <s v="No"/>
  </r>
  <r>
    <n v="2767"/>
    <s v="Newly Renovated 1 Bedroom in Hell's Kitchen. 58/10"/>
    <n v="2658"/>
    <s v="England"/>
    <n v="1"/>
    <n v="1"/>
    <x v="0"/>
    <n v="17"/>
    <x v="0"/>
    <x v="0"/>
    <x v="1"/>
    <s v="No"/>
    <n v="5"/>
    <x v="1"/>
    <n v="282.66000000000003"/>
    <n v="0.04"/>
    <n v="5"/>
    <x v="1"/>
    <n v="3"/>
    <s v="No"/>
    <d v="2017-07-20T00:00:00"/>
    <x v="533"/>
    <n v="0"/>
    <s v="Inactive"/>
    <s v="Yes"/>
  </r>
  <r>
    <n v="2768"/>
    <s v="BK's Finest SHARED ROOM 1 BED AVAILABLE"/>
    <n v="2571"/>
    <s v="New York"/>
    <n v="0.84"/>
    <n v="0.97"/>
    <x v="0"/>
    <n v="8"/>
    <x v="1"/>
    <x v="11"/>
    <x v="2"/>
    <s v="Yes"/>
    <n v="1"/>
    <x v="0"/>
    <n v="50"/>
    <n v="0.03"/>
    <n v="4.5"/>
    <x v="1"/>
    <n v="24"/>
    <s v="No"/>
    <d v="2017-07-03T00:00:00"/>
    <x v="652"/>
    <n v="0"/>
    <s v="Inactive"/>
    <s v="Yes"/>
  </r>
  <r>
    <n v="2769"/>
    <s v="Private room in a beautiful apartment"/>
    <n v="2716"/>
    <s v="New York"/>
    <n v="1"/>
    <n v="0.88"/>
    <x v="1"/>
    <n v="8"/>
    <x v="1"/>
    <x v="11"/>
    <x v="0"/>
    <s v="Yes"/>
    <n v="2"/>
    <x v="0"/>
    <n v="44"/>
    <n v="0.03"/>
    <n v="4.96"/>
    <x v="1"/>
    <n v="276"/>
    <s v="Yes"/>
    <d v="2017-06-10T00:00:00"/>
    <x v="29"/>
    <n v="6"/>
    <s v="Active"/>
    <s v="No"/>
  </r>
  <r>
    <n v="2770"/>
    <s v="HEART OF BROOKLYN, QUEEN BED, 1 BLOCK FROM SUBWAY!"/>
    <n v="3255"/>
    <s v="New York"/>
    <n v="0.8"/>
    <n v="1"/>
    <x v="0"/>
    <n v="7"/>
    <x v="1"/>
    <x v="3"/>
    <x v="0"/>
    <s v="Yes"/>
    <n v="1"/>
    <x v="0"/>
    <n v="35"/>
    <n v="0.03"/>
    <n v="4.6500000000000004"/>
    <x v="1"/>
    <n v="268"/>
    <s v="No"/>
    <d v="2017-06-19T00:00:00"/>
    <x v="327"/>
    <n v="13"/>
    <s v="Active"/>
    <s v="Yes"/>
  </r>
  <r>
    <n v="2771"/>
    <s v="Perfect Penthouse Duplex"/>
    <n v="2929"/>
    <s v="Connecticut"/>
    <n v="1"/>
    <n v="0.92"/>
    <x v="1"/>
    <n v="13"/>
    <x v="0"/>
    <x v="7"/>
    <x v="1"/>
    <s v="No"/>
    <n v="5"/>
    <x v="1"/>
    <n v="350"/>
    <n v="0.04"/>
    <n v="5"/>
    <x v="1"/>
    <n v="60"/>
    <s v="No"/>
    <d v="2018-01-04T00:00:00"/>
    <x v="32"/>
    <n v="185"/>
    <s v="Active"/>
    <s v="No"/>
  </r>
  <r>
    <n v="2772"/>
    <s v="Large loft studio"/>
    <n v="777"/>
    <s v="New York"/>
    <n v="1"/>
    <n v="0.9"/>
    <x v="0"/>
    <n v="12"/>
    <x v="1"/>
    <x v="9"/>
    <x v="1"/>
    <s v="No"/>
    <n v="4"/>
    <x v="1"/>
    <n v="99"/>
    <n v="0.03"/>
    <n v="4.8600000000000003"/>
    <x v="1"/>
    <n v="7"/>
    <s v="No"/>
    <d v="2017-08-29T00:00:00"/>
    <x v="0"/>
    <n v="79"/>
    <s v="Active"/>
    <s v="No"/>
  </r>
  <r>
    <n v="2773"/>
    <s v="Beautiful Apartment with Manhattan view."/>
    <n v="1640"/>
    <s v="New York"/>
    <n v="0.9"/>
    <n v="1"/>
    <x v="0"/>
    <n v="21"/>
    <x v="2"/>
    <x v="13"/>
    <x v="0"/>
    <s v="Yes"/>
    <n v="2"/>
    <x v="0"/>
    <n v="69"/>
    <n v="0.03"/>
    <n v="4.6900000000000004"/>
    <x v="1"/>
    <n v="89"/>
    <s v="No"/>
    <d v="2017-06-19T00:00:00"/>
    <x v="31"/>
    <n v="175"/>
    <s v="Active"/>
    <s v="Yes"/>
  </r>
  <r>
    <n v="2774"/>
    <s v="Luxury 1 bedroom in prime Williamsburg location"/>
    <n v="1306"/>
    <s v="Zagreb County"/>
    <n v="0.9"/>
    <n v="0.83"/>
    <x v="0"/>
    <n v="12"/>
    <x v="1"/>
    <x v="9"/>
    <x v="1"/>
    <s v="No"/>
    <n v="4"/>
    <x v="1"/>
    <n v="140"/>
    <n v="0.03"/>
    <n v="4.71"/>
    <x v="1"/>
    <n v="7"/>
    <s v="No"/>
    <d v="2017-08-25T00:00:00"/>
    <x v="653"/>
    <n v="78"/>
    <s v="Active"/>
    <s v="No"/>
  </r>
  <r>
    <n v="2775"/>
    <s v="Bright &amp; lovely 1BD Apartment"/>
    <n v="2051"/>
    <s v="New York"/>
    <n v="0"/>
    <n v="0.5"/>
    <x v="0"/>
    <n v="25"/>
    <x v="2"/>
    <x v="14"/>
    <x v="1"/>
    <s v="No"/>
    <n v="2"/>
    <x v="0"/>
    <n v="81"/>
    <n v="0.03"/>
    <n v="5"/>
    <x v="1"/>
    <n v="3"/>
    <s v="No"/>
    <d v="2018-01-03T00:00:00"/>
    <x v="341"/>
    <n v="362"/>
    <s v="Active"/>
    <s v="No"/>
  </r>
  <r>
    <n v="2776"/>
    <s v="Modern quiet and clean room minutes from Manhattan"/>
    <n v="2944"/>
    <s v="New York"/>
    <n v="0.99"/>
    <n v="1"/>
    <x v="0"/>
    <n v="7"/>
    <x v="1"/>
    <x v="3"/>
    <x v="0"/>
    <s v="Yes"/>
    <n v="2"/>
    <x v="0"/>
    <n v="40"/>
    <n v="0.03"/>
    <n v="4.66"/>
    <x v="1"/>
    <n v="175"/>
    <s v="No"/>
    <d v="2017-06-26T00:00:00"/>
    <x v="156"/>
    <n v="254"/>
    <s v="Active"/>
    <s v="No"/>
  </r>
  <r>
    <n v="2777"/>
    <s v="Master bedroom in large apt minutes from Manhattan"/>
    <n v="2944"/>
    <s v="New York"/>
    <n v="0.99"/>
    <n v="1"/>
    <x v="0"/>
    <n v="7"/>
    <x v="1"/>
    <x v="3"/>
    <x v="0"/>
    <s v="Yes"/>
    <n v="2"/>
    <x v="0"/>
    <n v="40"/>
    <n v="0.03"/>
    <n v="4.72"/>
    <x v="1"/>
    <n v="177"/>
    <s v="No"/>
    <d v="2017-06-23T00:00:00"/>
    <x v="575"/>
    <n v="226"/>
    <s v="Active"/>
    <s v="No"/>
  </r>
  <r>
    <n v="2778"/>
    <s v="Private, cozy room near major trains"/>
    <n v="2944"/>
    <s v="New York"/>
    <n v="0.99"/>
    <n v="1"/>
    <x v="0"/>
    <n v="7"/>
    <x v="1"/>
    <x v="3"/>
    <x v="0"/>
    <s v="Yes"/>
    <n v="2"/>
    <x v="0"/>
    <n v="40"/>
    <n v="0.03"/>
    <n v="4.7300000000000004"/>
    <x v="1"/>
    <n v="158"/>
    <s v="No"/>
    <d v="2017-07-01T00:00:00"/>
    <x v="47"/>
    <n v="259"/>
    <s v="Active"/>
    <s v="No"/>
  </r>
  <r>
    <n v="2779"/>
    <s v="Amazing Harlem Apartment on 5th Avenue  3 bedrooms"/>
    <n v="3266"/>
    <s v="New York"/>
    <n v="1"/>
    <n v="0.98"/>
    <x v="0"/>
    <n v="14"/>
    <x v="0"/>
    <x v="2"/>
    <x v="1"/>
    <s v="No"/>
    <n v="6"/>
    <x v="2"/>
    <n v="199"/>
    <n v="0.03"/>
    <n v="4.8099999999999996"/>
    <x v="1"/>
    <n v="104"/>
    <s v="Yes"/>
    <d v="2017-08-06T00:00:00"/>
    <x v="195"/>
    <n v="73"/>
    <s v="Active"/>
    <s v="No"/>
  </r>
  <r>
    <n v="2780"/>
    <s v="Cozy luxurious &amp; private 1 1/2 bedroom in Brooklyn"/>
    <n v="3267"/>
    <s v="New York"/>
    <n v="1"/>
    <n v="1"/>
    <x v="0"/>
    <n v="7"/>
    <x v="1"/>
    <x v="3"/>
    <x v="1"/>
    <s v="No"/>
    <n v="4"/>
    <x v="1"/>
    <n v="150"/>
    <n v="0.03"/>
    <n v="4.3600000000000003"/>
    <x v="0"/>
    <n v="11"/>
    <s v="No"/>
    <d v="2017-07-18T00:00:00"/>
    <x v="15"/>
    <n v="365"/>
    <s v="Active"/>
    <s v="Yes"/>
  </r>
  <r>
    <n v="2781"/>
    <s v="Private Apt Renovated 2BR by Central Park &amp; CafÃ©s"/>
    <n v="423"/>
    <s v="New York"/>
    <n v="0.7"/>
    <n v="1"/>
    <x v="0"/>
    <n v="16"/>
    <x v="0"/>
    <x v="10"/>
    <x v="1"/>
    <s v="No"/>
    <n v="4"/>
    <x v="1"/>
    <n v="99"/>
    <n v="0.03"/>
    <n v="4.8899999999999997"/>
    <x v="1"/>
    <n v="99"/>
    <s v="No"/>
    <d v="2017-11-11T00:00:00"/>
    <x v="86"/>
    <n v="365"/>
    <s v="Active"/>
    <s v="Yes"/>
  </r>
  <r>
    <n v="2782"/>
    <s v="Modern Beautiful Duplex - Central Park North"/>
    <n v="107"/>
    <s v="New York"/>
    <n v="1"/>
    <n v="0.83"/>
    <x v="0"/>
    <n v="16"/>
    <x v="0"/>
    <x v="10"/>
    <x v="1"/>
    <s v="No"/>
    <n v="2"/>
    <x v="0"/>
    <n v="175"/>
    <n v="0.03"/>
    <n v="4.8600000000000003"/>
    <x v="1"/>
    <n v="36"/>
    <s v="No"/>
    <d v="2017-08-04T00:00:00"/>
    <x v="654"/>
    <n v="111"/>
    <s v="Active"/>
    <s v="No"/>
  </r>
  <r>
    <n v="2783"/>
    <s v="Room in a Beautiful, Spacious Home"/>
    <n v="2620"/>
    <s v="New York"/>
    <n v="1"/>
    <n v="0.75"/>
    <x v="1"/>
    <n v="8"/>
    <x v="1"/>
    <x v="11"/>
    <x v="0"/>
    <s v="Yes"/>
    <n v="2"/>
    <x v="0"/>
    <n v="69"/>
    <n v="0.03"/>
    <n v="4.9000000000000004"/>
    <x v="1"/>
    <n v="41"/>
    <s v="No"/>
    <d v="2017-06-18T00:00:00"/>
    <x v="0"/>
    <n v="0"/>
    <s v="Inactive"/>
    <s v="No"/>
  </r>
  <r>
    <n v="2784"/>
    <s v="2A"/>
    <n v="1780"/>
    <s v="New York"/>
    <n v="1"/>
    <n v="0.89"/>
    <x v="0"/>
    <n v="18"/>
    <x v="0"/>
    <x v="20"/>
    <x v="1"/>
    <s v="No"/>
    <n v="6"/>
    <x v="2"/>
    <n v="169"/>
    <n v="0.03"/>
    <n v="4"/>
    <x v="0"/>
    <n v="6"/>
    <s v="No"/>
    <d v="2017-08-28T00:00:00"/>
    <x v="36"/>
    <n v="364"/>
    <s v="Active"/>
    <s v="No"/>
  </r>
  <r>
    <n v="2785"/>
    <s v="Clean&amp;Simple (45 minutes to Manhattan) Near JFK"/>
    <n v="3257"/>
    <s v="New York"/>
    <n v="1"/>
    <n v="1"/>
    <x v="1"/>
    <n v="23"/>
    <x v="2"/>
    <x v="6"/>
    <x v="1"/>
    <s v="No"/>
    <n v="2"/>
    <x v="0"/>
    <n v="45"/>
    <n v="0.03"/>
    <n v="4.9000000000000004"/>
    <x v="1"/>
    <n v="167"/>
    <s v="Yes"/>
    <d v="2017-09-07T00:00:00"/>
    <x v="161"/>
    <n v="60"/>
    <s v="Active"/>
    <s v="Yes"/>
  </r>
  <r>
    <n v="2786"/>
    <s v="2br/1bth Garden Townhouse Apartment"/>
    <n v="3269"/>
    <s v="New York"/>
    <n v="1"/>
    <n v="1"/>
    <x v="0"/>
    <n v="10"/>
    <x v="1"/>
    <x v="17"/>
    <x v="1"/>
    <s v="No"/>
    <n v="2"/>
    <x v="0"/>
    <n v="154"/>
    <n v="0.03"/>
    <n v="4.8600000000000003"/>
    <x v="1"/>
    <n v="21"/>
    <s v="No"/>
    <d v="2017-07-10T00:00:00"/>
    <x v="304"/>
    <n v="134"/>
    <s v="Active"/>
    <s v="No"/>
  </r>
  <r>
    <n v="2787"/>
    <s v="Sunny Chic Crown Heights One Bedroom"/>
    <n v="1388"/>
    <s v="New York"/>
    <n v="1"/>
    <n v="0.39"/>
    <x v="0"/>
    <n v="9"/>
    <x v="1"/>
    <x v="16"/>
    <x v="1"/>
    <s v="No"/>
    <n v="2"/>
    <x v="0"/>
    <n v="89"/>
    <n v="0.03"/>
    <n v="4.88"/>
    <x v="1"/>
    <n v="16"/>
    <s v="No"/>
    <d v="2017-10-30T00:00:00"/>
    <x v="101"/>
    <n v="178"/>
    <s v="Active"/>
    <s v="No"/>
  </r>
  <r>
    <n v="2788"/>
    <s v="Madison Ave BR Steps from Central Park, east 60s"/>
    <n v="2105"/>
    <s v="New York"/>
    <n v="1"/>
    <n v="0.96"/>
    <x v="1"/>
    <n v="19"/>
    <x v="0"/>
    <x v="12"/>
    <x v="0"/>
    <s v="Yes"/>
    <n v="1"/>
    <x v="0"/>
    <n v="145"/>
    <n v="0.03"/>
    <n v="4.99"/>
    <x v="1"/>
    <n v="79"/>
    <s v="No"/>
    <d v="2018-01-01T00:00:00"/>
    <x v="379"/>
    <n v="364"/>
    <s v="Active"/>
    <s v="Yes"/>
  </r>
  <r>
    <n v="2789"/>
    <s v="THE SMALL CHATEAU IN THE TREES"/>
    <n v="3271"/>
    <s v="New York"/>
    <n v="1"/>
    <n v="1"/>
    <x v="0"/>
    <n v="15"/>
    <x v="0"/>
    <x v="4"/>
    <x v="1"/>
    <s v="No"/>
    <n v="2"/>
    <x v="0"/>
    <n v="125"/>
    <n v="0.03"/>
    <n v="4.91"/>
    <x v="1"/>
    <n v="273"/>
    <s v="Yes"/>
    <d v="2017-06-26T00:00:00"/>
    <x v="29"/>
    <n v="245"/>
    <s v="Active"/>
    <s v="Yes"/>
  </r>
  <r>
    <n v="2790"/>
    <s v="1.5 Bedrooms in Greenpoint Williamsburg Apt for 5"/>
    <n v="2958"/>
    <s v="New York"/>
    <n v="0.92"/>
    <n v="0.9"/>
    <x v="1"/>
    <n v="11"/>
    <x v="1"/>
    <x v="8"/>
    <x v="1"/>
    <s v="No"/>
    <n v="5"/>
    <x v="1"/>
    <n v="140"/>
    <n v="0.03"/>
    <n v="5"/>
    <x v="1"/>
    <n v="6"/>
    <s v="No"/>
    <d v="2017-12-28T00:00:00"/>
    <x v="31"/>
    <n v="300"/>
    <s v="Active"/>
    <s v="Yes"/>
  </r>
  <r>
    <n v="2791"/>
    <s v="â˜®ï¸ PEACEFUL TOP FLOOR OASIS ðŸ 8 MIN WALK TO MAIN ST"/>
    <n v="1086"/>
    <s v="New York"/>
    <n v="1"/>
    <n v="1"/>
    <x v="1"/>
    <n v="22"/>
    <x v="2"/>
    <x v="25"/>
    <x v="1"/>
    <s v="No"/>
    <n v="4"/>
    <x v="1"/>
    <n v="85"/>
    <n v="0.03"/>
    <n v="5"/>
    <x v="1"/>
    <n v="6"/>
    <s v="No"/>
    <d v="2017-07-30T00:00:00"/>
    <x v="66"/>
    <n v="338"/>
    <s v="Active"/>
    <s v="Yes"/>
  </r>
  <r>
    <n v="2792"/>
    <s v="Modern Upper East Side Apartment near Central Park"/>
    <n v="3274"/>
    <s v="New York"/>
    <n v="1"/>
    <n v="0.99"/>
    <x v="0"/>
    <n v="19"/>
    <x v="0"/>
    <x v="12"/>
    <x v="1"/>
    <s v="No"/>
    <n v="4"/>
    <x v="1"/>
    <n v="105"/>
    <n v="0.03"/>
    <n v="4.74"/>
    <x v="1"/>
    <n v="197"/>
    <s v="No"/>
    <d v="2017-07-13T00:00:00"/>
    <x v="17"/>
    <n v="354"/>
    <s v="Active"/>
    <s v="No"/>
  </r>
  <r>
    <n v="2793"/>
    <s v="1 bedroom, East Village Apt."/>
    <n v="1281"/>
    <s v="New York"/>
    <n v="0.56000000000000005"/>
    <n v="0.48"/>
    <x v="0"/>
    <n v="15"/>
    <x v="0"/>
    <x v="4"/>
    <x v="1"/>
    <s v="No"/>
    <n v="3"/>
    <x v="1"/>
    <n v="85"/>
    <n v="0.03"/>
    <n v="4.91"/>
    <x v="1"/>
    <n v="23"/>
    <s v="No"/>
    <d v="2017-09-30T00:00:00"/>
    <x v="97"/>
    <n v="5"/>
    <s v="Active"/>
    <s v="No"/>
  </r>
  <r>
    <n v="2794"/>
    <s v="Crown Heights Brooklyn residential rental!"/>
    <n v="3276"/>
    <s v="New York"/>
    <n v="1"/>
    <n v="1"/>
    <x v="1"/>
    <n v="9"/>
    <x v="1"/>
    <x v="16"/>
    <x v="1"/>
    <s v="No"/>
    <n v="4"/>
    <x v="1"/>
    <n v="150"/>
    <n v="0.03"/>
    <n v="4.97"/>
    <x v="1"/>
    <n v="31"/>
    <s v="No"/>
    <d v="2017-06-30T00:00:00"/>
    <x v="1"/>
    <n v="46"/>
    <s v="Active"/>
    <s v="Yes"/>
  </r>
  <r>
    <n v="2795"/>
    <s v="Penthouse with doorman and private outdoor patio"/>
    <n v="1057"/>
    <s v="New York"/>
    <n v="1"/>
    <n v="0.75"/>
    <x v="0"/>
    <n v="15"/>
    <x v="0"/>
    <x v="4"/>
    <x v="1"/>
    <s v="No"/>
    <n v="2"/>
    <x v="0"/>
    <n v="298"/>
    <n v="0.04"/>
    <n v="4.8600000000000003"/>
    <x v="1"/>
    <n v="7"/>
    <s v="No"/>
    <d v="2017-08-27T00:00:00"/>
    <x v="343"/>
    <n v="221"/>
    <s v="Active"/>
    <s v="No"/>
  </r>
  <r>
    <n v="2796"/>
    <s v="Joy's Place! Cozy, Comfortable and Quaint home"/>
    <n v="20"/>
    <s v="New York"/>
    <n v="1"/>
    <n v="1"/>
    <x v="1"/>
    <n v="7"/>
    <x v="1"/>
    <x v="3"/>
    <x v="1"/>
    <s v="No"/>
    <n v="4"/>
    <x v="1"/>
    <n v="68"/>
    <n v="0.03"/>
    <n v="4.83"/>
    <x v="1"/>
    <n v="103"/>
    <s v="Yes"/>
    <d v="2017-07-30T00:00:00"/>
    <x v="171"/>
    <n v="11"/>
    <s v="Active"/>
    <s v="Yes"/>
  </r>
  <r>
    <n v="2797"/>
    <s v="Luxury Central Park Apartment close to everything"/>
    <n v="2885"/>
    <s v="New York"/>
    <n v="0.97"/>
    <n v="0.97"/>
    <x v="0"/>
    <n v="16"/>
    <x v="0"/>
    <x v="10"/>
    <x v="1"/>
    <s v="No"/>
    <n v="4"/>
    <x v="1"/>
    <n v="239"/>
    <n v="0.04"/>
    <n v="4.74"/>
    <x v="1"/>
    <n v="183"/>
    <s v="No"/>
    <d v="2017-06-26T00:00:00"/>
    <x v="110"/>
    <n v="342"/>
    <s v="Active"/>
    <s v="No"/>
  </r>
  <r>
    <n v="2798"/>
    <s v="Duplex   Roof top  in the heart of crown hight"/>
    <n v="3279"/>
    <s v="Indiana"/>
    <n v="1"/>
    <n v="1"/>
    <x v="1"/>
    <n v="9"/>
    <x v="1"/>
    <x v="16"/>
    <x v="1"/>
    <s v="No"/>
    <n v="6"/>
    <x v="2"/>
    <n v="200"/>
    <n v="0.04"/>
    <n v="4.91"/>
    <x v="1"/>
    <n v="75"/>
    <s v="No"/>
    <d v="2017-07-09T00:00:00"/>
    <x v="539"/>
    <n v="365"/>
    <s v="Active"/>
    <s v="No"/>
  </r>
  <r>
    <n v="2799"/>
    <s v="Harlem Get Away"/>
    <n v="2955"/>
    <s v="New York"/>
    <n v="0.33"/>
    <n v="1"/>
    <x v="0"/>
    <n v="16"/>
    <x v="0"/>
    <x v="10"/>
    <x v="0"/>
    <s v="Yes"/>
    <n v="2"/>
    <x v="0"/>
    <n v="88"/>
    <n v="0.03"/>
    <n v="4.83"/>
    <x v="1"/>
    <n v="86"/>
    <s v="No"/>
    <d v="2017-07-02T00:00:00"/>
    <x v="77"/>
    <n v="83"/>
    <s v="Active"/>
    <s v="Yes"/>
  </r>
  <r>
    <n v="2800"/>
    <s v="Modern and Artful Home in Manhattan/NYC"/>
    <n v="2296"/>
    <s v="New York"/>
    <n v="1"/>
    <n v="1"/>
    <x v="1"/>
    <n v="14"/>
    <x v="0"/>
    <x v="2"/>
    <x v="1"/>
    <s v="No"/>
    <n v="4"/>
    <x v="1"/>
    <n v="145"/>
    <n v="0.03"/>
    <n v="4.76"/>
    <x v="1"/>
    <n v="117"/>
    <s v="No"/>
    <d v="2017-08-07T00:00:00"/>
    <x v="90"/>
    <n v="353"/>
    <s v="Active"/>
    <s v="Yes"/>
  </r>
  <r>
    <n v="2801"/>
    <s v="BEAUTIFUL LOFTY APT in the HEART of WBURG, BK"/>
    <n v="1307"/>
    <s v="New York"/>
    <n v="1"/>
    <n v="0.61"/>
    <x v="0"/>
    <n v="12"/>
    <x v="1"/>
    <x v="9"/>
    <x v="1"/>
    <s v="No"/>
    <n v="4"/>
    <x v="1"/>
    <n v="295"/>
    <n v="0.04"/>
    <n v="4.9400000000000004"/>
    <x v="1"/>
    <n v="17"/>
    <s v="No"/>
    <d v="2017-08-13T00:00:00"/>
    <x v="318"/>
    <n v="167"/>
    <s v="Active"/>
    <s v="No"/>
  </r>
  <r>
    <n v="2802"/>
    <s v="Master Bedroom in a Beautiful, Spacious Home"/>
    <n v="2620"/>
    <s v="New York"/>
    <n v="1"/>
    <n v="0.75"/>
    <x v="1"/>
    <n v="8"/>
    <x v="1"/>
    <x v="11"/>
    <x v="0"/>
    <s v="Yes"/>
    <n v="2"/>
    <x v="0"/>
    <n v="60"/>
    <n v="0.03"/>
    <n v="5"/>
    <x v="1"/>
    <n v="4"/>
    <s v="No"/>
    <d v="2018-06-04T00:00:00"/>
    <x v="655"/>
    <n v="0"/>
    <s v="Inactive"/>
    <s v="No"/>
  </r>
  <r>
    <n v="2803"/>
    <s v="Manhattan Phenomenal Deal! BEST Chelsea Room"/>
    <n v="3284"/>
    <s v="New York"/>
    <n v="0"/>
    <n v="0.52"/>
    <x v="1"/>
    <n v="13"/>
    <x v="0"/>
    <x v="7"/>
    <x v="0"/>
    <s v="Yes"/>
    <n v="1"/>
    <x v="0"/>
    <n v="49"/>
    <n v="0.03"/>
    <n v="4.91"/>
    <x v="1"/>
    <n v="54"/>
    <s v="No"/>
    <d v="2017-07-05T00:00:00"/>
    <x v="379"/>
    <n v="0"/>
    <s v="Inactive"/>
    <s v="No"/>
  </r>
  <r>
    <n v="2804"/>
    <s v="Crown Heights Guest House 2R"/>
    <n v="2856"/>
    <s v="New York"/>
    <n v="1"/>
    <n v="0.99"/>
    <x v="0"/>
    <n v="9"/>
    <x v="1"/>
    <x v="16"/>
    <x v="1"/>
    <s v="No"/>
    <n v="5"/>
    <x v="1"/>
    <n v="88"/>
    <n v="0.03"/>
    <n v="4.75"/>
    <x v="1"/>
    <n v="44"/>
    <s v="No"/>
    <d v="2017-08-18T00:00:00"/>
    <x v="282"/>
    <n v="84"/>
    <s v="Active"/>
    <s v="Yes"/>
  </r>
  <r>
    <n v="2805"/>
    <s v="Room on 5th St &amp; 2nd Ave! Prime Location!"/>
    <n v="2968"/>
    <s v="New York"/>
    <n v="0.5"/>
    <n v="1"/>
    <x v="0"/>
    <n v="15"/>
    <x v="0"/>
    <x v="4"/>
    <x v="0"/>
    <s v="Yes"/>
    <n v="1"/>
    <x v="0"/>
    <n v="87"/>
    <n v="0.03"/>
    <n v="4.68"/>
    <x v="1"/>
    <n v="34"/>
    <s v="No"/>
    <d v="2017-08-26T00:00:00"/>
    <x v="97"/>
    <n v="0"/>
    <s v="Inactive"/>
    <s v="No"/>
  </r>
  <r>
    <n v="2806"/>
    <s v="Large 2 Bd 1 Ba w Kitchen Apt, 12 min to Manhattan"/>
    <n v="3286"/>
    <s v="New York"/>
    <n v="1"/>
    <n v="0.97"/>
    <x v="1"/>
    <n v="7"/>
    <x v="1"/>
    <x v="3"/>
    <x v="1"/>
    <s v="No"/>
    <n v="11"/>
    <x v="2"/>
    <n v="218"/>
    <n v="0.04"/>
    <n v="4.83"/>
    <x v="1"/>
    <n v="135"/>
    <s v="Yes"/>
    <d v="2017-07-09T00:00:00"/>
    <x v="97"/>
    <n v="132"/>
    <s v="Active"/>
    <s v="No"/>
  </r>
  <r>
    <n v="2807"/>
    <s v="Large 2 Bd 1 Ba w Kitchen Apt, 12 min to Manhattan"/>
    <n v="3286"/>
    <s v="New York"/>
    <n v="1"/>
    <n v="0.97"/>
    <x v="1"/>
    <n v="7"/>
    <x v="1"/>
    <x v="3"/>
    <x v="1"/>
    <s v="No"/>
    <n v="11"/>
    <x v="2"/>
    <n v="218"/>
    <n v="0.04"/>
    <n v="4.99"/>
    <x v="1"/>
    <n v="149"/>
    <s v="Yes"/>
    <d v="2017-09-04T00:00:00"/>
    <x v="129"/>
    <n v="138"/>
    <s v="Active"/>
    <s v="No"/>
  </r>
  <r>
    <n v="2808"/>
    <s v="East Village Penthouse - Master Bedroom (Loft)"/>
    <n v="15"/>
    <s v="New York"/>
    <n v="1"/>
    <n v="0.91"/>
    <x v="0"/>
    <n v="15"/>
    <x v="0"/>
    <x v="4"/>
    <x v="0"/>
    <s v="Yes"/>
    <n v="2"/>
    <x v="0"/>
    <n v="121"/>
    <n v="0.03"/>
    <n v="4.6399999999999997"/>
    <x v="1"/>
    <n v="14"/>
    <s v="No"/>
    <d v="2017-07-13T00:00:00"/>
    <x v="201"/>
    <n v="90"/>
    <s v="Active"/>
    <s v="No"/>
  </r>
  <r>
    <n v="2809"/>
    <s v="âœ¶âœ¶ The Riverside - One Bedroom Apartment âœ¶âœ¶"/>
    <n v="3287"/>
    <s v="New York"/>
    <n v="1"/>
    <n v="1"/>
    <x v="1"/>
    <n v="20"/>
    <x v="0"/>
    <x v="1"/>
    <x v="1"/>
    <s v="No"/>
    <n v="2"/>
    <x v="0"/>
    <n v="274"/>
    <n v="0.04"/>
    <n v="4.8099999999999996"/>
    <x v="1"/>
    <n v="54"/>
    <s v="No"/>
    <d v="2017-07-14T00:00:00"/>
    <x v="377"/>
    <n v="126"/>
    <s v="Active"/>
    <s v="No"/>
  </r>
  <r>
    <n v="2810"/>
    <s v="LUXURIOUS, TOWNHOME WITH PRIVATE ROOF - 2500 SQ FT"/>
    <n v="1280"/>
    <s v="New York"/>
    <n v="0.98"/>
    <n v="0.81"/>
    <x v="1"/>
    <n v="7"/>
    <x v="1"/>
    <x v="3"/>
    <x v="1"/>
    <s v="No"/>
    <n v="6"/>
    <x v="2"/>
    <n v="300"/>
    <n v="0.04"/>
    <n v="5"/>
    <x v="1"/>
    <n v="14"/>
    <s v="No"/>
    <d v="2018-09-02T00:00:00"/>
    <x v="140"/>
    <n v="352"/>
    <s v="Active"/>
    <s v="No"/>
  </r>
  <r>
    <n v="2811"/>
    <s v="Cozy Room in Brooklyn Loft Space"/>
    <n v="2031"/>
    <s v="New York"/>
    <n v="1"/>
    <n v="0.75"/>
    <x v="0"/>
    <n v="12"/>
    <x v="1"/>
    <x v="9"/>
    <x v="0"/>
    <s v="Yes"/>
    <n v="2"/>
    <x v="0"/>
    <n v="59"/>
    <n v="0.03"/>
    <n v="4.5999999999999996"/>
    <x v="1"/>
    <n v="5"/>
    <s v="No"/>
    <d v="2017-10-08T00:00:00"/>
    <x v="190"/>
    <n v="89"/>
    <s v="Active"/>
    <s v="No"/>
  </r>
  <r>
    <n v="2812"/>
    <s v="Clean, Quiet East Village 1BR In Amazing Location"/>
    <n v="803"/>
    <s v="New York"/>
    <n v="0.28999999999999998"/>
    <n v="0.28000000000000003"/>
    <x v="0"/>
    <n v="15"/>
    <x v="0"/>
    <x v="4"/>
    <x v="1"/>
    <s v="No"/>
    <n v="2"/>
    <x v="0"/>
    <n v="145"/>
    <n v="0.03"/>
    <n v="4.93"/>
    <x v="1"/>
    <n v="14"/>
    <s v="No"/>
    <d v="2017-07-15T00:00:00"/>
    <x v="300"/>
    <n v="65"/>
    <s v="Active"/>
    <s v="No"/>
  </r>
  <r>
    <n v="2813"/>
    <s v="Modern Apartment in Historic Brownstone"/>
    <n v="1808"/>
    <s v="New York"/>
    <n v="1"/>
    <n v="0.98"/>
    <x v="1"/>
    <n v="7"/>
    <x v="1"/>
    <x v="3"/>
    <x v="1"/>
    <s v="No"/>
    <n v="5"/>
    <x v="1"/>
    <n v="122"/>
    <n v="0.03"/>
    <n v="4.82"/>
    <x v="1"/>
    <n v="116"/>
    <s v="Yes"/>
    <d v="2017-07-23T00:00:00"/>
    <x v="282"/>
    <n v="242"/>
    <s v="Active"/>
    <s v="No"/>
  </r>
  <r>
    <n v="2814"/>
    <s v="Large window Private Room in Flushing Queens"/>
    <n v="3288"/>
    <s v="New York"/>
    <n v="1"/>
    <n v="1"/>
    <x v="0"/>
    <n v="22"/>
    <x v="2"/>
    <x v="25"/>
    <x v="0"/>
    <s v="Yes"/>
    <n v="2"/>
    <x v="0"/>
    <n v="39"/>
    <n v="0.03"/>
    <n v="4.92"/>
    <x v="1"/>
    <n v="48"/>
    <s v="No"/>
    <d v="2018-03-24T00:00:00"/>
    <x v="198"/>
    <n v="359"/>
    <s v="Active"/>
    <s v="Yes"/>
  </r>
  <r>
    <n v="2815"/>
    <s v="1st Floor Entire 2 Bedroom Cozy &amp; Clean Apartment"/>
    <n v="12"/>
    <s v="New York"/>
    <n v="1"/>
    <n v="1"/>
    <x v="0"/>
    <n v="7"/>
    <x v="1"/>
    <x v="3"/>
    <x v="1"/>
    <s v="No"/>
    <n v="6"/>
    <x v="2"/>
    <n v="119"/>
    <n v="0.03"/>
    <n v="4.62"/>
    <x v="1"/>
    <n v="50"/>
    <s v="No"/>
    <d v="2017-08-02T00:00:00"/>
    <x v="296"/>
    <n v="237"/>
    <s v="Active"/>
    <s v="Yes"/>
  </r>
  <r>
    <n v="2816"/>
    <s v="SIMPLEHOME Nothing fancy just quiet Place"/>
    <n v="3290"/>
    <s v="New York"/>
    <n v="0.8"/>
    <n v="0.99"/>
    <x v="1"/>
    <n v="24"/>
    <x v="2"/>
    <x v="5"/>
    <x v="1"/>
    <s v="No"/>
    <n v="5"/>
    <x v="1"/>
    <n v="93"/>
    <n v="0.03"/>
    <n v="4.99"/>
    <x v="1"/>
    <n v="216"/>
    <s v="Yes"/>
    <d v="2017-07-13T00:00:00"/>
    <x v="246"/>
    <n v="1"/>
    <s v="Active"/>
    <s v="Yes"/>
  </r>
  <r>
    <n v="2817"/>
    <s v="LARGE Luxury Private Room 5 mins from Times Sq"/>
    <n v="1902"/>
    <s v="New York"/>
    <n v="1"/>
    <n v="0.97"/>
    <x v="1"/>
    <n v="18"/>
    <x v="0"/>
    <x v="20"/>
    <x v="0"/>
    <s v="Yes"/>
    <n v="2"/>
    <x v="0"/>
    <n v="148"/>
    <n v="0.03"/>
    <n v="4.67"/>
    <x v="1"/>
    <n v="27"/>
    <s v="No"/>
    <d v="2017-06-29T00:00:00"/>
    <x v="19"/>
    <n v="0"/>
    <s v="Inactive"/>
    <s v="Yes"/>
  </r>
  <r>
    <n v="2818"/>
    <s v="15% discount; couple's retreat; modern; spacious"/>
    <n v="250"/>
    <s v="New York"/>
    <n v="1"/>
    <n v="0.95"/>
    <x v="1"/>
    <n v="8"/>
    <x v="1"/>
    <x v="11"/>
    <x v="1"/>
    <s v="No"/>
    <n v="7"/>
    <x v="2"/>
    <n v="198"/>
    <n v="0.03"/>
    <n v="4.83"/>
    <x v="1"/>
    <n v="208"/>
    <s v="Yes"/>
    <d v="2017-07-16T00:00:00"/>
    <x v="110"/>
    <n v="315"/>
    <s v="Active"/>
    <s v="No"/>
  </r>
  <r>
    <n v="2819"/>
    <s v="æ³•æ‹‰ç››(Flushing)ç‹¬ç«‹å‡ºå…¥Basementå¥—æˆ¿å‡ºç§Ÿã€‚2æˆ¿1å« 2Rooms/1Bath"/>
    <n v="3288"/>
    <s v="New York"/>
    <n v="1"/>
    <n v="1"/>
    <x v="0"/>
    <n v="22"/>
    <x v="2"/>
    <x v="25"/>
    <x v="1"/>
    <s v="No"/>
    <n v="4"/>
    <x v="1"/>
    <n v="49"/>
    <n v="0.03"/>
    <n v="4.42"/>
    <x v="0"/>
    <n v="100"/>
    <s v="No"/>
    <d v="2017-07-05T00:00:00"/>
    <x v="110"/>
    <n v="85"/>
    <s v="Active"/>
    <s v="Yes"/>
  </r>
  <r>
    <n v="2820"/>
    <s v="Comfy Guest room+private bathroom+ 300ft to Trains"/>
    <n v="3294"/>
    <s v="New York"/>
    <n v="0.5"/>
    <n v="0.94"/>
    <x v="0"/>
    <n v="16"/>
    <x v="0"/>
    <x v="10"/>
    <x v="0"/>
    <s v="Yes"/>
    <n v="2"/>
    <x v="0"/>
    <n v="77"/>
    <n v="0.03"/>
    <n v="5"/>
    <x v="1"/>
    <n v="49"/>
    <s v="No"/>
    <d v="2017-07-16T00:00:00"/>
    <x v="24"/>
    <n v="292"/>
    <s v="Active"/>
    <s v="No"/>
  </r>
  <r>
    <n v="2821"/>
    <s v="Lux Renovated Williamsburg Duplex w/ Private Yard"/>
    <n v="342"/>
    <s v="New York"/>
    <n v="1"/>
    <n v="0.89"/>
    <x v="1"/>
    <n v="12"/>
    <x v="1"/>
    <x v="9"/>
    <x v="1"/>
    <s v="No"/>
    <n v="6"/>
    <x v="2"/>
    <n v="250"/>
    <n v="0.04"/>
    <n v="4.8099999999999996"/>
    <x v="1"/>
    <n v="32"/>
    <s v="No"/>
    <d v="2017-07-06T00:00:00"/>
    <x v="185"/>
    <n v="0"/>
    <s v="Inactive"/>
    <s v="No"/>
  </r>
  <r>
    <n v="2822"/>
    <s v="2 Story Penthouse | Private Floor, Bed, &amp; Bath"/>
    <n v="1732"/>
    <s v="New York"/>
    <n v="1"/>
    <n v="0.97"/>
    <x v="1"/>
    <n v="20"/>
    <x v="0"/>
    <x v="1"/>
    <x v="0"/>
    <s v="Yes"/>
    <n v="4"/>
    <x v="1"/>
    <n v="98"/>
    <n v="0.03"/>
    <n v="4.9000000000000004"/>
    <x v="1"/>
    <n v="92"/>
    <s v="No"/>
    <d v="2017-07-13T00:00:00"/>
    <x v="20"/>
    <n v="263"/>
    <s v="Active"/>
    <s v="Yes"/>
  </r>
  <r>
    <n v="2823"/>
    <s v="Cozy room in the best area! Affordable stay in NY!"/>
    <n v="1872"/>
    <s v="New York"/>
    <n v="1"/>
    <n v="1"/>
    <x v="0"/>
    <n v="19"/>
    <x v="0"/>
    <x v="12"/>
    <x v="0"/>
    <s v="Yes"/>
    <n v="1"/>
    <x v="0"/>
    <n v="60"/>
    <n v="0.03"/>
    <n v="4.9000000000000004"/>
    <x v="1"/>
    <n v="84"/>
    <s v="No"/>
    <d v="2017-07-18T00:00:00"/>
    <x v="398"/>
    <n v="345"/>
    <s v="Active"/>
    <s v="Yes"/>
  </r>
  <r>
    <n v="2824"/>
    <s v="Cozy room in Dekalb Ave"/>
    <n v="3296"/>
    <s v="New York"/>
    <n v="1"/>
    <n v="0.57999999999999996"/>
    <x v="1"/>
    <n v="8"/>
    <x v="1"/>
    <x v="11"/>
    <x v="2"/>
    <s v="Yes"/>
    <n v="2"/>
    <x v="0"/>
    <n v="40"/>
    <n v="0.03"/>
    <n v="4.82"/>
    <x v="1"/>
    <n v="91"/>
    <s v="No"/>
    <d v="2017-07-12T00:00:00"/>
    <x v="158"/>
    <n v="0"/>
    <s v="Inactive"/>
    <s v="No"/>
  </r>
  <r>
    <n v="2825"/>
    <s v="Artist's X-Large 2 Bedroom Loft w/King Bed."/>
    <n v="3291"/>
    <s v="Nevada"/>
    <n v="0.91"/>
    <n v="0.82"/>
    <x v="0"/>
    <n v="12"/>
    <x v="1"/>
    <x v="9"/>
    <x v="1"/>
    <s v="No"/>
    <n v="5"/>
    <x v="1"/>
    <n v="113"/>
    <n v="0.03"/>
    <n v="4.87"/>
    <x v="1"/>
    <n v="191"/>
    <s v="Yes"/>
    <d v="2017-07-03T00:00:00"/>
    <x v="104"/>
    <n v="172"/>
    <s v="Active"/>
    <s v="No"/>
  </r>
  <r>
    <n v="2826"/>
    <s v="Monthly Welcome! Fun Slide Bed! Beautiful Deck!"/>
    <n v="3295"/>
    <s v="New York"/>
    <n v="0.96"/>
    <n v="0.98"/>
    <x v="1"/>
    <n v="22"/>
    <x v="2"/>
    <x v="25"/>
    <x v="1"/>
    <s v="No"/>
    <n v="8"/>
    <x v="2"/>
    <n v="249"/>
    <n v="0.04"/>
    <n v="4.58"/>
    <x v="1"/>
    <n v="43"/>
    <s v="No"/>
    <d v="2017-09-04T00:00:00"/>
    <x v="59"/>
    <n v="264"/>
    <s v="Active"/>
    <s v="No"/>
  </r>
  <r>
    <n v="2827"/>
    <s v="Monthly Welcome! 1000 sf ft Beautiful Studio!"/>
    <n v="3295"/>
    <s v="New York"/>
    <n v="0.96"/>
    <n v="0.98"/>
    <x v="1"/>
    <n v="22"/>
    <x v="2"/>
    <x v="25"/>
    <x v="1"/>
    <s v="No"/>
    <n v="8"/>
    <x v="2"/>
    <n v="143"/>
    <n v="0.03"/>
    <n v="4.58"/>
    <x v="1"/>
    <n v="57"/>
    <s v="No"/>
    <d v="2017-09-16T00:00:00"/>
    <x v="256"/>
    <n v="337"/>
    <s v="Active"/>
    <s v="No"/>
  </r>
  <r>
    <n v="2828"/>
    <s v="Monthly Welcome! Beautiful Living with Large Deck"/>
    <n v="3295"/>
    <s v="New York"/>
    <n v="0.96"/>
    <n v="0.98"/>
    <x v="1"/>
    <n v="22"/>
    <x v="2"/>
    <x v="25"/>
    <x v="1"/>
    <s v="No"/>
    <n v="10"/>
    <x v="2"/>
    <n v="331"/>
    <n v="0.04"/>
    <n v="4.59"/>
    <x v="1"/>
    <n v="59"/>
    <s v="No"/>
    <d v="2017-08-26T00:00:00"/>
    <x v="161"/>
    <n v="364"/>
    <s v="Active"/>
    <s v="No"/>
  </r>
  <r>
    <n v="2829"/>
    <s v="Stylish Brooklyn Studio"/>
    <n v="3297"/>
    <s v="New York"/>
    <n v="0.9"/>
    <n v="0.88"/>
    <x v="0"/>
    <n v="7"/>
    <x v="1"/>
    <x v="3"/>
    <x v="1"/>
    <s v="No"/>
    <n v="2"/>
    <x v="0"/>
    <n v="80"/>
    <n v="0.03"/>
    <n v="4.84"/>
    <x v="1"/>
    <n v="94"/>
    <s v="No"/>
    <d v="2017-07-13T00:00:00"/>
    <x v="110"/>
    <n v="156"/>
    <s v="Active"/>
    <s v="No"/>
  </r>
  <r>
    <n v="2830"/>
    <s v="LES East Village Spacious Getaway near NYU Langone"/>
    <n v="1540"/>
    <s v="California"/>
    <n v="1"/>
    <n v="0.97"/>
    <x v="0"/>
    <n v="15"/>
    <x v="0"/>
    <x v="4"/>
    <x v="1"/>
    <s v="No"/>
    <n v="2"/>
    <x v="0"/>
    <n v="88"/>
    <n v="0.03"/>
    <n v="4.84"/>
    <x v="1"/>
    <n v="19"/>
    <s v="No"/>
    <d v="2018-01-02T00:00:00"/>
    <x v="129"/>
    <n v="1"/>
    <s v="Active"/>
    <s v="No"/>
  </r>
  <r>
    <n v="2831"/>
    <s v="Bedroom #2 in Queens"/>
    <n v="3298"/>
    <s v="New York"/>
    <n v="1"/>
    <n v="0.91"/>
    <x v="0"/>
    <n v="23"/>
    <x v="2"/>
    <x v="6"/>
    <x v="0"/>
    <s v="Yes"/>
    <n v="2"/>
    <x v="0"/>
    <n v="48"/>
    <n v="0.03"/>
    <n v="4.8600000000000003"/>
    <x v="1"/>
    <n v="22"/>
    <s v="No"/>
    <d v="2017-09-09T00:00:00"/>
    <x v="570"/>
    <n v="135"/>
    <s v="Active"/>
    <s v="Yes"/>
  </r>
  <r>
    <n v="2832"/>
    <s v="Beautiful Bushwick 2 Bedroom Apartment"/>
    <n v="1648"/>
    <s v="New York"/>
    <n v="1"/>
    <n v="0.98"/>
    <x v="1"/>
    <n v="8"/>
    <x v="1"/>
    <x v="11"/>
    <x v="1"/>
    <s v="No"/>
    <n v="5"/>
    <x v="1"/>
    <n v="120"/>
    <n v="0.03"/>
    <n v="4.9800000000000004"/>
    <x v="1"/>
    <n v="95"/>
    <s v="No"/>
    <d v="2017-07-24T00:00:00"/>
    <x v="95"/>
    <n v="11"/>
    <s v="Active"/>
    <s v="No"/>
  </r>
  <r>
    <n v="2833"/>
    <s v="CRASH COOL TRAVELBLOGGERS COUCH LEARN TRAVEL TIPS!"/>
    <n v="2469"/>
    <s v="New York"/>
    <n v="1"/>
    <n v="1"/>
    <x v="0"/>
    <n v="9"/>
    <x v="1"/>
    <x v="16"/>
    <x v="2"/>
    <s v="Yes"/>
    <n v="3"/>
    <x v="1"/>
    <n v="69"/>
    <n v="0.03"/>
    <n v="4.8099999999999996"/>
    <x v="1"/>
    <n v="59"/>
    <s v="No"/>
    <d v="2017-07-04T00:00:00"/>
    <x v="465"/>
    <n v="74"/>
    <s v="Active"/>
    <s v="Yes"/>
  </r>
  <r>
    <n v="2834"/>
    <s v="Comfortable,3 bedroom, 2bath home away from home"/>
    <n v="3300"/>
    <s v="New York"/>
    <n v="0.83"/>
    <n v="0.89"/>
    <x v="1"/>
    <n v="23"/>
    <x v="2"/>
    <x v="6"/>
    <x v="1"/>
    <s v="No"/>
    <n v="6"/>
    <x v="2"/>
    <n v="150"/>
    <n v="0.03"/>
    <n v="4.97"/>
    <x v="1"/>
    <n v="115"/>
    <s v="Yes"/>
    <d v="2017-07-16T00:00:00"/>
    <x v="75"/>
    <n v="165"/>
    <s v="Active"/>
    <s v="No"/>
  </r>
  <r>
    <n v="2835"/>
    <s v="Beautiful and tidy room at Time Square location"/>
    <n v="2288"/>
    <s v="New York"/>
    <n v="0"/>
    <n v="0.87"/>
    <x v="0"/>
    <n v="17"/>
    <x v="0"/>
    <x v="0"/>
    <x v="0"/>
    <s v="Yes"/>
    <n v="2"/>
    <x v="0"/>
    <n v="75"/>
    <n v="0.03"/>
    <n v="4.51"/>
    <x v="1"/>
    <n v="130"/>
    <s v="No"/>
    <d v="2017-07-12T00:00:00"/>
    <x v="70"/>
    <n v="363"/>
    <s v="Active"/>
    <s v="No"/>
  </r>
  <r>
    <n v="2836"/>
    <s v="9 avenue 52/53 Street"/>
    <n v="1562"/>
    <s v="Lazio"/>
    <n v="1"/>
    <n v="1"/>
    <x v="0"/>
    <n v="17"/>
    <x v="0"/>
    <x v="0"/>
    <x v="1"/>
    <s v="No"/>
    <n v="3"/>
    <x v="1"/>
    <n v="331"/>
    <n v="0.04"/>
    <n v="4.7300000000000004"/>
    <x v="1"/>
    <n v="30"/>
    <s v="No"/>
    <d v="2017-09-29T00:00:00"/>
    <x v="107"/>
    <n v="364"/>
    <s v="Active"/>
    <s v="Yes"/>
  </r>
  <r>
    <n v="2837"/>
    <s v="Kingsize brooklyn Prvt Room in friendly 2 bed Apt"/>
    <n v="1673"/>
    <s v="New York"/>
    <n v="1"/>
    <n v="0.86"/>
    <x v="1"/>
    <n v="9"/>
    <x v="1"/>
    <x v="16"/>
    <x v="0"/>
    <s v="Yes"/>
    <n v="1"/>
    <x v="0"/>
    <n v="65"/>
    <n v="0.03"/>
    <n v="4.84"/>
    <x v="1"/>
    <n v="19"/>
    <s v="No"/>
    <d v="2017-09-03T00:00:00"/>
    <x v="152"/>
    <n v="90"/>
    <s v="Active"/>
    <s v="Yes"/>
  </r>
  <r>
    <n v="2838"/>
    <s v="Brooklyn Garden Retreat"/>
    <n v="766"/>
    <s v="New York"/>
    <n v="0.92"/>
    <n v="0.95"/>
    <x v="0"/>
    <n v="9"/>
    <x v="1"/>
    <x v="16"/>
    <x v="1"/>
    <s v="No"/>
    <n v="2"/>
    <x v="0"/>
    <n v="48"/>
    <n v="0.03"/>
    <n v="4.9000000000000004"/>
    <x v="1"/>
    <n v="122"/>
    <s v="Yes"/>
    <d v="2017-08-21T00:00:00"/>
    <x v="198"/>
    <n v="5"/>
    <s v="Active"/>
    <s v="No"/>
  </r>
  <r>
    <n v="2839"/>
    <s v="Private Cozy Room in 3BD Apt with a queen bed"/>
    <n v="1426"/>
    <s v="New York"/>
    <n v="0.89"/>
    <n v="0.9"/>
    <x v="0"/>
    <n v="7"/>
    <x v="1"/>
    <x v="3"/>
    <x v="0"/>
    <s v="Yes"/>
    <n v="1"/>
    <x v="0"/>
    <n v="48"/>
    <n v="0.03"/>
    <n v="4.46"/>
    <x v="0"/>
    <n v="13"/>
    <s v="No"/>
    <d v="2017-07-19T00:00:00"/>
    <x v="648"/>
    <n v="4"/>
    <s v="Active"/>
    <s v="No"/>
  </r>
  <r>
    <n v="2840"/>
    <s v="Charming Studio in Historic Brooklyn Brownstone"/>
    <n v="2214"/>
    <s v="New York"/>
    <n v="1"/>
    <n v="0.96"/>
    <x v="0"/>
    <n v="7"/>
    <x v="1"/>
    <x v="3"/>
    <x v="1"/>
    <s v="No"/>
    <n v="2"/>
    <x v="0"/>
    <n v="99"/>
    <n v="0.03"/>
    <n v="4.75"/>
    <x v="1"/>
    <n v="75"/>
    <s v="No"/>
    <d v="2017-09-13T00:00:00"/>
    <x v="311"/>
    <n v="134"/>
    <s v="Active"/>
    <s v="Yes"/>
  </r>
  <r>
    <n v="2841"/>
    <s v="Small room in Historical home on Staten Island"/>
    <n v="3229"/>
    <s v="New York"/>
    <n v="1"/>
    <n v="0.72"/>
    <x v="0"/>
    <n v="29"/>
    <x v="3"/>
    <x v="22"/>
    <x v="0"/>
    <s v="Yes"/>
    <n v="1"/>
    <x v="0"/>
    <n v="44"/>
    <n v="0.03"/>
    <n v="4.75"/>
    <x v="1"/>
    <n v="16"/>
    <s v="No"/>
    <d v="2018-02-19T00:00:00"/>
    <x v="158"/>
    <n v="88"/>
    <s v="Active"/>
    <s v="No"/>
  </r>
  <r>
    <n v="2842"/>
    <s v="Cozy Bedstuy Apartment"/>
    <n v="3304"/>
    <s v="New York"/>
    <n v="0"/>
    <n v="0.35"/>
    <x v="0"/>
    <n v="7"/>
    <x v="1"/>
    <x v="3"/>
    <x v="0"/>
    <s v="Yes"/>
    <n v="3"/>
    <x v="1"/>
    <n v="50"/>
    <n v="0.03"/>
    <n v="4.6399999999999997"/>
    <x v="1"/>
    <n v="14"/>
    <s v="No"/>
    <d v="2017-08-12T00:00:00"/>
    <x v="331"/>
    <n v="89"/>
    <s v="Active"/>
    <s v="No"/>
  </r>
  <r>
    <n v="2843"/>
    <s v="Intimate and Welcoming"/>
    <n v="3306"/>
    <s v="New York"/>
    <n v="1"/>
    <n v="0.91"/>
    <x v="1"/>
    <n v="14"/>
    <x v="0"/>
    <x v="2"/>
    <x v="1"/>
    <s v="No"/>
    <n v="3"/>
    <x v="1"/>
    <n v="152"/>
    <n v="0.03"/>
    <n v="4.9000000000000004"/>
    <x v="1"/>
    <n v="84"/>
    <s v="No"/>
    <d v="2017-08-19T00:00:00"/>
    <x v="32"/>
    <n v="178"/>
    <s v="Active"/>
    <s v="No"/>
  </r>
  <r>
    <n v="2844"/>
    <s v="NYC 1-bedroom apartment on the UES"/>
    <n v="613"/>
    <s v="New York"/>
    <n v="0.87"/>
    <n v="0.93"/>
    <x v="0"/>
    <n v="19"/>
    <x v="0"/>
    <x v="12"/>
    <x v="1"/>
    <s v="No"/>
    <n v="2"/>
    <x v="0"/>
    <n v="95"/>
    <n v="0.03"/>
    <n v="4.6500000000000004"/>
    <x v="1"/>
    <n v="54"/>
    <s v="No"/>
    <d v="2018-06-16T00:00:00"/>
    <x v="129"/>
    <n v="348"/>
    <s v="Active"/>
    <s v="No"/>
  </r>
  <r>
    <n v="2845"/>
    <s v="Cozy Ground Floor Apartment-SUBWAY ONE BLOCK AWAY"/>
    <n v="2558"/>
    <s v="New York"/>
    <n v="0.13"/>
    <n v="0.96"/>
    <x v="0"/>
    <n v="7"/>
    <x v="1"/>
    <x v="3"/>
    <x v="1"/>
    <s v="No"/>
    <n v="2"/>
    <x v="0"/>
    <n v="99"/>
    <n v="0.03"/>
    <n v="4.55"/>
    <x v="1"/>
    <n v="84"/>
    <s v="No"/>
    <d v="2017-08-03T00:00:00"/>
    <x v="65"/>
    <n v="179"/>
    <s v="Active"/>
    <s v="No"/>
  </r>
  <r>
    <n v="2846"/>
    <s v="Private basement room in a duplex apartment"/>
    <n v="3118"/>
    <s v="New York"/>
    <n v="1"/>
    <n v="0.5"/>
    <x v="0"/>
    <n v="10"/>
    <x v="1"/>
    <x v="17"/>
    <x v="0"/>
    <s v="Yes"/>
    <n v="2"/>
    <x v="0"/>
    <n v="50"/>
    <n v="0.03"/>
    <n v="4.5"/>
    <x v="1"/>
    <n v="8"/>
    <s v="No"/>
    <d v="2017-08-25T00:00:00"/>
    <x v="357"/>
    <n v="89"/>
    <s v="Active"/>
    <s v="No"/>
  </r>
  <r>
    <n v="2847"/>
    <s v="Furnished private large room at a great location"/>
    <n v="3303"/>
    <s v="New York"/>
    <n v="0.83"/>
    <n v="0.16"/>
    <x v="1"/>
    <n v="14"/>
    <x v="0"/>
    <x v="2"/>
    <x v="0"/>
    <s v="Yes"/>
    <n v="2"/>
    <x v="0"/>
    <n v="84"/>
    <n v="0.03"/>
    <n v="5"/>
    <x v="1"/>
    <n v="29"/>
    <s v="No"/>
    <d v="2017-08-20T00:00:00"/>
    <x v="341"/>
    <n v="179"/>
    <s v="Active"/>
    <s v="No"/>
  </r>
  <r>
    <n v="2848"/>
    <s v="Beautiful Modern Brooklyn Gem"/>
    <n v="3289"/>
    <s v="New York"/>
    <n v="1"/>
    <n v="0.99"/>
    <x v="0"/>
    <n v="10"/>
    <x v="1"/>
    <x v="17"/>
    <x v="1"/>
    <s v="No"/>
    <n v="4"/>
    <x v="1"/>
    <n v="73"/>
    <n v="0.03"/>
    <n v="4.82"/>
    <x v="1"/>
    <n v="304"/>
    <s v="Yes"/>
    <d v="2017-07-22T00:00:00"/>
    <x v="151"/>
    <n v="171"/>
    <s v="Active"/>
    <s v="No"/>
  </r>
  <r>
    <n v="2849"/>
    <s v="SPOTLESS  bedroom separate entrance  paid parking."/>
    <n v="3179"/>
    <s v="New York"/>
    <n v="1"/>
    <n v="0.93"/>
    <x v="1"/>
    <n v="22"/>
    <x v="2"/>
    <x v="25"/>
    <x v="0"/>
    <s v="Yes"/>
    <n v="3"/>
    <x v="1"/>
    <n v="51"/>
    <n v="0.03"/>
    <n v="4.6100000000000003"/>
    <x v="1"/>
    <n v="61"/>
    <s v="No"/>
    <d v="2017-07-29T00:00:00"/>
    <x v="21"/>
    <n v="90"/>
    <s v="Active"/>
    <s v="No"/>
  </r>
  <r>
    <n v="2850"/>
    <s v="Two Bedroom Apt in Midtown East"/>
    <n v="2045"/>
    <s v="New York"/>
    <n v="1"/>
    <n v="0.76"/>
    <x v="1"/>
    <n v="19"/>
    <x v="0"/>
    <x v="12"/>
    <x v="1"/>
    <s v="No"/>
    <n v="4"/>
    <x v="1"/>
    <n v="209"/>
    <n v="0.04"/>
    <n v="4.88"/>
    <x v="1"/>
    <n v="26"/>
    <s v="No"/>
    <d v="2017-09-24T00:00:00"/>
    <x v="54"/>
    <n v="360"/>
    <s v="Active"/>
    <s v="No"/>
  </r>
  <r>
    <n v="2851"/>
    <s v="5 Min from JFK Clean New Studio seperate entrance"/>
    <n v="3308"/>
    <s v="New York"/>
    <n v="0.33"/>
    <n v="0"/>
    <x v="0"/>
    <n v="23"/>
    <x v="2"/>
    <x v="6"/>
    <x v="0"/>
    <s v="Yes"/>
    <n v="2"/>
    <x v="0"/>
    <n v="50"/>
    <n v="0.03"/>
    <n v="4.37"/>
    <x v="0"/>
    <n v="19"/>
    <s v="No"/>
    <d v="2017-07-18T00:00:00"/>
    <x v="325"/>
    <n v="180"/>
    <s v="Active"/>
    <s v="Yes"/>
  </r>
  <r>
    <n v="2852"/>
    <s v="Ten minutes from Manhattan Private room"/>
    <n v="2342"/>
    <s v="New York"/>
    <n v="1"/>
    <n v="0.97"/>
    <x v="1"/>
    <n v="21"/>
    <x v="2"/>
    <x v="13"/>
    <x v="0"/>
    <s v="Yes"/>
    <n v="2"/>
    <x v="0"/>
    <n v="47"/>
    <n v="0.03"/>
    <n v="4.99"/>
    <x v="1"/>
    <n v="152"/>
    <s v="Yes"/>
    <d v="2017-07-23T00:00:00"/>
    <x v="253"/>
    <n v="180"/>
    <s v="Active"/>
    <s v="Yes"/>
  </r>
  <r>
    <n v="2853"/>
    <s v="Great location-Close to metro in cool neighborhood"/>
    <n v="2911"/>
    <s v="New York"/>
    <n v="1"/>
    <n v="0.18"/>
    <x v="0"/>
    <n v="8"/>
    <x v="1"/>
    <x v="11"/>
    <x v="0"/>
    <s v="Yes"/>
    <n v="2"/>
    <x v="0"/>
    <n v="55"/>
    <n v="0.03"/>
    <n v="4.16"/>
    <x v="0"/>
    <n v="19"/>
    <s v="No"/>
    <d v="2017-07-14T00:00:00"/>
    <x v="331"/>
    <n v="288"/>
    <s v="Active"/>
    <s v="No"/>
  </r>
  <r>
    <n v="2854"/>
    <s v="East Williamsburg Sanctuary at Morgan L train"/>
    <n v="1832"/>
    <s v="New York"/>
    <n v="1"/>
    <n v="0.71"/>
    <x v="0"/>
    <n v="12"/>
    <x v="1"/>
    <x v="9"/>
    <x v="0"/>
    <s v="Yes"/>
    <n v="2"/>
    <x v="0"/>
    <n v="50"/>
    <n v="0.03"/>
    <n v="4.66"/>
    <x v="1"/>
    <n v="29"/>
    <s v="No"/>
    <d v="2017-07-20T00:00:00"/>
    <x v="575"/>
    <n v="164"/>
    <s v="Active"/>
    <s v="No"/>
  </r>
  <r>
    <n v="2855"/>
    <s v="1.5 Bed Condo in heart of Williamsburg"/>
    <n v="1849"/>
    <s v="New York"/>
    <n v="1"/>
    <n v="0"/>
    <x v="0"/>
    <n v="12"/>
    <x v="1"/>
    <x v="9"/>
    <x v="1"/>
    <s v="No"/>
    <n v="2"/>
    <x v="0"/>
    <n v="150"/>
    <n v="0.03"/>
    <n v="5"/>
    <x v="1"/>
    <n v="4"/>
    <s v="No"/>
    <d v="2017-11-14T00:00:00"/>
    <x v="446"/>
    <n v="32"/>
    <s v="Active"/>
    <s v="No"/>
  </r>
  <r>
    <n v="2856"/>
    <s v="Amazing 1 bedroom in the heart of Chelsea!"/>
    <n v="1458"/>
    <s v="Illinois"/>
    <n v="1"/>
    <n v="1"/>
    <x v="1"/>
    <n v="13"/>
    <x v="0"/>
    <x v="7"/>
    <x v="1"/>
    <s v="No"/>
    <n v="2"/>
    <x v="0"/>
    <n v="150"/>
    <n v="0.03"/>
    <n v="4.96"/>
    <x v="1"/>
    <n v="28"/>
    <s v="No"/>
    <d v="2017-08-12T00:00:00"/>
    <x v="21"/>
    <n v="43"/>
    <s v="Active"/>
    <s v="No"/>
  </r>
  <r>
    <n v="2857"/>
    <s v="2. New Designer Room with bathroom (Steamed Clean)"/>
    <n v="3295"/>
    <s v="New York"/>
    <n v="0.96"/>
    <n v="0.98"/>
    <x v="1"/>
    <n v="22"/>
    <x v="2"/>
    <x v="25"/>
    <x v="0"/>
    <s v="Yes"/>
    <n v="3"/>
    <x v="1"/>
    <n v="103"/>
    <n v="0.03"/>
    <n v="4.67"/>
    <x v="1"/>
    <n v="15"/>
    <s v="No"/>
    <d v="2017-08-28T00:00:00"/>
    <x v="407"/>
    <n v="281"/>
    <s v="Active"/>
    <s v="No"/>
  </r>
  <r>
    <n v="2858"/>
    <s v="1. Monthly Welcome! Stylish with Private Bathroom!"/>
    <n v="3295"/>
    <s v="New York"/>
    <n v="0.96"/>
    <n v="0.98"/>
    <x v="1"/>
    <n v="22"/>
    <x v="2"/>
    <x v="25"/>
    <x v="0"/>
    <s v="Yes"/>
    <n v="3"/>
    <x v="1"/>
    <n v="99"/>
    <n v="0.03"/>
    <n v="4.74"/>
    <x v="1"/>
    <n v="19"/>
    <s v="No"/>
    <d v="2017-08-20T00:00:00"/>
    <x v="86"/>
    <n v="309"/>
    <s v="Active"/>
    <s v="No"/>
  </r>
  <r>
    <n v="2859"/>
    <s v="Bushwick Landing Pad"/>
    <n v="2331"/>
    <s v="New York"/>
    <n v="1"/>
    <n v="0.89"/>
    <x v="0"/>
    <n v="8"/>
    <x v="1"/>
    <x v="11"/>
    <x v="0"/>
    <s v="Yes"/>
    <n v="2"/>
    <x v="0"/>
    <n v="40"/>
    <n v="0.03"/>
    <n v="4.8600000000000003"/>
    <x v="1"/>
    <n v="21"/>
    <s v="No"/>
    <d v="2017-10-11T00:00:00"/>
    <x v="20"/>
    <n v="0"/>
    <s v="Inactive"/>
    <s v="Yes"/>
  </r>
  <r>
    <n v="2860"/>
    <s v="2nd Street Sanctuary"/>
    <n v="1885"/>
    <s v="New York"/>
    <n v="1"/>
    <n v="0.46"/>
    <x v="0"/>
    <n v="15"/>
    <x v="0"/>
    <x v="4"/>
    <x v="1"/>
    <s v="No"/>
    <n v="3"/>
    <x v="1"/>
    <n v="125"/>
    <n v="0.03"/>
    <n v="5"/>
    <x v="1"/>
    <n v="7"/>
    <s v="No"/>
    <d v="2017-11-30T00:00:00"/>
    <x v="656"/>
    <n v="45"/>
    <s v="Active"/>
    <s v="No"/>
  </r>
  <r>
    <n v="2861"/>
    <s v="ðŸŒ HUGE TERRACE SUPER CONVENIENT | ðŸš¶WALK TO SUBWAY"/>
    <n v="1086"/>
    <s v="New York"/>
    <n v="1"/>
    <n v="1"/>
    <x v="1"/>
    <n v="22"/>
    <x v="2"/>
    <x v="25"/>
    <x v="1"/>
    <s v="No"/>
    <n v="6"/>
    <x v="2"/>
    <n v="120"/>
    <n v="0.03"/>
    <n v="4.83"/>
    <x v="1"/>
    <n v="6"/>
    <s v="No"/>
    <d v="2018-02-17T00:00:00"/>
    <x v="657"/>
    <n v="253"/>
    <s v="Active"/>
    <s v="Yes"/>
  </r>
  <r>
    <n v="2862"/>
    <s v="Cozy Retreat on Atlantic Ave"/>
    <n v="3310"/>
    <s v="New York"/>
    <n v="0.62"/>
    <n v="0.88"/>
    <x v="0"/>
    <n v="7"/>
    <x v="1"/>
    <x v="3"/>
    <x v="1"/>
    <s v="No"/>
    <n v="8"/>
    <x v="2"/>
    <n v="225"/>
    <n v="0.04"/>
    <n v="4.5199999999999996"/>
    <x v="1"/>
    <n v="46"/>
    <s v="No"/>
    <d v="2017-08-06T00:00:00"/>
    <x v="1"/>
    <n v="126"/>
    <s v="Active"/>
    <s v="No"/>
  </r>
  <r>
    <n v="2863"/>
    <s v="The North House:Large NYC home 15 Min to Manhattan"/>
    <n v="1034"/>
    <s v="New York"/>
    <n v="1"/>
    <n v="0.75"/>
    <x v="1"/>
    <n v="7"/>
    <x v="1"/>
    <x v="3"/>
    <x v="1"/>
    <s v="No"/>
    <n v="16"/>
    <x v="2"/>
    <n v="818"/>
    <n v="0.05"/>
    <n v="4.75"/>
    <x v="1"/>
    <n v="60"/>
    <s v="No"/>
    <d v="2017-07-18T00:00:00"/>
    <x v="21"/>
    <n v="365"/>
    <s v="Active"/>
    <s v="No"/>
  </r>
  <r>
    <n v="2864"/>
    <s v="NICE PRIVATE ROOM, STYLISH APARTMENT Williamsburg"/>
    <n v="1703"/>
    <s v="New York"/>
    <n v="1"/>
    <n v="1"/>
    <x v="0"/>
    <n v="12"/>
    <x v="1"/>
    <x v="9"/>
    <x v="0"/>
    <s v="Yes"/>
    <n v="2"/>
    <x v="0"/>
    <n v="48"/>
    <n v="0.03"/>
    <n v="4.79"/>
    <x v="1"/>
    <n v="43"/>
    <s v="No"/>
    <d v="2017-10-16T00:00:00"/>
    <x v="293"/>
    <n v="88"/>
    <s v="Active"/>
    <s v="Yes"/>
  </r>
  <r>
    <n v="2865"/>
    <s v="Entire Loft with Private Bath plus Free Parking"/>
    <n v="2142"/>
    <s v="New York"/>
    <n v="1"/>
    <n v="0.92"/>
    <x v="1"/>
    <n v="22"/>
    <x v="2"/>
    <x v="25"/>
    <x v="1"/>
    <s v="No"/>
    <n v="4"/>
    <x v="1"/>
    <n v="90"/>
    <n v="0.03"/>
    <n v="4.97"/>
    <x v="1"/>
    <n v="130"/>
    <s v="Yes"/>
    <d v="2017-07-20T00:00:00"/>
    <x v="32"/>
    <n v="44"/>
    <s v="Active"/>
    <s v="No"/>
  </r>
  <r>
    <n v="2866"/>
    <s v="Landmark 2bdrm Apt, Near Subway 20min to Manhattan"/>
    <n v="1972"/>
    <s v="New York"/>
    <n v="0.14000000000000001"/>
    <n v="0.8"/>
    <x v="1"/>
    <n v="9"/>
    <x v="1"/>
    <x v="16"/>
    <x v="1"/>
    <s v="No"/>
    <n v="6"/>
    <x v="2"/>
    <n v="194.29"/>
    <n v="0.03"/>
    <n v="4.92"/>
    <x v="1"/>
    <n v="73"/>
    <s v="No"/>
    <d v="2017-08-30T00:00:00"/>
    <x v="70"/>
    <n v="357"/>
    <s v="Active"/>
    <s v="No"/>
  </r>
  <r>
    <n v="2867"/>
    <s v="Spacious &amp; Spectacular"/>
    <n v="1353"/>
    <s v="New York"/>
    <n v="1"/>
    <n v="0.89"/>
    <x v="1"/>
    <n v="7"/>
    <x v="1"/>
    <x v="3"/>
    <x v="0"/>
    <s v="Yes"/>
    <n v="2"/>
    <x v="0"/>
    <n v="125"/>
    <n v="0.03"/>
    <n v="5"/>
    <x v="1"/>
    <n v="25"/>
    <s v="No"/>
    <d v="2017-09-05T00:00:00"/>
    <x v="25"/>
    <n v="180"/>
    <s v="Active"/>
    <s v="No"/>
  </r>
  <r>
    <n v="2868"/>
    <s v="Chic &amp; Sleek Mid-Century Styled Apt"/>
    <n v="2539"/>
    <s v="New York"/>
    <n v="0"/>
    <n v="0"/>
    <x v="0"/>
    <n v="9"/>
    <x v="1"/>
    <x v="16"/>
    <x v="1"/>
    <s v="No"/>
    <n v="3"/>
    <x v="1"/>
    <n v="100"/>
    <n v="0.03"/>
    <n v="4.17"/>
    <x v="0"/>
    <n v="6"/>
    <s v="No"/>
    <d v="2017-07-25T00:00:00"/>
    <x v="658"/>
    <n v="0"/>
    <s v="Inactive"/>
    <s v="No"/>
  </r>
  <r>
    <n v="2869"/>
    <s v="Spacious Loft with Designer Layout"/>
    <n v="723"/>
    <s v="New York"/>
    <n v="0"/>
    <n v="0"/>
    <x v="0"/>
    <n v="12"/>
    <x v="1"/>
    <x v="9"/>
    <x v="1"/>
    <s v="No"/>
    <n v="3"/>
    <x v="1"/>
    <n v="260"/>
    <n v="0.04"/>
    <n v="4.88"/>
    <x v="1"/>
    <n v="17"/>
    <s v="No"/>
    <d v="2017-09-12T00:00:00"/>
    <x v="541"/>
    <n v="88"/>
    <s v="Active"/>
    <s v="No"/>
  </r>
  <r>
    <n v="2870"/>
    <s v="East Williamsburg Hideaway House"/>
    <n v="1832"/>
    <s v="New York"/>
    <n v="1"/>
    <n v="0.71"/>
    <x v="0"/>
    <n v="12"/>
    <x v="1"/>
    <x v="9"/>
    <x v="0"/>
    <s v="Yes"/>
    <n v="2"/>
    <x v="0"/>
    <n v="50"/>
    <n v="0.03"/>
    <n v="4.57"/>
    <x v="1"/>
    <n v="7"/>
    <s v="No"/>
    <d v="2019-06-30T00:00:00"/>
    <x v="32"/>
    <n v="363"/>
    <s v="Active"/>
    <s v="No"/>
  </r>
  <r>
    <n v="2871"/>
    <s v="Elegant Private Room in Midtown West"/>
    <n v="3085"/>
    <s v="New York"/>
    <n v="1"/>
    <n v="1"/>
    <x v="0"/>
    <n v="17"/>
    <x v="0"/>
    <x v="0"/>
    <x v="0"/>
    <s v="Yes"/>
    <n v="2"/>
    <x v="0"/>
    <n v="132"/>
    <n v="0.03"/>
    <n v="4.68"/>
    <x v="1"/>
    <n v="142"/>
    <s v="No"/>
    <d v="2017-07-18T00:00:00"/>
    <x v="70"/>
    <n v="135"/>
    <s v="Active"/>
    <s v="Yes"/>
  </r>
  <r>
    <n v="2872"/>
    <s v="Exclusive Modern Private Room in Hells Kitchen"/>
    <n v="3085"/>
    <s v="New York"/>
    <n v="1"/>
    <n v="1"/>
    <x v="0"/>
    <n v="17"/>
    <x v="0"/>
    <x v="0"/>
    <x v="0"/>
    <s v="Yes"/>
    <n v="2"/>
    <x v="0"/>
    <n v="132"/>
    <n v="0.03"/>
    <n v="4.83"/>
    <x v="1"/>
    <n v="137"/>
    <s v="Yes"/>
    <d v="2017-07-17T00:00:00"/>
    <x v="70"/>
    <n v="150"/>
    <s v="Active"/>
    <s v="Yes"/>
  </r>
  <r>
    <n v="2873"/>
    <s v="Trendy Private Room in Midtown West"/>
    <n v="3085"/>
    <s v="New York"/>
    <n v="1"/>
    <n v="1"/>
    <x v="0"/>
    <n v="17"/>
    <x v="0"/>
    <x v="0"/>
    <x v="0"/>
    <s v="Yes"/>
    <n v="2"/>
    <x v="0"/>
    <n v="135"/>
    <n v="0.03"/>
    <n v="4.76"/>
    <x v="1"/>
    <n v="140"/>
    <s v="No"/>
    <d v="2017-07-17T00:00:00"/>
    <x v="28"/>
    <n v="134"/>
    <s v="Active"/>
    <s v="Yes"/>
  </r>
  <r>
    <n v="2874"/>
    <s v="Private Cozy Room on the Upper East Side"/>
    <n v="2075"/>
    <s v="New York"/>
    <n v="1"/>
    <n v="1"/>
    <x v="0"/>
    <n v="19"/>
    <x v="0"/>
    <x v="12"/>
    <x v="0"/>
    <s v="Yes"/>
    <n v="2"/>
    <x v="0"/>
    <n v="80"/>
    <n v="0.03"/>
    <n v="4.83"/>
    <x v="1"/>
    <n v="12"/>
    <s v="No"/>
    <d v="2017-07-22T00:00:00"/>
    <x v="659"/>
    <n v="74"/>
    <s v="Active"/>
    <s v="Yes"/>
  </r>
  <r>
    <n v="2875"/>
    <s v="Clean &amp; spacious room for rent"/>
    <n v="3312"/>
    <s v="New York"/>
    <n v="1"/>
    <n v="1"/>
    <x v="0"/>
    <n v="16"/>
    <x v="0"/>
    <x v="10"/>
    <x v="0"/>
    <s v="Yes"/>
    <n v="2"/>
    <x v="0"/>
    <n v="65"/>
    <n v="0.03"/>
    <n v="4.8"/>
    <x v="1"/>
    <n v="5"/>
    <s v="No"/>
    <d v="2017-08-12T00:00:00"/>
    <x v="528"/>
    <n v="0"/>
    <s v="Inactive"/>
    <s v="Yes"/>
  </r>
  <r>
    <n v="2876"/>
    <s v="The City Farmhouse APT A **MONTHLY RENTALS**"/>
    <n v="91"/>
    <s v="New York"/>
    <n v="0.5"/>
    <n v="0.6"/>
    <x v="1"/>
    <n v="21"/>
    <x v="2"/>
    <x v="13"/>
    <x v="1"/>
    <s v="No"/>
    <n v="4"/>
    <x v="1"/>
    <n v="125"/>
    <n v="0.03"/>
    <n v="5"/>
    <x v="1"/>
    <n v="12"/>
    <s v="No"/>
    <d v="2017-09-04T00:00:00"/>
    <x v="24"/>
    <n v="287"/>
    <s v="Active"/>
    <s v="No"/>
  </r>
  <r>
    <n v="2877"/>
    <s v="Cozy room with a bathroom"/>
    <n v="2819"/>
    <s v="New York"/>
    <n v="0.6"/>
    <n v="0.98"/>
    <x v="0"/>
    <n v="25"/>
    <x v="2"/>
    <x v="14"/>
    <x v="0"/>
    <s v="Yes"/>
    <n v="2"/>
    <x v="0"/>
    <n v="40"/>
    <n v="0.03"/>
    <n v="4.75"/>
    <x v="1"/>
    <n v="73"/>
    <s v="No"/>
    <d v="2017-07-21T00:00:00"/>
    <x v="70"/>
    <n v="0"/>
    <s v="Inactive"/>
    <s v="No"/>
  </r>
  <r>
    <n v="2878"/>
    <s v="Short ride into the city from Astoria"/>
    <n v="2342"/>
    <s v="New York"/>
    <n v="1"/>
    <n v="0.97"/>
    <x v="1"/>
    <n v="21"/>
    <x v="2"/>
    <x v="13"/>
    <x v="0"/>
    <s v="Yes"/>
    <n v="3"/>
    <x v="1"/>
    <n v="47"/>
    <n v="0.03"/>
    <n v="4.8899999999999997"/>
    <x v="1"/>
    <n v="95"/>
    <s v="No"/>
    <d v="2017-07-17T00:00:00"/>
    <x v="53"/>
    <n v="364"/>
    <s v="Active"/>
    <s v="Yes"/>
  </r>
  <r>
    <n v="2879"/>
    <s v="Beautiful two bedroom apt in Crown Heights/Bedsty"/>
    <n v="3314"/>
    <s v="New York"/>
    <n v="1"/>
    <n v="0.91"/>
    <x v="1"/>
    <n v="9"/>
    <x v="1"/>
    <x v="16"/>
    <x v="1"/>
    <s v="No"/>
    <n v="4"/>
    <x v="1"/>
    <n v="175"/>
    <n v="0.03"/>
    <n v="4.9000000000000004"/>
    <x v="1"/>
    <n v="70"/>
    <s v="No"/>
    <d v="2017-07-29T00:00:00"/>
    <x v="7"/>
    <n v="60"/>
    <s v="Active"/>
    <s v="No"/>
  </r>
  <r>
    <n v="2880"/>
    <s v="The Flatbush Motel"/>
    <n v="3268"/>
    <s v="New York"/>
    <n v="1"/>
    <n v="1"/>
    <x v="0"/>
    <n v="10"/>
    <x v="1"/>
    <x v="17"/>
    <x v="0"/>
    <s v="Yes"/>
    <n v="2"/>
    <x v="0"/>
    <n v="80"/>
    <n v="0.03"/>
    <n v="2.5"/>
    <x v="2"/>
    <n v="4"/>
    <s v="No"/>
    <d v="2017-08-20T00:00:00"/>
    <x v="47"/>
    <n v="365"/>
    <s v="Active"/>
    <s v="Yes"/>
  </r>
  <r>
    <n v="2881"/>
    <s v="Luxury Private Bedroom (near JFK)"/>
    <n v="3317"/>
    <s v="New York"/>
    <n v="0.9"/>
    <n v="0.92"/>
    <x v="0"/>
    <n v="23"/>
    <x v="2"/>
    <x v="6"/>
    <x v="0"/>
    <s v="Yes"/>
    <n v="2"/>
    <x v="0"/>
    <n v="66"/>
    <n v="0.03"/>
    <n v="4.7"/>
    <x v="1"/>
    <n v="10"/>
    <s v="No"/>
    <d v="2017-12-17T00:00:00"/>
    <x v="96"/>
    <n v="150"/>
    <s v="Active"/>
    <s v="Yes"/>
  </r>
  <r>
    <n v="2882"/>
    <s v="The Bedford"/>
    <n v="1021"/>
    <s v="New York"/>
    <n v="0.75"/>
    <n v="0.9"/>
    <x v="1"/>
    <n v="12"/>
    <x v="1"/>
    <x v="9"/>
    <x v="1"/>
    <s v="No"/>
    <n v="2"/>
    <x v="0"/>
    <n v="130"/>
    <n v="0.03"/>
    <n v="4.83"/>
    <x v="1"/>
    <n v="47"/>
    <s v="No"/>
    <d v="2017-08-06T00:00:00"/>
    <x v="75"/>
    <n v="0"/>
    <s v="Inactive"/>
    <s v="No"/>
  </r>
  <r>
    <n v="2883"/>
    <s v="Great apartment , Astoria , NYC ."/>
    <n v="2389"/>
    <s v="New York"/>
    <n v="0"/>
    <n v="1"/>
    <x v="0"/>
    <n v="21"/>
    <x v="2"/>
    <x v="13"/>
    <x v="0"/>
    <s v="Yes"/>
    <n v="1"/>
    <x v="0"/>
    <n v="65"/>
    <n v="0.03"/>
    <n v="4.78"/>
    <x v="1"/>
    <n v="9"/>
    <s v="No"/>
    <d v="2018-10-14T00:00:00"/>
    <x v="660"/>
    <n v="364"/>
    <s v="Active"/>
    <s v="Yes"/>
  </r>
  <r>
    <n v="2884"/>
    <s v="Private room (bright and clean) Manhattan NYC"/>
    <n v="3302"/>
    <s v="Campania"/>
    <n v="1"/>
    <n v="0.88"/>
    <x v="0"/>
    <n v="14"/>
    <x v="0"/>
    <x v="2"/>
    <x v="0"/>
    <s v="Yes"/>
    <n v="1"/>
    <x v="0"/>
    <n v="30"/>
    <n v="0.03"/>
    <n v="4.83"/>
    <x v="1"/>
    <n v="6"/>
    <s v="No"/>
    <d v="2018-04-01T00:00:00"/>
    <x v="52"/>
    <n v="346"/>
    <s v="Active"/>
    <s v="No"/>
  </r>
  <r>
    <n v="2885"/>
    <s v="SUNNY, LARGE DUPLEX Chelsea 2BR 2BA with PIANO"/>
    <n v="1825"/>
    <s v="New York"/>
    <n v="1"/>
    <n v="0.83"/>
    <x v="1"/>
    <n v="13"/>
    <x v="0"/>
    <x v="7"/>
    <x v="1"/>
    <s v="No"/>
    <n v="6"/>
    <x v="2"/>
    <n v="360"/>
    <n v="0.04"/>
    <n v="4.8"/>
    <x v="1"/>
    <n v="55"/>
    <s v="No"/>
    <d v="2017-08-01T00:00:00"/>
    <x v="299"/>
    <n v="250"/>
    <s v="Active"/>
    <s v="No"/>
  </r>
  <r>
    <n v="2886"/>
    <s v="Private long room in Manhattan NYC"/>
    <n v="3302"/>
    <s v="Campania"/>
    <n v="1"/>
    <n v="0.88"/>
    <x v="0"/>
    <n v="14"/>
    <x v="0"/>
    <x v="2"/>
    <x v="0"/>
    <s v="Yes"/>
    <n v="1"/>
    <x v="0"/>
    <n v="30"/>
    <n v="0.03"/>
    <n v="4.8899999999999997"/>
    <x v="1"/>
    <n v="9"/>
    <s v="No"/>
    <d v="2017-12-11T00:00:00"/>
    <x v="160"/>
    <n v="186"/>
    <s v="Active"/>
    <s v="No"/>
  </r>
  <r>
    <n v="2887"/>
    <s v="ðŸ‘„ MODERN OASIS | ðŸ¦¶7 MIN WALK TO MAIN ST"/>
    <n v="1086"/>
    <s v="New York"/>
    <n v="1"/>
    <n v="1"/>
    <x v="1"/>
    <n v="22"/>
    <x v="2"/>
    <x v="25"/>
    <x v="1"/>
    <s v="No"/>
    <n v="3"/>
    <x v="1"/>
    <n v="79"/>
    <n v="0.03"/>
    <n v="4.67"/>
    <x v="1"/>
    <n v="6"/>
    <s v="No"/>
    <d v="2017-09-22T00:00:00"/>
    <x v="115"/>
    <n v="351"/>
    <s v="Active"/>
    <s v="Yes"/>
  </r>
  <r>
    <n v="2888"/>
    <s v="Private room (cozy and clean) Manhattan NYC"/>
    <n v="3302"/>
    <s v="Campania"/>
    <n v="1"/>
    <n v="0.88"/>
    <x v="0"/>
    <n v="14"/>
    <x v="0"/>
    <x v="2"/>
    <x v="0"/>
    <s v="Yes"/>
    <n v="1"/>
    <x v="0"/>
    <n v="30"/>
    <n v="0.03"/>
    <n v="4.75"/>
    <x v="1"/>
    <n v="8"/>
    <s v="No"/>
    <d v="2017-11-03T00:00:00"/>
    <x v="247"/>
    <n v="31"/>
    <s v="Active"/>
    <s v="No"/>
  </r>
  <r>
    <n v="2889"/>
    <s v="Workspace Room 2 - 2"/>
    <n v="1425"/>
    <s v="New York"/>
    <n v="0.67"/>
    <n v="0.33"/>
    <x v="0"/>
    <n v="8"/>
    <x v="1"/>
    <x v="11"/>
    <x v="0"/>
    <s v="Yes"/>
    <n v="2"/>
    <x v="0"/>
    <n v="36"/>
    <n v="0.03"/>
    <n v="4.5"/>
    <x v="1"/>
    <n v="6"/>
    <s v="No"/>
    <d v="2017-07-25T00:00:00"/>
    <x v="185"/>
    <n v="365"/>
    <s v="Active"/>
    <s v="No"/>
  </r>
  <r>
    <n v="2890"/>
    <s v="Renovated/ private entrance/1-br by Park and Metro"/>
    <n v="2863"/>
    <s v="New York"/>
    <n v="1"/>
    <n v="0.88"/>
    <x v="0"/>
    <n v="9"/>
    <x v="1"/>
    <x v="16"/>
    <x v="1"/>
    <s v="No"/>
    <n v="4"/>
    <x v="1"/>
    <n v="124"/>
    <n v="0.03"/>
    <n v="4.5"/>
    <x v="1"/>
    <n v="100"/>
    <s v="No"/>
    <d v="2017-07-25T00:00:00"/>
    <x v="50"/>
    <n v="282"/>
    <s v="Active"/>
    <s v="No"/>
  </r>
  <r>
    <n v="2891"/>
    <s v="Cozy room and Large *eco+* Apartment with backyard"/>
    <n v="1782"/>
    <s v="New York"/>
    <n v="1"/>
    <n v="0.6"/>
    <x v="0"/>
    <n v="8"/>
    <x v="1"/>
    <x v="11"/>
    <x v="0"/>
    <s v="Yes"/>
    <n v="2"/>
    <x v="0"/>
    <n v="34"/>
    <n v="0.03"/>
    <n v="4.71"/>
    <x v="1"/>
    <n v="7"/>
    <s v="No"/>
    <d v="2017-08-23T00:00:00"/>
    <x v="661"/>
    <n v="64"/>
    <s v="Active"/>
    <s v="No"/>
  </r>
  <r>
    <n v="2892"/>
    <s v="Master Bedroom with Own Bathroom, near subway"/>
    <n v="3063"/>
    <s v="New York"/>
    <n v="1"/>
    <n v="0.99"/>
    <x v="0"/>
    <n v="8"/>
    <x v="1"/>
    <x v="11"/>
    <x v="0"/>
    <s v="Yes"/>
    <n v="2"/>
    <x v="0"/>
    <n v="59"/>
    <n v="0.03"/>
    <n v="4.4000000000000004"/>
    <x v="0"/>
    <n v="40"/>
    <s v="No"/>
    <d v="2017-08-20T00:00:00"/>
    <x v="95"/>
    <n v="202"/>
    <s v="Active"/>
    <s v="Yes"/>
  </r>
  <r>
    <n v="2893"/>
    <s v="Huge room at an affordable price"/>
    <n v="2741"/>
    <s v="New York"/>
    <n v="1"/>
    <n v="1"/>
    <x v="0"/>
    <n v="16"/>
    <x v="0"/>
    <x v="10"/>
    <x v="0"/>
    <s v="Yes"/>
    <n v="2"/>
    <x v="0"/>
    <n v="45"/>
    <n v="0.03"/>
    <n v="4"/>
    <x v="0"/>
    <n v="3"/>
    <s v="No"/>
    <d v="2017-07-31T00:00:00"/>
    <x v="662"/>
    <n v="0"/>
    <s v="Inactive"/>
    <s v="No"/>
  </r>
  <r>
    <n v="2894"/>
    <s v="Large private room in Manhattan NYC"/>
    <n v="3302"/>
    <s v="Campania"/>
    <n v="1"/>
    <n v="0.88"/>
    <x v="0"/>
    <n v="14"/>
    <x v="0"/>
    <x v="2"/>
    <x v="0"/>
    <s v="Yes"/>
    <n v="1"/>
    <x v="0"/>
    <n v="40"/>
    <n v="0.03"/>
    <n v="4.75"/>
    <x v="1"/>
    <n v="4"/>
    <s v="No"/>
    <d v="2019-02-02T00:00:00"/>
    <x v="345"/>
    <n v="242"/>
    <s v="Active"/>
    <s v="No"/>
  </r>
  <r>
    <n v="2895"/>
    <s v="HEART of MANHATTAN, NEW YORK, US"/>
    <n v="89"/>
    <s v="New York"/>
    <n v="1"/>
    <n v="0.77"/>
    <x v="1"/>
    <n v="17"/>
    <x v="0"/>
    <x v="0"/>
    <x v="0"/>
    <s v="Yes"/>
    <n v="1"/>
    <x v="0"/>
    <n v="134"/>
    <n v="0.03"/>
    <n v="4.83"/>
    <x v="1"/>
    <n v="6"/>
    <s v="No"/>
    <d v="2018-03-13T00:00:00"/>
    <x v="65"/>
    <n v="359"/>
    <s v="Active"/>
    <s v="No"/>
  </r>
  <r>
    <n v="2896"/>
    <s v="Comfort of home in the center of it all!"/>
    <n v="3006"/>
    <s v="New York"/>
    <n v="1"/>
    <n v="0.95"/>
    <x v="1"/>
    <n v="7"/>
    <x v="1"/>
    <x v="3"/>
    <x v="1"/>
    <s v="No"/>
    <n v="4"/>
    <x v="1"/>
    <n v="82"/>
    <n v="0.03"/>
    <n v="4.9800000000000004"/>
    <x v="1"/>
    <n v="110"/>
    <s v="Yes"/>
    <d v="2017-08-14T00:00:00"/>
    <x v="89"/>
    <n v="231"/>
    <s v="Active"/>
    <s v="No"/>
  </r>
  <r>
    <n v="2897"/>
    <s v="Spacious 2 bedroom apartment"/>
    <n v="2919"/>
    <s v="New York"/>
    <n v="1"/>
    <n v="0.98"/>
    <x v="0"/>
    <n v="7"/>
    <x v="1"/>
    <x v="3"/>
    <x v="1"/>
    <s v="No"/>
    <n v="3"/>
    <x v="1"/>
    <n v="135"/>
    <n v="0.03"/>
    <n v="4.74"/>
    <x v="1"/>
    <n v="89"/>
    <s v="No"/>
    <d v="2017-08-22T00:00:00"/>
    <x v="90"/>
    <n v="340"/>
    <s v="Active"/>
    <s v="Yes"/>
  </r>
  <r>
    <n v="2898"/>
    <s v="Bushwick gem with private garden patio."/>
    <n v="2238"/>
    <s v="New York"/>
    <n v="0"/>
    <n v="0.88"/>
    <x v="0"/>
    <n v="8"/>
    <x v="1"/>
    <x v="11"/>
    <x v="1"/>
    <s v="No"/>
    <n v="2"/>
    <x v="0"/>
    <n v="150"/>
    <n v="0.03"/>
    <n v="4.9800000000000004"/>
    <x v="1"/>
    <n v="41"/>
    <s v="No"/>
    <d v="2017-09-22T00:00:00"/>
    <x v="106"/>
    <n v="0"/>
    <s v="Inactive"/>
    <s v="No"/>
  </r>
  <r>
    <n v="2899"/>
    <s v="1 Bed garden apt in Classic Brownstone - sleeps4"/>
    <n v="536"/>
    <s v="New York"/>
    <n v="0.88"/>
    <n v="0.68"/>
    <x v="0"/>
    <n v="7"/>
    <x v="1"/>
    <x v="3"/>
    <x v="1"/>
    <s v="No"/>
    <n v="4"/>
    <x v="1"/>
    <n v="132"/>
    <n v="0.03"/>
    <n v="4.74"/>
    <x v="1"/>
    <n v="62"/>
    <s v="No"/>
    <d v="2017-08-17T00:00:00"/>
    <x v="78"/>
    <n v="350"/>
    <s v="Active"/>
    <s v="Yes"/>
  </r>
  <r>
    <n v="2900"/>
    <s v="Two rooms in one. A family friendly neighborhood."/>
    <n v="3139"/>
    <s v="New York"/>
    <n v="1"/>
    <n v="0.98"/>
    <x v="0"/>
    <n v="30"/>
    <x v="3"/>
    <x v="15"/>
    <x v="0"/>
    <s v="Yes"/>
    <n v="5"/>
    <x v="1"/>
    <n v="61"/>
    <n v="0.03"/>
    <n v="4.84"/>
    <x v="1"/>
    <n v="37"/>
    <s v="No"/>
    <d v="2017-08-08T00:00:00"/>
    <x v="23"/>
    <n v="350"/>
    <s v="Active"/>
    <s v="Yes"/>
  </r>
  <r>
    <n v="2901"/>
    <s v="Entire 1BD Apartment in Crown Heights, BK"/>
    <n v="2624"/>
    <s v="New York"/>
    <n v="1"/>
    <n v="1"/>
    <x v="0"/>
    <n v="9"/>
    <x v="1"/>
    <x v="16"/>
    <x v="1"/>
    <s v="No"/>
    <n v="4"/>
    <x v="1"/>
    <n v="73"/>
    <n v="0.03"/>
    <n v="4.75"/>
    <x v="1"/>
    <n v="8"/>
    <s v="No"/>
    <d v="2017-07-25T00:00:00"/>
    <x v="32"/>
    <n v="0"/>
    <s v="Inactive"/>
    <s v="Yes"/>
  </r>
  <r>
    <n v="2902"/>
    <s v="2 BR Renovated Apt A/Hudson Yards/Hells Kitchen"/>
    <n v="3321"/>
    <s v="New York"/>
    <n v="1"/>
    <n v="0.93"/>
    <x v="1"/>
    <n v="17"/>
    <x v="0"/>
    <x v="0"/>
    <x v="1"/>
    <s v="No"/>
    <n v="4"/>
    <x v="1"/>
    <n v="220"/>
    <n v="0.04"/>
    <n v="4.82"/>
    <x v="1"/>
    <n v="61"/>
    <s v="No"/>
    <d v="2017-09-19T00:00:00"/>
    <x v="31"/>
    <n v="179"/>
    <s v="Active"/>
    <s v="No"/>
  </r>
  <r>
    <n v="2903"/>
    <s v="Private Bedroom &amp; Bathroom - Luxury Brooklyn Condo"/>
    <n v="1787"/>
    <s v="New York"/>
    <n v="1"/>
    <n v="1"/>
    <x v="1"/>
    <n v="8"/>
    <x v="1"/>
    <x v="11"/>
    <x v="0"/>
    <s v="Yes"/>
    <n v="2"/>
    <x v="0"/>
    <n v="31"/>
    <n v="0.03"/>
    <n v="4.9000000000000004"/>
    <x v="1"/>
    <n v="39"/>
    <s v="No"/>
    <d v="2017-07-30T00:00:00"/>
    <x v="29"/>
    <n v="36"/>
    <s v="Active"/>
    <s v="No"/>
  </r>
  <r>
    <n v="2904"/>
    <s v="Large, quiet luxury home in Manhattan"/>
    <n v="3265"/>
    <s v="New York"/>
    <n v="1"/>
    <n v="1"/>
    <x v="1"/>
    <n v="17"/>
    <x v="0"/>
    <x v="0"/>
    <x v="1"/>
    <s v="No"/>
    <n v="3"/>
    <x v="1"/>
    <n v="235"/>
    <n v="0.04"/>
    <n v="4.9800000000000004"/>
    <x v="1"/>
    <n v="123"/>
    <s v="Yes"/>
    <d v="2017-09-09T00:00:00"/>
    <x v="20"/>
    <n v="161"/>
    <s v="Active"/>
    <s v="No"/>
  </r>
  <r>
    <n v="2905"/>
    <s v="* Light &amp; Bright Central Park West Brownstone"/>
    <n v="2113"/>
    <s v="New York"/>
    <n v="1"/>
    <n v="0.92"/>
    <x v="1"/>
    <n v="20"/>
    <x v="0"/>
    <x v="1"/>
    <x v="1"/>
    <s v="No"/>
    <n v="2"/>
    <x v="0"/>
    <n v="495"/>
    <n v="0.04"/>
    <n v="5"/>
    <x v="1"/>
    <n v="8"/>
    <s v="No"/>
    <d v="2017-09-17T00:00:00"/>
    <x v="663"/>
    <n v="89"/>
    <s v="Active"/>
    <s v="No"/>
  </r>
  <r>
    <n v="2906"/>
    <s v="Crown Heights Guest House 2"/>
    <n v="2856"/>
    <s v="New York"/>
    <n v="1"/>
    <n v="0.99"/>
    <x v="0"/>
    <n v="9"/>
    <x v="1"/>
    <x v="16"/>
    <x v="1"/>
    <s v="No"/>
    <n v="5"/>
    <x v="1"/>
    <n v="99"/>
    <n v="0.03"/>
    <n v="4.66"/>
    <x v="1"/>
    <n v="53"/>
    <s v="No"/>
    <d v="2017-08-27T00:00:00"/>
    <x v="213"/>
    <n v="90"/>
    <s v="Active"/>
    <s v="Yes"/>
  </r>
  <r>
    <n v="2907"/>
    <s v="CROWN HEIGHTS GUEST HOUSE 2L2R"/>
    <n v="2856"/>
    <s v="New York"/>
    <n v="1"/>
    <n v="0.99"/>
    <x v="0"/>
    <n v="9"/>
    <x v="1"/>
    <x v="16"/>
    <x v="1"/>
    <s v="No"/>
    <n v="10"/>
    <x v="2"/>
    <n v="199"/>
    <n v="0.03"/>
    <n v="5"/>
    <x v="1"/>
    <n v="5"/>
    <s v="No"/>
    <d v="2018-07-15T00:00:00"/>
    <x v="237"/>
    <n v="84"/>
    <s v="Active"/>
    <s v="Yes"/>
  </r>
  <r>
    <n v="2908"/>
    <s v="Fabulous and peaceful retreat in Brooklyn"/>
    <n v="2152"/>
    <s v="New York"/>
    <n v="1"/>
    <n v="1"/>
    <x v="0"/>
    <n v="7"/>
    <x v="1"/>
    <x v="3"/>
    <x v="1"/>
    <s v="No"/>
    <n v="5"/>
    <x v="1"/>
    <n v="140"/>
    <n v="0.03"/>
    <n v="5"/>
    <x v="1"/>
    <n v="26"/>
    <s v="No"/>
    <d v="2017-09-27T00:00:00"/>
    <x v="21"/>
    <n v="163"/>
    <s v="Active"/>
    <s v="No"/>
  </r>
  <r>
    <n v="2909"/>
    <s v="2  bedroom 1 bath  in Midtown West"/>
    <n v="2585"/>
    <s v="New York"/>
    <n v="0.67"/>
    <n v="0.75"/>
    <x v="0"/>
    <n v="17"/>
    <x v="0"/>
    <x v="0"/>
    <x v="1"/>
    <s v="No"/>
    <n v="5"/>
    <x v="1"/>
    <n v="90"/>
    <n v="0.03"/>
    <n v="4.67"/>
    <x v="1"/>
    <n v="3"/>
    <s v="No"/>
    <d v="2017-09-19T00:00:00"/>
    <x v="25"/>
    <n v="335"/>
    <s v="Active"/>
    <s v="No"/>
  </r>
  <r>
    <n v="2910"/>
    <s v="LOVE MANHATTAN 1"/>
    <n v="3322"/>
    <s v="New York"/>
    <n v="1"/>
    <n v="0.99"/>
    <x v="1"/>
    <n v="4"/>
    <x v="4"/>
    <x v="27"/>
    <x v="0"/>
    <s v="Yes"/>
    <n v="2"/>
    <x v="0"/>
    <n v="60"/>
    <n v="0.03"/>
    <n v="4.84"/>
    <x v="1"/>
    <n v="103"/>
    <s v="Yes"/>
    <d v="2017-08-14T00:00:00"/>
    <x v="101"/>
    <n v="267"/>
    <s v="Active"/>
    <s v="No"/>
  </r>
  <r>
    <n v="2911"/>
    <s v="Modern 1 Bedroom Near Union Square &amp; East Village"/>
    <n v="1332"/>
    <s v="New York"/>
    <n v="1"/>
    <n v="1"/>
    <x v="1"/>
    <n v="15"/>
    <x v="0"/>
    <x v="4"/>
    <x v="1"/>
    <s v="No"/>
    <n v="4"/>
    <x v="1"/>
    <n v="123"/>
    <n v="0.03"/>
    <n v="4.99"/>
    <x v="1"/>
    <n v="67"/>
    <s v="No"/>
    <d v="2018-01-03T00:00:00"/>
    <x v="66"/>
    <n v="52"/>
    <s v="Active"/>
    <s v="No"/>
  </r>
  <r>
    <n v="2912"/>
    <s v="Awesome Newly Renovated 2-bdrm. - E,F,J trains."/>
    <n v="3323"/>
    <s v="New York"/>
    <n v="0.9"/>
    <n v="1"/>
    <x v="0"/>
    <n v="23"/>
    <x v="2"/>
    <x v="6"/>
    <x v="1"/>
    <s v="No"/>
    <n v="10"/>
    <x v="2"/>
    <n v="113"/>
    <n v="0.03"/>
    <n v="4.7300000000000004"/>
    <x v="1"/>
    <n v="127"/>
    <s v="No"/>
    <d v="2017-08-28T00:00:00"/>
    <x v="209"/>
    <n v="164"/>
    <s v="Active"/>
    <s v="Yes"/>
  </r>
  <r>
    <n v="2913"/>
    <s v="1 BEDROOM / HIGH FLOOR / BALCONY /COLUMBUS CIRCLE"/>
    <n v="3252"/>
    <s v="New York"/>
    <n v="0.94"/>
    <n v="1"/>
    <x v="0"/>
    <n v="20"/>
    <x v="0"/>
    <x v="1"/>
    <x v="1"/>
    <s v="No"/>
    <n v="5"/>
    <x v="1"/>
    <n v="160"/>
    <n v="0.03"/>
    <n v="4.57"/>
    <x v="1"/>
    <n v="14"/>
    <s v="No"/>
    <d v="2017-12-14T00:00:00"/>
    <x v="518"/>
    <n v="321"/>
    <s v="Active"/>
    <s v="Yes"/>
  </r>
  <r>
    <n v="2914"/>
    <s v="Clean cozy renovated convenient 15m to Manhattan"/>
    <n v="3244"/>
    <s v="New York"/>
    <n v="1"/>
    <n v="0.98"/>
    <x v="1"/>
    <n v="26"/>
    <x v="2"/>
    <x v="19"/>
    <x v="0"/>
    <s v="Yes"/>
    <n v="2"/>
    <x v="0"/>
    <n v="35"/>
    <n v="0.03"/>
    <n v="4.99"/>
    <x v="1"/>
    <n v="139"/>
    <s v="Yes"/>
    <d v="2017-08-06T00:00:00"/>
    <x v="93"/>
    <n v="78"/>
    <s v="Active"/>
    <s v="No"/>
  </r>
  <r>
    <n v="2915"/>
    <s v="TMCNY 1BA/1BD 5PAX"/>
    <n v="3044"/>
    <s v="Quintana Roo"/>
    <n v="0.78"/>
    <n v="0.71"/>
    <x v="0"/>
    <n v="18"/>
    <x v="0"/>
    <x v="20"/>
    <x v="0"/>
    <s v="Yes"/>
    <n v="5"/>
    <x v="1"/>
    <n v="380"/>
    <n v="0.04"/>
    <n v="4.8600000000000003"/>
    <x v="1"/>
    <n v="7"/>
    <s v="No"/>
    <d v="2017-10-29T00:00:00"/>
    <x v="664"/>
    <n v="363"/>
    <s v="Active"/>
    <s v="No"/>
  </r>
  <r>
    <n v="2916"/>
    <s v="Butterfield 8"/>
    <n v="2867"/>
    <s v="New York"/>
    <n v="1"/>
    <n v="0.94"/>
    <x v="1"/>
    <n v="26"/>
    <x v="2"/>
    <x v="19"/>
    <x v="1"/>
    <s v="No"/>
    <n v="4"/>
    <x v="1"/>
    <n v="88"/>
    <n v="0.03"/>
    <n v="4.8899999999999997"/>
    <x v="1"/>
    <n v="109"/>
    <s v="Yes"/>
    <d v="2017-09-05T00:00:00"/>
    <x v="186"/>
    <n v="172"/>
    <s v="Active"/>
    <s v="No"/>
  </r>
  <r>
    <n v="2917"/>
    <s v="Bright, Clean, Modern 1 BR Rooftop &amp; Gym"/>
    <n v="275"/>
    <s v="New York"/>
    <n v="1"/>
    <n v="0.84"/>
    <x v="1"/>
    <n v="12"/>
    <x v="1"/>
    <x v="9"/>
    <x v="1"/>
    <s v="No"/>
    <n v="2"/>
    <x v="0"/>
    <n v="261"/>
    <n v="0.04"/>
    <n v="4.9800000000000004"/>
    <x v="1"/>
    <n v="118"/>
    <s v="Yes"/>
    <d v="2017-08-05T00:00:00"/>
    <x v="345"/>
    <n v="93"/>
    <s v="Active"/>
    <s v="No"/>
  </r>
  <r>
    <n v="2918"/>
    <s v="Regina's Dainty One bedroom Apartment close to All"/>
    <n v="2476"/>
    <s v="New York"/>
    <n v="1"/>
    <n v="0.86"/>
    <x v="0"/>
    <n v="23"/>
    <x v="2"/>
    <x v="6"/>
    <x v="1"/>
    <s v="No"/>
    <n v="2"/>
    <x v="0"/>
    <n v="66"/>
    <n v="0.03"/>
    <n v="4.91"/>
    <x v="1"/>
    <n v="22"/>
    <s v="No"/>
    <d v="2018-03-31T00:00:00"/>
    <x v="300"/>
    <n v="353"/>
    <s v="Active"/>
    <s v="No"/>
  </r>
  <r>
    <n v="2919"/>
    <s v="Large and in charge: pvt &quot;dungeon&quot; apt. â¤ï¸â¤ï¸â¤ï¸â¤ï¸â¤ï¸"/>
    <n v="1726"/>
    <s v="New York"/>
    <n v="1"/>
    <n v="0.96"/>
    <x v="1"/>
    <n v="7"/>
    <x v="1"/>
    <x v="3"/>
    <x v="1"/>
    <s v="No"/>
    <n v="2"/>
    <x v="0"/>
    <n v="69"/>
    <n v="0.03"/>
    <n v="4.6399999999999997"/>
    <x v="1"/>
    <n v="14"/>
    <s v="No"/>
    <d v="2017-08-21T00:00:00"/>
    <x v="119"/>
    <n v="321"/>
    <s v="Active"/>
    <s v="Yes"/>
  </r>
  <r>
    <n v="2920"/>
    <s v="Entire PVT 3BR townhouse apt, Brooklyn.â¤ï¸â¤ï¸â¤ï¸â¤ï¸â¤ï¸"/>
    <n v="1726"/>
    <s v="New York"/>
    <n v="1"/>
    <n v="0.96"/>
    <x v="1"/>
    <n v="7"/>
    <x v="1"/>
    <x v="3"/>
    <x v="1"/>
    <s v="No"/>
    <n v="6"/>
    <x v="2"/>
    <n v="110"/>
    <n v="0.03"/>
    <n v="4.88"/>
    <x v="1"/>
    <n v="8"/>
    <s v="No"/>
    <d v="2017-12-23T00:00:00"/>
    <x v="438"/>
    <n v="351"/>
    <s v="Active"/>
    <s v="No"/>
  </r>
  <r>
    <n v="2921"/>
    <s v="Light-Filled Top Floor of 4BR Townhouse.â¤ï¸â¤ï¸â¤ï¸â¤ï¸â¤ï¸"/>
    <n v="1726"/>
    <s v="New York"/>
    <n v="1"/>
    <n v="0.96"/>
    <x v="1"/>
    <n v="7"/>
    <x v="1"/>
    <x v="3"/>
    <x v="1"/>
    <s v="No"/>
    <n v="6"/>
    <x v="2"/>
    <n v="150"/>
    <n v="0.03"/>
    <n v="4.7"/>
    <x v="1"/>
    <n v="10"/>
    <s v="No"/>
    <d v="2017-08-17T00:00:00"/>
    <x v="53"/>
    <n v="246"/>
    <s v="Active"/>
    <s v="No"/>
  </r>
  <r>
    <n v="2922"/>
    <s v="15 Minutes  to Manhattan and Safe Neighborhood!"/>
    <n v="2680"/>
    <s v="New York"/>
    <n v="1"/>
    <n v="0.98"/>
    <x v="1"/>
    <n v="26"/>
    <x v="2"/>
    <x v="19"/>
    <x v="0"/>
    <s v="Yes"/>
    <n v="2"/>
    <x v="0"/>
    <n v="45"/>
    <n v="0.03"/>
    <n v="4.99"/>
    <x v="1"/>
    <n v="92"/>
    <s v="No"/>
    <d v="2017-08-20T00:00:00"/>
    <x v="29"/>
    <n v="166"/>
    <s v="Active"/>
    <s v="No"/>
  </r>
  <r>
    <n v="2923"/>
    <s v="Quiet comfortable clean renovated 15m to Manhattan"/>
    <n v="3244"/>
    <s v="New York"/>
    <n v="1"/>
    <n v="0.98"/>
    <x v="1"/>
    <n v="26"/>
    <x v="2"/>
    <x v="19"/>
    <x v="0"/>
    <s v="Yes"/>
    <n v="2"/>
    <x v="0"/>
    <n v="55"/>
    <n v="0.03"/>
    <n v="4.9800000000000004"/>
    <x v="1"/>
    <n v="127"/>
    <s v="Yes"/>
    <d v="2017-08-11T00:00:00"/>
    <x v="52"/>
    <n v="0"/>
    <s v="Inactive"/>
    <s v="No"/>
  </r>
  <r>
    <n v="2924"/>
    <s v="Haven in the Heights: stylish home away from home"/>
    <n v="2662"/>
    <s v="New York"/>
    <n v="1"/>
    <n v="1"/>
    <x v="1"/>
    <n v="9"/>
    <x v="1"/>
    <x v="16"/>
    <x v="1"/>
    <s v="No"/>
    <n v="6"/>
    <x v="2"/>
    <n v="135"/>
    <n v="0.03"/>
    <n v="4.99"/>
    <x v="1"/>
    <n v="77"/>
    <s v="No"/>
    <d v="2017-11-27T00:00:00"/>
    <x v="605"/>
    <n v="328"/>
    <s v="Active"/>
    <s v="No"/>
  </r>
  <r>
    <n v="2925"/>
    <s v="ROOM AC WI-FI PARKING CABLE FOR 2"/>
    <n v="3253"/>
    <s v="New York"/>
    <n v="0.71"/>
    <n v="0.96"/>
    <x v="0"/>
    <n v="31"/>
    <x v="3"/>
    <x v="30"/>
    <x v="0"/>
    <s v="Yes"/>
    <n v="2"/>
    <x v="0"/>
    <n v="45"/>
    <n v="0.03"/>
    <n v="4.6500000000000004"/>
    <x v="1"/>
    <n v="26"/>
    <s v="No"/>
    <d v="2017-09-05T00:00:00"/>
    <x v="331"/>
    <n v="259"/>
    <s v="Active"/>
    <s v="No"/>
  </r>
  <r>
    <n v="2926"/>
    <s v="Spacious and Bright"/>
    <n v="1384"/>
    <s v="New York"/>
    <n v="1"/>
    <n v="0.95"/>
    <x v="1"/>
    <n v="19"/>
    <x v="0"/>
    <x v="12"/>
    <x v="1"/>
    <s v="No"/>
    <n v="2"/>
    <x v="0"/>
    <n v="225"/>
    <n v="0.04"/>
    <n v="5"/>
    <x v="1"/>
    <n v="3"/>
    <s v="No"/>
    <d v="2017-12-22T00:00:00"/>
    <x v="467"/>
    <n v="90"/>
    <s v="Active"/>
    <s v="No"/>
  </r>
  <r>
    <n v="2927"/>
    <s v="Spacious room in beautiful apartment"/>
    <n v="2716"/>
    <s v="New York"/>
    <n v="1"/>
    <n v="0.88"/>
    <x v="1"/>
    <n v="8"/>
    <x v="1"/>
    <x v="11"/>
    <x v="0"/>
    <s v="Yes"/>
    <n v="2"/>
    <x v="0"/>
    <n v="50"/>
    <n v="0.03"/>
    <n v="4.9000000000000004"/>
    <x v="1"/>
    <n v="97"/>
    <s v="No"/>
    <d v="2017-08-06T00:00:00"/>
    <x v="70"/>
    <n v="0"/>
    <s v="Inactive"/>
    <s v="No"/>
  </r>
  <r>
    <n v="2928"/>
    <s v="Spacious and Modern Dream Townhouse"/>
    <n v="693"/>
    <s v="New York"/>
    <n v="1"/>
    <n v="0.71"/>
    <x v="1"/>
    <n v="12"/>
    <x v="1"/>
    <x v="9"/>
    <x v="1"/>
    <s v="No"/>
    <n v="6"/>
    <x v="2"/>
    <n v="373"/>
    <n v="0.04"/>
    <n v="5"/>
    <x v="1"/>
    <n v="11"/>
    <s v="No"/>
    <d v="2018-05-03T00:00:00"/>
    <x v="304"/>
    <n v="10"/>
    <s v="Active"/>
    <s v="No"/>
  </r>
  <r>
    <n v="2929"/>
    <s v="Your own Skyline View,Bedroom + Private Office"/>
    <n v="1564"/>
    <s v="New York"/>
    <n v="1"/>
    <n v="0.92"/>
    <x v="1"/>
    <n v="11"/>
    <x v="1"/>
    <x v="8"/>
    <x v="0"/>
    <s v="Yes"/>
    <n v="1"/>
    <x v="0"/>
    <n v="62"/>
    <n v="0.03"/>
    <n v="4.9800000000000004"/>
    <x v="1"/>
    <n v="63"/>
    <s v="No"/>
    <d v="2017-10-24T00:00:00"/>
    <x v="58"/>
    <n v="123"/>
    <s v="Active"/>
    <s v="No"/>
  </r>
  <r>
    <n v="2930"/>
    <s v="Prospect Heights gorgeous apartment"/>
    <n v="2997"/>
    <s v="New York"/>
    <n v="1"/>
    <n v="0.5"/>
    <x v="1"/>
    <n v="9"/>
    <x v="1"/>
    <x v="16"/>
    <x v="1"/>
    <s v="No"/>
    <n v="3"/>
    <x v="1"/>
    <n v="150"/>
    <n v="0.03"/>
    <n v="4.8"/>
    <x v="1"/>
    <n v="10"/>
    <s v="No"/>
    <d v="2018-03-24T00:00:00"/>
    <x v="296"/>
    <n v="10"/>
    <s v="Active"/>
    <s v="Yes"/>
  </r>
  <r>
    <n v="2931"/>
    <s v="Cozy and Affordable Room 30 Minutes to Manhattan"/>
    <n v="566"/>
    <s v="New York"/>
    <n v="1"/>
    <n v="0.9"/>
    <x v="0"/>
    <n v="10"/>
    <x v="1"/>
    <x v="17"/>
    <x v="0"/>
    <s v="Yes"/>
    <n v="1"/>
    <x v="0"/>
    <n v="36"/>
    <n v="0.03"/>
    <n v="4.5"/>
    <x v="1"/>
    <n v="14"/>
    <s v="No"/>
    <d v="2017-09-09T00:00:00"/>
    <x v="164"/>
    <n v="1"/>
    <s v="Active"/>
    <s v="Yes"/>
  </r>
  <r>
    <n v="2932"/>
    <s v="Amazing 1100 Sqft 2 Bd Penthouse in Williamsburg"/>
    <n v="2451"/>
    <s v="New York"/>
    <n v="1"/>
    <n v="1"/>
    <x v="1"/>
    <n v="12"/>
    <x v="1"/>
    <x v="9"/>
    <x v="1"/>
    <s v="No"/>
    <n v="4"/>
    <x v="1"/>
    <n v="196"/>
    <n v="0.03"/>
    <n v="4.9400000000000004"/>
    <x v="1"/>
    <n v="31"/>
    <s v="No"/>
    <d v="2017-08-20T00:00:00"/>
    <x v="215"/>
    <n v="10"/>
    <s v="Active"/>
    <s v="Yes"/>
  </r>
  <r>
    <n v="2933"/>
    <s v="Modern Mid-Century Townhouse in Williamsburg!"/>
    <n v="2072"/>
    <s v="New York"/>
    <n v="1"/>
    <n v="0.89"/>
    <x v="1"/>
    <n v="12"/>
    <x v="1"/>
    <x v="9"/>
    <x v="1"/>
    <s v="No"/>
    <n v="12"/>
    <x v="2"/>
    <n v="857"/>
    <n v="0.05"/>
    <n v="5"/>
    <x v="1"/>
    <n v="29"/>
    <s v="No"/>
    <d v="2017-11-01T00:00:00"/>
    <x v="665"/>
    <n v="319"/>
    <s v="Active"/>
    <s v="No"/>
  </r>
  <r>
    <n v="2934"/>
    <s v="Spacious 1 bedroom on Hamilton Grange - Entire Apt"/>
    <n v="3313"/>
    <s v="New Jersey"/>
    <n v="1"/>
    <n v="1"/>
    <x v="1"/>
    <n v="16"/>
    <x v="0"/>
    <x v="10"/>
    <x v="1"/>
    <s v="No"/>
    <n v="2"/>
    <x v="0"/>
    <n v="89"/>
    <n v="0.03"/>
    <n v="5"/>
    <x v="1"/>
    <n v="22"/>
    <s v="No"/>
    <d v="2017-08-21T00:00:00"/>
    <x v="282"/>
    <n v="0"/>
    <s v="Inactive"/>
    <s v="No"/>
  </r>
  <r>
    <n v="2935"/>
    <s v="Bright &amp; Clean Bohemian Living Space"/>
    <n v="1956"/>
    <s v="New York"/>
    <n v="0.5"/>
    <n v="0.94"/>
    <x v="1"/>
    <n v="7"/>
    <x v="1"/>
    <x v="3"/>
    <x v="0"/>
    <s v="Yes"/>
    <n v="4"/>
    <x v="1"/>
    <n v="65"/>
    <n v="0.03"/>
    <n v="4.88"/>
    <x v="1"/>
    <n v="32"/>
    <s v="No"/>
    <d v="2017-12-02T00:00:00"/>
    <x v="398"/>
    <n v="89"/>
    <s v="Active"/>
    <s v="No"/>
  </r>
  <r>
    <n v="2936"/>
    <s v="Newly renovated 2 bedroom with FREE WIFI"/>
    <n v="2221"/>
    <s v="New York"/>
    <n v="0"/>
    <n v="0.82"/>
    <x v="0"/>
    <n v="22"/>
    <x v="2"/>
    <x v="25"/>
    <x v="1"/>
    <s v="No"/>
    <n v="3"/>
    <x v="1"/>
    <n v="120"/>
    <n v="0.03"/>
    <n v="4.47"/>
    <x v="0"/>
    <n v="148"/>
    <s v="No"/>
    <d v="2017-08-07T00:00:00"/>
    <x v="30"/>
    <n v="148"/>
    <s v="Active"/>
    <s v="No"/>
  </r>
  <r>
    <n v="2937"/>
    <s v="Simplicity City"/>
    <n v="347"/>
    <s v="New York"/>
    <n v="1"/>
    <n v="1"/>
    <x v="1"/>
    <n v="15"/>
    <x v="0"/>
    <x v="4"/>
    <x v="1"/>
    <s v="No"/>
    <n v="3"/>
    <x v="1"/>
    <n v="120"/>
    <n v="0.03"/>
    <n v="4.91"/>
    <x v="1"/>
    <n v="76"/>
    <s v="No"/>
    <d v="2017-08-26T00:00:00"/>
    <x v="495"/>
    <n v="6"/>
    <s v="Active"/>
    <s v="Yes"/>
  </r>
  <r>
    <n v="2938"/>
    <s v="Cozy&amp;Comfortable room in Manhattan/ East Harlem"/>
    <n v="1561"/>
    <s v="New York"/>
    <n v="1"/>
    <n v="0.97"/>
    <x v="1"/>
    <n v="14"/>
    <x v="0"/>
    <x v="2"/>
    <x v="0"/>
    <s v="Yes"/>
    <n v="2"/>
    <x v="0"/>
    <n v="49"/>
    <n v="0.03"/>
    <n v="4.8099999999999996"/>
    <x v="1"/>
    <n v="59"/>
    <s v="No"/>
    <d v="2017-09-04T00:00:00"/>
    <x v="75"/>
    <n v="90"/>
    <s v="Active"/>
    <s v="No"/>
  </r>
  <r>
    <n v="2939"/>
    <s v="Your Oasis in The Bronx!"/>
    <n v="2784"/>
    <s v="New York"/>
    <n v="1"/>
    <n v="0"/>
    <x v="0"/>
    <n v="3"/>
    <x v="4"/>
    <x v="23"/>
    <x v="1"/>
    <s v="No"/>
    <n v="2"/>
    <x v="0"/>
    <n v="150"/>
    <n v="0.03"/>
    <n v="4.93"/>
    <x v="1"/>
    <n v="14"/>
    <s v="No"/>
    <d v="2017-10-12T00:00:00"/>
    <x v="666"/>
    <n v="224"/>
    <s v="Active"/>
    <s v="No"/>
  </r>
  <r>
    <n v="2940"/>
    <s v="Spacious 1 bed/1 bath home, 3A"/>
    <n v="2555"/>
    <s v="New York"/>
    <n v="1"/>
    <n v="0.86"/>
    <x v="1"/>
    <n v="11"/>
    <x v="1"/>
    <x v="8"/>
    <x v="1"/>
    <s v="No"/>
    <n v="4"/>
    <x v="1"/>
    <n v="90"/>
    <n v="0.03"/>
    <n v="4.88"/>
    <x v="1"/>
    <n v="8"/>
    <s v="No"/>
    <d v="2017-10-01T00:00:00"/>
    <x v="311"/>
    <n v="179"/>
    <s v="Active"/>
    <s v="No"/>
  </r>
  <r>
    <n v="2941"/>
    <s v="Large studio in modern building by Penn Station"/>
    <n v="977"/>
    <s v="New York"/>
    <n v="1"/>
    <n v="1"/>
    <x v="0"/>
    <n v="13"/>
    <x v="0"/>
    <x v="7"/>
    <x v="1"/>
    <s v="No"/>
    <n v="3"/>
    <x v="1"/>
    <n v="185"/>
    <n v="0.03"/>
    <n v="5"/>
    <x v="1"/>
    <n v="17"/>
    <s v="No"/>
    <d v="2018-08-10T00:00:00"/>
    <x v="25"/>
    <n v="136"/>
    <s v="Active"/>
    <s v="No"/>
  </r>
  <r>
    <n v="2942"/>
    <s v="Blu Suite Harlem NYC Priv Brownstone home 1st Fl"/>
    <n v="1215"/>
    <s v="New York"/>
    <n v="0"/>
    <n v="0.95"/>
    <x v="1"/>
    <n v="16"/>
    <x v="0"/>
    <x v="10"/>
    <x v="1"/>
    <s v="No"/>
    <n v="3"/>
    <x v="1"/>
    <n v="175"/>
    <n v="0.03"/>
    <n v="4.99"/>
    <x v="1"/>
    <n v="72"/>
    <s v="No"/>
    <d v="2017-09-14T00:00:00"/>
    <x v="31"/>
    <n v="250"/>
    <s v="Active"/>
    <s v="Yes"/>
  </r>
  <r>
    <n v="2943"/>
    <s v="Large Upper West Side Apartment with Rooftop"/>
    <n v="1793"/>
    <s v="California"/>
    <n v="1"/>
    <n v="1"/>
    <x v="1"/>
    <n v="20"/>
    <x v="0"/>
    <x v="1"/>
    <x v="1"/>
    <s v="No"/>
    <n v="4"/>
    <x v="1"/>
    <n v="289"/>
    <n v="0.04"/>
    <n v="5"/>
    <x v="1"/>
    <n v="3"/>
    <s v="No"/>
    <d v="2017-09-05T00:00:00"/>
    <x v="667"/>
    <n v="0"/>
    <s v="Inactive"/>
    <s v="Yes"/>
  </r>
  <r>
    <n v="2944"/>
    <s v="FEMALE only- Clean, Quiet, Chic Lincoln Center Apt"/>
    <n v="268"/>
    <s v="New York"/>
    <n v="1"/>
    <n v="0.76"/>
    <x v="0"/>
    <n v="20"/>
    <x v="0"/>
    <x v="1"/>
    <x v="0"/>
    <s v="Yes"/>
    <n v="1"/>
    <x v="0"/>
    <n v="89"/>
    <n v="0.03"/>
    <n v="5"/>
    <x v="1"/>
    <n v="27"/>
    <s v="No"/>
    <d v="2017-08-27T00:00:00"/>
    <x v="167"/>
    <n v="163"/>
    <s v="Active"/>
    <s v="No"/>
  </r>
  <r>
    <n v="2945"/>
    <s v="Covid-19 Safe House - Clean Studio- Times Square!"/>
    <n v="3220"/>
    <s v="New York"/>
    <n v="0.8"/>
    <n v="0.88"/>
    <x v="1"/>
    <n v="17"/>
    <x v="0"/>
    <x v="0"/>
    <x v="1"/>
    <s v="No"/>
    <n v="2"/>
    <x v="0"/>
    <n v="115"/>
    <n v="0.03"/>
    <n v="4.91"/>
    <x v="1"/>
    <n v="174"/>
    <s v="Yes"/>
    <d v="2017-08-30T00:00:00"/>
    <x v="170"/>
    <n v="0"/>
    <s v="Inactive"/>
    <s v="No"/>
  </r>
  <r>
    <n v="2946"/>
    <s v="SoHa Jewel"/>
    <n v="3328"/>
    <s v="New York"/>
    <n v="1"/>
    <n v="0.99"/>
    <x v="0"/>
    <n v="16"/>
    <x v="0"/>
    <x v="10"/>
    <x v="0"/>
    <s v="Yes"/>
    <n v="1"/>
    <x v="0"/>
    <n v="74"/>
    <n v="0.03"/>
    <n v="4.58"/>
    <x v="1"/>
    <n v="113"/>
    <s v="No"/>
    <d v="2017-08-22T00:00:00"/>
    <x v="104"/>
    <n v="365"/>
    <s v="Active"/>
    <s v="Yes"/>
  </r>
  <r>
    <n v="2947"/>
    <s v="HUGE 18x19 room. 10â€™ ceiling A"/>
    <n v="2093"/>
    <s v="New York"/>
    <n v="1"/>
    <n v="0.98"/>
    <x v="0"/>
    <n v="16"/>
    <x v="0"/>
    <x v="10"/>
    <x v="0"/>
    <s v="Yes"/>
    <n v="2"/>
    <x v="0"/>
    <n v="52"/>
    <n v="0.03"/>
    <n v="4.9000000000000004"/>
    <x v="1"/>
    <n v="41"/>
    <s v="No"/>
    <d v="2017-09-03T00:00:00"/>
    <x v="400"/>
    <n v="90"/>
    <s v="Active"/>
    <s v="Yes"/>
  </r>
  <r>
    <n v="2948"/>
    <s v="Never Stop Exploring"/>
    <n v="3331"/>
    <s v="New York"/>
    <n v="1"/>
    <n v="1"/>
    <x v="1"/>
    <n v="18"/>
    <x v="0"/>
    <x v="20"/>
    <x v="1"/>
    <s v="No"/>
    <n v="4"/>
    <x v="1"/>
    <n v="192"/>
    <n v="0.03"/>
    <n v="4.97"/>
    <x v="1"/>
    <n v="130"/>
    <s v="Yes"/>
    <d v="2017-09-08T00:00:00"/>
    <x v="70"/>
    <n v="3"/>
    <s v="Active"/>
    <s v="Yes"/>
  </r>
  <r>
    <n v="2949"/>
    <s v="Lincoln Center luxury studio"/>
    <n v="868"/>
    <s v="New York"/>
    <n v="0.95"/>
    <n v="1"/>
    <x v="0"/>
    <n v="20"/>
    <x v="0"/>
    <x v="1"/>
    <x v="1"/>
    <s v="No"/>
    <n v="2"/>
    <x v="0"/>
    <n v="137"/>
    <n v="0.03"/>
    <n v="5"/>
    <x v="1"/>
    <n v="20"/>
    <s v="No"/>
    <d v="2018-10-22T00:00:00"/>
    <x v="29"/>
    <n v="27"/>
    <s v="Active"/>
    <s v="Yes"/>
  </r>
  <r>
    <n v="2950"/>
    <s v="Clinton Hill Private Room"/>
    <n v="3327"/>
    <s v="New York"/>
    <n v="1"/>
    <n v="0.88"/>
    <x v="0"/>
    <n v="7"/>
    <x v="1"/>
    <x v="3"/>
    <x v="0"/>
    <s v="Yes"/>
    <n v="1"/>
    <x v="0"/>
    <n v="45"/>
    <n v="0.03"/>
    <n v="4.88"/>
    <x v="1"/>
    <n v="16"/>
    <s v="No"/>
    <d v="2017-09-23T00:00:00"/>
    <x v="309"/>
    <n v="0"/>
    <s v="Inactive"/>
    <s v="No"/>
  </r>
  <r>
    <n v="2951"/>
    <s v="Manhattan NYC Guest Room"/>
    <n v="3332"/>
    <s v="New York"/>
    <n v="1"/>
    <n v="0.96"/>
    <x v="0"/>
    <n v="16"/>
    <x v="0"/>
    <x v="10"/>
    <x v="0"/>
    <s v="Yes"/>
    <n v="2"/>
    <x v="0"/>
    <n v="42"/>
    <n v="0.03"/>
    <n v="4.67"/>
    <x v="1"/>
    <n v="111"/>
    <s v="No"/>
    <d v="2017-10-04T00:00:00"/>
    <x v="0"/>
    <n v="42"/>
    <s v="Active"/>
    <s v="Yes"/>
  </r>
  <r>
    <n v="2952"/>
    <s v="3 BED 2 BATH Williamsburg Brooklyn Townhouse APT"/>
    <n v="3144"/>
    <s v="New York"/>
    <n v="0.9"/>
    <n v="0.97"/>
    <x v="0"/>
    <n v="12"/>
    <x v="1"/>
    <x v="9"/>
    <x v="1"/>
    <s v="No"/>
    <n v="4"/>
    <x v="1"/>
    <n v="166"/>
    <n v="0.03"/>
    <n v="4.6399999999999997"/>
    <x v="1"/>
    <n v="59"/>
    <s v="No"/>
    <d v="2017-09-19T00:00:00"/>
    <x v="668"/>
    <n v="263"/>
    <s v="Active"/>
    <s v="Yes"/>
  </r>
  <r>
    <n v="2953"/>
    <s v="2 Bedroom + 2 Bathrooms | Excellent Location"/>
    <n v="3324"/>
    <s v="New York"/>
    <n v="0.96"/>
    <n v="0.95"/>
    <x v="1"/>
    <n v="18"/>
    <x v="0"/>
    <x v="20"/>
    <x v="1"/>
    <s v="No"/>
    <n v="6"/>
    <x v="2"/>
    <n v="400"/>
    <n v="0.04"/>
    <n v="4.8899999999999997"/>
    <x v="1"/>
    <n v="139"/>
    <s v="Yes"/>
    <d v="2017-09-01T00:00:00"/>
    <x v="160"/>
    <n v="20"/>
    <s v="Active"/>
    <s v="No"/>
  </r>
  <r>
    <n v="2954"/>
    <s v="Women only - Bright &amp; tranquil room 37th street!"/>
    <n v="3333"/>
    <s v="New York"/>
    <n v="1"/>
    <n v="0.81"/>
    <x v="0"/>
    <n v="17"/>
    <x v="0"/>
    <x v="0"/>
    <x v="0"/>
    <s v="Yes"/>
    <n v="2"/>
    <x v="0"/>
    <n v="100"/>
    <n v="0.03"/>
    <n v="4.45"/>
    <x v="0"/>
    <n v="20"/>
    <s v="No"/>
    <d v="2017-08-26T00:00:00"/>
    <x v="669"/>
    <n v="89"/>
    <s v="Active"/>
    <s v="Yes"/>
  </r>
  <r>
    <n v="2955"/>
    <s v="Simple Room in Heart of Crown Heights (Women Only)"/>
    <n v="3059"/>
    <s v="Florida"/>
    <n v="1"/>
    <n v="0.5"/>
    <x v="1"/>
    <n v="9"/>
    <x v="1"/>
    <x v="16"/>
    <x v="0"/>
    <s v="Yes"/>
    <n v="1"/>
    <x v="0"/>
    <n v="46"/>
    <n v="0.03"/>
    <n v="4.91"/>
    <x v="1"/>
    <n v="113"/>
    <s v="Yes"/>
    <d v="2017-08-24T00:00:00"/>
    <x v="670"/>
    <n v="45"/>
    <s v="Active"/>
    <s v="No"/>
  </r>
  <r>
    <n v="2956"/>
    <s v="East Village / Alphabet City 1BR"/>
    <n v="2270"/>
    <s v="New York"/>
    <n v="1"/>
    <n v="1"/>
    <x v="1"/>
    <n v="15"/>
    <x v="0"/>
    <x v="4"/>
    <x v="1"/>
    <s v="No"/>
    <n v="2"/>
    <x v="0"/>
    <n v="150"/>
    <n v="0.03"/>
    <n v="5"/>
    <x v="1"/>
    <n v="23"/>
    <s v="No"/>
    <d v="2017-09-17T00:00:00"/>
    <x v="21"/>
    <n v="47"/>
    <s v="Active"/>
    <s v="Yes"/>
  </r>
  <r>
    <n v="2957"/>
    <s v="Astoria Near train 15 min from City"/>
    <n v="2342"/>
    <s v="New York"/>
    <n v="1"/>
    <n v="0.97"/>
    <x v="1"/>
    <n v="21"/>
    <x v="2"/>
    <x v="13"/>
    <x v="0"/>
    <s v="Yes"/>
    <n v="1"/>
    <x v="0"/>
    <n v="47"/>
    <n v="0.03"/>
    <n v="4.9800000000000004"/>
    <x v="1"/>
    <n v="126"/>
    <s v="Yes"/>
    <d v="2017-09-01T00:00:00"/>
    <x v="14"/>
    <n v="365"/>
    <s v="Active"/>
    <s v="Yes"/>
  </r>
  <r>
    <n v="2958"/>
    <s v="Awesome Room 15 Minutes from Time Square"/>
    <n v="3337"/>
    <s v="New York"/>
    <n v="0"/>
    <n v="0.99"/>
    <x v="0"/>
    <n v="16"/>
    <x v="0"/>
    <x v="10"/>
    <x v="0"/>
    <s v="Yes"/>
    <n v="2"/>
    <x v="0"/>
    <n v="70"/>
    <n v="0.03"/>
    <n v="4.91"/>
    <x v="1"/>
    <n v="33"/>
    <s v="No"/>
    <d v="2017-09-10T00:00:00"/>
    <x v="177"/>
    <n v="320"/>
    <s v="Active"/>
    <s v="Yes"/>
  </r>
  <r>
    <n v="2959"/>
    <s v="GREEN  OASIS"/>
    <n v="3338"/>
    <s v="New York"/>
    <n v="1"/>
    <n v="1"/>
    <x v="1"/>
    <n v="10"/>
    <x v="1"/>
    <x v="17"/>
    <x v="0"/>
    <s v="Yes"/>
    <n v="2"/>
    <x v="0"/>
    <n v="60"/>
    <n v="0.03"/>
    <n v="4.7300000000000004"/>
    <x v="1"/>
    <n v="11"/>
    <s v="No"/>
    <d v="2017-09-10T00:00:00"/>
    <x v="227"/>
    <n v="364"/>
    <s v="Active"/>
    <s v="Yes"/>
  </r>
  <r>
    <n v="2960"/>
    <s v="Quiet haven 15 mimutes to Time square"/>
    <n v="3339"/>
    <s v="New York"/>
    <n v="1"/>
    <n v="1"/>
    <x v="0"/>
    <n v="16"/>
    <x v="0"/>
    <x v="10"/>
    <x v="0"/>
    <s v="Yes"/>
    <n v="2"/>
    <x v="0"/>
    <n v="65"/>
    <n v="0.03"/>
    <n v="3.4"/>
    <x v="2"/>
    <n v="5"/>
    <s v="No"/>
    <d v="2017-10-24T00:00:00"/>
    <x v="427"/>
    <n v="42"/>
    <s v="Active"/>
    <s v="Yes"/>
  </r>
  <r>
    <n v="2961"/>
    <s v="2 BR Presidential for FAMILY Vacation â˜… EPIC VIEWS"/>
    <n v="2742"/>
    <s v="California"/>
    <n v="0.81"/>
    <n v="1"/>
    <x v="0"/>
    <n v="18"/>
    <x v="0"/>
    <x v="20"/>
    <x v="1"/>
    <s v="No"/>
    <n v="6"/>
    <x v="2"/>
    <n v="536"/>
    <n v="0.05"/>
    <n v="4.75"/>
    <x v="1"/>
    <n v="4"/>
    <s v="No"/>
    <d v="2018-06-07T00:00:00"/>
    <x v="349"/>
    <n v="346"/>
    <s v="Active"/>
    <s v="Yes"/>
  </r>
  <r>
    <n v="2962"/>
    <s v="5 Min from JFK Private &amp; Secured Room Females ONLY"/>
    <n v="3308"/>
    <s v="New York"/>
    <n v="0.33"/>
    <n v="0"/>
    <x v="0"/>
    <n v="23"/>
    <x v="2"/>
    <x v="6"/>
    <x v="0"/>
    <s v="Yes"/>
    <n v="1"/>
    <x v="0"/>
    <n v="35"/>
    <n v="0.03"/>
    <n v="5"/>
    <x v="1"/>
    <n v="12"/>
    <s v="No"/>
    <d v="2017-08-19T00:00:00"/>
    <x v="671"/>
    <n v="342"/>
    <s v="Active"/>
    <s v="No"/>
  </r>
  <r>
    <n v="2963"/>
    <s v="Women only -Peaceful &amp; cozy room - 37th street!"/>
    <n v="3333"/>
    <s v="New York"/>
    <n v="1"/>
    <n v="0.81"/>
    <x v="0"/>
    <n v="17"/>
    <x v="0"/>
    <x v="0"/>
    <x v="0"/>
    <s v="Yes"/>
    <n v="2"/>
    <x v="0"/>
    <n v="120"/>
    <n v="0.03"/>
    <n v="4.74"/>
    <x v="1"/>
    <n v="39"/>
    <s v="No"/>
    <d v="2017-10-01T00:00:00"/>
    <x v="428"/>
    <n v="89"/>
    <s v="Active"/>
    <s v="Yes"/>
  </r>
  <r>
    <n v="2964"/>
    <s v="Enjoy Manhattan without paying Manhattan prices"/>
    <n v="3340"/>
    <s v="New York"/>
    <n v="1"/>
    <n v="0.87"/>
    <x v="1"/>
    <n v="28"/>
    <x v="3"/>
    <x v="28"/>
    <x v="0"/>
    <s v="Yes"/>
    <n v="2"/>
    <x v="0"/>
    <n v="65"/>
    <n v="0.03"/>
    <n v="4.74"/>
    <x v="1"/>
    <n v="35"/>
    <s v="No"/>
    <d v="2017-09-10T00:00:00"/>
    <x v="21"/>
    <n v="90"/>
    <s v="Active"/>
    <s v="No"/>
  </r>
  <r>
    <n v="2965"/>
    <s v="Serene Private Loft Studio Apartment in Townhouse"/>
    <n v="295"/>
    <s v="New York"/>
    <n v="0.98"/>
    <n v="0.93"/>
    <x v="1"/>
    <n v="2"/>
    <x v="4"/>
    <x v="24"/>
    <x v="0"/>
    <s v="Yes"/>
    <n v="2"/>
    <x v="0"/>
    <n v="79"/>
    <n v="0.03"/>
    <n v="4.97"/>
    <x v="1"/>
    <n v="174"/>
    <s v="Yes"/>
    <d v="2017-10-04T00:00:00"/>
    <x v="110"/>
    <n v="322"/>
    <s v="Active"/>
    <s v="No"/>
  </r>
  <r>
    <n v="2966"/>
    <s v="Cozy Bedroom in Modern Apartment By Central Park"/>
    <n v="1498"/>
    <s v="New York"/>
    <n v="1"/>
    <n v="0.5"/>
    <x v="0"/>
    <n v="16"/>
    <x v="0"/>
    <x v="10"/>
    <x v="0"/>
    <s v="Yes"/>
    <n v="1"/>
    <x v="0"/>
    <n v="79"/>
    <n v="0.03"/>
    <n v="4.9000000000000004"/>
    <x v="1"/>
    <n v="10"/>
    <s v="No"/>
    <d v="2017-08-25T00:00:00"/>
    <x v="141"/>
    <n v="361"/>
    <s v="Active"/>
    <s v="No"/>
  </r>
  <r>
    <n v="2967"/>
    <s v="Cozy Entire Apartment near Time Square."/>
    <n v="2861"/>
    <s v="New York"/>
    <n v="0.96"/>
    <n v="0.96"/>
    <x v="0"/>
    <n v="17"/>
    <x v="0"/>
    <x v="0"/>
    <x v="1"/>
    <s v="No"/>
    <n v="5"/>
    <x v="1"/>
    <n v="99"/>
    <n v="0.03"/>
    <n v="4.3899999999999997"/>
    <x v="0"/>
    <n v="102"/>
    <s v="No"/>
    <d v="2017-09-24T00:00:00"/>
    <x v="156"/>
    <n v="85"/>
    <s v="Active"/>
    <s v="No"/>
  </r>
  <r>
    <n v="2968"/>
    <s v="Bushwick Renovated Apartment"/>
    <n v="3342"/>
    <s v="New York"/>
    <n v="1"/>
    <n v="1"/>
    <x v="1"/>
    <n v="8"/>
    <x v="1"/>
    <x v="11"/>
    <x v="0"/>
    <s v="Yes"/>
    <n v="2"/>
    <x v="0"/>
    <n v="45"/>
    <n v="0.03"/>
    <n v="4.99"/>
    <x v="1"/>
    <n v="67"/>
    <s v="No"/>
    <d v="2017-08-17T00:00:00"/>
    <x v="90"/>
    <n v="117"/>
    <s v="Active"/>
    <s v="No"/>
  </r>
  <r>
    <n v="2969"/>
    <s v="Private Room By Central Park"/>
    <n v="1724"/>
    <s v="New York"/>
    <n v="1"/>
    <n v="0.93"/>
    <x v="0"/>
    <n v="20"/>
    <x v="0"/>
    <x v="1"/>
    <x v="0"/>
    <s v="Yes"/>
    <n v="2"/>
    <x v="0"/>
    <n v="47"/>
    <n v="0.03"/>
    <n v="4.67"/>
    <x v="1"/>
    <n v="73"/>
    <s v="No"/>
    <d v="2017-09-29T00:00:00"/>
    <x v="4"/>
    <n v="150"/>
    <s v="Active"/>
    <s v="Yes"/>
  </r>
  <r>
    <n v="2970"/>
    <s v="Luxurious 4 Bedroom 2.5 Bath Duplex in Brooklyn"/>
    <n v="3305"/>
    <s v="New York"/>
    <n v="0.7"/>
    <n v="0.97"/>
    <x v="1"/>
    <n v="9"/>
    <x v="1"/>
    <x v="16"/>
    <x v="1"/>
    <s v="No"/>
    <n v="8"/>
    <x v="2"/>
    <n v="275"/>
    <n v="0.04"/>
    <n v="4.84"/>
    <x v="1"/>
    <n v="25"/>
    <s v="No"/>
    <d v="2018-01-02T00:00:00"/>
    <x v="32"/>
    <n v="58"/>
    <s v="Active"/>
    <s v="No"/>
  </r>
  <r>
    <n v="2971"/>
    <s v="1 BR Suite Minutes to Botanic Gardens!"/>
    <n v="672"/>
    <s v="New York"/>
    <n v="1"/>
    <n v="1"/>
    <x v="0"/>
    <n v="9"/>
    <x v="1"/>
    <x v="16"/>
    <x v="1"/>
    <s v="No"/>
    <n v="3"/>
    <x v="1"/>
    <n v="88"/>
    <n v="0.03"/>
    <n v="4.82"/>
    <x v="1"/>
    <n v="87"/>
    <s v="No"/>
    <d v="2017-09-10T00:00:00"/>
    <x v="160"/>
    <n v="57"/>
    <s v="Active"/>
    <s v="No"/>
  </r>
  <r>
    <n v="2972"/>
    <s v="Bedroom #1  in Queens"/>
    <n v="3298"/>
    <s v="New York"/>
    <n v="1"/>
    <n v="0.91"/>
    <x v="0"/>
    <n v="23"/>
    <x v="2"/>
    <x v="6"/>
    <x v="0"/>
    <s v="Yes"/>
    <n v="2"/>
    <x v="0"/>
    <n v="54"/>
    <n v="0.03"/>
    <n v="4.43"/>
    <x v="0"/>
    <n v="23"/>
    <s v="No"/>
    <d v="2017-09-11T00:00:00"/>
    <x v="453"/>
    <n v="135"/>
    <s v="Active"/>
    <s v="Yes"/>
  </r>
  <r>
    <n v="2973"/>
    <s v="VERY SPACIOUS COZY ROOM IN HIP EAST VILLAGE AREA"/>
    <n v="2968"/>
    <s v="New York"/>
    <n v="0.5"/>
    <n v="1"/>
    <x v="0"/>
    <n v="15"/>
    <x v="0"/>
    <x v="4"/>
    <x v="0"/>
    <s v="Yes"/>
    <n v="2"/>
    <x v="0"/>
    <n v="125"/>
    <n v="0.03"/>
    <n v="4.4800000000000004"/>
    <x v="0"/>
    <n v="31"/>
    <s v="No"/>
    <d v="2017-08-24T00:00:00"/>
    <x v="25"/>
    <n v="90"/>
    <s v="Active"/>
    <s v="No"/>
  </r>
  <r>
    <n v="2974"/>
    <s v="Medical Student Brooklyn Hospitals  : Nice &amp; Cozy!"/>
    <n v="3343"/>
    <s v="New York"/>
    <n v="0.5"/>
    <n v="0.86"/>
    <x v="0"/>
    <n v="10"/>
    <x v="1"/>
    <x v="17"/>
    <x v="0"/>
    <s v="Yes"/>
    <n v="1"/>
    <x v="0"/>
    <n v="35"/>
    <n v="0.03"/>
    <n v="5"/>
    <x v="1"/>
    <n v="5"/>
    <s v="No"/>
    <d v="2017-12-22T00:00:00"/>
    <x v="75"/>
    <n v="358"/>
    <s v="Active"/>
    <s v="No"/>
  </r>
  <r>
    <n v="2975"/>
    <s v="Uptown comfy apartment"/>
    <n v="2964"/>
    <s v="New York"/>
    <n v="0.5"/>
    <n v="0.92"/>
    <x v="0"/>
    <n v="16"/>
    <x v="0"/>
    <x v="10"/>
    <x v="1"/>
    <s v="No"/>
    <n v="3"/>
    <x v="1"/>
    <n v="155"/>
    <n v="0.03"/>
    <n v="5"/>
    <x v="1"/>
    <n v="13"/>
    <s v="No"/>
    <d v="2017-09-03T00:00:00"/>
    <x v="21"/>
    <n v="0"/>
    <s v="Inactive"/>
    <s v="Yes"/>
  </r>
  <r>
    <n v="2976"/>
    <s v="Comfy and modern newly remodeled apartment bed #2"/>
    <n v="2892"/>
    <s v="New York"/>
    <n v="0.67"/>
    <n v="0.96"/>
    <x v="0"/>
    <n v="14"/>
    <x v="0"/>
    <x v="2"/>
    <x v="0"/>
    <s v="Yes"/>
    <n v="1"/>
    <x v="0"/>
    <n v="50"/>
    <n v="0.03"/>
    <n v="4.8899999999999997"/>
    <x v="1"/>
    <n v="19"/>
    <s v="No"/>
    <d v="2019-12-05T00:00:00"/>
    <x v="176"/>
    <n v="179"/>
    <s v="Active"/>
    <s v="No"/>
  </r>
  <r>
    <n v="2977"/>
    <s v="Private Br in newly renovated space"/>
    <n v="2172"/>
    <s v="New York"/>
    <n v="1"/>
    <n v="0.96"/>
    <x v="1"/>
    <n v="25"/>
    <x v="2"/>
    <x v="14"/>
    <x v="0"/>
    <s v="Yes"/>
    <n v="2"/>
    <x v="0"/>
    <n v="59"/>
    <n v="0.03"/>
    <n v="5"/>
    <x v="1"/>
    <n v="25"/>
    <s v="No"/>
    <d v="2017-08-22T00:00:00"/>
    <x v="59"/>
    <n v="60"/>
    <s v="Active"/>
    <s v="No"/>
  </r>
  <r>
    <n v="2978"/>
    <s v="Sunset room"/>
    <n v="3338"/>
    <s v="New York"/>
    <n v="1"/>
    <n v="1"/>
    <x v="1"/>
    <n v="10"/>
    <x v="1"/>
    <x v="17"/>
    <x v="0"/>
    <s v="Yes"/>
    <n v="2"/>
    <x v="0"/>
    <n v="65"/>
    <n v="0.03"/>
    <n v="4.57"/>
    <x v="1"/>
    <n v="14"/>
    <s v="No"/>
    <d v="2017-10-09T00:00:00"/>
    <x v="347"/>
    <n v="317"/>
    <s v="Active"/>
    <s v="Yes"/>
  </r>
  <r>
    <n v="2979"/>
    <s v="Stylish one bedroom in Manhattan's Upper East Side"/>
    <n v="1772"/>
    <s v="Georgia"/>
    <n v="1"/>
    <n v="0.73"/>
    <x v="0"/>
    <n v="19"/>
    <x v="0"/>
    <x v="12"/>
    <x v="1"/>
    <s v="No"/>
    <n v="4"/>
    <x v="1"/>
    <n v="165"/>
    <n v="0.03"/>
    <n v="5"/>
    <x v="1"/>
    <n v="26"/>
    <s v="No"/>
    <d v="2017-08-22T00:00:00"/>
    <x v="70"/>
    <n v="3"/>
    <s v="Active"/>
    <s v="No"/>
  </r>
  <r>
    <n v="2980"/>
    <s v="Instant book-business as usual! We are open!"/>
    <n v="2924"/>
    <s v="New York"/>
    <n v="1"/>
    <n v="0.94"/>
    <x v="1"/>
    <n v="6"/>
    <x v="4"/>
    <x v="29"/>
    <x v="0"/>
    <s v="Yes"/>
    <n v="1"/>
    <x v="0"/>
    <n v="29"/>
    <n v="0.03"/>
    <n v="4.8899999999999997"/>
    <x v="1"/>
    <n v="167"/>
    <s v="Yes"/>
    <d v="2017-09-01T00:00:00"/>
    <x v="190"/>
    <n v="0"/>
    <s v="Inactive"/>
    <s v="No"/>
  </r>
  <r>
    <n v="2981"/>
    <s v="modern new 1 bedroom with  balconies  Greenpoint"/>
    <n v="1499"/>
    <s v="New York"/>
    <n v="1"/>
    <n v="0.97"/>
    <x v="0"/>
    <n v="11"/>
    <x v="1"/>
    <x v="8"/>
    <x v="1"/>
    <s v="No"/>
    <n v="2"/>
    <x v="0"/>
    <n v="250"/>
    <n v="0.04"/>
    <n v="4.82"/>
    <x v="1"/>
    <n v="78"/>
    <s v="No"/>
    <d v="2017-09-04T00:00:00"/>
    <x v="119"/>
    <n v="356"/>
    <s v="Active"/>
    <s v="No"/>
  </r>
  <r>
    <n v="2982"/>
    <s v="1,600sq ft modern duplex in new harlem brownstone"/>
    <n v="3345"/>
    <s v="Connecticut"/>
    <n v="1"/>
    <n v="0.94"/>
    <x v="1"/>
    <n v="14"/>
    <x v="0"/>
    <x v="2"/>
    <x v="1"/>
    <s v="No"/>
    <n v="6"/>
    <x v="2"/>
    <n v="232"/>
    <n v="0.04"/>
    <n v="4.8899999999999997"/>
    <x v="1"/>
    <n v="83"/>
    <s v="No"/>
    <d v="2017-08-27T00:00:00"/>
    <x v="615"/>
    <n v="41"/>
    <s v="Active"/>
    <s v="No"/>
  </r>
  <r>
    <n v="2983"/>
    <s v="Bushwick 1 bedroom at a garden level near M and L"/>
    <n v="2846"/>
    <s v="New York"/>
    <n v="1"/>
    <n v="0.6"/>
    <x v="1"/>
    <n v="8"/>
    <x v="1"/>
    <x v="11"/>
    <x v="1"/>
    <s v="No"/>
    <n v="2"/>
    <x v="0"/>
    <n v="90"/>
    <n v="0.03"/>
    <n v="4.93"/>
    <x v="1"/>
    <n v="15"/>
    <s v="No"/>
    <d v="2017-10-08T00:00:00"/>
    <x v="76"/>
    <n v="283"/>
    <s v="Active"/>
    <s v="No"/>
  </r>
  <r>
    <n v="2984"/>
    <s v="Bed Stuy Renovated Gem"/>
    <n v="3201"/>
    <s v="New York"/>
    <n v="1"/>
    <n v="0.97"/>
    <x v="0"/>
    <n v="7"/>
    <x v="1"/>
    <x v="3"/>
    <x v="1"/>
    <s v="No"/>
    <n v="4"/>
    <x v="1"/>
    <n v="101"/>
    <n v="0.03"/>
    <n v="4.8899999999999997"/>
    <x v="1"/>
    <n v="91"/>
    <s v="No"/>
    <d v="2017-09-16T00:00:00"/>
    <x v="58"/>
    <n v="348"/>
    <s v="Active"/>
    <s v="No"/>
  </r>
  <r>
    <n v="2985"/>
    <s v="Private room in quiet West Harlem Upper Manhattan"/>
    <n v="3226"/>
    <s v="New York"/>
    <n v="1"/>
    <n v="0.95"/>
    <x v="1"/>
    <n v="16"/>
    <x v="0"/>
    <x v="10"/>
    <x v="0"/>
    <s v="Yes"/>
    <n v="2"/>
    <x v="0"/>
    <n v="55"/>
    <n v="0.03"/>
    <n v="5"/>
    <x v="1"/>
    <n v="56"/>
    <s v="No"/>
    <d v="2017-09-08T00:00:00"/>
    <x v="164"/>
    <n v="44"/>
    <s v="Active"/>
    <s v="Yes"/>
  </r>
  <r>
    <n v="2986"/>
    <s v="Medical Student Brooklyn Hospitals : Nice &amp; Cozy!"/>
    <n v="3343"/>
    <s v="New York"/>
    <n v="0.5"/>
    <n v="0.86"/>
    <x v="0"/>
    <n v="10"/>
    <x v="1"/>
    <x v="17"/>
    <x v="0"/>
    <s v="Yes"/>
    <n v="1"/>
    <x v="0"/>
    <n v="35"/>
    <n v="0.03"/>
    <n v="4.75"/>
    <x v="1"/>
    <n v="8"/>
    <s v="No"/>
    <d v="2017-08-30T00:00:00"/>
    <x v="295"/>
    <n v="358"/>
    <s v="Active"/>
    <s v="No"/>
  </r>
  <r>
    <n v="2987"/>
    <s v="Sunny Williamsburg Loft, minutes to Manhattan"/>
    <n v="2672"/>
    <s v="New York"/>
    <n v="1"/>
    <n v="0.93"/>
    <x v="1"/>
    <n v="12"/>
    <x v="1"/>
    <x v="9"/>
    <x v="1"/>
    <s v="No"/>
    <n v="4"/>
    <x v="1"/>
    <n v="165"/>
    <n v="0.03"/>
    <n v="4.99"/>
    <x v="1"/>
    <n v="80"/>
    <s v="No"/>
    <d v="2017-09-19T00:00:00"/>
    <x v="3"/>
    <n v="0"/>
    <s v="Inactive"/>
    <s v="No"/>
  </r>
  <r>
    <n v="2988"/>
    <s v="Spacious comfortable master bedroom with nice view"/>
    <n v="2944"/>
    <s v="New York"/>
    <n v="0.99"/>
    <n v="1"/>
    <x v="0"/>
    <n v="7"/>
    <x v="1"/>
    <x v="3"/>
    <x v="0"/>
    <s v="Yes"/>
    <n v="2"/>
    <x v="0"/>
    <n v="40"/>
    <n v="0.03"/>
    <n v="4.8099999999999996"/>
    <x v="1"/>
    <n v="146"/>
    <s v="Yes"/>
    <d v="2017-09-26T00:00:00"/>
    <x v="129"/>
    <n v="241"/>
    <s v="Active"/>
    <s v="Yes"/>
  </r>
  <r>
    <n v="2989"/>
    <s v="Contemporary bedroom in brownstone with nice view"/>
    <n v="2944"/>
    <s v="New York"/>
    <n v="0.99"/>
    <n v="1"/>
    <x v="0"/>
    <n v="7"/>
    <x v="1"/>
    <x v="3"/>
    <x v="0"/>
    <s v="Yes"/>
    <n v="2"/>
    <x v="0"/>
    <n v="40"/>
    <n v="0.03"/>
    <n v="4.51"/>
    <x v="1"/>
    <n v="158"/>
    <s v="No"/>
    <d v="2017-09-26T00:00:00"/>
    <x v="156"/>
    <n v="255"/>
    <s v="Active"/>
    <s v="Yes"/>
  </r>
  <r>
    <n v="2990"/>
    <s v="Cozy yet spacious private brownstone bedroom"/>
    <n v="2944"/>
    <s v="New York"/>
    <n v="0.99"/>
    <n v="1"/>
    <x v="0"/>
    <n v="7"/>
    <x v="1"/>
    <x v="3"/>
    <x v="0"/>
    <s v="Yes"/>
    <n v="2"/>
    <x v="0"/>
    <n v="40"/>
    <n v="0.03"/>
    <n v="4.8"/>
    <x v="1"/>
    <n v="152"/>
    <s v="Yes"/>
    <d v="2017-09-23T00:00:00"/>
    <x v="156"/>
    <n v="248"/>
    <s v="Active"/>
    <s v="Yes"/>
  </r>
  <r>
    <n v="2991"/>
    <s v="Disinfected and quiet room w/PRIVATE BATHROOM !"/>
    <n v="2706"/>
    <s v="New York"/>
    <n v="1"/>
    <n v="1"/>
    <x v="1"/>
    <n v="8"/>
    <x v="1"/>
    <x v="11"/>
    <x v="0"/>
    <s v="Yes"/>
    <n v="4"/>
    <x v="1"/>
    <n v="60"/>
    <n v="0.03"/>
    <n v="4.91"/>
    <x v="1"/>
    <n v="184"/>
    <s v="Yes"/>
    <d v="2017-09-04T00:00:00"/>
    <x v="333"/>
    <n v="137"/>
    <s v="Active"/>
    <s v="Yes"/>
  </r>
  <r>
    <n v="2992"/>
    <s v="Private Room in Duplex with Backyard"/>
    <n v="807"/>
    <s v="New York"/>
    <n v="0.8"/>
    <n v="0.86"/>
    <x v="1"/>
    <n v="15"/>
    <x v="0"/>
    <x v="4"/>
    <x v="0"/>
    <s v="Yes"/>
    <n v="2"/>
    <x v="0"/>
    <n v="91"/>
    <n v="0.03"/>
    <n v="4.74"/>
    <x v="1"/>
    <n v="38"/>
    <s v="No"/>
    <d v="2017-09-05T00:00:00"/>
    <x v="164"/>
    <n v="365"/>
    <s v="Active"/>
    <s v="No"/>
  </r>
  <r>
    <n v="2993"/>
    <s v="Monthly Welcome! Basement! Budget Stay!"/>
    <n v="3295"/>
    <s v="New York"/>
    <n v="0.96"/>
    <n v="0.98"/>
    <x v="1"/>
    <n v="22"/>
    <x v="2"/>
    <x v="25"/>
    <x v="1"/>
    <s v="No"/>
    <n v="5"/>
    <x v="1"/>
    <n v="99"/>
    <n v="0.03"/>
    <n v="4.42"/>
    <x v="0"/>
    <n v="12"/>
    <s v="No"/>
    <d v="2017-09-10T00:00:00"/>
    <x v="226"/>
    <n v="352"/>
    <s v="Active"/>
    <s v="No"/>
  </r>
  <r>
    <n v="2994"/>
    <s v="2 Bedroom Garden Suite (3 Minutes From Train)"/>
    <n v="2541"/>
    <s v="New York"/>
    <n v="1"/>
    <n v="1"/>
    <x v="1"/>
    <n v="7"/>
    <x v="1"/>
    <x v="3"/>
    <x v="1"/>
    <s v="No"/>
    <n v="5"/>
    <x v="1"/>
    <n v="174"/>
    <n v="0.03"/>
    <n v="4.91"/>
    <x v="1"/>
    <n v="135"/>
    <s v="Yes"/>
    <d v="2017-12-07T00:00:00"/>
    <x v="195"/>
    <n v="350"/>
    <s v="Active"/>
    <s v="Yes"/>
  </r>
  <r>
    <n v="2995"/>
    <s v="Flatbush Comfy Room (Rm# 2)"/>
    <n v="3346"/>
    <s v="New York"/>
    <n v="1"/>
    <n v="1"/>
    <x v="1"/>
    <n v="10"/>
    <x v="1"/>
    <x v="17"/>
    <x v="0"/>
    <s v="Yes"/>
    <n v="2"/>
    <x v="0"/>
    <n v="33"/>
    <n v="0.03"/>
    <n v="4.84"/>
    <x v="1"/>
    <n v="76"/>
    <s v="No"/>
    <d v="2017-09-02T00:00:00"/>
    <x v="75"/>
    <n v="350"/>
    <s v="Active"/>
    <s v="Yes"/>
  </r>
  <r>
    <n v="2996"/>
    <s v="Warm Secluded Room in Flatbush (Rm# 1)"/>
    <n v="3346"/>
    <s v="New York"/>
    <n v="1"/>
    <n v="1"/>
    <x v="1"/>
    <n v="10"/>
    <x v="1"/>
    <x v="17"/>
    <x v="0"/>
    <s v="Yes"/>
    <n v="2"/>
    <x v="0"/>
    <n v="33"/>
    <n v="0.03"/>
    <n v="4.91"/>
    <x v="1"/>
    <n v="68"/>
    <s v="No"/>
    <d v="2017-09-11T00:00:00"/>
    <x v="97"/>
    <n v="350"/>
    <s v="Active"/>
    <s v="Yes"/>
  </r>
  <r>
    <n v="2997"/>
    <s v="æ—…å®¢ä¹‹å®¶"/>
    <n v="2754"/>
    <s v="Connecticut"/>
    <n v="1"/>
    <n v="1"/>
    <x v="0"/>
    <n v="22"/>
    <x v="2"/>
    <x v="25"/>
    <x v="1"/>
    <s v="No"/>
    <n v="2"/>
    <x v="0"/>
    <n v="80"/>
    <n v="0.03"/>
    <n v="4.95"/>
    <x v="1"/>
    <n v="132"/>
    <s v="Yes"/>
    <d v="2017-09-05T00:00:00"/>
    <x v="151"/>
    <n v="152"/>
    <s v="Active"/>
    <s v="Yes"/>
  </r>
  <r>
    <n v="2998"/>
    <s v="Luxurious, Spacious, Ensuite Bath, Nice Hosts too"/>
    <n v="2425"/>
    <s v="New York"/>
    <n v="1"/>
    <n v="0.86"/>
    <x v="1"/>
    <n v="9"/>
    <x v="1"/>
    <x v="16"/>
    <x v="0"/>
    <s v="Yes"/>
    <n v="2"/>
    <x v="0"/>
    <n v="100"/>
    <n v="0.03"/>
    <n v="5"/>
    <x v="1"/>
    <n v="52"/>
    <s v="No"/>
    <d v="2017-10-09T00:00:00"/>
    <x v="249"/>
    <n v="364"/>
    <s v="Active"/>
    <s v="No"/>
  </r>
  <r>
    <n v="2999"/>
    <s v="Artistic Historical Harlem! PrivateRm Quiet Haven!"/>
    <n v="3349"/>
    <s v="New York"/>
    <n v="1"/>
    <n v="1"/>
    <x v="1"/>
    <n v="16"/>
    <x v="0"/>
    <x v="10"/>
    <x v="0"/>
    <s v="Yes"/>
    <n v="2"/>
    <x v="0"/>
    <n v="79"/>
    <n v="0.03"/>
    <n v="5"/>
    <x v="1"/>
    <n v="48"/>
    <s v="No"/>
    <d v="2017-10-03T00:00:00"/>
    <x v="72"/>
    <n v="0"/>
    <s v="Inactive"/>
    <s v="Yes"/>
  </r>
  <r>
    <n v="3000"/>
    <s v="Short Stay Nook"/>
    <n v="2631"/>
    <s v="New York"/>
    <n v="1"/>
    <n v="0.92"/>
    <x v="0"/>
    <n v="10"/>
    <x v="1"/>
    <x v="17"/>
    <x v="0"/>
    <s v="Yes"/>
    <n v="2"/>
    <x v="0"/>
    <n v="45"/>
    <n v="0.03"/>
    <n v="4.74"/>
    <x v="1"/>
    <n v="34"/>
    <s v="No"/>
    <d v="2018-06-30T00:00:00"/>
    <x v="31"/>
    <n v="75"/>
    <s v="Active"/>
    <s v="Yes"/>
  </r>
  <r>
    <n v="3001"/>
    <s v="Little room for a place to rest"/>
    <n v="3205"/>
    <s v="New York"/>
    <n v="1"/>
    <n v="1"/>
    <x v="0"/>
    <n v="9"/>
    <x v="1"/>
    <x v="16"/>
    <x v="0"/>
    <s v="Yes"/>
    <n v="2"/>
    <x v="0"/>
    <n v="55"/>
    <n v="0.03"/>
    <n v="4.75"/>
    <x v="1"/>
    <n v="4"/>
    <s v="No"/>
    <d v="2017-09-05T00:00:00"/>
    <x v="672"/>
    <n v="0"/>
    <s v="Inactive"/>
    <s v="Yes"/>
  </r>
  <r>
    <n v="3002"/>
    <s v="Welcome to YURT -- beautiful room in East Village"/>
    <n v="807"/>
    <s v="New York"/>
    <n v="0.8"/>
    <n v="0.86"/>
    <x v="1"/>
    <n v="15"/>
    <x v="0"/>
    <x v="4"/>
    <x v="0"/>
    <s v="Yes"/>
    <n v="2"/>
    <x v="0"/>
    <n v="70"/>
    <n v="0.03"/>
    <n v="4.83"/>
    <x v="1"/>
    <n v="59"/>
    <s v="No"/>
    <d v="2017-11-03T00:00:00"/>
    <x v="51"/>
    <n v="351"/>
    <s v="Active"/>
    <s v="No"/>
  </r>
  <r>
    <n v="3003"/>
    <s v="Lovely Contemporary Home away from Home"/>
    <n v="3317"/>
    <s v="New York"/>
    <n v="0.9"/>
    <n v="0.92"/>
    <x v="0"/>
    <n v="23"/>
    <x v="2"/>
    <x v="6"/>
    <x v="1"/>
    <s v="No"/>
    <n v="6"/>
    <x v="2"/>
    <n v="150"/>
    <n v="0.03"/>
    <n v="4.8099999999999996"/>
    <x v="1"/>
    <n v="63"/>
    <s v="No"/>
    <d v="2017-09-05T00:00:00"/>
    <x v="201"/>
    <n v="135"/>
    <s v="Active"/>
    <s v="Yes"/>
  </r>
  <r>
    <n v="3004"/>
    <s v="Whole Apt/Private Entry/Free Parking"/>
    <n v="3350"/>
    <s v="New York"/>
    <n v="1"/>
    <n v="0.99"/>
    <x v="1"/>
    <n v="28"/>
    <x v="3"/>
    <x v="28"/>
    <x v="1"/>
    <s v="No"/>
    <n v="4"/>
    <x v="1"/>
    <n v="80"/>
    <n v="0.03"/>
    <n v="4.97"/>
    <x v="1"/>
    <n v="146"/>
    <s v="Yes"/>
    <d v="2018-02-11T00:00:00"/>
    <x v="215"/>
    <n v="135"/>
    <s v="Active"/>
    <s v="Yes"/>
  </r>
  <r>
    <n v="3005"/>
    <s v="Super Comfy Double Bed in new 2 story house!"/>
    <n v="2015"/>
    <s v="New York"/>
    <n v="1"/>
    <n v="0.9"/>
    <x v="0"/>
    <n v="10"/>
    <x v="1"/>
    <x v="17"/>
    <x v="0"/>
    <s v="Yes"/>
    <n v="2"/>
    <x v="0"/>
    <n v="49"/>
    <n v="0.03"/>
    <n v="4.47"/>
    <x v="0"/>
    <n v="15"/>
    <s v="No"/>
    <d v="2019-05-27T00:00:00"/>
    <x v="77"/>
    <n v="365"/>
    <s v="Active"/>
    <s v="No"/>
  </r>
  <r>
    <n v="3006"/>
    <s v="Warm two bedroom apartment in a Brownstone"/>
    <n v="1399"/>
    <s v="New York"/>
    <n v="1"/>
    <n v="0.91"/>
    <x v="0"/>
    <n v="7"/>
    <x v="1"/>
    <x v="3"/>
    <x v="1"/>
    <s v="No"/>
    <n v="4"/>
    <x v="1"/>
    <n v="103"/>
    <n v="0.03"/>
    <n v="4.4800000000000004"/>
    <x v="0"/>
    <n v="31"/>
    <s v="No"/>
    <d v="2017-10-09T00:00:00"/>
    <x v="141"/>
    <n v="179"/>
    <s v="Active"/>
    <s v="No"/>
  </r>
  <r>
    <n v="3007"/>
    <s v="Spacious Brooklyn Bedroom Close to Manhattan et al"/>
    <n v="2838"/>
    <s v="New York"/>
    <n v="1"/>
    <n v="0.93"/>
    <x v="1"/>
    <n v="7"/>
    <x v="1"/>
    <x v="3"/>
    <x v="0"/>
    <s v="Yes"/>
    <n v="2"/>
    <x v="0"/>
    <n v="60"/>
    <n v="0.03"/>
    <n v="5"/>
    <x v="1"/>
    <n v="70"/>
    <s v="No"/>
    <d v="2017-09-13T00:00:00"/>
    <x v="78"/>
    <n v="51"/>
    <s v="Active"/>
    <s v="No"/>
  </r>
  <r>
    <n v="3008"/>
    <s v="NO CLEANING FEE: Work remotely Staycay!"/>
    <n v="2924"/>
    <s v="New York"/>
    <n v="1"/>
    <n v="0.94"/>
    <x v="1"/>
    <n v="6"/>
    <x v="4"/>
    <x v="29"/>
    <x v="0"/>
    <s v="Yes"/>
    <n v="1"/>
    <x v="0"/>
    <n v="40"/>
    <n v="0.03"/>
    <n v="4.9000000000000004"/>
    <x v="1"/>
    <n v="265"/>
    <s v="Yes"/>
    <d v="2017-09-09T00:00:00"/>
    <x v="213"/>
    <n v="27"/>
    <s v="Active"/>
    <s v="No"/>
  </r>
  <r>
    <n v="3009"/>
    <s v="Beautiful Private Bedroom with Balcony"/>
    <n v="2123"/>
    <s v="Minas Gerais"/>
    <n v="1"/>
    <n v="1"/>
    <x v="1"/>
    <n v="7"/>
    <x v="1"/>
    <x v="3"/>
    <x v="0"/>
    <s v="Yes"/>
    <n v="2"/>
    <x v="0"/>
    <n v="59"/>
    <n v="0.03"/>
    <n v="4.9800000000000004"/>
    <x v="1"/>
    <n v="107"/>
    <s v="Yes"/>
    <d v="2017-09-11T00:00:00"/>
    <x v="36"/>
    <n v="3"/>
    <s v="Active"/>
    <s v="No"/>
  </r>
  <r>
    <n v="3010"/>
    <s v="Full Top Floor of Brownstone in Historic District"/>
    <n v="2807"/>
    <s v="New York"/>
    <n v="1"/>
    <n v="0.6"/>
    <x v="0"/>
    <n v="7"/>
    <x v="1"/>
    <x v="3"/>
    <x v="1"/>
    <s v="No"/>
    <n v="4"/>
    <x v="1"/>
    <n v="250"/>
    <n v="0.04"/>
    <n v="5"/>
    <x v="1"/>
    <n v="3"/>
    <s v="No"/>
    <d v="2017-10-08T00:00:00"/>
    <x v="673"/>
    <n v="100"/>
    <s v="Active"/>
    <s v="No"/>
  </r>
  <r>
    <n v="3011"/>
    <s v="Nice Room in the upper west Manhathan"/>
    <n v="3337"/>
    <s v="New York"/>
    <n v="0"/>
    <n v="0.99"/>
    <x v="0"/>
    <n v="16"/>
    <x v="0"/>
    <x v="10"/>
    <x v="0"/>
    <s v="Yes"/>
    <n v="2"/>
    <x v="0"/>
    <n v="55"/>
    <n v="0.03"/>
    <n v="4.9000000000000004"/>
    <x v="1"/>
    <n v="51"/>
    <s v="No"/>
    <d v="2017-09-23T00:00:00"/>
    <x v="90"/>
    <n v="177"/>
    <s v="Active"/>
    <s v="Yes"/>
  </r>
  <r>
    <n v="3012"/>
    <s v="Cozy one bedroom aka &quot;The Green room&quot; (near JFK)"/>
    <n v="3317"/>
    <s v="New York"/>
    <n v="0.9"/>
    <n v="0.92"/>
    <x v="0"/>
    <n v="23"/>
    <x v="2"/>
    <x v="6"/>
    <x v="0"/>
    <s v="Yes"/>
    <n v="2"/>
    <x v="0"/>
    <n v="58"/>
    <n v="0.03"/>
    <n v="5"/>
    <x v="1"/>
    <n v="7"/>
    <s v="No"/>
    <d v="2018-01-01T00:00:00"/>
    <x v="390"/>
    <n v="150"/>
    <s v="Active"/>
    <s v="Yes"/>
  </r>
  <r>
    <n v="3013"/>
    <s v="Our Astoria Apartment - (Long Term Rental)"/>
    <n v="1126"/>
    <s v="New York"/>
    <n v="1"/>
    <n v="0.88"/>
    <x v="1"/>
    <n v="21"/>
    <x v="2"/>
    <x v="13"/>
    <x v="0"/>
    <s v="Yes"/>
    <n v="1"/>
    <x v="0"/>
    <n v="31"/>
    <n v="0.03"/>
    <n v="5"/>
    <x v="1"/>
    <n v="13"/>
    <s v="No"/>
    <d v="2018-03-15T00:00:00"/>
    <x v="86"/>
    <n v="37"/>
    <s v="Active"/>
    <s v="No"/>
  </r>
  <r>
    <n v="3014"/>
    <s v="Central Park North"/>
    <n v="3765"/>
    <s v="New York"/>
    <n v="0.91"/>
    <n v="0.95"/>
    <x v="1"/>
    <n v="16"/>
    <x v="0"/>
    <x v="10"/>
    <x v="0"/>
    <s v="Yes"/>
    <n v="2"/>
    <x v="0"/>
    <n v="73"/>
    <n v="0.03"/>
    <n v="4.76"/>
    <x v="1"/>
    <n v="74"/>
    <s v="No"/>
    <d v="2019-01-09T00:00:00"/>
    <x v="7"/>
    <n v="270"/>
    <s v="Active"/>
    <s v="Yes"/>
  </r>
  <r>
    <n v="3015"/>
    <s v="Cozy Studio In Crown Heights"/>
    <n v="3356"/>
    <s v="New York"/>
    <n v="0.79"/>
    <n v="0.89"/>
    <x v="0"/>
    <n v="9"/>
    <x v="1"/>
    <x v="16"/>
    <x v="1"/>
    <s v="No"/>
    <n v="2"/>
    <x v="0"/>
    <n v="95"/>
    <n v="0.03"/>
    <n v="4.7300000000000004"/>
    <x v="1"/>
    <n v="124"/>
    <s v="No"/>
    <d v="2017-10-01T00:00:00"/>
    <x v="0"/>
    <n v="263"/>
    <s v="Active"/>
    <s v="Yes"/>
  </r>
  <r>
    <n v="3016"/>
    <s v="Private Room in Trendy Williamsburg Loft"/>
    <n v="259"/>
    <s v="New York"/>
    <n v="0.78"/>
    <n v="1"/>
    <x v="0"/>
    <n v="12"/>
    <x v="1"/>
    <x v="9"/>
    <x v="0"/>
    <s v="Yes"/>
    <n v="1"/>
    <x v="0"/>
    <n v="38"/>
    <n v="0.03"/>
    <n v="4.82"/>
    <x v="1"/>
    <n v="76"/>
    <s v="No"/>
    <d v="2017-09-13T00:00:00"/>
    <x v="29"/>
    <n v="7"/>
    <s v="Active"/>
    <s v="No"/>
  </r>
  <r>
    <n v="3017"/>
    <s v="Sunny apartment in the heart of trendy Greenpoint"/>
    <n v="3223"/>
    <s v="New York"/>
    <n v="0.8"/>
    <n v="1"/>
    <x v="0"/>
    <n v="11"/>
    <x v="1"/>
    <x v="8"/>
    <x v="1"/>
    <s v="No"/>
    <n v="6"/>
    <x v="2"/>
    <n v="131"/>
    <n v="0.03"/>
    <n v="5"/>
    <x v="1"/>
    <n v="47"/>
    <s v="No"/>
    <d v="2017-10-08T00:00:00"/>
    <x v="301"/>
    <n v="269"/>
    <s v="Active"/>
    <s v="Yes"/>
  </r>
  <r>
    <n v="3018"/>
    <s v="Suite Di CLASSE East village-free Str.parking+wifi"/>
    <n v="3156"/>
    <s v="New York"/>
    <n v="1"/>
    <n v="0.94"/>
    <x v="1"/>
    <n v="15"/>
    <x v="0"/>
    <x v="4"/>
    <x v="1"/>
    <s v="No"/>
    <n v="4"/>
    <x v="1"/>
    <n v="90"/>
    <n v="0.03"/>
    <n v="4.9800000000000004"/>
    <x v="1"/>
    <n v="66"/>
    <s v="No"/>
    <d v="2018-03-20T00:00:00"/>
    <x v="198"/>
    <n v="312"/>
    <s v="Active"/>
    <s v="No"/>
  </r>
  <r>
    <n v="3019"/>
    <s v="The ocean view room size 12x14"/>
    <n v="3338"/>
    <s v="New York"/>
    <n v="1"/>
    <n v="1"/>
    <x v="1"/>
    <n v="9"/>
    <x v="1"/>
    <x v="16"/>
    <x v="0"/>
    <s v="Yes"/>
    <n v="2"/>
    <x v="0"/>
    <n v="55"/>
    <n v="0.03"/>
    <n v="4.93"/>
    <x v="1"/>
    <n v="14"/>
    <s v="No"/>
    <d v="2018-01-02T00:00:00"/>
    <x v="58"/>
    <n v="364"/>
    <s v="Active"/>
    <s v="Yes"/>
  </r>
  <r>
    <n v="3020"/>
    <s v="cozy &amp; clean room in the Bronx"/>
    <n v="3282"/>
    <s v="New York"/>
    <n v="1"/>
    <n v="0.81"/>
    <x v="0"/>
    <n v="2"/>
    <x v="4"/>
    <x v="24"/>
    <x v="0"/>
    <s v="Yes"/>
    <n v="2"/>
    <x v="0"/>
    <n v="32"/>
    <n v="0.03"/>
    <n v="4.9800000000000004"/>
    <x v="1"/>
    <n v="50"/>
    <s v="No"/>
    <d v="2017-12-14T00:00:00"/>
    <x v="157"/>
    <n v="40"/>
    <s v="Active"/>
    <s v="No"/>
  </r>
  <r>
    <n v="3021"/>
    <s v="The Peach Room"/>
    <n v="3338"/>
    <s v="New York"/>
    <n v="1"/>
    <n v="1"/>
    <x v="1"/>
    <n v="9"/>
    <x v="1"/>
    <x v="16"/>
    <x v="0"/>
    <s v="Yes"/>
    <n v="2"/>
    <x v="0"/>
    <n v="50"/>
    <n v="0.03"/>
    <n v="4.7"/>
    <x v="1"/>
    <n v="20"/>
    <s v="No"/>
    <d v="2017-09-09T00:00:00"/>
    <x v="537"/>
    <n v="364"/>
    <s v="Active"/>
    <s v="Yes"/>
  </r>
  <r>
    <n v="3022"/>
    <s v="2017 Renovated Central Flushing, NYCæ³•æ‹‰ç››ä¸­å¿ƒçš„æ–°è£…ä¿®æˆ¿Wifi"/>
    <n v="3358"/>
    <s v="New York"/>
    <n v="0"/>
    <n v="0.53"/>
    <x v="0"/>
    <n v="22"/>
    <x v="2"/>
    <x v="25"/>
    <x v="1"/>
    <s v="No"/>
    <n v="3"/>
    <x v="1"/>
    <n v="101"/>
    <n v="0.03"/>
    <n v="4.96"/>
    <x v="1"/>
    <n v="24"/>
    <s v="No"/>
    <d v="2017-09-11T00:00:00"/>
    <x v="36"/>
    <n v="166"/>
    <s v="Active"/>
    <s v="No"/>
  </r>
  <r>
    <n v="3023"/>
    <s v="Your bohemian apt in Ridgewood."/>
    <n v="649"/>
    <s v="New York"/>
    <n v="1"/>
    <n v="0.36"/>
    <x v="0"/>
    <n v="25"/>
    <x v="2"/>
    <x v="14"/>
    <x v="1"/>
    <s v="No"/>
    <n v="3"/>
    <x v="1"/>
    <n v="100"/>
    <n v="0.03"/>
    <n v="4.88"/>
    <x v="1"/>
    <n v="17"/>
    <s v="No"/>
    <d v="2017-09-16T00:00:00"/>
    <x v="298"/>
    <n v="164"/>
    <s v="Active"/>
    <s v="No"/>
  </r>
  <r>
    <n v="3024"/>
    <s v="INVITING BRIGHT &amp; STYLISH STUDIO"/>
    <n v="2666"/>
    <s v="New York"/>
    <n v="1"/>
    <n v="1"/>
    <x v="0"/>
    <n v="7"/>
    <x v="1"/>
    <x v="3"/>
    <x v="1"/>
    <s v="No"/>
    <n v="2"/>
    <x v="0"/>
    <n v="87"/>
    <n v="0.03"/>
    <n v="4.8899999999999997"/>
    <x v="1"/>
    <n v="27"/>
    <s v="No"/>
    <d v="2017-09-12T00:00:00"/>
    <x v="160"/>
    <n v="0"/>
    <s v="Inactive"/>
    <s v="Yes"/>
  </r>
  <r>
    <n v="3025"/>
    <s v="Brand New Apt In A Beautiful Elevator Building"/>
    <n v="3359"/>
    <s v="New York"/>
    <n v="1"/>
    <n v="0.98"/>
    <x v="1"/>
    <n v="16"/>
    <x v="0"/>
    <x v="10"/>
    <x v="0"/>
    <s v="Yes"/>
    <n v="2"/>
    <x v="0"/>
    <n v="50"/>
    <n v="0.03"/>
    <n v="4.9000000000000004"/>
    <x v="1"/>
    <n v="116"/>
    <s v="Yes"/>
    <d v="2017-09-13T00:00:00"/>
    <x v="3"/>
    <n v="228"/>
    <s v="Active"/>
    <s v="No"/>
  </r>
  <r>
    <n v="3026"/>
    <s v="Roofdeck oasis w/your own private floor &amp; entrance"/>
    <n v="1568"/>
    <s v="New York"/>
    <n v="1"/>
    <n v="0.87"/>
    <x v="1"/>
    <n v="15"/>
    <x v="0"/>
    <x v="4"/>
    <x v="0"/>
    <s v="Yes"/>
    <n v="2"/>
    <x v="0"/>
    <n v="132"/>
    <n v="0.03"/>
    <n v="4.9800000000000004"/>
    <x v="1"/>
    <n v="144"/>
    <s v="Yes"/>
    <d v="2017-09-21T00:00:00"/>
    <x v="285"/>
    <n v="175"/>
    <s v="Active"/>
    <s v="No"/>
  </r>
  <r>
    <n v="3027"/>
    <s v="High Line Sun Drenched Home"/>
    <n v="1613"/>
    <s v="New York"/>
    <n v="0"/>
    <n v="1"/>
    <x v="0"/>
    <n v="13"/>
    <x v="0"/>
    <x v="7"/>
    <x v="1"/>
    <s v="No"/>
    <n v="4"/>
    <x v="1"/>
    <n v="205"/>
    <n v="0.04"/>
    <n v="4.4000000000000004"/>
    <x v="0"/>
    <n v="55"/>
    <s v="No"/>
    <d v="2017-09-14T00:00:00"/>
    <x v="674"/>
    <n v="365"/>
    <s v="Active"/>
    <s v="Yes"/>
  </r>
  <r>
    <n v="3028"/>
    <s v="Do not use Airbnb to book. Get a hotel instead."/>
    <n v="1602"/>
    <s v="New York"/>
    <n v="1"/>
    <n v="0.91"/>
    <x v="1"/>
    <n v="12"/>
    <x v="1"/>
    <x v="9"/>
    <x v="1"/>
    <s v="No"/>
    <n v="6"/>
    <x v="2"/>
    <n v="185"/>
    <n v="0.03"/>
    <n v="4.82"/>
    <x v="1"/>
    <n v="176"/>
    <s v="Yes"/>
    <d v="2017-09-26T00:00:00"/>
    <x v="8"/>
    <n v="0"/>
    <s v="Inactive"/>
    <s v="No"/>
  </r>
  <r>
    <n v="3029"/>
    <s v="Good Access to Everywhere:)Bushwick, Brooklyn NY"/>
    <n v="3222"/>
    <s v="New York"/>
    <n v="1"/>
    <n v="0.95"/>
    <x v="0"/>
    <n v="8"/>
    <x v="1"/>
    <x v="11"/>
    <x v="0"/>
    <s v="Yes"/>
    <n v="2"/>
    <x v="0"/>
    <n v="45"/>
    <n v="0.03"/>
    <n v="4.6399999999999997"/>
    <x v="1"/>
    <n v="118"/>
    <s v="No"/>
    <d v="2017-10-14T00:00:00"/>
    <x v="275"/>
    <n v="79"/>
    <s v="Active"/>
    <s v="Yes"/>
  </r>
  <r>
    <n v="3030"/>
    <s v="Bungalow Loft in Heart of Williamsburg!"/>
    <n v="246"/>
    <s v="New York"/>
    <n v="0.82"/>
    <n v="0.39"/>
    <x v="0"/>
    <n v="12"/>
    <x v="1"/>
    <x v="9"/>
    <x v="1"/>
    <s v="No"/>
    <n v="5"/>
    <x v="1"/>
    <n v="250"/>
    <n v="0.04"/>
    <n v="4.8"/>
    <x v="1"/>
    <n v="10"/>
    <s v="No"/>
    <d v="2017-10-16T00:00:00"/>
    <x v="23"/>
    <n v="58"/>
    <s v="Active"/>
    <s v="No"/>
  </r>
  <r>
    <n v="3031"/>
    <s v="PequeÃ±o cuarto a 10min de Times Square"/>
    <n v="1816"/>
    <s v="New York"/>
    <n v="0.7"/>
    <n v="0.99"/>
    <x v="0"/>
    <n v="17"/>
    <x v="0"/>
    <x v="0"/>
    <x v="0"/>
    <s v="Yes"/>
    <n v="2"/>
    <x v="0"/>
    <n v="70"/>
    <n v="0.03"/>
    <n v="4.38"/>
    <x v="0"/>
    <n v="78"/>
    <s v="No"/>
    <d v="2017-09-17T00:00:00"/>
    <x v="97"/>
    <n v="224"/>
    <s v="Active"/>
    <s v="Yes"/>
  </r>
  <r>
    <n v="3032"/>
    <s v="Gorgeous single room in Sunnyside near Manhattan"/>
    <n v="2869"/>
    <s v="New York"/>
    <n v="1"/>
    <n v="1"/>
    <x v="1"/>
    <n v="26"/>
    <x v="2"/>
    <x v="19"/>
    <x v="0"/>
    <s v="Yes"/>
    <n v="1"/>
    <x v="0"/>
    <n v="80"/>
    <n v="0.03"/>
    <n v="5"/>
    <x v="1"/>
    <n v="32"/>
    <s v="No"/>
    <d v="2017-09-15T00:00:00"/>
    <x v="25"/>
    <n v="365"/>
    <s v="Active"/>
    <s v="No"/>
  </r>
  <r>
    <n v="3033"/>
    <s v="Harlem Cozy Studio"/>
    <n v="2817"/>
    <s v="New York"/>
    <n v="1"/>
    <n v="1"/>
    <x v="0"/>
    <n v="16"/>
    <x v="0"/>
    <x v="10"/>
    <x v="1"/>
    <s v="No"/>
    <n v="2"/>
    <x v="0"/>
    <n v="100"/>
    <n v="0.03"/>
    <n v="4.54"/>
    <x v="1"/>
    <n v="26"/>
    <s v="No"/>
    <d v="2018-09-26T00:00:00"/>
    <x v="657"/>
    <n v="269"/>
    <s v="Active"/>
    <s v="Yes"/>
  </r>
  <r>
    <n v="3034"/>
    <s v="Luxury Tiny house â€¢ Ohka"/>
    <n v="3236"/>
    <s v="New York"/>
    <n v="0.9"/>
    <n v="0.91"/>
    <x v="1"/>
    <n v="1"/>
    <x v="4"/>
    <x v="18"/>
    <x v="0"/>
    <s v="Yes"/>
    <n v="2"/>
    <x v="0"/>
    <n v="89"/>
    <n v="0.03"/>
    <n v="4.99"/>
    <x v="1"/>
    <n v="143"/>
    <s v="Yes"/>
    <d v="2017-10-08T00:00:00"/>
    <x v="253"/>
    <n v="257"/>
    <s v="Active"/>
    <s v="No"/>
  </r>
  <r>
    <n v="3035"/>
    <s v="2 bdrm quiet guest area in Times Square Townhouse"/>
    <n v="1554"/>
    <s v="New York"/>
    <n v="1"/>
    <n v="1"/>
    <x v="1"/>
    <n v="17"/>
    <x v="0"/>
    <x v="0"/>
    <x v="1"/>
    <s v="No"/>
    <n v="6"/>
    <x v="2"/>
    <n v="435"/>
    <n v="0.04"/>
    <n v="4.67"/>
    <x v="1"/>
    <n v="27"/>
    <s v="No"/>
    <d v="2017-11-12T00:00:00"/>
    <x v="675"/>
    <n v="346"/>
    <s v="Active"/>
    <s v="No"/>
  </r>
  <r>
    <n v="3036"/>
    <s v="2 bedroom Modern Apt. in Prime Williamsburg"/>
    <n v="2941"/>
    <s v="New York"/>
    <n v="0.5"/>
    <n v="0.1"/>
    <x v="0"/>
    <n v="12"/>
    <x v="1"/>
    <x v="9"/>
    <x v="1"/>
    <s v="No"/>
    <n v="4"/>
    <x v="1"/>
    <n v="186"/>
    <n v="0.03"/>
    <n v="4.83"/>
    <x v="1"/>
    <n v="6"/>
    <s v="No"/>
    <d v="2017-09-19T00:00:00"/>
    <x v="143"/>
    <n v="235"/>
    <s v="Active"/>
    <s v="No"/>
  </r>
  <r>
    <n v="3037"/>
    <s v="Room in duplex  w/sep. bathroom, close to J train"/>
    <n v="330"/>
    <s v="New York"/>
    <n v="1"/>
    <n v="0.8"/>
    <x v="0"/>
    <n v="7"/>
    <x v="1"/>
    <x v="3"/>
    <x v="0"/>
    <s v="Yes"/>
    <n v="2"/>
    <x v="0"/>
    <n v="60"/>
    <n v="0.03"/>
    <n v="4.83"/>
    <x v="1"/>
    <n v="12"/>
    <s v="No"/>
    <d v="2017-10-16T00:00:00"/>
    <x v="80"/>
    <n v="0"/>
    <s v="Inactive"/>
    <s v="Yes"/>
  </r>
  <r>
    <n v="3038"/>
    <s v="Bedstuy/Bushwick Triplex"/>
    <n v="1535"/>
    <s v="New York"/>
    <n v="1"/>
    <n v="0.93"/>
    <x v="0"/>
    <n v="7"/>
    <x v="1"/>
    <x v="3"/>
    <x v="1"/>
    <s v="No"/>
    <n v="8"/>
    <x v="2"/>
    <n v="350"/>
    <n v="0.04"/>
    <n v="4.4800000000000004"/>
    <x v="0"/>
    <n v="29"/>
    <s v="No"/>
    <d v="2018-01-02T00:00:00"/>
    <x v="396"/>
    <n v="134"/>
    <s v="Active"/>
    <s v="No"/>
  </r>
  <r>
    <n v="3039"/>
    <s v="MOST CENTRAL LOCATION"/>
    <n v="89"/>
    <s v="New York"/>
    <n v="1"/>
    <n v="0.77"/>
    <x v="1"/>
    <n v="17"/>
    <x v="0"/>
    <x v="0"/>
    <x v="0"/>
    <s v="Yes"/>
    <n v="2"/>
    <x v="0"/>
    <n v="124"/>
    <n v="0.03"/>
    <n v="5"/>
    <x v="1"/>
    <n v="3"/>
    <s v="No"/>
    <d v="2018-09-30T00:00:00"/>
    <x v="77"/>
    <n v="356"/>
    <s v="Active"/>
    <s v="No"/>
  </r>
  <r>
    <n v="3040"/>
    <s v="Tastetic"/>
    <n v="2864"/>
    <s v="New York"/>
    <n v="1"/>
    <n v="1"/>
    <x v="1"/>
    <n v="10"/>
    <x v="1"/>
    <x v="17"/>
    <x v="0"/>
    <s v="Yes"/>
    <n v="2"/>
    <x v="0"/>
    <n v="72"/>
    <n v="0.03"/>
    <n v="4.3600000000000003"/>
    <x v="0"/>
    <n v="11"/>
    <s v="No"/>
    <d v="2017-10-10T00:00:00"/>
    <x v="406"/>
    <n v="87"/>
    <s v="Active"/>
    <s v="Yes"/>
  </r>
  <r>
    <n v="3041"/>
    <s v="æ±¤å§†å…¬å¯“"/>
    <n v="2083"/>
    <s v="New York"/>
    <n v="0"/>
    <n v="0.4"/>
    <x v="0"/>
    <n v="22"/>
    <x v="2"/>
    <x v="25"/>
    <x v="0"/>
    <s v="Yes"/>
    <n v="2"/>
    <x v="0"/>
    <n v="131"/>
    <n v="0.03"/>
    <n v="4"/>
    <x v="0"/>
    <n v="4"/>
    <s v="No"/>
    <d v="2017-11-12T00:00:00"/>
    <x v="676"/>
    <n v="180"/>
    <s v="Active"/>
    <s v="No"/>
  </r>
  <r>
    <n v="3042"/>
    <s v="BROOKLYN'S BROWNSTONE SPECIAL BUDGET IN NYC :)"/>
    <n v="578"/>
    <s v="New York"/>
    <n v="1"/>
    <n v="0.43"/>
    <x v="0"/>
    <n v="8"/>
    <x v="1"/>
    <x v="11"/>
    <x v="0"/>
    <s v="Yes"/>
    <n v="2"/>
    <x v="0"/>
    <n v="75"/>
    <n v="0.03"/>
    <n v="4.67"/>
    <x v="1"/>
    <n v="3"/>
    <s v="No"/>
    <d v="2017-10-10T00:00:00"/>
    <x v="308"/>
    <n v="319"/>
    <s v="Active"/>
    <s v="No"/>
  </r>
  <r>
    <n v="3043"/>
    <s v="Fan&amp;Chill"/>
    <n v="2864"/>
    <s v="New York"/>
    <n v="1"/>
    <n v="1"/>
    <x v="1"/>
    <n v="10"/>
    <x v="1"/>
    <x v="17"/>
    <x v="0"/>
    <s v="Yes"/>
    <n v="2"/>
    <x v="0"/>
    <n v="72"/>
    <n v="0.03"/>
    <n v="4.83"/>
    <x v="1"/>
    <n v="6"/>
    <s v="No"/>
    <d v="2017-10-29T00:00:00"/>
    <x v="77"/>
    <n v="90"/>
    <s v="Active"/>
    <s v="Yes"/>
  </r>
  <r>
    <n v="3044"/>
    <s v="'Fan'tastic"/>
    <n v="2864"/>
    <s v="New York"/>
    <n v="1"/>
    <n v="1"/>
    <x v="1"/>
    <n v="10"/>
    <x v="1"/>
    <x v="17"/>
    <x v="0"/>
    <s v="Yes"/>
    <n v="1"/>
    <x v="0"/>
    <n v="64"/>
    <n v="0.03"/>
    <n v="4.8499999999999996"/>
    <x v="1"/>
    <n v="13"/>
    <s v="No"/>
    <d v="2017-10-10T00:00:00"/>
    <x v="519"/>
    <n v="76"/>
    <s v="Active"/>
    <s v="Yes"/>
  </r>
  <r>
    <n v="3045"/>
    <s v="Cozy Jewel"/>
    <n v="3163"/>
    <s v="New York"/>
    <n v="1"/>
    <n v="0.98"/>
    <x v="0"/>
    <n v="9"/>
    <x v="1"/>
    <x v="16"/>
    <x v="1"/>
    <s v="No"/>
    <n v="2"/>
    <x v="0"/>
    <n v="100"/>
    <n v="0.03"/>
    <n v="4.91"/>
    <x v="1"/>
    <n v="55"/>
    <s v="No"/>
    <d v="2017-12-07T00:00:00"/>
    <x v="143"/>
    <n v="44"/>
    <s v="Active"/>
    <s v="Yes"/>
  </r>
  <r>
    <n v="3046"/>
    <s v="Beautiful place in Brooklyn! #2"/>
    <n v="3366"/>
    <s v="New York"/>
    <n v="1"/>
    <n v="1"/>
    <x v="1"/>
    <n v="12"/>
    <x v="1"/>
    <x v="9"/>
    <x v="0"/>
    <s v="Yes"/>
    <n v="4"/>
    <x v="1"/>
    <n v="110"/>
    <n v="0.03"/>
    <n v="4.71"/>
    <x v="1"/>
    <n v="24"/>
    <s v="No"/>
    <d v="2017-10-02T00:00:00"/>
    <x v="677"/>
    <n v="365"/>
    <s v="Active"/>
    <s v="Yes"/>
  </r>
  <r>
    <n v="3047"/>
    <s v="Brooklyn NYC! #3"/>
    <n v="3366"/>
    <s v="New York"/>
    <n v="1"/>
    <n v="1"/>
    <x v="1"/>
    <n v="12"/>
    <x v="1"/>
    <x v="9"/>
    <x v="0"/>
    <s v="Yes"/>
    <n v="1"/>
    <x v="0"/>
    <n v="90"/>
    <n v="0.03"/>
    <n v="4.5"/>
    <x v="1"/>
    <n v="16"/>
    <s v="No"/>
    <d v="2017-09-25T00:00:00"/>
    <x v="427"/>
    <n v="365"/>
    <s v="Active"/>
    <s v="Yes"/>
  </r>
  <r>
    <n v="3048"/>
    <s v="Nice bedroom in Brooklyn"/>
    <n v="3025"/>
    <s v="New York"/>
    <n v="0.67"/>
    <n v="1"/>
    <x v="0"/>
    <n v="7"/>
    <x v="1"/>
    <x v="3"/>
    <x v="0"/>
    <s v="Yes"/>
    <n v="1"/>
    <x v="0"/>
    <n v="40"/>
    <n v="0.03"/>
    <n v="4.83"/>
    <x v="1"/>
    <n v="6"/>
    <s v="No"/>
    <d v="2017-09-23T00:00:00"/>
    <x v="143"/>
    <n v="0"/>
    <s v="Inactive"/>
    <s v="No"/>
  </r>
  <r>
    <n v="3049"/>
    <s v="âœ°Sunny/spacious/convenient private room - Bushwick"/>
    <n v="368"/>
    <s v="New York"/>
    <n v="0.5"/>
    <n v="0.97"/>
    <x v="1"/>
    <n v="8"/>
    <x v="1"/>
    <x v="11"/>
    <x v="0"/>
    <s v="Yes"/>
    <n v="2"/>
    <x v="0"/>
    <n v="70"/>
    <n v="0.03"/>
    <n v="4.84"/>
    <x v="1"/>
    <n v="104"/>
    <s v="Yes"/>
    <d v="2017-12-20T00:00:00"/>
    <x v="130"/>
    <n v="322"/>
    <s v="Active"/>
    <s v="Yes"/>
  </r>
  <r>
    <n v="3050"/>
    <s v="The Best apt on the upper west side of Manhattan!"/>
    <n v="3367"/>
    <s v="New York"/>
    <n v="1"/>
    <n v="1"/>
    <x v="1"/>
    <n v="20"/>
    <x v="0"/>
    <x v="1"/>
    <x v="0"/>
    <s v="Yes"/>
    <n v="2"/>
    <x v="0"/>
    <n v="109"/>
    <n v="0.03"/>
    <n v="5"/>
    <x v="1"/>
    <n v="13"/>
    <s v="No"/>
    <d v="2018-09-20T00:00:00"/>
    <x v="379"/>
    <n v="365"/>
    <s v="Active"/>
    <s v="Yes"/>
  </r>
  <r>
    <n v="3051"/>
    <s v="Newly Renovated Apartment"/>
    <n v="2590"/>
    <s v="New York"/>
    <n v="0.99"/>
    <n v="0.94"/>
    <x v="1"/>
    <n v="7"/>
    <x v="1"/>
    <x v="3"/>
    <x v="1"/>
    <s v="No"/>
    <n v="5"/>
    <x v="1"/>
    <n v="227"/>
    <n v="0.04"/>
    <n v="5"/>
    <x v="1"/>
    <n v="65"/>
    <s v="No"/>
    <d v="2018-01-21T00:00:00"/>
    <x v="29"/>
    <n v="365"/>
    <s v="Active"/>
    <s v="No"/>
  </r>
  <r>
    <n v="3052"/>
    <s v="Spacious Private room 10 minutes to Manhattan"/>
    <n v="2921"/>
    <s v="New York"/>
    <n v="1"/>
    <n v="1"/>
    <x v="1"/>
    <n v="12"/>
    <x v="1"/>
    <x v="9"/>
    <x v="0"/>
    <s v="Yes"/>
    <n v="2"/>
    <x v="0"/>
    <n v="85"/>
    <n v="0.03"/>
    <n v="4.99"/>
    <x v="1"/>
    <n v="114"/>
    <s v="Yes"/>
    <d v="2018-02-04T00:00:00"/>
    <x v="29"/>
    <n v="356"/>
    <s v="Active"/>
    <s v="Yes"/>
  </r>
  <r>
    <n v="3053"/>
    <s v="5 Star Ultra Clean 1Bed Apt near Central Park"/>
    <n v="662"/>
    <s v="New York"/>
    <n v="1"/>
    <n v="0.86"/>
    <x v="1"/>
    <n v="17"/>
    <x v="0"/>
    <x v="0"/>
    <x v="1"/>
    <s v="No"/>
    <n v="4"/>
    <x v="1"/>
    <n v="159"/>
    <n v="0.03"/>
    <n v="5"/>
    <x v="1"/>
    <n v="17"/>
    <s v="No"/>
    <d v="2019-11-18T00:00:00"/>
    <x v="86"/>
    <n v="66"/>
    <s v="Active"/>
    <s v="No"/>
  </r>
  <r>
    <n v="3054"/>
    <s v="Lavish 3 bedroom near Penn Station / MSG"/>
    <n v="3370"/>
    <s v="New York"/>
    <n v="1"/>
    <n v="0.95"/>
    <x v="1"/>
    <n v="13"/>
    <x v="0"/>
    <x v="7"/>
    <x v="1"/>
    <s v="No"/>
    <n v="6"/>
    <x v="2"/>
    <n v="390"/>
    <n v="0.04"/>
    <n v="5"/>
    <x v="1"/>
    <n v="67"/>
    <s v="No"/>
    <d v="2017-10-15T00:00:00"/>
    <x v="0"/>
    <n v="0"/>
    <s v="Inactive"/>
    <s v="No"/>
  </r>
  <r>
    <n v="3055"/>
    <s v="BELLA CASA-NYC Comfy Day Bed-IN THE LIVING ROOM."/>
    <n v="1725"/>
    <s v="New York"/>
    <n v="1"/>
    <n v="0.88"/>
    <x v="0"/>
    <n v="16"/>
    <x v="0"/>
    <x v="10"/>
    <x v="2"/>
    <s v="Yes"/>
    <n v="2"/>
    <x v="0"/>
    <n v="57"/>
    <n v="0.03"/>
    <n v="4.58"/>
    <x v="1"/>
    <n v="74"/>
    <s v="No"/>
    <d v="2017-09-28T00:00:00"/>
    <x v="260"/>
    <n v="16"/>
    <s v="Active"/>
    <s v="No"/>
  </r>
  <r>
    <n v="3056"/>
    <s v="One bedroom close to Central Park"/>
    <n v="3089"/>
    <s v="New York"/>
    <n v="1"/>
    <n v="0.62"/>
    <x v="0"/>
    <n v="17"/>
    <x v="0"/>
    <x v="0"/>
    <x v="0"/>
    <s v="Yes"/>
    <n v="1"/>
    <x v="0"/>
    <n v="150"/>
    <n v="0.03"/>
    <n v="5"/>
    <x v="1"/>
    <n v="4"/>
    <s v="No"/>
    <d v="2017-11-06T00:00:00"/>
    <x v="678"/>
    <n v="365"/>
    <s v="Active"/>
    <s v="No"/>
  </r>
  <r>
    <n v="3057"/>
    <s v="Luxury View Central Park /Times Square"/>
    <n v="1544"/>
    <s v="New York"/>
    <n v="1"/>
    <n v="1"/>
    <x v="0"/>
    <n v="17"/>
    <x v="0"/>
    <x v="0"/>
    <x v="1"/>
    <s v="No"/>
    <n v="4"/>
    <x v="1"/>
    <n v="220"/>
    <n v="0.04"/>
    <n v="4.9000000000000004"/>
    <x v="1"/>
    <n v="60"/>
    <s v="No"/>
    <d v="2017-10-16T00:00:00"/>
    <x v="47"/>
    <n v="345"/>
    <s v="Active"/>
    <s v="Yes"/>
  </r>
  <r>
    <n v="3058"/>
    <s v="Private Large Bedroom in Trendy Williamsburg Loft"/>
    <n v="259"/>
    <s v="New York"/>
    <n v="0.78"/>
    <n v="1"/>
    <x v="0"/>
    <n v="12"/>
    <x v="1"/>
    <x v="9"/>
    <x v="0"/>
    <s v="Yes"/>
    <n v="1"/>
    <x v="0"/>
    <n v="36"/>
    <n v="0.03"/>
    <n v="4.88"/>
    <x v="1"/>
    <n v="43"/>
    <s v="No"/>
    <d v="2017-10-01T00:00:00"/>
    <x v="235"/>
    <n v="7"/>
    <s v="Active"/>
    <s v="No"/>
  </r>
  <r>
    <n v="3059"/>
    <s v="â›± CONVENIENT COZY CONDO ðŸšŠ 8 MIN WALK TO SUBWAY"/>
    <n v="1086"/>
    <s v="New York"/>
    <n v="1"/>
    <n v="1"/>
    <x v="1"/>
    <n v="22"/>
    <x v="2"/>
    <x v="25"/>
    <x v="1"/>
    <s v="No"/>
    <n v="6"/>
    <x v="2"/>
    <n v="95"/>
    <n v="0.03"/>
    <n v="4.8899999999999997"/>
    <x v="1"/>
    <n v="9"/>
    <s v="No"/>
    <d v="2017-12-31T00:00:00"/>
    <x v="60"/>
    <n v="320"/>
    <s v="Active"/>
    <s v="Yes"/>
  </r>
  <r>
    <n v="3060"/>
    <s v="Cherry Hill - !Free Parking!-"/>
    <n v="3316"/>
    <s v="New York"/>
    <n v="0.6"/>
    <n v="0.76"/>
    <x v="0"/>
    <n v="4"/>
    <x v="4"/>
    <x v="27"/>
    <x v="1"/>
    <s v="No"/>
    <n v="2"/>
    <x v="0"/>
    <n v="110"/>
    <n v="0.03"/>
    <n v="4.74"/>
    <x v="1"/>
    <n v="166"/>
    <s v="No"/>
    <d v="2017-10-17T00:00:00"/>
    <x v="161"/>
    <n v="176"/>
    <s v="Active"/>
    <s v="No"/>
  </r>
  <r>
    <n v="3061"/>
    <s v="Nice  spotless room attached PRIVATE FULL BATHROOM"/>
    <n v="3179"/>
    <s v="New York"/>
    <n v="1"/>
    <n v="0.93"/>
    <x v="1"/>
    <n v="22"/>
    <x v="2"/>
    <x v="25"/>
    <x v="0"/>
    <s v="Yes"/>
    <n v="2"/>
    <x v="0"/>
    <n v="54"/>
    <n v="0.03"/>
    <n v="4.9000000000000004"/>
    <x v="1"/>
    <n v="84"/>
    <s v="No"/>
    <d v="2017-10-11T00:00:00"/>
    <x v="153"/>
    <n v="86"/>
    <s v="Active"/>
    <s v="No"/>
  </r>
  <r>
    <n v="3062"/>
    <s v="Clinton Hill Nook"/>
    <n v="3327"/>
    <s v="New York"/>
    <n v="1"/>
    <n v="0.88"/>
    <x v="0"/>
    <n v="7"/>
    <x v="1"/>
    <x v="3"/>
    <x v="0"/>
    <s v="Yes"/>
    <n v="2"/>
    <x v="0"/>
    <n v="50"/>
    <n v="0.03"/>
    <n v="5"/>
    <x v="1"/>
    <n v="20"/>
    <s v="No"/>
    <d v="2018-02-04T00:00:00"/>
    <x v="145"/>
    <n v="1"/>
    <s v="Active"/>
    <s v="No"/>
  </r>
  <r>
    <n v="3063"/>
    <s v="Cozy, charming and clean bedroom in Manhattan."/>
    <n v="2632"/>
    <s v="New York"/>
    <n v="1"/>
    <n v="0.77"/>
    <x v="1"/>
    <n v="14"/>
    <x v="0"/>
    <x v="2"/>
    <x v="0"/>
    <s v="Yes"/>
    <n v="2"/>
    <x v="0"/>
    <n v="54"/>
    <n v="0.03"/>
    <n v="4.83"/>
    <x v="1"/>
    <n v="46"/>
    <s v="No"/>
    <d v="2017-12-10T00:00:00"/>
    <x v="21"/>
    <n v="365"/>
    <s v="Active"/>
    <s v="No"/>
  </r>
  <r>
    <n v="3064"/>
    <s v="Lavish 2 BR minutes from Central Park!"/>
    <n v="3361"/>
    <s v="New York"/>
    <n v="1"/>
    <n v="0.91"/>
    <x v="0"/>
    <n v="20"/>
    <x v="0"/>
    <x v="1"/>
    <x v="1"/>
    <s v="No"/>
    <n v="6"/>
    <x v="2"/>
    <n v="229"/>
    <n v="0.04"/>
    <n v="4.67"/>
    <x v="1"/>
    <n v="33"/>
    <s v="No"/>
    <d v="2017-11-12T00:00:00"/>
    <x v="265"/>
    <n v="365"/>
    <s v="Active"/>
    <s v="No"/>
  </r>
  <r>
    <n v="3065"/>
    <s v="Beautiful Manhattan Apt with Private Garden!"/>
    <n v="2810"/>
    <s v="New York"/>
    <n v="0.8"/>
    <n v="0.67"/>
    <x v="0"/>
    <n v="19"/>
    <x v="0"/>
    <x v="12"/>
    <x v="1"/>
    <s v="No"/>
    <n v="2"/>
    <x v="0"/>
    <n v="199"/>
    <n v="0.03"/>
    <n v="4.42"/>
    <x v="0"/>
    <n v="19"/>
    <s v="No"/>
    <d v="2017-10-01T00:00:00"/>
    <x v="157"/>
    <n v="18"/>
    <s v="Active"/>
    <s v="No"/>
  </r>
  <r>
    <n v="3066"/>
    <s v="Tidy Cozy Room  separate entrance  paid parking"/>
    <n v="3179"/>
    <s v="New York"/>
    <n v="1"/>
    <n v="0.93"/>
    <x v="1"/>
    <n v="22"/>
    <x v="2"/>
    <x v="25"/>
    <x v="0"/>
    <s v="Yes"/>
    <n v="2"/>
    <x v="0"/>
    <n v="51"/>
    <n v="0.03"/>
    <n v="4.53"/>
    <x v="1"/>
    <n v="47"/>
    <s v="No"/>
    <d v="2017-10-01T00:00:00"/>
    <x v="679"/>
    <n v="90"/>
    <s v="Active"/>
    <s v="No"/>
  </r>
  <r>
    <n v="3067"/>
    <s v="Rent a room with amazing Hudson view"/>
    <n v="11"/>
    <s v="New York"/>
    <n v="1"/>
    <n v="0.87"/>
    <x v="1"/>
    <n v="20"/>
    <x v="0"/>
    <x v="1"/>
    <x v="0"/>
    <s v="Yes"/>
    <n v="2"/>
    <x v="0"/>
    <n v="65"/>
    <n v="0.03"/>
    <n v="5"/>
    <x v="1"/>
    <n v="11"/>
    <s v="No"/>
    <d v="2018-10-05T00:00:00"/>
    <x v="119"/>
    <n v="355"/>
    <s v="Active"/>
    <s v="No"/>
  </r>
  <r>
    <n v="3068"/>
    <s v="Spacious charming upper east side apartment"/>
    <n v="2024"/>
    <s v="New York"/>
    <n v="1"/>
    <n v="1"/>
    <x v="1"/>
    <n v="19"/>
    <x v="0"/>
    <x v="12"/>
    <x v="1"/>
    <s v="No"/>
    <n v="4"/>
    <x v="1"/>
    <n v="239"/>
    <n v="0.04"/>
    <n v="4.99"/>
    <x v="1"/>
    <n v="88"/>
    <s v="No"/>
    <d v="2017-12-27T00:00:00"/>
    <x v="15"/>
    <n v="292"/>
    <s v="Active"/>
    <s v="Yes"/>
  </r>
  <r>
    <n v="3069"/>
    <s v="Light, Bright and Stylish at the Heart of Broadway"/>
    <n v="3037"/>
    <s v="New York"/>
    <n v="0.67"/>
    <n v="1"/>
    <x v="0"/>
    <n v="17"/>
    <x v="0"/>
    <x v="0"/>
    <x v="1"/>
    <s v="No"/>
    <n v="2"/>
    <x v="0"/>
    <n v="183"/>
    <n v="0.03"/>
    <n v="4.92"/>
    <x v="1"/>
    <n v="13"/>
    <s v="No"/>
    <d v="2017-10-11T00:00:00"/>
    <x v="631"/>
    <n v="90"/>
    <s v="Active"/>
    <s v="Yes"/>
  </r>
  <r>
    <n v="3070"/>
    <s v="æ¸©é¦¨åŒäººæˆ¿ï¼Œæ­¥è¡Œåœ°é“ä¸¤åˆ†é’Ÿï¼Œ"/>
    <n v="3354"/>
    <s v="New York"/>
    <n v="1"/>
    <n v="1"/>
    <x v="0"/>
    <n v="22"/>
    <x v="2"/>
    <x v="25"/>
    <x v="0"/>
    <s v="Yes"/>
    <n v="2"/>
    <x v="0"/>
    <n v="65"/>
    <n v="0.03"/>
    <n v="4.5199999999999996"/>
    <x v="1"/>
    <n v="27"/>
    <s v="No"/>
    <d v="2017-10-08T00:00:00"/>
    <x v="76"/>
    <n v="89"/>
    <s v="Active"/>
    <s v="No"/>
  </r>
  <r>
    <n v="3071"/>
    <s v="Spacious room near Times Square"/>
    <n v="2274"/>
    <s v="Lima"/>
    <n v="1"/>
    <n v="1"/>
    <x v="0"/>
    <n v="17"/>
    <x v="0"/>
    <x v="0"/>
    <x v="0"/>
    <s v="Yes"/>
    <n v="4"/>
    <x v="1"/>
    <n v="78"/>
    <n v="0.03"/>
    <n v="4.6900000000000004"/>
    <x v="1"/>
    <n v="185"/>
    <s v="No"/>
    <d v="2017-10-07T00:00:00"/>
    <x v="90"/>
    <n v="180"/>
    <s v="Active"/>
    <s v="No"/>
  </r>
  <r>
    <n v="3072"/>
    <s v="2 BR NEW APT/Midtown West/ Manhattan A"/>
    <n v="3321"/>
    <s v="New York"/>
    <n v="1"/>
    <n v="0.93"/>
    <x v="1"/>
    <n v="17"/>
    <x v="0"/>
    <x v="0"/>
    <x v="1"/>
    <s v="No"/>
    <n v="3"/>
    <x v="1"/>
    <n v="150"/>
    <n v="0.03"/>
    <n v="4.9000000000000004"/>
    <x v="1"/>
    <n v="62"/>
    <s v="No"/>
    <d v="2017-10-25T00:00:00"/>
    <x v="406"/>
    <n v="179"/>
    <s v="Active"/>
    <s v="No"/>
  </r>
  <r>
    <n v="3073"/>
    <s v="Sunny apartment, great amenties and transporation."/>
    <n v="2115"/>
    <s v="New Jersey"/>
    <n v="0.33"/>
    <n v="0.91"/>
    <x v="1"/>
    <n v="16"/>
    <x v="0"/>
    <x v="10"/>
    <x v="1"/>
    <s v="No"/>
    <n v="3"/>
    <x v="1"/>
    <n v="145"/>
    <n v="0.03"/>
    <n v="4.74"/>
    <x v="1"/>
    <n v="23"/>
    <s v="No"/>
    <d v="2017-10-06T00:00:00"/>
    <x v="190"/>
    <n v="227"/>
    <s v="Active"/>
    <s v="No"/>
  </r>
  <r>
    <n v="3074"/>
    <s v="Sun-filled Boho Bedroom in the Heart of Astoria!"/>
    <n v="2655"/>
    <s v="New York"/>
    <n v="0"/>
    <n v="0.67"/>
    <x v="0"/>
    <n v="21"/>
    <x v="2"/>
    <x v="13"/>
    <x v="0"/>
    <s v="Yes"/>
    <n v="2"/>
    <x v="0"/>
    <n v="85"/>
    <n v="0.03"/>
    <n v="5"/>
    <x v="1"/>
    <n v="13"/>
    <s v="No"/>
    <d v="2017-10-07T00:00:00"/>
    <x v="680"/>
    <n v="0"/>
    <s v="Inactive"/>
    <s v="No"/>
  </r>
  <r>
    <n v="3075"/>
    <s v="Sunny park view room in Harlem brownstone"/>
    <n v="1324"/>
    <s v="New York"/>
    <n v="1"/>
    <n v="0.95"/>
    <x v="1"/>
    <n v="16"/>
    <x v="0"/>
    <x v="10"/>
    <x v="0"/>
    <s v="Yes"/>
    <n v="2"/>
    <x v="0"/>
    <n v="63"/>
    <n v="0.03"/>
    <n v="4.99"/>
    <x v="1"/>
    <n v="77"/>
    <s v="No"/>
    <d v="2017-10-09T00:00:00"/>
    <x v="12"/>
    <n v="319"/>
    <s v="Active"/>
    <s v="No"/>
  </r>
  <r>
    <n v="3076"/>
    <s v="Sunny church view room in Harlem brownstone"/>
    <n v="1324"/>
    <s v="New York"/>
    <n v="1"/>
    <n v="0.95"/>
    <x v="1"/>
    <n v="16"/>
    <x v="0"/>
    <x v="10"/>
    <x v="0"/>
    <s v="Yes"/>
    <n v="1"/>
    <x v="0"/>
    <n v="49"/>
    <n v="0.03"/>
    <n v="5"/>
    <x v="1"/>
    <n v="38"/>
    <s v="No"/>
    <d v="2017-10-08T00:00:00"/>
    <x v="12"/>
    <n v="321"/>
    <s v="Active"/>
    <s v="No"/>
  </r>
  <r>
    <n v="3077"/>
    <s v="å¤§åŒäººæˆ¿ï¼Œå…±ç”¨å«ç”Ÿé—´ï¼Œ"/>
    <n v="3354"/>
    <s v="New York"/>
    <n v="1"/>
    <n v="1"/>
    <x v="0"/>
    <n v="22"/>
    <x v="2"/>
    <x v="25"/>
    <x v="0"/>
    <s v="Yes"/>
    <n v="2"/>
    <x v="0"/>
    <n v="60"/>
    <n v="0.03"/>
    <n v="4.76"/>
    <x v="1"/>
    <n v="25"/>
    <s v="No"/>
    <d v="2017-10-30T00:00:00"/>
    <x v="65"/>
    <n v="89"/>
    <s v="Active"/>
    <s v="No"/>
  </r>
  <r>
    <n v="3078"/>
    <s v="Private Room in Queens"/>
    <n v="1284"/>
    <s v="New York"/>
    <n v="1"/>
    <n v="0.92"/>
    <x v="0"/>
    <n v="26"/>
    <x v="2"/>
    <x v="19"/>
    <x v="0"/>
    <s v="Yes"/>
    <n v="1"/>
    <x v="0"/>
    <n v="75"/>
    <n v="0.03"/>
    <n v="4.67"/>
    <x v="1"/>
    <n v="3"/>
    <s v="No"/>
    <d v="2019-07-24T00:00:00"/>
    <x v="63"/>
    <n v="365"/>
    <s v="Active"/>
    <s v="No"/>
  </r>
  <r>
    <n v="3079"/>
    <s v="Lovely, charming and clean bedroom in Manhattan."/>
    <n v="2632"/>
    <s v="New York"/>
    <n v="1"/>
    <n v="0.77"/>
    <x v="1"/>
    <n v="14"/>
    <x v="0"/>
    <x v="2"/>
    <x v="0"/>
    <s v="Yes"/>
    <n v="2"/>
    <x v="0"/>
    <n v="62"/>
    <n v="0.03"/>
    <n v="4.83"/>
    <x v="1"/>
    <n v="52"/>
    <s v="No"/>
    <d v="2017-10-09T00:00:00"/>
    <x v="15"/>
    <n v="365"/>
    <s v="Active"/>
    <s v="No"/>
  </r>
  <r>
    <n v="3080"/>
    <s v="Comfy Crown Heights room"/>
    <n v="1494"/>
    <s v="New York"/>
    <n v="0.9"/>
    <n v="0.85"/>
    <x v="0"/>
    <n v="9"/>
    <x v="1"/>
    <x v="16"/>
    <x v="0"/>
    <s v="Yes"/>
    <n v="1"/>
    <x v="0"/>
    <n v="30"/>
    <n v="0.03"/>
    <n v="4.6399999999999997"/>
    <x v="1"/>
    <n v="36"/>
    <s v="No"/>
    <d v="2018-04-29T00:00:00"/>
    <x v="86"/>
    <n v="47"/>
    <s v="Active"/>
    <s v="No"/>
  </r>
  <r>
    <n v="3081"/>
    <s v="Sunny and Quiet Close to Central Park"/>
    <n v="51"/>
    <s v="New York"/>
    <n v="1"/>
    <n v="1"/>
    <x v="0"/>
    <n v="14"/>
    <x v="0"/>
    <x v="2"/>
    <x v="0"/>
    <s v="Yes"/>
    <n v="1"/>
    <x v="0"/>
    <n v="37"/>
    <n v="0.03"/>
    <n v="4"/>
    <x v="0"/>
    <n v="27"/>
    <s v="No"/>
    <d v="2017-10-10T00:00:00"/>
    <x v="7"/>
    <n v="8"/>
    <s v="Active"/>
    <s v="Yes"/>
  </r>
  <r>
    <n v="3082"/>
    <s v="(ABC) 3 bedrooms-2 bath up to 6 pp"/>
    <n v="3130"/>
    <s v="New York"/>
    <n v="1"/>
    <n v="1"/>
    <x v="1"/>
    <n v="22"/>
    <x v="2"/>
    <x v="25"/>
    <x v="0"/>
    <s v="Yes"/>
    <n v="6"/>
    <x v="2"/>
    <n v="190"/>
    <n v="0.03"/>
    <n v="4.7699999999999996"/>
    <x v="1"/>
    <n v="13"/>
    <s v="No"/>
    <d v="2017-12-28T00:00:00"/>
    <x v="444"/>
    <n v="40"/>
    <s v="Active"/>
    <s v="No"/>
  </r>
  <r>
    <n v="3083"/>
    <s v="Perfect Room in West Harlem"/>
    <n v="2717"/>
    <s v="New York"/>
    <n v="1"/>
    <n v="0.87"/>
    <x v="1"/>
    <n v="16"/>
    <x v="0"/>
    <x v="10"/>
    <x v="0"/>
    <s v="Yes"/>
    <n v="1"/>
    <x v="0"/>
    <n v="50"/>
    <n v="0.03"/>
    <n v="4.92"/>
    <x v="1"/>
    <n v="156"/>
    <s v="Yes"/>
    <d v="2017-10-07T00:00:00"/>
    <x v="103"/>
    <n v="0"/>
    <s v="Inactive"/>
    <s v="No"/>
  </r>
  <r>
    <n v="3084"/>
    <s v="Waterfront Zen Oasis"/>
    <n v="1557"/>
    <s v="New York"/>
    <n v="1"/>
    <n v="1"/>
    <x v="1"/>
    <n v="21"/>
    <x v="2"/>
    <x v="13"/>
    <x v="1"/>
    <s v="No"/>
    <n v="2"/>
    <x v="0"/>
    <n v="165"/>
    <n v="0.03"/>
    <n v="4.8899999999999997"/>
    <x v="1"/>
    <n v="9"/>
    <s v="No"/>
    <d v="2018-05-10T00:00:00"/>
    <x v="24"/>
    <n v="90"/>
    <s v="Active"/>
    <s v="Yes"/>
  </r>
  <r>
    <n v="3085"/>
    <s v="Raw Vegan B&amp;B"/>
    <n v="3376"/>
    <s v="New York"/>
    <n v="1"/>
    <n v="1"/>
    <x v="1"/>
    <n v="25"/>
    <x v="2"/>
    <x v="14"/>
    <x v="0"/>
    <s v="Yes"/>
    <n v="3"/>
    <x v="1"/>
    <n v="75"/>
    <n v="0.03"/>
    <n v="5"/>
    <x v="1"/>
    <n v="74"/>
    <s v="No"/>
    <d v="2018-05-06T00:00:00"/>
    <x v="75"/>
    <n v="75"/>
    <s v="Active"/>
    <s v="Yes"/>
  </r>
  <r>
    <n v="3086"/>
    <s v="Cozy Contemporary room near JFK (The Blue room)"/>
    <n v="3317"/>
    <s v="New York"/>
    <n v="0.9"/>
    <n v="0.92"/>
    <x v="0"/>
    <n v="23"/>
    <x v="2"/>
    <x v="6"/>
    <x v="0"/>
    <s v="Yes"/>
    <n v="2"/>
    <x v="0"/>
    <n v="53"/>
    <n v="0.03"/>
    <n v="4.8600000000000003"/>
    <x v="1"/>
    <n v="7"/>
    <s v="No"/>
    <d v="2018-01-01T00:00:00"/>
    <x v="563"/>
    <n v="150"/>
    <s v="Active"/>
    <s v="Yes"/>
  </r>
  <r>
    <n v="3087"/>
    <s v="Spacious Apartment + Bushwick Backyard"/>
    <n v="1001"/>
    <s v="Tel Aviv District"/>
    <n v="1"/>
    <n v="1"/>
    <x v="0"/>
    <n v="25"/>
    <x v="2"/>
    <x v="14"/>
    <x v="1"/>
    <s v="No"/>
    <n v="4"/>
    <x v="1"/>
    <n v="71"/>
    <n v="0.03"/>
    <n v="4.57"/>
    <x v="1"/>
    <n v="7"/>
    <s v="No"/>
    <d v="2018-03-31T00:00:00"/>
    <x v="25"/>
    <n v="0"/>
    <s v="Inactive"/>
    <s v="No"/>
  </r>
  <r>
    <n v="3088"/>
    <s v="Harlem Hideaway Garden Apartment"/>
    <n v="3336"/>
    <s v="New York"/>
    <n v="1"/>
    <n v="1"/>
    <x v="1"/>
    <n v="16"/>
    <x v="0"/>
    <x v="10"/>
    <x v="1"/>
    <s v="No"/>
    <n v="4"/>
    <x v="1"/>
    <n v="96"/>
    <n v="0.03"/>
    <n v="4.83"/>
    <x v="1"/>
    <n v="6"/>
    <s v="No"/>
    <d v="2018-06-17T00:00:00"/>
    <x v="97"/>
    <n v="231"/>
    <s v="Active"/>
    <s v="Yes"/>
  </r>
  <r>
    <n v="3089"/>
    <s v="Awesome place in sunnyside"/>
    <n v="2534"/>
    <s v="New York"/>
    <n v="0"/>
    <n v="0.92"/>
    <x v="0"/>
    <n v="26"/>
    <x v="2"/>
    <x v="19"/>
    <x v="0"/>
    <s v="Yes"/>
    <n v="2"/>
    <x v="0"/>
    <n v="50"/>
    <n v="0.03"/>
    <n v="4.8600000000000003"/>
    <x v="1"/>
    <n v="7"/>
    <s v="No"/>
    <d v="2019-10-29T00:00:00"/>
    <x v="0"/>
    <n v="180"/>
    <s v="Active"/>
    <s v="Yes"/>
  </r>
  <r>
    <n v="3090"/>
    <s v="THE SEXY SUITE SPOT"/>
    <n v="1421"/>
    <s v="New York"/>
    <n v="1"/>
    <n v="0"/>
    <x v="1"/>
    <n v="9"/>
    <x v="1"/>
    <x v="16"/>
    <x v="0"/>
    <s v="Yes"/>
    <n v="1"/>
    <x v="0"/>
    <n v="75"/>
    <n v="0.03"/>
    <n v="4.91"/>
    <x v="1"/>
    <n v="34"/>
    <s v="No"/>
    <d v="2017-10-17T00:00:00"/>
    <x v="681"/>
    <n v="45"/>
    <s v="Active"/>
    <s v="No"/>
  </r>
  <r>
    <n v="3091"/>
    <s v="(C) room for 2 - sharing bath"/>
    <n v="3130"/>
    <s v="New York"/>
    <n v="1"/>
    <n v="1"/>
    <x v="1"/>
    <n v="22"/>
    <x v="2"/>
    <x v="25"/>
    <x v="0"/>
    <s v="Yes"/>
    <n v="2"/>
    <x v="0"/>
    <n v="60"/>
    <n v="0.03"/>
    <n v="4.75"/>
    <x v="1"/>
    <n v="24"/>
    <s v="No"/>
    <d v="2017-11-26T00:00:00"/>
    <x v="682"/>
    <n v="40"/>
    <s v="Active"/>
    <s v="No"/>
  </r>
  <r>
    <n v="3092"/>
    <s v="2 Bedroom Apt in landmarked Harlem Brownstone"/>
    <n v="2670"/>
    <s v="New York"/>
    <n v="1"/>
    <n v="1"/>
    <x v="1"/>
    <n v="16"/>
    <x v="0"/>
    <x v="10"/>
    <x v="1"/>
    <s v="No"/>
    <n v="5"/>
    <x v="1"/>
    <n v="170"/>
    <n v="0.03"/>
    <n v="4.9800000000000004"/>
    <x v="1"/>
    <n v="96"/>
    <s v="No"/>
    <d v="2018-02-15T00:00:00"/>
    <x v="637"/>
    <n v="13"/>
    <s v="Active"/>
    <s v="Yes"/>
  </r>
  <r>
    <n v="3093"/>
    <s v="Cozy room near Times Square"/>
    <n v="2274"/>
    <s v="Lima"/>
    <n v="1"/>
    <n v="1"/>
    <x v="0"/>
    <n v="17"/>
    <x v="0"/>
    <x v="0"/>
    <x v="0"/>
    <s v="Yes"/>
    <n v="2"/>
    <x v="0"/>
    <n v="70"/>
    <n v="0.03"/>
    <n v="4.4400000000000004"/>
    <x v="0"/>
    <n v="176"/>
    <s v="No"/>
    <d v="2017-10-23T00:00:00"/>
    <x v="8"/>
    <n v="191"/>
    <s v="Active"/>
    <s v="No"/>
  </r>
  <r>
    <n v="3094"/>
    <s v="Avoid the Chaos With Big Yard, Glass of Wine :)"/>
    <n v="588"/>
    <s v="New York"/>
    <n v="0.9"/>
    <n v="0.73"/>
    <x v="1"/>
    <n v="25"/>
    <x v="2"/>
    <x v="14"/>
    <x v="1"/>
    <s v="No"/>
    <n v="3"/>
    <x v="1"/>
    <n v="88"/>
    <n v="0.03"/>
    <n v="4.9000000000000004"/>
    <x v="1"/>
    <n v="52"/>
    <s v="No"/>
    <d v="2017-11-08T00:00:00"/>
    <x v="104"/>
    <n v="320"/>
    <s v="Active"/>
    <s v="No"/>
  </r>
  <r>
    <n v="3095"/>
    <s v="Beautiful Brooklyn Oasis 2 bedroom."/>
    <n v="1923"/>
    <s v="New York"/>
    <n v="1"/>
    <n v="0.2"/>
    <x v="0"/>
    <n v="7"/>
    <x v="1"/>
    <x v="3"/>
    <x v="1"/>
    <s v="No"/>
    <n v="4"/>
    <x v="1"/>
    <n v="150"/>
    <n v="0.03"/>
    <n v="5"/>
    <x v="1"/>
    <n v="4"/>
    <s v="No"/>
    <d v="2019-01-01T00:00:00"/>
    <x v="683"/>
    <n v="61"/>
    <s v="Active"/>
    <s v="No"/>
  </r>
  <r>
    <n v="3096"/>
    <s v="Stunning Room, Perfect Location, Premium Bed â¤"/>
    <n v="1651"/>
    <s v="New York"/>
    <n v="1"/>
    <n v="0.95"/>
    <x v="1"/>
    <n v="18"/>
    <x v="0"/>
    <x v="20"/>
    <x v="0"/>
    <s v="Yes"/>
    <n v="3"/>
    <x v="1"/>
    <n v="89"/>
    <n v="0.03"/>
    <n v="4.91"/>
    <x v="1"/>
    <n v="100"/>
    <s v="No"/>
    <d v="2017-11-04T00:00:00"/>
    <x v="86"/>
    <n v="253"/>
    <s v="Active"/>
    <s v="No"/>
  </r>
  <r>
    <n v="3097"/>
    <s v="Cute Quiet Room in the BEST Location!! â¤"/>
    <n v="1651"/>
    <s v="New York"/>
    <n v="1"/>
    <n v="0.95"/>
    <x v="1"/>
    <n v="18"/>
    <x v="0"/>
    <x v="20"/>
    <x v="0"/>
    <s v="Yes"/>
    <n v="2"/>
    <x v="0"/>
    <n v="109"/>
    <n v="0.03"/>
    <n v="4.8899999999999997"/>
    <x v="1"/>
    <n v="108"/>
    <s v="Yes"/>
    <d v="2017-10-22T00:00:00"/>
    <x v="201"/>
    <n v="107"/>
    <s v="Active"/>
    <s v="No"/>
  </r>
  <r>
    <n v="3098"/>
    <s v="2 Bedrooms For Groups, GREAT LOCATION"/>
    <n v="1651"/>
    <s v="New York"/>
    <n v="1"/>
    <n v="0.95"/>
    <x v="1"/>
    <n v="18"/>
    <x v="0"/>
    <x v="20"/>
    <x v="0"/>
    <s v="Yes"/>
    <n v="4"/>
    <x v="1"/>
    <n v="356"/>
    <n v="0.04"/>
    <n v="4.9400000000000004"/>
    <x v="1"/>
    <n v="16"/>
    <s v="No"/>
    <d v="2017-12-29T00:00:00"/>
    <x v="143"/>
    <n v="180"/>
    <s v="Active"/>
    <s v="No"/>
  </r>
  <r>
    <n v="3099"/>
    <s v="Harlem Hideaway Guest Room"/>
    <n v="3336"/>
    <s v="New York"/>
    <n v="1"/>
    <n v="1"/>
    <x v="1"/>
    <n v="16"/>
    <x v="0"/>
    <x v="10"/>
    <x v="0"/>
    <s v="Yes"/>
    <n v="2"/>
    <x v="0"/>
    <n v="135"/>
    <n v="0.03"/>
    <n v="5"/>
    <x v="1"/>
    <n v="19"/>
    <s v="No"/>
    <d v="2017-12-05T00:00:00"/>
    <x v="217"/>
    <n v="293"/>
    <s v="Active"/>
    <s v="Yes"/>
  </r>
  <r>
    <n v="3100"/>
    <s v="Prince single room"/>
    <n v="1636"/>
    <s v="New York"/>
    <n v="1"/>
    <n v="0.93"/>
    <x v="1"/>
    <n v="22"/>
    <x v="2"/>
    <x v="25"/>
    <x v="0"/>
    <s v="Yes"/>
    <n v="1"/>
    <x v="0"/>
    <n v="35"/>
    <n v="0.03"/>
    <n v="4.83"/>
    <x v="1"/>
    <n v="41"/>
    <s v="No"/>
    <d v="2017-10-25T00:00:00"/>
    <x v="286"/>
    <n v="348"/>
    <s v="Active"/>
    <s v="No"/>
  </r>
  <r>
    <n v="3101"/>
    <s v="Quiet solo traveler room with a backyard view"/>
    <n v="1684"/>
    <s v="New York"/>
    <n v="1"/>
    <n v="0.75"/>
    <x v="0"/>
    <n v="10"/>
    <x v="1"/>
    <x v="17"/>
    <x v="0"/>
    <s v="Yes"/>
    <n v="1"/>
    <x v="0"/>
    <n v="38.86"/>
    <n v="0.03"/>
    <n v="4.93"/>
    <x v="1"/>
    <n v="14"/>
    <s v="No"/>
    <d v="2017-11-14T00:00:00"/>
    <x v="29"/>
    <n v="319"/>
    <s v="Active"/>
    <s v="Yes"/>
  </r>
  <r>
    <n v="3102"/>
    <s v="The Loft"/>
    <n v="2002"/>
    <s v="New York"/>
    <n v="1"/>
    <n v="0.77"/>
    <x v="0"/>
    <n v="12"/>
    <x v="1"/>
    <x v="9"/>
    <x v="1"/>
    <s v="No"/>
    <n v="4"/>
    <x v="1"/>
    <n v="185"/>
    <n v="0.03"/>
    <n v="4.8899999999999997"/>
    <x v="1"/>
    <n v="37"/>
    <s v="No"/>
    <d v="2017-11-15T00:00:00"/>
    <x v="311"/>
    <n v="288"/>
    <s v="Active"/>
    <s v="No"/>
  </r>
  <r>
    <n v="3103"/>
    <s v="Cozy and Quiet."/>
    <n v="3380"/>
    <s v="New York"/>
    <n v="1"/>
    <n v="0.97"/>
    <x v="0"/>
    <n v="23"/>
    <x v="2"/>
    <x v="6"/>
    <x v="0"/>
    <s v="Yes"/>
    <n v="2"/>
    <x v="0"/>
    <n v="36"/>
    <n v="0.03"/>
    <n v="4.82"/>
    <x v="1"/>
    <n v="73"/>
    <s v="No"/>
    <d v="2017-11-08T00:00:00"/>
    <x v="86"/>
    <n v="0"/>
    <s v="Inactive"/>
    <s v="Yes"/>
  </r>
  <r>
    <n v="3104"/>
    <s v="Cozy nook(double room/shared bath)"/>
    <n v="3380"/>
    <s v="New York"/>
    <n v="1"/>
    <n v="0.97"/>
    <x v="0"/>
    <n v="23"/>
    <x v="2"/>
    <x v="6"/>
    <x v="0"/>
    <s v="Yes"/>
    <n v="2"/>
    <x v="0"/>
    <n v="68"/>
    <n v="0.03"/>
    <n v="4.41"/>
    <x v="0"/>
    <n v="22"/>
    <s v="No"/>
    <d v="2018-08-03T00:00:00"/>
    <x v="179"/>
    <n v="0"/>
    <s v="Inactive"/>
    <s v="Yes"/>
  </r>
  <r>
    <n v="3105"/>
    <s v="CafÃ© DuChill â€” now supporting ASPCA"/>
    <n v="2567"/>
    <s v="New York"/>
    <n v="1"/>
    <n v="0.88"/>
    <x v="1"/>
    <n v="12"/>
    <x v="1"/>
    <x v="9"/>
    <x v="0"/>
    <s v="Yes"/>
    <n v="2"/>
    <x v="0"/>
    <n v="40"/>
    <n v="0.03"/>
    <n v="4.91"/>
    <x v="1"/>
    <n v="180"/>
    <s v="Yes"/>
    <d v="2017-11-04T00:00:00"/>
    <x v="213"/>
    <n v="2"/>
    <s v="Active"/>
    <s v="No"/>
  </r>
  <r>
    <n v="3106"/>
    <s v="Great shared room / Best price, high quality!"/>
    <n v="1779"/>
    <s v="New York"/>
    <n v="1"/>
    <n v="0.47"/>
    <x v="0"/>
    <n v="8"/>
    <x v="1"/>
    <x v="11"/>
    <x v="2"/>
    <s v="Yes"/>
    <n v="3"/>
    <x v="1"/>
    <n v="20"/>
    <n v="0.03"/>
    <n v="4"/>
    <x v="0"/>
    <n v="3"/>
    <s v="No"/>
    <d v="2017-11-17T00:00:00"/>
    <x v="500"/>
    <n v="350"/>
    <s v="Active"/>
    <s v="No"/>
  </r>
  <r>
    <n v="3107"/>
    <s v="Private 3 Bedroom New Modern Clean Apt-Mins to NYC"/>
    <n v="3381"/>
    <s v="New York"/>
    <n v="1"/>
    <n v="1"/>
    <x v="1"/>
    <n v="24"/>
    <x v="2"/>
    <x v="5"/>
    <x v="1"/>
    <s v="No"/>
    <n v="12"/>
    <x v="2"/>
    <n v="297"/>
    <n v="0.04"/>
    <n v="4.92"/>
    <x v="1"/>
    <n v="97"/>
    <s v="No"/>
    <d v="2017-10-20T00:00:00"/>
    <x v="55"/>
    <n v="130"/>
    <s v="Active"/>
    <s v="No"/>
  </r>
  <r>
    <n v="3108"/>
    <s v="Cozy private studio TimesSquare Perfect Location"/>
    <n v="3124"/>
    <s v="New York"/>
    <n v="0"/>
    <n v="1"/>
    <x v="0"/>
    <n v="17"/>
    <x v="0"/>
    <x v="0"/>
    <x v="1"/>
    <s v="No"/>
    <n v="4"/>
    <x v="1"/>
    <n v="170"/>
    <n v="0.03"/>
    <n v="4.97"/>
    <x v="1"/>
    <n v="214"/>
    <s v="Yes"/>
    <d v="2017-11-07T00:00:00"/>
    <x v="86"/>
    <n v="160"/>
    <s v="Active"/>
    <s v="Yes"/>
  </r>
  <r>
    <n v="3109"/>
    <s v="A) Comfy Private Suite WiFi Laundry JFK Airport"/>
    <n v="3382"/>
    <s v="New York"/>
    <n v="1"/>
    <n v="0.99"/>
    <x v="1"/>
    <n v="23"/>
    <x v="2"/>
    <x v="6"/>
    <x v="0"/>
    <s v="Yes"/>
    <n v="3"/>
    <x v="1"/>
    <n v="55"/>
    <n v="0.03"/>
    <n v="4.9000000000000004"/>
    <x v="1"/>
    <n v="51"/>
    <s v="No"/>
    <d v="2017-10-29T00:00:00"/>
    <x v="111"/>
    <n v="174"/>
    <s v="Active"/>
    <s v="No"/>
  </r>
  <r>
    <n v="3110"/>
    <s v="Amazing Location! Apartment in South Williamsburg"/>
    <n v="3384"/>
    <s v="New York"/>
    <n v="0.75"/>
    <n v="0.6"/>
    <x v="0"/>
    <n v="12"/>
    <x v="1"/>
    <x v="9"/>
    <x v="1"/>
    <s v="No"/>
    <n v="5"/>
    <x v="1"/>
    <n v="200"/>
    <n v="0.04"/>
    <n v="4.9800000000000004"/>
    <x v="1"/>
    <n v="65"/>
    <s v="No"/>
    <d v="2017-10-22T00:00:00"/>
    <x v="23"/>
    <n v="350"/>
    <s v="Active"/>
    <s v="No"/>
  </r>
  <r>
    <n v="3111"/>
    <s v="Amazing Location! Apartment in South Williamsburg"/>
    <n v="3384"/>
    <s v="New York"/>
    <n v="0.75"/>
    <n v="0.6"/>
    <x v="0"/>
    <n v="12"/>
    <x v="1"/>
    <x v="9"/>
    <x v="0"/>
    <s v="Yes"/>
    <n v="2"/>
    <x v="0"/>
    <n v="85"/>
    <n v="0.03"/>
    <n v="5"/>
    <x v="1"/>
    <n v="6"/>
    <s v="No"/>
    <d v="2017-11-20T00:00:00"/>
    <x v="684"/>
    <n v="334"/>
    <s v="Active"/>
    <s v="No"/>
  </r>
  <r>
    <n v="3112"/>
    <s v="A private room close to the subway"/>
    <n v="3383"/>
    <s v="New York"/>
    <n v="1"/>
    <n v="0.99"/>
    <x v="1"/>
    <n v="25"/>
    <x v="2"/>
    <x v="14"/>
    <x v="0"/>
    <s v="Yes"/>
    <n v="1"/>
    <x v="0"/>
    <n v="42"/>
    <n v="0.03"/>
    <n v="4.91"/>
    <x v="1"/>
    <n v="135"/>
    <s v="Yes"/>
    <d v="2017-10-21T00:00:00"/>
    <x v="156"/>
    <n v="173"/>
    <s v="Active"/>
    <s v="Yes"/>
  </r>
  <r>
    <n v="3113"/>
    <s v="Spacious Brownstone Apartment with Backyard in BK"/>
    <n v="1473"/>
    <s v="New York"/>
    <n v="1"/>
    <n v="1"/>
    <x v="0"/>
    <n v="7"/>
    <x v="1"/>
    <x v="3"/>
    <x v="1"/>
    <s v="No"/>
    <n v="4"/>
    <x v="1"/>
    <n v="107"/>
    <n v="0.03"/>
    <n v="4.9800000000000004"/>
    <x v="1"/>
    <n v="61"/>
    <s v="No"/>
    <d v="2017-10-22T00:00:00"/>
    <x v="111"/>
    <n v="76"/>
    <s v="Active"/>
    <s v="No"/>
  </r>
  <r>
    <n v="3114"/>
    <s v="Shared Apartment One stop from Manhattan in LIC."/>
    <n v="2649"/>
    <s v="New York"/>
    <n v="1"/>
    <n v="0.92"/>
    <x v="0"/>
    <n v="24"/>
    <x v="2"/>
    <x v="5"/>
    <x v="2"/>
    <s v="Yes"/>
    <n v="1"/>
    <x v="0"/>
    <n v="30"/>
    <n v="0.03"/>
    <n v="4.17"/>
    <x v="0"/>
    <n v="30"/>
    <s v="No"/>
    <d v="2017-10-14T00:00:00"/>
    <x v="15"/>
    <n v="46"/>
    <s v="Active"/>
    <s v="No"/>
  </r>
  <r>
    <n v="3115"/>
    <s v="Brownstone Duplex with Private Outdoor Patio!"/>
    <n v="1567"/>
    <s v="New York"/>
    <n v="1"/>
    <n v="0.71"/>
    <x v="0"/>
    <n v="16"/>
    <x v="0"/>
    <x v="10"/>
    <x v="1"/>
    <s v="No"/>
    <n v="6"/>
    <x v="2"/>
    <n v="300"/>
    <n v="0.04"/>
    <n v="4.7300000000000004"/>
    <x v="1"/>
    <n v="48"/>
    <s v="No"/>
    <d v="2017-11-14T00:00:00"/>
    <x v="393"/>
    <n v="46"/>
    <s v="Active"/>
    <s v="No"/>
  </r>
  <r>
    <n v="3116"/>
    <s v="Charming bedroom (few blocks from the subway)"/>
    <n v="3383"/>
    <s v="New York"/>
    <n v="1"/>
    <n v="0.99"/>
    <x v="1"/>
    <n v="25"/>
    <x v="2"/>
    <x v="14"/>
    <x v="0"/>
    <s v="Yes"/>
    <n v="2"/>
    <x v="0"/>
    <n v="45"/>
    <n v="0.03"/>
    <n v="4.82"/>
    <x v="1"/>
    <n v="103"/>
    <s v="Yes"/>
    <d v="2017-11-04T00:00:00"/>
    <x v="89"/>
    <n v="0"/>
    <s v="Inactive"/>
    <s v="No"/>
  </r>
  <r>
    <n v="3117"/>
    <s v="Artists's loft Williamsb mins NYC mins away"/>
    <n v="3365"/>
    <s v="Buenos Aires"/>
    <n v="0.57999999999999996"/>
    <n v="0.26"/>
    <x v="0"/>
    <n v="12"/>
    <x v="1"/>
    <x v="9"/>
    <x v="1"/>
    <s v="No"/>
    <n v="3"/>
    <x v="1"/>
    <n v="100"/>
    <n v="0.03"/>
    <n v="4.8"/>
    <x v="1"/>
    <n v="15"/>
    <s v="No"/>
    <d v="2017-11-12T00:00:00"/>
    <x v="205"/>
    <n v="365"/>
    <s v="Active"/>
    <s v="No"/>
  </r>
  <r>
    <n v="3118"/>
    <s v="Shared Apartment One stop from Manhattan in LIC107"/>
    <n v="2649"/>
    <s v="New York"/>
    <n v="1"/>
    <n v="0.92"/>
    <x v="0"/>
    <n v="24"/>
    <x v="2"/>
    <x v="5"/>
    <x v="2"/>
    <s v="Yes"/>
    <n v="1"/>
    <x v="0"/>
    <n v="30"/>
    <n v="0.03"/>
    <n v="4.16"/>
    <x v="0"/>
    <n v="31"/>
    <s v="No"/>
    <d v="2017-10-27T00:00:00"/>
    <x v="190"/>
    <n v="0"/>
    <s v="Inactive"/>
    <s v="No"/>
  </r>
  <r>
    <n v="3119"/>
    <s v="Great 2 bedroom, 1.5 Bathroom Chelsea Duplex"/>
    <n v="571"/>
    <s v="New York"/>
    <n v="0.33"/>
    <n v="1"/>
    <x v="0"/>
    <n v="13"/>
    <x v="0"/>
    <x v="7"/>
    <x v="1"/>
    <s v="No"/>
    <n v="4"/>
    <x v="1"/>
    <n v="195"/>
    <n v="0.03"/>
    <n v="5"/>
    <x v="1"/>
    <n v="4"/>
    <s v="No"/>
    <d v="2017-11-05T00:00:00"/>
    <x v="25"/>
    <n v="138"/>
    <s v="Active"/>
    <s v="Yes"/>
  </r>
  <r>
    <n v="3120"/>
    <s v="Sunny Private Room 4 Min from Train"/>
    <n v="1387"/>
    <s v="New York"/>
    <n v="1"/>
    <n v="1"/>
    <x v="1"/>
    <n v="8"/>
    <x v="1"/>
    <x v="11"/>
    <x v="0"/>
    <s v="Yes"/>
    <n v="1"/>
    <x v="0"/>
    <n v="46"/>
    <n v="0.03"/>
    <n v="4.93"/>
    <x v="1"/>
    <n v="15"/>
    <s v="No"/>
    <d v="2018-01-03T00:00:00"/>
    <x v="0"/>
    <n v="92"/>
    <s v="Active"/>
    <s v="No"/>
  </r>
  <r>
    <n v="3121"/>
    <s v="(A) Room for 2 w private bathroom"/>
    <n v="3130"/>
    <s v="New York"/>
    <n v="1"/>
    <n v="1"/>
    <x v="1"/>
    <n v="22"/>
    <x v="2"/>
    <x v="25"/>
    <x v="0"/>
    <s v="Yes"/>
    <n v="2"/>
    <x v="0"/>
    <n v="80"/>
    <n v="0.03"/>
    <n v="4.97"/>
    <x v="1"/>
    <n v="36"/>
    <s v="No"/>
    <d v="2017-11-05T00:00:00"/>
    <x v="685"/>
    <n v="40"/>
    <s v="Active"/>
    <s v="No"/>
  </r>
  <r>
    <n v="3122"/>
    <s v="Sunny 2BR in Heart of Williamsburg Near Subway"/>
    <n v="1620"/>
    <s v="Washington"/>
    <n v="0.67"/>
    <n v="0.71"/>
    <x v="0"/>
    <n v="15"/>
    <x v="0"/>
    <x v="4"/>
    <x v="0"/>
    <s v="Yes"/>
    <n v="1"/>
    <x v="0"/>
    <n v="398"/>
    <n v="0.04"/>
    <n v="4.5599999999999996"/>
    <x v="1"/>
    <n v="41"/>
    <s v="No"/>
    <d v="2017-11-26T00:00:00"/>
    <x v="316"/>
    <n v="103"/>
    <s v="Active"/>
    <s v="No"/>
  </r>
  <r>
    <n v="3123"/>
    <s v="Shared Room in Astoria 1 stop from Manhattan 105"/>
    <n v="2649"/>
    <s v="New York"/>
    <n v="1"/>
    <n v="0.92"/>
    <x v="0"/>
    <n v="24"/>
    <x v="2"/>
    <x v="5"/>
    <x v="2"/>
    <s v="Yes"/>
    <n v="1"/>
    <x v="0"/>
    <n v="30"/>
    <n v="0.03"/>
    <n v="4.1900000000000004"/>
    <x v="0"/>
    <n v="26"/>
    <s v="No"/>
    <d v="2017-10-22T00:00:00"/>
    <x v="398"/>
    <n v="86"/>
    <s v="Active"/>
    <s v="Yes"/>
  </r>
  <r>
    <n v="3124"/>
    <s v="Gorgeous renovated Boutique townhouse apartment"/>
    <n v="1477"/>
    <s v="New York"/>
    <n v="1"/>
    <n v="1"/>
    <x v="1"/>
    <n v="7"/>
    <x v="1"/>
    <x v="3"/>
    <x v="1"/>
    <s v="No"/>
    <n v="4"/>
    <x v="1"/>
    <n v="190"/>
    <n v="0.03"/>
    <n v="4.82"/>
    <x v="1"/>
    <n v="51"/>
    <s v="No"/>
    <d v="2017-10-17T00:00:00"/>
    <x v="264"/>
    <n v="340"/>
    <s v="Active"/>
    <s v="No"/>
  </r>
  <r>
    <n v="3125"/>
    <s v="Nice room, close to everything NY has to offer"/>
    <n v="3387"/>
    <s v="New York"/>
    <n v="1"/>
    <n v="0.95"/>
    <x v="1"/>
    <n v="21"/>
    <x v="2"/>
    <x v="13"/>
    <x v="0"/>
    <s v="Yes"/>
    <n v="2"/>
    <x v="0"/>
    <n v="59"/>
    <n v="0.03"/>
    <n v="4.99"/>
    <x v="1"/>
    <n v="103"/>
    <s v="Yes"/>
    <d v="2017-11-15T00:00:00"/>
    <x v="157"/>
    <n v="130"/>
    <s v="Active"/>
    <s v="No"/>
  </r>
  <r>
    <n v="3126"/>
    <s v="D) Comfy Spacio Queen bed WiFi JFK Airport Subway"/>
    <n v="3382"/>
    <s v="New York"/>
    <n v="1"/>
    <n v="0.99"/>
    <x v="1"/>
    <n v="23"/>
    <x v="2"/>
    <x v="6"/>
    <x v="0"/>
    <s v="Yes"/>
    <n v="3"/>
    <x v="1"/>
    <n v="43"/>
    <n v="0.03"/>
    <n v="4.84"/>
    <x v="1"/>
    <n v="67"/>
    <s v="No"/>
    <d v="2017-11-05T00:00:00"/>
    <x v="686"/>
    <n v="174"/>
    <s v="Active"/>
    <s v="Yes"/>
  </r>
  <r>
    <n v="3127"/>
    <s v="Beautiful, Cozy apartment in Brooklyn"/>
    <n v="351"/>
    <s v="New York"/>
    <n v="0.33"/>
    <n v="0.7"/>
    <x v="0"/>
    <n v="7"/>
    <x v="1"/>
    <x v="3"/>
    <x v="1"/>
    <s v="No"/>
    <n v="2"/>
    <x v="0"/>
    <n v="130"/>
    <n v="0.03"/>
    <n v="5"/>
    <x v="1"/>
    <n v="25"/>
    <s v="No"/>
    <d v="2018-01-03T00:00:00"/>
    <x v="15"/>
    <n v="179"/>
    <s v="Active"/>
    <s v="No"/>
  </r>
  <r>
    <n v="3128"/>
    <s v="Comfy Bushwick"/>
    <n v="3023"/>
    <s v="New York"/>
    <n v="1"/>
    <n v="1"/>
    <x v="0"/>
    <n v="8"/>
    <x v="1"/>
    <x v="11"/>
    <x v="1"/>
    <s v="No"/>
    <n v="6"/>
    <x v="2"/>
    <n v="150"/>
    <n v="0.03"/>
    <n v="4.6500000000000004"/>
    <x v="1"/>
    <n v="40"/>
    <s v="No"/>
    <d v="2018-01-04T00:00:00"/>
    <x v="21"/>
    <n v="227"/>
    <s v="Active"/>
    <s v="Yes"/>
  </r>
  <r>
    <n v="3129"/>
    <s v="Spacious Studio - NYC! First Responders Welcome!"/>
    <n v="3389"/>
    <s v="New York"/>
    <n v="1"/>
    <n v="0.95"/>
    <x v="1"/>
    <n v="19"/>
    <x v="0"/>
    <x v="12"/>
    <x v="1"/>
    <s v="No"/>
    <n v="2"/>
    <x v="0"/>
    <n v="102"/>
    <n v="0.03"/>
    <n v="4.87"/>
    <x v="1"/>
    <n v="75"/>
    <s v="No"/>
    <d v="2017-10-28T00:00:00"/>
    <x v="0"/>
    <n v="0"/>
    <s v="Inactive"/>
    <s v="No"/>
  </r>
  <r>
    <n v="3130"/>
    <s v="Large private room 7 min to LGA 15min to Manhattan"/>
    <n v="3378"/>
    <s v="New York"/>
    <n v="1"/>
    <n v="0.99"/>
    <x v="0"/>
    <n v="21"/>
    <x v="2"/>
    <x v="13"/>
    <x v="0"/>
    <s v="Yes"/>
    <n v="2"/>
    <x v="0"/>
    <n v="53.57"/>
    <n v="0.03"/>
    <n v="4.88"/>
    <x v="1"/>
    <n v="165"/>
    <s v="Yes"/>
    <d v="2017-10-21T00:00:00"/>
    <x v="12"/>
    <n v="350"/>
    <s v="Active"/>
    <s v="Yes"/>
  </r>
  <r>
    <n v="3131"/>
    <s v="Peaceful 1 Bedroom in the East Village"/>
    <n v="1465"/>
    <s v="New York"/>
    <n v="1"/>
    <n v="1"/>
    <x v="0"/>
    <n v="15"/>
    <x v="0"/>
    <x v="4"/>
    <x v="1"/>
    <s v="No"/>
    <n v="2"/>
    <x v="0"/>
    <n v="125"/>
    <n v="0.03"/>
    <n v="4.54"/>
    <x v="1"/>
    <n v="87"/>
    <s v="No"/>
    <d v="2017-11-06T00:00:00"/>
    <x v="118"/>
    <n v="160"/>
    <s v="Active"/>
    <s v="No"/>
  </r>
  <r>
    <n v="3132"/>
    <s v="Magical Space w/Incredible Cozy Energy"/>
    <n v="3192"/>
    <s v="New York"/>
    <n v="1"/>
    <n v="0.72"/>
    <x v="0"/>
    <n v="20"/>
    <x v="0"/>
    <x v="1"/>
    <x v="2"/>
    <s v="Yes"/>
    <n v="3"/>
    <x v="1"/>
    <n v="18"/>
    <n v="0.03"/>
    <n v="4.58"/>
    <x v="1"/>
    <n v="126"/>
    <s v="No"/>
    <d v="2017-10-27T00:00:00"/>
    <x v="86"/>
    <n v="92"/>
    <s v="Active"/>
    <s v="No"/>
  </r>
  <r>
    <n v="3133"/>
    <s v="Modern Harlem Hamilton Heights Garden Apartment"/>
    <n v="3133"/>
    <s v="New York"/>
    <n v="1"/>
    <n v="1"/>
    <x v="0"/>
    <n v="16"/>
    <x v="0"/>
    <x v="10"/>
    <x v="1"/>
    <s v="No"/>
    <n v="2"/>
    <x v="0"/>
    <n v="150"/>
    <n v="0.03"/>
    <n v="4.82"/>
    <x v="1"/>
    <n v="93"/>
    <s v="No"/>
    <d v="2017-10-31T00:00:00"/>
    <x v="286"/>
    <n v="103"/>
    <s v="Active"/>
    <s v="No"/>
  </r>
  <r>
    <n v="3134"/>
    <s v="â˜†â˜†â˜†Cosy Bedroom in The Heart of the Cityâ˜†â˜†â˜†"/>
    <n v="3212"/>
    <s v="New York"/>
    <n v="0.5"/>
    <n v="0.96"/>
    <x v="0"/>
    <n v="17"/>
    <x v="0"/>
    <x v="0"/>
    <x v="0"/>
    <s v="Yes"/>
    <n v="2"/>
    <x v="0"/>
    <n v="124"/>
    <n v="0.03"/>
    <n v="4.67"/>
    <x v="1"/>
    <n v="95"/>
    <s v="No"/>
    <d v="2017-10-24T00:00:00"/>
    <x v="191"/>
    <n v="0"/>
    <s v="Inactive"/>
    <s v="Yes"/>
  </r>
  <r>
    <n v="3135"/>
    <s v="Quiet Brooklyn 1 BR"/>
    <n v="1471"/>
    <s v="New York"/>
    <n v="1"/>
    <n v="0.76"/>
    <x v="1"/>
    <n v="9"/>
    <x v="1"/>
    <x v="16"/>
    <x v="1"/>
    <s v="No"/>
    <n v="4"/>
    <x v="1"/>
    <n v="99"/>
    <n v="0.03"/>
    <n v="4.9800000000000004"/>
    <x v="1"/>
    <n v="42"/>
    <s v="No"/>
    <d v="2017-12-24T00:00:00"/>
    <x v="29"/>
    <n v="5"/>
    <s v="Active"/>
    <s v="No"/>
  </r>
  <r>
    <n v="3136"/>
    <s v="B) Comfy Full Bed Wifi near JFK Airport and Subway"/>
    <n v="3382"/>
    <s v="New York"/>
    <n v="1"/>
    <n v="0.99"/>
    <x v="1"/>
    <n v="23"/>
    <x v="2"/>
    <x v="6"/>
    <x v="0"/>
    <s v="Yes"/>
    <n v="2"/>
    <x v="0"/>
    <n v="41"/>
    <n v="0.03"/>
    <n v="4.83"/>
    <x v="1"/>
    <n v="158"/>
    <s v="Yes"/>
    <d v="2017-11-01T00:00:00"/>
    <x v="508"/>
    <n v="175"/>
    <s v="Active"/>
    <s v="No"/>
  </r>
  <r>
    <n v="3137"/>
    <s v="MODERN STYLISH PENTHOUSE SUITE @ CENTRAL PARK"/>
    <n v="1193"/>
    <s v="New York"/>
    <n v="1"/>
    <n v="0.74"/>
    <x v="0"/>
    <n v="16"/>
    <x v="0"/>
    <x v="10"/>
    <x v="1"/>
    <s v="No"/>
    <n v="4"/>
    <x v="1"/>
    <n v="186"/>
    <n v="0.03"/>
    <n v="4.75"/>
    <x v="1"/>
    <n v="85"/>
    <s v="No"/>
    <d v="2018-01-15T00:00:00"/>
    <x v="305"/>
    <n v="136"/>
    <s v="Active"/>
    <s v="No"/>
  </r>
  <r>
    <n v="3138"/>
    <s v="Cozy &amp; Close to Everything"/>
    <n v="3390"/>
    <s v="New York"/>
    <n v="0.6"/>
    <n v="0.96"/>
    <x v="1"/>
    <n v="14"/>
    <x v="0"/>
    <x v="2"/>
    <x v="0"/>
    <s v="Yes"/>
    <n v="1"/>
    <x v="0"/>
    <n v="100"/>
    <n v="0.03"/>
    <n v="4.91"/>
    <x v="1"/>
    <n v="111"/>
    <s v="Yes"/>
    <d v="2017-11-05T00:00:00"/>
    <x v="8"/>
    <n v="12"/>
    <s v="Active"/>
    <s v="Yes"/>
  </r>
  <r>
    <n v="3139"/>
    <s v="NYC Yankee Village, 15 mins to Columbus Circle."/>
    <n v="1966"/>
    <s v="New York"/>
    <n v="0.96"/>
    <n v="0.92"/>
    <x v="0"/>
    <n v="2"/>
    <x v="4"/>
    <x v="24"/>
    <x v="1"/>
    <s v="No"/>
    <n v="8"/>
    <x v="2"/>
    <n v="119"/>
    <n v="0.03"/>
    <n v="4.67"/>
    <x v="1"/>
    <n v="49"/>
    <s v="No"/>
    <d v="2017-11-06T00:00:00"/>
    <x v="327"/>
    <n v="335"/>
    <s v="Active"/>
    <s v="No"/>
  </r>
  <r>
    <n v="3140"/>
    <s v="Charming Cozy Bedroom in Bushwick art house"/>
    <n v="3392"/>
    <s v="New York"/>
    <n v="1"/>
    <n v="0.94"/>
    <x v="0"/>
    <n v="8"/>
    <x v="1"/>
    <x v="11"/>
    <x v="0"/>
    <s v="Yes"/>
    <n v="1"/>
    <x v="0"/>
    <n v="35"/>
    <n v="0.03"/>
    <n v="4.91"/>
    <x v="1"/>
    <n v="32"/>
    <s v="No"/>
    <d v="2018-07-24T00:00:00"/>
    <x v="75"/>
    <n v="0"/>
    <s v="Inactive"/>
    <s v="No"/>
  </r>
  <r>
    <n v="3141"/>
    <s v="Charming Bushwick Shared Space"/>
    <n v="3392"/>
    <s v="New York"/>
    <n v="1"/>
    <n v="0.94"/>
    <x v="0"/>
    <n v="8"/>
    <x v="1"/>
    <x v="11"/>
    <x v="0"/>
    <s v="Yes"/>
    <n v="1"/>
    <x v="0"/>
    <n v="30"/>
    <n v="0.03"/>
    <n v="4.88"/>
    <x v="1"/>
    <n v="40"/>
    <s v="No"/>
    <d v="2017-12-03T00:00:00"/>
    <x v="628"/>
    <n v="1"/>
    <s v="Active"/>
    <s v="Yes"/>
  </r>
  <r>
    <n v="3142"/>
    <s v="Water Front Building - Bright/Luxury 1 BR"/>
    <n v="2984"/>
    <s v="New York"/>
    <n v="1"/>
    <n v="0.9"/>
    <x v="1"/>
    <n v="11"/>
    <x v="1"/>
    <x v="8"/>
    <x v="1"/>
    <s v="No"/>
    <n v="2"/>
    <x v="0"/>
    <n v="157"/>
    <n v="0.03"/>
    <n v="5"/>
    <x v="1"/>
    <n v="23"/>
    <s v="No"/>
    <d v="2017-11-01T00:00:00"/>
    <x v="157"/>
    <n v="0"/>
    <s v="Inactive"/>
    <s v="No"/>
  </r>
  <r>
    <n v="3143"/>
    <s v="Luxury UES Apartment 1-BR - 3 stops from Midtown!"/>
    <n v="923"/>
    <s v="New York"/>
    <n v="1"/>
    <n v="1"/>
    <x v="0"/>
    <n v="14"/>
    <x v="0"/>
    <x v="2"/>
    <x v="1"/>
    <s v="No"/>
    <n v="4"/>
    <x v="1"/>
    <n v="131"/>
    <n v="0.03"/>
    <n v="5"/>
    <x v="1"/>
    <n v="4"/>
    <s v="No"/>
    <d v="2017-11-21T00:00:00"/>
    <x v="165"/>
    <n v="130"/>
    <s v="Active"/>
    <s v="No"/>
  </r>
  <r>
    <n v="3144"/>
    <s v="PRIVATE bedroom PRIVATE bathroom, Williamsburg BK"/>
    <n v="1796"/>
    <s v="New York"/>
    <n v="0"/>
    <n v="0.56000000000000005"/>
    <x v="0"/>
    <n v="12"/>
    <x v="1"/>
    <x v="9"/>
    <x v="0"/>
    <s v="Yes"/>
    <n v="1"/>
    <x v="0"/>
    <n v="57"/>
    <n v="0.03"/>
    <n v="4.6900000000000004"/>
    <x v="1"/>
    <n v="16"/>
    <s v="No"/>
    <d v="2018-04-16T00:00:00"/>
    <x v="25"/>
    <n v="89"/>
    <s v="Active"/>
    <s v="No"/>
  </r>
  <r>
    <n v="3145"/>
    <s v="Quaint Retreat live like a local 2"/>
    <n v="345"/>
    <s v="New York"/>
    <n v="1"/>
    <n v="0.44"/>
    <x v="1"/>
    <n v="7"/>
    <x v="1"/>
    <x v="3"/>
    <x v="1"/>
    <s v="No"/>
    <n v="3"/>
    <x v="1"/>
    <n v="125"/>
    <n v="0.03"/>
    <n v="4.83"/>
    <x v="1"/>
    <n v="52"/>
    <s v="No"/>
    <d v="2017-11-27T00:00:00"/>
    <x v="87"/>
    <n v="351"/>
    <s v="Active"/>
    <s v="No"/>
  </r>
  <r>
    <n v="3146"/>
    <s v="Beautiful apartment direct in Midtown Manhattan"/>
    <n v="3395"/>
    <s v="New York"/>
    <n v="1"/>
    <n v="1"/>
    <x v="1"/>
    <n v="17"/>
    <x v="0"/>
    <x v="0"/>
    <x v="0"/>
    <s v="Yes"/>
    <n v="2"/>
    <x v="0"/>
    <n v="69"/>
    <n v="0.03"/>
    <n v="4.9000000000000004"/>
    <x v="1"/>
    <n v="82"/>
    <s v="No"/>
    <d v="2017-11-09T00:00:00"/>
    <x v="31"/>
    <n v="3"/>
    <s v="Active"/>
    <s v="Yes"/>
  </r>
  <r>
    <n v="3147"/>
    <s v="Airy Ridgewood Brownstone"/>
    <n v="2808"/>
    <s v="New York"/>
    <n v="0"/>
    <n v="0"/>
    <x v="0"/>
    <n v="25"/>
    <x v="2"/>
    <x v="14"/>
    <x v="0"/>
    <s v="Yes"/>
    <n v="2"/>
    <x v="0"/>
    <n v="48"/>
    <n v="0.03"/>
    <n v="4.8099999999999996"/>
    <x v="1"/>
    <n v="43"/>
    <s v="No"/>
    <d v="2017-11-05T00:00:00"/>
    <x v="588"/>
    <n v="364"/>
    <s v="Active"/>
    <s v="No"/>
  </r>
  <r>
    <n v="3148"/>
    <s v="UES Modern Style 1 Bedroom Near 2 Ave Subway Line"/>
    <n v="3397"/>
    <s v="New York"/>
    <n v="0.5"/>
    <n v="0.54"/>
    <x v="0"/>
    <n v="19"/>
    <x v="0"/>
    <x v="12"/>
    <x v="1"/>
    <s v="No"/>
    <n v="4"/>
    <x v="1"/>
    <n v="214.29"/>
    <n v="0.04"/>
    <n v="4.8099999999999996"/>
    <x v="1"/>
    <n v="69"/>
    <s v="No"/>
    <d v="2017-11-19T00:00:00"/>
    <x v="75"/>
    <n v="179"/>
    <s v="Active"/>
    <s v="No"/>
  </r>
  <r>
    <n v="3149"/>
    <s v="GSG Inn - A totally private historic landmark inn"/>
    <n v="3283"/>
    <s v="New York"/>
    <n v="1"/>
    <n v="1"/>
    <x v="1"/>
    <n v="28"/>
    <x v="3"/>
    <x v="28"/>
    <x v="1"/>
    <s v="No"/>
    <n v="4"/>
    <x v="1"/>
    <n v="125"/>
    <n v="0.03"/>
    <n v="4.99"/>
    <x v="1"/>
    <n v="147"/>
    <s v="Yes"/>
    <d v="2017-11-18T00:00:00"/>
    <x v="7"/>
    <n v="358"/>
    <s v="Active"/>
    <s v="Yes"/>
  </r>
  <r>
    <n v="3150"/>
    <s v="Columbia/City College CCNY/Barnard nearby"/>
    <n v="2939"/>
    <s v="New York"/>
    <n v="1"/>
    <n v="0.92"/>
    <x v="0"/>
    <n v="16"/>
    <x v="0"/>
    <x v="10"/>
    <x v="0"/>
    <s v="Yes"/>
    <n v="3"/>
    <x v="1"/>
    <n v="50"/>
    <n v="0.03"/>
    <n v="4.7300000000000004"/>
    <x v="1"/>
    <n v="45"/>
    <s v="No"/>
    <d v="2018-03-07T00:00:00"/>
    <x v="4"/>
    <n v="84"/>
    <s v="Active"/>
    <s v="Yes"/>
  </r>
  <r>
    <n v="3151"/>
    <s v="Cozy townhouse with an amazing back yard"/>
    <n v="381"/>
    <s v="New York"/>
    <n v="1"/>
    <n v="1"/>
    <x v="1"/>
    <n v="25"/>
    <x v="2"/>
    <x v="14"/>
    <x v="1"/>
    <s v="No"/>
    <n v="4"/>
    <x v="1"/>
    <n v="152"/>
    <n v="0.03"/>
    <n v="4.9000000000000004"/>
    <x v="1"/>
    <n v="98"/>
    <s v="No"/>
    <d v="2017-12-11T00:00:00"/>
    <x v="160"/>
    <n v="321"/>
    <s v="Active"/>
    <s v="No"/>
  </r>
  <r>
    <n v="3152"/>
    <s v="éœ²è¥¿å¥—æˆ¿ï¼ˆLucy Apt.ï¼‰"/>
    <n v="3364"/>
    <s v="New York"/>
    <n v="1"/>
    <n v="1"/>
    <x v="0"/>
    <n v="22"/>
    <x v="2"/>
    <x v="25"/>
    <x v="0"/>
    <s v="Yes"/>
    <n v="2"/>
    <x v="0"/>
    <n v="150"/>
    <n v="0.03"/>
    <n v="4.58"/>
    <x v="1"/>
    <n v="24"/>
    <s v="No"/>
    <d v="2018-03-11T00:00:00"/>
    <x v="256"/>
    <n v="180"/>
    <s v="Active"/>
    <s v="Yes"/>
  </r>
  <r>
    <n v="3153"/>
    <s v="Long Island City Living"/>
    <n v="547"/>
    <s v="New York"/>
    <n v="1"/>
    <n v="0.91"/>
    <x v="1"/>
    <n v="24"/>
    <x v="2"/>
    <x v="5"/>
    <x v="1"/>
    <s v="No"/>
    <n v="3"/>
    <x v="1"/>
    <n v="127.86"/>
    <n v="0.03"/>
    <n v="4.97"/>
    <x v="1"/>
    <n v="76"/>
    <s v="No"/>
    <d v="2017-12-27T00:00:00"/>
    <x v="75"/>
    <n v="174"/>
    <s v="Active"/>
    <s v="No"/>
  </r>
  <r>
    <n v="3154"/>
    <s v="Cozy Brooklyn Oasis 2"/>
    <n v="3260"/>
    <s v="New York"/>
    <n v="1"/>
    <n v="1"/>
    <x v="1"/>
    <n v="7"/>
    <x v="1"/>
    <x v="3"/>
    <x v="1"/>
    <s v="No"/>
    <n v="5"/>
    <x v="1"/>
    <n v="95"/>
    <n v="0.03"/>
    <n v="4.9000000000000004"/>
    <x v="1"/>
    <n v="103"/>
    <s v="Yes"/>
    <d v="2017-11-20T00:00:00"/>
    <x v="151"/>
    <n v="338"/>
    <s v="Active"/>
    <s v="Yes"/>
  </r>
  <r>
    <n v="3155"/>
    <s v="Luxury Williamsburg Loft. Two blocks from Subway!"/>
    <n v="991"/>
    <s v="California"/>
    <n v="1"/>
    <n v="0.99"/>
    <x v="1"/>
    <n v="12"/>
    <x v="1"/>
    <x v="9"/>
    <x v="1"/>
    <s v="No"/>
    <n v="2"/>
    <x v="0"/>
    <n v="250"/>
    <n v="0.04"/>
    <n v="5"/>
    <x v="1"/>
    <n v="3"/>
    <s v="No"/>
    <d v="2017-11-30T00:00:00"/>
    <x v="357"/>
    <n v="0"/>
    <s v="Inactive"/>
    <s v="Yes"/>
  </r>
  <r>
    <n v="3156"/>
    <s v="Stylish and Spacious with Convenient location"/>
    <n v="2485"/>
    <s v="New York"/>
    <n v="1"/>
    <n v="0.96"/>
    <x v="0"/>
    <n v="16"/>
    <x v="0"/>
    <x v="10"/>
    <x v="0"/>
    <s v="Yes"/>
    <n v="3"/>
    <x v="1"/>
    <n v="199"/>
    <n v="0.03"/>
    <n v="4.82"/>
    <x v="1"/>
    <n v="67"/>
    <s v="No"/>
    <d v="2017-12-07T00:00:00"/>
    <x v="687"/>
    <n v="0"/>
    <s v="Inactive"/>
    <s v="No"/>
  </r>
  <r>
    <n v="3157"/>
    <s v="Cozy bedroom in Crown Heights Duplex"/>
    <n v="2926"/>
    <s v="New York"/>
    <n v="1"/>
    <n v="1"/>
    <x v="1"/>
    <n v="9"/>
    <x v="1"/>
    <x v="16"/>
    <x v="0"/>
    <s v="Yes"/>
    <n v="2"/>
    <x v="0"/>
    <n v="50"/>
    <n v="0.03"/>
    <n v="4.91"/>
    <x v="1"/>
    <n v="58"/>
    <s v="No"/>
    <d v="2017-12-03T00:00:00"/>
    <x v="44"/>
    <n v="0"/>
    <s v="Inactive"/>
    <s v="Yes"/>
  </r>
  <r>
    <n v="3158"/>
    <s v="Queen Room In 1500 SQFT Central Ballroom Loft"/>
    <n v="609"/>
    <s v="New York"/>
    <n v="0"/>
    <n v="0.75"/>
    <x v="0"/>
    <n v="12"/>
    <x v="1"/>
    <x v="9"/>
    <x v="0"/>
    <s v="Yes"/>
    <n v="2"/>
    <x v="0"/>
    <n v="100"/>
    <n v="0.03"/>
    <n v="4.91"/>
    <x v="1"/>
    <n v="11"/>
    <s v="No"/>
    <d v="2017-11-14T00:00:00"/>
    <x v="280"/>
    <n v="269"/>
    <s v="Active"/>
    <s v="No"/>
  </r>
  <r>
    <n v="3159"/>
    <s v="Private bedroom 10 min to LGA, 15 min to Manhattan"/>
    <n v="3377"/>
    <s v="New York"/>
    <n v="1"/>
    <n v="0.99"/>
    <x v="0"/>
    <n v="21"/>
    <x v="2"/>
    <x v="13"/>
    <x v="0"/>
    <s v="Yes"/>
    <n v="2"/>
    <x v="0"/>
    <n v="56.71"/>
    <n v="0.03"/>
    <n v="4.74"/>
    <x v="1"/>
    <n v="182"/>
    <s v="No"/>
    <d v="2017-11-01T00:00:00"/>
    <x v="29"/>
    <n v="360"/>
    <s v="Active"/>
    <s v="Yes"/>
  </r>
  <r>
    <n v="3160"/>
    <s v="Large Skylight Private RM long term stay welcomed"/>
    <n v="3249"/>
    <s v="New York"/>
    <n v="1"/>
    <n v="0.99"/>
    <x v="1"/>
    <n v="8"/>
    <x v="1"/>
    <x v="11"/>
    <x v="0"/>
    <s v="Yes"/>
    <n v="3"/>
    <x v="1"/>
    <n v="52"/>
    <n v="0.03"/>
    <n v="4.6500000000000004"/>
    <x v="1"/>
    <n v="26"/>
    <s v="No"/>
    <d v="2017-11-13T00:00:00"/>
    <x v="141"/>
    <n v="84"/>
    <s v="Active"/>
    <s v="No"/>
  </r>
  <r>
    <n v="3161"/>
    <s v="Shareroom in Midtown Manhattan 1or2 beds Available"/>
    <n v="3395"/>
    <s v="New York"/>
    <n v="1"/>
    <n v="1"/>
    <x v="1"/>
    <n v="17"/>
    <x v="0"/>
    <x v="0"/>
    <x v="2"/>
    <s v="Yes"/>
    <n v="1"/>
    <x v="0"/>
    <n v="52"/>
    <n v="0.03"/>
    <n v="5"/>
    <x v="1"/>
    <n v="9"/>
    <s v="No"/>
    <d v="2017-11-20T00:00:00"/>
    <x v="688"/>
    <n v="132"/>
    <s v="Active"/>
    <s v="Yes"/>
  </r>
  <r>
    <n v="3162"/>
    <s v="New Renovated Bedroom in Prime Manhattan Location"/>
    <n v="1620"/>
    <s v="Washington"/>
    <n v="0.67"/>
    <n v="0.71"/>
    <x v="0"/>
    <n v="18"/>
    <x v="0"/>
    <x v="20"/>
    <x v="0"/>
    <s v="Yes"/>
    <n v="1"/>
    <x v="0"/>
    <n v="69"/>
    <n v="0.03"/>
    <n v="4.7300000000000004"/>
    <x v="1"/>
    <n v="45"/>
    <s v="No"/>
    <d v="2017-11-08T00:00:00"/>
    <x v="37"/>
    <n v="0"/>
    <s v="Inactive"/>
    <s v="Yes"/>
  </r>
  <r>
    <n v="3163"/>
    <s v="Beautiful Brooklyn 1 bedroom apartment"/>
    <n v="3145"/>
    <s v="New York"/>
    <n v="1"/>
    <n v="1"/>
    <x v="1"/>
    <n v="7"/>
    <x v="1"/>
    <x v="3"/>
    <x v="1"/>
    <s v="No"/>
    <n v="2"/>
    <x v="0"/>
    <n v="100"/>
    <n v="0.03"/>
    <n v="4.82"/>
    <x v="1"/>
    <n v="28"/>
    <s v="No"/>
    <d v="2018-04-08T00:00:00"/>
    <x v="304"/>
    <n v="134"/>
    <s v="Active"/>
    <s v="No"/>
  </r>
  <r>
    <n v="3164"/>
    <s v="Big Quiet Ranch Style One Bedroom - Center of NYC"/>
    <n v="875"/>
    <s v="New York"/>
    <n v="1"/>
    <n v="1"/>
    <x v="0"/>
    <n v="13"/>
    <x v="0"/>
    <x v="7"/>
    <x v="1"/>
    <s v="No"/>
    <n v="2"/>
    <x v="0"/>
    <n v="215"/>
    <n v="0.04"/>
    <n v="4.4800000000000004"/>
    <x v="0"/>
    <n v="23"/>
    <s v="No"/>
    <d v="2017-12-03T00:00:00"/>
    <x v="25"/>
    <n v="62"/>
    <s v="Active"/>
    <s v="Yes"/>
  </r>
  <r>
    <n v="3165"/>
    <s v="City Skyline View PENTHOUSE Private Entrance &amp;Roof"/>
    <n v="582"/>
    <s v="New York"/>
    <n v="0.6"/>
    <n v="0.65"/>
    <x v="0"/>
    <n v="8"/>
    <x v="1"/>
    <x v="11"/>
    <x v="0"/>
    <s v="Yes"/>
    <n v="2"/>
    <x v="0"/>
    <n v="90"/>
    <n v="0.03"/>
    <n v="4.9000000000000004"/>
    <x v="1"/>
    <n v="40"/>
    <s v="No"/>
    <d v="2017-12-03T00:00:00"/>
    <x v="412"/>
    <n v="88"/>
    <s v="Active"/>
    <s v="No"/>
  </r>
  <r>
    <n v="3166"/>
    <s v="Modern 3BR/2Bath Home 10 mins From JFK"/>
    <n v="3401"/>
    <s v="New York"/>
    <n v="1"/>
    <n v="0.89"/>
    <x v="0"/>
    <n v="23"/>
    <x v="2"/>
    <x v="6"/>
    <x v="1"/>
    <s v="No"/>
    <n v="11"/>
    <x v="2"/>
    <n v="214"/>
    <n v="0.04"/>
    <n v="4.59"/>
    <x v="1"/>
    <n v="181"/>
    <s v="No"/>
    <d v="2017-12-03T00:00:00"/>
    <x v="75"/>
    <n v="176"/>
    <s v="Active"/>
    <s v="No"/>
  </r>
  <r>
    <n v="3167"/>
    <s v="Bright &amp; Inspiring Experience"/>
    <n v="3192"/>
    <s v="New York"/>
    <n v="1"/>
    <n v="0.72"/>
    <x v="0"/>
    <n v="20"/>
    <x v="0"/>
    <x v="1"/>
    <x v="2"/>
    <s v="Yes"/>
    <n v="3"/>
    <x v="1"/>
    <n v="19"/>
    <n v="0.03"/>
    <n v="4.47"/>
    <x v="0"/>
    <n v="87"/>
    <s v="No"/>
    <d v="2017-11-16T00:00:00"/>
    <x v="136"/>
    <n v="44"/>
    <s v="Active"/>
    <s v="No"/>
  </r>
  <r>
    <n v="3168"/>
    <s v="Cozy &amp; Inspiring Experience"/>
    <n v="3192"/>
    <s v="New York"/>
    <n v="1"/>
    <n v="0.72"/>
    <x v="0"/>
    <n v="20"/>
    <x v="0"/>
    <x v="1"/>
    <x v="2"/>
    <s v="Yes"/>
    <n v="3"/>
    <x v="1"/>
    <n v="20"/>
    <n v="0.03"/>
    <n v="4.6399999999999997"/>
    <x v="1"/>
    <n v="98"/>
    <s v="No"/>
    <d v="2017-11-08T00:00:00"/>
    <x v="299"/>
    <n v="75"/>
    <s v="Active"/>
    <s v="No"/>
  </r>
  <r>
    <n v="3169"/>
    <s v="Sun-filled Boho Apartment in the Heart of Astoria"/>
    <n v="2655"/>
    <s v="New York"/>
    <n v="0"/>
    <n v="0.67"/>
    <x v="0"/>
    <n v="21"/>
    <x v="2"/>
    <x v="13"/>
    <x v="1"/>
    <s v="No"/>
    <n v="2"/>
    <x v="0"/>
    <n v="85"/>
    <n v="0.03"/>
    <n v="5"/>
    <x v="1"/>
    <n v="3"/>
    <s v="No"/>
    <d v="2017-12-29T00:00:00"/>
    <x v="689"/>
    <n v="0"/>
    <s v="Inactive"/>
    <s v="No"/>
  </r>
  <r>
    <n v="3170"/>
    <s v="Brooklyn NYC - bedroom + own bathroom"/>
    <n v="3403"/>
    <s v="New York"/>
    <n v="0.33"/>
    <n v="0.91"/>
    <x v="0"/>
    <n v="7"/>
    <x v="1"/>
    <x v="3"/>
    <x v="0"/>
    <s v="Yes"/>
    <n v="2"/>
    <x v="0"/>
    <n v="70"/>
    <n v="0.03"/>
    <n v="4.9000000000000004"/>
    <x v="1"/>
    <n v="40"/>
    <s v="No"/>
    <d v="2018-01-01T00:00:00"/>
    <x v="23"/>
    <n v="178"/>
    <s v="Active"/>
    <s v="No"/>
  </r>
  <r>
    <n v="3171"/>
    <s v="Short walk to Times Square/Contact host b4booking1"/>
    <n v="2365"/>
    <s v="New York"/>
    <n v="1"/>
    <n v="1"/>
    <x v="1"/>
    <n v="17"/>
    <x v="0"/>
    <x v="0"/>
    <x v="1"/>
    <s v="No"/>
    <n v="2"/>
    <x v="0"/>
    <n v="89"/>
    <n v="0.03"/>
    <n v="4.9800000000000004"/>
    <x v="1"/>
    <n v="189"/>
    <s v="Yes"/>
    <d v="2017-11-19T00:00:00"/>
    <x v="586"/>
    <n v="0"/>
    <s v="Inactive"/>
    <s v="Yes"/>
  </r>
  <r>
    <n v="3172"/>
    <s v="Great shared house / Bushwick!"/>
    <n v="1510"/>
    <s v="New York"/>
    <n v="1"/>
    <n v="1"/>
    <x v="0"/>
    <n v="8"/>
    <x v="1"/>
    <x v="11"/>
    <x v="2"/>
    <s v="Yes"/>
    <n v="3"/>
    <x v="1"/>
    <n v="20"/>
    <n v="0.03"/>
    <n v="5"/>
    <x v="1"/>
    <n v="4"/>
    <s v="No"/>
    <d v="2018-01-09T00:00:00"/>
    <x v="128"/>
    <n v="335"/>
    <s v="Active"/>
    <s v="No"/>
  </r>
  <r>
    <n v="3173"/>
    <s v="The Brooklyn Tree House: Cedar"/>
    <n v="2146"/>
    <s v="New York"/>
    <n v="1"/>
    <n v="0.97"/>
    <x v="1"/>
    <n v="12"/>
    <x v="1"/>
    <x v="9"/>
    <x v="0"/>
    <s v="Yes"/>
    <n v="2"/>
    <x v="0"/>
    <n v="89"/>
    <n v="0.03"/>
    <n v="5"/>
    <x v="1"/>
    <n v="40"/>
    <s v="No"/>
    <d v="2017-11-18T00:00:00"/>
    <x v="143"/>
    <n v="180"/>
    <s v="Active"/>
    <s v="No"/>
  </r>
  <r>
    <n v="3174"/>
    <s v="Luxury Chelsea penthouse w private terrace &amp; view!"/>
    <n v="1067"/>
    <s v="New York"/>
    <n v="0.9"/>
    <n v="0.56999999999999995"/>
    <x v="0"/>
    <n v="13"/>
    <x v="0"/>
    <x v="7"/>
    <x v="1"/>
    <s v="No"/>
    <n v="4"/>
    <x v="1"/>
    <n v="375"/>
    <n v="0.04"/>
    <n v="5"/>
    <x v="1"/>
    <n v="8"/>
    <s v="No"/>
    <d v="2019-01-01T00:00:00"/>
    <x v="198"/>
    <n v="61"/>
    <s v="Active"/>
    <s v="No"/>
  </r>
  <r>
    <n v="3175"/>
    <s v="Comfy Crash Pad - 25 mins to Manhattan"/>
    <n v="2143"/>
    <s v="New York"/>
    <n v="1"/>
    <n v="0.94"/>
    <x v="0"/>
    <n v="21"/>
    <x v="2"/>
    <x v="13"/>
    <x v="0"/>
    <s v="Yes"/>
    <n v="1"/>
    <x v="0"/>
    <n v="43"/>
    <n v="0.03"/>
    <n v="4.5599999999999996"/>
    <x v="1"/>
    <n v="55"/>
    <s v="No"/>
    <d v="2017-11-12T00:00:00"/>
    <x v="92"/>
    <n v="365"/>
    <s v="Active"/>
    <s v="Yes"/>
  </r>
  <r>
    <n v="3176"/>
    <s v="Beautiful apartment in great Harlem neighborhood"/>
    <n v="2917"/>
    <s v="New York"/>
    <n v="1"/>
    <n v="1"/>
    <x v="1"/>
    <n v="16"/>
    <x v="0"/>
    <x v="10"/>
    <x v="1"/>
    <s v="No"/>
    <n v="2"/>
    <x v="0"/>
    <n v="111"/>
    <n v="0.03"/>
    <n v="4.82"/>
    <x v="1"/>
    <n v="34"/>
    <s v="No"/>
    <d v="2017-12-03T00:00:00"/>
    <x v="7"/>
    <n v="73"/>
    <s v="Active"/>
    <s v="No"/>
  </r>
  <r>
    <n v="3177"/>
    <s v="Room located in the heart of Williamsburg"/>
    <n v="781"/>
    <s v="New York"/>
    <n v="1"/>
    <n v="0.5"/>
    <x v="0"/>
    <n v="12"/>
    <x v="1"/>
    <x v="9"/>
    <x v="0"/>
    <s v="Yes"/>
    <n v="2"/>
    <x v="0"/>
    <n v="80"/>
    <n v="0.03"/>
    <n v="4.67"/>
    <x v="1"/>
    <n v="9"/>
    <s v="No"/>
    <d v="2017-11-26T00:00:00"/>
    <x v="179"/>
    <n v="87"/>
    <s v="Active"/>
    <s v="No"/>
  </r>
  <r>
    <n v="3178"/>
    <s v="Charming 1875 Victorian"/>
    <n v="299"/>
    <s v="New York"/>
    <n v="1"/>
    <n v="0.97"/>
    <x v="1"/>
    <n v="9"/>
    <x v="1"/>
    <x v="16"/>
    <x v="1"/>
    <s v="No"/>
    <n v="4"/>
    <x v="1"/>
    <n v="130"/>
    <n v="0.03"/>
    <n v="5"/>
    <x v="1"/>
    <n v="59"/>
    <s v="No"/>
    <d v="2017-11-25T00:00:00"/>
    <x v="271"/>
    <n v="339"/>
    <s v="Active"/>
    <s v="No"/>
  </r>
  <r>
    <n v="3179"/>
    <s v="Private Room In Manhattan!"/>
    <n v="2245"/>
    <s v="New York"/>
    <n v="1"/>
    <n v="0.94"/>
    <x v="0"/>
    <n v="16"/>
    <x v="0"/>
    <x v="10"/>
    <x v="0"/>
    <s v="Yes"/>
    <n v="2"/>
    <x v="0"/>
    <n v="29"/>
    <n v="0.03"/>
    <n v="4.7300000000000004"/>
    <x v="1"/>
    <n v="136"/>
    <s v="No"/>
    <d v="2017-11-09T00:00:00"/>
    <x v="29"/>
    <n v="138"/>
    <s v="Active"/>
    <s v="No"/>
  </r>
  <r>
    <n v="3180"/>
    <s v="8 Bedroom Luxury Townhouse in Midtown-Sleeps 16"/>
    <n v="2805"/>
    <s v="New York"/>
    <n v="1"/>
    <n v="0.88"/>
    <x v="1"/>
    <n v="17"/>
    <x v="0"/>
    <x v="0"/>
    <x v="1"/>
    <s v="No"/>
    <n v="16"/>
    <x v="2"/>
    <n v="2064"/>
    <n v="7.0000000000000007E-2"/>
    <n v="4.71"/>
    <x v="1"/>
    <n v="7"/>
    <s v="No"/>
    <d v="2018-02-05T00:00:00"/>
    <x v="190"/>
    <n v="139"/>
    <s v="Active"/>
    <s v="No"/>
  </r>
  <r>
    <n v="3181"/>
    <s v="Bright Room with a Private Balcony in Williamsburg"/>
    <n v="2155"/>
    <s v="New York"/>
    <n v="1"/>
    <n v="0.35"/>
    <x v="1"/>
    <n v="12"/>
    <x v="1"/>
    <x v="9"/>
    <x v="0"/>
    <s v="Yes"/>
    <n v="2"/>
    <x v="0"/>
    <n v="79"/>
    <n v="0.03"/>
    <n v="5"/>
    <x v="1"/>
    <n v="8"/>
    <s v="No"/>
    <d v="2018-08-05T00:00:00"/>
    <x v="23"/>
    <n v="88"/>
    <s v="Active"/>
    <s v="No"/>
  </r>
  <r>
    <n v="3182"/>
    <s v="Urban Oasis in Sunnyside Gardens"/>
    <n v="312"/>
    <s v="New York"/>
    <n v="1"/>
    <n v="0.88"/>
    <x v="1"/>
    <n v="26"/>
    <x v="2"/>
    <x v="19"/>
    <x v="0"/>
    <s v="Yes"/>
    <n v="2"/>
    <x v="0"/>
    <n v="70"/>
    <n v="0.03"/>
    <n v="5"/>
    <x v="1"/>
    <n v="47"/>
    <s v="No"/>
    <d v="2017-12-04T00:00:00"/>
    <x v="78"/>
    <n v="362"/>
    <s v="Active"/>
    <s v="Yes"/>
  </r>
  <r>
    <n v="3183"/>
    <s v="Stylish Townhouse with outdoor patio and backyard"/>
    <n v="149"/>
    <s v="New York"/>
    <n v="1"/>
    <n v="0.89"/>
    <x v="1"/>
    <n v="16"/>
    <x v="0"/>
    <x v="10"/>
    <x v="1"/>
    <s v="No"/>
    <n v="7"/>
    <x v="2"/>
    <n v="699"/>
    <n v="0.05"/>
    <n v="5"/>
    <x v="1"/>
    <n v="8"/>
    <s v="No"/>
    <d v="2018-01-03T00:00:00"/>
    <x v="21"/>
    <n v="178"/>
    <s v="Active"/>
    <s v="No"/>
  </r>
  <r>
    <n v="3184"/>
    <s v="Garden 1-Bedroom Apartment in Greenpoint"/>
    <n v="319"/>
    <s v="New York"/>
    <n v="1"/>
    <n v="0.5"/>
    <x v="1"/>
    <n v="11"/>
    <x v="1"/>
    <x v="8"/>
    <x v="1"/>
    <s v="No"/>
    <n v="3"/>
    <x v="1"/>
    <n v="250"/>
    <n v="0.04"/>
    <n v="5"/>
    <x v="1"/>
    <n v="40"/>
    <s v="No"/>
    <d v="2017-11-25T00:00:00"/>
    <x v="1"/>
    <n v="169"/>
    <s v="Active"/>
    <s v="No"/>
  </r>
  <r>
    <n v="3185"/>
    <s v="Chill modern garden apartment in Crown Heights"/>
    <n v="3270"/>
    <s v="New York"/>
    <n v="1"/>
    <n v="0.82"/>
    <x v="1"/>
    <n v="9"/>
    <x v="1"/>
    <x v="16"/>
    <x v="1"/>
    <s v="No"/>
    <n v="2"/>
    <x v="0"/>
    <n v="110"/>
    <n v="0.03"/>
    <n v="4.91"/>
    <x v="1"/>
    <n v="43"/>
    <s v="No"/>
    <d v="2017-12-17T00:00:00"/>
    <x v="70"/>
    <n v="88"/>
    <s v="Active"/>
    <s v="No"/>
  </r>
  <r>
    <n v="3186"/>
    <s v="Modern Whimsical Room"/>
    <n v="2740"/>
    <s v="New York"/>
    <n v="1"/>
    <n v="1"/>
    <x v="1"/>
    <n v="9"/>
    <x v="1"/>
    <x v="16"/>
    <x v="0"/>
    <s v="Yes"/>
    <n v="1"/>
    <x v="0"/>
    <n v="54"/>
    <n v="0.03"/>
    <n v="5"/>
    <x v="1"/>
    <n v="11"/>
    <s v="No"/>
    <d v="2017-11-25T00:00:00"/>
    <x v="690"/>
    <n v="0"/>
    <s v="Inactive"/>
    <s v="No"/>
  </r>
  <r>
    <n v="3187"/>
    <s v="UWS - Cozy, Artsy 1 Bedroom"/>
    <n v="1711"/>
    <s v="North Carolina"/>
    <n v="1"/>
    <n v="0.93"/>
    <x v="0"/>
    <n v="20"/>
    <x v="0"/>
    <x v="1"/>
    <x v="1"/>
    <s v="No"/>
    <n v="4"/>
    <x v="1"/>
    <n v="175"/>
    <n v="0.03"/>
    <n v="4.92"/>
    <x v="1"/>
    <n v="51"/>
    <s v="No"/>
    <d v="2017-12-10T00:00:00"/>
    <x v="195"/>
    <n v="0"/>
    <s v="Inactive"/>
    <s v="No"/>
  </r>
  <r>
    <n v="3188"/>
    <s v="Entire Home for 8 Guests, Fully Equipped"/>
    <n v="3407"/>
    <s v="New York"/>
    <n v="1"/>
    <n v="0.97"/>
    <x v="1"/>
    <n v="22"/>
    <x v="2"/>
    <x v="25"/>
    <x v="1"/>
    <s v="No"/>
    <n v="8"/>
    <x v="2"/>
    <n v="256"/>
    <n v="0.04"/>
    <n v="4.9800000000000004"/>
    <x v="1"/>
    <n v="63"/>
    <s v="No"/>
    <d v="2017-11-19T00:00:00"/>
    <x v="21"/>
    <n v="97"/>
    <s v="Active"/>
    <s v="No"/>
  </r>
  <r>
    <n v="3189"/>
    <s v="Studio Flat in Williamsburg  Ny  2/4 Guest"/>
    <n v="2943"/>
    <s v="New York"/>
    <n v="1"/>
    <n v="1"/>
    <x v="0"/>
    <n v="12"/>
    <x v="1"/>
    <x v="9"/>
    <x v="1"/>
    <s v="No"/>
    <n v="4"/>
    <x v="1"/>
    <n v="100"/>
    <n v="0.03"/>
    <n v="4.82"/>
    <x v="1"/>
    <n v="110"/>
    <s v="Yes"/>
    <d v="2018-01-12T00:00:00"/>
    <x v="14"/>
    <n v="321"/>
    <s v="Active"/>
    <s v="Yes"/>
  </r>
  <r>
    <n v="3190"/>
    <s v="Private cozy room in E. Flatbush"/>
    <n v="3409"/>
    <s v="New York"/>
    <n v="1"/>
    <n v="0.9"/>
    <x v="1"/>
    <n v="10"/>
    <x v="1"/>
    <x v="17"/>
    <x v="0"/>
    <s v="Yes"/>
    <n v="2"/>
    <x v="0"/>
    <n v="80"/>
    <n v="0.03"/>
    <n v="4.95"/>
    <x v="1"/>
    <n v="19"/>
    <s v="No"/>
    <d v="2017-11-28T00:00:00"/>
    <x v="21"/>
    <n v="270"/>
    <s v="Active"/>
    <s v="No"/>
  </r>
  <r>
    <n v="3191"/>
    <s v="Private 1BR w/ Full-sized Bed. Great Location!"/>
    <n v="3410"/>
    <s v="New York"/>
    <n v="1"/>
    <n v="1"/>
    <x v="1"/>
    <n v="12"/>
    <x v="1"/>
    <x v="9"/>
    <x v="0"/>
    <s v="Yes"/>
    <n v="2"/>
    <x v="0"/>
    <n v="100"/>
    <n v="0.03"/>
    <n v="4.9800000000000004"/>
    <x v="1"/>
    <n v="101"/>
    <s v="Yes"/>
    <d v="2017-12-03T00:00:00"/>
    <x v="160"/>
    <n v="89"/>
    <s v="Active"/>
    <s v="Yes"/>
  </r>
  <r>
    <n v="3192"/>
    <s v="Convenient Private and Cozy Environment"/>
    <n v="3411"/>
    <s v="Texas"/>
    <n v="1"/>
    <n v="0.96"/>
    <x v="0"/>
    <n v="10"/>
    <x v="1"/>
    <x v="17"/>
    <x v="0"/>
    <s v="Yes"/>
    <n v="2"/>
    <x v="0"/>
    <n v="58"/>
    <n v="0.03"/>
    <n v="4.7300000000000004"/>
    <x v="1"/>
    <n v="22"/>
    <s v="No"/>
    <d v="2017-11-25T00:00:00"/>
    <x v="536"/>
    <n v="365"/>
    <s v="Active"/>
    <s v="Yes"/>
  </r>
  <r>
    <n v="3193"/>
    <s v="3 Bed 1500 Sqft Williamsburg Ballroom Loft"/>
    <n v="609"/>
    <s v="New York"/>
    <n v="0"/>
    <n v="0.75"/>
    <x v="0"/>
    <n v="12"/>
    <x v="1"/>
    <x v="9"/>
    <x v="1"/>
    <s v="No"/>
    <n v="6"/>
    <x v="2"/>
    <n v="280"/>
    <n v="0.04"/>
    <n v="5"/>
    <x v="1"/>
    <n v="3"/>
    <s v="No"/>
    <d v="2017-12-09T00:00:00"/>
    <x v="141"/>
    <n v="138"/>
    <s v="Active"/>
    <s v="No"/>
  </r>
  <r>
    <n v="3194"/>
    <s v="Top Bunk in Co-Living Space for Men"/>
    <n v="2285"/>
    <s v="New York"/>
    <n v="1"/>
    <n v="1"/>
    <x v="1"/>
    <n v="11"/>
    <x v="1"/>
    <x v="8"/>
    <x v="2"/>
    <s v="Yes"/>
    <n v="1"/>
    <x v="0"/>
    <n v="35"/>
    <n v="0.03"/>
    <n v="5"/>
    <x v="1"/>
    <n v="17"/>
    <s v="No"/>
    <d v="2017-12-10T00:00:00"/>
    <x v="304"/>
    <n v="365"/>
    <s v="Active"/>
    <s v="Yes"/>
  </r>
  <r>
    <n v="3195"/>
    <s v="Tranquil Parkside Oasis"/>
    <n v="1577"/>
    <s v="New York"/>
    <n v="1"/>
    <n v="1"/>
    <x v="0"/>
    <n v="15"/>
    <x v="0"/>
    <x v="4"/>
    <x v="1"/>
    <s v="No"/>
    <n v="2"/>
    <x v="0"/>
    <n v="122"/>
    <n v="0.03"/>
    <n v="4.67"/>
    <x v="1"/>
    <n v="15"/>
    <s v="No"/>
    <d v="2018-02-28T00:00:00"/>
    <x v="553"/>
    <n v="269"/>
    <s v="Active"/>
    <s v="No"/>
  </r>
  <r>
    <n v="3196"/>
    <s v="Middle Bunk in Co-Living Space for Men"/>
    <n v="2285"/>
    <s v="New York"/>
    <n v="1"/>
    <n v="1"/>
    <x v="1"/>
    <n v="11"/>
    <x v="1"/>
    <x v="8"/>
    <x v="2"/>
    <s v="Yes"/>
    <n v="1"/>
    <x v="0"/>
    <n v="35"/>
    <n v="0.03"/>
    <n v="5"/>
    <x v="1"/>
    <n v="19"/>
    <s v="No"/>
    <d v="2017-11-20T00:00:00"/>
    <x v="21"/>
    <n v="365"/>
    <s v="Active"/>
    <s v="Yes"/>
  </r>
  <r>
    <n v="3197"/>
    <s v="â¤ï¸ Sunny Greenpoint Room *Great Location (Monthly)"/>
    <n v="490"/>
    <s v="New York"/>
    <n v="1"/>
    <n v="0.95"/>
    <x v="0"/>
    <n v="11"/>
    <x v="1"/>
    <x v="8"/>
    <x v="0"/>
    <s v="Yes"/>
    <n v="1"/>
    <x v="0"/>
    <n v="64"/>
    <n v="0.03"/>
    <n v="4.8899999999999997"/>
    <x v="1"/>
    <n v="9"/>
    <s v="No"/>
    <d v="2017-11-20T00:00:00"/>
    <x v="224"/>
    <n v="321"/>
    <s v="Active"/>
    <s v="No"/>
  </r>
  <r>
    <n v="3198"/>
    <s v="East Village Penthouse - Entire 2BR Loft Apartment"/>
    <n v="15"/>
    <s v="New York"/>
    <n v="1"/>
    <n v="0.91"/>
    <x v="0"/>
    <n v="15"/>
    <x v="0"/>
    <x v="4"/>
    <x v="1"/>
    <s v="No"/>
    <n v="5"/>
    <x v="1"/>
    <n v="251.04"/>
    <n v="0.04"/>
    <n v="4.24"/>
    <x v="0"/>
    <n v="21"/>
    <s v="No"/>
    <d v="2017-12-27T00:00:00"/>
    <x v="7"/>
    <n v="90"/>
    <s v="Active"/>
    <s v="No"/>
  </r>
  <r>
    <n v="3199"/>
    <s v="Bohemian chic Brooklyn floor thru"/>
    <n v="2919"/>
    <s v="New York"/>
    <n v="1"/>
    <n v="0.98"/>
    <x v="0"/>
    <n v="7"/>
    <x v="1"/>
    <x v="3"/>
    <x v="1"/>
    <s v="No"/>
    <n v="3"/>
    <x v="1"/>
    <n v="135"/>
    <n v="0.03"/>
    <n v="4.8"/>
    <x v="1"/>
    <n v="70"/>
    <s v="No"/>
    <d v="2017-12-02T00:00:00"/>
    <x v="119"/>
    <n v="284"/>
    <s v="Active"/>
    <s v="Yes"/>
  </r>
  <r>
    <n v="3200"/>
    <s v="Super Clean - Long Term Stay Williamsburg"/>
    <n v="1264"/>
    <s v="New York"/>
    <n v="0.99"/>
    <n v="0.96"/>
    <x v="1"/>
    <n v="12"/>
    <x v="1"/>
    <x v="9"/>
    <x v="1"/>
    <s v="No"/>
    <n v="2"/>
    <x v="0"/>
    <n v="149"/>
    <n v="0.03"/>
    <n v="5"/>
    <x v="1"/>
    <n v="39"/>
    <s v="No"/>
    <d v="2018-02-18T00:00:00"/>
    <x v="101"/>
    <n v="0"/>
    <s v="Inactive"/>
    <s v="No"/>
  </r>
  <r>
    <n v="3201"/>
    <s v="Garden Apartment in the Heart of Greenpoint"/>
    <n v="2293"/>
    <s v="New York"/>
    <n v="1"/>
    <n v="0.89"/>
    <x v="1"/>
    <n v="11"/>
    <x v="1"/>
    <x v="8"/>
    <x v="0"/>
    <s v="Yes"/>
    <n v="2"/>
    <x v="0"/>
    <n v="180"/>
    <n v="0.03"/>
    <n v="5"/>
    <x v="1"/>
    <n v="28"/>
    <s v="No"/>
    <d v="2018-04-04T00:00:00"/>
    <x v="24"/>
    <n v="289"/>
    <s v="Active"/>
    <s v="No"/>
  </r>
  <r>
    <n v="3202"/>
    <s v="East Village Penthouse - Private Bedroom"/>
    <n v="15"/>
    <s v="New York"/>
    <n v="1"/>
    <n v="0.91"/>
    <x v="0"/>
    <n v="15"/>
    <x v="0"/>
    <x v="4"/>
    <x v="0"/>
    <s v="Yes"/>
    <n v="2"/>
    <x v="0"/>
    <n v="101"/>
    <n v="0.03"/>
    <n v="4.6500000000000004"/>
    <x v="1"/>
    <n v="43"/>
    <s v="No"/>
    <d v="2017-12-21T00:00:00"/>
    <x v="32"/>
    <n v="90"/>
    <s v="Active"/>
    <s v="No"/>
  </r>
  <r>
    <n v="3203"/>
    <s v="Artful loft â˜… NYC â˜… Chelsea"/>
    <n v="1345"/>
    <s v="New York"/>
    <n v="1"/>
    <n v="0.98"/>
    <x v="1"/>
    <n v="13"/>
    <x v="0"/>
    <x v="7"/>
    <x v="1"/>
    <s v="No"/>
    <n v="6"/>
    <x v="2"/>
    <n v="675"/>
    <n v="0.05"/>
    <n v="5"/>
    <x v="1"/>
    <n v="7"/>
    <s v="No"/>
    <d v="2019-05-21T00:00:00"/>
    <x v="23"/>
    <n v="301"/>
    <s v="Active"/>
    <s v="No"/>
  </r>
  <r>
    <n v="3204"/>
    <s v="Slice of Heaven @ 811"/>
    <n v="3086"/>
    <s v="New York"/>
    <n v="1"/>
    <n v="1"/>
    <x v="1"/>
    <n v="9"/>
    <x v="1"/>
    <x v="16"/>
    <x v="1"/>
    <s v="No"/>
    <n v="5"/>
    <x v="1"/>
    <n v="250"/>
    <n v="0.04"/>
    <n v="4.9800000000000004"/>
    <x v="1"/>
    <n v="57"/>
    <s v="No"/>
    <d v="2017-12-21T00:00:00"/>
    <x v="405"/>
    <n v="90"/>
    <s v="Active"/>
    <s v="Yes"/>
  </r>
  <r>
    <n v="3205"/>
    <s v="Private Bedroom with Private Entrance in Brooklyn."/>
    <n v="2830"/>
    <s v="New York"/>
    <n v="1"/>
    <n v="0.92"/>
    <x v="0"/>
    <n v="8"/>
    <x v="1"/>
    <x v="11"/>
    <x v="0"/>
    <s v="Yes"/>
    <n v="1"/>
    <x v="0"/>
    <n v="40"/>
    <n v="0.03"/>
    <n v="4.72"/>
    <x v="1"/>
    <n v="25"/>
    <s v="No"/>
    <d v="2017-12-11T00:00:00"/>
    <x v="141"/>
    <n v="21"/>
    <s v="Active"/>
    <s v="Yes"/>
  </r>
  <r>
    <n v="3206"/>
    <s v="Great Home &amp; Host, next to #1 train"/>
    <n v="2694"/>
    <s v="New York"/>
    <n v="1"/>
    <n v="1"/>
    <x v="1"/>
    <n v="16"/>
    <x v="0"/>
    <x v="10"/>
    <x v="0"/>
    <s v="Yes"/>
    <n v="2"/>
    <x v="0"/>
    <n v="65"/>
    <n v="0.03"/>
    <n v="4.92"/>
    <x v="1"/>
    <n v="13"/>
    <s v="No"/>
    <d v="2017-12-18T00:00:00"/>
    <x v="432"/>
    <n v="0"/>
    <s v="Inactive"/>
    <s v="Yes"/>
  </r>
  <r>
    <n v="3207"/>
    <s v="Speakeasy Loft for Events with staff included"/>
    <n v="3363"/>
    <s v="New York"/>
    <n v="0.67"/>
    <n v="0.5"/>
    <x v="0"/>
    <n v="18"/>
    <x v="0"/>
    <x v="20"/>
    <x v="1"/>
    <s v="No"/>
    <n v="16"/>
    <x v="2"/>
    <n v="2257"/>
    <n v="7.0000000000000007E-2"/>
    <n v="4.92"/>
    <x v="1"/>
    <n v="24"/>
    <s v="No"/>
    <d v="2018-01-04T00:00:00"/>
    <x v="399"/>
    <n v="179"/>
    <s v="Active"/>
    <s v="No"/>
  </r>
  <r>
    <n v="3208"/>
    <s v="East Village Â· Architectural Â·Pied Ã Terre Â·w/Lift"/>
    <n v="3388"/>
    <s v="California"/>
    <n v="1"/>
    <n v="0.82"/>
    <x v="1"/>
    <n v="15"/>
    <x v="0"/>
    <x v="4"/>
    <x v="1"/>
    <s v="No"/>
    <n v="2"/>
    <x v="0"/>
    <n v="244"/>
    <n v="0.04"/>
    <n v="4.87"/>
    <x v="1"/>
    <n v="15"/>
    <s v="No"/>
    <d v="2018-01-13T00:00:00"/>
    <x v="72"/>
    <n v="362"/>
    <s v="Active"/>
    <s v="No"/>
  </r>
  <r>
    <n v="3209"/>
    <s v="LA COURONNE - Sophisticated Spacious 3 BDRM 2 BTHS"/>
    <n v="3413"/>
    <s v="New York"/>
    <n v="1"/>
    <n v="0.79"/>
    <x v="1"/>
    <n v="9"/>
    <x v="1"/>
    <x v="16"/>
    <x v="1"/>
    <s v="No"/>
    <n v="10"/>
    <x v="2"/>
    <n v="349"/>
    <n v="0.04"/>
    <n v="4.99"/>
    <x v="1"/>
    <n v="113"/>
    <s v="Yes"/>
    <d v="2017-12-10T00:00:00"/>
    <x v="198"/>
    <n v="325"/>
    <s v="Active"/>
    <s v="No"/>
  </r>
  <r>
    <n v="3210"/>
    <s v="é˜³å…‰ä¹‹å®¶"/>
    <n v="3416"/>
    <s v="New York"/>
    <n v="1"/>
    <n v="0.55000000000000004"/>
    <x v="1"/>
    <n v="22"/>
    <x v="2"/>
    <x v="25"/>
    <x v="0"/>
    <s v="Yes"/>
    <n v="2"/>
    <x v="0"/>
    <n v="48"/>
    <n v="0.03"/>
    <n v="4.93"/>
    <x v="1"/>
    <n v="15"/>
    <s v="No"/>
    <d v="2017-12-02T00:00:00"/>
    <x v="62"/>
    <n v="179"/>
    <s v="Active"/>
    <s v="No"/>
  </r>
  <r>
    <n v="3211"/>
    <s v="Quiet &amp; Bright 1 Bedroom in Downtown Flushing"/>
    <n v="1086"/>
    <s v="New York"/>
    <n v="1"/>
    <n v="1"/>
    <x v="1"/>
    <n v="22"/>
    <x v="2"/>
    <x v="25"/>
    <x v="1"/>
    <s v="No"/>
    <n v="4"/>
    <x v="1"/>
    <n v="100"/>
    <n v="0.03"/>
    <n v="4.5999999999999996"/>
    <x v="1"/>
    <n v="5"/>
    <s v="No"/>
    <d v="2018-09-14T00:00:00"/>
    <x v="129"/>
    <n v="335"/>
    <s v="Active"/>
    <s v="Yes"/>
  </r>
  <r>
    <n v="3212"/>
    <s v="Bushwick private 10 foot ceiling dwelling"/>
    <n v="3249"/>
    <s v="New York"/>
    <n v="1"/>
    <n v="0.99"/>
    <x v="1"/>
    <n v="8"/>
    <x v="1"/>
    <x v="11"/>
    <x v="0"/>
    <s v="Yes"/>
    <n v="3"/>
    <x v="1"/>
    <n v="54"/>
    <n v="0.03"/>
    <n v="4.79"/>
    <x v="1"/>
    <n v="24"/>
    <s v="No"/>
    <d v="2018-01-02T00:00:00"/>
    <x v="41"/>
    <n v="180"/>
    <s v="Active"/>
    <s v="No"/>
  </r>
  <r>
    <n v="3213"/>
    <s v="Clean, Comfy and Central Midtown Haven!"/>
    <n v="1257"/>
    <s v="New York"/>
    <n v="1"/>
    <n v="1"/>
    <x v="1"/>
    <n v="18"/>
    <x v="0"/>
    <x v="20"/>
    <x v="1"/>
    <s v="No"/>
    <n v="2"/>
    <x v="0"/>
    <n v="170"/>
    <n v="0.03"/>
    <n v="4.83"/>
    <x v="1"/>
    <n v="53"/>
    <s v="No"/>
    <d v="2018-01-05T00:00:00"/>
    <x v="0"/>
    <n v="0"/>
    <s v="Inactive"/>
    <s v="Yes"/>
  </r>
  <r>
    <n v="3214"/>
    <s v="Suite Too at Bryant Manor"/>
    <n v="2781"/>
    <s v="New York"/>
    <n v="1"/>
    <n v="0.99"/>
    <x v="0"/>
    <n v="16"/>
    <x v="0"/>
    <x v="10"/>
    <x v="1"/>
    <s v="No"/>
    <n v="4"/>
    <x v="1"/>
    <n v="250"/>
    <n v="0.04"/>
    <n v="4.68"/>
    <x v="1"/>
    <n v="98"/>
    <s v="No"/>
    <d v="2017-12-03T00:00:00"/>
    <x v="70"/>
    <n v="339"/>
    <s v="Active"/>
    <s v="No"/>
  </r>
  <r>
    <n v="3215"/>
    <s v="Luxurious sunny loft in the heart of Williamsburg"/>
    <n v="1542"/>
    <s v="New York"/>
    <n v="1"/>
    <n v="0.82"/>
    <x v="1"/>
    <n v="12"/>
    <x v="1"/>
    <x v="9"/>
    <x v="1"/>
    <s v="No"/>
    <n v="4"/>
    <x v="1"/>
    <n v="275"/>
    <n v="0.04"/>
    <n v="5"/>
    <x v="1"/>
    <n v="35"/>
    <s v="No"/>
    <d v="2017-12-11T00:00:00"/>
    <x v="58"/>
    <n v="345"/>
    <s v="Active"/>
    <s v="No"/>
  </r>
  <r>
    <n v="3216"/>
    <s v="Kingsize bedroom in Harlem brownstone"/>
    <n v="1324"/>
    <s v="New York"/>
    <n v="1"/>
    <n v="0.95"/>
    <x v="1"/>
    <n v="16"/>
    <x v="0"/>
    <x v="10"/>
    <x v="0"/>
    <s v="Yes"/>
    <n v="2"/>
    <x v="0"/>
    <n v="86"/>
    <n v="0.03"/>
    <n v="4.99"/>
    <x v="1"/>
    <n v="169"/>
    <s v="Yes"/>
    <d v="2017-11-25T00:00:00"/>
    <x v="29"/>
    <n v="108"/>
    <s v="Active"/>
    <s v="No"/>
  </r>
  <r>
    <n v="3217"/>
    <s v="Sleep on a Casper in the heart of Greenpoint"/>
    <n v="2046"/>
    <s v="New York"/>
    <n v="1"/>
    <n v="0.71"/>
    <x v="0"/>
    <n v="11"/>
    <x v="1"/>
    <x v="8"/>
    <x v="1"/>
    <s v="No"/>
    <n v="4"/>
    <x v="1"/>
    <n v="136"/>
    <n v="0.03"/>
    <n v="5"/>
    <x v="1"/>
    <n v="13"/>
    <s v="No"/>
    <d v="2017-11-30T00:00:00"/>
    <x v="200"/>
    <n v="0"/>
    <s v="Inactive"/>
    <s v="No"/>
  </r>
  <r>
    <n v="3218"/>
    <s v="Spacious 2-bedroom Apt in Heart of Greenpoint"/>
    <n v="1547"/>
    <s v="New York"/>
    <n v="1"/>
    <n v="0.93"/>
    <x v="1"/>
    <n v="11"/>
    <x v="1"/>
    <x v="8"/>
    <x v="1"/>
    <s v="No"/>
    <n v="6"/>
    <x v="2"/>
    <n v="129"/>
    <n v="0.03"/>
    <n v="4.99"/>
    <x v="1"/>
    <n v="145"/>
    <s v="Yes"/>
    <d v="2017-11-26T00:00:00"/>
    <x v="186"/>
    <n v="77"/>
    <s v="Active"/>
    <s v="No"/>
  </r>
  <r>
    <n v="3219"/>
    <s v="A Suite Stay"/>
    <n v="3408"/>
    <s v="New York"/>
    <n v="1"/>
    <n v="0.95"/>
    <x v="1"/>
    <n v="14"/>
    <x v="0"/>
    <x v="2"/>
    <x v="1"/>
    <s v="No"/>
    <n v="6"/>
    <x v="2"/>
    <n v="137"/>
    <n v="0.03"/>
    <n v="4.91"/>
    <x v="1"/>
    <n v="92"/>
    <s v="No"/>
    <d v="2017-12-11T00:00:00"/>
    <x v="180"/>
    <n v="96"/>
    <s v="Active"/>
    <s v="No"/>
  </r>
  <r>
    <n v="3220"/>
    <s v="Modern Private Rm in Greenpoint/Williamsburg"/>
    <n v="715"/>
    <s v="California"/>
    <n v="1"/>
    <n v="0.95"/>
    <x v="0"/>
    <n v="11"/>
    <x v="1"/>
    <x v="8"/>
    <x v="0"/>
    <s v="Yes"/>
    <n v="2"/>
    <x v="0"/>
    <n v="55"/>
    <n v="0.03"/>
    <n v="4.6500000000000004"/>
    <x v="1"/>
    <n v="51"/>
    <s v="No"/>
    <d v="2017-11-22T00:00:00"/>
    <x v="304"/>
    <n v="321"/>
    <s v="Active"/>
    <s v="Yes"/>
  </r>
  <r>
    <n v="3221"/>
    <s v="house on the hill with free parking in NYC!"/>
    <n v="466"/>
    <s v="New York"/>
    <n v="1"/>
    <n v="0.92"/>
    <x v="0"/>
    <n v="28"/>
    <x v="3"/>
    <x v="28"/>
    <x v="0"/>
    <s v="Yes"/>
    <n v="4"/>
    <x v="1"/>
    <n v="175"/>
    <n v="0.03"/>
    <n v="4.82"/>
    <x v="1"/>
    <n v="88"/>
    <s v="No"/>
    <d v="2017-11-24T00:00:00"/>
    <x v="14"/>
    <n v="197"/>
    <s v="Active"/>
    <s v="No"/>
  </r>
  <r>
    <n v="3222"/>
    <s v="Beautiful bedroom + private bathroom in Bed-Stuy"/>
    <n v="3419"/>
    <s v="New York"/>
    <n v="1"/>
    <n v="0.81"/>
    <x v="0"/>
    <n v="7"/>
    <x v="1"/>
    <x v="3"/>
    <x v="0"/>
    <s v="Yes"/>
    <n v="2"/>
    <x v="0"/>
    <n v="48"/>
    <n v="0.03"/>
    <n v="4.17"/>
    <x v="0"/>
    <n v="6"/>
    <s v="No"/>
    <d v="2017-12-13T00:00:00"/>
    <x v="178"/>
    <n v="318"/>
    <s v="Active"/>
    <s v="Yes"/>
  </r>
  <r>
    <n v="3223"/>
    <s v="Private basement studio in Greenpoint"/>
    <n v="1316"/>
    <s v="New York"/>
    <n v="0.9"/>
    <n v="0.37"/>
    <x v="0"/>
    <n v="11"/>
    <x v="1"/>
    <x v="8"/>
    <x v="1"/>
    <s v="No"/>
    <n v="4"/>
    <x v="1"/>
    <n v="47"/>
    <n v="0.03"/>
    <n v="4.63"/>
    <x v="1"/>
    <n v="16"/>
    <s v="No"/>
    <d v="2018-02-18T00:00:00"/>
    <x v="199"/>
    <n v="34"/>
    <s v="Active"/>
    <s v="No"/>
  </r>
  <r>
    <n v="3224"/>
    <s v="Bed-Stuy modern one bedroom plus private bathroom"/>
    <n v="3419"/>
    <s v="New York"/>
    <n v="1"/>
    <n v="0.81"/>
    <x v="0"/>
    <n v="7"/>
    <x v="1"/>
    <x v="3"/>
    <x v="0"/>
    <s v="Yes"/>
    <n v="2"/>
    <x v="0"/>
    <n v="45"/>
    <n v="0.03"/>
    <n v="4.5"/>
    <x v="1"/>
    <n v="6"/>
    <s v="No"/>
    <d v="2017-11-28T00:00:00"/>
    <x v="471"/>
    <n v="350"/>
    <s v="Active"/>
    <s v="Yes"/>
  </r>
  <r>
    <n v="3225"/>
    <s v="Sunny and Spacious 3 Bedroom near Central Park"/>
    <n v="3420"/>
    <s v="New York"/>
    <n v="1"/>
    <n v="0.4"/>
    <x v="0"/>
    <n v="16"/>
    <x v="0"/>
    <x v="10"/>
    <x v="1"/>
    <s v="No"/>
    <n v="5"/>
    <x v="1"/>
    <n v="243.57"/>
    <n v="0.04"/>
    <n v="5"/>
    <x v="1"/>
    <n v="20"/>
    <s v="No"/>
    <d v="2018-01-01T00:00:00"/>
    <x v="263"/>
    <n v="179"/>
    <s v="Active"/>
    <s v="No"/>
  </r>
  <r>
    <n v="3226"/>
    <s v="Sunny Private Bedroom w/ Private Bathroom!"/>
    <n v="1742"/>
    <s v="New York"/>
    <n v="1"/>
    <n v="0.81"/>
    <x v="0"/>
    <n v="12"/>
    <x v="1"/>
    <x v="9"/>
    <x v="0"/>
    <s v="Yes"/>
    <n v="3"/>
    <x v="1"/>
    <n v="65"/>
    <n v="0.03"/>
    <n v="4.6500000000000004"/>
    <x v="1"/>
    <n v="77"/>
    <s v="No"/>
    <d v="2017-12-17T00:00:00"/>
    <x v="3"/>
    <n v="364"/>
    <s v="Active"/>
    <s v="No"/>
  </r>
  <r>
    <n v="3227"/>
    <s v="Beautiful bed bed room"/>
    <n v="3126"/>
    <s v="New York"/>
    <n v="1"/>
    <n v="1"/>
    <x v="0"/>
    <n v="23"/>
    <x v="2"/>
    <x v="6"/>
    <x v="0"/>
    <s v="Yes"/>
    <n v="2"/>
    <x v="0"/>
    <n v="50"/>
    <n v="0.03"/>
    <n v="4.72"/>
    <x v="1"/>
    <n v="36"/>
    <s v="No"/>
    <d v="2019-01-14T00:00:00"/>
    <x v="13"/>
    <n v="310"/>
    <s v="Active"/>
    <s v="Yes"/>
  </r>
  <r>
    <n v="3228"/>
    <s v="Designer Condo with Lofted Mezzanine"/>
    <n v="1603"/>
    <s v="New York"/>
    <n v="0"/>
    <n v="0.92"/>
    <x v="0"/>
    <n v="12"/>
    <x v="1"/>
    <x v="9"/>
    <x v="1"/>
    <s v="No"/>
    <n v="5"/>
    <x v="1"/>
    <n v="364"/>
    <n v="0.04"/>
    <n v="4.5999999999999996"/>
    <x v="1"/>
    <n v="25"/>
    <s v="No"/>
    <d v="2018-01-02T00:00:00"/>
    <x v="21"/>
    <n v="365"/>
    <s v="Active"/>
    <s v="No"/>
  </r>
  <r>
    <n v="3229"/>
    <s v="East Harlem Pied A Terre"/>
    <n v="1743"/>
    <s v="New York"/>
    <n v="1"/>
    <n v="0.92"/>
    <x v="1"/>
    <n v="14"/>
    <x v="0"/>
    <x v="2"/>
    <x v="1"/>
    <s v="No"/>
    <n v="4"/>
    <x v="1"/>
    <n v="300"/>
    <n v="0.04"/>
    <n v="4.92"/>
    <x v="1"/>
    <n v="59"/>
    <s v="No"/>
    <d v="2018-03-25T00:00:00"/>
    <x v="25"/>
    <n v="352"/>
    <s v="Active"/>
    <s v="No"/>
  </r>
  <r>
    <n v="3230"/>
    <s v="Newly private room in best Co-Living"/>
    <n v="3419"/>
    <s v="New York"/>
    <n v="1"/>
    <n v="0.81"/>
    <x v="0"/>
    <n v="7"/>
    <x v="1"/>
    <x v="3"/>
    <x v="0"/>
    <s v="Yes"/>
    <n v="2"/>
    <x v="0"/>
    <n v="45"/>
    <n v="0.03"/>
    <n v="5"/>
    <x v="1"/>
    <n v="4"/>
    <s v="No"/>
    <d v="2017-12-08T00:00:00"/>
    <x v="443"/>
    <n v="348"/>
    <s v="Active"/>
    <s v="Yes"/>
  </r>
  <r>
    <n v="3231"/>
    <s v="Need a Beautiful place to stay?"/>
    <n v="863"/>
    <s v="New York"/>
    <n v="1"/>
    <n v="1"/>
    <x v="0"/>
    <n v="9"/>
    <x v="1"/>
    <x v="16"/>
    <x v="0"/>
    <s v="Yes"/>
    <n v="1"/>
    <x v="0"/>
    <n v="35"/>
    <n v="0.03"/>
    <n v="4"/>
    <x v="0"/>
    <n v="4"/>
    <s v="No"/>
    <d v="2019-10-25T00:00:00"/>
    <x v="299"/>
    <n v="44"/>
    <s v="Active"/>
    <s v="No"/>
  </r>
  <r>
    <n v="3232"/>
    <s v="Luxury Williamsburg 2-Story Apartment w/ Patio"/>
    <n v="747"/>
    <s v="New York"/>
    <n v="1"/>
    <n v="0.67"/>
    <x v="0"/>
    <n v="12"/>
    <x v="1"/>
    <x v="9"/>
    <x v="1"/>
    <s v="No"/>
    <n v="3"/>
    <x v="1"/>
    <n v="347"/>
    <n v="0.04"/>
    <n v="4.93"/>
    <x v="1"/>
    <n v="28"/>
    <s v="No"/>
    <d v="2017-12-11T00:00:00"/>
    <x v="427"/>
    <n v="166"/>
    <s v="Active"/>
    <s v="No"/>
  </r>
  <r>
    <n v="3233"/>
    <s v="Quiet and Sunny Williamsburg One Bedroom!"/>
    <n v="2591"/>
    <s v="New York"/>
    <n v="0.5"/>
    <n v="0.2"/>
    <x v="0"/>
    <n v="12"/>
    <x v="1"/>
    <x v="9"/>
    <x v="1"/>
    <s v="No"/>
    <n v="3"/>
    <x v="1"/>
    <n v="100"/>
    <n v="0.03"/>
    <n v="5"/>
    <x v="1"/>
    <n v="3"/>
    <s v="No"/>
    <d v="2019-06-27T00:00:00"/>
    <x v="474"/>
    <n v="181"/>
    <s v="Active"/>
    <s v="Yes"/>
  </r>
  <r>
    <n v="3234"/>
    <s v="$4m CELEBRITY HOUSE with above ground pool."/>
    <n v="1166"/>
    <s v="New York"/>
    <n v="1"/>
    <n v="0.98"/>
    <x v="1"/>
    <n v="16"/>
    <x v="0"/>
    <x v="10"/>
    <x v="1"/>
    <s v="No"/>
    <n v="16"/>
    <x v="2"/>
    <n v="800"/>
    <n v="0.05"/>
    <n v="5"/>
    <x v="1"/>
    <n v="50"/>
    <s v="No"/>
    <d v="2018-02-13T00:00:00"/>
    <x v="66"/>
    <n v="365"/>
    <s v="Active"/>
    <s v="No"/>
  </r>
  <r>
    <n v="3235"/>
    <s v="Cozy Urban Retreat"/>
    <n v="1799"/>
    <s v="New York"/>
    <n v="0.92"/>
    <n v="1"/>
    <x v="1"/>
    <n v="9"/>
    <x v="1"/>
    <x v="16"/>
    <x v="1"/>
    <s v="No"/>
    <n v="4"/>
    <x v="1"/>
    <n v="75"/>
    <n v="0.03"/>
    <n v="5"/>
    <x v="1"/>
    <n v="9"/>
    <s v="No"/>
    <d v="2018-03-18T00:00:00"/>
    <x v="37"/>
    <n v="231"/>
    <s v="Active"/>
    <s v="Yes"/>
  </r>
  <r>
    <n v="3236"/>
    <s v="Huge Room in East Harlem on Madison Avenue"/>
    <n v="3418"/>
    <s v="New York"/>
    <n v="1"/>
    <n v="1"/>
    <x v="1"/>
    <n v="14"/>
    <x v="0"/>
    <x v="2"/>
    <x v="0"/>
    <s v="Yes"/>
    <n v="3"/>
    <x v="1"/>
    <n v="95"/>
    <n v="0.03"/>
    <n v="4.91"/>
    <x v="1"/>
    <n v="123"/>
    <s v="Yes"/>
    <d v="2017-12-10T00:00:00"/>
    <x v="90"/>
    <n v="134"/>
    <s v="Active"/>
    <s v="No"/>
  </r>
  <r>
    <n v="3237"/>
    <s v="Cozy private room, 10 mins away from Central Park!"/>
    <n v="3406"/>
    <s v="New York"/>
    <n v="1"/>
    <n v="0.96"/>
    <x v="1"/>
    <n v="14"/>
    <x v="0"/>
    <x v="2"/>
    <x v="0"/>
    <s v="Yes"/>
    <n v="1"/>
    <x v="0"/>
    <n v="100"/>
    <n v="0.03"/>
    <n v="4.91"/>
    <x v="1"/>
    <n v="145"/>
    <s v="Yes"/>
    <d v="2017-12-08T00:00:00"/>
    <x v="119"/>
    <n v="365"/>
    <s v="Active"/>
    <s v="Yes"/>
  </r>
  <r>
    <n v="3238"/>
    <s v="Entire Loft Style 1BR Apartment in Greenpoint"/>
    <n v="3077"/>
    <s v="New York"/>
    <n v="1"/>
    <n v="0.62"/>
    <x v="1"/>
    <n v="11"/>
    <x v="1"/>
    <x v="8"/>
    <x v="1"/>
    <s v="No"/>
    <n v="2"/>
    <x v="0"/>
    <n v="180"/>
    <n v="0.03"/>
    <n v="5"/>
    <x v="1"/>
    <n v="53"/>
    <s v="No"/>
    <d v="2017-12-10T00:00:00"/>
    <x v="17"/>
    <n v="14"/>
    <s v="Active"/>
    <s v="No"/>
  </r>
  <r>
    <n v="3239"/>
    <s v="Relaxing large middle room"/>
    <n v="3249"/>
    <s v="New York"/>
    <n v="1"/>
    <n v="0.99"/>
    <x v="1"/>
    <n v="8"/>
    <x v="1"/>
    <x v="11"/>
    <x v="0"/>
    <s v="Yes"/>
    <n v="3"/>
    <x v="1"/>
    <n v="52"/>
    <n v="0.03"/>
    <n v="4.88"/>
    <x v="1"/>
    <n v="26"/>
    <s v="No"/>
    <d v="2017-12-26T00:00:00"/>
    <x v="55"/>
    <n v="180"/>
    <s v="Active"/>
    <s v="No"/>
  </r>
  <r>
    <n v="3240"/>
    <s v="Humongous 10 feet ceiling room"/>
    <n v="3249"/>
    <s v="New York"/>
    <n v="1"/>
    <n v="0.99"/>
    <x v="1"/>
    <n v="8"/>
    <x v="1"/>
    <x v="11"/>
    <x v="0"/>
    <s v="Yes"/>
    <n v="3"/>
    <x v="1"/>
    <n v="62"/>
    <n v="0.03"/>
    <n v="4.8899999999999997"/>
    <x v="1"/>
    <n v="28"/>
    <s v="No"/>
    <d v="2017-12-30T00:00:00"/>
    <x v="491"/>
    <n v="180"/>
    <s v="Active"/>
    <s v="Yes"/>
  </r>
  <r>
    <n v="3241"/>
    <s v="Cosy 2-Bedroom in Bubbly Part of Manhattan"/>
    <n v="2233"/>
    <s v="New York"/>
    <n v="1"/>
    <n v="1"/>
    <x v="0"/>
    <n v="16"/>
    <x v="0"/>
    <x v="10"/>
    <x v="1"/>
    <s v="No"/>
    <n v="4"/>
    <x v="1"/>
    <n v="209"/>
    <n v="0.04"/>
    <n v="5"/>
    <x v="1"/>
    <n v="9"/>
    <s v="No"/>
    <d v="2017-12-07T00:00:00"/>
    <x v="25"/>
    <n v="0"/>
    <s v="Inactive"/>
    <s v="Yes"/>
  </r>
  <r>
    <n v="3242"/>
    <s v="Clean, Safe + Spacious 2 Bedroom, 2 Bath in Harlem"/>
    <n v="883"/>
    <s v="New York"/>
    <n v="0.9"/>
    <n v="0.33"/>
    <x v="0"/>
    <n v="14"/>
    <x v="0"/>
    <x v="2"/>
    <x v="1"/>
    <s v="No"/>
    <n v="6"/>
    <x v="2"/>
    <n v="85"/>
    <n v="0.03"/>
    <n v="4.63"/>
    <x v="1"/>
    <n v="8"/>
    <s v="No"/>
    <d v="2018-01-02T00:00:00"/>
    <x v="316"/>
    <n v="2"/>
    <s v="Active"/>
    <s v="No"/>
  </r>
  <r>
    <n v="3243"/>
    <s v="Bright and Sunny Room in Williamsburg"/>
    <n v="1875"/>
    <s v="New York"/>
    <n v="0"/>
    <n v="0.74"/>
    <x v="0"/>
    <n v="12"/>
    <x v="1"/>
    <x v="9"/>
    <x v="0"/>
    <s v="Yes"/>
    <n v="2"/>
    <x v="0"/>
    <n v="60"/>
    <n v="0.03"/>
    <n v="4.96"/>
    <x v="1"/>
    <n v="49"/>
    <s v="No"/>
    <d v="2018-10-02T00:00:00"/>
    <x v="168"/>
    <n v="89"/>
    <s v="Active"/>
    <s v="No"/>
  </r>
  <r>
    <n v="3244"/>
    <s v="Bed-Stuy modern private room near Williamsburg"/>
    <n v="3419"/>
    <s v="New York"/>
    <n v="1"/>
    <n v="0.81"/>
    <x v="0"/>
    <n v="7"/>
    <x v="1"/>
    <x v="3"/>
    <x v="0"/>
    <s v="Yes"/>
    <n v="2"/>
    <x v="0"/>
    <n v="45"/>
    <n v="0.03"/>
    <n v="4.25"/>
    <x v="0"/>
    <n v="4"/>
    <s v="No"/>
    <d v="2018-01-20T00:00:00"/>
    <x v="7"/>
    <n v="365"/>
    <s v="Active"/>
    <s v="Yes"/>
  </r>
  <r>
    <n v="3245"/>
    <s v="East Harlem Room(#2) on Madison Avenue"/>
    <n v="3418"/>
    <s v="New York"/>
    <n v="1"/>
    <n v="1"/>
    <x v="1"/>
    <n v="14"/>
    <x v="0"/>
    <x v="2"/>
    <x v="0"/>
    <s v="Yes"/>
    <n v="2"/>
    <x v="0"/>
    <n v="75"/>
    <n v="0.03"/>
    <n v="4.92"/>
    <x v="1"/>
    <n v="79"/>
    <s v="No"/>
    <d v="2017-12-16T00:00:00"/>
    <x v="106"/>
    <n v="0"/>
    <s v="Inactive"/>
    <s v="No"/>
  </r>
  <r>
    <n v="3246"/>
    <s v="Williamsburg 3-Bed Townhouse w/ Garden by L Train"/>
    <n v="657"/>
    <s v="New York"/>
    <n v="1"/>
    <n v="1"/>
    <x v="0"/>
    <n v="12"/>
    <x v="1"/>
    <x v="9"/>
    <x v="1"/>
    <s v="No"/>
    <n v="6"/>
    <x v="2"/>
    <n v="250"/>
    <n v="0.04"/>
    <n v="4.82"/>
    <x v="1"/>
    <n v="33"/>
    <s v="No"/>
    <d v="2018-01-02T00:00:00"/>
    <x v="65"/>
    <n v="230"/>
    <s v="Active"/>
    <s v="No"/>
  </r>
  <r>
    <n v="3247"/>
    <s v="Amazing Room Suite - Williamsburg"/>
    <n v="2627"/>
    <s v="New York"/>
    <n v="1"/>
    <n v="0.99"/>
    <x v="0"/>
    <n v="12"/>
    <x v="1"/>
    <x v="9"/>
    <x v="0"/>
    <s v="Yes"/>
    <n v="1"/>
    <x v="0"/>
    <n v="45"/>
    <n v="0.03"/>
    <n v="4.9000000000000004"/>
    <x v="1"/>
    <n v="31"/>
    <s v="No"/>
    <d v="2017-12-30T00:00:00"/>
    <x v="58"/>
    <n v="0"/>
    <s v="Inactive"/>
    <s v="No"/>
  </r>
  <r>
    <n v="3248"/>
    <s v="CLEAN, BRIGHT, and MODERN 3 bedroom  Brooklyn apt."/>
    <n v="1883"/>
    <s v="New York"/>
    <n v="0.8"/>
    <n v="0.94"/>
    <x v="0"/>
    <n v="7"/>
    <x v="1"/>
    <x v="3"/>
    <x v="1"/>
    <s v="No"/>
    <n v="8"/>
    <x v="2"/>
    <n v="115"/>
    <n v="0.03"/>
    <n v="4.9000000000000004"/>
    <x v="1"/>
    <n v="126"/>
    <s v="Yes"/>
    <d v="2017-12-09T00:00:00"/>
    <x v="58"/>
    <n v="269"/>
    <s v="Active"/>
    <s v="No"/>
  </r>
  <r>
    <n v="3249"/>
    <s v="Great apartment in the heart of Manhattan!"/>
    <n v="1880"/>
    <s v="Florida"/>
    <n v="1"/>
    <n v="0.99"/>
    <x v="0"/>
    <n v="17"/>
    <x v="0"/>
    <x v="0"/>
    <x v="1"/>
    <s v="No"/>
    <n v="5"/>
    <x v="1"/>
    <n v="89"/>
    <n v="0.03"/>
    <n v="4.49"/>
    <x v="0"/>
    <n v="182"/>
    <s v="No"/>
    <d v="2017-12-10T00:00:00"/>
    <x v="160"/>
    <n v="322"/>
    <s v="Active"/>
    <s v="Yes"/>
  </r>
  <r>
    <n v="3250"/>
    <s v="Designer Tudor Townhouse with Chef's Kitchen!"/>
    <n v="838"/>
    <s v="New York"/>
    <n v="1"/>
    <n v="1"/>
    <x v="0"/>
    <n v="9"/>
    <x v="1"/>
    <x v="16"/>
    <x v="1"/>
    <s v="No"/>
    <n v="5"/>
    <x v="1"/>
    <n v="243"/>
    <n v="0.04"/>
    <n v="5"/>
    <x v="1"/>
    <n v="19"/>
    <s v="No"/>
    <d v="2018-01-01T00:00:00"/>
    <x v="453"/>
    <n v="0"/>
    <s v="Inactive"/>
    <s v="Yes"/>
  </r>
  <r>
    <n v="3251"/>
    <s v="New Luxury Harlem Condo 2 bedrooms with Garden"/>
    <n v="3426"/>
    <s v="New York"/>
    <n v="0.8"/>
    <n v="0.97"/>
    <x v="0"/>
    <n v="14"/>
    <x v="0"/>
    <x v="2"/>
    <x v="1"/>
    <s v="No"/>
    <n v="6"/>
    <x v="2"/>
    <n v="175"/>
    <n v="0.03"/>
    <n v="4.51"/>
    <x v="1"/>
    <n v="49"/>
    <s v="No"/>
    <d v="2018-01-02T00:00:00"/>
    <x v="283"/>
    <n v="355"/>
    <s v="Active"/>
    <s v="No"/>
  </r>
  <r>
    <n v="3252"/>
    <s v="Spacious sunny one bedroom apartment with balcony"/>
    <n v="540"/>
    <s v="New York"/>
    <n v="1"/>
    <n v="0.42"/>
    <x v="0"/>
    <n v="12"/>
    <x v="1"/>
    <x v="9"/>
    <x v="1"/>
    <s v="No"/>
    <n v="2"/>
    <x v="0"/>
    <n v="160"/>
    <n v="0.03"/>
    <n v="5"/>
    <x v="1"/>
    <n v="20"/>
    <s v="No"/>
    <d v="2018-04-03T00:00:00"/>
    <x v="269"/>
    <n v="45"/>
    <s v="Active"/>
    <s v="No"/>
  </r>
  <r>
    <n v="3253"/>
    <s v="Sunny Modern newly renovated 1BR apartment"/>
    <n v="2407"/>
    <s v="New York"/>
    <n v="1"/>
    <n v="1"/>
    <x v="1"/>
    <n v="14"/>
    <x v="0"/>
    <x v="2"/>
    <x v="1"/>
    <s v="No"/>
    <n v="2"/>
    <x v="0"/>
    <n v="150"/>
    <n v="0.03"/>
    <n v="4.8099999999999996"/>
    <x v="1"/>
    <n v="26"/>
    <s v="No"/>
    <d v="2018-01-01T00:00:00"/>
    <x v="129"/>
    <n v="365"/>
    <s v="Active"/>
    <s v="Yes"/>
  </r>
  <r>
    <n v="3254"/>
    <s v="Luxury large 1 BR apartment in Chelsea"/>
    <n v="3319"/>
    <s v="Florida"/>
    <n v="1"/>
    <n v="0.88"/>
    <x v="0"/>
    <n v="13"/>
    <x v="0"/>
    <x v="7"/>
    <x v="1"/>
    <s v="No"/>
    <n v="2"/>
    <x v="0"/>
    <n v="200"/>
    <n v="0.04"/>
    <n v="5"/>
    <x v="1"/>
    <n v="13"/>
    <s v="No"/>
    <d v="2018-02-17T00:00:00"/>
    <x v="343"/>
    <n v="192"/>
    <s v="Active"/>
    <s v="No"/>
  </r>
  <r>
    <n v="3255"/>
    <s v="Prime Harlem Condo -Bright!- with Outdoor Space"/>
    <n v="3427"/>
    <s v="New York"/>
    <n v="0.8"/>
    <n v="0.95"/>
    <x v="0"/>
    <n v="16"/>
    <x v="0"/>
    <x v="10"/>
    <x v="1"/>
    <s v="No"/>
    <n v="6"/>
    <x v="2"/>
    <n v="280"/>
    <n v="0.04"/>
    <n v="4.53"/>
    <x v="1"/>
    <n v="59"/>
    <s v="No"/>
    <d v="2018-02-14T00:00:00"/>
    <x v="17"/>
    <n v="349"/>
    <s v="Active"/>
    <s v="Yes"/>
  </r>
  <r>
    <n v="3256"/>
    <s v="Tasteful, spacious and sunny place, gorgeous Manhattan views!"/>
    <n v="183"/>
    <s v="New York"/>
    <n v="1"/>
    <n v="0.5"/>
    <x v="0"/>
    <n v="19"/>
    <x v="0"/>
    <x v="12"/>
    <x v="1"/>
    <s v="No"/>
    <n v="4"/>
    <x v="1"/>
    <n v="195"/>
    <n v="0.03"/>
    <n v="5"/>
    <x v="1"/>
    <n v="8"/>
    <s v="No"/>
    <d v="2018-07-19T00:00:00"/>
    <x v="393"/>
    <n v="0"/>
    <s v="Inactive"/>
    <s v="No"/>
  </r>
  <r>
    <n v="3257"/>
    <s v="Newly Renovated Gem | 1 Block to Subway | 2BD/2BA"/>
    <n v="3428"/>
    <s v="New York"/>
    <n v="1"/>
    <n v="1"/>
    <x v="1"/>
    <n v="10"/>
    <x v="1"/>
    <x v="17"/>
    <x v="1"/>
    <s v="No"/>
    <n v="4"/>
    <x v="1"/>
    <n v="194"/>
    <n v="0.03"/>
    <n v="4.91"/>
    <x v="1"/>
    <n v="91"/>
    <s v="No"/>
    <d v="2018-01-01T00:00:00"/>
    <x v="177"/>
    <n v="342"/>
    <s v="Active"/>
    <s v="No"/>
  </r>
  <r>
    <n v="3258"/>
    <s v="Harlem Luxury Condo !New! 2 Full Bedrooms Balcony"/>
    <n v="3426"/>
    <s v="New York"/>
    <n v="0.8"/>
    <n v="0.97"/>
    <x v="0"/>
    <n v="14"/>
    <x v="0"/>
    <x v="2"/>
    <x v="1"/>
    <s v="No"/>
    <n v="5"/>
    <x v="1"/>
    <n v="150"/>
    <n v="0.03"/>
    <n v="4.5599999999999996"/>
    <x v="1"/>
    <n v="41"/>
    <s v="No"/>
    <d v="2018-01-01T00:00:00"/>
    <x v="25"/>
    <n v="336"/>
    <s v="Active"/>
    <s v="No"/>
  </r>
  <r>
    <n v="3259"/>
    <s v="Sunny Urban Jungle"/>
    <n v="3045"/>
    <s v="New York"/>
    <n v="1"/>
    <n v="0.98"/>
    <x v="1"/>
    <n v="7"/>
    <x v="1"/>
    <x v="3"/>
    <x v="0"/>
    <s v="Yes"/>
    <n v="2"/>
    <x v="0"/>
    <n v="67"/>
    <n v="0.03"/>
    <n v="4.9800000000000004"/>
    <x v="1"/>
    <n v="121"/>
    <s v="Yes"/>
    <d v="2017-12-17T00:00:00"/>
    <x v="201"/>
    <n v="71"/>
    <s v="Active"/>
    <s v="Yes"/>
  </r>
  <r>
    <n v="3260"/>
    <s v="Private Master Bedroom &amp; Ensuite Bathroom Brooklyn"/>
    <n v="1787"/>
    <s v="New York"/>
    <n v="1"/>
    <n v="1"/>
    <x v="1"/>
    <n v="8"/>
    <x v="1"/>
    <x v="11"/>
    <x v="0"/>
    <s v="Yes"/>
    <n v="2"/>
    <x v="0"/>
    <n v="38"/>
    <n v="0.03"/>
    <n v="5"/>
    <x v="1"/>
    <n v="30"/>
    <s v="No"/>
    <d v="2017-12-10T00:00:00"/>
    <x v="599"/>
    <n v="6"/>
    <s v="Active"/>
    <s v="No"/>
  </r>
  <r>
    <n v="3261"/>
    <s v="Spacious &amp; Private Harlem/Washington Heights Room"/>
    <n v="3213"/>
    <s v="New York"/>
    <n v="1"/>
    <n v="0.98"/>
    <x v="0"/>
    <n v="16"/>
    <x v="0"/>
    <x v="10"/>
    <x v="0"/>
    <s v="Yes"/>
    <n v="3"/>
    <x v="1"/>
    <n v="86"/>
    <n v="0.03"/>
    <n v="4.83"/>
    <x v="1"/>
    <n v="151"/>
    <s v="Yes"/>
    <d v="2017-12-10T00:00:00"/>
    <x v="89"/>
    <n v="44"/>
    <s v="Active"/>
    <s v="Yes"/>
  </r>
  <r>
    <n v="3262"/>
    <s v="Newly renovated 3 BEDROOM in Astoria woodside NY"/>
    <n v="3196"/>
    <s v="New York"/>
    <n v="1"/>
    <n v="1"/>
    <x v="1"/>
    <n v="21"/>
    <x v="2"/>
    <x v="13"/>
    <x v="1"/>
    <s v="No"/>
    <n v="6"/>
    <x v="2"/>
    <n v="306"/>
    <n v="0.04"/>
    <n v="4.91"/>
    <x v="1"/>
    <n v="109"/>
    <s v="Yes"/>
    <d v="2017-12-24T00:00:00"/>
    <x v="111"/>
    <n v="359"/>
    <s v="Active"/>
    <s v="Yes"/>
  </r>
  <r>
    <n v="3263"/>
    <s v="Sofa bed/pull out couch in Living Room"/>
    <n v="3213"/>
    <s v="New York"/>
    <n v="1"/>
    <n v="0.98"/>
    <x v="0"/>
    <n v="16"/>
    <x v="0"/>
    <x v="10"/>
    <x v="2"/>
    <s v="Yes"/>
    <n v="1"/>
    <x v="0"/>
    <n v="29"/>
    <n v="0.03"/>
    <n v="4.8600000000000003"/>
    <x v="1"/>
    <n v="7"/>
    <s v="No"/>
    <d v="2017-12-10T00:00:00"/>
    <x v="691"/>
    <n v="0"/>
    <s v="Inactive"/>
    <s v="Yes"/>
  </r>
  <r>
    <n v="3264"/>
    <s v="Cozy room for one JFK, LGA &amp; subway to Manhattan"/>
    <n v="3432"/>
    <s v="New York"/>
    <n v="1"/>
    <n v="0.98"/>
    <x v="0"/>
    <n v="23"/>
    <x v="2"/>
    <x v="6"/>
    <x v="0"/>
    <s v="Yes"/>
    <n v="1"/>
    <x v="0"/>
    <n v="45"/>
    <n v="0.03"/>
    <n v="4.8"/>
    <x v="1"/>
    <n v="41"/>
    <s v="No"/>
    <d v="2018-01-05T00:00:00"/>
    <x v="319"/>
    <n v="365"/>
    <s v="Active"/>
    <s v="Yes"/>
  </r>
  <r>
    <n v="3265"/>
    <s v="City accommodation-1br"/>
    <n v="3433"/>
    <s v="New York"/>
    <n v="0.53"/>
    <n v="0.23"/>
    <x v="0"/>
    <n v="19"/>
    <x v="0"/>
    <x v="12"/>
    <x v="1"/>
    <s v="No"/>
    <n v="4"/>
    <x v="1"/>
    <n v="83"/>
    <n v="0.03"/>
    <n v="4.63"/>
    <x v="1"/>
    <n v="8"/>
    <s v="No"/>
    <d v="2018-07-29T00:00:00"/>
    <x v="37"/>
    <n v="258"/>
    <s v="Active"/>
    <s v="No"/>
  </r>
  <r>
    <n v="3266"/>
    <s v="PRIVATE GARDEN APARTMENT IN HISTORIC BROWNSTONE"/>
    <n v="1638"/>
    <s v="New York"/>
    <n v="1"/>
    <n v="1"/>
    <x v="1"/>
    <n v="7"/>
    <x v="1"/>
    <x v="3"/>
    <x v="1"/>
    <s v="No"/>
    <n v="2"/>
    <x v="0"/>
    <n v="130"/>
    <n v="0.03"/>
    <n v="4.91"/>
    <x v="1"/>
    <n v="43"/>
    <s v="No"/>
    <d v="2017-12-28T00:00:00"/>
    <x v="179"/>
    <n v="37"/>
    <s v="Active"/>
    <s v="Yes"/>
  </r>
  <r>
    <n v="3267"/>
    <s v="Cinema Studio on Duplex Apt."/>
    <n v="965"/>
    <s v="New York"/>
    <n v="1"/>
    <n v="0.98"/>
    <x v="0"/>
    <n v="8"/>
    <x v="1"/>
    <x v="11"/>
    <x v="0"/>
    <s v="Yes"/>
    <n v="4"/>
    <x v="1"/>
    <n v="100"/>
    <n v="0.03"/>
    <n v="4.8899999999999997"/>
    <x v="1"/>
    <n v="87"/>
    <s v="No"/>
    <d v="2017-12-29T00:00:00"/>
    <x v="160"/>
    <n v="356"/>
    <s v="Active"/>
    <s v="Yes"/>
  </r>
  <r>
    <n v="3268"/>
    <s v="3-BR duplex in Bed-Stuy Brownstone"/>
    <n v="831"/>
    <s v="New York"/>
    <n v="1"/>
    <n v="0.98"/>
    <x v="1"/>
    <n v="7"/>
    <x v="1"/>
    <x v="3"/>
    <x v="0"/>
    <s v="Yes"/>
    <n v="10"/>
    <x v="2"/>
    <n v="120"/>
    <n v="0.03"/>
    <n v="4.92"/>
    <x v="1"/>
    <n v="72"/>
    <s v="No"/>
    <d v="2018-07-02T00:00:00"/>
    <x v="228"/>
    <n v="0"/>
    <s v="Inactive"/>
    <s v="No"/>
  </r>
  <r>
    <n v="3269"/>
    <s v="Amazing Boho-Chic apt in the Heart of East Village"/>
    <n v="1593"/>
    <s v="New York"/>
    <n v="1"/>
    <n v="0.94"/>
    <x v="1"/>
    <n v="15"/>
    <x v="0"/>
    <x v="4"/>
    <x v="1"/>
    <s v="No"/>
    <n v="3"/>
    <x v="1"/>
    <n v="91"/>
    <n v="0.03"/>
    <n v="4.83"/>
    <x v="1"/>
    <n v="64"/>
    <s v="No"/>
    <d v="2018-01-03T00:00:00"/>
    <x v="17"/>
    <n v="16"/>
    <s v="Active"/>
    <s v="No"/>
  </r>
  <r>
    <n v="3270"/>
    <s v="Hell's Kitchen Apartment"/>
    <n v="3248"/>
    <s v="New York"/>
    <n v="1"/>
    <n v="0.99"/>
    <x v="1"/>
    <n v="17"/>
    <x v="0"/>
    <x v="0"/>
    <x v="2"/>
    <s v="Yes"/>
    <n v="1"/>
    <x v="0"/>
    <n v="37.29"/>
    <n v="0.03"/>
    <n v="5"/>
    <x v="1"/>
    <n v="8"/>
    <s v="No"/>
    <d v="2019-12-29T00:00:00"/>
    <x v="398"/>
    <n v="35"/>
    <s v="Active"/>
    <s v="Yes"/>
  </r>
  <r>
    <n v="3271"/>
    <s v="Private Room in Nice Apt. Close to Manhattan. WIFI"/>
    <n v="2906"/>
    <s v="New York"/>
    <n v="0.63"/>
    <n v="1"/>
    <x v="0"/>
    <n v="21"/>
    <x v="2"/>
    <x v="13"/>
    <x v="0"/>
    <s v="Yes"/>
    <n v="2"/>
    <x v="0"/>
    <n v="69"/>
    <n v="0.03"/>
    <n v="4.91"/>
    <x v="1"/>
    <n v="67"/>
    <s v="No"/>
    <d v="2018-01-02T00:00:00"/>
    <x v="143"/>
    <n v="50"/>
    <s v="Active"/>
    <s v="No"/>
  </r>
  <r>
    <n v="3272"/>
    <s v="Your Own Private &amp; Safe Social Distancing Space"/>
    <n v="358"/>
    <s v="New York"/>
    <n v="1"/>
    <n v="0.94"/>
    <x v="0"/>
    <n v="8"/>
    <x v="1"/>
    <x v="11"/>
    <x v="1"/>
    <s v="No"/>
    <n v="4"/>
    <x v="1"/>
    <n v="87"/>
    <n v="0.03"/>
    <n v="4.5"/>
    <x v="1"/>
    <n v="34"/>
    <s v="No"/>
    <d v="2018-01-01T00:00:00"/>
    <x v="4"/>
    <n v="218"/>
    <s v="Active"/>
    <s v="No"/>
  </r>
  <r>
    <n v="3273"/>
    <s v="â€¢COZY APARTMENT 5 MINS TO MANHATTANâ€¢"/>
    <n v="3235"/>
    <s v="New York"/>
    <n v="1"/>
    <n v="1"/>
    <x v="0"/>
    <n v="12"/>
    <x v="1"/>
    <x v="9"/>
    <x v="0"/>
    <s v="Yes"/>
    <n v="2"/>
    <x v="0"/>
    <n v="59"/>
    <n v="0.03"/>
    <n v="4.9000000000000004"/>
    <x v="1"/>
    <n v="49"/>
    <s v="No"/>
    <d v="2018-01-01T00:00:00"/>
    <x v="125"/>
    <n v="242"/>
    <s v="Active"/>
    <s v="Yes"/>
  </r>
  <r>
    <n v="3274"/>
    <s v="Stylish &amp; Spacious 1BD in Central Harlem!"/>
    <n v="1765"/>
    <s v="New York"/>
    <n v="0"/>
    <n v="0.85"/>
    <x v="0"/>
    <n v="16"/>
    <x v="0"/>
    <x v="10"/>
    <x v="1"/>
    <s v="No"/>
    <n v="4"/>
    <x v="1"/>
    <n v="135"/>
    <n v="0.03"/>
    <n v="4.75"/>
    <x v="1"/>
    <n v="32"/>
    <s v="No"/>
    <d v="2017-12-29T00:00:00"/>
    <x v="65"/>
    <n v="268"/>
    <s v="Active"/>
    <s v="No"/>
  </r>
  <r>
    <n v="3275"/>
    <s v="Modern Room in Coliving/15min walk to Williamsburg"/>
    <n v="3419"/>
    <s v="New York"/>
    <n v="1"/>
    <n v="0.81"/>
    <x v="0"/>
    <n v="7"/>
    <x v="1"/>
    <x v="3"/>
    <x v="2"/>
    <s v="Yes"/>
    <n v="2"/>
    <x v="0"/>
    <n v="31"/>
    <n v="0.03"/>
    <n v="4.75"/>
    <x v="1"/>
    <n v="4"/>
    <s v="No"/>
    <d v="2018-01-10T00:00:00"/>
    <x v="557"/>
    <n v="365"/>
    <s v="Active"/>
    <s v="Yes"/>
  </r>
  <r>
    <n v="3276"/>
    <s v="Private Room B In Prime Location"/>
    <n v="3436"/>
    <s v="New York"/>
    <n v="0.94"/>
    <n v="0.99"/>
    <x v="0"/>
    <n v="13"/>
    <x v="0"/>
    <x v="7"/>
    <x v="0"/>
    <s v="Yes"/>
    <n v="2"/>
    <x v="0"/>
    <n v="52"/>
    <n v="0.03"/>
    <n v="4.7"/>
    <x v="1"/>
    <n v="215"/>
    <s v="No"/>
    <d v="2017-12-26T00:00:00"/>
    <x v="319"/>
    <n v="354"/>
    <s v="Active"/>
    <s v="No"/>
  </r>
  <r>
    <n v="3277"/>
    <s v="Private Room C In Prime Location"/>
    <n v="3436"/>
    <s v="New York"/>
    <n v="0.94"/>
    <n v="0.99"/>
    <x v="0"/>
    <n v="18"/>
    <x v="0"/>
    <x v="20"/>
    <x v="0"/>
    <s v="Yes"/>
    <n v="2"/>
    <x v="0"/>
    <n v="52"/>
    <n v="0.03"/>
    <n v="4.54"/>
    <x v="1"/>
    <n v="197"/>
    <s v="No"/>
    <d v="2017-12-18T00:00:00"/>
    <x v="157"/>
    <n v="363"/>
    <s v="Active"/>
    <s v="No"/>
  </r>
  <r>
    <n v="3278"/>
    <s v="Gorgeous Queen Luxury Bedroom near J subway"/>
    <n v="1056"/>
    <s v="New York"/>
    <n v="0.91"/>
    <n v="0.99"/>
    <x v="0"/>
    <n v="8"/>
    <x v="1"/>
    <x v="11"/>
    <x v="0"/>
    <s v="Yes"/>
    <n v="2"/>
    <x v="0"/>
    <n v="51"/>
    <n v="0.03"/>
    <n v="4.6500000000000004"/>
    <x v="1"/>
    <n v="31"/>
    <s v="No"/>
    <d v="2017-12-15T00:00:00"/>
    <x v="236"/>
    <n v="167"/>
    <s v="Active"/>
    <s v="Yes"/>
  </r>
  <r>
    <n v="3279"/>
    <s v="Stuyvesant Heights Loft like Apartment."/>
    <n v="2787"/>
    <s v="New York"/>
    <n v="1"/>
    <n v="0.94"/>
    <x v="1"/>
    <n v="7"/>
    <x v="1"/>
    <x v="3"/>
    <x v="1"/>
    <s v="No"/>
    <n v="4"/>
    <x v="1"/>
    <n v="80"/>
    <n v="0.03"/>
    <n v="5"/>
    <x v="1"/>
    <n v="37"/>
    <s v="No"/>
    <d v="2017-12-30T00:00:00"/>
    <x v="58"/>
    <n v="28"/>
    <s v="Active"/>
    <s v="No"/>
  </r>
  <r>
    <n v="3280"/>
    <s v="The real New York experience"/>
    <n v="2907"/>
    <s v="New York"/>
    <n v="1"/>
    <n v="0.92"/>
    <x v="0"/>
    <n v="8"/>
    <x v="1"/>
    <x v="11"/>
    <x v="0"/>
    <s v="Yes"/>
    <n v="2"/>
    <x v="0"/>
    <n v="55"/>
    <n v="0.03"/>
    <n v="4.62"/>
    <x v="1"/>
    <n v="26"/>
    <s v="No"/>
    <d v="2018-01-02T00:00:00"/>
    <x v="241"/>
    <n v="180"/>
    <s v="Active"/>
    <s v="Yes"/>
  </r>
  <r>
    <n v="3281"/>
    <s v="Private Room on Greene"/>
    <n v="3137"/>
    <s v="New York"/>
    <n v="0.9"/>
    <n v="0.99"/>
    <x v="1"/>
    <n v="7"/>
    <x v="1"/>
    <x v="3"/>
    <x v="0"/>
    <s v="Yes"/>
    <n v="2"/>
    <x v="0"/>
    <n v="69"/>
    <n v="0.03"/>
    <n v="4.97"/>
    <x v="1"/>
    <n v="35"/>
    <s v="No"/>
    <d v="2018-01-05T00:00:00"/>
    <x v="179"/>
    <n v="365"/>
    <s v="Active"/>
    <s v="Yes"/>
  </r>
  <r>
    <n v="3282"/>
    <s v="Private &amp; Cozy Harlem/Washington Heights Room"/>
    <n v="3213"/>
    <s v="New York"/>
    <n v="1"/>
    <n v="0.98"/>
    <x v="0"/>
    <n v="16"/>
    <x v="0"/>
    <x v="10"/>
    <x v="0"/>
    <s v="Yes"/>
    <n v="1"/>
    <x v="0"/>
    <n v="68"/>
    <n v="0.03"/>
    <n v="4.5199999999999996"/>
    <x v="1"/>
    <n v="128"/>
    <s v="No"/>
    <d v="2017-12-19T00:00:00"/>
    <x v="198"/>
    <n v="45"/>
    <s v="Active"/>
    <s v="Yes"/>
  </r>
  <r>
    <n v="3283"/>
    <s v="Manhattan**1 block to train**15 min to Times sq"/>
    <n v="695"/>
    <s v="New York"/>
    <n v="1"/>
    <n v="0.99"/>
    <x v="0"/>
    <n v="16"/>
    <x v="0"/>
    <x v="10"/>
    <x v="0"/>
    <s v="Yes"/>
    <n v="2"/>
    <x v="0"/>
    <n v="60"/>
    <n v="0.03"/>
    <n v="4.17"/>
    <x v="0"/>
    <n v="168"/>
    <s v="No"/>
    <d v="2017-12-19T00:00:00"/>
    <x v="20"/>
    <n v="23"/>
    <s v="Active"/>
    <s v="No"/>
  </r>
  <r>
    <n v="3284"/>
    <s v="EVENT DEAL ALL MONTH LONG! BOOK NOW !"/>
    <n v="3256"/>
    <s v="New York"/>
    <n v="1"/>
    <n v="0.63"/>
    <x v="0"/>
    <n v="7"/>
    <x v="1"/>
    <x v="3"/>
    <x v="0"/>
    <s v="Yes"/>
    <n v="15"/>
    <x v="2"/>
    <n v="310"/>
    <n v="0.04"/>
    <n v="4.75"/>
    <x v="1"/>
    <n v="101"/>
    <s v="No"/>
    <d v="2018-02-18T00:00:00"/>
    <x v="142"/>
    <n v="329"/>
    <s v="Active"/>
    <s v="No"/>
  </r>
  <r>
    <n v="3285"/>
    <s v="Charming Garden Apartment in Brooklyn Brownstone"/>
    <n v="231"/>
    <s v="New York"/>
    <n v="1"/>
    <n v="0.97"/>
    <x v="0"/>
    <n v="7"/>
    <x v="1"/>
    <x v="3"/>
    <x v="1"/>
    <s v="No"/>
    <n v="4"/>
    <x v="1"/>
    <n v="120"/>
    <n v="0.03"/>
    <n v="4.76"/>
    <x v="1"/>
    <n v="117"/>
    <s v="No"/>
    <d v="2018-03-28T00:00:00"/>
    <x v="58"/>
    <n v="320"/>
    <s v="Active"/>
    <s v="No"/>
  </r>
  <r>
    <n v="3286"/>
    <s v="Brownstone Garden Apartment"/>
    <n v="3087"/>
    <s v="New York"/>
    <n v="1"/>
    <n v="1"/>
    <x v="1"/>
    <n v="7"/>
    <x v="1"/>
    <x v="3"/>
    <x v="1"/>
    <s v="No"/>
    <n v="4"/>
    <x v="1"/>
    <n v="185"/>
    <n v="0.03"/>
    <n v="5"/>
    <x v="1"/>
    <n v="56"/>
    <s v="No"/>
    <d v="2018-12-21T00:00:00"/>
    <x v="75"/>
    <n v="0"/>
    <s v="Inactive"/>
    <s v="Yes"/>
  </r>
  <r>
    <n v="3287"/>
    <s v="Private room in Brooklyn 3 blocks from subway."/>
    <n v="3439"/>
    <s v="New York"/>
    <n v="1"/>
    <n v="0.93"/>
    <x v="0"/>
    <n v="7"/>
    <x v="1"/>
    <x v="3"/>
    <x v="0"/>
    <s v="Yes"/>
    <n v="1"/>
    <x v="0"/>
    <n v="50"/>
    <n v="0.03"/>
    <n v="4.7300000000000004"/>
    <x v="1"/>
    <n v="74"/>
    <s v="No"/>
    <d v="2018-01-04T00:00:00"/>
    <x v="343"/>
    <n v="1"/>
    <s v="Active"/>
    <s v="No"/>
  </r>
  <r>
    <n v="3288"/>
    <s v="A Lovely 1 Bedroom Apartment Near Transportation !"/>
    <n v="3440"/>
    <s v="New York"/>
    <n v="1"/>
    <n v="1"/>
    <x v="0"/>
    <n v="10"/>
    <x v="1"/>
    <x v="17"/>
    <x v="1"/>
    <s v="No"/>
    <n v="4"/>
    <x v="1"/>
    <n v="120"/>
    <n v="0.03"/>
    <n v="4.6500000000000004"/>
    <x v="1"/>
    <n v="104"/>
    <s v="No"/>
    <d v="2017-12-25T00:00:00"/>
    <x v="129"/>
    <n v="359"/>
    <s v="Active"/>
    <s v="No"/>
  </r>
  <r>
    <n v="3289"/>
    <s v="Cozy room 4 one JFK, LGA &amp; subway to Manhattan"/>
    <n v="3432"/>
    <s v="New York"/>
    <n v="1"/>
    <n v="0.98"/>
    <x v="0"/>
    <n v="23"/>
    <x v="2"/>
    <x v="6"/>
    <x v="0"/>
    <s v="Yes"/>
    <n v="1"/>
    <x v="0"/>
    <n v="50"/>
    <n v="0.03"/>
    <n v="4.79"/>
    <x v="1"/>
    <n v="24"/>
    <s v="No"/>
    <d v="2018-05-23T00:00:00"/>
    <x v="29"/>
    <n v="363"/>
    <s v="Active"/>
    <s v="Yes"/>
  </r>
  <r>
    <n v="3290"/>
    <s v="Style In The City: Apartment by TIMES SQUARE!!"/>
    <n v="1408"/>
    <s v="New York"/>
    <n v="1"/>
    <n v="0.88"/>
    <x v="1"/>
    <n v="17"/>
    <x v="0"/>
    <x v="0"/>
    <x v="0"/>
    <s v="Yes"/>
    <n v="2"/>
    <x v="0"/>
    <n v="54"/>
    <n v="0.03"/>
    <n v="4.99"/>
    <x v="1"/>
    <n v="83"/>
    <s v="No"/>
    <d v="2017-12-29T00:00:00"/>
    <x v="692"/>
    <n v="78"/>
    <s v="Active"/>
    <s v="No"/>
  </r>
  <r>
    <n v="3291"/>
    <s v="Modern Haven in city"/>
    <n v="3394"/>
    <s v="New York"/>
    <n v="1"/>
    <n v="0.9"/>
    <x v="1"/>
    <n v="21"/>
    <x v="2"/>
    <x v="13"/>
    <x v="1"/>
    <s v="No"/>
    <n v="4"/>
    <x v="1"/>
    <n v="127"/>
    <n v="0.03"/>
    <n v="4.97"/>
    <x v="1"/>
    <n v="68"/>
    <s v="No"/>
    <d v="2017-12-29T00:00:00"/>
    <x v="52"/>
    <n v="127"/>
    <s v="Active"/>
    <s v="No"/>
  </r>
  <r>
    <n v="3292"/>
    <s v="Private room for 4 JFK, LGA, Subway to Manhattan"/>
    <n v="3432"/>
    <s v="New York"/>
    <n v="1"/>
    <n v="0.98"/>
    <x v="0"/>
    <n v="23"/>
    <x v="2"/>
    <x v="6"/>
    <x v="0"/>
    <s v="Yes"/>
    <n v="4"/>
    <x v="1"/>
    <n v="89"/>
    <n v="0.03"/>
    <n v="4.74"/>
    <x v="1"/>
    <n v="80"/>
    <s v="No"/>
    <d v="2018-01-02T00:00:00"/>
    <x v="25"/>
    <n v="177"/>
    <s v="Active"/>
    <s v="Yes"/>
  </r>
  <r>
    <n v="3293"/>
    <s v="NYC Tree House Style w/ Balcony + Open City Views"/>
    <n v="3442"/>
    <s v="New York"/>
    <n v="1"/>
    <n v="0.9"/>
    <x v="0"/>
    <n v="19"/>
    <x v="0"/>
    <x v="12"/>
    <x v="1"/>
    <s v="No"/>
    <n v="2"/>
    <x v="0"/>
    <n v="100"/>
    <n v="0.03"/>
    <n v="4.82"/>
    <x v="1"/>
    <n v="45"/>
    <s v="No"/>
    <d v="2018-01-01T00:00:00"/>
    <x v="23"/>
    <n v="327"/>
    <s v="Active"/>
    <s v="No"/>
  </r>
  <r>
    <n v="3294"/>
    <s v="Upper West Side Garden apartment"/>
    <n v="2569"/>
    <s v="New York"/>
    <n v="1"/>
    <n v="0.93"/>
    <x v="1"/>
    <n v="20"/>
    <x v="0"/>
    <x v="1"/>
    <x v="1"/>
    <s v="No"/>
    <n v="4"/>
    <x v="1"/>
    <n v="500"/>
    <n v="0.05"/>
    <n v="5"/>
    <x v="1"/>
    <n v="49"/>
    <s v="No"/>
    <d v="2018-02-13T00:00:00"/>
    <x v="52"/>
    <n v="42"/>
    <s v="Active"/>
    <s v="Yes"/>
  </r>
  <r>
    <n v="3295"/>
    <s v="Clean&amp;Simple 2- Airport delays &amp; Layovers Near JFK"/>
    <n v="3257"/>
    <s v="New York"/>
    <n v="1"/>
    <n v="1"/>
    <x v="1"/>
    <n v="23"/>
    <x v="2"/>
    <x v="6"/>
    <x v="1"/>
    <s v="No"/>
    <n v="2"/>
    <x v="0"/>
    <n v="45"/>
    <n v="0.03"/>
    <n v="4.8899999999999997"/>
    <x v="1"/>
    <n v="133"/>
    <s v="Yes"/>
    <d v="2018-01-14T00:00:00"/>
    <x v="161"/>
    <n v="15"/>
    <s v="Active"/>
    <s v="Yes"/>
  </r>
  <r>
    <n v="3296"/>
    <s v="KING ROOM IN 1500 SQFT WBRG BALLROOM LOFT"/>
    <n v="609"/>
    <s v="New York"/>
    <n v="0"/>
    <n v="0.75"/>
    <x v="0"/>
    <n v="12"/>
    <x v="1"/>
    <x v="9"/>
    <x v="0"/>
    <s v="Yes"/>
    <n v="2"/>
    <x v="0"/>
    <n v="98"/>
    <n v="0.03"/>
    <n v="4.67"/>
    <x v="1"/>
    <n v="6"/>
    <s v="No"/>
    <d v="2017-12-29T00:00:00"/>
    <x v="268"/>
    <n v="90"/>
    <s v="Active"/>
    <s v="No"/>
  </r>
  <r>
    <n v="3297"/>
    <s v="Solar Powered  Crown Heights Townhouse w. Yard"/>
    <n v="108"/>
    <s v="New York"/>
    <n v="1"/>
    <n v="0.96"/>
    <x v="0"/>
    <n v="9"/>
    <x v="1"/>
    <x v="16"/>
    <x v="1"/>
    <s v="No"/>
    <n v="12"/>
    <x v="2"/>
    <n v="250"/>
    <n v="0.04"/>
    <n v="4.74"/>
    <x v="1"/>
    <n v="46"/>
    <s v="No"/>
    <d v="2018-01-04T00:00:00"/>
    <x v="528"/>
    <n v="251"/>
    <s v="Active"/>
    <s v="Yes"/>
  </r>
  <r>
    <n v="3298"/>
    <s v="Time Square cozy room to dream big"/>
    <n v="3443"/>
    <s v="New York"/>
    <n v="1"/>
    <n v="1"/>
    <x v="0"/>
    <n v="17"/>
    <x v="0"/>
    <x v="0"/>
    <x v="0"/>
    <s v="Yes"/>
    <n v="2"/>
    <x v="0"/>
    <n v="100"/>
    <n v="0.03"/>
    <n v="4.71"/>
    <x v="1"/>
    <n v="34"/>
    <s v="No"/>
    <d v="2018-01-03T00:00:00"/>
    <x v="97"/>
    <n v="166"/>
    <s v="Active"/>
    <s v="Yes"/>
  </r>
  <r>
    <n v="3299"/>
    <s v="Brooklyn Chill Space One Bedroom"/>
    <n v="1038"/>
    <s v="New York"/>
    <n v="0.4"/>
    <n v="0.64"/>
    <x v="0"/>
    <n v="7"/>
    <x v="1"/>
    <x v="3"/>
    <x v="1"/>
    <s v="No"/>
    <n v="4"/>
    <x v="1"/>
    <n v="90"/>
    <n v="0.03"/>
    <n v="4.76"/>
    <x v="1"/>
    <n v="42"/>
    <s v="No"/>
    <d v="2018-02-11T00:00:00"/>
    <x v="471"/>
    <n v="20"/>
    <s v="Active"/>
    <s v="No"/>
  </r>
  <r>
    <n v="3300"/>
    <s v="Private Cozy Rustic Escape in Williamsburg"/>
    <n v="2034"/>
    <s v="New York"/>
    <n v="1"/>
    <n v="0.98"/>
    <x v="1"/>
    <n v="12"/>
    <x v="1"/>
    <x v="9"/>
    <x v="1"/>
    <s v="No"/>
    <n v="4"/>
    <x v="1"/>
    <n v="114"/>
    <n v="0.03"/>
    <n v="5"/>
    <x v="1"/>
    <n v="56"/>
    <s v="No"/>
    <d v="2018-01-02T00:00:00"/>
    <x v="140"/>
    <n v="242"/>
    <s v="Active"/>
    <s v="No"/>
  </r>
  <r>
    <n v="3301"/>
    <s v="Quiet, Cozy Room | Midtown | Low Rates Right Now!"/>
    <n v="3444"/>
    <s v="New York"/>
    <n v="1"/>
    <n v="0.93"/>
    <x v="1"/>
    <n v="18"/>
    <x v="0"/>
    <x v="20"/>
    <x v="0"/>
    <s v="Yes"/>
    <n v="2"/>
    <x v="0"/>
    <n v="100"/>
    <n v="0.03"/>
    <n v="4.99"/>
    <x v="1"/>
    <n v="149"/>
    <s v="Yes"/>
    <d v="2017-12-26T00:00:00"/>
    <x v="283"/>
    <n v="145"/>
    <s v="Active"/>
    <s v="Yes"/>
  </r>
  <r>
    <n v="3302"/>
    <s v="Peaceful Garden Apartment in Architect's Townhouse"/>
    <n v="2798"/>
    <s v="New York"/>
    <n v="0.8"/>
    <n v="0.97"/>
    <x v="1"/>
    <n v="8"/>
    <x v="1"/>
    <x v="11"/>
    <x v="1"/>
    <s v="No"/>
    <n v="3"/>
    <x v="1"/>
    <n v="120"/>
    <n v="0.03"/>
    <n v="4.92"/>
    <x v="1"/>
    <n v="50"/>
    <s v="No"/>
    <d v="2018-09-21T00:00:00"/>
    <x v="249"/>
    <n v="93"/>
    <s v="Active"/>
    <s v="No"/>
  </r>
  <r>
    <n v="3303"/>
    <s v="Spacious Bright Top Floor Apt w/ Balcony in LIC 2"/>
    <n v="2087"/>
    <s v="New York"/>
    <n v="1"/>
    <n v="0.99"/>
    <x v="1"/>
    <n v="26"/>
    <x v="2"/>
    <x v="19"/>
    <x v="0"/>
    <s v="Yes"/>
    <n v="2"/>
    <x v="0"/>
    <n v="59"/>
    <n v="0.03"/>
    <n v="4.91"/>
    <x v="1"/>
    <n v="77"/>
    <s v="No"/>
    <d v="2018-02-19T00:00:00"/>
    <x v="31"/>
    <n v="90"/>
    <s v="Active"/>
    <s v="Yes"/>
  </r>
  <r>
    <n v="3304"/>
    <s v="Huge Clean Room in Trendy Bushwick"/>
    <n v="887"/>
    <s v="New York"/>
    <n v="1"/>
    <n v="0.8"/>
    <x v="0"/>
    <n v="8"/>
    <x v="1"/>
    <x v="11"/>
    <x v="0"/>
    <s v="Yes"/>
    <n v="4"/>
    <x v="1"/>
    <n v="60"/>
    <n v="0.03"/>
    <n v="4.58"/>
    <x v="1"/>
    <n v="38"/>
    <s v="No"/>
    <d v="2017-12-29T00:00:00"/>
    <x v="329"/>
    <n v="0"/>
    <s v="Inactive"/>
    <s v="Yes"/>
  </r>
  <r>
    <n v="3305"/>
    <s v="Premier Garden Suite near Columbia University"/>
    <n v="1389"/>
    <s v="New York"/>
    <n v="1"/>
    <n v="0.83"/>
    <x v="1"/>
    <n v="16"/>
    <x v="0"/>
    <x v="10"/>
    <x v="1"/>
    <s v="No"/>
    <n v="5"/>
    <x v="1"/>
    <n v="99"/>
    <n v="0.03"/>
    <n v="5"/>
    <x v="1"/>
    <n v="54"/>
    <s v="No"/>
    <d v="2019-03-10T00:00:00"/>
    <x v="217"/>
    <n v="45"/>
    <s v="Active"/>
    <s v="No"/>
  </r>
  <r>
    <n v="3306"/>
    <s v="Splendid on The Park"/>
    <n v="1008"/>
    <s v="New York"/>
    <n v="1"/>
    <n v="0.97"/>
    <x v="1"/>
    <n v="16"/>
    <x v="0"/>
    <x v="10"/>
    <x v="1"/>
    <s v="No"/>
    <n v="6"/>
    <x v="2"/>
    <n v="180"/>
    <n v="0.03"/>
    <n v="4.9800000000000004"/>
    <x v="1"/>
    <n v="52"/>
    <s v="No"/>
    <d v="2018-03-11T00:00:00"/>
    <x v="0"/>
    <n v="251"/>
    <s v="Active"/>
    <s v="Yes"/>
  </r>
  <r>
    <n v="3307"/>
    <s v="â€¢COZY APARTMENT IN BEDFORD AREA, 5 MINS MANHATTANâ€¢"/>
    <n v="3235"/>
    <s v="New York"/>
    <n v="1"/>
    <n v="1"/>
    <x v="0"/>
    <n v="12"/>
    <x v="1"/>
    <x v="9"/>
    <x v="0"/>
    <s v="Yes"/>
    <n v="2"/>
    <x v="0"/>
    <n v="40"/>
    <n v="0.03"/>
    <n v="4.68"/>
    <x v="1"/>
    <n v="77"/>
    <s v="No"/>
    <d v="2017-12-30T00:00:00"/>
    <x v="86"/>
    <n v="134"/>
    <s v="Active"/>
    <s v="Yes"/>
  </r>
  <r>
    <n v="3308"/>
    <s v="Renovated 1 bedroom in Bedstuy Brooklyn brownstone"/>
    <n v="980"/>
    <s v="New York"/>
    <n v="0.67"/>
    <n v="0.92"/>
    <x v="0"/>
    <n v="7"/>
    <x v="1"/>
    <x v="3"/>
    <x v="1"/>
    <s v="No"/>
    <n v="2"/>
    <x v="0"/>
    <n v="99"/>
    <n v="0.03"/>
    <n v="4.92"/>
    <x v="1"/>
    <n v="24"/>
    <s v="No"/>
    <d v="2018-11-03T00:00:00"/>
    <x v="70"/>
    <n v="82"/>
    <s v="Active"/>
    <s v="No"/>
  </r>
  <r>
    <n v="3309"/>
    <s v="Beautiful Oasis in Brooklyn"/>
    <n v="2993"/>
    <s v="New York"/>
    <n v="1"/>
    <n v="0.91"/>
    <x v="1"/>
    <n v="7"/>
    <x v="1"/>
    <x v="3"/>
    <x v="1"/>
    <s v="No"/>
    <n v="6"/>
    <x v="2"/>
    <n v="199"/>
    <n v="0.03"/>
    <n v="4.99"/>
    <x v="1"/>
    <n v="82"/>
    <s v="No"/>
    <d v="2018-03-16T00:00:00"/>
    <x v="168"/>
    <n v="176"/>
    <s v="Active"/>
    <s v="No"/>
  </r>
  <r>
    <n v="3310"/>
    <s v="YES, WE'RE OPEN! Historic Bed Stuy Apartment!"/>
    <n v="901"/>
    <s v="New York"/>
    <n v="1"/>
    <n v="0.7"/>
    <x v="1"/>
    <n v="7"/>
    <x v="1"/>
    <x v="3"/>
    <x v="1"/>
    <s v="No"/>
    <n v="2"/>
    <x v="0"/>
    <n v="84"/>
    <n v="0.03"/>
    <n v="4.99"/>
    <x v="1"/>
    <n v="134"/>
    <s v="Yes"/>
    <d v="2018-01-24T00:00:00"/>
    <x v="167"/>
    <n v="360"/>
    <s v="Active"/>
    <s v="No"/>
  </r>
  <r>
    <n v="3311"/>
    <s v="Astoria close JFK, Laguardia Airport, Manhattan"/>
    <n v="3161"/>
    <s v="New York"/>
    <n v="1"/>
    <n v="0.97"/>
    <x v="0"/>
    <n v="21"/>
    <x v="2"/>
    <x v="13"/>
    <x v="0"/>
    <s v="Yes"/>
    <n v="2"/>
    <x v="0"/>
    <n v="60"/>
    <n v="0.03"/>
    <n v="4.66"/>
    <x v="1"/>
    <n v="119"/>
    <s v="No"/>
    <d v="2017-12-30T00:00:00"/>
    <x v="421"/>
    <n v="364"/>
    <s v="Active"/>
    <s v="Yes"/>
  </r>
  <r>
    <n v="3312"/>
    <s v="Bright 3 Bedroom, Garden, 2 Full Bathrooms"/>
    <n v="2203"/>
    <s v="New York"/>
    <n v="1"/>
    <n v="1"/>
    <x v="0"/>
    <n v="7"/>
    <x v="1"/>
    <x v="3"/>
    <x v="1"/>
    <s v="No"/>
    <n v="5"/>
    <x v="1"/>
    <n v="185"/>
    <n v="0.03"/>
    <n v="4.82"/>
    <x v="1"/>
    <n v="28"/>
    <s v="No"/>
    <d v="2018-03-12T00:00:00"/>
    <x v="21"/>
    <n v="46"/>
    <s v="Active"/>
    <s v="No"/>
  </r>
  <r>
    <n v="3313"/>
    <s v="*NEW*6 BED BROOKLYN DUPLX,15 MIN TRAIN RIDE 2 CITY"/>
    <n v="139"/>
    <s v="New York"/>
    <n v="1"/>
    <n v="0.78"/>
    <x v="0"/>
    <n v="8"/>
    <x v="1"/>
    <x v="11"/>
    <x v="1"/>
    <s v="No"/>
    <n v="12"/>
    <x v="2"/>
    <n v="442"/>
    <n v="0.04"/>
    <n v="4.4800000000000004"/>
    <x v="0"/>
    <n v="23"/>
    <s v="No"/>
    <d v="2018-02-19T00:00:00"/>
    <x v="209"/>
    <n v="353"/>
    <s v="Active"/>
    <s v="No"/>
  </r>
  <r>
    <n v="3314"/>
    <s v="61st east room C manhattan private"/>
    <n v="3448"/>
    <s v="New York"/>
    <n v="1"/>
    <n v="0.75"/>
    <x v="0"/>
    <n v="19"/>
    <x v="0"/>
    <x v="12"/>
    <x v="1"/>
    <s v="No"/>
    <n v="4"/>
    <x v="1"/>
    <n v="85"/>
    <n v="0.03"/>
    <n v="4.54"/>
    <x v="1"/>
    <n v="71"/>
    <s v="No"/>
    <d v="2018-02-10T00:00:00"/>
    <x v="12"/>
    <n v="356"/>
    <s v="Active"/>
    <s v="No"/>
  </r>
  <r>
    <n v="3315"/>
    <s v="Just Minutes From Manhattan"/>
    <n v="2081"/>
    <s v="New York"/>
    <n v="1"/>
    <n v="0.95"/>
    <x v="1"/>
    <n v="4"/>
    <x v="4"/>
    <x v="27"/>
    <x v="1"/>
    <s v="No"/>
    <n v="8"/>
    <x v="2"/>
    <n v="140"/>
    <n v="0.03"/>
    <n v="4.9000000000000004"/>
    <x v="1"/>
    <n v="84"/>
    <s v="No"/>
    <d v="2018-03-19T00:00:00"/>
    <x v="8"/>
    <n v="219"/>
    <s v="Active"/>
    <s v="No"/>
  </r>
  <r>
    <n v="3316"/>
    <s v="Pleasant &amp; Low-priced place  in Manhattan"/>
    <n v="2001"/>
    <s v="New York"/>
    <n v="1"/>
    <n v="0.98"/>
    <x v="1"/>
    <n v="16"/>
    <x v="0"/>
    <x v="10"/>
    <x v="0"/>
    <s v="Yes"/>
    <n v="1"/>
    <x v="0"/>
    <n v="45"/>
    <n v="0.03"/>
    <n v="4.96"/>
    <x v="1"/>
    <n v="56"/>
    <s v="No"/>
    <d v="2018-01-06T00:00:00"/>
    <x v="417"/>
    <n v="0"/>
    <s v="Inactive"/>
    <s v="No"/>
  </r>
  <r>
    <n v="3317"/>
    <s v="The Brookliner- Luxury a minute from the city"/>
    <n v="1967"/>
    <s v="New York"/>
    <n v="1"/>
    <n v="0.67"/>
    <x v="0"/>
    <n v="9"/>
    <x v="1"/>
    <x v="16"/>
    <x v="1"/>
    <s v="No"/>
    <n v="2"/>
    <x v="0"/>
    <n v="99"/>
    <n v="0.03"/>
    <n v="5"/>
    <x v="1"/>
    <n v="5"/>
    <s v="No"/>
    <d v="2018-06-30T00:00:00"/>
    <x v="235"/>
    <n v="0"/>
    <s v="Inactive"/>
    <s v="No"/>
  </r>
  <r>
    <n v="3318"/>
    <s v="Historical home N.shore Staten Isl. nr FREE ferry."/>
    <n v="3229"/>
    <s v="New York"/>
    <n v="1"/>
    <n v="0.72"/>
    <x v="0"/>
    <n v="29"/>
    <x v="3"/>
    <x v="22"/>
    <x v="1"/>
    <s v="No"/>
    <n v="4"/>
    <x v="1"/>
    <n v="146"/>
    <n v="0.03"/>
    <n v="4.88"/>
    <x v="1"/>
    <n v="26"/>
    <s v="No"/>
    <d v="2018-02-16T00:00:00"/>
    <x v="57"/>
    <n v="175"/>
    <s v="Active"/>
    <s v="No"/>
  </r>
  <r>
    <n v="3319"/>
    <s v="AMAZING Greenpoint/Williamsburg PRIVATE Room"/>
    <n v="715"/>
    <s v="California"/>
    <n v="1"/>
    <n v="0.95"/>
    <x v="0"/>
    <n v="11"/>
    <x v="1"/>
    <x v="8"/>
    <x v="0"/>
    <s v="Yes"/>
    <n v="2"/>
    <x v="0"/>
    <n v="41"/>
    <n v="0.03"/>
    <n v="4.53"/>
    <x v="1"/>
    <n v="19"/>
    <s v="No"/>
    <d v="2018-04-22T00:00:00"/>
    <x v="693"/>
    <n v="363"/>
    <s v="Active"/>
    <s v="No"/>
  </r>
  <r>
    <n v="3320"/>
    <s v="Private Bedroom in Brooklyn Brownstone Near Subway"/>
    <n v="2394"/>
    <s v="New York"/>
    <n v="1"/>
    <n v="0.96"/>
    <x v="1"/>
    <n v="7"/>
    <x v="1"/>
    <x v="3"/>
    <x v="0"/>
    <s v="Yes"/>
    <n v="2"/>
    <x v="0"/>
    <n v="52"/>
    <n v="0.03"/>
    <n v="4.92"/>
    <x v="1"/>
    <n v="122"/>
    <s v="Yes"/>
    <d v="2018-01-14T00:00:00"/>
    <x v="86"/>
    <n v="0"/>
    <s v="Inactive"/>
    <s v="No"/>
  </r>
  <r>
    <n v="3321"/>
    <s v="Private Bedroom in Brooklyn Brownstone Near Subway"/>
    <n v="2394"/>
    <s v="New York"/>
    <n v="1"/>
    <n v="0.96"/>
    <x v="1"/>
    <n v="7"/>
    <x v="1"/>
    <x v="3"/>
    <x v="0"/>
    <s v="Yes"/>
    <n v="2"/>
    <x v="0"/>
    <n v="29"/>
    <n v="0.03"/>
    <n v="5"/>
    <x v="1"/>
    <n v="11"/>
    <s v="No"/>
    <d v="2020-01-06T00:00:00"/>
    <x v="0"/>
    <n v="0"/>
    <s v="Inactive"/>
    <s v="No"/>
  </r>
  <r>
    <n v="3322"/>
    <s v="Private Room for 2"/>
    <n v="3137"/>
    <s v="New York"/>
    <n v="0.9"/>
    <n v="0.99"/>
    <x v="1"/>
    <n v="7"/>
    <x v="1"/>
    <x v="3"/>
    <x v="0"/>
    <s v="Yes"/>
    <n v="2"/>
    <x v="0"/>
    <n v="69"/>
    <n v="0.03"/>
    <n v="4.91"/>
    <x v="1"/>
    <n v="22"/>
    <s v="No"/>
    <d v="2018-01-17T00:00:00"/>
    <x v="23"/>
    <n v="364"/>
    <s v="Active"/>
    <s v="Yes"/>
  </r>
  <r>
    <n v="3323"/>
    <s v="Private Room in Midtown NYC/Times Square"/>
    <n v="1441"/>
    <s v="New York"/>
    <n v="1"/>
    <n v="0.85"/>
    <x v="1"/>
    <n v="17"/>
    <x v="0"/>
    <x v="0"/>
    <x v="0"/>
    <s v="Yes"/>
    <n v="2"/>
    <x v="0"/>
    <n v="110"/>
    <n v="0.03"/>
    <n v="5"/>
    <x v="1"/>
    <n v="30"/>
    <s v="No"/>
    <d v="2018-02-15T00:00:00"/>
    <x v="103"/>
    <n v="40"/>
    <s v="Active"/>
    <s v="No"/>
  </r>
  <r>
    <n v="3324"/>
    <s v="FULL VIEW NYC Room in Williamsburg &amp; Giant Terrace"/>
    <n v="188"/>
    <s v="New York"/>
    <n v="1"/>
    <n v="0.8"/>
    <x v="0"/>
    <n v="12"/>
    <x v="1"/>
    <x v="9"/>
    <x v="0"/>
    <s v="Yes"/>
    <n v="1"/>
    <x v="0"/>
    <n v="89"/>
    <n v="0.03"/>
    <n v="4.75"/>
    <x v="1"/>
    <n v="8"/>
    <s v="No"/>
    <d v="2018-02-04T00:00:00"/>
    <x v="189"/>
    <n v="0"/>
    <s v="Inactive"/>
    <s v="No"/>
  </r>
  <r>
    <n v="3325"/>
    <s v="Quaint EastVillage home perfect for solo travelers"/>
    <n v="3074"/>
    <s v="New York"/>
    <n v="1"/>
    <n v="0"/>
    <x v="0"/>
    <n v="15"/>
    <x v="0"/>
    <x v="4"/>
    <x v="0"/>
    <s v="Yes"/>
    <n v="1"/>
    <x v="0"/>
    <n v="80"/>
    <n v="0.03"/>
    <n v="4.9000000000000004"/>
    <x v="1"/>
    <n v="10"/>
    <s v="No"/>
    <d v="2018-04-02T00:00:00"/>
    <x v="277"/>
    <n v="92"/>
    <s v="Active"/>
    <s v="No"/>
  </r>
  <r>
    <n v="3326"/>
    <s v="Cozy, Clean &amp; Next to 6 train"/>
    <n v="3390"/>
    <s v="New York"/>
    <n v="0.6"/>
    <n v="0.96"/>
    <x v="1"/>
    <n v="14"/>
    <x v="0"/>
    <x v="2"/>
    <x v="0"/>
    <s v="Yes"/>
    <n v="1"/>
    <x v="0"/>
    <n v="39"/>
    <n v="0.03"/>
    <n v="5"/>
    <x v="1"/>
    <n v="10"/>
    <s v="No"/>
    <d v="2018-01-05T00:00:00"/>
    <x v="213"/>
    <n v="0"/>
    <s v="Inactive"/>
    <s v="No"/>
  </r>
  <r>
    <n v="3327"/>
    <s v="Cozy 4 bedroom duplex in NYC borough of Brooklyn"/>
    <n v="3305"/>
    <s v="New York"/>
    <n v="0.7"/>
    <n v="0.97"/>
    <x v="1"/>
    <n v="9"/>
    <x v="1"/>
    <x v="16"/>
    <x v="1"/>
    <s v="No"/>
    <n v="8"/>
    <x v="2"/>
    <n v="275"/>
    <n v="0.04"/>
    <n v="4.8"/>
    <x v="1"/>
    <n v="10"/>
    <s v="No"/>
    <d v="2018-05-14T00:00:00"/>
    <x v="1"/>
    <n v="58"/>
    <s v="Active"/>
    <s v="No"/>
  </r>
  <r>
    <n v="3328"/>
    <s v="Victorian Artist Loft"/>
    <n v="2970"/>
    <s v="New York"/>
    <n v="1"/>
    <n v="0.46"/>
    <x v="0"/>
    <n v="8"/>
    <x v="1"/>
    <x v="11"/>
    <x v="1"/>
    <s v="No"/>
    <n v="3"/>
    <x v="1"/>
    <n v="118"/>
    <n v="0.03"/>
    <n v="4.93"/>
    <x v="1"/>
    <n v="15"/>
    <s v="No"/>
    <d v="2018-04-08T00:00:00"/>
    <x v="18"/>
    <n v="42"/>
    <s v="Active"/>
    <s v="Yes"/>
  </r>
  <r>
    <n v="3329"/>
    <s v="Central Park Cozy Home"/>
    <n v="3450"/>
    <s v="Île-de-France"/>
    <n v="0.9"/>
    <n v="0.56999999999999995"/>
    <x v="1"/>
    <n v="18"/>
    <x v="0"/>
    <x v="20"/>
    <x v="1"/>
    <s v="No"/>
    <n v="3"/>
    <x v="1"/>
    <n v="66"/>
    <n v="0.03"/>
    <n v="4.97"/>
    <x v="1"/>
    <n v="74"/>
    <s v="No"/>
    <d v="2018-01-14T00:00:00"/>
    <x v="14"/>
    <n v="38"/>
    <s v="Active"/>
    <s v="No"/>
  </r>
  <r>
    <n v="3330"/>
    <s v="Beautifully Renovated Brownstone Apt! #10264"/>
    <n v="2149"/>
    <s v="New York"/>
    <n v="1"/>
    <n v="0.86"/>
    <x v="1"/>
    <n v="9"/>
    <x v="1"/>
    <x v="16"/>
    <x v="1"/>
    <s v="No"/>
    <n v="4"/>
    <x v="1"/>
    <n v="145"/>
    <n v="0.03"/>
    <n v="4.8499999999999996"/>
    <x v="1"/>
    <n v="59"/>
    <s v="No"/>
    <d v="2018-01-13T00:00:00"/>
    <x v="17"/>
    <n v="230"/>
    <s v="Active"/>
    <s v="No"/>
  </r>
  <r>
    <n v="3331"/>
    <s v="Cozy, Humble and private"/>
    <n v="2907"/>
    <s v="New York"/>
    <n v="1"/>
    <n v="0.92"/>
    <x v="0"/>
    <n v="8"/>
    <x v="1"/>
    <x v="11"/>
    <x v="0"/>
    <s v="Yes"/>
    <n v="2"/>
    <x v="0"/>
    <n v="65"/>
    <n v="0.03"/>
    <n v="4.75"/>
    <x v="1"/>
    <n v="24"/>
    <s v="No"/>
    <d v="2018-04-17T00:00:00"/>
    <x v="346"/>
    <n v="270"/>
    <s v="Active"/>
    <s v="Yes"/>
  </r>
  <r>
    <n v="3332"/>
    <s v="The Explorer's Lounge in Bushwick"/>
    <n v="3445"/>
    <s v="New York"/>
    <n v="1"/>
    <n v="0.92"/>
    <x v="1"/>
    <n v="8"/>
    <x v="1"/>
    <x v="11"/>
    <x v="1"/>
    <s v="No"/>
    <n v="8"/>
    <x v="2"/>
    <n v="115"/>
    <n v="0.03"/>
    <n v="4.83"/>
    <x v="1"/>
    <n v="96"/>
    <s v="No"/>
    <d v="2018-03-16T00:00:00"/>
    <x v="343"/>
    <n v="310"/>
    <s v="Active"/>
    <s v="No"/>
  </r>
  <r>
    <n v="3333"/>
    <s v="Designer's Bright 2BR Sublet in East Village"/>
    <n v="1081"/>
    <s v="Texas"/>
    <n v="1"/>
    <n v="0.88"/>
    <x v="0"/>
    <n v="15"/>
    <x v="0"/>
    <x v="4"/>
    <x v="1"/>
    <s v="No"/>
    <n v="4"/>
    <x v="1"/>
    <n v="139"/>
    <n v="0.03"/>
    <n v="5"/>
    <x v="1"/>
    <n v="36"/>
    <s v="No"/>
    <d v="2018-01-11T00:00:00"/>
    <x v="202"/>
    <n v="220"/>
    <s v="Active"/>
    <s v="Yes"/>
  </r>
  <r>
    <n v="3334"/>
    <s v="Amazing Room w/workspace - Williamsburg"/>
    <n v="2627"/>
    <s v="New York"/>
    <n v="1"/>
    <n v="0.99"/>
    <x v="0"/>
    <n v="12"/>
    <x v="1"/>
    <x v="9"/>
    <x v="0"/>
    <s v="Yes"/>
    <n v="1"/>
    <x v="0"/>
    <n v="55"/>
    <n v="0.03"/>
    <n v="4.8"/>
    <x v="1"/>
    <n v="98"/>
    <s v="No"/>
    <d v="2018-06-19T00:00:00"/>
    <x v="164"/>
    <n v="365"/>
    <s v="Active"/>
    <s v="No"/>
  </r>
  <r>
    <n v="3335"/>
    <s v="Chic and spacious 2 bedroom 19 min to Penn Station"/>
    <n v="3452"/>
    <s v="New York"/>
    <n v="0.93"/>
    <n v="0.92"/>
    <x v="0"/>
    <n v="24"/>
    <x v="2"/>
    <x v="5"/>
    <x v="1"/>
    <s v="No"/>
    <n v="6"/>
    <x v="2"/>
    <n v="115"/>
    <n v="0.03"/>
    <n v="4.7300000000000004"/>
    <x v="1"/>
    <n v="77"/>
    <s v="No"/>
    <d v="2018-03-17T00:00:00"/>
    <x v="22"/>
    <n v="90"/>
    <s v="Active"/>
    <s v="No"/>
  </r>
  <r>
    <n v="3336"/>
    <s v="Great Private &amp; Cozy bedroom in Crown Heights"/>
    <n v="3453"/>
    <s v="New York"/>
    <n v="0.8"/>
    <n v="0.94"/>
    <x v="0"/>
    <n v="9"/>
    <x v="1"/>
    <x v="16"/>
    <x v="0"/>
    <s v="Yes"/>
    <n v="2"/>
    <x v="0"/>
    <n v="59"/>
    <n v="0.03"/>
    <n v="4.5599999999999996"/>
    <x v="1"/>
    <n v="9"/>
    <s v="No"/>
    <d v="2018-04-28T00:00:00"/>
    <x v="55"/>
    <n v="365"/>
    <s v="Active"/>
    <s v="Yes"/>
  </r>
  <r>
    <n v="3337"/>
    <s v="Astoria very close to Manhattan private bedroom"/>
    <n v="3161"/>
    <s v="New York"/>
    <n v="1"/>
    <n v="0.97"/>
    <x v="0"/>
    <n v="21"/>
    <x v="2"/>
    <x v="13"/>
    <x v="0"/>
    <s v="Yes"/>
    <n v="2"/>
    <x v="0"/>
    <n v="60"/>
    <n v="0.03"/>
    <n v="4.5"/>
    <x v="1"/>
    <n v="4"/>
    <s v="No"/>
    <d v="2018-02-10T00:00:00"/>
    <x v="503"/>
    <n v="195"/>
    <s v="Active"/>
    <s v="Yes"/>
  </r>
  <r>
    <n v="3338"/>
    <s v="Beautiful Private Bedroom for rent  Crown Heights"/>
    <n v="3453"/>
    <s v="New York"/>
    <n v="0.8"/>
    <n v="0.94"/>
    <x v="0"/>
    <n v="9"/>
    <x v="1"/>
    <x v="16"/>
    <x v="0"/>
    <s v="Yes"/>
    <n v="1"/>
    <x v="0"/>
    <n v="40"/>
    <n v="0.03"/>
    <n v="4.7"/>
    <x v="1"/>
    <n v="10"/>
    <s v="No"/>
    <d v="2018-02-14T00:00:00"/>
    <x v="234"/>
    <n v="365"/>
    <s v="Active"/>
    <s v="Yes"/>
  </r>
  <r>
    <n v="3339"/>
    <s v="Private Room w/premium  Mattress Near Subway &amp; Gym"/>
    <n v="3385"/>
    <s v="New York"/>
    <n v="1"/>
    <n v="0.94"/>
    <x v="1"/>
    <n v="7"/>
    <x v="1"/>
    <x v="3"/>
    <x v="0"/>
    <s v="Yes"/>
    <n v="2"/>
    <x v="0"/>
    <n v="95"/>
    <n v="0.03"/>
    <n v="5"/>
    <x v="1"/>
    <n v="49"/>
    <s v="No"/>
    <d v="2018-01-12T00:00:00"/>
    <x v="304"/>
    <n v="358"/>
    <s v="Active"/>
    <s v="No"/>
  </r>
  <r>
    <n v="3340"/>
    <s v="@Ferry,2Bedroom/4bed.Private,Renovated/Stylish..."/>
    <n v="527"/>
    <s v="New York"/>
    <n v="0.92"/>
    <n v="0.66"/>
    <x v="1"/>
    <n v="30"/>
    <x v="3"/>
    <x v="15"/>
    <x v="1"/>
    <s v="No"/>
    <n v="6"/>
    <x v="2"/>
    <n v="79"/>
    <n v="0.03"/>
    <n v="4.9800000000000004"/>
    <x v="1"/>
    <n v="89"/>
    <s v="No"/>
    <d v="2018-02-05T00:00:00"/>
    <x v="20"/>
    <n v="122"/>
    <s v="Active"/>
    <s v="No"/>
  </r>
  <r>
    <n v="3341"/>
    <s v="Bedstuy &gt; Cozy, fully furnished basement studio!"/>
    <n v="3119"/>
    <s v="New York"/>
    <n v="1"/>
    <n v="1"/>
    <x v="0"/>
    <n v="7"/>
    <x v="1"/>
    <x v="3"/>
    <x v="0"/>
    <s v="Yes"/>
    <n v="2"/>
    <x v="0"/>
    <n v="55"/>
    <n v="0.03"/>
    <n v="5"/>
    <x v="1"/>
    <n v="3"/>
    <s v="No"/>
    <d v="2020-03-16T00:00:00"/>
    <x v="160"/>
    <n v="88"/>
    <s v="Active"/>
    <s v="Yes"/>
  </r>
  <r>
    <n v="3342"/>
    <s v="2-bedroom in Upper West Side: Private Entrance"/>
    <n v="869"/>
    <s v="New York"/>
    <n v="1"/>
    <n v="0.85"/>
    <x v="1"/>
    <n v="20"/>
    <x v="0"/>
    <x v="1"/>
    <x v="1"/>
    <s v="No"/>
    <n v="4"/>
    <x v="1"/>
    <n v="395"/>
    <n v="0.04"/>
    <n v="5"/>
    <x v="1"/>
    <n v="61"/>
    <s v="No"/>
    <d v="2018-02-19T00:00:00"/>
    <x v="160"/>
    <n v="357"/>
    <s v="Active"/>
    <s v="No"/>
  </r>
  <r>
    <n v="3343"/>
    <s v="Stylish home in Queens"/>
    <n v="996"/>
    <s v="New York"/>
    <n v="1"/>
    <n v="0.73"/>
    <x v="1"/>
    <n v="26"/>
    <x v="2"/>
    <x v="19"/>
    <x v="1"/>
    <s v="No"/>
    <n v="4"/>
    <x v="1"/>
    <n v="200"/>
    <n v="0.04"/>
    <n v="5"/>
    <x v="1"/>
    <n v="26"/>
    <s v="No"/>
    <d v="2018-03-11T00:00:00"/>
    <x v="53"/>
    <n v="134"/>
    <s v="Active"/>
    <s v="No"/>
  </r>
  <r>
    <n v="3344"/>
    <s v="Peaceful Private Luxe Bushwick Space"/>
    <n v="1056"/>
    <s v="New York"/>
    <n v="0.91"/>
    <n v="0.99"/>
    <x v="0"/>
    <n v="8"/>
    <x v="1"/>
    <x v="11"/>
    <x v="0"/>
    <s v="Yes"/>
    <n v="2"/>
    <x v="0"/>
    <n v="51"/>
    <n v="0.03"/>
    <n v="4.8499999999999996"/>
    <x v="1"/>
    <n v="26"/>
    <s v="No"/>
    <d v="2018-04-23T00:00:00"/>
    <x v="300"/>
    <n v="165"/>
    <s v="Active"/>
    <s v="Yes"/>
  </r>
  <r>
    <n v="3345"/>
    <s v="A Taste of Historic Bedstuy - 20 mins to City!"/>
    <n v="1713"/>
    <s v="New York"/>
    <n v="1"/>
    <n v="0.63"/>
    <x v="0"/>
    <n v="7"/>
    <x v="1"/>
    <x v="3"/>
    <x v="0"/>
    <s v="Yes"/>
    <n v="1"/>
    <x v="0"/>
    <n v="49"/>
    <n v="0.03"/>
    <n v="5"/>
    <x v="1"/>
    <n v="29"/>
    <s v="No"/>
    <d v="2018-02-02T00:00:00"/>
    <x v="92"/>
    <n v="89"/>
    <s v="Active"/>
    <s v="No"/>
  </r>
  <r>
    <n v="3346"/>
    <s v="LIC 1 Bedroom 10 min to Times Sq -1 stop to NYC"/>
    <n v="3152"/>
    <s v="New York"/>
    <n v="1"/>
    <n v="0.98"/>
    <x v="1"/>
    <n v="24"/>
    <x v="2"/>
    <x v="5"/>
    <x v="1"/>
    <s v="No"/>
    <n v="2"/>
    <x v="0"/>
    <n v="120"/>
    <n v="0.03"/>
    <n v="4.92"/>
    <x v="1"/>
    <n v="72"/>
    <s v="No"/>
    <d v="2018-02-20T00:00:00"/>
    <x v="52"/>
    <n v="365"/>
    <s v="Active"/>
    <s v="No"/>
  </r>
  <r>
    <n v="3347"/>
    <s v="Large 1 bdr apartment. 20 mins to Times square"/>
    <n v="2428"/>
    <s v="New York"/>
    <n v="1"/>
    <n v="1"/>
    <x v="0"/>
    <n v="16"/>
    <x v="0"/>
    <x v="10"/>
    <x v="1"/>
    <s v="No"/>
    <n v="4"/>
    <x v="1"/>
    <n v="95"/>
    <n v="0.03"/>
    <n v="4.38"/>
    <x v="0"/>
    <n v="52"/>
    <s v="No"/>
    <d v="2018-02-22T00:00:00"/>
    <x v="180"/>
    <n v="46"/>
    <s v="Active"/>
    <s v="No"/>
  </r>
  <r>
    <n v="3348"/>
    <s v="A ROOM DESIGNED JUST FOR YOU"/>
    <n v="2829"/>
    <s v="New York"/>
    <n v="1"/>
    <n v="1"/>
    <x v="1"/>
    <n v="7"/>
    <x v="1"/>
    <x v="3"/>
    <x v="0"/>
    <s v="Yes"/>
    <n v="2"/>
    <x v="0"/>
    <n v="75"/>
    <n v="0.03"/>
    <n v="4.75"/>
    <x v="1"/>
    <n v="20"/>
    <s v="No"/>
    <d v="2018-08-05T00:00:00"/>
    <x v="190"/>
    <n v="365"/>
    <s v="Active"/>
    <s v="Yes"/>
  </r>
  <r>
    <n v="3349"/>
    <s v="HUGE One Bedroom East Village!"/>
    <n v="3455"/>
    <s v="California"/>
    <n v="0.5"/>
    <n v="1"/>
    <x v="1"/>
    <n v="15"/>
    <x v="0"/>
    <x v="4"/>
    <x v="1"/>
    <s v="No"/>
    <n v="2"/>
    <x v="0"/>
    <n v="224"/>
    <n v="0.04"/>
    <n v="4.83"/>
    <x v="1"/>
    <n v="72"/>
    <s v="No"/>
    <d v="2018-01-13T00:00:00"/>
    <x v="249"/>
    <n v="270"/>
    <s v="Active"/>
    <s v="No"/>
  </r>
  <r>
    <n v="3350"/>
    <s v="Huge Bright Spacious apartment to Share"/>
    <n v="3455"/>
    <s v="California"/>
    <n v="0.5"/>
    <n v="1"/>
    <x v="1"/>
    <n v="15"/>
    <x v="0"/>
    <x v="4"/>
    <x v="0"/>
    <s v="Yes"/>
    <n v="1"/>
    <x v="0"/>
    <n v="169"/>
    <n v="0.03"/>
    <n v="5"/>
    <x v="1"/>
    <n v="3"/>
    <s v="No"/>
    <d v="2018-05-09T00:00:00"/>
    <x v="694"/>
    <n v="0"/>
    <s v="Inactive"/>
    <s v="Yes"/>
  </r>
  <r>
    <n v="3351"/>
    <s v="Clean, Large 2 Bedroom Duplex Apartment w/ Patio"/>
    <n v="2630"/>
    <s v="New York"/>
    <n v="0.56999999999999995"/>
    <n v="1"/>
    <x v="1"/>
    <n v="14"/>
    <x v="0"/>
    <x v="2"/>
    <x v="1"/>
    <s v="No"/>
    <n v="6"/>
    <x v="2"/>
    <n v="220"/>
    <n v="0.04"/>
    <n v="4.74"/>
    <x v="1"/>
    <n v="38"/>
    <s v="No"/>
    <d v="2018-03-27T00:00:00"/>
    <x v="59"/>
    <n v="157"/>
    <s v="Active"/>
    <s v="No"/>
  </r>
  <r>
    <n v="3352"/>
    <s v="Great private room in Hellâ€™s kitchen TIMES SQUARE"/>
    <n v="3456"/>
    <s v="New York"/>
    <n v="1"/>
    <n v="0.99"/>
    <x v="0"/>
    <n v="17"/>
    <x v="0"/>
    <x v="0"/>
    <x v="0"/>
    <s v="Yes"/>
    <n v="2"/>
    <x v="0"/>
    <n v="66"/>
    <n v="0.03"/>
    <n v="4.55"/>
    <x v="1"/>
    <n v="99"/>
    <s v="No"/>
    <d v="2018-01-20T00:00:00"/>
    <x v="2"/>
    <n v="344"/>
    <s v="Active"/>
    <s v="No"/>
  </r>
  <r>
    <n v="3353"/>
    <s v="Amazing Private Room @Madison Square Garden"/>
    <n v="3456"/>
    <s v="New York"/>
    <n v="1"/>
    <n v="0.99"/>
    <x v="0"/>
    <n v="17"/>
    <x v="0"/>
    <x v="0"/>
    <x v="0"/>
    <s v="Yes"/>
    <n v="2"/>
    <x v="0"/>
    <n v="59"/>
    <n v="0.03"/>
    <n v="4.54"/>
    <x v="1"/>
    <n v="134"/>
    <s v="No"/>
    <d v="2018-01-21T00:00:00"/>
    <x v="111"/>
    <n v="341"/>
    <s v="Active"/>
    <s v="Yes"/>
  </r>
  <r>
    <n v="3354"/>
    <s v="A perfect Private living room in  @times square"/>
    <n v="3456"/>
    <s v="New York"/>
    <n v="1"/>
    <n v="0.99"/>
    <x v="0"/>
    <n v="17"/>
    <x v="0"/>
    <x v="0"/>
    <x v="0"/>
    <s v="Yes"/>
    <n v="2"/>
    <x v="0"/>
    <n v="89"/>
    <n v="0.03"/>
    <n v="4.38"/>
    <x v="0"/>
    <n v="71"/>
    <s v="No"/>
    <d v="2018-01-21T00:00:00"/>
    <x v="70"/>
    <n v="339"/>
    <s v="Active"/>
    <s v="Yes"/>
  </r>
  <r>
    <n v="3355"/>
    <s v="Luxury Chelsea apt. walking distance to everything"/>
    <n v="1048"/>
    <s v="New York"/>
    <n v="0"/>
    <n v="1"/>
    <x v="0"/>
    <n v="13"/>
    <x v="0"/>
    <x v="7"/>
    <x v="1"/>
    <s v="No"/>
    <n v="4"/>
    <x v="1"/>
    <n v="375"/>
    <n v="0.04"/>
    <n v="4.97"/>
    <x v="1"/>
    <n v="37"/>
    <s v="No"/>
    <d v="2018-03-17T00:00:00"/>
    <x v="366"/>
    <n v="34"/>
    <s v="Active"/>
    <s v="Yes"/>
  </r>
  <r>
    <n v="3356"/>
    <s v="Madinina"/>
    <n v="3158"/>
    <s v="New York"/>
    <n v="1"/>
    <n v="1"/>
    <x v="0"/>
    <n v="16"/>
    <x v="0"/>
    <x v="10"/>
    <x v="0"/>
    <s v="Yes"/>
    <n v="2"/>
    <x v="0"/>
    <n v="70"/>
    <n v="0.03"/>
    <n v="4.82"/>
    <x v="1"/>
    <n v="51"/>
    <s v="No"/>
    <d v="2018-03-18T00:00:00"/>
    <x v="75"/>
    <n v="365"/>
    <s v="Active"/>
    <s v="Yes"/>
  </r>
  <r>
    <n v="3357"/>
    <s v="Cosy, Colorful, Great Bedford Stuyvesant Location"/>
    <n v="2040"/>
    <s v="New York"/>
    <n v="0.94"/>
    <n v="0.95"/>
    <x v="0"/>
    <n v="7"/>
    <x v="1"/>
    <x v="3"/>
    <x v="1"/>
    <s v="No"/>
    <n v="6"/>
    <x v="2"/>
    <n v="80"/>
    <n v="0.03"/>
    <n v="4.75"/>
    <x v="1"/>
    <n v="20"/>
    <s v="No"/>
    <d v="2018-02-18T00:00:00"/>
    <x v="213"/>
    <n v="7"/>
    <s v="Active"/>
    <s v="No"/>
  </r>
  <r>
    <n v="3358"/>
    <s v="Metropolitan Brooklyn Oasis in Heart of Bed Stuy"/>
    <n v="3454"/>
    <s v="New York"/>
    <n v="1"/>
    <n v="1"/>
    <x v="0"/>
    <n v="7"/>
    <x v="1"/>
    <x v="3"/>
    <x v="1"/>
    <s v="No"/>
    <n v="5"/>
    <x v="1"/>
    <n v="150"/>
    <n v="0.03"/>
    <n v="4.82"/>
    <x v="1"/>
    <n v="62"/>
    <s v="No"/>
    <d v="2018-02-25T00:00:00"/>
    <x v="15"/>
    <n v="358"/>
    <s v="Active"/>
    <s v="Yes"/>
  </r>
  <r>
    <n v="3359"/>
    <s v="Huge and private sun drenched room in heart of BK"/>
    <n v="740"/>
    <s v="New York"/>
    <n v="0"/>
    <n v="0.67"/>
    <x v="0"/>
    <n v="7"/>
    <x v="1"/>
    <x v="3"/>
    <x v="0"/>
    <s v="Yes"/>
    <n v="2"/>
    <x v="0"/>
    <n v="52"/>
    <n v="0.03"/>
    <n v="4.8899999999999997"/>
    <x v="1"/>
    <n v="28"/>
    <s v="No"/>
    <d v="2018-01-26T00:00:00"/>
    <x v="406"/>
    <n v="89"/>
    <s v="Active"/>
    <s v="Yes"/>
  </r>
  <r>
    <n v="3360"/>
    <s v="(AC) 4 ppl - 2 Rooms 1 private and 1 sharing bath"/>
    <n v="3130"/>
    <s v="New York"/>
    <n v="1"/>
    <n v="1"/>
    <x v="1"/>
    <n v="22"/>
    <x v="2"/>
    <x v="25"/>
    <x v="0"/>
    <s v="Yes"/>
    <n v="4"/>
    <x v="1"/>
    <n v="150"/>
    <n v="0.03"/>
    <n v="5"/>
    <x v="1"/>
    <n v="15"/>
    <s v="No"/>
    <d v="2018-02-04T00:00:00"/>
    <x v="393"/>
    <n v="40"/>
    <s v="Active"/>
    <s v="No"/>
  </r>
  <r>
    <n v="3361"/>
    <s v="Private room in colorful Brooklyn neighborhood"/>
    <n v="2472"/>
    <s v="New York"/>
    <n v="1"/>
    <n v="0.75"/>
    <x v="0"/>
    <n v="12"/>
    <x v="1"/>
    <x v="9"/>
    <x v="0"/>
    <s v="Yes"/>
    <n v="1"/>
    <x v="0"/>
    <n v="100"/>
    <n v="0.03"/>
    <n v="4.34"/>
    <x v="0"/>
    <n v="35"/>
    <s v="No"/>
    <d v="2018-02-05T00:00:00"/>
    <x v="656"/>
    <n v="81"/>
    <s v="Active"/>
    <s v="No"/>
  </r>
  <r>
    <n v="3362"/>
    <s v="Bright and Beautiful Artistsâ€™ Haven"/>
    <n v="2158"/>
    <s v="New York"/>
    <n v="1"/>
    <n v="0.67"/>
    <x v="0"/>
    <n v="25"/>
    <x v="2"/>
    <x v="14"/>
    <x v="0"/>
    <s v="Yes"/>
    <n v="2"/>
    <x v="0"/>
    <n v="80"/>
    <n v="0.03"/>
    <n v="4.17"/>
    <x v="0"/>
    <n v="6"/>
    <s v="No"/>
    <d v="2019-05-18T00:00:00"/>
    <x v="686"/>
    <n v="0"/>
    <s v="Inactive"/>
    <s v="Yes"/>
  </r>
  <r>
    <n v="3363"/>
    <s v="Sunny park-view room in Harlem brownstone"/>
    <n v="1324"/>
    <s v="New York"/>
    <n v="1"/>
    <n v="0.95"/>
    <x v="1"/>
    <n v="16"/>
    <x v="0"/>
    <x v="10"/>
    <x v="0"/>
    <s v="Yes"/>
    <n v="1"/>
    <x v="0"/>
    <n v="69"/>
    <n v="0.03"/>
    <n v="5"/>
    <x v="1"/>
    <n v="26"/>
    <s v="No"/>
    <d v="2018-05-17T00:00:00"/>
    <x v="695"/>
    <n v="168"/>
    <s v="Active"/>
    <s v="No"/>
  </r>
  <r>
    <n v="3364"/>
    <s v="room 3 Manhattan private room"/>
    <n v="3448"/>
    <s v="New York"/>
    <n v="1"/>
    <n v="0.75"/>
    <x v="0"/>
    <n v="16"/>
    <x v="0"/>
    <x v="10"/>
    <x v="0"/>
    <s v="Yes"/>
    <n v="4"/>
    <x v="1"/>
    <n v="59"/>
    <n v="0.03"/>
    <n v="4.83"/>
    <x v="1"/>
    <n v="6"/>
    <s v="No"/>
    <d v="2018-02-15T00:00:00"/>
    <x v="158"/>
    <n v="364"/>
    <s v="Active"/>
    <s v="No"/>
  </r>
  <r>
    <n v="3365"/>
    <s v="room 3 Manhattan private room"/>
    <n v="3448"/>
    <s v="New York"/>
    <n v="1"/>
    <n v="0.75"/>
    <x v="0"/>
    <n v="16"/>
    <x v="0"/>
    <x v="10"/>
    <x v="0"/>
    <s v="Yes"/>
    <n v="3"/>
    <x v="1"/>
    <n v="55"/>
    <n v="0.03"/>
    <n v="4.4000000000000004"/>
    <x v="0"/>
    <n v="5"/>
    <s v="No"/>
    <d v="2018-05-20T00:00:00"/>
    <x v="696"/>
    <n v="179"/>
    <s v="Active"/>
    <s v="No"/>
  </r>
  <r>
    <n v="3366"/>
    <s v="room 2 Manhattan private room"/>
    <n v="3448"/>
    <s v="New York"/>
    <n v="1"/>
    <n v="0.75"/>
    <x v="0"/>
    <n v="16"/>
    <x v="0"/>
    <x v="10"/>
    <x v="0"/>
    <s v="Yes"/>
    <n v="4"/>
    <x v="1"/>
    <n v="59"/>
    <n v="0.03"/>
    <n v="5"/>
    <x v="1"/>
    <n v="3"/>
    <s v="No"/>
    <d v="2018-04-10T00:00:00"/>
    <x v="683"/>
    <n v="365"/>
    <s v="Active"/>
    <s v="No"/>
  </r>
  <r>
    <n v="3367"/>
    <s v="room 2 Manhattan private room"/>
    <n v="3448"/>
    <s v="New York"/>
    <n v="1"/>
    <n v="0.75"/>
    <x v="0"/>
    <n v="16"/>
    <x v="0"/>
    <x v="10"/>
    <x v="0"/>
    <s v="Yes"/>
    <n v="3"/>
    <x v="1"/>
    <n v="55"/>
    <n v="0.03"/>
    <n v="4.5"/>
    <x v="1"/>
    <n v="4"/>
    <s v="No"/>
    <d v="2018-05-21T00:00:00"/>
    <x v="697"/>
    <n v="364"/>
    <s v="Active"/>
    <s v="No"/>
  </r>
  <r>
    <n v="3368"/>
    <s v="Crown Heights Hideaway"/>
    <n v="3459"/>
    <s v="New York"/>
    <n v="1"/>
    <n v="1"/>
    <x v="0"/>
    <n v="10"/>
    <x v="1"/>
    <x v="17"/>
    <x v="0"/>
    <s v="Yes"/>
    <n v="2"/>
    <x v="0"/>
    <n v="71"/>
    <n v="0.03"/>
    <n v="4.7699999999999996"/>
    <x v="1"/>
    <n v="26"/>
    <s v="No"/>
    <d v="2018-02-17T00:00:00"/>
    <x v="471"/>
    <n v="179"/>
    <s v="Active"/>
    <s v="Yes"/>
  </r>
  <r>
    <n v="3369"/>
    <s v="Beautiful Modern Bedstuy Brownstone Apartments"/>
    <n v="2490"/>
    <s v="New York"/>
    <n v="1"/>
    <n v="0.88"/>
    <x v="0"/>
    <n v="7"/>
    <x v="1"/>
    <x v="3"/>
    <x v="1"/>
    <s v="No"/>
    <n v="4"/>
    <x v="1"/>
    <n v="100"/>
    <n v="0.03"/>
    <n v="4.8899999999999997"/>
    <x v="1"/>
    <n v="113"/>
    <s v="Yes"/>
    <d v="2018-01-26T00:00:00"/>
    <x v="29"/>
    <n v="289"/>
    <s v="Active"/>
    <s v="No"/>
  </r>
  <r>
    <n v="3370"/>
    <s v="Private Floorâ€”Full Private Bathâ€”3 Min to Subway!"/>
    <n v="1710"/>
    <s v="New York"/>
    <n v="1"/>
    <n v="0.98"/>
    <x v="0"/>
    <n v="7"/>
    <x v="1"/>
    <x v="3"/>
    <x v="0"/>
    <s v="Yes"/>
    <n v="2"/>
    <x v="0"/>
    <n v="73"/>
    <n v="0.03"/>
    <n v="4.82"/>
    <x v="1"/>
    <n v="38"/>
    <s v="No"/>
    <d v="2018-02-03T00:00:00"/>
    <x v="32"/>
    <n v="90"/>
    <s v="Active"/>
    <s v="No"/>
  </r>
  <r>
    <n v="3371"/>
    <s v="Beautiful 2-br Apt in the Heart of Williamsburg"/>
    <n v="511"/>
    <s v="New York"/>
    <n v="1"/>
    <n v="0.6"/>
    <x v="0"/>
    <n v="11"/>
    <x v="1"/>
    <x v="8"/>
    <x v="1"/>
    <s v="No"/>
    <n v="4"/>
    <x v="1"/>
    <n v="199"/>
    <n v="0.03"/>
    <n v="5"/>
    <x v="1"/>
    <n v="7"/>
    <s v="No"/>
    <d v="2018-05-31T00:00:00"/>
    <x v="679"/>
    <n v="0"/>
    <s v="Inactive"/>
    <s v="No"/>
  </r>
  <r>
    <n v="3372"/>
    <s v="Best location! Cozy East Village bohemian loft"/>
    <n v="1776"/>
    <s v="New York"/>
    <n v="1"/>
    <n v="1"/>
    <x v="1"/>
    <n v="15"/>
    <x v="0"/>
    <x v="4"/>
    <x v="1"/>
    <s v="No"/>
    <n v="2"/>
    <x v="0"/>
    <n v="157"/>
    <n v="0.03"/>
    <n v="5"/>
    <x v="1"/>
    <n v="29"/>
    <s v="No"/>
    <d v="2018-02-04T00:00:00"/>
    <x v="90"/>
    <n v="0"/>
    <s v="Inactive"/>
    <s v="Yes"/>
  </r>
  <r>
    <n v="3373"/>
    <s v="Spacious &amp; Quiet 1 Br Upper West Side, close to CP"/>
    <n v="3183"/>
    <s v="New York"/>
    <n v="1"/>
    <n v="0.56000000000000005"/>
    <x v="1"/>
    <n v="20"/>
    <x v="0"/>
    <x v="1"/>
    <x v="1"/>
    <s v="No"/>
    <n v="1"/>
    <x v="0"/>
    <n v="126"/>
    <n v="0.03"/>
    <n v="5"/>
    <x v="1"/>
    <n v="19"/>
    <s v="No"/>
    <d v="2018-03-03T00:00:00"/>
    <x v="95"/>
    <n v="267"/>
    <s v="Active"/>
    <s v="No"/>
  </r>
  <r>
    <n v="3374"/>
    <s v="Beautiful Sunny 1 BR Apt in Central Williamsburg"/>
    <n v="2969"/>
    <s v="New York"/>
    <n v="1"/>
    <n v="0.75"/>
    <x v="0"/>
    <n v="12"/>
    <x v="1"/>
    <x v="9"/>
    <x v="1"/>
    <s v="No"/>
    <n v="2"/>
    <x v="0"/>
    <n v="119"/>
    <n v="0.03"/>
    <n v="4.88"/>
    <x v="1"/>
    <n v="8"/>
    <s v="No"/>
    <d v="2018-04-20T00:00:00"/>
    <x v="91"/>
    <n v="21"/>
    <s v="Active"/>
    <s v="No"/>
  </r>
  <r>
    <n v="3375"/>
    <s v="Charming, Spacious Apartment on theUpper East Side"/>
    <n v="1263"/>
    <s v="New York"/>
    <n v="1"/>
    <n v="0.56000000000000005"/>
    <x v="0"/>
    <n v="19"/>
    <x v="0"/>
    <x v="12"/>
    <x v="1"/>
    <s v="No"/>
    <n v="4"/>
    <x v="1"/>
    <n v="210"/>
    <n v="0.04"/>
    <n v="4.67"/>
    <x v="1"/>
    <n v="12"/>
    <s v="No"/>
    <d v="2018-05-30T00:00:00"/>
    <x v="390"/>
    <n v="74"/>
    <s v="Active"/>
    <s v="No"/>
  </r>
  <r>
    <n v="3376"/>
    <s v="MODERN AND BEAUTIFUL  BROOKLYN"/>
    <n v="3075"/>
    <s v="New York"/>
    <n v="0"/>
    <n v="0.82"/>
    <x v="0"/>
    <n v="9"/>
    <x v="1"/>
    <x v="16"/>
    <x v="0"/>
    <s v="Yes"/>
    <n v="2"/>
    <x v="0"/>
    <n v="60"/>
    <n v="0.03"/>
    <n v="4.51"/>
    <x v="1"/>
    <n v="61"/>
    <s v="No"/>
    <d v="2018-01-28T00:00:00"/>
    <x v="493"/>
    <n v="180"/>
    <s v="Active"/>
    <s v="No"/>
  </r>
  <r>
    <n v="3377"/>
    <s v="XL Private Room in a Magnificent Penthouse NYC1"/>
    <n v="3461"/>
    <s v="New York"/>
    <n v="1"/>
    <n v="0.79"/>
    <x v="0"/>
    <n v="15"/>
    <x v="0"/>
    <x v="4"/>
    <x v="0"/>
    <s v="Yes"/>
    <n v="2"/>
    <x v="0"/>
    <n v="66"/>
    <n v="0.03"/>
    <n v="4.82"/>
    <x v="1"/>
    <n v="17"/>
    <s v="No"/>
    <d v="2018-03-18T00:00:00"/>
    <x v="213"/>
    <n v="122"/>
    <s v="Active"/>
    <s v="No"/>
  </r>
  <r>
    <n v="3378"/>
    <s v="Private Room A In Prime Location"/>
    <n v="3436"/>
    <s v="New York"/>
    <n v="0.94"/>
    <n v="0.99"/>
    <x v="0"/>
    <n v="18"/>
    <x v="0"/>
    <x v="20"/>
    <x v="0"/>
    <s v="Yes"/>
    <n v="2"/>
    <x v="0"/>
    <n v="54"/>
    <n v="0.03"/>
    <n v="4.72"/>
    <x v="1"/>
    <n v="214"/>
    <s v="No"/>
    <d v="2018-01-27T00:00:00"/>
    <x v="95"/>
    <n v="356"/>
    <s v="Active"/>
    <s v="No"/>
  </r>
  <r>
    <n v="3379"/>
    <s v="Three Bedroom Duplex apart. Clean, Modern Apt. 41"/>
    <n v="2905"/>
    <s v="New York"/>
    <n v="1"/>
    <n v="0.96"/>
    <x v="1"/>
    <n v="18"/>
    <x v="0"/>
    <x v="20"/>
    <x v="1"/>
    <s v="No"/>
    <n v="5"/>
    <x v="1"/>
    <n v="159"/>
    <n v="0.03"/>
    <n v="4"/>
    <x v="0"/>
    <n v="3"/>
    <s v="No"/>
    <d v="2018-04-27T00:00:00"/>
    <x v="698"/>
    <n v="180"/>
    <s v="Active"/>
    <s v="Yes"/>
  </r>
  <r>
    <n v="3380"/>
    <s v="Centrally Located Comfy 2BR Midtown Apartment"/>
    <n v="3464"/>
    <s v="New York"/>
    <n v="1"/>
    <n v="0.99"/>
    <x v="0"/>
    <n v="17"/>
    <x v="0"/>
    <x v="0"/>
    <x v="1"/>
    <s v="No"/>
    <n v="6"/>
    <x v="2"/>
    <n v="156"/>
    <n v="0.03"/>
    <n v="4.74"/>
    <x v="1"/>
    <n v="192"/>
    <s v="No"/>
    <d v="2018-02-12T00:00:00"/>
    <x v="17"/>
    <n v="288"/>
    <s v="Active"/>
    <s v="Yes"/>
  </r>
  <r>
    <n v="3381"/>
    <s v="Cosy one-bedroom nest in the heart of Williamsburg"/>
    <n v="3465"/>
    <s v="California"/>
    <n v="0.83"/>
    <n v="0.93"/>
    <x v="0"/>
    <n v="12"/>
    <x v="1"/>
    <x v="9"/>
    <x v="1"/>
    <s v="No"/>
    <n v="3"/>
    <x v="1"/>
    <n v="128"/>
    <n v="0.03"/>
    <n v="4.8"/>
    <x v="1"/>
    <n v="81"/>
    <s v="No"/>
    <d v="2018-02-18T00:00:00"/>
    <x v="8"/>
    <n v="79"/>
    <s v="Active"/>
    <s v="Yes"/>
  </r>
  <r>
    <n v="3382"/>
    <s v=".Melinda's Place"/>
    <n v="3467"/>
    <s v="New York"/>
    <n v="0.9"/>
    <n v="0.99"/>
    <x v="1"/>
    <n v="9"/>
    <x v="1"/>
    <x v="16"/>
    <x v="1"/>
    <s v="No"/>
    <n v="3"/>
    <x v="1"/>
    <n v="65"/>
    <n v="0.03"/>
    <n v="4.91"/>
    <x v="1"/>
    <n v="127"/>
    <s v="Yes"/>
    <d v="2018-02-15T00:00:00"/>
    <x v="97"/>
    <n v="228"/>
    <s v="Active"/>
    <s v="Yes"/>
  </r>
  <r>
    <n v="3383"/>
    <s v="Main st APT w PRIVATE Bath, bedroom, living room."/>
    <n v="3430"/>
    <s v="New York"/>
    <n v="1"/>
    <n v="1"/>
    <x v="1"/>
    <n v="22"/>
    <x v="2"/>
    <x v="25"/>
    <x v="0"/>
    <s v="Yes"/>
    <n v="3"/>
    <x v="1"/>
    <n v="109"/>
    <n v="0.03"/>
    <n v="4.92"/>
    <x v="1"/>
    <n v="96"/>
    <s v="No"/>
    <d v="2018-02-01T00:00:00"/>
    <x v="129"/>
    <n v="83"/>
    <s v="Active"/>
    <s v="No"/>
  </r>
  <r>
    <n v="3384"/>
    <s v="The Real Williamsburg Apartment (Price Negotiable)"/>
    <n v="1210"/>
    <s v="New York"/>
    <n v="1"/>
    <n v="0.5"/>
    <x v="0"/>
    <n v="12"/>
    <x v="1"/>
    <x v="9"/>
    <x v="1"/>
    <s v="No"/>
    <n v="3"/>
    <x v="1"/>
    <n v="175"/>
    <n v="0.03"/>
    <n v="5"/>
    <x v="1"/>
    <n v="7"/>
    <s v="No"/>
    <d v="2018-02-18T00:00:00"/>
    <x v="699"/>
    <n v="97"/>
    <s v="Active"/>
    <s v="No"/>
  </r>
  <r>
    <n v="3385"/>
    <s v="Cozy Midtown Studio"/>
    <n v="3603"/>
    <s v="New York"/>
    <n v="1"/>
    <n v="0.96"/>
    <x v="1"/>
    <n v="17"/>
    <x v="0"/>
    <x v="0"/>
    <x v="1"/>
    <s v="No"/>
    <n v="2"/>
    <x v="0"/>
    <n v="135"/>
    <n v="0.03"/>
    <n v="4.9800000000000004"/>
    <x v="1"/>
    <n v="51"/>
    <s v="No"/>
    <d v="2018-11-25T00:00:00"/>
    <x v="32"/>
    <n v="15"/>
    <s v="Active"/>
    <s v="No"/>
  </r>
  <r>
    <n v="3386"/>
    <s v="Delightful condo"/>
    <n v="2821"/>
    <s v="New York"/>
    <n v="0"/>
    <n v="0.33"/>
    <x v="0"/>
    <n v="21"/>
    <x v="2"/>
    <x v="13"/>
    <x v="1"/>
    <s v="No"/>
    <n v="2"/>
    <x v="0"/>
    <n v="175"/>
    <n v="0.03"/>
    <n v="4.6900000000000004"/>
    <x v="1"/>
    <n v="26"/>
    <s v="No"/>
    <d v="2018-01-29T00:00:00"/>
    <x v="182"/>
    <n v="45"/>
    <s v="Active"/>
    <s v="No"/>
  </r>
  <r>
    <n v="3387"/>
    <s v="Luxury Meets Classic Brownstone w/ Outdoor Space!"/>
    <n v="910"/>
    <s v="New York"/>
    <n v="1"/>
    <n v="0.69"/>
    <x v="1"/>
    <n v="7"/>
    <x v="1"/>
    <x v="3"/>
    <x v="1"/>
    <s v="No"/>
    <n v="8"/>
    <x v="2"/>
    <n v="250"/>
    <n v="0.04"/>
    <n v="4.84"/>
    <x v="1"/>
    <n v="55"/>
    <s v="No"/>
    <d v="2018-04-13T00:00:00"/>
    <x v="58"/>
    <n v="320"/>
    <s v="Active"/>
    <s v="No"/>
  </r>
  <r>
    <n v="3388"/>
    <s v="Newly renovated 3 Bed 2.5 bath Full amenities"/>
    <n v="3141"/>
    <s v="New York"/>
    <n v="0.97"/>
    <n v="1"/>
    <x v="0"/>
    <n v="19"/>
    <x v="0"/>
    <x v="12"/>
    <x v="1"/>
    <s v="No"/>
    <n v="8"/>
    <x v="2"/>
    <n v="300"/>
    <n v="0.04"/>
    <n v="5"/>
    <x v="1"/>
    <n v="3"/>
    <s v="No"/>
    <d v="2019-01-25T00:00:00"/>
    <x v="80"/>
    <n v="319"/>
    <s v="Active"/>
    <s v="Yes"/>
  </r>
  <r>
    <n v="3389"/>
    <s v="CHIC &amp; LARGE private bedroom in fancy neighborhood"/>
    <n v="1597"/>
    <s v="New York"/>
    <n v="1"/>
    <n v="0.61"/>
    <x v="0"/>
    <n v="18"/>
    <x v="0"/>
    <x v="20"/>
    <x v="0"/>
    <s v="Yes"/>
    <n v="3"/>
    <x v="1"/>
    <n v="149"/>
    <n v="0.03"/>
    <n v="4.8899999999999997"/>
    <x v="1"/>
    <n v="38"/>
    <s v="No"/>
    <d v="2018-02-04T00:00:00"/>
    <x v="248"/>
    <n v="90"/>
    <s v="Active"/>
    <s v="No"/>
  </r>
  <r>
    <n v="3390"/>
    <s v="Eclectic Enclave 1bd/1 ba - monthly rate avail"/>
    <n v="1936"/>
    <s v="New York"/>
    <n v="1"/>
    <n v="1"/>
    <x v="1"/>
    <n v="7"/>
    <x v="1"/>
    <x v="3"/>
    <x v="1"/>
    <s v="No"/>
    <n v="4"/>
    <x v="1"/>
    <n v="114"/>
    <n v="0.03"/>
    <n v="4.5999999999999996"/>
    <x v="1"/>
    <n v="106"/>
    <s v="No"/>
    <d v="2018-02-11T00:00:00"/>
    <x v="0"/>
    <n v="356"/>
    <s v="Active"/>
    <s v="No"/>
  </r>
  <r>
    <n v="3391"/>
    <s v="Huge Brooklyn Room in Bushwick - 2"/>
    <n v="1425"/>
    <s v="New York"/>
    <n v="0.67"/>
    <n v="0.33"/>
    <x v="0"/>
    <n v="8"/>
    <x v="1"/>
    <x v="11"/>
    <x v="0"/>
    <s v="Yes"/>
    <n v="4"/>
    <x v="1"/>
    <n v="55"/>
    <n v="0.03"/>
    <n v="5"/>
    <x v="1"/>
    <n v="4"/>
    <s v="No"/>
    <d v="2018-02-08T00:00:00"/>
    <x v="700"/>
    <n v="179"/>
    <s v="Active"/>
    <s v="No"/>
  </r>
  <r>
    <n v="3392"/>
    <s v="Modern sun-filled 1 bed oasis- Graham Ave L train"/>
    <n v="1216"/>
    <s v="New York"/>
    <n v="1"/>
    <n v="0.28999999999999998"/>
    <x v="0"/>
    <n v="12"/>
    <x v="1"/>
    <x v="9"/>
    <x v="1"/>
    <s v="No"/>
    <n v="2"/>
    <x v="0"/>
    <n v="156"/>
    <n v="0.03"/>
    <n v="4.8099999999999996"/>
    <x v="1"/>
    <n v="32"/>
    <s v="No"/>
    <d v="2018-02-18T00:00:00"/>
    <x v="75"/>
    <n v="172"/>
    <s v="Active"/>
    <s v="No"/>
  </r>
  <r>
    <n v="3393"/>
    <s v="HELLS KITCHEN APT 3MIN WALK FROM TIME SQUARE"/>
    <n v="2890"/>
    <s v="New York"/>
    <n v="1"/>
    <n v="0.73"/>
    <x v="1"/>
    <n v="17"/>
    <x v="0"/>
    <x v="0"/>
    <x v="1"/>
    <s v="No"/>
    <n v="3"/>
    <x v="1"/>
    <n v="199"/>
    <n v="0.03"/>
    <n v="5"/>
    <x v="1"/>
    <n v="11"/>
    <s v="No"/>
    <d v="2019-09-13T00:00:00"/>
    <x v="65"/>
    <n v="44"/>
    <s v="Active"/>
    <s v="No"/>
  </r>
  <r>
    <n v="3394"/>
    <s v="Peaceful Home in Brooklyn Close to Manhattan"/>
    <n v="1841"/>
    <s v="New York"/>
    <n v="0.89"/>
    <n v="0.88"/>
    <x v="1"/>
    <n v="9"/>
    <x v="1"/>
    <x v="16"/>
    <x v="1"/>
    <s v="No"/>
    <n v="4"/>
    <x v="1"/>
    <n v="101"/>
    <n v="0.03"/>
    <n v="4.97"/>
    <x v="1"/>
    <n v="164"/>
    <s v="Yes"/>
    <d v="2018-02-11T00:00:00"/>
    <x v="129"/>
    <n v="139"/>
    <s v="Active"/>
    <s v="No"/>
  </r>
  <r>
    <n v="3395"/>
    <s v="Brick Brownstone Apartment, Perfect for Families"/>
    <n v="115"/>
    <s v="New York"/>
    <n v="1"/>
    <n v="0.96"/>
    <x v="1"/>
    <n v="7"/>
    <x v="1"/>
    <x v="3"/>
    <x v="1"/>
    <s v="No"/>
    <n v="5"/>
    <x v="1"/>
    <n v="108"/>
    <n v="0.03"/>
    <n v="4.9800000000000004"/>
    <x v="1"/>
    <n v="104"/>
    <s v="Yes"/>
    <d v="2018-04-13T00:00:00"/>
    <x v="7"/>
    <n v="317"/>
    <s v="Active"/>
    <s v="No"/>
  </r>
  <r>
    <n v="3396"/>
    <s v="SPECIAL PRICING!!!!! The Home away from home!!!!"/>
    <n v="2698"/>
    <s v="North Carolina"/>
    <n v="1"/>
    <n v="0.95"/>
    <x v="1"/>
    <n v="7"/>
    <x v="1"/>
    <x v="3"/>
    <x v="1"/>
    <s v="No"/>
    <n v="5"/>
    <x v="1"/>
    <n v="120"/>
    <n v="0.03"/>
    <n v="4.9000000000000004"/>
    <x v="1"/>
    <n v="41"/>
    <s v="No"/>
    <d v="2018-03-19T00:00:00"/>
    <x v="10"/>
    <n v="34"/>
    <s v="Active"/>
    <s v="Yes"/>
  </r>
  <r>
    <n v="3397"/>
    <s v="experience bklyn's best"/>
    <n v="3004"/>
    <s v="New York"/>
    <n v="1"/>
    <n v="1"/>
    <x v="1"/>
    <n v="10"/>
    <x v="1"/>
    <x v="17"/>
    <x v="0"/>
    <s v="Yes"/>
    <n v="1"/>
    <x v="0"/>
    <n v="100"/>
    <n v="0.03"/>
    <n v="5"/>
    <x v="1"/>
    <n v="3"/>
    <s v="No"/>
    <d v="2018-05-20T00:00:00"/>
    <x v="546"/>
    <n v="365"/>
    <s v="Active"/>
    <s v="Yes"/>
  </r>
  <r>
    <n v="3398"/>
    <s v="Gem in the East Village"/>
    <n v="708"/>
    <s v="New York"/>
    <n v="1"/>
    <n v="0.89"/>
    <x v="1"/>
    <n v="15"/>
    <x v="0"/>
    <x v="4"/>
    <x v="1"/>
    <s v="No"/>
    <n v="3"/>
    <x v="1"/>
    <n v="125"/>
    <n v="0.03"/>
    <n v="4.7300000000000004"/>
    <x v="1"/>
    <n v="26"/>
    <s v="No"/>
    <d v="2018-02-19T00:00:00"/>
    <x v="106"/>
    <n v="5"/>
    <s v="Active"/>
    <s v="No"/>
  </r>
  <r>
    <n v="3399"/>
    <s v="BROOKLYN STYLE APART"/>
    <n v="3075"/>
    <s v="New York"/>
    <n v="0"/>
    <n v="0.82"/>
    <x v="0"/>
    <n v="9"/>
    <x v="1"/>
    <x v="16"/>
    <x v="0"/>
    <s v="Yes"/>
    <n v="2"/>
    <x v="0"/>
    <n v="70"/>
    <n v="0.03"/>
    <n v="4.83"/>
    <x v="1"/>
    <n v="60"/>
    <s v="No"/>
    <d v="2018-02-11T00:00:00"/>
    <x v="158"/>
    <n v="180"/>
    <s v="Active"/>
    <s v="No"/>
  </r>
  <r>
    <n v="3400"/>
    <s v="Stylish Modern Garden Bedroom w/ensuite bathroom"/>
    <n v="2511"/>
    <s v="New York"/>
    <n v="1"/>
    <n v="0.79"/>
    <x v="1"/>
    <n v="7"/>
    <x v="1"/>
    <x v="3"/>
    <x v="0"/>
    <s v="Yes"/>
    <n v="1"/>
    <x v="0"/>
    <n v="116.14"/>
    <n v="0.03"/>
    <n v="4.9000000000000004"/>
    <x v="1"/>
    <n v="21"/>
    <s v="No"/>
    <d v="2018-06-17T00:00:00"/>
    <x v="701"/>
    <n v="365"/>
    <s v="Active"/>
    <s v="No"/>
  </r>
  <r>
    <n v="3401"/>
    <s v="Stylish Modern Master Bedroom w/ensuite bathroom"/>
    <n v="2511"/>
    <s v="New York"/>
    <n v="1"/>
    <n v="0.79"/>
    <x v="1"/>
    <n v="7"/>
    <x v="1"/>
    <x v="3"/>
    <x v="0"/>
    <s v="Yes"/>
    <n v="2"/>
    <x v="0"/>
    <n v="129"/>
    <n v="0.03"/>
    <n v="4.93"/>
    <x v="1"/>
    <n v="29"/>
    <s v="No"/>
    <d v="2018-05-20T00:00:00"/>
    <x v="304"/>
    <n v="365"/>
    <s v="Active"/>
    <s v="No"/>
  </r>
  <r>
    <n v="3402"/>
    <s v="Modern, Sunny 3 Bdrm 2 Ba w/ Huge Backyard"/>
    <n v="1120"/>
    <s v="New York"/>
    <n v="1"/>
    <n v="0.97"/>
    <x v="1"/>
    <n v="11"/>
    <x v="1"/>
    <x v="8"/>
    <x v="1"/>
    <s v="No"/>
    <n v="5"/>
    <x v="1"/>
    <n v="145"/>
    <n v="0.03"/>
    <n v="5"/>
    <x v="1"/>
    <n v="5"/>
    <s v="No"/>
    <d v="2018-07-07T00:00:00"/>
    <x v="53"/>
    <n v="0"/>
    <s v="Inactive"/>
    <s v="No"/>
  </r>
  <r>
    <n v="3403"/>
    <s v="1min from the station K size bed 20min toManhattan"/>
    <n v="2647"/>
    <s v="New York"/>
    <n v="0.92"/>
    <n v="0.91"/>
    <x v="0"/>
    <n v="7"/>
    <x v="1"/>
    <x v="3"/>
    <x v="0"/>
    <s v="Yes"/>
    <n v="3"/>
    <x v="1"/>
    <n v="70"/>
    <n v="0.03"/>
    <n v="4.8099999999999996"/>
    <x v="1"/>
    <n v="85"/>
    <s v="No"/>
    <d v="2018-03-13T00:00:00"/>
    <x v="72"/>
    <n v="358"/>
    <s v="Active"/>
    <s v="No"/>
  </r>
  <r>
    <n v="3404"/>
    <s v="Bright Room with Qsize bed 20min to dt Manhattan"/>
    <n v="2647"/>
    <s v="New York"/>
    <n v="0.92"/>
    <n v="0.91"/>
    <x v="0"/>
    <n v="7"/>
    <x v="1"/>
    <x v="3"/>
    <x v="0"/>
    <s v="Yes"/>
    <n v="2"/>
    <x v="0"/>
    <n v="55"/>
    <n v="0.03"/>
    <n v="4.5599999999999996"/>
    <x v="1"/>
    <n v="64"/>
    <s v="No"/>
    <d v="2018-03-17T00:00:00"/>
    <x v="168"/>
    <n v="349"/>
    <s v="Active"/>
    <s v="No"/>
  </r>
  <r>
    <n v="3405"/>
    <s v="Nice Room for ONE (1) Person"/>
    <n v="3243"/>
    <s v="New York"/>
    <n v="1"/>
    <n v="1"/>
    <x v="0"/>
    <n v="9"/>
    <x v="1"/>
    <x v="16"/>
    <x v="0"/>
    <s v="Yes"/>
    <n v="1"/>
    <x v="0"/>
    <n v="40"/>
    <n v="0.03"/>
    <n v="4.1100000000000003"/>
    <x v="0"/>
    <n v="27"/>
    <s v="No"/>
    <d v="2018-03-31T00:00:00"/>
    <x v="190"/>
    <n v="320"/>
    <s v="Active"/>
    <s v="Yes"/>
  </r>
  <r>
    <n v="3406"/>
    <s v="Quiet &amp; Convenient in heart of midtown"/>
    <n v="790"/>
    <s v="New York"/>
    <n v="1"/>
    <n v="0.98"/>
    <x v="0"/>
    <n v="18"/>
    <x v="0"/>
    <x v="20"/>
    <x v="0"/>
    <s v="Yes"/>
    <n v="2"/>
    <x v="0"/>
    <n v="99"/>
    <n v="0.03"/>
    <n v="4.74"/>
    <x v="1"/>
    <n v="85"/>
    <s v="No"/>
    <d v="2018-02-20T00:00:00"/>
    <x v="195"/>
    <n v="90"/>
    <s v="Active"/>
    <s v="Yes"/>
  </r>
  <r>
    <n v="3407"/>
    <s v="Private bedroom in Astoria"/>
    <n v="1537"/>
    <s v="New York"/>
    <n v="1"/>
    <n v="1"/>
    <x v="1"/>
    <n v="21"/>
    <x v="2"/>
    <x v="13"/>
    <x v="0"/>
    <s v="Yes"/>
    <n v="4"/>
    <x v="1"/>
    <n v="100"/>
    <n v="0.03"/>
    <n v="5"/>
    <x v="1"/>
    <n v="30"/>
    <s v="No"/>
    <d v="2018-11-30T00:00:00"/>
    <x v="106"/>
    <n v="15"/>
    <s v="Active"/>
    <s v="Yes"/>
  </r>
  <r>
    <n v="3408"/>
    <s v="Spacious 2 level home for Groups sleeps upto 12"/>
    <n v="1520"/>
    <s v="New York"/>
    <n v="1"/>
    <n v="0.82"/>
    <x v="0"/>
    <n v="1"/>
    <x v="4"/>
    <x v="18"/>
    <x v="1"/>
    <s v="No"/>
    <n v="12"/>
    <x v="2"/>
    <n v="205"/>
    <n v="0.04"/>
    <n v="4.5599999999999996"/>
    <x v="1"/>
    <n v="25"/>
    <s v="No"/>
    <d v="2018-04-08T00:00:00"/>
    <x v="25"/>
    <n v="353"/>
    <s v="Active"/>
    <s v="No"/>
  </r>
  <r>
    <n v="3409"/>
    <s v="Large Sunny Clinton Hill/Bedstuy bedroom"/>
    <n v="3471"/>
    <s v="New York"/>
    <n v="1"/>
    <n v="0.96"/>
    <x v="0"/>
    <n v="7"/>
    <x v="1"/>
    <x v="3"/>
    <x v="0"/>
    <s v="Yes"/>
    <n v="2"/>
    <x v="0"/>
    <n v="150"/>
    <n v="0.03"/>
    <n v="4.5199999999999996"/>
    <x v="1"/>
    <n v="29"/>
    <s v="No"/>
    <d v="2018-02-19T00:00:00"/>
    <x v="164"/>
    <n v="365"/>
    <s v="Active"/>
    <s v="Yes"/>
  </r>
  <r>
    <n v="3410"/>
    <s v="Cozy &amp; Comfortable Modern Apartment"/>
    <n v="855"/>
    <s v="New York"/>
    <n v="0.5"/>
    <n v="0.83"/>
    <x v="0"/>
    <n v="16"/>
    <x v="0"/>
    <x v="10"/>
    <x v="0"/>
    <s v="Yes"/>
    <n v="3"/>
    <x v="1"/>
    <n v="62"/>
    <n v="0.03"/>
    <n v="4.3899999999999997"/>
    <x v="0"/>
    <n v="51"/>
    <s v="No"/>
    <d v="2018-02-25T00:00:00"/>
    <x v="143"/>
    <n v="90"/>
    <s v="Active"/>
    <s v="No"/>
  </r>
  <r>
    <n v="3411"/>
    <s v="La Casa di Bella: A beautiful getaway for NY tours"/>
    <n v="3451"/>
    <s v="New York"/>
    <n v="1"/>
    <n v="0.92"/>
    <x v="1"/>
    <n v="6"/>
    <x v="4"/>
    <x v="29"/>
    <x v="0"/>
    <s v="Yes"/>
    <n v="1"/>
    <x v="0"/>
    <n v="44.29"/>
    <n v="0.03"/>
    <n v="4.83"/>
    <x v="1"/>
    <n v="18"/>
    <s v="No"/>
    <d v="2019-08-30T00:00:00"/>
    <x v="124"/>
    <n v="165"/>
    <s v="Active"/>
    <s v="Yes"/>
  </r>
  <r>
    <n v="3412"/>
    <s v="Chic Williamsburg getaway"/>
    <n v="3474"/>
    <s v="New York"/>
    <n v="1"/>
    <n v="0.98"/>
    <x v="1"/>
    <n v="12"/>
    <x v="1"/>
    <x v="9"/>
    <x v="0"/>
    <s v="Yes"/>
    <n v="2"/>
    <x v="0"/>
    <n v="185"/>
    <n v="0.03"/>
    <n v="4.9800000000000004"/>
    <x v="1"/>
    <n v="140"/>
    <s v="Yes"/>
    <d v="2018-02-18T00:00:00"/>
    <x v="17"/>
    <n v="196"/>
    <s v="Active"/>
    <s v="No"/>
  </r>
  <r>
    <n v="3413"/>
    <s v="(B) Room for 2 - sharing bath"/>
    <n v="3130"/>
    <s v="New York"/>
    <n v="1"/>
    <n v="1"/>
    <x v="1"/>
    <n v="22"/>
    <x v="2"/>
    <x v="25"/>
    <x v="0"/>
    <s v="Yes"/>
    <n v="2"/>
    <x v="0"/>
    <n v="60"/>
    <n v="0.03"/>
    <n v="4.8499999999999996"/>
    <x v="1"/>
    <n v="27"/>
    <s v="No"/>
    <d v="2018-03-11T00:00:00"/>
    <x v="25"/>
    <n v="0"/>
    <s v="Inactive"/>
    <s v="No"/>
  </r>
  <r>
    <n v="3414"/>
    <s v="Contemporary Home Away from Home, Entire house"/>
    <n v="221"/>
    <s v="New York"/>
    <n v="1"/>
    <n v="0.97"/>
    <x v="1"/>
    <n v="30"/>
    <x v="3"/>
    <x v="15"/>
    <x v="1"/>
    <s v="No"/>
    <n v="12"/>
    <x v="2"/>
    <n v="345"/>
    <n v="0.04"/>
    <n v="4.9800000000000004"/>
    <x v="1"/>
    <n v="65"/>
    <s v="No"/>
    <d v="2018-03-11T00:00:00"/>
    <x v="97"/>
    <n v="349"/>
    <s v="Active"/>
    <s v="Yes"/>
  </r>
  <r>
    <n v="3415"/>
    <s v="Peaceful room in popular prime Bushwick street art"/>
    <n v="968"/>
    <s v="New York"/>
    <n v="1"/>
    <n v="0.9"/>
    <x v="1"/>
    <n v="8"/>
    <x v="1"/>
    <x v="11"/>
    <x v="0"/>
    <s v="Yes"/>
    <n v="2"/>
    <x v="0"/>
    <n v="60"/>
    <n v="0.03"/>
    <n v="4.9800000000000004"/>
    <x v="1"/>
    <n v="115"/>
    <s v="Yes"/>
    <d v="2018-03-04T00:00:00"/>
    <x v="75"/>
    <n v="45"/>
    <s v="Active"/>
    <s v="No"/>
  </r>
  <r>
    <n v="3416"/>
    <s v="1 BR Flat in Williamsburg (3 blocks from  Bedford)"/>
    <n v="1417"/>
    <s v="New York"/>
    <n v="1"/>
    <n v="0.68"/>
    <x v="0"/>
    <n v="12"/>
    <x v="1"/>
    <x v="9"/>
    <x v="1"/>
    <s v="No"/>
    <n v="3"/>
    <x v="1"/>
    <n v="129"/>
    <n v="0.03"/>
    <n v="4.7300000000000004"/>
    <x v="1"/>
    <n v="60"/>
    <s v="No"/>
    <d v="2018-03-12T00:00:00"/>
    <x v="268"/>
    <n v="0"/>
    <s v="Inactive"/>
    <s v="No"/>
  </r>
  <r>
    <n v="3417"/>
    <s v="Artsy Queen Bedroom Bushwick Jefferson L Train"/>
    <n v="1390"/>
    <s v="New York"/>
    <n v="0"/>
    <n v="0.64"/>
    <x v="0"/>
    <n v="25"/>
    <x v="2"/>
    <x v="14"/>
    <x v="0"/>
    <s v="Yes"/>
    <n v="2"/>
    <x v="0"/>
    <n v="68"/>
    <n v="0.03"/>
    <n v="4.9800000000000004"/>
    <x v="1"/>
    <n v="41"/>
    <s v="No"/>
    <d v="2018-04-01T00:00:00"/>
    <x v="31"/>
    <n v="89"/>
    <s v="Active"/>
    <s v="No"/>
  </r>
  <r>
    <n v="3418"/>
    <s v="Central Park - Room for 2 to 4"/>
    <n v="2697"/>
    <s v="New York"/>
    <n v="1"/>
    <n v="0.98"/>
    <x v="0"/>
    <n v="20"/>
    <x v="0"/>
    <x v="1"/>
    <x v="0"/>
    <s v="Yes"/>
    <n v="4"/>
    <x v="1"/>
    <n v="119"/>
    <n v="0.03"/>
    <n v="4.7"/>
    <x v="1"/>
    <n v="70"/>
    <s v="No"/>
    <d v="2018-03-18T00:00:00"/>
    <x v="3"/>
    <n v="260"/>
    <s v="Active"/>
    <s v="No"/>
  </r>
  <r>
    <n v="3419"/>
    <s v="Cosy private room in Manhattan!!!"/>
    <n v="3330"/>
    <s v="New York"/>
    <n v="1"/>
    <n v="0.97"/>
    <x v="1"/>
    <n v="14"/>
    <x v="0"/>
    <x v="2"/>
    <x v="0"/>
    <s v="Yes"/>
    <n v="4"/>
    <x v="1"/>
    <n v="52"/>
    <n v="0.03"/>
    <n v="4.92"/>
    <x v="1"/>
    <n v="109"/>
    <s v="Yes"/>
    <d v="2018-05-02T00:00:00"/>
    <x v="217"/>
    <n v="179"/>
    <s v="Active"/>
    <s v="Yes"/>
  </r>
  <r>
    <n v="3420"/>
    <s v="Huge apartment in brand new building!"/>
    <n v="3199"/>
    <s v="New York"/>
    <n v="1"/>
    <n v="0.83"/>
    <x v="0"/>
    <n v="14"/>
    <x v="0"/>
    <x v="2"/>
    <x v="1"/>
    <s v="No"/>
    <n v="2"/>
    <x v="0"/>
    <n v="103"/>
    <n v="0.03"/>
    <n v="4.6900000000000004"/>
    <x v="1"/>
    <n v="13"/>
    <s v="No"/>
    <d v="2018-03-16T00:00:00"/>
    <x v="160"/>
    <n v="0"/>
    <s v="Inactive"/>
    <s v="No"/>
  </r>
  <r>
    <n v="3421"/>
    <s v="2 bedrooms flat near Central Park"/>
    <n v="3232"/>
    <s v="New York"/>
    <n v="1"/>
    <n v="0.97"/>
    <x v="1"/>
    <n v="19"/>
    <x v="0"/>
    <x v="12"/>
    <x v="1"/>
    <s v="No"/>
    <n v="4"/>
    <x v="1"/>
    <n v="199"/>
    <n v="0.03"/>
    <n v="4.99"/>
    <x v="1"/>
    <n v="93"/>
    <s v="No"/>
    <d v="2018-03-25T00:00:00"/>
    <x v="111"/>
    <n v="40"/>
    <s v="Active"/>
    <s v="No"/>
  </r>
  <r>
    <n v="3422"/>
    <s v="WILLIAMSBURG BROOKLYN PRIVATE ENTRANCE SAFE!!!"/>
    <n v="2166"/>
    <s v="New York"/>
    <n v="1"/>
    <n v="0.82"/>
    <x v="1"/>
    <n v="12"/>
    <x v="1"/>
    <x v="9"/>
    <x v="1"/>
    <s v="No"/>
    <n v="2"/>
    <x v="0"/>
    <n v="88"/>
    <n v="0.03"/>
    <n v="4.92"/>
    <x v="1"/>
    <n v="24"/>
    <s v="No"/>
    <d v="2018-10-27T00:00:00"/>
    <x v="253"/>
    <n v="137"/>
    <s v="Active"/>
    <s v="Yes"/>
  </r>
  <r>
    <n v="3423"/>
    <s v="Sunny Williamsburg Apt (1 month min stay)"/>
    <n v="478"/>
    <s v="Tennessee"/>
    <n v="1"/>
    <n v="0.69"/>
    <x v="1"/>
    <n v="12"/>
    <x v="1"/>
    <x v="9"/>
    <x v="0"/>
    <s v="Yes"/>
    <n v="1"/>
    <x v="0"/>
    <n v="68"/>
    <n v="0.03"/>
    <n v="4.8"/>
    <x v="1"/>
    <n v="10"/>
    <s v="No"/>
    <d v="2018-09-30T00:00:00"/>
    <x v="17"/>
    <n v="265"/>
    <s v="Active"/>
    <s v="No"/>
  </r>
  <r>
    <n v="3424"/>
    <s v="Trendy Bushwick Place (in Brooklyn)"/>
    <n v="3477"/>
    <s v="New York"/>
    <n v="1"/>
    <n v="0.97"/>
    <x v="0"/>
    <n v="8"/>
    <x v="1"/>
    <x v="11"/>
    <x v="1"/>
    <s v="No"/>
    <n v="4"/>
    <x v="1"/>
    <n v="83"/>
    <n v="0.03"/>
    <n v="4.82"/>
    <x v="1"/>
    <n v="119"/>
    <s v="Yes"/>
    <d v="2018-03-03T00:00:00"/>
    <x v="285"/>
    <n v="203"/>
    <s v="Active"/>
    <s v="No"/>
  </r>
  <r>
    <n v="3425"/>
    <s v="Inspiring &amp; Tranquil Experience"/>
    <n v="3192"/>
    <s v="New York"/>
    <n v="1"/>
    <n v="0.72"/>
    <x v="0"/>
    <n v="20"/>
    <x v="0"/>
    <x v="1"/>
    <x v="2"/>
    <s v="Yes"/>
    <n v="3"/>
    <x v="1"/>
    <n v="19"/>
    <n v="0.03"/>
    <n v="4.42"/>
    <x v="0"/>
    <n v="50"/>
    <s v="No"/>
    <d v="2018-02-17T00:00:00"/>
    <x v="53"/>
    <n v="92"/>
    <s v="Active"/>
    <s v="No"/>
  </r>
  <r>
    <n v="3426"/>
    <s v="Enormous 10 foot ceiling Bushwick room"/>
    <n v="3249"/>
    <s v="New York"/>
    <n v="1"/>
    <n v="0.99"/>
    <x v="1"/>
    <n v="8"/>
    <x v="1"/>
    <x v="11"/>
    <x v="0"/>
    <s v="Yes"/>
    <n v="3"/>
    <x v="1"/>
    <n v="56"/>
    <n v="0.03"/>
    <n v="4.91"/>
    <x v="1"/>
    <n v="23"/>
    <s v="No"/>
    <d v="2018-03-18T00:00:00"/>
    <x v="161"/>
    <n v="180"/>
    <s v="Active"/>
    <s v="Yes"/>
  </r>
  <r>
    <n v="3427"/>
    <s v="Upper East Side Gem - Balcony, River View + Wine"/>
    <n v="207"/>
    <s v="New York"/>
    <n v="1"/>
    <n v="0.92"/>
    <x v="1"/>
    <n v="14"/>
    <x v="0"/>
    <x v="2"/>
    <x v="1"/>
    <s v="No"/>
    <n v="2"/>
    <x v="0"/>
    <n v="159"/>
    <n v="0.03"/>
    <n v="4.92"/>
    <x v="1"/>
    <n v="26"/>
    <s v="No"/>
    <d v="2018-03-05T00:00:00"/>
    <x v="87"/>
    <n v="37"/>
    <s v="Active"/>
    <s v="No"/>
  </r>
  <r>
    <n v="3428"/>
    <s v="True NYC experience! 1Br LOFT Prime  location USQ"/>
    <n v="3478"/>
    <s v="New York"/>
    <n v="0.25"/>
    <n v="0.54"/>
    <x v="0"/>
    <n v="15"/>
    <x v="0"/>
    <x v="4"/>
    <x v="1"/>
    <s v="No"/>
    <n v="2"/>
    <x v="0"/>
    <n v="385"/>
    <n v="0.04"/>
    <n v="5"/>
    <x v="1"/>
    <n v="9"/>
    <s v="No"/>
    <d v="2018-06-01T00:00:00"/>
    <x v="21"/>
    <n v="0"/>
    <s v="Inactive"/>
    <s v="No"/>
  </r>
  <r>
    <n v="3429"/>
    <s v="Charming remote-friendly flat in historic Bed Stuy"/>
    <n v="813"/>
    <s v="New York"/>
    <n v="1"/>
    <n v="1"/>
    <x v="1"/>
    <n v="7"/>
    <x v="1"/>
    <x v="3"/>
    <x v="1"/>
    <s v="No"/>
    <n v="2"/>
    <x v="0"/>
    <n v="189"/>
    <n v="0.03"/>
    <n v="5"/>
    <x v="1"/>
    <n v="32"/>
    <s v="No"/>
    <d v="2018-03-15T00:00:00"/>
    <x v="198"/>
    <n v="47"/>
    <s v="Active"/>
    <s v="No"/>
  </r>
  <r>
    <n v="3430"/>
    <s v="Modern Townhouse Apartment in Brooklyn"/>
    <n v="860"/>
    <s v="New York"/>
    <n v="1"/>
    <n v="0.89"/>
    <x v="1"/>
    <n v="7"/>
    <x v="1"/>
    <x v="3"/>
    <x v="1"/>
    <s v="No"/>
    <n v="4"/>
    <x v="1"/>
    <n v="115"/>
    <n v="0.03"/>
    <n v="4.92"/>
    <x v="1"/>
    <n v="61"/>
    <s v="No"/>
    <d v="2018-03-11T00:00:00"/>
    <x v="53"/>
    <n v="176"/>
    <s v="Active"/>
    <s v="No"/>
  </r>
  <r>
    <n v="3431"/>
    <s v="Two bedroom apartment in Brooklyn/Bed Stuy"/>
    <n v="3373"/>
    <s v="New York"/>
    <n v="0.96"/>
    <n v="0.98"/>
    <x v="0"/>
    <n v="7"/>
    <x v="1"/>
    <x v="3"/>
    <x v="1"/>
    <s v="No"/>
    <n v="4"/>
    <x v="1"/>
    <n v="93.29"/>
    <n v="0.03"/>
    <n v="4.5599999999999996"/>
    <x v="1"/>
    <n v="77"/>
    <s v="No"/>
    <d v="2018-03-18T00:00:00"/>
    <x v="10"/>
    <n v="169"/>
    <s v="Active"/>
    <s v="No"/>
  </r>
  <r>
    <n v="3432"/>
    <s v="Premier E. 62nd Location...Lex to Park Avenue"/>
    <n v="2656"/>
    <s v="New York"/>
    <n v="1"/>
    <n v="1"/>
    <x v="1"/>
    <n v="19"/>
    <x v="0"/>
    <x v="12"/>
    <x v="1"/>
    <s v="No"/>
    <n v="2"/>
    <x v="0"/>
    <n v="141.96"/>
    <n v="0.03"/>
    <n v="5"/>
    <x v="1"/>
    <n v="3"/>
    <s v="No"/>
    <d v="2018-04-30T00:00:00"/>
    <x v="155"/>
    <n v="137"/>
    <s v="Active"/>
    <s v="No"/>
  </r>
  <r>
    <n v="3433"/>
    <s v="1 bedroom with 3 beds in Times Sq/Fashion district"/>
    <n v="3484"/>
    <s v="New York"/>
    <n v="1"/>
    <n v="1"/>
    <x v="1"/>
    <n v="17"/>
    <x v="0"/>
    <x v="0"/>
    <x v="1"/>
    <s v="No"/>
    <n v="4"/>
    <x v="1"/>
    <n v="125"/>
    <n v="0.03"/>
    <n v="4.99"/>
    <x v="1"/>
    <n v="141"/>
    <s v="Yes"/>
    <d v="2018-05-16T00:00:00"/>
    <x v="508"/>
    <n v="335"/>
    <s v="Active"/>
    <s v="No"/>
  </r>
  <r>
    <n v="3434"/>
    <s v="Private Suite &amp; Entry. 2 blocks to subway."/>
    <n v="1533"/>
    <s v="New York"/>
    <n v="1"/>
    <n v="1"/>
    <x v="1"/>
    <n v="24"/>
    <x v="2"/>
    <x v="5"/>
    <x v="1"/>
    <s v="No"/>
    <n v="3"/>
    <x v="1"/>
    <n v="95"/>
    <n v="0.03"/>
    <n v="4.96"/>
    <x v="1"/>
    <n v="74"/>
    <s v="No"/>
    <d v="2018-03-29T00:00:00"/>
    <x v="52"/>
    <n v="325"/>
    <s v="Active"/>
    <s v="Yes"/>
  </r>
  <r>
    <n v="3435"/>
    <s v="Gorgeous Brooklyn Brownstone"/>
    <n v="752"/>
    <s v="New York"/>
    <n v="1"/>
    <n v="1"/>
    <x v="1"/>
    <n v="7"/>
    <x v="1"/>
    <x v="3"/>
    <x v="1"/>
    <s v="No"/>
    <n v="2"/>
    <x v="0"/>
    <n v="121"/>
    <n v="0.03"/>
    <n v="4.91"/>
    <x v="1"/>
    <n v="128"/>
    <s v="Yes"/>
    <d v="2018-03-19T00:00:00"/>
    <x v="149"/>
    <n v="142"/>
    <s v="Active"/>
    <s v="Yes"/>
  </r>
  <r>
    <n v="3436"/>
    <s v="3 Bed + 2 Bath Trendy Upper East Apartment"/>
    <n v="2042"/>
    <s v="British Columbia"/>
    <n v="1"/>
    <n v="0.94"/>
    <x v="0"/>
    <n v="19"/>
    <x v="0"/>
    <x v="12"/>
    <x v="1"/>
    <s v="No"/>
    <n v="6"/>
    <x v="2"/>
    <n v="219"/>
    <n v="0.04"/>
    <n v="4.72"/>
    <x v="1"/>
    <n v="81"/>
    <s v="No"/>
    <d v="2018-03-15T00:00:00"/>
    <x v="343"/>
    <n v="15"/>
    <s v="Active"/>
    <s v="Yes"/>
  </r>
  <r>
    <n v="3437"/>
    <s v="Bushwick Awesome Apartment"/>
    <n v="1425"/>
    <s v="New York"/>
    <n v="0.67"/>
    <n v="0.33"/>
    <x v="0"/>
    <n v="8"/>
    <x v="1"/>
    <x v="11"/>
    <x v="1"/>
    <s v="No"/>
    <n v="8"/>
    <x v="2"/>
    <n v="150"/>
    <n v="0.03"/>
    <n v="4.57"/>
    <x v="1"/>
    <n v="7"/>
    <s v="No"/>
    <d v="2018-03-20T00:00:00"/>
    <x v="702"/>
    <n v="349"/>
    <s v="Active"/>
    <s v="No"/>
  </r>
  <r>
    <n v="3438"/>
    <s v="Townhouse at Grand Central"/>
    <n v="2069"/>
    <s v="New York"/>
    <n v="0.96"/>
    <n v="0.92"/>
    <x v="1"/>
    <n v="18"/>
    <x v="0"/>
    <x v="20"/>
    <x v="1"/>
    <s v="No"/>
    <n v="2"/>
    <x v="0"/>
    <n v="252"/>
    <n v="0.04"/>
    <n v="4.8"/>
    <x v="1"/>
    <n v="5"/>
    <s v="No"/>
    <d v="2018-03-30T00:00:00"/>
    <x v="17"/>
    <n v="90"/>
    <s v="Active"/>
    <s v="Yes"/>
  </r>
  <r>
    <n v="3439"/>
    <s v="Brooklyn Designer Home!!!"/>
    <n v="1092"/>
    <s v="New York"/>
    <n v="1"/>
    <n v="0.5"/>
    <x v="0"/>
    <n v="9"/>
    <x v="1"/>
    <x v="16"/>
    <x v="1"/>
    <s v="No"/>
    <n v="6"/>
    <x v="2"/>
    <n v="350"/>
    <n v="0.04"/>
    <n v="5"/>
    <x v="1"/>
    <n v="5"/>
    <s v="No"/>
    <d v="2018-08-10T00:00:00"/>
    <x v="162"/>
    <n v="263"/>
    <s v="Active"/>
    <s v="No"/>
  </r>
  <r>
    <n v="3440"/>
    <s v="NYC Couch Crashers, Travelers, Tourists &amp; Nomads"/>
    <n v="3480"/>
    <s v="New York"/>
    <n v="1"/>
    <n v="0.5"/>
    <x v="0"/>
    <n v="26"/>
    <x v="2"/>
    <x v="19"/>
    <x v="2"/>
    <s v="Yes"/>
    <n v="1"/>
    <x v="0"/>
    <n v="42"/>
    <n v="0.03"/>
    <n v="5"/>
    <x v="1"/>
    <n v="26"/>
    <s v="No"/>
    <d v="2018-03-14T00:00:00"/>
    <x v="396"/>
    <n v="74"/>
    <s v="Active"/>
    <s v="No"/>
  </r>
  <r>
    <n v="3441"/>
    <s v="Family-friendly apartment in Harlem MANHATTAN"/>
    <n v="895"/>
    <s v="New York"/>
    <n v="1"/>
    <n v="0.91"/>
    <x v="1"/>
    <n v="16"/>
    <x v="0"/>
    <x v="10"/>
    <x v="1"/>
    <s v="No"/>
    <n v="4"/>
    <x v="1"/>
    <n v="144"/>
    <n v="0.03"/>
    <n v="5"/>
    <x v="1"/>
    <n v="7"/>
    <s v="No"/>
    <d v="2018-07-15T00:00:00"/>
    <x v="95"/>
    <n v="76"/>
    <s v="Active"/>
    <s v="No"/>
  </r>
  <r>
    <n v="3442"/>
    <s v="Spacious and clean - room for rent"/>
    <n v="3312"/>
    <s v="New York"/>
    <n v="1"/>
    <n v="1"/>
    <x v="0"/>
    <n v="16"/>
    <x v="0"/>
    <x v="10"/>
    <x v="0"/>
    <s v="Yes"/>
    <n v="3"/>
    <x v="1"/>
    <n v="64"/>
    <n v="0.03"/>
    <n v="5"/>
    <x v="1"/>
    <n v="12"/>
    <s v="No"/>
    <d v="2018-03-03T00:00:00"/>
    <x v="581"/>
    <n v="0"/>
    <s v="Inactive"/>
    <s v="Yes"/>
  </r>
  <r>
    <n v="3443"/>
    <s v="Cozy room on the UES"/>
    <n v="2581"/>
    <s v="New York"/>
    <n v="0.5"/>
    <n v="0.94"/>
    <x v="0"/>
    <n v="19"/>
    <x v="0"/>
    <x v="12"/>
    <x v="0"/>
    <s v="Yes"/>
    <n v="2"/>
    <x v="0"/>
    <n v="89"/>
    <n v="0.03"/>
    <n v="5"/>
    <x v="1"/>
    <n v="45"/>
    <s v="No"/>
    <d v="2018-04-09T00:00:00"/>
    <x v="125"/>
    <n v="318"/>
    <s v="Active"/>
    <s v="Yes"/>
  </r>
  <r>
    <n v="3444"/>
    <s v="Cozy overnight bed Midtown, New York City"/>
    <n v="3233"/>
    <s v="New York"/>
    <n v="0.5"/>
    <n v="1"/>
    <x v="1"/>
    <n v="17"/>
    <x v="0"/>
    <x v="0"/>
    <x v="2"/>
    <s v="Yes"/>
    <n v="1"/>
    <x v="0"/>
    <n v="39"/>
    <n v="0.03"/>
    <n v="5"/>
    <x v="1"/>
    <n v="3"/>
    <s v="No"/>
    <d v="2019-12-27T00:00:00"/>
    <x v="65"/>
    <n v="31"/>
    <s v="Active"/>
    <s v="Yes"/>
  </r>
  <r>
    <n v="3445"/>
    <s v="luxury 2 bedrom, 1 bath, 1 living room top FL view"/>
    <n v="3430"/>
    <s v="New York"/>
    <n v="1"/>
    <n v="1"/>
    <x v="1"/>
    <n v="22"/>
    <x v="2"/>
    <x v="25"/>
    <x v="0"/>
    <s v="Yes"/>
    <n v="5"/>
    <x v="1"/>
    <n v="162"/>
    <n v="0.03"/>
    <n v="5"/>
    <x v="1"/>
    <n v="55"/>
    <s v="No"/>
    <d v="2018-04-26T00:00:00"/>
    <x v="160"/>
    <n v="87"/>
    <s v="Active"/>
    <s v="No"/>
  </r>
  <r>
    <n v="3446"/>
    <s v="Sunny Bushwick Bedroom"/>
    <n v="1858"/>
    <s v="New York"/>
    <n v="0.75"/>
    <n v="0.43"/>
    <x v="0"/>
    <n v="8"/>
    <x v="1"/>
    <x v="11"/>
    <x v="0"/>
    <s v="Yes"/>
    <n v="2"/>
    <x v="0"/>
    <n v="44"/>
    <n v="0.03"/>
    <n v="5"/>
    <x v="1"/>
    <n v="15"/>
    <s v="No"/>
    <d v="2018-03-26T00:00:00"/>
    <x v="453"/>
    <n v="30"/>
    <s v="Active"/>
    <s v="No"/>
  </r>
  <r>
    <n v="3447"/>
    <s v="Gay friendly in NYC"/>
    <n v="1147"/>
    <s v="New York"/>
    <n v="1"/>
    <n v="0"/>
    <x v="1"/>
    <n v="8"/>
    <x v="1"/>
    <x v="11"/>
    <x v="0"/>
    <s v="Yes"/>
    <n v="2"/>
    <x v="0"/>
    <n v="100"/>
    <n v="0.03"/>
    <n v="4.92"/>
    <x v="1"/>
    <n v="12"/>
    <s v="No"/>
    <d v="2018-03-11T00:00:00"/>
    <x v="702"/>
    <n v="0"/>
    <s v="Inactive"/>
    <s v="No"/>
  </r>
  <r>
    <n v="3448"/>
    <s v="Beautiful 3 bed 2 bath blocks fr subway in Astoria"/>
    <n v="3114"/>
    <s v="New York"/>
    <n v="1"/>
    <n v="1"/>
    <x v="0"/>
    <n v="21"/>
    <x v="2"/>
    <x v="13"/>
    <x v="1"/>
    <s v="No"/>
    <n v="6"/>
    <x v="2"/>
    <n v="139"/>
    <n v="0.03"/>
    <n v="4.57"/>
    <x v="1"/>
    <n v="90"/>
    <s v="No"/>
    <d v="2018-03-11T00:00:00"/>
    <x v="15"/>
    <n v="177"/>
    <s v="Active"/>
    <s v="Yes"/>
  </r>
  <r>
    <n v="3449"/>
    <s v="2 bedroom tourist heaven with outdoor space."/>
    <n v="3399"/>
    <s v="New York"/>
    <n v="0.69"/>
    <n v="0.77"/>
    <x v="0"/>
    <n v="24"/>
    <x v="2"/>
    <x v="5"/>
    <x v="1"/>
    <s v="No"/>
    <n v="5"/>
    <x v="1"/>
    <n v="169"/>
    <n v="0.03"/>
    <n v="4.7300000000000004"/>
    <x v="1"/>
    <n v="75"/>
    <s v="No"/>
    <d v="2018-03-17T00:00:00"/>
    <x v="326"/>
    <n v="365"/>
    <s v="Active"/>
    <s v="No"/>
  </r>
  <r>
    <n v="3450"/>
    <s v="Great Home&amp;Host, next to 1 train"/>
    <n v="2694"/>
    <s v="New York"/>
    <n v="1"/>
    <n v="1"/>
    <x v="1"/>
    <n v="16"/>
    <x v="0"/>
    <x v="10"/>
    <x v="0"/>
    <s v="Yes"/>
    <n v="2"/>
    <x v="0"/>
    <n v="46"/>
    <n v="0.03"/>
    <n v="4.9000000000000004"/>
    <x v="1"/>
    <n v="10"/>
    <s v="No"/>
    <d v="2018-08-11T00:00:00"/>
    <x v="703"/>
    <n v="0"/>
    <s v="Inactive"/>
    <s v="Yes"/>
  </r>
  <r>
    <n v="3451"/>
    <s v="Heart of Astoria 3 bedrooms apt"/>
    <n v="1350"/>
    <s v="New York"/>
    <n v="1"/>
    <n v="0.98"/>
    <x v="0"/>
    <n v="24"/>
    <x v="2"/>
    <x v="5"/>
    <x v="1"/>
    <s v="No"/>
    <n v="6"/>
    <x v="2"/>
    <n v="223"/>
    <n v="0.04"/>
    <n v="4.79"/>
    <x v="1"/>
    <n v="102"/>
    <s v="No"/>
    <d v="2018-03-14T00:00:00"/>
    <x v="106"/>
    <n v="132"/>
    <s v="Active"/>
    <s v="No"/>
  </r>
  <r>
    <n v="3452"/>
    <s v="SQUARE Village Suite/free street parking +wifi"/>
    <n v="3156"/>
    <s v="New York"/>
    <n v="1"/>
    <n v="0.94"/>
    <x v="1"/>
    <n v="15"/>
    <x v="0"/>
    <x v="4"/>
    <x v="1"/>
    <s v="No"/>
    <n v="3"/>
    <x v="1"/>
    <n v="110"/>
    <n v="0.03"/>
    <n v="4.8899999999999997"/>
    <x v="1"/>
    <n v="28"/>
    <s v="No"/>
    <d v="2018-06-17T00:00:00"/>
    <x v="142"/>
    <n v="314"/>
    <s v="Active"/>
    <s v="No"/>
  </r>
  <r>
    <n v="3453"/>
    <s v="Private Apartment steps from Central Park"/>
    <n v="711"/>
    <s v="New York"/>
    <n v="0"/>
    <n v="0.59"/>
    <x v="0"/>
    <n v="14"/>
    <x v="0"/>
    <x v="2"/>
    <x v="1"/>
    <s v="No"/>
    <n v="4"/>
    <x v="1"/>
    <n v="660"/>
    <n v="0.05"/>
    <n v="4.5599999999999996"/>
    <x v="1"/>
    <n v="34"/>
    <s v="No"/>
    <d v="2018-04-02T00:00:00"/>
    <x v="77"/>
    <n v="0"/>
    <s v="Inactive"/>
    <s v="No"/>
  </r>
  <r>
    <n v="3454"/>
    <s v="BEST value in Midtown! 1-bdrm luxury resort condo."/>
    <n v="3262"/>
    <s v="Massachusetts"/>
    <n v="1"/>
    <n v="1"/>
    <x v="1"/>
    <n v="18"/>
    <x v="0"/>
    <x v="20"/>
    <x v="1"/>
    <s v="No"/>
    <n v="4"/>
    <x v="1"/>
    <n v="187"/>
    <n v="0.03"/>
    <n v="5"/>
    <x v="1"/>
    <n v="15"/>
    <s v="No"/>
    <d v="2018-05-17T00:00:00"/>
    <x v="661"/>
    <n v="15"/>
    <s v="Active"/>
    <s v="Yes"/>
  </r>
  <r>
    <n v="3455"/>
    <s v="Comfortable SOFA BED in an apt 25 min to manhattan"/>
    <n v="3053"/>
    <s v="New York"/>
    <n v="1"/>
    <n v="0.85"/>
    <x v="0"/>
    <n v="8"/>
    <x v="1"/>
    <x v="11"/>
    <x v="2"/>
    <s v="Yes"/>
    <n v="1"/>
    <x v="0"/>
    <n v="38"/>
    <n v="0.03"/>
    <n v="4.7300000000000004"/>
    <x v="1"/>
    <n v="11"/>
    <s v="No"/>
    <d v="2019-11-17T00:00:00"/>
    <x v="75"/>
    <n v="90"/>
    <s v="Active"/>
    <s v="No"/>
  </r>
  <r>
    <n v="3456"/>
    <s v="Amazing 2bedroom apartment Central Park West"/>
    <n v="1740"/>
    <s v="New York"/>
    <n v="1"/>
    <n v="0.87"/>
    <x v="1"/>
    <n v="20"/>
    <x v="0"/>
    <x v="1"/>
    <x v="1"/>
    <s v="No"/>
    <n v="6"/>
    <x v="2"/>
    <n v="300"/>
    <n v="0.04"/>
    <n v="5"/>
    <x v="1"/>
    <n v="4"/>
    <s v="No"/>
    <d v="2018-04-16T00:00:00"/>
    <x v="301"/>
    <n v="61"/>
    <s v="Active"/>
    <s v="No"/>
  </r>
  <r>
    <n v="3457"/>
    <s v="Shared male room with bunk beds for rent for MALE"/>
    <n v="3486"/>
    <s v="Massachusetts"/>
    <n v="0.9"/>
    <n v="0.89"/>
    <x v="0"/>
    <n v="9"/>
    <x v="1"/>
    <x v="16"/>
    <x v="2"/>
    <s v="Yes"/>
    <n v="1"/>
    <x v="0"/>
    <n v="35"/>
    <n v="0.03"/>
    <n v="4.63"/>
    <x v="1"/>
    <n v="19"/>
    <s v="No"/>
    <d v="2018-03-18T00:00:00"/>
    <x v="504"/>
    <n v="89"/>
    <s v="Active"/>
    <s v="Yes"/>
  </r>
  <r>
    <n v="3458"/>
    <s v="2-bdrm Luxury Condo in Midtown"/>
    <n v="3262"/>
    <s v="Massachusetts"/>
    <n v="1"/>
    <n v="1"/>
    <x v="1"/>
    <n v="18"/>
    <x v="0"/>
    <x v="20"/>
    <x v="1"/>
    <s v="No"/>
    <n v="6"/>
    <x v="2"/>
    <n v="374"/>
    <n v="0.04"/>
    <n v="4.8600000000000003"/>
    <x v="1"/>
    <n v="14"/>
    <s v="No"/>
    <d v="2018-06-13T00:00:00"/>
    <x v="394"/>
    <n v="0"/>
    <s v="Inactive"/>
    <s v="Yes"/>
  </r>
  <r>
    <n v="3459"/>
    <s v="Harlem Hideaway"/>
    <n v="3501"/>
    <s v="New York"/>
    <n v="0"/>
    <n v="0.97"/>
    <x v="0"/>
    <n v="14"/>
    <x v="0"/>
    <x v="2"/>
    <x v="1"/>
    <s v="No"/>
    <n v="6"/>
    <x v="2"/>
    <n v="130"/>
    <n v="0.03"/>
    <n v="4.21"/>
    <x v="0"/>
    <n v="14"/>
    <s v="No"/>
    <d v="2019-03-06T00:00:00"/>
    <x v="97"/>
    <n v="260"/>
    <s v="Active"/>
    <s v="Yes"/>
  </r>
  <r>
    <n v="3460"/>
    <s v="The Turquoise Room"/>
    <n v="3100"/>
    <s v="New York"/>
    <n v="1"/>
    <n v="0.97"/>
    <x v="0"/>
    <n v="9"/>
    <x v="1"/>
    <x v="16"/>
    <x v="0"/>
    <s v="Yes"/>
    <n v="2"/>
    <x v="0"/>
    <n v="35"/>
    <n v="0.03"/>
    <n v="4.91"/>
    <x v="1"/>
    <n v="55"/>
    <s v="No"/>
    <d v="2018-04-04T00:00:00"/>
    <x v="142"/>
    <n v="230"/>
    <s v="Active"/>
    <s v="No"/>
  </r>
  <r>
    <n v="3461"/>
    <s v="Apartment One Bedroom #9"/>
    <n v="3487"/>
    <s v="New York"/>
    <n v="0.91"/>
    <n v="1"/>
    <x v="0"/>
    <n v="18"/>
    <x v="0"/>
    <x v="20"/>
    <x v="1"/>
    <s v="No"/>
    <n v="6"/>
    <x v="2"/>
    <n v="69"/>
    <n v="0.03"/>
    <n v="4.33"/>
    <x v="0"/>
    <n v="9"/>
    <s v="No"/>
    <d v="2018-05-07T00:00:00"/>
    <x v="77"/>
    <n v="285"/>
    <s v="Active"/>
    <s v="Yes"/>
  </r>
  <r>
    <n v="3462"/>
    <s v="Apartment One Bedroom #4"/>
    <n v="3487"/>
    <s v="New York"/>
    <n v="0.91"/>
    <n v="1"/>
    <x v="0"/>
    <n v="18"/>
    <x v="0"/>
    <x v="20"/>
    <x v="1"/>
    <s v="No"/>
    <n v="6"/>
    <x v="2"/>
    <n v="69"/>
    <n v="0.03"/>
    <n v="4.67"/>
    <x v="1"/>
    <n v="6"/>
    <s v="No"/>
    <d v="2018-04-22T00:00:00"/>
    <x v="358"/>
    <n v="290"/>
    <s v="Active"/>
    <s v="Yes"/>
  </r>
  <r>
    <n v="3463"/>
    <s v="Apartment One Bedroom #8"/>
    <n v="3487"/>
    <s v="New York"/>
    <n v="0.91"/>
    <n v="1"/>
    <x v="0"/>
    <n v="18"/>
    <x v="0"/>
    <x v="20"/>
    <x v="1"/>
    <s v="No"/>
    <n v="6"/>
    <x v="2"/>
    <n v="69"/>
    <n v="0.03"/>
    <n v="4.2300000000000004"/>
    <x v="0"/>
    <n v="22"/>
    <s v="No"/>
    <d v="2018-04-22T00:00:00"/>
    <x v="49"/>
    <n v="286"/>
    <s v="Active"/>
    <s v="Yes"/>
  </r>
  <r>
    <n v="3464"/>
    <s v="Apartment One Bedroom #62"/>
    <n v="3487"/>
    <s v="New York"/>
    <n v="0.91"/>
    <n v="1"/>
    <x v="0"/>
    <n v="18"/>
    <x v="0"/>
    <x v="20"/>
    <x v="1"/>
    <s v="No"/>
    <n v="8"/>
    <x v="2"/>
    <n v="150"/>
    <n v="0.03"/>
    <n v="4.5"/>
    <x v="1"/>
    <n v="8"/>
    <s v="No"/>
    <d v="2018-06-10T00:00:00"/>
    <x v="58"/>
    <n v="0"/>
    <s v="Inactive"/>
    <s v="Yes"/>
  </r>
  <r>
    <n v="3465"/>
    <s v="Apartment One Bedroom #6"/>
    <n v="3487"/>
    <s v="New York"/>
    <n v="0.91"/>
    <n v="1"/>
    <x v="0"/>
    <n v="18"/>
    <x v="0"/>
    <x v="20"/>
    <x v="1"/>
    <s v="No"/>
    <n v="6"/>
    <x v="2"/>
    <n v="69"/>
    <n v="0.03"/>
    <n v="4.8"/>
    <x v="1"/>
    <n v="10"/>
    <s v="No"/>
    <d v="2018-09-14T00:00:00"/>
    <x v="151"/>
    <n v="300"/>
    <s v="Active"/>
    <s v="Yes"/>
  </r>
  <r>
    <n v="3466"/>
    <s v="Huge 1BR Wes Anderson Style *Staycation Discounts"/>
    <n v="978"/>
    <s v="New York"/>
    <n v="1"/>
    <n v="0.89"/>
    <x v="1"/>
    <n v="16"/>
    <x v="0"/>
    <x v="10"/>
    <x v="1"/>
    <s v="No"/>
    <n v="4"/>
    <x v="1"/>
    <n v="149"/>
    <n v="0.03"/>
    <n v="4.9800000000000004"/>
    <x v="1"/>
    <n v="62"/>
    <s v="No"/>
    <d v="2018-04-18T00:00:00"/>
    <x v="54"/>
    <n v="80"/>
    <s v="Active"/>
    <s v="No"/>
  </r>
  <r>
    <n v="3467"/>
    <s v="Bright cozy room near Subway (M, J, Z, G trains)"/>
    <n v="3419"/>
    <s v="New York"/>
    <n v="1"/>
    <n v="0.81"/>
    <x v="0"/>
    <n v="7"/>
    <x v="1"/>
    <x v="3"/>
    <x v="2"/>
    <s v="Yes"/>
    <n v="2"/>
    <x v="0"/>
    <n v="32"/>
    <n v="0.03"/>
    <n v="4.5"/>
    <x v="1"/>
    <n v="4"/>
    <s v="No"/>
    <d v="2018-05-12T00:00:00"/>
    <x v="153"/>
    <n v="365"/>
    <s v="Active"/>
    <s v="Yes"/>
  </r>
  <r>
    <n v="3468"/>
    <s v="Entire Apartment in super convenient location"/>
    <n v="497"/>
    <s v="New York"/>
    <n v="1"/>
    <n v="1"/>
    <x v="0"/>
    <n v="12"/>
    <x v="1"/>
    <x v="9"/>
    <x v="1"/>
    <s v="No"/>
    <n v="4"/>
    <x v="1"/>
    <n v="250"/>
    <n v="0.04"/>
    <n v="4.5999999999999996"/>
    <x v="1"/>
    <n v="5"/>
    <s v="No"/>
    <d v="2018-05-04T00:00:00"/>
    <x v="65"/>
    <n v="0"/>
    <s v="Inactive"/>
    <s v="Yes"/>
  </r>
  <r>
    <n v="3469"/>
    <s v="Gorgeous Room steps from 4,5,6 trains and C.Park !"/>
    <n v="3330"/>
    <s v="New York"/>
    <n v="1"/>
    <n v="0.97"/>
    <x v="1"/>
    <n v="14"/>
    <x v="0"/>
    <x v="2"/>
    <x v="0"/>
    <s v="Yes"/>
    <n v="4"/>
    <x v="1"/>
    <n v="49"/>
    <n v="0.03"/>
    <n v="4.91"/>
    <x v="1"/>
    <n v="93"/>
    <s v="No"/>
    <d v="2018-05-22T00:00:00"/>
    <x v="142"/>
    <n v="178"/>
    <s v="Active"/>
    <s v="Yes"/>
  </r>
  <r>
    <n v="3470"/>
    <s v="Brooklyn's Best Kept Secret"/>
    <n v="3219"/>
    <s v="New York"/>
    <n v="1"/>
    <n v="1"/>
    <x v="1"/>
    <n v="10"/>
    <x v="1"/>
    <x v="17"/>
    <x v="1"/>
    <s v="No"/>
    <n v="4"/>
    <x v="1"/>
    <n v="125"/>
    <n v="0.03"/>
    <n v="4.92"/>
    <x v="1"/>
    <n v="59"/>
    <s v="No"/>
    <d v="2018-07-22T00:00:00"/>
    <x v="37"/>
    <n v="0"/>
    <s v="Inactive"/>
    <s v="Yes"/>
  </r>
  <r>
    <n v="3471"/>
    <s v="2 Bedroom Apt Newly renovated-10 Min to Times SQ."/>
    <n v="3152"/>
    <s v="New York"/>
    <n v="1"/>
    <n v="0.98"/>
    <x v="1"/>
    <n v="21"/>
    <x v="2"/>
    <x v="13"/>
    <x v="1"/>
    <s v="No"/>
    <n v="4"/>
    <x v="1"/>
    <n v="134"/>
    <n v="0.03"/>
    <n v="4.97"/>
    <x v="1"/>
    <n v="30"/>
    <s v="No"/>
    <d v="2019-06-22T00:00:00"/>
    <x v="167"/>
    <n v="361"/>
    <s v="Active"/>
    <s v="No"/>
  </r>
  <r>
    <n v="3472"/>
    <s v="Luxurious Brooklyn Getaway - Two Bedroom Apartment"/>
    <n v="1694"/>
    <s v="New York"/>
    <n v="0.5"/>
    <n v="0.97"/>
    <x v="1"/>
    <n v="9"/>
    <x v="1"/>
    <x v="16"/>
    <x v="1"/>
    <s v="No"/>
    <n v="8"/>
    <x v="2"/>
    <n v="149"/>
    <n v="0.03"/>
    <n v="4.99"/>
    <x v="1"/>
    <n v="70"/>
    <s v="No"/>
    <d v="2018-04-22T00:00:00"/>
    <x v="3"/>
    <n v="267"/>
    <s v="Active"/>
    <s v="No"/>
  </r>
  <r>
    <n v="3473"/>
    <s v="Spacious,sunny, artistic loft by the L train"/>
    <n v="95"/>
    <s v="New York"/>
    <n v="1"/>
    <n v="0.71"/>
    <x v="0"/>
    <n v="12"/>
    <x v="1"/>
    <x v="9"/>
    <x v="1"/>
    <s v="No"/>
    <n v="7"/>
    <x v="2"/>
    <n v="151"/>
    <n v="0.03"/>
    <n v="4.58"/>
    <x v="1"/>
    <n v="107"/>
    <s v="No"/>
    <d v="2018-04-12T00:00:00"/>
    <x v="70"/>
    <n v="365"/>
    <s v="Active"/>
    <s v="No"/>
  </r>
  <r>
    <n v="3474"/>
    <s v="Modern 2bd Gem Close to Central Park - 5 Min Walk"/>
    <n v="2314"/>
    <s v="Florida"/>
    <n v="1"/>
    <n v="0.97"/>
    <x v="1"/>
    <n v="14"/>
    <x v="0"/>
    <x v="2"/>
    <x v="1"/>
    <s v="No"/>
    <n v="6"/>
    <x v="2"/>
    <n v="175"/>
    <n v="0.03"/>
    <n v="5"/>
    <x v="1"/>
    <n v="61"/>
    <s v="No"/>
    <d v="2019-04-08T00:00:00"/>
    <x v="129"/>
    <n v="151"/>
    <s v="Active"/>
    <s v="No"/>
  </r>
  <r>
    <n v="3475"/>
    <s v="Room in sunny Prime Williamsburg pad."/>
    <n v="3234"/>
    <s v="New York"/>
    <n v="1"/>
    <n v="1"/>
    <x v="0"/>
    <n v="12"/>
    <x v="1"/>
    <x v="9"/>
    <x v="0"/>
    <s v="Yes"/>
    <n v="2"/>
    <x v="0"/>
    <n v="60"/>
    <n v="0.03"/>
    <n v="4.63"/>
    <x v="1"/>
    <n v="40"/>
    <s v="No"/>
    <d v="2018-03-29T00:00:00"/>
    <x v="62"/>
    <n v="0"/>
    <s v="Inactive"/>
    <s v="No"/>
  </r>
  <r>
    <n v="3476"/>
    <s v="Charming &amp; inviting Brooklyn Brownstone apartment"/>
    <n v="830"/>
    <s v="New York"/>
    <n v="1"/>
    <n v="1"/>
    <x v="0"/>
    <n v="7"/>
    <x v="1"/>
    <x v="3"/>
    <x v="1"/>
    <s v="No"/>
    <n v="2"/>
    <x v="0"/>
    <n v="100"/>
    <n v="0.03"/>
    <n v="4.8099999999999996"/>
    <x v="1"/>
    <n v="63"/>
    <s v="No"/>
    <d v="2018-03-13T00:00:00"/>
    <x v="198"/>
    <n v="33"/>
    <s v="Active"/>
    <s v="Yes"/>
  </r>
  <r>
    <n v="3477"/>
    <s v="*STUDIO SUITE* Spacious, Private &amp; Clean - AC/Heat"/>
    <n v="2195"/>
    <s v="New York"/>
    <n v="1"/>
    <n v="0.98"/>
    <x v="1"/>
    <n v="8"/>
    <x v="1"/>
    <x v="11"/>
    <x v="1"/>
    <s v="No"/>
    <n v="2"/>
    <x v="0"/>
    <n v="79"/>
    <n v="0.03"/>
    <n v="4.9800000000000004"/>
    <x v="1"/>
    <n v="126"/>
    <s v="Yes"/>
    <d v="2018-03-25T00:00:00"/>
    <x v="371"/>
    <n v="42"/>
    <s v="Active"/>
    <s v="Yes"/>
  </r>
  <r>
    <n v="3478"/>
    <s v="NICE 2BR  2Bath Wakefield/Full kitchen  NYC 20 min"/>
    <n v="1741"/>
    <s v="New York"/>
    <n v="1"/>
    <n v="0.99"/>
    <x v="0"/>
    <n v="6"/>
    <x v="4"/>
    <x v="29"/>
    <x v="1"/>
    <s v="No"/>
    <n v="7"/>
    <x v="2"/>
    <n v="115"/>
    <n v="0.03"/>
    <n v="4.68"/>
    <x v="1"/>
    <n v="22"/>
    <s v="No"/>
    <d v="2018-04-24T00:00:00"/>
    <x v="174"/>
    <n v="310"/>
    <s v="Active"/>
    <s v="Yes"/>
  </r>
  <r>
    <n v="3479"/>
    <s v="Astoria Prime"/>
    <n v="3489"/>
    <s v="New York"/>
    <n v="1"/>
    <n v="1"/>
    <x v="1"/>
    <n v="21"/>
    <x v="2"/>
    <x v="13"/>
    <x v="1"/>
    <s v="No"/>
    <n v="4"/>
    <x v="1"/>
    <n v="90"/>
    <n v="0.03"/>
    <n v="4.83"/>
    <x v="1"/>
    <n v="103"/>
    <s v="Yes"/>
    <d v="2018-03-25T00:00:00"/>
    <x v="142"/>
    <n v="94"/>
    <s v="Active"/>
    <s v="Yes"/>
  </r>
  <r>
    <n v="3480"/>
    <s v="Modern apt private bed, bath, close to everything."/>
    <n v="3430"/>
    <s v="New York"/>
    <n v="1"/>
    <n v="1"/>
    <x v="1"/>
    <n v="22"/>
    <x v="2"/>
    <x v="25"/>
    <x v="0"/>
    <s v="Yes"/>
    <n v="3"/>
    <x v="1"/>
    <n v="113"/>
    <n v="0.03"/>
    <n v="5"/>
    <x v="1"/>
    <n v="57"/>
    <s v="No"/>
    <d v="2018-03-25T00:00:00"/>
    <x v="66"/>
    <n v="87"/>
    <s v="Active"/>
    <s v="No"/>
  </r>
  <r>
    <n v="3481"/>
    <s v="First floor #6"/>
    <n v="3366"/>
    <s v="New York"/>
    <n v="1"/>
    <n v="1"/>
    <x v="1"/>
    <n v="12"/>
    <x v="1"/>
    <x v="9"/>
    <x v="0"/>
    <s v="Yes"/>
    <n v="2"/>
    <x v="0"/>
    <n v="125"/>
    <n v="0.03"/>
    <n v="4.79"/>
    <x v="1"/>
    <n v="14"/>
    <s v="No"/>
    <d v="2018-04-14T00:00:00"/>
    <x v="112"/>
    <n v="365"/>
    <s v="Active"/>
    <s v="Yes"/>
  </r>
  <r>
    <n v="3482"/>
    <s v="Queen Charlotteâ€™s in Bâ€™klyn  (for 1 guest)"/>
    <n v="2346"/>
    <s v="New York"/>
    <n v="1"/>
    <n v="1"/>
    <x v="0"/>
    <n v="10"/>
    <x v="1"/>
    <x v="17"/>
    <x v="0"/>
    <s v="Yes"/>
    <n v="1"/>
    <x v="0"/>
    <n v="39"/>
    <n v="0.03"/>
    <n v="4.91"/>
    <x v="1"/>
    <n v="89"/>
    <s v="No"/>
    <d v="2018-03-23T00:00:00"/>
    <x v="83"/>
    <n v="351"/>
    <s v="Active"/>
    <s v="Yes"/>
  </r>
  <r>
    <n v="3483"/>
    <s v="Private bedroom in East Village *Fully Sanitized!*"/>
    <n v="3493"/>
    <s v="New York"/>
    <n v="1"/>
    <n v="0.95"/>
    <x v="1"/>
    <n v="15"/>
    <x v="0"/>
    <x v="4"/>
    <x v="0"/>
    <s v="Yes"/>
    <n v="2"/>
    <x v="0"/>
    <n v="74"/>
    <n v="0.03"/>
    <n v="4.97"/>
    <x v="1"/>
    <n v="240"/>
    <s v="Yes"/>
    <d v="2018-05-06T00:00:00"/>
    <x v="151"/>
    <n v="75"/>
    <s v="Active"/>
    <s v="Yes"/>
  </r>
  <r>
    <n v="3484"/>
    <s v="ðŸ’° SUPER DEAL ðŸšˆ 8 MIN WALK TO MAIN ST SUBWAY"/>
    <n v="1086"/>
    <s v="New York"/>
    <n v="1"/>
    <n v="1"/>
    <x v="1"/>
    <n v="22"/>
    <x v="2"/>
    <x v="25"/>
    <x v="1"/>
    <s v="No"/>
    <n v="3"/>
    <x v="1"/>
    <n v="79"/>
    <n v="0.03"/>
    <n v="5"/>
    <x v="1"/>
    <n v="3"/>
    <s v="No"/>
    <d v="2018-04-19T00:00:00"/>
    <x v="112"/>
    <n v="355"/>
    <s v="Active"/>
    <s v="Yes"/>
  </r>
  <r>
    <n v="3485"/>
    <s v="Snug &amp; Cozy 1 Bedroom -Hamilton Heights, NY"/>
    <n v="3492"/>
    <s v="New York"/>
    <n v="1"/>
    <n v="1"/>
    <x v="0"/>
    <n v="16"/>
    <x v="0"/>
    <x v="10"/>
    <x v="0"/>
    <s v="Yes"/>
    <n v="2"/>
    <x v="0"/>
    <n v="83"/>
    <n v="0.03"/>
    <n v="5"/>
    <x v="1"/>
    <n v="11"/>
    <s v="No"/>
    <d v="2018-07-14T00:00:00"/>
    <x v="704"/>
    <n v="89"/>
    <s v="Active"/>
    <s v="Yes"/>
  </r>
  <r>
    <n v="3486"/>
    <s v="Suite Dante-15 min Central Park+free street park"/>
    <n v="3156"/>
    <s v="New York"/>
    <n v="1"/>
    <n v="0.94"/>
    <x v="1"/>
    <n v="21"/>
    <x v="2"/>
    <x v="13"/>
    <x v="1"/>
    <s v="No"/>
    <n v="4"/>
    <x v="1"/>
    <n v="78"/>
    <n v="0.03"/>
    <n v="4.9000000000000004"/>
    <x v="1"/>
    <n v="41"/>
    <s v="No"/>
    <d v="2018-09-17T00:00:00"/>
    <x v="151"/>
    <n v="334"/>
    <s v="Active"/>
    <s v="Yes"/>
  </r>
  <r>
    <n v="3487"/>
    <s v="The Sunset Affair"/>
    <n v="3494"/>
    <s v="New York"/>
    <n v="1"/>
    <n v="0.89"/>
    <x v="1"/>
    <n v="7"/>
    <x v="1"/>
    <x v="3"/>
    <x v="1"/>
    <s v="No"/>
    <n v="6"/>
    <x v="2"/>
    <n v="142"/>
    <n v="0.03"/>
    <n v="4.83"/>
    <x v="1"/>
    <n v="147"/>
    <s v="Yes"/>
    <d v="2018-03-26T00:00:00"/>
    <x v="95"/>
    <n v="160"/>
    <s v="Active"/>
    <s v="No"/>
  </r>
  <r>
    <n v="3488"/>
    <s v="Spacious getaway room in the heart of Bushwick"/>
    <n v="3355"/>
    <s v="New York"/>
    <n v="0.2"/>
    <n v="0.75"/>
    <x v="0"/>
    <n v="8"/>
    <x v="1"/>
    <x v="11"/>
    <x v="0"/>
    <s v="Yes"/>
    <n v="2"/>
    <x v="0"/>
    <n v="69"/>
    <n v="0.03"/>
    <n v="4.9800000000000004"/>
    <x v="1"/>
    <n v="42"/>
    <s v="No"/>
    <d v="2018-04-23T00:00:00"/>
    <x v="44"/>
    <n v="89"/>
    <s v="Active"/>
    <s v="No"/>
  </r>
  <r>
    <n v="3489"/>
    <s v="A lovely taste of Brooklyn with this small bedroom"/>
    <n v="3385"/>
    <s v="New York"/>
    <n v="1"/>
    <n v="0.94"/>
    <x v="1"/>
    <n v="7"/>
    <x v="1"/>
    <x v="3"/>
    <x v="0"/>
    <s v="Yes"/>
    <n v="2"/>
    <x v="0"/>
    <n v="80"/>
    <n v="0.03"/>
    <n v="4.93"/>
    <x v="1"/>
    <n v="67"/>
    <s v="No"/>
    <d v="2018-04-15T00:00:00"/>
    <x v="24"/>
    <n v="358"/>
    <s v="Active"/>
    <s v="No"/>
  </r>
  <r>
    <n v="3490"/>
    <s v="Private Sunny Apt In Beautiful Brooklyn Brownstone"/>
    <n v="1155"/>
    <s v="New York"/>
    <n v="1"/>
    <n v="0.2"/>
    <x v="0"/>
    <n v="7"/>
    <x v="1"/>
    <x v="3"/>
    <x v="1"/>
    <s v="No"/>
    <n v="2"/>
    <x v="0"/>
    <n v="135"/>
    <n v="0.03"/>
    <n v="5"/>
    <x v="1"/>
    <n v="5"/>
    <s v="No"/>
    <d v="2018-09-19T00:00:00"/>
    <x v="21"/>
    <n v="365"/>
    <s v="Active"/>
    <s v="No"/>
  </r>
  <r>
    <n v="3491"/>
    <s v="Clean an comfortable apartment"/>
    <n v="1731"/>
    <s v="New York"/>
    <n v="0.67"/>
    <n v="0.8"/>
    <x v="0"/>
    <n v="21"/>
    <x v="2"/>
    <x v="13"/>
    <x v="0"/>
    <s v="Yes"/>
    <n v="2"/>
    <x v="0"/>
    <n v="55"/>
    <n v="0.03"/>
    <n v="5"/>
    <x v="1"/>
    <n v="6"/>
    <s v="No"/>
    <d v="2018-05-08T00:00:00"/>
    <x v="21"/>
    <n v="178"/>
    <s v="Active"/>
    <s v="Yes"/>
  </r>
  <r>
    <n v="3492"/>
    <s v="BEST LOCATION IN NY"/>
    <n v="3341"/>
    <s v="New York"/>
    <n v="0.71"/>
    <n v="1"/>
    <x v="1"/>
    <n v="21"/>
    <x v="2"/>
    <x v="13"/>
    <x v="0"/>
    <s v="Yes"/>
    <n v="2"/>
    <x v="0"/>
    <n v="45"/>
    <n v="0.03"/>
    <n v="4.6500000000000004"/>
    <x v="1"/>
    <n v="49"/>
    <s v="No"/>
    <d v="2018-04-19T00:00:00"/>
    <x v="106"/>
    <n v="349"/>
    <s v="Active"/>
    <s v="Yes"/>
  </r>
  <r>
    <n v="3493"/>
    <s v="Chill &amp; Ambient 1BR Apartment, 1 Block to Train"/>
    <n v="1733"/>
    <s v="New York"/>
    <n v="1"/>
    <n v="0.67"/>
    <x v="0"/>
    <n v="8"/>
    <x v="1"/>
    <x v="11"/>
    <x v="1"/>
    <s v="No"/>
    <n v="2"/>
    <x v="0"/>
    <n v="85"/>
    <n v="0.03"/>
    <n v="5"/>
    <x v="1"/>
    <n v="4"/>
    <s v="No"/>
    <d v="2018-03-28T00:00:00"/>
    <x v="304"/>
    <n v="0"/>
    <s v="Inactive"/>
    <s v="No"/>
  </r>
  <r>
    <n v="3494"/>
    <s v="The Most Delicious Airbnb Ever"/>
    <n v="2035"/>
    <s v="New York"/>
    <n v="1"/>
    <n v="1"/>
    <x v="1"/>
    <n v="7"/>
    <x v="1"/>
    <x v="3"/>
    <x v="0"/>
    <s v="Yes"/>
    <n v="2"/>
    <x v="0"/>
    <n v="103"/>
    <n v="0.03"/>
    <n v="4.84"/>
    <x v="1"/>
    <n v="88"/>
    <s v="No"/>
    <d v="2018-03-26T00:00:00"/>
    <x v="77"/>
    <n v="89"/>
    <s v="Active"/>
    <s v="Yes"/>
  </r>
  <r>
    <n v="3495"/>
    <s v="YES WE'RE OPEN! Sunny, Spacious Bed Stuy Apartment"/>
    <n v="3498"/>
    <s v="New York"/>
    <n v="1"/>
    <n v="0.72"/>
    <x v="1"/>
    <n v="7"/>
    <x v="1"/>
    <x v="3"/>
    <x v="1"/>
    <s v="No"/>
    <n v="2"/>
    <x v="0"/>
    <n v="90"/>
    <n v="0.03"/>
    <n v="4.99"/>
    <x v="1"/>
    <n v="127"/>
    <s v="Yes"/>
    <d v="2018-04-22T00:00:00"/>
    <x v="2"/>
    <n v="1"/>
    <s v="Active"/>
    <s v="No"/>
  </r>
  <r>
    <n v="3496"/>
    <s v="Quiet, Sunny Bedroom in Lefferts Gardens"/>
    <n v="3470"/>
    <s v="New York"/>
    <n v="1"/>
    <n v="0.85"/>
    <x v="1"/>
    <n v="10"/>
    <x v="1"/>
    <x v="17"/>
    <x v="0"/>
    <s v="Yes"/>
    <n v="2"/>
    <x v="0"/>
    <n v="50"/>
    <n v="0.03"/>
    <n v="4.92"/>
    <x v="1"/>
    <n v="48"/>
    <s v="No"/>
    <d v="2018-11-13T00:00:00"/>
    <x v="95"/>
    <n v="4"/>
    <s v="Active"/>
    <s v="No"/>
  </r>
  <r>
    <n v="3497"/>
    <s v="Bushwick Room w Private Bath, 1 Block to Subway"/>
    <n v="2351"/>
    <s v="New York"/>
    <n v="1"/>
    <n v="0.98"/>
    <x v="0"/>
    <n v="8"/>
    <x v="1"/>
    <x v="11"/>
    <x v="0"/>
    <s v="Yes"/>
    <n v="2"/>
    <x v="0"/>
    <n v="83"/>
    <n v="0.03"/>
    <n v="4.82"/>
    <x v="1"/>
    <n v="79"/>
    <s v="No"/>
    <d v="2018-04-15T00:00:00"/>
    <x v="31"/>
    <n v="61"/>
    <s v="Active"/>
    <s v="Yes"/>
  </r>
  <r>
    <n v="3498"/>
    <s v="Entire apt in Manhattan. 15 mins to Times Square!"/>
    <n v="2757"/>
    <s v="New York"/>
    <n v="0.9"/>
    <n v="0.97"/>
    <x v="0"/>
    <n v="14"/>
    <x v="0"/>
    <x v="2"/>
    <x v="1"/>
    <s v="No"/>
    <n v="4"/>
    <x v="1"/>
    <n v="140"/>
    <n v="0.03"/>
    <n v="4.4400000000000004"/>
    <x v="0"/>
    <n v="121"/>
    <s v="No"/>
    <d v="2018-04-26T00:00:00"/>
    <x v="17"/>
    <n v="0"/>
    <s v="Inactive"/>
    <s v="Yes"/>
  </r>
  <r>
    <n v="3499"/>
    <s v="Bright room in sunny Prime Williamsburg pad."/>
    <n v="3234"/>
    <s v="New York"/>
    <n v="1"/>
    <n v="1"/>
    <x v="0"/>
    <n v="12"/>
    <x v="1"/>
    <x v="9"/>
    <x v="0"/>
    <s v="Yes"/>
    <n v="2"/>
    <x v="0"/>
    <n v="55"/>
    <n v="0.03"/>
    <n v="4.57"/>
    <x v="1"/>
    <n v="14"/>
    <s v="No"/>
    <d v="2018-05-14T00:00:00"/>
    <x v="62"/>
    <n v="24"/>
    <s v="Active"/>
    <s v="No"/>
  </r>
  <r>
    <n v="3500"/>
    <s v="Upper East Side Cozy Room!!!"/>
    <n v="3499"/>
    <s v="New York"/>
    <n v="1"/>
    <n v="1"/>
    <x v="1"/>
    <n v="14"/>
    <x v="0"/>
    <x v="2"/>
    <x v="0"/>
    <s v="Yes"/>
    <n v="2"/>
    <x v="0"/>
    <n v="85"/>
    <n v="0.03"/>
    <n v="4.9800000000000004"/>
    <x v="1"/>
    <n v="113"/>
    <s v="Yes"/>
    <d v="2018-03-29T00:00:00"/>
    <x v="31"/>
    <n v="359"/>
    <s v="Active"/>
    <s v="Yes"/>
  </r>
  <r>
    <n v="3501"/>
    <s v="PRIVATE BEDROOM ! 15mins to Manhattan- LGA Airport"/>
    <n v="3460"/>
    <s v="New York"/>
    <n v="0.5"/>
    <n v="0.81"/>
    <x v="0"/>
    <n v="21"/>
    <x v="2"/>
    <x v="13"/>
    <x v="0"/>
    <s v="Yes"/>
    <n v="3"/>
    <x v="1"/>
    <n v="45"/>
    <n v="0.03"/>
    <n v="4.7300000000000004"/>
    <x v="1"/>
    <n v="64"/>
    <s v="No"/>
    <d v="2018-04-05T00:00:00"/>
    <x v="21"/>
    <n v="21"/>
    <s v="Active"/>
    <s v="No"/>
  </r>
  <r>
    <n v="3502"/>
    <s v="Huge, bright 1 bed w/ priv yard in Crown Heights!"/>
    <n v="1688"/>
    <s v="New York"/>
    <n v="0.33"/>
    <n v="0.14000000000000001"/>
    <x v="0"/>
    <n v="9"/>
    <x v="1"/>
    <x v="16"/>
    <x v="1"/>
    <s v="No"/>
    <n v="3"/>
    <x v="1"/>
    <n v="70"/>
    <n v="0.03"/>
    <n v="5"/>
    <x v="1"/>
    <n v="3"/>
    <s v="No"/>
    <d v="2018-04-11T00:00:00"/>
    <x v="705"/>
    <n v="0"/>
    <s v="Inactive"/>
    <s v="No"/>
  </r>
  <r>
    <n v="3503"/>
    <s v="Astoria townhouse apartment in great location"/>
    <n v="2422"/>
    <s v="New York"/>
    <n v="0.84"/>
    <n v="0.86"/>
    <x v="0"/>
    <n v="21"/>
    <x v="2"/>
    <x v="13"/>
    <x v="1"/>
    <s v="No"/>
    <n v="2"/>
    <x v="0"/>
    <n v="120"/>
    <n v="0.03"/>
    <n v="5"/>
    <x v="1"/>
    <n v="7"/>
    <s v="No"/>
    <d v="2018-04-12T00:00:00"/>
    <x v="129"/>
    <n v="330"/>
    <s v="Active"/>
    <s v="No"/>
  </r>
  <r>
    <n v="3504"/>
    <s v="Sunny 2br Apt in Bedstuy. 20 mins to Manhattan!"/>
    <n v="1713"/>
    <s v="New York"/>
    <n v="1"/>
    <n v="0.63"/>
    <x v="0"/>
    <n v="7"/>
    <x v="1"/>
    <x v="3"/>
    <x v="1"/>
    <s v="No"/>
    <n v="4"/>
    <x v="1"/>
    <n v="119"/>
    <n v="0.03"/>
    <n v="5"/>
    <x v="1"/>
    <n v="3"/>
    <s v="No"/>
    <d v="2018-04-18T00:00:00"/>
    <x v="590"/>
    <n v="0"/>
    <s v="Inactive"/>
    <s v="No"/>
  </r>
  <r>
    <n v="3505"/>
    <s v="(2 beds) Great location private room in Manhattan!"/>
    <n v="3164"/>
    <s v="New York"/>
    <n v="1"/>
    <n v="0.98"/>
    <x v="1"/>
    <n v="14"/>
    <x v="0"/>
    <x v="2"/>
    <x v="0"/>
    <s v="Yes"/>
    <n v="2"/>
    <x v="0"/>
    <n v="39"/>
    <n v="0.03"/>
    <n v="4.74"/>
    <x v="1"/>
    <n v="39"/>
    <s v="No"/>
    <d v="2018-04-06T00:00:00"/>
    <x v="106"/>
    <n v="69"/>
    <s v="Active"/>
    <s v="Yes"/>
  </r>
  <r>
    <n v="3506"/>
    <s v="Deluxe East Village Flat: 2 Bed - 2 Bath"/>
    <n v="1747"/>
    <s v="New York"/>
    <n v="0.25"/>
    <n v="0.36"/>
    <x v="0"/>
    <n v="15"/>
    <x v="0"/>
    <x v="4"/>
    <x v="1"/>
    <s v="No"/>
    <n v="6"/>
    <x v="2"/>
    <n v="360"/>
    <n v="0.04"/>
    <n v="4.67"/>
    <x v="1"/>
    <n v="54"/>
    <s v="No"/>
    <d v="2018-03-29T00:00:00"/>
    <x v="190"/>
    <n v="164"/>
    <s v="Active"/>
    <s v="No"/>
  </r>
  <r>
    <n v="3507"/>
    <s v="Luxury in a penthouse with Manhattan skyline views"/>
    <n v="896"/>
    <s v="New York"/>
    <n v="1"/>
    <n v="0.97"/>
    <x v="1"/>
    <n v="10"/>
    <x v="1"/>
    <x v="17"/>
    <x v="0"/>
    <s v="Yes"/>
    <n v="2"/>
    <x v="0"/>
    <n v="70"/>
    <n v="0.03"/>
    <n v="4.99"/>
    <x v="1"/>
    <n v="77"/>
    <s v="No"/>
    <d v="2018-05-24T00:00:00"/>
    <x v="17"/>
    <n v="150"/>
    <s v="Active"/>
    <s v="No"/>
  </r>
  <r>
    <n v="3508"/>
    <s v="BedSTUY SupperCLUB"/>
    <n v="1663"/>
    <s v="New York"/>
    <n v="0.17"/>
    <n v="0.95"/>
    <x v="0"/>
    <n v="7"/>
    <x v="1"/>
    <x v="3"/>
    <x v="0"/>
    <s v="Yes"/>
    <n v="4"/>
    <x v="1"/>
    <n v="45"/>
    <n v="0.03"/>
    <n v="4.4800000000000004"/>
    <x v="0"/>
    <n v="44"/>
    <s v="No"/>
    <d v="2018-04-29T00:00:00"/>
    <x v="121"/>
    <n v="44"/>
    <s v="Active"/>
    <s v="Yes"/>
  </r>
  <r>
    <n v="3509"/>
    <s v="Beautiful sunny BR in fully renovated apartment !!"/>
    <n v="2013"/>
    <s v="New York"/>
    <n v="1"/>
    <n v="1"/>
    <x v="1"/>
    <n v="7"/>
    <x v="1"/>
    <x v="3"/>
    <x v="0"/>
    <s v="Yes"/>
    <n v="1"/>
    <x v="0"/>
    <n v="35"/>
    <n v="0.03"/>
    <n v="5"/>
    <x v="1"/>
    <n v="10"/>
    <s v="No"/>
    <d v="2018-06-04T00:00:00"/>
    <x v="101"/>
    <n v="264"/>
    <s v="Active"/>
    <s v="No"/>
  </r>
  <r>
    <n v="3510"/>
    <s v="LOVE MANHATTAN 2"/>
    <n v="3322"/>
    <s v="New York"/>
    <n v="1"/>
    <n v="0.99"/>
    <x v="1"/>
    <n v="4"/>
    <x v="4"/>
    <x v="27"/>
    <x v="0"/>
    <s v="Yes"/>
    <n v="2"/>
    <x v="0"/>
    <n v="65"/>
    <n v="0.03"/>
    <n v="4.8899999999999997"/>
    <x v="1"/>
    <n v="56"/>
    <s v="No"/>
    <d v="2018-04-03T00:00:00"/>
    <x v="275"/>
    <n v="260"/>
    <s v="Active"/>
    <s v="No"/>
  </r>
  <r>
    <n v="3511"/>
    <s v="Experience Brownstone Living in Brooklyn!"/>
    <n v="910"/>
    <s v="New York"/>
    <n v="1"/>
    <n v="0.69"/>
    <x v="1"/>
    <n v="7"/>
    <x v="1"/>
    <x v="3"/>
    <x v="1"/>
    <s v="No"/>
    <n v="5"/>
    <x v="1"/>
    <n v="180"/>
    <n v="0.03"/>
    <n v="4.91"/>
    <x v="1"/>
    <n v="33"/>
    <s v="No"/>
    <d v="2018-07-15T00:00:00"/>
    <x v="17"/>
    <n v="332"/>
    <s v="Active"/>
    <s v="No"/>
  </r>
  <r>
    <n v="3512"/>
    <s v="Ace location. Luxurious apt 5 min walk to 7 train."/>
    <n v="3430"/>
    <s v="New York"/>
    <n v="1"/>
    <n v="1"/>
    <x v="1"/>
    <n v="22"/>
    <x v="2"/>
    <x v="25"/>
    <x v="0"/>
    <s v="Yes"/>
    <n v="3"/>
    <x v="1"/>
    <n v="106"/>
    <n v="0.03"/>
    <n v="4.97"/>
    <x v="1"/>
    <n v="72"/>
    <s v="No"/>
    <d v="2018-04-29T00:00:00"/>
    <x v="2"/>
    <n v="79"/>
    <s v="Active"/>
    <s v="No"/>
  </r>
  <r>
    <n v="3513"/>
    <s v="Spacious &amp; Artsy Brooklyn Apt w big private yard"/>
    <n v="1959"/>
    <s v="New York"/>
    <n v="1"/>
    <n v="0.75"/>
    <x v="1"/>
    <n v="7"/>
    <x v="1"/>
    <x v="3"/>
    <x v="1"/>
    <s v="No"/>
    <n v="4"/>
    <x v="1"/>
    <n v="135"/>
    <n v="0.03"/>
    <n v="5"/>
    <x v="1"/>
    <n v="30"/>
    <s v="No"/>
    <d v="2018-09-09T00:00:00"/>
    <x v="65"/>
    <n v="243"/>
    <s v="Active"/>
    <s v="No"/>
  </r>
  <r>
    <n v="3514"/>
    <s v="Brooklyn Stay Inn TH"/>
    <n v="3497"/>
    <s v="Caribe"/>
    <n v="0.3"/>
    <n v="0.56999999999999995"/>
    <x v="0"/>
    <n v="9"/>
    <x v="1"/>
    <x v="16"/>
    <x v="1"/>
    <s v="No"/>
    <n v="5"/>
    <x v="1"/>
    <n v="120"/>
    <n v="0.03"/>
    <n v="4.29"/>
    <x v="0"/>
    <n v="7"/>
    <s v="No"/>
    <d v="2019-05-18T00:00:00"/>
    <x v="21"/>
    <n v="361"/>
    <s v="Active"/>
    <s v="No"/>
  </r>
  <r>
    <n v="3515"/>
    <s v="Cozy Art Private Bedroom-Hamilton Heights, NY"/>
    <n v="3492"/>
    <s v="New York"/>
    <n v="1"/>
    <n v="1"/>
    <x v="0"/>
    <n v="16"/>
    <x v="0"/>
    <x v="10"/>
    <x v="0"/>
    <s v="Yes"/>
    <n v="2"/>
    <x v="0"/>
    <n v="59"/>
    <n v="0.03"/>
    <n v="4.9400000000000004"/>
    <x v="1"/>
    <n v="16"/>
    <s v="No"/>
    <d v="2018-06-11T00:00:00"/>
    <x v="280"/>
    <n v="113"/>
    <s v="Active"/>
    <s v="Yes"/>
  </r>
  <r>
    <n v="3516"/>
    <s v="Tranquil private bedroom, Hamilton Heights, NY"/>
    <n v="3492"/>
    <s v="New York"/>
    <n v="1"/>
    <n v="1"/>
    <x v="0"/>
    <n v="16"/>
    <x v="0"/>
    <x v="10"/>
    <x v="0"/>
    <s v="Yes"/>
    <n v="2"/>
    <x v="0"/>
    <n v="74"/>
    <n v="0.03"/>
    <n v="4.74"/>
    <x v="1"/>
    <n v="27"/>
    <s v="No"/>
    <d v="2018-07-22T00:00:00"/>
    <x v="21"/>
    <n v="138"/>
    <s v="Active"/>
    <s v="Yes"/>
  </r>
  <r>
    <n v="3517"/>
    <s v="Woody's Larger Bedroom"/>
    <n v="2048"/>
    <s v="New York"/>
    <n v="1"/>
    <n v="0.8"/>
    <x v="0"/>
    <n v="7"/>
    <x v="1"/>
    <x v="3"/>
    <x v="0"/>
    <s v="Yes"/>
    <n v="2"/>
    <x v="0"/>
    <n v="50"/>
    <n v="0.03"/>
    <n v="4.7699999999999996"/>
    <x v="1"/>
    <n v="26"/>
    <s v="No"/>
    <d v="2018-04-16T00:00:00"/>
    <x v="157"/>
    <n v="4"/>
    <s v="Active"/>
    <s v="No"/>
  </r>
  <r>
    <n v="3518"/>
    <s v="Cozy Private Room in Flushing æ³•æ‹‰ç››ä¸­å¿ƒå–®äººæˆ¿é—´"/>
    <n v="3503"/>
    <s v="New York"/>
    <n v="1"/>
    <n v="0.94"/>
    <x v="1"/>
    <n v="22"/>
    <x v="2"/>
    <x v="25"/>
    <x v="0"/>
    <s v="Yes"/>
    <n v="1"/>
    <x v="0"/>
    <n v="45"/>
    <n v="0.03"/>
    <n v="4.99"/>
    <x v="1"/>
    <n v="144"/>
    <s v="Yes"/>
    <d v="2018-04-27T00:00:00"/>
    <x v="201"/>
    <n v="46"/>
    <s v="Active"/>
    <s v="No"/>
  </r>
  <r>
    <n v="3519"/>
    <s v="Lots of space in the heart of Bushwick!"/>
    <n v="258"/>
    <s v="New York"/>
    <n v="0.56999999999999995"/>
    <n v="0.78"/>
    <x v="1"/>
    <n v="8"/>
    <x v="1"/>
    <x v="11"/>
    <x v="0"/>
    <s v="Yes"/>
    <n v="2"/>
    <x v="0"/>
    <n v="39"/>
    <n v="0.03"/>
    <n v="5"/>
    <x v="1"/>
    <n v="14"/>
    <s v="No"/>
    <d v="2018-05-03T00:00:00"/>
    <x v="72"/>
    <n v="365"/>
    <s v="Active"/>
    <s v="No"/>
  </r>
  <r>
    <n v="3520"/>
    <s v="Best of Williamsburg,  Brooklyn NY 2-beds"/>
    <n v="1291"/>
    <s v="New York"/>
    <n v="1"/>
    <n v="0.87"/>
    <x v="1"/>
    <n v="12"/>
    <x v="1"/>
    <x v="9"/>
    <x v="1"/>
    <s v="No"/>
    <n v="5"/>
    <x v="1"/>
    <n v="172"/>
    <n v="0.03"/>
    <n v="4.92"/>
    <x v="1"/>
    <n v="24"/>
    <s v="No"/>
    <d v="2018-04-28T00:00:00"/>
    <x v="161"/>
    <n v="228"/>
    <s v="Active"/>
    <s v="No"/>
  </r>
  <r>
    <n v="3521"/>
    <s v="Williamsburg Penthouse With Views (50% DISCOUNT)"/>
    <n v="3488"/>
    <s v="New York"/>
    <n v="0.92"/>
    <n v="0.97"/>
    <x v="0"/>
    <n v="12"/>
    <x v="1"/>
    <x v="9"/>
    <x v="1"/>
    <s v="No"/>
    <n v="7"/>
    <x v="2"/>
    <n v="200"/>
    <n v="0.04"/>
    <n v="4.57"/>
    <x v="1"/>
    <n v="49"/>
    <s v="No"/>
    <d v="2018-04-04T00:00:00"/>
    <x v="129"/>
    <n v="179"/>
    <s v="Active"/>
    <s v="Yes"/>
  </r>
  <r>
    <n v="3522"/>
    <s v="Huge, Clean Brooklyn Room with lots of light"/>
    <n v="1757"/>
    <s v="Florida"/>
    <n v="1"/>
    <n v="0.94"/>
    <x v="0"/>
    <n v="7"/>
    <x v="1"/>
    <x v="3"/>
    <x v="0"/>
    <s v="Yes"/>
    <n v="2"/>
    <x v="0"/>
    <n v="60"/>
    <n v="0.03"/>
    <n v="4.76"/>
    <x v="1"/>
    <n v="63"/>
    <s v="No"/>
    <d v="2018-04-14T00:00:00"/>
    <x v="275"/>
    <n v="330"/>
    <s v="Active"/>
    <s v="Yes"/>
  </r>
  <r>
    <n v="3523"/>
    <s v="Beautiful East Village Room Open For You!"/>
    <n v="3504"/>
    <s v="New York"/>
    <n v="1"/>
    <n v="1"/>
    <x v="0"/>
    <n v="15"/>
    <x v="0"/>
    <x v="4"/>
    <x v="0"/>
    <s v="Yes"/>
    <n v="1"/>
    <x v="0"/>
    <n v="115"/>
    <n v="0.03"/>
    <n v="5"/>
    <x v="1"/>
    <n v="52"/>
    <s v="No"/>
    <d v="2018-04-29T00:00:00"/>
    <x v="70"/>
    <n v="180"/>
    <s v="Active"/>
    <s v="Yes"/>
  </r>
  <r>
    <n v="3524"/>
    <s v="LOFT+Rooftop+Balcony 4Beds 2Bath (NOT FOR PARTIES)"/>
    <n v="2519"/>
    <s v="New York"/>
    <n v="0.9"/>
    <n v="0.97"/>
    <x v="1"/>
    <n v="25"/>
    <x v="2"/>
    <x v="14"/>
    <x v="1"/>
    <s v="No"/>
    <n v="6"/>
    <x v="2"/>
    <n v="300"/>
    <n v="0.04"/>
    <n v="5"/>
    <x v="1"/>
    <n v="78"/>
    <s v="No"/>
    <d v="2018-08-03T00:00:00"/>
    <x v="217"/>
    <n v="171"/>
    <s v="Active"/>
    <s v="Yes"/>
  </r>
  <r>
    <n v="3525"/>
    <s v="LOFT+Rooftop+Balcony 4Beds 2Bath (NOT FOR PARTIES)"/>
    <n v="2519"/>
    <s v="New York"/>
    <n v="0.9"/>
    <n v="0.97"/>
    <x v="1"/>
    <n v="25"/>
    <x v="2"/>
    <x v="14"/>
    <x v="1"/>
    <s v="No"/>
    <n v="7"/>
    <x v="2"/>
    <n v="300"/>
    <n v="0.04"/>
    <n v="4.99"/>
    <x v="1"/>
    <n v="84"/>
    <s v="No"/>
    <d v="2018-07-08T00:00:00"/>
    <x v="89"/>
    <n v="136"/>
    <s v="Active"/>
    <s v="Yes"/>
  </r>
  <r>
    <n v="3526"/>
    <s v="1 bed-HealthCare Workers 4 Long Stay-Disc. Avail"/>
    <n v="1588"/>
    <s v="New York"/>
    <n v="1"/>
    <n v="1"/>
    <x v="0"/>
    <n v="16"/>
    <x v="0"/>
    <x v="10"/>
    <x v="1"/>
    <s v="No"/>
    <n v="4"/>
    <x v="1"/>
    <n v="185"/>
    <n v="0.03"/>
    <n v="5"/>
    <x v="1"/>
    <n v="4"/>
    <s v="No"/>
    <d v="2019-10-16T00:00:00"/>
    <x v="307"/>
    <n v="89"/>
    <s v="Active"/>
    <s v="No"/>
  </r>
  <r>
    <n v="3527"/>
    <s v="Two room suite 1min from subway 20min to Manhattan"/>
    <n v="2647"/>
    <s v="New York"/>
    <n v="0.92"/>
    <n v="0.91"/>
    <x v="0"/>
    <n v="7"/>
    <x v="1"/>
    <x v="3"/>
    <x v="0"/>
    <s v="Yes"/>
    <n v="2"/>
    <x v="0"/>
    <n v="40"/>
    <n v="0.03"/>
    <n v="4.7699999999999996"/>
    <x v="1"/>
    <n v="104"/>
    <s v="No"/>
    <d v="2018-04-23T00:00:00"/>
    <x v="52"/>
    <n v="356"/>
    <s v="Active"/>
    <s v="No"/>
  </r>
  <r>
    <n v="3528"/>
    <s v="Large Gorgeous BR in Artist Loft - BEST Location!!"/>
    <n v="1866"/>
    <s v="New York"/>
    <n v="1"/>
    <n v="0.96"/>
    <x v="0"/>
    <n v="17"/>
    <x v="0"/>
    <x v="0"/>
    <x v="1"/>
    <s v="No"/>
    <n v="2"/>
    <x v="0"/>
    <n v="120"/>
    <n v="0.03"/>
    <n v="4.66"/>
    <x v="1"/>
    <n v="119"/>
    <s v="No"/>
    <d v="2018-04-10T00:00:00"/>
    <x v="106"/>
    <n v="266"/>
    <s v="Active"/>
    <s v="No"/>
  </r>
  <r>
    <n v="3529"/>
    <s v="Private apartment in â™¡ of Williamsburg 15%discount"/>
    <n v="3458"/>
    <s v="New York"/>
    <n v="1"/>
    <n v="1"/>
    <x v="1"/>
    <n v="12"/>
    <x v="1"/>
    <x v="9"/>
    <x v="1"/>
    <s v="No"/>
    <n v="3"/>
    <x v="1"/>
    <n v="154"/>
    <n v="0.03"/>
    <n v="4.8899999999999997"/>
    <x v="1"/>
    <n v="83"/>
    <s v="No"/>
    <d v="2018-05-04T00:00:00"/>
    <x v="152"/>
    <n v="227"/>
    <s v="Active"/>
    <s v="No"/>
  </r>
  <r>
    <n v="3530"/>
    <s v="Garden apartment in a private house"/>
    <n v="1684"/>
    <s v="New York"/>
    <n v="1"/>
    <n v="0.75"/>
    <x v="0"/>
    <n v="10"/>
    <x v="1"/>
    <x v="17"/>
    <x v="1"/>
    <s v="No"/>
    <n v="2"/>
    <x v="0"/>
    <n v="70"/>
    <n v="0.03"/>
    <n v="4.8600000000000003"/>
    <x v="1"/>
    <n v="7"/>
    <s v="No"/>
    <d v="2018-06-15T00:00:00"/>
    <x v="58"/>
    <n v="338"/>
    <s v="Active"/>
    <s v="Yes"/>
  </r>
  <r>
    <n v="3531"/>
    <s v="Comfy Private Room"/>
    <n v="3507"/>
    <s v="New York"/>
    <n v="1"/>
    <n v="0.96"/>
    <x v="1"/>
    <n v="10"/>
    <x v="1"/>
    <x v="17"/>
    <x v="0"/>
    <s v="Yes"/>
    <n v="4"/>
    <x v="1"/>
    <n v="65"/>
    <n v="0.03"/>
    <n v="4.5"/>
    <x v="1"/>
    <n v="52"/>
    <s v="No"/>
    <d v="2018-04-22T00:00:00"/>
    <x v="384"/>
    <n v="262"/>
    <s v="Active"/>
    <s v="Yes"/>
  </r>
  <r>
    <n v="3532"/>
    <s v="Cozy Private Room in Downtown Flushingæ³•æ‹‰ç››ä¸­å¿ƒç§äººæˆ¿é—´"/>
    <n v="3503"/>
    <s v="New York"/>
    <n v="1"/>
    <n v="0.94"/>
    <x v="1"/>
    <n v="22"/>
    <x v="2"/>
    <x v="25"/>
    <x v="0"/>
    <s v="Yes"/>
    <n v="2"/>
    <x v="0"/>
    <n v="45"/>
    <n v="0.03"/>
    <n v="4.9800000000000004"/>
    <x v="1"/>
    <n v="151"/>
    <s v="Yes"/>
    <d v="2018-05-05T00:00:00"/>
    <x v="129"/>
    <n v="83"/>
    <s v="Active"/>
    <s v="No"/>
  </r>
  <r>
    <n v="3533"/>
    <s v="â™¥Pulp Fiction movieâ™¥ huge private  room"/>
    <n v="1888"/>
    <s v="New York"/>
    <n v="1"/>
    <n v="0.98"/>
    <x v="0"/>
    <n v="7"/>
    <x v="1"/>
    <x v="3"/>
    <x v="0"/>
    <s v="Yes"/>
    <n v="4"/>
    <x v="1"/>
    <n v="64"/>
    <n v="0.03"/>
    <n v="4.51"/>
    <x v="1"/>
    <n v="144"/>
    <s v="No"/>
    <d v="2018-04-15T00:00:00"/>
    <x v="586"/>
    <n v="0"/>
    <s v="Inactive"/>
    <s v="Yes"/>
  </r>
  <r>
    <n v="3534"/>
    <s v="â™¥The Godfather movieâ™¥ Private room. 30 min to NYC"/>
    <n v="1888"/>
    <s v="New York"/>
    <n v="1"/>
    <n v="0.98"/>
    <x v="0"/>
    <n v="7"/>
    <x v="1"/>
    <x v="3"/>
    <x v="0"/>
    <s v="Yes"/>
    <n v="4"/>
    <x v="1"/>
    <n v="47"/>
    <n v="0.03"/>
    <n v="4.72"/>
    <x v="1"/>
    <n v="141"/>
    <s v="No"/>
    <d v="2018-04-12T00:00:00"/>
    <x v="156"/>
    <n v="53"/>
    <s v="Active"/>
    <s v="Yes"/>
  </r>
  <r>
    <n v="3535"/>
    <s v="â™¥Entire Sunshine of the Spotless Mind movie  roomâ™¥"/>
    <n v="1888"/>
    <s v="New York"/>
    <n v="1"/>
    <n v="0.98"/>
    <x v="0"/>
    <n v="7"/>
    <x v="1"/>
    <x v="3"/>
    <x v="0"/>
    <s v="Yes"/>
    <n v="3"/>
    <x v="1"/>
    <n v="38"/>
    <n v="0.03"/>
    <n v="4.8099999999999996"/>
    <x v="1"/>
    <n v="124"/>
    <s v="Yes"/>
    <d v="2018-04-11T00:00:00"/>
    <x v="78"/>
    <n v="42"/>
    <s v="Active"/>
    <s v="No"/>
  </r>
  <r>
    <n v="3536"/>
    <s v="The Broadway Home : Northwest Wing"/>
    <n v="3209"/>
    <s v="New York"/>
    <n v="0.13"/>
    <n v="0.73"/>
    <x v="0"/>
    <n v="12"/>
    <x v="1"/>
    <x v="9"/>
    <x v="0"/>
    <s v="Yes"/>
    <n v="2"/>
    <x v="0"/>
    <n v="85"/>
    <n v="0.03"/>
    <n v="4.8600000000000003"/>
    <x v="1"/>
    <n v="14"/>
    <s v="No"/>
    <d v="2018-04-10T00:00:00"/>
    <x v="136"/>
    <n v="0"/>
    <s v="Inactive"/>
    <s v="Yes"/>
  </r>
  <r>
    <n v="3537"/>
    <s v="*** Your one and only BROADWAY home ***"/>
    <n v="3209"/>
    <s v="New York"/>
    <n v="0.13"/>
    <n v="0.73"/>
    <x v="0"/>
    <n v="12"/>
    <x v="1"/>
    <x v="9"/>
    <x v="1"/>
    <s v="No"/>
    <n v="6"/>
    <x v="2"/>
    <n v="295"/>
    <n v="0.04"/>
    <n v="4.63"/>
    <x v="1"/>
    <n v="38"/>
    <s v="No"/>
    <d v="2018-05-04T00:00:00"/>
    <x v="519"/>
    <n v="365"/>
    <s v="Active"/>
    <s v="No"/>
  </r>
  <r>
    <n v="3538"/>
    <s v="Sunny Bedroom with Private Bathroom/æ³•æ‹‰ç››ä¸­å¿ƒç§äººæˆ¿é–“ç¨ç«‹è¡›æµ´"/>
    <n v="3503"/>
    <s v="New York"/>
    <n v="1"/>
    <n v="0.94"/>
    <x v="1"/>
    <n v="22"/>
    <x v="2"/>
    <x v="25"/>
    <x v="0"/>
    <s v="Yes"/>
    <n v="2"/>
    <x v="0"/>
    <n v="65"/>
    <n v="0.03"/>
    <n v="4.97"/>
    <x v="1"/>
    <n v="144"/>
    <s v="Yes"/>
    <d v="2018-04-29T00:00:00"/>
    <x v="13"/>
    <n v="63"/>
    <s v="Active"/>
    <s v="No"/>
  </r>
  <r>
    <n v="3539"/>
    <s v="Sweet Spot In Manhattan NYC!"/>
    <n v="1727"/>
    <s v="New York"/>
    <n v="1"/>
    <n v="1"/>
    <x v="1"/>
    <n v="16"/>
    <x v="0"/>
    <x v="10"/>
    <x v="1"/>
    <s v="No"/>
    <n v="6"/>
    <x v="2"/>
    <n v="84"/>
    <n v="0.03"/>
    <n v="4.96"/>
    <x v="1"/>
    <n v="68"/>
    <s v="No"/>
    <d v="2018-04-13T00:00:00"/>
    <x v="66"/>
    <n v="247"/>
    <s v="Active"/>
    <s v="Yes"/>
  </r>
  <r>
    <n v="3540"/>
    <s v="Spacious home next to JFK airport"/>
    <n v="2241"/>
    <s v="Maryland"/>
    <n v="1"/>
    <n v="0.98"/>
    <x v="1"/>
    <n v="23"/>
    <x v="2"/>
    <x v="6"/>
    <x v="1"/>
    <s v="No"/>
    <n v="6"/>
    <x v="2"/>
    <n v="146"/>
    <n v="0.03"/>
    <n v="4.99"/>
    <x v="1"/>
    <n v="87"/>
    <s v="No"/>
    <d v="2018-06-17T00:00:00"/>
    <x v="226"/>
    <n v="87"/>
    <s v="Active"/>
    <s v="No"/>
  </r>
  <r>
    <n v="3541"/>
    <s v="Astoria Centeral Location"/>
    <n v="3509"/>
    <s v="New York"/>
    <n v="1"/>
    <n v="0.94"/>
    <x v="0"/>
    <n v="21"/>
    <x v="2"/>
    <x v="13"/>
    <x v="0"/>
    <s v="Yes"/>
    <n v="2"/>
    <x v="0"/>
    <n v="55"/>
    <n v="0.03"/>
    <n v="4.75"/>
    <x v="1"/>
    <n v="112"/>
    <s v="No"/>
    <d v="2018-04-30T00:00:00"/>
    <x v="129"/>
    <n v="45"/>
    <s v="Active"/>
    <s v="No"/>
  </r>
  <r>
    <n v="3542"/>
    <s v="Fully renovated Studio.Beautiful  and comfortable."/>
    <n v="1741"/>
    <s v="New York"/>
    <n v="1"/>
    <n v="0.99"/>
    <x v="0"/>
    <n v="6"/>
    <x v="4"/>
    <x v="29"/>
    <x v="1"/>
    <s v="No"/>
    <n v="2"/>
    <x v="0"/>
    <n v="59"/>
    <n v="0.03"/>
    <n v="4.76"/>
    <x v="1"/>
    <n v="17"/>
    <s v="No"/>
    <d v="2018-06-14T00:00:00"/>
    <x v="275"/>
    <n v="228"/>
    <s v="Active"/>
    <s v="Yes"/>
  </r>
  <r>
    <n v="3543"/>
    <s v="Private Loft Apartment"/>
    <n v="3512"/>
    <s v="New York"/>
    <n v="1"/>
    <n v="1"/>
    <x v="1"/>
    <n v="24"/>
    <x v="2"/>
    <x v="5"/>
    <x v="1"/>
    <s v="No"/>
    <n v="3"/>
    <x v="1"/>
    <n v="200"/>
    <n v="0.04"/>
    <n v="4.76"/>
    <x v="1"/>
    <n v="54"/>
    <s v="No"/>
    <d v="2018-04-20T00:00:00"/>
    <x v="0"/>
    <n v="365"/>
    <s v="Active"/>
    <s v="No"/>
  </r>
  <r>
    <n v="3544"/>
    <s v="Great Room in Townhouse Close to 5 Medical Centers"/>
    <n v="53"/>
    <s v="New York"/>
    <n v="1"/>
    <n v="0.89"/>
    <x v="1"/>
    <n v="9"/>
    <x v="1"/>
    <x v="16"/>
    <x v="0"/>
    <s v="Yes"/>
    <n v="2"/>
    <x v="0"/>
    <n v="54"/>
    <n v="0.03"/>
    <n v="5"/>
    <x v="1"/>
    <n v="7"/>
    <s v="No"/>
    <d v="2018-10-06T00:00:00"/>
    <x v="316"/>
    <n v="350"/>
    <s v="Active"/>
    <s v="No"/>
  </r>
  <r>
    <n v="3545"/>
    <s v="Large and bright room 15 min away from Manhattan"/>
    <n v="3485"/>
    <s v="New York"/>
    <n v="1"/>
    <n v="0.99"/>
    <x v="0"/>
    <n v="21"/>
    <x v="2"/>
    <x v="13"/>
    <x v="0"/>
    <s v="Yes"/>
    <n v="2"/>
    <x v="0"/>
    <n v="42"/>
    <n v="0.03"/>
    <n v="4.74"/>
    <x v="1"/>
    <n v="152"/>
    <s v="No"/>
    <d v="2018-04-13T00:00:00"/>
    <x v="253"/>
    <n v="361"/>
    <s v="Active"/>
    <s v="Yes"/>
  </r>
  <r>
    <n v="3546"/>
    <s v="Spacious and Bright  Brooklyn studio"/>
    <n v="1728"/>
    <s v="New York"/>
    <n v="1"/>
    <n v="0.84"/>
    <x v="1"/>
    <n v="7"/>
    <x v="1"/>
    <x v="3"/>
    <x v="1"/>
    <s v="No"/>
    <n v="2"/>
    <x v="0"/>
    <n v="89"/>
    <n v="0.03"/>
    <n v="4.8099999999999996"/>
    <x v="1"/>
    <n v="16"/>
    <s v="No"/>
    <d v="2018-06-09T00:00:00"/>
    <x v="706"/>
    <n v="66"/>
    <s v="Active"/>
    <s v="No"/>
  </r>
  <r>
    <n v="3547"/>
    <s v="Stunning Rare Garden Family Home w/Loft! #10303"/>
    <n v="1348"/>
    <s v="New York"/>
    <n v="1"/>
    <n v="0.91"/>
    <x v="1"/>
    <n v="16"/>
    <x v="0"/>
    <x v="10"/>
    <x v="1"/>
    <s v="No"/>
    <n v="7"/>
    <x v="2"/>
    <n v="300"/>
    <n v="0.04"/>
    <n v="4.99"/>
    <x v="1"/>
    <n v="76"/>
    <s v="No"/>
    <d v="2018-07-19T00:00:00"/>
    <x v="46"/>
    <n v="312"/>
    <s v="Active"/>
    <s v="No"/>
  </r>
  <r>
    <n v="3548"/>
    <s v="Cozy Brooklyn Witchy Apartment"/>
    <n v="2133"/>
    <s v="New York"/>
    <n v="1"/>
    <n v="0.75"/>
    <x v="0"/>
    <n v="9"/>
    <x v="1"/>
    <x v="16"/>
    <x v="0"/>
    <s v="Yes"/>
    <n v="2"/>
    <x v="0"/>
    <n v="42"/>
    <n v="0.03"/>
    <n v="4.5999999999999996"/>
    <x v="1"/>
    <n v="10"/>
    <s v="No"/>
    <d v="2018-04-22T00:00:00"/>
    <x v="13"/>
    <n v="46"/>
    <s v="Active"/>
    <s v="No"/>
  </r>
  <r>
    <n v="3549"/>
    <s v="SUITE- PRIVATE 1/2 BATH, 4 BEDS IN WILLIAMSBURG!!"/>
    <n v="3517"/>
    <s v="New York"/>
    <n v="0.9"/>
    <n v="0.99"/>
    <x v="0"/>
    <n v="12"/>
    <x v="1"/>
    <x v="9"/>
    <x v="0"/>
    <s v="Yes"/>
    <n v="2"/>
    <x v="0"/>
    <n v="50"/>
    <n v="0.03"/>
    <n v="4.6399999999999997"/>
    <x v="1"/>
    <n v="95"/>
    <s v="No"/>
    <d v="2018-04-15T00:00:00"/>
    <x v="31"/>
    <n v="288"/>
    <s v="Active"/>
    <s v="Yes"/>
  </r>
  <r>
    <n v="3550"/>
    <s v="Trendy Williamsburg! 1 block to subway (L)."/>
    <n v="3518"/>
    <s v="New York"/>
    <n v="1"/>
    <n v="0.89"/>
    <x v="0"/>
    <n v="12"/>
    <x v="1"/>
    <x v="9"/>
    <x v="1"/>
    <s v="No"/>
    <n v="4"/>
    <x v="1"/>
    <n v="133"/>
    <n v="0.03"/>
    <n v="4.88"/>
    <x v="1"/>
    <n v="75"/>
    <s v="No"/>
    <d v="2018-04-25T00:00:00"/>
    <x v="10"/>
    <n v="64"/>
    <s v="Active"/>
    <s v="No"/>
  </r>
  <r>
    <n v="3551"/>
    <s v="SUNNY ROOM IN WILLIAMSBURG - 1 BLOCK TO METRO!!"/>
    <n v="3517"/>
    <s v="New York"/>
    <n v="0.9"/>
    <n v="0.99"/>
    <x v="0"/>
    <n v="12"/>
    <x v="1"/>
    <x v="9"/>
    <x v="0"/>
    <s v="Yes"/>
    <n v="2"/>
    <x v="0"/>
    <n v="34"/>
    <n v="0.03"/>
    <n v="4.57"/>
    <x v="1"/>
    <n v="115"/>
    <s v="No"/>
    <d v="2018-04-16T00:00:00"/>
    <x v="615"/>
    <n v="277"/>
    <s v="Active"/>
    <s v="Yes"/>
  </r>
  <r>
    <n v="3552"/>
    <s v="Relaxing place for recharge energy"/>
    <n v="3129"/>
    <s v="New York"/>
    <n v="0.9"/>
    <n v="0.96"/>
    <x v="0"/>
    <n v="18"/>
    <x v="0"/>
    <x v="20"/>
    <x v="1"/>
    <s v="No"/>
    <n v="2"/>
    <x v="0"/>
    <n v="101"/>
    <n v="0.03"/>
    <n v="4.6399999999999997"/>
    <x v="1"/>
    <n v="55"/>
    <s v="No"/>
    <d v="2019-04-28T00:00:00"/>
    <x v="202"/>
    <n v="12"/>
    <s v="Active"/>
    <s v="No"/>
  </r>
  <r>
    <n v="3553"/>
    <s v="Beautiful Penthouse spacious HUGE private terrace."/>
    <n v="198"/>
    <s v="New York"/>
    <n v="1"/>
    <n v="0.62"/>
    <x v="0"/>
    <n v="15"/>
    <x v="0"/>
    <x v="4"/>
    <x v="1"/>
    <s v="No"/>
    <n v="3"/>
    <x v="1"/>
    <n v="198"/>
    <n v="0.03"/>
    <n v="4.88"/>
    <x v="1"/>
    <n v="8"/>
    <s v="No"/>
    <d v="2019-06-23T00:00:00"/>
    <x v="161"/>
    <n v="250"/>
    <s v="Active"/>
    <s v="No"/>
  </r>
  <r>
    <n v="3554"/>
    <s v="Quiet and Sunny room in the best part of Brooklyn"/>
    <n v="3520"/>
    <s v="New York"/>
    <n v="1"/>
    <n v="1"/>
    <x v="1"/>
    <n v="11"/>
    <x v="1"/>
    <x v="8"/>
    <x v="0"/>
    <s v="Yes"/>
    <n v="1"/>
    <x v="0"/>
    <n v="75"/>
    <n v="0.03"/>
    <n v="4.92"/>
    <x v="1"/>
    <n v="64"/>
    <s v="No"/>
    <d v="2018-05-23T00:00:00"/>
    <x v="20"/>
    <n v="0"/>
    <s v="Inactive"/>
    <s v="No"/>
  </r>
  <r>
    <n v="3555"/>
    <s v="Modern &amp; Spacious Apartment in Central Harlem"/>
    <n v="1942"/>
    <s v="New York"/>
    <n v="1"/>
    <n v="0.91"/>
    <x v="1"/>
    <n v="16"/>
    <x v="0"/>
    <x v="10"/>
    <x v="1"/>
    <s v="No"/>
    <n v="4"/>
    <x v="1"/>
    <n v="102"/>
    <n v="0.03"/>
    <n v="5"/>
    <x v="1"/>
    <n v="64"/>
    <s v="No"/>
    <d v="2018-05-04T00:00:00"/>
    <x v="198"/>
    <n v="1"/>
    <s v="Active"/>
    <s v="No"/>
  </r>
  <r>
    <n v="3556"/>
    <s v="Private Bedroom NYC 10 mins to Williamsburg"/>
    <n v="2626"/>
    <s v="New York"/>
    <n v="0.71"/>
    <n v="0.67"/>
    <x v="1"/>
    <n v="25"/>
    <x v="2"/>
    <x v="14"/>
    <x v="0"/>
    <s v="Yes"/>
    <n v="1"/>
    <x v="0"/>
    <n v="45"/>
    <n v="0.03"/>
    <n v="5"/>
    <x v="1"/>
    <n v="7"/>
    <s v="No"/>
    <d v="2018-04-25T00:00:00"/>
    <x v="308"/>
    <n v="14"/>
    <s v="Active"/>
    <s v="No"/>
  </r>
  <r>
    <n v="3557"/>
    <s v="Chic one Bedroom apartment NYC"/>
    <n v="2626"/>
    <s v="New York"/>
    <n v="0.71"/>
    <n v="0.67"/>
    <x v="1"/>
    <n v="25"/>
    <x v="2"/>
    <x v="14"/>
    <x v="1"/>
    <s v="No"/>
    <n v="2"/>
    <x v="0"/>
    <n v="90"/>
    <n v="0.03"/>
    <n v="4.6500000000000004"/>
    <x v="1"/>
    <n v="26"/>
    <s v="No"/>
    <d v="2018-06-03T00:00:00"/>
    <x v="199"/>
    <n v="13"/>
    <s v="Active"/>
    <s v="No"/>
  </r>
  <r>
    <n v="3558"/>
    <s v="Private basement suite on Striver's Row, Harlem"/>
    <n v="1433"/>
    <s v="New York"/>
    <n v="1"/>
    <n v="1"/>
    <x v="1"/>
    <n v="16"/>
    <x v="0"/>
    <x v="10"/>
    <x v="1"/>
    <s v="No"/>
    <n v="4"/>
    <x v="1"/>
    <n v="134"/>
    <n v="0.03"/>
    <n v="5"/>
    <x v="1"/>
    <n v="56"/>
    <s v="No"/>
    <d v="2018-04-29T00:00:00"/>
    <x v="32"/>
    <n v="180"/>
    <s v="Active"/>
    <s v="Yes"/>
  </r>
  <r>
    <n v="3559"/>
    <s v="Williamsburg Apt. Panoramic View/Private Rooftop"/>
    <n v="3521"/>
    <s v="New York"/>
    <n v="1"/>
    <n v="0.96"/>
    <x v="0"/>
    <n v="12"/>
    <x v="1"/>
    <x v="9"/>
    <x v="1"/>
    <s v="No"/>
    <n v="4"/>
    <x v="1"/>
    <n v="200"/>
    <n v="0.04"/>
    <n v="4.8899999999999997"/>
    <x v="1"/>
    <n v="45"/>
    <s v="No"/>
    <d v="2018-05-18T00:00:00"/>
    <x v="116"/>
    <n v="59"/>
    <s v="Active"/>
    <s v="Yes"/>
  </r>
  <r>
    <n v="3560"/>
    <s v="Chic &amp; Cozy Brooklyn Apartment"/>
    <n v="2122"/>
    <s v="New York"/>
    <n v="0.9"/>
    <n v="0.96"/>
    <x v="0"/>
    <n v="8"/>
    <x v="1"/>
    <x v="11"/>
    <x v="0"/>
    <s v="Yes"/>
    <n v="2"/>
    <x v="0"/>
    <n v="72"/>
    <n v="0.03"/>
    <n v="4.74"/>
    <x v="1"/>
    <n v="27"/>
    <s v="No"/>
    <d v="2019-04-23T00:00:00"/>
    <x v="31"/>
    <n v="89"/>
    <s v="Active"/>
    <s v="No"/>
  </r>
  <r>
    <n v="3561"/>
    <s v="Inexpensive Private Room with NYC / SIUH Access #2"/>
    <n v="3081"/>
    <s v="New York"/>
    <n v="1"/>
    <n v="0.9"/>
    <x v="0"/>
    <n v="27"/>
    <x v="3"/>
    <x v="21"/>
    <x v="0"/>
    <s v="Yes"/>
    <n v="1"/>
    <x v="0"/>
    <n v="33"/>
    <n v="0.03"/>
    <n v="4.75"/>
    <x v="1"/>
    <n v="8"/>
    <s v="No"/>
    <d v="2018-04-27T00:00:00"/>
    <x v="586"/>
    <n v="62"/>
    <s v="Active"/>
    <s v="No"/>
  </r>
  <r>
    <n v="3562"/>
    <s v="Large Private Room in a Magnificent Penthouse NYC2"/>
    <n v="3461"/>
    <s v="New York"/>
    <n v="1"/>
    <n v="0.79"/>
    <x v="0"/>
    <n v="15"/>
    <x v="0"/>
    <x v="4"/>
    <x v="0"/>
    <s v="Yes"/>
    <n v="1"/>
    <x v="0"/>
    <n v="65"/>
    <n v="0.03"/>
    <n v="4.8099999999999996"/>
    <x v="1"/>
    <n v="16"/>
    <s v="No"/>
    <d v="2018-06-10T00:00:00"/>
    <x v="293"/>
    <n v="0"/>
    <s v="Inactive"/>
    <s v="No"/>
  </r>
  <r>
    <n v="3563"/>
    <s v="Queens Home - Near both NY airports"/>
    <n v="3523"/>
    <s v="New York"/>
    <n v="1"/>
    <n v="0"/>
    <x v="0"/>
    <n v="22"/>
    <x v="2"/>
    <x v="25"/>
    <x v="0"/>
    <s v="Yes"/>
    <n v="3"/>
    <x v="1"/>
    <n v="100"/>
    <n v="0.03"/>
    <n v="4.54"/>
    <x v="1"/>
    <n v="26"/>
    <s v="No"/>
    <d v="2018-04-26T00:00:00"/>
    <x v="590"/>
    <n v="365"/>
    <s v="Active"/>
    <s v="No"/>
  </r>
  <r>
    <n v="3564"/>
    <s v="43rd Street=TIME SQUARE PRIVATE BEDROOM"/>
    <n v="2200"/>
    <s v="New York"/>
    <n v="1"/>
    <n v="1"/>
    <x v="0"/>
    <n v="17"/>
    <x v="0"/>
    <x v="0"/>
    <x v="0"/>
    <s v="Yes"/>
    <n v="2"/>
    <x v="0"/>
    <n v="74"/>
    <n v="0.03"/>
    <n v="4.04"/>
    <x v="0"/>
    <n v="144"/>
    <s v="No"/>
    <d v="2018-04-21T00:00:00"/>
    <x v="213"/>
    <n v="178"/>
    <s v="Active"/>
    <s v="No"/>
  </r>
  <r>
    <n v="3565"/>
    <s v="Affordable Modern/Luxury 2 Bedroom Apt"/>
    <n v="2677"/>
    <s v="New York"/>
    <n v="1"/>
    <n v="0.95"/>
    <x v="0"/>
    <n v="7"/>
    <x v="1"/>
    <x v="3"/>
    <x v="1"/>
    <s v="No"/>
    <n v="4"/>
    <x v="1"/>
    <n v="145"/>
    <n v="0.03"/>
    <n v="4.4400000000000004"/>
    <x v="0"/>
    <n v="117"/>
    <s v="No"/>
    <d v="2018-04-23T00:00:00"/>
    <x v="213"/>
    <n v="331"/>
    <s v="Active"/>
    <s v="Yes"/>
  </r>
  <r>
    <n v="3566"/>
    <s v="Two Bedroom Apartment in Greenpoint"/>
    <n v="1352"/>
    <s v="New York"/>
    <n v="1"/>
    <n v="1"/>
    <x v="1"/>
    <n v="11"/>
    <x v="1"/>
    <x v="8"/>
    <x v="1"/>
    <s v="No"/>
    <n v="2"/>
    <x v="0"/>
    <n v="75"/>
    <n v="0.03"/>
    <n v="5"/>
    <x v="1"/>
    <n v="10"/>
    <s v="No"/>
    <d v="2018-06-03T00:00:00"/>
    <x v="17"/>
    <n v="1"/>
    <s v="Active"/>
    <s v="No"/>
  </r>
  <r>
    <n v="3567"/>
    <s v="â¤ï¸Couples Retreat/A Road Warriors DreamðŸŒŸPerf Loc."/>
    <n v="2928"/>
    <s v="New York"/>
    <n v="1"/>
    <n v="1"/>
    <x v="1"/>
    <n v="17"/>
    <x v="0"/>
    <x v="0"/>
    <x v="1"/>
    <s v="No"/>
    <n v="2"/>
    <x v="0"/>
    <n v="220"/>
    <n v="0.04"/>
    <n v="4.99"/>
    <x v="1"/>
    <n v="82"/>
    <s v="No"/>
    <d v="2018-06-07T00:00:00"/>
    <x v="15"/>
    <n v="364"/>
    <s v="Active"/>
    <s v="No"/>
  </r>
  <r>
    <n v="3568"/>
    <s v="Comfy Room with Private Insuite Bathroom"/>
    <n v="1948"/>
    <s v="New York"/>
    <n v="1"/>
    <n v="1"/>
    <x v="1"/>
    <n v="7"/>
    <x v="1"/>
    <x v="3"/>
    <x v="0"/>
    <s v="Yes"/>
    <n v="2"/>
    <x v="0"/>
    <n v="63"/>
    <n v="0.03"/>
    <n v="5"/>
    <x v="1"/>
    <n v="27"/>
    <s v="No"/>
    <d v="2018-07-16T00:00:00"/>
    <x v="669"/>
    <n v="219"/>
    <s v="Active"/>
    <s v="Yes"/>
  </r>
  <r>
    <n v="3569"/>
    <s v="Comfy Room with Private Insuite Bathroom"/>
    <n v="1948"/>
    <s v="New York"/>
    <n v="1"/>
    <n v="1"/>
    <x v="1"/>
    <n v="7"/>
    <x v="1"/>
    <x v="3"/>
    <x v="0"/>
    <s v="Yes"/>
    <n v="2"/>
    <x v="0"/>
    <n v="58"/>
    <n v="0.03"/>
    <n v="5"/>
    <x v="1"/>
    <n v="27"/>
    <s v="No"/>
    <d v="2018-05-06T00:00:00"/>
    <x v="70"/>
    <n v="248"/>
    <s v="Active"/>
    <s v="Yes"/>
  </r>
  <r>
    <n v="3570"/>
    <s v="Clean and Comfortable Place to Rest in NYC!"/>
    <n v="2603"/>
    <s v="New York"/>
    <n v="1"/>
    <n v="0.99"/>
    <x v="1"/>
    <n v="16"/>
    <x v="0"/>
    <x v="10"/>
    <x v="0"/>
    <s v="Yes"/>
    <n v="2"/>
    <x v="0"/>
    <n v="100"/>
    <n v="0.03"/>
    <n v="4.9800000000000004"/>
    <x v="1"/>
    <n v="111"/>
    <s v="Yes"/>
    <d v="2018-04-25T00:00:00"/>
    <x v="0"/>
    <n v="89"/>
    <s v="Active"/>
    <s v="No"/>
  </r>
  <r>
    <n v="3571"/>
    <s v="Private Room with En-Suite in Brooklyn Brownstone"/>
    <n v="2187"/>
    <s v="New York"/>
    <n v="1"/>
    <n v="0.92"/>
    <x v="1"/>
    <n v="9"/>
    <x v="1"/>
    <x v="16"/>
    <x v="0"/>
    <s v="Yes"/>
    <n v="2"/>
    <x v="0"/>
    <n v="80"/>
    <n v="0.03"/>
    <n v="4.91"/>
    <x v="1"/>
    <n v="67"/>
    <s v="No"/>
    <d v="2018-05-31T00:00:00"/>
    <x v="160"/>
    <n v="174"/>
    <s v="Active"/>
    <s v="Yes"/>
  </r>
  <r>
    <n v="3572"/>
    <s v="Sunny, Modern and Trendy Getaway Spot"/>
    <n v="1490"/>
    <s v="New York"/>
    <n v="0.8"/>
    <n v="0.28999999999999998"/>
    <x v="0"/>
    <n v="12"/>
    <x v="1"/>
    <x v="9"/>
    <x v="1"/>
    <s v="No"/>
    <n v="3"/>
    <x v="1"/>
    <n v="120"/>
    <n v="0.03"/>
    <n v="4.92"/>
    <x v="1"/>
    <n v="12"/>
    <s v="No"/>
    <d v="2018-04-29T00:00:00"/>
    <x v="213"/>
    <n v="0"/>
    <s v="Inactive"/>
    <s v="No"/>
  </r>
  <r>
    <n v="3573"/>
    <s v="Inexpensive Private Room with NYC / SIUH Access #1"/>
    <n v="3081"/>
    <s v="New York"/>
    <n v="1"/>
    <n v="0.9"/>
    <x v="0"/>
    <n v="27"/>
    <x v="3"/>
    <x v="21"/>
    <x v="0"/>
    <s v="Yes"/>
    <n v="1"/>
    <x v="0"/>
    <n v="35"/>
    <n v="0.03"/>
    <n v="5"/>
    <x v="1"/>
    <n v="15"/>
    <s v="No"/>
    <d v="2018-05-08T00:00:00"/>
    <x v="142"/>
    <n v="56"/>
    <s v="Active"/>
    <s v="No"/>
  </r>
  <r>
    <n v="3574"/>
    <s v="Wild West Retreat in The Heart of Brooklyn"/>
    <n v="1277"/>
    <s v="New York"/>
    <n v="1"/>
    <n v="1"/>
    <x v="1"/>
    <n v="7"/>
    <x v="1"/>
    <x v="3"/>
    <x v="0"/>
    <s v="Yes"/>
    <n v="2"/>
    <x v="0"/>
    <n v="145"/>
    <n v="0.03"/>
    <n v="4.99"/>
    <x v="1"/>
    <n v="77"/>
    <s v="No"/>
    <d v="2018-05-20T00:00:00"/>
    <x v="3"/>
    <n v="26"/>
    <s v="Active"/>
    <s v="Yes"/>
  </r>
  <r>
    <n v="3575"/>
    <s v="Brooklyn, New York"/>
    <n v="3176"/>
    <s v="New York"/>
    <n v="1"/>
    <n v="0.8"/>
    <x v="1"/>
    <n v="7"/>
    <x v="1"/>
    <x v="3"/>
    <x v="1"/>
    <s v="No"/>
    <n v="3"/>
    <x v="1"/>
    <n v="150"/>
    <n v="0.03"/>
    <n v="4.75"/>
    <x v="1"/>
    <n v="67"/>
    <s v="No"/>
    <d v="2018-05-12T00:00:00"/>
    <x v="4"/>
    <n v="144"/>
    <s v="Active"/>
    <s v="No"/>
  </r>
  <r>
    <n v="3576"/>
    <s v="3 bedrooms 2 baths Brooklyn Home 15m to Manhattan!"/>
    <n v="3525"/>
    <s v="New York"/>
    <n v="0.14000000000000001"/>
    <n v="0.97"/>
    <x v="0"/>
    <n v="8"/>
    <x v="1"/>
    <x v="11"/>
    <x v="1"/>
    <s v="No"/>
    <n v="10"/>
    <x v="2"/>
    <n v="269"/>
    <n v="0.04"/>
    <n v="4.6399999999999997"/>
    <x v="1"/>
    <n v="69"/>
    <s v="No"/>
    <d v="2018-04-29T00:00:00"/>
    <x v="15"/>
    <n v="360"/>
    <s v="Active"/>
    <s v="No"/>
  </r>
  <r>
    <n v="3577"/>
    <s v="Live&amp;Work in a Historical Building on CentralPark"/>
    <n v="2437"/>
    <s v="New York"/>
    <n v="0.75"/>
    <n v="0.63"/>
    <x v="0"/>
    <n v="20"/>
    <x v="0"/>
    <x v="1"/>
    <x v="1"/>
    <s v="No"/>
    <n v="2"/>
    <x v="0"/>
    <n v="134"/>
    <n v="0.03"/>
    <n v="4.7699999999999996"/>
    <x v="1"/>
    <n v="26"/>
    <s v="No"/>
    <d v="2018-07-30T00:00:00"/>
    <x v="312"/>
    <n v="122"/>
    <s v="Active"/>
    <s v="No"/>
  </r>
  <r>
    <n v="3578"/>
    <s v="STUDIO.STYLE.BEDROOM+PRIVATE.BATHROOM+TOP.LOCATION"/>
    <n v="3527"/>
    <s v="New York"/>
    <n v="1"/>
    <n v="0.95"/>
    <x v="1"/>
    <n v="9"/>
    <x v="1"/>
    <x v="16"/>
    <x v="0"/>
    <s v="Yes"/>
    <n v="2"/>
    <x v="0"/>
    <n v="89"/>
    <n v="0.03"/>
    <n v="5"/>
    <x v="1"/>
    <n v="85"/>
    <s v="No"/>
    <d v="2018-05-06T00:00:00"/>
    <x v="15"/>
    <n v="168"/>
    <s v="Active"/>
    <s v="No"/>
  </r>
  <r>
    <n v="3579"/>
    <s v="Sunlit Bedroom w/ Private Bath Room in Brooklyn"/>
    <n v="2898"/>
    <s v="New York"/>
    <n v="1"/>
    <n v="1"/>
    <x v="1"/>
    <n v="8"/>
    <x v="1"/>
    <x v="11"/>
    <x v="0"/>
    <s v="Yes"/>
    <n v="2"/>
    <x v="0"/>
    <n v="73"/>
    <n v="0.03"/>
    <n v="4.9800000000000004"/>
    <x v="1"/>
    <n v="64"/>
    <s v="No"/>
    <d v="2018-05-06T00:00:00"/>
    <x v="119"/>
    <n v="42"/>
    <s v="Active"/>
    <s v="Yes"/>
  </r>
  <r>
    <n v="3580"/>
    <s v="Bushwick Brownstone Penthouse"/>
    <n v="2660"/>
    <s v="New York"/>
    <n v="1"/>
    <n v="0.86"/>
    <x v="1"/>
    <n v="8"/>
    <x v="1"/>
    <x v="11"/>
    <x v="1"/>
    <s v="No"/>
    <n v="6"/>
    <x v="2"/>
    <n v="130"/>
    <n v="0.03"/>
    <n v="4.99"/>
    <x v="1"/>
    <n v="73"/>
    <s v="No"/>
    <d v="2018-05-06T00:00:00"/>
    <x v="8"/>
    <n v="349"/>
    <s v="Active"/>
    <s v="No"/>
  </r>
  <r>
    <n v="3581"/>
    <s v="Cozy Ridgewood Apartment"/>
    <n v="3250"/>
    <s v="New York"/>
    <n v="1"/>
    <n v="0.67"/>
    <x v="1"/>
    <n v="25"/>
    <x v="2"/>
    <x v="14"/>
    <x v="1"/>
    <s v="No"/>
    <n v="5"/>
    <x v="1"/>
    <n v="100"/>
    <n v="0.03"/>
    <n v="4.74"/>
    <x v="1"/>
    <n v="19"/>
    <s v="No"/>
    <d v="2018-05-09T00:00:00"/>
    <x v="475"/>
    <n v="0"/>
    <s v="Inactive"/>
    <s v="Yes"/>
  </r>
  <r>
    <n v="3582"/>
    <s v="43rd street â€œTIME SQUAREâ€ Single BED"/>
    <n v="2200"/>
    <s v="New York"/>
    <n v="1"/>
    <n v="1"/>
    <x v="0"/>
    <n v="17"/>
    <x v="0"/>
    <x v="0"/>
    <x v="2"/>
    <s v="Yes"/>
    <n v="1"/>
    <x v="0"/>
    <n v="42.14"/>
    <n v="0.03"/>
    <n v="4.38"/>
    <x v="0"/>
    <n v="144"/>
    <s v="No"/>
    <d v="2018-05-03T00:00:00"/>
    <x v="104"/>
    <n v="172"/>
    <s v="Active"/>
    <s v="Yes"/>
  </r>
  <r>
    <n v="3583"/>
    <s v="Stylish &amp; Tranquil East Village Three Bedroom"/>
    <n v="1519"/>
    <s v="New York"/>
    <n v="1"/>
    <n v="0.96"/>
    <x v="1"/>
    <n v="15"/>
    <x v="0"/>
    <x v="4"/>
    <x v="1"/>
    <s v="No"/>
    <n v="7"/>
    <x v="2"/>
    <n v="595"/>
    <n v="0.05"/>
    <n v="4.76"/>
    <x v="1"/>
    <n v="74"/>
    <s v="No"/>
    <d v="2018-04-30T00:00:00"/>
    <x v="97"/>
    <n v="179"/>
    <s v="Active"/>
    <s v="No"/>
  </r>
  <r>
    <n v="3584"/>
    <s v="NYC HUB HOME: Train @ 900ft; midtown 30min!"/>
    <n v="1882"/>
    <s v="Quindio"/>
    <n v="1"/>
    <n v="0.91"/>
    <x v="1"/>
    <n v="23"/>
    <x v="2"/>
    <x v="6"/>
    <x v="1"/>
    <s v="No"/>
    <n v="11"/>
    <x v="2"/>
    <n v="178"/>
    <n v="0.03"/>
    <n v="4.74"/>
    <x v="1"/>
    <n v="31"/>
    <s v="No"/>
    <d v="2018-06-10T00:00:00"/>
    <x v="7"/>
    <n v="7"/>
    <s v="Active"/>
    <s v="No"/>
  </r>
  <r>
    <n v="3585"/>
    <s v="Tigerâ€™s Rest"/>
    <n v="3524"/>
    <s v="New York"/>
    <n v="1"/>
    <n v="1"/>
    <x v="0"/>
    <n v="8"/>
    <x v="1"/>
    <x v="11"/>
    <x v="1"/>
    <s v="No"/>
    <n v="2"/>
    <x v="0"/>
    <n v="120"/>
    <n v="0.03"/>
    <n v="4.75"/>
    <x v="1"/>
    <n v="59"/>
    <s v="No"/>
    <d v="2018-05-07T00:00:00"/>
    <x v="77"/>
    <n v="74"/>
    <s v="Active"/>
    <s v="No"/>
  </r>
  <r>
    <n v="3586"/>
    <s v="SEMI STUDIO with Private Bath in 2bdrm 2 bathrm"/>
    <n v="362"/>
    <s v="New York"/>
    <n v="1"/>
    <n v="0.6"/>
    <x v="1"/>
    <n v="16"/>
    <x v="0"/>
    <x v="10"/>
    <x v="0"/>
    <s v="Yes"/>
    <n v="2"/>
    <x v="0"/>
    <n v="70"/>
    <n v="0.03"/>
    <n v="4.8"/>
    <x v="1"/>
    <n v="5"/>
    <s v="No"/>
    <d v="2018-07-31T00:00:00"/>
    <x v="464"/>
    <n v="365"/>
    <s v="Active"/>
    <s v="No"/>
  </r>
  <r>
    <n v="3587"/>
    <s v="Private, Cozy &amp; Fully Equipped Room /30 min to NYC"/>
    <n v="3237"/>
    <s v="New York"/>
    <n v="1"/>
    <n v="0.98"/>
    <x v="1"/>
    <n v="25"/>
    <x v="2"/>
    <x v="14"/>
    <x v="0"/>
    <s v="Yes"/>
    <n v="3"/>
    <x v="1"/>
    <n v="42"/>
    <n v="0.03"/>
    <n v="4.8899999999999997"/>
    <x v="1"/>
    <n v="35"/>
    <s v="No"/>
    <d v="2018-08-16T00:00:00"/>
    <x v="13"/>
    <n v="175"/>
    <s v="Active"/>
    <s v="No"/>
  </r>
  <r>
    <n v="3588"/>
    <s v="Cozy two bedroom apartment in the Upper East Side"/>
    <n v="1025"/>
    <s v="New York"/>
    <n v="1"/>
    <n v="1"/>
    <x v="0"/>
    <n v="19"/>
    <x v="0"/>
    <x v="12"/>
    <x v="1"/>
    <s v="No"/>
    <n v="2"/>
    <x v="0"/>
    <n v="145"/>
    <n v="0.03"/>
    <n v="4.74"/>
    <x v="1"/>
    <n v="42"/>
    <s v="No"/>
    <d v="2018-05-12T00:00:00"/>
    <x v="23"/>
    <n v="244"/>
    <s v="Active"/>
    <s v="Yes"/>
  </r>
  <r>
    <n v="3589"/>
    <s v="Luxury historic Brownstone with mid-century twist"/>
    <n v="918"/>
    <s v="California"/>
    <n v="0.83"/>
    <n v="0.4"/>
    <x v="0"/>
    <n v="7"/>
    <x v="1"/>
    <x v="3"/>
    <x v="1"/>
    <s v="No"/>
    <n v="4"/>
    <x v="1"/>
    <n v="200"/>
    <n v="0.04"/>
    <n v="4.83"/>
    <x v="1"/>
    <n v="6"/>
    <s v="No"/>
    <d v="2018-05-17T00:00:00"/>
    <x v="21"/>
    <n v="0"/>
    <s v="Inactive"/>
    <s v="Yes"/>
  </r>
  <r>
    <n v="3590"/>
    <s v="Full apartment in Harlem"/>
    <n v="3123"/>
    <s v="New York"/>
    <n v="0.33"/>
    <n v="0.48"/>
    <x v="0"/>
    <n v="16"/>
    <x v="0"/>
    <x v="10"/>
    <x v="1"/>
    <s v="No"/>
    <n v="4"/>
    <x v="1"/>
    <n v="115"/>
    <n v="0.03"/>
    <n v="4.63"/>
    <x v="1"/>
    <n v="35"/>
    <s v="No"/>
    <d v="2018-07-15T00:00:00"/>
    <x v="707"/>
    <n v="365"/>
    <s v="Active"/>
    <s v="No"/>
  </r>
  <r>
    <n v="3591"/>
    <s v="Dekalb Ave. #1L"/>
    <n v="3531"/>
    <s v="New York"/>
    <n v="1"/>
    <n v="0.54"/>
    <x v="1"/>
    <n v="8"/>
    <x v="1"/>
    <x v="11"/>
    <x v="1"/>
    <s v="No"/>
    <n v="2"/>
    <x v="0"/>
    <n v="130"/>
    <n v="0.03"/>
    <n v="4.84"/>
    <x v="1"/>
    <n v="37"/>
    <s v="No"/>
    <d v="2018-06-06T00:00:00"/>
    <x v="304"/>
    <n v="345"/>
    <s v="Active"/>
    <s v="No"/>
  </r>
  <r>
    <n v="3592"/>
    <s v="Live Spacious in WBurg â˜… Parking and Comfy Bed â˜…"/>
    <n v="709"/>
    <s v="New York"/>
    <n v="1"/>
    <n v="1"/>
    <x v="0"/>
    <n v="11"/>
    <x v="1"/>
    <x v="8"/>
    <x v="0"/>
    <s v="Yes"/>
    <n v="2"/>
    <x v="0"/>
    <n v="65"/>
    <n v="0.03"/>
    <n v="4.5"/>
    <x v="1"/>
    <n v="40"/>
    <s v="No"/>
    <d v="2018-05-03T00:00:00"/>
    <x v="214"/>
    <n v="23"/>
    <s v="Active"/>
    <s v="Yes"/>
  </r>
  <r>
    <n v="3593"/>
    <s v="Sunny apartment"/>
    <n v="801"/>
    <s v="New York"/>
    <n v="1"/>
    <n v="0.91"/>
    <x v="0"/>
    <n v="26"/>
    <x v="2"/>
    <x v="19"/>
    <x v="0"/>
    <s v="Yes"/>
    <n v="2"/>
    <x v="0"/>
    <n v="46"/>
    <n v="0.03"/>
    <n v="4.9000000000000004"/>
    <x v="1"/>
    <n v="39"/>
    <s v="No"/>
    <d v="2018-05-06T00:00:00"/>
    <x v="234"/>
    <n v="14"/>
    <s v="Active"/>
    <s v="No"/>
  </r>
  <r>
    <n v="3594"/>
    <s v="Curated &amp; Private Prime Williamsburg Boutique Home"/>
    <n v="815"/>
    <s v="New York"/>
    <n v="1"/>
    <n v="1"/>
    <x v="1"/>
    <n v="12"/>
    <x v="1"/>
    <x v="9"/>
    <x v="1"/>
    <s v="No"/>
    <n v="2"/>
    <x v="0"/>
    <n v="235"/>
    <n v="0.04"/>
    <n v="4.9000000000000004"/>
    <x v="1"/>
    <n v="10"/>
    <s v="No"/>
    <d v="2018-08-22T00:00:00"/>
    <x v="142"/>
    <n v="168"/>
    <s v="Active"/>
    <s v="No"/>
  </r>
  <r>
    <n v="3595"/>
    <s v="An Apartment, 15 Minutes To Manhattan."/>
    <n v="2873"/>
    <s v="New York"/>
    <n v="1"/>
    <n v="1"/>
    <x v="0"/>
    <n v="21"/>
    <x v="2"/>
    <x v="13"/>
    <x v="1"/>
    <s v="No"/>
    <n v="5"/>
    <x v="1"/>
    <n v="110"/>
    <n v="0.03"/>
    <n v="4"/>
    <x v="0"/>
    <n v="3"/>
    <s v="No"/>
    <d v="2018-08-01T00:00:00"/>
    <x v="504"/>
    <n v="90"/>
    <s v="Active"/>
    <s v="Yes"/>
  </r>
  <r>
    <n v="3596"/>
    <s v="HiÃ©roglyphe"/>
    <n v="3533"/>
    <s v="New York"/>
    <n v="0.7"/>
    <n v="0.97"/>
    <x v="0"/>
    <n v="1"/>
    <x v="4"/>
    <x v="18"/>
    <x v="0"/>
    <s v="Yes"/>
    <n v="2"/>
    <x v="0"/>
    <n v="32"/>
    <n v="0.03"/>
    <n v="4.4000000000000004"/>
    <x v="0"/>
    <n v="65"/>
    <s v="No"/>
    <d v="2018-05-12T00:00:00"/>
    <x v="383"/>
    <n v="85"/>
    <s v="Active"/>
    <s v="Yes"/>
  </r>
  <r>
    <n v="3597"/>
    <s v="Large Private Room With Three Windows"/>
    <n v="3288"/>
    <s v="New York"/>
    <n v="1"/>
    <n v="1"/>
    <x v="0"/>
    <n v="22"/>
    <x v="2"/>
    <x v="25"/>
    <x v="0"/>
    <s v="Yes"/>
    <n v="2"/>
    <x v="0"/>
    <n v="49"/>
    <n v="0.03"/>
    <n v="4.79"/>
    <x v="1"/>
    <n v="39"/>
    <s v="No"/>
    <d v="2018-05-11T00:00:00"/>
    <x v="29"/>
    <n v="0"/>
    <s v="Inactive"/>
    <s v="Yes"/>
  </r>
  <r>
    <n v="3598"/>
    <s v="2 BEDROOM APT-walk to CENTRAL PARK and restaurants"/>
    <n v="1270"/>
    <s v="New York"/>
    <n v="1"/>
    <n v="0.97"/>
    <x v="0"/>
    <n v="14"/>
    <x v="0"/>
    <x v="2"/>
    <x v="1"/>
    <s v="No"/>
    <n v="4"/>
    <x v="1"/>
    <n v="280"/>
    <n v="0.04"/>
    <n v="4.42"/>
    <x v="0"/>
    <n v="48"/>
    <s v="No"/>
    <d v="2018-05-17T00:00:00"/>
    <x v="586"/>
    <n v="138"/>
    <s v="Active"/>
    <s v="Yes"/>
  </r>
  <r>
    <n v="3599"/>
    <s v="â˜… Large 2BR APT in Astoria near Midtown + LGA â˜…"/>
    <n v="1107"/>
    <s v="New York"/>
    <n v="0.88"/>
    <n v="1"/>
    <x v="0"/>
    <n v="21"/>
    <x v="2"/>
    <x v="13"/>
    <x v="1"/>
    <s v="No"/>
    <n v="6"/>
    <x v="2"/>
    <n v="119"/>
    <n v="0.03"/>
    <n v="4.67"/>
    <x v="1"/>
    <n v="89"/>
    <s v="No"/>
    <d v="2018-05-28T00:00:00"/>
    <x v="12"/>
    <n v="351"/>
    <s v="Active"/>
    <s v="Yes"/>
  </r>
  <r>
    <n v="3600"/>
    <s v="Stunning, oversized 2 Bed, 2 Bath in Prime Wburg"/>
    <n v="630"/>
    <s v="New York"/>
    <n v="0"/>
    <n v="0.47"/>
    <x v="0"/>
    <n v="12"/>
    <x v="1"/>
    <x v="9"/>
    <x v="1"/>
    <s v="No"/>
    <n v="4"/>
    <x v="1"/>
    <n v="199"/>
    <n v="0.03"/>
    <n v="5"/>
    <x v="1"/>
    <n v="20"/>
    <s v="No"/>
    <d v="2018-06-05T00:00:00"/>
    <x v="101"/>
    <n v="160"/>
    <s v="Active"/>
    <s v="No"/>
  </r>
  <r>
    <n v="3601"/>
    <s v="Great House for Large Groups; Close to Manhattan"/>
    <n v="3286"/>
    <s v="New York"/>
    <n v="1"/>
    <n v="0.97"/>
    <x v="1"/>
    <n v="7"/>
    <x v="1"/>
    <x v="3"/>
    <x v="1"/>
    <s v="No"/>
    <n v="16"/>
    <x v="2"/>
    <n v="413"/>
    <n v="0.04"/>
    <n v="4.92"/>
    <x v="1"/>
    <n v="39"/>
    <s v="No"/>
    <d v="2018-07-07T00:00:00"/>
    <x v="284"/>
    <n v="158"/>
    <s v="Active"/>
    <s v="No"/>
  </r>
  <r>
    <n v="3602"/>
    <s v="æ–°ä¸€å¤„å®¢å±…(New place 1)"/>
    <n v="3534"/>
    <s v="New York"/>
    <n v="0.95"/>
    <n v="0.85"/>
    <x v="0"/>
    <n v="22"/>
    <x v="2"/>
    <x v="25"/>
    <x v="0"/>
    <s v="Yes"/>
    <n v="2"/>
    <x v="0"/>
    <n v="50"/>
    <n v="0.03"/>
    <n v="4.1100000000000003"/>
    <x v="0"/>
    <n v="9"/>
    <s v="No"/>
    <d v="2018-06-10T00:00:00"/>
    <x v="708"/>
    <n v="75"/>
    <s v="Active"/>
    <s v="No"/>
  </r>
  <r>
    <n v="3603"/>
    <s v="Inexpensive Private Rm w/ NYC/SIUH/RUMC Access 3"/>
    <n v="3081"/>
    <s v="New York"/>
    <n v="1"/>
    <n v="0.9"/>
    <x v="0"/>
    <n v="27"/>
    <x v="3"/>
    <x v="21"/>
    <x v="0"/>
    <s v="Yes"/>
    <n v="1"/>
    <x v="0"/>
    <n v="34"/>
    <n v="0.03"/>
    <n v="4.5199999999999996"/>
    <x v="1"/>
    <n v="25"/>
    <s v="No"/>
    <d v="2018-05-11T00:00:00"/>
    <x v="343"/>
    <n v="78"/>
    <s v="Active"/>
    <s v="No"/>
  </r>
  <r>
    <n v="3604"/>
    <s v="æ–°ä¸€å¤„å®¢å±…ï¼ˆNewplace2ï¼‰"/>
    <n v="3534"/>
    <s v="New York"/>
    <n v="0.95"/>
    <n v="0.85"/>
    <x v="0"/>
    <n v="22"/>
    <x v="2"/>
    <x v="25"/>
    <x v="0"/>
    <s v="Yes"/>
    <n v="2"/>
    <x v="0"/>
    <n v="50"/>
    <n v="0.03"/>
    <n v="4.2300000000000004"/>
    <x v="0"/>
    <n v="44"/>
    <s v="No"/>
    <d v="2018-05-16T00:00:00"/>
    <x v="21"/>
    <n v="75"/>
    <s v="Active"/>
    <s v="No"/>
  </r>
  <r>
    <n v="3605"/>
    <s v="Large 1 bedroom and private bath in Astoria"/>
    <n v="3110"/>
    <s v="Ontario"/>
    <n v="1"/>
    <n v="1"/>
    <x v="1"/>
    <n v="21"/>
    <x v="2"/>
    <x v="13"/>
    <x v="0"/>
    <s v="Yes"/>
    <n v="3"/>
    <x v="1"/>
    <n v="55"/>
    <n v="0.03"/>
    <n v="4.8899999999999997"/>
    <x v="1"/>
    <n v="19"/>
    <s v="No"/>
    <d v="2018-07-04T00:00:00"/>
    <x v="198"/>
    <n v="102"/>
    <s v="Active"/>
    <s v="Yes"/>
  </r>
  <r>
    <n v="3606"/>
    <s v="Fab condo in Williamsburg w/pool key for summer!"/>
    <n v="936"/>
    <s v="New York"/>
    <n v="1"/>
    <n v="0.85"/>
    <x v="1"/>
    <n v="12"/>
    <x v="1"/>
    <x v="9"/>
    <x v="1"/>
    <s v="No"/>
    <n v="4"/>
    <x v="1"/>
    <n v="300"/>
    <n v="0.04"/>
    <n v="5"/>
    <x v="1"/>
    <n v="17"/>
    <s v="No"/>
    <d v="2018-05-28T00:00:00"/>
    <x v="21"/>
    <n v="98"/>
    <s v="Active"/>
    <s v="No"/>
  </r>
  <r>
    <n v="3607"/>
    <s v="Charming 2 Bedroom Private Apartment in Greenpoint"/>
    <n v="1191"/>
    <s v="New York"/>
    <n v="1"/>
    <n v="0.98"/>
    <x v="1"/>
    <n v="11"/>
    <x v="1"/>
    <x v="8"/>
    <x v="1"/>
    <s v="No"/>
    <n v="5"/>
    <x v="1"/>
    <n v="120"/>
    <n v="0.03"/>
    <n v="5"/>
    <x v="1"/>
    <n v="63"/>
    <s v="No"/>
    <d v="2018-09-07T00:00:00"/>
    <x v="70"/>
    <n v="214"/>
    <s v="Active"/>
    <s v="No"/>
  </r>
  <r>
    <n v="3608"/>
    <s v="Thomas's creek"/>
    <n v="3462"/>
    <s v="New York"/>
    <n v="0.9"/>
    <n v="1"/>
    <x v="0"/>
    <n v="7"/>
    <x v="1"/>
    <x v="3"/>
    <x v="1"/>
    <s v="No"/>
    <n v="6"/>
    <x v="2"/>
    <n v="140"/>
    <n v="0.03"/>
    <n v="4.7300000000000004"/>
    <x v="1"/>
    <n v="48"/>
    <s v="No"/>
    <d v="2018-05-19T00:00:00"/>
    <x v="103"/>
    <n v="65"/>
    <s v="Active"/>
    <s v="Yes"/>
  </r>
  <r>
    <n v="3609"/>
    <s v="Spacious Room-Cozy &amp; Comfortable Air Mattress ONLY"/>
    <n v="2900"/>
    <s v="Louisiana"/>
    <n v="1"/>
    <n v="0.98"/>
    <x v="0"/>
    <n v="23"/>
    <x v="2"/>
    <x v="6"/>
    <x v="0"/>
    <s v="Yes"/>
    <n v="2"/>
    <x v="0"/>
    <n v="35"/>
    <n v="0.03"/>
    <n v="4.6100000000000003"/>
    <x v="1"/>
    <n v="18"/>
    <s v="No"/>
    <d v="2020-02-21T00:00:00"/>
    <x v="89"/>
    <n v="82"/>
    <s v="Active"/>
    <s v="Yes"/>
  </r>
  <r>
    <n v="3610"/>
    <s v="Private rooftop Penthouse *DISCOUNT FOR LONG STAY*"/>
    <n v="1592"/>
    <s v="New South Wales"/>
    <n v="0"/>
    <n v="0.62"/>
    <x v="1"/>
    <n v="15"/>
    <x v="0"/>
    <x v="4"/>
    <x v="1"/>
    <s v="No"/>
    <n v="2"/>
    <x v="0"/>
    <n v="220"/>
    <n v="0.04"/>
    <n v="4.88"/>
    <x v="1"/>
    <n v="8"/>
    <s v="No"/>
    <d v="2018-07-13T00:00:00"/>
    <x v="21"/>
    <n v="163"/>
    <s v="Active"/>
    <s v="No"/>
  </r>
  <r>
    <n v="3611"/>
    <s v="Bright renovated apartment, quiet Bushwick block!"/>
    <n v="808"/>
    <s v="New York"/>
    <n v="1"/>
    <n v="0.98"/>
    <x v="1"/>
    <n v="8"/>
    <x v="1"/>
    <x v="11"/>
    <x v="1"/>
    <s v="No"/>
    <n v="4"/>
    <x v="1"/>
    <n v="150"/>
    <n v="0.03"/>
    <n v="4.97"/>
    <x v="1"/>
    <n v="67"/>
    <s v="No"/>
    <d v="2018-05-20T00:00:00"/>
    <x v="77"/>
    <n v="141"/>
    <s v="Active"/>
    <s v="Yes"/>
  </r>
  <r>
    <n v="3612"/>
    <s v="C) Comfy Two Beds Wifi near JFK Airport &amp; subways"/>
    <n v="3382"/>
    <s v="New York"/>
    <n v="1"/>
    <n v="0.99"/>
    <x v="1"/>
    <n v="23"/>
    <x v="2"/>
    <x v="6"/>
    <x v="0"/>
    <s v="Yes"/>
    <n v="2"/>
    <x v="0"/>
    <n v="50"/>
    <n v="0.03"/>
    <n v="4.8899999999999997"/>
    <x v="1"/>
    <n v="27"/>
    <s v="No"/>
    <d v="2019-06-20T00:00:00"/>
    <x v="399"/>
    <n v="174"/>
    <s v="Active"/>
    <s v="No"/>
  </r>
  <r>
    <n v="3613"/>
    <s v="Private Room in peaceful town"/>
    <n v="1284"/>
    <s v="New York"/>
    <n v="1"/>
    <n v="0.92"/>
    <x v="0"/>
    <n v="26"/>
    <x v="2"/>
    <x v="19"/>
    <x v="0"/>
    <s v="Yes"/>
    <n v="1"/>
    <x v="0"/>
    <n v="50"/>
    <n v="0.03"/>
    <n v="4.75"/>
    <x v="1"/>
    <n v="4"/>
    <s v="No"/>
    <d v="2018-09-01T00:00:00"/>
    <x v="541"/>
    <n v="364"/>
    <s v="Active"/>
    <s v="No"/>
  </r>
  <r>
    <n v="3614"/>
    <s v="Bushwickâ€™s cozy nook/Private Bathroom"/>
    <n v="1925"/>
    <s v="New York"/>
    <n v="1"/>
    <n v="1"/>
    <x v="1"/>
    <n v="8"/>
    <x v="1"/>
    <x v="11"/>
    <x v="0"/>
    <s v="Yes"/>
    <n v="2"/>
    <x v="0"/>
    <n v="60"/>
    <n v="0.03"/>
    <n v="4.91"/>
    <x v="1"/>
    <n v="64"/>
    <s v="No"/>
    <d v="2018-08-26T00:00:00"/>
    <x v="58"/>
    <n v="74"/>
    <s v="Active"/>
    <s v="Yes"/>
  </r>
  <r>
    <n v="3615"/>
    <s v="Mauriceâ€™s Penthouse"/>
    <n v="819"/>
    <s v="New York"/>
    <n v="1"/>
    <n v="0.97"/>
    <x v="1"/>
    <n v="9"/>
    <x v="1"/>
    <x v="16"/>
    <x v="1"/>
    <s v="No"/>
    <n v="5"/>
    <x v="1"/>
    <n v="148"/>
    <n v="0.03"/>
    <n v="4.9800000000000004"/>
    <x v="1"/>
    <n v="46"/>
    <s v="No"/>
    <d v="2018-06-18T00:00:00"/>
    <x v="143"/>
    <n v="310"/>
    <s v="Active"/>
    <s v="No"/>
  </r>
  <r>
    <n v="3616"/>
    <s v="Cute &amp; Cozy Studio in Chelsea!"/>
    <n v="1404"/>
    <s v="California"/>
    <n v="1"/>
    <n v="0.5"/>
    <x v="1"/>
    <n v="13"/>
    <x v="0"/>
    <x v="7"/>
    <x v="1"/>
    <s v="No"/>
    <n v="2"/>
    <x v="0"/>
    <n v="98"/>
    <n v="0.03"/>
    <n v="5"/>
    <x v="1"/>
    <n v="13"/>
    <s v="No"/>
    <d v="2018-06-26T00:00:00"/>
    <x v="190"/>
    <n v="160"/>
    <s v="Active"/>
    <s v="No"/>
  </r>
  <r>
    <n v="3617"/>
    <s v="**FULL FLOOR - 3 BEDRMS, Times Sq/Restaurant Row**"/>
    <n v="3404"/>
    <s v="New York"/>
    <n v="1"/>
    <n v="0.92"/>
    <x v="1"/>
    <n v="17"/>
    <x v="0"/>
    <x v="0"/>
    <x v="1"/>
    <s v="No"/>
    <n v="8"/>
    <x v="2"/>
    <n v="250"/>
    <n v="0.04"/>
    <n v="4.9000000000000004"/>
    <x v="1"/>
    <n v="99"/>
    <s v="No"/>
    <d v="2018-05-14T00:00:00"/>
    <x v="20"/>
    <n v="325"/>
    <s v="Active"/>
    <s v="No"/>
  </r>
  <r>
    <n v="3618"/>
    <s v="sunshine"/>
    <n v="3416"/>
    <s v="New York"/>
    <n v="1"/>
    <n v="0.55000000000000004"/>
    <x v="1"/>
    <n v="22"/>
    <x v="2"/>
    <x v="25"/>
    <x v="0"/>
    <s v="Yes"/>
    <n v="2"/>
    <x v="0"/>
    <n v="48"/>
    <n v="0.03"/>
    <n v="4.7300000000000004"/>
    <x v="1"/>
    <n v="15"/>
    <s v="No"/>
    <d v="2018-05-18T00:00:00"/>
    <x v="227"/>
    <n v="179"/>
    <s v="Active"/>
    <s v="No"/>
  </r>
  <r>
    <n v="3619"/>
    <s v="Paradise Garden, Spa, Steam &amp; Massage Table #10299"/>
    <n v="3472"/>
    <s v="New York"/>
    <n v="1"/>
    <n v="0.83"/>
    <x v="1"/>
    <n v="16"/>
    <x v="0"/>
    <x v="10"/>
    <x v="1"/>
    <s v="No"/>
    <n v="13"/>
    <x v="2"/>
    <n v="1067"/>
    <n v="7.0000000000000007E-2"/>
    <n v="5"/>
    <x v="1"/>
    <n v="33"/>
    <s v="No"/>
    <d v="2018-09-07T00:00:00"/>
    <x v="86"/>
    <n v="364"/>
    <s v="Active"/>
    <s v="No"/>
  </r>
  <r>
    <n v="3620"/>
    <s v="Iconic and Rustic Summer Hideaway"/>
    <n v="2340"/>
    <s v="New York"/>
    <n v="1"/>
    <n v="1"/>
    <x v="0"/>
    <n v="15"/>
    <x v="0"/>
    <x v="4"/>
    <x v="1"/>
    <s v="No"/>
    <n v="5"/>
    <x v="1"/>
    <n v="900"/>
    <n v="0.05"/>
    <n v="4.88"/>
    <x v="1"/>
    <n v="8"/>
    <s v="No"/>
    <d v="2018-06-24T00:00:00"/>
    <x v="17"/>
    <n v="105"/>
    <s v="Active"/>
    <s v="No"/>
  </r>
  <r>
    <n v="3621"/>
    <s v="Cozy Convenient 2-Bed GARDEN APT w/Central Heat/AC"/>
    <n v="2195"/>
    <s v="New York"/>
    <n v="1"/>
    <n v="0.98"/>
    <x v="1"/>
    <n v="8"/>
    <x v="1"/>
    <x v="11"/>
    <x v="1"/>
    <s v="No"/>
    <n v="5"/>
    <x v="1"/>
    <n v="129"/>
    <n v="0.03"/>
    <n v="4.91"/>
    <x v="1"/>
    <n v="57"/>
    <s v="No"/>
    <d v="2018-06-10T00:00:00"/>
    <x v="21"/>
    <n v="0"/>
    <s v="Inactive"/>
    <s v="No"/>
  </r>
  <r>
    <n v="3622"/>
    <s v="5min to Subwayâ˜…20min to Manhattanâ˜…Large Bklyn Apt!"/>
    <n v="3538"/>
    <s v="New York"/>
    <n v="1"/>
    <n v="0.94"/>
    <x v="1"/>
    <n v="7"/>
    <x v="1"/>
    <x v="3"/>
    <x v="1"/>
    <s v="No"/>
    <n v="6"/>
    <x v="2"/>
    <n v="179"/>
    <n v="0.03"/>
    <n v="5"/>
    <x v="1"/>
    <n v="43"/>
    <s v="No"/>
    <d v="2018-06-10T00:00:00"/>
    <x v="20"/>
    <n v="134"/>
    <s v="Active"/>
    <s v="No"/>
  </r>
  <r>
    <n v="3623"/>
    <s v="Airy, art-filled home in bohemian East Village"/>
    <n v="3084"/>
    <s v="New York"/>
    <n v="1"/>
    <n v="0.5"/>
    <x v="1"/>
    <n v="15"/>
    <x v="0"/>
    <x v="4"/>
    <x v="1"/>
    <s v="No"/>
    <n v="2"/>
    <x v="0"/>
    <n v="141"/>
    <n v="0.03"/>
    <n v="4.9000000000000004"/>
    <x v="1"/>
    <n v="10"/>
    <s v="No"/>
    <d v="2018-05-15T00:00:00"/>
    <x v="25"/>
    <n v="239"/>
    <s v="Active"/>
    <s v="No"/>
  </r>
  <r>
    <n v="3624"/>
    <s v="Mia Suite East Village-free Street Parking+wifi"/>
    <n v="3156"/>
    <s v="New York"/>
    <n v="1"/>
    <n v="0.94"/>
    <x v="1"/>
    <n v="15"/>
    <x v="0"/>
    <x v="4"/>
    <x v="1"/>
    <s v="No"/>
    <n v="4"/>
    <x v="1"/>
    <n v="79"/>
    <n v="0.03"/>
    <n v="4.8899999999999997"/>
    <x v="1"/>
    <n v="80"/>
    <s v="No"/>
    <d v="2018-06-03T00:00:00"/>
    <x v="160"/>
    <n v="313"/>
    <s v="Active"/>
    <s v="No"/>
  </r>
  <r>
    <n v="3625"/>
    <s v="Family Gather  5 bedrooms 3 full baths"/>
    <n v="2560"/>
    <s v="New York"/>
    <n v="0.8"/>
    <n v="0.93"/>
    <x v="1"/>
    <n v="10"/>
    <x v="1"/>
    <x v="17"/>
    <x v="1"/>
    <s v="No"/>
    <n v="16"/>
    <x v="2"/>
    <n v="425"/>
    <n v="0.04"/>
    <n v="4.91"/>
    <x v="1"/>
    <n v="55"/>
    <s v="No"/>
    <d v="2018-07-10T00:00:00"/>
    <x v="14"/>
    <n v="158"/>
    <s v="Active"/>
    <s v="No"/>
  </r>
  <r>
    <n v="3626"/>
    <s v="â¤Bushwick/ 1 FL. Room w SmartTV &amp; Private bathroom"/>
    <n v="2912"/>
    <s v="New York"/>
    <n v="1"/>
    <n v="0.97"/>
    <x v="1"/>
    <n v="8"/>
    <x v="1"/>
    <x v="11"/>
    <x v="0"/>
    <s v="Yes"/>
    <n v="2"/>
    <x v="0"/>
    <n v="45"/>
    <n v="0.03"/>
    <n v="4.76"/>
    <x v="1"/>
    <n v="59"/>
    <s v="No"/>
    <d v="2018-05-21T00:00:00"/>
    <x v="21"/>
    <n v="16"/>
    <s v="Active"/>
    <s v="No"/>
  </r>
  <r>
    <n v="3627"/>
    <s v="New unit Amazing apartment on 5th  ave 3 bdr #4"/>
    <n v="3266"/>
    <s v="New York"/>
    <n v="1"/>
    <n v="0.98"/>
    <x v="0"/>
    <n v="14"/>
    <x v="0"/>
    <x v="2"/>
    <x v="1"/>
    <s v="No"/>
    <n v="6"/>
    <x v="2"/>
    <n v="199"/>
    <n v="0.03"/>
    <n v="4.8"/>
    <x v="1"/>
    <n v="55"/>
    <s v="No"/>
    <d v="2018-08-02T00:00:00"/>
    <x v="90"/>
    <n v="89"/>
    <s v="Active"/>
    <s v="No"/>
  </r>
  <r>
    <n v="3628"/>
    <s v="Sugar Hill Duplex Apartment"/>
    <n v="1552"/>
    <s v="New York"/>
    <n v="0.83"/>
    <n v="0.92"/>
    <x v="0"/>
    <n v="16"/>
    <x v="0"/>
    <x v="10"/>
    <x v="1"/>
    <s v="No"/>
    <n v="4"/>
    <x v="1"/>
    <n v="250"/>
    <n v="0.04"/>
    <n v="4.74"/>
    <x v="1"/>
    <n v="53"/>
    <s v="No"/>
    <d v="2018-05-28T00:00:00"/>
    <x v="709"/>
    <n v="137"/>
    <s v="Active"/>
    <s v="No"/>
  </r>
  <r>
    <n v="3629"/>
    <s v="Travellers /Students delight / #3"/>
    <n v="3081"/>
    <s v="New York"/>
    <n v="1"/>
    <n v="0.9"/>
    <x v="0"/>
    <n v="27"/>
    <x v="3"/>
    <x v="21"/>
    <x v="0"/>
    <s v="Yes"/>
    <n v="1"/>
    <x v="0"/>
    <n v="33"/>
    <n v="0.03"/>
    <n v="4.92"/>
    <x v="1"/>
    <n v="13"/>
    <s v="No"/>
    <d v="2018-05-27T00:00:00"/>
    <x v="168"/>
    <n v="46"/>
    <s v="Active"/>
    <s v="No"/>
  </r>
  <r>
    <n v="3630"/>
    <s v="Comfy one bedroom with backyard"/>
    <n v="3542"/>
    <s v="California"/>
    <n v="1"/>
    <n v="1"/>
    <x v="1"/>
    <n v="20"/>
    <x v="0"/>
    <x v="1"/>
    <x v="1"/>
    <s v="No"/>
    <n v="4"/>
    <x v="1"/>
    <n v="250"/>
    <n v="0.04"/>
    <n v="5"/>
    <x v="1"/>
    <n v="46"/>
    <s v="No"/>
    <d v="2018-06-20T00:00:00"/>
    <x v="106"/>
    <n v="230"/>
    <s v="Active"/>
    <s v="Yes"/>
  </r>
  <r>
    <n v="3631"/>
    <s v="Private Bedroom in UES New York shared apartment."/>
    <n v="979"/>
    <s v="New York"/>
    <n v="1"/>
    <n v="0.86"/>
    <x v="1"/>
    <n v="19"/>
    <x v="0"/>
    <x v="12"/>
    <x v="0"/>
    <s v="Yes"/>
    <n v="2"/>
    <x v="0"/>
    <n v="90"/>
    <n v="0.03"/>
    <n v="5"/>
    <x v="1"/>
    <n v="35"/>
    <s v="No"/>
    <d v="2018-09-01T00:00:00"/>
    <x v="660"/>
    <n v="0"/>
    <s v="Inactive"/>
    <s v="No"/>
  </r>
  <r>
    <n v="3632"/>
    <s v="Fabulous NEW 1BR with a GARDEN  view in Manhattan"/>
    <n v="2407"/>
    <s v="New York"/>
    <n v="1"/>
    <n v="1"/>
    <x v="1"/>
    <n v="14"/>
    <x v="0"/>
    <x v="2"/>
    <x v="1"/>
    <s v="No"/>
    <n v="2"/>
    <x v="0"/>
    <n v="150"/>
    <n v="0.03"/>
    <n v="4.75"/>
    <x v="1"/>
    <n v="28"/>
    <s v="No"/>
    <d v="2018-05-27T00:00:00"/>
    <x v="21"/>
    <n v="364"/>
    <s v="Active"/>
    <s v="No"/>
  </r>
  <r>
    <n v="3633"/>
    <s v="Sparkling clean, quiet apt ideal to work and relax"/>
    <n v="1527"/>
    <s v="New York"/>
    <n v="1"/>
    <n v="0.92"/>
    <x v="1"/>
    <n v="7"/>
    <x v="1"/>
    <x v="3"/>
    <x v="1"/>
    <s v="No"/>
    <n v="2"/>
    <x v="0"/>
    <n v="156"/>
    <n v="0.03"/>
    <n v="5"/>
    <x v="1"/>
    <n v="57"/>
    <s v="No"/>
    <d v="2018-05-24T00:00:00"/>
    <x v="547"/>
    <n v="134"/>
    <s v="Active"/>
    <s v="No"/>
  </r>
  <r>
    <n v="3634"/>
    <s v="Charming Brooklyn apartment with Garden Access"/>
    <n v="780"/>
    <s v="New York"/>
    <n v="1"/>
    <n v="0.63"/>
    <x v="1"/>
    <n v="7"/>
    <x v="1"/>
    <x v="3"/>
    <x v="1"/>
    <s v="No"/>
    <n v="2"/>
    <x v="0"/>
    <n v="75"/>
    <n v="0.03"/>
    <n v="5"/>
    <x v="1"/>
    <n v="7"/>
    <s v="No"/>
    <d v="2018-08-31T00:00:00"/>
    <x v="124"/>
    <n v="0"/>
    <s v="Inactive"/>
    <s v="No"/>
  </r>
  <r>
    <n v="3635"/>
    <s v="Great 2 bedroom apartment in midtown for 4ppl"/>
    <n v="3532"/>
    <s v="New York"/>
    <n v="1"/>
    <n v="1"/>
    <x v="0"/>
    <n v="17"/>
    <x v="0"/>
    <x v="0"/>
    <x v="1"/>
    <s v="No"/>
    <n v="4"/>
    <x v="1"/>
    <n v="150"/>
    <n v="0.03"/>
    <n v="4.8099999999999996"/>
    <x v="1"/>
    <n v="111"/>
    <s v="Yes"/>
    <d v="2018-05-28T00:00:00"/>
    <x v="474"/>
    <n v="123"/>
    <s v="Active"/>
    <s v="Yes"/>
  </r>
  <r>
    <n v="3636"/>
    <s v="Quiet &amp; cozy 1 BR/balcony - Graham L in WBURG"/>
    <n v="879"/>
    <s v="New York"/>
    <n v="1"/>
    <n v="1"/>
    <x v="1"/>
    <n v="12"/>
    <x v="1"/>
    <x v="9"/>
    <x v="1"/>
    <s v="No"/>
    <n v="2"/>
    <x v="0"/>
    <n v="180"/>
    <n v="0.03"/>
    <n v="4.92"/>
    <x v="1"/>
    <n v="26"/>
    <s v="No"/>
    <d v="2018-06-29T00:00:00"/>
    <x v="23"/>
    <n v="23"/>
    <s v="Active"/>
    <s v="No"/>
  </r>
  <r>
    <n v="3637"/>
    <s v="Brooklyn Cultural Chateau: Sunny Private Room"/>
    <n v="914"/>
    <s v="New York"/>
    <n v="1"/>
    <n v="0.89"/>
    <x v="1"/>
    <n v="7"/>
    <x v="1"/>
    <x v="3"/>
    <x v="0"/>
    <s v="Yes"/>
    <n v="2"/>
    <x v="0"/>
    <n v="100"/>
    <n v="0.03"/>
    <n v="5"/>
    <x v="1"/>
    <n v="52"/>
    <s v="No"/>
    <d v="2018-05-21T00:00:00"/>
    <x v="346"/>
    <n v="364"/>
    <s v="Active"/>
    <s v="No"/>
  </r>
  <r>
    <n v="3638"/>
    <s v="Beautiful, spacious loft in Clinton Hill"/>
    <n v="1303"/>
    <s v="New York"/>
    <n v="1"/>
    <n v="0"/>
    <x v="0"/>
    <n v="7"/>
    <x v="1"/>
    <x v="3"/>
    <x v="1"/>
    <s v="No"/>
    <n v="2"/>
    <x v="0"/>
    <n v="100"/>
    <n v="0.03"/>
    <n v="5"/>
    <x v="1"/>
    <n v="5"/>
    <s v="No"/>
    <d v="2018-06-22T00:00:00"/>
    <x v="42"/>
    <n v="0"/>
    <s v="Inactive"/>
    <s v="No"/>
  </r>
  <r>
    <n v="3639"/>
    <s v="Gorgeous, charming upper east side one bedroom"/>
    <n v="471"/>
    <s v="New York"/>
    <n v="0.8"/>
    <n v="0.85"/>
    <x v="0"/>
    <n v="19"/>
    <x v="0"/>
    <x v="12"/>
    <x v="1"/>
    <s v="No"/>
    <n v="4"/>
    <x v="1"/>
    <n v="120"/>
    <n v="0.03"/>
    <n v="4.6500000000000004"/>
    <x v="1"/>
    <n v="17"/>
    <s v="No"/>
    <d v="2018-07-26T00:00:00"/>
    <x v="326"/>
    <n v="269"/>
    <s v="Active"/>
    <s v="No"/>
  </r>
  <r>
    <n v="3640"/>
    <s v="Very Quiet 'nd Safe, overlooking backyard gardens"/>
    <n v="3261"/>
    <s v="New York"/>
    <n v="1"/>
    <n v="0.6"/>
    <x v="0"/>
    <n v="20"/>
    <x v="0"/>
    <x v="1"/>
    <x v="1"/>
    <s v="No"/>
    <n v="2"/>
    <x v="0"/>
    <n v="102"/>
    <n v="0.03"/>
    <n v="5"/>
    <x v="1"/>
    <n v="3"/>
    <s v="No"/>
    <d v="2019-08-27T00:00:00"/>
    <x v="118"/>
    <n v="321"/>
    <s v="Active"/>
    <s v="No"/>
  </r>
  <r>
    <n v="3641"/>
    <s v="Manhattan New York City Center Bedroom! - 21B1"/>
    <n v="3544"/>
    <s v="New York"/>
    <n v="0.9"/>
    <n v="0.99"/>
    <x v="0"/>
    <n v="17"/>
    <x v="0"/>
    <x v="0"/>
    <x v="0"/>
    <s v="Yes"/>
    <n v="2"/>
    <x v="0"/>
    <n v="150"/>
    <n v="0.03"/>
    <n v="4.0999999999999996"/>
    <x v="0"/>
    <n v="10"/>
    <s v="No"/>
    <d v="2018-07-01T00:00:00"/>
    <x v="155"/>
    <n v="336"/>
    <s v="Active"/>
    <s v="Yes"/>
  </r>
  <r>
    <n v="3642"/>
    <s v="Beautiful loft with plants and light"/>
    <n v="1486"/>
    <s v="Iowa"/>
    <n v="1"/>
    <n v="0.98"/>
    <x v="0"/>
    <n v="12"/>
    <x v="1"/>
    <x v="9"/>
    <x v="1"/>
    <s v="No"/>
    <n v="5"/>
    <x v="1"/>
    <n v="134"/>
    <n v="0.03"/>
    <n v="4.8600000000000003"/>
    <x v="1"/>
    <n v="14"/>
    <s v="No"/>
    <d v="2018-06-20T00:00:00"/>
    <x v="104"/>
    <n v="3"/>
    <s v="Active"/>
    <s v="No"/>
  </r>
  <r>
    <n v="3643"/>
    <s v="Quiet Room/ some Sun Light Close to Times Square"/>
    <n v="51"/>
    <s v="New York"/>
    <n v="1"/>
    <n v="1"/>
    <x v="0"/>
    <n v="14"/>
    <x v="0"/>
    <x v="2"/>
    <x v="0"/>
    <s v="Yes"/>
    <n v="2"/>
    <x v="0"/>
    <n v="39"/>
    <n v="0.03"/>
    <n v="4.33"/>
    <x v="0"/>
    <n v="3"/>
    <s v="No"/>
    <d v="2018-12-04T00:00:00"/>
    <x v="211"/>
    <n v="14"/>
    <s v="Active"/>
    <s v="Yes"/>
  </r>
  <r>
    <n v="3644"/>
    <s v="UPPER WEST SIDE: Renovated 2 FLOOR - 2 BED &amp; BATH"/>
    <n v="1702"/>
    <s v="New York"/>
    <n v="0.8"/>
    <n v="1"/>
    <x v="1"/>
    <n v="20"/>
    <x v="0"/>
    <x v="1"/>
    <x v="1"/>
    <s v="No"/>
    <n v="6"/>
    <x v="2"/>
    <n v="217"/>
    <n v="0.04"/>
    <n v="4.4000000000000004"/>
    <x v="0"/>
    <n v="5"/>
    <s v="No"/>
    <d v="2019-11-24T00:00:00"/>
    <x v="393"/>
    <n v="150"/>
    <s v="Active"/>
    <s v="No"/>
  </r>
  <r>
    <n v="3645"/>
    <s v="Jades place"/>
    <n v="952"/>
    <s v="New York"/>
    <n v="1"/>
    <n v="0.95"/>
    <x v="1"/>
    <n v="12"/>
    <x v="1"/>
    <x v="9"/>
    <x v="0"/>
    <s v="Yes"/>
    <n v="1"/>
    <x v="0"/>
    <n v="40"/>
    <n v="0.03"/>
    <n v="4.99"/>
    <x v="1"/>
    <n v="95"/>
    <s v="No"/>
    <d v="2018-06-03T00:00:00"/>
    <x v="86"/>
    <n v="45"/>
    <s v="Active"/>
    <s v="Yes"/>
  </r>
  <r>
    <n v="3646"/>
    <s v="Jades Place"/>
    <n v="952"/>
    <s v="New York"/>
    <n v="1"/>
    <n v="0.95"/>
    <x v="1"/>
    <n v="12"/>
    <x v="1"/>
    <x v="9"/>
    <x v="0"/>
    <s v="Yes"/>
    <n v="1"/>
    <x v="0"/>
    <n v="50"/>
    <n v="0.03"/>
    <n v="4.83"/>
    <x v="1"/>
    <n v="6"/>
    <s v="No"/>
    <d v="2018-11-19T00:00:00"/>
    <x v="206"/>
    <n v="0"/>
    <s v="Inactive"/>
    <s v="No"/>
  </r>
  <r>
    <n v="3647"/>
    <s v="Luxury One Bdrm Condo @TimeSquare"/>
    <n v="1446"/>
    <s v="New York"/>
    <n v="1"/>
    <n v="1"/>
    <x v="1"/>
    <n v="17"/>
    <x v="0"/>
    <x v="0"/>
    <x v="1"/>
    <s v="No"/>
    <n v="5"/>
    <x v="1"/>
    <n v="306"/>
    <n v="0.04"/>
    <n v="4.92"/>
    <x v="1"/>
    <n v="12"/>
    <s v="No"/>
    <d v="2018-10-08T00:00:00"/>
    <x v="23"/>
    <n v="299"/>
    <s v="Active"/>
    <s v="No"/>
  </r>
  <r>
    <n v="3648"/>
    <s v="Garden Duplex close to Central Park"/>
    <n v="3232"/>
    <s v="New York"/>
    <n v="1"/>
    <n v="0.97"/>
    <x v="1"/>
    <n v="19"/>
    <x v="0"/>
    <x v="12"/>
    <x v="1"/>
    <s v="No"/>
    <n v="5"/>
    <x v="1"/>
    <n v="750"/>
    <n v="0.05"/>
    <n v="5"/>
    <x v="1"/>
    <n v="25"/>
    <s v="No"/>
    <d v="2018-06-24T00:00:00"/>
    <x v="160"/>
    <n v="164"/>
    <s v="Active"/>
    <s v="No"/>
  </r>
  <r>
    <n v="3649"/>
    <s v="Townhouse Apartment steps away from Central Park"/>
    <n v="2589"/>
    <s v="New York"/>
    <n v="1"/>
    <n v="0.91"/>
    <x v="0"/>
    <n v="19"/>
    <x v="0"/>
    <x v="12"/>
    <x v="1"/>
    <s v="No"/>
    <n v="6"/>
    <x v="2"/>
    <n v="399"/>
    <n v="0.04"/>
    <n v="4.84"/>
    <x v="1"/>
    <n v="81"/>
    <s v="No"/>
    <d v="2018-06-14T00:00:00"/>
    <x v="66"/>
    <n v="189"/>
    <s v="Active"/>
    <s v="Yes"/>
  </r>
  <r>
    <n v="3650"/>
    <s v="Stunning designer 3 bdrm apt 20 min to Manhattan"/>
    <n v="1287"/>
    <s v="New York"/>
    <n v="1"/>
    <n v="0.91"/>
    <x v="1"/>
    <n v="7"/>
    <x v="1"/>
    <x v="3"/>
    <x v="1"/>
    <s v="No"/>
    <n v="6"/>
    <x v="2"/>
    <n v="100"/>
    <n v="0.03"/>
    <n v="4.8899999999999997"/>
    <x v="1"/>
    <n v="18"/>
    <s v="No"/>
    <d v="2018-05-29T00:00:00"/>
    <x v="303"/>
    <n v="62"/>
    <s v="Active"/>
    <s v="No"/>
  </r>
  <r>
    <n v="3651"/>
    <s v="1BR  Breathtaking view w/Private Roof Top Bushwick"/>
    <n v="797"/>
    <s v="California"/>
    <n v="0.75"/>
    <n v="0.83"/>
    <x v="0"/>
    <n v="8"/>
    <x v="1"/>
    <x v="11"/>
    <x v="1"/>
    <s v="No"/>
    <n v="4"/>
    <x v="1"/>
    <n v="95"/>
    <n v="0.03"/>
    <n v="4.92"/>
    <x v="1"/>
    <n v="26"/>
    <s v="No"/>
    <d v="2018-06-30T00:00:00"/>
    <x v="284"/>
    <n v="47"/>
    <s v="Active"/>
    <s v="Yes"/>
  </r>
  <r>
    <n v="3652"/>
    <s v="String lights home 1 min to subway"/>
    <n v="1265"/>
    <s v="New Jersey"/>
    <n v="0.94"/>
    <n v="0.98"/>
    <x v="1"/>
    <n v="8"/>
    <x v="1"/>
    <x v="11"/>
    <x v="1"/>
    <s v="No"/>
    <n v="7"/>
    <x v="2"/>
    <n v="154"/>
    <n v="0.03"/>
    <n v="4.8899999999999997"/>
    <x v="1"/>
    <n v="47"/>
    <s v="No"/>
    <d v="2018-06-05T00:00:00"/>
    <x v="129"/>
    <n v="63"/>
    <s v="Active"/>
    <s v="No"/>
  </r>
  <r>
    <n v="3653"/>
    <s v="1 1/2 bedroom totally private  exclusive Apt. #4"/>
    <n v="3267"/>
    <s v="New York"/>
    <n v="1"/>
    <n v="1"/>
    <x v="0"/>
    <n v="7"/>
    <x v="1"/>
    <x v="3"/>
    <x v="1"/>
    <s v="No"/>
    <n v="4"/>
    <x v="1"/>
    <n v="150"/>
    <n v="0.03"/>
    <n v="4.4000000000000004"/>
    <x v="0"/>
    <n v="5"/>
    <s v="No"/>
    <d v="2018-05-26T00:00:00"/>
    <x v="235"/>
    <n v="180"/>
    <s v="Active"/>
    <s v="Yes"/>
  </r>
  <r>
    <n v="3654"/>
    <s v="Cozy room 5 to 7 minutes from JFK airport."/>
    <n v="3197"/>
    <s v="New York"/>
    <n v="0"/>
    <n v="0.56999999999999995"/>
    <x v="0"/>
    <n v="23"/>
    <x v="2"/>
    <x v="6"/>
    <x v="0"/>
    <s v="Yes"/>
    <n v="2"/>
    <x v="0"/>
    <n v="80"/>
    <n v="0.03"/>
    <n v="4.29"/>
    <x v="0"/>
    <n v="7"/>
    <s v="No"/>
    <d v="2018-06-03T00:00:00"/>
    <x v="655"/>
    <n v="364"/>
    <s v="Active"/>
    <s v="No"/>
  </r>
  <r>
    <n v="3655"/>
    <s v="Beautiful, Spacious &amp; Comfortable Room"/>
    <n v="3507"/>
    <s v="New York"/>
    <n v="1"/>
    <n v="0.96"/>
    <x v="1"/>
    <n v="10"/>
    <x v="1"/>
    <x v="17"/>
    <x v="0"/>
    <s v="Yes"/>
    <n v="3"/>
    <x v="1"/>
    <n v="39"/>
    <n v="0.03"/>
    <n v="4.74"/>
    <x v="1"/>
    <n v="27"/>
    <s v="No"/>
    <d v="2018-06-03T00:00:00"/>
    <x v="329"/>
    <n v="0"/>
    <s v="Inactive"/>
    <s v="Yes"/>
  </r>
  <r>
    <n v="3656"/>
    <s v="HEAVENLY  PLACE"/>
    <n v="3549"/>
    <s v="New York"/>
    <n v="1"/>
    <n v="0.92"/>
    <x v="1"/>
    <n v="3"/>
    <x v="4"/>
    <x v="23"/>
    <x v="1"/>
    <s v="No"/>
    <n v="1"/>
    <x v="0"/>
    <n v="59"/>
    <n v="0.03"/>
    <n v="4.78"/>
    <x v="1"/>
    <n v="9"/>
    <s v="No"/>
    <d v="2018-07-19T00:00:00"/>
    <x v="237"/>
    <n v="364"/>
    <s v="Active"/>
    <s v="No"/>
  </r>
  <r>
    <n v="3657"/>
    <s v="Room w/ Private Entrance-Hudson Yards NYC! - 32C"/>
    <n v="3544"/>
    <s v="New York"/>
    <n v="0.9"/>
    <n v="0.99"/>
    <x v="0"/>
    <n v="17"/>
    <x v="0"/>
    <x v="0"/>
    <x v="0"/>
    <s v="Yes"/>
    <n v="2"/>
    <x v="0"/>
    <n v="99"/>
    <n v="0.03"/>
    <n v="4.6399999999999997"/>
    <x v="1"/>
    <n v="14"/>
    <s v="No"/>
    <d v="2018-09-15T00:00:00"/>
    <x v="143"/>
    <n v="365"/>
    <s v="Active"/>
    <s v="Yes"/>
  </r>
  <r>
    <n v="3658"/>
    <s v="Quiet sunny room in Greenpoint Brooklyn"/>
    <n v="3520"/>
    <s v="New York"/>
    <n v="1"/>
    <n v="1"/>
    <x v="1"/>
    <n v="11"/>
    <x v="1"/>
    <x v="8"/>
    <x v="0"/>
    <s v="Yes"/>
    <n v="1"/>
    <x v="0"/>
    <n v="60"/>
    <n v="0.03"/>
    <n v="5"/>
    <x v="1"/>
    <n v="3"/>
    <s v="No"/>
    <d v="2018-06-06T00:00:00"/>
    <x v="710"/>
    <n v="0"/>
    <s v="Inactive"/>
    <s v="No"/>
  </r>
  <r>
    <n v="3659"/>
    <s v="Quiet Williamsburg Studio, Private Bath &amp; Entrance"/>
    <n v="552"/>
    <s v="New York"/>
    <n v="0.75"/>
    <n v="0.86"/>
    <x v="0"/>
    <n v="12"/>
    <x v="1"/>
    <x v="9"/>
    <x v="0"/>
    <s v="Yes"/>
    <n v="2"/>
    <x v="0"/>
    <n v="125"/>
    <n v="0.03"/>
    <n v="4.8"/>
    <x v="1"/>
    <n v="46"/>
    <s v="No"/>
    <d v="2018-06-10T00:00:00"/>
    <x v="90"/>
    <n v="44"/>
    <s v="Active"/>
    <s v="No"/>
  </r>
  <r>
    <n v="3660"/>
    <s v="Great Williamsburg Spot"/>
    <n v="497"/>
    <s v="New York"/>
    <n v="1"/>
    <n v="1"/>
    <x v="0"/>
    <n v="12"/>
    <x v="1"/>
    <x v="9"/>
    <x v="0"/>
    <s v="Yes"/>
    <n v="2"/>
    <x v="0"/>
    <n v="150"/>
    <n v="0.03"/>
    <n v="4.91"/>
    <x v="1"/>
    <n v="11"/>
    <s v="No"/>
    <d v="2019-09-02T00:00:00"/>
    <x v="21"/>
    <n v="107"/>
    <s v="Active"/>
    <s v="Yes"/>
  </r>
  <r>
    <n v="3661"/>
    <s v="SPACIOUS COZY PRIVATE ROOM"/>
    <n v="3171"/>
    <s v="New York"/>
    <n v="1"/>
    <n v="0.7"/>
    <x v="1"/>
    <n v="9"/>
    <x v="1"/>
    <x v="16"/>
    <x v="0"/>
    <s v="Yes"/>
    <n v="2"/>
    <x v="0"/>
    <n v="80"/>
    <n v="0.03"/>
    <n v="5"/>
    <x v="1"/>
    <n v="18"/>
    <s v="No"/>
    <d v="2019-08-31T00:00:00"/>
    <x v="86"/>
    <n v="56"/>
    <s v="Active"/>
    <s v="No"/>
  </r>
  <r>
    <n v="3662"/>
    <s v="1BRD Greenpoint BK! Nightlife, parks, shops, food"/>
    <n v="1394"/>
    <s v="New York"/>
    <n v="1"/>
    <n v="0.92"/>
    <x v="0"/>
    <n v="11"/>
    <x v="1"/>
    <x v="8"/>
    <x v="1"/>
    <s v="No"/>
    <n v="2"/>
    <x v="0"/>
    <n v="110"/>
    <n v="0.03"/>
    <n v="4.8600000000000003"/>
    <x v="1"/>
    <n v="14"/>
    <s v="No"/>
    <d v="2018-07-16T00:00:00"/>
    <x v="684"/>
    <n v="0"/>
    <s v="Inactive"/>
    <s v="No"/>
  </r>
  <r>
    <n v="3663"/>
    <s v="Workspace Room 3"/>
    <n v="1425"/>
    <s v="New York"/>
    <n v="0.67"/>
    <n v="0.33"/>
    <x v="0"/>
    <n v="8"/>
    <x v="1"/>
    <x v="11"/>
    <x v="0"/>
    <s v="Yes"/>
    <n v="2"/>
    <x v="0"/>
    <n v="36"/>
    <n v="0.03"/>
    <n v="4"/>
    <x v="0"/>
    <n v="7"/>
    <s v="No"/>
    <d v="2018-06-06T00:00:00"/>
    <x v="187"/>
    <n v="365"/>
    <s v="Active"/>
    <s v="No"/>
  </r>
  <r>
    <n v="3664"/>
    <s v="Tourist spot"/>
    <n v="3549"/>
    <s v="New York"/>
    <n v="1"/>
    <n v="0.92"/>
    <x v="1"/>
    <n v="3"/>
    <x v="4"/>
    <x v="23"/>
    <x v="0"/>
    <s v="Yes"/>
    <n v="1"/>
    <x v="0"/>
    <n v="30"/>
    <n v="0.03"/>
    <n v="4.76"/>
    <x v="1"/>
    <n v="63"/>
    <s v="No"/>
    <d v="2018-06-01T00:00:00"/>
    <x v="535"/>
    <n v="364"/>
    <s v="Active"/>
    <s v="No"/>
  </r>
  <r>
    <n v="3665"/>
    <s v="Bright Private Bedroom close to Central Park"/>
    <n v="3551"/>
    <s v="New York"/>
    <n v="1"/>
    <n v="1"/>
    <x v="0"/>
    <n v="20"/>
    <x v="0"/>
    <x v="1"/>
    <x v="0"/>
    <s v="Yes"/>
    <n v="2"/>
    <x v="0"/>
    <n v="83"/>
    <n v="0.03"/>
    <n v="4.5"/>
    <x v="1"/>
    <n v="88"/>
    <s v="No"/>
    <d v="2018-06-01T00:00:00"/>
    <x v="213"/>
    <n v="57"/>
    <s v="Active"/>
    <s v="Yes"/>
  </r>
  <r>
    <n v="3666"/>
    <s v="Beautiful Room for 2 in Manhattan"/>
    <n v="3013"/>
    <s v="New York"/>
    <n v="1"/>
    <n v="1"/>
    <x v="0"/>
    <n v="20"/>
    <x v="0"/>
    <x v="1"/>
    <x v="0"/>
    <s v="Yes"/>
    <n v="2"/>
    <x v="0"/>
    <n v="70"/>
    <n v="0.03"/>
    <n v="4.57"/>
    <x v="1"/>
    <n v="94"/>
    <s v="No"/>
    <d v="2018-05-31T00:00:00"/>
    <x v="49"/>
    <n v="0"/>
    <s v="Inactive"/>
    <s v="Yes"/>
  </r>
  <r>
    <n v="3667"/>
    <s v="Modern Room with Bathroom near Central Park"/>
    <n v="3344"/>
    <s v="New York"/>
    <n v="1"/>
    <n v="1"/>
    <x v="0"/>
    <n v="20"/>
    <x v="0"/>
    <x v="1"/>
    <x v="0"/>
    <s v="Yes"/>
    <n v="2"/>
    <x v="0"/>
    <n v="141"/>
    <n v="0.03"/>
    <n v="4.6399999999999997"/>
    <x v="1"/>
    <n v="84"/>
    <s v="No"/>
    <d v="2018-05-31T00:00:00"/>
    <x v="253"/>
    <n v="6"/>
    <s v="Active"/>
    <s v="Yes"/>
  </r>
  <r>
    <n v="3668"/>
    <s v="Style, Comfort &amp; Convenience in NYC getaway"/>
    <n v="1290"/>
    <s v="New York"/>
    <n v="0.75"/>
    <n v="0.97"/>
    <x v="0"/>
    <n v="16"/>
    <x v="0"/>
    <x v="10"/>
    <x v="1"/>
    <s v="No"/>
    <n v="5"/>
    <x v="1"/>
    <n v="219"/>
    <n v="0.04"/>
    <n v="4.75"/>
    <x v="1"/>
    <n v="53"/>
    <s v="No"/>
    <d v="2018-10-22T00:00:00"/>
    <x v="168"/>
    <n v="179"/>
    <s v="Active"/>
    <s v="Yes"/>
  </r>
  <r>
    <n v="3669"/>
    <s v="Spacious room in prime Willyb! Steps 2 Bedford L"/>
    <n v="357"/>
    <s v="Ohio"/>
    <n v="0.5"/>
    <n v="0.9"/>
    <x v="0"/>
    <n v="12"/>
    <x v="1"/>
    <x v="9"/>
    <x v="0"/>
    <s v="Yes"/>
    <n v="1"/>
    <x v="0"/>
    <n v="75"/>
    <n v="0.03"/>
    <n v="4.79"/>
    <x v="1"/>
    <n v="24"/>
    <s v="No"/>
    <d v="2018-06-08T00:00:00"/>
    <x v="75"/>
    <n v="74"/>
    <s v="Active"/>
    <s v="Yes"/>
  </r>
  <r>
    <n v="3670"/>
    <s v="Bright, airy room in brownstone"/>
    <n v="445"/>
    <s v="New York"/>
    <n v="0.9"/>
    <n v="0.99"/>
    <x v="1"/>
    <n v="9"/>
    <x v="1"/>
    <x v="16"/>
    <x v="0"/>
    <s v="Yes"/>
    <n v="2"/>
    <x v="0"/>
    <n v="98"/>
    <n v="0.03"/>
    <n v="4.42"/>
    <x v="0"/>
    <n v="12"/>
    <s v="No"/>
    <d v="2018-06-09T00:00:00"/>
    <x v="78"/>
    <n v="136"/>
    <s v="Active"/>
    <s v="Yes"/>
  </r>
  <r>
    <n v="3671"/>
    <s v="3 bedroom Tourist's heaven 2nd floor"/>
    <n v="3399"/>
    <s v="New York"/>
    <n v="0.69"/>
    <n v="0.77"/>
    <x v="0"/>
    <n v="24"/>
    <x v="2"/>
    <x v="5"/>
    <x v="1"/>
    <s v="No"/>
    <n v="5"/>
    <x v="1"/>
    <n v="189"/>
    <n v="0.03"/>
    <n v="4.8899999999999997"/>
    <x v="1"/>
    <n v="61"/>
    <s v="No"/>
    <d v="2018-06-03T00:00:00"/>
    <x v="143"/>
    <n v="365"/>
    <s v="Active"/>
    <s v="No"/>
  </r>
  <r>
    <n v="3672"/>
    <s v="Beautiful room in Ridgewood"/>
    <n v="3540"/>
    <s v="New York"/>
    <n v="1"/>
    <n v="1"/>
    <x v="0"/>
    <n v="25"/>
    <x v="2"/>
    <x v="14"/>
    <x v="0"/>
    <s v="Yes"/>
    <n v="2"/>
    <x v="0"/>
    <n v="80"/>
    <n v="0.03"/>
    <n v="4.3899999999999997"/>
    <x v="0"/>
    <n v="18"/>
    <s v="No"/>
    <d v="2018-06-10T00:00:00"/>
    <x v="406"/>
    <n v="90"/>
    <s v="Active"/>
    <s v="No"/>
  </r>
  <r>
    <n v="3673"/>
    <s v="Private Garden. Trendy Williamsburg location!"/>
    <n v="3518"/>
    <s v="New York"/>
    <n v="1"/>
    <n v="0.89"/>
    <x v="0"/>
    <n v="12"/>
    <x v="1"/>
    <x v="9"/>
    <x v="1"/>
    <s v="No"/>
    <n v="4"/>
    <x v="1"/>
    <n v="142.86000000000001"/>
    <n v="0.03"/>
    <n v="4.8"/>
    <x v="1"/>
    <n v="79"/>
    <s v="No"/>
    <d v="2018-06-23T00:00:00"/>
    <x v="129"/>
    <n v="72"/>
    <s v="Active"/>
    <s v="No"/>
  </r>
  <r>
    <n v="3674"/>
    <s v="2000sqf Modern Loft style Townhouse Williamsburg"/>
    <n v="3555"/>
    <s v="New York"/>
    <n v="0.9"/>
    <n v="1"/>
    <x v="1"/>
    <n v="12"/>
    <x v="1"/>
    <x v="9"/>
    <x v="1"/>
    <s v="No"/>
    <n v="8"/>
    <x v="2"/>
    <n v="550"/>
    <n v="0.05"/>
    <n v="4.97"/>
    <x v="1"/>
    <n v="39"/>
    <s v="No"/>
    <d v="2018-06-24T00:00:00"/>
    <x v="13"/>
    <n v="99"/>
    <s v="Active"/>
    <s v="Yes"/>
  </r>
  <r>
    <n v="3675"/>
    <s v="Large Room In New York City - Best Location - 43D4"/>
    <n v="3544"/>
    <s v="New York"/>
    <n v="0.9"/>
    <n v="0.99"/>
    <x v="0"/>
    <n v="17"/>
    <x v="0"/>
    <x v="0"/>
    <x v="0"/>
    <s v="Yes"/>
    <n v="2"/>
    <x v="0"/>
    <n v="150"/>
    <n v="0.03"/>
    <n v="4.33"/>
    <x v="0"/>
    <n v="9"/>
    <s v="No"/>
    <d v="2019-01-19T00:00:00"/>
    <x v="465"/>
    <n v="365"/>
    <s v="Active"/>
    <s v="Yes"/>
  </r>
  <r>
    <n v="3676"/>
    <s v="Williamsburg Luxury Artist Loft With All Amenities"/>
    <n v="138"/>
    <s v="New York"/>
    <n v="1"/>
    <n v="1"/>
    <x v="1"/>
    <n v="12"/>
    <x v="1"/>
    <x v="9"/>
    <x v="1"/>
    <s v="No"/>
    <n v="2"/>
    <x v="0"/>
    <n v="150"/>
    <n v="0.03"/>
    <n v="5"/>
    <x v="1"/>
    <n v="20"/>
    <s v="No"/>
    <d v="2018-07-17T00:00:00"/>
    <x v="615"/>
    <n v="23"/>
    <s v="Active"/>
    <s v="No"/>
  </r>
  <r>
    <n v="3677"/>
    <s v="Comfortable Flatbush Bedroom &amp; Living Room (Rm# 3)"/>
    <n v="3346"/>
    <s v="New York"/>
    <n v="1"/>
    <n v="1"/>
    <x v="1"/>
    <n v="10"/>
    <x v="1"/>
    <x v="17"/>
    <x v="0"/>
    <s v="Yes"/>
    <n v="2"/>
    <x v="0"/>
    <n v="55"/>
    <n v="0.03"/>
    <n v="4.83"/>
    <x v="1"/>
    <n v="52"/>
    <s v="No"/>
    <d v="2018-06-26T00:00:00"/>
    <x v="586"/>
    <n v="350"/>
    <s v="Active"/>
    <s v="No"/>
  </r>
  <r>
    <n v="3678"/>
    <s v="Best Area Times Square-Hudson Yards BedRoom - 21B4"/>
    <n v="3544"/>
    <s v="New York"/>
    <n v="0.9"/>
    <n v="0.99"/>
    <x v="0"/>
    <n v="17"/>
    <x v="0"/>
    <x v="0"/>
    <x v="0"/>
    <s v="Yes"/>
    <n v="2"/>
    <x v="0"/>
    <n v="150"/>
    <n v="0.03"/>
    <n v="3.82"/>
    <x v="0"/>
    <n v="11"/>
    <s v="No"/>
    <d v="2018-08-17T00:00:00"/>
    <x v="227"/>
    <n v="365"/>
    <s v="Active"/>
    <s v="Yes"/>
  </r>
  <r>
    <n v="3679"/>
    <s v="Best Location New York City Center Bedroom - 12AR"/>
    <n v="3544"/>
    <s v="New York"/>
    <n v="0.9"/>
    <n v="0.99"/>
    <x v="0"/>
    <n v="17"/>
    <x v="0"/>
    <x v="0"/>
    <x v="0"/>
    <s v="Yes"/>
    <n v="2"/>
    <x v="0"/>
    <n v="150"/>
    <n v="0.03"/>
    <n v="3.9"/>
    <x v="0"/>
    <n v="10"/>
    <s v="No"/>
    <d v="2018-06-27T00:00:00"/>
    <x v="158"/>
    <n v="365"/>
    <s v="Active"/>
    <s v="Yes"/>
  </r>
  <r>
    <n v="3680"/>
    <s v="Private room right next to Central Park!!"/>
    <n v="3557"/>
    <s v="New York"/>
    <n v="1"/>
    <n v="1"/>
    <x v="0"/>
    <n v="20"/>
    <x v="0"/>
    <x v="1"/>
    <x v="0"/>
    <s v="Yes"/>
    <n v="2"/>
    <x v="0"/>
    <n v="90"/>
    <n v="0.03"/>
    <n v="4.54"/>
    <x v="1"/>
    <n v="90"/>
    <s v="No"/>
    <d v="2018-07-09T00:00:00"/>
    <x v="10"/>
    <n v="0"/>
    <s v="Inactive"/>
    <s v="Yes"/>
  </r>
  <r>
    <n v="3681"/>
    <s v="Mid Century Modern Williamsburg Condo"/>
    <n v="1355"/>
    <s v="New York"/>
    <n v="1"/>
    <n v="0.83"/>
    <x v="1"/>
    <n v="12"/>
    <x v="1"/>
    <x v="9"/>
    <x v="1"/>
    <s v="No"/>
    <n v="2"/>
    <x v="0"/>
    <n v="225"/>
    <n v="0.04"/>
    <n v="4.8899999999999997"/>
    <x v="1"/>
    <n v="19"/>
    <s v="No"/>
    <d v="2018-06-23T00:00:00"/>
    <x v="198"/>
    <n v="16"/>
    <s v="Active"/>
    <s v="No"/>
  </r>
  <r>
    <n v="3682"/>
    <s v="Upper West Side private room by Central Park"/>
    <n v="3557"/>
    <s v="New York"/>
    <n v="1"/>
    <n v="1"/>
    <x v="0"/>
    <n v="20"/>
    <x v="0"/>
    <x v="1"/>
    <x v="0"/>
    <s v="Yes"/>
    <n v="2"/>
    <x v="0"/>
    <n v="87"/>
    <n v="0.03"/>
    <n v="4.46"/>
    <x v="0"/>
    <n v="93"/>
    <s v="No"/>
    <d v="2018-07-12T00:00:00"/>
    <x v="383"/>
    <n v="266"/>
    <s v="Active"/>
    <s v="Yes"/>
  </r>
  <r>
    <n v="3683"/>
    <s v="Room at walking distance from Central Park!"/>
    <n v="3557"/>
    <s v="New York"/>
    <n v="1"/>
    <n v="1"/>
    <x v="0"/>
    <n v="20"/>
    <x v="0"/>
    <x v="1"/>
    <x v="0"/>
    <s v="Yes"/>
    <n v="2"/>
    <x v="0"/>
    <n v="90"/>
    <n v="0.03"/>
    <n v="4.37"/>
    <x v="0"/>
    <n v="98"/>
    <s v="No"/>
    <d v="2018-07-09T00:00:00"/>
    <x v="95"/>
    <n v="300"/>
    <s v="Active"/>
    <s v="Yes"/>
  </r>
  <r>
    <n v="3684"/>
    <s v="Stylish Private Room by Central Park!"/>
    <n v="3557"/>
    <s v="New York"/>
    <n v="1"/>
    <n v="1"/>
    <x v="0"/>
    <n v="20"/>
    <x v="0"/>
    <x v="1"/>
    <x v="0"/>
    <s v="Yes"/>
    <n v="2"/>
    <x v="0"/>
    <n v="65"/>
    <n v="0.03"/>
    <n v="4.54"/>
    <x v="1"/>
    <n v="98"/>
    <s v="No"/>
    <d v="2018-07-07T00:00:00"/>
    <x v="301"/>
    <n v="338"/>
    <s v="Active"/>
    <s v="Yes"/>
  </r>
  <r>
    <n v="3685"/>
    <s v="Converted Knitting Factory LOFT in N. Williamsburg"/>
    <n v="1487"/>
    <s v="New York"/>
    <n v="1"/>
    <n v="1"/>
    <x v="1"/>
    <n v="12"/>
    <x v="1"/>
    <x v="9"/>
    <x v="1"/>
    <s v="No"/>
    <n v="4"/>
    <x v="1"/>
    <n v="140"/>
    <n v="0.03"/>
    <n v="5"/>
    <x v="1"/>
    <n v="9"/>
    <s v="No"/>
    <d v="2018-08-04T00:00:00"/>
    <x v="233"/>
    <n v="136"/>
    <s v="Active"/>
    <s v="No"/>
  </r>
  <r>
    <n v="3686"/>
    <s v="Large Bedroom Near Major Attractions NYC - 33C4"/>
    <n v="3544"/>
    <s v="New York"/>
    <n v="0.9"/>
    <n v="0.99"/>
    <x v="0"/>
    <n v="17"/>
    <x v="0"/>
    <x v="0"/>
    <x v="0"/>
    <s v="Yes"/>
    <n v="2"/>
    <x v="0"/>
    <n v="150"/>
    <n v="0.03"/>
    <n v="4.3099999999999996"/>
    <x v="0"/>
    <n v="13"/>
    <s v="No"/>
    <d v="2018-07-14T00:00:00"/>
    <x v="21"/>
    <n v="365"/>
    <s v="Active"/>
    <s v="Yes"/>
  </r>
  <r>
    <n v="3687"/>
    <s v="New York City Bedroom-Best Area For Tourism - 61F2"/>
    <n v="3544"/>
    <s v="New York"/>
    <n v="0.9"/>
    <n v="0.99"/>
    <x v="0"/>
    <n v="17"/>
    <x v="0"/>
    <x v="0"/>
    <x v="0"/>
    <s v="Yes"/>
    <n v="2"/>
    <x v="0"/>
    <n v="150"/>
    <n v="0.03"/>
    <n v="4.21"/>
    <x v="0"/>
    <n v="14"/>
    <s v="No"/>
    <d v="2018-10-11T00:00:00"/>
    <x v="579"/>
    <n v="365"/>
    <s v="Active"/>
    <s v="Yes"/>
  </r>
  <r>
    <n v="3688"/>
    <s v="Brooklyn Bedstuy Beauty"/>
    <n v="485"/>
    <s v="New York"/>
    <n v="0"/>
    <n v="1"/>
    <x v="1"/>
    <n v="7"/>
    <x v="1"/>
    <x v="3"/>
    <x v="1"/>
    <s v="No"/>
    <n v="2"/>
    <x v="0"/>
    <n v="160"/>
    <n v="0.03"/>
    <n v="5"/>
    <x v="1"/>
    <n v="31"/>
    <s v="No"/>
    <d v="2018-06-22T00:00:00"/>
    <x v="145"/>
    <n v="0"/>
    <s v="Inactive"/>
    <s v="Yes"/>
  </r>
  <r>
    <n v="3689"/>
    <s v="Clean &amp; Contact Free_Brooklyn Secret Spot"/>
    <n v="3219"/>
    <s v="New York"/>
    <n v="1"/>
    <n v="1"/>
    <x v="1"/>
    <n v="10"/>
    <x v="1"/>
    <x v="17"/>
    <x v="1"/>
    <s v="No"/>
    <n v="5"/>
    <x v="1"/>
    <n v="55"/>
    <n v="0.03"/>
    <n v="4.74"/>
    <x v="1"/>
    <n v="54"/>
    <s v="No"/>
    <d v="2018-07-14T00:00:00"/>
    <x v="15"/>
    <n v="5"/>
    <s v="Active"/>
    <s v="Yes"/>
  </r>
  <r>
    <n v="3690"/>
    <s v="UpperWestSide/2B1BA/SHORT-TERM/FURNISHED"/>
    <n v="3558"/>
    <s v="New York"/>
    <n v="1"/>
    <n v="0.86"/>
    <x v="0"/>
    <n v="20"/>
    <x v="0"/>
    <x v="1"/>
    <x v="1"/>
    <s v="No"/>
    <n v="3"/>
    <x v="1"/>
    <n v="220"/>
    <n v="0.04"/>
    <n v="4.83"/>
    <x v="1"/>
    <n v="30"/>
    <s v="No"/>
    <d v="2018-06-11T00:00:00"/>
    <x v="23"/>
    <n v="72"/>
    <s v="Active"/>
    <s v="No"/>
  </r>
  <r>
    <n v="3691"/>
    <s v="Beautifully Renovated 3BD/2BA â˜† 1 Block to Subway"/>
    <n v="3556"/>
    <s v="New York"/>
    <n v="1"/>
    <n v="1"/>
    <x v="1"/>
    <n v="10"/>
    <x v="1"/>
    <x v="17"/>
    <x v="1"/>
    <s v="No"/>
    <n v="6"/>
    <x v="2"/>
    <n v="170"/>
    <n v="0.03"/>
    <n v="4.9000000000000004"/>
    <x v="1"/>
    <n v="107"/>
    <s v="Yes"/>
    <d v="2018-06-18T00:00:00"/>
    <x v="508"/>
    <n v="360"/>
    <s v="Active"/>
    <s v="Yes"/>
  </r>
  <r>
    <n v="3692"/>
    <s v="Beautiful, Serene &amp; Light-Filled East Village Loft"/>
    <n v="3559"/>
    <s v="New York"/>
    <n v="0.8"/>
    <n v="0.78"/>
    <x v="0"/>
    <n v="15"/>
    <x v="0"/>
    <x v="4"/>
    <x v="1"/>
    <s v="No"/>
    <n v="2"/>
    <x v="0"/>
    <n v="145"/>
    <n v="0.03"/>
    <n v="4.7300000000000004"/>
    <x v="1"/>
    <n v="15"/>
    <s v="No"/>
    <d v="2018-07-24T00:00:00"/>
    <x v="14"/>
    <n v="0"/>
    <s v="Inactive"/>
    <s v="No"/>
  </r>
  <r>
    <n v="3693"/>
    <s v="Bright and Clean Harlem Guest Room"/>
    <n v="1295"/>
    <s v="New York"/>
    <n v="1"/>
    <n v="0.9"/>
    <x v="1"/>
    <n v="16"/>
    <x v="0"/>
    <x v="10"/>
    <x v="0"/>
    <s v="Yes"/>
    <n v="2"/>
    <x v="0"/>
    <n v="50"/>
    <n v="0.03"/>
    <n v="4.92"/>
    <x v="1"/>
    <n v="26"/>
    <s v="No"/>
    <d v="2018-06-30T00:00:00"/>
    <x v="129"/>
    <n v="166"/>
    <s v="Active"/>
    <s v="Yes"/>
  </r>
  <r>
    <n v="3694"/>
    <s v="Quiet Brooklyn Room - Cheap Stay"/>
    <n v="433"/>
    <s v="New York"/>
    <n v="1"/>
    <n v="0.94"/>
    <x v="1"/>
    <n v="7"/>
    <x v="1"/>
    <x v="3"/>
    <x v="0"/>
    <s v="Yes"/>
    <n v="4"/>
    <x v="1"/>
    <n v="150"/>
    <n v="0.03"/>
    <n v="4.97"/>
    <x v="1"/>
    <n v="75"/>
    <s v="No"/>
    <d v="2018-06-06T00:00:00"/>
    <x v="201"/>
    <n v="90"/>
    <s v="Active"/>
    <s v="No"/>
  </r>
  <r>
    <n v="3695"/>
    <s v="Lovely Room in the Heart of Manhattan"/>
    <n v="3292"/>
    <s v="New York"/>
    <n v="1"/>
    <n v="0.79"/>
    <x v="0"/>
    <n v="16"/>
    <x v="0"/>
    <x v="10"/>
    <x v="0"/>
    <s v="Yes"/>
    <n v="1"/>
    <x v="0"/>
    <n v="37"/>
    <n v="0.03"/>
    <n v="5"/>
    <x v="1"/>
    <n v="7"/>
    <s v="No"/>
    <d v="2018-08-18T00:00:00"/>
    <x v="47"/>
    <n v="343"/>
    <s v="Active"/>
    <s v="No"/>
  </r>
  <r>
    <n v="3696"/>
    <s v="Simple &amp; Convenient Manhattan Room"/>
    <n v="3292"/>
    <s v="New York"/>
    <n v="1"/>
    <n v="0.79"/>
    <x v="0"/>
    <n v="16"/>
    <x v="0"/>
    <x v="10"/>
    <x v="0"/>
    <s v="Yes"/>
    <n v="1"/>
    <x v="0"/>
    <n v="36"/>
    <n v="0.03"/>
    <n v="4.83"/>
    <x v="1"/>
    <n v="6"/>
    <s v="No"/>
    <d v="2018-08-15T00:00:00"/>
    <x v="17"/>
    <n v="321"/>
    <s v="Active"/>
    <s v="No"/>
  </r>
  <r>
    <n v="3697"/>
    <s v="Big private room in Sunnyside NYC 7 min Subway"/>
    <n v="2678"/>
    <s v="New York"/>
    <n v="1"/>
    <n v="0.99"/>
    <x v="0"/>
    <n v="26"/>
    <x v="2"/>
    <x v="19"/>
    <x v="0"/>
    <s v="Yes"/>
    <n v="2"/>
    <x v="0"/>
    <n v="60"/>
    <n v="0.03"/>
    <n v="4.5"/>
    <x v="1"/>
    <n v="14"/>
    <s v="No"/>
    <d v="2018-06-17T00:00:00"/>
    <x v="23"/>
    <n v="349"/>
    <s v="Active"/>
    <s v="Yes"/>
  </r>
  <r>
    <n v="3698"/>
    <s v="Great private room in NYC 20 min to Manhattan"/>
    <n v="2678"/>
    <s v="New York"/>
    <n v="1"/>
    <n v="0.99"/>
    <x v="0"/>
    <n v="26"/>
    <x v="2"/>
    <x v="19"/>
    <x v="0"/>
    <s v="Yes"/>
    <n v="2"/>
    <x v="0"/>
    <n v="53.86"/>
    <n v="0.03"/>
    <n v="4.62"/>
    <x v="1"/>
    <n v="29"/>
    <s v="No"/>
    <d v="2018-06-13T00:00:00"/>
    <x v="519"/>
    <n v="321"/>
    <s v="Active"/>
    <s v="Yes"/>
  </r>
  <r>
    <n v="3699"/>
    <s v="Spacious Private Room Near A C train in Brooklyn"/>
    <n v="2244"/>
    <s v="New York"/>
    <n v="1"/>
    <n v="0.9"/>
    <x v="0"/>
    <n v="7"/>
    <x v="1"/>
    <x v="3"/>
    <x v="0"/>
    <s v="Yes"/>
    <n v="2"/>
    <x v="0"/>
    <n v="45"/>
    <n v="0.03"/>
    <n v="4.74"/>
    <x v="1"/>
    <n v="84"/>
    <s v="No"/>
    <d v="2018-07-01T00:00:00"/>
    <x v="213"/>
    <n v="322"/>
    <s v="Active"/>
    <s v="No"/>
  </r>
  <r>
    <n v="3700"/>
    <s v="Explorer's Apartment"/>
    <n v="3560"/>
    <s v="New York"/>
    <n v="1"/>
    <n v="1"/>
    <x v="1"/>
    <n v="18"/>
    <x v="0"/>
    <x v="20"/>
    <x v="1"/>
    <s v="No"/>
    <n v="3"/>
    <x v="1"/>
    <n v="192"/>
    <n v="0.03"/>
    <n v="4.91"/>
    <x v="1"/>
    <n v="76"/>
    <s v="No"/>
    <d v="2018-07-19T00:00:00"/>
    <x v="106"/>
    <n v="297"/>
    <s v="Active"/>
    <s v="Yes"/>
  </r>
  <r>
    <n v="3701"/>
    <s v="A Contemporary Homelike Stay in the Best of BK"/>
    <n v="2234"/>
    <s v="New York"/>
    <n v="0.75"/>
    <n v="0.98"/>
    <x v="1"/>
    <n v="10"/>
    <x v="1"/>
    <x v="17"/>
    <x v="1"/>
    <s v="No"/>
    <n v="4"/>
    <x v="1"/>
    <n v="125"/>
    <n v="0.03"/>
    <n v="4.68"/>
    <x v="1"/>
    <n v="82"/>
    <s v="No"/>
    <d v="2018-06-07T00:00:00"/>
    <x v="77"/>
    <n v="228"/>
    <s v="Active"/>
    <s v="Yes"/>
  </r>
  <r>
    <n v="3702"/>
    <s v="Room w/ Private Entrance-Times Square NYC! - 22B"/>
    <n v="3544"/>
    <s v="New York"/>
    <n v="0.9"/>
    <n v="0.99"/>
    <x v="0"/>
    <n v="17"/>
    <x v="0"/>
    <x v="0"/>
    <x v="0"/>
    <s v="Yes"/>
    <n v="2"/>
    <x v="0"/>
    <n v="120"/>
    <n v="0.03"/>
    <n v="4.76"/>
    <x v="1"/>
    <n v="17"/>
    <s v="No"/>
    <d v="2018-08-14T00:00:00"/>
    <x v="80"/>
    <n v="358"/>
    <s v="Active"/>
    <s v="Yes"/>
  </r>
  <r>
    <n v="3703"/>
    <s v="Best Location For True New Yorker Stay Room - 51E3"/>
    <n v="3544"/>
    <s v="New York"/>
    <n v="0.9"/>
    <n v="0.99"/>
    <x v="0"/>
    <n v="17"/>
    <x v="0"/>
    <x v="0"/>
    <x v="0"/>
    <s v="Yes"/>
    <n v="2"/>
    <x v="0"/>
    <n v="75"/>
    <n v="0.03"/>
    <n v="3.83"/>
    <x v="0"/>
    <n v="6"/>
    <s v="No"/>
    <d v="2018-09-05T00:00:00"/>
    <x v="237"/>
    <n v="365"/>
    <s v="Active"/>
    <s v="Yes"/>
  </r>
  <r>
    <n v="3704"/>
    <s v="Airy,Trendy 3Bdr Brownstone 20 minutes NYC/Groups"/>
    <n v="2254"/>
    <s v="New York"/>
    <n v="1"/>
    <n v="1"/>
    <x v="1"/>
    <n v="7"/>
    <x v="1"/>
    <x v="3"/>
    <x v="1"/>
    <s v="No"/>
    <n v="6"/>
    <x v="2"/>
    <n v="150"/>
    <n v="0.03"/>
    <n v="4.8899999999999997"/>
    <x v="1"/>
    <n v="76"/>
    <s v="No"/>
    <d v="2018-06-10T00:00:00"/>
    <x v="119"/>
    <n v="324"/>
    <s v="Active"/>
    <s v="No"/>
  </r>
  <r>
    <n v="3705"/>
    <s v="Room In City Center New York City-Hudson Yard 23B1"/>
    <n v="3544"/>
    <s v="New York"/>
    <n v="0.9"/>
    <n v="0.99"/>
    <x v="0"/>
    <n v="17"/>
    <x v="0"/>
    <x v="0"/>
    <x v="0"/>
    <s v="Yes"/>
    <n v="1"/>
    <x v="0"/>
    <n v="200"/>
    <n v="0.04"/>
    <n v="4.38"/>
    <x v="0"/>
    <n v="8"/>
    <s v="No"/>
    <d v="2018-09-01T00:00:00"/>
    <x v="432"/>
    <n v="365"/>
    <s v="Active"/>
    <s v="Yes"/>
  </r>
  <r>
    <n v="3706"/>
    <s v="Cosy soulful studio in the Upper West Side"/>
    <n v="3565"/>
    <s v="New York"/>
    <n v="0.88"/>
    <n v="0.98"/>
    <x v="0"/>
    <n v="20"/>
    <x v="0"/>
    <x v="1"/>
    <x v="1"/>
    <s v="No"/>
    <n v="2"/>
    <x v="0"/>
    <n v="90"/>
    <n v="0.03"/>
    <n v="4.82"/>
    <x v="1"/>
    <n v="87"/>
    <s v="No"/>
    <d v="2018-06-16T00:00:00"/>
    <x v="58"/>
    <n v="59"/>
    <s v="Active"/>
    <s v="Yes"/>
  </r>
  <r>
    <n v="3707"/>
    <s v="Spacious Room In New York City-Hudson Yards - 21B3"/>
    <n v="3544"/>
    <s v="New York"/>
    <n v="0.9"/>
    <n v="0.99"/>
    <x v="0"/>
    <n v="17"/>
    <x v="0"/>
    <x v="0"/>
    <x v="0"/>
    <s v="Yes"/>
    <n v="2"/>
    <x v="0"/>
    <n v="150"/>
    <n v="0.03"/>
    <n v="4.46"/>
    <x v="0"/>
    <n v="13"/>
    <s v="No"/>
    <d v="2018-09-05T00:00:00"/>
    <x v="21"/>
    <n v="365"/>
    <s v="Active"/>
    <s v="Yes"/>
  </r>
  <r>
    <n v="3708"/>
    <s v="Cozy Room Great Price in Bushwick Bklyn! (Suite 4)"/>
    <n v="2462"/>
    <s v="New York"/>
    <n v="1"/>
    <n v="0.99"/>
    <x v="0"/>
    <n v="8"/>
    <x v="1"/>
    <x v="11"/>
    <x v="0"/>
    <s v="Yes"/>
    <n v="2"/>
    <x v="0"/>
    <n v="45"/>
    <n v="0.03"/>
    <n v="4.75"/>
    <x v="1"/>
    <n v="92"/>
    <s v="No"/>
    <d v="2018-06-20T00:00:00"/>
    <x v="26"/>
    <n v="64"/>
    <s v="Active"/>
    <s v="No"/>
  </r>
  <r>
    <n v="3709"/>
    <s v="Large Room Near Times Square/Penn Station - 23B3"/>
    <n v="3544"/>
    <s v="New York"/>
    <n v="0.9"/>
    <n v="0.99"/>
    <x v="0"/>
    <n v="17"/>
    <x v="0"/>
    <x v="0"/>
    <x v="0"/>
    <s v="Yes"/>
    <n v="2"/>
    <x v="0"/>
    <n v="200"/>
    <n v="0.04"/>
    <n v="4.3099999999999996"/>
    <x v="0"/>
    <n v="13"/>
    <s v="No"/>
    <d v="2018-07-30T00:00:00"/>
    <x v="349"/>
    <n v="365"/>
    <s v="Active"/>
    <s v="Yes"/>
  </r>
  <r>
    <n v="3710"/>
    <s v="Clean &amp; Comfortable Room In NYC Center 63F2"/>
    <n v="3544"/>
    <s v="New York"/>
    <n v="0.9"/>
    <n v="0.99"/>
    <x v="0"/>
    <n v="17"/>
    <x v="0"/>
    <x v="0"/>
    <x v="0"/>
    <s v="Yes"/>
    <n v="2"/>
    <x v="0"/>
    <n v="110"/>
    <n v="0.03"/>
    <n v="4.43"/>
    <x v="0"/>
    <n v="14"/>
    <s v="No"/>
    <d v="2018-12-15T00:00:00"/>
    <x v="141"/>
    <n v="365"/>
    <s v="Active"/>
    <s v="Yes"/>
  </r>
  <r>
    <n v="3711"/>
    <s v="Convenient Place to Crash in Williamsburg"/>
    <n v="890"/>
    <s v="New York"/>
    <n v="0.5"/>
    <n v="0"/>
    <x v="0"/>
    <n v="12"/>
    <x v="1"/>
    <x v="9"/>
    <x v="0"/>
    <s v="Yes"/>
    <n v="1"/>
    <x v="0"/>
    <n v="60"/>
    <n v="0.03"/>
    <n v="4.67"/>
    <x v="1"/>
    <n v="3"/>
    <s v="No"/>
    <d v="2018-07-19T00:00:00"/>
    <x v="711"/>
    <n v="87"/>
    <s v="Active"/>
    <s v="No"/>
  </r>
  <r>
    <n v="3712"/>
    <s v="Private Studio Apartment In New York Center - 11A"/>
    <n v="3544"/>
    <s v="New York"/>
    <n v="0.9"/>
    <n v="0.99"/>
    <x v="0"/>
    <n v="17"/>
    <x v="0"/>
    <x v="0"/>
    <x v="0"/>
    <s v="Yes"/>
    <n v="2"/>
    <x v="0"/>
    <n v="150"/>
    <n v="0.03"/>
    <n v="4.34"/>
    <x v="0"/>
    <n v="32"/>
    <s v="No"/>
    <d v="2018-08-28T00:00:00"/>
    <x v="290"/>
    <n v="365"/>
    <s v="Active"/>
    <s v="Yes"/>
  </r>
  <r>
    <n v="3713"/>
    <s v="1 bdrm apt / Prime Wburg / steps 2 Bedford L"/>
    <n v="357"/>
    <s v="Ohio"/>
    <n v="0.5"/>
    <n v="0.9"/>
    <x v="0"/>
    <n v="12"/>
    <x v="1"/>
    <x v="9"/>
    <x v="1"/>
    <s v="No"/>
    <n v="2"/>
    <x v="0"/>
    <n v="150"/>
    <n v="0.03"/>
    <n v="4.8"/>
    <x v="1"/>
    <n v="20"/>
    <s v="No"/>
    <d v="2018-06-15T00:00:00"/>
    <x v="20"/>
    <n v="365"/>
    <s v="Active"/>
    <s v="Yes"/>
  </r>
  <r>
    <n v="3714"/>
    <s v="Large Room Near Times Square &amp; NYC Center - 41D4"/>
    <n v="3544"/>
    <s v="New York"/>
    <n v="0.9"/>
    <n v="0.99"/>
    <x v="0"/>
    <n v="17"/>
    <x v="0"/>
    <x v="0"/>
    <x v="0"/>
    <s v="Yes"/>
    <n v="2"/>
    <x v="0"/>
    <n v="150"/>
    <n v="0.03"/>
    <n v="4.0999999999999996"/>
    <x v="0"/>
    <n v="10"/>
    <s v="No"/>
    <d v="2018-08-31T00:00:00"/>
    <x v="342"/>
    <n v="365"/>
    <s v="Active"/>
    <s v="Yes"/>
  </r>
  <r>
    <n v="3715"/>
    <s v="Dreamy room in Avenida Siempre Verde - Bushwick"/>
    <n v="1750"/>
    <s v="New York"/>
    <n v="1"/>
    <n v="1"/>
    <x v="0"/>
    <n v="8"/>
    <x v="1"/>
    <x v="11"/>
    <x v="0"/>
    <s v="Yes"/>
    <n v="2"/>
    <x v="0"/>
    <n v="52"/>
    <n v="0.03"/>
    <n v="4.74"/>
    <x v="1"/>
    <n v="34"/>
    <s v="No"/>
    <d v="2018-06-23T00:00:00"/>
    <x v="21"/>
    <n v="38"/>
    <s v="Active"/>
    <s v="Yes"/>
  </r>
  <r>
    <n v="3716"/>
    <s v="Modern Style, Cozy &amp; Convenient 2Bedroom Apartment"/>
    <n v="3391"/>
    <s v="New York"/>
    <n v="0.28999999999999998"/>
    <n v="0.69"/>
    <x v="0"/>
    <n v="16"/>
    <x v="0"/>
    <x v="10"/>
    <x v="1"/>
    <s v="No"/>
    <n v="5"/>
    <x v="1"/>
    <n v="180"/>
    <n v="0.03"/>
    <n v="4.46"/>
    <x v="0"/>
    <n v="26"/>
    <s v="No"/>
    <d v="2018-06-09T00:00:00"/>
    <x v="32"/>
    <n v="89"/>
    <s v="Active"/>
    <s v="No"/>
  </r>
  <r>
    <n v="3717"/>
    <s v="SPRING IN NYC!  PRIV. RM WITH WINDW,CLOSET, ELEV"/>
    <n v="2011"/>
    <s v="New York"/>
    <n v="1"/>
    <n v="1"/>
    <x v="0"/>
    <n v="19"/>
    <x v="0"/>
    <x v="12"/>
    <x v="0"/>
    <s v="Yes"/>
    <n v="1"/>
    <x v="0"/>
    <n v="70"/>
    <n v="0.03"/>
    <n v="4.5"/>
    <x v="1"/>
    <n v="4"/>
    <s v="No"/>
    <d v="2018-11-11T00:00:00"/>
    <x v="3"/>
    <n v="364"/>
    <s v="Active"/>
    <s v="No"/>
  </r>
  <r>
    <n v="3718"/>
    <s v="Awesome Central Park Room. Cozy Manhattan Space."/>
    <n v="3292"/>
    <s v="New York"/>
    <n v="1"/>
    <n v="0.79"/>
    <x v="0"/>
    <n v="14"/>
    <x v="0"/>
    <x v="2"/>
    <x v="0"/>
    <s v="Yes"/>
    <n v="1"/>
    <x v="0"/>
    <n v="37"/>
    <n v="0.03"/>
    <n v="5"/>
    <x v="1"/>
    <n v="5"/>
    <s v="No"/>
    <d v="2018-07-31T00:00:00"/>
    <x v="191"/>
    <n v="299"/>
    <s v="Active"/>
    <s v="No"/>
  </r>
  <r>
    <n v="3719"/>
    <s v="Cozy Room Great Price in Bushwick, Bklyn!(Suite 3)"/>
    <n v="2462"/>
    <s v="New York"/>
    <n v="1"/>
    <n v="0.99"/>
    <x v="0"/>
    <n v="8"/>
    <x v="1"/>
    <x v="11"/>
    <x v="0"/>
    <s v="Yes"/>
    <n v="2"/>
    <x v="0"/>
    <n v="45"/>
    <n v="0.03"/>
    <n v="4.67"/>
    <x v="1"/>
    <n v="81"/>
    <s v="No"/>
    <d v="2018-06-25T00:00:00"/>
    <x v="376"/>
    <n v="88"/>
    <s v="Active"/>
    <s v="Yes"/>
  </r>
  <r>
    <n v="3720"/>
    <s v="Bright and  New 1-Bedroom Condo in Bushwick"/>
    <n v="1587"/>
    <s v="New York"/>
    <n v="1"/>
    <n v="0.83"/>
    <x v="0"/>
    <n v="8"/>
    <x v="1"/>
    <x v="11"/>
    <x v="1"/>
    <s v="No"/>
    <n v="3"/>
    <x v="1"/>
    <n v="85"/>
    <n v="0.03"/>
    <n v="4.75"/>
    <x v="1"/>
    <n v="4"/>
    <s v="No"/>
    <d v="2019-01-07T00:00:00"/>
    <x v="29"/>
    <n v="21"/>
    <s v="Active"/>
    <s v="No"/>
  </r>
  <r>
    <n v="3721"/>
    <s v="Well-located Lenox Ave Room, 6mins to Central Park"/>
    <n v="3292"/>
    <s v="New York"/>
    <n v="1"/>
    <n v="0.79"/>
    <x v="0"/>
    <n v="16"/>
    <x v="0"/>
    <x v="10"/>
    <x v="0"/>
    <s v="Yes"/>
    <n v="1"/>
    <x v="0"/>
    <n v="35"/>
    <n v="0.03"/>
    <n v="4.5"/>
    <x v="1"/>
    <n v="4"/>
    <s v="No"/>
    <d v="2018-07-31T00:00:00"/>
    <x v="29"/>
    <n v="333"/>
    <s v="Active"/>
    <s v="No"/>
  </r>
  <r>
    <n v="3722"/>
    <s v="Spacious Sun Drenched Artist Loft in Williamsburg!"/>
    <n v="2783"/>
    <s v="New York"/>
    <n v="0.64"/>
    <n v="0.33"/>
    <x v="0"/>
    <n v="12"/>
    <x v="1"/>
    <x v="9"/>
    <x v="1"/>
    <s v="No"/>
    <n v="4"/>
    <x v="1"/>
    <n v="220"/>
    <n v="0.04"/>
    <n v="5"/>
    <x v="1"/>
    <n v="9"/>
    <s v="No"/>
    <d v="2018-07-31T00:00:00"/>
    <x v="25"/>
    <n v="179"/>
    <s v="Active"/>
    <s v="No"/>
  </r>
  <r>
    <n v="3723"/>
    <s v="Sunny &amp; Cheery Bronx Home in Mott Haven"/>
    <n v="1246"/>
    <s v="New York"/>
    <n v="1"/>
    <n v="0.97"/>
    <x v="1"/>
    <n v="4"/>
    <x v="4"/>
    <x v="27"/>
    <x v="1"/>
    <s v="No"/>
    <n v="6"/>
    <x v="2"/>
    <n v="125"/>
    <n v="0.03"/>
    <n v="4.84"/>
    <x v="1"/>
    <n v="63"/>
    <s v="No"/>
    <d v="2018-07-28T00:00:00"/>
    <x v="29"/>
    <n v="248"/>
    <s v="Active"/>
    <s v="Yes"/>
  </r>
  <r>
    <n v="3724"/>
    <s v="Architectural Modern Townhouse, Columbia U, Harlem"/>
    <n v="1164"/>
    <s v="New York"/>
    <n v="1"/>
    <n v="0.73"/>
    <x v="0"/>
    <n v="16"/>
    <x v="0"/>
    <x v="10"/>
    <x v="1"/>
    <s v="No"/>
    <n v="10"/>
    <x v="2"/>
    <n v="774"/>
    <n v="0.05"/>
    <n v="5"/>
    <x v="1"/>
    <n v="8"/>
    <s v="No"/>
    <d v="2018-08-24T00:00:00"/>
    <x v="398"/>
    <n v="129"/>
    <s v="Active"/>
    <s v="Yes"/>
  </r>
  <r>
    <n v="3725"/>
    <s v="BEST DEAL in NYC - Cute and Cozy Room Times Square"/>
    <n v="2440"/>
    <s v="New York"/>
    <n v="1"/>
    <n v="1"/>
    <x v="0"/>
    <n v="17"/>
    <x v="0"/>
    <x v="0"/>
    <x v="0"/>
    <s v="Yes"/>
    <n v="2"/>
    <x v="0"/>
    <n v="44"/>
    <n v="0.03"/>
    <n v="4.71"/>
    <x v="1"/>
    <n v="142"/>
    <s v="No"/>
    <d v="2018-06-14T00:00:00"/>
    <x v="2"/>
    <n v="327"/>
    <s v="Active"/>
    <s v="Yes"/>
  </r>
  <r>
    <n v="3726"/>
    <s v="BEST LOCATION - Lovely room by Times Square!!!"/>
    <n v="2440"/>
    <s v="New York"/>
    <n v="1"/>
    <n v="1"/>
    <x v="0"/>
    <n v="17"/>
    <x v="0"/>
    <x v="0"/>
    <x v="0"/>
    <s v="Yes"/>
    <n v="2"/>
    <x v="0"/>
    <n v="46"/>
    <n v="0.03"/>
    <n v="4.68"/>
    <x v="1"/>
    <n v="135"/>
    <s v="No"/>
    <d v="2018-06-14T00:00:00"/>
    <x v="282"/>
    <n v="353"/>
    <s v="Active"/>
    <s v="Yes"/>
  </r>
  <r>
    <n v="3727"/>
    <s v="NYC HUB Master Bedroom: Train @900ft"/>
    <n v="1882"/>
    <s v="Quindio"/>
    <n v="1"/>
    <n v="0.91"/>
    <x v="1"/>
    <n v="23"/>
    <x v="2"/>
    <x v="6"/>
    <x v="0"/>
    <s v="Yes"/>
    <n v="4"/>
    <x v="1"/>
    <n v="45"/>
    <n v="0.03"/>
    <n v="4.9000000000000004"/>
    <x v="1"/>
    <n v="10"/>
    <s v="No"/>
    <d v="2018-06-22T00:00:00"/>
    <x v="712"/>
    <n v="0"/>
    <s v="Inactive"/>
    <s v="Yes"/>
  </r>
  <r>
    <n v="3728"/>
    <s v="Deluxe East Village Apt: 2 Bed - 2 Bath"/>
    <n v="1747"/>
    <s v="New York"/>
    <n v="0.25"/>
    <n v="0.36"/>
    <x v="0"/>
    <n v="15"/>
    <x v="0"/>
    <x v="4"/>
    <x v="1"/>
    <s v="No"/>
    <n v="6"/>
    <x v="2"/>
    <n v="350"/>
    <n v="0.04"/>
    <n v="4.79"/>
    <x v="1"/>
    <n v="24"/>
    <s v="No"/>
    <d v="2018-06-19T00:00:00"/>
    <x v="455"/>
    <n v="180"/>
    <s v="Active"/>
    <s v="No"/>
  </r>
  <r>
    <n v="3729"/>
    <s v="Cozy Room Great Price Bushwick Brooklyn (Suite 1)"/>
    <n v="2462"/>
    <s v="New York"/>
    <n v="1"/>
    <n v="0.99"/>
    <x v="0"/>
    <n v="8"/>
    <x v="1"/>
    <x v="11"/>
    <x v="0"/>
    <s v="Yes"/>
    <n v="2"/>
    <x v="0"/>
    <n v="50.29"/>
    <n v="0.03"/>
    <n v="4.9000000000000004"/>
    <x v="1"/>
    <n v="67"/>
    <s v="No"/>
    <d v="2018-07-01T00:00:00"/>
    <x v="201"/>
    <n v="84"/>
    <s v="Active"/>
    <s v="Yes"/>
  </r>
  <r>
    <n v="3730"/>
    <s v="Light &amp; Airy home 1 minute to subway"/>
    <n v="1265"/>
    <s v="New Jersey"/>
    <n v="0.94"/>
    <n v="0.98"/>
    <x v="1"/>
    <n v="8"/>
    <x v="1"/>
    <x v="11"/>
    <x v="1"/>
    <s v="No"/>
    <n v="5"/>
    <x v="1"/>
    <n v="116"/>
    <n v="0.03"/>
    <n v="4.83"/>
    <x v="1"/>
    <n v="42"/>
    <s v="No"/>
    <d v="2019-01-28T00:00:00"/>
    <x v="12"/>
    <n v="341"/>
    <s v="Active"/>
    <s v="No"/>
  </r>
  <r>
    <n v="3731"/>
    <s v="Lovely one bedroom apartment in Wiliamsburg"/>
    <n v="1691"/>
    <s v="New York"/>
    <n v="1"/>
    <n v="1"/>
    <x v="0"/>
    <n v="12"/>
    <x v="1"/>
    <x v="9"/>
    <x v="1"/>
    <s v="No"/>
    <n v="2"/>
    <x v="0"/>
    <n v="300"/>
    <n v="0.04"/>
    <n v="5"/>
    <x v="1"/>
    <n v="9"/>
    <s v="No"/>
    <d v="2018-11-25T00:00:00"/>
    <x v="44"/>
    <n v="28"/>
    <s v="Active"/>
    <s v="No"/>
  </r>
  <r>
    <n v="3732"/>
    <s v="Bright, spacious one bedroom in Brooklyn"/>
    <n v="1213"/>
    <s v="New York"/>
    <n v="1"/>
    <n v="0.85"/>
    <x v="0"/>
    <n v="9"/>
    <x v="1"/>
    <x v="16"/>
    <x v="1"/>
    <s v="No"/>
    <n v="2"/>
    <x v="0"/>
    <n v="121"/>
    <n v="0.03"/>
    <n v="5"/>
    <x v="1"/>
    <n v="31"/>
    <s v="No"/>
    <d v="2018-08-26T00:00:00"/>
    <x v="0"/>
    <n v="1"/>
    <s v="Active"/>
    <s v="No"/>
  </r>
  <r>
    <n v="3733"/>
    <s v="Your perfect space to all New York has to offer!"/>
    <n v="1667"/>
    <s v="New York"/>
    <n v="0.25"/>
    <n v="0.57999999999999996"/>
    <x v="0"/>
    <n v="11"/>
    <x v="1"/>
    <x v="8"/>
    <x v="0"/>
    <s v="Yes"/>
    <n v="2"/>
    <x v="0"/>
    <n v="90"/>
    <n v="0.03"/>
    <n v="5"/>
    <x v="1"/>
    <n v="4"/>
    <s v="No"/>
    <d v="2019-03-22T00:00:00"/>
    <x v="227"/>
    <n v="87"/>
    <s v="Active"/>
    <s v="No"/>
  </r>
  <r>
    <n v="3734"/>
    <s v="Private Bedroom in Open Williamsburg Loft"/>
    <n v="3572"/>
    <s v="New York"/>
    <n v="1"/>
    <n v="0.99"/>
    <x v="1"/>
    <n v="12"/>
    <x v="1"/>
    <x v="9"/>
    <x v="0"/>
    <s v="Yes"/>
    <n v="4"/>
    <x v="1"/>
    <n v="72"/>
    <n v="0.03"/>
    <n v="4.66"/>
    <x v="1"/>
    <n v="99"/>
    <s v="No"/>
    <d v="2018-06-17T00:00:00"/>
    <x v="70"/>
    <n v="0"/>
    <s v="Inactive"/>
    <s v="Yes"/>
  </r>
  <r>
    <n v="3735"/>
    <s v="Verona TwentyOne - PHOEBE'S PLACE"/>
    <n v="3573"/>
    <s v="New York"/>
    <n v="1"/>
    <n v="0.98"/>
    <x v="1"/>
    <n v="7"/>
    <x v="1"/>
    <x v="3"/>
    <x v="1"/>
    <s v="No"/>
    <n v="2"/>
    <x v="0"/>
    <n v="115"/>
    <n v="0.03"/>
    <n v="4.99"/>
    <x v="1"/>
    <n v="143"/>
    <s v="Yes"/>
    <d v="2018-07-16T00:00:00"/>
    <x v="226"/>
    <n v="360"/>
    <s v="Active"/>
    <s v="Yes"/>
  </r>
  <r>
    <n v="3736"/>
    <s v="Beautiful Historic Harlem Townhouse"/>
    <n v="3574"/>
    <s v="New York"/>
    <n v="1"/>
    <n v="0.97"/>
    <x v="1"/>
    <n v="16"/>
    <x v="0"/>
    <x v="10"/>
    <x v="0"/>
    <s v="Yes"/>
    <n v="2"/>
    <x v="0"/>
    <n v="125"/>
    <n v="0.03"/>
    <n v="4.99"/>
    <x v="1"/>
    <n v="87"/>
    <s v="No"/>
    <d v="2018-07-20T00:00:00"/>
    <x v="25"/>
    <n v="364"/>
    <s v="Active"/>
    <s v="No"/>
  </r>
  <r>
    <n v="3737"/>
    <s v="Verona TwentyOne - RODFRED COMFORT"/>
    <n v="3573"/>
    <s v="New York"/>
    <n v="1"/>
    <n v="0.98"/>
    <x v="1"/>
    <n v="7"/>
    <x v="1"/>
    <x v="3"/>
    <x v="1"/>
    <s v="No"/>
    <n v="2"/>
    <x v="0"/>
    <n v="115"/>
    <n v="0.03"/>
    <n v="4.99"/>
    <x v="1"/>
    <n v="167"/>
    <s v="Yes"/>
    <d v="2018-07-09T00:00:00"/>
    <x v="12"/>
    <n v="349"/>
    <s v="Active"/>
    <s v="Yes"/>
  </r>
  <r>
    <n v="3738"/>
    <s v="Beautiful floor-through apartment with backyard"/>
    <n v="2209"/>
    <s v="New York"/>
    <n v="1"/>
    <n v="1"/>
    <x v="1"/>
    <n v="7"/>
    <x v="1"/>
    <x v="3"/>
    <x v="1"/>
    <s v="No"/>
    <n v="4"/>
    <x v="1"/>
    <n v="178"/>
    <n v="0.03"/>
    <n v="4.83"/>
    <x v="1"/>
    <n v="36"/>
    <s v="No"/>
    <d v="2018-06-24T00:00:00"/>
    <x v="21"/>
    <n v="12"/>
    <s v="Active"/>
    <s v="Yes"/>
  </r>
  <r>
    <n v="3739"/>
    <s v="Sunlit Private Room One Block off Subway (3 &amp; 4)"/>
    <n v="2498"/>
    <s v="New York"/>
    <n v="1"/>
    <n v="0.99"/>
    <x v="1"/>
    <n v="9"/>
    <x v="1"/>
    <x v="16"/>
    <x v="0"/>
    <s v="Yes"/>
    <n v="3"/>
    <x v="1"/>
    <n v="69"/>
    <n v="0.03"/>
    <n v="4.91"/>
    <x v="1"/>
    <n v="120"/>
    <s v="Yes"/>
    <d v="2018-06-19T00:00:00"/>
    <x v="168"/>
    <n v="255"/>
    <s v="Active"/>
    <s v="Yes"/>
  </r>
  <r>
    <n v="3740"/>
    <s v="Sunny room in Avenida Siempre Verde - Bushwick"/>
    <n v="1824"/>
    <s v="New York"/>
    <n v="1"/>
    <n v="0.94"/>
    <x v="0"/>
    <n v="8"/>
    <x v="1"/>
    <x v="11"/>
    <x v="0"/>
    <s v="Yes"/>
    <n v="2"/>
    <x v="0"/>
    <n v="58"/>
    <n v="0.03"/>
    <n v="4.83"/>
    <x v="1"/>
    <n v="30"/>
    <s v="No"/>
    <d v="2018-07-22T00:00:00"/>
    <x v="119"/>
    <n v="89"/>
    <s v="Active"/>
    <s v="No"/>
  </r>
  <r>
    <n v="3741"/>
    <s v="BK Home Away From Home"/>
    <n v="3803"/>
    <s v="New York"/>
    <n v="1"/>
    <n v="1"/>
    <x v="0"/>
    <n v="7"/>
    <x v="1"/>
    <x v="3"/>
    <x v="1"/>
    <s v="No"/>
    <n v="4"/>
    <x v="1"/>
    <n v="100"/>
    <n v="0.03"/>
    <n v="4.88"/>
    <x v="1"/>
    <n v="43"/>
    <s v="No"/>
    <d v="2019-05-07T00:00:00"/>
    <x v="343"/>
    <n v="153"/>
    <s v="Active"/>
    <s v="Yes"/>
  </r>
  <r>
    <n v="3742"/>
    <s v="Cool Private Room in Dreamy Bedstuy Apartment"/>
    <n v="75"/>
    <s v="New York"/>
    <n v="0.96"/>
    <n v="0.67"/>
    <x v="0"/>
    <n v="7"/>
    <x v="1"/>
    <x v="3"/>
    <x v="0"/>
    <s v="Yes"/>
    <n v="2"/>
    <x v="0"/>
    <n v="31"/>
    <n v="0.03"/>
    <n v="4.9000000000000004"/>
    <x v="1"/>
    <n v="72"/>
    <s v="No"/>
    <d v="2018-07-14T00:00:00"/>
    <x v="29"/>
    <n v="75"/>
    <s v="Active"/>
    <s v="No"/>
  </r>
  <r>
    <n v="3743"/>
    <s v="Luxury room on Upper West Side - near Central Park"/>
    <n v="997"/>
    <s v="New York"/>
    <n v="1"/>
    <n v="1"/>
    <x v="0"/>
    <n v="20"/>
    <x v="0"/>
    <x v="1"/>
    <x v="0"/>
    <s v="Yes"/>
    <n v="2"/>
    <x v="0"/>
    <n v="98"/>
    <n v="0.03"/>
    <n v="4.93"/>
    <x v="1"/>
    <n v="15"/>
    <s v="No"/>
    <d v="2018-07-04T00:00:00"/>
    <x v="17"/>
    <n v="0"/>
    <s v="Inactive"/>
    <s v="No"/>
  </r>
  <r>
    <n v="3744"/>
    <s v="Nice &amp; Spacious Manhattan Room Near the Station"/>
    <n v="3292"/>
    <s v="New York"/>
    <n v="1"/>
    <n v="0.79"/>
    <x v="0"/>
    <n v="16"/>
    <x v="0"/>
    <x v="10"/>
    <x v="0"/>
    <s v="Yes"/>
    <n v="1"/>
    <x v="0"/>
    <n v="39"/>
    <n v="0.03"/>
    <n v="5"/>
    <x v="1"/>
    <n v="3"/>
    <s v="No"/>
    <d v="2018-08-25T00:00:00"/>
    <x v="184"/>
    <n v="364"/>
    <s v="Active"/>
    <s v="No"/>
  </r>
  <r>
    <n v="3745"/>
    <s v="NYC HUB GuestRoom: Train @ 900ft; midtown 30min!"/>
    <n v="1882"/>
    <s v="Quindio"/>
    <n v="1"/>
    <n v="0.91"/>
    <x v="1"/>
    <n v="23"/>
    <x v="2"/>
    <x v="6"/>
    <x v="0"/>
    <s v="Yes"/>
    <n v="3"/>
    <x v="1"/>
    <n v="45"/>
    <n v="0.03"/>
    <n v="4.72"/>
    <x v="1"/>
    <n v="18"/>
    <s v="No"/>
    <d v="2018-06-22T00:00:00"/>
    <x v="713"/>
    <n v="0"/>
    <s v="Inactive"/>
    <s v="Yes"/>
  </r>
  <r>
    <n v="3746"/>
    <s v="1 bedroom w/ 1private bathroom"/>
    <n v="2706"/>
    <s v="New York"/>
    <n v="1"/>
    <n v="1"/>
    <x v="1"/>
    <n v="8"/>
    <x v="1"/>
    <x v="11"/>
    <x v="0"/>
    <s v="Yes"/>
    <n v="2"/>
    <x v="0"/>
    <n v="135"/>
    <n v="0.03"/>
    <n v="4.8899999999999997"/>
    <x v="1"/>
    <n v="19"/>
    <s v="No"/>
    <d v="2019-02-10T00:00:00"/>
    <x v="29"/>
    <n v="102"/>
    <s v="Active"/>
    <s v="Yes"/>
  </r>
  <r>
    <n v="3747"/>
    <s v="Great Townhome!! 1 Stop from Manhattan! Sleeps 6"/>
    <n v="3032"/>
    <s v="New York"/>
    <n v="1"/>
    <n v="0.89"/>
    <x v="1"/>
    <n v="24"/>
    <x v="2"/>
    <x v="5"/>
    <x v="1"/>
    <s v="No"/>
    <n v="6"/>
    <x v="2"/>
    <n v="299"/>
    <n v="0.04"/>
    <n v="4.92"/>
    <x v="1"/>
    <n v="71"/>
    <s v="No"/>
    <d v="2018-08-09T00:00:00"/>
    <x v="90"/>
    <n v="221"/>
    <s v="Active"/>
    <s v="No"/>
  </r>
  <r>
    <n v="3748"/>
    <s v="Large Room Near Times Square-Hudson Yards! - 31C2"/>
    <n v="3544"/>
    <s v="New York"/>
    <n v="0.9"/>
    <n v="0.99"/>
    <x v="0"/>
    <n v="17"/>
    <x v="0"/>
    <x v="0"/>
    <x v="0"/>
    <s v="Yes"/>
    <n v="2"/>
    <x v="0"/>
    <n v="75"/>
    <n v="0.03"/>
    <n v="4.47"/>
    <x v="0"/>
    <n v="15"/>
    <s v="No"/>
    <d v="2018-09-30T00:00:00"/>
    <x v="109"/>
    <n v="365"/>
    <s v="Active"/>
    <s v="Yes"/>
  </r>
  <r>
    <n v="3749"/>
    <s v="Bedstuy Brooklyn home with a view!!!"/>
    <n v="3575"/>
    <s v="New York"/>
    <n v="1"/>
    <n v="0.94"/>
    <x v="0"/>
    <n v="7"/>
    <x v="1"/>
    <x v="3"/>
    <x v="1"/>
    <s v="No"/>
    <n v="6"/>
    <x v="2"/>
    <n v="200"/>
    <n v="0.04"/>
    <n v="4.6100000000000003"/>
    <x v="1"/>
    <n v="59"/>
    <s v="No"/>
    <d v="2018-06-24T00:00:00"/>
    <x v="95"/>
    <n v="267"/>
    <s v="Active"/>
    <s v="Yes"/>
  </r>
  <r>
    <n v="3750"/>
    <s v="Cozy Garden Suite on Prime Bed-Stuy Block"/>
    <n v="314"/>
    <s v="New York"/>
    <n v="1"/>
    <n v="1"/>
    <x v="1"/>
    <n v="7"/>
    <x v="1"/>
    <x v="3"/>
    <x v="1"/>
    <s v="No"/>
    <n v="4"/>
    <x v="1"/>
    <n v="119"/>
    <n v="0.03"/>
    <n v="4.84"/>
    <x v="1"/>
    <n v="76"/>
    <s v="No"/>
    <d v="2018-07-17T00:00:00"/>
    <x v="29"/>
    <n v="147"/>
    <s v="Active"/>
    <s v="Yes"/>
  </r>
  <r>
    <n v="3751"/>
    <s v="Cozy Home Away"/>
    <n v="3497"/>
    <s v="Caribe"/>
    <n v="0.3"/>
    <n v="0.56999999999999995"/>
    <x v="0"/>
    <n v="9"/>
    <x v="1"/>
    <x v="16"/>
    <x v="1"/>
    <s v="No"/>
    <n v="4"/>
    <x v="1"/>
    <n v="130"/>
    <n v="0.03"/>
    <n v="4.67"/>
    <x v="1"/>
    <n v="6"/>
    <s v="No"/>
    <d v="2018-08-29T00:00:00"/>
    <x v="258"/>
    <n v="1"/>
    <s v="Active"/>
    <s v="No"/>
  </r>
  <r>
    <n v="3752"/>
    <s v="Sunny Private Room Near Times Square NYC! - 53E3"/>
    <n v="3544"/>
    <s v="New York"/>
    <n v="0.9"/>
    <n v="0.99"/>
    <x v="0"/>
    <n v="17"/>
    <x v="0"/>
    <x v="0"/>
    <x v="0"/>
    <s v="Yes"/>
    <n v="2"/>
    <x v="0"/>
    <n v="150"/>
    <n v="0.03"/>
    <n v="3.57"/>
    <x v="0"/>
    <n v="7"/>
    <s v="No"/>
    <d v="2018-10-09T00:00:00"/>
    <x v="329"/>
    <n v="365"/>
    <s v="Active"/>
    <s v="Yes"/>
  </r>
  <r>
    <n v="3753"/>
    <s v="Another comfy Bushwick"/>
    <n v="3023"/>
    <s v="New York"/>
    <n v="1"/>
    <n v="1"/>
    <x v="0"/>
    <n v="8"/>
    <x v="1"/>
    <x v="11"/>
    <x v="1"/>
    <s v="No"/>
    <n v="8"/>
    <x v="2"/>
    <n v="175"/>
    <n v="0.03"/>
    <n v="4.4000000000000004"/>
    <x v="0"/>
    <n v="30"/>
    <s v="No"/>
    <d v="2018-06-27T00:00:00"/>
    <x v="206"/>
    <n v="358"/>
    <s v="Active"/>
    <s v="Yes"/>
  </r>
  <r>
    <n v="3754"/>
    <s v="15 Mins to Rockefeller Center!"/>
    <n v="3576"/>
    <s v="New York"/>
    <n v="1"/>
    <n v="0.96"/>
    <x v="1"/>
    <n v="2"/>
    <x v="4"/>
    <x v="24"/>
    <x v="0"/>
    <s v="Yes"/>
    <n v="2"/>
    <x v="0"/>
    <n v="70"/>
    <n v="0.03"/>
    <n v="4.88"/>
    <x v="1"/>
    <n v="41"/>
    <s v="No"/>
    <d v="2018-07-22T00:00:00"/>
    <x v="0"/>
    <n v="365"/>
    <s v="Active"/>
    <s v="Yes"/>
  </r>
  <r>
    <n v="3755"/>
    <s v="Luxurious Deluxe King Room St. Regis Manhattan"/>
    <n v="2102"/>
    <s v="Florida"/>
    <n v="1"/>
    <n v="0.24"/>
    <x v="1"/>
    <n v="18"/>
    <x v="0"/>
    <x v="20"/>
    <x v="1"/>
    <s v="No"/>
    <n v="2"/>
    <x v="0"/>
    <n v="649"/>
    <n v="0.05"/>
    <n v="5"/>
    <x v="1"/>
    <n v="10"/>
    <s v="No"/>
    <d v="2018-06-22T00:00:00"/>
    <x v="62"/>
    <n v="312"/>
    <s v="Active"/>
    <s v="No"/>
  </r>
  <r>
    <n v="3756"/>
    <s v="Spacious Private Brooklyn Room w/ Backyard Access"/>
    <n v="2205"/>
    <s v="New York"/>
    <n v="1"/>
    <n v="0.94"/>
    <x v="0"/>
    <n v="9"/>
    <x v="1"/>
    <x v="16"/>
    <x v="0"/>
    <s v="Yes"/>
    <n v="4"/>
    <x v="1"/>
    <n v="120"/>
    <n v="0.03"/>
    <n v="5"/>
    <x v="1"/>
    <n v="5"/>
    <s v="No"/>
    <d v="2018-09-06T00:00:00"/>
    <x v="508"/>
    <n v="307"/>
    <s v="Active"/>
    <s v="Yes"/>
  </r>
  <r>
    <n v="3757"/>
    <s v="Spacious and Bright Williamsburg Loft"/>
    <n v="1608"/>
    <s v="New York"/>
    <n v="1"/>
    <n v="0.52"/>
    <x v="1"/>
    <n v="12"/>
    <x v="1"/>
    <x v="9"/>
    <x v="1"/>
    <s v="No"/>
    <n v="3"/>
    <x v="1"/>
    <n v="110"/>
    <n v="0.03"/>
    <n v="4.93"/>
    <x v="1"/>
    <n v="15"/>
    <s v="No"/>
    <d v="2018-10-15T00:00:00"/>
    <x v="377"/>
    <n v="44"/>
    <s v="Active"/>
    <s v="No"/>
  </r>
  <r>
    <n v="3758"/>
    <s v="Spacious and Bright Williamsburg Loft"/>
    <n v="1041"/>
    <s v="New York"/>
    <n v="1"/>
    <n v="0.5"/>
    <x v="1"/>
    <n v="12"/>
    <x v="1"/>
    <x v="9"/>
    <x v="1"/>
    <s v="No"/>
    <n v="3"/>
    <x v="1"/>
    <n v="175"/>
    <n v="0.03"/>
    <n v="4.92"/>
    <x v="1"/>
    <n v="12"/>
    <s v="No"/>
    <d v="2019-04-24T00:00:00"/>
    <x v="190"/>
    <n v="74"/>
    <s v="Active"/>
    <s v="No"/>
  </r>
  <r>
    <n v="3759"/>
    <s v="Entire Apt Mid East close to TimesSQ &amp; Cental Park"/>
    <n v="1725"/>
    <s v="New York"/>
    <n v="1"/>
    <n v="0.88"/>
    <x v="0"/>
    <n v="19"/>
    <x v="0"/>
    <x v="12"/>
    <x v="1"/>
    <s v="No"/>
    <n v="4"/>
    <x v="1"/>
    <n v="199"/>
    <n v="0.03"/>
    <n v="4.83"/>
    <x v="1"/>
    <n v="42"/>
    <s v="No"/>
    <d v="2018-07-09T00:00:00"/>
    <x v="217"/>
    <n v="177"/>
    <s v="Active"/>
    <s v="Yes"/>
  </r>
  <r>
    <n v="3760"/>
    <s v="Suite Monroe"/>
    <n v="3513"/>
    <s v="New York"/>
    <n v="0.75"/>
    <n v="0.77"/>
    <x v="1"/>
    <n v="7"/>
    <x v="1"/>
    <x v="3"/>
    <x v="1"/>
    <s v="No"/>
    <n v="4"/>
    <x v="1"/>
    <n v="115"/>
    <n v="0.03"/>
    <n v="4.9000000000000004"/>
    <x v="1"/>
    <n v="42"/>
    <s v="No"/>
    <d v="2018-07-30T00:00:00"/>
    <x v="21"/>
    <n v="237"/>
    <s v="Active"/>
    <s v="No"/>
  </r>
  <r>
    <n v="3761"/>
    <s v="Modern light and bright townhouse in Brooklyn."/>
    <n v="40"/>
    <s v="New York"/>
    <n v="0.73"/>
    <n v="0.93"/>
    <x v="0"/>
    <n v="7"/>
    <x v="1"/>
    <x v="3"/>
    <x v="1"/>
    <s v="No"/>
    <n v="4"/>
    <x v="1"/>
    <n v="160"/>
    <n v="0.03"/>
    <n v="4.83"/>
    <x v="1"/>
    <n v="48"/>
    <s v="No"/>
    <d v="2018-08-28T00:00:00"/>
    <x v="167"/>
    <n v="344"/>
    <s v="Active"/>
    <s v="No"/>
  </r>
  <r>
    <n v="3762"/>
    <s v="Cozy room/creative space in modern bed stuy home."/>
    <n v="3396"/>
    <s v="New York"/>
    <n v="0.5"/>
    <n v="0.98"/>
    <x v="0"/>
    <n v="7"/>
    <x v="1"/>
    <x v="3"/>
    <x v="0"/>
    <s v="Yes"/>
    <n v="2"/>
    <x v="0"/>
    <n v="80"/>
    <n v="0.03"/>
    <n v="4.55"/>
    <x v="1"/>
    <n v="49"/>
    <s v="No"/>
    <d v="2018-08-30T00:00:00"/>
    <x v="25"/>
    <n v="13"/>
    <s v="Active"/>
    <s v="Yes"/>
  </r>
  <r>
    <n v="3763"/>
    <s v="FURNISHED 2BR 1BA BY CENTRAL PARK!!"/>
    <n v="1929"/>
    <s v="New York"/>
    <n v="0.79"/>
    <n v="0.61"/>
    <x v="0"/>
    <n v="17"/>
    <x v="0"/>
    <x v="0"/>
    <x v="1"/>
    <s v="No"/>
    <n v="4"/>
    <x v="1"/>
    <n v="199"/>
    <n v="0.03"/>
    <n v="4.2"/>
    <x v="0"/>
    <n v="5"/>
    <s v="No"/>
    <d v="2018-10-09T00:00:00"/>
    <x v="405"/>
    <n v="331"/>
    <s v="Active"/>
    <s v="Yes"/>
  </r>
  <r>
    <n v="3764"/>
    <s v="Room Near Famous Hudson Yards &amp; Time Square - 23B4"/>
    <n v="3544"/>
    <s v="New York"/>
    <n v="0.9"/>
    <n v="0.99"/>
    <x v="0"/>
    <n v="17"/>
    <x v="0"/>
    <x v="0"/>
    <x v="0"/>
    <s v="Yes"/>
    <n v="2"/>
    <x v="0"/>
    <n v="200"/>
    <n v="0.04"/>
    <n v="4.46"/>
    <x v="0"/>
    <n v="13"/>
    <s v="No"/>
    <d v="2018-06-26T00:00:00"/>
    <x v="588"/>
    <n v="365"/>
    <s v="Active"/>
    <s v="Yes"/>
  </r>
  <r>
    <n v="3765"/>
    <s v="Perfect Pied-Ã -Terre"/>
    <n v="1436"/>
    <s v="New York"/>
    <n v="1"/>
    <n v="1"/>
    <x v="1"/>
    <n v="11"/>
    <x v="1"/>
    <x v="8"/>
    <x v="1"/>
    <s v="No"/>
    <n v="3"/>
    <x v="1"/>
    <n v="104"/>
    <n v="0.03"/>
    <n v="5"/>
    <x v="1"/>
    <n v="42"/>
    <s v="No"/>
    <d v="2018-06-26T00:00:00"/>
    <x v="89"/>
    <n v="122"/>
    <s v="Active"/>
    <s v="Yes"/>
  </r>
  <r>
    <n v="3766"/>
    <s v="â™¥â™¥â™¥ Entire House with Backyard &amp; Superfast WiFiâ™¥â™¥â™¥"/>
    <n v="3547"/>
    <s v="New York"/>
    <n v="1"/>
    <n v="1"/>
    <x v="0"/>
    <n v="1"/>
    <x v="4"/>
    <x v="18"/>
    <x v="1"/>
    <s v="No"/>
    <n v="14"/>
    <x v="2"/>
    <n v="190"/>
    <n v="0.03"/>
    <n v="4.43"/>
    <x v="0"/>
    <n v="81"/>
    <s v="No"/>
    <d v="2018-07-02T00:00:00"/>
    <x v="586"/>
    <n v="346"/>
    <s v="Active"/>
    <s v="Yes"/>
  </r>
  <r>
    <n v="3767"/>
    <s v="Tranquil &amp; Economical Room, 10min Walk to Station!"/>
    <n v="3292"/>
    <s v="New York"/>
    <n v="1"/>
    <n v="0.79"/>
    <x v="0"/>
    <n v="26"/>
    <x v="2"/>
    <x v="19"/>
    <x v="0"/>
    <s v="Yes"/>
    <n v="1"/>
    <x v="0"/>
    <n v="35"/>
    <n v="0.03"/>
    <n v="5"/>
    <x v="1"/>
    <n v="5"/>
    <s v="No"/>
    <d v="2018-08-18T00:00:00"/>
    <x v="161"/>
    <n v="338"/>
    <s v="Active"/>
    <s v="No"/>
  </r>
  <r>
    <n v="3768"/>
    <s v="Cozy Unique Upper East/Harlem Bedroom"/>
    <n v="2839"/>
    <s v="Texas"/>
    <n v="1"/>
    <n v="1"/>
    <x v="1"/>
    <n v="19"/>
    <x v="0"/>
    <x v="12"/>
    <x v="0"/>
    <s v="Yes"/>
    <n v="4"/>
    <x v="1"/>
    <n v="95"/>
    <n v="0.03"/>
    <n v="4.7"/>
    <x v="1"/>
    <n v="70"/>
    <s v="No"/>
    <d v="2018-08-12T00:00:00"/>
    <x v="178"/>
    <n v="166"/>
    <s v="Active"/>
    <s v="Yes"/>
  </r>
  <r>
    <n v="3769"/>
    <s v="Organic Bohemian Pad in Brooklyn"/>
    <n v="1956"/>
    <s v="New York"/>
    <n v="0.5"/>
    <n v="0.94"/>
    <x v="1"/>
    <n v="7"/>
    <x v="1"/>
    <x v="3"/>
    <x v="0"/>
    <s v="Yes"/>
    <n v="2"/>
    <x v="0"/>
    <n v="55"/>
    <n v="0.03"/>
    <n v="4.9800000000000004"/>
    <x v="1"/>
    <n v="54"/>
    <s v="No"/>
    <d v="2018-08-13T00:00:00"/>
    <x v="489"/>
    <n v="158"/>
    <s v="Active"/>
    <s v="No"/>
  </r>
  <r>
    <n v="3770"/>
    <s v="Cozy, sunny oasis in the heart of Crown Heights"/>
    <n v="2669"/>
    <s v="New York"/>
    <n v="0"/>
    <n v="0.95"/>
    <x v="0"/>
    <n v="9"/>
    <x v="1"/>
    <x v="16"/>
    <x v="0"/>
    <s v="Yes"/>
    <n v="2"/>
    <x v="0"/>
    <n v="75"/>
    <n v="0.03"/>
    <n v="4.84"/>
    <x v="1"/>
    <n v="32"/>
    <s v="No"/>
    <d v="2018-07-01T00:00:00"/>
    <x v="86"/>
    <n v="90"/>
    <s v="Active"/>
    <s v="No"/>
  </r>
  <r>
    <n v="3771"/>
    <s v="15 minutes to Manhattan, Safe, Clean, Good Price"/>
    <n v="3029"/>
    <s v="New York"/>
    <n v="0.88"/>
    <n v="0.82"/>
    <x v="0"/>
    <n v="26"/>
    <x v="2"/>
    <x v="19"/>
    <x v="0"/>
    <s v="Yes"/>
    <n v="1"/>
    <x v="0"/>
    <n v="28"/>
    <n v="0.03"/>
    <n v="5"/>
    <x v="1"/>
    <n v="4"/>
    <s v="No"/>
    <d v="2018-09-30T00:00:00"/>
    <x v="90"/>
    <n v="1"/>
    <s v="Active"/>
    <s v="No"/>
  </r>
  <r>
    <n v="3772"/>
    <s v="Bright &amp; Sunny Brooklyn 1BDR"/>
    <n v="1847"/>
    <s v="New York"/>
    <n v="1"/>
    <n v="1"/>
    <x v="0"/>
    <n v="11"/>
    <x v="1"/>
    <x v="8"/>
    <x v="1"/>
    <s v="No"/>
    <n v="2"/>
    <x v="0"/>
    <n v="145"/>
    <n v="0.03"/>
    <n v="5"/>
    <x v="1"/>
    <n v="17"/>
    <s v="No"/>
    <d v="2018-07-26T00:00:00"/>
    <x v="111"/>
    <n v="22"/>
    <s v="Active"/>
    <s v="No"/>
  </r>
  <r>
    <n v="3773"/>
    <s v="Comfortable one bedroom apartment"/>
    <n v="2525"/>
    <s v="New York"/>
    <n v="0.2"/>
    <n v="0.68"/>
    <x v="0"/>
    <n v="7"/>
    <x v="1"/>
    <x v="3"/>
    <x v="1"/>
    <s v="No"/>
    <n v="2"/>
    <x v="0"/>
    <n v="100"/>
    <n v="0.03"/>
    <n v="4.5599999999999996"/>
    <x v="1"/>
    <n v="43"/>
    <s v="No"/>
    <d v="2018-07-15T00:00:00"/>
    <x v="77"/>
    <n v="179"/>
    <s v="Active"/>
    <s v="No"/>
  </r>
  <r>
    <n v="3774"/>
    <s v="Cute Room. Manhattan. 20 min train to Time Square!"/>
    <n v="3579"/>
    <s v="New York"/>
    <n v="0.97"/>
    <n v="0.95"/>
    <x v="0"/>
    <n v="16"/>
    <x v="0"/>
    <x v="10"/>
    <x v="0"/>
    <s v="Yes"/>
    <n v="3"/>
    <x v="1"/>
    <n v="37"/>
    <n v="0.03"/>
    <n v="4.78"/>
    <x v="1"/>
    <n v="149"/>
    <s v="No"/>
    <d v="2018-06-28T00:00:00"/>
    <x v="110"/>
    <n v="4"/>
    <s v="Active"/>
    <s v="Yes"/>
  </r>
  <r>
    <n v="3775"/>
    <s v="Master bedroom. 20 min. train to Time Square!"/>
    <n v="3579"/>
    <s v="New York"/>
    <n v="0.97"/>
    <n v="0.95"/>
    <x v="0"/>
    <n v="16"/>
    <x v="0"/>
    <x v="10"/>
    <x v="0"/>
    <s v="Yes"/>
    <n v="4"/>
    <x v="1"/>
    <n v="43"/>
    <n v="0.03"/>
    <n v="4.74"/>
    <x v="1"/>
    <n v="137"/>
    <s v="No"/>
    <d v="2018-07-01T00:00:00"/>
    <x v="283"/>
    <n v="10"/>
    <s v="Active"/>
    <s v="No"/>
  </r>
  <r>
    <n v="3776"/>
    <s v="Tempting Loft in Lovely Neighborhood"/>
    <n v="1878"/>
    <s v="New York"/>
    <n v="1"/>
    <n v="1"/>
    <x v="0"/>
    <n v="7"/>
    <x v="1"/>
    <x v="3"/>
    <x v="1"/>
    <s v="No"/>
    <n v="5"/>
    <x v="1"/>
    <n v="110"/>
    <n v="0.03"/>
    <n v="4.75"/>
    <x v="1"/>
    <n v="4"/>
    <s v="No"/>
    <d v="2018-08-06T00:00:00"/>
    <x v="21"/>
    <n v="7"/>
    <s v="Active"/>
    <s v="No"/>
  </r>
  <r>
    <n v="3777"/>
    <s v="Room w/ Private Entrance-NYC Center-TimesSq - 42D"/>
    <n v="3544"/>
    <s v="New York"/>
    <n v="0.9"/>
    <n v="0.99"/>
    <x v="0"/>
    <n v="17"/>
    <x v="0"/>
    <x v="0"/>
    <x v="0"/>
    <s v="Yes"/>
    <n v="2"/>
    <x v="0"/>
    <n v="150"/>
    <n v="0.03"/>
    <n v="4.3"/>
    <x v="0"/>
    <n v="10"/>
    <s v="No"/>
    <d v="2018-07-11T00:00:00"/>
    <x v="24"/>
    <n v="365"/>
    <s v="Active"/>
    <s v="Yes"/>
  </r>
  <r>
    <n v="3778"/>
    <s v="Bedroom New York City Center | Book It Now! - 23B2"/>
    <n v="3544"/>
    <s v="New York"/>
    <n v="0.9"/>
    <n v="0.99"/>
    <x v="0"/>
    <n v="17"/>
    <x v="0"/>
    <x v="0"/>
    <x v="0"/>
    <s v="Yes"/>
    <n v="2"/>
    <x v="0"/>
    <n v="200"/>
    <n v="0.04"/>
    <n v="4.29"/>
    <x v="0"/>
    <n v="14"/>
    <s v="No"/>
    <d v="2018-08-15T00:00:00"/>
    <x v="409"/>
    <n v="365"/>
    <s v="Active"/>
    <s v="Yes"/>
  </r>
  <r>
    <n v="3779"/>
    <s v="Private cozy Room near Central Park &amp; Museum Mile"/>
    <n v="2475"/>
    <s v="Ontario"/>
    <n v="1"/>
    <n v="1"/>
    <x v="1"/>
    <n v="19"/>
    <x v="0"/>
    <x v="12"/>
    <x v="0"/>
    <s v="Yes"/>
    <n v="2"/>
    <x v="0"/>
    <n v="70"/>
    <n v="0.03"/>
    <n v="4.9800000000000004"/>
    <x v="1"/>
    <n v="66"/>
    <s v="No"/>
    <d v="2018-07-05T00:00:00"/>
    <x v="235"/>
    <n v="0"/>
    <s v="Inactive"/>
    <s v="No"/>
  </r>
  <r>
    <n v="3780"/>
    <s v="Super Nice, Quiet Modern 1 Bedroom in Chelsea"/>
    <n v="2487"/>
    <s v="New York"/>
    <n v="0.8"/>
    <n v="0.99"/>
    <x v="0"/>
    <n v="13"/>
    <x v="0"/>
    <x v="7"/>
    <x v="1"/>
    <s v="No"/>
    <n v="3"/>
    <x v="1"/>
    <n v="197"/>
    <n v="0.03"/>
    <n v="4.67"/>
    <x v="1"/>
    <n v="57"/>
    <s v="No"/>
    <d v="2018-07-21T00:00:00"/>
    <x v="207"/>
    <n v="166"/>
    <s v="Active"/>
    <s v="Yes"/>
  </r>
  <r>
    <n v="3781"/>
    <s v="SuperHost 1 block to  Times Square NYC City Center"/>
    <n v="3112"/>
    <s v="New York"/>
    <n v="0.9"/>
    <n v="0.97"/>
    <x v="0"/>
    <n v="17"/>
    <x v="0"/>
    <x v="0"/>
    <x v="0"/>
    <s v="Yes"/>
    <n v="2"/>
    <x v="0"/>
    <n v="54"/>
    <n v="0.03"/>
    <n v="4.9000000000000004"/>
    <x v="1"/>
    <n v="94"/>
    <s v="No"/>
    <d v="2018-07-01T00:00:00"/>
    <x v="29"/>
    <n v="346"/>
    <s v="Active"/>
    <s v="Yes"/>
  </r>
  <r>
    <n v="3782"/>
    <s v="Room w/ Private Entrance-Hudson Yards NYC - 52E"/>
    <n v="3544"/>
    <s v="New York"/>
    <n v="0.9"/>
    <n v="0.99"/>
    <x v="0"/>
    <n v="17"/>
    <x v="0"/>
    <x v="0"/>
    <x v="0"/>
    <s v="Yes"/>
    <n v="2"/>
    <x v="0"/>
    <n v="75"/>
    <n v="0.03"/>
    <n v="4.33"/>
    <x v="0"/>
    <n v="6"/>
    <s v="No"/>
    <d v="2018-08-02T00:00:00"/>
    <x v="21"/>
    <n v="365"/>
    <s v="Active"/>
    <s v="Yes"/>
  </r>
  <r>
    <n v="3783"/>
    <s v="Brooklyn Home with a View"/>
    <n v="3264"/>
    <s v="New York"/>
    <n v="0.92"/>
    <n v="0.85"/>
    <x v="0"/>
    <n v="7"/>
    <x v="1"/>
    <x v="3"/>
    <x v="1"/>
    <s v="No"/>
    <n v="4"/>
    <x v="1"/>
    <n v="140"/>
    <n v="0.03"/>
    <n v="5"/>
    <x v="1"/>
    <n v="3"/>
    <s v="No"/>
    <d v="2020-07-06T00:00:00"/>
    <x v="161"/>
    <n v="77"/>
    <s v="Active"/>
    <s v="No"/>
  </r>
  <r>
    <n v="3784"/>
    <s v="Private Bedroom 5min From Times Square NYC - 53E4"/>
    <n v="3544"/>
    <s v="New York"/>
    <n v="0.9"/>
    <n v="0.99"/>
    <x v="0"/>
    <n v="17"/>
    <x v="0"/>
    <x v="0"/>
    <x v="0"/>
    <s v="Yes"/>
    <n v="2"/>
    <x v="0"/>
    <n v="150"/>
    <n v="0.03"/>
    <n v="4"/>
    <x v="0"/>
    <n v="4"/>
    <s v="No"/>
    <d v="2019-04-02T00:00:00"/>
    <x v="390"/>
    <n v="361"/>
    <s v="Active"/>
    <s v="Yes"/>
  </r>
  <r>
    <n v="3785"/>
    <s v="Sunny Private Room Near NYC City Center - 41D3"/>
    <n v="3544"/>
    <s v="New York"/>
    <n v="0.9"/>
    <n v="0.99"/>
    <x v="0"/>
    <n v="17"/>
    <x v="0"/>
    <x v="0"/>
    <x v="0"/>
    <s v="Yes"/>
    <n v="2"/>
    <x v="0"/>
    <n v="150"/>
    <n v="0.03"/>
    <n v="4.54"/>
    <x v="1"/>
    <n v="13"/>
    <s v="No"/>
    <d v="2018-11-16T00:00:00"/>
    <x v="379"/>
    <n v="365"/>
    <s v="Active"/>
    <s v="Yes"/>
  </r>
  <r>
    <n v="3786"/>
    <s v="Magic Waters - Brooklyn Refuge"/>
    <n v="1172"/>
    <s v="New York"/>
    <n v="1"/>
    <n v="1"/>
    <x v="1"/>
    <n v="7"/>
    <x v="1"/>
    <x v="3"/>
    <x v="1"/>
    <s v="No"/>
    <n v="12"/>
    <x v="2"/>
    <n v="345"/>
    <n v="0.04"/>
    <n v="4.91"/>
    <x v="1"/>
    <n v="35"/>
    <s v="No"/>
    <d v="2018-07-30T00:00:00"/>
    <x v="190"/>
    <n v="327"/>
    <s v="Active"/>
    <s v="No"/>
  </r>
  <r>
    <n v="3787"/>
    <s v="Sunny Room in Brooklyn 2"/>
    <n v="2290"/>
    <s v="New York"/>
    <n v="0.75"/>
    <n v="0.42"/>
    <x v="0"/>
    <n v="10"/>
    <x v="1"/>
    <x v="17"/>
    <x v="0"/>
    <s v="Yes"/>
    <n v="1"/>
    <x v="0"/>
    <n v="32"/>
    <n v="0.03"/>
    <n v="4.8899999999999997"/>
    <x v="1"/>
    <n v="9"/>
    <s v="No"/>
    <d v="2018-07-07T00:00:00"/>
    <x v="22"/>
    <n v="358"/>
    <s v="Active"/>
    <s v="No"/>
  </r>
  <r>
    <n v="3788"/>
    <s v="Prime Location! The Mid/Upper East side Grey Room"/>
    <n v="3447"/>
    <s v="New York"/>
    <n v="1"/>
    <n v="0.99"/>
    <x v="0"/>
    <n v="19"/>
    <x v="0"/>
    <x v="12"/>
    <x v="0"/>
    <s v="Yes"/>
    <n v="1"/>
    <x v="0"/>
    <n v="90"/>
    <n v="0.03"/>
    <n v="4.82"/>
    <x v="1"/>
    <n v="123"/>
    <s v="Yes"/>
    <d v="2018-07-23T00:00:00"/>
    <x v="566"/>
    <n v="0"/>
    <s v="Inactive"/>
    <s v="Yes"/>
  </r>
  <r>
    <n v="3789"/>
    <s v="Sunny &amp; colorful room in Bushwick"/>
    <n v="1744"/>
    <s v="New York"/>
    <n v="1"/>
    <n v="1"/>
    <x v="1"/>
    <n v="8"/>
    <x v="1"/>
    <x v="11"/>
    <x v="0"/>
    <s v="Yes"/>
    <n v="2"/>
    <x v="0"/>
    <n v="45"/>
    <n v="0.03"/>
    <n v="5"/>
    <x v="1"/>
    <n v="85"/>
    <s v="No"/>
    <d v="2018-07-22T00:00:00"/>
    <x v="319"/>
    <n v="91"/>
    <s v="Active"/>
    <s v="No"/>
  </r>
  <r>
    <n v="3790"/>
    <s v="Best Location Private Room City Center NYC - 63F4"/>
    <n v="3544"/>
    <s v="New York"/>
    <n v="0.9"/>
    <n v="0.99"/>
    <x v="0"/>
    <n v="17"/>
    <x v="0"/>
    <x v="0"/>
    <x v="0"/>
    <s v="Yes"/>
    <n v="2"/>
    <x v="0"/>
    <n v="110"/>
    <n v="0.03"/>
    <n v="4.45"/>
    <x v="0"/>
    <n v="11"/>
    <s v="No"/>
    <d v="2018-11-03T00:00:00"/>
    <x v="304"/>
    <n v="365"/>
    <s v="Active"/>
    <s v="Yes"/>
  </r>
  <r>
    <n v="3791"/>
    <s v="Bright, Large Loft in the Heart of Wburg"/>
    <n v="2240"/>
    <s v="Florida"/>
    <n v="1"/>
    <n v="0.39"/>
    <x v="0"/>
    <n v="12"/>
    <x v="1"/>
    <x v="9"/>
    <x v="1"/>
    <s v="No"/>
    <n v="2"/>
    <x v="0"/>
    <n v="243"/>
    <n v="0.04"/>
    <n v="5"/>
    <x v="1"/>
    <n v="9"/>
    <s v="No"/>
    <d v="2018-07-01T00:00:00"/>
    <x v="714"/>
    <n v="179"/>
    <s v="Active"/>
    <s v="No"/>
  </r>
  <r>
    <n v="3792"/>
    <s v="CLOSE TO EVERYWHERE IN NYC !"/>
    <n v="3415"/>
    <s v="New York"/>
    <n v="1"/>
    <n v="1"/>
    <x v="0"/>
    <n v="21"/>
    <x v="2"/>
    <x v="13"/>
    <x v="0"/>
    <s v="Yes"/>
    <n v="4"/>
    <x v="1"/>
    <n v="49"/>
    <n v="0.03"/>
    <n v="4.75"/>
    <x v="1"/>
    <n v="55"/>
    <s v="No"/>
    <d v="2018-07-20T00:00:00"/>
    <x v="119"/>
    <n v="363"/>
    <s v="Active"/>
    <s v="Yes"/>
  </r>
  <r>
    <n v="3793"/>
    <s v="Luxury Williamsburg townhouse with backyard"/>
    <n v="1165"/>
    <s v="New York"/>
    <n v="0.9"/>
    <n v="0.94"/>
    <x v="0"/>
    <n v="12"/>
    <x v="1"/>
    <x v="9"/>
    <x v="0"/>
    <s v="Yes"/>
    <n v="2"/>
    <x v="0"/>
    <n v="70"/>
    <n v="0.03"/>
    <n v="4.6399999999999997"/>
    <x v="1"/>
    <n v="14"/>
    <s v="No"/>
    <d v="2018-07-11T00:00:00"/>
    <x v="187"/>
    <n v="7"/>
    <s v="Active"/>
    <s v="Yes"/>
  </r>
  <r>
    <n v="3794"/>
    <s v="A luxury + healthy home, roof garden &amp; NYC views"/>
    <n v="3425"/>
    <s v="New York"/>
    <n v="1"/>
    <n v="0.81"/>
    <x v="0"/>
    <n v="11"/>
    <x v="1"/>
    <x v="8"/>
    <x v="0"/>
    <s v="Yes"/>
    <n v="2"/>
    <x v="0"/>
    <n v="50"/>
    <n v="0.03"/>
    <n v="4.57"/>
    <x v="1"/>
    <n v="7"/>
    <s v="No"/>
    <d v="2020-01-02T00:00:00"/>
    <x v="2"/>
    <n v="235"/>
    <s v="Active"/>
    <s v="Yes"/>
  </r>
  <r>
    <n v="3795"/>
    <s v="Beautiful, Modern &amp; Bright Apt in the East Village"/>
    <n v="1619"/>
    <s v="Florida"/>
    <n v="0.75"/>
    <n v="1"/>
    <x v="0"/>
    <n v="15"/>
    <x v="0"/>
    <x v="4"/>
    <x v="0"/>
    <s v="Yes"/>
    <n v="2"/>
    <x v="0"/>
    <n v="123"/>
    <n v="0.03"/>
    <n v="4.8099999999999996"/>
    <x v="1"/>
    <n v="52"/>
    <s v="No"/>
    <d v="2018-08-20T00:00:00"/>
    <x v="8"/>
    <n v="292"/>
    <s v="Active"/>
    <s v="Yes"/>
  </r>
  <r>
    <n v="3796"/>
    <s v="New Luxury Building in the heart of Manhattan"/>
    <n v="1525"/>
    <s v="New York"/>
    <n v="0.75"/>
    <n v="0.73"/>
    <x v="0"/>
    <n v="17"/>
    <x v="0"/>
    <x v="0"/>
    <x v="1"/>
    <s v="No"/>
    <n v="4"/>
    <x v="1"/>
    <n v="350"/>
    <n v="0.04"/>
    <n v="5"/>
    <x v="1"/>
    <n v="5"/>
    <s v="No"/>
    <d v="2018-09-25T00:00:00"/>
    <x v="118"/>
    <n v="148"/>
    <s v="Active"/>
    <s v="No"/>
  </r>
  <r>
    <n v="3797"/>
    <s v="179st Hub Master Bedroom w/ balcony"/>
    <n v="1882"/>
    <s v="Quindio"/>
    <n v="1"/>
    <n v="0.91"/>
    <x v="1"/>
    <n v="23"/>
    <x v="2"/>
    <x v="6"/>
    <x v="0"/>
    <s v="Yes"/>
    <n v="4"/>
    <x v="1"/>
    <n v="49"/>
    <n v="0.03"/>
    <n v="5"/>
    <x v="1"/>
    <n v="4"/>
    <s v="No"/>
    <d v="2018-07-23T00:00:00"/>
    <x v="375"/>
    <n v="0"/>
    <s v="Inactive"/>
    <s v="Yes"/>
  </r>
  <r>
    <n v="3798"/>
    <s v="*Clean, Sanitized Cozy Private Room Blazin' WiFi*"/>
    <n v="3547"/>
    <s v="New York"/>
    <n v="1"/>
    <n v="1"/>
    <x v="0"/>
    <n v="1"/>
    <x v="4"/>
    <x v="18"/>
    <x v="0"/>
    <s v="Yes"/>
    <n v="2"/>
    <x v="0"/>
    <n v="39"/>
    <n v="0.03"/>
    <n v="4.9800000000000004"/>
    <x v="1"/>
    <n v="51"/>
    <s v="No"/>
    <d v="2018-07-22T00:00:00"/>
    <x v="110"/>
    <n v="0"/>
    <s v="Inactive"/>
    <s v="Yes"/>
  </r>
  <r>
    <n v="3799"/>
    <s v="Sanitized NYC Private Room/Bath, Late Check-In OK"/>
    <n v="3547"/>
    <s v="New York"/>
    <n v="1"/>
    <n v="1"/>
    <x v="0"/>
    <n v="1"/>
    <x v="4"/>
    <x v="18"/>
    <x v="0"/>
    <s v="Yes"/>
    <n v="2"/>
    <x v="0"/>
    <n v="123"/>
    <n v="0.03"/>
    <n v="4.9800000000000004"/>
    <x v="1"/>
    <n v="61"/>
    <s v="No"/>
    <d v="2018-09-03T00:00:00"/>
    <x v="157"/>
    <n v="1"/>
    <s v="Active"/>
    <s v="Yes"/>
  </r>
  <r>
    <n v="3800"/>
    <s v="Peace and Quiet in a Large, Sunlit Brooklyn Home"/>
    <n v="550"/>
    <s v="New York"/>
    <n v="1"/>
    <n v="0.8"/>
    <x v="1"/>
    <n v="11"/>
    <x v="1"/>
    <x v="8"/>
    <x v="1"/>
    <s v="No"/>
    <n v="2"/>
    <x v="0"/>
    <n v="195"/>
    <n v="0.03"/>
    <n v="5"/>
    <x v="1"/>
    <n v="15"/>
    <s v="No"/>
    <d v="2018-07-28T00:00:00"/>
    <x v="628"/>
    <n v="0"/>
    <s v="Inactive"/>
    <s v="Yes"/>
  </r>
  <r>
    <n v="3801"/>
    <s v="2 Stops from Manhattan in Trendy LIC"/>
    <n v="3393"/>
    <s v="New York"/>
    <n v="1"/>
    <n v="1"/>
    <x v="1"/>
    <n v="24"/>
    <x v="2"/>
    <x v="5"/>
    <x v="1"/>
    <s v="No"/>
    <n v="7"/>
    <x v="2"/>
    <n v="240"/>
    <n v="0.04"/>
    <n v="4.9800000000000004"/>
    <x v="1"/>
    <n v="53"/>
    <s v="No"/>
    <d v="2018-07-19T00:00:00"/>
    <x v="75"/>
    <n v="164"/>
    <s v="Active"/>
    <s v="Yes"/>
  </r>
  <r>
    <n v="3802"/>
    <s v="== Modern, A/C, Easy Check-in / Book Instantly =="/>
    <n v="3547"/>
    <s v="New York"/>
    <n v="1"/>
    <n v="1"/>
    <x v="0"/>
    <n v="1"/>
    <x v="4"/>
    <x v="18"/>
    <x v="0"/>
    <s v="Yes"/>
    <n v="2"/>
    <x v="0"/>
    <n v="42"/>
    <n v="0.03"/>
    <n v="4.9800000000000004"/>
    <x v="1"/>
    <n v="59"/>
    <s v="No"/>
    <d v="2018-07-22T00:00:00"/>
    <x v="13"/>
    <n v="0"/>
    <s v="Inactive"/>
    <s v="Yes"/>
  </r>
  <r>
    <n v="3803"/>
    <s v="â¤ï¸ Sanitized, Clean Room - Late Self Check-In  â¤ï¸"/>
    <n v="3547"/>
    <s v="New York"/>
    <n v="1"/>
    <n v="1"/>
    <x v="0"/>
    <n v="1"/>
    <x v="4"/>
    <x v="18"/>
    <x v="0"/>
    <s v="Yes"/>
    <n v="7"/>
    <x v="2"/>
    <n v="45"/>
    <n v="0.03"/>
    <n v="4.97"/>
    <x v="1"/>
    <n v="63"/>
    <s v="No"/>
    <d v="2018-07-22T00:00:00"/>
    <x v="66"/>
    <n v="0"/>
    <s v="Inactive"/>
    <s v="Yes"/>
  </r>
  <r>
    <n v="3804"/>
    <s v="Luxury East Village Penthouse With Private Deck"/>
    <n v="192"/>
    <s v="New York"/>
    <n v="1"/>
    <n v="0.9"/>
    <x v="0"/>
    <n v="15"/>
    <x v="0"/>
    <x v="4"/>
    <x v="1"/>
    <s v="No"/>
    <n v="2"/>
    <x v="0"/>
    <n v="199"/>
    <n v="0.03"/>
    <n v="4.8099999999999996"/>
    <x v="1"/>
    <n v="21"/>
    <s v="No"/>
    <d v="2018-08-05T00:00:00"/>
    <x v="23"/>
    <n v="0"/>
    <s v="Inactive"/>
    <s v="No"/>
  </r>
  <r>
    <n v="3805"/>
    <s v="2 Bedroom in 1897 Landmarked house"/>
    <n v="1678"/>
    <s v="New York"/>
    <n v="1"/>
    <n v="0.86"/>
    <x v="1"/>
    <n v="9"/>
    <x v="1"/>
    <x v="16"/>
    <x v="1"/>
    <s v="No"/>
    <n v="4"/>
    <x v="1"/>
    <n v="113"/>
    <n v="0.03"/>
    <n v="4.91"/>
    <x v="1"/>
    <n v="58"/>
    <s v="No"/>
    <d v="2018-08-13T00:00:00"/>
    <x v="271"/>
    <n v="120"/>
    <s v="Active"/>
    <s v="No"/>
  </r>
  <r>
    <n v="3806"/>
    <s v="Prime Bushwick - 10 min to city - Superhost"/>
    <n v="1677"/>
    <s v="New York"/>
    <n v="1"/>
    <n v="0.97"/>
    <x v="1"/>
    <n v="8"/>
    <x v="1"/>
    <x v="11"/>
    <x v="0"/>
    <s v="Yes"/>
    <n v="3"/>
    <x v="1"/>
    <n v="84"/>
    <n v="0.03"/>
    <n v="4.82"/>
    <x v="1"/>
    <n v="73"/>
    <s v="No"/>
    <d v="2018-07-07T00:00:00"/>
    <x v="326"/>
    <n v="365"/>
    <s v="Active"/>
    <s v="No"/>
  </r>
  <r>
    <n v="3807"/>
    <s v="PERFECTLY LOCATED PRIVATE APARTMENT - AFFORDABLE"/>
    <n v="3588"/>
    <s v="New York"/>
    <n v="0"/>
    <n v="1"/>
    <x v="0"/>
    <n v="16"/>
    <x v="0"/>
    <x v="10"/>
    <x v="1"/>
    <s v="No"/>
    <n v="2"/>
    <x v="0"/>
    <n v="125"/>
    <n v="0.03"/>
    <n v="4.63"/>
    <x v="1"/>
    <n v="83"/>
    <s v="No"/>
    <d v="2018-07-18T00:00:00"/>
    <x v="8"/>
    <n v="150"/>
    <s v="Active"/>
    <s v="Yes"/>
  </r>
  <r>
    <n v="3808"/>
    <s v="Close to everywhere in NY!! Cerca de todo en NY!!"/>
    <n v="3415"/>
    <s v="New York"/>
    <n v="1"/>
    <n v="1"/>
    <x v="0"/>
    <n v="21"/>
    <x v="2"/>
    <x v="13"/>
    <x v="0"/>
    <s v="Yes"/>
    <n v="2"/>
    <x v="0"/>
    <n v="49"/>
    <n v="0.03"/>
    <n v="4.7300000000000004"/>
    <x v="1"/>
    <n v="40"/>
    <s v="No"/>
    <d v="2018-08-04T00:00:00"/>
    <x v="77"/>
    <n v="364"/>
    <s v="Active"/>
    <s v="Yes"/>
  </r>
  <r>
    <n v="3809"/>
    <s v="Extra Large appartment in the heart of Manhattan"/>
    <n v="2657"/>
    <s v="New York"/>
    <n v="0.8"/>
    <n v="0.76"/>
    <x v="0"/>
    <n v="16"/>
    <x v="0"/>
    <x v="10"/>
    <x v="1"/>
    <s v="No"/>
    <n v="8"/>
    <x v="2"/>
    <n v="300"/>
    <n v="0.04"/>
    <n v="4.3"/>
    <x v="0"/>
    <n v="27"/>
    <s v="No"/>
    <d v="2018-07-23T00:00:00"/>
    <x v="354"/>
    <n v="364"/>
    <s v="Active"/>
    <s v="No"/>
  </r>
  <r>
    <n v="3810"/>
    <s v="Very close to Manhattan!!! Muy cerca de Manhattan"/>
    <n v="3415"/>
    <s v="New York"/>
    <n v="1"/>
    <n v="1"/>
    <x v="0"/>
    <n v="21"/>
    <x v="2"/>
    <x v="13"/>
    <x v="0"/>
    <s v="Yes"/>
    <n v="2"/>
    <x v="0"/>
    <n v="49"/>
    <n v="0.03"/>
    <n v="4.8099999999999996"/>
    <x v="1"/>
    <n v="47"/>
    <s v="No"/>
    <d v="2018-07-30T00:00:00"/>
    <x v="465"/>
    <n v="364"/>
    <s v="Active"/>
    <s v="Yes"/>
  </r>
  <r>
    <n v="3811"/>
    <s v="2  PRIVATE  ROOMS IN A  SPACIOUS APPARTEMENT"/>
    <n v="2657"/>
    <s v="New York"/>
    <n v="0.8"/>
    <n v="0.76"/>
    <x v="0"/>
    <n v="16"/>
    <x v="0"/>
    <x v="10"/>
    <x v="0"/>
    <s v="Yes"/>
    <n v="4"/>
    <x v="1"/>
    <n v="200"/>
    <n v="0.04"/>
    <n v="4.75"/>
    <x v="1"/>
    <n v="4"/>
    <s v="No"/>
    <d v="2018-07-29T00:00:00"/>
    <x v="709"/>
    <n v="364"/>
    <s v="Active"/>
    <s v="No"/>
  </r>
  <r>
    <n v="3812"/>
    <s v="Cozy Room Great Price in Bushwick Bklyn! (Suite 2)"/>
    <n v="2462"/>
    <s v="New York"/>
    <n v="1"/>
    <n v="0.99"/>
    <x v="0"/>
    <n v="8"/>
    <x v="1"/>
    <x v="11"/>
    <x v="0"/>
    <s v="Yes"/>
    <n v="2"/>
    <x v="0"/>
    <n v="50"/>
    <n v="0.03"/>
    <n v="4.83"/>
    <x v="1"/>
    <n v="71"/>
    <s v="No"/>
    <d v="2018-08-21T00:00:00"/>
    <x v="226"/>
    <n v="12"/>
    <s v="Active"/>
    <s v="Yes"/>
  </r>
  <r>
    <n v="3813"/>
    <s v="Amazing Location New York City Center Room! - 41D2"/>
    <n v="3544"/>
    <s v="New York"/>
    <n v="0.9"/>
    <n v="0.99"/>
    <x v="0"/>
    <n v="13"/>
    <x v="0"/>
    <x v="7"/>
    <x v="0"/>
    <s v="Yes"/>
    <n v="2"/>
    <x v="0"/>
    <n v="150"/>
    <n v="0.03"/>
    <n v="4.24"/>
    <x v="0"/>
    <n v="17"/>
    <s v="No"/>
    <d v="2018-08-12T00:00:00"/>
    <x v="179"/>
    <n v="363"/>
    <s v="Active"/>
    <s v="Yes"/>
  </r>
  <r>
    <n v="3814"/>
    <s v="NYC Bedroom Instant Book Near Times Square! - 31C4"/>
    <n v="3544"/>
    <s v="New York"/>
    <n v="0.9"/>
    <n v="0.99"/>
    <x v="0"/>
    <n v="17"/>
    <x v="0"/>
    <x v="0"/>
    <x v="0"/>
    <s v="Yes"/>
    <n v="2"/>
    <x v="0"/>
    <n v="75"/>
    <n v="0.03"/>
    <n v="4.83"/>
    <x v="1"/>
    <n v="6"/>
    <s v="No"/>
    <d v="2018-08-31T00:00:00"/>
    <x v="258"/>
    <n v="362"/>
    <s v="Active"/>
    <s v="Yes"/>
  </r>
  <r>
    <n v="3815"/>
    <s v="Bedroom In The Center Of Hudson Yards Area! - 21B2"/>
    <n v="3544"/>
    <s v="New York"/>
    <n v="0.9"/>
    <n v="0.99"/>
    <x v="0"/>
    <n v="17"/>
    <x v="0"/>
    <x v="0"/>
    <x v="0"/>
    <s v="Yes"/>
    <n v="2"/>
    <x v="0"/>
    <n v="150"/>
    <n v="0.03"/>
    <n v="4.1399999999999997"/>
    <x v="0"/>
    <n v="14"/>
    <s v="No"/>
    <d v="2018-08-24T00:00:00"/>
    <x v="21"/>
    <n v="365"/>
    <s v="Active"/>
    <s v="Yes"/>
  </r>
  <r>
    <n v="3816"/>
    <s v="Comfy convenient apt 3 block from Main st Flushing"/>
    <n v="3430"/>
    <s v="New York"/>
    <n v="1"/>
    <n v="1"/>
    <x v="1"/>
    <n v="22"/>
    <x v="2"/>
    <x v="25"/>
    <x v="0"/>
    <s v="Yes"/>
    <n v="3"/>
    <x v="1"/>
    <n v="109"/>
    <n v="0.03"/>
    <n v="5"/>
    <x v="1"/>
    <n v="47"/>
    <s v="No"/>
    <d v="2018-07-13T00:00:00"/>
    <x v="615"/>
    <n v="45"/>
    <s v="Active"/>
    <s v="No"/>
  </r>
  <r>
    <n v="3817"/>
    <s v="Harlem Bliss"/>
    <n v="2153"/>
    <s v="New York"/>
    <n v="0.2"/>
    <n v="0.84"/>
    <x v="0"/>
    <n v="14"/>
    <x v="0"/>
    <x v="2"/>
    <x v="1"/>
    <s v="No"/>
    <n v="4"/>
    <x v="1"/>
    <n v="150"/>
    <n v="0.03"/>
    <n v="4.82"/>
    <x v="1"/>
    <n v="45"/>
    <s v="No"/>
    <d v="2018-07-10T00:00:00"/>
    <x v="70"/>
    <n v="86"/>
    <s v="Active"/>
    <s v="No"/>
  </r>
  <r>
    <n v="3818"/>
    <s v="Modern Bedroom in Townhouse. Close to subway."/>
    <n v="3590"/>
    <s v="New York"/>
    <n v="1"/>
    <n v="1"/>
    <x v="0"/>
    <n v="8"/>
    <x v="1"/>
    <x v="11"/>
    <x v="0"/>
    <s v="Yes"/>
    <n v="2"/>
    <x v="0"/>
    <n v="50"/>
    <n v="0.03"/>
    <n v="4.9000000000000004"/>
    <x v="1"/>
    <n v="104"/>
    <s v="Yes"/>
    <d v="2018-07-16T00:00:00"/>
    <x v="59"/>
    <n v="122"/>
    <s v="Active"/>
    <s v="Yes"/>
  </r>
  <r>
    <n v="3819"/>
    <s v="Private apartment, complimentary parking included."/>
    <n v="3502"/>
    <s v="Florida"/>
    <n v="0.5"/>
    <n v="0.9"/>
    <x v="0"/>
    <n v="22"/>
    <x v="2"/>
    <x v="25"/>
    <x v="1"/>
    <s v="No"/>
    <n v="2"/>
    <x v="0"/>
    <n v="70"/>
    <n v="0.03"/>
    <n v="4.88"/>
    <x v="1"/>
    <n v="65"/>
    <s v="No"/>
    <d v="2018-07-27T00:00:00"/>
    <x v="674"/>
    <n v="88"/>
    <s v="Active"/>
    <s v="Yes"/>
  </r>
  <r>
    <n v="3820"/>
    <s v="$3,200 per month * 2 Bed w/ Washer/Dryer! *"/>
    <n v="1325"/>
    <s v="New York"/>
    <n v="0.8"/>
    <n v="0.73"/>
    <x v="1"/>
    <n v="12"/>
    <x v="1"/>
    <x v="9"/>
    <x v="1"/>
    <s v="No"/>
    <n v="4"/>
    <x v="1"/>
    <n v="107"/>
    <n v="0.03"/>
    <n v="4.84"/>
    <x v="1"/>
    <n v="32"/>
    <s v="No"/>
    <d v="2018-08-29T00:00:00"/>
    <x v="593"/>
    <n v="350"/>
    <s v="Active"/>
    <s v="No"/>
  </r>
  <r>
    <n v="3821"/>
    <s v="Cozy apartment in Astoria / Long Island City"/>
    <n v="3593"/>
    <s v="New York"/>
    <n v="0.7"/>
    <n v="0.86"/>
    <x v="1"/>
    <n v="21"/>
    <x v="2"/>
    <x v="13"/>
    <x v="1"/>
    <s v="No"/>
    <n v="4"/>
    <x v="1"/>
    <n v="126"/>
    <n v="0.03"/>
    <n v="4.99"/>
    <x v="1"/>
    <n v="76"/>
    <s v="No"/>
    <d v="2018-07-15T00:00:00"/>
    <x v="121"/>
    <n v="180"/>
    <s v="Active"/>
    <s v="No"/>
  </r>
  <r>
    <n v="3822"/>
    <s v="Vacant for Months"/>
    <n v="2881"/>
    <s v="New York"/>
    <n v="1"/>
    <n v="1"/>
    <x v="0"/>
    <n v="16"/>
    <x v="0"/>
    <x v="10"/>
    <x v="1"/>
    <s v="No"/>
    <n v="9"/>
    <x v="2"/>
    <n v="299"/>
    <n v="0.04"/>
    <n v="4.71"/>
    <x v="1"/>
    <n v="21"/>
    <s v="No"/>
    <d v="2018-07-18T00:00:00"/>
    <x v="65"/>
    <n v="14"/>
    <s v="Active"/>
    <s v="Yes"/>
  </r>
  <r>
    <n v="3823"/>
    <s v="Private, Bright Bedroom in Heart of Bushwick"/>
    <n v="1472"/>
    <s v="New York"/>
    <n v="1"/>
    <n v="1"/>
    <x v="1"/>
    <n v="8"/>
    <x v="1"/>
    <x v="11"/>
    <x v="0"/>
    <s v="Yes"/>
    <n v="2"/>
    <x v="0"/>
    <n v="58"/>
    <n v="0.03"/>
    <n v="5"/>
    <x v="1"/>
    <n v="29"/>
    <s v="No"/>
    <d v="2018-08-31T00:00:00"/>
    <x v="405"/>
    <n v="178"/>
    <s v="Active"/>
    <s v="Yes"/>
  </r>
  <r>
    <n v="3824"/>
    <s v="20-25 Min To Manhattan King Bed: Garden Apartment"/>
    <n v="806"/>
    <s v="New York"/>
    <n v="0.85"/>
    <n v="0.17"/>
    <x v="0"/>
    <n v="7"/>
    <x v="1"/>
    <x v="3"/>
    <x v="1"/>
    <s v="No"/>
    <n v="4"/>
    <x v="1"/>
    <n v="135"/>
    <n v="0.03"/>
    <n v="5"/>
    <x v="1"/>
    <n v="5"/>
    <s v="No"/>
    <d v="2018-08-26T00:00:00"/>
    <x v="715"/>
    <n v="364"/>
    <s v="Active"/>
    <s v="No"/>
  </r>
  <r>
    <n v="3825"/>
    <s v="Spacious room in gated East Harlem complex"/>
    <n v="1756"/>
    <s v="New York"/>
    <n v="1"/>
    <n v="1"/>
    <x v="0"/>
    <n v="14"/>
    <x v="0"/>
    <x v="2"/>
    <x v="0"/>
    <s v="Yes"/>
    <n v="2"/>
    <x v="0"/>
    <n v="50"/>
    <n v="0.03"/>
    <n v="5"/>
    <x v="1"/>
    <n v="7"/>
    <s v="No"/>
    <d v="2018-07-13T00:00:00"/>
    <x v="716"/>
    <n v="0"/>
    <s v="Inactive"/>
    <s v="Yes"/>
  </r>
  <r>
    <n v="3826"/>
    <s v="Brooklyn Retreat"/>
    <n v="2352"/>
    <s v="New York"/>
    <n v="1"/>
    <n v="1"/>
    <x v="1"/>
    <n v="7"/>
    <x v="1"/>
    <x v="3"/>
    <x v="0"/>
    <s v="Yes"/>
    <n v="2"/>
    <x v="0"/>
    <n v="84"/>
    <n v="0.03"/>
    <n v="4.99"/>
    <x v="1"/>
    <n v="85"/>
    <s v="No"/>
    <d v="2018-07-23T00:00:00"/>
    <x v="75"/>
    <n v="90"/>
    <s v="Active"/>
    <s v="No"/>
  </r>
  <r>
    <n v="3827"/>
    <s v="Safe Private Room In the Heart of The East Village"/>
    <n v="3595"/>
    <s v="New York"/>
    <n v="1"/>
    <n v="0.33"/>
    <x v="1"/>
    <n v="15"/>
    <x v="0"/>
    <x v="4"/>
    <x v="0"/>
    <s v="Yes"/>
    <n v="2"/>
    <x v="0"/>
    <n v="90"/>
    <n v="0.03"/>
    <n v="4.6500000000000004"/>
    <x v="1"/>
    <n v="23"/>
    <s v="No"/>
    <d v="2018-07-13T00:00:00"/>
    <x v="409"/>
    <n v="91"/>
    <s v="Active"/>
    <s v="No"/>
  </r>
  <r>
    <n v="3828"/>
    <s v="Private Room Near Center Of Manhattan NYC! - 12AL"/>
    <n v="3544"/>
    <s v="New York"/>
    <n v="0.9"/>
    <n v="0.99"/>
    <x v="0"/>
    <n v="17"/>
    <x v="0"/>
    <x v="0"/>
    <x v="0"/>
    <s v="Yes"/>
    <n v="2"/>
    <x v="0"/>
    <n v="150"/>
    <n v="0.03"/>
    <n v="4.4400000000000004"/>
    <x v="0"/>
    <n v="25"/>
    <s v="No"/>
    <d v="2018-07-28T00:00:00"/>
    <x v="18"/>
    <n v="365"/>
    <s v="Active"/>
    <s v="Yes"/>
  </r>
  <r>
    <n v="3829"/>
    <s v="Sunny Top Floor Victorian"/>
    <n v="299"/>
    <s v="New York"/>
    <n v="1"/>
    <n v="0.97"/>
    <x v="1"/>
    <n v="9"/>
    <x v="1"/>
    <x v="16"/>
    <x v="1"/>
    <s v="No"/>
    <n v="2"/>
    <x v="0"/>
    <n v="125"/>
    <n v="0.03"/>
    <n v="4.8899999999999997"/>
    <x v="1"/>
    <n v="19"/>
    <s v="No"/>
    <d v="2018-08-28T00:00:00"/>
    <x v="393"/>
    <n v="364"/>
    <s v="Active"/>
    <s v="No"/>
  </r>
  <r>
    <n v="3830"/>
    <s v="New Amazing Modern Apartment w/ Backyard"/>
    <n v="1555"/>
    <s v="New York"/>
    <n v="0.5"/>
    <n v="0.97"/>
    <x v="0"/>
    <n v="9"/>
    <x v="1"/>
    <x v="16"/>
    <x v="1"/>
    <s v="No"/>
    <n v="4"/>
    <x v="1"/>
    <n v="115"/>
    <n v="0.03"/>
    <n v="4.8899999999999997"/>
    <x v="1"/>
    <n v="35"/>
    <s v="No"/>
    <d v="2018-07-21T00:00:00"/>
    <x v="70"/>
    <n v="320"/>
    <s v="Active"/>
    <s v="No"/>
  </r>
  <r>
    <n v="3831"/>
    <s v="The Unique Home in New York City"/>
    <n v="2888"/>
    <s v="New York"/>
    <n v="1"/>
    <n v="0.99"/>
    <x v="1"/>
    <n v="8"/>
    <x v="1"/>
    <x v="11"/>
    <x v="1"/>
    <s v="No"/>
    <n v="8"/>
    <x v="2"/>
    <n v="185"/>
    <n v="0.03"/>
    <n v="4.9800000000000004"/>
    <x v="1"/>
    <n v="50"/>
    <s v="No"/>
    <d v="2018-12-31T00:00:00"/>
    <x v="0"/>
    <n v="339"/>
    <s v="Active"/>
    <s v="Yes"/>
  </r>
  <r>
    <n v="3832"/>
    <s v="Bushwick Proper - king master bed private bathroom"/>
    <n v="63"/>
    <s v="New York"/>
    <n v="1"/>
    <n v="1"/>
    <x v="1"/>
    <n v="8"/>
    <x v="1"/>
    <x v="11"/>
    <x v="0"/>
    <s v="Yes"/>
    <n v="2"/>
    <x v="0"/>
    <n v="79"/>
    <n v="0.03"/>
    <n v="5"/>
    <x v="1"/>
    <n v="20"/>
    <s v="No"/>
    <d v="2019-02-10T00:00:00"/>
    <x v="168"/>
    <n v="134"/>
    <s v="Active"/>
    <s v="Yes"/>
  </r>
  <r>
    <n v="3833"/>
    <s v="Simplistic &amp; Modern Apartment In Brooklyn"/>
    <n v="2653"/>
    <s v="New York"/>
    <n v="0.88"/>
    <n v="0.93"/>
    <x v="0"/>
    <n v="9"/>
    <x v="1"/>
    <x v="16"/>
    <x v="1"/>
    <s v="No"/>
    <n v="2"/>
    <x v="0"/>
    <n v="116"/>
    <n v="0.03"/>
    <n v="4.93"/>
    <x v="1"/>
    <n v="43"/>
    <s v="No"/>
    <d v="2018-08-12T00:00:00"/>
    <x v="0"/>
    <n v="61"/>
    <s v="Active"/>
    <s v="Yes"/>
  </r>
  <r>
    <n v="3834"/>
    <s v="Private Single Room near Subwayâ˜…Long Term Discount"/>
    <n v="3597"/>
    <s v="New York"/>
    <n v="0.94"/>
    <n v="0.94"/>
    <x v="0"/>
    <n v="7"/>
    <x v="1"/>
    <x v="3"/>
    <x v="0"/>
    <s v="Yes"/>
    <n v="1"/>
    <x v="0"/>
    <n v="31"/>
    <n v="0.03"/>
    <n v="4.79"/>
    <x v="1"/>
    <n v="38"/>
    <s v="No"/>
    <d v="2018-07-18T00:00:00"/>
    <x v="164"/>
    <n v="62"/>
    <s v="Active"/>
    <s v="No"/>
  </r>
  <r>
    <n v="3835"/>
    <s v="Large/Cozy Two Bedroom In Bedford Stuyvesant"/>
    <n v="2872"/>
    <s v="New York"/>
    <n v="0.5"/>
    <n v="0.91"/>
    <x v="0"/>
    <n v="7"/>
    <x v="1"/>
    <x v="3"/>
    <x v="1"/>
    <s v="No"/>
    <n v="4"/>
    <x v="1"/>
    <n v="123"/>
    <n v="0.03"/>
    <n v="4.7300000000000004"/>
    <x v="1"/>
    <n v="120"/>
    <s v="No"/>
    <d v="2018-08-19T00:00:00"/>
    <x v="13"/>
    <n v="0"/>
    <s v="Inactive"/>
    <s v="No"/>
  </r>
  <r>
    <n v="3836"/>
    <s v="Clean cozy room in Manhattan. 5 min to 135 St"/>
    <n v="3292"/>
    <s v="New York"/>
    <n v="1"/>
    <n v="0.79"/>
    <x v="0"/>
    <n v="16"/>
    <x v="0"/>
    <x v="10"/>
    <x v="0"/>
    <s v="Yes"/>
    <n v="1"/>
    <x v="0"/>
    <n v="29"/>
    <n v="0.03"/>
    <n v="4.83"/>
    <x v="1"/>
    <n v="6"/>
    <s v="No"/>
    <d v="2018-12-24T00:00:00"/>
    <x v="159"/>
    <n v="309"/>
    <s v="Active"/>
    <s v="No"/>
  </r>
  <r>
    <n v="3837"/>
    <s v="Charming Room with 2 Beds+ Laundry in Williamsburg"/>
    <n v="3318"/>
    <s v="New York"/>
    <n v="0.92"/>
    <n v="0.99"/>
    <x v="0"/>
    <n v="12"/>
    <x v="1"/>
    <x v="9"/>
    <x v="0"/>
    <s v="Yes"/>
    <n v="3"/>
    <x v="1"/>
    <n v="40"/>
    <n v="0.03"/>
    <n v="4.54"/>
    <x v="1"/>
    <n v="67"/>
    <s v="No"/>
    <d v="2018-07-27T00:00:00"/>
    <x v="58"/>
    <n v="182"/>
    <s v="Active"/>
    <s v="No"/>
  </r>
  <r>
    <n v="3838"/>
    <s v="Dazzling Room with 2 Beds+ Laundry in Williamsburg"/>
    <n v="3318"/>
    <s v="New York"/>
    <n v="0.92"/>
    <n v="0.99"/>
    <x v="0"/>
    <n v="12"/>
    <x v="1"/>
    <x v="9"/>
    <x v="0"/>
    <s v="Yes"/>
    <n v="3"/>
    <x v="1"/>
    <n v="40"/>
    <n v="0.03"/>
    <n v="4.46"/>
    <x v="0"/>
    <n v="67"/>
    <s v="No"/>
    <d v="2018-07-21T00:00:00"/>
    <x v="140"/>
    <n v="329"/>
    <s v="Active"/>
    <s v="No"/>
  </r>
  <r>
    <n v="3839"/>
    <s v="Staten Island Garden Apartment Near Ferry"/>
    <n v="3586"/>
    <s v="New York"/>
    <n v="1"/>
    <n v="1"/>
    <x v="1"/>
    <n v="28"/>
    <x v="3"/>
    <x v="28"/>
    <x v="1"/>
    <s v="No"/>
    <n v="6"/>
    <x v="2"/>
    <n v="89"/>
    <n v="0.03"/>
    <n v="4.99"/>
    <x v="1"/>
    <n v="91"/>
    <s v="No"/>
    <d v="2018-08-05T00:00:00"/>
    <x v="70"/>
    <n v="113"/>
    <s v="Active"/>
    <s v="Yes"/>
  </r>
  <r>
    <n v="3840"/>
    <s v="Luxury Modern Sunny 1BR  in Prime Williamsburg"/>
    <n v="2159"/>
    <s v="New York"/>
    <n v="0"/>
    <n v="0"/>
    <x v="0"/>
    <n v="12"/>
    <x v="1"/>
    <x v="9"/>
    <x v="1"/>
    <s v="No"/>
    <n v="3"/>
    <x v="1"/>
    <n v="205"/>
    <n v="0.04"/>
    <n v="5"/>
    <x v="1"/>
    <n v="4"/>
    <s v="No"/>
    <d v="2019-09-10T00:00:00"/>
    <x v="227"/>
    <n v="353"/>
    <s v="Active"/>
    <s v="No"/>
  </r>
  <r>
    <n v="3841"/>
    <s v="â˜€Bright BedRoom Center Of New York Cityâ˜€ - 53E1"/>
    <n v="3544"/>
    <s v="New York"/>
    <n v="0.9"/>
    <n v="0.99"/>
    <x v="0"/>
    <n v="17"/>
    <x v="0"/>
    <x v="0"/>
    <x v="0"/>
    <s v="Yes"/>
    <n v="2"/>
    <x v="0"/>
    <n v="150"/>
    <n v="0.03"/>
    <n v="3.71"/>
    <x v="0"/>
    <n v="7"/>
    <s v="No"/>
    <d v="2019-01-02T00:00:00"/>
    <x v="65"/>
    <n v="365"/>
    <s v="Active"/>
    <s v="Yes"/>
  </r>
  <r>
    <n v="3842"/>
    <s v="Great Room Near Times Square &amp; Hudson Yards - 63F1"/>
    <n v="3544"/>
    <s v="New York"/>
    <n v="0.9"/>
    <n v="0.99"/>
    <x v="0"/>
    <n v="17"/>
    <x v="0"/>
    <x v="0"/>
    <x v="0"/>
    <s v="Yes"/>
    <n v="2"/>
    <x v="0"/>
    <n v="110"/>
    <n v="0.03"/>
    <n v="4.1100000000000003"/>
    <x v="0"/>
    <n v="9"/>
    <s v="No"/>
    <d v="2018-12-10T00:00:00"/>
    <x v="251"/>
    <n v="365"/>
    <s v="Active"/>
    <s v="Yes"/>
  </r>
  <r>
    <n v="3843"/>
    <s v="Top Location Private Bedroom â™¥ Heart Of NYC - 43D1"/>
    <n v="3544"/>
    <s v="New York"/>
    <n v="0.9"/>
    <n v="0.99"/>
    <x v="0"/>
    <n v="17"/>
    <x v="0"/>
    <x v="0"/>
    <x v="0"/>
    <s v="Yes"/>
    <n v="2"/>
    <x v="0"/>
    <n v="150"/>
    <n v="0.03"/>
    <n v="4.3099999999999996"/>
    <x v="0"/>
    <n v="13"/>
    <s v="No"/>
    <d v="2018-11-08T00:00:00"/>
    <x v="24"/>
    <n v="365"/>
    <s v="Active"/>
    <s v="Yes"/>
  </r>
  <r>
    <n v="3844"/>
    <s v="NYC X/L Bedroom/Private Bathroom. Long term"/>
    <n v="2563"/>
    <s v="New York"/>
    <n v="1"/>
    <n v="0.79"/>
    <x v="0"/>
    <n v="16"/>
    <x v="0"/>
    <x v="10"/>
    <x v="0"/>
    <s v="Yes"/>
    <n v="3"/>
    <x v="1"/>
    <n v="65"/>
    <n v="0.03"/>
    <n v="4.67"/>
    <x v="1"/>
    <n v="12"/>
    <s v="No"/>
    <d v="2018-08-27T00:00:00"/>
    <x v="102"/>
    <n v="365"/>
    <s v="Active"/>
    <s v="No"/>
  </r>
  <r>
    <n v="3845"/>
    <s v="Cozy Williamsburg room"/>
    <n v="2366"/>
    <s v="New York"/>
    <n v="1"/>
    <n v="0.84"/>
    <x v="0"/>
    <n v="12"/>
    <x v="1"/>
    <x v="9"/>
    <x v="0"/>
    <s v="Yes"/>
    <n v="2"/>
    <x v="0"/>
    <n v="36"/>
    <n v="0.03"/>
    <n v="4.7300000000000004"/>
    <x v="1"/>
    <n v="55"/>
    <s v="No"/>
    <d v="2018-07-28T00:00:00"/>
    <x v="14"/>
    <n v="76"/>
    <s v="Active"/>
    <s v="No"/>
  </r>
  <r>
    <n v="3846"/>
    <s v="Beautiful Bedroom &amp; Bathroom in Brooklyn Oasis"/>
    <n v="1992"/>
    <s v="New York"/>
    <n v="1"/>
    <n v="1"/>
    <x v="0"/>
    <n v="10"/>
    <x v="1"/>
    <x v="17"/>
    <x v="0"/>
    <s v="Yes"/>
    <n v="1"/>
    <x v="0"/>
    <n v="37"/>
    <n v="0.03"/>
    <n v="4.92"/>
    <x v="1"/>
    <n v="51"/>
    <s v="No"/>
    <d v="2018-07-26T00:00:00"/>
    <x v="536"/>
    <n v="85"/>
    <s v="Active"/>
    <s v="Yes"/>
  </r>
  <r>
    <n v="3847"/>
    <s v="Charming room in Chelsea"/>
    <n v="1582"/>
    <s v="New York"/>
    <n v="1"/>
    <n v="1"/>
    <x v="1"/>
    <n v="13"/>
    <x v="0"/>
    <x v="7"/>
    <x v="0"/>
    <s v="Yes"/>
    <n v="2"/>
    <x v="0"/>
    <n v="150"/>
    <n v="0.03"/>
    <n v="4.7300000000000004"/>
    <x v="1"/>
    <n v="52"/>
    <s v="No"/>
    <d v="2018-07-27T00:00:00"/>
    <x v="206"/>
    <n v="349"/>
    <s v="Active"/>
    <s v="Yes"/>
  </r>
  <r>
    <n v="3848"/>
    <s v="3 BEDS -ROOM IN CONVERTED FACTORY LOFT -NEAR METRO"/>
    <n v="2307"/>
    <s v="New York"/>
    <n v="0.61"/>
    <n v="0.99"/>
    <x v="0"/>
    <n v="8"/>
    <x v="1"/>
    <x v="11"/>
    <x v="0"/>
    <s v="Yes"/>
    <n v="4"/>
    <x v="1"/>
    <n v="90"/>
    <n v="0.03"/>
    <n v="4.5"/>
    <x v="1"/>
    <n v="48"/>
    <s v="No"/>
    <d v="2018-08-12T00:00:00"/>
    <x v="226"/>
    <n v="345"/>
    <s v="Active"/>
    <s v="Yes"/>
  </r>
  <r>
    <n v="3849"/>
    <s v="2 BEDS -YOUR ROOM IN CONVERTED FACTORY -NEAR METRO"/>
    <n v="2307"/>
    <s v="New York"/>
    <n v="0.61"/>
    <n v="0.99"/>
    <x v="0"/>
    <n v="8"/>
    <x v="1"/>
    <x v="11"/>
    <x v="0"/>
    <s v="Yes"/>
    <n v="3"/>
    <x v="1"/>
    <n v="40"/>
    <n v="0.03"/>
    <n v="4.49"/>
    <x v="0"/>
    <n v="59"/>
    <s v="No"/>
    <d v="2018-08-06T00:00:00"/>
    <x v="29"/>
    <n v="185"/>
    <s v="Active"/>
    <s v="Yes"/>
  </r>
  <r>
    <n v="3850"/>
    <s v="2 BEDS - INCREDIBLE LOCATION - 1 STOP TO MANHATTAN"/>
    <n v="3187"/>
    <s v="New York"/>
    <n v="0.8"/>
    <n v="0.99"/>
    <x v="0"/>
    <n v="12"/>
    <x v="1"/>
    <x v="9"/>
    <x v="0"/>
    <s v="Yes"/>
    <n v="3"/>
    <x v="1"/>
    <n v="40"/>
    <n v="0.03"/>
    <n v="4.58"/>
    <x v="1"/>
    <n v="81"/>
    <s v="No"/>
    <d v="2018-07-19T00:00:00"/>
    <x v="157"/>
    <n v="150"/>
    <s v="Active"/>
    <s v="Yes"/>
  </r>
  <r>
    <n v="3851"/>
    <s v="Comfort - Cool Hip Place - Close To Music/Art/Food"/>
    <n v="3589"/>
    <s v="New York"/>
    <n v="0.75"/>
    <n v="1"/>
    <x v="0"/>
    <n v="12"/>
    <x v="1"/>
    <x v="9"/>
    <x v="0"/>
    <s v="Yes"/>
    <n v="2"/>
    <x v="0"/>
    <n v="50"/>
    <n v="0.03"/>
    <n v="4.38"/>
    <x v="0"/>
    <n v="50"/>
    <s v="No"/>
    <d v="2018-08-16T00:00:00"/>
    <x v="78"/>
    <n v="192"/>
    <s v="Active"/>
    <s v="Yes"/>
  </r>
  <r>
    <n v="3852"/>
    <s v="Queen Bed 2 guests UWS Manhattan"/>
    <n v="132"/>
    <s v="New York"/>
    <n v="1"/>
    <n v="0.98"/>
    <x v="0"/>
    <n v="16"/>
    <x v="0"/>
    <x v="10"/>
    <x v="0"/>
    <s v="Yes"/>
    <n v="2"/>
    <x v="0"/>
    <n v="55"/>
    <n v="0.03"/>
    <n v="4.6500000000000004"/>
    <x v="1"/>
    <n v="119"/>
    <s v="No"/>
    <d v="2018-07-26T00:00:00"/>
    <x v="14"/>
    <n v="324"/>
    <s v="Active"/>
    <s v="No"/>
  </r>
  <r>
    <n v="3853"/>
    <s v="Multicultural House"/>
    <n v="3600"/>
    <s v="New York"/>
    <n v="1"/>
    <n v="1"/>
    <x v="0"/>
    <n v="2"/>
    <x v="4"/>
    <x v="24"/>
    <x v="1"/>
    <s v="No"/>
    <n v="3"/>
    <x v="1"/>
    <n v="110"/>
    <n v="0.03"/>
    <n v="4.97"/>
    <x v="1"/>
    <n v="60"/>
    <s v="No"/>
    <d v="2018-08-26T00:00:00"/>
    <x v="141"/>
    <n v="364"/>
    <s v="Active"/>
    <s v="No"/>
  </r>
  <r>
    <n v="3854"/>
    <s v="Fully Renovated 3 Bedroom Apartment in Brooklyn"/>
    <n v="563"/>
    <s v="New York"/>
    <n v="1"/>
    <n v="0.99"/>
    <x v="0"/>
    <n v="10"/>
    <x v="1"/>
    <x v="17"/>
    <x v="1"/>
    <s v="No"/>
    <n v="8"/>
    <x v="2"/>
    <n v="150"/>
    <n v="0.03"/>
    <n v="4.75"/>
    <x v="1"/>
    <n v="40"/>
    <s v="No"/>
    <d v="2018-07-29T00:00:00"/>
    <x v="161"/>
    <n v="295"/>
    <s v="Active"/>
    <s v="No"/>
  </r>
  <r>
    <n v="3855"/>
    <s v="Spacious loft-style room in Upper East Side"/>
    <n v="2398"/>
    <s v="New York"/>
    <n v="1"/>
    <n v="0.96"/>
    <x v="1"/>
    <n v="19"/>
    <x v="0"/>
    <x v="12"/>
    <x v="2"/>
    <s v="Yes"/>
    <n v="4"/>
    <x v="1"/>
    <n v="109"/>
    <n v="0.03"/>
    <n v="4.83"/>
    <x v="1"/>
    <n v="66"/>
    <s v="No"/>
    <d v="2018-07-27T00:00:00"/>
    <x v="190"/>
    <n v="71"/>
    <s v="Active"/>
    <s v="No"/>
  </r>
  <r>
    <n v="3856"/>
    <s v="Chez Jesse Vacation Spot - Manhattan Loft"/>
    <n v="769"/>
    <s v="New York"/>
    <n v="0.9"/>
    <n v="0.95"/>
    <x v="1"/>
    <n v="14"/>
    <x v="0"/>
    <x v="2"/>
    <x v="0"/>
    <s v="Yes"/>
    <n v="4"/>
    <x v="1"/>
    <n v="99"/>
    <n v="0.03"/>
    <n v="4.84"/>
    <x v="1"/>
    <n v="55"/>
    <s v="No"/>
    <d v="2018-09-26T00:00:00"/>
    <x v="300"/>
    <n v="15"/>
    <s v="Active"/>
    <s v="No"/>
  </r>
  <r>
    <n v="3857"/>
    <s v="Cozy Master bedroom/private bath."/>
    <n v="3380"/>
    <s v="New York"/>
    <n v="1"/>
    <n v="0.97"/>
    <x v="0"/>
    <n v="23"/>
    <x v="2"/>
    <x v="6"/>
    <x v="0"/>
    <s v="Yes"/>
    <n v="2"/>
    <x v="0"/>
    <n v="90"/>
    <n v="0.03"/>
    <n v="4.67"/>
    <x v="1"/>
    <n v="18"/>
    <s v="No"/>
    <d v="2018-08-19T00:00:00"/>
    <x v="44"/>
    <n v="77"/>
    <s v="Active"/>
    <s v="Yes"/>
  </r>
  <r>
    <n v="3858"/>
    <s v="Private Apt in Classic Brownstone on a Great Block"/>
    <n v="3605"/>
    <s v="New York"/>
    <n v="1"/>
    <n v="1"/>
    <x v="1"/>
    <n v="7"/>
    <x v="1"/>
    <x v="3"/>
    <x v="1"/>
    <s v="No"/>
    <n v="5"/>
    <x v="1"/>
    <n v="110"/>
    <n v="0.03"/>
    <n v="4.9800000000000004"/>
    <x v="1"/>
    <n v="63"/>
    <s v="No"/>
    <d v="2018-09-15T00:00:00"/>
    <x v="156"/>
    <n v="105"/>
    <s v="Active"/>
    <s v="No"/>
  </r>
  <r>
    <n v="3859"/>
    <s v="Heart of Bushwick 2 minutes to the L train"/>
    <n v="1963"/>
    <s v="New York"/>
    <n v="1"/>
    <n v="0.96"/>
    <x v="0"/>
    <n v="8"/>
    <x v="1"/>
    <x v="11"/>
    <x v="0"/>
    <s v="Yes"/>
    <n v="2"/>
    <x v="0"/>
    <n v="50"/>
    <n v="0.03"/>
    <n v="4.74"/>
    <x v="1"/>
    <n v="76"/>
    <s v="No"/>
    <d v="2018-11-05T00:00:00"/>
    <x v="489"/>
    <n v="178"/>
    <s v="Active"/>
    <s v="No"/>
  </r>
  <r>
    <n v="3860"/>
    <s v="Secret Brooklyn Hotel Room - A/C and Private Bath!"/>
    <n v="1137"/>
    <s v="New York"/>
    <n v="1"/>
    <n v="0.86"/>
    <x v="1"/>
    <n v="7"/>
    <x v="1"/>
    <x v="3"/>
    <x v="0"/>
    <s v="Yes"/>
    <n v="2"/>
    <x v="0"/>
    <n v="69"/>
    <n v="0.03"/>
    <n v="4.9800000000000004"/>
    <x v="1"/>
    <n v="46"/>
    <s v="No"/>
    <d v="2018-07-29T00:00:00"/>
    <x v="406"/>
    <n v="90"/>
    <s v="Active"/>
    <s v="No"/>
  </r>
  <r>
    <n v="3861"/>
    <s v="Chelsea Proper"/>
    <n v="1982"/>
    <s v="Colorado"/>
    <n v="1"/>
    <n v="0.38"/>
    <x v="0"/>
    <n v="13"/>
    <x v="0"/>
    <x v="7"/>
    <x v="1"/>
    <s v="No"/>
    <n v="4"/>
    <x v="1"/>
    <n v="113"/>
    <n v="0.03"/>
    <n v="5"/>
    <x v="1"/>
    <n v="7"/>
    <s v="No"/>
    <d v="2019-06-14T00:00:00"/>
    <x v="319"/>
    <n v="146"/>
    <s v="Active"/>
    <s v="No"/>
  </r>
  <r>
    <n v="3862"/>
    <s v="Sunny One bedroom in the heart of the East Village"/>
    <n v="3554"/>
    <s v="New York"/>
    <n v="1"/>
    <n v="1"/>
    <x v="0"/>
    <n v="15"/>
    <x v="0"/>
    <x v="4"/>
    <x v="1"/>
    <s v="No"/>
    <n v="3"/>
    <x v="1"/>
    <n v="150"/>
    <n v="0.03"/>
    <n v="4.32"/>
    <x v="0"/>
    <n v="28"/>
    <s v="No"/>
    <d v="2018-10-03T00:00:00"/>
    <x v="111"/>
    <n v="146"/>
    <s v="Active"/>
    <s v="Yes"/>
  </r>
  <r>
    <n v="3863"/>
    <s v="The Castle 3rd floor Private Apartment"/>
    <n v="3607"/>
    <s v="New York"/>
    <n v="1"/>
    <n v="0.97"/>
    <x v="0"/>
    <n v="22"/>
    <x v="2"/>
    <x v="25"/>
    <x v="1"/>
    <s v="No"/>
    <n v="6"/>
    <x v="2"/>
    <n v="66"/>
    <n v="0.03"/>
    <n v="4.68"/>
    <x v="1"/>
    <n v="34"/>
    <s v="No"/>
    <d v="2018-09-12T00:00:00"/>
    <x v="14"/>
    <n v="252"/>
    <s v="Active"/>
    <s v="No"/>
  </r>
  <r>
    <n v="3864"/>
    <s v="**Newly Listed 2-bedroom gem with private entrance"/>
    <n v="549"/>
    <s v="New York"/>
    <n v="1"/>
    <n v="0.92"/>
    <x v="1"/>
    <n v="8"/>
    <x v="1"/>
    <x v="11"/>
    <x v="1"/>
    <s v="No"/>
    <n v="4"/>
    <x v="1"/>
    <n v="135"/>
    <n v="0.03"/>
    <n v="5"/>
    <x v="1"/>
    <n v="45"/>
    <s v="No"/>
    <d v="2018-12-09T00:00:00"/>
    <x v="54"/>
    <n v="0"/>
    <s v="Inactive"/>
    <s v="Yes"/>
  </r>
  <r>
    <n v="3865"/>
    <s v="Bedroom In Perfect Location NYC City Center - 43D3"/>
    <n v="3544"/>
    <s v="New York"/>
    <n v="0.9"/>
    <n v="0.99"/>
    <x v="0"/>
    <n v="17"/>
    <x v="0"/>
    <x v="0"/>
    <x v="0"/>
    <s v="Yes"/>
    <n v="2"/>
    <x v="0"/>
    <n v="150"/>
    <n v="0.03"/>
    <n v="4.75"/>
    <x v="1"/>
    <n v="4"/>
    <s v="No"/>
    <d v="2019-04-26T00:00:00"/>
    <x v="24"/>
    <n v="365"/>
    <s v="Active"/>
    <s v="Yes"/>
  </r>
  <r>
    <n v="3866"/>
    <s v="SUNNY ROOM WITH 2 BEDS -NEAR 3 METROS WILLIAMSBURG"/>
    <n v="3541"/>
    <s v="New York"/>
    <n v="0.6"/>
    <n v="0.93"/>
    <x v="0"/>
    <n v="12"/>
    <x v="1"/>
    <x v="9"/>
    <x v="0"/>
    <s v="Yes"/>
    <n v="2"/>
    <x v="0"/>
    <n v="40"/>
    <n v="0.03"/>
    <n v="4.41"/>
    <x v="0"/>
    <n v="54"/>
    <s v="No"/>
    <d v="2018-08-27T00:00:00"/>
    <x v="58"/>
    <n v="169"/>
    <s v="Active"/>
    <s v="No"/>
  </r>
  <r>
    <n v="3867"/>
    <s v="Furnished and Finished Basement Entire Place SAFE"/>
    <n v="3189"/>
    <s v="New York"/>
    <n v="1"/>
    <n v="0.99"/>
    <x v="0"/>
    <n v="6"/>
    <x v="4"/>
    <x v="29"/>
    <x v="1"/>
    <s v="No"/>
    <n v="3"/>
    <x v="1"/>
    <n v="62"/>
    <n v="0.03"/>
    <n v="4.91"/>
    <x v="1"/>
    <n v="11"/>
    <s v="No"/>
    <d v="2018-09-07T00:00:00"/>
    <x v="300"/>
    <n v="12"/>
    <s v="Active"/>
    <s v="Yes"/>
  </r>
  <r>
    <n v="3868"/>
    <s v="Huge bedroom in Manhattan"/>
    <n v="2147"/>
    <s v="New York"/>
    <n v="1"/>
    <n v="0.83"/>
    <x v="0"/>
    <n v="16"/>
    <x v="0"/>
    <x v="10"/>
    <x v="0"/>
    <s v="Yes"/>
    <n v="2"/>
    <x v="0"/>
    <n v="85"/>
    <n v="0.03"/>
    <n v="4.8600000000000003"/>
    <x v="1"/>
    <n v="7"/>
    <s v="No"/>
    <d v="2018-10-09T00:00:00"/>
    <x v="32"/>
    <n v="364"/>
    <s v="Active"/>
    <s v="No"/>
  </r>
  <r>
    <n v="3869"/>
    <s v="Modern Apt in Hip Williamsburg"/>
    <n v="2224"/>
    <s v="Pennsylvania"/>
    <n v="1"/>
    <n v="0.85"/>
    <x v="1"/>
    <n v="12"/>
    <x v="1"/>
    <x v="9"/>
    <x v="1"/>
    <s v="No"/>
    <n v="2"/>
    <x v="0"/>
    <n v="100"/>
    <n v="0.03"/>
    <n v="4.8899999999999997"/>
    <x v="1"/>
    <n v="18"/>
    <s v="No"/>
    <d v="2018-08-07T00:00:00"/>
    <x v="657"/>
    <n v="32"/>
    <s v="Active"/>
    <s v="No"/>
  </r>
  <r>
    <n v="3870"/>
    <s v="Beautiful Crown Heights Studio apartment"/>
    <n v="3609"/>
    <s v="New York"/>
    <n v="1"/>
    <n v="0.96"/>
    <x v="0"/>
    <n v="9"/>
    <x v="1"/>
    <x v="16"/>
    <x v="1"/>
    <s v="No"/>
    <n v="3"/>
    <x v="1"/>
    <n v="85"/>
    <n v="0.03"/>
    <n v="4.7300000000000004"/>
    <x v="1"/>
    <n v="86"/>
    <s v="No"/>
    <d v="2018-08-03T00:00:00"/>
    <x v="29"/>
    <n v="364"/>
    <s v="Active"/>
    <s v="Yes"/>
  </r>
  <r>
    <n v="3871"/>
    <s v="QUEEN BED 1 NEAR 3 METROS IN WILLIAMSBURG"/>
    <n v="3541"/>
    <s v="New York"/>
    <n v="0.6"/>
    <n v="0.93"/>
    <x v="0"/>
    <n v="12"/>
    <x v="1"/>
    <x v="9"/>
    <x v="0"/>
    <s v="Yes"/>
    <n v="2"/>
    <x v="0"/>
    <n v="40"/>
    <n v="0.03"/>
    <n v="4.75"/>
    <x v="1"/>
    <n v="68"/>
    <s v="No"/>
    <d v="2018-07-31T00:00:00"/>
    <x v="296"/>
    <n v="138"/>
    <s v="Active"/>
    <s v="No"/>
  </r>
  <r>
    <n v="3872"/>
    <s v="Sunny Spacious Room Near Times Square - 51E2"/>
    <n v="3544"/>
    <s v="New York"/>
    <n v="0.9"/>
    <n v="0.99"/>
    <x v="0"/>
    <n v="17"/>
    <x v="0"/>
    <x v="0"/>
    <x v="0"/>
    <s v="Yes"/>
    <n v="2"/>
    <x v="0"/>
    <n v="75"/>
    <n v="0.03"/>
    <n v="4.62"/>
    <x v="1"/>
    <n v="13"/>
    <s v="No"/>
    <d v="2018-08-04T00:00:00"/>
    <x v="23"/>
    <n v="360"/>
    <s v="Active"/>
    <s v="Yes"/>
  </r>
  <r>
    <n v="3873"/>
    <s v="Private 2BR Bath Full Kitchen Exclusive Parking"/>
    <n v="3174"/>
    <s v="New York"/>
    <n v="1"/>
    <n v="0.98"/>
    <x v="1"/>
    <n v="4"/>
    <x v="4"/>
    <x v="27"/>
    <x v="1"/>
    <s v="No"/>
    <n v="6"/>
    <x v="2"/>
    <n v="132"/>
    <n v="0.03"/>
    <n v="4.92"/>
    <x v="1"/>
    <n v="85"/>
    <s v="No"/>
    <d v="2018-08-05T00:00:00"/>
    <x v="0"/>
    <n v="165"/>
    <s v="Active"/>
    <s v="No"/>
  </r>
  <r>
    <n v="3874"/>
    <s v="Charming and Spacious BK Loft 15 mins to Manhattan"/>
    <n v="837"/>
    <s v="New York"/>
    <n v="0"/>
    <n v="0.97"/>
    <x v="1"/>
    <n v="8"/>
    <x v="1"/>
    <x v="11"/>
    <x v="1"/>
    <s v="No"/>
    <n v="5"/>
    <x v="1"/>
    <n v="155"/>
    <n v="0.03"/>
    <n v="4.92"/>
    <x v="1"/>
    <n v="24"/>
    <s v="No"/>
    <d v="2018-08-11T00:00:00"/>
    <x v="31"/>
    <n v="0"/>
    <s v="Inactive"/>
    <s v="Yes"/>
  </r>
  <r>
    <n v="3875"/>
    <s v="3BR/2.5BTH Modern Brownstone Duplex w Terrace"/>
    <n v="3569"/>
    <s v="New York"/>
    <n v="1"/>
    <n v="1"/>
    <x v="1"/>
    <n v="7"/>
    <x v="1"/>
    <x v="3"/>
    <x v="1"/>
    <s v="No"/>
    <n v="8"/>
    <x v="2"/>
    <n v="246"/>
    <n v="0.04"/>
    <n v="4.83"/>
    <x v="1"/>
    <n v="48"/>
    <s v="No"/>
    <d v="2018-09-29T00:00:00"/>
    <x v="70"/>
    <n v="271"/>
    <s v="Active"/>
    <s v="No"/>
  </r>
  <r>
    <n v="3876"/>
    <s v="Mid-century modern garden oasis"/>
    <n v="1643"/>
    <s v="New York"/>
    <n v="1"/>
    <n v="0.97"/>
    <x v="1"/>
    <n v="9"/>
    <x v="1"/>
    <x v="16"/>
    <x v="1"/>
    <s v="No"/>
    <n v="4"/>
    <x v="1"/>
    <n v="157"/>
    <n v="0.03"/>
    <n v="5"/>
    <x v="1"/>
    <n v="66"/>
    <s v="No"/>
    <d v="2018-08-14T00:00:00"/>
    <x v="287"/>
    <n v="77"/>
    <s v="Active"/>
    <s v="No"/>
  </r>
  <r>
    <n v="3877"/>
    <s v="Mint room w/attached bath in center of Flushing"/>
    <n v="3611"/>
    <s v="New York"/>
    <n v="1"/>
    <n v="1"/>
    <x v="1"/>
    <n v="22"/>
    <x v="2"/>
    <x v="25"/>
    <x v="0"/>
    <s v="Yes"/>
    <n v="1"/>
    <x v="0"/>
    <n v="80"/>
    <n v="0.03"/>
    <n v="5"/>
    <x v="1"/>
    <n v="48"/>
    <s v="No"/>
    <d v="2018-07-30T00:00:00"/>
    <x v="185"/>
    <n v="365"/>
    <s v="Active"/>
    <s v="No"/>
  </r>
  <r>
    <n v="3878"/>
    <s v="Huge room w/attached bath, in center of Flushing"/>
    <n v="3611"/>
    <s v="New York"/>
    <n v="1"/>
    <n v="1"/>
    <x v="1"/>
    <n v="22"/>
    <x v="2"/>
    <x v="25"/>
    <x v="0"/>
    <s v="Yes"/>
    <n v="2"/>
    <x v="0"/>
    <n v="95"/>
    <n v="0.03"/>
    <n v="4.83"/>
    <x v="1"/>
    <n v="47"/>
    <s v="No"/>
    <d v="2018-08-06T00:00:00"/>
    <x v="141"/>
    <n v="365"/>
    <s v="Active"/>
    <s v="No"/>
  </r>
  <r>
    <n v="3879"/>
    <s v="The converted one bedroom turned into a suite."/>
    <n v="3612"/>
    <s v="New York"/>
    <n v="1"/>
    <n v="0.94"/>
    <x v="0"/>
    <n v="16"/>
    <x v="0"/>
    <x v="10"/>
    <x v="1"/>
    <s v="No"/>
    <n v="3"/>
    <x v="1"/>
    <n v="120"/>
    <n v="0.03"/>
    <n v="4.57"/>
    <x v="1"/>
    <n v="49"/>
    <s v="No"/>
    <d v="2018-09-03T00:00:00"/>
    <x v="106"/>
    <n v="363"/>
    <s v="Active"/>
    <s v="Yes"/>
  </r>
  <r>
    <n v="3880"/>
    <s v="Cozy NYC Retreat"/>
    <n v="25"/>
    <s v="New York"/>
    <n v="0.9"/>
    <n v="0.98"/>
    <x v="0"/>
    <n v="16"/>
    <x v="0"/>
    <x v="10"/>
    <x v="0"/>
    <s v="Yes"/>
    <n v="2"/>
    <x v="0"/>
    <n v="35"/>
    <n v="0.03"/>
    <n v="4.84"/>
    <x v="1"/>
    <n v="43"/>
    <s v="No"/>
    <d v="2018-09-29T00:00:00"/>
    <x v="7"/>
    <n v="106"/>
    <s v="Active"/>
    <s v="Yes"/>
  </r>
  <r>
    <n v="3881"/>
    <s v="1BR trendy Bushwick apt &amp; minutes from Manhattan!"/>
    <n v="3613"/>
    <s v="New York"/>
    <n v="1"/>
    <n v="0.95"/>
    <x v="0"/>
    <n v="8"/>
    <x v="1"/>
    <x v="11"/>
    <x v="1"/>
    <s v="No"/>
    <n v="4"/>
    <x v="1"/>
    <n v="77"/>
    <n v="0.03"/>
    <n v="4.82"/>
    <x v="1"/>
    <n v="168"/>
    <s v="Yes"/>
    <d v="2018-08-14T00:00:00"/>
    <x v="282"/>
    <n v="317"/>
    <s v="Active"/>
    <s v="No"/>
  </r>
  <r>
    <n v="3882"/>
    <s v="Cheâ€™ Randall Deux SoBro 10 minutes to Manhattan!"/>
    <n v="2191"/>
    <s v="New York"/>
    <n v="1"/>
    <n v="0.67"/>
    <x v="1"/>
    <n v="3"/>
    <x v="4"/>
    <x v="23"/>
    <x v="0"/>
    <s v="Yes"/>
    <n v="1"/>
    <x v="0"/>
    <n v="40"/>
    <n v="0.03"/>
    <n v="4.93"/>
    <x v="1"/>
    <n v="14"/>
    <s v="No"/>
    <d v="2018-09-02T00:00:00"/>
    <x v="92"/>
    <n v="179"/>
    <s v="Active"/>
    <s v="No"/>
  </r>
  <r>
    <n v="3883"/>
    <s v="Cute room,  45min Manhattan,  20 LGA, 20 JFK 2Peop"/>
    <n v="3615"/>
    <s v="New York"/>
    <n v="0.25"/>
    <n v="1"/>
    <x v="1"/>
    <n v="22"/>
    <x v="2"/>
    <x v="25"/>
    <x v="0"/>
    <s v="Yes"/>
    <n v="2"/>
    <x v="0"/>
    <n v="30"/>
    <n v="0.03"/>
    <n v="4.67"/>
    <x v="1"/>
    <n v="33"/>
    <s v="No"/>
    <d v="2018-08-16T00:00:00"/>
    <x v="214"/>
    <n v="45"/>
    <s v="Active"/>
    <s v="No"/>
  </r>
  <r>
    <n v="3884"/>
    <s v="NYC Sunny Modern Private Bath - Clean Near All!"/>
    <n v="2691"/>
    <s v="New York"/>
    <n v="1"/>
    <n v="1"/>
    <x v="1"/>
    <n v="14"/>
    <x v="0"/>
    <x v="2"/>
    <x v="0"/>
    <s v="Yes"/>
    <n v="3"/>
    <x v="1"/>
    <n v="182"/>
    <n v="0.03"/>
    <n v="4.91"/>
    <x v="1"/>
    <n v="32"/>
    <s v="No"/>
    <d v="2018-09-22T00:00:00"/>
    <x v="249"/>
    <n v="259"/>
    <s v="Active"/>
    <s v="No"/>
  </r>
  <r>
    <n v="3885"/>
    <s v="Private Apartment | UES 1 BR | Bright &amp; Bohemian"/>
    <n v="2710"/>
    <s v="New York"/>
    <n v="1"/>
    <n v="1"/>
    <x v="1"/>
    <n v="19"/>
    <x v="0"/>
    <x v="12"/>
    <x v="1"/>
    <s v="No"/>
    <n v="2"/>
    <x v="0"/>
    <n v="148"/>
    <n v="0.03"/>
    <n v="5"/>
    <x v="1"/>
    <n v="31"/>
    <s v="No"/>
    <d v="2018-08-05T00:00:00"/>
    <x v="70"/>
    <n v="22"/>
    <s v="Active"/>
    <s v="No"/>
  </r>
  <r>
    <n v="3886"/>
    <s v="â˜…Duplex 3 Room Garden Home near Subwayâ˜…Discountâ˜…"/>
    <n v="3597"/>
    <s v="New York"/>
    <n v="0.94"/>
    <n v="0.94"/>
    <x v="0"/>
    <n v="7"/>
    <x v="1"/>
    <x v="3"/>
    <x v="1"/>
    <s v="No"/>
    <n v="6"/>
    <x v="2"/>
    <n v="118"/>
    <n v="0.03"/>
    <n v="4.97"/>
    <x v="1"/>
    <n v="38"/>
    <s v="No"/>
    <d v="2018-08-06T00:00:00"/>
    <x v="199"/>
    <n v="46"/>
    <s v="Active"/>
    <s v="No"/>
  </r>
  <r>
    <n v="3887"/>
    <s v="Fashion Of The City: Apartment in Times Square NYC"/>
    <n v="1408"/>
    <s v="New York"/>
    <n v="1"/>
    <n v="0.88"/>
    <x v="1"/>
    <n v="17"/>
    <x v="0"/>
    <x v="0"/>
    <x v="0"/>
    <s v="Yes"/>
    <n v="2"/>
    <x v="0"/>
    <n v="53"/>
    <n v="0.03"/>
    <n v="4.99"/>
    <x v="1"/>
    <n v="76"/>
    <s v="No"/>
    <d v="2018-09-17T00:00:00"/>
    <x v="17"/>
    <n v="78"/>
    <s v="Active"/>
    <s v="No"/>
  </r>
  <r>
    <n v="3888"/>
    <s v="Cozy room w/attached bath in center of Flushing"/>
    <n v="3611"/>
    <s v="New York"/>
    <n v="1"/>
    <n v="1"/>
    <x v="1"/>
    <n v="22"/>
    <x v="2"/>
    <x v="25"/>
    <x v="0"/>
    <s v="Yes"/>
    <n v="1"/>
    <x v="0"/>
    <n v="80"/>
    <n v="0.03"/>
    <n v="4.84"/>
    <x v="1"/>
    <n v="31"/>
    <s v="No"/>
    <d v="2018-08-10T00:00:00"/>
    <x v="341"/>
    <n v="365"/>
    <s v="Active"/>
    <s v="No"/>
  </r>
  <r>
    <n v="3889"/>
    <s v="private room in east williamsburg the cozy room"/>
    <n v="734"/>
    <s v="New York"/>
    <n v="1"/>
    <n v="0.99"/>
    <x v="0"/>
    <n v="12"/>
    <x v="1"/>
    <x v="9"/>
    <x v="0"/>
    <s v="Yes"/>
    <n v="2"/>
    <x v="0"/>
    <n v="39"/>
    <n v="0.03"/>
    <n v="4.6500000000000004"/>
    <x v="1"/>
    <n v="63"/>
    <s v="No"/>
    <d v="2018-08-14T00:00:00"/>
    <x v="226"/>
    <n v="165"/>
    <s v="Active"/>
    <s v="Yes"/>
  </r>
  <r>
    <n v="3890"/>
    <s v="Private room in east Williamsburg the middle room"/>
    <n v="734"/>
    <s v="New York"/>
    <n v="1"/>
    <n v="0.99"/>
    <x v="0"/>
    <n v="12"/>
    <x v="1"/>
    <x v="9"/>
    <x v="0"/>
    <s v="Yes"/>
    <n v="2"/>
    <x v="0"/>
    <n v="39"/>
    <n v="0.03"/>
    <n v="4.67"/>
    <x v="1"/>
    <n v="67"/>
    <s v="No"/>
    <d v="2018-08-12T00:00:00"/>
    <x v="519"/>
    <n v="259"/>
    <s v="Active"/>
    <s v="Yes"/>
  </r>
  <r>
    <n v="3891"/>
    <s v="Spacious paradise all by urself DT Flushing Mainst"/>
    <n v="3430"/>
    <s v="New York"/>
    <n v="1"/>
    <n v="1"/>
    <x v="1"/>
    <n v="22"/>
    <x v="2"/>
    <x v="25"/>
    <x v="0"/>
    <s v="Yes"/>
    <n v="3"/>
    <x v="1"/>
    <n v="109"/>
    <n v="0.03"/>
    <n v="5"/>
    <x v="1"/>
    <n v="28"/>
    <s v="No"/>
    <d v="2019-04-14T00:00:00"/>
    <x v="264"/>
    <n v="63"/>
    <s v="Active"/>
    <s v="No"/>
  </r>
  <r>
    <n v="3892"/>
    <s v="Modern room with great light, privacy nr J train"/>
    <n v="1056"/>
    <s v="New York"/>
    <n v="0.91"/>
    <n v="0.99"/>
    <x v="0"/>
    <n v="8"/>
    <x v="1"/>
    <x v="11"/>
    <x v="0"/>
    <s v="Yes"/>
    <n v="2"/>
    <x v="0"/>
    <n v="44"/>
    <n v="0.03"/>
    <n v="4.7"/>
    <x v="1"/>
    <n v="10"/>
    <s v="No"/>
    <d v="2018-08-10T00:00:00"/>
    <x v="86"/>
    <n v="180"/>
    <s v="Active"/>
    <s v="Yes"/>
  </r>
  <r>
    <n v="3893"/>
    <s v="Luxurious Modern Queen Bedroom in Brand New Apt"/>
    <n v="1056"/>
    <s v="New York"/>
    <n v="0.91"/>
    <n v="0.99"/>
    <x v="0"/>
    <n v="8"/>
    <x v="1"/>
    <x v="11"/>
    <x v="0"/>
    <s v="Yes"/>
    <n v="2"/>
    <x v="0"/>
    <n v="47"/>
    <n v="0.03"/>
    <n v="4.78"/>
    <x v="1"/>
    <n v="9"/>
    <s v="No"/>
    <d v="2018-08-06T00:00:00"/>
    <x v="29"/>
    <n v="155"/>
    <s v="Active"/>
    <s v="Yes"/>
  </r>
  <r>
    <n v="3894"/>
    <s v="Central Park High Floor Luxury One bedroom"/>
    <n v="1767"/>
    <s v="New York"/>
    <n v="1"/>
    <n v="1"/>
    <x v="0"/>
    <n v="20"/>
    <x v="0"/>
    <x v="1"/>
    <x v="1"/>
    <s v="No"/>
    <n v="4"/>
    <x v="1"/>
    <n v="250"/>
    <n v="0.04"/>
    <n v="4.8"/>
    <x v="1"/>
    <n v="5"/>
    <s v="No"/>
    <d v="2018-11-08T00:00:00"/>
    <x v="347"/>
    <n v="365"/>
    <s v="Active"/>
    <s v="Yes"/>
  </r>
  <r>
    <n v="3895"/>
    <s v="*Cozy Room in Manhattan with Private Living Room*"/>
    <n v="3618"/>
    <s v="State of Mexico"/>
    <n v="1"/>
    <n v="0.4"/>
    <x v="0"/>
    <n v="14"/>
    <x v="0"/>
    <x v="2"/>
    <x v="0"/>
    <s v="Yes"/>
    <n v="2"/>
    <x v="0"/>
    <n v="56"/>
    <n v="0.03"/>
    <n v="4.67"/>
    <x v="1"/>
    <n v="12"/>
    <s v="No"/>
    <d v="2018-09-04T00:00:00"/>
    <x v="25"/>
    <n v="105"/>
    <s v="Active"/>
    <s v="No"/>
  </r>
  <r>
    <n v="3896"/>
    <s v="Bright and Modern Luxury Master Room"/>
    <n v="3617"/>
    <s v="New York"/>
    <n v="1"/>
    <n v="0.97"/>
    <x v="1"/>
    <n v="16"/>
    <x v="0"/>
    <x v="10"/>
    <x v="0"/>
    <s v="Yes"/>
    <n v="2"/>
    <x v="0"/>
    <n v="58"/>
    <n v="0.03"/>
    <n v="4.91"/>
    <x v="1"/>
    <n v="47"/>
    <s v="No"/>
    <d v="2018-08-09T00:00:00"/>
    <x v="10"/>
    <n v="74"/>
    <s v="Active"/>
    <s v="Yes"/>
  </r>
  <r>
    <n v="3897"/>
    <s v="Aesthetically Designed Modern Private Room"/>
    <n v="3617"/>
    <s v="New York"/>
    <n v="1"/>
    <n v="0.97"/>
    <x v="1"/>
    <n v="16"/>
    <x v="0"/>
    <x v="10"/>
    <x v="0"/>
    <s v="Yes"/>
    <n v="2"/>
    <x v="0"/>
    <n v="56"/>
    <n v="0.03"/>
    <n v="5"/>
    <x v="1"/>
    <n v="47"/>
    <s v="No"/>
    <d v="2018-09-10T00:00:00"/>
    <x v="52"/>
    <n v="90"/>
    <s v="Active"/>
    <s v="Yes"/>
  </r>
  <r>
    <n v="3898"/>
    <s v="Spacious, Bright Harlem Treetop Duplex"/>
    <n v="3566"/>
    <s v="New York"/>
    <n v="1"/>
    <n v="1"/>
    <x v="1"/>
    <n v="16"/>
    <x v="0"/>
    <x v="10"/>
    <x v="1"/>
    <s v="No"/>
    <n v="6"/>
    <x v="2"/>
    <n v="298"/>
    <n v="0.04"/>
    <n v="5"/>
    <x v="1"/>
    <n v="29"/>
    <s v="No"/>
    <d v="2018-08-19T00:00:00"/>
    <x v="0"/>
    <n v="318"/>
    <s v="Active"/>
    <s v="No"/>
  </r>
  <r>
    <n v="3899"/>
    <s v="Bright &amp; modern one bed in heart of Williamsburg!"/>
    <n v="2260"/>
    <s v="New York"/>
    <n v="1"/>
    <n v="0.64"/>
    <x v="1"/>
    <n v="12"/>
    <x v="1"/>
    <x v="9"/>
    <x v="1"/>
    <s v="No"/>
    <n v="2"/>
    <x v="0"/>
    <n v="121"/>
    <n v="0.03"/>
    <n v="5"/>
    <x v="1"/>
    <n v="23"/>
    <s v="No"/>
    <d v="2018-08-04T00:00:00"/>
    <x v="405"/>
    <n v="3"/>
    <s v="Active"/>
    <s v="No"/>
  </r>
  <r>
    <n v="3900"/>
    <s v="Private room with king sized bed in Brooklyn."/>
    <n v="29"/>
    <s v="New York"/>
    <n v="1"/>
    <n v="0.97"/>
    <x v="1"/>
    <n v="9"/>
    <x v="1"/>
    <x v="16"/>
    <x v="0"/>
    <s v="Yes"/>
    <n v="2"/>
    <x v="0"/>
    <n v="95"/>
    <n v="0.03"/>
    <n v="5"/>
    <x v="1"/>
    <n v="17"/>
    <s v="No"/>
    <d v="2018-09-22T00:00:00"/>
    <x v="421"/>
    <n v="0"/>
    <s v="Inactive"/>
    <s v="Yes"/>
  </r>
  <r>
    <n v="3901"/>
    <s v="Staten Island Apartment"/>
    <n v="3139"/>
    <s v="New York"/>
    <n v="1"/>
    <n v="0.98"/>
    <x v="0"/>
    <n v="30"/>
    <x v="3"/>
    <x v="15"/>
    <x v="0"/>
    <s v="Yes"/>
    <n v="2"/>
    <x v="0"/>
    <n v="55"/>
    <n v="0.03"/>
    <n v="4.7699999999999996"/>
    <x v="1"/>
    <n v="13"/>
    <s v="No"/>
    <d v="2018-08-18T00:00:00"/>
    <x v="398"/>
    <n v="165"/>
    <s v="Active"/>
    <s v="Yes"/>
  </r>
  <r>
    <n v="3902"/>
    <s v="Luxury in classic brownstone. Oversized 1 bedroom."/>
    <n v="756"/>
    <s v="New York"/>
    <n v="1"/>
    <n v="0.88"/>
    <x v="1"/>
    <n v="7"/>
    <x v="1"/>
    <x v="3"/>
    <x v="1"/>
    <s v="No"/>
    <n v="4"/>
    <x v="1"/>
    <n v="160"/>
    <n v="0.03"/>
    <n v="4.8899999999999997"/>
    <x v="1"/>
    <n v="45"/>
    <s v="No"/>
    <d v="2018-09-03T00:00:00"/>
    <x v="72"/>
    <n v="269"/>
    <s v="Active"/>
    <s v="No"/>
  </r>
  <r>
    <n v="3903"/>
    <s v="Spectacular East Village Loft"/>
    <n v="3620"/>
    <s v="New York"/>
    <n v="1"/>
    <n v="1"/>
    <x v="0"/>
    <n v="15"/>
    <x v="0"/>
    <x v="4"/>
    <x v="1"/>
    <s v="No"/>
    <n v="4"/>
    <x v="1"/>
    <n v="250"/>
    <n v="0.04"/>
    <n v="5"/>
    <x v="1"/>
    <n v="61"/>
    <s v="No"/>
    <d v="2018-09-09T00:00:00"/>
    <x v="31"/>
    <n v="179"/>
    <s v="Active"/>
    <s v="Yes"/>
  </r>
  <r>
    <n v="3904"/>
    <s v="New york Lovely Guest Room."/>
    <n v="2291"/>
    <s v="New York"/>
    <n v="1"/>
    <n v="1"/>
    <x v="0"/>
    <n v="22"/>
    <x v="2"/>
    <x v="25"/>
    <x v="0"/>
    <s v="Yes"/>
    <n v="2"/>
    <x v="0"/>
    <n v="55"/>
    <n v="0.03"/>
    <n v="4.7"/>
    <x v="1"/>
    <n v="20"/>
    <s v="No"/>
    <d v="2018-08-12T00:00:00"/>
    <x v="664"/>
    <n v="205"/>
    <s v="Active"/>
    <s v="No"/>
  </r>
  <r>
    <n v="3905"/>
    <s v="Lovely Manhattan Room near GCT / Central Park"/>
    <n v="3292"/>
    <s v="New York"/>
    <n v="1"/>
    <n v="0.79"/>
    <x v="0"/>
    <n v="14"/>
    <x v="0"/>
    <x v="2"/>
    <x v="0"/>
    <s v="Yes"/>
    <n v="1"/>
    <x v="0"/>
    <n v="36"/>
    <n v="0.03"/>
    <n v="5"/>
    <x v="1"/>
    <n v="4"/>
    <s v="No"/>
    <d v="2018-10-01T00:00:00"/>
    <x v="142"/>
    <n v="258"/>
    <s v="Active"/>
    <s v="No"/>
  </r>
  <r>
    <n v="3906"/>
    <s v="Great two Bedroom Apartment - 20 mins from NYC."/>
    <n v="2642"/>
    <s v="New York"/>
    <n v="1"/>
    <n v="1"/>
    <x v="1"/>
    <n v="8"/>
    <x v="1"/>
    <x v="11"/>
    <x v="1"/>
    <s v="No"/>
    <n v="5"/>
    <x v="1"/>
    <n v="120"/>
    <n v="0.03"/>
    <n v="4.82"/>
    <x v="1"/>
    <n v="74"/>
    <s v="No"/>
    <d v="2018-09-05T00:00:00"/>
    <x v="24"/>
    <n v="178"/>
    <s v="Active"/>
    <s v="No"/>
  </r>
  <r>
    <n v="3907"/>
    <s v="Cozy 1 bedroom apartment in trendy Bushwick."/>
    <n v="3047"/>
    <s v="New York"/>
    <n v="1"/>
    <n v="0.97"/>
    <x v="1"/>
    <n v="8"/>
    <x v="1"/>
    <x v="11"/>
    <x v="1"/>
    <s v="No"/>
    <n v="2"/>
    <x v="0"/>
    <n v="80"/>
    <n v="0.03"/>
    <n v="5"/>
    <x v="1"/>
    <n v="50"/>
    <s v="No"/>
    <d v="2018-08-22T00:00:00"/>
    <x v="66"/>
    <n v="34"/>
    <s v="Active"/>
    <s v="No"/>
  </r>
  <r>
    <n v="3908"/>
    <s v="Luxurious Hellâ€™s Kitchen Famous Vibrant NYC!"/>
    <n v="1282"/>
    <s v="New York"/>
    <n v="0.94"/>
    <n v="0.96"/>
    <x v="1"/>
    <n v="17"/>
    <x v="0"/>
    <x v="0"/>
    <x v="1"/>
    <s v="No"/>
    <n v="2"/>
    <x v="0"/>
    <n v="285"/>
    <n v="0.04"/>
    <n v="4.99"/>
    <x v="1"/>
    <n v="79"/>
    <s v="No"/>
    <d v="2018-08-17T00:00:00"/>
    <x v="285"/>
    <n v="171"/>
    <s v="Active"/>
    <s v="No"/>
  </r>
  <r>
    <n v="3909"/>
    <s v="Queen Size Bedroom"/>
    <n v="3580"/>
    <s v="New York"/>
    <n v="1"/>
    <n v="0.98"/>
    <x v="1"/>
    <n v="16"/>
    <x v="0"/>
    <x v="10"/>
    <x v="0"/>
    <s v="Yes"/>
    <n v="2"/>
    <x v="0"/>
    <n v="82"/>
    <n v="0.03"/>
    <n v="5"/>
    <x v="1"/>
    <n v="41"/>
    <s v="No"/>
    <d v="2020-03-03T00:00:00"/>
    <x v="151"/>
    <n v="173"/>
    <s v="Active"/>
    <s v="No"/>
  </r>
  <r>
    <n v="3910"/>
    <s v="Sweet room w/attached bath in center of Flushing."/>
    <n v="3611"/>
    <s v="New York"/>
    <n v="1"/>
    <n v="1"/>
    <x v="1"/>
    <n v="22"/>
    <x v="2"/>
    <x v="25"/>
    <x v="0"/>
    <s v="Yes"/>
    <n v="2"/>
    <x v="0"/>
    <n v="89"/>
    <n v="0.03"/>
    <n v="4.84"/>
    <x v="1"/>
    <n v="68"/>
    <s v="No"/>
    <d v="2018-08-09T00:00:00"/>
    <x v="130"/>
    <n v="289"/>
    <s v="Active"/>
    <s v="No"/>
  </r>
  <r>
    <n v="3911"/>
    <s v="Grand Suite in Historic Brownstone"/>
    <n v="1207"/>
    <s v="New York"/>
    <n v="0.85"/>
    <n v="0.99"/>
    <x v="0"/>
    <n v="9"/>
    <x v="1"/>
    <x v="16"/>
    <x v="1"/>
    <s v="No"/>
    <n v="4"/>
    <x v="1"/>
    <n v="54"/>
    <n v="0.03"/>
    <n v="4.74"/>
    <x v="1"/>
    <n v="70"/>
    <s v="No"/>
    <d v="2018-11-22T00:00:00"/>
    <x v="104"/>
    <n v="266"/>
    <s v="Active"/>
    <s v="No"/>
  </r>
  <r>
    <n v="3912"/>
    <s v="4Js Home4You"/>
    <n v="3621"/>
    <s v="New York"/>
    <n v="1"/>
    <n v="0.54"/>
    <x v="1"/>
    <n v="10"/>
    <x v="1"/>
    <x v="17"/>
    <x v="1"/>
    <s v="No"/>
    <n v="4"/>
    <x v="1"/>
    <n v="130"/>
    <n v="0.03"/>
    <n v="4.8099999999999996"/>
    <x v="1"/>
    <n v="54"/>
    <s v="No"/>
    <d v="2018-08-12T00:00:00"/>
    <x v="24"/>
    <n v="103"/>
    <s v="Active"/>
    <s v="No"/>
  </r>
  <r>
    <n v="3913"/>
    <s v="1 bedroom apt. in the heart of Upper West Side"/>
    <n v="3132"/>
    <s v="New York"/>
    <n v="1"/>
    <n v="1"/>
    <x v="1"/>
    <n v="20"/>
    <x v="0"/>
    <x v="1"/>
    <x v="1"/>
    <s v="No"/>
    <n v="5"/>
    <x v="1"/>
    <n v="295"/>
    <n v="0.04"/>
    <n v="4.92"/>
    <x v="1"/>
    <n v="48"/>
    <s v="No"/>
    <d v="2018-08-27T00:00:00"/>
    <x v="31"/>
    <n v="89"/>
    <s v="Active"/>
    <s v="No"/>
  </r>
  <r>
    <n v="3914"/>
    <s v="Private Bedroom Minutes From NYC Center - 31C3"/>
    <n v="3544"/>
    <s v="New York"/>
    <n v="0.9"/>
    <n v="0.99"/>
    <x v="0"/>
    <n v="17"/>
    <x v="0"/>
    <x v="0"/>
    <x v="0"/>
    <s v="Yes"/>
    <n v="2"/>
    <x v="0"/>
    <n v="75"/>
    <n v="0.03"/>
    <n v="2.8"/>
    <x v="2"/>
    <n v="5"/>
    <s v="No"/>
    <d v="2018-08-19T00:00:00"/>
    <x v="681"/>
    <n v="365"/>
    <s v="Active"/>
    <s v="Yes"/>
  </r>
  <r>
    <n v="3915"/>
    <s v="The St Marks: A large 7 bedroom 15 mins to Manhtan"/>
    <n v="1047"/>
    <s v="New York"/>
    <n v="0.5"/>
    <n v="0.86"/>
    <x v="1"/>
    <n v="9"/>
    <x v="1"/>
    <x v="16"/>
    <x v="1"/>
    <s v="No"/>
    <n v="16"/>
    <x v="2"/>
    <n v="718"/>
    <n v="0.05"/>
    <n v="4.7699999999999996"/>
    <x v="1"/>
    <n v="30"/>
    <s v="No"/>
    <d v="2018-08-08T00:00:00"/>
    <x v="234"/>
    <n v="364"/>
    <s v="Active"/>
    <s v="No"/>
  </r>
  <r>
    <n v="3916"/>
    <s v="Large sun drenched queen bedroom in Brooklyn Loft"/>
    <n v="837"/>
    <s v="New York"/>
    <n v="0"/>
    <n v="0.97"/>
    <x v="1"/>
    <n v="8"/>
    <x v="1"/>
    <x v="11"/>
    <x v="0"/>
    <s v="Yes"/>
    <n v="2"/>
    <x v="0"/>
    <n v="69"/>
    <n v="0.03"/>
    <n v="5"/>
    <x v="1"/>
    <n v="34"/>
    <s v="No"/>
    <d v="2018-10-09T00:00:00"/>
    <x v="251"/>
    <n v="14"/>
    <s v="Active"/>
    <s v="Yes"/>
  </r>
  <r>
    <n v="3917"/>
    <s v="Lofted Bedroom in Cool Sundrenched Brooklyn Loft"/>
    <n v="837"/>
    <s v="New York"/>
    <n v="0"/>
    <n v="0.97"/>
    <x v="1"/>
    <n v="8"/>
    <x v="1"/>
    <x v="11"/>
    <x v="0"/>
    <s v="Yes"/>
    <n v="2"/>
    <x v="0"/>
    <n v="55"/>
    <n v="0.03"/>
    <n v="5"/>
    <x v="1"/>
    <n v="6"/>
    <s v="No"/>
    <d v="2018-10-14T00:00:00"/>
    <x v="62"/>
    <n v="0"/>
    <s v="Inactive"/>
    <s v="Yes"/>
  </r>
  <r>
    <n v="3918"/>
    <s v="Sunny Master Bedroom In Prime Williamsburg 30 Days"/>
    <n v="3178"/>
    <s v="New York"/>
    <n v="1"/>
    <n v="0.83"/>
    <x v="0"/>
    <n v="12"/>
    <x v="1"/>
    <x v="9"/>
    <x v="0"/>
    <s v="Yes"/>
    <n v="2"/>
    <x v="0"/>
    <n v="80"/>
    <n v="0.03"/>
    <n v="4.57"/>
    <x v="1"/>
    <n v="7"/>
    <s v="No"/>
    <d v="2018-10-08T00:00:00"/>
    <x v="75"/>
    <n v="164"/>
    <s v="Active"/>
    <s v="Yes"/>
  </r>
  <r>
    <n v="3919"/>
    <s v="Room4You by 4Js"/>
    <n v="3621"/>
    <s v="New York"/>
    <n v="1"/>
    <n v="0.54"/>
    <x v="1"/>
    <n v="10"/>
    <x v="1"/>
    <x v="17"/>
    <x v="0"/>
    <s v="Yes"/>
    <n v="2"/>
    <x v="0"/>
    <n v="60"/>
    <n v="0.03"/>
    <n v="5"/>
    <x v="1"/>
    <n v="4"/>
    <s v="No"/>
    <d v="2018-09-09T00:00:00"/>
    <x v="717"/>
    <n v="50"/>
    <s v="Active"/>
    <s v="No"/>
  </r>
  <r>
    <n v="3920"/>
    <s v="Beautiful, Sunny 2.5-Bedroom Apt in E Williamsburg"/>
    <n v="227"/>
    <s v="New York"/>
    <n v="1"/>
    <n v="0.85"/>
    <x v="0"/>
    <n v="12"/>
    <x v="1"/>
    <x v="9"/>
    <x v="1"/>
    <s v="No"/>
    <n v="4"/>
    <x v="1"/>
    <n v="180"/>
    <n v="0.03"/>
    <n v="5"/>
    <x v="1"/>
    <n v="17"/>
    <s v="No"/>
    <d v="2019-02-10T00:00:00"/>
    <x v="129"/>
    <n v="16"/>
    <s v="Active"/>
    <s v="No"/>
  </r>
  <r>
    <n v="3921"/>
    <s v="Spotless room w/attached bath. Center of Flushing"/>
    <n v="3611"/>
    <s v="New York"/>
    <n v="1"/>
    <n v="1"/>
    <x v="1"/>
    <n v="22"/>
    <x v="2"/>
    <x v="25"/>
    <x v="0"/>
    <s v="Yes"/>
    <n v="1"/>
    <x v="0"/>
    <n v="80"/>
    <n v="0.03"/>
    <n v="4.97"/>
    <x v="1"/>
    <n v="36"/>
    <s v="No"/>
    <d v="2018-08-12T00:00:00"/>
    <x v="176"/>
    <n v="361"/>
    <s v="Active"/>
    <s v="No"/>
  </r>
  <r>
    <n v="3922"/>
    <s v="Rent apr 1-6 months or 1 year Furnished upper east"/>
    <n v="2059"/>
    <s v="New York"/>
    <n v="1"/>
    <n v="0.93"/>
    <x v="1"/>
    <n v="19"/>
    <x v="0"/>
    <x v="12"/>
    <x v="1"/>
    <s v="No"/>
    <n v="4"/>
    <x v="1"/>
    <n v="120"/>
    <n v="0.03"/>
    <n v="4"/>
    <x v="0"/>
    <n v="4"/>
    <s v="No"/>
    <d v="2018-09-24T00:00:00"/>
    <x v="718"/>
    <n v="335"/>
    <s v="Active"/>
    <s v="No"/>
  </r>
  <r>
    <n v="3923"/>
    <s v="Quiet and modern Williamsburg garden 1BR"/>
    <n v="194"/>
    <s v="New York"/>
    <n v="1"/>
    <n v="0.95"/>
    <x v="1"/>
    <n v="12"/>
    <x v="1"/>
    <x v="9"/>
    <x v="1"/>
    <s v="No"/>
    <n v="2"/>
    <x v="0"/>
    <n v="180"/>
    <n v="0.03"/>
    <n v="4.92"/>
    <x v="1"/>
    <n v="37"/>
    <s v="No"/>
    <d v="2018-08-09T00:00:00"/>
    <x v="8"/>
    <n v="145"/>
    <s v="Active"/>
    <s v="No"/>
  </r>
  <r>
    <n v="3924"/>
    <s v="NYC deluxe 1 bedroom apartment 15 min to Manhattan"/>
    <n v="2801"/>
    <s v="New York"/>
    <n v="1"/>
    <n v="1"/>
    <x v="1"/>
    <n v="21"/>
    <x v="2"/>
    <x v="13"/>
    <x v="1"/>
    <s v="No"/>
    <n v="5"/>
    <x v="1"/>
    <n v="119"/>
    <n v="0.03"/>
    <n v="4.8600000000000003"/>
    <x v="1"/>
    <n v="7"/>
    <s v="No"/>
    <d v="2018-09-21T00:00:00"/>
    <x v="251"/>
    <n v="10"/>
    <s v="Active"/>
    <s v="No"/>
  </r>
  <r>
    <n v="3925"/>
    <s v="Cozy BK Home,Near JMZ lines,15-25 min to Manhattan"/>
    <n v="2813"/>
    <s v="New York"/>
    <n v="1"/>
    <n v="1"/>
    <x v="0"/>
    <n v="8"/>
    <x v="1"/>
    <x v="11"/>
    <x v="0"/>
    <s v="Yes"/>
    <n v="1"/>
    <x v="0"/>
    <n v="59"/>
    <n v="0.03"/>
    <n v="5"/>
    <x v="1"/>
    <n v="26"/>
    <s v="No"/>
    <d v="2018-08-17T00:00:00"/>
    <x v="719"/>
    <n v="0"/>
    <s v="Inactive"/>
    <s v="Yes"/>
  </r>
  <r>
    <n v="3926"/>
    <s v="One bed room apt In a brownstone - Manhattan"/>
    <n v="3623"/>
    <s v="New York"/>
    <n v="1"/>
    <n v="0.5"/>
    <x v="0"/>
    <n v="16"/>
    <x v="0"/>
    <x v="10"/>
    <x v="1"/>
    <s v="No"/>
    <n v="2"/>
    <x v="0"/>
    <n v="120"/>
    <n v="0.03"/>
    <n v="4.62"/>
    <x v="1"/>
    <n v="13"/>
    <s v="No"/>
    <d v="2018-10-22T00:00:00"/>
    <x v="458"/>
    <n v="89"/>
    <s v="Active"/>
    <s v="No"/>
  </r>
  <r>
    <n v="3927"/>
    <s v="East Village duplex with private roof access!"/>
    <n v="2108"/>
    <s v="New York"/>
    <n v="1"/>
    <n v="0.83"/>
    <x v="1"/>
    <n v="15"/>
    <x v="0"/>
    <x v="4"/>
    <x v="1"/>
    <s v="No"/>
    <n v="3"/>
    <x v="1"/>
    <n v="140"/>
    <n v="0.03"/>
    <n v="4.8"/>
    <x v="1"/>
    <n v="30"/>
    <s v="No"/>
    <d v="2018-08-19T00:00:00"/>
    <x v="176"/>
    <n v="0"/>
    <s v="Inactive"/>
    <s v="No"/>
  </r>
  <r>
    <n v="3928"/>
    <s v="*Luxe designer comfort in a Central Park setting*"/>
    <n v="1070"/>
    <s v="New York"/>
    <n v="1"/>
    <n v="0.98"/>
    <x v="1"/>
    <n v="20"/>
    <x v="0"/>
    <x v="1"/>
    <x v="1"/>
    <s v="No"/>
    <n v="3"/>
    <x v="1"/>
    <n v="99"/>
    <n v="0.03"/>
    <n v="4.99"/>
    <x v="1"/>
    <n v="95"/>
    <s v="No"/>
    <d v="2018-08-28T00:00:00"/>
    <x v="285"/>
    <n v="1"/>
    <s v="Active"/>
    <s v="No"/>
  </r>
  <r>
    <n v="3929"/>
    <s v="Airy, modern apartment in a Brooklyn Brownstone"/>
    <n v="1614"/>
    <s v="New York"/>
    <n v="1"/>
    <n v="0.99"/>
    <x v="1"/>
    <n v="7"/>
    <x v="1"/>
    <x v="3"/>
    <x v="1"/>
    <s v="No"/>
    <n v="2"/>
    <x v="0"/>
    <n v="125"/>
    <n v="0.03"/>
    <n v="4.93"/>
    <x v="1"/>
    <n v="27"/>
    <s v="No"/>
    <d v="2018-09-03T00:00:00"/>
    <x v="160"/>
    <n v="142"/>
    <s v="Active"/>
    <s v="No"/>
  </r>
  <r>
    <n v="3930"/>
    <s v="Greenpoint Williamsburg Jewel for 6"/>
    <n v="2958"/>
    <s v="New York"/>
    <n v="0.92"/>
    <n v="0.9"/>
    <x v="1"/>
    <n v="11"/>
    <x v="1"/>
    <x v="8"/>
    <x v="1"/>
    <s v="No"/>
    <n v="6"/>
    <x v="2"/>
    <n v="231"/>
    <n v="0.04"/>
    <n v="5"/>
    <x v="1"/>
    <n v="7"/>
    <s v="No"/>
    <d v="2019-03-03T00:00:00"/>
    <x v="23"/>
    <n v="179"/>
    <s v="Active"/>
    <s v="Yes"/>
  </r>
  <r>
    <n v="3931"/>
    <s v="One Bedroom in Gramercy"/>
    <n v="1917"/>
    <s v="New York"/>
    <n v="0"/>
    <n v="0.75"/>
    <x v="0"/>
    <n v="15"/>
    <x v="0"/>
    <x v="4"/>
    <x v="1"/>
    <s v="No"/>
    <n v="3"/>
    <x v="1"/>
    <n v="225"/>
    <n v="0.04"/>
    <n v="4.8899999999999997"/>
    <x v="1"/>
    <n v="9"/>
    <s v="No"/>
    <d v="2018-08-26T00:00:00"/>
    <x v="158"/>
    <n v="46"/>
    <s v="Active"/>
    <s v="Yes"/>
  </r>
  <r>
    <n v="3932"/>
    <s v="Single room w/ attached bath in heart of Flushing"/>
    <n v="3611"/>
    <s v="New York"/>
    <n v="1"/>
    <n v="1"/>
    <x v="1"/>
    <n v="22"/>
    <x v="2"/>
    <x v="25"/>
    <x v="0"/>
    <s v="Yes"/>
    <n v="1"/>
    <x v="0"/>
    <n v="80"/>
    <n v="0.03"/>
    <n v="4.97"/>
    <x v="1"/>
    <n v="38"/>
    <s v="No"/>
    <d v="2018-08-20T00:00:00"/>
    <x v="36"/>
    <n v="365"/>
    <s v="Active"/>
    <s v="No"/>
  </r>
  <r>
    <n v="3933"/>
    <s v="Large room w/ attached bath in heart of Flushing"/>
    <n v="3611"/>
    <s v="New York"/>
    <n v="1"/>
    <n v="1"/>
    <x v="1"/>
    <n v="22"/>
    <x v="2"/>
    <x v="25"/>
    <x v="0"/>
    <s v="Yes"/>
    <n v="2"/>
    <x v="0"/>
    <n v="89"/>
    <n v="0.03"/>
    <n v="4.99"/>
    <x v="1"/>
    <n v="69"/>
    <s v="No"/>
    <d v="2018-08-13T00:00:00"/>
    <x v="161"/>
    <n v="365"/>
    <s v="Active"/>
    <s v="No"/>
  </r>
  <r>
    <n v="3934"/>
    <s v="Stay comfortably with us. You'll be back again...."/>
    <n v="3624"/>
    <s v="New York"/>
    <n v="1"/>
    <n v="0"/>
    <x v="0"/>
    <n v="3"/>
    <x v="4"/>
    <x v="23"/>
    <x v="0"/>
    <s v="Yes"/>
    <n v="1"/>
    <x v="0"/>
    <n v="65"/>
    <n v="0.03"/>
    <n v="5"/>
    <x v="1"/>
    <n v="13"/>
    <s v="No"/>
    <d v="2018-09-02T00:00:00"/>
    <x v="720"/>
    <n v="365"/>
    <s v="Active"/>
    <s v="Yes"/>
  </r>
  <r>
    <n v="3935"/>
    <s v="Brooklyn Chill &amp; Explore"/>
    <n v="3094"/>
    <s v="New York"/>
    <n v="1"/>
    <n v="0.97"/>
    <x v="0"/>
    <n v="9"/>
    <x v="1"/>
    <x v="16"/>
    <x v="0"/>
    <s v="Yes"/>
    <n v="2"/>
    <x v="0"/>
    <n v="36"/>
    <n v="0.03"/>
    <n v="4.88"/>
    <x v="1"/>
    <n v="107"/>
    <s v="Yes"/>
    <d v="2018-09-03T00:00:00"/>
    <x v="90"/>
    <n v="36"/>
    <s v="Active"/>
    <s v="No"/>
  </r>
  <r>
    <n v="3936"/>
    <s v="Studio in our home Jamaica, Queens 17Min JFK"/>
    <n v="3625"/>
    <s v="New York"/>
    <n v="1"/>
    <n v="0.96"/>
    <x v="1"/>
    <n v="23"/>
    <x v="2"/>
    <x v="6"/>
    <x v="1"/>
    <s v="No"/>
    <n v="2"/>
    <x v="0"/>
    <n v="62"/>
    <n v="0.03"/>
    <n v="4.9000000000000004"/>
    <x v="1"/>
    <n v="67"/>
    <s v="No"/>
    <d v="2018-08-21T00:00:00"/>
    <x v="86"/>
    <n v="56"/>
    <s v="Active"/>
    <s v="Yes"/>
  </r>
  <r>
    <n v="3937"/>
    <s v="Best Deal in Brooklyn Bedroom with own Bathroom"/>
    <n v="3626"/>
    <s v="New York"/>
    <n v="1"/>
    <n v="0.98"/>
    <x v="0"/>
    <n v="10"/>
    <x v="1"/>
    <x v="17"/>
    <x v="0"/>
    <s v="Yes"/>
    <n v="2"/>
    <x v="0"/>
    <n v="93"/>
    <n v="0.03"/>
    <n v="4.51"/>
    <x v="1"/>
    <n v="105"/>
    <s v="No"/>
    <d v="2018-08-14T00:00:00"/>
    <x v="7"/>
    <n v="365"/>
    <s v="Active"/>
    <s v="Yes"/>
  </r>
  <r>
    <n v="3938"/>
    <s v="Fam-Friendly Brooklyn Brownstone w. Vintage charm"/>
    <n v="639"/>
    <s v="New York"/>
    <n v="1"/>
    <n v="0.7"/>
    <x v="0"/>
    <n v="7"/>
    <x v="1"/>
    <x v="3"/>
    <x v="1"/>
    <s v="No"/>
    <n v="5"/>
    <x v="1"/>
    <n v="105"/>
    <n v="0.03"/>
    <n v="4.8600000000000003"/>
    <x v="1"/>
    <n v="7"/>
    <s v="No"/>
    <d v="2019-04-11T00:00:00"/>
    <x v="8"/>
    <n v="12"/>
    <s v="Active"/>
    <s v="No"/>
  </r>
  <r>
    <n v="3939"/>
    <s v="Modern,  Minimalist, Spacious, Clean Private Oasis"/>
    <n v="1023"/>
    <s v="New York"/>
    <n v="1"/>
    <n v="0.97"/>
    <x v="1"/>
    <n v="7"/>
    <x v="1"/>
    <x v="3"/>
    <x v="1"/>
    <s v="No"/>
    <n v="6"/>
    <x v="2"/>
    <n v="110"/>
    <n v="0.03"/>
    <n v="4.99"/>
    <x v="1"/>
    <n v="152"/>
    <s v="Yes"/>
    <d v="2018-08-18T00:00:00"/>
    <x v="142"/>
    <n v="310"/>
    <s v="Active"/>
    <s v="No"/>
  </r>
  <r>
    <n v="3940"/>
    <s v="The Executive Suite"/>
    <n v="3627"/>
    <s v="New York"/>
    <n v="1"/>
    <n v="0.96"/>
    <x v="1"/>
    <n v="17"/>
    <x v="0"/>
    <x v="0"/>
    <x v="1"/>
    <s v="No"/>
    <n v="4"/>
    <x v="1"/>
    <n v="260"/>
    <n v="0.04"/>
    <n v="5"/>
    <x v="1"/>
    <n v="56"/>
    <s v="No"/>
    <d v="2018-09-03T00:00:00"/>
    <x v="151"/>
    <n v="161"/>
    <s v="Active"/>
    <s v="No"/>
  </r>
  <r>
    <n v="3941"/>
    <s v="Prospect Park/Staycation/Nr.Transit &amp; Attractions"/>
    <n v="3628"/>
    <s v="New York"/>
    <n v="1"/>
    <n v="0.96"/>
    <x v="0"/>
    <n v="9"/>
    <x v="1"/>
    <x v="16"/>
    <x v="1"/>
    <s v="No"/>
    <n v="2"/>
    <x v="0"/>
    <n v="118.14"/>
    <n v="0.03"/>
    <n v="4.4800000000000004"/>
    <x v="0"/>
    <n v="40"/>
    <s v="No"/>
    <d v="2019-03-17T00:00:00"/>
    <x v="78"/>
    <n v="50"/>
    <s v="Active"/>
    <s v="No"/>
  </r>
  <r>
    <n v="3942"/>
    <s v="Williamsburg 1 Bedroom Private Apartment"/>
    <n v="930"/>
    <s v="New York"/>
    <n v="1"/>
    <n v="1"/>
    <x v="0"/>
    <n v="12"/>
    <x v="1"/>
    <x v="9"/>
    <x v="1"/>
    <s v="No"/>
    <n v="2"/>
    <x v="0"/>
    <n v="109"/>
    <n v="0.03"/>
    <n v="4.83"/>
    <x v="1"/>
    <n v="6"/>
    <s v="No"/>
    <d v="2018-08-15T00:00:00"/>
    <x v="102"/>
    <n v="45"/>
    <s v="Active"/>
    <s v="No"/>
  </r>
  <r>
    <n v="3943"/>
    <s v="Huge Industrial Chic Williamsburg 1 Bdrm w/rooftop"/>
    <n v="2038"/>
    <s v="New York"/>
    <n v="1"/>
    <n v="0.45"/>
    <x v="1"/>
    <n v="12"/>
    <x v="1"/>
    <x v="9"/>
    <x v="1"/>
    <s v="No"/>
    <n v="3"/>
    <x v="1"/>
    <n v="275"/>
    <n v="0.04"/>
    <n v="5"/>
    <x v="1"/>
    <n v="30"/>
    <s v="No"/>
    <d v="2018-08-26T00:00:00"/>
    <x v="77"/>
    <n v="0"/>
    <s v="Inactive"/>
    <s v="No"/>
  </r>
  <r>
    <n v="3944"/>
    <s v="â˜…â˜†Sunnysideâ˜†-Locals' favorite neighbor for living-"/>
    <n v="2441"/>
    <s v="New York"/>
    <n v="0.67"/>
    <n v="0.77"/>
    <x v="0"/>
    <n v="26"/>
    <x v="2"/>
    <x v="19"/>
    <x v="0"/>
    <s v="Yes"/>
    <n v="1"/>
    <x v="0"/>
    <n v="35"/>
    <n v="0.03"/>
    <n v="4.67"/>
    <x v="1"/>
    <n v="3"/>
    <s v="No"/>
    <d v="2018-10-11T00:00:00"/>
    <x v="164"/>
    <n v="36"/>
    <s v="Active"/>
    <s v="No"/>
  </r>
  <r>
    <n v="3945"/>
    <s v="JFK Home Sweet Home (Basement Apt. 10 min. to JFK)"/>
    <n v="966"/>
    <s v="New York"/>
    <n v="1"/>
    <n v="0.83"/>
    <x v="0"/>
    <n v="23"/>
    <x v="2"/>
    <x v="6"/>
    <x v="1"/>
    <s v="No"/>
    <n v="2"/>
    <x v="0"/>
    <n v="90"/>
    <n v="0.03"/>
    <n v="4.8600000000000003"/>
    <x v="1"/>
    <n v="7"/>
    <s v="No"/>
    <d v="2018-10-12T00:00:00"/>
    <x v="29"/>
    <n v="0"/>
    <s v="Inactive"/>
    <s v="No"/>
  </r>
  <r>
    <n v="3946"/>
    <s v="SPACIOUS &amp; CHARMING w/garden 4BR  walk 2 train"/>
    <n v="1883"/>
    <s v="New York"/>
    <n v="0.8"/>
    <n v="0.94"/>
    <x v="0"/>
    <n v="7"/>
    <x v="1"/>
    <x v="3"/>
    <x v="1"/>
    <s v="No"/>
    <n v="10"/>
    <x v="2"/>
    <n v="600"/>
    <n v="0.05"/>
    <n v="4.8"/>
    <x v="1"/>
    <n v="5"/>
    <s v="No"/>
    <d v="2018-09-03T00:00:00"/>
    <x v="280"/>
    <n v="89"/>
    <s v="Active"/>
    <s v="No"/>
  </r>
  <r>
    <n v="3947"/>
    <s v="Williamsburg nest with private bathroom"/>
    <n v="1864"/>
    <s v="New York"/>
    <n v="1"/>
    <n v="0.8"/>
    <x v="1"/>
    <n v="12"/>
    <x v="1"/>
    <x v="9"/>
    <x v="0"/>
    <s v="Yes"/>
    <n v="2"/>
    <x v="0"/>
    <n v="77"/>
    <n v="0.03"/>
    <n v="4.84"/>
    <x v="1"/>
    <n v="61"/>
    <s v="No"/>
    <d v="2018-09-19T00:00:00"/>
    <x v="8"/>
    <n v="231"/>
    <s v="Active"/>
    <s v="No"/>
  </r>
  <r>
    <n v="3948"/>
    <s v="Large Williamsburg room with private deck"/>
    <n v="1864"/>
    <s v="New York"/>
    <n v="1"/>
    <n v="0.8"/>
    <x v="1"/>
    <n v="12"/>
    <x v="1"/>
    <x v="9"/>
    <x v="0"/>
    <s v="Yes"/>
    <n v="2"/>
    <x v="0"/>
    <n v="85"/>
    <n v="0.03"/>
    <n v="5"/>
    <x v="1"/>
    <n v="16"/>
    <s v="No"/>
    <d v="2018-09-03T00:00:00"/>
    <x v="721"/>
    <n v="268"/>
    <s v="Active"/>
    <s v="No"/>
  </r>
  <r>
    <n v="3949"/>
    <s v="Living Room sofa Bed in Chelsea"/>
    <n v="1582"/>
    <s v="New York"/>
    <n v="1"/>
    <n v="1"/>
    <x v="1"/>
    <n v="13"/>
    <x v="0"/>
    <x v="7"/>
    <x v="2"/>
    <s v="Yes"/>
    <n v="1"/>
    <x v="0"/>
    <n v="85"/>
    <n v="0.03"/>
    <n v="4.75"/>
    <x v="1"/>
    <n v="32"/>
    <s v="No"/>
    <d v="2018-09-10T00:00:00"/>
    <x v="335"/>
    <n v="365"/>
    <s v="Active"/>
    <s v="Yes"/>
  </r>
  <r>
    <n v="3950"/>
    <s v="Large 1 bed, 1.5 bath on the Upper East Side"/>
    <n v="1209"/>
    <s v="New York"/>
    <n v="1"/>
    <n v="0.5"/>
    <x v="0"/>
    <n v="19"/>
    <x v="0"/>
    <x v="12"/>
    <x v="1"/>
    <s v="No"/>
    <n v="2"/>
    <x v="0"/>
    <n v="350"/>
    <n v="0.04"/>
    <n v="5"/>
    <x v="1"/>
    <n v="4"/>
    <s v="No"/>
    <d v="2018-09-28T00:00:00"/>
    <x v="25"/>
    <n v="228"/>
    <s v="Active"/>
    <s v="Yes"/>
  </r>
  <r>
    <n v="3951"/>
    <s v="2 bedroom apartment in Astoria"/>
    <n v="3083"/>
    <s v="New York"/>
    <n v="1"/>
    <n v="0.43"/>
    <x v="1"/>
    <n v="21"/>
    <x v="2"/>
    <x v="13"/>
    <x v="1"/>
    <s v="No"/>
    <n v="4"/>
    <x v="1"/>
    <n v="130"/>
    <n v="0.03"/>
    <n v="4.75"/>
    <x v="1"/>
    <n v="4"/>
    <s v="No"/>
    <d v="2018-12-28T00:00:00"/>
    <x v="25"/>
    <n v="0"/>
    <s v="Inactive"/>
    <s v="No"/>
  </r>
  <r>
    <n v="3952"/>
    <s v="Big Bed Paradise"/>
    <n v="3081"/>
    <s v="New York"/>
    <n v="1"/>
    <n v="0.9"/>
    <x v="0"/>
    <n v="27"/>
    <x v="3"/>
    <x v="21"/>
    <x v="0"/>
    <s v="Yes"/>
    <n v="1"/>
    <x v="0"/>
    <n v="35"/>
    <n v="0.03"/>
    <n v="5"/>
    <x v="1"/>
    <n v="14"/>
    <s v="No"/>
    <d v="2018-09-29T00:00:00"/>
    <x v="149"/>
    <n v="82"/>
    <s v="Active"/>
    <s v="No"/>
  </r>
  <r>
    <n v="3953"/>
    <s v="Affordable bedroom in Brooklyn townhouse."/>
    <n v="3049"/>
    <s v="New York"/>
    <n v="1"/>
    <n v="0.97"/>
    <x v="1"/>
    <n v="10"/>
    <x v="1"/>
    <x v="17"/>
    <x v="0"/>
    <s v="Yes"/>
    <n v="2"/>
    <x v="0"/>
    <n v="55"/>
    <n v="0.03"/>
    <n v="4.9800000000000004"/>
    <x v="1"/>
    <n v="46"/>
    <s v="No"/>
    <d v="2018-09-03T00:00:00"/>
    <x v="2"/>
    <n v="75"/>
    <s v="Active"/>
    <s v="Yes"/>
  </r>
  <r>
    <n v="3954"/>
    <s v="Industrial Brooklyn Duplex w/ Rooftops!"/>
    <n v="925"/>
    <s v="New York"/>
    <n v="0.6"/>
    <n v="1"/>
    <x v="0"/>
    <n v="9"/>
    <x v="1"/>
    <x v="16"/>
    <x v="0"/>
    <s v="Yes"/>
    <n v="4"/>
    <x v="1"/>
    <n v="220"/>
    <n v="0.04"/>
    <n v="5"/>
    <x v="1"/>
    <n v="9"/>
    <s v="No"/>
    <d v="2018-09-16T00:00:00"/>
    <x v="295"/>
    <n v="136"/>
    <s v="Active"/>
    <s v="Yes"/>
  </r>
  <r>
    <n v="3955"/>
    <s v="Beautiful Sun Drenched Williamsburg Apartment"/>
    <n v="1184"/>
    <s v="New York"/>
    <n v="1"/>
    <n v="0.2"/>
    <x v="0"/>
    <n v="12"/>
    <x v="1"/>
    <x v="9"/>
    <x v="1"/>
    <s v="No"/>
    <n v="4"/>
    <x v="1"/>
    <n v="167"/>
    <n v="0.03"/>
    <n v="5"/>
    <x v="1"/>
    <n v="4"/>
    <s v="No"/>
    <d v="2019-01-02T00:00:00"/>
    <x v="190"/>
    <n v="364"/>
    <s v="Active"/>
    <s v="No"/>
  </r>
  <r>
    <n v="3956"/>
    <s v="Prewar Gem in Middle of Everything!"/>
    <n v="1249"/>
    <s v="New York"/>
    <n v="1"/>
    <n v="0.8"/>
    <x v="1"/>
    <n v="18"/>
    <x v="0"/>
    <x v="20"/>
    <x v="0"/>
    <s v="Yes"/>
    <n v="2"/>
    <x v="0"/>
    <n v="146"/>
    <n v="0.03"/>
    <n v="5"/>
    <x v="1"/>
    <n v="5"/>
    <s v="No"/>
    <d v="2018-09-25T00:00:00"/>
    <x v="172"/>
    <n v="32"/>
    <s v="Active"/>
    <s v="No"/>
  </r>
  <r>
    <n v="3957"/>
    <s v="Organic Oasis Duplex (EMF-free)"/>
    <n v="3769"/>
    <s v="New York"/>
    <n v="1"/>
    <n v="0.92"/>
    <x v="0"/>
    <n v="17"/>
    <x v="0"/>
    <x v="0"/>
    <x v="1"/>
    <s v="No"/>
    <n v="3"/>
    <x v="1"/>
    <n v="280"/>
    <n v="0.04"/>
    <n v="4.5"/>
    <x v="1"/>
    <n v="24"/>
    <s v="No"/>
    <d v="2019-09-12T00:00:00"/>
    <x v="28"/>
    <n v="365"/>
    <s v="Active"/>
    <s v="No"/>
  </r>
  <r>
    <n v="3958"/>
    <s v="â­ï¸Metro less than 1 minute walk  w/ Backyard &amp; Deck"/>
    <n v="1876"/>
    <s v="New York"/>
    <n v="1"/>
    <n v="0.67"/>
    <x v="1"/>
    <n v="4"/>
    <x v="4"/>
    <x v="27"/>
    <x v="0"/>
    <s v="Yes"/>
    <n v="4"/>
    <x v="1"/>
    <n v="125"/>
    <n v="0.03"/>
    <n v="5"/>
    <x v="1"/>
    <n v="17"/>
    <s v="No"/>
    <d v="2018-09-03T00:00:00"/>
    <x v="660"/>
    <n v="362"/>
    <s v="Active"/>
    <s v="No"/>
  </r>
  <r>
    <n v="3959"/>
    <s v="Stunning Sun-soaked Rooftop Apt in Prime Harlem"/>
    <n v="133"/>
    <s v="New York"/>
    <n v="1"/>
    <n v="0.96"/>
    <x v="1"/>
    <n v="16"/>
    <x v="0"/>
    <x v="10"/>
    <x v="1"/>
    <s v="No"/>
    <n v="2"/>
    <x v="0"/>
    <n v="165"/>
    <n v="0.03"/>
    <n v="4.88"/>
    <x v="1"/>
    <n v="17"/>
    <s v="No"/>
    <d v="2019-07-25T00:00:00"/>
    <x v="0"/>
    <n v="90"/>
    <s v="Active"/>
    <s v="No"/>
  </r>
  <r>
    <n v="3960"/>
    <s v="NYC HUB XL @ 900ft from subway; 30 min to Midtown"/>
    <n v="1882"/>
    <s v="Quindio"/>
    <n v="1"/>
    <n v="0.91"/>
    <x v="1"/>
    <n v="23"/>
    <x v="2"/>
    <x v="6"/>
    <x v="1"/>
    <s v="No"/>
    <n v="16"/>
    <x v="2"/>
    <n v="363"/>
    <n v="0.04"/>
    <n v="4.92"/>
    <x v="1"/>
    <n v="39"/>
    <s v="No"/>
    <d v="2018-11-30T00:00:00"/>
    <x v="160"/>
    <n v="340"/>
    <s v="Active"/>
    <s v="No"/>
  </r>
  <r>
    <n v="3961"/>
    <s v="The Ultimate W-Burg Experience-Historic Building!"/>
    <n v="3511"/>
    <s v="New York"/>
    <n v="0.38"/>
    <n v="0.49"/>
    <x v="0"/>
    <n v="12"/>
    <x v="1"/>
    <x v="9"/>
    <x v="1"/>
    <s v="No"/>
    <n v="2"/>
    <x v="0"/>
    <n v="120"/>
    <n v="0.03"/>
    <n v="5"/>
    <x v="1"/>
    <n v="14"/>
    <s v="No"/>
    <d v="2018-10-03T00:00:00"/>
    <x v="75"/>
    <n v="152"/>
    <s v="Active"/>
    <s v="No"/>
  </r>
  <r>
    <n v="3962"/>
    <s v="âœ¦Private 1 Bedroom Apartment In NYC Centerâœ¦ - 13A"/>
    <n v="3544"/>
    <s v="New York"/>
    <n v="0.9"/>
    <n v="0.99"/>
    <x v="0"/>
    <n v="17"/>
    <x v="0"/>
    <x v="0"/>
    <x v="1"/>
    <s v="No"/>
    <n v="2"/>
    <x v="0"/>
    <n v="200"/>
    <n v="0.04"/>
    <n v="4.33"/>
    <x v="0"/>
    <n v="33"/>
    <s v="No"/>
    <d v="2018-09-13T00:00:00"/>
    <x v="201"/>
    <n v="355"/>
    <s v="Active"/>
    <s v="Yes"/>
  </r>
  <r>
    <n v="3963"/>
    <s v="Stunning Brownstone with Garden and Chef's Kitchen"/>
    <n v="3633"/>
    <s v="New York"/>
    <n v="1"/>
    <n v="0.86"/>
    <x v="1"/>
    <n v="9"/>
    <x v="1"/>
    <x v="16"/>
    <x v="1"/>
    <s v="No"/>
    <n v="10"/>
    <x v="2"/>
    <n v="700"/>
    <n v="0.05"/>
    <n v="5"/>
    <x v="1"/>
    <n v="42"/>
    <s v="No"/>
    <d v="2018-08-27T00:00:00"/>
    <x v="15"/>
    <n v="140"/>
    <s v="Active"/>
    <s v="No"/>
  </r>
  <r>
    <n v="3964"/>
    <s v="Bushwick Duplex Haven near L train"/>
    <n v="2605"/>
    <s v="New York"/>
    <n v="1"/>
    <n v="1"/>
    <x v="0"/>
    <n v="8"/>
    <x v="1"/>
    <x v="11"/>
    <x v="0"/>
    <s v="Yes"/>
    <n v="2"/>
    <x v="0"/>
    <n v="44"/>
    <n v="0.03"/>
    <n v="4.8499999999999996"/>
    <x v="1"/>
    <n v="13"/>
    <s v="No"/>
    <d v="2018-08-31T00:00:00"/>
    <x v="348"/>
    <n v="0"/>
    <s v="Inactive"/>
    <s v="Yes"/>
  </r>
  <r>
    <n v="3965"/>
    <s v="Disinfected Just Renovated 2 bedroom Chelsea Apt"/>
    <n v="3371"/>
    <s v="Maryland"/>
    <n v="1"/>
    <n v="0.97"/>
    <x v="0"/>
    <n v="17"/>
    <x v="0"/>
    <x v="0"/>
    <x v="1"/>
    <s v="No"/>
    <n v="5"/>
    <x v="1"/>
    <n v="500"/>
    <n v="0.05"/>
    <n v="4.6399999999999997"/>
    <x v="1"/>
    <n v="28"/>
    <s v="No"/>
    <d v="2019-06-23T00:00:00"/>
    <x v="86"/>
    <n v="90"/>
    <s v="Active"/>
    <s v="No"/>
  </r>
  <r>
    <n v="3966"/>
    <s v="Nice, clean and large room. Peaceful place"/>
    <n v="3539"/>
    <s v="New York"/>
    <n v="1"/>
    <n v="0.9"/>
    <x v="0"/>
    <n v="24"/>
    <x v="2"/>
    <x v="5"/>
    <x v="0"/>
    <s v="Yes"/>
    <n v="3"/>
    <x v="1"/>
    <n v="65"/>
    <n v="0.03"/>
    <n v="4.68"/>
    <x v="1"/>
    <n v="44"/>
    <s v="No"/>
    <d v="2018-09-04T00:00:00"/>
    <x v="345"/>
    <n v="357"/>
    <s v="Active"/>
    <s v="Yes"/>
  </r>
  <r>
    <n v="3967"/>
    <s v="Lovely  Sunnyside Room with a Cozy Ambiance."/>
    <n v="3292"/>
    <s v="New York"/>
    <n v="1"/>
    <n v="0.79"/>
    <x v="0"/>
    <n v="26"/>
    <x v="2"/>
    <x v="19"/>
    <x v="0"/>
    <s v="Yes"/>
    <n v="2"/>
    <x v="0"/>
    <n v="47"/>
    <n v="0.03"/>
    <n v="5"/>
    <x v="1"/>
    <n v="3"/>
    <s v="No"/>
    <d v="2018-10-07T00:00:00"/>
    <x v="178"/>
    <n v="365"/>
    <s v="Active"/>
    <s v="No"/>
  </r>
  <r>
    <n v="3968"/>
    <s v="Lovely Room in Sunnsyide, 15 min ride to Manhattan"/>
    <n v="3292"/>
    <s v="New York"/>
    <n v="1"/>
    <n v="0.79"/>
    <x v="0"/>
    <n v="26"/>
    <x v="2"/>
    <x v="19"/>
    <x v="0"/>
    <s v="Yes"/>
    <n v="1"/>
    <x v="0"/>
    <n v="42"/>
    <n v="0.03"/>
    <n v="4.8"/>
    <x v="1"/>
    <n v="5"/>
    <s v="No"/>
    <d v="2018-09-26T00:00:00"/>
    <x v="258"/>
    <n v="342"/>
    <s v="Active"/>
    <s v="No"/>
  </r>
  <r>
    <n v="3969"/>
    <s v="Times Square Apartment"/>
    <n v="1100"/>
    <s v="New York"/>
    <n v="0.5"/>
    <n v="0.74"/>
    <x v="1"/>
    <n v="17"/>
    <x v="0"/>
    <x v="0"/>
    <x v="1"/>
    <s v="No"/>
    <n v="2"/>
    <x v="0"/>
    <n v="79"/>
    <n v="0.03"/>
    <n v="5"/>
    <x v="1"/>
    <n v="48"/>
    <s v="No"/>
    <d v="2018-09-10T00:00:00"/>
    <x v="77"/>
    <n v="83"/>
    <s v="Active"/>
    <s v="No"/>
  </r>
  <r>
    <n v="3970"/>
    <s v="Welcome Home To Ridgewood!"/>
    <n v="3301"/>
    <s v="New York"/>
    <n v="0.88"/>
    <n v="0.9"/>
    <x v="0"/>
    <n v="25"/>
    <x v="2"/>
    <x v="14"/>
    <x v="1"/>
    <s v="No"/>
    <n v="8"/>
    <x v="2"/>
    <n v="114"/>
    <n v="0.03"/>
    <n v="4.8099999999999996"/>
    <x v="1"/>
    <n v="158"/>
    <s v="Yes"/>
    <d v="2018-08-25T00:00:00"/>
    <x v="106"/>
    <n v="253"/>
    <s v="Active"/>
    <s v="No"/>
  </r>
  <r>
    <n v="3971"/>
    <s v="Your Own Private 1 Bedroom Apartment!"/>
    <n v="3301"/>
    <s v="New York"/>
    <n v="0.88"/>
    <n v="0.9"/>
    <x v="0"/>
    <n v="25"/>
    <x v="2"/>
    <x v="14"/>
    <x v="1"/>
    <s v="No"/>
    <n v="4"/>
    <x v="1"/>
    <n v="86"/>
    <n v="0.03"/>
    <n v="5"/>
    <x v="1"/>
    <n v="4"/>
    <s v="No"/>
    <d v="2020-01-12T00:00:00"/>
    <x v="9"/>
    <n v="0"/>
    <s v="Inactive"/>
    <s v="No"/>
  </r>
  <r>
    <n v="3972"/>
    <s v="Heights"/>
    <n v="1360"/>
    <s v="New York"/>
    <n v="1"/>
    <n v="0.69"/>
    <x v="0"/>
    <n v="10"/>
    <x v="1"/>
    <x v="17"/>
    <x v="0"/>
    <s v="Yes"/>
    <n v="2"/>
    <x v="0"/>
    <n v="99"/>
    <n v="0.03"/>
    <n v="5"/>
    <x v="1"/>
    <n v="3"/>
    <s v="No"/>
    <d v="2018-10-06T00:00:00"/>
    <x v="640"/>
    <n v="365"/>
    <s v="Active"/>
    <s v="Yes"/>
  </r>
  <r>
    <n v="3973"/>
    <s v="Warm &amp; Cozy Room in Sunnyside. Awesome Location!"/>
    <n v="3292"/>
    <s v="New York"/>
    <n v="1"/>
    <n v="0.79"/>
    <x v="0"/>
    <n v="26"/>
    <x v="2"/>
    <x v="19"/>
    <x v="0"/>
    <s v="Yes"/>
    <n v="1"/>
    <x v="0"/>
    <n v="39"/>
    <n v="0.03"/>
    <n v="4.67"/>
    <x v="1"/>
    <n v="3"/>
    <s v="No"/>
    <d v="2019-08-02T00:00:00"/>
    <x v="164"/>
    <n v="351"/>
    <s v="Active"/>
    <s v="No"/>
  </r>
  <r>
    <n v="3974"/>
    <s v="1BR Central park apartment with lots of sunshine!"/>
    <n v="3292"/>
    <s v="New York"/>
    <n v="1"/>
    <n v="0.79"/>
    <x v="0"/>
    <n v="14"/>
    <x v="0"/>
    <x v="2"/>
    <x v="1"/>
    <s v="No"/>
    <n v="4"/>
    <x v="1"/>
    <n v="73"/>
    <n v="0.03"/>
    <n v="4.7"/>
    <x v="1"/>
    <n v="10"/>
    <s v="No"/>
    <d v="2018-11-03T00:00:00"/>
    <x v="303"/>
    <n v="342"/>
    <s v="Active"/>
    <s v="No"/>
  </r>
  <r>
    <n v="3975"/>
    <s v="Staten Island Gem,  4 bedroom duplex in St. George"/>
    <n v="3577"/>
    <s v="New York"/>
    <n v="1"/>
    <n v="0.98"/>
    <x v="1"/>
    <n v="29"/>
    <x v="3"/>
    <x v="22"/>
    <x v="1"/>
    <s v="No"/>
    <n v="11"/>
    <x v="2"/>
    <n v="140"/>
    <n v="0.03"/>
    <n v="4.9800000000000004"/>
    <x v="1"/>
    <n v="53"/>
    <s v="No"/>
    <d v="2018-09-17T00:00:00"/>
    <x v="10"/>
    <n v="321"/>
    <s v="Active"/>
    <s v="Yes"/>
  </r>
  <r>
    <n v="3976"/>
    <s v="Cozy and affordable"/>
    <n v="2178"/>
    <s v="New York"/>
    <n v="1"/>
    <n v="1"/>
    <x v="0"/>
    <n v="7"/>
    <x v="1"/>
    <x v="3"/>
    <x v="0"/>
    <s v="Yes"/>
    <n v="2"/>
    <x v="0"/>
    <n v="55"/>
    <n v="0.03"/>
    <n v="4.54"/>
    <x v="1"/>
    <n v="68"/>
    <s v="No"/>
    <d v="2018-11-11T00:00:00"/>
    <x v="609"/>
    <n v="0"/>
    <s v="Inactive"/>
    <s v="Yes"/>
  </r>
  <r>
    <n v="3977"/>
    <s v="Private room w/attached bath in hot of Flushing"/>
    <n v="3611"/>
    <s v="New York"/>
    <n v="1"/>
    <n v="1"/>
    <x v="1"/>
    <n v="22"/>
    <x v="2"/>
    <x v="25"/>
    <x v="0"/>
    <s v="Yes"/>
    <n v="2"/>
    <x v="0"/>
    <n v="85"/>
    <n v="0.03"/>
    <n v="4.8899999999999997"/>
    <x v="1"/>
    <n v="37"/>
    <s v="No"/>
    <d v="2018-09-01T00:00:00"/>
    <x v="70"/>
    <n v="363"/>
    <s v="Active"/>
    <s v="No"/>
  </r>
  <r>
    <n v="3978"/>
    <s v="The BEST of SoBro"/>
    <n v="3273"/>
    <s v="New York"/>
    <n v="1"/>
    <n v="0.56000000000000005"/>
    <x v="1"/>
    <n v="4"/>
    <x v="4"/>
    <x v="27"/>
    <x v="1"/>
    <s v="No"/>
    <n v="4"/>
    <x v="1"/>
    <n v="151"/>
    <n v="0.03"/>
    <n v="5"/>
    <x v="1"/>
    <n v="57"/>
    <s v="No"/>
    <d v="2018-09-02T00:00:00"/>
    <x v="21"/>
    <n v="364"/>
    <s v="Active"/>
    <s v="No"/>
  </r>
  <r>
    <n v="3979"/>
    <s v="Couple room w/attached bath. In heart of Flushing"/>
    <n v="3611"/>
    <s v="New York"/>
    <n v="1"/>
    <n v="1"/>
    <x v="1"/>
    <n v="22"/>
    <x v="2"/>
    <x v="25"/>
    <x v="0"/>
    <s v="Yes"/>
    <n v="2"/>
    <x v="0"/>
    <n v="89"/>
    <n v="0.03"/>
    <n v="4.83"/>
    <x v="1"/>
    <n v="47"/>
    <s v="No"/>
    <d v="2018-09-11T00:00:00"/>
    <x v="198"/>
    <n v="365"/>
    <s v="Active"/>
    <s v="No"/>
  </r>
  <r>
    <n v="3980"/>
    <s v="Boho-Chic sleeps 5 TOP FLOOR penthouse prime WBURG"/>
    <n v="1968"/>
    <s v="New York"/>
    <n v="0.54"/>
    <n v="0.49"/>
    <x v="0"/>
    <n v="12"/>
    <x v="1"/>
    <x v="9"/>
    <x v="1"/>
    <s v="No"/>
    <n v="4"/>
    <x v="1"/>
    <n v="79"/>
    <n v="0.03"/>
    <n v="4.78"/>
    <x v="1"/>
    <n v="18"/>
    <s v="No"/>
    <d v="2018-12-23T00:00:00"/>
    <x v="668"/>
    <n v="99"/>
    <s v="Active"/>
    <s v="No"/>
  </r>
  <r>
    <n v="3981"/>
    <s v="Large and clean room with a king size bed,"/>
    <n v="3539"/>
    <s v="New York"/>
    <n v="1"/>
    <n v="0.9"/>
    <x v="0"/>
    <n v="24"/>
    <x v="2"/>
    <x v="5"/>
    <x v="0"/>
    <s v="Yes"/>
    <n v="2"/>
    <x v="0"/>
    <n v="95"/>
    <n v="0.03"/>
    <n v="4.96"/>
    <x v="1"/>
    <n v="26"/>
    <s v="No"/>
    <d v="2019-02-06T00:00:00"/>
    <x v="41"/>
    <n v="228"/>
    <s v="Active"/>
    <s v="Yes"/>
  </r>
  <r>
    <n v="3982"/>
    <s v="Huge Quiet Room w/ King Size Bed in NYC Center"/>
    <n v="2994"/>
    <s v="New York"/>
    <n v="1"/>
    <n v="0.71"/>
    <x v="1"/>
    <n v="18"/>
    <x v="0"/>
    <x v="20"/>
    <x v="0"/>
    <s v="Yes"/>
    <n v="2"/>
    <x v="0"/>
    <n v="100"/>
    <n v="0.03"/>
    <n v="5"/>
    <x v="1"/>
    <n v="8"/>
    <s v="No"/>
    <d v="2019-08-24T00:00:00"/>
    <x v="489"/>
    <n v="44"/>
    <s v="Active"/>
    <s v="No"/>
  </r>
  <r>
    <n v="3983"/>
    <s v="Private bed/ bath in classic Upper West Side apt."/>
    <n v="3546"/>
    <s v="New York"/>
    <n v="1"/>
    <n v="0.98"/>
    <x v="1"/>
    <n v="20"/>
    <x v="0"/>
    <x v="1"/>
    <x v="0"/>
    <s v="Yes"/>
    <n v="2"/>
    <x v="0"/>
    <n v="117"/>
    <n v="0.03"/>
    <n v="4.99"/>
    <x v="1"/>
    <n v="105"/>
    <s v="Yes"/>
    <d v="2018-09-04T00:00:00"/>
    <x v="0"/>
    <n v="232"/>
    <s v="Active"/>
    <s v="Yes"/>
  </r>
  <r>
    <n v="3984"/>
    <s v="Bright and Spacious Bushwick apartment"/>
    <n v="2189"/>
    <s v="New York"/>
    <n v="1"/>
    <n v="1"/>
    <x v="0"/>
    <n v="8"/>
    <x v="1"/>
    <x v="11"/>
    <x v="1"/>
    <s v="No"/>
    <n v="4"/>
    <x v="1"/>
    <n v="65"/>
    <n v="0.03"/>
    <n v="5"/>
    <x v="1"/>
    <n v="6"/>
    <s v="No"/>
    <d v="2018-11-14T00:00:00"/>
    <x v="190"/>
    <n v="0"/>
    <s v="Inactive"/>
    <s v="No"/>
  </r>
  <r>
    <n v="3985"/>
    <s v="Manhattan theater district"/>
    <n v="1754"/>
    <s v="New York"/>
    <n v="1"/>
    <n v="0.56999999999999995"/>
    <x v="1"/>
    <n v="17"/>
    <x v="0"/>
    <x v="0"/>
    <x v="1"/>
    <s v="No"/>
    <n v="2"/>
    <x v="0"/>
    <n v="90"/>
    <n v="0.03"/>
    <n v="5"/>
    <x v="1"/>
    <n v="6"/>
    <s v="No"/>
    <d v="2018-11-05T00:00:00"/>
    <x v="15"/>
    <n v="330"/>
    <s v="Active"/>
    <s v="No"/>
  </r>
  <r>
    <n v="3986"/>
    <s v="Warm, Bright and JUST RIGHT! Brownstone"/>
    <n v="3640"/>
    <s v="New York"/>
    <n v="1"/>
    <n v="0.97"/>
    <x v="1"/>
    <n v="7"/>
    <x v="1"/>
    <x v="3"/>
    <x v="0"/>
    <s v="Yes"/>
    <n v="2"/>
    <x v="0"/>
    <n v="109"/>
    <n v="0.03"/>
    <n v="4.8099999999999996"/>
    <x v="1"/>
    <n v="27"/>
    <s v="No"/>
    <d v="2018-09-10T00:00:00"/>
    <x v="25"/>
    <n v="172"/>
    <s v="Active"/>
    <s v="Yes"/>
  </r>
  <r>
    <n v="3987"/>
    <s v="Relaxation Station :-D Brownstone"/>
    <n v="3640"/>
    <s v="New York"/>
    <n v="1"/>
    <n v="0.97"/>
    <x v="1"/>
    <n v="7"/>
    <x v="1"/>
    <x v="3"/>
    <x v="0"/>
    <s v="Yes"/>
    <n v="2"/>
    <x v="0"/>
    <n v="109"/>
    <n v="0.03"/>
    <n v="5"/>
    <x v="1"/>
    <n v="33"/>
    <s v="No"/>
    <d v="2018-09-08T00:00:00"/>
    <x v="1"/>
    <n v="173"/>
    <s v="Active"/>
    <s v="Yes"/>
  </r>
  <r>
    <n v="3988"/>
    <s v="Unique Duplex Apartment with a Skylight"/>
    <n v="1609"/>
    <s v="New York"/>
    <n v="1"/>
    <n v="0.5"/>
    <x v="0"/>
    <n v="9"/>
    <x v="1"/>
    <x v="16"/>
    <x v="1"/>
    <s v="No"/>
    <n v="2"/>
    <x v="0"/>
    <n v="107"/>
    <n v="0.03"/>
    <n v="5"/>
    <x v="1"/>
    <n v="4"/>
    <s v="No"/>
    <d v="2019-07-22T00:00:00"/>
    <x v="143"/>
    <n v="42"/>
    <s v="Active"/>
    <s v="No"/>
  </r>
  <r>
    <n v="3989"/>
    <s v="French charm in Manhattan"/>
    <n v="2309"/>
    <s v="New York"/>
    <n v="1"/>
    <n v="0.65"/>
    <x v="1"/>
    <n v="19"/>
    <x v="0"/>
    <x v="12"/>
    <x v="1"/>
    <s v="No"/>
    <n v="3"/>
    <x v="1"/>
    <n v="385"/>
    <n v="0.04"/>
    <n v="5"/>
    <x v="1"/>
    <n v="17"/>
    <s v="No"/>
    <d v="2018-09-29T00:00:00"/>
    <x v="206"/>
    <n v="16"/>
    <s v="Active"/>
    <s v="Yes"/>
  </r>
  <r>
    <n v="3990"/>
    <s v="Welcoming place in Upper East Side"/>
    <n v="2156"/>
    <s v="New York"/>
    <n v="1"/>
    <n v="0.89"/>
    <x v="1"/>
    <n v="14"/>
    <x v="0"/>
    <x v="2"/>
    <x v="0"/>
    <s v="Yes"/>
    <n v="2"/>
    <x v="0"/>
    <n v="146"/>
    <n v="0.03"/>
    <n v="4.91"/>
    <x v="1"/>
    <n v="22"/>
    <s v="No"/>
    <d v="2018-09-10T00:00:00"/>
    <x v="28"/>
    <n v="54"/>
    <s v="Active"/>
    <s v="No"/>
  </r>
  <r>
    <n v="3991"/>
    <s v="1 Bedroom Apartment Near ESB"/>
    <n v="3635"/>
    <s v="New Jersey"/>
    <n v="0.96"/>
    <n v="0.97"/>
    <x v="0"/>
    <n v="18"/>
    <x v="0"/>
    <x v="20"/>
    <x v="1"/>
    <s v="No"/>
    <n v="5"/>
    <x v="1"/>
    <n v="88"/>
    <n v="0.03"/>
    <n v="4.5199999999999996"/>
    <x v="1"/>
    <n v="31"/>
    <s v="No"/>
    <d v="2018-10-31T00:00:00"/>
    <x v="253"/>
    <n v="364"/>
    <s v="Active"/>
    <s v="No"/>
  </r>
  <r>
    <n v="3992"/>
    <s v="Big and lovely apartment in Sunnyside NYC"/>
    <n v="2678"/>
    <s v="New York"/>
    <n v="1"/>
    <n v="0.99"/>
    <x v="0"/>
    <n v="26"/>
    <x v="2"/>
    <x v="19"/>
    <x v="1"/>
    <s v="No"/>
    <n v="7"/>
    <x v="2"/>
    <n v="179"/>
    <n v="0.03"/>
    <n v="4.22"/>
    <x v="0"/>
    <n v="23"/>
    <s v="No"/>
    <d v="2018-09-26T00:00:00"/>
    <x v="142"/>
    <n v="357"/>
    <s v="Active"/>
    <s v="Yes"/>
  </r>
  <r>
    <n v="3993"/>
    <s v="Queen-Sized Private Bedroom in Historic Harlem"/>
    <n v="2985"/>
    <s v="New York"/>
    <n v="1"/>
    <n v="0.8"/>
    <x v="1"/>
    <n v="16"/>
    <x v="0"/>
    <x v="10"/>
    <x v="0"/>
    <s v="Yes"/>
    <n v="1"/>
    <x v="0"/>
    <n v="65"/>
    <n v="0.03"/>
    <n v="5"/>
    <x v="1"/>
    <n v="6"/>
    <s v="No"/>
    <d v="2019-05-03T00:00:00"/>
    <x v="24"/>
    <n v="365"/>
    <s v="Active"/>
    <s v="No"/>
  </r>
  <r>
    <n v="3994"/>
    <s v="Heights IV"/>
    <n v="1360"/>
    <s v="New York"/>
    <n v="1"/>
    <n v="0.69"/>
    <x v="0"/>
    <n v="10"/>
    <x v="1"/>
    <x v="17"/>
    <x v="0"/>
    <s v="Yes"/>
    <n v="2"/>
    <x v="0"/>
    <n v="99"/>
    <n v="0.03"/>
    <n v="4.5"/>
    <x v="1"/>
    <n v="6"/>
    <s v="No"/>
    <d v="2019-05-18T00:00:00"/>
    <x v="21"/>
    <n v="365"/>
    <s v="Active"/>
    <s v="Yes"/>
  </r>
  <r>
    <n v="3995"/>
    <s v="Convenient Apartment in Brooklyn Townhouse"/>
    <n v="1192"/>
    <s v="New York"/>
    <n v="1"/>
    <n v="0.96"/>
    <x v="1"/>
    <n v="7"/>
    <x v="1"/>
    <x v="3"/>
    <x v="1"/>
    <s v="No"/>
    <n v="4"/>
    <x v="1"/>
    <n v="146"/>
    <n v="0.03"/>
    <n v="4.99"/>
    <x v="1"/>
    <n v="93"/>
    <s v="No"/>
    <d v="2018-09-08T00:00:00"/>
    <x v="201"/>
    <n v="135"/>
    <s v="Active"/>
    <s v="No"/>
  </r>
  <r>
    <n v="3996"/>
    <s v="VERY CLEAN! Private Entrance &amp; Bath"/>
    <n v="79"/>
    <s v="New York"/>
    <n v="1"/>
    <n v="0.93"/>
    <x v="1"/>
    <n v="8"/>
    <x v="1"/>
    <x v="11"/>
    <x v="0"/>
    <s v="Yes"/>
    <n v="2"/>
    <x v="0"/>
    <n v="60"/>
    <n v="0.03"/>
    <n v="5"/>
    <x v="1"/>
    <n v="31"/>
    <s v="No"/>
    <d v="2018-09-10T00:00:00"/>
    <x v="303"/>
    <n v="266"/>
    <s v="Active"/>
    <s v="No"/>
  </r>
  <r>
    <n v="3997"/>
    <s v="Demmy's space"/>
    <n v="3514"/>
    <s v="New York"/>
    <n v="0"/>
    <n v="1"/>
    <x v="1"/>
    <n v="9"/>
    <x v="1"/>
    <x v="16"/>
    <x v="0"/>
    <s v="Yes"/>
    <n v="2"/>
    <x v="0"/>
    <n v="70"/>
    <n v="0.03"/>
    <n v="4.82"/>
    <x v="1"/>
    <n v="39"/>
    <s v="No"/>
    <d v="2018-09-12T00:00:00"/>
    <x v="25"/>
    <n v="180"/>
    <s v="Active"/>
    <s v="No"/>
  </r>
  <r>
    <n v="3998"/>
    <s v="Classic NYC Bedroom | 5 min to Times Square - 33C2"/>
    <n v="3544"/>
    <s v="New York"/>
    <n v="0.9"/>
    <n v="0.99"/>
    <x v="0"/>
    <n v="17"/>
    <x v="0"/>
    <x v="0"/>
    <x v="0"/>
    <s v="Yes"/>
    <n v="2"/>
    <x v="0"/>
    <n v="150"/>
    <n v="0.03"/>
    <n v="4.17"/>
    <x v="0"/>
    <n v="6"/>
    <s v="No"/>
    <d v="2018-09-17T00:00:00"/>
    <x v="409"/>
    <n v="365"/>
    <s v="Active"/>
    <s v="Yes"/>
  </r>
  <r>
    <n v="3999"/>
    <s v="come and expireance the best of bklyn"/>
    <n v="3004"/>
    <s v="New York"/>
    <n v="1"/>
    <n v="1"/>
    <x v="1"/>
    <n v="10"/>
    <x v="1"/>
    <x v="17"/>
    <x v="0"/>
    <s v="Yes"/>
    <n v="1"/>
    <x v="0"/>
    <n v="100"/>
    <n v="0.03"/>
    <n v="4.4000000000000004"/>
    <x v="0"/>
    <n v="5"/>
    <s v="No"/>
    <d v="2018-11-08T00:00:00"/>
    <x v="337"/>
    <n v="365"/>
    <s v="Active"/>
    <s v="Yes"/>
  </r>
  <r>
    <n v="4000"/>
    <s v="Esther Home"/>
    <n v="3643"/>
    <s v="New York"/>
    <n v="0.67"/>
    <n v="1"/>
    <x v="0"/>
    <n v="7"/>
    <x v="1"/>
    <x v="3"/>
    <x v="1"/>
    <s v="No"/>
    <n v="5"/>
    <x v="1"/>
    <n v="160"/>
    <n v="0.03"/>
    <n v="4.38"/>
    <x v="0"/>
    <n v="26"/>
    <s v="No"/>
    <d v="2018-09-19T00:00:00"/>
    <x v="33"/>
    <n v="364"/>
    <s v="Active"/>
    <s v="Yes"/>
  </r>
  <r>
    <n v="4001"/>
    <s v="A Comfortable private room+Near # 2, 4 &amp; 6 trains"/>
    <n v="3519"/>
    <s v="New York"/>
    <n v="0.9"/>
    <n v="0.87"/>
    <x v="1"/>
    <n v="4"/>
    <x v="4"/>
    <x v="27"/>
    <x v="0"/>
    <s v="Yes"/>
    <n v="2"/>
    <x v="0"/>
    <n v="45"/>
    <n v="0.03"/>
    <n v="4.82"/>
    <x v="1"/>
    <n v="45"/>
    <s v="No"/>
    <d v="2018-09-10T00:00:00"/>
    <x v="87"/>
    <n v="176"/>
    <s v="Active"/>
    <s v="No"/>
  </r>
  <r>
    <n v="4002"/>
    <s v="Elegant 4 Bedroom 2.5 Bath with Contemporary Charm"/>
    <n v="3305"/>
    <s v="New York"/>
    <n v="0.7"/>
    <n v="0.97"/>
    <x v="1"/>
    <n v="9"/>
    <x v="1"/>
    <x v="16"/>
    <x v="1"/>
    <s v="No"/>
    <n v="8"/>
    <x v="2"/>
    <n v="275"/>
    <n v="0.04"/>
    <n v="4.92"/>
    <x v="1"/>
    <n v="26"/>
    <s v="No"/>
    <d v="2018-09-24T00:00:00"/>
    <x v="44"/>
    <n v="179"/>
    <s v="Active"/>
    <s v="No"/>
  </r>
  <r>
    <n v="4003"/>
    <s v="&quot;THE MANHATTAN OASIS&quot; Penthouse &amp; Private Terrace"/>
    <n v="3644"/>
    <s v="New York"/>
    <n v="0.96"/>
    <n v="0.95"/>
    <x v="1"/>
    <n v="15"/>
    <x v="0"/>
    <x v="4"/>
    <x v="1"/>
    <s v="No"/>
    <n v="3"/>
    <x v="1"/>
    <n v="316"/>
    <n v="0.04"/>
    <n v="4.8600000000000003"/>
    <x v="1"/>
    <n v="70"/>
    <s v="No"/>
    <d v="2018-09-07T00:00:00"/>
    <x v="142"/>
    <n v="283"/>
    <s v="Active"/>
    <s v="No"/>
  </r>
  <r>
    <n v="4004"/>
    <s v="Mott Haven Dorm-Bed A"/>
    <n v="3482"/>
    <s v="New York"/>
    <n v="0.98"/>
    <n v="0.98"/>
    <x v="0"/>
    <n v="5"/>
    <x v="4"/>
    <x v="26"/>
    <x v="2"/>
    <s v="Yes"/>
    <n v="1"/>
    <x v="0"/>
    <n v="22"/>
    <n v="0.03"/>
    <n v="4.33"/>
    <x v="0"/>
    <n v="30"/>
    <s v="No"/>
    <d v="2018-10-02T00:00:00"/>
    <x v="7"/>
    <n v="102"/>
    <s v="Active"/>
    <s v="No"/>
  </r>
  <r>
    <n v="4005"/>
    <s v="New York City Bedroom | Times Square | NYC - 61F1"/>
    <n v="3544"/>
    <s v="New York"/>
    <n v="0.9"/>
    <n v="0.99"/>
    <x v="0"/>
    <n v="17"/>
    <x v="0"/>
    <x v="0"/>
    <x v="0"/>
    <s v="Yes"/>
    <n v="2"/>
    <x v="0"/>
    <n v="150"/>
    <n v="0.03"/>
    <n v="3.83"/>
    <x v="0"/>
    <n v="6"/>
    <s v="No"/>
    <d v="2018-09-24T00:00:00"/>
    <x v="61"/>
    <n v="365"/>
    <s v="Active"/>
    <s v="Yes"/>
  </r>
  <r>
    <n v="4006"/>
    <s v="Luxury 2BR apartment in Midtown"/>
    <n v="2180"/>
    <s v="New York"/>
    <n v="1"/>
    <n v="1"/>
    <x v="1"/>
    <n v="18"/>
    <x v="0"/>
    <x v="20"/>
    <x v="1"/>
    <s v="No"/>
    <n v="4"/>
    <x v="1"/>
    <n v="169"/>
    <n v="0.03"/>
    <n v="4.92"/>
    <x v="1"/>
    <n v="48"/>
    <s v="No"/>
    <d v="2018-09-12T00:00:00"/>
    <x v="535"/>
    <n v="72"/>
    <s v="Active"/>
    <s v="Yes"/>
  </r>
  <r>
    <n v="4007"/>
    <s v="Queens Finest Luxury Place"/>
    <n v="2474"/>
    <s v="New York"/>
    <n v="0.94"/>
    <n v="0.99"/>
    <x v="0"/>
    <n v="23"/>
    <x v="2"/>
    <x v="6"/>
    <x v="0"/>
    <s v="Yes"/>
    <n v="2"/>
    <x v="0"/>
    <n v="65"/>
    <n v="0.03"/>
    <n v="4.51"/>
    <x v="1"/>
    <n v="37"/>
    <s v="No"/>
    <d v="2018-09-08T00:00:00"/>
    <x v="129"/>
    <n v="362"/>
    <s v="Active"/>
    <s v="Yes"/>
  </r>
  <r>
    <n v="4008"/>
    <s v="Spotlessly clean 1 bedroom apt, doorman building,"/>
    <n v="329"/>
    <s v="New York"/>
    <n v="1"/>
    <n v="0.92"/>
    <x v="1"/>
    <n v="18"/>
    <x v="0"/>
    <x v="20"/>
    <x v="1"/>
    <s v="No"/>
    <n v="2"/>
    <x v="0"/>
    <n v="150"/>
    <n v="0.03"/>
    <n v="4.93"/>
    <x v="1"/>
    <n v="15"/>
    <s v="No"/>
    <d v="2018-12-06T00:00:00"/>
    <x v="17"/>
    <n v="350"/>
    <s v="Active"/>
    <s v="No"/>
  </r>
  <r>
    <n v="4009"/>
    <s v="Lovely, sunny &amp; quiet 1br Chelsea apt w/balcony"/>
    <n v="2448"/>
    <s v="New York"/>
    <n v="0.9"/>
    <n v="0.87"/>
    <x v="1"/>
    <n v="13"/>
    <x v="0"/>
    <x v="7"/>
    <x v="1"/>
    <s v="No"/>
    <n v="2"/>
    <x v="0"/>
    <n v="120"/>
    <n v="0.03"/>
    <n v="5"/>
    <x v="1"/>
    <n v="27"/>
    <s v="No"/>
    <d v="2018-10-06T00:00:00"/>
    <x v="142"/>
    <n v="6"/>
    <s v="Active"/>
    <s v="No"/>
  </r>
  <r>
    <n v="4010"/>
    <s v="Mott Haven Dorm-Bed B"/>
    <n v="3482"/>
    <s v="New York"/>
    <n v="0.98"/>
    <n v="0.98"/>
    <x v="0"/>
    <n v="5"/>
    <x v="4"/>
    <x v="26"/>
    <x v="2"/>
    <s v="Yes"/>
    <n v="1"/>
    <x v="0"/>
    <n v="22"/>
    <n v="0.03"/>
    <n v="4.38"/>
    <x v="0"/>
    <n v="26"/>
    <s v="No"/>
    <d v="2018-09-27T00:00:00"/>
    <x v="29"/>
    <n v="89"/>
    <s v="Active"/>
    <s v="No"/>
  </r>
  <r>
    <n v="4011"/>
    <s v="Mott Haven Dorm-Bed C"/>
    <n v="3482"/>
    <s v="New York"/>
    <n v="0.98"/>
    <n v="0.98"/>
    <x v="0"/>
    <n v="5"/>
    <x v="4"/>
    <x v="26"/>
    <x v="2"/>
    <s v="Yes"/>
    <n v="1"/>
    <x v="0"/>
    <n v="22"/>
    <n v="0.03"/>
    <n v="4.25"/>
    <x v="0"/>
    <n v="24"/>
    <s v="No"/>
    <d v="2018-09-27T00:00:00"/>
    <x v="244"/>
    <n v="90"/>
    <s v="Active"/>
    <s v="No"/>
  </r>
  <r>
    <n v="4012"/>
    <s v="Mott Haven Dorm-Bed D"/>
    <n v="3482"/>
    <s v="New York"/>
    <n v="0.98"/>
    <n v="0.98"/>
    <x v="0"/>
    <n v="5"/>
    <x v="4"/>
    <x v="26"/>
    <x v="2"/>
    <s v="Yes"/>
    <n v="1"/>
    <x v="0"/>
    <n v="22"/>
    <n v="0.03"/>
    <n v="4.57"/>
    <x v="1"/>
    <n v="37"/>
    <s v="No"/>
    <d v="2018-09-30T00:00:00"/>
    <x v="17"/>
    <n v="102"/>
    <s v="Active"/>
    <s v="No"/>
  </r>
  <r>
    <n v="4013"/>
    <s v="LOVE MANHATTAN 3"/>
    <n v="3322"/>
    <s v="New York"/>
    <n v="1"/>
    <n v="0.99"/>
    <x v="1"/>
    <n v="4"/>
    <x v="4"/>
    <x v="27"/>
    <x v="0"/>
    <s v="Yes"/>
    <n v="2"/>
    <x v="0"/>
    <n v="51"/>
    <n v="0.03"/>
    <n v="4.82"/>
    <x v="1"/>
    <n v="62"/>
    <s v="No"/>
    <d v="2018-09-22T00:00:00"/>
    <x v="213"/>
    <n v="254"/>
    <s v="Active"/>
    <s v="No"/>
  </r>
  <r>
    <n v="4014"/>
    <s v="BIG 2Bedroom in the Upper East Side"/>
    <n v="3646"/>
    <s v="New York"/>
    <n v="1"/>
    <n v="0.55000000000000004"/>
    <x v="1"/>
    <n v="19"/>
    <x v="0"/>
    <x v="12"/>
    <x v="1"/>
    <s v="No"/>
    <n v="3"/>
    <x v="1"/>
    <n v="234"/>
    <n v="0.04"/>
    <n v="4.9000000000000004"/>
    <x v="1"/>
    <n v="21"/>
    <s v="No"/>
    <d v="2018-10-28T00:00:00"/>
    <x v="104"/>
    <n v="360"/>
    <s v="Active"/>
    <s v="No"/>
  </r>
  <r>
    <n v="4015"/>
    <s v="Beautiful Studio Basement-35 minutes from the city"/>
    <n v="622"/>
    <s v="New York"/>
    <n v="1"/>
    <n v="0.87"/>
    <x v="1"/>
    <n v="23"/>
    <x v="2"/>
    <x v="6"/>
    <x v="1"/>
    <s v="No"/>
    <n v="3"/>
    <x v="1"/>
    <n v="49"/>
    <n v="0.03"/>
    <n v="4.91"/>
    <x v="1"/>
    <n v="76"/>
    <s v="No"/>
    <d v="2018-10-29T00:00:00"/>
    <x v="106"/>
    <n v="0"/>
    <s v="Inactive"/>
    <s v="No"/>
  </r>
  <r>
    <n v="4016"/>
    <s v="Close to everything jfk subway casino, on a 2nd fl"/>
    <n v="3469"/>
    <s v="New York"/>
    <n v="0"/>
    <n v="1"/>
    <x v="0"/>
    <n v="23"/>
    <x v="2"/>
    <x v="6"/>
    <x v="0"/>
    <s v="Yes"/>
    <n v="2"/>
    <x v="0"/>
    <n v="65"/>
    <n v="0.03"/>
    <n v="4.62"/>
    <x v="1"/>
    <n v="29"/>
    <s v="No"/>
    <d v="2018-09-11T00:00:00"/>
    <x v="421"/>
    <n v="145"/>
    <s v="Active"/>
    <s v="Yes"/>
  </r>
  <r>
    <n v="4017"/>
    <s v="Jfk 10 minutes, perfect for layover flights"/>
    <n v="3469"/>
    <s v="New York"/>
    <n v="0"/>
    <n v="1"/>
    <x v="0"/>
    <n v="23"/>
    <x v="2"/>
    <x v="6"/>
    <x v="0"/>
    <s v="Yes"/>
    <n v="2"/>
    <x v="0"/>
    <n v="55"/>
    <n v="0.03"/>
    <n v="5"/>
    <x v="1"/>
    <n v="3"/>
    <s v="No"/>
    <d v="2019-10-26T00:00:00"/>
    <x v="190"/>
    <n v="135"/>
    <s v="Active"/>
    <s v="Yes"/>
  </r>
  <r>
    <n v="4018"/>
    <s v="Large King Sized Bedroom with Private Bathroom"/>
    <n v="2985"/>
    <s v="New York"/>
    <n v="1"/>
    <n v="0.8"/>
    <x v="1"/>
    <n v="16"/>
    <x v="0"/>
    <x v="10"/>
    <x v="0"/>
    <s v="Yes"/>
    <n v="1"/>
    <x v="0"/>
    <n v="72"/>
    <n v="0.03"/>
    <n v="4.78"/>
    <x v="1"/>
    <n v="9"/>
    <s v="No"/>
    <d v="2018-12-16T00:00:00"/>
    <x v="8"/>
    <n v="365"/>
    <s v="Active"/>
    <s v="No"/>
  </r>
  <r>
    <n v="4019"/>
    <s v="Harlem apartment"/>
    <n v="3649"/>
    <s v="New York"/>
    <n v="1"/>
    <n v="0.86"/>
    <x v="0"/>
    <n v="16"/>
    <x v="0"/>
    <x v="10"/>
    <x v="0"/>
    <s v="Yes"/>
    <n v="2"/>
    <x v="0"/>
    <n v="65"/>
    <n v="0.03"/>
    <n v="4.42"/>
    <x v="0"/>
    <n v="12"/>
    <s v="No"/>
    <d v="2018-09-23T00:00:00"/>
    <x v="198"/>
    <n v="14"/>
    <s v="Active"/>
    <s v="Yes"/>
  </r>
  <r>
    <n v="4020"/>
    <s v="Brand New Private Room in Heart of Brooklyn"/>
    <n v="2194"/>
    <s v="New York"/>
    <n v="1"/>
    <n v="0.84"/>
    <x v="1"/>
    <n v="8"/>
    <x v="1"/>
    <x v="11"/>
    <x v="0"/>
    <s v="Yes"/>
    <n v="2"/>
    <x v="0"/>
    <n v="49"/>
    <n v="0.03"/>
    <n v="4.97"/>
    <x v="1"/>
    <n v="29"/>
    <s v="No"/>
    <d v="2018-12-04T00:00:00"/>
    <x v="75"/>
    <n v="74"/>
    <s v="Active"/>
    <s v="No"/>
  </r>
  <r>
    <n v="4021"/>
    <s v="Spacious 1 bedroom in Bed Stuy Brooklyn"/>
    <n v="2998"/>
    <s v="New York"/>
    <n v="1"/>
    <n v="1"/>
    <x v="1"/>
    <n v="7"/>
    <x v="1"/>
    <x v="3"/>
    <x v="1"/>
    <s v="No"/>
    <n v="4"/>
    <x v="1"/>
    <n v="100"/>
    <n v="0.03"/>
    <n v="4.99"/>
    <x v="1"/>
    <n v="78"/>
    <s v="No"/>
    <d v="2018-10-03T00:00:00"/>
    <x v="160"/>
    <n v="39"/>
    <s v="Active"/>
    <s v="No"/>
  </r>
  <r>
    <n v="4022"/>
    <s v="Sunnyside 2BR entire apt -minutes to Manhattan!"/>
    <n v="2559"/>
    <s v="California"/>
    <n v="1"/>
    <n v="0.5"/>
    <x v="1"/>
    <n v="26"/>
    <x v="2"/>
    <x v="19"/>
    <x v="1"/>
    <s v="No"/>
    <n v="3"/>
    <x v="1"/>
    <n v="79"/>
    <n v="0.03"/>
    <n v="5"/>
    <x v="1"/>
    <n v="5"/>
    <s v="No"/>
    <d v="2018-12-17T00:00:00"/>
    <x v="351"/>
    <n v="162"/>
    <s v="Active"/>
    <s v="No"/>
  </r>
  <r>
    <n v="4023"/>
    <s v="Attractive Studio in Great Location!"/>
    <n v="1629"/>
    <s v="New York"/>
    <n v="1"/>
    <n v="0.83"/>
    <x v="0"/>
    <n v="16"/>
    <x v="0"/>
    <x v="10"/>
    <x v="1"/>
    <s v="No"/>
    <n v="2"/>
    <x v="0"/>
    <n v="55"/>
    <n v="0.03"/>
    <n v="5"/>
    <x v="1"/>
    <n v="4"/>
    <s v="No"/>
    <d v="2018-10-31T00:00:00"/>
    <x v="190"/>
    <n v="76"/>
    <s v="Active"/>
    <s v="No"/>
  </r>
  <r>
    <n v="4024"/>
    <s v="Brooklyn Historical Townhouse"/>
    <n v="2843"/>
    <s v="New York"/>
    <n v="1"/>
    <n v="0.93"/>
    <x v="1"/>
    <n v="7"/>
    <x v="1"/>
    <x v="3"/>
    <x v="1"/>
    <s v="No"/>
    <n v="4"/>
    <x v="1"/>
    <n v="125"/>
    <n v="0.03"/>
    <n v="4.91"/>
    <x v="1"/>
    <n v="78"/>
    <s v="No"/>
    <d v="2018-10-18T00:00:00"/>
    <x v="3"/>
    <n v="132"/>
    <s v="Active"/>
    <s v="No"/>
  </r>
  <r>
    <n v="4025"/>
    <s v="Kozy Klean Kwiet"/>
    <n v="1848"/>
    <s v="New York"/>
    <n v="1"/>
    <n v="1"/>
    <x v="0"/>
    <n v="23"/>
    <x v="2"/>
    <x v="6"/>
    <x v="0"/>
    <s v="Yes"/>
    <n v="4"/>
    <x v="1"/>
    <n v="60"/>
    <n v="0.03"/>
    <n v="4.59"/>
    <x v="1"/>
    <n v="63"/>
    <s v="No"/>
    <d v="2018-09-23T00:00:00"/>
    <x v="160"/>
    <n v="85"/>
    <s v="Active"/>
    <s v="Yes"/>
  </r>
  <r>
    <n v="4026"/>
    <s v="3 Bedroom Artsy Apartment. Best Deal in Brooklyn."/>
    <n v="1266"/>
    <s v="New York"/>
    <n v="1"/>
    <n v="1"/>
    <x v="0"/>
    <n v="12"/>
    <x v="1"/>
    <x v="9"/>
    <x v="1"/>
    <s v="No"/>
    <n v="6"/>
    <x v="2"/>
    <n v="189"/>
    <n v="0.03"/>
    <n v="4.74"/>
    <x v="1"/>
    <n v="81"/>
    <s v="No"/>
    <d v="2018-10-09T00:00:00"/>
    <x v="264"/>
    <n v="0"/>
    <s v="Inactive"/>
    <s v="Yes"/>
  </r>
  <r>
    <n v="4027"/>
    <s v="Great private room in Sunnyside NYC 7 min Subway"/>
    <n v="2678"/>
    <s v="New York"/>
    <n v="1"/>
    <n v="0.99"/>
    <x v="0"/>
    <n v="26"/>
    <x v="2"/>
    <x v="19"/>
    <x v="0"/>
    <s v="Yes"/>
    <n v="2"/>
    <x v="0"/>
    <n v="59"/>
    <n v="0.03"/>
    <n v="4.4000000000000004"/>
    <x v="0"/>
    <n v="15"/>
    <s v="No"/>
    <d v="2018-09-13T00:00:00"/>
    <x v="25"/>
    <n v="349"/>
    <s v="Active"/>
    <s v="Yes"/>
  </r>
  <r>
    <n v="4028"/>
    <s v="Private clean room in NYC, 8 min Times Square"/>
    <n v="1449"/>
    <s v="New York"/>
    <n v="1"/>
    <n v="0.89"/>
    <x v="0"/>
    <n v="21"/>
    <x v="2"/>
    <x v="13"/>
    <x v="0"/>
    <s v="Yes"/>
    <n v="3"/>
    <x v="1"/>
    <n v="37"/>
    <n v="0.03"/>
    <n v="4.57"/>
    <x v="1"/>
    <n v="87"/>
    <s v="No"/>
    <d v="2018-10-09T00:00:00"/>
    <x v="66"/>
    <n v="81"/>
    <s v="Active"/>
    <s v="No"/>
  </r>
  <r>
    <n v="4029"/>
    <s v="Cozy Private Bedroom Near Times Square 31C1"/>
    <n v="3544"/>
    <s v="New York"/>
    <n v="0.9"/>
    <n v="0.99"/>
    <x v="0"/>
    <n v="17"/>
    <x v="0"/>
    <x v="0"/>
    <x v="0"/>
    <s v="Yes"/>
    <n v="2"/>
    <x v="0"/>
    <n v="75"/>
    <n v="0.03"/>
    <n v="4.33"/>
    <x v="0"/>
    <n v="9"/>
    <s v="No"/>
    <d v="2018-10-30T00:00:00"/>
    <x v="20"/>
    <n v="363"/>
    <s v="Active"/>
    <s v="Yes"/>
  </r>
  <r>
    <n v="4030"/>
    <s v="Sunny cozy 1 bedroom- Designerâ€™s home"/>
    <n v="791"/>
    <s v="New York"/>
    <n v="0.67"/>
    <n v="0.71"/>
    <x v="0"/>
    <n v="7"/>
    <x v="1"/>
    <x v="3"/>
    <x v="1"/>
    <s v="No"/>
    <n v="3"/>
    <x v="1"/>
    <n v="75"/>
    <n v="0.03"/>
    <n v="4.67"/>
    <x v="1"/>
    <n v="21"/>
    <s v="No"/>
    <d v="2018-09-24T00:00:00"/>
    <x v="136"/>
    <n v="0"/>
    <s v="Inactive"/>
    <s v="No"/>
  </r>
  <r>
    <n v="4031"/>
    <s v="Bronx Home 5 Minute walk from Yankee Stadium"/>
    <n v="3650"/>
    <s v="New York"/>
    <n v="1"/>
    <n v="1"/>
    <x v="1"/>
    <n v="2"/>
    <x v="4"/>
    <x v="24"/>
    <x v="0"/>
    <s v="Yes"/>
    <n v="3"/>
    <x v="1"/>
    <n v="57"/>
    <n v="0.03"/>
    <n v="4.8099999999999996"/>
    <x v="1"/>
    <n v="69"/>
    <s v="No"/>
    <d v="2018-10-08T00:00:00"/>
    <x v="215"/>
    <n v="180"/>
    <s v="Active"/>
    <s v="Yes"/>
  </r>
  <r>
    <n v="4032"/>
    <s v="Stylish Renovated 1 Bdr Apt in Prime Midtown area!"/>
    <n v="3636"/>
    <s v="New York"/>
    <n v="0.8"/>
    <n v="0.74"/>
    <x v="1"/>
    <n v="18"/>
    <x v="0"/>
    <x v="20"/>
    <x v="1"/>
    <s v="No"/>
    <n v="3"/>
    <x v="1"/>
    <n v="190"/>
    <n v="0.03"/>
    <n v="4.7"/>
    <x v="1"/>
    <n v="10"/>
    <s v="No"/>
    <d v="2018-09-14T00:00:00"/>
    <x v="432"/>
    <n v="66"/>
    <s v="Active"/>
    <s v="No"/>
  </r>
  <r>
    <n v="4033"/>
    <s v="Authentic Brooklyn Brownstone - Garden Unit"/>
    <n v="2376"/>
    <s v="New York"/>
    <n v="1"/>
    <n v="1"/>
    <x v="1"/>
    <n v="9"/>
    <x v="1"/>
    <x v="16"/>
    <x v="1"/>
    <s v="No"/>
    <n v="6"/>
    <x v="2"/>
    <n v="299"/>
    <n v="0.04"/>
    <n v="5"/>
    <x v="1"/>
    <n v="51"/>
    <s v="No"/>
    <d v="2019-01-26T00:00:00"/>
    <x v="125"/>
    <n v="89"/>
    <s v="Active"/>
    <s v="Yes"/>
  </r>
  <r>
    <n v="4034"/>
    <s v="Heights V"/>
    <n v="1360"/>
    <s v="New York"/>
    <n v="1"/>
    <n v="0.69"/>
    <x v="0"/>
    <n v="10"/>
    <x v="1"/>
    <x v="17"/>
    <x v="0"/>
    <s v="Yes"/>
    <n v="2"/>
    <x v="0"/>
    <n v="99"/>
    <n v="0.03"/>
    <n v="5"/>
    <x v="1"/>
    <n v="4"/>
    <s v="No"/>
    <d v="2019-05-19T00:00:00"/>
    <x v="123"/>
    <n v="365"/>
    <s v="Active"/>
    <s v="No"/>
  </r>
  <r>
    <n v="4035"/>
    <s v="Brooklyn Tree House"/>
    <n v="3651"/>
    <s v="New York"/>
    <n v="0"/>
    <n v="0.71"/>
    <x v="1"/>
    <n v="12"/>
    <x v="1"/>
    <x v="9"/>
    <x v="1"/>
    <s v="No"/>
    <n v="6"/>
    <x v="2"/>
    <n v="287"/>
    <n v="0.04"/>
    <n v="4.9000000000000004"/>
    <x v="1"/>
    <n v="41"/>
    <s v="No"/>
    <d v="2018-09-26T00:00:00"/>
    <x v="201"/>
    <n v="0"/>
    <s v="Inactive"/>
    <s v="No"/>
  </r>
  <r>
    <n v="4036"/>
    <s v="Luxury Apt with perfect location and views"/>
    <n v="499"/>
    <s v="New York"/>
    <n v="0.7"/>
    <n v="1"/>
    <x v="0"/>
    <n v="20"/>
    <x v="0"/>
    <x v="1"/>
    <x v="1"/>
    <s v="No"/>
    <n v="2"/>
    <x v="0"/>
    <n v="127"/>
    <n v="0.03"/>
    <n v="4.33"/>
    <x v="0"/>
    <n v="18"/>
    <s v="No"/>
    <d v="2018-09-30T00:00:00"/>
    <x v="58"/>
    <n v="281"/>
    <s v="Active"/>
    <s v="Yes"/>
  </r>
  <r>
    <n v="4037"/>
    <s v="Spacious room with huge bay window &amp; natural light"/>
    <n v="3653"/>
    <s v="New York"/>
    <n v="0.86"/>
    <n v="0.99"/>
    <x v="1"/>
    <n v="26"/>
    <x v="2"/>
    <x v="19"/>
    <x v="0"/>
    <s v="Yes"/>
    <n v="2"/>
    <x v="0"/>
    <n v="43"/>
    <n v="0.03"/>
    <n v="4.82"/>
    <x v="1"/>
    <n v="38"/>
    <s v="No"/>
    <d v="2018-10-02T00:00:00"/>
    <x v="296"/>
    <n v="43"/>
    <s v="Active"/>
    <s v="Yes"/>
  </r>
  <r>
    <n v="4038"/>
    <s v="Cosy small room 15 mins away from Manhattan"/>
    <n v="3653"/>
    <s v="New York"/>
    <n v="0.86"/>
    <n v="0.99"/>
    <x v="1"/>
    <n v="26"/>
    <x v="2"/>
    <x v="19"/>
    <x v="0"/>
    <s v="Yes"/>
    <n v="1"/>
    <x v="0"/>
    <n v="35"/>
    <n v="0.03"/>
    <n v="5"/>
    <x v="1"/>
    <n v="33"/>
    <s v="No"/>
    <d v="2018-09-20T00:00:00"/>
    <x v="51"/>
    <n v="56"/>
    <s v="Active"/>
    <s v="Yes"/>
  </r>
  <r>
    <n v="4039"/>
    <s v="Small, Cozy room in Central Harlem neighborhood"/>
    <n v="2788"/>
    <s v="New York"/>
    <n v="1"/>
    <n v="1"/>
    <x v="0"/>
    <n v="16"/>
    <x v="0"/>
    <x v="10"/>
    <x v="0"/>
    <s v="Yes"/>
    <n v="2"/>
    <x v="0"/>
    <n v="34"/>
    <n v="0.03"/>
    <n v="4.59"/>
    <x v="1"/>
    <n v="80"/>
    <s v="No"/>
    <d v="2018-11-02T00:00:00"/>
    <x v="17"/>
    <n v="77"/>
    <s v="Active"/>
    <s v="No"/>
  </r>
  <r>
    <n v="4040"/>
    <s v="Brand new uber-clean minimalist Bushwick (Monthly)"/>
    <n v="367"/>
    <s v="New York"/>
    <n v="1"/>
    <n v="0.8"/>
    <x v="1"/>
    <n v="8"/>
    <x v="1"/>
    <x v="11"/>
    <x v="1"/>
    <s v="No"/>
    <n v="2"/>
    <x v="0"/>
    <n v="80"/>
    <n v="0.03"/>
    <n v="4.92"/>
    <x v="1"/>
    <n v="24"/>
    <s v="No"/>
    <d v="2018-09-23T00:00:00"/>
    <x v="201"/>
    <n v="1"/>
    <s v="Active"/>
    <s v="No"/>
  </r>
  <r>
    <n v="4041"/>
    <s v="Stylish, convenient, renovated- 2 min to subway -"/>
    <n v="2485"/>
    <s v="New York"/>
    <n v="1"/>
    <n v="0.96"/>
    <x v="0"/>
    <n v="16"/>
    <x v="0"/>
    <x v="10"/>
    <x v="1"/>
    <s v="No"/>
    <n v="6"/>
    <x v="2"/>
    <n v="299"/>
    <n v="0.04"/>
    <n v="4.6500000000000004"/>
    <x v="1"/>
    <n v="72"/>
    <s v="No"/>
    <d v="2018-11-17T00:00:00"/>
    <x v="312"/>
    <n v="0"/>
    <s v="Inactive"/>
    <s v="Yes"/>
  </r>
  <r>
    <n v="4042"/>
    <s v="Spacious Artsy Loft in Brooklyn"/>
    <n v="1806"/>
    <s v="New York"/>
    <n v="0"/>
    <n v="0"/>
    <x v="0"/>
    <n v="12"/>
    <x v="1"/>
    <x v="9"/>
    <x v="1"/>
    <s v="No"/>
    <n v="2"/>
    <x v="0"/>
    <n v="220"/>
    <n v="0.04"/>
    <n v="5"/>
    <x v="1"/>
    <n v="4"/>
    <s v="No"/>
    <d v="2018-10-08T00:00:00"/>
    <x v="722"/>
    <n v="13"/>
    <s v="Active"/>
    <s v="No"/>
  </r>
  <r>
    <n v="4043"/>
    <s v="Cozy Bedroom, 5 minutes from JFK"/>
    <n v="2734"/>
    <s v="Illinois"/>
    <n v="1"/>
    <n v="1"/>
    <x v="0"/>
    <n v="23"/>
    <x v="2"/>
    <x v="6"/>
    <x v="0"/>
    <s v="Yes"/>
    <n v="2"/>
    <x v="0"/>
    <n v="47"/>
    <n v="0.03"/>
    <n v="4.8"/>
    <x v="1"/>
    <n v="59"/>
    <s v="No"/>
    <d v="2018-10-13T00:00:00"/>
    <x v="115"/>
    <n v="14"/>
    <s v="Active"/>
    <s v="No"/>
  </r>
  <r>
    <n v="4044"/>
    <s v="Fabulous Bed-Stuy Brownstone Garden Apartment"/>
    <n v="683"/>
    <s v="New York"/>
    <n v="1"/>
    <n v="1"/>
    <x v="1"/>
    <n v="7"/>
    <x v="1"/>
    <x v="3"/>
    <x v="1"/>
    <s v="No"/>
    <n v="4"/>
    <x v="1"/>
    <n v="140"/>
    <n v="0.03"/>
    <n v="5"/>
    <x v="1"/>
    <n v="36"/>
    <s v="No"/>
    <d v="2018-11-19T00:00:00"/>
    <x v="628"/>
    <n v="167"/>
    <s v="Active"/>
    <s v="No"/>
  </r>
  <r>
    <n v="4045"/>
    <s v="Upper East Safe and Peace"/>
    <n v="2433"/>
    <s v="New York"/>
    <n v="1"/>
    <n v="0.95"/>
    <x v="1"/>
    <n v="19"/>
    <x v="0"/>
    <x v="12"/>
    <x v="0"/>
    <s v="Yes"/>
    <n v="1"/>
    <x v="0"/>
    <n v="30"/>
    <n v="0.03"/>
    <n v="4.8899999999999997"/>
    <x v="1"/>
    <n v="108"/>
    <s v="Yes"/>
    <d v="2018-09-22T00:00:00"/>
    <x v="0"/>
    <n v="7"/>
    <s v="Active"/>
    <s v="No"/>
  </r>
  <r>
    <n v="4046"/>
    <s v="Cozy Apartment in Steinway st."/>
    <n v="3362"/>
    <s v="New York"/>
    <n v="0.89"/>
    <n v="0.91"/>
    <x v="1"/>
    <n v="21"/>
    <x v="2"/>
    <x v="13"/>
    <x v="1"/>
    <s v="No"/>
    <n v="2"/>
    <x v="0"/>
    <n v="75"/>
    <n v="0.03"/>
    <n v="5"/>
    <x v="1"/>
    <n v="20"/>
    <s v="No"/>
    <d v="2018-10-17T00:00:00"/>
    <x v="7"/>
    <n v="45"/>
    <s v="Active"/>
    <s v="Yes"/>
  </r>
  <r>
    <n v="4047"/>
    <s v="Brooklyn Apartment 2"/>
    <n v="3598"/>
    <s v="New York"/>
    <n v="0.82"/>
    <n v="0.89"/>
    <x v="1"/>
    <n v="7"/>
    <x v="1"/>
    <x v="3"/>
    <x v="1"/>
    <s v="No"/>
    <n v="2"/>
    <x v="0"/>
    <n v="89"/>
    <n v="0.03"/>
    <n v="4.9000000000000004"/>
    <x v="1"/>
    <n v="79"/>
    <s v="No"/>
    <d v="2018-09-24T00:00:00"/>
    <x v="209"/>
    <n v="86"/>
    <s v="Active"/>
    <s v="No"/>
  </r>
  <r>
    <n v="4048"/>
    <s v="Room with a VIEW next to Times Square!"/>
    <n v="3655"/>
    <s v="New York"/>
    <n v="1"/>
    <n v="1"/>
    <x v="0"/>
    <n v="17"/>
    <x v="0"/>
    <x v="0"/>
    <x v="0"/>
    <s v="Yes"/>
    <n v="2"/>
    <x v="0"/>
    <n v="77"/>
    <n v="0.03"/>
    <n v="4.66"/>
    <x v="1"/>
    <n v="82"/>
    <s v="No"/>
    <d v="2018-10-07T00:00:00"/>
    <x v="17"/>
    <n v="318"/>
    <s v="Active"/>
    <s v="Yes"/>
  </r>
  <r>
    <n v="4049"/>
    <s v="Private Room with a view next to Times Square!"/>
    <n v="3655"/>
    <s v="New York"/>
    <n v="1"/>
    <n v="1"/>
    <x v="0"/>
    <n v="17"/>
    <x v="0"/>
    <x v="0"/>
    <x v="0"/>
    <s v="Yes"/>
    <n v="2"/>
    <x v="0"/>
    <n v="77"/>
    <n v="0.03"/>
    <n v="4.57"/>
    <x v="1"/>
    <n v="87"/>
    <s v="No"/>
    <d v="2018-10-14T00:00:00"/>
    <x v="2"/>
    <n v="308"/>
    <s v="Active"/>
    <s v="Yes"/>
  </r>
  <r>
    <n v="4050"/>
    <s v="Cute &amp; Cozy Studio in the BEST part of BK"/>
    <n v="1240"/>
    <s v="New York"/>
    <n v="1"/>
    <n v="0"/>
    <x v="0"/>
    <n v="11"/>
    <x v="1"/>
    <x v="8"/>
    <x v="0"/>
    <s v="Yes"/>
    <n v="2"/>
    <x v="0"/>
    <n v="80"/>
    <n v="0.03"/>
    <n v="5"/>
    <x v="1"/>
    <n v="8"/>
    <s v="No"/>
    <d v="2018-10-20T00:00:00"/>
    <x v="663"/>
    <n v="0"/>
    <s v="Inactive"/>
    <s v="No"/>
  </r>
  <r>
    <n v="4051"/>
    <s v="Home For Medical Professionals - &quot;The Tesla&quot;"/>
    <n v="2096"/>
    <s v="New York"/>
    <n v="0.95"/>
    <n v="0.26"/>
    <x v="0"/>
    <n v="10"/>
    <x v="1"/>
    <x v="17"/>
    <x v="0"/>
    <s v="Yes"/>
    <n v="2"/>
    <x v="0"/>
    <n v="57"/>
    <n v="0.03"/>
    <n v="4.67"/>
    <x v="1"/>
    <n v="3"/>
    <s v="No"/>
    <d v="2019-08-31T00:00:00"/>
    <x v="319"/>
    <n v="80"/>
    <s v="Active"/>
    <s v="No"/>
  </r>
  <r>
    <n v="4052"/>
    <s v="Warm Duplex Townhouse"/>
    <n v="3550"/>
    <s v="New York"/>
    <n v="0.75"/>
    <n v="0.88"/>
    <x v="1"/>
    <n v="9"/>
    <x v="1"/>
    <x v="16"/>
    <x v="1"/>
    <s v="No"/>
    <n v="14"/>
    <x v="2"/>
    <n v="425"/>
    <n v="0.04"/>
    <n v="4.8899999999999997"/>
    <x v="1"/>
    <n v="28"/>
    <s v="No"/>
    <d v="2018-12-17T00:00:00"/>
    <x v="180"/>
    <n v="12"/>
    <s v="Active"/>
    <s v="No"/>
  </r>
  <r>
    <n v="4053"/>
    <s v="Large Room in Manhattan Steps to Subway"/>
    <n v="2583"/>
    <s v="New York"/>
    <n v="1"/>
    <n v="0.96"/>
    <x v="0"/>
    <n v="14"/>
    <x v="0"/>
    <x v="2"/>
    <x v="0"/>
    <s v="Yes"/>
    <n v="2"/>
    <x v="0"/>
    <n v="47"/>
    <n v="0.03"/>
    <n v="4.34"/>
    <x v="0"/>
    <n v="59"/>
    <s v="No"/>
    <d v="2018-09-21T00:00:00"/>
    <x v="149"/>
    <n v="134"/>
    <s v="Active"/>
    <s v="Yes"/>
  </r>
  <r>
    <n v="4054"/>
    <s v="Large Room Near Times Square-NYC-Hudson Yard-33C3"/>
    <n v="3544"/>
    <s v="New York"/>
    <n v="0.9"/>
    <n v="0.99"/>
    <x v="0"/>
    <n v="17"/>
    <x v="0"/>
    <x v="0"/>
    <x v="0"/>
    <s v="Yes"/>
    <n v="2"/>
    <x v="0"/>
    <n v="150"/>
    <n v="0.03"/>
    <n v="4.2699999999999996"/>
    <x v="0"/>
    <n v="11"/>
    <s v="No"/>
    <d v="2018-10-11T00:00:00"/>
    <x v="504"/>
    <n v="365"/>
    <s v="Active"/>
    <s v="Yes"/>
  </r>
  <r>
    <n v="4055"/>
    <s v="Private Room in Authentic Luxury Loft"/>
    <n v="943"/>
    <s v="New York"/>
    <n v="1"/>
    <n v="0.83"/>
    <x v="1"/>
    <n v="12"/>
    <x v="1"/>
    <x v="9"/>
    <x v="0"/>
    <s v="Yes"/>
    <n v="2"/>
    <x v="0"/>
    <n v="63"/>
    <n v="0.03"/>
    <n v="5"/>
    <x v="1"/>
    <n v="19"/>
    <s v="No"/>
    <d v="2018-10-05T00:00:00"/>
    <x v="15"/>
    <n v="321"/>
    <s v="Active"/>
    <s v="No"/>
  </r>
  <r>
    <n v="4056"/>
    <s v="Cozy Room in the Center of Manhattan!"/>
    <n v="3995"/>
    <s v="New York"/>
    <n v="1"/>
    <n v="1"/>
    <x v="0"/>
    <n v="15"/>
    <x v="0"/>
    <x v="4"/>
    <x v="0"/>
    <s v="Yes"/>
    <n v="2"/>
    <x v="0"/>
    <n v="98"/>
    <n v="0.03"/>
    <n v="4.4800000000000004"/>
    <x v="0"/>
    <n v="27"/>
    <s v="No"/>
    <d v="2019-09-08T00:00:00"/>
    <x v="275"/>
    <n v="0"/>
    <s v="Inactive"/>
    <s v="Yes"/>
  </r>
  <r>
    <n v="4057"/>
    <s v="Clinton Hill/Bedstuy Brooklyn stylish and artsy"/>
    <n v="1339"/>
    <s v="New York"/>
    <n v="1"/>
    <n v="0.96"/>
    <x v="1"/>
    <n v="7"/>
    <x v="1"/>
    <x v="3"/>
    <x v="1"/>
    <s v="No"/>
    <n v="4"/>
    <x v="1"/>
    <n v="105"/>
    <n v="0.03"/>
    <n v="5"/>
    <x v="1"/>
    <n v="43"/>
    <s v="No"/>
    <d v="2018-09-23T00:00:00"/>
    <x v="25"/>
    <n v="92"/>
    <s v="Active"/>
    <s v="No"/>
  </r>
  <r>
    <n v="4058"/>
    <s v="Private room in Bushwick Brooklyn"/>
    <n v="3657"/>
    <s v="New York"/>
    <n v="1"/>
    <n v="1"/>
    <x v="1"/>
    <n v="8"/>
    <x v="1"/>
    <x v="11"/>
    <x v="0"/>
    <s v="Yes"/>
    <n v="2"/>
    <x v="0"/>
    <n v="60"/>
    <n v="0.03"/>
    <n v="4.9000000000000004"/>
    <x v="1"/>
    <n v="60"/>
    <s v="No"/>
    <d v="2018-10-09T00:00:00"/>
    <x v="474"/>
    <n v="0"/>
    <s v="Inactive"/>
    <s v="Yes"/>
  </r>
  <r>
    <n v="4059"/>
    <s v="Central Park Cozy Private Room"/>
    <n v="3647"/>
    <s v="New York"/>
    <n v="1"/>
    <n v="1"/>
    <x v="0"/>
    <n v="19"/>
    <x v="0"/>
    <x v="12"/>
    <x v="0"/>
    <s v="Yes"/>
    <n v="2"/>
    <x v="0"/>
    <n v="60"/>
    <n v="0.03"/>
    <n v="4.8099999999999996"/>
    <x v="1"/>
    <n v="134"/>
    <s v="Yes"/>
    <d v="2018-09-22T00:00:00"/>
    <x v="186"/>
    <n v="365"/>
    <s v="Active"/>
    <s v="No"/>
  </r>
  <r>
    <n v="4060"/>
    <s v="Luxury Affordable comfort in the Bronx-Suite 3!"/>
    <n v="3658"/>
    <s v="New York"/>
    <n v="1"/>
    <n v="0.99"/>
    <x v="0"/>
    <n v="6"/>
    <x v="4"/>
    <x v="29"/>
    <x v="0"/>
    <s v="Yes"/>
    <n v="3"/>
    <x v="1"/>
    <n v="71"/>
    <n v="0.03"/>
    <n v="4.66"/>
    <x v="1"/>
    <n v="74"/>
    <s v="No"/>
    <d v="2018-09-24T00:00:00"/>
    <x v="3"/>
    <n v="0"/>
    <s v="Inactive"/>
    <s v="Yes"/>
  </r>
  <r>
    <n v="4061"/>
    <s v="East Village Cottage Life"/>
    <n v="324"/>
    <s v="New York"/>
    <n v="1"/>
    <n v="1"/>
    <x v="1"/>
    <n v="15"/>
    <x v="0"/>
    <x v="4"/>
    <x v="0"/>
    <s v="Yes"/>
    <n v="2"/>
    <x v="0"/>
    <n v="95"/>
    <n v="0.03"/>
    <n v="4.9800000000000004"/>
    <x v="1"/>
    <n v="53"/>
    <s v="No"/>
    <d v="2018-10-28T00:00:00"/>
    <x v="21"/>
    <n v="163"/>
    <s v="Active"/>
    <s v="No"/>
  </r>
  <r>
    <n v="4062"/>
    <s v="Bright &amp; Peaceful Brooklyn Abode!"/>
    <n v="3599"/>
    <s v="New York"/>
    <n v="1"/>
    <n v="0.96"/>
    <x v="1"/>
    <n v="9"/>
    <x v="1"/>
    <x v="16"/>
    <x v="1"/>
    <s v="No"/>
    <n v="4"/>
    <x v="1"/>
    <n v="160"/>
    <n v="0.03"/>
    <n v="5"/>
    <x v="1"/>
    <n v="74"/>
    <s v="No"/>
    <d v="2018-10-08T00:00:00"/>
    <x v="14"/>
    <n v="228"/>
    <s v="Active"/>
    <s v="No"/>
  </r>
  <r>
    <n v="4063"/>
    <s v="Comfortable and Bright 1 Bedroom Apartment"/>
    <n v="3661"/>
    <s v="New York"/>
    <n v="0"/>
    <n v="0"/>
    <x v="0"/>
    <n v="7"/>
    <x v="1"/>
    <x v="3"/>
    <x v="1"/>
    <s v="No"/>
    <n v="2"/>
    <x v="0"/>
    <n v="190"/>
    <n v="0.03"/>
    <n v="4.67"/>
    <x v="1"/>
    <n v="3"/>
    <s v="No"/>
    <d v="2018-10-13T00:00:00"/>
    <x v="723"/>
    <n v="46"/>
    <s v="Active"/>
    <s v="No"/>
  </r>
  <r>
    <n v="4064"/>
    <s v="Modem 2 bedroom in Times sq for 5ppl"/>
    <n v="944"/>
    <s v="New Jersey"/>
    <n v="1"/>
    <n v="1"/>
    <x v="1"/>
    <n v="17"/>
    <x v="0"/>
    <x v="0"/>
    <x v="1"/>
    <s v="No"/>
    <n v="5"/>
    <x v="1"/>
    <n v="166"/>
    <n v="0.03"/>
    <n v="4.97"/>
    <x v="1"/>
    <n v="142"/>
    <s v="Yes"/>
    <d v="2018-10-09T00:00:00"/>
    <x v="151"/>
    <n v="257"/>
    <s v="Active"/>
    <s v="Yes"/>
  </r>
  <r>
    <n v="4065"/>
    <s v="Cozy Shared Room in East Side (Female Guest Only)"/>
    <n v="3629"/>
    <s v="New York"/>
    <n v="1"/>
    <n v="0.97"/>
    <x v="0"/>
    <n v="14"/>
    <x v="0"/>
    <x v="2"/>
    <x v="2"/>
    <s v="Yes"/>
    <n v="1"/>
    <x v="0"/>
    <n v="26"/>
    <n v="0.03"/>
    <n v="4.8899999999999997"/>
    <x v="1"/>
    <n v="27"/>
    <s v="No"/>
    <d v="2018-09-23T00:00:00"/>
    <x v="179"/>
    <n v="134"/>
    <s v="Active"/>
    <s v="No"/>
  </r>
  <r>
    <n v="4066"/>
    <s v="Queen Sized Bdrm in Historic Harlem (Townhouse)"/>
    <n v="2985"/>
    <s v="New York"/>
    <n v="1"/>
    <n v="0.8"/>
    <x v="1"/>
    <n v="16"/>
    <x v="0"/>
    <x v="10"/>
    <x v="0"/>
    <s v="Yes"/>
    <n v="1"/>
    <x v="0"/>
    <n v="65"/>
    <n v="0.03"/>
    <n v="5"/>
    <x v="1"/>
    <n v="5"/>
    <s v="No"/>
    <d v="2018-10-31T00:00:00"/>
    <x v="388"/>
    <n v="365"/>
    <s v="Active"/>
    <s v="No"/>
  </r>
  <r>
    <n v="4067"/>
    <s v="A Sunny Room w/Private Bath. 20 m to Mnhttn"/>
    <n v="3228"/>
    <s v="New York"/>
    <n v="1"/>
    <n v="0.94"/>
    <x v="0"/>
    <n v="7"/>
    <x v="1"/>
    <x v="3"/>
    <x v="0"/>
    <s v="Yes"/>
    <n v="2"/>
    <x v="0"/>
    <n v="80"/>
    <n v="0.03"/>
    <n v="4.67"/>
    <x v="1"/>
    <n v="95"/>
    <s v="No"/>
    <d v="2018-09-28T00:00:00"/>
    <x v="412"/>
    <n v="11"/>
    <s v="Active"/>
    <s v="No"/>
  </r>
  <r>
    <n v="4068"/>
    <s v="Brooklyn House at 443 linden Bedroom 2"/>
    <n v="3656"/>
    <s v="New York"/>
    <n v="1"/>
    <n v="0.83"/>
    <x v="0"/>
    <n v="10"/>
    <x v="1"/>
    <x v="17"/>
    <x v="0"/>
    <s v="Yes"/>
    <n v="1"/>
    <x v="0"/>
    <n v="46"/>
    <n v="0.03"/>
    <n v="4.5"/>
    <x v="1"/>
    <n v="12"/>
    <s v="No"/>
    <d v="2018-09-27T00:00:00"/>
    <x v="110"/>
    <n v="350"/>
    <s v="Active"/>
    <s v="Yes"/>
  </r>
  <r>
    <n v="4069"/>
    <s v="Brooklyn House at 443 Linden Room 3"/>
    <n v="3656"/>
    <s v="New York"/>
    <n v="1"/>
    <n v="0.83"/>
    <x v="0"/>
    <n v="10"/>
    <x v="1"/>
    <x v="17"/>
    <x v="0"/>
    <s v="Yes"/>
    <n v="1"/>
    <x v="0"/>
    <n v="47"/>
    <n v="0.03"/>
    <n v="4.5"/>
    <x v="1"/>
    <n v="14"/>
    <s v="No"/>
    <d v="2018-10-02T00:00:00"/>
    <x v="205"/>
    <n v="259"/>
    <s v="Active"/>
    <s v="Yes"/>
  </r>
  <r>
    <n v="4070"/>
    <s v="Rooftop Loft in the Heart of Brooklyn"/>
    <n v="376"/>
    <s v="New York"/>
    <n v="1"/>
    <n v="0.81"/>
    <x v="0"/>
    <n v="12"/>
    <x v="1"/>
    <x v="9"/>
    <x v="1"/>
    <s v="No"/>
    <n v="4"/>
    <x v="1"/>
    <n v="200"/>
    <n v="0.04"/>
    <n v="4.8099999999999996"/>
    <x v="1"/>
    <n v="32"/>
    <s v="No"/>
    <d v="2018-11-10T00:00:00"/>
    <x v="77"/>
    <n v="93"/>
    <s v="Active"/>
    <s v="No"/>
  </r>
  <r>
    <n v="4071"/>
    <s v="HUGE SPACE, HEART OF BROOKLYN, 1 BLOCK FROM SUBWAY"/>
    <n v="3255"/>
    <s v="New York"/>
    <n v="0.8"/>
    <n v="1"/>
    <x v="0"/>
    <n v="7"/>
    <x v="1"/>
    <x v="3"/>
    <x v="0"/>
    <s v="Yes"/>
    <n v="2"/>
    <x v="0"/>
    <n v="40"/>
    <n v="0.03"/>
    <n v="4.6500000000000004"/>
    <x v="1"/>
    <n v="144"/>
    <s v="No"/>
    <d v="2018-10-09T00:00:00"/>
    <x v="104"/>
    <n v="14"/>
    <s v="Active"/>
    <s v="Yes"/>
  </r>
  <r>
    <n v="4072"/>
    <s v="Beautiful, Safe Brooklyn Brownstone Entire  Floor."/>
    <n v="3662"/>
    <s v="New York"/>
    <n v="1"/>
    <n v="0.93"/>
    <x v="1"/>
    <n v="7"/>
    <x v="1"/>
    <x v="3"/>
    <x v="1"/>
    <s v="No"/>
    <n v="2"/>
    <x v="0"/>
    <n v="139"/>
    <n v="0.03"/>
    <n v="4.9800000000000004"/>
    <x v="1"/>
    <n v="116"/>
    <s v="Yes"/>
    <d v="2018-10-02T00:00:00"/>
    <x v="95"/>
    <n v="330"/>
    <s v="Active"/>
    <s v="No"/>
  </r>
  <r>
    <n v="4073"/>
    <s v="Luxury Brownstone living in the heart of Brooklyn"/>
    <n v="160"/>
    <s v="New York"/>
    <n v="1"/>
    <n v="1"/>
    <x v="1"/>
    <n v="7"/>
    <x v="1"/>
    <x v="3"/>
    <x v="1"/>
    <s v="No"/>
    <n v="5"/>
    <x v="1"/>
    <n v="304"/>
    <n v="0.04"/>
    <n v="4.99"/>
    <x v="1"/>
    <n v="75"/>
    <s v="No"/>
    <d v="2018-09-28T00:00:00"/>
    <x v="234"/>
    <n v="180"/>
    <s v="Active"/>
    <s v="No"/>
  </r>
  <r>
    <n v="4074"/>
    <s v="Modern Luxury Spacious Suite 15min from Manhattan"/>
    <n v="2832"/>
    <s v="New York"/>
    <n v="1"/>
    <n v="1"/>
    <x v="1"/>
    <n v="26"/>
    <x v="2"/>
    <x v="19"/>
    <x v="0"/>
    <s v="Yes"/>
    <n v="2"/>
    <x v="0"/>
    <n v="119"/>
    <n v="0.03"/>
    <n v="4.9800000000000004"/>
    <x v="1"/>
    <n v="47"/>
    <s v="No"/>
    <d v="2018-10-01T00:00:00"/>
    <x v="21"/>
    <n v="90"/>
    <s v="Active"/>
    <s v="Yes"/>
  </r>
  <r>
    <n v="4075"/>
    <s v="Spacious room in a huge house, East williamsburg"/>
    <n v="3663"/>
    <s v="New York"/>
    <n v="0"/>
    <n v="0"/>
    <x v="0"/>
    <n v="12"/>
    <x v="1"/>
    <x v="9"/>
    <x v="0"/>
    <s v="Yes"/>
    <n v="2"/>
    <x v="0"/>
    <n v="59"/>
    <n v="0.03"/>
    <n v="4.75"/>
    <x v="1"/>
    <n v="4"/>
    <s v="No"/>
    <d v="2018-10-14T00:00:00"/>
    <x v="682"/>
    <n v="7"/>
    <s v="Active"/>
    <s v="No"/>
  </r>
  <r>
    <n v="4076"/>
    <s v="Chic Modern Minimalism | Private Luxury Space"/>
    <n v="1460"/>
    <s v="New York"/>
    <n v="1"/>
    <n v="0.93"/>
    <x v="1"/>
    <n v="7"/>
    <x v="1"/>
    <x v="3"/>
    <x v="0"/>
    <s v="Yes"/>
    <n v="2"/>
    <x v="0"/>
    <n v="67"/>
    <n v="0.03"/>
    <n v="4.9800000000000004"/>
    <x v="1"/>
    <n v="53"/>
    <s v="No"/>
    <d v="2018-10-01T00:00:00"/>
    <x v="15"/>
    <n v="45"/>
    <s v="Active"/>
    <s v="Yes"/>
  </r>
  <r>
    <n v="4077"/>
    <s v="NEW Lofty 1bedroom UpperEast Side"/>
    <n v="2456"/>
    <s v="New York"/>
    <n v="1"/>
    <n v="0.96"/>
    <x v="1"/>
    <n v="18"/>
    <x v="0"/>
    <x v="20"/>
    <x v="1"/>
    <s v="No"/>
    <n v="2"/>
    <x v="0"/>
    <n v="235"/>
    <n v="0.04"/>
    <n v="4.91"/>
    <x v="1"/>
    <n v="65"/>
    <s v="No"/>
    <d v="2018-10-17T00:00:00"/>
    <x v="21"/>
    <n v="230"/>
    <s v="Active"/>
    <s v="No"/>
  </r>
  <r>
    <n v="4078"/>
    <s v="Newly renovated &amp; Clean 2 Bedrooms with Garden"/>
    <n v="3666"/>
    <s v="New York"/>
    <n v="0.9"/>
    <n v="0.92"/>
    <x v="1"/>
    <n v="9"/>
    <x v="1"/>
    <x v="16"/>
    <x v="1"/>
    <s v="No"/>
    <n v="6"/>
    <x v="2"/>
    <n v="120"/>
    <n v="0.03"/>
    <n v="4.92"/>
    <x v="1"/>
    <n v="72"/>
    <s v="No"/>
    <d v="2018-10-08T00:00:00"/>
    <x v="66"/>
    <n v="330"/>
    <s v="Active"/>
    <s v="No"/>
  </r>
  <r>
    <n v="4079"/>
    <s v="Book It Now! NYC Bedroom City Center Hub - 41D1"/>
    <n v="3544"/>
    <s v="New York"/>
    <n v="0.9"/>
    <n v="0.99"/>
    <x v="0"/>
    <n v="17"/>
    <x v="0"/>
    <x v="0"/>
    <x v="0"/>
    <s v="Yes"/>
    <n v="2"/>
    <x v="0"/>
    <n v="150"/>
    <n v="0.03"/>
    <n v="4.62"/>
    <x v="1"/>
    <n v="13"/>
    <s v="No"/>
    <d v="2018-10-10T00:00:00"/>
    <x v="408"/>
    <n v="365"/>
    <s v="Active"/>
    <s v="Yes"/>
  </r>
  <r>
    <n v="4080"/>
    <s v="Sunlight, comfort, &amp; Brooklyn charm near the Park"/>
    <n v="3019"/>
    <s v="New York"/>
    <n v="1"/>
    <n v="0.9"/>
    <x v="1"/>
    <n v="10"/>
    <x v="1"/>
    <x v="17"/>
    <x v="0"/>
    <s v="Yes"/>
    <n v="4"/>
    <x v="1"/>
    <n v="119"/>
    <n v="0.03"/>
    <n v="4.91"/>
    <x v="1"/>
    <n v="23"/>
    <s v="No"/>
    <d v="2018-10-06T00:00:00"/>
    <x v="695"/>
    <n v="0"/>
    <s v="Inactive"/>
    <s v="No"/>
  </r>
  <r>
    <n v="4081"/>
    <s v="Private Studio+Bath+Balcony, 15 mins to Manhattan"/>
    <n v="3667"/>
    <s v="New York"/>
    <n v="1"/>
    <n v="0.99"/>
    <x v="1"/>
    <n v="8"/>
    <x v="1"/>
    <x v="11"/>
    <x v="0"/>
    <s v="Yes"/>
    <n v="2"/>
    <x v="0"/>
    <n v="77"/>
    <n v="0.03"/>
    <n v="5"/>
    <x v="1"/>
    <n v="106"/>
    <s v="Yes"/>
    <d v="2018-10-02T00:00:00"/>
    <x v="47"/>
    <n v="267"/>
    <s v="Active"/>
    <s v="No"/>
  </r>
  <r>
    <n v="4082"/>
    <s v="Charming Times Square Midtown One Bedroom!"/>
    <n v="2399"/>
    <s v="New York"/>
    <n v="1"/>
    <n v="0.95"/>
    <x v="0"/>
    <n v="17"/>
    <x v="0"/>
    <x v="0"/>
    <x v="0"/>
    <s v="Yes"/>
    <n v="2"/>
    <x v="0"/>
    <n v="142"/>
    <n v="0.03"/>
    <n v="4.9000000000000004"/>
    <x v="1"/>
    <n v="58"/>
    <s v="No"/>
    <d v="2018-11-23T00:00:00"/>
    <x v="15"/>
    <n v="170"/>
    <s v="Active"/>
    <s v="Yes"/>
  </r>
  <r>
    <n v="4083"/>
    <s v="Cozy BK Home - Private Balcony, Roof, 5 stars!"/>
    <n v="1470"/>
    <s v="New York"/>
    <n v="0.8"/>
    <n v="0.25"/>
    <x v="0"/>
    <n v="12"/>
    <x v="1"/>
    <x v="9"/>
    <x v="1"/>
    <s v="No"/>
    <n v="2"/>
    <x v="0"/>
    <n v="175"/>
    <n v="0.03"/>
    <n v="5"/>
    <x v="1"/>
    <n v="5"/>
    <s v="No"/>
    <d v="2018-10-06T00:00:00"/>
    <x v="213"/>
    <n v="7"/>
    <s v="Active"/>
    <s v="No"/>
  </r>
  <r>
    <n v="4084"/>
    <s v="Full parlor floor in a Brooklyn brownstone"/>
    <n v="2132"/>
    <s v="New York"/>
    <n v="1"/>
    <n v="0.5"/>
    <x v="0"/>
    <n v="9"/>
    <x v="1"/>
    <x v="16"/>
    <x v="1"/>
    <s v="No"/>
    <n v="2"/>
    <x v="0"/>
    <n v="80"/>
    <n v="0.03"/>
    <n v="4.8600000000000003"/>
    <x v="1"/>
    <n v="7"/>
    <s v="No"/>
    <d v="2018-10-09T00:00:00"/>
    <x v="724"/>
    <n v="14"/>
    <s v="Active"/>
    <s v="No"/>
  </r>
  <r>
    <n v="4085"/>
    <s v="STYLISH OPEN-PLAN LOFT IN BUSHWICK APARTMENT."/>
    <n v="448"/>
    <s v="New South Wales"/>
    <n v="0.6"/>
    <n v="0.28999999999999998"/>
    <x v="0"/>
    <n v="8"/>
    <x v="1"/>
    <x v="11"/>
    <x v="1"/>
    <s v="No"/>
    <n v="4"/>
    <x v="1"/>
    <n v="120"/>
    <n v="0.03"/>
    <n v="4.6900000000000004"/>
    <x v="1"/>
    <n v="13"/>
    <s v="No"/>
    <d v="2018-10-08T00:00:00"/>
    <x v="25"/>
    <n v="362"/>
    <s v="Active"/>
    <s v="No"/>
  </r>
  <r>
    <n v="4086"/>
    <s v="Victorian Studio Bedroom Suite in Brooklyn"/>
    <n v="278"/>
    <s v="New York"/>
    <n v="1"/>
    <n v="1"/>
    <x v="1"/>
    <n v="8"/>
    <x v="1"/>
    <x v="11"/>
    <x v="1"/>
    <s v="No"/>
    <n v="2"/>
    <x v="0"/>
    <n v="77"/>
    <n v="0.03"/>
    <n v="4.82"/>
    <x v="1"/>
    <n v="45"/>
    <s v="No"/>
    <d v="2018-10-28T00:00:00"/>
    <x v="405"/>
    <n v="44"/>
    <s v="Active"/>
    <s v="No"/>
  </r>
  <r>
    <n v="4087"/>
    <s v="2 Beds Option in Bushwick, 15 mins to Manhattan"/>
    <n v="3667"/>
    <s v="New York"/>
    <n v="1"/>
    <n v="0.99"/>
    <x v="1"/>
    <n v="8"/>
    <x v="1"/>
    <x v="11"/>
    <x v="0"/>
    <s v="Yes"/>
    <n v="2"/>
    <x v="0"/>
    <n v="61"/>
    <n v="0.03"/>
    <n v="4.99"/>
    <x v="1"/>
    <n v="86"/>
    <s v="No"/>
    <d v="2018-10-08T00:00:00"/>
    <x v="300"/>
    <n v="289"/>
    <s v="Active"/>
    <s v="No"/>
  </r>
  <r>
    <n v="4088"/>
    <s v="Modern, Well-Appointed Room in NYC!"/>
    <n v="1317"/>
    <s v="New York"/>
    <n v="1"/>
    <n v="0.97"/>
    <x v="1"/>
    <n v="7"/>
    <x v="1"/>
    <x v="3"/>
    <x v="0"/>
    <s v="Yes"/>
    <n v="2"/>
    <x v="0"/>
    <n v="42"/>
    <n v="0.03"/>
    <n v="4.83"/>
    <x v="1"/>
    <n v="98"/>
    <s v="No"/>
    <d v="2018-10-02T00:00:00"/>
    <x v="7"/>
    <n v="31"/>
    <s v="Active"/>
    <s v="No"/>
  </r>
  <r>
    <n v="4089"/>
    <s v="Just Like Home!"/>
    <n v="1317"/>
    <s v="New York"/>
    <n v="1"/>
    <n v="0.97"/>
    <x v="1"/>
    <n v="7"/>
    <x v="1"/>
    <x v="3"/>
    <x v="0"/>
    <s v="Yes"/>
    <n v="2"/>
    <x v="0"/>
    <n v="42"/>
    <n v="0.03"/>
    <n v="4.9000000000000004"/>
    <x v="1"/>
    <n v="93"/>
    <s v="No"/>
    <d v="2018-11-01T00:00:00"/>
    <x v="199"/>
    <n v="33"/>
    <s v="Active"/>
    <s v="No"/>
  </r>
  <r>
    <n v="4090"/>
    <s v="Home Base!"/>
    <n v="1317"/>
    <s v="New York"/>
    <n v="1"/>
    <n v="0.97"/>
    <x v="1"/>
    <n v="7"/>
    <x v="1"/>
    <x v="3"/>
    <x v="0"/>
    <s v="Yes"/>
    <n v="2"/>
    <x v="0"/>
    <n v="42"/>
    <n v="0.03"/>
    <n v="5"/>
    <x v="1"/>
    <n v="15"/>
    <s v="No"/>
    <d v="2018-10-15T00:00:00"/>
    <x v="90"/>
    <n v="34"/>
    <s v="Active"/>
    <s v="No"/>
  </r>
  <r>
    <n v="4091"/>
    <s v="1 BR /stove /fridge / bath/ living rm 20 mins nyc"/>
    <n v="1741"/>
    <s v="New York"/>
    <n v="1"/>
    <n v="0.99"/>
    <x v="0"/>
    <n v="6"/>
    <x v="4"/>
    <x v="29"/>
    <x v="1"/>
    <s v="No"/>
    <n v="4"/>
    <x v="1"/>
    <n v="88"/>
    <n v="0.03"/>
    <n v="4.9000000000000004"/>
    <x v="1"/>
    <n v="10"/>
    <s v="No"/>
    <d v="2019-02-16T00:00:00"/>
    <x v="160"/>
    <n v="198"/>
    <s v="Active"/>
    <s v="Yes"/>
  </r>
  <r>
    <n v="4092"/>
    <s v="Manhattan-Bronx Large Studio Apt in Mott Haven"/>
    <n v="3670"/>
    <s v="New York"/>
    <n v="0.98"/>
    <n v="1"/>
    <x v="0"/>
    <n v="5"/>
    <x v="4"/>
    <x v="26"/>
    <x v="1"/>
    <s v="No"/>
    <n v="4"/>
    <x v="1"/>
    <n v="81"/>
    <n v="0.03"/>
    <n v="4.47"/>
    <x v="0"/>
    <n v="94"/>
    <s v="No"/>
    <d v="2018-10-15T00:00:00"/>
    <x v="129"/>
    <n v="72"/>
    <s v="Active"/>
    <s v="Yes"/>
  </r>
  <r>
    <n v="4093"/>
    <s v="Sunny, Modern Williamsburg Condo Steps from Train"/>
    <n v="3672"/>
    <s v="New York"/>
    <n v="1"/>
    <n v="1"/>
    <x v="1"/>
    <n v="12"/>
    <x v="1"/>
    <x v="9"/>
    <x v="1"/>
    <s v="No"/>
    <n v="4"/>
    <x v="1"/>
    <n v="110"/>
    <n v="0.03"/>
    <n v="5"/>
    <x v="1"/>
    <n v="40"/>
    <s v="No"/>
    <d v="2018-12-29T00:00:00"/>
    <x v="666"/>
    <n v="180"/>
    <s v="Active"/>
    <s v="No"/>
  </r>
  <r>
    <n v="4094"/>
    <s v="Cool Urban Comfort - Artsy Bushwick"/>
    <n v="3589"/>
    <s v="New York"/>
    <n v="0.75"/>
    <n v="1"/>
    <x v="0"/>
    <n v="12"/>
    <x v="1"/>
    <x v="9"/>
    <x v="0"/>
    <s v="Yes"/>
    <n v="2"/>
    <x v="0"/>
    <n v="50"/>
    <n v="0.03"/>
    <n v="4.29"/>
    <x v="0"/>
    <n v="14"/>
    <s v="No"/>
    <d v="2018-10-11T00:00:00"/>
    <x v="311"/>
    <n v="309"/>
    <s v="Active"/>
    <s v="Yes"/>
  </r>
  <r>
    <n v="4095"/>
    <s v="#5 Quadruple private bedroom for 1-4 people"/>
    <n v="2429"/>
    <s v="New York"/>
    <n v="1"/>
    <n v="0.94"/>
    <x v="0"/>
    <n v="4"/>
    <x v="4"/>
    <x v="27"/>
    <x v="0"/>
    <s v="Yes"/>
    <n v="3"/>
    <x v="1"/>
    <n v="50"/>
    <n v="0.03"/>
    <n v="4.5999999999999996"/>
    <x v="1"/>
    <n v="15"/>
    <s v="No"/>
    <d v="2018-12-26T00:00:00"/>
    <x v="201"/>
    <n v="345"/>
    <s v="Active"/>
    <s v="Yes"/>
  </r>
  <r>
    <n v="4096"/>
    <s v="Cozy Artists Apartment in Central Harlem"/>
    <n v="3673"/>
    <s v="New York"/>
    <n v="0"/>
    <n v="1"/>
    <x v="1"/>
    <n v="14"/>
    <x v="0"/>
    <x v="2"/>
    <x v="0"/>
    <s v="Yes"/>
    <n v="2"/>
    <x v="0"/>
    <n v="59"/>
    <n v="0.03"/>
    <n v="4.88"/>
    <x v="1"/>
    <n v="33"/>
    <s v="No"/>
    <d v="2018-11-11T00:00:00"/>
    <x v="86"/>
    <n v="0"/>
    <s v="Inactive"/>
    <s v="Yes"/>
  </r>
  <r>
    <n v="4097"/>
    <s v="Small Cozy Room in Astoria, Queens"/>
    <n v="1158"/>
    <s v="New York"/>
    <n v="0"/>
    <n v="0.73"/>
    <x v="0"/>
    <n v="21"/>
    <x v="2"/>
    <x v="13"/>
    <x v="0"/>
    <s v="Yes"/>
    <n v="1"/>
    <x v="0"/>
    <n v="55"/>
    <n v="0.03"/>
    <n v="4.91"/>
    <x v="1"/>
    <n v="11"/>
    <s v="No"/>
    <d v="2018-10-15T00:00:00"/>
    <x v="725"/>
    <n v="89"/>
    <s v="Active"/>
    <s v="No"/>
  </r>
  <r>
    <n v="4098"/>
    <s v="ENJOY MANHATTAN NEAR TO YANKE STADIUM"/>
    <n v="3322"/>
    <s v="New York"/>
    <n v="1"/>
    <n v="0.99"/>
    <x v="1"/>
    <n v="4"/>
    <x v="4"/>
    <x v="27"/>
    <x v="1"/>
    <s v="No"/>
    <n v="7"/>
    <x v="2"/>
    <n v="200"/>
    <n v="0.04"/>
    <n v="4.82"/>
    <x v="1"/>
    <n v="50"/>
    <s v="No"/>
    <d v="2018-10-06T00:00:00"/>
    <x v="176"/>
    <n v="156"/>
    <s v="Active"/>
    <s v="No"/>
  </r>
  <r>
    <n v="4099"/>
    <s v="Beautiful Apartment for 3 in NYC w Washer/Dryer"/>
    <n v="3536"/>
    <s v="New York"/>
    <n v="1"/>
    <n v="0.97"/>
    <x v="1"/>
    <n v="16"/>
    <x v="0"/>
    <x v="10"/>
    <x v="1"/>
    <s v="No"/>
    <n v="3"/>
    <x v="1"/>
    <n v="135"/>
    <n v="0.03"/>
    <n v="4.83"/>
    <x v="1"/>
    <n v="54"/>
    <s v="No"/>
    <d v="2018-10-15T00:00:00"/>
    <x v="129"/>
    <n v="146"/>
    <s v="Active"/>
    <s v="No"/>
  </r>
  <r>
    <n v="4100"/>
    <s v="Beautiful piano Brooklyn condo overlooking park"/>
    <n v="2557"/>
    <s v="New York"/>
    <n v="0.98"/>
    <n v="0.91"/>
    <x v="1"/>
    <n v="9"/>
    <x v="1"/>
    <x v="16"/>
    <x v="1"/>
    <s v="No"/>
    <n v="4"/>
    <x v="1"/>
    <n v="86"/>
    <n v="0.03"/>
    <n v="4.75"/>
    <x v="1"/>
    <n v="89"/>
    <s v="No"/>
    <d v="2018-12-28T00:00:00"/>
    <x v="213"/>
    <n v="6"/>
    <s v="Active"/>
    <s v="No"/>
  </r>
  <r>
    <n v="4101"/>
    <s v="Modern room in Williamsburg"/>
    <n v="2682"/>
    <s v="New York"/>
    <n v="0.9"/>
    <n v="0.94"/>
    <x v="1"/>
    <n v="12"/>
    <x v="1"/>
    <x v="9"/>
    <x v="0"/>
    <s v="Yes"/>
    <n v="2"/>
    <x v="0"/>
    <n v="48"/>
    <n v="0.03"/>
    <n v="4.76"/>
    <x v="1"/>
    <n v="33"/>
    <s v="No"/>
    <d v="2018-10-09T00:00:00"/>
    <x v="459"/>
    <n v="31"/>
    <s v="Active"/>
    <s v="No"/>
  </r>
  <r>
    <n v="4102"/>
    <s v="Convenient room in Williamsburg"/>
    <n v="2682"/>
    <s v="New York"/>
    <n v="0.9"/>
    <n v="0.94"/>
    <x v="1"/>
    <n v="12"/>
    <x v="1"/>
    <x v="9"/>
    <x v="0"/>
    <s v="Yes"/>
    <n v="2"/>
    <x v="0"/>
    <n v="53"/>
    <n v="0.03"/>
    <n v="4.9800000000000004"/>
    <x v="1"/>
    <n v="84"/>
    <s v="No"/>
    <d v="2018-10-07T00:00:00"/>
    <x v="657"/>
    <n v="39"/>
    <s v="Active"/>
    <s v="No"/>
  </r>
  <r>
    <n v="4103"/>
    <s v="COZY Single Bed @Williamsburg NY Lorimer Ltrain!"/>
    <n v="364"/>
    <s v="New York"/>
    <n v="0.85"/>
    <n v="0.96"/>
    <x v="0"/>
    <n v="12"/>
    <x v="1"/>
    <x v="9"/>
    <x v="0"/>
    <s v="Yes"/>
    <n v="1"/>
    <x v="0"/>
    <n v="30"/>
    <n v="0.03"/>
    <n v="4.83"/>
    <x v="1"/>
    <n v="18"/>
    <s v="No"/>
    <d v="2018-10-09T00:00:00"/>
    <x v="0"/>
    <n v="34"/>
    <s v="Active"/>
    <s v="No"/>
  </r>
  <r>
    <n v="4104"/>
    <s v="Charming Brooklyn 2 Bedroom Apartment"/>
    <n v="2053"/>
    <s v="New York"/>
    <n v="1"/>
    <n v="0.95"/>
    <x v="1"/>
    <n v="10"/>
    <x v="1"/>
    <x v="17"/>
    <x v="1"/>
    <s v="No"/>
    <n v="6"/>
    <x v="2"/>
    <n v="132"/>
    <n v="0.03"/>
    <n v="4.74"/>
    <x v="1"/>
    <n v="61"/>
    <s v="No"/>
    <d v="2018-11-05T00:00:00"/>
    <x v="215"/>
    <n v="158"/>
    <s v="Active"/>
    <s v="No"/>
  </r>
  <r>
    <n v="4105"/>
    <s v="Central Park Lovely Spacious Room"/>
    <n v="3669"/>
    <s v="New York"/>
    <n v="0.9"/>
    <n v="1"/>
    <x v="0"/>
    <n v="19"/>
    <x v="0"/>
    <x v="12"/>
    <x v="0"/>
    <s v="Yes"/>
    <n v="2"/>
    <x v="0"/>
    <n v="70"/>
    <n v="0.03"/>
    <n v="4.8099999999999996"/>
    <x v="1"/>
    <n v="138"/>
    <s v="Yes"/>
    <d v="2018-11-13T00:00:00"/>
    <x v="213"/>
    <n v="245"/>
    <s v="Active"/>
    <s v="No"/>
  </r>
  <r>
    <n v="4106"/>
    <s v="Charming Brooklyn 1 Bedroom Apartment"/>
    <n v="2053"/>
    <s v="New York"/>
    <n v="1"/>
    <n v="0.95"/>
    <x v="1"/>
    <n v="10"/>
    <x v="1"/>
    <x v="17"/>
    <x v="1"/>
    <s v="No"/>
    <n v="4"/>
    <x v="1"/>
    <n v="116"/>
    <n v="0.03"/>
    <n v="4.83"/>
    <x v="1"/>
    <n v="36"/>
    <s v="No"/>
    <d v="2018-11-05T00:00:00"/>
    <x v="17"/>
    <n v="179"/>
    <s v="Active"/>
    <s v="No"/>
  </r>
  <r>
    <n v="4107"/>
    <s v="Stylish bright and newly renovated"/>
    <n v="3678"/>
    <s v="New York"/>
    <n v="0"/>
    <n v="0.19"/>
    <x v="0"/>
    <n v="15"/>
    <x v="0"/>
    <x v="4"/>
    <x v="1"/>
    <s v="No"/>
    <n v="2"/>
    <x v="0"/>
    <n v="186"/>
    <n v="0.03"/>
    <n v="4.92"/>
    <x v="1"/>
    <n v="13"/>
    <s v="No"/>
    <d v="2018-10-27T00:00:00"/>
    <x v="21"/>
    <n v="64"/>
    <s v="Active"/>
    <s v="No"/>
  </r>
  <r>
    <n v="4108"/>
    <s v="Cute Private Room in Astoria Duplex"/>
    <n v="1887"/>
    <s v="New York"/>
    <n v="1"/>
    <n v="0.96"/>
    <x v="1"/>
    <n v="21"/>
    <x v="2"/>
    <x v="13"/>
    <x v="0"/>
    <s v="Yes"/>
    <n v="2"/>
    <x v="0"/>
    <n v="64"/>
    <n v="0.03"/>
    <n v="5"/>
    <x v="1"/>
    <n v="40"/>
    <s v="No"/>
    <d v="2019-01-05T00:00:00"/>
    <x v="299"/>
    <n v="230"/>
    <s v="Active"/>
    <s v="No"/>
  </r>
  <r>
    <n v="4109"/>
    <s v="Private room in E. Williamsburg!  Budget friendly!"/>
    <n v="1411"/>
    <s v="New York"/>
    <n v="0.5"/>
    <n v="0.94"/>
    <x v="1"/>
    <n v="12"/>
    <x v="1"/>
    <x v="9"/>
    <x v="0"/>
    <s v="Yes"/>
    <n v="2"/>
    <x v="0"/>
    <n v="49"/>
    <n v="0.03"/>
    <n v="5"/>
    <x v="1"/>
    <n v="28"/>
    <s v="No"/>
    <d v="2018-10-30T00:00:00"/>
    <x v="377"/>
    <n v="0"/>
    <s v="Inactive"/>
    <s v="No"/>
  </r>
  <r>
    <n v="4110"/>
    <s v="Cozy, Private Bedroom Near Central Park"/>
    <n v="1909"/>
    <s v="New York"/>
    <n v="0.75"/>
    <n v="0.98"/>
    <x v="1"/>
    <n v="19"/>
    <x v="0"/>
    <x v="12"/>
    <x v="0"/>
    <s v="Yes"/>
    <n v="1"/>
    <x v="0"/>
    <n v="89"/>
    <n v="0.03"/>
    <n v="5"/>
    <x v="1"/>
    <n v="22"/>
    <s v="No"/>
    <d v="2019-08-23T00:00:00"/>
    <x v="0"/>
    <n v="264"/>
    <s v="Active"/>
    <s v="No"/>
  </r>
  <r>
    <n v="4111"/>
    <s v="Amazing &amp; Cozy Room, Same Street As The Subway!"/>
    <n v="3679"/>
    <s v="New York"/>
    <n v="0.94"/>
    <n v="0.97"/>
    <x v="0"/>
    <n v="7"/>
    <x v="1"/>
    <x v="3"/>
    <x v="0"/>
    <s v="Yes"/>
    <n v="3"/>
    <x v="1"/>
    <n v="47"/>
    <n v="0.03"/>
    <n v="4.49"/>
    <x v="0"/>
    <n v="96"/>
    <s v="No"/>
    <d v="2018-10-14T00:00:00"/>
    <x v="29"/>
    <n v="12"/>
    <s v="Active"/>
    <s v="Yes"/>
  </r>
  <r>
    <n v="4112"/>
    <s v="Multicultural House II"/>
    <n v="3600"/>
    <s v="New York"/>
    <n v="1"/>
    <n v="1"/>
    <x v="0"/>
    <n v="2"/>
    <x v="4"/>
    <x v="24"/>
    <x v="1"/>
    <s v="No"/>
    <n v="4"/>
    <x v="1"/>
    <n v="135"/>
    <n v="0.03"/>
    <n v="4.8099999999999996"/>
    <x v="1"/>
    <n v="53"/>
    <s v="No"/>
    <d v="2018-12-12T00:00:00"/>
    <x v="285"/>
    <n v="320"/>
    <s v="Active"/>
    <s v="No"/>
  </r>
  <r>
    <n v="4113"/>
    <s v="Renovated. Nice &amp; clean 1/F RM in BK. Superhost!"/>
    <n v="3292"/>
    <s v="New York"/>
    <n v="1"/>
    <n v="0.79"/>
    <x v="0"/>
    <n v="8"/>
    <x v="1"/>
    <x v="11"/>
    <x v="0"/>
    <s v="Yes"/>
    <n v="2"/>
    <x v="0"/>
    <n v="41"/>
    <n v="0.03"/>
    <n v="4.67"/>
    <x v="1"/>
    <n v="3"/>
    <s v="No"/>
    <d v="2019-07-31T00:00:00"/>
    <x v="726"/>
    <n v="364"/>
    <s v="Active"/>
    <s v="No"/>
  </r>
  <r>
    <n v="4114"/>
    <s v="Newly renovated duplex home in Central Harlem"/>
    <n v="3681"/>
    <s v="New York"/>
    <n v="0.9"/>
    <n v="0.87"/>
    <x v="1"/>
    <n v="16"/>
    <x v="0"/>
    <x v="10"/>
    <x v="1"/>
    <s v="No"/>
    <n v="4"/>
    <x v="1"/>
    <n v="189"/>
    <n v="0.03"/>
    <n v="4.9000000000000004"/>
    <x v="1"/>
    <n v="48"/>
    <s v="No"/>
    <d v="2018-10-26T00:00:00"/>
    <x v="8"/>
    <n v="363"/>
    <s v="Active"/>
    <s v="Yes"/>
  </r>
  <r>
    <n v="4115"/>
    <s v="Bed&amp;Bushwick *Disinfected, Safe + Well-Stocked*"/>
    <n v="3682"/>
    <s v="New York"/>
    <n v="0.88"/>
    <n v="0.98"/>
    <x v="1"/>
    <n v="8"/>
    <x v="1"/>
    <x v="11"/>
    <x v="1"/>
    <s v="No"/>
    <n v="4"/>
    <x v="1"/>
    <n v="104"/>
    <n v="0.03"/>
    <n v="5"/>
    <x v="1"/>
    <n v="84"/>
    <s v="No"/>
    <d v="2018-10-23T00:00:00"/>
    <x v="376"/>
    <n v="283"/>
    <s v="Active"/>
    <s v="No"/>
  </r>
  <r>
    <n v="4116"/>
    <s v="Little Safe Haven"/>
    <n v="3684"/>
    <s v="New York"/>
    <n v="1"/>
    <n v="1"/>
    <x v="1"/>
    <n v="16"/>
    <x v="0"/>
    <x v="10"/>
    <x v="0"/>
    <s v="Yes"/>
    <n v="1"/>
    <x v="0"/>
    <n v="40"/>
    <n v="0.03"/>
    <n v="5"/>
    <x v="1"/>
    <n v="38"/>
    <s v="No"/>
    <d v="2018-10-22T00:00:00"/>
    <x v="29"/>
    <n v="45"/>
    <s v="Active"/>
    <s v="Yes"/>
  </r>
  <r>
    <n v="4117"/>
    <s v="Private!  Entire loft near the waterfront!"/>
    <n v="3685"/>
    <s v="New York"/>
    <n v="1"/>
    <n v="0.85"/>
    <x v="0"/>
    <n v="12"/>
    <x v="1"/>
    <x v="9"/>
    <x v="1"/>
    <s v="No"/>
    <n v="4"/>
    <x v="1"/>
    <n v="107.86"/>
    <n v="0.03"/>
    <n v="4.82"/>
    <x v="1"/>
    <n v="45"/>
    <s v="No"/>
    <d v="2018-10-27T00:00:00"/>
    <x v="224"/>
    <n v="136"/>
    <s v="Active"/>
    <s v="No"/>
  </r>
  <r>
    <n v="4118"/>
    <s v="NEW Perfect cozy 1 BDRM near JFK &amp; Casino NYC LGA"/>
    <n v="3686"/>
    <s v="New York"/>
    <n v="1"/>
    <n v="0.97"/>
    <x v="1"/>
    <n v="23"/>
    <x v="2"/>
    <x v="6"/>
    <x v="0"/>
    <s v="Yes"/>
    <n v="2"/>
    <x v="0"/>
    <n v="88"/>
    <n v="0.03"/>
    <n v="4.97"/>
    <x v="1"/>
    <n v="181"/>
    <s v="Yes"/>
    <d v="2018-11-10T00:00:00"/>
    <x v="2"/>
    <n v="89"/>
    <s v="Active"/>
    <s v="Yes"/>
  </r>
  <r>
    <n v="4119"/>
    <s v="Sunny Room with Private Bath"/>
    <n v="2168"/>
    <s v="New York"/>
    <n v="1"/>
    <n v="0.89"/>
    <x v="0"/>
    <n v="7"/>
    <x v="1"/>
    <x v="3"/>
    <x v="0"/>
    <s v="Yes"/>
    <n v="1"/>
    <x v="0"/>
    <n v="50"/>
    <n v="0.03"/>
    <n v="4.5599999999999996"/>
    <x v="1"/>
    <n v="9"/>
    <s v="No"/>
    <d v="2018-12-22T00:00:00"/>
    <x v="4"/>
    <n v="64"/>
    <s v="Active"/>
    <s v="Yes"/>
  </r>
  <r>
    <n v="4120"/>
    <s v="SWEET BROOKLYN"/>
    <n v="3497"/>
    <s v="Caribe"/>
    <n v="0.3"/>
    <n v="0.56999999999999995"/>
    <x v="0"/>
    <n v="7"/>
    <x v="1"/>
    <x v="3"/>
    <x v="1"/>
    <s v="No"/>
    <n v="2"/>
    <x v="0"/>
    <n v="120"/>
    <n v="0.03"/>
    <n v="4"/>
    <x v="0"/>
    <n v="5"/>
    <s v="No"/>
    <d v="2019-07-22T00:00:00"/>
    <x v="19"/>
    <n v="144"/>
    <s v="Active"/>
    <s v="No"/>
  </r>
  <r>
    <n v="4121"/>
    <s v="Garden apartment in historic Brooklyn townhouse."/>
    <n v="1170"/>
    <s v="New York"/>
    <n v="1"/>
    <n v="0.95"/>
    <x v="0"/>
    <n v="7"/>
    <x v="1"/>
    <x v="3"/>
    <x v="1"/>
    <s v="No"/>
    <n v="2"/>
    <x v="0"/>
    <n v="145"/>
    <n v="0.03"/>
    <n v="4.7300000000000004"/>
    <x v="1"/>
    <n v="30"/>
    <s v="No"/>
    <d v="2018-11-05T00:00:00"/>
    <x v="36"/>
    <n v="364"/>
    <s v="Active"/>
    <s v="No"/>
  </r>
  <r>
    <n v="4122"/>
    <s v="Mellow, Stylish Bedroom close to Pratt #1"/>
    <n v="1227"/>
    <s v="New York"/>
    <n v="1"/>
    <n v="1"/>
    <x v="1"/>
    <n v="7"/>
    <x v="1"/>
    <x v="3"/>
    <x v="0"/>
    <s v="Yes"/>
    <n v="2"/>
    <x v="0"/>
    <n v="35"/>
    <n v="0.03"/>
    <n v="5"/>
    <x v="1"/>
    <n v="15"/>
    <s v="No"/>
    <d v="2018-12-03T00:00:00"/>
    <x v="47"/>
    <n v="175"/>
    <s v="Active"/>
    <s v="No"/>
  </r>
  <r>
    <n v="4123"/>
    <s v="Charming White Bedroom close to Pratt #2"/>
    <n v="1227"/>
    <s v="New York"/>
    <n v="1"/>
    <n v="1"/>
    <x v="1"/>
    <n v="7"/>
    <x v="1"/>
    <x v="3"/>
    <x v="0"/>
    <s v="Yes"/>
    <n v="2"/>
    <x v="0"/>
    <n v="55"/>
    <n v="0.03"/>
    <n v="4.9000000000000004"/>
    <x v="1"/>
    <n v="21"/>
    <s v="No"/>
    <d v="2018-11-17T00:00:00"/>
    <x v="17"/>
    <n v="164"/>
    <s v="Active"/>
    <s v="No"/>
  </r>
  <r>
    <n v="4124"/>
    <s v="Crown Heights Urban Royal Penthouse"/>
    <n v="698"/>
    <s v="New York"/>
    <n v="0.95"/>
    <n v="0.94"/>
    <x v="0"/>
    <n v="9"/>
    <x v="1"/>
    <x v="16"/>
    <x v="0"/>
    <s v="Yes"/>
    <n v="5"/>
    <x v="1"/>
    <n v="175"/>
    <n v="0.03"/>
    <n v="4.6399999999999997"/>
    <x v="1"/>
    <n v="14"/>
    <s v="No"/>
    <d v="2019-01-02T00:00:00"/>
    <x v="285"/>
    <n v="365"/>
    <s v="Active"/>
    <s v="No"/>
  </r>
  <r>
    <n v="4125"/>
    <s v="Cozy and Convenient"/>
    <n v="3411"/>
    <s v="Texas"/>
    <n v="1"/>
    <n v="0.96"/>
    <x v="0"/>
    <n v="10"/>
    <x v="1"/>
    <x v="17"/>
    <x v="0"/>
    <s v="Yes"/>
    <n v="2"/>
    <x v="0"/>
    <n v="58"/>
    <n v="0.03"/>
    <n v="4.8099999999999996"/>
    <x v="1"/>
    <n v="16"/>
    <s v="No"/>
    <d v="2018-10-26T00:00:00"/>
    <x v="25"/>
    <n v="89"/>
    <s v="Active"/>
    <s v="Yes"/>
  </r>
  <r>
    <n v="4126"/>
    <s v="Private Entrance, Boutique Amenities, Zen Vibes"/>
    <n v="2364"/>
    <s v="New York"/>
    <n v="1"/>
    <n v="1"/>
    <x v="1"/>
    <n v="11"/>
    <x v="1"/>
    <x v="8"/>
    <x v="0"/>
    <s v="Yes"/>
    <n v="2"/>
    <x v="0"/>
    <n v="95"/>
    <n v="0.03"/>
    <n v="5"/>
    <x v="1"/>
    <n v="64"/>
    <s v="No"/>
    <d v="2018-10-22T00:00:00"/>
    <x v="124"/>
    <n v="129"/>
    <s v="Active"/>
    <s v="Yes"/>
  </r>
  <r>
    <n v="4127"/>
    <s v="Entire 1-bedroom Apartment near 34th st/5th ave"/>
    <n v="3688"/>
    <s v="New York"/>
    <n v="1"/>
    <n v="1"/>
    <x v="0"/>
    <n v="18"/>
    <x v="0"/>
    <x v="20"/>
    <x v="1"/>
    <s v="No"/>
    <n v="4"/>
    <x v="1"/>
    <n v="95"/>
    <n v="0.03"/>
    <n v="4.75"/>
    <x v="1"/>
    <n v="63"/>
    <s v="No"/>
    <d v="2018-10-16T00:00:00"/>
    <x v="275"/>
    <n v="61"/>
    <s v="Active"/>
    <s v="Yes"/>
  </r>
  <r>
    <n v="4128"/>
    <s v="Artful Williamsburg penthouse with rooftop, big TV"/>
    <n v="3177"/>
    <s v="New York"/>
    <n v="0.5"/>
    <n v="1"/>
    <x v="0"/>
    <n v="11"/>
    <x v="1"/>
    <x v="8"/>
    <x v="0"/>
    <s v="Yes"/>
    <n v="2"/>
    <x v="0"/>
    <n v="119"/>
    <n v="0.03"/>
    <n v="5"/>
    <x v="1"/>
    <n v="15"/>
    <s v="No"/>
    <d v="2018-10-20T00:00:00"/>
    <x v="257"/>
    <n v="0"/>
    <s v="Inactive"/>
    <s v="Yes"/>
  </r>
  <r>
    <n v="4129"/>
    <s v="Lovely brownstone, priv bath, garden, 15 min nyc!"/>
    <n v="310"/>
    <s v="New York"/>
    <n v="0"/>
    <n v="0"/>
    <x v="0"/>
    <n v="7"/>
    <x v="1"/>
    <x v="3"/>
    <x v="0"/>
    <s v="Yes"/>
    <n v="1"/>
    <x v="0"/>
    <n v="100"/>
    <n v="0.03"/>
    <n v="5"/>
    <x v="1"/>
    <n v="6"/>
    <s v="No"/>
    <d v="2018-10-21T00:00:00"/>
    <x v="727"/>
    <n v="179"/>
    <s v="Active"/>
    <s v="No"/>
  </r>
  <r>
    <n v="4130"/>
    <s v="2-story Apt in the heart of The Upper West Side!"/>
    <n v="2902"/>
    <s v="New York"/>
    <n v="1"/>
    <n v="0.39"/>
    <x v="0"/>
    <n v="20"/>
    <x v="0"/>
    <x v="1"/>
    <x v="1"/>
    <s v="No"/>
    <n v="4"/>
    <x v="1"/>
    <n v="182"/>
    <n v="0.03"/>
    <n v="5"/>
    <x v="1"/>
    <n v="9"/>
    <s v="No"/>
    <d v="2018-10-19T00:00:00"/>
    <x v="155"/>
    <n v="94"/>
    <s v="Active"/>
    <s v="No"/>
  </r>
  <r>
    <n v="4131"/>
    <s v="1  bedroom apartment"/>
    <n v="180"/>
    <s v="New York"/>
    <n v="0.7"/>
    <n v="0.74"/>
    <x v="0"/>
    <n v="14"/>
    <x v="0"/>
    <x v="2"/>
    <x v="1"/>
    <s v="No"/>
    <n v="4"/>
    <x v="1"/>
    <n v="89"/>
    <n v="0.03"/>
    <n v="4.42"/>
    <x v="0"/>
    <n v="24"/>
    <s v="No"/>
    <d v="2019-02-02T00:00:00"/>
    <x v="660"/>
    <n v="0"/>
    <s v="Inactive"/>
    <s v="Yes"/>
  </r>
  <r>
    <n v="4132"/>
    <s v="Luxury and convenience in the center of it all!"/>
    <n v="1705"/>
    <s v="New York"/>
    <n v="1"/>
    <n v="0.75"/>
    <x v="1"/>
    <n v="21"/>
    <x v="2"/>
    <x v="13"/>
    <x v="1"/>
    <s v="No"/>
    <n v="2"/>
    <x v="0"/>
    <n v="110"/>
    <n v="0.03"/>
    <n v="5"/>
    <x v="1"/>
    <n v="21"/>
    <s v="No"/>
    <d v="2018-10-22T00:00:00"/>
    <x v="70"/>
    <n v="31"/>
    <s v="Active"/>
    <s v="Yes"/>
  </r>
  <r>
    <n v="4133"/>
    <s v="Cozy Room for Rent very close to Manhattan"/>
    <n v="964"/>
    <s v="New York"/>
    <n v="0.08"/>
    <n v="0.25"/>
    <x v="0"/>
    <n v="21"/>
    <x v="2"/>
    <x v="13"/>
    <x v="0"/>
    <s v="Yes"/>
    <n v="1"/>
    <x v="0"/>
    <n v="50"/>
    <n v="0.03"/>
    <n v="4.8"/>
    <x v="1"/>
    <n v="15"/>
    <s v="No"/>
    <d v="2018-10-26T00:00:00"/>
    <x v="63"/>
    <n v="363"/>
    <s v="Active"/>
    <s v="No"/>
  </r>
  <r>
    <n v="4134"/>
    <s v="Quiet  Artist  2 BEDROOM APARTMENT In E.V. NYC"/>
    <n v="544"/>
    <s v="New York"/>
    <n v="0.8"/>
    <n v="0.65"/>
    <x v="0"/>
    <n v="15"/>
    <x v="0"/>
    <x v="4"/>
    <x v="1"/>
    <s v="No"/>
    <n v="4"/>
    <x v="1"/>
    <n v="135"/>
    <n v="0.03"/>
    <n v="4.5"/>
    <x v="1"/>
    <n v="8"/>
    <s v="No"/>
    <d v="2019-02-04T00:00:00"/>
    <x v="92"/>
    <n v="344"/>
    <s v="Active"/>
    <s v="No"/>
  </r>
  <r>
    <n v="4135"/>
    <s v="Sunny Room In Hip Williamsburg"/>
    <n v="2855"/>
    <s v="New York"/>
    <n v="1"/>
    <n v="1"/>
    <x v="1"/>
    <n v="12"/>
    <x v="1"/>
    <x v="9"/>
    <x v="0"/>
    <s v="Yes"/>
    <n v="1"/>
    <x v="0"/>
    <n v="38"/>
    <n v="0.03"/>
    <n v="4.8899999999999997"/>
    <x v="1"/>
    <n v="18"/>
    <s v="No"/>
    <d v="2018-12-09T00:00:00"/>
    <x v="17"/>
    <n v="0"/>
    <s v="Inactive"/>
    <s v="No"/>
  </r>
  <r>
    <n v="4136"/>
    <s v="UES private bedroom in shared apartment"/>
    <n v="1759"/>
    <s v="New York"/>
    <n v="1"/>
    <n v="1"/>
    <x v="1"/>
    <n v="19"/>
    <x v="0"/>
    <x v="12"/>
    <x v="0"/>
    <s v="Yes"/>
    <n v="2"/>
    <x v="0"/>
    <n v="98"/>
    <n v="0.03"/>
    <n v="5"/>
    <x v="1"/>
    <n v="12"/>
    <s v="No"/>
    <d v="2019-04-06T00:00:00"/>
    <x v="77"/>
    <n v="0"/>
    <s v="Inactive"/>
    <s v="No"/>
  </r>
  <r>
    <n v="4137"/>
    <s v="Idyllic studio apt in Midtown East/UES!"/>
    <n v="3481"/>
    <s v="New York"/>
    <n v="1"/>
    <n v="1"/>
    <x v="0"/>
    <n v="19"/>
    <x v="0"/>
    <x v="12"/>
    <x v="1"/>
    <s v="No"/>
    <n v="2"/>
    <x v="0"/>
    <n v="185"/>
    <n v="0.03"/>
    <n v="4.71"/>
    <x v="1"/>
    <n v="7"/>
    <s v="No"/>
    <d v="2018-10-28T00:00:00"/>
    <x v="728"/>
    <n v="69"/>
    <s v="Active"/>
    <s v="Yes"/>
  </r>
  <r>
    <n v="4138"/>
    <s v="Large open space in Bushwick"/>
    <n v="569"/>
    <s v="New York"/>
    <n v="1"/>
    <n v="0.91"/>
    <x v="1"/>
    <n v="8"/>
    <x v="1"/>
    <x v="11"/>
    <x v="0"/>
    <s v="Yes"/>
    <n v="2"/>
    <x v="0"/>
    <n v="55"/>
    <n v="0.03"/>
    <n v="4.9000000000000004"/>
    <x v="1"/>
    <n v="20"/>
    <s v="No"/>
    <d v="2018-10-24T00:00:00"/>
    <x v="347"/>
    <n v="322"/>
    <s v="Active"/>
    <s v="Yes"/>
  </r>
  <r>
    <n v="4139"/>
    <s v="Comfortable clean large bedroom"/>
    <n v="2059"/>
    <s v="New York"/>
    <n v="1"/>
    <n v="0.93"/>
    <x v="1"/>
    <n v="19"/>
    <x v="0"/>
    <x v="12"/>
    <x v="0"/>
    <s v="Yes"/>
    <n v="1"/>
    <x v="0"/>
    <n v="85"/>
    <n v="0.03"/>
    <n v="4.71"/>
    <x v="1"/>
    <n v="7"/>
    <s v="No"/>
    <d v="2018-12-12T00:00:00"/>
    <x v="184"/>
    <n v="355"/>
    <s v="Active"/>
    <s v="Yes"/>
  </r>
  <r>
    <n v="4140"/>
    <s v="Artistic Studio Apt, Private Entrance"/>
    <n v="3693"/>
    <s v="New York"/>
    <n v="1"/>
    <n v="0.96"/>
    <x v="1"/>
    <n v="9"/>
    <x v="1"/>
    <x v="16"/>
    <x v="1"/>
    <s v="No"/>
    <n v="2"/>
    <x v="0"/>
    <n v="124"/>
    <n v="0.03"/>
    <n v="4.97"/>
    <x v="1"/>
    <n v="33"/>
    <s v="No"/>
    <d v="2018-10-29T00:00:00"/>
    <x v="666"/>
    <n v="88"/>
    <s v="Active"/>
    <s v="No"/>
  </r>
  <r>
    <n v="4141"/>
    <s v="Heart of Hell's Kitchen Private Mezzanine"/>
    <n v="524"/>
    <s v="New York"/>
    <n v="1"/>
    <n v="0.97"/>
    <x v="0"/>
    <n v="17"/>
    <x v="0"/>
    <x v="0"/>
    <x v="0"/>
    <s v="Yes"/>
    <n v="1"/>
    <x v="0"/>
    <n v="63"/>
    <n v="0.03"/>
    <n v="4.8899999999999997"/>
    <x v="1"/>
    <n v="140"/>
    <s v="Yes"/>
    <d v="2018-11-12T00:00:00"/>
    <x v="17"/>
    <n v="176"/>
    <s v="Active"/>
    <s v="No"/>
  </r>
  <r>
    <n v="4142"/>
    <s v="Bedroom with private entrance"/>
    <n v="599"/>
    <s v="New York"/>
    <n v="0.88"/>
    <n v="0.68"/>
    <x v="1"/>
    <n v="9"/>
    <x v="1"/>
    <x v="16"/>
    <x v="0"/>
    <s v="Yes"/>
    <n v="2"/>
    <x v="0"/>
    <n v="30"/>
    <n v="0.03"/>
    <n v="4.93"/>
    <x v="1"/>
    <n v="15"/>
    <s v="No"/>
    <d v="2018-11-10T00:00:00"/>
    <x v="299"/>
    <n v="0"/>
    <s v="Inactive"/>
    <s v="No"/>
  </r>
  <r>
    <n v="4143"/>
    <s v="Beautiful Room with 2 Beds Near Metro."/>
    <n v="3091"/>
    <s v="Florida"/>
    <n v="0.5"/>
    <n v="0.94"/>
    <x v="0"/>
    <n v="7"/>
    <x v="1"/>
    <x v="3"/>
    <x v="0"/>
    <s v="Yes"/>
    <n v="2"/>
    <x v="0"/>
    <n v="35"/>
    <n v="0.03"/>
    <n v="4.3899999999999997"/>
    <x v="0"/>
    <n v="38"/>
    <s v="No"/>
    <d v="2018-10-28T00:00:00"/>
    <x v="101"/>
    <n v="365"/>
    <s v="Active"/>
    <s v="Yes"/>
  </r>
  <r>
    <n v="4144"/>
    <s v="Charming Room with 2 Beds Near Metro"/>
    <n v="3091"/>
    <s v="Florida"/>
    <n v="0.5"/>
    <n v="0.94"/>
    <x v="0"/>
    <n v="7"/>
    <x v="1"/>
    <x v="3"/>
    <x v="0"/>
    <s v="Yes"/>
    <n v="2"/>
    <x v="0"/>
    <n v="35"/>
    <n v="0.03"/>
    <n v="4.33"/>
    <x v="0"/>
    <n v="39"/>
    <s v="No"/>
    <d v="2018-10-29T00:00:00"/>
    <x v="234"/>
    <n v="283"/>
    <s v="Active"/>
    <s v="Yes"/>
  </r>
  <r>
    <n v="4145"/>
    <s v="NIce  Private ROOM  North of Central Park+WIFI"/>
    <n v="3695"/>
    <s v="New York"/>
    <n v="0.9"/>
    <n v="0.53"/>
    <x v="0"/>
    <n v="16"/>
    <x v="0"/>
    <x v="10"/>
    <x v="0"/>
    <s v="Yes"/>
    <n v="3"/>
    <x v="1"/>
    <n v="79"/>
    <n v="0.03"/>
    <n v="5"/>
    <x v="1"/>
    <n v="7"/>
    <s v="No"/>
    <d v="2018-10-30T00:00:00"/>
    <x v="398"/>
    <n v="289"/>
    <s v="Active"/>
    <s v="No"/>
  </r>
  <r>
    <n v="4146"/>
    <s v="Solo Room w/ friendly ambience, 15mins to Midtown"/>
    <n v="3292"/>
    <s v="New York"/>
    <n v="1"/>
    <n v="0.79"/>
    <x v="0"/>
    <n v="26"/>
    <x v="2"/>
    <x v="19"/>
    <x v="0"/>
    <s v="Yes"/>
    <n v="1"/>
    <x v="0"/>
    <n v="37"/>
    <n v="0.03"/>
    <n v="4.5999999999999996"/>
    <x v="1"/>
    <n v="5"/>
    <s v="No"/>
    <d v="2019-02-05T00:00:00"/>
    <x v="226"/>
    <n v="51"/>
    <s v="Active"/>
    <s v="No"/>
  </r>
  <r>
    <n v="4147"/>
    <s v="Beautiful 1.5 bedroom in Bed Stuy Brownstone."/>
    <n v="3696"/>
    <s v="New York"/>
    <n v="1"/>
    <n v="0.98"/>
    <x v="1"/>
    <n v="7"/>
    <x v="1"/>
    <x v="3"/>
    <x v="1"/>
    <s v="No"/>
    <n v="3"/>
    <x v="1"/>
    <n v="150"/>
    <n v="0.03"/>
    <n v="4.8499999999999996"/>
    <x v="1"/>
    <n v="73"/>
    <s v="No"/>
    <d v="2018-11-05T00:00:00"/>
    <x v="299"/>
    <n v="44"/>
    <s v="Active"/>
    <s v="Yes"/>
  </r>
  <r>
    <n v="4148"/>
    <s v="Beautiful Private Studio w/ backyard for 2 guests"/>
    <n v="3697"/>
    <s v="New York"/>
    <n v="1"/>
    <n v="0.99"/>
    <x v="1"/>
    <n v="23"/>
    <x v="2"/>
    <x v="6"/>
    <x v="1"/>
    <s v="No"/>
    <n v="2"/>
    <x v="0"/>
    <n v="101"/>
    <n v="0.03"/>
    <n v="4.99"/>
    <x v="1"/>
    <n v="211"/>
    <s v="Yes"/>
    <d v="2018-10-29T00:00:00"/>
    <x v="0"/>
    <n v="11"/>
    <s v="Active"/>
    <s v="Yes"/>
  </r>
  <r>
    <n v="4149"/>
    <s v="Luxurious Famous Hellâ€™s Kitchen!"/>
    <n v="1282"/>
    <s v="New York"/>
    <n v="0.94"/>
    <n v="0.96"/>
    <x v="1"/>
    <n v="17"/>
    <x v="0"/>
    <x v="0"/>
    <x v="1"/>
    <s v="No"/>
    <n v="2"/>
    <x v="0"/>
    <n v="299"/>
    <n v="0.04"/>
    <n v="4.93"/>
    <x v="1"/>
    <n v="68"/>
    <s v="No"/>
    <d v="2018-10-26T00:00:00"/>
    <x v="161"/>
    <n v="154"/>
    <s v="Active"/>
    <s v="No"/>
  </r>
  <r>
    <n v="4150"/>
    <s v="Sunny room with new Queen bed and large closet"/>
    <n v="2883"/>
    <s v="Florida"/>
    <n v="1"/>
    <n v="0"/>
    <x v="0"/>
    <n v="15"/>
    <x v="0"/>
    <x v="4"/>
    <x v="0"/>
    <s v="Yes"/>
    <n v="2"/>
    <x v="0"/>
    <n v="75"/>
    <n v="0.03"/>
    <n v="4.83"/>
    <x v="1"/>
    <n v="6"/>
    <s v="No"/>
    <d v="2019-04-21T00:00:00"/>
    <x v="664"/>
    <n v="179"/>
    <s v="Active"/>
    <s v="No"/>
  </r>
  <r>
    <n v="4151"/>
    <s v="Delightful Private Room with 2 Beds Near Metro"/>
    <n v="3091"/>
    <s v="Florida"/>
    <n v="0.5"/>
    <n v="0.94"/>
    <x v="0"/>
    <n v="7"/>
    <x v="1"/>
    <x v="3"/>
    <x v="0"/>
    <s v="Yes"/>
    <n v="2"/>
    <x v="0"/>
    <n v="35"/>
    <n v="0.03"/>
    <n v="4.22"/>
    <x v="0"/>
    <n v="41"/>
    <s v="No"/>
    <d v="2018-11-01T00:00:00"/>
    <x v="60"/>
    <n v="338"/>
    <s v="Active"/>
    <s v="Yes"/>
  </r>
  <r>
    <n v="4152"/>
    <s v="Spacious &amp; Comfortable Suite w/ Private Entry/Bath"/>
    <n v="2824"/>
    <s v="New York"/>
    <n v="1"/>
    <n v="0.96"/>
    <x v="1"/>
    <n v="31"/>
    <x v="3"/>
    <x v="30"/>
    <x v="0"/>
    <s v="Yes"/>
    <n v="2"/>
    <x v="0"/>
    <n v="59"/>
    <n v="0.03"/>
    <n v="5"/>
    <x v="1"/>
    <n v="54"/>
    <s v="No"/>
    <d v="2018-11-03T00:00:00"/>
    <x v="17"/>
    <n v="54"/>
    <s v="Active"/>
    <s v="Yes"/>
  </r>
  <r>
    <n v="4153"/>
    <s v="One stop away from manhattan"/>
    <n v="2980"/>
    <s v="Metro Manila"/>
    <n v="0.62"/>
    <n v="0.93"/>
    <x v="0"/>
    <n v="12"/>
    <x v="1"/>
    <x v="9"/>
    <x v="0"/>
    <s v="Yes"/>
    <n v="2"/>
    <x v="0"/>
    <n v="51"/>
    <n v="0.03"/>
    <n v="4.72"/>
    <x v="1"/>
    <n v="124"/>
    <s v="No"/>
    <d v="2018-11-11T00:00:00"/>
    <x v="285"/>
    <n v="179"/>
    <s v="Active"/>
    <s v="No"/>
  </r>
  <r>
    <n v="4154"/>
    <s v="LUXURY 3BDRM 2BTH Sleeps 10 PPL 30 min to Midtown"/>
    <n v="3700"/>
    <s v="New York"/>
    <n v="1"/>
    <n v="1"/>
    <x v="0"/>
    <n v="21"/>
    <x v="2"/>
    <x v="13"/>
    <x v="1"/>
    <s v="No"/>
    <n v="10"/>
    <x v="2"/>
    <n v="206"/>
    <n v="0.04"/>
    <n v="4.8899999999999997"/>
    <x v="1"/>
    <n v="44"/>
    <s v="No"/>
    <d v="2018-11-05T00:00:00"/>
    <x v="575"/>
    <n v="87"/>
    <s v="Active"/>
    <s v="Yes"/>
  </r>
  <r>
    <n v="4155"/>
    <s v="The Symphony"/>
    <n v="3699"/>
    <s v="New York"/>
    <n v="1"/>
    <n v="1"/>
    <x v="0"/>
    <n v="15"/>
    <x v="0"/>
    <x v="4"/>
    <x v="1"/>
    <s v="No"/>
    <n v="6"/>
    <x v="2"/>
    <n v="300"/>
    <n v="0.04"/>
    <n v="4.66"/>
    <x v="1"/>
    <n v="102"/>
    <s v="No"/>
    <d v="2018-11-04T00:00:00"/>
    <x v="20"/>
    <n v="0"/>
    <s v="Inactive"/>
    <s v="Yes"/>
  </r>
  <r>
    <n v="4156"/>
    <s v="Sugar Cove"/>
    <n v="3699"/>
    <s v="New York"/>
    <n v="1"/>
    <n v="1"/>
    <x v="0"/>
    <n v="15"/>
    <x v="0"/>
    <x v="4"/>
    <x v="0"/>
    <s v="Yes"/>
    <n v="2"/>
    <x v="0"/>
    <n v="45"/>
    <n v="0.03"/>
    <n v="4.6399999999999997"/>
    <x v="1"/>
    <n v="89"/>
    <s v="No"/>
    <d v="2018-11-15T00:00:00"/>
    <x v="8"/>
    <n v="0"/>
    <s v="Inactive"/>
    <s v="Yes"/>
  </r>
  <r>
    <n v="4157"/>
    <s v="Bright and Spacious in the Heart of Bushwick"/>
    <n v="725"/>
    <s v="New York"/>
    <n v="0"/>
    <n v="0.5"/>
    <x v="0"/>
    <n v="8"/>
    <x v="1"/>
    <x v="11"/>
    <x v="1"/>
    <s v="No"/>
    <n v="2"/>
    <x v="0"/>
    <n v="110"/>
    <n v="0.03"/>
    <n v="4.75"/>
    <x v="1"/>
    <n v="4"/>
    <s v="No"/>
    <d v="2018-12-07T00:00:00"/>
    <x v="391"/>
    <n v="90"/>
    <s v="Active"/>
    <s v="Yes"/>
  </r>
  <r>
    <n v="4158"/>
    <s v="Lovely &amp; Spacious Manhattan Room - Perfect for 2"/>
    <n v="3292"/>
    <s v="New York"/>
    <n v="1"/>
    <n v="0.79"/>
    <x v="0"/>
    <n v="16"/>
    <x v="0"/>
    <x v="10"/>
    <x v="0"/>
    <s v="Yes"/>
    <n v="2"/>
    <x v="0"/>
    <n v="44"/>
    <n v="0.03"/>
    <n v="4.67"/>
    <x v="1"/>
    <n v="6"/>
    <s v="No"/>
    <d v="2019-03-02T00:00:00"/>
    <x v="217"/>
    <n v="319"/>
    <s v="Active"/>
    <s v="No"/>
  </r>
  <r>
    <n v="4159"/>
    <s v="&quot;The Cabin&quot; â€”Private Queen Bedroom in Jungly Apt."/>
    <n v="2423"/>
    <s v="New York"/>
    <n v="1"/>
    <n v="1"/>
    <x v="1"/>
    <n v="8"/>
    <x v="1"/>
    <x v="11"/>
    <x v="0"/>
    <s v="Yes"/>
    <n v="2"/>
    <x v="0"/>
    <n v="92"/>
    <n v="0.03"/>
    <n v="4.99"/>
    <x v="1"/>
    <n v="82"/>
    <s v="No"/>
    <d v="2019-02-06T00:00:00"/>
    <x v="129"/>
    <n v="163"/>
    <s v="Active"/>
    <s v="Yes"/>
  </r>
  <r>
    <n v="4160"/>
    <s v="Beautiful Upper East Side 1 Bedroom Apt: King Size"/>
    <n v="2416"/>
    <s v="New York"/>
    <n v="0"/>
    <n v="0.75"/>
    <x v="0"/>
    <n v="19"/>
    <x v="0"/>
    <x v="12"/>
    <x v="1"/>
    <s v="No"/>
    <n v="2"/>
    <x v="0"/>
    <n v="120"/>
    <n v="0.03"/>
    <n v="4.2"/>
    <x v="0"/>
    <n v="5"/>
    <s v="No"/>
    <d v="2018-11-12T00:00:00"/>
    <x v="224"/>
    <n v="0"/>
    <s v="Inactive"/>
    <s v="No"/>
  </r>
  <r>
    <n v="4161"/>
    <s v="Bushwick Brooklyn Grand Bedroom"/>
    <n v="3249"/>
    <s v="New York"/>
    <n v="1"/>
    <n v="0.99"/>
    <x v="1"/>
    <n v="8"/>
    <x v="1"/>
    <x v="11"/>
    <x v="0"/>
    <s v="Yes"/>
    <n v="3"/>
    <x v="1"/>
    <n v="51"/>
    <n v="0.03"/>
    <n v="4.97"/>
    <x v="1"/>
    <n v="38"/>
    <s v="No"/>
    <d v="2018-10-31T00:00:00"/>
    <x v="129"/>
    <n v="174"/>
    <s v="Active"/>
    <s v="Yes"/>
  </r>
  <r>
    <n v="4162"/>
    <s v="John Lennon Room"/>
    <n v="143"/>
    <s v="New York"/>
    <n v="1"/>
    <n v="0.92"/>
    <x v="0"/>
    <n v="16"/>
    <x v="0"/>
    <x v="10"/>
    <x v="0"/>
    <s v="Yes"/>
    <n v="1"/>
    <x v="0"/>
    <n v="55"/>
    <n v="0.03"/>
    <n v="5"/>
    <x v="1"/>
    <n v="7"/>
    <s v="No"/>
    <d v="2019-07-20T00:00:00"/>
    <x v="409"/>
    <n v="87"/>
    <s v="Active"/>
    <s v="No"/>
  </r>
  <r>
    <n v="4163"/>
    <s v="#1 Location Bedroom In NYC Center-Times Sq - 61F3"/>
    <n v="3544"/>
    <s v="New York"/>
    <n v="0.9"/>
    <n v="0.99"/>
    <x v="0"/>
    <n v="17"/>
    <x v="0"/>
    <x v="0"/>
    <x v="0"/>
    <s v="Yes"/>
    <n v="2"/>
    <x v="0"/>
    <n v="150"/>
    <n v="0.03"/>
    <n v="3.43"/>
    <x v="2"/>
    <n v="7"/>
    <s v="No"/>
    <d v="2018-12-04T00:00:00"/>
    <x v="491"/>
    <n v="365"/>
    <s v="Active"/>
    <s v="Yes"/>
  </r>
  <r>
    <n v="4164"/>
    <s v="Rare gem nestled in the heart of Bushwick"/>
    <n v="1178"/>
    <s v="Île-de-France"/>
    <n v="1"/>
    <n v="1"/>
    <x v="1"/>
    <n v="8"/>
    <x v="1"/>
    <x v="11"/>
    <x v="1"/>
    <s v="No"/>
    <n v="2"/>
    <x v="0"/>
    <n v="125"/>
    <n v="0.03"/>
    <n v="5"/>
    <x v="1"/>
    <n v="3"/>
    <s v="No"/>
    <d v="2019-01-02T00:00:00"/>
    <x v="682"/>
    <n v="0"/>
    <s v="Inactive"/>
    <s v="Yes"/>
  </r>
  <r>
    <n v="4165"/>
    <s v="Well lit &amp; Spacious Manhattan room near 135th St"/>
    <n v="3292"/>
    <s v="New York"/>
    <n v="1"/>
    <n v="0.79"/>
    <x v="0"/>
    <n v="16"/>
    <x v="0"/>
    <x v="10"/>
    <x v="0"/>
    <s v="Yes"/>
    <n v="1"/>
    <x v="0"/>
    <n v="36"/>
    <n v="0.03"/>
    <n v="4.2"/>
    <x v="0"/>
    <n v="5"/>
    <s v="No"/>
    <d v="2019-02-02T00:00:00"/>
    <x v="190"/>
    <n v="304"/>
    <s v="Active"/>
    <s v="No"/>
  </r>
  <r>
    <n v="4166"/>
    <s v="Dont Be Shy, Stay in Bedstuy!!!"/>
    <n v="3703"/>
    <s v="New York"/>
    <n v="1"/>
    <n v="1"/>
    <x v="0"/>
    <n v="7"/>
    <x v="1"/>
    <x v="3"/>
    <x v="1"/>
    <s v="No"/>
    <n v="4"/>
    <x v="1"/>
    <n v="175"/>
    <n v="0.03"/>
    <n v="4.79"/>
    <x v="1"/>
    <n v="39"/>
    <s v="No"/>
    <d v="2018-12-02T00:00:00"/>
    <x v="168"/>
    <n v="176"/>
    <s v="Active"/>
    <s v="Yes"/>
  </r>
  <r>
    <n v="4167"/>
    <s v="Upper East Chic 1BR Apartment Near Central Park"/>
    <n v="2760"/>
    <s v="California"/>
    <n v="1"/>
    <n v="1"/>
    <x v="0"/>
    <n v="14"/>
    <x v="0"/>
    <x v="2"/>
    <x v="1"/>
    <s v="No"/>
    <n v="4"/>
    <x v="1"/>
    <n v="98"/>
    <n v="0.03"/>
    <n v="4.8"/>
    <x v="1"/>
    <n v="97"/>
    <s v="No"/>
    <d v="2018-11-22T00:00:00"/>
    <x v="156"/>
    <n v="286"/>
    <s v="Active"/>
    <s v="Yes"/>
  </r>
  <r>
    <n v="4168"/>
    <s v="Modern  Studio near Train, Private Entrance"/>
    <n v="2690"/>
    <s v="New York"/>
    <n v="1"/>
    <n v="0.99"/>
    <x v="1"/>
    <n v="10"/>
    <x v="1"/>
    <x v="17"/>
    <x v="1"/>
    <s v="No"/>
    <n v="2"/>
    <x v="0"/>
    <n v="119"/>
    <n v="0.03"/>
    <n v="4.9800000000000004"/>
    <x v="1"/>
    <n v="49"/>
    <s v="No"/>
    <d v="2018-11-03T00:00:00"/>
    <x v="77"/>
    <n v="197"/>
    <s v="Active"/>
    <s v="No"/>
  </r>
  <r>
    <n v="4169"/>
    <s v="Designer 1 Bedroom Apartment"/>
    <n v="3668"/>
    <s v="New York"/>
    <n v="0"/>
    <n v="0.78"/>
    <x v="0"/>
    <n v="17"/>
    <x v="0"/>
    <x v="0"/>
    <x v="1"/>
    <s v="No"/>
    <n v="4"/>
    <x v="1"/>
    <n v="300"/>
    <n v="0.04"/>
    <n v="5"/>
    <x v="1"/>
    <n v="35"/>
    <s v="No"/>
    <d v="2018-11-12T00:00:00"/>
    <x v="70"/>
    <n v="269"/>
    <s v="Active"/>
    <s v="No"/>
  </r>
  <r>
    <n v="4170"/>
    <s v="Aidenâ€™s Red Door - Jr. Penthouse Suite"/>
    <n v="2237"/>
    <s v="South Carolina"/>
    <n v="0.89"/>
    <n v="0.94"/>
    <x v="1"/>
    <n v="9"/>
    <x v="1"/>
    <x v="16"/>
    <x v="0"/>
    <s v="Yes"/>
    <n v="4"/>
    <x v="1"/>
    <n v="89"/>
    <n v="0.03"/>
    <n v="5"/>
    <x v="1"/>
    <n v="6"/>
    <s v="No"/>
    <d v="2019-06-17T00:00:00"/>
    <x v="500"/>
    <n v="269"/>
    <s v="Active"/>
    <s v="Yes"/>
  </r>
  <r>
    <n v="4171"/>
    <s v="THE LOUVRE MEETS THE HEART OF THE EAST VILLAGE"/>
    <n v="3704"/>
    <s v="New York"/>
    <n v="1"/>
    <n v="1"/>
    <x v="1"/>
    <n v="15"/>
    <x v="0"/>
    <x v="4"/>
    <x v="1"/>
    <s v="No"/>
    <n v="2"/>
    <x v="0"/>
    <n v="92"/>
    <n v="0.03"/>
    <n v="4.99"/>
    <x v="1"/>
    <n v="98"/>
    <s v="No"/>
    <d v="2018-10-31T00:00:00"/>
    <x v="29"/>
    <n v="313"/>
    <s v="Active"/>
    <s v="Yes"/>
  </r>
  <r>
    <n v="4172"/>
    <s v="Heart of Grand Street in Brooklyn, near L/G stop"/>
    <n v="3437"/>
    <s v="New York"/>
    <n v="1"/>
    <n v="1"/>
    <x v="1"/>
    <n v="12"/>
    <x v="1"/>
    <x v="9"/>
    <x v="1"/>
    <s v="No"/>
    <n v="4"/>
    <x v="1"/>
    <n v="200"/>
    <n v="0.04"/>
    <n v="4.91"/>
    <x v="1"/>
    <n v="56"/>
    <s v="No"/>
    <d v="2018-11-12T00:00:00"/>
    <x v="70"/>
    <n v="335"/>
    <s v="Active"/>
    <s v="No"/>
  </r>
  <r>
    <n v="4173"/>
    <s v="Home of Harmony"/>
    <n v="2721"/>
    <s v="New York"/>
    <n v="1"/>
    <n v="0.94"/>
    <x v="0"/>
    <n v="7"/>
    <x v="1"/>
    <x v="3"/>
    <x v="1"/>
    <s v="No"/>
    <n v="2"/>
    <x v="0"/>
    <n v="80"/>
    <n v="0.03"/>
    <n v="4.63"/>
    <x v="1"/>
    <n v="60"/>
    <s v="No"/>
    <d v="2018-11-05T00:00:00"/>
    <x v="202"/>
    <n v="1"/>
    <s v="Active"/>
    <s v="No"/>
  </r>
  <r>
    <n v="4174"/>
    <s v="Nice Cozy Room In Brooklyn On A Dead End Block"/>
    <n v="2201"/>
    <s v="New York"/>
    <n v="1"/>
    <n v="1"/>
    <x v="1"/>
    <n v="10"/>
    <x v="1"/>
    <x v="17"/>
    <x v="0"/>
    <s v="Yes"/>
    <n v="2"/>
    <x v="0"/>
    <n v="50"/>
    <n v="0.03"/>
    <n v="5"/>
    <x v="1"/>
    <n v="51"/>
    <s v="No"/>
    <d v="2019-05-23T00:00:00"/>
    <x v="285"/>
    <n v="353"/>
    <s v="Active"/>
    <s v="No"/>
  </r>
  <r>
    <n v="4175"/>
    <s v="2BR Apartment in Ridgewood, 20min to Manhattan"/>
    <n v="3707"/>
    <s v="New York"/>
    <n v="1"/>
    <n v="1"/>
    <x v="1"/>
    <n v="25"/>
    <x v="2"/>
    <x v="14"/>
    <x v="1"/>
    <s v="No"/>
    <n v="4"/>
    <x v="1"/>
    <n v="115"/>
    <n v="0.03"/>
    <n v="5"/>
    <x v="1"/>
    <n v="33"/>
    <s v="No"/>
    <d v="2018-11-13T00:00:00"/>
    <x v="286"/>
    <n v="106"/>
    <s v="Active"/>
    <s v="Yes"/>
  </r>
  <r>
    <n v="4176"/>
    <s v="ALL PRIVATE with Kitchenette,Keurig"/>
    <n v="253"/>
    <s v="New York"/>
    <n v="1"/>
    <n v="1"/>
    <x v="1"/>
    <n v="8"/>
    <x v="1"/>
    <x v="11"/>
    <x v="0"/>
    <s v="Yes"/>
    <n v="2"/>
    <x v="0"/>
    <n v="75"/>
    <n v="0.03"/>
    <n v="4.91"/>
    <x v="1"/>
    <n v="46"/>
    <s v="No"/>
    <d v="2018-11-10T00:00:00"/>
    <x v="4"/>
    <n v="363"/>
    <s v="Active"/>
    <s v="Yes"/>
  </r>
  <r>
    <n v="4177"/>
    <s v="Notorious  -_-  15R"/>
    <n v="3701"/>
    <s v="New York"/>
    <n v="1"/>
    <n v="1"/>
    <x v="0"/>
    <n v="15"/>
    <x v="0"/>
    <x v="4"/>
    <x v="1"/>
    <s v="No"/>
    <n v="5"/>
    <x v="1"/>
    <n v="252"/>
    <n v="0.04"/>
    <n v="4.49"/>
    <x v="0"/>
    <n v="76"/>
    <s v="No"/>
    <d v="2018-11-13T00:00:00"/>
    <x v="140"/>
    <n v="15"/>
    <s v="Active"/>
    <s v="Yes"/>
  </r>
  <r>
    <n v="4178"/>
    <s v="Smart Two Bedroom Ground Floor, Walk-in Apartment"/>
    <n v="3698"/>
    <s v="New York"/>
    <n v="1"/>
    <n v="0.98"/>
    <x v="1"/>
    <n v="7"/>
    <x v="1"/>
    <x v="3"/>
    <x v="1"/>
    <s v="No"/>
    <n v="6"/>
    <x v="2"/>
    <n v="178"/>
    <n v="0.03"/>
    <n v="4.96"/>
    <x v="1"/>
    <n v="184"/>
    <s v="Yes"/>
    <d v="2018-11-09T00:00:00"/>
    <x v="198"/>
    <n v="359"/>
    <s v="Active"/>
    <s v="No"/>
  </r>
  <r>
    <n v="4179"/>
    <s v="Brooklyn Apartment with tons of light"/>
    <n v="3709"/>
    <s v="New York"/>
    <n v="1"/>
    <n v="0.33"/>
    <x v="0"/>
    <n v="8"/>
    <x v="1"/>
    <x v="11"/>
    <x v="1"/>
    <s v="No"/>
    <n v="4"/>
    <x v="1"/>
    <n v="106"/>
    <n v="0.03"/>
    <n v="4.8"/>
    <x v="1"/>
    <n v="5"/>
    <s v="No"/>
    <d v="2018-11-01T00:00:00"/>
    <x v="235"/>
    <n v="0"/>
    <s v="Inactive"/>
    <s v="No"/>
  </r>
  <r>
    <n v="4180"/>
    <s v="Sunlit Spacious Apartment in Brooklyn"/>
    <n v="2181"/>
    <s v="New York"/>
    <n v="1"/>
    <n v="1"/>
    <x v="1"/>
    <n v="9"/>
    <x v="1"/>
    <x v="16"/>
    <x v="1"/>
    <s v="No"/>
    <n v="3"/>
    <x v="1"/>
    <n v="88"/>
    <n v="0.03"/>
    <n v="5"/>
    <x v="1"/>
    <n v="9"/>
    <s v="No"/>
    <d v="2018-12-31T00:00:00"/>
    <x v="159"/>
    <n v="0"/>
    <s v="Inactive"/>
    <s v="No"/>
  </r>
  <r>
    <n v="4181"/>
    <s v="The Cozy Corner in BedStuy"/>
    <n v="3710"/>
    <s v="New York"/>
    <n v="0.93"/>
    <n v="0.97"/>
    <x v="0"/>
    <n v="7"/>
    <x v="1"/>
    <x v="3"/>
    <x v="1"/>
    <s v="No"/>
    <n v="6"/>
    <x v="2"/>
    <n v="214"/>
    <n v="0.04"/>
    <n v="4.59"/>
    <x v="1"/>
    <n v="64"/>
    <s v="No"/>
    <d v="2018-11-18T00:00:00"/>
    <x v="104"/>
    <n v="364"/>
    <s v="Active"/>
    <s v="Yes"/>
  </r>
  <r>
    <n v="4182"/>
    <s v="Spice Island Hotspot"/>
    <n v="3711"/>
    <s v="New York"/>
    <n v="1"/>
    <n v="0.93"/>
    <x v="0"/>
    <n v="10"/>
    <x v="1"/>
    <x v="17"/>
    <x v="0"/>
    <s v="Yes"/>
    <n v="2"/>
    <x v="0"/>
    <n v="37"/>
    <n v="0.03"/>
    <n v="4.75"/>
    <x v="1"/>
    <n v="24"/>
    <s v="No"/>
    <d v="2018-12-04T00:00:00"/>
    <x v="36"/>
    <n v="223"/>
    <s v="Active"/>
    <s v="Yes"/>
  </r>
  <r>
    <n v="4183"/>
    <s v="Bedstuy Artists Quarter (tower corner room)"/>
    <n v="1797"/>
    <s v="New York"/>
    <n v="1"/>
    <n v="0"/>
    <x v="1"/>
    <n v="7"/>
    <x v="1"/>
    <x v="3"/>
    <x v="0"/>
    <s v="Yes"/>
    <n v="1"/>
    <x v="0"/>
    <n v="38"/>
    <n v="0.03"/>
    <n v="4.8"/>
    <x v="1"/>
    <n v="10"/>
    <s v="No"/>
    <d v="2018-11-26T00:00:00"/>
    <x v="682"/>
    <n v="0"/>
    <s v="Inactive"/>
    <s v="No"/>
  </r>
  <r>
    <n v="4184"/>
    <s v="**  2 Bedrooms in Central NYC! ***"/>
    <n v="3570"/>
    <s v="New York"/>
    <n v="0.56000000000000005"/>
    <n v="0.63"/>
    <x v="0"/>
    <n v="18"/>
    <x v="0"/>
    <x v="20"/>
    <x v="1"/>
    <s v="No"/>
    <n v="5"/>
    <x v="1"/>
    <n v="295"/>
    <n v="0.04"/>
    <n v="4.5999999999999996"/>
    <x v="1"/>
    <n v="5"/>
    <s v="No"/>
    <d v="2018-11-15T00:00:00"/>
    <x v="0"/>
    <n v="156"/>
    <s v="Active"/>
    <s v="Yes"/>
  </r>
  <r>
    <n v="4185"/>
    <s v="In front of this Flushing Library/Main St actions"/>
    <n v="3121"/>
    <s v="New York"/>
    <n v="0.9"/>
    <n v="0.98"/>
    <x v="0"/>
    <n v="22"/>
    <x v="2"/>
    <x v="25"/>
    <x v="0"/>
    <s v="Yes"/>
    <n v="4"/>
    <x v="1"/>
    <n v="49"/>
    <n v="0.03"/>
    <n v="4.68"/>
    <x v="1"/>
    <n v="38"/>
    <s v="No"/>
    <d v="2019-03-13T00:00:00"/>
    <x v="110"/>
    <n v="343"/>
    <s v="Active"/>
    <s v="No"/>
  </r>
  <r>
    <n v="4186"/>
    <s v="Brooklyn Magic Space"/>
    <n v="3182"/>
    <s v="New York"/>
    <n v="1"/>
    <n v="0.91"/>
    <x v="0"/>
    <n v="12"/>
    <x v="1"/>
    <x v="9"/>
    <x v="1"/>
    <s v="No"/>
    <n v="6"/>
    <x v="2"/>
    <n v="300"/>
    <n v="0.04"/>
    <n v="4.7300000000000004"/>
    <x v="1"/>
    <n v="33"/>
    <s v="No"/>
    <d v="2018-12-03T00:00:00"/>
    <x v="141"/>
    <n v="117"/>
    <s v="Active"/>
    <s v="No"/>
  </r>
  <r>
    <n v="4187"/>
    <s v="Private bedroom 3 stops from Grand Central"/>
    <n v="3713"/>
    <s v="New York"/>
    <n v="1"/>
    <n v="0.99"/>
    <x v="0"/>
    <n v="4"/>
    <x v="4"/>
    <x v="27"/>
    <x v="0"/>
    <s v="Yes"/>
    <n v="2"/>
    <x v="0"/>
    <n v="39"/>
    <n v="0.03"/>
    <n v="4.74"/>
    <x v="1"/>
    <n v="112"/>
    <s v="No"/>
    <d v="2018-12-14T00:00:00"/>
    <x v="129"/>
    <n v="364"/>
    <s v="Active"/>
    <s v="Yes"/>
  </r>
  <r>
    <n v="4188"/>
    <s v="Huge Studio style room in Manhattan"/>
    <n v="2435"/>
    <s v="New York"/>
    <n v="1"/>
    <n v="1"/>
    <x v="1"/>
    <n v="16"/>
    <x v="0"/>
    <x v="10"/>
    <x v="0"/>
    <s v="Yes"/>
    <n v="2"/>
    <x v="0"/>
    <n v="84"/>
    <n v="0.03"/>
    <n v="5"/>
    <x v="1"/>
    <n v="100"/>
    <s v="No"/>
    <d v="2018-12-14T00:00:00"/>
    <x v="70"/>
    <n v="58"/>
    <s v="Active"/>
    <s v="No"/>
  </r>
  <r>
    <n v="4189"/>
    <s v="â€œTIME SQUAREâ€ 43rd Street Big Bedroom on 1st floor"/>
    <n v="2200"/>
    <s v="New York"/>
    <n v="1"/>
    <n v="1"/>
    <x v="0"/>
    <n v="17"/>
    <x v="0"/>
    <x v="0"/>
    <x v="0"/>
    <s v="Yes"/>
    <n v="2"/>
    <x v="0"/>
    <n v="76"/>
    <n v="0.03"/>
    <n v="4.47"/>
    <x v="0"/>
    <n v="111"/>
    <s v="No"/>
    <d v="2018-11-09T00:00:00"/>
    <x v="343"/>
    <n v="176"/>
    <s v="Active"/>
    <s v="Yes"/>
  </r>
  <r>
    <n v="4190"/>
    <s v="**Harlem, Chic Getaway! 5m to Dining/Trains***"/>
    <n v="3660"/>
    <s v="New York"/>
    <n v="1"/>
    <n v="1"/>
    <x v="0"/>
    <n v="16"/>
    <x v="0"/>
    <x v="10"/>
    <x v="1"/>
    <s v="No"/>
    <n v="6"/>
    <x v="2"/>
    <n v="230"/>
    <n v="0.04"/>
    <n v="4.5999999999999996"/>
    <x v="1"/>
    <n v="15"/>
    <s v="No"/>
    <d v="2018-12-02T00:00:00"/>
    <x v="25"/>
    <n v="90"/>
    <s v="Active"/>
    <s v="No"/>
  </r>
  <r>
    <n v="4191"/>
    <s v="TIME SQUAREâ€ 43rd street Private room on 1st floor"/>
    <n v="2200"/>
    <s v="New York"/>
    <n v="1"/>
    <n v="1"/>
    <x v="0"/>
    <n v="17"/>
    <x v="0"/>
    <x v="0"/>
    <x v="0"/>
    <s v="Yes"/>
    <n v="2"/>
    <x v="0"/>
    <n v="76"/>
    <n v="0.03"/>
    <n v="4.46"/>
    <x v="0"/>
    <n v="110"/>
    <s v="No"/>
    <d v="2018-11-07T00:00:00"/>
    <x v="165"/>
    <n v="41"/>
    <s v="Active"/>
    <s v="Yes"/>
  </r>
  <r>
    <n v="4192"/>
    <s v="Bedroom In New York City-Hudson Yards Area - 61F4"/>
    <n v="3544"/>
    <s v="New York"/>
    <n v="0.9"/>
    <n v="0.99"/>
    <x v="0"/>
    <n v="17"/>
    <x v="0"/>
    <x v="0"/>
    <x v="0"/>
    <s v="Yes"/>
    <n v="2"/>
    <x v="0"/>
    <n v="150"/>
    <n v="0.03"/>
    <n v="4.53"/>
    <x v="1"/>
    <n v="17"/>
    <s v="No"/>
    <d v="2019-03-22T00:00:00"/>
    <x v="393"/>
    <n v="365"/>
    <s v="Active"/>
    <s v="Yes"/>
  </r>
  <r>
    <n v="4193"/>
    <s v="Stylish, clean, quiet space in the UES"/>
    <n v="732"/>
    <s v="New York"/>
    <n v="0"/>
    <n v="0.17"/>
    <x v="0"/>
    <n v="19"/>
    <x v="0"/>
    <x v="12"/>
    <x v="1"/>
    <s v="No"/>
    <n v="2"/>
    <x v="0"/>
    <n v="120"/>
    <n v="0.03"/>
    <n v="4.67"/>
    <x v="1"/>
    <n v="3"/>
    <s v="No"/>
    <d v="2018-11-25T00:00:00"/>
    <x v="153"/>
    <n v="16"/>
    <s v="Active"/>
    <s v="No"/>
  </r>
  <r>
    <n v="4194"/>
    <s v="Family-friendly Brownstone, 2 blocks to Subway!"/>
    <n v="655"/>
    <s v="New York"/>
    <n v="1"/>
    <n v="0.98"/>
    <x v="1"/>
    <n v="7"/>
    <x v="1"/>
    <x v="3"/>
    <x v="1"/>
    <s v="No"/>
    <n v="6"/>
    <x v="2"/>
    <n v="150"/>
    <n v="0.03"/>
    <n v="4.9400000000000004"/>
    <x v="1"/>
    <n v="17"/>
    <s v="No"/>
    <d v="2018-11-18T00:00:00"/>
    <x v="70"/>
    <n v="0"/>
    <s v="Inactive"/>
    <s v="No"/>
  </r>
  <r>
    <n v="4195"/>
    <s v="NY HUDSON RIVER DOUBLE DOUBLE ROOM-NON SMOKING"/>
    <n v="3716"/>
    <s v="New York"/>
    <n v="0.98"/>
    <n v="0.94"/>
    <x v="0"/>
    <n v="17"/>
    <x v="0"/>
    <x v="0"/>
    <x v="0"/>
    <s v="Yes"/>
    <n v="3"/>
    <x v="1"/>
    <n v="100"/>
    <n v="0.03"/>
    <n v="4.32"/>
    <x v="0"/>
    <n v="22"/>
    <s v="No"/>
    <d v="2019-01-21T00:00:00"/>
    <x v="8"/>
    <n v="365"/>
    <s v="Active"/>
    <s v="No"/>
  </r>
  <r>
    <n v="4196"/>
    <s v="Best Room In New York City Center Times Sq. - 33C1"/>
    <n v="3544"/>
    <s v="New York"/>
    <n v="0.9"/>
    <n v="0.99"/>
    <x v="0"/>
    <n v="17"/>
    <x v="0"/>
    <x v="0"/>
    <x v="0"/>
    <s v="Yes"/>
    <n v="1"/>
    <x v="0"/>
    <n v="150"/>
    <n v="0.03"/>
    <n v="4.25"/>
    <x v="0"/>
    <n v="8"/>
    <s v="No"/>
    <d v="2018-12-16T00:00:00"/>
    <x v="21"/>
    <n v="365"/>
    <s v="Active"/>
    <s v="Yes"/>
  </r>
  <r>
    <n v="4197"/>
    <s v="Landmark Brooklyn Brownstone 35 min from Midtown"/>
    <n v="2766"/>
    <s v="New York"/>
    <n v="1"/>
    <n v="0.94"/>
    <x v="1"/>
    <n v="9"/>
    <x v="1"/>
    <x v="16"/>
    <x v="1"/>
    <s v="No"/>
    <n v="4"/>
    <x v="1"/>
    <n v="119"/>
    <n v="0.03"/>
    <n v="4.9800000000000004"/>
    <x v="1"/>
    <n v="45"/>
    <s v="No"/>
    <d v="2018-11-25T00:00:00"/>
    <x v="12"/>
    <n v="162"/>
    <s v="Active"/>
    <s v="No"/>
  </r>
  <r>
    <n v="4198"/>
    <s v="Spacious room with a double bed in heart of BK"/>
    <n v="3702"/>
    <s v="New York"/>
    <n v="0.8"/>
    <n v="0.97"/>
    <x v="1"/>
    <n v="8"/>
    <x v="1"/>
    <x v="11"/>
    <x v="0"/>
    <s v="Yes"/>
    <n v="1"/>
    <x v="0"/>
    <n v="49"/>
    <n v="0.03"/>
    <n v="4.92"/>
    <x v="1"/>
    <n v="74"/>
    <s v="No"/>
    <d v="2018-11-10T00:00:00"/>
    <x v="13"/>
    <n v="332"/>
    <s v="Active"/>
    <s v="No"/>
  </r>
  <r>
    <n v="4199"/>
    <s v="Comfy room with a sunroof in the heart of BK!"/>
    <n v="3702"/>
    <s v="New York"/>
    <n v="0.8"/>
    <n v="0.97"/>
    <x v="1"/>
    <n v="8"/>
    <x v="1"/>
    <x v="11"/>
    <x v="0"/>
    <s v="Yes"/>
    <n v="1"/>
    <x v="0"/>
    <n v="45"/>
    <n v="0.03"/>
    <n v="4.92"/>
    <x v="1"/>
    <n v="52"/>
    <s v="No"/>
    <d v="2018-11-10T00:00:00"/>
    <x v="271"/>
    <n v="360"/>
    <s v="Active"/>
    <s v="No"/>
  </r>
  <r>
    <n v="4200"/>
    <s v="Amazing Times Square 2 Bedroom Apt"/>
    <n v="3299"/>
    <s v="New York"/>
    <n v="1"/>
    <n v="1"/>
    <x v="0"/>
    <n v="17"/>
    <x v="0"/>
    <x v="0"/>
    <x v="1"/>
    <s v="No"/>
    <n v="4"/>
    <x v="1"/>
    <n v="130"/>
    <n v="0.03"/>
    <n v="4.5599999999999996"/>
    <x v="1"/>
    <n v="39"/>
    <s v="No"/>
    <d v="2018-11-09T00:00:00"/>
    <x v="58"/>
    <n v="83"/>
    <s v="Active"/>
    <s v="Yes"/>
  </r>
  <r>
    <n v="4201"/>
    <s v="Peaceful Williamsburg Garden Duplex"/>
    <n v="3717"/>
    <s v="New York"/>
    <n v="1"/>
    <n v="0"/>
    <x v="1"/>
    <n v="12"/>
    <x v="1"/>
    <x v="9"/>
    <x v="1"/>
    <s v="No"/>
    <n v="5"/>
    <x v="1"/>
    <n v="300"/>
    <n v="0.04"/>
    <n v="5"/>
    <x v="1"/>
    <n v="8"/>
    <s v="No"/>
    <d v="2018-12-09T00:00:00"/>
    <x v="248"/>
    <n v="15"/>
    <s v="Active"/>
    <s v="No"/>
  </r>
  <r>
    <n v="4202"/>
    <s v="â€œTIME SQUAREâ€ 43rd street SINGLE BED"/>
    <n v="2200"/>
    <s v="New York"/>
    <n v="1"/>
    <n v="1"/>
    <x v="0"/>
    <n v="17"/>
    <x v="0"/>
    <x v="0"/>
    <x v="2"/>
    <s v="Yes"/>
    <n v="1"/>
    <x v="0"/>
    <n v="39"/>
    <n v="0.03"/>
    <n v="4.3099999999999996"/>
    <x v="0"/>
    <n v="125"/>
    <s v="No"/>
    <d v="2018-11-14T00:00:00"/>
    <x v="226"/>
    <n v="177"/>
    <s v="Active"/>
    <s v="Yes"/>
  </r>
  <r>
    <n v="4203"/>
    <s v="Cozy, lofted room in Bushwick"/>
    <n v="2972"/>
    <s v="New York"/>
    <n v="1"/>
    <n v="0.95"/>
    <x v="0"/>
    <n v="8"/>
    <x v="1"/>
    <x v="11"/>
    <x v="0"/>
    <s v="Yes"/>
    <n v="2"/>
    <x v="0"/>
    <n v="47.86"/>
    <n v="0.03"/>
    <n v="4.5"/>
    <x v="1"/>
    <n v="68"/>
    <s v="No"/>
    <d v="2018-12-02T00:00:00"/>
    <x v="103"/>
    <n v="157"/>
    <s v="Active"/>
    <s v="Yes"/>
  </r>
  <r>
    <n v="4204"/>
    <s v="Sunlit Private 1BR Suite w/Kitchen/Bath @A/C Lines"/>
    <n v="2913"/>
    <s v="New York"/>
    <n v="1"/>
    <n v="0.87"/>
    <x v="1"/>
    <n v="7"/>
    <x v="1"/>
    <x v="3"/>
    <x v="1"/>
    <s v="No"/>
    <n v="3"/>
    <x v="1"/>
    <n v="56"/>
    <n v="0.03"/>
    <n v="4.76"/>
    <x v="1"/>
    <n v="33"/>
    <s v="No"/>
    <d v="2018-11-27T00:00:00"/>
    <x v="29"/>
    <n v="40"/>
    <s v="Active"/>
    <s v="No"/>
  </r>
  <r>
    <n v="4205"/>
    <s v="Perfect family retreat for New York City ,Bushwick"/>
    <n v="1984"/>
    <s v="New York"/>
    <n v="0.5"/>
    <n v="0.92"/>
    <x v="0"/>
    <n v="25"/>
    <x v="2"/>
    <x v="14"/>
    <x v="1"/>
    <s v="No"/>
    <n v="6"/>
    <x v="2"/>
    <n v="150"/>
    <n v="0.03"/>
    <n v="4.5"/>
    <x v="1"/>
    <n v="26"/>
    <s v="No"/>
    <d v="2018-11-24T00:00:00"/>
    <x v="284"/>
    <n v="342"/>
    <s v="Active"/>
    <s v="Yes"/>
  </r>
  <r>
    <n v="4206"/>
    <s v="Cozy, private 1 Bedroom in Williamsburg, Brooklyn!"/>
    <n v="2877"/>
    <s v="New York"/>
    <n v="1"/>
    <n v="0.91"/>
    <x v="0"/>
    <n v="12"/>
    <x v="1"/>
    <x v="9"/>
    <x v="1"/>
    <s v="No"/>
    <n v="2"/>
    <x v="0"/>
    <n v="150"/>
    <n v="0.03"/>
    <n v="4.67"/>
    <x v="1"/>
    <n v="12"/>
    <s v="No"/>
    <d v="2019-08-08T00:00:00"/>
    <x v="65"/>
    <n v="60"/>
    <s v="Active"/>
    <s v="Yes"/>
  </r>
  <r>
    <n v="4207"/>
    <s v="Quiet and Calm above subway."/>
    <n v="1217"/>
    <s v="New York"/>
    <n v="1"/>
    <n v="0.67"/>
    <x v="0"/>
    <n v="16"/>
    <x v="0"/>
    <x v="10"/>
    <x v="1"/>
    <s v="No"/>
    <n v="2"/>
    <x v="0"/>
    <n v="60"/>
    <n v="0.03"/>
    <n v="5"/>
    <x v="1"/>
    <n v="5"/>
    <s v="No"/>
    <d v="2018-12-26T00:00:00"/>
    <x v="21"/>
    <n v="6"/>
    <s v="Active"/>
    <s v="No"/>
  </r>
  <r>
    <n v="4208"/>
    <s v="Next to Central Park with Private Bathroom"/>
    <n v="684"/>
    <s v="New York"/>
    <n v="0.8"/>
    <n v="0.87"/>
    <x v="0"/>
    <n v="20"/>
    <x v="0"/>
    <x v="1"/>
    <x v="0"/>
    <s v="Yes"/>
    <n v="2"/>
    <x v="0"/>
    <n v="37"/>
    <n v="0.03"/>
    <n v="4.74"/>
    <x v="1"/>
    <n v="68"/>
    <s v="No"/>
    <d v="2018-12-29T00:00:00"/>
    <x v="90"/>
    <n v="83"/>
    <s v="Active"/>
    <s v="No"/>
  </r>
  <r>
    <n v="4209"/>
    <s v="Beautiful and comfy private bed/bath in Manhattan!"/>
    <n v="4096"/>
    <s v="New York"/>
    <n v="1"/>
    <n v="0.88"/>
    <x v="1"/>
    <n v="16"/>
    <x v="0"/>
    <x v="10"/>
    <x v="0"/>
    <s v="Yes"/>
    <n v="2"/>
    <x v="0"/>
    <n v="150"/>
    <n v="0.03"/>
    <n v="5"/>
    <x v="1"/>
    <n v="3"/>
    <s v="No"/>
    <d v="2020-03-01T00:00:00"/>
    <x v="202"/>
    <n v="196"/>
    <s v="Active"/>
    <s v="Yes"/>
  </r>
  <r>
    <n v="4210"/>
    <s v="Beautiful and comfy Private bed/bath in Manhattan!"/>
    <n v="3330"/>
    <s v="New York"/>
    <n v="1"/>
    <n v="0.97"/>
    <x v="1"/>
    <n v="14"/>
    <x v="0"/>
    <x v="2"/>
    <x v="0"/>
    <s v="Yes"/>
    <n v="4"/>
    <x v="1"/>
    <n v="200"/>
    <n v="0.04"/>
    <n v="4.83"/>
    <x v="1"/>
    <n v="47"/>
    <s v="No"/>
    <d v="2019-03-31T00:00:00"/>
    <x v="125"/>
    <n v="365"/>
    <s v="Active"/>
    <s v="Yes"/>
  </r>
  <r>
    <n v="4211"/>
    <s v="LUXURY 3BDRM 2BTH Sleeps 14ppl 25 min to Manhattan"/>
    <n v="3700"/>
    <s v="New York"/>
    <n v="1"/>
    <n v="1"/>
    <x v="0"/>
    <n v="21"/>
    <x v="2"/>
    <x v="13"/>
    <x v="1"/>
    <s v="No"/>
    <n v="14"/>
    <x v="2"/>
    <n v="213"/>
    <n v="0.04"/>
    <n v="4.53"/>
    <x v="1"/>
    <n v="19"/>
    <s v="No"/>
    <d v="2019-01-21T00:00:00"/>
    <x v="51"/>
    <n v="90"/>
    <s v="Active"/>
    <s v="Yes"/>
  </r>
  <r>
    <n v="4212"/>
    <s v="The House on Richardson: Entire Home w/ Rear Yard"/>
    <n v="123"/>
    <s v="New York"/>
    <n v="1"/>
    <n v="0.97"/>
    <x v="1"/>
    <n v="12"/>
    <x v="1"/>
    <x v="9"/>
    <x v="1"/>
    <s v="No"/>
    <n v="7"/>
    <x v="2"/>
    <n v="142"/>
    <n v="0.03"/>
    <n v="5"/>
    <x v="1"/>
    <n v="55"/>
    <s v="No"/>
    <d v="2018-11-26T00:00:00"/>
    <x v="180"/>
    <n v="99"/>
    <s v="Active"/>
    <s v="Yes"/>
  </r>
  <r>
    <n v="4213"/>
    <s v="HUGE 1-Bedroom in Theater District"/>
    <n v="447"/>
    <s v="New York"/>
    <n v="1"/>
    <n v="0.47"/>
    <x v="0"/>
    <n v="17"/>
    <x v="0"/>
    <x v="0"/>
    <x v="1"/>
    <s v="No"/>
    <n v="4"/>
    <x v="1"/>
    <n v="157"/>
    <n v="0.03"/>
    <n v="4.91"/>
    <x v="1"/>
    <n v="23"/>
    <s v="No"/>
    <d v="2018-11-25T00:00:00"/>
    <x v="33"/>
    <n v="63"/>
    <s v="Active"/>
    <s v="No"/>
  </r>
  <r>
    <n v="4214"/>
    <s v="Brooklyn Awesomely Huge Apartment"/>
    <n v="1425"/>
    <s v="New York"/>
    <n v="0.67"/>
    <n v="0.33"/>
    <x v="0"/>
    <n v="8"/>
    <x v="1"/>
    <x v="11"/>
    <x v="1"/>
    <s v="No"/>
    <n v="8"/>
    <x v="2"/>
    <n v="89"/>
    <n v="0.03"/>
    <n v="4.5999999999999996"/>
    <x v="1"/>
    <n v="5"/>
    <s v="No"/>
    <d v="2018-12-16T00:00:00"/>
    <x v="629"/>
    <n v="288"/>
    <s v="Active"/>
    <s v="No"/>
  </r>
  <r>
    <n v="4215"/>
    <s v="Brooklyn Apartment steps away from Brooklyn Museum"/>
    <n v="2676"/>
    <s v="New York"/>
    <n v="1"/>
    <n v="0.99"/>
    <x v="1"/>
    <n v="9"/>
    <x v="1"/>
    <x v="16"/>
    <x v="0"/>
    <s v="Yes"/>
    <n v="2"/>
    <x v="0"/>
    <n v="47"/>
    <n v="0.03"/>
    <n v="4.9800000000000004"/>
    <x v="1"/>
    <n v="146"/>
    <s v="Yes"/>
    <d v="2018-11-17T00:00:00"/>
    <x v="2"/>
    <n v="85"/>
    <s v="Active"/>
    <s v="No"/>
  </r>
  <r>
    <n v="4216"/>
    <s v="Very Spacious Colorful Room Close to Manhattan"/>
    <n v="964"/>
    <s v="New York"/>
    <n v="0.08"/>
    <n v="0.25"/>
    <x v="0"/>
    <n v="21"/>
    <x v="2"/>
    <x v="13"/>
    <x v="0"/>
    <s v="Yes"/>
    <n v="2"/>
    <x v="0"/>
    <n v="68"/>
    <n v="0.03"/>
    <n v="5"/>
    <x v="1"/>
    <n v="3"/>
    <s v="No"/>
    <d v="2018-11-16T00:00:00"/>
    <x v="617"/>
    <n v="90"/>
    <s v="Active"/>
    <s v="No"/>
  </r>
  <r>
    <n v="4217"/>
    <s v="The Right Direction Cottage2 Safe, clean and quiet"/>
    <n v="3719"/>
    <s v="New York"/>
    <n v="1"/>
    <n v="0.92"/>
    <x v="0"/>
    <n v="31"/>
    <x v="3"/>
    <x v="30"/>
    <x v="0"/>
    <s v="Yes"/>
    <n v="2"/>
    <x v="0"/>
    <n v="60"/>
    <n v="0.03"/>
    <n v="4.92"/>
    <x v="1"/>
    <n v="13"/>
    <s v="No"/>
    <d v="2019-10-03T00:00:00"/>
    <x v="17"/>
    <n v="360"/>
    <s v="Active"/>
    <s v="No"/>
  </r>
  <r>
    <n v="4218"/>
    <s v="Newly renovated apartment in Brooklyn Townhouse"/>
    <n v="3405"/>
    <s v="New York"/>
    <n v="1"/>
    <n v="1"/>
    <x v="1"/>
    <n v="8"/>
    <x v="1"/>
    <x v="11"/>
    <x v="1"/>
    <s v="No"/>
    <n v="4"/>
    <x v="1"/>
    <n v="128"/>
    <n v="0.03"/>
    <n v="4.91"/>
    <x v="1"/>
    <n v="75"/>
    <s v="No"/>
    <d v="2018-11-29T00:00:00"/>
    <x v="86"/>
    <n v="322"/>
    <s v="Active"/>
    <s v="No"/>
  </r>
  <r>
    <n v="4219"/>
    <s v="Sunny Private Room in Brooklyn luxury apartment"/>
    <n v="3537"/>
    <s v="New York"/>
    <n v="1"/>
    <n v="0.88"/>
    <x v="1"/>
    <n v="7"/>
    <x v="1"/>
    <x v="3"/>
    <x v="0"/>
    <s v="Yes"/>
    <n v="1"/>
    <x v="0"/>
    <n v="44"/>
    <n v="0.03"/>
    <n v="5"/>
    <x v="1"/>
    <n v="12"/>
    <s v="No"/>
    <d v="2019-01-10T00:00:00"/>
    <x v="398"/>
    <n v="2"/>
    <s v="Active"/>
    <s v="No"/>
  </r>
  <r>
    <n v="4220"/>
    <s v="Bright Ultimate View with Balcony + Roof Access"/>
    <n v="3720"/>
    <s v="New York"/>
    <n v="1"/>
    <n v="1"/>
    <x v="1"/>
    <n v="8"/>
    <x v="1"/>
    <x v="11"/>
    <x v="1"/>
    <s v="No"/>
    <n v="4"/>
    <x v="1"/>
    <n v="213"/>
    <n v="0.04"/>
    <n v="4.99"/>
    <x v="1"/>
    <n v="96"/>
    <s v="No"/>
    <d v="2018-12-15T00:00:00"/>
    <x v="151"/>
    <n v="247"/>
    <s v="Active"/>
    <s v="Yes"/>
  </r>
  <r>
    <n v="4221"/>
    <s v="4-Floor Unique Event Space 50P Cap. - #10299B"/>
    <n v="3472"/>
    <s v="New York"/>
    <n v="1"/>
    <n v="0.83"/>
    <x v="1"/>
    <n v="16"/>
    <x v="0"/>
    <x v="10"/>
    <x v="1"/>
    <s v="No"/>
    <n v="16"/>
    <x v="2"/>
    <n v="4500"/>
    <n v="7.0000000000000007E-2"/>
    <n v="5"/>
    <x v="1"/>
    <n v="4"/>
    <s v="No"/>
    <d v="2019-02-03T00:00:00"/>
    <x v="58"/>
    <n v="364"/>
    <s v="Active"/>
    <s v="No"/>
  </r>
  <r>
    <n v="4222"/>
    <s v="Room in Williamburg BK"/>
    <n v="3182"/>
    <s v="New York"/>
    <n v="1"/>
    <n v="0.91"/>
    <x v="0"/>
    <n v="12"/>
    <x v="1"/>
    <x v="9"/>
    <x v="0"/>
    <s v="Yes"/>
    <n v="2"/>
    <x v="0"/>
    <n v="90"/>
    <n v="0.03"/>
    <n v="4.6399999999999997"/>
    <x v="1"/>
    <n v="11"/>
    <s v="No"/>
    <d v="2018-11-18T00:00:00"/>
    <x v="302"/>
    <n v="90"/>
    <s v="Active"/>
    <s v="Yes"/>
  </r>
  <r>
    <n v="4223"/>
    <s v="Loft with Room in Exclusive Area near Free Ferry"/>
    <n v="3515"/>
    <s v="New York"/>
    <n v="0.33"/>
    <n v="1"/>
    <x v="1"/>
    <n v="30"/>
    <x v="3"/>
    <x v="15"/>
    <x v="1"/>
    <s v="No"/>
    <n v="6"/>
    <x v="2"/>
    <n v="120"/>
    <n v="0.03"/>
    <n v="4.8899999999999997"/>
    <x v="1"/>
    <n v="27"/>
    <s v="No"/>
    <d v="2018-11-18T00:00:00"/>
    <x v="179"/>
    <n v="180"/>
    <s v="Active"/>
    <s v="Yes"/>
  </r>
  <r>
    <n v="4224"/>
    <s v="Spacious Room In The Heart Of Harlem"/>
    <n v="1142"/>
    <s v="New York"/>
    <n v="0.8"/>
    <n v="0.92"/>
    <x v="0"/>
    <n v="16"/>
    <x v="0"/>
    <x v="10"/>
    <x v="0"/>
    <s v="Yes"/>
    <n v="2"/>
    <x v="0"/>
    <n v="75"/>
    <n v="0.03"/>
    <n v="4.8899999999999997"/>
    <x v="1"/>
    <n v="18"/>
    <s v="No"/>
    <d v="2018-12-05T00:00:00"/>
    <x v="74"/>
    <n v="90"/>
    <s v="Active"/>
    <s v="Yes"/>
  </r>
  <r>
    <n v="4225"/>
    <s v="&quot;Home sweet Home&quot;  Welcome friends"/>
    <n v="3714"/>
    <s v="New York"/>
    <n v="1"/>
    <n v="1"/>
    <x v="0"/>
    <n v="12"/>
    <x v="1"/>
    <x v="9"/>
    <x v="0"/>
    <s v="Yes"/>
    <n v="2"/>
    <x v="0"/>
    <n v="70"/>
    <n v="0.03"/>
    <n v="4.91"/>
    <x v="1"/>
    <n v="78"/>
    <s v="No"/>
    <d v="2018-12-03T00:00:00"/>
    <x v="545"/>
    <n v="164"/>
    <s v="Active"/>
    <s v="Yes"/>
  </r>
  <r>
    <n v="4226"/>
    <s v="Home away from home lodging #1  (1 Bed- 1 guest)"/>
    <n v="3721"/>
    <s v="New York"/>
    <n v="0.5"/>
    <n v="0.67"/>
    <x v="1"/>
    <n v="10"/>
    <x v="1"/>
    <x v="17"/>
    <x v="0"/>
    <s v="Yes"/>
    <n v="1"/>
    <x v="0"/>
    <n v="48"/>
    <n v="0.03"/>
    <n v="4.79"/>
    <x v="1"/>
    <n v="14"/>
    <s v="No"/>
    <d v="2018-11-25T00:00:00"/>
    <x v="145"/>
    <n v="89"/>
    <s v="Active"/>
    <s v="No"/>
  </r>
  <r>
    <n v="4227"/>
    <s v="Sunny, industrial room in Brooklyn"/>
    <n v="2186"/>
    <s v="New York"/>
    <n v="1"/>
    <n v="1"/>
    <x v="0"/>
    <n v="8"/>
    <x v="1"/>
    <x v="11"/>
    <x v="0"/>
    <s v="Yes"/>
    <n v="2"/>
    <x v="0"/>
    <n v="95"/>
    <n v="0.03"/>
    <n v="5"/>
    <x v="1"/>
    <n v="18"/>
    <s v="No"/>
    <d v="2019-08-30T00:00:00"/>
    <x v="32"/>
    <n v="12"/>
    <s v="Active"/>
    <s v="No"/>
  </r>
  <r>
    <n v="4228"/>
    <s v="Cheery Chelsea Charmer... best location!"/>
    <n v="872"/>
    <s v="Washington"/>
    <n v="1"/>
    <n v="0.98"/>
    <x v="1"/>
    <n v="13"/>
    <x v="0"/>
    <x v="7"/>
    <x v="1"/>
    <s v="No"/>
    <n v="4"/>
    <x v="1"/>
    <n v="154"/>
    <n v="0.03"/>
    <n v="4.9000000000000004"/>
    <x v="1"/>
    <n v="50"/>
    <s v="No"/>
    <d v="2019-02-02T00:00:00"/>
    <x v="29"/>
    <n v="74"/>
    <s v="Active"/>
    <s v="No"/>
  </r>
  <r>
    <n v="4229"/>
    <s v="Perfect Huge! 3BR/2Bath- 5min JFK &amp; Resorts Casino"/>
    <n v="2468"/>
    <s v="New York"/>
    <n v="0.94"/>
    <n v="0.98"/>
    <x v="1"/>
    <n v="23"/>
    <x v="2"/>
    <x v="6"/>
    <x v="1"/>
    <s v="No"/>
    <n v="10"/>
    <x v="2"/>
    <n v="156"/>
    <n v="0.03"/>
    <n v="4.8899999999999997"/>
    <x v="1"/>
    <n v="102"/>
    <s v="Yes"/>
    <d v="2018-11-19T00:00:00"/>
    <x v="51"/>
    <n v="164"/>
    <s v="Active"/>
    <s v="No"/>
  </r>
  <r>
    <n v="4230"/>
    <s v="5B Â· Spacious Studio UES with Balcony!"/>
    <n v="3715"/>
    <s v="New York"/>
    <n v="0.5"/>
    <n v="0.87"/>
    <x v="0"/>
    <n v="19"/>
    <x v="0"/>
    <x v="12"/>
    <x v="1"/>
    <s v="No"/>
    <n v="4"/>
    <x v="1"/>
    <n v="110"/>
    <n v="0.03"/>
    <n v="4.3"/>
    <x v="0"/>
    <n v="43"/>
    <s v="No"/>
    <d v="2018-12-23T00:00:00"/>
    <x v="256"/>
    <n v="57"/>
    <s v="Active"/>
    <s v="No"/>
  </r>
  <r>
    <n v="4231"/>
    <s v="Amazing Central Park Apartment Close to everything"/>
    <n v="2885"/>
    <s v="New York"/>
    <n v="0.97"/>
    <n v="0.97"/>
    <x v="0"/>
    <n v="16"/>
    <x v="0"/>
    <x v="10"/>
    <x v="1"/>
    <s v="No"/>
    <n v="6"/>
    <x v="2"/>
    <n v="289"/>
    <n v="0.04"/>
    <n v="4.5"/>
    <x v="1"/>
    <n v="60"/>
    <s v="No"/>
    <d v="2018-11-28T00:00:00"/>
    <x v="383"/>
    <n v="325"/>
    <s v="Active"/>
    <s v="Yes"/>
  </r>
  <r>
    <n v="4232"/>
    <s v="Living Large in Brooklyn"/>
    <n v="3564"/>
    <s v="New York"/>
    <n v="0.5"/>
    <n v="0.8"/>
    <x v="0"/>
    <n v="10"/>
    <x v="1"/>
    <x v="17"/>
    <x v="1"/>
    <s v="No"/>
    <n v="7"/>
    <x v="2"/>
    <n v="200"/>
    <n v="0.04"/>
    <n v="4.88"/>
    <x v="1"/>
    <n v="8"/>
    <s v="No"/>
    <d v="2018-12-03T00:00:00"/>
    <x v="444"/>
    <n v="89"/>
    <s v="Active"/>
    <s v="No"/>
  </r>
  <r>
    <n v="4233"/>
    <s v="Fuhgettaboutit! Best room ever!"/>
    <n v="2346"/>
    <s v="New York"/>
    <n v="1"/>
    <n v="1"/>
    <x v="0"/>
    <n v="10"/>
    <x v="1"/>
    <x v="17"/>
    <x v="0"/>
    <s v="Yes"/>
    <n v="1"/>
    <x v="0"/>
    <n v="40"/>
    <n v="0.03"/>
    <n v="4.74"/>
    <x v="1"/>
    <n v="46"/>
    <s v="No"/>
    <d v="2018-12-07T00:00:00"/>
    <x v="26"/>
    <n v="350"/>
    <s v="Active"/>
    <s v="Yes"/>
  </r>
  <r>
    <n v="4234"/>
    <s v="Stay for a day, or two (or +), totally up to you!"/>
    <n v="2417"/>
    <s v="New York"/>
    <n v="1"/>
    <n v="1"/>
    <x v="1"/>
    <n v="25"/>
    <x v="2"/>
    <x v="14"/>
    <x v="0"/>
    <s v="Yes"/>
    <n v="2"/>
    <x v="0"/>
    <n v="60"/>
    <n v="0.03"/>
    <n v="4.96"/>
    <x v="1"/>
    <n v="28"/>
    <s v="No"/>
    <d v="2018-11-30T00:00:00"/>
    <x v="21"/>
    <n v="44"/>
    <s v="Active"/>
    <s v="No"/>
  </r>
  <r>
    <n v="4235"/>
    <s v="5 mins to Manhattan Amaze City View Lux Single Bed"/>
    <n v="2007"/>
    <s v="New York"/>
    <n v="1"/>
    <n v="0.86"/>
    <x v="1"/>
    <n v="24"/>
    <x v="2"/>
    <x v="5"/>
    <x v="0"/>
    <s v="Yes"/>
    <n v="2"/>
    <x v="0"/>
    <n v="70"/>
    <n v="0.03"/>
    <n v="5"/>
    <x v="1"/>
    <n v="3"/>
    <s v="No"/>
    <d v="2019-06-03T00:00:00"/>
    <x v="190"/>
    <n v="180"/>
    <s v="Active"/>
    <s v="Yes"/>
  </r>
  <r>
    <n v="4236"/>
    <s v="Quiet apartment. Easy access to L, J/M/Z, G lines."/>
    <n v="2443"/>
    <s v="New York"/>
    <n v="1"/>
    <n v="1"/>
    <x v="1"/>
    <n v="12"/>
    <x v="1"/>
    <x v="9"/>
    <x v="1"/>
    <s v="No"/>
    <n v="2"/>
    <x v="0"/>
    <n v="119"/>
    <n v="0.03"/>
    <n v="4.9800000000000004"/>
    <x v="1"/>
    <n v="46"/>
    <s v="No"/>
    <d v="2018-12-07T00:00:00"/>
    <x v="47"/>
    <n v="311"/>
    <s v="Active"/>
    <s v="No"/>
  </r>
  <r>
    <n v="4237"/>
    <s v="Nicely appointed BIG one bedroom off Central Park"/>
    <n v="429"/>
    <s v="New York"/>
    <n v="0.92"/>
    <n v="0.85"/>
    <x v="0"/>
    <n v="20"/>
    <x v="0"/>
    <x v="1"/>
    <x v="1"/>
    <s v="No"/>
    <n v="4"/>
    <x v="1"/>
    <n v="127"/>
    <n v="0.03"/>
    <n v="5"/>
    <x v="1"/>
    <n v="5"/>
    <s v="No"/>
    <d v="2019-04-12T00:00:00"/>
    <x v="58"/>
    <n v="330"/>
    <s v="Active"/>
    <s v="No"/>
  </r>
  <r>
    <n v="4238"/>
    <s v="Twin Private Room/Shared Bathroom"/>
    <n v="3712"/>
    <s v="New York"/>
    <n v="1"/>
    <n v="0.99"/>
    <x v="0"/>
    <n v="7"/>
    <x v="1"/>
    <x v="3"/>
    <x v="0"/>
    <s v="Yes"/>
    <n v="2"/>
    <x v="0"/>
    <n v="70"/>
    <n v="0.03"/>
    <n v="4.9000000000000004"/>
    <x v="1"/>
    <n v="42"/>
    <s v="No"/>
    <d v="2018-12-01T00:00:00"/>
    <x v="209"/>
    <n v="216"/>
    <s v="Active"/>
    <s v="No"/>
  </r>
  <r>
    <n v="4239"/>
    <s v="Cozy Brooklyn apartment - 10 mins from manhattan"/>
    <n v="2643"/>
    <s v="New York"/>
    <n v="1"/>
    <n v="0.56000000000000005"/>
    <x v="0"/>
    <n v="12"/>
    <x v="1"/>
    <x v="9"/>
    <x v="1"/>
    <s v="No"/>
    <n v="3"/>
    <x v="1"/>
    <n v="130"/>
    <n v="0.03"/>
    <n v="4.87"/>
    <x v="1"/>
    <n v="15"/>
    <s v="No"/>
    <d v="2018-12-23T00:00:00"/>
    <x v="184"/>
    <n v="178"/>
    <s v="Active"/>
    <s v="No"/>
  </r>
  <r>
    <n v="4240"/>
    <s v="Cozy, sunny room in best neighborhood - Chelsea"/>
    <n v="2262"/>
    <s v="New York"/>
    <n v="0.81"/>
    <n v="0.56999999999999995"/>
    <x v="0"/>
    <n v="13"/>
    <x v="0"/>
    <x v="7"/>
    <x v="0"/>
    <s v="Yes"/>
    <n v="1"/>
    <x v="0"/>
    <n v="49"/>
    <n v="0.03"/>
    <n v="5"/>
    <x v="1"/>
    <n v="3"/>
    <s v="No"/>
    <d v="2019-07-10T00:00:00"/>
    <x v="95"/>
    <n v="7"/>
    <s v="Active"/>
    <s v="No"/>
  </r>
  <r>
    <n v="4241"/>
    <s v="Private Room in the Heart of Harlem"/>
    <n v="1142"/>
    <s v="New York"/>
    <n v="0.8"/>
    <n v="0.92"/>
    <x v="0"/>
    <n v="16"/>
    <x v="0"/>
    <x v="10"/>
    <x v="0"/>
    <s v="Yes"/>
    <n v="2"/>
    <x v="0"/>
    <n v="69"/>
    <n v="0.03"/>
    <n v="5"/>
    <x v="1"/>
    <n v="10"/>
    <s v="No"/>
    <d v="2018-12-30T00:00:00"/>
    <x v="118"/>
    <n v="196"/>
    <s v="Active"/>
    <s v="Yes"/>
  </r>
  <r>
    <n v="4242"/>
    <s v="Sun-drenched, airy apartment in Brooklyn!"/>
    <n v="2186"/>
    <s v="New York"/>
    <n v="1"/>
    <n v="1"/>
    <x v="0"/>
    <n v="8"/>
    <x v="1"/>
    <x v="11"/>
    <x v="1"/>
    <s v="No"/>
    <n v="4"/>
    <x v="1"/>
    <n v="115"/>
    <n v="0.03"/>
    <n v="5"/>
    <x v="1"/>
    <n v="10"/>
    <s v="No"/>
    <d v="2018-12-24T00:00:00"/>
    <x v="464"/>
    <n v="0"/>
    <s v="Inactive"/>
    <s v="No"/>
  </r>
  <r>
    <n v="4243"/>
    <s v="Designer Downtown Loft"/>
    <n v="1814"/>
    <s v="New York"/>
    <n v="0.8"/>
    <n v="0.83"/>
    <x v="1"/>
    <n v="15"/>
    <x v="0"/>
    <x v="4"/>
    <x v="1"/>
    <s v="No"/>
    <n v="2"/>
    <x v="0"/>
    <n v="369"/>
    <n v="0.04"/>
    <n v="5"/>
    <x v="1"/>
    <n v="15"/>
    <s v="No"/>
    <d v="2018-12-01T00:00:00"/>
    <x v="49"/>
    <n v="227"/>
    <s v="Active"/>
    <s v="No"/>
  </r>
  <r>
    <n v="4244"/>
    <s v="2  BEDROOM EUROPEAN CHIC CENTRAL PARK APARTMENT"/>
    <n v="1151"/>
    <s v="New York"/>
    <n v="0.94"/>
    <n v="0.89"/>
    <x v="0"/>
    <n v="19"/>
    <x v="0"/>
    <x v="12"/>
    <x v="1"/>
    <s v="No"/>
    <n v="4"/>
    <x v="1"/>
    <n v="467"/>
    <n v="0.04"/>
    <n v="4.7"/>
    <x v="1"/>
    <n v="10"/>
    <s v="No"/>
    <d v="2018-12-09T00:00:00"/>
    <x v="234"/>
    <n v="363"/>
    <s v="Active"/>
    <s v="No"/>
  </r>
  <r>
    <n v="4245"/>
    <s v="Lovely private room with private bath in Brooklyn"/>
    <n v="2412"/>
    <s v="New York"/>
    <n v="1"/>
    <n v="1"/>
    <x v="1"/>
    <n v="7"/>
    <x v="1"/>
    <x v="3"/>
    <x v="0"/>
    <s v="Yes"/>
    <n v="2"/>
    <x v="0"/>
    <n v="93"/>
    <n v="0.03"/>
    <n v="4.92"/>
    <x v="1"/>
    <n v="61"/>
    <s v="No"/>
    <d v="2019-01-02T00:00:00"/>
    <x v="159"/>
    <n v="0"/>
    <s v="Inactive"/>
    <s v="No"/>
  </r>
  <r>
    <n v="4246"/>
    <s v="Uptown Cozy Apartment"/>
    <n v="1529"/>
    <s v="New York"/>
    <n v="1"/>
    <n v="0.52"/>
    <x v="0"/>
    <n v="20"/>
    <x v="0"/>
    <x v="1"/>
    <x v="1"/>
    <s v="No"/>
    <n v="2"/>
    <x v="0"/>
    <n v="135"/>
    <n v="0.03"/>
    <n v="4.63"/>
    <x v="1"/>
    <n v="8"/>
    <s v="No"/>
    <d v="2019-01-01T00:00:00"/>
    <x v="32"/>
    <n v="14"/>
    <s v="Active"/>
    <s v="No"/>
  </r>
  <r>
    <n v="4247"/>
    <s v="Private Large New 1 br w/soaking tub   Brownstone"/>
    <n v="1831"/>
    <s v="New York"/>
    <n v="0.8"/>
    <n v="0.67"/>
    <x v="1"/>
    <n v="7"/>
    <x v="1"/>
    <x v="3"/>
    <x v="1"/>
    <s v="No"/>
    <n v="3"/>
    <x v="1"/>
    <n v="100"/>
    <n v="0.03"/>
    <n v="4.9000000000000004"/>
    <x v="1"/>
    <n v="10"/>
    <s v="No"/>
    <d v="2019-01-01T00:00:00"/>
    <x v="21"/>
    <n v="38"/>
    <s v="Active"/>
    <s v="No"/>
  </r>
  <r>
    <n v="4248"/>
    <s v="â‹†Brooklyn Brownstone Suiteâ‹†Great Locationâ‹†"/>
    <n v="3329"/>
    <s v="New York"/>
    <n v="0.9"/>
    <n v="0.98"/>
    <x v="1"/>
    <n v="9"/>
    <x v="1"/>
    <x v="16"/>
    <x v="1"/>
    <s v="No"/>
    <n v="4"/>
    <x v="1"/>
    <n v="97"/>
    <n v="0.03"/>
    <n v="4.99"/>
    <x v="1"/>
    <n v="84"/>
    <s v="No"/>
    <d v="2018-12-05T00:00:00"/>
    <x v="2"/>
    <n v="165"/>
    <s v="Active"/>
    <s v="Yes"/>
  </r>
  <r>
    <n v="4249"/>
    <s v="Quaint 1 bedroom tenement apartment in E.Village"/>
    <n v="2828"/>
    <s v="New York"/>
    <n v="1"/>
    <n v="0.7"/>
    <x v="0"/>
    <n v="15"/>
    <x v="0"/>
    <x v="4"/>
    <x v="1"/>
    <s v="No"/>
    <n v="2"/>
    <x v="0"/>
    <n v="150"/>
    <n v="0.03"/>
    <n v="4.7699999999999996"/>
    <x v="1"/>
    <n v="26"/>
    <s v="No"/>
    <d v="2018-11-27T00:00:00"/>
    <x v="75"/>
    <n v="336"/>
    <s v="Active"/>
    <s v="No"/>
  </r>
  <r>
    <n v="4250"/>
    <s v="Large Balcony 1 bdr apt in Williamsburg - Bedford"/>
    <n v="1707"/>
    <s v="New York"/>
    <n v="1"/>
    <n v="0.92"/>
    <x v="1"/>
    <n v="12"/>
    <x v="1"/>
    <x v="9"/>
    <x v="1"/>
    <s v="No"/>
    <n v="2"/>
    <x v="0"/>
    <n v="180"/>
    <n v="0.03"/>
    <n v="5"/>
    <x v="1"/>
    <n v="22"/>
    <s v="No"/>
    <d v="2018-12-07T00:00:00"/>
    <x v="275"/>
    <n v="2"/>
    <s v="Active"/>
    <s v="No"/>
  </r>
  <r>
    <n v="4251"/>
    <s v="Upper East side cozy room only for girls"/>
    <n v="3724"/>
    <s v="New York"/>
    <n v="0.9"/>
    <n v="0.96"/>
    <x v="0"/>
    <n v="19"/>
    <x v="0"/>
    <x v="12"/>
    <x v="0"/>
    <s v="Yes"/>
    <n v="2"/>
    <x v="0"/>
    <n v="84"/>
    <n v="0.03"/>
    <n v="4.8899999999999997"/>
    <x v="1"/>
    <n v="47"/>
    <s v="No"/>
    <d v="2018-11-30T00:00:00"/>
    <x v="21"/>
    <n v="90"/>
    <s v="Active"/>
    <s v="Yes"/>
  </r>
  <r>
    <n v="4252"/>
    <s v="Spice Island Hotspot two"/>
    <n v="3711"/>
    <s v="New York"/>
    <n v="1"/>
    <n v="0.93"/>
    <x v="0"/>
    <n v="10"/>
    <x v="1"/>
    <x v="17"/>
    <x v="0"/>
    <s v="Yes"/>
    <n v="2"/>
    <x v="0"/>
    <n v="42"/>
    <n v="0.03"/>
    <n v="4.95"/>
    <x v="1"/>
    <n v="22"/>
    <s v="No"/>
    <d v="2019-01-20T00:00:00"/>
    <x v="21"/>
    <n v="196"/>
    <s v="Active"/>
    <s v="Yes"/>
  </r>
  <r>
    <n v="4253"/>
    <s v="BEST Bushwick Lower Level Apt 15 mins to Manhattan"/>
    <n v="1351"/>
    <s v="New York"/>
    <n v="1"/>
    <n v="0.99"/>
    <x v="0"/>
    <n v="8"/>
    <x v="1"/>
    <x v="11"/>
    <x v="1"/>
    <s v="No"/>
    <n v="4"/>
    <x v="1"/>
    <n v="99"/>
    <n v="0.03"/>
    <n v="4.55"/>
    <x v="1"/>
    <n v="42"/>
    <s v="No"/>
    <d v="2018-12-10T00:00:00"/>
    <x v="160"/>
    <n v="111"/>
    <s v="Active"/>
    <s v="Yes"/>
  </r>
  <r>
    <n v="4254"/>
    <s v="Decent basement room in Williamsburg"/>
    <n v="2682"/>
    <s v="New York"/>
    <n v="0.9"/>
    <n v="0.94"/>
    <x v="1"/>
    <n v="12"/>
    <x v="1"/>
    <x v="9"/>
    <x v="0"/>
    <s v="Yes"/>
    <n v="1"/>
    <x v="0"/>
    <n v="55"/>
    <n v="0.03"/>
    <n v="4.82"/>
    <x v="1"/>
    <n v="28"/>
    <s v="No"/>
    <d v="2018-11-29T00:00:00"/>
    <x v="729"/>
    <n v="0"/>
    <s v="Inactive"/>
    <s v="No"/>
  </r>
  <r>
    <n v="4255"/>
    <s v="NEW! Fam friendly, spacious BK townhouse"/>
    <n v="833"/>
    <s v="New York"/>
    <n v="1"/>
    <n v="0.91"/>
    <x v="1"/>
    <n v="9"/>
    <x v="1"/>
    <x v="16"/>
    <x v="1"/>
    <s v="No"/>
    <n v="8"/>
    <x v="2"/>
    <n v="100"/>
    <n v="0.03"/>
    <n v="4.91"/>
    <x v="1"/>
    <n v="68"/>
    <s v="No"/>
    <d v="2018-12-21T00:00:00"/>
    <x v="58"/>
    <n v="304"/>
    <s v="Active"/>
    <s v="No"/>
  </r>
  <r>
    <n v="4256"/>
    <s v="3 Bedrooms, 8 Beds in PRIME Williamsburg!!"/>
    <n v="3398"/>
    <s v="New York"/>
    <n v="0"/>
    <n v="0.92"/>
    <x v="0"/>
    <n v="12"/>
    <x v="1"/>
    <x v="9"/>
    <x v="1"/>
    <s v="No"/>
    <n v="10"/>
    <x v="2"/>
    <n v="130"/>
    <n v="0.03"/>
    <n v="4.8499999999999996"/>
    <x v="1"/>
    <n v="13"/>
    <s v="No"/>
    <d v="2018-12-07T00:00:00"/>
    <x v="730"/>
    <n v="0"/>
    <s v="Inactive"/>
    <s v="No"/>
  </r>
  <r>
    <n v="4257"/>
    <s v="Central Park At The Door"/>
    <n v="2304"/>
    <s v="New York"/>
    <n v="1"/>
    <n v="0.9"/>
    <x v="0"/>
    <n v="16"/>
    <x v="0"/>
    <x v="10"/>
    <x v="0"/>
    <s v="Yes"/>
    <n v="1"/>
    <x v="0"/>
    <n v="85"/>
    <n v="0.03"/>
    <n v="4.3"/>
    <x v="0"/>
    <n v="10"/>
    <s v="No"/>
    <d v="2019-05-06T00:00:00"/>
    <x v="25"/>
    <n v="365"/>
    <s v="Active"/>
    <s v="No"/>
  </r>
  <r>
    <n v="4258"/>
    <s v="Central park cheap sofa bed"/>
    <n v="3647"/>
    <s v="New York"/>
    <n v="1"/>
    <n v="1"/>
    <x v="0"/>
    <n v="19"/>
    <x v="0"/>
    <x v="12"/>
    <x v="2"/>
    <s v="Yes"/>
    <n v="1"/>
    <x v="0"/>
    <n v="40"/>
    <n v="0.03"/>
    <n v="4.9000000000000004"/>
    <x v="1"/>
    <n v="107"/>
    <s v="Yes"/>
    <d v="2018-12-04T00:00:00"/>
    <x v="70"/>
    <n v="365"/>
    <s v="Active"/>
    <s v="No"/>
  </r>
  <r>
    <n v="4259"/>
    <s v="A cozy one-bedroom in the heart of Harlem"/>
    <n v="523"/>
    <s v="New York"/>
    <n v="1"/>
    <n v="0.55000000000000004"/>
    <x v="1"/>
    <n v="16"/>
    <x v="0"/>
    <x v="10"/>
    <x v="1"/>
    <s v="No"/>
    <n v="4"/>
    <x v="1"/>
    <n v="100"/>
    <n v="0.03"/>
    <n v="5"/>
    <x v="1"/>
    <n v="9"/>
    <s v="No"/>
    <d v="2019-06-24T00:00:00"/>
    <x v="199"/>
    <n v="0"/>
    <s v="Inactive"/>
    <s v="No"/>
  </r>
  <r>
    <n v="4260"/>
    <s v="The best location in Williamsburg, private room!"/>
    <n v="3726"/>
    <s v="New York"/>
    <n v="1"/>
    <n v="1"/>
    <x v="0"/>
    <n v="12"/>
    <x v="1"/>
    <x v="9"/>
    <x v="0"/>
    <s v="Yes"/>
    <n v="1"/>
    <x v="0"/>
    <n v="65"/>
    <n v="0.03"/>
    <n v="4.8899999999999997"/>
    <x v="1"/>
    <n v="18"/>
    <s v="No"/>
    <d v="2018-12-10T00:00:00"/>
    <x v="491"/>
    <n v="319"/>
    <s v="Active"/>
    <s v="Yes"/>
  </r>
  <r>
    <n v="4261"/>
    <s v="Williamsburg Bedroom in Large Home"/>
    <n v="2336"/>
    <s v="New York"/>
    <n v="1"/>
    <n v="0.6"/>
    <x v="0"/>
    <n v="12"/>
    <x v="1"/>
    <x v="9"/>
    <x v="0"/>
    <s v="Yes"/>
    <n v="2"/>
    <x v="0"/>
    <n v="50"/>
    <n v="0.03"/>
    <n v="5"/>
    <x v="1"/>
    <n v="4"/>
    <s v="No"/>
    <d v="2018-12-29T00:00:00"/>
    <x v="21"/>
    <n v="0"/>
    <s v="Inactive"/>
    <s v="No"/>
  </r>
  <r>
    <n v="4262"/>
    <s v="Private bedroom in a loft apartment (Williamsburg)"/>
    <n v="3146"/>
    <s v="New York"/>
    <n v="1"/>
    <n v="0.92"/>
    <x v="1"/>
    <n v="12"/>
    <x v="1"/>
    <x v="9"/>
    <x v="0"/>
    <s v="Yes"/>
    <n v="2"/>
    <x v="0"/>
    <n v="120"/>
    <n v="0.03"/>
    <n v="5"/>
    <x v="1"/>
    <n v="62"/>
    <s v="No"/>
    <d v="2018-12-22T00:00:00"/>
    <x v="405"/>
    <n v="0"/>
    <s v="Inactive"/>
    <s v="Yes"/>
  </r>
  <r>
    <n v="4263"/>
    <s v="Gorgeous Classic Upper West Side NYC Apartment"/>
    <n v="3584"/>
    <s v="New York"/>
    <n v="1"/>
    <n v="1"/>
    <x v="0"/>
    <n v="20"/>
    <x v="0"/>
    <x v="1"/>
    <x v="1"/>
    <s v="No"/>
    <n v="4"/>
    <x v="1"/>
    <n v="150"/>
    <n v="0.03"/>
    <n v="4.95"/>
    <x v="1"/>
    <n v="22"/>
    <s v="No"/>
    <d v="2018-12-10T00:00:00"/>
    <x v="166"/>
    <n v="89"/>
    <s v="Active"/>
    <s v="Yes"/>
  </r>
  <r>
    <n v="4264"/>
    <s v="1BR in Manhattan. Central Park at your doorstep!"/>
    <n v="3292"/>
    <s v="New York"/>
    <n v="1"/>
    <n v="0.79"/>
    <x v="0"/>
    <n v="14"/>
    <x v="0"/>
    <x v="2"/>
    <x v="1"/>
    <s v="No"/>
    <n v="4"/>
    <x v="1"/>
    <n v="74"/>
    <n v="0.03"/>
    <n v="4.8600000000000003"/>
    <x v="1"/>
    <n v="7"/>
    <s v="No"/>
    <d v="2019-01-23T00:00:00"/>
    <x v="228"/>
    <n v="336"/>
    <s v="Active"/>
    <s v="No"/>
  </r>
  <r>
    <n v="4265"/>
    <s v="Luxury Apt - Private Suite  in Theater District"/>
    <n v="848"/>
    <s v="District of Columbia"/>
    <n v="1"/>
    <n v="0.89"/>
    <x v="1"/>
    <n v="17"/>
    <x v="0"/>
    <x v="0"/>
    <x v="0"/>
    <s v="Yes"/>
    <n v="2"/>
    <x v="0"/>
    <n v="94"/>
    <n v="0.03"/>
    <n v="4.67"/>
    <x v="1"/>
    <n v="18"/>
    <s v="No"/>
    <d v="2018-12-07T00:00:00"/>
    <x v="440"/>
    <n v="158"/>
    <s v="Active"/>
    <s v="No"/>
  </r>
  <r>
    <n v="4266"/>
    <s v="Gorgeous NYC apt.  Best Location! Non smokers."/>
    <n v="2127"/>
    <s v="New York"/>
    <n v="1"/>
    <n v="0.96"/>
    <x v="1"/>
    <n v="18"/>
    <x v="0"/>
    <x v="20"/>
    <x v="1"/>
    <s v="No"/>
    <n v="2"/>
    <x v="0"/>
    <n v="135"/>
    <n v="0.03"/>
    <n v="5"/>
    <x v="1"/>
    <n v="23"/>
    <s v="No"/>
    <d v="2018-12-15T00:00:00"/>
    <x v="396"/>
    <n v="330"/>
    <s v="Active"/>
    <s v="Yes"/>
  </r>
  <r>
    <n v="4267"/>
    <s v="Fifth Ave/Central Park Studio Apt"/>
    <n v="3730"/>
    <s v="New York"/>
    <n v="1"/>
    <n v="0.56000000000000005"/>
    <x v="0"/>
    <n v="18"/>
    <x v="0"/>
    <x v="20"/>
    <x v="1"/>
    <s v="No"/>
    <n v="2"/>
    <x v="0"/>
    <n v="95"/>
    <n v="0.03"/>
    <n v="4.67"/>
    <x v="1"/>
    <n v="6"/>
    <s v="No"/>
    <d v="2019-04-07T00:00:00"/>
    <x v="24"/>
    <n v="33"/>
    <s v="Active"/>
    <s v="No"/>
  </r>
  <r>
    <n v="4268"/>
    <s v="Newly Renovated Original Brownstone Studio Space!"/>
    <n v="495"/>
    <s v="New York"/>
    <n v="1"/>
    <n v="0.82"/>
    <x v="0"/>
    <n v="7"/>
    <x v="1"/>
    <x v="3"/>
    <x v="1"/>
    <s v="No"/>
    <n v="2"/>
    <x v="0"/>
    <n v="95"/>
    <n v="0.03"/>
    <n v="5"/>
    <x v="1"/>
    <n v="8"/>
    <s v="No"/>
    <d v="2020-02-09T00:00:00"/>
    <x v="176"/>
    <n v="152"/>
    <s v="Active"/>
    <s v="No"/>
  </r>
  <r>
    <n v="4269"/>
    <s v="BEAUTIFUL PRIVATE ROOM IN EAST VILLAGE"/>
    <n v="3731"/>
    <s v="New York"/>
    <n v="1"/>
    <n v="0.93"/>
    <x v="0"/>
    <n v="15"/>
    <x v="0"/>
    <x v="4"/>
    <x v="0"/>
    <s v="Yes"/>
    <n v="2"/>
    <x v="0"/>
    <n v="100"/>
    <n v="0.03"/>
    <n v="4.54"/>
    <x v="1"/>
    <n v="28"/>
    <s v="No"/>
    <d v="2018-12-09T00:00:00"/>
    <x v="201"/>
    <n v="197"/>
    <s v="Active"/>
    <s v="Yes"/>
  </r>
  <r>
    <n v="4270"/>
    <s v="LIC Boho Coze | 3 beds, 5 mins to City!"/>
    <n v="2256"/>
    <s v="New York"/>
    <n v="1"/>
    <n v="0.98"/>
    <x v="1"/>
    <n v="24"/>
    <x v="2"/>
    <x v="5"/>
    <x v="1"/>
    <s v="No"/>
    <n v="4"/>
    <x v="1"/>
    <n v="125"/>
    <n v="0.03"/>
    <n v="4.83"/>
    <x v="1"/>
    <n v="18"/>
    <s v="No"/>
    <d v="2019-04-23T00:00:00"/>
    <x v="199"/>
    <n v="303"/>
    <s v="Active"/>
    <s v="Yes"/>
  </r>
  <r>
    <n v="4271"/>
    <s v="Private Room in Brooklyn Close to Metro!"/>
    <n v="2065"/>
    <s v="New York"/>
    <n v="1"/>
    <n v="1"/>
    <x v="1"/>
    <n v="7"/>
    <x v="1"/>
    <x v="3"/>
    <x v="0"/>
    <s v="Yes"/>
    <n v="2"/>
    <x v="0"/>
    <n v="50"/>
    <n v="0.03"/>
    <n v="5"/>
    <x v="1"/>
    <n v="35"/>
    <s v="No"/>
    <d v="2019-01-02T00:00:00"/>
    <x v="104"/>
    <n v="217"/>
    <s v="Active"/>
    <s v="No"/>
  </r>
  <r>
    <n v="4272"/>
    <s v="&quot;Mi casa es su casa&quot; Welcome home"/>
    <n v="3714"/>
    <s v="New York"/>
    <n v="1"/>
    <n v="1"/>
    <x v="0"/>
    <n v="12"/>
    <x v="1"/>
    <x v="9"/>
    <x v="0"/>
    <s v="Yes"/>
    <n v="2"/>
    <x v="0"/>
    <n v="80"/>
    <n v="0.03"/>
    <n v="4.8099999999999996"/>
    <x v="1"/>
    <n v="59"/>
    <s v="No"/>
    <d v="2018-12-10T00:00:00"/>
    <x v="282"/>
    <n v="0"/>
    <s v="Inactive"/>
    <s v="No"/>
  </r>
  <r>
    <n v="4273"/>
    <s v="Prime Bedford sunny rm in 1bd apt, near L station."/>
    <n v="432"/>
    <s v="New York"/>
    <n v="0.8"/>
    <n v="0.88"/>
    <x v="0"/>
    <n v="12"/>
    <x v="1"/>
    <x v="9"/>
    <x v="0"/>
    <s v="Yes"/>
    <n v="1"/>
    <x v="0"/>
    <n v="50"/>
    <n v="0.03"/>
    <n v="4"/>
    <x v="0"/>
    <n v="3"/>
    <s v="No"/>
    <d v="2019-02-17T00:00:00"/>
    <x v="731"/>
    <n v="179"/>
    <s v="Active"/>
    <s v="Yes"/>
  </r>
  <r>
    <n v="4274"/>
    <s v="Clean 1 bed apt close to the city &amp; with free gym"/>
    <n v="3089"/>
    <s v="New York"/>
    <n v="1"/>
    <n v="0.62"/>
    <x v="0"/>
    <n v="8"/>
    <x v="1"/>
    <x v="11"/>
    <x v="1"/>
    <s v="No"/>
    <n v="3"/>
    <x v="1"/>
    <n v="90"/>
    <n v="0.03"/>
    <n v="4.75"/>
    <x v="1"/>
    <n v="4"/>
    <s v="No"/>
    <d v="2018-12-22T00:00:00"/>
    <x v="32"/>
    <n v="345"/>
    <s v="Active"/>
    <s v="No"/>
  </r>
  <r>
    <n v="4275"/>
    <s v="Bright and Lovely Room Near Manhattan and LGA"/>
    <n v="3292"/>
    <s v="New York"/>
    <n v="1"/>
    <n v="0.79"/>
    <x v="0"/>
    <n v="26"/>
    <x v="2"/>
    <x v="19"/>
    <x v="0"/>
    <s v="Yes"/>
    <n v="1"/>
    <x v="0"/>
    <n v="39"/>
    <n v="0.03"/>
    <n v="4.67"/>
    <x v="1"/>
    <n v="6"/>
    <s v="No"/>
    <d v="2019-01-30T00:00:00"/>
    <x v="398"/>
    <n v="321"/>
    <s v="Active"/>
    <s v="No"/>
  </r>
  <r>
    <n v="4276"/>
    <s v="Large Bedroom Next to Central Park"/>
    <n v="2216"/>
    <s v="New York"/>
    <n v="1"/>
    <n v="1"/>
    <x v="1"/>
    <n v="20"/>
    <x v="0"/>
    <x v="1"/>
    <x v="0"/>
    <s v="Yes"/>
    <n v="1"/>
    <x v="0"/>
    <n v="74"/>
    <n v="0.03"/>
    <n v="4.88"/>
    <x v="1"/>
    <n v="8"/>
    <s v="No"/>
    <d v="2019-01-10T00:00:00"/>
    <x v="398"/>
    <n v="1"/>
    <s v="Active"/>
    <s v="No"/>
  </r>
  <r>
    <n v="4277"/>
    <s v="Excellent large private room - HK/Columbus Cir"/>
    <n v="1233"/>
    <s v="New York"/>
    <n v="1"/>
    <n v="0.86"/>
    <x v="1"/>
    <n v="17"/>
    <x v="0"/>
    <x v="0"/>
    <x v="0"/>
    <s v="Yes"/>
    <n v="1"/>
    <x v="0"/>
    <n v="70.709999999999994"/>
    <n v="0.03"/>
    <n v="5"/>
    <x v="1"/>
    <n v="63"/>
    <s v="No"/>
    <d v="2018-12-16T00:00:00"/>
    <x v="110"/>
    <n v="153"/>
    <s v="Active"/>
    <s v="No"/>
  </r>
  <r>
    <n v="4278"/>
    <s v="Harlem, NY Boutique Condominium (New Construction)"/>
    <n v="3733"/>
    <s v="New York"/>
    <n v="1"/>
    <n v="0.6"/>
    <x v="0"/>
    <n v="16"/>
    <x v="0"/>
    <x v="10"/>
    <x v="1"/>
    <s v="No"/>
    <n v="4"/>
    <x v="1"/>
    <n v="414"/>
    <n v="0.04"/>
    <n v="4.9000000000000004"/>
    <x v="1"/>
    <n v="10"/>
    <s v="No"/>
    <d v="2019-01-02T00:00:00"/>
    <x v="732"/>
    <n v="0"/>
    <s v="Inactive"/>
    <s v="No"/>
  </r>
  <r>
    <n v="4279"/>
    <s v="A true NYC experience"/>
    <n v="1476"/>
    <s v="New York"/>
    <n v="1"/>
    <n v="0.96"/>
    <x v="1"/>
    <n v="19"/>
    <x v="0"/>
    <x v="12"/>
    <x v="0"/>
    <s v="Yes"/>
    <n v="2"/>
    <x v="0"/>
    <n v="89"/>
    <n v="0.03"/>
    <n v="4.92"/>
    <x v="1"/>
    <n v="48"/>
    <s v="No"/>
    <d v="2018-12-16T00:00:00"/>
    <x v="226"/>
    <n v="45"/>
    <s v="Active"/>
    <s v="Yes"/>
  </r>
  <r>
    <n v="4280"/>
    <s v="Affordable, quiet, tasteful bedspace"/>
    <n v="3470"/>
    <s v="New York"/>
    <n v="1"/>
    <n v="0.85"/>
    <x v="1"/>
    <n v="10"/>
    <x v="1"/>
    <x v="17"/>
    <x v="0"/>
    <s v="Yes"/>
    <n v="1"/>
    <x v="0"/>
    <n v="38"/>
    <n v="0.03"/>
    <n v="4.99"/>
    <x v="1"/>
    <n v="84"/>
    <s v="No"/>
    <d v="2019-01-09T00:00:00"/>
    <x v="29"/>
    <n v="231"/>
    <s v="Active"/>
    <s v="No"/>
  </r>
  <r>
    <n v="4281"/>
    <s v="Cozy bedroom in heart of Manhattan, next to Empire"/>
    <n v="1873"/>
    <s v="New York"/>
    <n v="1"/>
    <n v="0.77"/>
    <x v="0"/>
    <n v="18"/>
    <x v="0"/>
    <x v="20"/>
    <x v="2"/>
    <s v="Yes"/>
    <n v="1"/>
    <x v="0"/>
    <n v="100"/>
    <n v="0.03"/>
    <n v="5"/>
    <x v="1"/>
    <n v="12"/>
    <s v="No"/>
    <d v="2018-12-06T00:00:00"/>
    <x v="75"/>
    <n v="74"/>
    <s v="Active"/>
    <s v="No"/>
  </r>
  <r>
    <n v="4282"/>
    <s v="2 Bedroom Williamsburg Oasis w/Private Backyard"/>
    <n v="2791"/>
    <s v="New York"/>
    <n v="0.5"/>
    <n v="0.81"/>
    <x v="1"/>
    <n v="12"/>
    <x v="1"/>
    <x v="9"/>
    <x v="1"/>
    <s v="No"/>
    <n v="4"/>
    <x v="1"/>
    <n v="77"/>
    <n v="0.03"/>
    <n v="5"/>
    <x v="1"/>
    <n v="25"/>
    <s v="No"/>
    <d v="2018-12-09T00:00:00"/>
    <x v="303"/>
    <n v="0"/>
    <s v="Inactive"/>
    <s v="No"/>
  </r>
  <r>
    <n v="4283"/>
    <s v="Big Room in Townhouse Close to 5 Medical Centers"/>
    <n v="53"/>
    <s v="New York"/>
    <n v="1"/>
    <n v="0.89"/>
    <x v="1"/>
    <n v="9"/>
    <x v="1"/>
    <x v="16"/>
    <x v="0"/>
    <s v="Yes"/>
    <n v="2"/>
    <x v="0"/>
    <n v="59"/>
    <n v="0.03"/>
    <n v="5"/>
    <x v="1"/>
    <n v="5"/>
    <s v="No"/>
    <d v="2018-12-17T00:00:00"/>
    <x v="248"/>
    <n v="213"/>
    <s v="Active"/>
    <s v="No"/>
  </r>
  <r>
    <n v="4284"/>
    <s v="Medium room in Harlem on 141 st Manhattan NY 10030"/>
    <n v="235"/>
    <s v="New York"/>
    <n v="0.8"/>
    <n v="1"/>
    <x v="1"/>
    <n v="16"/>
    <x v="0"/>
    <x v="10"/>
    <x v="0"/>
    <s v="Yes"/>
    <n v="2"/>
    <x v="0"/>
    <n v="60"/>
    <n v="0.03"/>
    <n v="4.9000000000000004"/>
    <x v="1"/>
    <n v="83"/>
    <s v="No"/>
    <d v="2019-02-15T00:00:00"/>
    <x v="537"/>
    <n v="180"/>
    <s v="Active"/>
    <s v="Yes"/>
  </r>
  <r>
    <n v="4285"/>
    <s v="Lovely one-bedroom in Hamilton Heights"/>
    <n v="1131"/>
    <s v="New York"/>
    <n v="0.9"/>
    <n v="0.78"/>
    <x v="0"/>
    <n v="16"/>
    <x v="0"/>
    <x v="10"/>
    <x v="1"/>
    <s v="No"/>
    <n v="2"/>
    <x v="0"/>
    <n v="81"/>
    <n v="0.03"/>
    <n v="5"/>
    <x v="1"/>
    <n v="19"/>
    <s v="No"/>
    <d v="2018-12-28T00:00:00"/>
    <x v="165"/>
    <n v="4"/>
    <s v="Active"/>
    <s v="No"/>
  </r>
  <r>
    <n v="4286"/>
    <s v="1 bedroom in newly renovated apartment"/>
    <n v="2780"/>
    <s v="New York"/>
    <n v="1"/>
    <n v="0.34"/>
    <x v="0"/>
    <n v="16"/>
    <x v="0"/>
    <x v="10"/>
    <x v="0"/>
    <s v="Yes"/>
    <n v="1"/>
    <x v="0"/>
    <n v="45"/>
    <n v="0.03"/>
    <n v="4.67"/>
    <x v="1"/>
    <n v="9"/>
    <s v="No"/>
    <d v="2019-03-10T00:00:00"/>
    <x v="318"/>
    <n v="83"/>
    <s v="Active"/>
    <s v="No"/>
  </r>
  <r>
    <n v="4287"/>
    <s v="Room in Charming Brooklyn Apartment"/>
    <n v="2353"/>
    <s v="New York"/>
    <n v="1"/>
    <n v="0.89"/>
    <x v="0"/>
    <n v="8"/>
    <x v="1"/>
    <x v="11"/>
    <x v="0"/>
    <s v="Yes"/>
    <n v="2"/>
    <x v="0"/>
    <n v="60"/>
    <n v="0.03"/>
    <n v="4.5"/>
    <x v="1"/>
    <n v="12"/>
    <s v="No"/>
    <d v="2019-01-20T00:00:00"/>
    <x v="32"/>
    <n v="0"/>
    <s v="Inactive"/>
    <s v="No"/>
  </r>
  <r>
    <n v="4288"/>
    <s v="Cozy studio is all you need, 20 mins to Manhattan"/>
    <n v="3727"/>
    <s v="New York"/>
    <n v="0.6"/>
    <n v="0.98"/>
    <x v="1"/>
    <n v="21"/>
    <x v="2"/>
    <x v="13"/>
    <x v="1"/>
    <s v="No"/>
    <n v="3"/>
    <x v="1"/>
    <n v="103"/>
    <n v="0.03"/>
    <n v="4.99"/>
    <x v="1"/>
    <n v="120"/>
    <s v="Yes"/>
    <d v="2018-12-04T00:00:00"/>
    <x v="213"/>
    <n v="228"/>
    <s v="Active"/>
    <s v="Yes"/>
  </r>
  <r>
    <n v="4289"/>
    <s v="Nice &amp; Big 2 Bedroom Apartment in The East Village"/>
    <n v="3595"/>
    <s v="New York"/>
    <n v="1"/>
    <n v="0.33"/>
    <x v="1"/>
    <n v="15"/>
    <x v="0"/>
    <x v="4"/>
    <x v="1"/>
    <s v="No"/>
    <n v="4"/>
    <x v="1"/>
    <n v="150"/>
    <n v="0.03"/>
    <n v="4.9000000000000004"/>
    <x v="1"/>
    <n v="10"/>
    <s v="No"/>
    <d v="2019-01-02T00:00:00"/>
    <x v="331"/>
    <n v="31"/>
    <s v="Active"/>
    <s v="No"/>
  </r>
  <r>
    <n v="4290"/>
    <s v="Sunny Apartment in Williamsburg (1000sqf)"/>
    <n v="1631"/>
    <s v="New York"/>
    <n v="0.81"/>
    <n v="0.43"/>
    <x v="0"/>
    <n v="12"/>
    <x v="1"/>
    <x v="9"/>
    <x v="1"/>
    <s v="No"/>
    <n v="3"/>
    <x v="1"/>
    <n v="121"/>
    <n v="0.03"/>
    <n v="5"/>
    <x v="1"/>
    <n v="7"/>
    <s v="No"/>
    <d v="2019-01-01T00:00:00"/>
    <x v="66"/>
    <n v="155"/>
    <s v="Active"/>
    <s v="No"/>
  </r>
  <r>
    <n v="4291"/>
    <s v="White studio mid of Manhattan close to Time sq"/>
    <n v="591"/>
    <s v="New York"/>
    <n v="1"/>
    <n v="0.96"/>
    <x v="0"/>
    <n v="17"/>
    <x v="0"/>
    <x v="0"/>
    <x v="1"/>
    <s v="No"/>
    <n v="2"/>
    <x v="0"/>
    <n v="64"/>
    <n v="0.03"/>
    <n v="4.67"/>
    <x v="1"/>
    <n v="6"/>
    <s v="No"/>
    <d v="2019-03-16T00:00:00"/>
    <x v="327"/>
    <n v="1"/>
    <s v="Active"/>
    <s v="No"/>
  </r>
  <r>
    <n v="4292"/>
    <s v="Luxury Apt, 1 BR, Stainless Steel Appliances"/>
    <n v="3722"/>
    <s v="New York"/>
    <n v="1"/>
    <n v="1"/>
    <x v="1"/>
    <n v="12"/>
    <x v="1"/>
    <x v="9"/>
    <x v="1"/>
    <s v="No"/>
    <n v="2"/>
    <x v="0"/>
    <n v="90"/>
    <n v="0.03"/>
    <n v="5"/>
    <x v="1"/>
    <n v="9"/>
    <s v="No"/>
    <d v="2019-02-25T00:00:00"/>
    <x v="176"/>
    <n v="319"/>
    <s v="Active"/>
    <s v="No"/>
  </r>
  <r>
    <n v="4293"/>
    <s v="Cozy 1Bedroom Loft Style living (The entire Floor)"/>
    <n v="3738"/>
    <s v="New York"/>
    <n v="1"/>
    <n v="1"/>
    <x v="1"/>
    <n v="7"/>
    <x v="1"/>
    <x v="3"/>
    <x v="1"/>
    <s v="No"/>
    <n v="4"/>
    <x v="1"/>
    <n v="120"/>
    <n v="0.03"/>
    <n v="4.91"/>
    <x v="1"/>
    <n v="44"/>
    <s v="No"/>
    <d v="2018-12-16T00:00:00"/>
    <x v="78"/>
    <n v="176"/>
    <s v="Active"/>
    <s v="Yes"/>
  </r>
  <r>
    <n v="4294"/>
    <s v="YOUR BROOKLYN HOME!  COZY + COMFY + CONVENIENT!B/2"/>
    <n v="3737"/>
    <s v="New York"/>
    <n v="0"/>
    <n v="0.93"/>
    <x v="0"/>
    <n v="7"/>
    <x v="1"/>
    <x v="3"/>
    <x v="0"/>
    <s v="Yes"/>
    <n v="1"/>
    <x v="0"/>
    <n v="50"/>
    <n v="0.03"/>
    <n v="3.67"/>
    <x v="0"/>
    <n v="3"/>
    <s v="No"/>
    <d v="2019-04-30T00:00:00"/>
    <x v="85"/>
    <n v="365"/>
    <s v="Active"/>
    <s v="Yes"/>
  </r>
  <r>
    <n v="4295"/>
    <s v="THE BEST LOCATION TO EXPERIENCE NYC!  B/3"/>
    <n v="3737"/>
    <s v="New York"/>
    <n v="0"/>
    <n v="0.93"/>
    <x v="0"/>
    <n v="7"/>
    <x v="1"/>
    <x v="3"/>
    <x v="0"/>
    <s v="Yes"/>
    <n v="1"/>
    <x v="0"/>
    <n v="59"/>
    <n v="0.03"/>
    <n v="4"/>
    <x v="0"/>
    <n v="6"/>
    <s v="No"/>
    <d v="2019-02-01T00:00:00"/>
    <x v="341"/>
    <n v="363"/>
    <s v="Active"/>
    <s v="Yes"/>
  </r>
  <r>
    <n v="4296"/>
    <s v="SERENE ESCAPE IN THE BUSY CITY!  L/3"/>
    <n v="3737"/>
    <s v="New York"/>
    <n v="0"/>
    <n v="0.93"/>
    <x v="0"/>
    <n v="7"/>
    <x v="1"/>
    <x v="3"/>
    <x v="0"/>
    <s v="Yes"/>
    <n v="1"/>
    <x v="0"/>
    <n v="48"/>
    <n v="0.03"/>
    <n v="4.5999999999999996"/>
    <x v="1"/>
    <n v="10"/>
    <s v="No"/>
    <d v="2018-12-08T00:00:00"/>
    <x v="208"/>
    <n v="363"/>
    <s v="Active"/>
    <s v="Yes"/>
  </r>
  <r>
    <n v="4297"/>
    <s v="ALL YOU COULD WANT FOR YOUR STAY IN BK!  L/4"/>
    <n v="3737"/>
    <s v="New York"/>
    <n v="0"/>
    <n v="0.93"/>
    <x v="0"/>
    <n v="7"/>
    <x v="1"/>
    <x v="3"/>
    <x v="0"/>
    <s v="Yes"/>
    <n v="1"/>
    <x v="0"/>
    <n v="40"/>
    <n v="0.03"/>
    <n v="4.8"/>
    <x v="1"/>
    <n v="5"/>
    <s v="No"/>
    <d v="2018-12-31T00:00:00"/>
    <x v="155"/>
    <n v="227"/>
    <s v="Active"/>
    <s v="Yes"/>
  </r>
  <r>
    <n v="4298"/>
    <s v="Best Location in Luxury Building near Times Square"/>
    <n v="1902"/>
    <s v="New York"/>
    <n v="1"/>
    <n v="0.97"/>
    <x v="1"/>
    <n v="18"/>
    <x v="0"/>
    <x v="20"/>
    <x v="0"/>
    <s v="Yes"/>
    <n v="2"/>
    <x v="0"/>
    <n v="92"/>
    <n v="0.03"/>
    <n v="4.8899999999999997"/>
    <x v="1"/>
    <n v="66"/>
    <s v="No"/>
    <d v="2019-01-14T00:00:00"/>
    <x v="92"/>
    <n v="0"/>
    <s v="Inactive"/>
    <s v="Yes"/>
  </r>
  <r>
    <n v="4299"/>
    <s v="Comfy Haven"/>
    <n v="3739"/>
    <s v="Florida"/>
    <n v="1"/>
    <n v="0.82"/>
    <x v="0"/>
    <n v="20"/>
    <x v="0"/>
    <x v="1"/>
    <x v="1"/>
    <s v="No"/>
    <n v="2"/>
    <x v="0"/>
    <n v="175"/>
    <n v="0.03"/>
    <n v="5"/>
    <x v="1"/>
    <n v="20"/>
    <s v="No"/>
    <d v="2018-12-29T00:00:00"/>
    <x v="129"/>
    <n v="149"/>
    <s v="Active"/>
    <s v="No"/>
  </r>
  <r>
    <n v="4300"/>
    <s v="Super safe ,  Apartment in the Posh area of NYC"/>
    <n v="1476"/>
    <s v="New York"/>
    <n v="1"/>
    <n v="0.96"/>
    <x v="1"/>
    <n v="19"/>
    <x v="0"/>
    <x v="12"/>
    <x v="1"/>
    <s v="No"/>
    <n v="4"/>
    <x v="1"/>
    <n v="299"/>
    <n v="0.04"/>
    <n v="4.82"/>
    <x v="1"/>
    <n v="11"/>
    <s v="No"/>
    <d v="2019-04-19T00:00:00"/>
    <x v="304"/>
    <n v="30"/>
    <s v="Active"/>
    <s v="Yes"/>
  </r>
  <r>
    <n v="4301"/>
    <s v="Lovely, Convenient &amp; Renovated Bushwick BK Room."/>
    <n v="3292"/>
    <s v="New York"/>
    <n v="1"/>
    <n v="0.79"/>
    <x v="0"/>
    <n v="8"/>
    <x v="1"/>
    <x v="11"/>
    <x v="0"/>
    <s v="Yes"/>
    <n v="1"/>
    <x v="0"/>
    <n v="28"/>
    <n v="0.03"/>
    <n v="4.5"/>
    <x v="1"/>
    <n v="6"/>
    <s v="No"/>
    <d v="2019-01-09T00:00:00"/>
    <x v="14"/>
    <n v="107"/>
    <s v="Active"/>
    <s v="No"/>
  </r>
  <r>
    <n v="4302"/>
    <s v="A/C room,big,clean,beautiful room New!"/>
    <n v="3740"/>
    <s v="New York"/>
    <n v="1"/>
    <n v="1"/>
    <x v="1"/>
    <n v="10"/>
    <x v="1"/>
    <x v="17"/>
    <x v="0"/>
    <s v="Yes"/>
    <n v="2"/>
    <x v="0"/>
    <n v="39"/>
    <n v="0.03"/>
    <n v="4.9000000000000004"/>
    <x v="1"/>
    <n v="10"/>
    <s v="No"/>
    <d v="2018-12-12T00:00:00"/>
    <x v="0"/>
    <n v="86"/>
    <s v="Active"/>
    <s v="No"/>
  </r>
  <r>
    <n v="4303"/>
    <s v="Cozy, Artsy 1 bedroom apartment in Williamsburg"/>
    <n v="1722"/>
    <s v="New York"/>
    <n v="0.4"/>
    <n v="0.22"/>
    <x v="0"/>
    <n v="12"/>
    <x v="1"/>
    <x v="9"/>
    <x v="1"/>
    <s v="No"/>
    <n v="4"/>
    <x v="1"/>
    <n v="100"/>
    <n v="0.03"/>
    <n v="4.8499999999999996"/>
    <x v="1"/>
    <n v="20"/>
    <s v="No"/>
    <d v="2018-12-23T00:00:00"/>
    <x v="75"/>
    <n v="72"/>
    <s v="Active"/>
    <s v="No"/>
  </r>
  <r>
    <n v="4304"/>
    <s v="Spice island  nook"/>
    <n v="3711"/>
    <s v="New York"/>
    <n v="1"/>
    <n v="0.93"/>
    <x v="0"/>
    <n v="10"/>
    <x v="1"/>
    <x v="17"/>
    <x v="0"/>
    <s v="Yes"/>
    <n v="1"/>
    <x v="0"/>
    <n v="35"/>
    <n v="0.03"/>
    <n v="5"/>
    <x v="1"/>
    <n v="3"/>
    <s v="No"/>
    <d v="2018-12-17T00:00:00"/>
    <x v="280"/>
    <n v="215"/>
    <s v="Active"/>
    <s v="Yes"/>
  </r>
  <r>
    <n v="4305"/>
    <s v="Flushing luxury suite in basement with window"/>
    <n v="3735"/>
    <s v="New York"/>
    <n v="1"/>
    <n v="0.98"/>
    <x v="0"/>
    <n v="22"/>
    <x v="2"/>
    <x v="25"/>
    <x v="0"/>
    <s v="Yes"/>
    <n v="2"/>
    <x v="0"/>
    <n v="75"/>
    <n v="0.03"/>
    <n v="4.71"/>
    <x v="1"/>
    <n v="7"/>
    <s v="No"/>
    <d v="2019-12-04T00:00:00"/>
    <x v="142"/>
    <n v="365"/>
    <s v="Active"/>
    <s v="Yes"/>
  </r>
  <r>
    <n v="4306"/>
    <s v="Flushing downtown luxury suite"/>
    <n v="3735"/>
    <s v="New York"/>
    <n v="1"/>
    <n v="0.98"/>
    <x v="0"/>
    <n v="22"/>
    <x v="2"/>
    <x v="25"/>
    <x v="0"/>
    <s v="Yes"/>
    <n v="2"/>
    <x v="0"/>
    <n v="73"/>
    <n v="0.03"/>
    <n v="4.68"/>
    <x v="1"/>
    <n v="31"/>
    <s v="No"/>
    <d v="2018-12-08T00:00:00"/>
    <x v="358"/>
    <n v="180"/>
    <s v="Active"/>
    <s v="Yes"/>
  </r>
  <r>
    <n v="4307"/>
    <s v="Flushing downtown luxury suite"/>
    <n v="3735"/>
    <s v="New York"/>
    <n v="1"/>
    <n v="0.98"/>
    <x v="0"/>
    <n v="22"/>
    <x v="2"/>
    <x v="25"/>
    <x v="0"/>
    <s v="Yes"/>
    <n v="2"/>
    <x v="0"/>
    <n v="73"/>
    <n v="0.03"/>
    <n v="4.9000000000000004"/>
    <x v="1"/>
    <n v="31"/>
    <s v="No"/>
    <d v="2019-01-01T00:00:00"/>
    <x v="234"/>
    <n v="180"/>
    <s v="Active"/>
    <s v="Yes"/>
  </r>
  <r>
    <n v="4308"/>
    <s v="Flushing downtown large single room"/>
    <n v="3735"/>
    <s v="New York"/>
    <n v="1"/>
    <n v="0.98"/>
    <x v="0"/>
    <n v="22"/>
    <x v="2"/>
    <x v="25"/>
    <x v="0"/>
    <s v="Yes"/>
    <n v="2"/>
    <x v="0"/>
    <n v="63"/>
    <n v="0.03"/>
    <n v="4.74"/>
    <x v="1"/>
    <n v="34"/>
    <s v="No"/>
    <d v="2018-12-24T00:00:00"/>
    <x v="152"/>
    <n v="180"/>
    <s v="Active"/>
    <s v="Yes"/>
  </r>
  <r>
    <n v="4309"/>
    <s v="NY TIME SQUARE DOUBLE ROOM-NON SMOKING"/>
    <n v="3716"/>
    <s v="New York"/>
    <n v="0.98"/>
    <n v="0.94"/>
    <x v="0"/>
    <n v="17"/>
    <x v="0"/>
    <x v="0"/>
    <x v="0"/>
    <s v="Yes"/>
    <n v="2"/>
    <x v="0"/>
    <n v="75"/>
    <n v="0.03"/>
    <n v="4.47"/>
    <x v="0"/>
    <n v="55"/>
    <s v="No"/>
    <d v="2018-12-07T00:00:00"/>
    <x v="66"/>
    <n v="361"/>
    <s v="Active"/>
    <s v="No"/>
  </r>
  <r>
    <n v="4310"/>
    <s v="New York City cozy creative"/>
    <n v="1835"/>
    <s v="New York"/>
    <n v="1"/>
    <n v="0.94"/>
    <x v="0"/>
    <n v="19"/>
    <x v="0"/>
    <x v="12"/>
    <x v="0"/>
    <s v="Yes"/>
    <n v="1"/>
    <x v="0"/>
    <n v="70"/>
    <n v="0.03"/>
    <n v="4.42"/>
    <x v="0"/>
    <n v="65"/>
    <s v="No"/>
    <d v="2019-03-08T00:00:00"/>
    <x v="31"/>
    <n v="90"/>
    <s v="Active"/>
    <s v="No"/>
  </r>
  <r>
    <n v="4311"/>
    <s v="Sunny Spacious New Brooklyn Condo"/>
    <n v="581"/>
    <s v="New York"/>
    <n v="1"/>
    <n v="0"/>
    <x v="0"/>
    <n v="11"/>
    <x v="1"/>
    <x v="8"/>
    <x v="1"/>
    <s v="No"/>
    <n v="2"/>
    <x v="0"/>
    <n v="303"/>
    <n v="0.04"/>
    <n v="5"/>
    <x v="1"/>
    <n v="5"/>
    <s v="No"/>
    <d v="2018-12-12T00:00:00"/>
    <x v="187"/>
    <n v="308"/>
    <s v="Active"/>
    <s v="No"/>
  </r>
  <r>
    <n v="4312"/>
    <s v="Luxury in Brooklyn"/>
    <n v="3675"/>
    <s v="New York"/>
    <n v="1"/>
    <n v="1"/>
    <x v="0"/>
    <n v="8"/>
    <x v="1"/>
    <x v="11"/>
    <x v="1"/>
    <s v="No"/>
    <n v="5"/>
    <x v="1"/>
    <n v="110"/>
    <n v="0.03"/>
    <n v="4.57"/>
    <x v="1"/>
    <n v="61"/>
    <s v="No"/>
    <d v="2018-12-23T00:00:00"/>
    <x v="110"/>
    <n v="82"/>
    <s v="Active"/>
    <s v="Yes"/>
  </r>
  <r>
    <n v="4313"/>
    <s v="Modern Brownstone 1bd Apt with Sunny Garden"/>
    <n v="3743"/>
    <s v="New York"/>
    <n v="1"/>
    <n v="1"/>
    <x v="1"/>
    <n v="7"/>
    <x v="1"/>
    <x v="3"/>
    <x v="1"/>
    <s v="No"/>
    <n v="3"/>
    <x v="1"/>
    <n v="128"/>
    <n v="0.03"/>
    <n v="5"/>
    <x v="1"/>
    <n v="51"/>
    <s v="No"/>
    <d v="2019-01-20T00:00:00"/>
    <x v="2"/>
    <n v="48"/>
    <s v="Active"/>
    <s v="No"/>
  </r>
  <r>
    <n v="4314"/>
    <s v="Prime Williamsburg water front modern one-bed"/>
    <n v="1634"/>
    <s v="New York"/>
    <n v="1"/>
    <n v="0.83"/>
    <x v="0"/>
    <n v="12"/>
    <x v="1"/>
    <x v="9"/>
    <x v="1"/>
    <s v="No"/>
    <n v="2"/>
    <x v="0"/>
    <n v="149"/>
    <n v="0.03"/>
    <n v="5"/>
    <x v="1"/>
    <n v="8"/>
    <s v="No"/>
    <d v="2019-01-04T00:00:00"/>
    <x v="161"/>
    <n v="0"/>
    <s v="Inactive"/>
    <s v="No"/>
  </r>
  <r>
    <n v="4315"/>
    <s v="Cozy Private Room in a Spacious Ground Floor Apt"/>
    <n v="3744"/>
    <s v="New York"/>
    <n v="1"/>
    <n v="0.98"/>
    <x v="1"/>
    <n v="7"/>
    <x v="1"/>
    <x v="3"/>
    <x v="0"/>
    <s v="Yes"/>
    <n v="2"/>
    <x v="0"/>
    <n v="58"/>
    <n v="0.03"/>
    <n v="4.92"/>
    <x v="1"/>
    <n v="86"/>
    <s v="No"/>
    <d v="2018-12-11T00:00:00"/>
    <x v="191"/>
    <n v="0"/>
    <s v="Inactive"/>
    <s v="No"/>
  </r>
  <r>
    <n v="4316"/>
    <s v="Pop Fashion Studio"/>
    <n v="1140"/>
    <s v="New York"/>
    <n v="1"/>
    <n v="0"/>
    <x v="0"/>
    <n v="8"/>
    <x v="1"/>
    <x v="11"/>
    <x v="1"/>
    <s v="No"/>
    <n v="3"/>
    <x v="1"/>
    <n v="93"/>
    <n v="0.03"/>
    <n v="4.8"/>
    <x v="1"/>
    <n v="5"/>
    <s v="No"/>
    <d v="2018-12-28T00:00:00"/>
    <x v="681"/>
    <n v="227"/>
    <s v="Active"/>
    <s v="Yes"/>
  </r>
  <r>
    <n v="4317"/>
    <s v="Artsy duplex for 6, super close to Manhattan"/>
    <n v="3727"/>
    <s v="New York"/>
    <n v="0.6"/>
    <n v="0.98"/>
    <x v="1"/>
    <n v="21"/>
    <x v="2"/>
    <x v="13"/>
    <x v="1"/>
    <s v="No"/>
    <n v="6"/>
    <x v="2"/>
    <n v="271"/>
    <n v="0.04"/>
    <n v="4.99"/>
    <x v="1"/>
    <n v="90"/>
    <s v="No"/>
    <d v="2019-01-21T00:00:00"/>
    <x v="176"/>
    <n v="230"/>
    <s v="Active"/>
    <s v="No"/>
  </r>
  <r>
    <n v="4318"/>
    <s v="A/C room,beautiful room **only female*"/>
    <n v="3740"/>
    <s v="New York"/>
    <n v="1"/>
    <n v="1"/>
    <x v="1"/>
    <n v="10"/>
    <x v="1"/>
    <x v="17"/>
    <x v="0"/>
    <s v="Yes"/>
    <n v="1"/>
    <x v="0"/>
    <n v="34"/>
    <n v="0.03"/>
    <n v="4.83"/>
    <x v="1"/>
    <n v="6"/>
    <s v="No"/>
    <d v="2019-01-01T00:00:00"/>
    <x v="158"/>
    <n v="89"/>
    <s v="Active"/>
    <s v="No"/>
  </r>
  <r>
    <n v="4319"/>
    <s v="Central Park Charming Home"/>
    <n v="3578"/>
    <s v="New York"/>
    <n v="0"/>
    <n v="0.9"/>
    <x v="0"/>
    <n v="20"/>
    <x v="0"/>
    <x v="1"/>
    <x v="1"/>
    <s v="No"/>
    <n v="6"/>
    <x v="2"/>
    <n v="330"/>
    <n v="0.04"/>
    <n v="4.3600000000000003"/>
    <x v="0"/>
    <n v="22"/>
    <s v="No"/>
    <d v="2018-12-16T00:00:00"/>
    <x v="75"/>
    <n v="364"/>
    <s v="Active"/>
    <s v="No"/>
  </r>
  <r>
    <n v="4320"/>
    <s v="Best Manhattan location &amp; best room for the price!"/>
    <n v="1275"/>
    <s v="New York"/>
    <n v="1"/>
    <n v="0.91"/>
    <x v="1"/>
    <n v="19"/>
    <x v="0"/>
    <x v="12"/>
    <x v="0"/>
    <s v="Yes"/>
    <n v="2"/>
    <x v="0"/>
    <n v="69"/>
    <n v="0.03"/>
    <n v="4.91"/>
    <x v="1"/>
    <n v="43"/>
    <s v="No"/>
    <d v="2018-12-29T00:00:00"/>
    <x v="13"/>
    <n v="10"/>
    <s v="Active"/>
    <s v="Yes"/>
  </r>
  <r>
    <n v="4321"/>
    <s v="Bedstuy Private Room Two Blocks from Subway"/>
    <n v="2573"/>
    <s v="New York"/>
    <n v="1"/>
    <n v="0.98"/>
    <x v="1"/>
    <n v="7"/>
    <x v="1"/>
    <x v="3"/>
    <x v="0"/>
    <s v="Yes"/>
    <n v="2"/>
    <x v="0"/>
    <n v="46"/>
    <n v="0.03"/>
    <n v="4.8"/>
    <x v="1"/>
    <n v="10"/>
    <s v="No"/>
    <d v="2019-08-07T00:00:00"/>
    <x v="345"/>
    <n v="0"/>
    <s v="Inactive"/>
    <s v="No"/>
  </r>
  <r>
    <n v="4322"/>
    <s v="Lovely spacious 1 BR apartment in Williamsburg"/>
    <n v="3722"/>
    <s v="New York"/>
    <n v="1"/>
    <n v="1"/>
    <x v="1"/>
    <n v="12"/>
    <x v="1"/>
    <x v="9"/>
    <x v="1"/>
    <s v="No"/>
    <n v="2"/>
    <x v="0"/>
    <n v="55"/>
    <n v="0.03"/>
    <n v="4.83"/>
    <x v="1"/>
    <n v="6"/>
    <s v="No"/>
    <d v="2019-02-05T00:00:00"/>
    <x v="209"/>
    <n v="340"/>
    <s v="Active"/>
    <s v="No"/>
  </r>
  <r>
    <n v="4323"/>
    <s v="Manhattan Entire Suite 12min to Time Square"/>
    <n v="1467"/>
    <s v="New York"/>
    <n v="0.89"/>
    <n v="0.96"/>
    <x v="0"/>
    <n v="16"/>
    <x v="0"/>
    <x v="10"/>
    <x v="1"/>
    <s v="No"/>
    <n v="10"/>
    <x v="2"/>
    <n v="340"/>
    <n v="0.04"/>
    <n v="4.5"/>
    <x v="1"/>
    <n v="4"/>
    <s v="No"/>
    <d v="2018-12-28T00:00:00"/>
    <x v="21"/>
    <n v="365"/>
    <s v="Active"/>
    <s v="Yes"/>
  </r>
  <r>
    <n v="4324"/>
    <s v="Artist Retreat in Williamsburg with studio space!"/>
    <n v="3185"/>
    <s v="New York"/>
    <n v="1"/>
    <n v="0.67"/>
    <x v="0"/>
    <n v="12"/>
    <x v="1"/>
    <x v="9"/>
    <x v="1"/>
    <s v="No"/>
    <n v="2"/>
    <x v="0"/>
    <n v="171"/>
    <n v="0.03"/>
    <n v="4.8899999999999997"/>
    <x v="1"/>
    <n v="27"/>
    <s v="No"/>
    <d v="2018-12-12T00:00:00"/>
    <x v="21"/>
    <n v="320"/>
    <s v="Active"/>
    <s v="No"/>
  </r>
  <r>
    <n v="4325"/>
    <s v="Verona TwentyOne - Kendal Garden"/>
    <n v="3573"/>
    <s v="New York"/>
    <n v="1"/>
    <n v="0.98"/>
    <x v="1"/>
    <n v="7"/>
    <x v="1"/>
    <x v="3"/>
    <x v="0"/>
    <s v="Yes"/>
    <n v="2"/>
    <x v="0"/>
    <n v="130"/>
    <n v="0.03"/>
    <n v="4.9800000000000004"/>
    <x v="1"/>
    <n v="49"/>
    <s v="No"/>
    <d v="2019-02-23T00:00:00"/>
    <x v="77"/>
    <n v="363"/>
    <s v="Active"/>
    <s v="Yes"/>
  </r>
  <r>
    <n v="4326"/>
    <s v="Private room in bright spacious two bed apartment!"/>
    <n v="2295"/>
    <s v="New York"/>
    <n v="0.97"/>
    <n v="1"/>
    <x v="0"/>
    <n v="15"/>
    <x v="0"/>
    <x v="4"/>
    <x v="0"/>
    <s v="Yes"/>
    <n v="1"/>
    <x v="0"/>
    <n v="105"/>
    <n v="0.03"/>
    <n v="4.8899999999999997"/>
    <x v="1"/>
    <n v="9"/>
    <s v="No"/>
    <d v="2018-12-26T00:00:00"/>
    <x v="141"/>
    <n v="181"/>
    <s v="Active"/>
    <s v="No"/>
  </r>
  <r>
    <n v="4327"/>
    <s v="Manhattan  renovated flat near Central Park."/>
    <n v="3548"/>
    <s v="New York"/>
    <n v="0.67"/>
    <n v="0.94"/>
    <x v="0"/>
    <n v="14"/>
    <x v="0"/>
    <x v="2"/>
    <x v="1"/>
    <s v="No"/>
    <n v="5"/>
    <x v="1"/>
    <n v="207"/>
    <n v="0.04"/>
    <n v="4.62"/>
    <x v="1"/>
    <n v="77"/>
    <s v="No"/>
    <d v="2018-12-23T00:00:00"/>
    <x v="129"/>
    <n v="143"/>
    <s v="Active"/>
    <s v="Yes"/>
  </r>
  <r>
    <n v="4328"/>
    <s v="Cozy bedroom in Upper East Side/ 2-min Subway"/>
    <n v="1791"/>
    <s v="New York"/>
    <n v="1"/>
    <n v="0.78"/>
    <x v="1"/>
    <n v="19"/>
    <x v="0"/>
    <x v="12"/>
    <x v="0"/>
    <s v="Yes"/>
    <n v="2"/>
    <x v="0"/>
    <n v="60"/>
    <n v="0.03"/>
    <n v="5"/>
    <x v="1"/>
    <n v="38"/>
    <s v="No"/>
    <d v="2019-01-01T00:00:00"/>
    <x v="21"/>
    <n v="265"/>
    <s v="Active"/>
    <s v="No"/>
  </r>
  <r>
    <n v="4329"/>
    <s v="Piece of mind in Harlem"/>
    <n v="645"/>
    <s v="Georgia"/>
    <n v="0.5"/>
    <n v="0.63"/>
    <x v="0"/>
    <n v="14"/>
    <x v="0"/>
    <x v="2"/>
    <x v="1"/>
    <s v="No"/>
    <n v="4"/>
    <x v="1"/>
    <n v="120"/>
    <n v="0.03"/>
    <n v="4.67"/>
    <x v="1"/>
    <n v="6"/>
    <s v="No"/>
    <d v="2019-03-25T00:00:00"/>
    <x v="29"/>
    <n v="350"/>
    <s v="Active"/>
    <s v="No"/>
  </r>
  <r>
    <n v="4330"/>
    <s v="Wonderful Clean 2 Bedroom Apartment in EV"/>
    <n v="3729"/>
    <s v="New York"/>
    <n v="1"/>
    <n v="1"/>
    <x v="0"/>
    <n v="15"/>
    <x v="0"/>
    <x v="4"/>
    <x v="1"/>
    <s v="No"/>
    <n v="6"/>
    <x v="2"/>
    <n v="250"/>
    <n v="0.04"/>
    <n v="4.74"/>
    <x v="1"/>
    <n v="35"/>
    <s v="No"/>
    <d v="2019-03-03T00:00:00"/>
    <x v="275"/>
    <n v="351"/>
    <s v="Active"/>
    <s v="Yes"/>
  </r>
  <r>
    <n v="4331"/>
    <s v="Cozy 1 person bedroom in Fancy neighborhood"/>
    <n v="1597"/>
    <s v="New York"/>
    <n v="1"/>
    <n v="0.61"/>
    <x v="0"/>
    <n v="18"/>
    <x v="0"/>
    <x v="20"/>
    <x v="0"/>
    <s v="Yes"/>
    <n v="1"/>
    <x v="0"/>
    <n v="99"/>
    <n v="0.03"/>
    <n v="4.5999999999999996"/>
    <x v="1"/>
    <n v="5"/>
    <s v="No"/>
    <d v="2018-12-29T00:00:00"/>
    <x v="227"/>
    <n v="0"/>
    <s v="Inactive"/>
    <s v="No"/>
  </r>
  <r>
    <n v="4332"/>
    <s v="â–²Private Cozy Room at Madison Square Gardenâ–²"/>
    <n v="3749"/>
    <s v="New York"/>
    <n v="1"/>
    <n v="0.99"/>
    <x v="0"/>
    <n v="13"/>
    <x v="0"/>
    <x v="7"/>
    <x v="0"/>
    <s v="Yes"/>
    <n v="2"/>
    <x v="0"/>
    <n v="55"/>
    <n v="0.03"/>
    <n v="4.57"/>
    <x v="1"/>
    <n v="53"/>
    <s v="No"/>
    <d v="2019-01-09T00:00:00"/>
    <x v="31"/>
    <n v="45"/>
    <s v="Active"/>
    <s v="No"/>
  </r>
  <r>
    <n v="4333"/>
    <s v="Stunning apartment heart of Williamsburg 2bd/2ba"/>
    <n v="1035"/>
    <s v="New York"/>
    <n v="1"/>
    <n v="1"/>
    <x v="1"/>
    <n v="12"/>
    <x v="1"/>
    <x v="9"/>
    <x v="1"/>
    <s v="No"/>
    <n v="6"/>
    <x v="2"/>
    <n v="350"/>
    <n v="0.04"/>
    <n v="4.97"/>
    <x v="1"/>
    <n v="38"/>
    <s v="No"/>
    <d v="2018-12-17T00:00:00"/>
    <x v="95"/>
    <n v="323"/>
    <s v="Active"/>
    <s v="No"/>
  </r>
  <r>
    <n v="4334"/>
    <s v="Gorgeous please! Perfect for couple or two friends"/>
    <n v="3134"/>
    <s v="New York"/>
    <n v="0"/>
    <n v="0.84"/>
    <x v="0"/>
    <n v="21"/>
    <x v="2"/>
    <x v="13"/>
    <x v="0"/>
    <s v="Yes"/>
    <n v="2"/>
    <x v="0"/>
    <n v="60"/>
    <n v="0.03"/>
    <n v="4.68"/>
    <x v="1"/>
    <n v="22"/>
    <s v="No"/>
    <d v="2019-06-02T00:00:00"/>
    <x v="421"/>
    <n v="86"/>
    <s v="Active"/>
    <s v="No"/>
  </r>
  <r>
    <n v="4335"/>
    <s v="BEAUTIFUL 2 BEDROOM"/>
    <n v="3263"/>
    <s v="New York"/>
    <n v="0.86"/>
    <n v="0.96"/>
    <x v="1"/>
    <n v="28"/>
    <x v="3"/>
    <x v="28"/>
    <x v="1"/>
    <s v="No"/>
    <n v="4"/>
    <x v="1"/>
    <n v="135"/>
    <n v="0.03"/>
    <n v="4.9400000000000004"/>
    <x v="1"/>
    <n v="18"/>
    <s v="No"/>
    <d v="2019-05-20T00:00:00"/>
    <x v="179"/>
    <n v="365"/>
    <s v="Active"/>
    <s v="Yes"/>
  </r>
  <r>
    <n v="4336"/>
    <s v="Cozy bedroom in Bed-Stuy area!"/>
    <n v="3001"/>
    <s v="New York"/>
    <n v="0"/>
    <n v="1"/>
    <x v="1"/>
    <n v="7"/>
    <x v="1"/>
    <x v="3"/>
    <x v="0"/>
    <s v="Yes"/>
    <n v="1"/>
    <x v="0"/>
    <n v="50"/>
    <n v="0.03"/>
    <n v="4.8499999999999996"/>
    <x v="1"/>
    <n v="20"/>
    <s v="No"/>
    <d v="2019-01-02T00:00:00"/>
    <x v="28"/>
    <n v="90"/>
    <s v="Active"/>
    <s v="Yes"/>
  </r>
  <r>
    <n v="4337"/>
    <s v="Private NYC loft by the beach"/>
    <n v="2207"/>
    <s v="New York"/>
    <n v="1"/>
    <n v="0.97"/>
    <x v="0"/>
    <n v="27"/>
    <x v="3"/>
    <x v="21"/>
    <x v="1"/>
    <s v="No"/>
    <n v="4"/>
    <x v="1"/>
    <n v="76.569999999999993"/>
    <n v="0.03"/>
    <n v="4.67"/>
    <x v="1"/>
    <n v="45"/>
    <s v="No"/>
    <d v="2018-12-30T00:00:00"/>
    <x v="110"/>
    <n v="351"/>
    <s v="Active"/>
    <s v="Yes"/>
  </r>
  <r>
    <n v="4338"/>
    <s v="BRIGHT BEAUTIFUL BROWNSTONE IN BROOKLYN"/>
    <n v="2774"/>
    <s v="Alberta"/>
    <n v="0.67"/>
    <n v="0.45"/>
    <x v="0"/>
    <n v="12"/>
    <x v="1"/>
    <x v="9"/>
    <x v="1"/>
    <s v="No"/>
    <n v="3"/>
    <x v="1"/>
    <n v="127"/>
    <n v="0.03"/>
    <n v="5"/>
    <x v="1"/>
    <n v="10"/>
    <s v="No"/>
    <d v="2018-12-17T00:00:00"/>
    <x v="106"/>
    <n v="6"/>
    <s v="Active"/>
    <s v="No"/>
  </r>
  <r>
    <n v="4339"/>
    <s v="Private corner room in homey Bushwick apartment"/>
    <n v="3280"/>
    <s v="Illinois"/>
    <n v="1"/>
    <n v="0"/>
    <x v="0"/>
    <n v="8"/>
    <x v="1"/>
    <x v="11"/>
    <x v="0"/>
    <s v="Yes"/>
    <n v="2"/>
    <x v="0"/>
    <n v="45"/>
    <n v="0.03"/>
    <n v="5"/>
    <x v="1"/>
    <n v="4"/>
    <s v="No"/>
    <d v="2019-01-01T00:00:00"/>
    <x v="38"/>
    <n v="0"/>
    <s v="Inactive"/>
    <s v="Yes"/>
  </r>
  <r>
    <n v="4340"/>
    <s v="17 minutes from Downtown Manhattan  Shared room"/>
    <n v="3486"/>
    <s v="Massachusetts"/>
    <n v="0.9"/>
    <n v="0.89"/>
    <x v="0"/>
    <n v="7"/>
    <x v="1"/>
    <x v="3"/>
    <x v="2"/>
    <s v="Yes"/>
    <n v="1"/>
    <x v="0"/>
    <n v="24"/>
    <n v="0.03"/>
    <n v="4"/>
    <x v="0"/>
    <n v="4"/>
    <s v="No"/>
    <d v="2019-01-01T00:00:00"/>
    <x v="23"/>
    <n v="89"/>
    <s v="Active"/>
    <s v="Yes"/>
  </r>
  <r>
    <n v="4341"/>
    <s v="Well located studio in the heart of NYC."/>
    <n v="3691"/>
    <s v="Maryland"/>
    <n v="0.97"/>
    <n v="0.99"/>
    <x v="0"/>
    <n v="16"/>
    <x v="0"/>
    <x v="10"/>
    <x v="1"/>
    <s v="No"/>
    <n v="3"/>
    <x v="1"/>
    <n v="100"/>
    <n v="0.03"/>
    <n v="4.6500000000000004"/>
    <x v="1"/>
    <n v="49"/>
    <s v="No"/>
    <d v="2018-12-31T00:00:00"/>
    <x v="53"/>
    <n v="352"/>
    <s v="Active"/>
    <s v="Yes"/>
  </r>
  <r>
    <n v="4342"/>
    <s v="Harlem-Gem"/>
    <n v="3748"/>
    <s v="New York"/>
    <n v="1"/>
    <n v="1"/>
    <x v="1"/>
    <n v="14"/>
    <x v="0"/>
    <x v="2"/>
    <x v="1"/>
    <s v="No"/>
    <n v="6"/>
    <x v="2"/>
    <n v="320"/>
    <n v="0.04"/>
    <n v="4.92"/>
    <x v="1"/>
    <n v="65"/>
    <s v="No"/>
    <d v="2018-12-23T00:00:00"/>
    <x v="15"/>
    <n v="301"/>
    <s v="Active"/>
    <s v="Yes"/>
  </r>
  <r>
    <n v="4343"/>
    <s v="Stuio Suite Wyndham Midtown 45 at New York City"/>
    <n v="3073"/>
    <s v="Pennsylvania"/>
    <n v="1"/>
    <n v="0.61"/>
    <x v="1"/>
    <n v="18"/>
    <x v="0"/>
    <x v="20"/>
    <x v="1"/>
    <s v="No"/>
    <n v="2"/>
    <x v="0"/>
    <n v="270"/>
    <n v="0.04"/>
    <n v="5"/>
    <x v="1"/>
    <n v="7"/>
    <s v="No"/>
    <d v="2018-12-23T00:00:00"/>
    <x v="326"/>
    <n v="0"/>
    <s v="Inactive"/>
    <s v="No"/>
  </r>
  <r>
    <n v="4344"/>
    <s v="Large sunny bedroom in Astoria, Queens"/>
    <n v="1158"/>
    <s v="New York"/>
    <n v="0"/>
    <n v="0.73"/>
    <x v="0"/>
    <n v="21"/>
    <x v="2"/>
    <x v="13"/>
    <x v="0"/>
    <s v="Yes"/>
    <n v="1"/>
    <x v="0"/>
    <n v="65"/>
    <n v="0.03"/>
    <n v="5"/>
    <x v="1"/>
    <n v="3"/>
    <s v="No"/>
    <d v="2019-01-05T00:00:00"/>
    <x v="733"/>
    <n v="90"/>
    <s v="Active"/>
    <s v="No"/>
  </r>
  <r>
    <n v="4345"/>
    <s v="Overnight Bed by Central Park New York City"/>
    <n v="3754"/>
    <s v="New York"/>
    <n v="0.6"/>
    <n v="0.98"/>
    <x v="0"/>
    <n v="17"/>
    <x v="0"/>
    <x v="0"/>
    <x v="2"/>
    <s v="Yes"/>
    <n v="1"/>
    <x v="0"/>
    <n v="56"/>
    <n v="0.03"/>
    <n v="4.8899999999999997"/>
    <x v="1"/>
    <n v="36"/>
    <s v="No"/>
    <d v="2018-12-19T00:00:00"/>
    <x v="52"/>
    <n v="90"/>
    <s v="Active"/>
    <s v="Yes"/>
  </r>
  <r>
    <n v="4346"/>
    <s v="5 Star Manhattan Luxury St. Regis Hotel King Suite"/>
    <n v="2102"/>
    <s v="Florida"/>
    <n v="1"/>
    <n v="0.24"/>
    <x v="1"/>
    <n v="18"/>
    <x v="0"/>
    <x v="20"/>
    <x v="1"/>
    <s v="No"/>
    <n v="4"/>
    <x v="1"/>
    <n v="749"/>
    <n v="0.05"/>
    <n v="5"/>
    <x v="1"/>
    <n v="6"/>
    <s v="No"/>
    <d v="2018-12-25T00:00:00"/>
    <x v="190"/>
    <n v="312"/>
    <s v="Active"/>
    <s v="No"/>
  </r>
  <r>
    <n v="4347"/>
    <s v="1 Bedroom, Comfortable Large Brownstone apt"/>
    <n v="2937"/>
    <s v="New York"/>
    <n v="0.9"/>
    <n v="0.99"/>
    <x v="0"/>
    <n v="7"/>
    <x v="1"/>
    <x v="3"/>
    <x v="1"/>
    <s v="No"/>
    <n v="2"/>
    <x v="0"/>
    <n v="49"/>
    <n v="0.03"/>
    <n v="4.66"/>
    <x v="1"/>
    <n v="29"/>
    <s v="No"/>
    <d v="2018-12-27T00:00:00"/>
    <x v="90"/>
    <n v="13"/>
    <s v="Active"/>
    <s v="No"/>
  </r>
  <r>
    <n v="4348"/>
    <s v="Beautiful Family Apt close to Broadway Station N/W"/>
    <n v="3756"/>
    <s v="New York"/>
    <n v="0.9"/>
    <n v="0.97"/>
    <x v="0"/>
    <n v="21"/>
    <x v="2"/>
    <x v="13"/>
    <x v="1"/>
    <s v="No"/>
    <n v="8"/>
    <x v="2"/>
    <n v="100"/>
    <n v="0.03"/>
    <n v="4.82"/>
    <x v="1"/>
    <n v="66"/>
    <s v="No"/>
    <d v="2018-12-24T00:00:00"/>
    <x v="176"/>
    <n v="333"/>
    <s v="Active"/>
    <s v="Yes"/>
  </r>
  <r>
    <n v="4349"/>
    <s v="Beauty Shared renovated cozy room by Times Square"/>
    <n v="3754"/>
    <s v="New York"/>
    <n v="0.6"/>
    <n v="0.98"/>
    <x v="0"/>
    <n v="17"/>
    <x v="0"/>
    <x v="0"/>
    <x v="2"/>
    <s v="Yes"/>
    <n v="2"/>
    <x v="0"/>
    <n v="56"/>
    <n v="0.03"/>
    <n v="4.9000000000000004"/>
    <x v="1"/>
    <n v="29"/>
    <s v="No"/>
    <d v="2018-12-19T00:00:00"/>
    <x v="0"/>
    <n v="90"/>
    <s v="Active"/>
    <s v="Yes"/>
  </r>
  <r>
    <n v="4350"/>
    <s v="Cozy shared place by Times Square, Midtown."/>
    <n v="3754"/>
    <s v="New York"/>
    <n v="0.6"/>
    <n v="0.98"/>
    <x v="0"/>
    <n v="17"/>
    <x v="0"/>
    <x v="0"/>
    <x v="2"/>
    <s v="Yes"/>
    <n v="1"/>
    <x v="0"/>
    <n v="56"/>
    <n v="0.03"/>
    <n v="4.83"/>
    <x v="1"/>
    <n v="69"/>
    <s v="No"/>
    <d v="2018-12-20T00:00:00"/>
    <x v="97"/>
    <n v="90"/>
    <s v="Active"/>
    <s v="Yes"/>
  </r>
  <r>
    <n v="4351"/>
    <s v="Shared place by Theater District, Broadway"/>
    <n v="3754"/>
    <s v="New York"/>
    <n v="0.6"/>
    <n v="0.98"/>
    <x v="0"/>
    <n v="17"/>
    <x v="0"/>
    <x v="0"/>
    <x v="2"/>
    <s v="Yes"/>
    <n v="2"/>
    <x v="0"/>
    <n v="56"/>
    <n v="0.03"/>
    <n v="4.8099999999999996"/>
    <x v="1"/>
    <n v="42"/>
    <s v="No"/>
    <d v="2018-12-20T00:00:00"/>
    <x v="201"/>
    <n v="90"/>
    <s v="Active"/>
    <s v="Yes"/>
  </r>
  <r>
    <n v="4352"/>
    <s v="Spacious sun-filled bedroom near Botanical Garden"/>
    <n v="2012"/>
    <s v="New York"/>
    <n v="1"/>
    <n v="0.71"/>
    <x v="0"/>
    <n v="1"/>
    <x v="4"/>
    <x v="18"/>
    <x v="0"/>
    <s v="Yes"/>
    <n v="2"/>
    <x v="0"/>
    <n v="50"/>
    <n v="0.03"/>
    <n v="4.71"/>
    <x v="1"/>
    <n v="7"/>
    <s v="No"/>
    <d v="2018-12-22T00:00:00"/>
    <x v="504"/>
    <n v="177"/>
    <s v="Active"/>
    <s v="No"/>
  </r>
  <r>
    <n v="4353"/>
    <s v="Bushwick nook/Private Bathroom"/>
    <n v="1925"/>
    <s v="New York"/>
    <n v="1"/>
    <n v="1"/>
    <x v="1"/>
    <n v="8"/>
    <x v="1"/>
    <x v="11"/>
    <x v="0"/>
    <s v="Yes"/>
    <n v="2"/>
    <x v="0"/>
    <n v="65"/>
    <n v="0.03"/>
    <n v="4.97"/>
    <x v="1"/>
    <n v="35"/>
    <s v="No"/>
    <d v="2018-12-28T00:00:00"/>
    <x v="300"/>
    <n v="74"/>
    <s v="Active"/>
    <s v="Yes"/>
  </r>
  <r>
    <n v="4354"/>
    <s v="A GEM IN NOHO"/>
    <n v="2154"/>
    <s v="New York"/>
    <n v="1"/>
    <n v="1"/>
    <x v="1"/>
    <n v="15"/>
    <x v="0"/>
    <x v="4"/>
    <x v="1"/>
    <s v="No"/>
    <n v="3"/>
    <x v="1"/>
    <n v="199"/>
    <n v="0.03"/>
    <n v="4.92"/>
    <x v="1"/>
    <n v="12"/>
    <s v="No"/>
    <d v="2019-02-02T00:00:00"/>
    <x v="118"/>
    <n v="239"/>
    <s v="Active"/>
    <s v="Yes"/>
  </r>
  <r>
    <n v="4355"/>
    <s v="Luxury Studio style room in Manhattan Brownstone"/>
    <n v="2435"/>
    <s v="New York"/>
    <n v="1"/>
    <n v="1"/>
    <x v="1"/>
    <n v="16"/>
    <x v="0"/>
    <x v="10"/>
    <x v="0"/>
    <s v="Yes"/>
    <n v="2"/>
    <x v="0"/>
    <n v="73"/>
    <n v="0.03"/>
    <n v="4.99"/>
    <x v="1"/>
    <n v="109"/>
    <s v="Yes"/>
    <d v="2018-12-24T00:00:00"/>
    <x v="165"/>
    <n v="13"/>
    <s v="Active"/>
    <s v="No"/>
  </r>
  <r>
    <n v="4356"/>
    <s v="Comfy Bedroom in Classic NYC Brownstone"/>
    <n v="2426"/>
    <s v="New York"/>
    <n v="1"/>
    <n v="0.92"/>
    <x v="1"/>
    <n v="7"/>
    <x v="1"/>
    <x v="3"/>
    <x v="0"/>
    <s v="Yes"/>
    <n v="1"/>
    <x v="0"/>
    <n v="50"/>
    <n v="0.03"/>
    <n v="4.9000000000000004"/>
    <x v="1"/>
    <n v="10"/>
    <s v="No"/>
    <d v="2019-01-15T00:00:00"/>
    <x v="440"/>
    <n v="9"/>
    <s v="Active"/>
    <s v="Yes"/>
  </r>
  <r>
    <n v="4357"/>
    <s v="Bright &amp; Airy East Village Penthouse w/ Terrace"/>
    <n v="1318"/>
    <s v="New York"/>
    <n v="1"/>
    <n v="0.77"/>
    <x v="1"/>
    <n v="15"/>
    <x v="0"/>
    <x v="4"/>
    <x v="1"/>
    <s v="No"/>
    <n v="4"/>
    <x v="1"/>
    <n v="560"/>
    <n v="0.05"/>
    <n v="5"/>
    <x v="1"/>
    <n v="19"/>
    <s v="No"/>
    <d v="2019-01-06T00:00:00"/>
    <x v="128"/>
    <n v="362"/>
    <s v="Active"/>
    <s v="No"/>
  </r>
  <r>
    <n v="4358"/>
    <s v="Mother &amp; Daughter bnb-Brooklyn"/>
    <n v="3758"/>
    <s v="New York"/>
    <n v="1"/>
    <n v="0.9"/>
    <x v="1"/>
    <n v="10"/>
    <x v="1"/>
    <x v="17"/>
    <x v="1"/>
    <s v="No"/>
    <n v="6"/>
    <x v="2"/>
    <n v="80"/>
    <n v="0.03"/>
    <n v="4.83"/>
    <x v="1"/>
    <n v="54"/>
    <s v="No"/>
    <d v="2019-01-01T00:00:00"/>
    <x v="118"/>
    <n v="197"/>
    <s v="Active"/>
    <s v="Yes"/>
  </r>
  <r>
    <n v="4359"/>
    <s v="Stunning Penthouse 2 bedrooms full city view"/>
    <n v="1877"/>
    <s v="New York"/>
    <n v="1"/>
    <n v="1"/>
    <x v="1"/>
    <n v="17"/>
    <x v="0"/>
    <x v="0"/>
    <x v="1"/>
    <s v="No"/>
    <n v="4"/>
    <x v="1"/>
    <n v="413"/>
    <n v="0.04"/>
    <n v="4.9800000000000004"/>
    <x v="1"/>
    <n v="65"/>
    <s v="No"/>
    <d v="2019-01-04T00:00:00"/>
    <x v="198"/>
    <n v="115"/>
    <s v="Active"/>
    <s v="Yes"/>
  </r>
  <r>
    <n v="4360"/>
    <s v="Columbia Univ Queen-bed 12 min to Time Square"/>
    <n v="1467"/>
    <s v="New York"/>
    <n v="0.89"/>
    <n v="0.96"/>
    <x v="0"/>
    <n v="16"/>
    <x v="0"/>
    <x v="10"/>
    <x v="0"/>
    <s v="Yes"/>
    <n v="2"/>
    <x v="0"/>
    <n v="58"/>
    <n v="0.03"/>
    <n v="4.8899999999999997"/>
    <x v="1"/>
    <n v="9"/>
    <s v="No"/>
    <d v="2018-12-28T00:00:00"/>
    <x v="363"/>
    <n v="365"/>
    <s v="Active"/>
    <s v="Yes"/>
  </r>
  <r>
    <n v="4361"/>
    <s v="Manhattan Huge Luxurious Room near Columbia Univ"/>
    <n v="1467"/>
    <s v="New York"/>
    <n v="0.89"/>
    <n v="0.96"/>
    <x v="0"/>
    <n v="16"/>
    <x v="0"/>
    <x v="10"/>
    <x v="0"/>
    <s v="Yes"/>
    <n v="2"/>
    <x v="0"/>
    <n v="80"/>
    <n v="0.03"/>
    <n v="4.55"/>
    <x v="1"/>
    <n v="11"/>
    <s v="No"/>
    <d v="2019-03-23T00:00:00"/>
    <x v="579"/>
    <n v="365"/>
    <s v="Active"/>
    <s v="Yes"/>
  </r>
  <r>
    <n v="4362"/>
    <s v="Manhattan Huge Private Room 12min to Time Square"/>
    <n v="1467"/>
    <s v="New York"/>
    <n v="0.89"/>
    <n v="0.96"/>
    <x v="0"/>
    <n v="16"/>
    <x v="0"/>
    <x v="10"/>
    <x v="0"/>
    <s v="Yes"/>
    <n v="3"/>
    <x v="1"/>
    <n v="59"/>
    <n v="0.03"/>
    <n v="4.33"/>
    <x v="0"/>
    <n v="9"/>
    <s v="No"/>
    <d v="2019-01-09T00:00:00"/>
    <x v="304"/>
    <n v="365"/>
    <s v="Active"/>
    <s v="Yes"/>
  </r>
  <r>
    <n v="4363"/>
    <s v="Manhattan Spacious Private Room 12min TimeSquare"/>
    <n v="1467"/>
    <s v="New York"/>
    <n v="0.89"/>
    <n v="0.96"/>
    <x v="0"/>
    <n v="16"/>
    <x v="0"/>
    <x v="10"/>
    <x v="0"/>
    <s v="Yes"/>
    <n v="3"/>
    <x v="1"/>
    <n v="68"/>
    <n v="0.03"/>
    <n v="4.41"/>
    <x v="0"/>
    <n v="17"/>
    <s v="No"/>
    <d v="2019-01-20T00:00:00"/>
    <x v="530"/>
    <n v="365"/>
    <s v="Active"/>
    <s v="Yes"/>
  </r>
  <r>
    <n v="4364"/>
    <s v="â€œQuincy Manorâ€ in the heart of Bedford-Stuyvesant."/>
    <n v="2922"/>
    <s v="New York"/>
    <n v="1"/>
    <n v="0.96"/>
    <x v="1"/>
    <n v="7"/>
    <x v="1"/>
    <x v="3"/>
    <x v="1"/>
    <s v="No"/>
    <n v="4"/>
    <x v="1"/>
    <n v="146"/>
    <n v="0.03"/>
    <n v="5"/>
    <x v="1"/>
    <n v="46"/>
    <s v="No"/>
    <d v="2019-01-01T00:00:00"/>
    <x v="0"/>
    <n v="0"/>
    <s v="Inactive"/>
    <s v="No"/>
  </r>
  <r>
    <n v="4365"/>
    <s v="Boutique Brooklyn Loft"/>
    <n v="3759"/>
    <s v="New York"/>
    <n v="0.33"/>
    <n v="0.86"/>
    <x v="0"/>
    <n v="8"/>
    <x v="1"/>
    <x v="11"/>
    <x v="0"/>
    <s v="Yes"/>
    <n v="2"/>
    <x v="0"/>
    <n v="48"/>
    <n v="0.03"/>
    <n v="4.58"/>
    <x v="1"/>
    <n v="57"/>
    <s v="No"/>
    <d v="2019-01-07T00:00:00"/>
    <x v="20"/>
    <n v="0"/>
    <s v="Inactive"/>
    <s v="No"/>
  </r>
  <r>
    <n v="4366"/>
    <s v="NY EMPIRE STATE DOUBLE DOUBLE ROOM-NON SMOKING"/>
    <n v="3716"/>
    <s v="New York"/>
    <n v="0.98"/>
    <n v="0.94"/>
    <x v="0"/>
    <n v="17"/>
    <x v="0"/>
    <x v="0"/>
    <x v="0"/>
    <s v="Yes"/>
    <n v="3"/>
    <x v="1"/>
    <n v="100"/>
    <n v="0.03"/>
    <n v="4.79"/>
    <x v="1"/>
    <n v="29"/>
    <s v="No"/>
    <d v="2019-01-08T00:00:00"/>
    <x v="232"/>
    <n v="365"/>
    <s v="Active"/>
    <s v="No"/>
  </r>
  <r>
    <n v="4367"/>
    <s v="Dvine Home,  5 Minutes from JFK, FREE parking"/>
    <n v="3728"/>
    <s v="New York"/>
    <n v="0.9"/>
    <n v="0.98"/>
    <x v="1"/>
    <n v="23"/>
    <x v="2"/>
    <x v="6"/>
    <x v="1"/>
    <s v="No"/>
    <n v="3"/>
    <x v="1"/>
    <n v="60"/>
    <n v="0.03"/>
    <n v="4.92"/>
    <x v="1"/>
    <n v="59"/>
    <s v="No"/>
    <d v="2019-01-07T00:00:00"/>
    <x v="333"/>
    <n v="332"/>
    <s v="Active"/>
    <s v="Yes"/>
  </r>
  <r>
    <n v="4368"/>
    <s v="New Upscale Duplex w/ Private Backyard (590sq ft)"/>
    <n v="3760"/>
    <s v="New York"/>
    <n v="1"/>
    <n v="0.97"/>
    <x v="0"/>
    <n v="8"/>
    <x v="1"/>
    <x v="11"/>
    <x v="1"/>
    <s v="No"/>
    <n v="2"/>
    <x v="0"/>
    <n v="79"/>
    <n v="0.03"/>
    <n v="5"/>
    <x v="1"/>
    <n v="17"/>
    <s v="No"/>
    <d v="2018-12-29T00:00:00"/>
    <x v="156"/>
    <n v="73"/>
    <s v="Active"/>
    <s v="No"/>
  </r>
  <r>
    <n v="4369"/>
    <s v="Private Rm in Greenpoint/Williamsburg"/>
    <n v="1717"/>
    <s v="California"/>
    <n v="1"/>
    <n v="1"/>
    <x v="0"/>
    <n v="11"/>
    <x v="1"/>
    <x v="8"/>
    <x v="0"/>
    <s v="Yes"/>
    <n v="2"/>
    <x v="0"/>
    <n v="53"/>
    <n v="0.03"/>
    <n v="4.8499999999999996"/>
    <x v="1"/>
    <n v="13"/>
    <s v="No"/>
    <d v="2019-02-08T00:00:00"/>
    <x v="49"/>
    <n v="361"/>
    <s v="Active"/>
    <s v="No"/>
  </r>
  <r>
    <n v="4370"/>
    <s v="Brooklyn's Finest - LL"/>
    <n v="2564"/>
    <s v="New York"/>
    <n v="1"/>
    <n v="0.95"/>
    <x v="1"/>
    <n v="12"/>
    <x v="1"/>
    <x v="9"/>
    <x v="1"/>
    <s v="No"/>
    <n v="3"/>
    <x v="1"/>
    <n v="125"/>
    <n v="0.03"/>
    <n v="5"/>
    <x v="1"/>
    <n v="64"/>
    <s v="No"/>
    <d v="2019-01-02T00:00:00"/>
    <x v="15"/>
    <n v="315"/>
    <s v="Active"/>
    <s v="No"/>
  </r>
  <r>
    <n v="4371"/>
    <s v="Room + movie theater/gym/roof - 1 block to subway!"/>
    <n v="847"/>
    <s v="New York"/>
    <n v="0.67"/>
    <n v="1"/>
    <x v="0"/>
    <n v="7"/>
    <x v="1"/>
    <x v="3"/>
    <x v="0"/>
    <s v="Yes"/>
    <n v="2"/>
    <x v="0"/>
    <n v="80"/>
    <n v="0.03"/>
    <n v="4.4400000000000004"/>
    <x v="0"/>
    <n v="9"/>
    <s v="No"/>
    <d v="2019-01-09T00:00:00"/>
    <x v="655"/>
    <n v="196"/>
    <s v="Active"/>
    <s v="No"/>
  </r>
  <r>
    <n v="4372"/>
    <s v="NY MIDTOWN DOUBLE ROOM-NON SMOKING"/>
    <n v="3716"/>
    <s v="New York"/>
    <n v="0.98"/>
    <n v="0.94"/>
    <x v="0"/>
    <n v="17"/>
    <x v="0"/>
    <x v="0"/>
    <x v="0"/>
    <s v="Yes"/>
    <n v="2"/>
    <x v="0"/>
    <n v="75"/>
    <n v="0.03"/>
    <n v="4.37"/>
    <x v="0"/>
    <n v="51"/>
    <s v="No"/>
    <d v="2019-01-08T00:00:00"/>
    <x v="129"/>
    <n v="365"/>
    <s v="Active"/>
    <s v="No"/>
  </r>
  <r>
    <n v="4373"/>
    <s v="Queen Room in Big Apartment on Upper East Side"/>
    <n v="2528"/>
    <s v="New York"/>
    <n v="0.64"/>
    <n v="0.94"/>
    <x v="0"/>
    <n v="19"/>
    <x v="0"/>
    <x v="12"/>
    <x v="0"/>
    <s v="Yes"/>
    <n v="2"/>
    <x v="0"/>
    <n v="128"/>
    <n v="0.03"/>
    <n v="4.97"/>
    <x v="1"/>
    <n v="36"/>
    <s v="No"/>
    <d v="2019-02-23T00:00:00"/>
    <x v="59"/>
    <n v="0"/>
    <s v="Inactive"/>
    <s v="No"/>
  </r>
  <r>
    <n v="4374"/>
    <s v="Luxurious Apartment + Amazing Amenities"/>
    <n v="3674"/>
    <s v="New York"/>
    <n v="0.75"/>
    <n v="0.88"/>
    <x v="0"/>
    <n v="18"/>
    <x v="0"/>
    <x v="20"/>
    <x v="1"/>
    <s v="No"/>
    <n v="5"/>
    <x v="1"/>
    <n v="249"/>
    <n v="0.04"/>
    <n v="4.8"/>
    <x v="1"/>
    <n v="10"/>
    <s v="No"/>
    <d v="2018-12-29T00:00:00"/>
    <x v="101"/>
    <n v="138"/>
    <s v="Active"/>
    <s v="No"/>
  </r>
  <r>
    <n v="4375"/>
    <s v="6 Minutes From JFK Airport Cozy Bedroom for Travel"/>
    <n v="3761"/>
    <s v="New York"/>
    <n v="1"/>
    <n v="0.96"/>
    <x v="0"/>
    <n v="23"/>
    <x v="2"/>
    <x v="6"/>
    <x v="0"/>
    <s v="Yes"/>
    <n v="2"/>
    <x v="0"/>
    <n v="49"/>
    <n v="0.03"/>
    <n v="4.8099999999999996"/>
    <x v="1"/>
    <n v="212"/>
    <s v="Yes"/>
    <d v="2018-12-29T00:00:00"/>
    <x v="581"/>
    <n v="268"/>
    <s v="Active"/>
    <s v="No"/>
  </r>
  <r>
    <n v="4376"/>
    <s v="SIMPLEHOME"/>
    <n v="3290"/>
    <s v="New York"/>
    <n v="0.8"/>
    <n v="0.99"/>
    <x v="1"/>
    <n v="24"/>
    <x v="2"/>
    <x v="5"/>
    <x v="1"/>
    <s v="No"/>
    <n v="5"/>
    <x v="1"/>
    <n v="100"/>
    <n v="0.03"/>
    <n v="4.9800000000000004"/>
    <x v="1"/>
    <n v="53"/>
    <s v="No"/>
    <d v="2018-12-25T00:00:00"/>
    <x v="686"/>
    <n v="0"/>
    <s v="Inactive"/>
    <s v="Yes"/>
  </r>
  <r>
    <n v="4377"/>
    <s v="Private 2BR w/washer/dryer/balcony in Bushwick"/>
    <n v="3008"/>
    <s v="New York"/>
    <n v="1"/>
    <n v="0.5"/>
    <x v="1"/>
    <n v="8"/>
    <x v="1"/>
    <x v="11"/>
    <x v="1"/>
    <s v="No"/>
    <n v="6"/>
    <x v="2"/>
    <n v="166"/>
    <n v="0.03"/>
    <n v="5"/>
    <x v="1"/>
    <n v="6"/>
    <s v="No"/>
    <d v="2019-01-06T00:00:00"/>
    <x v="649"/>
    <n v="15"/>
    <s v="Active"/>
    <s v="No"/>
  </r>
  <r>
    <n v="4378"/>
    <s v="Clean and Cozy Room 2 in Brooklyn"/>
    <n v="3753"/>
    <s v="New York"/>
    <n v="0.94"/>
    <n v="0.91"/>
    <x v="0"/>
    <n v="7"/>
    <x v="1"/>
    <x v="3"/>
    <x v="0"/>
    <s v="Yes"/>
    <n v="2"/>
    <x v="0"/>
    <n v="48"/>
    <n v="0.03"/>
    <n v="4.32"/>
    <x v="0"/>
    <n v="22"/>
    <s v="No"/>
    <d v="2019-02-02T00:00:00"/>
    <x v="226"/>
    <n v="365"/>
    <s v="Active"/>
    <s v="Yes"/>
  </r>
  <r>
    <n v="4379"/>
    <s v="Modern King-Bed Private room and en-suite Bathroom"/>
    <n v="2971"/>
    <s v="New York"/>
    <n v="1"/>
    <n v="0.89"/>
    <x v="1"/>
    <n v="7"/>
    <x v="1"/>
    <x v="3"/>
    <x v="0"/>
    <s v="Yes"/>
    <n v="2"/>
    <x v="0"/>
    <n v="95"/>
    <n v="0.03"/>
    <n v="4.93"/>
    <x v="1"/>
    <n v="60"/>
    <s v="No"/>
    <d v="2019-01-20T00:00:00"/>
    <x v="70"/>
    <n v="89"/>
    <s v="Active"/>
    <s v="Yes"/>
  </r>
  <r>
    <n v="4380"/>
    <s v="Beautiful, sunlit bedroom in Brooklyn"/>
    <n v="2273"/>
    <s v="New York"/>
    <n v="1"/>
    <n v="0.82"/>
    <x v="0"/>
    <n v="11"/>
    <x v="1"/>
    <x v="8"/>
    <x v="0"/>
    <s v="Yes"/>
    <n v="1"/>
    <x v="0"/>
    <n v="45"/>
    <n v="0.03"/>
    <n v="5"/>
    <x v="1"/>
    <n v="5"/>
    <s v="No"/>
    <d v="2019-01-02T00:00:00"/>
    <x v="23"/>
    <n v="33"/>
    <s v="Active"/>
    <s v="No"/>
  </r>
  <r>
    <n v="4381"/>
    <s v="10 min subway to Time Square Sunny 1BR"/>
    <n v="3736"/>
    <s v="New York"/>
    <n v="1"/>
    <n v="1"/>
    <x v="1"/>
    <n v="24"/>
    <x v="2"/>
    <x v="5"/>
    <x v="1"/>
    <s v="No"/>
    <n v="3"/>
    <x v="1"/>
    <n v="149"/>
    <n v="0.03"/>
    <n v="4.97"/>
    <x v="1"/>
    <n v="39"/>
    <s v="No"/>
    <d v="2019-01-11T00:00:00"/>
    <x v="283"/>
    <n v="153"/>
    <s v="Active"/>
    <s v="No"/>
  </r>
  <r>
    <n v="4382"/>
    <s v="Private Room in 2BR East Village Apartment"/>
    <n v="1695"/>
    <s v="New York"/>
    <n v="1"/>
    <n v="0.99"/>
    <x v="1"/>
    <n v="15"/>
    <x v="0"/>
    <x v="4"/>
    <x v="0"/>
    <s v="Yes"/>
    <n v="2"/>
    <x v="0"/>
    <n v="70"/>
    <n v="0.03"/>
    <n v="4.75"/>
    <x v="1"/>
    <n v="52"/>
    <s v="No"/>
    <d v="2019-01-31T00:00:00"/>
    <x v="70"/>
    <n v="0"/>
    <s v="Inactive"/>
    <s v="No"/>
  </r>
  <r>
    <n v="4383"/>
    <s v="Industrialized in the City (for 1 guest)"/>
    <n v="2346"/>
    <s v="New York"/>
    <n v="1"/>
    <n v="1"/>
    <x v="0"/>
    <n v="10"/>
    <x v="1"/>
    <x v="17"/>
    <x v="0"/>
    <s v="Yes"/>
    <n v="1"/>
    <x v="0"/>
    <n v="39"/>
    <n v="0.03"/>
    <n v="4.67"/>
    <x v="1"/>
    <n v="48"/>
    <s v="No"/>
    <d v="2019-02-17T00:00:00"/>
    <x v="151"/>
    <n v="269"/>
    <s v="Active"/>
    <s v="Yes"/>
  </r>
  <r>
    <n v="4384"/>
    <s v="Private Room With Private En-Suite Bathroom"/>
    <n v="1377"/>
    <s v="New York"/>
    <n v="1"/>
    <n v="1"/>
    <x v="1"/>
    <n v="7"/>
    <x v="1"/>
    <x v="3"/>
    <x v="0"/>
    <s v="Yes"/>
    <n v="2"/>
    <x v="0"/>
    <n v="50"/>
    <n v="0.03"/>
    <n v="5"/>
    <x v="1"/>
    <n v="38"/>
    <s v="No"/>
    <d v="2019-01-20T00:00:00"/>
    <x v="15"/>
    <n v="0"/>
    <s v="Inactive"/>
    <s v="No"/>
  </r>
  <r>
    <n v="4385"/>
    <s v="JFK Airport Great place to stay 6 minutes away"/>
    <n v="3761"/>
    <s v="New York"/>
    <n v="1"/>
    <n v="0.96"/>
    <x v="0"/>
    <n v="23"/>
    <x v="2"/>
    <x v="6"/>
    <x v="0"/>
    <s v="Yes"/>
    <n v="2"/>
    <x v="0"/>
    <n v="49"/>
    <n v="0.03"/>
    <n v="4.9800000000000004"/>
    <x v="1"/>
    <n v="126"/>
    <s v="Yes"/>
    <d v="2018-12-27T00:00:00"/>
    <x v="10"/>
    <n v="359"/>
    <s v="Active"/>
    <s v="No"/>
  </r>
  <r>
    <n v="4386"/>
    <s v="Botanical Bedstuy"/>
    <n v="1891"/>
    <s v="New York"/>
    <n v="1"/>
    <n v="1"/>
    <x v="1"/>
    <n v="7"/>
    <x v="1"/>
    <x v="3"/>
    <x v="1"/>
    <s v="No"/>
    <n v="4"/>
    <x v="1"/>
    <n v="90"/>
    <n v="0.03"/>
    <n v="5"/>
    <x v="1"/>
    <n v="89"/>
    <s v="No"/>
    <d v="2019-01-05T00:00:00"/>
    <x v="285"/>
    <n v="132"/>
    <s v="Active"/>
    <s v="Yes"/>
  </r>
  <r>
    <n v="4387"/>
    <s v="Clean and Cozy Room 1 in Brooklyn"/>
    <n v="3753"/>
    <s v="New York"/>
    <n v="0.94"/>
    <n v="0.91"/>
    <x v="0"/>
    <n v="7"/>
    <x v="1"/>
    <x v="3"/>
    <x v="0"/>
    <s v="Yes"/>
    <n v="2"/>
    <x v="0"/>
    <n v="45"/>
    <n v="0.03"/>
    <n v="4.38"/>
    <x v="0"/>
    <n v="26"/>
    <s v="No"/>
    <d v="2019-03-10T00:00:00"/>
    <x v="4"/>
    <n v="338"/>
    <s v="Active"/>
    <s v="Yes"/>
  </r>
  <r>
    <n v="4388"/>
    <s v="Historic District Brownstone 35 min from Midtown"/>
    <n v="2766"/>
    <s v="New York"/>
    <n v="1"/>
    <n v="0.94"/>
    <x v="1"/>
    <n v="9"/>
    <x v="1"/>
    <x v="16"/>
    <x v="1"/>
    <s v="No"/>
    <n v="2"/>
    <x v="0"/>
    <n v="73"/>
    <n v="0.03"/>
    <n v="5"/>
    <x v="1"/>
    <n v="34"/>
    <s v="No"/>
    <d v="2019-02-03T00:00:00"/>
    <x v="104"/>
    <n v="102"/>
    <s v="Active"/>
    <s v="No"/>
  </r>
  <r>
    <n v="4389"/>
    <s v="Cozy private bedroom close to train and Manhattan"/>
    <n v="3713"/>
    <s v="New York"/>
    <n v="1"/>
    <n v="0.99"/>
    <x v="0"/>
    <n v="4"/>
    <x v="4"/>
    <x v="27"/>
    <x v="0"/>
    <s v="Yes"/>
    <n v="2"/>
    <x v="0"/>
    <n v="39"/>
    <n v="0.03"/>
    <n v="4.95"/>
    <x v="1"/>
    <n v="110"/>
    <s v="Yes"/>
    <d v="2019-02-18T00:00:00"/>
    <x v="282"/>
    <n v="0"/>
    <s v="Inactive"/>
    <s v="Yes"/>
  </r>
  <r>
    <n v="4390"/>
    <s v="East Village Peaceful Perfect One Bedroom"/>
    <n v="731"/>
    <s v="New York"/>
    <n v="1"/>
    <n v="0.94"/>
    <x v="0"/>
    <n v="15"/>
    <x v="0"/>
    <x v="4"/>
    <x v="1"/>
    <s v="No"/>
    <n v="2"/>
    <x v="0"/>
    <n v="210"/>
    <n v="0.04"/>
    <n v="4.5"/>
    <x v="1"/>
    <n v="4"/>
    <s v="No"/>
    <d v="2019-09-11T00:00:00"/>
    <x v="272"/>
    <n v="364"/>
    <s v="Active"/>
    <s v="No"/>
  </r>
  <r>
    <n v="4391"/>
    <s v="Once Upon a Brownstone"/>
    <n v="2966"/>
    <s v="New York"/>
    <n v="1"/>
    <n v="1"/>
    <x v="1"/>
    <n v="7"/>
    <x v="1"/>
    <x v="3"/>
    <x v="1"/>
    <s v="No"/>
    <n v="4"/>
    <x v="1"/>
    <n v="108"/>
    <n v="0.03"/>
    <n v="4.8899999999999997"/>
    <x v="1"/>
    <n v="37"/>
    <s v="No"/>
    <d v="2019-08-04T00:00:00"/>
    <x v="119"/>
    <n v="10"/>
    <s v="Active"/>
    <s v="No"/>
  </r>
  <r>
    <n v="4392"/>
    <s v="Room w/ Private Entrance-Times Square NYC! - 62F"/>
    <n v="3544"/>
    <s v="New York"/>
    <n v="0.9"/>
    <n v="0.99"/>
    <x v="0"/>
    <n v="17"/>
    <x v="0"/>
    <x v="0"/>
    <x v="0"/>
    <s v="Yes"/>
    <n v="2"/>
    <x v="0"/>
    <n v="150"/>
    <n v="0.03"/>
    <n v="3.91"/>
    <x v="0"/>
    <n v="11"/>
    <s v="No"/>
    <d v="2019-03-25T00:00:00"/>
    <x v="23"/>
    <n v="365"/>
    <s v="Active"/>
    <s v="Yes"/>
  </r>
  <r>
    <n v="4393"/>
    <s v="Clean Affordable  Room #4"/>
    <n v="1846"/>
    <s v="New York"/>
    <n v="0.9"/>
    <n v="1"/>
    <x v="0"/>
    <n v="8"/>
    <x v="1"/>
    <x v="11"/>
    <x v="0"/>
    <s v="Yes"/>
    <n v="2"/>
    <x v="0"/>
    <n v="45"/>
    <n v="0.03"/>
    <n v="4.7300000000000004"/>
    <x v="1"/>
    <n v="15"/>
    <s v="No"/>
    <d v="2019-04-06T00:00:00"/>
    <x v="455"/>
    <n v="74"/>
    <s v="Active"/>
    <s v="No"/>
  </r>
  <r>
    <n v="4394"/>
    <s v="Beautiful well located studio close to everything"/>
    <n v="3691"/>
    <s v="Maryland"/>
    <n v="0.97"/>
    <n v="0.99"/>
    <x v="0"/>
    <n v="16"/>
    <x v="0"/>
    <x v="10"/>
    <x v="1"/>
    <s v="No"/>
    <n v="3"/>
    <x v="1"/>
    <n v="100"/>
    <n v="0.03"/>
    <n v="4.33"/>
    <x v="0"/>
    <n v="6"/>
    <s v="No"/>
    <d v="2019-06-14T00:00:00"/>
    <x v="213"/>
    <n v="1"/>
    <s v="Active"/>
    <s v="Yes"/>
  </r>
  <r>
    <n v="4395"/>
    <s v="SPACIOUS COZY CONVENIENT 3BR, 1 and 1 1/2BA APT!!"/>
    <n v="3763"/>
    <s v="New York"/>
    <n v="1"/>
    <n v="0.93"/>
    <x v="1"/>
    <n v="7"/>
    <x v="1"/>
    <x v="3"/>
    <x v="1"/>
    <s v="No"/>
    <n v="6"/>
    <x v="2"/>
    <n v="149"/>
    <n v="0.03"/>
    <n v="4.84"/>
    <x v="1"/>
    <n v="25"/>
    <s v="No"/>
    <d v="2019-04-07T00:00:00"/>
    <x v="160"/>
    <n v="320"/>
    <s v="Active"/>
    <s v="No"/>
  </r>
  <r>
    <n v="4396"/>
    <s v="Charming garden level apt in Brooklyn Townhouse"/>
    <n v="2165"/>
    <s v="New York"/>
    <n v="1"/>
    <n v="1"/>
    <x v="1"/>
    <n v="7"/>
    <x v="1"/>
    <x v="3"/>
    <x v="1"/>
    <s v="No"/>
    <n v="3"/>
    <x v="1"/>
    <n v="138"/>
    <n v="0.03"/>
    <n v="4.8899999999999997"/>
    <x v="1"/>
    <n v="44"/>
    <s v="No"/>
    <d v="2019-03-09T00:00:00"/>
    <x v="75"/>
    <n v="0"/>
    <s v="Inactive"/>
    <s v="No"/>
  </r>
  <r>
    <n v="4397"/>
    <s v="NY HUDSON YARD DOUBLE ROOM-NON SMOKING"/>
    <n v="3716"/>
    <s v="New York"/>
    <n v="0.98"/>
    <n v="0.94"/>
    <x v="0"/>
    <n v="17"/>
    <x v="0"/>
    <x v="0"/>
    <x v="0"/>
    <s v="Yes"/>
    <n v="2"/>
    <x v="0"/>
    <n v="75"/>
    <n v="0.03"/>
    <n v="4.43"/>
    <x v="0"/>
    <n v="14"/>
    <s v="No"/>
    <d v="2019-01-13T00:00:00"/>
    <x v="545"/>
    <n v="358"/>
    <s v="Active"/>
    <s v="No"/>
  </r>
  <r>
    <n v="4398"/>
    <s v="NYC Private Room w a View"/>
    <n v="400"/>
    <s v="New York"/>
    <n v="1"/>
    <n v="0.82"/>
    <x v="0"/>
    <n v="16"/>
    <x v="0"/>
    <x v="10"/>
    <x v="0"/>
    <s v="Yes"/>
    <n v="2"/>
    <x v="0"/>
    <n v="70"/>
    <n v="0.03"/>
    <n v="4.92"/>
    <x v="1"/>
    <n v="12"/>
    <s v="No"/>
    <d v="2019-04-05T00:00:00"/>
    <x v="59"/>
    <n v="344"/>
    <s v="Active"/>
    <s v="Yes"/>
  </r>
  <r>
    <n v="4399"/>
    <s v="Private bedroom with back yard"/>
    <n v="519"/>
    <s v="New York"/>
    <n v="0.7"/>
    <n v="0.86"/>
    <x v="0"/>
    <n v="8"/>
    <x v="1"/>
    <x v="11"/>
    <x v="0"/>
    <s v="Yes"/>
    <n v="2"/>
    <x v="0"/>
    <n v="85"/>
    <n v="0.03"/>
    <n v="5"/>
    <x v="1"/>
    <n v="6"/>
    <s v="No"/>
    <d v="2018-12-31T00:00:00"/>
    <x v="255"/>
    <n v="349"/>
    <s v="Active"/>
    <s v="No"/>
  </r>
  <r>
    <n v="4400"/>
    <s v="Private guest suite on magnificent Brooklyn block"/>
    <n v="2773"/>
    <s v="New York"/>
    <n v="1"/>
    <n v="0.98"/>
    <x v="0"/>
    <n v="9"/>
    <x v="1"/>
    <x v="16"/>
    <x v="1"/>
    <s v="No"/>
    <n v="4"/>
    <x v="1"/>
    <n v="126"/>
    <n v="0.03"/>
    <n v="4.75"/>
    <x v="1"/>
    <n v="28"/>
    <s v="No"/>
    <d v="2019-02-06T00:00:00"/>
    <x v="125"/>
    <n v="110"/>
    <s v="Active"/>
    <s v="No"/>
  </r>
  <r>
    <n v="4401"/>
    <s v="Large, Bright Sunny Room in Bushwick near L train"/>
    <n v="2605"/>
    <s v="New York"/>
    <n v="1"/>
    <n v="1"/>
    <x v="0"/>
    <n v="8"/>
    <x v="1"/>
    <x v="11"/>
    <x v="0"/>
    <s v="Yes"/>
    <n v="2"/>
    <x v="0"/>
    <n v="49"/>
    <n v="0.03"/>
    <n v="4.49"/>
    <x v="0"/>
    <n v="37"/>
    <s v="No"/>
    <d v="2019-01-25T00:00:00"/>
    <x v="15"/>
    <n v="0"/>
    <s v="Inactive"/>
    <s v="Yes"/>
  </r>
  <r>
    <n v="4402"/>
    <s v="Landmarked Manhattan Brownstone"/>
    <n v="982"/>
    <s v="New York"/>
    <n v="1"/>
    <n v="1"/>
    <x v="0"/>
    <n v="16"/>
    <x v="0"/>
    <x v="10"/>
    <x v="1"/>
    <s v="No"/>
    <n v="8"/>
    <x v="2"/>
    <n v="625"/>
    <n v="0.05"/>
    <n v="3.8"/>
    <x v="0"/>
    <n v="5"/>
    <s v="No"/>
    <d v="2019-05-23T00:00:00"/>
    <x v="257"/>
    <n v="30"/>
    <s v="Active"/>
    <s v="No"/>
  </r>
  <r>
    <n v="4403"/>
    <s v="Cozy Brownstone apt close to J/Z, C and L trains"/>
    <n v="23"/>
    <s v="New York"/>
    <n v="0.75"/>
    <n v="0.64"/>
    <x v="1"/>
    <n v="7"/>
    <x v="1"/>
    <x v="3"/>
    <x v="1"/>
    <s v="No"/>
    <n v="2"/>
    <x v="0"/>
    <n v="115"/>
    <n v="0.03"/>
    <n v="5"/>
    <x v="1"/>
    <n v="9"/>
    <s v="No"/>
    <d v="2019-01-20T00:00:00"/>
    <x v="232"/>
    <n v="128"/>
    <s v="Active"/>
    <s v="No"/>
  </r>
  <r>
    <n v="4404"/>
    <s v="Treehouse Brooklyn Loft"/>
    <n v="3759"/>
    <s v="New York"/>
    <n v="0.33"/>
    <n v="0.86"/>
    <x v="0"/>
    <n v="8"/>
    <x v="1"/>
    <x v="11"/>
    <x v="0"/>
    <s v="Yes"/>
    <n v="2"/>
    <x v="0"/>
    <n v="44"/>
    <n v="0.03"/>
    <n v="4.97"/>
    <x v="1"/>
    <n v="60"/>
    <s v="No"/>
    <d v="2019-01-05T00:00:00"/>
    <x v="31"/>
    <n v="0"/>
    <s v="Inactive"/>
    <s v="No"/>
  </r>
  <r>
    <n v="4405"/>
    <s v="Flatbush Hideaway - Quiet and close to subway!"/>
    <n v="2786"/>
    <s v="New Jersey"/>
    <n v="1"/>
    <n v="1"/>
    <x v="1"/>
    <n v="10"/>
    <x v="1"/>
    <x v="17"/>
    <x v="1"/>
    <s v="No"/>
    <n v="4"/>
    <x v="1"/>
    <n v="39"/>
    <n v="0.03"/>
    <n v="4.99"/>
    <x v="1"/>
    <n v="80"/>
    <s v="No"/>
    <d v="2019-01-08T00:00:00"/>
    <x v="156"/>
    <n v="62"/>
    <s v="Active"/>
    <s v="Yes"/>
  </r>
  <r>
    <n v="4406"/>
    <s v="Sugar Hill Retreat"/>
    <n v="3764"/>
    <s v="New York"/>
    <n v="1"/>
    <n v="1"/>
    <x v="0"/>
    <n v="16"/>
    <x v="0"/>
    <x v="10"/>
    <x v="1"/>
    <s v="No"/>
    <n v="5"/>
    <x v="1"/>
    <n v="2129"/>
    <n v="7.0000000000000007E-2"/>
    <n v="4.74"/>
    <x v="1"/>
    <n v="19"/>
    <s v="No"/>
    <d v="2019-02-04T00:00:00"/>
    <x v="249"/>
    <n v="42"/>
    <s v="Active"/>
    <s v="No"/>
  </r>
  <r>
    <n v="4407"/>
    <s v="Perfect for 4!"/>
    <n v="2405"/>
    <s v="New York"/>
    <n v="0.9"/>
    <n v="0.96"/>
    <x v="0"/>
    <n v="14"/>
    <x v="0"/>
    <x v="2"/>
    <x v="1"/>
    <s v="No"/>
    <n v="4"/>
    <x v="1"/>
    <n v="70"/>
    <n v="0.03"/>
    <n v="4.8099999999999996"/>
    <x v="1"/>
    <n v="32"/>
    <s v="No"/>
    <d v="2019-02-21T00:00:00"/>
    <x v="209"/>
    <n v="290"/>
    <s v="Active"/>
    <s v="No"/>
  </r>
  <r>
    <n v="4408"/>
    <s v="Room available in a 2bedrooms apts"/>
    <n v="2568"/>
    <s v="New York"/>
    <n v="0.33"/>
    <n v="0.65"/>
    <x v="0"/>
    <n v="9"/>
    <x v="1"/>
    <x v="16"/>
    <x v="1"/>
    <s v="No"/>
    <n v="1"/>
    <x v="0"/>
    <n v="65"/>
    <n v="0.03"/>
    <n v="5"/>
    <x v="1"/>
    <n v="3"/>
    <s v="No"/>
    <d v="2019-05-07T00:00:00"/>
    <x v="23"/>
    <n v="83"/>
    <s v="Active"/>
    <s v="Yes"/>
  </r>
  <r>
    <n v="4409"/>
    <s v="STYLISH 2 BEDROOM APT RIGHT ON CENTRAL PARK WEST"/>
    <n v="1376"/>
    <s v="New York"/>
    <n v="1"/>
    <n v="0.62"/>
    <x v="0"/>
    <n v="20"/>
    <x v="0"/>
    <x v="1"/>
    <x v="1"/>
    <s v="No"/>
    <n v="4"/>
    <x v="1"/>
    <n v="125"/>
    <n v="0.03"/>
    <n v="4.75"/>
    <x v="1"/>
    <n v="4"/>
    <s v="No"/>
    <d v="2019-03-16T00:00:00"/>
    <x v="167"/>
    <n v="289"/>
    <s v="Active"/>
    <s v="No"/>
  </r>
  <r>
    <n v="4410"/>
    <s v="Mott Haven Dorm-Bed F"/>
    <n v="3482"/>
    <s v="New York"/>
    <n v="0.98"/>
    <n v="0.98"/>
    <x v="0"/>
    <n v="5"/>
    <x v="4"/>
    <x v="26"/>
    <x v="2"/>
    <s v="Yes"/>
    <n v="1"/>
    <x v="0"/>
    <n v="22"/>
    <n v="0.03"/>
    <n v="4.3899999999999997"/>
    <x v="0"/>
    <n v="28"/>
    <s v="No"/>
    <d v="2019-01-06T00:00:00"/>
    <x v="104"/>
    <n v="111"/>
    <s v="Active"/>
    <s v="No"/>
  </r>
  <r>
    <n v="4411"/>
    <s v="JFK SHARED Space 6 min away From JFK"/>
    <n v="3761"/>
    <s v="New York"/>
    <n v="1"/>
    <n v="0.96"/>
    <x v="0"/>
    <n v="23"/>
    <x v="2"/>
    <x v="6"/>
    <x v="2"/>
    <s v="Yes"/>
    <n v="1"/>
    <x v="0"/>
    <n v="46"/>
    <n v="0.03"/>
    <n v="4.96"/>
    <x v="1"/>
    <n v="162"/>
    <s v="Yes"/>
    <d v="2019-01-07T00:00:00"/>
    <x v="95"/>
    <n v="364"/>
    <s v="Active"/>
    <s v="No"/>
  </r>
  <r>
    <n v="4412"/>
    <s v="Heart of Jamaica Queens"/>
    <n v="2909"/>
    <s v="New York"/>
    <n v="1"/>
    <n v="1"/>
    <x v="0"/>
    <n v="23"/>
    <x v="2"/>
    <x v="6"/>
    <x v="1"/>
    <s v="No"/>
    <n v="3"/>
    <x v="1"/>
    <n v="83"/>
    <n v="0.03"/>
    <n v="4.67"/>
    <x v="1"/>
    <n v="24"/>
    <s v="No"/>
    <d v="2019-01-26T00:00:00"/>
    <x v="155"/>
    <n v="30"/>
    <s v="Active"/>
    <s v="Yes"/>
  </r>
  <r>
    <n v="4413"/>
    <s v="NYC Private Bedroom in Spanish Harlem"/>
    <n v="3642"/>
    <s v="New York"/>
    <n v="0"/>
    <n v="0.9"/>
    <x v="0"/>
    <n v="14"/>
    <x v="0"/>
    <x v="2"/>
    <x v="0"/>
    <s v="Yes"/>
    <n v="1"/>
    <x v="0"/>
    <n v="80"/>
    <n v="0.03"/>
    <n v="4.2"/>
    <x v="0"/>
    <n v="10"/>
    <s v="No"/>
    <d v="2019-03-17T00:00:00"/>
    <x v="179"/>
    <n v="179"/>
    <s v="Active"/>
    <s v="Yes"/>
  </r>
  <r>
    <n v="4414"/>
    <s v="NY HIGH LINE DOUBLE ROOM-NON SMOKING"/>
    <n v="3716"/>
    <s v="New York"/>
    <n v="0.98"/>
    <n v="0.94"/>
    <x v="0"/>
    <n v="17"/>
    <x v="0"/>
    <x v="0"/>
    <x v="0"/>
    <s v="Yes"/>
    <n v="2"/>
    <x v="0"/>
    <n v="75"/>
    <n v="0.03"/>
    <n v="4.38"/>
    <x v="0"/>
    <n v="53"/>
    <s v="No"/>
    <d v="2019-01-09T00:00:00"/>
    <x v="95"/>
    <n v="365"/>
    <s v="Active"/>
    <s v="No"/>
  </r>
  <r>
    <n v="4415"/>
    <s v="NON-SMOKING NY BROADWAY DOUBLE DOUBLE ROOM"/>
    <n v="3716"/>
    <s v="New York"/>
    <n v="0.98"/>
    <n v="0.94"/>
    <x v="0"/>
    <n v="17"/>
    <x v="0"/>
    <x v="0"/>
    <x v="0"/>
    <s v="Yes"/>
    <n v="3"/>
    <x v="1"/>
    <n v="100"/>
    <n v="0.03"/>
    <n v="4.41"/>
    <x v="0"/>
    <n v="17"/>
    <s v="No"/>
    <d v="2019-01-21T00:00:00"/>
    <x v="119"/>
    <n v="365"/>
    <s v="Active"/>
    <s v="No"/>
  </r>
  <r>
    <n v="4416"/>
    <s v="Sunny Hamilton Heights Apartment"/>
    <n v="878"/>
    <s v="Maryland"/>
    <n v="0.33"/>
    <n v="0.77"/>
    <x v="0"/>
    <n v="16"/>
    <x v="0"/>
    <x v="10"/>
    <x v="1"/>
    <s v="No"/>
    <n v="6"/>
    <x v="2"/>
    <n v="140"/>
    <n v="0.03"/>
    <n v="4.7"/>
    <x v="1"/>
    <n v="20"/>
    <s v="No"/>
    <d v="2019-03-07T00:00:00"/>
    <x v="101"/>
    <n v="90"/>
    <s v="Active"/>
    <s v="No"/>
  </r>
  <r>
    <n v="4417"/>
    <s v="Comfy and stylish 2BR at West 28th St and Broadway"/>
    <n v="3034"/>
    <s v="New York"/>
    <n v="0.82"/>
    <n v="0.97"/>
    <x v="0"/>
    <n v="13"/>
    <x v="0"/>
    <x v="7"/>
    <x v="1"/>
    <s v="No"/>
    <n v="6"/>
    <x v="2"/>
    <n v="140"/>
    <n v="0.03"/>
    <n v="4.8899999999999997"/>
    <x v="1"/>
    <n v="28"/>
    <s v="No"/>
    <d v="2019-01-13T00:00:00"/>
    <x v="12"/>
    <n v="347"/>
    <s v="Active"/>
    <s v="No"/>
  </r>
  <r>
    <n v="4418"/>
    <s v="Modern 800SqFt 1 bedroom in Central Park South"/>
    <n v="702"/>
    <s v="California"/>
    <n v="0.9"/>
    <n v="0.43"/>
    <x v="1"/>
    <n v="18"/>
    <x v="0"/>
    <x v="20"/>
    <x v="1"/>
    <s v="No"/>
    <n v="3"/>
    <x v="1"/>
    <n v="199"/>
    <n v="0.03"/>
    <n v="5"/>
    <x v="1"/>
    <n v="6"/>
    <s v="No"/>
    <d v="2019-01-18T00:00:00"/>
    <x v="21"/>
    <n v="0"/>
    <s v="Inactive"/>
    <s v="No"/>
  </r>
  <r>
    <n v="4419"/>
    <s v="Lovely Private 2 BR Apt Times Sq Theater District"/>
    <n v="2399"/>
    <s v="New York"/>
    <n v="1"/>
    <n v="0.95"/>
    <x v="0"/>
    <n v="17"/>
    <x v="0"/>
    <x v="0"/>
    <x v="1"/>
    <s v="No"/>
    <n v="4"/>
    <x v="1"/>
    <n v="341.86"/>
    <n v="0.04"/>
    <n v="4.7300000000000004"/>
    <x v="1"/>
    <n v="22"/>
    <s v="No"/>
    <d v="2019-03-04T00:00:00"/>
    <x v="143"/>
    <n v="46"/>
    <s v="Active"/>
    <s v="Yes"/>
  </r>
  <r>
    <n v="4420"/>
    <s v="Jfk 6 min away bed in SHARED space"/>
    <n v="3761"/>
    <s v="New York"/>
    <n v="1"/>
    <n v="0.96"/>
    <x v="0"/>
    <n v="23"/>
    <x v="2"/>
    <x v="6"/>
    <x v="2"/>
    <s v="Yes"/>
    <n v="1"/>
    <x v="0"/>
    <n v="21"/>
    <n v="0.03"/>
    <n v="4.9000000000000004"/>
    <x v="1"/>
    <n v="168"/>
    <s v="Yes"/>
    <d v="2019-01-07T00:00:00"/>
    <x v="215"/>
    <n v="362"/>
    <s v="Active"/>
    <s v="No"/>
  </r>
  <r>
    <n v="4421"/>
    <s v="Bedroom in shared luxury apartment in East Village"/>
    <n v="1528"/>
    <s v="New York"/>
    <n v="1"/>
    <n v="0.7"/>
    <x v="1"/>
    <n v="15"/>
    <x v="0"/>
    <x v="4"/>
    <x v="0"/>
    <s v="Yes"/>
    <n v="2"/>
    <x v="0"/>
    <n v="87"/>
    <n v="0.03"/>
    <n v="5"/>
    <x v="1"/>
    <n v="12"/>
    <s v="No"/>
    <d v="2019-02-17T00:00:00"/>
    <x v="15"/>
    <n v="0"/>
    <s v="Inactive"/>
    <s v="No"/>
  </r>
  <r>
    <n v="4422"/>
    <s v="Great find 2 bedrooms 20minutes from Times Square"/>
    <n v="2068"/>
    <s v="New York"/>
    <n v="1"/>
    <n v="0.97"/>
    <x v="0"/>
    <n v="21"/>
    <x v="2"/>
    <x v="13"/>
    <x v="1"/>
    <s v="No"/>
    <n v="6"/>
    <x v="2"/>
    <n v="165"/>
    <n v="0.03"/>
    <n v="4.87"/>
    <x v="1"/>
    <n v="46"/>
    <s v="No"/>
    <d v="2019-05-06T00:00:00"/>
    <x v="31"/>
    <n v="256"/>
    <s v="Active"/>
    <s v="No"/>
  </r>
  <r>
    <n v="4423"/>
    <s v="Sexy Bushwick Your home when away from your place"/>
    <n v="2054"/>
    <s v="New York"/>
    <n v="1"/>
    <n v="1"/>
    <x v="0"/>
    <n v="8"/>
    <x v="1"/>
    <x v="11"/>
    <x v="0"/>
    <s v="Yes"/>
    <n v="2"/>
    <x v="0"/>
    <n v="62"/>
    <n v="0.03"/>
    <n v="4"/>
    <x v="0"/>
    <n v="3"/>
    <s v="No"/>
    <d v="2019-04-11T00:00:00"/>
    <x v="21"/>
    <n v="90"/>
    <s v="Active"/>
    <s v="No"/>
  </r>
  <r>
    <n v="4424"/>
    <s v="Private bedroom and private bathroom in midtown."/>
    <n v="3767"/>
    <s v="New York"/>
    <n v="1"/>
    <n v="0.98"/>
    <x v="0"/>
    <n v="17"/>
    <x v="0"/>
    <x v="0"/>
    <x v="0"/>
    <s v="Yes"/>
    <n v="1"/>
    <x v="0"/>
    <n v="79"/>
    <n v="0.03"/>
    <n v="4.96"/>
    <x v="1"/>
    <n v="45"/>
    <s v="No"/>
    <d v="2019-02-28T00:00:00"/>
    <x v="106"/>
    <n v="16"/>
    <s v="Active"/>
    <s v="No"/>
  </r>
  <r>
    <n v="4425"/>
    <s v="Private Studio apartment in the WV-Street Level"/>
    <n v="3725"/>
    <s v="New York"/>
    <n v="0.9"/>
    <n v="1"/>
    <x v="0"/>
    <n v="13"/>
    <x v="0"/>
    <x v="7"/>
    <x v="1"/>
    <s v="No"/>
    <n v="2"/>
    <x v="0"/>
    <n v="120"/>
    <n v="0.03"/>
    <n v="5"/>
    <x v="1"/>
    <n v="22"/>
    <s v="No"/>
    <d v="2019-06-09T00:00:00"/>
    <x v="80"/>
    <n v="164"/>
    <s v="Active"/>
    <s v="Yes"/>
  </r>
  <r>
    <n v="4426"/>
    <s v="Big basement apartment, very close to subway!"/>
    <n v="3768"/>
    <s v="New York"/>
    <n v="0.9"/>
    <n v="1"/>
    <x v="0"/>
    <n v="16"/>
    <x v="0"/>
    <x v="10"/>
    <x v="1"/>
    <s v="No"/>
    <n v="6"/>
    <x v="2"/>
    <n v="55"/>
    <n v="0.03"/>
    <n v="4.78"/>
    <x v="1"/>
    <n v="51"/>
    <s v="No"/>
    <d v="2019-01-31T00:00:00"/>
    <x v="118"/>
    <n v="236"/>
    <s v="Active"/>
    <s v="No"/>
  </r>
  <r>
    <n v="4427"/>
    <s v="Artsy Bright Modern Triplex in Williamsburg"/>
    <n v="1855"/>
    <s v="New York"/>
    <n v="1"/>
    <n v="0.97"/>
    <x v="0"/>
    <n v="12"/>
    <x v="1"/>
    <x v="9"/>
    <x v="1"/>
    <s v="No"/>
    <n v="4"/>
    <x v="1"/>
    <n v="289"/>
    <n v="0.04"/>
    <n v="4.82"/>
    <x v="1"/>
    <n v="17"/>
    <s v="No"/>
    <d v="2019-06-12T00:00:00"/>
    <x v="209"/>
    <n v="95"/>
    <s v="Active"/>
    <s v="No"/>
  </r>
  <r>
    <n v="4428"/>
    <s v="Bright Sunny Manhattan Room in Shared apartment"/>
    <n v="2282"/>
    <s v="New York"/>
    <n v="0.8"/>
    <n v="1"/>
    <x v="0"/>
    <n v="16"/>
    <x v="0"/>
    <x v="10"/>
    <x v="0"/>
    <s v="Yes"/>
    <n v="6"/>
    <x v="2"/>
    <n v="75"/>
    <n v="0.03"/>
    <n v="4.55"/>
    <x v="1"/>
    <n v="31"/>
    <s v="No"/>
    <d v="2019-03-18T00:00:00"/>
    <x v="299"/>
    <n v="103"/>
    <s v="Active"/>
    <s v="No"/>
  </r>
  <r>
    <n v="4429"/>
    <s v="Private entrance thoroughly disinfected 2A"/>
    <n v="2264"/>
    <s v="New York"/>
    <n v="0.98"/>
    <n v="0.96"/>
    <x v="1"/>
    <n v="8"/>
    <x v="1"/>
    <x v="11"/>
    <x v="1"/>
    <s v="No"/>
    <n v="2"/>
    <x v="0"/>
    <n v="51"/>
    <n v="0.03"/>
    <n v="4.9800000000000004"/>
    <x v="1"/>
    <n v="105"/>
    <s v="Yes"/>
    <d v="2019-01-13T00:00:00"/>
    <x v="110"/>
    <n v="271"/>
    <s v="Active"/>
    <s v="No"/>
  </r>
  <r>
    <n v="4430"/>
    <s v="Private Room in HUGE Harlem Apartment!"/>
    <n v="2685"/>
    <s v="New York"/>
    <n v="0"/>
    <n v="0.94"/>
    <x v="1"/>
    <n v="16"/>
    <x v="0"/>
    <x v="10"/>
    <x v="0"/>
    <s v="Yes"/>
    <n v="2"/>
    <x v="0"/>
    <n v="99"/>
    <n v="0.03"/>
    <n v="4.9000000000000004"/>
    <x v="1"/>
    <n v="30"/>
    <s v="No"/>
    <d v="2019-01-20T00:00:00"/>
    <x v="21"/>
    <n v="180"/>
    <s v="Active"/>
    <s v="No"/>
  </r>
  <r>
    <n v="4431"/>
    <s v="One bedroom apartment on the Upper East Side!"/>
    <n v="3011"/>
    <s v="New York"/>
    <n v="1"/>
    <n v="0.36"/>
    <x v="0"/>
    <n v="19"/>
    <x v="0"/>
    <x v="12"/>
    <x v="1"/>
    <s v="No"/>
    <n v="2"/>
    <x v="0"/>
    <n v="105"/>
    <n v="0.03"/>
    <n v="5"/>
    <x v="1"/>
    <n v="9"/>
    <s v="No"/>
    <d v="2019-02-08T00:00:00"/>
    <x v="661"/>
    <n v="74"/>
    <s v="Active"/>
    <s v="No"/>
  </r>
  <r>
    <n v="4432"/>
    <s v="Chill Spot with Good Energy. Relaxing Private Room"/>
    <n v="3639"/>
    <s v="New York"/>
    <n v="0.44"/>
    <n v="0.96"/>
    <x v="1"/>
    <n v="7"/>
    <x v="1"/>
    <x v="3"/>
    <x v="0"/>
    <s v="Yes"/>
    <n v="2"/>
    <x v="0"/>
    <n v="70"/>
    <n v="0.03"/>
    <n v="5"/>
    <x v="1"/>
    <n v="13"/>
    <s v="No"/>
    <d v="2019-12-15T00:00:00"/>
    <x v="383"/>
    <n v="175"/>
    <s v="Active"/>
    <s v="Yes"/>
  </r>
  <r>
    <n v="4433"/>
    <s v="Large room in Harlem on 141st(Manhattan NY 10030)"/>
    <n v="235"/>
    <s v="New York"/>
    <n v="0.8"/>
    <n v="1"/>
    <x v="1"/>
    <n v="16"/>
    <x v="0"/>
    <x v="10"/>
    <x v="0"/>
    <s v="Yes"/>
    <n v="2"/>
    <x v="0"/>
    <n v="65"/>
    <n v="0.03"/>
    <n v="4.91"/>
    <x v="1"/>
    <n v="79"/>
    <s v="No"/>
    <d v="2019-03-17T00:00:00"/>
    <x v="59"/>
    <n v="178"/>
    <s v="Active"/>
    <s v="Yes"/>
  </r>
  <r>
    <n v="4434"/>
    <s v="Entire Manhattan 2-Bdrm, Best Locationâ­CLEAN/SAFE"/>
    <n v="3671"/>
    <s v="New York"/>
    <n v="0.97"/>
    <n v="0.94"/>
    <x v="0"/>
    <n v="19"/>
    <x v="0"/>
    <x v="12"/>
    <x v="1"/>
    <s v="No"/>
    <n v="4"/>
    <x v="1"/>
    <n v="75"/>
    <n v="0.03"/>
    <n v="4.91"/>
    <x v="1"/>
    <n v="43"/>
    <s v="No"/>
    <d v="2019-01-21T00:00:00"/>
    <x v="142"/>
    <n v="27"/>
    <s v="Active"/>
    <s v="No"/>
  </r>
  <r>
    <n v="4435"/>
    <s v="Room can fit 3 people in Manhattan close to subway"/>
    <n v="3768"/>
    <s v="New York"/>
    <n v="0.9"/>
    <n v="1"/>
    <x v="0"/>
    <n v="16"/>
    <x v="0"/>
    <x v="10"/>
    <x v="0"/>
    <s v="Yes"/>
    <n v="2"/>
    <x v="0"/>
    <n v="34"/>
    <n v="0.03"/>
    <n v="4.6399999999999997"/>
    <x v="1"/>
    <n v="58"/>
    <s v="No"/>
    <d v="2019-01-18T00:00:00"/>
    <x v="224"/>
    <n v="135"/>
    <s v="Active"/>
    <s v="No"/>
  </r>
  <r>
    <n v="4436"/>
    <s v="MIDTOWN Private STUDIO-5 mins to TIMES SQUARE!"/>
    <n v="1725"/>
    <s v="New York"/>
    <n v="1"/>
    <n v="0.88"/>
    <x v="0"/>
    <n v="19"/>
    <x v="0"/>
    <x v="12"/>
    <x v="1"/>
    <s v="No"/>
    <n v="4"/>
    <x v="1"/>
    <n v="199"/>
    <n v="0.03"/>
    <n v="4.63"/>
    <x v="1"/>
    <n v="16"/>
    <s v="No"/>
    <d v="2019-01-13T00:00:00"/>
    <x v="77"/>
    <n v="89"/>
    <s v="Active"/>
    <s v="Yes"/>
  </r>
  <r>
    <n v="4437"/>
    <s v="Comfortable room close to train 30 min to Times Sq"/>
    <n v="3768"/>
    <s v="New York"/>
    <n v="0.9"/>
    <n v="1"/>
    <x v="0"/>
    <n v="16"/>
    <x v="0"/>
    <x v="10"/>
    <x v="0"/>
    <s v="Yes"/>
    <n v="2"/>
    <x v="0"/>
    <n v="32"/>
    <n v="0.03"/>
    <n v="4.6399999999999997"/>
    <x v="1"/>
    <n v="42"/>
    <s v="No"/>
    <d v="2019-02-05T00:00:00"/>
    <x v="180"/>
    <n v="335"/>
    <s v="Active"/>
    <s v="No"/>
  </r>
  <r>
    <n v="4438"/>
    <s v="Blissful  Boudiors  Your Home Away From Home"/>
    <n v="3457"/>
    <s v="New York"/>
    <n v="1"/>
    <n v="0.83"/>
    <x v="0"/>
    <n v="7"/>
    <x v="1"/>
    <x v="3"/>
    <x v="1"/>
    <s v="No"/>
    <n v="4"/>
    <x v="1"/>
    <n v="90"/>
    <n v="0.03"/>
    <n v="4.8"/>
    <x v="1"/>
    <n v="5"/>
    <s v="No"/>
    <d v="2019-05-12T00:00:00"/>
    <x v="474"/>
    <n v="214"/>
    <s v="Active"/>
    <s v="No"/>
  </r>
  <r>
    <n v="4439"/>
    <s v="Private Bedroom / Bushwick"/>
    <n v="3277"/>
    <s v="New York"/>
    <n v="1"/>
    <n v="0.87"/>
    <x v="1"/>
    <n v="8"/>
    <x v="1"/>
    <x v="11"/>
    <x v="0"/>
    <s v="Yes"/>
    <n v="2"/>
    <x v="0"/>
    <n v="50"/>
    <n v="0.03"/>
    <n v="4.9000000000000004"/>
    <x v="1"/>
    <n v="31"/>
    <s v="No"/>
    <d v="2019-06-24T00:00:00"/>
    <x v="70"/>
    <n v="0"/>
    <s v="Inactive"/>
    <s v="No"/>
  </r>
  <r>
    <n v="4440"/>
    <s v="Great location Private room in Manhattan!"/>
    <n v="3164"/>
    <s v="New York"/>
    <n v="1"/>
    <n v="0.98"/>
    <x v="1"/>
    <n v="14"/>
    <x v="0"/>
    <x v="2"/>
    <x v="0"/>
    <s v="Yes"/>
    <n v="1"/>
    <x v="0"/>
    <n v="39"/>
    <n v="0.03"/>
    <n v="4.8899999999999997"/>
    <x v="1"/>
    <n v="18"/>
    <s v="No"/>
    <d v="2019-02-22T00:00:00"/>
    <x v="31"/>
    <n v="83"/>
    <s v="Active"/>
    <s v="Yes"/>
  </r>
  <r>
    <n v="4441"/>
    <s v="Secure room in  quiet neighborhood near Manhattan"/>
    <n v="3292"/>
    <s v="New York"/>
    <n v="1"/>
    <n v="0.79"/>
    <x v="0"/>
    <n v="26"/>
    <x v="2"/>
    <x v="19"/>
    <x v="0"/>
    <s v="Yes"/>
    <n v="1"/>
    <x v="0"/>
    <n v="41"/>
    <n v="0.03"/>
    <n v="4.67"/>
    <x v="1"/>
    <n v="3"/>
    <s v="No"/>
    <d v="2019-03-12T00:00:00"/>
    <x v="155"/>
    <n v="332"/>
    <s v="Active"/>
    <s v="No"/>
  </r>
  <r>
    <n v="4442"/>
    <s v="Long term Room-Near Columbia University-Lock/key!"/>
    <n v="1725"/>
    <s v="New York"/>
    <n v="1"/>
    <n v="0.88"/>
    <x v="0"/>
    <n v="16"/>
    <x v="0"/>
    <x v="10"/>
    <x v="0"/>
    <s v="Yes"/>
    <n v="2"/>
    <x v="0"/>
    <n v="87"/>
    <n v="0.03"/>
    <n v="4.78"/>
    <x v="1"/>
    <n v="23"/>
    <s v="No"/>
    <d v="2019-02-25T00:00:00"/>
    <x v="8"/>
    <n v="17"/>
    <s v="Active"/>
    <s v="No"/>
  </r>
  <r>
    <n v="4443"/>
    <s v="Prvt Room for 4-Near Columbia Uni. With Breakfast!"/>
    <n v="1725"/>
    <s v="New York"/>
    <n v="1"/>
    <n v="0.88"/>
    <x v="0"/>
    <n v="16"/>
    <x v="0"/>
    <x v="10"/>
    <x v="0"/>
    <s v="Yes"/>
    <n v="4"/>
    <x v="1"/>
    <n v="70"/>
    <n v="0.03"/>
    <n v="4.82"/>
    <x v="1"/>
    <n v="11"/>
    <s v="No"/>
    <d v="2019-03-14T00:00:00"/>
    <x v="178"/>
    <n v="90"/>
    <s v="Active"/>
    <s v="Yes"/>
  </r>
  <r>
    <n v="4444"/>
    <s v="Quintessential Upper West Side - Private 1 Bedroom"/>
    <n v="876"/>
    <s v="New York"/>
    <n v="1"/>
    <n v="0.94"/>
    <x v="1"/>
    <n v="20"/>
    <x v="0"/>
    <x v="1"/>
    <x v="1"/>
    <s v="No"/>
    <n v="2"/>
    <x v="0"/>
    <n v="199"/>
    <n v="0.03"/>
    <n v="5"/>
    <x v="1"/>
    <n v="21"/>
    <s v="No"/>
    <d v="2019-01-27T00:00:00"/>
    <x v="0"/>
    <n v="34"/>
    <s v="Active"/>
    <s v="No"/>
  </r>
  <r>
    <n v="4445"/>
    <s v="PRIVATE ROOM IN ARTSY WILLIAMSBURG LOFT!"/>
    <n v="2604"/>
    <s v="New York"/>
    <n v="1"/>
    <n v="0.98"/>
    <x v="1"/>
    <n v="12"/>
    <x v="1"/>
    <x v="9"/>
    <x v="0"/>
    <s v="Yes"/>
    <n v="2"/>
    <x v="0"/>
    <n v="48"/>
    <n v="0.03"/>
    <n v="5"/>
    <x v="1"/>
    <n v="69"/>
    <s v="No"/>
    <d v="2019-02-06T00:00:00"/>
    <x v="3"/>
    <n v="224"/>
    <s v="Active"/>
    <s v="No"/>
  </r>
  <r>
    <n v="4446"/>
    <s v="Bed Stuy Pad"/>
    <n v="2743"/>
    <s v="New York"/>
    <n v="1"/>
    <n v="1"/>
    <x v="1"/>
    <n v="7"/>
    <x v="1"/>
    <x v="3"/>
    <x v="1"/>
    <s v="No"/>
    <n v="2"/>
    <x v="0"/>
    <n v="98"/>
    <n v="0.03"/>
    <n v="4.91"/>
    <x v="1"/>
    <n v="23"/>
    <s v="No"/>
    <d v="2019-01-21T00:00:00"/>
    <x v="32"/>
    <n v="0"/>
    <s v="Inactive"/>
    <s v="Yes"/>
  </r>
  <r>
    <n v="4447"/>
    <s v="Comfy &amp; Spacious Room in Williamsburg Loft"/>
    <n v="3770"/>
    <s v="New York"/>
    <n v="0.9"/>
    <n v="0.87"/>
    <x v="0"/>
    <n v="12"/>
    <x v="1"/>
    <x v="9"/>
    <x v="0"/>
    <s v="Yes"/>
    <n v="2"/>
    <x v="0"/>
    <n v="150"/>
    <n v="0.03"/>
    <n v="4.67"/>
    <x v="1"/>
    <n v="3"/>
    <s v="No"/>
    <d v="2019-03-16T00:00:00"/>
    <x v="565"/>
    <n v="365"/>
    <s v="Active"/>
    <s v="No"/>
  </r>
  <r>
    <n v="4448"/>
    <s v="Spacious, Stylish &amp; Sunny Mid-Century Home"/>
    <n v="193"/>
    <s v="New York"/>
    <n v="0"/>
    <n v="0.25"/>
    <x v="1"/>
    <n v="7"/>
    <x v="1"/>
    <x v="3"/>
    <x v="1"/>
    <s v="No"/>
    <n v="2"/>
    <x v="0"/>
    <n v="125"/>
    <n v="0.03"/>
    <n v="5"/>
    <x v="1"/>
    <n v="15"/>
    <s v="No"/>
    <d v="2019-02-18T00:00:00"/>
    <x v="427"/>
    <n v="121"/>
    <s v="Active"/>
    <s v="No"/>
  </r>
  <r>
    <n v="4449"/>
    <s v="Williamsburg Hidden Gem"/>
    <n v="1012"/>
    <s v="New York"/>
    <n v="1"/>
    <n v="1"/>
    <x v="1"/>
    <n v="12"/>
    <x v="1"/>
    <x v="9"/>
    <x v="1"/>
    <s v="No"/>
    <n v="2"/>
    <x v="0"/>
    <n v="99"/>
    <n v="0.03"/>
    <n v="4.82"/>
    <x v="1"/>
    <n v="95"/>
    <s v="No"/>
    <d v="2019-01-29T00:00:00"/>
    <x v="59"/>
    <n v="12"/>
    <s v="Active"/>
    <s v="Yes"/>
  </r>
  <r>
    <n v="4450"/>
    <s v="A home away from home."/>
    <n v="2915"/>
    <s v="New York"/>
    <n v="0.98"/>
    <n v="0.96"/>
    <x v="0"/>
    <n v="7"/>
    <x v="1"/>
    <x v="3"/>
    <x v="1"/>
    <s v="No"/>
    <n v="4"/>
    <x v="1"/>
    <n v="90"/>
    <n v="0.03"/>
    <n v="4.57"/>
    <x v="1"/>
    <n v="53"/>
    <s v="No"/>
    <d v="2019-08-18T00:00:00"/>
    <x v="89"/>
    <n v="173"/>
    <s v="Active"/>
    <s v="Yes"/>
  </r>
  <r>
    <n v="4451"/>
    <s v="Immaculate &amp; Spacious Duplex in Brownstone"/>
    <n v="726"/>
    <s v="New York"/>
    <n v="1"/>
    <n v="0.98"/>
    <x v="1"/>
    <n v="7"/>
    <x v="1"/>
    <x v="3"/>
    <x v="1"/>
    <s v="No"/>
    <n v="6"/>
    <x v="2"/>
    <n v="149"/>
    <n v="0.03"/>
    <n v="5"/>
    <x v="1"/>
    <n v="59"/>
    <s v="No"/>
    <d v="2019-02-10T00:00:00"/>
    <x v="110"/>
    <n v="159"/>
    <s v="Active"/>
    <s v="No"/>
  </r>
  <r>
    <n v="4452"/>
    <s v="Private Cozy&amp;Quiet Bedroom 1min from central park"/>
    <n v="2510"/>
    <s v="Île-de-France"/>
    <n v="0"/>
    <n v="0.35"/>
    <x v="0"/>
    <n v="20"/>
    <x v="0"/>
    <x v="1"/>
    <x v="0"/>
    <s v="Yes"/>
    <n v="2"/>
    <x v="0"/>
    <n v="110"/>
    <n v="0.03"/>
    <n v="4.8899999999999997"/>
    <x v="1"/>
    <n v="9"/>
    <s v="No"/>
    <d v="2019-05-27T00:00:00"/>
    <x v="77"/>
    <n v="15"/>
    <s v="Active"/>
    <s v="No"/>
  </r>
  <r>
    <n v="4453"/>
    <s v="XL Private Bedroom in the Heart of Brooklyn"/>
    <n v="2989"/>
    <s v="New York"/>
    <n v="1"/>
    <n v="0.67"/>
    <x v="1"/>
    <n v="10"/>
    <x v="1"/>
    <x v="17"/>
    <x v="1"/>
    <s v="No"/>
    <n v="2"/>
    <x v="0"/>
    <n v="115"/>
    <n v="0.03"/>
    <n v="4.88"/>
    <x v="1"/>
    <n v="26"/>
    <s v="No"/>
    <d v="2019-01-20T00:00:00"/>
    <x v="725"/>
    <n v="365"/>
    <s v="Active"/>
    <s v="Yes"/>
  </r>
  <r>
    <n v="4454"/>
    <s v="Great deal! Comfy, brand new, close to subway:)"/>
    <n v="3768"/>
    <s v="New York"/>
    <n v="0.9"/>
    <n v="1"/>
    <x v="0"/>
    <n v="16"/>
    <x v="0"/>
    <x v="10"/>
    <x v="0"/>
    <s v="Yes"/>
    <n v="2"/>
    <x v="0"/>
    <n v="35"/>
    <n v="0.03"/>
    <n v="4.41"/>
    <x v="0"/>
    <n v="44"/>
    <s v="No"/>
    <d v="2019-02-01T00:00:00"/>
    <x v="283"/>
    <n v="216"/>
    <s v="Active"/>
    <s v="No"/>
  </r>
  <r>
    <n v="4455"/>
    <s v="Private BedStuy Wabi-sabi Apart. w/ own backyard."/>
    <n v="3385"/>
    <s v="New York"/>
    <n v="1"/>
    <n v="0.94"/>
    <x v="1"/>
    <n v="7"/>
    <x v="1"/>
    <x v="3"/>
    <x v="1"/>
    <s v="No"/>
    <n v="6"/>
    <x v="2"/>
    <n v="150"/>
    <n v="0.03"/>
    <n v="5"/>
    <x v="1"/>
    <n v="31"/>
    <s v="No"/>
    <d v="2019-01-27T00:00:00"/>
    <x v="31"/>
    <n v="362"/>
    <s v="Active"/>
    <s v="No"/>
  </r>
  <r>
    <n v="4456"/>
    <s v="Comfy bedroom with KING sized bed! Nearby subway."/>
    <n v="3385"/>
    <s v="New York"/>
    <n v="1"/>
    <n v="0.94"/>
    <x v="1"/>
    <n v="7"/>
    <x v="1"/>
    <x v="3"/>
    <x v="0"/>
    <s v="Yes"/>
    <n v="2"/>
    <x v="0"/>
    <n v="80"/>
    <n v="0.03"/>
    <n v="4.8600000000000003"/>
    <x v="1"/>
    <n v="7"/>
    <s v="No"/>
    <d v="2019-01-23T00:00:00"/>
    <x v="21"/>
    <n v="177"/>
    <s v="Active"/>
    <s v="No"/>
  </r>
  <r>
    <n v="4457"/>
    <s v="NEW  Luxury 1 Bedroom on UES  Perfect Location!!!"/>
    <n v="3773"/>
    <s v="New York"/>
    <n v="1"/>
    <n v="1"/>
    <x v="0"/>
    <n v="19"/>
    <x v="0"/>
    <x v="12"/>
    <x v="1"/>
    <s v="No"/>
    <n v="4"/>
    <x v="1"/>
    <n v="125"/>
    <n v="0.03"/>
    <n v="4.58"/>
    <x v="1"/>
    <n v="48"/>
    <s v="No"/>
    <d v="2019-03-02T00:00:00"/>
    <x v="253"/>
    <n v="278"/>
    <s v="Active"/>
    <s v="Yes"/>
  </r>
  <r>
    <n v="4458"/>
    <s v="â¤ï¸Private-Keyed Room #3â¤ï¸Desk, closet, &amp; King Bed!"/>
    <n v="3774"/>
    <s v="New York"/>
    <n v="1"/>
    <n v="1"/>
    <x v="0"/>
    <n v="13"/>
    <x v="0"/>
    <x v="7"/>
    <x v="0"/>
    <s v="Yes"/>
    <n v="1"/>
    <x v="0"/>
    <n v="119"/>
    <n v="0.03"/>
    <n v="4.8600000000000003"/>
    <x v="1"/>
    <n v="14"/>
    <s v="No"/>
    <d v="2019-01-19T00:00:00"/>
    <x v="24"/>
    <n v="0"/>
    <s v="Inactive"/>
    <s v="Yes"/>
  </r>
  <r>
    <n v="4459"/>
    <s v="Gorgeous Luxury Park Facing Williamsburg Condo"/>
    <n v="3775"/>
    <s v="New York"/>
    <n v="1"/>
    <n v="0.97"/>
    <x v="1"/>
    <n v="12"/>
    <x v="1"/>
    <x v="9"/>
    <x v="1"/>
    <s v="No"/>
    <n v="4"/>
    <x v="1"/>
    <n v="225"/>
    <n v="0.04"/>
    <n v="5"/>
    <x v="1"/>
    <n v="51"/>
    <s v="No"/>
    <d v="2019-01-28T00:00:00"/>
    <x v="29"/>
    <n v="103"/>
    <s v="Active"/>
    <s v="No"/>
  </r>
  <r>
    <n v="4460"/>
    <s v="Amazing and Lofty 2BD space in Williamsburg"/>
    <n v="3770"/>
    <s v="New York"/>
    <n v="0.9"/>
    <n v="0.87"/>
    <x v="0"/>
    <n v="12"/>
    <x v="1"/>
    <x v="9"/>
    <x v="1"/>
    <s v="No"/>
    <n v="8"/>
    <x v="2"/>
    <n v="162"/>
    <n v="0.03"/>
    <n v="4.8099999999999996"/>
    <x v="1"/>
    <n v="84"/>
    <s v="No"/>
    <d v="2019-03-24T00:00:00"/>
    <x v="668"/>
    <n v="363"/>
    <s v="Active"/>
    <s v="No"/>
  </r>
  <r>
    <n v="4461"/>
    <s v="Contemporary Duplex with Grand Master Suite"/>
    <n v="2572"/>
    <s v="New York"/>
    <n v="0.9"/>
    <n v="0.98"/>
    <x v="0"/>
    <n v="9"/>
    <x v="1"/>
    <x v="16"/>
    <x v="1"/>
    <s v="No"/>
    <n v="6"/>
    <x v="2"/>
    <n v="206"/>
    <n v="0.04"/>
    <n v="4.8"/>
    <x v="1"/>
    <n v="25"/>
    <s v="No"/>
    <d v="2019-06-12T00:00:00"/>
    <x v="586"/>
    <n v="311"/>
    <s v="Active"/>
    <s v="No"/>
  </r>
  <r>
    <n v="4462"/>
    <s v="Duplex LIC Home"/>
    <n v="3776"/>
    <s v="New York"/>
    <n v="0.25"/>
    <n v="0.84"/>
    <x v="1"/>
    <n v="24"/>
    <x v="2"/>
    <x v="5"/>
    <x v="1"/>
    <s v="No"/>
    <n v="8"/>
    <x v="2"/>
    <n v="699"/>
    <n v="0.05"/>
    <n v="4.92"/>
    <x v="1"/>
    <n v="12"/>
    <s v="No"/>
    <d v="2019-09-02T00:00:00"/>
    <x v="405"/>
    <n v="180"/>
    <s v="Active"/>
    <s v="No"/>
  </r>
  <r>
    <n v="4463"/>
    <s v="WILLIAMSBURG ROOM"/>
    <n v="3182"/>
    <s v="New York"/>
    <n v="1"/>
    <n v="0.91"/>
    <x v="0"/>
    <n v="12"/>
    <x v="1"/>
    <x v="9"/>
    <x v="0"/>
    <s v="Yes"/>
    <n v="2"/>
    <x v="0"/>
    <n v="95"/>
    <n v="0.03"/>
    <n v="4.8"/>
    <x v="1"/>
    <n v="5"/>
    <s v="No"/>
    <d v="2019-11-24T00:00:00"/>
    <x v="22"/>
    <n v="90"/>
    <s v="Active"/>
    <s v="Yes"/>
  </r>
  <r>
    <n v="4464"/>
    <s v="Private room/bath Students OK/ long term OK"/>
    <n v="750"/>
    <s v="New York"/>
    <n v="1"/>
    <n v="1"/>
    <x v="1"/>
    <n v="16"/>
    <x v="0"/>
    <x v="10"/>
    <x v="0"/>
    <s v="Yes"/>
    <n v="2"/>
    <x v="0"/>
    <n v="130"/>
    <n v="0.03"/>
    <n v="4.92"/>
    <x v="1"/>
    <n v="12"/>
    <s v="No"/>
    <d v="2019-03-17T00:00:00"/>
    <x v="286"/>
    <n v="179"/>
    <s v="Active"/>
    <s v="No"/>
  </r>
  <r>
    <n v="4465"/>
    <s v="Morningside Park, near Columbia U., private room"/>
    <n v="3676"/>
    <s v="New York"/>
    <n v="1"/>
    <n v="0.96"/>
    <x v="1"/>
    <n v="16"/>
    <x v="0"/>
    <x v="10"/>
    <x v="0"/>
    <s v="Yes"/>
    <n v="2"/>
    <x v="0"/>
    <n v="75"/>
    <n v="0.03"/>
    <n v="5"/>
    <x v="1"/>
    <n v="41"/>
    <s v="No"/>
    <d v="2019-02-10T00:00:00"/>
    <x v="130"/>
    <n v="90"/>
    <s v="Active"/>
    <s v="No"/>
  </r>
  <r>
    <n v="4466"/>
    <s v="Private exquisite apartment with modern amenities"/>
    <n v="3778"/>
    <s v="New York"/>
    <n v="1"/>
    <n v="0.9"/>
    <x v="1"/>
    <n v="4"/>
    <x v="4"/>
    <x v="27"/>
    <x v="1"/>
    <s v="No"/>
    <n v="6"/>
    <x v="2"/>
    <n v="135"/>
    <n v="0.03"/>
    <n v="5"/>
    <x v="1"/>
    <n v="40"/>
    <s v="No"/>
    <d v="2019-01-23T00:00:00"/>
    <x v="25"/>
    <n v="270"/>
    <s v="Active"/>
    <s v="No"/>
  </r>
  <r>
    <n v="4467"/>
    <s v="A Harlem Gem &amp; Your Home Away From Home"/>
    <n v="2975"/>
    <s v="New York"/>
    <n v="0"/>
    <n v="1"/>
    <x v="0"/>
    <n v="16"/>
    <x v="0"/>
    <x v="10"/>
    <x v="0"/>
    <s v="Yes"/>
    <n v="2"/>
    <x v="0"/>
    <n v="79"/>
    <n v="0.03"/>
    <n v="5"/>
    <x v="1"/>
    <n v="5"/>
    <s v="No"/>
    <d v="2019-12-16T00:00:00"/>
    <x v="249"/>
    <n v="90"/>
    <s v="Active"/>
    <s v="Yes"/>
  </r>
  <r>
    <n v="4468"/>
    <s v="Cozy and Spacious 2 bedroom Apartment"/>
    <n v="3779"/>
    <s v="New York"/>
    <n v="1"/>
    <n v="1"/>
    <x v="0"/>
    <n v="7"/>
    <x v="1"/>
    <x v="3"/>
    <x v="1"/>
    <s v="No"/>
    <n v="4"/>
    <x v="1"/>
    <n v="98"/>
    <n v="0.03"/>
    <n v="4.54"/>
    <x v="1"/>
    <n v="24"/>
    <s v="No"/>
    <d v="2019-04-11T00:00:00"/>
    <x v="517"/>
    <n v="177"/>
    <s v="Active"/>
    <s v="No"/>
  </r>
  <r>
    <n v="4469"/>
    <s v="Private house with backyard overlooking park"/>
    <n v="2392"/>
    <s v="New York"/>
    <n v="1"/>
    <n v="1"/>
    <x v="1"/>
    <n v="22"/>
    <x v="2"/>
    <x v="25"/>
    <x v="1"/>
    <s v="No"/>
    <n v="6"/>
    <x v="2"/>
    <n v="95.71"/>
    <n v="0.03"/>
    <n v="4.93"/>
    <x v="1"/>
    <n v="42"/>
    <s v="No"/>
    <d v="2019-06-30T00:00:00"/>
    <x v="129"/>
    <n v="116"/>
    <s v="Active"/>
    <s v="Yes"/>
  </r>
  <r>
    <n v="4470"/>
    <s v="!Hamilton Studio. 2Qn beds. priv bath. kitchnett"/>
    <n v="3780"/>
    <s v="New York"/>
    <n v="1"/>
    <n v="0.97"/>
    <x v="1"/>
    <n v="16"/>
    <x v="0"/>
    <x v="10"/>
    <x v="1"/>
    <s v="No"/>
    <n v="4"/>
    <x v="1"/>
    <n v="158"/>
    <n v="0.03"/>
    <n v="4.9000000000000004"/>
    <x v="1"/>
    <n v="41"/>
    <s v="No"/>
    <d v="2019-01-26T00:00:00"/>
    <x v="536"/>
    <n v="347"/>
    <s v="Active"/>
    <s v="No"/>
  </r>
  <r>
    <n v="4471"/>
    <s v="Female Only Clean Safe Apt NYC"/>
    <n v="268"/>
    <s v="New York"/>
    <n v="1"/>
    <n v="0.76"/>
    <x v="0"/>
    <n v="20"/>
    <x v="0"/>
    <x v="1"/>
    <x v="2"/>
    <s v="Yes"/>
    <n v="1"/>
    <x v="0"/>
    <n v="69"/>
    <n v="0.03"/>
    <n v="5"/>
    <x v="1"/>
    <n v="4"/>
    <s v="No"/>
    <d v="2019-10-08T00:00:00"/>
    <x v="102"/>
    <n v="0"/>
    <s v="Inactive"/>
    <s v="No"/>
  </r>
  <r>
    <n v="4472"/>
    <s v="!Hamiltons Loft. 3Qn beds. priv bath. full kitchen"/>
    <n v="3780"/>
    <s v="New York"/>
    <n v="1"/>
    <n v="0.97"/>
    <x v="1"/>
    <n v="16"/>
    <x v="0"/>
    <x v="10"/>
    <x v="1"/>
    <s v="No"/>
    <n v="6"/>
    <x v="2"/>
    <n v="148"/>
    <n v="0.03"/>
    <n v="4.74"/>
    <x v="1"/>
    <n v="35"/>
    <s v="No"/>
    <d v="2019-01-25T00:00:00"/>
    <x v="70"/>
    <n v="358"/>
    <s v="Active"/>
    <s v="No"/>
  </r>
  <r>
    <n v="4473"/>
    <s v="&gt;20%OFF&lt; HISTORIC SPACIOUS | 2 BDR | SLEEPS 4"/>
    <n v="1182"/>
    <s v="New York"/>
    <n v="1"/>
    <n v="0.94"/>
    <x v="1"/>
    <n v="7"/>
    <x v="1"/>
    <x v="3"/>
    <x v="1"/>
    <s v="No"/>
    <n v="4"/>
    <x v="1"/>
    <n v="162"/>
    <n v="0.03"/>
    <n v="4.84"/>
    <x v="1"/>
    <n v="69"/>
    <s v="No"/>
    <d v="2019-04-03T00:00:00"/>
    <x v="129"/>
    <n v="264"/>
    <s v="Active"/>
    <s v="Yes"/>
  </r>
  <r>
    <n v="4474"/>
    <s v="â¤ï¸Private-Keyed Room #2 â¤ï¸Desk, closet, Queen Bed!"/>
    <n v="3774"/>
    <s v="New York"/>
    <n v="1"/>
    <n v="1"/>
    <x v="0"/>
    <n v="13"/>
    <x v="0"/>
    <x v="7"/>
    <x v="0"/>
    <s v="Yes"/>
    <n v="1"/>
    <x v="0"/>
    <n v="119"/>
    <n v="0.03"/>
    <n v="4.43"/>
    <x v="0"/>
    <n v="7"/>
    <s v="No"/>
    <d v="2019-02-08T00:00:00"/>
    <x v="519"/>
    <n v="0"/>
    <s v="Inactive"/>
    <s v="Yes"/>
  </r>
  <r>
    <n v="4475"/>
    <s v="20min to Manhattan &amp; Safe Neighborhood&amp;PrivateRoom"/>
    <n v="3781"/>
    <s v="New York"/>
    <n v="0.79"/>
    <n v="0.98"/>
    <x v="0"/>
    <n v="26"/>
    <x v="2"/>
    <x v="19"/>
    <x v="0"/>
    <s v="Yes"/>
    <n v="2"/>
    <x v="0"/>
    <n v="29"/>
    <n v="0.03"/>
    <n v="4.2"/>
    <x v="0"/>
    <n v="5"/>
    <s v="No"/>
    <d v="2019-07-01T00:00:00"/>
    <x v="118"/>
    <n v="35"/>
    <s v="Active"/>
    <s v="No"/>
  </r>
  <r>
    <n v="4476"/>
    <s v="2 Bedroom modern apartment, metro nearby a GEM! 2B"/>
    <n v="2264"/>
    <s v="New York"/>
    <n v="0.98"/>
    <n v="0.96"/>
    <x v="1"/>
    <n v="8"/>
    <x v="1"/>
    <x v="11"/>
    <x v="1"/>
    <s v="No"/>
    <n v="5"/>
    <x v="1"/>
    <n v="86"/>
    <n v="0.03"/>
    <n v="4.9800000000000004"/>
    <x v="1"/>
    <n v="58"/>
    <s v="No"/>
    <d v="2019-03-12T00:00:00"/>
    <x v="198"/>
    <n v="220"/>
    <s v="Active"/>
    <s v="No"/>
  </r>
  <r>
    <n v="4477"/>
    <s v="!HamiltonSuite. 5Qn beds. 2 bthrms. full kitchen"/>
    <n v="3780"/>
    <s v="New York"/>
    <n v="1"/>
    <n v="0.97"/>
    <x v="1"/>
    <n v="16"/>
    <x v="0"/>
    <x v="10"/>
    <x v="1"/>
    <s v="No"/>
    <n v="10"/>
    <x v="2"/>
    <n v="198"/>
    <n v="0.03"/>
    <n v="4.8600000000000003"/>
    <x v="1"/>
    <n v="7"/>
    <s v="No"/>
    <d v="2019-07-29T00:00:00"/>
    <x v="510"/>
    <n v="347"/>
    <s v="Active"/>
    <s v="No"/>
  </r>
  <r>
    <n v="4478"/>
    <s v="Big Cozy room in Greenpoint, 5 mins from G train."/>
    <n v="3645"/>
    <s v="New York"/>
    <n v="0"/>
    <n v="1"/>
    <x v="0"/>
    <n v="11"/>
    <x v="1"/>
    <x v="8"/>
    <x v="0"/>
    <s v="Yes"/>
    <n v="2"/>
    <x v="0"/>
    <n v="95"/>
    <n v="0.03"/>
    <n v="4.8899999999999997"/>
    <x v="1"/>
    <n v="19"/>
    <s v="No"/>
    <d v="2019-04-07T00:00:00"/>
    <x v="23"/>
    <n v="74"/>
    <s v="Active"/>
    <s v="Yes"/>
  </r>
  <r>
    <n v="4479"/>
    <s v="Bright High Ceiling Bedroom in East Williamsburg"/>
    <n v="697"/>
    <s v="New York"/>
    <n v="0.83"/>
    <n v="0.8"/>
    <x v="1"/>
    <n v="12"/>
    <x v="1"/>
    <x v="9"/>
    <x v="0"/>
    <s v="Yes"/>
    <n v="2"/>
    <x v="0"/>
    <n v="80"/>
    <n v="0.03"/>
    <n v="5"/>
    <x v="1"/>
    <n v="16"/>
    <s v="No"/>
    <d v="2019-02-18T00:00:00"/>
    <x v="519"/>
    <n v="267"/>
    <s v="Active"/>
    <s v="No"/>
  </r>
  <r>
    <n v="4480"/>
    <s v="Architects' Passive House Brownstone Unit"/>
    <n v="1886"/>
    <s v="New York"/>
    <n v="1"/>
    <n v="0.96"/>
    <x v="1"/>
    <n v="7"/>
    <x v="1"/>
    <x v="3"/>
    <x v="1"/>
    <s v="No"/>
    <n v="4"/>
    <x v="1"/>
    <n v="165"/>
    <n v="0.03"/>
    <n v="5"/>
    <x v="1"/>
    <n v="33"/>
    <s v="No"/>
    <d v="2019-03-10T00:00:00"/>
    <x v="89"/>
    <n v="352"/>
    <s v="Active"/>
    <s v="No"/>
  </r>
  <r>
    <n v="4481"/>
    <s v="LUMINOUS, COZY BR w/ personal BA + entrance in BK"/>
    <n v="2169"/>
    <s v="New York"/>
    <n v="1"/>
    <n v="1"/>
    <x v="0"/>
    <n v="12"/>
    <x v="1"/>
    <x v="9"/>
    <x v="0"/>
    <s v="Yes"/>
    <n v="2"/>
    <x v="0"/>
    <n v="78"/>
    <n v="0.03"/>
    <n v="4.8099999999999996"/>
    <x v="1"/>
    <n v="37"/>
    <s v="No"/>
    <d v="2019-02-13T00:00:00"/>
    <x v="60"/>
    <n v="90"/>
    <s v="Active"/>
    <s v="No"/>
  </r>
  <r>
    <n v="4482"/>
    <s v="Luxury Duplex with large loft space and Terrace"/>
    <n v="534"/>
    <s v="New York"/>
    <n v="1"/>
    <n v="1"/>
    <x v="1"/>
    <n v="11"/>
    <x v="1"/>
    <x v="8"/>
    <x v="1"/>
    <s v="No"/>
    <n v="5"/>
    <x v="1"/>
    <n v="400"/>
    <n v="0.04"/>
    <n v="4.9000000000000004"/>
    <x v="1"/>
    <n v="10"/>
    <s v="No"/>
    <d v="2019-02-18T00:00:00"/>
    <x v="23"/>
    <n v="42"/>
    <s v="Active"/>
    <s v="No"/>
  </r>
  <r>
    <n v="4483"/>
    <s v="An Unbeatable Cozy 3 Bedroom Apartment."/>
    <n v="2675"/>
    <s v="New York"/>
    <n v="1"/>
    <n v="0.94"/>
    <x v="1"/>
    <n v="6"/>
    <x v="4"/>
    <x v="29"/>
    <x v="1"/>
    <s v="No"/>
    <n v="6"/>
    <x v="2"/>
    <n v="200"/>
    <n v="0.04"/>
    <n v="5"/>
    <x v="1"/>
    <n v="31"/>
    <s v="No"/>
    <d v="2019-02-18T00:00:00"/>
    <x v="285"/>
    <n v="363"/>
    <s v="Active"/>
    <s v="Yes"/>
  </r>
  <r>
    <n v="4484"/>
    <s v="Hidden Gem Room at Hamilton Heights!"/>
    <n v="1853"/>
    <s v="New York"/>
    <n v="1"/>
    <n v="0.89"/>
    <x v="1"/>
    <n v="16"/>
    <x v="0"/>
    <x v="10"/>
    <x v="0"/>
    <s v="Yes"/>
    <n v="1"/>
    <x v="0"/>
    <n v="32"/>
    <n v="0.03"/>
    <n v="4.9000000000000004"/>
    <x v="1"/>
    <n v="21"/>
    <s v="No"/>
    <d v="2019-04-03T00:00:00"/>
    <x v="104"/>
    <n v="227"/>
    <s v="Active"/>
    <s v="No"/>
  </r>
  <r>
    <n v="4485"/>
    <s v="Garden Oasis in Brooklyn Brownstone 2mins to Train"/>
    <n v="3782"/>
    <s v="New York"/>
    <n v="1"/>
    <n v="0.94"/>
    <x v="1"/>
    <n v="7"/>
    <x v="1"/>
    <x v="3"/>
    <x v="1"/>
    <s v="No"/>
    <n v="5"/>
    <x v="1"/>
    <n v="156"/>
    <n v="0.03"/>
    <n v="4.88"/>
    <x v="1"/>
    <n v="49"/>
    <s v="No"/>
    <d v="2019-02-20T00:00:00"/>
    <x v="32"/>
    <n v="227"/>
    <s v="Active"/>
    <s v="No"/>
  </r>
  <r>
    <n v="4486"/>
    <s v="The Ideal Vacation Home in Brooklyn:"/>
    <n v="2888"/>
    <s v="New York"/>
    <n v="1"/>
    <n v="0.99"/>
    <x v="1"/>
    <n v="8"/>
    <x v="1"/>
    <x v="11"/>
    <x v="1"/>
    <s v="No"/>
    <n v="7"/>
    <x v="2"/>
    <n v="195"/>
    <n v="0.03"/>
    <n v="4.91"/>
    <x v="1"/>
    <n v="44"/>
    <s v="No"/>
    <d v="2019-03-06T00:00:00"/>
    <x v="508"/>
    <n v="343"/>
    <s v="Active"/>
    <s v="Yes"/>
  </r>
  <r>
    <n v="4487"/>
    <s v="Brightly Artsy 1 Bedroom next to Pratt Institute"/>
    <n v="279"/>
    <s v="New York"/>
    <n v="1"/>
    <n v="1"/>
    <x v="1"/>
    <n v="7"/>
    <x v="1"/>
    <x v="3"/>
    <x v="1"/>
    <s v="No"/>
    <n v="2"/>
    <x v="0"/>
    <n v="176"/>
    <n v="0.03"/>
    <n v="4.9000000000000004"/>
    <x v="1"/>
    <n v="39"/>
    <s v="No"/>
    <d v="2019-03-13T00:00:00"/>
    <x v="668"/>
    <n v="69"/>
    <s v="Active"/>
    <s v="No"/>
  </r>
  <r>
    <n v="4488"/>
    <s v="Cozy Garden Apt in Williamsburg NYC Townhouse"/>
    <n v="3563"/>
    <s v="New York"/>
    <n v="1"/>
    <n v="0.97"/>
    <x v="1"/>
    <n v="12"/>
    <x v="1"/>
    <x v="9"/>
    <x v="1"/>
    <s v="No"/>
    <n v="4"/>
    <x v="1"/>
    <n v="175"/>
    <n v="0.03"/>
    <n v="4.9000000000000004"/>
    <x v="1"/>
    <n v="21"/>
    <s v="No"/>
    <d v="2019-04-07T00:00:00"/>
    <x v="24"/>
    <n v="180"/>
    <s v="Active"/>
    <s v="No"/>
  </r>
  <r>
    <n v="4489"/>
    <s v="Artsy Brooklyn Apartment -25 Minutes to Manhattan"/>
    <n v="2348"/>
    <s v="New York"/>
    <n v="1"/>
    <n v="0.89"/>
    <x v="1"/>
    <n v="7"/>
    <x v="1"/>
    <x v="3"/>
    <x v="1"/>
    <s v="No"/>
    <n v="3"/>
    <x v="1"/>
    <n v="65"/>
    <n v="0.03"/>
    <n v="4.91"/>
    <x v="1"/>
    <n v="54"/>
    <s v="No"/>
    <d v="2019-05-13T00:00:00"/>
    <x v="151"/>
    <n v="248"/>
    <s v="Active"/>
    <s v="No"/>
  </r>
  <r>
    <n v="4490"/>
    <s v="Harlem 3 Bedroom, 1.5 Bathroom Condo - Bright!"/>
    <n v="3746"/>
    <s v="New York"/>
    <n v="0.9"/>
    <n v="1"/>
    <x v="0"/>
    <n v="14"/>
    <x v="0"/>
    <x v="2"/>
    <x v="1"/>
    <s v="No"/>
    <n v="7"/>
    <x v="2"/>
    <n v="203.29"/>
    <n v="0.04"/>
    <n v="4.82"/>
    <x v="1"/>
    <n v="34"/>
    <s v="No"/>
    <d v="2019-02-24T00:00:00"/>
    <x v="296"/>
    <n v="360"/>
    <s v="Active"/>
    <s v="No"/>
  </r>
  <r>
    <n v="4491"/>
    <s v="Calm, Quiet Space in Bedstuy"/>
    <n v="2700"/>
    <s v="New York"/>
    <n v="0.75"/>
    <n v="1"/>
    <x v="0"/>
    <n v="7"/>
    <x v="1"/>
    <x v="3"/>
    <x v="0"/>
    <s v="Yes"/>
    <n v="1"/>
    <x v="0"/>
    <n v="40"/>
    <n v="0.03"/>
    <n v="5"/>
    <x v="1"/>
    <n v="5"/>
    <s v="No"/>
    <d v="2019-03-08T00:00:00"/>
    <x v="123"/>
    <n v="0"/>
    <s v="Inactive"/>
    <s v="No"/>
  </r>
  <r>
    <n v="4492"/>
    <s v="Modern Flatbush Apartment in Townhouse"/>
    <n v="2430"/>
    <s v="New York"/>
    <n v="0.8"/>
    <n v="0.91"/>
    <x v="1"/>
    <n v="10"/>
    <x v="1"/>
    <x v="17"/>
    <x v="1"/>
    <s v="No"/>
    <n v="12"/>
    <x v="2"/>
    <n v="300"/>
    <n v="0.04"/>
    <n v="4.8099999999999996"/>
    <x v="1"/>
    <n v="27"/>
    <s v="No"/>
    <d v="2019-03-09T00:00:00"/>
    <x v="31"/>
    <n v="178"/>
    <s v="Active"/>
    <s v="No"/>
  </r>
  <r>
    <n v="4493"/>
    <s v="Central Park &amp; Rooftop with 4 large luxury rooms"/>
    <n v="2167"/>
    <s v="New York"/>
    <n v="1"/>
    <n v="0.78"/>
    <x v="1"/>
    <n v="19"/>
    <x v="0"/>
    <x v="12"/>
    <x v="1"/>
    <s v="No"/>
    <n v="8"/>
    <x v="2"/>
    <n v="950"/>
    <n v="0.05"/>
    <n v="4.92"/>
    <x v="1"/>
    <n v="12"/>
    <s v="No"/>
    <d v="2019-03-26T00:00:00"/>
    <x v="101"/>
    <n v="269"/>
    <s v="Active"/>
    <s v="No"/>
  </r>
  <r>
    <n v="4494"/>
    <s v="Brooklyn Basement Bungalow BBnB"/>
    <n v="2532"/>
    <s v="New York"/>
    <n v="1"/>
    <n v="1"/>
    <x v="0"/>
    <n v="7"/>
    <x v="1"/>
    <x v="3"/>
    <x v="0"/>
    <s v="Yes"/>
    <n v="4"/>
    <x v="1"/>
    <n v="100"/>
    <n v="0.03"/>
    <n v="4.38"/>
    <x v="0"/>
    <n v="8"/>
    <s v="No"/>
    <d v="2019-03-17T00:00:00"/>
    <x v="464"/>
    <n v="365"/>
    <s v="Active"/>
    <s v="Yes"/>
  </r>
  <r>
    <n v="4495"/>
    <s v="Flushing downtown Single room"/>
    <n v="3735"/>
    <s v="New York"/>
    <n v="1"/>
    <n v="0.98"/>
    <x v="0"/>
    <n v="22"/>
    <x v="2"/>
    <x v="25"/>
    <x v="0"/>
    <s v="Yes"/>
    <n v="2"/>
    <x v="0"/>
    <n v="52"/>
    <n v="0.03"/>
    <n v="4.8899999999999997"/>
    <x v="1"/>
    <n v="36"/>
    <s v="No"/>
    <d v="2019-02-07T00:00:00"/>
    <x v="118"/>
    <n v="180"/>
    <s v="Active"/>
    <s v="Yes"/>
  </r>
  <r>
    <n v="4496"/>
    <s v="Flushing downtown Single room"/>
    <n v="3735"/>
    <s v="New York"/>
    <n v="1"/>
    <n v="0.98"/>
    <x v="0"/>
    <n v="22"/>
    <x v="2"/>
    <x v="25"/>
    <x v="0"/>
    <s v="Yes"/>
    <n v="2"/>
    <x v="0"/>
    <n v="52"/>
    <n v="0.03"/>
    <n v="4.6399999999999997"/>
    <x v="1"/>
    <n v="47"/>
    <s v="No"/>
    <d v="2019-02-18T00:00:00"/>
    <x v="164"/>
    <n v="180"/>
    <s v="Active"/>
    <s v="Yes"/>
  </r>
  <r>
    <n v="4497"/>
    <s v="SPACIOUS BRIGHT &amp; COZY 1BR in CHELSEA MANHATTAN"/>
    <n v="3738"/>
    <s v="New York"/>
    <n v="1"/>
    <n v="1"/>
    <x v="1"/>
    <n v="13"/>
    <x v="0"/>
    <x v="7"/>
    <x v="1"/>
    <s v="No"/>
    <n v="4"/>
    <x v="1"/>
    <n v="200"/>
    <n v="0.04"/>
    <n v="4.83"/>
    <x v="1"/>
    <n v="53"/>
    <s v="No"/>
    <d v="2019-02-17T00:00:00"/>
    <x v="0"/>
    <n v="0"/>
    <s v="Inactive"/>
    <s v="Yes"/>
  </r>
  <r>
    <n v="4498"/>
    <s v="1 Bedroom - Fully Furnished - Williamsburg Loft"/>
    <n v="493"/>
    <s v="New York"/>
    <n v="1"/>
    <n v="0.4"/>
    <x v="0"/>
    <n v="12"/>
    <x v="1"/>
    <x v="9"/>
    <x v="1"/>
    <s v="No"/>
    <n v="2"/>
    <x v="0"/>
    <n v="80"/>
    <n v="0.03"/>
    <n v="5"/>
    <x v="1"/>
    <n v="4"/>
    <s v="No"/>
    <d v="2019-05-03T00:00:00"/>
    <x v="136"/>
    <n v="51"/>
    <s v="Active"/>
    <s v="No"/>
  </r>
  <r>
    <n v="4499"/>
    <s v="Private Room â¤ï¸Desk &amp; Closet in Best Location!"/>
    <n v="3774"/>
    <s v="New York"/>
    <n v="1"/>
    <n v="1"/>
    <x v="0"/>
    <n v="13"/>
    <x v="0"/>
    <x v="7"/>
    <x v="0"/>
    <s v="Yes"/>
    <n v="1"/>
    <x v="0"/>
    <n v="99"/>
    <n v="0.03"/>
    <n v="4.33"/>
    <x v="0"/>
    <n v="9"/>
    <s v="No"/>
    <d v="2019-02-08T00:00:00"/>
    <x v="36"/>
    <n v="0"/>
    <s v="Inactive"/>
    <s v="Yes"/>
  </r>
  <r>
    <n v="4500"/>
    <s v="Bright â€˜n Clean private room close to L M train!!"/>
    <n v="3784"/>
    <s v="New York"/>
    <n v="1"/>
    <n v="1"/>
    <x v="1"/>
    <n v="25"/>
    <x v="2"/>
    <x v="14"/>
    <x v="0"/>
    <s v="Yes"/>
    <n v="1"/>
    <x v="0"/>
    <n v="46"/>
    <n v="0.03"/>
    <n v="5"/>
    <x v="1"/>
    <n v="39"/>
    <s v="No"/>
    <d v="2019-02-18T00:00:00"/>
    <x v="110"/>
    <n v="160"/>
    <s v="Active"/>
    <s v="No"/>
  </r>
  <r>
    <n v="4501"/>
    <s v="Renovated 3 bedroom/2 full bath duplex."/>
    <n v="2778"/>
    <s v="New York"/>
    <n v="1"/>
    <n v="0.92"/>
    <x v="0"/>
    <n v="7"/>
    <x v="1"/>
    <x v="3"/>
    <x v="1"/>
    <s v="No"/>
    <n v="6"/>
    <x v="2"/>
    <n v="120"/>
    <n v="0.03"/>
    <n v="4.67"/>
    <x v="1"/>
    <n v="33"/>
    <s v="No"/>
    <d v="2019-02-19T00:00:00"/>
    <x v="168"/>
    <n v="354"/>
    <s v="Active"/>
    <s v="No"/>
  </r>
  <r>
    <n v="4502"/>
    <s v="Private Charming Astoria Apartment"/>
    <n v="2988"/>
    <s v="New York"/>
    <n v="0"/>
    <n v="1"/>
    <x v="1"/>
    <n v="24"/>
    <x v="2"/>
    <x v="5"/>
    <x v="0"/>
    <s v="Yes"/>
    <n v="2"/>
    <x v="0"/>
    <n v="79"/>
    <n v="0.03"/>
    <n v="5"/>
    <x v="1"/>
    <n v="12"/>
    <s v="No"/>
    <d v="2019-03-24T00:00:00"/>
    <x v="77"/>
    <n v="0"/>
    <s v="Inactive"/>
    <s v="Yes"/>
  </r>
  <r>
    <n v="4503"/>
    <s v="Quiet 1bedroom apartment"/>
    <n v="3789"/>
    <s v="New York"/>
    <n v="1"/>
    <n v="0.99"/>
    <x v="0"/>
    <n v="17"/>
    <x v="0"/>
    <x v="0"/>
    <x v="1"/>
    <s v="No"/>
    <n v="3"/>
    <x v="1"/>
    <n v="84.71"/>
    <n v="0.03"/>
    <n v="4.7300000000000004"/>
    <x v="1"/>
    <n v="89"/>
    <s v="No"/>
    <d v="2019-02-11T00:00:00"/>
    <x v="198"/>
    <n v="126"/>
    <s v="Active"/>
    <s v="Yes"/>
  </r>
  <r>
    <n v="4504"/>
    <s v="Unique 2 bedroom apt in the center of Williamsburg"/>
    <n v="1198"/>
    <s v="New York"/>
    <n v="1"/>
    <n v="0.99"/>
    <x v="1"/>
    <n v="12"/>
    <x v="1"/>
    <x v="9"/>
    <x v="1"/>
    <s v="No"/>
    <n v="4"/>
    <x v="1"/>
    <n v="112"/>
    <n v="0.03"/>
    <n v="4.9000000000000004"/>
    <x v="1"/>
    <n v="102"/>
    <s v="Yes"/>
    <d v="2019-02-22T00:00:00"/>
    <x v="142"/>
    <n v="272"/>
    <s v="Active"/>
    <s v="Yes"/>
  </r>
  <r>
    <n v="4505"/>
    <s v="Charming Apartment with Private Rooftop Terrace"/>
    <n v="1571"/>
    <s v="New York"/>
    <n v="1"/>
    <n v="0.95"/>
    <x v="1"/>
    <n v="15"/>
    <x v="0"/>
    <x v="4"/>
    <x v="1"/>
    <s v="No"/>
    <n v="6"/>
    <x v="2"/>
    <n v="155"/>
    <n v="0.03"/>
    <n v="4.9000000000000004"/>
    <x v="1"/>
    <n v="10"/>
    <s v="No"/>
    <d v="2019-03-28T00:00:00"/>
    <x v="199"/>
    <n v="65"/>
    <s v="Active"/>
    <s v="No"/>
  </r>
  <r>
    <n v="4506"/>
    <s v="Bright 1b on quiet Williamsburg street"/>
    <n v="733"/>
    <s v="New York"/>
    <n v="1"/>
    <n v="1"/>
    <x v="0"/>
    <n v="12"/>
    <x v="1"/>
    <x v="9"/>
    <x v="1"/>
    <s v="No"/>
    <n v="2"/>
    <x v="0"/>
    <n v="49"/>
    <n v="0.03"/>
    <n v="4.8600000000000003"/>
    <x v="1"/>
    <n v="7"/>
    <s v="No"/>
    <d v="2019-02-23T00:00:00"/>
    <x v="21"/>
    <n v="0"/>
    <s v="Inactive"/>
    <s v="No"/>
  </r>
  <r>
    <n v="4507"/>
    <s v="Comfort, beauty &amp; sanctuary in classic brownstone"/>
    <n v="784"/>
    <s v="New York"/>
    <n v="1"/>
    <n v="1"/>
    <x v="1"/>
    <n v="7"/>
    <x v="1"/>
    <x v="3"/>
    <x v="1"/>
    <s v="No"/>
    <n v="4"/>
    <x v="1"/>
    <n v="125"/>
    <n v="0.03"/>
    <n v="5"/>
    <x v="1"/>
    <n v="33"/>
    <s v="No"/>
    <d v="2019-03-27T00:00:00"/>
    <x v="300"/>
    <n v="165"/>
    <s v="Active"/>
    <s v="No"/>
  </r>
  <r>
    <n v="4508"/>
    <s v="Cozy room with private entrance in Harlem."/>
    <n v="1098"/>
    <s v="New York"/>
    <n v="0.9"/>
    <n v="0.95"/>
    <x v="0"/>
    <n v="16"/>
    <x v="0"/>
    <x v="10"/>
    <x v="0"/>
    <s v="Yes"/>
    <n v="2"/>
    <x v="0"/>
    <n v="117"/>
    <n v="0.03"/>
    <n v="4.6100000000000003"/>
    <x v="1"/>
    <n v="38"/>
    <s v="No"/>
    <d v="2019-02-18T00:00:00"/>
    <x v="95"/>
    <n v="352"/>
    <s v="Active"/>
    <s v="No"/>
  </r>
  <r>
    <n v="4509"/>
    <s v="2 Bed / 2 Bath Apartment in Beautiful Bed-Stuy"/>
    <n v="2838"/>
    <s v="New York"/>
    <n v="1"/>
    <n v="0.93"/>
    <x v="1"/>
    <n v="7"/>
    <x v="1"/>
    <x v="3"/>
    <x v="1"/>
    <s v="No"/>
    <n v="4"/>
    <x v="1"/>
    <n v="110"/>
    <n v="0.03"/>
    <n v="5"/>
    <x v="1"/>
    <n v="5"/>
    <s v="No"/>
    <d v="2019-03-17T00:00:00"/>
    <x v="155"/>
    <n v="51"/>
    <s v="Active"/>
    <s v="Yes"/>
  </r>
  <r>
    <n v="4510"/>
    <s v="Glorious Bedstuy: Large room with a work station."/>
    <n v="3348"/>
    <s v="New York"/>
    <n v="0"/>
    <n v="1"/>
    <x v="1"/>
    <n v="7"/>
    <x v="1"/>
    <x v="3"/>
    <x v="0"/>
    <s v="Yes"/>
    <n v="2"/>
    <x v="0"/>
    <n v="55"/>
    <n v="0.03"/>
    <n v="4.9800000000000004"/>
    <x v="1"/>
    <n v="50"/>
    <s v="No"/>
    <d v="2019-02-13T00:00:00"/>
    <x v="201"/>
    <n v="137"/>
    <s v="Active"/>
    <s v="No"/>
  </r>
  <r>
    <n v="4511"/>
    <s v="Cozy Room in Ridgewood/Bushwick! 25 Mins to NYC"/>
    <n v="3272"/>
    <s v="New York"/>
    <n v="0"/>
    <n v="0.84"/>
    <x v="0"/>
    <n v="25"/>
    <x v="2"/>
    <x v="14"/>
    <x v="0"/>
    <s v="Yes"/>
    <n v="2"/>
    <x v="0"/>
    <n v="107"/>
    <n v="0.03"/>
    <n v="4.33"/>
    <x v="0"/>
    <n v="6"/>
    <s v="No"/>
    <d v="2019-04-30T00:00:00"/>
    <x v="25"/>
    <n v="365"/>
    <s v="Active"/>
    <s v="No"/>
  </r>
  <r>
    <n v="4512"/>
    <s v="Convenient 2 Bedroom Apartment Near Times Sq - 1C"/>
    <n v="3544"/>
    <s v="New York"/>
    <n v="0.9"/>
    <n v="0.99"/>
    <x v="0"/>
    <n v="17"/>
    <x v="0"/>
    <x v="0"/>
    <x v="1"/>
    <s v="No"/>
    <n v="4"/>
    <x v="1"/>
    <n v="350"/>
    <n v="0.04"/>
    <n v="4.25"/>
    <x v="0"/>
    <n v="4"/>
    <s v="No"/>
    <d v="2019-04-27T00:00:00"/>
    <x v="329"/>
    <n v="365"/>
    <s v="Active"/>
    <s v="Yes"/>
  </r>
  <r>
    <n v="4513"/>
    <s v="3 BedRoom Apartment In New York City Center! - 2C"/>
    <n v="3544"/>
    <s v="New York"/>
    <n v="0.9"/>
    <n v="0.99"/>
    <x v="0"/>
    <n v="17"/>
    <x v="0"/>
    <x v="0"/>
    <x v="1"/>
    <s v="No"/>
    <n v="6"/>
    <x v="2"/>
    <n v="350"/>
    <n v="0.04"/>
    <n v="5"/>
    <x v="1"/>
    <n v="3"/>
    <s v="No"/>
    <d v="2019-03-12T00:00:00"/>
    <x v="293"/>
    <n v="362"/>
    <s v="Active"/>
    <s v="Yes"/>
  </r>
  <r>
    <n v="4514"/>
    <s v="Accessible Sunnyside room near Times Square &amp; JFK"/>
    <n v="3292"/>
    <s v="New York"/>
    <n v="1"/>
    <n v="0.79"/>
    <x v="0"/>
    <n v="26"/>
    <x v="2"/>
    <x v="19"/>
    <x v="0"/>
    <s v="Yes"/>
    <n v="2"/>
    <x v="0"/>
    <n v="52"/>
    <n v="0.03"/>
    <n v="5"/>
    <x v="1"/>
    <n v="4"/>
    <s v="No"/>
    <d v="2019-04-22T00:00:00"/>
    <x v="124"/>
    <n v="260"/>
    <s v="Active"/>
    <s v="No"/>
  </r>
  <r>
    <n v="4515"/>
    <s v="Hidden 2 Bedrm Gem in SOBRO! Minutes to NYC!"/>
    <n v="3791"/>
    <s v="New York"/>
    <n v="1"/>
    <n v="1"/>
    <x v="1"/>
    <n v="3"/>
    <x v="4"/>
    <x v="23"/>
    <x v="1"/>
    <s v="No"/>
    <n v="4"/>
    <x v="1"/>
    <n v="175"/>
    <n v="0.03"/>
    <n v="4.92"/>
    <x v="1"/>
    <n v="26"/>
    <s v="No"/>
    <d v="2019-04-07T00:00:00"/>
    <x v="285"/>
    <n v="169"/>
    <s v="Active"/>
    <s v="Yes"/>
  </r>
  <r>
    <n v="4516"/>
    <s v="Elegant &amp; Luxurious, Clean &amp; Cheerful entire house"/>
    <n v="221"/>
    <s v="New York"/>
    <n v="1"/>
    <n v="0.97"/>
    <x v="1"/>
    <n v="29"/>
    <x v="3"/>
    <x v="22"/>
    <x v="1"/>
    <s v="No"/>
    <n v="12"/>
    <x v="2"/>
    <n v="345"/>
    <n v="0.04"/>
    <n v="4.83"/>
    <x v="1"/>
    <n v="36"/>
    <s v="No"/>
    <d v="2019-04-07T00:00:00"/>
    <x v="20"/>
    <n v="305"/>
    <s v="Active"/>
    <s v="Yes"/>
  </r>
  <r>
    <n v="4517"/>
    <s v="Home away from home lodging #2 with 2 Bed- 2 guest"/>
    <n v="3721"/>
    <s v="New York"/>
    <n v="0.5"/>
    <n v="0.67"/>
    <x v="1"/>
    <n v="10"/>
    <x v="1"/>
    <x v="17"/>
    <x v="0"/>
    <s v="Yes"/>
    <n v="2"/>
    <x v="0"/>
    <n v="48"/>
    <n v="0.03"/>
    <n v="4.9400000000000004"/>
    <x v="1"/>
    <n v="16"/>
    <s v="No"/>
    <d v="2019-02-17T00:00:00"/>
    <x v="82"/>
    <n v="365"/>
    <s v="Active"/>
    <s v="No"/>
  </r>
  <r>
    <n v="4518"/>
    <s v="Home away from home lodging 3 (2 Beds - 2 guests)"/>
    <n v="3721"/>
    <s v="New York"/>
    <n v="0.5"/>
    <n v="0.67"/>
    <x v="1"/>
    <n v="10"/>
    <x v="1"/>
    <x v="17"/>
    <x v="0"/>
    <s v="Yes"/>
    <n v="2"/>
    <x v="0"/>
    <n v="48"/>
    <n v="0.03"/>
    <n v="4.79"/>
    <x v="1"/>
    <n v="14"/>
    <s v="No"/>
    <d v="2019-03-18T00:00:00"/>
    <x v="331"/>
    <n v="364"/>
    <s v="Active"/>
    <s v="No"/>
  </r>
  <r>
    <n v="4519"/>
    <s v="Sun drenched 1 bedroom furnished"/>
    <n v="180"/>
    <s v="New York"/>
    <n v="0.7"/>
    <n v="0.74"/>
    <x v="0"/>
    <n v="14"/>
    <x v="0"/>
    <x v="2"/>
    <x v="1"/>
    <s v="No"/>
    <n v="4"/>
    <x v="1"/>
    <n v="90"/>
    <n v="0.03"/>
    <n v="4.83"/>
    <x v="1"/>
    <n v="6"/>
    <s v="No"/>
    <d v="2019-03-31T00:00:00"/>
    <x v="205"/>
    <n v="0"/>
    <s v="Inactive"/>
    <s v="No"/>
  </r>
  <r>
    <n v="4520"/>
    <s v="Entire apartment in townhouse"/>
    <n v="3123"/>
    <s v="New York"/>
    <n v="0.33"/>
    <n v="0.48"/>
    <x v="0"/>
    <n v="16"/>
    <x v="0"/>
    <x v="10"/>
    <x v="1"/>
    <s v="No"/>
    <n v="4"/>
    <x v="1"/>
    <n v="54"/>
    <n v="0.03"/>
    <n v="4.55"/>
    <x v="1"/>
    <n v="20"/>
    <s v="No"/>
    <d v="2019-03-09T00:00:00"/>
    <x v="547"/>
    <n v="332"/>
    <s v="Active"/>
    <s v="No"/>
  </r>
  <r>
    <n v="4521"/>
    <s v="Bushwick Bklyn Sunny Apt available for long stay"/>
    <n v="3249"/>
    <s v="New York"/>
    <n v="1"/>
    <n v="0.99"/>
    <x v="1"/>
    <n v="8"/>
    <x v="1"/>
    <x v="11"/>
    <x v="1"/>
    <s v="No"/>
    <n v="9"/>
    <x v="2"/>
    <n v="170"/>
    <n v="0.03"/>
    <n v="4.8099999999999996"/>
    <x v="1"/>
    <n v="32"/>
    <s v="No"/>
    <d v="2019-03-03T00:00:00"/>
    <x v="95"/>
    <n v="180"/>
    <s v="Active"/>
    <s v="Yes"/>
  </r>
  <r>
    <n v="4522"/>
    <s v="White bedroom 01 in the heart of Astoria- Queens"/>
    <n v="3794"/>
    <s v="New York"/>
    <n v="1"/>
    <n v="0.99"/>
    <x v="0"/>
    <n v="21"/>
    <x v="2"/>
    <x v="13"/>
    <x v="0"/>
    <s v="Yes"/>
    <n v="2"/>
    <x v="0"/>
    <n v="66"/>
    <n v="0.03"/>
    <n v="4.4800000000000004"/>
    <x v="0"/>
    <n v="42"/>
    <s v="No"/>
    <d v="2019-03-02T00:00:00"/>
    <x v="195"/>
    <n v="365"/>
    <s v="Active"/>
    <s v="Yes"/>
  </r>
  <r>
    <n v="4523"/>
    <s v="Garden Apt in fully renovated town house."/>
    <n v="482"/>
    <s v="New York"/>
    <n v="1"/>
    <n v="0.92"/>
    <x v="1"/>
    <n v="7"/>
    <x v="1"/>
    <x v="3"/>
    <x v="1"/>
    <s v="No"/>
    <n v="4"/>
    <x v="1"/>
    <n v="179"/>
    <n v="0.03"/>
    <n v="4.9800000000000004"/>
    <x v="1"/>
    <n v="46"/>
    <s v="No"/>
    <d v="2019-03-16T00:00:00"/>
    <x v="75"/>
    <n v="329"/>
    <s v="Active"/>
    <s v="No"/>
  </r>
  <r>
    <n v="4524"/>
    <s v="Modern 2 Bedroom Walk in. 3 min from Subway !"/>
    <n v="1375"/>
    <s v="New York"/>
    <n v="1"/>
    <n v="0.95"/>
    <x v="1"/>
    <n v="9"/>
    <x v="1"/>
    <x v="16"/>
    <x v="1"/>
    <s v="No"/>
    <n v="4"/>
    <x v="1"/>
    <n v="89"/>
    <n v="0.03"/>
    <n v="4.97"/>
    <x v="1"/>
    <n v="77"/>
    <s v="No"/>
    <d v="2019-05-08T00:00:00"/>
    <x v="2"/>
    <n v="154"/>
    <s v="Active"/>
    <s v="No"/>
  </r>
  <r>
    <n v="4525"/>
    <s v="Cozy Room in Huge place in Prospect Heights"/>
    <n v="1478"/>
    <s v="New York"/>
    <n v="1"/>
    <n v="0.5"/>
    <x v="1"/>
    <n v="9"/>
    <x v="1"/>
    <x v="16"/>
    <x v="0"/>
    <s v="Yes"/>
    <n v="1"/>
    <x v="0"/>
    <n v="50"/>
    <n v="0.03"/>
    <n v="5"/>
    <x v="1"/>
    <n v="16"/>
    <s v="No"/>
    <d v="2019-02-22T00:00:00"/>
    <x v="286"/>
    <n v="0"/>
    <s v="Inactive"/>
    <s v="No"/>
  </r>
  <r>
    <n v="4526"/>
    <s v="Bright/Cozy 1 Bedroom Condo in Heart of Brooklyn!"/>
    <n v="3797"/>
    <s v="New York"/>
    <n v="1"/>
    <n v="1"/>
    <x v="1"/>
    <n v="7"/>
    <x v="1"/>
    <x v="3"/>
    <x v="1"/>
    <s v="No"/>
    <n v="2"/>
    <x v="0"/>
    <n v="135"/>
    <n v="0.03"/>
    <n v="5"/>
    <x v="1"/>
    <n v="54"/>
    <s v="No"/>
    <d v="2019-04-08T00:00:00"/>
    <x v="160"/>
    <n v="342"/>
    <s v="Active"/>
    <s v="No"/>
  </r>
  <r>
    <n v="4527"/>
    <s v="Bushwick palace"/>
    <n v="1928"/>
    <s v="New York"/>
    <n v="0.94"/>
    <n v="1"/>
    <x v="0"/>
    <n v="8"/>
    <x v="1"/>
    <x v="11"/>
    <x v="1"/>
    <s v="No"/>
    <n v="4"/>
    <x v="1"/>
    <n v="110"/>
    <n v="0.03"/>
    <n v="4.75"/>
    <x v="1"/>
    <n v="8"/>
    <s v="No"/>
    <d v="2020-03-30T00:00:00"/>
    <x v="285"/>
    <n v="118"/>
    <s v="Active"/>
    <s v="Yes"/>
  </r>
  <r>
    <n v="4528"/>
    <s v="BETTER SIDE OF BED-STUY"/>
    <n v="3798"/>
    <s v="New York"/>
    <n v="1"/>
    <n v="0.98"/>
    <x v="1"/>
    <n v="7"/>
    <x v="1"/>
    <x v="3"/>
    <x v="0"/>
    <s v="Yes"/>
    <n v="2"/>
    <x v="0"/>
    <n v="53"/>
    <n v="0.03"/>
    <n v="4.8899999999999997"/>
    <x v="1"/>
    <n v="112"/>
    <s v="Yes"/>
    <d v="2019-03-09T00:00:00"/>
    <x v="59"/>
    <n v="268"/>
    <s v="Active"/>
    <s v="No"/>
  </r>
  <r>
    <n v="4529"/>
    <s v="Harlem brownstone garden apt near CUNY &amp; Columbia"/>
    <n v="564"/>
    <s v="New York"/>
    <n v="1"/>
    <n v="0.7"/>
    <x v="0"/>
    <n v="16"/>
    <x v="0"/>
    <x v="10"/>
    <x v="1"/>
    <s v="No"/>
    <n v="4"/>
    <x v="1"/>
    <n v="195"/>
    <n v="0.03"/>
    <n v="5"/>
    <x v="1"/>
    <n v="7"/>
    <s v="No"/>
    <d v="2020-01-21T00:00:00"/>
    <x v="129"/>
    <n v="69"/>
    <s v="Active"/>
    <s v="No"/>
  </r>
  <r>
    <n v="4530"/>
    <s v="Penthouse with private terrace &amp; NYC skyline views"/>
    <n v="2372"/>
    <s v="New York"/>
    <n v="1"/>
    <n v="1"/>
    <x v="1"/>
    <n v="21"/>
    <x v="2"/>
    <x v="13"/>
    <x v="1"/>
    <s v="No"/>
    <n v="4"/>
    <x v="1"/>
    <n v="140"/>
    <n v="0.03"/>
    <n v="5"/>
    <x v="1"/>
    <n v="5"/>
    <s v="No"/>
    <d v="2019-04-01T00:00:00"/>
    <x v="428"/>
    <n v="179"/>
    <s v="Active"/>
    <s v="No"/>
  </r>
  <r>
    <n v="4531"/>
    <s v="Spacious Apartment Near Central Park (Manhattan)"/>
    <n v="3368"/>
    <s v="New York"/>
    <n v="1"/>
    <n v="0.9"/>
    <x v="0"/>
    <n v="14"/>
    <x v="0"/>
    <x v="2"/>
    <x v="1"/>
    <s v="No"/>
    <n v="2"/>
    <x v="0"/>
    <n v="94"/>
    <n v="0.03"/>
    <n v="4.2"/>
    <x v="0"/>
    <n v="20"/>
    <s v="No"/>
    <d v="2019-02-25T00:00:00"/>
    <x v="232"/>
    <n v="0"/>
    <s v="Inactive"/>
    <s v="Yes"/>
  </r>
  <r>
    <n v="4532"/>
    <s v="Quiet parlour floor apartment on tree-lined street"/>
    <n v="2255"/>
    <s v="New York"/>
    <n v="1"/>
    <n v="0.75"/>
    <x v="1"/>
    <n v="7"/>
    <x v="1"/>
    <x v="3"/>
    <x v="1"/>
    <s v="No"/>
    <n v="2"/>
    <x v="0"/>
    <n v="120"/>
    <n v="0.03"/>
    <n v="5"/>
    <x v="1"/>
    <n v="3"/>
    <s v="No"/>
    <d v="2019-06-30T00:00:00"/>
    <x v="519"/>
    <n v="164"/>
    <s v="Active"/>
    <s v="No"/>
  </r>
  <r>
    <n v="4533"/>
    <s v="Clean private room near Central Park, NYC"/>
    <n v="1664"/>
    <s v="New York"/>
    <n v="0.9"/>
    <n v="0.92"/>
    <x v="1"/>
    <n v="19"/>
    <x v="0"/>
    <x v="12"/>
    <x v="0"/>
    <s v="Yes"/>
    <n v="2"/>
    <x v="0"/>
    <n v="63"/>
    <n v="0.03"/>
    <n v="5"/>
    <x v="1"/>
    <n v="41"/>
    <s v="No"/>
    <d v="2019-03-04T00:00:00"/>
    <x v="47"/>
    <n v="141"/>
    <s v="Active"/>
    <s v="No"/>
  </r>
  <r>
    <n v="4534"/>
    <s v="32ST&amp;5AVE+DOORMAN+MASSIVE LOFT ALL NEW BIG SPACE"/>
    <n v="3795"/>
    <s v="New York"/>
    <n v="0.8"/>
    <n v="1"/>
    <x v="0"/>
    <n v="18"/>
    <x v="0"/>
    <x v="20"/>
    <x v="1"/>
    <s v="No"/>
    <n v="3"/>
    <x v="1"/>
    <n v="106"/>
    <n v="0.03"/>
    <n v="4.8099999999999996"/>
    <x v="1"/>
    <n v="26"/>
    <s v="No"/>
    <d v="2019-04-27T00:00:00"/>
    <x v="186"/>
    <n v="84"/>
    <s v="Active"/>
    <s v="Yes"/>
  </r>
  <r>
    <n v="4535"/>
    <s v="Skylight spacious Bedroom"/>
    <n v="898"/>
    <s v="New York"/>
    <n v="1"/>
    <n v="0.5"/>
    <x v="0"/>
    <n v="8"/>
    <x v="1"/>
    <x v="11"/>
    <x v="2"/>
    <s v="Yes"/>
    <n v="2"/>
    <x v="0"/>
    <n v="55"/>
    <n v="0.03"/>
    <n v="5"/>
    <x v="1"/>
    <n v="9"/>
    <s v="No"/>
    <d v="2019-06-08T00:00:00"/>
    <x v="141"/>
    <n v="365"/>
    <s v="Active"/>
    <s v="No"/>
  </r>
  <r>
    <n v="4536"/>
    <s v="Sunny and cozy studio 30 min from Manhattan"/>
    <n v="566"/>
    <s v="New York"/>
    <n v="1"/>
    <n v="0.9"/>
    <x v="0"/>
    <n v="10"/>
    <x v="1"/>
    <x v="17"/>
    <x v="1"/>
    <s v="No"/>
    <n v="3"/>
    <x v="1"/>
    <n v="92"/>
    <n v="0.03"/>
    <n v="4.7300000000000004"/>
    <x v="1"/>
    <n v="33"/>
    <s v="No"/>
    <d v="2019-03-24T00:00:00"/>
    <x v="66"/>
    <n v="6"/>
    <s v="Active"/>
    <s v="Yes"/>
  </r>
  <r>
    <n v="4537"/>
    <s v="Lovely Spacious Apt close to Manhattan &amp; Airports"/>
    <n v="3800"/>
    <s v="New York"/>
    <n v="1"/>
    <n v="0.96"/>
    <x v="1"/>
    <n v="26"/>
    <x v="2"/>
    <x v="19"/>
    <x v="1"/>
    <s v="No"/>
    <n v="4"/>
    <x v="1"/>
    <n v="130"/>
    <n v="0.03"/>
    <n v="4.96"/>
    <x v="1"/>
    <n v="47"/>
    <s v="No"/>
    <d v="2019-03-21T00:00:00"/>
    <x v="161"/>
    <n v="90"/>
    <s v="Active"/>
    <s v="No"/>
  </r>
  <r>
    <n v="4538"/>
    <s v="Suite Donna Dina - free Street Parking+wifi"/>
    <n v="3680"/>
    <s v="Florida"/>
    <n v="1"/>
    <n v="0.91"/>
    <x v="0"/>
    <n v="15"/>
    <x v="0"/>
    <x v="4"/>
    <x v="1"/>
    <s v="No"/>
    <n v="4"/>
    <x v="1"/>
    <n v="70"/>
    <n v="0.03"/>
    <n v="4.91"/>
    <x v="1"/>
    <n v="35"/>
    <s v="No"/>
    <d v="2019-03-03T00:00:00"/>
    <x v="129"/>
    <n v="222"/>
    <s v="Active"/>
    <s v="Yes"/>
  </r>
  <r>
    <n v="4539"/>
    <s v="Bed-stuy Deluxe"/>
    <n v="3348"/>
    <s v="New York"/>
    <n v="0"/>
    <n v="1"/>
    <x v="1"/>
    <n v="7"/>
    <x v="1"/>
    <x v="3"/>
    <x v="0"/>
    <s v="Yes"/>
    <n v="2"/>
    <x v="0"/>
    <n v="45"/>
    <n v="0.03"/>
    <n v="4.9000000000000004"/>
    <x v="1"/>
    <n v="72"/>
    <s v="No"/>
    <d v="2019-02-22T00:00:00"/>
    <x v="474"/>
    <n v="198"/>
    <s v="Active"/>
    <s v="No"/>
  </r>
  <r>
    <n v="4540"/>
    <s v="Queen BR Amazing Views in Gorgeous Apt. Manhattan"/>
    <n v="2520"/>
    <s v="New York"/>
    <n v="1"/>
    <n v="0.98"/>
    <x v="1"/>
    <n v="14"/>
    <x v="0"/>
    <x v="2"/>
    <x v="0"/>
    <s v="Yes"/>
    <n v="2"/>
    <x v="0"/>
    <n v="88"/>
    <n v="0.03"/>
    <n v="5"/>
    <x v="1"/>
    <n v="34"/>
    <s v="No"/>
    <d v="2019-03-23T00:00:00"/>
    <x v="54"/>
    <n v="0"/>
    <s v="Inactive"/>
    <s v="Yes"/>
  </r>
  <r>
    <n v="4541"/>
    <s v="Self Isolate in Style in a BEAUTIFUL Brownstone â¤ï¸"/>
    <n v="3801"/>
    <s v="New York"/>
    <n v="0.92"/>
    <n v="0.98"/>
    <x v="1"/>
    <n v="7"/>
    <x v="1"/>
    <x v="3"/>
    <x v="1"/>
    <s v="No"/>
    <n v="4"/>
    <x v="1"/>
    <n v="204"/>
    <n v="0.04"/>
    <n v="4.83"/>
    <x v="1"/>
    <n v="24"/>
    <s v="No"/>
    <d v="2019-04-14T00:00:00"/>
    <x v="17"/>
    <n v="156"/>
    <s v="Active"/>
    <s v="Yes"/>
  </r>
  <r>
    <n v="4542"/>
    <s v="Beautiful Bedroom in Bright Harlem Artist Apt"/>
    <n v="1026"/>
    <s v="New York"/>
    <n v="1"/>
    <n v="1"/>
    <x v="1"/>
    <n v="16"/>
    <x v="0"/>
    <x v="10"/>
    <x v="0"/>
    <s v="Yes"/>
    <n v="2"/>
    <x v="0"/>
    <n v="79"/>
    <n v="0.03"/>
    <n v="4.91"/>
    <x v="1"/>
    <n v="11"/>
    <s v="No"/>
    <d v="2019-03-18T00:00:00"/>
    <x v="23"/>
    <n v="50"/>
    <s v="Active"/>
    <s v="Yes"/>
  </r>
  <r>
    <n v="4543"/>
    <s v="Kate's Little Zen Nook"/>
    <n v="530"/>
    <s v="New York"/>
    <n v="1"/>
    <n v="0.91"/>
    <x v="0"/>
    <n v="9"/>
    <x v="1"/>
    <x v="16"/>
    <x v="1"/>
    <s v="No"/>
    <n v="4"/>
    <x v="1"/>
    <n v="90"/>
    <n v="0.03"/>
    <n v="4.67"/>
    <x v="1"/>
    <n v="3"/>
    <s v="No"/>
    <d v="2019-11-05T00:00:00"/>
    <x v="23"/>
    <n v="2"/>
    <s v="Active"/>
    <s v="Yes"/>
  </r>
  <r>
    <n v="4544"/>
    <s v="Great Private Room+ Sleeps 3+ in House Laundry"/>
    <n v="3318"/>
    <s v="New York"/>
    <n v="0.92"/>
    <n v="0.99"/>
    <x v="0"/>
    <n v="12"/>
    <x v="1"/>
    <x v="9"/>
    <x v="0"/>
    <s v="Yes"/>
    <n v="3"/>
    <x v="1"/>
    <n v="50"/>
    <n v="0.03"/>
    <n v="4.4000000000000004"/>
    <x v="0"/>
    <n v="35"/>
    <s v="No"/>
    <d v="2019-03-01T00:00:00"/>
    <x v="4"/>
    <n v="327"/>
    <s v="Active"/>
    <s v="Yes"/>
  </r>
  <r>
    <n v="4545"/>
    <s v="Charming, Sunny Artist Apartment in Harlem!"/>
    <n v="1026"/>
    <s v="New York"/>
    <n v="1"/>
    <n v="1"/>
    <x v="1"/>
    <n v="16"/>
    <x v="0"/>
    <x v="10"/>
    <x v="1"/>
    <s v="No"/>
    <n v="5"/>
    <x v="1"/>
    <n v="150"/>
    <n v="0.03"/>
    <n v="4.75"/>
    <x v="1"/>
    <n v="4"/>
    <s v="No"/>
    <d v="2019-04-26T00:00:00"/>
    <x v="143"/>
    <n v="35"/>
    <s v="Active"/>
    <s v="No"/>
  </r>
  <r>
    <n v="4546"/>
    <s v="Bright and Sunny Room in Brand New Apt"/>
    <n v="1177"/>
    <s v="California"/>
    <n v="1"/>
    <n v="0.67"/>
    <x v="0"/>
    <n v="7"/>
    <x v="1"/>
    <x v="3"/>
    <x v="0"/>
    <s v="Yes"/>
    <n v="1"/>
    <x v="0"/>
    <n v="75"/>
    <n v="0.03"/>
    <n v="4.8"/>
    <x v="1"/>
    <n v="5"/>
    <s v="No"/>
    <d v="2019-07-03T00:00:00"/>
    <x v="390"/>
    <n v="43"/>
    <s v="Active"/>
    <s v="No"/>
  </r>
  <r>
    <n v="4547"/>
    <s v="XL 3 bedroom full floor E. Village Apt. Scrubbed!"/>
    <n v="109"/>
    <s v="New York"/>
    <n v="1"/>
    <n v="1"/>
    <x v="1"/>
    <n v="15"/>
    <x v="0"/>
    <x v="4"/>
    <x v="1"/>
    <s v="No"/>
    <n v="8"/>
    <x v="2"/>
    <n v="125"/>
    <n v="0.03"/>
    <n v="4.8899999999999997"/>
    <x v="1"/>
    <n v="73"/>
    <s v="No"/>
    <d v="2019-03-29T00:00:00"/>
    <x v="110"/>
    <n v="0"/>
    <s v="Inactive"/>
    <s v="No"/>
  </r>
  <r>
    <n v="4548"/>
    <s v="Large Bedroom with private sunroom Columbus Circle"/>
    <n v="660"/>
    <s v="Georgia"/>
    <n v="1"/>
    <n v="1"/>
    <x v="1"/>
    <n v="20"/>
    <x v="0"/>
    <x v="1"/>
    <x v="0"/>
    <s v="Yes"/>
    <n v="2"/>
    <x v="0"/>
    <n v="79"/>
    <n v="0.03"/>
    <n v="4.9000000000000004"/>
    <x v="1"/>
    <n v="39"/>
    <s v="No"/>
    <d v="2019-03-07T00:00:00"/>
    <x v="90"/>
    <n v="107"/>
    <s v="Active"/>
    <s v="Yes"/>
  </r>
  <r>
    <n v="4549"/>
    <s v="Charming, East Village One Bedroom"/>
    <n v="293"/>
    <s v="New York"/>
    <n v="1"/>
    <n v="0.13"/>
    <x v="0"/>
    <n v="15"/>
    <x v="0"/>
    <x v="4"/>
    <x v="1"/>
    <s v="No"/>
    <n v="2"/>
    <x v="0"/>
    <n v="110"/>
    <n v="0.03"/>
    <n v="4.67"/>
    <x v="1"/>
    <n v="3"/>
    <s v="No"/>
    <d v="2019-03-11T00:00:00"/>
    <x v="23"/>
    <n v="14"/>
    <s v="Active"/>
    <s v="No"/>
  </r>
  <r>
    <n v="4550"/>
    <s v="BB+B  Brooklyn Brick &amp; Brownstone/ Treetop terrace"/>
    <n v="228"/>
    <s v="New York"/>
    <n v="0.95"/>
    <n v="0.91"/>
    <x v="1"/>
    <n v="7"/>
    <x v="1"/>
    <x v="3"/>
    <x v="1"/>
    <s v="No"/>
    <n v="10"/>
    <x v="2"/>
    <n v="736"/>
    <n v="0.05"/>
    <n v="5"/>
    <x v="1"/>
    <n v="65"/>
    <s v="No"/>
    <d v="2019-03-10T00:00:00"/>
    <x v="10"/>
    <n v="325"/>
    <s v="Active"/>
    <s v="No"/>
  </r>
  <r>
    <n v="4551"/>
    <s v="The Heart of BedSty"/>
    <n v="3718"/>
    <s v="New York"/>
    <n v="1"/>
    <n v="0.93"/>
    <x v="1"/>
    <n v="7"/>
    <x v="1"/>
    <x v="3"/>
    <x v="1"/>
    <s v="No"/>
    <n v="5"/>
    <x v="1"/>
    <n v="150"/>
    <n v="0.03"/>
    <n v="5"/>
    <x v="1"/>
    <n v="17"/>
    <s v="No"/>
    <d v="2019-03-30T00:00:00"/>
    <x v="25"/>
    <n v="363"/>
    <s v="Active"/>
    <s v="No"/>
  </r>
  <r>
    <n v="4552"/>
    <s v="Brooklyn 3 Bedroom Townhouse with Private Deck"/>
    <n v="3528"/>
    <s v="New York"/>
    <n v="1"/>
    <n v="0.94"/>
    <x v="1"/>
    <n v="7"/>
    <x v="1"/>
    <x v="3"/>
    <x v="1"/>
    <s v="No"/>
    <n v="6"/>
    <x v="2"/>
    <n v="157"/>
    <n v="0.03"/>
    <n v="5"/>
    <x v="1"/>
    <n v="20"/>
    <s v="No"/>
    <d v="2019-07-08T00:00:00"/>
    <x v="118"/>
    <n v="0"/>
    <s v="Inactive"/>
    <s v="No"/>
  </r>
  <r>
    <n v="4553"/>
    <s v="Private Room With Kitchen Across From MSG"/>
    <n v="3802"/>
    <s v="New York"/>
    <n v="0.98"/>
    <n v="0.96"/>
    <x v="0"/>
    <n v="13"/>
    <x v="0"/>
    <x v="7"/>
    <x v="0"/>
    <s v="Yes"/>
    <n v="4"/>
    <x v="1"/>
    <n v="137"/>
    <n v="0.03"/>
    <n v="3.79"/>
    <x v="0"/>
    <n v="14"/>
    <s v="No"/>
    <d v="2019-04-22T00:00:00"/>
    <x v="376"/>
    <n v="318"/>
    <s v="Active"/>
    <s v="Yes"/>
  </r>
  <r>
    <n v="4554"/>
    <s v="Large One Bedroom Suite With Kitchen in Midtown"/>
    <n v="3802"/>
    <s v="New York"/>
    <n v="0.98"/>
    <n v="0.96"/>
    <x v="0"/>
    <n v="13"/>
    <x v="0"/>
    <x v="7"/>
    <x v="0"/>
    <s v="Yes"/>
    <n v="4"/>
    <x v="1"/>
    <n v="197"/>
    <n v="0.03"/>
    <n v="3.91"/>
    <x v="0"/>
    <n v="22"/>
    <s v="No"/>
    <d v="2019-05-06T00:00:00"/>
    <x v="58"/>
    <n v="319"/>
    <s v="Active"/>
    <s v="Yes"/>
  </r>
  <r>
    <n v="4555"/>
    <s v="2 Beds Private Suite w/ Kitchen near Penn Station"/>
    <n v="3802"/>
    <s v="New York"/>
    <n v="0.98"/>
    <n v="0.96"/>
    <x v="0"/>
    <n v="13"/>
    <x v="0"/>
    <x v="7"/>
    <x v="0"/>
    <s v="Yes"/>
    <n v="4"/>
    <x v="1"/>
    <n v="142"/>
    <n v="0.03"/>
    <n v="3.82"/>
    <x v="0"/>
    <n v="33"/>
    <s v="No"/>
    <d v="2019-05-11T00:00:00"/>
    <x v="165"/>
    <n v="320"/>
    <s v="Active"/>
    <s v="Yes"/>
  </r>
  <r>
    <n v="4556"/>
    <s v="Large Private Suite in the Heart of Midtown"/>
    <n v="3802"/>
    <s v="New York"/>
    <n v="0.98"/>
    <n v="0.96"/>
    <x v="0"/>
    <n v="13"/>
    <x v="0"/>
    <x v="7"/>
    <x v="0"/>
    <s v="Yes"/>
    <n v="4"/>
    <x v="1"/>
    <n v="132"/>
    <n v="0.03"/>
    <n v="3.68"/>
    <x v="0"/>
    <n v="281"/>
    <s v="No"/>
    <d v="2019-04-15T00:00:00"/>
    <x v="29"/>
    <n v="319"/>
    <s v="Active"/>
    <s v="Yes"/>
  </r>
  <r>
    <n v="4557"/>
    <s v="Accessible Two Bedded Suite With Kitchen near MSG"/>
    <n v="3802"/>
    <s v="New York"/>
    <n v="0.98"/>
    <n v="0.96"/>
    <x v="0"/>
    <n v="13"/>
    <x v="0"/>
    <x v="7"/>
    <x v="0"/>
    <s v="Yes"/>
    <n v="4"/>
    <x v="1"/>
    <n v="142"/>
    <n v="0.03"/>
    <n v="4.1900000000000004"/>
    <x v="0"/>
    <n v="95"/>
    <s v="No"/>
    <d v="2019-05-04T00:00:00"/>
    <x v="129"/>
    <n v="319"/>
    <s v="Active"/>
    <s v="Yes"/>
  </r>
  <r>
    <n v="4558"/>
    <s v="Huge Two Bedroom Suite in the Heart of New York"/>
    <n v="3802"/>
    <s v="New York"/>
    <n v="0.98"/>
    <n v="0.96"/>
    <x v="0"/>
    <n v="13"/>
    <x v="0"/>
    <x v="7"/>
    <x v="0"/>
    <s v="Yes"/>
    <n v="6"/>
    <x v="2"/>
    <n v="322"/>
    <n v="0.04"/>
    <n v="4.25"/>
    <x v="0"/>
    <n v="4"/>
    <s v="No"/>
    <d v="2019-07-14T00:00:00"/>
    <x v="505"/>
    <n v="313"/>
    <s v="Active"/>
    <s v="Yes"/>
  </r>
  <r>
    <n v="4559"/>
    <s v="Large One Bedroom Double With Kitchen in Manhattan"/>
    <n v="3802"/>
    <s v="New York"/>
    <n v="0.98"/>
    <n v="0.96"/>
    <x v="0"/>
    <n v="13"/>
    <x v="0"/>
    <x v="7"/>
    <x v="0"/>
    <s v="Yes"/>
    <n v="6"/>
    <x v="2"/>
    <n v="212"/>
    <n v="0.04"/>
    <n v="4.54"/>
    <x v="1"/>
    <n v="35"/>
    <s v="No"/>
    <d v="2019-05-21T00:00:00"/>
    <x v="95"/>
    <n v="319"/>
    <s v="Active"/>
    <s v="Yes"/>
  </r>
  <r>
    <n v="4560"/>
    <s v="Two Beds in Private Room near Times Square and MSG"/>
    <n v="3802"/>
    <s v="New York"/>
    <n v="0.98"/>
    <n v="0.96"/>
    <x v="0"/>
    <n v="13"/>
    <x v="0"/>
    <x v="7"/>
    <x v="0"/>
    <s v="Yes"/>
    <n v="4"/>
    <x v="1"/>
    <n v="137"/>
    <n v="0.03"/>
    <n v="4.2"/>
    <x v="0"/>
    <n v="30"/>
    <s v="No"/>
    <d v="2019-04-30T00:00:00"/>
    <x v="213"/>
    <n v="319"/>
    <s v="Active"/>
    <s v="Yes"/>
  </r>
  <r>
    <n v="4561"/>
    <s v="Private and Spacious Queen Room Across From MSG"/>
    <n v="3802"/>
    <s v="New York"/>
    <n v="0.98"/>
    <n v="0.96"/>
    <x v="0"/>
    <n v="13"/>
    <x v="0"/>
    <x v="7"/>
    <x v="0"/>
    <s v="Yes"/>
    <n v="2"/>
    <x v="0"/>
    <n v="122"/>
    <n v="0.03"/>
    <n v="4.37"/>
    <x v="0"/>
    <n v="117"/>
    <s v="No"/>
    <d v="2019-04-29T00:00:00"/>
    <x v="17"/>
    <n v="319"/>
    <s v="Active"/>
    <s v="Yes"/>
  </r>
  <r>
    <n v="4562"/>
    <s v="Gorgeous Bushwick Townhome"/>
    <n v="3414"/>
    <s v="New York"/>
    <n v="0.89"/>
    <n v="0.25"/>
    <x v="0"/>
    <n v="8"/>
    <x v="1"/>
    <x v="11"/>
    <x v="1"/>
    <s v="No"/>
    <n v="8"/>
    <x v="2"/>
    <n v="425"/>
    <n v="0.04"/>
    <n v="4.5999999999999996"/>
    <x v="1"/>
    <n v="15"/>
    <s v="No"/>
    <d v="2019-03-26T00:00:00"/>
    <x v="42"/>
    <n v="148"/>
    <s v="Active"/>
    <s v="No"/>
  </r>
  <r>
    <n v="4563"/>
    <s v="Spacious ! 3BR/2Bath- 5min JFK &amp; Resorts Casino"/>
    <n v="3585"/>
    <s v="New York"/>
    <n v="0.98"/>
    <n v="0.96"/>
    <x v="1"/>
    <n v="23"/>
    <x v="2"/>
    <x v="6"/>
    <x v="1"/>
    <s v="No"/>
    <n v="10"/>
    <x v="2"/>
    <n v="155"/>
    <n v="0.03"/>
    <n v="4.82"/>
    <x v="1"/>
    <n v="85"/>
    <s v="No"/>
    <d v="2019-04-20T00:00:00"/>
    <x v="176"/>
    <n v="343"/>
    <s v="Active"/>
    <s v="No"/>
  </r>
  <r>
    <n v="4564"/>
    <s v="Cozy Bronx Home ( 2 nd floor)"/>
    <n v="3786"/>
    <s v="New York"/>
    <n v="1"/>
    <n v="0.97"/>
    <x v="0"/>
    <n v="6"/>
    <x v="4"/>
    <x v="29"/>
    <x v="1"/>
    <s v="No"/>
    <n v="4"/>
    <x v="1"/>
    <n v="101.71"/>
    <n v="0.03"/>
    <n v="4.7300000000000004"/>
    <x v="1"/>
    <n v="30"/>
    <s v="No"/>
    <d v="2019-03-28T00:00:00"/>
    <x v="178"/>
    <n v="88"/>
    <s v="Active"/>
    <s v="No"/>
  </r>
  <r>
    <n v="4565"/>
    <s v="Lovely Spacious Home Close to Manhattan &amp; Airports"/>
    <n v="3800"/>
    <s v="New York"/>
    <n v="1"/>
    <n v="0.96"/>
    <x v="1"/>
    <n v="26"/>
    <x v="2"/>
    <x v="19"/>
    <x v="1"/>
    <s v="No"/>
    <n v="5"/>
    <x v="1"/>
    <n v="250"/>
    <n v="0.04"/>
    <n v="4.82"/>
    <x v="1"/>
    <n v="34"/>
    <s v="No"/>
    <d v="2019-03-10T00:00:00"/>
    <x v="471"/>
    <n v="180"/>
    <s v="Active"/>
    <s v="No"/>
  </r>
  <r>
    <n v="4566"/>
    <s v="Parkside Chateau"/>
    <n v="3638"/>
    <s v="New York"/>
    <n v="1"/>
    <n v="1"/>
    <x v="0"/>
    <n v="16"/>
    <x v="0"/>
    <x v="10"/>
    <x v="0"/>
    <s v="Yes"/>
    <n v="2"/>
    <x v="0"/>
    <n v="60"/>
    <n v="0.03"/>
    <n v="4.76"/>
    <x v="1"/>
    <n v="17"/>
    <s v="No"/>
    <d v="2019-06-09T00:00:00"/>
    <x v="15"/>
    <n v="153"/>
    <s v="Active"/>
    <s v="Yes"/>
  </r>
  <r>
    <n v="4567"/>
    <s v="Big Artsy Apt In Heart of Williamsburg"/>
    <n v="85"/>
    <s v="New York"/>
    <n v="0.88"/>
    <n v="0.32"/>
    <x v="0"/>
    <n v="12"/>
    <x v="1"/>
    <x v="9"/>
    <x v="1"/>
    <s v="No"/>
    <n v="2"/>
    <x v="0"/>
    <n v="80"/>
    <n v="0.03"/>
    <n v="5"/>
    <x v="1"/>
    <n v="6"/>
    <s v="No"/>
    <d v="2019-06-27T00:00:00"/>
    <x v="539"/>
    <n v="141"/>
    <s v="Active"/>
    <s v="No"/>
  </r>
  <r>
    <n v="4568"/>
    <s v="The Mayesâ€™ casa"/>
    <n v="3806"/>
    <s v="New York"/>
    <n v="0.83"/>
    <n v="1"/>
    <x v="0"/>
    <n v="7"/>
    <x v="1"/>
    <x v="3"/>
    <x v="0"/>
    <s v="Yes"/>
    <n v="2"/>
    <x v="0"/>
    <n v="40"/>
    <n v="0.03"/>
    <n v="5"/>
    <x v="1"/>
    <n v="3"/>
    <s v="No"/>
    <d v="2019-03-08T00:00:00"/>
    <x v="734"/>
    <n v="30"/>
    <s v="Active"/>
    <s v="Yes"/>
  </r>
  <r>
    <n v="4569"/>
    <s v="Stylish &amp; Cozy Room Same Street As The Subway"/>
    <n v="3679"/>
    <s v="New York"/>
    <n v="0.94"/>
    <n v="0.97"/>
    <x v="0"/>
    <n v="7"/>
    <x v="1"/>
    <x v="3"/>
    <x v="0"/>
    <s v="Yes"/>
    <n v="3"/>
    <x v="1"/>
    <n v="47"/>
    <n v="0.03"/>
    <n v="4.5599999999999996"/>
    <x v="1"/>
    <n v="70"/>
    <s v="No"/>
    <d v="2019-03-19T00:00:00"/>
    <x v="213"/>
    <n v="101"/>
    <s v="Active"/>
    <s v="Yes"/>
  </r>
  <r>
    <n v="4570"/>
    <s v="Private Room in a chill home 20 mins to Manhattan"/>
    <n v="3788"/>
    <s v="New York"/>
    <n v="0.17"/>
    <n v="0.95"/>
    <x v="0"/>
    <n v="7"/>
    <x v="1"/>
    <x v="3"/>
    <x v="0"/>
    <s v="Yes"/>
    <n v="2"/>
    <x v="0"/>
    <n v="36"/>
    <n v="0.03"/>
    <n v="4.74"/>
    <x v="1"/>
    <n v="53"/>
    <s v="No"/>
    <d v="2019-03-05T00:00:00"/>
    <x v="70"/>
    <n v="183"/>
    <s v="Active"/>
    <s v="Yes"/>
  </r>
  <r>
    <n v="4571"/>
    <s v="beautiful and clean  studio apartmen in Astoria"/>
    <n v="2611"/>
    <s v="New York"/>
    <n v="1"/>
    <n v="0.96"/>
    <x v="0"/>
    <n v="21"/>
    <x v="2"/>
    <x v="13"/>
    <x v="1"/>
    <s v="No"/>
    <n v="4"/>
    <x v="1"/>
    <n v="115"/>
    <n v="0.03"/>
    <n v="4.38"/>
    <x v="0"/>
    <n v="26"/>
    <s v="No"/>
    <d v="2019-03-14T00:00:00"/>
    <x v="282"/>
    <n v="169"/>
    <s v="Active"/>
    <s v="No"/>
  </r>
  <r>
    <n v="4572"/>
    <s v="Packaged for one plus group (QUEEN)"/>
    <n v="3792"/>
    <s v="New York"/>
    <n v="1"/>
    <n v="0.98"/>
    <x v="1"/>
    <n v="10"/>
    <x v="1"/>
    <x v="17"/>
    <x v="0"/>
    <s v="Yes"/>
    <n v="2"/>
    <x v="0"/>
    <n v="65"/>
    <n v="0.03"/>
    <n v="5"/>
    <x v="1"/>
    <n v="13"/>
    <s v="No"/>
    <d v="2019-05-06T00:00:00"/>
    <x v="213"/>
    <n v="364"/>
    <s v="Active"/>
    <s v="Yes"/>
  </r>
  <r>
    <n v="4573"/>
    <s v="Packaged for one plus groups (ENSUITE KING)"/>
    <n v="3792"/>
    <s v="New York"/>
    <n v="1"/>
    <n v="0.98"/>
    <x v="1"/>
    <n v="10"/>
    <x v="1"/>
    <x v="17"/>
    <x v="0"/>
    <s v="Yes"/>
    <n v="2"/>
    <x v="0"/>
    <n v="80"/>
    <n v="0.03"/>
    <n v="4.71"/>
    <x v="1"/>
    <n v="14"/>
    <s v="No"/>
    <d v="2019-04-30T00:00:00"/>
    <x v="15"/>
    <n v="364"/>
    <s v="Active"/>
    <s v="Yes"/>
  </r>
  <r>
    <n v="4574"/>
    <s v="Cozy sofa-bed 2 in apartment!  Near to Manhattan !"/>
    <n v="3794"/>
    <s v="New York"/>
    <n v="1"/>
    <n v="0.99"/>
    <x v="0"/>
    <n v="21"/>
    <x v="2"/>
    <x v="13"/>
    <x v="2"/>
    <s v="Yes"/>
    <n v="1"/>
    <x v="0"/>
    <n v="50"/>
    <n v="0.03"/>
    <n v="4.58"/>
    <x v="1"/>
    <n v="12"/>
    <s v="No"/>
    <d v="2019-03-04T00:00:00"/>
    <x v="25"/>
    <n v="365"/>
    <s v="Active"/>
    <s v="Yes"/>
  </r>
  <r>
    <n v="4575"/>
    <s v="Central Williamsburg King Bed - minutes to NYC"/>
    <n v="1511"/>
    <s v="New York"/>
    <n v="0.9"/>
    <n v="0.35"/>
    <x v="1"/>
    <n v="12"/>
    <x v="1"/>
    <x v="9"/>
    <x v="1"/>
    <s v="No"/>
    <n v="4"/>
    <x v="1"/>
    <n v="149"/>
    <n v="0.03"/>
    <n v="5"/>
    <x v="1"/>
    <n v="11"/>
    <s v="No"/>
    <d v="2019-04-22T00:00:00"/>
    <x v="186"/>
    <n v="90"/>
    <s v="Active"/>
    <s v="No"/>
  </r>
  <r>
    <n v="4576"/>
    <s v="Sunny br. &amp; full kitchen efficiency private room"/>
    <n v="927"/>
    <s v="New York"/>
    <n v="1"/>
    <n v="0.35"/>
    <x v="1"/>
    <n v="21"/>
    <x v="2"/>
    <x v="13"/>
    <x v="0"/>
    <s v="Yes"/>
    <n v="1"/>
    <x v="0"/>
    <n v="75"/>
    <n v="0.03"/>
    <n v="5"/>
    <x v="1"/>
    <n v="13"/>
    <s v="No"/>
    <d v="2019-03-31T00:00:00"/>
    <x v="493"/>
    <n v="0"/>
    <s v="Inactive"/>
    <s v="No"/>
  </r>
  <r>
    <n v="4577"/>
    <s v="XL Williamsburg Full Apartment for rent"/>
    <n v="1358"/>
    <s v="New York"/>
    <n v="1"/>
    <n v="0.69"/>
    <x v="0"/>
    <n v="12"/>
    <x v="1"/>
    <x v="9"/>
    <x v="1"/>
    <s v="No"/>
    <n v="2"/>
    <x v="0"/>
    <n v="120"/>
    <n v="0.03"/>
    <n v="4.67"/>
    <x v="1"/>
    <n v="9"/>
    <s v="No"/>
    <d v="2019-03-05T00:00:00"/>
    <x v="290"/>
    <n v="146"/>
    <s v="Active"/>
    <s v="No"/>
  </r>
  <r>
    <n v="4578"/>
    <s v="Beckoning â€Bed-Stayâ€ 2 BR Suite in Bed-Stuy"/>
    <n v="3017"/>
    <s v="New York"/>
    <n v="1"/>
    <n v="0.91"/>
    <x v="1"/>
    <n v="7"/>
    <x v="1"/>
    <x v="3"/>
    <x v="1"/>
    <s v="No"/>
    <n v="6"/>
    <x v="2"/>
    <n v="150"/>
    <n v="0.03"/>
    <n v="5"/>
    <x v="1"/>
    <n v="30"/>
    <s v="No"/>
    <d v="2019-04-03T00:00:00"/>
    <x v="125"/>
    <n v="227"/>
    <s v="Active"/>
    <s v="Yes"/>
  </r>
  <r>
    <n v="4579"/>
    <s v="Cozy Private Room In The Heart Of NYC - 51E1"/>
    <n v="3544"/>
    <s v="New York"/>
    <n v="0.9"/>
    <n v="0.99"/>
    <x v="0"/>
    <n v="17"/>
    <x v="0"/>
    <x v="0"/>
    <x v="0"/>
    <s v="Yes"/>
    <n v="2"/>
    <x v="0"/>
    <n v="75"/>
    <n v="0.03"/>
    <n v="3.89"/>
    <x v="0"/>
    <n v="9"/>
    <s v="No"/>
    <d v="2019-04-30T00:00:00"/>
    <x v="12"/>
    <n v="365"/>
    <s v="Active"/>
    <s v="Yes"/>
  </r>
  <r>
    <n v="4580"/>
    <s v="Large Bedroom In LIC 15 min to Midtown Manhattan"/>
    <n v="3041"/>
    <s v="New York"/>
    <n v="1"/>
    <n v="0.98"/>
    <x v="0"/>
    <n v="24"/>
    <x v="2"/>
    <x v="5"/>
    <x v="0"/>
    <s v="Yes"/>
    <n v="4"/>
    <x v="1"/>
    <n v="61"/>
    <n v="0.03"/>
    <n v="4.88"/>
    <x v="1"/>
    <n v="41"/>
    <s v="No"/>
    <d v="2019-03-17T00:00:00"/>
    <x v="186"/>
    <n v="76"/>
    <s v="Active"/>
    <s v="No"/>
  </r>
  <r>
    <n v="4581"/>
    <s v="IVORY COAST ROOM Is your home away from home"/>
    <n v="3338"/>
    <s v="New York"/>
    <n v="1"/>
    <n v="1"/>
    <x v="1"/>
    <n v="9"/>
    <x v="1"/>
    <x v="16"/>
    <x v="0"/>
    <s v="Yes"/>
    <n v="2"/>
    <x v="0"/>
    <n v="65"/>
    <n v="0.03"/>
    <n v="5"/>
    <x v="1"/>
    <n v="4"/>
    <s v="No"/>
    <d v="2019-06-01T00:00:00"/>
    <x v="666"/>
    <n v="365"/>
    <s v="Active"/>
    <s v="Yes"/>
  </r>
  <r>
    <n v="4582"/>
    <s v="Cozy Clean Clutter-free 2 Bedroom Apartment"/>
    <n v="1931"/>
    <s v="New York"/>
    <n v="1"/>
    <n v="0.89"/>
    <x v="1"/>
    <n v="21"/>
    <x v="2"/>
    <x v="13"/>
    <x v="1"/>
    <s v="No"/>
    <n v="4"/>
    <x v="1"/>
    <n v="139"/>
    <n v="0.03"/>
    <n v="5"/>
    <x v="1"/>
    <n v="54"/>
    <s v="No"/>
    <d v="2019-03-17T00:00:00"/>
    <x v="0"/>
    <n v="27"/>
    <s v="Active"/>
    <s v="No"/>
  </r>
  <r>
    <n v="4583"/>
    <s v="BEST SIDE OF BED-STUY"/>
    <n v="3798"/>
    <s v="New York"/>
    <n v="1"/>
    <n v="0.98"/>
    <x v="1"/>
    <n v="7"/>
    <x v="1"/>
    <x v="3"/>
    <x v="0"/>
    <s v="Yes"/>
    <n v="2"/>
    <x v="0"/>
    <n v="53"/>
    <n v="0.03"/>
    <n v="4.97"/>
    <x v="1"/>
    <n v="130"/>
    <s v="Yes"/>
    <d v="2019-03-13T00:00:00"/>
    <x v="110"/>
    <n v="269"/>
    <s v="Active"/>
    <s v="No"/>
  </r>
  <r>
    <n v="4584"/>
    <s v="Brooklyn Awesomely Huge and Hip Apartment"/>
    <n v="1425"/>
    <s v="New York"/>
    <n v="0.67"/>
    <n v="0.33"/>
    <x v="0"/>
    <n v="8"/>
    <x v="1"/>
    <x v="11"/>
    <x v="1"/>
    <s v="No"/>
    <n v="8"/>
    <x v="2"/>
    <n v="60"/>
    <n v="0.03"/>
    <n v="4.33"/>
    <x v="0"/>
    <n v="3"/>
    <s v="No"/>
    <d v="2019-03-12T00:00:00"/>
    <x v="735"/>
    <n v="349"/>
    <s v="Active"/>
    <s v="No"/>
  </r>
  <r>
    <n v="4585"/>
    <s v="THE STUDIO LODGE BROOKLYN"/>
    <n v="1842"/>
    <s v="New York"/>
    <n v="1"/>
    <n v="0.91"/>
    <x v="1"/>
    <n v="7"/>
    <x v="1"/>
    <x v="3"/>
    <x v="0"/>
    <s v="Yes"/>
    <n v="2"/>
    <x v="0"/>
    <n v="50"/>
    <n v="0.03"/>
    <n v="4.91"/>
    <x v="1"/>
    <n v="22"/>
    <s v="No"/>
    <d v="2019-05-17T00:00:00"/>
    <x v="70"/>
    <n v="364"/>
    <s v="Active"/>
    <s v="No"/>
  </r>
  <r>
    <n v="4586"/>
    <s v="â˜… Pvt Room in 4BR Duplexâ˜… Laundry Yard â˜… Room D"/>
    <n v="2545"/>
    <s v="Pennsylvania"/>
    <n v="1"/>
    <n v="0.91"/>
    <x v="1"/>
    <n v="7"/>
    <x v="1"/>
    <x v="3"/>
    <x v="0"/>
    <s v="Yes"/>
    <n v="1"/>
    <x v="0"/>
    <n v="35"/>
    <n v="0.03"/>
    <n v="4.83"/>
    <x v="1"/>
    <n v="6"/>
    <s v="No"/>
    <d v="2019-09-30T00:00:00"/>
    <x v="37"/>
    <n v="336"/>
    <s v="Active"/>
    <s v="Yes"/>
  </r>
  <r>
    <n v="4587"/>
    <s v="Awesome location, Full of light loft in Brooklyn"/>
    <n v="1044"/>
    <s v="New York"/>
    <n v="0.5"/>
    <n v="0.6"/>
    <x v="1"/>
    <n v="7"/>
    <x v="1"/>
    <x v="3"/>
    <x v="1"/>
    <s v="No"/>
    <n v="2"/>
    <x v="0"/>
    <n v="90"/>
    <n v="0.03"/>
    <n v="5"/>
    <x v="1"/>
    <n v="10"/>
    <s v="No"/>
    <d v="2019-03-30T00:00:00"/>
    <x v="164"/>
    <n v="0"/>
    <s v="Inactive"/>
    <s v="No"/>
  </r>
  <r>
    <n v="4588"/>
    <s v="1920's Historic Home near JFK and LGA Airport"/>
    <n v="2271"/>
    <s v="Delaware"/>
    <n v="0.63"/>
    <n v="0.89"/>
    <x v="0"/>
    <n v="23"/>
    <x v="2"/>
    <x v="6"/>
    <x v="1"/>
    <s v="No"/>
    <n v="10"/>
    <x v="2"/>
    <n v="168"/>
    <n v="0.03"/>
    <n v="4.6500000000000004"/>
    <x v="1"/>
    <n v="20"/>
    <s v="No"/>
    <d v="2019-06-29T00:00:00"/>
    <x v="70"/>
    <n v="170"/>
    <s v="Active"/>
    <s v="Yes"/>
  </r>
  <r>
    <n v="4589"/>
    <s v="Two Bedrooms Tonhouse"/>
    <n v="3808"/>
    <s v="New York"/>
    <n v="0.94"/>
    <n v="1"/>
    <x v="1"/>
    <n v="16"/>
    <x v="0"/>
    <x v="10"/>
    <x v="1"/>
    <s v="No"/>
    <n v="6"/>
    <x v="2"/>
    <n v="295"/>
    <n v="0.04"/>
    <n v="4.74"/>
    <x v="1"/>
    <n v="39"/>
    <s v="No"/>
    <d v="2019-03-17T00:00:00"/>
    <x v="253"/>
    <n v="365"/>
    <s v="Active"/>
    <s v="Yes"/>
  </r>
  <r>
    <n v="4590"/>
    <s v="Your own sanctuary! Private Floor, 3min to subway"/>
    <n v="1019"/>
    <s v="New York"/>
    <n v="1"/>
    <n v="0.95"/>
    <x v="0"/>
    <n v="7"/>
    <x v="1"/>
    <x v="3"/>
    <x v="1"/>
    <s v="No"/>
    <n v="5"/>
    <x v="1"/>
    <n v="143"/>
    <n v="0.03"/>
    <n v="4.78"/>
    <x v="1"/>
    <n v="46"/>
    <s v="No"/>
    <d v="2019-04-01T00:00:00"/>
    <x v="4"/>
    <n v="364"/>
    <s v="Active"/>
    <s v="No"/>
  </r>
  <r>
    <n v="4591"/>
    <s v="2bd BOUTIQUE  Apartament in the heart of MANHATTAN"/>
    <n v="1288"/>
    <s v="New York"/>
    <n v="1"/>
    <n v="0.9"/>
    <x v="0"/>
    <n v="17"/>
    <x v="0"/>
    <x v="0"/>
    <x v="1"/>
    <s v="No"/>
    <n v="4"/>
    <x v="1"/>
    <n v="399"/>
    <n v="0.04"/>
    <n v="4.91"/>
    <x v="1"/>
    <n v="35"/>
    <s v="No"/>
    <d v="2019-05-05T00:00:00"/>
    <x v="421"/>
    <n v="30"/>
    <s v="Active"/>
    <s v="No"/>
  </r>
  <r>
    <n v="4592"/>
    <s v="New Modern | | High design | | Stunning views"/>
    <n v="2540"/>
    <s v="New York"/>
    <n v="1"/>
    <n v="1"/>
    <x v="0"/>
    <n v="12"/>
    <x v="1"/>
    <x v="9"/>
    <x v="1"/>
    <s v="No"/>
    <n v="2"/>
    <x v="0"/>
    <n v="388"/>
    <n v="0.04"/>
    <n v="4"/>
    <x v="0"/>
    <n v="5"/>
    <s v="No"/>
    <d v="2019-04-26T00:00:00"/>
    <x v="575"/>
    <n v="172"/>
    <s v="Active"/>
    <s v="No"/>
  </r>
  <r>
    <n v="4593"/>
    <s v="Enjoy the best of Harlem in this comfortable home"/>
    <n v="3772"/>
    <s v="New York"/>
    <n v="0.83"/>
    <n v="1"/>
    <x v="1"/>
    <n v="16"/>
    <x v="0"/>
    <x v="10"/>
    <x v="1"/>
    <s v="No"/>
    <n v="2"/>
    <x v="0"/>
    <n v="60"/>
    <n v="0.03"/>
    <n v="5"/>
    <x v="1"/>
    <n v="27"/>
    <s v="No"/>
    <d v="2019-03-23T00:00:00"/>
    <x v="103"/>
    <n v="32"/>
    <s v="Active"/>
    <s v="Yes"/>
  </r>
  <r>
    <n v="4594"/>
    <s v="Sunny Bed-Stuy Apartment Next to Subway"/>
    <n v="2986"/>
    <s v="New York"/>
    <n v="1"/>
    <n v="0.97"/>
    <x v="1"/>
    <n v="7"/>
    <x v="1"/>
    <x v="3"/>
    <x v="1"/>
    <s v="No"/>
    <n v="4"/>
    <x v="1"/>
    <n v="150"/>
    <n v="0.03"/>
    <n v="5"/>
    <x v="1"/>
    <n v="32"/>
    <s v="No"/>
    <d v="2019-04-24T00:00:00"/>
    <x v="8"/>
    <n v="113"/>
    <s v="Active"/>
    <s v="Yes"/>
  </r>
  <r>
    <n v="4595"/>
    <s v="Mid century comfort"/>
    <n v="18"/>
    <s v="New York"/>
    <n v="1"/>
    <n v="1"/>
    <x v="0"/>
    <n v="15"/>
    <x v="0"/>
    <x v="4"/>
    <x v="1"/>
    <s v="No"/>
    <n v="2"/>
    <x v="0"/>
    <n v="65"/>
    <n v="0.03"/>
    <n v="5"/>
    <x v="1"/>
    <n v="3"/>
    <s v="No"/>
    <d v="2019-04-01T00:00:00"/>
    <x v="10"/>
    <n v="17"/>
    <s v="Active"/>
    <s v="No"/>
  </r>
  <r>
    <n v="4596"/>
    <s v="XtraLarge Room SuperComfortable Bed 15mntsToTimeSq"/>
    <n v="3339"/>
    <s v="New York"/>
    <n v="1"/>
    <n v="1"/>
    <x v="0"/>
    <n v="16"/>
    <x v="0"/>
    <x v="10"/>
    <x v="0"/>
    <s v="Yes"/>
    <n v="2"/>
    <x v="0"/>
    <n v="75"/>
    <n v="0.03"/>
    <n v="4.97"/>
    <x v="1"/>
    <n v="37"/>
    <s v="No"/>
    <d v="2019-03-16T00:00:00"/>
    <x v="62"/>
    <n v="199"/>
    <s v="Active"/>
    <s v="Yes"/>
  </r>
  <r>
    <n v="4597"/>
    <s v="Cosy private bedroom in UES/Harlem"/>
    <n v="2419"/>
    <s v="New York"/>
    <n v="1"/>
    <n v="0.71"/>
    <x v="0"/>
    <n v="14"/>
    <x v="0"/>
    <x v="2"/>
    <x v="0"/>
    <s v="Yes"/>
    <n v="2"/>
    <x v="0"/>
    <n v="75"/>
    <n v="0.03"/>
    <n v="4.7"/>
    <x v="1"/>
    <n v="10"/>
    <s v="No"/>
    <d v="2019-03-24T00:00:00"/>
    <x v="136"/>
    <n v="0"/>
    <s v="Inactive"/>
    <s v="Yes"/>
  </r>
  <r>
    <n v="4598"/>
    <s v="Brand New BK Duplex in the Center of it All!!!"/>
    <n v="2763"/>
    <s v="New York"/>
    <n v="1"/>
    <n v="0.95"/>
    <x v="1"/>
    <n v="7"/>
    <x v="1"/>
    <x v="3"/>
    <x v="1"/>
    <s v="No"/>
    <n v="12"/>
    <x v="2"/>
    <n v="527.29"/>
    <n v="0.05"/>
    <n v="4.83"/>
    <x v="1"/>
    <n v="47"/>
    <s v="No"/>
    <d v="2019-04-27T00:00:00"/>
    <x v="160"/>
    <n v="163"/>
    <s v="Active"/>
    <s v="No"/>
  </r>
  <r>
    <n v="4599"/>
    <s v="Decatur street Limestone an Urban Zen  experience"/>
    <n v="1225"/>
    <s v="New York"/>
    <n v="1"/>
    <n v="0.99"/>
    <x v="1"/>
    <n v="7"/>
    <x v="1"/>
    <x v="3"/>
    <x v="1"/>
    <s v="No"/>
    <n v="4"/>
    <x v="1"/>
    <n v="175"/>
    <n v="0.03"/>
    <n v="4.9800000000000004"/>
    <x v="1"/>
    <n v="54"/>
    <s v="No"/>
    <d v="2019-04-09T00:00:00"/>
    <x v="110"/>
    <n v="199"/>
    <s v="Active"/>
    <s v="No"/>
  </r>
  <r>
    <n v="4600"/>
    <s v="Modern and Spacious Brooklyn Apartment"/>
    <n v="2954"/>
    <s v="New York"/>
    <n v="1"/>
    <n v="0.94"/>
    <x v="0"/>
    <n v="7"/>
    <x v="1"/>
    <x v="3"/>
    <x v="1"/>
    <s v="No"/>
    <n v="6"/>
    <x v="2"/>
    <n v="224"/>
    <n v="0.04"/>
    <n v="4.75"/>
    <x v="1"/>
    <n v="56"/>
    <s v="No"/>
    <d v="2019-05-04T00:00:00"/>
    <x v="198"/>
    <n v="75"/>
    <s v="Active"/>
    <s v="No"/>
  </r>
  <r>
    <n v="4601"/>
    <s v="Chic 2 bedroom Brownstone with garden 17m to MHTN."/>
    <n v="3810"/>
    <s v="New York"/>
    <n v="1"/>
    <n v="0.97"/>
    <x v="1"/>
    <n v="7"/>
    <x v="1"/>
    <x v="3"/>
    <x v="1"/>
    <s v="No"/>
    <n v="5"/>
    <x v="1"/>
    <n v="184"/>
    <n v="0.03"/>
    <n v="5"/>
    <x v="1"/>
    <n v="35"/>
    <s v="No"/>
    <d v="2019-03-26T00:00:00"/>
    <x v="674"/>
    <n v="0"/>
    <s v="Inactive"/>
    <s v="No"/>
  </r>
  <r>
    <n v="4602"/>
    <s v="Adorable walk-up on the high lineâ€”with views!"/>
    <n v="730"/>
    <s v="Mwanza"/>
    <n v="0.5"/>
    <n v="0.63"/>
    <x v="1"/>
    <n v="13"/>
    <x v="0"/>
    <x v="7"/>
    <x v="1"/>
    <s v="No"/>
    <n v="2"/>
    <x v="0"/>
    <n v="145"/>
    <n v="0.03"/>
    <n v="5"/>
    <x v="1"/>
    <n v="13"/>
    <s v="No"/>
    <d v="2019-04-20T00:00:00"/>
    <x v="21"/>
    <n v="25"/>
    <s v="Active"/>
    <s v="No"/>
  </r>
  <r>
    <n v="4603"/>
    <s v="Lux room"/>
    <n v="3432"/>
    <s v="New York"/>
    <n v="1"/>
    <n v="0.98"/>
    <x v="0"/>
    <n v="23"/>
    <x v="2"/>
    <x v="6"/>
    <x v="0"/>
    <s v="Yes"/>
    <n v="2"/>
    <x v="0"/>
    <n v="79"/>
    <n v="0.03"/>
    <n v="4.33"/>
    <x v="0"/>
    <n v="3"/>
    <s v="No"/>
    <d v="2020-06-14T00:00:00"/>
    <x v="176"/>
    <n v="365"/>
    <s v="Active"/>
    <s v="Yes"/>
  </r>
  <r>
    <n v="4604"/>
    <s v="UPPER WEST SIDE: Renovated Private Cozy Room &amp; BR"/>
    <n v="1702"/>
    <s v="New York"/>
    <n v="0.8"/>
    <n v="1"/>
    <x v="1"/>
    <n v="20"/>
    <x v="0"/>
    <x v="1"/>
    <x v="0"/>
    <s v="Yes"/>
    <n v="2"/>
    <x v="0"/>
    <n v="93"/>
    <n v="0.03"/>
    <n v="4.88"/>
    <x v="1"/>
    <n v="49"/>
    <s v="No"/>
    <d v="2019-03-24T00:00:00"/>
    <x v="24"/>
    <n v="60"/>
    <s v="Active"/>
    <s v="Yes"/>
  </r>
  <r>
    <n v="4605"/>
    <s v="Brooklyn designer apartment"/>
    <n v="4069"/>
    <s v="New York"/>
    <n v="0.75"/>
    <n v="0.84"/>
    <x v="0"/>
    <n v="8"/>
    <x v="1"/>
    <x v="11"/>
    <x v="1"/>
    <s v="No"/>
    <n v="6"/>
    <x v="2"/>
    <n v="168"/>
    <n v="0.03"/>
    <n v="4.5"/>
    <x v="1"/>
    <n v="8"/>
    <s v="No"/>
    <d v="2019-12-27T00:00:00"/>
    <x v="14"/>
    <n v="346"/>
    <s v="Active"/>
    <s v="No"/>
  </r>
  <r>
    <n v="4606"/>
    <s v="Harlem Musicians Home"/>
    <n v="3811"/>
    <s v="New York"/>
    <n v="1"/>
    <n v="1"/>
    <x v="0"/>
    <n v="16"/>
    <x v="0"/>
    <x v="10"/>
    <x v="1"/>
    <s v="No"/>
    <n v="4"/>
    <x v="1"/>
    <n v="65"/>
    <n v="0.03"/>
    <n v="4.75"/>
    <x v="1"/>
    <n v="4"/>
    <s v="No"/>
    <d v="2019-04-20T00:00:00"/>
    <x v="460"/>
    <n v="1"/>
    <s v="Active"/>
    <s v="No"/>
  </r>
  <r>
    <n v="4607"/>
    <s v="Luxury 4bd apt in Astoria, 10 mins from Manhattan."/>
    <n v="2879"/>
    <s v="New York"/>
    <n v="1"/>
    <n v="0.92"/>
    <x v="1"/>
    <n v="24"/>
    <x v="2"/>
    <x v="5"/>
    <x v="1"/>
    <s v="No"/>
    <n v="8"/>
    <x v="2"/>
    <n v="220"/>
    <n v="0.04"/>
    <n v="5"/>
    <x v="1"/>
    <n v="31"/>
    <s v="No"/>
    <d v="2019-08-23T00:00:00"/>
    <x v="161"/>
    <n v="331"/>
    <s v="Active"/>
    <s v="No"/>
  </r>
  <r>
    <n v="4608"/>
    <s v="Absolutely stunning 3bed 1ba, Thank me later!"/>
    <n v="3812"/>
    <s v="New York"/>
    <n v="0.28999999999999998"/>
    <n v="1"/>
    <x v="1"/>
    <n v="8"/>
    <x v="1"/>
    <x v="11"/>
    <x v="1"/>
    <s v="No"/>
    <n v="8"/>
    <x v="2"/>
    <n v="250"/>
    <n v="0.04"/>
    <n v="4.91"/>
    <x v="1"/>
    <n v="79"/>
    <s v="No"/>
    <d v="2019-04-06T00:00:00"/>
    <x v="70"/>
    <n v="0"/>
    <s v="Inactive"/>
    <s v="Yes"/>
  </r>
  <r>
    <n v="4609"/>
    <s v="Private room 2 blks to subway"/>
    <n v="1903"/>
    <s v="New York"/>
    <n v="1"/>
    <n v="1"/>
    <x v="0"/>
    <n v="7"/>
    <x v="1"/>
    <x v="3"/>
    <x v="0"/>
    <s v="Yes"/>
    <n v="1"/>
    <x v="0"/>
    <n v="37"/>
    <n v="0.03"/>
    <n v="5"/>
    <x v="1"/>
    <n v="8"/>
    <s v="No"/>
    <d v="2019-03-26T00:00:00"/>
    <x v="25"/>
    <n v="32"/>
    <s v="Active"/>
    <s v="No"/>
  </r>
  <r>
    <n v="4610"/>
    <s v="Bright and Spacious in Bed Stuy, Brooklyn"/>
    <n v="1344"/>
    <s v="New York"/>
    <n v="1"/>
    <n v="0.68"/>
    <x v="1"/>
    <n v="7"/>
    <x v="1"/>
    <x v="3"/>
    <x v="1"/>
    <s v="No"/>
    <n v="4"/>
    <x v="1"/>
    <n v="140"/>
    <n v="0.03"/>
    <n v="5"/>
    <x v="1"/>
    <n v="14"/>
    <s v="No"/>
    <d v="2019-04-07T00:00:00"/>
    <x v="298"/>
    <n v="0"/>
    <s v="Inactive"/>
    <s v="No"/>
  </r>
  <r>
    <n v="4611"/>
    <s v="SPACIOUS 4BR/2BA APT W/PRIVATE OUTDOOR SPACE UWS"/>
    <n v="1376"/>
    <s v="New York"/>
    <n v="1"/>
    <n v="0.62"/>
    <x v="0"/>
    <n v="20"/>
    <x v="0"/>
    <x v="1"/>
    <x v="1"/>
    <s v="No"/>
    <n v="8"/>
    <x v="2"/>
    <n v="103.2"/>
    <n v="0.03"/>
    <n v="4.67"/>
    <x v="1"/>
    <n v="3"/>
    <s v="No"/>
    <d v="2019-05-04T00:00:00"/>
    <x v="630"/>
    <n v="260"/>
    <s v="Active"/>
    <s v="No"/>
  </r>
  <r>
    <n v="4612"/>
    <s v="Beautiful Bed-Stuy Brownstone w/ Outdoor Oasis"/>
    <n v="567"/>
    <s v="Pennsylvania"/>
    <n v="1"/>
    <n v="0.98"/>
    <x v="1"/>
    <n v="7"/>
    <x v="1"/>
    <x v="3"/>
    <x v="1"/>
    <s v="No"/>
    <n v="6"/>
    <x v="2"/>
    <n v="213"/>
    <n v="0.04"/>
    <n v="4.92"/>
    <x v="1"/>
    <n v="37"/>
    <s v="No"/>
    <d v="2019-06-25T00:00:00"/>
    <x v="160"/>
    <n v="160"/>
    <s v="Active"/>
    <s v="No"/>
  </r>
  <r>
    <n v="4613"/>
    <s v="Harlem Quiet haven 15 minutes to Time Square !!!!!"/>
    <n v="3339"/>
    <s v="New York"/>
    <n v="1"/>
    <n v="1"/>
    <x v="0"/>
    <n v="16"/>
    <x v="0"/>
    <x v="10"/>
    <x v="0"/>
    <s v="Yes"/>
    <n v="2"/>
    <x v="0"/>
    <n v="54"/>
    <n v="0.03"/>
    <n v="4.67"/>
    <x v="1"/>
    <n v="75"/>
    <s v="No"/>
    <d v="2019-03-20T00:00:00"/>
    <x v="129"/>
    <n v="42"/>
    <s v="Active"/>
    <s v="Yes"/>
  </r>
  <r>
    <n v="4614"/>
    <s v="Cozy stay with AC in the best neighborhood in NYC"/>
    <n v="1737"/>
    <s v="New York"/>
    <n v="1"/>
    <n v="0.7"/>
    <x v="0"/>
    <n v="19"/>
    <x v="0"/>
    <x v="12"/>
    <x v="0"/>
    <s v="Yes"/>
    <n v="2"/>
    <x v="0"/>
    <n v="85"/>
    <n v="0.03"/>
    <n v="5"/>
    <x v="1"/>
    <n v="7"/>
    <s v="No"/>
    <d v="2019-04-13T00:00:00"/>
    <x v="383"/>
    <n v="0"/>
    <s v="Inactive"/>
    <s v="No"/>
  </r>
  <r>
    <n v="4615"/>
    <s v="Beautiful Cozy room in Hellâ€™s Kitchen,Times Square"/>
    <n v="3754"/>
    <s v="New York"/>
    <n v="0.6"/>
    <n v="0.98"/>
    <x v="0"/>
    <n v="17"/>
    <x v="0"/>
    <x v="0"/>
    <x v="0"/>
    <s v="Yes"/>
    <n v="2"/>
    <x v="0"/>
    <n v="199"/>
    <n v="0.03"/>
    <n v="4.91"/>
    <x v="1"/>
    <n v="34"/>
    <s v="No"/>
    <d v="2019-03-21T00:00:00"/>
    <x v="143"/>
    <n v="16"/>
    <s v="Active"/>
    <s v="Yes"/>
  </r>
  <r>
    <n v="4616"/>
    <s v="Royal Court"/>
    <n v="3813"/>
    <s v="New York"/>
    <n v="1"/>
    <n v="1"/>
    <x v="1"/>
    <n v="23"/>
    <x v="2"/>
    <x v="6"/>
    <x v="1"/>
    <s v="No"/>
    <n v="8"/>
    <x v="2"/>
    <n v="170"/>
    <n v="0.03"/>
    <n v="4.9000000000000004"/>
    <x v="1"/>
    <n v="42"/>
    <s v="No"/>
    <d v="2019-03-31T00:00:00"/>
    <x v="17"/>
    <n v="358"/>
    <s v="Active"/>
    <s v="Yes"/>
  </r>
  <r>
    <n v="4617"/>
    <s v="Huge Apartment with Amazing City Views"/>
    <n v="1627"/>
    <s v="New York"/>
    <n v="1"/>
    <n v="0.91"/>
    <x v="1"/>
    <n v="25"/>
    <x v="2"/>
    <x v="14"/>
    <x v="1"/>
    <s v="No"/>
    <n v="4"/>
    <x v="1"/>
    <n v="120"/>
    <n v="0.03"/>
    <n v="5"/>
    <x v="1"/>
    <n v="41"/>
    <s v="No"/>
    <d v="2019-04-09T00:00:00"/>
    <x v="8"/>
    <n v="165"/>
    <s v="Active"/>
    <s v="No"/>
  </r>
  <r>
    <n v="4618"/>
    <s v="ST MARKS /heart of EAST VILLAGE sleep up to 8"/>
    <n v="3014"/>
    <s v="New York"/>
    <n v="1"/>
    <n v="1"/>
    <x v="0"/>
    <n v="15"/>
    <x v="0"/>
    <x v="4"/>
    <x v="0"/>
    <s v="Yes"/>
    <n v="8"/>
    <x v="2"/>
    <n v="129"/>
    <n v="0.03"/>
    <n v="4.2300000000000004"/>
    <x v="0"/>
    <n v="52"/>
    <s v="No"/>
    <d v="2019-04-07T00:00:00"/>
    <x v="209"/>
    <n v="363"/>
    <s v="Active"/>
    <s v="Yes"/>
  </r>
  <r>
    <n v="4619"/>
    <s v="Close to jfk, private room on second floor"/>
    <n v="3469"/>
    <s v="New York"/>
    <n v="0"/>
    <n v="1"/>
    <x v="0"/>
    <n v="23"/>
    <x v="2"/>
    <x v="6"/>
    <x v="0"/>
    <s v="Yes"/>
    <n v="2"/>
    <x v="0"/>
    <n v="65"/>
    <n v="0.03"/>
    <n v="4.4000000000000004"/>
    <x v="0"/>
    <n v="5"/>
    <s v="No"/>
    <d v="2019-08-28T00:00:00"/>
    <x v="25"/>
    <n v="145"/>
    <s v="Active"/>
    <s v="Yes"/>
  </r>
  <r>
    <n v="4620"/>
    <s v="Luda and David Nest to share."/>
    <n v="3766"/>
    <s v="New York"/>
    <n v="1"/>
    <n v="0.78"/>
    <x v="1"/>
    <n v="26"/>
    <x v="2"/>
    <x v="19"/>
    <x v="1"/>
    <s v="No"/>
    <n v="2"/>
    <x v="0"/>
    <n v="140"/>
    <n v="0.03"/>
    <n v="5"/>
    <x v="1"/>
    <n v="13"/>
    <s v="No"/>
    <d v="2019-04-26T00:00:00"/>
    <x v="299"/>
    <n v="59"/>
    <s v="Active"/>
    <s v="Yes"/>
  </r>
  <r>
    <n v="4621"/>
    <s v="COMFY Room @Williamsburg (10 mins to Manhattan)"/>
    <n v="364"/>
    <s v="New York"/>
    <n v="0.85"/>
    <n v="0.96"/>
    <x v="0"/>
    <n v="12"/>
    <x v="1"/>
    <x v="9"/>
    <x v="0"/>
    <s v="Yes"/>
    <n v="2"/>
    <x v="0"/>
    <n v="39"/>
    <n v="0.03"/>
    <n v="4.5199999999999996"/>
    <x v="1"/>
    <n v="21"/>
    <s v="No"/>
    <d v="2019-04-21T00:00:00"/>
    <x v="97"/>
    <n v="134"/>
    <s v="Active"/>
    <s v="No"/>
  </r>
  <r>
    <n v="4622"/>
    <s v="Bed-Stuy, Brooklyn apt w/ rooftop &amp; skyline view."/>
    <n v="3604"/>
    <s v="New York"/>
    <n v="0"/>
    <n v="0.87"/>
    <x v="1"/>
    <n v="7"/>
    <x v="1"/>
    <x v="3"/>
    <x v="0"/>
    <s v="Yes"/>
    <n v="2"/>
    <x v="0"/>
    <n v="65"/>
    <n v="0.03"/>
    <n v="4.83"/>
    <x v="1"/>
    <n v="36"/>
    <s v="No"/>
    <d v="2019-05-20T00:00:00"/>
    <x v="101"/>
    <n v="90"/>
    <s v="Active"/>
    <s v="No"/>
  </r>
  <r>
    <n v="4623"/>
    <s v="LUXURIOUS! Private Bedroom w/ Own Private Bathroom"/>
    <n v="1909"/>
    <s v="New York"/>
    <n v="0.75"/>
    <n v="0.98"/>
    <x v="1"/>
    <n v="19"/>
    <x v="0"/>
    <x v="12"/>
    <x v="0"/>
    <s v="Yes"/>
    <n v="2"/>
    <x v="0"/>
    <n v="169"/>
    <n v="0.03"/>
    <n v="5"/>
    <x v="1"/>
    <n v="22"/>
    <s v="No"/>
    <d v="2019-04-07T00:00:00"/>
    <x v="28"/>
    <n v="270"/>
    <s v="Active"/>
    <s v="No"/>
  </r>
  <r>
    <n v="4624"/>
    <s v="Lincoln Center Haven (private room and bathroom)"/>
    <n v="3815"/>
    <s v="New York"/>
    <n v="1"/>
    <n v="1"/>
    <x v="1"/>
    <n v="20"/>
    <x v="0"/>
    <x v="1"/>
    <x v="0"/>
    <s v="Yes"/>
    <n v="3"/>
    <x v="1"/>
    <n v="159"/>
    <n v="0.03"/>
    <n v="4.83"/>
    <x v="1"/>
    <n v="35"/>
    <s v="No"/>
    <d v="2019-04-18T00:00:00"/>
    <x v="119"/>
    <n v="362"/>
    <s v="Active"/>
    <s v="No"/>
  </r>
  <r>
    <n v="4625"/>
    <s v="Hipster hideaway in the heart of Williamsburg"/>
    <n v="3056"/>
    <s v="New York"/>
    <n v="0"/>
    <n v="0.5"/>
    <x v="0"/>
    <n v="12"/>
    <x v="1"/>
    <x v="9"/>
    <x v="1"/>
    <s v="No"/>
    <n v="4"/>
    <x v="1"/>
    <n v="148"/>
    <n v="0.03"/>
    <n v="4.63"/>
    <x v="1"/>
    <n v="8"/>
    <s v="No"/>
    <d v="2019-04-28T00:00:00"/>
    <x v="620"/>
    <n v="79"/>
    <s v="Active"/>
    <s v="Yes"/>
  </r>
  <r>
    <n v="4626"/>
    <s v="Stunning and NEWLY renovated!! Heart of Bed-Stuy!"/>
    <n v="2174"/>
    <s v="New York"/>
    <n v="1"/>
    <n v="0.97"/>
    <x v="1"/>
    <n v="7"/>
    <x v="1"/>
    <x v="3"/>
    <x v="1"/>
    <s v="No"/>
    <n v="6"/>
    <x v="2"/>
    <n v="195"/>
    <n v="0.03"/>
    <n v="5"/>
    <x v="1"/>
    <n v="42"/>
    <s v="No"/>
    <d v="2019-04-21T00:00:00"/>
    <x v="3"/>
    <n v="254"/>
    <s v="Active"/>
    <s v="No"/>
  </r>
  <r>
    <n v="4627"/>
    <s v="Sun-drenched private apartment *cleaned by pros*"/>
    <n v="1758"/>
    <s v="New York"/>
    <n v="1"/>
    <n v="0.9"/>
    <x v="0"/>
    <n v="9"/>
    <x v="1"/>
    <x v="16"/>
    <x v="1"/>
    <s v="No"/>
    <n v="2"/>
    <x v="0"/>
    <n v="97"/>
    <n v="0.03"/>
    <n v="4.72"/>
    <x v="1"/>
    <n v="18"/>
    <s v="No"/>
    <d v="2019-05-13T00:00:00"/>
    <x v="103"/>
    <n v="0"/>
    <s v="Inactive"/>
    <s v="Yes"/>
  </r>
  <r>
    <n v="4628"/>
    <s v="SAFE &amp; CLEAN SPACE in Williamsburg (extended stay)"/>
    <n v="604"/>
    <s v="New York"/>
    <n v="1"/>
    <n v="0.56000000000000005"/>
    <x v="1"/>
    <n v="12"/>
    <x v="1"/>
    <x v="9"/>
    <x v="1"/>
    <s v="No"/>
    <n v="4"/>
    <x v="1"/>
    <n v="168"/>
    <n v="0.03"/>
    <n v="4.92"/>
    <x v="1"/>
    <n v="13"/>
    <s v="No"/>
    <d v="2019-04-07T00:00:00"/>
    <x v="70"/>
    <n v="7"/>
    <s v="Active"/>
    <s v="No"/>
  </r>
  <r>
    <n v="4629"/>
    <s v="UPPER WEST SIDE:Renovated Private Modern Rm &amp; BR"/>
    <n v="1702"/>
    <s v="New York"/>
    <n v="0.8"/>
    <n v="1"/>
    <x v="1"/>
    <n v="20"/>
    <x v="0"/>
    <x v="1"/>
    <x v="0"/>
    <s v="Yes"/>
    <n v="3"/>
    <x v="1"/>
    <n v="84"/>
    <n v="0.03"/>
    <n v="4.9800000000000004"/>
    <x v="1"/>
    <n v="40"/>
    <s v="No"/>
    <d v="2019-04-07T00:00:00"/>
    <x v="36"/>
    <n v="89"/>
    <s v="Active"/>
    <s v="Yes"/>
  </r>
  <r>
    <n v="4630"/>
    <s v="THIES IN HARLEM ."/>
    <n v="3816"/>
    <s v="New York"/>
    <n v="0.56000000000000005"/>
    <n v="0.92"/>
    <x v="0"/>
    <n v="16"/>
    <x v="0"/>
    <x v="10"/>
    <x v="1"/>
    <s v="No"/>
    <n v="2"/>
    <x v="0"/>
    <n v="141"/>
    <n v="0.03"/>
    <n v="4.8099999999999996"/>
    <x v="1"/>
    <n v="27"/>
    <s v="No"/>
    <d v="2019-04-07T00:00:00"/>
    <x v="160"/>
    <n v="0"/>
    <s v="Inactive"/>
    <s v="Yes"/>
  </r>
  <r>
    <n v="4631"/>
    <s v="Luxury redefined: Splendid sleep in the skies. XXL"/>
    <n v="1704"/>
    <s v="New York"/>
    <n v="1"/>
    <n v="0.98"/>
    <x v="1"/>
    <n v="17"/>
    <x v="0"/>
    <x v="0"/>
    <x v="1"/>
    <s v="No"/>
    <n v="4"/>
    <x v="1"/>
    <n v="479"/>
    <n v="0.04"/>
    <n v="5"/>
    <x v="1"/>
    <n v="27"/>
    <s v="No"/>
    <d v="2019-05-26T00:00:00"/>
    <x v="343"/>
    <n v="218"/>
    <s v="Active"/>
    <s v="No"/>
  </r>
  <r>
    <n v="4632"/>
    <s v="Warm Cozy Bedroom in Historical Harlem!!!"/>
    <n v="2736"/>
    <s v="New York"/>
    <n v="1"/>
    <n v="0.96"/>
    <x v="1"/>
    <n v="16"/>
    <x v="0"/>
    <x v="10"/>
    <x v="0"/>
    <s v="Yes"/>
    <n v="2"/>
    <x v="0"/>
    <n v="75"/>
    <n v="0.03"/>
    <n v="4.83"/>
    <x v="1"/>
    <n v="36"/>
    <s v="No"/>
    <d v="2019-04-26T00:00:00"/>
    <x v="77"/>
    <n v="90"/>
    <s v="Active"/>
    <s v="No"/>
  </r>
  <r>
    <n v="4633"/>
    <s v="Modern Brand New 3 Bedroom/2 Baths In Hip Brooklyn"/>
    <n v="3347"/>
    <s v="New York"/>
    <n v="1"/>
    <n v="0.99"/>
    <x v="1"/>
    <n v="7"/>
    <x v="1"/>
    <x v="3"/>
    <x v="1"/>
    <s v="No"/>
    <n v="6"/>
    <x v="2"/>
    <n v="250"/>
    <n v="0.04"/>
    <n v="4.92"/>
    <x v="1"/>
    <n v="38"/>
    <s v="No"/>
    <d v="2019-05-08T00:00:00"/>
    <x v="8"/>
    <n v="343"/>
    <s v="Active"/>
    <s v="Yes"/>
  </r>
  <r>
    <n v="4634"/>
    <s v="Brooklyn 1BR Full Apartment Great Location"/>
    <n v="3630"/>
    <s v="New York"/>
    <n v="1"/>
    <n v="0.76"/>
    <x v="1"/>
    <n v="9"/>
    <x v="1"/>
    <x v="16"/>
    <x v="1"/>
    <s v="No"/>
    <n v="3"/>
    <x v="1"/>
    <n v="77"/>
    <n v="0.03"/>
    <n v="5"/>
    <x v="1"/>
    <n v="21"/>
    <s v="No"/>
    <d v="2019-04-07T00:00:00"/>
    <x v="7"/>
    <n v="2"/>
    <s v="Active"/>
    <s v="No"/>
  </r>
  <r>
    <n v="4635"/>
    <s v="Big bedroom  .Queens,AstÃ³ria Subway close M,R"/>
    <n v="3817"/>
    <s v="Estado de Sao Paulo"/>
    <n v="0"/>
    <n v="0.92"/>
    <x v="0"/>
    <n v="21"/>
    <x v="2"/>
    <x v="13"/>
    <x v="0"/>
    <s v="Yes"/>
    <n v="2"/>
    <x v="0"/>
    <n v="55"/>
    <n v="0.03"/>
    <n v="4.71"/>
    <x v="1"/>
    <n v="7"/>
    <s v="No"/>
    <d v="2019-06-12T00:00:00"/>
    <x v="701"/>
    <n v="365"/>
    <s v="Active"/>
    <s v="Yes"/>
  </r>
  <r>
    <n v="4636"/>
    <s v="Large private bedroom New York"/>
    <n v="2064"/>
    <s v="Île-de-France"/>
    <n v="1"/>
    <n v="0.96"/>
    <x v="0"/>
    <n v="14"/>
    <x v="0"/>
    <x v="2"/>
    <x v="0"/>
    <s v="Yes"/>
    <n v="2"/>
    <x v="0"/>
    <n v="70"/>
    <n v="0.03"/>
    <n v="4.43"/>
    <x v="0"/>
    <n v="40"/>
    <s v="No"/>
    <d v="2019-04-15T00:00:00"/>
    <x v="106"/>
    <n v="365"/>
    <s v="Active"/>
    <s v="Yes"/>
  </r>
  <r>
    <n v="4637"/>
    <s v="Bronx Beauty"/>
    <n v="3820"/>
    <s v="New York"/>
    <n v="0.8"/>
    <n v="1"/>
    <x v="1"/>
    <n v="5"/>
    <x v="4"/>
    <x v="26"/>
    <x v="1"/>
    <s v="No"/>
    <n v="6"/>
    <x v="2"/>
    <n v="165"/>
    <n v="0.03"/>
    <n v="4.9000000000000004"/>
    <x v="1"/>
    <n v="42"/>
    <s v="No"/>
    <d v="2019-04-21T00:00:00"/>
    <x v="736"/>
    <n v="269"/>
    <s v="Active"/>
    <s v="Yes"/>
  </r>
  <r>
    <n v="4638"/>
    <s v="Industrial bedroom  1 minute to Subway"/>
    <n v="2244"/>
    <s v="New York"/>
    <n v="1"/>
    <n v="0.9"/>
    <x v="0"/>
    <n v="7"/>
    <x v="1"/>
    <x v="3"/>
    <x v="0"/>
    <s v="Yes"/>
    <n v="2"/>
    <x v="0"/>
    <n v="70"/>
    <n v="0.03"/>
    <n v="5"/>
    <x v="1"/>
    <n v="33"/>
    <s v="No"/>
    <d v="2019-06-01T00:00:00"/>
    <x v="4"/>
    <n v="342"/>
    <s v="Active"/>
    <s v="Yes"/>
  </r>
  <r>
    <n v="4639"/>
    <s v="Beautiful sunny bedroom in central Williamsburg"/>
    <n v="1096"/>
    <s v="New York"/>
    <n v="1"/>
    <n v="0.97"/>
    <x v="0"/>
    <n v="12"/>
    <x v="1"/>
    <x v="9"/>
    <x v="0"/>
    <s v="Yes"/>
    <n v="1"/>
    <x v="0"/>
    <n v="74"/>
    <n v="0.03"/>
    <n v="4.83"/>
    <x v="1"/>
    <n v="47"/>
    <s v="No"/>
    <d v="2019-03-31T00:00:00"/>
    <x v="70"/>
    <n v="349"/>
    <s v="Active"/>
    <s v="No"/>
  </r>
  <r>
    <n v="4640"/>
    <s v="PRIVATE MIDTOWN TOWN HOME - **RARE FIND**"/>
    <n v="3752"/>
    <s v="New Jersey"/>
    <n v="1"/>
    <n v="1"/>
    <x v="0"/>
    <n v="17"/>
    <x v="0"/>
    <x v="0"/>
    <x v="1"/>
    <s v="No"/>
    <n v="12"/>
    <x v="2"/>
    <n v="624"/>
    <n v="0.05"/>
    <n v="4.9000000000000004"/>
    <x v="1"/>
    <n v="39"/>
    <s v="No"/>
    <d v="2019-05-22T00:00:00"/>
    <x v="0"/>
    <n v="0"/>
    <s v="Inactive"/>
    <s v="No"/>
  </r>
  <r>
    <n v="4641"/>
    <s v="Artists Corner"/>
    <n v="1913"/>
    <s v="New York"/>
    <n v="1"/>
    <n v="0.85"/>
    <x v="1"/>
    <n v="7"/>
    <x v="1"/>
    <x v="3"/>
    <x v="1"/>
    <s v="No"/>
    <n v="4"/>
    <x v="1"/>
    <n v="279"/>
    <n v="0.04"/>
    <n v="5"/>
    <x v="1"/>
    <n v="23"/>
    <s v="No"/>
    <d v="2019-04-05T00:00:00"/>
    <x v="160"/>
    <n v="88"/>
    <s v="Active"/>
    <s v="No"/>
  </r>
  <r>
    <n v="4642"/>
    <s v="Jungle room in hip Bushwick"/>
    <n v="3654"/>
    <s v="New York"/>
    <n v="1"/>
    <n v="1"/>
    <x v="1"/>
    <n v="8"/>
    <x v="1"/>
    <x v="11"/>
    <x v="0"/>
    <s v="Yes"/>
    <n v="2"/>
    <x v="0"/>
    <n v="57"/>
    <n v="0.03"/>
    <n v="5"/>
    <x v="1"/>
    <n v="35"/>
    <s v="No"/>
    <d v="2019-04-01T00:00:00"/>
    <x v="4"/>
    <n v="7"/>
    <s v="Active"/>
    <s v="Yes"/>
  </r>
  <r>
    <n v="4643"/>
    <s v="Shared room by the Central Park ( MALE ONLY )"/>
    <n v="3821"/>
    <s v="New York"/>
    <n v="1"/>
    <n v="0.97"/>
    <x v="0"/>
    <n v="14"/>
    <x v="0"/>
    <x v="2"/>
    <x v="2"/>
    <s v="Yes"/>
    <n v="1"/>
    <x v="0"/>
    <n v="29"/>
    <n v="0.03"/>
    <n v="4.67"/>
    <x v="1"/>
    <n v="45"/>
    <s v="No"/>
    <d v="2019-03-31T00:00:00"/>
    <x v="111"/>
    <n v="0"/>
    <s v="Inactive"/>
    <s v="Yes"/>
  </r>
  <r>
    <n v="4644"/>
    <s v="Beautiful shared room ( FEMALE ONLY )"/>
    <n v="3821"/>
    <s v="New York"/>
    <n v="1"/>
    <n v="0.97"/>
    <x v="0"/>
    <n v="14"/>
    <x v="0"/>
    <x v="2"/>
    <x v="2"/>
    <s v="Yes"/>
    <n v="1"/>
    <x v="0"/>
    <n v="26"/>
    <n v="0.03"/>
    <n v="4.66"/>
    <x v="1"/>
    <n v="47"/>
    <s v="No"/>
    <d v="2019-03-30T00:00:00"/>
    <x v="343"/>
    <n v="0"/>
    <s v="Inactive"/>
    <s v="Yes"/>
  </r>
  <r>
    <n v="4645"/>
    <s v="Overnight a brand new shared room in upper east"/>
    <n v="3821"/>
    <s v="New York"/>
    <n v="1"/>
    <n v="0.97"/>
    <x v="0"/>
    <n v="14"/>
    <x v="0"/>
    <x v="2"/>
    <x v="2"/>
    <s v="Yes"/>
    <n v="2"/>
    <x v="0"/>
    <n v="55"/>
    <n v="0.03"/>
    <n v="4.66"/>
    <x v="1"/>
    <n v="50"/>
    <s v="No"/>
    <d v="2019-03-30T00:00:00"/>
    <x v="106"/>
    <n v="0"/>
    <s v="Inactive"/>
    <s v="Yes"/>
  </r>
  <r>
    <n v="4646"/>
    <s v="21min to Manhattan &amp; Safe Neighborhood&amp;PrivateRoom"/>
    <n v="3781"/>
    <s v="New York"/>
    <n v="0.79"/>
    <n v="0.98"/>
    <x v="0"/>
    <n v="26"/>
    <x v="2"/>
    <x v="19"/>
    <x v="0"/>
    <s v="Yes"/>
    <n v="2"/>
    <x v="0"/>
    <n v="37"/>
    <n v="0.03"/>
    <n v="3.33"/>
    <x v="2"/>
    <n v="3"/>
    <s v="No"/>
    <d v="2019-08-31T00:00:00"/>
    <x v="70"/>
    <n v="0"/>
    <s v="Inactive"/>
    <s v="No"/>
  </r>
  <r>
    <n v="4647"/>
    <s v="Clean-Quiet Apartment with Private Backyard"/>
    <n v="2796"/>
    <s v="New York"/>
    <n v="1"/>
    <n v="0.25"/>
    <x v="0"/>
    <n v="9"/>
    <x v="1"/>
    <x v="16"/>
    <x v="1"/>
    <s v="No"/>
    <n v="3"/>
    <x v="1"/>
    <n v="75"/>
    <n v="0.03"/>
    <n v="5"/>
    <x v="1"/>
    <n v="4"/>
    <s v="No"/>
    <d v="2019-04-24T00:00:00"/>
    <x v="179"/>
    <n v="84"/>
    <s v="Active"/>
    <s v="No"/>
  </r>
  <r>
    <n v="4648"/>
    <s v="Large private bedroom 15 min from Manhattan"/>
    <n v="3357"/>
    <s v="New York"/>
    <n v="1"/>
    <n v="0.95"/>
    <x v="1"/>
    <n v="21"/>
    <x v="2"/>
    <x v="13"/>
    <x v="0"/>
    <s v="Yes"/>
    <n v="3"/>
    <x v="1"/>
    <n v="61"/>
    <n v="0.03"/>
    <n v="4.9800000000000004"/>
    <x v="1"/>
    <n v="82"/>
    <s v="No"/>
    <d v="2019-04-05T00:00:00"/>
    <x v="300"/>
    <n v="351"/>
    <s v="Active"/>
    <s v="Yes"/>
  </r>
  <r>
    <n v="4649"/>
    <s v="15 Min  Manhattan, Safe, Clean, Quiet, Good Price"/>
    <n v="3029"/>
    <s v="New York"/>
    <n v="0.88"/>
    <n v="0.82"/>
    <x v="0"/>
    <n v="26"/>
    <x v="2"/>
    <x v="19"/>
    <x v="2"/>
    <s v="Yes"/>
    <n v="2"/>
    <x v="0"/>
    <n v="28"/>
    <n v="0.03"/>
    <n v="5"/>
    <x v="1"/>
    <n v="3"/>
    <s v="No"/>
    <d v="2019-08-29T00:00:00"/>
    <x v="78"/>
    <n v="15"/>
    <s v="Active"/>
    <s v="No"/>
  </r>
  <r>
    <n v="4650"/>
    <s v="Le Chateau Boutique in Le Brooklyn , NY ! Voila !"/>
    <n v="3353"/>
    <s v="New York"/>
    <n v="1"/>
    <n v="0.97"/>
    <x v="0"/>
    <n v="8"/>
    <x v="1"/>
    <x v="11"/>
    <x v="1"/>
    <s v="No"/>
    <n v="6"/>
    <x v="2"/>
    <n v="166"/>
    <n v="0.03"/>
    <n v="4.91"/>
    <x v="1"/>
    <n v="54"/>
    <s v="No"/>
    <d v="2019-04-17T00:00:00"/>
    <x v="253"/>
    <n v="347"/>
    <s v="Active"/>
    <s v="No"/>
  </r>
  <r>
    <n v="4651"/>
    <s v="Private, Beautiful Upper Eastside Townhome"/>
    <n v="269"/>
    <s v="New York"/>
    <n v="0.7"/>
    <n v="0.96"/>
    <x v="1"/>
    <n v="19"/>
    <x v="0"/>
    <x v="12"/>
    <x v="1"/>
    <s v="No"/>
    <n v="16"/>
    <x v="2"/>
    <n v="2250"/>
    <n v="7.0000000000000007E-2"/>
    <n v="4.9400000000000004"/>
    <x v="1"/>
    <n v="35"/>
    <s v="No"/>
    <d v="2019-04-22T00:00:00"/>
    <x v="44"/>
    <n v="344"/>
    <s v="Active"/>
    <s v="No"/>
  </r>
  <r>
    <n v="4652"/>
    <s v="Mid Century modern room  1 minute to Subway"/>
    <n v="2244"/>
    <s v="New York"/>
    <n v="1"/>
    <n v="0.9"/>
    <x v="0"/>
    <n v="7"/>
    <x v="1"/>
    <x v="3"/>
    <x v="0"/>
    <s v="Yes"/>
    <n v="2"/>
    <x v="0"/>
    <n v="72"/>
    <n v="0.03"/>
    <n v="4.97"/>
    <x v="1"/>
    <n v="38"/>
    <s v="No"/>
    <d v="2019-06-02T00:00:00"/>
    <x v="70"/>
    <n v="364"/>
    <s v="Active"/>
    <s v="No"/>
  </r>
  <r>
    <n v="4653"/>
    <s v="Vintage Brooklyn Room 1 minute to Subway"/>
    <n v="2244"/>
    <s v="New York"/>
    <n v="1"/>
    <n v="0.9"/>
    <x v="0"/>
    <n v="7"/>
    <x v="1"/>
    <x v="3"/>
    <x v="0"/>
    <s v="Yes"/>
    <n v="3"/>
    <x v="1"/>
    <n v="75"/>
    <n v="0.03"/>
    <n v="4.88"/>
    <x v="1"/>
    <n v="33"/>
    <s v="No"/>
    <d v="2019-06-04T00:00:00"/>
    <x v="13"/>
    <n v="360"/>
    <s v="Active"/>
    <s v="No"/>
  </r>
  <r>
    <n v="4654"/>
    <s v="Peaceful and Spacious East Village Apartment"/>
    <n v="1206"/>
    <s v="New York"/>
    <n v="1"/>
    <n v="0.92"/>
    <x v="0"/>
    <n v="15"/>
    <x v="0"/>
    <x v="4"/>
    <x v="1"/>
    <s v="No"/>
    <n v="2"/>
    <x v="0"/>
    <n v="250"/>
    <n v="0.04"/>
    <n v="4.75"/>
    <x v="1"/>
    <n v="4"/>
    <s v="No"/>
    <d v="2019-08-18T00:00:00"/>
    <x v="190"/>
    <n v="178"/>
    <s v="Active"/>
    <s v="No"/>
  </r>
  <r>
    <n v="4655"/>
    <s v="Modern and Cozy Manhattan apartment"/>
    <n v="3814"/>
    <s v="New Jersey"/>
    <n v="1"/>
    <n v="1"/>
    <x v="1"/>
    <n v="19"/>
    <x v="0"/>
    <x v="12"/>
    <x v="1"/>
    <s v="No"/>
    <n v="5"/>
    <x v="1"/>
    <n v="139"/>
    <n v="0.03"/>
    <n v="4.9800000000000004"/>
    <x v="1"/>
    <n v="83"/>
    <s v="No"/>
    <d v="2019-04-08T00:00:00"/>
    <x v="160"/>
    <n v="306"/>
    <s v="Active"/>
    <s v="No"/>
  </r>
  <r>
    <n v="4656"/>
    <s v="LAVISH 3 Bedroom in Williamsburg!!"/>
    <n v="3823"/>
    <s v="New York"/>
    <n v="1"/>
    <n v="0.96"/>
    <x v="0"/>
    <n v="7"/>
    <x v="1"/>
    <x v="3"/>
    <x v="1"/>
    <s v="No"/>
    <n v="8"/>
    <x v="2"/>
    <n v="213"/>
    <n v="0.04"/>
    <n v="4.5599999999999996"/>
    <x v="1"/>
    <n v="16"/>
    <s v="No"/>
    <d v="2019-05-10T00:00:00"/>
    <x v="31"/>
    <n v="343"/>
    <s v="Active"/>
    <s v="No"/>
  </r>
  <r>
    <n v="4657"/>
    <s v="1 Bedroom open floor garden apartment"/>
    <n v="2875"/>
    <s v="New York"/>
    <n v="1"/>
    <n v="0.79"/>
    <x v="1"/>
    <n v="7"/>
    <x v="1"/>
    <x v="3"/>
    <x v="1"/>
    <s v="No"/>
    <n v="2"/>
    <x v="0"/>
    <n v="98"/>
    <n v="0.03"/>
    <n v="4.8"/>
    <x v="1"/>
    <n v="5"/>
    <s v="No"/>
    <d v="2019-05-11T00:00:00"/>
    <x v="202"/>
    <n v="141"/>
    <s v="Active"/>
    <s v="No"/>
  </r>
  <r>
    <n v="4658"/>
    <s v="Astoria Center Location"/>
    <n v="3509"/>
    <s v="New York"/>
    <n v="1"/>
    <n v="0.94"/>
    <x v="0"/>
    <n v="21"/>
    <x v="2"/>
    <x v="13"/>
    <x v="0"/>
    <s v="Yes"/>
    <n v="2"/>
    <x v="0"/>
    <n v="42"/>
    <n v="0.03"/>
    <n v="4.75"/>
    <x v="1"/>
    <n v="28"/>
    <s v="No"/>
    <d v="2019-04-21T00:00:00"/>
    <x v="110"/>
    <n v="45"/>
    <s v="Active"/>
    <s v="No"/>
  </r>
  <r>
    <n v="4659"/>
    <s v="Cozy Guest Quarters in East Village Penthouse!"/>
    <n v="976"/>
    <s v="New York"/>
    <n v="1"/>
    <n v="0.81"/>
    <x v="1"/>
    <n v="15"/>
    <x v="0"/>
    <x v="4"/>
    <x v="0"/>
    <s v="Yes"/>
    <n v="1"/>
    <x v="0"/>
    <n v="46"/>
    <n v="0.03"/>
    <n v="4.9000000000000004"/>
    <x v="1"/>
    <n v="29"/>
    <s v="No"/>
    <d v="2019-04-07T00:00:00"/>
    <x v="14"/>
    <n v="240"/>
    <s v="Active"/>
    <s v="No"/>
  </r>
  <r>
    <n v="4660"/>
    <s v="Beautiful Private Home in Bushwick, Brooklyn!"/>
    <n v="2739"/>
    <s v="New York"/>
    <n v="0.8"/>
    <n v="0.96"/>
    <x v="0"/>
    <n v="8"/>
    <x v="1"/>
    <x v="11"/>
    <x v="1"/>
    <s v="No"/>
    <n v="5"/>
    <x v="1"/>
    <n v="205"/>
    <n v="0.04"/>
    <n v="4.88"/>
    <x v="1"/>
    <n v="26"/>
    <s v="No"/>
    <d v="2019-05-07T00:00:00"/>
    <x v="149"/>
    <n v="42"/>
    <s v="Active"/>
    <s v="Yes"/>
  </r>
  <r>
    <n v="4661"/>
    <s v="Cozy, neat and modern Bedroom in a beautiful Apt."/>
    <n v="3369"/>
    <s v="Florida"/>
    <n v="1"/>
    <n v="1"/>
    <x v="1"/>
    <n v="25"/>
    <x v="2"/>
    <x v="14"/>
    <x v="0"/>
    <s v="Yes"/>
    <n v="1"/>
    <x v="0"/>
    <n v="65"/>
    <n v="0.03"/>
    <n v="4.83"/>
    <x v="1"/>
    <n v="12"/>
    <s v="No"/>
    <d v="2019-04-14T00:00:00"/>
    <x v="205"/>
    <n v="90"/>
    <s v="Active"/>
    <s v="Yes"/>
  </r>
  <r>
    <n v="4662"/>
    <s v="Spacious yellow room in Brooklyn"/>
    <n v="3626"/>
    <s v="New York"/>
    <n v="1"/>
    <n v="0.98"/>
    <x v="0"/>
    <n v="10"/>
    <x v="1"/>
    <x v="17"/>
    <x v="0"/>
    <s v="Yes"/>
    <n v="4"/>
    <x v="1"/>
    <n v="100"/>
    <n v="0.03"/>
    <n v="4.58"/>
    <x v="1"/>
    <n v="43"/>
    <s v="No"/>
    <d v="2019-04-21T00:00:00"/>
    <x v="110"/>
    <n v="258"/>
    <s v="Active"/>
    <s v="Yes"/>
  </r>
  <r>
    <n v="4663"/>
    <s v="Hamilton Heights Home Away from Home! (30-Day Min)"/>
    <n v="2006"/>
    <s v="New York"/>
    <n v="1"/>
    <n v="0.93"/>
    <x v="1"/>
    <n v="16"/>
    <x v="0"/>
    <x v="10"/>
    <x v="1"/>
    <s v="No"/>
    <n v="5"/>
    <x v="1"/>
    <n v="76"/>
    <n v="0.03"/>
    <n v="5"/>
    <x v="1"/>
    <n v="6"/>
    <s v="No"/>
    <d v="2019-08-06T00:00:00"/>
    <x v="180"/>
    <n v="236"/>
    <s v="Active"/>
    <s v="No"/>
  </r>
  <r>
    <n v="4664"/>
    <s v="Pleasant Room on Pleasant Avenue, NYC"/>
    <n v="2792"/>
    <s v="New York"/>
    <n v="1"/>
    <n v="0.83"/>
    <x v="1"/>
    <n v="14"/>
    <x v="0"/>
    <x v="2"/>
    <x v="0"/>
    <s v="Yes"/>
    <n v="1"/>
    <x v="0"/>
    <n v="33"/>
    <n v="0.03"/>
    <n v="4.76"/>
    <x v="1"/>
    <n v="17"/>
    <s v="No"/>
    <d v="2019-04-23T00:00:00"/>
    <x v="97"/>
    <n v="45"/>
    <s v="Active"/>
    <s v="Yes"/>
  </r>
  <r>
    <n v="4665"/>
    <s v="Cozy private bedroom 15 min from Manhattan"/>
    <n v="3357"/>
    <s v="New York"/>
    <n v="1"/>
    <n v="0.95"/>
    <x v="1"/>
    <n v="21"/>
    <x v="2"/>
    <x v="13"/>
    <x v="0"/>
    <s v="Yes"/>
    <n v="2"/>
    <x v="0"/>
    <n v="44"/>
    <n v="0.03"/>
    <n v="4.9800000000000004"/>
    <x v="1"/>
    <n v="86"/>
    <s v="No"/>
    <d v="2019-04-12T00:00:00"/>
    <x v="161"/>
    <n v="356"/>
    <s v="Active"/>
    <s v="Yes"/>
  </r>
  <r>
    <n v="4666"/>
    <s v="Priv room in an immaculate Apt,near Cent Park, UWS"/>
    <n v="2876"/>
    <s v="New York"/>
    <n v="1"/>
    <n v="0.55000000000000004"/>
    <x v="1"/>
    <n v="20"/>
    <x v="0"/>
    <x v="1"/>
    <x v="0"/>
    <s v="Yes"/>
    <n v="2"/>
    <x v="0"/>
    <n v="110"/>
    <n v="0.03"/>
    <n v="5"/>
    <x v="1"/>
    <n v="8"/>
    <s v="No"/>
    <d v="2019-04-21T00:00:00"/>
    <x v="48"/>
    <n v="89"/>
    <s v="Active"/>
    <s v="No"/>
  </r>
  <r>
    <n v="4667"/>
    <s v="Charming 1 bedroom apartment with private patio"/>
    <n v="759"/>
    <s v="New York"/>
    <n v="1"/>
    <n v="0.33"/>
    <x v="0"/>
    <n v="20"/>
    <x v="0"/>
    <x v="1"/>
    <x v="1"/>
    <s v="No"/>
    <n v="2"/>
    <x v="0"/>
    <n v="185"/>
    <n v="0.03"/>
    <n v="5"/>
    <x v="1"/>
    <n v="3"/>
    <s v="No"/>
    <d v="2019-08-12T00:00:00"/>
    <x v="386"/>
    <n v="12"/>
    <s v="Active"/>
    <s v="No"/>
  </r>
  <r>
    <n v="4668"/>
    <s v="Unique Williamsburg Apartment"/>
    <n v="391"/>
    <s v="New York"/>
    <n v="1"/>
    <n v="0.28999999999999998"/>
    <x v="0"/>
    <n v="12"/>
    <x v="1"/>
    <x v="9"/>
    <x v="1"/>
    <s v="No"/>
    <n v="2"/>
    <x v="0"/>
    <n v="75"/>
    <n v="0.03"/>
    <n v="4.33"/>
    <x v="0"/>
    <n v="3"/>
    <s v="No"/>
    <d v="2019-06-22T00:00:00"/>
    <x v="54"/>
    <n v="55"/>
    <s v="Active"/>
    <s v="No"/>
  </r>
  <r>
    <n v="4669"/>
    <s v="Charming, quiet 1BR sleeps 4, close to train&amp;city"/>
    <n v="741"/>
    <s v="New York"/>
    <n v="1"/>
    <n v="0.97"/>
    <x v="1"/>
    <n v="7"/>
    <x v="1"/>
    <x v="3"/>
    <x v="1"/>
    <s v="No"/>
    <n v="4"/>
    <x v="1"/>
    <n v="135"/>
    <n v="0.03"/>
    <n v="4.92"/>
    <x v="1"/>
    <n v="51"/>
    <s v="No"/>
    <d v="2019-05-15T00:00:00"/>
    <x v="0"/>
    <n v="361"/>
    <s v="Active"/>
    <s v="No"/>
  </r>
  <r>
    <n v="4670"/>
    <s v="*175 sq. ft. BR In Great Central Park North Apt!"/>
    <n v="1393"/>
    <s v="New York"/>
    <n v="1"/>
    <n v="1"/>
    <x v="0"/>
    <n v="14"/>
    <x v="0"/>
    <x v="2"/>
    <x v="0"/>
    <s v="Yes"/>
    <n v="2"/>
    <x v="0"/>
    <n v="80"/>
    <n v="0.03"/>
    <n v="4.6399999999999997"/>
    <x v="1"/>
    <n v="11"/>
    <s v="No"/>
    <d v="2019-04-11T00:00:00"/>
    <x v="112"/>
    <n v="179"/>
    <s v="Active"/>
    <s v="No"/>
  </r>
  <r>
    <n v="4671"/>
    <s v="Cozy apartment by Central Park"/>
    <n v="3829"/>
    <s v="New Jersey"/>
    <n v="1"/>
    <n v="1"/>
    <x v="0"/>
    <n v="17"/>
    <x v="0"/>
    <x v="0"/>
    <x v="2"/>
    <s v="Yes"/>
    <n v="2"/>
    <x v="0"/>
    <n v="34"/>
    <n v="0.03"/>
    <n v="4.5599999999999996"/>
    <x v="1"/>
    <n v="39"/>
    <s v="No"/>
    <d v="2019-04-09T00:00:00"/>
    <x v="151"/>
    <n v="363"/>
    <s v="Active"/>
    <s v="Yes"/>
  </r>
  <r>
    <n v="4672"/>
    <s v="Cozy apartment by Central Park"/>
    <n v="3829"/>
    <s v="New Jersey"/>
    <n v="1"/>
    <n v="1"/>
    <x v="0"/>
    <n v="17"/>
    <x v="0"/>
    <x v="0"/>
    <x v="2"/>
    <s v="Yes"/>
    <n v="1"/>
    <x v="0"/>
    <n v="36"/>
    <n v="0.03"/>
    <n v="4.57"/>
    <x v="1"/>
    <n v="44"/>
    <s v="No"/>
    <d v="2019-04-11T00:00:00"/>
    <x v="160"/>
    <n v="364"/>
    <s v="Active"/>
    <s v="Yes"/>
  </r>
  <r>
    <n v="4673"/>
    <s v="Shared Room in Manhattan"/>
    <n v="3829"/>
    <s v="New Jersey"/>
    <n v="1"/>
    <n v="1"/>
    <x v="0"/>
    <n v="17"/>
    <x v="0"/>
    <x v="0"/>
    <x v="2"/>
    <s v="Yes"/>
    <n v="1"/>
    <x v="0"/>
    <n v="43"/>
    <n v="0.03"/>
    <n v="4.84"/>
    <x v="1"/>
    <n v="57"/>
    <s v="No"/>
    <d v="2019-04-12T00:00:00"/>
    <x v="15"/>
    <n v="364"/>
    <s v="Active"/>
    <s v="Yes"/>
  </r>
  <r>
    <n v="4674"/>
    <s v="Spacious private room in the heart of Astoria"/>
    <n v="1481"/>
    <s v="New York"/>
    <n v="0.71"/>
    <n v="0.89"/>
    <x v="0"/>
    <n v="21"/>
    <x v="2"/>
    <x v="13"/>
    <x v="0"/>
    <s v="Yes"/>
    <n v="2"/>
    <x v="0"/>
    <n v="75"/>
    <n v="0.03"/>
    <n v="4.7300000000000004"/>
    <x v="1"/>
    <n v="15"/>
    <s v="No"/>
    <d v="2019-04-11T00:00:00"/>
    <x v="640"/>
    <n v="0"/>
    <s v="Inactive"/>
    <s v="Yes"/>
  </r>
  <r>
    <n v="4675"/>
    <s v="Cozy Brooklyn Room. Double Bed, 25min to Manhattan"/>
    <n v="3292"/>
    <s v="New York"/>
    <n v="1"/>
    <n v="0.79"/>
    <x v="0"/>
    <n v="8"/>
    <x v="1"/>
    <x v="11"/>
    <x v="0"/>
    <s v="Yes"/>
    <n v="2"/>
    <x v="0"/>
    <n v="42"/>
    <n v="0.03"/>
    <n v="5"/>
    <x v="1"/>
    <n v="4"/>
    <s v="No"/>
    <d v="2019-12-20T00:00:00"/>
    <x v="29"/>
    <n v="336"/>
    <s v="Active"/>
    <s v="No"/>
  </r>
  <r>
    <n v="4676"/>
    <s v="â˜…Warm + Welcoming BEDSTUY - Private2BR on J/M/Zâ˜…"/>
    <n v="249"/>
    <s v="New York"/>
    <n v="1"/>
    <n v="1"/>
    <x v="1"/>
    <n v="7"/>
    <x v="1"/>
    <x v="3"/>
    <x v="1"/>
    <s v="No"/>
    <n v="4"/>
    <x v="1"/>
    <n v="115"/>
    <n v="0.03"/>
    <n v="5"/>
    <x v="1"/>
    <n v="28"/>
    <s v="No"/>
    <d v="2019-04-15T00:00:00"/>
    <x v="70"/>
    <n v="43"/>
    <s v="Active"/>
    <s v="Yes"/>
  </r>
  <r>
    <n v="4677"/>
    <s v="Modern, Airy &amp; Sunny Apt in Brownstone Brooklyn!"/>
    <n v="1952"/>
    <s v="New York"/>
    <n v="1"/>
    <n v="0.96"/>
    <x v="1"/>
    <n v="8"/>
    <x v="1"/>
    <x v="11"/>
    <x v="1"/>
    <s v="No"/>
    <n v="7"/>
    <x v="2"/>
    <n v="27"/>
    <n v="0.03"/>
    <n v="4.91"/>
    <x v="1"/>
    <n v="46"/>
    <s v="No"/>
    <d v="2019-04-12T00:00:00"/>
    <x v="178"/>
    <n v="96"/>
    <s v="Active"/>
    <s v="No"/>
  </r>
  <r>
    <n v="4678"/>
    <s v="Quiet and comfy Room in the heart of Williamsbourg"/>
    <n v="1949"/>
    <s v="New York"/>
    <n v="1"/>
    <n v="0.91"/>
    <x v="1"/>
    <n v="12"/>
    <x v="1"/>
    <x v="9"/>
    <x v="0"/>
    <s v="Yes"/>
    <n v="2"/>
    <x v="0"/>
    <n v="60"/>
    <n v="0.03"/>
    <n v="5"/>
    <x v="1"/>
    <n v="27"/>
    <s v="No"/>
    <d v="2019-04-24T00:00:00"/>
    <x v="20"/>
    <n v="1"/>
    <s v="Active"/>
    <s v="No"/>
  </r>
  <r>
    <n v="4679"/>
    <s v="Ideal 4 Bedroom Duplex in Harlem"/>
    <n v="3824"/>
    <s v="New York"/>
    <n v="1"/>
    <n v="0.98"/>
    <x v="1"/>
    <n v="14"/>
    <x v="0"/>
    <x v="2"/>
    <x v="1"/>
    <s v="No"/>
    <n v="9"/>
    <x v="2"/>
    <n v="201"/>
    <n v="0.04"/>
    <n v="4.8499999999999996"/>
    <x v="1"/>
    <n v="26"/>
    <s v="No"/>
    <d v="2019-04-28T00:00:00"/>
    <x v="160"/>
    <n v="350"/>
    <s v="Active"/>
    <s v="No"/>
  </r>
  <r>
    <n v="4680"/>
    <s v="Shared room y Times Square"/>
    <n v="3829"/>
    <s v="New Jersey"/>
    <n v="1"/>
    <n v="1"/>
    <x v="0"/>
    <n v="17"/>
    <x v="0"/>
    <x v="0"/>
    <x v="2"/>
    <s v="Yes"/>
    <n v="3"/>
    <x v="1"/>
    <n v="35"/>
    <n v="0.03"/>
    <n v="4.6900000000000004"/>
    <x v="1"/>
    <n v="35"/>
    <s v="No"/>
    <d v="2019-04-12T00:00:00"/>
    <x v="160"/>
    <n v="363"/>
    <s v="Active"/>
    <s v="Yes"/>
  </r>
  <r>
    <n v="4681"/>
    <s v="Modern Astoria Apartment"/>
    <n v="628"/>
    <s v="New York"/>
    <n v="1"/>
    <n v="0.91"/>
    <x v="1"/>
    <n v="21"/>
    <x v="2"/>
    <x v="13"/>
    <x v="1"/>
    <s v="No"/>
    <n v="4"/>
    <x v="1"/>
    <n v="207"/>
    <n v="0.04"/>
    <n v="5"/>
    <x v="1"/>
    <n v="21"/>
    <s v="No"/>
    <d v="2019-05-19T00:00:00"/>
    <x v="97"/>
    <n v="349"/>
    <s v="Active"/>
    <s v="No"/>
  </r>
  <r>
    <n v="4682"/>
    <s v="Panoramic Views of NYC Skyline - Penthouse"/>
    <n v="3742"/>
    <s v="New York"/>
    <n v="0.33"/>
    <n v="0.67"/>
    <x v="0"/>
    <n v="11"/>
    <x v="1"/>
    <x v="8"/>
    <x v="1"/>
    <s v="No"/>
    <n v="2"/>
    <x v="0"/>
    <n v="95"/>
    <n v="0.03"/>
    <n v="4"/>
    <x v="0"/>
    <n v="3"/>
    <s v="No"/>
    <d v="2019-12-10T00:00:00"/>
    <x v="141"/>
    <n v="134"/>
    <s v="Active"/>
    <s v="Yes"/>
  </r>
  <r>
    <n v="4683"/>
    <s v="Designer Madison Ave Studio with Brand New Kitchen"/>
    <n v="2650"/>
    <s v="New York"/>
    <n v="1"/>
    <n v="1"/>
    <x v="0"/>
    <n v="19"/>
    <x v="0"/>
    <x v="12"/>
    <x v="1"/>
    <s v="No"/>
    <n v="2"/>
    <x v="0"/>
    <n v="90"/>
    <n v="0.03"/>
    <n v="5"/>
    <x v="1"/>
    <n v="5"/>
    <s v="No"/>
    <d v="2019-05-31T00:00:00"/>
    <x v="300"/>
    <n v="265"/>
    <s v="Active"/>
    <s v="Yes"/>
  </r>
  <r>
    <n v="4684"/>
    <s v="Packaged for one plus groups (ENSUITE KING ROYAL)"/>
    <n v="3792"/>
    <s v="New York"/>
    <n v="1"/>
    <n v="0.98"/>
    <x v="1"/>
    <n v="10"/>
    <x v="1"/>
    <x v="17"/>
    <x v="0"/>
    <s v="Yes"/>
    <n v="2"/>
    <x v="0"/>
    <n v="90"/>
    <n v="0.03"/>
    <n v="5"/>
    <x v="1"/>
    <n v="9"/>
    <s v="No"/>
    <d v="2019-04-22T00:00:00"/>
    <x v="59"/>
    <n v="360"/>
    <s v="Active"/>
    <s v="Yes"/>
  </r>
  <r>
    <n v="4685"/>
    <s v="3 Bedroom Spacious Apartment"/>
    <n v="3820"/>
    <s v="New York"/>
    <n v="0.8"/>
    <n v="1"/>
    <x v="1"/>
    <n v="5"/>
    <x v="4"/>
    <x v="26"/>
    <x v="1"/>
    <s v="No"/>
    <n v="6"/>
    <x v="2"/>
    <n v="165"/>
    <n v="0.03"/>
    <n v="4.8899999999999997"/>
    <x v="1"/>
    <n v="28"/>
    <s v="No"/>
    <d v="2019-04-26T00:00:00"/>
    <x v="3"/>
    <n v="269"/>
    <s v="Active"/>
    <s v="Yes"/>
  </r>
  <r>
    <n v="4686"/>
    <s v="Sun-Filled 3 Bedroom Apartment in Bronx"/>
    <n v="3820"/>
    <s v="New York"/>
    <n v="0.8"/>
    <n v="1"/>
    <x v="1"/>
    <n v="5"/>
    <x v="4"/>
    <x v="26"/>
    <x v="1"/>
    <s v="No"/>
    <n v="6"/>
    <x v="2"/>
    <n v="165"/>
    <n v="0.03"/>
    <n v="4.95"/>
    <x v="1"/>
    <n v="21"/>
    <s v="No"/>
    <d v="2019-05-02T00:00:00"/>
    <x v="75"/>
    <n v="262"/>
    <s v="Active"/>
    <s v="Yes"/>
  </r>
  <r>
    <n v="4687"/>
    <s v="Stylish apartment - Island Dream"/>
    <n v="2298"/>
    <s v="New York"/>
    <n v="0"/>
    <n v="0.28999999999999998"/>
    <x v="0"/>
    <n v="19"/>
    <x v="0"/>
    <x v="12"/>
    <x v="1"/>
    <s v="No"/>
    <n v="4"/>
    <x v="1"/>
    <n v="240"/>
    <n v="0.04"/>
    <n v="5"/>
    <x v="1"/>
    <n v="3"/>
    <s v="No"/>
    <d v="2019-12-19T00:00:00"/>
    <x v="23"/>
    <n v="0"/>
    <s v="Inactive"/>
    <s v="No"/>
  </r>
  <r>
    <n v="4688"/>
    <s v="Shared Room and Exp Heart of Manhattan"/>
    <n v="3829"/>
    <s v="New Jersey"/>
    <n v="1"/>
    <n v="1"/>
    <x v="0"/>
    <n v="17"/>
    <x v="0"/>
    <x v="0"/>
    <x v="2"/>
    <s v="Yes"/>
    <n v="1"/>
    <x v="0"/>
    <n v="33"/>
    <n v="0.03"/>
    <n v="4.83"/>
    <x v="1"/>
    <n v="42"/>
    <s v="No"/>
    <d v="2019-04-19T00:00:00"/>
    <x v="198"/>
    <n v="175"/>
    <s v="Active"/>
    <s v="Yes"/>
  </r>
  <r>
    <n v="4689"/>
    <s v="Charming and Bright Apt. in Heart of Williamsburg"/>
    <n v="1341"/>
    <s v="New York"/>
    <n v="0.67"/>
    <n v="0.5"/>
    <x v="1"/>
    <n v="12"/>
    <x v="1"/>
    <x v="9"/>
    <x v="1"/>
    <s v="No"/>
    <n v="2"/>
    <x v="0"/>
    <n v="168"/>
    <n v="0.03"/>
    <n v="4.95"/>
    <x v="1"/>
    <n v="19"/>
    <s v="No"/>
    <d v="2019-04-21T00:00:00"/>
    <x v="70"/>
    <n v="15"/>
    <s v="Active"/>
    <s v="No"/>
  </r>
  <r>
    <n v="4690"/>
    <s v="â–²Huge Roomâ–² Only 30 Min To Manhattan"/>
    <n v="3833"/>
    <s v="New York"/>
    <n v="0.97"/>
    <n v="0.96"/>
    <x v="0"/>
    <n v="7"/>
    <x v="1"/>
    <x v="3"/>
    <x v="0"/>
    <s v="Yes"/>
    <n v="4"/>
    <x v="1"/>
    <n v="50"/>
    <n v="0.03"/>
    <n v="4.3499999999999996"/>
    <x v="0"/>
    <n v="91"/>
    <s v="No"/>
    <d v="2019-04-21T00:00:00"/>
    <x v="66"/>
    <n v="29"/>
    <s v="Active"/>
    <s v="Yes"/>
  </r>
  <r>
    <n v="4691"/>
    <s v="âœ¦The Grand Budapestâœ¦ private room in Brooklyn!"/>
    <n v="3833"/>
    <s v="New York"/>
    <n v="0.97"/>
    <n v="0.96"/>
    <x v="0"/>
    <n v="7"/>
    <x v="1"/>
    <x v="3"/>
    <x v="0"/>
    <s v="Yes"/>
    <n v="3"/>
    <x v="1"/>
    <n v="51"/>
    <n v="0.03"/>
    <n v="4.57"/>
    <x v="1"/>
    <n v="87"/>
    <s v="No"/>
    <d v="2019-04-25T00:00:00"/>
    <x v="151"/>
    <n v="43"/>
    <s v="Active"/>
    <s v="No"/>
  </r>
  <r>
    <n v="4692"/>
    <s v="Manhattan Room 3 Blocks from Central Park"/>
    <n v="3173"/>
    <s v="New York"/>
    <n v="1"/>
    <n v="1"/>
    <x v="0"/>
    <n v="19"/>
    <x v="0"/>
    <x v="12"/>
    <x v="0"/>
    <s v="Yes"/>
    <n v="2"/>
    <x v="0"/>
    <n v="125"/>
    <n v="0.03"/>
    <n v="4.8899999999999997"/>
    <x v="1"/>
    <n v="61"/>
    <s v="No"/>
    <d v="2019-05-17T00:00:00"/>
    <x v="70"/>
    <n v="0"/>
    <s v="Inactive"/>
    <s v="Yes"/>
  </r>
  <r>
    <n v="4693"/>
    <s v="Packaged for one and groups (QUEEN B)"/>
    <n v="3792"/>
    <s v="New York"/>
    <n v="1"/>
    <n v="0.98"/>
    <x v="1"/>
    <n v="10"/>
    <x v="1"/>
    <x v="17"/>
    <x v="0"/>
    <s v="Yes"/>
    <n v="2"/>
    <x v="0"/>
    <n v="65"/>
    <n v="0.03"/>
    <n v="4.91"/>
    <x v="1"/>
    <n v="11"/>
    <s v="No"/>
    <d v="2019-04-21T00:00:00"/>
    <x v="165"/>
    <n v="360"/>
    <s v="Active"/>
    <s v="Yes"/>
  </r>
  <r>
    <n v="4694"/>
    <s v="âœªBirdman movieâœª Private Room in Brooklyn"/>
    <n v="3833"/>
    <s v="New York"/>
    <n v="0.97"/>
    <n v="0.96"/>
    <x v="0"/>
    <n v="7"/>
    <x v="1"/>
    <x v="3"/>
    <x v="0"/>
    <s v="Yes"/>
    <n v="2"/>
    <x v="0"/>
    <n v="48"/>
    <n v="0.03"/>
    <n v="4.75"/>
    <x v="1"/>
    <n v="69"/>
    <s v="No"/>
    <d v="2019-04-19T00:00:00"/>
    <x v="198"/>
    <n v="43"/>
    <s v="Active"/>
    <s v="No"/>
  </r>
  <r>
    <n v="4695"/>
    <s v="Lexi's International Haven, 12 Mins Walk to Subway"/>
    <n v="3834"/>
    <s v="New York"/>
    <n v="1"/>
    <n v="0.92"/>
    <x v="1"/>
    <n v="10"/>
    <x v="1"/>
    <x v="17"/>
    <x v="0"/>
    <s v="Yes"/>
    <n v="2"/>
    <x v="0"/>
    <n v="40"/>
    <n v="0.03"/>
    <n v="4.9000000000000004"/>
    <x v="1"/>
    <n v="41"/>
    <s v="No"/>
    <d v="2019-04-29T00:00:00"/>
    <x v="398"/>
    <n v="160"/>
    <s v="Active"/>
    <s v="No"/>
  </r>
  <r>
    <n v="4696"/>
    <s v="Cute, comfy room in beautiful Brooklyn brownstone"/>
    <n v="1134"/>
    <s v="New York"/>
    <n v="1"/>
    <n v="0.65"/>
    <x v="1"/>
    <n v="7"/>
    <x v="1"/>
    <x v="3"/>
    <x v="0"/>
    <s v="Yes"/>
    <n v="1"/>
    <x v="0"/>
    <n v="39"/>
    <n v="0.03"/>
    <n v="5"/>
    <x v="1"/>
    <n v="5"/>
    <s v="No"/>
    <d v="2019-05-26T00:00:00"/>
    <x v="41"/>
    <n v="15"/>
    <s v="Active"/>
    <s v="No"/>
  </r>
  <r>
    <n v="4697"/>
    <s v="Location! Room in Bklyn 10 minutes to Manhattan"/>
    <n v="3535"/>
    <s v="New York"/>
    <n v="0.93"/>
    <n v="0.99"/>
    <x v="0"/>
    <n v="7"/>
    <x v="1"/>
    <x v="3"/>
    <x v="0"/>
    <s v="Yes"/>
    <n v="3"/>
    <x v="1"/>
    <n v="42"/>
    <n v="0.03"/>
    <n v="4.3"/>
    <x v="0"/>
    <n v="43"/>
    <s v="No"/>
    <d v="2019-04-20T00:00:00"/>
    <x v="319"/>
    <n v="167"/>
    <s v="Active"/>
    <s v="Yes"/>
  </r>
  <r>
    <n v="4698"/>
    <s v="Gorgeous Apartment on the Upper West Side"/>
    <n v="3245"/>
    <s v="New York"/>
    <n v="1"/>
    <n v="1"/>
    <x v="1"/>
    <n v="20"/>
    <x v="0"/>
    <x v="1"/>
    <x v="1"/>
    <s v="No"/>
    <n v="2"/>
    <x v="0"/>
    <n v="182"/>
    <n v="0.03"/>
    <n v="5"/>
    <x v="1"/>
    <n v="15"/>
    <s v="No"/>
    <d v="2019-05-25T00:00:00"/>
    <x v="657"/>
    <n v="131"/>
    <s v="Active"/>
    <s v="No"/>
  </r>
  <r>
    <n v="4699"/>
    <s v="Location! Room in Bklyn 10 minutes to Manhattan B3"/>
    <n v="3535"/>
    <s v="New York"/>
    <n v="0.93"/>
    <n v="0.99"/>
    <x v="0"/>
    <n v="7"/>
    <x v="1"/>
    <x v="3"/>
    <x v="0"/>
    <s v="Yes"/>
    <n v="4"/>
    <x v="1"/>
    <n v="55"/>
    <n v="0.03"/>
    <n v="4.3099999999999996"/>
    <x v="0"/>
    <n v="39"/>
    <s v="No"/>
    <d v="2019-04-29T00:00:00"/>
    <x v="7"/>
    <n v="178"/>
    <s v="Active"/>
    <s v="Yes"/>
  </r>
  <r>
    <n v="4700"/>
    <s v="Location! Room in Bklyn 10 minutes to Manhattan U1"/>
    <n v="3535"/>
    <s v="New York"/>
    <n v="0.93"/>
    <n v="0.99"/>
    <x v="0"/>
    <n v="7"/>
    <x v="1"/>
    <x v="3"/>
    <x v="0"/>
    <s v="Yes"/>
    <n v="3"/>
    <x v="1"/>
    <n v="42"/>
    <n v="0.03"/>
    <n v="4.3099999999999996"/>
    <x v="0"/>
    <n v="35"/>
    <s v="No"/>
    <d v="2019-04-21T00:00:00"/>
    <x v="140"/>
    <n v="164"/>
    <s v="Active"/>
    <s v="Yes"/>
  </r>
  <r>
    <n v="4701"/>
    <s v="Location! Room in Bklyn 10 minutes to Manhattan U2"/>
    <n v="3535"/>
    <s v="New York"/>
    <n v="0.93"/>
    <n v="0.99"/>
    <x v="0"/>
    <n v="7"/>
    <x v="1"/>
    <x v="3"/>
    <x v="0"/>
    <s v="Yes"/>
    <n v="3"/>
    <x v="1"/>
    <n v="42"/>
    <n v="0.03"/>
    <n v="4.21"/>
    <x v="0"/>
    <n v="43"/>
    <s v="No"/>
    <d v="2019-04-30T00:00:00"/>
    <x v="176"/>
    <n v="164"/>
    <s v="Active"/>
    <s v="Yes"/>
  </r>
  <r>
    <n v="4702"/>
    <s v="Location! Room in Bklyn 10 minutes to Manhattan U3"/>
    <n v="3535"/>
    <s v="New York"/>
    <n v="0.93"/>
    <n v="0.99"/>
    <x v="0"/>
    <n v="7"/>
    <x v="1"/>
    <x v="3"/>
    <x v="0"/>
    <s v="Yes"/>
    <n v="3"/>
    <x v="1"/>
    <n v="49"/>
    <n v="0.03"/>
    <n v="4.2699999999999996"/>
    <x v="0"/>
    <n v="37"/>
    <s v="No"/>
    <d v="2019-05-02T00:00:00"/>
    <x v="75"/>
    <n v="179"/>
    <s v="Active"/>
    <s v="Yes"/>
  </r>
  <r>
    <n v="4703"/>
    <s v="Location! Room in Bklyn 10 minutes to Manhattan B1"/>
    <n v="3535"/>
    <s v="New York"/>
    <n v="0.93"/>
    <n v="0.99"/>
    <x v="0"/>
    <n v="7"/>
    <x v="1"/>
    <x v="3"/>
    <x v="0"/>
    <s v="Yes"/>
    <n v="3"/>
    <x v="1"/>
    <n v="50"/>
    <n v="0.03"/>
    <n v="4.21"/>
    <x v="0"/>
    <n v="19"/>
    <s v="No"/>
    <d v="2019-07-24T00:00:00"/>
    <x v="161"/>
    <n v="179"/>
    <s v="Active"/>
    <s v="Yes"/>
  </r>
  <r>
    <n v="4704"/>
    <s v="Affordable Luxury 2 Bedroom &amp; 2 Bath In Brooklyn"/>
    <n v="3347"/>
    <s v="New York"/>
    <n v="1"/>
    <n v="0.99"/>
    <x v="1"/>
    <n v="7"/>
    <x v="1"/>
    <x v="3"/>
    <x v="1"/>
    <s v="No"/>
    <n v="5"/>
    <x v="1"/>
    <n v="246"/>
    <n v="0.04"/>
    <n v="4.9400000000000004"/>
    <x v="1"/>
    <n v="47"/>
    <s v="No"/>
    <d v="2019-05-04T00:00:00"/>
    <x v="0"/>
    <n v="332"/>
    <s v="Active"/>
    <s v="Yes"/>
  </r>
  <r>
    <n v="4705"/>
    <s v="Upper West Side Full Apartment"/>
    <n v="1242"/>
    <s v="New York"/>
    <n v="0.5"/>
    <n v="0.84"/>
    <x v="1"/>
    <n v="20"/>
    <x v="0"/>
    <x v="1"/>
    <x v="1"/>
    <s v="No"/>
    <n v="2"/>
    <x v="0"/>
    <n v="100"/>
    <n v="0.03"/>
    <n v="5"/>
    <x v="1"/>
    <n v="8"/>
    <s v="No"/>
    <d v="2019-10-29T00:00:00"/>
    <x v="75"/>
    <n v="0"/>
    <s v="Inactive"/>
    <s v="No"/>
  </r>
  <r>
    <n v="4706"/>
    <s v="Cozy Modern Townhouse Garden Apt"/>
    <n v="40"/>
    <s v="New York"/>
    <n v="0.73"/>
    <n v="0.93"/>
    <x v="0"/>
    <n v="7"/>
    <x v="1"/>
    <x v="3"/>
    <x v="1"/>
    <s v="No"/>
    <n v="2"/>
    <x v="0"/>
    <n v="100"/>
    <n v="0.03"/>
    <n v="4.55"/>
    <x v="1"/>
    <n v="22"/>
    <s v="No"/>
    <d v="2019-05-27T00:00:00"/>
    <x v="50"/>
    <n v="105"/>
    <s v="Active"/>
    <s v="No"/>
  </r>
  <r>
    <n v="4707"/>
    <s v="Clinton Hill/Bed Stuy Artist Retreat"/>
    <n v="1339"/>
    <s v="New York"/>
    <n v="1"/>
    <n v="0.96"/>
    <x v="1"/>
    <n v="7"/>
    <x v="1"/>
    <x v="3"/>
    <x v="1"/>
    <s v="No"/>
    <n v="6"/>
    <x v="2"/>
    <n v="120"/>
    <n v="0.03"/>
    <n v="4.91"/>
    <x v="1"/>
    <n v="32"/>
    <s v="No"/>
    <d v="2019-04-19T00:00:00"/>
    <x v="198"/>
    <n v="185"/>
    <s v="Active"/>
    <s v="No"/>
  </r>
  <r>
    <n v="4708"/>
    <s v="Bright &amp; Cozy Apartment walking distance to Subway"/>
    <n v="3836"/>
    <s v="New York"/>
    <n v="1"/>
    <n v="1"/>
    <x v="1"/>
    <n v="7"/>
    <x v="1"/>
    <x v="3"/>
    <x v="1"/>
    <s v="No"/>
    <n v="5"/>
    <x v="1"/>
    <n v="185"/>
    <n v="0.03"/>
    <n v="4.9000000000000004"/>
    <x v="1"/>
    <n v="41"/>
    <s v="No"/>
    <d v="2019-04-28T00:00:00"/>
    <x v="161"/>
    <n v="139"/>
    <s v="Active"/>
    <s v="Yes"/>
  </r>
  <r>
    <n v="4709"/>
    <s v="Modern and bright 2Bed 2Bath Bushwick, Brooklyn"/>
    <n v="2577"/>
    <s v="New York"/>
    <n v="1"/>
    <n v="0.44"/>
    <x v="0"/>
    <n v="8"/>
    <x v="1"/>
    <x v="11"/>
    <x v="1"/>
    <s v="No"/>
    <n v="4"/>
    <x v="1"/>
    <n v="201"/>
    <n v="0.04"/>
    <n v="4.7300000000000004"/>
    <x v="1"/>
    <n v="11"/>
    <s v="No"/>
    <d v="2019-04-28T00:00:00"/>
    <x v="227"/>
    <n v="227"/>
    <s v="Active"/>
    <s v="Yes"/>
  </r>
  <r>
    <n v="4710"/>
    <s v="Manhattan Ave Apartment 2 stops from Times Square"/>
    <n v="1798"/>
    <s v="New York"/>
    <n v="0.92"/>
    <n v="0.85"/>
    <x v="1"/>
    <n v="16"/>
    <x v="0"/>
    <x v="10"/>
    <x v="0"/>
    <s v="Yes"/>
    <n v="4"/>
    <x v="1"/>
    <n v="139"/>
    <n v="0.03"/>
    <n v="4.8099999999999996"/>
    <x v="1"/>
    <n v="54"/>
    <s v="No"/>
    <d v="2019-04-28T00:00:00"/>
    <x v="376"/>
    <n v="164"/>
    <s v="Active"/>
    <s v="Yes"/>
  </r>
  <r>
    <n v="4711"/>
    <s v="Beautiful duplex apartment by Times Square"/>
    <n v="3829"/>
    <s v="New Jersey"/>
    <n v="1"/>
    <n v="1"/>
    <x v="0"/>
    <n v="17"/>
    <x v="0"/>
    <x v="0"/>
    <x v="2"/>
    <s v="Yes"/>
    <n v="2"/>
    <x v="0"/>
    <n v="85"/>
    <n v="0.03"/>
    <n v="4.6500000000000004"/>
    <x v="1"/>
    <n v="51"/>
    <s v="No"/>
    <d v="2019-04-17T00:00:00"/>
    <x v="10"/>
    <n v="365"/>
    <s v="Active"/>
    <s v="Yes"/>
  </r>
  <r>
    <n v="4712"/>
    <s v="Queens SPACIOUS Bedroom, 1â€“3 people, 30 min to NYC"/>
    <n v="3831"/>
    <s v="New York"/>
    <n v="0.67"/>
    <n v="0.95"/>
    <x v="0"/>
    <n v="26"/>
    <x v="2"/>
    <x v="19"/>
    <x v="0"/>
    <s v="Yes"/>
    <n v="3"/>
    <x v="1"/>
    <n v="40"/>
    <n v="0.03"/>
    <n v="4.8899999999999997"/>
    <x v="1"/>
    <n v="44"/>
    <s v="No"/>
    <d v="2019-04-30T00:00:00"/>
    <x v="15"/>
    <n v="60"/>
    <s v="Active"/>
    <s v="Yes"/>
  </r>
  <r>
    <n v="4713"/>
    <s v="Room with GARDEN"/>
    <n v="2178"/>
    <s v="New York"/>
    <n v="1"/>
    <n v="1"/>
    <x v="0"/>
    <n v="7"/>
    <x v="1"/>
    <x v="3"/>
    <x v="0"/>
    <s v="Yes"/>
    <n v="2"/>
    <x v="0"/>
    <n v="60"/>
    <n v="0.03"/>
    <n v="4.43"/>
    <x v="0"/>
    <n v="21"/>
    <s v="No"/>
    <d v="2019-05-12T00:00:00"/>
    <x v="158"/>
    <n v="0"/>
    <s v="Inactive"/>
    <s v="Yes"/>
  </r>
  <r>
    <n v="4714"/>
    <s v="Comfortable and Cozy Home"/>
    <n v="3838"/>
    <s v="New York"/>
    <n v="1"/>
    <n v="0.66"/>
    <x v="1"/>
    <n v="16"/>
    <x v="0"/>
    <x v="10"/>
    <x v="0"/>
    <s v="Yes"/>
    <n v="1"/>
    <x v="0"/>
    <n v="42"/>
    <n v="0.03"/>
    <n v="4.9800000000000004"/>
    <x v="1"/>
    <n v="46"/>
    <s v="No"/>
    <d v="2019-04-19T00:00:00"/>
    <x v="268"/>
    <n v="70"/>
    <s v="Active"/>
    <s v="No"/>
  </r>
  <r>
    <n v="4715"/>
    <s v="SummerWintersGetaway- 8 mins from JFK"/>
    <n v="3837"/>
    <s v="New York"/>
    <n v="1"/>
    <n v="1"/>
    <x v="1"/>
    <n v="23"/>
    <x v="2"/>
    <x v="6"/>
    <x v="1"/>
    <s v="No"/>
    <n v="4"/>
    <x v="1"/>
    <n v="350"/>
    <n v="0.04"/>
    <n v="5"/>
    <x v="1"/>
    <n v="25"/>
    <s v="No"/>
    <d v="2019-04-21T00:00:00"/>
    <x v="182"/>
    <n v="320"/>
    <s v="Active"/>
    <s v="No"/>
  </r>
  <r>
    <n v="4716"/>
    <s v="Cozy apartment In Manhattan"/>
    <n v="3829"/>
    <s v="New Jersey"/>
    <n v="1"/>
    <n v="1"/>
    <x v="0"/>
    <n v="17"/>
    <x v="0"/>
    <x v="0"/>
    <x v="2"/>
    <s v="Yes"/>
    <n v="2"/>
    <x v="0"/>
    <n v="41"/>
    <n v="0.03"/>
    <n v="4.55"/>
    <x v="1"/>
    <n v="40"/>
    <s v="No"/>
    <d v="2019-04-19T00:00:00"/>
    <x v="2"/>
    <n v="365"/>
    <s v="Active"/>
    <s v="Yes"/>
  </r>
  <r>
    <n v="4717"/>
    <s v="LARGE LUXURIOUS BEDROOM CLOSE TO MANHATTAN"/>
    <n v="2232"/>
    <s v="New York"/>
    <n v="1"/>
    <n v="0.89"/>
    <x v="0"/>
    <n v="21"/>
    <x v="2"/>
    <x v="13"/>
    <x v="0"/>
    <s v="Yes"/>
    <n v="2"/>
    <x v="0"/>
    <n v="52"/>
    <n v="0.03"/>
    <n v="4.74"/>
    <x v="1"/>
    <n v="35"/>
    <s v="No"/>
    <d v="2019-04-28T00:00:00"/>
    <x v="0"/>
    <n v="362"/>
    <s v="Active"/>
    <s v="No"/>
  </r>
  <r>
    <n v="4718"/>
    <s v="BEAUTIFUL PRIVATE ROOM CLOSE TO MANHATTAN"/>
    <n v="2232"/>
    <s v="New York"/>
    <n v="1"/>
    <n v="0.89"/>
    <x v="0"/>
    <n v="21"/>
    <x v="2"/>
    <x v="13"/>
    <x v="0"/>
    <s v="Yes"/>
    <n v="1"/>
    <x v="0"/>
    <n v="42"/>
    <n v="0.03"/>
    <n v="4.91"/>
    <x v="1"/>
    <n v="22"/>
    <s v="No"/>
    <d v="2019-05-03T00:00:00"/>
    <x v="299"/>
    <n v="351"/>
    <s v="Active"/>
    <s v="No"/>
  </r>
  <r>
    <n v="4719"/>
    <s v="Private Room Columbia Univ 12min to Time Square"/>
    <n v="1467"/>
    <s v="New York"/>
    <n v="0.89"/>
    <n v="0.96"/>
    <x v="0"/>
    <n v="16"/>
    <x v="0"/>
    <x v="10"/>
    <x v="0"/>
    <s v="Yes"/>
    <n v="2"/>
    <x v="0"/>
    <n v="54"/>
    <n v="0.03"/>
    <n v="4.8"/>
    <x v="1"/>
    <n v="5"/>
    <s v="No"/>
    <d v="2019-04-23T00:00:00"/>
    <x v="284"/>
    <n v="365"/>
    <s v="Active"/>
    <s v="Yes"/>
  </r>
  <r>
    <n v="4720"/>
    <s v="Private small room in 3 bdr apt - East Village"/>
    <n v="2251"/>
    <s v="New York"/>
    <n v="0.5"/>
    <n v="0.94"/>
    <x v="1"/>
    <n v="15"/>
    <x v="0"/>
    <x v="4"/>
    <x v="0"/>
    <s v="Yes"/>
    <n v="2"/>
    <x v="0"/>
    <n v="109"/>
    <n v="0.03"/>
    <n v="5"/>
    <x v="1"/>
    <n v="9"/>
    <s v="No"/>
    <d v="2019-04-21T00:00:00"/>
    <x v="624"/>
    <n v="0"/>
    <s v="Inactive"/>
    <s v="Yes"/>
  </r>
  <r>
    <n v="4721"/>
    <s v="Small Private Room  in 3 bdr apt - East Village"/>
    <n v="2251"/>
    <s v="New York"/>
    <n v="0.5"/>
    <n v="0.94"/>
    <x v="1"/>
    <n v="15"/>
    <x v="0"/>
    <x v="4"/>
    <x v="0"/>
    <s v="Yes"/>
    <n v="2"/>
    <x v="0"/>
    <n v="109"/>
    <n v="0.03"/>
    <n v="5"/>
    <x v="1"/>
    <n v="5"/>
    <s v="No"/>
    <d v="2019-04-21T00:00:00"/>
    <x v="624"/>
    <n v="0"/>
    <s v="Inactive"/>
    <s v="Yes"/>
  </r>
  <r>
    <n v="4722"/>
    <s v="Beautiful, spacious 2-BR Apt., Centrally located."/>
    <n v="2043"/>
    <s v="New York"/>
    <n v="1"/>
    <n v="0.5"/>
    <x v="0"/>
    <n v="17"/>
    <x v="0"/>
    <x v="0"/>
    <x v="1"/>
    <s v="No"/>
    <n v="2"/>
    <x v="0"/>
    <n v="100"/>
    <n v="0.03"/>
    <n v="4.67"/>
    <x v="1"/>
    <n v="9"/>
    <s v="No"/>
    <d v="2019-05-12T00:00:00"/>
    <x v="669"/>
    <n v="266"/>
    <s v="Active"/>
    <s v="No"/>
  </r>
  <r>
    <n v="4723"/>
    <s v="CLEAN &amp; SPACIOUS ROOM  CLOSE TO MANHATTAN"/>
    <n v="2232"/>
    <s v="New York"/>
    <n v="1"/>
    <n v="0.89"/>
    <x v="0"/>
    <n v="21"/>
    <x v="2"/>
    <x v="13"/>
    <x v="0"/>
    <s v="Yes"/>
    <n v="1"/>
    <x v="0"/>
    <n v="37"/>
    <n v="0.03"/>
    <n v="4.96"/>
    <x v="1"/>
    <n v="27"/>
    <s v="No"/>
    <d v="2019-04-27T00:00:00"/>
    <x v="229"/>
    <n v="359"/>
    <s v="Active"/>
    <s v="No"/>
  </r>
  <r>
    <n v="4724"/>
    <s v="BRIGHT ROOM CLOSE TO MIDTOWN MANHATTAN"/>
    <n v="2232"/>
    <s v="New York"/>
    <n v="1"/>
    <n v="0.89"/>
    <x v="0"/>
    <n v="24"/>
    <x v="2"/>
    <x v="5"/>
    <x v="0"/>
    <s v="Yes"/>
    <n v="2"/>
    <x v="0"/>
    <n v="42"/>
    <n v="0.03"/>
    <n v="4.9000000000000004"/>
    <x v="1"/>
    <n v="29"/>
    <s v="No"/>
    <d v="2019-04-21T00:00:00"/>
    <x v="106"/>
    <n v="365"/>
    <s v="Active"/>
    <s v="No"/>
  </r>
  <r>
    <n v="4725"/>
    <s v="Master Room in Harlem Duplex"/>
    <n v="3842"/>
    <s v="New York"/>
    <n v="0"/>
    <n v="0.65"/>
    <x v="0"/>
    <n v="16"/>
    <x v="0"/>
    <x v="10"/>
    <x v="0"/>
    <s v="Yes"/>
    <n v="2"/>
    <x v="0"/>
    <n v="69"/>
    <n v="0.03"/>
    <n v="4.4800000000000004"/>
    <x v="0"/>
    <n v="27"/>
    <s v="No"/>
    <d v="2019-05-06T00:00:00"/>
    <x v="21"/>
    <n v="179"/>
    <s v="Active"/>
    <s v="No"/>
  </r>
  <r>
    <n v="4726"/>
    <s v="The Power Tower"/>
    <n v="3842"/>
    <s v="New York"/>
    <n v="0"/>
    <n v="0.65"/>
    <x v="0"/>
    <n v="16"/>
    <x v="0"/>
    <x v="10"/>
    <x v="0"/>
    <s v="Yes"/>
    <n v="2"/>
    <x v="0"/>
    <n v="59"/>
    <n v="0.03"/>
    <n v="4.75"/>
    <x v="1"/>
    <n v="24"/>
    <s v="No"/>
    <d v="2019-05-25T00:00:00"/>
    <x v="155"/>
    <n v="179"/>
    <s v="Active"/>
    <s v="No"/>
  </r>
  <r>
    <n v="4727"/>
    <s v="Bedroom in the Heart of Brooklyn"/>
    <n v="2884"/>
    <s v="New York"/>
    <n v="1"/>
    <n v="0.33"/>
    <x v="0"/>
    <n v="7"/>
    <x v="1"/>
    <x v="3"/>
    <x v="0"/>
    <s v="Yes"/>
    <n v="2"/>
    <x v="0"/>
    <n v="75"/>
    <n v="0.03"/>
    <n v="4.33"/>
    <x v="0"/>
    <n v="3"/>
    <s v="No"/>
    <d v="2019-05-11T00:00:00"/>
    <x v="735"/>
    <n v="180"/>
    <s v="Active"/>
    <s v="Yes"/>
  </r>
  <r>
    <n v="4728"/>
    <s v="Beautiful Clean &amp; Quiet Room! Rm#3"/>
    <n v="1536"/>
    <s v="New York"/>
    <n v="0"/>
    <n v="0.71"/>
    <x v="0"/>
    <n v="25"/>
    <x v="2"/>
    <x v="14"/>
    <x v="0"/>
    <s v="Yes"/>
    <n v="2"/>
    <x v="0"/>
    <n v="66"/>
    <n v="0.03"/>
    <n v="4.67"/>
    <x v="1"/>
    <n v="21"/>
    <s v="No"/>
    <d v="2019-05-13T00:00:00"/>
    <x v="245"/>
    <n v="180"/>
    <s v="Active"/>
    <s v="No"/>
  </r>
  <r>
    <n v="4729"/>
    <s v="Manhattan room near Apollo. 5 mins walk to subway!"/>
    <n v="3292"/>
    <s v="New York"/>
    <n v="1"/>
    <n v="0.79"/>
    <x v="0"/>
    <n v="16"/>
    <x v="0"/>
    <x v="10"/>
    <x v="0"/>
    <s v="Yes"/>
    <n v="1"/>
    <x v="0"/>
    <n v="35"/>
    <n v="0.03"/>
    <n v="5"/>
    <x v="1"/>
    <n v="5"/>
    <s v="No"/>
    <d v="2019-07-31T00:00:00"/>
    <x v="58"/>
    <n v="350"/>
    <s v="Active"/>
    <s v="No"/>
  </r>
  <r>
    <n v="4730"/>
    <s v="Quiet &amp; Modern Serene Bedroom near J subway train"/>
    <n v="1056"/>
    <s v="New York"/>
    <n v="0.91"/>
    <n v="0.99"/>
    <x v="0"/>
    <n v="8"/>
    <x v="1"/>
    <x v="11"/>
    <x v="0"/>
    <s v="Yes"/>
    <n v="2"/>
    <x v="0"/>
    <n v="51"/>
    <n v="0.03"/>
    <n v="4.78"/>
    <x v="1"/>
    <n v="9"/>
    <s v="No"/>
    <d v="2019-05-11T00:00:00"/>
    <x v="59"/>
    <n v="165"/>
    <s v="Active"/>
    <s v="Yes"/>
  </r>
  <r>
    <n v="4731"/>
    <s v="Cozy home, away from home. 15 mins from downtown."/>
    <n v="3576"/>
    <s v="New York"/>
    <n v="1"/>
    <n v="0.96"/>
    <x v="1"/>
    <n v="2"/>
    <x v="4"/>
    <x v="24"/>
    <x v="0"/>
    <s v="Yes"/>
    <n v="2"/>
    <x v="0"/>
    <n v="65"/>
    <n v="0.03"/>
    <n v="4.45"/>
    <x v="0"/>
    <n v="11"/>
    <s v="No"/>
    <d v="2019-04-30T00:00:00"/>
    <x v="609"/>
    <n v="365"/>
    <s v="Active"/>
    <s v="Yes"/>
  </r>
  <r>
    <n v="4732"/>
    <s v="Cool newly renovated 1BR Apt overlooking Park"/>
    <n v="2407"/>
    <s v="New York"/>
    <n v="1"/>
    <n v="1"/>
    <x v="1"/>
    <n v="14"/>
    <x v="0"/>
    <x v="2"/>
    <x v="1"/>
    <s v="No"/>
    <n v="2"/>
    <x v="0"/>
    <n v="150"/>
    <n v="0.03"/>
    <n v="5"/>
    <x v="1"/>
    <n v="17"/>
    <s v="No"/>
    <d v="2019-05-21T00:00:00"/>
    <x v="77"/>
    <n v="179"/>
    <s v="Active"/>
    <s v="Yes"/>
  </r>
  <r>
    <n v="4733"/>
    <s v="Adorable room 2"/>
    <n v="2288"/>
    <s v="New York"/>
    <n v="0"/>
    <n v="0.87"/>
    <x v="0"/>
    <n v="17"/>
    <x v="0"/>
    <x v="0"/>
    <x v="0"/>
    <s v="Yes"/>
    <n v="2"/>
    <x v="0"/>
    <n v="99"/>
    <n v="0.03"/>
    <n v="4.76"/>
    <x v="1"/>
    <n v="34"/>
    <s v="No"/>
    <d v="2019-09-06T00:00:00"/>
    <x v="8"/>
    <n v="365"/>
    <s v="Active"/>
    <s v="No"/>
  </r>
  <r>
    <n v="4734"/>
    <s v="Private Room in a Brand New Apt / Quiet Building"/>
    <n v="3844"/>
    <s v="New York"/>
    <n v="0"/>
    <n v="0.88"/>
    <x v="1"/>
    <n v="16"/>
    <x v="0"/>
    <x v="10"/>
    <x v="0"/>
    <s v="Yes"/>
    <n v="2"/>
    <x v="0"/>
    <n v="75"/>
    <n v="0.03"/>
    <n v="5"/>
    <x v="1"/>
    <n v="34"/>
    <s v="No"/>
    <d v="2019-05-06T00:00:00"/>
    <x v="0"/>
    <n v="320"/>
    <s v="Active"/>
    <s v="Yes"/>
  </r>
  <r>
    <n v="4735"/>
    <s v="Nice and comfy 1BR in the heart of Williamsburg!"/>
    <n v="546"/>
    <s v="New York"/>
    <n v="1"/>
    <n v="1"/>
    <x v="0"/>
    <n v="12"/>
    <x v="1"/>
    <x v="9"/>
    <x v="1"/>
    <s v="No"/>
    <n v="2"/>
    <x v="0"/>
    <n v="180"/>
    <n v="0.03"/>
    <n v="5"/>
    <x v="1"/>
    <n v="5"/>
    <s v="No"/>
    <d v="2019-09-24T00:00:00"/>
    <x v="75"/>
    <n v="3"/>
    <s v="Active"/>
    <s v="No"/>
  </r>
  <r>
    <n v="4736"/>
    <s v="Comfy Private Room 10 mins away from Central Park"/>
    <n v="3406"/>
    <s v="New York"/>
    <n v="1"/>
    <n v="0.96"/>
    <x v="1"/>
    <n v="14"/>
    <x v="0"/>
    <x v="2"/>
    <x v="0"/>
    <s v="Yes"/>
    <n v="1"/>
    <x v="0"/>
    <n v="55"/>
    <n v="0.03"/>
    <n v="4.91"/>
    <x v="1"/>
    <n v="33"/>
    <s v="No"/>
    <d v="2019-05-02T00:00:00"/>
    <x v="130"/>
    <n v="365"/>
    <s v="Active"/>
    <s v="Yes"/>
  </r>
  <r>
    <n v="4737"/>
    <s v="A Little Sumptin' on Sumpter"/>
    <n v="3845"/>
    <s v="New York"/>
    <n v="1"/>
    <n v="0.99"/>
    <x v="1"/>
    <n v="7"/>
    <x v="1"/>
    <x v="3"/>
    <x v="0"/>
    <s v="Yes"/>
    <n v="2"/>
    <x v="0"/>
    <n v="53"/>
    <n v="0.03"/>
    <n v="4.9000000000000004"/>
    <x v="1"/>
    <n v="106"/>
    <s v="Yes"/>
    <d v="2019-05-04T00:00:00"/>
    <x v="508"/>
    <n v="269"/>
    <s v="Active"/>
    <s v="Yes"/>
  </r>
  <r>
    <n v="4738"/>
    <s v="JFK COMFY ROOM FOR TRAVELERS TO CRASH"/>
    <n v="3761"/>
    <s v="New York"/>
    <n v="1"/>
    <n v="0.96"/>
    <x v="0"/>
    <n v="23"/>
    <x v="2"/>
    <x v="6"/>
    <x v="0"/>
    <s v="Yes"/>
    <n v="2"/>
    <x v="0"/>
    <n v="39"/>
    <n v="0.03"/>
    <n v="4.74"/>
    <x v="1"/>
    <n v="121"/>
    <s v="No"/>
    <d v="2019-04-28T00:00:00"/>
    <x v="198"/>
    <n v="87"/>
    <s v="Active"/>
    <s v="No"/>
  </r>
  <r>
    <n v="4739"/>
    <s v="Newly Renovated 2 bedroom  near Times Square"/>
    <n v="3484"/>
    <s v="New York"/>
    <n v="1"/>
    <n v="1"/>
    <x v="1"/>
    <n v="17"/>
    <x v="0"/>
    <x v="0"/>
    <x v="1"/>
    <s v="No"/>
    <n v="6"/>
    <x v="2"/>
    <n v="150"/>
    <n v="0.03"/>
    <n v="4.97"/>
    <x v="1"/>
    <n v="74"/>
    <s v="No"/>
    <d v="2019-05-05T00:00:00"/>
    <x v="7"/>
    <n v="293"/>
    <s v="Active"/>
    <s v="No"/>
  </r>
  <r>
    <n v="4740"/>
    <s v="Private bedroom/bathroom 15 mins from the city"/>
    <n v="737"/>
    <s v="New York"/>
    <n v="1"/>
    <n v="0.99"/>
    <x v="0"/>
    <n v="26"/>
    <x v="2"/>
    <x v="19"/>
    <x v="0"/>
    <s v="Yes"/>
    <n v="2"/>
    <x v="0"/>
    <n v="35"/>
    <n v="0.03"/>
    <n v="4.54"/>
    <x v="1"/>
    <n v="39"/>
    <s v="No"/>
    <d v="2019-06-21T00:00:00"/>
    <x v="492"/>
    <n v="0"/>
    <s v="Inactive"/>
    <s v="Yes"/>
  </r>
  <r>
    <n v="4741"/>
    <s v="Red Violet"/>
    <n v="3338"/>
    <s v="New York"/>
    <n v="1"/>
    <n v="1"/>
    <x v="1"/>
    <n v="10"/>
    <x v="1"/>
    <x v="17"/>
    <x v="0"/>
    <s v="Yes"/>
    <n v="2"/>
    <x v="0"/>
    <n v="65"/>
    <n v="0.03"/>
    <n v="4.83"/>
    <x v="1"/>
    <n v="6"/>
    <s v="No"/>
    <d v="2019-06-01T00:00:00"/>
    <x v="25"/>
    <n v="0"/>
    <s v="Inactive"/>
    <s v="Yes"/>
  </r>
  <r>
    <n v="4742"/>
    <s v="Charming One-Bedroom East Village Apartment"/>
    <n v="2689"/>
    <s v="California"/>
    <n v="0"/>
    <n v="0.75"/>
    <x v="1"/>
    <n v="15"/>
    <x v="0"/>
    <x v="4"/>
    <x v="1"/>
    <s v="No"/>
    <n v="2"/>
    <x v="0"/>
    <n v="100"/>
    <n v="0.03"/>
    <n v="5"/>
    <x v="1"/>
    <n v="12"/>
    <s v="No"/>
    <d v="2019-05-05T00:00:00"/>
    <x v="25"/>
    <n v="0"/>
    <s v="Inactive"/>
    <s v="No"/>
  </r>
  <r>
    <n v="4743"/>
    <s v="New renovated shared room  ( FEMALE ONLY )"/>
    <n v="3821"/>
    <s v="New York"/>
    <n v="1"/>
    <n v="0.97"/>
    <x v="0"/>
    <n v="14"/>
    <x v="0"/>
    <x v="2"/>
    <x v="2"/>
    <s v="Yes"/>
    <n v="1"/>
    <x v="0"/>
    <n v="28"/>
    <n v="0.03"/>
    <n v="4.8499999999999996"/>
    <x v="1"/>
    <n v="26"/>
    <s v="No"/>
    <d v="2019-05-05T00:00:00"/>
    <x v="20"/>
    <n v="0"/>
    <s v="Inactive"/>
    <s v="Yes"/>
  </r>
  <r>
    <n v="4744"/>
    <s v="BedStuy Penthouse Duplex 1BR"/>
    <n v="3807"/>
    <s v="New York"/>
    <n v="1"/>
    <n v="1"/>
    <x v="0"/>
    <n v="7"/>
    <x v="1"/>
    <x v="3"/>
    <x v="1"/>
    <s v="No"/>
    <n v="5"/>
    <x v="1"/>
    <n v="93"/>
    <n v="0.03"/>
    <n v="4.5999999999999996"/>
    <x v="1"/>
    <n v="5"/>
    <s v="No"/>
    <d v="2019-06-08T00:00:00"/>
    <x v="232"/>
    <n v="130"/>
    <s v="Active"/>
    <s v="No"/>
  </r>
  <r>
    <n v="4745"/>
    <s v="Walk to FERRY, private, entire apartment. All new!"/>
    <n v="3841"/>
    <s v="New York"/>
    <n v="1"/>
    <n v="0.95"/>
    <x v="1"/>
    <n v="28"/>
    <x v="3"/>
    <x v="28"/>
    <x v="1"/>
    <s v="No"/>
    <n v="5"/>
    <x v="1"/>
    <n v="125"/>
    <n v="0.03"/>
    <n v="5"/>
    <x v="1"/>
    <n v="9"/>
    <s v="No"/>
    <d v="2020-01-01T00:00:00"/>
    <x v="10"/>
    <n v="103"/>
    <s v="Active"/>
    <s v="Yes"/>
  </r>
  <r>
    <n v="4746"/>
    <s v="Entire 2 bedroom apt in the heart of East Village"/>
    <n v="3849"/>
    <s v="New York"/>
    <n v="1"/>
    <n v="1"/>
    <x v="0"/>
    <n v="15"/>
    <x v="0"/>
    <x v="4"/>
    <x v="1"/>
    <s v="No"/>
    <n v="4"/>
    <x v="1"/>
    <n v="102"/>
    <n v="0.03"/>
    <n v="4.62"/>
    <x v="1"/>
    <n v="37"/>
    <s v="No"/>
    <d v="2019-08-16T00:00:00"/>
    <x v="17"/>
    <n v="160"/>
    <s v="Active"/>
    <s v="Yes"/>
  </r>
  <r>
    <n v="4747"/>
    <s v="Entire 2 bedroom apt in the heart of East Village"/>
    <n v="3980"/>
    <s v="New York"/>
    <n v="0.9"/>
    <n v="0.97"/>
    <x v="0"/>
    <n v="15"/>
    <x v="0"/>
    <x v="4"/>
    <x v="1"/>
    <s v="No"/>
    <n v="4"/>
    <x v="1"/>
    <n v="129"/>
    <n v="0.03"/>
    <n v="4.8"/>
    <x v="1"/>
    <n v="15"/>
    <s v="No"/>
    <d v="2020-01-01T00:00:00"/>
    <x v="581"/>
    <n v="169"/>
    <s v="Active"/>
    <s v="Yes"/>
  </r>
  <r>
    <n v="4748"/>
    <s v="Yellow  ButterFly"/>
    <n v="3338"/>
    <s v="New York"/>
    <n v="1"/>
    <n v="1"/>
    <x v="1"/>
    <n v="10"/>
    <x v="1"/>
    <x v="17"/>
    <x v="0"/>
    <s v="Yes"/>
    <n v="2"/>
    <x v="0"/>
    <n v="125"/>
    <n v="0.03"/>
    <n v="4.75"/>
    <x v="1"/>
    <n v="4"/>
    <s v="No"/>
    <d v="2019-08-22T00:00:00"/>
    <x v="493"/>
    <n v="365"/>
    <s v="Active"/>
    <s v="Yes"/>
  </r>
  <r>
    <n v="4749"/>
    <s v="Lavidaloca plc"/>
    <n v="3677"/>
    <s v="New York"/>
    <n v="0"/>
    <n v="1"/>
    <x v="0"/>
    <n v="9"/>
    <x v="1"/>
    <x v="16"/>
    <x v="0"/>
    <s v="Yes"/>
    <n v="2"/>
    <x v="0"/>
    <n v="150"/>
    <n v="0.03"/>
    <n v="3.67"/>
    <x v="0"/>
    <n v="3"/>
    <s v="No"/>
    <d v="2019-05-04T00:00:00"/>
    <x v="112"/>
    <n v="364"/>
    <s v="Active"/>
    <s v="Yes"/>
  </r>
  <r>
    <n v="4750"/>
    <s v="sun-drenched apartment in the heart of the Burg"/>
    <n v="158"/>
    <s v="New York"/>
    <n v="1"/>
    <n v="0.87"/>
    <x v="1"/>
    <n v="12"/>
    <x v="1"/>
    <x v="9"/>
    <x v="1"/>
    <s v="No"/>
    <n v="4"/>
    <x v="1"/>
    <n v="98"/>
    <n v="0.03"/>
    <n v="4.8600000000000003"/>
    <x v="1"/>
    <n v="7"/>
    <s v="No"/>
    <d v="2019-06-17T00:00:00"/>
    <x v="284"/>
    <n v="0"/>
    <s v="Inactive"/>
    <s v="No"/>
  </r>
  <r>
    <n v="4751"/>
    <s v="Live Brooklyn II - 2 Bedroom Apt  5 Min to Subway!"/>
    <n v="3180"/>
    <s v="New York"/>
    <n v="1"/>
    <n v="0.92"/>
    <x v="1"/>
    <n v="7"/>
    <x v="1"/>
    <x v="3"/>
    <x v="1"/>
    <s v="No"/>
    <n v="6"/>
    <x v="2"/>
    <n v="203"/>
    <n v="0.04"/>
    <n v="4.95"/>
    <x v="1"/>
    <n v="19"/>
    <s v="No"/>
    <d v="2019-05-20T00:00:00"/>
    <x v="24"/>
    <n v="364"/>
    <s v="Active"/>
    <s v="No"/>
  </r>
  <r>
    <n v="4752"/>
    <s v="Luxury apt with East River views in Greenpoint, NY"/>
    <n v="1414"/>
    <s v="New York"/>
    <n v="0.7"/>
    <n v="0.38"/>
    <x v="0"/>
    <n v="11"/>
    <x v="1"/>
    <x v="8"/>
    <x v="1"/>
    <s v="No"/>
    <n v="5"/>
    <x v="1"/>
    <n v="160"/>
    <n v="0.03"/>
    <n v="5"/>
    <x v="1"/>
    <n v="3"/>
    <s v="No"/>
    <d v="2019-06-17T00:00:00"/>
    <x v="531"/>
    <n v="92"/>
    <s v="Active"/>
    <s v="No"/>
  </r>
  <r>
    <n v="4753"/>
    <s v="Shanel's 2 BR Apt 5 mins from JFK"/>
    <n v="3851"/>
    <s v="New York"/>
    <n v="1"/>
    <n v="1"/>
    <x v="0"/>
    <n v="23"/>
    <x v="2"/>
    <x v="6"/>
    <x v="0"/>
    <s v="Yes"/>
    <n v="4"/>
    <x v="1"/>
    <n v="129"/>
    <n v="0.03"/>
    <n v="4.83"/>
    <x v="1"/>
    <n v="6"/>
    <s v="No"/>
    <d v="2019-05-18T00:00:00"/>
    <x v="409"/>
    <n v="364"/>
    <s v="Active"/>
    <s v="No"/>
  </r>
  <r>
    <n v="4754"/>
    <s v="Clean and comfortable place"/>
    <n v="3853"/>
    <s v="New York"/>
    <n v="0.4"/>
    <n v="1"/>
    <x v="0"/>
    <n v="21"/>
    <x v="2"/>
    <x v="13"/>
    <x v="1"/>
    <s v="No"/>
    <n v="3"/>
    <x v="1"/>
    <n v="80"/>
    <n v="0.03"/>
    <n v="5"/>
    <x v="1"/>
    <n v="8"/>
    <s v="No"/>
    <d v="2019-05-04T00:00:00"/>
    <x v="737"/>
    <n v="41"/>
    <s v="Active"/>
    <s v="Yes"/>
  </r>
  <r>
    <n v="4755"/>
    <s v="1BR: Plant Filled Oasis Room"/>
    <n v="1990"/>
    <s v="New York"/>
    <n v="0.4"/>
    <n v="0.85"/>
    <x v="1"/>
    <n v="11"/>
    <x v="1"/>
    <x v="8"/>
    <x v="0"/>
    <s v="Yes"/>
    <n v="2"/>
    <x v="0"/>
    <n v="200"/>
    <n v="0.04"/>
    <n v="5"/>
    <x v="1"/>
    <n v="30"/>
    <s v="No"/>
    <d v="2019-05-21T00:00:00"/>
    <x v="90"/>
    <n v="0"/>
    <s v="Inactive"/>
    <s v="No"/>
  </r>
  <r>
    <n v="4756"/>
    <s v="Convenient room in Hellâ€™s Kitchen"/>
    <n v="2288"/>
    <s v="New York"/>
    <n v="0"/>
    <n v="0.87"/>
    <x v="0"/>
    <n v="17"/>
    <x v="0"/>
    <x v="0"/>
    <x v="0"/>
    <s v="Yes"/>
    <n v="3"/>
    <x v="1"/>
    <n v="69"/>
    <n v="0.03"/>
    <n v="4.57"/>
    <x v="1"/>
    <n v="53"/>
    <s v="No"/>
    <d v="2019-05-07T00:00:00"/>
    <x v="52"/>
    <n v="365"/>
    <s v="Active"/>
    <s v="No"/>
  </r>
  <r>
    <n v="4757"/>
    <s v="Gorgeous West Chelsea Two Bedroom with roof deck!"/>
    <n v="998"/>
    <s v="New York"/>
    <n v="1"/>
    <n v="0.94"/>
    <x v="1"/>
    <n v="13"/>
    <x v="0"/>
    <x v="7"/>
    <x v="1"/>
    <s v="No"/>
    <n v="4"/>
    <x v="1"/>
    <n v="398"/>
    <n v="0.04"/>
    <n v="5"/>
    <x v="1"/>
    <n v="33"/>
    <s v="No"/>
    <d v="2019-05-06T00:00:00"/>
    <x v="0"/>
    <n v="0"/>
    <s v="Inactive"/>
    <s v="Yes"/>
  </r>
  <r>
    <n v="4758"/>
    <s v="King Bedroom in Rustic Brownstone w great location"/>
    <n v="1153"/>
    <s v="Chiang Rai"/>
    <n v="1"/>
    <n v="1"/>
    <x v="0"/>
    <n v="7"/>
    <x v="1"/>
    <x v="3"/>
    <x v="0"/>
    <s v="Yes"/>
    <n v="2"/>
    <x v="0"/>
    <n v="144"/>
    <n v="0.03"/>
    <n v="4.6500000000000004"/>
    <x v="1"/>
    <n v="26"/>
    <s v="No"/>
    <d v="2019-05-22T00:00:00"/>
    <x v="201"/>
    <n v="137"/>
    <s v="Active"/>
    <s v="Yes"/>
  </r>
  <r>
    <n v="4759"/>
    <s v="CLEAN, Crisp, Comfy Large 1 bd in Williamsburg"/>
    <n v="771"/>
    <s v="New York"/>
    <n v="1"/>
    <n v="0.92"/>
    <x v="1"/>
    <n v="12"/>
    <x v="1"/>
    <x v="9"/>
    <x v="1"/>
    <s v="No"/>
    <n v="2"/>
    <x v="0"/>
    <n v="54"/>
    <n v="0.03"/>
    <n v="5"/>
    <x v="1"/>
    <n v="10"/>
    <s v="No"/>
    <d v="2019-07-03T00:00:00"/>
    <x v="4"/>
    <n v="0"/>
    <s v="Inactive"/>
    <s v="Yes"/>
  </r>
  <r>
    <n v="4760"/>
    <s v="Ultra-Lux Williamsburg Penthouse w/ Full Rooftop!"/>
    <n v="3705"/>
    <s v="California"/>
    <n v="1"/>
    <n v="0.9"/>
    <x v="1"/>
    <n v="12"/>
    <x v="1"/>
    <x v="9"/>
    <x v="1"/>
    <s v="No"/>
    <n v="4"/>
    <x v="1"/>
    <n v="600"/>
    <n v="0.05"/>
    <n v="5"/>
    <x v="1"/>
    <n v="12"/>
    <s v="No"/>
    <d v="2019-07-13T00:00:00"/>
    <x v="30"/>
    <n v="305"/>
    <s v="Active"/>
    <s v="No"/>
  </r>
  <r>
    <n v="4761"/>
    <s v="1 Bedroom Beautiful spacious Brownstone  Apt"/>
    <n v="2937"/>
    <s v="New York"/>
    <n v="0.9"/>
    <n v="0.99"/>
    <x v="0"/>
    <n v="7"/>
    <x v="1"/>
    <x v="3"/>
    <x v="1"/>
    <s v="No"/>
    <n v="2"/>
    <x v="0"/>
    <n v="73"/>
    <n v="0.03"/>
    <n v="4.88"/>
    <x v="1"/>
    <n v="25"/>
    <s v="No"/>
    <d v="2019-05-19T00:00:00"/>
    <x v="142"/>
    <n v="180"/>
    <s v="Active"/>
    <s v="No"/>
  </r>
  <r>
    <n v="4762"/>
    <s v="Clean 2 bedroom apt for weeks or monthly stay"/>
    <n v="2949"/>
    <s v="New York"/>
    <n v="1"/>
    <n v="0.98"/>
    <x v="1"/>
    <n v="8"/>
    <x v="1"/>
    <x v="11"/>
    <x v="1"/>
    <s v="No"/>
    <n v="2"/>
    <x v="0"/>
    <n v="140"/>
    <n v="0.03"/>
    <n v="4.97"/>
    <x v="1"/>
    <n v="37"/>
    <s v="No"/>
    <d v="2019-05-17T00:00:00"/>
    <x v="117"/>
    <n v="174"/>
    <s v="Active"/>
    <s v="Yes"/>
  </r>
  <r>
    <n v="4763"/>
    <s v="Suite East Side/free street parking &amp; WIFI"/>
    <n v="3680"/>
    <s v="Florida"/>
    <n v="1"/>
    <n v="0.91"/>
    <x v="0"/>
    <n v="15"/>
    <x v="0"/>
    <x v="4"/>
    <x v="1"/>
    <s v="No"/>
    <n v="3"/>
    <x v="1"/>
    <n v="93"/>
    <n v="0.03"/>
    <n v="5"/>
    <x v="1"/>
    <n v="7"/>
    <s v="No"/>
    <d v="2019-05-07T00:00:00"/>
    <x v="213"/>
    <n v="351"/>
    <s v="Active"/>
    <s v="No"/>
  </r>
  <r>
    <n v="4764"/>
    <s v="Sumptin' Simple on Sumpter"/>
    <n v="3845"/>
    <s v="New York"/>
    <n v="1"/>
    <n v="0.99"/>
    <x v="1"/>
    <n v="7"/>
    <x v="1"/>
    <x v="3"/>
    <x v="0"/>
    <s v="Yes"/>
    <n v="2"/>
    <x v="0"/>
    <n v="53"/>
    <n v="0.03"/>
    <n v="4.9800000000000004"/>
    <x v="1"/>
    <n v="122"/>
    <s v="Yes"/>
    <d v="2019-05-05T00:00:00"/>
    <x v="2"/>
    <n v="270"/>
    <s v="Active"/>
    <s v="Yes"/>
  </r>
  <r>
    <n v="4765"/>
    <s v="LUXURY Brownstone, 13 ft ceilings, exposed brick"/>
    <n v="2339"/>
    <s v="New York"/>
    <n v="1"/>
    <n v="0.93"/>
    <x v="1"/>
    <n v="18"/>
    <x v="0"/>
    <x v="20"/>
    <x v="1"/>
    <s v="No"/>
    <n v="2"/>
    <x v="0"/>
    <n v="199"/>
    <n v="0.03"/>
    <n v="4.88"/>
    <x v="1"/>
    <n v="16"/>
    <s v="No"/>
    <d v="2019-09-02T00:00:00"/>
    <x v="25"/>
    <n v="0"/>
    <s v="Inactive"/>
    <s v="No"/>
  </r>
  <r>
    <n v="4766"/>
    <s v="Charming Bedstuy brownstone"/>
    <n v="584"/>
    <s v="New York"/>
    <n v="1"/>
    <n v="1"/>
    <x v="0"/>
    <n v="7"/>
    <x v="1"/>
    <x v="3"/>
    <x v="1"/>
    <s v="No"/>
    <n v="2"/>
    <x v="0"/>
    <n v="100"/>
    <n v="0.03"/>
    <n v="4.8899999999999997"/>
    <x v="1"/>
    <n v="9"/>
    <s v="No"/>
    <d v="2019-08-25T00:00:00"/>
    <x v="21"/>
    <n v="49"/>
    <s v="Active"/>
    <s v="No"/>
  </r>
  <r>
    <n v="4767"/>
    <s v="Large, Bright &amp; Cozy Retreat-2 in B'klyn"/>
    <n v="3689"/>
    <s v="New York"/>
    <n v="1"/>
    <n v="0.99"/>
    <x v="1"/>
    <n v="7"/>
    <x v="1"/>
    <x v="3"/>
    <x v="0"/>
    <s v="Yes"/>
    <n v="2"/>
    <x v="0"/>
    <n v="48"/>
    <n v="0.03"/>
    <n v="4.96"/>
    <x v="1"/>
    <n v="28"/>
    <s v="No"/>
    <d v="2019-05-10T00:00:00"/>
    <x v="17"/>
    <n v="89"/>
    <s v="Active"/>
    <s v="No"/>
  </r>
  <r>
    <n v="4768"/>
    <s v="Chelsea gem in the middle of Manhattan."/>
    <n v="3787"/>
    <s v="New Jersey"/>
    <n v="1"/>
    <n v="0.88"/>
    <x v="0"/>
    <n v="13"/>
    <x v="0"/>
    <x v="7"/>
    <x v="1"/>
    <s v="No"/>
    <n v="4"/>
    <x v="1"/>
    <n v="249"/>
    <n v="0.04"/>
    <n v="4.82"/>
    <x v="1"/>
    <n v="17"/>
    <s v="No"/>
    <d v="2019-05-17T00:00:00"/>
    <x v="406"/>
    <n v="180"/>
    <s v="Active"/>
    <s v="Yes"/>
  </r>
  <r>
    <n v="4769"/>
    <s v="Fresh, clean and cozy room in Brooklyn NYC"/>
    <n v="2333"/>
    <s v="New York"/>
    <n v="0"/>
    <n v="0.66"/>
    <x v="1"/>
    <n v="7"/>
    <x v="1"/>
    <x v="3"/>
    <x v="0"/>
    <s v="Yes"/>
    <n v="2"/>
    <x v="0"/>
    <n v="27"/>
    <n v="0.03"/>
    <n v="4.67"/>
    <x v="1"/>
    <n v="9"/>
    <s v="No"/>
    <d v="2019-05-11T00:00:00"/>
    <x v="20"/>
    <n v="0"/>
    <s v="Inactive"/>
    <s v="No"/>
  </r>
  <r>
    <n v="4770"/>
    <s v="2BDR Spacious bright classic apt in Ridgewood"/>
    <n v="3540"/>
    <s v="New York"/>
    <n v="1"/>
    <n v="1"/>
    <x v="0"/>
    <n v="25"/>
    <x v="2"/>
    <x v="14"/>
    <x v="1"/>
    <s v="No"/>
    <n v="7"/>
    <x v="2"/>
    <n v="125"/>
    <n v="0.03"/>
    <n v="4.1399999999999997"/>
    <x v="0"/>
    <n v="7"/>
    <s v="No"/>
    <d v="2019-05-11T00:00:00"/>
    <x v="82"/>
    <n v="90"/>
    <s v="Active"/>
    <s v="No"/>
  </r>
  <r>
    <n v="4771"/>
    <s v="Amazing apartment in Williamsburg! Prime location!"/>
    <n v="3857"/>
    <s v="New York"/>
    <n v="1"/>
    <n v="0.43"/>
    <x v="0"/>
    <n v="12"/>
    <x v="1"/>
    <x v="9"/>
    <x v="0"/>
    <s v="Yes"/>
    <n v="3"/>
    <x v="1"/>
    <n v="48"/>
    <n v="0.03"/>
    <n v="4.29"/>
    <x v="0"/>
    <n v="7"/>
    <s v="No"/>
    <d v="2019-05-17T00:00:00"/>
    <x v="258"/>
    <n v="180"/>
    <s v="Active"/>
    <s v="Yes"/>
  </r>
  <r>
    <n v="4772"/>
    <s v="Beautiful Room + Private Bath Same St As Subway!"/>
    <n v="3679"/>
    <s v="New York"/>
    <n v="0.94"/>
    <n v="0.97"/>
    <x v="0"/>
    <n v="7"/>
    <x v="1"/>
    <x v="3"/>
    <x v="0"/>
    <s v="Yes"/>
    <n v="3"/>
    <x v="1"/>
    <n v="47"/>
    <n v="0.03"/>
    <n v="4.7"/>
    <x v="1"/>
    <n v="20"/>
    <s v="No"/>
    <d v="2019-05-14T00:00:00"/>
    <x v="209"/>
    <n v="102"/>
    <s v="Active"/>
    <s v="No"/>
  </r>
  <r>
    <n v="4773"/>
    <s v="Beautiful Holiday Getaway Apartment in CH Brooklyn"/>
    <n v="2477"/>
    <s v="New York"/>
    <n v="1"/>
    <n v="1"/>
    <x v="1"/>
    <n v="9"/>
    <x v="1"/>
    <x v="16"/>
    <x v="1"/>
    <s v="No"/>
    <n v="8"/>
    <x v="2"/>
    <n v="359"/>
    <n v="0.04"/>
    <n v="5"/>
    <x v="1"/>
    <n v="13"/>
    <s v="No"/>
    <d v="2019-05-15T00:00:00"/>
    <x v="201"/>
    <n v="0"/>
    <s v="Inactive"/>
    <s v="Yes"/>
  </r>
  <r>
    <n v="4774"/>
    <s v="THE STUDIO LODGE NYC"/>
    <n v="1842"/>
    <s v="New York"/>
    <n v="1"/>
    <n v="0.91"/>
    <x v="1"/>
    <n v="7"/>
    <x v="1"/>
    <x v="3"/>
    <x v="0"/>
    <s v="Yes"/>
    <n v="2"/>
    <x v="0"/>
    <n v="50"/>
    <n v="0.03"/>
    <n v="5"/>
    <x v="1"/>
    <n v="19"/>
    <s v="No"/>
    <d v="2019-06-01T00:00:00"/>
    <x v="351"/>
    <n v="351"/>
    <s v="Active"/>
    <s v="No"/>
  </r>
  <r>
    <n v="4775"/>
    <s v="â¤ï¸ Luxury entire home Self check in &amp; free parking."/>
    <n v="3561"/>
    <s v="New York"/>
    <n v="0.75"/>
    <n v="0.92"/>
    <x v="1"/>
    <n v="6"/>
    <x v="4"/>
    <x v="29"/>
    <x v="1"/>
    <s v="No"/>
    <n v="9"/>
    <x v="2"/>
    <n v="609"/>
    <n v="0.05"/>
    <n v="4.8099999999999996"/>
    <x v="1"/>
    <n v="27"/>
    <s v="No"/>
    <d v="2019-05-17T00:00:00"/>
    <x v="283"/>
    <n v="270"/>
    <s v="Active"/>
    <s v="No"/>
  </r>
  <r>
    <n v="4776"/>
    <s v="Mott Haven Dorm-Bed G"/>
    <n v="3482"/>
    <s v="New York"/>
    <n v="0.98"/>
    <n v="0.98"/>
    <x v="0"/>
    <n v="5"/>
    <x v="4"/>
    <x v="26"/>
    <x v="2"/>
    <s v="Yes"/>
    <n v="1"/>
    <x v="0"/>
    <n v="22"/>
    <n v="0.03"/>
    <n v="4.33"/>
    <x v="0"/>
    <n v="18"/>
    <s v="No"/>
    <d v="2019-05-12T00:00:00"/>
    <x v="379"/>
    <n v="105"/>
    <s v="Active"/>
    <s v="No"/>
  </r>
  <r>
    <n v="4777"/>
    <s v="Spacious and Bright Room in Bohemian Brownstone"/>
    <n v="1153"/>
    <s v="Chiang Rai"/>
    <n v="1"/>
    <n v="1"/>
    <x v="0"/>
    <n v="7"/>
    <x v="1"/>
    <x v="3"/>
    <x v="0"/>
    <s v="Yes"/>
    <n v="2"/>
    <x v="0"/>
    <n v="185"/>
    <n v="0.03"/>
    <n v="4.75"/>
    <x v="1"/>
    <n v="8"/>
    <s v="No"/>
    <d v="2019-10-14T00:00:00"/>
    <x v="318"/>
    <n v="0"/>
    <s v="Inactive"/>
    <s v="Yes"/>
  </r>
  <r>
    <n v="4778"/>
    <s v="TIMES SQUARE Cozy private room"/>
    <n v="1288"/>
    <s v="New York"/>
    <n v="1"/>
    <n v="0.9"/>
    <x v="0"/>
    <n v="17"/>
    <x v="0"/>
    <x v="0"/>
    <x v="0"/>
    <s v="Yes"/>
    <n v="2"/>
    <x v="0"/>
    <n v="79"/>
    <n v="0.03"/>
    <n v="4.9000000000000004"/>
    <x v="1"/>
    <n v="42"/>
    <s v="No"/>
    <d v="2019-05-17T00:00:00"/>
    <x v="213"/>
    <n v="179"/>
    <s v="Active"/>
    <s v="No"/>
  </r>
  <r>
    <n v="4779"/>
    <s v="Large Studio Loft Centrally Located"/>
    <n v="1106"/>
    <s v="New York"/>
    <n v="1"/>
    <n v="1"/>
    <x v="1"/>
    <n v="12"/>
    <x v="1"/>
    <x v="9"/>
    <x v="1"/>
    <s v="No"/>
    <n v="2"/>
    <x v="0"/>
    <n v="139"/>
    <n v="0.03"/>
    <n v="4.8499999999999996"/>
    <x v="1"/>
    <n v="34"/>
    <s v="No"/>
    <d v="2019-06-17T00:00:00"/>
    <x v="110"/>
    <n v="5"/>
    <s v="Active"/>
    <s v="Yes"/>
  </r>
  <r>
    <n v="4780"/>
    <s v="Brooklyn's Finest - UL"/>
    <n v="2564"/>
    <s v="New York"/>
    <n v="1"/>
    <n v="0.95"/>
    <x v="1"/>
    <n v="12"/>
    <x v="1"/>
    <x v="9"/>
    <x v="1"/>
    <s v="No"/>
    <n v="4"/>
    <x v="1"/>
    <n v="140"/>
    <n v="0.03"/>
    <n v="5"/>
    <x v="1"/>
    <n v="35"/>
    <s v="No"/>
    <d v="2019-07-28T00:00:00"/>
    <x v="90"/>
    <n v="332"/>
    <s v="Active"/>
    <s v="No"/>
  </r>
  <r>
    <n v="4781"/>
    <s v="Enjoy Yourself in Classic East Village 1BR"/>
    <n v="2770"/>
    <s v="New York"/>
    <n v="1"/>
    <n v="1"/>
    <x v="1"/>
    <n v="15"/>
    <x v="0"/>
    <x v="4"/>
    <x v="1"/>
    <s v="No"/>
    <n v="2"/>
    <x v="0"/>
    <n v="115"/>
    <n v="0.03"/>
    <n v="4.91"/>
    <x v="1"/>
    <n v="43"/>
    <s v="No"/>
    <d v="2019-05-21T00:00:00"/>
    <x v="198"/>
    <n v="20"/>
    <s v="Active"/>
    <s v="No"/>
  </r>
  <r>
    <n v="4782"/>
    <s v="Large 1 Bedroom Apartment in Chelsea"/>
    <n v="1130"/>
    <s v="Massachusetts"/>
    <n v="1"/>
    <n v="0.43"/>
    <x v="0"/>
    <n v="13"/>
    <x v="0"/>
    <x v="7"/>
    <x v="1"/>
    <s v="No"/>
    <n v="1"/>
    <x v="0"/>
    <n v="215"/>
    <n v="0.04"/>
    <n v="5"/>
    <x v="1"/>
    <n v="5"/>
    <s v="No"/>
    <d v="2019-06-05T00:00:00"/>
    <x v="298"/>
    <n v="3"/>
    <s v="Active"/>
    <s v="No"/>
  </r>
  <r>
    <n v="4783"/>
    <s v="Modern and perfectly located 1BD (East Village)"/>
    <n v="1660"/>
    <s v="California"/>
    <n v="1"/>
    <n v="0.91"/>
    <x v="1"/>
    <n v="15"/>
    <x v="0"/>
    <x v="4"/>
    <x v="1"/>
    <s v="No"/>
    <n v="2"/>
    <x v="0"/>
    <n v="150"/>
    <n v="0.03"/>
    <n v="4.9400000000000004"/>
    <x v="1"/>
    <n v="16"/>
    <s v="No"/>
    <d v="2019-05-26T00:00:00"/>
    <x v="32"/>
    <n v="0"/>
    <s v="Inactive"/>
    <s v="No"/>
  </r>
  <r>
    <n v="4784"/>
    <s v="( BLUE ROOM ) Private in Beautiful Town House"/>
    <n v="2561"/>
    <s v="New York"/>
    <n v="1"/>
    <n v="0.99"/>
    <x v="0"/>
    <n v="7"/>
    <x v="1"/>
    <x v="3"/>
    <x v="0"/>
    <s v="Yes"/>
    <n v="2"/>
    <x v="0"/>
    <n v="51"/>
    <n v="0.03"/>
    <n v="4.7300000000000004"/>
    <x v="1"/>
    <n v="40"/>
    <s v="No"/>
    <d v="2019-05-26T00:00:00"/>
    <x v="110"/>
    <n v="179"/>
    <s v="Active"/>
    <s v="No"/>
  </r>
  <r>
    <n v="4785"/>
    <s v="Renovated &amp; clean 1 bedroom in Hamilton Heights"/>
    <n v="959"/>
    <s v="New York"/>
    <n v="1"/>
    <n v="0.88"/>
    <x v="0"/>
    <n v="16"/>
    <x v="0"/>
    <x v="10"/>
    <x v="1"/>
    <s v="No"/>
    <n v="2"/>
    <x v="0"/>
    <n v="110"/>
    <n v="0.03"/>
    <n v="4.7300000000000004"/>
    <x v="1"/>
    <n v="11"/>
    <s v="No"/>
    <d v="2019-06-17T00:00:00"/>
    <x v="575"/>
    <n v="16"/>
    <s v="Active"/>
    <s v="No"/>
  </r>
  <r>
    <n v="4786"/>
    <s v="Sunny private bedroom in Brooklyn, 20min to Mnhttn"/>
    <n v="3228"/>
    <s v="New York"/>
    <n v="1"/>
    <n v="0.94"/>
    <x v="0"/>
    <n v="7"/>
    <x v="1"/>
    <x v="3"/>
    <x v="0"/>
    <s v="Yes"/>
    <n v="2"/>
    <x v="0"/>
    <n v="60"/>
    <n v="0.03"/>
    <n v="4.75"/>
    <x v="1"/>
    <n v="4"/>
    <s v="No"/>
    <d v="2019-07-25T00:00:00"/>
    <x v="62"/>
    <n v="0"/>
    <s v="Inactive"/>
    <s v="No"/>
  </r>
  <r>
    <n v="4787"/>
    <s v="Bright, modern, cozy 1 bed with amazing view"/>
    <n v="2118"/>
    <s v="New York"/>
    <n v="0.9"/>
    <n v="1"/>
    <x v="1"/>
    <n v="12"/>
    <x v="1"/>
    <x v="9"/>
    <x v="1"/>
    <s v="No"/>
    <n v="3"/>
    <x v="1"/>
    <n v="200"/>
    <n v="0.04"/>
    <n v="5"/>
    <x v="1"/>
    <n v="48"/>
    <s v="No"/>
    <d v="2019-05-31T00:00:00"/>
    <x v="161"/>
    <n v="110"/>
    <s v="Active"/>
    <s v="No"/>
  </r>
  <r>
    <n v="4788"/>
    <s v="West 80's Private Bedroom Walk to  Central Park"/>
    <n v="1919"/>
    <s v="New York"/>
    <n v="1"/>
    <n v="0.99"/>
    <x v="0"/>
    <n v="20"/>
    <x v="0"/>
    <x v="1"/>
    <x v="0"/>
    <s v="Yes"/>
    <n v="2"/>
    <x v="0"/>
    <n v="97"/>
    <n v="0.03"/>
    <n v="4.88"/>
    <x v="1"/>
    <n v="17"/>
    <s v="No"/>
    <d v="2019-06-03T00:00:00"/>
    <x v="24"/>
    <n v="0"/>
    <s v="Inactive"/>
    <s v="Yes"/>
  </r>
  <r>
    <n v="4789"/>
    <s v="On Top Of The Ridge (Wood)"/>
    <n v="3859"/>
    <s v="New Jersey"/>
    <n v="1"/>
    <n v="0.99"/>
    <x v="1"/>
    <n v="25"/>
    <x v="2"/>
    <x v="14"/>
    <x v="0"/>
    <s v="Yes"/>
    <n v="2"/>
    <x v="0"/>
    <n v="57"/>
    <n v="0.03"/>
    <n v="4.99"/>
    <x v="1"/>
    <n v="98"/>
    <s v="No"/>
    <d v="2019-05-11T00:00:00"/>
    <x v="47"/>
    <n v="266"/>
    <s v="Active"/>
    <s v="No"/>
  </r>
  <r>
    <n v="4790"/>
    <s v="Iconic West 57 Street/Central park/Junior 1Bedroom"/>
    <n v="1256"/>
    <s v="New York"/>
    <n v="0.8"/>
    <n v="1"/>
    <x v="1"/>
    <n v="17"/>
    <x v="0"/>
    <x v="0"/>
    <x v="1"/>
    <s v="No"/>
    <n v="2"/>
    <x v="0"/>
    <n v="175"/>
    <n v="0.03"/>
    <n v="4.91"/>
    <x v="1"/>
    <n v="22"/>
    <s v="No"/>
    <d v="2019-06-17T00:00:00"/>
    <x v="209"/>
    <n v="10"/>
    <s v="Active"/>
    <s v="Yes"/>
  </r>
  <r>
    <n v="4791"/>
    <s v="Private 1br Apartment for Your Brooklyn Experience"/>
    <n v="261"/>
    <s v="New York"/>
    <n v="1"/>
    <n v="1"/>
    <x v="1"/>
    <n v="7"/>
    <x v="1"/>
    <x v="3"/>
    <x v="1"/>
    <s v="No"/>
    <n v="3"/>
    <x v="1"/>
    <n v="75"/>
    <n v="0.03"/>
    <n v="5"/>
    <x v="1"/>
    <n v="11"/>
    <s v="No"/>
    <d v="2019-05-21T00:00:00"/>
    <x v="77"/>
    <n v="0"/>
    <s v="Inactive"/>
    <s v="No"/>
  </r>
  <r>
    <n v="4792"/>
    <s v="The Feel Good in Ridgewood"/>
    <n v="3859"/>
    <s v="New Jersey"/>
    <n v="1"/>
    <n v="0.99"/>
    <x v="1"/>
    <n v="25"/>
    <x v="2"/>
    <x v="14"/>
    <x v="0"/>
    <s v="Yes"/>
    <n v="2"/>
    <x v="0"/>
    <n v="51"/>
    <n v="0.03"/>
    <n v="4.9800000000000004"/>
    <x v="1"/>
    <n v="108"/>
    <s v="Yes"/>
    <d v="2019-05-11T00:00:00"/>
    <x v="151"/>
    <n v="259"/>
    <s v="Active"/>
    <s v="No"/>
  </r>
  <r>
    <n v="4793"/>
    <s v="Lovely and Sunny Studio near Lincoln Center"/>
    <n v="3860"/>
    <s v="New York"/>
    <n v="1"/>
    <n v="1"/>
    <x v="1"/>
    <n v="20"/>
    <x v="0"/>
    <x v="1"/>
    <x v="1"/>
    <s v="No"/>
    <n v="5"/>
    <x v="1"/>
    <n v="110"/>
    <n v="0.03"/>
    <n v="4.82"/>
    <x v="1"/>
    <n v="50"/>
    <s v="No"/>
    <d v="2019-05-11T00:00:00"/>
    <x v="66"/>
    <n v="33"/>
    <s v="Active"/>
    <s v="Yes"/>
  </r>
  <r>
    <n v="4794"/>
    <s v="East Village with AC - 1 Bedroom Quaint Apartment"/>
    <n v="2124"/>
    <s v="England"/>
    <n v="1"/>
    <n v="1"/>
    <x v="1"/>
    <n v="15"/>
    <x v="0"/>
    <x v="4"/>
    <x v="1"/>
    <s v="No"/>
    <n v="2"/>
    <x v="0"/>
    <n v="490"/>
    <n v="0.04"/>
    <n v="5"/>
    <x v="1"/>
    <n v="5"/>
    <s v="No"/>
    <d v="2019-07-05T00:00:00"/>
    <x v="15"/>
    <n v="0"/>
    <s v="Inactive"/>
    <s v="No"/>
  </r>
  <r>
    <n v="4795"/>
    <s v="Beautiful Brooklyn Brownstone Production Space"/>
    <n v="1837"/>
    <s v="New York"/>
    <n v="1"/>
    <n v="0.93"/>
    <x v="1"/>
    <n v="9"/>
    <x v="1"/>
    <x v="16"/>
    <x v="1"/>
    <s v="No"/>
    <n v="16"/>
    <x v="2"/>
    <n v="4000"/>
    <n v="7.0000000000000007E-2"/>
    <n v="5"/>
    <x v="1"/>
    <n v="3"/>
    <s v="No"/>
    <d v="2019-06-08T00:00:00"/>
    <x v="172"/>
    <n v="178"/>
    <s v="Active"/>
    <s v="No"/>
  </r>
  <r>
    <n v="4796"/>
    <s v="My NYC Dream Home II (clean &amp; sanitize)Â°"/>
    <n v="3861"/>
    <s v="New York"/>
    <n v="1"/>
    <n v="0.96"/>
    <x v="1"/>
    <n v="7"/>
    <x v="1"/>
    <x v="3"/>
    <x v="1"/>
    <s v="No"/>
    <n v="6"/>
    <x v="2"/>
    <n v="124"/>
    <n v="0.03"/>
    <n v="5"/>
    <x v="1"/>
    <n v="15"/>
    <s v="No"/>
    <d v="2019-06-24T00:00:00"/>
    <x v="10"/>
    <n v="364"/>
    <s v="Active"/>
    <s v="No"/>
  </r>
  <r>
    <n v="4797"/>
    <s v="Rock Nâ€™ Roll Cabin In Central Williamsburg!!"/>
    <n v="2505"/>
    <s v="New York"/>
    <n v="1"/>
    <n v="1"/>
    <x v="1"/>
    <n v="12"/>
    <x v="1"/>
    <x v="9"/>
    <x v="0"/>
    <s v="Yes"/>
    <n v="1"/>
    <x v="0"/>
    <n v="65"/>
    <n v="0.03"/>
    <n v="5"/>
    <x v="1"/>
    <n v="13"/>
    <s v="No"/>
    <d v="2019-05-19T00:00:00"/>
    <x v="346"/>
    <n v="114"/>
    <s v="Active"/>
    <s v="Yes"/>
  </r>
  <r>
    <n v="4798"/>
    <s v="CLEAN ROOM for girl-Astoria-15mins to Manhattan"/>
    <n v="3568"/>
    <s v="New York"/>
    <n v="1"/>
    <n v="0.5"/>
    <x v="1"/>
    <n v="21"/>
    <x v="2"/>
    <x v="13"/>
    <x v="0"/>
    <s v="Yes"/>
    <n v="1"/>
    <x v="0"/>
    <n v="30"/>
    <n v="0.03"/>
    <n v="5"/>
    <x v="1"/>
    <n v="8"/>
    <s v="No"/>
    <d v="2019-05-24T00:00:00"/>
    <x v="24"/>
    <n v="31"/>
    <s v="Active"/>
    <s v="No"/>
  </r>
  <r>
    <n v="4799"/>
    <s v="Comfortable home for all your needs!!!"/>
    <n v="3475"/>
    <s v="New York"/>
    <n v="1"/>
    <n v="1"/>
    <x v="1"/>
    <n v="14"/>
    <x v="0"/>
    <x v="2"/>
    <x v="1"/>
    <s v="No"/>
    <n v="3"/>
    <x v="1"/>
    <n v="150"/>
    <n v="0.03"/>
    <n v="5"/>
    <x v="1"/>
    <n v="22"/>
    <s v="No"/>
    <d v="2019-05-18T00:00:00"/>
    <x v="101"/>
    <n v="62"/>
    <s v="Active"/>
    <s v="No"/>
  </r>
  <r>
    <n v="4800"/>
    <s v="King's Airbnb"/>
    <n v="3862"/>
    <s v="New York"/>
    <n v="0.9"/>
    <n v="0.97"/>
    <x v="0"/>
    <n v="7"/>
    <x v="1"/>
    <x v="3"/>
    <x v="1"/>
    <s v="No"/>
    <n v="4"/>
    <x v="1"/>
    <n v="130"/>
    <n v="0.03"/>
    <n v="4.74"/>
    <x v="1"/>
    <n v="35"/>
    <s v="No"/>
    <d v="2019-05-21T00:00:00"/>
    <x v="54"/>
    <n v="173"/>
    <s v="Active"/>
    <s v="Yes"/>
  </r>
  <r>
    <n v="4801"/>
    <s v="Massive One Bedroom with Office /Yoga Room /Yard"/>
    <n v="1445"/>
    <s v="New York"/>
    <n v="0.8"/>
    <n v="0.77"/>
    <x v="1"/>
    <n v="11"/>
    <x v="1"/>
    <x v="8"/>
    <x v="1"/>
    <s v="No"/>
    <n v="3"/>
    <x v="1"/>
    <n v="79"/>
    <n v="0.03"/>
    <n v="5"/>
    <x v="1"/>
    <n v="16"/>
    <s v="No"/>
    <d v="2019-06-15T00:00:00"/>
    <x v="29"/>
    <n v="74"/>
    <s v="Active"/>
    <s v="No"/>
  </r>
  <r>
    <n v="4802"/>
    <s v="Amazing big apartment in UWS Manhattan,  2 bdr"/>
    <n v="2082"/>
    <s v="Quebec"/>
    <n v="1"/>
    <n v="1"/>
    <x v="0"/>
    <n v="20"/>
    <x v="0"/>
    <x v="1"/>
    <x v="1"/>
    <s v="No"/>
    <n v="4"/>
    <x v="1"/>
    <n v="400"/>
    <n v="0.04"/>
    <n v="5"/>
    <x v="1"/>
    <n v="3"/>
    <s v="No"/>
    <d v="2019-08-10T00:00:00"/>
    <x v="21"/>
    <n v="14"/>
    <s v="Active"/>
    <s v="No"/>
  </r>
  <r>
    <n v="4803"/>
    <s v="Sunny and Luxurious Penthouse Loft in West Harlem"/>
    <n v="1985"/>
    <s v="Piedmont"/>
    <n v="0.8"/>
    <n v="0.85"/>
    <x v="0"/>
    <n v="16"/>
    <x v="0"/>
    <x v="10"/>
    <x v="1"/>
    <s v="No"/>
    <n v="4"/>
    <x v="1"/>
    <n v="120"/>
    <n v="0.03"/>
    <n v="5"/>
    <x v="1"/>
    <n v="4"/>
    <s v="No"/>
    <d v="2019-06-28T00:00:00"/>
    <x v="25"/>
    <n v="88"/>
    <s v="Active"/>
    <s v="No"/>
  </r>
  <r>
    <n v="4804"/>
    <s v="Cozy 2 Bedroom in the East Village"/>
    <n v="951"/>
    <s v="New York"/>
    <n v="1"/>
    <n v="1"/>
    <x v="0"/>
    <n v="15"/>
    <x v="0"/>
    <x v="4"/>
    <x v="1"/>
    <s v="No"/>
    <n v="7"/>
    <x v="2"/>
    <n v="151"/>
    <n v="0.03"/>
    <n v="4.87"/>
    <x v="1"/>
    <n v="62"/>
    <s v="No"/>
    <d v="2019-05-21T00:00:00"/>
    <x v="202"/>
    <n v="123"/>
    <s v="Active"/>
    <s v="Yes"/>
  </r>
  <r>
    <n v="4805"/>
    <s v="Super private room and bath with private entrance"/>
    <n v="2404"/>
    <s v="New York"/>
    <n v="1"/>
    <n v="0.99"/>
    <x v="1"/>
    <n v="16"/>
    <x v="0"/>
    <x v="10"/>
    <x v="0"/>
    <s v="Yes"/>
    <n v="3"/>
    <x v="1"/>
    <n v="125"/>
    <n v="0.03"/>
    <n v="5"/>
    <x v="1"/>
    <n v="38"/>
    <s v="No"/>
    <d v="2019-07-07T00:00:00"/>
    <x v="53"/>
    <n v="320"/>
    <s v="Active"/>
    <s v="No"/>
  </r>
  <r>
    <n v="4806"/>
    <s v="Beautiful private room 20-25 min from Times Square"/>
    <n v="2404"/>
    <s v="New York"/>
    <n v="1"/>
    <n v="0.99"/>
    <x v="1"/>
    <n v="16"/>
    <x v="0"/>
    <x v="10"/>
    <x v="0"/>
    <s v="Yes"/>
    <n v="2"/>
    <x v="0"/>
    <n v="65"/>
    <n v="0.03"/>
    <n v="4.97"/>
    <x v="1"/>
    <n v="37"/>
    <s v="No"/>
    <d v="2019-06-11T00:00:00"/>
    <x v="186"/>
    <n v="211"/>
    <s v="Active"/>
    <s v="No"/>
  </r>
  <r>
    <n v="4807"/>
    <s v="Sunny Mott Haven Townhouse With Garden."/>
    <n v="1273"/>
    <s v="New York"/>
    <n v="0.96"/>
    <n v="0.79"/>
    <x v="0"/>
    <n v="4"/>
    <x v="4"/>
    <x v="27"/>
    <x v="1"/>
    <s v="No"/>
    <n v="4"/>
    <x v="1"/>
    <n v="65"/>
    <n v="0.03"/>
    <n v="5"/>
    <x v="1"/>
    <n v="19"/>
    <s v="No"/>
    <d v="2019-11-11T00:00:00"/>
    <x v="142"/>
    <n v="351"/>
    <s v="Active"/>
    <s v="No"/>
  </r>
  <r>
    <n v="4808"/>
    <s v="Gorgeous Modern Private Room! *Not a Shared Space*"/>
    <n v="2671"/>
    <s v="New York"/>
    <n v="1"/>
    <n v="0.94"/>
    <x v="1"/>
    <n v="10"/>
    <x v="1"/>
    <x v="17"/>
    <x v="0"/>
    <s v="Yes"/>
    <n v="2"/>
    <x v="0"/>
    <n v="113"/>
    <n v="0.03"/>
    <n v="5"/>
    <x v="1"/>
    <n v="29"/>
    <s v="No"/>
    <d v="2019-12-26T00:00:00"/>
    <x v="129"/>
    <n v="54"/>
    <s v="Active"/>
    <s v="No"/>
  </r>
  <r>
    <n v="4809"/>
    <s v="Keep Calm! Easy Breezy Beautiful Spacious Bedroom"/>
    <n v="3863"/>
    <s v="New York"/>
    <n v="0.71"/>
    <n v="0.96"/>
    <x v="0"/>
    <n v="9"/>
    <x v="1"/>
    <x v="16"/>
    <x v="0"/>
    <s v="Yes"/>
    <n v="2"/>
    <x v="0"/>
    <n v="76"/>
    <n v="0.03"/>
    <n v="4.59"/>
    <x v="1"/>
    <n v="68"/>
    <s v="No"/>
    <d v="2019-06-02T00:00:00"/>
    <x v="151"/>
    <n v="59"/>
    <s v="Active"/>
    <s v="Yes"/>
  </r>
  <r>
    <n v="4810"/>
    <s v="Clean and comfortable private room"/>
    <n v="1730"/>
    <s v="New York"/>
    <n v="1"/>
    <n v="0.38"/>
    <x v="0"/>
    <n v="11"/>
    <x v="1"/>
    <x v="8"/>
    <x v="0"/>
    <s v="Yes"/>
    <n v="1"/>
    <x v="0"/>
    <n v="45"/>
    <n v="0.03"/>
    <n v="5"/>
    <x v="1"/>
    <n v="3"/>
    <s v="No"/>
    <d v="2019-06-01T00:00:00"/>
    <x v="101"/>
    <n v="45"/>
    <s v="Active"/>
    <s v="No"/>
  </r>
  <r>
    <n v="4811"/>
    <s v="Sanctuary Studio in Long Island City"/>
    <n v="3516"/>
    <s v="New York"/>
    <n v="1"/>
    <n v="0.63"/>
    <x v="0"/>
    <n v="21"/>
    <x v="2"/>
    <x v="13"/>
    <x v="0"/>
    <s v="Yes"/>
    <n v="1"/>
    <x v="0"/>
    <n v="55"/>
    <n v="0.03"/>
    <n v="5"/>
    <x v="1"/>
    <n v="3"/>
    <s v="No"/>
    <d v="2019-06-04T00:00:00"/>
    <x v="21"/>
    <n v="75"/>
    <s v="Active"/>
    <s v="No"/>
  </r>
  <r>
    <n v="4812"/>
    <s v="Little Piece of Heaven in BK (Cat Lovers Only)"/>
    <n v="1301"/>
    <s v="New York"/>
    <n v="1"/>
    <n v="0.82"/>
    <x v="1"/>
    <n v="7"/>
    <x v="1"/>
    <x v="3"/>
    <x v="0"/>
    <s v="Yes"/>
    <n v="2"/>
    <x v="0"/>
    <n v="73"/>
    <n v="0.03"/>
    <n v="4.83"/>
    <x v="1"/>
    <n v="6"/>
    <s v="No"/>
    <d v="2019-05-18T00:00:00"/>
    <x v="421"/>
    <n v="77"/>
    <s v="Active"/>
    <s v="Yes"/>
  </r>
  <r>
    <n v="4813"/>
    <s v="Mott Haven Dorm AA"/>
    <n v="2190"/>
    <s v="New York"/>
    <n v="0.94"/>
    <n v="0.96"/>
    <x v="0"/>
    <n v="5"/>
    <x v="4"/>
    <x v="26"/>
    <x v="2"/>
    <s v="Yes"/>
    <n v="1"/>
    <x v="0"/>
    <n v="25"/>
    <n v="0.03"/>
    <n v="4.4800000000000004"/>
    <x v="0"/>
    <n v="33"/>
    <s v="No"/>
    <d v="2019-05-19T00:00:00"/>
    <x v="117"/>
    <n v="120"/>
    <s v="Active"/>
    <s v="No"/>
  </r>
  <r>
    <n v="4814"/>
    <s v="Mott Haven Dorm BB"/>
    <n v="2190"/>
    <s v="New York"/>
    <n v="0.94"/>
    <n v="0.96"/>
    <x v="0"/>
    <n v="5"/>
    <x v="4"/>
    <x v="26"/>
    <x v="2"/>
    <s v="Yes"/>
    <n v="1"/>
    <x v="0"/>
    <n v="25"/>
    <n v="0.03"/>
    <n v="4.38"/>
    <x v="0"/>
    <n v="21"/>
    <s v="No"/>
    <d v="2019-05-25T00:00:00"/>
    <x v="674"/>
    <n v="120"/>
    <s v="Active"/>
    <s v="No"/>
  </r>
  <r>
    <n v="4815"/>
    <s v="â˜… Pvt Room in 4BR Duplex â˜… Yard Laundry â˜… Room C"/>
    <n v="2545"/>
    <s v="Pennsylvania"/>
    <n v="1"/>
    <n v="0.91"/>
    <x v="1"/>
    <n v="7"/>
    <x v="1"/>
    <x v="3"/>
    <x v="0"/>
    <s v="Yes"/>
    <n v="1"/>
    <x v="0"/>
    <n v="35"/>
    <n v="0.03"/>
    <n v="5"/>
    <x v="1"/>
    <n v="4"/>
    <s v="No"/>
    <d v="2019-11-28T00:00:00"/>
    <x v="7"/>
    <n v="259"/>
    <s v="Active"/>
    <s v="Yes"/>
  </r>
  <r>
    <n v="4816"/>
    <s v="â˜… Pvt Room in 4BR Duplex â˜… Laundry Yard â˜…Room B"/>
    <n v="2545"/>
    <s v="Pennsylvania"/>
    <n v="1"/>
    <n v="0.91"/>
    <x v="1"/>
    <n v="7"/>
    <x v="1"/>
    <x v="3"/>
    <x v="0"/>
    <s v="Yes"/>
    <n v="1"/>
    <x v="0"/>
    <n v="54"/>
    <n v="0.03"/>
    <n v="4.5"/>
    <x v="1"/>
    <n v="6"/>
    <s v="No"/>
    <d v="2019-09-10T00:00:00"/>
    <x v="398"/>
    <n v="138"/>
    <s v="Active"/>
    <s v="Yes"/>
  </r>
  <r>
    <n v="4817"/>
    <s v="Mott Haven Dorm DD"/>
    <n v="2190"/>
    <s v="New York"/>
    <n v="0.94"/>
    <n v="0.96"/>
    <x v="0"/>
    <n v="5"/>
    <x v="4"/>
    <x v="26"/>
    <x v="2"/>
    <s v="Yes"/>
    <n v="1"/>
    <x v="0"/>
    <n v="25"/>
    <n v="0.03"/>
    <n v="4.58"/>
    <x v="1"/>
    <n v="12"/>
    <s v="No"/>
    <d v="2019-05-18T00:00:00"/>
    <x v="465"/>
    <n v="120"/>
    <s v="Active"/>
    <s v="No"/>
  </r>
  <r>
    <n v="4818"/>
    <s v="Mott Haven Dorm CC"/>
    <n v="2190"/>
    <s v="New York"/>
    <n v="0.94"/>
    <n v="0.96"/>
    <x v="0"/>
    <n v="5"/>
    <x v="4"/>
    <x v="26"/>
    <x v="2"/>
    <s v="Yes"/>
    <n v="1"/>
    <x v="0"/>
    <n v="25"/>
    <n v="0.03"/>
    <n v="4"/>
    <x v="0"/>
    <n v="10"/>
    <s v="No"/>
    <d v="2019-05-17T00:00:00"/>
    <x v="390"/>
    <n v="118"/>
    <s v="Active"/>
    <s v="No"/>
  </r>
  <r>
    <n v="4819"/>
    <s v="Williamsburg Oasis"/>
    <n v="1410"/>
    <s v="New York"/>
    <n v="1"/>
    <n v="0.99"/>
    <x v="1"/>
    <n v="12"/>
    <x v="1"/>
    <x v="9"/>
    <x v="0"/>
    <s v="Yes"/>
    <n v="2"/>
    <x v="0"/>
    <n v="62"/>
    <n v="0.03"/>
    <n v="4.93"/>
    <x v="1"/>
    <n v="27"/>
    <s v="No"/>
    <d v="2019-05-22T00:00:00"/>
    <x v="31"/>
    <n v="0"/>
    <s v="Inactive"/>
    <s v="No"/>
  </r>
  <r>
    <n v="4820"/>
    <s v="Luxury Brooklyn condo overlooking a park"/>
    <n v="2557"/>
    <s v="New York"/>
    <n v="0.98"/>
    <n v="0.91"/>
    <x v="1"/>
    <n v="9"/>
    <x v="1"/>
    <x v="16"/>
    <x v="1"/>
    <s v="No"/>
    <n v="4"/>
    <x v="1"/>
    <n v="105"/>
    <n v="0.03"/>
    <n v="4.97"/>
    <x v="1"/>
    <n v="72"/>
    <s v="No"/>
    <d v="2019-11-10T00:00:00"/>
    <x v="129"/>
    <n v="49"/>
    <s v="Active"/>
    <s v="No"/>
  </r>
  <r>
    <n v="4821"/>
    <s v="Chic Style Duplex Apt bedroom w/ private bathroom"/>
    <n v="1865"/>
    <s v="New York"/>
    <n v="1"/>
    <n v="0.95"/>
    <x v="1"/>
    <n v="22"/>
    <x v="2"/>
    <x v="25"/>
    <x v="0"/>
    <s v="Yes"/>
    <n v="2"/>
    <x v="0"/>
    <n v="75"/>
    <n v="0.03"/>
    <n v="4.9800000000000004"/>
    <x v="1"/>
    <n v="42"/>
    <s v="No"/>
    <d v="2019-05-29T00:00:00"/>
    <x v="413"/>
    <n v="45"/>
    <s v="Active"/>
    <s v="No"/>
  </r>
  <r>
    <n v="4822"/>
    <s v="Cozy one bedroom apartment with modern touch!"/>
    <n v="3865"/>
    <s v="New York"/>
    <n v="0.95"/>
    <n v="0.98"/>
    <x v="1"/>
    <n v="10"/>
    <x v="1"/>
    <x v="17"/>
    <x v="1"/>
    <s v="No"/>
    <n v="3"/>
    <x v="1"/>
    <n v="89"/>
    <n v="0.03"/>
    <n v="4.93"/>
    <x v="1"/>
    <n v="56"/>
    <s v="No"/>
    <d v="2019-06-03T00:00:00"/>
    <x v="66"/>
    <n v="240"/>
    <s v="Active"/>
    <s v="Yes"/>
  </r>
  <r>
    <n v="4823"/>
    <s v="Spacious sunny room in Bushwick 2 bed apartment"/>
    <n v="2086"/>
    <s v="New York"/>
    <n v="0.86"/>
    <n v="0.5"/>
    <x v="0"/>
    <n v="8"/>
    <x v="1"/>
    <x v="11"/>
    <x v="0"/>
    <s v="Yes"/>
    <n v="2"/>
    <x v="0"/>
    <n v="50"/>
    <n v="0.03"/>
    <n v="5"/>
    <x v="1"/>
    <n v="3"/>
    <s v="No"/>
    <d v="2019-05-20T00:00:00"/>
    <x v="365"/>
    <n v="10"/>
    <s v="Active"/>
    <s v="Yes"/>
  </r>
  <r>
    <n v="4824"/>
    <s v="Brand new in the heart of Bushwick"/>
    <n v="2638"/>
    <s v="New York"/>
    <n v="1"/>
    <n v="0.92"/>
    <x v="1"/>
    <n v="8"/>
    <x v="1"/>
    <x v="11"/>
    <x v="1"/>
    <s v="No"/>
    <n v="4"/>
    <x v="1"/>
    <n v="208"/>
    <n v="0.04"/>
    <n v="4.91"/>
    <x v="1"/>
    <n v="53"/>
    <s v="No"/>
    <d v="2019-05-28T00:00:00"/>
    <x v="198"/>
    <n v="90"/>
    <s v="Active"/>
    <s v="No"/>
  </r>
  <r>
    <n v="4825"/>
    <s v="Comfortable Bushwick bedroom"/>
    <n v="3866"/>
    <s v="New York"/>
    <n v="1"/>
    <n v="1"/>
    <x v="0"/>
    <n v="8"/>
    <x v="1"/>
    <x v="11"/>
    <x v="0"/>
    <s v="Yes"/>
    <n v="2"/>
    <x v="0"/>
    <n v="55"/>
    <n v="0.03"/>
    <n v="4.63"/>
    <x v="1"/>
    <n v="8"/>
    <s v="No"/>
    <d v="2019-07-01T00:00:00"/>
    <x v="141"/>
    <n v="10"/>
    <s v="Active"/>
    <s v="Yes"/>
  </r>
  <r>
    <n v="4826"/>
    <s v="Stylish Room in Swanky Bushwick Apartment"/>
    <n v="2695"/>
    <s v="New York"/>
    <n v="1"/>
    <n v="0.89"/>
    <x v="0"/>
    <n v="8"/>
    <x v="1"/>
    <x v="11"/>
    <x v="0"/>
    <s v="Yes"/>
    <n v="2"/>
    <x v="0"/>
    <n v="54"/>
    <n v="0.03"/>
    <n v="4.43"/>
    <x v="0"/>
    <n v="14"/>
    <s v="No"/>
    <d v="2019-05-18T00:00:00"/>
    <x v="486"/>
    <n v="0"/>
    <s v="Inactive"/>
    <s v="Yes"/>
  </r>
  <r>
    <n v="4827"/>
    <s v="Great Private Room with 2 Beds Near Metro"/>
    <n v="3091"/>
    <s v="Florida"/>
    <n v="0.5"/>
    <n v="0.94"/>
    <x v="0"/>
    <n v="7"/>
    <x v="1"/>
    <x v="3"/>
    <x v="0"/>
    <s v="Yes"/>
    <n v="3"/>
    <x v="1"/>
    <n v="81"/>
    <n v="0.03"/>
    <n v="4"/>
    <x v="0"/>
    <n v="4"/>
    <s v="No"/>
    <d v="2019-05-23T00:00:00"/>
    <x v="386"/>
    <n v="0"/>
    <s v="Inactive"/>
    <s v="No"/>
  </r>
  <r>
    <n v="4828"/>
    <s v="Large Two Floor Apartment in Hip Bushwick Area"/>
    <n v="2206"/>
    <s v="New York"/>
    <n v="1"/>
    <n v="0.5"/>
    <x v="0"/>
    <n v="8"/>
    <x v="1"/>
    <x v="11"/>
    <x v="1"/>
    <s v="No"/>
    <n v="8"/>
    <x v="2"/>
    <n v="180"/>
    <n v="0.03"/>
    <n v="5"/>
    <x v="1"/>
    <n v="4"/>
    <s v="No"/>
    <d v="2019-07-16T00:00:00"/>
    <x v="25"/>
    <n v="0"/>
    <s v="Inactive"/>
    <s v="No"/>
  </r>
  <r>
    <n v="4829"/>
    <s v="Shared room in Hell's Kitchen near Times Square 1"/>
    <n v="3867"/>
    <s v="New Jersey"/>
    <n v="1"/>
    <n v="1"/>
    <x v="0"/>
    <n v="17"/>
    <x v="0"/>
    <x v="0"/>
    <x v="2"/>
    <s v="Yes"/>
    <n v="2"/>
    <x v="0"/>
    <n v="44"/>
    <n v="0.03"/>
    <n v="4.67"/>
    <x v="1"/>
    <n v="48"/>
    <s v="No"/>
    <d v="2019-05-18T00:00:00"/>
    <x v="20"/>
    <n v="365"/>
    <s v="Active"/>
    <s v="Yes"/>
  </r>
  <r>
    <n v="4830"/>
    <s v="Experience the #VanLife in NYC/East Village!"/>
    <n v="3868"/>
    <s v="New York"/>
    <n v="0.96"/>
    <n v="1"/>
    <x v="0"/>
    <n v="15"/>
    <x v="0"/>
    <x v="4"/>
    <x v="1"/>
    <s v="No"/>
    <n v="3"/>
    <x v="1"/>
    <n v="59"/>
    <n v="0.03"/>
    <n v="4.8899999999999997"/>
    <x v="1"/>
    <n v="44"/>
    <s v="No"/>
    <d v="2019-05-19T00:00:00"/>
    <x v="201"/>
    <n v="180"/>
    <s v="Active"/>
    <s v="Yes"/>
  </r>
  <r>
    <n v="4831"/>
    <s v="Shared apt by Central Park Near Times Square 2"/>
    <n v="3867"/>
    <s v="New Jersey"/>
    <n v="1"/>
    <n v="1"/>
    <x v="0"/>
    <n v="17"/>
    <x v="0"/>
    <x v="0"/>
    <x v="2"/>
    <s v="Yes"/>
    <n v="2"/>
    <x v="0"/>
    <n v="44"/>
    <n v="0.03"/>
    <n v="4.58"/>
    <x v="1"/>
    <n v="24"/>
    <s v="No"/>
    <d v="2019-05-18T00:00:00"/>
    <x v="311"/>
    <n v="362"/>
    <s v="Active"/>
    <s v="Yes"/>
  </r>
  <r>
    <n v="4832"/>
    <s v="Shared Room By Times Square near Central Park 3"/>
    <n v="3867"/>
    <s v="New Jersey"/>
    <n v="1"/>
    <n v="1"/>
    <x v="0"/>
    <n v="17"/>
    <x v="0"/>
    <x v="0"/>
    <x v="2"/>
    <s v="Yes"/>
    <n v="2"/>
    <x v="0"/>
    <n v="44"/>
    <n v="0.03"/>
    <n v="4.6500000000000004"/>
    <x v="1"/>
    <n v="26"/>
    <s v="No"/>
    <d v="2019-05-29T00:00:00"/>
    <x v="311"/>
    <n v="365"/>
    <s v="Active"/>
    <s v="Yes"/>
  </r>
  <r>
    <n v="4833"/>
    <s v="Nice clean apartment share"/>
    <n v="2628"/>
    <s v="New York"/>
    <n v="1"/>
    <n v="0.95"/>
    <x v="0"/>
    <n v="10"/>
    <x v="1"/>
    <x v="17"/>
    <x v="2"/>
    <s v="Yes"/>
    <n v="2"/>
    <x v="0"/>
    <n v="45"/>
    <n v="0.03"/>
    <n v="4.8"/>
    <x v="1"/>
    <n v="5"/>
    <s v="No"/>
    <d v="2019-11-24T00:00:00"/>
    <x v="65"/>
    <n v="161"/>
    <s v="Active"/>
    <s v="Yes"/>
  </r>
  <r>
    <n v="4834"/>
    <s v="Glamp In a Spacious Camper Van In NYC!"/>
    <n v="3868"/>
    <s v="New York"/>
    <n v="0.96"/>
    <n v="1"/>
    <x v="0"/>
    <n v="15"/>
    <x v="0"/>
    <x v="4"/>
    <x v="1"/>
    <s v="No"/>
    <n v="3"/>
    <x v="1"/>
    <n v="59"/>
    <n v="0.03"/>
    <n v="4.59"/>
    <x v="1"/>
    <n v="58"/>
    <s v="No"/>
    <d v="2019-05-19T00:00:00"/>
    <x v="505"/>
    <n v="177"/>
    <s v="Active"/>
    <s v="Yes"/>
  </r>
  <r>
    <n v="4835"/>
    <s v="2 bedroom West side Central Park/ Columbia Univ"/>
    <n v="3616"/>
    <s v="New York"/>
    <n v="1"/>
    <n v="0.93"/>
    <x v="1"/>
    <n v="16"/>
    <x v="0"/>
    <x v="10"/>
    <x v="1"/>
    <s v="No"/>
    <n v="5"/>
    <x v="1"/>
    <n v="96"/>
    <n v="0.03"/>
    <n v="4.97"/>
    <x v="1"/>
    <n v="76"/>
    <s v="No"/>
    <d v="2019-05-26T00:00:00"/>
    <x v="165"/>
    <n v="123"/>
    <s v="Active"/>
    <s v="No"/>
  </r>
  <r>
    <n v="4836"/>
    <s v="Sun-drenched 1 bedroom in Clinton Hill/Bed-Stuy"/>
    <n v="1455"/>
    <s v="New York"/>
    <n v="1"/>
    <n v="1"/>
    <x v="0"/>
    <n v="7"/>
    <x v="1"/>
    <x v="3"/>
    <x v="1"/>
    <s v="No"/>
    <n v="2"/>
    <x v="0"/>
    <n v="99"/>
    <n v="0.03"/>
    <n v="5"/>
    <x v="1"/>
    <n v="3"/>
    <s v="No"/>
    <d v="2019-07-20T00:00:00"/>
    <x v="164"/>
    <n v="122"/>
    <s v="Active"/>
    <s v="No"/>
  </r>
  <r>
    <n v="4837"/>
    <s v="Gay friendly"/>
    <n v="1147"/>
    <s v="New York"/>
    <n v="1"/>
    <n v="0"/>
    <x v="1"/>
    <n v="8"/>
    <x v="1"/>
    <x v="11"/>
    <x v="0"/>
    <s v="Yes"/>
    <n v="1"/>
    <x v="0"/>
    <n v="50"/>
    <n v="0.03"/>
    <n v="5"/>
    <x v="1"/>
    <n v="6"/>
    <s v="No"/>
    <d v="2019-06-02T00:00:00"/>
    <x v="112"/>
    <n v="0"/>
    <s v="Inactive"/>
    <s v="No"/>
  </r>
  <r>
    <n v="4838"/>
    <s v="Heights II"/>
    <n v="1360"/>
    <s v="New York"/>
    <n v="1"/>
    <n v="0.69"/>
    <x v="0"/>
    <n v="10"/>
    <x v="1"/>
    <x v="17"/>
    <x v="0"/>
    <s v="Yes"/>
    <n v="1"/>
    <x v="0"/>
    <n v="160"/>
    <n v="0.03"/>
    <n v="5"/>
    <x v="1"/>
    <n v="3"/>
    <s v="No"/>
    <d v="2019-05-19T00:00:00"/>
    <x v="251"/>
    <n v="365"/>
    <s v="Active"/>
    <s v="Yes"/>
  </r>
  <r>
    <n v="4839"/>
    <s v="Gorgeous 2 Bed 1 Bath - Sutton Place"/>
    <n v="2715"/>
    <s v="New York"/>
    <n v="0.88"/>
    <n v="0.98"/>
    <x v="0"/>
    <n v="18"/>
    <x v="0"/>
    <x v="20"/>
    <x v="1"/>
    <s v="No"/>
    <n v="5"/>
    <x v="1"/>
    <n v="149"/>
    <n v="0.03"/>
    <n v="4.67"/>
    <x v="1"/>
    <n v="3"/>
    <s v="No"/>
    <d v="2020-02-17T00:00:00"/>
    <x v="167"/>
    <n v="365"/>
    <s v="Active"/>
    <s v="Yes"/>
  </r>
  <r>
    <n v="4840"/>
    <s v="Bedroom + Private Bath + Backyard in Townhome"/>
    <n v="1843"/>
    <s v="California"/>
    <n v="1"/>
    <n v="0.96"/>
    <x v="1"/>
    <n v="7"/>
    <x v="1"/>
    <x v="3"/>
    <x v="0"/>
    <s v="Yes"/>
    <n v="2"/>
    <x v="0"/>
    <n v="92.86"/>
    <n v="0.03"/>
    <n v="4.83"/>
    <x v="1"/>
    <n v="18"/>
    <s v="No"/>
    <d v="2019-06-10T00:00:00"/>
    <x v="77"/>
    <n v="74"/>
    <s v="Active"/>
    <s v="No"/>
  </r>
  <r>
    <n v="4841"/>
    <s v="A beautiful prime Bedford-L room in a 1bd ap"/>
    <n v="432"/>
    <s v="New York"/>
    <n v="0.8"/>
    <n v="0.88"/>
    <x v="0"/>
    <n v="12"/>
    <x v="1"/>
    <x v="9"/>
    <x v="1"/>
    <s v="No"/>
    <n v="2"/>
    <x v="0"/>
    <n v="50"/>
    <n v="0.03"/>
    <n v="4.67"/>
    <x v="1"/>
    <n v="3"/>
    <s v="No"/>
    <d v="2019-11-01T00:00:00"/>
    <x v="438"/>
    <n v="167"/>
    <s v="Active"/>
    <s v="Yes"/>
  </r>
  <r>
    <n v="4842"/>
    <s v="Private Room in Hamilton Hts (Queen &amp; Big Closet!)"/>
    <n v="1037"/>
    <s v="New York"/>
    <n v="1"/>
    <n v="0.62"/>
    <x v="0"/>
    <n v="16"/>
    <x v="0"/>
    <x v="10"/>
    <x v="0"/>
    <s v="Yes"/>
    <n v="1"/>
    <x v="0"/>
    <n v="42"/>
    <n v="0.03"/>
    <n v="4.8600000000000003"/>
    <x v="1"/>
    <n v="7"/>
    <s v="No"/>
    <d v="2019-07-31T00:00:00"/>
    <x v="351"/>
    <n v="30"/>
    <s v="Active"/>
    <s v="No"/>
  </r>
  <r>
    <n v="4843"/>
    <s v="Roomy &amp; Spacious Modern  Bedroom near J train"/>
    <n v="1056"/>
    <s v="New York"/>
    <n v="0.91"/>
    <n v="0.99"/>
    <x v="0"/>
    <n v="8"/>
    <x v="1"/>
    <x v="11"/>
    <x v="0"/>
    <s v="Yes"/>
    <n v="2"/>
    <x v="0"/>
    <n v="54"/>
    <n v="0.03"/>
    <n v="4.4000000000000004"/>
    <x v="0"/>
    <n v="5"/>
    <s v="No"/>
    <d v="2019-06-05T00:00:00"/>
    <x v="21"/>
    <n v="100"/>
    <s v="Active"/>
    <s v="Yes"/>
  </r>
  <r>
    <n v="4844"/>
    <s v="Cozy Private Bedroom in Brownstone, Bed-Stuy."/>
    <n v="2862"/>
    <s v="New York"/>
    <n v="1"/>
    <n v="0.95"/>
    <x v="1"/>
    <n v="7"/>
    <x v="1"/>
    <x v="3"/>
    <x v="0"/>
    <s v="Yes"/>
    <n v="1"/>
    <x v="0"/>
    <n v="59"/>
    <n v="0.03"/>
    <n v="5"/>
    <x v="1"/>
    <n v="8"/>
    <s v="No"/>
    <d v="2019-06-30T00:00:00"/>
    <x v="185"/>
    <n v="90"/>
    <s v="Active"/>
    <s v="No"/>
  </r>
  <r>
    <n v="4845"/>
    <s v="Gorgeous Apartment in a Historic Brownstone"/>
    <n v="1630"/>
    <s v="New York"/>
    <n v="1"/>
    <n v="1"/>
    <x v="0"/>
    <n v="9"/>
    <x v="1"/>
    <x v="16"/>
    <x v="1"/>
    <s v="No"/>
    <n v="3"/>
    <x v="1"/>
    <n v="75"/>
    <n v="0.03"/>
    <n v="5"/>
    <x v="1"/>
    <n v="15"/>
    <s v="No"/>
    <d v="2019-06-13T00:00:00"/>
    <x v="319"/>
    <n v="0"/>
    <s v="Inactive"/>
    <s v="Yes"/>
  </r>
  <r>
    <n v="4846"/>
    <s v="Cute and Modern Luxury Apartment in Times Square"/>
    <n v="3870"/>
    <s v="New York"/>
    <n v="0.94"/>
    <n v="0.97"/>
    <x v="1"/>
    <n v="17"/>
    <x v="0"/>
    <x v="0"/>
    <x v="1"/>
    <s v="No"/>
    <n v="4"/>
    <x v="1"/>
    <n v="125"/>
    <n v="0.03"/>
    <n v="4.99"/>
    <x v="1"/>
    <n v="68"/>
    <s v="No"/>
    <d v="2019-05-24T00:00:00"/>
    <x v="95"/>
    <n v="249"/>
    <s v="Active"/>
    <s v="Yes"/>
  </r>
  <r>
    <n v="4847"/>
    <s v="Beautiful Brooklyn Vintage Townhouse Apartment"/>
    <n v="2305"/>
    <s v="New York"/>
    <n v="1"/>
    <n v="0.94"/>
    <x v="1"/>
    <n v="7"/>
    <x v="1"/>
    <x v="3"/>
    <x v="1"/>
    <s v="No"/>
    <n v="4"/>
    <x v="1"/>
    <n v="141"/>
    <n v="0.03"/>
    <n v="4.92"/>
    <x v="1"/>
    <n v="50"/>
    <s v="No"/>
    <d v="2019-06-05T00:00:00"/>
    <x v="15"/>
    <n v="364"/>
    <s v="Active"/>
    <s v="No"/>
  </r>
  <r>
    <n v="4848"/>
    <s v="Enjoy Brooklyn... visit Manhattan"/>
    <n v="2413"/>
    <s v="New York"/>
    <n v="1"/>
    <n v="1"/>
    <x v="1"/>
    <n v="7"/>
    <x v="1"/>
    <x v="3"/>
    <x v="1"/>
    <s v="No"/>
    <n v="5"/>
    <x v="1"/>
    <n v="150"/>
    <n v="0.03"/>
    <n v="4.8600000000000003"/>
    <x v="1"/>
    <n v="7"/>
    <s v="No"/>
    <d v="2019-06-02T00:00:00"/>
    <x v="530"/>
    <n v="0"/>
    <s v="Inactive"/>
    <s v="Yes"/>
  </r>
  <r>
    <n v="4849"/>
    <s v="Cozy &amp; Convenient 1bed/bath in Crown Heights BK"/>
    <n v="1615"/>
    <s v="District of Columbia"/>
    <n v="1"/>
    <n v="0.19"/>
    <x v="0"/>
    <n v="9"/>
    <x v="1"/>
    <x v="16"/>
    <x v="1"/>
    <s v="No"/>
    <n v="2"/>
    <x v="0"/>
    <n v="150"/>
    <n v="0.03"/>
    <n v="5"/>
    <x v="1"/>
    <n v="8"/>
    <s v="No"/>
    <d v="2019-07-06T00:00:00"/>
    <x v="155"/>
    <n v="90"/>
    <s v="Active"/>
    <s v="No"/>
  </r>
  <r>
    <n v="4850"/>
    <s v="clean + cute room in williamsburg"/>
    <n v="1665"/>
    <s v="New York"/>
    <n v="0.83"/>
    <n v="0.83"/>
    <x v="1"/>
    <n v="12"/>
    <x v="1"/>
    <x v="9"/>
    <x v="0"/>
    <s v="Yes"/>
    <n v="2"/>
    <x v="0"/>
    <n v="80"/>
    <n v="0.03"/>
    <n v="4.83"/>
    <x v="1"/>
    <n v="24"/>
    <s v="No"/>
    <d v="2019-06-18T00:00:00"/>
    <x v="0"/>
    <n v="84"/>
    <s v="Active"/>
    <s v="No"/>
  </r>
  <r>
    <n v="4851"/>
    <s v="Beyond the Valley of the Doll House"/>
    <n v="3872"/>
    <s v="New York"/>
    <n v="0.8"/>
    <n v="0.94"/>
    <x v="0"/>
    <n v="8"/>
    <x v="1"/>
    <x v="11"/>
    <x v="0"/>
    <s v="Yes"/>
    <n v="3"/>
    <x v="1"/>
    <n v="50"/>
    <n v="0.03"/>
    <n v="4.8099999999999996"/>
    <x v="1"/>
    <n v="42"/>
    <s v="No"/>
    <d v="2019-05-27T00:00:00"/>
    <x v="31"/>
    <n v="90"/>
    <s v="Active"/>
    <s v="No"/>
  </r>
  <r>
    <n v="4852"/>
    <s v="Spacious Home - 10 minutes from Central Park"/>
    <n v="514"/>
    <s v="Florida"/>
    <n v="0"/>
    <n v="0.9"/>
    <x v="1"/>
    <n v="14"/>
    <x v="0"/>
    <x v="2"/>
    <x v="2"/>
    <s v="Yes"/>
    <n v="1"/>
    <x v="0"/>
    <n v="50"/>
    <n v="0.03"/>
    <n v="5"/>
    <x v="1"/>
    <n v="23"/>
    <s v="No"/>
    <d v="2019-06-10T00:00:00"/>
    <x v="70"/>
    <n v="88"/>
    <s v="Active"/>
    <s v="Yes"/>
  </r>
  <r>
    <n v="4853"/>
    <s v="Spacious and Historic Duplex Apartment"/>
    <n v="553"/>
    <s v="New York"/>
    <n v="0.92"/>
    <n v="0.82"/>
    <x v="1"/>
    <n v="16"/>
    <x v="0"/>
    <x v="10"/>
    <x v="1"/>
    <s v="No"/>
    <n v="4"/>
    <x v="1"/>
    <n v="175"/>
    <n v="0.03"/>
    <n v="4.84"/>
    <x v="1"/>
    <n v="19"/>
    <s v="No"/>
    <d v="2019-09-28T00:00:00"/>
    <x v="97"/>
    <n v="181"/>
    <s v="Active"/>
    <s v="Yes"/>
  </r>
  <r>
    <n v="4854"/>
    <s v="Brooklyn Escape"/>
    <n v="3942"/>
    <s v="New York"/>
    <n v="0.9"/>
    <n v="0.82"/>
    <x v="0"/>
    <n v="7"/>
    <x v="1"/>
    <x v="3"/>
    <x v="0"/>
    <s v="Yes"/>
    <n v="4"/>
    <x v="1"/>
    <n v="40"/>
    <n v="0.03"/>
    <n v="5"/>
    <x v="1"/>
    <n v="5"/>
    <s v="No"/>
    <d v="2020-01-12T00:00:00"/>
    <x v="31"/>
    <n v="83"/>
    <s v="Active"/>
    <s v="No"/>
  </r>
  <r>
    <n v="4855"/>
    <s v="Luxury UWS 1 Bed w/ Gym, Laundry, Rooftop #6128"/>
    <n v="3140"/>
    <s v="New York"/>
    <n v="1"/>
    <n v="0.9"/>
    <x v="0"/>
    <n v="20"/>
    <x v="0"/>
    <x v="1"/>
    <x v="1"/>
    <s v="No"/>
    <n v="3"/>
    <x v="1"/>
    <n v="150"/>
    <n v="0.03"/>
    <n v="5"/>
    <x v="1"/>
    <n v="3"/>
    <s v="No"/>
    <d v="2019-07-20T00:00:00"/>
    <x v="398"/>
    <n v="245"/>
    <s v="Active"/>
    <s v="No"/>
  </r>
  <r>
    <n v="4856"/>
    <s v="Luxury studio in Manhattan"/>
    <n v="3687"/>
    <s v="New York"/>
    <n v="1"/>
    <n v="0.5"/>
    <x v="0"/>
    <n v="16"/>
    <x v="0"/>
    <x v="10"/>
    <x v="1"/>
    <s v="No"/>
    <n v="3"/>
    <x v="1"/>
    <n v="120"/>
    <n v="0.03"/>
    <n v="4.33"/>
    <x v="0"/>
    <n v="3"/>
    <s v="No"/>
    <d v="2019-08-17T00:00:00"/>
    <x v="733"/>
    <n v="48"/>
    <s v="Active"/>
    <s v="Yes"/>
  </r>
  <r>
    <n v="4857"/>
    <s v="Nature Sanctuary"/>
    <n v="1683"/>
    <s v="New York"/>
    <n v="0"/>
    <n v="0.71"/>
    <x v="0"/>
    <n v="7"/>
    <x v="1"/>
    <x v="3"/>
    <x v="0"/>
    <s v="Yes"/>
    <n v="2"/>
    <x v="0"/>
    <n v="65"/>
    <n v="0.03"/>
    <n v="5"/>
    <x v="1"/>
    <n v="4"/>
    <s v="No"/>
    <d v="2019-06-09T00:00:00"/>
    <x v="21"/>
    <n v="89"/>
    <s v="Active"/>
    <s v="No"/>
  </r>
  <r>
    <n v="4858"/>
    <s v="UWS Brnston w Grdn,  Guest Bdrm, 2 bth - opt 2nd b"/>
    <n v="2965"/>
    <s v="New York"/>
    <n v="0.83"/>
    <n v="0.78"/>
    <x v="1"/>
    <n v="20"/>
    <x v="0"/>
    <x v="1"/>
    <x v="1"/>
    <s v="No"/>
    <n v="2"/>
    <x v="0"/>
    <n v="225"/>
    <n v="0.04"/>
    <n v="4.9800000000000004"/>
    <x v="1"/>
    <n v="40"/>
    <s v="No"/>
    <d v="2019-06-03T00:00:00"/>
    <x v="17"/>
    <n v="24"/>
    <s v="Active"/>
    <s v="No"/>
  </r>
  <r>
    <n v="4859"/>
    <s v="One bedroom in Williamsburg, Brooklyn"/>
    <n v="2215"/>
    <s v="New York"/>
    <n v="1"/>
    <n v="0.5"/>
    <x v="1"/>
    <n v="12"/>
    <x v="1"/>
    <x v="9"/>
    <x v="1"/>
    <s v="No"/>
    <n v="3"/>
    <x v="1"/>
    <n v="150"/>
    <n v="0.03"/>
    <n v="5"/>
    <x v="1"/>
    <n v="9"/>
    <s v="No"/>
    <d v="2019-06-09T00:00:00"/>
    <x v="295"/>
    <n v="0"/>
    <s v="Inactive"/>
    <s v="No"/>
  </r>
  <r>
    <n v="4860"/>
    <s v="Private Studio+bath+Roof Deck, 15 min to Manhattan"/>
    <n v="3732"/>
    <s v="New York"/>
    <n v="1"/>
    <n v="1"/>
    <x v="1"/>
    <n v="8"/>
    <x v="1"/>
    <x v="11"/>
    <x v="0"/>
    <s v="Yes"/>
    <n v="2"/>
    <x v="0"/>
    <n v="70"/>
    <n v="0.03"/>
    <n v="4.9800000000000004"/>
    <x v="1"/>
    <n v="58"/>
    <s v="No"/>
    <d v="2019-05-29T00:00:00"/>
    <x v="151"/>
    <n v="347"/>
    <s v="Active"/>
    <s v="No"/>
  </r>
  <r>
    <n v="4861"/>
    <s v="3000 sq. ft. Designer Loft in the heart of NYC"/>
    <n v="2160"/>
    <s v="New York"/>
    <n v="1"/>
    <n v="0.33"/>
    <x v="0"/>
    <n v="15"/>
    <x v="0"/>
    <x v="4"/>
    <x v="1"/>
    <s v="No"/>
    <n v="6"/>
    <x v="2"/>
    <n v="850"/>
    <n v="0.05"/>
    <n v="5"/>
    <x v="1"/>
    <n v="3"/>
    <s v="No"/>
    <d v="2019-07-20T00:00:00"/>
    <x v="241"/>
    <n v="15"/>
    <s v="Active"/>
    <s v="No"/>
  </r>
  <r>
    <n v="4862"/>
    <s v="â¤SANITIZED Gorgeous, Spacious 3BDRM + PARKING"/>
    <n v="2814"/>
    <s v="New York"/>
    <n v="1"/>
    <n v="0.94"/>
    <x v="1"/>
    <n v="24"/>
    <x v="2"/>
    <x v="5"/>
    <x v="1"/>
    <s v="No"/>
    <n v="8"/>
    <x v="2"/>
    <n v="242"/>
    <n v="0.04"/>
    <n v="4.9800000000000004"/>
    <x v="1"/>
    <n v="42"/>
    <s v="No"/>
    <d v="2019-06-10T00:00:00"/>
    <x v="126"/>
    <n v="336"/>
    <s v="Active"/>
    <s v="No"/>
  </r>
  <r>
    <n v="4863"/>
    <s v="æ³•æ‹‰ç››ä¸­å¿ƒåœ°æ®µå®¢æˆ¿"/>
    <n v="3874"/>
    <s v="New York"/>
    <n v="1"/>
    <n v="0.99"/>
    <x v="1"/>
    <n v="22"/>
    <x v="2"/>
    <x v="25"/>
    <x v="0"/>
    <s v="Yes"/>
    <n v="2"/>
    <x v="0"/>
    <n v="80"/>
    <n v="0.03"/>
    <n v="4.96"/>
    <x v="1"/>
    <n v="53"/>
    <s v="No"/>
    <d v="2019-06-07T00:00:00"/>
    <x v="249"/>
    <n v="90"/>
    <s v="Active"/>
    <s v="No"/>
  </r>
  <r>
    <n v="4864"/>
    <s v="Light-filled garden apartment in Brooklyn rowhouse"/>
    <n v="561"/>
    <s v="New York"/>
    <n v="1"/>
    <n v="1"/>
    <x v="1"/>
    <n v="9"/>
    <x v="1"/>
    <x v="16"/>
    <x v="1"/>
    <s v="No"/>
    <n v="2"/>
    <x v="0"/>
    <n v="125"/>
    <n v="0.03"/>
    <n v="4.88"/>
    <x v="1"/>
    <n v="8"/>
    <s v="No"/>
    <d v="2019-12-04T00:00:00"/>
    <x v="97"/>
    <n v="0"/>
    <s v="Inactive"/>
    <s v="Yes"/>
  </r>
  <r>
    <n v="4865"/>
    <s v="Bright, loft-style room in prime Williamsburg"/>
    <n v="1466"/>
    <s v="New York"/>
    <n v="1"/>
    <n v="0.71"/>
    <x v="0"/>
    <n v="12"/>
    <x v="1"/>
    <x v="9"/>
    <x v="0"/>
    <s v="Yes"/>
    <n v="1"/>
    <x v="0"/>
    <n v="75"/>
    <n v="0.03"/>
    <n v="5"/>
    <x v="1"/>
    <n v="4"/>
    <s v="No"/>
    <d v="2019-08-12T00:00:00"/>
    <x v="25"/>
    <n v="17"/>
    <s v="Active"/>
    <s v="No"/>
  </r>
  <r>
    <n v="4866"/>
    <s v="Designer owned, newly renovated Bed Stuy flat"/>
    <n v="1176"/>
    <s v="New York"/>
    <n v="0.75"/>
    <n v="0.97"/>
    <x v="1"/>
    <n v="7"/>
    <x v="1"/>
    <x v="3"/>
    <x v="1"/>
    <s v="No"/>
    <n v="5"/>
    <x v="1"/>
    <n v="133"/>
    <n v="0.03"/>
    <n v="4.91"/>
    <x v="1"/>
    <n v="32"/>
    <s v="No"/>
    <d v="2019-06-17T00:00:00"/>
    <x v="657"/>
    <n v="0"/>
    <s v="Inactive"/>
    <s v="No"/>
  </r>
  <r>
    <n v="4867"/>
    <s v="Large, Comfy Escape in B'klyn."/>
    <n v="3689"/>
    <s v="New York"/>
    <n v="1"/>
    <n v="0.99"/>
    <x v="1"/>
    <n v="9"/>
    <x v="1"/>
    <x v="16"/>
    <x v="0"/>
    <s v="Yes"/>
    <n v="2"/>
    <x v="0"/>
    <n v="48"/>
    <n v="0.03"/>
    <n v="4.74"/>
    <x v="1"/>
    <n v="19"/>
    <s v="No"/>
    <d v="2019-06-10T00:00:00"/>
    <x v="178"/>
    <n v="90"/>
    <s v="Active"/>
    <s v="No"/>
  </r>
  <r>
    <n v="4868"/>
    <s v="Beautiful and comfortable Upper East Side location"/>
    <n v="647"/>
    <s v="New York"/>
    <n v="1"/>
    <n v="1"/>
    <x v="0"/>
    <n v="19"/>
    <x v="0"/>
    <x v="12"/>
    <x v="1"/>
    <s v="No"/>
    <n v="4"/>
    <x v="1"/>
    <n v="140"/>
    <n v="0.03"/>
    <n v="4.8"/>
    <x v="1"/>
    <n v="5"/>
    <s v="No"/>
    <d v="2019-07-06T00:00:00"/>
    <x v="21"/>
    <n v="0"/>
    <s v="Inactive"/>
    <s v="Yes"/>
  </r>
  <r>
    <n v="4869"/>
    <s v="New Large home away from home 15 min from midtown"/>
    <n v="3877"/>
    <s v="New York"/>
    <n v="0.7"/>
    <n v="0.95"/>
    <x v="0"/>
    <n v="24"/>
    <x v="2"/>
    <x v="5"/>
    <x v="1"/>
    <s v="No"/>
    <n v="6"/>
    <x v="2"/>
    <n v="185"/>
    <n v="0.03"/>
    <n v="4.97"/>
    <x v="1"/>
    <n v="31"/>
    <s v="No"/>
    <d v="2019-06-30T00:00:00"/>
    <x v="29"/>
    <n v="171"/>
    <s v="Active"/>
    <s v="No"/>
  </r>
  <r>
    <n v="4870"/>
    <s v="Hotel Hendricks, Deluxe King"/>
    <n v="3871"/>
    <s v="New York"/>
    <n v="1"/>
    <n v="0.99"/>
    <x v="0"/>
    <n v="18"/>
    <x v="0"/>
    <x v="20"/>
    <x v="0"/>
    <s v="Yes"/>
    <n v="2"/>
    <x v="0"/>
    <n v="129"/>
    <n v="0.03"/>
    <n v="5"/>
    <x v="1"/>
    <n v="5"/>
    <s v="No"/>
    <d v="2020-05-30T00:00:00"/>
    <x v="10"/>
    <n v="8"/>
    <s v="Active"/>
    <s v="Yes"/>
  </r>
  <r>
    <n v="4871"/>
    <s v="Affordable Suite Steps from Central Park"/>
    <n v="3755"/>
    <s v="New York"/>
    <n v="0.91"/>
    <n v="0.98"/>
    <x v="0"/>
    <n v="18"/>
    <x v="0"/>
    <x v="20"/>
    <x v="0"/>
    <s v="Yes"/>
    <n v="3"/>
    <x v="1"/>
    <n v="173"/>
    <n v="0.03"/>
    <n v="4.66"/>
    <x v="1"/>
    <n v="47"/>
    <s v="No"/>
    <d v="2019-06-16T00:00:00"/>
    <x v="121"/>
    <n v="364"/>
    <s v="Active"/>
    <s v="Yes"/>
  </r>
  <r>
    <n v="4872"/>
    <s v="Outstanding &amp; Luxury 2BR in Manhattan, next to TS"/>
    <n v="3848"/>
    <s v="New York"/>
    <n v="1"/>
    <n v="1"/>
    <x v="0"/>
    <n v="17"/>
    <x v="0"/>
    <x v="0"/>
    <x v="1"/>
    <s v="No"/>
    <n v="6"/>
    <x v="2"/>
    <n v="210"/>
    <n v="0.04"/>
    <n v="4.5"/>
    <x v="1"/>
    <n v="36"/>
    <s v="No"/>
    <d v="2019-06-17T00:00:00"/>
    <x v="110"/>
    <n v="38"/>
    <s v="Active"/>
    <s v="Yes"/>
  </r>
  <r>
    <n v="4873"/>
    <s v="Studio - Steps from Central Park and Times Square"/>
    <n v="3755"/>
    <s v="New York"/>
    <n v="0.91"/>
    <n v="0.98"/>
    <x v="0"/>
    <n v="18"/>
    <x v="0"/>
    <x v="20"/>
    <x v="0"/>
    <s v="Yes"/>
    <n v="3"/>
    <x v="1"/>
    <n v="179"/>
    <n v="0.03"/>
    <n v="4.75"/>
    <x v="1"/>
    <n v="12"/>
    <s v="No"/>
    <d v="2019-06-29T00:00:00"/>
    <x v="178"/>
    <n v="361"/>
    <s v="Active"/>
    <s v="Yes"/>
  </r>
  <r>
    <n v="4874"/>
    <s v="Luxury City Suites Steps from Central Park"/>
    <n v="3755"/>
    <s v="New York"/>
    <n v="0.91"/>
    <n v="0.98"/>
    <x v="0"/>
    <n v="18"/>
    <x v="0"/>
    <x v="20"/>
    <x v="0"/>
    <s v="Yes"/>
    <n v="3"/>
    <x v="1"/>
    <n v="194"/>
    <n v="0.03"/>
    <n v="4.6100000000000003"/>
    <x v="1"/>
    <n v="44"/>
    <s v="No"/>
    <d v="2019-06-22T00:00:00"/>
    <x v="160"/>
    <n v="356"/>
    <s v="Active"/>
    <s v="Yes"/>
  </r>
  <r>
    <n v="4875"/>
    <s v="Two Bathroom Suite steps from Central Park"/>
    <n v="3755"/>
    <s v="New York"/>
    <n v="0.91"/>
    <n v="0.98"/>
    <x v="0"/>
    <n v="18"/>
    <x v="0"/>
    <x v="20"/>
    <x v="0"/>
    <s v="Yes"/>
    <n v="4"/>
    <x v="1"/>
    <n v="299"/>
    <n v="0.04"/>
    <n v="4.6500000000000004"/>
    <x v="1"/>
    <n v="52"/>
    <s v="No"/>
    <d v="2019-06-16T00:00:00"/>
    <x v="209"/>
    <n v="354"/>
    <s v="Active"/>
    <s v="Yes"/>
  </r>
  <r>
    <n v="4876"/>
    <s v="Spacious and stylish 2BR in NoMad - brand new"/>
    <n v="2502"/>
    <s v="New York"/>
    <n v="0.88"/>
    <n v="0.91"/>
    <x v="0"/>
    <n v="13"/>
    <x v="0"/>
    <x v="7"/>
    <x v="1"/>
    <s v="No"/>
    <n v="5"/>
    <x v="1"/>
    <n v="108"/>
    <n v="0.03"/>
    <n v="4.79"/>
    <x v="1"/>
    <n v="14"/>
    <s v="No"/>
    <d v="2019-07-27T00:00:00"/>
    <x v="287"/>
    <n v="155"/>
    <s v="Active"/>
    <s v="No"/>
  </r>
  <r>
    <n v="4877"/>
    <s v="Sunset Suite in Spectacular E. Village Penthouse!"/>
    <n v="976"/>
    <s v="New York"/>
    <n v="1"/>
    <n v="0.81"/>
    <x v="1"/>
    <n v="15"/>
    <x v="0"/>
    <x v="4"/>
    <x v="0"/>
    <s v="Yes"/>
    <n v="1"/>
    <x v="0"/>
    <n v="48"/>
    <n v="0.03"/>
    <n v="5"/>
    <x v="1"/>
    <n v="8"/>
    <s v="No"/>
    <d v="2019-06-10T00:00:00"/>
    <x v="185"/>
    <n v="259"/>
    <s v="Active"/>
    <s v="No"/>
  </r>
  <r>
    <n v="4878"/>
    <s v="YAYA's COZY One-Bedroom in a Beautiful Brownstone"/>
    <n v="3880"/>
    <s v="New York"/>
    <n v="0.38"/>
    <n v="1"/>
    <x v="0"/>
    <n v="7"/>
    <x v="1"/>
    <x v="3"/>
    <x v="1"/>
    <s v="No"/>
    <n v="4"/>
    <x v="1"/>
    <n v="100"/>
    <n v="0.03"/>
    <n v="4.6399999999999997"/>
    <x v="1"/>
    <n v="25"/>
    <s v="No"/>
    <d v="2019-06-06T00:00:00"/>
    <x v="70"/>
    <n v="262"/>
    <s v="Active"/>
    <s v="No"/>
  </r>
  <r>
    <n v="4879"/>
    <s v="New Spacious Condo! Near all, 7 Mins to Midtown!"/>
    <n v="2612"/>
    <s v="New York"/>
    <n v="0.5"/>
    <n v="0.69"/>
    <x v="0"/>
    <n v="24"/>
    <x v="2"/>
    <x v="5"/>
    <x v="1"/>
    <s v="No"/>
    <n v="4"/>
    <x v="1"/>
    <n v="265"/>
    <n v="0.04"/>
    <n v="4.75"/>
    <x v="1"/>
    <n v="4"/>
    <s v="No"/>
    <d v="2019-07-26T00:00:00"/>
    <x v="683"/>
    <n v="106"/>
    <s v="Active"/>
    <s v="Yes"/>
  </r>
  <r>
    <n v="4880"/>
    <s v="Fantastic Apartment in Manhattan Center"/>
    <n v="3878"/>
    <s v="New York"/>
    <n v="0.5"/>
    <n v="1"/>
    <x v="0"/>
    <n v="17"/>
    <x v="0"/>
    <x v="0"/>
    <x v="1"/>
    <s v="No"/>
    <n v="4"/>
    <x v="1"/>
    <n v="326"/>
    <n v="0.04"/>
    <n v="4.55"/>
    <x v="1"/>
    <n v="20"/>
    <s v="No"/>
    <d v="2019-06-02T00:00:00"/>
    <x v="21"/>
    <n v="0"/>
    <s v="Inactive"/>
    <s v="Yes"/>
  </r>
  <r>
    <n v="4881"/>
    <s v="Spacious 5 BED, 2 Full BATH (15 mins to Manhattan)"/>
    <n v="3882"/>
    <s v="New York"/>
    <n v="1"/>
    <n v="0.84"/>
    <x v="0"/>
    <n v="9"/>
    <x v="1"/>
    <x v="16"/>
    <x v="1"/>
    <s v="No"/>
    <n v="13"/>
    <x v="2"/>
    <n v="395"/>
    <n v="0.04"/>
    <n v="4.6500000000000004"/>
    <x v="1"/>
    <n v="23"/>
    <s v="No"/>
    <d v="2019-06-16T00:00:00"/>
    <x v="169"/>
    <n v="358"/>
    <s v="Active"/>
    <s v="No"/>
  </r>
  <r>
    <n v="4882"/>
    <s v="Great Astoria Apartment"/>
    <n v="2400"/>
    <s v="New York"/>
    <n v="0.5"/>
    <n v="0.73"/>
    <x v="0"/>
    <n v="21"/>
    <x v="2"/>
    <x v="13"/>
    <x v="0"/>
    <s v="Yes"/>
    <n v="2"/>
    <x v="0"/>
    <n v="50"/>
    <n v="0.03"/>
    <n v="4.76"/>
    <x v="1"/>
    <n v="25"/>
    <s v="No"/>
    <d v="2019-06-13T00:00:00"/>
    <x v="21"/>
    <n v="86"/>
    <s v="Active"/>
    <s v="No"/>
  </r>
  <r>
    <n v="4883"/>
    <s v="NY Townhouse 5 mins to JFK"/>
    <n v="3883"/>
    <s v="New York"/>
    <n v="1"/>
    <n v="0.89"/>
    <x v="1"/>
    <n v="23"/>
    <x v="2"/>
    <x v="6"/>
    <x v="1"/>
    <s v="No"/>
    <n v="2"/>
    <x v="0"/>
    <n v="92"/>
    <n v="0.03"/>
    <n v="5"/>
    <x v="1"/>
    <n v="27"/>
    <s v="No"/>
    <d v="2019-06-17T00:00:00"/>
    <x v="198"/>
    <n v="260"/>
    <s v="Active"/>
    <s v="No"/>
  </r>
  <r>
    <n v="4884"/>
    <s v="Artist's Loft (Williamsburg) feat. by NYTimes"/>
    <n v="2050"/>
    <s v="New York"/>
    <n v="0.92"/>
    <n v="0.77"/>
    <x v="1"/>
    <n v="12"/>
    <x v="1"/>
    <x v="9"/>
    <x v="0"/>
    <s v="Yes"/>
    <n v="2"/>
    <x v="0"/>
    <n v="70"/>
    <n v="0.03"/>
    <n v="4.95"/>
    <x v="1"/>
    <n v="19"/>
    <s v="No"/>
    <d v="2019-06-21T00:00:00"/>
    <x v="440"/>
    <n v="189"/>
    <s v="Active"/>
    <s v="No"/>
  </r>
  <r>
    <n v="4885"/>
    <s v="Amanecer espectacular con terraza privada"/>
    <n v="3441"/>
    <s v="New York"/>
    <n v="1"/>
    <n v="1"/>
    <x v="1"/>
    <n v="26"/>
    <x v="2"/>
    <x v="19"/>
    <x v="0"/>
    <s v="Yes"/>
    <n v="3"/>
    <x v="1"/>
    <n v="59"/>
    <n v="0.03"/>
    <n v="4.74"/>
    <x v="1"/>
    <n v="19"/>
    <s v="No"/>
    <d v="2019-06-02T00:00:00"/>
    <x v="319"/>
    <n v="365"/>
    <s v="Active"/>
    <s v="Yes"/>
  </r>
  <r>
    <n v="4886"/>
    <s v="Large&amp;Clean, with Garden,  in Midtown Manhattan"/>
    <n v="3886"/>
    <s v="New York"/>
    <n v="0.9"/>
    <n v="1"/>
    <x v="1"/>
    <n v="18"/>
    <x v="0"/>
    <x v="20"/>
    <x v="1"/>
    <s v="No"/>
    <n v="14"/>
    <x v="2"/>
    <n v="543"/>
    <n v="0.05"/>
    <n v="5"/>
    <x v="1"/>
    <n v="16"/>
    <s v="No"/>
    <d v="2019-08-30T00:00:00"/>
    <x v="199"/>
    <n v="349"/>
    <s v="Active"/>
    <s v="No"/>
  </r>
  <r>
    <n v="4887"/>
    <s v="Suite1 private bathroom, separate entry for adults"/>
    <n v="3022"/>
    <s v="New York"/>
    <n v="1"/>
    <n v="0.95"/>
    <x v="1"/>
    <n v="8"/>
    <x v="1"/>
    <x v="11"/>
    <x v="0"/>
    <s v="Yes"/>
    <n v="2"/>
    <x v="0"/>
    <n v="69"/>
    <n v="0.03"/>
    <n v="4.91"/>
    <x v="1"/>
    <n v="44"/>
    <s v="No"/>
    <d v="2019-06-04T00:00:00"/>
    <x v="198"/>
    <n v="357"/>
    <s v="Active"/>
    <s v="No"/>
  </r>
  <r>
    <n v="4888"/>
    <s v="Modern Harlem Townhouse"/>
    <n v="3887"/>
    <s v="New York"/>
    <n v="1"/>
    <n v="0.83"/>
    <x v="1"/>
    <n v="14"/>
    <x v="0"/>
    <x v="2"/>
    <x v="1"/>
    <s v="No"/>
    <n v="6"/>
    <x v="2"/>
    <n v="180"/>
    <n v="0.03"/>
    <n v="5"/>
    <x v="1"/>
    <n v="24"/>
    <s v="No"/>
    <d v="2019-10-14T00:00:00"/>
    <x v="161"/>
    <n v="223"/>
    <s v="Active"/>
    <s v="No"/>
  </r>
  <r>
    <n v="4889"/>
    <s v="Private Room in Manhattan 15 min. from Midtown!"/>
    <n v="3888"/>
    <s v="New York"/>
    <n v="1"/>
    <n v="1"/>
    <x v="1"/>
    <n v="16"/>
    <x v="0"/>
    <x v="10"/>
    <x v="0"/>
    <s v="Yes"/>
    <n v="1"/>
    <x v="0"/>
    <n v="50"/>
    <n v="0.03"/>
    <n v="5"/>
    <x v="1"/>
    <n v="63"/>
    <s v="No"/>
    <d v="2019-06-03T00:00:00"/>
    <x v="151"/>
    <n v="174"/>
    <s v="Active"/>
    <s v="Yes"/>
  </r>
  <r>
    <n v="4890"/>
    <s v="3 Bedroom duplex in 2 Family House Brooklyn"/>
    <n v="3839"/>
    <s v="New York"/>
    <n v="0.85"/>
    <n v="0.74"/>
    <x v="0"/>
    <n v="7"/>
    <x v="1"/>
    <x v="3"/>
    <x v="1"/>
    <s v="No"/>
    <n v="14"/>
    <x v="2"/>
    <n v="210"/>
    <n v="0.04"/>
    <n v="4.74"/>
    <x v="1"/>
    <n v="53"/>
    <s v="No"/>
    <d v="2019-06-16T00:00:00"/>
    <x v="198"/>
    <n v="226"/>
    <s v="Active"/>
    <s v="No"/>
  </r>
  <r>
    <n v="4891"/>
    <s v="Spacious Apartment perfect to relax and enjoy ."/>
    <n v="3224"/>
    <s v="New York"/>
    <n v="0"/>
    <n v="1"/>
    <x v="1"/>
    <n v="9"/>
    <x v="1"/>
    <x v="16"/>
    <x v="1"/>
    <s v="No"/>
    <n v="3"/>
    <x v="1"/>
    <n v="125"/>
    <n v="0.03"/>
    <n v="4.9400000000000004"/>
    <x v="1"/>
    <n v="18"/>
    <s v="No"/>
    <d v="2019-07-01T00:00:00"/>
    <x v="408"/>
    <n v="358"/>
    <s v="Active"/>
    <s v="Yes"/>
  </r>
  <r>
    <n v="4892"/>
    <s v="Baisley Best - 4 minutes from JFK Airport"/>
    <n v="3884"/>
    <s v="New York"/>
    <n v="1"/>
    <n v="1"/>
    <x v="1"/>
    <n v="23"/>
    <x v="2"/>
    <x v="6"/>
    <x v="1"/>
    <s v="No"/>
    <n v="6"/>
    <x v="2"/>
    <n v="166"/>
    <n v="0.03"/>
    <n v="5"/>
    <x v="1"/>
    <n v="10"/>
    <s v="No"/>
    <d v="2019-07-23T00:00:00"/>
    <x v="23"/>
    <n v="89"/>
    <s v="Active"/>
    <s v="No"/>
  </r>
  <r>
    <n v="4893"/>
    <s v="Beautiful &amp; huge apartment in great location"/>
    <n v="3890"/>
    <s v="New York"/>
    <n v="1"/>
    <n v="1"/>
    <x v="0"/>
    <n v="7"/>
    <x v="1"/>
    <x v="3"/>
    <x v="1"/>
    <s v="No"/>
    <n v="2"/>
    <x v="0"/>
    <n v="200"/>
    <n v="0.04"/>
    <n v="5"/>
    <x v="1"/>
    <n v="4"/>
    <s v="No"/>
    <d v="2019-08-25T00:00:00"/>
    <x v="231"/>
    <n v="44"/>
    <s v="Active"/>
    <s v="No"/>
  </r>
  <r>
    <n v="4894"/>
    <s v="Decorator's Apt in Mansion Off 5th Ave"/>
    <n v="3891"/>
    <s v="New York"/>
    <n v="1"/>
    <n v="0.97"/>
    <x v="1"/>
    <n v="19"/>
    <x v="0"/>
    <x v="12"/>
    <x v="1"/>
    <s v="No"/>
    <n v="2"/>
    <x v="0"/>
    <n v="225"/>
    <n v="0.04"/>
    <n v="5"/>
    <x v="1"/>
    <n v="5"/>
    <s v="No"/>
    <d v="2019-11-21T00:00:00"/>
    <x v="110"/>
    <n v="364"/>
    <s v="Active"/>
    <s v="No"/>
  </r>
  <r>
    <n v="4895"/>
    <s v="Upper East Side Luxury Mansion Off 5th Ave"/>
    <n v="3891"/>
    <s v="New York"/>
    <n v="1"/>
    <n v="0.97"/>
    <x v="1"/>
    <n v="19"/>
    <x v="0"/>
    <x v="12"/>
    <x v="1"/>
    <s v="No"/>
    <n v="2"/>
    <x v="0"/>
    <n v="225"/>
    <n v="0.04"/>
    <n v="5"/>
    <x v="1"/>
    <n v="5"/>
    <s v="No"/>
    <d v="2019-11-03T00:00:00"/>
    <x v="171"/>
    <n v="332"/>
    <s v="Active"/>
    <s v="No"/>
  </r>
  <r>
    <n v="4896"/>
    <s v="Suite Sugar Hill"/>
    <n v="3892"/>
    <s v="New York"/>
    <n v="1"/>
    <n v="0.96"/>
    <x v="0"/>
    <n v="16"/>
    <x v="0"/>
    <x v="10"/>
    <x v="1"/>
    <s v="No"/>
    <n v="4"/>
    <x v="1"/>
    <n v="175"/>
    <n v="0.03"/>
    <n v="5"/>
    <x v="1"/>
    <n v="20"/>
    <s v="No"/>
    <d v="2019-09-02T00:00:00"/>
    <x v="7"/>
    <n v="179"/>
    <s v="Active"/>
    <s v="No"/>
  </r>
  <r>
    <n v="4897"/>
    <s v="Trendy &amp; Modern Bushwick Brooklyn Apartment"/>
    <n v="2461"/>
    <s v="New York"/>
    <n v="1"/>
    <n v="0.87"/>
    <x v="1"/>
    <n v="7"/>
    <x v="1"/>
    <x v="3"/>
    <x v="1"/>
    <s v="No"/>
    <n v="2"/>
    <x v="0"/>
    <n v="68"/>
    <n v="0.03"/>
    <n v="5"/>
    <x v="1"/>
    <n v="19"/>
    <s v="No"/>
    <d v="2019-06-18T00:00:00"/>
    <x v="226"/>
    <n v="0"/>
    <s v="Inactive"/>
    <s v="No"/>
  </r>
  <r>
    <n v="4898"/>
    <s v="2500sq ft Townhouse w KingBed &amp; Backyard @Bushwick"/>
    <n v="3275"/>
    <s v="New York"/>
    <n v="0.93"/>
    <n v="0.97"/>
    <x v="1"/>
    <n v="25"/>
    <x v="2"/>
    <x v="14"/>
    <x v="1"/>
    <s v="No"/>
    <n v="10"/>
    <x v="2"/>
    <n v="375"/>
    <n v="0.04"/>
    <n v="4.97"/>
    <x v="1"/>
    <n v="38"/>
    <s v="No"/>
    <d v="2019-06-13T00:00:00"/>
    <x v="140"/>
    <n v="124"/>
    <s v="Active"/>
    <s v="Yes"/>
  </r>
  <r>
    <n v="4899"/>
    <s v="BEST LOCATION IN SUNNYSIDE-15 MINUTES TO MANHATTAN"/>
    <n v="3175"/>
    <s v="New York"/>
    <n v="1"/>
    <n v="1"/>
    <x v="1"/>
    <n v="26"/>
    <x v="2"/>
    <x v="19"/>
    <x v="1"/>
    <s v="No"/>
    <n v="2"/>
    <x v="0"/>
    <n v="114"/>
    <n v="0.03"/>
    <n v="4.97"/>
    <x v="1"/>
    <n v="37"/>
    <s v="No"/>
    <d v="2019-06-07T00:00:00"/>
    <x v="15"/>
    <n v="97"/>
    <s v="Active"/>
    <s v="Yes"/>
  </r>
  <r>
    <n v="4900"/>
    <s v="Design haven with private backyard &amp; greenhouse"/>
    <n v="1834"/>
    <s v="New York"/>
    <n v="0.8"/>
    <n v="0.96"/>
    <x v="1"/>
    <n v="12"/>
    <x v="1"/>
    <x v="9"/>
    <x v="1"/>
    <s v="No"/>
    <n v="4"/>
    <x v="1"/>
    <n v="308"/>
    <n v="0.04"/>
    <n v="5"/>
    <x v="1"/>
    <n v="17"/>
    <s v="No"/>
    <d v="2019-06-20T00:00:00"/>
    <x v="157"/>
    <n v="146"/>
    <s v="Active"/>
    <s v="Yes"/>
  </r>
  <r>
    <n v="4901"/>
    <s v="Two Bedroom Apartment with Kitchen and Four Beds."/>
    <n v="3893"/>
    <s v="New York"/>
    <n v="1"/>
    <n v="0.96"/>
    <x v="1"/>
    <n v="17"/>
    <x v="0"/>
    <x v="0"/>
    <x v="1"/>
    <s v="No"/>
    <n v="7"/>
    <x v="2"/>
    <n v="239"/>
    <n v="0.04"/>
    <n v="4.9000000000000004"/>
    <x v="1"/>
    <n v="50"/>
    <s v="No"/>
    <d v="2019-06-23T00:00:00"/>
    <x v="8"/>
    <n v="344"/>
    <s v="Active"/>
    <s v="No"/>
  </r>
  <r>
    <n v="4902"/>
    <s v="Sunlit LGBTQ+ Cozy Private Queen Room @Bushwick"/>
    <n v="3275"/>
    <s v="New York"/>
    <n v="0.93"/>
    <n v="0.97"/>
    <x v="1"/>
    <n v="25"/>
    <x v="2"/>
    <x v="14"/>
    <x v="0"/>
    <s v="Yes"/>
    <n v="2"/>
    <x v="0"/>
    <n v="165"/>
    <n v="0.03"/>
    <n v="5"/>
    <x v="1"/>
    <n v="15"/>
    <s v="No"/>
    <d v="2019-07-19T00:00:00"/>
    <x v="152"/>
    <n v="137"/>
    <s v="Active"/>
    <s v="No"/>
  </r>
  <r>
    <n v="4903"/>
    <s v="More Comfy Bushwick"/>
    <n v="3023"/>
    <s v="New York"/>
    <n v="1"/>
    <n v="1"/>
    <x v="0"/>
    <n v="8"/>
    <x v="1"/>
    <x v="11"/>
    <x v="1"/>
    <s v="No"/>
    <n v="7"/>
    <x v="2"/>
    <n v="175"/>
    <n v="0.03"/>
    <n v="4.67"/>
    <x v="1"/>
    <n v="15"/>
    <s v="No"/>
    <d v="2019-06-16T00:00:00"/>
    <x v="23"/>
    <n v="365"/>
    <s v="Active"/>
    <s v="Yes"/>
  </r>
  <r>
    <n v="4904"/>
    <s v="10 minutes from JFK airport. Smoking on premises."/>
    <n v="2804"/>
    <s v="New York"/>
    <n v="1"/>
    <n v="0.96"/>
    <x v="1"/>
    <n v="23"/>
    <x v="2"/>
    <x v="6"/>
    <x v="0"/>
    <s v="Yes"/>
    <n v="2"/>
    <x v="0"/>
    <n v="150"/>
    <n v="0.03"/>
    <n v="5"/>
    <x v="1"/>
    <n v="4"/>
    <s v="No"/>
    <d v="2019-07-03T00:00:00"/>
    <x v="77"/>
    <n v="364"/>
    <s v="Active"/>
    <s v="No"/>
  </r>
  <r>
    <n v="4905"/>
    <s v="Top Corner Views:  river/midtown/empire state bldg"/>
    <n v="3894"/>
    <s v="New York"/>
    <n v="1"/>
    <n v="0.95"/>
    <x v="1"/>
    <n v="17"/>
    <x v="0"/>
    <x v="0"/>
    <x v="1"/>
    <s v="No"/>
    <n v="3"/>
    <x v="1"/>
    <n v="320"/>
    <n v="0.04"/>
    <n v="4.78"/>
    <x v="1"/>
    <n v="27"/>
    <s v="No"/>
    <d v="2019-06-06T00:00:00"/>
    <x v="29"/>
    <n v="122"/>
    <s v="Active"/>
    <s v="No"/>
  </r>
  <r>
    <n v="4906"/>
    <s v="Modern 2BD in Astoria-10 min to Central Park"/>
    <n v="1545"/>
    <s v="New York"/>
    <n v="1"/>
    <n v="0.95"/>
    <x v="1"/>
    <n v="21"/>
    <x v="2"/>
    <x v="13"/>
    <x v="1"/>
    <s v="No"/>
    <n v="4"/>
    <x v="1"/>
    <n v="149"/>
    <n v="0.03"/>
    <n v="5"/>
    <x v="1"/>
    <n v="6"/>
    <s v="No"/>
    <d v="2019-09-01T00:00:00"/>
    <x v="300"/>
    <n v="328"/>
    <s v="Active"/>
    <s v="Yes"/>
  </r>
  <r>
    <n v="4907"/>
    <s v="The place to be! Bedroom in Prime Williamsburg"/>
    <n v="1368"/>
    <s v="New York"/>
    <n v="1"/>
    <n v="0.9"/>
    <x v="0"/>
    <n v="12"/>
    <x v="1"/>
    <x v="9"/>
    <x v="0"/>
    <s v="Yes"/>
    <n v="2"/>
    <x v="0"/>
    <n v="50"/>
    <n v="0.03"/>
    <n v="4.4000000000000004"/>
    <x v="0"/>
    <n v="10"/>
    <s v="No"/>
    <d v="2019-06-10T00:00:00"/>
    <x v="44"/>
    <n v="0"/>
    <s v="Inactive"/>
    <s v="Yes"/>
  </r>
  <r>
    <n v="4908"/>
    <s v="Two  Bedroom in 2 Family House in Brooklyn"/>
    <n v="3839"/>
    <s v="New York"/>
    <n v="0.85"/>
    <n v="0.74"/>
    <x v="0"/>
    <n v="7"/>
    <x v="1"/>
    <x v="3"/>
    <x v="0"/>
    <s v="Yes"/>
    <n v="9"/>
    <x v="2"/>
    <n v="150"/>
    <n v="0.03"/>
    <n v="4.83"/>
    <x v="1"/>
    <n v="41"/>
    <s v="No"/>
    <d v="2019-06-16T00:00:00"/>
    <x v="164"/>
    <n v="0"/>
    <s v="Inactive"/>
    <s v="No"/>
  </r>
  <r>
    <n v="4909"/>
    <s v="Room in Manhattan. 15 mins train to Time Square"/>
    <n v="2757"/>
    <s v="New York"/>
    <n v="0.9"/>
    <n v="0.97"/>
    <x v="0"/>
    <n v="14"/>
    <x v="0"/>
    <x v="2"/>
    <x v="0"/>
    <s v="Yes"/>
    <n v="2"/>
    <x v="0"/>
    <n v="74"/>
    <n v="0.03"/>
    <n v="4.17"/>
    <x v="0"/>
    <n v="36"/>
    <s v="No"/>
    <d v="2019-06-13T00:00:00"/>
    <x v="351"/>
    <n v="0"/>
    <s v="Inactive"/>
    <s v="Yes"/>
  </r>
  <r>
    <n v="4910"/>
    <s v="Bright, New &amp; Quiet Bushwick Apt close subway L/J"/>
    <n v="232"/>
    <s v="New York"/>
    <n v="1"/>
    <n v="0.67"/>
    <x v="0"/>
    <n v="8"/>
    <x v="1"/>
    <x v="11"/>
    <x v="1"/>
    <s v="No"/>
    <n v="4"/>
    <x v="1"/>
    <n v="129"/>
    <n v="0.03"/>
    <n v="5"/>
    <x v="1"/>
    <n v="4"/>
    <s v="No"/>
    <d v="2019-10-07T00:00:00"/>
    <x v="25"/>
    <n v="147"/>
    <s v="Active"/>
    <s v="No"/>
  </r>
  <r>
    <n v="4911"/>
    <s v="Tranquil Haven W/Private Bath-8 mins to JFK Rm. #1"/>
    <n v="3490"/>
    <s v="New York"/>
    <n v="1"/>
    <n v="0.98"/>
    <x v="1"/>
    <n v="23"/>
    <x v="2"/>
    <x v="6"/>
    <x v="0"/>
    <s v="Yes"/>
    <n v="2"/>
    <x v="0"/>
    <n v="75"/>
    <n v="0.03"/>
    <n v="4.9800000000000004"/>
    <x v="1"/>
    <n v="45"/>
    <s v="No"/>
    <d v="2019-07-06T00:00:00"/>
    <x v="129"/>
    <n v="0"/>
    <s v="Inactive"/>
    <s v="Yes"/>
  </r>
  <r>
    <n v="4912"/>
    <s v="Beautiful Brooklyn room in a spacious apartment"/>
    <n v="3898"/>
    <s v="New York"/>
    <n v="1"/>
    <n v="0.81"/>
    <x v="1"/>
    <n v="7"/>
    <x v="1"/>
    <x v="3"/>
    <x v="0"/>
    <s v="Yes"/>
    <n v="2"/>
    <x v="0"/>
    <n v="60"/>
    <n v="0.03"/>
    <n v="5"/>
    <x v="1"/>
    <n v="34"/>
    <s v="No"/>
    <d v="2019-06-14T00:00:00"/>
    <x v="160"/>
    <n v="164"/>
    <s v="Active"/>
    <s v="No"/>
  </r>
  <r>
    <n v="4913"/>
    <s v="Modern 2 BEDROOM PRIME Upper East Side APT."/>
    <n v="2114"/>
    <s v="New York"/>
    <n v="1"/>
    <n v="1"/>
    <x v="0"/>
    <n v="19"/>
    <x v="0"/>
    <x v="12"/>
    <x v="1"/>
    <s v="No"/>
    <n v="5"/>
    <x v="1"/>
    <n v="249"/>
    <n v="0.04"/>
    <n v="4.67"/>
    <x v="1"/>
    <n v="3"/>
    <s v="No"/>
    <d v="2019-09-27T00:00:00"/>
    <x v="333"/>
    <n v="346"/>
    <s v="Active"/>
    <s v="No"/>
  </r>
  <r>
    <n v="4914"/>
    <s v="Very close to Subway, Jamaica Hosp, Airtrain, JFK"/>
    <n v="1974"/>
    <s v="New York"/>
    <n v="1"/>
    <n v="0.99"/>
    <x v="1"/>
    <n v="23"/>
    <x v="2"/>
    <x v="6"/>
    <x v="0"/>
    <s v="Yes"/>
    <n v="1"/>
    <x v="0"/>
    <n v="36"/>
    <n v="0.03"/>
    <n v="4.84"/>
    <x v="1"/>
    <n v="43"/>
    <s v="No"/>
    <d v="2019-06-13T00:00:00"/>
    <x v="142"/>
    <n v="168"/>
    <s v="Active"/>
    <s v="Yes"/>
  </r>
  <r>
    <n v="4915"/>
    <s v="NYC Diamond 5 star 2nd floor 5beds 2baths/Parking"/>
    <n v="3900"/>
    <s v="New York"/>
    <n v="0.92"/>
    <n v="1"/>
    <x v="1"/>
    <n v="6"/>
    <x v="4"/>
    <x v="29"/>
    <x v="1"/>
    <s v="No"/>
    <n v="7"/>
    <x v="2"/>
    <n v="230"/>
    <n v="0.04"/>
    <n v="4.91"/>
    <x v="1"/>
    <n v="32"/>
    <s v="No"/>
    <d v="2019-07-08T00:00:00"/>
    <x v="17"/>
    <n v="332"/>
    <s v="Active"/>
    <s v="Yes"/>
  </r>
  <r>
    <n v="4916"/>
    <s v="Private Patio | Huge Townhouse | Upper NYC"/>
    <n v="3790"/>
    <s v="New York"/>
    <n v="1"/>
    <n v="0.97"/>
    <x v="1"/>
    <n v="16"/>
    <x v="0"/>
    <x v="10"/>
    <x v="1"/>
    <s v="No"/>
    <n v="13"/>
    <x v="2"/>
    <n v="423.86"/>
    <n v="0.04"/>
    <n v="4.8499999999999996"/>
    <x v="1"/>
    <n v="33"/>
    <s v="No"/>
    <d v="2019-07-21T00:00:00"/>
    <x v="156"/>
    <n v="203"/>
    <s v="Active"/>
    <s v="No"/>
  </r>
  <r>
    <n v="4917"/>
    <s v="Brooklyn Vibes Loft in Clinton Hill"/>
    <n v="2637"/>
    <s v="New York"/>
    <n v="1"/>
    <n v="1"/>
    <x v="1"/>
    <n v="7"/>
    <x v="1"/>
    <x v="3"/>
    <x v="1"/>
    <s v="No"/>
    <n v="4"/>
    <x v="1"/>
    <n v="140"/>
    <n v="0.03"/>
    <n v="4.83"/>
    <x v="1"/>
    <n v="29"/>
    <s v="No"/>
    <d v="2019-07-28T00:00:00"/>
    <x v="459"/>
    <n v="321"/>
    <s v="Active"/>
    <s v="Yes"/>
  </r>
  <r>
    <n v="4918"/>
    <s v="4 Bedroom apartment in  2 family house in Brooklyn"/>
    <n v="3901"/>
    <s v="New York"/>
    <n v="0.4"/>
    <n v="0.91"/>
    <x v="0"/>
    <n v="7"/>
    <x v="1"/>
    <x v="3"/>
    <x v="1"/>
    <s v="No"/>
    <n v="10"/>
    <x v="2"/>
    <n v="214"/>
    <n v="0.04"/>
    <n v="4.79"/>
    <x v="1"/>
    <n v="28"/>
    <s v="No"/>
    <d v="2019-06-16T00:00:00"/>
    <x v="26"/>
    <n v="224"/>
    <s v="Active"/>
    <s v="No"/>
  </r>
  <r>
    <n v="4919"/>
    <s v="Geraldine's  1 BR APT 5 min from JFK"/>
    <n v="3851"/>
    <s v="New York"/>
    <n v="1"/>
    <n v="1"/>
    <x v="0"/>
    <n v="23"/>
    <x v="2"/>
    <x v="6"/>
    <x v="0"/>
    <s v="Yes"/>
    <n v="2"/>
    <x v="0"/>
    <n v="61"/>
    <n v="0.03"/>
    <n v="4.7300000000000004"/>
    <x v="1"/>
    <n v="22"/>
    <s v="No"/>
    <d v="2019-06-09T00:00:00"/>
    <x v="51"/>
    <n v="364"/>
    <s v="Active"/>
    <s v="No"/>
  </r>
  <r>
    <n v="4920"/>
    <s v="1-BR Heart of Midtown Apartment"/>
    <n v="521"/>
    <s v="District of Columbia"/>
    <n v="1"/>
    <n v="0.79"/>
    <x v="1"/>
    <n v="17"/>
    <x v="0"/>
    <x v="0"/>
    <x v="1"/>
    <s v="No"/>
    <n v="3"/>
    <x v="1"/>
    <n v="80"/>
    <n v="0.03"/>
    <n v="5"/>
    <x v="1"/>
    <n v="5"/>
    <s v="No"/>
    <d v="2019-09-01T00:00:00"/>
    <x v="474"/>
    <n v="0"/>
    <s v="Inactive"/>
    <s v="Yes"/>
  </r>
  <r>
    <n v="4921"/>
    <s v="Apartment with basement private entrance"/>
    <n v="1658"/>
    <s v="New York"/>
    <n v="1"/>
    <n v="1"/>
    <x v="0"/>
    <n v="11"/>
    <x v="1"/>
    <x v="8"/>
    <x v="1"/>
    <s v="No"/>
    <n v="4"/>
    <x v="1"/>
    <n v="121"/>
    <n v="0.03"/>
    <n v="4.74"/>
    <x v="1"/>
    <n v="23"/>
    <s v="No"/>
    <d v="2019-06-16T00:00:00"/>
    <x v="29"/>
    <n v="365"/>
    <s v="Active"/>
    <s v="Yes"/>
  </r>
  <r>
    <n v="4922"/>
    <s v="Cute Apartment steps from Time Square"/>
    <n v="3879"/>
    <s v="New York"/>
    <n v="1"/>
    <n v="0.99"/>
    <x v="0"/>
    <n v="17"/>
    <x v="0"/>
    <x v="0"/>
    <x v="1"/>
    <s v="No"/>
    <n v="4"/>
    <x v="1"/>
    <n v="123"/>
    <n v="0.03"/>
    <n v="4.49"/>
    <x v="0"/>
    <n v="51"/>
    <s v="No"/>
    <d v="2019-06-12T00:00:00"/>
    <x v="95"/>
    <n v="33"/>
    <s v="Active"/>
    <s v="Yes"/>
  </r>
  <r>
    <n v="4923"/>
    <s v="Spacious Bushwick 3BR, 2.5 Bath (Steps to Subway!)"/>
    <n v="3895"/>
    <s v="New York"/>
    <n v="1"/>
    <n v="0.81"/>
    <x v="0"/>
    <n v="8"/>
    <x v="1"/>
    <x v="11"/>
    <x v="1"/>
    <s v="No"/>
    <n v="16"/>
    <x v="2"/>
    <n v="279"/>
    <n v="0.04"/>
    <n v="4.75"/>
    <x v="1"/>
    <n v="24"/>
    <s v="No"/>
    <d v="2019-06-20T00:00:00"/>
    <x v="4"/>
    <n v="323"/>
    <s v="Active"/>
    <s v="No"/>
  </r>
  <r>
    <n v="4924"/>
    <s v="Modern Bushwick 2BR (15 Minutes to Manhattan!)"/>
    <n v="3895"/>
    <s v="New York"/>
    <n v="1"/>
    <n v="0.81"/>
    <x v="0"/>
    <n v="8"/>
    <x v="1"/>
    <x v="11"/>
    <x v="1"/>
    <s v="No"/>
    <n v="5"/>
    <x v="1"/>
    <n v="175"/>
    <n v="0.03"/>
    <n v="4.68"/>
    <x v="1"/>
    <n v="19"/>
    <s v="No"/>
    <d v="2019-06-25T00:00:00"/>
    <x v="226"/>
    <n v="326"/>
    <s v="Active"/>
    <s v="No"/>
  </r>
  <r>
    <n v="4925"/>
    <s v="Spacious Bushwick 5BR, 3.5 BATH (Steps to Subway!)"/>
    <n v="3895"/>
    <s v="New York"/>
    <n v="1"/>
    <n v="0.81"/>
    <x v="0"/>
    <n v="8"/>
    <x v="1"/>
    <x v="11"/>
    <x v="1"/>
    <s v="No"/>
    <n v="16"/>
    <x v="2"/>
    <n v="349"/>
    <n v="0.04"/>
    <n v="5"/>
    <x v="1"/>
    <n v="10"/>
    <s v="No"/>
    <d v="2019-06-16T00:00:00"/>
    <x v="405"/>
    <n v="323"/>
    <s v="Active"/>
    <s v="No"/>
  </r>
  <r>
    <n v="4926"/>
    <s v="Large Modern Suite Near Dwntwnâ˜†Breakfast Included"/>
    <n v="3855"/>
    <s v="New York"/>
    <n v="1"/>
    <n v="0.94"/>
    <x v="1"/>
    <n v="9"/>
    <x v="1"/>
    <x v="16"/>
    <x v="1"/>
    <s v="No"/>
    <n v="15"/>
    <x v="2"/>
    <n v="442"/>
    <n v="0.04"/>
    <n v="4.93"/>
    <x v="1"/>
    <n v="14"/>
    <s v="No"/>
    <d v="2019-10-17T00:00:00"/>
    <x v="0"/>
    <n v="75"/>
    <s v="Active"/>
    <s v="No"/>
  </r>
  <r>
    <n v="4927"/>
    <s v="Gorgeous place on the UWSâ€”close to Central Park!"/>
    <n v="3320"/>
    <s v="New York"/>
    <n v="1"/>
    <n v="0.5"/>
    <x v="0"/>
    <n v="20"/>
    <x v="0"/>
    <x v="1"/>
    <x v="1"/>
    <s v="No"/>
    <n v="2"/>
    <x v="0"/>
    <n v="175"/>
    <n v="0.03"/>
    <n v="5"/>
    <x v="1"/>
    <n v="3"/>
    <s v="No"/>
    <d v="2019-06-30T00:00:00"/>
    <x v="25"/>
    <n v="54"/>
    <s v="Active"/>
    <s v="Yes"/>
  </r>
  <r>
    <n v="4928"/>
    <s v="Treehouse Oasis - Sunny Studio in Williamsburg"/>
    <n v="1116"/>
    <s v="New York"/>
    <n v="1"/>
    <n v="1"/>
    <x v="0"/>
    <n v="12"/>
    <x v="1"/>
    <x v="9"/>
    <x v="1"/>
    <s v="No"/>
    <n v="2"/>
    <x v="0"/>
    <n v="120"/>
    <n v="0.03"/>
    <n v="5"/>
    <x v="1"/>
    <n v="8"/>
    <s v="No"/>
    <d v="2019-12-30T00:00:00"/>
    <x v="176"/>
    <n v="0"/>
    <s v="Inactive"/>
    <s v="No"/>
  </r>
  <r>
    <n v="4929"/>
    <s v="3 Bedroom house in 2 family house."/>
    <n v="3901"/>
    <s v="New York"/>
    <n v="0.4"/>
    <n v="0.91"/>
    <x v="0"/>
    <n v="7"/>
    <x v="1"/>
    <x v="3"/>
    <x v="1"/>
    <s v="No"/>
    <n v="10"/>
    <x v="2"/>
    <n v="216"/>
    <n v="0.04"/>
    <n v="4.88"/>
    <x v="1"/>
    <n v="24"/>
    <s v="No"/>
    <d v="2019-06-16T00:00:00"/>
    <x v="77"/>
    <n v="204"/>
    <s v="Active"/>
    <s v="No"/>
  </r>
  <r>
    <n v="4930"/>
    <s v="New Luxury Manhattan Apartment"/>
    <n v="3664"/>
    <s v="Colorado"/>
    <n v="1"/>
    <n v="0.97"/>
    <x v="1"/>
    <n v="16"/>
    <x v="0"/>
    <x v="10"/>
    <x v="1"/>
    <s v="No"/>
    <n v="6"/>
    <x v="2"/>
    <n v="354"/>
    <n v="0.04"/>
    <n v="5"/>
    <x v="1"/>
    <n v="6"/>
    <s v="No"/>
    <d v="2019-07-17T00:00:00"/>
    <x v="185"/>
    <n v="0"/>
    <s v="Inactive"/>
    <s v="No"/>
  </r>
  <r>
    <n v="4931"/>
    <s v="Lofty spacious sun drenched home"/>
    <n v="34"/>
    <s v="New York"/>
    <n v="1"/>
    <n v="0.6"/>
    <x v="1"/>
    <n v="7"/>
    <x v="1"/>
    <x v="3"/>
    <x v="1"/>
    <s v="No"/>
    <n v="5"/>
    <x v="1"/>
    <n v="200"/>
    <n v="0.04"/>
    <n v="5"/>
    <x v="1"/>
    <n v="10"/>
    <s v="No"/>
    <d v="2019-06-16T00:00:00"/>
    <x v="65"/>
    <n v="87"/>
    <s v="Active"/>
    <s v="No"/>
  </r>
  <r>
    <n v="4932"/>
    <s v="Nesva Hotel, King Standard"/>
    <n v="3873"/>
    <s v="New York"/>
    <n v="0.93"/>
    <n v="1"/>
    <x v="0"/>
    <n v="24"/>
    <x v="2"/>
    <x v="5"/>
    <x v="0"/>
    <s v="Yes"/>
    <n v="2"/>
    <x v="0"/>
    <n v="159"/>
    <n v="0.03"/>
    <n v="4.33"/>
    <x v="0"/>
    <n v="3"/>
    <s v="No"/>
    <d v="2020-02-02T00:00:00"/>
    <x v="195"/>
    <n v="365"/>
    <s v="Active"/>
    <s v="Yes"/>
  </r>
  <r>
    <n v="4933"/>
    <s v="Studio in the Heart of Chelsea-Shared Bathroom"/>
    <n v="3896"/>
    <s v="New York"/>
    <n v="0.91"/>
    <n v="0.99"/>
    <x v="0"/>
    <n v="13"/>
    <x v="0"/>
    <x v="7"/>
    <x v="0"/>
    <s v="Yes"/>
    <n v="2"/>
    <x v="0"/>
    <n v="70"/>
    <n v="0.03"/>
    <n v="4.5"/>
    <x v="1"/>
    <n v="4"/>
    <s v="No"/>
    <d v="2019-12-27T00:00:00"/>
    <x v="142"/>
    <n v="364"/>
    <s v="Active"/>
    <s v="Yes"/>
  </r>
  <r>
    <n v="4934"/>
    <s v="Beautiful Georgian Studio in the Heart of Chelsea"/>
    <n v="3896"/>
    <s v="New York"/>
    <n v="0.91"/>
    <n v="0.99"/>
    <x v="0"/>
    <n v="13"/>
    <x v="0"/>
    <x v="7"/>
    <x v="0"/>
    <s v="Yes"/>
    <n v="2"/>
    <x v="0"/>
    <n v="102"/>
    <n v="0.03"/>
    <n v="4.6900000000000004"/>
    <x v="1"/>
    <n v="13"/>
    <s v="No"/>
    <d v="2020-01-15T00:00:00"/>
    <x v="149"/>
    <n v="364"/>
    <s v="Active"/>
    <s v="Yes"/>
  </r>
  <r>
    <n v="4935"/>
    <s v="Unique Furnished Apt in UES Mansion Off 5th"/>
    <n v="3891"/>
    <s v="New York"/>
    <n v="1"/>
    <n v="0.97"/>
    <x v="1"/>
    <n v="19"/>
    <x v="0"/>
    <x v="12"/>
    <x v="1"/>
    <s v="No"/>
    <n v="3"/>
    <x v="1"/>
    <n v="180"/>
    <n v="0.03"/>
    <n v="5"/>
    <x v="1"/>
    <n v="9"/>
    <s v="No"/>
    <d v="2019-08-10T00:00:00"/>
    <x v="3"/>
    <n v="310"/>
    <s v="Active"/>
    <s v="No"/>
  </r>
  <r>
    <n v="4936"/>
    <s v="Large Crownheights Apartment Sublet"/>
    <n v="1898"/>
    <s v="New York"/>
    <n v="0.65"/>
    <n v="0.23"/>
    <x v="0"/>
    <n v="9"/>
    <x v="1"/>
    <x v="16"/>
    <x v="1"/>
    <s v="No"/>
    <n v="1"/>
    <x v="0"/>
    <n v="52"/>
    <n v="0.03"/>
    <n v="4.67"/>
    <x v="1"/>
    <n v="3"/>
    <s v="No"/>
    <d v="2019-07-07T00:00:00"/>
    <x v="475"/>
    <n v="112"/>
    <s v="Active"/>
    <s v="Yes"/>
  </r>
  <r>
    <n v="4937"/>
    <s v="Cozy Brooklyn bedroom close to Manhattan et al"/>
    <n v="2838"/>
    <s v="New York"/>
    <n v="1"/>
    <n v="0.93"/>
    <x v="1"/>
    <n v="7"/>
    <x v="1"/>
    <x v="3"/>
    <x v="0"/>
    <s v="Yes"/>
    <n v="2"/>
    <x v="0"/>
    <n v="53"/>
    <n v="0.03"/>
    <n v="5"/>
    <x v="1"/>
    <n v="18"/>
    <s v="No"/>
    <d v="2019-06-19T00:00:00"/>
    <x v="97"/>
    <n v="143"/>
    <s v="Active"/>
    <s v="No"/>
  </r>
  <r>
    <n v="4938"/>
    <s v="Beautiful Brownstone Entire Apartment In Manhattan"/>
    <n v="3888"/>
    <s v="New York"/>
    <n v="1"/>
    <n v="1"/>
    <x v="1"/>
    <n v="16"/>
    <x v="0"/>
    <x v="10"/>
    <x v="1"/>
    <s v="No"/>
    <n v="3"/>
    <x v="1"/>
    <n v="150"/>
    <n v="0.03"/>
    <n v="5"/>
    <x v="1"/>
    <n v="6"/>
    <s v="No"/>
    <d v="2019-08-01T00:00:00"/>
    <x v="23"/>
    <n v="0"/>
    <s v="Inactive"/>
    <s v="No"/>
  </r>
  <r>
    <n v="4939"/>
    <s v="Our slice of the Big Apple - good for large groups"/>
    <n v="3897"/>
    <s v="New York"/>
    <n v="0.6"/>
    <n v="0.98"/>
    <x v="1"/>
    <n v="18"/>
    <x v="0"/>
    <x v="20"/>
    <x v="1"/>
    <s v="No"/>
    <n v="12"/>
    <x v="2"/>
    <n v="500"/>
    <n v="0.05"/>
    <n v="5"/>
    <x v="1"/>
    <n v="21"/>
    <s v="No"/>
    <d v="2019-07-20T00:00:00"/>
    <x v="75"/>
    <n v="341"/>
    <s v="Active"/>
    <s v="No"/>
  </r>
  <r>
    <n v="4940"/>
    <s v="The High Rise Apartment"/>
    <n v="2715"/>
    <s v="New York"/>
    <n v="0.88"/>
    <n v="0.98"/>
    <x v="0"/>
    <n v="18"/>
    <x v="0"/>
    <x v="20"/>
    <x v="1"/>
    <s v="No"/>
    <n v="5"/>
    <x v="1"/>
    <n v="189"/>
    <n v="0.03"/>
    <n v="5"/>
    <x v="1"/>
    <n v="3"/>
    <s v="No"/>
    <d v="2020-02-21T00:00:00"/>
    <x v="17"/>
    <n v="327"/>
    <s v="Active"/>
    <s v="Yes"/>
  </r>
  <r>
    <n v="4941"/>
    <s v="Spacious 2bed apt Southside ideal Williamsburg!"/>
    <n v="3903"/>
    <s v="New York"/>
    <n v="1"/>
    <n v="0.98"/>
    <x v="1"/>
    <n v="12"/>
    <x v="1"/>
    <x v="9"/>
    <x v="1"/>
    <s v="No"/>
    <n v="6"/>
    <x v="2"/>
    <n v="78"/>
    <n v="0.03"/>
    <n v="4.9000000000000004"/>
    <x v="1"/>
    <n v="48"/>
    <s v="No"/>
    <d v="2019-06-29T00:00:00"/>
    <x v="2"/>
    <n v="80"/>
    <s v="Active"/>
    <s v="No"/>
  </r>
  <r>
    <n v="4942"/>
    <s v="Great 1 Bedroom Loft in Cool SoBro Area"/>
    <n v="666"/>
    <s v="California"/>
    <n v="0.71"/>
    <n v="0.54"/>
    <x v="0"/>
    <n v="5"/>
    <x v="4"/>
    <x v="26"/>
    <x v="1"/>
    <s v="No"/>
    <n v="2"/>
    <x v="0"/>
    <n v="102"/>
    <n v="0.03"/>
    <n v="4.75"/>
    <x v="1"/>
    <n v="4"/>
    <s v="No"/>
    <d v="2019-07-12T00:00:00"/>
    <x v="213"/>
    <n v="229"/>
    <s v="Active"/>
    <s v="No"/>
  </r>
  <r>
    <n v="4943"/>
    <s v="Beautiful 1 bedroom steps from Central Park!"/>
    <n v="3904"/>
    <s v="New York"/>
    <n v="1"/>
    <n v="0.42"/>
    <x v="0"/>
    <n v="20"/>
    <x v="0"/>
    <x v="1"/>
    <x v="1"/>
    <s v="No"/>
    <n v="4"/>
    <x v="1"/>
    <n v="189"/>
    <n v="0.03"/>
    <n v="5"/>
    <x v="1"/>
    <n v="22"/>
    <s v="No"/>
    <d v="2019-06-16T00:00:00"/>
    <x v="179"/>
    <n v="24"/>
    <s v="Active"/>
    <s v="No"/>
  </r>
  <r>
    <n v="4944"/>
    <s v="Prime Midtown 3 Bdrm apt near Central Park &amp; 5 Ave"/>
    <n v="3060"/>
    <s v="New York"/>
    <n v="1"/>
    <n v="1"/>
    <x v="0"/>
    <n v="18"/>
    <x v="0"/>
    <x v="20"/>
    <x v="1"/>
    <s v="No"/>
    <n v="6"/>
    <x v="2"/>
    <n v="146"/>
    <n v="0.03"/>
    <n v="4.79"/>
    <x v="1"/>
    <n v="28"/>
    <s v="No"/>
    <d v="2019-06-30T00:00:00"/>
    <x v="283"/>
    <n v="293"/>
    <s v="Active"/>
    <s v="Yes"/>
  </r>
  <r>
    <n v="4945"/>
    <s v="East Village 1250sq ft Venue w/ Outdoor Space"/>
    <n v="1361"/>
    <s v="New York"/>
    <n v="1"/>
    <n v="0.67"/>
    <x v="0"/>
    <n v="15"/>
    <x v="0"/>
    <x v="4"/>
    <x v="1"/>
    <s v="No"/>
    <n v="16"/>
    <x v="2"/>
    <n v="1125"/>
    <n v="7.0000000000000007E-2"/>
    <n v="5"/>
    <x v="1"/>
    <n v="4"/>
    <s v="No"/>
    <d v="2019-11-24T00:00:00"/>
    <x v="0"/>
    <n v="0"/>
    <s v="Inactive"/>
    <s v="No"/>
  </r>
  <r>
    <n v="4946"/>
    <s v="3 bedroom beautiful, cozy apt close to Times Sq."/>
    <n v="3905"/>
    <s v="New York"/>
    <n v="1"/>
    <n v="0.99"/>
    <x v="0"/>
    <n v="26"/>
    <x v="2"/>
    <x v="19"/>
    <x v="0"/>
    <s v="Yes"/>
    <n v="7"/>
    <x v="2"/>
    <n v="189"/>
    <n v="0.03"/>
    <n v="4.7300000000000004"/>
    <x v="1"/>
    <n v="45"/>
    <s v="No"/>
    <d v="2019-06-22T00:00:00"/>
    <x v="129"/>
    <n v="363"/>
    <s v="Active"/>
    <s v="No"/>
  </r>
  <r>
    <n v="4947"/>
    <s v="Amazing Luxury on Striverâ€™s Row"/>
    <n v="3907"/>
    <s v="New York"/>
    <n v="1"/>
    <n v="0.96"/>
    <x v="1"/>
    <n v="16"/>
    <x v="0"/>
    <x v="10"/>
    <x v="0"/>
    <s v="Yes"/>
    <n v="2"/>
    <x v="0"/>
    <n v="95"/>
    <n v="0.03"/>
    <n v="5"/>
    <x v="1"/>
    <n v="14"/>
    <s v="No"/>
    <d v="2019-07-08T00:00:00"/>
    <x v="725"/>
    <n v="0"/>
    <s v="Inactive"/>
    <s v="No"/>
  </r>
  <r>
    <n v="4948"/>
    <s v="Heart of Bushwick home"/>
    <n v="1867"/>
    <s v="New York"/>
    <n v="1"/>
    <n v="0.93"/>
    <x v="1"/>
    <n v="8"/>
    <x v="1"/>
    <x v="11"/>
    <x v="1"/>
    <s v="No"/>
    <n v="5"/>
    <x v="1"/>
    <n v="170"/>
    <n v="0.03"/>
    <n v="5"/>
    <x v="1"/>
    <n v="21"/>
    <s v="No"/>
    <d v="2019-06-22T00:00:00"/>
    <x v="628"/>
    <n v="319"/>
    <s v="Active"/>
    <s v="Yes"/>
  </r>
  <r>
    <n v="4949"/>
    <s v="Beautiful King Bed w/private bath in NYC/Bushwick"/>
    <n v="3906"/>
    <s v="New York"/>
    <n v="1"/>
    <n v="1"/>
    <x v="0"/>
    <n v="8"/>
    <x v="1"/>
    <x v="11"/>
    <x v="0"/>
    <s v="Yes"/>
    <n v="2"/>
    <x v="0"/>
    <n v="59"/>
    <n v="0.03"/>
    <n v="4.58"/>
    <x v="1"/>
    <n v="19"/>
    <s v="No"/>
    <d v="2019-07-01T00:00:00"/>
    <x v="517"/>
    <n v="41"/>
    <s v="Active"/>
    <s v="No"/>
  </r>
  <r>
    <n v="4950"/>
    <s v="Suite2 for adults private bathroom, separate entry"/>
    <n v="3022"/>
    <s v="New York"/>
    <n v="1"/>
    <n v="0.95"/>
    <x v="1"/>
    <n v="8"/>
    <x v="1"/>
    <x v="11"/>
    <x v="0"/>
    <s v="Yes"/>
    <n v="2"/>
    <x v="0"/>
    <n v="60"/>
    <n v="0.03"/>
    <n v="4.97"/>
    <x v="1"/>
    <n v="37"/>
    <s v="No"/>
    <d v="2019-06-23T00:00:00"/>
    <x v="31"/>
    <n v="356"/>
    <s v="Active"/>
    <s v="No"/>
  </r>
  <r>
    <n v="4951"/>
    <s v="LOVELY separate apartment in Bedstuy brownstone"/>
    <n v="1171"/>
    <s v="New York"/>
    <n v="0.67"/>
    <n v="0.97"/>
    <x v="1"/>
    <n v="7"/>
    <x v="1"/>
    <x v="3"/>
    <x v="1"/>
    <s v="No"/>
    <n v="4"/>
    <x v="1"/>
    <n v="112"/>
    <n v="0.03"/>
    <n v="4.8899999999999997"/>
    <x v="1"/>
    <n v="38"/>
    <s v="No"/>
    <d v="2019-06-23T00:00:00"/>
    <x v="0"/>
    <n v="104"/>
    <s v="Active"/>
    <s v="No"/>
  </r>
  <r>
    <n v="4952"/>
    <s v="Trendy Queen Bed room w/private Bath in Brooklyn"/>
    <n v="3906"/>
    <s v="New York"/>
    <n v="1"/>
    <n v="1"/>
    <x v="0"/>
    <n v="8"/>
    <x v="1"/>
    <x v="11"/>
    <x v="0"/>
    <s v="Yes"/>
    <n v="2"/>
    <x v="0"/>
    <n v="49"/>
    <n v="0.03"/>
    <n v="4.6500000000000004"/>
    <x v="1"/>
    <n v="20"/>
    <s v="No"/>
    <d v="2019-06-29T00:00:00"/>
    <x v="164"/>
    <n v="0"/>
    <s v="Inactive"/>
    <s v="Yes"/>
  </r>
  <r>
    <n v="4953"/>
    <s v="Trendy East Village apt for 4! Street level apt"/>
    <n v="913"/>
    <s v="New York"/>
    <n v="1"/>
    <n v="1"/>
    <x v="1"/>
    <n v="15"/>
    <x v="0"/>
    <x v="4"/>
    <x v="1"/>
    <s v="No"/>
    <n v="4"/>
    <x v="1"/>
    <n v="79"/>
    <n v="0.03"/>
    <n v="4.92"/>
    <x v="1"/>
    <n v="36"/>
    <s v="No"/>
    <d v="2019-06-25T00:00:00"/>
    <x v="199"/>
    <n v="73"/>
    <s v="Active"/>
    <s v="Yes"/>
  </r>
  <r>
    <n v="4954"/>
    <s v="Sunny, Spacious, Beautiful Apt"/>
    <n v="2874"/>
    <s v="New York"/>
    <n v="0.9"/>
    <n v="0.93"/>
    <x v="1"/>
    <n v="15"/>
    <x v="0"/>
    <x v="4"/>
    <x v="1"/>
    <s v="No"/>
    <n v="2"/>
    <x v="0"/>
    <n v="165"/>
    <n v="0.03"/>
    <n v="4.91"/>
    <x v="1"/>
    <n v="11"/>
    <s v="No"/>
    <d v="2019-06-30T00:00:00"/>
    <x v="287"/>
    <n v="3"/>
    <s v="Active"/>
    <s v="Yes"/>
  </r>
  <r>
    <n v="4955"/>
    <s v="Cozy bedroom 25 min from Manhattan"/>
    <n v="3225"/>
    <s v="New York"/>
    <n v="1"/>
    <n v="0.96"/>
    <x v="1"/>
    <n v="9"/>
    <x v="1"/>
    <x v="16"/>
    <x v="0"/>
    <s v="Yes"/>
    <n v="2"/>
    <x v="0"/>
    <n v="40"/>
    <n v="0.03"/>
    <n v="4.74"/>
    <x v="1"/>
    <n v="38"/>
    <s v="No"/>
    <d v="2019-06-17T00:00:00"/>
    <x v="10"/>
    <n v="362"/>
    <s v="Active"/>
    <s v="Yes"/>
  </r>
  <r>
    <n v="4956"/>
    <s v="Sunny and clean bedroom 25 min from Manhattan"/>
    <n v="3225"/>
    <s v="New York"/>
    <n v="1"/>
    <n v="0.96"/>
    <x v="1"/>
    <n v="9"/>
    <x v="1"/>
    <x v="16"/>
    <x v="0"/>
    <s v="Yes"/>
    <n v="2"/>
    <x v="0"/>
    <n v="57"/>
    <n v="0.03"/>
    <n v="4.58"/>
    <x v="1"/>
    <n v="50"/>
    <s v="No"/>
    <d v="2019-06-17T00:00:00"/>
    <x v="253"/>
    <n v="345"/>
    <s v="Active"/>
    <s v="Yes"/>
  </r>
  <r>
    <n v="4957"/>
    <s v="Bright private bedroom 25 min from Manhattan"/>
    <n v="3225"/>
    <s v="New York"/>
    <n v="1"/>
    <n v="0.96"/>
    <x v="1"/>
    <n v="9"/>
    <x v="1"/>
    <x v="16"/>
    <x v="0"/>
    <s v="Yes"/>
    <n v="2"/>
    <x v="0"/>
    <n v="48"/>
    <n v="0.03"/>
    <n v="4.9800000000000004"/>
    <x v="1"/>
    <n v="51"/>
    <s v="No"/>
    <d v="2019-06-17T00:00:00"/>
    <x v="226"/>
    <n v="359"/>
    <s v="Active"/>
    <s v="Yes"/>
  </r>
  <r>
    <n v="4958"/>
    <s v="Private Suite, 15 minutes to Times Square by train"/>
    <n v="783"/>
    <s v="New York"/>
    <n v="0.98"/>
    <n v="0.97"/>
    <x v="0"/>
    <n v="16"/>
    <x v="0"/>
    <x v="10"/>
    <x v="1"/>
    <s v="No"/>
    <n v="2"/>
    <x v="0"/>
    <n v="58"/>
    <n v="0.03"/>
    <n v="4.92"/>
    <x v="1"/>
    <n v="12"/>
    <s v="No"/>
    <d v="2019-08-04T00:00:00"/>
    <x v="195"/>
    <n v="17"/>
    <s v="Active"/>
    <s v="No"/>
  </r>
  <r>
    <n v="4959"/>
    <s v="Urban Oasis Apartment for Fam or Friends"/>
    <n v="209"/>
    <s v="New York"/>
    <n v="0"/>
    <n v="0.28000000000000003"/>
    <x v="0"/>
    <n v="7"/>
    <x v="1"/>
    <x v="3"/>
    <x v="1"/>
    <s v="No"/>
    <n v="4"/>
    <x v="1"/>
    <n v="80"/>
    <n v="0.03"/>
    <n v="4.67"/>
    <x v="1"/>
    <n v="3"/>
    <s v="No"/>
    <d v="2019-07-22T00:00:00"/>
    <x v="141"/>
    <n v="179"/>
    <s v="Active"/>
    <s v="No"/>
  </r>
  <r>
    <n v="4960"/>
    <s v="Luxury Brooklyn Condo only 30 min to NYC"/>
    <n v="3875"/>
    <s v="New York"/>
    <n v="0.83"/>
    <n v="1"/>
    <x v="1"/>
    <n v="10"/>
    <x v="1"/>
    <x v="17"/>
    <x v="1"/>
    <s v="No"/>
    <n v="8"/>
    <x v="2"/>
    <n v="257"/>
    <n v="0.04"/>
    <n v="4.95"/>
    <x v="1"/>
    <n v="19"/>
    <s v="No"/>
    <d v="2019-06-25T00:00:00"/>
    <x v="190"/>
    <n v="265"/>
    <s v="Active"/>
    <s v="No"/>
  </r>
  <r>
    <n v="4961"/>
    <s v="Bed Stuy/Clinton Hill Eclectic Home"/>
    <n v="1922"/>
    <s v="New York"/>
    <n v="1"/>
    <n v="1"/>
    <x v="0"/>
    <n v="7"/>
    <x v="1"/>
    <x v="3"/>
    <x v="0"/>
    <s v="Yes"/>
    <n v="1"/>
    <x v="0"/>
    <n v="32"/>
    <n v="0.03"/>
    <n v="4.8"/>
    <x v="1"/>
    <n v="25"/>
    <s v="No"/>
    <d v="2019-11-19T00:00:00"/>
    <x v="17"/>
    <n v="45"/>
    <s v="Active"/>
    <s v="No"/>
  </r>
  <r>
    <n v="4962"/>
    <s v="Sutton Place High Rise"/>
    <n v="2715"/>
    <s v="New York"/>
    <n v="0.88"/>
    <n v="0.98"/>
    <x v="0"/>
    <n v="18"/>
    <x v="0"/>
    <x v="20"/>
    <x v="1"/>
    <s v="No"/>
    <n v="4"/>
    <x v="1"/>
    <n v="149"/>
    <n v="0.03"/>
    <n v="4.5"/>
    <x v="1"/>
    <n v="6"/>
    <s v="No"/>
    <d v="2019-10-01T00:00:00"/>
    <x v="13"/>
    <n v="365"/>
    <s v="Active"/>
    <s v="Yes"/>
  </r>
  <r>
    <n v="4963"/>
    <s v="2 Bedroom's apt charming. Midtown East"/>
    <n v="2588"/>
    <s v="New York"/>
    <n v="0.9"/>
    <n v="0.94"/>
    <x v="0"/>
    <n v="18"/>
    <x v="0"/>
    <x v="20"/>
    <x v="1"/>
    <s v="No"/>
    <n v="4"/>
    <x v="1"/>
    <n v="113"/>
    <n v="0.03"/>
    <n v="4.8600000000000003"/>
    <x v="1"/>
    <n v="7"/>
    <s v="No"/>
    <d v="2019-07-31T00:00:00"/>
    <x v="528"/>
    <n v="242"/>
    <s v="Active"/>
    <s v="No"/>
  </r>
  <r>
    <n v="4964"/>
    <s v="Tranquil Haven-8 mins to JFK/LIRR /Air Train Rm.#2"/>
    <n v="3490"/>
    <s v="New York"/>
    <n v="1"/>
    <n v="0.98"/>
    <x v="1"/>
    <n v="23"/>
    <x v="2"/>
    <x v="6"/>
    <x v="0"/>
    <s v="Yes"/>
    <n v="2"/>
    <x v="0"/>
    <n v="70"/>
    <n v="0.03"/>
    <n v="4.9800000000000004"/>
    <x v="1"/>
    <n v="42"/>
    <s v="No"/>
    <d v="2019-07-01T00:00:00"/>
    <x v="129"/>
    <n v="82"/>
    <s v="Active"/>
    <s v="Yes"/>
  </r>
  <r>
    <n v="4965"/>
    <s v="Beautiful Quiet Large 1 BR next to Times Square"/>
    <n v="1497"/>
    <s v="New York"/>
    <n v="1"/>
    <n v="0.98"/>
    <x v="0"/>
    <n v="17"/>
    <x v="0"/>
    <x v="0"/>
    <x v="1"/>
    <s v="No"/>
    <n v="5"/>
    <x v="1"/>
    <n v="99"/>
    <n v="0.03"/>
    <n v="4.82"/>
    <x v="1"/>
    <n v="28"/>
    <s v="No"/>
    <d v="2019-07-31T00:00:00"/>
    <x v="285"/>
    <n v="335"/>
    <s v="Active"/>
    <s v="Yes"/>
  </r>
  <r>
    <n v="4966"/>
    <s v="nice 1 bed apt in williamsburg close to everything"/>
    <n v="1091"/>
    <s v="New York"/>
    <n v="0.9"/>
    <n v="0.97"/>
    <x v="0"/>
    <n v="12"/>
    <x v="1"/>
    <x v="9"/>
    <x v="1"/>
    <s v="No"/>
    <n v="2"/>
    <x v="0"/>
    <n v="110"/>
    <n v="0.03"/>
    <n v="5"/>
    <x v="1"/>
    <n v="12"/>
    <s v="No"/>
    <d v="2020-05-15T00:00:00"/>
    <x v="104"/>
    <n v="319"/>
    <s v="Active"/>
    <s v="No"/>
  </r>
  <r>
    <n v="4967"/>
    <s v="Small Room with a Great View"/>
    <n v="3634"/>
    <s v="New York"/>
    <n v="0.95"/>
    <n v="0.92"/>
    <x v="0"/>
    <n v="17"/>
    <x v="0"/>
    <x v="0"/>
    <x v="0"/>
    <s v="Yes"/>
    <n v="1"/>
    <x v="0"/>
    <n v="60"/>
    <n v="0.03"/>
    <n v="4.5199999999999996"/>
    <x v="1"/>
    <n v="25"/>
    <s v="No"/>
    <d v="2019-09-15T00:00:00"/>
    <x v="3"/>
    <n v="39"/>
    <s v="Active"/>
    <s v="Yes"/>
  </r>
  <r>
    <n v="4968"/>
    <s v="Private Backyard, 1K sq ft, near JFK &amp; Train"/>
    <n v="1124"/>
    <s v="New York"/>
    <n v="0.75"/>
    <n v="0.84"/>
    <x v="0"/>
    <n v="7"/>
    <x v="1"/>
    <x v="3"/>
    <x v="1"/>
    <s v="No"/>
    <n v="3"/>
    <x v="1"/>
    <n v="95"/>
    <n v="0.03"/>
    <n v="4.8099999999999996"/>
    <x v="1"/>
    <n v="21"/>
    <s v="No"/>
    <d v="2019-06-23T00:00:00"/>
    <x v="121"/>
    <n v="122"/>
    <s v="Active"/>
    <s v="No"/>
  </r>
  <r>
    <n v="4969"/>
    <s v="Cozy 2 bedroom apt in Astoria / Long Island City"/>
    <n v="3593"/>
    <s v="New York"/>
    <n v="0.7"/>
    <n v="0.86"/>
    <x v="1"/>
    <n v="21"/>
    <x v="2"/>
    <x v="13"/>
    <x v="1"/>
    <s v="No"/>
    <n v="6"/>
    <x v="2"/>
    <n v="144"/>
    <n v="0.03"/>
    <n v="5"/>
    <x v="1"/>
    <n v="24"/>
    <s v="No"/>
    <d v="2019-06-29T00:00:00"/>
    <x v="213"/>
    <n v="89"/>
    <s v="Active"/>
    <s v="No"/>
  </r>
  <r>
    <n v="4970"/>
    <s v="Private entrance/floor in Bed Stuy next to subway"/>
    <n v="84"/>
    <s v="California"/>
    <n v="1"/>
    <n v="1"/>
    <x v="1"/>
    <n v="7"/>
    <x v="1"/>
    <x v="3"/>
    <x v="1"/>
    <s v="No"/>
    <n v="2"/>
    <x v="0"/>
    <n v="117"/>
    <n v="0.03"/>
    <n v="4.93"/>
    <x v="1"/>
    <n v="14"/>
    <s v="No"/>
    <d v="2019-07-07T00:00:00"/>
    <x v="675"/>
    <n v="0"/>
    <s v="Inactive"/>
    <s v="No"/>
  </r>
  <r>
    <n v="4971"/>
    <s v="Luxury 3 Stops to Times Square"/>
    <n v="1595"/>
    <s v="New York"/>
    <n v="0.77"/>
    <n v="1"/>
    <x v="1"/>
    <n v="16"/>
    <x v="0"/>
    <x v="10"/>
    <x v="1"/>
    <s v="No"/>
    <n v="4"/>
    <x v="1"/>
    <n v="149"/>
    <n v="0.03"/>
    <n v="4.84"/>
    <x v="1"/>
    <n v="45"/>
    <s v="No"/>
    <d v="2019-07-05T00:00:00"/>
    <x v="217"/>
    <n v="318"/>
    <s v="Active"/>
    <s v="Yes"/>
  </r>
  <r>
    <n v="4972"/>
    <s v="Backyard in BK, Modern Reno, Sleeps 6, Walk 2train"/>
    <n v="2625"/>
    <s v="New York"/>
    <n v="1"/>
    <n v="1"/>
    <x v="0"/>
    <n v="9"/>
    <x v="1"/>
    <x v="16"/>
    <x v="1"/>
    <s v="No"/>
    <n v="6"/>
    <x v="2"/>
    <n v="115"/>
    <n v="0.03"/>
    <n v="5"/>
    <x v="1"/>
    <n v="7"/>
    <s v="No"/>
    <d v="2019-07-01T00:00:00"/>
    <x v="157"/>
    <n v="24"/>
    <s v="Active"/>
    <s v="Yes"/>
  </r>
  <r>
    <n v="4973"/>
    <s v="2bdrms lrg prime Williamsburg apt in townhouse"/>
    <n v="3917"/>
    <s v="New York"/>
    <n v="0.93"/>
    <n v="0.87"/>
    <x v="0"/>
    <n v="12"/>
    <x v="1"/>
    <x v="9"/>
    <x v="1"/>
    <s v="No"/>
    <n v="6"/>
    <x v="2"/>
    <n v="67"/>
    <n v="0.03"/>
    <n v="4.88"/>
    <x v="1"/>
    <n v="49"/>
    <s v="No"/>
    <d v="2019-06-28T00:00:00"/>
    <x v="66"/>
    <n v="25"/>
    <s v="Active"/>
    <s v="No"/>
  </r>
  <r>
    <n v="4974"/>
    <s v="Safe UWS 99.9% Germ Free 2 Quiet BRs NEAR COLUMBIA"/>
    <n v="664"/>
    <s v="New York"/>
    <n v="1"/>
    <n v="0.97"/>
    <x v="1"/>
    <n v="20"/>
    <x v="0"/>
    <x v="1"/>
    <x v="1"/>
    <s v="No"/>
    <n v="4"/>
    <x v="1"/>
    <n v="145"/>
    <n v="0.03"/>
    <n v="5"/>
    <x v="1"/>
    <n v="20"/>
    <s v="No"/>
    <d v="2019-07-22T00:00:00"/>
    <x v="86"/>
    <n v="132"/>
    <s v="Active"/>
    <s v="No"/>
  </r>
  <r>
    <n v="4975"/>
    <s v="Spacious Modern Apt. Near JFK Airport and Trains"/>
    <n v="3918"/>
    <s v="New York"/>
    <n v="1"/>
    <n v="0.96"/>
    <x v="0"/>
    <n v="23"/>
    <x v="2"/>
    <x v="6"/>
    <x v="1"/>
    <s v="No"/>
    <n v="4"/>
    <x v="1"/>
    <n v="135"/>
    <n v="0.03"/>
    <n v="4.96"/>
    <x v="1"/>
    <n v="23"/>
    <s v="No"/>
    <d v="2019-07-01T00:00:00"/>
    <x v="160"/>
    <n v="356"/>
    <s v="Active"/>
    <s v="No"/>
  </r>
  <r>
    <n v="4976"/>
    <s v="Comfy stay in the center of NY"/>
    <n v="3919"/>
    <s v="New York"/>
    <n v="0.8"/>
    <n v="0.9"/>
    <x v="0"/>
    <n v="17"/>
    <x v="0"/>
    <x v="0"/>
    <x v="1"/>
    <s v="No"/>
    <n v="2"/>
    <x v="0"/>
    <n v="139"/>
    <n v="0.03"/>
    <n v="4.75"/>
    <x v="1"/>
    <n v="4"/>
    <s v="No"/>
    <d v="2019-11-30T00:00:00"/>
    <x v="128"/>
    <n v="35"/>
    <s v="Active"/>
    <s v="No"/>
  </r>
  <r>
    <n v="4977"/>
    <s v="Harlem Hidden Gem,Clean, Affordable and Convenient"/>
    <n v="3920"/>
    <s v="New York"/>
    <n v="0"/>
    <n v="0.67"/>
    <x v="0"/>
    <n v="16"/>
    <x v="0"/>
    <x v="10"/>
    <x v="0"/>
    <s v="Yes"/>
    <n v="1"/>
    <x v="0"/>
    <n v="70"/>
    <n v="0.03"/>
    <n v="4.57"/>
    <x v="1"/>
    <n v="7"/>
    <s v="No"/>
    <d v="2019-07-06T00:00:00"/>
    <x v="166"/>
    <n v="365"/>
    <s v="Active"/>
    <s v="Yes"/>
  </r>
  <r>
    <n v="4978"/>
    <s v="Unbeatable &amp; Massive Midtown 3 Bedroom Apt"/>
    <n v="3914"/>
    <s v="New Jersey"/>
    <n v="1"/>
    <n v="0.97"/>
    <x v="0"/>
    <n v="17"/>
    <x v="0"/>
    <x v="0"/>
    <x v="1"/>
    <s v="No"/>
    <n v="6"/>
    <x v="2"/>
    <n v="206"/>
    <n v="0.04"/>
    <n v="4.8099999999999996"/>
    <x v="1"/>
    <n v="32"/>
    <s v="No"/>
    <d v="2019-07-21T00:00:00"/>
    <x v="66"/>
    <n v="309"/>
    <s v="Active"/>
    <s v="No"/>
  </r>
  <r>
    <n v="4979"/>
    <s v="Cozy nest n.1 in the heart of the East Village"/>
    <n v="3468"/>
    <s v="Lazio"/>
    <n v="0.82"/>
    <n v="0.85"/>
    <x v="1"/>
    <n v="15"/>
    <x v="0"/>
    <x v="4"/>
    <x v="1"/>
    <s v="No"/>
    <n v="3"/>
    <x v="1"/>
    <n v="180"/>
    <n v="0.03"/>
    <n v="5"/>
    <x v="1"/>
    <n v="9"/>
    <s v="No"/>
    <d v="2019-06-27T00:00:00"/>
    <x v="510"/>
    <n v="365"/>
    <s v="Active"/>
    <s v="Yes"/>
  </r>
  <r>
    <n v="4980"/>
    <s v="Private Cozy Three Bedroom apartment for 8"/>
    <n v="2987"/>
    <s v="New York"/>
    <n v="1"/>
    <n v="0.99"/>
    <x v="0"/>
    <n v="31"/>
    <x v="3"/>
    <x v="30"/>
    <x v="1"/>
    <s v="No"/>
    <n v="8"/>
    <x v="2"/>
    <n v="175"/>
    <n v="0.03"/>
    <n v="4.33"/>
    <x v="0"/>
    <n v="6"/>
    <s v="No"/>
    <d v="2019-07-21T00:00:00"/>
    <x v="25"/>
    <n v="365"/>
    <s v="Active"/>
    <s v="No"/>
  </r>
  <r>
    <n v="4981"/>
    <s v="Huge1 Bedroom Apt + Balcony near Javits Center"/>
    <n v="3889"/>
    <s v="New York"/>
    <n v="0.75"/>
    <n v="0.97"/>
    <x v="0"/>
    <n v="17"/>
    <x v="0"/>
    <x v="0"/>
    <x v="1"/>
    <s v="No"/>
    <n v="4"/>
    <x v="1"/>
    <n v="266"/>
    <n v="0.04"/>
    <n v="4.83"/>
    <x v="1"/>
    <n v="40"/>
    <s v="No"/>
    <d v="2019-06-28T00:00:00"/>
    <x v="111"/>
    <n v="226"/>
    <s v="Active"/>
    <s v="Yes"/>
  </r>
  <r>
    <n v="4982"/>
    <s v="LGBTQ+ friendly Bright &amp; Cozy Queen Room @Bushwick"/>
    <n v="3275"/>
    <s v="New York"/>
    <n v="0.93"/>
    <n v="0.97"/>
    <x v="1"/>
    <n v="25"/>
    <x v="2"/>
    <x v="14"/>
    <x v="0"/>
    <s v="Yes"/>
    <n v="2"/>
    <x v="0"/>
    <n v="162"/>
    <n v="0.03"/>
    <n v="5"/>
    <x v="1"/>
    <n v="15"/>
    <s v="No"/>
    <d v="2019-06-28T00:00:00"/>
    <x v="471"/>
    <n v="142"/>
    <s v="Active"/>
    <s v="Yes"/>
  </r>
  <r>
    <n v="4983"/>
    <s v="Great Room  Great Location Williamsburg"/>
    <n v="2297"/>
    <s v="New York"/>
    <n v="1"/>
    <n v="1"/>
    <x v="0"/>
    <n v="12"/>
    <x v="1"/>
    <x v="9"/>
    <x v="2"/>
    <s v="Yes"/>
    <n v="1"/>
    <x v="0"/>
    <n v="101"/>
    <n v="0.03"/>
    <n v="4.83"/>
    <x v="1"/>
    <n v="12"/>
    <s v="No"/>
    <d v="2019-07-02T00:00:00"/>
    <x v="304"/>
    <n v="168"/>
    <s v="Active"/>
    <s v="Yes"/>
  </r>
  <r>
    <n v="4984"/>
    <s v="Bright Spacious - King Bed w/ Private Bathroom"/>
    <n v="3906"/>
    <s v="New York"/>
    <n v="1"/>
    <n v="1"/>
    <x v="0"/>
    <n v="8"/>
    <x v="1"/>
    <x v="11"/>
    <x v="0"/>
    <s v="Yes"/>
    <n v="2"/>
    <x v="0"/>
    <n v="49"/>
    <n v="0.03"/>
    <n v="4.92"/>
    <x v="1"/>
    <n v="13"/>
    <s v="No"/>
    <d v="2019-07-01T00:00:00"/>
    <x v="90"/>
    <n v="0"/>
    <s v="Inactive"/>
    <s v="Yes"/>
  </r>
  <r>
    <n v="4985"/>
    <s v="House of Monkey playful space for kids and family"/>
    <n v="56"/>
    <s v="New York"/>
    <n v="0.33"/>
    <n v="1"/>
    <x v="0"/>
    <n v="12"/>
    <x v="1"/>
    <x v="9"/>
    <x v="1"/>
    <s v="No"/>
    <n v="5"/>
    <x v="1"/>
    <n v="125"/>
    <n v="0.03"/>
    <n v="4.83"/>
    <x v="1"/>
    <n v="6"/>
    <s v="No"/>
    <d v="2019-06-23T00:00:00"/>
    <x v="206"/>
    <n v="98"/>
    <s v="Active"/>
    <s v="Yes"/>
  </r>
  <r>
    <n v="4986"/>
    <s v="Charming, Safe &amp; Spacious, in Greenpoint!"/>
    <n v="3150"/>
    <s v="New York"/>
    <n v="1"/>
    <n v="0.91"/>
    <x v="0"/>
    <n v="11"/>
    <x v="1"/>
    <x v="8"/>
    <x v="1"/>
    <s v="No"/>
    <n v="2"/>
    <x v="0"/>
    <n v="90"/>
    <n v="0.03"/>
    <n v="5"/>
    <x v="1"/>
    <n v="4"/>
    <s v="No"/>
    <d v="2019-10-26T00:00:00"/>
    <x v="326"/>
    <n v="44"/>
    <s v="Active"/>
    <s v="No"/>
  </r>
  <r>
    <n v="4987"/>
    <s v="Spacious One-Bedroom Steps From C. Park/Times Sq."/>
    <n v="3923"/>
    <s v="New York"/>
    <n v="1"/>
    <n v="0.5"/>
    <x v="0"/>
    <n v="17"/>
    <x v="0"/>
    <x v="0"/>
    <x v="1"/>
    <s v="No"/>
    <n v="2"/>
    <x v="0"/>
    <n v="175"/>
    <n v="0.03"/>
    <n v="4.57"/>
    <x v="1"/>
    <n v="7"/>
    <s v="No"/>
    <d v="2019-07-01T00:00:00"/>
    <x v="185"/>
    <n v="9"/>
    <s v="Active"/>
    <s v="No"/>
  </r>
  <r>
    <n v="4988"/>
    <s v="3bedroom First Floor apt in prime Williamsburg"/>
    <n v="748"/>
    <s v="New York"/>
    <n v="1"/>
    <n v="0.91"/>
    <x v="0"/>
    <n v="12"/>
    <x v="1"/>
    <x v="9"/>
    <x v="1"/>
    <s v="No"/>
    <n v="6"/>
    <x v="2"/>
    <n v="70"/>
    <n v="0.03"/>
    <n v="4.58"/>
    <x v="1"/>
    <n v="48"/>
    <s v="No"/>
    <d v="2019-07-08T00:00:00"/>
    <x v="117"/>
    <n v="56"/>
    <s v="Active"/>
    <s v="No"/>
  </r>
  <r>
    <n v="4989"/>
    <s v="Beautiful Aptin heart of williamsburg .Sleeep 3-4p"/>
    <n v="3911"/>
    <s v="New York"/>
    <n v="1"/>
    <n v="0.97"/>
    <x v="0"/>
    <n v="12"/>
    <x v="1"/>
    <x v="9"/>
    <x v="1"/>
    <s v="No"/>
    <n v="2"/>
    <x v="0"/>
    <n v="105"/>
    <n v="0.03"/>
    <n v="4.8600000000000003"/>
    <x v="1"/>
    <n v="37"/>
    <s v="No"/>
    <d v="2019-06-30T00:00:00"/>
    <x v="129"/>
    <n v="320"/>
    <s v="Active"/>
    <s v="No"/>
  </r>
  <r>
    <n v="4990"/>
    <s v="Private Cozy LARGE NEW Renovated 1 Bedroom Apt!"/>
    <n v="3591"/>
    <s v="New York"/>
    <n v="1"/>
    <n v="1"/>
    <x v="1"/>
    <n v="8"/>
    <x v="1"/>
    <x v="11"/>
    <x v="1"/>
    <s v="No"/>
    <n v="4"/>
    <x v="1"/>
    <n v="116"/>
    <n v="0.03"/>
    <n v="4.8600000000000003"/>
    <x v="1"/>
    <n v="7"/>
    <s v="No"/>
    <d v="2019-07-15T00:00:00"/>
    <x v="299"/>
    <n v="0"/>
    <s v="Inactive"/>
    <s v="Yes"/>
  </r>
  <r>
    <n v="4991"/>
    <s v="Cozy Bright and Clean Studio in East Flushing"/>
    <n v="3153"/>
    <s v="New York"/>
    <n v="0.9"/>
    <n v="0.98"/>
    <x v="1"/>
    <n v="22"/>
    <x v="2"/>
    <x v="25"/>
    <x v="1"/>
    <s v="No"/>
    <n v="4"/>
    <x v="1"/>
    <n v="85"/>
    <n v="0.03"/>
    <n v="4.82"/>
    <x v="1"/>
    <n v="11"/>
    <s v="No"/>
    <d v="2019-10-20T00:00:00"/>
    <x v="183"/>
    <n v="0"/>
    <s v="Inactive"/>
    <s v="Yes"/>
  </r>
  <r>
    <n v="4992"/>
    <s v="Stylish 2 Beds Apartment with Private Parking"/>
    <n v="3928"/>
    <s v="New York"/>
    <n v="1"/>
    <n v="1"/>
    <x v="0"/>
    <n v="1"/>
    <x v="4"/>
    <x v="18"/>
    <x v="1"/>
    <s v="No"/>
    <n v="5"/>
    <x v="1"/>
    <n v="122"/>
    <n v="0.03"/>
    <n v="4.82"/>
    <x v="1"/>
    <n v="39"/>
    <s v="No"/>
    <d v="2019-06-30T00:00:00"/>
    <x v="537"/>
    <n v="135"/>
    <s v="Active"/>
    <s v="Yes"/>
  </r>
  <r>
    <n v="4993"/>
    <s v="Bright, airy &amp; cute Single Bedroom in Williamsburg"/>
    <n v="555"/>
    <s v="New York"/>
    <n v="0.5"/>
    <n v="0.87"/>
    <x v="1"/>
    <n v="12"/>
    <x v="1"/>
    <x v="9"/>
    <x v="1"/>
    <s v="No"/>
    <n v="2"/>
    <x v="0"/>
    <n v="180"/>
    <n v="0.03"/>
    <n v="5"/>
    <x v="1"/>
    <n v="12"/>
    <s v="No"/>
    <d v="2019-07-07T00:00:00"/>
    <x v="23"/>
    <n v="0"/>
    <s v="Inactive"/>
    <s v="No"/>
  </r>
  <r>
    <n v="4994"/>
    <s v="Spacious 2BR Manhattan/NYC  apt. Mins. to time sq."/>
    <n v="2648"/>
    <s v="New York"/>
    <n v="1"/>
    <n v="0.99"/>
    <x v="1"/>
    <n v="16"/>
    <x v="0"/>
    <x v="10"/>
    <x v="1"/>
    <s v="No"/>
    <n v="6"/>
    <x v="2"/>
    <n v="178"/>
    <n v="0.03"/>
    <n v="5"/>
    <x v="1"/>
    <n v="43"/>
    <s v="No"/>
    <d v="2019-07-23T00:00:00"/>
    <x v="89"/>
    <n v="22"/>
    <s v="Active"/>
    <s v="Yes"/>
  </r>
  <r>
    <n v="4995"/>
    <s v="Conveniently Located Cozy and Quiet UES Apartment"/>
    <n v="3885"/>
    <s v="Rhode Island"/>
    <n v="0.2"/>
    <n v="1"/>
    <x v="0"/>
    <n v="19"/>
    <x v="0"/>
    <x v="12"/>
    <x v="1"/>
    <s v="No"/>
    <n v="3"/>
    <x v="1"/>
    <n v="81"/>
    <n v="0.03"/>
    <n v="4.82"/>
    <x v="1"/>
    <n v="11"/>
    <s v="No"/>
    <d v="2019-10-05T00:00:00"/>
    <x v="3"/>
    <n v="58"/>
    <s v="Active"/>
    <s v="Yes"/>
  </r>
  <r>
    <n v="4996"/>
    <s v="A clean 2 comfortable private room near Bowne park"/>
    <n v="3652"/>
    <s v="New York"/>
    <n v="1"/>
    <n v="0.96"/>
    <x v="0"/>
    <n v="22"/>
    <x v="2"/>
    <x v="25"/>
    <x v="0"/>
    <s v="Yes"/>
    <n v="2"/>
    <x v="0"/>
    <n v="55"/>
    <n v="0.03"/>
    <n v="5"/>
    <x v="1"/>
    <n v="16"/>
    <s v="No"/>
    <d v="2019-07-02T00:00:00"/>
    <x v="48"/>
    <n v="165"/>
    <s v="Active"/>
    <s v="Yes"/>
  </r>
  <r>
    <n v="4997"/>
    <s v="The clean1 cozy room next to a beautiful park."/>
    <n v="3652"/>
    <s v="New York"/>
    <n v="1"/>
    <n v="0.96"/>
    <x v="0"/>
    <n v="22"/>
    <x v="2"/>
    <x v="25"/>
    <x v="0"/>
    <s v="Yes"/>
    <n v="2"/>
    <x v="0"/>
    <n v="55"/>
    <n v="0.03"/>
    <n v="4.87"/>
    <x v="1"/>
    <n v="15"/>
    <s v="No"/>
    <d v="2019-07-06T00:00:00"/>
    <x v="504"/>
    <n v="165"/>
    <s v="Active"/>
    <s v="Yes"/>
  </r>
  <r>
    <n v="4998"/>
    <s v="Spectacular 2 Bedroom, 2 1/2 Bath"/>
    <n v="1197"/>
    <s v="New York"/>
    <n v="1"/>
    <n v="0.82"/>
    <x v="1"/>
    <n v="12"/>
    <x v="1"/>
    <x v="9"/>
    <x v="1"/>
    <s v="No"/>
    <n v="4"/>
    <x v="1"/>
    <n v="695"/>
    <n v="0.05"/>
    <n v="5"/>
    <x v="1"/>
    <n v="13"/>
    <s v="No"/>
    <d v="2019-07-22T00:00:00"/>
    <x v="9"/>
    <n v="0"/>
    <s v="Inactive"/>
    <s v="No"/>
  </r>
  <r>
    <n v="4999"/>
    <s v="Williamsburg 2nd Fl 2bed Floor thru Apt townhouse"/>
    <n v="3916"/>
    <s v="New York"/>
    <n v="1"/>
    <n v="0.95"/>
    <x v="0"/>
    <n v="12"/>
    <x v="1"/>
    <x v="9"/>
    <x v="1"/>
    <s v="No"/>
    <n v="6"/>
    <x v="2"/>
    <n v="66"/>
    <n v="0.03"/>
    <n v="4.88"/>
    <x v="1"/>
    <n v="49"/>
    <s v="No"/>
    <d v="2019-06-30T00:00:00"/>
    <x v="7"/>
    <n v="38"/>
    <s v="Active"/>
    <s v="No"/>
  </r>
  <r>
    <n v="5000"/>
    <s v="Trendy and Tranquil Staycation  in Brooklyn Duplex"/>
    <n v="3930"/>
    <s v="New York"/>
    <n v="1"/>
    <n v="0.98"/>
    <x v="1"/>
    <n v="8"/>
    <x v="1"/>
    <x v="11"/>
    <x v="1"/>
    <s v="No"/>
    <n v="8"/>
    <x v="2"/>
    <n v="186"/>
    <n v="0.03"/>
    <n v="5"/>
    <x v="1"/>
    <n v="39"/>
    <s v="No"/>
    <d v="2019-07-09T00:00:00"/>
    <x v="236"/>
    <n v="221"/>
    <s v="Active"/>
    <s v="No"/>
  </r>
  <r>
    <n v="5001"/>
    <s v="Clean, quiet, lux BR in Midtown"/>
    <n v="1456"/>
    <s v="New York"/>
    <n v="0.9"/>
    <n v="1"/>
    <x v="0"/>
    <n v="18"/>
    <x v="0"/>
    <x v="20"/>
    <x v="0"/>
    <s v="Yes"/>
    <n v="2"/>
    <x v="0"/>
    <n v="75"/>
    <n v="0.03"/>
    <n v="4.75"/>
    <x v="1"/>
    <n v="36"/>
    <s v="No"/>
    <d v="2019-07-01T00:00:00"/>
    <x v="178"/>
    <n v="55"/>
    <s v="Active"/>
    <s v="Yes"/>
  </r>
  <r>
    <n v="5002"/>
    <s v="*Huge 11' (CH) apt w/ king bed and private bath*"/>
    <n v="3906"/>
    <s v="New York"/>
    <n v="1"/>
    <n v="1"/>
    <x v="0"/>
    <n v="8"/>
    <x v="1"/>
    <x v="11"/>
    <x v="0"/>
    <s v="Yes"/>
    <n v="2"/>
    <x v="0"/>
    <n v="69"/>
    <n v="0.03"/>
    <n v="4.82"/>
    <x v="1"/>
    <n v="39"/>
    <s v="No"/>
    <d v="2019-06-30T00:00:00"/>
    <x v="52"/>
    <n v="0"/>
    <s v="Inactive"/>
    <s v="Yes"/>
  </r>
  <r>
    <n v="5003"/>
    <s v="Flushing Hideout"/>
    <n v="2196"/>
    <s v="New York"/>
    <n v="1"/>
    <n v="0.93"/>
    <x v="0"/>
    <n v="22"/>
    <x v="2"/>
    <x v="25"/>
    <x v="2"/>
    <s v="Yes"/>
    <n v="1"/>
    <x v="0"/>
    <n v="25"/>
    <n v="0.03"/>
    <n v="4.8099999999999996"/>
    <x v="1"/>
    <n v="31"/>
    <s v="No"/>
    <d v="2019-06-30T00:00:00"/>
    <x v="226"/>
    <n v="75"/>
    <s v="Active"/>
    <s v="No"/>
  </r>
  <r>
    <n v="5004"/>
    <s v="Stunning Furnished Two Bedroom apartment."/>
    <n v="1522"/>
    <s v="New York"/>
    <n v="0.8"/>
    <n v="0.67"/>
    <x v="0"/>
    <n v="20"/>
    <x v="0"/>
    <x v="1"/>
    <x v="1"/>
    <s v="No"/>
    <n v="4"/>
    <x v="1"/>
    <n v="130"/>
    <n v="0.03"/>
    <n v="4.5999999999999996"/>
    <x v="1"/>
    <n v="5"/>
    <s v="No"/>
    <d v="2019-07-26T00:00:00"/>
    <x v="95"/>
    <n v="259"/>
    <s v="Active"/>
    <s v="No"/>
  </r>
  <r>
    <n v="5005"/>
    <s v="Kosy apt w modern new furniture in the heart of NY"/>
    <n v="1235"/>
    <s v="Nevada"/>
    <n v="0.5"/>
    <n v="1"/>
    <x v="0"/>
    <n v="17"/>
    <x v="0"/>
    <x v="0"/>
    <x v="1"/>
    <s v="No"/>
    <n v="4"/>
    <x v="1"/>
    <n v="126"/>
    <n v="0.03"/>
    <n v="4.47"/>
    <x v="0"/>
    <n v="43"/>
    <s v="No"/>
    <d v="2019-07-26T00:00:00"/>
    <x v="169"/>
    <n v="244"/>
    <s v="Active"/>
    <s v="Yes"/>
  </r>
  <r>
    <n v="5006"/>
    <s v="Private floor in Modern, Hip Brooklyn Brownstone!"/>
    <n v="125"/>
    <s v="New York"/>
    <n v="1"/>
    <n v="0.96"/>
    <x v="1"/>
    <n v="7"/>
    <x v="1"/>
    <x v="3"/>
    <x v="1"/>
    <s v="No"/>
    <n v="2"/>
    <x v="0"/>
    <n v="154"/>
    <n v="0.03"/>
    <n v="5"/>
    <x v="1"/>
    <n v="33"/>
    <s v="No"/>
    <d v="2019-08-26T00:00:00"/>
    <x v="377"/>
    <n v="249"/>
    <s v="Active"/>
    <s v="Yes"/>
  </r>
  <r>
    <n v="5007"/>
    <s v="The-Light-Full Bushwick"/>
    <n v="3931"/>
    <s v="New York"/>
    <n v="1"/>
    <n v="1"/>
    <x v="1"/>
    <n v="8"/>
    <x v="1"/>
    <x v="11"/>
    <x v="1"/>
    <s v="No"/>
    <n v="5"/>
    <x v="1"/>
    <n v="100"/>
    <n v="0.03"/>
    <n v="4.8899999999999997"/>
    <x v="1"/>
    <n v="38"/>
    <s v="No"/>
    <d v="2019-08-02T00:00:00"/>
    <x v="3"/>
    <n v="13"/>
    <s v="Active"/>
    <s v="Yes"/>
  </r>
  <r>
    <n v="5008"/>
    <s v="Erma â€˜s"/>
    <n v="3631"/>
    <s v="New York"/>
    <n v="1"/>
    <n v="0.92"/>
    <x v="1"/>
    <n v="9"/>
    <x v="1"/>
    <x v="16"/>
    <x v="1"/>
    <s v="No"/>
    <n v="2"/>
    <x v="0"/>
    <n v="78.290000000000006"/>
    <n v="0.03"/>
    <n v="4.83"/>
    <x v="1"/>
    <n v="23"/>
    <s v="No"/>
    <d v="2019-07-20T00:00:00"/>
    <x v="31"/>
    <n v="89"/>
    <s v="Active"/>
    <s v="No"/>
  </r>
  <r>
    <n v="5009"/>
    <s v="Cozy Apartment in Midtown West *NEW LOW PRICES*"/>
    <n v="3932"/>
    <s v="New York"/>
    <n v="1"/>
    <n v="1"/>
    <x v="1"/>
    <n v="17"/>
    <x v="0"/>
    <x v="0"/>
    <x v="0"/>
    <s v="Yes"/>
    <n v="2"/>
    <x v="0"/>
    <n v="115"/>
    <n v="0.03"/>
    <n v="5"/>
    <x v="1"/>
    <n v="41"/>
    <s v="No"/>
    <d v="2019-07-01T00:00:00"/>
    <x v="46"/>
    <n v="154"/>
    <s v="Active"/>
    <s v="Yes"/>
  </r>
  <r>
    <n v="5010"/>
    <s v="Sleeping Easy on the East Side! 1 Bed/1 Bath"/>
    <n v="3925"/>
    <s v="New York"/>
    <n v="1"/>
    <n v="1"/>
    <x v="0"/>
    <n v="14"/>
    <x v="0"/>
    <x v="2"/>
    <x v="1"/>
    <s v="No"/>
    <n v="4"/>
    <x v="1"/>
    <n v="215"/>
    <n v="0.04"/>
    <n v="4.53"/>
    <x v="1"/>
    <n v="17"/>
    <s v="No"/>
    <d v="2019-06-30T00:00:00"/>
    <x v="20"/>
    <n v="365"/>
    <s v="Active"/>
    <s v="Yes"/>
  </r>
  <r>
    <n v="5011"/>
    <s v="entire apartment within minutes of manhattan"/>
    <n v="2259"/>
    <s v="New York"/>
    <n v="1"/>
    <n v="1"/>
    <x v="0"/>
    <n v="26"/>
    <x v="2"/>
    <x v="19"/>
    <x v="1"/>
    <s v="No"/>
    <n v="5"/>
    <x v="1"/>
    <n v="75"/>
    <n v="0.03"/>
    <n v="4.5"/>
    <x v="1"/>
    <n v="4"/>
    <s v="No"/>
    <d v="2020-01-03T00:00:00"/>
    <x v="101"/>
    <n v="48"/>
    <s v="Active"/>
    <s v="Yes"/>
  </r>
  <r>
    <n v="5012"/>
    <s v="little Oasis in New York artistic best Bushwick"/>
    <n v="3933"/>
    <s v="New York"/>
    <n v="1"/>
    <n v="1"/>
    <x v="1"/>
    <n v="8"/>
    <x v="1"/>
    <x v="11"/>
    <x v="1"/>
    <s v="No"/>
    <n v="2"/>
    <x v="0"/>
    <n v="114"/>
    <n v="0.03"/>
    <n v="4.93"/>
    <x v="1"/>
    <n v="29"/>
    <s v="No"/>
    <d v="2019-08-04T00:00:00"/>
    <x v="33"/>
    <n v="336"/>
    <s v="Active"/>
    <s v="No"/>
  </r>
  <r>
    <n v="5013"/>
    <s v="Garden flat in most artistic New York Bushwick"/>
    <n v="3933"/>
    <s v="New York"/>
    <n v="1"/>
    <n v="1"/>
    <x v="1"/>
    <n v="8"/>
    <x v="1"/>
    <x v="11"/>
    <x v="1"/>
    <s v="No"/>
    <n v="2"/>
    <x v="0"/>
    <n v="149"/>
    <n v="0.03"/>
    <n v="5"/>
    <x v="1"/>
    <n v="13"/>
    <s v="No"/>
    <d v="2019-07-14T00:00:00"/>
    <x v="575"/>
    <n v="347"/>
    <s v="Active"/>
    <s v="No"/>
  </r>
  <r>
    <n v="5014"/>
    <s v="Harlem 2 Bedroom"/>
    <n v="2424"/>
    <s v="New York"/>
    <n v="1"/>
    <n v="0.92"/>
    <x v="1"/>
    <n v="14"/>
    <x v="0"/>
    <x v="2"/>
    <x v="1"/>
    <s v="No"/>
    <n v="5"/>
    <x v="1"/>
    <n v="155"/>
    <n v="0.03"/>
    <n v="5"/>
    <x v="1"/>
    <n v="19"/>
    <s v="No"/>
    <d v="2019-10-03T00:00:00"/>
    <x v="86"/>
    <n v="344"/>
    <s v="Active"/>
    <s v="No"/>
  </r>
  <r>
    <n v="5015"/>
    <s v="Best luxury deal in Manhattan."/>
    <n v="3412"/>
    <s v="New Jersey"/>
    <n v="0.91"/>
    <n v="0.44"/>
    <x v="0"/>
    <n v="17"/>
    <x v="0"/>
    <x v="0"/>
    <x v="1"/>
    <s v="No"/>
    <n v="3"/>
    <x v="1"/>
    <n v="228"/>
    <n v="0.04"/>
    <n v="4.82"/>
    <x v="1"/>
    <n v="11"/>
    <s v="No"/>
    <d v="2019-07-14T00:00:00"/>
    <x v="2"/>
    <n v="21"/>
    <s v="Active"/>
    <s v="No"/>
  </r>
  <r>
    <n v="5016"/>
    <s v="Tranquil Haven-8 mins to JFK/LIRR /Air Train Rm.#3"/>
    <n v="3490"/>
    <s v="New York"/>
    <n v="1"/>
    <n v="0.98"/>
    <x v="1"/>
    <n v="23"/>
    <x v="2"/>
    <x v="6"/>
    <x v="0"/>
    <s v="Yes"/>
    <n v="2"/>
    <x v="0"/>
    <n v="60"/>
    <n v="0.03"/>
    <n v="4.97"/>
    <x v="1"/>
    <n v="73"/>
    <s v="No"/>
    <d v="2019-07-27T00:00:00"/>
    <x v="151"/>
    <n v="83"/>
    <s v="Active"/>
    <s v="Yes"/>
  </r>
  <r>
    <n v="5017"/>
    <s v="â˜… Pvt Suite in 4BR Duplex â˜… Laundry Yard â˜… Room A"/>
    <n v="2545"/>
    <s v="Pennsylvania"/>
    <n v="1"/>
    <n v="0.91"/>
    <x v="1"/>
    <n v="7"/>
    <x v="1"/>
    <x v="3"/>
    <x v="0"/>
    <s v="Yes"/>
    <n v="1"/>
    <x v="0"/>
    <n v="57"/>
    <n v="0.03"/>
    <n v="4.75"/>
    <x v="1"/>
    <n v="4"/>
    <s v="No"/>
    <d v="2019-10-15T00:00:00"/>
    <x v="622"/>
    <n v="337"/>
    <s v="Active"/>
    <s v="Yes"/>
  </r>
  <r>
    <n v="5018"/>
    <s v="FUNKY FLATBUSH FLAT"/>
    <n v="3496"/>
    <s v="New York"/>
    <n v="0.89"/>
    <n v="1"/>
    <x v="1"/>
    <n v="10"/>
    <x v="1"/>
    <x v="17"/>
    <x v="1"/>
    <s v="No"/>
    <n v="7"/>
    <x v="2"/>
    <n v="141"/>
    <n v="0.03"/>
    <n v="4.8499999999999996"/>
    <x v="1"/>
    <n v="26"/>
    <s v="No"/>
    <d v="2019-07-20T00:00:00"/>
    <x v="228"/>
    <n v="0"/>
    <s v="Inactive"/>
    <s v="Yes"/>
  </r>
  <r>
    <n v="5019"/>
    <s v="Happy Place in Brooklyn NYC"/>
    <n v="3473"/>
    <s v="New York"/>
    <n v="1"/>
    <n v="1"/>
    <x v="0"/>
    <n v="8"/>
    <x v="1"/>
    <x v="11"/>
    <x v="0"/>
    <s v="Yes"/>
    <n v="2"/>
    <x v="0"/>
    <n v="60"/>
    <n v="0.03"/>
    <n v="4.72"/>
    <x v="1"/>
    <n v="36"/>
    <s v="No"/>
    <d v="2019-07-17T00:00:00"/>
    <x v="64"/>
    <n v="0"/>
    <s v="Inactive"/>
    <s v="Yes"/>
  </r>
  <r>
    <n v="5020"/>
    <s v="Spacious room near subway"/>
    <n v="3483"/>
    <s v="New York"/>
    <n v="1"/>
    <n v="0.95"/>
    <x v="1"/>
    <n v="25"/>
    <x v="2"/>
    <x v="14"/>
    <x v="0"/>
    <s v="Yes"/>
    <n v="2"/>
    <x v="0"/>
    <n v="45"/>
    <n v="0.03"/>
    <n v="4.91"/>
    <x v="1"/>
    <n v="34"/>
    <s v="No"/>
    <d v="2019-07-15T00:00:00"/>
    <x v="110"/>
    <n v="165"/>
    <s v="Active"/>
    <s v="No"/>
  </r>
  <r>
    <n v="5021"/>
    <s v="Fresh &amp; Bright Private Room near J train"/>
    <n v="1056"/>
    <s v="New York"/>
    <n v="0.91"/>
    <n v="0.99"/>
    <x v="0"/>
    <n v="8"/>
    <x v="1"/>
    <x v="11"/>
    <x v="0"/>
    <s v="Yes"/>
    <n v="2"/>
    <x v="0"/>
    <n v="51"/>
    <n v="0.03"/>
    <n v="4.75"/>
    <x v="1"/>
    <n v="4"/>
    <s v="No"/>
    <d v="2019-09-01T00:00:00"/>
    <x v="615"/>
    <n v="168"/>
    <s v="Active"/>
    <s v="Yes"/>
  </r>
  <r>
    <n v="5022"/>
    <s v="LARGE NEW Private Cozy Apt - Renovated 1 Bedroom!"/>
    <n v="3591"/>
    <s v="New York"/>
    <n v="1"/>
    <n v="1"/>
    <x v="1"/>
    <n v="8"/>
    <x v="1"/>
    <x v="11"/>
    <x v="1"/>
    <s v="No"/>
    <n v="4"/>
    <x v="1"/>
    <n v="116"/>
    <n v="0.03"/>
    <n v="4.9000000000000004"/>
    <x v="1"/>
    <n v="10"/>
    <s v="No"/>
    <d v="2019-09-01T00:00:00"/>
    <x v="15"/>
    <n v="0"/>
    <s v="Inactive"/>
    <s v="Yes"/>
  </r>
  <r>
    <n v="5023"/>
    <s v="Sunny Spacious Long Island City Apartment"/>
    <n v="3935"/>
    <s v="New York"/>
    <n v="1"/>
    <n v="0.5"/>
    <x v="0"/>
    <n v="24"/>
    <x v="2"/>
    <x v="5"/>
    <x v="1"/>
    <s v="No"/>
    <n v="4"/>
    <x v="1"/>
    <n v="200"/>
    <n v="0.04"/>
    <n v="4.93"/>
    <x v="1"/>
    <n v="15"/>
    <s v="No"/>
    <d v="2019-07-21T00:00:00"/>
    <x v="489"/>
    <n v="178"/>
    <s v="Active"/>
    <s v="No"/>
  </r>
  <r>
    <n v="5024"/>
    <s v="Sunny Queen in Beautiful, Modern shared Apartment"/>
    <n v="3909"/>
    <s v="New York"/>
    <n v="1"/>
    <n v="1"/>
    <x v="1"/>
    <n v="7"/>
    <x v="1"/>
    <x v="3"/>
    <x v="0"/>
    <s v="Yes"/>
    <n v="2"/>
    <x v="0"/>
    <n v="65"/>
    <n v="0.03"/>
    <n v="4.97"/>
    <x v="1"/>
    <n v="67"/>
    <s v="No"/>
    <d v="2019-07-19T00:00:00"/>
    <x v="167"/>
    <n v="364"/>
    <s v="Active"/>
    <s v="Yes"/>
  </r>
  <r>
    <n v="5025"/>
    <s v="Lg and Lovely 2 bedroom in Astoria. Sleeps up to 8"/>
    <n v="3936"/>
    <s v="New York"/>
    <n v="1"/>
    <n v="1"/>
    <x v="0"/>
    <n v="21"/>
    <x v="2"/>
    <x v="13"/>
    <x v="1"/>
    <s v="No"/>
    <n v="8"/>
    <x v="2"/>
    <n v="109"/>
    <n v="0.03"/>
    <n v="4.09"/>
    <x v="0"/>
    <n v="11"/>
    <s v="No"/>
    <d v="2019-08-04T00:00:00"/>
    <x v="7"/>
    <n v="177"/>
    <s v="Active"/>
    <s v="Yes"/>
  </r>
  <r>
    <n v="5026"/>
    <s v="Tranquil Haven-8 mins to JFK/LIRR /Air Train"/>
    <n v="3490"/>
    <s v="New York"/>
    <n v="1"/>
    <n v="0.98"/>
    <x v="1"/>
    <n v="23"/>
    <x v="2"/>
    <x v="6"/>
    <x v="1"/>
    <s v="No"/>
    <n v="6"/>
    <x v="2"/>
    <n v="320"/>
    <n v="0.04"/>
    <n v="4.71"/>
    <x v="1"/>
    <n v="7"/>
    <s v="No"/>
    <d v="2019-07-28T00:00:00"/>
    <x v="10"/>
    <n v="173"/>
    <s v="Active"/>
    <s v="Yes"/>
  </r>
  <r>
    <n v="5027"/>
    <s v="Designed &amp; Cozy Apartment in Brooklyn 770"/>
    <n v="3937"/>
    <s v="New York"/>
    <n v="1"/>
    <n v="1"/>
    <x v="0"/>
    <n v="9"/>
    <x v="1"/>
    <x v="16"/>
    <x v="1"/>
    <s v="No"/>
    <n v="6"/>
    <x v="2"/>
    <n v="250"/>
    <n v="0.04"/>
    <n v="4.7"/>
    <x v="1"/>
    <n v="33"/>
    <s v="No"/>
    <d v="2019-08-18T00:00:00"/>
    <x v="0"/>
    <n v="270"/>
    <s v="Active"/>
    <s v="Yes"/>
  </r>
  <r>
    <n v="5028"/>
    <s v="Boutique Garden Apt near JFK/LGA, Jamaica Queens"/>
    <n v="3155"/>
    <s v="New York"/>
    <n v="1"/>
    <n v="1"/>
    <x v="1"/>
    <n v="23"/>
    <x v="2"/>
    <x v="6"/>
    <x v="1"/>
    <s v="No"/>
    <n v="2"/>
    <x v="0"/>
    <n v="90"/>
    <n v="0.03"/>
    <n v="4.99"/>
    <x v="1"/>
    <n v="127"/>
    <s v="Yes"/>
    <d v="2019-09-07T00:00:00"/>
    <x v="215"/>
    <n v="157"/>
    <s v="Active"/>
    <s v="No"/>
  </r>
  <r>
    <n v="5029"/>
    <s v="Brooklyn Soul"/>
    <n v="1946"/>
    <s v="New York"/>
    <n v="1"/>
    <n v="0.67"/>
    <x v="0"/>
    <n v="7"/>
    <x v="1"/>
    <x v="3"/>
    <x v="0"/>
    <s v="Yes"/>
    <n v="1"/>
    <x v="0"/>
    <n v="62"/>
    <n v="0.03"/>
    <n v="5"/>
    <x v="1"/>
    <n v="3"/>
    <s v="No"/>
    <d v="2019-07-09T00:00:00"/>
    <x v="621"/>
    <n v="0"/>
    <s v="Inactive"/>
    <s v="No"/>
  </r>
  <r>
    <n v="5030"/>
    <s v="Gorgeous 3 BR with backyard 15 minutes from Soho"/>
    <n v="150"/>
    <s v="New York"/>
    <n v="0.57999999999999996"/>
    <n v="0.93"/>
    <x v="0"/>
    <n v="7"/>
    <x v="1"/>
    <x v="3"/>
    <x v="1"/>
    <s v="No"/>
    <n v="8"/>
    <x v="2"/>
    <n v="336"/>
    <n v="0.04"/>
    <n v="4.53"/>
    <x v="1"/>
    <n v="19"/>
    <s v="No"/>
    <d v="2019-07-13T00:00:00"/>
    <x v="106"/>
    <n v="343"/>
    <s v="Active"/>
    <s v="No"/>
  </r>
  <r>
    <n v="5031"/>
    <s v="World-Class Brooklyn Brownstone, near A &amp; C Trains"/>
    <n v="3805"/>
    <s v="New York"/>
    <n v="0.98"/>
    <n v="0.89"/>
    <x v="1"/>
    <n v="9"/>
    <x v="1"/>
    <x v="16"/>
    <x v="1"/>
    <s v="No"/>
    <n v="22"/>
    <x v="2"/>
    <n v="394"/>
    <n v="0.04"/>
    <n v="5"/>
    <x v="1"/>
    <n v="33"/>
    <s v="No"/>
    <d v="2019-08-13T00:00:00"/>
    <x v="296"/>
    <n v="325"/>
    <s v="Active"/>
    <s v="Yes"/>
  </r>
  <r>
    <n v="5032"/>
    <s v="2Private rooms Manhattan Hidden Gem."/>
    <n v="1976"/>
    <s v="New York"/>
    <n v="1"/>
    <n v="1"/>
    <x v="0"/>
    <n v="14"/>
    <x v="0"/>
    <x v="2"/>
    <x v="0"/>
    <s v="Yes"/>
    <n v="4"/>
    <x v="1"/>
    <n v="150"/>
    <n v="0.03"/>
    <n v="5"/>
    <x v="1"/>
    <n v="4"/>
    <s v="No"/>
    <d v="2019-07-21T00:00:00"/>
    <x v="738"/>
    <n v="21"/>
    <s v="Active"/>
    <s v="Yes"/>
  </r>
  <r>
    <n v="5033"/>
    <s v="Charming and Trendy Brownstone near Train"/>
    <n v="2319"/>
    <s v="Massachusetts"/>
    <n v="0.87"/>
    <n v="0.96"/>
    <x v="1"/>
    <n v="9"/>
    <x v="1"/>
    <x v="16"/>
    <x v="1"/>
    <s v="No"/>
    <n v="20"/>
    <x v="2"/>
    <n v="735"/>
    <n v="0.05"/>
    <n v="4.76"/>
    <x v="1"/>
    <n v="41"/>
    <s v="No"/>
    <d v="2019-07-15T00:00:00"/>
    <x v="178"/>
    <n v="308"/>
    <s v="Active"/>
    <s v="Yes"/>
  </r>
  <r>
    <n v="5034"/>
    <s v="Piano duplex in New York artistic best Bushwick"/>
    <n v="3938"/>
    <s v="New York"/>
    <n v="1"/>
    <n v="0.99"/>
    <x v="1"/>
    <n v="8"/>
    <x v="1"/>
    <x v="11"/>
    <x v="1"/>
    <s v="No"/>
    <n v="2"/>
    <x v="0"/>
    <n v="199"/>
    <n v="0.03"/>
    <n v="5"/>
    <x v="1"/>
    <n v="9"/>
    <s v="No"/>
    <d v="2019-07-22T00:00:00"/>
    <x v="141"/>
    <n v="365"/>
    <s v="Active"/>
    <s v="No"/>
  </r>
  <r>
    <n v="5035"/>
    <s v="Spacious 3 Bedroom Duplex w/ Huge Backyard &amp; pking"/>
    <n v="3939"/>
    <s v="New York"/>
    <n v="0.9"/>
    <n v="1"/>
    <x v="1"/>
    <n v="7"/>
    <x v="1"/>
    <x v="3"/>
    <x v="1"/>
    <s v="No"/>
    <n v="6"/>
    <x v="2"/>
    <n v="385"/>
    <n v="0.04"/>
    <n v="4.96"/>
    <x v="1"/>
    <n v="25"/>
    <s v="No"/>
    <d v="2019-07-19T00:00:00"/>
    <x v="77"/>
    <n v="160"/>
    <s v="Active"/>
    <s v="Yes"/>
  </r>
  <r>
    <n v="5036"/>
    <s v="Nice &amp; Lovely room in LIC.5 stops to Times Square"/>
    <n v="3602"/>
    <s v="New York"/>
    <n v="1"/>
    <n v="1"/>
    <x v="1"/>
    <n v="26"/>
    <x v="2"/>
    <x v="19"/>
    <x v="0"/>
    <s v="Yes"/>
    <n v="2"/>
    <x v="0"/>
    <n v="50"/>
    <n v="0.03"/>
    <n v="4.91"/>
    <x v="1"/>
    <n v="32"/>
    <s v="No"/>
    <d v="2019-07-15T00:00:00"/>
    <x v="31"/>
    <n v="179"/>
    <s v="Active"/>
    <s v="Yes"/>
  </r>
  <r>
    <n v="5037"/>
    <s v="19min to Manhattan &amp; Safe Neighborhood&amp;PrivateRoom"/>
    <n v="3781"/>
    <s v="New York"/>
    <n v="0.79"/>
    <n v="0.98"/>
    <x v="0"/>
    <n v="26"/>
    <x v="2"/>
    <x v="19"/>
    <x v="0"/>
    <s v="Yes"/>
    <n v="1"/>
    <x v="0"/>
    <n v="28"/>
    <n v="0.03"/>
    <n v="5"/>
    <x v="1"/>
    <n v="3"/>
    <s v="No"/>
    <d v="2019-10-31T00:00:00"/>
    <x v="253"/>
    <n v="42"/>
    <s v="Active"/>
    <s v="No"/>
  </r>
  <r>
    <n v="5038"/>
    <s v="Quarantene Oasis: Penthouse with Sunset City Views"/>
    <n v="1312"/>
    <s v="Catalonia"/>
    <n v="1"/>
    <n v="0.76"/>
    <x v="0"/>
    <n v="8"/>
    <x v="1"/>
    <x v="11"/>
    <x v="1"/>
    <s v="No"/>
    <n v="4"/>
    <x v="1"/>
    <n v="149"/>
    <n v="0.03"/>
    <n v="5"/>
    <x v="1"/>
    <n v="17"/>
    <s v="No"/>
    <d v="2019-07-21T00:00:00"/>
    <x v="142"/>
    <n v="68"/>
    <s v="Active"/>
    <s v="No"/>
  </r>
  <r>
    <n v="5039"/>
    <s v="Comfortable bedroom to enjoy your visit in NYC!"/>
    <n v="3149"/>
    <s v="New York"/>
    <n v="1"/>
    <n v="1"/>
    <x v="0"/>
    <n v="8"/>
    <x v="1"/>
    <x v="11"/>
    <x v="0"/>
    <s v="Yes"/>
    <n v="2"/>
    <x v="0"/>
    <n v="50"/>
    <n v="0.03"/>
    <n v="4.83"/>
    <x v="1"/>
    <n v="18"/>
    <s v="No"/>
    <d v="2019-07-09T00:00:00"/>
    <x v="299"/>
    <n v="0"/>
    <s v="Inactive"/>
    <s v="Yes"/>
  </r>
  <r>
    <n v="5040"/>
    <s v="Entire 3 Bedroom Astoria Apartment"/>
    <n v="3509"/>
    <s v="New York"/>
    <n v="1"/>
    <n v="0.94"/>
    <x v="0"/>
    <n v="21"/>
    <x v="2"/>
    <x v="13"/>
    <x v="1"/>
    <s v="No"/>
    <n v="5"/>
    <x v="1"/>
    <n v="133"/>
    <n v="0.03"/>
    <n v="4.07"/>
    <x v="0"/>
    <n v="14"/>
    <s v="No"/>
    <d v="2019-07-25T00:00:00"/>
    <x v="178"/>
    <n v="76"/>
    <s v="Active"/>
    <s v="Yes"/>
  </r>
  <r>
    <n v="5041"/>
    <s v="Peaceful Modern Getaway in Williamsburg"/>
    <n v="1397"/>
    <s v="California"/>
    <n v="1"/>
    <n v="0.97"/>
    <x v="1"/>
    <n v="12"/>
    <x v="1"/>
    <x v="9"/>
    <x v="1"/>
    <s v="No"/>
    <n v="2"/>
    <x v="0"/>
    <n v="108"/>
    <n v="0.03"/>
    <n v="4.97"/>
    <x v="1"/>
    <n v="36"/>
    <s v="No"/>
    <d v="2019-07-23T00:00:00"/>
    <x v="2"/>
    <n v="48"/>
    <s v="Active"/>
    <s v="No"/>
  </r>
  <r>
    <n v="5042"/>
    <s v="Gorgeous Prime Brooklyn Penthouse Apartment"/>
    <n v="1596"/>
    <s v="New York"/>
    <n v="1"/>
    <n v="1"/>
    <x v="1"/>
    <n v="11"/>
    <x v="1"/>
    <x v="8"/>
    <x v="1"/>
    <s v="No"/>
    <n v="4"/>
    <x v="1"/>
    <n v="199"/>
    <n v="0.03"/>
    <n v="4.92"/>
    <x v="1"/>
    <n v="13"/>
    <s v="No"/>
    <d v="2019-08-10T00:00:00"/>
    <x v="282"/>
    <n v="348"/>
    <s v="Active"/>
    <s v="No"/>
  </r>
  <r>
    <n v="5043"/>
    <s v="Perfectly Located Organic Getaway"/>
    <n v="1167"/>
    <s v="New York"/>
    <n v="0.77"/>
    <n v="0.99"/>
    <x v="0"/>
    <n v="20"/>
    <x v="0"/>
    <x v="1"/>
    <x v="2"/>
    <s v="Yes"/>
    <n v="2"/>
    <x v="0"/>
    <n v="28"/>
    <n v="0.03"/>
    <n v="4.7300000000000004"/>
    <x v="1"/>
    <n v="11"/>
    <s v="No"/>
    <d v="2019-07-22T00:00:00"/>
    <x v="37"/>
    <n v="300"/>
    <s v="Active"/>
    <s v="Yes"/>
  </r>
  <r>
    <n v="5044"/>
    <s v="Large 3 bed, 2 bath , garden , bbq , all you need"/>
    <n v="2778"/>
    <s v="New York"/>
    <n v="1"/>
    <n v="0.92"/>
    <x v="0"/>
    <n v="7"/>
    <x v="1"/>
    <x v="3"/>
    <x v="1"/>
    <s v="No"/>
    <n v="6"/>
    <x v="2"/>
    <n v="138"/>
    <n v="0.03"/>
    <n v="4.67"/>
    <x v="1"/>
    <n v="9"/>
    <s v="No"/>
    <d v="2019-11-12T00:00:00"/>
    <x v="31"/>
    <n v="354"/>
    <s v="Active"/>
    <s v="No"/>
  </r>
  <r>
    <n v="5045"/>
    <s v="Pleasant Full bed in Charming, Quiet Apartment"/>
    <n v="3909"/>
    <s v="New York"/>
    <n v="1"/>
    <n v="1"/>
    <x v="1"/>
    <n v="7"/>
    <x v="1"/>
    <x v="3"/>
    <x v="0"/>
    <s v="Yes"/>
    <n v="2"/>
    <x v="0"/>
    <n v="72"/>
    <n v="0.03"/>
    <n v="5"/>
    <x v="1"/>
    <n v="13"/>
    <s v="No"/>
    <d v="2019-08-03T00:00:00"/>
    <x v="2"/>
    <n v="364"/>
    <s v="Active"/>
    <s v="Yes"/>
  </r>
  <r>
    <n v="5046"/>
    <s v="Charming one bedroom - newly renovated rowhouse"/>
    <n v="1302"/>
    <s v="New York"/>
    <n v="0"/>
    <n v="0.56999999999999995"/>
    <x v="0"/>
    <n v="7"/>
    <x v="1"/>
    <x v="3"/>
    <x v="0"/>
    <s v="Yes"/>
    <n v="2"/>
    <x v="0"/>
    <n v="70"/>
    <n v="0.03"/>
    <n v="4"/>
    <x v="0"/>
    <n v="3"/>
    <s v="No"/>
    <d v="2019-10-08T00:00:00"/>
    <x v="330"/>
    <n v="74"/>
    <s v="Active"/>
    <s v="No"/>
  </r>
  <r>
    <n v="5047"/>
    <s v="Gallery's House"/>
    <n v="3552"/>
    <s v="New York"/>
    <n v="1"/>
    <n v="0.92"/>
    <x v="0"/>
    <n v="24"/>
    <x v="2"/>
    <x v="5"/>
    <x v="0"/>
    <s v="Yes"/>
    <n v="2"/>
    <x v="0"/>
    <n v="55"/>
    <n v="0.03"/>
    <n v="4.92"/>
    <x v="1"/>
    <n v="36"/>
    <s v="No"/>
    <d v="2019-07-15T00:00:00"/>
    <x v="319"/>
    <n v="145"/>
    <s v="Active"/>
    <s v="No"/>
  </r>
  <r>
    <n v="5048"/>
    <s v="MIDTOWN, 2-bdrm luxury condo. Extraordinary value"/>
    <n v="3262"/>
    <s v="Massachusetts"/>
    <n v="1"/>
    <n v="1"/>
    <x v="1"/>
    <n v="18"/>
    <x v="0"/>
    <x v="20"/>
    <x v="1"/>
    <s v="No"/>
    <n v="6"/>
    <x v="2"/>
    <n v="369"/>
    <n v="0.04"/>
    <n v="5"/>
    <x v="1"/>
    <n v="3"/>
    <s v="No"/>
    <d v="2019-09-06T00:00:00"/>
    <x v="8"/>
    <n v="0"/>
    <s v="Inactive"/>
    <s v="Yes"/>
  </r>
  <r>
    <n v="5049"/>
    <s v="Private Studio in Williamsburg - Monthly rental"/>
    <n v="1219"/>
    <s v="New York"/>
    <n v="1"/>
    <n v="0.96"/>
    <x v="1"/>
    <n v="12"/>
    <x v="1"/>
    <x v="9"/>
    <x v="0"/>
    <s v="Yes"/>
    <n v="2"/>
    <x v="0"/>
    <n v="55"/>
    <n v="0.03"/>
    <n v="4.88"/>
    <x v="1"/>
    <n v="16"/>
    <s v="No"/>
    <d v="2019-07-21T00:00:00"/>
    <x v="17"/>
    <n v="0"/>
    <s v="Inactive"/>
    <s v="No"/>
  </r>
  <r>
    <n v="5050"/>
    <s v="Beautiful room"/>
    <n v="2818"/>
    <s v="New York"/>
    <n v="1"/>
    <n v="0.98"/>
    <x v="0"/>
    <n v="7"/>
    <x v="1"/>
    <x v="3"/>
    <x v="0"/>
    <s v="Yes"/>
    <n v="2"/>
    <x v="0"/>
    <n v="41"/>
    <n v="0.03"/>
    <n v="4.91"/>
    <x v="1"/>
    <n v="11"/>
    <s v="No"/>
    <d v="2019-09-21T00:00:00"/>
    <x v="31"/>
    <n v="255"/>
    <s v="Active"/>
    <s v="Yes"/>
  </r>
  <r>
    <n v="5051"/>
    <s v="Garden apartment in Harlem brownstone"/>
    <n v="1324"/>
    <s v="New York"/>
    <n v="1"/>
    <n v="0.95"/>
    <x v="1"/>
    <n v="16"/>
    <x v="0"/>
    <x v="10"/>
    <x v="1"/>
    <s v="No"/>
    <n v="2"/>
    <x v="0"/>
    <n v="114"/>
    <n v="0.03"/>
    <n v="5"/>
    <x v="1"/>
    <n v="4"/>
    <s v="No"/>
    <d v="2019-08-31T00:00:00"/>
    <x v="58"/>
    <n v="352"/>
    <s v="Active"/>
    <s v="No"/>
  </r>
  <r>
    <n v="5052"/>
    <s v="Homey studio in New York most artistic Bushwick"/>
    <n v="3938"/>
    <s v="New York"/>
    <n v="1"/>
    <n v="0.99"/>
    <x v="1"/>
    <n v="8"/>
    <x v="1"/>
    <x v="11"/>
    <x v="1"/>
    <s v="No"/>
    <n v="2"/>
    <x v="0"/>
    <n v="113"/>
    <n v="0.03"/>
    <n v="4.83"/>
    <x v="1"/>
    <n v="52"/>
    <s v="No"/>
    <d v="2019-07-16T00:00:00"/>
    <x v="2"/>
    <n v="355"/>
    <s v="Active"/>
    <s v="No"/>
  </r>
  <r>
    <n v="5053"/>
    <s v="Pur Bonheur.    (Pure Happiness)"/>
    <n v="3876"/>
    <s v="New York"/>
    <n v="1"/>
    <n v="0.93"/>
    <x v="0"/>
    <n v="9"/>
    <x v="1"/>
    <x v="16"/>
    <x v="1"/>
    <s v="No"/>
    <n v="3"/>
    <x v="1"/>
    <n v="155"/>
    <n v="0.03"/>
    <n v="4.8"/>
    <x v="1"/>
    <n v="35"/>
    <s v="No"/>
    <d v="2019-07-23T00:00:00"/>
    <x v="75"/>
    <n v="61"/>
    <s v="Active"/>
    <s v="No"/>
  </r>
  <r>
    <n v="5054"/>
    <s v="Only female super clean!! Lovely room(A/C)"/>
    <n v="3740"/>
    <s v="New York"/>
    <n v="1"/>
    <n v="1"/>
    <x v="1"/>
    <n v="10"/>
    <x v="1"/>
    <x v="17"/>
    <x v="0"/>
    <s v="Yes"/>
    <n v="1"/>
    <x v="0"/>
    <n v="35"/>
    <n v="0.03"/>
    <n v="5"/>
    <x v="1"/>
    <n v="10"/>
    <s v="No"/>
    <d v="2019-07-26T00:00:00"/>
    <x v="202"/>
    <n v="59"/>
    <s v="Active"/>
    <s v="Yes"/>
  </r>
  <r>
    <n v="5055"/>
    <s v="Korean American Host"/>
    <n v="3940"/>
    <s v="New York"/>
    <n v="1"/>
    <n v="1"/>
    <x v="0"/>
    <n v="9"/>
    <x v="1"/>
    <x v="16"/>
    <x v="1"/>
    <s v="No"/>
    <n v="6"/>
    <x v="2"/>
    <n v="120"/>
    <n v="0.03"/>
    <n v="4.8899999999999997"/>
    <x v="1"/>
    <n v="19"/>
    <s v="No"/>
    <d v="2019-07-14T00:00:00"/>
    <x v="176"/>
    <n v="319"/>
    <s v="Active"/>
    <s v="Yes"/>
  </r>
  <r>
    <n v="5056"/>
    <s v="Stylish Furnished 2 Bedroom in Prime Location"/>
    <n v="3943"/>
    <s v="New York"/>
    <n v="1"/>
    <n v="1"/>
    <x v="1"/>
    <n v="18"/>
    <x v="0"/>
    <x v="20"/>
    <x v="1"/>
    <s v="No"/>
    <n v="4"/>
    <x v="1"/>
    <n v="175"/>
    <n v="0.03"/>
    <n v="5"/>
    <x v="1"/>
    <n v="10"/>
    <s v="No"/>
    <d v="2019-07-15T00:00:00"/>
    <x v="252"/>
    <n v="364"/>
    <s v="Active"/>
    <s v="Yes"/>
  </r>
  <r>
    <n v="5057"/>
    <s v="Amazing rare duplex with the balcony in Chelsea!"/>
    <n v="3708"/>
    <s v="New York"/>
    <n v="1"/>
    <n v="0.2"/>
    <x v="0"/>
    <n v="13"/>
    <x v="0"/>
    <x v="7"/>
    <x v="1"/>
    <s v="No"/>
    <n v="2"/>
    <x v="0"/>
    <n v="100"/>
    <n v="0.03"/>
    <n v="4.83"/>
    <x v="1"/>
    <n v="6"/>
    <s v="No"/>
    <d v="2019-07-21T00:00:00"/>
    <x v="171"/>
    <n v="349"/>
    <s v="Active"/>
    <s v="No"/>
  </r>
  <r>
    <n v="5058"/>
    <s v="â­High Floor Luxury Apt - Amazing Sunset &amp; Sunrise!"/>
    <n v="3757"/>
    <s v="New York"/>
    <n v="1"/>
    <n v="1"/>
    <x v="0"/>
    <n v="13"/>
    <x v="0"/>
    <x v="7"/>
    <x v="1"/>
    <s v="No"/>
    <n v="4"/>
    <x v="1"/>
    <n v="399"/>
    <n v="0.04"/>
    <n v="5"/>
    <x v="1"/>
    <n v="5"/>
    <s v="No"/>
    <d v="2019-07-29T00:00:00"/>
    <x v="241"/>
    <n v="0"/>
    <s v="Inactive"/>
    <s v="Yes"/>
  </r>
  <r>
    <n v="5059"/>
    <s v="Entire Townhouse basement w/ private bath/living"/>
    <n v="2478"/>
    <s v="Florida"/>
    <n v="1"/>
    <n v="1"/>
    <x v="1"/>
    <n v="11"/>
    <x v="1"/>
    <x v="8"/>
    <x v="0"/>
    <s v="Yes"/>
    <n v="3"/>
    <x v="1"/>
    <n v="157"/>
    <n v="0.03"/>
    <n v="4.88"/>
    <x v="1"/>
    <n v="17"/>
    <s v="No"/>
    <d v="2019-08-01T00:00:00"/>
    <x v="185"/>
    <n v="0"/>
    <s v="Inactive"/>
    <s v="Yes"/>
  </r>
  <r>
    <n v="5060"/>
    <s v="1 Bedroom fully renovated located in WILLIAMSBURG"/>
    <n v="3169"/>
    <s v="New York"/>
    <n v="1"/>
    <n v="0.98"/>
    <x v="1"/>
    <n v="12"/>
    <x v="1"/>
    <x v="9"/>
    <x v="0"/>
    <s v="Yes"/>
    <n v="2"/>
    <x v="0"/>
    <n v="87.14"/>
    <n v="0.03"/>
    <n v="5"/>
    <x v="1"/>
    <n v="36"/>
    <s v="No"/>
    <d v="2019-08-16T00:00:00"/>
    <x v="31"/>
    <n v="259"/>
    <s v="Active"/>
    <s v="No"/>
  </r>
  <r>
    <n v="5061"/>
    <s v="Private room in Sunnyside 21min to Times Square"/>
    <n v="3762"/>
    <s v="New York"/>
    <n v="1"/>
    <n v="0.99"/>
    <x v="0"/>
    <n v="26"/>
    <x v="2"/>
    <x v="19"/>
    <x v="0"/>
    <s v="Yes"/>
    <n v="1"/>
    <x v="0"/>
    <n v="25"/>
    <n v="0.03"/>
    <n v="4.74"/>
    <x v="1"/>
    <n v="57"/>
    <s v="No"/>
    <d v="2019-08-25T00:00:00"/>
    <x v="178"/>
    <n v="0"/>
    <s v="Inactive"/>
    <s v="Yes"/>
  </r>
  <r>
    <n v="5062"/>
    <s v="Stylish &amp; Sunny Private Bedroom and Bathroom!"/>
    <n v="3835"/>
    <s v="New York"/>
    <n v="1"/>
    <n v="1"/>
    <x v="1"/>
    <n v="7"/>
    <x v="1"/>
    <x v="3"/>
    <x v="0"/>
    <s v="Yes"/>
    <n v="2"/>
    <x v="0"/>
    <n v="94"/>
    <n v="0.03"/>
    <n v="4.93"/>
    <x v="1"/>
    <n v="15"/>
    <s v="No"/>
    <d v="2019-08-03T00:00:00"/>
    <x v="101"/>
    <n v="0"/>
    <s v="Inactive"/>
    <s v="Yes"/>
  </r>
  <r>
    <n v="5063"/>
    <s v="Comfy purple Room/pet friendly"/>
    <n v="3944"/>
    <s v="New York"/>
    <n v="0.64"/>
    <n v="0.85"/>
    <x v="0"/>
    <n v="7"/>
    <x v="1"/>
    <x v="3"/>
    <x v="0"/>
    <s v="Yes"/>
    <n v="3"/>
    <x v="1"/>
    <n v="36.14"/>
    <n v="0.03"/>
    <n v="4.3600000000000003"/>
    <x v="0"/>
    <n v="28"/>
    <s v="No"/>
    <d v="2019-08-18T00:00:00"/>
    <x v="161"/>
    <n v="365"/>
    <s v="Active"/>
    <s v="No"/>
  </r>
  <r>
    <n v="5064"/>
    <s v="Sunny Room  two min walk to A&amp;C Train w/WiFi"/>
    <n v="3934"/>
    <s v="New York"/>
    <n v="1"/>
    <n v="0.99"/>
    <x v="1"/>
    <n v="7"/>
    <x v="1"/>
    <x v="3"/>
    <x v="0"/>
    <s v="Yes"/>
    <n v="1"/>
    <x v="0"/>
    <n v="58"/>
    <n v="0.03"/>
    <n v="4.82"/>
    <x v="1"/>
    <n v="34"/>
    <s v="No"/>
    <d v="2019-08-04T00:00:00"/>
    <x v="2"/>
    <n v="363"/>
    <s v="Active"/>
    <s v="Yes"/>
  </r>
  <r>
    <n v="5065"/>
    <s v="Private Bedroom in Harlem"/>
    <n v="3945"/>
    <s v="New York"/>
    <n v="1"/>
    <n v="0.98"/>
    <x v="1"/>
    <n v="16"/>
    <x v="0"/>
    <x v="10"/>
    <x v="0"/>
    <s v="Yes"/>
    <n v="1"/>
    <x v="0"/>
    <n v="75"/>
    <n v="0.03"/>
    <n v="5"/>
    <x v="1"/>
    <n v="42"/>
    <s v="No"/>
    <d v="2019-07-24T00:00:00"/>
    <x v="14"/>
    <n v="89"/>
    <s v="Active"/>
    <s v="Yes"/>
  </r>
  <r>
    <n v="5066"/>
    <s v="Modern 1-Bedroom w/ Balcony (Harlem, Manhattan)"/>
    <n v="2904"/>
    <s v="New York"/>
    <n v="1"/>
    <n v="1"/>
    <x v="0"/>
    <n v="16"/>
    <x v="0"/>
    <x v="10"/>
    <x v="1"/>
    <s v="No"/>
    <n v="3"/>
    <x v="1"/>
    <n v="92"/>
    <n v="0.03"/>
    <n v="5"/>
    <x v="1"/>
    <n v="4"/>
    <s v="No"/>
    <d v="2019-07-22T00:00:00"/>
    <x v="241"/>
    <n v="0"/>
    <s v="Inactive"/>
    <s v="No"/>
  </r>
  <r>
    <n v="5067"/>
    <s v="15 minutes away from Manhattan"/>
    <n v="3217"/>
    <s v="New York"/>
    <n v="1"/>
    <n v="0.94"/>
    <x v="1"/>
    <n v="24"/>
    <x v="2"/>
    <x v="5"/>
    <x v="1"/>
    <s v="No"/>
    <n v="8"/>
    <x v="2"/>
    <n v="140"/>
    <n v="0.03"/>
    <n v="4.99"/>
    <x v="1"/>
    <n v="74"/>
    <s v="No"/>
    <d v="2019-07-17T00:00:00"/>
    <x v="142"/>
    <n v="74"/>
    <s v="Active"/>
    <s v="No"/>
  </r>
  <r>
    <n v="5068"/>
    <s v="Luxury NYC 2 Bed, corner of Central Park! â˜…â˜…â˜…â˜…â˜…"/>
    <n v="3072"/>
    <s v="New York"/>
    <n v="1"/>
    <n v="0.73"/>
    <x v="1"/>
    <n v="17"/>
    <x v="0"/>
    <x v="0"/>
    <x v="1"/>
    <s v="No"/>
    <n v="4"/>
    <x v="1"/>
    <n v="99"/>
    <n v="0.03"/>
    <n v="5"/>
    <x v="1"/>
    <n v="4"/>
    <s v="No"/>
    <d v="2019-09-29T00:00:00"/>
    <x v="174"/>
    <n v="349"/>
    <s v="Active"/>
    <s v="No"/>
  </r>
  <r>
    <n v="5069"/>
    <s v="Very chic place, ideal location, close to all"/>
    <n v="2979"/>
    <s v="New York"/>
    <n v="1"/>
    <n v="1"/>
    <x v="1"/>
    <n v="26"/>
    <x v="2"/>
    <x v="19"/>
    <x v="1"/>
    <s v="No"/>
    <n v="5"/>
    <x v="1"/>
    <n v="110"/>
    <n v="0.03"/>
    <n v="5"/>
    <x v="1"/>
    <n v="45"/>
    <s v="No"/>
    <d v="2019-07-29T00:00:00"/>
    <x v="156"/>
    <n v="168"/>
    <s v="Active"/>
    <s v="No"/>
  </r>
  <r>
    <n v="5070"/>
    <s v="Extremely spacious 1 bedroom apartment"/>
    <n v="2439"/>
    <s v="New York"/>
    <n v="1"/>
    <n v="1"/>
    <x v="0"/>
    <n v="9"/>
    <x v="1"/>
    <x v="16"/>
    <x v="1"/>
    <s v="No"/>
    <n v="3"/>
    <x v="1"/>
    <n v="100"/>
    <n v="0.03"/>
    <n v="5"/>
    <x v="1"/>
    <n v="7"/>
    <s v="No"/>
    <d v="2019-09-19T00:00:00"/>
    <x v="37"/>
    <n v="0"/>
    <s v="Inactive"/>
    <s v="Yes"/>
  </r>
  <r>
    <n v="5071"/>
    <s v="Spacious Bronx Designer Duplex 15 min NYC sleeps 8"/>
    <n v="3259"/>
    <s v="New York"/>
    <n v="1"/>
    <n v="0.94"/>
    <x v="0"/>
    <n v="5"/>
    <x v="4"/>
    <x v="26"/>
    <x v="1"/>
    <s v="No"/>
    <n v="8"/>
    <x v="2"/>
    <n v="225"/>
    <n v="0.04"/>
    <n v="4.8099999999999996"/>
    <x v="1"/>
    <n v="21"/>
    <s v="No"/>
    <d v="2019-08-24T00:00:00"/>
    <x v="77"/>
    <n v="266"/>
    <s v="Active"/>
    <s v="No"/>
  </r>
  <r>
    <n v="5072"/>
    <s v="Itâ€™s A Vibe!!! Beautiful Spacious Bedroom"/>
    <n v="3863"/>
    <s v="New York"/>
    <n v="0.71"/>
    <n v="0.96"/>
    <x v="0"/>
    <n v="9"/>
    <x v="1"/>
    <x v="16"/>
    <x v="0"/>
    <s v="Yes"/>
    <n v="2"/>
    <x v="0"/>
    <n v="93"/>
    <n v="0.03"/>
    <n v="4.5"/>
    <x v="1"/>
    <n v="18"/>
    <s v="No"/>
    <d v="2019-08-01T00:00:00"/>
    <x v="110"/>
    <n v="0"/>
    <s v="Inactive"/>
    <s v="Yes"/>
  </r>
  <r>
    <n v="5073"/>
    <s v="Entire 1 bedroom apartment-3mins walking to Subway"/>
    <n v="1781"/>
    <s v="New York"/>
    <n v="0.8"/>
    <n v="1"/>
    <x v="0"/>
    <n v="21"/>
    <x v="2"/>
    <x v="13"/>
    <x v="1"/>
    <s v="No"/>
    <n v="3"/>
    <x v="1"/>
    <n v="80"/>
    <n v="0.03"/>
    <n v="4.75"/>
    <x v="1"/>
    <n v="4"/>
    <s v="No"/>
    <d v="2019-07-31T00:00:00"/>
    <x v="516"/>
    <n v="30"/>
    <s v="Active"/>
    <s v="No"/>
  </r>
  <r>
    <n v="5074"/>
    <s v="spacious loft the Bright room"/>
    <n v="734"/>
    <s v="New York"/>
    <n v="1"/>
    <n v="0.99"/>
    <x v="0"/>
    <n v="12"/>
    <x v="1"/>
    <x v="9"/>
    <x v="0"/>
    <s v="Yes"/>
    <n v="1"/>
    <x v="0"/>
    <n v="41"/>
    <n v="0.03"/>
    <n v="4.22"/>
    <x v="0"/>
    <n v="9"/>
    <s v="No"/>
    <d v="2019-08-26T00:00:00"/>
    <x v="125"/>
    <n v="61"/>
    <s v="Active"/>
    <s v="Yes"/>
  </r>
  <r>
    <n v="5075"/>
    <s v="Private Single Bedroom, Near Subway"/>
    <n v="3063"/>
    <s v="New York"/>
    <n v="1"/>
    <n v="0.99"/>
    <x v="0"/>
    <n v="8"/>
    <x v="1"/>
    <x v="11"/>
    <x v="0"/>
    <s v="Yes"/>
    <n v="1"/>
    <x v="0"/>
    <n v="30"/>
    <n v="0.03"/>
    <n v="5"/>
    <x v="1"/>
    <n v="4"/>
    <s v="No"/>
    <d v="2020-01-10T00:00:00"/>
    <x v="398"/>
    <n v="85"/>
    <s v="Active"/>
    <s v="Yes"/>
  </r>
  <r>
    <n v="5076"/>
    <s v="Modern spacious, loft-like in Brooklyn, Fast wifi"/>
    <n v="2535"/>
    <s v="New York"/>
    <n v="1"/>
    <n v="0.96"/>
    <x v="1"/>
    <n v="10"/>
    <x v="1"/>
    <x v="17"/>
    <x v="1"/>
    <s v="No"/>
    <n v="2"/>
    <x v="0"/>
    <n v="117"/>
    <n v="0.03"/>
    <n v="4.8899999999999997"/>
    <x v="1"/>
    <n v="57"/>
    <s v="No"/>
    <d v="2019-08-04T00:00:00"/>
    <x v="156"/>
    <n v="78"/>
    <s v="Active"/>
    <s v="No"/>
  </r>
  <r>
    <n v="5077"/>
    <s v="Spacious 1 Bdrm Apt.  - Central Park &amp; Subways!"/>
    <n v="2990"/>
    <s v="New York"/>
    <n v="1"/>
    <n v="0.92"/>
    <x v="0"/>
    <n v="19"/>
    <x v="0"/>
    <x v="12"/>
    <x v="1"/>
    <s v="No"/>
    <n v="3"/>
    <x v="1"/>
    <n v="198"/>
    <n v="0.03"/>
    <n v="4.8"/>
    <x v="1"/>
    <n v="30"/>
    <s v="No"/>
    <d v="2019-10-31T00:00:00"/>
    <x v="157"/>
    <n v="0"/>
    <s v="Inactive"/>
    <s v="Yes"/>
  </r>
  <r>
    <n v="5078"/>
    <s v="Entire Sunny 2br 1ba Williamsburg apt near L train"/>
    <n v="2482"/>
    <s v="New York"/>
    <n v="1"/>
    <n v="0.65"/>
    <x v="0"/>
    <n v="12"/>
    <x v="1"/>
    <x v="9"/>
    <x v="1"/>
    <s v="No"/>
    <n v="4"/>
    <x v="1"/>
    <n v="182"/>
    <n v="0.03"/>
    <n v="4.8"/>
    <x v="1"/>
    <n v="10"/>
    <s v="No"/>
    <d v="2019-07-25T00:00:00"/>
    <x v="32"/>
    <n v="365"/>
    <s v="Active"/>
    <s v="No"/>
  </r>
  <r>
    <n v="5079"/>
    <s v="Cozy sunlit bedroom - 7 min to Midtown"/>
    <n v="2383"/>
    <s v="New York"/>
    <n v="1"/>
    <n v="0.93"/>
    <x v="1"/>
    <n v="16"/>
    <x v="0"/>
    <x v="10"/>
    <x v="0"/>
    <s v="Yes"/>
    <n v="1"/>
    <x v="0"/>
    <n v="35"/>
    <n v="0.03"/>
    <n v="5"/>
    <x v="1"/>
    <n v="7"/>
    <s v="No"/>
    <d v="2019-11-25T00:00:00"/>
    <x v="377"/>
    <n v="81"/>
    <s v="Active"/>
    <s v="No"/>
  </r>
  <r>
    <n v="5080"/>
    <s v="SANITIZED 4BR/2Bath + Parking - no events /parties"/>
    <n v="3948"/>
    <s v="New York"/>
    <n v="0.9"/>
    <n v="0.9"/>
    <x v="0"/>
    <n v="24"/>
    <x v="2"/>
    <x v="5"/>
    <x v="1"/>
    <s v="No"/>
    <n v="10"/>
    <x v="2"/>
    <n v="210"/>
    <n v="0.04"/>
    <n v="4.88"/>
    <x v="1"/>
    <n v="33"/>
    <s v="No"/>
    <d v="2019-08-16T00:00:00"/>
    <x v="29"/>
    <n v="251"/>
    <s v="Active"/>
    <s v="No"/>
  </r>
  <r>
    <n v="5081"/>
    <s v="#3ï¼‰Warm double room(Public toilet)"/>
    <n v="2850"/>
    <s v="New York"/>
    <n v="0.8"/>
    <n v="0.98"/>
    <x v="1"/>
    <n v="22"/>
    <x v="2"/>
    <x v="25"/>
    <x v="0"/>
    <s v="Yes"/>
    <n v="3"/>
    <x v="1"/>
    <n v="50"/>
    <n v="0.03"/>
    <n v="4.7300000000000004"/>
    <x v="1"/>
    <n v="11"/>
    <s v="No"/>
    <d v="2019-08-12T00:00:00"/>
    <x v="77"/>
    <n v="90"/>
    <s v="Active"/>
    <s v="No"/>
  </r>
  <r>
    <n v="5082"/>
    <s v="6 min from Times Square! Sleeps 4!Clean and cozy!"/>
    <n v="3869"/>
    <s v="New York"/>
    <n v="0.8"/>
    <n v="0.94"/>
    <x v="0"/>
    <n v="17"/>
    <x v="0"/>
    <x v="0"/>
    <x v="1"/>
    <s v="No"/>
    <n v="4"/>
    <x v="1"/>
    <n v="85"/>
    <n v="0.03"/>
    <n v="4.8099999999999996"/>
    <x v="1"/>
    <n v="31"/>
    <s v="No"/>
    <d v="2019-08-11T00:00:00"/>
    <x v="186"/>
    <n v="175"/>
    <s v="Active"/>
    <s v="No"/>
  </r>
  <r>
    <n v="5083"/>
    <s v="VarandaBliss getaway minutes from the city"/>
    <n v="3947"/>
    <s v="New York"/>
    <n v="1"/>
    <n v="1"/>
    <x v="1"/>
    <n v="21"/>
    <x v="2"/>
    <x v="13"/>
    <x v="0"/>
    <s v="Yes"/>
    <n v="2"/>
    <x v="0"/>
    <n v="53"/>
    <n v="0.03"/>
    <n v="5"/>
    <x v="1"/>
    <n v="13"/>
    <s v="No"/>
    <d v="2019-10-13T00:00:00"/>
    <x v="156"/>
    <n v="15"/>
    <s v="Active"/>
    <s v="No"/>
  </r>
  <r>
    <n v="5084"/>
    <s v="Modern Zen 1BR in Prime Williamsburg"/>
    <n v="1716"/>
    <s v="New York"/>
    <n v="0.5"/>
    <n v="0.77"/>
    <x v="0"/>
    <n v="12"/>
    <x v="1"/>
    <x v="9"/>
    <x v="1"/>
    <s v="No"/>
    <n v="3"/>
    <x v="1"/>
    <n v="195"/>
    <n v="0.03"/>
    <n v="5"/>
    <x v="1"/>
    <n v="4"/>
    <s v="No"/>
    <d v="2019-12-15T00:00:00"/>
    <x v="354"/>
    <n v="364"/>
    <s v="Active"/>
    <s v="No"/>
  </r>
  <r>
    <n v="5085"/>
    <s v="Large Room two min walk to Express A-Train w/WiFi"/>
    <n v="3934"/>
    <s v="New York"/>
    <n v="1"/>
    <n v="0.99"/>
    <x v="1"/>
    <n v="7"/>
    <x v="1"/>
    <x v="3"/>
    <x v="0"/>
    <s v="Yes"/>
    <n v="1"/>
    <x v="0"/>
    <n v="55"/>
    <n v="0.03"/>
    <n v="4.6399999999999997"/>
    <x v="1"/>
    <n v="28"/>
    <s v="No"/>
    <d v="2019-08-09T00:00:00"/>
    <x v="66"/>
    <n v="173"/>
    <s v="Active"/>
    <s v="Yes"/>
  </r>
  <r>
    <n v="5086"/>
    <s v="Cozy shelter in Williamsburg"/>
    <n v="1298"/>
    <s v="New York"/>
    <n v="1"/>
    <n v="0.6"/>
    <x v="0"/>
    <n v="12"/>
    <x v="1"/>
    <x v="9"/>
    <x v="0"/>
    <s v="Yes"/>
    <n v="1"/>
    <x v="0"/>
    <n v="65"/>
    <n v="0.03"/>
    <n v="5"/>
    <x v="1"/>
    <n v="4"/>
    <s v="No"/>
    <d v="2019-09-08T00:00:00"/>
    <x v="344"/>
    <n v="73"/>
    <s v="Active"/>
    <s v="No"/>
  </r>
  <r>
    <n v="5087"/>
    <s v="Sunny Room two min walk to the A&amp;C train w/WiFi"/>
    <n v="3934"/>
    <s v="New York"/>
    <n v="1"/>
    <n v="0.99"/>
    <x v="1"/>
    <n v="7"/>
    <x v="1"/>
    <x v="3"/>
    <x v="0"/>
    <s v="Yes"/>
    <n v="1"/>
    <x v="0"/>
    <n v="55"/>
    <n v="0.03"/>
    <n v="5"/>
    <x v="1"/>
    <n v="39"/>
    <s v="No"/>
    <d v="2019-07-21T00:00:00"/>
    <x v="104"/>
    <n v="175"/>
    <s v="Active"/>
    <s v="Yes"/>
  </r>
  <r>
    <n v="5088"/>
    <s v="Times Square Apartment with Private Roof deck!"/>
    <n v="2287"/>
    <s v="New York"/>
    <n v="1"/>
    <n v="0.79"/>
    <x v="0"/>
    <n v="17"/>
    <x v="0"/>
    <x v="0"/>
    <x v="1"/>
    <s v="No"/>
    <n v="4"/>
    <x v="1"/>
    <n v="425"/>
    <n v="0.04"/>
    <n v="4.82"/>
    <x v="1"/>
    <n v="17"/>
    <s v="No"/>
    <d v="2019-07-31T00:00:00"/>
    <x v="54"/>
    <n v="0"/>
    <s v="Inactive"/>
    <s v="No"/>
  </r>
  <r>
    <n v="5089"/>
    <s v="WFH space. Manhattan 20 min. Luxe. Smart home"/>
    <n v="928"/>
    <s v="New York"/>
    <n v="1"/>
    <n v="0.86"/>
    <x v="1"/>
    <n v="7"/>
    <x v="1"/>
    <x v="3"/>
    <x v="1"/>
    <s v="No"/>
    <n v="6"/>
    <x v="2"/>
    <n v="154"/>
    <n v="0.03"/>
    <n v="4.99"/>
    <x v="1"/>
    <n v="80"/>
    <s v="No"/>
    <d v="2019-07-26T00:00:00"/>
    <x v="2"/>
    <n v="116"/>
    <s v="Active"/>
    <s v="No"/>
  </r>
  <r>
    <n v="5090"/>
    <s v="Clean 4 private room W/ private bathroom near park"/>
    <n v="3652"/>
    <s v="New York"/>
    <n v="1"/>
    <n v="0.96"/>
    <x v="0"/>
    <n v="22"/>
    <x v="2"/>
    <x v="25"/>
    <x v="0"/>
    <s v="Yes"/>
    <n v="3"/>
    <x v="1"/>
    <n v="96"/>
    <n v="0.03"/>
    <n v="4.67"/>
    <x v="1"/>
    <n v="15"/>
    <s v="No"/>
    <d v="2019-08-22T00:00:00"/>
    <x v="21"/>
    <n v="165"/>
    <s v="Active"/>
    <s v="Yes"/>
  </r>
  <r>
    <n v="5091"/>
    <s v="Destination Bushwick"/>
    <n v="1925"/>
    <s v="New York"/>
    <n v="1"/>
    <n v="1"/>
    <x v="1"/>
    <n v="8"/>
    <x v="1"/>
    <x v="11"/>
    <x v="0"/>
    <s v="Yes"/>
    <n v="2"/>
    <x v="0"/>
    <n v="57"/>
    <n v="0.03"/>
    <n v="5"/>
    <x v="1"/>
    <n v="21"/>
    <s v="No"/>
    <d v="2019-08-21T00:00:00"/>
    <x v="58"/>
    <n v="74"/>
    <s v="Active"/>
    <s v="Yes"/>
  </r>
  <r>
    <n v="5092"/>
    <s v="The 21st Century Palace"/>
    <n v="2761"/>
    <s v="New York"/>
    <n v="0.97"/>
    <n v="0.64"/>
    <x v="0"/>
    <n v="10"/>
    <x v="1"/>
    <x v="17"/>
    <x v="1"/>
    <s v="No"/>
    <n v="10"/>
    <x v="2"/>
    <n v="150"/>
    <n v="0.03"/>
    <n v="4.47"/>
    <x v="0"/>
    <n v="15"/>
    <s v="No"/>
    <d v="2019-10-26T00:00:00"/>
    <x v="160"/>
    <n v="266"/>
    <s v="Active"/>
    <s v="No"/>
  </r>
  <r>
    <n v="5093"/>
    <s v="Relax private room &amp; bathroom in a cozy apartment"/>
    <n v="3067"/>
    <s v="New York"/>
    <n v="0.67"/>
    <n v="0.9"/>
    <x v="1"/>
    <n v="8"/>
    <x v="1"/>
    <x v="11"/>
    <x v="0"/>
    <s v="Yes"/>
    <n v="2"/>
    <x v="0"/>
    <n v="65"/>
    <n v="0.03"/>
    <n v="5"/>
    <x v="1"/>
    <n v="32"/>
    <s v="No"/>
    <d v="2019-07-28T00:00:00"/>
    <x v="32"/>
    <n v="70"/>
    <s v="Active"/>
    <s v="No"/>
  </r>
  <r>
    <n v="5094"/>
    <s v="New 3bd in heart of Astoria, 20min from Manhattan!"/>
    <n v="2865"/>
    <s v="New York"/>
    <n v="1"/>
    <n v="1"/>
    <x v="1"/>
    <n v="21"/>
    <x v="2"/>
    <x v="13"/>
    <x v="1"/>
    <s v="No"/>
    <n v="9"/>
    <x v="2"/>
    <n v="232"/>
    <n v="0.04"/>
    <n v="5"/>
    <x v="1"/>
    <n v="36"/>
    <s v="No"/>
    <d v="2019-08-05T00:00:00"/>
    <x v="129"/>
    <n v="340"/>
    <s v="Active"/>
    <s v="Yes"/>
  </r>
  <r>
    <n v="5095"/>
    <s v="â˜…  Luxury entire home Self check in &amp; free parking"/>
    <n v="3561"/>
    <s v="New York"/>
    <n v="0.75"/>
    <n v="0.92"/>
    <x v="1"/>
    <n v="6"/>
    <x v="4"/>
    <x v="29"/>
    <x v="1"/>
    <s v="No"/>
    <n v="9"/>
    <x v="2"/>
    <n v="612"/>
    <n v="0.05"/>
    <n v="5"/>
    <x v="1"/>
    <n v="13"/>
    <s v="No"/>
    <d v="2019-07-23T00:00:00"/>
    <x v="301"/>
    <n v="365"/>
    <s v="Active"/>
    <s v="No"/>
  </r>
  <r>
    <n v="5096"/>
    <s v="Deluxe Room with private bath,20 mins to Midtown"/>
    <n v="3952"/>
    <s v="New York"/>
    <n v="1"/>
    <n v="1"/>
    <x v="1"/>
    <n v="21"/>
    <x v="2"/>
    <x v="13"/>
    <x v="0"/>
    <s v="Yes"/>
    <n v="2"/>
    <x v="0"/>
    <n v="49"/>
    <n v="0.03"/>
    <n v="4.91"/>
    <x v="1"/>
    <n v="22"/>
    <s v="No"/>
    <d v="2019-08-17T00:00:00"/>
    <x v="282"/>
    <n v="155"/>
    <s v="Active"/>
    <s v="Yes"/>
  </r>
  <r>
    <n v="5097"/>
    <s v="Eco Room, close to  subway, 20 mins to Midtown"/>
    <n v="3952"/>
    <s v="New York"/>
    <n v="1"/>
    <n v="1"/>
    <x v="1"/>
    <n v="21"/>
    <x v="2"/>
    <x v="13"/>
    <x v="0"/>
    <s v="Yes"/>
    <n v="2"/>
    <x v="0"/>
    <n v="72"/>
    <n v="0.03"/>
    <n v="4.97"/>
    <x v="1"/>
    <n v="36"/>
    <s v="No"/>
    <d v="2019-07-30T00:00:00"/>
    <x v="86"/>
    <n v="180"/>
    <s v="Active"/>
    <s v="Yes"/>
  </r>
  <r>
    <n v="5098"/>
    <s v="Sunrise Room in Astoria, 20 mins to Midtown"/>
    <n v="3952"/>
    <s v="New York"/>
    <n v="1"/>
    <n v="1"/>
    <x v="1"/>
    <n v="21"/>
    <x v="2"/>
    <x v="13"/>
    <x v="0"/>
    <s v="Yes"/>
    <n v="2"/>
    <x v="0"/>
    <n v="45"/>
    <n v="0.03"/>
    <n v="4.6500000000000004"/>
    <x v="1"/>
    <n v="17"/>
    <s v="No"/>
    <d v="2019-07-24T00:00:00"/>
    <x v="152"/>
    <n v="169"/>
    <s v="Active"/>
    <s v="Yes"/>
  </r>
  <r>
    <n v="5099"/>
    <s v="Comfy and Nice Railroad Apt in Williamsburg"/>
    <n v="1583"/>
    <s v="New York"/>
    <n v="1"/>
    <n v="0.8"/>
    <x v="0"/>
    <n v="12"/>
    <x v="1"/>
    <x v="9"/>
    <x v="1"/>
    <s v="No"/>
    <n v="2"/>
    <x v="0"/>
    <n v="50"/>
    <n v="0.03"/>
    <n v="5"/>
    <x v="1"/>
    <n v="5"/>
    <s v="No"/>
    <d v="2019-08-06T00:00:00"/>
    <x v="232"/>
    <n v="0"/>
    <s v="Inactive"/>
    <s v="No"/>
  </r>
  <r>
    <n v="5100"/>
    <s v="Newly Renovated Chic Brooklyn Apartment"/>
    <n v="563"/>
    <s v="New York"/>
    <n v="1"/>
    <n v="0.99"/>
    <x v="0"/>
    <n v="10"/>
    <x v="1"/>
    <x v="17"/>
    <x v="1"/>
    <s v="No"/>
    <n v="8"/>
    <x v="2"/>
    <n v="150"/>
    <n v="0.03"/>
    <n v="4.5"/>
    <x v="1"/>
    <n v="12"/>
    <s v="No"/>
    <d v="2019-10-06T00:00:00"/>
    <x v="129"/>
    <n v="178"/>
    <s v="Active"/>
    <s v="No"/>
  </r>
  <r>
    <n v="5101"/>
    <s v="Thoughtful, convenient, luxury Williamsburg Condo"/>
    <n v="1396"/>
    <s v="New York"/>
    <n v="1"/>
    <n v="0.98"/>
    <x v="1"/>
    <n v="12"/>
    <x v="1"/>
    <x v="9"/>
    <x v="1"/>
    <s v="No"/>
    <n v="3"/>
    <x v="1"/>
    <n v="159"/>
    <n v="0.03"/>
    <n v="5"/>
    <x v="1"/>
    <n v="18"/>
    <s v="No"/>
    <d v="2019-08-26T00:00:00"/>
    <x v="129"/>
    <n v="19"/>
    <s v="Active"/>
    <s v="No"/>
  </r>
  <r>
    <n v="5102"/>
    <s v="Nightlife Central - Funky &amp; Comfy, Whole 2 BR Apt"/>
    <n v="3899"/>
    <s v="New York"/>
    <n v="1"/>
    <n v="0.96"/>
    <x v="1"/>
    <n v="12"/>
    <x v="1"/>
    <x v="9"/>
    <x v="1"/>
    <s v="No"/>
    <n v="6"/>
    <x v="2"/>
    <n v="161"/>
    <n v="0.03"/>
    <n v="4.91"/>
    <x v="1"/>
    <n v="46"/>
    <s v="No"/>
    <d v="2019-08-22T00:00:00"/>
    <x v="8"/>
    <n v="71"/>
    <s v="Active"/>
    <s v="No"/>
  </r>
  <r>
    <n v="5103"/>
    <s v="Spread love thats the brooklyn way"/>
    <n v="3953"/>
    <s v="New York"/>
    <n v="1"/>
    <n v="0.93"/>
    <x v="0"/>
    <n v="9"/>
    <x v="1"/>
    <x v="16"/>
    <x v="0"/>
    <s v="Yes"/>
    <n v="4"/>
    <x v="1"/>
    <n v="45"/>
    <n v="0.03"/>
    <n v="5"/>
    <x v="1"/>
    <n v="9"/>
    <s v="No"/>
    <d v="2019-09-24T00:00:00"/>
    <x v="343"/>
    <n v="64"/>
    <s v="Active"/>
    <s v="Yes"/>
  </r>
  <r>
    <n v="5104"/>
    <s v="Big Private Room in Bed Stuy"/>
    <n v="2561"/>
    <s v="New York"/>
    <n v="1"/>
    <n v="0.99"/>
    <x v="0"/>
    <n v="7"/>
    <x v="1"/>
    <x v="3"/>
    <x v="0"/>
    <s v="Yes"/>
    <n v="2"/>
    <x v="0"/>
    <n v="45"/>
    <n v="0.03"/>
    <n v="4.58"/>
    <x v="1"/>
    <n v="26"/>
    <s v="No"/>
    <d v="2019-08-17T00:00:00"/>
    <x v="29"/>
    <n v="164"/>
    <s v="Active"/>
    <s v="No"/>
  </r>
  <r>
    <n v="5105"/>
    <s v="STYLISH 3BD Designer Pad across Central Park"/>
    <n v="3946"/>
    <s v="New York"/>
    <n v="1"/>
    <n v="0.92"/>
    <x v="0"/>
    <n v="20"/>
    <x v="0"/>
    <x v="1"/>
    <x v="0"/>
    <s v="Yes"/>
    <n v="6"/>
    <x v="2"/>
    <n v="449"/>
    <n v="0.04"/>
    <n v="4.58"/>
    <x v="1"/>
    <n v="24"/>
    <s v="No"/>
    <d v="2019-08-20T00:00:00"/>
    <x v="167"/>
    <n v="188"/>
    <s v="Active"/>
    <s v="Yes"/>
  </r>
  <r>
    <n v="5106"/>
    <s v="Lovely 2 BR Brooklyn Apt w Garden, 20 min to Soho!"/>
    <n v="825"/>
    <s v="New York"/>
    <n v="1"/>
    <n v="0.95"/>
    <x v="1"/>
    <n v="7"/>
    <x v="1"/>
    <x v="3"/>
    <x v="1"/>
    <s v="No"/>
    <n v="6"/>
    <x v="2"/>
    <n v="84"/>
    <n v="0.03"/>
    <n v="4.9800000000000004"/>
    <x v="1"/>
    <n v="47"/>
    <s v="No"/>
    <d v="2019-08-01T00:00:00"/>
    <x v="13"/>
    <n v="139"/>
    <s v="Active"/>
    <s v="No"/>
  </r>
  <r>
    <n v="5107"/>
    <s v="PRIVACY SUITE ROOM WITH PRIVATE BATHROOM"/>
    <n v="2561"/>
    <s v="New York"/>
    <n v="1"/>
    <n v="0.99"/>
    <x v="0"/>
    <n v="7"/>
    <x v="1"/>
    <x v="3"/>
    <x v="0"/>
    <s v="Yes"/>
    <n v="2"/>
    <x v="0"/>
    <n v="89"/>
    <n v="0.03"/>
    <n v="4.5"/>
    <x v="1"/>
    <n v="32"/>
    <s v="No"/>
    <d v="2019-08-16T00:00:00"/>
    <x v="13"/>
    <n v="74"/>
    <s v="Active"/>
    <s v="No"/>
  </r>
  <r>
    <n v="5108"/>
    <s v="Apto pet friendly"/>
    <n v="3505"/>
    <s v="New York"/>
    <n v="1"/>
    <n v="1"/>
    <x v="1"/>
    <n v="25"/>
    <x v="2"/>
    <x v="14"/>
    <x v="0"/>
    <s v="Yes"/>
    <n v="1"/>
    <x v="0"/>
    <n v="47"/>
    <n v="0.03"/>
    <n v="4.92"/>
    <x v="1"/>
    <n v="12"/>
    <s v="No"/>
    <d v="2019-07-29T00:00:00"/>
    <x v="63"/>
    <n v="364"/>
    <s v="Active"/>
    <s v="Yes"/>
  </r>
  <r>
    <n v="5109"/>
    <s v="Celebrity building, panoramic/uninterrupted views"/>
    <n v="3956"/>
    <s v="New York"/>
    <n v="0.65"/>
    <n v="0.7"/>
    <x v="0"/>
    <n v="17"/>
    <x v="0"/>
    <x v="0"/>
    <x v="0"/>
    <s v="Yes"/>
    <n v="2"/>
    <x v="0"/>
    <n v="10000"/>
    <n v="7.0000000000000007E-2"/>
    <n v="4.8"/>
    <x v="1"/>
    <n v="5"/>
    <s v="No"/>
    <d v="2019-07-27T00:00:00"/>
    <x v="25"/>
    <n v="365"/>
    <s v="Active"/>
    <s v="Yes"/>
  </r>
  <r>
    <n v="5110"/>
    <s v="Private studio/single room in Williamsburg"/>
    <n v="1219"/>
    <s v="New York"/>
    <n v="1"/>
    <n v="0.96"/>
    <x v="1"/>
    <n v="12"/>
    <x v="1"/>
    <x v="9"/>
    <x v="0"/>
    <s v="Yes"/>
    <n v="2"/>
    <x v="0"/>
    <n v="65"/>
    <n v="0.03"/>
    <n v="4.96"/>
    <x v="1"/>
    <n v="28"/>
    <s v="No"/>
    <d v="2019-08-19T00:00:00"/>
    <x v="201"/>
    <n v="0"/>
    <s v="Inactive"/>
    <s v="No"/>
  </r>
  <r>
    <n v="5111"/>
    <s v="Artist Retreat and â€˜private Gardenâ€™"/>
    <n v="3958"/>
    <s v="New York"/>
    <n v="1"/>
    <n v="1"/>
    <x v="1"/>
    <n v="7"/>
    <x v="1"/>
    <x v="3"/>
    <x v="1"/>
    <s v="No"/>
    <n v="2"/>
    <x v="0"/>
    <n v="114"/>
    <n v="0.03"/>
    <n v="5"/>
    <x v="1"/>
    <n v="26"/>
    <s v="No"/>
    <d v="2019-08-16T00:00:00"/>
    <x v="615"/>
    <n v="121"/>
    <s v="Active"/>
    <s v="Yes"/>
  </r>
  <r>
    <n v="5112"/>
    <s v="Hells  Kitchen one-bedroom apartment !!"/>
    <n v="3960"/>
    <s v="New York"/>
    <n v="1"/>
    <n v="0.82"/>
    <x v="0"/>
    <n v="17"/>
    <x v="0"/>
    <x v="0"/>
    <x v="1"/>
    <s v="No"/>
    <n v="2"/>
    <x v="0"/>
    <n v="78"/>
    <n v="0.03"/>
    <n v="4.8499999999999996"/>
    <x v="1"/>
    <n v="20"/>
    <s v="No"/>
    <d v="2019-09-02T00:00:00"/>
    <x v="103"/>
    <n v="251"/>
    <s v="Active"/>
    <s v="No"/>
  </r>
  <r>
    <n v="5113"/>
    <s v="Beautiful house in Brooklyn"/>
    <n v="3951"/>
    <s v="New York"/>
    <n v="0.9"/>
    <n v="0.83"/>
    <x v="0"/>
    <n v="9"/>
    <x v="1"/>
    <x v="16"/>
    <x v="0"/>
    <s v="Yes"/>
    <n v="1"/>
    <x v="0"/>
    <n v="49"/>
    <n v="0.03"/>
    <n v="5"/>
    <x v="1"/>
    <n v="3"/>
    <s v="No"/>
    <d v="2019-08-12T00:00:00"/>
    <x v="63"/>
    <n v="60"/>
    <s v="Active"/>
    <s v="No"/>
  </r>
  <r>
    <n v="5114"/>
    <s v="Pure &amp; cozy Entire 1Bed Apartment"/>
    <n v="3922"/>
    <s v="New York"/>
    <n v="1"/>
    <n v="0.32"/>
    <x v="0"/>
    <n v="14"/>
    <x v="0"/>
    <x v="2"/>
    <x v="1"/>
    <s v="No"/>
    <n v="1"/>
    <x v="0"/>
    <n v="65"/>
    <n v="0.03"/>
    <n v="4.67"/>
    <x v="1"/>
    <n v="3"/>
    <s v="No"/>
    <d v="2019-08-08T00:00:00"/>
    <x v="25"/>
    <n v="336"/>
    <s v="Active"/>
    <s v="No"/>
  </r>
  <r>
    <n v="5115"/>
    <s v="Private 2 bedroom apt 20 min from NYC"/>
    <n v="2938"/>
    <s v="New York"/>
    <n v="1"/>
    <n v="1"/>
    <x v="0"/>
    <n v="10"/>
    <x v="1"/>
    <x v="17"/>
    <x v="1"/>
    <s v="No"/>
    <n v="5"/>
    <x v="1"/>
    <n v="119"/>
    <n v="0.03"/>
    <n v="4.5"/>
    <x v="1"/>
    <n v="28"/>
    <s v="No"/>
    <d v="2019-08-18T00:00:00"/>
    <x v="160"/>
    <n v="359"/>
    <s v="Active"/>
    <s v="Yes"/>
  </r>
  <r>
    <n v="5116"/>
    <s v="Who can resist a wallpaper room(also kid-friendly)"/>
    <n v="2061"/>
    <s v="New York"/>
    <n v="1"/>
    <n v="0.79"/>
    <x v="1"/>
    <n v="7"/>
    <x v="1"/>
    <x v="3"/>
    <x v="1"/>
    <s v="No"/>
    <n v="6"/>
    <x v="2"/>
    <n v="135"/>
    <n v="0.03"/>
    <n v="4.9400000000000004"/>
    <x v="1"/>
    <n v="17"/>
    <s v="No"/>
    <d v="2020-01-25T00:00:00"/>
    <x v="17"/>
    <n v="232"/>
    <s v="Active"/>
    <s v="No"/>
  </r>
  <r>
    <n v="5117"/>
    <s v="Private Oasis in UWS near Subway, Centr Park &amp;MORE"/>
    <n v="3950"/>
    <s v="New York"/>
    <n v="0"/>
    <n v="1"/>
    <x v="0"/>
    <n v="20"/>
    <x v="0"/>
    <x v="1"/>
    <x v="0"/>
    <s v="Yes"/>
    <n v="5"/>
    <x v="1"/>
    <n v="275"/>
    <n v="0.04"/>
    <n v="4.47"/>
    <x v="0"/>
    <n v="19"/>
    <s v="No"/>
    <d v="2019-08-05T00:00:00"/>
    <x v="474"/>
    <n v="73"/>
    <s v="Active"/>
    <s v="Yes"/>
  </r>
  <r>
    <n v="5118"/>
    <s v="Luxurious 1300sf 1b/b penthouse+  rooftop + deck"/>
    <n v="3961"/>
    <s v="New York"/>
    <n v="0.6"/>
    <n v="0.83"/>
    <x v="0"/>
    <n v="19"/>
    <x v="0"/>
    <x v="12"/>
    <x v="1"/>
    <s v="No"/>
    <n v="2"/>
    <x v="0"/>
    <n v="325"/>
    <n v="0.04"/>
    <n v="5"/>
    <x v="1"/>
    <n v="8"/>
    <s v="No"/>
    <d v="2019-09-24T00:00:00"/>
    <x v="24"/>
    <n v="44"/>
    <s v="Active"/>
    <s v="No"/>
  </r>
  <r>
    <n v="5119"/>
    <s v="A Bright &amp; Cozy Room in Clean Bedstuy Apartment!"/>
    <n v="1285"/>
    <s v="New York"/>
    <n v="0.75"/>
    <n v="0.97"/>
    <x v="0"/>
    <n v="7"/>
    <x v="1"/>
    <x v="3"/>
    <x v="0"/>
    <s v="Yes"/>
    <n v="2"/>
    <x v="0"/>
    <n v="50"/>
    <n v="0.03"/>
    <n v="5"/>
    <x v="1"/>
    <n v="31"/>
    <s v="No"/>
    <d v="2019-09-06T00:00:00"/>
    <x v="405"/>
    <n v="180"/>
    <s v="Active"/>
    <s v="No"/>
  </r>
  <r>
    <n v="5120"/>
    <s v="Bright, Modern Room in Trendy Bedstuy!"/>
    <n v="1285"/>
    <s v="New York"/>
    <n v="0.75"/>
    <n v="0.97"/>
    <x v="0"/>
    <n v="7"/>
    <x v="1"/>
    <x v="3"/>
    <x v="0"/>
    <s v="Yes"/>
    <n v="2"/>
    <x v="0"/>
    <n v="50"/>
    <n v="0.03"/>
    <n v="4.75"/>
    <x v="1"/>
    <n v="32"/>
    <s v="No"/>
    <d v="2019-08-12T00:00:00"/>
    <x v="8"/>
    <n v="149"/>
    <s v="Active"/>
    <s v="No"/>
  </r>
  <r>
    <n v="5121"/>
    <s v="æ¸©é¦¨å°å•æˆ¿ï¼ˆå…¬ç”¨å«ç”Ÿé—´ï¼‰"/>
    <n v="2850"/>
    <s v="New York"/>
    <n v="0.8"/>
    <n v="0.98"/>
    <x v="1"/>
    <n v="22"/>
    <x v="2"/>
    <x v="25"/>
    <x v="0"/>
    <s v="Yes"/>
    <n v="2"/>
    <x v="0"/>
    <n v="45"/>
    <n v="0.03"/>
    <n v="4.8899999999999997"/>
    <x v="1"/>
    <n v="9"/>
    <s v="No"/>
    <d v="2019-08-08T00:00:00"/>
    <x v="13"/>
    <n v="89"/>
    <s v="Active"/>
    <s v="Yes"/>
  </r>
  <r>
    <n v="5122"/>
    <s v="Welcome Home! Stylish Bohemian 1bed in Brooklyn!!"/>
    <n v="3963"/>
    <s v="New York"/>
    <n v="1"/>
    <n v="0.92"/>
    <x v="1"/>
    <n v="12"/>
    <x v="1"/>
    <x v="9"/>
    <x v="1"/>
    <s v="No"/>
    <n v="3"/>
    <x v="1"/>
    <n v="100"/>
    <n v="0.03"/>
    <n v="4.9000000000000004"/>
    <x v="1"/>
    <n v="50"/>
    <s v="No"/>
    <d v="2019-08-07T00:00:00"/>
    <x v="129"/>
    <n v="173"/>
    <s v="Active"/>
    <s v="No"/>
  </r>
  <r>
    <n v="5123"/>
    <s v="Creative Shared Studio Loft in South Williamsburg"/>
    <n v="222"/>
    <s v="New York"/>
    <n v="1"/>
    <n v="0.14000000000000001"/>
    <x v="0"/>
    <n v="12"/>
    <x v="1"/>
    <x v="9"/>
    <x v="2"/>
    <s v="Yes"/>
    <n v="2"/>
    <x v="0"/>
    <n v="45"/>
    <n v="0.03"/>
    <n v="4.75"/>
    <x v="1"/>
    <n v="4"/>
    <s v="No"/>
    <d v="2019-08-11T00:00:00"/>
    <x v="305"/>
    <n v="88"/>
    <s v="Active"/>
    <s v="No"/>
  </r>
  <r>
    <n v="5124"/>
    <s v="UComfy?"/>
    <n v="3964"/>
    <s v="New York"/>
    <n v="1"/>
    <n v="0.93"/>
    <x v="0"/>
    <n v="23"/>
    <x v="2"/>
    <x v="6"/>
    <x v="0"/>
    <s v="Yes"/>
    <n v="2"/>
    <x v="0"/>
    <n v="80"/>
    <n v="0.03"/>
    <n v="4.8600000000000003"/>
    <x v="1"/>
    <n v="14"/>
    <s v="No"/>
    <d v="2019-08-02T00:00:00"/>
    <x v="21"/>
    <n v="228"/>
    <s v="Active"/>
    <s v="No"/>
  </r>
  <r>
    <n v="5125"/>
    <s v="Small room in big apartment with backyard"/>
    <n v="1118"/>
    <s v="Arecibo"/>
    <n v="0"/>
    <n v="0.8"/>
    <x v="0"/>
    <n v="8"/>
    <x v="1"/>
    <x v="11"/>
    <x v="0"/>
    <s v="Yes"/>
    <n v="2"/>
    <x v="0"/>
    <n v="34"/>
    <n v="0.03"/>
    <n v="3.33"/>
    <x v="2"/>
    <n v="3"/>
    <s v="No"/>
    <d v="2019-09-30T00:00:00"/>
    <x v="725"/>
    <n v="90"/>
    <s v="Active"/>
    <s v="Yes"/>
  </r>
  <r>
    <n v="5126"/>
    <s v="Upscale Apartment in Central Harlem!"/>
    <n v="3965"/>
    <s v="New York"/>
    <n v="1"/>
    <n v="0.79"/>
    <x v="0"/>
    <n v="14"/>
    <x v="0"/>
    <x v="2"/>
    <x v="1"/>
    <s v="No"/>
    <n v="2"/>
    <x v="0"/>
    <n v="131"/>
    <n v="0.03"/>
    <n v="4.92"/>
    <x v="1"/>
    <n v="12"/>
    <s v="No"/>
    <d v="2019-08-08T00:00:00"/>
    <x v="32"/>
    <n v="75"/>
    <s v="Active"/>
    <s v="No"/>
  </r>
  <r>
    <n v="5127"/>
    <s v="The Lionâ€™s Den"/>
    <n v="3966"/>
    <s v="New York"/>
    <n v="1"/>
    <n v="0.99"/>
    <x v="0"/>
    <n v="10"/>
    <x v="1"/>
    <x v="17"/>
    <x v="0"/>
    <s v="Yes"/>
    <n v="1"/>
    <x v="0"/>
    <n v="55"/>
    <n v="0.03"/>
    <n v="5"/>
    <x v="1"/>
    <n v="17"/>
    <s v="No"/>
    <d v="2019-08-11T00:00:00"/>
    <x v="147"/>
    <n v="135"/>
    <s v="Active"/>
    <s v="Yes"/>
  </r>
  <r>
    <n v="5128"/>
    <s v="Upper East Grand Duplex with Private Garden"/>
    <n v="2995"/>
    <s v="New York"/>
    <n v="1"/>
    <n v="1"/>
    <x v="0"/>
    <n v="19"/>
    <x v="0"/>
    <x v="12"/>
    <x v="1"/>
    <s v="No"/>
    <n v="6"/>
    <x v="2"/>
    <n v="349"/>
    <n v="0.04"/>
    <n v="4.6399999999999997"/>
    <x v="1"/>
    <n v="14"/>
    <s v="No"/>
    <d v="2019-08-04T00:00:00"/>
    <x v="252"/>
    <n v="0"/>
    <s v="Inactive"/>
    <s v="Yes"/>
  </r>
  <r>
    <n v="5129"/>
    <s v="Garden Level Apartment"/>
    <n v="3043"/>
    <s v="New York"/>
    <n v="0"/>
    <n v="1"/>
    <x v="0"/>
    <n v="7"/>
    <x v="1"/>
    <x v="3"/>
    <x v="1"/>
    <s v="No"/>
    <n v="4"/>
    <x v="1"/>
    <n v="185"/>
    <n v="0.03"/>
    <n v="4.71"/>
    <x v="1"/>
    <n v="14"/>
    <s v="No"/>
    <d v="2019-08-10T00:00:00"/>
    <x v="65"/>
    <n v="89"/>
    <s v="Active"/>
    <s v="Yes"/>
  </r>
  <r>
    <n v="5130"/>
    <s v="Beautiful, Comfy Apt Near C.park and subway!"/>
    <n v="3330"/>
    <s v="New York"/>
    <n v="1"/>
    <n v="0.97"/>
    <x v="1"/>
    <n v="14"/>
    <x v="0"/>
    <x v="2"/>
    <x v="1"/>
    <s v="No"/>
    <n v="10"/>
    <x v="2"/>
    <n v="500"/>
    <n v="0.05"/>
    <n v="4.5599999999999996"/>
    <x v="1"/>
    <n v="9"/>
    <s v="No"/>
    <d v="2019-09-23T00:00:00"/>
    <x v="75"/>
    <n v="0"/>
    <s v="Inactive"/>
    <s v="Yes"/>
  </r>
  <r>
    <n v="5131"/>
    <s v="The LIONz Den/wheelchair accessible"/>
    <n v="3966"/>
    <s v="New York"/>
    <n v="1"/>
    <n v="0.99"/>
    <x v="0"/>
    <n v="10"/>
    <x v="1"/>
    <x v="17"/>
    <x v="0"/>
    <s v="Yes"/>
    <n v="2"/>
    <x v="0"/>
    <n v="55"/>
    <n v="0.03"/>
    <n v="4.7300000000000004"/>
    <x v="1"/>
    <n v="33"/>
    <s v="No"/>
    <d v="2019-08-08T00:00:00"/>
    <x v="52"/>
    <n v="154"/>
    <s v="Active"/>
    <s v="Yes"/>
  </r>
  <r>
    <n v="5132"/>
    <s v="Modern Bed-Stuy One Bedroom"/>
    <n v="3807"/>
    <s v="New York"/>
    <n v="1"/>
    <n v="1"/>
    <x v="0"/>
    <n v="7"/>
    <x v="1"/>
    <x v="3"/>
    <x v="1"/>
    <s v="No"/>
    <n v="2"/>
    <x v="0"/>
    <n v="75"/>
    <n v="0.03"/>
    <n v="4.75"/>
    <x v="1"/>
    <n v="4"/>
    <s v="No"/>
    <d v="2019-10-31T00:00:00"/>
    <x v="164"/>
    <n v="254"/>
    <s v="Active"/>
    <s v="No"/>
  </r>
  <r>
    <n v="5133"/>
    <s v="Small bedroom but very comfortable"/>
    <n v="3817"/>
    <s v="Estado de Sao Paulo"/>
    <n v="0"/>
    <n v="0.92"/>
    <x v="0"/>
    <n v="21"/>
    <x v="2"/>
    <x v="13"/>
    <x v="0"/>
    <s v="Yes"/>
    <n v="2"/>
    <x v="0"/>
    <n v="50"/>
    <n v="0.03"/>
    <n v="5"/>
    <x v="1"/>
    <n v="8"/>
    <s v="No"/>
    <d v="2019-08-13T00:00:00"/>
    <x v="709"/>
    <n v="364"/>
    <s v="Active"/>
    <s v="No"/>
  </r>
  <r>
    <n v="5134"/>
    <s v="1 ROOM IN 2 BEDROOM BLDG WITH ELEVATOR"/>
    <n v="2250"/>
    <s v="New York"/>
    <n v="1"/>
    <n v="0.83"/>
    <x v="1"/>
    <n v="9"/>
    <x v="1"/>
    <x v="16"/>
    <x v="0"/>
    <s v="Yes"/>
    <n v="2"/>
    <x v="0"/>
    <n v="80"/>
    <n v="0.03"/>
    <n v="5"/>
    <x v="1"/>
    <n v="11"/>
    <s v="No"/>
    <d v="2019-08-20T00:00:00"/>
    <x v="32"/>
    <n v="180"/>
    <s v="Active"/>
    <s v="No"/>
  </r>
  <r>
    <n v="5135"/>
    <s v="Luxurious  *NO SMOKING* NO PARTY*"/>
    <n v="3351"/>
    <s v="New York"/>
    <n v="1"/>
    <n v="0.96"/>
    <x v="1"/>
    <n v="1"/>
    <x v="4"/>
    <x v="18"/>
    <x v="0"/>
    <s v="Yes"/>
    <n v="2"/>
    <x v="0"/>
    <n v="70"/>
    <n v="0.03"/>
    <n v="4.9800000000000004"/>
    <x v="1"/>
    <n v="50"/>
    <s v="No"/>
    <d v="2019-09-11T00:00:00"/>
    <x v="17"/>
    <n v="364"/>
    <s v="Active"/>
    <s v="No"/>
  </r>
  <r>
    <n v="5136"/>
    <s v="Urban Oasis 2 bed/ 1 bath NYC apt"/>
    <n v="3246"/>
    <s v="New York"/>
    <n v="0.75"/>
    <n v="0.89"/>
    <x v="0"/>
    <n v="3"/>
    <x v="4"/>
    <x v="23"/>
    <x v="1"/>
    <s v="No"/>
    <n v="6"/>
    <x v="2"/>
    <n v="300"/>
    <n v="0.04"/>
    <n v="4.83"/>
    <x v="1"/>
    <n v="6"/>
    <s v="No"/>
    <d v="2019-09-02T00:00:00"/>
    <x v="21"/>
    <n v="165"/>
    <s v="Active"/>
    <s v="No"/>
  </r>
  <r>
    <n v="5137"/>
    <s v="Spacious, Bright Room in Cozy Bedstuy Apartment!"/>
    <n v="1285"/>
    <s v="New York"/>
    <n v="0.75"/>
    <n v="0.97"/>
    <x v="0"/>
    <n v="7"/>
    <x v="1"/>
    <x v="3"/>
    <x v="0"/>
    <s v="Yes"/>
    <n v="2"/>
    <x v="0"/>
    <n v="55"/>
    <n v="0.03"/>
    <n v="4.96"/>
    <x v="1"/>
    <n v="26"/>
    <s v="No"/>
    <d v="2019-08-15T00:00:00"/>
    <x v="86"/>
    <n v="149"/>
    <s v="Active"/>
    <s v="No"/>
  </r>
  <r>
    <n v="5138"/>
    <s v="Central New York Private Room Walk to Central Park"/>
    <n v="2363"/>
    <s v="New York"/>
    <n v="0.67"/>
    <n v="0.96"/>
    <x v="0"/>
    <n v="14"/>
    <x v="0"/>
    <x v="2"/>
    <x v="0"/>
    <s v="Yes"/>
    <n v="6"/>
    <x v="2"/>
    <n v="74"/>
    <n v="0.03"/>
    <n v="4.5599999999999996"/>
    <x v="1"/>
    <n v="9"/>
    <s v="No"/>
    <d v="2019-09-02T00:00:00"/>
    <x v="65"/>
    <n v="365"/>
    <s v="Active"/>
    <s v="Yes"/>
  </r>
  <r>
    <n v="5139"/>
    <s v="Brooklyn Getaway. Private"/>
    <n v="3967"/>
    <s v="New York"/>
    <n v="0.6"/>
    <n v="0.95"/>
    <x v="0"/>
    <n v="7"/>
    <x v="1"/>
    <x v="3"/>
    <x v="0"/>
    <s v="Yes"/>
    <n v="2"/>
    <x v="0"/>
    <n v="45"/>
    <n v="0.03"/>
    <n v="4.8"/>
    <x v="1"/>
    <n v="30"/>
    <s v="No"/>
    <d v="2019-08-21T00:00:00"/>
    <x v="118"/>
    <n v="164"/>
    <s v="Active"/>
    <s v="No"/>
  </r>
  <r>
    <n v="5140"/>
    <s v="(4B) Gorgeous 2 Bedroom Close to Central Park"/>
    <n v="3962"/>
    <s v="New York"/>
    <n v="1"/>
    <n v="0.95"/>
    <x v="0"/>
    <n v="14"/>
    <x v="0"/>
    <x v="2"/>
    <x v="1"/>
    <s v="No"/>
    <n v="6"/>
    <x v="2"/>
    <n v="69"/>
    <n v="0.03"/>
    <n v="4"/>
    <x v="0"/>
    <n v="3"/>
    <s v="No"/>
    <d v="2019-09-30T00:00:00"/>
    <x v="300"/>
    <n v="241"/>
    <s v="Active"/>
    <s v="No"/>
  </r>
  <r>
    <n v="5141"/>
    <s v="Central New York Couchsurfer shared room available"/>
    <n v="2363"/>
    <s v="New York"/>
    <n v="0.67"/>
    <n v="0.96"/>
    <x v="0"/>
    <n v="14"/>
    <x v="0"/>
    <x v="2"/>
    <x v="2"/>
    <s v="Yes"/>
    <n v="2"/>
    <x v="0"/>
    <n v="39"/>
    <n v="0.03"/>
    <n v="4.63"/>
    <x v="1"/>
    <n v="16"/>
    <s v="No"/>
    <d v="2019-08-11T00:00:00"/>
    <x v="299"/>
    <n v="365"/>
    <s v="Active"/>
    <s v="Yes"/>
  </r>
  <r>
    <n v="5142"/>
    <s v="Entire  Apartment ! The St. Marks Townhouse."/>
    <n v="489"/>
    <s v="New York"/>
    <n v="1"/>
    <n v="0.93"/>
    <x v="0"/>
    <n v="9"/>
    <x v="1"/>
    <x v="16"/>
    <x v="1"/>
    <s v="No"/>
    <n v="4"/>
    <x v="1"/>
    <n v="123"/>
    <n v="0.03"/>
    <n v="5"/>
    <x v="1"/>
    <n v="6"/>
    <s v="No"/>
    <d v="2019-11-17T00:00:00"/>
    <x v="77"/>
    <n v="104"/>
    <s v="Active"/>
    <s v="No"/>
  </r>
  <r>
    <n v="5143"/>
    <s v="BRAND NEW! TRUE TWO BEDROOM APT - Upper East Side"/>
    <n v="1376"/>
    <s v="New York"/>
    <n v="1"/>
    <n v="0.62"/>
    <x v="0"/>
    <n v="14"/>
    <x v="0"/>
    <x v="2"/>
    <x v="1"/>
    <s v="No"/>
    <n v="6"/>
    <x v="2"/>
    <n v="54"/>
    <n v="0.03"/>
    <n v="5"/>
    <x v="1"/>
    <n v="4"/>
    <s v="No"/>
    <d v="2019-11-23T00:00:00"/>
    <x v="110"/>
    <n v="365"/>
    <s v="Active"/>
    <s v="No"/>
  </r>
  <r>
    <n v="5144"/>
    <s v="Hip minimal loft. A block from L and G. Clean. fun"/>
    <n v="1628"/>
    <s v="California"/>
    <n v="0.8"/>
    <n v="0.44"/>
    <x v="0"/>
    <n v="12"/>
    <x v="1"/>
    <x v="9"/>
    <x v="0"/>
    <s v="Yes"/>
    <n v="2"/>
    <x v="0"/>
    <n v="65"/>
    <n v="0.03"/>
    <n v="4.5999999999999996"/>
    <x v="1"/>
    <n v="5"/>
    <s v="No"/>
    <d v="2019-08-12T00:00:00"/>
    <x v="21"/>
    <n v="365"/>
    <s v="Active"/>
    <s v="No"/>
  </r>
  <r>
    <n v="5145"/>
    <s v="Queen of Cozy | Luxe, Gym, Rooftop, Tech Gadgets"/>
    <n v="3128"/>
    <s v="New York"/>
    <n v="1"/>
    <n v="0.93"/>
    <x v="1"/>
    <n v="24"/>
    <x v="2"/>
    <x v="5"/>
    <x v="1"/>
    <s v="No"/>
    <n v="4"/>
    <x v="1"/>
    <n v="120"/>
    <n v="0.03"/>
    <n v="5"/>
    <x v="1"/>
    <n v="21"/>
    <s v="No"/>
    <d v="2019-10-07T00:00:00"/>
    <x v="13"/>
    <n v="356"/>
    <s v="Active"/>
    <s v="Yes"/>
  </r>
  <r>
    <n v="5146"/>
    <s v="NEW ENTIRE HOME BEAUTIFUL 3BED/2.5BATH DUPLEX"/>
    <n v="3970"/>
    <s v="New York"/>
    <n v="0.97"/>
    <n v="0.93"/>
    <x v="0"/>
    <n v="7"/>
    <x v="1"/>
    <x v="3"/>
    <x v="1"/>
    <s v="No"/>
    <n v="6"/>
    <x v="2"/>
    <n v="270"/>
    <n v="0.04"/>
    <n v="4.5199999999999996"/>
    <x v="1"/>
    <n v="31"/>
    <s v="No"/>
    <d v="2019-08-10T00:00:00"/>
    <x v="110"/>
    <n v="52"/>
    <s v="Active"/>
    <s v="No"/>
  </r>
  <r>
    <n v="5147"/>
    <s v="NEW MODERN CLASSIC ENTIRE 2BED PRIVATE ENTRANCE"/>
    <n v="3970"/>
    <s v="New York"/>
    <n v="0.97"/>
    <n v="0.93"/>
    <x v="0"/>
    <n v="7"/>
    <x v="1"/>
    <x v="3"/>
    <x v="1"/>
    <s v="No"/>
    <n v="4"/>
    <x v="1"/>
    <n v="126"/>
    <n v="0.03"/>
    <n v="4.83"/>
    <x v="1"/>
    <n v="24"/>
    <s v="No"/>
    <d v="2019-08-07T00:00:00"/>
    <x v="228"/>
    <n v="74"/>
    <s v="Active"/>
    <s v="Yes"/>
  </r>
  <r>
    <n v="5148"/>
    <s v="BEAUTIFUL VIEWS"/>
    <n v="3046"/>
    <s v="New York"/>
    <n v="0.8"/>
    <n v="0.96"/>
    <x v="1"/>
    <n v="9"/>
    <x v="1"/>
    <x v="16"/>
    <x v="0"/>
    <s v="Yes"/>
    <n v="1"/>
    <x v="0"/>
    <n v="52"/>
    <n v="0.03"/>
    <n v="5"/>
    <x v="1"/>
    <n v="12"/>
    <s v="No"/>
    <d v="2019-09-07T00:00:00"/>
    <x v="528"/>
    <n v="88"/>
    <s v="Active"/>
    <s v="Yes"/>
  </r>
  <r>
    <n v="5149"/>
    <s v="Central Park is your neighbor"/>
    <n v="684"/>
    <s v="New York"/>
    <n v="0.8"/>
    <n v="0.87"/>
    <x v="0"/>
    <n v="20"/>
    <x v="0"/>
    <x v="1"/>
    <x v="0"/>
    <s v="Yes"/>
    <n v="2"/>
    <x v="0"/>
    <n v="60"/>
    <n v="0.03"/>
    <n v="4.5999999999999996"/>
    <x v="1"/>
    <n v="5"/>
    <s v="No"/>
    <d v="2019-12-15T00:00:00"/>
    <x v="405"/>
    <n v="29"/>
    <s v="Active"/>
    <s v="No"/>
  </r>
  <r>
    <n v="5150"/>
    <s v="Beautiful Room with Bathroom near Lincoln Center"/>
    <n v="3881"/>
    <s v="New York"/>
    <n v="1"/>
    <n v="0.98"/>
    <x v="0"/>
    <n v="20"/>
    <x v="0"/>
    <x v="1"/>
    <x v="0"/>
    <s v="Yes"/>
    <n v="3"/>
    <x v="1"/>
    <n v="110"/>
    <n v="0.03"/>
    <n v="4.5199999999999996"/>
    <x v="1"/>
    <n v="27"/>
    <s v="No"/>
    <d v="2019-08-12T00:00:00"/>
    <x v="178"/>
    <n v="10"/>
    <s v="Active"/>
    <s v="Yes"/>
  </r>
  <r>
    <n v="5151"/>
    <s v="Disinfected 1 Bedroom 1 Bathroom Apt with Backyard"/>
    <n v="3973"/>
    <s v="New York"/>
    <n v="1"/>
    <n v="0.89"/>
    <x v="1"/>
    <n v="25"/>
    <x v="2"/>
    <x v="14"/>
    <x v="1"/>
    <s v="No"/>
    <n v="3"/>
    <x v="1"/>
    <n v="162"/>
    <n v="0.03"/>
    <n v="5"/>
    <x v="1"/>
    <n v="21"/>
    <s v="No"/>
    <d v="2019-08-11T00:00:00"/>
    <x v="285"/>
    <n v="270"/>
    <s v="Active"/>
    <s v="Yes"/>
  </r>
  <r>
    <n v="5152"/>
    <s v="Spacious and comfortable private 3br in Bushwick"/>
    <n v="2173"/>
    <s v="New York"/>
    <n v="1"/>
    <n v="0.64"/>
    <x v="1"/>
    <n v="8"/>
    <x v="1"/>
    <x v="11"/>
    <x v="1"/>
    <s v="No"/>
    <n v="10"/>
    <x v="2"/>
    <n v="234"/>
    <n v="0.04"/>
    <n v="5"/>
    <x v="1"/>
    <n v="30"/>
    <s v="No"/>
    <d v="2019-08-12T00:00:00"/>
    <x v="129"/>
    <n v="265"/>
    <s v="Active"/>
    <s v="No"/>
  </r>
  <r>
    <n v="5153"/>
    <s v="Renovated Private Room near Myrtle(20mins to city)"/>
    <n v="3311"/>
    <s v="New York"/>
    <n v="0.4"/>
    <n v="0.9"/>
    <x v="0"/>
    <n v="25"/>
    <x v="2"/>
    <x v="14"/>
    <x v="0"/>
    <s v="Yes"/>
    <n v="2"/>
    <x v="0"/>
    <n v="40"/>
    <n v="0.03"/>
    <n v="4.8"/>
    <x v="1"/>
    <n v="5"/>
    <s v="No"/>
    <d v="2019-11-05T00:00:00"/>
    <x v="70"/>
    <n v="179"/>
    <s v="Active"/>
    <s v="No"/>
  </r>
  <r>
    <n v="5154"/>
    <s v="Bright Room with Views near Central Park"/>
    <n v="3968"/>
    <s v="New York"/>
    <n v="1"/>
    <n v="1"/>
    <x v="0"/>
    <n v="20"/>
    <x v="0"/>
    <x v="1"/>
    <x v="0"/>
    <s v="Yes"/>
    <n v="2"/>
    <x v="0"/>
    <n v="83"/>
    <n v="0.03"/>
    <n v="4.42"/>
    <x v="0"/>
    <n v="33"/>
    <s v="No"/>
    <d v="2019-08-18T00:00:00"/>
    <x v="167"/>
    <n v="272"/>
    <s v="Active"/>
    <s v="Yes"/>
  </r>
  <r>
    <n v="5155"/>
    <s v="Bright, quiet room in new condo. Fun, lively area."/>
    <n v="470"/>
    <s v="New York"/>
    <n v="1"/>
    <n v="0.97"/>
    <x v="1"/>
    <n v="9"/>
    <x v="1"/>
    <x v="16"/>
    <x v="0"/>
    <s v="Yes"/>
    <n v="2"/>
    <x v="0"/>
    <n v="64"/>
    <n v="0.03"/>
    <n v="5"/>
    <x v="1"/>
    <n v="22"/>
    <s v="No"/>
    <d v="2019-08-31T00:00:00"/>
    <x v="106"/>
    <n v="69"/>
    <s v="Active"/>
    <s v="No"/>
  </r>
  <r>
    <n v="5156"/>
    <s v="Beautiful Apt in Luxury building  Lincoln Center"/>
    <n v="3955"/>
    <s v="New York"/>
    <n v="1"/>
    <n v="1"/>
    <x v="1"/>
    <n v="17"/>
    <x v="0"/>
    <x v="0"/>
    <x v="1"/>
    <s v="No"/>
    <n v="4"/>
    <x v="1"/>
    <n v="146"/>
    <n v="0.03"/>
    <n v="4.83"/>
    <x v="1"/>
    <n v="29"/>
    <s v="No"/>
    <d v="2019-09-04T00:00:00"/>
    <x v="2"/>
    <n v="166"/>
    <s v="Active"/>
    <s v="Yes"/>
  </r>
  <r>
    <n v="5157"/>
    <s v="Bright and modern 1 BR apartment East Village"/>
    <n v="2504"/>
    <s v="New York"/>
    <n v="1"/>
    <n v="0.71"/>
    <x v="0"/>
    <n v="15"/>
    <x v="0"/>
    <x v="4"/>
    <x v="1"/>
    <s v="No"/>
    <n v="2"/>
    <x v="0"/>
    <n v="168"/>
    <n v="0.03"/>
    <n v="4.4000000000000004"/>
    <x v="0"/>
    <n v="5"/>
    <s v="No"/>
    <d v="2019-09-04T00:00:00"/>
    <x v="142"/>
    <n v="147"/>
    <s v="Active"/>
    <s v="No"/>
  </r>
  <r>
    <n v="5158"/>
    <s v="Sun-drenched Brooklyn Haven"/>
    <n v="2379"/>
    <s v="New York"/>
    <n v="1"/>
    <n v="0.94"/>
    <x v="1"/>
    <n v="10"/>
    <x v="1"/>
    <x v="17"/>
    <x v="1"/>
    <s v="No"/>
    <n v="4"/>
    <x v="1"/>
    <n v="104"/>
    <n v="0.03"/>
    <n v="5"/>
    <x v="1"/>
    <n v="20"/>
    <s v="No"/>
    <d v="2019-08-12T00:00:00"/>
    <x v="59"/>
    <n v="301"/>
    <s v="Active"/>
    <s v="No"/>
  </r>
  <r>
    <n v="5159"/>
    <s v="Worst Place Ever for Creatives Bed #1"/>
    <n v="2845"/>
    <s v="New York"/>
    <n v="1"/>
    <n v="0.99"/>
    <x v="0"/>
    <n v="8"/>
    <x v="1"/>
    <x v="11"/>
    <x v="2"/>
    <s v="Yes"/>
    <n v="2"/>
    <x v="0"/>
    <n v="20"/>
    <n v="0.03"/>
    <n v="4.9000000000000004"/>
    <x v="1"/>
    <n v="39"/>
    <s v="No"/>
    <d v="2019-08-08T00:00:00"/>
    <x v="547"/>
    <n v="134"/>
    <s v="Active"/>
    <s v="Yes"/>
  </r>
  <r>
    <n v="5160"/>
    <s v="Minimalist Studio in cool Bed-Stuy, Brooklyn"/>
    <n v="1279"/>
    <s v="New York"/>
    <n v="1"/>
    <n v="0.99"/>
    <x v="1"/>
    <n v="7"/>
    <x v="1"/>
    <x v="3"/>
    <x v="1"/>
    <s v="No"/>
    <n v="4"/>
    <x v="1"/>
    <n v="106"/>
    <n v="0.03"/>
    <n v="4.9800000000000004"/>
    <x v="1"/>
    <n v="50"/>
    <s v="No"/>
    <d v="2019-09-03T00:00:00"/>
    <x v="110"/>
    <n v="206"/>
    <s v="Active"/>
    <s v="Yes"/>
  </r>
  <r>
    <n v="5161"/>
    <s v="Private Room: Bedford-Stuyvesant Attached Bathroom"/>
    <n v="2872"/>
    <s v="New York"/>
    <n v="0.5"/>
    <n v="0.91"/>
    <x v="0"/>
    <n v="7"/>
    <x v="1"/>
    <x v="3"/>
    <x v="0"/>
    <s v="Yes"/>
    <n v="2"/>
    <x v="0"/>
    <n v="60"/>
    <n v="0.03"/>
    <n v="4.63"/>
    <x v="1"/>
    <n v="16"/>
    <s v="No"/>
    <d v="2019-12-01T00:00:00"/>
    <x v="285"/>
    <n v="90"/>
    <s v="Active"/>
    <s v="No"/>
  </r>
  <r>
    <n v="5162"/>
    <s v="Clean 3 and cozy private room"/>
    <n v="3652"/>
    <s v="New York"/>
    <n v="1"/>
    <n v="0.96"/>
    <x v="0"/>
    <n v="22"/>
    <x v="2"/>
    <x v="25"/>
    <x v="0"/>
    <s v="Yes"/>
    <n v="2"/>
    <x v="0"/>
    <n v="59"/>
    <n v="0.03"/>
    <n v="4.57"/>
    <x v="1"/>
    <n v="7"/>
    <s v="No"/>
    <d v="2019-09-08T00:00:00"/>
    <x v="421"/>
    <n v="350"/>
    <s v="Active"/>
    <s v="Yes"/>
  </r>
  <r>
    <n v="5163"/>
    <s v="Room Comfortable&amp; Clean for Vacation close to JFK"/>
    <n v="3571"/>
    <s v="New York"/>
    <n v="1"/>
    <n v="1"/>
    <x v="0"/>
    <n v="23"/>
    <x v="2"/>
    <x v="6"/>
    <x v="0"/>
    <s v="Yes"/>
    <n v="2"/>
    <x v="0"/>
    <n v="50"/>
    <n v="0.03"/>
    <n v="4.8600000000000003"/>
    <x v="1"/>
    <n v="7"/>
    <s v="No"/>
    <d v="2019-09-03T00:00:00"/>
    <x v="59"/>
    <n v="119"/>
    <s v="Active"/>
    <s v="Yes"/>
  </r>
  <r>
    <n v="5164"/>
    <s v="Beautiful corner room in Manhattan Apt"/>
    <n v="431"/>
    <s v="New York"/>
    <n v="1"/>
    <n v="1"/>
    <x v="0"/>
    <n v="13"/>
    <x v="0"/>
    <x v="7"/>
    <x v="0"/>
    <s v="Yes"/>
    <n v="1"/>
    <x v="0"/>
    <n v="47"/>
    <n v="0.03"/>
    <n v="4.8899999999999997"/>
    <x v="1"/>
    <n v="18"/>
    <s v="No"/>
    <d v="2019-08-23T00:00:00"/>
    <x v="37"/>
    <n v="53"/>
    <s v="Active"/>
    <s v="Yes"/>
  </r>
  <r>
    <n v="5165"/>
    <s v="Large Queen Bedroom"/>
    <n v="3776"/>
    <s v="New York"/>
    <n v="0.25"/>
    <n v="0.84"/>
    <x v="1"/>
    <n v="24"/>
    <x v="2"/>
    <x v="5"/>
    <x v="0"/>
    <s v="Yes"/>
    <n v="2"/>
    <x v="0"/>
    <n v="149"/>
    <n v="0.03"/>
    <n v="5"/>
    <x v="1"/>
    <n v="4"/>
    <s v="No"/>
    <d v="2019-08-25T00:00:00"/>
    <x v="227"/>
    <n v="0"/>
    <s v="Inactive"/>
    <s v="Yes"/>
  </r>
  <r>
    <n v="5166"/>
    <s v="Brownstone Manor"/>
    <n v="3151"/>
    <s v="New York"/>
    <n v="0"/>
    <n v="1"/>
    <x v="0"/>
    <n v="7"/>
    <x v="1"/>
    <x v="3"/>
    <x v="0"/>
    <s v="Yes"/>
    <n v="3"/>
    <x v="1"/>
    <n v="87"/>
    <n v="0.03"/>
    <n v="4.67"/>
    <x v="1"/>
    <n v="6"/>
    <s v="No"/>
    <d v="2019-10-15T00:00:00"/>
    <x v="179"/>
    <n v="320"/>
    <s v="Active"/>
    <s v="Yes"/>
  </r>
  <r>
    <n v="5167"/>
    <s v="Your Next Vacation Should be Here...Walk to TimeSq"/>
    <n v="3309"/>
    <s v="New York"/>
    <n v="1"/>
    <n v="1"/>
    <x v="0"/>
    <n v="17"/>
    <x v="0"/>
    <x v="0"/>
    <x v="1"/>
    <s v="No"/>
    <n v="6"/>
    <x v="2"/>
    <n v="135"/>
    <n v="0.03"/>
    <n v="4.38"/>
    <x v="0"/>
    <n v="26"/>
    <s v="No"/>
    <d v="2019-08-19T00:00:00"/>
    <x v="217"/>
    <n v="339"/>
    <s v="Active"/>
    <s v="Yes"/>
  </r>
  <r>
    <n v="5168"/>
    <s v="Large Private Guest Bedroom in Manhattan"/>
    <n v="3975"/>
    <s v="New York"/>
    <n v="1"/>
    <n v="0.92"/>
    <x v="0"/>
    <n v="14"/>
    <x v="0"/>
    <x v="2"/>
    <x v="0"/>
    <s v="Yes"/>
    <n v="1"/>
    <x v="0"/>
    <n v="65"/>
    <n v="0.03"/>
    <n v="5"/>
    <x v="1"/>
    <n v="18"/>
    <s v="No"/>
    <d v="2019-08-18T00:00:00"/>
    <x v="366"/>
    <n v="135"/>
    <s v="Active"/>
    <s v="Yes"/>
  </r>
  <r>
    <n v="5169"/>
    <s v="Highly Disinfected | Perfectly Located Near Restaurants, Shops, &amp; Sites"/>
    <n v="3825"/>
    <s v="Florida"/>
    <n v="1"/>
    <n v="1"/>
    <x v="0"/>
    <n v="17"/>
    <x v="0"/>
    <x v="0"/>
    <x v="1"/>
    <s v="No"/>
    <n v="6"/>
    <x v="2"/>
    <n v="124.71"/>
    <n v="0.03"/>
    <n v="4.67"/>
    <x v="1"/>
    <n v="27"/>
    <s v="No"/>
    <d v="2019-08-24T00:00:00"/>
    <x v="47"/>
    <n v="221"/>
    <s v="Active"/>
    <s v="Yes"/>
  </r>
  <r>
    <n v="5170"/>
    <s v="2 Bedroom. Loft living next to Central Park"/>
    <n v="1964"/>
    <s v="New York"/>
    <n v="1"/>
    <n v="0.33"/>
    <x v="0"/>
    <n v="20"/>
    <x v="0"/>
    <x v="1"/>
    <x v="1"/>
    <s v="No"/>
    <n v="3"/>
    <x v="1"/>
    <n v="300"/>
    <n v="0.04"/>
    <n v="4.67"/>
    <x v="1"/>
    <n v="3"/>
    <s v="No"/>
    <d v="2019-09-03T00:00:00"/>
    <x v="23"/>
    <n v="63"/>
    <s v="Active"/>
    <s v="No"/>
  </r>
  <r>
    <n v="5171"/>
    <s v="Newly Renovated Duplex Apartment 2"/>
    <n v="2590"/>
    <s v="New York"/>
    <n v="0.99"/>
    <n v="0.94"/>
    <x v="1"/>
    <n v="7"/>
    <x v="1"/>
    <x v="3"/>
    <x v="1"/>
    <s v="No"/>
    <n v="9"/>
    <x v="2"/>
    <n v="500"/>
    <n v="0.05"/>
    <n v="4.74"/>
    <x v="1"/>
    <n v="39"/>
    <s v="No"/>
    <d v="2019-11-29T00:00:00"/>
    <x v="253"/>
    <n v="364"/>
    <s v="Active"/>
    <s v="No"/>
  </r>
  <r>
    <n v="5172"/>
    <s v="Petite One Bedroom Queen"/>
    <n v="3776"/>
    <s v="New York"/>
    <n v="0.25"/>
    <n v="0.84"/>
    <x v="1"/>
    <n v="24"/>
    <x v="2"/>
    <x v="5"/>
    <x v="0"/>
    <s v="Yes"/>
    <n v="2"/>
    <x v="0"/>
    <n v="109"/>
    <n v="0.03"/>
    <n v="4.75"/>
    <x v="1"/>
    <n v="4"/>
    <s v="No"/>
    <d v="2019-09-26T00:00:00"/>
    <x v="725"/>
    <n v="0"/>
    <s v="Inactive"/>
    <s v="Yes"/>
  </r>
  <r>
    <n v="5173"/>
    <s v="2 Queen bed master with walk in closet"/>
    <n v="3776"/>
    <s v="New York"/>
    <n v="0.25"/>
    <n v="0.84"/>
    <x v="1"/>
    <n v="24"/>
    <x v="2"/>
    <x v="5"/>
    <x v="0"/>
    <s v="Yes"/>
    <n v="4"/>
    <x v="1"/>
    <n v="179"/>
    <n v="0.03"/>
    <n v="5"/>
    <x v="1"/>
    <n v="4"/>
    <s v="No"/>
    <d v="2019-09-15T00:00:00"/>
    <x v="19"/>
    <n v="0"/>
    <s v="Inactive"/>
    <s v="Yes"/>
  </r>
  <r>
    <n v="5174"/>
    <s v="2 bd 2 bathroom Penthouse Apartment Manhattan"/>
    <n v="2231"/>
    <s v="New Jersey"/>
    <n v="0.5"/>
    <n v="0.96"/>
    <x v="0"/>
    <n v="14"/>
    <x v="0"/>
    <x v="2"/>
    <x v="0"/>
    <s v="Yes"/>
    <n v="2"/>
    <x v="0"/>
    <n v="130"/>
    <n v="0.03"/>
    <n v="4.5599999999999996"/>
    <x v="1"/>
    <n v="18"/>
    <s v="No"/>
    <d v="2019-08-11T00:00:00"/>
    <x v="0"/>
    <n v="0"/>
    <s v="Inactive"/>
    <s v="Yes"/>
  </r>
  <r>
    <n v="5175"/>
    <s v="Beautiful Huge OneBedroom on the UES Sleeps 5"/>
    <n v="3974"/>
    <s v="New York"/>
    <n v="0.7"/>
    <n v="0.93"/>
    <x v="0"/>
    <n v="19"/>
    <x v="0"/>
    <x v="12"/>
    <x v="1"/>
    <s v="No"/>
    <n v="5"/>
    <x v="1"/>
    <n v="227"/>
    <n v="0.04"/>
    <n v="4.4000000000000004"/>
    <x v="0"/>
    <n v="30"/>
    <s v="No"/>
    <d v="2019-09-06T00:00:00"/>
    <x v="8"/>
    <n v="105"/>
    <s v="Active"/>
    <s v="No"/>
  </r>
  <r>
    <n v="5176"/>
    <s v="Extra Large Room on 143 street"/>
    <n v="282"/>
    <s v="New York"/>
    <n v="1"/>
    <n v="1"/>
    <x v="0"/>
    <n v="16"/>
    <x v="0"/>
    <x v="10"/>
    <x v="0"/>
    <s v="Yes"/>
    <n v="4"/>
    <x v="1"/>
    <n v="55"/>
    <n v="0.03"/>
    <n v="4.4000000000000004"/>
    <x v="0"/>
    <n v="5"/>
    <s v="No"/>
    <d v="2019-08-15T00:00:00"/>
    <x v="104"/>
    <n v="0"/>
    <s v="Inactive"/>
    <s v="Yes"/>
  </r>
  <r>
    <n v="5177"/>
    <s v="Top East-Village Private clean large sunny 2 BR"/>
    <n v="378"/>
    <s v="New York"/>
    <n v="1"/>
    <n v="0.93"/>
    <x v="1"/>
    <n v="15"/>
    <x v="0"/>
    <x v="4"/>
    <x v="1"/>
    <s v="No"/>
    <n v="6"/>
    <x v="2"/>
    <n v="215"/>
    <n v="0.04"/>
    <n v="5"/>
    <x v="1"/>
    <n v="8"/>
    <s v="No"/>
    <d v="2019-08-24T00:00:00"/>
    <x v="8"/>
    <n v="364"/>
    <s v="Active"/>
    <s v="No"/>
  </r>
  <r>
    <n v="5178"/>
    <s v="Great space near all major transportation."/>
    <n v="3335"/>
    <s v="New York"/>
    <n v="1"/>
    <n v="0.94"/>
    <x v="1"/>
    <n v="3"/>
    <x v="4"/>
    <x v="23"/>
    <x v="0"/>
    <s v="Yes"/>
    <n v="2"/>
    <x v="0"/>
    <n v="42"/>
    <n v="0.03"/>
    <n v="4.95"/>
    <x v="1"/>
    <n v="20"/>
    <s v="No"/>
    <d v="2019-09-01T00:00:00"/>
    <x v="86"/>
    <n v="293"/>
    <s v="Active"/>
    <s v="Yes"/>
  </r>
  <r>
    <n v="5179"/>
    <s v="Roma"/>
    <n v="247"/>
    <s v="New York"/>
    <n v="0.9"/>
    <n v="0.96"/>
    <x v="0"/>
    <n v="12"/>
    <x v="1"/>
    <x v="9"/>
    <x v="0"/>
    <s v="Yes"/>
    <n v="2"/>
    <x v="0"/>
    <n v="63"/>
    <n v="0.03"/>
    <n v="5"/>
    <x v="1"/>
    <n v="23"/>
    <s v="No"/>
    <d v="2019-09-07T00:00:00"/>
    <x v="151"/>
    <n v="43"/>
    <s v="Active"/>
    <s v="No"/>
  </r>
  <r>
    <n v="5180"/>
    <s v="Private Comfy Room In Modern Spacious Duplex Apt"/>
    <n v="3979"/>
    <s v="New York"/>
    <n v="1"/>
    <n v="0.96"/>
    <x v="0"/>
    <n v="7"/>
    <x v="1"/>
    <x v="3"/>
    <x v="0"/>
    <s v="Yes"/>
    <n v="2"/>
    <x v="0"/>
    <n v="45"/>
    <n v="0.03"/>
    <n v="4.5999999999999996"/>
    <x v="1"/>
    <n v="10"/>
    <s v="No"/>
    <d v="2019-11-24T00:00:00"/>
    <x v="78"/>
    <n v="156"/>
    <s v="Active"/>
    <s v="Yes"/>
  </r>
  <r>
    <n v="5181"/>
    <s v="1BDR in Manhattan close to Union Square"/>
    <n v="674"/>
    <s v="New York"/>
    <n v="1"/>
    <n v="0.75"/>
    <x v="0"/>
    <n v="13"/>
    <x v="0"/>
    <x v="7"/>
    <x v="1"/>
    <s v="No"/>
    <n v="2"/>
    <x v="0"/>
    <n v="190"/>
    <n v="0.03"/>
    <n v="5"/>
    <x v="1"/>
    <n v="3"/>
    <s v="No"/>
    <d v="2019-09-20T00:00:00"/>
    <x v="24"/>
    <n v="42"/>
    <s v="Active"/>
    <s v="No"/>
  </r>
  <r>
    <n v="5182"/>
    <s v="æœ‰å®¶å®¢å±… 45"/>
    <n v="3978"/>
    <s v="New York"/>
    <n v="1"/>
    <n v="0.97"/>
    <x v="0"/>
    <n v="22"/>
    <x v="2"/>
    <x v="25"/>
    <x v="0"/>
    <s v="Yes"/>
    <n v="2"/>
    <x v="0"/>
    <n v="45"/>
    <n v="0.03"/>
    <n v="3.8"/>
    <x v="0"/>
    <n v="5"/>
    <s v="No"/>
    <d v="2019-09-09T00:00:00"/>
    <x v="23"/>
    <n v="133"/>
    <s v="Active"/>
    <s v="No"/>
  </r>
  <r>
    <n v="5183"/>
    <s v="Room w/ Private Connected Bath in Comfortable Apt"/>
    <n v="3648"/>
    <s v="New York"/>
    <n v="1"/>
    <n v="0.83"/>
    <x v="1"/>
    <n v="8"/>
    <x v="1"/>
    <x v="11"/>
    <x v="0"/>
    <s v="Yes"/>
    <n v="2"/>
    <x v="0"/>
    <n v="43"/>
    <n v="0.03"/>
    <n v="4.9000000000000004"/>
    <x v="1"/>
    <n v="20"/>
    <s v="No"/>
    <d v="2019-08-22T00:00:00"/>
    <x v="287"/>
    <n v="92"/>
    <s v="Active"/>
    <s v="No"/>
  </r>
  <r>
    <n v="5184"/>
    <s v="Sunny &amp;cozy (quiet home)"/>
    <n v="3971"/>
    <s v="New York"/>
    <n v="1"/>
    <n v="0.8"/>
    <x v="1"/>
    <n v="22"/>
    <x v="2"/>
    <x v="25"/>
    <x v="0"/>
    <s v="Yes"/>
    <n v="1"/>
    <x v="0"/>
    <n v="58"/>
    <n v="0.03"/>
    <n v="5"/>
    <x v="1"/>
    <n v="29"/>
    <s v="No"/>
    <d v="2019-08-17T00:00:00"/>
    <x v="80"/>
    <n v="90"/>
    <s v="Active"/>
    <s v="No"/>
  </r>
  <r>
    <n v="5185"/>
    <s v="Quaint, Convenient Upper East Side"/>
    <n v="3352"/>
    <s v="New York"/>
    <n v="0.92"/>
    <n v="1"/>
    <x v="0"/>
    <n v="14"/>
    <x v="0"/>
    <x v="2"/>
    <x v="0"/>
    <s v="Yes"/>
    <n v="2"/>
    <x v="0"/>
    <n v="52"/>
    <n v="0.03"/>
    <n v="4.9000000000000004"/>
    <x v="1"/>
    <n v="31"/>
    <s v="No"/>
    <d v="2019-08-16T00:00:00"/>
    <x v="78"/>
    <n v="149"/>
    <s v="Active"/>
    <s v="Yes"/>
  </r>
  <r>
    <n v="5186"/>
    <s v="NYC lights are just 25min free ferry ride away"/>
    <n v="1893"/>
    <s v="New York"/>
    <n v="1"/>
    <n v="0.98"/>
    <x v="1"/>
    <n v="29"/>
    <x v="3"/>
    <x v="22"/>
    <x v="1"/>
    <s v="No"/>
    <n v="6"/>
    <x v="2"/>
    <n v="99"/>
    <n v="0.03"/>
    <n v="4.95"/>
    <x v="1"/>
    <n v="19"/>
    <s v="No"/>
    <d v="2019-09-05T00:00:00"/>
    <x v="296"/>
    <n v="30"/>
    <s v="Active"/>
    <s v="No"/>
  </r>
  <r>
    <n v="5187"/>
    <s v="Handsome / Minimal East Village Apartment"/>
    <n v="135"/>
    <s v="New York"/>
    <n v="1"/>
    <n v="0.86"/>
    <x v="0"/>
    <n v="15"/>
    <x v="0"/>
    <x v="4"/>
    <x v="1"/>
    <s v="No"/>
    <n v="2"/>
    <x v="0"/>
    <n v="249"/>
    <n v="0.04"/>
    <n v="5"/>
    <x v="1"/>
    <n v="4"/>
    <s v="No"/>
    <d v="2019-09-01T00:00:00"/>
    <x v="190"/>
    <n v="345"/>
    <s v="Active"/>
    <s v="Yes"/>
  </r>
  <r>
    <n v="5188"/>
    <s v="Good vibes"/>
    <n v="911"/>
    <s v="New York"/>
    <n v="1"/>
    <n v="1"/>
    <x v="0"/>
    <n v="26"/>
    <x v="2"/>
    <x v="19"/>
    <x v="0"/>
    <s v="Yes"/>
    <n v="2"/>
    <x v="0"/>
    <n v="59"/>
    <n v="0.03"/>
    <n v="4.66"/>
    <x v="1"/>
    <n v="32"/>
    <s v="No"/>
    <d v="2019-08-18T00:00:00"/>
    <x v="215"/>
    <n v="364"/>
    <s v="Active"/>
    <s v="Yes"/>
  </r>
  <r>
    <n v="5189"/>
    <s v="Red's cozy corner"/>
    <n v="2769"/>
    <s v="Delaware"/>
    <n v="1"/>
    <n v="0.96"/>
    <x v="1"/>
    <n v="23"/>
    <x v="2"/>
    <x v="6"/>
    <x v="1"/>
    <s v="No"/>
    <n v="6"/>
    <x v="2"/>
    <n v="130"/>
    <n v="0.03"/>
    <n v="4.91"/>
    <x v="1"/>
    <n v="22"/>
    <s v="No"/>
    <d v="2020-02-16T00:00:00"/>
    <x v="142"/>
    <n v="253"/>
    <s v="Active"/>
    <s v="Yes"/>
  </r>
  <r>
    <n v="5190"/>
    <s v="SUPERCUTE BEDROOMðŸ’– 2 DOUBLE BEDS PRIVATE BATHROOM"/>
    <n v="3981"/>
    <s v="New York"/>
    <n v="1"/>
    <n v="1"/>
    <x v="1"/>
    <n v="8"/>
    <x v="1"/>
    <x v="11"/>
    <x v="0"/>
    <s v="Yes"/>
    <n v="2"/>
    <x v="0"/>
    <n v="25"/>
    <n v="0.03"/>
    <n v="4.8899999999999997"/>
    <x v="1"/>
    <n v="111"/>
    <s v="Yes"/>
    <d v="2019-08-19T00:00:00"/>
    <x v="151"/>
    <n v="157"/>
    <s v="Active"/>
    <s v="Yes"/>
  </r>
  <r>
    <n v="5191"/>
    <s v="Lovely backyard studio."/>
    <n v="2836"/>
    <s v="New York"/>
    <n v="0.95"/>
    <n v="0.94"/>
    <x v="0"/>
    <n v="7"/>
    <x v="1"/>
    <x v="3"/>
    <x v="1"/>
    <s v="No"/>
    <n v="3"/>
    <x v="1"/>
    <n v="71"/>
    <n v="0.03"/>
    <n v="3.84"/>
    <x v="0"/>
    <n v="19"/>
    <s v="No"/>
    <d v="2020-01-08T00:00:00"/>
    <x v="157"/>
    <n v="87"/>
    <s v="Active"/>
    <s v="No"/>
  </r>
  <r>
    <n v="5192"/>
    <s v="SUNNY 2 BEDROOMS IN BEST LOCATION WILLIAMSBURG!!"/>
    <n v="629"/>
    <s v="New York"/>
    <n v="0.83"/>
    <n v="0.91"/>
    <x v="0"/>
    <n v="12"/>
    <x v="1"/>
    <x v="9"/>
    <x v="1"/>
    <s v="No"/>
    <n v="5"/>
    <x v="1"/>
    <n v="249"/>
    <n v="0.04"/>
    <n v="4.62"/>
    <x v="1"/>
    <n v="13"/>
    <s v="No"/>
    <d v="2019-09-03T00:00:00"/>
    <x v="101"/>
    <n v="257"/>
    <s v="Active"/>
    <s v="No"/>
  </r>
  <r>
    <n v="5193"/>
    <s v="Gorgeous Light Upper East Side"/>
    <n v="3352"/>
    <s v="New York"/>
    <n v="0.92"/>
    <n v="1"/>
    <x v="0"/>
    <n v="14"/>
    <x v="0"/>
    <x v="2"/>
    <x v="0"/>
    <s v="Yes"/>
    <n v="2"/>
    <x v="0"/>
    <n v="37"/>
    <n v="0.03"/>
    <n v="4.79"/>
    <x v="1"/>
    <n v="48"/>
    <s v="No"/>
    <d v="2019-08-24T00:00:00"/>
    <x v="160"/>
    <n v="167"/>
    <s v="Active"/>
    <s v="Yes"/>
  </r>
  <r>
    <n v="5194"/>
    <s v="Private Room, 2 Bathrooms, Wifi, 20 min to NYC"/>
    <n v="1692"/>
    <s v="New York"/>
    <n v="1"/>
    <n v="1"/>
    <x v="0"/>
    <n v="7"/>
    <x v="1"/>
    <x v="3"/>
    <x v="0"/>
    <s v="Yes"/>
    <n v="2"/>
    <x v="0"/>
    <n v="100"/>
    <n v="0.03"/>
    <n v="4.63"/>
    <x v="1"/>
    <n v="24"/>
    <s v="No"/>
    <d v="2019-08-30T00:00:00"/>
    <x v="0"/>
    <n v="0"/>
    <s v="Inactive"/>
    <s v="Yes"/>
  </r>
  <r>
    <n v="5195"/>
    <s v="Nice Cozy spot in a vibrant neighborhood."/>
    <n v="3466"/>
    <s v="New York"/>
    <n v="1"/>
    <n v="0.88"/>
    <x v="0"/>
    <n v="10"/>
    <x v="1"/>
    <x v="17"/>
    <x v="0"/>
    <s v="Yes"/>
    <n v="2"/>
    <x v="0"/>
    <n v="50"/>
    <n v="0.03"/>
    <n v="4.38"/>
    <x v="0"/>
    <n v="16"/>
    <s v="No"/>
    <d v="2019-08-17T00:00:00"/>
    <x v="25"/>
    <n v="43"/>
    <s v="Active"/>
    <s v="Yes"/>
  </r>
  <r>
    <n v="5196"/>
    <s v="Home sweet home in Astoria- NY"/>
    <n v="3983"/>
    <s v="New York"/>
    <n v="0"/>
    <n v="0.93"/>
    <x v="0"/>
    <n v="21"/>
    <x v="2"/>
    <x v="13"/>
    <x v="0"/>
    <s v="Yes"/>
    <n v="2"/>
    <x v="0"/>
    <n v="90"/>
    <n v="0.03"/>
    <n v="5"/>
    <x v="1"/>
    <n v="12"/>
    <s v="No"/>
    <d v="2019-08-26T00:00:00"/>
    <x v="453"/>
    <n v="0"/>
    <s v="Inactive"/>
    <s v="Yes"/>
  </r>
  <r>
    <n v="5197"/>
    <s v="Charming 1BR Apartment close to Time Square"/>
    <n v="3972"/>
    <s v="New York"/>
    <n v="1"/>
    <n v="1"/>
    <x v="0"/>
    <n v="17"/>
    <x v="0"/>
    <x v="0"/>
    <x v="1"/>
    <s v="No"/>
    <n v="4"/>
    <x v="1"/>
    <n v="107"/>
    <n v="0.03"/>
    <n v="4.55"/>
    <x v="1"/>
    <n v="40"/>
    <s v="No"/>
    <d v="2019-08-30T00:00:00"/>
    <x v="300"/>
    <n v="45"/>
    <s v="Active"/>
    <s v="Yes"/>
  </r>
  <r>
    <n v="5198"/>
    <s v="Easy Livin' In The Stuy!"/>
    <n v="2157"/>
    <s v="New York"/>
    <n v="0.91"/>
    <n v="0.89"/>
    <x v="1"/>
    <n v="7"/>
    <x v="1"/>
    <x v="3"/>
    <x v="0"/>
    <s v="Yes"/>
    <n v="1"/>
    <x v="0"/>
    <n v="38.14"/>
    <n v="0.03"/>
    <n v="4.5"/>
    <x v="1"/>
    <n v="14"/>
    <s v="No"/>
    <d v="2019-09-11T00:00:00"/>
    <x v="319"/>
    <n v="0"/>
    <s v="Inactive"/>
    <s v="Yes"/>
  </r>
  <r>
    <n v="5199"/>
    <s v="Hip Grand Street Studio"/>
    <n v="820"/>
    <s v="New York"/>
    <n v="1"/>
    <n v="0.77"/>
    <x v="1"/>
    <n v="12"/>
    <x v="1"/>
    <x v="9"/>
    <x v="1"/>
    <s v="No"/>
    <n v="2"/>
    <x v="0"/>
    <n v="230"/>
    <n v="0.04"/>
    <n v="5"/>
    <x v="1"/>
    <n v="3"/>
    <s v="No"/>
    <d v="2019-09-22T00:00:00"/>
    <x v="302"/>
    <n v="46"/>
    <s v="Active"/>
    <s v="No"/>
  </r>
  <r>
    <n v="5200"/>
    <s v="Shared apt next to Theater District, Broadway"/>
    <n v="3829"/>
    <s v="New Jersey"/>
    <n v="1"/>
    <n v="1"/>
    <x v="0"/>
    <n v="17"/>
    <x v="0"/>
    <x v="0"/>
    <x v="2"/>
    <s v="Yes"/>
    <n v="2"/>
    <x v="0"/>
    <n v="85"/>
    <n v="0.03"/>
    <n v="4.74"/>
    <x v="1"/>
    <n v="19"/>
    <s v="No"/>
    <d v="2019-08-19T00:00:00"/>
    <x v="18"/>
    <n v="90"/>
    <s v="Active"/>
    <s v="Yes"/>
  </r>
  <r>
    <n v="5201"/>
    <s v="Spacious 6BR in Bushwick (20 Minutes to Manhattan)"/>
    <n v="3984"/>
    <s v="New York"/>
    <n v="1"/>
    <n v="0.86"/>
    <x v="0"/>
    <n v="8"/>
    <x v="1"/>
    <x v="11"/>
    <x v="1"/>
    <s v="No"/>
    <n v="16"/>
    <x v="2"/>
    <n v="207"/>
    <n v="0.04"/>
    <n v="4.5"/>
    <x v="1"/>
    <n v="6"/>
    <s v="No"/>
    <d v="2019-11-30T00:00:00"/>
    <x v="31"/>
    <n v="346"/>
    <s v="Active"/>
    <s v="No"/>
  </r>
  <r>
    <n v="5202"/>
    <s v="JFK Tiny Room to sleep"/>
    <n v="3761"/>
    <s v="New York"/>
    <n v="1"/>
    <n v="0.96"/>
    <x v="0"/>
    <n v="23"/>
    <x v="2"/>
    <x v="6"/>
    <x v="0"/>
    <s v="Yes"/>
    <n v="1"/>
    <x v="0"/>
    <n v="35"/>
    <n v="0.03"/>
    <n v="4.76"/>
    <x v="1"/>
    <n v="115"/>
    <s v="No"/>
    <d v="2019-08-20T00:00:00"/>
    <x v="29"/>
    <n v="175"/>
    <s v="Active"/>
    <s v="No"/>
  </r>
  <r>
    <n v="5203"/>
    <s v="Sunny 1BR/1.5BA in the UES, 1 block to subway!"/>
    <n v="392"/>
    <s v="New York"/>
    <n v="1"/>
    <n v="0.75"/>
    <x v="0"/>
    <n v="19"/>
    <x v="0"/>
    <x v="12"/>
    <x v="1"/>
    <s v="No"/>
    <n v="2"/>
    <x v="0"/>
    <n v="125"/>
    <n v="0.03"/>
    <n v="4.88"/>
    <x v="1"/>
    <n v="8"/>
    <s v="No"/>
    <d v="2019-09-02T00:00:00"/>
    <x v="25"/>
    <n v="47"/>
    <s v="Active"/>
    <s v="No"/>
  </r>
  <r>
    <n v="5204"/>
    <s v="Cozy and quiet, clean room, GREAT TRANSPORTATION"/>
    <n v="3985"/>
    <s v="New York"/>
    <n v="1"/>
    <n v="0.97"/>
    <x v="1"/>
    <n v="8"/>
    <x v="1"/>
    <x v="11"/>
    <x v="0"/>
    <s v="Yes"/>
    <n v="2"/>
    <x v="0"/>
    <n v="48"/>
    <n v="0.03"/>
    <n v="4.8899999999999997"/>
    <x v="1"/>
    <n v="76"/>
    <s v="No"/>
    <d v="2019-08-21T00:00:00"/>
    <x v="129"/>
    <n v="16"/>
    <s v="Active"/>
    <s v="Yes"/>
  </r>
  <r>
    <n v="5205"/>
    <s v="3BR, 1.5 Bath in Bushwick (20 Mins to Manhattan!!)"/>
    <n v="3984"/>
    <s v="New York"/>
    <n v="1"/>
    <n v="0.86"/>
    <x v="0"/>
    <n v="8"/>
    <x v="1"/>
    <x v="11"/>
    <x v="1"/>
    <s v="No"/>
    <n v="12"/>
    <x v="2"/>
    <n v="108"/>
    <n v="0.03"/>
    <n v="4.82"/>
    <x v="1"/>
    <n v="11"/>
    <s v="No"/>
    <d v="2019-08-25T00:00:00"/>
    <x v="70"/>
    <n v="357"/>
    <s v="Active"/>
    <s v="No"/>
  </r>
  <r>
    <n v="5206"/>
    <s v="3BR Duplex in Bushwick (20 Minutes to Manhattan!)"/>
    <n v="3984"/>
    <s v="New York"/>
    <n v="1"/>
    <n v="0.86"/>
    <x v="0"/>
    <n v="8"/>
    <x v="1"/>
    <x v="11"/>
    <x v="1"/>
    <s v="No"/>
    <n v="11"/>
    <x v="2"/>
    <n v="99"/>
    <n v="0.03"/>
    <n v="4.75"/>
    <x v="1"/>
    <n v="12"/>
    <s v="No"/>
    <d v="2019-09-03T00:00:00"/>
    <x v="17"/>
    <n v="346"/>
    <s v="Active"/>
    <s v="No"/>
  </r>
  <r>
    <n v="5207"/>
    <s v="Huge bohemian loft apartment with garden vibes"/>
    <n v="3402"/>
    <s v="New York"/>
    <n v="1"/>
    <n v="0.97"/>
    <x v="1"/>
    <n v="12"/>
    <x v="1"/>
    <x v="9"/>
    <x v="1"/>
    <s v="No"/>
    <n v="3"/>
    <x v="1"/>
    <n v="137"/>
    <n v="0.03"/>
    <n v="4.92"/>
    <x v="1"/>
    <n v="108"/>
    <s v="Yes"/>
    <d v="2019-08-22T00:00:00"/>
    <x v="217"/>
    <n v="173"/>
    <s v="Active"/>
    <s v="No"/>
  </r>
  <r>
    <n v="5208"/>
    <s v="â˜… RENOVATED 2 BEDROOM APT ON CENTRAL PARK WESTâ˜…"/>
    <n v="1376"/>
    <s v="New York"/>
    <n v="1"/>
    <n v="0.62"/>
    <x v="0"/>
    <n v="20"/>
    <x v="0"/>
    <x v="1"/>
    <x v="1"/>
    <s v="No"/>
    <n v="4"/>
    <x v="1"/>
    <n v="129"/>
    <n v="0.03"/>
    <n v="4.8"/>
    <x v="1"/>
    <n v="5"/>
    <s v="No"/>
    <d v="2019-11-06T00:00:00"/>
    <x v="17"/>
    <n v="229"/>
    <s v="Active"/>
    <s v="No"/>
  </r>
  <r>
    <n v="5209"/>
    <s v="Cozy 2 bedroom 7mn from Manhattan"/>
    <n v="3832"/>
    <s v="New York"/>
    <n v="0.88"/>
    <n v="1"/>
    <x v="0"/>
    <n v="11"/>
    <x v="1"/>
    <x v="8"/>
    <x v="1"/>
    <s v="No"/>
    <n v="6"/>
    <x v="2"/>
    <n v="263"/>
    <n v="0.04"/>
    <n v="4.92"/>
    <x v="1"/>
    <n v="25"/>
    <s v="No"/>
    <d v="2019-09-08T00:00:00"/>
    <x v="12"/>
    <n v="262"/>
    <s v="Active"/>
    <s v="Yes"/>
  </r>
  <r>
    <n v="5210"/>
    <s v="Cozy bedroom in  Astoria, minutes to Manhattan"/>
    <n v="1701"/>
    <s v="New York"/>
    <n v="1"/>
    <n v="0.97"/>
    <x v="1"/>
    <n v="21"/>
    <x v="2"/>
    <x v="13"/>
    <x v="0"/>
    <s v="Yes"/>
    <n v="1"/>
    <x v="0"/>
    <n v="34"/>
    <n v="0.03"/>
    <n v="5"/>
    <x v="1"/>
    <n v="28"/>
    <s v="No"/>
    <d v="2019-09-13T00:00:00"/>
    <x v="66"/>
    <n v="138"/>
    <s v="Active"/>
    <s v="Yes"/>
  </r>
  <r>
    <n v="5211"/>
    <s v="Staycation in the heart of Williamsburg"/>
    <n v="1610"/>
    <s v="New York"/>
    <n v="1"/>
    <n v="0.8"/>
    <x v="0"/>
    <n v="12"/>
    <x v="1"/>
    <x v="9"/>
    <x v="1"/>
    <s v="No"/>
    <n v="4"/>
    <x v="1"/>
    <n v="300"/>
    <n v="0.04"/>
    <n v="5"/>
    <x v="1"/>
    <n v="6"/>
    <s v="No"/>
    <d v="2019-10-06T00:00:00"/>
    <x v="176"/>
    <n v="71"/>
    <s v="Active"/>
    <s v="No"/>
  </r>
  <r>
    <n v="5212"/>
    <s v="Beautiful comfy room in lively neighborhood"/>
    <n v="360"/>
    <s v="New York"/>
    <n v="0.4"/>
    <n v="0.75"/>
    <x v="1"/>
    <n v="16"/>
    <x v="0"/>
    <x v="10"/>
    <x v="0"/>
    <s v="Yes"/>
    <n v="2"/>
    <x v="0"/>
    <n v="70"/>
    <n v="0.03"/>
    <n v="4.67"/>
    <x v="1"/>
    <n v="3"/>
    <s v="No"/>
    <d v="2019-09-07T00:00:00"/>
    <x v="709"/>
    <n v="180"/>
    <s v="Active"/>
    <s v="Yes"/>
  </r>
  <r>
    <n v="5213"/>
    <s v="The Red Room/pet friendly"/>
    <n v="3944"/>
    <s v="New York"/>
    <n v="0.64"/>
    <n v="0.85"/>
    <x v="0"/>
    <n v="7"/>
    <x v="1"/>
    <x v="3"/>
    <x v="0"/>
    <s v="Yes"/>
    <n v="3"/>
    <x v="1"/>
    <n v="31"/>
    <n v="0.03"/>
    <n v="4.6399999999999997"/>
    <x v="1"/>
    <n v="36"/>
    <s v="No"/>
    <d v="2019-09-03T00:00:00"/>
    <x v="13"/>
    <n v="70"/>
    <s v="Active"/>
    <s v="No"/>
  </r>
  <r>
    <n v="5214"/>
    <s v="Small Room two min from A&amp;C trains w/WiFi"/>
    <n v="3934"/>
    <s v="New York"/>
    <n v="1"/>
    <n v="0.99"/>
    <x v="1"/>
    <n v="7"/>
    <x v="1"/>
    <x v="3"/>
    <x v="0"/>
    <s v="Yes"/>
    <n v="1"/>
    <x v="0"/>
    <n v="39"/>
    <n v="0.03"/>
    <n v="5"/>
    <x v="1"/>
    <n v="16"/>
    <s v="No"/>
    <d v="2019-10-28T00:00:00"/>
    <x v="615"/>
    <n v="155"/>
    <s v="Active"/>
    <s v="Yes"/>
  </r>
  <r>
    <n v="5215"/>
    <s v="Classic NYC Brownstone:  New, Private, Balcony"/>
    <n v="3427"/>
    <s v="New York"/>
    <n v="0.8"/>
    <n v="0.95"/>
    <x v="0"/>
    <n v="16"/>
    <x v="0"/>
    <x v="10"/>
    <x v="1"/>
    <s v="No"/>
    <n v="6"/>
    <x v="2"/>
    <n v="150"/>
    <n v="0.03"/>
    <n v="4.67"/>
    <x v="1"/>
    <n v="9"/>
    <s v="No"/>
    <d v="2019-09-20T00:00:00"/>
    <x v="31"/>
    <n v="48"/>
    <s v="Active"/>
    <s v="No"/>
  </r>
  <r>
    <n v="5216"/>
    <s v="BEST LOCATION! READ MY REVIEWS!!! LUXURY BUILDING"/>
    <n v="1902"/>
    <s v="New York"/>
    <n v="1"/>
    <n v="0.97"/>
    <x v="1"/>
    <n v="18"/>
    <x v="0"/>
    <x v="20"/>
    <x v="0"/>
    <s v="Yes"/>
    <n v="2"/>
    <x v="0"/>
    <n v="64"/>
    <n v="0.03"/>
    <n v="4.82"/>
    <x v="1"/>
    <n v="22"/>
    <s v="No"/>
    <d v="2019-10-17T00:00:00"/>
    <x v="489"/>
    <n v="0"/>
    <s v="Inactive"/>
    <s v="Yes"/>
  </r>
  <r>
    <n v="5217"/>
    <s v="Central Park Columbia 2 Bed 2 Full Bath Apartment"/>
    <n v="1790"/>
    <s v="New York"/>
    <n v="1"/>
    <n v="1"/>
    <x v="0"/>
    <n v="16"/>
    <x v="0"/>
    <x v="10"/>
    <x v="1"/>
    <s v="No"/>
    <n v="8"/>
    <x v="2"/>
    <n v="120"/>
    <n v="0.03"/>
    <n v="5"/>
    <x v="1"/>
    <n v="5"/>
    <s v="No"/>
    <d v="2019-09-03T00:00:00"/>
    <x v="136"/>
    <n v="0"/>
    <s v="Inactive"/>
    <s v="Yes"/>
  </r>
  <r>
    <n v="5218"/>
    <s v="Cozy two bedrooms in a private house."/>
    <n v="3989"/>
    <s v="New York"/>
    <n v="1"/>
    <n v="1"/>
    <x v="1"/>
    <n v="10"/>
    <x v="1"/>
    <x v="17"/>
    <x v="1"/>
    <s v="No"/>
    <n v="4"/>
    <x v="1"/>
    <n v="126"/>
    <n v="0.03"/>
    <n v="5"/>
    <x v="1"/>
    <n v="14"/>
    <s v="No"/>
    <d v="2019-09-03T00:00:00"/>
    <x v="12"/>
    <n v="365"/>
    <s v="Active"/>
    <s v="No"/>
  </r>
  <r>
    <n v="5219"/>
    <s v="Min from Barclay Ctr, museums, shopping mall, etc."/>
    <n v="3510"/>
    <s v="New York"/>
    <n v="0.71"/>
    <n v="0.96"/>
    <x v="0"/>
    <n v="10"/>
    <x v="1"/>
    <x v="17"/>
    <x v="1"/>
    <s v="No"/>
    <n v="4"/>
    <x v="1"/>
    <n v="60"/>
    <n v="0.03"/>
    <n v="4.8899999999999997"/>
    <x v="1"/>
    <n v="47"/>
    <s v="No"/>
    <d v="2019-09-02T00:00:00"/>
    <x v="17"/>
    <n v="178"/>
    <s v="Active"/>
    <s v="No"/>
  </r>
  <r>
    <n v="5220"/>
    <s v="Super Duper Cool Extremely large Apartment."/>
    <n v="2940"/>
    <s v="New York"/>
    <n v="1"/>
    <n v="0.75"/>
    <x v="0"/>
    <n v="9"/>
    <x v="1"/>
    <x v="16"/>
    <x v="1"/>
    <s v="No"/>
    <n v="2"/>
    <x v="0"/>
    <n v="99"/>
    <n v="0.03"/>
    <n v="5"/>
    <x v="1"/>
    <n v="5"/>
    <s v="No"/>
    <d v="2019-10-01T00:00:00"/>
    <x v="304"/>
    <n v="15"/>
    <s v="Active"/>
    <s v="Yes"/>
  </r>
  <r>
    <n v="5221"/>
    <s v="Private bedroom in artsy, light-filled apartment"/>
    <n v="2679"/>
    <s v="New York"/>
    <n v="0.6"/>
    <n v="0.47"/>
    <x v="0"/>
    <n v="25"/>
    <x v="2"/>
    <x v="14"/>
    <x v="0"/>
    <s v="Yes"/>
    <n v="2"/>
    <x v="0"/>
    <n v="50"/>
    <n v="0.03"/>
    <n v="4.75"/>
    <x v="1"/>
    <n v="4"/>
    <s v="No"/>
    <d v="2019-10-12T00:00:00"/>
    <x v="53"/>
    <n v="45"/>
    <s v="Active"/>
    <s v="No"/>
  </r>
  <r>
    <n v="5222"/>
    <s v="Fun Camper Van In The Heart Of NYC!"/>
    <n v="3868"/>
    <s v="New York"/>
    <n v="0.96"/>
    <n v="1"/>
    <x v="0"/>
    <n v="15"/>
    <x v="0"/>
    <x v="4"/>
    <x v="1"/>
    <s v="No"/>
    <n v="3"/>
    <x v="1"/>
    <n v="59"/>
    <n v="0.03"/>
    <n v="4.34"/>
    <x v="0"/>
    <n v="32"/>
    <s v="No"/>
    <d v="2019-08-27T00:00:00"/>
    <x v="25"/>
    <n v="365"/>
    <s v="Active"/>
    <s v="Yes"/>
  </r>
  <r>
    <n v="5223"/>
    <s v="Comfy, Clean &amp;Cozy Room w/ Netflix Near Subway NYC"/>
    <n v="3992"/>
    <s v="New York"/>
    <n v="1"/>
    <n v="0.89"/>
    <x v="1"/>
    <n v="16"/>
    <x v="0"/>
    <x v="10"/>
    <x v="0"/>
    <s v="Yes"/>
    <n v="2"/>
    <x v="0"/>
    <n v="55"/>
    <n v="0.03"/>
    <n v="5"/>
    <x v="1"/>
    <n v="8"/>
    <s v="No"/>
    <d v="2019-10-14T00:00:00"/>
    <x v="70"/>
    <n v="227"/>
    <s v="Active"/>
    <s v="No"/>
  </r>
  <r>
    <n v="5224"/>
    <s v="Artistâ€™s loft in the heart of Williamsburg!"/>
    <n v="840"/>
    <s v="New York"/>
    <n v="1"/>
    <n v="0.88"/>
    <x v="0"/>
    <n v="12"/>
    <x v="1"/>
    <x v="9"/>
    <x v="1"/>
    <s v="No"/>
    <n v="2"/>
    <x v="0"/>
    <n v="146"/>
    <n v="0.03"/>
    <n v="4.8"/>
    <x v="1"/>
    <n v="5"/>
    <s v="No"/>
    <d v="2019-09-02T00:00:00"/>
    <x v="393"/>
    <n v="0"/>
    <s v="Inactive"/>
    <s v="No"/>
  </r>
  <r>
    <n v="5225"/>
    <s v="Stunning Brooklyn Apartment with majestic Garnden"/>
    <n v="799"/>
    <s v="New York"/>
    <n v="1"/>
    <n v="0.5"/>
    <x v="0"/>
    <n v="11"/>
    <x v="1"/>
    <x v="8"/>
    <x v="1"/>
    <s v="No"/>
    <n v="3"/>
    <x v="1"/>
    <n v="150"/>
    <n v="0.03"/>
    <n v="4.75"/>
    <x v="1"/>
    <n v="4"/>
    <s v="No"/>
    <d v="2019-09-09T00:00:00"/>
    <x v="683"/>
    <n v="64"/>
    <s v="Active"/>
    <s v="No"/>
  </r>
  <r>
    <n v="5226"/>
    <s v="Large, Comfy &amp; Clean Room for 3 w/ TV near Subway!"/>
    <n v="3992"/>
    <s v="New York"/>
    <n v="1"/>
    <n v="0.89"/>
    <x v="1"/>
    <n v="16"/>
    <x v="0"/>
    <x v="10"/>
    <x v="0"/>
    <s v="Yes"/>
    <n v="3"/>
    <x v="1"/>
    <n v="65"/>
    <n v="0.03"/>
    <n v="5"/>
    <x v="1"/>
    <n v="13"/>
    <s v="No"/>
    <d v="2019-09-12T00:00:00"/>
    <x v="440"/>
    <n v="227"/>
    <s v="Active"/>
    <s v="No"/>
  </r>
  <r>
    <n v="5227"/>
    <s v="Quiet and Convenient 1BR in Flushing"/>
    <n v="2184"/>
    <s v="New York"/>
    <n v="1"/>
    <n v="0.71"/>
    <x v="0"/>
    <n v="22"/>
    <x v="2"/>
    <x v="25"/>
    <x v="1"/>
    <s v="No"/>
    <n v="4"/>
    <x v="1"/>
    <n v="75"/>
    <n v="0.03"/>
    <n v="5"/>
    <x v="1"/>
    <n v="5"/>
    <s v="No"/>
    <d v="2019-09-14T00:00:00"/>
    <x v="508"/>
    <n v="112"/>
    <s v="Active"/>
    <s v="No"/>
  </r>
  <r>
    <n v="5228"/>
    <s v="A Sheek Stay"/>
    <n v="2945"/>
    <s v="New York"/>
    <n v="1"/>
    <n v="0.89"/>
    <x v="1"/>
    <n v="8"/>
    <x v="1"/>
    <x v="11"/>
    <x v="0"/>
    <s v="Yes"/>
    <n v="2"/>
    <x v="0"/>
    <n v="55"/>
    <n v="0.03"/>
    <n v="4.83"/>
    <x v="1"/>
    <n v="6"/>
    <s v="No"/>
    <d v="2019-09-08T00:00:00"/>
    <x v="393"/>
    <n v="75"/>
    <s v="Active"/>
    <s v="Yes"/>
  </r>
  <r>
    <n v="5229"/>
    <s v="Sunny Apartment with rooftop views in Williamsburg"/>
    <n v="3993"/>
    <s v="New York"/>
    <n v="0.75"/>
    <n v="1"/>
    <x v="1"/>
    <n v="12"/>
    <x v="1"/>
    <x v="9"/>
    <x v="1"/>
    <s v="No"/>
    <n v="4"/>
    <x v="1"/>
    <n v="120"/>
    <n v="0.03"/>
    <n v="4.92"/>
    <x v="1"/>
    <n v="12"/>
    <s v="No"/>
    <d v="2019-09-09T00:00:00"/>
    <x v="70"/>
    <n v="4"/>
    <s v="Active"/>
    <s v="No"/>
  </r>
  <r>
    <n v="5230"/>
    <s v="Private home w 2 bedrooms 10min from NYC Manhattan"/>
    <n v="3508"/>
    <s v="New York"/>
    <n v="1"/>
    <n v="0.94"/>
    <x v="0"/>
    <n v="21"/>
    <x v="2"/>
    <x v="13"/>
    <x v="1"/>
    <s v="No"/>
    <n v="5"/>
    <x v="1"/>
    <n v="150"/>
    <n v="0.03"/>
    <n v="4.78"/>
    <x v="1"/>
    <n v="9"/>
    <s v="No"/>
    <d v="2019-09-08T00:00:00"/>
    <x v="136"/>
    <n v="361"/>
    <s v="Active"/>
    <s v="Yes"/>
  </r>
  <r>
    <n v="5231"/>
    <s v="Duplex  near Met. Museum of Art- huge private yard"/>
    <n v="548"/>
    <s v="New York"/>
    <n v="1"/>
    <n v="0.85"/>
    <x v="1"/>
    <n v="19"/>
    <x v="0"/>
    <x v="12"/>
    <x v="0"/>
    <s v="Yes"/>
    <n v="6"/>
    <x v="2"/>
    <n v="240"/>
    <n v="0.04"/>
    <n v="5"/>
    <x v="1"/>
    <n v="13"/>
    <s v="No"/>
    <d v="2019-09-09T00:00:00"/>
    <x v="201"/>
    <n v="140"/>
    <s v="Active"/>
    <s v="No"/>
  </r>
  <r>
    <n v="5232"/>
    <s v="Clean Nice Room in Brooklyn &amp; 20 mins to Manhattan"/>
    <n v="1812"/>
    <s v="New York"/>
    <n v="1"/>
    <n v="0.8"/>
    <x v="1"/>
    <n v="8"/>
    <x v="1"/>
    <x v="11"/>
    <x v="0"/>
    <s v="Yes"/>
    <n v="2"/>
    <x v="0"/>
    <n v="35"/>
    <n v="0.03"/>
    <n v="5"/>
    <x v="1"/>
    <n v="20"/>
    <s v="No"/>
    <d v="2019-10-17T00:00:00"/>
    <x v="228"/>
    <n v="2"/>
    <s v="Active"/>
    <s v="No"/>
  </r>
  <r>
    <n v="5233"/>
    <s v="Unique Large 1 Bedroom Apt, Private Entrance"/>
    <n v="3693"/>
    <s v="New York"/>
    <n v="1"/>
    <n v="0.96"/>
    <x v="1"/>
    <n v="9"/>
    <x v="1"/>
    <x v="16"/>
    <x v="1"/>
    <s v="No"/>
    <n v="2"/>
    <x v="0"/>
    <n v="138"/>
    <n v="0.03"/>
    <n v="4.8"/>
    <x v="1"/>
    <n v="10"/>
    <s v="No"/>
    <d v="2019-09-09T00:00:00"/>
    <x v="91"/>
    <n v="88"/>
    <s v="Active"/>
    <s v="No"/>
  </r>
  <r>
    <n v="5234"/>
    <s v="Charming industrial apartment in trendy Buschwick"/>
    <n v="2718"/>
    <s v="New York"/>
    <n v="1"/>
    <n v="0.96"/>
    <x v="1"/>
    <n v="8"/>
    <x v="1"/>
    <x v="11"/>
    <x v="1"/>
    <s v="No"/>
    <n v="8"/>
    <x v="2"/>
    <n v="200"/>
    <n v="0.04"/>
    <n v="4.9000000000000004"/>
    <x v="1"/>
    <n v="21"/>
    <s v="No"/>
    <d v="2019-09-18T00:00:00"/>
    <x v="31"/>
    <n v="54"/>
    <s v="Active"/>
    <s v="Yes"/>
  </r>
  <r>
    <n v="5235"/>
    <s v="Private Townhouse  in Prime Location"/>
    <n v="2977"/>
    <s v="New York"/>
    <n v="1"/>
    <n v="0.98"/>
    <x v="1"/>
    <n v="15"/>
    <x v="0"/>
    <x v="4"/>
    <x v="1"/>
    <s v="No"/>
    <n v="8"/>
    <x v="2"/>
    <n v="497"/>
    <n v="0.04"/>
    <n v="4.59"/>
    <x v="1"/>
    <n v="29"/>
    <s v="No"/>
    <d v="2019-09-16T00:00:00"/>
    <x v="371"/>
    <n v="352"/>
    <s v="Active"/>
    <s v="Yes"/>
  </r>
  <r>
    <n v="5236"/>
    <s v="A Stay In Brooklyn"/>
    <n v="2945"/>
    <s v="New York"/>
    <n v="1"/>
    <n v="0.89"/>
    <x v="1"/>
    <n v="8"/>
    <x v="1"/>
    <x v="11"/>
    <x v="0"/>
    <s v="Yes"/>
    <n v="2"/>
    <x v="0"/>
    <n v="92"/>
    <n v="0.03"/>
    <n v="4.88"/>
    <x v="1"/>
    <n v="8"/>
    <s v="No"/>
    <d v="2019-09-14T00:00:00"/>
    <x v="61"/>
    <n v="89"/>
    <s v="Active"/>
    <s v="Yes"/>
  </r>
  <r>
    <n v="5237"/>
    <s v="Designer one bed in the heart of Williamsburg"/>
    <n v="945"/>
    <s v="New York"/>
    <n v="0.2"/>
    <n v="0.94"/>
    <x v="0"/>
    <n v="12"/>
    <x v="1"/>
    <x v="9"/>
    <x v="1"/>
    <s v="No"/>
    <n v="2"/>
    <x v="0"/>
    <n v="139"/>
    <n v="0.03"/>
    <n v="4.8099999999999996"/>
    <x v="1"/>
    <n v="16"/>
    <s v="No"/>
    <d v="2019-09-18T00:00:00"/>
    <x v="609"/>
    <n v="44"/>
    <s v="Active"/>
    <s v="Yes"/>
  </r>
  <r>
    <n v="5238"/>
    <s v="Bright and cozy,30 min to Manhattan on the subway."/>
    <n v="3522"/>
    <s v="New York"/>
    <n v="1"/>
    <n v="0.94"/>
    <x v="1"/>
    <n v="9"/>
    <x v="1"/>
    <x v="16"/>
    <x v="0"/>
    <s v="Yes"/>
    <n v="2"/>
    <x v="0"/>
    <n v="44"/>
    <n v="0.03"/>
    <n v="5"/>
    <x v="1"/>
    <n v="14"/>
    <s v="No"/>
    <d v="2019-09-02T00:00:00"/>
    <x v="0"/>
    <n v="230"/>
    <s v="Active"/>
    <s v="No"/>
  </r>
  <r>
    <n v="5239"/>
    <s v="Cozy Room in the Heart of Manhattan!"/>
    <n v="3995"/>
    <s v="New York"/>
    <n v="1"/>
    <n v="1"/>
    <x v="0"/>
    <n v="15"/>
    <x v="0"/>
    <x v="4"/>
    <x v="0"/>
    <s v="Yes"/>
    <n v="2"/>
    <x v="0"/>
    <n v="59"/>
    <n v="0.03"/>
    <n v="4.67"/>
    <x v="1"/>
    <n v="27"/>
    <s v="No"/>
    <d v="2019-09-15T00:00:00"/>
    <x v="501"/>
    <n v="0"/>
    <s v="Inactive"/>
    <s v="Yes"/>
  </r>
  <r>
    <n v="5240"/>
    <s v="Private Room Next to Central Park in Manhattan!"/>
    <n v="3996"/>
    <s v="New York"/>
    <n v="1"/>
    <n v="1"/>
    <x v="0"/>
    <n v="20"/>
    <x v="0"/>
    <x v="1"/>
    <x v="0"/>
    <s v="Yes"/>
    <n v="2"/>
    <x v="0"/>
    <n v="60"/>
    <n v="0.03"/>
    <n v="4.3899999999999997"/>
    <x v="0"/>
    <n v="28"/>
    <s v="No"/>
    <d v="2019-09-15T00:00:00"/>
    <x v="20"/>
    <n v="289"/>
    <s v="Active"/>
    <s v="Yes"/>
  </r>
  <r>
    <n v="5241"/>
    <s v="Cozy Room With TV Next To Central Park!"/>
    <n v="3996"/>
    <s v="New York"/>
    <n v="1"/>
    <n v="1"/>
    <x v="0"/>
    <n v="20"/>
    <x v="0"/>
    <x v="1"/>
    <x v="0"/>
    <s v="Yes"/>
    <n v="2"/>
    <x v="0"/>
    <n v="70"/>
    <n v="0.03"/>
    <n v="4.8"/>
    <x v="1"/>
    <n v="35"/>
    <s v="No"/>
    <d v="2019-09-15T00:00:00"/>
    <x v="282"/>
    <n v="336"/>
    <s v="Active"/>
    <s v="Yes"/>
  </r>
  <r>
    <n v="5242"/>
    <s v="Cozy Rustic-modernized feel of Bedstuy Brooklyn!!!"/>
    <n v="3575"/>
    <s v="New York"/>
    <n v="1"/>
    <n v="0.94"/>
    <x v="0"/>
    <n v="7"/>
    <x v="1"/>
    <x v="3"/>
    <x v="1"/>
    <s v="No"/>
    <n v="2"/>
    <x v="0"/>
    <n v="125"/>
    <n v="0.03"/>
    <n v="3.78"/>
    <x v="0"/>
    <n v="9"/>
    <s v="No"/>
    <d v="2019-09-20T00:00:00"/>
    <x v="228"/>
    <n v="359"/>
    <s v="Active"/>
    <s v="Yes"/>
  </r>
  <r>
    <n v="5243"/>
    <s v="Bright Room, 15 Min To Manhattan, Free Coffee"/>
    <n v="2816"/>
    <s v="New York"/>
    <n v="0"/>
    <n v="0.97"/>
    <x v="0"/>
    <n v="8"/>
    <x v="1"/>
    <x v="11"/>
    <x v="0"/>
    <s v="Yes"/>
    <n v="1"/>
    <x v="0"/>
    <n v="59"/>
    <n v="0.03"/>
    <n v="4.5599999999999996"/>
    <x v="1"/>
    <n v="9"/>
    <s v="No"/>
    <d v="2019-09-09T00:00:00"/>
    <x v="268"/>
    <n v="269"/>
    <s v="Active"/>
    <s v="No"/>
  </r>
  <r>
    <n v="5244"/>
    <s v="Bright Room, 15 Min to Manhattan, Free Coffee"/>
    <n v="2816"/>
    <s v="New York"/>
    <n v="0"/>
    <n v="0.97"/>
    <x v="0"/>
    <n v="8"/>
    <x v="1"/>
    <x v="11"/>
    <x v="0"/>
    <s v="Yes"/>
    <n v="1"/>
    <x v="0"/>
    <n v="50"/>
    <n v="0.03"/>
    <n v="5"/>
    <x v="1"/>
    <n v="3"/>
    <s v="No"/>
    <d v="2019-11-03T00:00:00"/>
    <x v="201"/>
    <n v="363"/>
    <s v="Active"/>
    <s v="No"/>
  </r>
  <r>
    <n v="5245"/>
    <s v="Warehouse apt w/ huge bedroom &amp; private bathroom"/>
    <n v="1778"/>
    <s v="New South Wales"/>
    <n v="1"/>
    <n v="0.72"/>
    <x v="0"/>
    <n v="12"/>
    <x v="1"/>
    <x v="9"/>
    <x v="0"/>
    <s v="Yes"/>
    <n v="2"/>
    <x v="0"/>
    <n v="85"/>
    <n v="0.03"/>
    <n v="5"/>
    <x v="1"/>
    <n v="9"/>
    <s v="No"/>
    <d v="2019-09-22T00:00:00"/>
    <x v="258"/>
    <n v="174"/>
    <s v="Active"/>
    <s v="No"/>
  </r>
  <r>
    <n v="5246"/>
    <s v="The Brooklyn Luxe"/>
    <n v="3694"/>
    <s v="New York"/>
    <n v="1"/>
    <n v="0.93"/>
    <x v="0"/>
    <n v="10"/>
    <x v="1"/>
    <x v="17"/>
    <x v="0"/>
    <s v="Yes"/>
    <n v="1"/>
    <x v="0"/>
    <n v="75"/>
    <n v="0.03"/>
    <n v="5"/>
    <x v="1"/>
    <n v="3"/>
    <s v="No"/>
    <d v="2019-09-01T00:00:00"/>
    <x v="86"/>
    <n v="159"/>
    <s v="Active"/>
    <s v="No"/>
  </r>
  <r>
    <n v="5247"/>
    <s v="Cozy Musicianâ€™s Home 3 Stops from Manhattan"/>
    <n v="3850"/>
    <s v="New York"/>
    <n v="1"/>
    <n v="1"/>
    <x v="1"/>
    <n v="21"/>
    <x v="2"/>
    <x v="13"/>
    <x v="0"/>
    <s v="Yes"/>
    <n v="2"/>
    <x v="0"/>
    <n v="69"/>
    <n v="0.03"/>
    <n v="4.91"/>
    <x v="1"/>
    <n v="35"/>
    <s v="No"/>
    <d v="2019-09-10T00:00:00"/>
    <x v="97"/>
    <n v="74"/>
    <s v="Active"/>
    <s v="Yes"/>
  </r>
  <r>
    <n v="5248"/>
    <s v="NYC Monstera Room   -Urban Jungle-"/>
    <n v="2575"/>
    <s v="New York"/>
    <n v="1"/>
    <n v="0.97"/>
    <x v="1"/>
    <n v="9"/>
    <x v="1"/>
    <x v="16"/>
    <x v="0"/>
    <s v="Yes"/>
    <n v="2"/>
    <x v="0"/>
    <n v="80"/>
    <n v="0.03"/>
    <n v="4.91"/>
    <x v="1"/>
    <n v="23"/>
    <s v="No"/>
    <d v="2019-09-13T00:00:00"/>
    <x v="52"/>
    <n v="0"/>
    <s v="Inactive"/>
    <s v="No"/>
  </r>
  <r>
    <n v="5249"/>
    <s v="Sunny Private Bedroom Near Times Square - 43D2"/>
    <n v="3544"/>
    <s v="New York"/>
    <n v="0.9"/>
    <n v="0.99"/>
    <x v="0"/>
    <n v="17"/>
    <x v="0"/>
    <x v="0"/>
    <x v="0"/>
    <s v="Yes"/>
    <n v="2"/>
    <x v="0"/>
    <n v="150"/>
    <n v="0.03"/>
    <n v="4.67"/>
    <x v="1"/>
    <n v="3"/>
    <s v="No"/>
    <d v="2019-10-05T00:00:00"/>
    <x v="408"/>
    <n v="365"/>
    <s v="Active"/>
    <s v="Yes"/>
  </r>
  <r>
    <n v="5250"/>
    <s v="King Size bedroom (private bath)"/>
    <n v="3055"/>
    <s v="Illinois"/>
    <n v="1"/>
    <n v="0.79"/>
    <x v="0"/>
    <n v="7"/>
    <x v="1"/>
    <x v="3"/>
    <x v="0"/>
    <s v="Yes"/>
    <n v="2"/>
    <x v="0"/>
    <n v="50"/>
    <n v="0.03"/>
    <n v="4.33"/>
    <x v="0"/>
    <n v="6"/>
    <s v="No"/>
    <d v="2019-09-27T00:00:00"/>
    <x v="121"/>
    <n v="0"/>
    <s v="Inactive"/>
    <s v="Yes"/>
  </r>
  <r>
    <n v="5251"/>
    <s v="Newly renovated, ENTIRE apt/ perfect LIC location!"/>
    <n v="3793"/>
    <s v="New York"/>
    <n v="0.5"/>
    <n v="1"/>
    <x v="1"/>
    <n v="24"/>
    <x v="2"/>
    <x v="5"/>
    <x v="1"/>
    <s v="No"/>
    <n v="4"/>
    <x v="1"/>
    <n v="136"/>
    <n v="0.03"/>
    <n v="5"/>
    <x v="1"/>
    <n v="17"/>
    <s v="No"/>
    <d v="2019-10-24T00:00:00"/>
    <x v="0"/>
    <n v="288"/>
    <s v="Active"/>
    <s v="Yes"/>
  </r>
  <r>
    <n v="5252"/>
    <s v="Spacious Studio/1 Bedroom in Williamsburg"/>
    <n v="1315"/>
    <s v="New York"/>
    <n v="0.9"/>
    <n v="0.93"/>
    <x v="0"/>
    <n v="12"/>
    <x v="1"/>
    <x v="9"/>
    <x v="1"/>
    <s v="No"/>
    <n v="2"/>
    <x v="0"/>
    <n v="90"/>
    <n v="0.03"/>
    <n v="4.8099999999999996"/>
    <x v="1"/>
    <n v="21"/>
    <s v="No"/>
    <d v="2019-09-15T00:00:00"/>
    <x v="0"/>
    <n v="109"/>
    <s v="Active"/>
    <s v="No"/>
  </r>
  <r>
    <n v="5253"/>
    <s v="Minimalist Room in Hip Williamsburg!"/>
    <n v="1251"/>
    <s v="New York"/>
    <n v="0.9"/>
    <n v="0.99"/>
    <x v="1"/>
    <n v="12"/>
    <x v="1"/>
    <x v="9"/>
    <x v="0"/>
    <s v="Yes"/>
    <n v="2"/>
    <x v="0"/>
    <n v="35"/>
    <n v="0.03"/>
    <n v="4.91"/>
    <x v="1"/>
    <n v="34"/>
    <s v="No"/>
    <d v="2019-09-08T00:00:00"/>
    <x v="17"/>
    <n v="182"/>
    <s v="Active"/>
    <s v="No"/>
  </r>
  <r>
    <n v="5254"/>
    <s v="RARE Bright, Modern Harlem Penthouse - 3 bedroom!"/>
    <n v="3307"/>
    <s v="New York"/>
    <n v="1"/>
    <n v="0.78"/>
    <x v="1"/>
    <n v="14"/>
    <x v="0"/>
    <x v="2"/>
    <x v="1"/>
    <s v="No"/>
    <n v="7"/>
    <x v="2"/>
    <n v="300"/>
    <n v="0.04"/>
    <n v="4.9000000000000004"/>
    <x v="1"/>
    <n v="10"/>
    <s v="No"/>
    <d v="2019-11-17T00:00:00"/>
    <x v="8"/>
    <n v="76"/>
    <s v="Active"/>
    <s v="Yes"/>
  </r>
  <r>
    <n v="5255"/>
    <s v="NYC Sunset Paradise Room -Urban Jungle-"/>
    <n v="2575"/>
    <s v="New York"/>
    <n v="1"/>
    <n v="0.97"/>
    <x v="1"/>
    <n v="9"/>
    <x v="1"/>
    <x v="16"/>
    <x v="0"/>
    <s v="Yes"/>
    <n v="2"/>
    <x v="0"/>
    <n v="78"/>
    <n v="0.03"/>
    <n v="4.93"/>
    <x v="1"/>
    <n v="27"/>
    <s v="No"/>
    <d v="2019-09-16T00:00:00"/>
    <x v="170"/>
    <n v="0"/>
    <s v="Inactive"/>
    <s v="No"/>
  </r>
  <r>
    <n v="5256"/>
    <s v="Private Penthouse in Midtown East"/>
    <n v="269"/>
    <s v="New York"/>
    <n v="0.7"/>
    <n v="0.96"/>
    <x v="1"/>
    <n v="18"/>
    <x v="0"/>
    <x v="20"/>
    <x v="1"/>
    <s v="No"/>
    <n v="6"/>
    <x v="2"/>
    <n v="295"/>
    <n v="0.04"/>
    <n v="4.8499999999999996"/>
    <x v="1"/>
    <n v="13"/>
    <s v="No"/>
    <d v="2019-09-22T00:00:00"/>
    <x v="136"/>
    <n v="328"/>
    <s v="Active"/>
    <s v="Yes"/>
  </r>
  <r>
    <n v="5257"/>
    <s v="Luxury Bedroom in a Modern Condo"/>
    <n v="3154"/>
    <s v="New York"/>
    <n v="1"/>
    <n v="0.98"/>
    <x v="1"/>
    <n v="7"/>
    <x v="1"/>
    <x v="3"/>
    <x v="0"/>
    <s v="Yes"/>
    <n v="2"/>
    <x v="0"/>
    <n v="85"/>
    <n v="0.03"/>
    <n v="5"/>
    <x v="1"/>
    <n v="16"/>
    <s v="No"/>
    <d v="2019-09-15T00:00:00"/>
    <x v="272"/>
    <n v="180"/>
    <s v="Active"/>
    <s v="Yes"/>
  </r>
  <r>
    <n v="5258"/>
    <s v="the Mackenzie Brooklyn"/>
    <n v="2933"/>
    <s v="New York"/>
    <n v="1"/>
    <n v="0.98"/>
    <x v="1"/>
    <n v="7"/>
    <x v="1"/>
    <x v="3"/>
    <x v="1"/>
    <s v="No"/>
    <n v="4"/>
    <x v="1"/>
    <n v="111"/>
    <n v="0.03"/>
    <n v="4.91"/>
    <x v="1"/>
    <n v="23"/>
    <s v="No"/>
    <d v="2019-10-20T00:00:00"/>
    <x v="14"/>
    <n v="350"/>
    <s v="Active"/>
    <s v="No"/>
  </r>
  <r>
    <n v="5259"/>
    <s v="Modern room in the luxury apartment"/>
    <n v="3828"/>
    <s v="New York"/>
    <n v="1"/>
    <n v="1"/>
    <x v="0"/>
    <n v="12"/>
    <x v="1"/>
    <x v="9"/>
    <x v="0"/>
    <s v="Yes"/>
    <n v="2"/>
    <x v="0"/>
    <n v="85"/>
    <n v="0.03"/>
    <n v="4.17"/>
    <x v="0"/>
    <n v="24"/>
    <s v="No"/>
    <d v="2019-09-06T00:00:00"/>
    <x v="311"/>
    <n v="228"/>
    <s v="Active"/>
    <s v="Yes"/>
  </r>
  <r>
    <n v="5260"/>
    <s v="3min to subway 3BR in Brooklyn Brownstone. 6ppl"/>
    <n v="3915"/>
    <s v="New York"/>
    <n v="1"/>
    <n v="1"/>
    <x v="0"/>
    <n v="9"/>
    <x v="1"/>
    <x v="16"/>
    <x v="1"/>
    <s v="No"/>
    <n v="6"/>
    <x v="2"/>
    <n v="132.43"/>
    <n v="0.03"/>
    <n v="4.25"/>
    <x v="0"/>
    <n v="4"/>
    <s v="No"/>
    <d v="2019-10-07T00:00:00"/>
    <x v="408"/>
    <n v="156"/>
    <s v="Active"/>
    <s v="Yes"/>
  </r>
  <r>
    <n v="5261"/>
    <s v="Bottom floor of Penthouse in Williamsburg!"/>
    <n v="526"/>
    <s v="England"/>
    <n v="1"/>
    <n v="1"/>
    <x v="1"/>
    <n v="12"/>
    <x v="1"/>
    <x v="9"/>
    <x v="0"/>
    <s v="Yes"/>
    <n v="2"/>
    <x v="0"/>
    <n v="140"/>
    <n v="0.03"/>
    <n v="5"/>
    <x v="1"/>
    <n v="8"/>
    <s v="No"/>
    <d v="2019-09-10T00:00:00"/>
    <x v="25"/>
    <n v="40"/>
    <s v="Active"/>
    <s v="Yes"/>
  </r>
  <r>
    <n v="5262"/>
    <s v="Cozy Comfy Room in UWS, steps from Central Park"/>
    <n v="2595"/>
    <s v="New York"/>
    <n v="1"/>
    <n v="1"/>
    <x v="0"/>
    <n v="20"/>
    <x v="0"/>
    <x v="1"/>
    <x v="0"/>
    <s v="Yes"/>
    <n v="2"/>
    <x v="0"/>
    <n v="65"/>
    <n v="0.03"/>
    <n v="5"/>
    <x v="1"/>
    <n v="5"/>
    <s v="No"/>
    <d v="2019-09-16T00:00:00"/>
    <x v="54"/>
    <n v="0"/>
    <s v="Inactive"/>
    <s v="No"/>
  </r>
  <r>
    <n v="5263"/>
    <s v="Fascinating 1B/1BA 3 Minutes To Grand Central"/>
    <n v="3278"/>
    <s v="New York"/>
    <n v="1"/>
    <n v="1"/>
    <x v="0"/>
    <n v="18"/>
    <x v="0"/>
    <x v="20"/>
    <x v="1"/>
    <s v="No"/>
    <n v="5"/>
    <x v="1"/>
    <n v="300"/>
    <n v="0.04"/>
    <n v="4.88"/>
    <x v="1"/>
    <n v="17"/>
    <s v="No"/>
    <d v="2019-09-23T00:00:00"/>
    <x v="3"/>
    <n v="354"/>
    <s v="Active"/>
    <s v="Yes"/>
  </r>
  <r>
    <n v="5264"/>
    <s v="Cozy room in bushwick, full sized bed"/>
    <n v="2313"/>
    <s v="New York"/>
    <n v="0.93"/>
    <n v="0.71"/>
    <x v="0"/>
    <n v="12"/>
    <x v="1"/>
    <x v="9"/>
    <x v="0"/>
    <s v="Yes"/>
    <n v="1"/>
    <x v="0"/>
    <n v="46"/>
    <n v="0.03"/>
    <n v="4.33"/>
    <x v="0"/>
    <n v="3"/>
    <s v="No"/>
    <d v="2019-10-19T00:00:00"/>
    <x v="25"/>
    <n v="166"/>
    <s v="Active"/>
    <s v="No"/>
  </r>
  <r>
    <n v="5265"/>
    <s v="Amazing 2 bedroom/3 bed apt near Time Sq/Broadway"/>
    <n v="3927"/>
    <s v="Callao Region"/>
    <n v="1"/>
    <n v="0.95"/>
    <x v="1"/>
    <n v="17"/>
    <x v="0"/>
    <x v="0"/>
    <x v="1"/>
    <s v="No"/>
    <n v="6"/>
    <x v="2"/>
    <n v="464"/>
    <n v="0.04"/>
    <n v="5"/>
    <x v="1"/>
    <n v="22"/>
    <s v="No"/>
    <d v="2019-09-08T00:00:00"/>
    <x v="271"/>
    <n v="74"/>
    <s v="Active"/>
    <s v="No"/>
  </r>
  <r>
    <n v="5266"/>
    <s v="Williamsburg Suite in shared Apt. Just Re-done!"/>
    <n v="676"/>
    <s v="New York"/>
    <n v="1"/>
    <n v="1"/>
    <x v="0"/>
    <n v="12"/>
    <x v="1"/>
    <x v="9"/>
    <x v="0"/>
    <s v="Yes"/>
    <n v="2"/>
    <x v="0"/>
    <n v="58"/>
    <n v="0.03"/>
    <n v="4.5999999999999996"/>
    <x v="1"/>
    <n v="10"/>
    <s v="No"/>
    <d v="2019-09-27T00:00:00"/>
    <x v="0"/>
    <n v="0"/>
    <s v="Inactive"/>
    <s v="Yes"/>
  </r>
  <r>
    <n v="5267"/>
    <s v="Studio 7 : Williamsburg"/>
    <n v="1416"/>
    <s v="New York"/>
    <n v="1"/>
    <n v="1"/>
    <x v="1"/>
    <n v="12"/>
    <x v="1"/>
    <x v="9"/>
    <x v="1"/>
    <s v="No"/>
    <n v="2"/>
    <x v="0"/>
    <n v="180"/>
    <n v="0.03"/>
    <n v="5"/>
    <x v="1"/>
    <n v="22"/>
    <s v="No"/>
    <d v="2019-09-16T00:00:00"/>
    <x v="165"/>
    <n v="171"/>
    <s v="Active"/>
    <s v="Yes"/>
  </r>
  <r>
    <n v="5268"/>
    <s v="Beautiful, cozy place in lively neighborhood"/>
    <n v="360"/>
    <s v="New York"/>
    <n v="0.4"/>
    <n v="0.75"/>
    <x v="1"/>
    <n v="16"/>
    <x v="0"/>
    <x v="10"/>
    <x v="0"/>
    <s v="Yes"/>
    <n v="2"/>
    <x v="0"/>
    <n v="68"/>
    <n v="0.03"/>
    <n v="4.91"/>
    <x v="1"/>
    <n v="11"/>
    <s v="No"/>
    <d v="2019-09-16T00:00:00"/>
    <x v="101"/>
    <n v="196"/>
    <s v="Active"/>
    <s v="No"/>
  </r>
  <r>
    <n v="5269"/>
    <s v="Private Room Near Central Park and Metro Line"/>
    <n v="2584"/>
    <s v="District of Columbia"/>
    <n v="1"/>
    <n v="0.91"/>
    <x v="1"/>
    <n v="20"/>
    <x v="0"/>
    <x v="1"/>
    <x v="0"/>
    <s v="Yes"/>
    <n v="1"/>
    <x v="0"/>
    <n v="59"/>
    <n v="0.03"/>
    <n v="4.83"/>
    <x v="1"/>
    <n v="12"/>
    <s v="No"/>
    <d v="2019-09-18T00:00:00"/>
    <x v="70"/>
    <n v="76"/>
    <s v="Active"/>
    <s v="Yes"/>
  </r>
  <r>
    <n v="5270"/>
    <s v="Fabulous private room in beautiful brownstone"/>
    <n v="445"/>
    <s v="New York"/>
    <n v="0.9"/>
    <n v="0.99"/>
    <x v="1"/>
    <n v="9"/>
    <x v="1"/>
    <x v="16"/>
    <x v="0"/>
    <s v="Yes"/>
    <n v="2"/>
    <x v="0"/>
    <n v="94"/>
    <n v="0.03"/>
    <n v="4.67"/>
    <x v="1"/>
    <n v="3"/>
    <s v="No"/>
    <d v="2019-11-21T00:00:00"/>
    <x v="393"/>
    <n v="168"/>
    <s v="Active"/>
    <s v="No"/>
  </r>
  <r>
    <n v="5271"/>
    <s v="The Castle 2nd floor Private Apartmant"/>
    <n v="3607"/>
    <s v="New York"/>
    <n v="1"/>
    <n v="0.97"/>
    <x v="0"/>
    <n v="22"/>
    <x v="2"/>
    <x v="25"/>
    <x v="1"/>
    <s v="No"/>
    <n v="3"/>
    <x v="1"/>
    <n v="65"/>
    <n v="0.03"/>
    <n v="4.42"/>
    <x v="0"/>
    <n v="12"/>
    <s v="No"/>
    <d v="2019-09-15T00:00:00"/>
    <x v="283"/>
    <n v="343"/>
    <s v="Active"/>
    <s v="No"/>
  </r>
  <r>
    <n v="5272"/>
    <s v="Spacious Bedroom with private bath"/>
    <n v="3999"/>
    <s v="New York"/>
    <n v="1"/>
    <n v="0.93"/>
    <x v="1"/>
    <n v="29"/>
    <x v="3"/>
    <x v="22"/>
    <x v="0"/>
    <s v="Yes"/>
    <n v="3"/>
    <x v="1"/>
    <n v="50"/>
    <n v="0.03"/>
    <n v="4.92"/>
    <x v="1"/>
    <n v="12"/>
    <s v="No"/>
    <d v="2019-10-01T00:00:00"/>
    <x v="90"/>
    <n v="350"/>
    <s v="Active"/>
    <s v="No"/>
  </r>
  <r>
    <n v="5273"/>
    <s v="Sunny private room/Williamsburg"/>
    <n v="348"/>
    <s v="New York"/>
    <n v="1"/>
    <n v="0.98"/>
    <x v="1"/>
    <n v="12"/>
    <x v="1"/>
    <x v="9"/>
    <x v="0"/>
    <s v="Yes"/>
    <n v="1"/>
    <x v="0"/>
    <n v="46"/>
    <n v="0.03"/>
    <n v="4.88"/>
    <x v="1"/>
    <n v="8"/>
    <s v="No"/>
    <d v="2019-09-28T00:00:00"/>
    <x v="180"/>
    <n v="96"/>
    <s v="Active"/>
    <s v="Yes"/>
  </r>
  <r>
    <n v="5274"/>
    <s v="Comfortable and quiet  private room"/>
    <n v="3751"/>
    <s v="New Jersey"/>
    <n v="1"/>
    <n v="0.97"/>
    <x v="0"/>
    <n v="13"/>
    <x v="0"/>
    <x v="7"/>
    <x v="0"/>
    <s v="Yes"/>
    <n v="1"/>
    <x v="0"/>
    <n v="45"/>
    <n v="0.03"/>
    <n v="4.75"/>
    <x v="1"/>
    <n v="16"/>
    <s v="No"/>
    <d v="2019-10-19T00:00:00"/>
    <x v="15"/>
    <n v="203"/>
    <s v="Active"/>
    <s v="No"/>
  </r>
  <r>
    <n v="5275"/>
    <s v="The Garden Apartment - Private 2-bedroom in BKLYN"/>
    <n v="633"/>
    <s v="New York"/>
    <n v="0.9"/>
    <n v="0.92"/>
    <x v="1"/>
    <n v="7"/>
    <x v="1"/>
    <x v="3"/>
    <x v="1"/>
    <s v="No"/>
    <n v="6"/>
    <x v="2"/>
    <n v="129"/>
    <n v="0.03"/>
    <n v="4.8899999999999997"/>
    <x v="1"/>
    <n v="19"/>
    <s v="No"/>
    <d v="2019-09-30T00:00:00"/>
    <x v="10"/>
    <n v="322"/>
    <s v="Active"/>
    <s v="No"/>
  </r>
  <r>
    <n v="5276"/>
    <s v="SPACIOUS 2BED APT IN HELLS KITCHEN 4-5PPL"/>
    <n v="3214"/>
    <s v="New York"/>
    <n v="1"/>
    <n v="0.99"/>
    <x v="1"/>
    <n v="17"/>
    <x v="0"/>
    <x v="0"/>
    <x v="0"/>
    <s v="Yes"/>
    <n v="5"/>
    <x v="1"/>
    <n v="115"/>
    <n v="0.03"/>
    <n v="4.59"/>
    <x v="1"/>
    <n v="44"/>
    <s v="No"/>
    <d v="2019-09-28T00:00:00"/>
    <x v="167"/>
    <n v="212"/>
    <s v="Active"/>
    <s v="Yes"/>
  </r>
  <r>
    <n v="5277"/>
    <s v="Lovely Bed Stuy Garden Apartment Close to Train"/>
    <n v="22"/>
    <s v="New York"/>
    <n v="0.9"/>
    <n v="0.75"/>
    <x v="0"/>
    <n v="7"/>
    <x v="1"/>
    <x v="3"/>
    <x v="1"/>
    <s v="No"/>
    <n v="3"/>
    <x v="1"/>
    <n v="129"/>
    <n v="0.03"/>
    <n v="5"/>
    <x v="1"/>
    <n v="9"/>
    <s v="No"/>
    <d v="2019-09-11T00:00:00"/>
    <x v="103"/>
    <n v="198"/>
    <s v="Active"/>
    <s v="No"/>
  </r>
  <r>
    <n v="5278"/>
    <s v="Modern &amp; Clean Brooklyn Abode!"/>
    <n v="1135"/>
    <s v="New York"/>
    <n v="1"/>
    <n v="0.9"/>
    <x v="1"/>
    <n v="9"/>
    <x v="1"/>
    <x v="16"/>
    <x v="1"/>
    <s v="No"/>
    <n v="7"/>
    <x v="2"/>
    <n v="254"/>
    <n v="0.04"/>
    <n v="5"/>
    <x v="1"/>
    <n v="26"/>
    <s v="No"/>
    <d v="2019-10-14T00:00:00"/>
    <x v="90"/>
    <n v="350"/>
    <s v="Active"/>
    <s v="No"/>
  </r>
  <r>
    <n v="5279"/>
    <s v="COZY ROOM IN THE HEART OF THE UPPER WEST SIDE!!!"/>
    <n v="3926"/>
    <s v="New York"/>
    <n v="1"/>
    <n v="0.93"/>
    <x v="1"/>
    <n v="20"/>
    <x v="0"/>
    <x v="1"/>
    <x v="0"/>
    <s v="Yes"/>
    <n v="2"/>
    <x v="0"/>
    <n v="55"/>
    <n v="0.03"/>
    <n v="4.9000000000000004"/>
    <x v="1"/>
    <n v="20"/>
    <s v="No"/>
    <d v="2019-10-05T00:00:00"/>
    <x v="226"/>
    <n v="133"/>
    <s v="Active"/>
    <s v="Yes"/>
  </r>
  <r>
    <n v="5280"/>
    <s v="East Village Nest"/>
    <n v="469"/>
    <s v="New York"/>
    <n v="1"/>
    <n v="0.56999999999999995"/>
    <x v="0"/>
    <n v="15"/>
    <x v="0"/>
    <x v="4"/>
    <x v="1"/>
    <s v="No"/>
    <n v="5"/>
    <x v="1"/>
    <n v="200"/>
    <n v="0.04"/>
    <n v="4.67"/>
    <x v="1"/>
    <n v="3"/>
    <s v="No"/>
    <d v="2019-12-02T00:00:00"/>
    <x v="21"/>
    <n v="56"/>
    <s v="Active"/>
    <s v="No"/>
  </r>
  <r>
    <n v="5281"/>
    <s v="Shared Room by Time Square"/>
    <n v="3829"/>
    <s v="New Jersey"/>
    <n v="1"/>
    <n v="1"/>
    <x v="0"/>
    <n v="17"/>
    <x v="0"/>
    <x v="0"/>
    <x v="2"/>
    <s v="Yes"/>
    <n v="2"/>
    <x v="0"/>
    <n v="34"/>
    <n v="0.03"/>
    <n v="5"/>
    <x v="1"/>
    <n v="4"/>
    <s v="No"/>
    <d v="2019-09-22T00:00:00"/>
    <x v="151"/>
    <n v="90"/>
    <s v="Active"/>
    <s v="Yes"/>
  </r>
  <r>
    <n v="5282"/>
    <s v="JFK Area Home Away from Home"/>
    <n v="2880"/>
    <s v="New York"/>
    <n v="1"/>
    <n v="0.98"/>
    <x v="1"/>
    <n v="23"/>
    <x v="2"/>
    <x v="6"/>
    <x v="1"/>
    <s v="No"/>
    <n v="3"/>
    <x v="1"/>
    <n v="106"/>
    <n v="0.03"/>
    <n v="4.91"/>
    <x v="1"/>
    <n v="69"/>
    <s v="No"/>
    <d v="2019-09-12T00:00:00"/>
    <x v="129"/>
    <n v="357"/>
    <s v="Active"/>
    <s v="No"/>
  </r>
  <r>
    <n v="5283"/>
    <s v="Fantastic Family â¤ï¸ Place in Heart of Manhattan"/>
    <n v="4001"/>
    <s v="New York"/>
    <n v="0.5"/>
    <n v="0.99"/>
    <x v="0"/>
    <n v="17"/>
    <x v="0"/>
    <x v="0"/>
    <x v="1"/>
    <s v="No"/>
    <n v="5"/>
    <x v="1"/>
    <n v="143"/>
    <n v="0.03"/>
    <n v="4.58"/>
    <x v="1"/>
    <n v="36"/>
    <s v="No"/>
    <d v="2019-10-23T00:00:00"/>
    <x v="736"/>
    <n v="336"/>
    <s v="Active"/>
    <s v="Yes"/>
  </r>
  <r>
    <n v="5284"/>
    <s v="Bushwick Renovated Apartment # 2"/>
    <n v="3342"/>
    <s v="New York"/>
    <n v="1"/>
    <n v="1"/>
    <x v="1"/>
    <n v="8"/>
    <x v="1"/>
    <x v="11"/>
    <x v="0"/>
    <s v="Yes"/>
    <n v="2"/>
    <x v="0"/>
    <n v="40"/>
    <n v="0.03"/>
    <n v="4.8"/>
    <x v="1"/>
    <n v="10"/>
    <s v="No"/>
    <d v="2019-09-20T00:00:00"/>
    <x v="286"/>
    <n v="349"/>
    <s v="Active"/>
    <s v="No"/>
  </r>
  <r>
    <n v="5285"/>
    <s v="Upper Westside Charming Newly Furnished Apartment"/>
    <n v="1502"/>
    <s v="New York"/>
    <n v="1"/>
    <n v="0.99"/>
    <x v="1"/>
    <n v="20"/>
    <x v="0"/>
    <x v="1"/>
    <x v="1"/>
    <s v="No"/>
    <n v="2"/>
    <x v="0"/>
    <n v="125"/>
    <n v="0.03"/>
    <n v="4.95"/>
    <x v="1"/>
    <n v="21"/>
    <s v="No"/>
    <d v="2019-09-15T00:00:00"/>
    <x v="13"/>
    <n v="236"/>
    <s v="Active"/>
    <s v="No"/>
  </r>
  <r>
    <n v="5286"/>
    <s v="1 bed in Central Harlem. Close to Train"/>
    <n v="3375"/>
    <s v="Florida"/>
    <n v="0"/>
    <n v="1"/>
    <x v="0"/>
    <n v="16"/>
    <x v="0"/>
    <x v="10"/>
    <x v="1"/>
    <s v="No"/>
    <n v="2"/>
    <x v="0"/>
    <n v="144"/>
    <n v="0.03"/>
    <n v="4.83"/>
    <x v="1"/>
    <n v="6"/>
    <s v="No"/>
    <d v="2019-09-14T00:00:00"/>
    <x v="25"/>
    <n v="364"/>
    <s v="Active"/>
    <s v="Yes"/>
  </r>
  <r>
    <n v="5287"/>
    <s v="super clean, Sanitized and large private room # 1"/>
    <n v="4003"/>
    <s v="New York"/>
    <n v="1"/>
    <n v="1"/>
    <x v="1"/>
    <n v="12"/>
    <x v="1"/>
    <x v="9"/>
    <x v="0"/>
    <s v="Yes"/>
    <n v="2"/>
    <x v="0"/>
    <n v="62"/>
    <n v="0.03"/>
    <n v="5"/>
    <x v="1"/>
    <n v="61"/>
    <s v="No"/>
    <d v="2019-09-14T00:00:00"/>
    <x v="142"/>
    <n v="343"/>
    <s v="Active"/>
    <s v="No"/>
  </r>
  <r>
    <n v="5288"/>
    <s v="Your Bright, Beautiful Brooklyn Getaway!"/>
    <n v="1642"/>
    <s v="New York"/>
    <n v="0"/>
    <n v="0.44"/>
    <x v="0"/>
    <n v="10"/>
    <x v="1"/>
    <x v="17"/>
    <x v="1"/>
    <s v="No"/>
    <n v="6"/>
    <x v="2"/>
    <n v="150"/>
    <n v="0.03"/>
    <n v="5"/>
    <x v="1"/>
    <n v="3"/>
    <s v="No"/>
    <d v="2019-10-14T00:00:00"/>
    <x v="201"/>
    <n v="2"/>
    <s v="Active"/>
    <s v="No"/>
  </r>
  <r>
    <n v="5289"/>
    <s v="Suite Harlem"/>
    <n v="4004"/>
    <s v="New York"/>
    <n v="1"/>
    <n v="0.95"/>
    <x v="1"/>
    <n v="16"/>
    <x v="0"/>
    <x v="10"/>
    <x v="1"/>
    <s v="No"/>
    <n v="4"/>
    <x v="1"/>
    <n v="135.71"/>
    <n v="0.03"/>
    <n v="5"/>
    <x v="1"/>
    <n v="10"/>
    <s v="No"/>
    <d v="2019-11-16T00:00:00"/>
    <x v="70"/>
    <n v="40"/>
    <s v="Active"/>
    <s v="No"/>
  </r>
  <r>
    <n v="5290"/>
    <s v="NEW! Huge Midtown 1Bed Loft by UN &amp; Grand Central!"/>
    <n v="4005"/>
    <s v="New York"/>
    <n v="0.5"/>
    <n v="0.24"/>
    <x v="0"/>
    <n v="18"/>
    <x v="0"/>
    <x v="20"/>
    <x v="1"/>
    <s v="No"/>
    <n v="2"/>
    <x v="0"/>
    <n v="199"/>
    <n v="0.03"/>
    <n v="5"/>
    <x v="1"/>
    <n v="4"/>
    <s v="No"/>
    <d v="2019-09-27T00:00:00"/>
    <x v="379"/>
    <n v="0"/>
    <s v="Inactive"/>
    <s v="No"/>
  </r>
  <r>
    <n v="5291"/>
    <s v="convenient location in nyc .nearsubway.room3"/>
    <n v="3136"/>
    <s v="New York"/>
    <n v="0.96"/>
    <n v="0.97"/>
    <x v="0"/>
    <n v="14"/>
    <x v="0"/>
    <x v="2"/>
    <x v="0"/>
    <s v="Yes"/>
    <n v="2"/>
    <x v="0"/>
    <n v="69"/>
    <n v="0.03"/>
    <n v="4.74"/>
    <x v="1"/>
    <n v="43"/>
    <s v="No"/>
    <d v="2019-09-13T00:00:00"/>
    <x v="151"/>
    <n v="325"/>
    <s v="Active"/>
    <s v="No"/>
  </r>
  <r>
    <n v="5292"/>
    <s v="Private bed room convenient location room1"/>
    <n v="3136"/>
    <s v="New York"/>
    <n v="0.96"/>
    <n v="0.97"/>
    <x v="0"/>
    <n v="14"/>
    <x v="0"/>
    <x v="2"/>
    <x v="0"/>
    <s v="Yes"/>
    <n v="1"/>
    <x v="0"/>
    <n v="69"/>
    <n v="0.03"/>
    <n v="4.67"/>
    <x v="1"/>
    <n v="43"/>
    <s v="No"/>
    <d v="2019-09-14T00:00:00"/>
    <x v="376"/>
    <n v="345"/>
    <s v="Active"/>
    <s v="No"/>
  </r>
  <r>
    <n v="5293"/>
    <s v="Sun-drenched LGBTQ+ Private Queen Room @Bushwick"/>
    <n v="3275"/>
    <s v="New York"/>
    <n v="0.93"/>
    <n v="0.97"/>
    <x v="1"/>
    <n v="25"/>
    <x v="2"/>
    <x v="14"/>
    <x v="0"/>
    <s v="Yes"/>
    <n v="2"/>
    <x v="0"/>
    <n v="89.43"/>
    <n v="0.03"/>
    <n v="5"/>
    <x v="1"/>
    <n v="8"/>
    <s v="No"/>
    <d v="2019-09-14T00:00:00"/>
    <x v="326"/>
    <n v="0"/>
    <s v="Inactive"/>
    <s v="Yes"/>
  </r>
  <r>
    <n v="5294"/>
    <s v="Cozy room for 1 guest in Basement, 2 min to subway"/>
    <n v="3985"/>
    <s v="New York"/>
    <n v="1"/>
    <n v="0.97"/>
    <x v="1"/>
    <n v="8"/>
    <x v="1"/>
    <x v="11"/>
    <x v="0"/>
    <s v="Yes"/>
    <n v="1"/>
    <x v="0"/>
    <n v="40"/>
    <n v="0.03"/>
    <n v="4.91"/>
    <x v="1"/>
    <n v="46"/>
    <s v="No"/>
    <d v="2019-09-27T00:00:00"/>
    <x v="13"/>
    <n v="3"/>
    <s v="Active"/>
    <s v="Yes"/>
  </r>
  <r>
    <n v="5295"/>
    <s v="Glass window sunny room"/>
    <n v="3050"/>
    <s v="Western Cape"/>
    <n v="1"/>
    <n v="0.98"/>
    <x v="0"/>
    <n v="7"/>
    <x v="1"/>
    <x v="3"/>
    <x v="0"/>
    <s v="Yes"/>
    <n v="2"/>
    <x v="0"/>
    <n v="83"/>
    <n v="0.03"/>
    <n v="4.5999999999999996"/>
    <x v="1"/>
    <n v="5"/>
    <s v="No"/>
    <d v="2019-09-19T00:00:00"/>
    <x v="409"/>
    <n v="44"/>
    <s v="Active"/>
    <s v="No"/>
  </r>
  <r>
    <n v="5296"/>
    <s v="convenient location.private room4. near subway"/>
    <n v="3136"/>
    <s v="New York"/>
    <n v="0.96"/>
    <n v="0.97"/>
    <x v="0"/>
    <n v="14"/>
    <x v="0"/>
    <x v="2"/>
    <x v="0"/>
    <s v="Yes"/>
    <n v="3"/>
    <x v="1"/>
    <n v="99"/>
    <n v="0.03"/>
    <n v="4.8"/>
    <x v="1"/>
    <n v="30"/>
    <s v="No"/>
    <d v="2019-09-19T00:00:00"/>
    <x v="2"/>
    <n v="331"/>
    <s v="Active"/>
    <s v="No"/>
  </r>
  <r>
    <n v="5297"/>
    <s v="Spacious comfortable clean room By Times Square"/>
    <n v="3990"/>
    <s v="New York"/>
    <n v="1"/>
    <n v="0.99"/>
    <x v="1"/>
    <n v="17"/>
    <x v="0"/>
    <x v="0"/>
    <x v="0"/>
    <s v="Yes"/>
    <n v="2"/>
    <x v="0"/>
    <n v="62"/>
    <n v="0.03"/>
    <n v="5"/>
    <x v="1"/>
    <n v="44"/>
    <s v="No"/>
    <d v="2019-09-17T00:00:00"/>
    <x v="10"/>
    <n v="44"/>
    <s v="Active"/>
    <s v="No"/>
  </r>
  <r>
    <n v="5298"/>
    <s v="NY convenient location. near subway private room2"/>
    <n v="3136"/>
    <s v="New York"/>
    <n v="0.96"/>
    <n v="0.97"/>
    <x v="0"/>
    <n v="14"/>
    <x v="0"/>
    <x v="2"/>
    <x v="0"/>
    <s v="Yes"/>
    <n v="2"/>
    <x v="0"/>
    <n v="79"/>
    <n v="0.03"/>
    <n v="4.67"/>
    <x v="1"/>
    <n v="54"/>
    <s v="No"/>
    <d v="2019-09-18T00:00:00"/>
    <x v="142"/>
    <n v="345"/>
    <s v="Active"/>
    <s v="No"/>
  </r>
  <r>
    <n v="5299"/>
    <s v="Private Bedroom One Minute from Central Park"/>
    <n v="2692"/>
    <s v="New York"/>
    <n v="1"/>
    <n v="0.96"/>
    <x v="1"/>
    <n v="16"/>
    <x v="0"/>
    <x v="10"/>
    <x v="0"/>
    <s v="Yes"/>
    <n v="2"/>
    <x v="0"/>
    <n v="65"/>
    <n v="0.03"/>
    <n v="4.8600000000000003"/>
    <x v="1"/>
    <n v="14"/>
    <s v="No"/>
    <d v="2019-10-28T00:00:00"/>
    <x v="201"/>
    <n v="0"/>
    <s v="Inactive"/>
    <s v="Yes"/>
  </r>
  <r>
    <n v="5300"/>
    <s v="Cental Park-Time Square Shared Room"/>
    <n v="3829"/>
    <s v="New Jersey"/>
    <n v="1"/>
    <n v="1"/>
    <x v="0"/>
    <n v="17"/>
    <x v="0"/>
    <x v="0"/>
    <x v="2"/>
    <s v="Yes"/>
    <n v="2"/>
    <x v="0"/>
    <n v="87"/>
    <n v="0.03"/>
    <n v="4.38"/>
    <x v="0"/>
    <n v="16"/>
    <s v="No"/>
    <d v="2019-09-16T00:00:00"/>
    <x v="13"/>
    <n v="90"/>
    <s v="Active"/>
    <s v="Yes"/>
  </r>
  <r>
    <n v="5301"/>
    <s v="A place for peace, In the heart of the city!"/>
    <n v="3777"/>
    <s v="New York"/>
    <n v="0"/>
    <n v="0.83"/>
    <x v="0"/>
    <n v="16"/>
    <x v="0"/>
    <x v="10"/>
    <x v="1"/>
    <s v="No"/>
    <n v="2"/>
    <x v="0"/>
    <n v="70"/>
    <n v="0.03"/>
    <n v="4.8"/>
    <x v="1"/>
    <n v="5"/>
    <s v="No"/>
    <d v="2019-10-04T00:00:00"/>
    <x v="25"/>
    <n v="231"/>
    <s v="Active"/>
    <s v="No"/>
  </r>
  <r>
    <n v="5302"/>
    <s v="Top Luxury 2BR 24hr Doorman high floor Times SQ"/>
    <n v="3592"/>
    <s v="New York"/>
    <n v="1"/>
    <n v="0.92"/>
    <x v="1"/>
    <n v="17"/>
    <x v="0"/>
    <x v="0"/>
    <x v="1"/>
    <s v="No"/>
    <n v="4"/>
    <x v="1"/>
    <n v="149"/>
    <n v="0.03"/>
    <n v="4.8600000000000003"/>
    <x v="1"/>
    <n v="14"/>
    <s v="No"/>
    <d v="2019-09-27T00:00:00"/>
    <x v="78"/>
    <n v="137"/>
    <s v="Active"/>
    <s v="No"/>
  </r>
  <r>
    <n v="5303"/>
    <s v="The Best and Amazing Room in Brooklyn"/>
    <n v="4007"/>
    <s v="New York"/>
    <n v="0.94"/>
    <n v="0.99"/>
    <x v="0"/>
    <n v="7"/>
    <x v="1"/>
    <x v="3"/>
    <x v="0"/>
    <s v="Yes"/>
    <n v="3"/>
    <x v="1"/>
    <n v="45"/>
    <n v="0.03"/>
    <n v="4.54"/>
    <x v="1"/>
    <n v="26"/>
    <s v="No"/>
    <d v="2019-09-18T00:00:00"/>
    <x v="209"/>
    <n v="164"/>
    <s v="Active"/>
    <s v="Yes"/>
  </r>
  <r>
    <n v="5304"/>
    <s v="Beautiful and Cozy Room in Brooklyn"/>
    <n v="4007"/>
    <s v="New York"/>
    <n v="0.94"/>
    <n v="0.99"/>
    <x v="0"/>
    <n v="7"/>
    <x v="1"/>
    <x v="3"/>
    <x v="0"/>
    <s v="Yes"/>
    <n v="3"/>
    <x v="1"/>
    <n v="45"/>
    <n v="0.03"/>
    <n v="4.41"/>
    <x v="0"/>
    <n v="37"/>
    <s v="No"/>
    <d v="2019-09-15T00:00:00"/>
    <x v="637"/>
    <n v="164"/>
    <s v="Active"/>
    <s v="Yes"/>
  </r>
  <r>
    <n v="5305"/>
    <s v="æœ‰å®¶å®¢å±… 53"/>
    <n v="3978"/>
    <s v="New York"/>
    <n v="1"/>
    <n v="0.97"/>
    <x v="0"/>
    <n v="22"/>
    <x v="2"/>
    <x v="25"/>
    <x v="0"/>
    <s v="Yes"/>
    <n v="2"/>
    <x v="0"/>
    <n v="55"/>
    <n v="0.03"/>
    <n v="4.43"/>
    <x v="0"/>
    <n v="7"/>
    <s v="No"/>
    <d v="2019-09-22T00:00:00"/>
    <x v="185"/>
    <n v="136"/>
    <s v="Active"/>
    <s v="No"/>
  </r>
  <r>
    <n v="5306"/>
    <s v="2BR garden apt Brooklyn brownstone 20mn Manhattan"/>
    <n v="2104"/>
    <s v="New York"/>
    <n v="1"/>
    <n v="0.88"/>
    <x v="1"/>
    <n v="7"/>
    <x v="1"/>
    <x v="3"/>
    <x v="1"/>
    <s v="No"/>
    <n v="5"/>
    <x v="1"/>
    <n v="150"/>
    <n v="0.03"/>
    <n v="5"/>
    <x v="1"/>
    <n v="12"/>
    <s v="No"/>
    <d v="2019-09-25T00:00:00"/>
    <x v="17"/>
    <n v="331"/>
    <s v="Active"/>
    <s v="No"/>
  </r>
  <r>
    <n v="5307"/>
    <s v="Spread love it's the Brooklyn way, modern 2br stay"/>
    <n v="2535"/>
    <s v="New York"/>
    <n v="1"/>
    <n v="0.96"/>
    <x v="1"/>
    <n v="10"/>
    <x v="1"/>
    <x v="17"/>
    <x v="1"/>
    <s v="No"/>
    <n v="4"/>
    <x v="1"/>
    <n v="125"/>
    <n v="0.03"/>
    <n v="4.92"/>
    <x v="1"/>
    <n v="37"/>
    <s v="No"/>
    <d v="2019-09-27T00:00:00"/>
    <x v="215"/>
    <n v="169"/>
    <s v="Active"/>
    <s v="No"/>
  </r>
  <r>
    <n v="5308"/>
    <s v="Luxurious 1 bed with washer Dryer UPPER EAST SIDE"/>
    <n v="3141"/>
    <s v="New York"/>
    <n v="0.97"/>
    <n v="1"/>
    <x v="0"/>
    <n v="19"/>
    <x v="0"/>
    <x v="12"/>
    <x v="1"/>
    <s v="No"/>
    <n v="4"/>
    <x v="1"/>
    <n v="150"/>
    <n v="0.03"/>
    <n v="4.67"/>
    <x v="1"/>
    <n v="3"/>
    <s v="No"/>
    <d v="2019-12-30T00:00:00"/>
    <x v="37"/>
    <n v="339"/>
    <s v="Active"/>
    <s v="Yes"/>
  </r>
  <r>
    <n v="5309"/>
    <s v="Time Square - 1 Bedroom Apartment - Entire Place"/>
    <n v="1669"/>
    <s v="New York"/>
    <n v="1"/>
    <n v="1"/>
    <x v="1"/>
    <n v="17"/>
    <x v="0"/>
    <x v="0"/>
    <x v="1"/>
    <s v="No"/>
    <n v="3"/>
    <x v="1"/>
    <n v="121"/>
    <n v="0.03"/>
    <n v="4.91"/>
    <x v="1"/>
    <n v="35"/>
    <s v="No"/>
    <d v="2019-09-19T00:00:00"/>
    <x v="319"/>
    <n v="292"/>
    <s v="Active"/>
    <s v="No"/>
  </r>
  <r>
    <n v="5310"/>
    <s v="æ ‡å‡†åŒäººé—´ï¼Œ"/>
    <n v="2850"/>
    <s v="New York"/>
    <n v="0.8"/>
    <n v="0.98"/>
    <x v="1"/>
    <n v="22"/>
    <x v="2"/>
    <x v="25"/>
    <x v="0"/>
    <s v="Yes"/>
    <n v="2"/>
    <x v="0"/>
    <n v="50"/>
    <n v="0.03"/>
    <n v="5"/>
    <x v="1"/>
    <n v="7"/>
    <s v="No"/>
    <d v="2019-09-22T00:00:00"/>
    <x v="307"/>
    <n v="45"/>
    <s v="Active"/>
    <s v="Yes"/>
  </r>
  <r>
    <n v="5311"/>
    <s v="Cozy &amp; Beautiful Room in Astoria for all season"/>
    <n v="3421"/>
    <s v="New York"/>
    <n v="1"/>
    <n v="0.98"/>
    <x v="1"/>
    <n v="21"/>
    <x v="2"/>
    <x v="13"/>
    <x v="0"/>
    <s v="Yes"/>
    <n v="2"/>
    <x v="0"/>
    <n v="60"/>
    <n v="0.03"/>
    <n v="5"/>
    <x v="1"/>
    <n v="24"/>
    <s v="No"/>
    <d v="2019-09-20T00:00:00"/>
    <x v="351"/>
    <n v="0"/>
    <s v="Inactive"/>
    <s v="No"/>
  </r>
  <r>
    <n v="5312"/>
    <s v="Chill 1-Bedroom in Bed Stuy"/>
    <n v="638"/>
    <s v="New York"/>
    <n v="1"/>
    <n v="0.81"/>
    <x v="0"/>
    <n v="7"/>
    <x v="1"/>
    <x v="3"/>
    <x v="1"/>
    <s v="No"/>
    <n v="2"/>
    <x v="0"/>
    <n v="115"/>
    <n v="0.03"/>
    <n v="5"/>
    <x v="1"/>
    <n v="6"/>
    <s v="No"/>
    <d v="2019-10-07T00:00:00"/>
    <x v="37"/>
    <n v="112"/>
    <s v="Active"/>
    <s v="Yes"/>
  </r>
  <r>
    <n v="5313"/>
    <s v="Luxury loft/20min to Manhattan"/>
    <n v="2871"/>
    <s v="New York"/>
    <n v="1"/>
    <n v="0.96"/>
    <x v="1"/>
    <n v="7"/>
    <x v="1"/>
    <x v="3"/>
    <x v="0"/>
    <s v="Yes"/>
    <n v="2"/>
    <x v="0"/>
    <n v="69"/>
    <n v="0.03"/>
    <n v="4.97"/>
    <x v="1"/>
    <n v="39"/>
    <s v="No"/>
    <d v="2019-09-18T00:00:00"/>
    <x v="217"/>
    <n v="15"/>
    <s v="Active"/>
    <s v="Yes"/>
  </r>
  <r>
    <n v="5314"/>
    <s v="Beautiful Brownstone Apartment near Subway"/>
    <n v="1601"/>
    <s v="New York"/>
    <n v="1"/>
    <n v="0.52"/>
    <x v="1"/>
    <n v="7"/>
    <x v="1"/>
    <x v="3"/>
    <x v="1"/>
    <s v="No"/>
    <n v="4"/>
    <x v="1"/>
    <n v="160"/>
    <n v="0.03"/>
    <n v="5"/>
    <x v="1"/>
    <n v="9"/>
    <s v="No"/>
    <d v="2019-09-30T00:00:00"/>
    <x v="501"/>
    <n v="12"/>
    <s v="Active"/>
    <s v="No"/>
  </r>
  <r>
    <n v="5315"/>
    <s v="Shared Room For Cool Low Maintenance People #1"/>
    <n v="1020"/>
    <s v="New York"/>
    <n v="1"/>
    <n v="0.99"/>
    <x v="1"/>
    <n v="8"/>
    <x v="1"/>
    <x v="11"/>
    <x v="2"/>
    <s v="Yes"/>
    <n v="2"/>
    <x v="0"/>
    <n v="19"/>
    <n v="0.03"/>
    <n v="5"/>
    <x v="1"/>
    <n v="17"/>
    <s v="No"/>
    <d v="2019-10-14T00:00:00"/>
    <x v="89"/>
    <n v="134"/>
    <s v="Active"/>
    <s v="No"/>
  </r>
  <r>
    <n v="5316"/>
    <s v="Cozy Room in Brooklyn opposite end of the apt NYC"/>
    <n v="3082"/>
    <s v="New York"/>
    <n v="0.4"/>
    <n v="0.76"/>
    <x v="0"/>
    <n v="8"/>
    <x v="1"/>
    <x v="11"/>
    <x v="0"/>
    <s v="Yes"/>
    <n v="2"/>
    <x v="0"/>
    <n v="37"/>
    <n v="0.03"/>
    <n v="4.92"/>
    <x v="1"/>
    <n v="13"/>
    <s v="No"/>
    <d v="2019-09-24T00:00:00"/>
    <x v="110"/>
    <n v="60"/>
    <s v="Active"/>
    <s v="No"/>
  </r>
  <r>
    <n v="5317"/>
    <s v="Private Room for Cool Low Maintenance Person #1"/>
    <n v="1020"/>
    <s v="New York"/>
    <n v="1"/>
    <n v="0.99"/>
    <x v="1"/>
    <n v="8"/>
    <x v="1"/>
    <x v="11"/>
    <x v="0"/>
    <s v="Yes"/>
    <n v="2"/>
    <x v="0"/>
    <n v="31"/>
    <n v="0.03"/>
    <n v="5"/>
    <x v="1"/>
    <n v="12"/>
    <s v="No"/>
    <d v="2019-10-04T00:00:00"/>
    <x v="17"/>
    <n v="134"/>
    <s v="Active"/>
    <s v="Yes"/>
  </r>
  <r>
    <n v="5318"/>
    <s v="1 min from the station! 20 min to Manhattan!"/>
    <n v="2647"/>
    <s v="New York"/>
    <n v="0.92"/>
    <n v="0.91"/>
    <x v="0"/>
    <n v="7"/>
    <x v="1"/>
    <x v="3"/>
    <x v="0"/>
    <s v="Yes"/>
    <n v="2"/>
    <x v="0"/>
    <n v="55"/>
    <n v="0.03"/>
    <n v="4.7"/>
    <x v="1"/>
    <n v="20"/>
    <s v="No"/>
    <d v="2019-11-01T00:00:00"/>
    <x v="339"/>
    <n v="349"/>
    <s v="Active"/>
    <s v="No"/>
  </r>
  <r>
    <n v="5319"/>
    <s v="MASTER (S) Ner  from  JFK and LA Guardia Airport"/>
    <n v="3858"/>
    <s v="New York"/>
    <n v="1"/>
    <n v="1"/>
    <x v="0"/>
    <n v="22"/>
    <x v="2"/>
    <x v="25"/>
    <x v="0"/>
    <s v="Yes"/>
    <n v="1"/>
    <x v="0"/>
    <n v="90"/>
    <n v="0.03"/>
    <n v="4.29"/>
    <x v="0"/>
    <n v="14"/>
    <s v="No"/>
    <d v="2019-09-23T00:00:00"/>
    <x v="65"/>
    <n v="198"/>
    <s v="Active"/>
    <s v="Yes"/>
  </r>
  <r>
    <n v="5320"/>
    <s v="Walk to Richmond County Medical Center."/>
    <n v="3976"/>
    <s v="New York"/>
    <n v="1"/>
    <n v="0.97"/>
    <x v="1"/>
    <n v="31"/>
    <x v="3"/>
    <x v="30"/>
    <x v="1"/>
    <s v="No"/>
    <n v="8"/>
    <x v="2"/>
    <n v="149"/>
    <n v="0.03"/>
    <n v="5"/>
    <x v="1"/>
    <n v="25"/>
    <s v="No"/>
    <d v="2019-10-14T00:00:00"/>
    <x v="157"/>
    <n v="262"/>
    <s v="Active"/>
    <s v="No"/>
  </r>
  <r>
    <n v="5321"/>
    <s v="Contact-free, clean studio in Upper East Side"/>
    <n v="1655"/>
    <s v="New York"/>
    <n v="1"/>
    <n v="0.71"/>
    <x v="0"/>
    <n v="19"/>
    <x v="0"/>
    <x v="12"/>
    <x v="1"/>
    <s v="No"/>
    <n v="2"/>
    <x v="0"/>
    <n v="70"/>
    <n v="0.03"/>
    <n v="4.67"/>
    <x v="1"/>
    <n v="3"/>
    <s v="No"/>
    <d v="2019-10-13T00:00:00"/>
    <x v="87"/>
    <n v="0"/>
    <s v="Inactive"/>
    <s v="Yes"/>
  </r>
  <r>
    <n v="5322"/>
    <s v="Beautiful &amp; Quiet room in Astoria near Manhattan"/>
    <n v="3582"/>
    <s v="New York"/>
    <n v="1"/>
    <n v="1"/>
    <x v="1"/>
    <n v="21"/>
    <x v="2"/>
    <x v="13"/>
    <x v="0"/>
    <s v="Yes"/>
    <n v="2"/>
    <x v="0"/>
    <n v="60"/>
    <n v="0.03"/>
    <n v="5"/>
    <x v="1"/>
    <n v="26"/>
    <s v="No"/>
    <d v="2019-09-24T00:00:00"/>
    <x v="501"/>
    <n v="14"/>
    <s v="Active"/>
    <s v="No"/>
  </r>
  <r>
    <n v="5323"/>
    <s v="Luxury 3 beds 2 bath Apartment in meatpacking"/>
    <n v="3747"/>
    <s v="New York"/>
    <n v="1"/>
    <n v="0.98"/>
    <x v="0"/>
    <n v="13"/>
    <x v="0"/>
    <x v="7"/>
    <x v="1"/>
    <s v="No"/>
    <n v="6"/>
    <x v="2"/>
    <n v="300"/>
    <n v="0.04"/>
    <n v="4.88"/>
    <x v="1"/>
    <n v="33"/>
    <s v="No"/>
    <d v="2019-10-21T00:00:00"/>
    <x v="586"/>
    <n v="339"/>
    <s v="Active"/>
    <s v="Yes"/>
  </r>
  <r>
    <n v="5324"/>
    <s v="Grange Inn- across CCNY &amp; nearby Sinai &amp; Columbia"/>
    <n v="3581"/>
    <s v="New York"/>
    <n v="0.5"/>
    <n v="0.96"/>
    <x v="0"/>
    <n v="16"/>
    <x v="0"/>
    <x v="10"/>
    <x v="1"/>
    <s v="No"/>
    <n v="5"/>
    <x v="1"/>
    <n v="95"/>
    <n v="0.03"/>
    <n v="4.5"/>
    <x v="1"/>
    <n v="4"/>
    <s v="No"/>
    <d v="2019-10-14T00:00:00"/>
    <x v="143"/>
    <n v="180"/>
    <s v="Active"/>
    <s v="No"/>
  </r>
  <r>
    <n v="5325"/>
    <s v="Peaceful Harlem Haven"/>
    <n v="2951"/>
    <s v="New York"/>
    <n v="1"/>
    <n v="1"/>
    <x v="1"/>
    <n v="16"/>
    <x v="0"/>
    <x v="10"/>
    <x v="0"/>
    <s v="Yes"/>
    <n v="1"/>
    <x v="0"/>
    <n v="39"/>
    <n v="0.03"/>
    <n v="5"/>
    <x v="1"/>
    <n v="12"/>
    <s v="No"/>
    <d v="2019-10-17T00:00:00"/>
    <x v="15"/>
    <n v="178"/>
    <s v="Active"/>
    <s v="No"/>
  </r>
  <r>
    <n v="5326"/>
    <s v="ROOM (B)"/>
    <n v="3858"/>
    <s v="New York"/>
    <n v="1"/>
    <n v="1"/>
    <x v="0"/>
    <n v="22"/>
    <x v="2"/>
    <x v="25"/>
    <x v="0"/>
    <s v="Yes"/>
    <n v="2"/>
    <x v="0"/>
    <n v="90"/>
    <n v="0.03"/>
    <n v="4.8"/>
    <x v="1"/>
    <n v="5"/>
    <s v="No"/>
    <d v="2019-09-22T00:00:00"/>
    <x v="327"/>
    <n v="330"/>
    <s v="Active"/>
    <s v="Yes"/>
  </r>
  <r>
    <n v="5327"/>
    <s v="ROOM (A)"/>
    <n v="3858"/>
    <s v="New York"/>
    <n v="1"/>
    <n v="1"/>
    <x v="0"/>
    <n v="22"/>
    <x v="2"/>
    <x v="25"/>
    <x v="0"/>
    <s v="Yes"/>
    <n v="2"/>
    <x v="0"/>
    <n v="70"/>
    <n v="0.03"/>
    <n v="4"/>
    <x v="0"/>
    <n v="4"/>
    <s v="No"/>
    <d v="2019-12-08T00:00:00"/>
    <x v="70"/>
    <n v="323"/>
    <s v="Active"/>
    <s v="Yes"/>
  </r>
  <r>
    <n v="5328"/>
    <s v="ROOM (C)"/>
    <n v="3858"/>
    <s v="New York"/>
    <n v="1"/>
    <n v="1"/>
    <x v="0"/>
    <n v="22"/>
    <x v="2"/>
    <x v="25"/>
    <x v="0"/>
    <s v="Yes"/>
    <n v="2"/>
    <x v="0"/>
    <n v="49"/>
    <n v="0.03"/>
    <n v="4.43"/>
    <x v="0"/>
    <n v="7"/>
    <s v="No"/>
    <d v="2019-09-28T00:00:00"/>
    <x v="126"/>
    <n v="289"/>
    <s v="Active"/>
    <s v="Yes"/>
  </r>
  <r>
    <n v="5329"/>
    <s v="Luxurious NY Apt in Perfect Location"/>
    <n v="4009"/>
    <s v="New York"/>
    <n v="1"/>
    <n v="0.85"/>
    <x v="0"/>
    <n v="20"/>
    <x v="0"/>
    <x v="1"/>
    <x v="1"/>
    <s v="No"/>
    <n v="10"/>
    <x v="2"/>
    <n v="714"/>
    <n v="0.05"/>
    <n v="5"/>
    <x v="1"/>
    <n v="3"/>
    <s v="No"/>
    <d v="2019-10-01T00:00:00"/>
    <x v="47"/>
    <n v="306"/>
    <s v="Active"/>
    <s v="No"/>
  </r>
  <r>
    <n v="5330"/>
    <s v="Chic 1 BR , Penn St &amp; Hudson Yards."/>
    <n v="2809"/>
    <s v="New York"/>
    <n v="1"/>
    <n v="1"/>
    <x v="1"/>
    <n v="13"/>
    <x v="0"/>
    <x v="7"/>
    <x v="1"/>
    <s v="No"/>
    <n v="4"/>
    <x v="1"/>
    <n v="143"/>
    <n v="0.03"/>
    <n v="4.83"/>
    <x v="1"/>
    <n v="29"/>
    <s v="No"/>
    <d v="2019-10-01T00:00:00"/>
    <x v="586"/>
    <n v="65"/>
    <s v="Active"/>
    <s v="Yes"/>
  </r>
  <r>
    <n v="5331"/>
    <s v="Beautiful room Hellâ€™s Kitchen"/>
    <n v="1562"/>
    <s v="Lazio"/>
    <n v="1"/>
    <n v="1"/>
    <x v="0"/>
    <n v="17"/>
    <x v="0"/>
    <x v="0"/>
    <x v="0"/>
    <s v="Yes"/>
    <n v="2"/>
    <x v="0"/>
    <n v="175"/>
    <n v="0.03"/>
    <n v="4.67"/>
    <x v="1"/>
    <n v="3"/>
    <s v="No"/>
    <d v="2019-11-05T00:00:00"/>
    <x v="1"/>
    <n v="365"/>
    <s v="Active"/>
    <s v="Yes"/>
  </r>
  <r>
    <n v="5332"/>
    <s v="Spacious Williamsburg PH (suitable for 1 or 2 )"/>
    <n v="3285"/>
    <s v="New York"/>
    <n v="0.94"/>
    <n v="0.92"/>
    <x v="0"/>
    <n v="11"/>
    <x v="1"/>
    <x v="8"/>
    <x v="1"/>
    <s v="No"/>
    <n v="2"/>
    <x v="0"/>
    <n v="140"/>
    <n v="0.03"/>
    <n v="4.67"/>
    <x v="1"/>
    <n v="3"/>
    <s v="No"/>
    <d v="2019-09-22T00:00:00"/>
    <x v="21"/>
    <n v="175"/>
    <s v="Active"/>
    <s v="No"/>
  </r>
  <r>
    <n v="5333"/>
    <s v="Cozy &amp; bright room - 3 stops away from Manhattan !"/>
    <n v="3783"/>
    <s v="New York"/>
    <n v="1"/>
    <n v="1"/>
    <x v="1"/>
    <n v="24"/>
    <x v="2"/>
    <x v="5"/>
    <x v="0"/>
    <s v="Yes"/>
    <n v="2"/>
    <x v="0"/>
    <n v="32"/>
    <n v="0.03"/>
    <n v="5"/>
    <x v="1"/>
    <n v="8"/>
    <s v="No"/>
    <d v="2019-10-15T00:00:00"/>
    <x v="170"/>
    <n v="0"/>
    <s v="Inactive"/>
    <s v="Yes"/>
  </r>
  <r>
    <n v="5334"/>
    <s v="Small But Cozy Harlem Room"/>
    <n v="2738"/>
    <s v="New York"/>
    <n v="1"/>
    <n v="0.98"/>
    <x v="1"/>
    <n v="14"/>
    <x v="0"/>
    <x v="2"/>
    <x v="0"/>
    <s v="Yes"/>
    <n v="1"/>
    <x v="0"/>
    <n v="40"/>
    <n v="0.03"/>
    <n v="5"/>
    <x v="1"/>
    <n v="8"/>
    <s v="No"/>
    <d v="2019-09-30T00:00:00"/>
    <x v="22"/>
    <n v="0"/>
    <s v="Inactive"/>
    <s v="Yes"/>
  </r>
  <r>
    <n v="5335"/>
    <s v="The cozy little Room"/>
    <n v="3342"/>
    <s v="New York"/>
    <n v="1"/>
    <n v="1"/>
    <x v="1"/>
    <n v="8"/>
    <x v="1"/>
    <x v="11"/>
    <x v="0"/>
    <s v="Yes"/>
    <n v="2"/>
    <x v="0"/>
    <n v="40"/>
    <n v="0.03"/>
    <n v="4.33"/>
    <x v="0"/>
    <n v="6"/>
    <s v="No"/>
    <d v="2019-10-14T00:00:00"/>
    <x v="60"/>
    <n v="364"/>
    <s v="Active"/>
    <s v="No"/>
  </r>
  <r>
    <n v="5336"/>
    <s v="Luxury Gem Central Times Square"/>
    <n v="3690"/>
    <s v="New York"/>
    <n v="0.52"/>
    <n v="1"/>
    <x v="0"/>
    <n v="17"/>
    <x v="0"/>
    <x v="0"/>
    <x v="1"/>
    <s v="No"/>
    <n v="6"/>
    <x v="2"/>
    <n v="389"/>
    <n v="0.04"/>
    <n v="4.58"/>
    <x v="1"/>
    <n v="24"/>
    <s v="No"/>
    <d v="2019-09-25T00:00:00"/>
    <x v="3"/>
    <n v="346"/>
    <s v="Active"/>
    <s v="Yes"/>
  </r>
  <r>
    <n v="5337"/>
    <s v="Large East Village Wonder Room"/>
    <n v="3562"/>
    <s v="New York"/>
    <n v="1"/>
    <n v="0.49"/>
    <x v="0"/>
    <n v="15"/>
    <x v="0"/>
    <x v="4"/>
    <x v="0"/>
    <s v="Yes"/>
    <n v="1"/>
    <x v="0"/>
    <n v="70"/>
    <n v="0.03"/>
    <n v="4.5"/>
    <x v="1"/>
    <n v="12"/>
    <s v="No"/>
    <d v="2019-10-06T00:00:00"/>
    <x v="471"/>
    <n v="365"/>
    <s v="Active"/>
    <s v="No"/>
  </r>
  <r>
    <n v="5338"/>
    <s v="Beautiful/Private/UV-Disinfected!-2br/2ba &amp;Patio."/>
    <n v="4012"/>
    <s v="New York"/>
    <n v="1"/>
    <n v="1"/>
    <x v="1"/>
    <n v="13"/>
    <x v="0"/>
    <x v="7"/>
    <x v="1"/>
    <s v="No"/>
    <n v="4"/>
    <x v="1"/>
    <n v="290"/>
    <n v="0.04"/>
    <n v="5"/>
    <x v="1"/>
    <n v="24"/>
    <s v="No"/>
    <d v="2019-10-19T00:00:00"/>
    <x v="285"/>
    <n v="59"/>
    <s v="Active"/>
    <s v="Yes"/>
  </r>
  <r>
    <n v="5339"/>
    <s v="Right Direction Cottage 3 Quiet, Clean and Private"/>
    <n v="3719"/>
    <s v="New York"/>
    <n v="1"/>
    <n v="0.92"/>
    <x v="0"/>
    <n v="31"/>
    <x v="3"/>
    <x v="30"/>
    <x v="0"/>
    <s v="Yes"/>
    <n v="2"/>
    <x v="0"/>
    <n v="60"/>
    <n v="0.03"/>
    <n v="4.88"/>
    <x v="1"/>
    <n v="17"/>
    <s v="No"/>
    <d v="2019-10-09T00:00:00"/>
    <x v="256"/>
    <n v="165"/>
    <s v="Active"/>
    <s v="No"/>
  </r>
  <r>
    <n v="5340"/>
    <s v="Cozy Brooklyn Apartment 2 minutes from Subway"/>
    <n v="535"/>
    <s v="New York"/>
    <n v="1"/>
    <n v="0.88"/>
    <x v="1"/>
    <n v="7"/>
    <x v="1"/>
    <x v="3"/>
    <x v="1"/>
    <s v="No"/>
    <n v="4"/>
    <x v="1"/>
    <n v="96"/>
    <n v="0.03"/>
    <n v="5"/>
    <x v="1"/>
    <n v="13"/>
    <s v="No"/>
    <d v="2019-10-16T00:00:00"/>
    <x v="256"/>
    <n v="85"/>
    <s v="Active"/>
    <s v="No"/>
  </r>
  <r>
    <n v="5341"/>
    <s v="Right Direction Cottage1 Private &amp; Cozy NYC FINEST"/>
    <n v="3719"/>
    <s v="New York"/>
    <n v="1"/>
    <n v="0.92"/>
    <x v="0"/>
    <n v="31"/>
    <x v="3"/>
    <x v="30"/>
    <x v="0"/>
    <s v="Yes"/>
    <n v="2"/>
    <x v="0"/>
    <n v="60"/>
    <n v="0.03"/>
    <n v="4.67"/>
    <x v="1"/>
    <n v="3"/>
    <s v="No"/>
    <d v="2019-10-07T00:00:00"/>
    <x v="539"/>
    <n v="228"/>
    <s v="Active"/>
    <s v="No"/>
  </r>
  <r>
    <n v="5342"/>
    <s v="Beautiful &amp; Massive 4 bdr with Bonus Perks!"/>
    <n v="4014"/>
    <s v="New York"/>
    <n v="1"/>
    <n v="0.99"/>
    <x v="1"/>
    <n v="15"/>
    <x v="0"/>
    <x v="4"/>
    <x v="1"/>
    <s v="No"/>
    <n v="8"/>
    <x v="2"/>
    <n v="140"/>
    <n v="0.03"/>
    <n v="5"/>
    <x v="1"/>
    <n v="17"/>
    <s v="No"/>
    <d v="2019-12-08T00:00:00"/>
    <x v="198"/>
    <n v="262"/>
    <s v="Active"/>
    <s v="Yes"/>
  </r>
  <r>
    <n v="5343"/>
    <s v="Private Paradise Arch. Designed All new 2BR+garden"/>
    <n v="1892"/>
    <s v="New York"/>
    <n v="0.92"/>
    <n v="0.71"/>
    <x v="0"/>
    <n v="7"/>
    <x v="1"/>
    <x v="3"/>
    <x v="1"/>
    <s v="No"/>
    <n v="4"/>
    <x v="1"/>
    <n v="145"/>
    <n v="0.03"/>
    <n v="4.67"/>
    <x v="1"/>
    <n v="3"/>
    <s v="No"/>
    <d v="2019-10-28T00:00:00"/>
    <x v="179"/>
    <n v="78"/>
    <s v="Active"/>
    <s v="No"/>
  </r>
  <r>
    <n v="5344"/>
    <s v="Large Room near Jamaica Hosp, JFK-Airtrain, Train"/>
    <n v="1974"/>
    <s v="New York"/>
    <n v="1"/>
    <n v="0.99"/>
    <x v="1"/>
    <n v="23"/>
    <x v="2"/>
    <x v="6"/>
    <x v="0"/>
    <s v="Yes"/>
    <n v="2"/>
    <x v="0"/>
    <n v="43"/>
    <n v="0.03"/>
    <n v="4.88"/>
    <x v="1"/>
    <n v="16"/>
    <s v="No"/>
    <d v="2019-10-08T00:00:00"/>
    <x v="149"/>
    <n v="158"/>
    <s v="Active"/>
    <s v="Yes"/>
  </r>
  <r>
    <n v="5345"/>
    <s v="Contemporary &amp; Eclectic 2-bdrm Pre-War Classic"/>
    <n v="4015"/>
    <s v="New York"/>
    <n v="1"/>
    <n v="0.74"/>
    <x v="0"/>
    <n v="20"/>
    <x v="0"/>
    <x v="1"/>
    <x v="1"/>
    <s v="No"/>
    <n v="4"/>
    <x v="1"/>
    <n v="195"/>
    <n v="0.03"/>
    <n v="5"/>
    <x v="1"/>
    <n v="6"/>
    <s v="No"/>
    <d v="2019-10-19T00:00:00"/>
    <x v="32"/>
    <n v="242"/>
    <s v="Active"/>
    <s v="No"/>
  </r>
  <r>
    <n v="5346"/>
    <s v="Hip Trendy and Convenient!"/>
    <n v="2596"/>
    <s v="New York"/>
    <n v="1"/>
    <n v="0.99"/>
    <x v="1"/>
    <n v="7"/>
    <x v="1"/>
    <x v="3"/>
    <x v="0"/>
    <s v="Yes"/>
    <n v="2"/>
    <x v="0"/>
    <n v="43"/>
    <n v="0.03"/>
    <n v="4.91"/>
    <x v="1"/>
    <n v="22"/>
    <s v="No"/>
    <d v="2019-10-01T00:00:00"/>
    <x v="29"/>
    <n v="45"/>
    <s v="Active"/>
    <s v="No"/>
  </r>
  <r>
    <n v="5347"/>
    <s v="Beautiful Historic Brooklyn!"/>
    <n v="2596"/>
    <s v="New York"/>
    <n v="1"/>
    <n v="0.99"/>
    <x v="1"/>
    <n v="7"/>
    <x v="1"/>
    <x v="3"/>
    <x v="0"/>
    <s v="Yes"/>
    <n v="2"/>
    <x v="0"/>
    <n v="43"/>
    <n v="0.03"/>
    <n v="4.9000000000000004"/>
    <x v="1"/>
    <n v="30"/>
    <s v="No"/>
    <d v="2019-10-27T00:00:00"/>
    <x v="213"/>
    <n v="46"/>
    <s v="Active"/>
    <s v="No"/>
  </r>
  <r>
    <n v="5348"/>
    <s v="Manhattan Charm, Brooklyn Price!"/>
    <n v="2596"/>
    <s v="New York"/>
    <n v="1"/>
    <n v="0.99"/>
    <x v="1"/>
    <n v="7"/>
    <x v="1"/>
    <x v="3"/>
    <x v="0"/>
    <s v="Yes"/>
    <n v="2"/>
    <x v="0"/>
    <n v="43"/>
    <n v="0.03"/>
    <n v="5"/>
    <x v="1"/>
    <n v="21"/>
    <s v="No"/>
    <d v="2019-10-07T00:00:00"/>
    <x v="253"/>
    <n v="40"/>
    <s v="Active"/>
    <s v="No"/>
  </r>
  <r>
    <n v="5349"/>
    <s v="Your NYC Home!"/>
    <n v="2596"/>
    <s v="New York"/>
    <n v="1"/>
    <n v="0.99"/>
    <x v="1"/>
    <n v="7"/>
    <x v="1"/>
    <x v="3"/>
    <x v="0"/>
    <s v="Yes"/>
    <n v="2"/>
    <x v="0"/>
    <n v="43"/>
    <n v="0.03"/>
    <n v="5"/>
    <x v="1"/>
    <n v="21"/>
    <s v="No"/>
    <d v="2019-10-19T00:00:00"/>
    <x v="226"/>
    <n v="45"/>
    <s v="Active"/>
    <s v="No"/>
  </r>
  <r>
    <n v="5350"/>
    <s v="1899 Historic Luxury Brooklyn Brownstone (Vintage)"/>
    <n v="937"/>
    <s v="New York"/>
    <n v="1"/>
    <n v="0.94"/>
    <x v="0"/>
    <n v="7"/>
    <x v="1"/>
    <x v="3"/>
    <x v="1"/>
    <s v="No"/>
    <n v="2"/>
    <x v="0"/>
    <n v="78"/>
    <n v="0.03"/>
    <n v="5"/>
    <x v="1"/>
    <n v="4"/>
    <s v="No"/>
    <d v="2019-12-01T00:00:00"/>
    <x v="198"/>
    <n v="86"/>
    <s v="Active"/>
    <s v="Yes"/>
  </r>
  <r>
    <n v="5351"/>
    <s v="Gayla's Bed Stuy garden and home theater"/>
    <n v="2882"/>
    <s v="New York"/>
    <n v="1"/>
    <n v="0.96"/>
    <x v="1"/>
    <n v="7"/>
    <x v="1"/>
    <x v="3"/>
    <x v="1"/>
    <s v="No"/>
    <n v="6"/>
    <x v="2"/>
    <n v="170"/>
    <n v="0.03"/>
    <n v="5"/>
    <x v="1"/>
    <n v="22"/>
    <s v="No"/>
    <d v="2019-11-05T00:00:00"/>
    <x v="7"/>
    <n v="151"/>
    <s v="Active"/>
    <s v="No"/>
  </r>
  <r>
    <n v="5352"/>
    <s v="Rent rooms for rent/ nightly stay  in flushing ny"/>
    <n v="4017"/>
    <s v="New York"/>
    <n v="1"/>
    <n v="0.64"/>
    <x v="0"/>
    <n v="22"/>
    <x v="2"/>
    <x v="25"/>
    <x v="0"/>
    <s v="Yes"/>
    <n v="2"/>
    <x v="0"/>
    <n v="60"/>
    <n v="0.03"/>
    <n v="5"/>
    <x v="1"/>
    <n v="3"/>
    <s v="No"/>
    <d v="2019-12-25T00:00:00"/>
    <x v="25"/>
    <n v="178"/>
    <s v="Active"/>
    <s v="Yes"/>
  </r>
  <r>
    <n v="5353"/>
    <s v="Best AIRBNB JFK NYC"/>
    <n v="4018"/>
    <s v="New York"/>
    <n v="1"/>
    <n v="0.75"/>
    <x v="0"/>
    <n v="23"/>
    <x v="2"/>
    <x v="6"/>
    <x v="0"/>
    <s v="Yes"/>
    <n v="2"/>
    <x v="0"/>
    <n v="60"/>
    <n v="0.03"/>
    <n v="4"/>
    <x v="0"/>
    <n v="6"/>
    <s v="No"/>
    <d v="2019-09-30T00:00:00"/>
    <x v="18"/>
    <n v="279"/>
    <s v="Active"/>
    <s v="No"/>
  </r>
  <r>
    <n v="5354"/>
    <s v="Blue Hour - Bright and Spacious Bedstuy Apartment"/>
    <n v="377"/>
    <s v="New York"/>
    <n v="1"/>
    <n v="0.33"/>
    <x v="0"/>
    <n v="7"/>
    <x v="1"/>
    <x v="3"/>
    <x v="1"/>
    <s v="No"/>
    <n v="2"/>
    <x v="0"/>
    <n v="170"/>
    <n v="0.03"/>
    <n v="5"/>
    <x v="1"/>
    <n v="5"/>
    <s v="No"/>
    <d v="2019-10-11T00:00:00"/>
    <x v="25"/>
    <n v="89"/>
    <s v="Active"/>
    <s v="No"/>
  </r>
  <r>
    <n v="5355"/>
    <s v="3 bedroom Private  Apartment in Flushing Queens."/>
    <n v="4019"/>
    <s v="New York"/>
    <n v="1"/>
    <n v="1"/>
    <x v="1"/>
    <n v="22"/>
    <x v="2"/>
    <x v="25"/>
    <x v="1"/>
    <s v="No"/>
    <n v="6"/>
    <x v="2"/>
    <n v="140"/>
    <n v="0.03"/>
    <n v="5"/>
    <x v="1"/>
    <n v="13"/>
    <s v="No"/>
    <d v="2019-10-21T00:00:00"/>
    <x v="70"/>
    <n v="75"/>
    <s v="Active"/>
    <s v="Yes"/>
  </r>
  <r>
    <n v="5356"/>
    <s v="Exquisite 4 Bedroom 2.5 Bath with As Home Appeal"/>
    <n v="4020"/>
    <s v="New York"/>
    <n v="0.8"/>
    <n v="1"/>
    <x v="0"/>
    <n v="9"/>
    <x v="1"/>
    <x v="16"/>
    <x v="1"/>
    <s v="No"/>
    <n v="10"/>
    <x v="2"/>
    <n v="250"/>
    <n v="0.04"/>
    <n v="4.75"/>
    <x v="1"/>
    <n v="4"/>
    <s v="No"/>
    <d v="2020-01-19T00:00:00"/>
    <x v="75"/>
    <n v="365"/>
    <s v="Active"/>
    <s v="Yes"/>
  </r>
  <r>
    <n v="5357"/>
    <s v="Peaceful Bedstuy Bedroom Two Blocks from Subway!"/>
    <n v="2573"/>
    <s v="New York"/>
    <n v="1"/>
    <n v="0.98"/>
    <x v="1"/>
    <n v="7"/>
    <x v="1"/>
    <x v="3"/>
    <x v="0"/>
    <s v="Yes"/>
    <n v="2"/>
    <x v="0"/>
    <n v="49"/>
    <n v="0.03"/>
    <n v="5"/>
    <x v="1"/>
    <n v="12"/>
    <s v="No"/>
    <d v="2019-10-07T00:00:00"/>
    <x v="609"/>
    <n v="0"/>
    <s v="Inactive"/>
    <s v="Yes"/>
  </r>
  <r>
    <n v="5358"/>
    <s v="Private and Cozy Room Waiting for You 2"/>
    <n v="3424"/>
    <s v="New York"/>
    <n v="1"/>
    <n v="1"/>
    <x v="1"/>
    <n v="8"/>
    <x v="1"/>
    <x v="11"/>
    <x v="0"/>
    <s v="Yes"/>
    <n v="2"/>
    <x v="0"/>
    <n v="44"/>
    <n v="0.03"/>
    <n v="4.93"/>
    <x v="1"/>
    <n v="14"/>
    <s v="No"/>
    <d v="2019-10-21T00:00:00"/>
    <x v="17"/>
    <n v="134"/>
    <s v="Active"/>
    <s v="No"/>
  </r>
  <r>
    <n v="5359"/>
    <s v="Amazing room w private bathroom in great location!"/>
    <n v="3818"/>
    <s v="New York"/>
    <n v="0.85"/>
    <n v="0.98"/>
    <x v="0"/>
    <n v="9"/>
    <x v="1"/>
    <x v="16"/>
    <x v="0"/>
    <s v="Yes"/>
    <n v="3"/>
    <x v="1"/>
    <n v="52"/>
    <n v="0.03"/>
    <n v="4.75"/>
    <x v="1"/>
    <n v="4"/>
    <s v="No"/>
    <d v="2020-07-08T00:00:00"/>
    <x v="161"/>
    <n v="364"/>
    <s v="Active"/>
    <s v="Yes"/>
  </r>
  <r>
    <n v="5360"/>
    <s v="Private Room for Cool Low Maintenance Person #2"/>
    <n v="1020"/>
    <s v="New York"/>
    <n v="1"/>
    <n v="0.99"/>
    <x v="1"/>
    <n v="8"/>
    <x v="1"/>
    <x v="11"/>
    <x v="0"/>
    <s v="Yes"/>
    <n v="2"/>
    <x v="0"/>
    <n v="31"/>
    <n v="0.03"/>
    <n v="5"/>
    <x v="1"/>
    <n v="13"/>
    <s v="No"/>
    <d v="2019-10-02T00:00:00"/>
    <x v="508"/>
    <n v="103"/>
    <s v="Active"/>
    <s v="Yes"/>
  </r>
  <r>
    <n v="5361"/>
    <s v="Private Room for Cool Low Maintenance Person #3"/>
    <n v="1020"/>
    <s v="New York"/>
    <n v="1"/>
    <n v="0.99"/>
    <x v="1"/>
    <n v="8"/>
    <x v="1"/>
    <x v="11"/>
    <x v="0"/>
    <s v="Yes"/>
    <n v="2"/>
    <x v="0"/>
    <n v="31"/>
    <n v="0.03"/>
    <n v="4.95"/>
    <x v="1"/>
    <n v="20"/>
    <s v="No"/>
    <d v="2019-10-02T00:00:00"/>
    <x v="283"/>
    <n v="134"/>
    <s v="Active"/>
    <s v="Yes"/>
  </r>
  <r>
    <n v="5362"/>
    <s v="Trendy East Village Room with Incredible Rooftop"/>
    <n v="3723"/>
    <s v="New York"/>
    <n v="1"/>
    <n v="0.94"/>
    <x v="1"/>
    <n v="15"/>
    <x v="0"/>
    <x v="4"/>
    <x v="0"/>
    <s v="Yes"/>
    <n v="2"/>
    <x v="0"/>
    <n v="102"/>
    <n v="0.03"/>
    <n v="4.78"/>
    <x v="1"/>
    <n v="9"/>
    <s v="No"/>
    <d v="2019-11-04T00:00:00"/>
    <x v="32"/>
    <n v="365"/>
    <s v="Active"/>
    <s v="No"/>
  </r>
  <r>
    <n v="5363"/>
    <s v="Private Suite in Super comfortable location !!"/>
    <n v="4016"/>
    <s v="New York"/>
    <n v="0.91"/>
    <n v="0.96"/>
    <x v="0"/>
    <n v="9"/>
    <x v="1"/>
    <x v="16"/>
    <x v="0"/>
    <s v="Yes"/>
    <n v="4"/>
    <x v="1"/>
    <n v="55"/>
    <n v="0.03"/>
    <n v="4.1900000000000004"/>
    <x v="0"/>
    <n v="16"/>
    <s v="No"/>
    <d v="2020-03-09T00:00:00"/>
    <x v="199"/>
    <n v="364"/>
    <s v="Active"/>
    <s v="Yes"/>
  </r>
  <r>
    <n v="5364"/>
    <s v="A Modern  Rustic Retreat in the heart of BedStuy"/>
    <n v="1225"/>
    <s v="New York"/>
    <n v="1"/>
    <n v="0.99"/>
    <x v="1"/>
    <n v="7"/>
    <x v="1"/>
    <x v="3"/>
    <x v="1"/>
    <s v="No"/>
    <n v="4"/>
    <x v="1"/>
    <n v="150"/>
    <n v="0.03"/>
    <n v="4.92"/>
    <x v="1"/>
    <n v="13"/>
    <s v="No"/>
    <d v="2019-11-24T00:00:00"/>
    <x v="20"/>
    <n v="5"/>
    <s v="Active"/>
    <s v="No"/>
  </r>
  <r>
    <n v="5365"/>
    <s v="Private room in a 2BR apartment near Pratt"/>
    <n v="700"/>
    <s v="New York"/>
    <n v="0.67"/>
    <n v="1"/>
    <x v="0"/>
    <n v="7"/>
    <x v="1"/>
    <x v="3"/>
    <x v="0"/>
    <s v="Yes"/>
    <n v="2"/>
    <x v="0"/>
    <n v="49"/>
    <n v="0.03"/>
    <n v="4.92"/>
    <x v="1"/>
    <n v="12"/>
    <s v="No"/>
    <d v="2019-11-23T00:00:00"/>
    <x v="0"/>
    <n v="0"/>
    <s v="Inactive"/>
    <s v="Yes"/>
  </r>
  <r>
    <n v="5366"/>
    <s v="Home with a view when visiting New York."/>
    <n v="3734"/>
    <s v="New York"/>
    <n v="1"/>
    <n v="0.94"/>
    <x v="1"/>
    <n v="21"/>
    <x v="2"/>
    <x v="13"/>
    <x v="1"/>
    <s v="No"/>
    <n v="5"/>
    <x v="1"/>
    <n v="148"/>
    <n v="0.03"/>
    <n v="5"/>
    <x v="1"/>
    <n v="30"/>
    <s v="No"/>
    <d v="2019-11-04T00:00:00"/>
    <x v="474"/>
    <n v="40"/>
    <s v="Active"/>
    <s v="No"/>
  </r>
  <r>
    <n v="5367"/>
    <s v="Private and Cozy Room Waiting for You"/>
    <n v="3424"/>
    <s v="New York"/>
    <n v="1"/>
    <n v="1"/>
    <x v="1"/>
    <n v="8"/>
    <x v="1"/>
    <x v="11"/>
    <x v="0"/>
    <s v="Yes"/>
    <n v="2"/>
    <x v="0"/>
    <n v="60"/>
    <n v="0.03"/>
    <n v="5"/>
    <x v="1"/>
    <n v="5"/>
    <s v="No"/>
    <d v="2019-10-15T00:00:00"/>
    <x v="201"/>
    <n v="43"/>
    <s v="Active"/>
    <s v="Yes"/>
  </r>
  <r>
    <n v="5368"/>
    <s v="Lovely Private Bed/Bath East Williamsburg"/>
    <n v="3596"/>
    <s v="New York"/>
    <n v="1"/>
    <n v="1"/>
    <x v="1"/>
    <n v="12"/>
    <x v="1"/>
    <x v="9"/>
    <x v="1"/>
    <s v="No"/>
    <n v="2"/>
    <x v="0"/>
    <n v="73"/>
    <n v="0.03"/>
    <n v="4.95"/>
    <x v="1"/>
    <n v="19"/>
    <s v="No"/>
    <d v="2019-10-06T00:00:00"/>
    <x v="157"/>
    <n v="0"/>
    <s v="Inactive"/>
    <s v="Yes"/>
  </r>
  <r>
    <n v="5369"/>
    <s v="Private studio by times square, great rooftop view"/>
    <n v="595"/>
    <s v="New York"/>
    <n v="1"/>
    <n v="0.81"/>
    <x v="0"/>
    <n v="17"/>
    <x v="0"/>
    <x v="0"/>
    <x v="1"/>
    <s v="No"/>
    <n v="1"/>
    <x v="0"/>
    <n v="99"/>
    <n v="0.03"/>
    <n v="5"/>
    <x v="1"/>
    <n v="3"/>
    <s v="No"/>
    <d v="2019-12-14T00:00:00"/>
    <x v="311"/>
    <n v="364"/>
    <s v="Active"/>
    <s v="No"/>
  </r>
  <r>
    <n v="5370"/>
    <s v="Luxury 1 BR, 1 stop from NYC Amazing amenities!"/>
    <n v="2106"/>
    <s v="New York"/>
    <n v="0.88"/>
    <n v="0.91"/>
    <x v="0"/>
    <n v="24"/>
    <x v="2"/>
    <x v="5"/>
    <x v="1"/>
    <s v="No"/>
    <n v="2"/>
    <x v="0"/>
    <n v="105"/>
    <n v="0.03"/>
    <n v="5"/>
    <x v="1"/>
    <n v="5"/>
    <s v="No"/>
    <d v="2019-11-12T00:00:00"/>
    <x v="545"/>
    <n v="317"/>
    <s v="Active"/>
    <s v="No"/>
  </r>
  <r>
    <n v="5371"/>
    <s v="Semi-Private Queen in Creative Lodge"/>
    <n v="2845"/>
    <s v="New York"/>
    <n v="1"/>
    <n v="0.99"/>
    <x v="0"/>
    <n v="8"/>
    <x v="1"/>
    <x v="11"/>
    <x v="2"/>
    <s v="Yes"/>
    <n v="2"/>
    <x v="0"/>
    <n v="18"/>
    <n v="0.03"/>
    <n v="4.67"/>
    <x v="1"/>
    <n v="12"/>
    <s v="No"/>
    <d v="2019-10-09T00:00:00"/>
    <x v="519"/>
    <n v="134"/>
    <s v="Active"/>
    <s v="Yes"/>
  </r>
  <r>
    <n v="5372"/>
    <s v="Brooklyn Loft-Style Apartment on Franklin Ave"/>
    <n v="2374"/>
    <s v="New York"/>
    <n v="1"/>
    <n v="0.88"/>
    <x v="0"/>
    <n v="9"/>
    <x v="1"/>
    <x v="16"/>
    <x v="1"/>
    <s v="No"/>
    <n v="2"/>
    <x v="0"/>
    <n v="140"/>
    <n v="0.03"/>
    <n v="5"/>
    <x v="1"/>
    <n v="5"/>
    <s v="No"/>
    <d v="2019-10-06T00:00:00"/>
    <x v="115"/>
    <n v="193"/>
    <s v="Active"/>
    <s v="No"/>
  </r>
  <r>
    <n v="5373"/>
    <s v="Shared Room For Cool Low Maintenance People #2"/>
    <n v="1020"/>
    <s v="New York"/>
    <n v="1"/>
    <n v="0.99"/>
    <x v="1"/>
    <n v="8"/>
    <x v="1"/>
    <x v="11"/>
    <x v="2"/>
    <s v="Yes"/>
    <n v="1"/>
    <x v="0"/>
    <n v="19"/>
    <n v="0.03"/>
    <n v="4.91"/>
    <x v="1"/>
    <n v="11"/>
    <s v="No"/>
    <d v="2019-10-10T00:00:00"/>
    <x v="59"/>
    <n v="164"/>
    <s v="Active"/>
    <s v="Yes"/>
  </r>
  <r>
    <n v="5374"/>
    <s v="Cozy room in the LOFT! GREAT VALUE AND LOCATION2"/>
    <n v="3826"/>
    <s v="New York"/>
    <n v="0.95"/>
    <n v="0.99"/>
    <x v="0"/>
    <n v="10"/>
    <x v="1"/>
    <x v="17"/>
    <x v="0"/>
    <s v="Yes"/>
    <n v="2"/>
    <x v="0"/>
    <n v="60"/>
    <n v="0.03"/>
    <n v="5"/>
    <x v="1"/>
    <n v="30"/>
    <s v="No"/>
    <d v="2019-10-06T00:00:00"/>
    <x v="256"/>
    <n v="356"/>
    <s v="Active"/>
    <s v="Yes"/>
  </r>
  <r>
    <n v="5375"/>
    <s v="King bed and private bathroom in luxury apartment"/>
    <n v="1528"/>
    <s v="New York"/>
    <n v="1"/>
    <n v="0.7"/>
    <x v="1"/>
    <n v="15"/>
    <x v="0"/>
    <x v="4"/>
    <x v="0"/>
    <s v="Yes"/>
    <n v="2"/>
    <x v="0"/>
    <n v="180"/>
    <n v="0.03"/>
    <n v="5"/>
    <x v="1"/>
    <n v="3"/>
    <s v="No"/>
    <d v="2019-10-21T00:00:00"/>
    <x v="127"/>
    <n v="0"/>
    <s v="Inactive"/>
    <s v="No"/>
  </r>
  <r>
    <n v="5376"/>
    <s v="5 min to TIMES SQUARE. Amazing 3bed/2bedroom"/>
    <n v="2486"/>
    <s v="New York"/>
    <n v="1"/>
    <n v="0.82"/>
    <x v="0"/>
    <n v="17"/>
    <x v="0"/>
    <x v="0"/>
    <x v="1"/>
    <s v="No"/>
    <n v="5"/>
    <x v="1"/>
    <n v="270"/>
    <n v="0.04"/>
    <n v="4.95"/>
    <x v="1"/>
    <n v="21"/>
    <s v="No"/>
    <d v="2019-10-06T00:00:00"/>
    <x v="97"/>
    <n v="60"/>
    <s v="Active"/>
    <s v="No"/>
  </r>
  <r>
    <n v="5377"/>
    <s v="Beautiful cozy apt Penn Station.!"/>
    <n v="3641"/>
    <s v="New York"/>
    <n v="1"/>
    <n v="0.97"/>
    <x v="0"/>
    <n v="13"/>
    <x v="0"/>
    <x v="7"/>
    <x v="1"/>
    <s v="No"/>
    <n v="3"/>
    <x v="1"/>
    <n v="126"/>
    <n v="0.03"/>
    <n v="4.58"/>
    <x v="1"/>
    <n v="26"/>
    <s v="No"/>
    <d v="2019-11-04T00:00:00"/>
    <x v="47"/>
    <n v="104"/>
    <s v="Active"/>
    <s v="Yes"/>
  </r>
  <r>
    <n v="5378"/>
    <s v="Cocoon flat in New York artistic best Bushwick"/>
    <n v="4013"/>
    <s v="New York"/>
    <n v="1"/>
    <n v="1"/>
    <x v="1"/>
    <n v="8"/>
    <x v="1"/>
    <x v="11"/>
    <x v="1"/>
    <s v="No"/>
    <n v="2"/>
    <x v="0"/>
    <n v="130"/>
    <n v="0.03"/>
    <n v="4.8"/>
    <x v="1"/>
    <n v="5"/>
    <s v="No"/>
    <d v="2019-10-31T00:00:00"/>
    <x v="66"/>
    <n v="42"/>
    <s v="Active"/>
    <s v="No"/>
  </r>
  <r>
    <n v="5379"/>
    <s v="Duplex studio in New York artistic best Bushwick"/>
    <n v="4013"/>
    <s v="New York"/>
    <n v="1"/>
    <n v="1"/>
    <x v="1"/>
    <n v="8"/>
    <x v="1"/>
    <x v="11"/>
    <x v="1"/>
    <s v="No"/>
    <n v="2"/>
    <x v="0"/>
    <n v="115"/>
    <n v="0.03"/>
    <n v="4.92"/>
    <x v="1"/>
    <n v="12"/>
    <s v="No"/>
    <d v="2019-10-14T00:00:00"/>
    <x v="78"/>
    <n v="0"/>
    <s v="Inactive"/>
    <s v="No"/>
  </r>
  <r>
    <n v="5380"/>
    <s v="Location Location!!! Disinfected and Sanitized"/>
    <n v="2138"/>
    <s v="England"/>
    <n v="0.95"/>
    <n v="0.93"/>
    <x v="0"/>
    <n v="17"/>
    <x v="0"/>
    <x v="0"/>
    <x v="1"/>
    <s v="No"/>
    <n v="2"/>
    <x v="0"/>
    <n v="109"/>
    <n v="0.03"/>
    <n v="4.6900000000000004"/>
    <x v="1"/>
    <n v="48"/>
    <s v="No"/>
    <d v="2019-10-12T00:00:00"/>
    <x v="253"/>
    <n v="0"/>
    <s v="Inactive"/>
    <s v="No"/>
  </r>
  <r>
    <n v="5381"/>
    <s v="Luxury Apartment in Trendy East Village"/>
    <n v="1569"/>
    <s v="New York"/>
    <n v="1"/>
    <n v="1"/>
    <x v="1"/>
    <n v="15"/>
    <x v="0"/>
    <x v="4"/>
    <x v="1"/>
    <s v="No"/>
    <n v="2"/>
    <x v="0"/>
    <n v="206"/>
    <n v="0.04"/>
    <n v="4.92"/>
    <x v="1"/>
    <n v="13"/>
    <s v="No"/>
    <d v="2019-10-08T00:00:00"/>
    <x v="398"/>
    <n v="0"/>
    <s v="Inactive"/>
    <s v="No"/>
  </r>
  <r>
    <n v="5382"/>
    <s v="Lovely Light-Filled Room in Brooklyn Townhouse!"/>
    <n v="1783"/>
    <s v="New York"/>
    <n v="1"/>
    <n v="0.97"/>
    <x v="1"/>
    <n v="9"/>
    <x v="1"/>
    <x v="16"/>
    <x v="0"/>
    <s v="Yes"/>
    <n v="2"/>
    <x v="0"/>
    <n v="45"/>
    <n v="0.03"/>
    <n v="4.8499999999999996"/>
    <x v="1"/>
    <n v="13"/>
    <s v="No"/>
    <d v="2019-10-21T00:00:00"/>
    <x v="286"/>
    <n v="126"/>
    <s v="Active"/>
    <s v="Yes"/>
  </r>
  <r>
    <n v="5383"/>
    <s v="Stylish LOFT locked private roomTV GREAT LOCATION3"/>
    <n v="3826"/>
    <s v="New York"/>
    <n v="0.95"/>
    <n v="0.99"/>
    <x v="0"/>
    <n v="10"/>
    <x v="1"/>
    <x v="17"/>
    <x v="0"/>
    <s v="Yes"/>
    <n v="2"/>
    <x v="0"/>
    <n v="70"/>
    <n v="0.03"/>
    <n v="4.9800000000000004"/>
    <x v="1"/>
    <n v="63"/>
    <s v="No"/>
    <d v="2019-10-16T00:00:00"/>
    <x v="29"/>
    <n v="169"/>
    <s v="Active"/>
    <s v="Yes"/>
  </r>
  <r>
    <n v="5384"/>
    <s v="Bedstuy Home Away From Home"/>
    <n v="3463"/>
    <s v="New York"/>
    <n v="1"/>
    <n v="1"/>
    <x v="1"/>
    <n v="7"/>
    <x v="1"/>
    <x v="3"/>
    <x v="0"/>
    <s v="Yes"/>
    <n v="2"/>
    <x v="0"/>
    <n v="55"/>
    <n v="0.03"/>
    <n v="4.83"/>
    <x v="1"/>
    <n v="6"/>
    <s v="No"/>
    <d v="2019-10-27T00:00:00"/>
    <x v="21"/>
    <n v="137"/>
    <s v="Active"/>
    <s v="Yes"/>
  </r>
  <r>
    <n v="5385"/>
    <s v="Clean Williamsburg 1 BR w/ a Beautiful Backyard"/>
    <n v="4023"/>
    <s v="New York"/>
    <n v="1"/>
    <n v="1"/>
    <x v="1"/>
    <n v="12"/>
    <x v="1"/>
    <x v="9"/>
    <x v="1"/>
    <s v="No"/>
    <n v="2"/>
    <x v="0"/>
    <n v="180"/>
    <n v="0.03"/>
    <n v="5"/>
    <x v="1"/>
    <n v="11"/>
    <s v="No"/>
    <d v="2019-10-14T00:00:00"/>
    <x v="23"/>
    <n v="87"/>
    <s v="Active"/>
    <s v="No"/>
  </r>
  <r>
    <n v="5386"/>
    <s v="ðŸŒŸCORONA FREE CLEAN 3 bed 2 bath spotless ðŸŒŸ"/>
    <n v="4024"/>
    <s v="New Jersey"/>
    <n v="1"/>
    <n v="0.94"/>
    <x v="0"/>
    <n v="13"/>
    <x v="0"/>
    <x v="7"/>
    <x v="1"/>
    <s v="No"/>
    <n v="5"/>
    <x v="1"/>
    <n v="481"/>
    <n v="0.04"/>
    <n v="4.75"/>
    <x v="1"/>
    <n v="12"/>
    <s v="No"/>
    <d v="2019-10-13T00:00:00"/>
    <x v="440"/>
    <n v="227"/>
    <s v="Active"/>
    <s v="Yes"/>
  </r>
  <r>
    <n v="5387"/>
    <s v="E Village TownHouse Sanctuary + Patio Garden â­ï¸â­ï¸â­ï¸â­ï¸â­ï¸"/>
    <n v="3692"/>
    <s v="New York"/>
    <n v="1"/>
    <n v="0.98"/>
    <x v="1"/>
    <n v="15"/>
    <x v="0"/>
    <x v="4"/>
    <x v="0"/>
    <s v="Yes"/>
    <n v="2"/>
    <x v="0"/>
    <n v="215"/>
    <n v="0.04"/>
    <n v="5"/>
    <x v="1"/>
    <n v="49"/>
    <s v="No"/>
    <d v="2019-10-09T00:00:00"/>
    <x v="31"/>
    <n v="14"/>
    <s v="Active"/>
    <s v="No"/>
  </r>
  <r>
    <n v="5388"/>
    <s v="The Bronx House"/>
    <n v="3186"/>
    <s v="New York"/>
    <n v="1"/>
    <n v="0.97"/>
    <x v="1"/>
    <n v="6"/>
    <x v="4"/>
    <x v="29"/>
    <x v="1"/>
    <s v="No"/>
    <n v="5"/>
    <x v="1"/>
    <n v="99"/>
    <n v="0.03"/>
    <n v="5"/>
    <x v="1"/>
    <n v="29"/>
    <s v="No"/>
    <d v="2019-12-03T00:00:00"/>
    <x v="17"/>
    <n v="321"/>
    <s v="Active"/>
    <s v="No"/>
  </r>
  <r>
    <n v="5389"/>
    <s v="Live Like a New Yorker in the â¤ï¸ of East Village"/>
    <n v="3567"/>
    <s v="California"/>
    <n v="0.89"/>
    <n v="0.92"/>
    <x v="0"/>
    <n v="15"/>
    <x v="0"/>
    <x v="4"/>
    <x v="1"/>
    <s v="No"/>
    <n v="4"/>
    <x v="1"/>
    <n v="199"/>
    <n v="0.03"/>
    <n v="4.5599999999999996"/>
    <x v="1"/>
    <n v="9"/>
    <s v="No"/>
    <d v="2019-11-09T00:00:00"/>
    <x v="101"/>
    <n v="32"/>
    <s v="Active"/>
    <s v="Yes"/>
  </r>
  <r>
    <n v="5390"/>
    <s v="Beautiful apartment in the heart of Manhattan"/>
    <n v="3843"/>
    <s v="New York"/>
    <n v="1"/>
    <n v="0.94"/>
    <x v="0"/>
    <n v="17"/>
    <x v="0"/>
    <x v="0"/>
    <x v="1"/>
    <s v="No"/>
    <n v="2"/>
    <x v="0"/>
    <n v="500"/>
    <n v="0.05"/>
    <n v="5"/>
    <x v="1"/>
    <n v="4"/>
    <s v="No"/>
    <d v="2019-11-02T00:00:00"/>
    <x v="24"/>
    <n v="365"/>
    <s v="Active"/>
    <s v="Yes"/>
  </r>
  <r>
    <n v="5391"/>
    <s v="Locked, private room WITH TV1 BROOKLYN COLLEGE"/>
    <n v="3826"/>
    <s v="New York"/>
    <n v="0.95"/>
    <n v="0.99"/>
    <x v="0"/>
    <n v="10"/>
    <x v="1"/>
    <x v="17"/>
    <x v="0"/>
    <s v="Yes"/>
    <n v="2"/>
    <x v="0"/>
    <n v="70"/>
    <n v="0.03"/>
    <n v="4.8499999999999996"/>
    <x v="1"/>
    <n v="26"/>
    <s v="No"/>
    <d v="2019-10-14T00:00:00"/>
    <x v="29"/>
    <n v="179"/>
    <s v="Active"/>
    <s v="Yes"/>
  </r>
  <r>
    <n v="5392"/>
    <s v="Private Room and Bath in a Luxe Building"/>
    <n v="4025"/>
    <s v="New York"/>
    <n v="1"/>
    <n v="1"/>
    <x v="0"/>
    <n v="24"/>
    <x v="2"/>
    <x v="5"/>
    <x v="0"/>
    <s v="Yes"/>
    <n v="2"/>
    <x v="0"/>
    <n v="125"/>
    <n v="0.03"/>
    <n v="5"/>
    <x v="1"/>
    <n v="4"/>
    <s v="No"/>
    <d v="2019-12-30T00:00:00"/>
    <x v="343"/>
    <n v="90"/>
    <s v="Active"/>
    <s v="Yes"/>
  </r>
  <r>
    <n v="5393"/>
    <s v="Modern one bedroom apartment"/>
    <n v="2223"/>
    <s v="New York"/>
    <n v="1"/>
    <n v="0.91"/>
    <x v="1"/>
    <n v="23"/>
    <x v="2"/>
    <x v="6"/>
    <x v="1"/>
    <s v="No"/>
    <n v="3"/>
    <x v="1"/>
    <n v="89"/>
    <n v="0.03"/>
    <n v="4.9800000000000004"/>
    <x v="1"/>
    <n v="45"/>
    <s v="No"/>
    <d v="2019-12-01T00:00:00"/>
    <x v="156"/>
    <n v="77"/>
    <s v="Active"/>
    <s v="No"/>
  </r>
  <r>
    <n v="5394"/>
    <s v="2nd X-Large Harlem Brownstone Room (Renovated)."/>
    <n v="2010"/>
    <s v="New York"/>
    <n v="0.83"/>
    <n v="0.85"/>
    <x v="0"/>
    <n v="16"/>
    <x v="0"/>
    <x v="10"/>
    <x v="0"/>
    <s v="Yes"/>
    <n v="1"/>
    <x v="0"/>
    <n v="40"/>
    <n v="0.03"/>
    <n v="3.67"/>
    <x v="0"/>
    <n v="3"/>
    <s v="No"/>
    <d v="2020-01-06T00:00:00"/>
    <x v="152"/>
    <n v="179"/>
    <s v="Active"/>
    <s v="No"/>
  </r>
  <r>
    <n v="5395"/>
    <s v="Spacious Oasis in Brownstone Coop at a 5â˜… Location"/>
    <n v="1153"/>
    <s v="Chiang Rai"/>
    <n v="1"/>
    <n v="1"/>
    <x v="0"/>
    <n v="7"/>
    <x v="1"/>
    <x v="3"/>
    <x v="0"/>
    <s v="Yes"/>
    <n v="2"/>
    <x v="0"/>
    <n v="144"/>
    <n v="0.03"/>
    <n v="5"/>
    <x v="1"/>
    <n v="16"/>
    <s v="No"/>
    <d v="2019-10-14T00:00:00"/>
    <x v="20"/>
    <n v="42"/>
    <s v="Active"/>
    <s v="Yes"/>
  </r>
  <r>
    <n v="5396"/>
    <s v="LIC Gem minutes from Manhattan"/>
    <n v="828"/>
    <s v="New York"/>
    <n v="1"/>
    <n v="0.8"/>
    <x v="1"/>
    <n v="24"/>
    <x v="2"/>
    <x v="5"/>
    <x v="1"/>
    <s v="No"/>
    <n v="4"/>
    <x v="1"/>
    <n v="124.29"/>
    <n v="0.03"/>
    <n v="5"/>
    <x v="1"/>
    <n v="31"/>
    <s v="No"/>
    <d v="2019-10-24T00:00:00"/>
    <x v="215"/>
    <n v="2"/>
    <s v="Active"/>
    <s v="No"/>
  </r>
  <r>
    <n v="5397"/>
    <s v="Cozy &amp; comfortable space in brooklyn!"/>
    <n v="4016"/>
    <s v="New York"/>
    <n v="0.91"/>
    <n v="0.96"/>
    <x v="0"/>
    <n v="9"/>
    <x v="1"/>
    <x v="16"/>
    <x v="0"/>
    <s v="Yes"/>
    <n v="2"/>
    <x v="0"/>
    <n v="55"/>
    <n v="0.03"/>
    <n v="4.1900000000000004"/>
    <x v="0"/>
    <n v="26"/>
    <s v="No"/>
    <d v="2019-11-30T00:00:00"/>
    <x v="115"/>
    <n v="365"/>
    <s v="Active"/>
    <s v="Yes"/>
  </r>
  <r>
    <n v="5398"/>
    <s v="Cheap &amp; Cozy room in very spacious house!!"/>
    <n v="4016"/>
    <s v="New York"/>
    <n v="0.91"/>
    <n v="0.96"/>
    <x v="0"/>
    <n v="9"/>
    <x v="1"/>
    <x v="16"/>
    <x v="0"/>
    <s v="Yes"/>
    <n v="2"/>
    <x v="0"/>
    <n v="55"/>
    <n v="0.03"/>
    <n v="4.12"/>
    <x v="0"/>
    <n v="26"/>
    <s v="No"/>
    <d v="2019-10-11T00:00:00"/>
    <x v="13"/>
    <n v="365"/>
    <s v="Active"/>
    <s v="Yes"/>
  </r>
  <r>
    <n v="5399"/>
    <s v="Comfortable &amp; Spacious room in great house!!"/>
    <n v="4016"/>
    <s v="New York"/>
    <n v="0.91"/>
    <n v="0.96"/>
    <x v="0"/>
    <n v="9"/>
    <x v="1"/>
    <x v="16"/>
    <x v="0"/>
    <s v="Yes"/>
    <n v="2"/>
    <x v="0"/>
    <n v="55"/>
    <n v="0.03"/>
    <n v="4.5999999999999996"/>
    <x v="1"/>
    <n v="10"/>
    <s v="No"/>
    <d v="2019-10-17T00:00:00"/>
    <x v="93"/>
    <n v="0"/>
    <s v="Inactive"/>
    <s v="Yes"/>
  </r>
  <r>
    <n v="5400"/>
    <s v="â­ï¸ Charming Williamsburg Apt, 5 min From The City"/>
    <n v="2355"/>
    <s v="New York"/>
    <n v="0.89"/>
    <n v="0.97"/>
    <x v="0"/>
    <n v="12"/>
    <x v="1"/>
    <x v="9"/>
    <x v="1"/>
    <s v="No"/>
    <n v="6"/>
    <x v="2"/>
    <n v="261"/>
    <n v="0.04"/>
    <n v="4.63"/>
    <x v="1"/>
    <n v="16"/>
    <s v="No"/>
    <d v="2019-10-17T00:00:00"/>
    <x v="129"/>
    <n v="357"/>
    <s v="Active"/>
    <s v="Yes"/>
  </r>
  <r>
    <n v="5401"/>
    <s v="Charming Williamsburg Aparment In Prime Location"/>
    <n v="2355"/>
    <s v="New York"/>
    <n v="0.89"/>
    <n v="0.97"/>
    <x v="0"/>
    <n v="12"/>
    <x v="1"/>
    <x v="9"/>
    <x v="1"/>
    <s v="No"/>
    <n v="6"/>
    <x v="2"/>
    <n v="319.43"/>
    <n v="0.04"/>
    <n v="4.83"/>
    <x v="1"/>
    <n v="12"/>
    <s v="No"/>
    <d v="2019-10-14T00:00:00"/>
    <x v="70"/>
    <n v="357"/>
    <s v="Active"/>
    <s v="Yes"/>
  </r>
  <r>
    <n v="5402"/>
    <s v="Huge Perfect! 3BR/2Bath- 5min JFK &amp; Resorts Casino"/>
    <n v="3585"/>
    <s v="New York"/>
    <n v="0.98"/>
    <n v="0.96"/>
    <x v="1"/>
    <n v="23"/>
    <x v="2"/>
    <x v="6"/>
    <x v="1"/>
    <s v="No"/>
    <n v="10"/>
    <x v="2"/>
    <n v="155"/>
    <n v="0.03"/>
    <n v="4.8600000000000003"/>
    <x v="1"/>
    <n v="21"/>
    <s v="No"/>
    <d v="2019-10-30T00:00:00"/>
    <x v="17"/>
    <n v="164"/>
    <s v="Active"/>
    <s v="No"/>
  </r>
  <r>
    <n v="5403"/>
    <s v="Queen Bedroom 1 Block from Central Park!"/>
    <n v="2216"/>
    <s v="New York"/>
    <n v="1"/>
    <n v="1"/>
    <x v="1"/>
    <n v="20"/>
    <x v="0"/>
    <x v="1"/>
    <x v="0"/>
    <s v="Yes"/>
    <n v="1"/>
    <x v="0"/>
    <n v="63"/>
    <n v="0.03"/>
    <n v="4.93"/>
    <x v="1"/>
    <n v="15"/>
    <s v="No"/>
    <d v="2019-10-17T00:00:00"/>
    <x v="2"/>
    <n v="157"/>
    <s v="Active"/>
    <s v="Yes"/>
  </r>
  <r>
    <n v="5404"/>
    <s v="Master Room with Private Bathroom  -Urban Jungle-"/>
    <n v="2575"/>
    <s v="New York"/>
    <n v="1"/>
    <n v="0.97"/>
    <x v="1"/>
    <n v="9"/>
    <x v="1"/>
    <x v="16"/>
    <x v="0"/>
    <s v="Yes"/>
    <n v="2"/>
    <x v="0"/>
    <n v="89"/>
    <n v="0.03"/>
    <n v="4.92"/>
    <x v="1"/>
    <n v="13"/>
    <s v="No"/>
    <d v="2019-10-21T00:00:00"/>
    <x v="15"/>
    <n v="15"/>
    <s v="Active"/>
    <s v="No"/>
  </r>
  <r>
    <n v="5405"/>
    <s v="Entire Gorgeous Upper West Side Lofted Apartment"/>
    <n v="4026"/>
    <s v="New York"/>
    <n v="1"/>
    <n v="0.71"/>
    <x v="0"/>
    <n v="20"/>
    <x v="0"/>
    <x v="1"/>
    <x v="1"/>
    <s v="No"/>
    <n v="2"/>
    <x v="0"/>
    <n v="120"/>
    <n v="0.03"/>
    <n v="4.71"/>
    <x v="1"/>
    <n v="7"/>
    <s v="No"/>
    <d v="2019-10-12T00:00:00"/>
    <x v="234"/>
    <n v="0"/>
    <s v="Inactive"/>
    <s v="No"/>
  </r>
  <r>
    <n v="5406"/>
    <s v="Shared Room For Cool Low Maintenance People #3"/>
    <n v="1020"/>
    <s v="New York"/>
    <n v="1"/>
    <n v="0.99"/>
    <x v="1"/>
    <n v="8"/>
    <x v="1"/>
    <x v="11"/>
    <x v="2"/>
    <s v="Yes"/>
    <n v="1"/>
    <x v="0"/>
    <n v="20"/>
    <n v="0.03"/>
    <n v="5"/>
    <x v="1"/>
    <n v="11"/>
    <s v="No"/>
    <d v="2019-10-21T00:00:00"/>
    <x v="118"/>
    <n v="134"/>
    <s v="Active"/>
    <s v="Yes"/>
  </r>
  <r>
    <n v="5407"/>
    <s v="Shared Room For Cool Low Maintenance People #4"/>
    <n v="1020"/>
    <s v="New York"/>
    <n v="1"/>
    <n v="0.99"/>
    <x v="1"/>
    <n v="8"/>
    <x v="1"/>
    <x v="11"/>
    <x v="2"/>
    <s v="Yes"/>
    <n v="1"/>
    <x v="0"/>
    <n v="19"/>
    <n v="0.03"/>
    <n v="5"/>
    <x v="1"/>
    <n v="6"/>
    <s v="No"/>
    <d v="2019-10-19T00:00:00"/>
    <x v="164"/>
    <n v="164"/>
    <s v="Active"/>
    <s v="Yes"/>
  </r>
  <r>
    <n v="5408"/>
    <s v="One-Of-A-Kind Townhouse With Garden And Balcony"/>
    <n v="2355"/>
    <s v="New York"/>
    <n v="0.89"/>
    <n v="0.97"/>
    <x v="0"/>
    <n v="12"/>
    <x v="1"/>
    <x v="9"/>
    <x v="1"/>
    <s v="No"/>
    <n v="12"/>
    <x v="2"/>
    <n v="499"/>
    <n v="0.04"/>
    <n v="4.75"/>
    <x v="1"/>
    <n v="8"/>
    <s v="No"/>
    <d v="2019-12-08T00:00:00"/>
    <x v="118"/>
    <n v="356"/>
    <s v="Active"/>
    <s v="Yes"/>
  </r>
  <r>
    <n v="5409"/>
    <s v="Nice 1 Bedroom in Jamaica Queens"/>
    <n v="3854"/>
    <s v="New York"/>
    <n v="1"/>
    <n v="0.8"/>
    <x v="0"/>
    <n v="23"/>
    <x v="2"/>
    <x v="6"/>
    <x v="2"/>
    <s v="Yes"/>
    <n v="1"/>
    <x v="0"/>
    <n v="40"/>
    <n v="0.03"/>
    <n v="4"/>
    <x v="0"/>
    <n v="3"/>
    <s v="No"/>
    <d v="2019-10-28T00:00:00"/>
    <x v="76"/>
    <n v="180"/>
    <s v="Active"/>
    <s v="Yes"/>
  </r>
  <r>
    <n v="5410"/>
    <s v="Modern Meets Classic in Your Home Away From Home"/>
    <n v="4027"/>
    <s v="New York"/>
    <n v="1"/>
    <n v="0.88"/>
    <x v="0"/>
    <n v="7"/>
    <x v="1"/>
    <x v="3"/>
    <x v="1"/>
    <s v="No"/>
    <n v="5"/>
    <x v="1"/>
    <n v="135"/>
    <n v="0.03"/>
    <n v="5"/>
    <x v="1"/>
    <n v="7"/>
    <s v="No"/>
    <d v="2019-11-29T00:00:00"/>
    <x v="190"/>
    <n v="0"/>
    <s v="Inactive"/>
    <s v="No"/>
  </r>
  <r>
    <n v="5411"/>
    <s v="Beautiful 3 bedroom minutes to Times Square"/>
    <n v="3991"/>
    <s v="New York"/>
    <n v="0.69"/>
    <n v="0.97"/>
    <x v="0"/>
    <n v="16"/>
    <x v="0"/>
    <x v="10"/>
    <x v="0"/>
    <s v="Yes"/>
    <n v="8"/>
    <x v="2"/>
    <n v="250"/>
    <n v="0.04"/>
    <n v="4.32"/>
    <x v="0"/>
    <n v="19"/>
    <s v="No"/>
    <d v="2019-10-24T00:00:00"/>
    <x v="319"/>
    <n v="207"/>
    <s v="Active"/>
    <s v="No"/>
  </r>
  <r>
    <n v="5412"/>
    <s v="1 Bedroom Sunny Apartment close to public trans"/>
    <n v="2748"/>
    <s v="New York"/>
    <n v="0"/>
    <n v="0.85"/>
    <x v="0"/>
    <n v="7"/>
    <x v="1"/>
    <x v="3"/>
    <x v="1"/>
    <s v="No"/>
    <n v="2"/>
    <x v="0"/>
    <n v="100"/>
    <n v="0.03"/>
    <n v="4.75"/>
    <x v="1"/>
    <n v="4"/>
    <s v="No"/>
    <d v="2019-10-27T00:00:00"/>
    <x v="106"/>
    <n v="88"/>
    <s v="Active"/>
    <s v="No"/>
  </r>
  <r>
    <n v="5413"/>
    <s v="Shared Room For Cool Low Maintenance People #5"/>
    <n v="1020"/>
    <s v="New York"/>
    <n v="1"/>
    <n v="0.99"/>
    <x v="1"/>
    <n v="8"/>
    <x v="1"/>
    <x v="11"/>
    <x v="2"/>
    <s v="Yes"/>
    <n v="1"/>
    <x v="0"/>
    <n v="19"/>
    <n v="0.03"/>
    <n v="4.92"/>
    <x v="1"/>
    <n v="13"/>
    <s v="No"/>
    <d v="2019-10-20T00:00:00"/>
    <x v="149"/>
    <n v="103"/>
    <s v="Active"/>
    <s v="Yes"/>
  </r>
  <r>
    <n v="5414"/>
    <s v="Brooklyn Bright Loft"/>
    <n v="623"/>
    <s v="New York"/>
    <n v="0.8"/>
    <n v="0.83"/>
    <x v="1"/>
    <n v="12"/>
    <x v="1"/>
    <x v="9"/>
    <x v="0"/>
    <s v="Yes"/>
    <n v="2"/>
    <x v="0"/>
    <n v="73"/>
    <n v="0.03"/>
    <n v="5"/>
    <x v="1"/>
    <n v="9"/>
    <s v="No"/>
    <d v="2019-10-27T00:00:00"/>
    <x v="20"/>
    <n v="85"/>
    <s v="Active"/>
    <s v="No"/>
  </r>
  <r>
    <n v="5415"/>
    <s v="Charming Upper East Side Brownstone"/>
    <n v="1987"/>
    <s v="New York"/>
    <n v="0.88"/>
    <n v="0.75"/>
    <x v="0"/>
    <n v="19"/>
    <x v="0"/>
    <x v="12"/>
    <x v="1"/>
    <s v="No"/>
    <n v="4"/>
    <x v="1"/>
    <n v="214"/>
    <n v="0.04"/>
    <n v="4.43"/>
    <x v="0"/>
    <n v="7"/>
    <s v="No"/>
    <d v="2019-10-24T00:00:00"/>
    <x v="159"/>
    <n v="88"/>
    <s v="Active"/>
    <s v="No"/>
  </r>
  <r>
    <n v="5416"/>
    <s v="Newly renovated cozy one BR apartment close to NYC"/>
    <n v="4028"/>
    <s v="New York"/>
    <n v="1"/>
    <n v="0.85"/>
    <x v="1"/>
    <n v="6"/>
    <x v="4"/>
    <x v="29"/>
    <x v="0"/>
    <s v="Yes"/>
    <n v="3"/>
    <x v="1"/>
    <n v="60"/>
    <n v="0.03"/>
    <n v="5"/>
    <x v="1"/>
    <n v="9"/>
    <s v="No"/>
    <d v="2020-03-01T00:00:00"/>
    <x v="739"/>
    <n v="165"/>
    <s v="Active"/>
    <s v="Yes"/>
  </r>
  <r>
    <n v="5417"/>
    <s v="N/A"/>
    <n v="3608"/>
    <s v="New York"/>
    <n v="0"/>
    <n v="0.64"/>
    <x v="0"/>
    <n v="3"/>
    <x v="4"/>
    <x v="23"/>
    <x v="1"/>
    <s v="No"/>
    <n v="4"/>
    <x v="1"/>
    <n v="221"/>
    <n v="0.04"/>
    <n v="5"/>
    <x v="1"/>
    <n v="3"/>
    <s v="No"/>
    <d v="2019-10-18T00:00:00"/>
    <x v="158"/>
    <n v="87"/>
    <s v="Active"/>
    <s v="No"/>
  </r>
  <r>
    <n v="5418"/>
    <s v="NEW 4bedroom 2bath LARGE PRIVATE patio"/>
    <n v="3610"/>
    <s v="New York"/>
    <n v="0.9"/>
    <n v="0.95"/>
    <x v="0"/>
    <n v="15"/>
    <x v="0"/>
    <x v="4"/>
    <x v="1"/>
    <s v="No"/>
    <n v="8"/>
    <x v="2"/>
    <n v="550"/>
    <n v="0.05"/>
    <n v="4.62"/>
    <x v="1"/>
    <n v="13"/>
    <s v="No"/>
    <d v="2019-10-15T00:00:00"/>
    <x v="253"/>
    <n v="180"/>
    <s v="Active"/>
    <s v="No"/>
  </r>
  <r>
    <n v="5419"/>
    <s v="Luxury 2200ftÂ² 4-Bedroom in the East Village!"/>
    <n v="2497"/>
    <s v="New York"/>
    <n v="1"/>
    <n v="0.94"/>
    <x v="1"/>
    <n v="15"/>
    <x v="0"/>
    <x v="4"/>
    <x v="1"/>
    <s v="No"/>
    <n v="9"/>
    <x v="2"/>
    <n v="250"/>
    <n v="0.04"/>
    <n v="4.95"/>
    <x v="1"/>
    <n v="19"/>
    <s v="No"/>
    <d v="2019-10-27T00:00:00"/>
    <x v="213"/>
    <n v="330"/>
    <s v="Active"/>
    <s v="No"/>
  </r>
  <r>
    <n v="5420"/>
    <s v="Prime Greenpoint Brownstone with separate entrance"/>
    <n v="3095"/>
    <s v="New York"/>
    <n v="0.8"/>
    <n v="0.89"/>
    <x v="1"/>
    <n v="11"/>
    <x v="1"/>
    <x v="8"/>
    <x v="1"/>
    <s v="No"/>
    <n v="4"/>
    <x v="1"/>
    <n v="145"/>
    <n v="0.03"/>
    <n v="5"/>
    <x v="1"/>
    <n v="15"/>
    <s v="No"/>
    <d v="2019-11-08T00:00:00"/>
    <x v="29"/>
    <n v="110"/>
    <s v="Active"/>
    <s v="No"/>
  </r>
  <r>
    <n v="5421"/>
    <s v="A sanctuary away from home"/>
    <n v="4030"/>
    <s v="New York"/>
    <n v="0.95"/>
    <n v="0.96"/>
    <x v="1"/>
    <n v="23"/>
    <x v="2"/>
    <x v="6"/>
    <x v="0"/>
    <s v="Yes"/>
    <n v="2"/>
    <x v="0"/>
    <n v="40"/>
    <n v="0.03"/>
    <n v="5"/>
    <x v="1"/>
    <n v="41"/>
    <s v="No"/>
    <d v="2019-10-20T00:00:00"/>
    <x v="161"/>
    <n v="161"/>
    <s v="Active"/>
    <s v="No"/>
  </r>
  <r>
    <n v="5422"/>
    <s v="Cozy 1 Bedroom in the Heart of Brooklyn"/>
    <n v="3203"/>
    <s v="New York"/>
    <n v="0.17"/>
    <n v="0.26"/>
    <x v="0"/>
    <n v="9"/>
    <x v="1"/>
    <x v="16"/>
    <x v="1"/>
    <s v="No"/>
    <n v="4"/>
    <x v="1"/>
    <n v="100"/>
    <n v="0.03"/>
    <n v="4.8"/>
    <x v="1"/>
    <n v="5"/>
    <s v="No"/>
    <d v="2019-11-03T00:00:00"/>
    <x v="209"/>
    <n v="89"/>
    <s v="Active"/>
    <s v="No"/>
  </r>
  <r>
    <n v="5423"/>
    <s v="Shared Room For Cool Low Maintenance People #6"/>
    <n v="1020"/>
    <s v="New York"/>
    <n v="1"/>
    <n v="0.99"/>
    <x v="1"/>
    <n v="8"/>
    <x v="1"/>
    <x v="11"/>
    <x v="2"/>
    <s v="Yes"/>
    <n v="1"/>
    <x v="0"/>
    <n v="19"/>
    <n v="0.03"/>
    <n v="5"/>
    <x v="1"/>
    <n v="11"/>
    <s v="No"/>
    <d v="2019-10-19T00:00:00"/>
    <x v="398"/>
    <n v="164"/>
    <s v="Active"/>
    <s v="Yes"/>
  </r>
  <r>
    <n v="5424"/>
    <s v="The perfect hide  away from home"/>
    <n v="4030"/>
    <s v="New York"/>
    <n v="0.95"/>
    <n v="0.96"/>
    <x v="1"/>
    <n v="23"/>
    <x v="2"/>
    <x v="6"/>
    <x v="0"/>
    <s v="Yes"/>
    <n v="2"/>
    <x v="0"/>
    <n v="40.71"/>
    <n v="0.03"/>
    <n v="4.9000000000000004"/>
    <x v="1"/>
    <n v="49"/>
    <s v="No"/>
    <d v="2019-11-14T00:00:00"/>
    <x v="129"/>
    <n v="345"/>
    <s v="Active"/>
    <s v="No"/>
  </r>
  <r>
    <n v="5425"/>
    <s v="Easy access"/>
    <n v="4031"/>
    <s v="New York"/>
    <n v="0.33"/>
    <n v="0.54"/>
    <x v="0"/>
    <n v="9"/>
    <x v="1"/>
    <x v="16"/>
    <x v="0"/>
    <s v="Yes"/>
    <n v="1"/>
    <x v="0"/>
    <n v="30"/>
    <n v="0.03"/>
    <n v="3.67"/>
    <x v="0"/>
    <n v="3"/>
    <s v="No"/>
    <d v="2019-12-20T00:00:00"/>
    <x v="209"/>
    <n v="70"/>
    <s v="Active"/>
    <s v="No"/>
  </r>
  <r>
    <n v="5426"/>
    <s v="Cozy &amp; Cheap room in very spacious house!!"/>
    <n v="4016"/>
    <s v="New York"/>
    <n v="0.91"/>
    <n v="0.96"/>
    <x v="0"/>
    <n v="9"/>
    <x v="1"/>
    <x v="16"/>
    <x v="0"/>
    <s v="Yes"/>
    <n v="2"/>
    <x v="0"/>
    <n v="55"/>
    <n v="0.03"/>
    <n v="4.25"/>
    <x v="0"/>
    <n v="16"/>
    <s v="No"/>
    <d v="2019-12-30T00:00:00"/>
    <x v="275"/>
    <n v="365"/>
    <s v="Active"/>
    <s v="Yes"/>
  </r>
  <r>
    <n v="5427"/>
    <s v="Female only-Living Room Paradise 15 min to Manhtn"/>
    <n v="2960"/>
    <s v="New York"/>
    <n v="0.33"/>
    <n v="0.74"/>
    <x v="0"/>
    <n v="26"/>
    <x v="2"/>
    <x v="19"/>
    <x v="0"/>
    <s v="Yes"/>
    <n v="1"/>
    <x v="0"/>
    <n v="35"/>
    <n v="0.03"/>
    <n v="5"/>
    <x v="1"/>
    <n v="24"/>
    <s v="No"/>
    <d v="2019-10-25T00:00:00"/>
    <x v="32"/>
    <n v="89"/>
    <s v="Active"/>
    <s v="No"/>
  </r>
  <r>
    <n v="5428"/>
    <s v="Nice Top Floor Apartment in Harlem"/>
    <n v="2617"/>
    <s v="New York"/>
    <n v="0.33"/>
    <n v="0.88"/>
    <x v="0"/>
    <n v="16"/>
    <x v="0"/>
    <x v="10"/>
    <x v="1"/>
    <s v="No"/>
    <n v="4"/>
    <x v="1"/>
    <n v="139"/>
    <n v="0.03"/>
    <n v="4.8"/>
    <x v="1"/>
    <n v="5"/>
    <s v="No"/>
    <d v="2019-11-11T00:00:00"/>
    <x v="295"/>
    <n v="90"/>
    <s v="Active"/>
    <s v="Yes"/>
  </r>
  <r>
    <n v="5429"/>
    <s v="Authentic, Traditional NYC APT - Disinfected!"/>
    <n v="3913"/>
    <s v="New York"/>
    <n v="1"/>
    <n v="0.97"/>
    <x v="0"/>
    <n v="17"/>
    <x v="0"/>
    <x v="0"/>
    <x v="1"/>
    <s v="No"/>
    <n v="10"/>
    <x v="2"/>
    <n v="122"/>
    <n v="0.03"/>
    <n v="4.78"/>
    <x v="1"/>
    <n v="9"/>
    <s v="No"/>
    <d v="2020-01-20T00:00:00"/>
    <x v="110"/>
    <n v="125"/>
    <s v="Active"/>
    <s v="No"/>
  </r>
  <r>
    <n v="5430"/>
    <s v="BEST LOCATION STYLISH TWO BEDROOM WILLIAMSBURG"/>
    <n v="629"/>
    <s v="New York"/>
    <n v="0.83"/>
    <n v="0.91"/>
    <x v="0"/>
    <n v="12"/>
    <x v="1"/>
    <x v="9"/>
    <x v="1"/>
    <s v="No"/>
    <n v="5"/>
    <x v="1"/>
    <n v="259"/>
    <n v="0.04"/>
    <n v="4.5199999999999996"/>
    <x v="1"/>
    <n v="25"/>
    <s v="No"/>
    <d v="2019-11-04T00:00:00"/>
    <x v="508"/>
    <n v="228"/>
    <s v="Active"/>
    <s v="No"/>
  </r>
  <r>
    <n v="5431"/>
    <s v="â˜…Fabulous+Cozyâ˜…/4BDs/3BRs/Manhattan/best location"/>
    <n v="1706"/>
    <s v="California"/>
    <n v="0"/>
    <n v="1"/>
    <x v="0"/>
    <n v="17"/>
    <x v="0"/>
    <x v="0"/>
    <x v="1"/>
    <s v="No"/>
    <n v="10"/>
    <x v="2"/>
    <n v="700"/>
    <n v="0.05"/>
    <n v="4.9000000000000004"/>
    <x v="1"/>
    <n v="31"/>
    <s v="No"/>
    <d v="2019-10-19T00:00:00"/>
    <x v="201"/>
    <n v="180"/>
    <s v="Active"/>
    <s v="Yes"/>
  </r>
  <r>
    <n v="5432"/>
    <s v="Davids room"/>
    <n v="2752"/>
    <s v="New York"/>
    <n v="1"/>
    <n v="1"/>
    <x v="1"/>
    <n v="12"/>
    <x v="1"/>
    <x v="9"/>
    <x v="0"/>
    <s v="Yes"/>
    <n v="2"/>
    <x v="0"/>
    <n v="69"/>
    <n v="0.03"/>
    <n v="4.8"/>
    <x v="1"/>
    <n v="5"/>
    <s v="No"/>
    <d v="2019-11-03T00:00:00"/>
    <x v="25"/>
    <n v="0"/>
    <s v="Inactive"/>
    <s v="No"/>
  </r>
  <r>
    <n v="5433"/>
    <s v="Gorg light drenched loft in lux bldng steps to 6"/>
    <n v="1495"/>
    <s v="New York"/>
    <n v="0.59"/>
    <n v="0.65"/>
    <x v="0"/>
    <n v="5"/>
    <x v="4"/>
    <x v="26"/>
    <x v="0"/>
    <s v="Yes"/>
    <n v="2"/>
    <x v="0"/>
    <n v="65"/>
    <n v="0.03"/>
    <n v="4.67"/>
    <x v="1"/>
    <n v="3"/>
    <s v="No"/>
    <d v="2019-10-27T00:00:00"/>
    <x v="731"/>
    <n v="88"/>
    <s v="Active"/>
    <s v="No"/>
  </r>
  <r>
    <n v="5434"/>
    <s v="Super Cozy Camper Van In Manhattan! NYC!#Vanlife"/>
    <n v="3868"/>
    <s v="New York"/>
    <n v="0.96"/>
    <n v="1"/>
    <x v="0"/>
    <n v="15"/>
    <x v="0"/>
    <x v="4"/>
    <x v="0"/>
    <s v="Yes"/>
    <n v="2"/>
    <x v="0"/>
    <n v="59"/>
    <n v="0.03"/>
    <n v="4.8899999999999997"/>
    <x v="1"/>
    <n v="9"/>
    <s v="No"/>
    <d v="2019-10-19T00:00:00"/>
    <x v="421"/>
    <n v="365"/>
    <s v="Active"/>
    <s v="Yes"/>
  </r>
  <r>
    <n v="5435"/>
    <s v="Private room with PRIVATE BATHROOM / AMAZING VIEW"/>
    <n v="4032"/>
    <s v="New York"/>
    <n v="1"/>
    <n v="0.89"/>
    <x v="0"/>
    <n v="17"/>
    <x v="0"/>
    <x v="0"/>
    <x v="0"/>
    <s v="Yes"/>
    <n v="2"/>
    <x v="0"/>
    <n v="129"/>
    <n v="0.03"/>
    <n v="4.57"/>
    <x v="1"/>
    <n v="7"/>
    <s v="No"/>
    <d v="2019-11-10T00:00:00"/>
    <x v="25"/>
    <n v="0"/>
    <s v="Inactive"/>
    <s v="No"/>
  </r>
  <r>
    <n v="5436"/>
    <s v="Comfy Camper In Downtown Manhattan-NYC!"/>
    <n v="3868"/>
    <s v="New York"/>
    <n v="0.96"/>
    <n v="1"/>
    <x v="0"/>
    <n v="15"/>
    <x v="0"/>
    <x v="4"/>
    <x v="0"/>
    <s v="Yes"/>
    <n v="3"/>
    <x v="1"/>
    <n v="59"/>
    <n v="0.03"/>
    <n v="4.63"/>
    <x v="1"/>
    <n v="16"/>
    <s v="No"/>
    <d v="2019-10-24T00:00:00"/>
    <x v="13"/>
    <n v="365"/>
    <s v="Active"/>
    <s v="Yes"/>
  </r>
  <r>
    <n v="5437"/>
    <s v="2 Bedrooms  Next to Central Park and CU West side"/>
    <n v="3616"/>
    <s v="New York"/>
    <n v="1"/>
    <n v="0.93"/>
    <x v="1"/>
    <n v="16"/>
    <x v="0"/>
    <x v="10"/>
    <x v="1"/>
    <s v="No"/>
    <n v="6"/>
    <x v="2"/>
    <n v="108"/>
    <n v="0.03"/>
    <n v="4.9800000000000004"/>
    <x v="1"/>
    <n v="44"/>
    <s v="No"/>
    <d v="2019-10-31T00:00:00"/>
    <x v="2"/>
    <n v="124"/>
    <s v="Active"/>
    <s v="No"/>
  </r>
  <r>
    <n v="5438"/>
    <s v="Skyline NYC Views in Beautiful Williamsburg Apt"/>
    <n v="1099"/>
    <s v="New York"/>
    <n v="1"/>
    <n v="0.75"/>
    <x v="0"/>
    <n v="12"/>
    <x v="1"/>
    <x v="9"/>
    <x v="1"/>
    <s v="No"/>
    <n v="2"/>
    <x v="0"/>
    <n v="150"/>
    <n v="0.03"/>
    <n v="4.88"/>
    <x v="1"/>
    <n v="8"/>
    <s v="No"/>
    <d v="2020-06-28T00:00:00"/>
    <x v="129"/>
    <n v="5"/>
    <s v="Active"/>
    <s v="No"/>
  </r>
  <r>
    <n v="5439"/>
    <s v="Extra room"/>
    <n v="2752"/>
    <s v="New York"/>
    <n v="1"/>
    <n v="1"/>
    <x v="1"/>
    <n v="12"/>
    <x v="1"/>
    <x v="9"/>
    <x v="0"/>
    <s v="Yes"/>
    <n v="2"/>
    <x v="0"/>
    <n v="69"/>
    <n v="0.03"/>
    <n v="5"/>
    <x v="1"/>
    <n v="4"/>
    <s v="No"/>
    <d v="2019-10-27T00:00:00"/>
    <x v="21"/>
    <n v="15"/>
    <s v="Active"/>
    <s v="Yes"/>
  </r>
  <r>
    <n v="5440"/>
    <s v="Manhattan View Room near Empire State Building"/>
    <n v="3530"/>
    <s v="New York"/>
    <n v="1"/>
    <n v="0.44"/>
    <x v="0"/>
    <n v="18"/>
    <x v="0"/>
    <x v="20"/>
    <x v="0"/>
    <s v="Yes"/>
    <n v="1"/>
    <x v="0"/>
    <n v="68"/>
    <n v="0.03"/>
    <n v="5"/>
    <x v="1"/>
    <n v="3"/>
    <s v="No"/>
    <d v="2019-12-12T00:00:00"/>
    <x v="518"/>
    <n v="60"/>
    <s v="Active"/>
    <s v="No"/>
  </r>
  <r>
    <n v="5441"/>
    <s v="Manhattan View 2BR Apartment with private balcony"/>
    <n v="3988"/>
    <s v="New York"/>
    <n v="1"/>
    <n v="0.82"/>
    <x v="0"/>
    <n v="12"/>
    <x v="1"/>
    <x v="9"/>
    <x v="1"/>
    <s v="No"/>
    <n v="8"/>
    <x v="2"/>
    <n v="249"/>
    <n v="0.04"/>
    <n v="4.59"/>
    <x v="1"/>
    <n v="22"/>
    <s v="No"/>
    <d v="2019-11-04T00:00:00"/>
    <x v="252"/>
    <n v="348"/>
    <s v="Active"/>
    <s v="No"/>
  </r>
  <r>
    <n v="5442"/>
    <s v="Comfortable &amp; Cozy room in Brooklyn!!"/>
    <n v="4016"/>
    <s v="New York"/>
    <n v="0.91"/>
    <n v="0.96"/>
    <x v="0"/>
    <n v="9"/>
    <x v="1"/>
    <x v="16"/>
    <x v="0"/>
    <s v="Yes"/>
    <n v="3"/>
    <x v="1"/>
    <n v="55"/>
    <n v="0.03"/>
    <n v="3.97"/>
    <x v="0"/>
    <n v="30"/>
    <s v="No"/>
    <d v="2019-10-29T00:00:00"/>
    <x v="343"/>
    <n v="365"/>
    <s v="Active"/>
    <s v="Yes"/>
  </r>
  <r>
    <n v="5443"/>
    <s v="Romantic Room with City View in East Village"/>
    <n v="3723"/>
    <s v="New York"/>
    <n v="1"/>
    <n v="0.94"/>
    <x v="1"/>
    <n v="15"/>
    <x v="0"/>
    <x v="4"/>
    <x v="0"/>
    <s v="Yes"/>
    <n v="2"/>
    <x v="0"/>
    <n v="129"/>
    <n v="0.03"/>
    <n v="5"/>
    <x v="1"/>
    <n v="7"/>
    <s v="No"/>
    <d v="2019-11-12T00:00:00"/>
    <x v="106"/>
    <n v="90"/>
    <s v="Active"/>
    <s v="Yes"/>
  </r>
  <r>
    <n v="5444"/>
    <s v="Available sept 1st- large apt w elevator"/>
    <n v="3969"/>
    <s v="Grand Est"/>
    <n v="1"/>
    <n v="0.68"/>
    <x v="0"/>
    <n v="14"/>
    <x v="0"/>
    <x v="2"/>
    <x v="0"/>
    <s v="Yes"/>
    <n v="2"/>
    <x v="0"/>
    <n v="45"/>
    <n v="0.03"/>
    <n v="4.67"/>
    <x v="1"/>
    <n v="3"/>
    <s v="No"/>
    <d v="2019-11-23T00:00:00"/>
    <x v="224"/>
    <n v="74"/>
    <s v="Active"/>
    <s v="No"/>
  </r>
  <r>
    <n v="5445"/>
    <s v="Modern New building spacious sunny 1 bedroom apt"/>
    <n v="3238"/>
    <s v="New York"/>
    <n v="1"/>
    <n v="0.62"/>
    <x v="0"/>
    <n v="14"/>
    <x v="0"/>
    <x v="2"/>
    <x v="1"/>
    <s v="No"/>
    <n v="2"/>
    <x v="0"/>
    <n v="140"/>
    <n v="0.03"/>
    <n v="4.7"/>
    <x v="1"/>
    <n v="10"/>
    <s v="No"/>
    <d v="2019-11-03T00:00:00"/>
    <x v="109"/>
    <n v="334"/>
    <s v="Active"/>
    <s v="No"/>
  </r>
  <r>
    <n v="5446"/>
    <s v="NYC Airbnb 1."/>
    <n v="573"/>
    <s v="New York"/>
    <n v="1"/>
    <n v="0.99"/>
    <x v="1"/>
    <n v="7"/>
    <x v="1"/>
    <x v="3"/>
    <x v="0"/>
    <s v="Yes"/>
    <n v="1"/>
    <x v="0"/>
    <n v="60"/>
    <n v="0.03"/>
    <n v="4.83"/>
    <x v="1"/>
    <n v="6"/>
    <s v="No"/>
    <d v="2020-01-02T00:00:00"/>
    <x v="160"/>
    <n v="342"/>
    <s v="Active"/>
    <s v="Yes"/>
  </r>
  <r>
    <n v="5447"/>
    <s v="Quiet, Cozy Williamsburg Apartment"/>
    <n v="3506"/>
    <s v="New York"/>
    <n v="1"/>
    <n v="0.82"/>
    <x v="1"/>
    <n v="12"/>
    <x v="1"/>
    <x v="9"/>
    <x v="0"/>
    <s v="Yes"/>
    <n v="2"/>
    <x v="0"/>
    <n v="66"/>
    <n v="0.03"/>
    <n v="4.8899999999999997"/>
    <x v="1"/>
    <n v="18"/>
    <s v="No"/>
    <d v="2019-10-27T00:00:00"/>
    <x v="217"/>
    <n v="84"/>
    <s v="Active"/>
    <s v="No"/>
  </r>
  <r>
    <n v="5448"/>
    <s v="Time Square/Broadway Two Bedroom Condo"/>
    <n v="4033"/>
    <s v="New York"/>
    <n v="1"/>
    <n v="1"/>
    <x v="0"/>
    <n v="17"/>
    <x v="0"/>
    <x v="0"/>
    <x v="1"/>
    <s v="No"/>
    <n v="5"/>
    <x v="1"/>
    <n v="296"/>
    <n v="0.04"/>
    <n v="4.84"/>
    <x v="1"/>
    <n v="19"/>
    <s v="No"/>
    <d v="2019-10-30T00:00:00"/>
    <x v="165"/>
    <n v="134"/>
    <s v="Active"/>
    <s v="No"/>
  </r>
  <r>
    <n v="5449"/>
    <s v="Oteli Entire 2BR by Central Park W/D Pet Allowed"/>
    <n v="4006"/>
    <s v="New York"/>
    <n v="1"/>
    <n v="1"/>
    <x v="0"/>
    <n v="20"/>
    <x v="0"/>
    <x v="1"/>
    <x v="1"/>
    <s v="No"/>
    <n v="6"/>
    <x v="2"/>
    <n v="175"/>
    <n v="0.03"/>
    <n v="4.33"/>
    <x v="0"/>
    <n v="3"/>
    <s v="No"/>
    <d v="2019-12-09T00:00:00"/>
    <x v="147"/>
    <n v="136"/>
    <s v="Active"/>
    <s v="No"/>
  </r>
  <r>
    <n v="5450"/>
    <s v="Clean &amp; Sanitized, Quiet, Comfortable, BR Astoria"/>
    <n v="4000"/>
    <s v="New York"/>
    <n v="0.67"/>
    <n v="0.95"/>
    <x v="0"/>
    <n v="21"/>
    <x v="2"/>
    <x v="13"/>
    <x v="0"/>
    <s v="Yes"/>
    <n v="2"/>
    <x v="0"/>
    <n v="75"/>
    <n v="0.03"/>
    <n v="5"/>
    <x v="1"/>
    <n v="3"/>
    <s v="No"/>
    <d v="2019-12-20T00:00:00"/>
    <x v="264"/>
    <n v="364"/>
    <s v="Active"/>
    <s v="No"/>
  </r>
  <r>
    <n v="5451"/>
    <s v="Clean Private Loft in Greenpoint with Skyline View"/>
    <n v="116"/>
    <s v="New York"/>
    <n v="1"/>
    <n v="0.95"/>
    <x v="0"/>
    <n v="11"/>
    <x v="1"/>
    <x v="8"/>
    <x v="1"/>
    <s v="No"/>
    <n v="2"/>
    <x v="0"/>
    <n v="125"/>
    <n v="0.03"/>
    <n v="5"/>
    <x v="1"/>
    <n v="5"/>
    <s v="No"/>
    <d v="2019-12-15T00:00:00"/>
    <x v="383"/>
    <n v="0"/>
    <s v="Inactive"/>
    <s v="Yes"/>
  </r>
  <r>
    <n v="5452"/>
    <s v="Comfort room #4"/>
    <n v="4035"/>
    <s v="New York"/>
    <n v="1"/>
    <n v="0.98"/>
    <x v="1"/>
    <n v="8"/>
    <x v="1"/>
    <x v="11"/>
    <x v="0"/>
    <s v="Yes"/>
    <n v="2"/>
    <x v="0"/>
    <n v="33"/>
    <n v="0.03"/>
    <n v="4.8499999999999996"/>
    <x v="1"/>
    <n v="13"/>
    <s v="No"/>
    <d v="2019-11-23T00:00:00"/>
    <x v="307"/>
    <n v="44"/>
    <s v="Active"/>
    <s v="No"/>
  </r>
  <r>
    <n v="5453"/>
    <s v="Comfort room #5"/>
    <n v="4035"/>
    <s v="New York"/>
    <n v="1"/>
    <n v="0.98"/>
    <x v="1"/>
    <n v="8"/>
    <x v="1"/>
    <x v="11"/>
    <x v="0"/>
    <s v="Yes"/>
    <n v="2"/>
    <x v="0"/>
    <n v="45"/>
    <n v="0.03"/>
    <n v="5"/>
    <x v="1"/>
    <n v="14"/>
    <s v="No"/>
    <d v="2019-11-02T00:00:00"/>
    <x v="31"/>
    <n v="44"/>
    <s v="Active"/>
    <s v="No"/>
  </r>
  <r>
    <n v="5454"/>
    <s v="Comfort room #6"/>
    <n v="4035"/>
    <s v="New York"/>
    <n v="1"/>
    <n v="0.98"/>
    <x v="1"/>
    <n v="8"/>
    <x v="1"/>
    <x v="11"/>
    <x v="0"/>
    <s v="Yes"/>
    <n v="4"/>
    <x v="1"/>
    <n v="59"/>
    <n v="0.03"/>
    <n v="4.82"/>
    <x v="1"/>
    <n v="11"/>
    <s v="No"/>
    <d v="2019-10-27T00:00:00"/>
    <x v="106"/>
    <n v="42"/>
    <s v="Active"/>
    <s v="No"/>
  </r>
  <r>
    <n v="5455"/>
    <s v="Bright, Spacious, 1 bedroom in center of NYC."/>
    <n v="2272"/>
    <s v="New York"/>
    <n v="0.8"/>
    <n v="0.83"/>
    <x v="1"/>
    <n v="18"/>
    <x v="0"/>
    <x v="20"/>
    <x v="1"/>
    <s v="No"/>
    <n v="2"/>
    <x v="0"/>
    <n v="111"/>
    <n v="0.03"/>
    <n v="5"/>
    <x v="1"/>
    <n v="4"/>
    <s v="No"/>
    <d v="2019-11-11T00:00:00"/>
    <x v="86"/>
    <n v="4"/>
    <s v="Active"/>
    <s v="No"/>
  </r>
  <r>
    <n v="5456"/>
    <s v="Super Comfy Large Bedroom in Spacious NEW house!"/>
    <n v="2015"/>
    <s v="New York"/>
    <n v="1"/>
    <n v="0.9"/>
    <x v="0"/>
    <n v="10"/>
    <x v="1"/>
    <x v="17"/>
    <x v="0"/>
    <s v="Yes"/>
    <n v="2"/>
    <x v="0"/>
    <n v="49"/>
    <n v="0.03"/>
    <n v="4.33"/>
    <x v="0"/>
    <n v="3"/>
    <s v="No"/>
    <d v="2019-11-27T00:00:00"/>
    <x v="24"/>
    <n v="365"/>
    <s v="Active"/>
    <s v="No"/>
  </r>
  <r>
    <n v="5457"/>
    <s v="Just off Franklin Ave Spacious apartment"/>
    <n v="4039"/>
    <s v="New York"/>
    <n v="0.6"/>
    <n v="0.5"/>
    <x v="1"/>
    <n v="9"/>
    <x v="1"/>
    <x v="16"/>
    <x v="0"/>
    <s v="Yes"/>
    <n v="2"/>
    <x v="0"/>
    <n v="39"/>
    <n v="0.03"/>
    <n v="4.8"/>
    <x v="1"/>
    <n v="10"/>
    <s v="No"/>
    <d v="2019-11-21T00:00:00"/>
    <x v="312"/>
    <n v="326"/>
    <s v="Active"/>
    <s v="No"/>
  </r>
  <r>
    <n v="5458"/>
    <s v="Gorgeous 3 bedroom near Central Park"/>
    <n v="3115"/>
    <s v="Utah"/>
    <n v="1"/>
    <n v="0.97"/>
    <x v="0"/>
    <n v="16"/>
    <x v="0"/>
    <x v="10"/>
    <x v="1"/>
    <s v="No"/>
    <n v="8"/>
    <x v="2"/>
    <n v="386"/>
    <n v="0.04"/>
    <n v="4.8"/>
    <x v="1"/>
    <n v="5"/>
    <s v="No"/>
    <d v="2020-01-02T00:00:00"/>
    <x v="15"/>
    <n v="94"/>
    <s v="Active"/>
    <s v="Yes"/>
  </r>
  <r>
    <n v="5459"/>
    <s v="A Beautiful Studio in a Victorian House"/>
    <n v="1950"/>
    <s v="New York"/>
    <n v="1"/>
    <n v="0.95"/>
    <x v="0"/>
    <n v="10"/>
    <x v="1"/>
    <x v="17"/>
    <x v="1"/>
    <s v="No"/>
    <n v="4"/>
    <x v="1"/>
    <n v="90"/>
    <n v="0.03"/>
    <n v="5"/>
    <x v="1"/>
    <n v="8"/>
    <s v="No"/>
    <d v="2019-11-05T00:00:00"/>
    <x v="7"/>
    <n v="357"/>
    <s v="Active"/>
    <s v="Yes"/>
  </r>
  <r>
    <n v="5460"/>
    <s v="Amazing private bedroom in luxury condo"/>
    <n v="2871"/>
    <s v="New York"/>
    <n v="1"/>
    <n v="0.96"/>
    <x v="1"/>
    <n v="7"/>
    <x v="1"/>
    <x v="3"/>
    <x v="0"/>
    <s v="Yes"/>
    <n v="2"/>
    <x v="0"/>
    <n v="43"/>
    <n v="0.03"/>
    <n v="5"/>
    <x v="1"/>
    <n v="24"/>
    <s v="No"/>
    <d v="2019-11-23T00:00:00"/>
    <x v="226"/>
    <n v="359"/>
    <s v="Active"/>
    <s v="Yes"/>
  </r>
  <r>
    <n v="5461"/>
    <s v="Elle Decor Artist Loft West Village"/>
    <n v="407"/>
    <s v="New York"/>
    <n v="0.6"/>
    <n v="0.88"/>
    <x v="0"/>
    <n v="13"/>
    <x v="0"/>
    <x v="7"/>
    <x v="1"/>
    <s v="No"/>
    <n v="2"/>
    <x v="0"/>
    <n v="175"/>
    <n v="0.03"/>
    <n v="4.67"/>
    <x v="1"/>
    <n v="3"/>
    <s v="No"/>
    <d v="2020-01-01T00:00:00"/>
    <x v="78"/>
    <n v="180"/>
    <s v="Active"/>
    <s v="Yes"/>
  </r>
  <r>
    <n v="5462"/>
    <s v="Top floor 2 bedroom in Classic Brownstone"/>
    <n v="3605"/>
    <s v="New York"/>
    <n v="1"/>
    <n v="1"/>
    <x v="1"/>
    <n v="7"/>
    <x v="1"/>
    <x v="3"/>
    <x v="1"/>
    <s v="No"/>
    <n v="4"/>
    <x v="1"/>
    <n v="110"/>
    <n v="0.03"/>
    <n v="4.67"/>
    <x v="1"/>
    <n v="6"/>
    <s v="No"/>
    <d v="2019-11-20T00:00:00"/>
    <x v="202"/>
    <n v="100"/>
    <s v="Active"/>
    <s v="No"/>
  </r>
  <r>
    <n v="5463"/>
    <s v="@@@Great Prime Location 2 BR  @@@@"/>
    <n v="1777"/>
    <s v="England"/>
    <n v="0.92"/>
    <n v="0.67"/>
    <x v="0"/>
    <n v="18"/>
    <x v="0"/>
    <x v="20"/>
    <x v="1"/>
    <s v="No"/>
    <n v="5"/>
    <x v="1"/>
    <n v="135"/>
    <n v="0.03"/>
    <n v="3.25"/>
    <x v="2"/>
    <n v="4"/>
    <s v="No"/>
    <d v="2019-11-09T00:00:00"/>
    <x v="253"/>
    <n v="161"/>
    <s v="Active"/>
    <s v="No"/>
  </r>
  <r>
    <n v="5464"/>
    <s v="Brooklyn Townhouse Garden Apt, Spacious &amp; Modern"/>
    <n v="4040"/>
    <s v="New York"/>
    <n v="1"/>
    <n v="0.81"/>
    <x v="1"/>
    <n v="7"/>
    <x v="1"/>
    <x v="3"/>
    <x v="1"/>
    <s v="No"/>
    <n v="6"/>
    <x v="2"/>
    <n v="219"/>
    <n v="0.04"/>
    <n v="5"/>
    <x v="1"/>
    <n v="9"/>
    <s v="No"/>
    <d v="2019-11-10T00:00:00"/>
    <x v="152"/>
    <n v="267"/>
    <s v="Active"/>
    <s v="No"/>
  </r>
  <r>
    <n v="5465"/>
    <s v="Beautiful shared room in upper east (FEMALE ONLY )"/>
    <n v="3821"/>
    <s v="New York"/>
    <n v="1"/>
    <n v="0.97"/>
    <x v="0"/>
    <n v="14"/>
    <x v="0"/>
    <x v="2"/>
    <x v="2"/>
    <s v="Yes"/>
    <n v="1"/>
    <x v="0"/>
    <n v="28"/>
    <n v="0.03"/>
    <n v="4.91"/>
    <x v="1"/>
    <n v="11"/>
    <s v="No"/>
    <d v="2019-11-03T00:00:00"/>
    <x v="0"/>
    <n v="0"/>
    <s v="Inactive"/>
    <s v="Yes"/>
  </r>
  <r>
    <n v="5466"/>
    <s v="Brooklynâ€™s Finest! Luxury Apartment In New York!"/>
    <n v="4042"/>
    <s v="New York"/>
    <n v="1"/>
    <n v="0.9"/>
    <x v="1"/>
    <n v="7"/>
    <x v="1"/>
    <x v="3"/>
    <x v="1"/>
    <s v="No"/>
    <n v="5"/>
    <x v="1"/>
    <n v="292"/>
    <n v="0.04"/>
    <n v="5"/>
    <x v="1"/>
    <n v="12"/>
    <s v="No"/>
    <d v="2020-01-01T00:00:00"/>
    <x v="95"/>
    <n v="76"/>
    <s v="Active"/>
    <s v="Yes"/>
  </r>
  <r>
    <n v="5467"/>
    <s v="A/C. Late check-in discount. No cleaning fee!"/>
    <n v="2924"/>
    <s v="New York"/>
    <n v="1"/>
    <n v="0.94"/>
    <x v="1"/>
    <n v="6"/>
    <x v="4"/>
    <x v="29"/>
    <x v="0"/>
    <s v="Yes"/>
    <n v="1"/>
    <x v="0"/>
    <n v="38"/>
    <n v="0.03"/>
    <n v="4.6500000000000004"/>
    <x v="1"/>
    <n v="23"/>
    <s v="No"/>
    <d v="2020-01-18T00:00:00"/>
    <x v="253"/>
    <n v="0"/>
    <s v="Inactive"/>
    <s v="No"/>
  </r>
  <r>
    <n v="5468"/>
    <s v="Lux 2BR APT. Hudson Yards&amp;Penn Station"/>
    <n v="3545"/>
    <s v="New York"/>
    <n v="1"/>
    <n v="1"/>
    <x v="0"/>
    <n v="17"/>
    <x v="0"/>
    <x v="0"/>
    <x v="1"/>
    <s v="No"/>
    <n v="3"/>
    <x v="1"/>
    <n v="142"/>
    <n v="0.03"/>
    <n v="4.75"/>
    <x v="1"/>
    <n v="16"/>
    <s v="No"/>
    <d v="2020-01-12T00:00:00"/>
    <x v="110"/>
    <n v="106"/>
    <s v="Active"/>
    <s v="Yes"/>
  </r>
  <r>
    <n v="5469"/>
    <s v="NYC 1 Bedroom Apartment for Rent"/>
    <n v="3987"/>
    <s v="Florida"/>
    <n v="1"/>
    <n v="0.98"/>
    <x v="0"/>
    <n v="17"/>
    <x v="0"/>
    <x v="0"/>
    <x v="1"/>
    <s v="No"/>
    <n v="6"/>
    <x v="2"/>
    <n v="110"/>
    <n v="0.03"/>
    <n v="4.79"/>
    <x v="1"/>
    <n v="19"/>
    <s v="No"/>
    <d v="2019-11-28T00:00:00"/>
    <x v="149"/>
    <n v="82"/>
    <s v="Active"/>
    <s v="Yes"/>
  </r>
  <r>
    <n v="5470"/>
    <s v="Comfy, cute room in the heart of Bushwick"/>
    <n v="4043"/>
    <s v="New York"/>
    <n v="1"/>
    <n v="1"/>
    <x v="0"/>
    <n v="8"/>
    <x v="1"/>
    <x v="11"/>
    <x v="0"/>
    <s v="Yes"/>
    <n v="2"/>
    <x v="0"/>
    <n v="98"/>
    <n v="0.03"/>
    <n v="4.8"/>
    <x v="1"/>
    <n v="10"/>
    <s v="No"/>
    <d v="2019-11-01T00:00:00"/>
    <x v="405"/>
    <n v="15"/>
    <s v="Active"/>
    <s v="Yes"/>
  </r>
  <r>
    <n v="5471"/>
    <s v="Charming Manhattan 1 bedroom Next to Columbia"/>
    <n v="3796"/>
    <s v="New York"/>
    <n v="0.42"/>
    <n v="0.96"/>
    <x v="0"/>
    <n v="16"/>
    <x v="0"/>
    <x v="10"/>
    <x v="1"/>
    <s v="No"/>
    <n v="5"/>
    <x v="1"/>
    <n v="100"/>
    <n v="0.03"/>
    <n v="4"/>
    <x v="0"/>
    <n v="3"/>
    <s v="No"/>
    <d v="2019-11-06T00:00:00"/>
    <x v="118"/>
    <n v="262"/>
    <s v="Active"/>
    <s v="No"/>
  </r>
  <r>
    <n v="5472"/>
    <s v="â¤ï¸â¤ï¸â¤ï¸Loft apartment â¤ï¸â¤ï¸â¤ï¸for â˜…â˜…family or groupâ˜…â˜…"/>
    <n v="3982"/>
    <s v="New York"/>
    <n v="0.67"/>
    <n v="1"/>
    <x v="0"/>
    <n v="11"/>
    <x v="1"/>
    <x v="8"/>
    <x v="1"/>
    <s v="No"/>
    <n v="8"/>
    <x v="2"/>
    <n v="164"/>
    <n v="0.03"/>
    <n v="4.5"/>
    <x v="1"/>
    <n v="32"/>
    <s v="No"/>
    <d v="2019-11-10T00:00:00"/>
    <x v="60"/>
    <n v="29"/>
    <s v="Active"/>
    <s v="Yes"/>
  </r>
  <r>
    <n v="5473"/>
    <s v="Beautiful Private room mins from Times Square"/>
    <n v="3991"/>
    <s v="New York"/>
    <n v="0.69"/>
    <n v="0.97"/>
    <x v="0"/>
    <n v="16"/>
    <x v="0"/>
    <x v="10"/>
    <x v="0"/>
    <s v="Yes"/>
    <n v="2"/>
    <x v="0"/>
    <n v="75"/>
    <n v="0.03"/>
    <n v="3.91"/>
    <x v="0"/>
    <n v="11"/>
    <s v="No"/>
    <d v="2019-11-20T00:00:00"/>
    <x v="228"/>
    <n v="58"/>
    <s v="Active"/>
    <s v="Yes"/>
  </r>
  <r>
    <n v="5474"/>
    <s v="Bushwick's finest  (Í â‰– ÍœÊ–Í â‰–) AKA C_C HQ"/>
    <n v="1685"/>
    <s v="New York"/>
    <n v="1"/>
    <n v="1"/>
    <x v="1"/>
    <n v="8"/>
    <x v="1"/>
    <x v="11"/>
    <x v="0"/>
    <s v="Yes"/>
    <n v="1"/>
    <x v="0"/>
    <n v="45"/>
    <n v="0.03"/>
    <n v="4.83"/>
    <x v="1"/>
    <n v="6"/>
    <s v="No"/>
    <d v="2019-12-10T00:00:00"/>
    <x v="58"/>
    <n v="75"/>
    <s v="Active"/>
    <s v="Yes"/>
  </r>
  <r>
    <n v="5475"/>
    <s v="Full size lofted bedroom with extra twin bed"/>
    <n v="3994"/>
    <s v="New York"/>
    <n v="0.7"/>
    <n v="0.83"/>
    <x v="0"/>
    <n v="12"/>
    <x v="1"/>
    <x v="9"/>
    <x v="0"/>
    <s v="Yes"/>
    <n v="3"/>
    <x v="1"/>
    <n v="44"/>
    <n v="0.03"/>
    <n v="3.67"/>
    <x v="0"/>
    <n v="3"/>
    <s v="No"/>
    <d v="2019-11-17T00:00:00"/>
    <x v="304"/>
    <n v="105"/>
    <s v="Active"/>
    <s v="Yes"/>
  </r>
  <r>
    <n v="5476"/>
    <s v="Great location! Master Bedroom 10 mins to Times Sq"/>
    <n v="2079"/>
    <s v="New York"/>
    <n v="1"/>
    <n v="1"/>
    <x v="0"/>
    <n v="20"/>
    <x v="0"/>
    <x v="1"/>
    <x v="0"/>
    <s v="Yes"/>
    <n v="3"/>
    <x v="1"/>
    <n v="70"/>
    <n v="0.03"/>
    <n v="4.95"/>
    <x v="1"/>
    <n v="20"/>
    <s v="No"/>
    <d v="2019-11-09T00:00:00"/>
    <x v="287"/>
    <n v="316"/>
    <s v="Active"/>
    <s v="Yes"/>
  </r>
  <r>
    <n v="5477"/>
    <s v="Private room near Broadway st - Back room/A2"/>
    <n v="2079"/>
    <s v="New York"/>
    <n v="1"/>
    <n v="1"/>
    <x v="0"/>
    <n v="20"/>
    <x v="0"/>
    <x v="1"/>
    <x v="0"/>
    <s v="Yes"/>
    <n v="2"/>
    <x v="0"/>
    <n v="49.29"/>
    <n v="0.03"/>
    <n v="4.8099999999999996"/>
    <x v="1"/>
    <n v="16"/>
    <s v="No"/>
    <d v="2019-11-03T00:00:00"/>
    <x v="110"/>
    <n v="362"/>
    <s v="Active"/>
    <s v="Yes"/>
  </r>
  <r>
    <n v="5478"/>
    <s v="Great Location, Upper West side Private Room / A1"/>
    <n v="2079"/>
    <s v="New York"/>
    <n v="1"/>
    <n v="1"/>
    <x v="0"/>
    <n v="20"/>
    <x v="0"/>
    <x v="1"/>
    <x v="0"/>
    <s v="Yes"/>
    <n v="2"/>
    <x v="0"/>
    <n v="46"/>
    <n v="0.03"/>
    <n v="4.67"/>
    <x v="1"/>
    <n v="18"/>
    <s v="No"/>
    <d v="2019-11-03T00:00:00"/>
    <x v="104"/>
    <n v="364"/>
    <s v="Active"/>
    <s v="Yes"/>
  </r>
  <r>
    <n v="5479"/>
    <s v="Bright &amp; Spacious Chelsea unit with private patio!"/>
    <n v="1226"/>
    <s v="New York"/>
    <n v="1"/>
    <n v="1"/>
    <x v="0"/>
    <n v="13"/>
    <x v="0"/>
    <x v="7"/>
    <x v="1"/>
    <s v="No"/>
    <n v="2"/>
    <x v="0"/>
    <n v="94"/>
    <n v="0.03"/>
    <n v="5"/>
    <x v="1"/>
    <n v="9"/>
    <s v="No"/>
    <d v="2019-11-10T00:00:00"/>
    <x v="14"/>
    <n v="151"/>
    <s v="Active"/>
    <s v="Yes"/>
  </r>
  <r>
    <n v="5480"/>
    <s v="Luxury Brownstone 1BR Apartment in Historic Harlem"/>
    <n v="2852"/>
    <s v="New York"/>
    <n v="1"/>
    <n v="0.96"/>
    <x v="0"/>
    <n v="16"/>
    <x v="0"/>
    <x v="10"/>
    <x v="1"/>
    <s v="No"/>
    <n v="2"/>
    <x v="0"/>
    <n v="89"/>
    <n v="0.03"/>
    <n v="4.8899999999999997"/>
    <x v="1"/>
    <n v="9"/>
    <s v="No"/>
    <d v="2019-11-21T00:00:00"/>
    <x v="326"/>
    <n v="0"/>
    <s v="Inactive"/>
    <s v="Yes"/>
  </r>
  <r>
    <n v="5481"/>
    <s v="Worst Place for Creatives (We're Fun &amp; Safe) #4"/>
    <n v="2845"/>
    <s v="New York"/>
    <n v="1"/>
    <n v="0.99"/>
    <x v="0"/>
    <n v="8"/>
    <x v="1"/>
    <x v="11"/>
    <x v="2"/>
    <s v="Yes"/>
    <n v="2"/>
    <x v="0"/>
    <n v="17"/>
    <n v="0.03"/>
    <n v="5"/>
    <x v="1"/>
    <n v="6"/>
    <s v="No"/>
    <d v="2019-12-03T00:00:00"/>
    <x v="303"/>
    <n v="142"/>
    <s v="Active"/>
    <s v="Yes"/>
  </r>
  <r>
    <n v="5482"/>
    <s v="D&amp;A Bushwick Spacious Bedroom # 1"/>
    <n v="4046"/>
    <s v="New York"/>
    <n v="1"/>
    <n v="0.98"/>
    <x v="0"/>
    <n v="25"/>
    <x v="2"/>
    <x v="14"/>
    <x v="0"/>
    <s v="Yes"/>
    <n v="2"/>
    <x v="0"/>
    <n v="55"/>
    <n v="0.03"/>
    <n v="5"/>
    <x v="1"/>
    <n v="4"/>
    <s v="No"/>
    <d v="2020-01-20T00:00:00"/>
    <x v="31"/>
    <n v="331"/>
    <s v="Active"/>
    <s v="No"/>
  </r>
  <r>
    <n v="5483"/>
    <s v="Mamas Place (A) WiFi prvt/ent in Flushing,NY"/>
    <n v="4029"/>
    <s v="New York"/>
    <n v="1"/>
    <n v="0.87"/>
    <x v="1"/>
    <n v="22"/>
    <x v="2"/>
    <x v="25"/>
    <x v="0"/>
    <s v="Yes"/>
    <n v="2"/>
    <x v="0"/>
    <n v="45"/>
    <n v="0.03"/>
    <n v="4.92"/>
    <x v="1"/>
    <n v="13"/>
    <s v="No"/>
    <d v="2019-12-05T00:00:00"/>
    <x v="232"/>
    <n v="362"/>
    <s v="Active"/>
    <s v="No"/>
  </r>
  <r>
    <n v="5484"/>
    <s v="Brooklyn Loft Escape. Peaceful and Clean!!"/>
    <n v="3941"/>
    <s v="New York"/>
    <n v="0.9"/>
    <n v="0.6"/>
    <x v="0"/>
    <n v="8"/>
    <x v="1"/>
    <x v="11"/>
    <x v="1"/>
    <s v="No"/>
    <n v="4"/>
    <x v="1"/>
    <n v="233"/>
    <n v="0.04"/>
    <n v="5"/>
    <x v="1"/>
    <n v="3"/>
    <s v="No"/>
    <d v="2019-11-25T00:00:00"/>
    <x v="21"/>
    <n v="364"/>
    <s v="Active"/>
    <s v="No"/>
  </r>
  <r>
    <n v="5485"/>
    <s v="2FLOOR LUXURY Music Studio Live-IN"/>
    <n v="2533"/>
    <s v="New York"/>
    <n v="0.99"/>
    <n v="0.74"/>
    <x v="0"/>
    <n v="7"/>
    <x v="1"/>
    <x v="3"/>
    <x v="1"/>
    <s v="No"/>
    <n v="16"/>
    <x v="2"/>
    <n v="520"/>
    <n v="0.05"/>
    <n v="5"/>
    <x v="1"/>
    <n v="5"/>
    <s v="No"/>
    <d v="2020-02-07T00:00:00"/>
    <x v="224"/>
    <n v="158"/>
    <s v="Active"/>
    <s v="No"/>
  </r>
  <r>
    <n v="5486"/>
    <s v="Two Bedroom Apartment, Four Beds with One Bathroom"/>
    <n v="3893"/>
    <s v="New York"/>
    <n v="1"/>
    <n v="0.96"/>
    <x v="1"/>
    <n v="17"/>
    <x v="0"/>
    <x v="0"/>
    <x v="1"/>
    <s v="No"/>
    <n v="7"/>
    <x v="2"/>
    <n v="229"/>
    <n v="0.04"/>
    <n v="4.91"/>
    <x v="1"/>
    <n v="22"/>
    <s v="No"/>
    <d v="2019-11-07T00:00:00"/>
    <x v="20"/>
    <n v="343"/>
    <s v="Active"/>
    <s v="No"/>
  </r>
  <r>
    <n v="5487"/>
    <s v="Two Bedroom Apartment with Four Beds, and Bathroom"/>
    <n v="3893"/>
    <s v="New York"/>
    <n v="1"/>
    <n v="0.96"/>
    <x v="1"/>
    <n v="17"/>
    <x v="0"/>
    <x v="0"/>
    <x v="1"/>
    <s v="No"/>
    <n v="8"/>
    <x v="2"/>
    <n v="229"/>
    <n v="0.04"/>
    <n v="4.7"/>
    <x v="1"/>
    <n v="10"/>
    <s v="No"/>
    <d v="2019-12-05T00:00:00"/>
    <x v="70"/>
    <n v="362"/>
    <s v="Active"/>
    <s v="No"/>
  </r>
  <r>
    <n v="5488"/>
    <s v="Private Room near Times Square in Manhattan"/>
    <n v="2222"/>
    <s v="New York"/>
    <n v="1"/>
    <n v="0.97"/>
    <x v="1"/>
    <n v="17"/>
    <x v="0"/>
    <x v="0"/>
    <x v="0"/>
    <s v="Yes"/>
    <n v="2"/>
    <x v="0"/>
    <n v="119"/>
    <n v="0.03"/>
    <n v="4.9800000000000004"/>
    <x v="1"/>
    <n v="43"/>
    <s v="No"/>
    <d v="2019-11-10T00:00:00"/>
    <x v="339"/>
    <n v="0"/>
    <s v="Inactive"/>
    <s v="Yes"/>
  </r>
  <r>
    <n v="5489"/>
    <s v="XE Bright 1 BR unit in luxury amenity building"/>
    <n v="3959"/>
    <s v="New York"/>
    <n v="0.99"/>
    <n v="0.77"/>
    <x v="0"/>
    <n v="19"/>
    <x v="0"/>
    <x v="12"/>
    <x v="1"/>
    <s v="No"/>
    <n v="2"/>
    <x v="0"/>
    <n v="195"/>
    <n v="0.03"/>
    <n v="4.67"/>
    <x v="1"/>
    <n v="3"/>
    <s v="No"/>
    <d v="2019-12-21T00:00:00"/>
    <x v="657"/>
    <n v="157"/>
    <s v="Active"/>
    <s v="No"/>
  </r>
  <r>
    <n v="5490"/>
    <s v="Modern 5bd/2ba Townhome w/ Garden - 10 mins to NYC"/>
    <n v="1461"/>
    <s v="New York"/>
    <n v="1"/>
    <n v="1"/>
    <x v="0"/>
    <n v="12"/>
    <x v="1"/>
    <x v="9"/>
    <x v="1"/>
    <s v="No"/>
    <n v="11"/>
    <x v="2"/>
    <n v="595"/>
    <n v="0.05"/>
    <n v="4.7300000000000004"/>
    <x v="1"/>
    <n v="15"/>
    <s v="No"/>
    <d v="2019-11-26T00:00:00"/>
    <x v="333"/>
    <n v="140"/>
    <s v="Active"/>
    <s v="Yes"/>
  </r>
  <r>
    <n v="5491"/>
    <s v="Hotel 32 32, Full Superior"/>
    <n v="3910"/>
    <s v="New York"/>
    <n v="0.56999999999999995"/>
    <n v="0.82"/>
    <x v="0"/>
    <n v="18"/>
    <x v="0"/>
    <x v="20"/>
    <x v="0"/>
    <s v="Yes"/>
    <n v="2"/>
    <x v="0"/>
    <n v="132"/>
    <n v="0.03"/>
    <n v="5"/>
    <x v="1"/>
    <n v="3"/>
    <s v="No"/>
    <d v="2020-07-18T00:00:00"/>
    <x v="282"/>
    <n v="77"/>
    <s v="Active"/>
    <s v="Yes"/>
  </r>
  <r>
    <n v="5492"/>
    <s v="Hotel 32 32, Queen Studio with Balcony"/>
    <n v="3910"/>
    <s v="New York"/>
    <n v="0.56999999999999995"/>
    <n v="0.82"/>
    <x v="0"/>
    <n v="18"/>
    <x v="0"/>
    <x v="20"/>
    <x v="0"/>
    <s v="Yes"/>
    <n v="2"/>
    <x v="0"/>
    <n v="108"/>
    <n v="0.03"/>
    <n v="4.95"/>
    <x v="1"/>
    <n v="20"/>
    <s v="No"/>
    <d v="2020-07-05T00:00:00"/>
    <x v="285"/>
    <n v="73"/>
    <s v="Active"/>
    <s v="Yes"/>
  </r>
  <r>
    <n v="5493"/>
    <s v="Hotel 32 32, Queen Premier with Balcony"/>
    <n v="3910"/>
    <s v="New York"/>
    <n v="0.56999999999999995"/>
    <n v="0.82"/>
    <x v="0"/>
    <n v="18"/>
    <x v="0"/>
    <x v="20"/>
    <x v="0"/>
    <s v="Yes"/>
    <n v="2"/>
    <x v="0"/>
    <n v="147"/>
    <n v="0.03"/>
    <n v="5"/>
    <x v="1"/>
    <n v="5"/>
    <s v="No"/>
    <d v="2020-07-06T00:00:00"/>
    <x v="129"/>
    <n v="15"/>
    <s v="Active"/>
    <s v="Yes"/>
  </r>
  <r>
    <n v="5494"/>
    <s v="Hotel 32 32, King Superior"/>
    <n v="3910"/>
    <s v="New York"/>
    <n v="0.56999999999999995"/>
    <n v="0.82"/>
    <x v="0"/>
    <n v="18"/>
    <x v="0"/>
    <x v="20"/>
    <x v="0"/>
    <s v="Yes"/>
    <n v="2"/>
    <x v="0"/>
    <n v="172"/>
    <n v="0.03"/>
    <n v="4.4000000000000004"/>
    <x v="0"/>
    <n v="5"/>
    <s v="No"/>
    <d v="2020-07-21T00:00:00"/>
    <x v="198"/>
    <n v="78"/>
    <s v="Active"/>
    <s v="Yes"/>
  </r>
  <r>
    <n v="5495"/>
    <s v="super clean, Sanitized and large private room # 2"/>
    <n v="4003"/>
    <s v="New York"/>
    <n v="1"/>
    <n v="1"/>
    <x v="1"/>
    <n v="12"/>
    <x v="1"/>
    <x v="9"/>
    <x v="0"/>
    <s v="Yes"/>
    <n v="2"/>
    <x v="0"/>
    <n v="59"/>
    <n v="0.03"/>
    <n v="5"/>
    <x v="1"/>
    <n v="31"/>
    <s v="No"/>
    <d v="2019-11-08T00:00:00"/>
    <x v="17"/>
    <n v="336"/>
    <s v="Active"/>
    <s v="No"/>
  </r>
  <r>
    <n v="5496"/>
    <s v="One block to subway station"/>
    <n v="3322"/>
    <s v="New York"/>
    <n v="1"/>
    <n v="0.99"/>
    <x v="1"/>
    <n v="4"/>
    <x v="4"/>
    <x v="27"/>
    <x v="0"/>
    <s v="Yes"/>
    <n v="1"/>
    <x v="0"/>
    <n v="37"/>
    <n v="0.03"/>
    <n v="5"/>
    <x v="1"/>
    <n v="20"/>
    <s v="No"/>
    <d v="2019-11-07T00:00:00"/>
    <x v="167"/>
    <n v="257"/>
    <s v="Active"/>
    <s v="No"/>
  </r>
  <r>
    <n v="5497"/>
    <s v="50% OFF HUGE MODERN CENTRAL PARK 5br 2ba"/>
    <n v="3804"/>
    <s v="New York"/>
    <n v="0"/>
    <n v="0.97"/>
    <x v="0"/>
    <n v="20"/>
    <x v="0"/>
    <x v="1"/>
    <x v="1"/>
    <s v="No"/>
    <n v="7"/>
    <x v="2"/>
    <n v="1500"/>
    <n v="7.0000000000000007E-2"/>
    <n v="4.75"/>
    <x v="1"/>
    <n v="8"/>
    <s v="No"/>
    <d v="2019-11-06T00:00:00"/>
    <x v="318"/>
    <n v="179"/>
    <s v="Active"/>
    <s v="No"/>
  </r>
  <r>
    <n v="5498"/>
    <s v="Luxury building in heart of Times Square / Midtown"/>
    <n v="1902"/>
    <s v="New York"/>
    <n v="1"/>
    <n v="0.97"/>
    <x v="1"/>
    <n v="18"/>
    <x v="0"/>
    <x v="20"/>
    <x v="0"/>
    <s v="Yes"/>
    <n v="2"/>
    <x v="0"/>
    <n v="174"/>
    <n v="0.03"/>
    <n v="5"/>
    <x v="1"/>
    <n v="19"/>
    <s v="No"/>
    <d v="2019-11-07T00:00:00"/>
    <x v="318"/>
    <n v="135"/>
    <s v="Active"/>
    <s v="Yes"/>
  </r>
  <r>
    <n v="5499"/>
    <s v="Spacious Rooms in Brooklyn"/>
    <n v="4011"/>
    <s v="New York"/>
    <n v="1"/>
    <n v="1"/>
    <x v="0"/>
    <n v="10"/>
    <x v="1"/>
    <x v="17"/>
    <x v="0"/>
    <s v="Yes"/>
    <n v="1"/>
    <x v="0"/>
    <n v="49"/>
    <n v="0.03"/>
    <n v="3.67"/>
    <x v="0"/>
    <n v="3"/>
    <s v="No"/>
    <d v="2020-01-13T00:00:00"/>
    <x v="209"/>
    <n v="362"/>
    <s v="Active"/>
    <s v="No"/>
  </r>
  <r>
    <n v="5500"/>
    <s v="Spacious Rooms in Brooklyn"/>
    <n v="4011"/>
    <s v="New York"/>
    <n v="1"/>
    <n v="1"/>
    <x v="0"/>
    <n v="10"/>
    <x v="1"/>
    <x v="17"/>
    <x v="0"/>
    <s v="Yes"/>
    <n v="1"/>
    <x v="0"/>
    <n v="49"/>
    <n v="0.03"/>
    <n v="4.83"/>
    <x v="1"/>
    <n v="6"/>
    <s v="No"/>
    <d v="2019-12-30T00:00:00"/>
    <x v="209"/>
    <n v="362"/>
    <s v="Active"/>
    <s v="Yes"/>
  </r>
  <r>
    <n v="5501"/>
    <s v="Spacious Rooms in Brooklyn"/>
    <n v="4011"/>
    <s v="New York"/>
    <n v="1"/>
    <n v="1"/>
    <x v="0"/>
    <n v="10"/>
    <x v="1"/>
    <x v="17"/>
    <x v="0"/>
    <s v="Yes"/>
    <n v="1"/>
    <x v="0"/>
    <n v="49"/>
    <n v="0.03"/>
    <n v="4.5"/>
    <x v="1"/>
    <n v="4"/>
    <s v="No"/>
    <d v="2020-01-03T00:00:00"/>
    <x v="129"/>
    <n v="360"/>
    <s v="Active"/>
    <s v="Yes"/>
  </r>
  <r>
    <n v="5502"/>
    <s v="TIMES SQUARE HOME MANHATTAN"/>
    <n v="3819"/>
    <s v="New York"/>
    <n v="0.83"/>
    <n v="1"/>
    <x v="0"/>
    <n v="17"/>
    <x v="0"/>
    <x v="0"/>
    <x v="1"/>
    <s v="No"/>
    <n v="5"/>
    <x v="1"/>
    <n v="80"/>
    <n v="0.03"/>
    <n v="4.5"/>
    <x v="1"/>
    <n v="14"/>
    <s v="No"/>
    <d v="2019-11-22T00:00:00"/>
    <x v="319"/>
    <n v="28"/>
    <s v="Active"/>
    <s v="Yes"/>
  </r>
  <r>
    <n v="5503"/>
    <s v="BESIDE TIMES SQUARE MANHATTAN LOCATION"/>
    <n v="3819"/>
    <s v="New York"/>
    <n v="0.83"/>
    <n v="1"/>
    <x v="0"/>
    <n v="17"/>
    <x v="0"/>
    <x v="0"/>
    <x v="1"/>
    <s v="No"/>
    <n v="6"/>
    <x v="2"/>
    <n v="80"/>
    <n v="0.03"/>
    <n v="4.5599999999999996"/>
    <x v="1"/>
    <n v="9"/>
    <s v="No"/>
    <d v="2019-11-17T00:00:00"/>
    <x v="0"/>
    <n v="34"/>
    <s v="Active"/>
    <s v="Yes"/>
  </r>
  <r>
    <n v="5504"/>
    <s v="Modern 1BR w/Washer &amp; Dryer (15 Mins to Manhattan)"/>
    <n v="30"/>
    <s v="British Columbia"/>
    <n v="1"/>
    <n v="0.85"/>
    <x v="1"/>
    <n v="7"/>
    <x v="1"/>
    <x v="3"/>
    <x v="1"/>
    <s v="No"/>
    <n v="4"/>
    <x v="1"/>
    <n v="139"/>
    <n v="0.03"/>
    <n v="5"/>
    <x v="1"/>
    <n v="13"/>
    <s v="No"/>
    <d v="2019-11-21T00:00:00"/>
    <x v="17"/>
    <n v="337"/>
    <s v="Active"/>
    <s v="No"/>
  </r>
  <r>
    <n v="5505"/>
    <s v="Cozy Queen Bedroom near Express Train to City"/>
    <n v="1839"/>
    <s v="New York"/>
    <n v="1"/>
    <n v="0.92"/>
    <x v="1"/>
    <n v="9"/>
    <x v="1"/>
    <x v="16"/>
    <x v="0"/>
    <s v="Yes"/>
    <n v="2"/>
    <x v="0"/>
    <n v="75"/>
    <n v="0.03"/>
    <n v="4.97"/>
    <x v="1"/>
    <n v="31"/>
    <s v="No"/>
    <d v="2019-11-08T00:00:00"/>
    <x v="586"/>
    <n v="9"/>
    <s v="Active"/>
    <s v="Yes"/>
  </r>
  <r>
    <n v="5506"/>
    <s v="Room in Peaceful Bushwick loft"/>
    <n v="3587"/>
    <s v="New York"/>
    <n v="1"/>
    <n v="0.99"/>
    <x v="1"/>
    <n v="8"/>
    <x v="1"/>
    <x v="11"/>
    <x v="0"/>
    <s v="Yes"/>
    <n v="2"/>
    <x v="0"/>
    <n v="27"/>
    <n v="0.03"/>
    <n v="4.8099999999999996"/>
    <x v="1"/>
    <n v="31"/>
    <s v="No"/>
    <d v="2019-12-05T00:00:00"/>
    <x v="110"/>
    <n v="18"/>
    <s v="Active"/>
    <s v="No"/>
  </r>
  <r>
    <n v="5507"/>
    <s v="2 bedrooms one block away to time square/manhattan"/>
    <n v="3998"/>
    <s v="New York"/>
    <n v="0.8"/>
    <n v="0.99"/>
    <x v="1"/>
    <n v="17"/>
    <x v="0"/>
    <x v="0"/>
    <x v="1"/>
    <s v="No"/>
    <n v="4"/>
    <x v="1"/>
    <n v="245"/>
    <n v="0.04"/>
    <n v="4.74"/>
    <x v="1"/>
    <n v="34"/>
    <s v="No"/>
    <d v="2019-11-16T00:00:00"/>
    <x v="20"/>
    <n v="290"/>
    <s v="Active"/>
    <s v="No"/>
  </r>
  <r>
    <n v="5508"/>
    <s v="Charming 1.5 BR Apt in Brooklyn Brownstone"/>
    <n v="4050"/>
    <s v="New York"/>
    <n v="1"/>
    <n v="0.93"/>
    <x v="1"/>
    <n v="7"/>
    <x v="1"/>
    <x v="3"/>
    <x v="1"/>
    <s v="No"/>
    <n v="3"/>
    <x v="1"/>
    <n v="108"/>
    <n v="0.03"/>
    <n v="4.91"/>
    <x v="1"/>
    <n v="23"/>
    <s v="No"/>
    <d v="2019-11-17T00:00:00"/>
    <x v="160"/>
    <n v="47"/>
    <s v="Active"/>
    <s v="Yes"/>
  </r>
  <r>
    <n v="5509"/>
    <s v="HUUUGE CLOUD room Luxury building - best location!"/>
    <n v="1902"/>
    <s v="New York"/>
    <n v="1"/>
    <n v="0.97"/>
    <x v="1"/>
    <n v="18"/>
    <x v="0"/>
    <x v="20"/>
    <x v="0"/>
    <s v="Yes"/>
    <n v="2"/>
    <x v="0"/>
    <n v="155"/>
    <n v="0.03"/>
    <n v="4.9400000000000004"/>
    <x v="1"/>
    <n v="16"/>
    <s v="No"/>
    <d v="2019-11-19T00:00:00"/>
    <x v="268"/>
    <n v="146"/>
    <s v="Active"/>
    <s v="Yes"/>
  </r>
  <r>
    <n v="5510"/>
    <s v="Sunny King size bedroom in Clinton Hill loft"/>
    <n v="3471"/>
    <s v="New York"/>
    <n v="1"/>
    <n v="0.96"/>
    <x v="0"/>
    <n v="7"/>
    <x v="1"/>
    <x v="3"/>
    <x v="0"/>
    <s v="Yes"/>
    <n v="3"/>
    <x v="1"/>
    <n v="130"/>
    <n v="0.03"/>
    <n v="5"/>
    <x v="1"/>
    <n v="4"/>
    <s v="No"/>
    <d v="2019-11-11T00:00:00"/>
    <x v="8"/>
    <n v="365"/>
    <s v="Active"/>
    <s v="Yes"/>
  </r>
  <r>
    <n v="5511"/>
    <s v="Charming and quiet apt near Times Square, 5 people"/>
    <n v="2753"/>
    <s v="New York"/>
    <n v="1"/>
    <n v="0.8"/>
    <x v="0"/>
    <n v="17"/>
    <x v="0"/>
    <x v="0"/>
    <x v="1"/>
    <s v="No"/>
    <n v="5"/>
    <x v="1"/>
    <n v="102"/>
    <n v="0.03"/>
    <n v="5"/>
    <x v="1"/>
    <n v="4"/>
    <s v="No"/>
    <d v="2020-01-26T00:00:00"/>
    <x v="157"/>
    <n v="101"/>
    <s v="Active"/>
    <s v="Yes"/>
  </r>
  <r>
    <n v="5512"/>
    <s v="WILLIAMSBURG SPACE"/>
    <n v="3182"/>
    <s v="New York"/>
    <n v="1"/>
    <n v="0.91"/>
    <x v="0"/>
    <n v="12"/>
    <x v="1"/>
    <x v="9"/>
    <x v="0"/>
    <s v="Yes"/>
    <n v="2"/>
    <x v="0"/>
    <n v="95"/>
    <n v="0.03"/>
    <n v="4.25"/>
    <x v="0"/>
    <n v="8"/>
    <s v="No"/>
    <d v="2019-11-24T00:00:00"/>
    <x v="164"/>
    <n v="90"/>
    <s v="Active"/>
    <s v="Yes"/>
  </r>
  <r>
    <n v="5513"/>
    <s v="King size lofted bedroom with extra queen bed"/>
    <n v="3994"/>
    <s v="New York"/>
    <n v="0.7"/>
    <n v="0.83"/>
    <x v="0"/>
    <n v="12"/>
    <x v="1"/>
    <x v="9"/>
    <x v="0"/>
    <s v="Yes"/>
    <n v="3"/>
    <x v="1"/>
    <n v="115"/>
    <n v="0.03"/>
    <n v="5"/>
    <x v="1"/>
    <n v="3"/>
    <s v="No"/>
    <d v="2019-12-10T00:00:00"/>
    <x v="167"/>
    <n v="90"/>
    <s v="Active"/>
    <s v="Yes"/>
  </r>
  <r>
    <n v="5514"/>
    <s v="GORGEOUS/TIME SQUARE/VERY SPECIOUS/STYLISH"/>
    <n v="4052"/>
    <s v="New York"/>
    <n v="0.5"/>
    <n v="1"/>
    <x v="1"/>
    <n v="17"/>
    <x v="0"/>
    <x v="0"/>
    <x v="1"/>
    <s v="No"/>
    <n v="6"/>
    <x v="2"/>
    <n v="490"/>
    <n v="0.04"/>
    <n v="5"/>
    <x v="1"/>
    <n v="20"/>
    <s v="No"/>
    <d v="2019-11-24T00:00:00"/>
    <x v="0"/>
    <n v="286"/>
    <s v="Active"/>
    <s v="Yes"/>
  </r>
  <r>
    <n v="5515"/>
    <s v="Stunning private room mins away from Times Square"/>
    <n v="3991"/>
    <s v="New York"/>
    <n v="0.69"/>
    <n v="0.97"/>
    <x v="0"/>
    <n v="16"/>
    <x v="0"/>
    <x v="10"/>
    <x v="0"/>
    <s v="Yes"/>
    <n v="2"/>
    <x v="0"/>
    <n v="61"/>
    <n v="0.03"/>
    <n v="4.21"/>
    <x v="0"/>
    <n v="29"/>
    <s v="No"/>
    <d v="2019-11-20T00:00:00"/>
    <x v="17"/>
    <n v="56"/>
    <s v="Active"/>
    <s v="Yes"/>
  </r>
  <r>
    <n v="5516"/>
    <s v="Amazing private room mins from Times Square"/>
    <n v="3991"/>
    <s v="New York"/>
    <n v="0.69"/>
    <n v="0.97"/>
    <x v="0"/>
    <n v="16"/>
    <x v="0"/>
    <x v="10"/>
    <x v="0"/>
    <s v="Yes"/>
    <n v="2"/>
    <x v="0"/>
    <n v="61"/>
    <n v="0.03"/>
    <n v="3.97"/>
    <x v="0"/>
    <n v="32"/>
    <s v="No"/>
    <d v="2019-11-19T00:00:00"/>
    <x v="29"/>
    <n v="56"/>
    <s v="Active"/>
    <s v="Yes"/>
  </r>
  <r>
    <n v="5517"/>
    <s v="Designer Home Filled with Natural Light"/>
    <n v="2613"/>
    <s v="Florida"/>
    <n v="1"/>
    <n v="0.46"/>
    <x v="0"/>
    <n v="11"/>
    <x v="1"/>
    <x v="8"/>
    <x v="1"/>
    <s v="No"/>
    <n v="6"/>
    <x v="2"/>
    <n v="147"/>
    <n v="0.03"/>
    <n v="5"/>
    <x v="1"/>
    <n v="5"/>
    <s v="No"/>
    <d v="2019-11-19T00:00:00"/>
    <x v="95"/>
    <n v="6"/>
    <s v="Active"/>
    <s v="No"/>
  </r>
  <r>
    <n v="5518"/>
    <s v="Private room Visit New York !ðŸˆ"/>
    <n v="3529"/>
    <s v="New York"/>
    <n v="0"/>
    <n v="1"/>
    <x v="0"/>
    <n v="25"/>
    <x v="2"/>
    <x v="14"/>
    <x v="0"/>
    <s v="Yes"/>
    <n v="4"/>
    <x v="1"/>
    <n v="65"/>
    <n v="0.03"/>
    <n v="4.75"/>
    <x v="1"/>
    <n v="4"/>
    <s v="No"/>
    <d v="2019-11-25T00:00:00"/>
    <x v="23"/>
    <n v="180"/>
    <s v="Active"/>
    <s v="Yes"/>
  </r>
  <r>
    <n v="5519"/>
    <s v="Beautiful new apartment in Upper West Manhattan"/>
    <n v="2359"/>
    <s v="New York"/>
    <n v="1"/>
    <n v="0.97"/>
    <x v="1"/>
    <n v="16"/>
    <x v="0"/>
    <x v="10"/>
    <x v="0"/>
    <s v="Yes"/>
    <n v="6"/>
    <x v="2"/>
    <n v="185"/>
    <n v="0.03"/>
    <n v="4.8"/>
    <x v="1"/>
    <n v="5"/>
    <s v="No"/>
    <d v="2019-12-17T00:00:00"/>
    <x v="167"/>
    <n v="16"/>
    <s v="Active"/>
    <s v="No"/>
  </r>
  <r>
    <n v="5520"/>
    <s v="Cozy Starry Room in the Heart of Williamsburg"/>
    <n v="862"/>
    <s v="New York"/>
    <n v="1"/>
    <n v="1"/>
    <x v="1"/>
    <n v="12"/>
    <x v="1"/>
    <x v="9"/>
    <x v="0"/>
    <s v="Yes"/>
    <n v="1"/>
    <x v="0"/>
    <n v="60"/>
    <n v="0.03"/>
    <n v="5"/>
    <x v="1"/>
    <n v="20"/>
    <s v="No"/>
    <d v="2019-11-16T00:00:00"/>
    <x v="199"/>
    <n v="12"/>
    <s v="Active"/>
    <s v="Yes"/>
  </r>
  <r>
    <n v="5521"/>
    <s v="Cozy bedroom nestled btwn Bushwick &amp; Ridgewood!"/>
    <n v="1186"/>
    <s v="New York"/>
    <n v="1"/>
    <n v="0.93"/>
    <x v="0"/>
    <n v="25"/>
    <x v="2"/>
    <x v="14"/>
    <x v="0"/>
    <s v="Yes"/>
    <n v="2"/>
    <x v="0"/>
    <n v="46"/>
    <n v="0.03"/>
    <n v="5"/>
    <x v="1"/>
    <n v="7"/>
    <s v="No"/>
    <d v="2019-12-18T00:00:00"/>
    <x v="307"/>
    <n v="64"/>
    <s v="Active"/>
    <s v="Yes"/>
  </r>
  <r>
    <n v="5522"/>
    <s v="Chic &amp; Spacious Three Bedroom in Trendy Brooklyn"/>
    <n v="2601"/>
    <s v="New York"/>
    <n v="0.88"/>
    <n v="0.93"/>
    <x v="0"/>
    <n v="8"/>
    <x v="1"/>
    <x v="11"/>
    <x v="1"/>
    <s v="No"/>
    <n v="5"/>
    <x v="1"/>
    <n v="176"/>
    <n v="0.03"/>
    <n v="4.5"/>
    <x v="1"/>
    <n v="8"/>
    <s v="No"/>
    <d v="2019-12-01T00:00:00"/>
    <x v="129"/>
    <n v="17"/>
    <s v="Active"/>
    <s v="No"/>
  </r>
  <r>
    <n v="5523"/>
    <s v="Cozy Comfort in Central Park North"/>
    <n v="2730"/>
    <s v="New York"/>
    <n v="1"/>
    <n v="0.96"/>
    <x v="0"/>
    <n v="16"/>
    <x v="0"/>
    <x v="10"/>
    <x v="1"/>
    <s v="No"/>
    <n v="4"/>
    <x v="1"/>
    <n v="168"/>
    <n v="0.03"/>
    <n v="4.53"/>
    <x v="1"/>
    <n v="19"/>
    <s v="No"/>
    <d v="2019-11-13T00:00:00"/>
    <x v="198"/>
    <n v="83"/>
    <s v="Active"/>
    <s v="Yes"/>
  </r>
  <r>
    <n v="5524"/>
    <s v="Huge 2 Bed Sutton Place"/>
    <n v="2715"/>
    <s v="New York"/>
    <n v="0.88"/>
    <n v="0.98"/>
    <x v="0"/>
    <n v="18"/>
    <x v="0"/>
    <x v="20"/>
    <x v="1"/>
    <s v="No"/>
    <n v="6"/>
    <x v="2"/>
    <n v="236"/>
    <n v="0.04"/>
    <n v="4.33"/>
    <x v="0"/>
    <n v="3"/>
    <s v="No"/>
    <d v="2020-07-19T00:00:00"/>
    <x v="282"/>
    <n v="365"/>
    <s v="Active"/>
    <s v="Yes"/>
  </r>
  <r>
    <n v="5525"/>
    <s v="Cozy &amp; Charming Manhattan Apt (can fit up to 4)"/>
    <n v="4053"/>
    <s v="New York"/>
    <n v="1"/>
    <n v="1"/>
    <x v="0"/>
    <n v="16"/>
    <x v="0"/>
    <x v="10"/>
    <x v="1"/>
    <s v="No"/>
    <n v="2"/>
    <x v="0"/>
    <n v="95"/>
    <n v="0.03"/>
    <n v="5"/>
    <x v="1"/>
    <n v="5"/>
    <s v="No"/>
    <d v="2019-12-02T00:00:00"/>
    <x v="165"/>
    <n v="0"/>
    <s v="Inactive"/>
    <s v="No"/>
  </r>
  <r>
    <n v="5526"/>
    <s v="Duplex King Beds Private Outdoor Space!"/>
    <n v="910"/>
    <s v="New York"/>
    <n v="1"/>
    <n v="0.69"/>
    <x v="1"/>
    <n v="7"/>
    <x v="1"/>
    <x v="3"/>
    <x v="1"/>
    <s v="No"/>
    <n v="6"/>
    <x v="2"/>
    <n v="275"/>
    <n v="0.04"/>
    <n v="5"/>
    <x v="1"/>
    <n v="4"/>
    <s v="No"/>
    <d v="2019-12-25T00:00:00"/>
    <x v="253"/>
    <n v="348"/>
    <s v="Active"/>
    <s v="No"/>
  </r>
  <r>
    <n v="5527"/>
    <s v="BEAUTIFUL AND COZY ROOM WAIT FOR YOU"/>
    <n v="3495"/>
    <s v="Santo Domingo de los Tsachilas"/>
    <n v="1"/>
    <n v="0.85"/>
    <x v="0"/>
    <n v="22"/>
    <x v="2"/>
    <x v="25"/>
    <x v="0"/>
    <s v="Yes"/>
    <n v="2"/>
    <x v="0"/>
    <n v="45"/>
    <n v="0.03"/>
    <n v="4.75"/>
    <x v="1"/>
    <n v="4"/>
    <s v="No"/>
    <d v="2019-12-09T00:00:00"/>
    <x v="283"/>
    <n v="175"/>
    <s v="Active"/>
    <s v="No"/>
  </r>
  <r>
    <n v="5528"/>
    <s v="â˜…NEWâ˜… Upscale Sunny 1BD + Spacious Balcony + Gym"/>
    <n v="2967"/>
    <s v="California"/>
    <n v="1"/>
    <n v="1"/>
    <x v="1"/>
    <n v="22"/>
    <x v="2"/>
    <x v="25"/>
    <x v="1"/>
    <s v="No"/>
    <n v="3"/>
    <x v="1"/>
    <n v="113"/>
    <n v="0.03"/>
    <n v="5"/>
    <x v="1"/>
    <n v="8"/>
    <s v="No"/>
    <d v="2019-11-18T00:00:00"/>
    <x v="119"/>
    <n v="198"/>
    <s v="Active"/>
    <s v="Yes"/>
  </r>
  <r>
    <n v="5529"/>
    <s v="Wonderful 1BR Apartment in Manhattan Center"/>
    <n v="3997"/>
    <s v="New York"/>
    <n v="1"/>
    <n v="1"/>
    <x v="0"/>
    <n v="17"/>
    <x v="0"/>
    <x v="0"/>
    <x v="1"/>
    <s v="No"/>
    <n v="4"/>
    <x v="1"/>
    <n v="262"/>
    <n v="0.04"/>
    <n v="4.67"/>
    <x v="1"/>
    <n v="12"/>
    <s v="No"/>
    <d v="2019-11-13T00:00:00"/>
    <x v="169"/>
    <n v="0"/>
    <s v="Inactive"/>
    <s v="Yes"/>
  </r>
  <r>
    <n v="5530"/>
    <s v="Camper near Time Square NYC!"/>
    <n v="3868"/>
    <s v="New York"/>
    <n v="0.96"/>
    <n v="1"/>
    <x v="0"/>
    <n v="13"/>
    <x v="0"/>
    <x v="7"/>
    <x v="0"/>
    <s v="Yes"/>
    <n v="3"/>
    <x v="1"/>
    <n v="56"/>
    <n v="0.03"/>
    <n v="4.79"/>
    <x v="1"/>
    <n v="14"/>
    <s v="No"/>
    <d v="2019-11-14T00:00:00"/>
    <x v="228"/>
    <n v="365"/>
    <s v="Active"/>
    <s v="Yes"/>
  </r>
  <r>
    <n v="5531"/>
    <s v="Brooklyn's Finest -3 Mins away from the Subway"/>
    <n v="4038"/>
    <s v="New York"/>
    <n v="0"/>
    <n v="0.91"/>
    <x v="0"/>
    <n v="9"/>
    <x v="1"/>
    <x v="16"/>
    <x v="1"/>
    <s v="No"/>
    <n v="6"/>
    <x v="2"/>
    <n v="204"/>
    <n v="0.04"/>
    <n v="4.71"/>
    <x v="1"/>
    <n v="7"/>
    <s v="No"/>
    <d v="2019-12-08T00:00:00"/>
    <x v="53"/>
    <n v="332"/>
    <s v="Active"/>
    <s v="Yes"/>
  </r>
  <r>
    <n v="5532"/>
    <s v="Beautiful Fully Renovated 3 bedroom apartment"/>
    <n v="4051"/>
    <s v="Connecticut"/>
    <n v="0.9"/>
    <n v="0.98"/>
    <x v="0"/>
    <n v="8"/>
    <x v="1"/>
    <x v="11"/>
    <x v="1"/>
    <s v="No"/>
    <n v="5"/>
    <x v="1"/>
    <n v="85"/>
    <n v="0.03"/>
    <n v="4.5"/>
    <x v="1"/>
    <n v="24"/>
    <s v="No"/>
    <d v="2019-12-01T00:00:00"/>
    <x v="256"/>
    <n v="33"/>
    <s v="Active"/>
    <s v="Yes"/>
  </r>
  <r>
    <n v="5533"/>
    <s v="Affordable stay in Manhattan! NYC!"/>
    <n v="3868"/>
    <s v="New York"/>
    <n v="0.96"/>
    <n v="1"/>
    <x v="0"/>
    <n v="13"/>
    <x v="0"/>
    <x v="7"/>
    <x v="1"/>
    <s v="No"/>
    <n v="3"/>
    <x v="1"/>
    <n v="59"/>
    <n v="0.03"/>
    <n v="4.83"/>
    <x v="1"/>
    <n v="6"/>
    <s v="No"/>
    <d v="2019-11-28T00:00:00"/>
    <x v="286"/>
    <n v="365"/>
    <s v="Active"/>
    <s v="Yes"/>
  </r>
  <r>
    <n v="5534"/>
    <s v="Large Quiet Room 20 mins ride to Times Square"/>
    <n v="282"/>
    <s v="New York"/>
    <n v="1"/>
    <n v="1"/>
    <x v="0"/>
    <n v="16"/>
    <x v="0"/>
    <x v="10"/>
    <x v="0"/>
    <s v="Yes"/>
    <n v="3"/>
    <x v="1"/>
    <n v="38.43"/>
    <n v="0.03"/>
    <n v="4"/>
    <x v="0"/>
    <n v="3"/>
    <s v="No"/>
    <d v="2019-11-22T00:00:00"/>
    <x v="539"/>
    <n v="0"/>
    <s v="Inactive"/>
    <s v="Yes"/>
  </r>
  <r>
    <n v="5535"/>
    <s v="Cozy Studio by Central Park, New York City"/>
    <n v="3771"/>
    <s v="New York"/>
    <n v="1"/>
    <n v="0.63"/>
    <x v="0"/>
    <n v="16"/>
    <x v="0"/>
    <x v="10"/>
    <x v="1"/>
    <s v="No"/>
    <n v="2"/>
    <x v="0"/>
    <n v="86"/>
    <n v="0.03"/>
    <n v="4.63"/>
    <x v="1"/>
    <n v="8"/>
    <s v="No"/>
    <d v="2019-11-16T00:00:00"/>
    <x v="7"/>
    <n v="34"/>
    <s v="Active"/>
    <s v="No"/>
  </r>
  <r>
    <n v="5536"/>
    <s v="Rare Find! - Smart Home Condo in Upper Manhattan!"/>
    <n v="2931"/>
    <s v="New York"/>
    <n v="1"/>
    <n v="0.89"/>
    <x v="1"/>
    <n v="14"/>
    <x v="0"/>
    <x v="2"/>
    <x v="0"/>
    <s v="Yes"/>
    <n v="2"/>
    <x v="0"/>
    <n v="80"/>
    <n v="0.03"/>
    <n v="5"/>
    <x v="1"/>
    <n v="13"/>
    <s v="No"/>
    <d v="2019-11-30T00:00:00"/>
    <x v="89"/>
    <n v="46"/>
    <s v="Active"/>
    <s v="No"/>
  </r>
  <r>
    <n v="5537"/>
    <s v="Lucky journey çº½çº¦æ³•æ‹‰ç››å¹¸è¿æ—…ç¨‹"/>
    <n v="4055"/>
    <s v="New York"/>
    <n v="0.5"/>
    <n v="1"/>
    <x v="0"/>
    <n v="22"/>
    <x v="2"/>
    <x v="25"/>
    <x v="2"/>
    <s v="Yes"/>
    <n v="4"/>
    <x v="1"/>
    <n v="150"/>
    <n v="0.03"/>
    <n v="4.75"/>
    <x v="1"/>
    <n v="4"/>
    <s v="No"/>
    <d v="2019-11-24T00:00:00"/>
    <x v="190"/>
    <n v="269"/>
    <s v="Active"/>
    <s v="No"/>
  </r>
  <r>
    <n v="5538"/>
    <s v="Charming single room"/>
    <n v="1335"/>
    <s v="New York"/>
    <n v="0.96"/>
    <n v="0.98"/>
    <x v="1"/>
    <n v="7"/>
    <x v="1"/>
    <x v="3"/>
    <x v="0"/>
    <s v="Yes"/>
    <n v="1"/>
    <x v="0"/>
    <n v="30"/>
    <n v="0.03"/>
    <n v="4.75"/>
    <x v="1"/>
    <n v="8"/>
    <s v="No"/>
    <d v="2019-12-05T00:00:00"/>
    <x v="104"/>
    <n v="0"/>
    <s v="Inactive"/>
    <s v="Yes"/>
  </r>
  <r>
    <n v="5539"/>
    <s v="Cozy &amp; Spacious Apt in Williamsburg"/>
    <n v="1598"/>
    <s v="New York"/>
    <n v="1"/>
    <n v="0.64"/>
    <x v="0"/>
    <n v="12"/>
    <x v="1"/>
    <x v="9"/>
    <x v="1"/>
    <s v="No"/>
    <n v="2"/>
    <x v="0"/>
    <n v="140"/>
    <n v="0.03"/>
    <n v="4.91"/>
    <x v="1"/>
    <n v="11"/>
    <s v="No"/>
    <d v="2019-11-22T00:00:00"/>
    <x v="160"/>
    <n v="365"/>
    <s v="Active"/>
    <s v="No"/>
  </r>
  <r>
    <n v="5540"/>
    <s v="Modern Home  private room in Times SQ"/>
    <n v="4056"/>
    <s v="New York"/>
    <n v="1"/>
    <n v="1"/>
    <x v="1"/>
    <n v="17"/>
    <x v="0"/>
    <x v="0"/>
    <x v="0"/>
    <s v="Yes"/>
    <n v="2"/>
    <x v="0"/>
    <n v="79"/>
    <n v="0.03"/>
    <n v="5"/>
    <x v="1"/>
    <n v="15"/>
    <s v="No"/>
    <d v="2019-11-21T00:00:00"/>
    <x v="31"/>
    <n v="46"/>
    <s v="Active"/>
    <s v="Yes"/>
  </r>
  <r>
    <n v="5541"/>
    <s v="Traditional NYC Oasis - Max Luxury-Hells Kitchenâ€"/>
    <n v="3745"/>
    <s v="New York"/>
    <n v="1"/>
    <n v="0.97"/>
    <x v="0"/>
    <n v="17"/>
    <x v="0"/>
    <x v="0"/>
    <x v="1"/>
    <s v="No"/>
    <n v="6"/>
    <x v="2"/>
    <n v="489"/>
    <n v="0.04"/>
    <n v="5"/>
    <x v="1"/>
    <n v="8"/>
    <s v="No"/>
    <d v="2019-12-22T00:00:00"/>
    <x v="253"/>
    <n v="314"/>
    <s v="Active"/>
    <s v="No"/>
  </r>
  <r>
    <n v="5542"/>
    <s v="Master Bedroom in Architect's Flat Close to Subway"/>
    <n v="3957"/>
    <s v="New York"/>
    <n v="1"/>
    <n v="1"/>
    <x v="1"/>
    <n v="7"/>
    <x v="1"/>
    <x v="3"/>
    <x v="0"/>
    <s v="Yes"/>
    <n v="2"/>
    <x v="0"/>
    <n v="77"/>
    <n v="0.03"/>
    <n v="5"/>
    <x v="1"/>
    <n v="10"/>
    <s v="No"/>
    <d v="2019-11-28T00:00:00"/>
    <x v="164"/>
    <n v="90"/>
    <s v="Active"/>
    <s v="No"/>
  </r>
  <r>
    <n v="5543"/>
    <s v="Brand New Modern Chic in the heart of Williamsburg"/>
    <n v="1016"/>
    <s v="New York"/>
    <n v="1"/>
    <n v="1"/>
    <x v="1"/>
    <n v="12"/>
    <x v="1"/>
    <x v="9"/>
    <x v="1"/>
    <s v="No"/>
    <n v="3"/>
    <x v="1"/>
    <n v="165"/>
    <n v="0.03"/>
    <n v="5"/>
    <x v="1"/>
    <n v="20"/>
    <s v="No"/>
    <d v="2020-01-02T00:00:00"/>
    <x v="199"/>
    <n v="148"/>
    <s v="Active"/>
    <s v="Yes"/>
  </r>
  <r>
    <n v="5544"/>
    <s v="â˜…Spacious Luxury Apartment - Times Squareâ˜…"/>
    <n v="3741"/>
    <s v="New York"/>
    <n v="1"/>
    <n v="1"/>
    <x v="0"/>
    <n v="17"/>
    <x v="0"/>
    <x v="0"/>
    <x v="1"/>
    <s v="No"/>
    <n v="6"/>
    <x v="2"/>
    <n v="118"/>
    <n v="0.03"/>
    <n v="5"/>
    <x v="1"/>
    <n v="6"/>
    <s v="No"/>
    <d v="2020-01-05T00:00:00"/>
    <x v="165"/>
    <n v="140"/>
    <s v="Active"/>
    <s v="Yes"/>
  </r>
  <r>
    <n v="5545"/>
    <s v="DISINFECTED Union Square room in a 2000 sqft Loft"/>
    <n v="3371"/>
    <s v="Maryland"/>
    <n v="1"/>
    <n v="0.97"/>
    <x v="0"/>
    <n v="17"/>
    <x v="0"/>
    <x v="0"/>
    <x v="0"/>
    <s v="Yes"/>
    <n v="2"/>
    <x v="0"/>
    <n v="150"/>
    <n v="0.03"/>
    <n v="5"/>
    <x v="1"/>
    <n v="6"/>
    <s v="No"/>
    <d v="2019-12-20T00:00:00"/>
    <x v="31"/>
    <n v="90"/>
    <s v="Active"/>
    <s v="No"/>
  </r>
  <r>
    <n v="5546"/>
    <s v="STERILE FlatIron bedroom in a 2000 sqft loft"/>
    <n v="3371"/>
    <s v="Maryland"/>
    <n v="1"/>
    <n v="0.97"/>
    <x v="0"/>
    <n v="17"/>
    <x v="0"/>
    <x v="0"/>
    <x v="0"/>
    <s v="Yes"/>
    <n v="3"/>
    <x v="1"/>
    <n v="125"/>
    <n v="0.03"/>
    <n v="4.91"/>
    <x v="1"/>
    <n v="11"/>
    <s v="No"/>
    <d v="2019-12-07T00:00:00"/>
    <x v="0"/>
    <n v="90"/>
    <s v="Active"/>
    <s v="Yes"/>
  </r>
  <r>
    <n v="5547"/>
    <s v="â­ Luxurious Modern Retreat Close to Manhattan â­"/>
    <n v="4059"/>
    <s v="New York"/>
    <n v="1"/>
    <n v="0.95"/>
    <x v="1"/>
    <n v="9"/>
    <x v="1"/>
    <x v="16"/>
    <x v="1"/>
    <s v="No"/>
    <n v="5"/>
    <x v="1"/>
    <n v="229"/>
    <n v="0.04"/>
    <n v="5"/>
    <x v="1"/>
    <n v="18"/>
    <s v="No"/>
    <d v="2019-11-30T00:00:00"/>
    <x v="106"/>
    <n v="44"/>
    <s v="Active"/>
    <s v="No"/>
  </r>
  <r>
    <n v="5548"/>
    <s v="GREAT PRIVATE BEDROOM ON THE UPPER WEST SIDE!"/>
    <n v="3926"/>
    <s v="New York"/>
    <n v="1"/>
    <n v="0.93"/>
    <x v="1"/>
    <n v="20"/>
    <x v="0"/>
    <x v="1"/>
    <x v="0"/>
    <s v="Yes"/>
    <n v="2"/>
    <x v="0"/>
    <n v="53"/>
    <n v="0.03"/>
    <n v="5"/>
    <x v="1"/>
    <n v="4"/>
    <s v="No"/>
    <d v="2020-01-01T00:00:00"/>
    <x v="333"/>
    <n v="4"/>
    <s v="Active"/>
    <s v="Yes"/>
  </r>
  <r>
    <n v="5549"/>
    <s v="Lincoln Center/ Riverside Hip"/>
    <n v="3847"/>
    <s v="Pennsylvania"/>
    <n v="1"/>
    <n v="0.96"/>
    <x v="0"/>
    <n v="20"/>
    <x v="0"/>
    <x v="1"/>
    <x v="1"/>
    <s v="No"/>
    <n v="2"/>
    <x v="0"/>
    <n v="314"/>
    <n v="0.04"/>
    <n v="5"/>
    <x v="1"/>
    <n v="3"/>
    <s v="No"/>
    <d v="2020-01-01T00:00:00"/>
    <x v="10"/>
    <n v="177"/>
    <s v="Active"/>
    <s v="No"/>
  </r>
  <r>
    <n v="5550"/>
    <s v="Clean, Spacious, Comfy 2BDRM Entire Apt Brooklyn"/>
    <n v="3809"/>
    <s v="New York"/>
    <n v="1"/>
    <n v="1"/>
    <x v="0"/>
    <n v="12"/>
    <x v="1"/>
    <x v="9"/>
    <x v="1"/>
    <s v="No"/>
    <n v="4"/>
    <x v="1"/>
    <n v="105"/>
    <n v="0.03"/>
    <n v="5"/>
    <x v="1"/>
    <n v="9"/>
    <s v="No"/>
    <d v="2019-12-27T00:00:00"/>
    <x v="17"/>
    <n v="0"/>
    <s v="Inactive"/>
    <s v="Yes"/>
  </r>
  <r>
    <n v="5551"/>
    <s v="Cozy Home In Harlem Right By Main Subway Lines"/>
    <n v="2651"/>
    <s v="New Jersey"/>
    <n v="1"/>
    <n v="1"/>
    <x v="1"/>
    <n v="16"/>
    <x v="0"/>
    <x v="10"/>
    <x v="1"/>
    <s v="No"/>
    <n v="4"/>
    <x v="1"/>
    <n v="140"/>
    <n v="0.03"/>
    <n v="4.8600000000000003"/>
    <x v="1"/>
    <n v="7"/>
    <s v="No"/>
    <d v="2019-12-02T00:00:00"/>
    <x v="161"/>
    <n v="70"/>
    <s v="Active"/>
    <s v="No"/>
  </r>
  <r>
    <n v="5552"/>
    <s v="EXTRA-LUXURY APARTMENT IN GRAND CENTRAL"/>
    <n v="4034"/>
    <s v="Delaware"/>
    <n v="1"/>
    <n v="1"/>
    <x v="0"/>
    <n v="18"/>
    <x v="0"/>
    <x v="20"/>
    <x v="1"/>
    <s v="No"/>
    <n v="6"/>
    <x v="2"/>
    <n v="250"/>
    <n v="0.04"/>
    <n v="4.71"/>
    <x v="1"/>
    <n v="14"/>
    <s v="No"/>
    <d v="2019-12-13T00:00:00"/>
    <x v="3"/>
    <n v="169"/>
    <s v="Active"/>
    <s v="Yes"/>
  </r>
  <r>
    <n v="5553"/>
    <s v="Chelsea Pad Near Trains, Restaurants, &amp; Shops!"/>
    <n v="2853"/>
    <s v="New York"/>
    <n v="1"/>
    <n v="1"/>
    <x v="0"/>
    <n v="13"/>
    <x v="0"/>
    <x v="7"/>
    <x v="1"/>
    <s v="No"/>
    <n v="6"/>
    <x v="2"/>
    <n v="106"/>
    <n v="0.03"/>
    <n v="5"/>
    <x v="1"/>
    <n v="9"/>
    <s v="No"/>
    <d v="2020-02-09T00:00:00"/>
    <x v="202"/>
    <n v="260"/>
    <s v="Active"/>
    <s v="Yes"/>
  </r>
  <r>
    <n v="5554"/>
    <s v="Bedroom with a Private Bathroom in Williamsburg"/>
    <n v="2744"/>
    <s v="New York"/>
    <n v="1"/>
    <n v="1"/>
    <x v="0"/>
    <n v="12"/>
    <x v="1"/>
    <x v="9"/>
    <x v="0"/>
    <s v="Yes"/>
    <n v="1"/>
    <x v="0"/>
    <n v="69"/>
    <n v="0.03"/>
    <n v="5"/>
    <x v="1"/>
    <n v="3"/>
    <s v="No"/>
    <d v="2019-12-21T00:00:00"/>
    <x v="156"/>
    <n v="35"/>
    <s v="Active"/>
    <s v="Yes"/>
  </r>
  <r>
    <n v="5555"/>
    <s v="Private room in big house in Brooklyn"/>
    <n v="4061"/>
    <s v="New York"/>
    <n v="1"/>
    <n v="0.99"/>
    <x v="0"/>
    <n v="7"/>
    <x v="1"/>
    <x v="3"/>
    <x v="0"/>
    <s v="Yes"/>
    <n v="3"/>
    <x v="1"/>
    <n v="41"/>
    <n v="0.03"/>
    <n v="4.67"/>
    <x v="1"/>
    <n v="18"/>
    <s v="No"/>
    <d v="2019-11-23T00:00:00"/>
    <x v="405"/>
    <n v="0"/>
    <s v="Inactive"/>
    <s v="Yes"/>
  </r>
  <r>
    <n v="5556"/>
    <s v="Bright Stay Overnights"/>
    <n v="4054"/>
    <s v="New York"/>
    <n v="0.25"/>
    <n v="0.84"/>
    <x v="0"/>
    <n v="7"/>
    <x v="1"/>
    <x v="3"/>
    <x v="0"/>
    <s v="Yes"/>
    <n v="4"/>
    <x v="1"/>
    <n v="90"/>
    <n v="0.03"/>
    <n v="3.67"/>
    <x v="0"/>
    <n v="3"/>
    <s v="No"/>
    <d v="2020-06-22T00:00:00"/>
    <x v="29"/>
    <n v="77"/>
    <s v="Active"/>
    <s v="No"/>
  </r>
  <r>
    <n v="5557"/>
    <s v="Super Clean Midtown Expansive Private Room with TV"/>
    <n v="1546"/>
    <s v="New York"/>
    <n v="1"/>
    <n v="0.93"/>
    <x v="1"/>
    <n v="17"/>
    <x v="0"/>
    <x v="0"/>
    <x v="0"/>
    <s v="Yes"/>
    <n v="2"/>
    <x v="0"/>
    <n v="57"/>
    <n v="0.03"/>
    <n v="5"/>
    <x v="1"/>
    <n v="16"/>
    <s v="No"/>
    <d v="2019-11-25T00:00:00"/>
    <x v="0"/>
    <n v="0"/>
    <s v="Inactive"/>
    <s v="No"/>
  </r>
  <r>
    <n v="5558"/>
    <s v="Super Clean Luxury Private Room with TV!"/>
    <n v="1546"/>
    <s v="New York"/>
    <n v="1"/>
    <n v="0.93"/>
    <x v="1"/>
    <n v="17"/>
    <x v="0"/>
    <x v="0"/>
    <x v="0"/>
    <s v="Yes"/>
    <n v="1"/>
    <x v="0"/>
    <n v="60"/>
    <n v="0.03"/>
    <n v="4.9000000000000004"/>
    <x v="1"/>
    <n v="10"/>
    <s v="No"/>
    <d v="2019-11-25T00:00:00"/>
    <x v="0"/>
    <n v="0"/>
    <s v="Inactive"/>
    <s v="No"/>
  </r>
  <r>
    <n v="5559"/>
    <s v="Amazing Location- Center of MANHATTAN in Chelsea"/>
    <n v="871"/>
    <s v="New York"/>
    <n v="0.84"/>
    <n v="0.99"/>
    <x v="1"/>
    <n v="13"/>
    <x v="0"/>
    <x v="7"/>
    <x v="1"/>
    <s v="No"/>
    <n v="3"/>
    <x v="1"/>
    <n v="150"/>
    <n v="0.03"/>
    <n v="5"/>
    <x v="1"/>
    <n v="3"/>
    <s v="No"/>
    <d v="2020-02-06T00:00:00"/>
    <x v="234"/>
    <n v="70"/>
    <s v="Active"/>
    <s v="Yes"/>
  </r>
  <r>
    <n v="5560"/>
    <s v="Luxury Building steps from Times Square NYC"/>
    <n v="1902"/>
    <s v="New York"/>
    <n v="1"/>
    <n v="0.97"/>
    <x v="1"/>
    <n v="18"/>
    <x v="0"/>
    <x v="20"/>
    <x v="0"/>
    <s v="Yes"/>
    <n v="2"/>
    <x v="0"/>
    <n v="157"/>
    <n v="0.03"/>
    <n v="4.9000000000000004"/>
    <x v="1"/>
    <n v="10"/>
    <s v="No"/>
    <d v="2019-11-30T00:00:00"/>
    <x v="77"/>
    <n v="40"/>
    <s v="Active"/>
    <s v="Yes"/>
  </r>
  <r>
    <n v="5561"/>
    <s v="Ultra Peaceful Private Queen Room In Duplex Apt"/>
    <n v="3979"/>
    <s v="New York"/>
    <n v="1"/>
    <n v="0.96"/>
    <x v="0"/>
    <n v="7"/>
    <x v="1"/>
    <x v="3"/>
    <x v="0"/>
    <s v="Yes"/>
    <n v="2"/>
    <x v="0"/>
    <n v="53"/>
    <n v="0.03"/>
    <n v="4.79"/>
    <x v="1"/>
    <n v="14"/>
    <s v="No"/>
    <d v="2019-12-11T00:00:00"/>
    <x v="17"/>
    <n v="127"/>
    <s v="Active"/>
    <s v="Yes"/>
  </r>
  <r>
    <n v="5562"/>
    <s v="Beautiful Fully Renovated 2 bedroom apartment"/>
    <n v="4051"/>
    <s v="Connecticut"/>
    <n v="0.9"/>
    <n v="0.98"/>
    <x v="0"/>
    <n v="8"/>
    <x v="1"/>
    <x v="11"/>
    <x v="1"/>
    <s v="No"/>
    <n v="4"/>
    <x v="1"/>
    <n v="75"/>
    <n v="0.03"/>
    <n v="4.68"/>
    <x v="1"/>
    <n v="22"/>
    <s v="No"/>
    <d v="2019-11-28T00:00:00"/>
    <x v="265"/>
    <n v="47"/>
    <s v="Active"/>
    <s v="Yes"/>
  </r>
  <r>
    <n v="5563"/>
    <s v="Beautiful LARGE apartment in midtown Manhattan!!!#"/>
    <n v="4063"/>
    <s v="New Jersey"/>
    <n v="0.33"/>
    <n v="1"/>
    <x v="0"/>
    <n v="17"/>
    <x v="0"/>
    <x v="0"/>
    <x v="1"/>
    <s v="No"/>
    <n v="8"/>
    <x v="2"/>
    <n v="569"/>
    <n v="0.05"/>
    <n v="4.67"/>
    <x v="1"/>
    <n v="12"/>
    <s v="No"/>
    <d v="2019-12-06T00:00:00"/>
    <x v="75"/>
    <n v="180"/>
    <s v="Active"/>
    <s v="Yes"/>
  </r>
  <r>
    <n v="5564"/>
    <s v="G.BK - Amazing Cute Room Short Walk From The Sbwy!"/>
    <n v="4065"/>
    <s v="Florida"/>
    <n v="0.85"/>
    <n v="0.99"/>
    <x v="0"/>
    <n v="7"/>
    <x v="1"/>
    <x v="3"/>
    <x v="0"/>
    <s v="Yes"/>
    <n v="3"/>
    <x v="1"/>
    <n v="165.71"/>
    <n v="0.03"/>
    <n v="4.71"/>
    <x v="1"/>
    <n v="21"/>
    <s v="No"/>
    <d v="2019-11-29T00:00:00"/>
    <x v="115"/>
    <n v="176"/>
    <s v="Active"/>
    <s v="Yes"/>
  </r>
  <r>
    <n v="5565"/>
    <s v="Clean/convenient/quiet apartment close to subway."/>
    <n v="1363"/>
    <s v="New York"/>
    <n v="1"/>
    <n v="0.8"/>
    <x v="0"/>
    <n v="7"/>
    <x v="1"/>
    <x v="3"/>
    <x v="1"/>
    <s v="No"/>
    <n v="4"/>
    <x v="1"/>
    <n v="114"/>
    <n v="0.03"/>
    <n v="5"/>
    <x v="1"/>
    <n v="5"/>
    <s v="No"/>
    <d v="2019-12-02T00:00:00"/>
    <x v="269"/>
    <n v="0"/>
    <s v="Inactive"/>
    <s v="Yes"/>
  </r>
  <r>
    <n v="5566"/>
    <s v="G.BX - Cute Comfy Room Short Walk From The Subway!"/>
    <n v="4065"/>
    <s v="Florida"/>
    <n v="0.85"/>
    <n v="0.99"/>
    <x v="0"/>
    <n v="7"/>
    <x v="1"/>
    <x v="3"/>
    <x v="0"/>
    <s v="Yes"/>
    <n v="3"/>
    <x v="1"/>
    <n v="47"/>
    <n v="0.03"/>
    <n v="4.4400000000000004"/>
    <x v="0"/>
    <n v="48"/>
    <s v="No"/>
    <d v="2019-11-30T00:00:00"/>
    <x v="213"/>
    <n v="176"/>
    <s v="Active"/>
    <s v="Yes"/>
  </r>
  <r>
    <n v="5567"/>
    <s v="G.Q - Awesome Cute Room Short Walk From The Sbway!"/>
    <n v="4065"/>
    <s v="Florida"/>
    <n v="0.85"/>
    <n v="0.99"/>
    <x v="0"/>
    <n v="7"/>
    <x v="1"/>
    <x v="3"/>
    <x v="0"/>
    <s v="Yes"/>
    <n v="3"/>
    <x v="1"/>
    <n v="50"/>
    <n v="0.03"/>
    <n v="4.22"/>
    <x v="0"/>
    <n v="18"/>
    <s v="No"/>
    <d v="2019-12-08T00:00:00"/>
    <x v="343"/>
    <n v="166"/>
    <s v="Active"/>
    <s v="Yes"/>
  </r>
  <r>
    <n v="5568"/>
    <s v="Spacious &amp; FUN King Apt, walking distance to Metro"/>
    <n v="4066"/>
    <s v="New York"/>
    <n v="1"/>
    <n v="1"/>
    <x v="0"/>
    <n v="15"/>
    <x v="0"/>
    <x v="4"/>
    <x v="0"/>
    <s v="Yes"/>
    <n v="2"/>
    <x v="0"/>
    <n v="118"/>
    <n v="0.03"/>
    <n v="4.5"/>
    <x v="1"/>
    <n v="8"/>
    <s v="No"/>
    <d v="2019-12-01T00:00:00"/>
    <x v="303"/>
    <n v="267"/>
    <s v="Active"/>
    <s v="No"/>
  </r>
  <r>
    <n v="5569"/>
    <s v="House Wilson  (master bedroom room #2)"/>
    <n v="3912"/>
    <s v="New York"/>
    <n v="1"/>
    <n v="0.96"/>
    <x v="1"/>
    <n v="7"/>
    <x v="1"/>
    <x v="3"/>
    <x v="0"/>
    <s v="Yes"/>
    <n v="2"/>
    <x v="0"/>
    <n v="45"/>
    <n v="0.03"/>
    <n v="5"/>
    <x v="1"/>
    <n v="14"/>
    <s v="No"/>
    <d v="2019-12-09T00:00:00"/>
    <x v="161"/>
    <n v="201"/>
    <s v="Active"/>
    <s v="No"/>
  </r>
  <r>
    <n v="5570"/>
    <s v="Modern, Spacious 2BR Apt, Easy Access to the City"/>
    <n v="1254"/>
    <s v="New York"/>
    <n v="1"/>
    <n v="0.82"/>
    <x v="0"/>
    <n v="8"/>
    <x v="1"/>
    <x v="11"/>
    <x v="1"/>
    <s v="No"/>
    <n v="6"/>
    <x v="2"/>
    <n v="190"/>
    <n v="0.03"/>
    <n v="5"/>
    <x v="1"/>
    <n v="4"/>
    <s v="No"/>
    <d v="2019-12-15T00:00:00"/>
    <x v="176"/>
    <n v="89"/>
    <s v="Active"/>
    <s v="No"/>
  </r>
  <r>
    <n v="5571"/>
    <s v="Private Room at - Urban Jungle-"/>
    <n v="2575"/>
    <s v="New York"/>
    <n v="1"/>
    <n v="0.97"/>
    <x v="1"/>
    <n v="9"/>
    <x v="1"/>
    <x v="16"/>
    <x v="1"/>
    <s v="No"/>
    <n v="2"/>
    <x v="0"/>
    <n v="67"/>
    <n v="0.03"/>
    <n v="4.8"/>
    <x v="1"/>
    <n v="10"/>
    <s v="No"/>
    <d v="2019-12-08T00:00:00"/>
    <x v="0"/>
    <n v="0"/>
    <s v="Inactive"/>
    <s v="No"/>
  </r>
  <r>
    <n v="5572"/>
    <s v="House Wilson ( Bedroom #1 )"/>
    <n v="3912"/>
    <s v="New York"/>
    <n v="1"/>
    <n v="0.96"/>
    <x v="1"/>
    <n v="7"/>
    <x v="1"/>
    <x v="3"/>
    <x v="0"/>
    <s v="Yes"/>
    <n v="2"/>
    <x v="0"/>
    <n v="40"/>
    <n v="0.03"/>
    <n v="5"/>
    <x v="1"/>
    <n v="9"/>
    <s v="No"/>
    <d v="2019-12-15T00:00:00"/>
    <x v="226"/>
    <n v="248"/>
    <s v="Active"/>
    <s v="No"/>
  </r>
  <r>
    <n v="5573"/>
    <s v="Apartment in Greenpoint, Brooklyn"/>
    <n v="3683"/>
    <s v="New York"/>
    <n v="1"/>
    <n v="1"/>
    <x v="0"/>
    <n v="11"/>
    <x v="1"/>
    <x v="8"/>
    <x v="1"/>
    <s v="No"/>
    <n v="3"/>
    <x v="1"/>
    <n v="149"/>
    <n v="0.03"/>
    <n v="5"/>
    <x v="1"/>
    <n v="4"/>
    <s v="No"/>
    <d v="2019-11-25T00:00:00"/>
    <x v="168"/>
    <n v="365"/>
    <s v="Active"/>
    <s v="Yes"/>
  </r>
  <r>
    <n v="5574"/>
    <s v="Beautiful Hells Kitchen Apt, Next to Everything!"/>
    <n v="3190"/>
    <s v="New York"/>
    <n v="1"/>
    <n v="0.98"/>
    <x v="1"/>
    <n v="17"/>
    <x v="0"/>
    <x v="0"/>
    <x v="0"/>
    <s v="Yes"/>
    <n v="2"/>
    <x v="0"/>
    <n v="62"/>
    <n v="0.03"/>
    <n v="5"/>
    <x v="1"/>
    <n v="20"/>
    <s v="No"/>
    <d v="2020-01-28T00:00:00"/>
    <x v="586"/>
    <n v="98"/>
    <s v="Active"/>
    <s v="Yes"/>
  </r>
  <r>
    <n v="5575"/>
    <s v="Huge private bedroom UpperEastSide no cleaning fee"/>
    <n v="4067"/>
    <s v="New York"/>
    <n v="1"/>
    <n v="0.48"/>
    <x v="1"/>
    <n v="19"/>
    <x v="0"/>
    <x v="12"/>
    <x v="0"/>
    <s v="Yes"/>
    <n v="1"/>
    <x v="0"/>
    <n v="79"/>
    <n v="0.03"/>
    <n v="4.88"/>
    <x v="1"/>
    <n v="8"/>
    <s v="No"/>
    <d v="2019-12-02T00:00:00"/>
    <x v="70"/>
    <n v="25"/>
    <s v="Active"/>
    <s v="No"/>
  </r>
  <r>
    <n v="5576"/>
    <s v="Bushwick Luxury Le  Patio Apartment"/>
    <n v="3353"/>
    <s v="New York"/>
    <n v="1"/>
    <n v="0.97"/>
    <x v="0"/>
    <n v="8"/>
    <x v="1"/>
    <x v="11"/>
    <x v="1"/>
    <s v="No"/>
    <n v="10"/>
    <x v="2"/>
    <n v="899"/>
    <n v="0.05"/>
    <n v="4.67"/>
    <x v="1"/>
    <n v="6"/>
    <s v="No"/>
    <d v="2020-05-26T00:00:00"/>
    <x v="213"/>
    <n v="365"/>
    <s v="Active"/>
    <s v="No"/>
  </r>
  <r>
    <n v="5577"/>
    <s v="Sunny 2 Bedroom Duplex Apt. on a Friendly Block"/>
    <n v="3446"/>
    <s v="New York"/>
    <n v="1"/>
    <n v="1"/>
    <x v="0"/>
    <n v="9"/>
    <x v="1"/>
    <x v="16"/>
    <x v="1"/>
    <s v="No"/>
    <n v="6"/>
    <x v="2"/>
    <n v="232"/>
    <n v="0.04"/>
    <n v="5"/>
    <x v="1"/>
    <n v="4"/>
    <s v="No"/>
    <d v="2019-12-29T00:00:00"/>
    <x v="86"/>
    <n v="245"/>
    <s v="Active"/>
    <s v="Yes"/>
  </r>
  <r>
    <n v="5578"/>
    <s v="Gorgeous apartment near Times square"/>
    <n v="3093"/>
    <s v="New York"/>
    <n v="0.83"/>
    <n v="0.94"/>
    <x v="0"/>
    <n v="17"/>
    <x v="0"/>
    <x v="0"/>
    <x v="1"/>
    <s v="No"/>
    <n v="4"/>
    <x v="1"/>
    <n v="140"/>
    <n v="0.03"/>
    <n v="4.33"/>
    <x v="0"/>
    <n v="3"/>
    <s v="No"/>
    <d v="2020-02-22T00:00:00"/>
    <x v="528"/>
    <n v="360"/>
    <s v="Active"/>
    <s v="Yes"/>
  </r>
  <r>
    <n v="5579"/>
    <s v="3 Bedrooms fully renovated on the 4 floor 4(B)"/>
    <n v="4051"/>
    <s v="Connecticut"/>
    <n v="0.9"/>
    <n v="0.98"/>
    <x v="0"/>
    <n v="8"/>
    <x v="1"/>
    <x v="11"/>
    <x v="1"/>
    <s v="No"/>
    <n v="6"/>
    <x v="2"/>
    <n v="85"/>
    <n v="0.03"/>
    <n v="4.33"/>
    <x v="0"/>
    <n v="3"/>
    <s v="No"/>
    <d v="2020-03-17T00:00:00"/>
    <x v="547"/>
    <n v="42"/>
    <s v="Active"/>
    <s v="Yes"/>
  </r>
  <r>
    <n v="5580"/>
    <s v="3 Bedroom Apt or Event Space in the East Village"/>
    <n v="656"/>
    <s v="New York"/>
    <n v="1"/>
    <n v="1"/>
    <x v="0"/>
    <n v="15"/>
    <x v="0"/>
    <x v="4"/>
    <x v="1"/>
    <s v="No"/>
    <n v="4"/>
    <x v="1"/>
    <n v="564"/>
    <n v="0.05"/>
    <n v="3.67"/>
    <x v="0"/>
    <n v="3"/>
    <s v="No"/>
    <d v="2019-12-08T00:00:00"/>
    <x v="129"/>
    <n v="365"/>
    <s v="Active"/>
    <s v="Yes"/>
  </r>
  <r>
    <n v="5581"/>
    <s v="Self Isolate in LUXURY. A Brownstone Loft w/GRDN â¤ï¸"/>
    <n v="3801"/>
    <s v="New York"/>
    <n v="0.92"/>
    <n v="0.98"/>
    <x v="1"/>
    <n v="7"/>
    <x v="1"/>
    <x v="3"/>
    <x v="1"/>
    <s v="No"/>
    <n v="2"/>
    <x v="0"/>
    <n v="225"/>
    <n v="0.04"/>
    <n v="4.67"/>
    <x v="1"/>
    <n v="6"/>
    <s v="No"/>
    <d v="2019-12-23T00:00:00"/>
    <x v="116"/>
    <n v="162"/>
    <s v="Active"/>
    <s v="Yes"/>
  </r>
  <r>
    <n v="5582"/>
    <s v="Large Bedroom in East Village Apartment"/>
    <n v="656"/>
    <s v="New York"/>
    <n v="1"/>
    <n v="1"/>
    <x v="0"/>
    <n v="15"/>
    <x v="0"/>
    <x v="4"/>
    <x v="0"/>
    <s v="Yes"/>
    <n v="4"/>
    <x v="1"/>
    <n v="140"/>
    <n v="0.03"/>
    <n v="4.5999999999999996"/>
    <x v="1"/>
    <n v="5"/>
    <s v="No"/>
    <d v="2019-12-06T00:00:00"/>
    <x v="26"/>
    <n v="0"/>
    <s v="Inactive"/>
    <s v="Yes"/>
  </r>
  <r>
    <n v="5583"/>
    <s v="MamasPlace (B) WiFi prvt/ent in Flushing,NY"/>
    <n v="4029"/>
    <s v="New York"/>
    <n v="1"/>
    <n v="0.87"/>
    <x v="1"/>
    <n v="22"/>
    <x v="2"/>
    <x v="25"/>
    <x v="0"/>
    <s v="Yes"/>
    <n v="2"/>
    <x v="0"/>
    <n v="45"/>
    <n v="0.03"/>
    <n v="5"/>
    <x v="1"/>
    <n v="4"/>
    <s v="No"/>
    <d v="2020-01-23T00:00:00"/>
    <x v="0"/>
    <n v="360"/>
    <s v="Active"/>
    <s v="No"/>
  </r>
  <r>
    <n v="5584"/>
    <s v="Full (Double) Bed in East Village Apartment"/>
    <n v="656"/>
    <s v="New York"/>
    <n v="1"/>
    <n v="1"/>
    <x v="0"/>
    <n v="15"/>
    <x v="0"/>
    <x v="4"/>
    <x v="0"/>
    <s v="Yes"/>
    <n v="2"/>
    <x v="0"/>
    <n v="130"/>
    <n v="0.03"/>
    <n v="4.33"/>
    <x v="0"/>
    <n v="9"/>
    <s v="No"/>
    <d v="2019-12-28T00:00:00"/>
    <x v="199"/>
    <n v="0"/>
    <s v="Inactive"/>
    <s v="Yes"/>
  </r>
  <r>
    <n v="5585"/>
    <s v="Twin (Single) Bed in East Village Apartment"/>
    <n v="656"/>
    <s v="New York"/>
    <n v="1"/>
    <n v="1"/>
    <x v="0"/>
    <n v="15"/>
    <x v="0"/>
    <x v="4"/>
    <x v="0"/>
    <s v="Yes"/>
    <n v="2"/>
    <x v="0"/>
    <n v="120"/>
    <n v="0.03"/>
    <n v="5"/>
    <x v="1"/>
    <n v="11"/>
    <s v="No"/>
    <d v="2019-12-05T00:00:00"/>
    <x v="398"/>
    <n v="0"/>
    <s v="Inactive"/>
    <s v="Yes"/>
  </r>
  <r>
    <n v="5586"/>
    <s v="Renovated flat in the Heart of Williamsburg BK!"/>
    <n v="1641"/>
    <s v="New York"/>
    <n v="1"/>
    <n v="1"/>
    <x v="0"/>
    <n v="12"/>
    <x v="1"/>
    <x v="9"/>
    <x v="1"/>
    <s v="No"/>
    <n v="4"/>
    <x v="1"/>
    <n v="142"/>
    <n v="0.03"/>
    <n v="5"/>
    <x v="1"/>
    <n v="6"/>
    <s v="No"/>
    <d v="2020-02-11T00:00:00"/>
    <x v="2"/>
    <n v="179"/>
    <s v="Active"/>
    <s v="Yes"/>
  </r>
  <r>
    <n v="5587"/>
    <s v="Homey &amp; Spacious 3 Bedroom Apt near Times Square"/>
    <n v="3921"/>
    <s v="New York"/>
    <n v="1"/>
    <n v="1"/>
    <x v="0"/>
    <n v="17"/>
    <x v="0"/>
    <x v="0"/>
    <x v="1"/>
    <s v="No"/>
    <n v="6"/>
    <x v="2"/>
    <n v="195"/>
    <n v="0.03"/>
    <n v="5"/>
    <x v="1"/>
    <n v="14"/>
    <s v="No"/>
    <d v="2019-12-01T00:00:00"/>
    <x v="104"/>
    <n v="158"/>
    <s v="Active"/>
    <s v="No"/>
  </r>
  <r>
    <n v="5588"/>
    <s v="Next Key Host - Your Next Spot in NYC 2 #airbnbnyc"/>
    <n v="4064"/>
    <s v="New York"/>
    <n v="1"/>
    <n v="0.99"/>
    <x v="0"/>
    <n v="22"/>
    <x v="2"/>
    <x v="25"/>
    <x v="0"/>
    <s v="Yes"/>
    <n v="3"/>
    <x v="1"/>
    <n v="70"/>
    <n v="0.03"/>
    <n v="4.45"/>
    <x v="0"/>
    <n v="20"/>
    <s v="No"/>
    <d v="2019-12-09T00:00:00"/>
    <x v="176"/>
    <n v="166"/>
    <s v="Active"/>
    <s v="Yes"/>
  </r>
  <r>
    <n v="5589"/>
    <s v="E Village Townhouse Sanctuary + Fireplace â­ï¸â­ï¸â­ï¸â­ï¸â­ï¸"/>
    <n v="3692"/>
    <s v="New York"/>
    <n v="1"/>
    <n v="0.98"/>
    <x v="1"/>
    <n v="15"/>
    <x v="0"/>
    <x v="4"/>
    <x v="0"/>
    <s v="Yes"/>
    <n v="2"/>
    <x v="0"/>
    <n v="200"/>
    <n v="0.04"/>
    <n v="5"/>
    <x v="1"/>
    <n v="26"/>
    <s v="No"/>
    <d v="2019-11-28T00:00:00"/>
    <x v="86"/>
    <n v="14"/>
    <s v="Active"/>
    <s v="No"/>
  </r>
  <r>
    <n v="5590"/>
    <s v="Cozy sunshine living room in LIC"/>
    <n v="3583"/>
    <s v="New York"/>
    <n v="1"/>
    <n v="1"/>
    <x v="1"/>
    <n v="24"/>
    <x v="2"/>
    <x v="5"/>
    <x v="0"/>
    <s v="Yes"/>
    <n v="2"/>
    <x v="0"/>
    <n v="58"/>
    <n v="0.03"/>
    <n v="5"/>
    <x v="1"/>
    <n v="3"/>
    <s v="No"/>
    <d v="2020-01-03T00:00:00"/>
    <x v="10"/>
    <n v="5"/>
    <s v="Active"/>
    <s v="No"/>
  </r>
  <r>
    <n v="5591"/>
    <s v="Private Floor Private Entrance"/>
    <n v="3619"/>
    <s v="New York"/>
    <n v="1"/>
    <n v="1"/>
    <x v="0"/>
    <n v="14"/>
    <x v="0"/>
    <x v="2"/>
    <x v="1"/>
    <s v="No"/>
    <n v="2"/>
    <x v="0"/>
    <n v="136"/>
    <n v="0.03"/>
    <n v="5"/>
    <x v="1"/>
    <n v="4"/>
    <s v="No"/>
    <d v="2019-12-15T00:00:00"/>
    <x v="125"/>
    <n v="365"/>
    <s v="Active"/>
    <s v="No"/>
  </r>
  <r>
    <n v="5592"/>
    <s v="big room bklyn best Manhattan near"/>
    <n v="3004"/>
    <s v="New York"/>
    <n v="1"/>
    <n v="1"/>
    <x v="1"/>
    <n v="10"/>
    <x v="1"/>
    <x v="17"/>
    <x v="0"/>
    <s v="Yes"/>
    <n v="2"/>
    <x v="0"/>
    <n v="85"/>
    <n v="0.03"/>
    <n v="5"/>
    <x v="1"/>
    <n v="3"/>
    <s v="No"/>
    <d v="2020-02-13T00:00:00"/>
    <x v="129"/>
    <n v="365"/>
    <s v="Active"/>
    <s v="Yes"/>
  </r>
  <r>
    <n v="5593"/>
    <s v="ðŸ”¥2500SF PENTHOUSE MIDTOWNðŸ”¥3FLRS, PRIV ROOF&amp;BALCONY"/>
    <n v="1559"/>
    <s v="New York"/>
    <n v="1"/>
    <n v="1"/>
    <x v="1"/>
    <n v="18"/>
    <x v="0"/>
    <x v="20"/>
    <x v="1"/>
    <s v="No"/>
    <n v="12"/>
    <x v="2"/>
    <n v="789"/>
    <n v="0.05"/>
    <n v="5"/>
    <x v="1"/>
    <n v="22"/>
    <s v="No"/>
    <d v="2019-11-28T00:00:00"/>
    <x v="252"/>
    <n v="146"/>
    <s v="Active"/>
    <s v="Yes"/>
  </r>
  <r>
    <n v="5594"/>
    <s v="Beautiful, Renovated, Elevator Apt in Brooklyn"/>
    <n v="2550"/>
    <s v="New York"/>
    <n v="1"/>
    <n v="0.5"/>
    <x v="0"/>
    <n v="7"/>
    <x v="1"/>
    <x v="3"/>
    <x v="1"/>
    <s v="No"/>
    <n v="4"/>
    <x v="1"/>
    <n v="95"/>
    <n v="0.03"/>
    <n v="4"/>
    <x v="0"/>
    <n v="3"/>
    <s v="No"/>
    <d v="2019-12-09T00:00:00"/>
    <x v="23"/>
    <n v="59"/>
    <s v="Active"/>
    <s v="Yes"/>
  </r>
  <r>
    <n v="5595"/>
    <s v="One bedroom cozy home"/>
    <n v="4068"/>
    <s v="New York"/>
    <n v="1"/>
    <n v="0.89"/>
    <x v="1"/>
    <n v="17"/>
    <x v="0"/>
    <x v="0"/>
    <x v="1"/>
    <s v="No"/>
    <n v="2"/>
    <x v="0"/>
    <n v="140"/>
    <n v="0.03"/>
    <n v="5"/>
    <x v="1"/>
    <n v="12"/>
    <s v="No"/>
    <d v="2019-12-22T00:00:00"/>
    <x v="8"/>
    <n v="0"/>
    <s v="Inactive"/>
    <s v="Yes"/>
  </r>
  <r>
    <n v="5596"/>
    <s v="Cozy private bedroom 25 min to Manhattan"/>
    <n v="4062"/>
    <s v="New York"/>
    <n v="1"/>
    <n v="0.94"/>
    <x v="0"/>
    <n v="7"/>
    <x v="1"/>
    <x v="3"/>
    <x v="0"/>
    <s v="Yes"/>
    <n v="4"/>
    <x v="1"/>
    <n v="44"/>
    <n v="0.03"/>
    <n v="4.7300000000000004"/>
    <x v="1"/>
    <n v="22"/>
    <s v="No"/>
    <d v="2019-12-04T00:00:00"/>
    <x v="29"/>
    <n v="353"/>
    <s v="Active"/>
    <s v="Yes"/>
  </r>
  <r>
    <n v="5597"/>
    <s v="Unique luxury in Bushwick! 15 min to NYC 3BR/2BA"/>
    <n v="1203"/>
    <s v="New York"/>
    <n v="1"/>
    <n v="0.9"/>
    <x v="1"/>
    <n v="8"/>
    <x v="1"/>
    <x v="11"/>
    <x v="1"/>
    <s v="No"/>
    <n v="6"/>
    <x v="2"/>
    <n v="278"/>
    <n v="0.04"/>
    <n v="5"/>
    <x v="1"/>
    <n v="3"/>
    <s v="No"/>
    <d v="2020-01-04T00:00:00"/>
    <x v="52"/>
    <n v="269"/>
    <s v="Active"/>
    <s v="No"/>
  </r>
  <r>
    <n v="5598"/>
    <s v="Prime Location Suite in The Heart of Manhattan N.Y"/>
    <n v="3386"/>
    <s v="New York"/>
    <n v="1"/>
    <n v="0.83"/>
    <x v="1"/>
    <n v="17"/>
    <x v="0"/>
    <x v="0"/>
    <x v="1"/>
    <s v="No"/>
    <n v="2"/>
    <x v="0"/>
    <n v="300"/>
    <n v="0.04"/>
    <n v="5"/>
    <x v="1"/>
    <n v="8"/>
    <s v="No"/>
    <d v="2019-12-06T00:00:00"/>
    <x v="95"/>
    <n v="90"/>
    <s v="Active"/>
    <s v="No"/>
  </r>
  <r>
    <n v="5599"/>
    <s v="3Bed3Bath Pet Friendly. Huge Backyard!"/>
    <n v="3614"/>
    <s v="New York"/>
    <n v="1"/>
    <n v="1"/>
    <x v="0"/>
    <n v="8"/>
    <x v="1"/>
    <x v="11"/>
    <x v="0"/>
    <s v="Yes"/>
    <n v="6"/>
    <x v="2"/>
    <n v="186"/>
    <n v="0.03"/>
    <n v="5"/>
    <x v="1"/>
    <n v="7"/>
    <s v="No"/>
    <d v="2019-12-05T00:00:00"/>
    <x v="37"/>
    <n v="362"/>
    <s v="Active"/>
    <s v="No"/>
  </r>
  <r>
    <n v="5600"/>
    <s v="Beautiful Room-Cozy Air Mattress-For Long term Too"/>
    <n v="2900"/>
    <s v="Louisiana"/>
    <n v="1"/>
    <n v="0.98"/>
    <x v="0"/>
    <n v="23"/>
    <x v="2"/>
    <x v="6"/>
    <x v="0"/>
    <s v="Yes"/>
    <n v="2"/>
    <x v="0"/>
    <n v="33"/>
    <n v="0.03"/>
    <n v="5"/>
    <x v="1"/>
    <n v="6"/>
    <s v="No"/>
    <d v="2019-12-02T00:00:00"/>
    <x v="739"/>
    <n v="61"/>
    <s v="Active"/>
    <s v="Yes"/>
  </r>
  <r>
    <n v="5601"/>
    <s v="Stylish and Sunny Chelsea 1 Bedroom Apartment"/>
    <n v="157"/>
    <s v="New York"/>
    <n v="1"/>
    <n v="0.95"/>
    <x v="0"/>
    <n v="13"/>
    <x v="0"/>
    <x v="7"/>
    <x v="1"/>
    <s v="No"/>
    <n v="2"/>
    <x v="0"/>
    <n v="149"/>
    <n v="0.03"/>
    <n v="4.8"/>
    <x v="1"/>
    <n v="5"/>
    <s v="No"/>
    <d v="2019-12-12T00:00:00"/>
    <x v="31"/>
    <n v="195"/>
    <s v="Active"/>
    <s v="No"/>
  </r>
  <r>
    <n v="5602"/>
    <s v="Your new modern Brooklyn stay nest"/>
    <n v="755"/>
    <s v="New York"/>
    <n v="1"/>
    <n v="0.88"/>
    <x v="0"/>
    <n v="11"/>
    <x v="1"/>
    <x v="8"/>
    <x v="1"/>
    <s v="No"/>
    <n v="4"/>
    <x v="1"/>
    <n v="149"/>
    <n v="0.03"/>
    <n v="5"/>
    <x v="1"/>
    <n v="8"/>
    <s v="No"/>
    <d v="2019-12-22T00:00:00"/>
    <x v="201"/>
    <n v="104"/>
    <s v="Active"/>
    <s v="No"/>
  </r>
  <r>
    <n v="5603"/>
    <s v="A Quiet, Big, and Relaxing First Floor House Bed 3"/>
    <n v="2785"/>
    <s v="New York"/>
    <n v="1"/>
    <n v="1"/>
    <x v="0"/>
    <n v="23"/>
    <x v="2"/>
    <x v="6"/>
    <x v="0"/>
    <s v="Yes"/>
    <n v="2"/>
    <x v="0"/>
    <n v="41"/>
    <n v="0.03"/>
    <n v="4.43"/>
    <x v="0"/>
    <n v="7"/>
    <s v="No"/>
    <d v="2019-12-14T00:00:00"/>
    <x v="17"/>
    <n v="79"/>
    <s v="Active"/>
    <s v="Yes"/>
  </r>
  <r>
    <n v="5604"/>
    <s v="Private Room near Times Sq, Central Park UWS"/>
    <n v="4071"/>
    <s v="New York"/>
    <n v="0.83"/>
    <n v="0.97"/>
    <x v="1"/>
    <n v="20"/>
    <x v="0"/>
    <x v="1"/>
    <x v="0"/>
    <s v="Yes"/>
    <n v="2"/>
    <x v="0"/>
    <n v="56"/>
    <n v="0.03"/>
    <n v="4.29"/>
    <x v="0"/>
    <n v="21"/>
    <s v="No"/>
    <d v="2019-12-05T00:00:00"/>
    <x v="282"/>
    <n v="45"/>
    <s v="Active"/>
    <s v="Yes"/>
  </r>
  <r>
    <n v="5605"/>
    <s v="Spacious bright apartment in East Village"/>
    <n v="1751"/>
    <s v="New York"/>
    <n v="0.75"/>
    <n v="0.43"/>
    <x v="0"/>
    <n v="15"/>
    <x v="0"/>
    <x v="4"/>
    <x v="1"/>
    <s v="No"/>
    <n v="2"/>
    <x v="0"/>
    <n v="93"/>
    <n v="0.03"/>
    <n v="5"/>
    <x v="1"/>
    <n v="3"/>
    <s v="No"/>
    <d v="2019-12-29T00:00:00"/>
    <x v="489"/>
    <n v="0"/>
    <s v="Inactive"/>
    <s v="No"/>
  </r>
  <r>
    <n v="5606"/>
    <s v="Luxury, leafy apartment within East Village."/>
    <n v="2723"/>
    <s v="New York"/>
    <n v="1"/>
    <n v="0.89"/>
    <x v="0"/>
    <n v="15"/>
    <x v="0"/>
    <x v="4"/>
    <x v="1"/>
    <s v="No"/>
    <n v="3"/>
    <x v="1"/>
    <n v="139"/>
    <n v="0.03"/>
    <n v="5"/>
    <x v="1"/>
    <n v="7"/>
    <s v="No"/>
    <d v="2019-12-15T00:00:00"/>
    <x v="285"/>
    <n v="24"/>
    <s v="Active"/>
    <s v="No"/>
  </r>
  <r>
    <n v="5607"/>
    <s v="Private Queen Room in the Village"/>
    <n v="4060"/>
    <s v="New York"/>
    <n v="0.8"/>
    <n v="0.81"/>
    <x v="1"/>
    <n v="15"/>
    <x v="0"/>
    <x v="4"/>
    <x v="0"/>
    <s v="Yes"/>
    <n v="2"/>
    <x v="0"/>
    <n v="45"/>
    <n v="0.03"/>
    <n v="4.93"/>
    <x v="1"/>
    <n v="15"/>
    <s v="No"/>
    <d v="2019-12-07T00:00:00"/>
    <x v="171"/>
    <n v="123"/>
    <s v="Active"/>
    <s v="No"/>
  </r>
  <r>
    <n v="5608"/>
    <s v="Beautiful Brooklyn guest studio, in iconic Bedstuy"/>
    <n v="1786"/>
    <s v="New York"/>
    <n v="0"/>
    <n v="0.46"/>
    <x v="0"/>
    <n v="7"/>
    <x v="1"/>
    <x v="3"/>
    <x v="1"/>
    <s v="No"/>
    <n v="3"/>
    <x v="1"/>
    <n v="100"/>
    <n v="0.03"/>
    <n v="4.33"/>
    <x v="0"/>
    <n v="3"/>
    <s v="No"/>
    <d v="2019-12-29T00:00:00"/>
    <x v="92"/>
    <n v="358"/>
    <s v="Active"/>
    <s v="No"/>
  </r>
  <r>
    <n v="5609"/>
    <s v="Stylish Parlour Apt in Bedford Stuyvesant"/>
    <n v="2782"/>
    <s v="New York"/>
    <n v="0.9"/>
    <n v="1"/>
    <x v="0"/>
    <n v="7"/>
    <x v="1"/>
    <x v="3"/>
    <x v="1"/>
    <s v="No"/>
    <n v="5"/>
    <x v="1"/>
    <n v="150"/>
    <n v="0.03"/>
    <n v="4.42"/>
    <x v="0"/>
    <n v="12"/>
    <s v="No"/>
    <d v="2020-02-02T00:00:00"/>
    <x v="217"/>
    <n v="319"/>
    <s v="Active"/>
    <s v="Yes"/>
  </r>
  <r>
    <n v="5610"/>
    <s v="Clean and cozy room, short walk to 3/4 trains."/>
    <n v="3039"/>
    <s v="New York"/>
    <n v="0.75"/>
    <n v="0.89"/>
    <x v="0"/>
    <n v="9"/>
    <x v="1"/>
    <x v="16"/>
    <x v="0"/>
    <s v="Yes"/>
    <n v="2"/>
    <x v="0"/>
    <n v="49"/>
    <n v="0.03"/>
    <n v="4.82"/>
    <x v="1"/>
    <n v="11"/>
    <s v="No"/>
    <d v="2019-12-09T00:00:00"/>
    <x v="299"/>
    <n v="83"/>
    <s v="Active"/>
    <s v="Yes"/>
  </r>
  <r>
    <n v="5611"/>
    <s v="Large and bright bedroom 25 min from Manhattan"/>
    <n v="4062"/>
    <s v="New York"/>
    <n v="1"/>
    <n v="0.94"/>
    <x v="0"/>
    <n v="7"/>
    <x v="1"/>
    <x v="3"/>
    <x v="0"/>
    <s v="Yes"/>
    <n v="4"/>
    <x v="1"/>
    <n v="43"/>
    <n v="0.03"/>
    <n v="4.5"/>
    <x v="1"/>
    <n v="26"/>
    <s v="No"/>
    <d v="2019-12-04T00:00:00"/>
    <x v="129"/>
    <n v="360"/>
    <s v="Active"/>
    <s v="Yes"/>
  </r>
  <r>
    <n v="5612"/>
    <s v="Brooklyn Chill, Historical Crown Heights, BK â€"/>
    <n v="1666"/>
    <s v="New York"/>
    <n v="1"/>
    <n v="0.96"/>
    <x v="1"/>
    <n v="9"/>
    <x v="1"/>
    <x v="16"/>
    <x v="0"/>
    <s v="Yes"/>
    <n v="2"/>
    <x v="0"/>
    <n v="55"/>
    <n v="0.03"/>
    <n v="5"/>
    <x v="1"/>
    <n v="10"/>
    <s v="No"/>
    <d v="2019-12-24T00:00:00"/>
    <x v="301"/>
    <n v="166"/>
    <s v="Active"/>
    <s v="Yes"/>
  </r>
  <r>
    <n v="5613"/>
    <s v="Luxurious Hellâ€™s Kitchen! Exclusive NYC!"/>
    <n v="1282"/>
    <s v="New York"/>
    <n v="0.94"/>
    <n v="0.96"/>
    <x v="1"/>
    <n v="17"/>
    <x v="0"/>
    <x v="0"/>
    <x v="1"/>
    <s v="No"/>
    <n v="2"/>
    <x v="0"/>
    <n v="285"/>
    <n v="0.04"/>
    <n v="5"/>
    <x v="1"/>
    <n v="8"/>
    <s v="No"/>
    <d v="2019-12-08T00:00:00"/>
    <x v="77"/>
    <n v="335"/>
    <s v="Active"/>
    <s v="No"/>
  </r>
  <r>
    <n v="5614"/>
    <s v="Charming Hells Kitchen Stay"/>
    <n v="4073"/>
    <s v="Florida"/>
    <n v="1"/>
    <n v="0.74"/>
    <x v="1"/>
    <n v="17"/>
    <x v="0"/>
    <x v="0"/>
    <x v="1"/>
    <s v="No"/>
    <n v="6"/>
    <x v="2"/>
    <n v="75"/>
    <n v="0.03"/>
    <n v="5"/>
    <x v="1"/>
    <n v="4"/>
    <s v="No"/>
    <d v="2019-12-09T00:00:00"/>
    <x v="384"/>
    <n v="356"/>
    <s v="Active"/>
    <s v="No"/>
  </r>
  <r>
    <n v="5615"/>
    <s v="Gorgeous Loft in the heart of Flatiron / Chelsea"/>
    <n v="4074"/>
    <s v="New York"/>
    <n v="1"/>
    <n v="1"/>
    <x v="0"/>
    <n v="13"/>
    <x v="0"/>
    <x v="7"/>
    <x v="1"/>
    <s v="No"/>
    <n v="3"/>
    <x v="1"/>
    <n v="220"/>
    <n v="0.04"/>
    <n v="5"/>
    <x v="1"/>
    <n v="3"/>
    <s v="No"/>
    <d v="2019-12-14T00:00:00"/>
    <x v="23"/>
    <n v="291"/>
    <s v="Active"/>
    <s v="No"/>
  </r>
  <r>
    <n v="5616"/>
    <s v="Affordable place, 25 mins away from the city."/>
    <n v="2899"/>
    <s v="New York"/>
    <n v="1"/>
    <n v="0.73"/>
    <x v="1"/>
    <n v="8"/>
    <x v="1"/>
    <x v="11"/>
    <x v="0"/>
    <s v="Yes"/>
    <n v="1"/>
    <x v="0"/>
    <n v="40"/>
    <n v="0.03"/>
    <n v="4.8"/>
    <x v="1"/>
    <n v="10"/>
    <s v="No"/>
    <d v="2019-12-30T00:00:00"/>
    <x v="398"/>
    <n v="103"/>
    <s v="Active"/>
    <s v="Yes"/>
  </r>
  <r>
    <n v="5617"/>
    <s v="Bright, Sunny 2-bedroom in SoHa! #10323"/>
    <n v="4075"/>
    <s v="New Jersey"/>
    <n v="1"/>
    <n v="1"/>
    <x v="1"/>
    <n v="16"/>
    <x v="0"/>
    <x v="10"/>
    <x v="1"/>
    <s v="No"/>
    <n v="6"/>
    <x v="2"/>
    <n v="125"/>
    <n v="0.03"/>
    <n v="5"/>
    <x v="1"/>
    <n v="4"/>
    <s v="No"/>
    <d v="2019-12-28T00:00:00"/>
    <x v="609"/>
    <n v="229"/>
    <s v="Active"/>
    <s v="No"/>
  </r>
  <r>
    <n v="5618"/>
    <s v="Hip, Spacious Room in the Heart of Williamsburg"/>
    <n v="4021"/>
    <s v="New York"/>
    <n v="1"/>
    <n v="0.64"/>
    <x v="0"/>
    <n v="12"/>
    <x v="1"/>
    <x v="9"/>
    <x v="1"/>
    <s v="No"/>
    <n v="2"/>
    <x v="0"/>
    <n v="85"/>
    <n v="0.03"/>
    <n v="5"/>
    <x v="1"/>
    <n v="3"/>
    <s v="No"/>
    <d v="2019-12-10T00:00:00"/>
    <x v="241"/>
    <n v="139"/>
    <s v="Active"/>
    <s v="No"/>
  </r>
  <r>
    <n v="5619"/>
    <s v="Modern Quiet Cozy Brooklyn Stay (Entire Apartment)"/>
    <n v="2503"/>
    <s v="New York"/>
    <n v="1"/>
    <n v="0.93"/>
    <x v="1"/>
    <n v="8"/>
    <x v="1"/>
    <x v="11"/>
    <x v="1"/>
    <s v="No"/>
    <n v="2"/>
    <x v="0"/>
    <n v="186"/>
    <n v="0.03"/>
    <n v="4.99"/>
    <x v="1"/>
    <n v="103"/>
    <s v="Yes"/>
    <d v="2019-12-11T00:00:00"/>
    <x v="129"/>
    <n v="361"/>
    <s v="Active"/>
    <s v="No"/>
  </r>
  <r>
    <n v="5620"/>
    <s v="Garden apt BK"/>
    <n v="2554"/>
    <s v="California"/>
    <n v="0.98"/>
    <n v="0.99"/>
    <x v="1"/>
    <n v="12"/>
    <x v="1"/>
    <x v="9"/>
    <x v="1"/>
    <s v="No"/>
    <n v="4"/>
    <x v="1"/>
    <n v="68"/>
    <n v="0.03"/>
    <n v="5"/>
    <x v="1"/>
    <n v="3"/>
    <s v="No"/>
    <d v="2019-12-23T00:00:00"/>
    <x v="326"/>
    <n v="0"/>
    <s v="Inactive"/>
    <s v="No"/>
  </r>
  <r>
    <n v="5621"/>
    <s v="Hudson Yards 1 bedroom with amazing view!"/>
    <n v="754"/>
    <s v="New York"/>
    <n v="0.9"/>
    <n v="0.97"/>
    <x v="0"/>
    <n v="13"/>
    <x v="0"/>
    <x v="7"/>
    <x v="1"/>
    <s v="No"/>
    <n v="2"/>
    <x v="0"/>
    <n v="250"/>
    <n v="0.04"/>
    <n v="5"/>
    <x v="1"/>
    <n v="5"/>
    <s v="No"/>
    <d v="2020-02-02T00:00:00"/>
    <x v="156"/>
    <n v="106"/>
    <s v="Active"/>
    <s v="Yes"/>
  </r>
  <r>
    <n v="5622"/>
    <s v="Enjoy the city lights from our Urban Home."/>
    <n v="3734"/>
    <s v="New York"/>
    <n v="1"/>
    <n v="0.94"/>
    <x v="1"/>
    <n v="21"/>
    <x v="2"/>
    <x v="13"/>
    <x v="1"/>
    <s v="No"/>
    <n v="6"/>
    <x v="2"/>
    <n v="155"/>
    <n v="0.03"/>
    <n v="5"/>
    <x v="1"/>
    <n v="15"/>
    <s v="No"/>
    <d v="2019-12-08T00:00:00"/>
    <x v="224"/>
    <n v="38"/>
    <s v="Active"/>
    <s v="No"/>
  </r>
  <r>
    <n v="5623"/>
    <s v="Luxury 2BR apt in East Village Amazing location!!"/>
    <n v="4076"/>
    <s v="New York"/>
    <n v="0.8"/>
    <n v="0.83"/>
    <x v="1"/>
    <n v="15"/>
    <x v="0"/>
    <x v="4"/>
    <x v="1"/>
    <s v="No"/>
    <n v="5"/>
    <x v="1"/>
    <n v="215"/>
    <n v="0.04"/>
    <n v="5"/>
    <x v="1"/>
    <n v="13"/>
    <s v="No"/>
    <d v="2019-12-10T00:00:00"/>
    <x v="129"/>
    <n v="270"/>
    <s v="Active"/>
    <s v="No"/>
  </r>
  <r>
    <n v="5624"/>
    <s v="Super comfy (1.5 bed) pad"/>
    <n v="1600"/>
    <s v="New York"/>
    <n v="0"/>
    <n v="0.6"/>
    <x v="0"/>
    <n v="19"/>
    <x v="0"/>
    <x v="12"/>
    <x v="1"/>
    <s v="No"/>
    <n v="3"/>
    <x v="1"/>
    <n v="100"/>
    <n v="0.03"/>
    <n v="5"/>
    <x v="1"/>
    <n v="3"/>
    <s v="No"/>
    <d v="2019-12-08T00:00:00"/>
    <x v="25"/>
    <n v="89"/>
    <s v="Active"/>
    <s v="No"/>
  </r>
  <r>
    <n v="5625"/>
    <s v="5mins -JFK Walking to Jamaica LIRR,subway airtrain"/>
    <n v="2556"/>
    <s v="New York"/>
    <n v="1"/>
    <n v="0.99"/>
    <x v="1"/>
    <n v="23"/>
    <x v="2"/>
    <x v="6"/>
    <x v="0"/>
    <s v="Yes"/>
    <n v="2"/>
    <x v="0"/>
    <n v="66"/>
    <n v="0.03"/>
    <n v="4.88"/>
    <x v="1"/>
    <n v="17"/>
    <s v="No"/>
    <d v="2019-12-23T00:00:00"/>
    <x v="70"/>
    <n v="326"/>
    <s v="Active"/>
    <s v="Yes"/>
  </r>
  <r>
    <n v="5626"/>
    <s v="Gorgeous Private Room in Hell's Kitchen"/>
    <n v="3706"/>
    <s v="New York"/>
    <n v="1"/>
    <n v="1"/>
    <x v="0"/>
    <n v="17"/>
    <x v="0"/>
    <x v="0"/>
    <x v="0"/>
    <s v="Yes"/>
    <n v="2"/>
    <x v="0"/>
    <n v="80"/>
    <n v="0.03"/>
    <n v="4.75"/>
    <x v="1"/>
    <n v="4"/>
    <s v="No"/>
    <d v="2020-02-16T00:00:00"/>
    <x v="20"/>
    <n v="73"/>
    <s v="Active"/>
    <s v="Yes"/>
  </r>
  <r>
    <n v="5627"/>
    <s v="Centrally Located Stunning 2 Full Bedroom Apt"/>
    <n v="4077"/>
    <s v="New York"/>
    <n v="1"/>
    <n v="0.93"/>
    <x v="1"/>
    <n v="17"/>
    <x v="0"/>
    <x v="0"/>
    <x v="1"/>
    <s v="No"/>
    <n v="6"/>
    <x v="2"/>
    <n v="263"/>
    <n v="0.04"/>
    <n v="5"/>
    <x v="1"/>
    <n v="18"/>
    <s v="No"/>
    <d v="2019-12-14T00:00:00"/>
    <x v="164"/>
    <n v="266"/>
    <s v="Active"/>
    <s v="Yes"/>
  </r>
  <r>
    <n v="5628"/>
    <s v="New, Ultra Modern, Luxury Apartment in Bklyn"/>
    <n v="665"/>
    <s v="New York"/>
    <n v="1"/>
    <n v="0.83"/>
    <x v="0"/>
    <n v="12"/>
    <x v="1"/>
    <x v="9"/>
    <x v="1"/>
    <s v="No"/>
    <n v="3"/>
    <x v="1"/>
    <n v="229"/>
    <n v="0.04"/>
    <n v="5"/>
    <x v="1"/>
    <n v="3"/>
    <s v="No"/>
    <d v="2019-12-27T00:00:00"/>
    <x v="296"/>
    <n v="0"/>
    <s v="Inactive"/>
    <s v="No"/>
  </r>
  <r>
    <n v="5629"/>
    <s v="Stylish apt w/ private deck, for short &amp; long-term"/>
    <n v="4078"/>
    <s v="New York"/>
    <n v="1"/>
    <n v="1"/>
    <x v="0"/>
    <n v="15"/>
    <x v="0"/>
    <x v="4"/>
    <x v="1"/>
    <s v="No"/>
    <n v="4"/>
    <x v="1"/>
    <n v="243"/>
    <n v="0.04"/>
    <n v="4.71"/>
    <x v="1"/>
    <n v="7"/>
    <s v="No"/>
    <d v="2019-12-22T00:00:00"/>
    <x v="70"/>
    <n v="0"/>
    <s v="Inactive"/>
    <s v="No"/>
  </r>
  <r>
    <n v="5630"/>
    <s v="2 BR Newly Renovated Luxury Flushing Queens Home"/>
    <n v="3491"/>
    <s v="New York"/>
    <n v="1"/>
    <n v="0.94"/>
    <x v="1"/>
    <n v="22"/>
    <x v="2"/>
    <x v="25"/>
    <x v="1"/>
    <s v="No"/>
    <n v="7"/>
    <x v="2"/>
    <n v="225"/>
    <n v="0.04"/>
    <n v="5"/>
    <x v="1"/>
    <n v="8"/>
    <s v="No"/>
    <d v="2019-12-11T00:00:00"/>
    <x v="0"/>
    <n v="2"/>
    <s v="Active"/>
    <s v="No"/>
  </r>
  <r>
    <n v="5631"/>
    <s v="Serene space/room in minimal Bedstuy home."/>
    <n v="3396"/>
    <s v="New York"/>
    <n v="0.5"/>
    <n v="0.98"/>
    <x v="0"/>
    <n v="7"/>
    <x v="1"/>
    <x v="3"/>
    <x v="0"/>
    <s v="Yes"/>
    <n v="2"/>
    <x v="0"/>
    <n v="50"/>
    <n v="0.03"/>
    <n v="4.7300000000000004"/>
    <x v="1"/>
    <n v="26"/>
    <s v="No"/>
    <d v="2019-12-17T00:00:00"/>
    <x v="75"/>
    <n v="13"/>
    <s v="Active"/>
    <s v="Yes"/>
  </r>
  <r>
    <n v="5632"/>
    <s v="Room for Two in Great Upper West Side Location"/>
    <n v="4071"/>
    <s v="New York"/>
    <n v="0.83"/>
    <n v="0.97"/>
    <x v="1"/>
    <n v="20"/>
    <x v="0"/>
    <x v="1"/>
    <x v="0"/>
    <s v="Yes"/>
    <n v="2"/>
    <x v="0"/>
    <n v="61"/>
    <n v="0.03"/>
    <n v="4.83"/>
    <x v="1"/>
    <n v="23"/>
    <s v="No"/>
    <d v="2019-12-14T00:00:00"/>
    <x v="668"/>
    <n v="15"/>
    <s v="Active"/>
    <s v="Yes"/>
  </r>
  <r>
    <n v="5633"/>
    <s v="40th Floor NYC Views! Luxury 2,500 SF on UES."/>
    <n v="2708"/>
    <s v="New York"/>
    <n v="0.13"/>
    <n v="0.46"/>
    <x v="0"/>
    <n v="19"/>
    <x v="0"/>
    <x v="12"/>
    <x v="1"/>
    <s v="No"/>
    <n v="6"/>
    <x v="2"/>
    <n v="1000"/>
    <n v="7.0000000000000007E-2"/>
    <n v="5"/>
    <x v="1"/>
    <n v="5"/>
    <s v="No"/>
    <d v="2019-12-26T00:00:00"/>
    <x v="0"/>
    <n v="164"/>
    <s v="Active"/>
    <s v="No"/>
  </r>
  <r>
    <n v="5634"/>
    <s v="Huge 2 Bedroom Very convenient location"/>
    <n v="3281"/>
    <s v="New York"/>
    <n v="1"/>
    <n v="0.8"/>
    <x v="0"/>
    <n v="16"/>
    <x v="0"/>
    <x v="10"/>
    <x v="1"/>
    <s v="No"/>
    <n v="4"/>
    <x v="1"/>
    <n v="120"/>
    <n v="0.03"/>
    <n v="4.67"/>
    <x v="1"/>
    <n v="3"/>
    <s v="No"/>
    <d v="2020-01-01T00:00:00"/>
    <x v="326"/>
    <n v="27"/>
    <s v="Active"/>
    <s v="No"/>
  </r>
  <r>
    <n v="5635"/>
    <s v="Chelsea 2BR garden apartment - legal NYC townhouse"/>
    <n v="2005"/>
    <s v="New York"/>
    <n v="1"/>
    <n v="0.87"/>
    <x v="1"/>
    <n v="13"/>
    <x v="0"/>
    <x v="7"/>
    <x v="1"/>
    <s v="No"/>
    <n v="6"/>
    <x v="2"/>
    <n v="275"/>
    <n v="0.04"/>
    <n v="4.8"/>
    <x v="1"/>
    <n v="5"/>
    <s v="No"/>
    <d v="2020-01-23T00:00:00"/>
    <x v="90"/>
    <n v="357"/>
    <s v="Active"/>
    <s v="No"/>
  </r>
  <r>
    <n v="5636"/>
    <s v="Entire Apt in Coolest Area, 20 Mins to Manhattan"/>
    <n v="2707"/>
    <s v="New York"/>
    <n v="1"/>
    <n v="0.62"/>
    <x v="1"/>
    <n v="21"/>
    <x v="2"/>
    <x v="13"/>
    <x v="1"/>
    <s v="No"/>
    <n v="2"/>
    <x v="0"/>
    <n v="90"/>
    <n v="0.03"/>
    <n v="5"/>
    <x v="1"/>
    <n v="4"/>
    <s v="No"/>
    <d v="2019-12-23T00:00:00"/>
    <x v="44"/>
    <n v="6"/>
    <s v="Active"/>
    <s v="No"/>
  </r>
  <r>
    <n v="5637"/>
    <s v="Lovely 1 Bedroom in East Williamsburg"/>
    <n v="2546"/>
    <s v="New York"/>
    <n v="1"/>
    <n v="0.9"/>
    <x v="0"/>
    <n v="12"/>
    <x v="1"/>
    <x v="9"/>
    <x v="1"/>
    <s v="No"/>
    <n v="2"/>
    <x v="0"/>
    <n v="130"/>
    <n v="0.03"/>
    <n v="5"/>
    <x v="1"/>
    <n v="5"/>
    <s v="No"/>
    <d v="2019-12-26T00:00:00"/>
    <x v="20"/>
    <n v="0"/>
    <s v="Inactive"/>
    <s v="Yes"/>
  </r>
  <r>
    <n v="5638"/>
    <s v="Bright, spacious floor on a quiet Bushwick block"/>
    <n v="1173"/>
    <s v="New York"/>
    <n v="1"/>
    <n v="0.96"/>
    <x v="1"/>
    <n v="8"/>
    <x v="1"/>
    <x v="11"/>
    <x v="1"/>
    <s v="No"/>
    <n v="2"/>
    <x v="0"/>
    <n v="100"/>
    <n v="0.03"/>
    <n v="5"/>
    <x v="1"/>
    <n v="31"/>
    <s v="No"/>
    <d v="2020-01-02T00:00:00"/>
    <x v="198"/>
    <n v="68"/>
    <s v="Active"/>
    <s v="No"/>
  </r>
  <r>
    <n v="5639"/>
    <s v="Spacious 1BD Apartment in the heart of Harlem!"/>
    <n v="3431"/>
    <s v="New York"/>
    <n v="0.91"/>
    <n v="0.47"/>
    <x v="0"/>
    <n v="16"/>
    <x v="0"/>
    <x v="10"/>
    <x v="1"/>
    <s v="No"/>
    <n v="3"/>
    <x v="1"/>
    <n v="90"/>
    <n v="0.03"/>
    <n v="4.8899999999999997"/>
    <x v="1"/>
    <n v="9"/>
    <s v="No"/>
    <d v="2019-12-24T00:00:00"/>
    <x v="17"/>
    <n v="78"/>
    <s v="Active"/>
    <s v="No"/>
  </r>
  <r>
    <n v="5640"/>
    <s v="AMAZING PRIVATE BEDROOM RIGHT BY CENTRAL PARK"/>
    <n v="2684"/>
    <s v="New York"/>
    <n v="1"/>
    <n v="1"/>
    <x v="0"/>
    <n v="14"/>
    <x v="0"/>
    <x v="2"/>
    <x v="0"/>
    <s v="Yes"/>
    <n v="2"/>
    <x v="0"/>
    <n v="55"/>
    <n v="0.03"/>
    <n v="5"/>
    <x v="1"/>
    <n v="5"/>
    <s v="No"/>
    <d v="2020-01-01T00:00:00"/>
    <x v="160"/>
    <n v="87"/>
    <s v="Active"/>
    <s v="No"/>
  </r>
  <r>
    <n v="5641"/>
    <s v="Designer Upper East side apartment Two entrances."/>
    <n v="3360"/>
    <s v="New York"/>
    <n v="1"/>
    <n v="0.96"/>
    <x v="0"/>
    <n v="19"/>
    <x v="0"/>
    <x v="12"/>
    <x v="1"/>
    <s v="No"/>
    <n v="2"/>
    <x v="0"/>
    <n v="123"/>
    <n v="0.03"/>
    <n v="5"/>
    <x v="1"/>
    <n v="3"/>
    <s v="No"/>
    <d v="2020-01-24T00:00:00"/>
    <x v="90"/>
    <n v="332"/>
    <s v="Active"/>
    <s v="Yes"/>
  </r>
  <r>
    <n v="5642"/>
    <s v="Large sunny room in massive Bushwick apartment."/>
    <n v="2253"/>
    <s v="New York"/>
    <n v="0.67"/>
    <n v="1"/>
    <x v="0"/>
    <n v="8"/>
    <x v="1"/>
    <x v="11"/>
    <x v="0"/>
    <s v="Yes"/>
    <n v="2"/>
    <x v="0"/>
    <n v="50"/>
    <n v="0.03"/>
    <n v="4.33"/>
    <x v="0"/>
    <n v="15"/>
    <s v="No"/>
    <d v="2019-12-12T00:00:00"/>
    <x v="0"/>
    <n v="13"/>
    <s v="Active"/>
    <s v="Yes"/>
  </r>
  <r>
    <n v="5643"/>
    <s v="PRIVATE Morningside Park Townhouse W 112th"/>
    <n v="2802"/>
    <s v="New York"/>
    <n v="0.94"/>
    <n v="0.99"/>
    <x v="1"/>
    <n v="16"/>
    <x v="0"/>
    <x v="10"/>
    <x v="1"/>
    <s v="No"/>
    <n v="3"/>
    <x v="1"/>
    <n v="147"/>
    <n v="0.03"/>
    <n v="5"/>
    <x v="1"/>
    <n v="12"/>
    <s v="No"/>
    <d v="2020-01-09T00:00:00"/>
    <x v="2"/>
    <n v="61"/>
    <s v="Active"/>
    <s v="No"/>
  </r>
  <r>
    <n v="5644"/>
    <s v="Cozy room with private bathroom and balcony!"/>
    <n v="2713"/>
    <s v="New York"/>
    <n v="1"/>
    <n v="0.99"/>
    <x v="1"/>
    <n v="7"/>
    <x v="1"/>
    <x v="3"/>
    <x v="0"/>
    <s v="Yes"/>
    <n v="2"/>
    <x v="0"/>
    <n v="80"/>
    <n v="0.03"/>
    <n v="5"/>
    <x v="1"/>
    <n v="20"/>
    <s v="No"/>
    <d v="2019-12-17T00:00:00"/>
    <x v="8"/>
    <n v="333"/>
    <s v="Active"/>
    <s v="No"/>
  </r>
  <r>
    <n v="5645"/>
    <s v="Luxury penthouse apartment one block from train"/>
    <n v="2047"/>
    <s v="New York"/>
    <n v="1"/>
    <n v="1"/>
    <x v="0"/>
    <n v="12"/>
    <x v="1"/>
    <x v="9"/>
    <x v="0"/>
    <s v="Yes"/>
    <n v="2"/>
    <x v="0"/>
    <n v="150"/>
    <n v="0.03"/>
    <n v="5"/>
    <x v="1"/>
    <n v="5"/>
    <s v="No"/>
    <d v="2020-01-16T00:00:00"/>
    <x v="10"/>
    <n v="13"/>
    <s v="Active"/>
    <s v="Yes"/>
  </r>
  <r>
    <n v="5646"/>
    <s v="NYC Spacious Gem close to all"/>
    <n v="4082"/>
    <s v="New York"/>
    <n v="0.94"/>
    <n v="0.99"/>
    <x v="0"/>
    <n v="15"/>
    <x v="0"/>
    <x v="4"/>
    <x v="1"/>
    <s v="No"/>
    <n v="6"/>
    <x v="2"/>
    <n v="121"/>
    <n v="0.03"/>
    <n v="4.5"/>
    <x v="1"/>
    <n v="14"/>
    <s v="No"/>
    <d v="2019-12-22T00:00:00"/>
    <x v="253"/>
    <n v="258"/>
    <s v="Active"/>
    <s v="Yes"/>
  </r>
  <r>
    <n v="5647"/>
    <s v="Comfortable one bedroom 2 min from Central Park"/>
    <n v="3400"/>
    <s v="New York"/>
    <n v="0"/>
    <n v="1"/>
    <x v="0"/>
    <n v="16"/>
    <x v="0"/>
    <x v="10"/>
    <x v="1"/>
    <s v="No"/>
    <n v="2"/>
    <x v="0"/>
    <n v="145"/>
    <n v="0.03"/>
    <n v="4.67"/>
    <x v="1"/>
    <n v="3"/>
    <s v="No"/>
    <d v="2020-01-01T00:00:00"/>
    <x v="77"/>
    <n v="44"/>
    <s v="Active"/>
    <s v="Yes"/>
  </r>
  <r>
    <n v="5648"/>
    <s v="Safe, Clean &amp; Sanitized Bedstuy Apartment"/>
    <n v="2833"/>
    <s v="Georgia"/>
    <n v="1"/>
    <n v="0.88"/>
    <x v="0"/>
    <n v="7"/>
    <x v="1"/>
    <x v="3"/>
    <x v="1"/>
    <s v="No"/>
    <n v="4"/>
    <x v="1"/>
    <n v="105"/>
    <n v="0.03"/>
    <n v="4.8099999999999996"/>
    <x v="1"/>
    <n v="16"/>
    <s v="No"/>
    <d v="2019-12-26T00:00:00"/>
    <x v="232"/>
    <n v="173"/>
    <s v="Active"/>
    <s v="No"/>
  </r>
  <r>
    <n v="5649"/>
    <s v="Huge 3 bedrooms house Near Staten Island Ferry"/>
    <n v="3601"/>
    <s v="New York"/>
    <n v="0.8"/>
    <n v="0.93"/>
    <x v="0"/>
    <n v="29"/>
    <x v="3"/>
    <x v="22"/>
    <x v="1"/>
    <s v="No"/>
    <n v="10"/>
    <x v="2"/>
    <n v="100"/>
    <n v="0.03"/>
    <n v="4.5"/>
    <x v="1"/>
    <n v="4"/>
    <s v="No"/>
    <d v="2020-03-13T00:00:00"/>
    <x v="319"/>
    <n v="209"/>
    <s v="Active"/>
    <s v="Yes"/>
  </r>
  <r>
    <n v="5650"/>
    <s v="Beautiful modern apartment UWS and Central Park"/>
    <n v="2654"/>
    <s v="New York"/>
    <n v="1"/>
    <n v="1"/>
    <x v="0"/>
    <n v="20"/>
    <x v="0"/>
    <x v="1"/>
    <x v="1"/>
    <s v="No"/>
    <n v="5"/>
    <x v="1"/>
    <n v="98"/>
    <n v="0.03"/>
    <n v="5"/>
    <x v="1"/>
    <n v="4"/>
    <s v="No"/>
    <d v="2020-01-01T00:00:00"/>
    <x v="171"/>
    <n v="0"/>
    <s v="Inactive"/>
    <s v="No"/>
  </r>
  <r>
    <n v="5651"/>
    <s v="Perfect Upper East Side Cozy Room!"/>
    <n v="1912"/>
    <s v="New York"/>
    <n v="1"/>
    <n v="1"/>
    <x v="0"/>
    <n v="19"/>
    <x v="0"/>
    <x v="12"/>
    <x v="0"/>
    <s v="Yes"/>
    <n v="2"/>
    <x v="0"/>
    <n v="70"/>
    <n v="0.03"/>
    <n v="5"/>
    <x v="1"/>
    <n v="4"/>
    <s v="No"/>
    <d v="2019-12-29T00:00:00"/>
    <x v="14"/>
    <n v="1"/>
    <s v="Active"/>
    <s v="No"/>
  </r>
  <r>
    <n v="5652"/>
    <s v="Bright, Newly Renovated Apt. Close to Everything!"/>
    <n v="4079"/>
    <s v="New York"/>
    <n v="0.6"/>
    <n v="0.97"/>
    <x v="1"/>
    <n v="12"/>
    <x v="1"/>
    <x v="9"/>
    <x v="1"/>
    <s v="No"/>
    <n v="8"/>
    <x v="2"/>
    <n v="506"/>
    <n v="0.05"/>
    <n v="4.5"/>
    <x v="1"/>
    <n v="10"/>
    <s v="No"/>
    <d v="2019-12-19T00:00:00"/>
    <x v="13"/>
    <n v="329"/>
    <s v="Active"/>
    <s v="Yes"/>
  </r>
  <r>
    <n v="5653"/>
    <s v="Warm Studio in East Village, 15 min walk to Soho"/>
    <n v="2607"/>
    <s v="New York"/>
    <n v="0.92"/>
    <n v="0.9"/>
    <x v="0"/>
    <n v="15"/>
    <x v="0"/>
    <x v="4"/>
    <x v="1"/>
    <s v="No"/>
    <n v="2"/>
    <x v="0"/>
    <n v="144"/>
    <n v="0.03"/>
    <n v="5"/>
    <x v="1"/>
    <n v="4"/>
    <s v="No"/>
    <d v="2020-01-01T00:00:00"/>
    <x v="161"/>
    <n v="0"/>
    <s v="Inactive"/>
    <s v="No"/>
  </r>
  <r>
    <n v="5654"/>
    <s v="Modern, Central Park Apartment, near all subways!"/>
    <n v="2720"/>
    <s v="New York"/>
    <n v="1"/>
    <n v="0.59"/>
    <x v="0"/>
    <n v="20"/>
    <x v="0"/>
    <x v="1"/>
    <x v="1"/>
    <s v="No"/>
    <n v="4"/>
    <x v="1"/>
    <n v="101"/>
    <n v="0.03"/>
    <n v="4.67"/>
    <x v="1"/>
    <n v="3"/>
    <s v="No"/>
    <d v="2019-12-22T00:00:00"/>
    <x v="412"/>
    <n v="0"/>
    <s v="Inactive"/>
    <s v="Yes"/>
  </r>
  <r>
    <n v="5655"/>
    <s v="Spacious apartment in historic brownstone + patio"/>
    <n v="184"/>
    <s v="New York"/>
    <n v="1"/>
    <n v="0.93"/>
    <x v="1"/>
    <n v="7"/>
    <x v="1"/>
    <x v="3"/>
    <x v="1"/>
    <s v="No"/>
    <n v="4"/>
    <x v="1"/>
    <n v="110"/>
    <n v="0.03"/>
    <n v="5"/>
    <x v="1"/>
    <n v="15"/>
    <s v="No"/>
    <d v="2019-12-25T00:00:00"/>
    <x v="165"/>
    <n v="48"/>
    <s v="Active"/>
    <s v="No"/>
  </r>
  <r>
    <n v="5656"/>
    <s v="&quot;The Halsey Street Pad&quot; Close to Everything!!!"/>
    <n v="3326"/>
    <s v="New York"/>
    <n v="1"/>
    <n v="0.93"/>
    <x v="1"/>
    <n v="7"/>
    <x v="1"/>
    <x v="3"/>
    <x v="1"/>
    <s v="No"/>
    <n v="6"/>
    <x v="2"/>
    <n v="207"/>
    <n v="0.04"/>
    <n v="5"/>
    <x v="1"/>
    <n v="13"/>
    <s v="No"/>
    <d v="2019-12-23T00:00:00"/>
    <x v="176"/>
    <n v="178"/>
    <s v="Active"/>
    <s v="No"/>
  </r>
  <r>
    <n v="5657"/>
    <s v="Cozy &amp; bright apartment with a rooftop"/>
    <n v="1531"/>
    <s v="New York"/>
    <n v="1"/>
    <n v="0.67"/>
    <x v="0"/>
    <n v="8"/>
    <x v="1"/>
    <x v="11"/>
    <x v="1"/>
    <s v="No"/>
    <n v="4"/>
    <x v="1"/>
    <n v="74"/>
    <n v="0.03"/>
    <n v="4.75"/>
    <x v="1"/>
    <n v="4"/>
    <s v="No"/>
    <d v="2020-01-01T00:00:00"/>
    <x v="17"/>
    <n v="1"/>
    <s v="Active"/>
    <s v="Yes"/>
  </r>
  <r>
    <n v="5658"/>
    <s v="Private cozy room in bedstuy, Brooklyn"/>
    <n v="3954"/>
    <s v="New York"/>
    <n v="0.2"/>
    <n v="0.62"/>
    <x v="0"/>
    <n v="7"/>
    <x v="1"/>
    <x v="3"/>
    <x v="0"/>
    <s v="Yes"/>
    <n v="2"/>
    <x v="0"/>
    <n v="40"/>
    <n v="0.03"/>
    <n v="4.83"/>
    <x v="1"/>
    <n v="6"/>
    <s v="No"/>
    <d v="2019-12-29T00:00:00"/>
    <x v="0"/>
    <n v="152"/>
    <s v="Active"/>
    <s v="No"/>
  </r>
  <r>
    <n v="5659"/>
    <s v="Spacious Apartment 4 Stops from 42nd St"/>
    <n v="993"/>
    <s v="New York"/>
    <n v="1"/>
    <n v="0.85"/>
    <x v="0"/>
    <n v="19"/>
    <x v="0"/>
    <x v="12"/>
    <x v="1"/>
    <s v="No"/>
    <n v="2"/>
    <x v="0"/>
    <n v="200"/>
    <n v="0.04"/>
    <n v="4.8"/>
    <x v="1"/>
    <n v="5"/>
    <s v="No"/>
    <d v="2019-12-18T00:00:00"/>
    <x v="70"/>
    <n v="90"/>
    <s v="Active"/>
    <s v="Yes"/>
  </r>
  <r>
    <n v="5660"/>
    <s v="NEW perfect nice1BDRM close to airports and city"/>
    <n v="3686"/>
    <s v="New York"/>
    <n v="1"/>
    <n v="0.97"/>
    <x v="1"/>
    <n v="23"/>
    <x v="2"/>
    <x v="6"/>
    <x v="1"/>
    <s v="No"/>
    <n v="2"/>
    <x v="0"/>
    <n v="115"/>
    <n v="0.03"/>
    <n v="4.88"/>
    <x v="1"/>
    <n v="16"/>
    <s v="No"/>
    <d v="2020-01-05T00:00:00"/>
    <x v="160"/>
    <n v="84"/>
    <s v="Active"/>
    <s v="No"/>
  </r>
  <r>
    <n v="5661"/>
    <s v="Luxury,ComfyAptWithPrivateTerrace,5minToTimesSq"/>
    <n v="4072"/>
    <s v="New York"/>
    <n v="0.9"/>
    <n v="1"/>
    <x v="0"/>
    <n v="17"/>
    <x v="0"/>
    <x v="0"/>
    <x v="1"/>
    <s v="No"/>
    <n v="4"/>
    <x v="1"/>
    <n v="113"/>
    <n v="0.03"/>
    <n v="4.5"/>
    <x v="1"/>
    <n v="16"/>
    <s v="No"/>
    <d v="2019-12-20T00:00:00"/>
    <x v="66"/>
    <n v="260"/>
    <s v="Active"/>
    <s v="Yes"/>
  </r>
  <r>
    <n v="5662"/>
    <s v="â˜…Modern,Vibrant 3BDR/2BA Getaway in Lower East!"/>
    <n v="4083"/>
    <s v="New York"/>
    <n v="1"/>
    <n v="1"/>
    <x v="1"/>
    <n v="15"/>
    <x v="0"/>
    <x v="4"/>
    <x v="1"/>
    <s v="No"/>
    <n v="8"/>
    <x v="2"/>
    <n v="242"/>
    <n v="0.04"/>
    <n v="5"/>
    <x v="1"/>
    <n v="19"/>
    <s v="No"/>
    <d v="2019-12-29T00:00:00"/>
    <x v="160"/>
    <n v="61"/>
    <s v="Active"/>
    <s v="Yes"/>
  </r>
  <r>
    <n v="5663"/>
    <s v="Beautiful and Bright 3 bedroom in Manhattan!"/>
    <n v="4036"/>
    <s v="New York"/>
    <n v="1"/>
    <n v="0.92"/>
    <x v="0"/>
    <n v="14"/>
    <x v="0"/>
    <x v="2"/>
    <x v="1"/>
    <s v="No"/>
    <n v="6"/>
    <x v="2"/>
    <n v="185"/>
    <n v="0.03"/>
    <n v="4.55"/>
    <x v="1"/>
    <n v="11"/>
    <s v="No"/>
    <d v="2020-01-07T00:00:00"/>
    <x v="657"/>
    <n v="348"/>
    <s v="Active"/>
    <s v="Yes"/>
  </r>
  <r>
    <n v="5664"/>
    <s v="Gorgeous 3BR close to Central Park &amp; Columbia Univ"/>
    <n v="4037"/>
    <s v="New York"/>
    <n v="0.96"/>
    <n v="1"/>
    <x v="0"/>
    <n v="14"/>
    <x v="0"/>
    <x v="2"/>
    <x v="1"/>
    <s v="No"/>
    <n v="6"/>
    <x v="2"/>
    <n v="133"/>
    <n v="0.03"/>
    <n v="3.73"/>
    <x v="0"/>
    <n v="15"/>
    <s v="No"/>
    <d v="2020-01-09T00:00:00"/>
    <x v="209"/>
    <n v="357"/>
    <s v="Active"/>
    <s v="Yes"/>
  </r>
  <r>
    <n v="5665"/>
    <s v="Central Park West  Gem"/>
    <n v="438"/>
    <s v="New York"/>
    <n v="0.5"/>
    <n v="0.84"/>
    <x v="0"/>
    <n v="20"/>
    <x v="0"/>
    <x v="1"/>
    <x v="1"/>
    <s v="No"/>
    <n v="2"/>
    <x v="0"/>
    <n v="146"/>
    <n v="0.03"/>
    <n v="5"/>
    <x v="1"/>
    <n v="5"/>
    <s v="No"/>
    <d v="2020-02-17T00:00:00"/>
    <x v="31"/>
    <n v="289"/>
    <s v="Active"/>
    <s v="No"/>
  </r>
  <r>
    <n v="5666"/>
    <s v="Bedroom 15 minutes from Central Park"/>
    <n v="4081"/>
    <s v="New York"/>
    <n v="1"/>
    <n v="1"/>
    <x v="0"/>
    <n v="14"/>
    <x v="0"/>
    <x v="2"/>
    <x v="0"/>
    <s v="Yes"/>
    <n v="2"/>
    <x v="0"/>
    <n v="43"/>
    <n v="0.03"/>
    <n v="4.8"/>
    <x v="1"/>
    <n v="20"/>
    <s v="No"/>
    <d v="2019-12-26T00:00:00"/>
    <x v="119"/>
    <n v="30"/>
    <s v="Active"/>
    <s v="No"/>
  </r>
  <r>
    <n v="5667"/>
    <s v="Best location in W'Burg, super fun neighborhood"/>
    <n v="1762"/>
    <s v="New York"/>
    <n v="1"/>
    <n v="1"/>
    <x v="1"/>
    <n v="12"/>
    <x v="1"/>
    <x v="9"/>
    <x v="0"/>
    <s v="Yes"/>
    <n v="2"/>
    <x v="0"/>
    <n v="58"/>
    <n v="0.03"/>
    <n v="4.92"/>
    <x v="1"/>
    <n v="12"/>
    <s v="No"/>
    <d v="2020-01-03T00:00:00"/>
    <x v="31"/>
    <n v="123"/>
    <s v="Active"/>
    <s v="No"/>
  </r>
  <r>
    <n v="5668"/>
    <s v="Luxury room with private full bath, TV &amp; speaker"/>
    <n v="1762"/>
    <s v="New York"/>
    <n v="1"/>
    <n v="1"/>
    <x v="1"/>
    <n v="12"/>
    <x v="1"/>
    <x v="9"/>
    <x v="0"/>
    <s v="Yes"/>
    <n v="2"/>
    <x v="0"/>
    <n v="106"/>
    <n v="0.03"/>
    <n v="4.93"/>
    <x v="1"/>
    <n v="14"/>
    <s v="No"/>
    <d v="2019-12-30T00:00:00"/>
    <x v="58"/>
    <n v="106"/>
    <s v="Active"/>
    <s v="Yes"/>
  </r>
  <r>
    <n v="5669"/>
    <s v="Queensize room, full bathroom to self, balcony"/>
    <n v="1762"/>
    <s v="New York"/>
    <n v="1"/>
    <n v="1"/>
    <x v="1"/>
    <n v="12"/>
    <x v="1"/>
    <x v="9"/>
    <x v="0"/>
    <s v="Yes"/>
    <n v="2"/>
    <x v="0"/>
    <n v="91"/>
    <n v="0.03"/>
    <n v="5"/>
    <x v="1"/>
    <n v="17"/>
    <s v="No"/>
    <d v="2019-12-24T00:00:00"/>
    <x v="376"/>
    <n v="121"/>
    <s v="Active"/>
    <s v="Yes"/>
  </r>
  <r>
    <n v="5670"/>
    <s v="Gorgeous Room w/ PRIVATE BATH &amp; patio, central WB"/>
    <n v="1762"/>
    <s v="New York"/>
    <n v="1"/>
    <n v="1"/>
    <x v="1"/>
    <n v="12"/>
    <x v="1"/>
    <x v="9"/>
    <x v="0"/>
    <s v="Yes"/>
    <n v="2"/>
    <x v="0"/>
    <n v="106"/>
    <n v="0.03"/>
    <n v="5"/>
    <x v="1"/>
    <n v="12"/>
    <s v="No"/>
    <d v="2019-12-23T00:00:00"/>
    <x v="78"/>
    <n v="93"/>
    <s v="Active"/>
    <s v="Yes"/>
  </r>
  <r>
    <n v="5671"/>
    <s v="Hotel-like space, private bathroom, kitchen &amp; W/D"/>
    <n v="1762"/>
    <s v="New York"/>
    <n v="1"/>
    <n v="1"/>
    <x v="1"/>
    <n v="12"/>
    <x v="1"/>
    <x v="9"/>
    <x v="0"/>
    <s v="Yes"/>
    <n v="2"/>
    <x v="0"/>
    <n v="79"/>
    <n v="0.03"/>
    <n v="5"/>
    <x v="1"/>
    <n v="13"/>
    <s v="No"/>
    <d v="2019-12-26T00:00:00"/>
    <x v="95"/>
    <n v="93"/>
    <s v="Active"/>
    <s v="No"/>
  </r>
  <r>
    <n v="5672"/>
    <s v="Clean, fresh room, private shower, TV and Speaker"/>
    <n v="1762"/>
    <s v="New York"/>
    <n v="1"/>
    <n v="1"/>
    <x v="1"/>
    <n v="12"/>
    <x v="1"/>
    <x v="9"/>
    <x v="0"/>
    <s v="Yes"/>
    <n v="2"/>
    <x v="0"/>
    <n v="91"/>
    <n v="0.03"/>
    <n v="5"/>
    <x v="1"/>
    <n v="16"/>
    <s v="No"/>
    <d v="2019-12-29T00:00:00"/>
    <x v="13"/>
    <n v="93"/>
    <s v="Active"/>
    <s v="Yes"/>
  </r>
  <r>
    <n v="5673"/>
    <s v="Brand new room, furnished for a stylish stay in NY"/>
    <n v="1762"/>
    <s v="New York"/>
    <n v="1"/>
    <n v="1"/>
    <x v="1"/>
    <n v="12"/>
    <x v="1"/>
    <x v="9"/>
    <x v="0"/>
    <s v="Yes"/>
    <n v="2"/>
    <x v="0"/>
    <n v="50"/>
    <n v="0.03"/>
    <n v="4.5999999999999996"/>
    <x v="1"/>
    <n v="15"/>
    <s v="No"/>
    <d v="2019-12-30T00:00:00"/>
    <x v="17"/>
    <n v="99"/>
    <s v="Active"/>
    <s v="Yes"/>
  </r>
  <r>
    <n v="5674"/>
    <s v="Best location, central W'Burg, easy access to City"/>
    <n v="1762"/>
    <s v="New York"/>
    <n v="1"/>
    <n v="1"/>
    <x v="1"/>
    <n v="12"/>
    <x v="1"/>
    <x v="9"/>
    <x v="0"/>
    <s v="Yes"/>
    <n v="2"/>
    <x v="0"/>
    <n v="66"/>
    <n v="0.03"/>
    <n v="5"/>
    <x v="1"/>
    <n v="10"/>
    <s v="No"/>
    <d v="2020-01-01T00:00:00"/>
    <x v="164"/>
    <n v="93"/>
    <s v="Active"/>
    <s v="Yes"/>
  </r>
  <r>
    <n v="5675"/>
    <s v="Clean Entire Place with AC, Laundry &amp; Self-service"/>
    <n v="4084"/>
    <s v="New York"/>
    <n v="1"/>
    <n v="1"/>
    <x v="1"/>
    <n v="22"/>
    <x v="2"/>
    <x v="25"/>
    <x v="1"/>
    <s v="No"/>
    <n v="3"/>
    <x v="1"/>
    <n v="94"/>
    <n v="0.03"/>
    <n v="4.92"/>
    <x v="1"/>
    <n v="12"/>
    <s v="No"/>
    <d v="2019-12-22T00:00:00"/>
    <x v="129"/>
    <n v="76"/>
    <s v="Active"/>
    <s v="Yes"/>
  </r>
  <r>
    <n v="5676"/>
    <s v="NYC Airbnb 4."/>
    <n v="573"/>
    <s v="New York"/>
    <n v="1"/>
    <n v="0.99"/>
    <x v="1"/>
    <n v="7"/>
    <x v="1"/>
    <x v="3"/>
    <x v="0"/>
    <s v="Yes"/>
    <n v="10"/>
    <x v="2"/>
    <n v="350"/>
    <n v="0.04"/>
    <n v="4.8"/>
    <x v="1"/>
    <n v="5"/>
    <s v="No"/>
    <d v="2019-12-29T00:00:00"/>
    <x v="151"/>
    <n v="328"/>
    <s v="Active"/>
    <s v="Yes"/>
  </r>
  <r>
    <n v="5677"/>
    <s v="NYC Airbnb 2."/>
    <n v="573"/>
    <s v="New York"/>
    <n v="1"/>
    <n v="0.99"/>
    <x v="1"/>
    <n v="7"/>
    <x v="1"/>
    <x v="3"/>
    <x v="0"/>
    <s v="Yes"/>
    <n v="2"/>
    <x v="0"/>
    <n v="120"/>
    <n v="0.03"/>
    <n v="4.75"/>
    <x v="1"/>
    <n v="36"/>
    <s v="No"/>
    <d v="2019-12-27T00:00:00"/>
    <x v="228"/>
    <n v="350"/>
    <s v="Active"/>
    <s v="Yes"/>
  </r>
  <r>
    <n v="5678"/>
    <s v="NYC Airbnb 3."/>
    <n v="573"/>
    <s v="New York"/>
    <n v="1"/>
    <n v="0.99"/>
    <x v="1"/>
    <n v="7"/>
    <x v="1"/>
    <x v="3"/>
    <x v="0"/>
    <s v="Yes"/>
    <n v="2"/>
    <x v="0"/>
    <n v="120"/>
    <n v="0.03"/>
    <n v="4.92"/>
    <x v="1"/>
    <n v="13"/>
    <s v="No"/>
    <d v="2019-12-22T00:00:00"/>
    <x v="59"/>
    <n v="342"/>
    <s v="Active"/>
    <s v="Yes"/>
  </r>
  <r>
    <n v="5679"/>
    <s v="Huge Private Room ( Fits 3ppl ) Upper East Side"/>
    <n v="4067"/>
    <s v="New York"/>
    <n v="1"/>
    <n v="0.48"/>
    <x v="1"/>
    <n v="19"/>
    <x v="0"/>
    <x v="12"/>
    <x v="0"/>
    <s v="Yes"/>
    <n v="3"/>
    <x v="1"/>
    <n v="79"/>
    <n v="0.03"/>
    <n v="4.67"/>
    <x v="1"/>
    <n v="3"/>
    <s v="No"/>
    <d v="2020-01-01T00:00:00"/>
    <x v="168"/>
    <n v="27"/>
    <s v="Active"/>
    <s v="No"/>
  </r>
  <r>
    <n v="5680"/>
    <s v="Jumbo Room From Spacious 2b1.5b Home Time Square."/>
    <n v="2341"/>
    <s v="New York"/>
    <n v="1"/>
    <n v="1"/>
    <x v="1"/>
    <n v="17"/>
    <x v="0"/>
    <x v="0"/>
    <x v="0"/>
    <s v="Yes"/>
    <n v="4"/>
    <x v="1"/>
    <n v="86"/>
    <n v="0.03"/>
    <n v="5"/>
    <x v="1"/>
    <n v="13"/>
    <s v="No"/>
    <d v="2019-12-21T00:00:00"/>
    <x v="256"/>
    <n v="77"/>
    <s v="Active"/>
    <s v="Yes"/>
  </r>
  <r>
    <n v="5681"/>
    <s v="NEW Spacious 2B home near Time Square(1.5 Bath)"/>
    <n v="2341"/>
    <s v="New York"/>
    <n v="1"/>
    <n v="1"/>
    <x v="1"/>
    <n v="17"/>
    <x v="0"/>
    <x v="0"/>
    <x v="1"/>
    <s v="No"/>
    <n v="6"/>
    <x v="2"/>
    <n v="174"/>
    <n v="0.03"/>
    <n v="5"/>
    <x v="1"/>
    <n v="20"/>
    <s v="No"/>
    <d v="2019-12-31T00:00:00"/>
    <x v="198"/>
    <n v="76"/>
    <s v="Active"/>
    <s v="No"/>
  </r>
  <r>
    <n v="5682"/>
    <s v="Astoria, very easy access to Manhattan"/>
    <n v="3334"/>
    <s v="New Jersey"/>
    <n v="0.94"/>
    <n v="0.97"/>
    <x v="1"/>
    <n v="21"/>
    <x v="2"/>
    <x v="13"/>
    <x v="1"/>
    <s v="No"/>
    <n v="5"/>
    <x v="1"/>
    <n v="108"/>
    <n v="0.03"/>
    <n v="4.92"/>
    <x v="1"/>
    <n v="24"/>
    <s v="No"/>
    <d v="2019-12-28T00:00:00"/>
    <x v="2"/>
    <n v="296"/>
    <s v="Active"/>
    <s v="No"/>
  </r>
  <r>
    <n v="5683"/>
    <s v="Newly renovated apt. in the heart of Ridgewood Nyc"/>
    <n v="4085"/>
    <s v="New York"/>
    <n v="1"/>
    <n v="0.97"/>
    <x v="0"/>
    <n v="25"/>
    <x v="2"/>
    <x v="14"/>
    <x v="1"/>
    <s v="No"/>
    <n v="4"/>
    <x v="1"/>
    <n v="59"/>
    <n v="0.03"/>
    <n v="4.93"/>
    <x v="1"/>
    <n v="14"/>
    <s v="No"/>
    <d v="2020-01-21T00:00:00"/>
    <x v="0"/>
    <n v="46"/>
    <s v="Active"/>
    <s v="No"/>
  </r>
  <r>
    <n v="5684"/>
    <s v="PRIME Tourist Location! Private room 2 in Midtown"/>
    <n v="4044"/>
    <s v="New York"/>
    <n v="1"/>
    <n v="0.99"/>
    <x v="1"/>
    <n v="13"/>
    <x v="0"/>
    <x v="7"/>
    <x v="0"/>
    <s v="Yes"/>
    <n v="2"/>
    <x v="0"/>
    <n v="59"/>
    <n v="0.03"/>
    <n v="4.95"/>
    <x v="1"/>
    <n v="21"/>
    <s v="No"/>
    <d v="2020-01-06T00:00:00"/>
    <x v="12"/>
    <n v="4"/>
    <s v="Active"/>
    <s v="Yes"/>
  </r>
  <r>
    <n v="5685"/>
    <s v="Best Discounts in Chelsea, Nearby Beautiful Parks"/>
    <n v="3092"/>
    <s v="New York"/>
    <n v="1"/>
    <n v="0.97"/>
    <x v="1"/>
    <n v="13"/>
    <x v="0"/>
    <x v="7"/>
    <x v="0"/>
    <s v="Yes"/>
    <n v="1"/>
    <x v="0"/>
    <n v="91"/>
    <n v="0.03"/>
    <n v="5"/>
    <x v="1"/>
    <n v="9"/>
    <s v="No"/>
    <d v="2020-03-30T00:00:00"/>
    <x v="217"/>
    <n v="145"/>
    <s v="Active"/>
    <s v="Yes"/>
  </r>
  <r>
    <n v="5686"/>
    <s v="Beautiful Upper West Side Central Park Apartment"/>
    <n v="4086"/>
    <s v="New York"/>
    <n v="1"/>
    <n v="0.98"/>
    <x v="1"/>
    <n v="20"/>
    <x v="0"/>
    <x v="1"/>
    <x v="0"/>
    <s v="Yes"/>
    <n v="2"/>
    <x v="0"/>
    <n v="65"/>
    <n v="0.03"/>
    <n v="4.83"/>
    <x v="1"/>
    <n v="18"/>
    <s v="No"/>
    <d v="2019-12-29T00:00:00"/>
    <x v="253"/>
    <n v="34"/>
    <s v="Active"/>
    <s v="Yes"/>
  </r>
  <r>
    <n v="5687"/>
    <s v="Gorgeous Upper West Side Central Park"/>
    <n v="4086"/>
    <s v="New York"/>
    <n v="1"/>
    <n v="0.98"/>
    <x v="1"/>
    <n v="20"/>
    <x v="0"/>
    <x v="1"/>
    <x v="0"/>
    <s v="Yes"/>
    <n v="2"/>
    <x v="0"/>
    <n v="34"/>
    <n v="0.03"/>
    <n v="4.82"/>
    <x v="1"/>
    <n v="11"/>
    <s v="No"/>
    <d v="2020-01-01T00:00:00"/>
    <x v="156"/>
    <n v="44"/>
    <s v="Active"/>
    <s v="Yes"/>
  </r>
  <r>
    <n v="5688"/>
    <s v="Lovely Central Park Upper West Side"/>
    <n v="4086"/>
    <s v="New York"/>
    <n v="1"/>
    <n v="0.98"/>
    <x v="1"/>
    <n v="20"/>
    <x v="0"/>
    <x v="1"/>
    <x v="0"/>
    <s v="Yes"/>
    <n v="2"/>
    <x v="0"/>
    <n v="45"/>
    <n v="0.03"/>
    <n v="4.9000000000000004"/>
    <x v="1"/>
    <n v="20"/>
    <s v="No"/>
    <d v="2019-12-24T00:00:00"/>
    <x v="151"/>
    <n v="151"/>
    <s v="Active"/>
    <s v="Yes"/>
  </r>
  <r>
    <n v="5689"/>
    <s v="â¤ï¸ Center NYC â¤ï¸ Private â¤ï¸ Walk To Central Park"/>
    <n v="3423"/>
    <s v="New York"/>
    <n v="0.5"/>
    <n v="1"/>
    <x v="0"/>
    <n v="18"/>
    <x v="0"/>
    <x v="20"/>
    <x v="0"/>
    <s v="Yes"/>
    <n v="2"/>
    <x v="0"/>
    <n v="95"/>
    <n v="0.03"/>
    <n v="4.25"/>
    <x v="0"/>
    <n v="4"/>
    <s v="No"/>
    <d v="2020-02-14T00:00:00"/>
    <x v="195"/>
    <n v="0"/>
    <s v="Inactive"/>
    <s v="Yes"/>
  </r>
  <r>
    <n v="5690"/>
    <s v="Private Roomâœ¨Between Times Square and Central Park"/>
    <n v="3423"/>
    <s v="New York"/>
    <n v="0.5"/>
    <n v="1"/>
    <x v="0"/>
    <n v="18"/>
    <x v="0"/>
    <x v="20"/>
    <x v="0"/>
    <s v="Yes"/>
    <n v="2"/>
    <x v="0"/>
    <n v="95"/>
    <n v="0.03"/>
    <n v="4.67"/>
    <x v="1"/>
    <n v="3"/>
    <s v="No"/>
    <d v="2020-02-16T00:00:00"/>
    <x v="75"/>
    <n v="0"/>
    <s v="Inactive"/>
    <s v="Yes"/>
  </r>
  <r>
    <n v="5691"/>
    <s v="Cozy Apt Near Times Square"/>
    <n v="3248"/>
    <s v="New York"/>
    <n v="1"/>
    <n v="0.99"/>
    <x v="1"/>
    <n v="17"/>
    <x v="0"/>
    <x v="0"/>
    <x v="2"/>
    <s v="Yes"/>
    <n v="2"/>
    <x v="0"/>
    <n v="37.29"/>
    <n v="0.03"/>
    <n v="5"/>
    <x v="1"/>
    <n v="13"/>
    <s v="No"/>
    <d v="2020-01-01T00:00:00"/>
    <x v="29"/>
    <n v="21"/>
    <s v="Active"/>
    <s v="Yes"/>
  </r>
  <r>
    <n v="5692"/>
    <s v="Amazing Apartment Near Times Square"/>
    <n v="3248"/>
    <s v="New York"/>
    <n v="1"/>
    <n v="0.99"/>
    <x v="1"/>
    <n v="17"/>
    <x v="0"/>
    <x v="0"/>
    <x v="2"/>
    <s v="Yes"/>
    <n v="1"/>
    <x v="0"/>
    <n v="37"/>
    <n v="0.03"/>
    <n v="4.2"/>
    <x v="0"/>
    <n v="5"/>
    <s v="No"/>
    <d v="2020-01-03T00:00:00"/>
    <x v="31"/>
    <n v="21"/>
    <s v="Active"/>
    <s v="Yes"/>
  </r>
  <r>
    <n v="5693"/>
    <s v="3 Bed 2 Full Bath Dream Loft By 4 Train Sleeps 7"/>
    <n v="3417"/>
    <s v="New York"/>
    <n v="1"/>
    <n v="1"/>
    <x v="0"/>
    <n v="14"/>
    <x v="0"/>
    <x v="2"/>
    <x v="1"/>
    <s v="No"/>
    <n v="8"/>
    <x v="2"/>
    <n v="203"/>
    <n v="0.04"/>
    <n v="4"/>
    <x v="0"/>
    <n v="6"/>
    <s v="No"/>
    <d v="2019-12-26T00:00:00"/>
    <x v="17"/>
    <n v="323"/>
    <s v="Active"/>
    <s v="Yes"/>
  </r>
  <r>
    <n v="5694"/>
    <s v="Midtown Manhattan Shared Room"/>
    <n v="3248"/>
    <s v="New York"/>
    <n v="1"/>
    <n v="0.99"/>
    <x v="1"/>
    <n v="17"/>
    <x v="0"/>
    <x v="0"/>
    <x v="2"/>
    <s v="Yes"/>
    <n v="2"/>
    <x v="0"/>
    <n v="37"/>
    <n v="0.03"/>
    <n v="5"/>
    <x v="1"/>
    <n v="6"/>
    <s v="No"/>
    <d v="2019-12-26T00:00:00"/>
    <x v="14"/>
    <n v="21"/>
    <s v="Active"/>
    <s v="Yes"/>
  </r>
  <r>
    <n v="5695"/>
    <s v="Comfortable Apt in Midtown Manhattan"/>
    <n v="3248"/>
    <s v="New York"/>
    <n v="1"/>
    <n v="0.99"/>
    <x v="1"/>
    <n v="17"/>
    <x v="0"/>
    <x v="0"/>
    <x v="2"/>
    <s v="Yes"/>
    <n v="1"/>
    <x v="0"/>
    <n v="37"/>
    <n v="0.03"/>
    <n v="5"/>
    <x v="1"/>
    <n v="4"/>
    <s v="No"/>
    <d v="2019-12-26T00:00:00"/>
    <x v="119"/>
    <n v="2"/>
    <s v="Active"/>
    <s v="Yes"/>
  </r>
  <r>
    <n v="5696"/>
    <s v="Cozy Shared Overnight Bed In Manhattan"/>
    <n v="3248"/>
    <s v="New York"/>
    <n v="1"/>
    <n v="0.99"/>
    <x v="1"/>
    <n v="17"/>
    <x v="0"/>
    <x v="0"/>
    <x v="2"/>
    <s v="Yes"/>
    <n v="1"/>
    <x v="0"/>
    <n v="37"/>
    <n v="0.03"/>
    <n v="5"/>
    <x v="1"/>
    <n v="18"/>
    <s v="No"/>
    <d v="2019-12-26T00:00:00"/>
    <x v="165"/>
    <n v="21"/>
    <s v="Active"/>
    <s v="Yes"/>
  </r>
  <r>
    <n v="5697"/>
    <s v="Classic &amp; Comfortable Stay in Brooklyn:"/>
    <n v="2888"/>
    <s v="New York"/>
    <n v="1"/>
    <n v="0.99"/>
    <x v="1"/>
    <n v="8"/>
    <x v="1"/>
    <x v="11"/>
    <x v="1"/>
    <s v="No"/>
    <n v="5"/>
    <x v="1"/>
    <n v="205"/>
    <n v="0.04"/>
    <n v="5"/>
    <x v="1"/>
    <n v="4"/>
    <s v="No"/>
    <d v="2020-01-02T00:00:00"/>
    <x v="29"/>
    <n v="355"/>
    <s v="Active"/>
    <s v="Yes"/>
  </r>
  <r>
    <n v="5698"/>
    <s v="Modern In Law Apartment with Parking"/>
    <n v="3293"/>
    <s v="New York"/>
    <n v="1"/>
    <n v="0.96"/>
    <x v="1"/>
    <n v="10"/>
    <x v="1"/>
    <x v="17"/>
    <x v="1"/>
    <s v="No"/>
    <n v="2"/>
    <x v="0"/>
    <n v="50"/>
    <n v="0.03"/>
    <n v="5"/>
    <x v="1"/>
    <n v="12"/>
    <s v="No"/>
    <d v="2020-01-06T00:00:00"/>
    <x v="609"/>
    <n v="31"/>
    <s v="Active"/>
    <s v="No"/>
  </r>
  <r>
    <n v="5699"/>
    <s v="Your 1BR *haven* in Mott Haven mins from Manhattan"/>
    <n v="768"/>
    <s v="New York"/>
    <n v="1"/>
    <n v="0.88"/>
    <x v="0"/>
    <n v="4"/>
    <x v="4"/>
    <x v="27"/>
    <x v="1"/>
    <s v="No"/>
    <n v="4"/>
    <x v="1"/>
    <n v="130"/>
    <n v="0.03"/>
    <n v="5"/>
    <x v="1"/>
    <n v="5"/>
    <s v="No"/>
    <d v="2020-01-02T00:00:00"/>
    <x v="8"/>
    <n v="178"/>
    <s v="Active"/>
    <s v="No"/>
  </r>
  <r>
    <n v="5700"/>
    <s v="Newly renovated, comfy and trendy space. #1"/>
    <n v="3637"/>
    <s v="New York"/>
    <n v="1"/>
    <n v="0.95"/>
    <x v="0"/>
    <n v="7"/>
    <x v="1"/>
    <x v="3"/>
    <x v="1"/>
    <s v="No"/>
    <n v="6"/>
    <x v="2"/>
    <n v="169"/>
    <n v="0.03"/>
    <n v="4.8"/>
    <x v="1"/>
    <n v="5"/>
    <s v="No"/>
    <d v="2020-03-17T00:00:00"/>
    <x v="129"/>
    <n v="361"/>
    <s v="Active"/>
    <s v="No"/>
  </r>
  <r>
    <n v="5701"/>
    <s v="The Walton"/>
    <n v="3632"/>
    <s v="North Carolina"/>
    <n v="1"/>
    <n v="0.86"/>
    <x v="0"/>
    <n v="2"/>
    <x v="4"/>
    <x v="24"/>
    <x v="1"/>
    <s v="No"/>
    <n v="8"/>
    <x v="2"/>
    <n v="85"/>
    <n v="0.03"/>
    <n v="4.2"/>
    <x v="0"/>
    <n v="5"/>
    <s v="No"/>
    <d v="2020-01-31T00:00:00"/>
    <x v="267"/>
    <n v="168"/>
    <s v="Active"/>
    <s v="Yes"/>
  </r>
  <r>
    <n v="5702"/>
    <s v="Spacious Flat- Walk to Central Park &amp; Fast Commute"/>
    <n v="1823"/>
    <s v="New York"/>
    <n v="1"/>
    <n v="1"/>
    <x v="1"/>
    <n v="19"/>
    <x v="0"/>
    <x v="12"/>
    <x v="1"/>
    <s v="No"/>
    <n v="6"/>
    <x v="2"/>
    <n v="126"/>
    <n v="0.03"/>
    <n v="4.91"/>
    <x v="1"/>
    <n v="23"/>
    <s v="No"/>
    <d v="2020-01-06T00:00:00"/>
    <x v="2"/>
    <n v="57"/>
    <s v="Active"/>
    <s v="Yes"/>
  </r>
  <r>
    <n v="5703"/>
    <s v="Cozy two bedroom apartment in the East Village"/>
    <n v="4047"/>
    <s v="New York"/>
    <n v="1"/>
    <n v="1"/>
    <x v="0"/>
    <n v="15"/>
    <x v="0"/>
    <x v="4"/>
    <x v="1"/>
    <s v="No"/>
    <n v="4"/>
    <x v="1"/>
    <n v="170"/>
    <n v="0.03"/>
    <n v="4.67"/>
    <x v="1"/>
    <n v="3"/>
    <s v="No"/>
    <d v="2020-01-05T00:00:00"/>
    <x v="136"/>
    <n v="0"/>
    <s v="Inactive"/>
    <s v="Yes"/>
  </r>
  <r>
    <n v="5704"/>
    <s v="Roomy and aesthetically pleasing  place #2"/>
    <n v="3637"/>
    <s v="New York"/>
    <n v="1"/>
    <n v="0.95"/>
    <x v="0"/>
    <n v="7"/>
    <x v="1"/>
    <x v="3"/>
    <x v="2"/>
    <s v="Yes"/>
    <n v="7"/>
    <x v="2"/>
    <n v="169"/>
    <n v="0.03"/>
    <n v="5"/>
    <x v="1"/>
    <n v="4"/>
    <s v="No"/>
    <d v="2020-01-02T00:00:00"/>
    <x v="78"/>
    <n v="365"/>
    <s v="Active"/>
    <s v="No"/>
  </r>
  <r>
    <n v="5705"/>
    <s v="Cozy Overnight Bed In Midtown"/>
    <n v="3248"/>
    <s v="New York"/>
    <n v="1"/>
    <n v="0.99"/>
    <x v="1"/>
    <n v="17"/>
    <x v="0"/>
    <x v="0"/>
    <x v="2"/>
    <s v="Yes"/>
    <n v="1"/>
    <x v="0"/>
    <n v="37"/>
    <n v="0.03"/>
    <n v="5"/>
    <x v="1"/>
    <n v="11"/>
    <s v="No"/>
    <d v="2020-01-12T00:00:00"/>
    <x v="198"/>
    <n v="21"/>
    <s v="Active"/>
    <s v="Yes"/>
  </r>
  <r>
    <n v="5706"/>
    <s v="3 Bedroom Quietly Close To Everything"/>
    <n v="3301"/>
    <s v="New York"/>
    <n v="0.88"/>
    <n v="0.9"/>
    <x v="0"/>
    <n v="25"/>
    <x v="2"/>
    <x v="14"/>
    <x v="1"/>
    <s v="No"/>
    <n v="12"/>
    <x v="2"/>
    <n v="253"/>
    <n v="0.04"/>
    <n v="4.8499999999999996"/>
    <x v="1"/>
    <n v="13"/>
    <s v="No"/>
    <d v="2020-01-04T00:00:00"/>
    <x v="31"/>
    <n v="249"/>
    <s v="Active"/>
    <s v="No"/>
  </r>
  <r>
    <n v="5707"/>
    <s v="PRIME Tourist Location! Private room 3 in Midtown"/>
    <n v="4044"/>
    <s v="New York"/>
    <n v="1"/>
    <n v="0.99"/>
    <x v="1"/>
    <n v="13"/>
    <x v="0"/>
    <x v="7"/>
    <x v="0"/>
    <s v="Yes"/>
    <n v="2"/>
    <x v="0"/>
    <n v="59"/>
    <n v="0.03"/>
    <n v="4.8"/>
    <x v="1"/>
    <n v="20"/>
    <s v="No"/>
    <d v="2020-01-23T00:00:00"/>
    <x v="110"/>
    <n v="47"/>
    <s v="Active"/>
    <s v="Yes"/>
  </r>
  <r>
    <n v="5708"/>
    <s v="Room#2 in Beautiful 3 br Apartment Near Central Pk"/>
    <n v="3500"/>
    <s v="New York"/>
    <n v="1"/>
    <n v="0.98"/>
    <x v="1"/>
    <n v="20"/>
    <x v="0"/>
    <x v="1"/>
    <x v="0"/>
    <s v="Yes"/>
    <n v="3"/>
    <x v="1"/>
    <n v="56"/>
    <n v="0.03"/>
    <n v="4.76"/>
    <x v="1"/>
    <n v="33"/>
    <s v="No"/>
    <d v="2020-01-05T00:00:00"/>
    <x v="198"/>
    <n v="360"/>
    <s v="Active"/>
    <s v="Yes"/>
  </r>
  <r>
    <n v="5709"/>
    <s v="Sunlit Bedstuy Charm"/>
    <n v="179"/>
    <s v="New York"/>
    <n v="1"/>
    <n v="0.91"/>
    <x v="1"/>
    <n v="7"/>
    <x v="1"/>
    <x v="3"/>
    <x v="1"/>
    <s v="No"/>
    <n v="4"/>
    <x v="1"/>
    <n v="115"/>
    <n v="0.03"/>
    <n v="4.9000000000000004"/>
    <x v="1"/>
    <n v="10"/>
    <s v="No"/>
    <d v="2020-01-12T00:00:00"/>
    <x v="609"/>
    <n v="44"/>
    <s v="Active"/>
    <s v="Yes"/>
  </r>
  <r>
    <n v="5710"/>
    <s v="Private room with 2 XL Twin beds - 1"/>
    <n v="4088"/>
    <s v="New York"/>
    <n v="1"/>
    <n v="0.93"/>
    <x v="1"/>
    <n v="7"/>
    <x v="1"/>
    <x v="3"/>
    <x v="0"/>
    <s v="Yes"/>
    <n v="2"/>
    <x v="0"/>
    <n v="31"/>
    <n v="0.03"/>
    <n v="4.88"/>
    <x v="1"/>
    <n v="8"/>
    <s v="No"/>
    <d v="2020-01-03T00:00:00"/>
    <x v="170"/>
    <n v="0"/>
    <s v="Inactive"/>
    <s v="No"/>
  </r>
  <r>
    <n v="5711"/>
    <s v="Private room for 2 with XL full sized bed - 3"/>
    <n v="4088"/>
    <s v="New York"/>
    <n v="1"/>
    <n v="0.93"/>
    <x v="1"/>
    <n v="7"/>
    <x v="1"/>
    <x v="3"/>
    <x v="0"/>
    <s v="Yes"/>
    <n v="2"/>
    <x v="0"/>
    <n v="31"/>
    <n v="0.03"/>
    <n v="4.63"/>
    <x v="1"/>
    <n v="8"/>
    <s v="No"/>
    <d v="2020-01-18T00:00:00"/>
    <x v="125"/>
    <n v="227"/>
    <s v="Active"/>
    <s v="No"/>
  </r>
  <r>
    <n v="5712"/>
    <s v="NewPlace 5(Entire apartment)"/>
    <n v="3534"/>
    <s v="New York"/>
    <n v="0.95"/>
    <n v="0.85"/>
    <x v="0"/>
    <n v="22"/>
    <x v="2"/>
    <x v="25"/>
    <x v="1"/>
    <s v="No"/>
    <n v="4"/>
    <x v="1"/>
    <n v="90"/>
    <n v="0.03"/>
    <n v="4.33"/>
    <x v="0"/>
    <n v="3"/>
    <s v="No"/>
    <d v="2020-01-12T00:00:00"/>
    <x v="282"/>
    <n v="88"/>
    <s v="Active"/>
    <s v="No"/>
  </r>
  <r>
    <n v="5713"/>
    <s v="Master Bedroom @ Great Location 10mins to Times Sq"/>
    <n v="4089"/>
    <s v="New York"/>
    <n v="0.86"/>
    <n v="0.99"/>
    <x v="0"/>
    <n v="20"/>
    <x v="0"/>
    <x v="1"/>
    <x v="0"/>
    <s v="Yes"/>
    <n v="3"/>
    <x v="1"/>
    <n v="75"/>
    <n v="0.03"/>
    <n v="4.4400000000000004"/>
    <x v="0"/>
    <n v="9"/>
    <s v="No"/>
    <d v="2020-02-01T00:00:00"/>
    <x v="224"/>
    <n v="316"/>
    <s v="Active"/>
    <s v="Yes"/>
  </r>
  <r>
    <n v="5714"/>
    <s v="Great Location! Beautiful Room in Manhattan A1"/>
    <n v="4089"/>
    <s v="New York"/>
    <n v="0.86"/>
    <n v="0.99"/>
    <x v="0"/>
    <n v="20"/>
    <x v="0"/>
    <x v="1"/>
    <x v="0"/>
    <s v="Yes"/>
    <n v="2"/>
    <x v="0"/>
    <n v="70"/>
    <n v="0.03"/>
    <n v="5"/>
    <x v="1"/>
    <n v="16"/>
    <s v="No"/>
    <d v="2020-01-12T00:00:00"/>
    <x v="177"/>
    <n v="364"/>
    <s v="Active"/>
    <s v="Yes"/>
  </r>
  <r>
    <n v="5715"/>
    <s v="Great Location Beautiful Rm 10 Mins to Times Sq A2"/>
    <n v="4089"/>
    <s v="New York"/>
    <n v="0.86"/>
    <n v="0.99"/>
    <x v="0"/>
    <n v="20"/>
    <x v="0"/>
    <x v="1"/>
    <x v="0"/>
    <s v="Yes"/>
    <n v="2"/>
    <x v="0"/>
    <n v="70"/>
    <n v="0.03"/>
    <n v="4.71"/>
    <x v="1"/>
    <n v="21"/>
    <s v="No"/>
    <d v="2020-01-11T00:00:00"/>
    <x v="637"/>
    <n v="362"/>
    <s v="Active"/>
    <s v="Yes"/>
  </r>
  <r>
    <n v="5716"/>
    <s v="Luxury Apartment  in Times Square"/>
    <n v="4058"/>
    <s v="New York"/>
    <n v="1"/>
    <n v="1"/>
    <x v="1"/>
    <n v="17"/>
    <x v="0"/>
    <x v="0"/>
    <x v="1"/>
    <s v="No"/>
    <n v="6"/>
    <x v="2"/>
    <n v="230"/>
    <n v="0.04"/>
    <n v="4.83"/>
    <x v="1"/>
    <n v="6"/>
    <s v="No"/>
    <d v="2020-02-06T00:00:00"/>
    <x v="8"/>
    <n v="358"/>
    <s v="Active"/>
    <s v="Yes"/>
  </r>
  <r>
    <n v="5717"/>
    <s v="Modern 1 BR Williamsburg Pad!"/>
    <n v="3659"/>
    <s v="New Jersey"/>
    <n v="0.21"/>
    <n v="0.84"/>
    <x v="1"/>
    <n v="12"/>
    <x v="1"/>
    <x v="9"/>
    <x v="1"/>
    <s v="No"/>
    <n v="4"/>
    <x v="1"/>
    <n v="235"/>
    <n v="0.04"/>
    <n v="5"/>
    <x v="1"/>
    <n v="12"/>
    <s v="No"/>
    <d v="2020-01-12T00:00:00"/>
    <x v="8"/>
    <n v="320"/>
    <s v="Active"/>
    <s v="No"/>
  </r>
  <r>
    <n v="5718"/>
    <s v="NYC spacious 2 Bed, 2 Bath With Indoor Parking"/>
    <n v="2367"/>
    <s v="New York"/>
    <n v="1"/>
    <n v="0.89"/>
    <x v="1"/>
    <n v="22"/>
    <x v="2"/>
    <x v="25"/>
    <x v="1"/>
    <s v="No"/>
    <n v="6"/>
    <x v="2"/>
    <n v="179"/>
    <n v="0.03"/>
    <n v="5"/>
    <x v="1"/>
    <n v="4"/>
    <s v="No"/>
    <d v="2020-02-04T00:00:00"/>
    <x v="49"/>
    <n v="335"/>
    <s v="Active"/>
    <s v="No"/>
  </r>
  <r>
    <n v="5719"/>
    <s v="Feels Like Home-Close to JFK &amp; LGA"/>
    <n v="2806"/>
    <s v="New York"/>
    <n v="0.91"/>
    <n v="1"/>
    <x v="0"/>
    <n v="23"/>
    <x v="2"/>
    <x v="6"/>
    <x v="0"/>
    <s v="Yes"/>
    <n v="2"/>
    <x v="0"/>
    <n v="100"/>
    <n v="0.03"/>
    <n v="4.5999999999999996"/>
    <x v="1"/>
    <n v="5"/>
    <s v="No"/>
    <d v="2020-01-05T00:00:00"/>
    <x v="160"/>
    <n v="137"/>
    <s v="Active"/>
    <s v="No"/>
  </r>
  <r>
    <n v="5720"/>
    <s v="The Funky Little Posh Pad"/>
    <n v="3496"/>
    <s v="New York"/>
    <n v="0.89"/>
    <n v="1"/>
    <x v="1"/>
    <n v="10"/>
    <x v="1"/>
    <x v="17"/>
    <x v="1"/>
    <s v="No"/>
    <n v="4"/>
    <x v="1"/>
    <n v="71"/>
    <n v="0.03"/>
    <n v="5"/>
    <x v="1"/>
    <n v="5"/>
    <s v="No"/>
    <d v="2020-01-06T00:00:00"/>
    <x v="0"/>
    <n v="142"/>
    <s v="Active"/>
    <s v="Yes"/>
  </r>
  <r>
    <n v="5721"/>
    <s v="A Little Bit of Brooklyn."/>
    <n v="2915"/>
    <s v="New York"/>
    <n v="0.98"/>
    <n v="0.96"/>
    <x v="0"/>
    <n v="7"/>
    <x v="1"/>
    <x v="3"/>
    <x v="1"/>
    <s v="No"/>
    <n v="5"/>
    <x v="1"/>
    <n v="99"/>
    <n v="0.03"/>
    <n v="4.33"/>
    <x v="0"/>
    <n v="6"/>
    <s v="No"/>
    <d v="2020-06-04T00:00:00"/>
    <x v="300"/>
    <n v="134"/>
    <s v="Active"/>
    <s v="Yes"/>
  </r>
  <r>
    <n v="5722"/>
    <s v="Brownstone Beauty"/>
    <n v="4091"/>
    <s v="New York"/>
    <n v="1"/>
    <n v="0.88"/>
    <x v="0"/>
    <n v="7"/>
    <x v="1"/>
    <x v="3"/>
    <x v="1"/>
    <s v="No"/>
    <n v="4"/>
    <x v="1"/>
    <n v="115"/>
    <n v="0.03"/>
    <n v="5"/>
    <x v="1"/>
    <n v="11"/>
    <s v="No"/>
    <d v="2020-02-17T00:00:00"/>
    <x v="253"/>
    <n v="96"/>
    <s v="Active"/>
    <s v="No"/>
  </r>
  <r>
    <n v="5723"/>
    <s v="Spacious One bedroom in NYC Near Everything!"/>
    <n v="4092"/>
    <s v="New York"/>
    <n v="0"/>
    <n v="0.56000000000000005"/>
    <x v="0"/>
    <n v="13"/>
    <x v="0"/>
    <x v="7"/>
    <x v="1"/>
    <s v="No"/>
    <n v="2"/>
    <x v="0"/>
    <n v="90"/>
    <n v="0.03"/>
    <n v="4.75"/>
    <x v="1"/>
    <n v="4"/>
    <s v="No"/>
    <d v="2020-01-06T00:00:00"/>
    <x v="70"/>
    <n v="74"/>
    <s v="Active"/>
    <s v="No"/>
  </r>
  <r>
    <n v="5724"/>
    <s v="Lilyâ€™s house !  â¤ï¸ NO CLEANING FEE â¤ï¸.  WiFi free !"/>
    <n v="3594"/>
    <s v="New York"/>
    <n v="1"/>
    <n v="0.9"/>
    <x v="1"/>
    <n v="22"/>
    <x v="2"/>
    <x v="25"/>
    <x v="0"/>
    <s v="Yes"/>
    <n v="2"/>
    <x v="0"/>
    <n v="50"/>
    <n v="0.03"/>
    <n v="4.92"/>
    <x v="1"/>
    <n v="12"/>
    <s v="No"/>
    <d v="2020-01-10T00:00:00"/>
    <x v="0"/>
    <n v="1"/>
    <s v="Active"/>
    <s v="Yes"/>
  </r>
  <r>
    <n v="5725"/>
    <s v="Private room in the heart of Bushwick"/>
    <n v="866"/>
    <s v="New York"/>
    <n v="1"/>
    <n v="0.83"/>
    <x v="0"/>
    <n v="8"/>
    <x v="1"/>
    <x v="11"/>
    <x v="0"/>
    <s v="Yes"/>
    <n v="2"/>
    <x v="0"/>
    <n v="39"/>
    <n v="0.03"/>
    <n v="5"/>
    <x v="1"/>
    <n v="3"/>
    <s v="No"/>
    <d v="2020-01-20T00:00:00"/>
    <x v="75"/>
    <n v="149"/>
    <s v="Active"/>
    <s v="No"/>
  </r>
  <r>
    <n v="5726"/>
    <s v="Beautiful 1st floor apartment located close to JFK"/>
    <n v="3165"/>
    <s v="New York"/>
    <n v="1"/>
    <n v="0.64"/>
    <x v="0"/>
    <n v="23"/>
    <x v="2"/>
    <x v="6"/>
    <x v="1"/>
    <s v="No"/>
    <n v="4"/>
    <x v="1"/>
    <n v="104"/>
    <n v="0.03"/>
    <n v="5"/>
    <x v="1"/>
    <n v="4"/>
    <s v="No"/>
    <d v="2020-01-13T00:00:00"/>
    <x v="77"/>
    <n v="363"/>
    <s v="Active"/>
    <s v="No"/>
  </r>
  <r>
    <n v="5727"/>
    <s v="Beautiful Shared Apt by Central Park in Manhattan2"/>
    <n v="4002"/>
    <s v="Texas"/>
    <n v="1"/>
    <n v="1"/>
    <x v="1"/>
    <n v="14"/>
    <x v="0"/>
    <x v="2"/>
    <x v="2"/>
    <s v="Yes"/>
    <n v="2"/>
    <x v="0"/>
    <n v="42"/>
    <n v="0.03"/>
    <n v="4.9000000000000004"/>
    <x v="1"/>
    <n v="10"/>
    <s v="No"/>
    <d v="2020-01-11T00:00:00"/>
    <x v="149"/>
    <n v="358"/>
    <s v="Active"/>
    <s v="Yes"/>
  </r>
  <r>
    <n v="5728"/>
    <s v="One Bdrm in the heart Of Manhattan"/>
    <n v="3325"/>
    <s v="New York"/>
    <n v="1"/>
    <n v="1"/>
    <x v="1"/>
    <n v="17"/>
    <x v="0"/>
    <x v="0"/>
    <x v="1"/>
    <s v="No"/>
    <n v="3"/>
    <x v="1"/>
    <n v="100"/>
    <n v="0.03"/>
    <n v="4.6900000000000004"/>
    <x v="1"/>
    <n v="13"/>
    <s v="No"/>
    <d v="2020-01-30T00:00:00"/>
    <x v="95"/>
    <n v="83"/>
    <s v="Active"/>
    <s v="Yes"/>
  </r>
  <r>
    <n v="5729"/>
    <s v="#16 Two Bedroom Apartment in Central of Midtown"/>
    <n v="3635"/>
    <s v="New Jersey"/>
    <n v="0.96"/>
    <n v="0.97"/>
    <x v="0"/>
    <n v="18"/>
    <x v="0"/>
    <x v="20"/>
    <x v="1"/>
    <s v="No"/>
    <n v="6"/>
    <x v="2"/>
    <n v="108"/>
    <n v="0.03"/>
    <n v="5"/>
    <x v="1"/>
    <n v="6"/>
    <s v="No"/>
    <d v="2020-01-19T00:00:00"/>
    <x v="129"/>
    <n v="360"/>
    <s v="Active"/>
    <s v="No"/>
  </r>
  <r>
    <n v="5730"/>
    <s v="Modern &amp; elegant. Superb views. Private terrace"/>
    <n v="4093"/>
    <s v="New York"/>
    <n v="1"/>
    <n v="0.96"/>
    <x v="1"/>
    <n v="13"/>
    <x v="0"/>
    <x v="7"/>
    <x v="1"/>
    <s v="No"/>
    <n v="3"/>
    <x v="1"/>
    <n v="350"/>
    <n v="0.04"/>
    <n v="5"/>
    <x v="1"/>
    <n v="10"/>
    <s v="No"/>
    <d v="2020-01-15T00:00:00"/>
    <x v="553"/>
    <n v="342"/>
    <s v="Active"/>
    <s v="No"/>
  </r>
  <r>
    <n v="5731"/>
    <s v="Hotel like LOFT with private patio."/>
    <n v="503"/>
    <s v="New York"/>
    <n v="1"/>
    <n v="0.92"/>
    <x v="1"/>
    <n v="9"/>
    <x v="1"/>
    <x v="16"/>
    <x v="1"/>
    <s v="No"/>
    <n v="4"/>
    <x v="1"/>
    <n v="134"/>
    <n v="0.03"/>
    <n v="5"/>
    <x v="1"/>
    <n v="21"/>
    <s v="No"/>
    <d v="2020-01-12T00:00:00"/>
    <x v="198"/>
    <n v="146"/>
    <s v="Active"/>
    <s v="No"/>
  </r>
  <r>
    <n v="5732"/>
    <s v="Central Park, Museums, and More"/>
    <n v="684"/>
    <s v="New York"/>
    <n v="0.8"/>
    <n v="0.87"/>
    <x v="0"/>
    <n v="20"/>
    <x v="0"/>
    <x v="1"/>
    <x v="0"/>
    <s v="Yes"/>
    <n v="2"/>
    <x v="0"/>
    <n v="56"/>
    <n v="0.03"/>
    <n v="4.8600000000000003"/>
    <x v="1"/>
    <n v="7"/>
    <s v="No"/>
    <d v="2020-02-14T00:00:00"/>
    <x v="3"/>
    <n v="90"/>
    <s v="Active"/>
    <s v="No"/>
  </r>
  <r>
    <n v="5733"/>
    <s v="Cozy apartment in the heart of Chelsea"/>
    <n v="3846"/>
    <s v="New York"/>
    <n v="0.9"/>
    <n v="0.97"/>
    <x v="0"/>
    <n v="13"/>
    <x v="0"/>
    <x v="7"/>
    <x v="1"/>
    <s v="No"/>
    <n v="6"/>
    <x v="2"/>
    <n v="107"/>
    <n v="0.03"/>
    <n v="4.76"/>
    <x v="1"/>
    <n v="17"/>
    <s v="No"/>
    <d v="2020-01-12T00:00:00"/>
    <x v="29"/>
    <n v="0"/>
    <s v="Inactive"/>
    <s v="Yes"/>
  </r>
  <r>
    <n v="5734"/>
    <s v="Private Sunny Room in Heart of Williamsburg"/>
    <n v="3061"/>
    <s v="New York"/>
    <n v="1"/>
    <n v="0.97"/>
    <x v="1"/>
    <n v="12"/>
    <x v="1"/>
    <x v="9"/>
    <x v="0"/>
    <s v="Yes"/>
    <n v="1"/>
    <x v="0"/>
    <n v="60"/>
    <n v="0.03"/>
    <n v="5"/>
    <x v="1"/>
    <n v="10"/>
    <s v="No"/>
    <d v="2020-01-20T00:00:00"/>
    <x v="29"/>
    <n v="90"/>
    <s v="Active"/>
    <s v="Yes"/>
  </r>
  <r>
    <n v="5735"/>
    <s v="Brand New Brooklyn Passive House Brownstone"/>
    <n v="346"/>
    <s v="New York"/>
    <n v="1"/>
    <n v="0.91"/>
    <x v="1"/>
    <n v="7"/>
    <x v="1"/>
    <x v="3"/>
    <x v="1"/>
    <s v="No"/>
    <n v="4"/>
    <x v="1"/>
    <n v="140"/>
    <n v="0.03"/>
    <n v="5"/>
    <x v="1"/>
    <n v="13"/>
    <s v="No"/>
    <d v="2020-02-01T00:00:00"/>
    <x v="2"/>
    <n v="104"/>
    <s v="Active"/>
    <s v="No"/>
  </r>
  <r>
    <n v="5736"/>
    <s v="Walk to Central Park! Prime UES Luxury Apartment!"/>
    <n v="3949"/>
    <s v="Florida"/>
    <n v="0.95"/>
    <n v="1"/>
    <x v="1"/>
    <n v="19"/>
    <x v="0"/>
    <x v="12"/>
    <x v="1"/>
    <s v="No"/>
    <n v="7"/>
    <x v="2"/>
    <n v="164"/>
    <n v="0.03"/>
    <n v="4.93"/>
    <x v="1"/>
    <n v="14"/>
    <s v="No"/>
    <d v="2020-02-05T00:00:00"/>
    <x v="129"/>
    <n v="98"/>
    <s v="Active"/>
    <s v="Yes"/>
  </r>
  <r>
    <n v="5737"/>
    <s v="Charming corner 3BR Williamsburg apartment"/>
    <n v="593"/>
    <s v="New York"/>
    <n v="0.89"/>
    <n v="0.86"/>
    <x v="1"/>
    <n v="12"/>
    <x v="1"/>
    <x v="9"/>
    <x v="1"/>
    <s v="No"/>
    <n v="5"/>
    <x v="1"/>
    <n v="122"/>
    <n v="0.03"/>
    <n v="5"/>
    <x v="1"/>
    <n v="5"/>
    <s v="No"/>
    <d v="2020-02-22T00:00:00"/>
    <x v="161"/>
    <n v="118"/>
    <s v="Active"/>
    <s v="No"/>
  </r>
  <r>
    <n v="5738"/>
    <s v="Extremely Large Room in Remodeled Brownstone!"/>
    <n v="2028"/>
    <s v="New York"/>
    <n v="1"/>
    <n v="0.98"/>
    <x v="0"/>
    <n v="7"/>
    <x v="1"/>
    <x v="3"/>
    <x v="0"/>
    <s v="Yes"/>
    <n v="1"/>
    <x v="0"/>
    <n v="50"/>
    <n v="0.03"/>
    <n v="4.8600000000000003"/>
    <x v="1"/>
    <n v="7"/>
    <s v="No"/>
    <d v="2020-02-09T00:00:00"/>
    <x v="17"/>
    <n v="313"/>
    <s v="Active"/>
    <s v="Yes"/>
  </r>
  <r>
    <n v="5739"/>
    <s v="NYC Mod Style Apartment in Bronx"/>
    <n v="2600"/>
    <s v="Florida"/>
    <n v="0.9"/>
    <n v="1"/>
    <x v="0"/>
    <n v="3"/>
    <x v="4"/>
    <x v="23"/>
    <x v="1"/>
    <s v="No"/>
    <n v="3"/>
    <x v="1"/>
    <n v="139"/>
    <n v="0.03"/>
    <n v="4.6900000000000004"/>
    <x v="1"/>
    <n v="16"/>
    <s v="No"/>
    <d v="2020-01-19T00:00:00"/>
    <x v="178"/>
    <n v="174"/>
    <s v="Active"/>
    <s v="No"/>
  </r>
  <r>
    <n v="5740"/>
    <s v="Cozy Private Room next to Central Park!"/>
    <n v="3996"/>
    <s v="New York"/>
    <n v="1"/>
    <n v="1"/>
    <x v="0"/>
    <n v="20"/>
    <x v="0"/>
    <x v="1"/>
    <x v="0"/>
    <s v="Yes"/>
    <n v="2"/>
    <x v="0"/>
    <n v="85"/>
    <n v="0.03"/>
    <n v="4.92"/>
    <x v="1"/>
    <n v="12"/>
    <s v="No"/>
    <d v="2020-01-07T00:00:00"/>
    <x v="740"/>
    <n v="259"/>
    <s v="Active"/>
    <s v="Yes"/>
  </r>
  <r>
    <n v="5741"/>
    <s v="Cozy and Convenient Location"/>
    <n v="684"/>
    <s v="New York"/>
    <n v="0.8"/>
    <n v="0.87"/>
    <x v="0"/>
    <n v="20"/>
    <x v="0"/>
    <x v="1"/>
    <x v="0"/>
    <s v="Yes"/>
    <n v="2"/>
    <x v="0"/>
    <n v="56"/>
    <n v="0.03"/>
    <n v="4.75"/>
    <x v="1"/>
    <n v="4"/>
    <s v="No"/>
    <d v="2020-02-04T00:00:00"/>
    <x v="70"/>
    <n v="89"/>
    <s v="Active"/>
    <s v="No"/>
  </r>
  <r>
    <n v="5742"/>
    <s v="St George by the Ferry"/>
    <n v="3908"/>
    <s v="New York"/>
    <n v="1"/>
    <n v="0.68"/>
    <x v="1"/>
    <n v="28"/>
    <x v="3"/>
    <x v="28"/>
    <x v="0"/>
    <s v="Yes"/>
    <n v="2"/>
    <x v="0"/>
    <n v="85"/>
    <n v="0.03"/>
    <n v="4.8499999999999996"/>
    <x v="1"/>
    <n v="13"/>
    <s v="No"/>
    <d v="2020-01-17T00:00:00"/>
    <x v="3"/>
    <n v="75"/>
    <s v="Active"/>
    <s v="Yes"/>
  </r>
  <r>
    <n v="5743"/>
    <s v="Townhouse studio apartment in historic Bed-Stuy"/>
    <n v="4090"/>
    <s v="New York"/>
    <n v="1"/>
    <n v="0.98"/>
    <x v="1"/>
    <n v="7"/>
    <x v="1"/>
    <x v="3"/>
    <x v="1"/>
    <s v="No"/>
    <n v="2"/>
    <x v="0"/>
    <n v="85"/>
    <n v="0.03"/>
    <n v="5"/>
    <x v="1"/>
    <n v="16"/>
    <s v="No"/>
    <d v="2020-01-27T00:00:00"/>
    <x v="66"/>
    <n v="83"/>
    <s v="Active"/>
    <s v="No"/>
  </r>
  <r>
    <n v="5744"/>
    <s v="PRIME Tourist Location! Private room 1 in Midtown"/>
    <n v="4044"/>
    <s v="New York"/>
    <n v="1"/>
    <n v="0.99"/>
    <x v="1"/>
    <n v="13"/>
    <x v="0"/>
    <x v="7"/>
    <x v="0"/>
    <s v="Yes"/>
    <n v="2"/>
    <x v="0"/>
    <n v="59"/>
    <n v="0.03"/>
    <n v="5"/>
    <x v="1"/>
    <n v="13"/>
    <s v="No"/>
    <d v="2020-01-16T00:00:00"/>
    <x v="236"/>
    <n v="0"/>
    <s v="Inactive"/>
    <s v="Yes"/>
  </r>
  <r>
    <n v="5745"/>
    <s v="Overnight Bed In Manhattan"/>
    <n v="3248"/>
    <s v="New York"/>
    <n v="1"/>
    <n v="0.99"/>
    <x v="1"/>
    <n v="17"/>
    <x v="0"/>
    <x v="0"/>
    <x v="2"/>
    <s v="Yes"/>
    <n v="1"/>
    <x v="0"/>
    <n v="37"/>
    <n v="0.03"/>
    <n v="4.67"/>
    <x v="1"/>
    <n v="3"/>
    <s v="No"/>
    <d v="2020-01-14T00:00:00"/>
    <x v="119"/>
    <n v="9"/>
    <s v="Active"/>
    <s v="No"/>
  </r>
  <r>
    <n v="5746"/>
    <s v="3BEDROOM 2BATH SUITE MIDTOWN WITH Amazingâ­ï¸Rooftopâ­ï¸"/>
    <n v="3864"/>
    <s v="New York"/>
    <n v="1"/>
    <n v="1"/>
    <x v="0"/>
    <n v="17"/>
    <x v="0"/>
    <x v="0"/>
    <x v="1"/>
    <s v="No"/>
    <n v="8"/>
    <x v="2"/>
    <n v="859"/>
    <n v="0.05"/>
    <n v="4.78"/>
    <x v="1"/>
    <n v="9"/>
    <s v="No"/>
    <d v="2020-01-09T00:00:00"/>
    <x v="90"/>
    <n v="227"/>
    <s v="Active"/>
    <s v="Yes"/>
  </r>
  <r>
    <n v="5747"/>
    <s v="Cozy Shared Place On Upper East by Central Park 4"/>
    <n v="4002"/>
    <s v="Texas"/>
    <n v="1"/>
    <n v="1"/>
    <x v="1"/>
    <n v="14"/>
    <x v="0"/>
    <x v="2"/>
    <x v="2"/>
    <s v="Yes"/>
    <n v="6"/>
    <x v="2"/>
    <n v="42"/>
    <n v="0.03"/>
    <n v="5"/>
    <x v="1"/>
    <n v="3"/>
    <s v="No"/>
    <d v="2020-01-22T00:00:00"/>
    <x v="8"/>
    <n v="359"/>
    <s v="Active"/>
    <s v="Yes"/>
  </r>
  <r>
    <n v="5748"/>
    <s v="Cozy Home Away from Home- Self Checkin &amp; AC"/>
    <n v="2635"/>
    <s v="New York"/>
    <n v="1"/>
    <n v="0.79"/>
    <x v="1"/>
    <n v="10"/>
    <x v="1"/>
    <x v="17"/>
    <x v="1"/>
    <s v="No"/>
    <n v="5"/>
    <x v="1"/>
    <n v="81"/>
    <n v="0.03"/>
    <n v="5"/>
    <x v="1"/>
    <n v="9"/>
    <s v="No"/>
    <d v="2020-02-04T00:00:00"/>
    <x v="228"/>
    <n v="349"/>
    <s v="Active"/>
    <s v="No"/>
  </r>
  <r>
    <n v="5749"/>
    <s v="Couple's Retreat"/>
    <n v="3942"/>
    <s v="New York"/>
    <n v="0.9"/>
    <n v="0.82"/>
    <x v="0"/>
    <n v="7"/>
    <x v="1"/>
    <x v="3"/>
    <x v="0"/>
    <s v="Yes"/>
    <n v="2"/>
    <x v="0"/>
    <n v="38"/>
    <n v="0.03"/>
    <n v="4.5999999999999996"/>
    <x v="1"/>
    <n v="5"/>
    <s v="No"/>
    <d v="2020-02-13T00:00:00"/>
    <x v="58"/>
    <n v="87"/>
    <s v="Active"/>
    <s v="Yes"/>
  </r>
  <r>
    <n v="5750"/>
    <s v="Brooklyn Sunrise"/>
    <n v="3942"/>
    <s v="New York"/>
    <n v="0.9"/>
    <n v="0.82"/>
    <x v="0"/>
    <n v="7"/>
    <x v="1"/>
    <x v="3"/>
    <x v="0"/>
    <s v="Yes"/>
    <n v="2"/>
    <x v="0"/>
    <n v="45"/>
    <n v="0.03"/>
    <n v="4.5"/>
    <x v="1"/>
    <n v="4"/>
    <s v="No"/>
    <d v="2020-02-09T00:00:00"/>
    <x v="707"/>
    <n v="89"/>
    <s v="Active"/>
    <s v="No"/>
  </r>
  <r>
    <n v="5751"/>
    <s v="Intense"/>
    <n v="3942"/>
    <s v="New York"/>
    <n v="0.9"/>
    <n v="0.82"/>
    <x v="0"/>
    <n v="7"/>
    <x v="1"/>
    <x v="3"/>
    <x v="0"/>
    <s v="Yes"/>
    <n v="4"/>
    <x v="1"/>
    <n v="55"/>
    <n v="0.03"/>
    <n v="4.71"/>
    <x v="1"/>
    <n v="7"/>
    <s v="No"/>
    <d v="2020-01-31T00:00:00"/>
    <x v="253"/>
    <n v="90"/>
    <s v="Active"/>
    <s v="Yes"/>
  </r>
  <r>
    <n v="5752"/>
    <s v="Light Filled+Design Forward Williamsburg Apartment"/>
    <n v="916"/>
    <s v="New York"/>
    <n v="1"/>
    <n v="0.84"/>
    <x v="0"/>
    <n v="12"/>
    <x v="1"/>
    <x v="9"/>
    <x v="1"/>
    <s v="No"/>
    <n v="4"/>
    <x v="1"/>
    <n v="200"/>
    <n v="0.04"/>
    <n v="5"/>
    <x v="1"/>
    <n v="6"/>
    <s v="No"/>
    <d v="2020-01-29T00:00:00"/>
    <x v="15"/>
    <n v="90"/>
    <s v="Active"/>
    <s v="No"/>
  </r>
  <r>
    <n v="5753"/>
    <s v="Smile Ridgewood â€” Bedroom + Private Living Room!"/>
    <n v="528"/>
    <s v="New York"/>
    <n v="1"/>
    <n v="1"/>
    <x v="0"/>
    <n v="25"/>
    <x v="2"/>
    <x v="14"/>
    <x v="0"/>
    <s v="Yes"/>
    <n v="3"/>
    <x v="1"/>
    <n v="59"/>
    <n v="0.03"/>
    <n v="4.88"/>
    <x v="1"/>
    <n v="8"/>
    <s v="No"/>
    <d v="2020-01-13T00:00:00"/>
    <x v="160"/>
    <n v="115"/>
    <s v="Active"/>
    <s v="Yes"/>
  </r>
  <r>
    <n v="5754"/>
    <s v="Sunny private room in art-filled apartment"/>
    <n v="2942"/>
    <s v="New York"/>
    <n v="1"/>
    <n v="0.92"/>
    <x v="0"/>
    <n v="12"/>
    <x v="1"/>
    <x v="9"/>
    <x v="0"/>
    <s v="Yes"/>
    <n v="2"/>
    <x v="0"/>
    <n v="85"/>
    <n v="0.03"/>
    <n v="4.8"/>
    <x v="1"/>
    <n v="5"/>
    <s v="No"/>
    <d v="2020-02-15T00:00:00"/>
    <x v="97"/>
    <n v="180"/>
    <s v="Active"/>
    <s v="No"/>
  </r>
  <r>
    <n v="5755"/>
    <s v="Family Friendly, Enormous and Bright SpaHa Loft"/>
    <n v="3379"/>
    <s v="New York"/>
    <n v="0.62"/>
    <n v="1"/>
    <x v="0"/>
    <n v="14"/>
    <x v="0"/>
    <x v="2"/>
    <x v="1"/>
    <s v="No"/>
    <n v="10"/>
    <x v="2"/>
    <n v="169"/>
    <n v="0.03"/>
    <n v="3.75"/>
    <x v="0"/>
    <n v="4"/>
    <s v="No"/>
    <d v="2020-01-21T00:00:00"/>
    <x v="201"/>
    <n v="0"/>
    <s v="Inactive"/>
    <s v="Yes"/>
  </r>
  <r>
    <n v="5756"/>
    <s v="NO XTRA FEES! Work Remote Staycation! 2/5 train"/>
    <n v="2924"/>
    <s v="New York"/>
    <n v="1"/>
    <n v="0.94"/>
    <x v="1"/>
    <n v="6"/>
    <x v="4"/>
    <x v="29"/>
    <x v="0"/>
    <s v="Yes"/>
    <n v="1"/>
    <x v="0"/>
    <n v="32"/>
    <n v="0.03"/>
    <n v="4.91"/>
    <x v="1"/>
    <n v="33"/>
    <s v="No"/>
    <d v="2020-01-20T00:00:00"/>
    <x v="115"/>
    <n v="259"/>
    <s v="Active"/>
    <s v="No"/>
  </r>
  <r>
    <n v="5757"/>
    <s v="â€œDown the Rabbit Holeâ€ 3BR/2BA Williamsburg Flat"/>
    <n v="4041"/>
    <s v="New York"/>
    <n v="0.7"/>
    <n v="0.9"/>
    <x v="0"/>
    <n v="12"/>
    <x v="1"/>
    <x v="9"/>
    <x v="1"/>
    <s v="No"/>
    <n v="10"/>
    <x v="2"/>
    <n v="208"/>
    <n v="0.04"/>
    <n v="4"/>
    <x v="0"/>
    <n v="3"/>
    <s v="No"/>
    <d v="2020-02-29T00:00:00"/>
    <x v="508"/>
    <n v="364"/>
    <s v="Active"/>
    <s v="No"/>
  </r>
  <r>
    <n v="5758"/>
    <s v="Private Cozy Bedroom 15 minutes from Manhattan"/>
    <n v="3852"/>
    <s v="New York"/>
    <n v="0.33"/>
    <n v="0.8"/>
    <x v="0"/>
    <n v="26"/>
    <x v="2"/>
    <x v="19"/>
    <x v="0"/>
    <s v="Yes"/>
    <n v="1"/>
    <x v="0"/>
    <n v="40"/>
    <n v="0.03"/>
    <n v="5"/>
    <x v="1"/>
    <n v="3"/>
    <s v="No"/>
    <d v="2020-02-10T00:00:00"/>
    <x v="398"/>
    <n v="320"/>
    <s v="Active"/>
    <s v="Yes"/>
  </r>
  <r>
    <n v="5759"/>
    <s v="Cleaned &amp; Sanitized 2 Bed|2 Bath - 15 min to JFK"/>
    <n v="4100"/>
    <s v="New York"/>
    <n v="1"/>
    <n v="1"/>
    <x v="1"/>
    <n v="23"/>
    <x v="2"/>
    <x v="6"/>
    <x v="1"/>
    <s v="No"/>
    <n v="4"/>
    <x v="1"/>
    <n v="120"/>
    <n v="0.03"/>
    <n v="5"/>
    <x v="1"/>
    <n v="7"/>
    <s v="No"/>
    <d v="2020-02-02T00:00:00"/>
    <x v="327"/>
    <n v="135"/>
    <s v="Active"/>
    <s v="No"/>
  </r>
  <r>
    <n v="5760"/>
    <s v="Comfort Clean Zone in a Brownstone 420 friendly"/>
    <n v="4101"/>
    <s v="New York"/>
    <n v="1"/>
    <n v="0.99"/>
    <x v="1"/>
    <n v="7"/>
    <x v="1"/>
    <x v="3"/>
    <x v="1"/>
    <s v="No"/>
    <n v="4"/>
    <x v="1"/>
    <n v="110"/>
    <n v="0.03"/>
    <n v="4.99"/>
    <x v="1"/>
    <n v="85"/>
    <s v="No"/>
    <d v="2020-01-26T00:00:00"/>
    <x v="156"/>
    <n v="257"/>
    <s v="Active"/>
    <s v="Yes"/>
  </r>
  <r>
    <n v="5761"/>
    <s v="101Cozy private room in Flushingè¿‘åœ°é“äº¤é€šä¾¿åˆ©æ•´æ´èˆ’é€‚åŒäººåºŠç‹¬ç«‹æˆ¿é—´"/>
    <n v="4103"/>
    <s v="New York"/>
    <n v="0.8"/>
    <n v="0.98"/>
    <x v="1"/>
    <n v="22"/>
    <x v="2"/>
    <x v="25"/>
    <x v="0"/>
    <s v="Yes"/>
    <n v="2"/>
    <x v="0"/>
    <n v="49"/>
    <n v="0.03"/>
    <n v="4.8899999999999997"/>
    <x v="1"/>
    <n v="9"/>
    <s v="No"/>
    <d v="2020-01-19T00:00:00"/>
    <x v="93"/>
    <n v="356"/>
    <s v="Active"/>
    <s v="No"/>
  </r>
  <r>
    <n v="5762"/>
    <s v="High-Floor Studio w/ Empire State View in Midtown"/>
    <n v="4104"/>
    <s v="New York"/>
    <n v="1"/>
    <n v="1"/>
    <x v="0"/>
    <n v="18"/>
    <x v="0"/>
    <x v="20"/>
    <x v="1"/>
    <s v="No"/>
    <n v="3"/>
    <x v="1"/>
    <n v="76"/>
    <n v="0.03"/>
    <n v="4.9400000000000004"/>
    <x v="1"/>
    <n v="16"/>
    <s v="No"/>
    <d v="2020-01-27T00:00:00"/>
    <x v="17"/>
    <n v="8"/>
    <s v="Active"/>
    <s v="Yes"/>
  </r>
  <r>
    <n v="5763"/>
    <s v="ï¼ˆ202ï¼‰private room in downtown Flushingè¿‘åœ°é“å¥¢åŽèˆ’é€‚æ•´æ´å¤§åºŠæˆ¿"/>
    <n v="4103"/>
    <s v="New York"/>
    <n v="0.8"/>
    <n v="0.98"/>
    <x v="1"/>
    <n v="22"/>
    <x v="2"/>
    <x v="25"/>
    <x v="0"/>
    <s v="Yes"/>
    <n v="2"/>
    <x v="0"/>
    <n v="89"/>
    <n v="0.03"/>
    <n v="5"/>
    <x v="1"/>
    <n v="4"/>
    <s v="No"/>
    <d v="2020-03-05T00:00:00"/>
    <x v="2"/>
    <n v="365"/>
    <s v="Active"/>
    <s v="No"/>
  </r>
  <r>
    <n v="5764"/>
    <s v="EXTRA LUXURY DUPLEX PH IN TIMES SQUARE"/>
    <n v="2494"/>
    <s v="New York"/>
    <n v="0.5"/>
    <n v="0.99"/>
    <x v="0"/>
    <n v="17"/>
    <x v="0"/>
    <x v="0"/>
    <x v="1"/>
    <s v="No"/>
    <n v="6"/>
    <x v="2"/>
    <n v="1650"/>
    <n v="7.0000000000000007E-2"/>
    <n v="4.75"/>
    <x v="1"/>
    <n v="4"/>
    <s v="No"/>
    <d v="2020-02-11T00:00:00"/>
    <x v="4"/>
    <n v="348"/>
    <s v="Active"/>
    <s v="Yes"/>
  </r>
  <r>
    <n v="5765"/>
    <s v="Condo - Walk to Columbia Univ &amp; Central Park"/>
    <n v="4098"/>
    <s v="New York"/>
    <n v="1"/>
    <n v="1"/>
    <x v="0"/>
    <n v="16"/>
    <x v="0"/>
    <x v="10"/>
    <x v="1"/>
    <s v="No"/>
    <n v="4"/>
    <x v="1"/>
    <n v="126"/>
    <n v="0.03"/>
    <n v="5"/>
    <x v="1"/>
    <n v="4"/>
    <s v="No"/>
    <d v="2020-03-09T00:00:00"/>
    <x v="29"/>
    <n v="301"/>
    <s v="Active"/>
    <s v="Yes"/>
  </r>
  <r>
    <n v="5766"/>
    <s v="AMAZING TWO BEDS IN MEATPACKING/CHELSEA MARKET!!"/>
    <n v="2974"/>
    <s v="Valencian Community"/>
    <n v="1"/>
    <n v="1"/>
    <x v="0"/>
    <n v="13"/>
    <x v="0"/>
    <x v="7"/>
    <x v="1"/>
    <s v="No"/>
    <n v="3"/>
    <x v="1"/>
    <n v="229"/>
    <n v="0.04"/>
    <n v="4.3600000000000003"/>
    <x v="0"/>
    <n v="11"/>
    <s v="No"/>
    <d v="2020-01-31T00:00:00"/>
    <x v="383"/>
    <n v="164"/>
    <s v="Active"/>
    <s v="Yes"/>
  </r>
  <r>
    <n v="5767"/>
    <s v="AMAZING 5 BEDS CHELSEA/MEATPACKING. BEST LOCATION!"/>
    <n v="2974"/>
    <s v="Valencian Community"/>
    <n v="1"/>
    <n v="1"/>
    <x v="0"/>
    <n v="13"/>
    <x v="0"/>
    <x v="7"/>
    <x v="0"/>
    <s v="Yes"/>
    <n v="5"/>
    <x v="1"/>
    <n v="164.71"/>
    <n v="0.03"/>
    <n v="4.5999999999999996"/>
    <x v="1"/>
    <n v="10"/>
    <s v="No"/>
    <d v="2020-01-27T00:00:00"/>
    <x v="167"/>
    <n v="326"/>
    <s v="Active"/>
    <s v="Yes"/>
  </r>
  <r>
    <n v="5768"/>
    <s v="The Charm."/>
    <n v="4102"/>
    <s v="New York"/>
    <n v="0.71"/>
    <n v="0.81"/>
    <x v="0"/>
    <n v="23"/>
    <x v="2"/>
    <x v="6"/>
    <x v="0"/>
    <s v="Yes"/>
    <n v="2"/>
    <x v="0"/>
    <n v="60"/>
    <n v="0.03"/>
    <n v="5"/>
    <x v="1"/>
    <n v="4"/>
    <s v="No"/>
    <d v="2020-01-25T00:00:00"/>
    <x v="15"/>
    <n v="84"/>
    <s v="Active"/>
    <s v="No"/>
  </r>
  <r>
    <n v="5769"/>
    <s v="Perfection on the Upper East Side"/>
    <n v="1895"/>
    <s v="Ontario"/>
    <n v="1"/>
    <n v="0.93"/>
    <x v="0"/>
    <n v="19"/>
    <x v="0"/>
    <x v="12"/>
    <x v="1"/>
    <s v="No"/>
    <n v="4"/>
    <x v="1"/>
    <n v="99"/>
    <n v="0.03"/>
    <n v="5"/>
    <x v="1"/>
    <n v="7"/>
    <s v="No"/>
    <d v="2020-01-18T00:00:00"/>
    <x v="3"/>
    <n v="307"/>
    <s v="Active"/>
    <s v="Yes"/>
  </r>
  <r>
    <n v="5770"/>
    <s v="KING SUITE in Chelsea"/>
    <n v="4070"/>
    <s v="Colorado"/>
    <n v="1"/>
    <n v="1"/>
    <x v="0"/>
    <n v="13"/>
    <x v="0"/>
    <x v="7"/>
    <x v="1"/>
    <s v="No"/>
    <n v="4"/>
    <x v="1"/>
    <n v="96"/>
    <n v="0.03"/>
    <n v="5"/>
    <x v="1"/>
    <n v="5"/>
    <s v="No"/>
    <d v="2020-02-25T00:00:00"/>
    <x v="213"/>
    <n v="339"/>
    <s v="Active"/>
    <s v="No"/>
  </r>
  <r>
    <n v="5771"/>
    <s v="Silver Lake House, hop, skip, jump from Manhattan"/>
    <n v="4105"/>
    <s v="New York"/>
    <n v="1"/>
    <n v="0.96"/>
    <x v="1"/>
    <n v="30"/>
    <x v="3"/>
    <x v="15"/>
    <x v="1"/>
    <s v="No"/>
    <n v="2"/>
    <x v="0"/>
    <n v="80"/>
    <n v="0.03"/>
    <n v="5"/>
    <x v="1"/>
    <n v="9"/>
    <s v="No"/>
    <d v="2020-01-26T00:00:00"/>
    <x v="199"/>
    <n v="242"/>
    <s v="Active"/>
    <s v="No"/>
  </r>
  <r>
    <n v="5772"/>
    <s v="2FLOOR LUXURY Smart Home [Event Listing]"/>
    <n v="3986"/>
    <s v="New York"/>
    <n v="0.99"/>
    <n v="0.67"/>
    <x v="0"/>
    <n v="12"/>
    <x v="1"/>
    <x v="9"/>
    <x v="1"/>
    <s v="No"/>
    <n v="16"/>
    <x v="2"/>
    <n v="345"/>
    <n v="0.04"/>
    <n v="4.5"/>
    <x v="1"/>
    <n v="4"/>
    <s v="No"/>
    <d v="2020-06-06T00:00:00"/>
    <x v="111"/>
    <n v="363"/>
    <s v="Active"/>
    <s v="No"/>
  </r>
  <r>
    <n v="5773"/>
    <s v="Amazing bright bedroom 15 min to Manhattan. by LGA"/>
    <n v="4022"/>
    <s v="New York"/>
    <n v="1"/>
    <n v="0.96"/>
    <x v="1"/>
    <n v="21"/>
    <x v="2"/>
    <x v="13"/>
    <x v="0"/>
    <s v="Yes"/>
    <n v="3"/>
    <x v="1"/>
    <n v="45"/>
    <n v="0.03"/>
    <n v="5"/>
    <x v="1"/>
    <n v="15"/>
    <s v="No"/>
    <d v="2020-01-18T00:00:00"/>
    <x v="232"/>
    <n v="363"/>
    <s v="Active"/>
    <s v="Yes"/>
  </r>
  <r>
    <n v="5774"/>
    <s v="Cozy, Family Getaway 1BR â€“ 5 min to Central Park"/>
    <n v="1906"/>
    <s v="New York"/>
    <n v="1"/>
    <n v="0.96"/>
    <x v="0"/>
    <n v="19"/>
    <x v="0"/>
    <x v="12"/>
    <x v="1"/>
    <s v="No"/>
    <n v="4"/>
    <x v="1"/>
    <n v="122"/>
    <n v="0.03"/>
    <n v="4.92"/>
    <x v="1"/>
    <n v="12"/>
    <s v="No"/>
    <d v="2020-02-09T00:00:00"/>
    <x v="213"/>
    <n v="264"/>
    <s v="Active"/>
    <s v="Yes"/>
  </r>
  <r>
    <n v="5775"/>
    <s v="Silver lake charm"/>
    <n v="2009"/>
    <s v="New York"/>
    <n v="1"/>
    <n v="1"/>
    <x v="1"/>
    <n v="30"/>
    <x v="3"/>
    <x v="15"/>
    <x v="1"/>
    <s v="No"/>
    <n v="4"/>
    <x v="1"/>
    <n v="64"/>
    <n v="0.03"/>
    <n v="4.67"/>
    <x v="1"/>
    <n v="6"/>
    <s v="No"/>
    <d v="2020-01-29T00:00:00"/>
    <x v="50"/>
    <n v="201"/>
    <s v="Active"/>
    <s v="No"/>
  </r>
  <r>
    <n v="5776"/>
    <s v="Cozy Private BED&amp;BATH in Bushwick / Williamsburg"/>
    <n v="2175"/>
    <s v="New York"/>
    <n v="1"/>
    <n v="0.97"/>
    <x v="0"/>
    <n v="8"/>
    <x v="1"/>
    <x v="11"/>
    <x v="0"/>
    <s v="Yes"/>
    <n v="1"/>
    <x v="0"/>
    <n v="56"/>
    <n v="0.03"/>
    <n v="5"/>
    <x v="1"/>
    <n v="28"/>
    <s v="No"/>
    <d v="2020-01-18T00:00:00"/>
    <x v="151"/>
    <n v="132"/>
    <s v="Active"/>
    <s v="Yes"/>
  </r>
  <r>
    <n v="5777"/>
    <s v="Timesquare SPotlight 3 Br. Apartment"/>
    <n v="4106"/>
    <s v="New York"/>
    <n v="0.9"/>
    <n v="1"/>
    <x v="0"/>
    <n v="17"/>
    <x v="0"/>
    <x v="0"/>
    <x v="1"/>
    <s v="No"/>
    <n v="6"/>
    <x v="2"/>
    <n v="248"/>
    <n v="0.04"/>
    <n v="4.67"/>
    <x v="1"/>
    <n v="6"/>
    <s v="No"/>
    <d v="2020-02-22T00:00:00"/>
    <x v="70"/>
    <n v="325"/>
    <s v="Active"/>
    <s v="No"/>
  </r>
  <r>
    <n v="5778"/>
    <s v="æ³•æ‹‰ç››ä¸­å¿ƒæˆ¿"/>
    <n v="4103"/>
    <s v="New York"/>
    <n v="0.8"/>
    <n v="0.98"/>
    <x v="1"/>
    <n v="22"/>
    <x v="2"/>
    <x v="25"/>
    <x v="0"/>
    <s v="Yes"/>
    <n v="2"/>
    <x v="0"/>
    <n v="79"/>
    <n v="0.03"/>
    <n v="5"/>
    <x v="1"/>
    <n v="4"/>
    <s v="No"/>
    <d v="2020-01-21T00:00:00"/>
    <x v="176"/>
    <n v="349"/>
    <s v="Active"/>
    <s v="No"/>
  </r>
  <r>
    <n v="5779"/>
    <s v="Modern apartment in luxury building on the UES"/>
    <n v="3543"/>
    <s v="New York"/>
    <n v="0.8"/>
    <n v="0.91"/>
    <x v="0"/>
    <n v="19"/>
    <x v="0"/>
    <x v="12"/>
    <x v="1"/>
    <s v="No"/>
    <n v="2"/>
    <x v="0"/>
    <n v="100"/>
    <n v="0.03"/>
    <n v="5"/>
    <x v="1"/>
    <n v="5"/>
    <s v="No"/>
    <d v="2020-02-21T00:00:00"/>
    <x v="202"/>
    <n v="0"/>
    <s v="Inactive"/>
    <s v="Yes"/>
  </r>
  <r>
    <n v="5780"/>
    <s v="Cozy Bedroom, 15 mins to Manhattan."/>
    <n v="4107"/>
    <s v="New York"/>
    <n v="0"/>
    <n v="0.93"/>
    <x v="0"/>
    <n v="8"/>
    <x v="1"/>
    <x v="11"/>
    <x v="0"/>
    <s v="Yes"/>
    <n v="2"/>
    <x v="0"/>
    <n v="40"/>
    <n v="0.03"/>
    <n v="4.88"/>
    <x v="1"/>
    <n v="8"/>
    <s v="No"/>
    <d v="2020-02-15T00:00:00"/>
    <x v="97"/>
    <n v="75"/>
    <s v="Active"/>
    <s v="No"/>
  </r>
  <r>
    <n v="5781"/>
    <s v="Bright and clean room in Astoria, steps from train"/>
    <n v="4022"/>
    <s v="New York"/>
    <n v="1"/>
    <n v="0.96"/>
    <x v="1"/>
    <n v="21"/>
    <x v="2"/>
    <x v="13"/>
    <x v="0"/>
    <s v="Yes"/>
    <n v="2"/>
    <x v="0"/>
    <n v="46"/>
    <n v="0.03"/>
    <n v="5"/>
    <x v="1"/>
    <n v="13"/>
    <s v="No"/>
    <d v="2020-01-22T00:00:00"/>
    <x v="149"/>
    <n v="360"/>
    <s v="Active"/>
    <s v="Yes"/>
  </r>
  <r>
    <n v="5782"/>
    <s v="The Cozy Corner"/>
    <n v="4030"/>
    <s v="New York"/>
    <n v="0.95"/>
    <n v="0.96"/>
    <x v="1"/>
    <n v="23"/>
    <x v="2"/>
    <x v="6"/>
    <x v="0"/>
    <s v="Yes"/>
    <n v="2"/>
    <x v="0"/>
    <n v="40"/>
    <n v="0.03"/>
    <n v="4.5"/>
    <x v="1"/>
    <n v="16"/>
    <s v="No"/>
    <d v="2020-01-26T00:00:00"/>
    <x v="198"/>
    <n v="365"/>
    <s v="Active"/>
    <s v="No"/>
  </r>
  <r>
    <n v="5783"/>
    <s v="Comfortable Cozy Brooklyn Experience (Entire Apt)"/>
    <n v="4108"/>
    <s v="New York"/>
    <n v="1"/>
    <n v="0.83"/>
    <x v="0"/>
    <n v="8"/>
    <x v="1"/>
    <x v="11"/>
    <x v="0"/>
    <s v="Yes"/>
    <n v="2"/>
    <x v="0"/>
    <n v="200"/>
    <n v="0.04"/>
    <n v="5"/>
    <x v="1"/>
    <n v="6"/>
    <s v="No"/>
    <d v="2020-05-05T00:00:00"/>
    <x v="17"/>
    <n v="356"/>
    <s v="Active"/>
    <s v="No"/>
  </r>
  <r>
    <n v="5784"/>
    <s v="EXTRA LUX PH with 2 priv terraces in Times Square"/>
    <n v="4109"/>
    <s v="New York"/>
    <n v="1"/>
    <n v="0.94"/>
    <x v="1"/>
    <n v="17"/>
    <x v="0"/>
    <x v="0"/>
    <x v="1"/>
    <s v="No"/>
    <n v="6"/>
    <x v="2"/>
    <n v="700"/>
    <n v="0.05"/>
    <n v="4"/>
    <x v="0"/>
    <n v="14"/>
    <s v="No"/>
    <d v="2020-02-07T00:00:00"/>
    <x v="319"/>
    <n v="353"/>
    <s v="Active"/>
    <s v="No"/>
  </r>
  <r>
    <n v="5785"/>
    <s v="Cozy up in Williamsburg"/>
    <n v="3479"/>
    <s v="North Carolina"/>
    <n v="1"/>
    <n v="1"/>
    <x v="0"/>
    <n v="12"/>
    <x v="1"/>
    <x v="9"/>
    <x v="0"/>
    <s v="Yes"/>
    <n v="2"/>
    <x v="0"/>
    <n v="42"/>
    <n v="0.03"/>
    <n v="5"/>
    <x v="1"/>
    <n v="3"/>
    <s v="No"/>
    <d v="2020-02-02T00:00:00"/>
    <x v="50"/>
    <n v="0"/>
    <s v="Inactive"/>
    <s v="Yes"/>
  </r>
  <r>
    <n v="5786"/>
    <s v="Nice and cozy apartment in Williamsburg, Brooklyn"/>
    <n v="1672"/>
    <s v="Lazio"/>
    <n v="0.9"/>
    <n v="0.67"/>
    <x v="0"/>
    <n v="12"/>
    <x v="1"/>
    <x v="9"/>
    <x v="1"/>
    <s v="No"/>
    <n v="4"/>
    <x v="1"/>
    <n v="130"/>
    <n v="0.03"/>
    <n v="5"/>
    <x v="1"/>
    <n v="4"/>
    <s v="No"/>
    <d v="2020-02-09T00:00:00"/>
    <x v="10"/>
    <n v="135"/>
    <s v="Active"/>
    <s v="No"/>
  </r>
  <r>
    <n v="5787"/>
    <s v="EXCLUSIVE FAMILY SPACE 3 BR/ 2 BATH W BALCONY"/>
    <n v="3111"/>
    <s v="New York"/>
    <n v="0.94"/>
    <n v="0.97"/>
    <x v="0"/>
    <n v="26"/>
    <x v="2"/>
    <x v="19"/>
    <x v="1"/>
    <s v="No"/>
    <n v="12"/>
    <x v="2"/>
    <n v="100"/>
    <n v="0.03"/>
    <n v="3.8"/>
    <x v="0"/>
    <n v="5"/>
    <s v="No"/>
    <d v="2020-02-08T00:00:00"/>
    <x v="117"/>
    <n v="180"/>
    <s v="Active"/>
    <s v="Yes"/>
  </r>
  <r>
    <n v="5788"/>
    <s v="Morningside Park exclusive Townhouse with Views!"/>
    <n v="2802"/>
    <s v="New York"/>
    <n v="0.94"/>
    <n v="0.99"/>
    <x v="1"/>
    <n v="16"/>
    <x v="0"/>
    <x v="10"/>
    <x v="1"/>
    <s v="No"/>
    <n v="4"/>
    <x v="1"/>
    <n v="98"/>
    <n v="0.03"/>
    <n v="4.67"/>
    <x v="1"/>
    <n v="3"/>
    <s v="No"/>
    <d v="2020-02-17T00:00:00"/>
    <x v="157"/>
    <n v="232"/>
    <s v="Active"/>
    <s v="No"/>
  </r>
  <r>
    <n v="5789"/>
    <s v="Spacious Entire Apartment - Close to everything!"/>
    <n v="4113"/>
    <s v="New York"/>
    <n v="1"/>
    <n v="0.98"/>
    <x v="1"/>
    <n v="16"/>
    <x v="0"/>
    <x v="10"/>
    <x v="1"/>
    <s v="No"/>
    <n v="5"/>
    <x v="1"/>
    <n v="611"/>
    <n v="0.05"/>
    <n v="5"/>
    <x v="1"/>
    <n v="8"/>
    <s v="No"/>
    <d v="2020-02-04T00:00:00"/>
    <x v="70"/>
    <n v="238"/>
    <s v="Active"/>
    <s v="Yes"/>
  </r>
  <r>
    <n v="5790"/>
    <s v="The Flatbush Palace"/>
    <n v="4087"/>
    <s v="New York"/>
    <n v="0.7"/>
    <n v="0.8"/>
    <x v="0"/>
    <n v="10"/>
    <x v="1"/>
    <x v="17"/>
    <x v="1"/>
    <s v="No"/>
    <n v="4"/>
    <x v="1"/>
    <n v="90"/>
    <n v="0.03"/>
    <n v="5"/>
    <x v="1"/>
    <n v="4"/>
    <s v="No"/>
    <d v="2020-05-01T00:00:00"/>
    <x v="129"/>
    <n v="82"/>
    <s v="Active"/>
    <s v="No"/>
  </r>
  <r>
    <n v="5791"/>
    <s v="Perfect, Industrial 4BR/2BA Heart of Brooklyn Loft"/>
    <n v="4048"/>
    <s v="New York"/>
    <n v="0"/>
    <n v="1"/>
    <x v="0"/>
    <n v="12"/>
    <x v="1"/>
    <x v="9"/>
    <x v="1"/>
    <s v="No"/>
    <n v="12"/>
    <x v="2"/>
    <n v="499"/>
    <n v="0.04"/>
    <n v="5"/>
    <x v="1"/>
    <n v="3"/>
    <s v="No"/>
    <d v="2020-03-02T00:00:00"/>
    <x v="180"/>
    <n v="17"/>
    <s v="Active"/>
    <s v="No"/>
  </r>
  <r>
    <n v="5792"/>
    <s v="2 bed 2 bath on central Park with a pool"/>
    <n v="4114"/>
    <s v="New York"/>
    <n v="0.97"/>
    <n v="1"/>
    <x v="0"/>
    <n v="20"/>
    <x v="0"/>
    <x v="1"/>
    <x v="1"/>
    <s v="No"/>
    <n v="6"/>
    <x v="2"/>
    <n v="230"/>
    <n v="0.04"/>
    <n v="4.75"/>
    <x v="1"/>
    <n v="4"/>
    <s v="No"/>
    <d v="2020-02-19T00:00:00"/>
    <x v="12"/>
    <n v="342"/>
    <s v="Active"/>
    <s v="Yes"/>
  </r>
  <r>
    <n v="5793"/>
    <s v="Spectacular one bed with balcony near central Park"/>
    <n v="4114"/>
    <s v="New York"/>
    <n v="0.97"/>
    <n v="1"/>
    <x v="0"/>
    <n v="20"/>
    <x v="0"/>
    <x v="1"/>
    <x v="1"/>
    <s v="No"/>
    <n v="4"/>
    <x v="1"/>
    <n v="152"/>
    <n v="0.03"/>
    <n v="4.75"/>
    <x v="1"/>
    <n v="4"/>
    <s v="No"/>
    <d v="2020-03-14T00:00:00"/>
    <x v="217"/>
    <n v="353"/>
    <s v="Active"/>
    <s v="Yes"/>
  </r>
  <r>
    <n v="5794"/>
    <s v="Cozy 2 bed doorman building Close to park"/>
    <n v="4115"/>
    <s v="New Jersey"/>
    <n v="0.92"/>
    <n v="1"/>
    <x v="0"/>
    <n v="20"/>
    <x v="0"/>
    <x v="1"/>
    <x v="1"/>
    <s v="No"/>
    <n v="4"/>
    <x v="1"/>
    <n v="140"/>
    <n v="0.03"/>
    <n v="4.25"/>
    <x v="0"/>
    <n v="4"/>
    <s v="No"/>
    <d v="2020-02-09T00:00:00"/>
    <x v="657"/>
    <n v="320"/>
    <s v="Active"/>
    <s v="Yes"/>
  </r>
  <r>
    <n v="5795"/>
    <s v="High end Renovated one bedroom- sutton place"/>
    <n v="2715"/>
    <s v="New York"/>
    <n v="0.88"/>
    <n v="0.98"/>
    <x v="0"/>
    <n v="18"/>
    <x v="0"/>
    <x v="20"/>
    <x v="1"/>
    <s v="No"/>
    <n v="4"/>
    <x v="1"/>
    <n v="149"/>
    <n v="0.03"/>
    <n v="3.33"/>
    <x v="2"/>
    <n v="3"/>
    <s v="No"/>
    <d v="2020-06-30T00:00:00"/>
    <x v="213"/>
    <n v="364"/>
    <s v="Active"/>
    <s v="Yes"/>
  </r>
  <r>
    <n v="5796"/>
    <s v="Cozy artistic getaway in the heart of Harlem"/>
    <n v="3840"/>
    <s v="New York"/>
    <n v="1"/>
    <n v="1"/>
    <x v="1"/>
    <n v="16"/>
    <x v="0"/>
    <x v="10"/>
    <x v="0"/>
    <s v="Yes"/>
    <n v="5"/>
    <x v="1"/>
    <n v="77"/>
    <n v="0.03"/>
    <n v="5"/>
    <x v="1"/>
    <n v="3"/>
    <s v="No"/>
    <d v="2020-02-17T00:00:00"/>
    <x v="31"/>
    <n v="179"/>
    <s v="Active"/>
    <s v="Yes"/>
  </r>
  <r>
    <n v="5797"/>
    <s v="âœ¨Cleanâœ¨ Private Suite - Near ALL The Parks! ðŸŒ³ ðŸŒŠ â˜€ï¸"/>
    <n v="1493"/>
    <s v="New York"/>
    <n v="0.72"/>
    <n v="0.9"/>
    <x v="0"/>
    <n v="20"/>
    <x v="0"/>
    <x v="1"/>
    <x v="0"/>
    <s v="Yes"/>
    <n v="2"/>
    <x v="0"/>
    <n v="56"/>
    <n v="0.03"/>
    <n v="5"/>
    <x v="1"/>
    <n v="4"/>
    <s v="No"/>
    <d v="2020-01-28T00:00:00"/>
    <x v="668"/>
    <n v="26"/>
    <s v="Active"/>
    <s v="No"/>
  </r>
  <r>
    <n v="5798"/>
    <s v="Style In The City: Apartment In Times Square"/>
    <n v="1408"/>
    <s v="New York"/>
    <n v="1"/>
    <n v="0.88"/>
    <x v="1"/>
    <n v="17"/>
    <x v="0"/>
    <x v="0"/>
    <x v="0"/>
    <s v="Yes"/>
    <n v="2"/>
    <x v="0"/>
    <n v="70"/>
    <n v="0.03"/>
    <n v="5"/>
    <x v="1"/>
    <n v="4"/>
    <s v="No"/>
    <d v="2020-02-16T00:00:00"/>
    <x v="15"/>
    <n v="77"/>
    <s v="Active"/>
    <s v="No"/>
  </r>
  <r>
    <n v="5799"/>
    <s v="UPPER WEST SIDE 2BEDS/2BATHS WITH PRIVATE TERRACE"/>
    <n v="3252"/>
    <s v="New York"/>
    <n v="0.94"/>
    <n v="1"/>
    <x v="0"/>
    <n v="20"/>
    <x v="0"/>
    <x v="1"/>
    <x v="1"/>
    <s v="No"/>
    <n v="6"/>
    <x v="2"/>
    <n v="230"/>
    <n v="0.04"/>
    <n v="4.75"/>
    <x v="1"/>
    <n v="4"/>
    <s v="No"/>
    <d v="2020-07-05T00:00:00"/>
    <x v="213"/>
    <n v="346"/>
    <s v="Active"/>
    <s v="Yes"/>
  </r>
  <r>
    <n v="5800"/>
    <s v="Stylish Private Room w/ Queen Bed, Futon, TV+"/>
    <n v="972"/>
    <s v="New York"/>
    <n v="1"/>
    <n v="0.83"/>
    <x v="0"/>
    <n v="10"/>
    <x v="1"/>
    <x v="17"/>
    <x v="0"/>
    <s v="Yes"/>
    <n v="2"/>
    <x v="0"/>
    <n v="35"/>
    <n v="0.03"/>
    <n v="4.63"/>
    <x v="1"/>
    <n v="8"/>
    <s v="No"/>
    <d v="2020-02-24T00:00:00"/>
    <x v="198"/>
    <n v="233"/>
    <s v="Active"/>
    <s v="Yes"/>
  </r>
  <r>
    <n v="5801"/>
    <s v="LINCOLN CENTER 2BEDS/2BATHS /PRIVATE TERRACE"/>
    <n v="3252"/>
    <s v="New York"/>
    <n v="0.94"/>
    <n v="1"/>
    <x v="0"/>
    <n v="20"/>
    <x v="0"/>
    <x v="1"/>
    <x v="1"/>
    <s v="No"/>
    <n v="6"/>
    <x v="2"/>
    <n v="200"/>
    <n v="0.04"/>
    <n v="5"/>
    <x v="1"/>
    <n v="3"/>
    <s v="No"/>
    <d v="2020-07-11T00:00:00"/>
    <x v="165"/>
    <n v="347"/>
    <s v="Active"/>
    <s v="Yes"/>
  </r>
  <r>
    <n v="5802"/>
    <s v="Large one bedroom Doorman Building Lincoln Center"/>
    <n v="3252"/>
    <s v="New York"/>
    <n v="0.94"/>
    <n v="1"/>
    <x v="0"/>
    <n v="20"/>
    <x v="0"/>
    <x v="1"/>
    <x v="1"/>
    <s v="No"/>
    <n v="5"/>
    <x v="1"/>
    <n v="145"/>
    <n v="0.03"/>
    <n v="3.67"/>
    <x v="0"/>
    <n v="3"/>
    <s v="No"/>
    <d v="2020-06-01T00:00:00"/>
    <x v="167"/>
    <n v="319"/>
    <s v="Active"/>
    <s v="Yes"/>
  </r>
  <r>
    <n v="5803"/>
    <s v="Roseyâ€™s place"/>
    <n v="4111"/>
    <s v="New York"/>
    <n v="1"/>
    <n v="0.98"/>
    <x v="1"/>
    <n v="9"/>
    <x v="1"/>
    <x v="16"/>
    <x v="0"/>
    <s v="Yes"/>
    <n v="2"/>
    <x v="0"/>
    <n v="99"/>
    <n v="0.03"/>
    <n v="4.0999999999999996"/>
    <x v="0"/>
    <n v="10"/>
    <s v="No"/>
    <d v="2020-01-29T00:00:00"/>
    <x v="13"/>
    <n v="365"/>
    <s v="Active"/>
    <s v="Yes"/>
  </r>
  <r>
    <n v="5804"/>
    <s v="Elegant 2 bd room Suite/private entrance"/>
    <n v="2170"/>
    <s v="New York"/>
    <n v="1"/>
    <n v="0.96"/>
    <x v="1"/>
    <n v="16"/>
    <x v="0"/>
    <x v="10"/>
    <x v="1"/>
    <s v="No"/>
    <n v="4"/>
    <x v="1"/>
    <n v="180"/>
    <n v="0.03"/>
    <n v="5"/>
    <x v="1"/>
    <n v="4"/>
    <s v="No"/>
    <d v="2020-02-17T00:00:00"/>
    <x v="0"/>
    <n v="79"/>
    <s v="Active"/>
    <s v="No"/>
  </r>
  <r>
    <n v="5805"/>
    <s v="MASSIVE 2 BR 2 BATH 15 MIN TO MIDTOWN"/>
    <n v="3111"/>
    <s v="New York"/>
    <n v="0.94"/>
    <n v="0.97"/>
    <x v="0"/>
    <n v="26"/>
    <x v="2"/>
    <x v="19"/>
    <x v="1"/>
    <s v="No"/>
    <n v="12"/>
    <x v="2"/>
    <n v="100"/>
    <n v="0.03"/>
    <n v="3.67"/>
    <x v="0"/>
    <n v="3"/>
    <s v="No"/>
    <d v="2020-02-02T00:00:00"/>
    <x v="77"/>
    <n v="349"/>
    <s v="Active"/>
    <s v="Yes"/>
  </r>
  <r>
    <n v="5806"/>
    <s v="River View in Sutton Place 2 Bedroom Apt"/>
    <n v="2715"/>
    <s v="New York"/>
    <n v="0.88"/>
    <n v="0.98"/>
    <x v="0"/>
    <n v="18"/>
    <x v="0"/>
    <x v="20"/>
    <x v="1"/>
    <s v="No"/>
    <n v="6"/>
    <x v="2"/>
    <n v="200"/>
    <n v="0.04"/>
    <n v="4.67"/>
    <x v="1"/>
    <n v="3"/>
    <s v="No"/>
    <d v="2020-02-21T00:00:00"/>
    <x v="4"/>
    <n v="349"/>
    <s v="Active"/>
    <s v="Yes"/>
  </r>
  <r>
    <n v="5807"/>
    <s v="LUXURY 1 BEDROOM - SUTTON PLACE"/>
    <n v="2715"/>
    <s v="New York"/>
    <n v="0.88"/>
    <n v="0.98"/>
    <x v="0"/>
    <n v="18"/>
    <x v="0"/>
    <x v="20"/>
    <x v="1"/>
    <s v="No"/>
    <n v="4"/>
    <x v="1"/>
    <n v="145"/>
    <n v="0.03"/>
    <n v="5"/>
    <x v="1"/>
    <n v="3"/>
    <s v="No"/>
    <d v="2020-07-07T00:00:00"/>
    <x v="13"/>
    <n v="359"/>
    <s v="Active"/>
    <s v="Yes"/>
  </r>
  <r>
    <n v="5808"/>
    <s v="Family Place â¤ï¸  â˜… Central Park â˜…"/>
    <n v="3423"/>
    <s v="New York"/>
    <n v="0.5"/>
    <n v="1"/>
    <x v="0"/>
    <n v="18"/>
    <x v="0"/>
    <x v="20"/>
    <x v="1"/>
    <s v="No"/>
    <n v="4"/>
    <x v="1"/>
    <n v="146"/>
    <n v="0.03"/>
    <n v="5"/>
    <x v="1"/>
    <n v="4"/>
    <s v="No"/>
    <d v="2020-03-02T00:00:00"/>
    <x v="736"/>
    <n v="337"/>
    <s v="Active"/>
    <s v="Yes"/>
  </r>
  <r>
    <n v="5809"/>
    <s v="Party &amp; Sleepover | $99 DEPOSIT"/>
    <n v="3096"/>
    <s v="New York"/>
    <n v="0.99"/>
    <n v="0.45"/>
    <x v="0"/>
    <n v="10"/>
    <x v="1"/>
    <x v="17"/>
    <x v="1"/>
    <s v="No"/>
    <n v="16"/>
    <x v="2"/>
    <n v="99"/>
    <n v="0.03"/>
    <n v="5"/>
    <x v="1"/>
    <n v="11"/>
    <s v="No"/>
    <d v="2020-02-10T00:00:00"/>
    <x v="17"/>
    <n v="157"/>
    <s v="Active"/>
    <s v="No"/>
  </r>
  <r>
    <n v="5810"/>
    <s v="Prime Williamsburg 2 Bed Right By Bedford Ave &amp; N4"/>
    <n v="3665"/>
    <s v="New York"/>
    <n v="1"/>
    <n v="1"/>
    <x v="1"/>
    <n v="12"/>
    <x v="1"/>
    <x v="9"/>
    <x v="1"/>
    <s v="No"/>
    <n v="4"/>
    <x v="1"/>
    <n v="134"/>
    <n v="0.03"/>
    <n v="4.88"/>
    <x v="1"/>
    <n v="8"/>
    <s v="No"/>
    <d v="2020-02-07T00:00:00"/>
    <x v="0"/>
    <n v="0"/>
    <s v="Inactive"/>
    <s v="No"/>
  </r>
  <r>
    <n v="5811"/>
    <s v="Modern Comfort in Gramercy Park w/ Private Patio!"/>
    <n v="3924"/>
    <s v="New York"/>
    <n v="0.63"/>
    <n v="0.98"/>
    <x v="0"/>
    <n v="18"/>
    <x v="0"/>
    <x v="20"/>
    <x v="1"/>
    <s v="No"/>
    <n v="8"/>
    <x v="2"/>
    <n v="391"/>
    <n v="0.04"/>
    <n v="5"/>
    <x v="1"/>
    <n v="6"/>
    <s v="No"/>
    <d v="2020-02-02T00:00:00"/>
    <x v="161"/>
    <n v="356"/>
    <s v="Active"/>
    <s v="Yes"/>
  </r>
  <r>
    <n v="5812"/>
    <s v="Stylish 3BR, 2 BATH Duplex (15 mins to Manhattan!)"/>
    <n v="2489"/>
    <s v="New York"/>
    <n v="1"/>
    <n v="0.8"/>
    <x v="1"/>
    <n v="7"/>
    <x v="1"/>
    <x v="3"/>
    <x v="1"/>
    <s v="No"/>
    <n v="7"/>
    <x v="2"/>
    <n v="128"/>
    <n v="0.03"/>
    <n v="5"/>
    <x v="1"/>
    <n v="4"/>
    <s v="No"/>
    <d v="2020-03-01T00:00:00"/>
    <x v="615"/>
    <n v="349"/>
    <s v="Active"/>
    <s v="No"/>
  </r>
  <r>
    <n v="5813"/>
    <s v="the Boogie Down Bx Room at Crocevia (Kro-che-via)"/>
    <n v="4116"/>
    <s v="New York"/>
    <n v="1"/>
    <n v="0.91"/>
    <x v="1"/>
    <n v="6"/>
    <x v="4"/>
    <x v="29"/>
    <x v="0"/>
    <s v="Yes"/>
    <n v="2"/>
    <x v="0"/>
    <n v="51"/>
    <n v="0.03"/>
    <n v="5"/>
    <x v="1"/>
    <n v="12"/>
    <s v="No"/>
    <d v="2020-02-11T00:00:00"/>
    <x v="47"/>
    <n v="89"/>
    <s v="Active"/>
    <s v="No"/>
  </r>
  <r>
    <n v="5814"/>
    <s v="Hudson Yard Renov suite, Super New York Experience"/>
    <n v="3386"/>
    <s v="New York"/>
    <n v="1"/>
    <n v="0.83"/>
    <x v="1"/>
    <n v="17"/>
    <x v="0"/>
    <x v="0"/>
    <x v="1"/>
    <s v="No"/>
    <n v="2"/>
    <x v="0"/>
    <n v="90"/>
    <n v="0.03"/>
    <n v="5"/>
    <x v="1"/>
    <n v="3"/>
    <s v="No"/>
    <d v="2020-02-15T00:00:00"/>
    <x v="198"/>
    <n v="59"/>
    <s v="Active"/>
    <s v="Yes"/>
  </r>
  <r>
    <n v="5815"/>
    <s v="Room in Manhattan, Times SQ"/>
    <n v="1632"/>
    <s v="New York"/>
    <n v="1"/>
    <n v="1"/>
    <x v="1"/>
    <n v="17"/>
    <x v="0"/>
    <x v="0"/>
    <x v="0"/>
    <s v="Yes"/>
    <n v="2"/>
    <x v="0"/>
    <n v="69"/>
    <n v="0.03"/>
    <n v="5"/>
    <x v="1"/>
    <n v="4"/>
    <s v="No"/>
    <d v="2020-02-18T00:00:00"/>
    <x v="97"/>
    <n v="250"/>
    <s v="Active"/>
    <s v="Yes"/>
  </r>
  <r>
    <n v="5816"/>
    <s v="Private Room in Manhattan,Times SQ"/>
    <n v="1632"/>
    <s v="New York"/>
    <n v="1"/>
    <n v="1"/>
    <x v="1"/>
    <n v="17"/>
    <x v="0"/>
    <x v="0"/>
    <x v="0"/>
    <s v="Yes"/>
    <n v="1"/>
    <x v="0"/>
    <n v="65"/>
    <n v="0.03"/>
    <n v="5"/>
    <x v="1"/>
    <n v="4"/>
    <s v="No"/>
    <d v="2020-02-16T00:00:00"/>
    <x v="14"/>
    <n v="249"/>
    <s v="Active"/>
    <s v="Yes"/>
  </r>
  <r>
    <n v="5817"/>
    <s v="Private Unit Self-Check In-To Self Isolate I ready"/>
    <n v="4118"/>
    <s v="New York"/>
    <n v="0.86"/>
    <n v="0.84"/>
    <x v="0"/>
    <n v="10"/>
    <x v="1"/>
    <x v="17"/>
    <x v="1"/>
    <s v="No"/>
    <n v="4"/>
    <x v="1"/>
    <n v="183"/>
    <n v="0.03"/>
    <n v="5"/>
    <x v="1"/>
    <n v="5"/>
    <s v="No"/>
    <d v="2020-02-17T00:00:00"/>
    <x v="581"/>
    <n v="304"/>
    <s v="Active"/>
    <s v="Yes"/>
  </r>
  <r>
    <n v="5818"/>
    <s v="PRIME Tourist Location! Entire Apartment Sleeps 7"/>
    <n v="4045"/>
    <s v="New York"/>
    <n v="1"/>
    <n v="0.98"/>
    <x v="1"/>
    <n v="13"/>
    <x v="0"/>
    <x v="7"/>
    <x v="1"/>
    <s v="No"/>
    <n v="7"/>
    <x v="2"/>
    <n v="181"/>
    <n v="0.03"/>
    <n v="4.83"/>
    <x v="1"/>
    <n v="6"/>
    <s v="No"/>
    <d v="2020-02-16T00:00:00"/>
    <x v="83"/>
    <n v="48"/>
    <s v="Active"/>
    <s v="Yes"/>
  </r>
  <r>
    <n v="5819"/>
    <s v="Renovated Luxury 1 Bedroom on the Upper East Side"/>
    <n v="3526"/>
    <s v="New York"/>
    <n v="1"/>
    <n v="1"/>
    <x v="0"/>
    <n v="19"/>
    <x v="0"/>
    <x v="12"/>
    <x v="1"/>
    <s v="No"/>
    <n v="3"/>
    <x v="1"/>
    <n v="150"/>
    <n v="0.03"/>
    <n v="4.4000000000000004"/>
    <x v="0"/>
    <n v="5"/>
    <s v="No"/>
    <d v="2020-05-08T00:00:00"/>
    <x v="285"/>
    <n v="340"/>
    <s v="Active"/>
    <s v="Yes"/>
  </r>
  <r>
    <n v="5820"/>
    <s v="Shared Apartment Near Central Park"/>
    <n v="4117"/>
    <s v="New York"/>
    <n v="1"/>
    <n v="1"/>
    <x v="1"/>
    <n v="20"/>
    <x v="0"/>
    <x v="1"/>
    <x v="2"/>
    <s v="Yes"/>
    <n v="2"/>
    <x v="0"/>
    <n v="52"/>
    <n v="0.03"/>
    <n v="5"/>
    <x v="1"/>
    <n v="3"/>
    <s v="No"/>
    <d v="2020-02-18T00:00:00"/>
    <x v="164"/>
    <n v="237"/>
    <s v="Active"/>
    <s v="Yes"/>
  </r>
  <r>
    <n v="5821"/>
    <s v="Close to citified"/>
    <n v="4010"/>
    <s v="New York"/>
    <n v="1"/>
    <n v="0.9"/>
    <x v="0"/>
    <n v="22"/>
    <x v="2"/>
    <x v="25"/>
    <x v="0"/>
    <s v="Yes"/>
    <n v="2"/>
    <x v="0"/>
    <n v="50"/>
    <n v="0.03"/>
    <n v="5"/>
    <x v="1"/>
    <n v="3"/>
    <s v="No"/>
    <d v="2020-02-27T00:00:00"/>
    <x v="300"/>
    <n v="177"/>
    <s v="Active"/>
    <s v="Yes"/>
  </r>
  <r>
    <n v="5822"/>
    <s v="Huge Penthouse Duplex Over 2500 ft +Outdoor Space!"/>
    <n v="4119"/>
    <s v="New York"/>
    <n v="0.5"/>
    <n v="0.83"/>
    <x v="0"/>
    <n v="18"/>
    <x v="0"/>
    <x v="20"/>
    <x v="1"/>
    <s v="No"/>
    <n v="15"/>
    <x v="2"/>
    <n v="500"/>
    <n v="0.05"/>
    <n v="5"/>
    <x v="1"/>
    <n v="3"/>
    <s v="No"/>
    <d v="2020-02-19T00:00:00"/>
    <x v="106"/>
    <n v="137"/>
    <s v="Active"/>
    <s v="No"/>
  </r>
  <r>
    <n v="5823"/>
    <s v="Parkway Escape"/>
    <n v="3003"/>
    <s v="New York"/>
    <n v="0.8"/>
    <n v="0.84"/>
    <x v="0"/>
    <n v="9"/>
    <x v="1"/>
    <x v="16"/>
    <x v="1"/>
    <s v="No"/>
    <n v="4"/>
    <x v="1"/>
    <n v="85"/>
    <n v="0.03"/>
    <n v="4.83"/>
    <x v="1"/>
    <n v="6"/>
    <s v="No"/>
    <d v="2020-02-24T00:00:00"/>
    <x v="160"/>
    <n v="0"/>
    <s v="Inactive"/>
    <s v="No"/>
  </r>
  <r>
    <n v="5824"/>
    <s v="The Wabbit Hole"/>
    <n v="4120"/>
    <s v="New York"/>
    <n v="0.9"/>
    <n v="0.96"/>
    <x v="0"/>
    <n v="7"/>
    <x v="1"/>
    <x v="3"/>
    <x v="1"/>
    <s v="No"/>
    <n v="6"/>
    <x v="2"/>
    <n v="299"/>
    <n v="0.04"/>
    <n v="4.67"/>
    <x v="1"/>
    <n v="3"/>
    <s v="No"/>
    <d v="2020-02-16T00:00:00"/>
    <x v="118"/>
    <n v="354"/>
    <s v="Active"/>
    <s v="No"/>
  </r>
  <r>
    <n v="5825"/>
    <s v="Townhouse Triplex PH with Private Roof Terrace"/>
    <n v="3553"/>
    <s v="New York"/>
    <n v="1"/>
    <n v="1"/>
    <x v="0"/>
    <n v="20"/>
    <x v="0"/>
    <x v="1"/>
    <x v="1"/>
    <s v="No"/>
    <n v="8"/>
    <x v="2"/>
    <n v="792"/>
    <n v="0.05"/>
    <n v="5"/>
    <x v="1"/>
    <n v="4"/>
    <s v="No"/>
    <d v="2020-02-23T00:00:00"/>
    <x v="180"/>
    <n v="176"/>
    <s v="Active"/>
    <s v="Yes"/>
  </r>
  <r>
    <n v="5826"/>
    <s v="Midtown Private Room 1-King bed"/>
    <n v="4045"/>
    <s v="New York"/>
    <n v="1"/>
    <n v="0.98"/>
    <x v="1"/>
    <n v="13"/>
    <x v="0"/>
    <x v="7"/>
    <x v="0"/>
    <s v="Yes"/>
    <n v="3"/>
    <x v="1"/>
    <n v="59"/>
    <n v="0.03"/>
    <n v="5"/>
    <x v="1"/>
    <n v="8"/>
    <s v="No"/>
    <d v="2020-02-09T00:00:00"/>
    <x v="20"/>
    <n v="4"/>
    <s v="Active"/>
    <s v="Yes"/>
  </r>
  <r>
    <n v="5827"/>
    <s v="PRIME Location! Semi-Private Space 1"/>
    <n v="4044"/>
    <s v="New York"/>
    <n v="1"/>
    <n v="0.99"/>
    <x v="1"/>
    <n v="13"/>
    <x v="0"/>
    <x v="7"/>
    <x v="0"/>
    <s v="Yes"/>
    <n v="1"/>
    <x v="0"/>
    <n v="49"/>
    <n v="0.03"/>
    <n v="5"/>
    <x v="1"/>
    <n v="3"/>
    <s v="No"/>
    <d v="2020-02-16T00:00:00"/>
    <x v="217"/>
    <n v="73"/>
    <s v="Active"/>
    <s v="Yes"/>
  </r>
  <r>
    <n v="5828"/>
    <s v="Kingstonian Room at Crocevia (Kro-Che-Via)"/>
    <n v="4116"/>
    <s v="New York"/>
    <n v="1"/>
    <n v="0.91"/>
    <x v="1"/>
    <n v="6"/>
    <x v="4"/>
    <x v="29"/>
    <x v="0"/>
    <s v="Yes"/>
    <n v="4"/>
    <x v="1"/>
    <n v="59"/>
    <n v="0.03"/>
    <n v="5"/>
    <x v="1"/>
    <n v="13"/>
    <s v="No"/>
    <d v="2020-02-16T00:00:00"/>
    <x v="160"/>
    <n v="90"/>
    <s v="Active"/>
    <s v="No"/>
  </r>
  <r>
    <n v="5829"/>
    <s v="Queen Margherita Room at Crocevia (Kro-Che-Via)"/>
    <n v="4116"/>
    <s v="New York"/>
    <n v="1"/>
    <n v="0.91"/>
    <x v="1"/>
    <n v="6"/>
    <x v="4"/>
    <x v="29"/>
    <x v="0"/>
    <s v="Yes"/>
    <n v="2"/>
    <x v="0"/>
    <n v="54"/>
    <n v="0.03"/>
    <n v="5"/>
    <x v="1"/>
    <n v="9"/>
    <s v="No"/>
    <d v="2020-02-09T00:00:00"/>
    <x v="199"/>
    <n v="180"/>
    <s v="Active"/>
    <s v="No"/>
  </r>
  <r>
    <n v="5830"/>
    <s v="The Wabbit Hole II"/>
    <n v="4120"/>
    <s v="New York"/>
    <n v="0.9"/>
    <n v="0.96"/>
    <x v="0"/>
    <n v="7"/>
    <x v="1"/>
    <x v="3"/>
    <x v="1"/>
    <s v="No"/>
    <n v="2"/>
    <x v="0"/>
    <n v="249"/>
    <n v="0.04"/>
    <n v="4.71"/>
    <x v="1"/>
    <n v="7"/>
    <s v="No"/>
    <d v="2020-02-15T00:00:00"/>
    <x v="29"/>
    <n v="354"/>
    <s v="Active"/>
    <s v="No"/>
  </r>
  <r>
    <n v="5831"/>
    <s v="Master bedroom in Manhattan Prime area"/>
    <n v="2652"/>
    <s v="New York"/>
    <n v="1"/>
    <n v="0.79"/>
    <x v="1"/>
    <n v="19"/>
    <x v="0"/>
    <x v="12"/>
    <x v="0"/>
    <s v="Yes"/>
    <n v="1"/>
    <x v="0"/>
    <n v="60"/>
    <n v="0.03"/>
    <n v="5"/>
    <x v="1"/>
    <n v="7"/>
    <s v="No"/>
    <d v="2020-02-07T00:00:00"/>
    <x v="15"/>
    <n v="51"/>
    <s v="Active"/>
    <s v="Yes"/>
  </r>
  <r>
    <n v="5832"/>
    <s v="Tranquil &amp; Beautiful Living Space in Brooklyn"/>
    <n v="4121"/>
    <s v="New York"/>
    <n v="0.89"/>
    <n v="0.98"/>
    <x v="1"/>
    <n v="7"/>
    <x v="1"/>
    <x v="3"/>
    <x v="1"/>
    <s v="No"/>
    <n v="4"/>
    <x v="1"/>
    <n v="160"/>
    <n v="0.03"/>
    <n v="5"/>
    <x v="1"/>
    <n v="11"/>
    <s v="No"/>
    <d v="2020-02-15T00:00:00"/>
    <x v="20"/>
    <n v="339"/>
    <s v="Active"/>
    <s v="Yes"/>
  </r>
  <r>
    <n v="5833"/>
    <s v="Peaceful space with spectacular sunset views"/>
    <n v="1179"/>
    <s v="New York"/>
    <n v="0"/>
    <n v="0.71"/>
    <x v="0"/>
    <n v="12"/>
    <x v="1"/>
    <x v="9"/>
    <x v="1"/>
    <s v="No"/>
    <n v="2"/>
    <x v="0"/>
    <n v="120"/>
    <n v="0.03"/>
    <n v="5"/>
    <x v="1"/>
    <n v="3"/>
    <s v="No"/>
    <d v="2020-02-27T00:00:00"/>
    <x v="15"/>
    <n v="18"/>
    <s v="Active"/>
    <s v="No"/>
  </r>
  <r>
    <n v="5834"/>
    <s v="Williamsburg dream loft, steps from 3 subway lines"/>
    <n v="4112"/>
    <s v="New York"/>
    <n v="1"/>
    <n v="0.81"/>
    <x v="1"/>
    <n v="12"/>
    <x v="1"/>
    <x v="9"/>
    <x v="0"/>
    <s v="Yes"/>
    <n v="4"/>
    <x v="1"/>
    <n v="83"/>
    <n v="0.03"/>
    <n v="4.8"/>
    <x v="1"/>
    <n v="10"/>
    <s v="No"/>
    <d v="2020-02-13T00:00:00"/>
    <x v="31"/>
    <n v="87"/>
    <s v="Active"/>
    <s v="No"/>
  </r>
  <r>
    <n v="5835"/>
    <s v="Modern Apt w/ balcony &amp; full rooftop access!"/>
    <n v="4122"/>
    <s v="New York"/>
    <n v="0.5"/>
    <n v="0.75"/>
    <x v="0"/>
    <n v="11"/>
    <x v="1"/>
    <x v="8"/>
    <x v="1"/>
    <s v="No"/>
    <n v="5"/>
    <x v="1"/>
    <n v="494"/>
    <n v="0.04"/>
    <n v="5"/>
    <x v="1"/>
    <n v="7"/>
    <s v="No"/>
    <d v="2020-02-27T00:00:00"/>
    <x v="152"/>
    <n v="74"/>
    <s v="Active"/>
    <s v="No"/>
  </r>
  <r>
    <n v="5836"/>
    <s v="Bright &amp; Cozy Room in Brooklyn"/>
    <n v="4124"/>
    <s v="New York"/>
    <n v="0.93"/>
    <n v="0.89"/>
    <x v="0"/>
    <n v="8"/>
    <x v="1"/>
    <x v="11"/>
    <x v="0"/>
    <s v="Yes"/>
    <n v="2"/>
    <x v="0"/>
    <n v="35"/>
    <n v="0.03"/>
    <n v="5"/>
    <x v="1"/>
    <n v="3"/>
    <s v="No"/>
    <d v="2020-07-08T00:00:00"/>
    <x v="47"/>
    <n v="357"/>
    <s v="Active"/>
    <s v="No"/>
  </r>
  <r>
    <n v="5837"/>
    <s v="Shared Apartment Near Central Park 3"/>
    <n v="4117"/>
    <s v="New York"/>
    <n v="1"/>
    <n v="1"/>
    <x v="1"/>
    <n v="20"/>
    <x v="0"/>
    <x v="1"/>
    <x v="2"/>
    <s v="Yes"/>
    <n v="2"/>
    <x v="0"/>
    <n v="52"/>
    <n v="0.03"/>
    <n v="5"/>
    <x v="1"/>
    <n v="3"/>
    <s v="No"/>
    <d v="2020-02-23T00:00:00"/>
    <x v="226"/>
    <n v="365"/>
    <s v="Active"/>
    <s v="Yes"/>
  </r>
  <r>
    <n v="5838"/>
    <s v="Cozy Shared Apartment Near Central Park 5"/>
    <n v="4117"/>
    <s v="New York"/>
    <n v="1"/>
    <n v="1"/>
    <x v="1"/>
    <n v="20"/>
    <x v="0"/>
    <x v="1"/>
    <x v="2"/>
    <s v="Yes"/>
    <n v="2"/>
    <x v="0"/>
    <n v="52"/>
    <n v="0.03"/>
    <n v="5"/>
    <x v="1"/>
    <n v="4"/>
    <s v="No"/>
    <d v="2020-02-16T00:00:00"/>
    <x v="609"/>
    <n v="362"/>
    <s v="Active"/>
    <s v="Yes"/>
  </r>
  <r>
    <n v="5839"/>
    <s v="Modern cozy Williamsburg apartment"/>
    <n v="2901"/>
    <s v="New York"/>
    <n v="1"/>
    <n v="1"/>
    <x v="1"/>
    <n v="12"/>
    <x v="1"/>
    <x v="9"/>
    <x v="1"/>
    <s v="No"/>
    <n v="3"/>
    <x v="1"/>
    <n v="221"/>
    <n v="0.04"/>
    <n v="4.8499999999999996"/>
    <x v="1"/>
    <n v="26"/>
    <s v="No"/>
    <d v="2020-03-01T00:00:00"/>
    <x v="89"/>
    <n v="175"/>
    <s v="Active"/>
    <s v="Yes"/>
  </r>
  <r>
    <n v="5840"/>
    <s v="Spacious Studio UES with Balcony!"/>
    <n v="1278"/>
    <s v="New York"/>
    <n v="0.8"/>
    <n v="0.87"/>
    <x v="0"/>
    <n v="19"/>
    <x v="0"/>
    <x v="12"/>
    <x v="1"/>
    <s v="No"/>
    <n v="4"/>
    <x v="1"/>
    <n v="110"/>
    <n v="0.03"/>
    <n v="4.29"/>
    <x v="0"/>
    <n v="7"/>
    <s v="No"/>
    <d v="2020-02-23T00:00:00"/>
    <x v="10"/>
    <n v="31"/>
    <s v="Active"/>
    <s v="No"/>
  </r>
  <r>
    <n v="5841"/>
    <s v="Modern, Cozy One-Bedroom Home in Greenpoint"/>
    <n v="340"/>
    <s v="New York"/>
    <n v="1"/>
    <n v="0.83"/>
    <x v="0"/>
    <n v="11"/>
    <x v="1"/>
    <x v="8"/>
    <x v="1"/>
    <s v="No"/>
    <n v="2"/>
    <x v="0"/>
    <n v="120"/>
    <n v="0.03"/>
    <n v="5"/>
    <x v="1"/>
    <n v="4"/>
    <s v="No"/>
    <d v="2020-02-24T00:00:00"/>
    <x v="22"/>
    <n v="73"/>
    <s v="Active"/>
    <s v="No"/>
  </r>
  <r>
    <n v="5842"/>
    <s v="Large (very clean) 2 bedroom Williamsburg apt"/>
    <n v="4126"/>
    <s v="New York"/>
    <n v="1"/>
    <n v="0.96"/>
    <x v="0"/>
    <n v="12"/>
    <x v="1"/>
    <x v="9"/>
    <x v="1"/>
    <s v="No"/>
    <n v="6"/>
    <x v="2"/>
    <n v="230"/>
    <n v="0.04"/>
    <n v="5"/>
    <x v="1"/>
    <n v="5"/>
    <s v="No"/>
    <d v="2020-02-23T00:00:00"/>
    <x v="668"/>
    <n v="0"/>
    <s v="Inactive"/>
    <s v="No"/>
  </r>
  <r>
    <n v="5843"/>
    <s v="Private Room with Tv. Bushwick Blue Heart"/>
    <n v="2125"/>
    <s v="New York"/>
    <n v="1"/>
    <n v="0.97"/>
    <x v="0"/>
    <n v="8"/>
    <x v="1"/>
    <x v="11"/>
    <x v="0"/>
    <s v="Yes"/>
    <n v="2"/>
    <x v="0"/>
    <n v="36"/>
    <n v="0.03"/>
    <n v="5"/>
    <x v="1"/>
    <n v="4"/>
    <s v="No"/>
    <d v="2020-04-29T00:00:00"/>
    <x v="29"/>
    <n v="41"/>
    <s v="Active"/>
    <s v="No"/>
  </r>
  <r>
    <n v="5844"/>
    <s v="5BR/3BA w/ Deck! Fully sanitized! Near Hospitals!"/>
    <n v="4097"/>
    <s v="California"/>
    <n v="1"/>
    <n v="1"/>
    <x v="0"/>
    <n v="19"/>
    <x v="0"/>
    <x v="12"/>
    <x v="1"/>
    <s v="No"/>
    <n v="14"/>
    <x v="2"/>
    <n v="329"/>
    <n v="0.04"/>
    <n v="5"/>
    <x v="1"/>
    <n v="3"/>
    <s v="No"/>
    <d v="2020-03-09T00:00:00"/>
    <x v="609"/>
    <n v="340"/>
    <s v="Active"/>
    <s v="Yes"/>
  </r>
  <r>
    <n v="5845"/>
    <s v="MANHATTAN downtown, super cozy and WiFi"/>
    <n v="3929"/>
    <s v="New York"/>
    <n v="0.63"/>
    <n v="0.91"/>
    <x v="1"/>
    <n v="13"/>
    <x v="0"/>
    <x v="7"/>
    <x v="1"/>
    <s v="No"/>
    <n v="2"/>
    <x v="0"/>
    <n v="55"/>
    <n v="0.03"/>
    <n v="5"/>
    <x v="1"/>
    <n v="10"/>
    <s v="No"/>
    <d v="2020-02-21T00:00:00"/>
    <x v="0"/>
    <n v="50"/>
    <s v="Active"/>
    <s v="No"/>
  </r>
  <r>
    <n v="5846"/>
    <s v="Ambuiance"/>
    <n v="3942"/>
    <s v="New York"/>
    <n v="0.9"/>
    <n v="0.82"/>
    <x v="0"/>
    <n v="7"/>
    <x v="1"/>
    <x v="3"/>
    <x v="0"/>
    <s v="Yes"/>
    <n v="2"/>
    <x v="0"/>
    <n v="35"/>
    <n v="0.03"/>
    <n v="3.5"/>
    <x v="0"/>
    <n v="4"/>
    <s v="No"/>
    <d v="2020-02-25T00:00:00"/>
    <x v="103"/>
    <n v="73"/>
    <s v="Active"/>
    <s v="Yes"/>
  </r>
  <r>
    <n v="5847"/>
    <s v="Steps to Yankee Stadium Modern 1 bdrm w/Pool Table"/>
    <n v="4127"/>
    <s v="New York"/>
    <n v="1"/>
    <n v="0.88"/>
    <x v="0"/>
    <n v="2"/>
    <x v="4"/>
    <x v="24"/>
    <x v="1"/>
    <s v="No"/>
    <n v="4"/>
    <x v="1"/>
    <n v="182"/>
    <n v="0.03"/>
    <n v="5"/>
    <x v="1"/>
    <n v="3"/>
    <s v="No"/>
    <d v="2020-08-08T00:00:00"/>
    <x v="215"/>
    <n v="359"/>
    <s v="Active"/>
    <s v="No"/>
  </r>
  <r>
    <n v="5848"/>
    <s v="Amazing location in Williasmburg. Super clean apt"/>
    <n v="2030"/>
    <s v="Rocha Department"/>
    <n v="0.9"/>
    <n v="0.99"/>
    <x v="0"/>
    <n v="12"/>
    <x v="1"/>
    <x v="9"/>
    <x v="0"/>
    <s v="Yes"/>
    <n v="3"/>
    <x v="1"/>
    <n v="86"/>
    <n v="0.03"/>
    <n v="4.6399999999999997"/>
    <x v="1"/>
    <n v="14"/>
    <s v="No"/>
    <d v="2020-02-28T00:00:00"/>
    <x v="89"/>
    <n v="318"/>
    <s v="Active"/>
    <s v="No"/>
  </r>
  <r>
    <n v="5849"/>
    <s v="The Best Place In Brklyn - Close To Manhattan"/>
    <n v="4080"/>
    <s v="New York"/>
    <n v="0.8"/>
    <n v="0.98"/>
    <x v="0"/>
    <n v="7"/>
    <x v="1"/>
    <x v="3"/>
    <x v="0"/>
    <s v="Yes"/>
    <n v="2"/>
    <x v="0"/>
    <n v="50"/>
    <n v="0.03"/>
    <n v="4.3899999999999997"/>
    <x v="0"/>
    <n v="18"/>
    <s v="No"/>
    <d v="2020-03-10T00:00:00"/>
    <x v="95"/>
    <n v="170"/>
    <s v="Active"/>
    <s v="Yes"/>
  </r>
  <r>
    <n v="5850"/>
    <s v="Spacious One bedroom near Central Park"/>
    <n v="2067"/>
    <s v="New York"/>
    <n v="1"/>
    <n v="0.99"/>
    <x v="0"/>
    <n v="19"/>
    <x v="0"/>
    <x v="12"/>
    <x v="1"/>
    <s v="No"/>
    <n v="3"/>
    <x v="1"/>
    <n v="116"/>
    <n v="0.03"/>
    <n v="5"/>
    <x v="1"/>
    <n v="6"/>
    <s v="No"/>
    <d v="2020-02-29T00:00:00"/>
    <x v="104"/>
    <n v="39"/>
    <s v="Active"/>
    <s v="No"/>
  </r>
  <r>
    <n v="5851"/>
    <s v="70% off MODERN RUSTIC DESIGNED APARTMENT"/>
    <n v="306"/>
    <s v="New York"/>
    <n v="1"/>
    <n v="0.97"/>
    <x v="1"/>
    <n v="17"/>
    <x v="0"/>
    <x v="0"/>
    <x v="1"/>
    <s v="No"/>
    <n v="8"/>
    <x v="2"/>
    <n v="206"/>
    <n v="0.04"/>
    <n v="5"/>
    <x v="1"/>
    <n v="6"/>
    <s v="No"/>
    <d v="2020-02-23T00:00:00"/>
    <x v="20"/>
    <n v="85"/>
    <s v="Active"/>
    <s v="Yes"/>
  </r>
  <r>
    <n v="5852"/>
    <s v="Skyview apartment in Williamsburg..."/>
    <n v="3098"/>
    <s v="New York"/>
    <n v="0.96"/>
    <n v="1"/>
    <x v="0"/>
    <n v="12"/>
    <x v="1"/>
    <x v="9"/>
    <x v="0"/>
    <s v="Yes"/>
    <n v="4"/>
    <x v="1"/>
    <n v="150"/>
    <n v="0.03"/>
    <n v="5"/>
    <x v="1"/>
    <n v="22"/>
    <s v="No"/>
    <d v="2020-03-19T00:00:00"/>
    <x v="129"/>
    <n v="47"/>
    <s v="Active"/>
    <s v="Yes"/>
  </r>
  <r>
    <n v="5853"/>
    <s v="Entire Williamsburg loft with river/city view"/>
    <n v="3622"/>
    <s v="New York"/>
    <n v="1"/>
    <n v="1"/>
    <x v="0"/>
    <n v="12"/>
    <x v="1"/>
    <x v="9"/>
    <x v="1"/>
    <s v="No"/>
    <n v="4"/>
    <x v="1"/>
    <n v="264"/>
    <n v="0.04"/>
    <n v="4.88"/>
    <x v="1"/>
    <n v="8"/>
    <s v="No"/>
    <d v="2020-06-07T00:00:00"/>
    <x v="226"/>
    <n v="343"/>
    <s v="Active"/>
    <s v="No"/>
  </r>
  <r>
    <n v="5854"/>
    <s v="Modern 3BR/1B in prime location (15 Min to City)"/>
    <n v="1821"/>
    <s v="New York"/>
    <n v="1"/>
    <n v="0.95"/>
    <x v="1"/>
    <n v="9"/>
    <x v="1"/>
    <x v="16"/>
    <x v="1"/>
    <s v="No"/>
    <n v="8"/>
    <x v="2"/>
    <n v="232"/>
    <n v="0.04"/>
    <n v="4.8899999999999997"/>
    <x v="1"/>
    <n v="18"/>
    <s v="No"/>
    <d v="2020-03-14T00:00:00"/>
    <x v="151"/>
    <n v="86"/>
    <s v="Active"/>
    <s v="Yes"/>
  </r>
  <r>
    <n v="5855"/>
    <s v="Super Clean Apartment Brooklyn!!!"/>
    <n v="4095"/>
    <s v="New York"/>
    <n v="0.7"/>
    <n v="0.54"/>
    <x v="0"/>
    <n v="7"/>
    <x v="1"/>
    <x v="3"/>
    <x v="1"/>
    <s v="No"/>
    <n v="2"/>
    <x v="0"/>
    <n v="121"/>
    <n v="0.03"/>
    <n v="5"/>
    <x v="1"/>
    <n v="4"/>
    <s v="No"/>
    <d v="2020-06-15T00:00:00"/>
    <x v="110"/>
    <n v="106"/>
    <s v="Active"/>
    <s v="No"/>
  </r>
  <r>
    <n v="5856"/>
    <s v="Lovely Prime Hell's Kitchen 3BR in Times Square!!!"/>
    <n v="1563"/>
    <s v="New York"/>
    <n v="1"/>
    <n v="0.99"/>
    <x v="0"/>
    <n v="17"/>
    <x v="0"/>
    <x v="0"/>
    <x v="1"/>
    <s v="No"/>
    <n v="6"/>
    <x v="2"/>
    <n v="180"/>
    <n v="0.03"/>
    <n v="5"/>
    <x v="1"/>
    <n v="5"/>
    <s v="No"/>
    <d v="2020-05-24T00:00:00"/>
    <x v="115"/>
    <n v="10"/>
    <s v="Active"/>
    <s v="Yes"/>
  </r>
  <r>
    <n v="5857"/>
    <s v="Stylish 2 bedrooms steps away from Times Square"/>
    <n v="498"/>
    <s v="New York"/>
    <n v="1"/>
    <n v="0.82"/>
    <x v="0"/>
    <n v="17"/>
    <x v="0"/>
    <x v="0"/>
    <x v="1"/>
    <s v="No"/>
    <n v="4"/>
    <x v="1"/>
    <n v="148"/>
    <n v="0.03"/>
    <n v="5"/>
    <x v="1"/>
    <n v="8"/>
    <s v="No"/>
    <d v="2020-02-29T00:00:00"/>
    <x v="110"/>
    <n v="136"/>
    <s v="Active"/>
    <s v="No"/>
  </r>
  <r>
    <n v="5858"/>
    <s v="â˜…â˜…Lux Top Floor Pad | â¤Astoria | WiFi | 15 Min NYC"/>
    <n v="1861"/>
    <s v="New York"/>
    <n v="1"/>
    <n v="1"/>
    <x v="1"/>
    <n v="21"/>
    <x v="2"/>
    <x v="13"/>
    <x v="1"/>
    <s v="No"/>
    <n v="4"/>
    <x v="1"/>
    <n v="143"/>
    <n v="0.03"/>
    <n v="4.92"/>
    <x v="1"/>
    <n v="26"/>
    <s v="No"/>
    <d v="2020-03-15T00:00:00"/>
    <x v="160"/>
    <n v="83"/>
    <s v="Active"/>
    <s v="Yes"/>
  </r>
  <r>
    <n v="5859"/>
    <s v="' 1BR CENTRAL PARK PRIME LOCATION - ã€† BRAND NEW"/>
    <n v="4110"/>
    <s v="New York"/>
    <n v="0.92"/>
    <n v="0.87"/>
    <x v="1"/>
    <n v="14"/>
    <x v="0"/>
    <x v="2"/>
    <x v="1"/>
    <s v="No"/>
    <n v="4"/>
    <x v="1"/>
    <n v="90"/>
    <n v="0.03"/>
    <n v="4"/>
    <x v="0"/>
    <n v="5"/>
    <s v="No"/>
    <d v="2020-03-08T00:00:00"/>
    <x v="49"/>
    <n v="101"/>
    <s v="Active"/>
    <s v="Yes"/>
  </r>
  <r>
    <n v="5860"/>
    <s v="' 3BR PRIVATE ENTRANCE - ã€† 1ST FL + BACKYARD"/>
    <n v="4129"/>
    <s v="New York"/>
    <n v="0.8"/>
    <n v="0.97"/>
    <x v="0"/>
    <n v="12"/>
    <x v="1"/>
    <x v="9"/>
    <x v="0"/>
    <s v="Yes"/>
    <n v="7"/>
    <x v="2"/>
    <n v="274"/>
    <n v="0.04"/>
    <n v="4.4000000000000004"/>
    <x v="0"/>
    <n v="15"/>
    <s v="No"/>
    <d v="2020-03-04T00:00:00"/>
    <x v="296"/>
    <n v="164"/>
    <s v="Active"/>
    <s v="Yes"/>
  </r>
  <r>
    <n v="5861"/>
    <s v="Fully Renovated in the heart of Stuyvesant heights"/>
    <n v="3856"/>
    <s v="New York"/>
    <n v="0.67"/>
    <n v="0.89"/>
    <x v="0"/>
    <n v="7"/>
    <x v="1"/>
    <x v="3"/>
    <x v="1"/>
    <s v="No"/>
    <n v="4"/>
    <x v="1"/>
    <n v="107"/>
    <n v="0.03"/>
    <n v="5"/>
    <x v="1"/>
    <n v="5"/>
    <s v="No"/>
    <d v="2020-03-08T00:00:00"/>
    <x v="198"/>
    <n v="269"/>
    <s v="Active"/>
    <s v="Yes"/>
  </r>
  <r>
    <n v="5862"/>
    <s v="Sanitized | 2 Bd/1 Ba | Social Distancing Retreat"/>
    <n v="4130"/>
    <s v="New York"/>
    <n v="1"/>
    <n v="0.96"/>
    <x v="0"/>
    <n v="17"/>
    <x v="0"/>
    <x v="0"/>
    <x v="1"/>
    <s v="No"/>
    <n v="5"/>
    <x v="1"/>
    <n v="280"/>
    <n v="0.04"/>
    <n v="5"/>
    <x v="1"/>
    <n v="3"/>
    <s v="No"/>
    <d v="2020-04-27T00:00:00"/>
    <x v="224"/>
    <n v="230"/>
    <s v="Active"/>
    <s v="Yes"/>
  </r>
  <r>
    <n v="5863"/>
    <s v="' 3BR SLEEP 10 NYC HOUSE EXPERIENCE -ã€†+ NETFLIX"/>
    <n v="3374"/>
    <s v="Perm Krai"/>
    <n v="0.9"/>
    <n v="1"/>
    <x v="0"/>
    <n v="7"/>
    <x v="1"/>
    <x v="3"/>
    <x v="1"/>
    <s v="No"/>
    <n v="10"/>
    <x v="2"/>
    <n v="209"/>
    <n v="0.04"/>
    <n v="4.75"/>
    <x v="1"/>
    <n v="8"/>
    <s v="No"/>
    <d v="2020-03-08T00:00:00"/>
    <x v="161"/>
    <n v="127"/>
    <s v="Active"/>
    <s v="Yes"/>
  </r>
  <r>
    <n v="5864"/>
    <s v="ROOM B"/>
    <n v="3438"/>
    <s v="New York"/>
    <n v="1"/>
    <n v="0.92"/>
    <x v="1"/>
    <n v="22"/>
    <x v="2"/>
    <x v="25"/>
    <x v="0"/>
    <s v="Yes"/>
    <n v="2"/>
    <x v="0"/>
    <n v="43"/>
    <n v="0.03"/>
    <n v="5"/>
    <x v="1"/>
    <n v="6"/>
    <s v="No"/>
    <d v="2020-02-29T00:00:00"/>
    <x v="86"/>
    <n v="45"/>
    <s v="Active"/>
    <s v="Yes"/>
  </r>
  <r>
    <n v="5865"/>
    <s v="ROOM C"/>
    <n v="3438"/>
    <s v="New York"/>
    <n v="1"/>
    <n v="0.92"/>
    <x v="1"/>
    <n v="22"/>
    <x v="2"/>
    <x v="25"/>
    <x v="0"/>
    <s v="Yes"/>
    <n v="2"/>
    <x v="0"/>
    <n v="45"/>
    <n v="0.03"/>
    <n v="5"/>
    <x v="1"/>
    <n v="5"/>
    <s v="No"/>
    <d v="2020-02-29T00:00:00"/>
    <x v="52"/>
    <n v="60"/>
    <s v="Active"/>
    <s v="Yes"/>
  </r>
  <r>
    <n v="5866"/>
    <s v="PRIME Location! Midtown Private Room 2-Queen Bed"/>
    <n v="4045"/>
    <s v="New York"/>
    <n v="1"/>
    <n v="0.98"/>
    <x v="1"/>
    <n v="13"/>
    <x v="0"/>
    <x v="7"/>
    <x v="0"/>
    <s v="Yes"/>
    <n v="2"/>
    <x v="0"/>
    <n v="59"/>
    <n v="0.03"/>
    <n v="5"/>
    <x v="1"/>
    <n v="4"/>
    <s v="No"/>
    <d v="2020-03-09T00:00:00"/>
    <x v="59"/>
    <n v="0"/>
    <s v="Inactive"/>
    <s v="Yes"/>
  </r>
  <r>
    <n v="5867"/>
    <s v="â­ï¸ 3bed 1.5 bath reno apt, 2 stops to Manhattan â­ï¸"/>
    <n v="3750"/>
    <s v="New York"/>
    <n v="1"/>
    <n v="1"/>
    <x v="0"/>
    <n v="24"/>
    <x v="2"/>
    <x v="5"/>
    <x v="1"/>
    <s v="No"/>
    <n v="9"/>
    <x v="2"/>
    <n v="208"/>
    <n v="0.04"/>
    <n v="4.83"/>
    <x v="1"/>
    <n v="6"/>
    <s v="No"/>
    <d v="2020-03-08T00:00:00"/>
    <x v="217"/>
    <n v="86"/>
    <s v="Active"/>
    <s v="Yes"/>
  </r>
  <r>
    <n v="5868"/>
    <s v="Luxury living XL spacious condo. Magnificent views"/>
    <n v="4123"/>
    <s v="New York"/>
    <n v="1"/>
    <n v="0.96"/>
    <x v="1"/>
    <n v="17"/>
    <x v="0"/>
    <x v="0"/>
    <x v="1"/>
    <s v="No"/>
    <n v="6"/>
    <x v="2"/>
    <n v="369"/>
    <n v="0.04"/>
    <n v="5"/>
    <x v="1"/>
    <n v="12"/>
    <s v="No"/>
    <d v="2020-03-05T00:00:00"/>
    <x v="66"/>
    <n v="309"/>
    <s v="Active"/>
    <s v="No"/>
  </r>
  <r>
    <n v="5869"/>
    <s v="Luxury Apartment close to Time Square"/>
    <n v="4125"/>
    <s v="New York"/>
    <n v="1"/>
    <n v="1"/>
    <x v="0"/>
    <n v="17"/>
    <x v="0"/>
    <x v="0"/>
    <x v="1"/>
    <s v="No"/>
    <n v="4"/>
    <x v="1"/>
    <n v="159"/>
    <n v="0.03"/>
    <n v="4.8899999999999997"/>
    <x v="1"/>
    <n v="9"/>
    <s v="No"/>
    <d v="2020-03-11T00:00:00"/>
    <x v="89"/>
    <n v="34"/>
    <s v="Active"/>
    <s v="Yes"/>
  </r>
  <r>
    <n v="5870"/>
    <s v="New charming 1 Bedroom - private entry - ground fl"/>
    <n v="1523"/>
    <s v="New York"/>
    <n v="1"/>
    <n v="0.77"/>
    <x v="1"/>
    <n v="7"/>
    <x v="1"/>
    <x v="3"/>
    <x v="1"/>
    <s v="No"/>
    <n v="5"/>
    <x v="1"/>
    <n v="130"/>
    <n v="0.03"/>
    <n v="5"/>
    <x v="1"/>
    <n v="6"/>
    <s v="No"/>
    <d v="2020-03-11T00:00:00"/>
    <x v="343"/>
    <n v="0"/>
    <s v="Inactive"/>
    <s v="No"/>
  </r>
  <r>
    <n v="5871"/>
    <s v="Bedroom with Private Bathroom and Own Entrance WFH"/>
    <n v="2615"/>
    <s v="New York"/>
    <n v="1"/>
    <n v="0.93"/>
    <x v="0"/>
    <n v="11"/>
    <x v="1"/>
    <x v="8"/>
    <x v="0"/>
    <s v="Yes"/>
    <n v="2"/>
    <x v="0"/>
    <n v="64"/>
    <n v="0.03"/>
    <n v="5"/>
    <x v="1"/>
    <n v="15"/>
    <s v="No"/>
    <d v="2020-03-08T00:00:00"/>
    <x v="17"/>
    <n v="30"/>
    <s v="Active"/>
    <s v="No"/>
  </r>
  <r>
    <n v="5872"/>
    <s v="Stunning Midtown 1 Bed w/Laundry and Doorman #6133"/>
    <n v="3140"/>
    <s v="New York"/>
    <n v="1"/>
    <n v="0.9"/>
    <x v="0"/>
    <n v="18"/>
    <x v="0"/>
    <x v="20"/>
    <x v="1"/>
    <s v="No"/>
    <n v="3"/>
    <x v="1"/>
    <n v="125"/>
    <n v="0.03"/>
    <n v="4.67"/>
    <x v="1"/>
    <n v="3"/>
    <s v="No"/>
    <d v="2020-03-04T00:00:00"/>
    <x v="29"/>
    <n v="349"/>
    <s v="Active"/>
    <s v="No"/>
  </r>
  <r>
    <n v="5873"/>
    <s v="Spacious Midtown East Apt"/>
    <n v="2715"/>
    <s v="New York"/>
    <n v="0.88"/>
    <n v="0.98"/>
    <x v="0"/>
    <n v="18"/>
    <x v="0"/>
    <x v="20"/>
    <x v="1"/>
    <s v="No"/>
    <n v="6"/>
    <x v="2"/>
    <n v="215"/>
    <n v="0.04"/>
    <n v="4.5"/>
    <x v="1"/>
    <n v="4"/>
    <s v="No"/>
    <d v="2020-06-24T00:00:00"/>
    <x v="178"/>
    <n v="350"/>
    <s v="Active"/>
    <s v="Yes"/>
  </r>
  <r>
    <n v="5874"/>
    <s v="Worst Place Ever for Creatives (We're Fun/Safe) #1"/>
    <n v="2845"/>
    <s v="New York"/>
    <n v="1"/>
    <n v="0.99"/>
    <x v="0"/>
    <n v="8"/>
    <x v="1"/>
    <x v="11"/>
    <x v="2"/>
    <s v="Yes"/>
    <n v="2"/>
    <x v="0"/>
    <n v="15"/>
    <n v="0.03"/>
    <n v="5"/>
    <x v="1"/>
    <n v="3"/>
    <s v="No"/>
    <d v="2020-03-22T00:00:00"/>
    <x v="59"/>
    <n v="136"/>
    <s v="Active"/>
    <s v="Yes"/>
  </r>
  <r>
    <n v="5875"/>
    <s v="Gorgeous NYC Paradise w/ Huge Outdoor Terrace"/>
    <n v="2673"/>
    <s v="New York"/>
    <n v="0.93"/>
    <n v="1"/>
    <x v="1"/>
    <n v="20"/>
    <x v="0"/>
    <x v="1"/>
    <x v="1"/>
    <s v="No"/>
    <n v="6"/>
    <x v="2"/>
    <n v="1000"/>
    <n v="7.0000000000000007E-2"/>
    <n v="5"/>
    <x v="1"/>
    <n v="3"/>
    <s v="No"/>
    <d v="2020-07-18T00:00:00"/>
    <x v="110"/>
    <n v="365"/>
    <s v="Active"/>
    <s v="Yes"/>
  </r>
  <r>
    <n v="5876"/>
    <s v="Townhouse w/Porch and Courtyard"/>
    <n v="4094"/>
    <s v="New York"/>
    <n v="1"/>
    <n v="0.97"/>
    <x v="1"/>
    <n v="10"/>
    <x v="1"/>
    <x v="17"/>
    <x v="1"/>
    <s v="No"/>
    <n v="6"/>
    <x v="2"/>
    <n v="189"/>
    <n v="0.03"/>
    <n v="5"/>
    <x v="1"/>
    <n v="3"/>
    <s v="No"/>
    <d v="2020-08-05T00:00:00"/>
    <x v="151"/>
    <n v="172"/>
    <s v="Active"/>
    <s v="Yes"/>
  </r>
  <r>
    <n v="5877"/>
    <s v="Entire private sunny apt with 2 full bedrooms"/>
    <n v="70"/>
    <s v="New York"/>
    <n v="0.96"/>
    <n v="0.99"/>
    <x v="0"/>
    <n v="12"/>
    <x v="1"/>
    <x v="9"/>
    <x v="1"/>
    <s v="No"/>
    <n v="4"/>
    <x v="1"/>
    <n v="100"/>
    <n v="0.03"/>
    <n v="4.88"/>
    <x v="1"/>
    <n v="8"/>
    <s v="No"/>
    <d v="2020-03-15T00:00:00"/>
    <x v="156"/>
    <n v="121"/>
    <s v="Active"/>
    <s v="No"/>
  </r>
  <r>
    <n v="5878"/>
    <s v="Super Clean, Entire Private Floor in a Duplex Apt!"/>
    <n v="2776"/>
    <s v="New York"/>
    <n v="1"/>
    <n v="0.92"/>
    <x v="1"/>
    <n v="8"/>
    <x v="1"/>
    <x v="11"/>
    <x v="1"/>
    <s v="No"/>
    <n v="2"/>
    <x v="0"/>
    <n v="93"/>
    <n v="0.03"/>
    <n v="5"/>
    <x v="1"/>
    <n v="10"/>
    <s v="No"/>
    <d v="2020-03-14T00:00:00"/>
    <x v="226"/>
    <n v="268"/>
    <s v="Active"/>
    <s v="No"/>
  </r>
  <r>
    <n v="5879"/>
    <s v="Large and Quite Private Bedroom near Central Park"/>
    <n v="4131"/>
    <s v="New York"/>
    <n v="1"/>
    <n v="0.71"/>
    <x v="0"/>
    <n v="18"/>
    <x v="0"/>
    <x v="20"/>
    <x v="0"/>
    <s v="Yes"/>
    <n v="1"/>
    <x v="0"/>
    <n v="79"/>
    <n v="0.03"/>
    <n v="5"/>
    <x v="1"/>
    <n v="4"/>
    <s v="No"/>
    <d v="2020-03-07T00:00:00"/>
    <x v="86"/>
    <n v="90"/>
    <s v="Active"/>
    <s v="No"/>
  </r>
  <r>
    <n v="5880"/>
    <s v="34th good Â· BEST LOCATION IN MANHATTAN!! COZY ONE BEDROOM!!"/>
    <n v="3902"/>
    <s v="Valencian Community"/>
    <n v="1"/>
    <n v="1"/>
    <x v="0"/>
    <n v="17"/>
    <x v="0"/>
    <x v="0"/>
    <x v="0"/>
    <s v="Yes"/>
    <n v="3"/>
    <x v="1"/>
    <n v="239"/>
    <n v="0.04"/>
    <n v="5"/>
    <x v="1"/>
    <n v="5"/>
    <s v="No"/>
    <d v="2020-04-30T00:00:00"/>
    <x v="319"/>
    <n v="178"/>
    <s v="Active"/>
    <s v="Yes"/>
  </r>
  <r>
    <n v="5881"/>
    <s v="COZY 2BEDS CLEAN | MODERN"/>
    <n v="3422"/>
    <s v="New York"/>
    <n v="0.93"/>
    <n v="0.95"/>
    <x v="1"/>
    <n v="11"/>
    <x v="1"/>
    <x v="8"/>
    <x v="1"/>
    <s v="No"/>
    <n v="4"/>
    <x v="1"/>
    <n v="161"/>
    <n v="0.03"/>
    <n v="4.7"/>
    <x v="1"/>
    <n v="23"/>
    <s v="No"/>
    <d v="2020-03-16T00:00:00"/>
    <x v="2"/>
    <n v="194"/>
    <s v="Active"/>
    <s v="Yes"/>
  </r>
  <r>
    <n v="5882"/>
    <s v="Private Bed-Stuy Duplex! 15-20 minutes to the City"/>
    <n v="2731"/>
    <s v="New York"/>
    <n v="1"/>
    <n v="1"/>
    <x v="1"/>
    <n v="7"/>
    <x v="1"/>
    <x v="3"/>
    <x v="1"/>
    <s v="No"/>
    <n v="4"/>
    <x v="1"/>
    <n v="275"/>
    <n v="0.04"/>
    <n v="5"/>
    <x v="1"/>
    <n v="13"/>
    <s v="No"/>
    <d v="2020-05-24T00:00:00"/>
    <x v="95"/>
    <n v="22"/>
    <s v="Active"/>
    <s v="No"/>
  </r>
  <r>
    <n v="5883"/>
    <s v="Entire private 2 bedroom APT with patio and garden"/>
    <n v="70"/>
    <s v="New York"/>
    <n v="0.96"/>
    <n v="0.99"/>
    <x v="0"/>
    <n v="12"/>
    <x v="1"/>
    <x v="9"/>
    <x v="1"/>
    <s v="No"/>
    <n v="4"/>
    <x v="1"/>
    <n v="131"/>
    <n v="0.03"/>
    <n v="4.82"/>
    <x v="1"/>
    <n v="11"/>
    <s v="No"/>
    <d v="2020-05-01T00:00:00"/>
    <x v="217"/>
    <n v="146"/>
    <s v="Active"/>
    <s v="No"/>
  </r>
  <r>
    <n v="5884"/>
    <s v="Flushing 25 % OFF Comfy &amp; Deluxe 1BR Retreat â™¥ NY"/>
    <n v="4132"/>
    <s v="New York"/>
    <n v="1"/>
    <n v="1"/>
    <x v="0"/>
    <n v="22"/>
    <x v="2"/>
    <x v="25"/>
    <x v="1"/>
    <s v="No"/>
    <n v="6"/>
    <x v="2"/>
    <n v="151"/>
    <n v="0.03"/>
    <n v="4.2"/>
    <x v="0"/>
    <n v="5"/>
    <s v="No"/>
    <d v="2020-05-01T00:00:00"/>
    <x v="287"/>
    <n v="248"/>
    <s v="Active"/>
    <s v="Yes"/>
  </r>
  <r>
    <n v="5885"/>
    <s v="3 Bedroom Luxury Apt. Clean &amp; Great Location!"/>
    <n v="1546"/>
    <s v="New York"/>
    <n v="1"/>
    <n v="0.93"/>
    <x v="1"/>
    <n v="17"/>
    <x v="0"/>
    <x v="0"/>
    <x v="1"/>
    <s v="No"/>
    <n v="6"/>
    <x v="2"/>
    <n v="80"/>
    <n v="0.03"/>
    <n v="5"/>
    <x v="1"/>
    <n v="4"/>
    <s v="No"/>
    <d v="2020-03-18T00:00:00"/>
    <x v="17"/>
    <n v="0"/>
    <s v="Inactive"/>
    <s v="No"/>
  </r>
  <r>
    <n v="5886"/>
    <s v="Cozy, Comfy, Sweet Harlem!"/>
    <n v="2056"/>
    <s v="New York"/>
    <n v="0.55000000000000004"/>
    <n v="0.42"/>
    <x v="0"/>
    <n v="14"/>
    <x v="0"/>
    <x v="2"/>
    <x v="1"/>
    <s v="No"/>
    <n v="3"/>
    <x v="1"/>
    <n v="58"/>
    <n v="0.03"/>
    <n v="4.5"/>
    <x v="1"/>
    <n v="6"/>
    <s v="No"/>
    <d v="2020-04-03T00:00:00"/>
    <x v="111"/>
    <n v="365"/>
    <s v="Active"/>
    <s v="No"/>
  </r>
  <r>
    <n v="5887"/>
    <s v="2 Main St! New Home! Near NYP! Everything!Parking!"/>
    <n v="4134"/>
    <s v="New York"/>
    <n v="0.92"/>
    <n v="1"/>
    <x v="0"/>
    <n v="22"/>
    <x v="2"/>
    <x v="25"/>
    <x v="1"/>
    <s v="No"/>
    <n v="8"/>
    <x v="2"/>
    <n v="307"/>
    <n v="0.04"/>
    <n v="5"/>
    <x v="1"/>
    <n v="6"/>
    <s v="No"/>
    <d v="2020-06-27T00:00:00"/>
    <x v="167"/>
    <n v="338"/>
    <s v="Active"/>
    <s v="No"/>
  </r>
  <r>
    <n v="5888"/>
    <s v="Brand new 3 bedroom apt, sunny, subway 3 minutes."/>
    <n v="2868"/>
    <s v="New York"/>
    <n v="1"/>
    <n v="1"/>
    <x v="0"/>
    <n v="12"/>
    <x v="1"/>
    <x v="9"/>
    <x v="1"/>
    <s v="No"/>
    <n v="6"/>
    <x v="2"/>
    <n v="150"/>
    <n v="0.03"/>
    <n v="4.75"/>
    <x v="1"/>
    <n v="4"/>
    <s v="No"/>
    <d v="2020-04-10T00:00:00"/>
    <x v="58"/>
    <n v="117"/>
    <s v="Active"/>
    <s v="No"/>
  </r>
  <r>
    <n v="5889"/>
    <s v="Amazing large 2 bedrooms/center of Williamsburg"/>
    <n v="1639"/>
    <s v="New York"/>
    <n v="1"/>
    <n v="1"/>
    <x v="0"/>
    <n v="12"/>
    <x v="1"/>
    <x v="9"/>
    <x v="1"/>
    <s v="No"/>
    <n v="4"/>
    <x v="1"/>
    <n v="100"/>
    <n v="0.03"/>
    <n v="4.8600000000000003"/>
    <x v="1"/>
    <n v="7"/>
    <s v="No"/>
    <d v="2020-05-10T00:00:00"/>
    <x v="46"/>
    <n v="303"/>
    <s v="Active"/>
    <s v="Yes"/>
  </r>
  <r>
    <n v="5890"/>
    <s v="Cozy room in Uptown"/>
    <n v="3768"/>
    <s v="New York"/>
    <n v="0.9"/>
    <n v="1"/>
    <x v="0"/>
    <n v="16"/>
    <x v="0"/>
    <x v="10"/>
    <x v="0"/>
    <s v="Yes"/>
    <n v="1"/>
    <x v="0"/>
    <n v="26"/>
    <n v="0.03"/>
    <n v="4.75"/>
    <x v="1"/>
    <n v="4"/>
    <s v="No"/>
    <d v="2020-04-15T00:00:00"/>
    <x v="319"/>
    <n v="140"/>
    <s v="Active"/>
    <s v="No"/>
  </r>
  <r>
    <n v="5891"/>
    <s v="Artsy Clinton Hill Hideout"/>
    <n v="2597"/>
    <s v="New York"/>
    <n v="1"/>
    <n v="0.97"/>
    <x v="0"/>
    <n v="7"/>
    <x v="1"/>
    <x v="3"/>
    <x v="0"/>
    <s v="Yes"/>
    <n v="2"/>
    <x v="0"/>
    <n v="71"/>
    <n v="0.03"/>
    <n v="5"/>
    <x v="1"/>
    <n v="22"/>
    <s v="No"/>
    <d v="2020-04-11T00:00:00"/>
    <x v="198"/>
    <n v="325"/>
    <s v="Active"/>
    <s v="No"/>
  </r>
  <r>
    <n v="5892"/>
    <s v="Modern Duplex With Big Open Terrace"/>
    <n v="239"/>
    <s v="New York"/>
    <n v="1"/>
    <n v="1"/>
    <x v="0"/>
    <n v="7"/>
    <x v="1"/>
    <x v="3"/>
    <x v="1"/>
    <s v="No"/>
    <n v="4"/>
    <x v="1"/>
    <n v="125"/>
    <n v="0.03"/>
    <n v="4.88"/>
    <x v="1"/>
    <n v="8"/>
    <s v="No"/>
    <d v="2020-05-06T00:00:00"/>
    <x v="29"/>
    <n v="6"/>
    <s v="Active"/>
    <s v="Yes"/>
  </r>
  <r>
    <n v="5893"/>
    <s v="Double Room with one Queen Bed and a Private Bath"/>
    <n v="2918"/>
    <s v="New York"/>
    <n v="0.8"/>
    <n v="1"/>
    <x v="0"/>
    <n v="24"/>
    <x v="2"/>
    <x v="5"/>
    <x v="0"/>
    <s v="Yes"/>
    <n v="2"/>
    <x v="0"/>
    <n v="92"/>
    <n v="0.03"/>
    <n v="5"/>
    <x v="1"/>
    <n v="5"/>
    <s v="No"/>
    <d v="2020-05-31T00:00:00"/>
    <x v="236"/>
    <n v="337"/>
    <s v="Active"/>
    <s v="Yes"/>
  </r>
  <r>
    <n v="5894"/>
    <s v="Luxury Apartment (OLD)"/>
    <n v="2533"/>
    <s v="New York"/>
    <n v="0.99"/>
    <n v="0.74"/>
    <x v="0"/>
    <n v="7"/>
    <x v="1"/>
    <x v="3"/>
    <x v="1"/>
    <s v="No"/>
    <n v="16"/>
    <x v="2"/>
    <n v="275"/>
    <n v="0.04"/>
    <n v="4.4400000000000004"/>
    <x v="0"/>
    <n v="18"/>
    <s v="No"/>
    <d v="2020-04-19T00:00:00"/>
    <x v="10"/>
    <n v="0"/>
    <s v="Inactive"/>
    <s v="No"/>
  </r>
  <r>
    <n v="5895"/>
    <s v="Ultimate Bushwick Brooklyn 3-Bedroom"/>
    <n v="3822"/>
    <s v="New York"/>
    <n v="1"/>
    <n v="0.93"/>
    <x v="0"/>
    <n v="8"/>
    <x v="1"/>
    <x v="11"/>
    <x v="1"/>
    <s v="No"/>
    <n v="8"/>
    <x v="2"/>
    <n v="150"/>
    <n v="0.03"/>
    <n v="4.75"/>
    <x v="1"/>
    <n v="8"/>
    <s v="No"/>
    <d v="2020-05-09T00:00:00"/>
    <x v="13"/>
    <n v="359"/>
    <s v="Active"/>
    <s v="No"/>
  </r>
  <r>
    <n v="5896"/>
    <s v="â˜…SLEEP IN LUXURY | CLOSE TO NYC HOSPITALS | LYSOLâ˜…"/>
    <n v="1861"/>
    <s v="New York"/>
    <n v="1"/>
    <n v="1"/>
    <x v="1"/>
    <n v="21"/>
    <x v="2"/>
    <x v="13"/>
    <x v="1"/>
    <s v="No"/>
    <n v="7"/>
    <x v="2"/>
    <n v="144.43"/>
    <n v="0.03"/>
    <n v="5"/>
    <x v="1"/>
    <n v="18"/>
    <s v="No"/>
    <d v="2020-06-07T00:00:00"/>
    <x v="2"/>
    <n v="178"/>
    <s v="Active"/>
    <s v="Yes"/>
  </r>
  <r>
    <n v="5897"/>
    <s v="2 Bedroom Beautiful Central Park Westside special"/>
    <n v="3799"/>
    <s v="New York"/>
    <n v="0.93"/>
    <n v="1"/>
    <x v="0"/>
    <n v="20"/>
    <x v="0"/>
    <x v="1"/>
    <x v="1"/>
    <s v="No"/>
    <n v="5"/>
    <x v="1"/>
    <n v="126"/>
    <n v="0.03"/>
    <n v="5"/>
    <x v="1"/>
    <n v="10"/>
    <s v="No"/>
    <d v="2020-05-24T00:00:00"/>
    <x v="47"/>
    <n v="131"/>
    <s v="Active"/>
    <s v="No"/>
  </r>
  <r>
    <n v="5898"/>
    <s v="Whimsical Wonderland! Rooftop access! Lovely view!"/>
    <n v="3107"/>
    <s v="New York"/>
    <n v="1"/>
    <n v="0.92"/>
    <x v="1"/>
    <n v="8"/>
    <x v="1"/>
    <x v="11"/>
    <x v="1"/>
    <s v="No"/>
    <n v="2"/>
    <x v="0"/>
    <n v="126"/>
    <n v="0.03"/>
    <n v="5"/>
    <x v="1"/>
    <n v="30"/>
    <s v="No"/>
    <d v="2020-04-17T00:00:00"/>
    <x v="151"/>
    <n v="81"/>
    <s v="Active"/>
    <s v="Yes"/>
  </r>
  <r>
    <n v="5899"/>
    <s v="2 Bedroom apartment near to Times Sq."/>
    <n v="2834"/>
    <s v="New York"/>
    <n v="0.92"/>
    <n v="0.95"/>
    <x v="0"/>
    <n v="17"/>
    <x v="0"/>
    <x v="0"/>
    <x v="1"/>
    <s v="No"/>
    <n v="4"/>
    <x v="1"/>
    <n v="100"/>
    <n v="0.03"/>
    <n v="4.91"/>
    <x v="1"/>
    <n v="11"/>
    <s v="No"/>
    <d v="2020-06-27T00:00:00"/>
    <x v="282"/>
    <n v="176"/>
    <s v="Active"/>
    <s v="Yes"/>
  </r>
  <r>
    <n v="5900"/>
    <s v="Cozy and private bedroom in Manhattan."/>
    <n v="4096"/>
    <s v="New York"/>
    <n v="1"/>
    <n v="0.88"/>
    <x v="1"/>
    <n v="16"/>
    <x v="0"/>
    <x v="10"/>
    <x v="0"/>
    <s v="Yes"/>
    <n v="2"/>
    <x v="0"/>
    <n v="40"/>
    <n v="0.03"/>
    <n v="5"/>
    <x v="1"/>
    <n v="9"/>
    <s v="No"/>
    <d v="2020-04-29T00:00:00"/>
    <x v="129"/>
    <n v="113"/>
    <s v="Active"/>
    <s v="Yes"/>
  </r>
  <r>
    <n v="5901"/>
    <s v="Lux Home |Prof Clean| Close to NYC &amp; ALL Hospitals"/>
    <n v="4135"/>
    <s v="New York"/>
    <n v="1"/>
    <n v="1"/>
    <x v="0"/>
    <n v="21"/>
    <x v="2"/>
    <x v="13"/>
    <x v="1"/>
    <s v="No"/>
    <n v="4"/>
    <x v="1"/>
    <n v="139"/>
    <n v="0.03"/>
    <n v="5"/>
    <x v="1"/>
    <n v="4"/>
    <s v="No"/>
    <d v="2020-07-03T00:00:00"/>
    <x v="29"/>
    <n v="180"/>
    <s v="Active"/>
    <s v="Yes"/>
  </r>
  <r>
    <n v="5902"/>
    <s v="Large &amp; Unique Duplex Apartment In Midtown NYC!"/>
    <n v="4136"/>
    <s v="Pennsylvania"/>
    <n v="1"/>
    <n v="0.91"/>
    <x v="0"/>
    <n v="18"/>
    <x v="0"/>
    <x v="20"/>
    <x v="1"/>
    <s v="No"/>
    <n v="4"/>
    <x v="1"/>
    <n v="200"/>
    <n v="0.04"/>
    <n v="4.67"/>
    <x v="1"/>
    <n v="9"/>
    <s v="No"/>
    <d v="2020-05-22T00:00:00"/>
    <x v="160"/>
    <n v="106"/>
    <s v="Active"/>
    <s v="Yes"/>
  </r>
  <r>
    <n v="5903"/>
    <s v="Comfy Private Room near JFK  Lga Airport &amp;Subway#2"/>
    <n v="4008"/>
    <s v="New York"/>
    <n v="0.95"/>
    <n v="0.99"/>
    <x v="0"/>
    <n v="23"/>
    <x v="2"/>
    <x v="6"/>
    <x v="0"/>
    <s v="Yes"/>
    <n v="2"/>
    <x v="0"/>
    <n v="36"/>
    <n v="0.03"/>
    <n v="4.5"/>
    <x v="1"/>
    <n v="14"/>
    <s v="No"/>
    <d v="2020-05-22T00:00:00"/>
    <x v="29"/>
    <n v="173"/>
    <s v="Active"/>
    <s v="Yes"/>
  </r>
  <r>
    <n v="5904"/>
    <s v="2 bedroom Luxury!"/>
    <n v="4049"/>
    <s v="California"/>
    <n v="1"/>
    <n v="1"/>
    <x v="0"/>
    <n v="17"/>
    <x v="0"/>
    <x v="0"/>
    <x v="1"/>
    <s v="No"/>
    <n v="5"/>
    <x v="1"/>
    <n v="999"/>
    <n v="0.05"/>
    <n v="5"/>
    <x v="1"/>
    <n v="5"/>
    <s v="No"/>
    <d v="2020-06-15T00:00:00"/>
    <x v="142"/>
    <n v="364"/>
    <s v="Active"/>
    <s v="No"/>
  </r>
  <r>
    <n v="5905"/>
    <s v="New Yorker's Dream - Close to LGA and hospitals"/>
    <n v="2641"/>
    <s v="New York"/>
    <n v="1"/>
    <n v="0.93"/>
    <x v="0"/>
    <n v="21"/>
    <x v="2"/>
    <x v="13"/>
    <x v="1"/>
    <s v="No"/>
    <n v="3"/>
    <x v="1"/>
    <n v="120"/>
    <n v="0.03"/>
    <n v="5"/>
    <x v="1"/>
    <n v="17"/>
    <s v="No"/>
    <d v="2020-05-14T00:00:00"/>
    <x v="217"/>
    <n v="14"/>
    <s v="Active"/>
    <s v="Yes"/>
  </r>
  <r>
    <n v="5906"/>
    <s v="Brooklyn's Most Photo Friendly 2 Bedroom Loft"/>
    <n v="2841"/>
    <s v="Florida"/>
    <n v="0.6"/>
    <n v="0.85"/>
    <x v="0"/>
    <n v="12"/>
    <x v="1"/>
    <x v="9"/>
    <x v="1"/>
    <s v="No"/>
    <n v="4"/>
    <x v="1"/>
    <n v="180"/>
    <n v="0.03"/>
    <n v="5"/>
    <x v="1"/>
    <n v="3"/>
    <s v="No"/>
    <d v="2020-05-21T00:00:00"/>
    <x v="319"/>
    <n v="261"/>
    <s v="Active"/>
    <s v="No"/>
  </r>
  <r>
    <n v="5907"/>
    <s v="Private 1BR APT 15 min to Kings County Hospital"/>
    <n v="566"/>
    <s v="New York"/>
    <n v="1"/>
    <n v="0.9"/>
    <x v="0"/>
    <n v="10"/>
    <x v="1"/>
    <x v="17"/>
    <x v="1"/>
    <s v="No"/>
    <n v="2"/>
    <x v="0"/>
    <n v="89"/>
    <n v="0.03"/>
    <n v="4.67"/>
    <x v="1"/>
    <n v="3"/>
    <s v="No"/>
    <d v="2020-06-16T00:00:00"/>
    <x v="156"/>
    <n v="14"/>
    <s v="Active"/>
    <s v="Yes"/>
  </r>
  <r>
    <n v="5908"/>
    <s v="Yankee stadium apartment"/>
    <n v="3830"/>
    <s v="New York"/>
    <n v="0.94"/>
    <n v="0.9"/>
    <x v="0"/>
    <n v="2"/>
    <x v="4"/>
    <x v="24"/>
    <x v="1"/>
    <s v="No"/>
    <n v="4"/>
    <x v="1"/>
    <n v="75"/>
    <n v="0.03"/>
    <n v="4"/>
    <x v="0"/>
    <n v="4"/>
    <s v="No"/>
    <d v="2020-06-29T00:00:00"/>
    <x v="215"/>
    <n v="314"/>
    <s v="Active"/>
    <s v="Yes"/>
  </r>
  <r>
    <n v="5909"/>
    <s v="Marvelous  3 Bedroom Apt/time sq perfect location"/>
    <n v="4137"/>
    <s v="New York"/>
    <n v="1"/>
    <n v="1"/>
    <x v="0"/>
    <n v="17"/>
    <x v="0"/>
    <x v="0"/>
    <x v="1"/>
    <s v="No"/>
    <n v="8"/>
    <x v="2"/>
    <n v="600"/>
    <n v="0.05"/>
    <n v="5"/>
    <x v="1"/>
    <n v="5"/>
    <s v="No"/>
    <d v="2020-05-21T00:00:00"/>
    <x v="376"/>
    <n v="0"/>
    <s v="Inactive"/>
    <s v="No"/>
  </r>
  <r>
    <n v="5910"/>
    <s v="MG-2 â€¢ Amazing &amp; Cozy Room, Close To Manhattan!"/>
    <n v="4141"/>
    <s v="New York"/>
    <n v="0.96"/>
    <n v="0.99"/>
    <x v="0"/>
    <n v="7"/>
    <x v="1"/>
    <x v="3"/>
    <x v="0"/>
    <s v="Yes"/>
    <n v="2"/>
    <x v="0"/>
    <n v="42"/>
    <n v="0.03"/>
    <n v="4.33"/>
    <x v="0"/>
    <n v="6"/>
    <s v="No"/>
    <d v="2020-06-06T00:00:00"/>
    <x v="10"/>
    <n v="25"/>
    <s v="Active"/>
    <s v="Yes"/>
  </r>
  <r>
    <n v="5911"/>
    <s v="Charming 1 Bedroom Apartment In The Heart of NYC"/>
    <n v="4138"/>
    <s v="New York"/>
    <n v="1"/>
    <n v="0.8"/>
    <x v="0"/>
    <n v="18"/>
    <x v="0"/>
    <x v="20"/>
    <x v="1"/>
    <s v="No"/>
    <n v="4"/>
    <x v="1"/>
    <n v="124"/>
    <n v="0.03"/>
    <n v="4.9000000000000004"/>
    <x v="1"/>
    <n v="10"/>
    <s v="No"/>
    <d v="2020-05-25T00:00:00"/>
    <x v="160"/>
    <n v="148"/>
    <s v="Active"/>
    <s v="Yes"/>
  </r>
  <r>
    <n v="5912"/>
    <s v="MG-5 â€¢ Comfortable room close to Manhattan"/>
    <n v="4141"/>
    <s v="New York"/>
    <n v="0.96"/>
    <n v="0.99"/>
    <x v="0"/>
    <n v="7"/>
    <x v="1"/>
    <x v="3"/>
    <x v="0"/>
    <s v="Yes"/>
    <n v="2"/>
    <x v="0"/>
    <n v="43"/>
    <n v="0.03"/>
    <n v="4"/>
    <x v="0"/>
    <n v="4"/>
    <s v="No"/>
    <d v="2020-05-30T00:00:00"/>
    <x v="169"/>
    <n v="18"/>
    <s v="Active"/>
    <s v="Yes"/>
  </r>
  <r>
    <n v="5913"/>
    <s v="Comfy Private Room near JFK Lga Airport  &amp;Subway#1"/>
    <n v="4008"/>
    <s v="New York"/>
    <n v="0.95"/>
    <n v="0.99"/>
    <x v="0"/>
    <n v="23"/>
    <x v="2"/>
    <x v="6"/>
    <x v="0"/>
    <s v="Yes"/>
    <n v="2"/>
    <x v="0"/>
    <n v="36"/>
    <n v="0.03"/>
    <n v="4.33"/>
    <x v="0"/>
    <n v="12"/>
    <s v="No"/>
    <d v="2020-05-25T00:00:00"/>
    <x v="129"/>
    <n v="152"/>
    <s v="Active"/>
    <s v="Yes"/>
  </r>
  <r>
    <n v="5914"/>
    <s v="real 1 bed apartament in the heart of williamsburg"/>
    <n v="4142"/>
    <s v="New York"/>
    <n v="1"/>
    <n v="1"/>
    <x v="0"/>
    <n v="12"/>
    <x v="1"/>
    <x v="9"/>
    <x v="1"/>
    <s v="No"/>
    <n v="2"/>
    <x v="0"/>
    <n v="90"/>
    <n v="0.03"/>
    <n v="4.5"/>
    <x v="1"/>
    <n v="4"/>
    <s v="No"/>
    <d v="2020-06-15T00:00:00"/>
    <x v="285"/>
    <n v="251"/>
    <s v="Active"/>
    <s v="Yes"/>
  </r>
  <r>
    <n v="5915"/>
    <s v="DOM-NYC 3A Affordable Luxury on Times Square"/>
    <n v="4143"/>
    <s v="New York"/>
    <n v="0.96"/>
    <n v="0.97"/>
    <x v="1"/>
    <n v="18"/>
    <x v="0"/>
    <x v="20"/>
    <x v="2"/>
    <s v="Yes"/>
    <n v="2"/>
    <x v="0"/>
    <n v="85"/>
    <n v="0.03"/>
    <n v="4.8600000000000003"/>
    <x v="1"/>
    <n v="7"/>
    <s v="No"/>
    <d v="2020-05-30T00:00:00"/>
    <x v="47"/>
    <n v="302"/>
    <s v="Active"/>
    <s v="Yes"/>
  </r>
  <r>
    <n v="5916"/>
    <s v="CENTRAL PARK APT Â· NYC Â· PRIVATE BALCONY ã€† SLEEP 5"/>
    <n v="4128"/>
    <s v="New York"/>
    <n v="0.7"/>
    <n v="1"/>
    <x v="0"/>
    <n v="14"/>
    <x v="0"/>
    <x v="2"/>
    <x v="1"/>
    <s v="No"/>
    <n v="5"/>
    <x v="1"/>
    <n v="164"/>
    <n v="0.03"/>
    <n v="4.88"/>
    <x v="1"/>
    <n v="8"/>
    <s v="No"/>
    <d v="2020-05-21T00:00:00"/>
    <x v="161"/>
    <n v="73"/>
    <s v="Active"/>
    <s v="Yes"/>
  </r>
  <r>
    <n v="5917"/>
    <s v="The Best One"/>
    <n v="4144"/>
    <s v="New York"/>
    <n v="1"/>
    <n v="0.79"/>
    <x v="0"/>
    <n v="22"/>
    <x v="2"/>
    <x v="25"/>
    <x v="0"/>
    <s v="Yes"/>
    <n v="1"/>
    <x v="0"/>
    <n v="42.86"/>
    <n v="0.03"/>
    <n v="4.5999999999999996"/>
    <x v="1"/>
    <n v="5"/>
    <s v="No"/>
    <d v="2020-06-03T00:00:00"/>
    <x v="226"/>
    <n v="361"/>
    <s v="Active"/>
    <s v="Yes"/>
  </r>
  <r>
    <n v="5918"/>
    <s v="Modern Loft with private Backyard Theatre District"/>
    <n v="2308"/>
    <s v="New York"/>
    <n v="0.83"/>
    <n v="0.96"/>
    <x v="0"/>
    <n v="17"/>
    <x v="0"/>
    <x v="0"/>
    <x v="0"/>
    <s v="Yes"/>
    <n v="8"/>
    <x v="2"/>
    <n v="679"/>
    <n v="0.05"/>
    <n v="4.78"/>
    <x v="1"/>
    <n v="9"/>
    <s v="No"/>
    <d v="2020-05-31T00:00:00"/>
    <x v="29"/>
    <n v="84"/>
    <s v="Active"/>
    <s v="Yes"/>
  </r>
  <r>
    <n v="5919"/>
    <s v="1 Bedroom Apartment â€” Amazing Location in Midtown!"/>
    <n v="4139"/>
    <s v="New York"/>
    <n v="1"/>
    <n v="0.75"/>
    <x v="0"/>
    <n v="18"/>
    <x v="0"/>
    <x v="20"/>
    <x v="1"/>
    <s v="No"/>
    <n v="4"/>
    <x v="1"/>
    <n v="120.97"/>
    <n v="0.03"/>
    <n v="5"/>
    <x v="1"/>
    <n v="8"/>
    <s v="No"/>
    <d v="2020-06-01T00:00:00"/>
    <x v="198"/>
    <n v="147"/>
    <s v="Active"/>
    <s v="Yes"/>
  </r>
  <r>
    <n v="5920"/>
    <s v="Stunning &amp; Unique Duplex With Private Roof Deck!"/>
    <n v="4140"/>
    <s v="New York"/>
    <n v="1"/>
    <n v="0.95"/>
    <x v="0"/>
    <n v="18"/>
    <x v="0"/>
    <x v="20"/>
    <x v="1"/>
    <s v="No"/>
    <n v="6"/>
    <x v="2"/>
    <n v="164"/>
    <n v="0.03"/>
    <n v="4.8499999999999996"/>
    <x v="1"/>
    <n v="13"/>
    <s v="No"/>
    <d v="2020-06-01T00:00:00"/>
    <x v="160"/>
    <n v="143"/>
    <s v="Active"/>
    <s v="Yes"/>
  </r>
  <r>
    <n v="5921"/>
    <s v="Spacious loft with amazing waterfront views"/>
    <n v="1060"/>
    <s v="New York"/>
    <n v="1"/>
    <n v="0.96"/>
    <x v="0"/>
    <n v="12"/>
    <x v="1"/>
    <x v="9"/>
    <x v="1"/>
    <s v="No"/>
    <n v="3"/>
    <x v="1"/>
    <n v="126"/>
    <n v="0.03"/>
    <n v="4.9000000000000004"/>
    <x v="1"/>
    <n v="10"/>
    <s v="No"/>
    <d v="2020-06-17T00:00:00"/>
    <x v="29"/>
    <n v="4"/>
    <s v="Active"/>
    <s v="No"/>
  </r>
  <r>
    <n v="5922"/>
    <s v="Habitacion en Flushing cerca de dos aeropuertos"/>
    <n v="4145"/>
    <s v="New York"/>
    <n v="1"/>
    <n v="1"/>
    <x v="0"/>
    <n v="22"/>
    <x v="2"/>
    <x v="25"/>
    <x v="0"/>
    <s v="Yes"/>
    <n v="2"/>
    <x v="0"/>
    <n v="53"/>
    <n v="0.03"/>
    <n v="5"/>
    <x v="1"/>
    <n v="6"/>
    <s v="No"/>
    <d v="2020-07-24T00:00:00"/>
    <x v="160"/>
    <n v="347"/>
    <s v="Active"/>
    <s v="Yes"/>
  </r>
  <r>
    <n v="5923"/>
    <s v="Brooklyn Townhouse Apt w/ Backyard"/>
    <n v="2162"/>
    <s v="New York"/>
    <n v="1"/>
    <n v="1"/>
    <x v="0"/>
    <n v="7"/>
    <x v="1"/>
    <x v="3"/>
    <x v="1"/>
    <s v="No"/>
    <n v="4"/>
    <x v="1"/>
    <n v="400"/>
    <n v="0.04"/>
    <n v="5"/>
    <x v="1"/>
    <n v="3"/>
    <s v="No"/>
    <d v="2020-07-05T00:00:00"/>
    <x v="10"/>
    <n v="34"/>
    <s v="Active"/>
    <s v="Yes"/>
  </r>
  <r>
    <n v="5924"/>
    <s v="Gorgeous pre-war 2BR steps from Central Park"/>
    <n v="2286"/>
    <s v="New York"/>
    <n v="0.6"/>
    <n v="0.86"/>
    <x v="0"/>
    <n v="19"/>
    <x v="0"/>
    <x v="12"/>
    <x v="1"/>
    <s v="No"/>
    <n v="4"/>
    <x v="1"/>
    <n v="140"/>
    <n v="0.03"/>
    <n v="4.33"/>
    <x v="0"/>
    <n v="3"/>
    <s v="No"/>
    <d v="2020-07-07T00:00:00"/>
    <x v="17"/>
    <n v="7"/>
    <s v="Active"/>
    <s v="Yes"/>
  </r>
  <r>
    <n v="5925"/>
    <s v="1 habitacion cerca de dos aeropuertos en queens"/>
    <n v="4145"/>
    <s v="New York"/>
    <n v="1"/>
    <n v="1"/>
    <x v="0"/>
    <n v="22"/>
    <x v="2"/>
    <x v="25"/>
    <x v="0"/>
    <s v="Yes"/>
    <n v="2"/>
    <x v="0"/>
    <n v="55"/>
    <n v="0.03"/>
    <n v="5"/>
    <x v="1"/>
    <n v="8"/>
    <s v="No"/>
    <d v="2020-06-15T00:00:00"/>
    <x v="47"/>
    <n v="362"/>
    <s v="Active"/>
    <s v="Yes"/>
  </r>
  <r>
    <n v="5926"/>
    <s v="Luxury apartment with the best views of Manhattan!"/>
    <n v="1000"/>
    <s v="New York"/>
    <n v="0.8"/>
    <n v="0.86"/>
    <x v="0"/>
    <n v="17"/>
    <x v="0"/>
    <x v="0"/>
    <x v="1"/>
    <s v="No"/>
    <n v="4"/>
    <x v="1"/>
    <n v="360"/>
    <n v="0.04"/>
    <n v="5"/>
    <x v="1"/>
    <n v="3"/>
    <s v="No"/>
    <d v="2020-06-20T00:00:00"/>
    <x v="17"/>
    <n v="64"/>
    <s v="Active"/>
    <s v="No"/>
  </r>
  <r>
    <n v="5927"/>
    <s v="Sunny One Bedroom Bushwick Apt with Private Yard"/>
    <n v="1792"/>
    <s v="New York"/>
    <n v="1"/>
    <n v="0.63"/>
    <x v="0"/>
    <n v="8"/>
    <x v="1"/>
    <x v="11"/>
    <x v="1"/>
    <s v="No"/>
    <n v="3"/>
    <x v="1"/>
    <n v="90"/>
    <n v="0.03"/>
    <n v="4.67"/>
    <x v="1"/>
    <n v="3"/>
    <s v="No"/>
    <d v="2020-06-18T00:00:00"/>
    <x v="59"/>
    <n v="0"/>
    <s v="Inactive"/>
    <s v="Yes"/>
  </r>
  <r>
    <n v="5928"/>
    <s v="Private Cozy Apartment in East Flatbush near Train"/>
    <n v="2690"/>
    <s v="New York"/>
    <n v="1"/>
    <n v="0.99"/>
    <x v="1"/>
    <n v="10"/>
    <x v="1"/>
    <x v="17"/>
    <x v="1"/>
    <s v="No"/>
    <n v="2"/>
    <x v="0"/>
    <n v="98"/>
    <n v="0.03"/>
    <n v="5"/>
    <x v="1"/>
    <n v="8"/>
    <s v="No"/>
    <d v="2020-06-13T00:00:00"/>
    <x v="66"/>
    <n v="353"/>
    <s v="Active"/>
    <s v="Yes"/>
  </r>
  <r>
    <n v="5929"/>
    <s v="The Big Apple's Delight"/>
    <n v="4146"/>
    <s v="New York"/>
    <n v="0.99"/>
    <n v="1"/>
    <x v="1"/>
    <n v="16"/>
    <x v="0"/>
    <x v="10"/>
    <x v="0"/>
    <s v="Yes"/>
    <n v="3"/>
    <x v="1"/>
    <n v="61.29"/>
    <n v="0.03"/>
    <n v="5"/>
    <x v="1"/>
    <n v="10"/>
    <s v="No"/>
    <d v="2020-06-07T00:00:00"/>
    <x v="282"/>
    <n v="365"/>
    <s v="Active"/>
    <s v="Yes"/>
  </r>
  <r>
    <n v="5930"/>
    <s v="The Big Apple's Comfort"/>
    <n v="4146"/>
    <s v="New York"/>
    <n v="0.99"/>
    <n v="1"/>
    <x v="1"/>
    <n v="16"/>
    <x v="0"/>
    <x v="10"/>
    <x v="0"/>
    <s v="Yes"/>
    <n v="3"/>
    <x v="1"/>
    <n v="60"/>
    <n v="0.03"/>
    <n v="4.8899999999999997"/>
    <x v="1"/>
    <n v="9"/>
    <s v="No"/>
    <d v="2020-06-09T00:00:00"/>
    <x v="66"/>
    <n v="365"/>
    <s v="Active"/>
    <s v="Yes"/>
  </r>
  <r>
    <n v="5931"/>
    <s v="Fantastic! NYC Bright and spacious private-balcony"/>
    <n v="3476"/>
    <s v="New York"/>
    <n v="1"/>
    <n v="0.97"/>
    <x v="1"/>
    <n v="21"/>
    <x v="2"/>
    <x v="13"/>
    <x v="1"/>
    <s v="No"/>
    <n v="4"/>
    <x v="1"/>
    <n v="73"/>
    <n v="0.03"/>
    <n v="4.91"/>
    <x v="1"/>
    <n v="11"/>
    <s v="No"/>
    <d v="2020-06-07T00:00:00"/>
    <x v="89"/>
    <n v="358"/>
    <s v="Active"/>
    <s v="Yes"/>
  </r>
  <r>
    <n v="5932"/>
    <s v="Exquisite Penthouse with Fireplace by Central Park"/>
    <n v="3977"/>
    <s v="New York"/>
    <n v="1"/>
    <n v="0.96"/>
    <x v="1"/>
    <n v="19"/>
    <x v="0"/>
    <x v="12"/>
    <x v="1"/>
    <s v="No"/>
    <n v="2"/>
    <x v="0"/>
    <n v="134"/>
    <n v="0.03"/>
    <n v="5"/>
    <x v="1"/>
    <n v="7"/>
    <s v="No"/>
    <d v="2020-06-07T00:00:00"/>
    <x v="29"/>
    <n v="318"/>
    <s v="Active"/>
    <s v="No"/>
  </r>
  <r>
    <n v="5933"/>
    <s v="Peaceful Queen Bedroom on UES"/>
    <n v="2140"/>
    <s v="New York"/>
    <n v="1"/>
    <n v="0.93"/>
    <x v="1"/>
    <n v="19"/>
    <x v="0"/>
    <x v="12"/>
    <x v="0"/>
    <s v="Yes"/>
    <n v="2"/>
    <x v="0"/>
    <n v="99"/>
    <n v="0.03"/>
    <n v="5"/>
    <x v="1"/>
    <n v="12"/>
    <s v="No"/>
    <d v="2020-06-10T00:00:00"/>
    <x v="29"/>
    <n v="108"/>
    <s v="Active"/>
    <s v="Yes"/>
  </r>
  <r>
    <n v="5934"/>
    <s v="Room with private bathroom and private entrance"/>
    <n v="1752"/>
    <s v="New York"/>
    <n v="1"/>
    <n v="0.63"/>
    <x v="0"/>
    <n v="11"/>
    <x v="1"/>
    <x v="8"/>
    <x v="0"/>
    <s v="Yes"/>
    <n v="2"/>
    <x v="0"/>
    <n v="60"/>
    <n v="0.03"/>
    <n v="5"/>
    <x v="1"/>
    <n v="3"/>
    <s v="No"/>
    <d v="2020-07-02T00:00:00"/>
    <x v="198"/>
    <n v="363"/>
    <s v="Active"/>
    <s v="No"/>
  </r>
  <r>
    <n v="5935"/>
    <s v="New 3bd Apt in Brooklyn (Ridgewood) 10 guest"/>
    <n v="3429"/>
    <s v="New York"/>
    <n v="1"/>
    <n v="0.95"/>
    <x v="0"/>
    <n v="25"/>
    <x v="2"/>
    <x v="14"/>
    <x v="1"/>
    <s v="No"/>
    <n v="10"/>
    <x v="2"/>
    <n v="186"/>
    <n v="0.03"/>
    <n v="4.75"/>
    <x v="1"/>
    <n v="4"/>
    <s v="No"/>
    <d v="2020-07-06T00:00:00"/>
    <x v="160"/>
    <n v="158"/>
    <s v="Active"/>
    <s v="Yes"/>
  </r>
  <r>
    <n v="5936"/>
    <s v="Luxury Apartment in Harlem"/>
    <n v="4099"/>
    <s v="New York"/>
    <n v="1"/>
    <n v="0.97"/>
    <x v="0"/>
    <n v="16"/>
    <x v="0"/>
    <x v="10"/>
    <x v="1"/>
    <s v="No"/>
    <n v="2"/>
    <x v="0"/>
    <n v="150"/>
    <n v="0.03"/>
    <n v="4.67"/>
    <x v="1"/>
    <n v="3"/>
    <s v="No"/>
    <d v="2020-06-21T00:00:00"/>
    <x v="199"/>
    <n v="331"/>
    <s v="Active"/>
    <s v="No"/>
  </r>
  <r>
    <n v="5937"/>
    <s v="Brooklyn New Private room in Ridgewood # 3"/>
    <n v="3429"/>
    <s v="New York"/>
    <n v="1"/>
    <n v="0.95"/>
    <x v="0"/>
    <n v="25"/>
    <x v="2"/>
    <x v="14"/>
    <x v="0"/>
    <s v="Yes"/>
    <n v="2"/>
    <x v="0"/>
    <n v="45"/>
    <n v="0.03"/>
    <n v="5"/>
    <x v="1"/>
    <n v="4"/>
    <s v="No"/>
    <d v="2020-06-27T00:00:00"/>
    <x v="226"/>
    <n v="69"/>
    <s v="Active"/>
    <s v="Yes"/>
  </r>
  <r>
    <n v="5938"/>
    <s v="The Big Apple's Retreat"/>
    <n v="4146"/>
    <s v="New York"/>
    <n v="0.99"/>
    <n v="1"/>
    <x v="1"/>
    <n v="16"/>
    <x v="0"/>
    <x v="10"/>
    <x v="0"/>
    <s v="Yes"/>
    <n v="3"/>
    <x v="1"/>
    <n v="63"/>
    <n v="0.03"/>
    <n v="4.67"/>
    <x v="1"/>
    <n v="6"/>
    <s v="No"/>
    <d v="2020-06-20T00:00:00"/>
    <x v="89"/>
    <n v="359"/>
    <s v="Active"/>
    <s v="Yes"/>
  </r>
  <r>
    <n v="5939"/>
    <s v="The Getaway!"/>
    <n v="2914"/>
    <s v="New York"/>
    <n v="0.9"/>
    <n v="0.89"/>
    <x v="0"/>
    <n v="10"/>
    <x v="1"/>
    <x v="17"/>
    <x v="1"/>
    <s v="No"/>
    <n v="2"/>
    <x v="0"/>
    <n v="95"/>
    <n v="0.03"/>
    <n v="4.88"/>
    <x v="1"/>
    <n v="8"/>
    <s v="No"/>
    <d v="2020-06-27T00:00:00"/>
    <x v="17"/>
    <n v="165"/>
    <s v="Active"/>
    <s v="Yes"/>
  </r>
  <r>
    <n v="5940"/>
    <s v="Watch the sunset from every room in this UWS Apt"/>
    <n v="1770"/>
    <s v="New York"/>
    <n v="1"/>
    <n v="0.86"/>
    <x v="0"/>
    <n v="20"/>
    <x v="0"/>
    <x v="1"/>
    <x v="1"/>
    <s v="No"/>
    <n v="4"/>
    <x v="1"/>
    <n v="250"/>
    <n v="0.04"/>
    <n v="5"/>
    <x v="1"/>
    <n v="3"/>
    <s v="No"/>
    <d v="2020-07-10T00:00:00"/>
    <x v="10"/>
    <n v="0"/>
    <s v="Inactive"/>
    <s v="Yes"/>
  </r>
  <r>
    <n v="5941"/>
    <s v="2 BEDROOM APARTMENT AT UPPER WEST MANHATTAN NYC"/>
    <n v="1491"/>
    <s v="Northern Mindanao"/>
    <n v="1"/>
    <n v="0.97"/>
    <x v="0"/>
    <n v="20"/>
    <x v="0"/>
    <x v="1"/>
    <x v="1"/>
    <s v="No"/>
    <n v="4"/>
    <x v="1"/>
    <n v="150"/>
    <n v="0.03"/>
    <n v="4.75"/>
    <x v="1"/>
    <n v="4"/>
    <s v="No"/>
    <d v="2020-06-23T00:00:00"/>
    <x v="95"/>
    <n v="333"/>
    <s v="Active"/>
    <s v="Yes"/>
  </r>
  <r>
    <n v="5942"/>
    <s v="Beautiful Bushwick Oasis"/>
    <n v="2638"/>
    <s v="New York"/>
    <n v="1"/>
    <n v="0.92"/>
    <x v="1"/>
    <n v="8"/>
    <x v="1"/>
    <x v="11"/>
    <x v="1"/>
    <s v="No"/>
    <n v="4"/>
    <x v="1"/>
    <n v="171"/>
    <n v="0.03"/>
    <n v="5"/>
    <x v="1"/>
    <n v="9"/>
    <s v="No"/>
    <d v="2020-07-07T00:00:00"/>
    <x v="160"/>
    <n v="29"/>
    <s v="Active"/>
    <s v="No"/>
  </r>
  <r>
    <n v="5943"/>
    <s v="Cozy bedroom in the heart of Brooklyn, New York"/>
    <n v="2281"/>
    <s v="New York"/>
    <n v="1"/>
    <n v="0.86"/>
    <x v="0"/>
    <n v="7"/>
    <x v="1"/>
    <x v="3"/>
    <x v="0"/>
    <s v="Yes"/>
    <n v="1"/>
    <x v="0"/>
    <n v="50"/>
    <n v="0.03"/>
    <n v="5"/>
    <x v="1"/>
    <n v="4"/>
    <s v="No"/>
    <d v="2020-07-11T00:00:00"/>
    <x v="586"/>
    <n v="164"/>
    <s v="Active"/>
    <s v="Yes"/>
  </r>
  <r>
    <n v="5944"/>
    <s v="Private room in a big nice house in Brooklyn"/>
    <n v="4061"/>
    <s v="New York"/>
    <n v="1"/>
    <n v="0.99"/>
    <x v="0"/>
    <n v="7"/>
    <x v="1"/>
    <x v="3"/>
    <x v="0"/>
    <s v="Yes"/>
    <n v="3"/>
    <x v="1"/>
    <n v="46"/>
    <n v="0.03"/>
    <n v="3.67"/>
    <x v="0"/>
    <n v="3"/>
    <s v="No"/>
    <d v="2020-07-25T00:00:00"/>
    <x v="282"/>
    <n v="356"/>
    <s v="Active"/>
    <s v="No"/>
  </r>
  <r>
    <n v="5945"/>
    <s v="Private Room in a big nice house in Brooklyn"/>
    <n v="4061"/>
    <s v="New York"/>
    <n v="1"/>
    <n v="0.99"/>
    <x v="0"/>
    <n v="7"/>
    <x v="1"/>
    <x v="3"/>
    <x v="0"/>
    <s v="Yes"/>
    <n v="3"/>
    <x v="1"/>
    <n v="46"/>
    <n v="0.03"/>
    <n v="4.75"/>
    <x v="1"/>
    <n v="4"/>
    <s v="No"/>
    <d v="2020-06-29T00:00:00"/>
    <x v="228"/>
    <n v="350"/>
    <s v="Active"/>
    <s v="Yes"/>
  </r>
  <r>
    <n v="5946"/>
    <s v="Warm, cozy room in the heart of the East Village"/>
    <n v="1795"/>
    <s v="New York"/>
    <n v="0.94"/>
    <n v="0.77"/>
    <x v="0"/>
    <n v="15"/>
    <x v="0"/>
    <x v="4"/>
    <x v="0"/>
    <s v="Yes"/>
    <n v="1"/>
    <x v="0"/>
    <n v="60"/>
    <n v="0.03"/>
    <n v="5"/>
    <x v="1"/>
    <n v="3"/>
    <s v="No"/>
    <d v="2020-07-01T00:00:00"/>
    <x v="226"/>
    <n v="357"/>
    <s v="Active"/>
    <s v="Yes"/>
  </r>
  <r>
    <n v="5947"/>
    <s v="Better Than A Hotel Studio Size Suite"/>
    <n v="3181"/>
    <s v="New York"/>
    <n v="1"/>
    <n v="1"/>
    <x v="0"/>
    <n v="9"/>
    <x v="1"/>
    <x v="16"/>
    <x v="0"/>
    <s v="Yes"/>
    <n v="4"/>
    <x v="1"/>
    <n v="105"/>
    <n v="0.03"/>
    <n v="5"/>
    <x v="1"/>
    <n v="6"/>
    <s v="No"/>
    <d v="2020-07-05T00:00:00"/>
    <x v="165"/>
    <n v="364"/>
    <s v="Active"/>
    <s v="Yes"/>
  </r>
  <r>
    <n v="5948"/>
    <s v="Private 1 bedroom apart 15 min from Times Square"/>
    <n v="783"/>
    <s v="New York"/>
    <n v="0.98"/>
    <n v="0.97"/>
    <x v="0"/>
    <n v="16"/>
    <x v="0"/>
    <x v="10"/>
    <x v="1"/>
    <s v="No"/>
    <n v="4"/>
    <x v="1"/>
    <n v="76"/>
    <n v="0.03"/>
    <n v="4.8600000000000003"/>
    <x v="1"/>
    <n v="7"/>
    <s v="No"/>
    <d v="2020-07-04T00:00:00"/>
    <x v="213"/>
    <n v="195"/>
    <s v="Active"/>
    <s v="No"/>
  </r>
  <r>
    <n v="5949"/>
    <s v="Beautiful and great room &quot;1 minute from subway L&quot;"/>
    <n v="3035"/>
    <s v="New York"/>
    <n v="1"/>
    <n v="1"/>
    <x v="0"/>
    <n v="8"/>
    <x v="1"/>
    <x v="11"/>
    <x v="0"/>
    <s v="Yes"/>
    <n v="2"/>
    <x v="0"/>
    <n v="48"/>
    <n v="0.03"/>
    <n v="5"/>
    <x v="1"/>
    <n v="10"/>
    <s v="No"/>
    <d v="2020-06-30T00:00:00"/>
    <x v="156"/>
    <n v="88"/>
    <s v="Active"/>
    <s v="Yes"/>
  </r>
  <r>
    <n v="5950"/>
    <s v="New Comfort Studio"/>
    <n v="2836"/>
    <s v="New York"/>
    <n v="0.95"/>
    <n v="0.94"/>
    <x v="0"/>
    <n v="7"/>
    <x v="1"/>
    <x v="3"/>
    <x v="1"/>
    <s v="No"/>
    <n v="3"/>
    <x v="1"/>
    <n v="60"/>
    <n v="0.03"/>
    <n v="4"/>
    <x v="0"/>
    <n v="3"/>
    <s v="No"/>
    <d v="2020-07-09T00:00:00"/>
    <x v="17"/>
    <n v="365"/>
    <s v="Active"/>
    <s v="No"/>
  </r>
  <r>
    <n v="5951"/>
    <s v="Coolest Brooklyn room close to Downtown Manhattan!"/>
    <n v="4148"/>
    <s v="Florida"/>
    <n v="0.99"/>
    <n v="0.99"/>
    <x v="0"/>
    <n v="7"/>
    <x v="1"/>
    <x v="3"/>
    <x v="0"/>
    <s v="Yes"/>
    <n v="3"/>
    <x v="1"/>
    <n v="43"/>
    <n v="0.03"/>
    <n v="4.5999999999999996"/>
    <x v="1"/>
    <n v="5"/>
    <s v="No"/>
    <d v="2020-07-03T00:00:00"/>
    <x v="129"/>
    <n v="179"/>
    <s v="Active"/>
    <s v="Yes"/>
  </r>
  <r>
    <n v="5952"/>
    <s v="&quot;THE ART STUDIO&quot; With private patio + true comfort"/>
    <n v="3449"/>
    <s v="New York"/>
    <n v="1"/>
    <n v="1"/>
    <x v="0"/>
    <n v="16"/>
    <x v="0"/>
    <x v="10"/>
    <x v="0"/>
    <s v="Yes"/>
    <n v="5"/>
    <x v="1"/>
    <n v="113"/>
    <n v="0.03"/>
    <n v="5"/>
    <x v="1"/>
    <n v="6"/>
    <s v="No"/>
    <d v="2020-07-05T00:00:00"/>
    <x v="29"/>
    <n v="87"/>
    <s v="Active"/>
    <s v="Yes"/>
  </r>
  <r>
    <n v="5953"/>
    <s v="Small but Comfy room in Brklyn close to Manhattan!"/>
    <n v="4148"/>
    <s v="Florida"/>
    <n v="0.99"/>
    <n v="0.99"/>
    <x v="0"/>
    <n v="7"/>
    <x v="1"/>
    <x v="3"/>
    <x v="0"/>
    <s v="Yes"/>
    <n v="3"/>
    <x v="1"/>
    <n v="40"/>
    <n v="0.03"/>
    <n v="4.33"/>
    <x v="0"/>
    <n v="3"/>
    <s v="No"/>
    <d v="2020-07-03T00:00:00"/>
    <x v="149"/>
    <n v="178"/>
    <s v="Active"/>
    <s v="Yes"/>
  </r>
  <r>
    <n v="5954"/>
    <s v="Beautiful room in Brooklyn close to Manhattan!"/>
    <n v="4148"/>
    <s v="Florida"/>
    <n v="0.99"/>
    <n v="0.99"/>
    <x v="0"/>
    <n v="7"/>
    <x v="1"/>
    <x v="3"/>
    <x v="0"/>
    <s v="Yes"/>
    <n v="3"/>
    <x v="1"/>
    <n v="40"/>
    <n v="0.03"/>
    <n v="3.67"/>
    <x v="0"/>
    <n v="3"/>
    <s v="No"/>
    <d v="2020-07-10T00:00:00"/>
    <x v="12"/>
    <n v="178"/>
    <s v="Active"/>
    <s v="Yes"/>
  </r>
  <r>
    <n v="5955"/>
    <s v="Wonderful room in Brooklyn close to Manhattan!"/>
    <n v="4148"/>
    <s v="Florida"/>
    <n v="0.99"/>
    <n v="0.99"/>
    <x v="0"/>
    <n v="7"/>
    <x v="1"/>
    <x v="3"/>
    <x v="0"/>
    <s v="Yes"/>
    <n v="2"/>
    <x v="0"/>
    <n v="44"/>
    <n v="0.03"/>
    <n v="4.8"/>
    <x v="1"/>
    <n v="5"/>
    <s v="No"/>
    <d v="2020-07-09T00:00:00"/>
    <x v="226"/>
    <n v="165"/>
    <s v="Active"/>
    <s v="Yes"/>
  </r>
  <r>
    <n v="5956"/>
    <s v="Luxury SMART HOME (New Listing)"/>
    <n v="2533"/>
    <s v="New York"/>
    <n v="0.99"/>
    <n v="0.74"/>
    <x v="0"/>
    <n v="7"/>
    <x v="1"/>
    <x v="3"/>
    <x v="1"/>
    <s v="No"/>
    <n v="16"/>
    <x v="2"/>
    <n v="299"/>
    <n v="0.04"/>
    <n v="5"/>
    <x v="1"/>
    <n v="3"/>
    <s v="No"/>
    <d v="2020-07-13T00:00:00"/>
    <x v="282"/>
    <n v="158"/>
    <s v="Active"/>
    <s v="No"/>
  </r>
  <r>
    <n v="5957"/>
    <s v="An attractive Living room with piano, bed"/>
    <n v="3785"/>
    <s v="New York"/>
    <n v="1"/>
    <n v="0.92"/>
    <x v="0"/>
    <n v="24"/>
    <x v="2"/>
    <x v="5"/>
    <x v="0"/>
    <s v="Yes"/>
    <n v="1"/>
    <x v="0"/>
    <n v="50"/>
    <n v="0.03"/>
    <n v="5"/>
    <x v="1"/>
    <n v="3"/>
    <s v="No"/>
    <d v="2020-07-08T00:00:00"/>
    <x v="586"/>
    <n v="158"/>
    <s v="Active"/>
    <s v="No"/>
  </r>
  <r>
    <n v="5958"/>
    <s v="Bright Daylight Studio minutes to Manhattan"/>
    <n v="3070"/>
    <s v="New Jersey"/>
    <n v="1"/>
    <n v="0.77"/>
    <x v="1"/>
    <n v="24"/>
    <x v="2"/>
    <x v="5"/>
    <x v="1"/>
    <s v="No"/>
    <n v="2"/>
    <x v="0"/>
    <n v="109"/>
    <n v="0.03"/>
    <n v="4.5"/>
    <x v="1"/>
    <n v="4"/>
    <s v="No"/>
    <d v="2020-07-15T00:00:00"/>
    <x v="161"/>
    <n v="25"/>
    <s v="Active"/>
    <s v="No"/>
  </r>
  <r>
    <n v="5959"/>
    <s v="Huge 1 Bedroom Williamsburg Loft, Brooklyn, NYC"/>
    <n v="2910"/>
    <s v="New York"/>
    <n v="1"/>
    <n v="0.92"/>
    <x v="0"/>
    <n v="12"/>
    <x v="1"/>
    <x v="9"/>
    <x v="1"/>
    <s v="No"/>
    <n v="2"/>
    <x v="0"/>
    <n v="147"/>
    <n v="0.03"/>
    <n v="5"/>
    <x v="1"/>
    <n v="5"/>
    <s v="No"/>
    <d v="2020-07-24T00:00:00"/>
    <x v="213"/>
    <n v="0"/>
    <s v="Inactive"/>
    <s v="Yes"/>
  </r>
  <r>
    <n v="5960"/>
    <s v="Large luxury private bedroom 1 stop from Manhattan"/>
    <n v="3372"/>
    <s v="New York"/>
    <n v="1"/>
    <n v="0.9"/>
    <x v="0"/>
    <n v="4"/>
    <x v="4"/>
    <x v="27"/>
    <x v="0"/>
    <s v="Yes"/>
    <n v="4"/>
    <x v="1"/>
    <n v="47"/>
    <n v="0.03"/>
    <n v="4.5"/>
    <x v="1"/>
    <n v="10"/>
    <s v="No"/>
    <d v="2020-07-06T00:00:00"/>
    <x v="167"/>
    <n v="362"/>
    <s v="Active"/>
    <s v="Yes"/>
  </r>
  <r>
    <n v="5961"/>
    <s v="Willy Nilly 1 Bed + Sleeper Sofa + Crazy Roofdeck"/>
    <n v="4149"/>
    <s v="New York"/>
    <n v="1"/>
    <n v="0.91"/>
    <x v="0"/>
    <n v="12"/>
    <x v="1"/>
    <x v="9"/>
    <x v="1"/>
    <s v="No"/>
    <n v="4"/>
    <x v="1"/>
    <n v="180"/>
    <n v="0.03"/>
    <n v="5"/>
    <x v="1"/>
    <n v="4"/>
    <s v="No"/>
    <d v="2020-07-09T00:00:00"/>
    <x v="95"/>
    <n v="322"/>
    <s v="Active"/>
    <s v="Yes"/>
  </r>
  <r>
    <n v="5962"/>
    <s v="Ultra Spacious Private Bed&amp;Bath In Duplex Apt"/>
    <n v="3979"/>
    <s v="New York"/>
    <n v="1"/>
    <n v="0.96"/>
    <x v="0"/>
    <n v="7"/>
    <x v="1"/>
    <x v="3"/>
    <x v="0"/>
    <s v="Yes"/>
    <n v="2"/>
    <x v="0"/>
    <n v="66"/>
    <n v="0.03"/>
    <n v="5"/>
    <x v="1"/>
    <n v="3"/>
    <s v="No"/>
    <d v="2020-07-16T00:00:00"/>
    <x v="282"/>
    <n v="20"/>
    <s v="Active"/>
    <s v="No"/>
  </r>
  <r>
    <n v="5963"/>
    <s v="Brooklyn Oasis, 10 min to Manhattan,Walk to Subway"/>
    <n v="4133"/>
    <s v="New York"/>
    <n v="0.99"/>
    <n v="0.78"/>
    <x v="1"/>
    <n v="11"/>
    <x v="1"/>
    <x v="8"/>
    <x v="1"/>
    <s v="No"/>
    <n v="4"/>
    <x v="1"/>
    <n v="207"/>
    <n v="0.04"/>
    <n v="5"/>
    <x v="1"/>
    <n v="5"/>
    <s v="No"/>
    <d v="2020-07-17T00:00:00"/>
    <x v="160"/>
    <n v="179"/>
    <s v="Active"/>
    <s v="No"/>
  </r>
  <r>
    <n v="5964"/>
    <s v="Great Location w/ Backyard Short Walk to Times Sq"/>
    <n v="3827"/>
    <s v="New York"/>
    <n v="1"/>
    <n v="0.97"/>
    <x v="0"/>
    <n v="17"/>
    <x v="0"/>
    <x v="0"/>
    <x v="1"/>
    <s v="No"/>
    <n v="6"/>
    <x v="2"/>
    <n v="134"/>
    <n v="0.03"/>
    <n v="5"/>
    <x v="1"/>
    <n v="3"/>
    <s v="No"/>
    <d v="2020-08-02T00:00:00"/>
    <x v="160"/>
    <n v="184"/>
    <s v="Active"/>
    <s v="Yes"/>
  </r>
  <r>
    <n v="5965"/>
    <s v="Zen and Tranquil Room in Harlem"/>
    <n v="2095"/>
    <s v="New York"/>
    <n v="1"/>
    <n v="0.73"/>
    <x v="0"/>
    <n v="16"/>
    <x v="0"/>
    <x v="10"/>
    <x v="0"/>
    <s v="Yes"/>
    <n v="2"/>
    <x v="0"/>
    <n v="58"/>
    <n v="0.03"/>
    <n v="5"/>
    <x v="1"/>
    <n v="3"/>
    <s v="No"/>
    <d v="2020-07-13T00:00:00"/>
    <x v="47"/>
    <n v="11"/>
    <s v="Active"/>
    <s v="No"/>
  </r>
  <r>
    <n v="5966"/>
    <s v="Cozy &amp; Stylish 1BR in Manhattan (HellÂ´s Kitchen)"/>
    <n v="3239"/>
    <s v="New York"/>
    <n v="1"/>
    <n v="0.98"/>
    <x v="0"/>
    <n v="17"/>
    <x v="0"/>
    <x v="0"/>
    <x v="0"/>
    <s v="Yes"/>
    <n v="4"/>
    <x v="1"/>
    <n v="149"/>
    <n v="0.03"/>
    <n v="5"/>
    <x v="1"/>
    <n v="3"/>
    <s v="No"/>
    <d v="2020-07-11T00:00:00"/>
    <x v="17"/>
    <n v="362"/>
    <s v="Active"/>
    <s v="Yes"/>
  </r>
  <r>
    <n v="5967"/>
    <s v="Upper west side privet apartment with balcony"/>
    <n v="2565"/>
    <s v="New York"/>
    <n v="1"/>
    <n v="1"/>
    <x v="0"/>
    <n v="20"/>
    <x v="0"/>
    <x v="1"/>
    <x v="1"/>
    <s v="No"/>
    <n v="2"/>
    <x v="0"/>
    <n v="147.71"/>
    <n v="0.03"/>
    <n v="4.8"/>
    <x v="1"/>
    <n v="5"/>
    <s v="No"/>
    <d v="2020-07-19T00:00:00"/>
    <x v="17"/>
    <n v="198"/>
    <s v="Active"/>
    <s v="Yes"/>
  </r>
  <r>
    <n v="5968"/>
    <s v="5 star apartment/Private entrance/Apple TV/cooking"/>
    <n v="3184"/>
    <s v="New York"/>
    <n v="0.98"/>
    <n v="0.93"/>
    <x v="0"/>
    <n v="30"/>
    <x v="3"/>
    <x v="15"/>
    <x v="1"/>
    <s v="No"/>
    <n v="2"/>
    <x v="0"/>
    <n v="87"/>
    <n v="0.03"/>
    <n v="4.82"/>
    <x v="1"/>
    <n v="11"/>
    <s v="No"/>
    <d v="2020-07-17T00:00:00"/>
    <x v="160"/>
    <n v="358"/>
    <s v="Active"/>
    <s v="No"/>
  </r>
  <r>
    <n v="5969"/>
    <s v="Bright &amp; Spacious 1 Bedroom Apartment in Midtown!"/>
    <n v="4147"/>
    <s v="New York"/>
    <n v="1"/>
    <n v="0.86"/>
    <x v="0"/>
    <n v="18"/>
    <x v="0"/>
    <x v="20"/>
    <x v="1"/>
    <s v="No"/>
    <n v="4"/>
    <x v="1"/>
    <n v="109"/>
    <n v="0.03"/>
    <n v="5"/>
    <x v="1"/>
    <n v="3"/>
    <s v="No"/>
    <d v="2020-07-23T00:00:00"/>
    <x v="17"/>
    <n v="119"/>
    <s v="Active"/>
    <s v="Yes"/>
  </r>
  <r>
    <n v="5970"/>
    <s v="LUX HOME | HUGE PRIVATE OUTDOOR DECK | BBQ | â¤LIC"/>
    <n v="1861"/>
    <s v="New York"/>
    <n v="1"/>
    <n v="1"/>
    <x v="1"/>
    <n v="21"/>
    <x v="2"/>
    <x v="13"/>
    <x v="1"/>
    <s v="No"/>
    <n v="16"/>
    <x v="2"/>
    <n v="373"/>
    <n v="0.04"/>
    <n v="5"/>
    <x v="1"/>
    <n v="9"/>
    <s v="No"/>
    <d v="2020-07-28T00:00:00"/>
    <x v="285"/>
    <n v="160"/>
    <s v="Active"/>
    <s v="Yes"/>
  </r>
  <r>
    <n v="5971"/>
    <s v="Large and bright bedroom 18 min to Grand Central"/>
    <n v="3315"/>
    <s v="New York"/>
    <n v="1"/>
    <n v="0.98"/>
    <x v="0"/>
    <n v="4"/>
    <x v="4"/>
    <x v="27"/>
    <x v="0"/>
    <s v="Yes"/>
    <n v="4"/>
    <x v="1"/>
    <n v="45"/>
    <n v="0.03"/>
    <n v="5"/>
    <x v="1"/>
    <n v="4"/>
    <s v="No"/>
    <d v="2020-07-24T00:00:00"/>
    <x v="213"/>
    <n v="364"/>
    <s v="Active"/>
    <s v="Yes"/>
  </r>
  <r>
    <n v="5972"/>
    <s v="Bright and stylish bedroom 20min from Times Square"/>
    <n v="3315"/>
    <s v="New York"/>
    <n v="1"/>
    <n v="0.98"/>
    <x v="0"/>
    <n v="4"/>
    <x v="4"/>
    <x v="27"/>
    <x v="0"/>
    <s v="Yes"/>
    <n v="4"/>
    <x v="1"/>
    <n v="54"/>
    <n v="0.03"/>
    <n v="5"/>
    <x v="1"/>
    <n v="5"/>
    <s v="No"/>
    <d v="2020-07-24T00:00:00"/>
    <x v="110"/>
    <n v="337"/>
    <s v="Active"/>
    <s v="Yes"/>
  </r>
  <r>
    <n v="5973"/>
    <s v="Union Square~Reno 2BR~Great Value"/>
    <n v="596"/>
    <s v="New York"/>
    <n v="1"/>
    <n v="0.97"/>
    <x v="0"/>
    <n v="15"/>
    <x v="0"/>
    <x v="4"/>
    <x v="1"/>
    <s v="No"/>
    <n v="5"/>
    <x v="1"/>
    <n v="130"/>
    <n v="0.03"/>
    <n v="4.62"/>
    <x v="1"/>
    <n v="13"/>
    <s v="No"/>
    <d v="2014-11-10T00:00:00"/>
    <x v="60"/>
    <n v="46"/>
    <s v="Active"/>
    <s v="No"/>
  </r>
  <r>
    <n v="5974"/>
    <s v="Dwell Inspired Design~ Great Manhattan Location!"/>
    <n v="1621"/>
    <s v="New York"/>
    <n v="0.33"/>
    <n v="0.67"/>
    <x v="0"/>
    <n v="19"/>
    <x v="0"/>
    <x v="12"/>
    <x v="1"/>
    <s v="No"/>
    <n v="2"/>
    <x v="0"/>
    <n v="116"/>
    <n v="0.03"/>
    <n v="4.72"/>
    <x v="1"/>
    <n v="29"/>
    <s v="No"/>
    <d v="2016-09-09T00:00:00"/>
    <x v="15"/>
    <n v="165"/>
    <s v="Active"/>
    <s v="No"/>
  </r>
  <r>
    <n v="5975"/>
    <s v="EXCLUSIVE Apartment ~ NEW LUXURY boutique building"/>
    <n v="3636"/>
    <s v="New York"/>
    <n v="0.8"/>
    <n v="0.74"/>
    <x v="1"/>
    <n v="18"/>
    <x v="0"/>
    <x v="20"/>
    <x v="1"/>
    <s v="No"/>
    <n v="4"/>
    <x v="1"/>
    <n v="160"/>
    <n v="0.03"/>
    <n v="4.8099999999999996"/>
    <x v="1"/>
    <n v="16"/>
    <s v="No"/>
    <d v="2019-06-06T00:00:00"/>
    <x v="191"/>
    <n v="69"/>
    <s v="Active"/>
    <s v="No"/>
  </r>
  <r>
    <n v="5976"/>
    <s v="The Gallery~2 Bedroom Apartment~20 minutes to NYC"/>
    <n v="1896"/>
    <s v="New York"/>
    <n v="1"/>
    <n v="1"/>
    <x v="1"/>
    <n v="7"/>
    <x v="1"/>
    <x v="3"/>
    <x v="1"/>
    <s v="No"/>
    <n v="6"/>
    <x v="2"/>
    <n v="210"/>
    <n v="0.04"/>
    <n v="5"/>
    <x v="1"/>
    <n v="18"/>
    <s v="No"/>
    <d v="2019-06-23T00:00:00"/>
    <x v="25"/>
    <n v="365"/>
    <s v="Active"/>
    <s v="No"/>
  </r>
  <r>
    <n v="5977"/>
    <s v="LOFT HAVEN ~ Six Windows ~ Bricks ~ Plants ~ Quiet"/>
    <n v="55"/>
    <s v="New York"/>
    <n v="1"/>
    <n v="0.87"/>
    <x v="0"/>
    <n v="12"/>
    <x v="1"/>
    <x v="9"/>
    <x v="1"/>
    <s v="No"/>
    <n v="3"/>
    <x v="1"/>
    <n v="271"/>
    <n v="0.04"/>
    <n v="4.88"/>
    <x v="1"/>
    <n v="172"/>
    <s v="Yes"/>
    <d v="2010-10-26T00:00:00"/>
    <x v="149"/>
    <n v="365"/>
    <s v="Active"/>
    <s v="No"/>
  </r>
  <r>
    <n v="5978"/>
    <s v="Brand NewXL 1BR~Prime midtown~Laundry~Elev~Sleeps4"/>
    <n v="3435"/>
    <s v="New York"/>
    <n v="0.95"/>
    <n v="0.97"/>
    <x v="0"/>
    <n v="17"/>
    <x v="0"/>
    <x v="0"/>
    <x v="1"/>
    <s v="No"/>
    <n v="4"/>
    <x v="1"/>
    <n v="100"/>
    <n v="0.03"/>
    <n v="4.67"/>
    <x v="1"/>
    <n v="3"/>
    <s v="No"/>
    <d v="2019-09-13T00:00:00"/>
    <x v="86"/>
    <n v="0"/>
    <s v="Inactive"/>
    <s v="Yes"/>
  </r>
  <r>
    <n v="5979"/>
    <s v="2Br~Prime Upper east~Central park~10 Min"/>
    <n v="3435"/>
    <s v="New York"/>
    <n v="0.95"/>
    <n v="0.97"/>
    <x v="0"/>
    <n v="19"/>
    <x v="0"/>
    <x v="12"/>
    <x v="1"/>
    <s v="No"/>
    <n v="5"/>
    <x v="1"/>
    <n v="130"/>
    <n v="0.03"/>
    <n v="4.5"/>
    <x v="1"/>
    <n v="6"/>
    <s v="No"/>
    <d v="2018-02-02T00:00:00"/>
    <x v="656"/>
    <n v="179"/>
    <s v="Active"/>
    <s v="No"/>
  </r>
  <r>
    <n v="5980"/>
    <s v="Prime Chelsea~XL1Br~Terrace~Sleeps4"/>
    <n v="596"/>
    <s v="New York"/>
    <n v="1"/>
    <n v="0.97"/>
    <x v="0"/>
    <n v="13"/>
    <x v="0"/>
    <x v="7"/>
    <x v="1"/>
    <s v="No"/>
    <n v="4"/>
    <x v="1"/>
    <n v="120"/>
    <n v="0.03"/>
    <n v="4.4400000000000004"/>
    <x v="0"/>
    <n v="9"/>
    <s v="No"/>
    <d v="2015-10-05T00:00:00"/>
    <x v="87"/>
    <n v="107"/>
    <s v="Active"/>
    <s v="No"/>
  </r>
  <r>
    <n v="5981"/>
    <s v="PrimChelsea~1BR~Sleeps4~hugeOutdoor"/>
    <n v="596"/>
    <s v="New York"/>
    <n v="1"/>
    <n v="0.97"/>
    <x v="0"/>
    <n v="13"/>
    <x v="0"/>
    <x v="7"/>
    <x v="1"/>
    <s v="No"/>
    <n v="4"/>
    <x v="1"/>
    <n v="125"/>
    <n v="0.03"/>
    <n v="4.9000000000000004"/>
    <x v="1"/>
    <n v="10"/>
    <s v="No"/>
    <d v="2015-08-09T00:00:00"/>
    <x v="346"/>
    <n v="365"/>
    <s v="Active"/>
    <s v="No"/>
  </r>
  <r>
    <n v="5982"/>
    <s v="Modern, Spacious Brownstone Apt ~ 15min Manhattan"/>
    <n v="1570"/>
    <s v="New York"/>
    <n v="1"/>
    <n v="0.91"/>
    <x v="1"/>
    <n v="7"/>
    <x v="1"/>
    <x v="3"/>
    <x v="1"/>
    <s v="No"/>
    <n v="2"/>
    <x v="0"/>
    <n v="150"/>
    <n v="0.03"/>
    <n v="5"/>
    <x v="1"/>
    <n v="5"/>
    <s v="No"/>
    <d v="2017-07-01T00:00:00"/>
    <x v="427"/>
    <n v="304"/>
    <s v="Active"/>
    <s v="No"/>
  </r>
  <r>
    <n v="5983"/>
    <s v="~Vibe Overnight~ | Modern Stay | 2BD"/>
    <n v="3162"/>
    <s v="New York"/>
    <n v="0.5"/>
    <n v="1"/>
    <x v="1"/>
    <n v="6"/>
    <x v="4"/>
    <x v="29"/>
    <x v="1"/>
    <s v="No"/>
    <n v="2"/>
    <x v="0"/>
    <n v="140"/>
    <n v="0.03"/>
    <n v="4.91"/>
    <x v="1"/>
    <n v="32"/>
    <s v="No"/>
    <d v="2019-11-17T00:00:00"/>
    <x v="233"/>
    <n v="73"/>
    <s v="Active"/>
    <s v="Yes"/>
  </r>
  <r>
    <n v="5984"/>
    <s v="New BLDG~Balcony~W/D~Prime location"/>
    <n v="596"/>
    <s v="New York"/>
    <n v="1"/>
    <n v="0.97"/>
    <x v="0"/>
    <n v="17"/>
    <x v="0"/>
    <x v="0"/>
    <x v="1"/>
    <s v="No"/>
    <n v="4"/>
    <x v="1"/>
    <n v="130"/>
    <n v="0.03"/>
    <n v="4.8600000000000003"/>
    <x v="1"/>
    <n v="22"/>
    <s v="No"/>
    <d v="2015-09-04T00:00:00"/>
    <x v="421"/>
    <n v="351"/>
    <s v="Active"/>
    <s v="No"/>
  </r>
  <r>
    <n v="5985"/>
    <s v="Newly Furnished 2BR~Prime UES~CPark~subway2 blocks"/>
    <n v="3435"/>
    <s v="New York"/>
    <n v="0.95"/>
    <n v="0.97"/>
    <x v="0"/>
    <n v="19"/>
    <x v="0"/>
    <x v="12"/>
    <x v="1"/>
    <s v="No"/>
    <n v="5"/>
    <x v="1"/>
    <n v="150"/>
    <n v="0.03"/>
    <n v="4.5"/>
    <x v="1"/>
    <n v="6"/>
    <s v="No"/>
    <d v="2018-07-15T00:00:00"/>
    <x v="153"/>
    <n v="180"/>
    <s v="Active"/>
    <s v="No"/>
  </r>
  <r>
    <n v="5986"/>
    <s v="Reno 2BR~Sleeps5~Prime Upper east~"/>
    <n v="596"/>
    <s v="New York"/>
    <n v="1"/>
    <n v="0.97"/>
    <x v="0"/>
    <n v="19"/>
    <x v="0"/>
    <x v="12"/>
    <x v="1"/>
    <s v="No"/>
    <n v="5"/>
    <x v="1"/>
    <n v="155"/>
    <n v="0.03"/>
    <n v="4.8099999999999996"/>
    <x v="1"/>
    <n v="16"/>
    <s v="No"/>
    <d v="2014-09-01T00:00:00"/>
    <x v="36"/>
    <n v="365"/>
    <s v="Active"/>
    <s v="No"/>
  </r>
  <r>
    <n v="5987"/>
    <s v="Brand New 1BR prime UES~W/D the unit Best Value"/>
    <n v="3435"/>
    <s v="New York"/>
    <n v="0.95"/>
    <n v="0.97"/>
    <x v="0"/>
    <n v="19"/>
    <x v="0"/>
    <x v="12"/>
    <x v="1"/>
    <s v="No"/>
    <n v="3"/>
    <x v="1"/>
    <n v="130"/>
    <n v="0.03"/>
    <n v="5"/>
    <x v="1"/>
    <n v="4"/>
    <s v="No"/>
    <d v="2019-05-06T00:00:00"/>
    <x v="202"/>
    <n v="334"/>
    <s v="Active"/>
    <s v="Yes"/>
  </r>
  <r>
    <n v="5988"/>
    <s v="UES LRG 1BR SLEEPS 4~61ST~Gr8 value"/>
    <n v="596"/>
    <s v="New York"/>
    <n v="1"/>
    <n v="0.97"/>
    <x v="0"/>
    <n v="19"/>
    <x v="0"/>
    <x v="12"/>
    <x v="1"/>
    <s v="No"/>
    <n v="4"/>
    <x v="1"/>
    <n v="100"/>
    <n v="0.03"/>
    <n v="4.55"/>
    <x v="1"/>
    <n v="11"/>
    <s v="No"/>
    <d v="2015-09-16T00:00:00"/>
    <x v="202"/>
    <n v="365"/>
    <s v="Active"/>
    <s v="No"/>
  </r>
  <r>
    <n v="5989"/>
    <s v="Prime upper east 2BR~Newly furnished!best value"/>
    <n v="3435"/>
    <s v="New York"/>
    <n v="0.95"/>
    <n v="0.97"/>
    <x v="0"/>
    <n v="19"/>
    <x v="0"/>
    <x v="12"/>
    <x v="1"/>
    <s v="No"/>
    <n v="5"/>
    <x v="1"/>
    <n v="160"/>
    <n v="0.03"/>
    <n v="5"/>
    <x v="1"/>
    <n v="3"/>
    <s v="No"/>
    <d v="2019-05-16T00:00:00"/>
    <x v="428"/>
    <n v="365"/>
    <s v="Active"/>
    <s v="No"/>
  </r>
  <r>
    <n v="5990"/>
    <s v="Prime Columbus C~New BLDG~1BR~W/D"/>
    <n v="596"/>
    <s v="New York"/>
    <n v="1"/>
    <n v="0.97"/>
    <x v="0"/>
    <n v="17"/>
    <x v="0"/>
    <x v="0"/>
    <x v="1"/>
    <s v="No"/>
    <n v="4"/>
    <x v="1"/>
    <n v="120"/>
    <n v="0.03"/>
    <n v="4.67"/>
    <x v="1"/>
    <n v="12"/>
    <s v="No"/>
    <d v="2015-10-09T00:00:00"/>
    <x v="408"/>
    <n v="365"/>
    <s v="Active"/>
    <s v="No"/>
  </r>
  <r>
    <n v="5991"/>
    <s v="New Construction 1BR~Prime Midtown~Elevator~Must C"/>
    <n v="3435"/>
    <s v="New York"/>
    <n v="0.95"/>
    <n v="0.97"/>
    <x v="0"/>
    <n v="17"/>
    <x v="0"/>
    <x v="0"/>
    <x v="1"/>
    <s v="No"/>
    <n v="4"/>
    <x v="1"/>
    <n v="145"/>
    <n v="0.03"/>
    <n v="5"/>
    <x v="1"/>
    <n v="3"/>
    <s v="No"/>
    <d v="2019-09-30T00:00:00"/>
    <x v="141"/>
    <n v="15"/>
    <s v="Active"/>
    <s v="No"/>
  </r>
  <r>
    <n v="5992"/>
    <s v="Brand New!XL 1 BR!Prime Midtown~Elv bldg~BestValue"/>
    <n v="3435"/>
    <s v="New York"/>
    <n v="0.95"/>
    <n v="0.97"/>
    <x v="0"/>
    <n v="17"/>
    <x v="0"/>
    <x v="0"/>
    <x v="1"/>
    <s v="No"/>
    <n v="4"/>
    <x v="1"/>
    <n v="150"/>
    <n v="0.03"/>
    <n v="4.67"/>
    <x v="1"/>
    <n v="3"/>
    <s v="No"/>
    <d v="2019-07-20T00:00:00"/>
    <x v="52"/>
    <n v="107"/>
    <s v="Active"/>
    <s v="No"/>
  </r>
  <r>
    <n v="5993"/>
    <s v="Prime Upper East 2BR~Best Value"/>
    <n v="3435"/>
    <s v="New York"/>
    <n v="0.95"/>
    <n v="0.97"/>
    <x v="0"/>
    <n v="19"/>
    <x v="0"/>
    <x v="12"/>
    <x v="1"/>
    <s v="No"/>
    <n v="5"/>
    <x v="1"/>
    <n v="150"/>
    <n v="0.03"/>
    <n v="4.67"/>
    <x v="1"/>
    <n v="6"/>
    <s v="No"/>
    <d v="2018-03-16T00:00:00"/>
    <x v="389"/>
    <n v="179"/>
    <s v="Active"/>
    <s v="No"/>
  </r>
  <r>
    <n v="5994"/>
    <s v="New Renovated Studio~Prime Upper East~W/D"/>
    <n v="3435"/>
    <s v="New York"/>
    <n v="0.95"/>
    <n v="0.97"/>
    <x v="0"/>
    <n v="19"/>
    <x v="0"/>
    <x v="12"/>
    <x v="1"/>
    <s v="No"/>
    <n v="3"/>
    <x v="1"/>
    <n v="130"/>
    <n v="0.03"/>
    <n v="5"/>
    <x v="1"/>
    <n v="5"/>
    <s v="No"/>
    <d v="2019-04-19T00:00:00"/>
    <x v="592"/>
    <n v="276"/>
    <s v="Active"/>
    <s v="Yes"/>
  </r>
  <r>
    <n v="5995"/>
    <s v="Comfy, Roomy Bushwick 1-BR ~ Steps from L/M Train"/>
    <n v="903"/>
    <s v="New York"/>
    <n v="1"/>
    <n v="0.98"/>
    <x v="1"/>
    <n v="8"/>
    <x v="1"/>
    <x v="11"/>
    <x v="1"/>
    <s v="No"/>
    <n v="4"/>
    <x v="1"/>
    <n v="78"/>
    <n v="0.03"/>
    <n v="4.97"/>
    <x v="1"/>
    <n v="258"/>
    <s v="Yes"/>
    <d v="2014-04-04T00:00:00"/>
    <x v="58"/>
    <n v="78"/>
    <s v="Active"/>
    <s v="No"/>
  </r>
  <r>
    <n v="5996"/>
    <s v="New 3BR~Prime Midtown~Design Loft"/>
    <n v="596"/>
    <s v="New York"/>
    <n v="1"/>
    <n v="0.97"/>
    <x v="0"/>
    <n v="18"/>
    <x v="0"/>
    <x v="20"/>
    <x v="1"/>
    <s v="No"/>
    <n v="6"/>
    <x v="2"/>
    <n v="250"/>
    <n v="0.04"/>
    <n v="4.67"/>
    <x v="1"/>
    <n v="3"/>
    <s v="No"/>
    <d v="2016-05-31T00:00:00"/>
    <x v="634"/>
    <n v="0"/>
    <s v="Inactive"/>
    <s v="No"/>
  </r>
  <r>
    <n v="5997"/>
    <s v="Reno 2BR~prime union squar~"/>
    <n v="596"/>
    <s v="New York"/>
    <n v="1"/>
    <n v="0.97"/>
    <x v="0"/>
    <n v="15"/>
    <x v="0"/>
    <x v="4"/>
    <x v="1"/>
    <s v="No"/>
    <n v="5"/>
    <x v="1"/>
    <n v="195"/>
    <n v="0.03"/>
    <n v="4.4400000000000004"/>
    <x v="0"/>
    <n v="9"/>
    <s v="No"/>
    <d v="2015-04-06T00:00:00"/>
    <x v="252"/>
    <n v="137"/>
    <s v="Active"/>
    <s v="No"/>
  </r>
  <r>
    <n v="5998"/>
    <s v="Modern Renovated Sunny~Near Subways &amp; Central Park"/>
    <n v="3434"/>
    <s v="New York"/>
    <n v="0.86"/>
    <n v="0.77"/>
    <x v="0"/>
    <n v="19"/>
    <x v="0"/>
    <x v="12"/>
    <x v="1"/>
    <s v="No"/>
    <n v="3"/>
    <x v="1"/>
    <n v="125"/>
    <n v="0.03"/>
    <n v="4.72"/>
    <x v="1"/>
    <n v="39"/>
    <s v="No"/>
    <d v="2018-08-14T00:00:00"/>
    <x v="72"/>
    <n v="74"/>
    <s v="Active"/>
    <s v="Yes"/>
  </r>
  <r>
    <n v="5999"/>
    <s v="Large Beautiful Apt~Luxury Building~Midtown Prime"/>
    <n v="3606"/>
    <s v="New York"/>
    <n v="0.76"/>
    <n v="0.65"/>
    <x v="1"/>
    <n v="18"/>
    <x v="0"/>
    <x v="20"/>
    <x v="1"/>
    <s v="No"/>
    <n v="3"/>
    <x v="1"/>
    <n v="214"/>
    <n v="0.04"/>
    <n v="5"/>
    <x v="1"/>
    <n v="5"/>
    <s v="No"/>
    <d v="2019-09-20T00:00:00"/>
    <x v="302"/>
    <n v="195"/>
    <s v="Active"/>
    <s v="No"/>
  </r>
  <r>
    <n v="6000"/>
    <s v="Zen Private Bedroom ~Hamilton Heights, NY"/>
    <n v="3492"/>
    <s v="New York"/>
    <n v="1"/>
    <n v="1"/>
    <x v="0"/>
    <n v="16"/>
    <x v="0"/>
    <x v="10"/>
    <x v="0"/>
    <s v="Yes"/>
    <n v="2"/>
    <x v="0"/>
    <n v="71"/>
    <n v="0.03"/>
    <n v="4.7300000000000004"/>
    <x v="1"/>
    <n v="11"/>
    <s v="No"/>
    <d v="2018-08-31T00:00:00"/>
    <x v="239"/>
    <n v="132"/>
    <s v="Active"/>
    <s v="Y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CF669EA-D96E-46D9-AECD-99268F2C7BBD}" name="PivotTable29" cacheId="1" applyNumberFormats="0" applyBorderFormats="0" applyFontFormats="0" applyPatternFormats="0" applyAlignmentFormats="0" applyWidthHeightFormats="1" dataCaption="Values" updatedVersion="8" minRefreshableVersion="5" itemPrintTitles="1" createdVersion="8" indent="0" compact="0" outline="1" outlineData="1" compactData="0" chartFormat="4" rowHeaderCaption="District">
  <location ref="A3:C16" firstHeaderRow="1" firstDataRow="1" firstDataCol="2"/>
  <pivotFields count="26">
    <pivotField compact="0" showAll="0"/>
    <pivotField compact="0" showAll="0" sortType="descending">
      <autoSortScope>
        <pivotArea dataOnly="0" outline="0" fieldPosition="0">
          <references count="1">
            <reference field="4294967294" count="1" selected="0">
              <x v="0"/>
            </reference>
          </references>
        </pivotArea>
      </autoSortScope>
    </pivotField>
    <pivotField compact="0" showAll="0"/>
    <pivotField compact="0" showAll="0"/>
    <pivotField compact="0" numFmtId="9" showAll="0"/>
    <pivotField compact="0" numFmtId="9" showAll="0"/>
    <pivotField compact="0" showAll="0">
      <items count="3">
        <item x="0"/>
        <item h="1" x="1"/>
        <item t="default"/>
      </items>
    </pivotField>
    <pivotField compact="0" showAll="0"/>
    <pivotField compact="0" showAll="0">
      <items count="6">
        <item h="1" x="4"/>
        <item h="1" x="1"/>
        <item x="0"/>
        <item h="1" x="2"/>
        <item h="1" x="3"/>
        <item t="default"/>
      </items>
    </pivotField>
    <pivotField axis="axisRow" compact="0" showAll="0" sortType="descending">
      <items count="32">
        <item sd="0" x="9"/>
        <item sd="0" x="30"/>
        <item sd="0" x="29"/>
        <item sd="0" x="1"/>
        <item sd="0" x="12"/>
        <item sd="0" x="15"/>
        <item sd="0" x="19"/>
        <item sd="0" x="22"/>
        <item sd="0" x="28"/>
        <item sd="0" x="14"/>
        <item sd="0" x="26"/>
        <item sd="0" x="27"/>
        <item sd="0" x="20"/>
        <item sd="0" x="23"/>
        <item sd="0" x="5"/>
        <item sd="0" x="6"/>
        <item sd="0" x="0"/>
        <item sd="0" x="10"/>
        <item sd="0" x="8"/>
        <item sd="0" x="25"/>
        <item x="4"/>
        <item sd="0" x="2"/>
        <item sd="0" x="17"/>
        <item sd="0" x="16"/>
        <item sd="0" x="24"/>
        <item x="7"/>
        <item sd="0" x="11"/>
        <item sd="0" x="3"/>
        <item sd="0" x="13"/>
        <item sd="0" x="21"/>
        <item sd="0" x="18"/>
        <item t="default" sd="0"/>
      </items>
      <autoSortScope>
        <pivotArea dataOnly="0" outline="0" fieldPosition="0">
          <references count="1">
            <reference field="4294967294" count="1" selected="0">
              <x v="0"/>
            </reference>
          </references>
        </pivotArea>
      </autoSortScope>
    </pivotField>
    <pivotField compact="0" multipleItemSelectionAllowed="1" showAll="0">
      <items count="4">
        <item x="1"/>
        <item x="0"/>
        <item x="2"/>
        <item t="default"/>
      </items>
    </pivotField>
    <pivotField compact="0" showAll="0"/>
    <pivotField compact="0" showAll="0"/>
    <pivotField compact="0" showAll="0" sortType="descending">
      <items count="4">
        <item x="0"/>
        <item x="1"/>
        <item x="2"/>
        <item t="default"/>
      </items>
    </pivotField>
    <pivotField compact="0" numFmtId="165" showAll="0"/>
    <pivotField compact="0" numFmtId="9" showAll="0"/>
    <pivotField compact="0" numFmtId="2" showAll="0"/>
    <pivotField axis="axisRow" compact="0" showAll="0">
      <items count="4">
        <item x="1"/>
        <item x="0"/>
        <item x="2"/>
        <item t="default"/>
      </items>
    </pivotField>
    <pivotField compact="0" showAll="0"/>
    <pivotField compact="0" showAll="0"/>
    <pivotField compact="0" numFmtId="167" showAll="0"/>
    <pivotField compact="0" numFmtId="167" showAll="0">
      <items count="742">
        <item x="139"/>
        <item x="212"/>
        <item x="100"/>
        <item x="146"/>
        <item x="6"/>
        <item x="204"/>
        <item x="132"/>
        <item x="193"/>
        <item x="279"/>
        <item x="270"/>
        <item x="294"/>
        <item x="334"/>
        <item x="222"/>
        <item x="114"/>
        <item x="418"/>
        <item x="266"/>
        <item x="420"/>
        <item x="223"/>
        <item x="194"/>
        <item x="410"/>
        <item x="490"/>
        <item x="43"/>
        <item x="197"/>
        <item x="451"/>
        <item x="324"/>
        <item x="320"/>
        <item x="259"/>
        <item x="502"/>
        <item x="210"/>
        <item x="526"/>
        <item x="482"/>
        <item x="478"/>
        <item x="297"/>
        <item x="262"/>
        <item x="196"/>
        <item x="551"/>
        <item x="479"/>
        <item x="382"/>
        <item x="411"/>
        <item x="424"/>
        <item x="392"/>
        <item x="181"/>
        <item x="220"/>
        <item x="94"/>
        <item x="544"/>
        <item x="416"/>
        <item x="488"/>
        <item x="261"/>
        <item x="274"/>
        <item x="40"/>
        <item x="35"/>
        <item x="476"/>
        <item x="340"/>
        <item x="548"/>
        <item x="591"/>
        <item x="402"/>
        <item x="355"/>
        <item x="218"/>
        <item x="381"/>
        <item x="367"/>
        <item x="469"/>
        <item x="188"/>
        <item x="610"/>
        <item x="534"/>
        <item x="582"/>
        <item x="603"/>
        <item x="506"/>
        <item x="484"/>
        <item x="607"/>
        <item x="578"/>
        <item x="431"/>
        <item x="618"/>
        <item x="507"/>
        <item x="522"/>
        <item x="538"/>
        <item x="480"/>
        <item x="368"/>
        <item x="378"/>
        <item x="370"/>
        <item x="457"/>
        <item x="613"/>
        <item x="600"/>
        <item x="477"/>
        <item x="419"/>
        <item x="580"/>
        <item x="571"/>
        <item x="634"/>
        <item x="463"/>
        <item x="523"/>
        <item x="426"/>
        <item x="641"/>
        <item x="369"/>
        <item x="651"/>
        <item x="395"/>
        <item x="601"/>
        <item x="425"/>
        <item x="27"/>
        <item x="662"/>
        <item x="529"/>
        <item x="472"/>
        <item x="608"/>
        <item x="552"/>
        <item x="441"/>
        <item x="456"/>
        <item x="606"/>
        <item x="667"/>
        <item x="625"/>
        <item x="636"/>
        <item x="639"/>
        <item x="461"/>
        <item x="626"/>
        <item x="598"/>
        <item x="673"/>
        <item x="632"/>
        <item x="611"/>
        <item x="221"/>
        <item x="192"/>
        <item x="594"/>
        <item x="468"/>
        <item x="561"/>
        <item x="647"/>
        <item x="691"/>
        <item x="407"/>
        <item x="470"/>
        <item x="45"/>
        <item x="462"/>
        <item x="533"/>
        <item x="645"/>
        <item x="619"/>
        <item x="315"/>
        <item x="597"/>
        <item x="481"/>
        <item x="131"/>
        <item x="503"/>
        <item x="521"/>
        <item x="496"/>
        <item x="443"/>
        <item x="317"/>
        <item x="549"/>
        <item x="700"/>
        <item x="542"/>
        <item x="313"/>
        <item x="671"/>
        <item x="350"/>
        <item x="699"/>
        <item x="483"/>
        <item x="39"/>
        <item x="105"/>
        <item x="442"/>
        <item x="646"/>
        <item x="276"/>
        <item x="524"/>
        <item x="98"/>
        <item x="466"/>
        <item x="672"/>
        <item x="676"/>
        <item x="73"/>
        <item x="520"/>
        <item x="497"/>
        <item x="436"/>
        <item x="5"/>
        <item x="357"/>
        <item x="631"/>
        <item x="694"/>
        <item x="568"/>
        <item x="616"/>
        <item x="653"/>
        <item x="401"/>
        <item x="134"/>
        <item x="415"/>
        <item x="677"/>
        <item x="216"/>
        <item x="573"/>
        <item x="643"/>
        <item x="559"/>
        <item x="680"/>
        <item x="678"/>
        <item x="583"/>
        <item x="710"/>
        <item x="509"/>
        <item x="576"/>
        <item x="238"/>
        <item x="67"/>
        <item x="452"/>
        <item x="323"/>
        <item x="513"/>
        <item x="688"/>
        <item x="602"/>
        <item x="454"/>
        <item x="380"/>
        <item x="716"/>
        <item x="360"/>
        <item x="557"/>
        <item x="387"/>
        <item x="332"/>
        <item x="277"/>
        <item x="648"/>
        <item x="697"/>
        <item x="512"/>
        <item x="635"/>
        <item x="225"/>
        <item x="642"/>
        <item x="243"/>
        <item x="711"/>
        <item x="173"/>
        <item x="574"/>
        <item x="362"/>
        <item x="590"/>
        <item x="595"/>
        <item x="163"/>
        <item x="638"/>
        <item x="705"/>
        <item x="487"/>
        <item x="633"/>
        <item x="356"/>
        <item x="328"/>
        <item x="310"/>
        <item x="175"/>
        <item x="446"/>
        <item x="321"/>
        <item x="113"/>
        <item x="556"/>
        <item x="706"/>
        <item x="689"/>
        <item x="652"/>
        <item x="543"/>
        <item x="281"/>
        <item x="515"/>
        <item x="11"/>
        <item x="437"/>
        <item x="120"/>
        <item x="540"/>
        <item x="665"/>
        <item x="374"/>
        <item x="587"/>
        <item x="604"/>
        <item x="122"/>
        <item x="291"/>
        <item x="723"/>
        <item x="714"/>
        <item x="715"/>
        <item x="703"/>
        <item x="728"/>
        <item x="353"/>
        <item x="659"/>
        <item x="704"/>
        <item x="84"/>
        <item x="403"/>
        <item x="562"/>
        <item x="570"/>
        <item x="612"/>
        <item x="240"/>
        <item x="494"/>
        <item x="532"/>
        <item x="288"/>
        <item x="430"/>
        <item x="554"/>
        <item x="663"/>
        <item x="702"/>
        <item x="280"/>
        <item x="308"/>
        <item x="56"/>
        <item x="397"/>
        <item x="314"/>
        <item x="135"/>
        <item x="623"/>
        <item x="658"/>
        <item x="724"/>
        <item x="708"/>
        <item x="485"/>
        <item x="435"/>
        <item x="717"/>
        <item x="433"/>
        <item x="550"/>
        <item x="569"/>
        <item x="473"/>
        <item x="721"/>
        <item x="322"/>
        <item x="730"/>
        <item x="449"/>
        <item x="450"/>
        <item x="555"/>
        <item x="558"/>
        <item x="203"/>
        <item x="734"/>
        <item x="527"/>
        <item x="108"/>
        <item x="79"/>
        <item x="348"/>
        <item x="684"/>
        <item x="654"/>
        <item x="38"/>
        <item x="423"/>
        <item x="445"/>
        <item x="292"/>
        <item x="429"/>
        <item x="289"/>
        <item x="593"/>
        <item x="589"/>
        <item x="560"/>
        <item x="698"/>
        <item x="682"/>
        <item x="372"/>
        <item x="306"/>
        <item x="467"/>
        <item x="565"/>
        <item x="692"/>
        <item x="567"/>
        <item x="514"/>
        <item x="338"/>
        <item x="712"/>
        <item x="563"/>
        <item x="359"/>
        <item x="718"/>
        <item x="627"/>
        <item x="361"/>
        <item x="690"/>
        <item x="727"/>
        <item x="685"/>
        <item x="432"/>
        <item x="250"/>
        <item x="617"/>
        <item x="69"/>
        <item x="596"/>
        <item x="138"/>
        <item x="133"/>
        <item x="650"/>
        <item x="720"/>
        <item x="373"/>
        <item x="365"/>
        <item x="681"/>
        <item x="244"/>
        <item x="499"/>
        <item x="585"/>
        <item x="237"/>
        <item x="364"/>
        <item x="375"/>
        <item x="624"/>
        <item x="687"/>
        <item x="154"/>
        <item x="719"/>
        <item x="732"/>
        <item x="649"/>
        <item x="511"/>
        <item x="664"/>
        <item x="729"/>
        <item x="257"/>
        <item x="112"/>
        <item x="655"/>
        <item x="434"/>
        <item x="737"/>
        <item x="669"/>
        <item x="670"/>
        <item x="713"/>
        <item x="722"/>
        <item x="385"/>
        <item x="621"/>
        <item x="599"/>
        <item x="620"/>
        <item x="584"/>
        <item x="336"/>
        <item x="696"/>
        <item x="211"/>
        <item x="644"/>
        <item x="460"/>
        <item x="388"/>
        <item x="588"/>
        <item x="162"/>
        <item x="444"/>
        <item x="525"/>
        <item x="389"/>
        <item x="447"/>
        <item x="16"/>
        <item x="57"/>
        <item x="738"/>
        <item x="88"/>
        <item x="448"/>
        <item x="71"/>
        <item x="316"/>
        <item x="68"/>
        <item x="475"/>
        <item x="531"/>
        <item x="230"/>
        <item x="34"/>
        <item x="325"/>
        <item x="263"/>
        <item x="464"/>
        <item x="278"/>
        <item x="144"/>
        <item x="498"/>
        <item x="363"/>
        <item x="219"/>
        <item x="329"/>
        <item x="530"/>
        <item x="735"/>
        <item x="386"/>
        <item x="137"/>
        <item x="166"/>
        <item x="62"/>
        <item x="251"/>
        <item x="42"/>
        <item x="733"/>
        <item x="394"/>
        <item x="577"/>
        <item x="309"/>
        <item x="500"/>
        <item x="417"/>
        <item x="541"/>
        <item x="693"/>
        <item x="516"/>
        <item x="231"/>
        <item x="342"/>
        <item x="391"/>
        <item x="404"/>
        <item x="709"/>
        <item x="546"/>
        <item x="640"/>
        <item x="123"/>
        <item x="145"/>
        <item x="255"/>
        <item x="439"/>
        <item x="189"/>
        <item x="235"/>
        <item x="331"/>
        <item x="427"/>
        <item x="293"/>
        <item x="564"/>
        <item x="660"/>
        <item x="349"/>
        <item x="337"/>
        <item x="390"/>
        <item x="96"/>
        <item x="458"/>
        <item x="239"/>
        <item x="701"/>
        <item x="675"/>
        <item x="63"/>
        <item x="409"/>
        <item x="227"/>
        <item x="493"/>
        <item x="656"/>
        <item x="679"/>
        <item x="683"/>
        <item x="344"/>
        <item x="347"/>
        <item x="330"/>
        <item x="200"/>
        <item x="107"/>
        <item x="661"/>
        <item x="81"/>
        <item x="182"/>
        <item x="82"/>
        <item x="61"/>
        <item x="254"/>
        <item x="76"/>
        <item x="205"/>
        <item x="187"/>
        <item x="341"/>
        <item x="158"/>
        <item x="127"/>
        <item x="335"/>
        <item x="242"/>
        <item x="85"/>
        <item x="248"/>
        <item x="491"/>
        <item x="19"/>
        <item x="453"/>
        <item x="41"/>
        <item x="172"/>
        <item x="302"/>
        <item x="725"/>
        <item x="346"/>
        <item x="366"/>
        <item x="245"/>
        <item x="298"/>
        <item x="572"/>
        <item x="48"/>
        <item x="486"/>
        <item x="666"/>
        <item x="614"/>
        <item x="414"/>
        <item x="510"/>
        <item x="155"/>
        <item x="185"/>
        <item x="731"/>
        <item x="184"/>
        <item x="208"/>
        <item x="539"/>
        <item x="206"/>
        <item x="91"/>
        <item x="304"/>
        <item x="1"/>
        <item x="406"/>
        <item x="258"/>
        <item x="379"/>
        <item x="408"/>
        <item x="504"/>
        <item x="24"/>
        <item x="36"/>
        <item x="229"/>
        <item x="18"/>
        <item x="272"/>
        <item x="428"/>
        <item x="295"/>
        <item x="64"/>
        <item x="400"/>
        <item x="579"/>
        <item x="465"/>
        <item x="153"/>
        <item x="241"/>
        <item x="44"/>
        <item x="65"/>
        <item x="143"/>
        <item x="393"/>
        <item x="21"/>
        <item x="25"/>
        <item x="23"/>
        <item x="190"/>
        <item x="141"/>
        <item x="179"/>
        <item x="102"/>
        <item x="260"/>
        <item x="150"/>
        <item x="305"/>
        <item x="345"/>
        <item x="440"/>
        <item x="396"/>
        <item x="517"/>
        <item x="214"/>
        <item x="518"/>
        <item x="352"/>
        <item x="471"/>
        <item x="54"/>
        <item x="136"/>
        <item x="284"/>
        <item x="455"/>
        <item x="674"/>
        <item x="9"/>
        <item x="128"/>
        <item x="489"/>
        <item x="413"/>
        <item x="290"/>
        <item x="80"/>
        <item x="28"/>
        <item x="92"/>
        <item x="519"/>
        <item x="318"/>
        <item x="268"/>
        <item x="358"/>
        <item x="535"/>
        <item x="273"/>
        <item x="326"/>
        <item x="55"/>
        <item x="405"/>
        <item x="109"/>
        <item x="311"/>
        <item x="536"/>
        <item x="354"/>
        <item x="399"/>
        <item x="421"/>
        <item x="77"/>
        <item x="32"/>
        <item x="101"/>
        <item x="33"/>
        <item x="234"/>
        <item x="87"/>
        <item x="53"/>
        <item x="201"/>
        <item x="249"/>
        <item x="121"/>
        <item x="312"/>
        <item x="22"/>
        <item x="286"/>
        <item x="118"/>
        <item x="75"/>
        <item x="4"/>
        <item x="168"/>
        <item x="180"/>
        <item x="195"/>
        <item x="119"/>
        <item x="14"/>
        <item x="70"/>
        <item x="15"/>
        <item x="106"/>
        <item x="90"/>
        <item x="20"/>
        <item x="86"/>
        <item x="8"/>
        <item x="0"/>
        <item x="31"/>
        <item x="3"/>
        <item x="97"/>
        <item x="299"/>
        <item x="78"/>
        <item x="52"/>
        <item x="159"/>
        <item x="125"/>
        <item x="351"/>
        <item x="124"/>
        <item x="333"/>
        <item x="152"/>
        <item x="307"/>
        <item x="60"/>
        <item x="609"/>
        <item x="164"/>
        <item x="130"/>
        <item x="377"/>
        <item x="339"/>
        <item x="72"/>
        <item x="174"/>
        <item x="191"/>
        <item x="629"/>
        <item x="438"/>
        <item x="501"/>
        <item x="707"/>
        <item x="147"/>
        <item x="495"/>
        <item x="740"/>
        <item x="116"/>
        <item x="247"/>
        <item x="566"/>
        <item x="148"/>
        <item x="265"/>
        <item x="233"/>
        <item x="459"/>
        <item x="126"/>
        <item x="736"/>
        <item x="537"/>
        <item x="50"/>
        <item x="492"/>
        <item x="177"/>
        <item x="547"/>
        <item x="207"/>
        <item x="224"/>
        <item x="474"/>
        <item x="74"/>
        <item x="505"/>
        <item x="592"/>
        <item x="422"/>
        <item x="605"/>
        <item x="637"/>
        <item x="668"/>
        <item x="622"/>
        <item x="170"/>
        <item x="183"/>
        <item x="630"/>
        <item x="553"/>
        <item x="739"/>
        <item x="271"/>
        <item x="264"/>
        <item x="327"/>
        <item x="99"/>
        <item x="246"/>
        <item x="726"/>
        <item x="252"/>
        <item x="695"/>
        <item x="117"/>
        <item x="615"/>
        <item x="301"/>
        <item x="371"/>
        <item x="46"/>
        <item x="51"/>
        <item x="202"/>
        <item x="58"/>
        <item x="303"/>
        <item x="30"/>
        <item x="171"/>
        <item x="83"/>
        <item x="581"/>
        <item x="26"/>
        <item x="575"/>
        <item x="628"/>
        <item x="384"/>
        <item x="686"/>
        <item x="267"/>
        <item x="169"/>
        <item x="283"/>
        <item x="232"/>
        <item x="376"/>
        <item x="657"/>
        <item x="545"/>
        <item x="269"/>
        <item x="49"/>
        <item x="412"/>
        <item x="383"/>
        <item x="140"/>
        <item x="528"/>
        <item x="93"/>
        <item x="115"/>
        <item x="508"/>
        <item x="275"/>
        <item x="199"/>
        <item x="296"/>
        <item x="300"/>
        <item x="398"/>
        <item x="287"/>
        <item x="343"/>
        <item x="103"/>
        <item x="176"/>
        <item x="209"/>
        <item x="236"/>
        <item x="59"/>
        <item x="256"/>
        <item x="186"/>
        <item x="111"/>
        <item x="7"/>
        <item x="178"/>
        <item x="149"/>
        <item x="157"/>
        <item x="37"/>
        <item x="228"/>
        <item x="319"/>
        <item x="10"/>
        <item x="253"/>
        <item x="12"/>
        <item x="167"/>
        <item x="165"/>
        <item x="226"/>
        <item x="13"/>
        <item x="161"/>
        <item x="95"/>
        <item x="282"/>
        <item x="104"/>
        <item x="213"/>
        <item x="17"/>
        <item x="29"/>
        <item x="129"/>
        <item x="110"/>
        <item x="586"/>
        <item x="89"/>
        <item x="217"/>
        <item x="47"/>
        <item x="66"/>
        <item x="160"/>
        <item x="198"/>
        <item x="285"/>
        <item x="156"/>
        <item x="2"/>
        <item x="151"/>
        <item x="142"/>
        <item x="215"/>
        <item t="default"/>
      </items>
    </pivotField>
    <pivotField compact="0" showAll="0"/>
    <pivotField compact="0" showAll="0"/>
    <pivotField compact="0" showAll="0"/>
    <pivotField dataField="1" compact="0" dragToRow="0" dragToCol="0" dragToPage="0" showAll="0" defaultSubtotal="0"/>
  </pivotFields>
  <rowFields count="2">
    <field x="9"/>
    <field x="17"/>
  </rowFields>
  <rowItems count="13">
    <i>
      <x v="20"/>
    </i>
    <i r="1">
      <x/>
    </i>
    <i r="1">
      <x v="1"/>
    </i>
    <i>
      <x v="3"/>
    </i>
    <i>
      <x v="16"/>
    </i>
    <i>
      <x v="25"/>
    </i>
    <i r="1">
      <x/>
    </i>
    <i r="1">
      <x v="1"/>
    </i>
    <i>
      <x v="12"/>
    </i>
    <i>
      <x v="4"/>
    </i>
    <i>
      <x v="17"/>
    </i>
    <i>
      <x v="21"/>
    </i>
    <i t="grand">
      <x/>
    </i>
  </rowItems>
  <colItems count="1">
    <i/>
  </colItems>
  <dataFields count="1">
    <dataField name="Price p/ Guest " fld="25" baseField="0" baseItem="0" numFmtId="165"/>
  </dataFields>
  <formats count="6">
    <format dxfId="5">
      <pivotArea field="13" type="button" dataOnly="0" labelOnly="1" outline="0"/>
    </format>
    <format dxfId="4">
      <pivotArea field="9" type="button" dataOnly="0" labelOnly="1" outline="0" axis="axisRow" fieldPosition="0"/>
    </format>
    <format dxfId="3">
      <pivotArea field="13" type="button" dataOnly="0" labelOnly="1" outline="0"/>
    </format>
    <format dxfId="2">
      <pivotArea field="9" type="button" dataOnly="0" labelOnly="1" outline="0" axis="axisRow" fieldPosition="0"/>
    </format>
    <format dxfId="1">
      <pivotArea outline="0" fieldPosition="0">
        <references count="1">
          <reference field="4294967294" count="1" selected="0">
            <x v="0"/>
          </reference>
        </references>
      </pivotArea>
    </format>
    <format dxfId="0">
      <pivotArea dataOnly="0" labelOnly="1" outline="0" fieldPosition="0">
        <references count="1">
          <reference field="4294967294" count="1">
            <x v="0"/>
          </reference>
        </references>
      </pivotArea>
    </format>
  </formats>
  <chartFormats count="1">
    <chartFormat chart="0" format="0" series="1">
      <pivotArea type="data" outline="0" fieldPosition="0">
        <references count="1">
          <reference field="4294967294" count="1" selected="0">
            <x v="0"/>
          </reference>
        </references>
      </pivotArea>
    </chartFormat>
  </chartFormats>
  <pivotTableStyleInfo name="PivotStyleLight17"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oom_Type" xr10:uid="{68C8724D-4487-4C68-8043-B934DCDE9D96}" sourceName="Room Type">
  <pivotTables>
    <pivotTable tabId="20" name="PivotTable29"/>
  </pivotTables>
  <data>
    <tabular pivotCacheId="2023921611">
      <items count="3">
        <i x="1" s="1"/>
        <i x="0" s="1"/>
        <i x="2"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istrict" xr10:uid="{89C06EA7-EC7F-4063-BF95-C233F5C46AC2}" sourceName="District">
  <pivotTables>
    <pivotTable tabId="20" name="PivotTable29"/>
  </pivotTables>
  <data>
    <tabular pivotCacheId="2023921611">
      <items count="5">
        <i x="4"/>
        <i x="1"/>
        <i x="0" s="1"/>
        <i x="2"/>
        <i x="3"/>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perhost" xr10:uid="{4CCC6E8A-6C0C-4D0F-B65B-BB630D748CFF}" sourceName="Superhost">
  <pivotTables>
    <pivotTable tabId="20" name="PivotTable29"/>
  </pivotTables>
  <data>
    <tabular pivotCacheId="2023921611">
      <items count="2">
        <i x="0" s="1"/>
        <i x="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oom Type" xr10:uid="{8BC71A24-B668-4AD9-B5F9-F95F5873E979}" cache="Slicer_Room_Type" caption="Room Type" rowHeight="241300"/>
  <slicer name="District" xr10:uid="{4255F88D-970D-40F4-AD06-A1871C098761}" cache="Slicer_District" caption="District" startItem="1" rowHeight="241300"/>
  <slicer name="Superhost" xr10:uid="{CEA14E9F-086A-478A-AB20-BEE78F788A85}" cache="Slicer_Superhost" caption="Superhost" rowHeight="241300"/>
</slicer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Last_Review" xr10:uid="{D9B3B977-581A-4DC5-B3B6-2D3E3BF212CA}" sourceName="Last Review">
  <pivotTables>
    <pivotTable tabId="20" name="PivotTable29"/>
  </pivotTables>
  <state minimalRefreshVersion="6" lastRefreshVersion="6" pivotCacheId="2023921611" filterType="unknown">
    <bounds startDate="2013-01-01T00:00:00" endDate="2021-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Last Review" xr10:uid="{8F577477-353D-4DA2-8B50-C1EA033BFB3F}" cache="NativeTimeline_Last_Review" caption="Last Review" level="0" selectionLevel="0" scrollPosition="2013-01-01T00:00:00"/>
</timeline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5.xml"/><Relationship Id="rId1" Type="http://schemas.openxmlformats.org/officeDocument/2006/relationships/pivotTable" Target="../pivotTables/pivotTable1.xml"/><Relationship Id="rId4" Type="http://schemas.microsoft.com/office/2011/relationships/timeline" Target="../timelines/timelin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AC6001"/>
  <sheetViews>
    <sheetView showGridLines="0" tabSelected="1" zoomScaleNormal="100" workbookViewId="0">
      <selection activeCell="E9" sqref="E9"/>
    </sheetView>
  </sheetViews>
  <sheetFormatPr defaultRowHeight="15" x14ac:dyDescent="0.25"/>
  <cols>
    <col min="2" max="2" width="28.5703125" customWidth="1"/>
    <col min="3" max="3" width="11.42578125" customWidth="1"/>
    <col min="4" max="4" width="18" bestFit="1" customWidth="1"/>
    <col min="5" max="5" width="16" customWidth="1"/>
    <col min="6" max="7" width="11.42578125" customWidth="1"/>
    <col min="8" max="8" width="18.5703125" bestFit="1" customWidth="1"/>
    <col min="9" max="10" width="18.5703125" customWidth="1"/>
    <col min="11" max="14" width="17.140625" customWidth="1"/>
    <col min="15" max="16" width="9.140625" style="50" customWidth="1"/>
    <col min="17" max="17" width="9.140625" style="52"/>
    <col min="18" max="18" width="14.5703125" style="52" bestFit="1" customWidth="1"/>
    <col min="19" max="19" width="14.42578125" bestFit="1" customWidth="1"/>
    <col min="20" max="20" width="14.28515625" customWidth="1"/>
    <col min="21" max="22" width="14.28515625" style="1" customWidth="1"/>
    <col min="23" max="24" width="12.85546875" customWidth="1"/>
    <col min="25" max="25" width="14.28515625" customWidth="1"/>
    <col min="27" max="29" width="12.28515625" customWidth="1"/>
  </cols>
  <sheetData>
    <row r="1" spans="1:29" x14ac:dyDescent="0.25">
      <c r="A1" s="68" t="s">
        <v>17048</v>
      </c>
      <c r="B1" s="2" t="s">
        <v>7673</v>
      </c>
      <c r="C1" s="2" t="s">
        <v>7646</v>
      </c>
      <c r="D1" s="2" t="s">
        <v>15618</v>
      </c>
      <c r="E1" s="2" t="s">
        <v>15619</v>
      </c>
      <c r="F1" s="2" t="s">
        <v>15620</v>
      </c>
      <c r="G1" s="2" t="s">
        <v>15621</v>
      </c>
      <c r="H1" s="2" t="s">
        <v>7655</v>
      </c>
      <c r="I1" s="2" t="s">
        <v>7647</v>
      </c>
      <c r="J1" s="2" t="s">
        <v>7648</v>
      </c>
      <c r="K1" s="2" t="s">
        <v>7654</v>
      </c>
      <c r="L1" s="2" t="s">
        <v>17043</v>
      </c>
      <c r="M1" s="2" t="s">
        <v>17035</v>
      </c>
      <c r="N1" s="2" t="s">
        <v>17040</v>
      </c>
      <c r="O1" s="49" t="s">
        <v>3500</v>
      </c>
      <c r="P1" s="49" t="s">
        <v>11832</v>
      </c>
      <c r="Q1" s="51" t="s">
        <v>7652</v>
      </c>
      <c r="R1" s="51" t="s">
        <v>17044</v>
      </c>
      <c r="S1" s="2" t="s">
        <v>7649</v>
      </c>
      <c r="T1" s="2" t="s">
        <v>17042</v>
      </c>
      <c r="U1" s="18" t="s">
        <v>15613</v>
      </c>
      <c r="V1" s="18" t="s">
        <v>7650</v>
      </c>
      <c r="W1" s="2" t="s">
        <v>7651</v>
      </c>
      <c r="X1" s="2" t="s">
        <v>17041</v>
      </c>
      <c r="Y1" s="2" t="s">
        <v>15614</v>
      </c>
      <c r="AA1" s="30" t="s">
        <v>11830</v>
      </c>
      <c r="AB1" s="30" t="s">
        <v>11831</v>
      </c>
      <c r="AC1" s="30" t="s">
        <v>11832</v>
      </c>
    </row>
    <row r="2" spans="1:29" x14ac:dyDescent="0.25">
      <c r="A2">
        <v>1</v>
      </c>
      <c r="B2" t="s">
        <v>15548</v>
      </c>
      <c r="C2">
        <v>8</v>
      </c>
      <c r="D2" s="67" t="str">
        <f>INDEX(Hosts!$A:$O,MATCH(Places!$C2,Hosts!$A:$A,0),MATCH(Places!D$1,Hosts!$1:$1,0))</f>
        <v>Within a few hours</v>
      </c>
      <c r="E2" s="67">
        <f>INDEX(Hosts!$A:$O,MATCH(Places!$C2,Hosts!$A:$A,0),MATCH(Places!E$1,Hosts!$1:$1,0))</f>
        <v>1</v>
      </c>
      <c r="F2" s="67">
        <f>INDEX(Hosts!$A:$O,MATCH(Places!$C2,Hosts!$A:$A,0),MATCH(Places!F$1,Hosts!$1:$1,0))</f>
        <v>1</v>
      </c>
      <c r="G2" s="67" t="str">
        <f>INDEX(Hosts!$A:$O,MATCH(Places!$C2,Hosts!$A:$A,0),MATCH(Places!G$1,Hosts!$1:$1,0))</f>
        <v>No</v>
      </c>
      <c r="H2">
        <v>17</v>
      </c>
      <c r="I2" t="str">
        <f>INDEX(Neighborhoods!$A:$C,MATCH(Places!$H2,Neighborhoods!$A:$A,0),MATCH(Places!I$1,Neighborhoods!$1:$1,0))</f>
        <v>Manhattan</v>
      </c>
      <c r="J2" t="str">
        <f>VLOOKUP($H2,Neighborhoods!$A:$C,3,0)</f>
        <v>Hell's Kitchen</v>
      </c>
      <c r="K2" t="s">
        <v>1</v>
      </c>
      <c r="L2" t="str">
        <f>IF(OR(K2="Private room",K2="Shared room"),"Yes","No")</f>
        <v>Yes</v>
      </c>
      <c r="M2">
        <v>2</v>
      </c>
      <c r="N2" t="str" cm="1">
        <f t="array" ref="N2">_xlfn.IFS(M2&lt;=2,"Small",M2&lt;=5,"Medium",M2&gt;5,"Large")</f>
        <v>Small</v>
      </c>
      <c r="O2" s="50">
        <v>65</v>
      </c>
      <c r="P2" s="67">
        <f>VLOOKUP(O2,$AB$1:$AC$5,2)</f>
        <v>0.03</v>
      </c>
      <c r="Q2" s="52">
        <v>4.38</v>
      </c>
      <c r="R2" s="52" t="str" cm="1">
        <f t="array" ref="R2">_xlfn.SWITCH(ROUND(Q2,0),5,"Excellent",4,"Good",3,"Ok","Bad")</f>
        <v>Good</v>
      </c>
      <c r="S2">
        <v>473</v>
      </c>
      <c r="T2" t="str">
        <f>IF(AND(Q2&gt;=4.8,S2&gt;100),"Yes","No")</f>
        <v>No</v>
      </c>
      <c r="U2" s="65">
        <v>39939</v>
      </c>
      <c r="V2" s="65">
        <v>43905</v>
      </c>
      <c r="W2">
        <v>340</v>
      </c>
      <c r="X2" t="str">
        <f>IF(W2&lt;&gt;0,"Active","Inactive")</f>
        <v>Active</v>
      </c>
      <c r="Y2" t="s">
        <v>15615</v>
      </c>
      <c r="AA2" s="28" t="s">
        <v>11833</v>
      </c>
      <c r="AB2" s="29">
        <v>0</v>
      </c>
      <c r="AC2" s="31">
        <v>0.03</v>
      </c>
    </row>
    <row r="3" spans="1:29" x14ac:dyDescent="0.25">
      <c r="A3">
        <v>2</v>
      </c>
      <c r="B3" t="s">
        <v>13905</v>
      </c>
      <c r="C3">
        <v>10</v>
      </c>
      <c r="D3" s="67" t="str">
        <f>INDEX(Hosts!$A:$O,MATCH(Places!$C3,Hosts!$A:$A,0),MATCH(Places!D$1,Hosts!$1:$1,0))</f>
        <v>Within a day</v>
      </c>
      <c r="E3" s="67">
        <f>INDEX(Hosts!$A:$O,MATCH(Places!$C3,Hosts!$A:$A,0),MATCH(Places!E$1,Hosts!$1:$1,0))</f>
        <v>1</v>
      </c>
      <c r="F3" s="67">
        <f>INDEX(Hosts!$A:$O,MATCH(Places!$C3,Hosts!$A:$A,0),MATCH(Places!F$1,Hosts!$1:$1,0))</f>
        <v>0.83</v>
      </c>
      <c r="G3" s="67" t="str">
        <f>INDEX(Hosts!$A:$O,MATCH(Places!$C3,Hosts!$A:$A,0),MATCH(Places!G$1,Hosts!$1:$1,0))</f>
        <v>No</v>
      </c>
      <c r="H3">
        <v>20</v>
      </c>
      <c r="I3" t="str">
        <f>INDEX(Neighborhoods!$A:$C,MATCH(Places!$H3,Neighborhoods!$A:$A,0),MATCH(Places!I$1,Neighborhoods!$1:$1,0))</f>
        <v>Manhattan</v>
      </c>
      <c r="J3" t="str">
        <f>VLOOKUP($H3,Neighborhoods!$A:$C,3,0)</f>
        <v>Upper West Side</v>
      </c>
      <c r="K3" t="s">
        <v>1</v>
      </c>
      <c r="L3" t="str">
        <f t="shared" ref="L3:L66" si="0">IF(OR(K3="Private room",K3="Shared room"),"Yes","No")</f>
        <v>Yes</v>
      </c>
      <c r="M3">
        <v>1</v>
      </c>
      <c r="N3" t="str" cm="1">
        <f t="array" ref="N3">_xlfn.IFS(M3&lt;=2,"Small",M3&lt;=5,"Medium",M3&gt;5,"Large")</f>
        <v>Small</v>
      </c>
      <c r="O3" s="50">
        <v>85</v>
      </c>
      <c r="P3" s="67">
        <f t="shared" ref="P3:P66" si="1">VLOOKUP(O3,$AB$1:$AC$5,2)</f>
        <v>0.03</v>
      </c>
      <c r="Q3" s="52">
        <v>4.67</v>
      </c>
      <c r="R3" s="52" t="str" cm="1">
        <f t="array" ref="R3">_xlfn.IFS(ROUND(Q3,0)=5,"Excellent",ROUND(Q3,0)=4,"Good",ROUND(Q3,0)=3,"Ok",ROUND(Q3,0)&lt;3,"Bad")</f>
        <v>Excellent</v>
      </c>
      <c r="S3">
        <v>123</v>
      </c>
      <c r="T3" t="str">
        <f t="shared" ref="T3:T66" si="2">IF(AND(Q3&gt;=4.8,S3&gt;100),"Yes","No")</f>
        <v>No</v>
      </c>
      <c r="U3" s="65">
        <v>39943</v>
      </c>
      <c r="V3" s="65">
        <v>43808</v>
      </c>
      <c r="W3">
        <v>365</v>
      </c>
      <c r="X3" t="str">
        <f t="shared" ref="X3:X66" si="3">IF(W3&lt;&gt;0,"Active","Inactive")</f>
        <v>Active</v>
      </c>
      <c r="Y3" t="s">
        <v>15615</v>
      </c>
      <c r="AA3" s="28" t="s">
        <v>11834</v>
      </c>
      <c r="AB3" s="29">
        <v>200</v>
      </c>
      <c r="AC3" s="31">
        <v>0.04</v>
      </c>
    </row>
    <row r="4" spans="1:29" x14ac:dyDescent="0.25">
      <c r="A4">
        <v>3</v>
      </c>
      <c r="B4" t="s">
        <v>13604</v>
      </c>
      <c r="C4">
        <v>14</v>
      </c>
      <c r="D4" s="67" t="str">
        <f>INDEX(Hosts!$A:$O,MATCH(Places!$C4,Hosts!$A:$A,0),MATCH(Places!D$1,Hosts!$1:$1,0))</f>
        <v>Within an hour</v>
      </c>
      <c r="E4" s="67">
        <f>INDEX(Hosts!$A:$O,MATCH(Places!$C4,Hosts!$A:$A,0),MATCH(Places!E$1,Hosts!$1:$1,0))</f>
        <v>1</v>
      </c>
      <c r="F4" s="67">
        <f>INDEX(Hosts!$A:$O,MATCH(Places!$C4,Hosts!$A:$A,0),MATCH(Places!F$1,Hosts!$1:$1,0))</f>
        <v>0.93</v>
      </c>
      <c r="G4" s="67" t="str">
        <f>INDEX(Hosts!$A:$O,MATCH(Places!$C4,Hosts!$A:$A,0),MATCH(Places!G$1,Hosts!$1:$1,0))</f>
        <v>Yes</v>
      </c>
      <c r="H4">
        <v>14</v>
      </c>
      <c r="I4" t="str">
        <f>INDEX(Neighborhoods!$A:$C,MATCH(Places!$H4,Neighborhoods!$A:$A,0),MATCH(Places!I$1,Neighborhoods!$1:$1,0))</f>
        <v>Manhattan</v>
      </c>
      <c r="J4" t="str">
        <f>VLOOKUP($H4,Neighborhoods!$A:$C,3,0)</f>
        <v>East Harlem</v>
      </c>
      <c r="K4" t="s">
        <v>11822</v>
      </c>
      <c r="L4" t="str">
        <f t="shared" si="0"/>
        <v>No</v>
      </c>
      <c r="M4">
        <v>2</v>
      </c>
      <c r="N4" t="str" cm="1">
        <f t="array" ref="N4">_xlfn.IFS(M4&lt;=2,"Small",M4&lt;=5,"Medium",M4&gt;5,"Large")</f>
        <v>Small</v>
      </c>
      <c r="O4" s="50">
        <v>239</v>
      </c>
      <c r="P4" s="67">
        <f t="shared" si="1"/>
        <v>0.04</v>
      </c>
      <c r="Q4" s="52">
        <v>4.99</v>
      </c>
      <c r="R4" s="52" t="str" cm="1">
        <f t="array" ref="R4">_xlfn.IFS(ROUND(Q4,0)=5,"Excellent",ROUND(Q4,0)=4,"Good",ROUND(Q4,0)=3,"Ok",ROUND(Q4,0)&lt;3,"Bad")</f>
        <v>Excellent</v>
      </c>
      <c r="S4">
        <v>233</v>
      </c>
      <c r="T4" t="str">
        <f t="shared" si="2"/>
        <v>Yes</v>
      </c>
      <c r="U4" s="65">
        <v>40114</v>
      </c>
      <c r="V4" s="65">
        <v>43808</v>
      </c>
      <c r="W4">
        <v>365</v>
      </c>
      <c r="X4" t="str">
        <f t="shared" si="3"/>
        <v>Active</v>
      </c>
      <c r="Y4" t="s">
        <v>15616</v>
      </c>
      <c r="AA4" s="28" t="s">
        <v>11835</v>
      </c>
      <c r="AB4" s="29">
        <v>500</v>
      </c>
      <c r="AC4" s="31">
        <v>0.05</v>
      </c>
    </row>
    <row r="5" spans="1:29" x14ac:dyDescent="0.25">
      <c r="A5">
        <v>4</v>
      </c>
      <c r="B5" t="s">
        <v>12</v>
      </c>
      <c r="C5">
        <v>24</v>
      </c>
      <c r="D5" s="67" t="str">
        <f>INDEX(Hosts!$A:$O,MATCH(Places!$C5,Hosts!$A:$A,0),MATCH(Places!D$1,Hosts!$1:$1,0))</f>
        <v>Within an hour</v>
      </c>
      <c r="E5" s="67">
        <f>INDEX(Hosts!$A:$O,MATCH(Places!$C5,Hosts!$A:$A,0),MATCH(Places!E$1,Hosts!$1:$1,0))</f>
        <v>1</v>
      </c>
      <c r="F5" s="67">
        <f>INDEX(Hosts!$A:$O,MATCH(Places!$C5,Hosts!$A:$A,0),MATCH(Places!F$1,Hosts!$1:$1,0))</f>
        <v>0.99</v>
      </c>
      <c r="G5" s="67" t="str">
        <f>INDEX(Hosts!$A:$O,MATCH(Places!$C5,Hosts!$A:$A,0),MATCH(Places!G$1,Hosts!$1:$1,0))</f>
        <v>No</v>
      </c>
      <c r="H5">
        <v>7</v>
      </c>
      <c r="I5" t="str">
        <f>INDEX(Neighborhoods!$A:$C,MATCH(Places!$H5,Neighborhoods!$A:$A,0),MATCH(Places!I$1,Neighborhoods!$1:$1,0))</f>
        <v>Brooklyn</v>
      </c>
      <c r="J5" t="str">
        <f>VLOOKUP($H5,Neighborhoods!$A:$C,3,0)</f>
        <v>Bedford-Stuyvesant</v>
      </c>
      <c r="K5" t="s">
        <v>11822</v>
      </c>
      <c r="L5" t="str">
        <f t="shared" si="0"/>
        <v>No</v>
      </c>
      <c r="M5">
        <v>5</v>
      </c>
      <c r="N5" t="str" cm="1">
        <f t="array" ref="N5">_xlfn.IFS(M5&lt;=2,"Small",M5&lt;=5,"Medium",M5&gt;5,"Large")</f>
        <v>Medium</v>
      </c>
      <c r="O5" s="50">
        <v>120</v>
      </c>
      <c r="P5" s="67">
        <f t="shared" si="1"/>
        <v>0.03</v>
      </c>
      <c r="Q5" s="52">
        <v>4.75</v>
      </c>
      <c r="R5" s="52" t="str" cm="1">
        <f t="array" ref="R5">_xlfn.IFS(ROUND(Q5,0)=5,"Excellent",ROUND(Q5,0)=4,"Good",ROUND(Q5,0)=3,"Ok",ROUND(Q5,0)&lt;3,"Bad")</f>
        <v>Excellent</v>
      </c>
      <c r="S5">
        <v>115</v>
      </c>
      <c r="T5" t="str">
        <f t="shared" si="2"/>
        <v>No</v>
      </c>
      <c r="U5" s="65">
        <v>40050</v>
      </c>
      <c r="V5" s="65">
        <v>44056</v>
      </c>
      <c r="W5">
        <v>319</v>
      </c>
      <c r="X5" t="str">
        <f t="shared" si="3"/>
        <v>Active</v>
      </c>
      <c r="Y5" t="s">
        <v>15615</v>
      </c>
      <c r="AA5" s="28" t="s">
        <v>11836</v>
      </c>
      <c r="AB5" s="29">
        <v>1000</v>
      </c>
      <c r="AC5" s="31">
        <v>7.0000000000000007E-2</v>
      </c>
    </row>
    <row r="6" spans="1:29" x14ac:dyDescent="0.25">
      <c r="A6">
        <v>5</v>
      </c>
      <c r="B6" t="s">
        <v>17</v>
      </c>
      <c r="C6">
        <v>37</v>
      </c>
      <c r="D6" s="67" t="str">
        <f>INDEX(Hosts!$A:$O,MATCH(Places!$C6,Hosts!$A:$A,0),MATCH(Places!D$1,Hosts!$1:$1,0))</f>
        <v>Within a day</v>
      </c>
      <c r="E6" s="67">
        <f>INDEX(Hosts!$A:$O,MATCH(Places!$C6,Hosts!$A:$A,0),MATCH(Places!E$1,Hosts!$1:$1,0))</f>
        <v>0.6</v>
      </c>
      <c r="F6" s="67">
        <f>INDEX(Hosts!$A:$O,MATCH(Places!$C6,Hosts!$A:$A,0),MATCH(Places!F$1,Hosts!$1:$1,0))</f>
        <v>0.73</v>
      </c>
      <c r="G6" s="67" t="str">
        <f>INDEX(Hosts!$A:$O,MATCH(Places!$C6,Hosts!$A:$A,0),MATCH(Places!G$1,Hosts!$1:$1,0))</f>
        <v>No</v>
      </c>
      <c r="H6">
        <v>15</v>
      </c>
      <c r="I6" t="str">
        <f>INDEX(Neighborhoods!$A:$C,MATCH(Places!$H6,Neighborhoods!$A:$A,0),MATCH(Places!I$1,Neighborhoods!$1:$1,0))</f>
        <v>Manhattan</v>
      </c>
      <c r="J6" t="str">
        <f>VLOOKUP($H6,Neighborhoods!$A:$C,3,0)</f>
        <v>East Village</v>
      </c>
      <c r="K6" t="s">
        <v>1</v>
      </c>
      <c r="L6" t="str">
        <f t="shared" si="0"/>
        <v>Yes</v>
      </c>
      <c r="M6">
        <v>2</v>
      </c>
      <c r="N6" t="str" cm="1">
        <f t="array" ref="N6">_xlfn.IFS(M6&lt;=2,"Small",M6&lt;=5,"Medium",M6&gt;5,"Large")</f>
        <v>Small</v>
      </c>
      <c r="O6" s="50">
        <v>40</v>
      </c>
      <c r="P6" s="67">
        <f t="shared" si="1"/>
        <v>0.03</v>
      </c>
      <c r="Q6" s="52">
        <v>4.7699999999999996</v>
      </c>
      <c r="R6" s="52" t="str" cm="1">
        <f t="array" ref="R6">_xlfn.IFS(ROUND(Q6,0)=5,"Excellent",ROUND(Q6,0)=4,"Good",ROUND(Q6,0)=3,"Ok",ROUND(Q6,0)&lt;3,"Bad")</f>
        <v>Excellent</v>
      </c>
      <c r="S6">
        <v>262</v>
      </c>
      <c r="T6" t="str">
        <f t="shared" si="2"/>
        <v>No</v>
      </c>
      <c r="U6" s="65">
        <v>40113</v>
      </c>
      <c r="V6" s="65">
        <v>43907</v>
      </c>
      <c r="W6">
        <v>46</v>
      </c>
      <c r="X6" t="str">
        <f t="shared" si="3"/>
        <v>Active</v>
      </c>
      <c r="Y6" t="s">
        <v>15615</v>
      </c>
    </row>
    <row r="7" spans="1:29" x14ac:dyDescent="0.25">
      <c r="A7">
        <v>6</v>
      </c>
      <c r="B7" t="s">
        <v>18</v>
      </c>
      <c r="C7">
        <v>38</v>
      </c>
      <c r="D7" s="67" t="str">
        <f>INDEX(Hosts!$A:$O,MATCH(Places!$C7,Hosts!$A:$A,0),MATCH(Places!D$1,Hosts!$1:$1,0))</f>
        <v>Within a day</v>
      </c>
      <c r="E7" s="67">
        <f>INDEX(Hosts!$A:$O,MATCH(Places!$C7,Hosts!$A:$A,0),MATCH(Places!E$1,Hosts!$1:$1,0))</f>
        <v>1</v>
      </c>
      <c r="F7" s="67">
        <f>INDEX(Hosts!$A:$O,MATCH(Places!$C7,Hosts!$A:$A,0),MATCH(Places!F$1,Hosts!$1:$1,0))</f>
        <v>0.91</v>
      </c>
      <c r="G7" s="67" t="str">
        <f>INDEX(Hosts!$A:$O,MATCH(Places!$C7,Hosts!$A:$A,0),MATCH(Places!G$1,Hosts!$1:$1,0))</f>
        <v>Yes</v>
      </c>
      <c r="H7">
        <v>24</v>
      </c>
      <c r="I7" t="str">
        <f>INDEX(Neighborhoods!$A:$C,MATCH(Places!$H7,Neighborhoods!$A:$A,0),MATCH(Places!I$1,Neighborhoods!$1:$1,0))</f>
        <v>Queens</v>
      </c>
      <c r="J7" t="str">
        <f>VLOOKUP($H7,Neighborhoods!$A:$C,3,0)</f>
        <v>Long Island City</v>
      </c>
      <c r="K7" t="s">
        <v>1</v>
      </c>
      <c r="L7" t="str">
        <f t="shared" si="0"/>
        <v>Yes</v>
      </c>
      <c r="M7">
        <v>4</v>
      </c>
      <c r="N7" t="str" cm="1">
        <f t="array" ref="N7">_xlfn.IFS(M7&lt;=2,"Small",M7&lt;=5,"Medium",M7&gt;5,"Large")</f>
        <v>Medium</v>
      </c>
      <c r="O7" s="50">
        <v>130</v>
      </c>
      <c r="P7" s="67">
        <f t="shared" si="1"/>
        <v>0.03</v>
      </c>
      <c r="Q7" s="52">
        <v>4.99</v>
      </c>
      <c r="R7" s="52" t="str" cm="1">
        <f t="array" ref="R7">_xlfn.IFS(ROUND(Q7,0)=5,"Excellent",ROUND(Q7,0)=4,"Good",ROUND(Q7,0)=3,"Ok",ROUND(Q7,0)&lt;3,"Bad")</f>
        <v>Excellent</v>
      </c>
      <c r="S7">
        <v>280</v>
      </c>
      <c r="T7" t="str">
        <f t="shared" si="2"/>
        <v>Yes</v>
      </c>
      <c r="U7" s="65">
        <v>40342</v>
      </c>
      <c r="V7" s="65">
        <v>43905</v>
      </c>
      <c r="W7">
        <v>246</v>
      </c>
      <c r="X7" t="str">
        <f t="shared" si="3"/>
        <v>Active</v>
      </c>
      <c r="Y7" t="s">
        <v>15615</v>
      </c>
    </row>
    <row r="8" spans="1:29" x14ac:dyDescent="0.25">
      <c r="A8">
        <v>7</v>
      </c>
      <c r="B8" t="s">
        <v>21</v>
      </c>
      <c r="C8">
        <v>39</v>
      </c>
      <c r="D8" s="67" t="str">
        <f>INDEX(Hosts!$A:$O,MATCH(Places!$C8,Hosts!$A:$A,0),MATCH(Places!D$1,Hosts!$1:$1,0))</f>
        <v>Within a few hours</v>
      </c>
      <c r="E8" s="67">
        <f>INDEX(Hosts!$A:$O,MATCH(Places!$C8,Hosts!$A:$A,0),MATCH(Places!E$1,Hosts!$1:$1,0))</f>
        <v>1</v>
      </c>
      <c r="F8" s="67">
        <f>INDEX(Hosts!$A:$O,MATCH(Places!$C8,Hosts!$A:$A,0),MATCH(Places!F$1,Hosts!$1:$1,0))</f>
        <v>0.97</v>
      </c>
      <c r="G8" s="67" t="str">
        <f>INDEX(Hosts!$A:$O,MATCH(Places!$C8,Hosts!$A:$A,0),MATCH(Places!G$1,Hosts!$1:$1,0))</f>
        <v>No</v>
      </c>
      <c r="H8">
        <v>7</v>
      </c>
      <c r="I8" t="str">
        <f>INDEX(Neighborhoods!$A:$C,MATCH(Places!$H8,Neighborhoods!$A:$A,0),MATCH(Places!I$1,Neighborhoods!$1:$1,0))</f>
        <v>Brooklyn</v>
      </c>
      <c r="J8" t="str">
        <f>VLOOKUP($H8,Neighborhoods!$A:$C,3,0)</f>
        <v>Bedford-Stuyvesant</v>
      </c>
      <c r="K8" t="s">
        <v>11822</v>
      </c>
      <c r="L8" t="str">
        <f t="shared" si="0"/>
        <v>No</v>
      </c>
      <c r="M8">
        <v>2</v>
      </c>
      <c r="N8" t="str" cm="1">
        <f t="array" ref="N8">_xlfn.IFS(M8&lt;=2,"Small",M8&lt;=5,"Medium",M8&gt;5,"Large")</f>
        <v>Small</v>
      </c>
      <c r="O8" s="50">
        <v>100</v>
      </c>
      <c r="P8" s="67">
        <f t="shared" si="1"/>
        <v>0.03</v>
      </c>
      <c r="Q8" s="52">
        <v>4.5</v>
      </c>
      <c r="R8" s="52" t="str" cm="1">
        <f t="array" ref="R8">_xlfn.IFS(ROUND(Q8,0)=5,"Excellent",ROUND(Q8,0)=4,"Good",ROUND(Q8,0)=3,"Ok",ROUND(Q8,0)&lt;3,"Bad")</f>
        <v>Excellent</v>
      </c>
      <c r="S8">
        <v>66</v>
      </c>
      <c r="T8" t="str">
        <f t="shared" si="2"/>
        <v>No</v>
      </c>
      <c r="U8" s="65">
        <v>40153</v>
      </c>
      <c r="V8" s="65">
        <v>43892</v>
      </c>
      <c r="W8">
        <v>19</v>
      </c>
      <c r="X8" t="str">
        <f t="shared" si="3"/>
        <v>Active</v>
      </c>
      <c r="Y8" t="s">
        <v>15615</v>
      </c>
    </row>
    <row r="9" spans="1:29" x14ac:dyDescent="0.25">
      <c r="A9">
        <v>8</v>
      </c>
      <c r="B9" t="s">
        <v>14366</v>
      </c>
      <c r="C9">
        <v>26</v>
      </c>
      <c r="D9" s="67" t="str">
        <f>INDEX(Hosts!$A:$O,MATCH(Places!$C9,Hosts!$A:$A,0),MATCH(Places!D$1,Hosts!$1:$1,0))</f>
        <v>Within a few hours</v>
      </c>
      <c r="E9" s="67">
        <f>INDEX(Hosts!$A:$O,MATCH(Places!$C9,Hosts!$A:$A,0),MATCH(Places!E$1,Hosts!$1:$1,0))</f>
        <v>0.83</v>
      </c>
      <c r="F9" s="67">
        <f>INDEX(Hosts!$A:$O,MATCH(Places!$C9,Hosts!$A:$A,0),MATCH(Places!F$1,Hosts!$1:$1,0))</f>
        <v>0.88</v>
      </c>
      <c r="G9" s="67" t="str">
        <f>INDEX(Hosts!$A:$O,MATCH(Places!$C9,Hosts!$A:$A,0),MATCH(Places!G$1,Hosts!$1:$1,0))</f>
        <v>No</v>
      </c>
      <c r="H9">
        <v>23</v>
      </c>
      <c r="I9" t="str">
        <f>VLOOKUP($H9,Neighborhoods!$A:$C,2,0)</f>
        <v>Queens</v>
      </c>
      <c r="J9" t="str">
        <f>VLOOKUP($H9,Neighborhoods!$A:$C,3,0)</f>
        <v>Jamaica</v>
      </c>
      <c r="K9" t="s">
        <v>1</v>
      </c>
      <c r="L9" t="str">
        <f t="shared" si="0"/>
        <v>Yes</v>
      </c>
      <c r="M9">
        <v>4</v>
      </c>
      <c r="N9" t="str" cm="1">
        <f t="array" ref="N9">_xlfn.IFS(M9&lt;=2,"Small",M9&lt;=5,"Medium",M9&gt;5,"Large")</f>
        <v>Medium</v>
      </c>
      <c r="O9" s="50">
        <v>75</v>
      </c>
      <c r="P9" s="67">
        <f t="shared" si="1"/>
        <v>0.03</v>
      </c>
      <c r="Q9" s="52">
        <v>4.2300000000000004</v>
      </c>
      <c r="R9" s="52" t="str" cm="1">
        <f t="array" ref="R9">_xlfn.IFS(ROUND(Q9,0)=5,"Excellent",ROUND(Q9,0)=4,"Good",ROUND(Q9,0)=3,"Ok",ROUND(Q9,0)&lt;3,"Bad")</f>
        <v>Good</v>
      </c>
      <c r="S9">
        <v>65</v>
      </c>
      <c r="T9" t="str">
        <f t="shared" si="2"/>
        <v>No</v>
      </c>
      <c r="U9" s="65">
        <v>40411</v>
      </c>
      <c r="V9" s="65">
        <v>43248</v>
      </c>
      <c r="W9">
        <v>365</v>
      </c>
      <c r="X9" t="str">
        <f t="shared" si="3"/>
        <v>Active</v>
      </c>
      <c r="Y9" t="s">
        <v>15615</v>
      </c>
    </row>
    <row r="10" spans="1:29" x14ac:dyDescent="0.25">
      <c r="A10">
        <v>9</v>
      </c>
      <c r="B10" t="s">
        <v>13369</v>
      </c>
      <c r="C10">
        <v>40</v>
      </c>
      <c r="D10" s="67" t="str">
        <f>INDEX(Hosts!$A:$O,MATCH(Places!$C10,Hosts!$A:$A,0),MATCH(Places!D$1,Hosts!$1:$1,0))</f>
        <v>Within a day</v>
      </c>
      <c r="E10" s="67">
        <f>INDEX(Hosts!$A:$O,MATCH(Places!$C10,Hosts!$A:$A,0),MATCH(Places!E$1,Hosts!$1:$1,0))</f>
        <v>0.73</v>
      </c>
      <c r="F10" s="67">
        <f>INDEX(Hosts!$A:$O,MATCH(Places!$C10,Hosts!$A:$A,0),MATCH(Places!F$1,Hosts!$1:$1,0))</f>
        <v>0.93</v>
      </c>
      <c r="G10" s="67" t="str">
        <f>INDEX(Hosts!$A:$O,MATCH(Places!$C10,Hosts!$A:$A,0),MATCH(Places!G$1,Hosts!$1:$1,0))</f>
        <v>No</v>
      </c>
      <c r="H10">
        <v>13</v>
      </c>
      <c r="I10" t="str">
        <f>VLOOKUP($H10,Neighborhoods!$A:$C,2,0)</f>
        <v>Manhattan</v>
      </c>
      <c r="J10" t="str">
        <f>VLOOKUP($H10,Neighborhoods!$A:$C,3,0)</f>
        <v>Chelsea</v>
      </c>
      <c r="K10" t="s">
        <v>1</v>
      </c>
      <c r="L10" t="str">
        <f t="shared" si="0"/>
        <v>Yes</v>
      </c>
      <c r="M10">
        <v>1</v>
      </c>
      <c r="N10" t="str" cm="1">
        <f t="array" ref="N10">_xlfn.IFS(M10&lt;=2,"Small",M10&lt;=5,"Medium",M10&gt;5,"Large")</f>
        <v>Small</v>
      </c>
      <c r="O10" s="50">
        <v>150</v>
      </c>
      <c r="P10" s="67">
        <f t="shared" si="1"/>
        <v>0.03</v>
      </c>
      <c r="Q10" s="52">
        <v>4.99</v>
      </c>
      <c r="R10" s="52" t="str" cm="1">
        <f t="array" ref="R10">_xlfn.IFS(ROUND(Q10,0)=5,"Excellent",ROUND(Q10,0)=4,"Good",ROUND(Q10,0)=3,"Ok",ROUND(Q10,0)&lt;3,"Bad")</f>
        <v>Excellent</v>
      </c>
      <c r="S10">
        <v>69</v>
      </c>
      <c r="T10" t="str">
        <f t="shared" si="2"/>
        <v>No</v>
      </c>
      <c r="U10" s="65">
        <v>40463</v>
      </c>
      <c r="V10" s="65">
        <v>41645</v>
      </c>
      <c r="W10">
        <v>365</v>
      </c>
      <c r="X10" t="str">
        <f t="shared" si="3"/>
        <v>Active</v>
      </c>
      <c r="Y10" t="s">
        <v>15615</v>
      </c>
    </row>
    <row r="11" spans="1:29" x14ac:dyDescent="0.25">
      <c r="A11">
        <v>10</v>
      </c>
      <c r="B11" t="s">
        <v>22</v>
      </c>
      <c r="C11">
        <v>42</v>
      </c>
      <c r="D11" s="67" t="str">
        <f>INDEX(Hosts!$A:$O,MATCH(Places!$C11,Hosts!$A:$A,0),MATCH(Places!D$1,Hosts!$1:$1,0))</f>
        <v>Within an hour</v>
      </c>
      <c r="E11" s="67">
        <f>INDEX(Hosts!$A:$O,MATCH(Places!$C11,Hosts!$A:$A,0),MATCH(Places!E$1,Hosts!$1:$1,0))</f>
        <v>1</v>
      </c>
      <c r="F11" s="67">
        <f>INDEX(Hosts!$A:$O,MATCH(Places!$C11,Hosts!$A:$A,0),MATCH(Places!F$1,Hosts!$1:$1,0))</f>
        <v>0.97</v>
      </c>
      <c r="G11" s="67" t="str">
        <f>INDEX(Hosts!$A:$O,MATCH(Places!$C11,Hosts!$A:$A,0),MATCH(Places!G$1,Hosts!$1:$1,0))</f>
        <v>No</v>
      </c>
      <c r="H11">
        <v>7</v>
      </c>
      <c r="I11" t="str">
        <f>VLOOKUP($H11,Neighborhoods!$A:$C,2,0)</f>
        <v>Brooklyn</v>
      </c>
      <c r="J11" t="str">
        <f>VLOOKUP($H11,Neighborhoods!$A:$C,3,0)</f>
        <v>Bedford-Stuyvesant</v>
      </c>
      <c r="K11" t="s">
        <v>1</v>
      </c>
      <c r="L11" t="str">
        <f t="shared" si="0"/>
        <v>Yes</v>
      </c>
      <c r="M11">
        <v>2</v>
      </c>
      <c r="N11" t="str" cm="1">
        <f t="array" ref="N11">_xlfn.IFS(M11&lt;=2,"Small",M11&lt;=5,"Medium",M11&gt;5,"Large")</f>
        <v>Small</v>
      </c>
      <c r="O11" s="50">
        <v>81</v>
      </c>
      <c r="P11" s="67">
        <f t="shared" si="1"/>
        <v>0.03</v>
      </c>
      <c r="Q11" s="52">
        <v>4.74</v>
      </c>
      <c r="R11" s="52" t="str" cm="1">
        <f t="array" ref="R11">_xlfn.IFS(ROUND(Q11,0)=5,"Excellent",ROUND(Q11,0)=4,"Good",ROUND(Q11,0)=3,"Ok",ROUND(Q11,0)&lt;3,"Bad")</f>
        <v>Excellent</v>
      </c>
      <c r="S11">
        <v>141</v>
      </c>
      <c r="T11" t="str">
        <f t="shared" si="2"/>
        <v>No</v>
      </c>
      <c r="U11" s="65">
        <v>40335</v>
      </c>
      <c r="V11" s="65">
        <v>44024</v>
      </c>
      <c r="W11">
        <v>339</v>
      </c>
      <c r="X11" t="str">
        <f t="shared" si="3"/>
        <v>Active</v>
      </c>
      <c r="Y11" t="s">
        <v>15615</v>
      </c>
    </row>
    <row r="12" spans="1:29" x14ac:dyDescent="0.25">
      <c r="A12">
        <v>11</v>
      </c>
      <c r="B12" t="s">
        <v>14146</v>
      </c>
      <c r="C12">
        <v>44</v>
      </c>
      <c r="D12" s="67" t="str">
        <f>INDEX(Hosts!$A:$O,MATCH(Places!$C12,Hosts!$A:$A,0),MATCH(Places!D$1,Hosts!$1:$1,0))</f>
        <v>Within a few hours</v>
      </c>
      <c r="E12" s="67">
        <f>INDEX(Hosts!$A:$O,MATCH(Places!$C12,Hosts!$A:$A,0),MATCH(Places!E$1,Hosts!$1:$1,0))</f>
        <v>0.75</v>
      </c>
      <c r="F12" s="67">
        <f>INDEX(Hosts!$A:$O,MATCH(Places!$C12,Hosts!$A:$A,0),MATCH(Places!F$1,Hosts!$1:$1,0))</f>
        <v>0.97</v>
      </c>
      <c r="G12" s="67" t="str">
        <f>INDEX(Hosts!$A:$O,MATCH(Places!$C12,Hosts!$A:$A,0),MATCH(Places!G$1,Hosts!$1:$1,0))</f>
        <v>Yes</v>
      </c>
      <c r="H12">
        <v>11</v>
      </c>
      <c r="I12" t="str">
        <f>VLOOKUP($H12,Neighborhoods!$A:$C,2,0)</f>
        <v>Brooklyn</v>
      </c>
      <c r="J12" t="str">
        <f>VLOOKUP($H12,Neighborhoods!$A:$C,3,0)</f>
        <v>Greenpoint</v>
      </c>
      <c r="K12" t="s">
        <v>11822</v>
      </c>
      <c r="L12" t="str">
        <f t="shared" si="0"/>
        <v>No</v>
      </c>
      <c r="M12">
        <v>4</v>
      </c>
      <c r="N12" t="str" cm="1">
        <f t="array" ref="N12">_xlfn.IFS(M12&lt;=2,"Small",M12&lt;=5,"Medium",M12&gt;5,"Large")</f>
        <v>Medium</v>
      </c>
      <c r="O12" s="50">
        <v>150.43</v>
      </c>
      <c r="P12" s="67">
        <f t="shared" si="1"/>
        <v>0.03</v>
      </c>
      <c r="Q12" s="52">
        <v>4.9800000000000004</v>
      </c>
      <c r="R12" s="52" t="str" cm="1">
        <f t="array" ref="R12">_xlfn.IFS(ROUND(Q12,0)=5,"Excellent",ROUND(Q12,0)=4,"Good",ROUND(Q12,0)=3,"Ok",ROUND(Q12,0)&lt;3,"Bad")</f>
        <v>Excellent</v>
      </c>
      <c r="S12">
        <v>180</v>
      </c>
      <c r="T12" t="str">
        <f t="shared" si="2"/>
        <v>Yes</v>
      </c>
      <c r="U12" s="65">
        <v>43241</v>
      </c>
      <c r="V12" s="65">
        <v>43904</v>
      </c>
      <c r="W12">
        <v>0</v>
      </c>
      <c r="X12" t="str">
        <f t="shared" si="3"/>
        <v>Inactive</v>
      </c>
      <c r="Y12" t="s">
        <v>15615</v>
      </c>
    </row>
    <row r="13" spans="1:29" x14ac:dyDescent="0.25">
      <c r="A13">
        <v>12</v>
      </c>
      <c r="B13" t="s">
        <v>23</v>
      </c>
      <c r="C13">
        <v>45</v>
      </c>
      <c r="D13" s="67" t="str">
        <f>INDEX(Hosts!$A:$O,MATCH(Places!$C13,Hosts!$A:$A,0),MATCH(Places!D$1,Hosts!$1:$1,0))</f>
        <v>Within an hour</v>
      </c>
      <c r="E13" s="67">
        <f>INDEX(Hosts!$A:$O,MATCH(Places!$C13,Hosts!$A:$A,0),MATCH(Places!E$1,Hosts!$1:$1,0))</f>
        <v>1</v>
      </c>
      <c r="F13" s="67">
        <f>INDEX(Hosts!$A:$O,MATCH(Places!$C13,Hosts!$A:$A,0),MATCH(Places!F$1,Hosts!$1:$1,0))</f>
        <v>1</v>
      </c>
      <c r="G13" s="67" t="str">
        <f>INDEX(Hosts!$A:$O,MATCH(Places!$C13,Hosts!$A:$A,0),MATCH(Places!G$1,Hosts!$1:$1,0))</f>
        <v>No</v>
      </c>
      <c r="H13">
        <v>12</v>
      </c>
      <c r="I13" t="str">
        <f>VLOOKUP($H13,Neighborhoods!$A:$C,2,0)</f>
        <v>Brooklyn</v>
      </c>
      <c r="J13" t="str">
        <f>VLOOKUP($H13,Neighborhoods!$A:$C,3,0)</f>
        <v>Williamsburg</v>
      </c>
      <c r="K13" t="s">
        <v>11822</v>
      </c>
      <c r="L13" t="str">
        <f t="shared" si="0"/>
        <v>No</v>
      </c>
      <c r="M13">
        <v>2</v>
      </c>
      <c r="N13" t="str" cm="1">
        <f t="array" ref="N13">_xlfn.IFS(M13&lt;=2,"Small",M13&lt;=5,"Medium",M13&gt;5,"Large")</f>
        <v>Small</v>
      </c>
      <c r="O13" s="50">
        <v>175</v>
      </c>
      <c r="P13" s="67">
        <f t="shared" si="1"/>
        <v>0.03</v>
      </c>
      <c r="Q13" s="52">
        <v>4.91</v>
      </c>
      <c r="R13" s="52" t="str" cm="1">
        <f t="array" ref="R13">_xlfn.IFS(ROUND(Q13,0)=5,"Excellent",ROUND(Q13,0)=4,"Good",ROUND(Q13,0)=3,"Ok",ROUND(Q13,0)&lt;3,"Bad")</f>
        <v>Excellent</v>
      </c>
      <c r="S13">
        <v>113</v>
      </c>
      <c r="T13" t="str">
        <f t="shared" si="2"/>
        <v>Yes</v>
      </c>
      <c r="U13" s="65">
        <v>40165</v>
      </c>
      <c r="V13" s="65">
        <v>43854</v>
      </c>
      <c r="W13">
        <v>165</v>
      </c>
      <c r="X13" t="str">
        <f t="shared" si="3"/>
        <v>Active</v>
      </c>
      <c r="Y13" t="s">
        <v>15615</v>
      </c>
    </row>
    <row r="14" spans="1:29" x14ac:dyDescent="0.25">
      <c r="A14">
        <v>13</v>
      </c>
      <c r="B14" t="s">
        <v>24</v>
      </c>
      <c r="C14">
        <v>49</v>
      </c>
      <c r="D14" s="67" t="str">
        <f>INDEX(Hosts!$A:$O,MATCH(Places!$C14,Hosts!$A:$A,0),MATCH(Places!D$1,Hosts!$1:$1,0))</f>
        <v>Within a few hours</v>
      </c>
      <c r="E14" s="67">
        <f>INDEX(Hosts!$A:$O,MATCH(Places!$C14,Hosts!$A:$A,0),MATCH(Places!E$1,Hosts!$1:$1,0))</f>
        <v>1</v>
      </c>
      <c r="F14" s="67">
        <f>INDEX(Hosts!$A:$O,MATCH(Places!$C14,Hosts!$A:$A,0),MATCH(Places!F$1,Hosts!$1:$1,0))</f>
        <v>0.93</v>
      </c>
      <c r="G14" s="67" t="str">
        <f>INDEX(Hosts!$A:$O,MATCH(Places!$C14,Hosts!$A:$A,0),MATCH(Places!G$1,Hosts!$1:$1,0))</f>
        <v>No</v>
      </c>
      <c r="H14">
        <v>17</v>
      </c>
      <c r="I14" t="str">
        <f>VLOOKUP($H14,Neighborhoods!$A:$C,2,0)</f>
        <v>Manhattan</v>
      </c>
      <c r="J14" t="str">
        <f>VLOOKUP($H14,Neighborhoods!$A:$C,3,0)</f>
        <v>Hell's Kitchen</v>
      </c>
      <c r="K14" t="s">
        <v>1</v>
      </c>
      <c r="L14" t="str">
        <f t="shared" si="0"/>
        <v>Yes</v>
      </c>
      <c r="M14">
        <v>1</v>
      </c>
      <c r="N14" t="str" cm="1">
        <f t="array" ref="N14">_xlfn.IFS(M14&lt;=2,"Small",M14&lt;=5,"Medium",M14&gt;5,"Large")</f>
        <v>Small</v>
      </c>
      <c r="O14" s="50">
        <v>69</v>
      </c>
      <c r="P14" s="67">
        <f t="shared" si="1"/>
        <v>0.03</v>
      </c>
      <c r="Q14" s="52">
        <v>4.74</v>
      </c>
      <c r="R14" s="52" t="str" cm="1">
        <f t="array" ref="R14">_xlfn.IFS(ROUND(Q14,0)=5,"Excellent",ROUND(Q14,0)=4,"Good",ROUND(Q14,0)=3,"Ok",ROUND(Q14,0)&lt;3,"Bad")</f>
        <v>Excellent</v>
      </c>
      <c r="S14">
        <v>325</v>
      </c>
      <c r="T14" t="str">
        <f t="shared" si="2"/>
        <v>No</v>
      </c>
      <c r="U14" s="65">
        <v>40180</v>
      </c>
      <c r="V14" s="65">
        <v>44031</v>
      </c>
      <c r="W14">
        <v>341</v>
      </c>
      <c r="X14" t="str">
        <f t="shared" si="3"/>
        <v>Active</v>
      </c>
      <c r="Y14" t="s">
        <v>15615</v>
      </c>
    </row>
    <row r="15" spans="1:29" x14ac:dyDescent="0.25">
      <c r="A15">
        <v>14</v>
      </c>
      <c r="B15" t="s">
        <v>25</v>
      </c>
      <c r="C15">
        <v>50</v>
      </c>
      <c r="D15" s="67" t="str">
        <f>INDEX(Hosts!$A:$O,MATCH(Places!$C15,Hosts!$A:$A,0),MATCH(Places!D$1,Hosts!$1:$1,0))</f>
        <v>Within a day</v>
      </c>
      <c r="E15" s="67">
        <f>INDEX(Hosts!$A:$O,MATCH(Places!$C15,Hosts!$A:$A,0),MATCH(Places!E$1,Hosts!$1:$1,0))</f>
        <v>1</v>
      </c>
      <c r="F15" s="67">
        <f>INDEX(Hosts!$A:$O,MATCH(Places!$C15,Hosts!$A:$A,0),MATCH(Places!F$1,Hosts!$1:$1,0))</f>
        <v>0.19</v>
      </c>
      <c r="G15" s="67" t="str">
        <f>INDEX(Hosts!$A:$O,MATCH(Places!$C15,Hosts!$A:$A,0),MATCH(Places!G$1,Hosts!$1:$1,0))</f>
        <v>No</v>
      </c>
      <c r="H15">
        <v>13</v>
      </c>
      <c r="I15" t="str">
        <f>VLOOKUP($H15,Neighborhoods!$A:$C,2,0)</f>
        <v>Manhattan</v>
      </c>
      <c r="J15" t="str">
        <f>VLOOKUP($H15,Neighborhoods!$A:$C,3,0)</f>
        <v>Chelsea</v>
      </c>
      <c r="K15" t="s">
        <v>11822</v>
      </c>
      <c r="L15" t="str">
        <f t="shared" si="0"/>
        <v>No</v>
      </c>
      <c r="M15">
        <v>4</v>
      </c>
      <c r="N15" t="str" cm="1">
        <f t="array" ref="N15">_xlfn.IFS(M15&lt;=2,"Small",M15&lt;=5,"Medium",M15&gt;5,"Large")</f>
        <v>Medium</v>
      </c>
      <c r="O15" s="50">
        <v>375</v>
      </c>
      <c r="P15" s="67">
        <f t="shared" si="1"/>
        <v>0.04</v>
      </c>
      <c r="Q15" s="52">
        <v>5</v>
      </c>
      <c r="R15" s="52" t="str" cm="1">
        <f t="array" ref="R15">_xlfn.IFS(ROUND(Q15,0)=5,"Excellent",ROUND(Q15,0)=4,"Good",ROUND(Q15,0)=3,"Ok",ROUND(Q15,0)&lt;3,"Bad")</f>
        <v>Excellent</v>
      </c>
      <c r="S15">
        <v>5</v>
      </c>
      <c r="T15" t="str">
        <f t="shared" si="2"/>
        <v>No</v>
      </c>
      <c r="U15" s="65">
        <v>42452</v>
      </c>
      <c r="V15" s="65">
        <v>43407</v>
      </c>
      <c r="W15">
        <v>157</v>
      </c>
      <c r="X15" t="str">
        <f t="shared" si="3"/>
        <v>Active</v>
      </c>
      <c r="Y15" t="s">
        <v>15615</v>
      </c>
    </row>
    <row r="16" spans="1:29" x14ac:dyDescent="0.25">
      <c r="A16">
        <v>15</v>
      </c>
      <c r="B16" t="s">
        <v>27</v>
      </c>
      <c r="C16">
        <v>54</v>
      </c>
      <c r="D16" s="67" t="str">
        <f>INDEX(Hosts!$A:$O,MATCH(Places!$C16,Hosts!$A:$A,0),MATCH(Places!D$1,Hosts!$1:$1,0))</f>
        <v>Within a day</v>
      </c>
      <c r="E16" s="67">
        <f>INDEX(Hosts!$A:$O,MATCH(Places!$C16,Hosts!$A:$A,0),MATCH(Places!E$1,Hosts!$1:$1,0))</f>
        <v>0.5</v>
      </c>
      <c r="F16" s="67">
        <f>INDEX(Hosts!$A:$O,MATCH(Places!$C16,Hosts!$A:$A,0),MATCH(Places!F$1,Hosts!$1:$1,0))</f>
        <v>0.98</v>
      </c>
      <c r="G16" s="67" t="str">
        <f>INDEX(Hosts!$A:$O,MATCH(Places!$C16,Hosts!$A:$A,0),MATCH(Places!G$1,Hosts!$1:$1,0))</f>
        <v>Yes</v>
      </c>
      <c r="H16">
        <v>15</v>
      </c>
      <c r="I16" t="str">
        <f>VLOOKUP($H16,Neighborhoods!$A:$C,2,0)</f>
        <v>Manhattan</v>
      </c>
      <c r="J16" t="str">
        <f>VLOOKUP($H16,Neighborhoods!$A:$C,3,0)</f>
        <v>East Village</v>
      </c>
      <c r="K16" t="s">
        <v>1</v>
      </c>
      <c r="L16" t="str">
        <f t="shared" si="0"/>
        <v>Yes</v>
      </c>
      <c r="M16">
        <v>2</v>
      </c>
      <c r="N16" t="str" cm="1">
        <f t="array" ref="N16">_xlfn.IFS(M16&lt;=2,"Small",M16&lt;=5,"Medium",M16&gt;5,"Large")</f>
        <v>Small</v>
      </c>
      <c r="O16" s="50">
        <v>72</v>
      </c>
      <c r="P16" s="67">
        <f t="shared" si="1"/>
        <v>0.03</v>
      </c>
      <c r="Q16" s="52">
        <v>4.8899999999999997</v>
      </c>
      <c r="R16" s="52" t="str" cm="1">
        <f t="array" ref="R16">_xlfn.IFS(ROUND(Q16,0)=5,"Excellent",ROUND(Q16,0)=4,"Good",ROUND(Q16,0)=3,"Ok",ROUND(Q16,0)&lt;3,"Bad")</f>
        <v>Excellent</v>
      </c>
      <c r="S16">
        <v>406</v>
      </c>
      <c r="T16" t="str">
        <f t="shared" si="2"/>
        <v>Yes</v>
      </c>
      <c r="U16" s="65">
        <v>41508</v>
      </c>
      <c r="V16" s="65">
        <v>44033</v>
      </c>
      <c r="W16">
        <v>155</v>
      </c>
      <c r="X16" t="str">
        <f t="shared" si="3"/>
        <v>Active</v>
      </c>
      <c r="Y16" t="s">
        <v>15615</v>
      </c>
    </row>
    <row r="17" spans="1:25" x14ac:dyDescent="0.25">
      <c r="A17">
        <v>16</v>
      </c>
      <c r="B17" t="s">
        <v>28</v>
      </c>
      <c r="C17">
        <v>4</v>
      </c>
      <c r="D17" t="str">
        <f>VLOOKUP($C17,Hosts!$A:$O,10,0)</f>
        <v>New York</v>
      </c>
      <c r="E17" s="67">
        <f>INDEX(Hosts!$A:$O,MATCH(Places!$C17,Hosts!$A:$A,0),MATCH(Places!E$1,Hosts!$1:$1,0))</f>
        <v>1</v>
      </c>
      <c r="F17" s="67">
        <f>INDEX(Hosts!$A:$O,MATCH(Places!$C17,Hosts!$A:$A,0),MATCH(Places!F$1,Hosts!$1:$1,0))</f>
        <v>0.56999999999999995</v>
      </c>
      <c r="G17" s="67" t="str">
        <f>INDEX(Hosts!$A:$O,MATCH(Places!$C17,Hosts!$A:$A,0),MATCH(Places!G$1,Hosts!$1:$1,0))</f>
        <v>No</v>
      </c>
      <c r="H17">
        <v>15</v>
      </c>
      <c r="I17" t="str">
        <f>VLOOKUP($H17,Neighborhoods!$A:$C,2,0)</f>
        <v>Manhattan</v>
      </c>
      <c r="J17" t="str">
        <f>VLOOKUP($H17,Neighborhoods!$A:$C,3,0)</f>
        <v>East Village</v>
      </c>
      <c r="K17" t="s">
        <v>1</v>
      </c>
      <c r="L17" t="str">
        <f t="shared" si="0"/>
        <v>Yes</v>
      </c>
      <c r="M17">
        <v>1</v>
      </c>
      <c r="N17" t="str" cm="1">
        <f t="array" ref="N17">_xlfn.IFS(M17&lt;=2,"Small",M17&lt;=5,"Medium",M17&gt;5,"Large")</f>
        <v>Small</v>
      </c>
      <c r="O17" s="50">
        <v>57</v>
      </c>
      <c r="P17" s="67">
        <f t="shared" si="1"/>
        <v>0.03</v>
      </c>
      <c r="Q17" s="52">
        <v>4.8099999999999996</v>
      </c>
      <c r="R17" s="52" t="str" cm="1">
        <f t="array" ref="R17">_xlfn.IFS(ROUND(Q17,0)=5,"Excellent",ROUND(Q17,0)=4,"Good",ROUND(Q17,0)=3,"Ok",ROUND(Q17,0)&lt;3,"Bad")</f>
        <v>Excellent</v>
      </c>
      <c r="S17">
        <v>118</v>
      </c>
      <c r="T17" t="str">
        <f t="shared" si="2"/>
        <v>Yes</v>
      </c>
      <c r="U17" s="65">
        <v>41135</v>
      </c>
      <c r="V17" s="65">
        <v>44037</v>
      </c>
      <c r="W17">
        <v>358</v>
      </c>
      <c r="X17" t="str">
        <f t="shared" si="3"/>
        <v>Active</v>
      </c>
      <c r="Y17" t="s">
        <v>15615</v>
      </c>
    </row>
    <row r="18" spans="1:25" x14ac:dyDescent="0.25">
      <c r="A18">
        <v>17</v>
      </c>
      <c r="B18" t="s">
        <v>29</v>
      </c>
      <c r="C18">
        <v>57</v>
      </c>
      <c r="D18" t="str">
        <f>VLOOKUP($C18,Hosts!$A:$O,10,0)</f>
        <v>New York</v>
      </c>
      <c r="E18" s="67">
        <f>INDEX(Hosts!$A:$O,MATCH(Places!$C18,Hosts!$A:$A,0),MATCH(Places!E$1,Hosts!$1:$1,0))</f>
        <v>1</v>
      </c>
      <c r="F18" s="67">
        <f>INDEX(Hosts!$A:$O,MATCH(Places!$C18,Hosts!$A:$A,0),MATCH(Places!F$1,Hosts!$1:$1,0))</f>
        <v>1</v>
      </c>
      <c r="G18" s="67" t="str">
        <f>INDEX(Hosts!$A:$O,MATCH(Places!$C18,Hosts!$A:$A,0),MATCH(Places!G$1,Hosts!$1:$1,0))</f>
        <v>Yes</v>
      </c>
      <c r="H18">
        <v>14</v>
      </c>
      <c r="I18" t="str">
        <f>VLOOKUP($H18,Neighborhoods!$A:$C,2,0)</f>
        <v>Manhattan</v>
      </c>
      <c r="J18" t="str">
        <f>VLOOKUP($H18,Neighborhoods!$A:$C,3,0)</f>
        <v>East Harlem</v>
      </c>
      <c r="K18" t="s">
        <v>11822</v>
      </c>
      <c r="L18" t="str">
        <f t="shared" si="0"/>
        <v>No</v>
      </c>
      <c r="M18">
        <v>8</v>
      </c>
      <c r="N18" t="str" cm="1">
        <f t="array" ref="N18">_xlfn.IFS(M18&lt;=2,"Small",M18&lt;=5,"Medium",M18&gt;5,"Large")</f>
        <v>Large</v>
      </c>
      <c r="O18" s="50">
        <v>325</v>
      </c>
      <c r="P18" s="67">
        <f t="shared" si="1"/>
        <v>0.04</v>
      </c>
      <c r="Q18" s="52">
        <v>4.83</v>
      </c>
      <c r="R18" s="52" t="str" cm="1">
        <f t="array" ref="R18">_xlfn.IFS(ROUND(Q18,0)=5,"Excellent",ROUND(Q18,0)=4,"Good",ROUND(Q18,0)=3,"Ok",ROUND(Q18,0)&lt;3,"Bad")</f>
        <v>Excellent</v>
      </c>
      <c r="S18">
        <v>212</v>
      </c>
      <c r="T18" t="str">
        <f t="shared" si="2"/>
        <v>Yes</v>
      </c>
      <c r="U18" s="65">
        <v>40180</v>
      </c>
      <c r="V18" s="65">
        <v>43897</v>
      </c>
      <c r="W18">
        <v>240</v>
      </c>
      <c r="X18" t="str">
        <f t="shared" si="3"/>
        <v>Active</v>
      </c>
      <c r="Y18" t="s">
        <v>15615</v>
      </c>
    </row>
    <row r="19" spans="1:25" x14ac:dyDescent="0.25">
      <c r="A19">
        <v>18</v>
      </c>
      <c r="B19" t="s">
        <v>13536</v>
      </c>
      <c r="C19">
        <v>64</v>
      </c>
      <c r="D19" t="str">
        <f>VLOOKUP($C19,Hosts!$A:$O,10,0)</f>
        <v>New York</v>
      </c>
      <c r="E19" s="67">
        <f>INDEX(Hosts!$A:$O,MATCH(Places!$C19,Hosts!$A:$A,0),MATCH(Places!E$1,Hosts!$1:$1,0))</f>
        <v>1</v>
      </c>
      <c r="F19" s="67">
        <f>INDEX(Hosts!$A:$O,MATCH(Places!$C19,Hosts!$A:$A,0),MATCH(Places!F$1,Hosts!$1:$1,0))</f>
        <v>0.93</v>
      </c>
      <c r="G19" s="67" t="str">
        <f>INDEX(Hosts!$A:$O,MATCH(Places!$C19,Hosts!$A:$A,0),MATCH(Places!G$1,Hosts!$1:$1,0))</f>
        <v>Yes</v>
      </c>
      <c r="H19">
        <v>13</v>
      </c>
      <c r="I19" t="str">
        <f>VLOOKUP($H19,Neighborhoods!$A:$C,2,0)</f>
        <v>Manhattan</v>
      </c>
      <c r="J19" t="str">
        <f>VLOOKUP($H19,Neighborhoods!$A:$C,3,0)</f>
        <v>Chelsea</v>
      </c>
      <c r="K19" t="s">
        <v>1</v>
      </c>
      <c r="L19" t="str">
        <f t="shared" si="0"/>
        <v>Yes</v>
      </c>
      <c r="M19">
        <v>3</v>
      </c>
      <c r="N19" t="str" cm="1">
        <f t="array" ref="N19">_xlfn.IFS(M19&lt;=2,"Small",M19&lt;=5,"Medium",M19&gt;5,"Large")</f>
        <v>Medium</v>
      </c>
      <c r="O19" s="50">
        <v>150</v>
      </c>
      <c r="P19" s="67">
        <f t="shared" si="1"/>
        <v>0.03</v>
      </c>
      <c r="Q19" s="52">
        <v>4.99</v>
      </c>
      <c r="R19" s="52" t="str" cm="1">
        <f t="array" ref="R19">_xlfn.IFS(ROUND(Q19,0)=5,"Excellent",ROUND(Q19,0)=4,"Good",ROUND(Q19,0)=3,"Ok",ROUND(Q19,0)&lt;3,"Bad")</f>
        <v>Excellent</v>
      </c>
      <c r="S19">
        <v>184</v>
      </c>
      <c r="T19" t="str">
        <f t="shared" si="2"/>
        <v>Yes</v>
      </c>
      <c r="U19" s="65">
        <v>40616</v>
      </c>
      <c r="V19" s="65">
        <v>43899</v>
      </c>
      <c r="W19">
        <v>329</v>
      </c>
      <c r="X19" t="str">
        <f t="shared" si="3"/>
        <v>Active</v>
      </c>
      <c r="Y19" t="s">
        <v>15616</v>
      </c>
    </row>
    <row r="20" spans="1:25" x14ac:dyDescent="0.25">
      <c r="A20">
        <v>19</v>
      </c>
      <c r="B20" t="s">
        <v>14760</v>
      </c>
      <c r="C20">
        <v>65</v>
      </c>
      <c r="D20" t="str">
        <f>VLOOKUP($C20,Hosts!$A:$O,10,0)</f>
        <v>New York</v>
      </c>
      <c r="E20" s="67">
        <f>INDEX(Hosts!$A:$O,MATCH(Places!$C20,Hosts!$A:$A,0),MATCH(Places!E$1,Hosts!$1:$1,0))</f>
        <v>0</v>
      </c>
      <c r="F20" s="67">
        <f>INDEX(Hosts!$A:$O,MATCH(Places!$C20,Hosts!$A:$A,0),MATCH(Places!F$1,Hosts!$1:$1,0))</f>
        <v>1</v>
      </c>
      <c r="G20" s="67" t="str">
        <f>INDEX(Hosts!$A:$O,MATCH(Places!$C20,Hosts!$A:$A,0),MATCH(Places!G$1,Hosts!$1:$1,0))</f>
        <v>No</v>
      </c>
      <c r="H20">
        <v>12</v>
      </c>
      <c r="I20" t="str">
        <f>VLOOKUP($H20,Neighborhoods!$A:$C,2,0)</f>
        <v>Brooklyn</v>
      </c>
      <c r="J20" t="str">
        <f>VLOOKUP($H20,Neighborhoods!$A:$C,3,0)</f>
        <v>Williamsburg</v>
      </c>
      <c r="K20" t="s">
        <v>1</v>
      </c>
      <c r="L20" t="str">
        <f t="shared" si="0"/>
        <v>Yes</v>
      </c>
      <c r="M20">
        <v>4</v>
      </c>
      <c r="N20" t="str" cm="1">
        <f t="array" ref="N20">_xlfn.IFS(M20&lt;=2,"Small",M20&lt;=5,"Medium",M20&gt;5,"Large")</f>
        <v>Medium</v>
      </c>
      <c r="O20" s="50">
        <v>145</v>
      </c>
      <c r="P20" s="67">
        <f t="shared" si="1"/>
        <v>0.03</v>
      </c>
      <c r="Q20" s="52">
        <v>4.63</v>
      </c>
      <c r="R20" s="52" t="str" cm="1">
        <f t="array" ref="R20">_xlfn.IFS(ROUND(Q20,0)=5,"Excellent",ROUND(Q20,0)=4,"Good",ROUND(Q20,0)=3,"Ok",ROUND(Q20,0)&lt;3,"Bad")</f>
        <v>Excellent</v>
      </c>
      <c r="S20">
        <v>63</v>
      </c>
      <c r="T20" t="str">
        <f t="shared" si="2"/>
        <v>No</v>
      </c>
      <c r="U20" s="65">
        <v>40268</v>
      </c>
      <c r="V20" s="65">
        <v>43681</v>
      </c>
      <c r="W20">
        <v>365</v>
      </c>
      <c r="X20" t="str">
        <f t="shared" si="3"/>
        <v>Active</v>
      </c>
      <c r="Y20" t="s">
        <v>15616</v>
      </c>
    </row>
    <row r="21" spans="1:25" x14ac:dyDescent="0.25">
      <c r="A21">
        <v>20</v>
      </c>
      <c r="B21" t="s">
        <v>30</v>
      </c>
      <c r="C21">
        <v>66</v>
      </c>
      <c r="D21" t="str">
        <f>VLOOKUP($C21,Hosts!$A:$O,10,0)</f>
        <v>New York</v>
      </c>
      <c r="E21" s="67">
        <f>INDEX(Hosts!$A:$O,MATCH(Places!$C21,Hosts!$A:$A,0),MATCH(Places!E$1,Hosts!$1:$1,0))</f>
        <v>1</v>
      </c>
      <c r="F21" s="67">
        <f>INDEX(Hosts!$A:$O,MATCH(Places!$C21,Hosts!$A:$A,0),MATCH(Places!F$1,Hosts!$1:$1,0))</f>
        <v>1</v>
      </c>
      <c r="G21" s="67" t="str">
        <f>INDEX(Hosts!$A:$O,MATCH(Places!$C21,Hosts!$A:$A,0),MATCH(Places!G$1,Hosts!$1:$1,0))</f>
        <v>Yes</v>
      </c>
      <c r="H21">
        <v>16</v>
      </c>
      <c r="I21" t="str">
        <f>VLOOKUP($H21,Neighborhoods!$A:$C,2,0)</f>
        <v>Manhattan</v>
      </c>
      <c r="J21" t="str">
        <f>VLOOKUP($H21,Neighborhoods!$A:$C,3,0)</f>
        <v>Harlem</v>
      </c>
      <c r="K21" t="s">
        <v>11822</v>
      </c>
      <c r="L21" t="str">
        <f t="shared" si="0"/>
        <v>No</v>
      </c>
      <c r="M21">
        <v>3</v>
      </c>
      <c r="N21" t="str" cm="1">
        <f t="array" ref="N21">_xlfn.IFS(M21&lt;=2,"Small",M21&lt;=5,"Medium",M21&gt;5,"Large")</f>
        <v>Medium</v>
      </c>
      <c r="O21" s="50">
        <v>110</v>
      </c>
      <c r="P21" s="67">
        <f t="shared" si="1"/>
        <v>0.03</v>
      </c>
      <c r="Q21" s="52">
        <v>4.74</v>
      </c>
      <c r="R21" s="52" t="str" cm="1">
        <f t="array" ref="R21">_xlfn.IFS(ROUND(Q21,0)=5,"Excellent",ROUND(Q21,0)=4,"Good",ROUND(Q21,0)=3,"Ok",ROUND(Q21,0)&lt;3,"Bad")</f>
        <v>Excellent</v>
      </c>
      <c r="S21">
        <v>57</v>
      </c>
      <c r="T21" t="str">
        <f t="shared" si="2"/>
        <v>No</v>
      </c>
      <c r="U21" s="65">
        <v>40353</v>
      </c>
      <c r="V21" s="65">
        <v>44043</v>
      </c>
      <c r="W21">
        <v>348</v>
      </c>
      <c r="X21" t="str">
        <f t="shared" si="3"/>
        <v>Active</v>
      </c>
      <c r="Y21" t="s">
        <v>15615</v>
      </c>
    </row>
    <row r="22" spans="1:25" x14ac:dyDescent="0.25">
      <c r="A22">
        <v>21</v>
      </c>
      <c r="B22" t="s">
        <v>31</v>
      </c>
      <c r="C22">
        <v>65</v>
      </c>
      <c r="D22" t="str">
        <f>VLOOKUP($C22,Hosts!$A:$O,10,0)</f>
        <v>New York</v>
      </c>
      <c r="E22" s="67">
        <f>INDEX(Hosts!$A:$O,MATCH(Places!$C22,Hosts!$A:$A,0),MATCH(Places!E$1,Hosts!$1:$1,0))</f>
        <v>0</v>
      </c>
      <c r="F22" s="67">
        <f>INDEX(Hosts!$A:$O,MATCH(Places!$C22,Hosts!$A:$A,0),MATCH(Places!F$1,Hosts!$1:$1,0))</f>
        <v>1</v>
      </c>
      <c r="G22" s="67" t="str">
        <f>INDEX(Hosts!$A:$O,MATCH(Places!$C22,Hosts!$A:$A,0),MATCH(Places!G$1,Hosts!$1:$1,0))</f>
        <v>No</v>
      </c>
      <c r="H22">
        <v>12</v>
      </c>
      <c r="I22" t="str">
        <f>VLOOKUP($H22,Neighborhoods!$A:$C,2,0)</f>
        <v>Brooklyn</v>
      </c>
      <c r="J22" t="str">
        <f>VLOOKUP($H22,Neighborhoods!$A:$C,3,0)</f>
        <v>Williamsburg</v>
      </c>
      <c r="K22" t="s">
        <v>1</v>
      </c>
      <c r="L22" t="str">
        <f t="shared" si="0"/>
        <v>Yes</v>
      </c>
      <c r="M22">
        <v>2</v>
      </c>
      <c r="N22" t="str" cm="1">
        <f t="array" ref="N22">_xlfn.IFS(M22&lt;=2,"Small",M22&lt;=5,"Medium",M22&gt;5,"Large")</f>
        <v>Small</v>
      </c>
      <c r="O22" s="50">
        <v>85</v>
      </c>
      <c r="P22" s="67">
        <f t="shared" si="1"/>
        <v>0.03</v>
      </c>
      <c r="Q22" s="52">
        <v>4.8099999999999996</v>
      </c>
      <c r="R22" s="52" t="str" cm="1">
        <f t="array" ref="R22">_xlfn.IFS(ROUND(Q22,0)=5,"Excellent",ROUND(Q22,0)=4,"Good",ROUND(Q22,0)=3,"Ok",ROUND(Q22,0)&lt;3,"Bad")</f>
        <v>Excellent</v>
      </c>
      <c r="S22">
        <v>193</v>
      </c>
      <c r="T22" t="str">
        <f t="shared" si="2"/>
        <v>Yes</v>
      </c>
      <c r="U22" s="65">
        <v>40258</v>
      </c>
      <c r="V22" s="65">
        <v>43817</v>
      </c>
      <c r="W22">
        <v>365</v>
      </c>
      <c r="X22" t="str">
        <f t="shared" si="3"/>
        <v>Active</v>
      </c>
      <c r="Y22" t="s">
        <v>15616</v>
      </c>
    </row>
    <row r="23" spans="1:25" x14ac:dyDescent="0.25">
      <c r="A23">
        <v>22</v>
      </c>
      <c r="B23" t="s">
        <v>32</v>
      </c>
      <c r="C23">
        <v>343</v>
      </c>
      <c r="D23" t="str">
        <f>VLOOKUP($C23,Hosts!$A:$O,10,0)</f>
        <v>California</v>
      </c>
      <c r="E23" s="67">
        <f>INDEX(Hosts!$A:$O,MATCH(Places!$C23,Hosts!$A:$A,0),MATCH(Places!E$1,Hosts!$1:$1,0))</f>
        <v>0.43</v>
      </c>
      <c r="F23" s="67">
        <f>INDEX(Hosts!$A:$O,MATCH(Places!$C23,Hosts!$A:$A,0),MATCH(Places!F$1,Hosts!$1:$1,0))</f>
        <v>0.32</v>
      </c>
      <c r="G23" s="67" t="str">
        <f>INDEX(Hosts!$A:$O,MATCH(Places!$C23,Hosts!$A:$A,0),MATCH(Places!G$1,Hosts!$1:$1,0))</f>
        <v>No</v>
      </c>
      <c r="H23">
        <v>8</v>
      </c>
      <c r="I23" t="str">
        <f>VLOOKUP($H23,Neighborhoods!$A:$C,2,0)</f>
        <v>Brooklyn</v>
      </c>
      <c r="J23" t="str">
        <f>VLOOKUP($H23,Neighborhoods!$A:$C,3,0)</f>
        <v>Bushwick</v>
      </c>
      <c r="K23" t="s">
        <v>1</v>
      </c>
      <c r="L23" t="str">
        <f t="shared" si="0"/>
        <v>Yes</v>
      </c>
      <c r="M23">
        <v>2</v>
      </c>
      <c r="N23" t="str" cm="1">
        <f t="array" ref="N23">_xlfn.IFS(M23&lt;=2,"Small",M23&lt;=5,"Medium",M23&gt;5,"Large")</f>
        <v>Small</v>
      </c>
      <c r="O23" s="50">
        <v>45</v>
      </c>
      <c r="P23" s="67">
        <f t="shared" si="1"/>
        <v>0.03</v>
      </c>
      <c r="Q23" s="52">
        <v>4.33</v>
      </c>
      <c r="R23" s="52" t="str" cm="1">
        <f t="array" ref="R23">_xlfn.IFS(ROUND(Q23,0)=5,"Excellent",ROUND(Q23,0)=4,"Good",ROUND(Q23,0)=3,"Ok",ROUND(Q23,0)&lt;3,"Bad")</f>
        <v>Good</v>
      </c>
      <c r="S23">
        <v>30</v>
      </c>
      <c r="T23" t="str">
        <f t="shared" si="2"/>
        <v>No</v>
      </c>
      <c r="U23" s="65">
        <v>41061</v>
      </c>
      <c r="V23" s="65">
        <v>43779</v>
      </c>
      <c r="W23">
        <v>345</v>
      </c>
      <c r="X23" t="str">
        <f t="shared" si="3"/>
        <v>Active</v>
      </c>
      <c r="Y23" t="s">
        <v>15615</v>
      </c>
    </row>
    <row r="24" spans="1:25" x14ac:dyDescent="0.25">
      <c r="A24">
        <v>23</v>
      </c>
      <c r="B24" t="s">
        <v>33</v>
      </c>
      <c r="C24">
        <v>76</v>
      </c>
      <c r="D24" t="str">
        <f>VLOOKUP($C24,Hosts!$A:$O,10,0)</f>
        <v>New York</v>
      </c>
      <c r="E24" s="67">
        <f>INDEX(Hosts!$A:$O,MATCH(Places!$C24,Hosts!$A:$A,0),MATCH(Places!E$1,Hosts!$1:$1,0))</f>
        <v>1</v>
      </c>
      <c r="F24" s="67">
        <f>INDEX(Hosts!$A:$O,MATCH(Places!$C24,Hosts!$A:$A,0),MATCH(Places!F$1,Hosts!$1:$1,0))</f>
        <v>1</v>
      </c>
      <c r="G24" s="67" t="str">
        <f>INDEX(Hosts!$A:$O,MATCH(Places!$C24,Hosts!$A:$A,0),MATCH(Places!G$1,Hosts!$1:$1,0))</f>
        <v>Yes</v>
      </c>
      <c r="H24">
        <v>12</v>
      </c>
      <c r="I24" t="str">
        <f>VLOOKUP($H24,Neighborhoods!$A:$C,2,0)</f>
        <v>Brooklyn</v>
      </c>
      <c r="J24" t="str">
        <f>VLOOKUP($H24,Neighborhoods!$A:$C,3,0)</f>
        <v>Williamsburg</v>
      </c>
      <c r="K24" t="s">
        <v>1</v>
      </c>
      <c r="L24" t="str">
        <f t="shared" si="0"/>
        <v>Yes</v>
      </c>
      <c r="M24">
        <v>2</v>
      </c>
      <c r="N24" t="str" cm="1">
        <f t="array" ref="N24">_xlfn.IFS(M24&lt;=2,"Small",M24&lt;=5,"Medium",M24&gt;5,"Large")</f>
        <v>Small</v>
      </c>
      <c r="O24" s="50">
        <v>112</v>
      </c>
      <c r="P24" s="67">
        <f t="shared" si="1"/>
        <v>0.03</v>
      </c>
      <c r="Q24" s="52">
        <v>4.9000000000000004</v>
      </c>
      <c r="R24" s="52" t="str" cm="1">
        <f t="array" ref="R24">_xlfn.IFS(ROUND(Q24,0)=5,"Excellent",ROUND(Q24,0)=4,"Good",ROUND(Q24,0)=3,"Ok",ROUND(Q24,0)&lt;3,"Bad")</f>
        <v>Excellent</v>
      </c>
      <c r="S24">
        <v>352</v>
      </c>
      <c r="T24" t="str">
        <f t="shared" si="2"/>
        <v>Yes</v>
      </c>
      <c r="U24" s="65">
        <v>40330</v>
      </c>
      <c r="V24" s="65">
        <v>43902</v>
      </c>
      <c r="W24">
        <v>58</v>
      </c>
      <c r="X24" t="str">
        <f t="shared" si="3"/>
        <v>Active</v>
      </c>
      <c r="Y24" t="s">
        <v>15615</v>
      </c>
    </row>
    <row r="25" spans="1:25" x14ac:dyDescent="0.25">
      <c r="A25">
        <v>24</v>
      </c>
      <c r="B25" t="s">
        <v>34</v>
      </c>
      <c r="C25">
        <v>80</v>
      </c>
      <c r="D25" t="str">
        <f>VLOOKUP($C25,Hosts!$A:$O,10,0)</f>
        <v>New York</v>
      </c>
      <c r="E25" s="67">
        <f>INDEX(Hosts!$A:$O,MATCH(Places!$C25,Hosts!$A:$A,0),MATCH(Places!E$1,Hosts!$1:$1,0))</f>
        <v>1</v>
      </c>
      <c r="F25" s="67">
        <f>INDEX(Hosts!$A:$O,MATCH(Places!$C25,Hosts!$A:$A,0),MATCH(Places!F$1,Hosts!$1:$1,0))</f>
        <v>1</v>
      </c>
      <c r="G25" s="67" t="str">
        <f>INDEX(Hosts!$A:$O,MATCH(Places!$C25,Hosts!$A:$A,0),MATCH(Places!G$1,Hosts!$1:$1,0))</f>
        <v>No</v>
      </c>
      <c r="H25">
        <v>16</v>
      </c>
      <c r="I25" t="str">
        <f>VLOOKUP($H25,Neighborhoods!$A:$C,2,0)</f>
        <v>Manhattan</v>
      </c>
      <c r="J25" t="str">
        <f>VLOOKUP($H25,Neighborhoods!$A:$C,3,0)</f>
        <v>Harlem</v>
      </c>
      <c r="K25" t="s">
        <v>1</v>
      </c>
      <c r="L25" t="str">
        <f t="shared" si="0"/>
        <v>Yes</v>
      </c>
      <c r="M25">
        <v>2</v>
      </c>
      <c r="N25" t="str" cm="1">
        <f t="array" ref="N25">_xlfn.IFS(M25&lt;=2,"Small",M25&lt;=5,"Medium",M25&gt;5,"Large")</f>
        <v>Small</v>
      </c>
      <c r="O25" s="50">
        <v>82</v>
      </c>
      <c r="P25" s="67">
        <f t="shared" si="1"/>
        <v>0.03</v>
      </c>
      <c r="Q25" s="52">
        <v>4.8899999999999997</v>
      </c>
      <c r="R25" s="52" t="str" cm="1">
        <f t="array" ref="R25">_xlfn.IFS(ROUND(Q25,0)=5,"Excellent",ROUND(Q25,0)=4,"Good",ROUND(Q25,0)=3,"Ok",ROUND(Q25,0)&lt;3,"Bad")</f>
        <v>Excellent</v>
      </c>
      <c r="S25">
        <v>190</v>
      </c>
      <c r="T25" t="str">
        <f t="shared" si="2"/>
        <v>Yes</v>
      </c>
      <c r="U25" s="65">
        <v>40484</v>
      </c>
      <c r="V25" s="65">
        <v>43831</v>
      </c>
      <c r="W25">
        <v>364</v>
      </c>
      <c r="X25" t="str">
        <f t="shared" si="3"/>
        <v>Active</v>
      </c>
      <c r="Y25" t="s">
        <v>15615</v>
      </c>
    </row>
    <row r="26" spans="1:25" x14ac:dyDescent="0.25">
      <c r="A26">
        <v>25</v>
      </c>
      <c r="B26" t="s">
        <v>35</v>
      </c>
      <c r="C26">
        <v>49</v>
      </c>
      <c r="D26" t="str">
        <f>VLOOKUP($C26,Hosts!$A:$O,10,0)</f>
        <v>New York</v>
      </c>
      <c r="E26" s="67">
        <f>INDEX(Hosts!$A:$O,MATCH(Places!$C26,Hosts!$A:$A,0),MATCH(Places!E$1,Hosts!$1:$1,0))</f>
        <v>1</v>
      </c>
      <c r="F26" s="67">
        <f>INDEX(Hosts!$A:$O,MATCH(Places!$C26,Hosts!$A:$A,0),MATCH(Places!F$1,Hosts!$1:$1,0))</f>
        <v>0.93</v>
      </c>
      <c r="G26" s="67" t="str">
        <f>INDEX(Hosts!$A:$O,MATCH(Places!$C26,Hosts!$A:$A,0),MATCH(Places!G$1,Hosts!$1:$1,0))</f>
        <v>No</v>
      </c>
      <c r="H26">
        <v>17</v>
      </c>
      <c r="I26" t="str">
        <f>VLOOKUP($H26,Neighborhoods!$A:$C,2,0)</f>
        <v>Manhattan</v>
      </c>
      <c r="J26" t="str">
        <f>VLOOKUP($H26,Neighborhoods!$A:$C,3,0)</f>
        <v>Hell's Kitchen</v>
      </c>
      <c r="K26" t="s">
        <v>1</v>
      </c>
      <c r="L26" t="str">
        <f t="shared" si="0"/>
        <v>Yes</v>
      </c>
      <c r="M26">
        <v>1</v>
      </c>
      <c r="N26" t="str" cm="1">
        <f t="array" ref="N26">_xlfn.IFS(M26&lt;=2,"Small",M26&lt;=5,"Medium",M26&gt;5,"Large")</f>
        <v>Small</v>
      </c>
      <c r="O26" s="50">
        <v>59</v>
      </c>
      <c r="P26" s="67">
        <f t="shared" si="1"/>
        <v>0.03</v>
      </c>
      <c r="Q26" s="52">
        <v>4.6500000000000004</v>
      </c>
      <c r="R26" s="52" t="str" cm="1">
        <f t="array" ref="R26">_xlfn.IFS(ROUND(Q26,0)=5,"Excellent",ROUND(Q26,0)=4,"Good",ROUND(Q26,0)=3,"Ok",ROUND(Q26,0)&lt;3,"Bad")</f>
        <v>Excellent</v>
      </c>
      <c r="S26">
        <v>374</v>
      </c>
      <c r="T26" t="str">
        <f t="shared" si="2"/>
        <v>No</v>
      </c>
      <c r="U26" s="65">
        <v>40314</v>
      </c>
      <c r="V26" s="65">
        <v>43888</v>
      </c>
      <c r="W26">
        <v>340</v>
      </c>
      <c r="X26" t="str">
        <f t="shared" si="3"/>
        <v>Active</v>
      </c>
      <c r="Y26" t="s">
        <v>15615</v>
      </c>
    </row>
    <row r="27" spans="1:25" x14ac:dyDescent="0.25">
      <c r="A27">
        <v>26</v>
      </c>
      <c r="B27" t="s">
        <v>36</v>
      </c>
      <c r="C27">
        <v>87</v>
      </c>
      <c r="D27" t="str">
        <f>VLOOKUP($C27,Hosts!$A:$O,10,0)</f>
        <v>New York</v>
      </c>
      <c r="E27" s="67">
        <f>INDEX(Hosts!$A:$O,MATCH(Places!$C27,Hosts!$A:$A,0),MATCH(Places!E$1,Hosts!$1:$1,0))</f>
        <v>1</v>
      </c>
      <c r="F27" s="67">
        <f>INDEX(Hosts!$A:$O,MATCH(Places!$C27,Hosts!$A:$A,0),MATCH(Places!F$1,Hosts!$1:$1,0))</f>
        <v>1</v>
      </c>
      <c r="G27" s="67" t="str">
        <f>INDEX(Hosts!$A:$O,MATCH(Places!$C27,Hosts!$A:$A,0),MATCH(Places!G$1,Hosts!$1:$1,0))</f>
        <v>Yes</v>
      </c>
      <c r="H27">
        <v>12</v>
      </c>
      <c r="I27" t="str">
        <f>VLOOKUP($H27,Neighborhoods!$A:$C,2,0)</f>
        <v>Brooklyn</v>
      </c>
      <c r="J27" t="str">
        <f>VLOOKUP($H27,Neighborhoods!$A:$C,3,0)</f>
        <v>Williamsburg</v>
      </c>
      <c r="K27" t="s">
        <v>11822</v>
      </c>
      <c r="L27" t="str">
        <f t="shared" si="0"/>
        <v>No</v>
      </c>
      <c r="M27">
        <v>6</v>
      </c>
      <c r="N27" t="str" cm="1">
        <f t="array" ref="N27">_xlfn.IFS(M27&lt;=2,"Small",M27&lt;=5,"Medium",M27&gt;5,"Large")</f>
        <v>Large</v>
      </c>
      <c r="O27" s="50">
        <v>350</v>
      </c>
      <c r="P27" s="67">
        <f t="shared" si="1"/>
        <v>0.04</v>
      </c>
      <c r="Q27" s="52">
        <v>4.97</v>
      </c>
      <c r="R27" s="52" t="str" cm="1">
        <f t="array" ref="R27">_xlfn.IFS(ROUND(Q27,0)=5,"Excellent",ROUND(Q27,0)=4,"Good",ROUND(Q27,0)=3,"Ok",ROUND(Q27,0)&lt;3,"Bad")</f>
        <v>Excellent</v>
      </c>
      <c r="S27">
        <v>342</v>
      </c>
      <c r="T27" t="str">
        <f t="shared" si="2"/>
        <v>Yes</v>
      </c>
      <c r="U27" s="65">
        <v>40429</v>
      </c>
      <c r="V27" s="65">
        <v>43833</v>
      </c>
      <c r="W27">
        <v>88</v>
      </c>
      <c r="X27" t="str">
        <f t="shared" si="3"/>
        <v>Active</v>
      </c>
      <c r="Y27" t="s">
        <v>15616</v>
      </c>
    </row>
    <row r="28" spans="1:25" x14ac:dyDescent="0.25">
      <c r="A28">
        <v>27</v>
      </c>
      <c r="B28" t="s">
        <v>15549</v>
      </c>
      <c r="C28">
        <v>92</v>
      </c>
      <c r="D28" t="str">
        <f>VLOOKUP($C28,Hosts!$A:$O,10,0)</f>
        <v>New York</v>
      </c>
      <c r="E28" s="67">
        <f>INDEX(Hosts!$A:$O,MATCH(Places!$C28,Hosts!$A:$A,0),MATCH(Places!E$1,Hosts!$1:$1,0))</f>
        <v>1</v>
      </c>
      <c r="F28" s="67">
        <f>INDEX(Hosts!$A:$O,MATCH(Places!$C28,Hosts!$A:$A,0),MATCH(Places!F$1,Hosts!$1:$1,0))</f>
        <v>0.93</v>
      </c>
      <c r="G28" s="67" t="str">
        <f>INDEX(Hosts!$A:$O,MATCH(Places!$C28,Hosts!$A:$A,0),MATCH(Places!G$1,Hosts!$1:$1,0))</f>
        <v>Yes</v>
      </c>
      <c r="H28">
        <v>16</v>
      </c>
      <c r="I28" t="str">
        <f>VLOOKUP($H28,Neighborhoods!$A:$C,2,0)</f>
        <v>Manhattan</v>
      </c>
      <c r="J28" t="str">
        <f>VLOOKUP($H28,Neighborhoods!$A:$C,3,0)</f>
        <v>Harlem</v>
      </c>
      <c r="K28" t="s">
        <v>11822</v>
      </c>
      <c r="L28" t="str">
        <f t="shared" si="0"/>
        <v>No</v>
      </c>
      <c r="M28">
        <v>6</v>
      </c>
      <c r="N28" t="str" cm="1">
        <f t="array" ref="N28">_xlfn.IFS(M28&lt;=2,"Small",M28&lt;=5,"Medium",M28&gt;5,"Large")</f>
        <v>Large</v>
      </c>
      <c r="O28" s="50">
        <v>170</v>
      </c>
      <c r="P28" s="67">
        <f t="shared" si="1"/>
        <v>0.03</v>
      </c>
      <c r="Q28" s="52">
        <v>4.8899999999999997</v>
      </c>
      <c r="R28" s="52" t="str" cm="1">
        <f t="array" ref="R28">_xlfn.IFS(ROUND(Q28,0)=5,"Excellent",ROUND(Q28,0)=4,"Good",ROUND(Q28,0)=3,"Ok",ROUND(Q28,0)&lt;3,"Bad")</f>
        <v>Excellent</v>
      </c>
      <c r="S28">
        <v>209</v>
      </c>
      <c r="T28" t="str">
        <f t="shared" si="2"/>
        <v>Yes</v>
      </c>
      <c r="U28" s="65">
        <v>40778</v>
      </c>
      <c r="V28" s="65">
        <v>43814</v>
      </c>
      <c r="W28">
        <v>356</v>
      </c>
      <c r="X28" t="str">
        <f t="shared" si="3"/>
        <v>Active</v>
      </c>
      <c r="Y28" t="s">
        <v>15615</v>
      </c>
    </row>
    <row r="29" spans="1:25" x14ac:dyDescent="0.25">
      <c r="A29">
        <v>28</v>
      </c>
      <c r="B29" t="s">
        <v>37</v>
      </c>
      <c r="C29">
        <v>93</v>
      </c>
      <c r="D29" t="str">
        <f>VLOOKUP($C29,Hosts!$A:$O,10,0)</f>
        <v>New York</v>
      </c>
      <c r="E29" s="67">
        <f>INDEX(Hosts!$A:$O,MATCH(Places!$C29,Hosts!$A:$A,0),MATCH(Places!E$1,Hosts!$1:$1,0))</f>
        <v>1</v>
      </c>
      <c r="F29" s="67">
        <f>INDEX(Hosts!$A:$O,MATCH(Places!$C29,Hosts!$A:$A,0),MATCH(Places!F$1,Hosts!$1:$1,0))</f>
        <v>1</v>
      </c>
      <c r="G29" s="67" t="str">
        <f>INDEX(Hosts!$A:$O,MATCH(Places!$C29,Hosts!$A:$A,0),MATCH(Places!G$1,Hosts!$1:$1,0))</f>
        <v>No</v>
      </c>
      <c r="H29">
        <v>20</v>
      </c>
      <c r="I29" t="str">
        <f>VLOOKUP($H29,Neighborhoods!$A:$C,2,0)</f>
        <v>Manhattan</v>
      </c>
      <c r="J29" t="str">
        <f>VLOOKUP($H29,Neighborhoods!$A:$C,3,0)</f>
        <v>Upper West Side</v>
      </c>
      <c r="K29" t="s">
        <v>11822</v>
      </c>
      <c r="L29" t="str">
        <f t="shared" si="0"/>
        <v>No</v>
      </c>
      <c r="M29">
        <v>2</v>
      </c>
      <c r="N29" t="str" cm="1">
        <f t="array" ref="N29">_xlfn.IFS(M29&lt;=2,"Small",M29&lt;=5,"Medium",M29&gt;5,"Large")</f>
        <v>Small</v>
      </c>
      <c r="O29" s="50">
        <v>170</v>
      </c>
      <c r="P29" s="67">
        <f t="shared" si="1"/>
        <v>0.03</v>
      </c>
      <c r="Q29" s="52">
        <v>4.8</v>
      </c>
      <c r="R29" s="52" t="str" cm="1">
        <f t="array" ref="R29">_xlfn.IFS(ROUND(Q29,0)=5,"Excellent",ROUND(Q29,0)=4,"Good",ROUND(Q29,0)=3,"Ok",ROUND(Q29,0)&lt;3,"Bad")</f>
        <v>Excellent</v>
      </c>
      <c r="S29">
        <v>20</v>
      </c>
      <c r="T29" t="str">
        <f t="shared" si="2"/>
        <v>No</v>
      </c>
      <c r="U29" s="65">
        <v>40408</v>
      </c>
      <c r="V29" s="65">
        <v>43832</v>
      </c>
      <c r="W29">
        <v>271</v>
      </c>
      <c r="X29" t="str">
        <f t="shared" si="3"/>
        <v>Active</v>
      </c>
      <c r="Y29" t="s">
        <v>15616</v>
      </c>
    </row>
    <row r="30" spans="1:25" x14ac:dyDescent="0.25">
      <c r="A30">
        <v>29</v>
      </c>
      <c r="B30" t="s">
        <v>38</v>
      </c>
      <c r="C30">
        <v>2665</v>
      </c>
      <c r="D30" t="str">
        <f>VLOOKUP($C30,Hosts!$A:$O,10,0)</f>
        <v>New York</v>
      </c>
      <c r="E30" s="67">
        <f>INDEX(Hosts!$A:$O,MATCH(Places!$C30,Hosts!$A:$A,0),MATCH(Places!E$1,Hosts!$1:$1,0))</f>
        <v>1</v>
      </c>
      <c r="F30" s="67">
        <f>INDEX(Hosts!$A:$O,MATCH(Places!$C30,Hosts!$A:$A,0),MATCH(Places!F$1,Hosts!$1:$1,0))</f>
        <v>0.83</v>
      </c>
      <c r="G30" s="67" t="str">
        <f>INDEX(Hosts!$A:$O,MATCH(Places!$C30,Hosts!$A:$A,0),MATCH(Places!G$1,Hosts!$1:$1,0))</f>
        <v>Yes</v>
      </c>
      <c r="H30">
        <v>15</v>
      </c>
      <c r="I30" t="str">
        <f>VLOOKUP($H30,Neighborhoods!$A:$C,2,0)</f>
        <v>Manhattan</v>
      </c>
      <c r="J30" t="str">
        <f>VLOOKUP($H30,Neighborhoods!$A:$C,3,0)</f>
        <v>East Village</v>
      </c>
      <c r="K30" t="s">
        <v>11822</v>
      </c>
      <c r="L30" t="str">
        <f t="shared" si="0"/>
        <v>No</v>
      </c>
      <c r="M30">
        <v>2</v>
      </c>
      <c r="N30" t="str" cm="1">
        <f t="array" ref="N30">_xlfn.IFS(M30&lt;=2,"Small",M30&lt;=5,"Medium",M30&gt;5,"Large")</f>
        <v>Small</v>
      </c>
      <c r="O30" s="50">
        <v>125</v>
      </c>
      <c r="P30" s="67">
        <f t="shared" si="1"/>
        <v>0.03</v>
      </c>
      <c r="Q30" s="52">
        <v>5</v>
      </c>
      <c r="R30" s="52" t="str" cm="1">
        <f t="array" ref="R30">_xlfn.IFS(ROUND(Q30,0)=5,"Excellent",ROUND(Q30,0)=4,"Good",ROUND(Q30,0)=3,"Ok",ROUND(Q30,0)&lt;3,"Bad")</f>
        <v>Excellent</v>
      </c>
      <c r="S30">
        <v>32</v>
      </c>
      <c r="T30" t="str">
        <f t="shared" si="2"/>
        <v>No</v>
      </c>
      <c r="U30" s="65">
        <v>42646</v>
      </c>
      <c r="V30" s="65">
        <v>43988</v>
      </c>
      <c r="W30">
        <v>0</v>
      </c>
      <c r="X30" t="str">
        <f t="shared" si="3"/>
        <v>Inactive</v>
      </c>
      <c r="Y30" t="s">
        <v>15615</v>
      </c>
    </row>
    <row r="31" spans="1:25" x14ac:dyDescent="0.25">
      <c r="A31">
        <v>30</v>
      </c>
      <c r="B31" t="s">
        <v>39</v>
      </c>
      <c r="C31">
        <v>94</v>
      </c>
      <c r="D31" t="str">
        <f>VLOOKUP($C31,Hosts!$A:$O,10,0)</f>
        <v>New York</v>
      </c>
      <c r="E31" s="67">
        <f>INDEX(Hosts!$A:$O,MATCH(Places!$C31,Hosts!$A:$A,0),MATCH(Places!E$1,Hosts!$1:$1,0))</f>
        <v>1</v>
      </c>
      <c r="F31" s="67">
        <f>INDEX(Hosts!$A:$O,MATCH(Places!$C31,Hosts!$A:$A,0),MATCH(Places!F$1,Hosts!$1:$1,0))</f>
        <v>0</v>
      </c>
      <c r="G31" s="67" t="str">
        <f>INDEX(Hosts!$A:$O,MATCH(Places!$C31,Hosts!$A:$A,0),MATCH(Places!G$1,Hosts!$1:$1,0))</f>
        <v>No</v>
      </c>
      <c r="H31">
        <v>19</v>
      </c>
      <c r="I31" t="str">
        <f>VLOOKUP($H31,Neighborhoods!$A:$C,2,0)</f>
        <v>Manhattan</v>
      </c>
      <c r="J31" t="str">
        <f>VLOOKUP($H31,Neighborhoods!$A:$C,3,0)</f>
        <v>Upper East Side</v>
      </c>
      <c r="K31" t="s">
        <v>11822</v>
      </c>
      <c r="L31" t="str">
        <f t="shared" si="0"/>
        <v>No</v>
      </c>
      <c r="M31">
        <v>4</v>
      </c>
      <c r="N31" t="str" cm="1">
        <f t="array" ref="N31">_xlfn.IFS(M31&lt;=2,"Small",M31&lt;=5,"Medium",M31&gt;5,"Large")</f>
        <v>Medium</v>
      </c>
      <c r="O31" s="50">
        <v>150</v>
      </c>
      <c r="P31" s="67">
        <f t="shared" si="1"/>
        <v>0.03</v>
      </c>
      <c r="Q31" s="52">
        <v>5</v>
      </c>
      <c r="R31" s="52" t="str" cm="1">
        <f t="array" ref="R31">_xlfn.IFS(ROUND(Q31,0)=5,"Excellent",ROUND(Q31,0)=4,"Good",ROUND(Q31,0)=3,"Ok",ROUND(Q31,0)&lt;3,"Bad")</f>
        <v>Excellent</v>
      </c>
      <c r="S31">
        <v>21</v>
      </c>
      <c r="T31" t="str">
        <f t="shared" si="2"/>
        <v>No</v>
      </c>
      <c r="U31" s="65">
        <v>40330</v>
      </c>
      <c r="V31" s="65">
        <v>42962</v>
      </c>
      <c r="W31">
        <v>228</v>
      </c>
      <c r="X31" t="str">
        <f t="shared" si="3"/>
        <v>Active</v>
      </c>
      <c r="Y31" t="s">
        <v>15615</v>
      </c>
    </row>
    <row r="32" spans="1:25" x14ac:dyDescent="0.25">
      <c r="A32">
        <v>31</v>
      </c>
      <c r="B32" t="s">
        <v>40</v>
      </c>
      <c r="C32">
        <v>31</v>
      </c>
      <c r="D32" t="str">
        <f>VLOOKUP($C32,Hosts!$A:$O,10,0)</f>
        <v>New York</v>
      </c>
      <c r="E32" s="67">
        <f>INDEX(Hosts!$A:$O,MATCH(Places!$C32,Hosts!$A:$A,0),MATCH(Places!E$1,Hosts!$1:$1,0))</f>
        <v>1</v>
      </c>
      <c r="F32" s="67">
        <f>INDEX(Hosts!$A:$O,MATCH(Places!$C32,Hosts!$A:$A,0),MATCH(Places!F$1,Hosts!$1:$1,0))</f>
        <v>0.7</v>
      </c>
      <c r="G32" s="67" t="str">
        <f>INDEX(Hosts!$A:$O,MATCH(Places!$C32,Hosts!$A:$A,0),MATCH(Places!G$1,Hosts!$1:$1,0))</f>
        <v>No</v>
      </c>
      <c r="H32">
        <v>7</v>
      </c>
      <c r="I32" t="str">
        <f>VLOOKUP($H32,Neighborhoods!$A:$C,2,0)</f>
        <v>Brooklyn</v>
      </c>
      <c r="J32" t="str">
        <f>VLOOKUP($H32,Neighborhoods!$A:$C,3,0)</f>
        <v>Bedford-Stuyvesant</v>
      </c>
      <c r="K32" t="s">
        <v>1</v>
      </c>
      <c r="L32" t="str">
        <f t="shared" si="0"/>
        <v>Yes</v>
      </c>
      <c r="M32">
        <v>2</v>
      </c>
      <c r="N32" t="str" cm="1">
        <f t="array" ref="N32">_xlfn.IFS(M32&lt;=2,"Small",M32&lt;=5,"Medium",M32&gt;5,"Large")</f>
        <v>Small</v>
      </c>
      <c r="O32" s="50">
        <v>70</v>
      </c>
      <c r="P32" s="67">
        <f t="shared" si="1"/>
        <v>0.03</v>
      </c>
      <c r="Q32" s="52">
        <v>4.5199999999999996</v>
      </c>
      <c r="R32" s="52" t="str" cm="1">
        <f t="array" ref="R32">_xlfn.IFS(ROUND(Q32,0)=5,"Excellent",ROUND(Q32,0)=4,"Good",ROUND(Q32,0)=3,"Ok",ROUND(Q32,0)&lt;3,"Bad")</f>
        <v>Excellent</v>
      </c>
      <c r="S32">
        <v>64</v>
      </c>
      <c r="T32" t="str">
        <f t="shared" si="2"/>
        <v>No</v>
      </c>
      <c r="U32" s="65">
        <v>40393</v>
      </c>
      <c r="V32" s="65">
        <v>43860</v>
      </c>
      <c r="W32">
        <v>365</v>
      </c>
      <c r="X32" t="str">
        <f t="shared" si="3"/>
        <v>Active</v>
      </c>
      <c r="Y32" t="s">
        <v>15615</v>
      </c>
    </row>
    <row r="33" spans="1:25" x14ac:dyDescent="0.25">
      <c r="A33">
        <v>32</v>
      </c>
      <c r="B33" t="s">
        <v>15182</v>
      </c>
      <c r="C33">
        <v>97</v>
      </c>
      <c r="D33" t="str">
        <f>VLOOKUP($C33,Hosts!$A:$O,10,0)</f>
        <v>New York</v>
      </c>
      <c r="E33" s="67">
        <f>INDEX(Hosts!$A:$O,MATCH(Places!$C33,Hosts!$A:$A,0),MATCH(Places!E$1,Hosts!$1:$1,0))</f>
        <v>0.74</v>
      </c>
      <c r="F33" s="67">
        <f>INDEX(Hosts!$A:$O,MATCH(Places!$C33,Hosts!$A:$A,0),MATCH(Places!F$1,Hosts!$1:$1,0))</f>
        <v>0.92</v>
      </c>
      <c r="G33" s="67" t="str">
        <f>INDEX(Hosts!$A:$O,MATCH(Places!$C33,Hosts!$A:$A,0),MATCH(Places!G$1,Hosts!$1:$1,0))</f>
        <v>No</v>
      </c>
      <c r="H33">
        <v>16</v>
      </c>
      <c r="I33" t="str">
        <f>VLOOKUP($H33,Neighborhoods!$A:$C,2,0)</f>
        <v>Manhattan</v>
      </c>
      <c r="J33" t="str">
        <f>VLOOKUP($H33,Neighborhoods!$A:$C,3,0)</f>
        <v>Harlem</v>
      </c>
      <c r="K33" t="s">
        <v>11822</v>
      </c>
      <c r="L33" t="str">
        <f t="shared" si="0"/>
        <v>No</v>
      </c>
      <c r="M33">
        <v>4</v>
      </c>
      <c r="N33" t="str" cm="1">
        <f t="array" ref="N33">_xlfn.IFS(M33&lt;=2,"Small",M33&lt;=5,"Medium",M33&gt;5,"Large")</f>
        <v>Medium</v>
      </c>
      <c r="O33" s="50">
        <v>104</v>
      </c>
      <c r="P33" s="67">
        <f t="shared" si="1"/>
        <v>0.03</v>
      </c>
      <c r="Q33" s="52">
        <v>4.66</v>
      </c>
      <c r="R33" s="52" t="str" cm="1">
        <f t="array" ref="R33">_xlfn.IFS(ROUND(Q33,0)=5,"Excellent",ROUND(Q33,0)=4,"Good",ROUND(Q33,0)=3,"Ok",ROUND(Q33,0)&lt;3,"Bad")</f>
        <v>Excellent</v>
      </c>
      <c r="S33">
        <v>169</v>
      </c>
      <c r="T33" t="str">
        <f t="shared" si="2"/>
        <v>No</v>
      </c>
      <c r="U33" s="65">
        <v>40375</v>
      </c>
      <c r="V33" s="65">
        <v>44044</v>
      </c>
      <c r="W33">
        <v>284</v>
      </c>
      <c r="X33" t="str">
        <f t="shared" si="3"/>
        <v>Active</v>
      </c>
      <c r="Y33" t="s">
        <v>15615</v>
      </c>
    </row>
    <row r="34" spans="1:25" x14ac:dyDescent="0.25">
      <c r="A34">
        <v>33</v>
      </c>
      <c r="B34" t="s">
        <v>41</v>
      </c>
      <c r="C34">
        <v>96</v>
      </c>
      <c r="D34" t="str">
        <f>VLOOKUP($C34,Hosts!$A:$O,10,0)</f>
        <v>New York</v>
      </c>
      <c r="E34" s="67">
        <f>INDEX(Hosts!$A:$O,MATCH(Places!$C34,Hosts!$A:$A,0),MATCH(Places!E$1,Hosts!$1:$1,0))</f>
        <v>1</v>
      </c>
      <c r="F34" s="67">
        <f>INDEX(Hosts!$A:$O,MATCH(Places!$C34,Hosts!$A:$A,0),MATCH(Places!F$1,Hosts!$1:$1,0))</f>
        <v>0.7</v>
      </c>
      <c r="G34" s="67" t="str">
        <f>INDEX(Hosts!$A:$O,MATCH(Places!$C34,Hosts!$A:$A,0),MATCH(Places!G$1,Hosts!$1:$1,0))</f>
        <v>No</v>
      </c>
      <c r="H34">
        <v>15</v>
      </c>
      <c r="I34" t="str">
        <f>VLOOKUP($H34,Neighborhoods!$A:$C,2,0)</f>
        <v>Manhattan</v>
      </c>
      <c r="J34" t="str">
        <f>VLOOKUP($H34,Neighborhoods!$A:$C,3,0)</f>
        <v>East Village</v>
      </c>
      <c r="K34" t="s">
        <v>11822</v>
      </c>
      <c r="L34" t="str">
        <f t="shared" si="0"/>
        <v>No</v>
      </c>
      <c r="M34">
        <v>3</v>
      </c>
      <c r="N34" t="str" cm="1">
        <f t="array" ref="N34">_xlfn.IFS(M34&lt;=2,"Small",M34&lt;=5,"Medium",M34&gt;5,"Large")</f>
        <v>Medium</v>
      </c>
      <c r="O34" s="50">
        <v>105</v>
      </c>
      <c r="P34" s="67">
        <f t="shared" si="1"/>
        <v>0.03</v>
      </c>
      <c r="Q34" s="52">
        <v>4.9000000000000004</v>
      </c>
      <c r="R34" s="52" t="str" cm="1">
        <f t="array" ref="R34">_xlfn.IFS(ROUND(Q34,0)=5,"Excellent",ROUND(Q34,0)=4,"Good",ROUND(Q34,0)=3,"Ok",ROUND(Q34,0)&lt;3,"Bad")</f>
        <v>Excellent</v>
      </c>
      <c r="S34">
        <v>105</v>
      </c>
      <c r="T34" t="str">
        <f t="shared" si="2"/>
        <v>Yes</v>
      </c>
      <c r="U34" s="65">
        <v>40324</v>
      </c>
      <c r="V34" s="65">
        <v>44043</v>
      </c>
      <c r="W34">
        <v>329</v>
      </c>
      <c r="X34" t="str">
        <f t="shared" si="3"/>
        <v>Active</v>
      </c>
      <c r="Y34" t="s">
        <v>15615</v>
      </c>
    </row>
    <row r="35" spans="1:25" x14ac:dyDescent="0.25">
      <c r="A35">
        <v>34</v>
      </c>
      <c r="B35" t="s">
        <v>42</v>
      </c>
      <c r="C35">
        <v>89</v>
      </c>
      <c r="D35" t="str">
        <f>VLOOKUP($C35,Hosts!$A:$O,10,0)</f>
        <v>New York</v>
      </c>
      <c r="E35" s="67">
        <f>INDEX(Hosts!$A:$O,MATCH(Places!$C35,Hosts!$A:$A,0),MATCH(Places!E$1,Hosts!$1:$1,0))</f>
        <v>1</v>
      </c>
      <c r="F35" s="67">
        <f>INDEX(Hosts!$A:$O,MATCH(Places!$C35,Hosts!$A:$A,0),MATCH(Places!F$1,Hosts!$1:$1,0))</f>
        <v>0.77</v>
      </c>
      <c r="G35" s="67" t="str">
        <f>INDEX(Hosts!$A:$O,MATCH(Places!$C35,Hosts!$A:$A,0),MATCH(Places!G$1,Hosts!$1:$1,0))</f>
        <v>Yes</v>
      </c>
      <c r="H35">
        <v>17</v>
      </c>
      <c r="I35" t="str">
        <f>VLOOKUP($H35,Neighborhoods!$A:$C,2,0)</f>
        <v>Manhattan</v>
      </c>
      <c r="J35" t="str">
        <f>VLOOKUP($H35,Neighborhoods!$A:$C,3,0)</f>
        <v>Hell's Kitchen</v>
      </c>
      <c r="K35" t="s">
        <v>1</v>
      </c>
      <c r="L35" t="str">
        <f t="shared" si="0"/>
        <v>Yes</v>
      </c>
      <c r="M35">
        <v>2</v>
      </c>
      <c r="N35" t="str" cm="1">
        <f t="array" ref="N35">_xlfn.IFS(M35&lt;=2,"Small",M35&lt;=5,"Medium",M35&gt;5,"Large")</f>
        <v>Small</v>
      </c>
      <c r="O35" s="50">
        <v>134</v>
      </c>
      <c r="P35" s="67">
        <f t="shared" si="1"/>
        <v>0.03</v>
      </c>
      <c r="Q35" s="52">
        <v>4.9800000000000004</v>
      </c>
      <c r="R35" s="52" t="str" cm="1">
        <f t="array" ref="R35">_xlfn.IFS(ROUND(Q35,0)=5,"Excellent",ROUND(Q35,0)=4,"Good",ROUND(Q35,0)=3,"Ok",ROUND(Q35,0)&lt;3,"Bad")</f>
        <v>Excellent</v>
      </c>
      <c r="S35">
        <v>66</v>
      </c>
      <c r="T35" t="str">
        <f t="shared" si="2"/>
        <v>No</v>
      </c>
      <c r="U35" s="65">
        <v>40350</v>
      </c>
      <c r="V35" s="65">
        <v>43984</v>
      </c>
      <c r="W35">
        <v>1</v>
      </c>
      <c r="X35" t="str">
        <f t="shared" si="3"/>
        <v>Active</v>
      </c>
      <c r="Y35" t="s">
        <v>15615</v>
      </c>
    </row>
    <row r="36" spans="1:25" x14ac:dyDescent="0.25">
      <c r="A36">
        <v>35</v>
      </c>
      <c r="B36" t="s">
        <v>15443</v>
      </c>
      <c r="C36">
        <v>102</v>
      </c>
      <c r="D36" t="str">
        <f>VLOOKUP($C36,Hosts!$A:$O,10,0)</f>
        <v>New York</v>
      </c>
      <c r="E36" s="67">
        <f>INDEX(Hosts!$A:$O,MATCH(Places!$C36,Hosts!$A:$A,0),MATCH(Places!E$1,Hosts!$1:$1,0))</f>
        <v>0.78</v>
      </c>
      <c r="F36" s="67">
        <f>INDEX(Hosts!$A:$O,MATCH(Places!$C36,Hosts!$A:$A,0),MATCH(Places!F$1,Hosts!$1:$1,0))</f>
        <v>0.98</v>
      </c>
      <c r="G36" s="67" t="str">
        <f>INDEX(Hosts!$A:$O,MATCH(Places!$C36,Hosts!$A:$A,0),MATCH(Places!G$1,Hosts!$1:$1,0))</f>
        <v>No</v>
      </c>
      <c r="H36">
        <v>7</v>
      </c>
      <c r="I36" t="str">
        <f>VLOOKUP($H36,Neighborhoods!$A:$C,2,0)</f>
        <v>Brooklyn</v>
      </c>
      <c r="J36" t="str">
        <f>VLOOKUP($H36,Neighborhoods!$A:$C,3,0)</f>
        <v>Bedford-Stuyvesant</v>
      </c>
      <c r="K36" t="s">
        <v>11822</v>
      </c>
      <c r="L36" t="str">
        <f t="shared" si="0"/>
        <v>No</v>
      </c>
      <c r="M36">
        <v>4</v>
      </c>
      <c r="N36" t="str" cm="1">
        <f t="array" ref="N36">_xlfn.IFS(M36&lt;=2,"Small",M36&lt;=5,"Medium",M36&gt;5,"Large")</f>
        <v>Medium</v>
      </c>
      <c r="O36" s="50">
        <v>125</v>
      </c>
      <c r="P36" s="67">
        <f t="shared" si="1"/>
        <v>0.03</v>
      </c>
      <c r="Q36" s="52">
        <v>4.88</v>
      </c>
      <c r="R36" s="52" t="str" cm="1">
        <f t="array" ref="R36">_xlfn.IFS(ROUND(Q36,0)=5,"Excellent",ROUND(Q36,0)=4,"Good",ROUND(Q36,0)=3,"Ok",ROUND(Q36,0)&lt;3,"Bad")</f>
        <v>Excellent</v>
      </c>
      <c r="S36">
        <v>263</v>
      </c>
      <c r="T36" t="str">
        <f t="shared" si="2"/>
        <v>Yes</v>
      </c>
      <c r="U36" s="65">
        <v>40394</v>
      </c>
      <c r="V36" s="65">
        <v>43906</v>
      </c>
      <c r="W36">
        <v>131</v>
      </c>
      <c r="X36" t="str">
        <f t="shared" si="3"/>
        <v>Active</v>
      </c>
      <c r="Y36" t="s">
        <v>15616</v>
      </c>
    </row>
    <row r="37" spans="1:25" x14ac:dyDescent="0.25">
      <c r="A37">
        <v>36</v>
      </c>
      <c r="B37" t="s">
        <v>44</v>
      </c>
      <c r="C37">
        <v>102</v>
      </c>
      <c r="D37" t="str">
        <f>VLOOKUP($C37,Hosts!$A:$O,10,0)</f>
        <v>New York</v>
      </c>
      <c r="E37" s="67">
        <f>INDEX(Hosts!$A:$O,MATCH(Places!$C37,Hosts!$A:$A,0),MATCH(Places!E$1,Hosts!$1:$1,0))</f>
        <v>0.78</v>
      </c>
      <c r="F37" s="67">
        <f>INDEX(Hosts!$A:$O,MATCH(Places!$C37,Hosts!$A:$A,0),MATCH(Places!F$1,Hosts!$1:$1,0))</f>
        <v>0.98</v>
      </c>
      <c r="G37" s="67" t="str">
        <f>INDEX(Hosts!$A:$O,MATCH(Places!$C37,Hosts!$A:$A,0),MATCH(Places!G$1,Hosts!$1:$1,0))</f>
        <v>No</v>
      </c>
      <c r="H37">
        <v>7</v>
      </c>
      <c r="I37" t="str">
        <f>VLOOKUP($H37,Neighborhoods!$A:$C,2,0)</f>
        <v>Brooklyn</v>
      </c>
      <c r="J37" t="str">
        <f>VLOOKUP($H37,Neighborhoods!$A:$C,3,0)</f>
        <v>Bedford-Stuyvesant</v>
      </c>
      <c r="K37" t="s">
        <v>11822</v>
      </c>
      <c r="L37" t="str">
        <f t="shared" si="0"/>
        <v>No</v>
      </c>
      <c r="M37">
        <v>6</v>
      </c>
      <c r="N37" t="str" cm="1">
        <f t="array" ref="N37">_xlfn.IFS(M37&lt;=2,"Small",M37&lt;=5,"Medium",M37&gt;5,"Large")</f>
        <v>Large</v>
      </c>
      <c r="O37" s="50">
        <v>115</v>
      </c>
      <c r="P37" s="67">
        <f t="shared" si="1"/>
        <v>0.03</v>
      </c>
      <c r="Q37" s="52">
        <v>4.8</v>
      </c>
      <c r="R37" s="52" t="str" cm="1">
        <f t="array" ref="R37">_xlfn.IFS(ROUND(Q37,0)=5,"Excellent",ROUND(Q37,0)=4,"Good",ROUND(Q37,0)=3,"Ok",ROUND(Q37,0)&lt;3,"Bad")</f>
        <v>Excellent</v>
      </c>
      <c r="S37">
        <v>141</v>
      </c>
      <c r="T37" t="str">
        <f t="shared" si="2"/>
        <v>Yes</v>
      </c>
      <c r="U37" s="65">
        <v>41487</v>
      </c>
      <c r="V37" s="65">
        <v>43878</v>
      </c>
      <c r="W37">
        <v>126</v>
      </c>
      <c r="X37" t="str">
        <f t="shared" si="3"/>
        <v>Active</v>
      </c>
      <c r="Y37" t="s">
        <v>15616</v>
      </c>
    </row>
    <row r="38" spans="1:25" x14ac:dyDescent="0.25">
      <c r="A38">
        <v>37</v>
      </c>
      <c r="B38" t="s">
        <v>45</v>
      </c>
      <c r="C38">
        <v>103</v>
      </c>
      <c r="D38" t="str">
        <f>VLOOKUP($C38,Hosts!$A:$O,10,0)</f>
        <v>New York</v>
      </c>
      <c r="E38" s="67">
        <f>INDEX(Hosts!$A:$O,MATCH(Places!$C38,Hosts!$A:$A,0),MATCH(Places!E$1,Hosts!$1:$1,0))</f>
        <v>1</v>
      </c>
      <c r="F38" s="67">
        <f>INDEX(Hosts!$A:$O,MATCH(Places!$C38,Hosts!$A:$A,0),MATCH(Places!F$1,Hosts!$1:$1,0))</f>
        <v>0.96</v>
      </c>
      <c r="G38" s="67" t="str">
        <f>INDEX(Hosts!$A:$O,MATCH(Places!$C38,Hosts!$A:$A,0),MATCH(Places!G$1,Hosts!$1:$1,0))</f>
        <v>Yes</v>
      </c>
      <c r="H38">
        <v>12</v>
      </c>
      <c r="I38" t="str">
        <f>VLOOKUP($H38,Neighborhoods!$A:$C,2,0)</f>
        <v>Brooklyn</v>
      </c>
      <c r="J38" t="str">
        <f>VLOOKUP($H38,Neighborhoods!$A:$C,3,0)</f>
        <v>Williamsburg</v>
      </c>
      <c r="K38" t="s">
        <v>11822</v>
      </c>
      <c r="L38" t="str">
        <f t="shared" si="0"/>
        <v>No</v>
      </c>
      <c r="M38">
        <v>2</v>
      </c>
      <c r="N38" t="str" cm="1">
        <f t="array" ref="N38">_xlfn.IFS(M38&lt;=2,"Small",M38&lt;=5,"Medium",M38&gt;5,"Large")</f>
        <v>Small</v>
      </c>
      <c r="O38" s="50">
        <v>215</v>
      </c>
      <c r="P38" s="67">
        <f t="shared" si="1"/>
        <v>0.04</v>
      </c>
      <c r="Q38" s="52">
        <v>4.99</v>
      </c>
      <c r="R38" s="52" t="str" cm="1">
        <f t="array" ref="R38">_xlfn.IFS(ROUND(Q38,0)=5,"Excellent",ROUND(Q38,0)=4,"Good",ROUND(Q38,0)=3,"Ok",ROUND(Q38,0)&lt;3,"Bad")</f>
        <v>Excellent</v>
      </c>
      <c r="S38">
        <v>252</v>
      </c>
      <c r="T38" t="str">
        <f t="shared" si="2"/>
        <v>Yes</v>
      </c>
      <c r="U38" s="65">
        <v>40364</v>
      </c>
      <c r="V38" s="65">
        <v>43880</v>
      </c>
      <c r="W38">
        <v>304</v>
      </c>
      <c r="X38" t="str">
        <f t="shared" si="3"/>
        <v>Active</v>
      </c>
      <c r="Y38" t="s">
        <v>15615</v>
      </c>
    </row>
    <row r="39" spans="1:25" x14ac:dyDescent="0.25">
      <c r="A39">
        <v>38</v>
      </c>
      <c r="B39" t="s">
        <v>46</v>
      </c>
      <c r="C39">
        <v>104</v>
      </c>
      <c r="D39" t="str">
        <f>VLOOKUP($C39,Hosts!$A:$O,10,0)</f>
        <v>New York</v>
      </c>
      <c r="E39" s="67">
        <f>INDEX(Hosts!$A:$O,MATCH(Places!$C39,Hosts!$A:$A,0),MATCH(Places!E$1,Hosts!$1:$1,0))</f>
        <v>0.5</v>
      </c>
      <c r="F39" s="67">
        <f>INDEX(Hosts!$A:$O,MATCH(Places!$C39,Hosts!$A:$A,0),MATCH(Places!F$1,Hosts!$1:$1,0))</f>
        <v>0</v>
      </c>
      <c r="G39" s="67" t="str">
        <f>INDEX(Hosts!$A:$O,MATCH(Places!$C39,Hosts!$A:$A,0),MATCH(Places!G$1,Hosts!$1:$1,0))</f>
        <v>No</v>
      </c>
      <c r="H39">
        <v>15</v>
      </c>
      <c r="I39" t="str">
        <f>VLOOKUP($H39,Neighborhoods!$A:$C,2,0)</f>
        <v>Manhattan</v>
      </c>
      <c r="J39" t="str">
        <f>VLOOKUP($H39,Neighborhoods!$A:$C,3,0)</f>
        <v>East Village</v>
      </c>
      <c r="K39" t="s">
        <v>11822</v>
      </c>
      <c r="L39" t="str">
        <f t="shared" si="0"/>
        <v>No</v>
      </c>
      <c r="M39">
        <v>3</v>
      </c>
      <c r="N39" t="str" cm="1">
        <f t="array" ref="N39">_xlfn.IFS(M39&lt;=2,"Small",M39&lt;=5,"Medium",M39&gt;5,"Large")</f>
        <v>Medium</v>
      </c>
      <c r="O39" s="50">
        <v>125</v>
      </c>
      <c r="P39" s="67">
        <f t="shared" si="1"/>
        <v>0.03</v>
      </c>
      <c r="Q39" s="52">
        <v>4.41</v>
      </c>
      <c r="R39" s="52" t="str" cm="1">
        <f t="array" ref="R39">_xlfn.IFS(ROUND(Q39,0)=5,"Excellent",ROUND(Q39,0)=4,"Good",ROUND(Q39,0)=3,"Ok",ROUND(Q39,0)&lt;3,"Bad")</f>
        <v>Good</v>
      </c>
      <c r="S39">
        <v>34</v>
      </c>
      <c r="T39" t="str">
        <f t="shared" si="2"/>
        <v>No</v>
      </c>
      <c r="U39" s="65">
        <v>40428</v>
      </c>
      <c r="V39" s="65">
        <v>43692</v>
      </c>
      <c r="W39">
        <v>272</v>
      </c>
      <c r="X39" t="str">
        <f t="shared" si="3"/>
        <v>Active</v>
      </c>
      <c r="Y39" t="s">
        <v>15615</v>
      </c>
    </row>
    <row r="40" spans="1:25" x14ac:dyDescent="0.25">
      <c r="A40">
        <v>39</v>
      </c>
      <c r="B40" t="s">
        <v>14585</v>
      </c>
      <c r="C40">
        <v>99</v>
      </c>
      <c r="D40" t="str">
        <f>VLOOKUP($C40,Hosts!$A:$O,10,0)</f>
        <v>New York</v>
      </c>
      <c r="E40" s="67">
        <f>INDEX(Hosts!$A:$O,MATCH(Places!$C40,Hosts!$A:$A,0),MATCH(Places!E$1,Hosts!$1:$1,0))</f>
        <v>1</v>
      </c>
      <c r="F40" s="67">
        <f>INDEX(Hosts!$A:$O,MATCH(Places!$C40,Hosts!$A:$A,0),MATCH(Places!F$1,Hosts!$1:$1,0))</f>
        <v>1</v>
      </c>
      <c r="G40" s="67" t="str">
        <f>INDEX(Hosts!$A:$O,MATCH(Places!$C40,Hosts!$A:$A,0),MATCH(Places!G$1,Hosts!$1:$1,0))</f>
        <v>No</v>
      </c>
      <c r="H40">
        <v>20</v>
      </c>
      <c r="I40" t="str">
        <f>VLOOKUP($H40,Neighborhoods!$A:$C,2,0)</f>
        <v>Manhattan</v>
      </c>
      <c r="J40" t="str">
        <f>VLOOKUP($H40,Neighborhoods!$A:$C,3,0)</f>
        <v>Upper West Side</v>
      </c>
      <c r="K40" t="s">
        <v>11822</v>
      </c>
      <c r="L40" t="str">
        <f t="shared" si="0"/>
        <v>No</v>
      </c>
      <c r="M40">
        <v>2</v>
      </c>
      <c r="N40" t="str" cm="1">
        <f t="array" ref="N40">_xlfn.IFS(M40&lt;=2,"Small",M40&lt;=5,"Medium",M40&gt;5,"Large")</f>
        <v>Small</v>
      </c>
      <c r="O40" s="50">
        <v>150</v>
      </c>
      <c r="P40" s="67">
        <f t="shared" si="1"/>
        <v>0.03</v>
      </c>
      <c r="Q40" s="52">
        <v>5</v>
      </c>
      <c r="R40" s="52" t="str" cm="1">
        <f t="array" ref="R40">_xlfn.IFS(ROUND(Q40,0)=5,"Excellent",ROUND(Q40,0)=4,"Good",ROUND(Q40,0)=3,"Ok",ROUND(Q40,0)&lt;3,"Bad")</f>
        <v>Excellent</v>
      </c>
      <c r="S40">
        <v>19</v>
      </c>
      <c r="T40" t="str">
        <f t="shared" si="2"/>
        <v>No</v>
      </c>
      <c r="U40" s="65">
        <v>40692</v>
      </c>
      <c r="V40" s="65">
        <v>42558</v>
      </c>
      <c r="W40">
        <v>306</v>
      </c>
      <c r="X40" t="str">
        <f t="shared" si="3"/>
        <v>Active</v>
      </c>
      <c r="Y40" t="s">
        <v>15615</v>
      </c>
    </row>
    <row r="41" spans="1:25" x14ac:dyDescent="0.25">
      <c r="A41">
        <v>40</v>
      </c>
      <c r="B41" t="s">
        <v>47</v>
      </c>
      <c r="C41">
        <v>74</v>
      </c>
      <c r="D41" t="str">
        <f>VLOOKUP($C41,Hosts!$A:$O,10,0)</f>
        <v>Guanajuato</v>
      </c>
      <c r="E41" s="67">
        <f>INDEX(Hosts!$A:$O,MATCH(Places!$C41,Hosts!$A:$A,0),MATCH(Places!E$1,Hosts!$1:$1,0))</f>
        <v>1</v>
      </c>
      <c r="F41" s="67">
        <f>INDEX(Hosts!$A:$O,MATCH(Places!$C41,Hosts!$A:$A,0),MATCH(Places!F$1,Hosts!$1:$1,0))</f>
        <v>1</v>
      </c>
      <c r="G41" s="67" t="str">
        <f>INDEX(Hosts!$A:$O,MATCH(Places!$C41,Hosts!$A:$A,0),MATCH(Places!G$1,Hosts!$1:$1,0))</f>
        <v>Yes</v>
      </c>
      <c r="H41">
        <v>19</v>
      </c>
      <c r="I41" t="str">
        <f>VLOOKUP($H41,Neighborhoods!$A:$C,2,0)</f>
        <v>Manhattan</v>
      </c>
      <c r="J41" t="str">
        <f>VLOOKUP($H41,Neighborhoods!$A:$C,3,0)</f>
        <v>Upper East Side</v>
      </c>
      <c r="K41" t="s">
        <v>11822</v>
      </c>
      <c r="L41" t="str">
        <f t="shared" si="0"/>
        <v>No</v>
      </c>
      <c r="M41">
        <v>2</v>
      </c>
      <c r="N41" t="str" cm="1">
        <f t="array" ref="N41">_xlfn.IFS(M41&lt;=2,"Small",M41&lt;=5,"Medium",M41&gt;5,"Large")</f>
        <v>Small</v>
      </c>
      <c r="O41" s="50">
        <v>199</v>
      </c>
      <c r="P41" s="67">
        <f t="shared" si="1"/>
        <v>0.03</v>
      </c>
      <c r="Q41" s="52">
        <v>4.8899999999999997</v>
      </c>
      <c r="R41" s="52" t="str" cm="1">
        <f t="array" ref="R41">_xlfn.IFS(ROUND(Q41,0)=5,"Excellent",ROUND(Q41,0)=4,"Good",ROUND(Q41,0)=3,"Ok",ROUND(Q41,0)&lt;3,"Bad")</f>
        <v>Excellent</v>
      </c>
      <c r="S41">
        <v>133</v>
      </c>
      <c r="T41" t="str">
        <f t="shared" si="2"/>
        <v>Yes</v>
      </c>
      <c r="U41" s="65">
        <v>40395</v>
      </c>
      <c r="V41" s="65">
        <v>43815</v>
      </c>
      <c r="W41">
        <v>344</v>
      </c>
      <c r="X41" t="str">
        <f t="shared" si="3"/>
        <v>Active</v>
      </c>
      <c r="Y41" t="s">
        <v>15615</v>
      </c>
    </row>
    <row r="42" spans="1:25" x14ac:dyDescent="0.25">
      <c r="A42">
        <v>41</v>
      </c>
      <c r="B42" t="s">
        <v>48</v>
      </c>
      <c r="C42">
        <v>111</v>
      </c>
      <c r="D42" t="str">
        <f>VLOOKUP($C42,Hosts!$A:$O,10,0)</f>
        <v>New York</v>
      </c>
      <c r="E42" s="67">
        <f>INDEX(Hosts!$A:$O,MATCH(Places!$C42,Hosts!$A:$A,0),MATCH(Places!E$1,Hosts!$1:$1,0))</f>
        <v>1</v>
      </c>
      <c r="F42" s="67">
        <f>INDEX(Hosts!$A:$O,MATCH(Places!$C42,Hosts!$A:$A,0),MATCH(Places!F$1,Hosts!$1:$1,0))</f>
        <v>0.59</v>
      </c>
      <c r="G42" s="67" t="str">
        <f>INDEX(Hosts!$A:$O,MATCH(Places!$C42,Hosts!$A:$A,0),MATCH(Places!G$1,Hosts!$1:$1,0))</f>
        <v>No</v>
      </c>
      <c r="H42">
        <v>19</v>
      </c>
      <c r="I42" t="str">
        <f>VLOOKUP($H42,Neighborhoods!$A:$C,2,0)</f>
        <v>Manhattan</v>
      </c>
      <c r="J42" t="str">
        <f>VLOOKUP($H42,Neighborhoods!$A:$C,3,0)</f>
        <v>Upper East Side</v>
      </c>
      <c r="K42" t="s">
        <v>11822</v>
      </c>
      <c r="L42" t="str">
        <f t="shared" si="0"/>
        <v>No</v>
      </c>
      <c r="M42">
        <v>4</v>
      </c>
      <c r="N42" t="str" cm="1">
        <f t="array" ref="N42">_xlfn.IFS(M42&lt;=2,"Small",M42&lt;=5,"Medium",M42&gt;5,"Large")</f>
        <v>Medium</v>
      </c>
      <c r="O42" s="50">
        <v>99</v>
      </c>
      <c r="P42" s="67">
        <f t="shared" si="1"/>
        <v>0.03</v>
      </c>
      <c r="Q42" s="52">
        <v>4.38</v>
      </c>
      <c r="R42" s="52" t="str" cm="1">
        <f t="array" ref="R42">_xlfn.IFS(ROUND(Q42,0)=5,"Excellent",ROUND(Q42,0)=4,"Good",ROUND(Q42,0)=3,"Ok",ROUND(Q42,0)&lt;3,"Bad")</f>
        <v>Good</v>
      </c>
      <c r="S42">
        <v>261</v>
      </c>
      <c r="T42" t="str">
        <f t="shared" si="2"/>
        <v>No</v>
      </c>
      <c r="U42" s="65">
        <v>40955</v>
      </c>
      <c r="V42" s="65">
        <v>43904</v>
      </c>
      <c r="W42">
        <v>267</v>
      </c>
      <c r="X42" t="str">
        <f t="shared" si="3"/>
        <v>Active</v>
      </c>
      <c r="Y42" t="s">
        <v>15615</v>
      </c>
    </row>
    <row r="43" spans="1:25" x14ac:dyDescent="0.25">
      <c r="A43">
        <v>42</v>
      </c>
      <c r="B43" t="s">
        <v>13553</v>
      </c>
      <c r="C43">
        <v>112</v>
      </c>
      <c r="D43" t="str">
        <f>VLOOKUP($C43,Hosts!$A:$O,10,0)</f>
        <v>New York</v>
      </c>
      <c r="E43" s="67">
        <f>INDEX(Hosts!$A:$O,MATCH(Places!$C43,Hosts!$A:$A,0),MATCH(Places!E$1,Hosts!$1:$1,0))</f>
        <v>1</v>
      </c>
      <c r="F43" s="67">
        <f>INDEX(Hosts!$A:$O,MATCH(Places!$C43,Hosts!$A:$A,0),MATCH(Places!F$1,Hosts!$1:$1,0))</f>
        <v>0.98</v>
      </c>
      <c r="G43" s="67" t="str">
        <f>INDEX(Hosts!$A:$O,MATCH(Places!$C43,Hosts!$A:$A,0),MATCH(Places!G$1,Hosts!$1:$1,0))</f>
        <v>No</v>
      </c>
      <c r="H43">
        <v>12</v>
      </c>
      <c r="I43" t="str">
        <f>VLOOKUP($H43,Neighborhoods!$A:$C,2,0)</f>
        <v>Brooklyn</v>
      </c>
      <c r="J43" t="str">
        <f>VLOOKUP($H43,Neighborhoods!$A:$C,3,0)</f>
        <v>Williamsburg</v>
      </c>
      <c r="K43" t="s">
        <v>1</v>
      </c>
      <c r="L43" t="str">
        <f t="shared" si="0"/>
        <v>Yes</v>
      </c>
      <c r="M43">
        <v>2</v>
      </c>
      <c r="N43" t="str" cm="1">
        <f t="array" ref="N43">_xlfn.IFS(M43&lt;=2,"Small",M43&lt;=5,"Medium",M43&gt;5,"Large")</f>
        <v>Small</v>
      </c>
      <c r="O43" s="50">
        <v>50</v>
      </c>
      <c r="P43" s="67">
        <f t="shared" si="1"/>
        <v>0.03</v>
      </c>
      <c r="Q43" s="52">
        <v>4.9000000000000004</v>
      </c>
      <c r="R43" s="52" t="str" cm="1">
        <f t="array" ref="R43">_xlfn.IFS(ROUND(Q43,0)=5,"Excellent",ROUND(Q43,0)=4,"Good",ROUND(Q43,0)=3,"Ok",ROUND(Q43,0)&lt;3,"Bad")</f>
        <v>Excellent</v>
      </c>
      <c r="S43">
        <v>219</v>
      </c>
      <c r="T43" t="str">
        <f t="shared" si="2"/>
        <v>Yes</v>
      </c>
      <c r="U43" s="65">
        <v>40392</v>
      </c>
      <c r="V43" s="65">
        <v>44028</v>
      </c>
      <c r="W43">
        <v>60</v>
      </c>
      <c r="X43" t="str">
        <f t="shared" si="3"/>
        <v>Active</v>
      </c>
      <c r="Y43" t="s">
        <v>15615</v>
      </c>
    </row>
    <row r="44" spans="1:25" x14ac:dyDescent="0.25">
      <c r="A44">
        <v>43</v>
      </c>
      <c r="B44" t="s">
        <v>14673</v>
      </c>
      <c r="C44">
        <v>11</v>
      </c>
      <c r="D44" t="str">
        <f>VLOOKUP($C44,Hosts!$A:$O,10,0)</f>
        <v>New York</v>
      </c>
      <c r="E44" s="67">
        <f>INDEX(Hosts!$A:$O,MATCH(Places!$C44,Hosts!$A:$A,0),MATCH(Places!E$1,Hosts!$1:$1,0))</f>
        <v>1</v>
      </c>
      <c r="F44" s="67">
        <f>INDEX(Hosts!$A:$O,MATCH(Places!$C44,Hosts!$A:$A,0),MATCH(Places!F$1,Hosts!$1:$1,0))</f>
        <v>0.87</v>
      </c>
      <c r="G44" s="67" t="str">
        <f>INDEX(Hosts!$A:$O,MATCH(Places!$C44,Hosts!$A:$A,0),MATCH(Places!G$1,Hosts!$1:$1,0))</f>
        <v>Yes</v>
      </c>
      <c r="H44">
        <v>20</v>
      </c>
      <c r="I44" t="str">
        <f>VLOOKUP($H44,Neighborhoods!$A:$C,2,0)</f>
        <v>Manhattan</v>
      </c>
      <c r="J44" t="str">
        <f>VLOOKUP($H44,Neighborhoods!$A:$C,3,0)</f>
        <v>Upper West Side</v>
      </c>
      <c r="K44" t="s">
        <v>1</v>
      </c>
      <c r="L44" t="str">
        <f t="shared" si="0"/>
        <v>Yes</v>
      </c>
      <c r="M44">
        <v>2</v>
      </c>
      <c r="N44" t="str" cm="1">
        <f t="array" ref="N44">_xlfn.IFS(M44&lt;=2,"Small",M44&lt;=5,"Medium",M44&gt;5,"Large")</f>
        <v>Small</v>
      </c>
      <c r="O44" s="50">
        <v>123</v>
      </c>
      <c r="P44" s="67">
        <f t="shared" si="1"/>
        <v>0.03</v>
      </c>
      <c r="Q44" s="52">
        <v>4.58</v>
      </c>
      <c r="R44" s="52" t="str" cm="1">
        <f t="array" ref="R44">_xlfn.IFS(ROUND(Q44,0)=5,"Excellent",ROUND(Q44,0)=4,"Good",ROUND(Q44,0)=3,"Ok",ROUND(Q44,0)&lt;3,"Bad")</f>
        <v>Excellent</v>
      </c>
      <c r="S44">
        <v>181</v>
      </c>
      <c r="T44" t="str">
        <f t="shared" si="2"/>
        <v>No</v>
      </c>
      <c r="U44" s="65">
        <v>40473</v>
      </c>
      <c r="V44" s="65">
        <v>43555</v>
      </c>
      <c r="W44">
        <v>365</v>
      </c>
      <c r="X44" t="str">
        <f t="shared" si="3"/>
        <v>Active</v>
      </c>
      <c r="Y44" t="s">
        <v>15615</v>
      </c>
    </row>
    <row r="45" spans="1:25" x14ac:dyDescent="0.25">
      <c r="A45">
        <v>44</v>
      </c>
      <c r="B45" t="s">
        <v>52</v>
      </c>
      <c r="C45">
        <v>1149</v>
      </c>
      <c r="D45" t="str">
        <f>VLOOKUP($C45,Hosts!$A:$O,10,0)</f>
        <v>New York</v>
      </c>
      <c r="E45" s="67">
        <f>INDEX(Hosts!$A:$O,MATCH(Places!$C45,Hosts!$A:$A,0),MATCH(Places!E$1,Hosts!$1:$1,0))</f>
        <v>1</v>
      </c>
      <c r="F45" s="67">
        <f>INDEX(Hosts!$A:$O,MATCH(Places!$C45,Hosts!$A:$A,0),MATCH(Places!F$1,Hosts!$1:$1,0))</f>
        <v>0.5</v>
      </c>
      <c r="G45" s="67" t="str">
        <f>INDEX(Hosts!$A:$O,MATCH(Places!$C45,Hosts!$A:$A,0),MATCH(Places!G$1,Hosts!$1:$1,0))</f>
        <v>No</v>
      </c>
      <c r="H45">
        <v>21</v>
      </c>
      <c r="I45" t="str">
        <f>VLOOKUP($H45,Neighborhoods!$A:$C,2,0)</f>
        <v>Queens</v>
      </c>
      <c r="J45" t="str">
        <f>VLOOKUP($H45,Neighborhoods!$A:$C,3,0)</f>
        <v>Astoria</v>
      </c>
      <c r="K45" t="s">
        <v>1</v>
      </c>
      <c r="L45" t="str">
        <f t="shared" si="0"/>
        <v>Yes</v>
      </c>
      <c r="M45">
        <v>2</v>
      </c>
      <c r="N45" t="str" cm="1">
        <f t="array" ref="N45">_xlfn.IFS(M45&lt;=2,"Small",M45&lt;=5,"Medium",M45&gt;5,"Large")</f>
        <v>Small</v>
      </c>
      <c r="O45" s="50">
        <v>55</v>
      </c>
      <c r="P45" s="67">
        <f t="shared" si="1"/>
        <v>0.03</v>
      </c>
      <c r="Q45" s="52">
        <v>5</v>
      </c>
      <c r="R45" s="52" t="str" cm="1">
        <f t="array" ref="R45">_xlfn.IFS(ROUND(Q45,0)=5,"Excellent",ROUND(Q45,0)=4,"Good",ROUND(Q45,0)=3,"Ok",ROUND(Q45,0)&lt;3,"Bad")</f>
        <v>Excellent</v>
      </c>
      <c r="S45">
        <v>12</v>
      </c>
      <c r="T45" t="str">
        <f t="shared" si="2"/>
        <v>No</v>
      </c>
      <c r="U45" s="65">
        <v>42474</v>
      </c>
      <c r="V45" s="65">
        <v>43212</v>
      </c>
      <c r="W45">
        <v>0</v>
      </c>
      <c r="X45" t="str">
        <f t="shared" si="3"/>
        <v>Inactive</v>
      </c>
      <c r="Y45" t="s">
        <v>15615</v>
      </c>
    </row>
    <row r="46" spans="1:25" x14ac:dyDescent="0.25">
      <c r="A46">
        <v>45</v>
      </c>
      <c r="B46" t="s">
        <v>14142</v>
      </c>
      <c r="C46">
        <v>122</v>
      </c>
      <c r="D46" t="str">
        <f>VLOOKUP($C46,Hosts!$A:$O,10,0)</f>
        <v>New York</v>
      </c>
      <c r="E46" s="67">
        <f>INDEX(Hosts!$A:$O,MATCH(Places!$C46,Hosts!$A:$A,0),MATCH(Places!E$1,Hosts!$1:$1,0))</f>
        <v>0.92</v>
      </c>
      <c r="F46" s="67">
        <f>INDEX(Hosts!$A:$O,MATCH(Places!$C46,Hosts!$A:$A,0),MATCH(Places!F$1,Hosts!$1:$1,0))</f>
        <v>0.98</v>
      </c>
      <c r="G46" s="67" t="str">
        <f>INDEX(Hosts!$A:$O,MATCH(Places!$C46,Hosts!$A:$A,0),MATCH(Places!G$1,Hosts!$1:$1,0))</f>
        <v>Yes</v>
      </c>
      <c r="H46">
        <v>12</v>
      </c>
      <c r="I46" t="str">
        <f>VLOOKUP($H46,Neighborhoods!$A:$C,2,0)</f>
        <v>Brooklyn</v>
      </c>
      <c r="J46" t="str">
        <f>VLOOKUP($H46,Neighborhoods!$A:$C,3,0)</f>
        <v>Williamsburg</v>
      </c>
      <c r="K46" t="s">
        <v>11822</v>
      </c>
      <c r="L46" t="str">
        <f t="shared" si="0"/>
        <v>No</v>
      </c>
      <c r="M46">
        <v>4</v>
      </c>
      <c r="N46" t="str" cm="1">
        <f t="array" ref="N46">_xlfn.IFS(M46&lt;=2,"Small",M46&lt;=5,"Medium",M46&gt;5,"Large")</f>
        <v>Medium</v>
      </c>
      <c r="O46" s="50">
        <v>140</v>
      </c>
      <c r="P46" s="67">
        <f t="shared" si="1"/>
        <v>0.03</v>
      </c>
      <c r="Q46" s="52">
        <v>4.75</v>
      </c>
      <c r="R46" s="52" t="str" cm="1">
        <f t="array" ref="R46">_xlfn.IFS(ROUND(Q46,0)=5,"Excellent",ROUND(Q46,0)=4,"Good",ROUND(Q46,0)=3,"Ok",ROUND(Q46,0)&lt;3,"Bad")</f>
        <v>Excellent</v>
      </c>
      <c r="S46">
        <v>193</v>
      </c>
      <c r="T46" t="str">
        <f t="shared" si="2"/>
        <v>No</v>
      </c>
      <c r="U46" s="65">
        <v>40405</v>
      </c>
      <c r="V46" s="65">
        <v>42557</v>
      </c>
      <c r="W46">
        <v>227</v>
      </c>
      <c r="X46" t="str">
        <f t="shared" si="3"/>
        <v>Active</v>
      </c>
      <c r="Y46" t="s">
        <v>15615</v>
      </c>
    </row>
    <row r="47" spans="1:25" x14ac:dyDescent="0.25">
      <c r="A47">
        <v>46</v>
      </c>
      <c r="B47" t="s">
        <v>54</v>
      </c>
      <c r="C47">
        <v>124</v>
      </c>
      <c r="D47" t="str">
        <f>VLOOKUP($C47,Hosts!$A:$O,10,0)</f>
        <v>New York</v>
      </c>
      <c r="E47" s="67">
        <f>INDEX(Hosts!$A:$O,MATCH(Places!$C47,Hosts!$A:$A,0),MATCH(Places!E$1,Hosts!$1:$1,0))</f>
        <v>1</v>
      </c>
      <c r="F47" s="67">
        <f>INDEX(Hosts!$A:$O,MATCH(Places!$C47,Hosts!$A:$A,0),MATCH(Places!F$1,Hosts!$1:$1,0))</f>
        <v>0.4</v>
      </c>
      <c r="G47" s="67" t="str">
        <f>INDEX(Hosts!$A:$O,MATCH(Places!$C47,Hosts!$A:$A,0),MATCH(Places!G$1,Hosts!$1:$1,0))</f>
        <v>Yes</v>
      </c>
      <c r="H47">
        <v>25</v>
      </c>
      <c r="I47" t="str">
        <f>VLOOKUP($H47,Neighborhoods!$A:$C,2,0)</f>
        <v>Queens</v>
      </c>
      <c r="J47" t="str">
        <f>VLOOKUP($H47,Neighborhoods!$A:$C,3,0)</f>
        <v>Ridgewood</v>
      </c>
      <c r="K47" t="s">
        <v>11822</v>
      </c>
      <c r="L47" t="str">
        <f t="shared" si="0"/>
        <v>No</v>
      </c>
      <c r="M47">
        <v>16</v>
      </c>
      <c r="N47" t="str" cm="1">
        <f t="array" ref="N47">_xlfn.IFS(M47&lt;=2,"Small",M47&lt;=5,"Medium",M47&gt;5,"Large")</f>
        <v>Large</v>
      </c>
      <c r="O47" s="50">
        <v>339</v>
      </c>
      <c r="P47" s="67">
        <f t="shared" si="1"/>
        <v>0.04</v>
      </c>
      <c r="Q47" s="52">
        <v>4.6900000000000004</v>
      </c>
      <c r="R47" s="52" t="str" cm="1">
        <f t="array" ref="R47">_xlfn.IFS(ROUND(Q47,0)=5,"Excellent",ROUND(Q47,0)=4,"Good",ROUND(Q47,0)=3,"Ok",ROUND(Q47,0)&lt;3,"Bad")</f>
        <v>Excellent</v>
      </c>
      <c r="S47">
        <v>13</v>
      </c>
      <c r="T47" t="str">
        <f t="shared" si="2"/>
        <v>No</v>
      </c>
      <c r="U47" s="65">
        <v>40911</v>
      </c>
      <c r="V47" s="65">
        <v>43781</v>
      </c>
      <c r="W47">
        <v>365</v>
      </c>
      <c r="X47" t="str">
        <f t="shared" si="3"/>
        <v>Active</v>
      </c>
      <c r="Y47" t="s">
        <v>15615</v>
      </c>
    </row>
    <row r="48" spans="1:25" x14ac:dyDescent="0.25">
      <c r="A48">
        <v>47</v>
      </c>
      <c r="B48" t="s">
        <v>56</v>
      </c>
      <c r="C48">
        <v>26</v>
      </c>
      <c r="D48" t="str">
        <f>VLOOKUP($C48,Hosts!$A:$O,10,0)</f>
        <v>New York</v>
      </c>
      <c r="E48" s="67">
        <f>INDEX(Hosts!$A:$O,MATCH(Places!$C48,Hosts!$A:$A,0),MATCH(Places!E$1,Hosts!$1:$1,0))</f>
        <v>0.83</v>
      </c>
      <c r="F48" s="67">
        <f>INDEX(Hosts!$A:$O,MATCH(Places!$C48,Hosts!$A:$A,0),MATCH(Places!F$1,Hosts!$1:$1,0))</f>
        <v>0.88</v>
      </c>
      <c r="G48" s="67" t="str">
        <f>INDEX(Hosts!$A:$O,MATCH(Places!$C48,Hosts!$A:$A,0),MATCH(Places!G$1,Hosts!$1:$1,0))</f>
        <v>No</v>
      </c>
      <c r="H48">
        <v>23</v>
      </c>
      <c r="I48" t="str">
        <f>VLOOKUP($H48,Neighborhoods!$A:$C,2,0)</f>
        <v>Queens</v>
      </c>
      <c r="J48" t="str">
        <f>VLOOKUP($H48,Neighborhoods!$A:$C,3,0)</f>
        <v>Jamaica</v>
      </c>
      <c r="K48" t="s">
        <v>1</v>
      </c>
      <c r="L48" t="str">
        <f t="shared" si="0"/>
        <v>Yes</v>
      </c>
      <c r="M48">
        <v>2</v>
      </c>
      <c r="N48" t="str" cm="1">
        <f t="array" ref="N48">_xlfn.IFS(M48&lt;=2,"Small",M48&lt;=5,"Medium",M48&gt;5,"Large")</f>
        <v>Small</v>
      </c>
      <c r="O48" s="50">
        <v>65</v>
      </c>
      <c r="P48" s="67">
        <f t="shared" si="1"/>
        <v>0.03</v>
      </c>
      <c r="Q48" s="52">
        <v>4.42</v>
      </c>
      <c r="R48" s="52" t="str" cm="1">
        <f t="array" ref="R48">_xlfn.IFS(ROUND(Q48,0)=5,"Excellent",ROUND(Q48,0)=4,"Good",ROUND(Q48,0)=3,"Ok",ROUND(Q48,0)&lt;3,"Bad")</f>
        <v>Good</v>
      </c>
      <c r="S48">
        <v>53</v>
      </c>
      <c r="T48" t="str">
        <f t="shared" si="2"/>
        <v>No</v>
      </c>
      <c r="U48" s="65">
        <v>40460</v>
      </c>
      <c r="V48" s="65">
        <v>43711</v>
      </c>
      <c r="W48">
        <v>365</v>
      </c>
      <c r="X48" t="str">
        <f t="shared" si="3"/>
        <v>Active</v>
      </c>
      <c r="Y48" t="s">
        <v>15615</v>
      </c>
    </row>
    <row r="49" spans="1:25" x14ac:dyDescent="0.25">
      <c r="A49">
        <v>48</v>
      </c>
      <c r="B49" t="s">
        <v>58</v>
      </c>
      <c r="C49">
        <v>124</v>
      </c>
      <c r="D49" t="str">
        <f>VLOOKUP($C49,Hosts!$A:$O,10,0)</f>
        <v>New York</v>
      </c>
      <c r="E49" s="67">
        <f>INDEX(Hosts!$A:$O,MATCH(Places!$C49,Hosts!$A:$A,0),MATCH(Places!E$1,Hosts!$1:$1,0))</f>
        <v>1</v>
      </c>
      <c r="F49" s="67">
        <f>INDEX(Hosts!$A:$O,MATCH(Places!$C49,Hosts!$A:$A,0),MATCH(Places!F$1,Hosts!$1:$1,0))</f>
        <v>0.4</v>
      </c>
      <c r="G49" s="67" t="str">
        <f>INDEX(Hosts!$A:$O,MATCH(Places!$C49,Hosts!$A:$A,0),MATCH(Places!G$1,Hosts!$1:$1,0))</f>
        <v>Yes</v>
      </c>
      <c r="H49">
        <v>25</v>
      </c>
      <c r="I49" t="str">
        <f>VLOOKUP($H49,Neighborhoods!$A:$C,2,0)</f>
        <v>Queens</v>
      </c>
      <c r="J49" t="str">
        <f>VLOOKUP($H49,Neighborhoods!$A:$C,3,0)</f>
        <v>Ridgewood</v>
      </c>
      <c r="K49" t="s">
        <v>1</v>
      </c>
      <c r="L49" t="str">
        <f t="shared" si="0"/>
        <v>Yes</v>
      </c>
      <c r="M49">
        <v>7</v>
      </c>
      <c r="N49" t="str" cm="1">
        <f t="array" ref="N49">_xlfn.IFS(M49&lt;=2,"Small",M49&lt;=5,"Medium",M49&gt;5,"Large")</f>
        <v>Large</v>
      </c>
      <c r="O49" s="50">
        <v>160</v>
      </c>
      <c r="P49" s="67">
        <f t="shared" si="1"/>
        <v>0.03</v>
      </c>
      <c r="Q49" s="52">
        <v>4.5</v>
      </c>
      <c r="R49" s="52" t="str" cm="1">
        <f t="array" ref="R49">_xlfn.IFS(ROUND(Q49,0)=5,"Excellent",ROUND(Q49,0)=4,"Good",ROUND(Q49,0)=3,"Ok",ROUND(Q49,0)&lt;3,"Bad")</f>
        <v>Excellent</v>
      </c>
      <c r="S49">
        <v>6</v>
      </c>
      <c r="T49" t="str">
        <f t="shared" si="2"/>
        <v>No</v>
      </c>
      <c r="U49" s="65">
        <v>40838</v>
      </c>
      <c r="V49" s="65">
        <v>42285</v>
      </c>
      <c r="W49">
        <v>365</v>
      </c>
      <c r="X49" t="str">
        <f t="shared" si="3"/>
        <v>Active</v>
      </c>
      <c r="Y49" t="s">
        <v>15615</v>
      </c>
    </row>
    <row r="50" spans="1:25" x14ac:dyDescent="0.25">
      <c r="A50">
        <v>49</v>
      </c>
      <c r="B50" t="s">
        <v>59</v>
      </c>
      <c r="C50">
        <v>9</v>
      </c>
      <c r="D50" t="str">
        <f>VLOOKUP($C50,Hosts!$A:$O,10,0)</f>
        <v>New York</v>
      </c>
      <c r="E50" s="67">
        <f>INDEX(Hosts!$A:$O,MATCH(Places!$C50,Hosts!$A:$A,0),MATCH(Places!E$1,Hosts!$1:$1,0))</f>
        <v>1</v>
      </c>
      <c r="F50" s="67">
        <f>INDEX(Hosts!$A:$O,MATCH(Places!$C50,Hosts!$A:$A,0),MATCH(Places!F$1,Hosts!$1:$1,0))</f>
        <v>0.5</v>
      </c>
      <c r="G50" s="67" t="str">
        <f>INDEX(Hosts!$A:$O,MATCH(Places!$C50,Hosts!$A:$A,0),MATCH(Places!G$1,Hosts!$1:$1,0))</f>
        <v>No</v>
      </c>
      <c r="H50">
        <v>12</v>
      </c>
      <c r="I50" t="str">
        <f>VLOOKUP($H50,Neighborhoods!$A:$C,2,0)</f>
        <v>Brooklyn</v>
      </c>
      <c r="J50" t="str">
        <f>VLOOKUP($H50,Neighborhoods!$A:$C,3,0)</f>
        <v>Williamsburg</v>
      </c>
      <c r="K50" t="s">
        <v>11822</v>
      </c>
      <c r="L50" t="str">
        <f t="shared" si="0"/>
        <v>No</v>
      </c>
      <c r="M50">
        <v>5</v>
      </c>
      <c r="N50" t="str" cm="1">
        <f t="array" ref="N50">_xlfn.IFS(M50&lt;=2,"Small",M50&lt;=5,"Medium",M50&gt;5,"Large")</f>
        <v>Medium</v>
      </c>
      <c r="O50" s="50">
        <v>249</v>
      </c>
      <c r="P50" s="67">
        <f t="shared" si="1"/>
        <v>0.04</v>
      </c>
      <c r="Q50" s="52">
        <v>4.96</v>
      </c>
      <c r="R50" s="52" t="str" cm="1">
        <f t="array" ref="R50">_xlfn.IFS(ROUND(Q50,0)=5,"Excellent",ROUND(Q50,0)=4,"Good",ROUND(Q50,0)=3,"Ok",ROUND(Q50,0)&lt;3,"Bad")</f>
        <v>Excellent</v>
      </c>
      <c r="S50">
        <v>370</v>
      </c>
      <c r="T50" t="str">
        <f t="shared" si="2"/>
        <v>Yes</v>
      </c>
      <c r="U50" s="65">
        <v>40532</v>
      </c>
      <c r="V50" s="65">
        <v>43827</v>
      </c>
      <c r="W50">
        <v>7</v>
      </c>
      <c r="X50" t="str">
        <f t="shared" si="3"/>
        <v>Active</v>
      </c>
      <c r="Y50" t="s">
        <v>15616</v>
      </c>
    </row>
    <row r="51" spans="1:25" x14ac:dyDescent="0.25">
      <c r="A51">
        <v>50</v>
      </c>
      <c r="B51" t="s">
        <v>60</v>
      </c>
      <c r="C51">
        <v>141</v>
      </c>
      <c r="D51" t="str">
        <f>VLOOKUP($C51,Hosts!$A:$O,10,0)</f>
        <v>New York</v>
      </c>
      <c r="E51" s="67">
        <f>INDEX(Hosts!$A:$O,MATCH(Places!$C51,Hosts!$A:$A,0),MATCH(Places!E$1,Hosts!$1:$1,0))</f>
        <v>0.75</v>
      </c>
      <c r="F51" s="67">
        <f>INDEX(Hosts!$A:$O,MATCH(Places!$C51,Hosts!$A:$A,0),MATCH(Places!F$1,Hosts!$1:$1,0))</f>
        <v>1</v>
      </c>
      <c r="G51" s="67" t="str">
        <f>INDEX(Hosts!$A:$O,MATCH(Places!$C51,Hosts!$A:$A,0),MATCH(Places!G$1,Hosts!$1:$1,0))</f>
        <v>No</v>
      </c>
      <c r="H51">
        <v>16</v>
      </c>
      <c r="I51" t="str">
        <f>VLOOKUP($H51,Neighborhoods!$A:$C,2,0)</f>
        <v>Manhattan</v>
      </c>
      <c r="J51" t="str">
        <f>VLOOKUP($H51,Neighborhoods!$A:$C,3,0)</f>
        <v>Harlem</v>
      </c>
      <c r="K51" t="s">
        <v>11822</v>
      </c>
      <c r="L51" t="str">
        <f t="shared" si="0"/>
        <v>No</v>
      </c>
      <c r="M51">
        <v>5</v>
      </c>
      <c r="N51" t="str" cm="1">
        <f t="array" ref="N51">_xlfn.IFS(M51&lt;=2,"Small",M51&lt;=5,"Medium",M51&gt;5,"Large")</f>
        <v>Medium</v>
      </c>
      <c r="O51" s="50">
        <v>161</v>
      </c>
      <c r="P51" s="67">
        <f t="shared" si="1"/>
        <v>0.03</v>
      </c>
      <c r="Q51" s="52">
        <v>4.5199999999999996</v>
      </c>
      <c r="R51" s="52" t="str" cm="1">
        <f t="array" ref="R51">_xlfn.IFS(ROUND(Q51,0)=5,"Excellent",ROUND(Q51,0)=4,"Good",ROUND(Q51,0)=3,"Ok",ROUND(Q51,0)&lt;3,"Bad")</f>
        <v>Excellent</v>
      </c>
      <c r="S51">
        <v>122</v>
      </c>
      <c r="T51" t="str">
        <f t="shared" si="2"/>
        <v>No</v>
      </c>
      <c r="U51" s="65">
        <v>40545</v>
      </c>
      <c r="V51" s="65">
        <v>43833</v>
      </c>
      <c r="W51">
        <v>365</v>
      </c>
      <c r="X51" t="str">
        <f t="shared" si="3"/>
        <v>Active</v>
      </c>
      <c r="Y51" t="s">
        <v>15615</v>
      </c>
    </row>
    <row r="52" spans="1:25" x14ac:dyDescent="0.25">
      <c r="A52">
        <v>51</v>
      </c>
      <c r="B52" t="s">
        <v>14784</v>
      </c>
      <c r="C52">
        <v>26</v>
      </c>
      <c r="D52" t="str">
        <f>VLOOKUP($C52,Hosts!$A:$O,10,0)</f>
        <v>New York</v>
      </c>
      <c r="E52" s="67">
        <f>INDEX(Hosts!$A:$O,MATCH(Places!$C52,Hosts!$A:$A,0),MATCH(Places!E$1,Hosts!$1:$1,0))</f>
        <v>0.83</v>
      </c>
      <c r="F52" s="67">
        <f>INDEX(Hosts!$A:$O,MATCH(Places!$C52,Hosts!$A:$A,0),MATCH(Places!F$1,Hosts!$1:$1,0))</f>
        <v>0.88</v>
      </c>
      <c r="G52" s="67" t="str">
        <f>INDEX(Hosts!$A:$O,MATCH(Places!$C52,Hosts!$A:$A,0),MATCH(Places!G$1,Hosts!$1:$1,0))</f>
        <v>No</v>
      </c>
      <c r="H52">
        <v>23</v>
      </c>
      <c r="I52" t="str">
        <f>VLOOKUP($H52,Neighborhoods!$A:$C,2,0)</f>
        <v>Queens</v>
      </c>
      <c r="J52" t="str">
        <f>VLOOKUP($H52,Neighborhoods!$A:$C,3,0)</f>
        <v>Jamaica</v>
      </c>
      <c r="K52" t="s">
        <v>1</v>
      </c>
      <c r="L52" t="str">
        <f t="shared" si="0"/>
        <v>Yes</v>
      </c>
      <c r="M52">
        <v>2</v>
      </c>
      <c r="N52" t="str" cm="1">
        <f t="array" ref="N52">_xlfn.IFS(M52&lt;=2,"Small",M52&lt;=5,"Medium",M52&gt;5,"Large")</f>
        <v>Small</v>
      </c>
      <c r="O52" s="50">
        <v>65</v>
      </c>
      <c r="P52" s="67">
        <f t="shared" si="1"/>
        <v>0.03</v>
      </c>
      <c r="Q52" s="52">
        <v>4.4800000000000004</v>
      </c>
      <c r="R52" s="52" t="str" cm="1">
        <f t="array" ref="R52">_xlfn.IFS(ROUND(Q52,0)=5,"Excellent",ROUND(Q52,0)=4,"Good",ROUND(Q52,0)=3,"Ok",ROUND(Q52,0)&lt;3,"Bad")</f>
        <v>Good</v>
      </c>
      <c r="S52">
        <v>62</v>
      </c>
      <c r="T52" t="str">
        <f t="shared" si="2"/>
        <v>No</v>
      </c>
      <c r="U52" s="65">
        <v>40464</v>
      </c>
      <c r="V52" s="65">
        <v>43101</v>
      </c>
      <c r="W52">
        <v>365</v>
      </c>
      <c r="X52" t="str">
        <f t="shared" si="3"/>
        <v>Active</v>
      </c>
      <c r="Y52" t="s">
        <v>15615</v>
      </c>
    </row>
    <row r="53" spans="1:25" x14ac:dyDescent="0.25">
      <c r="A53">
        <v>52</v>
      </c>
      <c r="B53" t="s">
        <v>61</v>
      </c>
      <c r="C53">
        <v>141</v>
      </c>
      <c r="D53" t="str">
        <f>VLOOKUP($C53,Hosts!$A:$O,10,0)</f>
        <v>New York</v>
      </c>
      <c r="E53" s="67">
        <f>INDEX(Hosts!$A:$O,MATCH(Places!$C53,Hosts!$A:$A,0),MATCH(Places!E$1,Hosts!$1:$1,0))</f>
        <v>0.75</v>
      </c>
      <c r="F53" s="67">
        <f>INDEX(Hosts!$A:$O,MATCH(Places!$C53,Hosts!$A:$A,0),MATCH(Places!F$1,Hosts!$1:$1,0))</f>
        <v>1</v>
      </c>
      <c r="G53" s="67" t="str">
        <f>INDEX(Hosts!$A:$O,MATCH(Places!$C53,Hosts!$A:$A,0),MATCH(Places!G$1,Hosts!$1:$1,0))</f>
        <v>No</v>
      </c>
      <c r="H53">
        <v>16</v>
      </c>
      <c r="I53" t="str">
        <f>VLOOKUP($H53,Neighborhoods!$A:$C,2,0)</f>
        <v>Manhattan</v>
      </c>
      <c r="J53" t="str">
        <f>VLOOKUP($H53,Neighborhoods!$A:$C,3,0)</f>
        <v>Harlem</v>
      </c>
      <c r="K53" t="s">
        <v>1</v>
      </c>
      <c r="L53" t="str">
        <f t="shared" si="0"/>
        <v>Yes</v>
      </c>
      <c r="M53">
        <v>2</v>
      </c>
      <c r="N53" t="str" cm="1">
        <f t="array" ref="N53">_xlfn.IFS(M53&lt;=2,"Small",M53&lt;=5,"Medium",M53&gt;5,"Large")</f>
        <v>Small</v>
      </c>
      <c r="O53" s="50">
        <v>78</v>
      </c>
      <c r="P53" s="67">
        <f t="shared" si="1"/>
        <v>0.03</v>
      </c>
      <c r="Q53" s="52">
        <v>4.88</v>
      </c>
      <c r="R53" s="52" t="str" cm="1">
        <f t="array" ref="R53">_xlfn.IFS(ROUND(Q53,0)=5,"Excellent",ROUND(Q53,0)=4,"Good",ROUND(Q53,0)=3,"Ok",ROUND(Q53,0)&lt;3,"Bad")</f>
        <v>Excellent</v>
      </c>
      <c r="S53">
        <v>208</v>
      </c>
      <c r="T53" t="str">
        <f t="shared" si="2"/>
        <v>Yes</v>
      </c>
      <c r="U53" s="65">
        <v>40528</v>
      </c>
      <c r="V53" s="65">
        <v>43979</v>
      </c>
      <c r="W53">
        <v>338</v>
      </c>
      <c r="X53" t="str">
        <f t="shared" si="3"/>
        <v>Active</v>
      </c>
      <c r="Y53" t="s">
        <v>15615</v>
      </c>
    </row>
    <row r="54" spans="1:25" x14ac:dyDescent="0.25">
      <c r="A54">
        <v>53</v>
      </c>
      <c r="B54" t="s">
        <v>62</v>
      </c>
      <c r="C54">
        <v>153</v>
      </c>
      <c r="D54" t="str">
        <f>VLOOKUP($C54,Hosts!$A:$O,10,0)</f>
        <v>New York</v>
      </c>
      <c r="E54" s="67">
        <f>INDEX(Hosts!$A:$O,MATCH(Places!$C54,Hosts!$A:$A,0),MATCH(Places!E$1,Hosts!$1:$1,0))</f>
        <v>1</v>
      </c>
      <c r="F54" s="67">
        <f>INDEX(Hosts!$A:$O,MATCH(Places!$C54,Hosts!$A:$A,0),MATCH(Places!F$1,Hosts!$1:$1,0))</f>
        <v>0.94</v>
      </c>
      <c r="G54" s="67" t="str">
        <f>INDEX(Hosts!$A:$O,MATCH(Places!$C54,Hosts!$A:$A,0),MATCH(Places!G$1,Hosts!$1:$1,0))</f>
        <v>Yes</v>
      </c>
      <c r="H54">
        <v>17</v>
      </c>
      <c r="I54" t="str">
        <f>VLOOKUP($H54,Neighborhoods!$A:$C,2,0)</f>
        <v>Manhattan</v>
      </c>
      <c r="J54" t="str">
        <f>VLOOKUP($H54,Neighborhoods!$A:$C,3,0)</f>
        <v>Hell's Kitchen</v>
      </c>
      <c r="K54" t="s">
        <v>11822</v>
      </c>
      <c r="L54" t="str">
        <f t="shared" si="0"/>
        <v>No</v>
      </c>
      <c r="M54">
        <v>4</v>
      </c>
      <c r="N54" t="str" cm="1">
        <f t="array" ref="N54">_xlfn.IFS(M54&lt;=2,"Small",M54&lt;=5,"Medium",M54&gt;5,"Large")</f>
        <v>Medium</v>
      </c>
      <c r="O54" s="50">
        <v>156</v>
      </c>
      <c r="P54" s="67">
        <f t="shared" si="1"/>
        <v>0.03</v>
      </c>
      <c r="Q54" s="52">
        <v>4.9000000000000004</v>
      </c>
      <c r="R54" s="52" t="str" cm="1">
        <f t="array" ref="R54">_xlfn.IFS(ROUND(Q54,0)=5,"Excellent",ROUND(Q54,0)=4,"Good",ROUND(Q54,0)=3,"Ok",ROUND(Q54,0)&lt;3,"Bad")</f>
        <v>Excellent</v>
      </c>
      <c r="S54">
        <v>107</v>
      </c>
      <c r="T54" t="str">
        <f t="shared" si="2"/>
        <v>Yes</v>
      </c>
      <c r="U54" s="65">
        <v>40709</v>
      </c>
      <c r="V54" s="65">
        <v>43878</v>
      </c>
      <c r="W54">
        <v>78</v>
      </c>
      <c r="X54" t="str">
        <f t="shared" si="3"/>
        <v>Active</v>
      </c>
      <c r="Y54" t="s">
        <v>15615</v>
      </c>
    </row>
    <row r="55" spans="1:25" x14ac:dyDescent="0.25">
      <c r="A55">
        <v>54</v>
      </c>
      <c r="B55" t="s">
        <v>63</v>
      </c>
      <c r="C55">
        <v>154</v>
      </c>
      <c r="D55" t="str">
        <f>VLOOKUP($C55,Hosts!$A:$O,10,0)</f>
        <v>New York</v>
      </c>
      <c r="E55" s="67">
        <f>INDEX(Hosts!$A:$O,MATCH(Places!$C55,Hosts!$A:$A,0),MATCH(Places!E$1,Hosts!$1:$1,0))</f>
        <v>0.93</v>
      </c>
      <c r="F55" s="67">
        <f>INDEX(Hosts!$A:$O,MATCH(Places!$C55,Hosts!$A:$A,0),MATCH(Places!F$1,Hosts!$1:$1,0))</f>
        <v>1</v>
      </c>
      <c r="G55" s="67" t="str">
        <f>INDEX(Hosts!$A:$O,MATCH(Places!$C55,Hosts!$A:$A,0),MATCH(Places!G$1,Hosts!$1:$1,0))</f>
        <v>Yes</v>
      </c>
      <c r="H55">
        <v>16</v>
      </c>
      <c r="I55" t="str">
        <f>VLOOKUP($H55,Neighborhoods!$A:$C,2,0)</f>
        <v>Manhattan</v>
      </c>
      <c r="J55" t="str">
        <f>VLOOKUP($H55,Neighborhoods!$A:$C,3,0)</f>
        <v>Harlem</v>
      </c>
      <c r="K55" t="s">
        <v>11822</v>
      </c>
      <c r="L55" t="str">
        <f t="shared" si="0"/>
        <v>No</v>
      </c>
      <c r="M55">
        <v>2</v>
      </c>
      <c r="N55" t="str" cm="1">
        <f t="array" ref="N55">_xlfn.IFS(M55&lt;=2,"Small",M55&lt;=5,"Medium",M55&gt;5,"Large")</f>
        <v>Small</v>
      </c>
      <c r="O55" s="50">
        <v>157</v>
      </c>
      <c r="P55" s="67">
        <f t="shared" si="1"/>
        <v>0.03</v>
      </c>
      <c r="Q55" s="52">
        <v>4.9800000000000004</v>
      </c>
      <c r="R55" s="52" t="str" cm="1">
        <f t="array" ref="R55">_xlfn.IFS(ROUND(Q55,0)=5,"Excellent",ROUND(Q55,0)=4,"Good",ROUND(Q55,0)=3,"Ok",ROUND(Q55,0)&lt;3,"Bad")</f>
        <v>Excellent</v>
      </c>
      <c r="S55">
        <v>258</v>
      </c>
      <c r="T55" t="str">
        <f t="shared" si="2"/>
        <v>Yes</v>
      </c>
      <c r="U55" s="65">
        <v>40490</v>
      </c>
      <c r="V55" s="65">
        <v>44050</v>
      </c>
      <c r="W55">
        <v>319</v>
      </c>
      <c r="X55" t="str">
        <f t="shared" si="3"/>
        <v>Active</v>
      </c>
      <c r="Y55" t="s">
        <v>15616</v>
      </c>
    </row>
    <row r="56" spans="1:25" x14ac:dyDescent="0.25">
      <c r="A56">
        <v>55</v>
      </c>
      <c r="B56" t="s">
        <v>64</v>
      </c>
      <c r="C56">
        <v>155</v>
      </c>
      <c r="D56" t="str">
        <f>VLOOKUP($C56,Hosts!$A:$O,10,0)</f>
        <v>New York</v>
      </c>
      <c r="E56" s="67">
        <f>INDEX(Hosts!$A:$O,MATCH(Places!$C56,Hosts!$A:$A,0),MATCH(Places!E$1,Hosts!$1:$1,0))</f>
        <v>1</v>
      </c>
      <c r="F56" s="67">
        <f>INDEX(Hosts!$A:$O,MATCH(Places!$C56,Hosts!$A:$A,0),MATCH(Places!F$1,Hosts!$1:$1,0))</f>
        <v>0.98</v>
      </c>
      <c r="G56" s="67" t="str">
        <f>INDEX(Hosts!$A:$O,MATCH(Places!$C56,Hosts!$A:$A,0),MATCH(Places!G$1,Hosts!$1:$1,0))</f>
        <v>Yes</v>
      </c>
      <c r="H56">
        <v>16</v>
      </c>
      <c r="I56" t="str">
        <f>VLOOKUP($H56,Neighborhoods!$A:$C,2,0)</f>
        <v>Manhattan</v>
      </c>
      <c r="J56" t="str">
        <f>VLOOKUP($H56,Neighborhoods!$A:$C,3,0)</f>
        <v>Harlem</v>
      </c>
      <c r="K56" t="s">
        <v>1</v>
      </c>
      <c r="L56" t="str">
        <f t="shared" si="0"/>
        <v>Yes</v>
      </c>
      <c r="M56">
        <v>3</v>
      </c>
      <c r="N56" t="str" cm="1">
        <f t="array" ref="N56">_xlfn.IFS(M56&lt;=2,"Small",M56&lt;=5,"Medium",M56&gt;5,"Large")</f>
        <v>Medium</v>
      </c>
      <c r="O56" s="50">
        <v>48</v>
      </c>
      <c r="P56" s="67">
        <f t="shared" si="1"/>
        <v>0.03</v>
      </c>
      <c r="Q56" s="52">
        <v>4.96</v>
      </c>
      <c r="R56" s="52" t="str" cm="1">
        <f t="array" ref="R56">_xlfn.IFS(ROUND(Q56,0)=5,"Excellent",ROUND(Q56,0)=4,"Good",ROUND(Q56,0)=3,"Ok",ROUND(Q56,0)&lt;3,"Bad")</f>
        <v>Excellent</v>
      </c>
      <c r="S56">
        <v>512</v>
      </c>
      <c r="T56" t="str">
        <f t="shared" si="2"/>
        <v>Yes</v>
      </c>
      <c r="U56" s="65">
        <v>40658</v>
      </c>
      <c r="V56" s="65">
        <v>43905</v>
      </c>
      <c r="W56">
        <v>328</v>
      </c>
      <c r="X56" t="str">
        <f t="shared" si="3"/>
        <v>Active</v>
      </c>
      <c r="Y56" t="s">
        <v>15616</v>
      </c>
    </row>
    <row r="57" spans="1:25" x14ac:dyDescent="0.25">
      <c r="A57">
        <v>56</v>
      </c>
      <c r="B57" t="s">
        <v>65</v>
      </c>
      <c r="C57">
        <v>161</v>
      </c>
      <c r="D57" t="str">
        <f>VLOOKUP($C57,Hosts!$A:$O,10,0)</f>
        <v>New York</v>
      </c>
      <c r="E57" s="67">
        <f>INDEX(Hosts!$A:$O,MATCH(Places!$C57,Hosts!$A:$A,0),MATCH(Places!E$1,Hosts!$1:$1,0))</f>
        <v>1</v>
      </c>
      <c r="F57" s="67">
        <f>INDEX(Hosts!$A:$O,MATCH(Places!$C57,Hosts!$A:$A,0),MATCH(Places!F$1,Hosts!$1:$1,0))</f>
        <v>1</v>
      </c>
      <c r="G57" s="67" t="str">
        <f>INDEX(Hosts!$A:$O,MATCH(Places!$C57,Hosts!$A:$A,0),MATCH(Places!G$1,Hosts!$1:$1,0))</f>
        <v>Yes</v>
      </c>
      <c r="H57">
        <v>14</v>
      </c>
      <c r="I57" t="str">
        <f>VLOOKUP($H57,Neighborhoods!$A:$C,2,0)</f>
        <v>Manhattan</v>
      </c>
      <c r="J57" t="str">
        <f>VLOOKUP($H57,Neighborhoods!$A:$C,3,0)</f>
        <v>East Harlem</v>
      </c>
      <c r="K57" t="s">
        <v>11822</v>
      </c>
      <c r="L57" t="str">
        <f t="shared" si="0"/>
        <v>No</v>
      </c>
      <c r="M57">
        <v>2</v>
      </c>
      <c r="N57" t="str" cm="1">
        <f t="array" ref="N57">_xlfn.IFS(M57&lt;=2,"Small",M57&lt;=5,"Medium",M57&gt;5,"Large")</f>
        <v>Small</v>
      </c>
      <c r="O57" s="50">
        <v>100</v>
      </c>
      <c r="P57" s="67">
        <f t="shared" si="1"/>
        <v>0.03</v>
      </c>
      <c r="Q57" s="52">
        <v>4.91</v>
      </c>
      <c r="R57" s="52" t="str" cm="1">
        <f t="array" ref="R57">_xlfn.IFS(ROUND(Q57,0)=5,"Excellent",ROUND(Q57,0)=4,"Good",ROUND(Q57,0)=3,"Ok",ROUND(Q57,0)&lt;3,"Bad")</f>
        <v>Excellent</v>
      </c>
      <c r="S57">
        <v>187</v>
      </c>
      <c r="T57" t="str">
        <f t="shared" si="2"/>
        <v>Yes</v>
      </c>
      <c r="U57" s="65">
        <v>40655</v>
      </c>
      <c r="V57" s="65">
        <v>43792</v>
      </c>
      <c r="W57">
        <v>365</v>
      </c>
      <c r="X57" t="str">
        <f t="shared" si="3"/>
        <v>Active</v>
      </c>
      <c r="Y57" t="s">
        <v>15615</v>
      </c>
    </row>
    <row r="58" spans="1:25" x14ac:dyDescent="0.25">
      <c r="A58">
        <v>57</v>
      </c>
      <c r="B58" t="s">
        <v>66</v>
      </c>
      <c r="C58">
        <v>141</v>
      </c>
      <c r="D58" t="str">
        <f>VLOOKUP($C58,Hosts!$A:$O,10,0)</f>
        <v>New York</v>
      </c>
      <c r="E58" s="67">
        <f>INDEX(Hosts!$A:$O,MATCH(Places!$C58,Hosts!$A:$A,0),MATCH(Places!E$1,Hosts!$1:$1,0))</f>
        <v>0.75</v>
      </c>
      <c r="F58" s="67">
        <f>INDEX(Hosts!$A:$O,MATCH(Places!$C58,Hosts!$A:$A,0),MATCH(Places!F$1,Hosts!$1:$1,0))</f>
        <v>1</v>
      </c>
      <c r="G58" s="67" t="str">
        <f>INDEX(Hosts!$A:$O,MATCH(Places!$C58,Hosts!$A:$A,0),MATCH(Places!G$1,Hosts!$1:$1,0))</f>
        <v>No</v>
      </c>
      <c r="H58">
        <v>16</v>
      </c>
      <c r="I58" t="str">
        <f>VLOOKUP($H58,Neighborhoods!$A:$C,2,0)</f>
        <v>Manhattan</v>
      </c>
      <c r="J58" t="str">
        <f>VLOOKUP($H58,Neighborhoods!$A:$C,3,0)</f>
        <v>Harlem</v>
      </c>
      <c r="K58" t="s">
        <v>1</v>
      </c>
      <c r="L58" t="str">
        <f t="shared" si="0"/>
        <v>Yes</v>
      </c>
      <c r="M58">
        <v>3</v>
      </c>
      <c r="N58" t="str" cm="1">
        <f t="array" ref="N58">_xlfn.IFS(M58&lt;=2,"Small",M58&lt;=5,"Medium",M58&gt;5,"Large")</f>
        <v>Medium</v>
      </c>
      <c r="O58" s="50">
        <v>110</v>
      </c>
      <c r="P58" s="67">
        <f t="shared" si="1"/>
        <v>0.03</v>
      </c>
      <c r="Q58" s="52">
        <v>4.67</v>
      </c>
      <c r="R58" s="52" t="str" cm="1">
        <f t="array" ref="R58">_xlfn.IFS(ROUND(Q58,0)=5,"Excellent",ROUND(Q58,0)=4,"Good",ROUND(Q58,0)=3,"Ok",ROUND(Q58,0)&lt;3,"Bad")</f>
        <v>Excellent</v>
      </c>
      <c r="S58">
        <v>215</v>
      </c>
      <c r="T58" t="str">
        <f t="shared" si="2"/>
        <v>No</v>
      </c>
      <c r="U58" s="65">
        <v>40546</v>
      </c>
      <c r="V58" s="65">
        <v>43878</v>
      </c>
      <c r="W58">
        <v>365</v>
      </c>
      <c r="X58" t="str">
        <f t="shared" si="3"/>
        <v>Active</v>
      </c>
      <c r="Y58" t="s">
        <v>15616</v>
      </c>
    </row>
    <row r="59" spans="1:25" x14ac:dyDescent="0.25">
      <c r="A59">
        <v>58</v>
      </c>
      <c r="B59" t="s">
        <v>13694</v>
      </c>
      <c r="C59">
        <v>162</v>
      </c>
      <c r="D59" t="str">
        <f>VLOOKUP($C59,Hosts!$A:$O,10,0)</f>
        <v>New York</v>
      </c>
      <c r="E59" s="67">
        <f>INDEX(Hosts!$A:$O,MATCH(Places!$C59,Hosts!$A:$A,0),MATCH(Places!E$1,Hosts!$1:$1,0))</f>
        <v>1</v>
      </c>
      <c r="F59" s="67">
        <f>INDEX(Hosts!$A:$O,MATCH(Places!$C59,Hosts!$A:$A,0),MATCH(Places!F$1,Hosts!$1:$1,0))</f>
        <v>1</v>
      </c>
      <c r="G59" s="67" t="str">
        <f>INDEX(Hosts!$A:$O,MATCH(Places!$C59,Hosts!$A:$A,0),MATCH(Places!G$1,Hosts!$1:$1,0))</f>
        <v>Yes</v>
      </c>
      <c r="H59">
        <v>15</v>
      </c>
      <c r="I59" t="str">
        <f>VLOOKUP($H59,Neighborhoods!$A:$C,2,0)</f>
        <v>Manhattan</v>
      </c>
      <c r="J59" t="str">
        <f>VLOOKUP($H59,Neighborhoods!$A:$C,3,0)</f>
        <v>East Village</v>
      </c>
      <c r="K59" t="s">
        <v>11822</v>
      </c>
      <c r="L59" t="str">
        <f t="shared" si="0"/>
        <v>No</v>
      </c>
      <c r="M59">
        <v>6</v>
      </c>
      <c r="N59" t="str" cm="1">
        <f t="array" ref="N59">_xlfn.IFS(M59&lt;=2,"Small",M59&lt;=5,"Medium",M59&gt;5,"Large")</f>
        <v>Large</v>
      </c>
      <c r="O59" s="50">
        <v>99</v>
      </c>
      <c r="P59" s="67">
        <f t="shared" si="1"/>
        <v>0.03</v>
      </c>
      <c r="Q59" s="52">
        <v>4.79</v>
      </c>
      <c r="R59" s="52" t="str" cm="1">
        <f t="array" ref="R59">_xlfn.IFS(ROUND(Q59,0)=5,"Excellent",ROUND(Q59,0)=4,"Good",ROUND(Q59,0)=3,"Ok",ROUND(Q59,0)&lt;3,"Bad")</f>
        <v>Excellent</v>
      </c>
      <c r="S59">
        <v>155</v>
      </c>
      <c r="T59" t="str">
        <f t="shared" si="2"/>
        <v>No</v>
      </c>
      <c r="U59" s="65">
        <v>40526</v>
      </c>
      <c r="V59" s="65">
        <v>44001</v>
      </c>
      <c r="W59">
        <v>347</v>
      </c>
      <c r="X59" t="str">
        <f t="shared" si="3"/>
        <v>Active</v>
      </c>
      <c r="Y59" t="s">
        <v>15616</v>
      </c>
    </row>
    <row r="60" spans="1:25" x14ac:dyDescent="0.25">
      <c r="A60">
        <v>59</v>
      </c>
      <c r="B60" t="s">
        <v>68</v>
      </c>
      <c r="C60">
        <v>164</v>
      </c>
      <c r="D60" t="str">
        <f>VLOOKUP($C60,Hosts!$A:$O,10,0)</f>
        <v>New York</v>
      </c>
      <c r="E60" s="67">
        <f>INDEX(Hosts!$A:$O,MATCH(Places!$C60,Hosts!$A:$A,0),MATCH(Places!E$1,Hosts!$1:$1,0))</f>
        <v>1</v>
      </c>
      <c r="F60" s="67">
        <f>INDEX(Hosts!$A:$O,MATCH(Places!$C60,Hosts!$A:$A,0),MATCH(Places!F$1,Hosts!$1:$1,0))</f>
        <v>0.96</v>
      </c>
      <c r="G60" s="67" t="str">
        <f>INDEX(Hosts!$A:$O,MATCH(Places!$C60,Hosts!$A:$A,0),MATCH(Places!G$1,Hosts!$1:$1,0))</f>
        <v>No</v>
      </c>
      <c r="H60">
        <v>30</v>
      </c>
      <c r="I60" t="str">
        <f>VLOOKUP($H60,Neighborhoods!$A:$C,2,0)</f>
        <v>Staten Island</v>
      </c>
      <c r="J60" t="str">
        <f>VLOOKUP($H60,Neighborhoods!$A:$C,3,0)</f>
        <v>Tompkinsville</v>
      </c>
      <c r="K60" t="s">
        <v>1</v>
      </c>
      <c r="L60" t="str">
        <f t="shared" si="0"/>
        <v>Yes</v>
      </c>
      <c r="M60">
        <v>2</v>
      </c>
      <c r="N60" t="str" cm="1">
        <f t="array" ref="N60">_xlfn.IFS(M60&lt;=2,"Small",M60&lt;=5,"Medium",M60&gt;5,"Large")</f>
        <v>Small</v>
      </c>
      <c r="O60" s="50">
        <v>38</v>
      </c>
      <c r="P60" s="67">
        <f t="shared" si="1"/>
        <v>0.03</v>
      </c>
      <c r="Q60" s="52">
        <v>4.63</v>
      </c>
      <c r="R60" s="52" t="str" cm="1">
        <f t="array" ref="R60">_xlfn.IFS(ROUND(Q60,0)=5,"Excellent",ROUND(Q60,0)=4,"Good",ROUND(Q60,0)=3,"Ok",ROUND(Q60,0)&lt;3,"Bad")</f>
        <v>Excellent</v>
      </c>
      <c r="S60">
        <v>213</v>
      </c>
      <c r="T60" t="str">
        <f t="shared" si="2"/>
        <v>No</v>
      </c>
      <c r="U60" s="65">
        <v>40533</v>
      </c>
      <c r="V60" s="65">
        <v>43946</v>
      </c>
      <c r="W60">
        <v>363</v>
      </c>
      <c r="X60" t="str">
        <f t="shared" si="3"/>
        <v>Active</v>
      </c>
      <c r="Y60" t="s">
        <v>15615</v>
      </c>
    </row>
    <row r="61" spans="1:25" x14ac:dyDescent="0.25">
      <c r="A61">
        <v>60</v>
      </c>
      <c r="B61" t="s">
        <v>70</v>
      </c>
      <c r="C61">
        <v>164</v>
      </c>
      <c r="D61" t="str">
        <f>VLOOKUP($C61,Hosts!$A:$O,10,0)</f>
        <v>New York</v>
      </c>
      <c r="E61" s="67">
        <f>INDEX(Hosts!$A:$O,MATCH(Places!$C61,Hosts!$A:$A,0),MATCH(Places!E$1,Hosts!$1:$1,0))</f>
        <v>1</v>
      </c>
      <c r="F61" s="67">
        <f>INDEX(Hosts!$A:$O,MATCH(Places!$C61,Hosts!$A:$A,0),MATCH(Places!F$1,Hosts!$1:$1,0))</f>
        <v>0.96</v>
      </c>
      <c r="G61" s="67" t="str">
        <f>INDEX(Hosts!$A:$O,MATCH(Places!$C61,Hosts!$A:$A,0),MATCH(Places!G$1,Hosts!$1:$1,0))</f>
        <v>No</v>
      </c>
      <c r="H61">
        <v>30</v>
      </c>
      <c r="I61" t="str">
        <f>VLOOKUP($H61,Neighborhoods!$A:$C,2,0)</f>
        <v>Staten Island</v>
      </c>
      <c r="J61" t="str">
        <f>VLOOKUP($H61,Neighborhoods!$A:$C,3,0)</f>
        <v>Tompkinsville</v>
      </c>
      <c r="K61" t="s">
        <v>1</v>
      </c>
      <c r="L61" t="str">
        <f t="shared" si="0"/>
        <v>Yes</v>
      </c>
      <c r="M61">
        <v>2</v>
      </c>
      <c r="N61" t="str" cm="1">
        <f t="array" ref="N61">_xlfn.IFS(M61&lt;=2,"Small",M61&lt;=5,"Medium",M61&gt;5,"Large")</f>
        <v>Small</v>
      </c>
      <c r="O61" s="50">
        <v>38</v>
      </c>
      <c r="P61" s="67">
        <f t="shared" si="1"/>
        <v>0.03</v>
      </c>
      <c r="Q61" s="52">
        <v>4.6900000000000004</v>
      </c>
      <c r="R61" s="52" t="str" cm="1">
        <f t="array" ref="R61">_xlfn.IFS(ROUND(Q61,0)=5,"Excellent",ROUND(Q61,0)=4,"Good",ROUND(Q61,0)=3,"Ok",ROUND(Q61,0)&lt;3,"Bad")</f>
        <v>Excellent</v>
      </c>
      <c r="S61">
        <v>170</v>
      </c>
      <c r="T61" t="str">
        <f t="shared" si="2"/>
        <v>No</v>
      </c>
      <c r="U61" s="65">
        <v>40595</v>
      </c>
      <c r="V61" s="65">
        <v>44043</v>
      </c>
      <c r="W61">
        <v>346</v>
      </c>
      <c r="X61" t="str">
        <f t="shared" si="3"/>
        <v>Active</v>
      </c>
      <c r="Y61" t="s">
        <v>15615</v>
      </c>
    </row>
    <row r="62" spans="1:25" x14ac:dyDescent="0.25">
      <c r="A62">
        <v>61</v>
      </c>
      <c r="B62" t="s">
        <v>71</v>
      </c>
      <c r="C62">
        <v>164</v>
      </c>
      <c r="D62" t="str">
        <f>VLOOKUP($C62,Hosts!$A:$O,10,0)</f>
        <v>New York</v>
      </c>
      <c r="E62" s="67">
        <f>INDEX(Hosts!$A:$O,MATCH(Places!$C62,Hosts!$A:$A,0),MATCH(Places!E$1,Hosts!$1:$1,0))</f>
        <v>1</v>
      </c>
      <c r="F62" s="67">
        <f>INDEX(Hosts!$A:$O,MATCH(Places!$C62,Hosts!$A:$A,0),MATCH(Places!F$1,Hosts!$1:$1,0))</f>
        <v>0.96</v>
      </c>
      <c r="G62" s="67" t="str">
        <f>INDEX(Hosts!$A:$O,MATCH(Places!$C62,Hosts!$A:$A,0),MATCH(Places!G$1,Hosts!$1:$1,0))</f>
        <v>No</v>
      </c>
      <c r="H62">
        <v>30</v>
      </c>
      <c r="I62" t="str">
        <f>VLOOKUP($H62,Neighborhoods!$A:$C,2,0)</f>
        <v>Staten Island</v>
      </c>
      <c r="J62" t="str">
        <f>VLOOKUP($H62,Neighborhoods!$A:$C,3,0)</f>
        <v>Tompkinsville</v>
      </c>
      <c r="K62" t="s">
        <v>1</v>
      </c>
      <c r="L62" t="str">
        <f t="shared" si="0"/>
        <v>Yes</v>
      </c>
      <c r="M62">
        <v>2</v>
      </c>
      <c r="N62" t="str" cm="1">
        <f t="array" ref="N62">_xlfn.IFS(M62&lt;=2,"Small",M62&lt;=5,"Medium",M62&gt;5,"Large")</f>
        <v>Small</v>
      </c>
      <c r="O62" s="50">
        <v>38</v>
      </c>
      <c r="P62" s="67">
        <f t="shared" si="1"/>
        <v>0.03</v>
      </c>
      <c r="Q62" s="52">
        <v>4.63</v>
      </c>
      <c r="R62" s="52" t="str" cm="1">
        <f t="array" ref="R62">_xlfn.IFS(ROUND(Q62,0)=5,"Excellent",ROUND(Q62,0)=4,"Good",ROUND(Q62,0)=3,"Ok",ROUND(Q62,0)&lt;3,"Bad")</f>
        <v>Excellent</v>
      </c>
      <c r="S62">
        <v>199</v>
      </c>
      <c r="T62" t="str">
        <f t="shared" si="2"/>
        <v>No</v>
      </c>
      <c r="U62" s="65">
        <v>40550</v>
      </c>
      <c r="V62" s="65">
        <v>43980</v>
      </c>
      <c r="W62">
        <v>358</v>
      </c>
      <c r="X62" t="str">
        <f t="shared" si="3"/>
        <v>Active</v>
      </c>
      <c r="Y62" t="s">
        <v>15615</v>
      </c>
    </row>
    <row r="63" spans="1:25" x14ac:dyDescent="0.25">
      <c r="A63">
        <v>62</v>
      </c>
      <c r="B63" t="s">
        <v>72</v>
      </c>
      <c r="C63">
        <v>166</v>
      </c>
      <c r="D63" t="str">
        <f>VLOOKUP($C63,Hosts!$A:$O,10,0)</f>
        <v>New York</v>
      </c>
      <c r="E63" s="67">
        <f>INDEX(Hosts!$A:$O,MATCH(Places!$C63,Hosts!$A:$A,0),MATCH(Places!E$1,Hosts!$1:$1,0))</f>
        <v>1</v>
      </c>
      <c r="F63" s="67">
        <f>INDEX(Hosts!$A:$O,MATCH(Places!$C63,Hosts!$A:$A,0),MATCH(Places!F$1,Hosts!$1:$1,0))</f>
        <v>0.83</v>
      </c>
      <c r="G63" s="67" t="str">
        <f>INDEX(Hosts!$A:$O,MATCH(Places!$C63,Hosts!$A:$A,0),MATCH(Places!G$1,Hosts!$1:$1,0))</f>
        <v>Yes</v>
      </c>
      <c r="H63">
        <v>11</v>
      </c>
      <c r="I63" t="str">
        <f>VLOOKUP($H63,Neighborhoods!$A:$C,2,0)</f>
        <v>Brooklyn</v>
      </c>
      <c r="J63" t="str">
        <f>VLOOKUP($H63,Neighborhoods!$A:$C,3,0)</f>
        <v>Greenpoint</v>
      </c>
      <c r="K63" t="s">
        <v>11822</v>
      </c>
      <c r="L63" t="str">
        <f t="shared" si="0"/>
        <v>No</v>
      </c>
      <c r="M63">
        <v>4</v>
      </c>
      <c r="N63" t="str" cm="1">
        <f t="array" ref="N63">_xlfn.IFS(M63&lt;=2,"Small",M63&lt;=5,"Medium",M63&gt;5,"Large")</f>
        <v>Medium</v>
      </c>
      <c r="O63" s="50">
        <v>285</v>
      </c>
      <c r="P63" s="67">
        <f t="shared" si="1"/>
        <v>0.04</v>
      </c>
      <c r="Q63" s="52">
        <v>4.83</v>
      </c>
      <c r="R63" s="52" t="str" cm="1">
        <f t="array" ref="R63">_xlfn.IFS(ROUND(Q63,0)=5,"Excellent",ROUND(Q63,0)=4,"Good",ROUND(Q63,0)=3,"Ok",ROUND(Q63,0)&lt;3,"Bad")</f>
        <v>Excellent</v>
      </c>
      <c r="S63">
        <v>128</v>
      </c>
      <c r="T63" t="str">
        <f t="shared" si="2"/>
        <v>Yes</v>
      </c>
      <c r="U63" s="65">
        <v>40607</v>
      </c>
      <c r="V63" s="65">
        <v>43905</v>
      </c>
      <c r="W63">
        <v>362</v>
      </c>
      <c r="X63" t="str">
        <f t="shared" si="3"/>
        <v>Active</v>
      </c>
      <c r="Y63" t="s">
        <v>15615</v>
      </c>
    </row>
    <row r="64" spans="1:25" x14ac:dyDescent="0.25">
      <c r="A64">
        <v>63</v>
      </c>
      <c r="B64" t="s">
        <v>13245</v>
      </c>
      <c r="C64">
        <v>167</v>
      </c>
      <c r="D64" t="str">
        <f>VLOOKUP($C64,Hosts!$A:$O,10,0)</f>
        <v>New York</v>
      </c>
      <c r="E64" s="67">
        <f>INDEX(Hosts!$A:$O,MATCH(Places!$C64,Hosts!$A:$A,0),MATCH(Places!E$1,Hosts!$1:$1,0))</f>
        <v>1</v>
      </c>
      <c r="F64" s="67">
        <f>INDEX(Hosts!$A:$O,MATCH(Places!$C64,Hosts!$A:$A,0),MATCH(Places!F$1,Hosts!$1:$1,0))</f>
        <v>0.9</v>
      </c>
      <c r="G64" s="67" t="str">
        <f>INDEX(Hosts!$A:$O,MATCH(Places!$C64,Hosts!$A:$A,0),MATCH(Places!G$1,Hosts!$1:$1,0))</f>
        <v>No</v>
      </c>
      <c r="H64">
        <v>21</v>
      </c>
      <c r="I64" t="str">
        <f>VLOOKUP($H64,Neighborhoods!$A:$C,2,0)</f>
        <v>Queens</v>
      </c>
      <c r="J64" t="str">
        <f>VLOOKUP($H64,Neighborhoods!$A:$C,3,0)</f>
        <v>Astoria</v>
      </c>
      <c r="K64" t="s">
        <v>11822</v>
      </c>
      <c r="L64" t="str">
        <f t="shared" si="0"/>
        <v>No</v>
      </c>
      <c r="M64">
        <v>5</v>
      </c>
      <c r="N64" t="str" cm="1">
        <f t="array" ref="N64">_xlfn.IFS(M64&lt;=2,"Small",M64&lt;=5,"Medium",M64&gt;5,"Large")</f>
        <v>Medium</v>
      </c>
      <c r="O64" s="50">
        <v>139</v>
      </c>
      <c r="P64" s="67">
        <f t="shared" si="1"/>
        <v>0.03</v>
      </c>
      <c r="Q64" s="52">
        <v>4.74</v>
      </c>
      <c r="R64" s="52" t="str" cm="1">
        <f t="array" ref="R64">_xlfn.IFS(ROUND(Q64,0)=5,"Excellent",ROUND(Q64,0)=4,"Good",ROUND(Q64,0)=3,"Ok",ROUND(Q64,0)&lt;3,"Bad")</f>
        <v>Excellent</v>
      </c>
      <c r="S64">
        <v>480</v>
      </c>
      <c r="T64" t="str">
        <f t="shared" si="2"/>
        <v>No</v>
      </c>
      <c r="U64" s="65">
        <v>40714</v>
      </c>
      <c r="V64" s="65">
        <v>43911</v>
      </c>
      <c r="W64">
        <v>355</v>
      </c>
      <c r="X64" t="str">
        <f t="shared" si="3"/>
        <v>Active</v>
      </c>
      <c r="Y64" t="s">
        <v>15615</v>
      </c>
    </row>
    <row r="65" spans="1:25" x14ac:dyDescent="0.25">
      <c r="A65">
        <v>64</v>
      </c>
      <c r="B65" t="s">
        <v>74</v>
      </c>
      <c r="C65">
        <v>165</v>
      </c>
      <c r="D65" t="str">
        <f>VLOOKUP($C65,Hosts!$A:$O,10,0)</f>
        <v>New York</v>
      </c>
      <c r="E65" s="67">
        <f>INDEX(Hosts!$A:$O,MATCH(Places!$C65,Hosts!$A:$A,0),MATCH(Places!E$1,Hosts!$1:$1,0))</f>
        <v>1</v>
      </c>
      <c r="F65" s="67">
        <f>INDEX(Hosts!$A:$O,MATCH(Places!$C65,Hosts!$A:$A,0),MATCH(Places!F$1,Hosts!$1:$1,0))</f>
        <v>0.79</v>
      </c>
      <c r="G65" s="67" t="str">
        <f>INDEX(Hosts!$A:$O,MATCH(Places!$C65,Hosts!$A:$A,0),MATCH(Places!G$1,Hosts!$1:$1,0))</f>
        <v>No</v>
      </c>
      <c r="H65">
        <v>15</v>
      </c>
      <c r="I65" t="str">
        <f>VLOOKUP($H65,Neighborhoods!$A:$C,2,0)</f>
        <v>Manhattan</v>
      </c>
      <c r="J65" t="str">
        <f>VLOOKUP($H65,Neighborhoods!$A:$C,3,0)</f>
        <v>East Village</v>
      </c>
      <c r="K65" t="s">
        <v>11822</v>
      </c>
      <c r="L65" t="str">
        <f t="shared" si="0"/>
        <v>No</v>
      </c>
      <c r="M65">
        <v>4</v>
      </c>
      <c r="N65" t="str" cm="1">
        <f t="array" ref="N65">_xlfn.IFS(M65&lt;=2,"Small",M65&lt;=5,"Medium",M65&gt;5,"Large")</f>
        <v>Medium</v>
      </c>
      <c r="O65" s="50">
        <v>200</v>
      </c>
      <c r="P65" s="67">
        <f t="shared" si="1"/>
        <v>0.04</v>
      </c>
      <c r="Q65" s="52">
        <v>4.4800000000000004</v>
      </c>
      <c r="R65" s="52" t="str" cm="1">
        <f t="array" ref="R65">_xlfn.IFS(ROUND(Q65,0)=5,"Excellent",ROUND(Q65,0)=4,"Good",ROUND(Q65,0)=3,"Ok",ROUND(Q65,0)&lt;3,"Bad")</f>
        <v>Good</v>
      </c>
      <c r="S65">
        <v>153</v>
      </c>
      <c r="T65" t="str">
        <f t="shared" si="2"/>
        <v>No</v>
      </c>
      <c r="U65" s="65">
        <v>40549</v>
      </c>
      <c r="V65" s="65">
        <v>43833</v>
      </c>
      <c r="W65">
        <v>0</v>
      </c>
      <c r="X65" t="str">
        <f t="shared" si="3"/>
        <v>Inactive</v>
      </c>
      <c r="Y65" t="s">
        <v>15615</v>
      </c>
    </row>
    <row r="66" spans="1:25" x14ac:dyDescent="0.25">
      <c r="A66">
        <v>65</v>
      </c>
      <c r="B66" t="s">
        <v>75</v>
      </c>
      <c r="C66">
        <v>168</v>
      </c>
      <c r="D66" t="str">
        <f>VLOOKUP($C66,Hosts!$A:$O,10,0)</f>
        <v>New York</v>
      </c>
      <c r="E66" s="67">
        <f>INDEX(Hosts!$A:$O,MATCH(Places!$C66,Hosts!$A:$A,0),MATCH(Places!E$1,Hosts!$1:$1,0))</f>
        <v>1</v>
      </c>
      <c r="F66" s="67">
        <f>INDEX(Hosts!$A:$O,MATCH(Places!$C66,Hosts!$A:$A,0),MATCH(Places!F$1,Hosts!$1:$1,0))</f>
        <v>1</v>
      </c>
      <c r="G66" s="67" t="str">
        <f>INDEX(Hosts!$A:$O,MATCH(Places!$C66,Hosts!$A:$A,0),MATCH(Places!G$1,Hosts!$1:$1,0))</f>
        <v>No</v>
      </c>
      <c r="H66">
        <v>9</v>
      </c>
      <c r="I66" t="str">
        <f>VLOOKUP($H66,Neighborhoods!$A:$C,2,0)</f>
        <v>Brooklyn</v>
      </c>
      <c r="J66" t="str">
        <f>VLOOKUP($H66,Neighborhoods!$A:$C,3,0)</f>
        <v>Crown Heights</v>
      </c>
      <c r="K66" t="s">
        <v>1</v>
      </c>
      <c r="L66" t="str">
        <f t="shared" si="0"/>
        <v>Yes</v>
      </c>
      <c r="M66">
        <v>2</v>
      </c>
      <c r="N66" t="str" cm="1">
        <f t="array" ref="N66">_xlfn.IFS(M66&lt;=2,"Small",M66&lt;=5,"Medium",M66&gt;5,"Large")</f>
        <v>Small</v>
      </c>
      <c r="O66" s="50">
        <v>75</v>
      </c>
      <c r="P66" s="67">
        <f t="shared" si="1"/>
        <v>0.03</v>
      </c>
      <c r="Q66" s="52">
        <v>4.9800000000000004</v>
      </c>
      <c r="R66" s="52" t="str" cm="1">
        <f t="array" ref="R66">_xlfn.IFS(ROUND(Q66,0)=5,"Excellent",ROUND(Q66,0)=4,"Good",ROUND(Q66,0)=3,"Ok",ROUND(Q66,0)&lt;3,"Bad")</f>
        <v>Excellent</v>
      </c>
      <c r="S66">
        <v>50</v>
      </c>
      <c r="T66" t="str">
        <f t="shared" si="2"/>
        <v>No</v>
      </c>
      <c r="U66" s="65">
        <v>43267</v>
      </c>
      <c r="V66" s="65">
        <v>43883</v>
      </c>
      <c r="W66">
        <v>0</v>
      </c>
      <c r="X66" t="str">
        <f t="shared" si="3"/>
        <v>Inactive</v>
      </c>
      <c r="Y66" t="s">
        <v>15616</v>
      </c>
    </row>
    <row r="67" spans="1:25" x14ac:dyDescent="0.25">
      <c r="A67">
        <v>66</v>
      </c>
      <c r="B67" t="s">
        <v>76</v>
      </c>
      <c r="C67">
        <v>37</v>
      </c>
      <c r="D67" t="str">
        <f>VLOOKUP($C67,Hosts!$A:$O,10,0)</f>
        <v>New York</v>
      </c>
      <c r="E67" s="67">
        <f>INDEX(Hosts!$A:$O,MATCH(Places!$C67,Hosts!$A:$A,0),MATCH(Places!E$1,Hosts!$1:$1,0))</f>
        <v>0.6</v>
      </c>
      <c r="F67" s="67">
        <f>INDEX(Hosts!$A:$O,MATCH(Places!$C67,Hosts!$A:$A,0),MATCH(Places!F$1,Hosts!$1:$1,0))</f>
        <v>0.73</v>
      </c>
      <c r="G67" s="67" t="str">
        <f>INDEX(Hosts!$A:$O,MATCH(Places!$C67,Hosts!$A:$A,0),MATCH(Places!G$1,Hosts!$1:$1,0))</f>
        <v>No</v>
      </c>
      <c r="H67">
        <v>15</v>
      </c>
      <c r="I67" t="str">
        <f>VLOOKUP($H67,Neighborhoods!$A:$C,2,0)</f>
        <v>Manhattan</v>
      </c>
      <c r="J67" t="str">
        <f>VLOOKUP($H67,Neighborhoods!$A:$C,3,0)</f>
        <v>East Village</v>
      </c>
      <c r="K67" t="s">
        <v>1</v>
      </c>
      <c r="L67" t="str">
        <f t="shared" ref="L67:L130" si="4">IF(OR(K67="Private room",K67="Shared room"),"Yes","No")</f>
        <v>Yes</v>
      </c>
      <c r="M67">
        <v>2</v>
      </c>
      <c r="N67" t="str" cm="1">
        <f t="array" ref="N67">_xlfn.IFS(M67&lt;=2,"Small",M67&lt;=5,"Medium",M67&gt;5,"Large")</f>
        <v>Small</v>
      </c>
      <c r="O67" s="50">
        <v>40</v>
      </c>
      <c r="P67" s="67">
        <f t="shared" ref="P67:P130" si="5">VLOOKUP(O67,$AB$1:$AC$5,2)</f>
        <v>0.03</v>
      </c>
      <c r="Q67" s="52">
        <v>4.79</v>
      </c>
      <c r="R67" s="52" t="str" cm="1">
        <f t="array" ref="R67">_xlfn.IFS(ROUND(Q67,0)=5,"Excellent",ROUND(Q67,0)=4,"Good",ROUND(Q67,0)=3,"Ok",ROUND(Q67,0)&lt;3,"Bad")</f>
        <v>Excellent</v>
      </c>
      <c r="S67">
        <v>215</v>
      </c>
      <c r="T67" t="str">
        <f t="shared" ref="T67:T130" si="6">IF(AND(Q67&gt;=4.8,S67&gt;100),"Yes","No")</f>
        <v>No</v>
      </c>
      <c r="U67" s="65">
        <v>40546</v>
      </c>
      <c r="V67" s="65">
        <v>43849</v>
      </c>
      <c r="W67">
        <v>46</v>
      </c>
      <c r="X67" t="str">
        <f t="shared" ref="X67:X130" si="7">IF(W67&lt;&gt;0,"Active","Inactive")</f>
        <v>Active</v>
      </c>
      <c r="Y67" t="s">
        <v>15615</v>
      </c>
    </row>
    <row r="68" spans="1:25" x14ac:dyDescent="0.25">
      <c r="A68">
        <v>67</v>
      </c>
      <c r="B68" t="s">
        <v>14917</v>
      </c>
      <c r="C68">
        <v>171</v>
      </c>
      <c r="D68" t="str">
        <f>VLOOKUP($C68,Hosts!$A:$O,10,0)</f>
        <v>New York</v>
      </c>
      <c r="E68" s="67">
        <f>INDEX(Hosts!$A:$O,MATCH(Places!$C68,Hosts!$A:$A,0),MATCH(Places!E$1,Hosts!$1:$1,0))</f>
        <v>1</v>
      </c>
      <c r="F68" s="67">
        <f>INDEX(Hosts!$A:$O,MATCH(Places!$C68,Hosts!$A:$A,0),MATCH(Places!F$1,Hosts!$1:$1,0))</f>
        <v>0</v>
      </c>
      <c r="G68" s="67" t="str">
        <f>INDEX(Hosts!$A:$O,MATCH(Places!$C68,Hosts!$A:$A,0),MATCH(Places!G$1,Hosts!$1:$1,0))</f>
        <v>No</v>
      </c>
      <c r="H68">
        <v>7</v>
      </c>
      <c r="I68" t="str">
        <f>VLOOKUP($H68,Neighborhoods!$A:$C,2,0)</f>
        <v>Brooklyn</v>
      </c>
      <c r="J68" t="str">
        <f>VLOOKUP($H68,Neighborhoods!$A:$C,3,0)</f>
        <v>Bedford-Stuyvesant</v>
      </c>
      <c r="K68" t="s">
        <v>1</v>
      </c>
      <c r="L68" t="str">
        <f t="shared" si="4"/>
        <v>Yes</v>
      </c>
      <c r="M68">
        <v>1</v>
      </c>
      <c r="N68" t="str" cm="1">
        <f t="array" ref="N68">_xlfn.IFS(M68&lt;=2,"Small",M68&lt;=5,"Medium",M68&gt;5,"Large")</f>
        <v>Small</v>
      </c>
      <c r="O68" s="50">
        <v>36</v>
      </c>
      <c r="P68" s="67">
        <f t="shared" si="5"/>
        <v>0.03</v>
      </c>
      <c r="Q68" s="52">
        <v>4.49</v>
      </c>
      <c r="R68" s="52" t="str" cm="1">
        <f t="array" ref="R68">_xlfn.IFS(ROUND(Q68,0)=5,"Excellent",ROUND(Q68,0)=4,"Good",ROUND(Q68,0)=3,"Ok",ROUND(Q68,0)&lt;3,"Bad")</f>
        <v>Good</v>
      </c>
      <c r="S68">
        <v>80</v>
      </c>
      <c r="T68" t="str">
        <f t="shared" si="6"/>
        <v>No</v>
      </c>
      <c r="U68" s="65">
        <v>41190</v>
      </c>
      <c r="V68" s="65">
        <v>43869</v>
      </c>
      <c r="W68">
        <v>0</v>
      </c>
      <c r="X68" t="str">
        <f t="shared" si="7"/>
        <v>Inactive</v>
      </c>
      <c r="Y68" t="s">
        <v>15615</v>
      </c>
    </row>
    <row r="69" spans="1:25" x14ac:dyDescent="0.25">
      <c r="A69">
        <v>68</v>
      </c>
      <c r="B69" t="s">
        <v>13802</v>
      </c>
      <c r="C69">
        <v>172</v>
      </c>
      <c r="D69" t="str">
        <f>VLOOKUP($C69,Hosts!$A:$O,10,0)</f>
        <v>New York</v>
      </c>
      <c r="E69" s="67">
        <f>INDEX(Hosts!$A:$O,MATCH(Places!$C69,Hosts!$A:$A,0),MATCH(Places!E$1,Hosts!$1:$1,0))</f>
        <v>0</v>
      </c>
      <c r="F69" s="67">
        <f>INDEX(Hosts!$A:$O,MATCH(Places!$C69,Hosts!$A:$A,0),MATCH(Places!F$1,Hosts!$1:$1,0))</f>
        <v>0.17</v>
      </c>
      <c r="G69" s="67" t="str">
        <f>INDEX(Hosts!$A:$O,MATCH(Places!$C69,Hosts!$A:$A,0),MATCH(Places!G$1,Hosts!$1:$1,0))</f>
        <v>No</v>
      </c>
      <c r="H69">
        <v>15</v>
      </c>
      <c r="I69" t="str">
        <f>VLOOKUP($H69,Neighborhoods!$A:$C,2,0)</f>
        <v>Manhattan</v>
      </c>
      <c r="J69" t="str">
        <f>VLOOKUP($H69,Neighborhoods!$A:$C,3,0)</f>
        <v>East Village</v>
      </c>
      <c r="K69" t="s">
        <v>11822</v>
      </c>
      <c r="L69" t="str">
        <f t="shared" si="4"/>
        <v>No</v>
      </c>
      <c r="M69">
        <v>3</v>
      </c>
      <c r="N69" t="str" cm="1">
        <f t="array" ref="N69">_xlfn.IFS(M69&lt;=2,"Small",M69&lt;=5,"Medium",M69&gt;5,"Large")</f>
        <v>Medium</v>
      </c>
      <c r="O69" s="50">
        <v>165</v>
      </c>
      <c r="P69" s="67">
        <f t="shared" si="5"/>
        <v>0.03</v>
      </c>
      <c r="Q69" s="52">
        <v>5</v>
      </c>
      <c r="R69" s="52" t="str" cm="1">
        <f t="array" ref="R69">_xlfn.IFS(ROUND(Q69,0)=5,"Excellent",ROUND(Q69,0)=4,"Good",ROUND(Q69,0)=3,"Ok",ROUND(Q69,0)&lt;3,"Bad")</f>
        <v>Excellent</v>
      </c>
      <c r="S69">
        <v>5</v>
      </c>
      <c r="T69" t="str">
        <f t="shared" si="6"/>
        <v>No</v>
      </c>
      <c r="U69" s="65">
        <v>42630</v>
      </c>
      <c r="V69" s="65">
        <v>43468</v>
      </c>
      <c r="W69">
        <v>329</v>
      </c>
      <c r="X69" t="str">
        <f t="shared" si="7"/>
        <v>Active</v>
      </c>
      <c r="Y69" t="s">
        <v>15615</v>
      </c>
    </row>
    <row r="70" spans="1:25" x14ac:dyDescent="0.25">
      <c r="A70">
        <v>69</v>
      </c>
      <c r="B70" t="s">
        <v>77</v>
      </c>
      <c r="C70">
        <v>173</v>
      </c>
      <c r="D70" t="str">
        <f>VLOOKUP($C70,Hosts!$A:$O,10,0)</f>
        <v>New York</v>
      </c>
      <c r="E70" s="67">
        <f>INDEX(Hosts!$A:$O,MATCH(Places!$C70,Hosts!$A:$A,0),MATCH(Places!E$1,Hosts!$1:$1,0))</f>
        <v>1</v>
      </c>
      <c r="F70" s="67">
        <f>INDEX(Hosts!$A:$O,MATCH(Places!$C70,Hosts!$A:$A,0),MATCH(Places!F$1,Hosts!$1:$1,0))</f>
        <v>1</v>
      </c>
      <c r="G70" s="67" t="str">
        <f>INDEX(Hosts!$A:$O,MATCH(Places!$C70,Hosts!$A:$A,0),MATCH(Places!G$1,Hosts!$1:$1,0))</f>
        <v>No</v>
      </c>
      <c r="H70">
        <v>12</v>
      </c>
      <c r="I70" t="str">
        <f>VLOOKUP($H70,Neighborhoods!$A:$C,2,0)</f>
        <v>Brooklyn</v>
      </c>
      <c r="J70" t="str">
        <f>VLOOKUP($H70,Neighborhoods!$A:$C,3,0)</f>
        <v>Williamsburg</v>
      </c>
      <c r="K70" t="s">
        <v>11822</v>
      </c>
      <c r="L70" t="str">
        <f t="shared" si="4"/>
        <v>No</v>
      </c>
      <c r="M70">
        <v>2</v>
      </c>
      <c r="N70" t="str" cm="1">
        <f t="array" ref="N70">_xlfn.IFS(M70&lt;=2,"Small",M70&lt;=5,"Medium",M70&gt;5,"Large")</f>
        <v>Small</v>
      </c>
      <c r="O70" s="50">
        <v>90</v>
      </c>
      <c r="P70" s="67">
        <f t="shared" si="5"/>
        <v>0.03</v>
      </c>
      <c r="Q70" s="52">
        <v>4.87</v>
      </c>
      <c r="R70" s="52" t="str" cm="1">
        <f t="array" ref="R70">_xlfn.IFS(ROUND(Q70,0)=5,"Excellent",ROUND(Q70,0)=4,"Good",ROUND(Q70,0)=3,"Ok",ROUND(Q70,0)&lt;3,"Bad")</f>
        <v>Excellent</v>
      </c>
      <c r="S70">
        <v>55</v>
      </c>
      <c r="T70" t="str">
        <f t="shared" si="6"/>
        <v>No</v>
      </c>
      <c r="U70" s="65">
        <v>40572</v>
      </c>
      <c r="V70" s="65">
        <v>43905</v>
      </c>
      <c r="W70">
        <v>344</v>
      </c>
      <c r="X70" t="str">
        <f t="shared" si="7"/>
        <v>Active</v>
      </c>
      <c r="Y70" t="s">
        <v>15615</v>
      </c>
    </row>
    <row r="71" spans="1:25" x14ac:dyDescent="0.25">
      <c r="A71">
        <v>70</v>
      </c>
      <c r="B71" t="s">
        <v>78</v>
      </c>
      <c r="C71">
        <v>177</v>
      </c>
      <c r="D71" t="str">
        <f>VLOOKUP($C71,Hosts!$A:$O,10,0)</f>
        <v>New York</v>
      </c>
      <c r="E71" s="67">
        <f>INDEX(Hosts!$A:$O,MATCH(Places!$C71,Hosts!$A:$A,0),MATCH(Places!E$1,Hosts!$1:$1,0))</f>
        <v>1</v>
      </c>
      <c r="F71" s="67">
        <f>INDEX(Hosts!$A:$O,MATCH(Places!$C71,Hosts!$A:$A,0),MATCH(Places!F$1,Hosts!$1:$1,0))</f>
        <v>1</v>
      </c>
      <c r="G71" s="67" t="str">
        <f>INDEX(Hosts!$A:$O,MATCH(Places!$C71,Hosts!$A:$A,0),MATCH(Places!G$1,Hosts!$1:$1,0))</f>
        <v>No</v>
      </c>
      <c r="H71">
        <v>12</v>
      </c>
      <c r="I71" t="str">
        <f>VLOOKUP($H71,Neighborhoods!$A:$C,2,0)</f>
        <v>Brooklyn</v>
      </c>
      <c r="J71" t="str">
        <f>VLOOKUP($H71,Neighborhoods!$A:$C,3,0)</f>
        <v>Williamsburg</v>
      </c>
      <c r="K71" t="s">
        <v>11822</v>
      </c>
      <c r="L71" t="str">
        <f t="shared" si="4"/>
        <v>No</v>
      </c>
      <c r="M71">
        <v>2</v>
      </c>
      <c r="N71" t="str" cm="1">
        <f t="array" ref="N71">_xlfn.IFS(M71&lt;=2,"Small",M71&lt;=5,"Medium",M71&gt;5,"Large")</f>
        <v>Small</v>
      </c>
      <c r="O71" s="50">
        <v>89</v>
      </c>
      <c r="P71" s="67">
        <f t="shared" si="5"/>
        <v>0.03</v>
      </c>
      <c r="Q71" s="52">
        <v>4.55</v>
      </c>
      <c r="R71" s="52" t="str" cm="1">
        <f t="array" ref="R71">_xlfn.IFS(ROUND(Q71,0)=5,"Excellent",ROUND(Q71,0)=4,"Good",ROUND(Q71,0)=3,"Ok",ROUND(Q71,0)&lt;3,"Bad")</f>
        <v>Excellent</v>
      </c>
      <c r="S71">
        <v>11</v>
      </c>
      <c r="T71" t="str">
        <f t="shared" si="6"/>
        <v>No</v>
      </c>
      <c r="U71" s="65">
        <v>41277</v>
      </c>
      <c r="V71" s="65">
        <v>43682</v>
      </c>
      <c r="W71">
        <v>107</v>
      </c>
      <c r="X71" t="str">
        <f t="shared" si="7"/>
        <v>Active</v>
      </c>
      <c r="Y71" t="s">
        <v>15616</v>
      </c>
    </row>
    <row r="72" spans="1:25" x14ac:dyDescent="0.25">
      <c r="A72">
        <v>71</v>
      </c>
      <c r="B72" t="s">
        <v>79</v>
      </c>
      <c r="C72">
        <v>100</v>
      </c>
      <c r="D72" t="str">
        <f>VLOOKUP($C72,Hosts!$A:$O,10,0)</f>
        <v>New York</v>
      </c>
      <c r="E72" s="67">
        <f>INDEX(Hosts!$A:$O,MATCH(Places!$C72,Hosts!$A:$A,0),MATCH(Places!E$1,Hosts!$1:$1,0))</f>
        <v>0.9</v>
      </c>
      <c r="F72" s="67">
        <f>INDEX(Hosts!$A:$O,MATCH(Places!$C72,Hosts!$A:$A,0),MATCH(Places!F$1,Hosts!$1:$1,0))</f>
        <v>0.97</v>
      </c>
      <c r="G72" s="67" t="str">
        <f>INDEX(Hosts!$A:$O,MATCH(Places!$C72,Hosts!$A:$A,0),MATCH(Places!G$1,Hosts!$1:$1,0))</f>
        <v>No</v>
      </c>
      <c r="H72">
        <v>16</v>
      </c>
      <c r="I72" t="str">
        <f>VLOOKUP($H72,Neighborhoods!$A:$C,2,0)</f>
        <v>Manhattan</v>
      </c>
      <c r="J72" t="str">
        <f>VLOOKUP($H72,Neighborhoods!$A:$C,3,0)</f>
        <v>Harlem</v>
      </c>
      <c r="K72" t="s">
        <v>11822</v>
      </c>
      <c r="L72" t="str">
        <f t="shared" si="4"/>
        <v>No</v>
      </c>
      <c r="M72">
        <v>5</v>
      </c>
      <c r="N72" t="str" cm="1">
        <f t="array" ref="N72">_xlfn.IFS(M72&lt;=2,"Small",M72&lt;=5,"Medium",M72&gt;5,"Large")</f>
        <v>Medium</v>
      </c>
      <c r="O72" s="50">
        <v>122</v>
      </c>
      <c r="P72" s="67">
        <f t="shared" si="5"/>
        <v>0.03</v>
      </c>
      <c r="Q72" s="52">
        <v>4.62</v>
      </c>
      <c r="R72" s="52" t="str" cm="1">
        <f t="array" ref="R72">_xlfn.IFS(ROUND(Q72,0)=5,"Excellent",ROUND(Q72,0)=4,"Good",ROUND(Q72,0)=3,"Ok",ROUND(Q72,0)&lt;3,"Bad")</f>
        <v>Excellent</v>
      </c>
      <c r="S72">
        <v>209</v>
      </c>
      <c r="T72" t="str">
        <f t="shared" si="6"/>
        <v>No</v>
      </c>
      <c r="U72" s="65">
        <v>40647</v>
      </c>
      <c r="V72" s="65">
        <v>43982</v>
      </c>
      <c r="W72">
        <v>338</v>
      </c>
      <c r="X72" t="str">
        <f t="shared" si="7"/>
        <v>Active</v>
      </c>
      <c r="Y72" t="s">
        <v>15616</v>
      </c>
    </row>
    <row r="73" spans="1:25" x14ac:dyDescent="0.25">
      <c r="A73">
        <v>72</v>
      </c>
      <c r="B73" t="s">
        <v>80</v>
      </c>
      <c r="C73">
        <v>77</v>
      </c>
      <c r="D73" t="str">
        <f>VLOOKUP($C73,Hosts!$A:$O,10,0)</f>
        <v>Stockholm</v>
      </c>
      <c r="E73" s="67">
        <f>INDEX(Hosts!$A:$O,MATCH(Places!$C73,Hosts!$A:$A,0),MATCH(Places!E$1,Hosts!$1:$1,0))</f>
        <v>1</v>
      </c>
      <c r="F73" s="67">
        <f>INDEX(Hosts!$A:$O,MATCH(Places!$C73,Hosts!$A:$A,0),MATCH(Places!F$1,Hosts!$1:$1,0))</f>
        <v>1</v>
      </c>
      <c r="G73" s="67" t="str">
        <f>INDEX(Hosts!$A:$O,MATCH(Places!$C73,Hosts!$A:$A,0),MATCH(Places!G$1,Hosts!$1:$1,0))</f>
        <v>Yes</v>
      </c>
      <c r="H73">
        <v>14</v>
      </c>
      <c r="I73" t="str">
        <f>VLOOKUP($H73,Neighborhoods!$A:$C,2,0)</f>
        <v>Manhattan</v>
      </c>
      <c r="J73" t="str">
        <f>VLOOKUP($H73,Neighborhoods!$A:$C,3,0)</f>
        <v>East Harlem</v>
      </c>
      <c r="K73" t="s">
        <v>11822</v>
      </c>
      <c r="L73" t="str">
        <f t="shared" si="4"/>
        <v>No</v>
      </c>
      <c r="M73">
        <v>2</v>
      </c>
      <c r="N73" t="str" cm="1">
        <f t="array" ref="N73">_xlfn.IFS(M73&lt;=2,"Small",M73&lt;=5,"Medium",M73&gt;5,"Large")</f>
        <v>Small</v>
      </c>
      <c r="O73" s="50">
        <v>99</v>
      </c>
      <c r="P73" s="67">
        <f t="shared" si="5"/>
        <v>0.03</v>
      </c>
      <c r="Q73" s="52">
        <v>4.83</v>
      </c>
      <c r="R73" s="52" t="str" cm="1">
        <f t="array" ref="R73">_xlfn.IFS(ROUND(Q73,0)=5,"Excellent",ROUND(Q73,0)=4,"Good",ROUND(Q73,0)=3,"Ok",ROUND(Q73,0)&lt;3,"Bad")</f>
        <v>Excellent</v>
      </c>
      <c r="S73">
        <v>29</v>
      </c>
      <c r="T73" t="str">
        <f t="shared" si="6"/>
        <v>No</v>
      </c>
      <c r="U73" s="65">
        <v>41153</v>
      </c>
      <c r="V73" s="65">
        <v>44020</v>
      </c>
      <c r="W73">
        <v>314</v>
      </c>
      <c r="X73" t="str">
        <f t="shared" si="7"/>
        <v>Active</v>
      </c>
      <c r="Y73" t="s">
        <v>15616</v>
      </c>
    </row>
    <row r="74" spans="1:25" x14ac:dyDescent="0.25">
      <c r="A74">
        <v>73</v>
      </c>
      <c r="B74" t="s">
        <v>81</v>
      </c>
      <c r="C74">
        <v>178</v>
      </c>
      <c r="D74" t="str">
        <f>VLOOKUP($C74,Hosts!$A:$O,10,0)</f>
        <v>New York</v>
      </c>
      <c r="E74" s="67">
        <f>INDEX(Hosts!$A:$O,MATCH(Places!$C74,Hosts!$A:$A,0),MATCH(Places!E$1,Hosts!$1:$1,0))</f>
        <v>1</v>
      </c>
      <c r="F74" s="67">
        <f>INDEX(Hosts!$A:$O,MATCH(Places!$C74,Hosts!$A:$A,0),MATCH(Places!F$1,Hosts!$1:$1,0))</f>
        <v>0.83</v>
      </c>
      <c r="G74" s="67" t="str">
        <f>INDEX(Hosts!$A:$O,MATCH(Places!$C74,Hosts!$A:$A,0),MATCH(Places!G$1,Hosts!$1:$1,0))</f>
        <v>Yes</v>
      </c>
      <c r="H74">
        <v>12</v>
      </c>
      <c r="I74" t="str">
        <f>VLOOKUP($H74,Neighborhoods!$A:$C,2,0)</f>
        <v>Brooklyn</v>
      </c>
      <c r="J74" t="str">
        <f>VLOOKUP($H74,Neighborhoods!$A:$C,3,0)</f>
        <v>Williamsburg</v>
      </c>
      <c r="K74" t="s">
        <v>11822</v>
      </c>
      <c r="L74" t="str">
        <f t="shared" si="4"/>
        <v>No</v>
      </c>
      <c r="M74">
        <v>4</v>
      </c>
      <c r="N74" t="str" cm="1">
        <f t="array" ref="N74">_xlfn.IFS(M74&lt;=2,"Small",M74&lt;=5,"Medium",M74&gt;5,"Large")</f>
        <v>Medium</v>
      </c>
      <c r="O74" s="50">
        <v>69</v>
      </c>
      <c r="P74" s="67">
        <f t="shared" si="5"/>
        <v>0.03</v>
      </c>
      <c r="Q74" s="52">
        <v>4.9800000000000004</v>
      </c>
      <c r="R74" s="52" t="str" cm="1">
        <f t="array" ref="R74">_xlfn.IFS(ROUND(Q74,0)=5,"Excellent",ROUND(Q74,0)=4,"Good",ROUND(Q74,0)=3,"Ok",ROUND(Q74,0)&lt;3,"Bad")</f>
        <v>Excellent</v>
      </c>
      <c r="S74">
        <v>61</v>
      </c>
      <c r="T74" t="str">
        <f t="shared" si="6"/>
        <v>No</v>
      </c>
      <c r="U74" s="65">
        <v>40631</v>
      </c>
      <c r="V74" s="65">
        <v>43919</v>
      </c>
      <c r="W74">
        <v>24</v>
      </c>
      <c r="X74" t="str">
        <f t="shared" si="7"/>
        <v>Active</v>
      </c>
      <c r="Y74" t="s">
        <v>15615</v>
      </c>
    </row>
    <row r="75" spans="1:25" x14ac:dyDescent="0.25">
      <c r="A75">
        <v>74</v>
      </c>
      <c r="B75" t="s">
        <v>82</v>
      </c>
      <c r="C75">
        <v>175</v>
      </c>
      <c r="D75" t="str">
        <f>VLOOKUP($C75,Hosts!$A:$O,10,0)</f>
        <v>New York</v>
      </c>
      <c r="E75" s="67">
        <f>INDEX(Hosts!$A:$O,MATCH(Places!$C75,Hosts!$A:$A,0),MATCH(Places!E$1,Hosts!$1:$1,0))</f>
        <v>1</v>
      </c>
      <c r="F75" s="67">
        <f>INDEX(Hosts!$A:$O,MATCH(Places!$C75,Hosts!$A:$A,0),MATCH(Places!F$1,Hosts!$1:$1,0))</f>
        <v>0.88</v>
      </c>
      <c r="G75" s="67" t="str">
        <f>INDEX(Hosts!$A:$O,MATCH(Places!$C75,Hosts!$A:$A,0),MATCH(Places!G$1,Hosts!$1:$1,0))</f>
        <v>No</v>
      </c>
      <c r="H75">
        <v>20</v>
      </c>
      <c r="I75" t="str">
        <f>VLOOKUP($H75,Neighborhoods!$A:$C,2,0)</f>
        <v>Manhattan</v>
      </c>
      <c r="J75" t="str">
        <f>VLOOKUP($H75,Neighborhoods!$A:$C,3,0)</f>
        <v>Upper West Side</v>
      </c>
      <c r="K75" t="s">
        <v>1</v>
      </c>
      <c r="L75" t="str">
        <f t="shared" si="4"/>
        <v>Yes</v>
      </c>
      <c r="M75">
        <v>1</v>
      </c>
      <c r="N75" t="str" cm="1">
        <f t="array" ref="N75">_xlfn.IFS(M75&lt;=2,"Small",M75&lt;=5,"Medium",M75&gt;5,"Large")</f>
        <v>Small</v>
      </c>
      <c r="O75" s="50">
        <v>109</v>
      </c>
      <c r="P75" s="67">
        <f t="shared" si="5"/>
        <v>0.03</v>
      </c>
      <c r="Q75" s="52">
        <v>4.17</v>
      </c>
      <c r="R75" s="52" t="str" cm="1">
        <f t="array" ref="R75">_xlfn.IFS(ROUND(Q75,0)=5,"Excellent",ROUND(Q75,0)=4,"Good",ROUND(Q75,0)=3,"Ok",ROUND(Q75,0)&lt;3,"Bad")</f>
        <v>Good</v>
      </c>
      <c r="S75">
        <v>112</v>
      </c>
      <c r="T75" t="str">
        <f t="shared" si="6"/>
        <v>No</v>
      </c>
      <c r="U75" s="65">
        <v>40690</v>
      </c>
      <c r="V75" s="65">
        <v>43766</v>
      </c>
      <c r="W75">
        <v>365</v>
      </c>
      <c r="X75" t="str">
        <f t="shared" si="7"/>
        <v>Active</v>
      </c>
      <c r="Y75" t="s">
        <v>15615</v>
      </c>
    </row>
    <row r="76" spans="1:25" x14ac:dyDescent="0.25">
      <c r="A76">
        <v>75</v>
      </c>
      <c r="B76" t="s">
        <v>1858</v>
      </c>
      <c r="C76">
        <v>602</v>
      </c>
      <c r="D76" t="str">
        <f>VLOOKUP($C76,Hosts!$A:$O,10,0)</f>
        <v>New York</v>
      </c>
      <c r="E76" s="67">
        <f>INDEX(Hosts!$A:$O,MATCH(Places!$C76,Hosts!$A:$A,0),MATCH(Places!E$1,Hosts!$1:$1,0))</f>
        <v>1</v>
      </c>
      <c r="F76" s="67">
        <f>INDEX(Hosts!$A:$O,MATCH(Places!$C76,Hosts!$A:$A,0),MATCH(Places!F$1,Hosts!$1:$1,0))</f>
        <v>0.5</v>
      </c>
      <c r="G76" s="67" t="str">
        <f>INDEX(Hosts!$A:$O,MATCH(Places!$C76,Hosts!$A:$A,0),MATCH(Places!G$1,Hosts!$1:$1,0))</f>
        <v>No</v>
      </c>
      <c r="H76">
        <v>11</v>
      </c>
      <c r="I76" t="str">
        <f>VLOOKUP($H76,Neighborhoods!$A:$C,2,0)</f>
        <v>Brooklyn</v>
      </c>
      <c r="J76" t="str">
        <f>VLOOKUP($H76,Neighborhoods!$A:$C,3,0)</f>
        <v>Greenpoint</v>
      </c>
      <c r="K76" t="s">
        <v>11822</v>
      </c>
      <c r="L76" t="str">
        <f t="shared" si="4"/>
        <v>No</v>
      </c>
      <c r="M76">
        <v>2</v>
      </c>
      <c r="N76" t="str" cm="1">
        <f t="array" ref="N76">_xlfn.IFS(M76&lt;=2,"Small",M76&lt;=5,"Medium",M76&gt;5,"Large")</f>
        <v>Small</v>
      </c>
      <c r="O76" s="50">
        <v>175</v>
      </c>
      <c r="P76" s="67">
        <f t="shared" si="5"/>
        <v>0.03</v>
      </c>
      <c r="Q76" s="52">
        <v>5</v>
      </c>
      <c r="R76" s="52" t="str" cm="1">
        <f t="array" ref="R76">_xlfn.IFS(ROUND(Q76,0)=5,"Excellent",ROUND(Q76,0)=4,"Good",ROUND(Q76,0)=3,"Ok",ROUND(Q76,0)&lt;3,"Bad")</f>
        <v>Excellent</v>
      </c>
      <c r="S76">
        <v>17</v>
      </c>
      <c r="T76" t="str">
        <f t="shared" si="6"/>
        <v>No</v>
      </c>
      <c r="U76" s="65">
        <v>42823</v>
      </c>
      <c r="V76" s="65">
        <v>43709</v>
      </c>
      <c r="W76">
        <v>0</v>
      </c>
      <c r="X76" t="str">
        <f t="shared" si="7"/>
        <v>Inactive</v>
      </c>
      <c r="Y76" t="s">
        <v>15616</v>
      </c>
    </row>
    <row r="77" spans="1:25" x14ac:dyDescent="0.25">
      <c r="A77">
        <v>76</v>
      </c>
      <c r="B77" t="s">
        <v>976</v>
      </c>
      <c r="C77">
        <v>2249</v>
      </c>
      <c r="D77" t="str">
        <f>VLOOKUP($C77,Hosts!$A:$O,10,0)</f>
        <v>New York</v>
      </c>
      <c r="E77" s="67">
        <f>INDEX(Hosts!$A:$O,MATCH(Places!$C77,Hosts!$A:$A,0),MATCH(Places!E$1,Hosts!$1:$1,0))</f>
        <v>1</v>
      </c>
      <c r="F77" s="67">
        <f>INDEX(Hosts!$A:$O,MATCH(Places!$C77,Hosts!$A:$A,0),MATCH(Places!F$1,Hosts!$1:$1,0))</f>
        <v>0.72</v>
      </c>
      <c r="G77" s="67" t="str">
        <f>INDEX(Hosts!$A:$O,MATCH(Places!$C77,Hosts!$A:$A,0),MATCH(Places!G$1,Hosts!$1:$1,0))</f>
        <v>Yes</v>
      </c>
      <c r="H77">
        <v>8</v>
      </c>
      <c r="I77" t="str">
        <f>VLOOKUP($H77,Neighborhoods!$A:$C,2,0)</f>
        <v>Brooklyn</v>
      </c>
      <c r="J77" t="str">
        <f>VLOOKUP($H77,Neighborhoods!$A:$C,3,0)</f>
        <v>Bushwick</v>
      </c>
      <c r="K77" t="s">
        <v>1</v>
      </c>
      <c r="L77" t="str">
        <f t="shared" si="4"/>
        <v>Yes</v>
      </c>
      <c r="M77">
        <v>2</v>
      </c>
      <c r="N77" t="str" cm="1">
        <f t="array" ref="N77">_xlfn.IFS(M77&lt;=2,"Small",M77&lt;=5,"Medium",M77&gt;5,"Large")</f>
        <v>Small</v>
      </c>
      <c r="O77" s="50">
        <v>65</v>
      </c>
      <c r="P77" s="67">
        <f t="shared" si="5"/>
        <v>0.03</v>
      </c>
      <c r="Q77" s="52">
        <v>4.88</v>
      </c>
      <c r="R77" s="52" t="str" cm="1">
        <f t="array" ref="R77">_xlfn.IFS(ROUND(Q77,0)=5,"Excellent",ROUND(Q77,0)=4,"Good",ROUND(Q77,0)=3,"Ok",ROUND(Q77,0)&lt;3,"Bad")</f>
        <v>Excellent</v>
      </c>
      <c r="S77">
        <v>77</v>
      </c>
      <c r="T77" t="str">
        <f t="shared" si="6"/>
        <v>No</v>
      </c>
      <c r="U77" s="65">
        <v>42146</v>
      </c>
      <c r="V77" s="65">
        <v>43750</v>
      </c>
      <c r="W77">
        <v>89</v>
      </c>
      <c r="X77" t="str">
        <f t="shared" si="7"/>
        <v>Active</v>
      </c>
      <c r="Y77" t="s">
        <v>15615</v>
      </c>
    </row>
    <row r="78" spans="1:25" x14ac:dyDescent="0.25">
      <c r="A78">
        <v>77</v>
      </c>
      <c r="B78" t="s">
        <v>83</v>
      </c>
      <c r="C78">
        <v>182</v>
      </c>
      <c r="D78" t="str">
        <f>VLOOKUP($C78,Hosts!$A:$O,10,0)</f>
        <v>New York</v>
      </c>
      <c r="E78" s="67">
        <f>INDEX(Hosts!$A:$O,MATCH(Places!$C78,Hosts!$A:$A,0),MATCH(Places!E$1,Hosts!$1:$1,0))</f>
        <v>1</v>
      </c>
      <c r="F78" s="67">
        <f>INDEX(Hosts!$A:$O,MATCH(Places!$C78,Hosts!$A:$A,0),MATCH(Places!F$1,Hosts!$1:$1,0))</f>
        <v>0.38</v>
      </c>
      <c r="G78" s="67" t="str">
        <f>INDEX(Hosts!$A:$O,MATCH(Places!$C78,Hosts!$A:$A,0),MATCH(Places!G$1,Hosts!$1:$1,0))</f>
        <v>No</v>
      </c>
      <c r="H78">
        <v>20</v>
      </c>
      <c r="I78" t="str">
        <f>VLOOKUP($H78,Neighborhoods!$A:$C,2,0)</f>
        <v>Manhattan</v>
      </c>
      <c r="J78" t="str">
        <f>VLOOKUP($H78,Neighborhoods!$A:$C,3,0)</f>
        <v>Upper West Side</v>
      </c>
      <c r="K78" t="s">
        <v>11822</v>
      </c>
      <c r="L78" t="str">
        <f t="shared" si="4"/>
        <v>No</v>
      </c>
      <c r="M78">
        <v>2</v>
      </c>
      <c r="N78" t="str" cm="1">
        <f t="array" ref="N78">_xlfn.IFS(M78&lt;=2,"Small",M78&lt;=5,"Medium",M78&gt;5,"Large")</f>
        <v>Small</v>
      </c>
      <c r="O78" s="50">
        <v>199</v>
      </c>
      <c r="P78" s="67">
        <f t="shared" si="5"/>
        <v>0.03</v>
      </c>
      <c r="Q78" s="52">
        <v>5</v>
      </c>
      <c r="R78" s="52" t="str" cm="1">
        <f t="array" ref="R78">_xlfn.IFS(ROUND(Q78,0)=5,"Excellent",ROUND(Q78,0)=4,"Good",ROUND(Q78,0)=3,"Ok",ROUND(Q78,0)&lt;3,"Bad")</f>
        <v>Excellent</v>
      </c>
      <c r="S78">
        <v>33</v>
      </c>
      <c r="T78" t="str">
        <f t="shared" si="6"/>
        <v>No</v>
      </c>
      <c r="U78" s="65">
        <v>40813</v>
      </c>
      <c r="V78" s="65">
        <v>43906</v>
      </c>
      <c r="W78">
        <v>363</v>
      </c>
      <c r="X78" t="str">
        <f t="shared" si="7"/>
        <v>Active</v>
      </c>
      <c r="Y78" t="s">
        <v>15615</v>
      </c>
    </row>
    <row r="79" spans="1:25" x14ac:dyDescent="0.25">
      <c r="A79">
        <v>78</v>
      </c>
      <c r="B79" t="s">
        <v>84</v>
      </c>
      <c r="C79">
        <v>187</v>
      </c>
      <c r="D79" t="str">
        <f>VLOOKUP($C79,Hosts!$A:$O,10,0)</f>
        <v>New York</v>
      </c>
      <c r="E79" s="67">
        <f>INDEX(Hosts!$A:$O,MATCH(Places!$C79,Hosts!$A:$A,0),MATCH(Places!E$1,Hosts!$1:$1,0))</f>
        <v>0.79</v>
      </c>
      <c r="F79" s="67">
        <f>INDEX(Hosts!$A:$O,MATCH(Places!$C79,Hosts!$A:$A,0),MATCH(Places!F$1,Hosts!$1:$1,0))</f>
        <v>0.56000000000000005</v>
      </c>
      <c r="G79" s="67" t="str">
        <f>INDEX(Hosts!$A:$O,MATCH(Places!$C79,Hosts!$A:$A,0),MATCH(Places!G$1,Hosts!$1:$1,0))</f>
        <v>No</v>
      </c>
      <c r="H79">
        <v>20</v>
      </c>
      <c r="I79" t="str">
        <f>VLOOKUP($H79,Neighborhoods!$A:$C,2,0)</f>
        <v>Manhattan</v>
      </c>
      <c r="J79" t="str">
        <f>VLOOKUP($H79,Neighborhoods!$A:$C,3,0)</f>
        <v>Upper West Side</v>
      </c>
      <c r="K79" t="s">
        <v>11822</v>
      </c>
      <c r="L79" t="str">
        <f t="shared" si="4"/>
        <v>No</v>
      </c>
      <c r="M79">
        <v>2</v>
      </c>
      <c r="N79" t="str" cm="1">
        <f t="array" ref="N79">_xlfn.IFS(M79&lt;=2,"Small",M79&lt;=5,"Medium",M79&gt;5,"Large")</f>
        <v>Small</v>
      </c>
      <c r="O79" s="50">
        <v>150</v>
      </c>
      <c r="P79" s="67">
        <f t="shared" si="5"/>
        <v>0.03</v>
      </c>
      <c r="Q79" s="52">
        <v>4.82</v>
      </c>
      <c r="R79" s="52" t="str" cm="1">
        <f t="array" ref="R79">_xlfn.IFS(ROUND(Q79,0)=5,"Excellent",ROUND(Q79,0)=4,"Good",ROUND(Q79,0)=3,"Ok",ROUND(Q79,0)&lt;3,"Bad")</f>
        <v>Excellent</v>
      </c>
      <c r="S79">
        <v>50</v>
      </c>
      <c r="T79" t="str">
        <f t="shared" si="6"/>
        <v>No</v>
      </c>
      <c r="U79" s="65">
        <v>41030</v>
      </c>
      <c r="V79" s="65">
        <v>43907</v>
      </c>
      <c r="W79">
        <v>73</v>
      </c>
      <c r="X79" t="str">
        <f t="shared" si="7"/>
        <v>Active</v>
      </c>
      <c r="Y79" t="s">
        <v>15616</v>
      </c>
    </row>
    <row r="80" spans="1:25" x14ac:dyDescent="0.25">
      <c r="A80">
        <v>79</v>
      </c>
      <c r="B80" t="s">
        <v>85</v>
      </c>
      <c r="C80">
        <v>129</v>
      </c>
      <c r="D80" t="str">
        <f>VLOOKUP($C80,Hosts!$A:$O,10,0)</f>
        <v>New York</v>
      </c>
      <c r="E80" s="67">
        <f>INDEX(Hosts!$A:$O,MATCH(Places!$C80,Hosts!$A:$A,0),MATCH(Places!E$1,Hosts!$1:$1,0))</f>
        <v>1</v>
      </c>
      <c r="F80" s="67">
        <f>INDEX(Hosts!$A:$O,MATCH(Places!$C80,Hosts!$A:$A,0),MATCH(Places!F$1,Hosts!$1:$1,0))</f>
        <v>0.96</v>
      </c>
      <c r="G80" s="67" t="str">
        <f>INDEX(Hosts!$A:$O,MATCH(Places!$C80,Hosts!$A:$A,0),MATCH(Places!G$1,Hosts!$1:$1,0))</f>
        <v>Yes</v>
      </c>
      <c r="H80">
        <v>12</v>
      </c>
      <c r="I80" t="str">
        <f>VLOOKUP($H80,Neighborhoods!$A:$C,2,0)</f>
        <v>Brooklyn</v>
      </c>
      <c r="J80" t="str">
        <f>VLOOKUP($H80,Neighborhoods!$A:$C,3,0)</f>
        <v>Williamsburg</v>
      </c>
      <c r="K80" t="s">
        <v>11822</v>
      </c>
      <c r="L80" t="str">
        <f t="shared" si="4"/>
        <v>No</v>
      </c>
      <c r="M80">
        <v>4</v>
      </c>
      <c r="N80" t="str" cm="1">
        <f t="array" ref="N80">_xlfn.IFS(M80&lt;=2,"Small",M80&lt;=5,"Medium",M80&gt;5,"Large")</f>
        <v>Medium</v>
      </c>
      <c r="O80" s="50">
        <v>187</v>
      </c>
      <c r="P80" s="67">
        <f t="shared" si="5"/>
        <v>0.03</v>
      </c>
      <c r="Q80" s="52">
        <v>5</v>
      </c>
      <c r="R80" s="52" t="str" cm="1">
        <f t="array" ref="R80">_xlfn.IFS(ROUND(Q80,0)=5,"Excellent",ROUND(Q80,0)=4,"Good",ROUND(Q80,0)=3,"Ok",ROUND(Q80,0)&lt;3,"Bad")</f>
        <v>Excellent</v>
      </c>
      <c r="S80">
        <v>90</v>
      </c>
      <c r="T80" t="str">
        <f t="shared" si="6"/>
        <v>No</v>
      </c>
      <c r="U80" s="65">
        <v>40721</v>
      </c>
      <c r="V80" s="65">
        <v>44043</v>
      </c>
      <c r="W80">
        <v>261</v>
      </c>
      <c r="X80" t="str">
        <f t="shared" si="7"/>
        <v>Active</v>
      </c>
      <c r="Y80" t="s">
        <v>15616</v>
      </c>
    </row>
    <row r="81" spans="1:25" x14ac:dyDescent="0.25">
      <c r="A81">
        <v>80</v>
      </c>
      <c r="B81" t="s">
        <v>86</v>
      </c>
      <c r="C81">
        <v>191</v>
      </c>
      <c r="D81" t="str">
        <f>VLOOKUP($C81,Hosts!$A:$O,10,0)</f>
        <v>New York</v>
      </c>
      <c r="E81" s="67">
        <f>INDEX(Hosts!$A:$O,MATCH(Places!$C81,Hosts!$A:$A,0),MATCH(Places!E$1,Hosts!$1:$1,0))</f>
        <v>0.6</v>
      </c>
      <c r="F81" s="67">
        <f>INDEX(Hosts!$A:$O,MATCH(Places!$C81,Hosts!$A:$A,0),MATCH(Places!F$1,Hosts!$1:$1,0))</f>
        <v>0.2</v>
      </c>
      <c r="G81" s="67" t="str">
        <f>INDEX(Hosts!$A:$O,MATCH(Places!$C81,Hosts!$A:$A,0),MATCH(Places!G$1,Hosts!$1:$1,0))</f>
        <v>No</v>
      </c>
      <c r="H81">
        <v>12</v>
      </c>
      <c r="I81" t="str">
        <f>VLOOKUP($H81,Neighborhoods!$A:$C,2,0)</f>
        <v>Brooklyn</v>
      </c>
      <c r="J81" t="str">
        <f>VLOOKUP($H81,Neighborhoods!$A:$C,3,0)</f>
        <v>Williamsburg</v>
      </c>
      <c r="K81" t="s">
        <v>11822</v>
      </c>
      <c r="L81" t="str">
        <f t="shared" si="4"/>
        <v>No</v>
      </c>
      <c r="M81">
        <v>2</v>
      </c>
      <c r="N81" t="str" cm="1">
        <f t="array" ref="N81">_xlfn.IFS(M81&lt;=2,"Small",M81&lt;=5,"Medium",M81&gt;5,"Large")</f>
        <v>Small</v>
      </c>
      <c r="O81" s="50">
        <v>134.43</v>
      </c>
      <c r="P81" s="67">
        <f t="shared" si="5"/>
        <v>0.03</v>
      </c>
      <c r="Q81" s="52">
        <v>4.74</v>
      </c>
      <c r="R81" s="52" t="str" cm="1">
        <f t="array" ref="R81">_xlfn.IFS(ROUND(Q81,0)=5,"Excellent",ROUND(Q81,0)=4,"Good",ROUND(Q81,0)=3,"Ok",ROUND(Q81,0)&lt;3,"Bad")</f>
        <v>Excellent</v>
      </c>
      <c r="S81">
        <v>70</v>
      </c>
      <c r="T81" t="str">
        <f t="shared" si="6"/>
        <v>No</v>
      </c>
      <c r="U81" s="65">
        <v>40631</v>
      </c>
      <c r="V81" s="65">
        <v>43821</v>
      </c>
      <c r="W81">
        <v>267</v>
      </c>
      <c r="X81" t="str">
        <f t="shared" si="7"/>
        <v>Active</v>
      </c>
      <c r="Y81" t="s">
        <v>15615</v>
      </c>
    </row>
    <row r="82" spans="1:25" x14ac:dyDescent="0.25">
      <c r="A82">
        <v>81</v>
      </c>
      <c r="B82" t="s">
        <v>87</v>
      </c>
      <c r="C82">
        <v>180</v>
      </c>
      <c r="D82" t="str">
        <f>VLOOKUP($C82,Hosts!$A:$O,10,0)</f>
        <v>New York</v>
      </c>
      <c r="E82" s="67">
        <f>INDEX(Hosts!$A:$O,MATCH(Places!$C82,Hosts!$A:$A,0),MATCH(Places!E$1,Hosts!$1:$1,0))</f>
        <v>0.7</v>
      </c>
      <c r="F82" s="67">
        <f>INDEX(Hosts!$A:$O,MATCH(Places!$C82,Hosts!$A:$A,0),MATCH(Places!F$1,Hosts!$1:$1,0))</f>
        <v>0.74</v>
      </c>
      <c r="G82" s="67" t="str">
        <f>INDEX(Hosts!$A:$O,MATCH(Places!$C82,Hosts!$A:$A,0),MATCH(Places!G$1,Hosts!$1:$1,0))</f>
        <v>No</v>
      </c>
      <c r="H82">
        <v>14</v>
      </c>
      <c r="I82" t="str">
        <f>VLOOKUP($H82,Neighborhoods!$A:$C,2,0)</f>
        <v>Manhattan</v>
      </c>
      <c r="J82" t="str">
        <f>VLOOKUP($H82,Neighborhoods!$A:$C,3,0)</f>
        <v>East Harlem</v>
      </c>
      <c r="K82" t="s">
        <v>11822</v>
      </c>
      <c r="L82" t="str">
        <f t="shared" si="4"/>
        <v>No</v>
      </c>
      <c r="M82">
        <v>3</v>
      </c>
      <c r="N82" t="str" cm="1">
        <f t="array" ref="N82">_xlfn.IFS(M82&lt;=2,"Small",M82&lt;=5,"Medium",M82&gt;5,"Large")</f>
        <v>Medium</v>
      </c>
      <c r="O82" s="50">
        <v>63</v>
      </c>
      <c r="P82" s="67">
        <f t="shared" si="5"/>
        <v>0.03</v>
      </c>
      <c r="Q82" s="52">
        <v>4.3600000000000003</v>
      </c>
      <c r="R82" s="52" t="str" cm="1">
        <f t="array" ref="R82">_xlfn.IFS(ROUND(Q82,0)=5,"Excellent",ROUND(Q82,0)=4,"Good",ROUND(Q82,0)=3,"Ok",ROUND(Q82,0)&lt;3,"Bad")</f>
        <v>Good</v>
      </c>
      <c r="S82">
        <v>36</v>
      </c>
      <c r="T82" t="str">
        <f t="shared" si="6"/>
        <v>No</v>
      </c>
      <c r="U82" s="65">
        <v>40800</v>
      </c>
      <c r="V82" s="65">
        <v>44033</v>
      </c>
      <c r="W82">
        <v>284</v>
      </c>
      <c r="X82" t="str">
        <f t="shared" si="7"/>
        <v>Active</v>
      </c>
      <c r="Y82" t="s">
        <v>15615</v>
      </c>
    </row>
    <row r="83" spans="1:25" x14ac:dyDescent="0.25">
      <c r="A83">
        <v>82</v>
      </c>
      <c r="B83" t="s">
        <v>88</v>
      </c>
      <c r="C83">
        <v>145</v>
      </c>
      <c r="D83" t="str">
        <f>VLOOKUP($C83,Hosts!$A:$O,10,0)</f>
        <v>New York</v>
      </c>
      <c r="E83" s="67">
        <f>INDEX(Hosts!$A:$O,MATCH(Places!$C83,Hosts!$A:$A,0),MATCH(Places!E$1,Hosts!$1:$1,0))</f>
        <v>0.9</v>
      </c>
      <c r="F83" s="67">
        <f>INDEX(Hosts!$A:$O,MATCH(Places!$C83,Hosts!$A:$A,0),MATCH(Places!F$1,Hosts!$1:$1,0))</f>
        <v>1</v>
      </c>
      <c r="G83" s="67" t="str">
        <f>INDEX(Hosts!$A:$O,MATCH(Places!$C83,Hosts!$A:$A,0),MATCH(Places!G$1,Hosts!$1:$1,0))</f>
        <v>Yes</v>
      </c>
      <c r="H83">
        <v>21</v>
      </c>
      <c r="I83" t="str">
        <f>VLOOKUP($H83,Neighborhoods!$A:$C,2,0)</f>
        <v>Queens</v>
      </c>
      <c r="J83" t="str">
        <f>VLOOKUP($H83,Neighborhoods!$A:$C,3,0)</f>
        <v>Astoria</v>
      </c>
      <c r="K83" t="s">
        <v>11822</v>
      </c>
      <c r="L83" t="str">
        <f t="shared" si="4"/>
        <v>No</v>
      </c>
      <c r="M83">
        <v>3</v>
      </c>
      <c r="N83" t="str" cm="1">
        <f t="array" ref="N83">_xlfn.IFS(M83&lt;=2,"Small",M83&lt;=5,"Medium",M83&gt;5,"Large")</f>
        <v>Medium</v>
      </c>
      <c r="O83" s="50">
        <v>119</v>
      </c>
      <c r="P83" s="67">
        <f t="shared" si="5"/>
        <v>0.03</v>
      </c>
      <c r="Q83" s="52">
        <v>4.74</v>
      </c>
      <c r="R83" s="52" t="str" cm="1">
        <f t="array" ref="R83">_xlfn.IFS(ROUND(Q83,0)=5,"Excellent",ROUND(Q83,0)=4,"Good",ROUND(Q83,0)=3,"Ok",ROUND(Q83,0)&lt;3,"Bad")</f>
        <v>Excellent</v>
      </c>
      <c r="S83">
        <v>223</v>
      </c>
      <c r="T83" t="str">
        <f t="shared" si="6"/>
        <v>No</v>
      </c>
      <c r="U83" s="65">
        <v>40707</v>
      </c>
      <c r="V83" s="65">
        <v>43828</v>
      </c>
      <c r="W83">
        <v>351</v>
      </c>
      <c r="X83" t="str">
        <f t="shared" si="7"/>
        <v>Active</v>
      </c>
      <c r="Y83" t="s">
        <v>15616</v>
      </c>
    </row>
    <row r="84" spans="1:25" x14ac:dyDescent="0.25">
      <c r="A84">
        <v>83</v>
      </c>
      <c r="B84" t="s">
        <v>89</v>
      </c>
      <c r="C84">
        <v>210</v>
      </c>
      <c r="D84" t="str">
        <f>VLOOKUP($C84,Hosts!$A:$O,10,0)</f>
        <v>New York</v>
      </c>
      <c r="E84" s="67">
        <f>INDEX(Hosts!$A:$O,MATCH(Places!$C84,Hosts!$A:$A,0),MATCH(Places!E$1,Hosts!$1:$1,0))</f>
        <v>1</v>
      </c>
      <c r="F84" s="67">
        <f>INDEX(Hosts!$A:$O,MATCH(Places!$C84,Hosts!$A:$A,0),MATCH(Places!F$1,Hosts!$1:$1,0))</f>
        <v>0.92</v>
      </c>
      <c r="G84" s="67" t="str">
        <f>INDEX(Hosts!$A:$O,MATCH(Places!$C84,Hosts!$A:$A,0),MATCH(Places!G$1,Hosts!$1:$1,0))</f>
        <v>No</v>
      </c>
      <c r="H84">
        <v>15</v>
      </c>
      <c r="I84" t="str">
        <f>VLOOKUP($H84,Neighborhoods!$A:$C,2,0)</f>
        <v>Manhattan</v>
      </c>
      <c r="J84" t="str">
        <f>VLOOKUP($H84,Neighborhoods!$A:$C,3,0)</f>
        <v>East Village</v>
      </c>
      <c r="K84" t="s">
        <v>1</v>
      </c>
      <c r="L84" t="str">
        <f t="shared" si="4"/>
        <v>Yes</v>
      </c>
      <c r="M84">
        <v>2</v>
      </c>
      <c r="N84" t="str" cm="1">
        <f t="array" ref="N84">_xlfn.IFS(M84&lt;=2,"Small",M84&lt;=5,"Medium",M84&gt;5,"Large")</f>
        <v>Small</v>
      </c>
      <c r="O84" s="50">
        <v>57</v>
      </c>
      <c r="P84" s="67">
        <f t="shared" si="5"/>
        <v>0.03</v>
      </c>
      <c r="Q84" s="52">
        <v>4.62</v>
      </c>
      <c r="R84" s="52" t="str" cm="1">
        <f t="array" ref="R84">_xlfn.IFS(ROUND(Q84,0)=5,"Excellent",ROUND(Q84,0)=4,"Good",ROUND(Q84,0)=3,"Ok",ROUND(Q84,0)&lt;3,"Bad")</f>
        <v>Excellent</v>
      </c>
      <c r="S84">
        <v>200</v>
      </c>
      <c r="T84" t="str">
        <f t="shared" si="6"/>
        <v>No</v>
      </c>
      <c r="U84" s="65">
        <v>40679</v>
      </c>
      <c r="V84" s="65">
        <v>44051</v>
      </c>
      <c r="W84">
        <v>0</v>
      </c>
      <c r="X84" t="str">
        <f t="shared" si="7"/>
        <v>Inactive</v>
      </c>
      <c r="Y84" t="s">
        <v>15615</v>
      </c>
    </row>
    <row r="85" spans="1:25" x14ac:dyDescent="0.25">
      <c r="A85">
        <v>84</v>
      </c>
      <c r="B85" t="s">
        <v>90</v>
      </c>
      <c r="C85">
        <v>202</v>
      </c>
      <c r="D85" t="str">
        <f>VLOOKUP($C85,Hosts!$A:$O,10,0)</f>
        <v>New York</v>
      </c>
      <c r="E85" s="67">
        <f>INDEX(Hosts!$A:$O,MATCH(Places!$C85,Hosts!$A:$A,0),MATCH(Places!E$1,Hosts!$1:$1,0))</f>
        <v>1</v>
      </c>
      <c r="F85" s="67">
        <f>INDEX(Hosts!$A:$O,MATCH(Places!$C85,Hosts!$A:$A,0),MATCH(Places!F$1,Hosts!$1:$1,0))</f>
        <v>0.96</v>
      </c>
      <c r="G85" s="67" t="str">
        <f>INDEX(Hosts!$A:$O,MATCH(Places!$C85,Hosts!$A:$A,0),MATCH(Places!G$1,Hosts!$1:$1,0))</f>
        <v>Yes</v>
      </c>
      <c r="H85">
        <v>11</v>
      </c>
      <c r="I85" t="str">
        <f>VLOOKUP($H85,Neighborhoods!$A:$C,2,0)</f>
        <v>Brooklyn</v>
      </c>
      <c r="J85" t="str">
        <f>VLOOKUP($H85,Neighborhoods!$A:$C,3,0)</f>
        <v>Greenpoint</v>
      </c>
      <c r="K85" t="s">
        <v>1</v>
      </c>
      <c r="L85" t="str">
        <f t="shared" si="4"/>
        <v>Yes</v>
      </c>
      <c r="M85">
        <v>4</v>
      </c>
      <c r="N85" t="str" cm="1">
        <f t="array" ref="N85">_xlfn.IFS(M85&lt;=2,"Small",M85&lt;=5,"Medium",M85&gt;5,"Large")</f>
        <v>Medium</v>
      </c>
      <c r="O85" s="50">
        <v>349</v>
      </c>
      <c r="P85" s="67">
        <f t="shared" si="5"/>
        <v>0.04</v>
      </c>
      <c r="Q85" s="52">
        <v>4.88</v>
      </c>
      <c r="R85" s="52" t="str" cm="1">
        <f t="array" ref="R85">_xlfn.IFS(ROUND(Q85,0)=5,"Excellent",ROUND(Q85,0)=4,"Good",ROUND(Q85,0)=3,"Ok",ROUND(Q85,0)&lt;3,"Bad")</f>
        <v>Excellent</v>
      </c>
      <c r="S85">
        <v>8</v>
      </c>
      <c r="T85" t="str">
        <f t="shared" si="6"/>
        <v>No</v>
      </c>
      <c r="U85" s="65">
        <v>41029</v>
      </c>
      <c r="V85" s="65">
        <v>43307</v>
      </c>
      <c r="W85">
        <v>215</v>
      </c>
      <c r="X85" t="str">
        <f t="shared" si="7"/>
        <v>Active</v>
      </c>
      <c r="Y85" t="s">
        <v>15615</v>
      </c>
    </row>
    <row r="86" spans="1:25" x14ac:dyDescent="0.25">
      <c r="A86">
        <v>85</v>
      </c>
      <c r="B86" t="s">
        <v>91</v>
      </c>
      <c r="C86">
        <v>202</v>
      </c>
      <c r="D86" t="str">
        <f>VLOOKUP($C86,Hosts!$A:$O,10,0)</f>
        <v>New York</v>
      </c>
      <c r="E86" s="67">
        <f>INDEX(Hosts!$A:$O,MATCH(Places!$C86,Hosts!$A:$A,0),MATCH(Places!E$1,Hosts!$1:$1,0))</f>
        <v>1</v>
      </c>
      <c r="F86" s="67">
        <f>INDEX(Hosts!$A:$O,MATCH(Places!$C86,Hosts!$A:$A,0),MATCH(Places!F$1,Hosts!$1:$1,0))</f>
        <v>0.96</v>
      </c>
      <c r="G86" s="67" t="str">
        <f>INDEX(Hosts!$A:$O,MATCH(Places!$C86,Hosts!$A:$A,0),MATCH(Places!G$1,Hosts!$1:$1,0))</f>
        <v>Yes</v>
      </c>
      <c r="H86">
        <v>11</v>
      </c>
      <c r="I86" t="str">
        <f>VLOOKUP($H86,Neighborhoods!$A:$C,2,0)</f>
        <v>Brooklyn</v>
      </c>
      <c r="J86" t="str">
        <f>VLOOKUP($H86,Neighborhoods!$A:$C,3,0)</f>
        <v>Greenpoint</v>
      </c>
      <c r="K86" t="s">
        <v>1</v>
      </c>
      <c r="L86" t="str">
        <f t="shared" si="4"/>
        <v>Yes</v>
      </c>
      <c r="M86">
        <v>4</v>
      </c>
      <c r="N86" t="str" cm="1">
        <f t="array" ref="N86">_xlfn.IFS(M86&lt;=2,"Small",M86&lt;=5,"Medium",M86&gt;5,"Large")</f>
        <v>Medium</v>
      </c>
      <c r="O86" s="50">
        <v>249</v>
      </c>
      <c r="P86" s="67">
        <f t="shared" si="5"/>
        <v>0.04</v>
      </c>
      <c r="Q86" s="52">
        <v>5</v>
      </c>
      <c r="R86" s="52" t="str" cm="1">
        <f t="array" ref="R86">_xlfn.IFS(ROUND(Q86,0)=5,"Excellent",ROUND(Q86,0)=4,"Good",ROUND(Q86,0)=3,"Ok",ROUND(Q86,0)&lt;3,"Bad")</f>
        <v>Excellent</v>
      </c>
      <c r="S86">
        <v>4</v>
      </c>
      <c r="T86" t="str">
        <f t="shared" si="6"/>
        <v>No</v>
      </c>
      <c r="U86" s="65">
        <v>40867</v>
      </c>
      <c r="V86" s="65">
        <v>43688</v>
      </c>
      <c r="W86">
        <v>215</v>
      </c>
      <c r="X86" t="str">
        <f t="shared" si="7"/>
        <v>Active</v>
      </c>
      <c r="Y86" t="s">
        <v>15615</v>
      </c>
    </row>
    <row r="87" spans="1:25" x14ac:dyDescent="0.25">
      <c r="A87">
        <v>86</v>
      </c>
      <c r="B87" t="s">
        <v>91</v>
      </c>
      <c r="C87">
        <v>202</v>
      </c>
      <c r="D87" t="str">
        <f>VLOOKUP($C87,Hosts!$A:$O,10,0)</f>
        <v>New York</v>
      </c>
      <c r="E87" s="67">
        <f>INDEX(Hosts!$A:$O,MATCH(Places!$C87,Hosts!$A:$A,0),MATCH(Places!E$1,Hosts!$1:$1,0))</f>
        <v>1</v>
      </c>
      <c r="F87" s="67">
        <f>INDEX(Hosts!$A:$O,MATCH(Places!$C87,Hosts!$A:$A,0),MATCH(Places!F$1,Hosts!$1:$1,0))</f>
        <v>0.96</v>
      </c>
      <c r="G87" s="67" t="str">
        <f>INDEX(Hosts!$A:$O,MATCH(Places!$C87,Hosts!$A:$A,0),MATCH(Places!G$1,Hosts!$1:$1,0))</f>
        <v>Yes</v>
      </c>
      <c r="H87">
        <v>11</v>
      </c>
      <c r="I87" t="str">
        <f>VLOOKUP($H87,Neighborhoods!$A:$C,2,0)</f>
        <v>Brooklyn</v>
      </c>
      <c r="J87" t="str">
        <f>VLOOKUP($H87,Neighborhoods!$A:$C,3,0)</f>
        <v>Greenpoint</v>
      </c>
      <c r="K87" t="s">
        <v>1</v>
      </c>
      <c r="L87" t="str">
        <f t="shared" si="4"/>
        <v>Yes</v>
      </c>
      <c r="M87">
        <v>4</v>
      </c>
      <c r="N87" t="str" cm="1">
        <f t="array" ref="N87">_xlfn.IFS(M87&lt;=2,"Small",M87&lt;=5,"Medium",M87&gt;5,"Large")</f>
        <v>Medium</v>
      </c>
      <c r="O87" s="50">
        <v>349</v>
      </c>
      <c r="P87" s="67">
        <f t="shared" si="5"/>
        <v>0.04</v>
      </c>
      <c r="Q87" s="52">
        <v>4.71</v>
      </c>
      <c r="R87" s="52" t="str" cm="1">
        <f t="array" ref="R87">_xlfn.IFS(ROUND(Q87,0)=5,"Excellent",ROUND(Q87,0)=4,"Good",ROUND(Q87,0)=3,"Ok",ROUND(Q87,0)&lt;3,"Bad")</f>
        <v>Excellent</v>
      </c>
      <c r="S87">
        <v>7</v>
      </c>
      <c r="T87" t="str">
        <f t="shared" si="6"/>
        <v>No</v>
      </c>
      <c r="U87" s="65">
        <v>40834</v>
      </c>
      <c r="V87" s="65">
        <v>43609</v>
      </c>
      <c r="W87">
        <v>215</v>
      </c>
      <c r="X87" t="str">
        <f t="shared" si="7"/>
        <v>Active</v>
      </c>
      <c r="Y87" t="s">
        <v>15615</v>
      </c>
    </row>
    <row r="88" spans="1:25" x14ac:dyDescent="0.25">
      <c r="A88">
        <v>87</v>
      </c>
      <c r="B88" t="s">
        <v>92</v>
      </c>
      <c r="C88">
        <v>199</v>
      </c>
      <c r="D88" t="str">
        <f>VLOOKUP($C88,Hosts!$A:$O,10,0)</f>
        <v>New York</v>
      </c>
      <c r="E88" s="67">
        <f>INDEX(Hosts!$A:$O,MATCH(Places!$C88,Hosts!$A:$A,0),MATCH(Places!E$1,Hosts!$1:$1,0))</f>
        <v>1</v>
      </c>
      <c r="F88" s="67">
        <f>INDEX(Hosts!$A:$O,MATCH(Places!$C88,Hosts!$A:$A,0),MATCH(Places!F$1,Hosts!$1:$1,0))</f>
        <v>0.96</v>
      </c>
      <c r="G88" s="67" t="str">
        <f>INDEX(Hosts!$A:$O,MATCH(Places!$C88,Hosts!$A:$A,0),MATCH(Places!G$1,Hosts!$1:$1,0))</f>
        <v>Yes</v>
      </c>
      <c r="H88">
        <v>15</v>
      </c>
      <c r="I88" t="str">
        <f>VLOOKUP($H88,Neighborhoods!$A:$C,2,0)</f>
        <v>Manhattan</v>
      </c>
      <c r="J88" t="str">
        <f>VLOOKUP($H88,Neighborhoods!$A:$C,3,0)</f>
        <v>East Village</v>
      </c>
      <c r="K88" t="s">
        <v>11822</v>
      </c>
      <c r="L88" t="str">
        <f t="shared" si="4"/>
        <v>No</v>
      </c>
      <c r="M88">
        <v>2</v>
      </c>
      <c r="N88" t="str" cm="1">
        <f t="array" ref="N88">_xlfn.IFS(M88&lt;=2,"Small",M88&lt;=5,"Medium",M88&gt;5,"Large")</f>
        <v>Small</v>
      </c>
      <c r="O88" s="50">
        <v>180</v>
      </c>
      <c r="P88" s="67">
        <f t="shared" si="5"/>
        <v>0.03</v>
      </c>
      <c r="Q88" s="52">
        <v>4.91</v>
      </c>
      <c r="R88" s="52" t="str" cm="1">
        <f t="array" ref="R88">_xlfn.IFS(ROUND(Q88,0)=5,"Excellent",ROUND(Q88,0)=4,"Good",ROUND(Q88,0)=3,"Ok",ROUND(Q88,0)&lt;3,"Bad")</f>
        <v>Excellent</v>
      </c>
      <c r="S88">
        <v>44</v>
      </c>
      <c r="T88" t="str">
        <f t="shared" si="6"/>
        <v>No</v>
      </c>
      <c r="U88" s="65">
        <v>40670</v>
      </c>
      <c r="V88" s="65">
        <v>43898</v>
      </c>
      <c r="W88">
        <v>76</v>
      </c>
      <c r="X88" t="str">
        <f t="shared" si="7"/>
        <v>Active</v>
      </c>
      <c r="Y88" t="s">
        <v>15615</v>
      </c>
    </row>
    <row r="89" spans="1:25" x14ac:dyDescent="0.25">
      <c r="A89">
        <v>88</v>
      </c>
      <c r="B89" t="s">
        <v>15329</v>
      </c>
      <c r="C89">
        <v>142</v>
      </c>
      <c r="D89" t="str">
        <f>VLOOKUP($C89,Hosts!$A:$O,10,0)</f>
        <v>New York</v>
      </c>
      <c r="E89" s="67">
        <f>INDEX(Hosts!$A:$O,MATCH(Places!$C89,Hosts!$A:$A,0),MATCH(Places!E$1,Hosts!$1:$1,0))</f>
        <v>1</v>
      </c>
      <c r="F89" s="67">
        <f>INDEX(Hosts!$A:$O,MATCH(Places!$C89,Hosts!$A:$A,0),MATCH(Places!F$1,Hosts!$1:$1,0))</f>
        <v>1</v>
      </c>
      <c r="G89" s="67" t="str">
        <f>INDEX(Hosts!$A:$O,MATCH(Places!$C89,Hosts!$A:$A,0),MATCH(Places!G$1,Hosts!$1:$1,0))</f>
        <v>Yes</v>
      </c>
      <c r="H89">
        <v>15</v>
      </c>
      <c r="I89" t="str">
        <f>VLOOKUP($H89,Neighborhoods!$A:$C,2,0)</f>
        <v>Manhattan</v>
      </c>
      <c r="J89" t="str">
        <f>VLOOKUP($H89,Neighborhoods!$A:$C,3,0)</f>
        <v>East Village</v>
      </c>
      <c r="K89" t="s">
        <v>11822</v>
      </c>
      <c r="L89" t="str">
        <f t="shared" si="4"/>
        <v>No</v>
      </c>
      <c r="M89">
        <v>2</v>
      </c>
      <c r="N89" t="str" cm="1">
        <f t="array" ref="N89">_xlfn.IFS(M89&lt;=2,"Small",M89&lt;=5,"Medium",M89&gt;5,"Large")</f>
        <v>Small</v>
      </c>
      <c r="O89" s="50">
        <v>124</v>
      </c>
      <c r="P89" s="67">
        <f t="shared" si="5"/>
        <v>0.03</v>
      </c>
      <c r="Q89" s="52">
        <v>4.7</v>
      </c>
      <c r="R89" s="52" t="str" cm="1">
        <f t="array" ref="R89">_xlfn.IFS(ROUND(Q89,0)=5,"Excellent",ROUND(Q89,0)=4,"Good",ROUND(Q89,0)=3,"Ok",ROUND(Q89,0)&lt;3,"Bad")</f>
        <v>Excellent</v>
      </c>
      <c r="S89">
        <v>40</v>
      </c>
      <c r="T89" t="str">
        <f t="shared" si="6"/>
        <v>No</v>
      </c>
      <c r="U89" s="65">
        <v>40674</v>
      </c>
      <c r="V89" s="65">
        <v>43686</v>
      </c>
      <c r="W89">
        <v>347</v>
      </c>
      <c r="X89" t="str">
        <f t="shared" si="7"/>
        <v>Active</v>
      </c>
      <c r="Y89" t="s">
        <v>15615</v>
      </c>
    </row>
    <row r="90" spans="1:25" x14ac:dyDescent="0.25">
      <c r="A90">
        <v>89</v>
      </c>
      <c r="B90" t="s">
        <v>93</v>
      </c>
      <c r="C90">
        <v>218</v>
      </c>
      <c r="D90" t="str">
        <f>VLOOKUP($C90,Hosts!$A:$O,10,0)</f>
        <v>New York</v>
      </c>
      <c r="E90" s="67">
        <f>INDEX(Hosts!$A:$O,MATCH(Places!$C90,Hosts!$A:$A,0),MATCH(Places!E$1,Hosts!$1:$1,0))</f>
        <v>1</v>
      </c>
      <c r="F90" s="67">
        <f>INDEX(Hosts!$A:$O,MATCH(Places!$C90,Hosts!$A:$A,0),MATCH(Places!F$1,Hosts!$1:$1,0))</f>
        <v>0.97</v>
      </c>
      <c r="G90" s="67" t="str">
        <f>INDEX(Hosts!$A:$O,MATCH(Places!$C90,Hosts!$A:$A,0),MATCH(Places!G$1,Hosts!$1:$1,0))</f>
        <v>Yes</v>
      </c>
      <c r="H90">
        <v>7</v>
      </c>
      <c r="I90" t="str">
        <f>VLOOKUP($H90,Neighborhoods!$A:$C,2,0)</f>
        <v>Brooklyn</v>
      </c>
      <c r="J90" t="str">
        <f>VLOOKUP($H90,Neighborhoods!$A:$C,3,0)</f>
        <v>Bedford-Stuyvesant</v>
      </c>
      <c r="K90" t="s">
        <v>11822</v>
      </c>
      <c r="L90" t="str">
        <f t="shared" si="4"/>
        <v>No</v>
      </c>
      <c r="M90">
        <v>6</v>
      </c>
      <c r="N90" t="str" cm="1">
        <f t="array" ref="N90">_xlfn.IFS(M90&lt;=2,"Small",M90&lt;=5,"Medium",M90&gt;5,"Large")</f>
        <v>Large</v>
      </c>
      <c r="O90" s="50">
        <v>133</v>
      </c>
      <c r="P90" s="67">
        <f t="shared" si="5"/>
        <v>0.03</v>
      </c>
      <c r="Q90" s="52">
        <v>4.82</v>
      </c>
      <c r="R90" s="52" t="str" cm="1">
        <f t="array" ref="R90">_xlfn.IFS(ROUND(Q90,0)=5,"Excellent",ROUND(Q90,0)=4,"Good",ROUND(Q90,0)=3,"Ok",ROUND(Q90,0)&lt;3,"Bad")</f>
        <v>Excellent</v>
      </c>
      <c r="S90">
        <v>400</v>
      </c>
      <c r="T90" t="str">
        <f t="shared" si="6"/>
        <v>Yes</v>
      </c>
      <c r="U90" s="65">
        <v>40772</v>
      </c>
      <c r="V90" s="65">
        <v>43905</v>
      </c>
      <c r="W90">
        <v>225</v>
      </c>
      <c r="X90" t="str">
        <f t="shared" si="7"/>
        <v>Active</v>
      </c>
      <c r="Y90" t="s">
        <v>15615</v>
      </c>
    </row>
    <row r="91" spans="1:25" x14ac:dyDescent="0.25">
      <c r="A91">
        <v>90</v>
      </c>
      <c r="B91" t="s">
        <v>94</v>
      </c>
      <c r="C91">
        <v>217</v>
      </c>
      <c r="D91" t="str">
        <f>VLOOKUP($C91,Hosts!$A:$O,10,0)</f>
        <v>New York</v>
      </c>
      <c r="E91" s="67">
        <f>INDEX(Hosts!$A:$O,MATCH(Places!$C91,Hosts!$A:$A,0),MATCH(Places!E$1,Hosts!$1:$1,0))</f>
        <v>1</v>
      </c>
      <c r="F91" s="67">
        <f>INDEX(Hosts!$A:$O,MATCH(Places!$C91,Hosts!$A:$A,0),MATCH(Places!F$1,Hosts!$1:$1,0))</f>
        <v>1</v>
      </c>
      <c r="G91" s="67" t="str">
        <f>INDEX(Hosts!$A:$O,MATCH(Places!$C91,Hosts!$A:$A,0),MATCH(Places!G$1,Hosts!$1:$1,0))</f>
        <v>Yes</v>
      </c>
      <c r="H91">
        <v>9</v>
      </c>
      <c r="I91" t="str">
        <f>VLOOKUP($H91,Neighborhoods!$A:$C,2,0)</f>
        <v>Brooklyn</v>
      </c>
      <c r="J91" t="str">
        <f>VLOOKUP($H91,Neighborhoods!$A:$C,3,0)</f>
        <v>Crown Heights</v>
      </c>
      <c r="K91" t="s">
        <v>11822</v>
      </c>
      <c r="L91" t="str">
        <f t="shared" si="4"/>
        <v>No</v>
      </c>
      <c r="M91">
        <v>2</v>
      </c>
      <c r="N91" t="str" cm="1">
        <f t="array" ref="N91">_xlfn.IFS(M91&lt;=2,"Small",M91&lt;=5,"Medium",M91&gt;5,"Large")</f>
        <v>Small</v>
      </c>
      <c r="O91" s="50">
        <v>125</v>
      </c>
      <c r="P91" s="67">
        <f t="shared" si="5"/>
        <v>0.03</v>
      </c>
      <c r="Q91" s="52">
        <v>4.84</v>
      </c>
      <c r="R91" s="52" t="str" cm="1">
        <f t="array" ref="R91">_xlfn.IFS(ROUND(Q91,0)=5,"Excellent",ROUND(Q91,0)=4,"Good",ROUND(Q91,0)=3,"Ok",ROUND(Q91,0)&lt;3,"Bad")</f>
        <v>Excellent</v>
      </c>
      <c r="S91">
        <v>112</v>
      </c>
      <c r="T91" t="str">
        <f t="shared" si="6"/>
        <v>Yes</v>
      </c>
      <c r="U91" s="65">
        <v>40660</v>
      </c>
      <c r="V91" s="65">
        <v>43925</v>
      </c>
      <c r="W91">
        <v>358</v>
      </c>
      <c r="X91" t="str">
        <f t="shared" si="7"/>
        <v>Active</v>
      </c>
      <c r="Y91" t="s">
        <v>15616</v>
      </c>
    </row>
    <row r="92" spans="1:25" x14ac:dyDescent="0.25">
      <c r="A92">
        <v>91</v>
      </c>
      <c r="B92" t="s">
        <v>95</v>
      </c>
      <c r="C92">
        <v>114</v>
      </c>
      <c r="D92" t="str">
        <f>VLOOKUP($C92,Hosts!$A:$O,10,0)</f>
        <v>California</v>
      </c>
      <c r="E92" s="67">
        <f>INDEX(Hosts!$A:$O,MATCH(Places!$C92,Hosts!$A:$A,0),MATCH(Places!E$1,Hosts!$1:$1,0))</f>
        <v>1</v>
      </c>
      <c r="F92" s="67">
        <f>INDEX(Hosts!$A:$O,MATCH(Places!$C92,Hosts!$A:$A,0),MATCH(Places!F$1,Hosts!$1:$1,0))</f>
        <v>0.97</v>
      </c>
      <c r="G92" s="67" t="str">
        <f>INDEX(Hosts!$A:$O,MATCH(Places!$C92,Hosts!$A:$A,0),MATCH(Places!G$1,Hosts!$1:$1,0))</f>
        <v>Yes</v>
      </c>
      <c r="H92">
        <v>20</v>
      </c>
      <c r="I92" t="str">
        <f>VLOOKUP($H92,Neighborhoods!$A:$C,2,0)</f>
        <v>Manhattan</v>
      </c>
      <c r="J92" t="str">
        <f>VLOOKUP($H92,Neighborhoods!$A:$C,3,0)</f>
        <v>Upper West Side</v>
      </c>
      <c r="K92" t="s">
        <v>11822</v>
      </c>
      <c r="L92" t="str">
        <f t="shared" si="4"/>
        <v>No</v>
      </c>
      <c r="M92">
        <v>3</v>
      </c>
      <c r="N92" t="str" cm="1">
        <f t="array" ref="N92">_xlfn.IFS(M92&lt;=2,"Small",M92&lt;=5,"Medium",M92&gt;5,"Large")</f>
        <v>Medium</v>
      </c>
      <c r="O92" s="50">
        <v>212</v>
      </c>
      <c r="P92" s="67">
        <f t="shared" si="5"/>
        <v>0.04</v>
      </c>
      <c r="Q92" s="52">
        <v>4.7300000000000004</v>
      </c>
      <c r="R92" s="52" t="str" cm="1">
        <f t="array" ref="R92">_xlfn.IFS(ROUND(Q92,0)=5,"Excellent",ROUND(Q92,0)=4,"Good",ROUND(Q92,0)=3,"Ok",ROUND(Q92,0)&lt;3,"Bad")</f>
        <v>Excellent</v>
      </c>
      <c r="S92">
        <v>45</v>
      </c>
      <c r="T92" t="str">
        <f t="shared" si="6"/>
        <v>No</v>
      </c>
      <c r="U92" s="65">
        <v>40692</v>
      </c>
      <c r="V92" s="65">
        <v>43101</v>
      </c>
      <c r="W92">
        <v>44</v>
      </c>
      <c r="X92" t="str">
        <f t="shared" si="7"/>
        <v>Active</v>
      </c>
      <c r="Y92" t="s">
        <v>15615</v>
      </c>
    </row>
    <row r="93" spans="1:25" x14ac:dyDescent="0.25">
      <c r="A93">
        <v>92</v>
      </c>
      <c r="B93" t="s">
        <v>13896</v>
      </c>
      <c r="C93">
        <v>215</v>
      </c>
      <c r="D93" t="str">
        <f>VLOOKUP($C93,Hosts!$A:$O,10,0)</f>
        <v>New York</v>
      </c>
      <c r="E93" s="67">
        <f>INDEX(Hosts!$A:$O,MATCH(Places!$C93,Hosts!$A:$A,0),MATCH(Places!E$1,Hosts!$1:$1,0))</f>
        <v>0.5</v>
      </c>
      <c r="F93" s="67">
        <f>INDEX(Hosts!$A:$O,MATCH(Places!$C93,Hosts!$A:$A,0),MATCH(Places!F$1,Hosts!$1:$1,0))</f>
        <v>0.45</v>
      </c>
      <c r="G93" s="67" t="str">
        <f>INDEX(Hosts!$A:$O,MATCH(Places!$C93,Hosts!$A:$A,0),MATCH(Places!G$1,Hosts!$1:$1,0))</f>
        <v>No</v>
      </c>
      <c r="H93">
        <v>12</v>
      </c>
      <c r="I93" t="str">
        <f>VLOOKUP($H93,Neighborhoods!$A:$C,2,0)</f>
        <v>Brooklyn</v>
      </c>
      <c r="J93" t="str">
        <f>VLOOKUP($H93,Neighborhoods!$A:$C,3,0)</f>
        <v>Williamsburg</v>
      </c>
      <c r="K93" t="s">
        <v>11822</v>
      </c>
      <c r="L93" t="str">
        <f t="shared" si="4"/>
        <v>No</v>
      </c>
      <c r="M93">
        <v>2</v>
      </c>
      <c r="N93" t="str" cm="1">
        <f t="array" ref="N93">_xlfn.IFS(M93&lt;=2,"Small",M93&lt;=5,"Medium",M93&gt;5,"Large")</f>
        <v>Small</v>
      </c>
      <c r="O93" s="50">
        <v>175</v>
      </c>
      <c r="P93" s="67">
        <f t="shared" si="5"/>
        <v>0.03</v>
      </c>
      <c r="Q93" s="52">
        <v>4.9000000000000004</v>
      </c>
      <c r="R93" s="52" t="str" cm="1">
        <f t="array" ref="R93">_xlfn.IFS(ROUND(Q93,0)=5,"Excellent",ROUND(Q93,0)=4,"Good",ROUND(Q93,0)=3,"Ok",ROUND(Q93,0)&lt;3,"Bad")</f>
        <v>Excellent</v>
      </c>
      <c r="S93">
        <v>133</v>
      </c>
      <c r="T93" t="str">
        <f t="shared" si="6"/>
        <v>Yes</v>
      </c>
      <c r="U93" s="65">
        <v>41538</v>
      </c>
      <c r="V93" s="65">
        <v>43831</v>
      </c>
      <c r="W93">
        <v>365</v>
      </c>
      <c r="X93" t="str">
        <f t="shared" si="7"/>
        <v>Active</v>
      </c>
      <c r="Y93" t="s">
        <v>15615</v>
      </c>
    </row>
    <row r="94" spans="1:25" x14ac:dyDescent="0.25">
      <c r="A94">
        <v>93</v>
      </c>
      <c r="B94" t="s">
        <v>96</v>
      </c>
      <c r="C94">
        <v>202</v>
      </c>
      <c r="D94" t="str">
        <f>VLOOKUP($C94,Hosts!$A:$O,10,0)</f>
        <v>New York</v>
      </c>
      <c r="E94" s="67">
        <f>INDEX(Hosts!$A:$O,MATCH(Places!$C94,Hosts!$A:$A,0),MATCH(Places!E$1,Hosts!$1:$1,0))</f>
        <v>1</v>
      </c>
      <c r="F94" s="67">
        <f>INDEX(Hosts!$A:$O,MATCH(Places!$C94,Hosts!$A:$A,0),MATCH(Places!F$1,Hosts!$1:$1,0))</f>
        <v>0.96</v>
      </c>
      <c r="G94" s="67" t="str">
        <f>INDEX(Hosts!$A:$O,MATCH(Places!$C94,Hosts!$A:$A,0),MATCH(Places!G$1,Hosts!$1:$1,0))</f>
        <v>Yes</v>
      </c>
      <c r="H94">
        <v>11</v>
      </c>
      <c r="I94" t="str">
        <f>VLOOKUP($H94,Neighborhoods!$A:$C,2,0)</f>
        <v>Brooklyn</v>
      </c>
      <c r="J94" t="str">
        <f>VLOOKUP($H94,Neighborhoods!$A:$C,3,0)</f>
        <v>Greenpoint</v>
      </c>
      <c r="K94" t="s">
        <v>1</v>
      </c>
      <c r="L94" t="str">
        <f t="shared" si="4"/>
        <v>Yes</v>
      </c>
      <c r="M94">
        <v>6</v>
      </c>
      <c r="N94" t="str" cm="1">
        <f t="array" ref="N94">_xlfn.IFS(M94&lt;=2,"Small",M94&lt;=5,"Medium",M94&gt;5,"Large")</f>
        <v>Large</v>
      </c>
      <c r="O94" s="50">
        <v>599</v>
      </c>
      <c r="P94" s="67">
        <f t="shared" si="5"/>
        <v>0.05</v>
      </c>
      <c r="Q94" s="52">
        <v>4.33</v>
      </c>
      <c r="R94" s="52" t="str" cm="1">
        <f t="array" ref="R94">_xlfn.IFS(ROUND(Q94,0)=5,"Excellent",ROUND(Q94,0)=4,"Good",ROUND(Q94,0)=3,"Ok",ROUND(Q94,0)&lt;3,"Bad")</f>
        <v>Good</v>
      </c>
      <c r="S94">
        <v>9</v>
      </c>
      <c r="T94" t="str">
        <f t="shared" si="6"/>
        <v>No</v>
      </c>
      <c r="U94" s="65">
        <v>40714</v>
      </c>
      <c r="V94" s="65">
        <v>43239</v>
      </c>
      <c r="W94">
        <v>215</v>
      </c>
      <c r="X94" t="str">
        <f t="shared" si="7"/>
        <v>Active</v>
      </c>
      <c r="Y94" t="s">
        <v>15615</v>
      </c>
    </row>
    <row r="95" spans="1:25" x14ac:dyDescent="0.25">
      <c r="A95">
        <v>94</v>
      </c>
      <c r="B95" t="s">
        <v>97</v>
      </c>
      <c r="C95">
        <v>174</v>
      </c>
      <c r="D95" t="str">
        <f>VLOOKUP($C95,Hosts!$A:$O,10,0)</f>
        <v>New York</v>
      </c>
      <c r="E95" s="67">
        <f>INDEX(Hosts!$A:$O,MATCH(Places!$C95,Hosts!$A:$A,0),MATCH(Places!E$1,Hosts!$1:$1,0))</f>
        <v>0.5</v>
      </c>
      <c r="F95" s="67">
        <f>INDEX(Hosts!$A:$O,MATCH(Places!$C95,Hosts!$A:$A,0),MATCH(Places!F$1,Hosts!$1:$1,0))</f>
        <v>0.78</v>
      </c>
      <c r="G95" s="67" t="str">
        <f>INDEX(Hosts!$A:$O,MATCH(Places!$C95,Hosts!$A:$A,0),MATCH(Places!G$1,Hosts!$1:$1,0))</f>
        <v>No</v>
      </c>
      <c r="H95">
        <v>9</v>
      </c>
      <c r="I95" t="str">
        <f>VLOOKUP($H95,Neighborhoods!$A:$C,2,0)</f>
        <v>Brooklyn</v>
      </c>
      <c r="J95" t="str">
        <f>VLOOKUP($H95,Neighborhoods!$A:$C,3,0)</f>
        <v>Crown Heights</v>
      </c>
      <c r="K95" t="s">
        <v>11822</v>
      </c>
      <c r="L95" t="str">
        <f t="shared" si="4"/>
        <v>No</v>
      </c>
      <c r="M95">
        <v>4</v>
      </c>
      <c r="N95" t="str" cm="1">
        <f t="array" ref="N95">_xlfn.IFS(M95&lt;=2,"Small",M95&lt;=5,"Medium",M95&gt;5,"Large")</f>
        <v>Medium</v>
      </c>
      <c r="O95" s="50">
        <v>68</v>
      </c>
      <c r="P95" s="67">
        <f t="shared" si="5"/>
        <v>0.03</v>
      </c>
      <c r="Q95" s="52">
        <v>4.28</v>
      </c>
      <c r="R95" s="52" t="str" cm="1">
        <f t="array" ref="R95">_xlfn.IFS(ROUND(Q95,0)=5,"Excellent",ROUND(Q95,0)=4,"Good",ROUND(Q95,0)=3,"Ok",ROUND(Q95,0)&lt;3,"Bad")</f>
        <v>Good</v>
      </c>
      <c r="S95">
        <v>18</v>
      </c>
      <c r="T95" t="str">
        <f t="shared" si="6"/>
        <v>No</v>
      </c>
      <c r="U95" s="65">
        <v>40791</v>
      </c>
      <c r="V95" s="65">
        <v>43953</v>
      </c>
      <c r="W95">
        <v>166</v>
      </c>
      <c r="X95" t="str">
        <f t="shared" si="7"/>
        <v>Active</v>
      </c>
      <c r="Y95" t="s">
        <v>15615</v>
      </c>
    </row>
    <row r="96" spans="1:25" x14ac:dyDescent="0.25">
      <c r="A96">
        <v>95</v>
      </c>
      <c r="B96" t="s">
        <v>98</v>
      </c>
      <c r="C96">
        <v>233</v>
      </c>
      <c r="D96" t="str">
        <f>VLOOKUP($C96,Hosts!$A:$O,10,0)</f>
        <v>New York</v>
      </c>
      <c r="E96" s="67">
        <f>INDEX(Hosts!$A:$O,MATCH(Places!$C96,Hosts!$A:$A,0),MATCH(Places!E$1,Hosts!$1:$1,0))</f>
        <v>1</v>
      </c>
      <c r="F96" s="67">
        <f>INDEX(Hosts!$A:$O,MATCH(Places!$C96,Hosts!$A:$A,0),MATCH(Places!F$1,Hosts!$1:$1,0))</f>
        <v>0.98</v>
      </c>
      <c r="G96" s="67" t="str">
        <f>INDEX(Hosts!$A:$O,MATCH(Places!$C96,Hosts!$A:$A,0),MATCH(Places!G$1,Hosts!$1:$1,0))</f>
        <v>Yes</v>
      </c>
      <c r="H96">
        <v>16</v>
      </c>
      <c r="I96" t="str">
        <f>VLOOKUP($H96,Neighborhoods!$A:$C,2,0)</f>
        <v>Manhattan</v>
      </c>
      <c r="J96" t="str">
        <f>VLOOKUP($H96,Neighborhoods!$A:$C,3,0)</f>
        <v>Harlem</v>
      </c>
      <c r="K96" t="s">
        <v>1</v>
      </c>
      <c r="L96" t="str">
        <f t="shared" si="4"/>
        <v>Yes</v>
      </c>
      <c r="M96">
        <v>1</v>
      </c>
      <c r="N96" t="str" cm="1">
        <f t="array" ref="N96">_xlfn.IFS(M96&lt;=2,"Small",M96&lt;=5,"Medium",M96&gt;5,"Large")</f>
        <v>Small</v>
      </c>
      <c r="O96" s="50">
        <v>69</v>
      </c>
      <c r="P96" s="67">
        <f t="shared" si="5"/>
        <v>0.03</v>
      </c>
      <c r="Q96" s="52">
        <v>4.9800000000000004</v>
      </c>
      <c r="R96" s="52" t="str" cm="1">
        <f t="array" ref="R96">_xlfn.IFS(ROUND(Q96,0)=5,"Excellent",ROUND(Q96,0)=4,"Good",ROUND(Q96,0)=3,"Ok",ROUND(Q96,0)&lt;3,"Bad")</f>
        <v>Excellent</v>
      </c>
      <c r="S96">
        <v>417</v>
      </c>
      <c r="T96" t="str">
        <f t="shared" si="6"/>
        <v>Yes</v>
      </c>
      <c r="U96" s="65">
        <v>40681</v>
      </c>
      <c r="V96" s="65">
        <v>43905</v>
      </c>
      <c r="W96">
        <v>318</v>
      </c>
      <c r="X96" t="str">
        <f t="shared" si="7"/>
        <v>Active</v>
      </c>
      <c r="Y96" t="s">
        <v>15615</v>
      </c>
    </row>
    <row r="97" spans="1:25" x14ac:dyDescent="0.25">
      <c r="A97">
        <v>96</v>
      </c>
      <c r="B97" t="s">
        <v>99</v>
      </c>
      <c r="C97">
        <v>234</v>
      </c>
      <c r="D97" t="str">
        <f>VLOOKUP($C97,Hosts!$A:$O,10,0)</f>
        <v>New York</v>
      </c>
      <c r="E97" s="67">
        <f>INDEX(Hosts!$A:$O,MATCH(Places!$C97,Hosts!$A:$A,0),MATCH(Places!E$1,Hosts!$1:$1,0))</f>
        <v>1</v>
      </c>
      <c r="F97" s="67">
        <f>INDEX(Hosts!$A:$O,MATCH(Places!$C97,Hosts!$A:$A,0),MATCH(Places!F$1,Hosts!$1:$1,0))</f>
        <v>0.6</v>
      </c>
      <c r="G97" s="67" t="str">
        <f>INDEX(Hosts!$A:$O,MATCH(Places!$C97,Hosts!$A:$A,0),MATCH(Places!G$1,Hosts!$1:$1,0))</f>
        <v>Yes</v>
      </c>
      <c r="H97">
        <v>7</v>
      </c>
      <c r="I97" t="str">
        <f>VLOOKUP($H97,Neighborhoods!$A:$C,2,0)</f>
        <v>Brooklyn</v>
      </c>
      <c r="J97" t="str">
        <f>VLOOKUP($H97,Neighborhoods!$A:$C,3,0)</f>
        <v>Bedford-Stuyvesant</v>
      </c>
      <c r="K97" t="s">
        <v>11822</v>
      </c>
      <c r="L97" t="str">
        <f t="shared" si="4"/>
        <v>No</v>
      </c>
      <c r="M97">
        <v>4</v>
      </c>
      <c r="N97" t="str" cm="1">
        <f t="array" ref="N97">_xlfn.IFS(M97&lt;=2,"Small",M97&lt;=5,"Medium",M97&gt;5,"Large")</f>
        <v>Medium</v>
      </c>
      <c r="O97" s="50">
        <v>100</v>
      </c>
      <c r="P97" s="67">
        <f t="shared" si="5"/>
        <v>0.03</v>
      </c>
      <c r="Q97" s="52">
        <v>4.91</v>
      </c>
      <c r="R97" s="52" t="str" cm="1">
        <f t="array" ref="R97">_xlfn.IFS(ROUND(Q97,0)=5,"Excellent",ROUND(Q97,0)=4,"Good",ROUND(Q97,0)=3,"Ok",ROUND(Q97,0)&lt;3,"Bad")</f>
        <v>Excellent</v>
      </c>
      <c r="S97">
        <v>97</v>
      </c>
      <c r="T97" t="str">
        <f t="shared" si="6"/>
        <v>No</v>
      </c>
      <c r="U97" s="65">
        <v>40684</v>
      </c>
      <c r="V97" s="65">
        <v>43891</v>
      </c>
      <c r="W97">
        <v>219</v>
      </c>
      <c r="X97" t="str">
        <f t="shared" si="7"/>
        <v>Active</v>
      </c>
      <c r="Y97" t="s">
        <v>15615</v>
      </c>
    </row>
    <row r="98" spans="1:25" x14ac:dyDescent="0.25">
      <c r="A98">
        <v>97</v>
      </c>
      <c r="B98" t="s">
        <v>15012</v>
      </c>
      <c r="C98">
        <v>236</v>
      </c>
      <c r="D98" t="str">
        <f>VLOOKUP($C98,Hosts!$A:$O,10,0)</f>
        <v>New York</v>
      </c>
      <c r="E98" s="67">
        <f>INDEX(Hosts!$A:$O,MATCH(Places!$C98,Hosts!$A:$A,0),MATCH(Places!E$1,Hosts!$1:$1,0))</f>
        <v>0</v>
      </c>
      <c r="F98" s="67">
        <f>INDEX(Hosts!$A:$O,MATCH(Places!$C98,Hosts!$A:$A,0),MATCH(Places!F$1,Hosts!$1:$1,0))</f>
        <v>0.5</v>
      </c>
      <c r="G98" s="67" t="str">
        <f>INDEX(Hosts!$A:$O,MATCH(Places!$C98,Hosts!$A:$A,0),MATCH(Places!G$1,Hosts!$1:$1,0))</f>
        <v>No</v>
      </c>
      <c r="H98">
        <v>16</v>
      </c>
      <c r="I98" t="str">
        <f>VLOOKUP($H98,Neighborhoods!$A:$C,2,0)</f>
        <v>Manhattan</v>
      </c>
      <c r="J98" t="str">
        <f>VLOOKUP($H98,Neighborhoods!$A:$C,3,0)</f>
        <v>Harlem</v>
      </c>
      <c r="K98" t="s">
        <v>1</v>
      </c>
      <c r="L98" t="str">
        <f t="shared" si="4"/>
        <v>Yes</v>
      </c>
      <c r="M98">
        <v>1</v>
      </c>
      <c r="N98" t="str" cm="1">
        <f t="array" ref="N98">_xlfn.IFS(M98&lt;=2,"Small",M98&lt;=5,"Medium",M98&gt;5,"Large")</f>
        <v>Small</v>
      </c>
      <c r="O98" s="50">
        <v>65</v>
      </c>
      <c r="P98" s="67">
        <f t="shared" si="5"/>
        <v>0.03</v>
      </c>
      <c r="Q98" s="52">
        <v>4.84</v>
      </c>
      <c r="R98" s="52" t="str" cm="1">
        <f t="array" ref="R98">_xlfn.IFS(ROUND(Q98,0)=5,"Excellent",ROUND(Q98,0)=4,"Good",ROUND(Q98,0)=3,"Ok",ROUND(Q98,0)&lt;3,"Bad")</f>
        <v>Excellent</v>
      </c>
      <c r="S98">
        <v>37</v>
      </c>
      <c r="T98" t="str">
        <f t="shared" si="6"/>
        <v>No</v>
      </c>
      <c r="U98" s="65">
        <v>40686</v>
      </c>
      <c r="V98" s="65">
        <v>43768</v>
      </c>
      <c r="W98">
        <v>0</v>
      </c>
      <c r="X98" t="str">
        <f t="shared" si="7"/>
        <v>Inactive</v>
      </c>
      <c r="Y98" t="s">
        <v>15615</v>
      </c>
    </row>
    <row r="99" spans="1:25" x14ac:dyDescent="0.25">
      <c r="A99">
        <v>98</v>
      </c>
      <c r="B99" t="s">
        <v>100</v>
      </c>
      <c r="C99">
        <v>242</v>
      </c>
      <c r="D99" t="str">
        <f>VLOOKUP($C99,Hosts!$A:$O,10,0)</f>
        <v>New York</v>
      </c>
      <c r="E99" s="67">
        <f>INDEX(Hosts!$A:$O,MATCH(Places!$C99,Hosts!$A:$A,0),MATCH(Places!E$1,Hosts!$1:$1,0))</f>
        <v>1</v>
      </c>
      <c r="F99" s="67">
        <f>INDEX(Hosts!$A:$O,MATCH(Places!$C99,Hosts!$A:$A,0),MATCH(Places!F$1,Hosts!$1:$1,0))</f>
        <v>0.55000000000000004</v>
      </c>
      <c r="G99" s="67" t="str">
        <f>INDEX(Hosts!$A:$O,MATCH(Places!$C99,Hosts!$A:$A,0),MATCH(Places!G$1,Hosts!$1:$1,0))</f>
        <v>No</v>
      </c>
      <c r="H99">
        <v>21</v>
      </c>
      <c r="I99" t="str">
        <f>VLOOKUP($H99,Neighborhoods!$A:$C,2,0)</f>
        <v>Queens</v>
      </c>
      <c r="J99" t="str">
        <f>VLOOKUP($H99,Neighborhoods!$A:$C,3,0)</f>
        <v>Astoria</v>
      </c>
      <c r="K99" t="s">
        <v>11822</v>
      </c>
      <c r="L99" t="str">
        <f t="shared" si="4"/>
        <v>No</v>
      </c>
      <c r="M99">
        <v>2</v>
      </c>
      <c r="N99" t="str" cm="1">
        <f t="array" ref="N99">_xlfn.IFS(M99&lt;=2,"Small",M99&lt;=5,"Medium",M99&gt;5,"Large")</f>
        <v>Small</v>
      </c>
      <c r="O99" s="50">
        <v>60</v>
      </c>
      <c r="P99" s="67">
        <f t="shared" si="5"/>
        <v>0.03</v>
      </c>
      <c r="Q99" s="52">
        <v>4.72</v>
      </c>
      <c r="R99" s="52" t="str" cm="1">
        <f t="array" ref="R99">_xlfn.IFS(ROUND(Q99,0)=5,"Excellent",ROUND(Q99,0)=4,"Good",ROUND(Q99,0)=3,"Ok",ROUND(Q99,0)&lt;3,"Bad")</f>
        <v>Excellent</v>
      </c>
      <c r="S99">
        <v>32</v>
      </c>
      <c r="T99" t="str">
        <f t="shared" si="6"/>
        <v>No</v>
      </c>
      <c r="U99" s="65">
        <v>40806</v>
      </c>
      <c r="V99" s="65">
        <v>43877</v>
      </c>
      <c r="W99">
        <v>304</v>
      </c>
      <c r="X99" t="str">
        <f t="shared" si="7"/>
        <v>Active</v>
      </c>
      <c r="Y99" t="s">
        <v>15615</v>
      </c>
    </row>
    <row r="100" spans="1:25" x14ac:dyDescent="0.25">
      <c r="A100">
        <v>99</v>
      </c>
      <c r="B100" t="s">
        <v>101</v>
      </c>
      <c r="C100">
        <v>257</v>
      </c>
      <c r="D100" t="str">
        <f>VLOOKUP($C100,Hosts!$A:$O,10,0)</f>
        <v>New York</v>
      </c>
      <c r="E100" s="67">
        <f>INDEX(Hosts!$A:$O,MATCH(Places!$C100,Hosts!$A:$A,0),MATCH(Places!E$1,Hosts!$1:$1,0))</f>
        <v>0.88</v>
      </c>
      <c r="F100" s="67">
        <f>INDEX(Hosts!$A:$O,MATCH(Places!$C100,Hosts!$A:$A,0),MATCH(Places!F$1,Hosts!$1:$1,0))</f>
        <v>0.98</v>
      </c>
      <c r="G100" s="67" t="str">
        <f>INDEX(Hosts!$A:$O,MATCH(Places!$C100,Hosts!$A:$A,0),MATCH(Places!G$1,Hosts!$1:$1,0))</f>
        <v>No</v>
      </c>
      <c r="H100">
        <v>15</v>
      </c>
      <c r="I100" t="str">
        <f>VLOOKUP($H100,Neighborhoods!$A:$C,2,0)</f>
        <v>Manhattan</v>
      </c>
      <c r="J100" t="str">
        <f>VLOOKUP($H100,Neighborhoods!$A:$C,3,0)</f>
        <v>East Village</v>
      </c>
      <c r="K100" t="s">
        <v>11822</v>
      </c>
      <c r="L100" t="str">
        <f t="shared" si="4"/>
        <v>No</v>
      </c>
      <c r="M100">
        <v>9</v>
      </c>
      <c r="N100" t="str" cm="1">
        <f t="array" ref="N100">_xlfn.IFS(M100&lt;=2,"Small",M100&lt;=5,"Medium",M100&gt;5,"Large")</f>
        <v>Large</v>
      </c>
      <c r="O100" s="50">
        <v>211</v>
      </c>
      <c r="P100" s="67">
        <f t="shared" si="5"/>
        <v>0.04</v>
      </c>
      <c r="Q100" s="52">
        <v>4.4800000000000004</v>
      </c>
      <c r="R100" s="52" t="str" cm="1">
        <f t="array" ref="R100">_xlfn.IFS(ROUND(Q100,0)=5,"Excellent",ROUND(Q100,0)=4,"Good",ROUND(Q100,0)=3,"Ok",ROUND(Q100,0)&lt;3,"Bad")</f>
        <v>Good</v>
      </c>
      <c r="S100">
        <v>410</v>
      </c>
      <c r="T100" t="str">
        <f t="shared" si="6"/>
        <v>No</v>
      </c>
      <c r="U100" s="65">
        <v>41145</v>
      </c>
      <c r="V100" s="65">
        <v>44033</v>
      </c>
      <c r="W100">
        <v>0</v>
      </c>
      <c r="X100" t="str">
        <f t="shared" si="7"/>
        <v>Inactive</v>
      </c>
      <c r="Y100" t="s">
        <v>15616</v>
      </c>
    </row>
    <row r="101" spans="1:25" x14ac:dyDescent="0.25">
      <c r="A101">
        <v>100</v>
      </c>
      <c r="B101" t="s">
        <v>102</v>
      </c>
      <c r="C101">
        <v>141</v>
      </c>
      <c r="D101" t="str">
        <f>VLOOKUP($C101,Hosts!$A:$O,10,0)</f>
        <v>New York</v>
      </c>
      <c r="E101" s="67">
        <f>INDEX(Hosts!$A:$O,MATCH(Places!$C101,Hosts!$A:$A,0),MATCH(Places!E$1,Hosts!$1:$1,0))</f>
        <v>0.75</v>
      </c>
      <c r="F101" s="67">
        <f>INDEX(Hosts!$A:$O,MATCH(Places!$C101,Hosts!$A:$A,0),MATCH(Places!F$1,Hosts!$1:$1,0))</f>
        <v>1</v>
      </c>
      <c r="G101" s="67" t="str">
        <f>INDEX(Hosts!$A:$O,MATCH(Places!$C101,Hosts!$A:$A,0),MATCH(Places!G$1,Hosts!$1:$1,0))</f>
        <v>No</v>
      </c>
      <c r="H101">
        <v>16</v>
      </c>
      <c r="I101" t="str">
        <f>VLOOKUP($H101,Neighborhoods!$A:$C,2,0)</f>
        <v>Manhattan</v>
      </c>
      <c r="J101" t="str">
        <f>VLOOKUP($H101,Neighborhoods!$A:$C,3,0)</f>
        <v>Harlem</v>
      </c>
      <c r="K101" t="s">
        <v>11822</v>
      </c>
      <c r="L101" t="str">
        <f t="shared" si="4"/>
        <v>No</v>
      </c>
      <c r="M101">
        <v>5</v>
      </c>
      <c r="N101" t="str" cm="1">
        <f t="array" ref="N101">_xlfn.IFS(M101&lt;=2,"Small",M101&lt;=5,"Medium",M101&gt;5,"Large")</f>
        <v>Medium</v>
      </c>
      <c r="O101" s="50">
        <v>143</v>
      </c>
      <c r="P101" s="67">
        <f t="shared" si="5"/>
        <v>0.03</v>
      </c>
      <c r="Q101" s="52">
        <v>4.5199999999999996</v>
      </c>
      <c r="R101" s="52" t="str" cm="1">
        <f t="array" ref="R101">_xlfn.IFS(ROUND(Q101,0)=5,"Excellent",ROUND(Q101,0)=4,"Good",ROUND(Q101,0)=3,"Ok",ROUND(Q101,0)&lt;3,"Bad")</f>
        <v>Excellent</v>
      </c>
      <c r="S101">
        <v>128</v>
      </c>
      <c r="T101" t="str">
        <f t="shared" si="6"/>
        <v>No</v>
      </c>
      <c r="U101" s="65">
        <v>40702</v>
      </c>
      <c r="V101" s="65">
        <v>43910</v>
      </c>
      <c r="W101">
        <v>360</v>
      </c>
      <c r="X101" t="str">
        <f t="shared" si="7"/>
        <v>Active</v>
      </c>
      <c r="Y101" t="s">
        <v>15615</v>
      </c>
    </row>
    <row r="102" spans="1:25" x14ac:dyDescent="0.25">
      <c r="A102">
        <v>101</v>
      </c>
      <c r="B102" t="s">
        <v>103</v>
      </c>
      <c r="C102">
        <v>264</v>
      </c>
      <c r="D102" t="str">
        <f>VLOOKUP($C102,Hosts!$A:$O,10,0)</f>
        <v>New York</v>
      </c>
      <c r="E102" s="67">
        <f>INDEX(Hosts!$A:$O,MATCH(Places!$C102,Hosts!$A:$A,0),MATCH(Places!E$1,Hosts!$1:$1,0))</f>
        <v>1</v>
      </c>
      <c r="F102" s="67">
        <f>INDEX(Hosts!$A:$O,MATCH(Places!$C102,Hosts!$A:$A,0),MATCH(Places!F$1,Hosts!$1:$1,0))</f>
        <v>1</v>
      </c>
      <c r="G102" s="67" t="str">
        <f>INDEX(Hosts!$A:$O,MATCH(Places!$C102,Hosts!$A:$A,0),MATCH(Places!G$1,Hosts!$1:$1,0))</f>
        <v>No</v>
      </c>
      <c r="H102">
        <v>10</v>
      </c>
      <c r="I102" t="str">
        <f>VLOOKUP($H102,Neighborhoods!$A:$C,2,0)</f>
        <v>Brooklyn</v>
      </c>
      <c r="J102" t="str">
        <f>VLOOKUP($H102,Neighborhoods!$A:$C,3,0)</f>
        <v>East Flatbush</v>
      </c>
      <c r="K102" t="s">
        <v>1</v>
      </c>
      <c r="L102" t="str">
        <f t="shared" si="4"/>
        <v>Yes</v>
      </c>
      <c r="M102">
        <v>2</v>
      </c>
      <c r="N102" t="str" cm="1">
        <f t="array" ref="N102">_xlfn.IFS(M102&lt;=2,"Small",M102&lt;=5,"Medium",M102&gt;5,"Large")</f>
        <v>Small</v>
      </c>
      <c r="O102" s="50">
        <v>50</v>
      </c>
      <c r="P102" s="67">
        <f t="shared" si="5"/>
        <v>0.03</v>
      </c>
      <c r="Q102" s="52">
        <v>4.75</v>
      </c>
      <c r="R102" s="52" t="str" cm="1">
        <f t="array" ref="R102">_xlfn.IFS(ROUND(Q102,0)=5,"Excellent",ROUND(Q102,0)=4,"Good",ROUND(Q102,0)=3,"Ok",ROUND(Q102,0)&lt;3,"Bad")</f>
        <v>Excellent</v>
      </c>
      <c r="S102">
        <v>290</v>
      </c>
      <c r="T102" t="str">
        <f t="shared" si="6"/>
        <v>No</v>
      </c>
      <c r="U102" s="65">
        <v>40726</v>
      </c>
      <c r="V102" s="65">
        <v>43906</v>
      </c>
      <c r="W102">
        <v>178</v>
      </c>
      <c r="X102" t="str">
        <f t="shared" si="7"/>
        <v>Active</v>
      </c>
      <c r="Y102" t="s">
        <v>15615</v>
      </c>
    </row>
    <row r="103" spans="1:25" x14ac:dyDescent="0.25">
      <c r="A103">
        <v>102</v>
      </c>
      <c r="B103" t="s">
        <v>13929</v>
      </c>
      <c r="C103">
        <v>265</v>
      </c>
      <c r="D103" t="str">
        <f>VLOOKUP($C103,Hosts!$A:$O,10,0)</f>
        <v>New York</v>
      </c>
      <c r="E103" s="67">
        <f>INDEX(Hosts!$A:$O,MATCH(Places!$C103,Hosts!$A:$A,0),MATCH(Places!E$1,Hosts!$1:$1,0))</f>
        <v>0.22</v>
      </c>
      <c r="F103" s="67">
        <f>INDEX(Hosts!$A:$O,MATCH(Places!$C103,Hosts!$A:$A,0),MATCH(Places!F$1,Hosts!$1:$1,0))</f>
        <v>0</v>
      </c>
      <c r="G103" s="67" t="str">
        <f>INDEX(Hosts!$A:$O,MATCH(Places!$C103,Hosts!$A:$A,0),MATCH(Places!G$1,Hosts!$1:$1,0))</f>
        <v>No</v>
      </c>
      <c r="H103">
        <v>12</v>
      </c>
      <c r="I103" t="str">
        <f>VLOOKUP($H103,Neighborhoods!$A:$C,2,0)</f>
        <v>Brooklyn</v>
      </c>
      <c r="J103" t="str">
        <f>VLOOKUP($H103,Neighborhoods!$A:$C,3,0)</f>
        <v>Williamsburg</v>
      </c>
      <c r="K103" t="s">
        <v>11822</v>
      </c>
      <c r="L103" t="str">
        <f t="shared" si="4"/>
        <v>No</v>
      </c>
      <c r="M103">
        <v>3</v>
      </c>
      <c r="N103" t="str" cm="1">
        <f t="array" ref="N103">_xlfn.IFS(M103&lt;=2,"Small",M103&lt;=5,"Medium",M103&gt;5,"Large")</f>
        <v>Medium</v>
      </c>
      <c r="O103" s="50">
        <v>100</v>
      </c>
      <c r="P103" s="67">
        <f t="shared" si="5"/>
        <v>0.03</v>
      </c>
      <c r="Q103" s="52">
        <v>4.88</v>
      </c>
      <c r="R103" s="52" t="str" cm="1">
        <f t="array" ref="R103">_xlfn.IFS(ROUND(Q103,0)=5,"Excellent",ROUND(Q103,0)=4,"Good",ROUND(Q103,0)=3,"Ok",ROUND(Q103,0)&lt;3,"Bad")</f>
        <v>Excellent</v>
      </c>
      <c r="S103">
        <v>104</v>
      </c>
      <c r="T103" t="str">
        <f t="shared" si="6"/>
        <v>Yes</v>
      </c>
      <c r="U103" s="65">
        <v>40716</v>
      </c>
      <c r="V103" s="65">
        <v>43542</v>
      </c>
      <c r="W103">
        <v>227</v>
      </c>
      <c r="X103" t="str">
        <f t="shared" si="7"/>
        <v>Active</v>
      </c>
      <c r="Y103" t="s">
        <v>15615</v>
      </c>
    </row>
    <row r="104" spans="1:25" x14ac:dyDescent="0.25">
      <c r="A104">
        <v>103</v>
      </c>
      <c r="B104" t="s">
        <v>104</v>
      </c>
      <c r="C104">
        <v>267</v>
      </c>
      <c r="D104" t="str">
        <f>VLOOKUP($C104,Hosts!$A:$O,10,0)</f>
        <v>New York</v>
      </c>
      <c r="E104" s="67">
        <f>INDEX(Hosts!$A:$O,MATCH(Places!$C104,Hosts!$A:$A,0),MATCH(Places!E$1,Hosts!$1:$1,0))</f>
        <v>0.8</v>
      </c>
      <c r="F104" s="67">
        <f>INDEX(Hosts!$A:$O,MATCH(Places!$C104,Hosts!$A:$A,0),MATCH(Places!F$1,Hosts!$1:$1,0))</f>
        <v>0.48</v>
      </c>
      <c r="G104" s="67" t="str">
        <f>INDEX(Hosts!$A:$O,MATCH(Places!$C104,Hosts!$A:$A,0),MATCH(Places!G$1,Hosts!$1:$1,0))</f>
        <v>No</v>
      </c>
      <c r="H104">
        <v>9</v>
      </c>
      <c r="I104" t="str">
        <f>VLOOKUP($H104,Neighborhoods!$A:$C,2,0)</f>
        <v>Brooklyn</v>
      </c>
      <c r="J104" t="str">
        <f>VLOOKUP($H104,Neighborhoods!$A:$C,3,0)</f>
        <v>Crown Heights</v>
      </c>
      <c r="K104" t="s">
        <v>11822</v>
      </c>
      <c r="L104" t="str">
        <f t="shared" si="4"/>
        <v>No</v>
      </c>
      <c r="M104">
        <v>2</v>
      </c>
      <c r="N104" t="str" cm="1">
        <f t="array" ref="N104">_xlfn.IFS(M104&lt;=2,"Small",M104&lt;=5,"Medium",M104&gt;5,"Large")</f>
        <v>Small</v>
      </c>
      <c r="O104" s="50">
        <v>70</v>
      </c>
      <c r="P104" s="67">
        <f t="shared" si="5"/>
        <v>0.03</v>
      </c>
      <c r="Q104" s="52">
        <v>4.34</v>
      </c>
      <c r="R104" s="52" t="str" cm="1">
        <f t="array" ref="R104">_xlfn.IFS(ROUND(Q104,0)=5,"Excellent",ROUND(Q104,0)=4,"Good",ROUND(Q104,0)=3,"Ok",ROUND(Q104,0)&lt;3,"Bad")</f>
        <v>Good</v>
      </c>
      <c r="S104">
        <v>76</v>
      </c>
      <c r="T104" t="str">
        <f t="shared" si="6"/>
        <v>No</v>
      </c>
      <c r="U104" s="65">
        <v>40797</v>
      </c>
      <c r="V104" s="65">
        <v>43859</v>
      </c>
      <c r="W104">
        <v>73</v>
      </c>
      <c r="X104" t="str">
        <f t="shared" si="7"/>
        <v>Active</v>
      </c>
      <c r="Y104" t="s">
        <v>15615</v>
      </c>
    </row>
    <row r="105" spans="1:25" x14ac:dyDescent="0.25">
      <c r="A105">
        <v>104</v>
      </c>
      <c r="B105" t="s">
        <v>105</v>
      </c>
      <c r="C105">
        <v>251</v>
      </c>
      <c r="D105" t="str">
        <f>VLOOKUP($C105,Hosts!$A:$O,10,0)</f>
        <v>New York</v>
      </c>
      <c r="E105" s="67">
        <f>INDEX(Hosts!$A:$O,MATCH(Places!$C105,Hosts!$A:$A,0),MATCH(Places!E$1,Hosts!$1:$1,0))</f>
        <v>1</v>
      </c>
      <c r="F105" s="67">
        <f>INDEX(Hosts!$A:$O,MATCH(Places!$C105,Hosts!$A:$A,0),MATCH(Places!F$1,Hosts!$1:$1,0))</f>
        <v>0.96</v>
      </c>
      <c r="G105" s="67" t="str">
        <f>INDEX(Hosts!$A:$O,MATCH(Places!$C105,Hosts!$A:$A,0),MATCH(Places!G$1,Hosts!$1:$1,0))</f>
        <v>Yes</v>
      </c>
      <c r="H105">
        <v>16</v>
      </c>
      <c r="I105" t="str">
        <f>VLOOKUP($H105,Neighborhoods!$A:$C,2,0)</f>
        <v>Manhattan</v>
      </c>
      <c r="J105" t="str">
        <f>VLOOKUP($H105,Neighborhoods!$A:$C,3,0)</f>
        <v>Harlem</v>
      </c>
      <c r="K105" t="s">
        <v>11822</v>
      </c>
      <c r="L105" t="str">
        <f t="shared" si="4"/>
        <v>No</v>
      </c>
      <c r="M105">
        <v>5</v>
      </c>
      <c r="N105" t="str" cm="1">
        <f t="array" ref="N105">_xlfn.IFS(M105&lt;=2,"Small",M105&lt;=5,"Medium",M105&gt;5,"Large")</f>
        <v>Medium</v>
      </c>
      <c r="O105" s="50">
        <v>259</v>
      </c>
      <c r="P105" s="67">
        <f t="shared" si="5"/>
        <v>0.04</v>
      </c>
      <c r="Q105" s="52">
        <v>4.75</v>
      </c>
      <c r="R105" s="52" t="str" cm="1">
        <f t="array" ref="R105">_xlfn.IFS(ROUND(Q105,0)=5,"Excellent",ROUND(Q105,0)=4,"Good",ROUND(Q105,0)=3,"Ok",ROUND(Q105,0)&lt;3,"Bad")</f>
        <v>Excellent</v>
      </c>
      <c r="S105">
        <v>20</v>
      </c>
      <c r="T105" t="str">
        <f t="shared" si="6"/>
        <v>No</v>
      </c>
      <c r="U105" s="65">
        <v>40727</v>
      </c>
      <c r="V105" s="65">
        <v>43763</v>
      </c>
      <c r="W105">
        <v>365</v>
      </c>
      <c r="X105" t="str">
        <f t="shared" si="7"/>
        <v>Active</v>
      </c>
      <c r="Y105" t="s">
        <v>15615</v>
      </c>
    </row>
    <row r="106" spans="1:25" x14ac:dyDescent="0.25">
      <c r="A106">
        <v>105</v>
      </c>
      <c r="B106" t="s">
        <v>106</v>
      </c>
      <c r="C106">
        <v>276</v>
      </c>
      <c r="D106" t="str">
        <f>VLOOKUP($C106,Hosts!$A:$O,10,0)</f>
        <v>New York</v>
      </c>
      <c r="E106" s="67">
        <f>INDEX(Hosts!$A:$O,MATCH(Places!$C106,Hosts!$A:$A,0),MATCH(Places!E$1,Hosts!$1:$1,0))</f>
        <v>0.6</v>
      </c>
      <c r="F106" s="67">
        <f>INDEX(Hosts!$A:$O,MATCH(Places!$C106,Hosts!$A:$A,0),MATCH(Places!F$1,Hosts!$1:$1,0))</f>
        <v>0.27</v>
      </c>
      <c r="G106" s="67" t="str">
        <f>INDEX(Hosts!$A:$O,MATCH(Places!$C106,Hosts!$A:$A,0),MATCH(Places!G$1,Hosts!$1:$1,0))</f>
        <v>No</v>
      </c>
      <c r="H106">
        <v>12</v>
      </c>
      <c r="I106" t="str">
        <f>VLOOKUP($H106,Neighborhoods!$A:$C,2,0)</f>
        <v>Brooklyn</v>
      </c>
      <c r="J106" t="str">
        <f>VLOOKUP($H106,Neighborhoods!$A:$C,3,0)</f>
        <v>Williamsburg</v>
      </c>
      <c r="K106" t="s">
        <v>11822</v>
      </c>
      <c r="L106" t="str">
        <f t="shared" si="4"/>
        <v>No</v>
      </c>
      <c r="M106">
        <v>6</v>
      </c>
      <c r="N106" t="str" cm="1">
        <f t="array" ref="N106">_xlfn.IFS(M106&lt;=2,"Small",M106&lt;=5,"Medium",M106&gt;5,"Large")</f>
        <v>Large</v>
      </c>
      <c r="O106" s="50">
        <v>235</v>
      </c>
      <c r="P106" s="67">
        <f t="shared" si="5"/>
        <v>0.04</v>
      </c>
      <c r="Q106" s="52">
        <v>4.91</v>
      </c>
      <c r="R106" s="52" t="str" cm="1">
        <f t="array" ref="R106">_xlfn.IFS(ROUND(Q106,0)=5,"Excellent",ROUND(Q106,0)=4,"Good",ROUND(Q106,0)=3,"Ok",ROUND(Q106,0)&lt;3,"Bad")</f>
        <v>Excellent</v>
      </c>
      <c r="S106">
        <v>78</v>
      </c>
      <c r="T106" t="str">
        <f t="shared" si="6"/>
        <v>No</v>
      </c>
      <c r="U106" s="65">
        <v>41151</v>
      </c>
      <c r="V106" s="65">
        <v>43765</v>
      </c>
      <c r="W106">
        <v>352</v>
      </c>
      <c r="X106" t="str">
        <f t="shared" si="7"/>
        <v>Active</v>
      </c>
      <c r="Y106" t="s">
        <v>15615</v>
      </c>
    </row>
    <row r="107" spans="1:25" x14ac:dyDescent="0.25">
      <c r="A107">
        <v>106</v>
      </c>
      <c r="B107" t="s">
        <v>107</v>
      </c>
      <c r="C107">
        <v>277</v>
      </c>
      <c r="D107" t="str">
        <f>VLOOKUP($C107,Hosts!$A:$O,10,0)</f>
        <v>New York</v>
      </c>
      <c r="E107" s="67">
        <f>INDEX(Hosts!$A:$O,MATCH(Places!$C107,Hosts!$A:$A,0),MATCH(Places!E$1,Hosts!$1:$1,0))</f>
        <v>1</v>
      </c>
      <c r="F107" s="67">
        <f>INDEX(Hosts!$A:$O,MATCH(Places!$C107,Hosts!$A:$A,0),MATCH(Places!F$1,Hosts!$1:$1,0))</f>
        <v>0.72</v>
      </c>
      <c r="G107" s="67" t="str">
        <f>INDEX(Hosts!$A:$O,MATCH(Places!$C107,Hosts!$A:$A,0),MATCH(Places!G$1,Hosts!$1:$1,0))</f>
        <v>Yes</v>
      </c>
      <c r="H107">
        <v>20</v>
      </c>
      <c r="I107" t="str">
        <f>VLOOKUP($H107,Neighborhoods!$A:$C,2,0)</f>
        <v>Manhattan</v>
      </c>
      <c r="J107" t="str">
        <f>VLOOKUP($H107,Neighborhoods!$A:$C,3,0)</f>
        <v>Upper West Side</v>
      </c>
      <c r="K107" t="s">
        <v>11822</v>
      </c>
      <c r="L107" t="str">
        <f t="shared" si="4"/>
        <v>No</v>
      </c>
      <c r="M107">
        <v>4</v>
      </c>
      <c r="N107" t="str" cm="1">
        <f t="array" ref="N107">_xlfn.IFS(M107&lt;=2,"Small",M107&lt;=5,"Medium",M107&gt;5,"Large")</f>
        <v>Medium</v>
      </c>
      <c r="O107" s="50">
        <v>156</v>
      </c>
      <c r="P107" s="67">
        <f t="shared" si="5"/>
        <v>0.03</v>
      </c>
      <c r="Q107" s="52">
        <v>4.88</v>
      </c>
      <c r="R107" s="52" t="str" cm="1">
        <f t="array" ref="R107">_xlfn.IFS(ROUND(Q107,0)=5,"Excellent",ROUND(Q107,0)=4,"Good",ROUND(Q107,0)=3,"Ok",ROUND(Q107,0)&lt;3,"Bad")</f>
        <v>Excellent</v>
      </c>
      <c r="S107">
        <v>216</v>
      </c>
      <c r="T107" t="str">
        <f t="shared" si="6"/>
        <v>Yes</v>
      </c>
      <c r="U107" s="65">
        <v>41022</v>
      </c>
      <c r="V107" s="65">
        <v>43986</v>
      </c>
      <c r="W107">
        <v>349</v>
      </c>
      <c r="X107" t="str">
        <f t="shared" si="7"/>
        <v>Active</v>
      </c>
      <c r="Y107" t="s">
        <v>15615</v>
      </c>
    </row>
    <row r="108" spans="1:25" x14ac:dyDescent="0.25">
      <c r="A108">
        <v>107</v>
      </c>
      <c r="B108" t="s">
        <v>108</v>
      </c>
      <c r="C108">
        <v>131</v>
      </c>
      <c r="D108" t="str">
        <f>VLOOKUP($C108,Hosts!$A:$O,10,0)</f>
        <v>New York</v>
      </c>
      <c r="E108" s="67">
        <f>INDEX(Hosts!$A:$O,MATCH(Places!$C108,Hosts!$A:$A,0),MATCH(Places!E$1,Hosts!$1:$1,0))</f>
        <v>1</v>
      </c>
      <c r="F108" s="67">
        <f>INDEX(Hosts!$A:$O,MATCH(Places!$C108,Hosts!$A:$A,0),MATCH(Places!F$1,Hosts!$1:$1,0))</f>
        <v>0.89</v>
      </c>
      <c r="G108" s="67" t="str">
        <f>INDEX(Hosts!$A:$O,MATCH(Places!$C108,Hosts!$A:$A,0),MATCH(Places!G$1,Hosts!$1:$1,0))</f>
        <v>Yes</v>
      </c>
      <c r="H108">
        <v>12</v>
      </c>
      <c r="I108" t="str">
        <f>VLOOKUP($H108,Neighborhoods!$A:$C,2,0)</f>
        <v>Brooklyn</v>
      </c>
      <c r="J108" t="str">
        <f>VLOOKUP($H108,Neighborhoods!$A:$C,3,0)</f>
        <v>Williamsburg</v>
      </c>
      <c r="K108" t="s">
        <v>1</v>
      </c>
      <c r="L108" t="str">
        <f t="shared" si="4"/>
        <v>Yes</v>
      </c>
      <c r="M108">
        <v>2</v>
      </c>
      <c r="N108" t="str" cm="1">
        <f t="array" ref="N108">_xlfn.IFS(M108&lt;=2,"Small",M108&lt;=5,"Medium",M108&gt;5,"Large")</f>
        <v>Small</v>
      </c>
      <c r="O108" s="50">
        <v>87</v>
      </c>
      <c r="P108" s="67">
        <f t="shared" si="5"/>
        <v>0.03</v>
      </c>
      <c r="Q108" s="52">
        <v>4.75</v>
      </c>
      <c r="R108" s="52" t="str" cm="1">
        <f t="array" ref="R108">_xlfn.IFS(ROUND(Q108,0)=5,"Excellent",ROUND(Q108,0)=4,"Good",ROUND(Q108,0)=3,"Ok",ROUND(Q108,0)&lt;3,"Bad")</f>
        <v>Excellent</v>
      </c>
      <c r="S108">
        <v>8</v>
      </c>
      <c r="T108" t="str">
        <f t="shared" si="6"/>
        <v>No</v>
      </c>
      <c r="U108" s="65">
        <v>40854</v>
      </c>
      <c r="V108" s="65">
        <v>43445</v>
      </c>
      <c r="W108">
        <v>172</v>
      </c>
      <c r="X108" t="str">
        <f t="shared" si="7"/>
        <v>Active</v>
      </c>
      <c r="Y108" t="s">
        <v>15615</v>
      </c>
    </row>
    <row r="109" spans="1:25" x14ac:dyDescent="0.25">
      <c r="A109">
        <v>108</v>
      </c>
      <c r="B109" t="s">
        <v>109</v>
      </c>
      <c r="C109">
        <v>283</v>
      </c>
      <c r="D109" t="str">
        <f>VLOOKUP($C109,Hosts!$A:$O,10,0)</f>
        <v>New York</v>
      </c>
      <c r="E109" s="67">
        <f>INDEX(Hosts!$A:$O,MATCH(Places!$C109,Hosts!$A:$A,0),MATCH(Places!E$1,Hosts!$1:$1,0))</f>
        <v>0</v>
      </c>
      <c r="F109" s="67">
        <f>INDEX(Hosts!$A:$O,MATCH(Places!$C109,Hosts!$A:$A,0),MATCH(Places!F$1,Hosts!$1:$1,0))</f>
        <v>0.36</v>
      </c>
      <c r="G109" s="67" t="str">
        <f>INDEX(Hosts!$A:$O,MATCH(Places!$C109,Hosts!$A:$A,0),MATCH(Places!G$1,Hosts!$1:$1,0))</f>
        <v>No</v>
      </c>
      <c r="H109">
        <v>15</v>
      </c>
      <c r="I109" t="str">
        <f>VLOOKUP($H109,Neighborhoods!$A:$C,2,0)</f>
        <v>Manhattan</v>
      </c>
      <c r="J109" t="str">
        <f>VLOOKUP($H109,Neighborhoods!$A:$C,3,0)</f>
        <v>East Village</v>
      </c>
      <c r="K109" t="s">
        <v>1</v>
      </c>
      <c r="L109" t="str">
        <f t="shared" si="4"/>
        <v>Yes</v>
      </c>
      <c r="M109">
        <v>2</v>
      </c>
      <c r="N109" t="str" cm="1">
        <f t="array" ref="N109">_xlfn.IFS(M109&lt;=2,"Small",M109&lt;=5,"Medium",M109&gt;5,"Large")</f>
        <v>Small</v>
      </c>
      <c r="O109" s="50">
        <v>61</v>
      </c>
      <c r="P109" s="67">
        <f t="shared" si="5"/>
        <v>0.03</v>
      </c>
      <c r="Q109" s="52">
        <v>4.6900000000000004</v>
      </c>
      <c r="R109" s="52" t="str" cm="1">
        <f t="array" ref="R109">_xlfn.IFS(ROUND(Q109,0)=5,"Excellent",ROUND(Q109,0)=4,"Good",ROUND(Q109,0)=3,"Ok",ROUND(Q109,0)&lt;3,"Bad")</f>
        <v>Excellent</v>
      </c>
      <c r="S109">
        <v>29</v>
      </c>
      <c r="T109" t="str">
        <f t="shared" si="6"/>
        <v>No</v>
      </c>
      <c r="U109" s="65">
        <v>41153</v>
      </c>
      <c r="V109" s="65">
        <v>43776</v>
      </c>
      <c r="W109">
        <v>362</v>
      </c>
      <c r="X109" t="str">
        <f t="shared" si="7"/>
        <v>Active</v>
      </c>
      <c r="Y109" t="s">
        <v>15615</v>
      </c>
    </row>
    <row r="110" spans="1:25" x14ac:dyDescent="0.25">
      <c r="A110">
        <v>109</v>
      </c>
      <c r="B110" t="s">
        <v>110</v>
      </c>
      <c r="C110">
        <v>141</v>
      </c>
      <c r="D110" t="str">
        <f>VLOOKUP($C110,Hosts!$A:$O,10,0)</f>
        <v>New York</v>
      </c>
      <c r="E110" s="67">
        <f>INDEX(Hosts!$A:$O,MATCH(Places!$C110,Hosts!$A:$A,0),MATCH(Places!E$1,Hosts!$1:$1,0))</f>
        <v>0.75</v>
      </c>
      <c r="F110" s="67">
        <f>INDEX(Hosts!$A:$O,MATCH(Places!$C110,Hosts!$A:$A,0),MATCH(Places!F$1,Hosts!$1:$1,0))</f>
        <v>1</v>
      </c>
      <c r="G110" s="67" t="str">
        <f>INDEX(Hosts!$A:$O,MATCH(Places!$C110,Hosts!$A:$A,0),MATCH(Places!G$1,Hosts!$1:$1,0))</f>
        <v>No</v>
      </c>
      <c r="H110">
        <v>16</v>
      </c>
      <c r="I110" t="str">
        <f>VLOOKUP($H110,Neighborhoods!$A:$C,2,0)</f>
        <v>Manhattan</v>
      </c>
      <c r="J110" t="str">
        <f>VLOOKUP($H110,Neighborhoods!$A:$C,3,0)</f>
        <v>Harlem</v>
      </c>
      <c r="K110" t="s">
        <v>1</v>
      </c>
      <c r="L110" t="str">
        <f t="shared" si="4"/>
        <v>Yes</v>
      </c>
      <c r="M110">
        <v>1</v>
      </c>
      <c r="N110" t="str" cm="1">
        <f t="array" ref="N110">_xlfn.IFS(M110&lt;=2,"Small",M110&lt;=5,"Medium",M110&gt;5,"Large")</f>
        <v>Small</v>
      </c>
      <c r="O110" s="50">
        <v>58</v>
      </c>
      <c r="P110" s="67">
        <f t="shared" si="5"/>
        <v>0.03</v>
      </c>
      <c r="Q110" s="52">
        <v>4.53</v>
      </c>
      <c r="R110" s="52" t="str" cm="1">
        <f t="array" ref="R110">_xlfn.IFS(ROUND(Q110,0)=5,"Excellent",ROUND(Q110,0)=4,"Good",ROUND(Q110,0)=3,"Ok",ROUND(Q110,0)&lt;3,"Bad")</f>
        <v>Excellent</v>
      </c>
      <c r="S110">
        <v>124</v>
      </c>
      <c r="T110" t="str">
        <f t="shared" si="6"/>
        <v>No</v>
      </c>
      <c r="U110" s="65">
        <v>40722</v>
      </c>
      <c r="V110" s="65">
        <v>43903</v>
      </c>
      <c r="W110">
        <v>365</v>
      </c>
      <c r="X110" t="str">
        <f t="shared" si="7"/>
        <v>Active</v>
      </c>
      <c r="Y110" t="s">
        <v>15615</v>
      </c>
    </row>
    <row r="111" spans="1:25" x14ac:dyDescent="0.25">
      <c r="A111">
        <v>110</v>
      </c>
      <c r="B111" t="s">
        <v>111</v>
      </c>
      <c r="C111">
        <v>284</v>
      </c>
      <c r="D111" t="str">
        <f>VLOOKUP($C111,Hosts!$A:$O,10,0)</f>
        <v>New York</v>
      </c>
      <c r="E111" s="67">
        <f>INDEX(Hosts!$A:$O,MATCH(Places!$C111,Hosts!$A:$A,0),MATCH(Places!E$1,Hosts!$1:$1,0))</f>
        <v>1</v>
      </c>
      <c r="F111" s="67">
        <f>INDEX(Hosts!$A:$O,MATCH(Places!$C111,Hosts!$A:$A,0),MATCH(Places!F$1,Hosts!$1:$1,0))</f>
        <v>0.73</v>
      </c>
      <c r="G111" s="67" t="str">
        <f>INDEX(Hosts!$A:$O,MATCH(Places!$C111,Hosts!$A:$A,0),MATCH(Places!G$1,Hosts!$1:$1,0))</f>
        <v>Yes</v>
      </c>
      <c r="H111">
        <v>16</v>
      </c>
      <c r="I111" t="str">
        <f>VLOOKUP($H111,Neighborhoods!$A:$C,2,0)</f>
        <v>Manhattan</v>
      </c>
      <c r="J111" t="str">
        <f>VLOOKUP($H111,Neighborhoods!$A:$C,3,0)</f>
        <v>Harlem</v>
      </c>
      <c r="K111" t="s">
        <v>11822</v>
      </c>
      <c r="L111" t="str">
        <f t="shared" si="4"/>
        <v>No</v>
      </c>
      <c r="M111">
        <v>8</v>
      </c>
      <c r="N111" t="str" cm="1">
        <f t="array" ref="N111">_xlfn.IFS(M111&lt;=2,"Small",M111&lt;=5,"Medium",M111&gt;5,"Large")</f>
        <v>Large</v>
      </c>
      <c r="O111" s="50">
        <v>300</v>
      </c>
      <c r="P111" s="67">
        <f t="shared" si="5"/>
        <v>0.04</v>
      </c>
      <c r="Q111" s="52">
        <v>4.97</v>
      </c>
      <c r="R111" s="52" t="str" cm="1">
        <f t="array" ref="R111">_xlfn.IFS(ROUND(Q111,0)=5,"Excellent",ROUND(Q111,0)=4,"Good",ROUND(Q111,0)=3,"Ok",ROUND(Q111,0)&lt;3,"Bad")</f>
        <v>Excellent</v>
      </c>
      <c r="S111">
        <v>229</v>
      </c>
      <c r="T111" t="str">
        <f t="shared" si="6"/>
        <v>Yes</v>
      </c>
      <c r="U111" s="65">
        <v>40812</v>
      </c>
      <c r="V111" s="65">
        <v>43898</v>
      </c>
      <c r="W111">
        <v>325</v>
      </c>
      <c r="X111" t="str">
        <f t="shared" si="7"/>
        <v>Active</v>
      </c>
      <c r="Y111" t="s">
        <v>15615</v>
      </c>
    </row>
    <row r="112" spans="1:25" x14ac:dyDescent="0.25">
      <c r="A112">
        <v>111</v>
      </c>
      <c r="B112" t="s">
        <v>14993</v>
      </c>
      <c r="C112">
        <v>285</v>
      </c>
      <c r="D112" t="str">
        <f>VLOOKUP($C112,Hosts!$A:$O,10,0)</f>
        <v>New York</v>
      </c>
      <c r="E112" s="67">
        <f>INDEX(Hosts!$A:$O,MATCH(Places!$C112,Hosts!$A:$A,0),MATCH(Places!E$1,Hosts!$1:$1,0))</f>
        <v>1</v>
      </c>
      <c r="F112" s="67">
        <f>INDEX(Hosts!$A:$O,MATCH(Places!$C112,Hosts!$A:$A,0),MATCH(Places!F$1,Hosts!$1:$1,0))</f>
        <v>0.86</v>
      </c>
      <c r="G112" s="67" t="str">
        <f>INDEX(Hosts!$A:$O,MATCH(Places!$C112,Hosts!$A:$A,0),MATCH(Places!G$1,Hosts!$1:$1,0))</f>
        <v>No</v>
      </c>
      <c r="H112">
        <v>11</v>
      </c>
      <c r="I112" t="str">
        <f>VLOOKUP($H112,Neighborhoods!$A:$C,2,0)</f>
        <v>Brooklyn</v>
      </c>
      <c r="J112" t="str">
        <f>VLOOKUP($H112,Neighborhoods!$A:$C,3,0)</f>
        <v>Greenpoint</v>
      </c>
      <c r="K112" t="s">
        <v>11822</v>
      </c>
      <c r="L112" t="str">
        <f t="shared" si="4"/>
        <v>No</v>
      </c>
      <c r="M112">
        <v>2</v>
      </c>
      <c r="N112" t="str" cm="1">
        <f t="array" ref="N112">_xlfn.IFS(M112&lt;=2,"Small",M112&lt;=5,"Medium",M112&gt;5,"Large")</f>
        <v>Small</v>
      </c>
      <c r="O112" s="50">
        <v>85.43</v>
      </c>
      <c r="P112" s="67">
        <f t="shared" si="5"/>
        <v>0.03</v>
      </c>
      <c r="Q112" s="52">
        <v>4.91</v>
      </c>
      <c r="R112" s="52" t="str" cm="1">
        <f t="array" ref="R112">_xlfn.IFS(ROUND(Q112,0)=5,"Excellent",ROUND(Q112,0)=4,"Good",ROUND(Q112,0)=3,"Ok",ROUND(Q112,0)&lt;3,"Bad")</f>
        <v>Excellent</v>
      </c>
      <c r="S112">
        <v>125</v>
      </c>
      <c r="T112" t="str">
        <f t="shared" si="6"/>
        <v>Yes</v>
      </c>
      <c r="U112" s="65">
        <v>40786</v>
      </c>
      <c r="V112" s="65">
        <v>43882</v>
      </c>
      <c r="W112">
        <v>68</v>
      </c>
      <c r="X112" t="str">
        <f t="shared" si="7"/>
        <v>Active</v>
      </c>
      <c r="Y112" t="s">
        <v>15615</v>
      </c>
    </row>
    <row r="113" spans="1:25" x14ac:dyDescent="0.25">
      <c r="A113">
        <v>112</v>
      </c>
      <c r="B113" t="s">
        <v>112</v>
      </c>
      <c r="C113">
        <v>286</v>
      </c>
      <c r="D113" t="str">
        <f>VLOOKUP($C113,Hosts!$A:$O,10,0)</f>
        <v>New York</v>
      </c>
      <c r="E113" s="67">
        <f>INDEX(Hosts!$A:$O,MATCH(Places!$C113,Hosts!$A:$A,0),MATCH(Places!E$1,Hosts!$1:$1,0))</f>
        <v>1</v>
      </c>
      <c r="F113" s="67">
        <f>INDEX(Hosts!$A:$O,MATCH(Places!$C113,Hosts!$A:$A,0),MATCH(Places!F$1,Hosts!$1:$1,0))</f>
        <v>0.77</v>
      </c>
      <c r="G113" s="67" t="str">
        <f>INDEX(Hosts!$A:$O,MATCH(Places!$C113,Hosts!$A:$A,0),MATCH(Places!G$1,Hosts!$1:$1,0))</f>
        <v>Yes</v>
      </c>
      <c r="H113">
        <v>15</v>
      </c>
      <c r="I113" t="str">
        <f>VLOOKUP($H113,Neighborhoods!$A:$C,2,0)</f>
        <v>Manhattan</v>
      </c>
      <c r="J113" t="str">
        <f>VLOOKUP($H113,Neighborhoods!$A:$C,3,0)</f>
        <v>East Village</v>
      </c>
      <c r="K113" t="s">
        <v>1</v>
      </c>
      <c r="L113" t="str">
        <f t="shared" si="4"/>
        <v>Yes</v>
      </c>
      <c r="M113">
        <v>2</v>
      </c>
      <c r="N113" t="str" cm="1">
        <f t="array" ref="N113">_xlfn.IFS(M113&lt;=2,"Small",M113&lt;=5,"Medium",M113&gt;5,"Large")</f>
        <v>Small</v>
      </c>
      <c r="O113" s="50">
        <v>175</v>
      </c>
      <c r="P113" s="67">
        <f t="shared" si="5"/>
        <v>0.03</v>
      </c>
      <c r="Q113" s="52">
        <v>4.9800000000000004</v>
      </c>
      <c r="R113" s="52" t="str" cm="1">
        <f t="array" ref="R113">_xlfn.IFS(ROUND(Q113,0)=5,"Excellent",ROUND(Q113,0)=4,"Good",ROUND(Q113,0)=3,"Ok",ROUND(Q113,0)&lt;3,"Bad")</f>
        <v>Excellent</v>
      </c>
      <c r="S113">
        <v>184</v>
      </c>
      <c r="T113" t="str">
        <f t="shared" si="6"/>
        <v>Yes</v>
      </c>
      <c r="U113" s="65">
        <v>40740</v>
      </c>
      <c r="V113" s="65">
        <v>43814</v>
      </c>
      <c r="W113">
        <v>357</v>
      </c>
      <c r="X113" t="str">
        <f t="shared" si="7"/>
        <v>Active</v>
      </c>
      <c r="Y113" t="s">
        <v>15615</v>
      </c>
    </row>
    <row r="114" spans="1:25" x14ac:dyDescent="0.25">
      <c r="A114">
        <v>113</v>
      </c>
      <c r="B114" t="s">
        <v>113</v>
      </c>
      <c r="C114">
        <v>263</v>
      </c>
      <c r="D114" t="str">
        <f>VLOOKUP($C114,Hosts!$A:$O,10,0)</f>
        <v>New York</v>
      </c>
      <c r="E114" s="67">
        <f>INDEX(Hosts!$A:$O,MATCH(Places!$C114,Hosts!$A:$A,0),MATCH(Places!E$1,Hosts!$1:$1,0))</f>
        <v>0.5</v>
      </c>
      <c r="F114" s="67">
        <f>INDEX(Hosts!$A:$O,MATCH(Places!$C114,Hosts!$A:$A,0),MATCH(Places!F$1,Hosts!$1:$1,0))</f>
        <v>0</v>
      </c>
      <c r="G114" s="67" t="str">
        <f>INDEX(Hosts!$A:$O,MATCH(Places!$C114,Hosts!$A:$A,0),MATCH(Places!G$1,Hosts!$1:$1,0))</f>
        <v>No</v>
      </c>
      <c r="H114">
        <v>12</v>
      </c>
      <c r="I114" t="str">
        <f>VLOOKUP($H114,Neighborhoods!$A:$C,2,0)</f>
        <v>Brooklyn</v>
      </c>
      <c r="J114" t="str">
        <f>VLOOKUP($H114,Neighborhoods!$A:$C,3,0)</f>
        <v>Williamsburg</v>
      </c>
      <c r="K114" t="s">
        <v>11822</v>
      </c>
      <c r="L114" t="str">
        <f t="shared" si="4"/>
        <v>No</v>
      </c>
      <c r="M114">
        <v>3</v>
      </c>
      <c r="N114" t="str" cm="1">
        <f t="array" ref="N114">_xlfn.IFS(M114&lt;=2,"Small",M114&lt;=5,"Medium",M114&gt;5,"Large")</f>
        <v>Medium</v>
      </c>
      <c r="O114" s="50">
        <v>250</v>
      </c>
      <c r="P114" s="67">
        <f t="shared" si="5"/>
        <v>0.04</v>
      </c>
      <c r="Q114" s="52">
        <v>4.9800000000000004</v>
      </c>
      <c r="R114" s="52" t="str" cm="1">
        <f t="array" ref="R114">_xlfn.IFS(ROUND(Q114,0)=5,"Excellent",ROUND(Q114,0)=4,"Good",ROUND(Q114,0)=3,"Ok",ROUND(Q114,0)&lt;3,"Bad")</f>
        <v>Excellent</v>
      </c>
      <c r="S114">
        <v>40</v>
      </c>
      <c r="T114" t="str">
        <f t="shared" si="6"/>
        <v>No</v>
      </c>
      <c r="U114" s="65">
        <v>41292</v>
      </c>
      <c r="V114" s="65">
        <v>43684</v>
      </c>
      <c r="W114">
        <v>89</v>
      </c>
      <c r="X114" t="str">
        <f t="shared" si="7"/>
        <v>Active</v>
      </c>
      <c r="Y114" t="s">
        <v>15616</v>
      </c>
    </row>
    <row r="115" spans="1:25" x14ac:dyDescent="0.25">
      <c r="A115">
        <v>114</v>
      </c>
      <c r="B115" t="s">
        <v>114</v>
      </c>
      <c r="C115">
        <v>289</v>
      </c>
      <c r="D115" t="str">
        <f>VLOOKUP($C115,Hosts!$A:$O,10,0)</f>
        <v>New York</v>
      </c>
      <c r="E115" s="67">
        <f>INDEX(Hosts!$A:$O,MATCH(Places!$C115,Hosts!$A:$A,0),MATCH(Places!E$1,Hosts!$1:$1,0))</f>
        <v>0.84</v>
      </c>
      <c r="F115" s="67">
        <f>INDEX(Hosts!$A:$O,MATCH(Places!$C115,Hosts!$A:$A,0),MATCH(Places!F$1,Hosts!$1:$1,0))</f>
        <v>1</v>
      </c>
      <c r="G115" s="67" t="str">
        <f>INDEX(Hosts!$A:$O,MATCH(Places!$C115,Hosts!$A:$A,0),MATCH(Places!G$1,Hosts!$1:$1,0))</f>
        <v>Yes</v>
      </c>
      <c r="H115">
        <v>7</v>
      </c>
      <c r="I115" t="str">
        <f>VLOOKUP($H115,Neighborhoods!$A:$C,2,0)</f>
        <v>Brooklyn</v>
      </c>
      <c r="J115" t="str">
        <f>VLOOKUP($H115,Neighborhoods!$A:$C,3,0)</f>
        <v>Bedford-Stuyvesant</v>
      </c>
      <c r="K115" t="s">
        <v>11822</v>
      </c>
      <c r="L115" t="str">
        <f t="shared" si="4"/>
        <v>No</v>
      </c>
      <c r="M115">
        <v>4</v>
      </c>
      <c r="N115" t="str" cm="1">
        <f t="array" ref="N115">_xlfn.IFS(M115&lt;=2,"Small",M115&lt;=5,"Medium",M115&gt;5,"Large")</f>
        <v>Medium</v>
      </c>
      <c r="O115" s="50">
        <v>65</v>
      </c>
      <c r="P115" s="67">
        <f t="shared" si="5"/>
        <v>0.03</v>
      </c>
      <c r="Q115" s="52">
        <v>4.29</v>
      </c>
      <c r="R115" s="52" t="str" cm="1">
        <f t="array" ref="R115">_xlfn.IFS(ROUND(Q115,0)=5,"Excellent",ROUND(Q115,0)=4,"Good",ROUND(Q115,0)=3,"Ok",ROUND(Q115,0)&lt;3,"Bad")</f>
        <v>Good</v>
      </c>
      <c r="S115">
        <v>91</v>
      </c>
      <c r="T115" t="str">
        <f t="shared" si="6"/>
        <v>No</v>
      </c>
      <c r="U115" s="65">
        <v>40759</v>
      </c>
      <c r="V115" s="65">
        <v>44044</v>
      </c>
      <c r="W115">
        <v>320</v>
      </c>
      <c r="X115" t="str">
        <f t="shared" si="7"/>
        <v>Active</v>
      </c>
      <c r="Y115" t="s">
        <v>15616</v>
      </c>
    </row>
    <row r="116" spans="1:25" x14ac:dyDescent="0.25">
      <c r="A116">
        <v>115</v>
      </c>
      <c r="B116" t="s">
        <v>115</v>
      </c>
      <c r="C116">
        <v>238</v>
      </c>
      <c r="D116" t="str">
        <f>VLOOKUP($C116,Hosts!$A:$O,10,0)</f>
        <v>New York</v>
      </c>
      <c r="E116" s="67">
        <f>INDEX(Hosts!$A:$O,MATCH(Places!$C116,Hosts!$A:$A,0),MATCH(Places!E$1,Hosts!$1:$1,0))</f>
        <v>1</v>
      </c>
      <c r="F116" s="67">
        <f>INDEX(Hosts!$A:$O,MATCH(Places!$C116,Hosts!$A:$A,0),MATCH(Places!F$1,Hosts!$1:$1,0))</f>
        <v>0.96</v>
      </c>
      <c r="G116" s="67" t="str">
        <f>INDEX(Hosts!$A:$O,MATCH(Places!$C116,Hosts!$A:$A,0),MATCH(Places!G$1,Hosts!$1:$1,0))</f>
        <v>Yes</v>
      </c>
      <c r="H116">
        <v>12</v>
      </c>
      <c r="I116" t="str">
        <f>VLOOKUP($H116,Neighborhoods!$A:$C,2,0)</f>
        <v>Brooklyn</v>
      </c>
      <c r="J116" t="str">
        <f>VLOOKUP($H116,Neighborhoods!$A:$C,3,0)</f>
        <v>Williamsburg</v>
      </c>
      <c r="K116" t="s">
        <v>11822</v>
      </c>
      <c r="L116" t="str">
        <f t="shared" si="4"/>
        <v>No</v>
      </c>
      <c r="M116">
        <v>2</v>
      </c>
      <c r="N116" t="str" cm="1">
        <f t="array" ref="N116">_xlfn.IFS(M116&lt;=2,"Small",M116&lt;=5,"Medium",M116&gt;5,"Large")</f>
        <v>Small</v>
      </c>
      <c r="O116" s="50">
        <v>85</v>
      </c>
      <c r="P116" s="67">
        <f t="shared" si="5"/>
        <v>0.03</v>
      </c>
      <c r="Q116" s="52">
        <v>4.82</v>
      </c>
      <c r="R116" s="52" t="str" cm="1">
        <f t="array" ref="R116">_xlfn.IFS(ROUND(Q116,0)=5,"Excellent",ROUND(Q116,0)=4,"Good",ROUND(Q116,0)=3,"Ok",ROUND(Q116,0)&lt;3,"Bad")</f>
        <v>Excellent</v>
      </c>
      <c r="S116">
        <v>132</v>
      </c>
      <c r="T116" t="str">
        <f t="shared" si="6"/>
        <v>Yes</v>
      </c>
      <c r="U116" s="65">
        <v>40911</v>
      </c>
      <c r="V116" s="65">
        <v>44048</v>
      </c>
      <c r="W116">
        <v>24</v>
      </c>
      <c r="X116" t="str">
        <f t="shared" si="7"/>
        <v>Active</v>
      </c>
      <c r="Y116" t="s">
        <v>15615</v>
      </c>
    </row>
    <row r="117" spans="1:25" x14ac:dyDescent="0.25">
      <c r="A117">
        <v>116</v>
      </c>
      <c r="B117" t="s">
        <v>116</v>
      </c>
      <c r="C117">
        <v>216</v>
      </c>
      <c r="D117" t="str">
        <f>VLOOKUP($C117,Hosts!$A:$O,10,0)</f>
        <v>New York</v>
      </c>
      <c r="E117" s="67">
        <f>INDEX(Hosts!$A:$O,MATCH(Places!$C117,Hosts!$A:$A,0),MATCH(Places!E$1,Hosts!$1:$1,0))</f>
        <v>1</v>
      </c>
      <c r="F117" s="67">
        <f>INDEX(Hosts!$A:$O,MATCH(Places!$C117,Hosts!$A:$A,0),MATCH(Places!F$1,Hosts!$1:$1,0))</f>
        <v>1</v>
      </c>
      <c r="G117" s="67" t="str">
        <f>INDEX(Hosts!$A:$O,MATCH(Places!$C117,Hosts!$A:$A,0),MATCH(Places!G$1,Hosts!$1:$1,0))</f>
        <v>No</v>
      </c>
      <c r="H117">
        <v>12</v>
      </c>
      <c r="I117" t="str">
        <f>VLOOKUP($H117,Neighborhoods!$A:$C,2,0)</f>
        <v>Brooklyn</v>
      </c>
      <c r="J117" t="str">
        <f>VLOOKUP($H117,Neighborhoods!$A:$C,3,0)</f>
        <v>Williamsburg</v>
      </c>
      <c r="K117" t="s">
        <v>11822</v>
      </c>
      <c r="L117" t="str">
        <f t="shared" si="4"/>
        <v>No</v>
      </c>
      <c r="M117">
        <v>6</v>
      </c>
      <c r="N117" t="str" cm="1">
        <f t="array" ref="N117">_xlfn.IFS(M117&lt;=2,"Small",M117&lt;=5,"Medium",M117&gt;5,"Large")</f>
        <v>Large</v>
      </c>
      <c r="O117" s="50">
        <v>149</v>
      </c>
      <c r="P117" s="67">
        <f t="shared" si="5"/>
        <v>0.03</v>
      </c>
      <c r="Q117" s="52">
        <v>4.7</v>
      </c>
      <c r="R117" s="52" t="str" cm="1">
        <f t="array" ref="R117">_xlfn.IFS(ROUND(Q117,0)=5,"Excellent",ROUND(Q117,0)=4,"Good",ROUND(Q117,0)=3,"Ok",ROUND(Q117,0)&lt;3,"Bad")</f>
        <v>Excellent</v>
      </c>
      <c r="S117">
        <v>433</v>
      </c>
      <c r="T117" t="str">
        <f t="shared" si="6"/>
        <v>No</v>
      </c>
      <c r="U117" s="65">
        <v>40767</v>
      </c>
      <c r="V117" s="65">
        <v>43901</v>
      </c>
      <c r="W117">
        <v>299</v>
      </c>
      <c r="X117" t="str">
        <f t="shared" si="7"/>
        <v>Active</v>
      </c>
      <c r="Y117" t="s">
        <v>15615</v>
      </c>
    </row>
    <row r="118" spans="1:25" x14ac:dyDescent="0.25">
      <c r="A118">
        <v>117</v>
      </c>
      <c r="B118" t="s">
        <v>117</v>
      </c>
      <c r="C118">
        <v>42</v>
      </c>
      <c r="D118" t="str">
        <f>VLOOKUP($C118,Hosts!$A:$O,10,0)</f>
        <v>New York</v>
      </c>
      <c r="E118" s="67">
        <f>INDEX(Hosts!$A:$O,MATCH(Places!$C118,Hosts!$A:$A,0),MATCH(Places!E$1,Hosts!$1:$1,0))</f>
        <v>1</v>
      </c>
      <c r="F118" s="67">
        <f>INDEX(Hosts!$A:$O,MATCH(Places!$C118,Hosts!$A:$A,0),MATCH(Places!F$1,Hosts!$1:$1,0))</f>
        <v>0.97</v>
      </c>
      <c r="G118" s="67" t="str">
        <f>INDEX(Hosts!$A:$O,MATCH(Places!$C118,Hosts!$A:$A,0),MATCH(Places!G$1,Hosts!$1:$1,0))</f>
        <v>No</v>
      </c>
      <c r="H118">
        <v>7</v>
      </c>
      <c r="I118" t="str">
        <f>VLOOKUP($H118,Neighborhoods!$A:$C,2,0)</f>
        <v>Brooklyn</v>
      </c>
      <c r="J118" t="str">
        <f>VLOOKUP($H118,Neighborhoods!$A:$C,3,0)</f>
        <v>Bedford-Stuyvesant</v>
      </c>
      <c r="K118" t="s">
        <v>1</v>
      </c>
      <c r="L118" t="str">
        <f t="shared" si="4"/>
        <v>Yes</v>
      </c>
      <c r="M118">
        <v>3</v>
      </c>
      <c r="N118" t="str" cm="1">
        <f t="array" ref="N118">_xlfn.IFS(M118&lt;=2,"Small",M118&lt;=5,"Medium",M118&gt;5,"Large")</f>
        <v>Medium</v>
      </c>
      <c r="O118" s="50">
        <v>87</v>
      </c>
      <c r="P118" s="67">
        <f t="shared" si="5"/>
        <v>0.03</v>
      </c>
      <c r="Q118" s="52">
        <v>4.75</v>
      </c>
      <c r="R118" s="52" t="str" cm="1">
        <f t="array" ref="R118">_xlfn.IFS(ROUND(Q118,0)=5,"Excellent",ROUND(Q118,0)=4,"Good",ROUND(Q118,0)=3,"Ok",ROUND(Q118,0)&lt;3,"Bad")</f>
        <v>Excellent</v>
      </c>
      <c r="S118">
        <v>76</v>
      </c>
      <c r="T118" t="str">
        <f t="shared" si="6"/>
        <v>No</v>
      </c>
      <c r="U118" s="65">
        <v>40845</v>
      </c>
      <c r="V118" s="65">
        <v>43833</v>
      </c>
      <c r="W118">
        <v>348</v>
      </c>
      <c r="X118" t="str">
        <f t="shared" si="7"/>
        <v>Active</v>
      </c>
      <c r="Y118" t="s">
        <v>15615</v>
      </c>
    </row>
    <row r="119" spans="1:25" x14ac:dyDescent="0.25">
      <c r="A119">
        <v>118</v>
      </c>
      <c r="B119" t="s">
        <v>118</v>
      </c>
      <c r="C119">
        <v>42</v>
      </c>
      <c r="D119" t="str">
        <f>VLOOKUP($C119,Hosts!$A:$O,10,0)</f>
        <v>New York</v>
      </c>
      <c r="E119" s="67">
        <f>INDEX(Hosts!$A:$O,MATCH(Places!$C119,Hosts!$A:$A,0),MATCH(Places!E$1,Hosts!$1:$1,0))</f>
        <v>1</v>
      </c>
      <c r="F119" s="67">
        <f>INDEX(Hosts!$A:$O,MATCH(Places!$C119,Hosts!$A:$A,0),MATCH(Places!F$1,Hosts!$1:$1,0))</f>
        <v>0.97</v>
      </c>
      <c r="G119" s="67" t="str">
        <f>INDEX(Hosts!$A:$O,MATCH(Places!$C119,Hosts!$A:$A,0),MATCH(Places!G$1,Hosts!$1:$1,0))</f>
        <v>No</v>
      </c>
      <c r="H119">
        <v>7</v>
      </c>
      <c r="I119" t="str">
        <f>VLOOKUP($H119,Neighborhoods!$A:$C,2,0)</f>
        <v>Brooklyn</v>
      </c>
      <c r="J119" t="str">
        <f>VLOOKUP($H119,Neighborhoods!$A:$C,3,0)</f>
        <v>Bedford-Stuyvesant</v>
      </c>
      <c r="K119" t="s">
        <v>1</v>
      </c>
      <c r="L119" t="str">
        <f t="shared" si="4"/>
        <v>Yes</v>
      </c>
      <c r="M119">
        <v>2</v>
      </c>
      <c r="N119" t="str" cm="1">
        <f t="array" ref="N119">_xlfn.IFS(M119&lt;=2,"Small",M119&lt;=5,"Medium",M119&gt;5,"Large")</f>
        <v>Small</v>
      </c>
      <c r="O119" s="50">
        <v>78</v>
      </c>
      <c r="P119" s="67">
        <f t="shared" si="5"/>
        <v>0.03</v>
      </c>
      <c r="Q119" s="52">
        <v>4.92</v>
      </c>
      <c r="R119" s="52" t="str" cm="1">
        <f t="array" ref="R119">_xlfn.IFS(ROUND(Q119,0)=5,"Excellent",ROUND(Q119,0)=4,"Good",ROUND(Q119,0)=3,"Ok",ROUND(Q119,0)&lt;3,"Bad")</f>
        <v>Excellent</v>
      </c>
      <c r="S119">
        <v>51</v>
      </c>
      <c r="T119" t="str">
        <f t="shared" si="6"/>
        <v>No</v>
      </c>
      <c r="U119" s="65">
        <v>40827</v>
      </c>
      <c r="V119" s="65">
        <v>43891</v>
      </c>
      <c r="W119">
        <v>322</v>
      </c>
      <c r="X119" t="str">
        <f t="shared" si="7"/>
        <v>Active</v>
      </c>
      <c r="Y119" t="s">
        <v>15615</v>
      </c>
    </row>
    <row r="120" spans="1:25" x14ac:dyDescent="0.25">
      <c r="A120">
        <v>119</v>
      </c>
      <c r="B120" t="s">
        <v>119</v>
      </c>
      <c r="C120">
        <v>291</v>
      </c>
      <c r="D120" t="str">
        <f>VLOOKUP($C120,Hosts!$A:$O,10,0)</f>
        <v>New York</v>
      </c>
      <c r="E120" s="67">
        <f>INDEX(Hosts!$A:$O,MATCH(Places!$C120,Hosts!$A:$A,0),MATCH(Places!E$1,Hosts!$1:$1,0))</f>
        <v>1</v>
      </c>
      <c r="F120" s="67">
        <f>INDEX(Hosts!$A:$O,MATCH(Places!$C120,Hosts!$A:$A,0),MATCH(Places!F$1,Hosts!$1:$1,0))</f>
        <v>0.8</v>
      </c>
      <c r="G120" s="67" t="str">
        <f>INDEX(Hosts!$A:$O,MATCH(Places!$C120,Hosts!$A:$A,0),MATCH(Places!G$1,Hosts!$1:$1,0))</f>
        <v>Yes</v>
      </c>
      <c r="H120">
        <v>15</v>
      </c>
      <c r="I120" t="str">
        <f>VLOOKUP($H120,Neighborhoods!$A:$C,2,0)</f>
        <v>Manhattan</v>
      </c>
      <c r="J120" t="str">
        <f>VLOOKUP($H120,Neighborhoods!$A:$C,3,0)</f>
        <v>East Village</v>
      </c>
      <c r="K120" t="s">
        <v>11822</v>
      </c>
      <c r="L120" t="str">
        <f t="shared" si="4"/>
        <v>No</v>
      </c>
      <c r="M120">
        <v>2</v>
      </c>
      <c r="N120" t="str" cm="1">
        <f t="array" ref="N120">_xlfn.IFS(M120&lt;=2,"Small",M120&lt;=5,"Medium",M120&gt;5,"Large")</f>
        <v>Small</v>
      </c>
      <c r="O120" s="50">
        <v>200</v>
      </c>
      <c r="P120" s="67">
        <f t="shared" si="5"/>
        <v>0.04</v>
      </c>
      <c r="Q120" s="52">
        <v>4.9000000000000004</v>
      </c>
      <c r="R120" s="52" t="str" cm="1">
        <f t="array" ref="R120">_xlfn.IFS(ROUND(Q120,0)=5,"Excellent",ROUND(Q120,0)=4,"Good",ROUND(Q120,0)=3,"Ok",ROUND(Q120,0)&lt;3,"Bad")</f>
        <v>Excellent</v>
      </c>
      <c r="S120">
        <v>114</v>
      </c>
      <c r="T120" t="str">
        <f t="shared" si="6"/>
        <v>Yes</v>
      </c>
      <c r="U120" s="65">
        <v>40802</v>
      </c>
      <c r="V120" s="65">
        <v>43806</v>
      </c>
      <c r="W120">
        <v>227</v>
      </c>
      <c r="X120" t="str">
        <f t="shared" si="7"/>
        <v>Active</v>
      </c>
      <c r="Y120" t="s">
        <v>15615</v>
      </c>
    </row>
    <row r="121" spans="1:25" x14ac:dyDescent="0.25">
      <c r="A121">
        <v>120</v>
      </c>
      <c r="B121" t="s">
        <v>120</v>
      </c>
      <c r="C121">
        <v>554</v>
      </c>
      <c r="D121" t="str">
        <f>VLOOKUP($C121,Hosts!$A:$O,10,0)</f>
        <v>New York</v>
      </c>
      <c r="E121" s="67">
        <f>INDEX(Hosts!$A:$O,MATCH(Places!$C121,Hosts!$A:$A,0),MATCH(Places!E$1,Hosts!$1:$1,0))</f>
        <v>1</v>
      </c>
      <c r="F121" s="67">
        <f>INDEX(Hosts!$A:$O,MATCH(Places!$C121,Hosts!$A:$A,0),MATCH(Places!F$1,Hosts!$1:$1,0))</f>
        <v>1</v>
      </c>
      <c r="G121" s="67" t="str">
        <f>INDEX(Hosts!$A:$O,MATCH(Places!$C121,Hosts!$A:$A,0),MATCH(Places!G$1,Hosts!$1:$1,0))</f>
        <v>No</v>
      </c>
      <c r="H121">
        <v>16</v>
      </c>
      <c r="I121" t="str">
        <f>VLOOKUP($H121,Neighborhoods!$A:$C,2,0)</f>
        <v>Manhattan</v>
      </c>
      <c r="J121" t="str">
        <f>VLOOKUP($H121,Neighborhoods!$A:$C,3,0)</f>
        <v>Harlem</v>
      </c>
      <c r="K121" t="s">
        <v>11822</v>
      </c>
      <c r="L121" t="str">
        <f t="shared" si="4"/>
        <v>No</v>
      </c>
      <c r="M121">
        <v>12</v>
      </c>
      <c r="N121" t="str" cm="1">
        <f t="array" ref="N121">_xlfn.IFS(M121&lt;=2,"Small",M121&lt;=5,"Medium",M121&gt;5,"Large")</f>
        <v>Large</v>
      </c>
      <c r="O121" s="50">
        <v>395</v>
      </c>
      <c r="P121" s="67">
        <f t="shared" si="5"/>
        <v>0.04</v>
      </c>
      <c r="Q121" s="52">
        <v>4.66</v>
      </c>
      <c r="R121" s="52" t="str" cm="1">
        <f t="array" ref="R121">_xlfn.IFS(ROUND(Q121,0)=5,"Excellent",ROUND(Q121,0)=4,"Good",ROUND(Q121,0)=3,"Ok",ROUND(Q121,0)&lt;3,"Bad")</f>
        <v>Excellent</v>
      </c>
      <c r="S121">
        <v>247</v>
      </c>
      <c r="T121" t="str">
        <f t="shared" si="6"/>
        <v>No</v>
      </c>
      <c r="U121" s="65">
        <v>40735</v>
      </c>
      <c r="V121" s="65">
        <v>43861</v>
      </c>
      <c r="W121">
        <v>362</v>
      </c>
      <c r="X121" t="str">
        <f t="shared" si="7"/>
        <v>Active</v>
      </c>
      <c r="Y121" t="s">
        <v>15616</v>
      </c>
    </row>
    <row r="122" spans="1:25" x14ac:dyDescent="0.25">
      <c r="A122">
        <v>121</v>
      </c>
      <c r="B122" t="s">
        <v>121</v>
      </c>
      <c r="C122">
        <v>294</v>
      </c>
      <c r="D122" t="str">
        <f>VLOOKUP($C122,Hosts!$A:$O,10,0)</f>
        <v>New York</v>
      </c>
      <c r="E122" s="67">
        <f>INDEX(Hosts!$A:$O,MATCH(Places!$C122,Hosts!$A:$A,0),MATCH(Places!E$1,Hosts!$1:$1,0))</f>
        <v>1</v>
      </c>
      <c r="F122" s="67">
        <f>INDEX(Hosts!$A:$O,MATCH(Places!$C122,Hosts!$A:$A,0),MATCH(Places!F$1,Hosts!$1:$1,0))</f>
        <v>0.75</v>
      </c>
      <c r="G122" s="67" t="str">
        <f>INDEX(Hosts!$A:$O,MATCH(Places!$C122,Hosts!$A:$A,0),MATCH(Places!G$1,Hosts!$1:$1,0))</f>
        <v>No</v>
      </c>
      <c r="H122">
        <v>12</v>
      </c>
      <c r="I122" t="str">
        <f>VLOOKUP($H122,Neighborhoods!$A:$C,2,0)</f>
        <v>Brooklyn</v>
      </c>
      <c r="J122" t="str">
        <f>VLOOKUP($H122,Neighborhoods!$A:$C,3,0)</f>
        <v>Williamsburg</v>
      </c>
      <c r="K122" t="s">
        <v>11822</v>
      </c>
      <c r="L122" t="str">
        <f t="shared" si="4"/>
        <v>No</v>
      </c>
      <c r="M122">
        <v>6</v>
      </c>
      <c r="N122" t="str" cm="1">
        <f t="array" ref="N122">_xlfn.IFS(M122&lt;=2,"Small",M122&lt;=5,"Medium",M122&gt;5,"Large")</f>
        <v>Large</v>
      </c>
      <c r="O122" s="50">
        <v>480</v>
      </c>
      <c r="P122" s="67">
        <f t="shared" si="5"/>
        <v>0.04</v>
      </c>
      <c r="Q122" s="52">
        <v>5</v>
      </c>
      <c r="R122" s="52" t="str" cm="1">
        <f t="array" ref="R122">_xlfn.IFS(ROUND(Q122,0)=5,"Excellent",ROUND(Q122,0)=4,"Good",ROUND(Q122,0)=3,"Ok",ROUND(Q122,0)&lt;3,"Bad")</f>
        <v>Excellent</v>
      </c>
      <c r="S122">
        <v>39</v>
      </c>
      <c r="T122" t="str">
        <f t="shared" si="6"/>
        <v>No</v>
      </c>
      <c r="U122" s="65">
        <v>42253</v>
      </c>
      <c r="V122" s="65">
        <v>44006</v>
      </c>
      <c r="W122">
        <v>0</v>
      </c>
      <c r="X122" t="str">
        <f t="shared" si="7"/>
        <v>Inactive</v>
      </c>
      <c r="Y122" t="s">
        <v>15615</v>
      </c>
    </row>
    <row r="123" spans="1:25" x14ac:dyDescent="0.25">
      <c r="A123">
        <v>122</v>
      </c>
      <c r="B123" t="s">
        <v>15291</v>
      </c>
      <c r="C123">
        <v>290</v>
      </c>
      <c r="D123" t="str">
        <f>VLOOKUP($C123,Hosts!$A:$O,10,0)</f>
        <v>New York</v>
      </c>
      <c r="E123" s="67">
        <f>INDEX(Hosts!$A:$O,MATCH(Places!$C123,Hosts!$A:$A,0),MATCH(Places!E$1,Hosts!$1:$1,0))</f>
        <v>0</v>
      </c>
      <c r="F123" s="67">
        <f>INDEX(Hosts!$A:$O,MATCH(Places!$C123,Hosts!$A:$A,0),MATCH(Places!F$1,Hosts!$1:$1,0))</f>
        <v>0</v>
      </c>
      <c r="G123" s="67" t="str">
        <f>INDEX(Hosts!$A:$O,MATCH(Places!$C123,Hosts!$A:$A,0),MATCH(Places!G$1,Hosts!$1:$1,0))</f>
        <v>No</v>
      </c>
      <c r="H123">
        <v>13</v>
      </c>
      <c r="I123" t="str">
        <f>VLOOKUP($H123,Neighborhoods!$A:$C,2,0)</f>
        <v>Manhattan</v>
      </c>
      <c r="J123" t="str">
        <f>VLOOKUP($H123,Neighborhoods!$A:$C,3,0)</f>
        <v>Chelsea</v>
      </c>
      <c r="K123" t="s">
        <v>11822</v>
      </c>
      <c r="L123" t="str">
        <f t="shared" si="4"/>
        <v>No</v>
      </c>
      <c r="M123">
        <v>2</v>
      </c>
      <c r="N123" t="str" cm="1">
        <f t="array" ref="N123">_xlfn.IFS(M123&lt;=2,"Small",M123&lt;=5,"Medium",M123&gt;5,"Large")</f>
        <v>Small</v>
      </c>
      <c r="O123" s="50">
        <v>175</v>
      </c>
      <c r="P123" s="67">
        <f t="shared" si="5"/>
        <v>0.03</v>
      </c>
      <c r="Q123" s="52">
        <v>4.82</v>
      </c>
      <c r="R123" s="52" t="str" cm="1">
        <f t="array" ref="R123">_xlfn.IFS(ROUND(Q123,0)=5,"Excellent",ROUND(Q123,0)=4,"Good",ROUND(Q123,0)=3,"Ok",ROUND(Q123,0)&lt;3,"Bad")</f>
        <v>Excellent</v>
      </c>
      <c r="S123">
        <v>11</v>
      </c>
      <c r="T123" t="str">
        <f t="shared" si="6"/>
        <v>No</v>
      </c>
      <c r="U123" s="65">
        <v>41171</v>
      </c>
      <c r="V123" s="65">
        <v>42511</v>
      </c>
      <c r="W123">
        <v>336</v>
      </c>
      <c r="X123" t="str">
        <f t="shared" si="7"/>
        <v>Active</v>
      </c>
      <c r="Y123" t="s">
        <v>15615</v>
      </c>
    </row>
    <row r="124" spans="1:25" x14ac:dyDescent="0.25">
      <c r="A124">
        <v>123</v>
      </c>
      <c r="B124" t="s">
        <v>14799</v>
      </c>
      <c r="C124">
        <v>257</v>
      </c>
      <c r="D124" t="str">
        <f>VLOOKUP($C124,Hosts!$A:$O,10,0)</f>
        <v>New York</v>
      </c>
      <c r="E124" s="67">
        <f>INDEX(Hosts!$A:$O,MATCH(Places!$C124,Hosts!$A:$A,0),MATCH(Places!E$1,Hosts!$1:$1,0))</f>
        <v>0.88</v>
      </c>
      <c r="F124" s="67">
        <f>INDEX(Hosts!$A:$O,MATCH(Places!$C124,Hosts!$A:$A,0),MATCH(Places!F$1,Hosts!$1:$1,0))</f>
        <v>0.98</v>
      </c>
      <c r="G124" s="67" t="str">
        <f>INDEX(Hosts!$A:$O,MATCH(Places!$C124,Hosts!$A:$A,0),MATCH(Places!G$1,Hosts!$1:$1,0))</f>
        <v>No</v>
      </c>
      <c r="H124">
        <v>15</v>
      </c>
      <c r="I124" t="str">
        <f>VLOOKUP($H124,Neighborhoods!$A:$C,2,0)</f>
        <v>Manhattan</v>
      </c>
      <c r="J124" t="str">
        <f>VLOOKUP($H124,Neighborhoods!$A:$C,3,0)</f>
        <v>East Village</v>
      </c>
      <c r="K124" t="s">
        <v>11822</v>
      </c>
      <c r="L124" t="str">
        <f t="shared" si="4"/>
        <v>No</v>
      </c>
      <c r="M124">
        <v>5</v>
      </c>
      <c r="N124" t="str" cm="1">
        <f t="array" ref="N124">_xlfn.IFS(M124&lt;=2,"Small",M124&lt;=5,"Medium",M124&gt;5,"Large")</f>
        <v>Medium</v>
      </c>
      <c r="O124" s="50">
        <v>98</v>
      </c>
      <c r="P124" s="67">
        <f t="shared" si="5"/>
        <v>0.03</v>
      </c>
      <c r="Q124" s="52">
        <v>4.57</v>
      </c>
      <c r="R124" s="52" t="str" cm="1">
        <f t="array" ref="R124">_xlfn.IFS(ROUND(Q124,0)=5,"Excellent",ROUND(Q124,0)=4,"Good",ROUND(Q124,0)=3,"Ok",ROUND(Q124,0)&lt;3,"Bad")</f>
        <v>Excellent</v>
      </c>
      <c r="S124">
        <v>323</v>
      </c>
      <c r="T124" t="str">
        <f t="shared" si="6"/>
        <v>No</v>
      </c>
      <c r="U124" s="65">
        <v>40778</v>
      </c>
      <c r="V124" s="65">
        <v>44039</v>
      </c>
      <c r="W124">
        <v>360</v>
      </c>
      <c r="X124" t="str">
        <f t="shared" si="7"/>
        <v>Active</v>
      </c>
      <c r="Y124" t="s">
        <v>15615</v>
      </c>
    </row>
    <row r="125" spans="1:25" x14ac:dyDescent="0.25">
      <c r="A125">
        <v>124</v>
      </c>
      <c r="B125" t="s">
        <v>122</v>
      </c>
      <c r="C125">
        <v>297</v>
      </c>
      <c r="D125" t="str">
        <f>VLOOKUP($C125,Hosts!$A:$O,10,0)</f>
        <v>Nevada</v>
      </c>
      <c r="E125" s="67">
        <f>INDEX(Hosts!$A:$O,MATCH(Places!$C125,Hosts!$A:$A,0),MATCH(Places!E$1,Hosts!$1:$1,0))</f>
        <v>0.33</v>
      </c>
      <c r="F125" s="67">
        <f>INDEX(Hosts!$A:$O,MATCH(Places!$C125,Hosts!$A:$A,0),MATCH(Places!F$1,Hosts!$1:$1,0))</f>
        <v>0.5</v>
      </c>
      <c r="G125" s="67" t="str">
        <f>INDEX(Hosts!$A:$O,MATCH(Places!$C125,Hosts!$A:$A,0),MATCH(Places!G$1,Hosts!$1:$1,0))</f>
        <v>No</v>
      </c>
      <c r="H125">
        <v>20</v>
      </c>
      <c r="I125" t="str">
        <f>VLOOKUP($H125,Neighborhoods!$A:$C,2,0)</f>
        <v>Manhattan</v>
      </c>
      <c r="J125" t="str">
        <f>VLOOKUP($H125,Neighborhoods!$A:$C,3,0)</f>
        <v>Upper West Side</v>
      </c>
      <c r="K125" t="s">
        <v>11822</v>
      </c>
      <c r="L125" t="str">
        <f t="shared" si="4"/>
        <v>No</v>
      </c>
      <c r="M125">
        <v>7</v>
      </c>
      <c r="N125" t="str" cm="1">
        <f t="array" ref="N125">_xlfn.IFS(M125&lt;=2,"Small",M125&lt;=5,"Medium",M125&gt;5,"Large")</f>
        <v>Large</v>
      </c>
      <c r="O125" s="50">
        <v>250</v>
      </c>
      <c r="P125" s="67">
        <f t="shared" si="5"/>
        <v>0.04</v>
      </c>
      <c r="Q125" s="52">
        <v>4.67</v>
      </c>
      <c r="R125" s="52" t="str" cm="1">
        <f t="array" ref="R125">_xlfn.IFS(ROUND(Q125,0)=5,"Excellent",ROUND(Q125,0)=4,"Good",ROUND(Q125,0)=3,"Ok",ROUND(Q125,0)&lt;3,"Bad")</f>
        <v>Excellent</v>
      </c>
      <c r="S125">
        <v>189</v>
      </c>
      <c r="T125" t="str">
        <f t="shared" si="6"/>
        <v>No</v>
      </c>
      <c r="U125" s="65">
        <v>40754</v>
      </c>
      <c r="V125" s="65">
        <v>43745</v>
      </c>
      <c r="W125">
        <v>365</v>
      </c>
      <c r="X125" t="str">
        <f t="shared" si="7"/>
        <v>Active</v>
      </c>
      <c r="Y125" t="s">
        <v>15616</v>
      </c>
    </row>
    <row r="126" spans="1:25" x14ac:dyDescent="0.25">
      <c r="A126">
        <v>125</v>
      </c>
      <c r="B126" t="s">
        <v>14061</v>
      </c>
      <c r="C126">
        <v>220</v>
      </c>
      <c r="D126" t="str">
        <f>VLOOKUP($C126,Hosts!$A:$O,10,0)</f>
        <v>New York</v>
      </c>
      <c r="E126" s="67">
        <f>INDEX(Hosts!$A:$O,MATCH(Places!$C126,Hosts!$A:$A,0),MATCH(Places!E$1,Hosts!$1:$1,0))</f>
        <v>1</v>
      </c>
      <c r="F126" s="67">
        <f>INDEX(Hosts!$A:$O,MATCH(Places!$C126,Hosts!$A:$A,0),MATCH(Places!F$1,Hosts!$1:$1,0))</f>
        <v>0.85</v>
      </c>
      <c r="G126" s="67" t="str">
        <f>INDEX(Hosts!$A:$O,MATCH(Places!$C126,Hosts!$A:$A,0),MATCH(Places!G$1,Hosts!$1:$1,0))</f>
        <v>Yes</v>
      </c>
      <c r="H126">
        <v>15</v>
      </c>
      <c r="I126" t="str">
        <f>VLOOKUP($H126,Neighborhoods!$A:$C,2,0)</f>
        <v>Manhattan</v>
      </c>
      <c r="J126" t="str">
        <f>VLOOKUP($H126,Neighborhoods!$A:$C,3,0)</f>
        <v>East Village</v>
      </c>
      <c r="K126" t="s">
        <v>11822</v>
      </c>
      <c r="L126" t="str">
        <f t="shared" si="4"/>
        <v>No</v>
      </c>
      <c r="M126">
        <v>2</v>
      </c>
      <c r="N126" t="str" cm="1">
        <f t="array" ref="N126">_xlfn.IFS(M126&lt;=2,"Small",M126&lt;=5,"Medium",M126&gt;5,"Large")</f>
        <v>Small</v>
      </c>
      <c r="O126" s="50">
        <v>95</v>
      </c>
      <c r="P126" s="67">
        <f t="shared" si="5"/>
        <v>0.03</v>
      </c>
      <c r="Q126" s="52">
        <v>4.74</v>
      </c>
      <c r="R126" s="52" t="str" cm="1">
        <f t="array" ref="R126">_xlfn.IFS(ROUND(Q126,0)=5,"Excellent",ROUND(Q126,0)=4,"Good",ROUND(Q126,0)=3,"Ok",ROUND(Q126,0)&lt;3,"Bad")</f>
        <v>Excellent</v>
      </c>
      <c r="S126">
        <v>46</v>
      </c>
      <c r="T126" t="str">
        <f t="shared" si="6"/>
        <v>No</v>
      </c>
      <c r="U126" s="65">
        <v>40762</v>
      </c>
      <c r="V126" s="65">
        <v>43832</v>
      </c>
      <c r="W126">
        <v>87</v>
      </c>
      <c r="X126" t="str">
        <f t="shared" si="7"/>
        <v>Active</v>
      </c>
      <c r="Y126" t="s">
        <v>15615</v>
      </c>
    </row>
    <row r="127" spans="1:25" x14ac:dyDescent="0.25">
      <c r="A127">
        <v>126</v>
      </c>
      <c r="B127" t="s">
        <v>123</v>
      </c>
      <c r="C127">
        <v>300</v>
      </c>
      <c r="D127" t="str">
        <f>VLOOKUP($C127,Hosts!$A:$O,10,0)</f>
        <v>New York</v>
      </c>
      <c r="E127" s="67">
        <f>INDEX(Hosts!$A:$O,MATCH(Places!$C127,Hosts!$A:$A,0),MATCH(Places!E$1,Hosts!$1:$1,0))</f>
        <v>0.67</v>
      </c>
      <c r="F127" s="67">
        <f>INDEX(Hosts!$A:$O,MATCH(Places!$C127,Hosts!$A:$A,0),MATCH(Places!F$1,Hosts!$1:$1,0))</f>
        <v>0.49</v>
      </c>
      <c r="G127" s="67" t="str">
        <f>INDEX(Hosts!$A:$O,MATCH(Places!$C127,Hosts!$A:$A,0),MATCH(Places!G$1,Hosts!$1:$1,0))</f>
        <v>Yes</v>
      </c>
      <c r="H127">
        <v>12</v>
      </c>
      <c r="I127" t="str">
        <f>VLOOKUP($H127,Neighborhoods!$A:$C,2,0)</f>
        <v>Brooklyn</v>
      </c>
      <c r="J127" t="str">
        <f>VLOOKUP($H127,Neighborhoods!$A:$C,3,0)</f>
        <v>Williamsburg</v>
      </c>
      <c r="K127" t="s">
        <v>11822</v>
      </c>
      <c r="L127" t="str">
        <f t="shared" si="4"/>
        <v>No</v>
      </c>
      <c r="M127">
        <v>4</v>
      </c>
      <c r="N127" t="str" cm="1">
        <f t="array" ref="N127">_xlfn.IFS(M127&lt;=2,"Small",M127&lt;=5,"Medium",M127&gt;5,"Large")</f>
        <v>Medium</v>
      </c>
      <c r="O127" s="50">
        <v>85</v>
      </c>
      <c r="P127" s="67">
        <f t="shared" si="5"/>
        <v>0.03</v>
      </c>
      <c r="Q127" s="52">
        <v>4.8099999999999996</v>
      </c>
      <c r="R127" s="52" t="str" cm="1">
        <f t="array" ref="R127">_xlfn.IFS(ROUND(Q127,0)=5,"Excellent",ROUND(Q127,0)=4,"Good",ROUND(Q127,0)=3,"Ok",ROUND(Q127,0)&lt;3,"Bad")</f>
        <v>Excellent</v>
      </c>
      <c r="S127">
        <v>98</v>
      </c>
      <c r="T127" t="str">
        <f t="shared" si="6"/>
        <v>No</v>
      </c>
      <c r="U127" s="65">
        <v>40744</v>
      </c>
      <c r="V127" s="65">
        <v>43908</v>
      </c>
      <c r="W127">
        <v>227</v>
      </c>
      <c r="X127" t="str">
        <f t="shared" si="7"/>
        <v>Active</v>
      </c>
      <c r="Y127" t="s">
        <v>15615</v>
      </c>
    </row>
    <row r="128" spans="1:25" x14ac:dyDescent="0.25">
      <c r="A128">
        <v>127</v>
      </c>
      <c r="B128" t="s">
        <v>124</v>
      </c>
      <c r="C128">
        <v>305</v>
      </c>
      <c r="D128" t="str">
        <f>VLOOKUP($C128,Hosts!$A:$O,10,0)</f>
        <v>New York</v>
      </c>
      <c r="E128" s="67">
        <f>INDEX(Hosts!$A:$O,MATCH(Places!$C128,Hosts!$A:$A,0),MATCH(Places!E$1,Hosts!$1:$1,0))</f>
        <v>1</v>
      </c>
      <c r="F128" s="67">
        <f>INDEX(Hosts!$A:$O,MATCH(Places!$C128,Hosts!$A:$A,0),MATCH(Places!F$1,Hosts!$1:$1,0))</f>
        <v>0.63</v>
      </c>
      <c r="G128" s="67" t="str">
        <f>INDEX(Hosts!$A:$O,MATCH(Places!$C128,Hosts!$A:$A,0),MATCH(Places!G$1,Hosts!$1:$1,0))</f>
        <v>Yes</v>
      </c>
      <c r="H128">
        <v>11</v>
      </c>
      <c r="I128" t="str">
        <f>VLOOKUP($H128,Neighborhoods!$A:$C,2,0)</f>
        <v>Brooklyn</v>
      </c>
      <c r="J128" t="str">
        <f>VLOOKUP($H128,Neighborhoods!$A:$C,3,0)</f>
        <v>Greenpoint</v>
      </c>
      <c r="K128" t="s">
        <v>1</v>
      </c>
      <c r="L128" t="str">
        <f t="shared" si="4"/>
        <v>Yes</v>
      </c>
      <c r="M128">
        <v>2</v>
      </c>
      <c r="N128" t="str" cm="1">
        <f t="array" ref="N128">_xlfn.IFS(M128&lt;=2,"Small",M128&lt;=5,"Medium",M128&gt;5,"Large")</f>
        <v>Small</v>
      </c>
      <c r="O128" s="50">
        <v>78</v>
      </c>
      <c r="P128" s="67">
        <f t="shared" si="5"/>
        <v>0.03</v>
      </c>
      <c r="Q128" s="52">
        <v>4.97</v>
      </c>
      <c r="R128" s="52" t="str" cm="1">
        <f t="array" ref="R128">_xlfn.IFS(ROUND(Q128,0)=5,"Excellent",ROUND(Q128,0)=4,"Good",ROUND(Q128,0)=3,"Ok",ROUND(Q128,0)&lt;3,"Bad")</f>
        <v>Excellent</v>
      </c>
      <c r="S128">
        <v>262</v>
      </c>
      <c r="T128" t="str">
        <f t="shared" si="6"/>
        <v>Yes</v>
      </c>
      <c r="U128" s="65">
        <v>40756</v>
      </c>
      <c r="V128" s="65">
        <v>43898</v>
      </c>
      <c r="W128">
        <v>89</v>
      </c>
      <c r="X128" t="str">
        <f t="shared" si="7"/>
        <v>Active</v>
      </c>
      <c r="Y128" t="s">
        <v>15615</v>
      </c>
    </row>
    <row r="129" spans="1:25" x14ac:dyDescent="0.25">
      <c r="A129">
        <v>128</v>
      </c>
      <c r="B129" t="s">
        <v>125</v>
      </c>
      <c r="C129">
        <v>309</v>
      </c>
      <c r="D129" t="str">
        <f>VLOOKUP($C129,Hosts!$A:$O,10,0)</f>
        <v>New York</v>
      </c>
      <c r="E129" s="67">
        <f>INDEX(Hosts!$A:$O,MATCH(Places!$C129,Hosts!$A:$A,0),MATCH(Places!E$1,Hosts!$1:$1,0))</f>
        <v>1</v>
      </c>
      <c r="F129" s="67">
        <f>INDEX(Hosts!$A:$O,MATCH(Places!$C129,Hosts!$A:$A,0),MATCH(Places!F$1,Hosts!$1:$1,0))</f>
        <v>1</v>
      </c>
      <c r="G129" s="67" t="str">
        <f>INDEX(Hosts!$A:$O,MATCH(Places!$C129,Hosts!$A:$A,0),MATCH(Places!G$1,Hosts!$1:$1,0))</f>
        <v>No</v>
      </c>
      <c r="H129">
        <v>20</v>
      </c>
      <c r="I129" t="str">
        <f>VLOOKUP($H129,Neighborhoods!$A:$C,2,0)</f>
        <v>Manhattan</v>
      </c>
      <c r="J129" t="str">
        <f>VLOOKUP($H129,Neighborhoods!$A:$C,3,0)</f>
        <v>Upper West Side</v>
      </c>
      <c r="K129" t="s">
        <v>11822</v>
      </c>
      <c r="L129" t="str">
        <f t="shared" si="4"/>
        <v>No</v>
      </c>
      <c r="M129">
        <v>9</v>
      </c>
      <c r="N129" t="str" cm="1">
        <f t="array" ref="N129">_xlfn.IFS(M129&lt;=2,"Small",M129&lt;=5,"Medium",M129&gt;5,"Large")</f>
        <v>Large</v>
      </c>
      <c r="O129" s="50">
        <v>2000</v>
      </c>
      <c r="P129" s="67">
        <f t="shared" si="5"/>
        <v>7.0000000000000007E-2</v>
      </c>
      <c r="Q129" s="52">
        <v>4.87</v>
      </c>
      <c r="R129" s="52" t="str" cm="1">
        <f t="array" ref="R129">_xlfn.IFS(ROUND(Q129,0)=5,"Excellent",ROUND(Q129,0)=4,"Good",ROUND(Q129,0)=3,"Ok",ROUND(Q129,0)&lt;3,"Bad")</f>
        <v>Excellent</v>
      </c>
      <c r="S129">
        <v>30</v>
      </c>
      <c r="T129" t="str">
        <f t="shared" si="6"/>
        <v>No</v>
      </c>
      <c r="U129" s="65">
        <v>40911</v>
      </c>
      <c r="V129" s="65">
        <v>43225</v>
      </c>
      <c r="W129">
        <v>0</v>
      </c>
      <c r="X129" t="str">
        <f t="shared" si="7"/>
        <v>Inactive</v>
      </c>
      <c r="Y129" t="s">
        <v>15615</v>
      </c>
    </row>
    <row r="130" spans="1:25" x14ac:dyDescent="0.25">
      <c r="A130">
        <v>129</v>
      </c>
      <c r="B130" t="s">
        <v>126</v>
      </c>
      <c r="C130">
        <v>317</v>
      </c>
      <c r="D130" t="str">
        <f>VLOOKUP($C130,Hosts!$A:$O,10,0)</f>
        <v>New York</v>
      </c>
      <c r="E130" s="67">
        <f>INDEX(Hosts!$A:$O,MATCH(Places!$C130,Hosts!$A:$A,0),MATCH(Places!E$1,Hosts!$1:$1,0))</f>
        <v>1</v>
      </c>
      <c r="F130" s="67">
        <f>INDEX(Hosts!$A:$O,MATCH(Places!$C130,Hosts!$A:$A,0),MATCH(Places!F$1,Hosts!$1:$1,0))</f>
        <v>0</v>
      </c>
      <c r="G130" s="67" t="str">
        <f>INDEX(Hosts!$A:$O,MATCH(Places!$C130,Hosts!$A:$A,0),MATCH(Places!G$1,Hosts!$1:$1,0))</f>
        <v>No</v>
      </c>
      <c r="H130">
        <v>9</v>
      </c>
      <c r="I130" t="str">
        <f>VLOOKUP($H130,Neighborhoods!$A:$C,2,0)</f>
        <v>Brooklyn</v>
      </c>
      <c r="J130" t="str">
        <f>VLOOKUP($H130,Neighborhoods!$A:$C,3,0)</f>
        <v>Crown Heights</v>
      </c>
      <c r="K130" t="s">
        <v>11822</v>
      </c>
      <c r="L130" t="str">
        <f t="shared" si="4"/>
        <v>No</v>
      </c>
      <c r="M130">
        <v>2</v>
      </c>
      <c r="N130" t="str" cm="1">
        <f t="array" ref="N130">_xlfn.IFS(M130&lt;=2,"Small",M130&lt;=5,"Medium",M130&gt;5,"Large")</f>
        <v>Small</v>
      </c>
      <c r="O130" s="50">
        <v>97</v>
      </c>
      <c r="P130" s="67">
        <f t="shared" si="5"/>
        <v>0.03</v>
      </c>
      <c r="Q130" s="52">
        <v>4.6100000000000003</v>
      </c>
      <c r="R130" s="52" t="str" cm="1">
        <f t="array" ref="R130">_xlfn.IFS(ROUND(Q130,0)=5,"Excellent",ROUND(Q130,0)=4,"Good",ROUND(Q130,0)=3,"Ok",ROUND(Q130,0)&lt;3,"Bad")</f>
        <v>Excellent</v>
      </c>
      <c r="S130">
        <v>33</v>
      </c>
      <c r="T130" t="str">
        <f t="shared" si="6"/>
        <v>No</v>
      </c>
      <c r="U130" s="65">
        <v>40776</v>
      </c>
      <c r="V130" s="65">
        <v>43686</v>
      </c>
      <c r="W130">
        <v>335</v>
      </c>
      <c r="X130" t="str">
        <f t="shared" si="7"/>
        <v>Active</v>
      </c>
      <c r="Y130" t="s">
        <v>15615</v>
      </c>
    </row>
    <row r="131" spans="1:25" x14ac:dyDescent="0.25">
      <c r="A131">
        <v>130</v>
      </c>
      <c r="B131" t="s">
        <v>127</v>
      </c>
      <c r="C131">
        <v>318</v>
      </c>
      <c r="D131" t="str">
        <f>VLOOKUP($C131,Hosts!$A:$O,10,0)</f>
        <v>New York</v>
      </c>
      <c r="E131" s="67">
        <f>INDEX(Hosts!$A:$O,MATCH(Places!$C131,Hosts!$A:$A,0),MATCH(Places!E$1,Hosts!$1:$1,0))</f>
        <v>1</v>
      </c>
      <c r="F131" s="67">
        <f>INDEX(Hosts!$A:$O,MATCH(Places!$C131,Hosts!$A:$A,0),MATCH(Places!F$1,Hosts!$1:$1,0))</f>
        <v>0.56999999999999995</v>
      </c>
      <c r="G131" s="67" t="str">
        <f>INDEX(Hosts!$A:$O,MATCH(Places!$C131,Hosts!$A:$A,0),MATCH(Places!G$1,Hosts!$1:$1,0))</f>
        <v>No</v>
      </c>
      <c r="H131">
        <v>15</v>
      </c>
      <c r="I131" t="str">
        <f>VLOOKUP($H131,Neighborhoods!$A:$C,2,0)</f>
        <v>Manhattan</v>
      </c>
      <c r="J131" t="str">
        <f>VLOOKUP($H131,Neighborhoods!$A:$C,3,0)</f>
        <v>East Village</v>
      </c>
      <c r="K131" t="s">
        <v>1</v>
      </c>
      <c r="L131" t="str">
        <f t="shared" ref="L131:L194" si="8">IF(OR(K131="Private room",K131="Shared room"),"Yes","No")</f>
        <v>Yes</v>
      </c>
      <c r="M131">
        <v>1</v>
      </c>
      <c r="N131" t="str" cm="1">
        <f t="array" ref="N131">_xlfn.IFS(M131&lt;=2,"Small",M131&lt;=5,"Medium",M131&gt;5,"Large")</f>
        <v>Small</v>
      </c>
      <c r="O131" s="50">
        <v>100</v>
      </c>
      <c r="P131" s="67">
        <f t="shared" ref="P131:P194" si="9">VLOOKUP(O131,$AB$1:$AC$5,2)</f>
        <v>0.03</v>
      </c>
      <c r="Q131" s="52">
        <v>4.74</v>
      </c>
      <c r="R131" s="52" t="str" cm="1">
        <f t="array" ref="R131">_xlfn.IFS(ROUND(Q131,0)=5,"Excellent",ROUND(Q131,0)=4,"Good",ROUND(Q131,0)=3,"Ok",ROUND(Q131,0)&lt;3,"Bad")</f>
        <v>Excellent</v>
      </c>
      <c r="S131">
        <v>50</v>
      </c>
      <c r="T131" t="str">
        <f t="shared" ref="T131:T194" si="10">IF(AND(Q131&gt;=4.8,S131&gt;100),"Yes","No")</f>
        <v>No</v>
      </c>
      <c r="U131" s="65">
        <v>40861</v>
      </c>
      <c r="V131" s="65">
        <v>43833</v>
      </c>
      <c r="W131">
        <v>0</v>
      </c>
      <c r="X131" t="str">
        <f t="shared" ref="X131:X194" si="11">IF(W131&lt;&gt;0,"Active","Inactive")</f>
        <v>Inactive</v>
      </c>
      <c r="Y131" t="s">
        <v>15615</v>
      </c>
    </row>
    <row r="132" spans="1:25" x14ac:dyDescent="0.25">
      <c r="A132">
        <v>131</v>
      </c>
      <c r="B132" t="s">
        <v>14717</v>
      </c>
      <c r="C132">
        <v>322</v>
      </c>
      <c r="D132" t="str">
        <f>VLOOKUP($C132,Hosts!$A:$O,10,0)</f>
        <v>New York</v>
      </c>
      <c r="E132" s="67">
        <f>INDEX(Hosts!$A:$O,MATCH(Places!$C132,Hosts!$A:$A,0),MATCH(Places!E$1,Hosts!$1:$1,0))</f>
        <v>1</v>
      </c>
      <c r="F132" s="67">
        <f>INDEX(Hosts!$A:$O,MATCH(Places!$C132,Hosts!$A:$A,0),MATCH(Places!F$1,Hosts!$1:$1,0))</f>
        <v>1</v>
      </c>
      <c r="G132" s="67" t="str">
        <f>INDEX(Hosts!$A:$O,MATCH(Places!$C132,Hosts!$A:$A,0),MATCH(Places!G$1,Hosts!$1:$1,0))</f>
        <v>Yes</v>
      </c>
      <c r="H132">
        <v>12</v>
      </c>
      <c r="I132" t="str">
        <f>VLOOKUP($H132,Neighborhoods!$A:$C,2,0)</f>
        <v>Brooklyn</v>
      </c>
      <c r="J132" t="str">
        <f>VLOOKUP($H132,Neighborhoods!$A:$C,3,0)</f>
        <v>Williamsburg</v>
      </c>
      <c r="K132" t="s">
        <v>11822</v>
      </c>
      <c r="L132" t="str">
        <f t="shared" si="8"/>
        <v>No</v>
      </c>
      <c r="M132">
        <v>2</v>
      </c>
      <c r="N132" t="str" cm="1">
        <f t="array" ref="N132">_xlfn.IFS(M132&lt;=2,"Small",M132&lt;=5,"Medium",M132&gt;5,"Large")</f>
        <v>Small</v>
      </c>
      <c r="O132" s="50">
        <v>85</v>
      </c>
      <c r="P132" s="67">
        <f t="shared" si="9"/>
        <v>0.03</v>
      </c>
      <c r="Q132" s="52">
        <v>4.7</v>
      </c>
      <c r="R132" s="52" t="str" cm="1">
        <f t="array" ref="R132">_xlfn.IFS(ROUND(Q132,0)=5,"Excellent",ROUND(Q132,0)=4,"Good",ROUND(Q132,0)=3,"Ok",ROUND(Q132,0)&lt;3,"Bad")</f>
        <v>Excellent</v>
      </c>
      <c r="S132">
        <v>27</v>
      </c>
      <c r="T132" t="str">
        <f t="shared" si="10"/>
        <v>No</v>
      </c>
      <c r="U132" s="65">
        <v>40771</v>
      </c>
      <c r="V132" s="65">
        <v>43970</v>
      </c>
      <c r="W132">
        <v>192</v>
      </c>
      <c r="X132" t="str">
        <f t="shared" si="11"/>
        <v>Active</v>
      </c>
      <c r="Y132" t="s">
        <v>15615</v>
      </c>
    </row>
    <row r="133" spans="1:25" x14ac:dyDescent="0.25">
      <c r="A133">
        <v>132</v>
      </c>
      <c r="B133" t="s">
        <v>13959</v>
      </c>
      <c r="C133">
        <v>309</v>
      </c>
      <c r="D133" t="str">
        <f>VLOOKUP($C133,Hosts!$A:$O,10,0)</f>
        <v>New York</v>
      </c>
      <c r="E133" s="67">
        <f>INDEX(Hosts!$A:$O,MATCH(Places!$C133,Hosts!$A:$A,0),MATCH(Places!E$1,Hosts!$1:$1,0))</f>
        <v>1</v>
      </c>
      <c r="F133" s="67">
        <f>INDEX(Hosts!$A:$O,MATCH(Places!$C133,Hosts!$A:$A,0),MATCH(Places!F$1,Hosts!$1:$1,0))</f>
        <v>1</v>
      </c>
      <c r="G133" s="67" t="str">
        <f>INDEX(Hosts!$A:$O,MATCH(Places!$C133,Hosts!$A:$A,0),MATCH(Places!G$1,Hosts!$1:$1,0))</f>
        <v>No</v>
      </c>
      <c r="H133">
        <v>20</v>
      </c>
      <c r="I133" t="str">
        <f>VLOOKUP($H133,Neighborhoods!$A:$C,2,0)</f>
        <v>Manhattan</v>
      </c>
      <c r="J133" t="str">
        <f>VLOOKUP($H133,Neighborhoods!$A:$C,3,0)</f>
        <v>Upper West Side</v>
      </c>
      <c r="K133" t="s">
        <v>1</v>
      </c>
      <c r="L133" t="str">
        <f t="shared" si="8"/>
        <v>Yes</v>
      </c>
      <c r="M133">
        <v>2</v>
      </c>
      <c r="N133" t="str" cm="1">
        <f t="array" ref="N133">_xlfn.IFS(M133&lt;=2,"Small",M133&lt;=5,"Medium",M133&gt;5,"Large")</f>
        <v>Small</v>
      </c>
      <c r="O133" s="50">
        <v>600</v>
      </c>
      <c r="P133" s="67">
        <f t="shared" si="9"/>
        <v>0.05</v>
      </c>
      <c r="Q133" s="52">
        <v>5</v>
      </c>
      <c r="R133" s="52" t="str" cm="1">
        <f t="array" ref="R133">_xlfn.IFS(ROUND(Q133,0)=5,"Excellent",ROUND(Q133,0)=4,"Good",ROUND(Q133,0)=3,"Ok",ROUND(Q133,0)&lt;3,"Bad")</f>
        <v>Excellent</v>
      </c>
      <c r="S133">
        <v>40</v>
      </c>
      <c r="T133" t="str">
        <f t="shared" si="10"/>
        <v>No</v>
      </c>
      <c r="U133" s="65">
        <v>40790</v>
      </c>
      <c r="V133" s="65">
        <v>41531</v>
      </c>
      <c r="W133">
        <v>365</v>
      </c>
      <c r="X133" t="str">
        <f t="shared" si="11"/>
        <v>Active</v>
      </c>
      <c r="Y133" t="s">
        <v>15615</v>
      </c>
    </row>
    <row r="134" spans="1:25" x14ac:dyDescent="0.25">
      <c r="A134">
        <v>133</v>
      </c>
      <c r="B134" t="s">
        <v>128</v>
      </c>
      <c r="C134">
        <v>326</v>
      </c>
      <c r="D134" t="str">
        <f>VLOOKUP($C134,Hosts!$A:$O,10,0)</f>
        <v>New York</v>
      </c>
      <c r="E134" s="67">
        <f>INDEX(Hosts!$A:$O,MATCH(Places!$C134,Hosts!$A:$A,0),MATCH(Places!E$1,Hosts!$1:$1,0))</f>
        <v>1</v>
      </c>
      <c r="F134" s="67">
        <f>INDEX(Hosts!$A:$O,MATCH(Places!$C134,Hosts!$A:$A,0),MATCH(Places!F$1,Hosts!$1:$1,0))</f>
        <v>0.87</v>
      </c>
      <c r="G134" s="67" t="str">
        <f>INDEX(Hosts!$A:$O,MATCH(Places!$C134,Hosts!$A:$A,0),MATCH(Places!G$1,Hosts!$1:$1,0))</f>
        <v>No</v>
      </c>
      <c r="H134">
        <v>16</v>
      </c>
      <c r="I134" t="str">
        <f>VLOOKUP($H134,Neighborhoods!$A:$C,2,0)</f>
        <v>Manhattan</v>
      </c>
      <c r="J134" t="str">
        <f>VLOOKUP($H134,Neighborhoods!$A:$C,3,0)</f>
        <v>Harlem</v>
      </c>
      <c r="K134" t="s">
        <v>1</v>
      </c>
      <c r="L134" t="str">
        <f t="shared" si="8"/>
        <v>Yes</v>
      </c>
      <c r="M134">
        <v>4</v>
      </c>
      <c r="N134" t="str" cm="1">
        <f t="array" ref="N134">_xlfn.IFS(M134&lt;=2,"Small",M134&lt;=5,"Medium",M134&gt;5,"Large")</f>
        <v>Medium</v>
      </c>
      <c r="O134" s="50">
        <v>100</v>
      </c>
      <c r="P134" s="67">
        <f t="shared" si="9"/>
        <v>0.03</v>
      </c>
      <c r="Q134" s="52">
        <v>4.8899999999999997</v>
      </c>
      <c r="R134" s="52" t="str" cm="1">
        <f t="array" ref="R134">_xlfn.IFS(ROUND(Q134,0)=5,"Excellent",ROUND(Q134,0)=4,"Good",ROUND(Q134,0)=3,"Ok",ROUND(Q134,0)&lt;3,"Bad")</f>
        <v>Excellent</v>
      </c>
      <c r="S134">
        <v>132</v>
      </c>
      <c r="T134" t="str">
        <f t="shared" si="10"/>
        <v>Yes</v>
      </c>
      <c r="U134" s="65">
        <v>40798</v>
      </c>
      <c r="V134" s="65">
        <v>43879</v>
      </c>
      <c r="W134">
        <v>17</v>
      </c>
      <c r="X134" t="str">
        <f t="shared" si="11"/>
        <v>Active</v>
      </c>
      <c r="Y134" t="s">
        <v>15615</v>
      </c>
    </row>
    <row r="135" spans="1:25" x14ac:dyDescent="0.25">
      <c r="A135">
        <v>134</v>
      </c>
      <c r="B135" t="s">
        <v>129</v>
      </c>
      <c r="C135">
        <v>328</v>
      </c>
      <c r="D135" t="str">
        <f>VLOOKUP($C135,Hosts!$A:$O,10,0)</f>
        <v>New York</v>
      </c>
      <c r="E135" s="67">
        <f>INDEX(Hosts!$A:$O,MATCH(Places!$C135,Hosts!$A:$A,0),MATCH(Places!E$1,Hosts!$1:$1,0))</f>
        <v>1</v>
      </c>
      <c r="F135" s="67">
        <f>INDEX(Hosts!$A:$O,MATCH(Places!$C135,Hosts!$A:$A,0),MATCH(Places!F$1,Hosts!$1:$1,0))</f>
        <v>0.93</v>
      </c>
      <c r="G135" s="67" t="str">
        <f>INDEX(Hosts!$A:$O,MATCH(Places!$C135,Hosts!$A:$A,0),MATCH(Places!G$1,Hosts!$1:$1,0))</f>
        <v>No</v>
      </c>
      <c r="H135">
        <v>1</v>
      </c>
      <c r="I135" t="str">
        <f>VLOOKUP($H135,Neighborhoods!$A:$C,2,0)</f>
        <v>Bronx</v>
      </c>
      <c r="J135" t="str">
        <f>VLOOKUP($H135,Neighborhoods!$A:$C,3,0)</f>
        <v>Allerton</v>
      </c>
      <c r="K135" t="s">
        <v>11822</v>
      </c>
      <c r="L135" t="str">
        <f t="shared" si="8"/>
        <v>No</v>
      </c>
      <c r="M135">
        <v>2</v>
      </c>
      <c r="N135" t="str" cm="1">
        <f t="array" ref="N135">_xlfn.IFS(M135&lt;=2,"Small",M135&lt;=5,"Medium",M135&gt;5,"Large")</f>
        <v>Small</v>
      </c>
      <c r="O135" s="50">
        <v>125</v>
      </c>
      <c r="P135" s="67">
        <f t="shared" si="9"/>
        <v>0.03</v>
      </c>
      <c r="Q135" s="52">
        <v>4.74</v>
      </c>
      <c r="R135" s="52" t="str" cm="1">
        <f t="array" ref="R135">_xlfn.IFS(ROUND(Q135,0)=5,"Excellent",ROUND(Q135,0)=4,"Good",ROUND(Q135,0)=3,"Ok",ROUND(Q135,0)&lt;3,"Bad")</f>
        <v>Excellent</v>
      </c>
      <c r="S135">
        <v>303</v>
      </c>
      <c r="T135" t="str">
        <f t="shared" si="10"/>
        <v>No</v>
      </c>
      <c r="U135" s="65">
        <v>40790</v>
      </c>
      <c r="V135" s="65">
        <v>43902</v>
      </c>
      <c r="W135">
        <v>363</v>
      </c>
      <c r="X135" t="str">
        <f t="shared" si="11"/>
        <v>Active</v>
      </c>
      <c r="Y135" t="s">
        <v>15615</v>
      </c>
    </row>
    <row r="136" spans="1:25" x14ac:dyDescent="0.25">
      <c r="A136">
        <v>135</v>
      </c>
      <c r="B136" t="s">
        <v>131</v>
      </c>
      <c r="C136">
        <v>338</v>
      </c>
      <c r="D136" t="str">
        <f>VLOOKUP($C136,Hosts!$A:$O,10,0)</f>
        <v>New York</v>
      </c>
      <c r="E136" s="67">
        <f>INDEX(Hosts!$A:$O,MATCH(Places!$C136,Hosts!$A:$A,0),MATCH(Places!E$1,Hosts!$1:$1,0))</f>
        <v>1</v>
      </c>
      <c r="F136" s="67">
        <f>INDEX(Hosts!$A:$O,MATCH(Places!$C136,Hosts!$A:$A,0),MATCH(Places!F$1,Hosts!$1:$1,0))</f>
        <v>0.67</v>
      </c>
      <c r="G136" s="67" t="str">
        <f>INDEX(Hosts!$A:$O,MATCH(Places!$C136,Hosts!$A:$A,0),MATCH(Places!G$1,Hosts!$1:$1,0))</f>
        <v>Yes</v>
      </c>
      <c r="H136">
        <v>15</v>
      </c>
      <c r="I136" t="str">
        <f>VLOOKUP($H136,Neighborhoods!$A:$C,2,0)</f>
        <v>Manhattan</v>
      </c>
      <c r="J136" t="str">
        <f>VLOOKUP($H136,Neighborhoods!$A:$C,3,0)</f>
        <v>East Village</v>
      </c>
      <c r="K136" t="s">
        <v>1</v>
      </c>
      <c r="L136" t="str">
        <f t="shared" si="8"/>
        <v>Yes</v>
      </c>
      <c r="M136">
        <v>2</v>
      </c>
      <c r="N136" t="str" cm="1">
        <f t="array" ref="N136">_xlfn.IFS(M136&lt;=2,"Small",M136&lt;=5,"Medium",M136&gt;5,"Large")</f>
        <v>Small</v>
      </c>
      <c r="O136" s="50">
        <v>97</v>
      </c>
      <c r="P136" s="67">
        <f t="shared" si="9"/>
        <v>0.03</v>
      </c>
      <c r="Q136" s="52">
        <v>4.99</v>
      </c>
      <c r="R136" s="52" t="str" cm="1">
        <f t="array" ref="R136">_xlfn.IFS(ROUND(Q136,0)=5,"Excellent",ROUND(Q136,0)=4,"Good",ROUND(Q136,0)=3,"Ok",ROUND(Q136,0)&lt;3,"Bad")</f>
        <v>Excellent</v>
      </c>
      <c r="S136">
        <v>88</v>
      </c>
      <c r="T136" t="str">
        <f t="shared" si="10"/>
        <v>No</v>
      </c>
      <c r="U136" s="65">
        <v>40791</v>
      </c>
      <c r="V136" s="65">
        <v>43837</v>
      </c>
      <c r="W136">
        <v>365</v>
      </c>
      <c r="X136" t="str">
        <f t="shared" si="11"/>
        <v>Active</v>
      </c>
      <c r="Y136" t="s">
        <v>15615</v>
      </c>
    </row>
    <row r="137" spans="1:25" x14ac:dyDescent="0.25">
      <c r="A137">
        <v>136</v>
      </c>
      <c r="B137" t="s">
        <v>132</v>
      </c>
      <c r="C137">
        <v>344</v>
      </c>
      <c r="D137" t="str">
        <f>VLOOKUP($C137,Hosts!$A:$O,10,0)</f>
        <v>New York</v>
      </c>
      <c r="E137" s="67">
        <f>INDEX(Hosts!$A:$O,MATCH(Places!$C137,Hosts!$A:$A,0),MATCH(Places!E$1,Hosts!$1:$1,0))</f>
        <v>1</v>
      </c>
      <c r="F137" s="67">
        <f>INDEX(Hosts!$A:$O,MATCH(Places!$C137,Hosts!$A:$A,0),MATCH(Places!F$1,Hosts!$1:$1,0))</f>
        <v>0.97</v>
      </c>
      <c r="G137" s="67" t="str">
        <f>INDEX(Hosts!$A:$O,MATCH(Places!$C137,Hosts!$A:$A,0),MATCH(Places!G$1,Hosts!$1:$1,0))</f>
        <v>Yes</v>
      </c>
      <c r="H137">
        <v>16</v>
      </c>
      <c r="I137" t="str">
        <f>VLOOKUP($H137,Neighborhoods!$A:$C,2,0)</f>
        <v>Manhattan</v>
      </c>
      <c r="J137" t="str">
        <f>VLOOKUP($H137,Neighborhoods!$A:$C,3,0)</f>
        <v>Harlem</v>
      </c>
      <c r="K137" t="s">
        <v>1</v>
      </c>
      <c r="L137" t="str">
        <f t="shared" si="8"/>
        <v>Yes</v>
      </c>
      <c r="M137">
        <v>3</v>
      </c>
      <c r="N137" t="str" cm="1">
        <f t="array" ref="N137">_xlfn.IFS(M137&lt;=2,"Small",M137&lt;=5,"Medium",M137&gt;5,"Large")</f>
        <v>Medium</v>
      </c>
      <c r="O137" s="50">
        <v>68</v>
      </c>
      <c r="P137" s="67">
        <f t="shared" si="9"/>
        <v>0.03</v>
      </c>
      <c r="Q137" s="52">
        <v>4.82</v>
      </c>
      <c r="R137" s="52" t="str" cm="1">
        <f t="array" ref="R137">_xlfn.IFS(ROUND(Q137,0)=5,"Excellent",ROUND(Q137,0)=4,"Good",ROUND(Q137,0)=3,"Ok",ROUND(Q137,0)&lt;3,"Bad")</f>
        <v>Excellent</v>
      </c>
      <c r="S137">
        <v>320</v>
      </c>
      <c r="T137" t="str">
        <f t="shared" si="10"/>
        <v>Yes</v>
      </c>
      <c r="U137" s="65">
        <v>41386</v>
      </c>
      <c r="V137" s="65">
        <v>43869</v>
      </c>
      <c r="W137">
        <v>332</v>
      </c>
      <c r="X137" t="str">
        <f t="shared" si="11"/>
        <v>Active</v>
      </c>
      <c r="Y137" t="s">
        <v>15615</v>
      </c>
    </row>
    <row r="138" spans="1:25" x14ac:dyDescent="0.25">
      <c r="A138">
        <v>137</v>
      </c>
      <c r="B138" t="s">
        <v>13810</v>
      </c>
      <c r="C138">
        <v>159</v>
      </c>
      <c r="D138" t="str">
        <f>VLOOKUP($C138,Hosts!$A:$O,10,0)</f>
        <v>New York</v>
      </c>
      <c r="E138" s="67">
        <f>INDEX(Hosts!$A:$O,MATCH(Places!$C138,Hosts!$A:$A,0),MATCH(Places!E$1,Hosts!$1:$1,0))</f>
        <v>1</v>
      </c>
      <c r="F138" s="67">
        <f>INDEX(Hosts!$A:$O,MATCH(Places!$C138,Hosts!$A:$A,0),MATCH(Places!F$1,Hosts!$1:$1,0))</f>
        <v>1</v>
      </c>
      <c r="G138" s="67" t="str">
        <f>INDEX(Hosts!$A:$O,MATCH(Places!$C138,Hosts!$A:$A,0),MATCH(Places!G$1,Hosts!$1:$1,0))</f>
        <v>Yes</v>
      </c>
      <c r="H138">
        <v>7</v>
      </c>
      <c r="I138" t="str">
        <f>VLOOKUP($H138,Neighborhoods!$A:$C,2,0)</f>
        <v>Brooklyn</v>
      </c>
      <c r="J138" t="str">
        <f>VLOOKUP($H138,Neighborhoods!$A:$C,3,0)</f>
        <v>Bedford-Stuyvesant</v>
      </c>
      <c r="K138" t="s">
        <v>11822</v>
      </c>
      <c r="L138" t="str">
        <f t="shared" si="8"/>
        <v>No</v>
      </c>
      <c r="M138">
        <v>2</v>
      </c>
      <c r="N138" t="str" cm="1">
        <f t="array" ref="N138">_xlfn.IFS(M138&lt;=2,"Small",M138&lt;=5,"Medium",M138&gt;5,"Large")</f>
        <v>Small</v>
      </c>
      <c r="O138" s="50">
        <v>123</v>
      </c>
      <c r="P138" s="67">
        <f t="shared" si="9"/>
        <v>0.03</v>
      </c>
      <c r="Q138" s="52">
        <v>4.97</v>
      </c>
      <c r="R138" s="52" t="str" cm="1">
        <f t="array" ref="R138">_xlfn.IFS(ROUND(Q138,0)=5,"Excellent",ROUND(Q138,0)=4,"Good",ROUND(Q138,0)=3,"Ok",ROUND(Q138,0)&lt;3,"Bad")</f>
        <v>Excellent</v>
      </c>
      <c r="S138">
        <v>227</v>
      </c>
      <c r="T138" t="str">
        <f t="shared" si="10"/>
        <v>Yes</v>
      </c>
      <c r="U138" s="65">
        <v>40802</v>
      </c>
      <c r="V138" s="65">
        <v>44016</v>
      </c>
      <c r="W138">
        <v>358</v>
      </c>
      <c r="X138" t="str">
        <f t="shared" si="11"/>
        <v>Active</v>
      </c>
      <c r="Y138" t="s">
        <v>15615</v>
      </c>
    </row>
    <row r="139" spans="1:25" x14ac:dyDescent="0.25">
      <c r="A139">
        <v>138</v>
      </c>
      <c r="B139" t="s">
        <v>133</v>
      </c>
      <c r="C139">
        <v>350</v>
      </c>
      <c r="D139" t="str">
        <f>VLOOKUP($C139,Hosts!$A:$O,10,0)</f>
        <v>New York</v>
      </c>
      <c r="E139" s="67">
        <f>INDEX(Hosts!$A:$O,MATCH(Places!$C139,Hosts!$A:$A,0),MATCH(Places!E$1,Hosts!$1:$1,0))</f>
        <v>1</v>
      </c>
      <c r="F139" s="67">
        <f>INDEX(Hosts!$A:$O,MATCH(Places!$C139,Hosts!$A:$A,0),MATCH(Places!F$1,Hosts!$1:$1,0))</f>
        <v>1</v>
      </c>
      <c r="G139" s="67" t="str">
        <f>INDEX(Hosts!$A:$O,MATCH(Places!$C139,Hosts!$A:$A,0),MATCH(Places!G$1,Hosts!$1:$1,0))</f>
        <v>No</v>
      </c>
      <c r="H139">
        <v>7</v>
      </c>
      <c r="I139" t="str">
        <f>VLOOKUP($H139,Neighborhoods!$A:$C,2,0)</f>
        <v>Brooklyn</v>
      </c>
      <c r="J139" t="str">
        <f>VLOOKUP($H139,Neighborhoods!$A:$C,3,0)</f>
        <v>Bedford-Stuyvesant</v>
      </c>
      <c r="K139" t="s">
        <v>11822</v>
      </c>
      <c r="L139" t="str">
        <f t="shared" si="8"/>
        <v>No</v>
      </c>
      <c r="M139">
        <v>3</v>
      </c>
      <c r="N139" t="str" cm="1">
        <f t="array" ref="N139">_xlfn.IFS(M139&lt;=2,"Small",M139&lt;=5,"Medium",M139&gt;5,"Large")</f>
        <v>Medium</v>
      </c>
      <c r="O139" s="50">
        <v>145</v>
      </c>
      <c r="P139" s="67">
        <f t="shared" si="9"/>
        <v>0.03</v>
      </c>
      <c r="Q139" s="52">
        <v>4.99</v>
      </c>
      <c r="R139" s="52" t="str" cm="1">
        <f t="array" ref="R139">_xlfn.IFS(ROUND(Q139,0)=5,"Excellent",ROUND(Q139,0)=4,"Good",ROUND(Q139,0)=3,"Ok",ROUND(Q139,0)&lt;3,"Bad")</f>
        <v>Excellent</v>
      </c>
      <c r="S139">
        <v>135</v>
      </c>
      <c r="T139" t="str">
        <f t="shared" si="10"/>
        <v>Yes</v>
      </c>
      <c r="U139" s="65">
        <v>40793</v>
      </c>
      <c r="V139" s="65">
        <v>43833</v>
      </c>
      <c r="W139">
        <v>227</v>
      </c>
      <c r="X139" t="str">
        <f t="shared" si="11"/>
        <v>Active</v>
      </c>
      <c r="Y139" t="s">
        <v>15615</v>
      </c>
    </row>
    <row r="140" spans="1:25" x14ac:dyDescent="0.25">
      <c r="A140">
        <v>139</v>
      </c>
      <c r="B140" t="s">
        <v>134</v>
      </c>
      <c r="C140">
        <v>352</v>
      </c>
      <c r="D140" t="str">
        <f>VLOOKUP($C140,Hosts!$A:$O,10,0)</f>
        <v>New York</v>
      </c>
      <c r="E140" s="67">
        <f>INDEX(Hosts!$A:$O,MATCH(Places!$C140,Hosts!$A:$A,0),MATCH(Places!E$1,Hosts!$1:$1,0))</f>
        <v>0.9</v>
      </c>
      <c r="F140" s="67">
        <f>INDEX(Hosts!$A:$O,MATCH(Places!$C140,Hosts!$A:$A,0),MATCH(Places!F$1,Hosts!$1:$1,0))</f>
        <v>0.24</v>
      </c>
      <c r="G140" s="67" t="str">
        <f>INDEX(Hosts!$A:$O,MATCH(Places!$C140,Hosts!$A:$A,0),MATCH(Places!G$1,Hosts!$1:$1,0))</f>
        <v>No</v>
      </c>
      <c r="H140">
        <v>12</v>
      </c>
      <c r="I140" t="str">
        <f>VLOOKUP($H140,Neighborhoods!$A:$C,2,0)</f>
        <v>Brooklyn</v>
      </c>
      <c r="J140" t="str">
        <f>VLOOKUP($H140,Neighborhoods!$A:$C,3,0)</f>
        <v>Williamsburg</v>
      </c>
      <c r="K140" t="s">
        <v>11822</v>
      </c>
      <c r="L140" t="str">
        <f t="shared" si="8"/>
        <v>No</v>
      </c>
      <c r="M140">
        <v>2</v>
      </c>
      <c r="N140" t="str" cm="1">
        <f t="array" ref="N140">_xlfn.IFS(M140&lt;=2,"Small",M140&lt;=5,"Medium",M140&gt;5,"Large")</f>
        <v>Small</v>
      </c>
      <c r="O140" s="50">
        <v>190</v>
      </c>
      <c r="P140" s="67">
        <f t="shared" si="9"/>
        <v>0.03</v>
      </c>
      <c r="Q140" s="52">
        <v>4.8899999999999997</v>
      </c>
      <c r="R140" s="52" t="str" cm="1">
        <f t="array" ref="R140">_xlfn.IFS(ROUND(Q140,0)=5,"Excellent",ROUND(Q140,0)=4,"Good",ROUND(Q140,0)=3,"Ok",ROUND(Q140,0)&lt;3,"Bad")</f>
        <v>Excellent</v>
      </c>
      <c r="S140">
        <v>38</v>
      </c>
      <c r="T140" t="str">
        <f t="shared" si="10"/>
        <v>No</v>
      </c>
      <c r="U140" s="65">
        <v>40875</v>
      </c>
      <c r="V140" s="65">
        <v>44048</v>
      </c>
      <c r="W140">
        <v>336</v>
      </c>
      <c r="X140" t="str">
        <f t="shared" si="11"/>
        <v>Active</v>
      </c>
      <c r="Y140" t="s">
        <v>15615</v>
      </c>
    </row>
    <row r="141" spans="1:25" x14ac:dyDescent="0.25">
      <c r="A141">
        <v>140</v>
      </c>
      <c r="B141" t="s">
        <v>135</v>
      </c>
      <c r="C141">
        <v>355</v>
      </c>
      <c r="D141" t="str">
        <f>VLOOKUP($C141,Hosts!$A:$O,10,0)</f>
        <v>District of Columbia</v>
      </c>
      <c r="E141" s="67">
        <f>INDEX(Hosts!$A:$O,MATCH(Places!$C141,Hosts!$A:$A,0),MATCH(Places!E$1,Hosts!$1:$1,0))</f>
        <v>1</v>
      </c>
      <c r="F141" s="67">
        <f>INDEX(Hosts!$A:$O,MATCH(Places!$C141,Hosts!$A:$A,0),MATCH(Places!F$1,Hosts!$1:$1,0))</f>
        <v>0.97</v>
      </c>
      <c r="G141" s="67" t="str">
        <f>INDEX(Hosts!$A:$O,MATCH(Places!$C141,Hosts!$A:$A,0),MATCH(Places!G$1,Hosts!$1:$1,0))</f>
        <v>No</v>
      </c>
      <c r="H141">
        <v>7</v>
      </c>
      <c r="I141" t="str">
        <f>VLOOKUP($H141,Neighborhoods!$A:$C,2,0)</f>
        <v>Brooklyn</v>
      </c>
      <c r="J141" t="str">
        <f>VLOOKUP($H141,Neighborhoods!$A:$C,3,0)</f>
        <v>Bedford-Stuyvesant</v>
      </c>
      <c r="K141" t="s">
        <v>11822</v>
      </c>
      <c r="L141" t="str">
        <f t="shared" si="8"/>
        <v>No</v>
      </c>
      <c r="M141">
        <v>4</v>
      </c>
      <c r="N141" t="str" cm="1">
        <f t="array" ref="N141">_xlfn.IFS(M141&lt;=2,"Small",M141&lt;=5,"Medium",M141&gt;5,"Large")</f>
        <v>Medium</v>
      </c>
      <c r="O141" s="50">
        <v>65</v>
      </c>
      <c r="P141" s="67">
        <f t="shared" si="9"/>
        <v>0.03</v>
      </c>
      <c r="Q141" s="52">
        <v>4.6500000000000004</v>
      </c>
      <c r="R141" s="52" t="str" cm="1">
        <f t="array" ref="R141">_xlfn.IFS(ROUND(Q141,0)=5,"Excellent",ROUND(Q141,0)=4,"Good",ROUND(Q141,0)=3,"Ok",ROUND(Q141,0)&lt;3,"Bad")</f>
        <v>Excellent</v>
      </c>
      <c r="S141">
        <v>54</v>
      </c>
      <c r="T141" t="str">
        <f t="shared" si="10"/>
        <v>No</v>
      </c>
      <c r="U141" s="65">
        <v>40810</v>
      </c>
      <c r="V141" s="65">
        <v>44041</v>
      </c>
      <c r="W141">
        <v>0</v>
      </c>
      <c r="X141" t="str">
        <f t="shared" si="11"/>
        <v>Inactive</v>
      </c>
      <c r="Y141" t="s">
        <v>15616</v>
      </c>
    </row>
    <row r="142" spans="1:25" x14ac:dyDescent="0.25">
      <c r="A142">
        <v>141</v>
      </c>
      <c r="B142" t="s">
        <v>136</v>
      </c>
      <c r="C142">
        <v>356</v>
      </c>
      <c r="D142" t="str">
        <f>VLOOKUP($C142,Hosts!$A:$O,10,0)</f>
        <v>New York</v>
      </c>
      <c r="E142" s="67">
        <f>INDEX(Hosts!$A:$O,MATCH(Places!$C142,Hosts!$A:$A,0),MATCH(Places!E$1,Hosts!$1:$1,0))</f>
        <v>1</v>
      </c>
      <c r="F142" s="67">
        <f>INDEX(Hosts!$A:$O,MATCH(Places!$C142,Hosts!$A:$A,0),MATCH(Places!F$1,Hosts!$1:$1,0))</f>
        <v>0.95</v>
      </c>
      <c r="G142" s="67" t="str">
        <f>INDEX(Hosts!$A:$O,MATCH(Places!$C142,Hosts!$A:$A,0),MATCH(Places!G$1,Hosts!$1:$1,0))</f>
        <v>Yes</v>
      </c>
      <c r="H142">
        <v>26</v>
      </c>
      <c r="I142" t="str">
        <f>VLOOKUP($H142,Neighborhoods!$A:$C,2,0)</f>
        <v>Queens</v>
      </c>
      <c r="J142" t="str">
        <f>VLOOKUP($H142,Neighborhoods!$A:$C,3,0)</f>
        <v>Sunnyside</v>
      </c>
      <c r="K142" t="s">
        <v>1</v>
      </c>
      <c r="L142" t="str">
        <f t="shared" si="8"/>
        <v>Yes</v>
      </c>
      <c r="M142">
        <v>2</v>
      </c>
      <c r="N142" t="str" cm="1">
        <f t="array" ref="N142">_xlfn.IFS(M142&lt;=2,"Small",M142&lt;=5,"Medium",M142&gt;5,"Large")</f>
        <v>Small</v>
      </c>
      <c r="O142" s="50">
        <v>50</v>
      </c>
      <c r="P142" s="67">
        <f t="shared" si="9"/>
        <v>0.03</v>
      </c>
      <c r="Q142" s="52">
        <v>4.99</v>
      </c>
      <c r="R142" s="52" t="str" cm="1">
        <f t="array" ref="R142">_xlfn.IFS(ROUND(Q142,0)=5,"Excellent",ROUND(Q142,0)=4,"Good",ROUND(Q142,0)=3,"Ok",ROUND(Q142,0)&lt;3,"Bad")</f>
        <v>Excellent</v>
      </c>
      <c r="S142">
        <v>281</v>
      </c>
      <c r="T142" t="str">
        <f t="shared" si="10"/>
        <v>Yes</v>
      </c>
      <c r="U142" s="65">
        <v>40983</v>
      </c>
      <c r="V142" s="65">
        <v>43906</v>
      </c>
      <c r="W142">
        <v>102</v>
      </c>
      <c r="X142" t="str">
        <f t="shared" si="11"/>
        <v>Active</v>
      </c>
      <c r="Y142" t="s">
        <v>15615</v>
      </c>
    </row>
    <row r="143" spans="1:25" x14ac:dyDescent="0.25">
      <c r="A143">
        <v>142</v>
      </c>
      <c r="B143" t="s">
        <v>137</v>
      </c>
      <c r="C143">
        <v>166</v>
      </c>
      <c r="D143" t="str">
        <f>VLOOKUP($C143,Hosts!$A:$O,10,0)</f>
        <v>New York</v>
      </c>
      <c r="E143" s="67">
        <f>INDEX(Hosts!$A:$O,MATCH(Places!$C143,Hosts!$A:$A,0),MATCH(Places!E$1,Hosts!$1:$1,0))</f>
        <v>1</v>
      </c>
      <c r="F143" s="67">
        <f>INDEX(Hosts!$A:$O,MATCH(Places!$C143,Hosts!$A:$A,0),MATCH(Places!F$1,Hosts!$1:$1,0))</f>
        <v>0.83</v>
      </c>
      <c r="G143" s="67" t="str">
        <f>INDEX(Hosts!$A:$O,MATCH(Places!$C143,Hosts!$A:$A,0),MATCH(Places!G$1,Hosts!$1:$1,0))</f>
        <v>Yes</v>
      </c>
      <c r="H143">
        <v>11</v>
      </c>
      <c r="I143" t="str">
        <f>VLOOKUP($H143,Neighborhoods!$A:$C,2,0)</f>
        <v>Brooklyn</v>
      </c>
      <c r="J143" t="str">
        <f>VLOOKUP($H143,Neighborhoods!$A:$C,3,0)</f>
        <v>Greenpoint</v>
      </c>
      <c r="K143" t="s">
        <v>11822</v>
      </c>
      <c r="L143" t="str">
        <f t="shared" si="8"/>
        <v>No</v>
      </c>
      <c r="M143">
        <v>4</v>
      </c>
      <c r="N143" t="str" cm="1">
        <f t="array" ref="N143">_xlfn.IFS(M143&lt;=2,"Small",M143&lt;=5,"Medium",M143&gt;5,"Large")</f>
        <v>Medium</v>
      </c>
      <c r="O143" s="50">
        <v>185</v>
      </c>
      <c r="P143" s="67">
        <f t="shared" si="9"/>
        <v>0.03</v>
      </c>
      <c r="Q143" s="52">
        <v>4.91</v>
      </c>
      <c r="R143" s="52" t="str" cm="1">
        <f t="array" ref="R143">_xlfn.IFS(ROUND(Q143,0)=5,"Excellent",ROUND(Q143,0)=4,"Good",ROUND(Q143,0)=3,"Ok",ROUND(Q143,0)&lt;3,"Bad")</f>
        <v>Excellent</v>
      </c>
      <c r="S143">
        <v>228</v>
      </c>
      <c r="T143" t="str">
        <f t="shared" si="10"/>
        <v>Yes</v>
      </c>
      <c r="U143" s="65">
        <v>40794</v>
      </c>
      <c r="V143" s="65">
        <v>43215</v>
      </c>
      <c r="W143">
        <v>289</v>
      </c>
      <c r="X143" t="str">
        <f t="shared" si="11"/>
        <v>Active</v>
      </c>
      <c r="Y143" t="s">
        <v>15615</v>
      </c>
    </row>
    <row r="144" spans="1:25" x14ac:dyDescent="0.25">
      <c r="A144">
        <v>143</v>
      </c>
      <c r="B144" t="s">
        <v>14768</v>
      </c>
      <c r="C144">
        <v>196</v>
      </c>
      <c r="D144" t="str">
        <f>VLOOKUP($C144,Hosts!$A:$O,10,0)</f>
        <v>New York</v>
      </c>
      <c r="E144" s="67">
        <f>INDEX(Hosts!$A:$O,MATCH(Places!$C144,Hosts!$A:$A,0),MATCH(Places!E$1,Hosts!$1:$1,0))</f>
        <v>0.9</v>
      </c>
      <c r="F144" s="67">
        <f>INDEX(Hosts!$A:$O,MATCH(Places!$C144,Hosts!$A:$A,0),MATCH(Places!F$1,Hosts!$1:$1,0))</f>
        <v>0.93</v>
      </c>
      <c r="G144" s="67" t="str">
        <f>INDEX(Hosts!$A:$O,MATCH(Places!$C144,Hosts!$A:$A,0),MATCH(Places!G$1,Hosts!$1:$1,0))</f>
        <v>Yes</v>
      </c>
      <c r="H144">
        <v>12</v>
      </c>
      <c r="I144" t="str">
        <f>VLOOKUP($H144,Neighborhoods!$A:$C,2,0)</f>
        <v>Brooklyn</v>
      </c>
      <c r="J144" t="str">
        <f>VLOOKUP($H144,Neighborhoods!$A:$C,3,0)</f>
        <v>Williamsburg</v>
      </c>
      <c r="K144" t="s">
        <v>11822</v>
      </c>
      <c r="L144" t="str">
        <f t="shared" si="8"/>
        <v>No</v>
      </c>
      <c r="M144">
        <v>3</v>
      </c>
      <c r="N144" t="str" cm="1">
        <f t="array" ref="N144">_xlfn.IFS(M144&lt;=2,"Small",M144&lt;=5,"Medium",M144&gt;5,"Large")</f>
        <v>Medium</v>
      </c>
      <c r="O144" s="50">
        <v>150</v>
      </c>
      <c r="P144" s="67">
        <f t="shared" si="9"/>
        <v>0.03</v>
      </c>
      <c r="Q144" s="52">
        <v>4.9400000000000004</v>
      </c>
      <c r="R144" s="52" t="str" cm="1">
        <f t="array" ref="R144">_xlfn.IFS(ROUND(Q144,0)=5,"Excellent",ROUND(Q144,0)=4,"Good",ROUND(Q144,0)=3,"Ok",ROUND(Q144,0)&lt;3,"Bad")</f>
        <v>Excellent</v>
      </c>
      <c r="S144">
        <v>17</v>
      </c>
      <c r="T144" t="str">
        <f t="shared" si="10"/>
        <v>No</v>
      </c>
      <c r="U144" s="65">
        <v>40840</v>
      </c>
      <c r="V144" s="65">
        <v>43900</v>
      </c>
      <c r="W144">
        <v>0</v>
      </c>
      <c r="X144" t="str">
        <f t="shared" si="11"/>
        <v>Inactive</v>
      </c>
      <c r="Y144" t="s">
        <v>15616</v>
      </c>
    </row>
    <row r="145" spans="1:25" x14ac:dyDescent="0.25">
      <c r="A145">
        <v>144</v>
      </c>
      <c r="B145" t="s">
        <v>138</v>
      </c>
      <c r="C145">
        <v>151</v>
      </c>
      <c r="D145" t="str">
        <f>VLOOKUP($C145,Hosts!$A:$O,10,0)</f>
        <v>New York</v>
      </c>
      <c r="E145" s="67">
        <f>INDEX(Hosts!$A:$O,MATCH(Places!$C145,Hosts!$A:$A,0),MATCH(Places!E$1,Hosts!$1:$1,0))</f>
        <v>1</v>
      </c>
      <c r="F145" s="67">
        <f>INDEX(Hosts!$A:$O,MATCH(Places!$C145,Hosts!$A:$A,0),MATCH(Places!F$1,Hosts!$1:$1,0))</f>
        <v>0.82</v>
      </c>
      <c r="G145" s="67" t="str">
        <f>INDEX(Hosts!$A:$O,MATCH(Places!$C145,Hosts!$A:$A,0),MATCH(Places!G$1,Hosts!$1:$1,0))</f>
        <v>No</v>
      </c>
      <c r="H145">
        <v>15</v>
      </c>
      <c r="I145" t="str">
        <f>VLOOKUP($H145,Neighborhoods!$A:$C,2,0)</f>
        <v>Manhattan</v>
      </c>
      <c r="J145" t="str">
        <f>VLOOKUP($H145,Neighborhoods!$A:$C,3,0)</f>
        <v>East Village</v>
      </c>
      <c r="K145" t="s">
        <v>11822</v>
      </c>
      <c r="L145" t="str">
        <f t="shared" si="8"/>
        <v>No</v>
      </c>
      <c r="M145">
        <v>2</v>
      </c>
      <c r="N145" t="str" cm="1">
        <f t="array" ref="N145">_xlfn.IFS(M145&lt;=2,"Small",M145&lt;=5,"Medium",M145&gt;5,"Large")</f>
        <v>Small</v>
      </c>
      <c r="O145" s="50">
        <v>250</v>
      </c>
      <c r="P145" s="67">
        <f t="shared" si="9"/>
        <v>0.04</v>
      </c>
      <c r="Q145" s="52">
        <v>4.82</v>
      </c>
      <c r="R145" s="52" t="str" cm="1">
        <f t="array" ref="R145">_xlfn.IFS(ROUND(Q145,0)=5,"Excellent",ROUND(Q145,0)=4,"Good",ROUND(Q145,0)=3,"Ok",ROUND(Q145,0)&lt;3,"Bad")</f>
        <v>Excellent</v>
      </c>
      <c r="S145">
        <v>50</v>
      </c>
      <c r="T145" t="str">
        <f t="shared" si="10"/>
        <v>No</v>
      </c>
      <c r="U145" s="65">
        <v>42370</v>
      </c>
      <c r="V145" s="65">
        <v>43828</v>
      </c>
      <c r="W145">
        <v>0</v>
      </c>
      <c r="X145" t="str">
        <f t="shared" si="11"/>
        <v>Inactive</v>
      </c>
      <c r="Y145" t="s">
        <v>15615</v>
      </c>
    </row>
    <row r="146" spans="1:25" x14ac:dyDescent="0.25">
      <c r="A146">
        <v>145</v>
      </c>
      <c r="B146" t="s">
        <v>139</v>
      </c>
      <c r="C146">
        <v>365</v>
      </c>
      <c r="D146" t="str">
        <f>VLOOKUP($C146,Hosts!$A:$O,10,0)</f>
        <v>New York</v>
      </c>
      <c r="E146" s="67">
        <f>INDEX(Hosts!$A:$O,MATCH(Places!$C146,Hosts!$A:$A,0),MATCH(Places!E$1,Hosts!$1:$1,0))</f>
        <v>0.9</v>
      </c>
      <c r="F146" s="67">
        <f>INDEX(Hosts!$A:$O,MATCH(Places!$C146,Hosts!$A:$A,0),MATCH(Places!F$1,Hosts!$1:$1,0))</f>
        <v>0.95</v>
      </c>
      <c r="G146" s="67" t="str">
        <f>INDEX(Hosts!$A:$O,MATCH(Places!$C146,Hosts!$A:$A,0),MATCH(Places!G$1,Hosts!$1:$1,0))</f>
        <v>Yes</v>
      </c>
      <c r="H146">
        <v>7</v>
      </c>
      <c r="I146" t="str">
        <f>VLOOKUP($H146,Neighborhoods!$A:$C,2,0)</f>
        <v>Brooklyn</v>
      </c>
      <c r="J146" t="str">
        <f>VLOOKUP($H146,Neighborhoods!$A:$C,3,0)</f>
        <v>Bedford-Stuyvesant</v>
      </c>
      <c r="K146" t="s">
        <v>1</v>
      </c>
      <c r="L146" t="str">
        <f t="shared" si="8"/>
        <v>Yes</v>
      </c>
      <c r="M146">
        <v>2</v>
      </c>
      <c r="N146" t="str" cm="1">
        <f t="array" ref="N146">_xlfn.IFS(M146&lt;=2,"Small",M146&lt;=5,"Medium",M146&gt;5,"Large")</f>
        <v>Small</v>
      </c>
      <c r="O146" s="50">
        <v>60</v>
      </c>
      <c r="P146" s="67">
        <f t="shared" si="9"/>
        <v>0.03</v>
      </c>
      <c r="Q146" s="52">
        <v>4.8899999999999997</v>
      </c>
      <c r="R146" s="52" t="str" cm="1">
        <f t="array" ref="R146">_xlfn.IFS(ROUND(Q146,0)=5,"Excellent",ROUND(Q146,0)=4,"Good",ROUND(Q146,0)=3,"Ok",ROUND(Q146,0)&lt;3,"Bad")</f>
        <v>Excellent</v>
      </c>
      <c r="S146">
        <v>175</v>
      </c>
      <c r="T146" t="str">
        <f t="shared" si="10"/>
        <v>Yes</v>
      </c>
      <c r="U146" s="65">
        <v>40799</v>
      </c>
      <c r="V146" s="65">
        <v>43903</v>
      </c>
      <c r="W146">
        <v>250</v>
      </c>
      <c r="X146" t="str">
        <f t="shared" si="11"/>
        <v>Active</v>
      </c>
      <c r="Y146" t="s">
        <v>15615</v>
      </c>
    </row>
    <row r="147" spans="1:25" x14ac:dyDescent="0.25">
      <c r="A147">
        <v>146</v>
      </c>
      <c r="B147" t="s">
        <v>140</v>
      </c>
      <c r="C147">
        <v>369</v>
      </c>
      <c r="D147" t="str">
        <f>VLOOKUP($C147,Hosts!$A:$O,10,0)</f>
        <v>New York</v>
      </c>
      <c r="E147" s="67">
        <f>INDEX(Hosts!$A:$O,MATCH(Places!$C147,Hosts!$A:$A,0),MATCH(Places!E$1,Hosts!$1:$1,0))</f>
        <v>0.4</v>
      </c>
      <c r="F147" s="67">
        <f>INDEX(Hosts!$A:$O,MATCH(Places!$C147,Hosts!$A:$A,0),MATCH(Places!F$1,Hosts!$1:$1,0))</f>
        <v>0.43</v>
      </c>
      <c r="G147" s="67" t="str">
        <f>INDEX(Hosts!$A:$O,MATCH(Places!$C147,Hosts!$A:$A,0),MATCH(Places!G$1,Hosts!$1:$1,0))</f>
        <v>No</v>
      </c>
      <c r="H147">
        <v>16</v>
      </c>
      <c r="I147" t="str">
        <f>VLOOKUP($H147,Neighborhoods!$A:$C,2,0)</f>
        <v>Manhattan</v>
      </c>
      <c r="J147" t="str">
        <f>VLOOKUP($H147,Neighborhoods!$A:$C,3,0)</f>
        <v>Harlem</v>
      </c>
      <c r="K147" t="s">
        <v>1</v>
      </c>
      <c r="L147" t="str">
        <f t="shared" si="8"/>
        <v>Yes</v>
      </c>
      <c r="M147">
        <v>1</v>
      </c>
      <c r="N147" t="str" cm="1">
        <f t="array" ref="N147">_xlfn.IFS(M147&lt;=2,"Small",M147&lt;=5,"Medium",M147&gt;5,"Large")</f>
        <v>Small</v>
      </c>
      <c r="O147" s="50">
        <v>85</v>
      </c>
      <c r="P147" s="67">
        <f t="shared" si="9"/>
        <v>0.03</v>
      </c>
      <c r="Q147" s="52">
        <v>4.76</v>
      </c>
      <c r="R147" s="52" t="str" cm="1">
        <f t="array" ref="R147">_xlfn.IFS(ROUND(Q147,0)=5,"Excellent",ROUND(Q147,0)=4,"Good",ROUND(Q147,0)=3,"Ok",ROUND(Q147,0)&lt;3,"Bad")</f>
        <v>Excellent</v>
      </c>
      <c r="S147">
        <v>37</v>
      </c>
      <c r="T147" t="str">
        <f t="shared" si="10"/>
        <v>No</v>
      </c>
      <c r="U147" s="65">
        <v>41076</v>
      </c>
      <c r="V147" s="65">
        <v>43761</v>
      </c>
      <c r="W147">
        <v>0</v>
      </c>
      <c r="X147" t="str">
        <f t="shared" si="11"/>
        <v>Inactive</v>
      </c>
      <c r="Y147" t="s">
        <v>15615</v>
      </c>
    </row>
    <row r="148" spans="1:25" x14ac:dyDescent="0.25">
      <c r="A148">
        <v>147</v>
      </c>
      <c r="B148" t="s">
        <v>141</v>
      </c>
      <c r="C148">
        <v>371</v>
      </c>
      <c r="D148" t="str">
        <f>VLOOKUP($C148,Hosts!$A:$O,10,0)</f>
        <v>New York</v>
      </c>
      <c r="E148" s="67">
        <f>INDEX(Hosts!$A:$O,MATCH(Places!$C148,Hosts!$A:$A,0),MATCH(Places!E$1,Hosts!$1:$1,0))</f>
        <v>0.5</v>
      </c>
      <c r="F148" s="67">
        <f>INDEX(Hosts!$A:$O,MATCH(Places!$C148,Hosts!$A:$A,0),MATCH(Places!F$1,Hosts!$1:$1,0))</f>
        <v>0.36</v>
      </c>
      <c r="G148" s="67" t="str">
        <f>INDEX(Hosts!$A:$O,MATCH(Places!$C148,Hosts!$A:$A,0),MATCH(Places!G$1,Hosts!$1:$1,0))</f>
        <v>No</v>
      </c>
      <c r="H148">
        <v>11</v>
      </c>
      <c r="I148" t="str">
        <f>VLOOKUP($H148,Neighborhoods!$A:$C,2,0)</f>
        <v>Brooklyn</v>
      </c>
      <c r="J148" t="str">
        <f>VLOOKUP($H148,Neighborhoods!$A:$C,3,0)</f>
        <v>Greenpoint</v>
      </c>
      <c r="K148" t="s">
        <v>11822</v>
      </c>
      <c r="L148" t="str">
        <f t="shared" si="8"/>
        <v>No</v>
      </c>
      <c r="M148">
        <v>3</v>
      </c>
      <c r="N148" t="str" cm="1">
        <f t="array" ref="N148">_xlfn.IFS(M148&lt;=2,"Small",M148&lt;=5,"Medium",M148&gt;5,"Large")</f>
        <v>Medium</v>
      </c>
      <c r="O148" s="50">
        <v>70</v>
      </c>
      <c r="P148" s="67">
        <f t="shared" si="9"/>
        <v>0.03</v>
      </c>
      <c r="Q148" s="52">
        <v>5</v>
      </c>
      <c r="R148" s="52" t="str" cm="1">
        <f t="array" ref="R148">_xlfn.IFS(ROUND(Q148,0)=5,"Excellent",ROUND(Q148,0)=4,"Good",ROUND(Q148,0)=3,"Ok",ROUND(Q148,0)&lt;3,"Bad")</f>
        <v>Excellent</v>
      </c>
      <c r="S148">
        <v>22</v>
      </c>
      <c r="T148" t="str">
        <f t="shared" si="10"/>
        <v>No</v>
      </c>
      <c r="U148" s="65">
        <v>40834</v>
      </c>
      <c r="V148" s="65">
        <v>43539</v>
      </c>
      <c r="W148">
        <v>350</v>
      </c>
      <c r="X148" t="str">
        <f t="shared" si="11"/>
        <v>Active</v>
      </c>
      <c r="Y148" t="s">
        <v>15615</v>
      </c>
    </row>
    <row r="149" spans="1:25" x14ac:dyDescent="0.25">
      <c r="A149">
        <v>148</v>
      </c>
      <c r="B149" t="s">
        <v>142</v>
      </c>
      <c r="C149">
        <v>365</v>
      </c>
      <c r="D149" t="str">
        <f>VLOOKUP($C149,Hosts!$A:$O,10,0)</f>
        <v>New York</v>
      </c>
      <c r="E149" s="67">
        <f>INDEX(Hosts!$A:$O,MATCH(Places!$C149,Hosts!$A:$A,0),MATCH(Places!E$1,Hosts!$1:$1,0))</f>
        <v>0.9</v>
      </c>
      <c r="F149" s="67">
        <f>INDEX(Hosts!$A:$O,MATCH(Places!$C149,Hosts!$A:$A,0),MATCH(Places!F$1,Hosts!$1:$1,0))</f>
        <v>0.95</v>
      </c>
      <c r="G149" s="67" t="str">
        <f>INDEX(Hosts!$A:$O,MATCH(Places!$C149,Hosts!$A:$A,0),MATCH(Places!G$1,Hosts!$1:$1,0))</f>
        <v>Yes</v>
      </c>
      <c r="H149">
        <v>7</v>
      </c>
      <c r="I149" t="str">
        <f>VLOOKUP($H149,Neighborhoods!$A:$C,2,0)</f>
        <v>Brooklyn</v>
      </c>
      <c r="J149" t="str">
        <f>VLOOKUP($H149,Neighborhoods!$A:$C,3,0)</f>
        <v>Bedford-Stuyvesant</v>
      </c>
      <c r="K149" t="s">
        <v>1</v>
      </c>
      <c r="L149" t="str">
        <f t="shared" si="8"/>
        <v>Yes</v>
      </c>
      <c r="M149">
        <v>2</v>
      </c>
      <c r="N149" t="str" cm="1">
        <f t="array" ref="N149">_xlfn.IFS(M149&lt;=2,"Small",M149&lt;=5,"Medium",M149&gt;5,"Large")</f>
        <v>Small</v>
      </c>
      <c r="O149" s="50">
        <v>60</v>
      </c>
      <c r="P149" s="67">
        <f t="shared" si="9"/>
        <v>0.03</v>
      </c>
      <c r="Q149" s="52">
        <v>4.7699999999999996</v>
      </c>
      <c r="R149" s="52" t="str" cm="1">
        <f t="array" ref="R149">_xlfn.IFS(ROUND(Q149,0)=5,"Excellent",ROUND(Q149,0)=4,"Good",ROUND(Q149,0)=3,"Ok",ROUND(Q149,0)&lt;3,"Bad")</f>
        <v>Excellent</v>
      </c>
      <c r="S149">
        <v>137</v>
      </c>
      <c r="T149" t="str">
        <f t="shared" si="10"/>
        <v>No</v>
      </c>
      <c r="U149" s="65">
        <v>40812</v>
      </c>
      <c r="V149" s="65">
        <v>43871</v>
      </c>
      <c r="W149">
        <v>364</v>
      </c>
      <c r="X149" t="str">
        <f t="shared" si="11"/>
        <v>Active</v>
      </c>
      <c r="Y149" t="s">
        <v>15615</v>
      </c>
    </row>
    <row r="150" spans="1:25" x14ac:dyDescent="0.25">
      <c r="A150">
        <v>149</v>
      </c>
      <c r="B150" t="s">
        <v>14238</v>
      </c>
      <c r="C150">
        <v>373</v>
      </c>
      <c r="D150" t="str">
        <f>VLOOKUP($C150,Hosts!$A:$O,10,0)</f>
        <v>New York</v>
      </c>
      <c r="E150" s="67">
        <f>INDEX(Hosts!$A:$O,MATCH(Places!$C150,Hosts!$A:$A,0),MATCH(Places!E$1,Hosts!$1:$1,0))</f>
        <v>1</v>
      </c>
      <c r="F150" s="67">
        <f>INDEX(Hosts!$A:$O,MATCH(Places!$C150,Hosts!$A:$A,0),MATCH(Places!F$1,Hosts!$1:$1,0))</f>
        <v>0</v>
      </c>
      <c r="G150" s="67" t="str">
        <f>INDEX(Hosts!$A:$O,MATCH(Places!$C150,Hosts!$A:$A,0),MATCH(Places!G$1,Hosts!$1:$1,0))</f>
        <v>No</v>
      </c>
      <c r="H150">
        <v>12</v>
      </c>
      <c r="I150" t="str">
        <f>VLOOKUP($H150,Neighborhoods!$A:$C,2,0)</f>
        <v>Brooklyn</v>
      </c>
      <c r="J150" t="str">
        <f>VLOOKUP($H150,Neighborhoods!$A:$C,3,0)</f>
        <v>Williamsburg</v>
      </c>
      <c r="K150" t="s">
        <v>11822</v>
      </c>
      <c r="L150" t="str">
        <f t="shared" si="8"/>
        <v>No</v>
      </c>
      <c r="M150">
        <v>2</v>
      </c>
      <c r="N150" t="str" cm="1">
        <f t="array" ref="N150">_xlfn.IFS(M150&lt;=2,"Small",M150&lt;=5,"Medium",M150&gt;5,"Large")</f>
        <v>Small</v>
      </c>
      <c r="O150" s="50">
        <v>130</v>
      </c>
      <c r="P150" s="67">
        <f t="shared" si="9"/>
        <v>0.03</v>
      </c>
      <c r="Q150" s="52">
        <v>4.7300000000000004</v>
      </c>
      <c r="R150" s="52" t="str" cm="1">
        <f t="array" ref="R150">_xlfn.IFS(ROUND(Q150,0)=5,"Excellent",ROUND(Q150,0)=4,"Good",ROUND(Q150,0)=3,"Ok",ROUND(Q150,0)&lt;3,"Bad")</f>
        <v>Excellent</v>
      </c>
      <c r="S150">
        <v>11</v>
      </c>
      <c r="T150" t="str">
        <f t="shared" si="10"/>
        <v>No</v>
      </c>
      <c r="U150" s="65">
        <v>40829</v>
      </c>
      <c r="V150" s="65">
        <v>43709</v>
      </c>
      <c r="W150">
        <v>363</v>
      </c>
      <c r="X150" t="str">
        <f t="shared" si="11"/>
        <v>Active</v>
      </c>
      <c r="Y150" t="s">
        <v>15615</v>
      </c>
    </row>
    <row r="151" spans="1:25" x14ac:dyDescent="0.25">
      <c r="A151">
        <v>150</v>
      </c>
      <c r="B151" t="s">
        <v>13775</v>
      </c>
      <c r="C151">
        <v>303</v>
      </c>
      <c r="D151" t="str">
        <f>VLOOKUP($C151,Hosts!$A:$O,10,0)</f>
        <v>New York</v>
      </c>
      <c r="E151" s="67">
        <f>INDEX(Hosts!$A:$O,MATCH(Places!$C151,Hosts!$A:$A,0),MATCH(Places!E$1,Hosts!$1:$1,0))</f>
        <v>1</v>
      </c>
      <c r="F151" s="67">
        <f>INDEX(Hosts!$A:$O,MATCH(Places!$C151,Hosts!$A:$A,0),MATCH(Places!F$1,Hosts!$1:$1,0))</f>
        <v>0.89</v>
      </c>
      <c r="G151" s="67" t="str">
        <f>INDEX(Hosts!$A:$O,MATCH(Places!$C151,Hosts!$A:$A,0),MATCH(Places!G$1,Hosts!$1:$1,0))</f>
        <v>Yes</v>
      </c>
      <c r="H151">
        <v>12</v>
      </c>
      <c r="I151" t="str">
        <f>VLOOKUP($H151,Neighborhoods!$A:$C,2,0)</f>
        <v>Brooklyn</v>
      </c>
      <c r="J151" t="str">
        <f>VLOOKUP($H151,Neighborhoods!$A:$C,3,0)</f>
        <v>Williamsburg</v>
      </c>
      <c r="K151" t="s">
        <v>11822</v>
      </c>
      <c r="L151" t="str">
        <f t="shared" si="8"/>
        <v>No</v>
      </c>
      <c r="M151">
        <v>5</v>
      </c>
      <c r="N151" t="str" cm="1">
        <f t="array" ref="N151">_xlfn.IFS(M151&lt;=2,"Small",M151&lt;=5,"Medium",M151&gt;5,"Large")</f>
        <v>Medium</v>
      </c>
      <c r="O151" s="50">
        <v>139</v>
      </c>
      <c r="P151" s="67">
        <f t="shared" si="9"/>
        <v>0.03</v>
      </c>
      <c r="Q151" s="52">
        <v>4.99</v>
      </c>
      <c r="R151" s="52" t="str" cm="1">
        <f t="array" ref="R151">_xlfn.IFS(ROUND(Q151,0)=5,"Excellent",ROUND(Q151,0)=4,"Good",ROUND(Q151,0)=3,"Ok",ROUND(Q151,0)&lt;3,"Bad")</f>
        <v>Excellent</v>
      </c>
      <c r="S151">
        <v>153</v>
      </c>
      <c r="T151" t="str">
        <f t="shared" si="10"/>
        <v>Yes</v>
      </c>
      <c r="U151" s="65">
        <v>40818</v>
      </c>
      <c r="V151" s="65">
        <v>44046</v>
      </c>
      <c r="W151">
        <v>129</v>
      </c>
      <c r="X151" t="str">
        <f t="shared" si="11"/>
        <v>Active</v>
      </c>
      <c r="Y151" t="s">
        <v>15615</v>
      </c>
    </row>
    <row r="152" spans="1:25" x14ac:dyDescent="0.25">
      <c r="A152">
        <v>151</v>
      </c>
      <c r="B152" t="s">
        <v>13892</v>
      </c>
      <c r="C152">
        <v>127</v>
      </c>
      <c r="D152" t="str">
        <f>VLOOKUP($C152,Hosts!$A:$O,10,0)</f>
        <v>New York</v>
      </c>
      <c r="E152" s="67">
        <f>INDEX(Hosts!$A:$O,MATCH(Places!$C152,Hosts!$A:$A,0),MATCH(Places!E$1,Hosts!$1:$1,0))</f>
        <v>1</v>
      </c>
      <c r="F152" s="67">
        <f>INDEX(Hosts!$A:$O,MATCH(Places!$C152,Hosts!$A:$A,0),MATCH(Places!F$1,Hosts!$1:$1,0))</f>
        <v>1</v>
      </c>
      <c r="G152" s="67" t="str">
        <f>INDEX(Hosts!$A:$O,MATCH(Places!$C152,Hosts!$A:$A,0),MATCH(Places!G$1,Hosts!$1:$1,0))</f>
        <v>No</v>
      </c>
      <c r="H152">
        <v>7</v>
      </c>
      <c r="I152" t="str">
        <f>VLOOKUP($H152,Neighborhoods!$A:$C,2,0)</f>
        <v>Brooklyn</v>
      </c>
      <c r="J152" t="str">
        <f>VLOOKUP($H152,Neighborhoods!$A:$C,3,0)</f>
        <v>Bedford-Stuyvesant</v>
      </c>
      <c r="K152" t="s">
        <v>11822</v>
      </c>
      <c r="L152" t="str">
        <f t="shared" si="8"/>
        <v>No</v>
      </c>
      <c r="M152">
        <v>4</v>
      </c>
      <c r="N152" t="str" cm="1">
        <f t="array" ref="N152">_xlfn.IFS(M152&lt;=2,"Small",M152&lt;=5,"Medium",M152&gt;5,"Large")</f>
        <v>Medium</v>
      </c>
      <c r="O152" s="50">
        <v>130</v>
      </c>
      <c r="P152" s="67">
        <f t="shared" si="9"/>
        <v>0.03</v>
      </c>
      <c r="Q152" s="52">
        <v>4.66</v>
      </c>
      <c r="R152" s="52" t="str" cm="1">
        <f t="array" ref="R152">_xlfn.IFS(ROUND(Q152,0)=5,"Excellent",ROUND(Q152,0)=4,"Good",ROUND(Q152,0)=3,"Ok",ROUND(Q152,0)&lt;3,"Bad")</f>
        <v>Excellent</v>
      </c>
      <c r="S152">
        <v>255</v>
      </c>
      <c r="T152" t="str">
        <f t="shared" si="10"/>
        <v>No</v>
      </c>
      <c r="U152" s="65">
        <v>40811</v>
      </c>
      <c r="V152" s="65">
        <v>43907</v>
      </c>
      <c r="W152">
        <v>339</v>
      </c>
      <c r="X152" t="str">
        <f t="shared" si="11"/>
        <v>Active</v>
      </c>
      <c r="Y152" t="s">
        <v>15615</v>
      </c>
    </row>
    <row r="153" spans="1:25" x14ac:dyDescent="0.25">
      <c r="A153">
        <v>152</v>
      </c>
      <c r="B153" t="s">
        <v>657</v>
      </c>
      <c r="C153">
        <v>1803</v>
      </c>
      <c r="D153" t="str">
        <f>VLOOKUP($C153,Hosts!$A:$O,10,0)</f>
        <v>New York</v>
      </c>
      <c r="E153" s="67">
        <f>INDEX(Hosts!$A:$O,MATCH(Places!$C153,Hosts!$A:$A,0),MATCH(Places!E$1,Hosts!$1:$1,0))</f>
        <v>1</v>
      </c>
      <c r="F153" s="67">
        <f>INDEX(Hosts!$A:$O,MATCH(Places!$C153,Hosts!$A:$A,0),MATCH(Places!F$1,Hosts!$1:$1,0))</f>
        <v>0.93</v>
      </c>
      <c r="G153" s="67" t="str">
        <f>INDEX(Hosts!$A:$O,MATCH(Places!$C153,Hosts!$A:$A,0),MATCH(Places!G$1,Hosts!$1:$1,0))</f>
        <v>No</v>
      </c>
      <c r="H153">
        <v>7</v>
      </c>
      <c r="I153" t="str">
        <f>VLOOKUP($H153,Neighborhoods!$A:$C,2,0)</f>
        <v>Brooklyn</v>
      </c>
      <c r="J153" t="str">
        <f>VLOOKUP($H153,Neighborhoods!$A:$C,3,0)</f>
        <v>Bedford-Stuyvesant</v>
      </c>
      <c r="K153" t="s">
        <v>11822</v>
      </c>
      <c r="L153" t="str">
        <f t="shared" si="8"/>
        <v>No</v>
      </c>
      <c r="M153">
        <v>4</v>
      </c>
      <c r="N153" t="str" cm="1">
        <f t="array" ref="N153">_xlfn.IFS(M153&lt;=2,"Small",M153&lt;=5,"Medium",M153&gt;5,"Large")</f>
        <v>Medium</v>
      </c>
      <c r="O153" s="50">
        <v>145</v>
      </c>
      <c r="P153" s="67">
        <f t="shared" si="9"/>
        <v>0.03</v>
      </c>
      <c r="Q153" s="52">
        <v>4.76</v>
      </c>
      <c r="R153" s="52" t="str" cm="1">
        <f t="array" ref="R153">_xlfn.IFS(ROUND(Q153,0)=5,"Excellent",ROUND(Q153,0)=4,"Good",ROUND(Q153,0)=3,"Ok",ROUND(Q153,0)&lt;3,"Bad")</f>
        <v>Excellent</v>
      </c>
      <c r="S153">
        <v>240</v>
      </c>
      <c r="T153" t="str">
        <f t="shared" si="10"/>
        <v>No</v>
      </c>
      <c r="U153" s="65">
        <v>41859</v>
      </c>
      <c r="V153" s="65">
        <v>44023</v>
      </c>
      <c r="W153">
        <v>363</v>
      </c>
      <c r="X153" t="str">
        <f t="shared" si="11"/>
        <v>Active</v>
      </c>
      <c r="Y153" t="s">
        <v>15615</v>
      </c>
    </row>
    <row r="154" spans="1:25" x14ac:dyDescent="0.25">
      <c r="A154">
        <v>153</v>
      </c>
      <c r="B154" t="s">
        <v>144</v>
      </c>
      <c r="C154">
        <v>161</v>
      </c>
      <c r="D154" t="str">
        <f>VLOOKUP($C154,Hosts!$A:$O,10,0)</f>
        <v>New York</v>
      </c>
      <c r="E154" s="67">
        <f>INDEX(Hosts!$A:$O,MATCH(Places!$C154,Hosts!$A:$A,0),MATCH(Places!E$1,Hosts!$1:$1,0))</f>
        <v>1</v>
      </c>
      <c r="F154" s="67">
        <f>INDEX(Hosts!$A:$O,MATCH(Places!$C154,Hosts!$A:$A,0),MATCH(Places!F$1,Hosts!$1:$1,0))</f>
        <v>1</v>
      </c>
      <c r="G154" s="67" t="str">
        <f>INDEX(Hosts!$A:$O,MATCH(Places!$C154,Hosts!$A:$A,0),MATCH(Places!G$1,Hosts!$1:$1,0))</f>
        <v>Yes</v>
      </c>
      <c r="H154">
        <v>14</v>
      </c>
      <c r="I154" t="str">
        <f>VLOOKUP($H154,Neighborhoods!$A:$C,2,0)</f>
        <v>Manhattan</v>
      </c>
      <c r="J154" t="str">
        <f>VLOOKUP($H154,Neighborhoods!$A:$C,3,0)</f>
        <v>East Harlem</v>
      </c>
      <c r="K154" t="s">
        <v>11822</v>
      </c>
      <c r="L154" t="str">
        <f t="shared" si="8"/>
        <v>No</v>
      </c>
      <c r="M154">
        <v>2</v>
      </c>
      <c r="N154" t="str" cm="1">
        <f t="array" ref="N154">_xlfn.IFS(M154&lt;=2,"Small",M154&lt;=5,"Medium",M154&gt;5,"Large")</f>
        <v>Small</v>
      </c>
      <c r="O154" s="50">
        <v>125</v>
      </c>
      <c r="P154" s="67">
        <f t="shared" si="9"/>
        <v>0.03</v>
      </c>
      <c r="Q154" s="52">
        <v>4.91</v>
      </c>
      <c r="R154" s="52" t="str" cm="1">
        <f t="array" ref="R154">_xlfn.IFS(ROUND(Q154,0)=5,"Excellent",ROUND(Q154,0)=4,"Good",ROUND(Q154,0)=3,"Ok",ROUND(Q154,0)&lt;3,"Bad")</f>
        <v>Excellent</v>
      </c>
      <c r="S154">
        <v>115</v>
      </c>
      <c r="T154" t="str">
        <f t="shared" si="10"/>
        <v>Yes</v>
      </c>
      <c r="U154" s="65">
        <v>40814</v>
      </c>
      <c r="V154" s="65">
        <v>43646</v>
      </c>
      <c r="W154">
        <v>365</v>
      </c>
      <c r="X154" t="str">
        <f t="shared" si="11"/>
        <v>Active</v>
      </c>
      <c r="Y154" t="s">
        <v>15615</v>
      </c>
    </row>
    <row r="155" spans="1:25" x14ac:dyDescent="0.25">
      <c r="A155">
        <v>154</v>
      </c>
      <c r="B155" t="s">
        <v>14697</v>
      </c>
      <c r="C155">
        <v>26</v>
      </c>
      <c r="D155" t="str">
        <f>VLOOKUP($C155,Hosts!$A:$O,10,0)</f>
        <v>New York</v>
      </c>
      <c r="E155" s="67">
        <f>INDEX(Hosts!$A:$O,MATCH(Places!$C155,Hosts!$A:$A,0),MATCH(Places!E$1,Hosts!$1:$1,0))</f>
        <v>0.83</v>
      </c>
      <c r="F155" s="67">
        <f>INDEX(Hosts!$A:$O,MATCH(Places!$C155,Hosts!$A:$A,0),MATCH(Places!F$1,Hosts!$1:$1,0))</f>
        <v>0.88</v>
      </c>
      <c r="G155" s="67" t="str">
        <f>INDEX(Hosts!$A:$O,MATCH(Places!$C155,Hosts!$A:$A,0),MATCH(Places!G$1,Hosts!$1:$1,0))</f>
        <v>No</v>
      </c>
      <c r="H155">
        <v>23</v>
      </c>
      <c r="I155" t="str">
        <f>VLOOKUP($H155,Neighborhoods!$A:$C,2,0)</f>
        <v>Queens</v>
      </c>
      <c r="J155" t="str">
        <f>VLOOKUP($H155,Neighborhoods!$A:$C,3,0)</f>
        <v>Jamaica</v>
      </c>
      <c r="K155" t="s">
        <v>1</v>
      </c>
      <c r="L155" t="str">
        <f t="shared" si="8"/>
        <v>Yes</v>
      </c>
      <c r="M155">
        <v>3</v>
      </c>
      <c r="N155" t="str" cm="1">
        <f t="array" ref="N155">_xlfn.IFS(M155&lt;=2,"Small",M155&lt;=5,"Medium",M155&gt;5,"Large")</f>
        <v>Medium</v>
      </c>
      <c r="O155" s="50">
        <v>75</v>
      </c>
      <c r="P155" s="67">
        <f t="shared" si="9"/>
        <v>0.03</v>
      </c>
      <c r="Q155" s="52">
        <v>4.03</v>
      </c>
      <c r="R155" s="52" t="str" cm="1">
        <f t="array" ref="R155">_xlfn.IFS(ROUND(Q155,0)=5,"Excellent",ROUND(Q155,0)=4,"Good",ROUND(Q155,0)=3,"Ok",ROUND(Q155,0)&lt;3,"Bad")</f>
        <v>Good</v>
      </c>
      <c r="S155">
        <v>31</v>
      </c>
      <c r="T155" t="str">
        <f t="shared" si="10"/>
        <v>No</v>
      </c>
      <c r="U155" s="65">
        <v>40826</v>
      </c>
      <c r="V155" s="65">
        <v>43387</v>
      </c>
      <c r="W155">
        <v>365</v>
      </c>
      <c r="X155" t="str">
        <f t="shared" si="11"/>
        <v>Active</v>
      </c>
      <c r="Y155" t="s">
        <v>15615</v>
      </c>
    </row>
    <row r="156" spans="1:25" x14ac:dyDescent="0.25">
      <c r="A156">
        <v>155</v>
      </c>
      <c r="B156" t="s">
        <v>15550</v>
      </c>
      <c r="C156">
        <v>354</v>
      </c>
      <c r="D156" t="str">
        <f>VLOOKUP($C156,Hosts!$A:$O,10,0)</f>
        <v>New York</v>
      </c>
      <c r="E156" s="67">
        <f>INDEX(Hosts!$A:$O,MATCH(Places!$C156,Hosts!$A:$A,0),MATCH(Places!E$1,Hosts!$1:$1,0))</f>
        <v>0.6</v>
      </c>
      <c r="F156" s="67">
        <f>INDEX(Hosts!$A:$O,MATCH(Places!$C156,Hosts!$A:$A,0),MATCH(Places!F$1,Hosts!$1:$1,0))</f>
        <v>0.24</v>
      </c>
      <c r="G156" s="67" t="str">
        <f>INDEX(Hosts!$A:$O,MATCH(Places!$C156,Hosts!$A:$A,0),MATCH(Places!G$1,Hosts!$1:$1,0))</f>
        <v>No</v>
      </c>
      <c r="H156">
        <v>15</v>
      </c>
      <c r="I156" t="str">
        <f>VLOOKUP($H156,Neighborhoods!$A:$C,2,0)</f>
        <v>Manhattan</v>
      </c>
      <c r="J156" t="str">
        <f>VLOOKUP($H156,Neighborhoods!$A:$C,3,0)</f>
        <v>East Village</v>
      </c>
      <c r="K156" t="s">
        <v>1</v>
      </c>
      <c r="L156" t="str">
        <f t="shared" si="8"/>
        <v>Yes</v>
      </c>
      <c r="M156">
        <v>1</v>
      </c>
      <c r="N156" t="str" cm="1">
        <f t="array" ref="N156">_xlfn.IFS(M156&lt;=2,"Small",M156&lt;=5,"Medium",M156&gt;5,"Large")</f>
        <v>Small</v>
      </c>
      <c r="O156" s="50">
        <v>70</v>
      </c>
      <c r="P156" s="67">
        <f t="shared" si="9"/>
        <v>0.03</v>
      </c>
      <c r="Q156" s="52">
        <v>4.57</v>
      </c>
      <c r="R156" s="52" t="str" cm="1">
        <f t="array" ref="R156">_xlfn.IFS(ROUND(Q156,0)=5,"Excellent",ROUND(Q156,0)=4,"Good",ROUND(Q156,0)=3,"Ok",ROUND(Q156,0)&lt;3,"Bad")</f>
        <v>Excellent</v>
      </c>
      <c r="S156">
        <v>23</v>
      </c>
      <c r="T156" t="str">
        <f t="shared" si="10"/>
        <v>No</v>
      </c>
      <c r="U156" s="65">
        <v>40853</v>
      </c>
      <c r="V156" s="65">
        <v>42149</v>
      </c>
      <c r="W156">
        <v>365</v>
      </c>
      <c r="X156" t="str">
        <f t="shared" si="11"/>
        <v>Active</v>
      </c>
      <c r="Y156" t="s">
        <v>15615</v>
      </c>
    </row>
    <row r="157" spans="1:25" x14ac:dyDescent="0.25">
      <c r="A157">
        <v>156</v>
      </c>
      <c r="B157" t="s">
        <v>13256</v>
      </c>
      <c r="C157">
        <v>105</v>
      </c>
      <c r="D157" t="str">
        <f>VLOOKUP($C157,Hosts!$A:$O,10,0)</f>
        <v>New York</v>
      </c>
      <c r="E157" s="67">
        <f>INDEX(Hosts!$A:$O,MATCH(Places!$C157,Hosts!$A:$A,0),MATCH(Places!E$1,Hosts!$1:$1,0))</f>
        <v>0.5</v>
      </c>
      <c r="F157" s="67">
        <f>INDEX(Hosts!$A:$O,MATCH(Places!$C157,Hosts!$A:$A,0),MATCH(Places!F$1,Hosts!$1:$1,0))</f>
        <v>0.5</v>
      </c>
      <c r="G157" s="67" t="str">
        <f>INDEX(Hosts!$A:$O,MATCH(Places!$C157,Hosts!$A:$A,0),MATCH(Places!G$1,Hosts!$1:$1,0))</f>
        <v>No</v>
      </c>
      <c r="H157">
        <v>16</v>
      </c>
      <c r="I157" t="str">
        <f>VLOOKUP($H157,Neighborhoods!$A:$C,2,0)</f>
        <v>Manhattan</v>
      </c>
      <c r="J157" t="str">
        <f>VLOOKUP($H157,Neighborhoods!$A:$C,3,0)</f>
        <v>Harlem</v>
      </c>
      <c r="K157" t="s">
        <v>11822</v>
      </c>
      <c r="L157" t="str">
        <f t="shared" si="8"/>
        <v>No</v>
      </c>
      <c r="M157">
        <v>2</v>
      </c>
      <c r="N157" t="str" cm="1">
        <f t="array" ref="N157">_xlfn.IFS(M157&lt;=2,"Small",M157&lt;=5,"Medium",M157&gt;5,"Large")</f>
        <v>Small</v>
      </c>
      <c r="O157" s="50">
        <v>79</v>
      </c>
      <c r="P157" s="67">
        <f t="shared" si="9"/>
        <v>0.03</v>
      </c>
      <c r="Q157" s="52">
        <v>4.3099999999999996</v>
      </c>
      <c r="R157" s="52" t="str" cm="1">
        <f t="array" ref="R157">_xlfn.IFS(ROUND(Q157,0)=5,"Excellent",ROUND(Q157,0)=4,"Good",ROUND(Q157,0)=3,"Ok",ROUND(Q157,0)&lt;3,"Bad")</f>
        <v>Good</v>
      </c>
      <c r="S157">
        <v>72</v>
      </c>
      <c r="T157" t="str">
        <f t="shared" si="10"/>
        <v>No</v>
      </c>
      <c r="U157" s="65">
        <v>40848</v>
      </c>
      <c r="V157" s="65">
        <v>44007</v>
      </c>
      <c r="W157">
        <v>229</v>
      </c>
      <c r="X157" t="str">
        <f t="shared" si="11"/>
        <v>Active</v>
      </c>
      <c r="Y157" t="s">
        <v>15616</v>
      </c>
    </row>
    <row r="158" spans="1:25" x14ac:dyDescent="0.25">
      <c r="A158">
        <v>157</v>
      </c>
      <c r="B158" t="s">
        <v>145</v>
      </c>
      <c r="C158">
        <v>388</v>
      </c>
      <c r="D158" t="str">
        <f>VLOOKUP($C158,Hosts!$A:$O,10,0)</f>
        <v>New York</v>
      </c>
      <c r="E158" s="67">
        <f>INDEX(Hosts!$A:$O,MATCH(Places!$C158,Hosts!$A:$A,0),MATCH(Places!E$1,Hosts!$1:$1,0))</f>
        <v>1</v>
      </c>
      <c r="F158" s="67">
        <f>INDEX(Hosts!$A:$O,MATCH(Places!$C158,Hosts!$A:$A,0),MATCH(Places!F$1,Hosts!$1:$1,0))</f>
        <v>0.77</v>
      </c>
      <c r="G158" s="67" t="str">
        <f>INDEX(Hosts!$A:$O,MATCH(Places!$C158,Hosts!$A:$A,0),MATCH(Places!G$1,Hosts!$1:$1,0))</f>
        <v>No</v>
      </c>
      <c r="H158">
        <v>18</v>
      </c>
      <c r="I158" t="str">
        <f>VLOOKUP($H158,Neighborhoods!$A:$C,2,0)</f>
        <v>Manhattan</v>
      </c>
      <c r="J158" t="str">
        <f>VLOOKUP($H158,Neighborhoods!$A:$C,3,0)</f>
        <v>Midtown</v>
      </c>
      <c r="K158" t="s">
        <v>11822</v>
      </c>
      <c r="L158" t="str">
        <f t="shared" si="8"/>
        <v>No</v>
      </c>
      <c r="M158">
        <v>2</v>
      </c>
      <c r="N158" t="str" cm="1">
        <f t="array" ref="N158">_xlfn.IFS(M158&lt;=2,"Small",M158&lt;=5,"Medium",M158&gt;5,"Large")</f>
        <v>Small</v>
      </c>
      <c r="O158" s="50">
        <v>135</v>
      </c>
      <c r="P158" s="67">
        <f t="shared" si="9"/>
        <v>0.03</v>
      </c>
      <c r="Q158" s="52">
        <v>4.8099999999999996</v>
      </c>
      <c r="R158" s="52" t="str" cm="1">
        <f t="array" ref="R158">_xlfn.IFS(ROUND(Q158,0)=5,"Excellent",ROUND(Q158,0)=4,"Good",ROUND(Q158,0)=3,"Ok",ROUND(Q158,0)&lt;3,"Bad")</f>
        <v>Excellent</v>
      </c>
      <c r="S158">
        <v>143</v>
      </c>
      <c r="T158" t="str">
        <f t="shared" si="10"/>
        <v>Yes</v>
      </c>
      <c r="U158" s="65">
        <v>40833</v>
      </c>
      <c r="V158" s="65">
        <v>43936</v>
      </c>
      <c r="W158">
        <v>260</v>
      </c>
      <c r="X158" t="str">
        <f t="shared" si="11"/>
        <v>Active</v>
      </c>
      <c r="Y158" t="s">
        <v>15615</v>
      </c>
    </row>
    <row r="159" spans="1:25" x14ac:dyDescent="0.25">
      <c r="A159">
        <v>158</v>
      </c>
      <c r="B159" t="s">
        <v>146</v>
      </c>
      <c r="C159">
        <v>390</v>
      </c>
      <c r="D159" t="str">
        <f>VLOOKUP($C159,Hosts!$A:$O,10,0)</f>
        <v>New York</v>
      </c>
      <c r="E159" s="67">
        <f>INDEX(Hosts!$A:$O,MATCH(Places!$C159,Hosts!$A:$A,0),MATCH(Places!E$1,Hosts!$1:$1,0))</f>
        <v>1</v>
      </c>
      <c r="F159" s="67">
        <f>INDEX(Hosts!$A:$O,MATCH(Places!$C159,Hosts!$A:$A,0),MATCH(Places!F$1,Hosts!$1:$1,0))</f>
        <v>0.93</v>
      </c>
      <c r="G159" s="67" t="str">
        <f>INDEX(Hosts!$A:$O,MATCH(Places!$C159,Hosts!$A:$A,0),MATCH(Places!G$1,Hosts!$1:$1,0))</f>
        <v>Yes</v>
      </c>
      <c r="H159">
        <v>12</v>
      </c>
      <c r="I159" t="str">
        <f>VLOOKUP($H159,Neighborhoods!$A:$C,2,0)</f>
        <v>Brooklyn</v>
      </c>
      <c r="J159" t="str">
        <f>VLOOKUP($H159,Neighborhoods!$A:$C,3,0)</f>
        <v>Williamsburg</v>
      </c>
      <c r="K159" t="s">
        <v>11822</v>
      </c>
      <c r="L159" t="str">
        <f t="shared" si="8"/>
        <v>No</v>
      </c>
      <c r="M159">
        <v>1</v>
      </c>
      <c r="N159" t="str" cm="1">
        <f t="array" ref="N159">_xlfn.IFS(M159&lt;=2,"Small",M159&lt;=5,"Medium",M159&gt;5,"Large")</f>
        <v>Small</v>
      </c>
      <c r="O159" s="50">
        <v>150</v>
      </c>
      <c r="P159" s="67">
        <f t="shared" si="9"/>
        <v>0.03</v>
      </c>
      <c r="Q159" s="52">
        <v>4.97</v>
      </c>
      <c r="R159" s="52" t="str" cm="1">
        <f t="array" ref="R159">_xlfn.IFS(ROUND(Q159,0)=5,"Excellent",ROUND(Q159,0)=4,"Good",ROUND(Q159,0)=3,"Ok",ROUND(Q159,0)&lt;3,"Bad")</f>
        <v>Excellent</v>
      </c>
      <c r="S159">
        <v>162</v>
      </c>
      <c r="T159" t="str">
        <f t="shared" si="10"/>
        <v>Yes</v>
      </c>
      <c r="U159" s="65">
        <v>40892</v>
      </c>
      <c r="V159" s="65">
        <v>43908</v>
      </c>
      <c r="W159">
        <v>107</v>
      </c>
      <c r="X159" t="str">
        <f t="shared" si="11"/>
        <v>Active</v>
      </c>
      <c r="Y159" t="s">
        <v>15615</v>
      </c>
    </row>
    <row r="160" spans="1:25" x14ac:dyDescent="0.25">
      <c r="A160">
        <v>159</v>
      </c>
      <c r="B160" t="s">
        <v>147</v>
      </c>
      <c r="C160">
        <v>399</v>
      </c>
      <c r="D160" t="str">
        <f>VLOOKUP($C160,Hosts!$A:$O,10,0)</f>
        <v>New York</v>
      </c>
      <c r="E160" s="67">
        <f>INDEX(Hosts!$A:$O,MATCH(Places!$C160,Hosts!$A:$A,0),MATCH(Places!E$1,Hosts!$1:$1,0))</f>
        <v>1</v>
      </c>
      <c r="F160" s="67">
        <f>INDEX(Hosts!$A:$O,MATCH(Places!$C160,Hosts!$A:$A,0),MATCH(Places!F$1,Hosts!$1:$1,0))</f>
        <v>0.71</v>
      </c>
      <c r="G160" s="67" t="str">
        <f>INDEX(Hosts!$A:$O,MATCH(Places!$C160,Hosts!$A:$A,0),MATCH(Places!G$1,Hosts!$1:$1,0))</f>
        <v>No</v>
      </c>
      <c r="H160">
        <v>12</v>
      </c>
      <c r="I160" t="str">
        <f>VLOOKUP($H160,Neighborhoods!$A:$C,2,0)</f>
        <v>Brooklyn</v>
      </c>
      <c r="J160" t="str">
        <f>VLOOKUP($H160,Neighborhoods!$A:$C,3,0)</f>
        <v>Williamsburg</v>
      </c>
      <c r="K160" t="s">
        <v>11822</v>
      </c>
      <c r="L160" t="str">
        <f t="shared" si="8"/>
        <v>No</v>
      </c>
      <c r="M160">
        <v>5</v>
      </c>
      <c r="N160" t="str" cm="1">
        <f t="array" ref="N160">_xlfn.IFS(M160&lt;=2,"Small",M160&lt;=5,"Medium",M160&gt;5,"Large")</f>
        <v>Medium</v>
      </c>
      <c r="O160" s="50">
        <v>146.43</v>
      </c>
      <c r="P160" s="67">
        <f t="shared" si="9"/>
        <v>0.03</v>
      </c>
      <c r="Q160" s="52">
        <v>4.66</v>
      </c>
      <c r="R160" s="52" t="str" cm="1">
        <f t="array" ref="R160">_xlfn.IFS(ROUND(Q160,0)=5,"Excellent",ROUND(Q160,0)=4,"Good",ROUND(Q160,0)=3,"Ok",ROUND(Q160,0)&lt;3,"Bad")</f>
        <v>Excellent</v>
      </c>
      <c r="S160">
        <v>32</v>
      </c>
      <c r="T160" t="str">
        <f t="shared" si="10"/>
        <v>No</v>
      </c>
      <c r="U160" s="65">
        <v>41169</v>
      </c>
      <c r="V160" s="65">
        <v>43897</v>
      </c>
      <c r="W160">
        <v>365</v>
      </c>
      <c r="X160" t="str">
        <f t="shared" si="11"/>
        <v>Active</v>
      </c>
      <c r="Y160" t="s">
        <v>15615</v>
      </c>
    </row>
    <row r="161" spans="1:25" x14ac:dyDescent="0.25">
      <c r="A161">
        <v>160</v>
      </c>
      <c r="B161" t="s">
        <v>148</v>
      </c>
      <c r="C161">
        <v>404</v>
      </c>
      <c r="D161" t="str">
        <f>VLOOKUP($C161,Hosts!$A:$O,10,0)</f>
        <v>New York</v>
      </c>
      <c r="E161" s="67">
        <f>INDEX(Hosts!$A:$O,MATCH(Places!$C161,Hosts!$A:$A,0),MATCH(Places!E$1,Hosts!$1:$1,0))</f>
        <v>0.83</v>
      </c>
      <c r="F161" s="67">
        <f>INDEX(Hosts!$A:$O,MATCH(Places!$C161,Hosts!$A:$A,0),MATCH(Places!F$1,Hosts!$1:$1,0))</f>
        <v>0.91</v>
      </c>
      <c r="G161" s="67" t="str">
        <f>INDEX(Hosts!$A:$O,MATCH(Places!$C161,Hosts!$A:$A,0),MATCH(Places!G$1,Hosts!$1:$1,0))</f>
        <v>No</v>
      </c>
      <c r="H161">
        <v>7</v>
      </c>
      <c r="I161" t="str">
        <f>VLOOKUP($H161,Neighborhoods!$A:$C,2,0)</f>
        <v>Brooklyn</v>
      </c>
      <c r="J161" t="str">
        <f>VLOOKUP($H161,Neighborhoods!$A:$C,3,0)</f>
        <v>Bedford-Stuyvesant</v>
      </c>
      <c r="K161" t="s">
        <v>11822</v>
      </c>
      <c r="L161" t="str">
        <f t="shared" si="8"/>
        <v>No</v>
      </c>
      <c r="M161">
        <v>4</v>
      </c>
      <c r="N161" t="str" cm="1">
        <f t="array" ref="N161">_xlfn.IFS(M161&lt;=2,"Small",M161&lt;=5,"Medium",M161&gt;5,"Large")</f>
        <v>Medium</v>
      </c>
      <c r="O161" s="50">
        <v>80</v>
      </c>
      <c r="P161" s="67">
        <f t="shared" si="9"/>
        <v>0.03</v>
      </c>
      <c r="Q161" s="52">
        <v>4.7300000000000004</v>
      </c>
      <c r="R161" s="52" t="str" cm="1">
        <f t="array" ref="R161">_xlfn.IFS(ROUND(Q161,0)=5,"Excellent",ROUND(Q161,0)=4,"Good",ROUND(Q161,0)=3,"Ok",ROUND(Q161,0)&lt;3,"Bad")</f>
        <v>Excellent</v>
      </c>
      <c r="S161">
        <v>185</v>
      </c>
      <c r="T161" t="str">
        <f t="shared" si="10"/>
        <v>No</v>
      </c>
      <c r="U161" s="65">
        <v>40834</v>
      </c>
      <c r="V161" s="65">
        <v>43975</v>
      </c>
      <c r="W161">
        <v>311</v>
      </c>
      <c r="X161" t="str">
        <f t="shared" si="11"/>
        <v>Active</v>
      </c>
      <c r="Y161" t="s">
        <v>15615</v>
      </c>
    </row>
    <row r="162" spans="1:25" x14ac:dyDescent="0.25">
      <c r="A162">
        <v>161</v>
      </c>
      <c r="B162" t="s">
        <v>13487</v>
      </c>
      <c r="C162">
        <v>202</v>
      </c>
      <c r="D162" t="str">
        <f>VLOOKUP($C162,Hosts!$A:$O,10,0)</f>
        <v>New York</v>
      </c>
      <c r="E162" s="67">
        <f>INDEX(Hosts!$A:$O,MATCH(Places!$C162,Hosts!$A:$A,0),MATCH(Places!E$1,Hosts!$1:$1,0))</f>
        <v>1</v>
      </c>
      <c r="F162" s="67">
        <f>INDEX(Hosts!$A:$O,MATCH(Places!$C162,Hosts!$A:$A,0),MATCH(Places!F$1,Hosts!$1:$1,0))</f>
        <v>0.96</v>
      </c>
      <c r="G162" s="67" t="str">
        <f>INDEX(Hosts!$A:$O,MATCH(Places!$C162,Hosts!$A:$A,0),MATCH(Places!G$1,Hosts!$1:$1,0))</f>
        <v>Yes</v>
      </c>
      <c r="H162">
        <v>11</v>
      </c>
      <c r="I162" t="str">
        <f>VLOOKUP($H162,Neighborhoods!$A:$C,2,0)</f>
        <v>Brooklyn</v>
      </c>
      <c r="J162" t="str">
        <f>VLOOKUP($H162,Neighborhoods!$A:$C,3,0)</f>
        <v>Greenpoint</v>
      </c>
      <c r="K162" t="s">
        <v>11822</v>
      </c>
      <c r="L162" t="str">
        <f t="shared" si="8"/>
        <v>No</v>
      </c>
      <c r="M162">
        <v>4</v>
      </c>
      <c r="N162" t="str" cm="1">
        <f t="array" ref="N162">_xlfn.IFS(M162&lt;=2,"Small",M162&lt;=5,"Medium",M162&gt;5,"Large")</f>
        <v>Medium</v>
      </c>
      <c r="O162" s="50">
        <v>150</v>
      </c>
      <c r="P162" s="67">
        <f t="shared" si="9"/>
        <v>0.03</v>
      </c>
      <c r="Q162" s="52">
        <v>4.91</v>
      </c>
      <c r="R162" s="52" t="str" cm="1">
        <f t="array" ref="R162">_xlfn.IFS(ROUND(Q162,0)=5,"Excellent",ROUND(Q162,0)=4,"Good",ROUND(Q162,0)=3,"Ok",ROUND(Q162,0)&lt;3,"Bad")</f>
        <v>Excellent</v>
      </c>
      <c r="S162">
        <v>44</v>
      </c>
      <c r="T162" t="str">
        <f t="shared" si="10"/>
        <v>No</v>
      </c>
      <c r="U162" s="65">
        <v>40861</v>
      </c>
      <c r="V162" s="65">
        <v>43899</v>
      </c>
      <c r="W162">
        <v>352</v>
      </c>
      <c r="X162" t="str">
        <f t="shared" si="11"/>
        <v>Active</v>
      </c>
      <c r="Y162" t="s">
        <v>15615</v>
      </c>
    </row>
    <row r="163" spans="1:25" x14ac:dyDescent="0.25">
      <c r="A163">
        <v>162</v>
      </c>
      <c r="B163" t="s">
        <v>13487</v>
      </c>
      <c r="C163">
        <v>202</v>
      </c>
      <c r="D163" t="str">
        <f>VLOOKUP($C163,Hosts!$A:$O,10,0)</f>
        <v>New York</v>
      </c>
      <c r="E163" s="67">
        <f>INDEX(Hosts!$A:$O,MATCH(Places!$C163,Hosts!$A:$A,0),MATCH(Places!E$1,Hosts!$1:$1,0))</f>
        <v>1</v>
      </c>
      <c r="F163" s="67">
        <f>INDEX(Hosts!$A:$O,MATCH(Places!$C163,Hosts!$A:$A,0),MATCH(Places!F$1,Hosts!$1:$1,0))</f>
        <v>0.96</v>
      </c>
      <c r="G163" s="67" t="str">
        <f>INDEX(Hosts!$A:$O,MATCH(Places!$C163,Hosts!$A:$A,0),MATCH(Places!G$1,Hosts!$1:$1,0))</f>
        <v>Yes</v>
      </c>
      <c r="H163">
        <v>11</v>
      </c>
      <c r="I163" t="str">
        <f>VLOOKUP($H163,Neighborhoods!$A:$C,2,0)</f>
        <v>Brooklyn</v>
      </c>
      <c r="J163" t="str">
        <f>VLOOKUP($H163,Neighborhoods!$A:$C,3,0)</f>
        <v>Greenpoint</v>
      </c>
      <c r="K163" t="s">
        <v>11822</v>
      </c>
      <c r="L163" t="str">
        <f t="shared" si="8"/>
        <v>No</v>
      </c>
      <c r="M163">
        <v>4</v>
      </c>
      <c r="N163" t="str" cm="1">
        <f t="array" ref="N163">_xlfn.IFS(M163&lt;=2,"Small",M163&lt;=5,"Medium",M163&gt;5,"Large")</f>
        <v>Medium</v>
      </c>
      <c r="O163" s="50">
        <v>150</v>
      </c>
      <c r="P163" s="67">
        <f t="shared" si="9"/>
        <v>0.03</v>
      </c>
      <c r="Q163" s="52">
        <v>4.91</v>
      </c>
      <c r="R163" s="52" t="str" cm="1">
        <f t="array" ref="R163">_xlfn.IFS(ROUND(Q163,0)=5,"Excellent",ROUND(Q163,0)=4,"Good",ROUND(Q163,0)=3,"Ok",ROUND(Q163,0)&lt;3,"Bad")</f>
        <v>Excellent</v>
      </c>
      <c r="S163">
        <v>90</v>
      </c>
      <c r="T163" t="str">
        <f t="shared" si="10"/>
        <v>No</v>
      </c>
      <c r="U163" s="65">
        <v>41044</v>
      </c>
      <c r="V163" s="65">
        <v>43897</v>
      </c>
      <c r="W163">
        <v>338</v>
      </c>
      <c r="X163" t="str">
        <f t="shared" si="11"/>
        <v>Active</v>
      </c>
      <c r="Y163" t="s">
        <v>15615</v>
      </c>
    </row>
    <row r="164" spans="1:25" x14ac:dyDescent="0.25">
      <c r="A164">
        <v>163</v>
      </c>
      <c r="B164" t="s">
        <v>13487</v>
      </c>
      <c r="C164">
        <v>202</v>
      </c>
      <c r="D164" t="str">
        <f>VLOOKUP($C164,Hosts!$A:$O,10,0)</f>
        <v>New York</v>
      </c>
      <c r="E164" s="67">
        <f>INDEX(Hosts!$A:$O,MATCH(Places!$C164,Hosts!$A:$A,0),MATCH(Places!E$1,Hosts!$1:$1,0))</f>
        <v>1</v>
      </c>
      <c r="F164" s="67">
        <f>INDEX(Hosts!$A:$O,MATCH(Places!$C164,Hosts!$A:$A,0),MATCH(Places!F$1,Hosts!$1:$1,0))</f>
        <v>0.96</v>
      </c>
      <c r="G164" s="67" t="str">
        <f>INDEX(Hosts!$A:$O,MATCH(Places!$C164,Hosts!$A:$A,0),MATCH(Places!G$1,Hosts!$1:$1,0))</f>
        <v>Yes</v>
      </c>
      <c r="H164">
        <v>11</v>
      </c>
      <c r="I164" t="str">
        <f>VLOOKUP($H164,Neighborhoods!$A:$C,2,0)</f>
        <v>Brooklyn</v>
      </c>
      <c r="J164" t="str">
        <f>VLOOKUP($H164,Neighborhoods!$A:$C,3,0)</f>
        <v>Greenpoint</v>
      </c>
      <c r="K164" t="s">
        <v>11822</v>
      </c>
      <c r="L164" t="str">
        <f t="shared" si="8"/>
        <v>No</v>
      </c>
      <c r="M164">
        <v>4</v>
      </c>
      <c r="N164" t="str" cm="1">
        <f t="array" ref="N164">_xlfn.IFS(M164&lt;=2,"Small",M164&lt;=5,"Medium",M164&gt;5,"Large")</f>
        <v>Medium</v>
      </c>
      <c r="O164" s="50">
        <v>150</v>
      </c>
      <c r="P164" s="67">
        <f t="shared" si="9"/>
        <v>0.03</v>
      </c>
      <c r="Q164" s="52">
        <v>4.83</v>
      </c>
      <c r="R164" s="52" t="str" cm="1">
        <f t="array" ref="R164">_xlfn.IFS(ROUND(Q164,0)=5,"Excellent",ROUND(Q164,0)=4,"Good",ROUND(Q164,0)=3,"Ok",ROUND(Q164,0)&lt;3,"Bad")</f>
        <v>Excellent</v>
      </c>
      <c r="S164">
        <v>46</v>
      </c>
      <c r="T164" t="str">
        <f t="shared" si="10"/>
        <v>No</v>
      </c>
      <c r="U164" s="65">
        <v>40897</v>
      </c>
      <c r="V164" s="65">
        <v>43890</v>
      </c>
      <c r="W164">
        <v>352</v>
      </c>
      <c r="X164" t="str">
        <f t="shared" si="11"/>
        <v>Active</v>
      </c>
      <c r="Y164" t="s">
        <v>15615</v>
      </c>
    </row>
    <row r="165" spans="1:25" x14ac:dyDescent="0.25">
      <c r="A165">
        <v>164</v>
      </c>
      <c r="B165" t="s">
        <v>13487</v>
      </c>
      <c r="C165">
        <v>202</v>
      </c>
      <c r="D165" t="str">
        <f>VLOOKUP($C165,Hosts!$A:$O,10,0)</f>
        <v>New York</v>
      </c>
      <c r="E165" s="67">
        <f>INDEX(Hosts!$A:$O,MATCH(Places!$C165,Hosts!$A:$A,0),MATCH(Places!E$1,Hosts!$1:$1,0))</f>
        <v>1</v>
      </c>
      <c r="F165" s="67">
        <f>INDEX(Hosts!$A:$O,MATCH(Places!$C165,Hosts!$A:$A,0),MATCH(Places!F$1,Hosts!$1:$1,0))</f>
        <v>0.96</v>
      </c>
      <c r="G165" s="67" t="str">
        <f>INDEX(Hosts!$A:$O,MATCH(Places!$C165,Hosts!$A:$A,0),MATCH(Places!G$1,Hosts!$1:$1,0))</f>
        <v>Yes</v>
      </c>
      <c r="H165">
        <v>11</v>
      </c>
      <c r="I165" t="str">
        <f>VLOOKUP($H165,Neighborhoods!$A:$C,2,0)</f>
        <v>Brooklyn</v>
      </c>
      <c r="J165" t="str">
        <f>VLOOKUP($H165,Neighborhoods!$A:$C,3,0)</f>
        <v>Greenpoint</v>
      </c>
      <c r="K165" t="s">
        <v>11822</v>
      </c>
      <c r="L165" t="str">
        <f t="shared" si="8"/>
        <v>No</v>
      </c>
      <c r="M165">
        <v>4</v>
      </c>
      <c r="N165" t="str" cm="1">
        <f t="array" ref="N165">_xlfn.IFS(M165&lt;=2,"Small",M165&lt;=5,"Medium",M165&gt;5,"Large")</f>
        <v>Medium</v>
      </c>
      <c r="O165" s="50">
        <v>150</v>
      </c>
      <c r="P165" s="67">
        <f t="shared" si="9"/>
        <v>0.03</v>
      </c>
      <c r="Q165" s="52">
        <v>4.82</v>
      </c>
      <c r="R165" s="52" t="str" cm="1">
        <f t="array" ref="R165">_xlfn.IFS(ROUND(Q165,0)=5,"Excellent",ROUND(Q165,0)=4,"Good",ROUND(Q165,0)=3,"Ok",ROUND(Q165,0)&lt;3,"Bad")</f>
        <v>Excellent</v>
      </c>
      <c r="S165">
        <v>57</v>
      </c>
      <c r="T165" t="str">
        <f t="shared" si="10"/>
        <v>No</v>
      </c>
      <c r="U165" s="65">
        <v>41020</v>
      </c>
      <c r="V165" s="65">
        <v>43896</v>
      </c>
      <c r="W165">
        <v>351</v>
      </c>
      <c r="X165" t="str">
        <f t="shared" si="11"/>
        <v>Active</v>
      </c>
      <c r="Y165" t="s">
        <v>15615</v>
      </c>
    </row>
    <row r="166" spans="1:25" x14ac:dyDescent="0.25">
      <c r="A166">
        <v>165</v>
      </c>
      <c r="B166" t="s">
        <v>13487</v>
      </c>
      <c r="C166">
        <v>202</v>
      </c>
      <c r="D166" t="str">
        <f>VLOOKUP($C166,Hosts!$A:$O,10,0)</f>
        <v>New York</v>
      </c>
      <c r="E166" s="67">
        <f>INDEX(Hosts!$A:$O,MATCH(Places!$C166,Hosts!$A:$A,0),MATCH(Places!E$1,Hosts!$1:$1,0))</f>
        <v>1</v>
      </c>
      <c r="F166" s="67">
        <f>INDEX(Hosts!$A:$O,MATCH(Places!$C166,Hosts!$A:$A,0),MATCH(Places!F$1,Hosts!$1:$1,0))</f>
        <v>0.96</v>
      </c>
      <c r="G166" s="67" t="str">
        <f>INDEX(Hosts!$A:$O,MATCH(Places!$C166,Hosts!$A:$A,0),MATCH(Places!G$1,Hosts!$1:$1,0))</f>
        <v>Yes</v>
      </c>
      <c r="H166">
        <v>11</v>
      </c>
      <c r="I166" t="str">
        <f>VLOOKUP($H166,Neighborhoods!$A:$C,2,0)</f>
        <v>Brooklyn</v>
      </c>
      <c r="J166" t="str">
        <f>VLOOKUP($H166,Neighborhoods!$A:$C,3,0)</f>
        <v>Greenpoint</v>
      </c>
      <c r="K166" t="s">
        <v>11822</v>
      </c>
      <c r="L166" t="str">
        <f t="shared" si="8"/>
        <v>No</v>
      </c>
      <c r="M166">
        <v>4</v>
      </c>
      <c r="N166" t="str" cm="1">
        <f t="array" ref="N166">_xlfn.IFS(M166&lt;=2,"Small",M166&lt;=5,"Medium",M166&gt;5,"Large")</f>
        <v>Medium</v>
      </c>
      <c r="O166" s="50">
        <v>209</v>
      </c>
      <c r="P166" s="67">
        <f t="shared" si="9"/>
        <v>0.04</v>
      </c>
      <c r="Q166" s="52">
        <v>4.71</v>
      </c>
      <c r="R166" s="52" t="str" cm="1">
        <f t="array" ref="R166">_xlfn.IFS(ROUND(Q166,0)=5,"Excellent",ROUND(Q166,0)=4,"Good",ROUND(Q166,0)=3,"Ok",ROUND(Q166,0)&lt;3,"Bad")</f>
        <v>Excellent</v>
      </c>
      <c r="S166">
        <v>24</v>
      </c>
      <c r="T166" t="str">
        <f t="shared" si="10"/>
        <v>No</v>
      </c>
      <c r="U166" s="65">
        <v>41409</v>
      </c>
      <c r="V166" s="65">
        <v>43410</v>
      </c>
      <c r="W166">
        <v>352</v>
      </c>
      <c r="X166" t="str">
        <f t="shared" si="11"/>
        <v>Active</v>
      </c>
      <c r="Y166" t="s">
        <v>15615</v>
      </c>
    </row>
    <row r="167" spans="1:25" x14ac:dyDescent="0.25">
      <c r="A167">
        <v>166</v>
      </c>
      <c r="B167" t="s">
        <v>13487</v>
      </c>
      <c r="C167">
        <v>202</v>
      </c>
      <c r="D167" t="str">
        <f>VLOOKUP($C167,Hosts!$A:$O,10,0)</f>
        <v>New York</v>
      </c>
      <c r="E167" s="67">
        <f>INDEX(Hosts!$A:$O,MATCH(Places!$C167,Hosts!$A:$A,0),MATCH(Places!E$1,Hosts!$1:$1,0))</f>
        <v>1</v>
      </c>
      <c r="F167" s="67">
        <f>INDEX(Hosts!$A:$O,MATCH(Places!$C167,Hosts!$A:$A,0),MATCH(Places!F$1,Hosts!$1:$1,0))</f>
        <v>0.96</v>
      </c>
      <c r="G167" s="67" t="str">
        <f>INDEX(Hosts!$A:$O,MATCH(Places!$C167,Hosts!$A:$A,0),MATCH(Places!G$1,Hosts!$1:$1,0))</f>
        <v>Yes</v>
      </c>
      <c r="H167">
        <v>11</v>
      </c>
      <c r="I167" t="str">
        <f>VLOOKUP($H167,Neighborhoods!$A:$C,2,0)</f>
        <v>Brooklyn</v>
      </c>
      <c r="J167" t="str">
        <f>VLOOKUP($H167,Neighborhoods!$A:$C,3,0)</f>
        <v>Greenpoint</v>
      </c>
      <c r="K167" t="s">
        <v>11822</v>
      </c>
      <c r="L167" t="str">
        <f t="shared" si="8"/>
        <v>No</v>
      </c>
      <c r="M167">
        <v>4</v>
      </c>
      <c r="N167" t="str" cm="1">
        <f t="array" ref="N167">_xlfn.IFS(M167&lt;=2,"Small",M167&lt;=5,"Medium",M167&gt;5,"Large")</f>
        <v>Medium</v>
      </c>
      <c r="O167" s="50">
        <v>209</v>
      </c>
      <c r="P167" s="67">
        <f t="shared" si="9"/>
        <v>0.04</v>
      </c>
      <c r="Q167" s="52">
        <v>4.6100000000000003</v>
      </c>
      <c r="R167" s="52" t="str" cm="1">
        <f t="array" ref="R167">_xlfn.IFS(ROUND(Q167,0)=5,"Excellent",ROUND(Q167,0)=4,"Good",ROUND(Q167,0)=3,"Ok",ROUND(Q167,0)&lt;3,"Bad")</f>
        <v>Excellent</v>
      </c>
      <c r="S167">
        <v>38</v>
      </c>
      <c r="T167" t="str">
        <f t="shared" si="10"/>
        <v>No</v>
      </c>
      <c r="U167" s="65">
        <v>40890</v>
      </c>
      <c r="V167" s="65">
        <v>43898</v>
      </c>
      <c r="W167">
        <v>352</v>
      </c>
      <c r="X167" t="str">
        <f t="shared" si="11"/>
        <v>Active</v>
      </c>
      <c r="Y167" t="s">
        <v>15615</v>
      </c>
    </row>
    <row r="168" spans="1:25" x14ac:dyDescent="0.25">
      <c r="A168">
        <v>167</v>
      </c>
      <c r="B168" t="s">
        <v>13487</v>
      </c>
      <c r="C168">
        <v>202</v>
      </c>
      <c r="D168" t="str">
        <f>VLOOKUP($C168,Hosts!$A:$O,10,0)</f>
        <v>New York</v>
      </c>
      <c r="E168" s="67">
        <f>INDEX(Hosts!$A:$O,MATCH(Places!$C168,Hosts!$A:$A,0),MATCH(Places!E$1,Hosts!$1:$1,0))</f>
        <v>1</v>
      </c>
      <c r="F168" s="67">
        <f>INDEX(Hosts!$A:$O,MATCH(Places!$C168,Hosts!$A:$A,0),MATCH(Places!F$1,Hosts!$1:$1,0))</f>
        <v>0.96</v>
      </c>
      <c r="G168" s="67" t="str">
        <f>INDEX(Hosts!$A:$O,MATCH(Places!$C168,Hosts!$A:$A,0),MATCH(Places!G$1,Hosts!$1:$1,0))</f>
        <v>Yes</v>
      </c>
      <c r="H168">
        <v>11</v>
      </c>
      <c r="I168" t="str">
        <f>VLOOKUP($H168,Neighborhoods!$A:$C,2,0)</f>
        <v>Brooklyn</v>
      </c>
      <c r="J168" t="str">
        <f>VLOOKUP($H168,Neighborhoods!$A:$C,3,0)</f>
        <v>Greenpoint</v>
      </c>
      <c r="K168" t="s">
        <v>11822</v>
      </c>
      <c r="L168" t="str">
        <f t="shared" si="8"/>
        <v>No</v>
      </c>
      <c r="M168">
        <v>4</v>
      </c>
      <c r="N168" t="str" cm="1">
        <f t="array" ref="N168">_xlfn.IFS(M168&lt;=2,"Small",M168&lt;=5,"Medium",M168&gt;5,"Large")</f>
        <v>Medium</v>
      </c>
      <c r="O168" s="50">
        <v>150</v>
      </c>
      <c r="P168" s="67">
        <f t="shared" si="9"/>
        <v>0.03</v>
      </c>
      <c r="Q168" s="52">
        <v>4.8600000000000003</v>
      </c>
      <c r="R168" s="52" t="str" cm="1">
        <f t="array" ref="R168">_xlfn.IFS(ROUND(Q168,0)=5,"Excellent",ROUND(Q168,0)=4,"Good",ROUND(Q168,0)=3,"Ok",ROUND(Q168,0)&lt;3,"Bad")</f>
        <v>Excellent</v>
      </c>
      <c r="S168">
        <v>28</v>
      </c>
      <c r="T168" t="str">
        <f t="shared" si="10"/>
        <v>No</v>
      </c>
      <c r="U168" s="65">
        <v>41039</v>
      </c>
      <c r="V168" s="65">
        <v>43886</v>
      </c>
      <c r="W168">
        <v>352</v>
      </c>
      <c r="X168" t="str">
        <f t="shared" si="11"/>
        <v>Active</v>
      </c>
      <c r="Y168" t="s">
        <v>15615</v>
      </c>
    </row>
    <row r="169" spans="1:25" x14ac:dyDescent="0.25">
      <c r="A169">
        <v>168</v>
      </c>
      <c r="B169" t="s">
        <v>13487</v>
      </c>
      <c r="C169">
        <v>202</v>
      </c>
      <c r="D169" t="str">
        <f>VLOOKUP($C169,Hosts!$A:$O,10,0)</f>
        <v>New York</v>
      </c>
      <c r="E169" s="67">
        <f>INDEX(Hosts!$A:$O,MATCH(Places!$C169,Hosts!$A:$A,0),MATCH(Places!E$1,Hosts!$1:$1,0))</f>
        <v>1</v>
      </c>
      <c r="F169" s="67">
        <f>INDEX(Hosts!$A:$O,MATCH(Places!$C169,Hosts!$A:$A,0),MATCH(Places!F$1,Hosts!$1:$1,0))</f>
        <v>0.96</v>
      </c>
      <c r="G169" s="67" t="str">
        <f>INDEX(Hosts!$A:$O,MATCH(Places!$C169,Hosts!$A:$A,0),MATCH(Places!G$1,Hosts!$1:$1,0))</f>
        <v>Yes</v>
      </c>
      <c r="H169">
        <v>11</v>
      </c>
      <c r="I169" t="str">
        <f>VLOOKUP($H169,Neighborhoods!$A:$C,2,0)</f>
        <v>Brooklyn</v>
      </c>
      <c r="J169" t="str">
        <f>VLOOKUP($H169,Neighborhoods!$A:$C,3,0)</f>
        <v>Greenpoint</v>
      </c>
      <c r="K169" t="s">
        <v>11822</v>
      </c>
      <c r="L169" t="str">
        <f t="shared" si="8"/>
        <v>No</v>
      </c>
      <c r="M169">
        <v>4</v>
      </c>
      <c r="N169" t="str" cm="1">
        <f t="array" ref="N169">_xlfn.IFS(M169&lt;=2,"Small",M169&lt;=5,"Medium",M169&gt;5,"Large")</f>
        <v>Medium</v>
      </c>
      <c r="O169" s="50">
        <v>199</v>
      </c>
      <c r="P169" s="67">
        <f t="shared" si="9"/>
        <v>0.03</v>
      </c>
      <c r="Q169" s="52">
        <v>4.9000000000000004</v>
      </c>
      <c r="R169" s="52" t="str" cm="1">
        <f t="array" ref="R169">_xlfn.IFS(ROUND(Q169,0)=5,"Excellent",ROUND(Q169,0)=4,"Good",ROUND(Q169,0)=3,"Ok",ROUND(Q169,0)&lt;3,"Bad")</f>
        <v>Excellent</v>
      </c>
      <c r="S169">
        <v>40</v>
      </c>
      <c r="T169" t="str">
        <f t="shared" si="10"/>
        <v>No</v>
      </c>
      <c r="U169" s="65">
        <v>41567</v>
      </c>
      <c r="V169" s="65">
        <v>44043</v>
      </c>
      <c r="W169">
        <v>0</v>
      </c>
      <c r="X169" t="str">
        <f t="shared" si="11"/>
        <v>Inactive</v>
      </c>
      <c r="Y169" t="s">
        <v>15615</v>
      </c>
    </row>
    <row r="170" spans="1:25" x14ac:dyDescent="0.25">
      <c r="A170">
        <v>169</v>
      </c>
      <c r="B170" t="s">
        <v>15573</v>
      </c>
      <c r="C170">
        <v>411</v>
      </c>
      <c r="D170" t="str">
        <f>VLOOKUP($C170,Hosts!$A:$O,10,0)</f>
        <v>New York</v>
      </c>
      <c r="E170" s="67">
        <f>INDEX(Hosts!$A:$O,MATCH(Places!$C170,Hosts!$A:$A,0),MATCH(Places!E$1,Hosts!$1:$1,0))</f>
        <v>1</v>
      </c>
      <c r="F170" s="67">
        <f>INDEX(Hosts!$A:$O,MATCH(Places!$C170,Hosts!$A:$A,0),MATCH(Places!F$1,Hosts!$1:$1,0))</f>
        <v>0.92</v>
      </c>
      <c r="G170" s="67" t="str">
        <f>INDEX(Hosts!$A:$O,MATCH(Places!$C170,Hosts!$A:$A,0),MATCH(Places!G$1,Hosts!$1:$1,0))</f>
        <v>Yes</v>
      </c>
      <c r="H170">
        <v>20</v>
      </c>
      <c r="I170" t="str">
        <f>VLOOKUP($H170,Neighborhoods!$A:$C,2,0)</f>
        <v>Manhattan</v>
      </c>
      <c r="J170" t="str">
        <f>VLOOKUP($H170,Neighborhoods!$A:$C,3,0)</f>
        <v>Upper West Side</v>
      </c>
      <c r="K170" t="s">
        <v>11822</v>
      </c>
      <c r="L170" t="str">
        <f t="shared" si="8"/>
        <v>No</v>
      </c>
      <c r="M170">
        <v>4</v>
      </c>
      <c r="N170" t="str" cm="1">
        <f t="array" ref="N170">_xlfn.IFS(M170&lt;=2,"Small",M170&lt;=5,"Medium",M170&gt;5,"Large")</f>
        <v>Medium</v>
      </c>
      <c r="O170" s="50">
        <v>100</v>
      </c>
      <c r="P170" s="67">
        <f t="shared" si="9"/>
        <v>0.03</v>
      </c>
      <c r="Q170" s="52">
        <v>4.82</v>
      </c>
      <c r="R170" s="52" t="str" cm="1">
        <f t="array" ref="R170">_xlfn.IFS(ROUND(Q170,0)=5,"Excellent",ROUND(Q170,0)=4,"Good",ROUND(Q170,0)=3,"Ok",ROUND(Q170,0)&lt;3,"Bad")</f>
        <v>Excellent</v>
      </c>
      <c r="S170">
        <v>44</v>
      </c>
      <c r="T170" t="str">
        <f t="shared" si="10"/>
        <v>No</v>
      </c>
      <c r="U170" s="65">
        <v>40852</v>
      </c>
      <c r="V170" s="65">
        <v>43890</v>
      </c>
      <c r="W170">
        <v>174</v>
      </c>
      <c r="X170" t="str">
        <f t="shared" si="11"/>
        <v>Active</v>
      </c>
      <c r="Y170" t="s">
        <v>15616</v>
      </c>
    </row>
    <row r="171" spans="1:25" x14ac:dyDescent="0.25">
      <c r="A171">
        <v>170</v>
      </c>
      <c r="B171" t="s">
        <v>149</v>
      </c>
      <c r="C171">
        <v>412</v>
      </c>
      <c r="D171" t="str">
        <f>VLOOKUP($C171,Hosts!$A:$O,10,0)</f>
        <v>New York</v>
      </c>
      <c r="E171" s="67">
        <f>INDEX(Hosts!$A:$O,MATCH(Places!$C171,Hosts!$A:$A,0),MATCH(Places!E$1,Hosts!$1:$1,0))</f>
        <v>1</v>
      </c>
      <c r="F171" s="67">
        <f>INDEX(Hosts!$A:$O,MATCH(Places!$C171,Hosts!$A:$A,0),MATCH(Places!F$1,Hosts!$1:$1,0))</f>
        <v>0.43</v>
      </c>
      <c r="G171" s="67" t="str">
        <f>INDEX(Hosts!$A:$O,MATCH(Places!$C171,Hosts!$A:$A,0),MATCH(Places!G$1,Hosts!$1:$1,0))</f>
        <v>No</v>
      </c>
      <c r="H171">
        <v>12</v>
      </c>
      <c r="I171" t="str">
        <f>VLOOKUP($H171,Neighborhoods!$A:$C,2,0)</f>
        <v>Brooklyn</v>
      </c>
      <c r="J171" t="str">
        <f>VLOOKUP($H171,Neighborhoods!$A:$C,3,0)</f>
        <v>Williamsburg</v>
      </c>
      <c r="K171" t="s">
        <v>11822</v>
      </c>
      <c r="L171" t="str">
        <f t="shared" si="8"/>
        <v>No</v>
      </c>
      <c r="M171">
        <v>2</v>
      </c>
      <c r="N171" t="str" cm="1">
        <f t="array" ref="N171">_xlfn.IFS(M171&lt;=2,"Small",M171&lt;=5,"Medium",M171&gt;5,"Large")</f>
        <v>Small</v>
      </c>
      <c r="O171" s="50">
        <v>180</v>
      </c>
      <c r="P171" s="67">
        <f t="shared" si="9"/>
        <v>0.03</v>
      </c>
      <c r="Q171" s="52">
        <v>4.8499999999999996</v>
      </c>
      <c r="R171" s="52" t="str" cm="1">
        <f t="array" ref="R171">_xlfn.IFS(ROUND(Q171,0)=5,"Excellent",ROUND(Q171,0)=4,"Good",ROUND(Q171,0)=3,"Ok",ROUND(Q171,0)&lt;3,"Bad")</f>
        <v>Excellent</v>
      </c>
      <c r="S171">
        <v>20</v>
      </c>
      <c r="T171" t="str">
        <f t="shared" si="10"/>
        <v>No</v>
      </c>
      <c r="U171" s="65">
        <v>43722</v>
      </c>
      <c r="V171" s="65">
        <v>44046</v>
      </c>
      <c r="W171">
        <v>0</v>
      </c>
      <c r="X171" t="str">
        <f t="shared" si="11"/>
        <v>Inactive</v>
      </c>
      <c r="Y171" t="s">
        <v>15615</v>
      </c>
    </row>
    <row r="172" spans="1:25" x14ac:dyDescent="0.25">
      <c r="A172">
        <v>171</v>
      </c>
      <c r="B172" t="s">
        <v>150</v>
      </c>
      <c r="C172">
        <v>401</v>
      </c>
      <c r="D172" t="str">
        <f>VLOOKUP($C172,Hosts!$A:$O,10,0)</f>
        <v>New York</v>
      </c>
      <c r="E172" s="67">
        <f>INDEX(Hosts!$A:$O,MATCH(Places!$C172,Hosts!$A:$A,0),MATCH(Places!E$1,Hosts!$1:$1,0))</f>
        <v>0.9</v>
      </c>
      <c r="F172" s="67">
        <f>INDEX(Hosts!$A:$O,MATCH(Places!$C172,Hosts!$A:$A,0),MATCH(Places!F$1,Hosts!$1:$1,0))</f>
        <v>1</v>
      </c>
      <c r="G172" s="67" t="str">
        <f>INDEX(Hosts!$A:$O,MATCH(Places!$C172,Hosts!$A:$A,0),MATCH(Places!G$1,Hosts!$1:$1,0))</f>
        <v>Yes</v>
      </c>
      <c r="H172">
        <v>12</v>
      </c>
      <c r="I172" t="str">
        <f>VLOOKUP($H172,Neighborhoods!$A:$C,2,0)</f>
        <v>Brooklyn</v>
      </c>
      <c r="J172" t="str">
        <f>VLOOKUP($H172,Neighborhoods!$A:$C,3,0)</f>
        <v>Williamsburg</v>
      </c>
      <c r="K172" t="s">
        <v>1</v>
      </c>
      <c r="L172" t="str">
        <f t="shared" si="8"/>
        <v>Yes</v>
      </c>
      <c r="M172">
        <v>2</v>
      </c>
      <c r="N172" t="str" cm="1">
        <f t="array" ref="N172">_xlfn.IFS(M172&lt;=2,"Small",M172&lt;=5,"Medium",M172&gt;5,"Large")</f>
        <v>Small</v>
      </c>
      <c r="O172" s="50">
        <v>85</v>
      </c>
      <c r="P172" s="67">
        <f t="shared" si="9"/>
        <v>0.03</v>
      </c>
      <c r="Q172" s="52">
        <v>4.99</v>
      </c>
      <c r="R172" s="52" t="str" cm="1">
        <f t="array" ref="R172">_xlfn.IFS(ROUND(Q172,0)=5,"Excellent",ROUND(Q172,0)=4,"Good",ROUND(Q172,0)=3,"Ok",ROUND(Q172,0)&lt;3,"Bad")</f>
        <v>Excellent</v>
      </c>
      <c r="S172">
        <v>277</v>
      </c>
      <c r="T172" t="str">
        <f t="shared" si="10"/>
        <v>Yes</v>
      </c>
      <c r="U172" s="65">
        <v>40878</v>
      </c>
      <c r="V172" s="65">
        <v>44039</v>
      </c>
      <c r="W172">
        <v>0</v>
      </c>
      <c r="X172" t="str">
        <f t="shared" si="11"/>
        <v>Inactive</v>
      </c>
      <c r="Y172" t="s">
        <v>15615</v>
      </c>
    </row>
    <row r="173" spans="1:25" x14ac:dyDescent="0.25">
      <c r="A173">
        <v>172</v>
      </c>
      <c r="B173" t="s">
        <v>151</v>
      </c>
      <c r="C173">
        <v>202</v>
      </c>
      <c r="D173" t="str">
        <f>VLOOKUP($C173,Hosts!$A:$O,10,0)</f>
        <v>New York</v>
      </c>
      <c r="E173" s="67">
        <f>INDEX(Hosts!$A:$O,MATCH(Places!$C173,Hosts!$A:$A,0),MATCH(Places!E$1,Hosts!$1:$1,0))</f>
        <v>1</v>
      </c>
      <c r="F173" s="67">
        <f>INDEX(Hosts!$A:$O,MATCH(Places!$C173,Hosts!$A:$A,0),MATCH(Places!F$1,Hosts!$1:$1,0))</f>
        <v>0.96</v>
      </c>
      <c r="G173" s="67" t="str">
        <f>INDEX(Hosts!$A:$O,MATCH(Places!$C173,Hosts!$A:$A,0),MATCH(Places!G$1,Hosts!$1:$1,0))</f>
        <v>Yes</v>
      </c>
      <c r="H173">
        <v>11</v>
      </c>
      <c r="I173" t="str">
        <f>VLOOKUP($H173,Neighborhoods!$A:$C,2,0)</f>
        <v>Brooklyn</v>
      </c>
      <c r="J173" t="str">
        <f>VLOOKUP($H173,Neighborhoods!$A:$C,3,0)</f>
        <v>Greenpoint</v>
      </c>
      <c r="K173" t="s">
        <v>11822</v>
      </c>
      <c r="L173" t="str">
        <f t="shared" si="8"/>
        <v>No</v>
      </c>
      <c r="M173">
        <v>4</v>
      </c>
      <c r="N173" t="str" cm="1">
        <f t="array" ref="N173">_xlfn.IFS(M173&lt;=2,"Small",M173&lt;=5,"Medium",M173&gt;5,"Large")</f>
        <v>Medium</v>
      </c>
      <c r="O173" s="50">
        <v>160</v>
      </c>
      <c r="P173" s="67">
        <f t="shared" si="9"/>
        <v>0.03</v>
      </c>
      <c r="Q173" s="52">
        <v>4.9800000000000004</v>
      </c>
      <c r="R173" s="52" t="str" cm="1">
        <f t="array" ref="R173">_xlfn.IFS(ROUND(Q173,0)=5,"Excellent",ROUND(Q173,0)=4,"Good",ROUND(Q173,0)=3,"Ok",ROUND(Q173,0)&lt;3,"Bad")</f>
        <v>Excellent</v>
      </c>
      <c r="S173">
        <v>108</v>
      </c>
      <c r="T173" t="str">
        <f t="shared" si="10"/>
        <v>Yes</v>
      </c>
      <c r="U173" s="65">
        <v>41135</v>
      </c>
      <c r="V173" s="65">
        <v>43898</v>
      </c>
      <c r="W173">
        <v>349</v>
      </c>
      <c r="X173" t="str">
        <f t="shared" si="11"/>
        <v>Active</v>
      </c>
      <c r="Y173" t="s">
        <v>15615</v>
      </c>
    </row>
    <row r="174" spans="1:25" x14ac:dyDescent="0.25">
      <c r="A174">
        <v>173</v>
      </c>
      <c r="B174" t="s">
        <v>151</v>
      </c>
      <c r="C174">
        <v>202</v>
      </c>
      <c r="D174" t="str">
        <f>VLOOKUP($C174,Hosts!$A:$O,10,0)</f>
        <v>New York</v>
      </c>
      <c r="E174" s="67">
        <f>INDEX(Hosts!$A:$O,MATCH(Places!$C174,Hosts!$A:$A,0),MATCH(Places!E$1,Hosts!$1:$1,0))</f>
        <v>1</v>
      </c>
      <c r="F174" s="67">
        <f>INDEX(Hosts!$A:$O,MATCH(Places!$C174,Hosts!$A:$A,0),MATCH(Places!F$1,Hosts!$1:$1,0))</f>
        <v>0.96</v>
      </c>
      <c r="G174" s="67" t="str">
        <f>INDEX(Hosts!$A:$O,MATCH(Places!$C174,Hosts!$A:$A,0),MATCH(Places!G$1,Hosts!$1:$1,0))</f>
        <v>Yes</v>
      </c>
      <c r="H174">
        <v>11</v>
      </c>
      <c r="I174" t="str">
        <f>VLOOKUP($H174,Neighborhoods!$A:$C,2,0)</f>
        <v>Brooklyn</v>
      </c>
      <c r="J174" t="str">
        <f>VLOOKUP($H174,Neighborhoods!$A:$C,3,0)</f>
        <v>Greenpoint</v>
      </c>
      <c r="K174" t="s">
        <v>11822</v>
      </c>
      <c r="L174" t="str">
        <f t="shared" si="8"/>
        <v>No</v>
      </c>
      <c r="M174">
        <v>4</v>
      </c>
      <c r="N174" t="str" cm="1">
        <f t="array" ref="N174">_xlfn.IFS(M174&lt;=2,"Small",M174&lt;=5,"Medium",M174&gt;5,"Large")</f>
        <v>Medium</v>
      </c>
      <c r="O174" s="50">
        <v>160</v>
      </c>
      <c r="P174" s="67">
        <f t="shared" si="9"/>
        <v>0.03</v>
      </c>
      <c r="Q174" s="52">
        <v>4.91</v>
      </c>
      <c r="R174" s="52" t="str" cm="1">
        <f t="array" ref="R174">_xlfn.IFS(ROUND(Q174,0)=5,"Excellent",ROUND(Q174,0)=4,"Good",ROUND(Q174,0)=3,"Ok",ROUND(Q174,0)&lt;3,"Bad")</f>
        <v>Excellent</v>
      </c>
      <c r="S174">
        <v>44</v>
      </c>
      <c r="T174" t="str">
        <f t="shared" si="10"/>
        <v>No</v>
      </c>
      <c r="U174" s="65">
        <v>41047</v>
      </c>
      <c r="V174" s="65">
        <v>43745</v>
      </c>
      <c r="W174">
        <v>352</v>
      </c>
      <c r="X174" t="str">
        <f t="shared" si="11"/>
        <v>Active</v>
      </c>
      <c r="Y174" t="s">
        <v>15615</v>
      </c>
    </row>
    <row r="175" spans="1:25" x14ac:dyDescent="0.25">
      <c r="A175">
        <v>174</v>
      </c>
      <c r="B175" t="s">
        <v>15424</v>
      </c>
      <c r="C175">
        <v>202</v>
      </c>
      <c r="D175" t="str">
        <f>VLOOKUP($C175,Hosts!$A:$O,10,0)</f>
        <v>New York</v>
      </c>
      <c r="E175" s="67">
        <f>INDEX(Hosts!$A:$O,MATCH(Places!$C175,Hosts!$A:$A,0),MATCH(Places!E$1,Hosts!$1:$1,0))</f>
        <v>1</v>
      </c>
      <c r="F175" s="67">
        <f>INDEX(Hosts!$A:$O,MATCH(Places!$C175,Hosts!$A:$A,0),MATCH(Places!F$1,Hosts!$1:$1,0))</f>
        <v>0.96</v>
      </c>
      <c r="G175" s="67" t="str">
        <f>INDEX(Hosts!$A:$O,MATCH(Places!$C175,Hosts!$A:$A,0),MATCH(Places!G$1,Hosts!$1:$1,0))</f>
        <v>Yes</v>
      </c>
      <c r="H175">
        <v>11</v>
      </c>
      <c r="I175" t="str">
        <f>VLOOKUP($H175,Neighborhoods!$A:$C,2,0)</f>
        <v>Brooklyn</v>
      </c>
      <c r="J175" t="str">
        <f>VLOOKUP($H175,Neighborhoods!$A:$C,3,0)</f>
        <v>Greenpoint</v>
      </c>
      <c r="K175" t="s">
        <v>1</v>
      </c>
      <c r="L175" t="str">
        <f t="shared" si="8"/>
        <v>Yes</v>
      </c>
      <c r="M175">
        <v>4</v>
      </c>
      <c r="N175" t="str" cm="1">
        <f t="array" ref="N175">_xlfn.IFS(M175&lt;=2,"Small",M175&lt;=5,"Medium",M175&gt;5,"Large")</f>
        <v>Medium</v>
      </c>
      <c r="O175" s="50">
        <v>299</v>
      </c>
      <c r="P175" s="67">
        <f t="shared" si="9"/>
        <v>0.04</v>
      </c>
      <c r="Q175" s="52">
        <v>4.8600000000000003</v>
      </c>
      <c r="R175" s="52" t="str" cm="1">
        <f t="array" ref="R175">_xlfn.IFS(ROUND(Q175,0)=5,"Excellent",ROUND(Q175,0)=4,"Good",ROUND(Q175,0)=3,"Ok",ROUND(Q175,0)&lt;3,"Bad")</f>
        <v>Excellent</v>
      </c>
      <c r="S175">
        <v>7</v>
      </c>
      <c r="T175" t="str">
        <f t="shared" si="10"/>
        <v>No</v>
      </c>
      <c r="U175" s="65">
        <v>41932</v>
      </c>
      <c r="V175" s="65">
        <v>44044</v>
      </c>
      <c r="W175">
        <v>230</v>
      </c>
      <c r="X175" t="str">
        <f t="shared" si="11"/>
        <v>Active</v>
      </c>
      <c r="Y175" t="s">
        <v>15616</v>
      </c>
    </row>
    <row r="176" spans="1:25" x14ac:dyDescent="0.25">
      <c r="A176">
        <v>175</v>
      </c>
      <c r="B176" t="s">
        <v>152</v>
      </c>
      <c r="C176">
        <v>202</v>
      </c>
      <c r="D176" t="str">
        <f>VLOOKUP($C176,Hosts!$A:$O,10,0)</f>
        <v>New York</v>
      </c>
      <c r="E176" s="67">
        <f>INDEX(Hosts!$A:$O,MATCH(Places!$C176,Hosts!$A:$A,0),MATCH(Places!E$1,Hosts!$1:$1,0))</f>
        <v>1</v>
      </c>
      <c r="F176" s="67">
        <f>INDEX(Hosts!$A:$O,MATCH(Places!$C176,Hosts!$A:$A,0),MATCH(Places!F$1,Hosts!$1:$1,0))</f>
        <v>0.96</v>
      </c>
      <c r="G176" s="67" t="str">
        <f>INDEX(Hosts!$A:$O,MATCH(Places!$C176,Hosts!$A:$A,0),MATCH(Places!G$1,Hosts!$1:$1,0))</f>
        <v>Yes</v>
      </c>
      <c r="H176">
        <v>11</v>
      </c>
      <c r="I176" t="str">
        <f>VLOOKUP($H176,Neighborhoods!$A:$C,2,0)</f>
        <v>Brooklyn</v>
      </c>
      <c r="J176" t="str">
        <f>VLOOKUP($H176,Neighborhoods!$A:$C,3,0)</f>
        <v>Greenpoint</v>
      </c>
      <c r="K176" t="s">
        <v>1</v>
      </c>
      <c r="L176" t="str">
        <f t="shared" si="8"/>
        <v>Yes</v>
      </c>
      <c r="M176">
        <v>6</v>
      </c>
      <c r="N176" t="str" cm="1">
        <f t="array" ref="N176">_xlfn.IFS(M176&lt;=2,"Small",M176&lt;=5,"Medium",M176&gt;5,"Large")</f>
        <v>Large</v>
      </c>
      <c r="O176" s="50">
        <v>599</v>
      </c>
      <c r="P176" s="67">
        <f t="shared" si="9"/>
        <v>0.05</v>
      </c>
      <c r="Q176" s="52">
        <v>4.8600000000000003</v>
      </c>
      <c r="R176" s="52" t="str" cm="1">
        <f t="array" ref="R176">_xlfn.IFS(ROUND(Q176,0)=5,"Excellent",ROUND(Q176,0)=4,"Good",ROUND(Q176,0)=3,"Ok",ROUND(Q176,0)&lt;3,"Bad")</f>
        <v>Excellent</v>
      </c>
      <c r="S176">
        <v>7</v>
      </c>
      <c r="T176" t="str">
        <f t="shared" si="10"/>
        <v>No</v>
      </c>
      <c r="U176" s="65">
        <v>41010</v>
      </c>
      <c r="V176" s="65">
        <v>43420</v>
      </c>
      <c r="W176">
        <v>215</v>
      </c>
      <c r="X176" t="str">
        <f t="shared" si="11"/>
        <v>Active</v>
      </c>
      <c r="Y176" t="s">
        <v>15615</v>
      </c>
    </row>
    <row r="177" spans="1:25" x14ac:dyDescent="0.25">
      <c r="A177">
        <v>176</v>
      </c>
      <c r="B177" t="s">
        <v>13214</v>
      </c>
      <c r="C177">
        <v>408</v>
      </c>
      <c r="D177" t="str">
        <f>VLOOKUP($C177,Hosts!$A:$O,10,0)</f>
        <v>New York</v>
      </c>
      <c r="E177" s="67">
        <f>INDEX(Hosts!$A:$O,MATCH(Places!$C177,Hosts!$A:$A,0),MATCH(Places!E$1,Hosts!$1:$1,0))</f>
        <v>0.6</v>
      </c>
      <c r="F177" s="67">
        <f>INDEX(Hosts!$A:$O,MATCH(Places!$C177,Hosts!$A:$A,0),MATCH(Places!F$1,Hosts!$1:$1,0))</f>
        <v>0.22</v>
      </c>
      <c r="G177" s="67" t="str">
        <f>INDEX(Hosts!$A:$O,MATCH(Places!$C177,Hosts!$A:$A,0),MATCH(Places!G$1,Hosts!$1:$1,0))</f>
        <v>No</v>
      </c>
      <c r="H177">
        <v>12</v>
      </c>
      <c r="I177" t="str">
        <f>VLOOKUP($H177,Neighborhoods!$A:$C,2,0)</f>
        <v>Brooklyn</v>
      </c>
      <c r="J177" t="str">
        <f>VLOOKUP($H177,Neighborhoods!$A:$C,3,0)</f>
        <v>Williamsburg</v>
      </c>
      <c r="K177" t="s">
        <v>11822</v>
      </c>
      <c r="L177" t="str">
        <f t="shared" si="8"/>
        <v>No</v>
      </c>
      <c r="M177">
        <v>3</v>
      </c>
      <c r="N177" t="str" cm="1">
        <f t="array" ref="N177">_xlfn.IFS(M177&lt;=2,"Small",M177&lt;=5,"Medium",M177&gt;5,"Large")</f>
        <v>Medium</v>
      </c>
      <c r="O177" s="50">
        <v>103</v>
      </c>
      <c r="P177" s="67">
        <f t="shared" si="9"/>
        <v>0.03</v>
      </c>
      <c r="Q177" s="52">
        <v>5</v>
      </c>
      <c r="R177" s="52" t="str" cm="1">
        <f t="array" ref="R177">_xlfn.IFS(ROUND(Q177,0)=5,"Excellent",ROUND(Q177,0)=4,"Good",ROUND(Q177,0)=3,"Ok",ROUND(Q177,0)&lt;3,"Bad")</f>
        <v>Excellent</v>
      </c>
      <c r="S177">
        <v>31</v>
      </c>
      <c r="T177" t="str">
        <f t="shared" si="10"/>
        <v>No</v>
      </c>
      <c r="U177" s="65">
        <v>42529</v>
      </c>
      <c r="V177" s="65">
        <v>43731</v>
      </c>
      <c r="W177">
        <v>274</v>
      </c>
      <c r="X177" t="str">
        <f t="shared" si="11"/>
        <v>Active</v>
      </c>
      <c r="Y177" t="s">
        <v>15615</v>
      </c>
    </row>
    <row r="178" spans="1:25" x14ac:dyDescent="0.25">
      <c r="A178">
        <v>177</v>
      </c>
      <c r="B178" t="s">
        <v>153</v>
      </c>
      <c r="C178">
        <v>419</v>
      </c>
      <c r="D178" t="str">
        <f>VLOOKUP($C178,Hosts!$A:$O,10,0)</f>
        <v>New York</v>
      </c>
      <c r="E178" s="67">
        <f>INDEX(Hosts!$A:$O,MATCH(Places!$C178,Hosts!$A:$A,0),MATCH(Places!E$1,Hosts!$1:$1,0))</f>
        <v>1</v>
      </c>
      <c r="F178" s="67">
        <f>INDEX(Hosts!$A:$O,MATCH(Places!$C178,Hosts!$A:$A,0),MATCH(Places!F$1,Hosts!$1:$1,0))</f>
        <v>0.97</v>
      </c>
      <c r="G178" s="67" t="str">
        <f>INDEX(Hosts!$A:$O,MATCH(Places!$C178,Hosts!$A:$A,0),MATCH(Places!G$1,Hosts!$1:$1,0))</f>
        <v>No</v>
      </c>
      <c r="H178">
        <v>7</v>
      </c>
      <c r="I178" t="str">
        <f>VLOOKUP($H178,Neighborhoods!$A:$C,2,0)</f>
        <v>Brooklyn</v>
      </c>
      <c r="J178" t="str">
        <f>VLOOKUP($H178,Neighborhoods!$A:$C,3,0)</f>
        <v>Bedford-Stuyvesant</v>
      </c>
      <c r="K178" t="s">
        <v>11822</v>
      </c>
      <c r="L178" t="str">
        <f t="shared" si="8"/>
        <v>No</v>
      </c>
      <c r="M178">
        <v>5</v>
      </c>
      <c r="N178" t="str" cm="1">
        <f t="array" ref="N178">_xlfn.IFS(M178&lt;=2,"Small",M178&lt;=5,"Medium",M178&gt;5,"Large")</f>
        <v>Medium</v>
      </c>
      <c r="O178" s="50">
        <v>140</v>
      </c>
      <c r="P178" s="67">
        <f t="shared" si="9"/>
        <v>0.03</v>
      </c>
      <c r="Q178" s="52">
        <v>4.71</v>
      </c>
      <c r="R178" s="52" t="str" cm="1">
        <f t="array" ref="R178">_xlfn.IFS(ROUND(Q178,0)=5,"Excellent",ROUND(Q178,0)=4,"Good",ROUND(Q178,0)=3,"Ok",ROUND(Q178,0)&lt;3,"Bad")</f>
        <v>Excellent</v>
      </c>
      <c r="S178">
        <v>212</v>
      </c>
      <c r="T178" t="str">
        <f t="shared" si="10"/>
        <v>No</v>
      </c>
      <c r="U178" s="65">
        <v>40861</v>
      </c>
      <c r="V178" s="65">
        <v>43915</v>
      </c>
      <c r="W178">
        <v>364</v>
      </c>
      <c r="X178" t="str">
        <f t="shared" si="11"/>
        <v>Active</v>
      </c>
      <c r="Y178" t="s">
        <v>15615</v>
      </c>
    </row>
    <row r="179" spans="1:25" x14ac:dyDescent="0.25">
      <c r="A179">
        <v>178</v>
      </c>
      <c r="B179" t="s">
        <v>154</v>
      </c>
      <c r="C179">
        <v>169</v>
      </c>
      <c r="D179" t="str">
        <f>VLOOKUP($C179,Hosts!$A:$O,10,0)</f>
        <v>New York</v>
      </c>
      <c r="E179" s="67">
        <f>INDEX(Hosts!$A:$O,MATCH(Places!$C179,Hosts!$A:$A,0),MATCH(Places!E$1,Hosts!$1:$1,0))</f>
        <v>1</v>
      </c>
      <c r="F179" s="67">
        <f>INDEX(Hosts!$A:$O,MATCH(Places!$C179,Hosts!$A:$A,0),MATCH(Places!F$1,Hosts!$1:$1,0))</f>
        <v>0.95</v>
      </c>
      <c r="G179" s="67" t="str">
        <f>INDEX(Hosts!$A:$O,MATCH(Places!$C179,Hosts!$A:$A,0),MATCH(Places!G$1,Hosts!$1:$1,0))</f>
        <v>Yes</v>
      </c>
      <c r="H179">
        <v>7</v>
      </c>
      <c r="I179" t="str">
        <f>VLOOKUP($H179,Neighborhoods!$A:$C,2,0)</f>
        <v>Brooklyn</v>
      </c>
      <c r="J179" t="str">
        <f>VLOOKUP($H179,Neighborhoods!$A:$C,3,0)</f>
        <v>Bedford-Stuyvesant</v>
      </c>
      <c r="K179" t="s">
        <v>11822</v>
      </c>
      <c r="L179" t="str">
        <f t="shared" si="8"/>
        <v>No</v>
      </c>
      <c r="M179">
        <v>2</v>
      </c>
      <c r="N179" t="str" cm="1">
        <f t="array" ref="N179">_xlfn.IFS(M179&lt;=2,"Small",M179&lt;=5,"Medium",M179&gt;5,"Large")</f>
        <v>Small</v>
      </c>
      <c r="O179" s="50">
        <v>83</v>
      </c>
      <c r="P179" s="67">
        <f t="shared" si="9"/>
        <v>0.03</v>
      </c>
      <c r="Q179" s="52">
        <v>4.83</v>
      </c>
      <c r="R179" s="52" t="str" cm="1">
        <f t="array" ref="R179">_xlfn.IFS(ROUND(Q179,0)=5,"Excellent",ROUND(Q179,0)=4,"Good",ROUND(Q179,0)=3,"Ok",ROUND(Q179,0)&lt;3,"Bad")</f>
        <v>Excellent</v>
      </c>
      <c r="S179">
        <v>35</v>
      </c>
      <c r="T179" t="str">
        <f t="shared" si="10"/>
        <v>No</v>
      </c>
      <c r="U179" s="65">
        <v>40860</v>
      </c>
      <c r="V179" s="65">
        <v>44044</v>
      </c>
      <c r="W179">
        <v>251</v>
      </c>
      <c r="X179" t="str">
        <f t="shared" si="11"/>
        <v>Active</v>
      </c>
      <c r="Y179" t="s">
        <v>15615</v>
      </c>
    </row>
    <row r="180" spans="1:25" x14ac:dyDescent="0.25">
      <c r="A180">
        <v>179</v>
      </c>
      <c r="B180" t="s">
        <v>155</v>
      </c>
      <c r="C180">
        <v>421</v>
      </c>
      <c r="D180" t="str">
        <f>VLOOKUP($C180,Hosts!$A:$O,10,0)</f>
        <v>New York</v>
      </c>
      <c r="E180" s="67">
        <f>INDEX(Hosts!$A:$O,MATCH(Places!$C180,Hosts!$A:$A,0),MATCH(Places!E$1,Hosts!$1:$1,0))</f>
        <v>0.7</v>
      </c>
      <c r="F180" s="67">
        <f>INDEX(Hosts!$A:$O,MATCH(Places!$C180,Hosts!$A:$A,0),MATCH(Places!F$1,Hosts!$1:$1,0))</f>
        <v>0.87</v>
      </c>
      <c r="G180" s="67" t="str">
        <f>INDEX(Hosts!$A:$O,MATCH(Places!$C180,Hosts!$A:$A,0),MATCH(Places!G$1,Hosts!$1:$1,0))</f>
        <v>No</v>
      </c>
      <c r="H180">
        <v>12</v>
      </c>
      <c r="I180" t="str">
        <f>VLOOKUP($H180,Neighborhoods!$A:$C,2,0)</f>
        <v>Brooklyn</v>
      </c>
      <c r="J180" t="str">
        <f>VLOOKUP($H180,Neighborhoods!$A:$C,3,0)</f>
        <v>Williamsburg</v>
      </c>
      <c r="K180" t="s">
        <v>11822</v>
      </c>
      <c r="L180" t="str">
        <f t="shared" si="8"/>
        <v>No</v>
      </c>
      <c r="M180">
        <v>2</v>
      </c>
      <c r="N180" t="str" cm="1">
        <f t="array" ref="N180">_xlfn.IFS(M180&lt;=2,"Small",M180&lt;=5,"Medium",M180&gt;5,"Large")</f>
        <v>Small</v>
      </c>
      <c r="O180" s="50">
        <v>89</v>
      </c>
      <c r="P180" s="67">
        <f t="shared" si="9"/>
        <v>0.03</v>
      </c>
      <c r="Q180" s="52">
        <v>4.74</v>
      </c>
      <c r="R180" s="52" t="str" cm="1">
        <f t="array" ref="R180">_xlfn.IFS(ROUND(Q180,0)=5,"Excellent",ROUND(Q180,0)=4,"Good",ROUND(Q180,0)=3,"Ok",ROUND(Q180,0)&lt;3,"Bad")</f>
        <v>Excellent</v>
      </c>
      <c r="S180">
        <v>272</v>
      </c>
      <c r="T180" t="str">
        <f t="shared" si="10"/>
        <v>No</v>
      </c>
      <c r="U180" s="65">
        <v>40854</v>
      </c>
      <c r="V180" s="65">
        <v>43913</v>
      </c>
      <c r="W180">
        <v>104</v>
      </c>
      <c r="X180" t="str">
        <f t="shared" si="11"/>
        <v>Active</v>
      </c>
      <c r="Y180" t="s">
        <v>15615</v>
      </c>
    </row>
    <row r="181" spans="1:25" x14ac:dyDescent="0.25">
      <c r="A181">
        <v>180</v>
      </c>
      <c r="B181" t="s">
        <v>156</v>
      </c>
      <c r="C181">
        <v>422</v>
      </c>
      <c r="D181" t="str">
        <f>VLOOKUP($C181,Hosts!$A:$O,10,0)</f>
        <v>New York</v>
      </c>
      <c r="E181" s="67">
        <f>INDEX(Hosts!$A:$O,MATCH(Places!$C181,Hosts!$A:$A,0),MATCH(Places!E$1,Hosts!$1:$1,0))</f>
        <v>1</v>
      </c>
      <c r="F181" s="67">
        <f>INDEX(Hosts!$A:$O,MATCH(Places!$C181,Hosts!$A:$A,0),MATCH(Places!F$1,Hosts!$1:$1,0))</f>
        <v>0.77</v>
      </c>
      <c r="G181" s="67" t="str">
        <f>INDEX(Hosts!$A:$O,MATCH(Places!$C181,Hosts!$A:$A,0),MATCH(Places!G$1,Hosts!$1:$1,0))</f>
        <v>Yes</v>
      </c>
      <c r="H181">
        <v>27</v>
      </c>
      <c r="I181" t="str">
        <f>VLOOKUP($H181,Neighborhoods!$A:$C,2,0)</f>
        <v>Staten Island</v>
      </c>
      <c r="J181" t="str">
        <f>VLOOKUP($H181,Neighborhoods!$A:$C,3,0)</f>
        <v>Arrochar</v>
      </c>
      <c r="K181" t="s">
        <v>11822</v>
      </c>
      <c r="L181" t="str">
        <f t="shared" si="8"/>
        <v>No</v>
      </c>
      <c r="M181">
        <v>10</v>
      </c>
      <c r="N181" t="str" cm="1">
        <f t="array" ref="N181">_xlfn.IFS(M181&lt;=2,"Small",M181&lt;=5,"Medium",M181&gt;5,"Large")</f>
        <v>Large</v>
      </c>
      <c r="O181" s="50">
        <v>279</v>
      </c>
      <c r="P181" s="67">
        <f t="shared" si="9"/>
        <v>0.04</v>
      </c>
      <c r="Q181" s="52">
        <v>5</v>
      </c>
      <c r="R181" s="52" t="str" cm="1">
        <f t="array" ref="R181">_xlfn.IFS(ROUND(Q181,0)=5,"Excellent",ROUND(Q181,0)=4,"Good",ROUND(Q181,0)=3,"Ok",ROUND(Q181,0)&lt;3,"Bad")</f>
        <v>Excellent</v>
      </c>
      <c r="S181">
        <v>25</v>
      </c>
      <c r="T181" t="str">
        <f t="shared" si="10"/>
        <v>No</v>
      </c>
      <c r="U181" s="65">
        <v>41193</v>
      </c>
      <c r="V181" s="65">
        <v>43943</v>
      </c>
      <c r="W181">
        <v>357</v>
      </c>
      <c r="X181" t="str">
        <f t="shared" si="11"/>
        <v>Active</v>
      </c>
      <c r="Y181" t="s">
        <v>15616</v>
      </c>
    </row>
    <row r="182" spans="1:25" x14ac:dyDescent="0.25">
      <c r="A182">
        <v>181</v>
      </c>
      <c r="B182" t="s">
        <v>158</v>
      </c>
      <c r="C182">
        <v>422</v>
      </c>
      <c r="D182" t="str">
        <f>VLOOKUP($C182,Hosts!$A:$O,10,0)</f>
        <v>New York</v>
      </c>
      <c r="E182" s="67">
        <f>INDEX(Hosts!$A:$O,MATCH(Places!$C182,Hosts!$A:$A,0),MATCH(Places!E$1,Hosts!$1:$1,0))</f>
        <v>1</v>
      </c>
      <c r="F182" s="67">
        <f>INDEX(Hosts!$A:$O,MATCH(Places!$C182,Hosts!$A:$A,0),MATCH(Places!F$1,Hosts!$1:$1,0))</f>
        <v>0.77</v>
      </c>
      <c r="G182" s="67" t="str">
        <f>INDEX(Hosts!$A:$O,MATCH(Places!$C182,Hosts!$A:$A,0),MATCH(Places!G$1,Hosts!$1:$1,0))</f>
        <v>Yes</v>
      </c>
      <c r="H182">
        <v>27</v>
      </c>
      <c r="I182" t="str">
        <f>VLOOKUP($H182,Neighborhoods!$A:$C,2,0)</f>
        <v>Staten Island</v>
      </c>
      <c r="J182" t="str">
        <f>VLOOKUP($H182,Neighborhoods!$A:$C,3,0)</f>
        <v>Arrochar</v>
      </c>
      <c r="K182" t="s">
        <v>11822</v>
      </c>
      <c r="L182" t="str">
        <f t="shared" si="8"/>
        <v>No</v>
      </c>
      <c r="M182">
        <v>6</v>
      </c>
      <c r="N182" t="str" cm="1">
        <f t="array" ref="N182">_xlfn.IFS(M182&lt;=2,"Small",M182&lt;=5,"Medium",M182&gt;5,"Large")</f>
        <v>Large</v>
      </c>
      <c r="O182" s="50">
        <v>139</v>
      </c>
      <c r="P182" s="67">
        <f t="shared" si="9"/>
        <v>0.03</v>
      </c>
      <c r="Q182" s="52">
        <v>4.8899999999999997</v>
      </c>
      <c r="R182" s="52" t="str" cm="1">
        <f t="array" ref="R182">_xlfn.IFS(ROUND(Q182,0)=5,"Excellent",ROUND(Q182,0)=4,"Good",ROUND(Q182,0)=3,"Ok",ROUND(Q182,0)&lt;3,"Bad")</f>
        <v>Excellent</v>
      </c>
      <c r="S182">
        <v>9</v>
      </c>
      <c r="T182" t="str">
        <f t="shared" si="10"/>
        <v>No</v>
      </c>
      <c r="U182" s="65">
        <v>41076</v>
      </c>
      <c r="V182" s="65">
        <v>43773</v>
      </c>
      <c r="W182">
        <v>348</v>
      </c>
      <c r="X182" t="str">
        <f t="shared" si="11"/>
        <v>Active</v>
      </c>
      <c r="Y182" t="s">
        <v>15615</v>
      </c>
    </row>
    <row r="183" spans="1:25" x14ac:dyDescent="0.25">
      <c r="A183">
        <v>182</v>
      </c>
      <c r="B183" t="s">
        <v>13424</v>
      </c>
      <c r="C183">
        <v>219</v>
      </c>
      <c r="D183" t="str">
        <f>VLOOKUP($C183,Hosts!$A:$O,10,0)</f>
        <v>New York</v>
      </c>
      <c r="E183" s="67">
        <f>INDEX(Hosts!$A:$O,MATCH(Places!$C183,Hosts!$A:$A,0),MATCH(Places!E$1,Hosts!$1:$1,0))</f>
        <v>1</v>
      </c>
      <c r="F183" s="67">
        <f>INDEX(Hosts!$A:$O,MATCH(Places!$C183,Hosts!$A:$A,0),MATCH(Places!F$1,Hosts!$1:$1,0))</f>
        <v>1</v>
      </c>
      <c r="G183" s="67" t="str">
        <f>INDEX(Hosts!$A:$O,MATCH(Places!$C183,Hosts!$A:$A,0),MATCH(Places!G$1,Hosts!$1:$1,0))</f>
        <v>No</v>
      </c>
      <c r="H183">
        <v>19</v>
      </c>
      <c r="I183" t="str">
        <f>VLOOKUP($H183,Neighborhoods!$A:$C,2,0)</f>
        <v>Manhattan</v>
      </c>
      <c r="J183" t="str">
        <f>VLOOKUP($H183,Neighborhoods!$A:$C,3,0)</f>
        <v>Upper East Side</v>
      </c>
      <c r="K183" t="s">
        <v>11822</v>
      </c>
      <c r="L183" t="str">
        <f t="shared" si="8"/>
        <v>No</v>
      </c>
      <c r="M183">
        <v>2</v>
      </c>
      <c r="N183" t="str" cm="1">
        <f t="array" ref="N183">_xlfn.IFS(M183&lt;=2,"Small",M183&lt;=5,"Medium",M183&gt;5,"Large")</f>
        <v>Small</v>
      </c>
      <c r="O183" s="50">
        <v>250</v>
      </c>
      <c r="P183" s="67">
        <f t="shared" si="9"/>
        <v>0.04</v>
      </c>
      <c r="Q183" s="52">
        <v>4.6500000000000004</v>
      </c>
      <c r="R183" s="52" t="str" cm="1">
        <f t="array" ref="R183">_xlfn.IFS(ROUND(Q183,0)=5,"Excellent",ROUND(Q183,0)=4,"Good",ROUND(Q183,0)=3,"Ok",ROUND(Q183,0)&lt;3,"Bad")</f>
        <v>Excellent</v>
      </c>
      <c r="S183">
        <v>300</v>
      </c>
      <c r="T183" t="str">
        <f t="shared" si="10"/>
        <v>No</v>
      </c>
      <c r="U183" s="65">
        <v>41254</v>
      </c>
      <c r="V183" s="65">
        <v>43877</v>
      </c>
      <c r="W183">
        <v>0</v>
      </c>
      <c r="X183" t="str">
        <f t="shared" si="11"/>
        <v>Inactive</v>
      </c>
      <c r="Y183" t="s">
        <v>15616</v>
      </c>
    </row>
    <row r="184" spans="1:25" x14ac:dyDescent="0.25">
      <c r="A184">
        <v>183</v>
      </c>
      <c r="B184" t="s">
        <v>159</v>
      </c>
      <c r="C184">
        <v>427</v>
      </c>
      <c r="D184" t="str">
        <f>VLOOKUP($C184,Hosts!$A:$O,10,0)</f>
        <v>New York</v>
      </c>
      <c r="E184" s="67">
        <f>INDEX(Hosts!$A:$O,MATCH(Places!$C184,Hosts!$A:$A,0),MATCH(Places!E$1,Hosts!$1:$1,0))</f>
        <v>0.89</v>
      </c>
      <c r="F184" s="67">
        <f>INDEX(Hosts!$A:$O,MATCH(Places!$C184,Hosts!$A:$A,0),MATCH(Places!F$1,Hosts!$1:$1,0))</f>
        <v>0.89</v>
      </c>
      <c r="G184" s="67" t="str">
        <f>INDEX(Hosts!$A:$O,MATCH(Places!$C184,Hosts!$A:$A,0),MATCH(Places!G$1,Hosts!$1:$1,0))</f>
        <v>Yes</v>
      </c>
      <c r="H184">
        <v>10</v>
      </c>
      <c r="I184" t="str">
        <f>VLOOKUP($H184,Neighborhoods!$A:$C,2,0)</f>
        <v>Brooklyn</v>
      </c>
      <c r="J184" t="str">
        <f>VLOOKUP($H184,Neighborhoods!$A:$C,3,0)</f>
        <v>East Flatbush</v>
      </c>
      <c r="K184" t="s">
        <v>11822</v>
      </c>
      <c r="L184" t="str">
        <f t="shared" si="8"/>
        <v>No</v>
      </c>
      <c r="M184">
        <v>1</v>
      </c>
      <c r="N184" t="str" cm="1">
        <f t="array" ref="N184">_xlfn.IFS(M184&lt;=2,"Small",M184&lt;=5,"Medium",M184&gt;5,"Large")</f>
        <v>Small</v>
      </c>
      <c r="O184" s="50">
        <v>93</v>
      </c>
      <c r="P184" s="67">
        <f t="shared" si="9"/>
        <v>0.03</v>
      </c>
      <c r="Q184" s="52">
        <v>4.8</v>
      </c>
      <c r="R184" s="52" t="str" cm="1">
        <f t="array" ref="R184">_xlfn.IFS(ROUND(Q184,0)=5,"Excellent",ROUND(Q184,0)=4,"Good",ROUND(Q184,0)=3,"Ok",ROUND(Q184,0)&lt;3,"Bad")</f>
        <v>Excellent</v>
      </c>
      <c r="S184">
        <v>65</v>
      </c>
      <c r="T184" t="str">
        <f t="shared" si="10"/>
        <v>No</v>
      </c>
      <c r="U184" s="65">
        <v>41051</v>
      </c>
      <c r="V184" s="65">
        <v>43890</v>
      </c>
      <c r="W184">
        <v>63</v>
      </c>
      <c r="X184" t="str">
        <f t="shared" si="11"/>
        <v>Active</v>
      </c>
      <c r="Y184" t="s">
        <v>15615</v>
      </c>
    </row>
    <row r="185" spans="1:25" x14ac:dyDescent="0.25">
      <c r="A185">
        <v>184</v>
      </c>
      <c r="B185" t="s">
        <v>160</v>
      </c>
      <c r="C185">
        <v>354</v>
      </c>
      <c r="D185" t="str">
        <f>VLOOKUP($C185,Hosts!$A:$O,10,0)</f>
        <v>New York</v>
      </c>
      <c r="E185" s="67">
        <f>INDEX(Hosts!$A:$O,MATCH(Places!$C185,Hosts!$A:$A,0),MATCH(Places!E$1,Hosts!$1:$1,0))</f>
        <v>0.6</v>
      </c>
      <c r="F185" s="67">
        <f>INDEX(Hosts!$A:$O,MATCH(Places!$C185,Hosts!$A:$A,0),MATCH(Places!F$1,Hosts!$1:$1,0))</f>
        <v>0.24</v>
      </c>
      <c r="G185" s="67" t="str">
        <f>INDEX(Hosts!$A:$O,MATCH(Places!$C185,Hosts!$A:$A,0),MATCH(Places!G$1,Hosts!$1:$1,0))</f>
        <v>No</v>
      </c>
      <c r="H185">
        <v>15</v>
      </c>
      <c r="I185" t="str">
        <f>VLOOKUP($H185,Neighborhoods!$A:$C,2,0)</f>
        <v>Manhattan</v>
      </c>
      <c r="J185" t="str">
        <f>VLOOKUP($H185,Neighborhoods!$A:$C,3,0)</f>
        <v>East Village</v>
      </c>
      <c r="K185" t="s">
        <v>1</v>
      </c>
      <c r="L185" t="str">
        <f t="shared" si="8"/>
        <v>Yes</v>
      </c>
      <c r="M185">
        <v>1</v>
      </c>
      <c r="N185" t="str" cm="1">
        <f t="array" ref="N185">_xlfn.IFS(M185&lt;=2,"Small",M185&lt;=5,"Medium",M185&gt;5,"Large")</f>
        <v>Small</v>
      </c>
      <c r="O185" s="50">
        <v>59</v>
      </c>
      <c r="P185" s="67">
        <f t="shared" si="9"/>
        <v>0.03</v>
      </c>
      <c r="Q185" s="52">
        <v>4.1500000000000004</v>
      </c>
      <c r="R185" s="52" t="str" cm="1">
        <f t="array" ref="R185">_xlfn.IFS(ROUND(Q185,0)=5,"Excellent",ROUND(Q185,0)=4,"Good",ROUND(Q185,0)=3,"Ok",ROUND(Q185,0)&lt;3,"Bad")</f>
        <v>Good</v>
      </c>
      <c r="S185">
        <v>71</v>
      </c>
      <c r="T185" t="str">
        <f t="shared" si="10"/>
        <v>No</v>
      </c>
      <c r="U185" s="65">
        <v>41379</v>
      </c>
      <c r="V185" s="65">
        <v>43855</v>
      </c>
      <c r="W185">
        <v>0</v>
      </c>
      <c r="X185" t="str">
        <f t="shared" si="11"/>
        <v>Inactive</v>
      </c>
      <c r="Y185" t="s">
        <v>15615</v>
      </c>
    </row>
    <row r="186" spans="1:25" x14ac:dyDescent="0.25">
      <c r="A186">
        <v>185</v>
      </c>
      <c r="B186" t="s">
        <v>161</v>
      </c>
      <c r="C186">
        <v>428</v>
      </c>
      <c r="D186" t="str">
        <f>VLOOKUP($C186,Hosts!$A:$O,10,0)</f>
        <v>New York</v>
      </c>
      <c r="E186" s="67">
        <f>INDEX(Hosts!$A:$O,MATCH(Places!$C186,Hosts!$A:$A,0),MATCH(Places!E$1,Hosts!$1:$1,0))</f>
        <v>1</v>
      </c>
      <c r="F186" s="67">
        <f>INDEX(Hosts!$A:$O,MATCH(Places!$C186,Hosts!$A:$A,0),MATCH(Places!F$1,Hosts!$1:$1,0))</f>
        <v>0.81</v>
      </c>
      <c r="G186" s="67" t="str">
        <f>INDEX(Hosts!$A:$O,MATCH(Places!$C186,Hosts!$A:$A,0),MATCH(Places!G$1,Hosts!$1:$1,0))</f>
        <v>Yes</v>
      </c>
      <c r="H186">
        <v>20</v>
      </c>
      <c r="I186" t="str">
        <f>VLOOKUP($H186,Neighborhoods!$A:$C,2,0)</f>
        <v>Manhattan</v>
      </c>
      <c r="J186" t="str">
        <f>VLOOKUP($H186,Neighborhoods!$A:$C,3,0)</f>
        <v>Upper West Side</v>
      </c>
      <c r="K186" t="s">
        <v>11822</v>
      </c>
      <c r="L186" t="str">
        <f t="shared" si="8"/>
        <v>No</v>
      </c>
      <c r="M186">
        <v>2</v>
      </c>
      <c r="N186" t="str" cm="1">
        <f t="array" ref="N186">_xlfn.IFS(M186&lt;=2,"Small",M186&lt;=5,"Medium",M186&gt;5,"Large")</f>
        <v>Small</v>
      </c>
      <c r="O186" s="50">
        <v>141</v>
      </c>
      <c r="P186" s="67">
        <f t="shared" si="9"/>
        <v>0.03</v>
      </c>
      <c r="Q186" s="52">
        <v>5</v>
      </c>
      <c r="R186" s="52" t="str" cm="1">
        <f t="array" ref="R186">_xlfn.IFS(ROUND(Q186,0)=5,"Excellent",ROUND(Q186,0)=4,"Good",ROUND(Q186,0)=3,"Ok",ROUND(Q186,0)&lt;3,"Bad")</f>
        <v>Excellent</v>
      </c>
      <c r="S186">
        <v>146</v>
      </c>
      <c r="T186" t="str">
        <f t="shared" si="10"/>
        <v>Yes</v>
      </c>
      <c r="U186" s="65">
        <v>40912</v>
      </c>
      <c r="V186" s="65">
        <v>44045</v>
      </c>
      <c r="W186">
        <v>0</v>
      </c>
      <c r="X186" t="str">
        <f t="shared" si="11"/>
        <v>Inactive</v>
      </c>
      <c r="Y186" t="s">
        <v>15615</v>
      </c>
    </row>
    <row r="187" spans="1:25" x14ac:dyDescent="0.25">
      <c r="A187">
        <v>186</v>
      </c>
      <c r="B187" t="s">
        <v>162</v>
      </c>
      <c r="C187">
        <v>429</v>
      </c>
      <c r="D187" t="str">
        <f>VLOOKUP($C187,Hosts!$A:$O,10,0)</f>
        <v>New York</v>
      </c>
      <c r="E187" s="67">
        <f>INDEX(Hosts!$A:$O,MATCH(Places!$C187,Hosts!$A:$A,0),MATCH(Places!E$1,Hosts!$1:$1,0))</f>
        <v>0.92</v>
      </c>
      <c r="F187" s="67">
        <f>INDEX(Hosts!$A:$O,MATCH(Places!$C187,Hosts!$A:$A,0),MATCH(Places!F$1,Hosts!$1:$1,0))</f>
        <v>0.85</v>
      </c>
      <c r="G187" s="67" t="str">
        <f>INDEX(Hosts!$A:$O,MATCH(Places!$C187,Hosts!$A:$A,0),MATCH(Places!G$1,Hosts!$1:$1,0))</f>
        <v>No</v>
      </c>
      <c r="H187">
        <v>20</v>
      </c>
      <c r="I187" t="str">
        <f>VLOOKUP($H187,Neighborhoods!$A:$C,2,0)</f>
        <v>Manhattan</v>
      </c>
      <c r="J187" t="str">
        <f>VLOOKUP($H187,Neighborhoods!$A:$C,3,0)</f>
        <v>Upper West Side</v>
      </c>
      <c r="K187" t="s">
        <v>11822</v>
      </c>
      <c r="L187" t="str">
        <f t="shared" si="8"/>
        <v>No</v>
      </c>
      <c r="M187">
        <v>4</v>
      </c>
      <c r="N187" t="str" cm="1">
        <f t="array" ref="N187">_xlfn.IFS(M187&lt;=2,"Small",M187&lt;=5,"Medium",M187&gt;5,"Large")</f>
        <v>Medium</v>
      </c>
      <c r="O187" s="50">
        <v>144</v>
      </c>
      <c r="P187" s="67">
        <f t="shared" si="9"/>
        <v>0.03</v>
      </c>
      <c r="Q187" s="52">
        <v>4.68</v>
      </c>
      <c r="R187" s="52" t="str" cm="1">
        <f t="array" ref="R187">_xlfn.IFS(ROUND(Q187,0)=5,"Excellent",ROUND(Q187,0)=4,"Good",ROUND(Q187,0)=3,"Ok",ROUND(Q187,0)&lt;3,"Bad")</f>
        <v>Excellent</v>
      </c>
      <c r="S187">
        <v>19</v>
      </c>
      <c r="T187" t="str">
        <f t="shared" si="10"/>
        <v>No</v>
      </c>
      <c r="U187" s="65">
        <v>40890</v>
      </c>
      <c r="V187" s="65">
        <v>43922</v>
      </c>
      <c r="W187">
        <v>334</v>
      </c>
      <c r="X187" t="str">
        <f t="shared" si="11"/>
        <v>Active</v>
      </c>
      <c r="Y187" t="s">
        <v>15615</v>
      </c>
    </row>
    <row r="188" spans="1:25" x14ac:dyDescent="0.25">
      <c r="A188">
        <v>187</v>
      </c>
      <c r="B188" t="s">
        <v>14317</v>
      </c>
      <c r="C188">
        <v>434</v>
      </c>
      <c r="D188" t="str">
        <f>VLOOKUP($C188,Hosts!$A:$O,10,0)</f>
        <v>New York</v>
      </c>
      <c r="E188" s="67">
        <f>INDEX(Hosts!$A:$O,MATCH(Places!$C188,Hosts!$A:$A,0),MATCH(Places!E$1,Hosts!$1:$1,0))</f>
        <v>1</v>
      </c>
      <c r="F188" s="67">
        <f>INDEX(Hosts!$A:$O,MATCH(Places!$C188,Hosts!$A:$A,0),MATCH(Places!F$1,Hosts!$1:$1,0))</f>
        <v>0.67</v>
      </c>
      <c r="G188" s="67" t="str">
        <f>INDEX(Hosts!$A:$O,MATCH(Places!$C188,Hosts!$A:$A,0),MATCH(Places!G$1,Hosts!$1:$1,0))</f>
        <v>No</v>
      </c>
      <c r="H188">
        <v>13</v>
      </c>
      <c r="I188" t="str">
        <f>VLOOKUP($H188,Neighborhoods!$A:$C,2,0)</f>
        <v>Manhattan</v>
      </c>
      <c r="J188" t="str">
        <f>VLOOKUP($H188,Neighborhoods!$A:$C,3,0)</f>
        <v>Chelsea</v>
      </c>
      <c r="K188" t="s">
        <v>11822</v>
      </c>
      <c r="L188" t="str">
        <f t="shared" si="8"/>
        <v>No</v>
      </c>
      <c r="M188">
        <v>2</v>
      </c>
      <c r="N188" t="str" cm="1">
        <f t="array" ref="N188">_xlfn.IFS(M188&lt;=2,"Small",M188&lt;=5,"Medium",M188&gt;5,"Large")</f>
        <v>Small</v>
      </c>
      <c r="O188" s="50">
        <v>175</v>
      </c>
      <c r="P188" s="67">
        <f t="shared" si="9"/>
        <v>0.03</v>
      </c>
      <c r="Q188" s="52">
        <v>4.97</v>
      </c>
      <c r="R188" s="52" t="str" cm="1">
        <f t="array" ref="R188">_xlfn.IFS(ROUND(Q188,0)=5,"Excellent",ROUND(Q188,0)=4,"Good",ROUND(Q188,0)=3,"Ok",ROUND(Q188,0)&lt;3,"Bad")</f>
        <v>Excellent</v>
      </c>
      <c r="S188">
        <v>36</v>
      </c>
      <c r="T188" t="str">
        <f t="shared" si="10"/>
        <v>No</v>
      </c>
      <c r="U188" s="65">
        <v>40973</v>
      </c>
      <c r="V188" s="65">
        <v>43148</v>
      </c>
      <c r="W188">
        <v>3</v>
      </c>
      <c r="X188" t="str">
        <f t="shared" si="11"/>
        <v>Active</v>
      </c>
      <c r="Y188" t="s">
        <v>15615</v>
      </c>
    </row>
    <row r="189" spans="1:25" x14ac:dyDescent="0.25">
      <c r="A189">
        <v>188</v>
      </c>
      <c r="B189" t="s">
        <v>13954</v>
      </c>
      <c r="C189">
        <v>332</v>
      </c>
      <c r="D189" t="str">
        <f>VLOOKUP($C189,Hosts!$A:$O,10,0)</f>
        <v>New York</v>
      </c>
      <c r="E189" s="67">
        <f>INDEX(Hosts!$A:$O,MATCH(Places!$C189,Hosts!$A:$A,0),MATCH(Places!E$1,Hosts!$1:$1,0))</f>
        <v>0.46</v>
      </c>
      <c r="F189" s="67">
        <f>INDEX(Hosts!$A:$O,MATCH(Places!$C189,Hosts!$A:$A,0),MATCH(Places!F$1,Hosts!$1:$1,0))</f>
        <v>0.88</v>
      </c>
      <c r="G189" s="67" t="str">
        <f>INDEX(Hosts!$A:$O,MATCH(Places!$C189,Hosts!$A:$A,0),MATCH(Places!G$1,Hosts!$1:$1,0))</f>
        <v>Yes</v>
      </c>
      <c r="H189">
        <v>20</v>
      </c>
      <c r="I189" t="str">
        <f>VLOOKUP($H189,Neighborhoods!$A:$C,2,0)</f>
        <v>Manhattan</v>
      </c>
      <c r="J189" t="str">
        <f>VLOOKUP($H189,Neighborhoods!$A:$C,3,0)</f>
        <v>Upper West Side</v>
      </c>
      <c r="K189" t="s">
        <v>11822</v>
      </c>
      <c r="L189" t="str">
        <f t="shared" si="8"/>
        <v>No</v>
      </c>
      <c r="M189">
        <v>5</v>
      </c>
      <c r="N189" t="str" cm="1">
        <f t="array" ref="N189">_xlfn.IFS(M189&lt;=2,"Small",M189&lt;=5,"Medium",M189&gt;5,"Large")</f>
        <v>Medium</v>
      </c>
      <c r="O189" s="50">
        <v>279</v>
      </c>
      <c r="P189" s="67">
        <f t="shared" si="9"/>
        <v>0.04</v>
      </c>
      <c r="Q189" s="52">
        <v>4.67</v>
      </c>
      <c r="R189" s="52" t="str" cm="1">
        <f t="array" ref="R189">_xlfn.IFS(ROUND(Q189,0)=5,"Excellent",ROUND(Q189,0)=4,"Good",ROUND(Q189,0)=3,"Ok",ROUND(Q189,0)&lt;3,"Bad")</f>
        <v>Excellent</v>
      </c>
      <c r="S189">
        <v>6</v>
      </c>
      <c r="T189" t="str">
        <f t="shared" si="10"/>
        <v>No</v>
      </c>
      <c r="U189" s="65">
        <v>41584</v>
      </c>
      <c r="V189" s="65">
        <v>41861</v>
      </c>
      <c r="W189">
        <v>362</v>
      </c>
      <c r="X189" t="str">
        <f t="shared" si="11"/>
        <v>Active</v>
      </c>
      <c r="Y189" t="s">
        <v>15615</v>
      </c>
    </row>
    <row r="190" spans="1:25" x14ac:dyDescent="0.25">
      <c r="A190">
        <v>189</v>
      </c>
      <c r="B190" t="s">
        <v>164</v>
      </c>
      <c r="C190">
        <v>437</v>
      </c>
      <c r="D190" t="str">
        <f>VLOOKUP($C190,Hosts!$A:$O,10,0)</f>
        <v>New York</v>
      </c>
      <c r="E190" s="67">
        <f>INDEX(Hosts!$A:$O,MATCH(Places!$C190,Hosts!$A:$A,0),MATCH(Places!E$1,Hosts!$1:$1,0))</f>
        <v>0.9</v>
      </c>
      <c r="F190" s="67">
        <f>INDEX(Hosts!$A:$O,MATCH(Places!$C190,Hosts!$A:$A,0),MATCH(Places!F$1,Hosts!$1:$1,0))</f>
        <v>0.09</v>
      </c>
      <c r="G190" s="67" t="str">
        <f>INDEX(Hosts!$A:$O,MATCH(Places!$C190,Hosts!$A:$A,0),MATCH(Places!G$1,Hosts!$1:$1,0))</f>
        <v>No</v>
      </c>
      <c r="H190">
        <v>16</v>
      </c>
      <c r="I190" t="str">
        <f>VLOOKUP($H190,Neighborhoods!$A:$C,2,0)</f>
        <v>Manhattan</v>
      </c>
      <c r="J190" t="str">
        <f>VLOOKUP($H190,Neighborhoods!$A:$C,3,0)</f>
        <v>Harlem</v>
      </c>
      <c r="K190" t="s">
        <v>11822</v>
      </c>
      <c r="L190" t="str">
        <f t="shared" si="8"/>
        <v>No</v>
      </c>
      <c r="M190">
        <v>4</v>
      </c>
      <c r="N190" t="str" cm="1">
        <f t="array" ref="N190">_xlfn.IFS(M190&lt;=2,"Small",M190&lt;=5,"Medium",M190&gt;5,"Large")</f>
        <v>Medium</v>
      </c>
      <c r="O190" s="50">
        <v>143</v>
      </c>
      <c r="P190" s="67">
        <f t="shared" si="9"/>
        <v>0.03</v>
      </c>
      <c r="Q190" s="52">
        <v>4.57</v>
      </c>
      <c r="R190" s="52" t="str" cm="1">
        <f t="array" ref="R190">_xlfn.IFS(ROUND(Q190,0)=5,"Excellent",ROUND(Q190,0)=4,"Good",ROUND(Q190,0)=3,"Ok",ROUND(Q190,0)&lt;3,"Bad")</f>
        <v>Excellent</v>
      </c>
      <c r="S190">
        <v>35</v>
      </c>
      <c r="T190" t="str">
        <f t="shared" si="10"/>
        <v>No</v>
      </c>
      <c r="U190" s="65">
        <v>41151</v>
      </c>
      <c r="V190" s="65">
        <v>43612</v>
      </c>
      <c r="W190">
        <v>251</v>
      </c>
      <c r="X190" t="str">
        <f t="shared" si="11"/>
        <v>Active</v>
      </c>
      <c r="Y190" t="s">
        <v>15615</v>
      </c>
    </row>
    <row r="191" spans="1:25" x14ac:dyDescent="0.25">
      <c r="A191">
        <v>190</v>
      </c>
      <c r="B191" t="s">
        <v>165</v>
      </c>
      <c r="C191">
        <v>439</v>
      </c>
      <c r="D191" t="str">
        <f>VLOOKUP($C191,Hosts!$A:$O,10,0)</f>
        <v>New York</v>
      </c>
      <c r="E191" s="67">
        <f>INDEX(Hosts!$A:$O,MATCH(Places!$C191,Hosts!$A:$A,0),MATCH(Places!E$1,Hosts!$1:$1,0))</f>
        <v>1</v>
      </c>
      <c r="F191" s="67">
        <f>INDEX(Hosts!$A:$O,MATCH(Places!$C191,Hosts!$A:$A,0),MATCH(Places!F$1,Hosts!$1:$1,0))</f>
        <v>0.71</v>
      </c>
      <c r="G191" s="67" t="str">
        <f>INDEX(Hosts!$A:$O,MATCH(Places!$C191,Hosts!$A:$A,0),MATCH(Places!G$1,Hosts!$1:$1,0))</f>
        <v>Yes</v>
      </c>
      <c r="H191">
        <v>9</v>
      </c>
      <c r="I191" t="str">
        <f>VLOOKUP($H191,Neighborhoods!$A:$C,2,0)</f>
        <v>Brooklyn</v>
      </c>
      <c r="J191" t="str">
        <f>VLOOKUP($H191,Neighborhoods!$A:$C,3,0)</f>
        <v>Crown Heights</v>
      </c>
      <c r="K191" t="s">
        <v>1</v>
      </c>
      <c r="L191" t="str">
        <f t="shared" si="8"/>
        <v>Yes</v>
      </c>
      <c r="M191">
        <v>2</v>
      </c>
      <c r="N191" t="str" cm="1">
        <f t="array" ref="N191">_xlfn.IFS(M191&lt;=2,"Small",M191&lt;=5,"Medium",M191&gt;5,"Large")</f>
        <v>Small</v>
      </c>
      <c r="O191" s="50">
        <v>39</v>
      </c>
      <c r="P191" s="67">
        <f t="shared" si="9"/>
        <v>0.03</v>
      </c>
      <c r="Q191" s="52">
        <v>4.8600000000000003</v>
      </c>
      <c r="R191" s="52" t="str" cm="1">
        <f t="array" ref="R191">_xlfn.IFS(ROUND(Q191,0)=5,"Excellent",ROUND(Q191,0)=4,"Good",ROUND(Q191,0)=3,"Ok",ROUND(Q191,0)&lt;3,"Bad")</f>
        <v>Excellent</v>
      </c>
      <c r="S191">
        <v>28</v>
      </c>
      <c r="T191" t="str">
        <f t="shared" si="10"/>
        <v>No</v>
      </c>
      <c r="U191" s="65">
        <v>41269</v>
      </c>
      <c r="V191" s="65">
        <v>43904</v>
      </c>
      <c r="W191">
        <v>350</v>
      </c>
      <c r="X191" t="str">
        <f t="shared" si="11"/>
        <v>Active</v>
      </c>
      <c r="Y191" t="s">
        <v>15615</v>
      </c>
    </row>
    <row r="192" spans="1:25" x14ac:dyDescent="0.25">
      <c r="A192">
        <v>191</v>
      </c>
      <c r="B192" t="s">
        <v>14415</v>
      </c>
      <c r="C192">
        <v>440</v>
      </c>
      <c r="D192" t="str">
        <f>VLOOKUP($C192,Hosts!$A:$O,10,0)</f>
        <v>New York</v>
      </c>
      <c r="E192" s="67">
        <f>INDEX(Hosts!$A:$O,MATCH(Places!$C192,Hosts!$A:$A,0),MATCH(Places!E$1,Hosts!$1:$1,0))</f>
        <v>0</v>
      </c>
      <c r="F192" s="67">
        <f>INDEX(Hosts!$A:$O,MATCH(Places!$C192,Hosts!$A:$A,0),MATCH(Places!F$1,Hosts!$1:$1,0))</f>
        <v>0.97</v>
      </c>
      <c r="G192" s="67" t="str">
        <f>INDEX(Hosts!$A:$O,MATCH(Places!$C192,Hosts!$A:$A,0),MATCH(Places!G$1,Hosts!$1:$1,0))</f>
        <v>No</v>
      </c>
      <c r="H192">
        <v>21</v>
      </c>
      <c r="I192" t="str">
        <f>VLOOKUP($H192,Neighborhoods!$A:$C,2,0)</f>
        <v>Queens</v>
      </c>
      <c r="J192" t="str">
        <f>VLOOKUP($H192,Neighborhoods!$A:$C,3,0)</f>
        <v>Astoria</v>
      </c>
      <c r="K192" t="s">
        <v>1</v>
      </c>
      <c r="L192" t="str">
        <f t="shared" si="8"/>
        <v>Yes</v>
      </c>
      <c r="M192">
        <v>2</v>
      </c>
      <c r="N192" t="str" cm="1">
        <f t="array" ref="N192">_xlfn.IFS(M192&lt;=2,"Small",M192&lt;=5,"Medium",M192&gt;5,"Large")</f>
        <v>Small</v>
      </c>
      <c r="O192" s="50">
        <v>119</v>
      </c>
      <c r="P192" s="67">
        <f t="shared" si="9"/>
        <v>0.03</v>
      </c>
      <c r="Q192" s="52">
        <v>4.6500000000000004</v>
      </c>
      <c r="R192" s="52" t="str" cm="1">
        <f t="array" ref="R192">_xlfn.IFS(ROUND(Q192,0)=5,"Excellent",ROUND(Q192,0)=4,"Good",ROUND(Q192,0)=3,"Ok",ROUND(Q192,0)&lt;3,"Bad")</f>
        <v>Excellent</v>
      </c>
      <c r="S192">
        <v>20</v>
      </c>
      <c r="T192" t="str">
        <f t="shared" si="10"/>
        <v>No</v>
      </c>
      <c r="U192" s="65">
        <v>40911</v>
      </c>
      <c r="V192" s="65">
        <v>43273</v>
      </c>
      <c r="W192">
        <v>0</v>
      </c>
      <c r="X192" t="str">
        <f t="shared" si="11"/>
        <v>Inactive</v>
      </c>
      <c r="Y192" t="s">
        <v>15615</v>
      </c>
    </row>
    <row r="193" spans="1:25" x14ac:dyDescent="0.25">
      <c r="A193">
        <v>192</v>
      </c>
      <c r="B193" t="s">
        <v>166</v>
      </c>
      <c r="C193">
        <v>361</v>
      </c>
      <c r="D193" t="str">
        <f>VLOOKUP($C193,Hosts!$A:$O,10,0)</f>
        <v>New York</v>
      </c>
      <c r="E193" s="67">
        <f>INDEX(Hosts!$A:$O,MATCH(Places!$C193,Hosts!$A:$A,0),MATCH(Places!E$1,Hosts!$1:$1,0))</f>
        <v>1</v>
      </c>
      <c r="F193" s="67">
        <f>INDEX(Hosts!$A:$O,MATCH(Places!$C193,Hosts!$A:$A,0),MATCH(Places!F$1,Hosts!$1:$1,0))</f>
        <v>0.67</v>
      </c>
      <c r="G193" s="67" t="str">
        <f>INDEX(Hosts!$A:$O,MATCH(Places!$C193,Hosts!$A:$A,0),MATCH(Places!G$1,Hosts!$1:$1,0))</f>
        <v>No</v>
      </c>
      <c r="H193">
        <v>8</v>
      </c>
      <c r="I193" t="str">
        <f>VLOOKUP($H193,Neighborhoods!$A:$C,2,0)</f>
        <v>Brooklyn</v>
      </c>
      <c r="J193" t="str">
        <f>VLOOKUP($H193,Neighborhoods!$A:$C,3,0)</f>
        <v>Bushwick</v>
      </c>
      <c r="K193" t="s">
        <v>1</v>
      </c>
      <c r="L193" t="str">
        <f t="shared" si="8"/>
        <v>Yes</v>
      </c>
      <c r="M193">
        <v>2</v>
      </c>
      <c r="N193" t="str" cm="1">
        <f t="array" ref="N193">_xlfn.IFS(M193&lt;=2,"Small",M193&lt;=5,"Medium",M193&gt;5,"Large")</f>
        <v>Small</v>
      </c>
      <c r="O193" s="50">
        <v>72</v>
      </c>
      <c r="P193" s="67">
        <f t="shared" si="9"/>
        <v>0.03</v>
      </c>
      <c r="Q193" s="52">
        <v>4.4800000000000004</v>
      </c>
      <c r="R193" s="52" t="str" cm="1">
        <f t="array" ref="R193">_xlfn.IFS(ROUND(Q193,0)=5,"Excellent",ROUND(Q193,0)=4,"Good",ROUND(Q193,0)=3,"Ok",ROUND(Q193,0)&lt;3,"Bad")</f>
        <v>Good</v>
      </c>
      <c r="S193">
        <v>21</v>
      </c>
      <c r="T193" t="str">
        <f t="shared" si="10"/>
        <v>No</v>
      </c>
      <c r="U193" s="65">
        <v>41472</v>
      </c>
      <c r="V193" s="65">
        <v>43480</v>
      </c>
      <c r="W193">
        <v>16</v>
      </c>
      <c r="X193" t="str">
        <f t="shared" si="11"/>
        <v>Active</v>
      </c>
      <c r="Y193" t="s">
        <v>15615</v>
      </c>
    </row>
    <row r="194" spans="1:25" x14ac:dyDescent="0.25">
      <c r="A194">
        <v>193</v>
      </c>
      <c r="B194" t="s">
        <v>13974</v>
      </c>
      <c r="C194">
        <v>442</v>
      </c>
      <c r="D194" t="str">
        <f>VLOOKUP($C194,Hosts!$A:$O,10,0)</f>
        <v>New York</v>
      </c>
      <c r="E194" s="67">
        <f>INDEX(Hosts!$A:$O,MATCH(Places!$C194,Hosts!$A:$A,0),MATCH(Places!E$1,Hosts!$1:$1,0))</f>
        <v>1</v>
      </c>
      <c r="F194" s="67">
        <f>INDEX(Hosts!$A:$O,MATCH(Places!$C194,Hosts!$A:$A,0),MATCH(Places!F$1,Hosts!$1:$1,0))</f>
        <v>1</v>
      </c>
      <c r="G194" s="67" t="str">
        <f>INDEX(Hosts!$A:$O,MATCH(Places!$C194,Hosts!$A:$A,0),MATCH(Places!G$1,Hosts!$1:$1,0))</f>
        <v>Yes</v>
      </c>
      <c r="H194">
        <v>15</v>
      </c>
      <c r="I194" t="str">
        <f>VLOOKUP($H194,Neighborhoods!$A:$C,2,0)</f>
        <v>Manhattan</v>
      </c>
      <c r="J194" t="str">
        <f>VLOOKUP($H194,Neighborhoods!$A:$C,3,0)</f>
        <v>East Village</v>
      </c>
      <c r="K194" t="s">
        <v>11822</v>
      </c>
      <c r="L194" t="str">
        <f t="shared" si="8"/>
        <v>No</v>
      </c>
      <c r="M194">
        <v>4</v>
      </c>
      <c r="N194" t="str" cm="1">
        <f t="array" ref="N194">_xlfn.IFS(M194&lt;=2,"Small",M194&lt;=5,"Medium",M194&gt;5,"Large")</f>
        <v>Medium</v>
      </c>
      <c r="O194" s="50">
        <v>250</v>
      </c>
      <c r="P194" s="67">
        <f t="shared" si="9"/>
        <v>0.04</v>
      </c>
      <c r="Q194" s="52">
        <v>4.7699999999999996</v>
      </c>
      <c r="R194" s="52" t="str" cm="1">
        <f t="array" ref="R194">_xlfn.IFS(ROUND(Q194,0)=5,"Excellent",ROUND(Q194,0)=4,"Good",ROUND(Q194,0)=3,"Ok",ROUND(Q194,0)&lt;3,"Bad")</f>
        <v>Excellent</v>
      </c>
      <c r="S194">
        <v>30</v>
      </c>
      <c r="T194" t="str">
        <f t="shared" si="10"/>
        <v>No</v>
      </c>
      <c r="U194" s="65">
        <v>40884</v>
      </c>
      <c r="V194" s="65">
        <v>43850</v>
      </c>
      <c r="W194">
        <v>168</v>
      </c>
      <c r="X194" t="str">
        <f t="shared" si="11"/>
        <v>Active</v>
      </c>
      <c r="Y194" t="s">
        <v>15615</v>
      </c>
    </row>
    <row r="195" spans="1:25" x14ac:dyDescent="0.25">
      <c r="A195">
        <v>194</v>
      </c>
      <c r="B195" t="s">
        <v>167</v>
      </c>
      <c r="C195">
        <v>443</v>
      </c>
      <c r="D195" t="str">
        <f>VLOOKUP($C195,Hosts!$A:$O,10,0)</f>
        <v>New York</v>
      </c>
      <c r="E195" s="67">
        <f>INDEX(Hosts!$A:$O,MATCH(Places!$C195,Hosts!$A:$A,0),MATCH(Places!E$1,Hosts!$1:$1,0))</f>
        <v>1</v>
      </c>
      <c r="F195" s="67">
        <f>INDEX(Hosts!$A:$O,MATCH(Places!$C195,Hosts!$A:$A,0),MATCH(Places!F$1,Hosts!$1:$1,0))</f>
        <v>0.5</v>
      </c>
      <c r="G195" s="67" t="str">
        <f>INDEX(Hosts!$A:$O,MATCH(Places!$C195,Hosts!$A:$A,0),MATCH(Places!G$1,Hosts!$1:$1,0))</f>
        <v>Yes</v>
      </c>
      <c r="H195">
        <v>7</v>
      </c>
      <c r="I195" t="str">
        <f>VLOOKUP($H195,Neighborhoods!$A:$C,2,0)</f>
        <v>Brooklyn</v>
      </c>
      <c r="J195" t="str">
        <f>VLOOKUP($H195,Neighborhoods!$A:$C,3,0)</f>
        <v>Bedford-Stuyvesant</v>
      </c>
      <c r="K195" t="s">
        <v>1</v>
      </c>
      <c r="L195" t="str">
        <f t="shared" ref="L195:L258" si="12">IF(OR(K195="Private room",K195="Shared room"),"Yes","No")</f>
        <v>Yes</v>
      </c>
      <c r="M195">
        <v>1</v>
      </c>
      <c r="N195" t="str" cm="1">
        <f t="array" ref="N195">_xlfn.IFS(M195&lt;=2,"Small",M195&lt;=5,"Medium",M195&gt;5,"Large")</f>
        <v>Small</v>
      </c>
      <c r="O195" s="50">
        <v>50</v>
      </c>
      <c r="P195" s="67">
        <f t="shared" ref="P195:P258" si="13">VLOOKUP(O195,$AB$1:$AC$5,2)</f>
        <v>0.03</v>
      </c>
      <c r="Q195" s="52">
        <v>5</v>
      </c>
      <c r="R195" s="52" t="str" cm="1">
        <f t="array" ref="R195">_xlfn.IFS(ROUND(Q195,0)=5,"Excellent",ROUND(Q195,0)=4,"Good",ROUND(Q195,0)=3,"Ok",ROUND(Q195,0)&lt;3,"Bad")</f>
        <v>Excellent</v>
      </c>
      <c r="S195">
        <v>11</v>
      </c>
      <c r="T195" t="str">
        <f t="shared" ref="T195:T258" si="14">IF(AND(Q195&gt;=4.8,S195&gt;100),"Yes","No")</f>
        <v>No</v>
      </c>
      <c r="U195" s="65">
        <v>42243</v>
      </c>
      <c r="V195" s="65">
        <v>43706</v>
      </c>
      <c r="W195">
        <v>130</v>
      </c>
      <c r="X195" t="str">
        <f t="shared" ref="X195:X258" si="15">IF(W195&lt;&gt;0,"Active","Inactive")</f>
        <v>Active</v>
      </c>
      <c r="Y195" t="s">
        <v>15615</v>
      </c>
    </row>
    <row r="196" spans="1:25" x14ac:dyDescent="0.25">
      <c r="A196">
        <v>195</v>
      </c>
      <c r="B196" t="s">
        <v>168</v>
      </c>
      <c r="C196">
        <v>443</v>
      </c>
      <c r="D196" t="str">
        <f>VLOOKUP($C196,Hosts!$A:$O,10,0)</f>
        <v>New York</v>
      </c>
      <c r="E196" s="67">
        <f>INDEX(Hosts!$A:$O,MATCH(Places!$C196,Hosts!$A:$A,0),MATCH(Places!E$1,Hosts!$1:$1,0))</f>
        <v>1</v>
      </c>
      <c r="F196" s="67">
        <f>INDEX(Hosts!$A:$O,MATCH(Places!$C196,Hosts!$A:$A,0),MATCH(Places!F$1,Hosts!$1:$1,0))</f>
        <v>0.5</v>
      </c>
      <c r="G196" s="67" t="str">
        <f>INDEX(Hosts!$A:$O,MATCH(Places!$C196,Hosts!$A:$A,0),MATCH(Places!G$1,Hosts!$1:$1,0))</f>
        <v>Yes</v>
      </c>
      <c r="H196">
        <v>7</v>
      </c>
      <c r="I196" t="str">
        <f>VLOOKUP($H196,Neighborhoods!$A:$C,2,0)</f>
        <v>Brooklyn</v>
      </c>
      <c r="J196" t="str">
        <f>VLOOKUP($H196,Neighborhoods!$A:$C,3,0)</f>
        <v>Bedford-Stuyvesant</v>
      </c>
      <c r="K196" t="s">
        <v>1</v>
      </c>
      <c r="L196" t="str">
        <f t="shared" si="12"/>
        <v>Yes</v>
      </c>
      <c r="M196">
        <v>1</v>
      </c>
      <c r="N196" t="str" cm="1">
        <f t="array" ref="N196">_xlfn.IFS(M196&lt;=2,"Small",M196&lt;=5,"Medium",M196&gt;5,"Large")</f>
        <v>Small</v>
      </c>
      <c r="O196" s="50">
        <v>60</v>
      </c>
      <c r="P196" s="67">
        <f t="shared" si="13"/>
        <v>0.03</v>
      </c>
      <c r="Q196" s="52">
        <v>4.91</v>
      </c>
      <c r="R196" s="52" t="str" cm="1">
        <f t="array" ref="R196">_xlfn.IFS(ROUND(Q196,0)=5,"Excellent",ROUND(Q196,0)=4,"Good",ROUND(Q196,0)=3,"Ok",ROUND(Q196,0)&lt;3,"Bad")</f>
        <v>Excellent</v>
      </c>
      <c r="S196">
        <v>45</v>
      </c>
      <c r="T196" t="str">
        <f t="shared" si="14"/>
        <v>No</v>
      </c>
      <c r="U196" s="65">
        <v>41068</v>
      </c>
      <c r="V196" s="65">
        <v>43611</v>
      </c>
      <c r="W196">
        <v>88</v>
      </c>
      <c r="X196" t="str">
        <f t="shared" si="15"/>
        <v>Active</v>
      </c>
      <c r="Y196" t="s">
        <v>15615</v>
      </c>
    </row>
    <row r="197" spans="1:25" x14ac:dyDescent="0.25">
      <c r="A197">
        <v>196</v>
      </c>
      <c r="B197" t="s">
        <v>169</v>
      </c>
      <c r="C197">
        <v>380</v>
      </c>
      <c r="D197" t="str">
        <f>VLOOKUP($C197,Hosts!$A:$O,10,0)</f>
        <v>New York</v>
      </c>
      <c r="E197" s="67">
        <f>INDEX(Hosts!$A:$O,MATCH(Places!$C197,Hosts!$A:$A,0),MATCH(Places!E$1,Hosts!$1:$1,0))</f>
        <v>0</v>
      </c>
      <c r="F197" s="67">
        <f>INDEX(Hosts!$A:$O,MATCH(Places!$C197,Hosts!$A:$A,0),MATCH(Places!F$1,Hosts!$1:$1,0))</f>
        <v>0.13</v>
      </c>
      <c r="G197" s="67" t="str">
        <f>INDEX(Hosts!$A:$O,MATCH(Places!$C197,Hosts!$A:$A,0),MATCH(Places!G$1,Hosts!$1:$1,0))</f>
        <v>No</v>
      </c>
      <c r="H197">
        <v>15</v>
      </c>
      <c r="I197" t="str">
        <f>VLOOKUP($H197,Neighborhoods!$A:$C,2,0)</f>
        <v>Manhattan</v>
      </c>
      <c r="J197" t="str">
        <f>VLOOKUP($H197,Neighborhoods!$A:$C,3,0)</f>
        <v>East Village</v>
      </c>
      <c r="K197" t="s">
        <v>11822</v>
      </c>
      <c r="L197" t="str">
        <f t="shared" si="12"/>
        <v>No</v>
      </c>
      <c r="M197">
        <v>2</v>
      </c>
      <c r="N197" t="str" cm="1">
        <f t="array" ref="N197">_xlfn.IFS(M197&lt;=2,"Small",M197&lt;=5,"Medium",M197&gt;5,"Large")</f>
        <v>Small</v>
      </c>
      <c r="O197" s="50">
        <v>299</v>
      </c>
      <c r="P197" s="67">
        <f t="shared" si="13"/>
        <v>0.04</v>
      </c>
      <c r="Q197" s="52">
        <v>4.74</v>
      </c>
      <c r="R197" s="52" t="str" cm="1">
        <f t="array" ref="R197">_xlfn.IFS(ROUND(Q197,0)=5,"Excellent",ROUND(Q197,0)=4,"Good",ROUND(Q197,0)=3,"Ok",ROUND(Q197,0)&lt;3,"Bad")</f>
        <v>Excellent</v>
      </c>
      <c r="S197">
        <v>50</v>
      </c>
      <c r="T197" t="str">
        <f t="shared" si="14"/>
        <v>No</v>
      </c>
      <c r="U197" s="65">
        <v>40883</v>
      </c>
      <c r="V197" s="65">
        <v>43808</v>
      </c>
      <c r="W197">
        <v>365</v>
      </c>
      <c r="X197" t="str">
        <f t="shared" si="15"/>
        <v>Active</v>
      </c>
      <c r="Y197" t="s">
        <v>15615</v>
      </c>
    </row>
    <row r="198" spans="1:25" x14ac:dyDescent="0.25">
      <c r="A198">
        <v>197</v>
      </c>
      <c r="B198" t="s">
        <v>13663</v>
      </c>
      <c r="C198">
        <v>451</v>
      </c>
      <c r="D198" t="str">
        <f>VLOOKUP($C198,Hosts!$A:$O,10,0)</f>
        <v>New York</v>
      </c>
      <c r="E198" s="67">
        <f>INDEX(Hosts!$A:$O,MATCH(Places!$C198,Hosts!$A:$A,0),MATCH(Places!E$1,Hosts!$1:$1,0))</f>
        <v>1</v>
      </c>
      <c r="F198" s="67">
        <f>INDEX(Hosts!$A:$O,MATCH(Places!$C198,Hosts!$A:$A,0),MATCH(Places!F$1,Hosts!$1:$1,0))</f>
        <v>0</v>
      </c>
      <c r="G198" s="67" t="str">
        <f>INDEX(Hosts!$A:$O,MATCH(Places!$C198,Hosts!$A:$A,0),MATCH(Places!G$1,Hosts!$1:$1,0))</f>
        <v>No</v>
      </c>
      <c r="H198">
        <v>9</v>
      </c>
      <c r="I198" t="str">
        <f>VLOOKUP($H198,Neighborhoods!$A:$C,2,0)</f>
        <v>Brooklyn</v>
      </c>
      <c r="J198" t="str">
        <f>VLOOKUP($H198,Neighborhoods!$A:$C,3,0)</f>
        <v>Crown Heights</v>
      </c>
      <c r="K198" t="s">
        <v>11822</v>
      </c>
      <c r="L198" t="str">
        <f t="shared" si="12"/>
        <v>No</v>
      </c>
      <c r="M198">
        <v>2</v>
      </c>
      <c r="N198" t="str" cm="1">
        <f t="array" ref="N198">_xlfn.IFS(M198&lt;=2,"Small",M198&lt;=5,"Medium",M198&gt;5,"Large")</f>
        <v>Small</v>
      </c>
      <c r="O198" s="50">
        <v>105</v>
      </c>
      <c r="P198" s="67">
        <f t="shared" si="13"/>
        <v>0.03</v>
      </c>
      <c r="Q198" s="52">
        <v>4.38</v>
      </c>
      <c r="R198" s="52" t="str" cm="1">
        <f t="array" ref="R198">_xlfn.IFS(ROUND(Q198,0)=5,"Excellent",ROUND(Q198,0)=4,"Good",ROUND(Q198,0)=3,"Ok",ROUND(Q198,0)&lt;3,"Bad")</f>
        <v>Good</v>
      </c>
      <c r="S198">
        <v>8</v>
      </c>
      <c r="T198" t="str">
        <f t="shared" si="14"/>
        <v>No</v>
      </c>
      <c r="U198" s="65">
        <v>41044</v>
      </c>
      <c r="V198" s="65">
        <v>41376</v>
      </c>
      <c r="W198">
        <v>259</v>
      </c>
      <c r="X198" t="str">
        <f t="shared" si="15"/>
        <v>Active</v>
      </c>
      <c r="Y198" t="s">
        <v>15615</v>
      </c>
    </row>
    <row r="199" spans="1:25" x14ac:dyDescent="0.25">
      <c r="A199">
        <v>198</v>
      </c>
      <c r="B199" t="s">
        <v>14806</v>
      </c>
      <c r="C199">
        <v>444</v>
      </c>
      <c r="D199" t="str">
        <f>VLOOKUP($C199,Hosts!$A:$O,10,0)</f>
        <v>New York</v>
      </c>
      <c r="E199" s="67">
        <f>INDEX(Hosts!$A:$O,MATCH(Places!$C199,Hosts!$A:$A,0),MATCH(Places!E$1,Hosts!$1:$1,0))</f>
        <v>1</v>
      </c>
      <c r="F199" s="67">
        <f>INDEX(Hosts!$A:$O,MATCH(Places!$C199,Hosts!$A:$A,0),MATCH(Places!F$1,Hosts!$1:$1,0))</f>
        <v>0.95</v>
      </c>
      <c r="G199" s="67" t="str">
        <f>INDEX(Hosts!$A:$O,MATCH(Places!$C199,Hosts!$A:$A,0),MATCH(Places!G$1,Hosts!$1:$1,0))</f>
        <v>Yes</v>
      </c>
      <c r="H199">
        <v>7</v>
      </c>
      <c r="I199" t="str">
        <f>VLOOKUP($H199,Neighborhoods!$A:$C,2,0)</f>
        <v>Brooklyn</v>
      </c>
      <c r="J199" t="str">
        <f>VLOOKUP($H199,Neighborhoods!$A:$C,3,0)</f>
        <v>Bedford-Stuyvesant</v>
      </c>
      <c r="K199" t="s">
        <v>11822</v>
      </c>
      <c r="L199" t="str">
        <f t="shared" si="12"/>
        <v>No</v>
      </c>
      <c r="M199">
        <v>5</v>
      </c>
      <c r="N199" t="str" cm="1">
        <f t="array" ref="N199">_xlfn.IFS(M199&lt;=2,"Small",M199&lt;=5,"Medium",M199&gt;5,"Large")</f>
        <v>Medium</v>
      </c>
      <c r="O199" s="50">
        <v>140</v>
      </c>
      <c r="P199" s="67">
        <f t="shared" si="13"/>
        <v>0.03</v>
      </c>
      <c r="Q199" s="52">
        <v>4.8099999999999996</v>
      </c>
      <c r="R199" s="52" t="str" cm="1">
        <f t="array" ref="R199">_xlfn.IFS(ROUND(Q199,0)=5,"Excellent",ROUND(Q199,0)=4,"Good",ROUND(Q199,0)=3,"Ok",ROUND(Q199,0)&lt;3,"Bad")</f>
        <v>Excellent</v>
      </c>
      <c r="S199">
        <v>229</v>
      </c>
      <c r="T199" t="str">
        <f t="shared" si="14"/>
        <v>Yes</v>
      </c>
      <c r="U199" s="65">
        <v>41012</v>
      </c>
      <c r="V199" s="65">
        <v>44004</v>
      </c>
      <c r="W199">
        <v>361</v>
      </c>
      <c r="X199" t="str">
        <f t="shared" si="15"/>
        <v>Active</v>
      </c>
      <c r="Y199" t="s">
        <v>15615</v>
      </c>
    </row>
    <row r="200" spans="1:25" x14ac:dyDescent="0.25">
      <c r="A200">
        <v>199</v>
      </c>
      <c r="B200" t="s">
        <v>170</v>
      </c>
      <c r="C200">
        <v>454</v>
      </c>
      <c r="D200" t="str">
        <f>VLOOKUP($C200,Hosts!$A:$O,10,0)</f>
        <v>New York</v>
      </c>
      <c r="E200" s="67">
        <f>INDEX(Hosts!$A:$O,MATCH(Places!$C200,Hosts!$A:$A,0),MATCH(Places!E$1,Hosts!$1:$1,0))</f>
        <v>1</v>
      </c>
      <c r="F200" s="67">
        <f>INDEX(Hosts!$A:$O,MATCH(Places!$C200,Hosts!$A:$A,0),MATCH(Places!F$1,Hosts!$1:$1,0))</f>
        <v>0.86</v>
      </c>
      <c r="G200" s="67" t="str">
        <f>INDEX(Hosts!$A:$O,MATCH(Places!$C200,Hosts!$A:$A,0),MATCH(Places!G$1,Hosts!$1:$1,0))</f>
        <v>Yes</v>
      </c>
      <c r="H200">
        <v>11</v>
      </c>
      <c r="I200" t="str">
        <f>VLOOKUP($H200,Neighborhoods!$A:$C,2,0)</f>
        <v>Brooklyn</v>
      </c>
      <c r="J200" t="str">
        <f>VLOOKUP($H200,Neighborhoods!$A:$C,3,0)</f>
        <v>Greenpoint</v>
      </c>
      <c r="K200" t="s">
        <v>1</v>
      </c>
      <c r="L200" t="str">
        <f t="shared" si="12"/>
        <v>Yes</v>
      </c>
      <c r="M200">
        <v>2</v>
      </c>
      <c r="N200" t="str" cm="1">
        <f t="array" ref="N200">_xlfn.IFS(M200&lt;=2,"Small",M200&lt;=5,"Medium",M200&gt;5,"Large")</f>
        <v>Small</v>
      </c>
      <c r="O200" s="50">
        <v>75</v>
      </c>
      <c r="P200" s="67">
        <f t="shared" si="13"/>
        <v>0.03</v>
      </c>
      <c r="Q200" s="52">
        <v>4.76</v>
      </c>
      <c r="R200" s="52" t="str" cm="1">
        <f t="array" ref="R200">_xlfn.IFS(ROUND(Q200,0)=5,"Excellent",ROUND(Q200,0)=4,"Good",ROUND(Q200,0)=3,"Ok",ROUND(Q200,0)&lt;3,"Bad")</f>
        <v>Excellent</v>
      </c>
      <c r="S200">
        <v>17</v>
      </c>
      <c r="T200" t="str">
        <f t="shared" si="14"/>
        <v>No</v>
      </c>
      <c r="U200" s="65">
        <v>41846</v>
      </c>
      <c r="V200" s="65">
        <v>43835</v>
      </c>
      <c r="W200">
        <v>365</v>
      </c>
      <c r="X200" t="str">
        <f t="shared" si="15"/>
        <v>Active</v>
      </c>
      <c r="Y200" t="s">
        <v>15615</v>
      </c>
    </row>
    <row r="201" spans="1:25" x14ac:dyDescent="0.25">
      <c r="A201">
        <v>200</v>
      </c>
      <c r="B201" t="s">
        <v>171</v>
      </c>
      <c r="C201">
        <v>455</v>
      </c>
      <c r="D201" t="str">
        <f>VLOOKUP($C201,Hosts!$A:$O,10,0)</f>
        <v>New York</v>
      </c>
      <c r="E201" s="67">
        <f>INDEX(Hosts!$A:$O,MATCH(Places!$C201,Hosts!$A:$A,0),MATCH(Places!E$1,Hosts!$1:$1,0))</f>
        <v>1</v>
      </c>
      <c r="F201" s="67">
        <f>INDEX(Hosts!$A:$O,MATCH(Places!$C201,Hosts!$A:$A,0),MATCH(Places!F$1,Hosts!$1:$1,0))</f>
        <v>1</v>
      </c>
      <c r="G201" s="67" t="str">
        <f>INDEX(Hosts!$A:$O,MATCH(Places!$C201,Hosts!$A:$A,0),MATCH(Places!G$1,Hosts!$1:$1,0))</f>
        <v>No</v>
      </c>
      <c r="H201">
        <v>14</v>
      </c>
      <c r="I201" t="str">
        <f>VLOOKUP($H201,Neighborhoods!$A:$C,2,0)</f>
        <v>Manhattan</v>
      </c>
      <c r="J201" t="str">
        <f>VLOOKUP($H201,Neighborhoods!$A:$C,3,0)</f>
        <v>East Harlem</v>
      </c>
      <c r="K201" t="s">
        <v>1</v>
      </c>
      <c r="L201" t="str">
        <f t="shared" si="12"/>
        <v>Yes</v>
      </c>
      <c r="M201">
        <v>2</v>
      </c>
      <c r="N201" t="str" cm="1">
        <f t="array" ref="N201">_xlfn.IFS(M201&lt;=2,"Small",M201&lt;=5,"Medium",M201&gt;5,"Large")</f>
        <v>Small</v>
      </c>
      <c r="O201" s="50">
        <v>40</v>
      </c>
      <c r="P201" s="67">
        <f t="shared" si="13"/>
        <v>0.03</v>
      </c>
      <c r="Q201" s="52">
        <v>4.49</v>
      </c>
      <c r="R201" s="52" t="str" cm="1">
        <f t="array" ref="R201">_xlfn.IFS(ROUND(Q201,0)=5,"Excellent",ROUND(Q201,0)=4,"Good",ROUND(Q201,0)=3,"Ok",ROUND(Q201,0)&lt;3,"Bad")</f>
        <v>Good</v>
      </c>
      <c r="S201">
        <v>231</v>
      </c>
      <c r="T201" t="str">
        <f t="shared" si="14"/>
        <v>No</v>
      </c>
      <c r="U201" s="65">
        <v>40961</v>
      </c>
      <c r="V201" s="65">
        <v>44058</v>
      </c>
      <c r="W201">
        <v>361</v>
      </c>
      <c r="X201" t="str">
        <f t="shared" si="15"/>
        <v>Active</v>
      </c>
      <c r="Y201" t="s">
        <v>15616</v>
      </c>
    </row>
    <row r="202" spans="1:25" x14ac:dyDescent="0.25">
      <c r="A202">
        <v>201</v>
      </c>
      <c r="B202" t="s">
        <v>15106</v>
      </c>
      <c r="C202">
        <v>446</v>
      </c>
      <c r="D202" t="str">
        <f>VLOOKUP($C202,Hosts!$A:$O,10,0)</f>
        <v>New York</v>
      </c>
      <c r="E202" s="67">
        <f>INDEX(Hosts!$A:$O,MATCH(Places!$C202,Hosts!$A:$A,0),MATCH(Places!E$1,Hosts!$1:$1,0))</f>
        <v>0.9</v>
      </c>
      <c r="F202" s="67">
        <f>INDEX(Hosts!$A:$O,MATCH(Places!$C202,Hosts!$A:$A,0),MATCH(Places!F$1,Hosts!$1:$1,0))</f>
        <v>0.96</v>
      </c>
      <c r="G202" s="67" t="str">
        <f>INDEX(Hosts!$A:$O,MATCH(Places!$C202,Hosts!$A:$A,0),MATCH(Places!G$1,Hosts!$1:$1,0))</f>
        <v>Yes</v>
      </c>
      <c r="H202">
        <v>7</v>
      </c>
      <c r="I202" t="str">
        <f>VLOOKUP($H202,Neighborhoods!$A:$C,2,0)</f>
        <v>Brooklyn</v>
      </c>
      <c r="J202" t="str">
        <f>VLOOKUP($H202,Neighborhoods!$A:$C,3,0)</f>
        <v>Bedford-Stuyvesant</v>
      </c>
      <c r="K202" t="s">
        <v>1</v>
      </c>
      <c r="L202" t="str">
        <f t="shared" si="12"/>
        <v>Yes</v>
      </c>
      <c r="M202">
        <v>16</v>
      </c>
      <c r="N202" t="str" cm="1">
        <f t="array" ref="N202">_xlfn.IFS(M202&lt;=2,"Small",M202&lt;=5,"Medium",M202&gt;5,"Large")</f>
        <v>Large</v>
      </c>
      <c r="O202" s="50">
        <v>900</v>
      </c>
      <c r="P202" s="67">
        <f t="shared" si="13"/>
        <v>0.05</v>
      </c>
      <c r="Q202" s="52">
        <v>4.9800000000000004</v>
      </c>
      <c r="R202" s="52" t="str" cm="1">
        <f t="array" ref="R202">_xlfn.IFS(ROUND(Q202,0)=5,"Excellent",ROUND(Q202,0)=4,"Good",ROUND(Q202,0)=3,"Ok",ROUND(Q202,0)&lt;3,"Bad")</f>
        <v>Excellent</v>
      </c>
      <c r="S202">
        <v>136</v>
      </c>
      <c r="T202" t="str">
        <f t="shared" si="14"/>
        <v>Yes</v>
      </c>
      <c r="U202" s="65">
        <v>40982</v>
      </c>
      <c r="V202" s="65">
        <v>43892</v>
      </c>
      <c r="W202">
        <v>344</v>
      </c>
      <c r="X202" t="str">
        <f t="shared" si="15"/>
        <v>Active</v>
      </c>
      <c r="Y202" t="s">
        <v>15616</v>
      </c>
    </row>
    <row r="203" spans="1:25" x14ac:dyDescent="0.25">
      <c r="A203">
        <v>202</v>
      </c>
      <c r="B203" t="s">
        <v>172</v>
      </c>
      <c r="C203">
        <v>461</v>
      </c>
      <c r="D203" t="str">
        <f>VLOOKUP($C203,Hosts!$A:$O,10,0)</f>
        <v>New York</v>
      </c>
      <c r="E203" s="67">
        <f>INDEX(Hosts!$A:$O,MATCH(Places!$C203,Hosts!$A:$A,0),MATCH(Places!E$1,Hosts!$1:$1,0))</f>
        <v>1</v>
      </c>
      <c r="F203" s="67">
        <f>INDEX(Hosts!$A:$O,MATCH(Places!$C203,Hosts!$A:$A,0),MATCH(Places!F$1,Hosts!$1:$1,0))</f>
        <v>0.73</v>
      </c>
      <c r="G203" s="67" t="str">
        <f>INDEX(Hosts!$A:$O,MATCH(Places!$C203,Hosts!$A:$A,0),MATCH(Places!G$1,Hosts!$1:$1,0))</f>
        <v>Yes</v>
      </c>
      <c r="H203">
        <v>16</v>
      </c>
      <c r="I203" t="str">
        <f>VLOOKUP($H203,Neighborhoods!$A:$C,2,0)</f>
        <v>Manhattan</v>
      </c>
      <c r="J203" t="str">
        <f>VLOOKUP($H203,Neighborhoods!$A:$C,3,0)</f>
        <v>Harlem</v>
      </c>
      <c r="K203" t="s">
        <v>1</v>
      </c>
      <c r="L203" t="str">
        <f t="shared" si="12"/>
        <v>Yes</v>
      </c>
      <c r="M203">
        <v>2</v>
      </c>
      <c r="N203" t="str" cm="1">
        <f t="array" ref="N203">_xlfn.IFS(M203&lt;=2,"Small",M203&lt;=5,"Medium",M203&gt;5,"Large")</f>
        <v>Small</v>
      </c>
      <c r="O203" s="50">
        <v>130</v>
      </c>
      <c r="P203" s="67">
        <f t="shared" si="13"/>
        <v>0.03</v>
      </c>
      <c r="Q203" s="52">
        <v>4.9800000000000004</v>
      </c>
      <c r="R203" s="52" t="str" cm="1">
        <f t="array" ref="R203">_xlfn.IFS(ROUND(Q203,0)=5,"Excellent",ROUND(Q203,0)=4,"Good",ROUND(Q203,0)=3,"Ok",ROUND(Q203,0)&lt;3,"Bad")</f>
        <v>Excellent</v>
      </c>
      <c r="S203">
        <v>120</v>
      </c>
      <c r="T203" t="str">
        <f t="shared" si="14"/>
        <v>Yes</v>
      </c>
      <c r="U203" s="65">
        <v>42473</v>
      </c>
      <c r="V203" s="65">
        <v>43829</v>
      </c>
      <c r="W203">
        <v>0</v>
      </c>
      <c r="X203" t="str">
        <f t="shared" si="15"/>
        <v>Inactive</v>
      </c>
      <c r="Y203" t="s">
        <v>15615</v>
      </c>
    </row>
    <row r="204" spans="1:25" x14ac:dyDescent="0.25">
      <c r="A204">
        <v>203</v>
      </c>
      <c r="B204" t="s">
        <v>13803</v>
      </c>
      <c r="C204">
        <v>459</v>
      </c>
      <c r="D204" t="str">
        <f>VLOOKUP($C204,Hosts!$A:$O,10,0)</f>
        <v>New York</v>
      </c>
      <c r="E204" s="67">
        <f>INDEX(Hosts!$A:$O,MATCH(Places!$C204,Hosts!$A:$A,0),MATCH(Places!E$1,Hosts!$1:$1,0))</f>
        <v>1</v>
      </c>
      <c r="F204" s="67">
        <f>INDEX(Hosts!$A:$O,MATCH(Places!$C204,Hosts!$A:$A,0),MATCH(Places!F$1,Hosts!$1:$1,0))</f>
        <v>1</v>
      </c>
      <c r="G204" s="67" t="str">
        <f>INDEX(Hosts!$A:$O,MATCH(Places!$C204,Hosts!$A:$A,0),MATCH(Places!G$1,Hosts!$1:$1,0))</f>
        <v>Yes</v>
      </c>
      <c r="H204">
        <v>7</v>
      </c>
      <c r="I204" t="str">
        <f>VLOOKUP($H204,Neighborhoods!$A:$C,2,0)</f>
        <v>Brooklyn</v>
      </c>
      <c r="J204" t="str">
        <f>VLOOKUP($H204,Neighborhoods!$A:$C,3,0)</f>
        <v>Bedford-Stuyvesant</v>
      </c>
      <c r="K204" t="s">
        <v>1</v>
      </c>
      <c r="L204" t="str">
        <f t="shared" si="12"/>
        <v>Yes</v>
      </c>
      <c r="M204">
        <v>2</v>
      </c>
      <c r="N204" t="str" cm="1">
        <f t="array" ref="N204">_xlfn.IFS(M204&lt;=2,"Small",M204&lt;=5,"Medium",M204&gt;5,"Large")</f>
        <v>Small</v>
      </c>
      <c r="O204" s="50">
        <v>87</v>
      </c>
      <c r="P204" s="67">
        <f t="shared" si="13"/>
        <v>0.03</v>
      </c>
      <c r="Q204" s="52">
        <v>4.9800000000000004</v>
      </c>
      <c r="R204" s="52" t="str" cm="1">
        <f t="array" ref="R204">_xlfn.IFS(ROUND(Q204,0)=5,"Excellent",ROUND(Q204,0)=4,"Good",ROUND(Q204,0)=3,"Ok",ROUND(Q204,0)&lt;3,"Bad")</f>
        <v>Excellent</v>
      </c>
      <c r="S204">
        <v>45</v>
      </c>
      <c r="T204" t="str">
        <f t="shared" si="14"/>
        <v>No</v>
      </c>
      <c r="U204" s="65">
        <v>43101</v>
      </c>
      <c r="V204" s="65">
        <v>43829</v>
      </c>
      <c r="W204">
        <v>88</v>
      </c>
      <c r="X204" t="str">
        <f t="shared" si="15"/>
        <v>Active</v>
      </c>
      <c r="Y204" t="s">
        <v>15615</v>
      </c>
    </row>
    <row r="205" spans="1:25" x14ac:dyDescent="0.25">
      <c r="A205">
        <v>204</v>
      </c>
      <c r="B205" t="s">
        <v>13528</v>
      </c>
      <c r="C205">
        <v>464</v>
      </c>
      <c r="D205" t="str">
        <f>VLOOKUP($C205,Hosts!$A:$O,10,0)</f>
        <v>New York</v>
      </c>
      <c r="E205" s="67">
        <f>INDEX(Hosts!$A:$O,MATCH(Places!$C205,Hosts!$A:$A,0),MATCH(Places!E$1,Hosts!$1:$1,0))</f>
        <v>1</v>
      </c>
      <c r="F205" s="67">
        <f>INDEX(Hosts!$A:$O,MATCH(Places!$C205,Hosts!$A:$A,0),MATCH(Places!F$1,Hosts!$1:$1,0))</f>
        <v>0.28000000000000003</v>
      </c>
      <c r="G205" s="67" t="str">
        <f>INDEX(Hosts!$A:$O,MATCH(Places!$C205,Hosts!$A:$A,0),MATCH(Places!G$1,Hosts!$1:$1,0))</f>
        <v>Yes</v>
      </c>
      <c r="H205">
        <v>13</v>
      </c>
      <c r="I205" t="str">
        <f>VLOOKUP($H205,Neighborhoods!$A:$C,2,0)</f>
        <v>Manhattan</v>
      </c>
      <c r="J205" t="str">
        <f>VLOOKUP($H205,Neighborhoods!$A:$C,3,0)</f>
        <v>Chelsea</v>
      </c>
      <c r="K205" t="s">
        <v>11822</v>
      </c>
      <c r="L205" t="str">
        <f t="shared" si="12"/>
        <v>No</v>
      </c>
      <c r="M205">
        <v>4</v>
      </c>
      <c r="N205" t="str" cm="1">
        <f t="array" ref="N205">_xlfn.IFS(M205&lt;=2,"Small",M205&lt;=5,"Medium",M205&gt;5,"Large")</f>
        <v>Medium</v>
      </c>
      <c r="O205" s="50">
        <v>500</v>
      </c>
      <c r="P205" s="67">
        <f t="shared" si="13"/>
        <v>0.05</v>
      </c>
      <c r="Q205" s="52">
        <v>4.99</v>
      </c>
      <c r="R205" s="52" t="str" cm="1">
        <f t="array" ref="R205">_xlfn.IFS(ROUND(Q205,0)=5,"Excellent",ROUND(Q205,0)=4,"Good",ROUND(Q205,0)=3,"Ok",ROUND(Q205,0)&lt;3,"Bad")</f>
        <v>Excellent</v>
      </c>
      <c r="S205">
        <v>80</v>
      </c>
      <c r="T205" t="str">
        <f t="shared" si="14"/>
        <v>No</v>
      </c>
      <c r="U205" s="65">
        <v>40914</v>
      </c>
      <c r="V205" s="65">
        <v>43833</v>
      </c>
      <c r="W205">
        <v>227</v>
      </c>
      <c r="X205" t="str">
        <f t="shared" si="15"/>
        <v>Active</v>
      </c>
      <c r="Y205" t="s">
        <v>15615</v>
      </c>
    </row>
    <row r="206" spans="1:25" x14ac:dyDescent="0.25">
      <c r="A206">
        <v>205</v>
      </c>
      <c r="B206" t="s">
        <v>173</v>
      </c>
      <c r="C206">
        <v>229</v>
      </c>
      <c r="D206" t="str">
        <f>VLOOKUP($C206,Hosts!$A:$O,10,0)</f>
        <v>New York</v>
      </c>
      <c r="E206" s="67">
        <f>INDEX(Hosts!$A:$O,MATCH(Places!$C206,Hosts!$A:$A,0),MATCH(Places!E$1,Hosts!$1:$1,0))</f>
        <v>0.83</v>
      </c>
      <c r="F206" s="67">
        <f>INDEX(Hosts!$A:$O,MATCH(Places!$C206,Hosts!$A:$A,0),MATCH(Places!F$1,Hosts!$1:$1,0))</f>
        <v>0</v>
      </c>
      <c r="G206" s="67" t="str">
        <f>INDEX(Hosts!$A:$O,MATCH(Places!$C206,Hosts!$A:$A,0),MATCH(Places!G$1,Hosts!$1:$1,0))</f>
        <v>No</v>
      </c>
      <c r="H206">
        <v>12</v>
      </c>
      <c r="I206" t="str">
        <f>VLOOKUP($H206,Neighborhoods!$A:$C,2,0)</f>
        <v>Brooklyn</v>
      </c>
      <c r="J206" t="str">
        <f>VLOOKUP($H206,Neighborhoods!$A:$C,3,0)</f>
        <v>Williamsburg</v>
      </c>
      <c r="K206" t="s">
        <v>11822</v>
      </c>
      <c r="L206" t="str">
        <f t="shared" si="12"/>
        <v>No</v>
      </c>
      <c r="M206">
        <v>2</v>
      </c>
      <c r="N206" t="str" cm="1">
        <f t="array" ref="N206">_xlfn.IFS(M206&lt;=2,"Small",M206&lt;=5,"Medium",M206&gt;5,"Large")</f>
        <v>Small</v>
      </c>
      <c r="O206" s="50">
        <v>180</v>
      </c>
      <c r="P206" s="67">
        <f t="shared" si="13"/>
        <v>0.03</v>
      </c>
      <c r="Q206" s="52">
        <v>4.67</v>
      </c>
      <c r="R206" s="52" t="str" cm="1">
        <f t="array" ref="R206">_xlfn.IFS(ROUND(Q206,0)=5,"Excellent",ROUND(Q206,0)=4,"Good",ROUND(Q206,0)=3,"Ok",ROUND(Q206,0)&lt;3,"Bad")</f>
        <v>Excellent</v>
      </c>
      <c r="S206">
        <v>6</v>
      </c>
      <c r="T206" t="str">
        <f t="shared" si="14"/>
        <v>No</v>
      </c>
      <c r="U206" s="65">
        <v>41004</v>
      </c>
      <c r="V206" s="65">
        <v>43697</v>
      </c>
      <c r="W206">
        <v>259</v>
      </c>
      <c r="X206" t="str">
        <f t="shared" si="15"/>
        <v>Active</v>
      </c>
      <c r="Y206" t="s">
        <v>15615</v>
      </c>
    </row>
    <row r="207" spans="1:25" x14ac:dyDescent="0.25">
      <c r="A207">
        <v>206</v>
      </c>
      <c r="B207" t="s">
        <v>15316</v>
      </c>
      <c r="C207">
        <v>473</v>
      </c>
      <c r="D207" t="str">
        <f>VLOOKUP($C207,Hosts!$A:$O,10,0)</f>
        <v>New York</v>
      </c>
      <c r="E207" s="67">
        <f>INDEX(Hosts!$A:$O,MATCH(Places!$C207,Hosts!$A:$A,0),MATCH(Places!E$1,Hosts!$1:$1,0))</f>
        <v>0.8</v>
      </c>
      <c r="F207" s="67">
        <f>INDEX(Hosts!$A:$O,MATCH(Places!$C207,Hosts!$A:$A,0),MATCH(Places!F$1,Hosts!$1:$1,0))</f>
        <v>0.33</v>
      </c>
      <c r="G207" s="67" t="str">
        <f>INDEX(Hosts!$A:$O,MATCH(Places!$C207,Hosts!$A:$A,0),MATCH(Places!G$1,Hosts!$1:$1,0))</f>
        <v>No</v>
      </c>
      <c r="H207">
        <v>8</v>
      </c>
      <c r="I207" t="str">
        <f>VLOOKUP($H207,Neighborhoods!$A:$C,2,0)</f>
        <v>Brooklyn</v>
      </c>
      <c r="J207" t="str">
        <f>VLOOKUP($H207,Neighborhoods!$A:$C,3,0)</f>
        <v>Bushwick</v>
      </c>
      <c r="K207" t="s">
        <v>1</v>
      </c>
      <c r="L207" t="str">
        <f t="shared" si="12"/>
        <v>Yes</v>
      </c>
      <c r="M207">
        <v>1</v>
      </c>
      <c r="N207" t="str" cm="1">
        <f t="array" ref="N207">_xlfn.IFS(M207&lt;=2,"Small",M207&lt;=5,"Medium",M207&gt;5,"Large")</f>
        <v>Small</v>
      </c>
      <c r="O207" s="50">
        <v>45</v>
      </c>
      <c r="P207" s="67">
        <f t="shared" si="13"/>
        <v>0.03</v>
      </c>
      <c r="Q207" s="52">
        <v>4.78</v>
      </c>
      <c r="R207" s="52" t="str" cm="1">
        <f t="array" ref="R207">_xlfn.IFS(ROUND(Q207,0)=5,"Excellent",ROUND(Q207,0)=4,"Good",ROUND(Q207,0)=3,"Ok",ROUND(Q207,0)&lt;3,"Bad")</f>
        <v>Excellent</v>
      </c>
      <c r="S207">
        <v>18</v>
      </c>
      <c r="T207" t="str">
        <f t="shared" si="14"/>
        <v>No</v>
      </c>
      <c r="U207" s="65">
        <v>40914</v>
      </c>
      <c r="V207" s="65">
        <v>43732</v>
      </c>
      <c r="W207">
        <v>90</v>
      </c>
      <c r="X207" t="str">
        <f t="shared" si="15"/>
        <v>Active</v>
      </c>
      <c r="Y207" t="s">
        <v>15615</v>
      </c>
    </row>
    <row r="208" spans="1:25" x14ac:dyDescent="0.25">
      <c r="A208">
        <v>207</v>
      </c>
      <c r="B208" t="s">
        <v>174</v>
      </c>
      <c r="C208">
        <v>475</v>
      </c>
      <c r="D208" t="str">
        <f>VLOOKUP($C208,Hosts!$A:$O,10,0)</f>
        <v>New York</v>
      </c>
      <c r="E208" s="67">
        <f>INDEX(Hosts!$A:$O,MATCH(Places!$C208,Hosts!$A:$A,0),MATCH(Places!E$1,Hosts!$1:$1,0))</f>
        <v>0.43</v>
      </c>
      <c r="F208" s="67">
        <f>INDEX(Hosts!$A:$O,MATCH(Places!$C208,Hosts!$A:$A,0),MATCH(Places!F$1,Hosts!$1:$1,0))</f>
        <v>0.6</v>
      </c>
      <c r="G208" s="67" t="str">
        <f>INDEX(Hosts!$A:$O,MATCH(Places!$C208,Hosts!$A:$A,0),MATCH(Places!G$1,Hosts!$1:$1,0))</f>
        <v>No</v>
      </c>
      <c r="H208">
        <v>7</v>
      </c>
      <c r="I208" t="str">
        <f>VLOOKUP($H208,Neighborhoods!$A:$C,2,0)</f>
        <v>Brooklyn</v>
      </c>
      <c r="J208" t="str">
        <f>VLOOKUP($H208,Neighborhoods!$A:$C,3,0)</f>
        <v>Bedford-Stuyvesant</v>
      </c>
      <c r="K208" t="s">
        <v>1</v>
      </c>
      <c r="L208" t="str">
        <f t="shared" si="12"/>
        <v>Yes</v>
      </c>
      <c r="M208">
        <v>3</v>
      </c>
      <c r="N208" t="str" cm="1">
        <f t="array" ref="N208">_xlfn.IFS(M208&lt;=2,"Small",M208&lt;=5,"Medium",M208&gt;5,"Large")</f>
        <v>Medium</v>
      </c>
      <c r="O208" s="50">
        <v>55</v>
      </c>
      <c r="P208" s="67">
        <f t="shared" si="13"/>
        <v>0.03</v>
      </c>
      <c r="Q208" s="52">
        <v>4.59</v>
      </c>
      <c r="R208" s="52" t="str" cm="1">
        <f t="array" ref="R208">_xlfn.IFS(ROUND(Q208,0)=5,"Excellent",ROUND(Q208,0)=4,"Good",ROUND(Q208,0)=3,"Ok",ROUND(Q208,0)&lt;3,"Bad")</f>
        <v>Excellent</v>
      </c>
      <c r="S208">
        <v>22</v>
      </c>
      <c r="T208" t="str">
        <f t="shared" si="14"/>
        <v>No</v>
      </c>
      <c r="U208" s="65">
        <v>41012</v>
      </c>
      <c r="V208" s="65">
        <v>43835</v>
      </c>
      <c r="W208">
        <v>0</v>
      </c>
      <c r="X208" t="str">
        <f t="shared" si="15"/>
        <v>Inactive</v>
      </c>
      <c r="Y208" t="s">
        <v>15615</v>
      </c>
    </row>
    <row r="209" spans="1:25" x14ac:dyDescent="0.25">
      <c r="A209">
        <v>208</v>
      </c>
      <c r="B209" t="s">
        <v>175</v>
      </c>
      <c r="C209">
        <v>313</v>
      </c>
      <c r="D209" t="str">
        <f>VLOOKUP($C209,Hosts!$A:$O,10,0)</f>
        <v>New York</v>
      </c>
      <c r="E209" s="67">
        <f>INDEX(Hosts!$A:$O,MATCH(Places!$C209,Hosts!$A:$A,0),MATCH(Places!E$1,Hosts!$1:$1,0))</f>
        <v>0.7</v>
      </c>
      <c r="F209" s="67">
        <f>INDEX(Hosts!$A:$O,MATCH(Places!$C209,Hosts!$A:$A,0),MATCH(Places!F$1,Hosts!$1:$1,0))</f>
        <v>0.74</v>
      </c>
      <c r="G209" s="67" t="str">
        <f>INDEX(Hosts!$A:$O,MATCH(Places!$C209,Hosts!$A:$A,0),MATCH(Places!G$1,Hosts!$1:$1,0))</f>
        <v>No</v>
      </c>
      <c r="H209">
        <v>12</v>
      </c>
      <c r="I209" t="str">
        <f>VLOOKUP($H209,Neighborhoods!$A:$C,2,0)</f>
        <v>Brooklyn</v>
      </c>
      <c r="J209" t="str">
        <f>VLOOKUP($H209,Neighborhoods!$A:$C,3,0)</f>
        <v>Williamsburg</v>
      </c>
      <c r="K209" t="s">
        <v>1</v>
      </c>
      <c r="L209" t="str">
        <f t="shared" si="12"/>
        <v>Yes</v>
      </c>
      <c r="M209">
        <v>2</v>
      </c>
      <c r="N209" t="str" cm="1">
        <f t="array" ref="N209">_xlfn.IFS(M209&lt;=2,"Small",M209&lt;=5,"Medium",M209&gt;5,"Large")</f>
        <v>Small</v>
      </c>
      <c r="O209" s="50">
        <v>75</v>
      </c>
      <c r="P209" s="67">
        <f t="shared" si="13"/>
        <v>0.03</v>
      </c>
      <c r="Q209" s="52">
        <v>4.63</v>
      </c>
      <c r="R209" s="52" t="str" cm="1">
        <f t="array" ref="R209">_xlfn.IFS(ROUND(Q209,0)=5,"Excellent",ROUND(Q209,0)=4,"Good",ROUND(Q209,0)=3,"Ok",ROUND(Q209,0)&lt;3,"Bad")</f>
        <v>Excellent</v>
      </c>
      <c r="S209">
        <v>24</v>
      </c>
      <c r="T209" t="str">
        <f t="shared" si="14"/>
        <v>No</v>
      </c>
      <c r="U209" s="65">
        <v>41088</v>
      </c>
      <c r="V209" s="65">
        <v>41612</v>
      </c>
      <c r="W209">
        <v>0</v>
      </c>
      <c r="X209" t="str">
        <f t="shared" si="15"/>
        <v>Inactive</v>
      </c>
      <c r="Y209" t="s">
        <v>15615</v>
      </c>
    </row>
    <row r="210" spans="1:25" x14ac:dyDescent="0.25">
      <c r="A210">
        <v>209</v>
      </c>
      <c r="B210" t="s">
        <v>176</v>
      </c>
      <c r="C210">
        <v>479</v>
      </c>
      <c r="D210" t="str">
        <f>VLOOKUP($C210,Hosts!$A:$O,10,0)</f>
        <v>New York</v>
      </c>
      <c r="E210" s="67">
        <f>INDEX(Hosts!$A:$O,MATCH(Places!$C210,Hosts!$A:$A,0),MATCH(Places!E$1,Hosts!$1:$1,0))</f>
        <v>1</v>
      </c>
      <c r="F210" s="67">
        <f>INDEX(Hosts!$A:$O,MATCH(Places!$C210,Hosts!$A:$A,0),MATCH(Places!F$1,Hosts!$1:$1,0))</f>
        <v>1</v>
      </c>
      <c r="G210" s="67" t="str">
        <f>INDEX(Hosts!$A:$O,MATCH(Places!$C210,Hosts!$A:$A,0),MATCH(Places!G$1,Hosts!$1:$1,0))</f>
        <v>No</v>
      </c>
      <c r="H210">
        <v>7</v>
      </c>
      <c r="I210" t="str">
        <f>VLOOKUP($H210,Neighborhoods!$A:$C,2,0)</f>
        <v>Brooklyn</v>
      </c>
      <c r="J210" t="str">
        <f>VLOOKUP($H210,Neighborhoods!$A:$C,3,0)</f>
        <v>Bedford-Stuyvesant</v>
      </c>
      <c r="K210" t="s">
        <v>1</v>
      </c>
      <c r="L210" t="str">
        <f t="shared" si="12"/>
        <v>Yes</v>
      </c>
      <c r="M210">
        <v>2</v>
      </c>
      <c r="N210" t="str" cm="1">
        <f t="array" ref="N210">_xlfn.IFS(M210&lt;=2,"Small",M210&lt;=5,"Medium",M210&gt;5,"Large")</f>
        <v>Small</v>
      </c>
      <c r="O210" s="50">
        <v>55</v>
      </c>
      <c r="P210" s="67">
        <f t="shared" si="13"/>
        <v>0.03</v>
      </c>
      <c r="Q210" s="52">
        <v>4.75</v>
      </c>
      <c r="R210" s="52" t="str" cm="1">
        <f t="array" ref="R210">_xlfn.IFS(ROUND(Q210,0)=5,"Excellent",ROUND(Q210,0)=4,"Good",ROUND(Q210,0)=3,"Ok",ROUND(Q210,0)&lt;3,"Bad")</f>
        <v>Excellent</v>
      </c>
      <c r="S210">
        <v>40</v>
      </c>
      <c r="T210" t="str">
        <f t="shared" si="14"/>
        <v>No</v>
      </c>
      <c r="U210" s="65">
        <v>43716</v>
      </c>
      <c r="V210" s="65">
        <v>43933</v>
      </c>
      <c r="W210">
        <v>0</v>
      </c>
      <c r="X210" t="str">
        <f t="shared" si="15"/>
        <v>Inactive</v>
      </c>
      <c r="Y210" t="s">
        <v>15616</v>
      </c>
    </row>
    <row r="211" spans="1:25" x14ac:dyDescent="0.25">
      <c r="A211">
        <v>210</v>
      </c>
      <c r="B211" t="s">
        <v>2060</v>
      </c>
      <c r="C211">
        <v>488</v>
      </c>
      <c r="D211" t="str">
        <f>VLOOKUP($C211,Hosts!$A:$O,10,0)</f>
        <v>New York</v>
      </c>
      <c r="E211" s="67">
        <f>INDEX(Hosts!$A:$O,MATCH(Places!$C211,Hosts!$A:$A,0),MATCH(Places!E$1,Hosts!$1:$1,0))</f>
        <v>0.93</v>
      </c>
      <c r="F211" s="67">
        <f>INDEX(Hosts!$A:$O,MATCH(Places!$C211,Hosts!$A:$A,0),MATCH(Places!F$1,Hosts!$1:$1,0))</f>
        <v>0.41</v>
      </c>
      <c r="G211" s="67" t="str">
        <f>INDEX(Hosts!$A:$O,MATCH(Places!$C211,Hosts!$A:$A,0),MATCH(Places!G$1,Hosts!$1:$1,0))</f>
        <v>Yes</v>
      </c>
      <c r="H211">
        <v>20</v>
      </c>
      <c r="I211" t="str">
        <f>VLOOKUP($H211,Neighborhoods!$A:$C,2,0)</f>
        <v>Manhattan</v>
      </c>
      <c r="J211" t="str">
        <f>VLOOKUP($H211,Neighborhoods!$A:$C,3,0)</f>
        <v>Upper West Side</v>
      </c>
      <c r="K211" t="s">
        <v>11822</v>
      </c>
      <c r="L211" t="str">
        <f t="shared" si="12"/>
        <v>No</v>
      </c>
      <c r="M211">
        <v>1</v>
      </c>
      <c r="N211" t="str" cm="1">
        <f t="array" ref="N211">_xlfn.IFS(M211&lt;=2,"Small",M211&lt;=5,"Medium",M211&gt;5,"Large")</f>
        <v>Small</v>
      </c>
      <c r="O211" s="50">
        <v>256</v>
      </c>
      <c r="P211" s="67">
        <f t="shared" si="13"/>
        <v>0.04</v>
      </c>
      <c r="Q211" s="52">
        <v>4.83</v>
      </c>
      <c r="R211" s="52" t="str" cm="1">
        <f t="array" ref="R211">_xlfn.IFS(ROUND(Q211,0)=5,"Excellent",ROUND(Q211,0)=4,"Good",ROUND(Q211,0)=3,"Ok",ROUND(Q211,0)&lt;3,"Bad")</f>
        <v>Excellent</v>
      </c>
      <c r="S211">
        <v>12</v>
      </c>
      <c r="T211" t="str">
        <f t="shared" si="14"/>
        <v>No</v>
      </c>
      <c r="U211" s="65">
        <v>43734</v>
      </c>
      <c r="V211" s="65">
        <v>44043</v>
      </c>
      <c r="W211">
        <v>138</v>
      </c>
      <c r="X211" t="str">
        <f t="shared" si="15"/>
        <v>Active</v>
      </c>
      <c r="Y211" t="s">
        <v>15615</v>
      </c>
    </row>
    <row r="212" spans="1:25" x14ac:dyDescent="0.25">
      <c r="A212">
        <v>211</v>
      </c>
      <c r="B212" t="s">
        <v>14883</v>
      </c>
      <c r="C212">
        <v>492</v>
      </c>
      <c r="D212" t="str">
        <f>VLOOKUP($C212,Hosts!$A:$O,10,0)</f>
        <v>New York</v>
      </c>
      <c r="E212" s="67">
        <f>INDEX(Hosts!$A:$O,MATCH(Places!$C212,Hosts!$A:$A,0),MATCH(Places!E$1,Hosts!$1:$1,0))</f>
        <v>1</v>
      </c>
      <c r="F212" s="67">
        <f>INDEX(Hosts!$A:$O,MATCH(Places!$C212,Hosts!$A:$A,0),MATCH(Places!F$1,Hosts!$1:$1,0))</f>
        <v>0.98</v>
      </c>
      <c r="G212" s="67" t="str">
        <f>INDEX(Hosts!$A:$O,MATCH(Places!$C212,Hosts!$A:$A,0),MATCH(Places!G$1,Hosts!$1:$1,0))</f>
        <v>Yes</v>
      </c>
      <c r="H212">
        <v>12</v>
      </c>
      <c r="I212" t="str">
        <f>VLOOKUP($H212,Neighborhoods!$A:$C,2,0)</f>
        <v>Brooklyn</v>
      </c>
      <c r="J212" t="str">
        <f>VLOOKUP($H212,Neighborhoods!$A:$C,3,0)</f>
        <v>Williamsburg</v>
      </c>
      <c r="K212" t="s">
        <v>11822</v>
      </c>
      <c r="L212" t="str">
        <f t="shared" si="12"/>
        <v>No</v>
      </c>
      <c r="M212">
        <v>2</v>
      </c>
      <c r="N212" t="str" cm="1">
        <f t="array" ref="N212">_xlfn.IFS(M212&lt;=2,"Small",M212&lt;=5,"Medium",M212&gt;5,"Large")</f>
        <v>Small</v>
      </c>
      <c r="O212" s="50">
        <v>85</v>
      </c>
      <c r="P212" s="67">
        <f t="shared" si="13"/>
        <v>0.03</v>
      </c>
      <c r="Q212" s="52">
        <v>4.97</v>
      </c>
      <c r="R212" s="52" t="str" cm="1">
        <f t="array" ref="R212">_xlfn.IFS(ROUND(Q212,0)=5,"Excellent",ROUND(Q212,0)=4,"Good",ROUND(Q212,0)=3,"Ok",ROUND(Q212,0)&lt;3,"Bad")</f>
        <v>Excellent</v>
      </c>
      <c r="S212">
        <v>261</v>
      </c>
      <c r="T212" t="str">
        <f t="shared" si="14"/>
        <v>Yes</v>
      </c>
      <c r="U212" s="65">
        <v>41071</v>
      </c>
      <c r="V212" s="65">
        <v>43904</v>
      </c>
      <c r="W212">
        <v>349</v>
      </c>
      <c r="X212" t="str">
        <f t="shared" si="15"/>
        <v>Active</v>
      </c>
      <c r="Y212" t="s">
        <v>15615</v>
      </c>
    </row>
    <row r="213" spans="1:25" x14ac:dyDescent="0.25">
      <c r="A213">
        <v>212</v>
      </c>
      <c r="B213" t="s">
        <v>177</v>
      </c>
      <c r="C213">
        <v>496</v>
      </c>
      <c r="D213" t="str">
        <f>VLOOKUP($C213,Hosts!$A:$O,10,0)</f>
        <v>New York</v>
      </c>
      <c r="E213" s="67">
        <f>INDEX(Hosts!$A:$O,MATCH(Places!$C213,Hosts!$A:$A,0),MATCH(Places!E$1,Hosts!$1:$1,0))</f>
        <v>0.14000000000000001</v>
      </c>
      <c r="F213" s="67">
        <f>INDEX(Hosts!$A:$O,MATCH(Places!$C213,Hosts!$A:$A,0),MATCH(Places!F$1,Hosts!$1:$1,0))</f>
        <v>0.4</v>
      </c>
      <c r="G213" s="67" t="str">
        <f>INDEX(Hosts!$A:$O,MATCH(Places!$C213,Hosts!$A:$A,0),MATCH(Places!G$1,Hosts!$1:$1,0))</f>
        <v>No</v>
      </c>
      <c r="H213">
        <v>8</v>
      </c>
      <c r="I213" t="str">
        <f>VLOOKUP($H213,Neighborhoods!$A:$C,2,0)</f>
        <v>Brooklyn</v>
      </c>
      <c r="J213" t="str">
        <f>VLOOKUP($H213,Neighborhoods!$A:$C,3,0)</f>
        <v>Bushwick</v>
      </c>
      <c r="K213" t="s">
        <v>1</v>
      </c>
      <c r="L213" t="str">
        <f t="shared" si="12"/>
        <v>Yes</v>
      </c>
      <c r="M213">
        <v>4</v>
      </c>
      <c r="N213" t="str" cm="1">
        <f t="array" ref="N213">_xlfn.IFS(M213&lt;=2,"Small",M213&lt;=5,"Medium",M213&gt;5,"Large")</f>
        <v>Medium</v>
      </c>
      <c r="O213" s="50">
        <v>67</v>
      </c>
      <c r="P213" s="67">
        <f t="shared" si="13"/>
        <v>0.03</v>
      </c>
      <c r="Q213" s="52">
        <v>4.88</v>
      </c>
      <c r="R213" s="52" t="str" cm="1">
        <f t="array" ref="R213">_xlfn.IFS(ROUND(Q213,0)=5,"Excellent",ROUND(Q213,0)=4,"Good",ROUND(Q213,0)=3,"Ok",ROUND(Q213,0)&lt;3,"Bad")</f>
        <v>Excellent</v>
      </c>
      <c r="S213">
        <v>128</v>
      </c>
      <c r="T213" t="str">
        <f t="shared" si="14"/>
        <v>Yes</v>
      </c>
      <c r="U213" s="65">
        <v>41048</v>
      </c>
      <c r="V213" s="65">
        <v>43939</v>
      </c>
      <c r="W213">
        <v>317</v>
      </c>
      <c r="X213" t="str">
        <f t="shared" si="15"/>
        <v>Active</v>
      </c>
      <c r="Y213" t="s">
        <v>15615</v>
      </c>
    </row>
    <row r="214" spans="1:25" x14ac:dyDescent="0.25">
      <c r="A214">
        <v>213</v>
      </c>
      <c r="B214" t="s">
        <v>178</v>
      </c>
      <c r="C214">
        <v>429</v>
      </c>
      <c r="D214" t="str">
        <f>VLOOKUP($C214,Hosts!$A:$O,10,0)</f>
        <v>New York</v>
      </c>
      <c r="E214" s="67">
        <f>INDEX(Hosts!$A:$O,MATCH(Places!$C214,Hosts!$A:$A,0),MATCH(Places!E$1,Hosts!$1:$1,0))</f>
        <v>0.92</v>
      </c>
      <c r="F214" s="67">
        <f>INDEX(Hosts!$A:$O,MATCH(Places!$C214,Hosts!$A:$A,0),MATCH(Places!F$1,Hosts!$1:$1,0))</f>
        <v>0.85</v>
      </c>
      <c r="G214" s="67" t="str">
        <f>INDEX(Hosts!$A:$O,MATCH(Places!$C214,Hosts!$A:$A,0),MATCH(Places!G$1,Hosts!$1:$1,0))</f>
        <v>No</v>
      </c>
      <c r="H214">
        <v>20</v>
      </c>
      <c r="I214" t="str">
        <f>VLOOKUP($H214,Neighborhoods!$A:$C,2,0)</f>
        <v>Manhattan</v>
      </c>
      <c r="J214" t="str">
        <f>VLOOKUP($H214,Neighborhoods!$A:$C,3,0)</f>
        <v>Upper West Side</v>
      </c>
      <c r="K214" t="s">
        <v>11822</v>
      </c>
      <c r="L214" t="str">
        <f t="shared" si="12"/>
        <v>No</v>
      </c>
      <c r="M214">
        <v>4</v>
      </c>
      <c r="N214" t="str" cm="1">
        <f t="array" ref="N214">_xlfn.IFS(M214&lt;=2,"Small",M214&lt;=5,"Medium",M214&gt;5,"Large")</f>
        <v>Medium</v>
      </c>
      <c r="O214" s="50">
        <v>89</v>
      </c>
      <c r="P214" s="67">
        <f t="shared" si="13"/>
        <v>0.03</v>
      </c>
      <c r="Q214" s="52">
        <v>4.33</v>
      </c>
      <c r="R214" s="52" t="str" cm="1">
        <f t="array" ref="R214">_xlfn.IFS(ROUND(Q214,0)=5,"Excellent",ROUND(Q214,0)=4,"Good",ROUND(Q214,0)=3,"Ok",ROUND(Q214,0)&lt;3,"Bad")</f>
        <v>Good</v>
      </c>
      <c r="S214">
        <v>21</v>
      </c>
      <c r="T214" t="str">
        <f t="shared" si="14"/>
        <v>No</v>
      </c>
      <c r="U214" s="65">
        <v>41012</v>
      </c>
      <c r="V214" s="65">
        <v>44026</v>
      </c>
      <c r="W214">
        <v>351</v>
      </c>
      <c r="X214" t="str">
        <f t="shared" si="15"/>
        <v>Active</v>
      </c>
      <c r="Y214" t="s">
        <v>15615</v>
      </c>
    </row>
    <row r="215" spans="1:25" x14ac:dyDescent="0.25">
      <c r="A215">
        <v>214</v>
      </c>
      <c r="B215" t="s">
        <v>179</v>
      </c>
      <c r="C215">
        <v>502</v>
      </c>
      <c r="D215" t="str">
        <f>VLOOKUP($C215,Hosts!$A:$O,10,0)</f>
        <v>New York</v>
      </c>
      <c r="E215" s="67">
        <f>INDEX(Hosts!$A:$O,MATCH(Places!$C215,Hosts!$A:$A,0),MATCH(Places!E$1,Hosts!$1:$1,0))</f>
        <v>1</v>
      </c>
      <c r="F215" s="67">
        <f>INDEX(Hosts!$A:$O,MATCH(Places!$C215,Hosts!$A:$A,0),MATCH(Places!F$1,Hosts!$1:$1,0))</f>
        <v>0.67</v>
      </c>
      <c r="G215" s="67" t="str">
        <f>INDEX(Hosts!$A:$O,MATCH(Places!$C215,Hosts!$A:$A,0),MATCH(Places!G$1,Hosts!$1:$1,0))</f>
        <v>Yes</v>
      </c>
      <c r="H215">
        <v>8</v>
      </c>
      <c r="I215" t="str">
        <f>VLOOKUP($H215,Neighborhoods!$A:$C,2,0)</f>
        <v>Brooklyn</v>
      </c>
      <c r="J215" t="str">
        <f>VLOOKUP($H215,Neighborhoods!$A:$C,3,0)</f>
        <v>Bushwick</v>
      </c>
      <c r="K215" t="s">
        <v>11822</v>
      </c>
      <c r="L215" t="str">
        <f t="shared" si="12"/>
        <v>No</v>
      </c>
      <c r="M215">
        <v>3</v>
      </c>
      <c r="N215" t="str" cm="1">
        <f t="array" ref="N215">_xlfn.IFS(M215&lt;=2,"Small",M215&lt;=5,"Medium",M215&gt;5,"Large")</f>
        <v>Medium</v>
      </c>
      <c r="O215" s="50">
        <v>120</v>
      </c>
      <c r="P215" s="67">
        <f t="shared" si="13"/>
        <v>0.03</v>
      </c>
      <c r="Q215" s="52">
        <v>4.9000000000000004</v>
      </c>
      <c r="R215" s="52" t="str" cm="1">
        <f t="array" ref="R215">_xlfn.IFS(ROUND(Q215,0)=5,"Excellent",ROUND(Q215,0)=4,"Good",ROUND(Q215,0)=3,"Ok",ROUND(Q215,0)&lt;3,"Bad")</f>
        <v>Excellent</v>
      </c>
      <c r="S215">
        <v>60</v>
      </c>
      <c r="T215" t="str">
        <f t="shared" si="14"/>
        <v>No</v>
      </c>
      <c r="U215" s="65">
        <v>41038</v>
      </c>
      <c r="V215" s="65">
        <v>44028</v>
      </c>
      <c r="W215">
        <v>30</v>
      </c>
      <c r="X215" t="str">
        <f t="shared" si="15"/>
        <v>Active</v>
      </c>
      <c r="Y215" t="s">
        <v>15615</v>
      </c>
    </row>
    <row r="216" spans="1:25" x14ac:dyDescent="0.25">
      <c r="A216">
        <v>215</v>
      </c>
      <c r="B216" t="s">
        <v>180</v>
      </c>
      <c r="C216">
        <v>505</v>
      </c>
      <c r="D216" t="str">
        <f>VLOOKUP($C216,Hosts!$A:$O,10,0)</f>
        <v>Tennessee</v>
      </c>
      <c r="E216" s="67">
        <f>INDEX(Hosts!$A:$O,MATCH(Places!$C216,Hosts!$A:$A,0),MATCH(Places!E$1,Hosts!$1:$1,0))</f>
        <v>1</v>
      </c>
      <c r="F216" s="67">
        <f>INDEX(Hosts!$A:$O,MATCH(Places!$C216,Hosts!$A:$A,0),MATCH(Places!F$1,Hosts!$1:$1,0))</f>
        <v>0.96</v>
      </c>
      <c r="G216" s="67" t="str">
        <f>INDEX(Hosts!$A:$O,MATCH(Places!$C216,Hosts!$A:$A,0),MATCH(Places!G$1,Hosts!$1:$1,0))</f>
        <v>Yes</v>
      </c>
      <c r="H216">
        <v>16</v>
      </c>
      <c r="I216" t="str">
        <f>VLOOKUP($H216,Neighborhoods!$A:$C,2,0)</f>
        <v>Manhattan</v>
      </c>
      <c r="J216" t="str">
        <f>VLOOKUP($H216,Neighborhoods!$A:$C,3,0)</f>
        <v>Harlem</v>
      </c>
      <c r="K216" t="s">
        <v>11822</v>
      </c>
      <c r="L216" t="str">
        <f t="shared" si="12"/>
        <v>No</v>
      </c>
      <c r="M216">
        <v>3</v>
      </c>
      <c r="N216" t="str" cm="1">
        <f t="array" ref="N216">_xlfn.IFS(M216&lt;=2,"Small",M216&lt;=5,"Medium",M216&gt;5,"Large")</f>
        <v>Medium</v>
      </c>
      <c r="O216" s="50">
        <v>135</v>
      </c>
      <c r="P216" s="67">
        <f t="shared" si="13"/>
        <v>0.03</v>
      </c>
      <c r="Q216" s="52">
        <v>4.78</v>
      </c>
      <c r="R216" s="52" t="str" cm="1">
        <f t="array" ref="R216">_xlfn.IFS(ROUND(Q216,0)=5,"Excellent",ROUND(Q216,0)=4,"Good",ROUND(Q216,0)=3,"Ok",ROUND(Q216,0)&lt;3,"Bad")</f>
        <v>Excellent</v>
      </c>
      <c r="S216">
        <v>27</v>
      </c>
      <c r="T216" t="str">
        <f t="shared" si="14"/>
        <v>No</v>
      </c>
      <c r="U216" s="65">
        <v>40995</v>
      </c>
      <c r="V216" s="65">
        <v>43839</v>
      </c>
      <c r="W216">
        <v>364</v>
      </c>
      <c r="X216" t="str">
        <f t="shared" si="15"/>
        <v>Active</v>
      </c>
      <c r="Y216" t="s">
        <v>15615</v>
      </c>
    </row>
    <row r="217" spans="1:25" x14ac:dyDescent="0.25">
      <c r="A217">
        <v>216</v>
      </c>
      <c r="B217" t="s">
        <v>181</v>
      </c>
      <c r="C217">
        <v>507</v>
      </c>
      <c r="D217" t="str">
        <f>VLOOKUP($C217,Hosts!$A:$O,10,0)</f>
        <v>New York</v>
      </c>
      <c r="E217" s="67">
        <f>INDEX(Hosts!$A:$O,MATCH(Places!$C217,Hosts!$A:$A,0),MATCH(Places!E$1,Hosts!$1:$1,0))</f>
        <v>1</v>
      </c>
      <c r="F217" s="67">
        <f>INDEX(Hosts!$A:$O,MATCH(Places!$C217,Hosts!$A:$A,0),MATCH(Places!F$1,Hosts!$1:$1,0))</f>
        <v>0.76</v>
      </c>
      <c r="G217" s="67" t="str">
        <f>INDEX(Hosts!$A:$O,MATCH(Places!$C217,Hosts!$A:$A,0),MATCH(Places!G$1,Hosts!$1:$1,0))</f>
        <v>Yes</v>
      </c>
      <c r="H217">
        <v>12</v>
      </c>
      <c r="I217" t="str">
        <f>VLOOKUP($H217,Neighborhoods!$A:$C,2,0)</f>
        <v>Brooklyn</v>
      </c>
      <c r="J217" t="str">
        <f>VLOOKUP($H217,Neighborhoods!$A:$C,3,0)</f>
        <v>Williamsburg</v>
      </c>
      <c r="K217" t="s">
        <v>11822</v>
      </c>
      <c r="L217" t="str">
        <f t="shared" si="12"/>
        <v>No</v>
      </c>
      <c r="M217">
        <v>5</v>
      </c>
      <c r="N217" t="str" cm="1">
        <f t="array" ref="N217">_xlfn.IFS(M217&lt;=2,"Small",M217&lt;=5,"Medium",M217&gt;5,"Large")</f>
        <v>Medium</v>
      </c>
      <c r="O217" s="50">
        <v>225</v>
      </c>
      <c r="P217" s="67">
        <f t="shared" si="13"/>
        <v>0.04</v>
      </c>
      <c r="Q217" s="52">
        <v>4.7699999999999996</v>
      </c>
      <c r="R217" s="52" t="str" cm="1">
        <f t="array" ref="R217">_xlfn.IFS(ROUND(Q217,0)=5,"Excellent",ROUND(Q217,0)=4,"Good",ROUND(Q217,0)=3,"Ok",ROUND(Q217,0)&lt;3,"Bad")</f>
        <v>Excellent</v>
      </c>
      <c r="S217">
        <v>260</v>
      </c>
      <c r="T217" t="str">
        <f t="shared" si="14"/>
        <v>No</v>
      </c>
      <c r="U217" s="65">
        <v>43358</v>
      </c>
      <c r="V217" s="65">
        <v>44057</v>
      </c>
      <c r="W217">
        <v>0</v>
      </c>
      <c r="X217" t="str">
        <f t="shared" si="15"/>
        <v>Inactive</v>
      </c>
      <c r="Y217" t="s">
        <v>15615</v>
      </c>
    </row>
    <row r="218" spans="1:25" x14ac:dyDescent="0.25">
      <c r="A218">
        <v>217</v>
      </c>
      <c r="B218" t="s">
        <v>14162</v>
      </c>
      <c r="C218">
        <v>366</v>
      </c>
      <c r="D218" t="str">
        <f>VLOOKUP($C218,Hosts!$A:$O,10,0)</f>
        <v>New York</v>
      </c>
      <c r="E218" s="67">
        <f>INDEX(Hosts!$A:$O,MATCH(Places!$C218,Hosts!$A:$A,0),MATCH(Places!E$1,Hosts!$1:$1,0))</f>
        <v>1</v>
      </c>
      <c r="F218" s="67">
        <f>INDEX(Hosts!$A:$O,MATCH(Places!$C218,Hosts!$A:$A,0),MATCH(Places!F$1,Hosts!$1:$1,0))</f>
        <v>0.69</v>
      </c>
      <c r="G218" s="67" t="str">
        <f>INDEX(Hosts!$A:$O,MATCH(Places!$C218,Hosts!$A:$A,0),MATCH(Places!G$1,Hosts!$1:$1,0))</f>
        <v>No</v>
      </c>
      <c r="H218">
        <v>12</v>
      </c>
      <c r="I218" t="str">
        <f>VLOOKUP($H218,Neighborhoods!$A:$C,2,0)</f>
        <v>Brooklyn</v>
      </c>
      <c r="J218" t="str">
        <f>VLOOKUP($H218,Neighborhoods!$A:$C,3,0)</f>
        <v>Williamsburg</v>
      </c>
      <c r="K218" t="s">
        <v>11822</v>
      </c>
      <c r="L218" t="str">
        <f t="shared" si="12"/>
        <v>No</v>
      </c>
      <c r="M218">
        <v>5</v>
      </c>
      <c r="N218" t="str" cm="1">
        <f t="array" ref="N218">_xlfn.IFS(M218&lt;=2,"Small",M218&lt;=5,"Medium",M218&gt;5,"Large")</f>
        <v>Medium</v>
      </c>
      <c r="O218" s="50">
        <v>225</v>
      </c>
      <c r="P218" s="67">
        <f t="shared" si="13"/>
        <v>0.04</v>
      </c>
      <c r="Q218" s="52">
        <v>4.7699999999999996</v>
      </c>
      <c r="R218" s="52" t="str" cm="1">
        <f t="array" ref="R218">_xlfn.IFS(ROUND(Q218,0)=5,"Excellent",ROUND(Q218,0)=4,"Good",ROUND(Q218,0)=3,"Ok",ROUND(Q218,0)&lt;3,"Bad")</f>
        <v>Excellent</v>
      </c>
      <c r="S218">
        <v>56</v>
      </c>
      <c r="T218" t="str">
        <f t="shared" si="14"/>
        <v>No</v>
      </c>
      <c r="U218" s="65">
        <v>41010</v>
      </c>
      <c r="V218" s="65">
        <v>43982</v>
      </c>
      <c r="W218">
        <v>80</v>
      </c>
      <c r="X218" t="str">
        <f t="shared" si="15"/>
        <v>Active</v>
      </c>
      <c r="Y218" t="s">
        <v>15615</v>
      </c>
    </row>
    <row r="219" spans="1:25" x14ac:dyDescent="0.25">
      <c r="A219">
        <v>218</v>
      </c>
      <c r="B219" t="s">
        <v>182</v>
      </c>
      <c r="C219">
        <v>74</v>
      </c>
      <c r="D219" t="str">
        <f>VLOOKUP($C219,Hosts!$A:$O,10,0)</f>
        <v>Guanajuato</v>
      </c>
      <c r="E219" s="67">
        <f>INDEX(Hosts!$A:$O,MATCH(Places!$C219,Hosts!$A:$A,0),MATCH(Places!E$1,Hosts!$1:$1,0))</f>
        <v>1</v>
      </c>
      <c r="F219" s="67">
        <f>INDEX(Hosts!$A:$O,MATCH(Places!$C219,Hosts!$A:$A,0),MATCH(Places!F$1,Hosts!$1:$1,0))</f>
        <v>1</v>
      </c>
      <c r="G219" s="67" t="str">
        <f>INDEX(Hosts!$A:$O,MATCH(Places!$C219,Hosts!$A:$A,0),MATCH(Places!G$1,Hosts!$1:$1,0))</f>
        <v>Yes</v>
      </c>
      <c r="H219">
        <v>19</v>
      </c>
      <c r="I219" t="str">
        <f>VLOOKUP($H219,Neighborhoods!$A:$C,2,0)</f>
        <v>Manhattan</v>
      </c>
      <c r="J219" t="str">
        <f>VLOOKUP($H219,Neighborhoods!$A:$C,3,0)</f>
        <v>Upper East Side</v>
      </c>
      <c r="K219" t="s">
        <v>11822</v>
      </c>
      <c r="L219" t="str">
        <f t="shared" si="12"/>
        <v>No</v>
      </c>
      <c r="M219">
        <v>2</v>
      </c>
      <c r="N219" t="str" cm="1">
        <f t="array" ref="N219">_xlfn.IFS(M219&lt;=2,"Small",M219&lt;=5,"Medium",M219&gt;5,"Large")</f>
        <v>Small</v>
      </c>
      <c r="O219" s="50">
        <v>219</v>
      </c>
      <c r="P219" s="67">
        <f t="shared" si="13"/>
        <v>0.04</v>
      </c>
      <c r="Q219" s="52">
        <v>4.9000000000000004</v>
      </c>
      <c r="R219" s="52" t="str" cm="1">
        <f t="array" ref="R219">_xlfn.IFS(ROUND(Q219,0)=5,"Excellent",ROUND(Q219,0)=4,"Good",ROUND(Q219,0)=3,"Ok",ROUND(Q219,0)&lt;3,"Bad")</f>
        <v>Excellent</v>
      </c>
      <c r="S219">
        <v>112</v>
      </c>
      <c r="T219" t="str">
        <f t="shared" si="14"/>
        <v>Yes</v>
      </c>
      <c r="U219" s="65">
        <v>40992</v>
      </c>
      <c r="V219" s="65">
        <v>43814</v>
      </c>
      <c r="W219">
        <v>267</v>
      </c>
      <c r="X219" t="str">
        <f t="shared" si="15"/>
        <v>Active</v>
      </c>
      <c r="Y219" t="s">
        <v>15615</v>
      </c>
    </row>
    <row r="220" spans="1:25" x14ac:dyDescent="0.25">
      <c r="A220">
        <v>219</v>
      </c>
      <c r="B220" t="s">
        <v>183</v>
      </c>
      <c r="C220">
        <v>510</v>
      </c>
      <c r="D220" t="str">
        <f>VLOOKUP($C220,Hosts!$A:$O,10,0)</f>
        <v>New York</v>
      </c>
      <c r="E220" s="67">
        <f>INDEX(Hosts!$A:$O,MATCH(Places!$C220,Hosts!$A:$A,0),MATCH(Places!E$1,Hosts!$1:$1,0))</f>
        <v>1</v>
      </c>
      <c r="F220" s="67">
        <f>INDEX(Hosts!$A:$O,MATCH(Places!$C220,Hosts!$A:$A,0),MATCH(Places!F$1,Hosts!$1:$1,0))</f>
        <v>0.96</v>
      </c>
      <c r="G220" s="67" t="str">
        <f>INDEX(Hosts!$A:$O,MATCH(Places!$C220,Hosts!$A:$A,0),MATCH(Places!G$1,Hosts!$1:$1,0))</f>
        <v>Yes</v>
      </c>
      <c r="H220">
        <v>18</v>
      </c>
      <c r="I220" t="str">
        <f>VLOOKUP($H220,Neighborhoods!$A:$C,2,0)</f>
        <v>Manhattan</v>
      </c>
      <c r="J220" t="str">
        <f>VLOOKUP($H220,Neighborhoods!$A:$C,3,0)</f>
        <v>Midtown</v>
      </c>
      <c r="K220" t="s">
        <v>11822</v>
      </c>
      <c r="L220" t="str">
        <f t="shared" si="12"/>
        <v>No</v>
      </c>
      <c r="M220">
        <v>4</v>
      </c>
      <c r="N220" t="str" cm="1">
        <f t="array" ref="N220">_xlfn.IFS(M220&lt;=2,"Small",M220&lt;=5,"Medium",M220&gt;5,"Large")</f>
        <v>Medium</v>
      </c>
      <c r="O220" s="50">
        <v>249</v>
      </c>
      <c r="P220" s="67">
        <f t="shared" si="13"/>
        <v>0.04</v>
      </c>
      <c r="Q220" s="52">
        <v>4.76</v>
      </c>
      <c r="R220" s="52" t="str" cm="1">
        <f t="array" ref="R220">_xlfn.IFS(ROUND(Q220,0)=5,"Excellent",ROUND(Q220,0)=4,"Good",ROUND(Q220,0)=3,"Ok",ROUND(Q220,0)&lt;3,"Bad")</f>
        <v>Excellent</v>
      </c>
      <c r="S220">
        <v>29</v>
      </c>
      <c r="T220" t="str">
        <f t="shared" si="14"/>
        <v>No</v>
      </c>
      <c r="U220" s="65">
        <v>41545</v>
      </c>
      <c r="V220" s="65">
        <v>43917</v>
      </c>
      <c r="W220">
        <v>127</v>
      </c>
      <c r="X220" t="str">
        <f t="shared" si="15"/>
        <v>Active</v>
      </c>
      <c r="Y220" t="s">
        <v>15615</v>
      </c>
    </row>
    <row r="221" spans="1:25" x14ac:dyDescent="0.25">
      <c r="A221">
        <v>220</v>
      </c>
      <c r="B221" t="s">
        <v>15332</v>
      </c>
      <c r="C221">
        <v>331</v>
      </c>
      <c r="D221" t="str">
        <f>VLOOKUP($C221,Hosts!$A:$O,10,0)</f>
        <v>New York</v>
      </c>
      <c r="E221" s="67">
        <f>INDEX(Hosts!$A:$O,MATCH(Places!$C221,Hosts!$A:$A,0),MATCH(Places!E$1,Hosts!$1:$1,0))</f>
        <v>1</v>
      </c>
      <c r="F221" s="67">
        <f>INDEX(Hosts!$A:$O,MATCH(Places!$C221,Hosts!$A:$A,0),MATCH(Places!F$1,Hosts!$1:$1,0))</f>
        <v>0.84</v>
      </c>
      <c r="G221" s="67" t="str">
        <f>INDEX(Hosts!$A:$O,MATCH(Places!$C221,Hosts!$A:$A,0),MATCH(Places!G$1,Hosts!$1:$1,0))</f>
        <v>No</v>
      </c>
      <c r="H221">
        <v>9</v>
      </c>
      <c r="I221" t="str">
        <f>VLOOKUP($H221,Neighborhoods!$A:$C,2,0)</f>
        <v>Brooklyn</v>
      </c>
      <c r="J221" t="str">
        <f>VLOOKUP($H221,Neighborhoods!$A:$C,3,0)</f>
        <v>Crown Heights</v>
      </c>
      <c r="K221" t="s">
        <v>11822</v>
      </c>
      <c r="L221" t="str">
        <f t="shared" si="12"/>
        <v>No</v>
      </c>
      <c r="M221">
        <v>6</v>
      </c>
      <c r="N221" t="str" cm="1">
        <f t="array" ref="N221">_xlfn.IFS(M221&lt;=2,"Small",M221&lt;=5,"Medium",M221&gt;5,"Large")</f>
        <v>Large</v>
      </c>
      <c r="O221" s="50">
        <v>185</v>
      </c>
      <c r="P221" s="67">
        <f t="shared" si="13"/>
        <v>0.03</v>
      </c>
      <c r="Q221" s="52">
        <v>4.7699999999999996</v>
      </c>
      <c r="R221" s="52" t="str" cm="1">
        <f t="array" ref="R221">_xlfn.IFS(ROUND(Q221,0)=5,"Excellent",ROUND(Q221,0)=4,"Good",ROUND(Q221,0)=3,"Ok",ROUND(Q221,0)&lt;3,"Bad")</f>
        <v>Excellent</v>
      </c>
      <c r="S221">
        <v>26</v>
      </c>
      <c r="T221" t="str">
        <f t="shared" si="14"/>
        <v>No</v>
      </c>
      <c r="U221" s="65">
        <v>40987</v>
      </c>
      <c r="V221" s="65">
        <v>43825</v>
      </c>
      <c r="W221">
        <v>179</v>
      </c>
      <c r="X221" t="str">
        <f t="shared" si="15"/>
        <v>Active</v>
      </c>
      <c r="Y221" t="s">
        <v>15615</v>
      </c>
    </row>
    <row r="222" spans="1:25" x14ac:dyDescent="0.25">
      <c r="A222">
        <v>221</v>
      </c>
      <c r="B222" t="s">
        <v>184</v>
      </c>
      <c r="C222">
        <v>517</v>
      </c>
      <c r="D222" t="str">
        <f>VLOOKUP($C222,Hosts!$A:$O,10,0)</f>
        <v>New York</v>
      </c>
      <c r="E222" s="67">
        <f>INDEX(Hosts!$A:$O,MATCH(Places!$C222,Hosts!$A:$A,0),MATCH(Places!E$1,Hosts!$1:$1,0))</f>
        <v>1</v>
      </c>
      <c r="F222" s="67">
        <f>INDEX(Hosts!$A:$O,MATCH(Places!$C222,Hosts!$A:$A,0),MATCH(Places!F$1,Hosts!$1:$1,0))</f>
        <v>0.54</v>
      </c>
      <c r="G222" s="67" t="str">
        <f>INDEX(Hosts!$A:$O,MATCH(Places!$C222,Hosts!$A:$A,0),MATCH(Places!G$1,Hosts!$1:$1,0))</f>
        <v>Yes</v>
      </c>
      <c r="H222">
        <v>12</v>
      </c>
      <c r="I222" t="str">
        <f>VLOOKUP($H222,Neighborhoods!$A:$C,2,0)</f>
        <v>Brooklyn</v>
      </c>
      <c r="J222" t="str">
        <f>VLOOKUP($H222,Neighborhoods!$A:$C,3,0)</f>
        <v>Williamsburg</v>
      </c>
      <c r="K222" t="s">
        <v>1</v>
      </c>
      <c r="L222" t="str">
        <f t="shared" si="12"/>
        <v>Yes</v>
      </c>
      <c r="M222">
        <v>2</v>
      </c>
      <c r="N222" t="str" cm="1">
        <f t="array" ref="N222">_xlfn.IFS(M222&lt;=2,"Small",M222&lt;=5,"Medium",M222&gt;5,"Large")</f>
        <v>Small</v>
      </c>
      <c r="O222" s="50">
        <v>89</v>
      </c>
      <c r="P222" s="67">
        <f t="shared" si="13"/>
        <v>0.03</v>
      </c>
      <c r="Q222" s="52">
        <v>4.76</v>
      </c>
      <c r="R222" s="52" t="str" cm="1">
        <f t="array" ref="R222">_xlfn.IFS(ROUND(Q222,0)=5,"Excellent",ROUND(Q222,0)=4,"Good",ROUND(Q222,0)=3,"Ok",ROUND(Q222,0)&lt;3,"Bad")</f>
        <v>Excellent</v>
      </c>
      <c r="S222">
        <v>49</v>
      </c>
      <c r="T222" t="str">
        <f t="shared" si="14"/>
        <v>No</v>
      </c>
      <c r="U222" s="65">
        <v>40990</v>
      </c>
      <c r="V222" s="65">
        <v>43890</v>
      </c>
      <c r="W222">
        <v>179</v>
      </c>
      <c r="X222" t="str">
        <f t="shared" si="15"/>
        <v>Active</v>
      </c>
      <c r="Y222" t="s">
        <v>15615</v>
      </c>
    </row>
    <row r="223" spans="1:25" x14ac:dyDescent="0.25">
      <c r="A223">
        <v>222</v>
      </c>
      <c r="B223" t="s">
        <v>185</v>
      </c>
      <c r="C223">
        <v>518</v>
      </c>
      <c r="D223" t="str">
        <f>VLOOKUP($C223,Hosts!$A:$O,10,0)</f>
        <v>New York</v>
      </c>
      <c r="E223" s="67">
        <f>INDEX(Hosts!$A:$O,MATCH(Places!$C223,Hosts!$A:$A,0),MATCH(Places!E$1,Hosts!$1:$1,0))</f>
        <v>0.67</v>
      </c>
      <c r="F223" s="67">
        <f>INDEX(Hosts!$A:$O,MATCH(Places!$C223,Hosts!$A:$A,0),MATCH(Places!F$1,Hosts!$1:$1,0))</f>
        <v>0.88</v>
      </c>
      <c r="G223" s="67" t="str">
        <f>INDEX(Hosts!$A:$O,MATCH(Places!$C223,Hosts!$A:$A,0),MATCH(Places!G$1,Hosts!$1:$1,0))</f>
        <v>Yes</v>
      </c>
      <c r="H223">
        <v>17</v>
      </c>
      <c r="I223" t="str">
        <f>VLOOKUP($H223,Neighborhoods!$A:$C,2,0)</f>
        <v>Manhattan</v>
      </c>
      <c r="J223" t="str">
        <f>VLOOKUP($H223,Neighborhoods!$A:$C,3,0)</f>
        <v>Hell's Kitchen</v>
      </c>
      <c r="K223" t="s">
        <v>1</v>
      </c>
      <c r="L223" t="str">
        <f t="shared" si="12"/>
        <v>Yes</v>
      </c>
      <c r="M223">
        <v>1</v>
      </c>
      <c r="N223" t="str" cm="1">
        <f t="array" ref="N223">_xlfn.IFS(M223&lt;=2,"Small",M223&lt;=5,"Medium",M223&gt;5,"Large")</f>
        <v>Small</v>
      </c>
      <c r="O223" s="50">
        <v>85</v>
      </c>
      <c r="P223" s="67">
        <f t="shared" si="13"/>
        <v>0.03</v>
      </c>
      <c r="Q223" s="52">
        <v>4.8899999999999997</v>
      </c>
      <c r="R223" s="52" t="str" cm="1">
        <f t="array" ref="R223">_xlfn.IFS(ROUND(Q223,0)=5,"Excellent",ROUND(Q223,0)=4,"Good",ROUND(Q223,0)=3,"Ok",ROUND(Q223,0)&lt;3,"Bad")</f>
        <v>Excellent</v>
      </c>
      <c r="S223">
        <v>146</v>
      </c>
      <c r="T223" t="str">
        <f t="shared" si="14"/>
        <v>Yes</v>
      </c>
      <c r="U223" s="65">
        <v>41978</v>
      </c>
      <c r="V223" s="65">
        <v>43915</v>
      </c>
      <c r="W223">
        <v>365</v>
      </c>
      <c r="X223" t="str">
        <f t="shared" si="15"/>
        <v>Active</v>
      </c>
      <c r="Y223" t="s">
        <v>15615</v>
      </c>
    </row>
    <row r="224" spans="1:25" x14ac:dyDescent="0.25">
      <c r="A224">
        <v>223</v>
      </c>
      <c r="B224" t="s">
        <v>14435</v>
      </c>
      <c r="C224">
        <v>531</v>
      </c>
      <c r="D224" t="str">
        <f>VLOOKUP($C224,Hosts!$A:$O,10,0)</f>
        <v>New York</v>
      </c>
      <c r="E224" s="67">
        <f>INDEX(Hosts!$A:$O,MATCH(Places!$C224,Hosts!$A:$A,0),MATCH(Places!E$1,Hosts!$1:$1,0))</f>
        <v>1</v>
      </c>
      <c r="F224" s="67">
        <f>INDEX(Hosts!$A:$O,MATCH(Places!$C224,Hosts!$A:$A,0),MATCH(Places!F$1,Hosts!$1:$1,0))</f>
        <v>1</v>
      </c>
      <c r="G224" s="67" t="str">
        <f>INDEX(Hosts!$A:$O,MATCH(Places!$C224,Hosts!$A:$A,0),MATCH(Places!G$1,Hosts!$1:$1,0))</f>
        <v>Yes</v>
      </c>
      <c r="H224">
        <v>17</v>
      </c>
      <c r="I224" t="str">
        <f>VLOOKUP($H224,Neighborhoods!$A:$C,2,0)</f>
        <v>Manhattan</v>
      </c>
      <c r="J224" t="str">
        <f>VLOOKUP($H224,Neighborhoods!$A:$C,3,0)</f>
        <v>Hell's Kitchen</v>
      </c>
      <c r="K224" t="s">
        <v>1</v>
      </c>
      <c r="L224" t="str">
        <f t="shared" si="12"/>
        <v>Yes</v>
      </c>
      <c r="M224">
        <v>2</v>
      </c>
      <c r="N224" t="str" cm="1">
        <f t="array" ref="N224">_xlfn.IFS(M224&lt;=2,"Small",M224&lt;=5,"Medium",M224&gt;5,"Large")</f>
        <v>Small</v>
      </c>
      <c r="O224" s="50">
        <v>71</v>
      </c>
      <c r="P224" s="67">
        <f t="shared" si="13"/>
        <v>0.03</v>
      </c>
      <c r="Q224" s="52">
        <v>4.9000000000000004</v>
      </c>
      <c r="R224" s="52" t="str" cm="1">
        <f t="array" ref="R224">_xlfn.IFS(ROUND(Q224,0)=5,"Excellent",ROUND(Q224,0)=4,"Good",ROUND(Q224,0)=3,"Ok",ROUND(Q224,0)&lt;3,"Bad")</f>
        <v>Excellent</v>
      </c>
      <c r="S224">
        <v>78</v>
      </c>
      <c r="T224" t="str">
        <f t="shared" si="14"/>
        <v>No</v>
      </c>
      <c r="U224" s="65">
        <v>41211</v>
      </c>
      <c r="V224" s="65">
        <v>44037</v>
      </c>
      <c r="W224">
        <v>150</v>
      </c>
      <c r="X224" t="str">
        <f t="shared" si="15"/>
        <v>Active</v>
      </c>
      <c r="Y224" t="s">
        <v>15616</v>
      </c>
    </row>
    <row r="225" spans="1:25" x14ac:dyDescent="0.25">
      <c r="A225">
        <v>224</v>
      </c>
      <c r="B225" t="s">
        <v>186</v>
      </c>
      <c r="C225">
        <v>111</v>
      </c>
      <c r="D225" t="str">
        <f>VLOOKUP($C225,Hosts!$A:$O,10,0)</f>
        <v>New York</v>
      </c>
      <c r="E225" s="67">
        <f>INDEX(Hosts!$A:$O,MATCH(Places!$C225,Hosts!$A:$A,0),MATCH(Places!E$1,Hosts!$1:$1,0))</f>
        <v>1</v>
      </c>
      <c r="F225" s="67">
        <f>INDEX(Hosts!$A:$O,MATCH(Places!$C225,Hosts!$A:$A,0),MATCH(Places!F$1,Hosts!$1:$1,0))</f>
        <v>0.59</v>
      </c>
      <c r="G225" s="67" t="str">
        <f>INDEX(Hosts!$A:$O,MATCH(Places!$C225,Hosts!$A:$A,0),MATCH(Places!G$1,Hosts!$1:$1,0))</f>
        <v>No</v>
      </c>
      <c r="H225">
        <v>19</v>
      </c>
      <c r="I225" t="str">
        <f>VLOOKUP($H225,Neighborhoods!$A:$C,2,0)</f>
        <v>Manhattan</v>
      </c>
      <c r="J225" t="str">
        <f>VLOOKUP($H225,Neighborhoods!$A:$C,3,0)</f>
        <v>Upper East Side</v>
      </c>
      <c r="K225" t="s">
        <v>11822</v>
      </c>
      <c r="L225" t="str">
        <f t="shared" si="12"/>
        <v>No</v>
      </c>
      <c r="M225">
        <v>4</v>
      </c>
      <c r="N225" t="str" cm="1">
        <f t="array" ref="N225">_xlfn.IFS(M225&lt;=2,"Small",M225&lt;=5,"Medium",M225&gt;5,"Large")</f>
        <v>Medium</v>
      </c>
      <c r="O225" s="50">
        <v>121</v>
      </c>
      <c r="P225" s="67">
        <f t="shared" si="13"/>
        <v>0.03</v>
      </c>
      <c r="Q225" s="52">
        <v>3.94</v>
      </c>
      <c r="R225" s="52" t="str" cm="1">
        <f t="array" ref="R225">_xlfn.IFS(ROUND(Q225,0)=5,"Excellent",ROUND(Q225,0)=4,"Good",ROUND(Q225,0)=3,"Ok",ROUND(Q225,0)&lt;3,"Bad")</f>
        <v>Good</v>
      </c>
      <c r="S225">
        <v>16</v>
      </c>
      <c r="T225" t="str">
        <f t="shared" si="14"/>
        <v>No</v>
      </c>
      <c r="U225" s="65">
        <v>41089</v>
      </c>
      <c r="V225" s="65">
        <v>43632</v>
      </c>
      <c r="W225">
        <v>365</v>
      </c>
      <c r="X225" t="str">
        <f t="shared" si="15"/>
        <v>Active</v>
      </c>
      <c r="Y225" t="s">
        <v>15615</v>
      </c>
    </row>
    <row r="226" spans="1:25" x14ac:dyDescent="0.25">
      <c r="A226">
        <v>225</v>
      </c>
      <c r="B226" t="s">
        <v>187</v>
      </c>
      <c r="C226">
        <v>533</v>
      </c>
      <c r="D226" t="str">
        <f>VLOOKUP($C226,Hosts!$A:$O,10,0)</f>
        <v>New York</v>
      </c>
      <c r="E226" s="67">
        <f>INDEX(Hosts!$A:$O,MATCH(Places!$C226,Hosts!$A:$A,0),MATCH(Places!E$1,Hosts!$1:$1,0))</f>
        <v>0.5</v>
      </c>
      <c r="F226" s="67">
        <f>INDEX(Hosts!$A:$O,MATCH(Places!$C226,Hosts!$A:$A,0),MATCH(Places!F$1,Hosts!$1:$1,0))</f>
        <v>0.39</v>
      </c>
      <c r="G226" s="67" t="str">
        <f>INDEX(Hosts!$A:$O,MATCH(Places!$C226,Hosts!$A:$A,0),MATCH(Places!G$1,Hosts!$1:$1,0))</f>
        <v>No</v>
      </c>
      <c r="H226">
        <v>16</v>
      </c>
      <c r="I226" t="str">
        <f>VLOOKUP($H226,Neighborhoods!$A:$C,2,0)</f>
        <v>Manhattan</v>
      </c>
      <c r="J226" t="str">
        <f>VLOOKUP($H226,Neighborhoods!$A:$C,3,0)</f>
        <v>Harlem</v>
      </c>
      <c r="K226" t="s">
        <v>1</v>
      </c>
      <c r="L226" t="str">
        <f t="shared" si="12"/>
        <v>Yes</v>
      </c>
      <c r="M226">
        <v>3</v>
      </c>
      <c r="N226" t="str" cm="1">
        <f t="array" ref="N226">_xlfn.IFS(M226&lt;=2,"Small",M226&lt;=5,"Medium",M226&gt;5,"Large")</f>
        <v>Medium</v>
      </c>
      <c r="O226" s="50">
        <v>90</v>
      </c>
      <c r="P226" s="67">
        <f t="shared" si="13"/>
        <v>0.03</v>
      </c>
      <c r="Q226" s="52">
        <v>4.75</v>
      </c>
      <c r="R226" s="52" t="str" cm="1">
        <f t="array" ref="R226">_xlfn.IFS(ROUND(Q226,0)=5,"Excellent",ROUND(Q226,0)=4,"Good",ROUND(Q226,0)=3,"Ok",ROUND(Q226,0)&lt;3,"Bad")</f>
        <v>Excellent</v>
      </c>
      <c r="S226">
        <v>88</v>
      </c>
      <c r="T226" t="str">
        <f t="shared" si="14"/>
        <v>No</v>
      </c>
      <c r="U226" s="65">
        <v>41025</v>
      </c>
      <c r="V226" s="65">
        <v>43799</v>
      </c>
      <c r="W226">
        <v>179</v>
      </c>
      <c r="X226" t="str">
        <f t="shared" si="15"/>
        <v>Active</v>
      </c>
      <c r="Y226" t="s">
        <v>15615</v>
      </c>
    </row>
    <row r="227" spans="1:25" x14ac:dyDescent="0.25">
      <c r="A227">
        <v>226</v>
      </c>
      <c r="B227" t="s">
        <v>14106</v>
      </c>
      <c r="C227">
        <v>531</v>
      </c>
      <c r="D227" t="str">
        <f>VLOOKUP($C227,Hosts!$A:$O,10,0)</f>
        <v>New York</v>
      </c>
      <c r="E227" s="67">
        <f>INDEX(Hosts!$A:$O,MATCH(Places!$C227,Hosts!$A:$A,0),MATCH(Places!E$1,Hosts!$1:$1,0))</f>
        <v>1</v>
      </c>
      <c r="F227" s="67">
        <f>INDEX(Hosts!$A:$O,MATCH(Places!$C227,Hosts!$A:$A,0),MATCH(Places!F$1,Hosts!$1:$1,0))</f>
        <v>1</v>
      </c>
      <c r="G227" s="67" t="str">
        <f>INDEX(Hosts!$A:$O,MATCH(Places!$C227,Hosts!$A:$A,0),MATCH(Places!G$1,Hosts!$1:$1,0))</f>
        <v>Yes</v>
      </c>
      <c r="H227">
        <v>17</v>
      </c>
      <c r="I227" t="str">
        <f>VLOOKUP($H227,Neighborhoods!$A:$C,2,0)</f>
        <v>Manhattan</v>
      </c>
      <c r="J227" t="str">
        <f>VLOOKUP($H227,Neighborhoods!$A:$C,3,0)</f>
        <v>Hell's Kitchen</v>
      </c>
      <c r="K227" t="s">
        <v>11822</v>
      </c>
      <c r="L227" t="str">
        <f t="shared" si="12"/>
        <v>No</v>
      </c>
      <c r="M227">
        <v>2</v>
      </c>
      <c r="N227" t="str" cm="1">
        <f t="array" ref="N227">_xlfn.IFS(M227&lt;=2,"Small",M227&lt;=5,"Medium",M227&gt;5,"Large")</f>
        <v>Small</v>
      </c>
      <c r="O227" s="50">
        <v>81</v>
      </c>
      <c r="P227" s="67">
        <f t="shared" si="13"/>
        <v>0.03</v>
      </c>
      <c r="Q227" s="52">
        <v>4.91</v>
      </c>
      <c r="R227" s="52" t="str" cm="1">
        <f t="array" ref="R227">_xlfn.IFS(ROUND(Q227,0)=5,"Excellent",ROUND(Q227,0)=4,"Good",ROUND(Q227,0)=3,"Ok",ROUND(Q227,0)&lt;3,"Bad")</f>
        <v>Excellent</v>
      </c>
      <c r="S227">
        <v>132</v>
      </c>
      <c r="T227" t="str">
        <f t="shared" si="14"/>
        <v>Yes</v>
      </c>
      <c r="U227" s="65">
        <v>41061</v>
      </c>
      <c r="V227" s="65">
        <v>44055</v>
      </c>
      <c r="W227">
        <v>146</v>
      </c>
      <c r="X227" t="str">
        <f t="shared" si="15"/>
        <v>Active</v>
      </c>
      <c r="Y227" t="s">
        <v>15616</v>
      </c>
    </row>
    <row r="228" spans="1:25" x14ac:dyDescent="0.25">
      <c r="A228">
        <v>227</v>
      </c>
      <c r="B228" t="s">
        <v>14645</v>
      </c>
      <c r="C228">
        <v>67</v>
      </c>
      <c r="D228" t="str">
        <f>VLOOKUP($C228,Hosts!$A:$O,10,0)</f>
        <v>Colorado</v>
      </c>
      <c r="E228" s="67">
        <f>INDEX(Hosts!$A:$O,MATCH(Places!$C228,Hosts!$A:$A,0),MATCH(Places!E$1,Hosts!$1:$1,0))</f>
        <v>1</v>
      </c>
      <c r="F228" s="67">
        <f>INDEX(Hosts!$A:$O,MATCH(Places!$C228,Hosts!$A:$A,0),MATCH(Places!F$1,Hosts!$1:$1,0))</f>
        <v>0.82</v>
      </c>
      <c r="G228" s="67" t="str">
        <f>INDEX(Hosts!$A:$O,MATCH(Places!$C228,Hosts!$A:$A,0),MATCH(Places!G$1,Hosts!$1:$1,0))</f>
        <v>Yes</v>
      </c>
      <c r="H228">
        <v>9</v>
      </c>
      <c r="I228" t="str">
        <f>VLOOKUP($H228,Neighborhoods!$A:$C,2,0)</f>
        <v>Brooklyn</v>
      </c>
      <c r="J228" t="str">
        <f>VLOOKUP($H228,Neighborhoods!$A:$C,3,0)</f>
        <v>Crown Heights</v>
      </c>
      <c r="K228" t="s">
        <v>11822</v>
      </c>
      <c r="L228" t="str">
        <f t="shared" si="12"/>
        <v>No</v>
      </c>
      <c r="M228">
        <v>4</v>
      </c>
      <c r="N228" t="str" cm="1">
        <f t="array" ref="N228">_xlfn.IFS(M228&lt;=2,"Small",M228&lt;=5,"Medium",M228&gt;5,"Large")</f>
        <v>Medium</v>
      </c>
      <c r="O228" s="50">
        <v>145</v>
      </c>
      <c r="P228" s="67">
        <f t="shared" si="13"/>
        <v>0.03</v>
      </c>
      <c r="Q228" s="52">
        <v>4.66</v>
      </c>
      <c r="R228" s="52" t="str" cm="1">
        <f t="array" ref="R228">_xlfn.IFS(ROUND(Q228,0)=5,"Excellent",ROUND(Q228,0)=4,"Good",ROUND(Q228,0)=3,"Ok",ROUND(Q228,0)&lt;3,"Bad")</f>
        <v>Excellent</v>
      </c>
      <c r="S228">
        <v>47</v>
      </c>
      <c r="T228" t="str">
        <f t="shared" si="14"/>
        <v>No</v>
      </c>
      <c r="U228" s="65">
        <v>41022</v>
      </c>
      <c r="V228" s="65">
        <v>44027</v>
      </c>
      <c r="W228">
        <v>293</v>
      </c>
      <c r="X228" t="str">
        <f t="shared" si="15"/>
        <v>Active</v>
      </c>
      <c r="Y228" t="s">
        <v>15615</v>
      </c>
    </row>
    <row r="229" spans="1:25" x14ac:dyDescent="0.25">
      <c r="A229">
        <v>228</v>
      </c>
      <c r="B229" t="s">
        <v>188</v>
      </c>
      <c r="C229">
        <v>284</v>
      </c>
      <c r="D229" t="str">
        <f>VLOOKUP($C229,Hosts!$A:$O,10,0)</f>
        <v>New York</v>
      </c>
      <c r="E229" s="67">
        <f>INDEX(Hosts!$A:$O,MATCH(Places!$C229,Hosts!$A:$A,0),MATCH(Places!E$1,Hosts!$1:$1,0))</f>
        <v>1</v>
      </c>
      <c r="F229" s="67">
        <f>INDEX(Hosts!$A:$O,MATCH(Places!$C229,Hosts!$A:$A,0),MATCH(Places!F$1,Hosts!$1:$1,0))</f>
        <v>0.73</v>
      </c>
      <c r="G229" s="67" t="str">
        <f>INDEX(Hosts!$A:$O,MATCH(Places!$C229,Hosts!$A:$A,0),MATCH(Places!G$1,Hosts!$1:$1,0))</f>
        <v>Yes</v>
      </c>
      <c r="H229">
        <v>16</v>
      </c>
      <c r="I229" t="str">
        <f>VLOOKUP($H229,Neighborhoods!$A:$C,2,0)</f>
        <v>Manhattan</v>
      </c>
      <c r="J229" t="str">
        <f>VLOOKUP($H229,Neighborhoods!$A:$C,3,0)</f>
        <v>Harlem</v>
      </c>
      <c r="K229" t="s">
        <v>1</v>
      </c>
      <c r="L229" t="str">
        <f t="shared" si="12"/>
        <v>Yes</v>
      </c>
      <c r="M229">
        <v>3</v>
      </c>
      <c r="N229" t="str" cm="1">
        <f t="array" ref="N229">_xlfn.IFS(M229&lt;=2,"Small",M229&lt;=5,"Medium",M229&gt;5,"Large")</f>
        <v>Medium</v>
      </c>
      <c r="O229" s="50">
        <v>160</v>
      </c>
      <c r="P229" s="67">
        <f t="shared" si="13"/>
        <v>0.03</v>
      </c>
      <c r="Q229" s="52">
        <v>4.82</v>
      </c>
      <c r="R229" s="52" t="str" cm="1">
        <f t="array" ref="R229">_xlfn.IFS(ROUND(Q229,0)=5,"Excellent",ROUND(Q229,0)=4,"Good",ROUND(Q229,0)=3,"Ok",ROUND(Q229,0)&lt;3,"Bad")</f>
        <v>Excellent</v>
      </c>
      <c r="S229">
        <v>11</v>
      </c>
      <c r="T229" t="str">
        <f t="shared" si="14"/>
        <v>No</v>
      </c>
      <c r="U229" s="65">
        <v>41204</v>
      </c>
      <c r="V229" s="65">
        <v>43773</v>
      </c>
      <c r="W229">
        <v>365</v>
      </c>
      <c r="X229" t="str">
        <f t="shared" si="15"/>
        <v>Active</v>
      </c>
      <c r="Y229" t="s">
        <v>15615</v>
      </c>
    </row>
    <row r="230" spans="1:25" x14ac:dyDescent="0.25">
      <c r="A230">
        <v>229</v>
      </c>
      <c r="B230" t="s">
        <v>189</v>
      </c>
      <c r="C230">
        <v>284</v>
      </c>
      <c r="D230" t="str">
        <f>VLOOKUP($C230,Hosts!$A:$O,10,0)</f>
        <v>New York</v>
      </c>
      <c r="E230" s="67">
        <f>INDEX(Hosts!$A:$O,MATCH(Places!$C230,Hosts!$A:$A,0),MATCH(Places!E$1,Hosts!$1:$1,0))</f>
        <v>1</v>
      </c>
      <c r="F230" s="67">
        <f>INDEX(Hosts!$A:$O,MATCH(Places!$C230,Hosts!$A:$A,0),MATCH(Places!F$1,Hosts!$1:$1,0))</f>
        <v>0.73</v>
      </c>
      <c r="G230" s="67" t="str">
        <f>INDEX(Hosts!$A:$O,MATCH(Places!$C230,Hosts!$A:$A,0),MATCH(Places!G$1,Hosts!$1:$1,0))</f>
        <v>Yes</v>
      </c>
      <c r="H230">
        <v>16</v>
      </c>
      <c r="I230" t="str">
        <f>VLOOKUP($H230,Neighborhoods!$A:$C,2,0)</f>
        <v>Manhattan</v>
      </c>
      <c r="J230" t="str">
        <f>VLOOKUP($H230,Neighborhoods!$A:$C,3,0)</f>
        <v>Harlem</v>
      </c>
      <c r="K230" t="s">
        <v>1</v>
      </c>
      <c r="L230" t="str">
        <f t="shared" si="12"/>
        <v>Yes</v>
      </c>
      <c r="M230">
        <v>4</v>
      </c>
      <c r="N230" t="str" cm="1">
        <f t="array" ref="N230">_xlfn.IFS(M230&lt;=2,"Small",M230&lt;=5,"Medium",M230&gt;5,"Large")</f>
        <v>Medium</v>
      </c>
      <c r="O230" s="50">
        <v>180</v>
      </c>
      <c r="P230" s="67">
        <f t="shared" si="13"/>
        <v>0.03</v>
      </c>
      <c r="Q230" s="52">
        <v>4.9400000000000004</v>
      </c>
      <c r="R230" s="52" t="str" cm="1">
        <f t="array" ref="R230">_xlfn.IFS(ROUND(Q230,0)=5,"Excellent",ROUND(Q230,0)=4,"Good",ROUND(Q230,0)=3,"Ok",ROUND(Q230,0)&lt;3,"Bad")</f>
        <v>Excellent</v>
      </c>
      <c r="S230">
        <v>16</v>
      </c>
      <c r="T230" t="str">
        <f t="shared" si="14"/>
        <v>No</v>
      </c>
      <c r="U230" s="65">
        <v>40999</v>
      </c>
      <c r="V230" s="65">
        <v>43903</v>
      </c>
      <c r="W230">
        <v>365</v>
      </c>
      <c r="X230" t="str">
        <f t="shared" si="15"/>
        <v>Active</v>
      </c>
      <c r="Y230" t="s">
        <v>15615</v>
      </c>
    </row>
    <row r="231" spans="1:25" x14ac:dyDescent="0.25">
      <c r="A231">
        <v>230</v>
      </c>
      <c r="B231" t="s">
        <v>190</v>
      </c>
      <c r="C231">
        <v>292</v>
      </c>
      <c r="D231" t="str">
        <f>VLOOKUP($C231,Hosts!$A:$O,10,0)</f>
        <v>New York</v>
      </c>
      <c r="E231" s="67">
        <f>INDEX(Hosts!$A:$O,MATCH(Places!$C231,Hosts!$A:$A,0),MATCH(Places!E$1,Hosts!$1:$1,0))</f>
        <v>1</v>
      </c>
      <c r="F231" s="67">
        <f>INDEX(Hosts!$A:$O,MATCH(Places!$C231,Hosts!$A:$A,0),MATCH(Places!F$1,Hosts!$1:$1,0))</f>
        <v>1</v>
      </c>
      <c r="G231" s="67" t="str">
        <f>INDEX(Hosts!$A:$O,MATCH(Places!$C231,Hosts!$A:$A,0),MATCH(Places!G$1,Hosts!$1:$1,0))</f>
        <v>No</v>
      </c>
      <c r="H231">
        <v>29</v>
      </c>
      <c r="I231" t="str">
        <f>VLOOKUP($H231,Neighborhoods!$A:$C,2,0)</f>
        <v>Staten Island</v>
      </c>
      <c r="J231" t="str">
        <f>VLOOKUP($H231,Neighborhoods!$A:$C,3,0)</f>
        <v>Stapleton</v>
      </c>
      <c r="K231" t="s">
        <v>1</v>
      </c>
      <c r="L231" t="str">
        <f t="shared" si="12"/>
        <v>Yes</v>
      </c>
      <c r="M231">
        <v>4</v>
      </c>
      <c r="N231" t="str" cm="1">
        <f t="array" ref="N231">_xlfn.IFS(M231&lt;=2,"Small",M231&lt;=5,"Medium",M231&gt;5,"Large")</f>
        <v>Medium</v>
      </c>
      <c r="O231" s="50">
        <v>106</v>
      </c>
      <c r="P231" s="67">
        <f t="shared" si="13"/>
        <v>0.03</v>
      </c>
      <c r="Q231" s="52">
        <v>4.8600000000000003</v>
      </c>
      <c r="R231" s="52" t="str" cm="1">
        <f t="array" ref="R231">_xlfn.IFS(ROUND(Q231,0)=5,"Excellent",ROUND(Q231,0)=4,"Good",ROUND(Q231,0)=3,"Ok",ROUND(Q231,0)&lt;3,"Bad")</f>
        <v>Excellent</v>
      </c>
      <c r="S231">
        <v>7</v>
      </c>
      <c r="T231" t="str">
        <f t="shared" si="14"/>
        <v>No</v>
      </c>
      <c r="U231" s="65">
        <v>42686</v>
      </c>
      <c r="V231" s="65">
        <v>43772</v>
      </c>
      <c r="W231">
        <v>365</v>
      </c>
      <c r="X231" t="str">
        <f t="shared" si="15"/>
        <v>Active</v>
      </c>
      <c r="Y231" t="s">
        <v>15615</v>
      </c>
    </row>
    <row r="232" spans="1:25" x14ac:dyDescent="0.25">
      <c r="A232">
        <v>231</v>
      </c>
      <c r="B232" t="s">
        <v>13391</v>
      </c>
      <c r="C232">
        <v>579</v>
      </c>
      <c r="D232" t="str">
        <f>VLOOKUP($C232,Hosts!$A:$O,10,0)</f>
        <v>New York</v>
      </c>
      <c r="E232" s="67">
        <f>INDEX(Hosts!$A:$O,MATCH(Places!$C232,Hosts!$A:$A,0),MATCH(Places!E$1,Hosts!$1:$1,0))</f>
        <v>1</v>
      </c>
      <c r="F232" s="67">
        <f>INDEX(Hosts!$A:$O,MATCH(Places!$C232,Hosts!$A:$A,0),MATCH(Places!F$1,Hosts!$1:$1,0))</f>
        <v>1</v>
      </c>
      <c r="G232" s="67" t="str">
        <f>INDEX(Hosts!$A:$O,MATCH(Places!$C232,Hosts!$A:$A,0),MATCH(Places!G$1,Hosts!$1:$1,0))</f>
        <v>Yes</v>
      </c>
      <c r="H232">
        <v>24</v>
      </c>
      <c r="I232" t="str">
        <f>VLOOKUP($H232,Neighborhoods!$A:$C,2,0)</f>
        <v>Queens</v>
      </c>
      <c r="J232" t="str">
        <f>VLOOKUP($H232,Neighborhoods!$A:$C,3,0)</f>
        <v>Long Island City</v>
      </c>
      <c r="K232" t="s">
        <v>11822</v>
      </c>
      <c r="L232" t="str">
        <f t="shared" si="12"/>
        <v>No</v>
      </c>
      <c r="M232">
        <v>5</v>
      </c>
      <c r="N232" t="str" cm="1">
        <f t="array" ref="N232">_xlfn.IFS(M232&lt;=2,"Small",M232&lt;=5,"Medium",M232&gt;5,"Large")</f>
        <v>Medium</v>
      </c>
      <c r="O232" s="50">
        <v>219</v>
      </c>
      <c r="P232" s="67">
        <f t="shared" si="13"/>
        <v>0.04</v>
      </c>
      <c r="Q232" s="52">
        <v>4.99</v>
      </c>
      <c r="R232" s="52" t="str" cm="1">
        <f t="array" ref="R232">_xlfn.IFS(ROUND(Q232,0)=5,"Excellent",ROUND(Q232,0)=4,"Good",ROUND(Q232,0)=3,"Ok",ROUND(Q232,0)&lt;3,"Bad")</f>
        <v>Excellent</v>
      </c>
      <c r="S232">
        <v>96</v>
      </c>
      <c r="T232" t="str">
        <f t="shared" si="14"/>
        <v>No</v>
      </c>
      <c r="U232" s="65">
        <v>41773</v>
      </c>
      <c r="V232" s="65">
        <v>44046</v>
      </c>
      <c r="W232">
        <v>350</v>
      </c>
      <c r="X232" t="str">
        <f t="shared" si="15"/>
        <v>Active</v>
      </c>
      <c r="Y232" t="s">
        <v>15616</v>
      </c>
    </row>
    <row r="233" spans="1:25" x14ac:dyDescent="0.25">
      <c r="A233">
        <v>232</v>
      </c>
      <c r="B233" t="s">
        <v>192</v>
      </c>
      <c r="C233">
        <v>578</v>
      </c>
      <c r="D233" t="str">
        <f>VLOOKUP($C233,Hosts!$A:$O,10,0)</f>
        <v>New York</v>
      </c>
      <c r="E233" s="67">
        <f>INDEX(Hosts!$A:$O,MATCH(Places!$C233,Hosts!$A:$A,0),MATCH(Places!E$1,Hosts!$1:$1,0))</f>
        <v>1</v>
      </c>
      <c r="F233" s="67">
        <f>INDEX(Hosts!$A:$O,MATCH(Places!$C233,Hosts!$A:$A,0),MATCH(Places!F$1,Hosts!$1:$1,0))</f>
        <v>0.43</v>
      </c>
      <c r="G233" s="67" t="str">
        <f>INDEX(Hosts!$A:$O,MATCH(Places!$C233,Hosts!$A:$A,0),MATCH(Places!G$1,Hosts!$1:$1,0))</f>
        <v>No</v>
      </c>
      <c r="H233">
        <v>8</v>
      </c>
      <c r="I233" t="str">
        <f>VLOOKUP($H233,Neighborhoods!$A:$C,2,0)</f>
        <v>Brooklyn</v>
      </c>
      <c r="J233" t="str">
        <f>VLOOKUP($H233,Neighborhoods!$A:$C,3,0)</f>
        <v>Bushwick</v>
      </c>
      <c r="K233" t="s">
        <v>1</v>
      </c>
      <c r="L233" t="str">
        <f t="shared" si="12"/>
        <v>Yes</v>
      </c>
      <c r="M233">
        <v>2</v>
      </c>
      <c r="N233" t="str" cm="1">
        <f t="array" ref="N233">_xlfn.IFS(M233&lt;=2,"Small",M233&lt;=5,"Medium",M233&gt;5,"Large")</f>
        <v>Small</v>
      </c>
      <c r="O233" s="50">
        <v>75</v>
      </c>
      <c r="P233" s="67">
        <f t="shared" si="13"/>
        <v>0.03</v>
      </c>
      <c r="Q233" s="52">
        <v>4.57</v>
      </c>
      <c r="R233" s="52" t="str" cm="1">
        <f t="array" ref="R233">_xlfn.IFS(ROUND(Q233,0)=5,"Excellent",ROUND(Q233,0)=4,"Good",ROUND(Q233,0)=3,"Ok",ROUND(Q233,0)&lt;3,"Bad")</f>
        <v>Excellent</v>
      </c>
      <c r="S233">
        <v>116</v>
      </c>
      <c r="T233" t="str">
        <f t="shared" si="14"/>
        <v>No</v>
      </c>
      <c r="U233" s="65">
        <v>41027</v>
      </c>
      <c r="V233" s="65">
        <v>43912</v>
      </c>
      <c r="W233">
        <v>319</v>
      </c>
      <c r="X233" t="str">
        <f t="shared" si="15"/>
        <v>Active</v>
      </c>
      <c r="Y233" t="s">
        <v>15615</v>
      </c>
    </row>
    <row r="234" spans="1:25" x14ac:dyDescent="0.25">
      <c r="A234">
        <v>233</v>
      </c>
      <c r="B234" t="s">
        <v>14054</v>
      </c>
      <c r="C234">
        <v>517</v>
      </c>
      <c r="D234" t="str">
        <f>VLOOKUP($C234,Hosts!$A:$O,10,0)</f>
        <v>New York</v>
      </c>
      <c r="E234" s="67">
        <f>INDEX(Hosts!$A:$O,MATCH(Places!$C234,Hosts!$A:$A,0),MATCH(Places!E$1,Hosts!$1:$1,0))</f>
        <v>1</v>
      </c>
      <c r="F234" s="67">
        <f>INDEX(Hosts!$A:$O,MATCH(Places!$C234,Hosts!$A:$A,0),MATCH(Places!F$1,Hosts!$1:$1,0))</f>
        <v>0.54</v>
      </c>
      <c r="G234" s="67" t="str">
        <f>INDEX(Hosts!$A:$O,MATCH(Places!$C234,Hosts!$A:$A,0),MATCH(Places!G$1,Hosts!$1:$1,0))</f>
        <v>Yes</v>
      </c>
      <c r="H234">
        <v>12</v>
      </c>
      <c r="I234" t="str">
        <f>VLOOKUP($H234,Neighborhoods!$A:$C,2,0)</f>
        <v>Brooklyn</v>
      </c>
      <c r="J234" t="str">
        <f>VLOOKUP($H234,Neighborhoods!$A:$C,3,0)</f>
        <v>Williamsburg</v>
      </c>
      <c r="K234" t="s">
        <v>11822</v>
      </c>
      <c r="L234" t="str">
        <f t="shared" si="12"/>
        <v>No</v>
      </c>
      <c r="M234">
        <v>4</v>
      </c>
      <c r="N234" t="str" cm="1">
        <f t="array" ref="N234">_xlfn.IFS(M234&lt;=2,"Small",M234&lt;=5,"Medium",M234&gt;5,"Large")</f>
        <v>Medium</v>
      </c>
      <c r="O234" s="50">
        <v>179</v>
      </c>
      <c r="P234" s="67">
        <f t="shared" si="13"/>
        <v>0.03</v>
      </c>
      <c r="Q234" s="52">
        <v>4.84</v>
      </c>
      <c r="R234" s="52" t="str" cm="1">
        <f t="array" ref="R234">_xlfn.IFS(ROUND(Q234,0)=5,"Excellent",ROUND(Q234,0)=4,"Good",ROUND(Q234,0)=3,"Ok",ROUND(Q234,0)&lt;3,"Bad")</f>
        <v>Excellent</v>
      </c>
      <c r="S234">
        <v>63</v>
      </c>
      <c r="T234" t="str">
        <f t="shared" si="14"/>
        <v>No</v>
      </c>
      <c r="U234" s="65">
        <v>41012</v>
      </c>
      <c r="V234" s="65">
        <v>44052</v>
      </c>
      <c r="W234">
        <v>164</v>
      </c>
      <c r="X234" t="str">
        <f t="shared" si="15"/>
        <v>Active</v>
      </c>
      <c r="Y234" t="s">
        <v>15615</v>
      </c>
    </row>
    <row r="235" spans="1:25" x14ac:dyDescent="0.25">
      <c r="A235">
        <v>234</v>
      </c>
      <c r="B235" t="s">
        <v>193</v>
      </c>
      <c r="C235">
        <v>585</v>
      </c>
      <c r="D235" t="str">
        <f>VLOOKUP($C235,Hosts!$A:$O,10,0)</f>
        <v>New York</v>
      </c>
      <c r="E235" s="67">
        <f>INDEX(Hosts!$A:$O,MATCH(Places!$C235,Hosts!$A:$A,0),MATCH(Places!E$1,Hosts!$1:$1,0))</f>
        <v>1</v>
      </c>
      <c r="F235" s="67">
        <f>INDEX(Hosts!$A:$O,MATCH(Places!$C235,Hosts!$A:$A,0),MATCH(Places!F$1,Hosts!$1:$1,0))</f>
        <v>0.71</v>
      </c>
      <c r="G235" s="67" t="str">
        <f>INDEX(Hosts!$A:$O,MATCH(Places!$C235,Hosts!$A:$A,0),MATCH(Places!G$1,Hosts!$1:$1,0))</f>
        <v>Yes</v>
      </c>
      <c r="H235">
        <v>9</v>
      </c>
      <c r="I235" t="str">
        <f>VLOOKUP($H235,Neighborhoods!$A:$C,2,0)</f>
        <v>Brooklyn</v>
      </c>
      <c r="J235" t="str">
        <f>VLOOKUP($H235,Neighborhoods!$A:$C,3,0)</f>
        <v>Crown Heights</v>
      </c>
      <c r="K235" t="s">
        <v>11822</v>
      </c>
      <c r="L235" t="str">
        <f t="shared" si="12"/>
        <v>No</v>
      </c>
      <c r="M235">
        <v>6</v>
      </c>
      <c r="N235" t="str" cm="1">
        <f t="array" ref="N235">_xlfn.IFS(M235&lt;=2,"Small",M235&lt;=5,"Medium",M235&gt;5,"Large")</f>
        <v>Large</v>
      </c>
      <c r="O235" s="50">
        <v>170</v>
      </c>
      <c r="P235" s="67">
        <f t="shared" si="13"/>
        <v>0.03</v>
      </c>
      <c r="Q235" s="52">
        <v>4.9000000000000004</v>
      </c>
      <c r="R235" s="52" t="str" cm="1">
        <f t="array" ref="R235">_xlfn.IFS(ROUND(Q235,0)=5,"Excellent",ROUND(Q235,0)=4,"Good",ROUND(Q235,0)=3,"Ok",ROUND(Q235,0)&lt;3,"Bad")</f>
        <v>Excellent</v>
      </c>
      <c r="S235">
        <v>135</v>
      </c>
      <c r="T235" t="str">
        <f t="shared" si="14"/>
        <v>Yes</v>
      </c>
      <c r="U235" s="65">
        <v>41109</v>
      </c>
      <c r="V235" s="65">
        <v>43910</v>
      </c>
      <c r="W235">
        <v>317</v>
      </c>
      <c r="X235" t="str">
        <f t="shared" si="15"/>
        <v>Active</v>
      </c>
      <c r="Y235" t="s">
        <v>15615</v>
      </c>
    </row>
    <row r="236" spans="1:25" x14ac:dyDescent="0.25">
      <c r="A236">
        <v>235</v>
      </c>
      <c r="B236" t="s">
        <v>194</v>
      </c>
      <c r="C236">
        <v>586</v>
      </c>
      <c r="D236" t="str">
        <f>VLOOKUP($C236,Hosts!$A:$O,10,0)</f>
        <v>New York</v>
      </c>
      <c r="E236" s="67">
        <f>INDEX(Hosts!$A:$O,MATCH(Places!$C236,Hosts!$A:$A,0),MATCH(Places!E$1,Hosts!$1:$1,0))</f>
        <v>1</v>
      </c>
      <c r="F236" s="67">
        <f>INDEX(Hosts!$A:$O,MATCH(Places!$C236,Hosts!$A:$A,0),MATCH(Places!F$1,Hosts!$1:$1,0))</f>
        <v>1</v>
      </c>
      <c r="G236" s="67" t="str">
        <f>INDEX(Hosts!$A:$O,MATCH(Places!$C236,Hosts!$A:$A,0),MATCH(Places!G$1,Hosts!$1:$1,0))</f>
        <v>Yes</v>
      </c>
      <c r="H236">
        <v>9</v>
      </c>
      <c r="I236" t="str">
        <f>VLOOKUP($H236,Neighborhoods!$A:$C,2,0)</f>
        <v>Brooklyn</v>
      </c>
      <c r="J236" t="str">
        <f>VLOOKUP($H236,Neighborhoods!$A:$C,3,0)</f>
        <v>Crown Heights</v>
      </c>
      <c r="K236" t="s">
        <v>11822</v>
      </c>
      <c r="L236" t="str">
        <f t="shared" si="12"/>
        <v>No</v>
      </c>
      <c r="M236">
        <v>2</v>
      </c>
      <c r="N236" t="str" cm="1">
        <f t="array" ref="N236">_xlfn.IFS(M236&lt;=2,"Small",M236&lt;=5,"Medium",M236&gt;5,"Large")</f>
        <v>Small</v>
      </c>
      <c r="O236" s="50">
        <v>125</v>
      </c>
      <c r="P236" s="67">
        <f t="shared" si="13"/>
        <v>0.03</v>
      </c>
      <c r="Q236" s="52">
        <v>4.8499999999999996</v>
      </c>
      <c r="R236" s="52" t="str" cm="1">
        <f t="array" ref="R236">_xlfn.IFS(ROUND(Q236,0)=5,"Excellent",ROUND(Q236,0)=4,"Good",ROUND(Q236,0)=3,"Ok",ROUND(Q236,0)&lt;3,"Bad")</f>
        <v>Excellent</v>
      </c>
      <c r="S236">
        <v>60</v>
      </c>
      <c r="T236" t="str">
        <f t="shared" si="14"/>
        <v>No</v>
      </c>
      <c r="U236" s="65">
        <v>41053</v>
      </c>
      <c r="V236" s="65">
        <v>43861</v>
      </c>
      <c r="W236">
        <v>236</v>
      </c>
      <c r="X236" t="str">
        <f t="shared" si="15"/>
        <v>Active</v>
      </c>
      <c r="Y236" t="s">
        <v>15615</v>
      </c>
    </row>
    <row r="237" spans="1:25" x14ac:dyDescent="0.25">
      <c r="A237">
        <v>236</v>
      </c>
      <c r="B237" t="s">
        <v>195</v>
      </c>
      <c r="C237">
        <v>256</v>
      </c>
      <c r="D237" t="str">
        <f>VLOOKUP($C237,Hosts!$A:$O,10,0)</f>
        <v>New York</v>
      </c>
      <c r="E237" s="67">
        <f>INDEX(Hosts!$A:$O,MATCH(Places!$C237,Hosts!$A:$A,0),MATCH(Places!E$1,Hosts!$1:$1,0))</f>
        <v>0.22</v>
      </c>
      <c r="F237" s="67">
        <f>INDEX(Hosts!$A:$O,MATCH(Places!$C237,Hosts!$A:$A,0),MATCH(Places!F$1,Hosts!$1:$1,0))</f>
        <v>0.79</v>
      </c>
      <c r="G237" s="67" t="str">
        <f>INDEX(Hosts!$A:$O,MATCH(Places!$C237,Hosts!$A:$A,0),MATCH(Places!G$1,Hosts!$1:$1,0))</f>
        <v>Yes</v>
      </c>
      <c r="H237">
        <v>15</v>
      </c>
      <c r="I237" t="str">
        <f>VLOOKUP($H237,Neighborhoods!$A:$C,2,0)</f>
        <v>Manhattan</v>
      </c>
      <c r="J237" t="str">
        <f>VLOOKUP($H237,Neighborhoods!$A:$C,3,0)</f>
        <v>East Village</v>
      </c>
      <c r="K237" t="s">
        <v>1</v>
      </c>
      <c r="L237" t="str">
        <f t="shared" si="12"/>
        <v>Yes</v>
      </c>
      <c r="M237">
        <v>1</v>
      </c>
      <c r="N237" t="str" cm="1">
        <f t="array" ref="N237">_xlfn.IFS(M237&lt;=2,"Small",M237&lt;=5,"Medium",M237&gt;5,"Large")</f>
        <v>Small</v>
      </c>
      <c r="O237" s="50">
        <v>100</v>
      </c>
      <c r="P237" s="67">
        <f t="shared" si="13"/>
        <v>0.03</v>
      </c>
      <c r="Q237" s="52">
        <v>4.92</v>
      </c>
      <c r="R237" s="52" t="str" cm="1">
        <f t="array" ref="R237">_xlfn.IFS(ROUND(Q237,0)=5,"Excellent",ROUND(Q237,0)=4,"Good",ROUND(Q237,0)=3,"Ok",ROUND(Q237,0)&lt;3,"Bad")</f>
        <v>Excellent</v>
      </c>
      <c r="S237">
        <v>39</v>
      </c>
      <c r="T237" t="str">
        <f t="shared" si="14"/>
        <v>No</v>
      </c>
      <c r="U237" s="65">
        <v>41079</v>
      </c>
      <c r="V237" s="65">
        <v>43904</v>
      </c>
      <c r="W237">
        <v>269</v>
      </c>
      <c r="X237" t="str">
        <f t="shared" si="15"/>
        <v>Active</v>
      </c>
      <c r="Y237" t="s">
        <v>15615</v>
      </c>
    </row>
    <row r="238" spans="1:25" x14ac:dyDescent="0.25">
      <c r="A238">
        <v>237</v>
      </c>
      <c r="B238" t="s">
        <v>13279</v>
      </c>
      <c r="C238">
        <v>590</v>
      </c>
      <c r="D238" t="str">
        <f>VLOOKUP($C238,Hosts!$A:$O,10,0)</f>
        <v>New York</v>
      </c>
      <c r="E238" s="67">
        <f>INDEX(Hosts!$A:$O,MATCH(Places!$C238,Hosts!$A:$A,0),MATCH(Places!E$1,Hosts!$1:$1,0))</f>
        <v>1</v>
      </c>
      <c r="F238" s="67">
        <f>INDEX(Hosts!$A:$O,MATCH(Places!$C238,Hosts!$A:$A,0),MATCH(Places!F$1,Hosts!$1:$1,0))</f>
        <v>1</v>
      </c>
      <c r="G238" s="67" t="str">
        <f>INDEX(Hosts!$A:$O,MATCH(Places!$C238,Hosts!$A:$A,0),MATCH(Places!G$1,Hosts!$1:$1,0))</f>
        <v>No</v>
      </c>
      <c r="H238">
        <v>7</v>
      </c>
      <c r="I238" t="str">
        <f>VLOOKUP($H238,Neighborhoods!$A:$C,2,0)</f>
        <v>Brooklyn</v>
      </c>
      <c r="J238" t="str">
        <f>VLOOKUP($H238,Neighborhoods!$A:$C,3,0)</f>
        <v>Bedford-Stuyvesant</v>
      </c>
      <c r="K238" t="s">
        <v>11822</v>
      </c>
      <c r="L238" t="str">
        <f t="shared" si="12"/>
        <v>No</v>
      </c>
      <c r="M238">
        <v>3</v>
      </c>
      <c r="N238" t="str" cm="1">
        <f t="array" ref="N238">_xlfn.IFS(M238&lt;=2,"Small",M238&lt;=5,"Medium",M238&gt;5,"Large")</f>
        <v>Medium</v>
      </c>
      <c r="O238" s="50">
        <v>90</v>
      </c>
      <c r="P238" s="67">
        <f t="shared" si="13"/>
        <v>0.03</v>
      </c>
      <c r="Q238" s="52">
        <v>4.58</v>
      </c>
      <c r="R238" s="52" t="str" cm="1">
        <f t="array" ref="R238">_xlfn.IFS(ROUND(Q238,0)=5,"Excellent",ROUND(Q238,0)=4,"Good",ROUND(Q238,0)=3,"Ok",ROUND(Q238,0)&lt;3,"Bad")</f>
        <v>Excellent</v>
      </c>
      <c r="S238">
        <v>224</v>
      </c>
      <c r="T238" t="str">
        <f t="shared" si="14"/>
        <v>No</v>
      </c>
      <c r="U238" s="65">
        <v>41084</v>
      </c>
      <c r="V238" s="65">
        <v>43922</v>
      </c>
      <c r="W238">
        <v>190</v>
      </c>
      <c r="X238" t="str">
        <f t="shared" si="15"/>
        <v>Active</v>
      </c>
      <c r="Y238" t="s">
        <v>15616</v>
      </c>
    </row>
    <row r="239" spans="1:25" x14ac:dyDescent="0.25">
      <c r="A239">
        <v>238</v>
      </c>
      <c r="B239" t="s">
        <v>15079</v>
      </c>
      <c r="C239">
        <v>349</v>
      </c>
      <c r="D239" t="str">
        <f>VLOOKUP($C239,Hosts!$A:$O,10,0)</f>
        <v>Provence-Alpes-Cote d'Azur</v>
      </c>
      <c r="E239" s="67">
        <f>INDEX(Hosts!$A:$O,MATCH(Places!$C239,Hosts!$A:$A,0),MATCH(Places!E$1,Hosts!$1:$1,0))</f>
        <v>1</v>
      </c>
      <c r="F239" s="67">
        <f>INDEX(Hosts!$A:$O,MATCH(Places!$C239,Hosts!$A:$A,0),MATCH(Places!F$1,Hosts!$1:$1,0))</f>
        <v>0.98</v>
      </c>
      <c r="G239" s="67" t="str">
        <f>INDEX(Hosts!$A:$O,MATCH(Places!$C239,Hosts!$A:$A,0),MATCH(Places!G$1,Hosts!$1:$1,0))</f>
        <v>Yes</v>
      </c>
      <c r="H239">
        <v>14</v>
      </c>
      <c r="I239" t="str">
        <f>VLOOKUP($H239,Neighborhoods!$A:$C,2,0)</f>
        <v>Manhattan</v>
      </c>
      <c r="J239" t="str">
        <f>VLOOKUP($H239,Neighborhoods!$A:$C,3,0)</f>
        <v>East Harlem</v>
      </c>
      <c r="K239" t="s">
        <v>11822</v>
      </c>
      <c r="L239" t="str">
        <f t="shared" si="12"/>
        <v>No</v>
      </c>
      <c r="M239">
        <v>4</v>
      </c>
      <c r="N239" t="str" cm="1">
        <f t="array" ref="N239">_xlfn.IFS(M239&lt;=2,"Small",M239&lt;=5,"Medium",M239&gt;5,"Large")</f>
        <v>Medium</v>
      </c>
      <c r="O239" s="50">
        <v>199</v>
      </c>
      <c r="P239" s="67">
        <f t="shared" si="13"/>
        <v>0.03</v>
      </c>
      <c r="Q239" s="52">
        <v>4.83</v>
      </c>
      <c r="R239" s="52" t="str" cm="1">
        <f t="array" ref="R239">_xlfn.IFS(ROUND(Q239,0)=5,"Excellent",ROUND(Q239,0)=4,"Good",ROUND(Q239,0)=3,"Ok",ROUND(Q239,0)&lt;3,"Bad")</f>
        <v>Excellent</v>
      </c>
      <c r="S239">
        <v>54</v>
      </c>
      <c r="T239" t="str">
        <f t="shared" si="14"/>
        <v>No</v>
      </c>
      <c r="U239" s="65">
        <v>41015</v>
      </c>
      <c r="V239" s="65">
        <v>43898</v>
      </c>
      <c r="W239">
        <v>145</v>
      </c>
      <c r="X239" t="str">
        <f t="shared" si="15"/>
        <v>Active</v>
      </c>
      <c r="Y239" t="s">
        <v>15615</v>
      </c>
    </row>
    <row r="240" spans="1:25" x14ac:dyDescent="0.25">
      <c r="A240">
        <v>239</v>
      </c>
      <c r="B240" t="s">
        <v>13653</v>
      </c>
      <c r="C240">
        <v>594</v>
      </c>
      <c r="D240" t="str">
        <f>VLOOKUP($C240,Hosts!$A:$O,10,0)</f>
        <v>New York</v>
      </c>
      <c r="E240" s="67">
        <f>INDEX(Hosts!$A:$O,MATCH(Places!$C240,Hosts!$A:$A,0),MATCH(Places!E$1,Hosts!$1:$1,0))</f>
        <v>1</v>
      </c>
      <c r="F240" s="67">
        <f>INDEX(Hosts!$A:$O,MATCH(Places!$C240,Hosts!$A:$A,0),MATCH(Places!F$1,Hosts!$1:$1,0))</f>
        <v>0.95</v>
      </c>
      <c r="G240" s="67" t="str">
        <f>INDEX(Hosts!$A:$O,MATCH(Places!$C240,Hosts!$A:$A,0),MATCH(Places!G$1,Hosts!$1:$1,0))</f>
        <v>No</v>
      </c>
      <c r="H240">
        <v>7</v>
      </c>
      <c r="I240" t="str">
        <f>VLOOKUP($H240,Neighborhoods!$A:$C,2,0)</f>
        <v>Brooklyn</v>
      </c>
      <c r="J240" t="str">
        <f>VLOOKUP($H240,Neighborhoods!$A:$C,3,0)</f>
        <v>Bedford-Stuyvesant</v>
      </c>
      <c r="K240" t="s">
        <v>11822</v>
      </c>
      <c r="L240" t="str">
        <f t="shared" si="12"/>
        <v>No</v>
      </c>
      <c r="M240">
        <v>5</v>
      </c>
      <c r="N240" t="str" cm="1">
        <f t="array" ref="N240">_xlfn.IFS(M240&lt;=2,"Small",M240&lt;=5,"Medium",M240&gt;5,"Large")</f>
        <v>Medium</v>
      </c>
      <c r="O240" s="50">
        <v>180</v>
      </c>
      <c r="P240" s="67">
        <f t="shared" si="13"/>
        <v>0.03</v>
      </c>
      <c r="Q240" s="52">
        <v>4.34</v>
      </c>
      <c r="R240" s="52" t="str" cm="1">
        <f t="array" ref="R240">_xlfn.IFS(ROUND(Q240,0)=5,"Excellent",ROUND(Q240,0)=4,"Good",ROUND(Q240,0)=3,"Ok",ROUND(Q240,0)&lt;3,"Bad")</f>
        <v>Good</v>
      </c>
      <c r="S240">
        <v>44</v>
      </c>
      <c r="T240" t="str">
        <f t="shared" si="14"/>
        <v>No</v>
      </c>
      <c r="U240" s="65">
        <v>41521</v>
      </c>
      <c r="V240" s="65">
        <v>44038</v>
      </c>
      <c r="W240">
        <v>180</v>
      </c>
      <c r="X240" t="str">
        <f t="shared" si="15"/>
        <v>Active</v>
      </c>
      <c r="Y240" t="s">
        <v>15616</v>
      </c>
    </row>
    <row r="241" spans="1:25" x14ac:dyDescent="0.25">
      <c r="A241">
        <v>240</v>
      </c>
      <c r="B241" t="s">
        <v>14203</v>
      </c>
      <c r="C241">
        <v>475</v>
      </c>
      <c r="D241" t="str">
        <f>VLOOKUP($C241,Hosts!$A:$O,10,0)</f>
        <v>New York</v>
      </c>
      <c r="E241" s="67">
        <f>INDEX(Hosts!$A:$O,MATCH(Places!$C241,Hosts!$A:$A,0),MATCH(Places!E$1,Hosts!$1:$1,0))</f>
        <v>0.43</v>
      </c>
      <c r="F241" s="67">
        <f>INDEX(Hosts!$A:$O,MATCH(Places!$C241,Hosts!$A:$A,0),MATCH(Places!F$1,Hosts!$1:$1,0))</f>
        <v>0.6</v>
      </c>
      <c r="G241" s="67" t="str">
        <f>INDEX(Hosts!$A:$O,MATCH(Places!$C241,Hosts!$A:$A,0),MATCH(Places!G$1,Hosts!$1:$1,0))</f>
        <v>No</v>
      </c>
      <c r="H241">
        <v>7</v>
      </c>
      <c r="I241" t="str">
        <f>VLOOKUP($H241,Neighborhoods!$A:$C,2,0)</f>
        <v>Brooklyn</v>
      </c>
      <c r="J241" t="str">
        <f>VLOOKUP($H241,Neighborhoods!$A:$C,3,0)</f>
        <v>Bedford-Stuyvesant</v>
      </c>
      <c r="K241" t="s">
        <v>1</v>
      </c>
      <c r="L241" t="str">
        <f t="shared" si="12"/>
        <v>Yes</v>
      </c>
      <c r="M241">
        <v>2</v>
      </c>
      <c r="N241" t="str" cm="1">
        <f t="array" ref="N241">_xlfn.IFS(M241&lt;=2,"Small",M241&lt;=5,"Medium",M241&gt;5,"Large")</f>
        <v>Small</v>
      </c>
      <c r="O241" s="50">
        <v>35</v>
      </c>
      <c r="P241" s="67">
        <f t="shared" si="13"/>
        <v>0.03</v>
      </c>
      <c r="Q241" s="52">
        <v>4.6500000000000004</v>
      </c>
      <c r="R241" s="52" t="str" cm="1">
        <f t="array" ref="R241">_xlfn.IFS(ROUND(Q241,0)=5,"Excellent",ROUND(Q241,0)=4,"Good",ROUND(Q241,0)=3,"Ok",ROUND(Q241,0)&lt;3,"Bad")</f>
        <v>Excellent</v>
      </c>
      <c r="S241">
        <v>40</v>
      </c>
      <c r="T241" t="str">
        <f t="shared" si="14"/>
        <v>No</v>
      </c>
      <c r="U241" s="65">
        <v>41913</v>
      </c>
      <c r="V241" s="65">
        <v>43922</v>
      </c>
      <c r="W241">
        <v>0</v>
      </c>
      <c r="X241" t="str">
        <f t="shared" si="15"/>
        <v>Inactive</v>
      </c>
      <c r="Y241" t="s">
        <v>15615</v>
      </c>
    </row>
    <row r="242" spans="1:25" x14ac:dyDescent="0.25">
      <c r="A242">
        <v>241</v>
      </c>
      <c r="B242" t="s">
        <v>197</v>
      </c>
      <c r="C242">
        <v>95</v>
      </c>
      <c r="D242" t="str">
        <f>VLOOKUP($C242,Hosts!$A:$O,10,0)</f>
        <v>New York</v>
      </c>
      <c r="E242" s="67">
        <f>INDEX(Hosts!$A:$O,MATCH(Places!$C242,Hosts!$A:$A,0),MATCH(Places!E$1,Hosts!$1:$1,0))</f>
        <v>1</v>
      </c>
      <c r="F242" s="67">
        <f>INDEX(Hosts!$A:$O,MATCH(Places!$C242,Hosts!$A:$A,0),MATCH(Places!F$1,Hosts!$1:$1,0))</f>
        <v>0.71</v>
      </c>
      <c r="G242" s="67" t="str">
        <f>INDEX(Hosts!$A:$O,MATCH(Places!$C242,Hosts!$A:$A,0),MATCH(Places!G$1,Hosts!$1:$1,0))</f>
        <v>No</v>
      </c>
      <c r="H242">
        <v>12</v>
      </c>
      <c r="I242" t="str">
        <f>VLOOKUP($H242,Neighborhoods!$A:$C,2,0)</f>
        <v>Brooklyn</v>
      </c>
      <c r="J242" t="str">
        <f>VLOOKUP($H242,Neighborhoods!$A:$C,3,0)</f>
        <v>Williamsburg</v>
      </c>
      <c r="K242" t="s">
        <v>1</v>
      </c>
      <c r="L242" t="str">
        <f t="shared" si="12"/>
        <v>Yes</v>
      </c>
      <c r="M242">
        <v>2</v>
      </c>
      <c r="N242" t="str" cm="1">
        <f t="array" ref="N242">_xlfn.IFS(M242&lt;=2,"Small",M242&lt;=5,"Medium",M242&gt;5,"Large")</f>
        <v>Small</v>
      </c>
      <c r="O242" s="50">
        <v>81</v>
      </c>
      <c r="P242" s="67">
        <f t="shared" si="13"/>
        <v>0.03</v>
      </c>
      <c r="Q242" s="52">
        <v>4.57</v>
      </c>
      <c r="R242" s="52" t="str" cm="1">
        <f t="array" ref="R242">_xlfn.IFS(ROUND(Q242,0)=5,"Excellent",ROUND(Q242,0)=4,"Good",ROUND(Q242,0)=3,"Ok",ROUND(Q242,0)&lt;3,"Bad")</f>
        <v>Excellent</v>
      </c>
      <c r="S242">
        <v>117</v>
      </c>
      <c r="T242" t="str">
        <f t="shared" si="14"/>
        <v>No</v>
      </c>
      <c r="U242" s="65">
        <v>41544</v>
      </c>
      <c r="V242" s="65">
        <v>43882</v>
      </c>
      <c r="W242">
        <v>293</v>
      </c>
      <c r="X242" t="str">
        <f t="shared" si="15"/>
        <v>Active</v>
      </c>
      <c r="Y242" t="s">
        <v>15615</v>
      </c>
    </row>
    <row r="243" spans="1:25" x14ac:dyDescent="0.25">
      <c r="A243">
        <v>242</v>
      </c>
      <c r="B243" t="s">
        <v>197</v>
      </c>
      <c r="C243">
        <v>95</v>
      </c>
      <c r="D243" t="str">
        <f>VLOOKUP($C243,Hosts!$A:$O,10,0)</f>
        <v>New York</v>
      </c>
      <c r="E243" s="67">
        <f>INDEX(Hosts!$A:$O,MATCH(Places!$C243,Hosts!$A:$A,0),MATCH(Places!E$1,Hosts!$1:$1,0))</f>
        <v>1</v>
      </c>
      <c r="F243" s="67">
        <f>INDEX(Hosts!$A:$O,MATCH(Places!$C243,Hosts!$A:$A,0),MATCH(Places!F$1,Hosts!$1:$1,0))</f>
        <v>0.71</v>
      </c>
      <c r="G243" s="67" t="str">
        <f>INDEX(Hosts!$A:$O,MATCH(Places!$C243,Hosts!$A:$A,0),MATCH(Places!G$1,Hosts!$1:$1,0))</f>
        <v>No</v>
      </c>
      <c r="H243">
        <v>12</v>
      </c>
      <c r="I243" t="str">
        <f>VLOOKUP($H243,Neighborhoods!$A:$C,2,0)</f>
        <v>Brooklyn</v>
      </c>
      <c r="J243" t="str">
        <f>VLOOKUP($H243,Neighborhoods!$A:$C,3,0)</f>
        <v>Williamsburg</v>
      </c>
      <c r="K243" t="s">
        <v>1</v>
      </c>
      <c r="L243" t="str">
        <f t="shared" si="12"/>
        <v>Yes</v>
      </c>
      <c r="M243">
        <v>2</v>
      </c>
      <c r="N243" t="str" cm="1">
        <f t="array" ref="N243">_xlfn.IFS(M243&lt;=2,"Small",M243&lt;=5,"Medium",M243&gt;5,"Large")</f>
        <v>Small</v>
      </c>
      <c r="O243" s="50">
        <v>62</v>
      </c>
      <c r="P243" s="67">
        <f t="shared" si="13"/>
        <v>0.03</v>
      </c>
      <c r="Q243" s="52">
        <v>4.59</v>
      </c>
      <c r="R243" s="52" t="str" cm="1">
        <f t="array" ref="R243">_xlfn.IFS(ROUND(Q243,0)=5,"Excellent",ROUND(Q243,0)=4,"Good",ROUND(Q243,0)=3,"Ok",ROUND(Q243,0)&lt;3,"Bad")</f>
        <v>Excellent</v>
      </c>
      <c r="S243">
        <v>157</v>
      </c>
      <c r="T243" t="str">
        <f t="shared" si="14"/>
        <v>No</v>
      </c>
      <c r="U243" s="65">
        <v>41042</v>
      </c>
      <c r="V243" s="65">
        <v>43896</v>
      </c>
      <c r="W243">
        <v>339</v>
      </c>
      <c r="X243" t="str">
        <f t="shared" si="15"/>
        <v>Active</v>
      </c>
      <c r="Y243" t="s">
        <v>15615</v>
      </c>
    </row>
    <row r="244" spans="1:25" x14ac:dyDescent="0.25">
      <c r="A244">
        <v>243</v>
      </c>
      <c r="B244" t="s">
        <v>198</v>
      </c>
      <c r="C244">
        <v>611</v>
      </c>
      <c r="D244" t="str">
        <f>VLOOKUP($C244,Hosts!$A:$O,10,0)</f>
        <v>New York</v>
      </c>
      <c r="E244" s="67">
        <f>INDEX(Hosts!$A:$O,MATCH(Places!$C244,Hosts!$A:$A,0),MATCH(Places!E$1,Hosts!$1:$1,0))</f>
        <v>1</v>
      </c>
      <c r="F244" s="67">
        <f>INDEX(Hosts!$A:$O,MATCH(Places!$C244,Hosts!$A:$A,0),MATCH(Places!F$1,Hosts!$1:$1,0))</f>
        <v>0.97</v>
      </c>
      <c r="G244" s="67" t="str">
        <f>INDEX(Hosts!$A:$O,MATCH(Places!$C244,Hosts!$A:$A,0),MATCH(Places!G$1,Hosts!$1:$1,0))</f>
        <v>Yes</v>
      </c>
      <c r="H244">
        <v>16</v>
      </c>
      <c r="I244" t="str">
        <f>VLOOKUP($H244,Neighborhoods!$A:$C,2,0)</f>
        <v>Manhattan</v>
      </c>
      <c r="J244" t="str">
        <f>VLOOKUP($H244,Neighborhoods!$A:$C,3,0)</f>
        <v>Harlem</v>
      </c>
      <c r="K244" t="s">
        <v>1</v>
      </c>
      <c r="L244" t="str">
        <f t="shared" si="12"/>
        <v>Yes</v>
      </c>
      <c r="M244">
        <v>4</v>
      </c>
      <c r="N244" t="str" cm="1">
        <f t="array" ref="N244">_xlfn.IFS(M244&lt;=2,"Small",M244&lt;=5,"Medium",M244&gt;5,"Large")</f>
        <v>Medium</v>
      </c>
      <c r="O244" s="50">
        <v>94</v>
      </c>
      <c r="P244" s="67">
        <f t="shared" si="13"/>
        <v>0.03</v>
      </c>
      <c r="Q244" s="52">
        <v>4.99</v>
      </c>
      <c r="R244" s="52" t="str" cm="1">
        <f t="array" ref="R244">_xlfn.IFS(ROUND(Q244,0)=5,"Excellent",ROUND(Q244,0)=4,"Good",ROUND(Q244,0)=3,"Ok",ROUND(Q244,0)&lt;3,"Bad")</f>
        <v>Excellent</v>
      </c>
      <c r="S244">
        <v>165</v>
      </c>
      <c r="T244" t="str">
        <f t="shared" si="14"/>
        <v>Yes</v>
      </c>
      <c r="U244" s="65">
        <v>41038</v>
      </c>
      <c r="V244" s="65">
        <v>44050</v>
      </c>
      <c r="W244">
        <v>70</v>
      </c>
      <c r="X244" t="str">
        <f t="shared" si="15"/>
        <v>Active</v>
      </c>
      <c r="Y244" t="s">
        <v>15615</v>
      </c>
    </row>
    <row r="245" spans="1:25" x14ac:dyDescent="0.25">
      <c r="A245">
        <v>244</v>
      </c>
      <c r="B245" t="s">
        <v>199</v>
      </c>
      <c r="C245">
        <v>545</v>
      </c>
      <c r="D245" t="str">
        <f>VLOOKUP($C245,Hosts!$A:$O,10,0)</f>
        <v>Florida</v>
      </c>
      <c r="E245" s="67">
        <f>INDEX(Hosts!$A:$O,MATCH(Places!$C245,Hosts!$A:$A,0),MATCH(Places!E$1,Hosts!$1:$1,0))</f>
        <v>1</v>
      </c>
      <c r="F245" s="67">
        <f>INDEX(Hosts!$A:$O,MATCH(Places!$C245,Hosts!$A:$A,0),MATCH(Places!F$1,Hosts!$1:$1,0))</f>
        <v>0.91</v>
      </c>
      <c r="G245" s="67" t="str">
        <f>INDEX(Hosts!$A:$O,MATCH(Places!$C245,Hosts!$A:$A,0),MATCH(Places!G$1,Hosts!$1:$1,0))</f>
        <v>No</v>
      </c>
      <c r="H245">
        <v>3</v>
      </c>
      <c r="I245" t="str">
        <f>VLOOKUP($H245,Neighborhoods!$A:$C,2,0)</f>
        <v>Bronx</v>
      </c>
      <c r="J245" t="str">
        <f>VLOOKUP($H245,Neighborhoods!$A:$C,3,0)</f>
        <v>Longwood</v>
      </c>
      <c r="K245" t="s">
        <v>11822</v>
      </c>
      <c r="L245" t="str">
        <f t="shared" si="12"/>
        <v>No</v>
      </c>
      <c r="M245">
        <v>5</v>
      </c>
      <c r="N245" t="str" cm="1">
        <f t="array" ref="N245">_xlfn.IFS(M245&lt;=2,"Small",M245&lt;=5,"Medium",M245&gt;5,"Large")</f>
        <v>Medium</v>
      </c>
      <c r="O245" s="50">
        <v>110</v>
      </c>
      <c r="P245" s="67">
        <f t="shared" si="13"/>
        <v>0.03</v>
      </c>
      <c r="Q245" s="52">
        <v>4.8899999999999997</v>
      </c>
      <c r="R245" s="52" t="str" cm="1">
        <f t="array" ref="R245">_xlfn.IFS(ROUND(Q245,0)=5,"Excellent",ROUND(Q245,0)=4,"Good",ROUND(Q245,0)=3,"Ok",ROUND(Q245,0)&lt;3,"Bad")</f>
        <v>Excellent</v>
      </c>
      <c r="S245">
        <v>94</v>
      </c>
      <c r="T245" t="str">
        <f t="shared" si="14"/>
        <v>No</v>
      </c>
      <c r="U245" s="65">
        <v>41096</v>
      </c>
      <c r="V245" s="65">
        <v>43906</v>
      </c>
      <c r="W245">
        <v>140</v>
      </c>
      <c r="X245" t="str">
        <f t="shared" si="15"/>
        <v>Active</v>
      </c>
      <c r="Y245" t="s">
        <v>15615</v>
      </c>
    </row>
    <row r="246" spans="1:25" x14ac:dyDescent="0.25">
      <c r="A246">
        <v>245</v>
      </c>
      <c r="B246" t="s">
        <v>201</v>
      </c>
      <c r="C246">
        <v>475</v>
      </c>
      <c r="D246" t="str">
        <f>VLOOKUP($C246,Hosts!$A:$O,10,0)</f>
        <v>New York</v>
      </c>
      <c r="E246" s="67">
        <f>INDEX(Hosts!$A:$O,MATCH(Places!$C246,Hosts!$A:$A,0),MATCH(Places!E$1,Hosts!$1:$1,0))</f>
        <v>0.43</v>
      </c>
      <c r="F246" s="67">
        <f>INDEX(Hosts!$A:$O,MATCH(Places!$C246,Hosts!$A:$A,0),MATCH(Places!F$1,Hosts!$1:$1,0))</f>
        <v>0.6</v>
      </c>
      <c r="G246" s="67" t="str">
        <f>INDEX(Hosts!$A:$O,MATCH(Places!$C246,Hosts!$A:$A,0),MATCH(Places!G$1,Hosts!$1:$1,0))</f>
        <v>No</v>
      </c>
      <c r="H246">
        <v>7</v>
      </c>
      <c r="I246" t="str">
        <f>VLOOKUP($H246,Neighborhoods!$A:$C,2,0)</f>
        <v>Brooklyn</v>
      </c>
      <c r="J246" t="str">
        <f>VLOOKUP($H246,Neighborhoods!$A:$C,3,0)</f>
        <v>Bedford-Stuyvesant</v>
      </c>
      <c r="K246" t="s">
        <v>1</v>
      </c>
      <c r="L246" t="str">
        <f t="shared" si="12"/>
        <v>Yes</v>
      </c>
      <c r="M246">
        <v>2</v>
      </c>
      <c r="N246" t="str" cm="1">
        <f t="array" ref="N246">_xlfn.IFS(M246&lt;=2,"Small",M246&lt;=5,"Medium",M246&gt;5,"Large")</f>
        <v>Small</v>
      </c>
      <c r="O246" s="50">
        <v>59</v>
      </c>
      <c r="P246" s="67">
        <f t="shared" si="13"/>
        <v>0.03</v>
      </c>
      <c r="Q246" s="52">
        <v>4.29</v>
      </c>
      <c r="R246" s="52" t="str" cm="1">
        <f t="array" ref="R246">_xlfn.IFS(ROUND(Q246,0)=5,"Excellent",ROUND(Q246,0)=4,"Good",ROUND(Q246,0)=3,"Ok",ROUND(Q246,0)&lt;3,"Bad")</f>
        <v>Good</v>
      </c>
      <c r="S246">
        <v>7</v>
      </c>
      <c r="T246" t="str">
        <f t="shared" si="14"/>
        <v>No</v>
      </c>
      <c r="U246" s="65">
        <v>41092</v>
      </c>
      <c r="V246" s="65">
        <v>43676</v>
      </c>
      <c r="W246">
        <v>0</v>
      </c>
      <c r="X246" t="str">
        <f t="shared" si="15"/>
        <v>Inactive</v>
      </c>
      <c r="Y246" t="s">
        <v>15615</v>
      </c>
    </row>
    <row r="247" spans="1:25" x14ac:dyDescent="0.25">
      <c r="A247">
        <v>246</v>
      </c>
      <c r="B247" t="s">
        <v>14391</v>
      </c>
      <c r="C247">
        <v>614</v>
      </c>
      <c r="D247" t="str">
        <f>VLOOKUP($C247,Hosts!$A:$O,10,0)</f>
        <v>New York</v>
      </c>
      <c r="E247" s="67">
        <f>INDEX(Hosts!$A:$O,MATCH(Places!$C247,Hosts!$A:$A,0),MATCH(Places!E$1,Hosts!$1:$1,0))</f>
        <v>1</v>
      </c>
      <c r="F247" s="67">
        <f>INDEX(Hosts!$A:$O,MATCH(Places!$C247,Hosts!$A:$A,0),MATCH(Places!F$1,Hosts!$1:$1,0))</f>
        <v>1</v>
      </c>
      <c r="G247" s="67" t="str">
        <f>INDEX(Hosts!$A:$O,MATCH(Places!$C247,Hosts!$A:$A,0),MATCH(Places!G$1,Hosts!$1:$1,0))</f>
        <v>Yes</v>
      </c>
      <c r="H247">
        <v>16</v>
      </c>
      <c r="I247" t="str">
        <f>VLOOKUP($H247,Neighborhoods!$A:$C,2,0)</f>
        <v>Manhattan</v>
      </c>
      <c r="J247" t="str">
        <f>VLOOKUP($H247,Neighborhoods!$A:$C,3,0)</f>
        <v>Harlem</v>
      </c>
      <c r="K247" t="s">
        <v>1</v>
      </c>
      <c r="L247" t="str">
        <f t="shared" si="12"/>
        <v>Yes</v>
      </c>
      <c r="M247">
        <v>5</v>
      </c>
      <c r="N247" t="str" cm="1">
        <f t="array" ref="N247">_xlfn.IFS(M247&lt;=2,"Small",M247&lt;=5,"Medium",M247&gt;5,"Large")</f>
        <v>Medium</v>
      </c>
      <c r="O247" s="50">
        <v>250</v>
      </c>
      <c r="P247" s="67">
        <f t="shared" si="13"/>
        <v>0.04</v>
      </c>
      <c r="Q247" s="52">
        <v>4.83</v>
      </c>
      <c r="R247" s="52" t="str" cm="1">
        <f t="array" ref="R247">_xlfn.IFS(ROUND(Q247,0)=5,"Excellent",ROUND(Q247,0)=4,"Good",ROUND(Q247,0)=3,"Ok",ROUND(Q247,0)&lt;3,"Bad")</f>
        <v>Excellent</v>
      </c>
      <c r="S247">
        <v>109</v>
      </c>
      <c r="T247" t="str">
        <f t="shared" si="14"/>
        <v>Yes</v>
      </c>
      <c r="U247" s="65">
        <v>41038</v>
      </c>
      <c r="V247" s="65">
        <v>43362</v>
      </c>
      <c r="W247">
        <v>0</v>
      </c>
      <c r="X247" t="str">
        <f t="shared" si="15"/>
        <v>Inactive</v>
      </c>
      <c r="Y247" t="s">
        <v>15615</v>
      </c>
    </row>
    <row r="248" spans="1:25" x14ac:dyDescent="0.25">
      <c r="A248">
        <v>247</v>
      </c>
      <c r="B248" t="s">
        <v>202</v>
      </c>
      <c r="C248">
        <v>618</v>
      </c>
      <c r="D248" t="str">
        <f>VLOOKUP($C248,Hosts!$A:$O,10,0)</f>
        <v>New York</v>
      </c>
      <c r="E248" s="67">
        <f>INDEX(Hosts!$A:$O,MATCH(Places!$C248,Hosts!$A:$A,0),MATCH(Places!E$1,Hosts!$1:$1,0))</f>
        <v>1</v>
      </c>
      <c r="F248" s="67">
        <f>INDEX(Hosts!$A:$O,MATCH(Places!$C248,Hosts!$A:$A,0),MATCH(Places!F$1,Hosts!$1:$1,0))</f>
        <v>0.94</v>
      </c>
      <c r="G248" s="67" t="str">
        <f>INDEX(Hosts!$A:$O,MATCH(Places!$C248,Hosts!$A:$A,0),MATCH(Places!G$1,Hosts!$1:$1,0))</f>
        <v>Yes</v>
      </c>
      <c r="H248">
        <v>16</v>
      </c>
      <c r="I248" t="str">
        <f>VLOOKUP($H248,Neighborhoods!$A:$C,2,0)</f>
        <v>Manhattan</v>
      </c>
      <c r="J248" t="str">
        <f>VLOOKUP($H248,Neighborhoods!$A:$C,3,0)</f>
        <v>Harlem</v>
      </c>
      <c r="K248" t="s">
        <v>1</v>
      </c>
      <c r="L248" t="str">
        <f t="shared" si="12"/>
        <v>Yes</v>
      </c>
      <c r="M248">
        <v>2</v>
      </c>
      <c r="N248" t="str" cm="1">
        <f t="array" ref="N248">_xlfn.IFS(M248&lt;=2,"Small",M248&lt;=5,"Medium",M248&gt;5,"Large")</f>
        <v>Small</v>
      </c>
      <c r="O248" s="50">
        <v>70</v>
      </c>
      <c r="P248" s="67">
        <f t="shared" si="13"/>
        <v>0.03</v>
      </c>
      <c r="Q248" s="52">
        <v>4.59</v>
      </c>
      <c r="R248" s="52" t="str" cm="1">
        <f t="array" ref="R248">_xlfn.IFS(ROUND(Q248,0)=5,"Excellent",ROUND(Q248,0)=4,"Good",ROUND(Q248,0)=3,"Ok",ROUND(Q248,0)&lt;3,"Bad")</f>
        <v>Excellent</v>
      </c>
      <c r="S248">
        <v>46</v>
      </c>
      <c r="T248" t="str">
        <f t="shared" si="14"/>
        <v>No</v>
      </c>
      <c r="U248" s="65">
        <v>43041</v>
      </c>
      <c r="V248" s="65">
        <v>43921</v>
      </c>
      <c r="W248">
        <v>0</v>
      </c>
      <c r="X248" t="str">
        <f t="shared" si="15"/>
        <v>Inactive</v>
      </c>
      <c r="Y248" t="s">
        <v>15616</v>
      </c>
    </row>
    <row r="249" spans="1:25" x14ac:dyDescent="0.25">
      <c r="A249">
        <v>248</v>
      </c>
      <c r="B249" t="s">
        <v>203</v>
      </c>
      <c r="C249">
        <v>620</v>
      </c>
      <c r="D249" t="str">
        <f>VLOOKUP($C249,Hosts!$A:$O,10,0)</f>
        <v>New York</v>
      </c>
      <c r="E249" s="67">
        <f>INDEX(Hosts!$A:$O,MATCH(Places!$C249,Hosts!$A:$A,0),MATCH(Places!E$1,Hosts!$1:$1,0))</f>
        <v>0.92</v>
      </c>
      <c r="F249" s="67">
        <f>INDEX(Hosts!$A:$O,MATCH(Places!$C249,Hosts!$A:$A,0),MATCH(Places!F$1,Hosts!$1:$1,0))</f>
        <v>1</v>
      </c>
      <c r="G249" s="67" t="str">
        <f>INDEX(Hosts!$A:$O,MATCH(Places!$C249,Hosts!$A:$A,0),MATCH(Places!G$1,Hosts!$1:$1,0))</f>
        <v>Yes</v>
      </c>
      <c r="H249">
        <v>15</v>
      </c>
      <c r="I249" t="str">
        <f>VLOOKUP($H249,Neighborhoods!$A:$C,2,0)</f>
        <v>Manhattan</v>
      </c>
      <c r="J249" t="str">
        <f>VLOOKUP($H249,Neighborhoods!$A:$C,3,0)</f>
        <v>East Village</v>
      </c>
      <c r="K249" t="s">
        <v>11822</v>
      </c>
      <c r="L249" t="str">
        <f t="shared" si="12"/>
        <v>No</v>
      </c>
      <c r="M249">
        <v>4</v>
      </c>
      <c r="N249" t="str" cm="1">
        <f t="array" ref="N249">_xlfn.IFS(M249&lt;=2,"Small",M249&lt;=5,"Medium",M249&gt;5,"Large")</f>
        <v>Medium</v>
      </c>
      <c r="O249" s="50">
        <v>105</v>
      </c>
      <c r="P249" s="67">
        <f t="shared" si="13"/>
        <v>0.03</v>
      </c>
      <c r="Q249" s="52">
        <v>4.53</v>
      </c>
      <c r="R249" s="52" t="str" cm="1">
        <f t="array" ref="R249">_xlfn.IFS(ROUND(Q249,0)=5,"Excellent",ROUND(Q249,0)=4,"Good",ROUND(Q249,0)=3,"Ok",ROUND(Q249,0)&lt;3,"Bad")</f>
        <v>Excellent</v>
      </c>
      <c r="S249">
        <v>180</v>
      </c>
      <c r="T249" t="str">
        <f t="shared" si="14"/>
        <v>No</v>
      </c>
      <c r="U249" s="65">
        <v>41069</v>
      </c>
      <c r="V249" s="65">
        <v>44035</v>
      </c>
      <c r="W249">
        <v>128</v>
      </c>
      <c r="X249" t="str">
        <f t="shared" si="15"/>
        <v>Active</v>
      </c>
      <c r="Y249" t="s">
        <v>15616</v>
      </c>
    </row>
    <row r="250" spans="1:25" x14ac:dyDescent="0.25">
      <c r="A250">
        <v>249</v>
      </c>
      <c r="B250" t="s">
        <v>204</v>
      </c>
      <c r="C250">
        <v>625</v>
      </c>
      <c r="D250" t="str">
        <f>VLOOKUP($C250,Hosts!$A:$O,10,0)</f>
        <v>New York</v>
      </c>
      <c r="E250" s="67">
        <f>INDEX(Hosts!$A:$O,MATCH(Places!$C250,Hosts!$A:$A,0),MATCH(Places!E$1,Hosts!$1:$1,0))</f>
        <v>1</v>
      </c>
      <c r="F250" s="67">
        <f>INDEX(Hosts!$A:$O,MATCH(Places!$C250,Hosts!$A:$A,0),MATCH(Places!F$1,Hosts!$1:$1,0))</f>
        <v>0.67</v>
      </c>
      <c r="G250" s="67" t="str">
        <f>INDEX(Hosts!$A:$O,MATCH(Places!$C250,Hosts!$A:$A,0),MATCH(Places!G$1,Hosts!$1:$1,0))</f>
        <v>No</v>
      </c>
      <c r="H250">
        <v>9</v>
      </c>
      <c r="I250" t="str">
        <f>VLOOKUP($H250,Neighborhoods!$A:$C,2,0)</f>
        <v>Brooklyn</v>
      </c>
      <c r="J250" t="str">
        <f>VLOOKUP($H250,Neighborhoods!$A:$C,3,0)</f>
        <v>Crown Heights</v>
      </c>
      <c r="K250" t="s">
        <v>11822</v>
      </c>
      <c r="L250" t="str">
        <f t="shared" si="12"/>
        <v>No</v>
      </c>
      <c r="M250">
        <v>7</v>
      </c>
      <c r="N250" t="str" cm="1">
        <f t="array" ref="N250">_xlfn.IFS(M250&lt;=2,"Small",M250&lt;=5,"Medium",M250&gt;5,"Large")</f>
        <v>Large</v>
      </c>
      <c r="O250" s="50">
        <v>250</v>
      </c>
      <c r="P250" s="67">
        <f t="shared" si="13"/>
        <v>0.04</v>
      </c>
      <c r="Q250" s="52">
        <v>4.8499999999999996</v>
      </c>
      <c r="R250" s="52" t="str" cm="1">
        <f t="array" ref="R250">_xlfn.IFS(ROUND(Q250,0)=5,"Excellent",ROUND(Q250,0)=4,"Good",ROUND(Q250,0)=3,"Ok",ROUND(Q250,0)&lt;3,"Bad")</f>
        <v>Excellent</v>
      </c>
      <c r="S250">
        <v>20</v>
      </c>
      <c r="T250" t="str">
        <f t="shared" si="14"/>
        <v>No</v>
      </c>
      <c r="U250" s="65">
        <v>41089</v>
      </c>
      <c r="V250" s="65">
        <v>43708</v>
      </c>
      <c r="W250">
        <v>62</v>
      </c>
      <c r="X250" t="str">
        <f t="shared" si="15"/>
        <v>Active</v>
      </c>
      <c r="Y250" t="s">
        <v>15615</v>
      </c>
    </row>
    <row r="251" spans="1:25" x14ac:dyDescent="0.25">
      <c r="A251">
        <v>250</v>
      </c>
      <c r="B251" t="s">
        <v>14282</v>
      </c>
      <c r="C251">
        <v>303</v>
      </c>
      <c r="D251" t="str">
        <f>VLOOKUP($C251,Hosts!$A:$O,10,0)</f>
        <v>New York</v>
      </c>
      <c r="E251" s="67">
        <f>INDEX(Hosts!$A:$O,MATCH(Places!$C251,Hosts!$A:$A,0),MATCH(Places!E$1,Hosts!$1:$1,0))</f>
        <v>1</v>
      </c>
      <c r="F251" s="67">
        <f>INDEX(Hosts!$A:$O,MATCH(Places!$C251,Hosts!$A:$A,0),MATCH(Places!F$1,Hosts!$1:$1,0))</f>
        <v>0.89</v>
      </c>
      <c r="G251" s="67" t="str">
        <f>INDEX(Hosts!$A:$O,MATCH(Places!$C251,Hosts!$A:$A,0),MATCH(Places!G$1,Hosts!$1:$1,0))</f>
        <v>Yes</v>
      </c>
      <c r="H251">
        <v>12</v>
      </c>
      <c r="I251" t="str">
        <f>VLOOKUP($H251,Neighborhoods!$A:$C,2,0)</f>
        <v>Brooklyn</v>
      </c>
      <c r="J251" t="str">
        <f>VLOOKUP($H251,Neighborhoods!$A:$C,3,0)</f>
        <v>Williamsburg</v>
      </c>
      <c r="K251" t="s">
        <v>11822</v>
      </c>
      <c r="L251" t="str">
        <f t="shared" si="12"/>
        <v>No</v>
      </c>
      <c r="M251">
        <v>5</v>
      </c>
      <c r="N251" t="str" cm="1">
        <f t="array" ref="N251">_xlfn.IFS(M251&lt;=2,"Small",M251&lt;=5,"Medium",M251&gt;5,"Large")</f>
        <v>Medium</v>
      </c>
      <c r="O251" s="50">
        <v>145</v>
      </c>
      <c r="P251" s="67">
        <f t="shared" si="13"/>
        <v>0.03</v>
      </c>
      <c r="Q251" s="52">
        <v>4.9800000000000004</v>
      </c>
      <c r="R251" s="52" t="str" cm="1">
        <f t="array" ref="R251">_xlfn.IFS(ROUND(Q251,0)=5,"Excellent",ROUND(Q251,0)=4,"Good",ROUND(Q251,0)=3,"Ok",ROUND(Q251,0)&lt;3,"Bad")</f>
        <v>Excellent</v>
      </c>
      <c r="S251">
        <v>133</v>
      </c>
      <c r="T251" t="str">
        <f t="shared" si="14"/>
        <v>Yes</v>
      </c>
      <c r="U251" s="65">
        <v>41053</v>
      </c>
      <c r="V251" s="65">
        <v>44033</v>
      </c>
      <c r="W251">
        <v>135</v>
      </c>
      <c r="X251" t="str">
        <f t="shared" si="15"/>
        <v>Active</v>
      </c>
      <c r="Y251" t="s">
        <v>15615</v>
      </c>
    </row>
    <row r="252" spans="1:25" x14ac:dyDescent="0.25">
      <c r="A252">
        <v>251</v>
      </c>
      <c r="B252" t="s">
        <v>205</v>
      </c>
      <c r="C252">
        <v>631</v>
      </c>
      <c r="D252" t="str">
        <f>VLOOKUP($C252,Hosts!$A:$O,10,0)</f>
        <v>New York</v>
      </c>
      <c r="E252" s="67">
        <f>INDEX(Hosts!$A:$O,MATCH(Places!$C252,Hosts!$A:$A,0),MATCH(Places!E$1,Hosts!$1:$1,0))</f>
        <v>1</v>
      </c>
      <c r="F252" s="67">
        <f>INDEX(Hosts!$A:$O,MATCH(Places!$C252,Hosts!$A:$A,0),MATCH(Places!F$1,Hosts!$1:$1,0))</f>
        <v>1</v>
      </c>
      <c r="G252" s="67" t="str">
        <f>INDEX(Hosts!$A:$O,MATCH(Places!$C252,Hosts!$A:$A,0),MATCH(Places!G$1,Hosts!$1:$1,0))</f>
        <v>Yes</v>
      </c>
      <c r="H252">
        <v>7</v>
      </c>
      <c r="I252" t="str">
        <f>VLOOKUP($H252,Neighborhoods!$A:$C,2,0)</f>
        <v>Brooklyn</v>
      </c>
      <c r="J252" t="str">
        <f>VLOOKUP($H252,Neighborhoods!$A:$C,3,0)</f>
        <v>Bedford-Stuyvesant</v>
      </c>
      <c r="K252" t="s">
        <v>11822</v>
      </c>
      <c r="L252" t="str">
        <f t="shared" si="12"/>
        <v>No</v>
      </c>
      <c r="M252">
        <v>4</v>
      </c>
      <c r="N252" t="str" cm="1">
        <f t="array" ref="N252">_xlfn.IFS(M252&lt;=2,"Small",M252&lt;=5,"Medium",M252&gt;5,"Large")</f>
        <v>Medium</v>
      </c>
      <c r="O252" s="50">
        <v>100</v>
      </c>
      <c r="P252" s="67">
        <f t="shared" si="13"/>
        <v>0.03</v>
      </c>
      <c r="Q252" s="52">
        <v>4.9000000000000004</v>
      </c>
      <c r="R252" s="52" t="str" cm="1">
        <f t="array" ref="R252">_xlfn.IFS(ROUND(Q252,0)=5,"Excellent",ROUND(Q252,0)=4,"Good",ROUND(Q252,0)=3,"Ok",ROUND(Q252,0)&lt;3,"Bad")</f>
        <v>Excellent</v>
      </c>
      <c r="S252">
        <v>221</v>
      </c>
      <c r="T252" t="str">
        <f t="shared" si="14"/>
        <v>Yes</v>
      </c>
      <c r="U252" s="65">
        <v>41121</v>
      </c>
      <c r="V252" s="65">
        <v>44034</v>
      </c>
      <c r="W252">
        <v>351</v>
      </c>
      <c r="X252" t="str">
        <f t="shared" si="15"/>
        <v>Active</v>
      </c>
      <c r="Y252" t="s">
        <v>15615</v>
      </c>
    </row>
    <row r="253" spans="1:25" x14ac:dyDescent="0.25">
      <c r="A253">
        <v>252</v>
      </c>
      <c r="B253" t="s">
        <v>206</v>
      </c>
      <c r="C253">
        <v>632</v>
      </c>
      <c r="D253" t="str">
        <f>VLOOKUP($C253,Hosts!$A:$O,10,0)</f>
        <v>New York</v>
      </c>
      <c r="E253" s="67">
        <f>INDEX(Hosts!$A:$O,MATCH(Places!$C253,Hosts!$A:$A,0),MATCH(Places!E$1,Hosts!$1:$1,0))</f>
        <v>1</v>
      </c>
      <c r="F253" s="67">
        <f>INDEX(Hosts!$A:$O,MATCH(Places!$C253,Hosts!$A:$A,0),MATCH(Places!F$1,Hosts!$1:$1,0))</f>
        <v>0.95</v>
      </c>
      <c r="G253" s="67" t="str">
        <f>INDEX(Hosts!$A:$O,MATCH(Places!$C253,Hosts!$A:$A,0),MATCH(Places!G$1,Hosts!$1:$1,0))</f>
        <v>Yes</v>
      </c>
      <c r="H253">
        <v>23</v>
      </c>
      <c r="I253" t="str">
        <f>VLOOKUP($H253,Neighborhoods!$A:$C,2,0)</f>
        <v>Queens</v>
      </c>
      <c r="J253" t="str">
        <f>VLOOKUP($H253,Neighborhoods!$A:$C,3,0)</f>
        <v>Jamaica</v>
      </c>
      <c r="K253" t="s">
        <v>16</v>
      </c>
      <c r="L253" t="str">
        <f t="shared" si="12"/>
        <v>Yes</v>
      </c>
      <c r="M253">
        <v>3</v>
      </c>
      <c r="N253" t="str" cm="1">
        <f t="array" ref="N253">_xlfn.IFS(M253&lt;=2,"Small",M253&lt;=5,"Medium",M253&gt;5,"Large")</f>
        <v>Medium</v>
      </c>
      <c r="O253" s="50">
        <v>39</v>
      </c>
      <c r="P253" s="67">
        <f t="shared" si="13"/>
        <v>0.03</v>
      </c>
      <c r="Q253" s="52">
        <v>4.59</v>
      </c>
      <c r="R253" s="52" t="str" cm="1">
        <f t="array" ref="R253">_xlfn.IFS(ROUND(Q253,0)=5,"Excellent",ROUND(Q253,0)=4,"Good",ROUND(Q253,0)=3,"Ok",ROUND(Q253,0)&lt;3,"Bad")</f>
        <v>Excellent</v>
      </c>
      <c r="S253">
        <v>480</v>
      </c>
      <c r="T253" t="str">
        <f t="shared" si="14"/>
        <v>No</v>
      </c>
      <c r="U253" s="65">
        <v>41071</v>
      </c>
      <c r="V253" s="65">
        <v>43893</v>
      </c>
      <c r="W253">
        <v>361</v>
      </c>
      <c r="X253" t="str">
        <f t="shared" si="15"/>
        <v>Active</v>
      </c>
      <c r="Y253" t="s">
        <v>15615</v>
      </c>
    </row>
    <row r="254" spans="1:25" x14ac:dyDescent="0.25">
      <c r="A254">
        <v>253</v>
      </c>
      <c r="B254" t="s">
        <v>13796</v>
      </c>
      <c r="C254">
        <v>155</v>
      </c>
      <c r="D254" t="str">
        <f>VLOOKUP($C254,Hosts!$A:$O,10,0)</f>
        <v>New York</v>
      </c>
      <c r="E254" s="67">
        <f>INDEX(Hosts!$A:$O,MATCH(Places!$C254,Hosts!$A:$A,0),MATCH(Places!E$1,Hosts!$1:$1,0))</f>
        <v>1</v>
      </c>
      <c r="F254" s="67">
        <f>INDEX(Hosts!$A:$O,MATCH(Places!$C254,Hosts!$A:$A,0),MATCH(Places!F$1,Hosts!$1:$1,0))</f>
        <v>0.98</v>
      </c>
      <c r="G254" s="67" t="str">
        <f>INDEX(Hosts!$A:$O,MATCH(Places!$C254,Hosts!$A:$A,0),MATCH(Places!G$1,Hosts!$1:$1,0))</f>
        <v>Yes</v>
      </c>
      <c r="H254">
        <v>16</v>
      </c>
      <c r="I254" t="str">
        <f>VLOOKUP($H254,Neighborhoods!$A:$C,2,0)</f>
        <v>Manhattan</v>
      </c>
      <c r="J254" t="str">
        <f>VLOOKUP($H254,Neighborhoods!$A:$C,3,0)</f>
        <v>Harlem</v>
      </c>
      <c r="K254" t="s">
        <v>1</v>
      </c>
      <c r="L254" t="str">
        <f t="shared" si="12"/>
        <v>Yes</v>
      </c>
      <c r="M254">
        <v>2</v>
      </c>
      <c r="N254" t="str" cm="1">
        <f t="array" ref="N254">_xlfn.IFS(M254&lt;=2,"Small",M254&lt;=5,"Medium",M254&gt;5,"Large")</f>
        <v>Small</v>
      </c>
      <c r="O254" s="50">
        <v>70</v>
      </c>
      <c r="P254" s="67">
        <f t="shared" si="13"/>
        <v>0.03</v>
      </c>
      <c r="Q254" s="52">
        <v>4.9400000000000004</v>
      </c>
      <c r="R254" s="52" t="str" cm="1">
        <f t="array" ref="R254">_xlfn.IFS(ROUND(Q254,0)=5,"Excellent",ROUND(Q254,0)=4,"Good",ROUND(Q254,0)=3,"Ok",ROUND(Q254,0)&lt;3,"Bad")</f>
        <v>Excellent</v>
      </c>
      <c r="S254">
        <v>484</v>
      </c>
      <c r="T254" t="str">
        <f t="shared" si="14"/>
        <v>Yes</v>
      </c>
      <c r="U254" s="65">
        <v>41085</v>
      </c>
      <c r="V254" s="65">
        <v>43906</v>
      </c>
      <c r="W254">
        <v>346</v>
      </c>
      <c r="X254" t="str">
        <f t="shared" si="15"/>
        <v>Active</v>
      </c>
      <c r="Y254" t="s">
        <v>15616</v>
      </c>
    </row>
    <row r="255" spans="1:25" x14ac:dyDescent="0.25">
      <c r="A255">
        <v>254</v>
      </c>
      <c r="B255" t="s">
        <v>207</v>
      </c>
      <c r="C255">
        <v>337</v>
      </c>
      <c r="D255" t="str">
        <f>VLOOKUP($C255,Hosts!$A:$O,10,0)</f>
        <v>New York</v>
      </c>
      <c r="E255" s="67">
        <f>INDEX(Hosts!$A:$O,MATCH(Places!$C255,Hosts!$A:$A,0),MATCH(Places!E$1,Hosts!$1:$1,0))</f>
        <v>1</v>
      </c>
      <c r="F255" s="67">
        <f>INDEX(Hosts!$A:$O,MATCH(Places!$C255,Hosts!$A:$A,0),MATCH(Places!F$1,Hosts!$1:$1,0))</f>
        <v>0.62</v>
      </c>
      <c r="G255" s="67" t="str">
        <f>INDEX(Hosts!$A:$O,MATCH(Places!$C255,Hosts!$A:$A,0),MATCH(Places!G$1,Hosts!$1:$1,0))</f>
        <v>No</v>
      </c>
      <c r="H255">
        <v>17</v>
      </c>
      <c r="I255" t="str">
        <f>VLOOKUP($H255,Neighborhoods!$A:$C,2,0)</f>
        <v>Manhattan</v>
      </c>
      <c r="J255" t="str">
        <f>VLOOKUP($H255,Neighborhoods!$A:$C,3,0)</f>
        <v>Hell's Kitchen</v>
      </c>
      <c r="K255" t="s">
        <v>11822</v>
      </c>
      <c r="L255" t="str">
        <f t="shared" si="12"/>
        <v>No</v>
      </c>
      <c r="M255">
        <v>3</v>
      </c>
      <c r="N255" t="str" cm="1">
        <f t="array" ref="N255">_xlfn.IFS(M255&lt;=2,"Small",M255&lt;=5,"Medium",M255&gt;5,"Large")</f>
        <v>Medium</v>
      </c>
      <c r="O255" s="50">
        <v>80</v>
      </c>
      <c r="P255" s="67">
        <f t="shared" si="13"/>
        <v>0.03</v>
      </c>
      <c r="Q255" s="52">
        <v>4.34</v>
      </c>
      <c r="R255" s="52" t="str" cm="1">
        <f t="array" ref="R255">_xlfn.IFS(ROUND(Q255,0)=5,"Excellent",ROUND(Q255,0)=4,"Good",ROUND(Q255,0)=3,"Ok",ROUND(Q255,0)&lt;3,"Bad")</f>
        <v>Good</v>
      </c>
      <c r="S255">
        <v>35</v>
      </c>
      <c r="T255" t="str">
        <f t="shared" si="14"/>
        <v>No</v>
      </c>
      <c r="U255" s="65">
        <v>41086</v>
      </c>
      <c r="V255" s="65">
        <v>43994</v>
      </c>
      <c r="W255">
        <v>349</v>
      </c>
      <c r="X255" t="str">
        <f t="shared" si="15"/>
        <v>Active</v>
      </c>
      <c r="Y255" t="s">
        <v>15615</v>
      </c>
    </row>
    <row r="256" spans="1:25" x14ac:dyDescent="0.25">
      <c r="A256">
        <v>255</v>
      </c>
      <c r="B256" t="s">
        <v>209</v>
      </c>
      <c r="C256">
        <v>479</v>
      </c>
      <c r="D256" t="str">
        <f>VLOOKUP($C256,Hosts!$A:$O,10,0)</f>
        <v>New York</v>
      </c>
      <c r="E256" s="67">
        <f>INDEX(Hosts!$A:$O,MATCH(Places!$C256,Hosts!$A:$A,0),MATCH(Places!E$1,Hosts!$1:$1,0))</f>
        <v>1</v>
      </c>
      <c r="F256" s="67">
        <f>INDEX(Hosts!$A:$O,MATCH(Places!$C256,Hosts!$A:$A,0),MATCH(Places!F$1,Hosts!$1:$1,0))</f>
        <v>1</v>
      </c>
      <c r="G256" s="67" t="str">
        <f>INDEX(Hosts!$A:$O,MATCH(Places!$C256,Hosts!$A:$A,0),MATCH(Places!G$1,Hosts!$1:$1,0))</f>
        <v>No</v>
      </c>
      <c r="H256">
        <v>7</v>
      </c>
      <c r="I256" t="str">
        <f>VLOOKUP($H256,Neighborhoods!$A:$C,2,0)</f>
        <v>Brooklyn</v>
      </c>
      <c r="J256" t="str">
        <f>VLOOKUP($H256,Neighborhoods!$A:$C,3,0)</f>
        <v>Bedford-Stuyvesant</v>
      </c>
      <c r="K256" t="s">
        <v>1</v>
      </c>
      <c r="L256" t="str">
        <f t="shared" si="12"/>
        <v>Yes</v>
      </c>
      <c r="M256">
        <v>2</v>
      </c>
      <c r="N256" t="str" cm="1">
        <f t="array" ref="N256">_xlfn.IFS(M256&lt;=2,"Small",M256&lt;=5,"Medium",M256&gt;5,"Large")</f>
        <v>Small</v>
      </c>
      <c r="O256" s="50">
        <v>55</v>
      </c>
      <c r="P256" s="67">
        <f t="shared" si="13"/>
        <v>0.03</v>
      </c>
      <c r="Q256" s="52">
        <v>4.58</v>
      </c>
      <c r="R256" s="52" t="str" cm="1">
        <f t="array" ref="R256">_xlfn.IFS(ROUND(Q256,0)=5,"Excellent",ROUND(Q256,0)=4,"Good",ROUND(Q256,0)=3,"Ok",ROUND(Q256,0)&lt;3,"Bad")</f>
        <v>Excellent</v>
      </c>
      <c r="S256">
        <v>24</v>
      </c>
      <c r="T256" t="str">
        <f t="shared" si="14"/>
        <v>No</v>
      </c>
      <c r="U256" s="65">
        <v>41077</v>
      </c>
      <c r="V256" s="65">
        <v>43831</v>
      </c>
      <c r="W256">
        <v>364</v>
      </c>
      <c r="X256" t="str">
        <f t="shared" si="15"/>
        <v>Active</v>
      </c>
      <c r="Y256" t="s">
        <v>15615</v>
      </c>
    </row>
    <row r="257" spans="1:25" x14ac:dyDescent="0.25">
      <c r="A257">
        <v>256</v>
      </c>
      <c r="B257" t="s">
        <v>14195</v>
      </c>
      <c r="C257">
        <v>643</v>
      </c>
      <c r="D257" t="str">
        <f>VLOOKUP($C257,Hosts!$A:$O,10,0)</f>
        <v>New York</v>
      </c>
      <c r="E257" s="67">
        <f>INDEX(Hosts!$A:$O,MATCH(Places!$C257,Hosts!$A:$A,0),MATCH(Places!E$1,Hosts!$1:$1,0))</f>
        <v>1</v>
      </c>
      <c r="F257" s="67">
        <f>INDEX(Hosts!$A:$O,MATCH(Places!$C257,Hosts!$A:$A,0),MATCH(Places!F$1,Hosts!$1:$1,0))</f>
        <v>0.96</v>
      </c>
      <c r="G257" s="67" t="str">
        <f>INDEX(Hosts!$A:$O,MATCH(Places!$C257,Hosts!$A:$A,0),MATCH(Places!G$1,Hosts!$1:$1,0))</f>
        <v>Yes</v>
      </c>
      <c r="H257">
        <v>12</v>
      </c>
      <c r="I257" t="str">
        <f>VLOOKUP($H257,Neighborhoods!$A:$C,2,0)</f>
        <v>Brooklyn</v>
      </c>
      <c r="J257" t="str">
        <f>VLOOKUP($H257,Neighborhoods!$A:$C,3,0)</f>
        <v>Williamsburg</v>
      </c>
      <c r="K257" t="s">
        <v>11822</v>
      </c>
      <c r="L257" t="str">
        <f t="shared" si="12"/>
        <v>No</v>
      </c>
      <c r="M257">
        <v>3</v>
      </c>
      <c r="N257" t="str" cm="1">
        <f t="array" ref="N257">_xlfn.IFS(M257&lt;=2,"Small",M257&lt;=5,"Medium",M257&gt;5,"Large")</f>
        <v>Medium</v>
      </c>
      <c r="O257" s="50">
        <v>111</v>
      </c>
      <c r="P257" s="67">
        <f t="shared" si="13"/>
        <v>0.03</v>
      </c>
      <c r="Q257" s="52">
        <v>4.84</v>
      </c>
      <c r="R257" s="52" t="str" cm="1">
        <f t="array" ref="R257">_xlfn.IFS(ROUND(Q257,0)=5,"Excellent",ROUND(Q257,0)=4,"Good",ROUND(Q257,0)=3,"Ok",ROUND(Q257,0)&lt;3,"Bad")</f>
        <v>Excellent</v>
      </c>
      <c r="S257">
        <v>79</v>
      </c>
      <c r="T257" t="str">
        <f t="shared" si="14"/>
        <v>No</v>
      </c>
      <c r="U257" s="65">
        <v>41231</v>
      </c>
      <c r="V257" s="65">
        <v>43962</v>
      </c>
      <c r="W257">
        <v>267</v>
      </c>
      <c r="X257" t="str">
        <f t="shared" si="15"/>
        <v>Active</v>
      </c>
      <c r="Y257" t="s">
        <v>15616</v>
      </c>
    </row>
    <row r="258" spans="1:25" x14ac:dyDescent="0.25">
      <c r="A258">
        <v>257</v>
      </c>
      <c r="B258" t="s">
        <v>210</v>
      </c>
      <c r="C258">
        <v>323</v>
      </c>
      <c r="D258" t="str">
        <f>VLOOKUP($C258,Hosts!$A:$O,10,0)</f>
        <v>New York</v>
      </c>
      <c r="E258" s="67">
        <f>INDEX(Hosts!$A:$O,MATCH(Places!$C258,Hosts!$A:$A,0),MATCH(Places!E$1,Hosts!$1:$1,0))</f>
        <v>1</v>
      </c>
      <c r="F258" s="67">
        <f>INDEX(Hosts!$A:$O,MATCH(Places!$C258,Hosts!$A:$A,0),MATCH(Places!F$1,Hosts!$1:$1,0))</f>
        <v>0.94</v>
      </c>
      <c r="G258" s="67" t="str">
        <f>INDEX(Hosts!$A:$O,MATCH(Places!$C258,Hosts!$A:$A,0),MATCH(Places!G$1,Hosts!$1:$1,0))</f>
        <v>Yes</v>
      </c>
      <c r="H258">
        <v>15</v>
      </c>
      <c r="I258" t="str">
        <f>VLOOKUP($H258,Neighborhoods!$A:$C,2,0)</f>
        <v>Manhattan</v>
      </c>
      <c r="J258" t="str">
        <f>VLOOKUP($H258,Neighborhoods!$A:$C,3,0)</f>
        <v>East Village</v>
      </c>
      <c r="K258" t="s">
        <v>11822</v>
      </c>
      <c r="L258" t="str">
        <f t="shared" si="12"/>
        <v>No</v>
      </c>
      <c r="M258">
        <v>2</v>
      </c>
      <c r="N258" t="str" cm="1">
        <f t="array" ref="N258">_xlfn.IFS(M258&lt;=2,"Small",M258&lt;=5,"Medium",M258&gt;5,"Large")</f>
        <v>Small</v>
      </c>
      <c r="O258" s="50">
        <v>185</v>
      </c>
      <c r="P258" s="67">
        <f t="shared" si="13"/>
        <v>0.03</v>
      </c>
      <c r="Q258" s="52">
        <v>4.9800000000000004</v>
      </c>
      <c r="R258" s="52" t="str" cm="1">
        <f t="array" ref="R258">_xlfn.IFS(ROUND(Q258,0)=5,"Excellent",ROUND(Q258,0)=4,"Good",ROUND(Q258,0)=3,"Ok",ROUND(Q258,0)&lt;3,"Bad")</f>
        <v>Excellent</v>
      </c>
      <c r="S258">
        <v>64</v>
      </c>
      <c r="T258" t="str">
        <f t="shared" si="14"/>
        <v>No</v>
      </c>
      <c r="U258" s="65">
        <v>41125</v>
      </c>
      <c r="V258" s="65">
        <v>43883</v>
      </c>
      <c r="W258">
        <v>0</v>
      </c>
      <c r="X258" t="str">
        <f t="shared" si="15"/>
        <v>Inactive</v>
      </c>
      <c r="Y258" t="s">
        <v>15615</v>
      </c>
    </row>
    <row r="259" spans="1:25" x14ac:dyDescent="0.25">
      <c r="A259">
        <v>258</v>
      </c>
      <c r="B259" t="s">
        <v>211</v>
      </c>
      <c r="C259">
        <v>646</v>
      </c>
      <c r="D259" t="str">
        <f>VLOOKUP($C259,Hosts!$A:$O,10,0)</f>
        <v>New York</v>
      </c>
      <c r="E259" s="67">
        <f>INDEX(Hosts!$A:$O,MATCH(Places!$C259,Hosts!$A:$A,0),MATCH(Places!E$1,Hosts!$1:$1,0))</f>
        <v>1</v>
      </c>
      <c r="F259" s="67">
        <f>INDEX(Hosts!$A:$O,MATCH(Places!$C259,Hosts!$A:$A,0),MATCH(Places!F$1,Hosts!$1:$1,0))</f>
        <v>0.94</v>
      </c>
      <c r="G259" s="67" t="str">
        <f>INDEX(Hosts!$A:$O,MATCH(Places!$C259,Hosts!$A:$A,0),MATCH(Places!G$1,Hosts!$1:$1,0))</f>
        <v>Yes</v>
      </c>
      <c r="H259">
        <v>12</v>
      </c>
      <c r="I259" t="str">
        <f>VLOOKUP($H259,Neighborhoods!$A:$C,2,0)</f>
        <v>Brooklyn</v>
      </c>
      <c r="J259" t="str">
        <f>VLOOKUP($H259,Neighborhoods!$A:$C,3,0)</f>
        <v>Williamsburg</v>
      </c>
      <c r="K259" t="s">
        <v>1</v>
      </c>
      <c r="L259" t="str">
        <f t="shared" ref="L259:L322" si="16">IF(OR(K259="Private room",K259="Shared room"),"Yes","No")</f>
        <v>Yes</v>
      </c>
      <c r="M259">
        <v>2</v>
      </c>
      <c r="N259" t="str" cm="1">
        <f t="array" ref="N259">_xlfn.IFS(M259&lt;=2,"Small",M259&lt;=5,"Medium",M259&gt;5,"Large")</f>
        <v>Small</v>
      </c>
      <c r="O259" s="50">
        <v>120</v>
      </c>
      <c r="P259" s="67">
        <f t="shared" ref="P259:P322" si="17">VLOOKUP(O259,$AB$1:$AC$5,2)</f>
        <v>0.03</v>
      </c>
      <c r="Q259" s="52">
        <v>5</v>
      </c>
      <c r="R259" s="52" t="str" cm="1">
        <f t="array" ref="R259">_xlfn.IFS(ROUND(Q259,0)=5,"Excellent",ROUND(Q259,0)=4,"Good",ROUND(Q259,0)=3,"Ok",ROUND(Q259,0)&lt;3,"Bad")</f>
        <v>Excellent</v>
      </c>
      <c r="S259">
        <v>153</v>
      </c>
      <c r="T259" t="str">
        <f t="shared" ref="T259:T322" si="18">IF(AND(Q259&gt;=4.8,S259&gt;100),"Yes","No")</f>
        <v>Yes</v>
      </c>
      <c r="U259" s="65">
        <v>41106</v>
      </c>
      <c r="V259" s="65">
        <v>43898</v>
      </c>
      <c r="W259">
        <v>337</v>
      </c>
      <c r="X259" t="str">
        <f t="shared" ref="X259:X322" si="19">IF(W259&lt;&gt;0,"Active","Inactive")</f>
        <v>Active</v>
      </c>
      <c r="Y259" t="s">
        <v>15615</v>
      </c>
    </row>
    <row r="260" spans="1:25" x14ac:dyDescent="0.25">
      <c r="A260">
        <v>259</v>
      </c>
      <c r="B260" t="s">
        <v>15509</v>
      </c>
      <c r="C260">
        <v>650</v>
      </c>
      <c r="D260" t="str">
        <f>VLOOKUP($C260,Hosts!$A:$O,10,0)</f>
        <v>New York</v>
      </c>
      <c r="E260" s="67">
        <f>INDEX(Hosts!$A:$O,MATCH(Places!$C260,Hosts!$A:$A,0),MATCH(Places!E$1,Hosts!$1:$1,0))</f>
        <v>1</v>
      </c>
      <c r="F260" s="67">
        <f>INDEX(Hosts!$A:$O,MATCH(Places!$C260,Hosts!$A:$A,0),MATCH(Places!F$1,Hosts!$1:$1,0))</f>
        <v>1</v>
      </c>
      <c r="G260" s="67" t="str">
        <f>INDEX(Hosts!$A:$O,MATCH(Places!$C260,Hosts!$A:$A,0),MATCH(Places!G$1,Hosts!$1:$1,0))</f>
        <v>Yes</v>
      </c>
      <c r="H260">
        <v>16</v>
      </c>
      <c r="I260" t="str">
        <f>VLOOKUP($H260,Neighborhoods!$A:$C,2,0)</f>
        <v>Manhattan</v>
      </c>
      <c r="J260" t="str">
        <f>VLOOKUP($H260,Neighborhoods!$A:$C,3,0)</f>
        <v>Harlem</v>
      </c>
      <c r="K260" t="s">
        <v>1</v>
      </c>
      <c r="L260" t="str">
        <f t="shared" si="16"/>
        <v>Yes</v>
      </c>
      <c r="M260">
        <v>2</v>
      </c>
      <c r="N260" t="str" cm="1">
        <f t="array" ref="N260">_xlfn.IFS(M260&lt;=2,"Small",M260&lt;=5,"Medium",M260&gt;5,"Large")</f>
        <v>Small</v>
      </c>
      <c r="O260" s="50">
        <v>79</v>
      </c>
      <c r="P260" s="67">
        <f t="shared" si="17"/>
        <v>0.03</v>
      </c>
      <c r="Q260" s="52">
        <v>4.92</v>
      </c>
      <c r="R260" s="52" t="str" cm="1">
        <f t="array" ref="R260">_xlfn.IFS(ROUND(Q260,0)=5,"Excellent",ROUND(Q260,0)=4,"Good",ROUND(Q260,0)=3,"Ok",ROUND(Q260,0)&lt;3,"Bad")</f>
        <v>Excellent</v>
      </c>
      <c r="S260">
        <v>189</v>
      </c>
      <c r="T260" t="str">
        <f t="shared" si="18"/>
        <v>Yes</v>
      </c>
      <c r="U260" s="65">
        <v>41070</v>
      </c>
      <c r="V260" s="65">
        <v>43910</v>
      </c>
      <c r="W260">
        <v>337</v>
      </c>
      <c r="X260" t="str">
        <f t="shared" si="19"/>
        <v>Active</v>
      </c>
      <c r="Y260" t="s">
        <v>15615</v>
      </c>
    </row>
    <row r="261" spans="1:25" x14ac:dyDescent="0.25">
      <c r="A261">
        <v>260</v>
      </c>
      <c r="B261" t="s">
        <v>212</v>
      </c>
      <c r="C261">
        <v>468</v>
      </c>
      <c r="D261" t="str">
        <f>VLOOKUP($C261,Hosts!$A:$O,10,0)</f>
        <v>New York</v>
      </c>
      <c r="E261" s="67">
        <f>INDEX(Hosts!$A:$O,MATCH(Places!$C261,Hosts!$A:$A,0),MATCH(Places!E$1,Hosts!$1:$1,0))</f>
        <v>1</v>
      </c>
      <c r="F261" s="67">
        <f>INDEX(Hosts!$A:$O,MATCH(Places!$C261,Hosts!$A:$A,0),MATCH(Places!F$1,Hosts!$1:$1,0))</f>
        <v>0.98</v>
      </c>
      <c r="G261" s="67" t="str">
        <f>INDEX(Hosts!$A:$O,MATCH(Places!$C261,Hosts!$A:$A,0),MATCH(Places!G$1,Hosts!$1:$1,0))</f>
        <v>No</v>
      </c>
      <c r="H261">
        <v>20</v>
      </c>
      <c r="I261" t="str">
        <f>VLOOKUP($H261,Neighborhoods!$A:$C,2,0)</f>
        <v>Manhattan</v>
      </c>
      <c r="J261" t="str">
        <f>VLOOKUP($H261,Neighborhoods!$A:$C,3,0)</f>
        <v>Upper West Side</v>
      </c>
      <c r="K261" t="s">
        <v>1</v>
      </c>
      <c r="L261" t="str">
        <f t="shared" si="16"/>
        <v>Yes</v>
      </c>
      <c r="M261">
        <v>2</v>
      </c>
      <c r="N261" t="str" cm="1">
        <f t="array" ref="N261">_xlfn.IFS(M261&lt;=2,"Small",M261&lt;=5,"Medium",M261&gt;5,"Large")</f>
        <v>Small</v>
      </c>
      <c r="O261" s="50">
        <v>112</v>
      </c>
      <c r="P261" s="67">
        <f t="shared" si="17"/>
        <v>0.03</v>
      </c>
      <c r="Q261" s="52">
        <v>4.8600000000000003</v>
      </c>
      <c r="R261" s="52" t="str" cm="1">
        <f t="array" ref="R261">_xlfn.IFS(ROUND(Q261,0)=5,"Excellent",ROUND(Q261,0)=4,"Good",ROUND(Q261,0)=3,"Ok",ROUND(Q261,0)&lt;3,"Bad")</f>
        <v>Excellent</v>
      </c>
      <c r="S261">
        <v>318</v>
      </c>
      <c r="T261" t="str">
        <f t="shared" si="18"/>
        <v>Yes</v>
      </c>
      <c r="U261" s="65">
        <v>41262</v>
      </c>
      <c r="V261" s="65">
        <v>43898</v>
      </c>
      <c r="W261">
        <v>315</v>
      </c>
      <c r="X261" t="str">
        <f t="shared" si="19"/>
        <v>Active</v>
      </c>
      <c r="Y261" t="s">
        <v>15615</v>
      </c>
    </row>
    <row r="262" spans="1:25" x14ac:dyDescent="0.25">
      <c r="A262">
        <v>261</v>
      </c>
      <c r="B262" t="s">
        <v>213</v>
      </c>
      <c r="C262">
        <v>616</v>
      </c>
      <c r="D262" t="str">
        <f>VLOOKUP($C262,Hosts!$A:$O,10,0)</f>
        <v>New York</v>
      </c>
      <c r="E262" s="67">
        <f>INDEX(Hosts!$A:$O,MATCH(Places!$C262,Hosts!$A:$A,0),MATCH(Places!E$1,Hosts!$1:$1,0))</f>
        <v>1</v>
      </c>
      <c r="F262" s="67">
        <f>INDEX(Hosts!$A:$O,MATCH(Places!$C262,Hosts!$A:$A,0),MATCH(Places!F$1,Hosts!$1:$1,0))</f>
        <v>0.87</v>
      </c>
      <c r="G262" s="67" t="str">
        <f>INDEX(Hosts!$A:$O,MATCH(Places!$C262,Hosts!$A:$A,0),MATCH(Places!G$1,Hosts!$1:$1,0))</f>
        <v>Yes</v>
      </c>
      <c r="H262">
        <v>15</v>
      </c>
      <c r="I262" t="str">
        <f>VLOOKUP($H262,Neighborhoods!$A:$C,2,0)</f>
        <v>Manhattan</v>
      </c>
      <c r="J262" t="str">
        <f>VLOOKUP($H262,Neighborhoods!$A:$C,3,0)</f>
        <v>East Village</v>
      </c>
      <c r="K262" t="s">
        <v>1</v>
      </c>
      <c r="L262" t="str">
        <f t="shared" si="16"/>
        <v>Yes</v>
      </c>
      <c r="M262">
        <v>1</v>
      </c>
      <c r="N262" t="str" cm="1">
        <f t="array" ref="N262">_xlfn.IFS(M262&lt;=2,"Small",M262&lt;=5,"Medium",M262&gt;5,"Large")</f>
        <v>Small</v>
      </c>
      <c r="O262" s="50">
        <v>48</v>
      </c>
      <c r="P262" s="67">
        <f t="shared" si="17"/>
        <v>0.03</v>
      </c>
      <c r="Q262" s="52">
        <v>4.99</v>
      </c>
      <c r="R262" s="52" t="str" cm="1">
        <f t="array" ref="R262">_xlfn.IFS(ROUND(Q262,0)=5,"Excellent",ROUND(Q262,0)=4,"Good",ROUND(Q262,0)=3,"Ok",ROUND(Q262,0)&lt;3,"Bad")</f>
        <v>Excellent</v>
      </c>
      <c r="S262">
        <v>510</v>
      </c>
      <c r="T262" t="str">
        <f t="shared" si="18"/>
        <v>Yes</v>
      </c>
      <c r="U262" s="65">
        <v>41083</v>
      </c>
      <c r="V262" s="65">
        <v>44027</v>
      </c>
      <c r="W262">
        <v>29</v>
      </c>
      <c r="X262" t="str">
        <f t="shared" si="19"/>
        <v>Active</v>
      </c>
      <c r="Y262" t="s">
        <v>15615</v>
      </c>
    </row>
    <row r="263" spans="1:25" x14ac:dyDescent="0.25">
      <c r="A263">
        <v>262</v>
      </c>
      <c r="B263" t="s">
        <v>214</v>
      </c>
      <c r="C263">
        <v>479</v>
      </c>
      <c r="D263" t="str">
        <f>VLOOKUP($C263,Hosts!$A:$O,10,0)</f>
        <v>New York</v>
      </c>
      <c r="E263" s="67">
        <f>INDEX(Hosts!$A:$O,MATCH(Places!$C263,Hosts!$A:$A,0),MATCH(Places!E$1,Hosts!$1:$1,0))</f>
        <v>1</v>
      </c>
      <c r="F263" s="67">
        <f>INDEX(Hosts!$A:$O,MATCH(Places!$C263,Hosts!$A:$A,0),MATCH(Places!F$1,Hosts!$1:$1,0))</f>
        <v>1</v>
      </c>
      <c r="G263" s="67" t="str">
        <f>INDEX(Hosts!$A:$O,MATCH(Places!$C263,Hosts!$A:$A,0),MATCH(Places!G$1,Hosts!$1:$1,0))</f>
        <v>No</v>
      </c>
      <c r="H263">
        <v>7</v>
      </c>
      <c r="I263" t="str">
        <f>VLOOKUP($H263,Neighborhoods!$A:$C,2,0)</f>
        <v>Brooklyn</v>
      </c>
      <c r="J263" t="str">
        <f>VLOOKUP($H263,Neighborhoods!$A:$C,3,0)</f>
        <v>Bedford-Stuyvesant</v>
      </c>
      <c r="K263" t="s">
        <v>1</v>
      </c>
      <c r="L263" t="str">
        <f t="shared" si="16"/>
        <v>Yes</v>
      </c>
      <c r="M263">
        <v>1</v>
      </c>
      <c r="N263" t="str" cm="1">
        <f t="array" ref="N263">_xlfn.IFS(M263&lt;=2,"Small",M263&lt;=5,"Medium",M263&gt;5,"Large")</f>
        <v>Small</v>
      </c>
      <c r="O263" s="50">
        <v>49</v>
      </c>
      <c r="P263" s="67">
        <f t="shared" si="17"/>
        <v>0.03</v>
      </c>
      <c r="Q263" s="52">
        <v>4.6500000000000004</v>
      </c>
      <c r="R263" s="52" t="str" cm="1">
        <f t="array" ref="R263">_xlfn.IFS(ROUND(Q263,0)=5,"Excellent",ROUND(Q263,0)=4,"Good",ROUND(Q263,0)=3,"Ok",ROUND(Q263,0)&lt;3,"Bad")</f>
        <v>Excellent</v>
      </c>
      <c r="S263">
        <v>54</v>
      </c>
      <c r="T263" t="str">
        <f t="shared" si="18"/>
        <v>No</v>
      </c>
      <c r="U263" s="65">
        <v>41123</v>
      </c>
      <c r="V263" s="65">
        <v>43988</v>
      </c>
      <c r="W263">
        <v>364</v>
      </c>
      <c r="X263" t="str">
        <f t="shared" si="19"/>
        <v>Active</v>
      </c>
      <c r="Y263" t="s">
        <v>15615</v>
      </c>
    </row>
    <row r="264" spans="1:25" x14ac:dyDescent="0.25">
      <c r="A264">
        <v>263</v>
      </c>
      <c r="B264" t="s">
        <v>215</v>
      </c>
      <c r="C264">
        <v>661</v>
      </c>
      <c r="D264" t="str">
        <f>VLOOKUP($C264,Hosts!$A:$O,10,0)</f>
        <v>New York</v>
      </c>
      <c r="E264" s="67">
        <f>INDEX(Hosts!$A:$O,MATCH(Places!$C264,Hosts!$A:$A,0),MATCH(Places!E$1,Hosts!$1:$1,0))</f>
        <v>1</v>
      </c>
      <c r="F264" s="67">
        <f>INDEX(Hosts!$A:$O,MATCH(Places!$C264,Hosts!$A:$A,0),MATCH(Places!F$1,Hosts!$1:$1,0))</f>
        <v>0.69</v>
      </c>
      <c r="G264" s="67" t="str">
        <f>INDEX(Hosts!$A:$O,MATCH(Places!$C264,Hosts!$A:$A,0),MATCH(Places!G$1,Hosts!$1:$1,0))</f>
        <v>Yes</v>
      </c>
      <c r="H264">
        <v>9</v>
      </c>
      <c r="I264" t="str">
        <f>VLOOKUP($H264,Neighborhoods!$A:$C,2,0)</f>
        <v>Brooklyn</v>
      </c>
      <c r="J264" t="str">
        <f>VLOOKUP($H264,Neighborhoods!$A:$C,3,0)</f>
        <v>Crown Heights</v>
      </c>
      <c r="K264" t="s">
        <v>11822</v>
      </c>
      <c r="L264" t="str">
        <f t="shared" si="16"/>
        <v>No</v>
      </c>
      <c r="M264">
        <v>8</v>
      </c>
      <c r="N264" t="str" cm="1">
        <f t="array" ref="N264">_xlfn.IFS(M264&lt;=2,"Small",M264&lt;=5,"Medium",M264&gt;5,"Large")</f>
        <v>Large</v>
      </c>
      <c r="O264" s="50">
        <v>249</v>
      </c>
      <c r="P264" s="67">
        <f t="shared" si="17"/>
        <v>0.04</v>
      </c>
      <c r="Q264" s="52">
        <v>4.99</v>
      </c>
      <c r="R264" s="52" t="str" cm="1">
        <f t="array" ref="R264">_xlfn.IFS(ROUND(Q264,0)=5,"Excellent",ROUND(Q264,0)=4,"Good",ROUND(Q264,0)=3,"Ok",ROUND(Q264,0)&lt;3,"Bad")</f>
        <v>Excellent</v>
      </c>
      <c r="S264">
        <v>350</v>
      </c>
      <c r="T264" t="str">
        <f t="shared" si="18"/>
        <v>Yes</v>
      </c>
      <c r="U264" s="65">
        <v>41252</v>
      </c>
      <c r="V264" s="65">
        <v>44046</v>
      </c>
      <c r="W264">
        <v>0</v>
      </c>
      <c r="X264" t="str">
        <f t="shared" si="19"/>
        <v>Inactive</v>
      </c>
      <c r="Y264" t="s">
        <v>15615</v>
      </c>
    </row>
    <row r="265" spans="1:25" x14ac:dyDescent="0.25">
      <c r="A265">
        <v>264</v>
      </c>
      <c r="B265" t="s">
        <v>216</v>
      </c>
      <c r="C265">
        <v>600</v>
      </c>
      <c r="D265" t="str">
        <f>VLOOKUP($C265,Hosts!$A:$O,10,0)</f>
        <v>New York</v>
      </c>
      <c r="E265" s="67">
        <f>INDEX(Hosts!$A:$O,MATCH(Places!$C265,Hosts!$A:$A,0),MATCH(Places!E$1,Hosts!$1:$1,0))</f>
        <v>1</v>
      </c>
      <c r="F265" s="67">
        <f>INDEX(Hosts!$A:$O,MATCH(Places!$C265,Hosts!$A:$A,0),MATCH(Places!F$1,Hosts!$1:$1,0))</f>
        <v>0.89</v>
      </c>
      <c r="G265" s="67" t="str">
        <f>INDEX(Hosts!$A:$O,MATCH(Places!$C265,Hosts!$A:$A,0),MATCH(Places!G$1,Hosts!$1:$1,0))</f>
        <v>Yes</v>
      </c>
      <c r="H265">
        <v>16</v>
      </c>
      <c r="I265" t="str">
        <f>VLOOKUP($H265,Neighborhoods!$A:$C,2,0)</f>
        <v>Manhattan</v>
      </c>
      <c r="J265" t="str">
        <f>VLOOKUP($H265,Neighborhoods!$A:$C,3,0)</f>
        <v>Harlem</v>
      </c>
      <c r="K265" t="s">
        <v>11822</v>
      </c>
      <c r="L265" t="str">
        <f t="shared" si="16"/>
        <v>No</v>
      </c>
      <c r="M265">
        <v>2</v>
      </c>
      <c r="N265" t="str" cm="1">
        <f t="array" ref="N265">_xlfn.IFS(M265&lt;=2,"Small",M265&lt;=5,"Medium",M265&gt;5,"Large")</f>
        <v>Small</v>
      </c>
      <c r="O265" s="50">
        <v>90</v>
      </c>
      <c r="P265" s="67">
        <f t="shared" si="17"/>
        <v>0.03</v>
      </c>
      <c r="Q265" s="52">
        <v>4.97</v>
      </c>
      <c r="R265" s="52" t="str" cm="1">
        <f t="array" ref="R265">_xlfn.IFS(ROUND(Q265,0)=5,"Excellent",ROUND(Q265,0)=4,"Good",ROUND(Q265,0)=3,"Ok",ROUND(Q265,0)&lt;3,"Bad")</f>
        <v>Excellent</v>
      </c>
      <c r="S265">
        <v>295</v>
      </c>
      <c r="T265" t="str">
        <f t="shared" si="18"/>
        <v>Yes</v>
      </c>
      <c r="U265" s="65">
        <v>41134</v>
      </c>
      <c r="V265" s="65">
        <v>43904</v>
      </c>
      <c r="W265">
        <v>310</v>
      </c>
      <c r="X265" t="str">
        <f t="shared" si="19"/>
        <v>Active</v>
      </c>
      <c r="Y265" t="s">
        <v>15615</v>
      </c>
    </row>
    <row r="266" spans="1:25" x14ac:dyDescent="0.25">
      <c r="A266">
        <v>265</v>
      </c>
      <c r="B266" t="s">
        <v>217</v>
      </c>
      <c r="C266">
        <v>667</v>
      </c>
      <c r="D266" t="str">
        <f>VLOOKUP($C266,Hosts!$A:$O,10,0)</f>
        <v>New Jersey</v>
      </c>
      <c r="E266" s="67">
        <f>INDEX(Hosts!$A:$O,MATCH(Places!$C266,Hosts!$A:$A,0),MATCH(Places!E$1,Hosts!$1:$1,0))</f>
        <v>0.75</v>
      </c>
      <c r="F266" s="67">
        <f>INDEX(Hosts!$A:$O,MATCH(Places!$C266,Hosts!$A:$A,0),MATCH(Places!F$1,Hosts!$1:$1,0))</f>
        <v>1</v>
      </c>
      <c r="G266" s="67" t="str">
        <f>INDEX(Hosts!$A:$O,MATCH(Places!$C266,Hosts!$A:$A,0),MATCH(Places!G$1,Hosts!$1:$1,0))</f>
        <v>No</v>
      </c>
      <c r="H266">
        <v>2</v>
      </c>
      <c r="I266" t="str">
        <f>VLOOKUP($H266,Neighborhoods!$A:$C,2,0)</f>
        <v>Bronx</v>
      </c>
      <c r="J266" t="str">
        <f>VLOOKUP($H266,Neighborhoods!$A:$C,3,0)</f>
        <v>Concourse</v>
      </c>
      <c r="K266" t="s">
        <v>11822</v>
      </c>
      <c r="L266" t="str">
        <f t="shared" si="16"/>
        <v>No</v>
      </c>
      <c r="M266">
        <v>7</v>
      </c>
      <c r="N266" t="str" cm="1">
        <f t="array" ref="N266">_xlfn.IFS(M266&lt;=2,"Small",M266&lt;=5,"Medium",M266&gt;5,"Large")</f>
        <v>Large</v>
      </c>
      <c r="O266" s="50">
        <v>250</v>
      </c>
      <c r="P266" s="67">
        <f t="shared" si="17"/>
        <v>0.04</v>
      </c>
      <c r="Q266" s="52">
        <v>4.6500000000000004</v>
      </c>
      <c r="R266" s="52" t="str" cm="1">
        <f t="array" ref="R266">_xlfn.IFS(ROUND(Q266,0)=5,"Excellent",ROUND(Q266,0)=4,"Good",ROUND(Q266,0)=3,"Ok",ROUND(Q266,0)&lt;3,"Bad")</f>
        <v>Excellent</v>
      </c>
      <c r="S266">
        <v>130</v>
      </c>
      <c r="T266" t="str">
        <f t="shared" si="18"/>
        <v>No</v>
      </c>
      <c r="U266" s="65">
        <v>41121</v>
      </c>
      <c r="V266" s="65">
        <v>43985</v>
      </c>
      <c r="W266">
        <v>364</v>
      </c>
      <c r="X266" t="str">
        <f t="shared" si="19"/>
        <v>Active</v>
      </c>
      <c r="Y266" t="s">
        <v>15615</v>
      </c>
    </row>
    <row r="267" spans="1:25" x14ac:dyDescent="0.25">
      <c r="A267">
        <v>266</v>
      </c>
      <c r="B267" t="s">
        <v>218</v>
      </c>
      <c r="C267">
        <v>296</v>
      </c>
      <c r="D267" t="str">
        <f>VLOOKUP($C267,Hosts!$A:$O,10,0)</f>
        <v>New York</v>
      </c>
      <c r="E267" s="67">
        <f>INDEX(Hosts!$A:$O,MATCH(Places!$C267,Hosts!$A:$A,0),MATCH(Places!E$1,Hosts!$1:$1,0))</f>
        <v>1</v>
      </c>
      <c r="F267" s="67">
        <f>INDEX(Hosts!$A:$O,MATCH(Places!$C267,Hosts!$A:$A,0),MATCH(Places!F$1,Hosts!$1:$1,0))</f>
        <v>0.88</v>
      </c>
      <c r="G267" s="67" t="str">
        <f>INDEX(Hosts!$A:$O,MATCH(Places!$C267,Hosts!$A:$A,0),MATCH(Places!G$1,Hosts!$1:$1,0))</f>
        <v>Yes</v>
      </c>
      <c r="H267">
        <v>11</v>
      </c>
      <c r="I267" t="str">
        <f>VLOOKUP($H267,Neighborhoods!$A:$C,2,0)</f>
        <v>Brooklyn</v>
      </c>
      <c r="J267" t="str">
        <f>VLOOKUP($H267,Neighborhoods!$A:$C,3,0)</f>
        <v>Greenpoint</v>
      </c>
      <c r="K267" t="s">
        <v>11822</v>
      </c>
      <c r="L267" t="str">
        <f t="shared" si="16"/>
        <v>No</v>
      </c>
      <c r="M267">
        <v>1</v>
      </c>
      <c r="N267" t="str" cm="1">
        <f t="array" ref="N267">_xlfn.IFS(M267&lt;=2,"Small",M267&lt;=5,"Medium",M267&gt;5,"Large")</f>
        <v>Small</v>
      </c>
      <c r="O267" s="50">
        <v>180</v>
      </c>
      <c r="P267" s="67">
        <f t="shared" si="17"/>
        <v>0.03</v>
      </c>
      <c r="Q267" s="52">
        <v>5</v>
      </c>
      <c r="R267" s="52" t="str" cm="1">
        <f t="array" ref="R267">_xlfn.IFS(ROUND(Q267,0)=5,"Excellent",ROUND(Q267,0)=4,"Good",ROUND(Q267,0)=3,"Ok",ROUND(Q267,0)&lt;3,"Bad")</f>
        <v>Excellent</v>
      </c>
      <c r="S267">
        <v>22</v>
      </c>
      <c r="T267" t="str">
        <f t="shared" si="18"/>
        <v>No</v>
      </c>
      <c r="U267" s="65">
        <v>41120</v>
      </c>
      <c r="V267" s="65">
        <v>43783</v>
      </c>
      <c r="W267">
        <v>350</v>
      </c>
      <c r="X267" t="str">
        <f t="shared" si="19"/>
        <v>Active</v>
      </c>
      <c r="Y267" t="s">
        <v>15615</v>
      </c>
    </row>
    <row r="268" spans="1:25" x14ac:dyDescent="0.25">
      <c r="A268">
        <v>267</v>
      </c>
      <c r="B268" t="s">
        <v>219</v>
      </c>
      <c r="C268">
        <v>654</v>
      </c>
      <c r="D268" t="str">
        <f>VLOOKUP($C268,Hosts!$A:$O,10,0)</f>
        <v>New York</v>
      </c>
      <c r="E268" s="67">
        <f>INDEX(Hosts!$A:$O,MATCH(Places!$C268,Hosts!$A:$A,0),MATCH(Places!E$1,Hosts!$1:$1,0))</f>
        <v>1</v>
      </c>
      <c r="F268" s="67">
        <f>INDEX(Hosts!$A:$O,MATCH(Places!$C268,Hosts!$A:$A,0),MATCH(Places!F$1,Hosts!$1:$1,0))</f>
        <v>0</v>
      </c>
      <c r="G268" s="67" t="str">
        <f>INDEX(Hosts!$A:$O,MATCH(Places!$C268,Hosts!$A:$A,0),MATCH(Places!G$1,Hosts!$1:$1,0))</f>
        <v>No</v>
      </c>
      <c r="H268">
        <v>16</v>
      </c>
      <c r="I268" t="str">
        <f>VLOOKUP($H268,Neighborhoods!$A:$C,2,0)</f>
        <v>Manhattan</v>
      </c>
      <c r="J268" t="str">
        <f>VLOOKUP($H268,Neighborhoods!$A:$C,3,0)</f>
        <v>Harlem</v>
      </c>
      <c r="K268" t="s">
        <v>11822</v>
      </c>
      <c r="L268" t="str">
        <f t="shared" si="16"/>
        <v>No</v>
      </c>
      <c r="M268">
        <v>2</v>
      </c>
      <c r="N268" t="str" cm="1">
        <f t="array" ref="N268">_xlfn.IFS(M268&lt;=2,"Small",M268&lt;=5,"Medium",M268&gt;5,"Large")</f>
        <v>Small</v>
      </c>
      <c r="O268" s="50">
        <v>90</v>
      </c>
      <c r="P268" s="67">
        <f t="shared" si="17"/>
        <v>0.03</v>
      </c>
      <c r="Q268" s="52">
        <v>4.58</v>
      </c>
      <c r="R268" s="52" t="str" cm="1">
        <f t="array" ref="R268">_xlfn.IFS(ROUND(Q268,0)=5,"Excellent",ROUND(Q268,0)=4,"Good",ROUND(Q268,0)=3,"Ok",ROUND(Q268,0)&lt;3,"Bad")</f>
        <v>Excellent</v>
      </c>
      <c r="S268">
        <v>24</v>
      </c>
      <c r="T268" t="str">
        <f t="shared" si="18"/>
        <v>No</v>
      </c>
      <c r="U268" s="65">
        <v>41166</v>
      </c>
      <c r="V268" s="65">
        <v>43353</v>
      </c>
      <c r="W268">
        <v>356</v>
      </c>
      <c r="X268" t="str">
        <f t="shared" si="19"/>
        <v>Active</v>
      </c>
      <c r="Y268" t="s">
        <v>15615</v>
      </c>
    </row>
    <row r="269" spans="1:25" x14ac:dyDescent="0.25">
      <c r="A269">
        <v>268</v>
      </c>
      <c r="B269" t="s">
        <v>220</v>
      </c>
      <c r="C269">
        <v>607</v>
      </c>
      <c r="D269" t="str">
        <f>VLOOKUP($C269,Hosts!$A:$O,10,0)</f>
        <v>New York</v>
      </c>
      <c r="E269" s="67">
        <f>INDEX(Hosts!$A:$O,MATCH(Places!$C269,Hosts!$A:$A,0),MATCH(Places!E$1,Hosts!$1:$1,0))</f>
        <v>1</v>
      </c>
      <c r="F269" s="67">
        <f>INDEX(Hosts!$A:$O,MATCH(Places!$C269,Hosts!$A:$A,0),MATCH(Places!F$1,Hosts!$1:$1,0))</f>
        <v>1</v>
      </c>
      <c r="G269" s="67" t="str">
        <f>INDEX(Hosts!$A:$O,MATCH(Places!$C269,Hosts!$A:$A,0),MATCH(Places!G$1,Hosts!$1:$1,0))</f>
        <v>No</v>
      </c>
      <c r="H269">
        <v>19</v>
      </c>
      <c r="I269" t="str">
        <f>VLOOKUP($H269,Neighborhoods!$A:$C,2,0)</f>
        <v>Manhattan</v>
      </c>
      <c r="J269" t="str">
        <f>VLOOKUP($H269,Neighborhoods!$A:$C,3,0)</f>
        <v>Upper East Side</v>
      </c>
      <c r="K269" t="s">
        <v>1</v>
      </c>
      <c r="L269" t="str">
        <f t="shared" si="16"/>
        <v>Yes</v>
      </c>
      <c r="M269">
        <v>2</v>
      </c>
      <c r="N269" t="str" cm="1">
        <f t="array" ref="N269">_xlfn.IFS(M269&lt;=2,"Small",M269&lt;=5,"Medium",M269&gt;5,"Large")</f>
        <v>Small</v>
      </c>
      <c r="O269" s="50">
        <v>95</v>
      </c>
      <c r="P269" s="67">
        <f t="shared" si="17"/>
        <v>0.03</v>
      </c>
      <c r="Q269" s="52">
        <v>4.5999999999999996</v>
      </c>
      <c r="R269" s="52" t="str" cm="1">
        <f t="array" ref="R269">_xlfn.IFS(ROUND(Q269,0)=5,"Excellent",ROUND(Q269,0)=4,"Good",ROUND(Q269,0)=3,"Ok",ROUND(Q269,0)&lt;3,"Bad")</f>
        <v>Excellent</v>
      </c>
      <c r="S269">
        <v>5</v>
      </c>
      <c r="T269" t="str">
        <f t="shared" si="18"/>
        <v>No</v>
      </c>
      <c r="U269" s="65">
        <v>41089</v>
      </c>
      <c r="V269" s="65">
        <v>43926</v>
      </c>
      <c r="W269">
        <v>349</v>
      </c>
      <c r="X269" t="str">
        <f t="shared" si="19"/>
        <v>Active</v>
      </c>
      <c r="Y269" t="s">
        <v>15616</v>
      </c>
    </row>
    <row r="270" spans="1:25" x14ac:dyDescent="0.25">
      <c r="A270">
        <v>269</v>
      </c>
      <c r="B270" t="s">
        <v>221</v>
      </c>
      <c r="C270">
        <v>670</v>
      </c>
      <c r="D270" t="str">
        <f>VLOOKUP($C270,Hosts!$A:$O,10,0)</f>
        <v>New York</v>
      </c>
      <c r="E270" s="67">
        <f>INDEX(Hosts!$A:$O,MATCH(Places!$C270,Hosts!$A:$A,0),MATCH(Places!E$1,Hosts!$1:$1,0))</f>
        <v>1</v>
      </c>
      <c r="F270" s="67">
        <f>INDEX(Hosts!$A:$O,MATCH(Places!$C270,Hosts!$A:$A,0),MATCH(Places!F$1,Hosts!$1:$1,0))</f>
        <v>1</v>
      </c>
      <c r="G270" s="67" t="str">
        <f>INDEX(Hosts!$A:$O,MATCH(Places!$C270,Hosts!$A:$A,0),MATCH(Places!G$1,Hosts!$1:$1,0))</f>
        <v>Yes</v>
      </c>
      <c r="H270">
        <v>16</v>
      </c>
      <c r="I270" t="str">
        <f>VLOOKUP($H270,Neighborhoods!$A:$C,2,0)</f>
        <v>Manhattan</v>
      </c>
      <c r="J270" t="str">
        <f>VLOOKUP($H270,Neighborhoods!$A:$C,3,0)</f>
        <v>Harlem</v>
      </c>
      <c r="K270" t="s">
        <v>11822</v>
      </c>
      <c r="L270" t="str">
        <f t="shared" si="16"/>
        <v>No</v>
      </c>
      <c r="M270">
        <v>4</v>
      </c>
      <c r="N270" t="str" cm="1">
        <f t="array" ref="N270">_xlfn.IFS(M270&lt;=2,"Small",M270&lt;=5,"Medium",M270&gt;5,"Large")</f>
        <v>Medium</v>
      </c>
      <c r="O270" s="50">
        <v>165</v>
      </c>
      <c r="P270" s="67">
        <f t="shared" si="17"/>
        <v>0.03</v>
      </c>
      <c r="Q270" s="52">
        <v>4.9800000000000004</v>
      </c>
      <c r="R270" s="52" t="str" cm="1">
        <f t="array" ref="R270">_xlfn.IFS(ROUND(Q270,0)=5,"Excellent",ROUND(Q270,0)=4,"Good",ROUND(Q270,0)=3,"Ok",ROUND(Q270,0)&lt;3,"Bad")</f>
        <v>Excellent</v>
      </c>
      <c r="S270">
        <v>216</v>
      </c>
      <c r="T270" t="str">
        <f t="shared" si="18"/>
        <v>Yes</v>
      </c>
      <c r="U270" s="65">
        <v>41251</v>
      </c>
      <c r="V270" s="65">
        <v>44048</v>
      </c>
      <c r="W270">
        <v>307</v>
      </c>
      <c r="X270" t="str">
        <f t="shared" si="19"/>
        <v>Active</v>
      </c>
      <c r="Y270" t="s">
        <v>15616</v>
      </c>
    </row>
    <row r="271" spans="1:25" x14ac:dyDescent="0.25">
      <c r="A271">
        <v>270</v>
      </c>
      <c r="B271" t="s">
        <v>13818</v>
      </c>
      <c r="C271">
        <v>26</v>
      </c>
      <c r="D271" t="str">
        <f>VLOOKUP($C271,Hosts!$A:$O,10,0)</f>
        <v>New York</v>
      </c>
      <c r="E271" s="67">
        <f>INDEX(Hosts!$A:$O,MATCH(Places!$C271,Hosts!$A:$A,0),MATCH(Places!E$1,Hosts!$1:$1,0))</f>
        <v>0.83</v>
      </c>
      <c r="F271" s="67">
        <f>INDEX(Hosts!$A:$O,MATCH(Places!$C271,Hosts!$A:$A,0),MATCH(Places!F$1,Hosts!$1:$1,0))</f>
        <v>0.88</v>
      </c>
      <c r="G271" s="67" t="str">
        <f>INDEX(Hosts!$A:$O,MATCH(Places!$C271,Hosts!$A:$A,0),MATCH(Places!G$1,Hosts!$1:$1,0))</f>
        <v>No</v>
      </c>
      <c r="H271">
        <v>23</v>
      </c>
      <c r="I271" t="str">
        <f>VLOOKUP($H271,Neighborhoods!$A:$C,2,0)</f>
        <v>Queens</v>
      </c>
      <c r="J271" t="str">
        <f>VLOOKUP($H271,Neighborhoods!$A:$C,3,0)</f>
        <v>Jamaica</v>
      </c>
      <c r="K271" t="s">
        <v>1</v>
      </c>
      <c r="L271" t="str">
        <f t="shared" si="16"/>
        <v>Yes</v>
      </c>
      <c r="M271">
        <v>4</v>
      </c>
      <c r="N271" t="str" cm="1">
        <f t="array" ref="N271">_xlfn.IFS(M271&lt;=2,"Small",M271&lt;=5,"Medium",M271&gt;5,"Large")</f>
        <v>Medium</v>
      </c>
      <c r="O271" s="50">
        <v>75</v>
      </c>
      <c r="P271" s="67">
        <f t="shared" si="17"/>
        <v>0.03</v>
      </c>
      <c r="Q271" s="52">
        <v>4.17</v>
      </c>
      <c r="R271" s="52" t="str" cm="1">
        <f t="array" ref="R271">_xlfn.IFS(ROUND(Q271,0)=5,"Excellent",ROUND(Q271,0)=4,"Good",ROUND(Q271,0)=3,"Ok",ROUND(Q271,0)&lt;3,"Bad")</f>
        <v>Good</v>
      </c>
      <c r="S271">
        <v>18</v>
      </c>
      <c r="T271" t="str">
        <f t="shared" si="18"/>
        <v>No</v>
      </c>
      <c r="U271" s="65">
        <v>41107</v>
      </c>
      <c r="V271" s="65">
        <v>43832</v>
      </c>
      <c r="W271">
        <v>365</v>
      </c>
      <c r="X271" t="str">
        <f t="shared" si="19"/>
        <v>Active</v>
      </c>
      <c r="Y271" t="s">
        <v>15615</v>
      </c>
    </row>
    <row r="272" spans="1:25" x14ac:dyDescent="0.25">
      <c r="A272">
        <v>271</v>
      </c>
      <c r="B272" t="s">
        <v>222</v>
      </c>
      <c r="C272">
        <v>675</v>
      </c>
      <c r="D272" t="str">
        <f>VLOOKUP($C272,Hosts!$A:$O,10,0)</f>
        <v>New York</v>
      </c>
      <c r="E272" s="67">
        <f>INDEX(Hosts!$A:$O,MATCH(Places!$C272,Hosts!$A:$A,0),MATCH(Places!E$1,Hosts!$1:$1,0))</f>
        <v>1</v>
      </c>
      <c r="F272" s="67">
        <f>INDEX(Hosts!$A:$O,MATCH(Places!$C272,Hosts!$A:$A,0),MATCH(Places!F$1,Hosts!$1:$1,0))</f>
        <v>1</v>
      </c>
      <c r="G272" s="67" t="str">
        <f>INDEX(Hosts!$A:$O,MATCH(Places!$C272,Hosts!$A:$A,0),MATCH(Places!G$1,Hosts!$1:$1,0))</f>
        <v>Yes</v>
      </c>
      <c r="H272">
        <v>12</v>
      </c>
      <c r="I272" t="str">
        <f>VLOOKUP($H272,Neighborhoods!$A:$C,2,0)</f>
        <v>Brooklyn</v>
      </c>
      <c r="J272" t="str">
        <f>VLOOKUP($H272,Neighborhoods!$A:$C,3,0)</f>
        <v>Williamsburg</v>
      </c>
      <c r="K272" t="s">
        <v>11822</v>
      </c>
      <c r="L272" t="str">
        <f t="shared" si="16"/>
        <v>No</v>
      </c>
      <c r="M272">
        <v>4</v>
      </c>
      <c r="N272" t="str" cm="1">
        <f t="array" ref="N272">_xlfn.IFS(M272&lt;=2,"Small",M272&lt;=5,"Medium",M272&gt;5,"Large")</f>
        <v>Medium</v>
      </c>
      <c r="O272" s="50">
        <v>211</v>
      </c>
      <c r="P272" s="67">
        <f t="shared" si="17"/>
        <v>0.04</v>
      </c>
      <c r="Q272" s="52">
        <v>4.84</v>
      </c>
      <c r="R272" s="52" t="str" cm="1">
        <f t="array" ref="R272">_xlfn.IFS(ROUND(Q272,0)=5,"Excellent",ROUND(Q272,0)=4,"Good",ROUND(Q272,0)=3,"Ok",ROUND(Q272,0)&lt;3,"Bad")</f>
        <v>Excellent</v>
      </c>
      <c r="S272">
        <v>93</v>
      </c>
      <c r="T272" t="str">
        <f t="shared" si="18"/>
        <v>No</v>
      </c>
      <c r="U272" s="65">
        <v>41149</v>
      </c>
      <c r="V272" s="65">
        <v>44043</v>
      </c>
      <c r="W272">
        <v>65</v>
      </c>
      <c r="X272" t="str">
        <f t="shared" si="19"/>
        <v>Active</v>
      </c>
      <c r="Y272" t="s">
        <v>15616</v>
      </c>
    </row>
    <row r="273" spans="1:25" x14ac:dyDescent="0.25">
      <c r="A273">
        <v>272</v>
      </c>
      <c r="B273" t="s">
        <v>223</v>
      </c>
      <c r="C273">
        <v>189</v>
      </c>
      <c r="D273" t="str">
        <f>VLOOKUP($C273,Hosts!$A:$O,10,0)</f>
        <v>New York</v>
      </c>
      <c r="E273" s="67">
        <f>INDEX(Hosts!$A:$O,MATCH(Places!$C273,Hosts!$A:$A,0),MATCH(Places!E$1,Hosts!$1:$1,0))</f>
        <v>1</v>
      </c>
      <c r="F273" s="67">
        <f>INDEX(Hosts!$A:$O,MATCH(Places!$C273,Hosts!$A:$A,0),MATCH(Places!F$1,Hosts!$1:$1,0))</f>
        <v>1</v>
      </c>
      <c r="G273" s="67" t="str">
        <f>INDEX(Hosts!$A:$O,MATCH(Places!$C273,Hosts!$A:$A,0),MATCH(Places!G$1,Hosts!$1:$1,0))</f>
        <v>Yes</v>
      </c>
      <c r="H273">
        <v>7</v>
      </c>
      <c r="I273" t="str">
        <f>VLOOKUP($H273,Neighborhoods!$A:$C,2,0)</f>
        <v>Brooklyn</v>
      </c>
      <c r="J273" t="str">
        <f>VLOOKUP($H273,Neighborhoods!$A:$C,3,0)</f>
        <v>Bedford-Stuyvesant</v>
      </c>
      <c r="K273" t="s">
        <v>11822</v>
      </c>
      <c r="L273" t="str">
        <f t="shared" si="16"/>
        <v>No</v>
      </c>
      <c r="M273">
        <v>6</v>
      </c>
      <c r="N273" t="str" cm="1">
        <f t="array" ref="N273">_xlfn.IFS(M273&lt;=2,"Small",M273&lt;=5,"Medium",M273&gt;5,"Large")</f>
        <v>Large</v>
      </c>
      <c r="O273" s="50">
        <v>175</v>
      </c>
      <c r="P273" s="67">
        <f t="shared" si="17"/>
        <v>0.03</v>
      </c>
      <c r="Q273" s="52">
        <v>4.8899999999999997</v>
      </c>
      <c r="R273" s="52" t="str" cm="1">
        <f t="array" ref="R273">_xlfn.IFS(ROUND(Q273,0)=5,"Excellent",ROUND(Q273,0)=4,"Good",ROUND(Q273,0)=3,"Ok",ROUND(Q273,0)&lt;3,"Bad")</f>
        <v>Excellent</v>
      </c>
      <c r="S273">
        <v>18</v>
      </c>
      <c r="T273" t="str">
        <f t="shared" si="18"/>
        <v>No</v>
      </c>
      <c r="U273" s="65">
        <v>42099</v>
      </c>
      <c r="V273" s="65">
        <v>43381</v>
      </c>
      <c r="W273">
        <v>0</v>
      </c>
      <c r="X273" t="str">
        <f t="shared" si="19"/>
        <v>Inactive</v>
      </c>
      <c r="Y273" t="s">
        <v>15615</v>
      </c>
    </row>
    <row r="274" spans="1:25" x14ac:dyDescent="0.25">
      <c r="A274">
        <v>273</v>
      </c>
      <c r="B274" t="s">
        <v>224</v>
      </c>
      <c r="C274">
        <v>682</v>
      </c>
      <c r="D274" t="str">
        <f>VLOOKUP($C274,Hosts!$A:$O,10,0)</f>
        <v>New York</v>
      </c>
      <c r="E274" s="67">
        <f>INDEX(Hosts!$A:$O,MATCH(Places!$C274,Hosts!$A:$A,0),MATCH(Places!E$1,Hosts!$1:$1,0))</f>
        <v>1</v>
      </c>
      <c r="F274" s="67">
        <f>INDEX(Hosts!$A:$O,MATCH(Places!$C274,Hosts!$A:$A,0),MATCH(Places!F$1,Hosts!$1:$1,0))</f>
        <v>1</v>
      </c>
      <c r="G274" s="67" t="str">
        <f>INDEX(Hosts!$A:$O,MATCH(Places!$C274,Hosts!$A:$A,0),MATCH(Places!G$1,Hosts!$1:$1,0))</f>
        <v>No</v>
      </c>
      <c r="H274">
        <v>15</v>
      </c>
      <c r="I274" t="str">
        <f>VLOOKUP($H274,Neighborhoods!$A:$C,2,0)</f>
        <v>Manhattan</v>
      </c>
      <c r="J274" t="str">
        <f>VLOOKUP($H274,Neighborhoods!$A:$C,3,0)</f>
        <v>East Village</v>
      </c>
      <c r="K274" t="s">
        <v>11822</v>
      </c>
      <c r="L274" t="str">
        <f t="shared" si="16"/>
        <v>No</v>
      </c>
      <c r="M274">
        <v>2</v>
      </c>
      <c r="N274" t="str" cm="1">
        <f t="array" ref="N274">_xlfn.IFS(M274&lt;=2,"Small",M274&lt;=5,"Medium",M274&gt;5,"Large")</f>
        <v>Small</v>
      </c>
      <c r="O274" s="50">
        <v>98</v>
      </c>
      <c r="P274" s="67">
        <f t="shared" si="17"/>
        <v>0.03</v>
      </c>
      <c r="Q274" s="52">
        <v>4.74</v>
      </c>
      <c r="R274" s="52" t="str" cm="1">
        <f t="array" ref="R274">_xlfn.IFS(ROUND(Q274,0)=5,"Excellent",ROUND(Q274,0)=4,"Good",ROUND(Q274,0)=3,"Ok",ROUND(Q274,0)&lt;3,"Bad")</f>
        <v>Excellent</v>
      </c>
      <c r="S274">
        <v>187</v>
      </c>
      <c r="T274" t="str">
        <f t="shared" si="18"/>
        <v>No</v>
      </c>
      <c r="U274" s="65">
        <v>41577</v>
      </c>
      <c r="V274" s="65">
        <v>44038</v>
      </c>
      <c r="W274">
        <v>117</v>
      </c>
      <c r="X274" t="str">
        <f t="shared" si="19"/>
        <v>Active</v>
      </c>
      <c r="Y274" t="s">
        <v>15615</v>
      </c>
    </row>
    <row r="275" spans="1:25" x14ac:dyDescent="0.25">
      <c r="A275">
        <v>274</v>
      </c>
      <c r="B275" t="s">
        <v>225</v>
      </c>
      <c r="C275">
        <v>685</v>
      </c>
      <c r="D275" t="str">
        <f>VLOOKUP($C275,Hosts!$A:$O,10,0)</f>
        <v>New York</v>
      </c>
      <c r="E275" s="67">
        <f>INDEX(Hosts!$A:$O,MATCH(Places!$C275,Hosts!$A:$A,0),MATCH(Places!E$1,Hosts!$1:$1,0))</f>
        <v>1</v>
      </c>
      <c r="F275" s="67">
        <f>INDEX(Hosts!$A:$O,MATCH(Places!$C275,Hosts!$A:$A,0),MATCH(Places!F$1,Hosts!$1:$1,0))</f>
        <v>0.88</v>
      </c>
      <c r="G275" s="67" t="str">
        <f>INDEX(Hosts!$A:$O,MATCH(Places!$C275,Hosts!$A:$A,0),MATCH(Places!G$1,Hosts!$1:$1,0))</f>
        <v>Yes</v>
      </c>
      <c r="H275">
        <v>16</v>
      </c>
      <c r="I275" t="str">
        <f>VLOOKUP($H275,Neighborhoods!$A:$C,2,0)</f>
        <v>Manhattan</v>
      </c>
      <c r="J275" t="str">
        <f>VLOOKUP($H275,Neighborhoods!$A:$C,3,0)</f>
        <v>Harlem</v>
      </c>
      <c r="K275" t="s">
        <v>11822</v>
      </c>
      <c r="L275" t="str">
        <f t="shared" si="16"/>
        <v>No</v>
      </c>
      <c r="M275">
        <v>5</v>
      </c>
      <c r="N275" t="str" cm="1">
        <f t="array" ref="N275">_xlfn.IFS(M275&lt;=2,"Small",M275&lt;=5,"Medium",M275&gt;5,"Large")</f>
        <v>Medium</v>
      </c>
      <c r="O275" s="50">
        <v>125</v>
      </c>
      <c r="P275" s="67">
        <f t="shared" si="17"/>
        <v>0.03</v>
      </c>
      <c r="Q275" s="52">
        <v>4.91</v>
      </c>
      <c r="R275" s="52" t="str" cm="1">
        <f t="array" ref="R275">_xlfn.IFS(ROUND(Q275,0)=5,"Excellent",ROUND(Q275,0)=4,"Good",ROUND(Q275,0)=3,"Ok",ROUND(Q275,0)&lt;3,"Bad")</f>
        <v>Excellent</v>
      </c>
      <c r="S275">
        <v>120</v>
      </c>
      <c r="T275" t="str">
        <f t="shared" si="18"/>
        <v>Yes</v>
      </c>
      <c r="U275" s="65">
        <v>42290</v>
      </c>
      <c r="V275" s="65">
        <v>44017</v>
      </c>
      <c r="W275">
        <v>0</v>
      </c>
      <c r="X275" t="str">
        <f t="shared" si="19"/>
        <v>Inactive</v>
      </c>
      <c r="Y275" t="s">
        <v>15615</v>
      </c>
    </row>
    <row r="276" spans="1:25" x14ac:dyDescent="0.25">
      <c r="A276">
        <v>275</v>
      </c>
      <c r="B276" t="s">
        <v>226</v>
      </c>
      <c r="C276">
        <v>325</v>
      </c>
      <c r="D276" t="str">
        <f>VLOOKUP($C276,Hosts!$A:$O,10,0)</f>
        <v>New York</v>
      </c>
      <c r="E276" s="67">
        <f>INDEX(Hosts!$A:$O,MATCH(Places!$C276,Hosts!$A:$A,0),MATCH(Places!E$1,Hosts!$1:$1,0))</f>
        <v>1</v>
      </c>
      <c r="F276" s="67">
        <f>INDEX(Hosts!$A:$O,MATCH(Places!$C276,Hosts!$A:$A,0),MATCH(Places!F$1,Hosts!$1:$1,0))</f>
        <v>0.91</v>
      </c>
      <c r="G276" s="67" t="str">
        <f>INDEX(Hosts!$A:$O,MATCH(Places!$C276,Hosts!$A:$A,0),MATCH(Places!G$1,Hosts!$1:$1,0))</f>
        <v>Yes</v>
      </c>
      <c r="H276">
        <v>25</v>
      </c>
      <c r="I276" t="str">
        <f>VLOOKUP($H276,Neighborhoods!$A:$C,2,0)</f>
        <v>Queens</v>
      </c>
      <c r="J276" t="str">
        <f>VLOOKUP($H276,Neighborhoods!$A:$C,3,0)</f>
        <v>Ridgewood</v>
      </c>
      <c r="K276" t="s">
        <v>11822</v>
      </c>
      <c r="L276" t="str">
        <f t="shared" si="16"/>
        <v>No</v>
      </c>
      <c r="M276">
        <v>4</v>
      </c>
      <c r="N276" t="str" cm="1">
        <f t="array" ref="N276">_xlfn.IFS(M276&lt;=2,"Small",M276&lt;=5,"Medium",M276&gt;5,"Large")</f>
        <v>Medium</v>
      </c>
      <c r="O276" s="50">
        <v>99</v>
      </c>
      <c r="P276" s="67">
        <f t="shared" si="17"/>
        <v>0.03</v>
      </c>
      <c r="Q276" s="52">
        <v>4.8899999999999997</v>
      </c>
      <c r="R276" s="52" t="str" cm="1">
        <f t="array" ref="R276">_xlfn.IFS(ROUND(Q276,0)=5,"Excellent",ROUND(Q276,0)=4,"Good",ROUND(Q276,0)=3,"Ok",ROUND(Q276,0)&lt;3,"Bad")</f>
        <v>Excellent</v>
      </c>
      <c r="S276">
        <v>121</v>
      </c>
      <c r="T276" t="str">
        <f t="shared" si="18"/>
        <v>Yes</v>
      </c>
      <c r="U276" s="65">
        <v>41097</v>
      </c>
      <c r="V276" s="65">
        <v>43948</v>
      </c>
      <c r="W276">
        <v>362</v>
      </c>
      <c r="X276" t="str">
        <f t="shared" si="19"/>
        <v>Active</v>
      </c>
      <c r="Y276" t="s">
        <v>15615</v>
      </c>
    </row>
    <row r="277" spans="1:25" x14ac:dyDescent="0.25">
      <c r="A277">
        <v>276</v>
      </c>
      <c r="B277" t="s">
        <v>227</v>
      </c>
      <c r="C277">
        <v>694</v>
      </c>
      <c r="D277" t="str">
        <f>VLOOKUP($C277,Hosts!$A:$O,10,0)</f>
        <v>New York</v>
      </c>
      <c r="E277" s="67">
        <f>INDEX(Hosts!$A:$O,MATCH(Places!$C277,Hosts!$A:$A,0),MATCH(Places!E$1,Hosts!$1:$1,0))</f>
        <v>1</v>
      </c>
      <c r="F277" s="67">
        <f>INDEX(Hosts!$A:$O,MATCH(Places!$C277,Hosts!$A:$A,0),MATCH(Places!F$1,Hosts!$1:$1,0))</f>
        <v>0.89</v>
      </c>
      <c r="G277" s="67" t="str">
        <f>INDEX(Hosts!$A:$O,MATCH(Places!$C277,Hosts!$A:$A,0),MATCH(Places!G$1,Hosts!$1:$1,0))</f>
        <v>Yes</v>
      </c>
      <c r="H277">
        <v>22</v>
      </c>
      <c r="I277" t="str">
        <f>VLOOKUP($H277,Neighborhoods!$A:$C,2,0)</f>
        <v>Queens</v>
      </c>
      <c r="J277" t="str">
        <f>VLOOKUP($H277,Neighborhoods!$A:$C,3,0)</f>
        <v>Flushing</v>
      </c>
      <c r="K277" t="s">
        <v>1</v>
      </c>
      <c r="L277" t="str">
        <f t="shared" si="16"/>
        <v>Yes</v>
      </c>
      <c r="M277">
        <v>2</v>
      </c>
      <c r="N277" t="str" cm="1">
        <f t="array" ref="N277">_xlfn.IFS(M277&lt;=2,"Small",M277&lt;=5,"Medium",M277&gt;5,"Large")</f>
        <v>Small</v>
      </c>
      <c r="O277" s="50">
        <v>52</v>
      </c>
      <c r="P277" s="67">
        <f t="shared" si="17"/>
        <v>0.03</v>
      </c>
      <c r="Q277" s="52">
        <v>4.97</v>
      </c>
      <c r="R277" s="52" t="str" cm="1">
        <f t="array" ref="R277">_xlfn.IFS(ROUND(Q277,0)=5,"Excellent",ROUND(Q277,0)=4,"Good",ROUND(Q277,0)=3,"Ok",ROUND(Q277,0)&lt;3,"Bad")</f>
        <v>Excellent</v>
      </c>
      <c r="S277">
        <v>499</v>
      </c>
      <c r="T277" t="str">
        <f t="shared" si="18"/>
        <v>Yes</v>
      </c>
      <c r="U277" s="65">
        <v>41085</v>
      </c>
      <c r="V277" s="65">
        <v>44025</v>
      </c>
      <c r="W277">
        <v>364</v>
      </c>
      <c r="X277" t="str">
        <f t="shared" si="19"/>
        <v>Active</v>
      </c>
      <c r="Y277" t="s">
        <v>15615</v>
      </c>
    </row>
    <row r="278" spans="1:25" x14ac:dyDescent="0.25">
      <c r="A278">
        <v>277</v>
      </c>
      <c r="B278" t="s">
        <v>228</v>
      </c>
      <c r="C278">
        <v>696</v>
      </c>
      <c r="D278" t="str">
        <f>VLOOKUP($C278,Hosts!$A:$O,10,0)</f>
        <v>New York</v>
      </c>
      <c r="E278" s="67">
        <f>INDEX(Hosts!$A:$O,MATCH(Places!$C278,Hosts!$A:$A,0),MATCH(Places!E$1,Hosts!$1:$1,0))</f>
        <v>1</v>
      </c>
      <c r="F278" s="67">
        <f>INDEX(Hosts!$A:$O,MATCH(Places!$C278,Hosts!$A:$A,0),MATCH(Places!F$1,Hosts!$1:$1,0))</f>
        <v>0.45</v>
      </c>
      <c r="G278" s="67" t="str">
        <f>INDEX(Hosts!$A:$O,MATCH(Places!$C278,Hosts!$A:$A,0),MATCH(Places!G$1,Hosts!$1:$1,0))</f>
        <v>No</v>
      </c>
      <c r="H278">
        <v>20</v>
      </c>
      <c r="I278" t="str">
        <f>VLOOKUP($H278,Neighborhoods!$A:$C,2,0)</f>
        <v>Manhattan</v>
      </c>
      <c r="J278" t="str">
        <f>VLOOKUP($H278,Neighborhoods!$A:$C,3,0)</f>
        <v>Upper West Side</v>
      </c>
      <c r="K278" t="s">
        <v>11822</v>
      </c>
      <c r="L278" t="str">
        <f t="shared" si="16"/>
        <v>No</v>
      </c>
      <c r="M278">
        <v>2</v>
      </c>
      <c r="N278" t="str" cm="1">
        <f t="array" ref="N278">_xlfn.IFS(M278&lt;=2,"Small",M278&lt;=5,"Medium",M278&gt;5,"Large")</f>
        <v>Small</v>
      </c>
      <c r="O278" s="50">
        <v>210</v>
      </c>
      <c r="P278" s="67">
        <f t="shared" si="17"/>
        <v>0.04</v>
      </c>
      <c r="Q278" s="52">
        <v>4.74</v>
      </c>
      <c r="R278" s="52" t="str" cm="1">
        <f t="array" ref="R278">_xlfn.IFS(ROUND(Q278,0)=5,"Excellent",ROUND(Q278,0)=4,"Good",ROUND(Q278,0)=3,"Ok",ROUND(Q278,0)&lt;3,"Bad")</f>
        <v>Excellent</v>
      </c>
      <c r="S278">
        <v>34</v>
      </c>
      <c r="T278" t="str">
        <f t="shared" si="18"/>
        <v>No</v>
      </c>
      <c r="U278" s="65">
        <v>41121</v>
      </c>
      <c r="V278" s="65">
        <v>43836</v>
      </c>
      <c r="W278">
        <v>365</v>
      </c>
      <c r="X278" t="str">
        <f t="shared" si="19"/>
        <v>Active</v>
      </c>
      <c r="Y278" t="s">
        <v>15615</v>
      </c>
    </row>
    <row r="279" spans="1:25" x14ac:dyDescent="0.25">
      <c r="A279">
        <v>278</v>
      </c>
      <c r="B279" t="s">
        <v>229</v>
      </c>
      <c r="C279">
        <v>698</v>
      </c>
      <c r="D279" t="str">
        <f>VLOOKUP($C279,Hosts!$A:$O,10,0)</f>
        <v>New York</v>
      </c>
      <c r="E279" s="67">
        <f>INDEX(Hosts!$A:$O,MATCH(Places!$C279,Hosts!$A:$A,0),MATCH(Places!E$1,Hosts!$1:$1,0))</f>
        <v>0.95</v>
      </c>
      <c r="F279" s="67">
        <f>INDEX(Hosts!$A:$O,MATCH(Places!$C279,Hosts!$A:$A,0),MATCH(Places!F$1,Hosts!$1:$1,0))</f>
        <v>0.94</v>
      </c>
      <c r="G279" s="67" t="str">
        <f>INDEX(Hosts!$A:$O,MATCH(Places!$C279,Hosts!$A:$A,0),MATCH(Places!G$1,Hosts!$1:$1,0))</f>
        <v>No</v>
      </c>
      <c r="H279">
        <v>9</v>
      </c>
      <c r="I279" t="str">
        <f>VLOOKUP($H279,Neighborhoods!$A:$C,2,0)</f>
        <v>Brooklyn</v>
      </c>
      <c r="J279" t="str">
        <f>VLOOKUP($H279,Neighborhoods!$A:$C,3,0)</f>
        <v>Crown Heights</v>
      </c>
      <c r="K279" t="s">
        <v>11822</v>
      </c>
      <c r="L279" t="str">
        <f t="shared" si="16"/>
        <v>No</v>
      </c>
      <c r="M279">
        <v>6</v>
      </c>
      <c r="N279" t="str" cm="1">
        <f t="array" ref="N279">_xlfn.IFS(M279&lt;=2,"Small",M279&lt;=5,"Medium",M279&gt;5,"Large")</f>
        <v>Large</v>
      </c>
      <c r="O279" s="50">
        <v>189</v>
      </c>
      <c r="P279" s="67">
        <f t="shared" si="17"/>
        <v>0.03</v>
      </c>
      <c r="Q279" s="52">
        <v>4.67</v>
      </c>
      <c r="R279" s="52" t="str" cm="1">
        <f t="array" ref="R279">_xlfn.IFS(ROUND(Q279,0)=5,"Excellent",ROUND(Q279,0)=4,"Good",ROUND(Q279,0)=3,"Ok",ROUND(Q279,0)&lt;3,"Bad")</f>
        <v>Excellent</v>
      </c>
      <c r="S279">
        <v>239</v>
      </c>
      <c r="T279" t="str">
        <f t="shared" si="18"/>
        <v>No</v>
      </c>
      <c r="U279" s="65">
        <v>41130</v>
      </c>
      <c r="V279" s="65">
        <v>44052</v>
      </c>
      <c r="W279">
        <v>365</v>
      </c>
      <c r="X279" t="str">
        <f t="shared" si="19"/>
        <v>Active</v>
      </c>
      <c r="Y279" t="s">
        <v>15615</v>
      </c>
    </row>
    <row r="280" spans="1:25" x14ac:dyDescent="0.25">
      <c r="A280">
        <v>279</v>
      </c>
      <c r="B280" t="s">
        <v>230</v>
      </c>
      <c r="C280">
        <v>658</v>
      </c>
      <c r="D280" t="str">
        <f>VLOOKUP($C280,Hosts!$A:$O,10,0)</f>
        <v>New York</v>
      </c>
      <c r="E280" s="67">
        <f>INDEX(Hosts!$A:$O,MATCH(Places!$C280,Hosts!$A:$A,0),MATCH(Places!E$1,Hosts!$1:$1,0))</f>
        <v>1</v>
      </c>
      <c r="F280" s="67">
        <f>INDEX(Hosts!$A:$O,MATCH(Places!$C280,Hosts!$A:$A,0),MATCH(Places!F$1,Hosts!$1:$1,0))</f>
        <v>0.97</v>
      </c>
      <c r="G280" s="67" t="str">
        <f>INDEX(Hosts!$A:$O,MATCH(Places!$C280,Hosts!$A:$A,0),MATCH(Places!G$1,Hosts!$1:$1,0))</f>
        <v>No</v>
      </c>
      <c r="H280">
        <v>16</v>
      </c>
      <c r="I280" t="str">
        <f>VLOOKUP($H280,Neighborhoods!$A:$C,2,0)</f>
        <v>Manhattan</v>
      </c>
      <c r="J280" t="str">
        <f>VLOOKUP($H280,Neighborhoods!$A:$C,3,0)</f>
        <v>Harlem</v>
      </c>
      <c r="K280" t="s">
        <v>11822</v>
      </c>
      <c r="L280" t="str">
        <f t="shared" si="16"/>
        <v>No</v>
      </c>
      <c r="M280">
        <v>5</v>
      </c>
      <c r="N280" t="str" cm="1">
        <f t="array" ref="N280">_xlfn.IFS(M280&lt;=2,"Small",M280&lt;=5,"Medium",M280&gt;5,"Large")</f>
        <v>Medium</v>
      </c>
      <c r="O280" s="50">
        <v>180</v>
      </c>
      <c r="P280" s="67">
        <f t="shared" si="17"/>
        <v>0.03</v>
      </c>
      <c r="Q280" s="52">
        <v>4.96</v>
      </c>
      <c r="R280" s="52" t="str" cm="1">
        <f t="array" ref="R280">_xlfn.IFS(ROUND(Q280,0)=5,"Excellent",ROUND(Q280,0)=4,"Good",ROUND(Q280,0)=3,"Ok",ROUND(Q280,0)&lt;3,"Bad")</f>
        <v>Excellent</v>
      </c>
      <c r="S280">
        <v>57</v>
      </c>
      <c r="T280" t="str">
        <f t="shared" si="18"/>
        <v>No</v>
      </c>
      <c r="U280" s="65">
        <v>41719</v>
      </c>
      <c r="V280" s="65">
        <v>43894</v>
      </c>
      <c r="W280">
        <v>268</v>
      </c>
      <c r="X280" t="str">
        <f t="shared" si="19"/>
        <v>Active</v>
      </c>
      <c r="Y280" t="s">
        <v>15615</v>
      </c>
    </row>
    <row r="281" spans="1:25" x14ac:dyDescent="0.25">
      <c r="A281">
        <v>280</v>
      </c>
      <c r="B281" t="s">
        <v>13310</v>
      </c>
      <c r="C281">
        <v>701</v>
      </c>
      <c r="D281" t="str">
        <f>VLOOKUP($C281,Hosts!$A:$O,10,0)</f>
        <v>New York</v>
      </c>
      <c r="E281" s="67">
        <f>INDEX(Hosts!$A:$O,MATCH(Places!$C281,Hosts!$A:$A,0),MATCH(Places!E$1,Hosts!$1:$1,0))</f>
        <v>1</v>
      </c>
      <c r="F281" s="67">
        <f>INDEX(Hosts!$A:$O,MATCH(Places!$C281,Hosts!$A:$A,0),MATCH(Places!F$1,Hosts!$1:$1,0))</f>
        <v>0.63</v>
      </c>
      <c r="G281" s="67" t="str">
        <f>INDEX(Hosts!$A:$O,MATCH(Places!$C281,Hosts!$A:$A,0),MATCH(Places!G$1,Hosts!$1:$1,0))</f>
        <v>No</v>
      </c>
      <c r="H281">
        <v>16</v>
      </c>
      <c r="I281" t="str">
        <f>VLOOKUP($H281,Neighborhoods!$A:$C,2,0)</f>
        <v>Manhattan</v>
      </c>
      <c r="J281" t="str">
        <f>VLOOKUP($H281,Neighborhoods!$A:$C,3,0)</f>
        <v>Harlem</v>
      </c>
      <c r="K281" t="s">
        <v>1</v>
      </c>
      <c r="L281" t="str">
        <f t="shared" si="16"/>
        <v>Yes</v>
      </c>
      <c r="M281">
        <v>1</v>
      </c>
      <c r="N281" t="str" cm="1">
        <f t="array" ref="N281">_xlfn.IFS(M281&lt;=2,"Small",M281&lt;=5,"Medium",M281&gt;5,"Large")</f>
        <v>Small</v>
      </c>
      <c r="O281" s="50">
        <v>64</v>
      </c>
      <c r="P281" s="67">
        <f t="shared" si="17"/>
        <v>0.03</v>
      </c>
      <c r="Q281" s="52">
        <v>4.66</v>
      </c>
      <c r="R281" s="52" t="str" cm="1">
        <f t="array" ref="R281">_xlfn.IFS(ROUND(Q281,0)=5,"Excellent",ROUND(Q281,0)=4,"Good",ROUND(Q281,0)=3,"Ok",ROUND(Q281,0)&lt;3,"Bad")</f>
        <v>Excellent</v>
      </c>
      <c r="S281">
        <v>179</v>
      </c>
      <c r="T281" t="str">
        <f t="shared" si="18"/>
        <v>No</v>
      </c>
      <c r="U281" s="65">
        <v>41416</v>
      </c>
      <c r="V281" s="65">
        <v>43891</v>
      </c>
      <c r="W281">
        <v>130</v>
      </c>
      <c r="X281" t="str">
        <f t="shared" si="19"/>
        <v>Active</v>
      </c>
      <c r="Y281" t="s">
        <v>15615</v>
      </c>
    </row>
    <row r="282" spans="1:25" x14ac:dyDescent="0.25">
      <c r="A282">
        <v>281</v>
      </c>
      <c r="B282" t="s">
        <v>231</v>
      </c>
      <c r="C282">
        <v>703</v>
      </c>
      <c r="D282" t="str">
        <f>VLOOKUP($C282,Hosts!$A:$O,10,0)</f>
        <v>New York</v>
      </c>
      <c r="E282" s="67">
        <f>INDEX(Hosts!$A:$O,MATCH(Places!$C282,Hosts!$A:$A,0),MATCH(Places!E$1,Hosts!$1:$1,0))</f>
        <v>0.1</v>
      </c>
      <c r="F282" s="67">
        <f>INDEX(Hosts!$A:$O,MATCH(Places!$C282,Hosts!$A:$A,0),MATCH(Places!F$1,Hosts!$1:$1,0))</f>
        <v>0.25</v>
      </c>
      <c r="G282" s="67" t="str">
        <f>INDEX(Hosts!$A:$O,MATCH(Places!$C282,Hosts!$A:$A,0),MATCH(Places!G$1,Hosts!$1:$1,0))</f>
        <v>No</v>
      </c>
      <c r="H282">
        <v>11</v>
      </c>
      <c r="I282" t="str">
        <f>VLOOKUP($H282,Neighborhoods!$A:$C,2,0)</f>
        <v>Brooklyn</v>
      </c>
      <c r="J282" t="str">
        <f>VLOOKUP($H282,Neighborhoods!$A:$C,3,0)</f>
        <v>Greenpoint</v>
      </c>
      <c r="K282" t="s">
        <v>11822</v>
      </c>
      <c r="L282" t="str">
        <f t="shared" si="16"/>
        <v>No</v>
      </c>
      <c r="M282">
        <v>3</v>
      </c>
      <c r="N282" t="str" cm="1">
        <f t="array" ref="N282">_xlfn.IFS(M282&lt;=2,"Small",M282&lt;=5,"Medium",M282&gt;5,"Large")</f>
        <v>Medium</v>
      </c>
      <c r="O282" s="50">
        <v>122</v>
      </c>
      <c r="P282" s="67">
        <f t="shared" si="17"/>
        <v>0.03</v>
      </c>
      <c r="Q282" s="52">
        <v>4.4000000000000004</v>
      </c>
      <c r="R282" s="52" t="str" cm="1">
        <f t="array" ref="R282">_xlfn.IFS(ROUND(Q282,0)=5,"Excellent",ROUND(Q282,0)=4,"Good",ROUND(Q282,0)=3,"Ok",ROUND(Q282,0)&lt;3,"Bad")</f>
        <v>Good</v>
      </c>
      <c r="S282">
        <v>40</v>
      </c>
      <c r="T282" t="str">
        <f t="shared" si="18"/>
        <v>No</v>
      </c>
      <c r="U282" s="65">
        <v>41416</v>
      </c>
      <c r="V282" s="65">
        <v>42482</v>
      </c>
      <c r="W282">
        <v>0</v>
      </c>
      <c r="X282" t="str">
        <f t="shared" si="19"/>
        <v>Inactive</v>
      </c>
      <c r="Y282" t="s">
        <v>15615</v>
      </c>
    </row>
    <row r="283" spans="1:25" x14ac:dyDescent="0.25">
      <c r="A283">
        <v>282</v>
      </c>
      <c r="B283" t="s">
        <v>232</v>
      </c>
      <c r="C283">
        <v>704</v>
      </c>
      <c r="D283" t="str">
        <f>VLOOKUP($C283,Hosts!$A:$O,10,0)</f>
        <v>New York</v>
      </c>
      <c r="E283" s="67">
        <f>INDEX(Hosts!$A:$O,MATCH(Places!$C283,Hosts!$A:$A,0),MATCH(Places!E$1,Hosts!$1:$1,0))</f>
        <v>1</v>
      </c>
      <c r="F283" s="67">
        <f>INDEX(Hosts!$A:$O,MATCH(Places!$C283,Hosts!$A:$A,0),MATCH(Places!F$1,Hosts!$1:$1,0))</f>
        <v>0.28999999999999998</v>
      </c>
      <c r="G283" s="67" t="str">
        <f>INDEX(Hosts!$A:$O,MATCH(Places!$C283,Hosts!$A:$A,0),MATCH(Places!G$1,Hosts!$1:$1,0))</f>
        <v>Yes</v>
      </c>
      <c r="H283">
        <v>15</v>
      </c>
      <c r="I283" t="str">
        <f>VLOOKUP($H283,Neighborhoods!$A:$C,2,0)</f>
        <v>Manhattan</v>
      </c>
      <c r="J283" t="str">
        <f>VLOOKUP($H283,Neighborhoods!$A:$C,3,0)</f>
        <v>East Village</v>
      </c>
      <c r="K283" t="s">
        <v>11822</v>
      </c>
      <c r="L283" t="str">
        <f t="shared" si="16"/>
        <v>No</v>
      </c>
      <c r="M283">
        <v>2</v>
      </c>
      <c r="N283" t="str" cm="1">
        <f t="array" ref="N283">_xlfn.IFS(M283&lt;=2,"Small",M283&lt;=5,"Medium",M283&gt;5,"Large")</f>
        <v>Small</v>
      </c>
      <c r="O283" s="50">
        <v>195</v>
      </c>
      <c r="P283" s="67">
        <f t="shared" si="17"/>
        <v>0.03</v>
      </c>
      <c r="Q283" s="52">
        <v>4.9800000000000004</v>
      </c>
      <c r="R283" s="52" t="str" cm="1">
        <f t="array" ref="R283">_xlfn.IFS(ROUND(Q283,0)=5,"Excellent",ROUND(Q283,0)=4,"Good",ROUND(Q283,0)=3,"Ok",ROUND(Q283,0)&lt;3,"Bad")</f>
        <v>Excellent</v>
      </c>
      <c r="S283">
        <v>94</v>
      </c>
      <c r="T283" t="str">
        <f t="shared" si="18"/>
        <v>No</v>
      </c>
      <c r="U283" s="65">
        <v>41167</v>
      </c>
      <c r="V283" s="65">
        <v>43833</v>
      </c>
      <c r="W283">
        <v>311</v>
      </c>
      <c r="X283" t="str">
        <f t="shared" si="19"/>
        <v>Active</v>
      </c>
      <c r="Y283" t="s">
        <v>15615</v>
      </c>
    </row>
    <row r="284" spans="1:25" x14ac:dyDescent="0.25">
      <c r="A284">
        <v>283</v>
      </c>
      <c r="B284" t="s">
        <v>15546</v>
      </c>
      <c r="C284">
        <v>710</v>
      </c>
      <c r="D284" t="str">
        <f>VLOOKUP($C284,Hosts!$A:$O,10,0)</f>
        <v>New York</v>
      </c>
      <c r="E284" s="67">
        <f>INDEX(Hosts!$A:$O,MATCH(Places!$C284,Hosts!$A:$A,0),MATCH(Places!E$1,Hosts!$1:$1,0))</f>
        <v>1</v>
      </c>
      <c r="F284" s="67">
        <f>INDEX(Hosts!$A:$O,MATCH(Places!$C284,Hosts!$A:$A,0),MATCH(Places!F$1,Hosts!$1:$1,0))</f>
        <v>1</v>
      </c>
      <c r="G284" s="67" t="str">
        <f>INDEX(Hosts!$A:$O,MATCH(Places!$C284,Hosts!$A:$A,0),MATCH(Places!G$1,Hosts!$1:$1,0))</f>
        <v>No</v>
      </c>
      <c r="H284">
        <v>19</v>
      </c>
      <c r="I284" t="str">
        <f>VLOOKUP($H284,Neighborhoods!$A:$C,2,0)</f>
        <v>Manhattan</v>
      </c>
      <c r="J284" t="str">
        <f>VLOOKUP($H284,Neighborhoods!$A:$C,3,0)</f>
        <v>Upper East Side</v>
      </c>
      <c r="K284" t="s">
        <v>1</v>
      </c>
      <c r="L284" t="str">
        <f t="shared" si="16"/>
        <v>Yes</v>
      </c>
      <c r="M284">
        <v>2</v>
      </c>
      <c r="N284" t="str" cm="1">
        <f t="array" ref="N284">_xlfn.IFS(M284&lt;=2,"Small",M284&lt;=5,"Medium",M284&gt;5,"Large")</f>
        <v>Small</v>
      </c>
      <c r="O284" s="50">
        <v>125</v>
      </c>
      <c r="P284" s="67">
        <f t="shared" si="17"/>
        <v>0.03</v>
      </c>
      <c r="Q284" s="52">
        <v>4.54</v>
      </c>
      <c r="R284" s="52" t="str" cm="1">
        <f t="array" ref="R284">_xlfn.IFS(ROUND(Q284,0)=5,"Excellent",ROUND(Q284,0)=4,"Good",ROUND(Q284,0)=3,"Ok",ROUND(Q284,0)&lt;3,"Bad")</f>
        <v>Excellent</v>
      </c>
      <c r="S284">
        <v>24</v>
      </c>
      <c r="T284" t="str">
        <f t="shared" si="18"/>
        <v>No</v>
      </c>
      <c r="U284" s="65">
        <v>41199</v>
      </c>
      <c r="V284" s="65">
        <v>43764</v>
      </c>
      <c r="W284">
        <v>365</v>
      </c>
      <c r="X284" t="str">
        <f t="shared" si="19"/>
        <v>Active</v>
      </c>
      <c r="Y284" t="s">
        <v>15615</v>
      </c>
    </row>
    <row r="285" spans="1:25" x14ac:dyDescent="0.25">
      <c r="A285">
        <v>284</v>
      </c>
      <c r="B285" t="s">
        <v>14901</v>
      </c>
      <c r="C285">
        <v>712</v>
      </c>
      <c r="D285" t="str">
        <f>VLOOKUP($C285,Hosts!$A:$O,10,0)</f>
        <v>New York</v>
      </c>
      <c r="E285" s="67">
        <f>INDEX(Hosts!$A:$O,MATCH(Places!$C285,Hosts!$A:$A,0),MATCH(Places!E$1,Hosts!$1:$1,0))</f>
        <v>1</v>
      </c>
      <c r="F285" s="67">
        <f>INDEX(Hosts!$A:$O,MATCH(Places!$C285,Hosts!$A:$A,0),MATCH(Places!F$1,Hosts!$1:$1,0))</f>
        <v>0.97</v>
      </c>
      <c r="G285" s="67" t="str">
        <f>INDEX(Hosts!$A:$O,MATCH(Places!$C285,Hosts!$A:$A,0),MATCH(Places!G$1,Hosts!$1:$1,0))</f>
        <v>Yes</v>
      </c>
      <c r="H285">
        <v>9</v>
      </c>
      <c r="I285" t="str">
        <f>VLOOKUP($H285,Neighborhoods!$A:$C,2,0)</f>
        <v>Brooklyn</v>
      </c>
      <c r="J285" t="str">
        <f>VLOOKUP($H285,Neighborhoods!$A:$C,3,0)</f>
        <v>Crown Heights</v>
      </c>
      <c r="K285" t="s">
        <v>11822</v>
      </c>
      <c r="L285" t="str">
        <f t="shared" si="16"/>
        <v>No</v>
      </c>
      <c r="M285">
        <v>6</v>
      </c>
      <c r="N285" t="str" cm="1">
        <f t="array" ref="N285">_xlfn.IFS(M285&lt;=2,"Small",M285&lt;=5,"Medium",M285&gt;5,"Large")</f>
        <v>Large</v>
      </c>
      <c r="O285" s="50">
        <v>160</v>
      </c>
      <c r="P285" s="67">
        <f t="shared" si="17"/>
        <v>0.03</v>
      </c>
      <c r="Q285" s="52">
        <v>4.8899999999999997</v>
      </c>
      <c r="R285" s="52" t="str" cm="1">
        <f t="array" ref="R285">_xlfn.IFS(ROUND(Q285,0)=5,"Excellent",ROUND(Q285,0)=4,"Good",ROUND(Q285,0)=3,"Ok",ROUND(Q285,0)&lt;3,"Bad")</f>
        <v>Excellent</v>
      </c>
      <c r="S285">
        <v>242</v>
      </c>
      <c r="T285" t="str">
        <f t="shared" si="18"/>
        <v>Yes</v>
      </c>
      <c r="U285" s="65">
        <v>41102</v>
      </c>
      <c r="V285" s="65">
        <v>43963</v>
      </c>
      <c r="W285">
        <v>116</v>
      </c>
      <c r="X285" t="str">
        <f t="shared" si="19"/>
        <v>Active</v>
      </c>
      <c r="Y285" t="s">
        <v>15616</v>
      </c>
    </row>
    <row r="286" spans="1:25" x14ac:dyDescent="0.25">
      <c r="A286">
        <v>285</v>
      </c>
      <c r="B286" t="s">
        <v>233</v>
      </c>
      <c r="C286">
        <v>370</v>
      </c>
      <c r="D286" t="str">
        <f>VLOOKUP($C286,Hosts!$A:$O,10,0)</f>
        <v>New York</v>
      </c>
      <c r="E286" s="67">
        <f>INDEX(Hosts!$A:$O,MATCH(Places!$C286,Hosts!$A:$A,0),MATCH(Places!E$1,Hosts!$1:$1,0))</f>
        <v>0.6</v>
      </c>
      <c r="F286" s="67">
        <f>INDEX(Hosts!$A:$O,MATCH(Places!$C286,Hosts!$A:$A,0),MATCH(Places!F$1,Hosts!$1:$1,0))</f>
        <v>0.96</v>
      </c>
      <c r="G286" s="67" t="str">
        <f>INDEX(Hosts!$A:$O,MATCH(Places!$C286,Hosts!$A:$A,0),MATCH(Places!G$1,Hosts!$1:$1,0))</f>
        <v>No</v>
      </c>
      <c r="H286">
        <v>9</v>
      </c>
      <c r="I286" t="str">
        <f>VLOOKUP($H286,Neighborhoods!$A:$C,2,0)</f>
        <v>Brooklyn</v>
      </c>
      <c r="J286" t="str">
        <f>VLOOKUP($H286,Neighborhoods!$A:$C,3,0)</f>
        <v>Crown Heights</v>
      </c>
      <c r="K286" t="s">
        <v>1</v>
      </c>
      <c r="L286" t="str">
        <f t="shared" si="16"/>
        <v>Yes</v>
      </c>
      <c r="M286">
        <v>2</v>
      </c>
      <c r="N286" t="str" cm="1">
        <f t="array" ref="N286">_xlfn.IFS(M286&lt;=2,"Small",M286&lt;=5,"Medium",M286&gt;5,"Large")</f>
        <v>Small</v>
      </c>
      <c r="O286" s="50">
        <v>95</v>
      </c>
      <c r="P286" s="67">
        <f t="shared" si="17"/>
        <v>0.03</v>
      </c>
      <c r="Q286" s="52">
        <v>4.57</v>
      </c>
      <c r="R286" s="52" t="str" cm="1">
        <f t="array" ref="R286">_xlfn.IFS(ROUND(Q286,0)=5,"Excellent",ROUND(Q286,0)=4,"Good",ROUND(Q286,0)=3,"Ok",ROUND(Q286,0)&lt;3,"Bad")</f>
        <v>Excellent</v>
      </c>
      <c r="S286">
        <v>125</v>
      </c>
      <c r="T286" t="str">
        <f t="shared" si="18"/>
        <v>No</v>
      </c>
      <c r="U286" s="65">
        <v>41149</v>
      </c>
      <c r="V286" s="65">
        <v>43802</v>
      </c>
      <c r="W286">
        <v>365</v>
      </c>
      <c r="X286" t="str">
        <f t="shared" si="19"/>
        <v>Active</v>
      </c>
      <c r="Y286" t="s">
        <v>15616</v>
      </c>
    </row>
    <row r="287" spans="1:25" x14ac:dyDescent="0.25">
      <c r="A287">
        <v>286</v>
      </c>
      <c r="B287" t="s">
        <v>234</v>
      </c>
      <c r="C287">
        <v>619</v>
      </c>
      <c r="D287" t="str">
        <f>VLOOKUP($C287,Hosts!$A:$O,10,0)</f>
        <v>New York</v>
      </c>
      <c r="E287" s="67">
        <f>INDEX(Hosts!$A:$O,MATCH(Places!$C287,Hosts!$A:$A,0),MATCH(Places!E$1,Hosts!$1:$1,0))</f>
        <v>1</v>
      </c>
      <c r="F287" s="67">
        <f>INDEX(Hosts!$A:$O,MATCH(Places!$C287,Hosts!$A:$A,0),MATCH(Places!F$1,Hosts!$1:$1,0))</f>
        <v>1</v>
      </c>
      <c r="G287" s="67" t="str">
        <f>INDEX(Hosts!$A:$O,MATCH(Places!$C287,Hosts!$A:$A,0),MATCH(Places!G$1,Hosts!$1:$1,0))</f>
        <v>Yes</v>
      </c>
      <c r="H287">
        <v>16</v>
      </c>
      <c r="I287" t="str">
        <f>VLOOKUP($H287,Neighborhoods!$A:$C,2,0)</f>
        <v>Manhattan</v>
      </c>
      <c r="J287" t="str">
        <f>VLOOKUP($H287,Neighborhoods!$A:$C,3,0)</f>
        <v>Harlem</v>
      </c>
      <c r="K287" t="s">
        <v>1</v>
      </c>
      <c r="L287" t="str">
        <f t="shared" si="16"/>
        <v>Yes</v>
      </c>
      <c r="M287">
        <v>2</v>
      </c>
      <c r="N287" t="str" cm="1">
        <f t="array" ref="N287">_xlfn.IFS(M287&lt;=2,"Small",M287&lt;=5,"Medium",M287&gt;5,"Large")</f>
        <v>Small</v>
      </c>
      <c r="O287" s="50">
        <v>72</v>
      </c>
      <c r="P287" s="67">
        <f t="shared" si="17"/>
        <v>0.03</v>
      </c>
      <c r="Q287" s="52">
        <v>4.9800000000000004</v>
      </c>
      <c r="R287" s="52" t="str" cm="1">
        <f t="array" ref="R287">_xlfn.IFS(ROUND(Q287,0)=5,"Excellent",ROUND(Q287,0)=4,"Good",ROUND(Q287,0)=3,"Ok",ROUND(Q287,0)&lt;3,"Bad")</f>
        <v>Excellent</v>
      </c>
      <c r="S287">
        <v>146</v>
      </c>
      <c r="T287" t="str">
        <f t="shared" si="18"/>
        <v>Yes</v>
      </c>
      <c r="U287" s="65">
        <v>41123</v>
      </c>
      <c r="V287" s="65">
        <v>43908</v>
      </c>
      <c r="W287">
        <v>365</v>
      </c>
      <c r="X287" t="str">
        <f t="shared" si="19"/>
        <v>Active</v>
      </c>
      <c r="Y287" t="s">
        <v>15615</v>
      </c>
    </row>
    <row r="288" spans="1:25" x14ac:dyDescent="0.25">
      <c r="A288">
        <v>287</v>
      </c>
      <c r="B288" t="s">
        <v>14621</v>
      </c>
      <c r="C288">
        <v>716</v>
      </c>
      <c r="D288" t="str">
        <f>VLOOKUP($C288,Hosts!$A:$O,10,0)</f>
        <v>New York</v>
      </c>
      <c r="E288" s="67">
        <f>INDEX(Hosts!$A:$O,MATCH(Places!$C288,Hosts!$A:$A,0),MATCH(Places!E$1,Hosts!$1:$1,0))</f>
        <v>0.93</v>
      </c>
      <c r="F288" s="67">
        <f>INDEX(Hosts!$A:$O,MATCH(Places!$C288,Hosts!$A:$A,0),MATCH(Places!F$1,Hosts!$1:$1,0))</f>
        <v>0.87</v>
      </c>
      <c r="G288" s="67" t="str">
        <f>INDEX(Hosts!$A:$O,MATCH(Places!$C288,Hosts!$A:$A,0),MATCH(Places!G$1,Hosts!$1:$1,0))</f>
        <v>No</v>
      </c>
      <c r="H288">
        <v>7</v>
      </c>
      <c r="I288" t="str">
        <f>VLOOKUP($H288,Neighborhoods!$A:$C,2,0)</f>
        <v>Brooklyn</v>
      </c>
      <c r="J288" t="str">
        <f>VLOOKUP($H288,Neighborhoods!$A:$C,3,0)</f>
        <v>Bedford-Stuyvesant</v>
      </c>
      <c r="K288" t="s">
        <v>1</v>
      </c>
      <c r="L288" t="str">
        <f t="shared" si="16"/>
        <v>Yes</v>
      </c>
      <c r="M288">
        <v>1</v>
      </c>
      <c r="N288" t="str" cm="1">
        <f t="array" ref="N288">_xlfn.IFS(M288&lt;=2,"Small",M288&lt;=5,"Medium",M288&gt;5,"Large")</f>
        <v>Small</v>
      </c>
      <c r="O288" s="50">
        <v>48</v>
      </c>
      <c r="P288" s="67">
        <f t="shared" si="17"/>
        <v>0.03</v>
      </c>
      <c r="Q288" s="52">
        <v>4.76</v>
      </c>
      <c r="R288" s="52" t="str" cm="1">
        <f t="array" ref="R288">_xlfn.IFS(ROUND(Q288,0)=5,"Excellent",ROUND(Q288,0)=4,"Good",ROUND(Q288,0)=3,"Ok",ROUND(Q288,0)&lt;3,"Bad")</f>
        <v>Excellent</v>
      </c>
      <c r="S288">
        <v>25</v>
      </c>
      <c r="T288" t="str">
        <f t="shared" si="18"/>
        <v>No</v>
      </c>
      <c r="U288" s="65">
        <v>42216</v>
      </c>
      <c r="V288" s="65">
        <v>43800</v>
      </c>
      <c r="W288">
        <v>335</v>
      </c>
      <c r="X288" t="str">
        <f t="shared" si="19"/>
        <v>Active</v>
      </c>
      <c r="Y288" t="s">
        <v>15615</v>
      </c>
    </row>
    <row r="289" spans="1:25" x14ac:dyDescent="0.25">
      <c r="A289">
        <v>288</v>
      </c>
      <c r="B289" t="s">
        <v>14621</v>
      </c>
      <c r="C289">
        <v>716</v>
      </c>
      <c r="D289" t="str">
        <f>VLOOKUP($C289,Hosts!$A:$O,10,0)</f>
        <v>New York</v>
      </c>
      <c r="E289" s="67">
        <f>INDEX(Hosts!$A:$O,MATCH(Places!$C289,Hosts!$A:$A,0),MATCH(Places!E$1,Hosts!$1:$1,0))</f>
        <v>0.93</v>
      </c>
      <c r="F289" s="67">
        <f>INDEX(Hosts!$A:$O,MATCH(Places!$C289,Hosts!$A:$A,0),MATCH(Places!F$1,Hosts!$1:$1,0))</f>
        <v>0.87</v>
      </c>
      <c r="G289" s="67" t="str">
        <f>INDEX(Hosts!$A:$O,MATCH(Places!$C289,Hosts!$A:$A,0),MATCH(Places!G$1,Hosts!$1:$1,0))</f>
        <v>No</v>
      </c>
      <c r="H289">
        <v>7</v>
      </c>
      <c r="I289" t="str">
        <f>VLOOKUP($H289,Neighborhoods!$A:$C,2,0)</f>
        <v>Brooklyn</v>
      </c>
      <c r="J289" t="str">
        <f>VLOOKUP($H289,Neighborhoods!$A:$C,3,0)</f>
        <v>Bedford-Stuyvesant</v>
      </c>
      <c r="K289" t="s">
        <v>1</v>
      </c>
      <c r="L289" t="str">
        <f t="shared" si="16"/>
        <v>Yes</v>
      </c>
      <c r="M289">
        <v>1</v>
      </c>
      <c r="N289" t="str" cm="1">
        <f t="array" ref="N289">_xlfn.IFS(M289&lt;=2,"Small",M289&lt;=5,"Medium",M289&gt;5,"Large")</f>
        <v>Small</v>
      </c>
      <c r="O289" s="50">
        <v>45</v>
      </c>
      <c r="P289" s="67">
        <f t="shared" si="17"/>
        <v>0.03</v>
      </c>
      <c r="Q289" s="52">
        <v>4.8899999999999997</v>
      </c>
      <c r="R289" s="52" t="str" cm="1">
        <f t="array" ref="R289">_xlfn.IFS(ROUND(Q289,0)=5,"Excellent",ROUND(Q289,0)=4,"Good",ROUND(Q289,0)=3,"Ok",ROUND(Q289,0)&lt;3,"Bad")</f>
        <v>Excellent</v>
      </c>
      <c r="S289">
        <v>47</v>
      </c>
      <c r="T289" t="str">
        <f t="shared" si="18"/>
        <v>No</v>
      </c>
      <c r="U289" s="65">
        <v>41956</v>
      </c>
      <c r="V289" s="65">
        <v>44022</v>
      </c>
      <c r="W289">
        <v>335</v>
      </c>
      <c r="X289" t="str">
        <f t="shared" si="19"/>
        <v>Active</v>
      </c>
      <c r="Y289" t="s">
        <v>15615</v>
      </c>
    </row>
    <row r="290" spans="1:25" x14ac:dyDescent="0.25">
      <c r="A290">
        <v>289</v>
      </c>
      <c r="B290" t="s">
        <v>14621</v>
      </c>
      <c r="C290">
        <v>716</v>
      </c>
      <c r="D290" t="str">
        <f>VLOOKUP($C290,Hosts!$A:$O,10,0)</f>
        <v>New York</v>
      </c>
      <c r="E290" s="67">
        <f>INDEX(Hosts!$A:$O,MATCH(Places!$C290,Hosts!$A:$A,0),MATCH(Places!E$1,Hosts!$1:$1,0))</f>
        <v>0.93</v>
      </c>
      <c r="F290" s="67">
        <f>INDEX(Hosts!$A:$O,MATCH(Places!$C290,Hosts!$A:$A,0),MATCH(Places!F$1,Hosts!$1:$1,0))</f>
        <v>0.87</v>
      </c>
      <c r="G290" s="67" t="str">
        <f>INDEX(Hosts!$A:$O,MATCH(Places!$C290,Hosts!$A:$A,0),MATCH(Places!G$1,Hosts!$1:$1,0))</f>
        <v>No</v>
      </c>
      <c r="H290">
        <v>7</v>
      </c>
      <c r="I290" t="str">
        <f>VLOOKUP($H290,Neighborhoods!$A:$C,2,0)</f>
        <v>Brooklyn</v>
      </c>
      <c r="J290" t="str">
        <f>VLOOKUP($H290,Neighborhoods!$A:$C,3,0)</f>
        <v>Bedford-Stuyvesant</v>
      </c>
      <c r="K290" t="s">
        <v>1</v>
      </c>
      <c r="L290" t="str">
        <f t="shared" si="16"/>
        <v>Yes</v>
      </c>
      <c r="M290">
        <v>1</v>
      </c>
      <c r="N290" t="str" cm="1">
        <f t="array" ref="N290">_xlfn.IFS(M290&lt;=2,"Small",M290&lt;=5,"Medium",M290&gt;5,"Large")</f>
        <v>Small</v>
      </c>
      <c r="O290" s="50">
        <v>45</v>
      </c>
      <c r="P290" s="67">
        <f t="shared" si="17"/>
        <v>0.03</v>
      </c>
      <c r="Q290" s="52">
        <v>4.83</v>
      </c>
      <c r="R290" s="52" t="str" cm="1">
        <f t="array" ref="R290">_xlfn.IFS(ROUND(Q290,0)=5,"Excellent",ROUND(Q290,0)=4,"Good",ROUND(Q290,0)=3,"Ok",ROUND(Q290,0)&lt;3,"Bad")</f>
        <v>Excellent</v>
      </c>
      <c r="S290">
        <v>29</v>
      </c>
      <c r="T290" t="str">
        <f t="shared" si="18"/>
        <v>No</v>
      </c>
      <c r="U290" s="65">
        <v>42150</v>
      </c>
      <c r="V290" s="65">
        <v>43891</v>
      </c>
      <c r="W290">
        <v>319</v>
      </c>
      <c r="X290" t="str">
        <f t="shared" si="19"/>
        <v>Active</v>
      </c>
      <c r="Y290" t="s">
        <v>15615</v>
      </c>
    </row>
    <row r="291" spans="1:25" x14ac:dyDescent="0.25">
      <c r="A291">
        <v>290</v>
      </c>
      <c r="B291" t="s">
        <v>235</v>
      </c>
      <c r="C291">
        <v>33</v>
      </c>
      <c r="D291" t="str">
        <f>VLOOKUP($C291,Hosts!$A:$O,10,0)</f>
        <v>New York</v>
      </c>
      <c r="E291" s="67">
        <f>INDEX(Hosts!$A:$O,MATCH(Places!$C291,Hosts!$A:$A,0),MATCH(Places!E$1,Hosts!$1:$1,0))</f>
        <v>0.5</v>
      </c>
      <c r="F291" s="67">
        <f>INDEX(Hosts!$A:$O,MATCH(Places!$C291,Hosts!$A:$A,0),MATCH(Places!F$1,Hosts!$1:$1,0))</f>
        <v>0.28999999999999998</v>
      </c>
      <c r="G291" s="67" t="str">
        <f>INDEX(Hosts!$A:$O,MATCH(Places!$C291,Hosts!$A:$A,0),MATCH(Places!G$1,Hosts!$1:$1,0))</f>
        <v>No</v>
      </c>
      <c r="H291">
        <v>10</v>
      </c>
      <c r="I291" t="str">
        <f>VLOOKUP($H291,Neighborhoods!$A:$C,2,0)</f>
        <v>Brooklyn</v>
      </c>
      <c r="J291" t="str">
        <f>VLOOKUP($H291,Neighborhoods!$A:$C,3,0)</f>
        <v>East Flatbush</v>
      </c>
      <c r="K291" t="s">
        <v>11822</v>
      </c>
      <c r="L291" t="str">
        <f t="shared" si="16"/>
        <v>No</v>
      </c>
      <c r="M291">
        <v>10</v>
      </c>
      <c r="N291" t="str" cm="1">
        <f t="array" ref="N291">_xlfn.IFS(M291&lt;=2,"Small",M291&lt;=5,"Medium",M291&gt;5,"Large")</f>
        <v>Large</v>
      </c>
      <c r="O291" s="50">
        <v>131</v>
      </c>
      <c r="P291" s="67">
        <f t="shared" si="17"/>
        <v>0.03</v>
      </c>
      <c r="Q291" s="52">
        <v>4.57</v>
      </c>
      <c r="R291" s="52" t="str" cm="1">
        <f t="array" ref="R291">_xlfn.IFS(ROUND(Q291,0)=5,"Excellent",ROUND(Q291,0)=4,"Good",ROUND(Q291,0)=3,"Ok",ROUND(Q291,0)&lt;3,"Bad")</f>
        <v>Excellent</v>
      </c>
      <c r="S291">
        <v>106</v>
      </c>
      <c r="T291" t="str">
        <f t="shared" si="18"/>
        <v>No</v>
      </c>
      <c r="U291" s="65">
        <v>41301</v>
      </c>
      <c r="V291" s="65">
        <v>43770</v>
      </c>
      <c r="W291">
        <v>365</v>
      </c>
      <c r="X291" t="str">
        <f t="shared" si="19"/>
        <v>Active</v>
      </c>
      <c r="Y291" t="s">
        <v>15615</v>
      </c>
    </row>
    <row r="292" spans="1:25" x14ac:dyDescent="0.25">
      <c r="A292">
        <v>291</v>
      </c>
      <c r="B292" t="s">
        <v>236</v>
      </c>
      <c r="C292">
        <v>429</v>
      </c>
      <c r="D292" t="str">
        <f>VLOOKUP($C292,Hosts!$A:$O,10,0)</f>
        <v>New York</v>
      </c>
      <c r="E292" s="67">
        <f>INDEX(Hosts!$A:$O,MATCH(Places!$C292,Hosts!$A:$A,0),MATCH(Places!E$1,Hosts!$1:$1,0))</f>
        <v>0.92</v>
      </c>
      <c r="F292" s="67">
        <f>INDEX(Hosts!$A:$O,MATCH(Places!$C292,Hosts!$A:$A,0),MATCH(Places!F$1,Hosts!$1:$1,0))</f>
        <v>0.85</v>
      </c>
      <c r="G292" s="67" t="str">
        <f>INDEX(Hosts!$A:$O,MATCH(Places!$C292,Hosts!$A:$A,0),MATCH(Places!G$1,Hosts!$1:$1,0))</f>
        <v>No</v>
      </c>
      <c r="H292">
        <v>20</v>
      </c>
      <c r="I292" t="str">
        <f>VLOOKUP($H292,Neighborhoods!$A:$C,2,0)</f>
        <v>Manhattan</v>
      </c>
      <c r="J292" t="str">
        <f>VLOOKUP($H292,Neighborhoods!$A:$C,3,0)</f>
        <v>Upper West Side</v>
      </c>
      <c r="K292" t="s">
        <v>11822</v>
      </c>
      <c r="L292" t="str">
        <f t="shared" si="16"/>
        <v>No</v>
      </c>
      <c r="M292">
        <v>4</v>
      </c>
      <c r="N292" t="str" cm="1">
        <f t="array" ref="N292">_xlfn.IFS(M292&lt;=2,"Small",M292&lt;=5,"Medium",M292&gt;5,"Large")</f>
        <v>Medium</v>
      </c>
      <c r="O292" s="50">
        <v>132</v>
      </c>
      <c r="P292" s="67">
        <f t="shared" si="17"/>
        <v>0.03</v>
      </c>
      <c r="Q292" s="52">
        <v>4.55</v>
      </c>
      <c r="R292" s="52" t="str" cm="1">
        <f t="array" ref="R292">_xlfn.IFS(ROUND(Q292,0)=5,"Excellent",ROUND(Q292,0)=4,"Good",ROUND(Q292,0)=3,"Ok",ROUND(Q292,0)&lt;3,"Bad")</f>
        <v>Excellent</v>
      </c>
      <c r="S292">
        <v>20</v>
      </c>
      <c r="T292" t="str">
        <f t="shared" si="18"/>
        <v>No</v>
      </c>
      <c r="U292" s="65">
        <v>41144</v>
      </c>
      <c r="V292" s="65">
        <v>43682</v>
      </c>
      <c r="W292">
        <v>259</v>
      </c>
      <c r="X292" t="str">
        <f t="shared" si="19"/>
        <v>Active</v>
      </c>
      <c r="Y292" t="s">
        <v>15615</v>
      </c>
    </row>
    <row r="293" spans="1:25" x14ac:dyDescent="0.25">
      <c r="A293">
        <v>292</v>
      </c>
      <c r="B293" t="s">
        <v>237</v>
      </c>
      <c r="C293">
        <v>717</v>
      </c>
      <c r="D293" t="str">
        <f>VLOOKUP($C293,Hosts!$A:$O,10,0)</f>
        <v>New York</v>
      </c>
      <c r="E293" s="67">
        <f>INDEX(Hosts!$A:$O,MATCH(Places!$C293,Hosts!$A:$A,0),MATCH(Places!E$1,Hosts!$1:$1,0))</f>
        <v>1</v>
      </c>
      <c r="F293" s="67">
        <f>INDEX(Hosts!$A:$O,MATCH(Places!$C293,Hosts!$A:$A,0),MATCH(Places!F$1,Hosts!$1:$1,0))</f>
        <v>0.97</v>
      </c>
      <c r="G293" s="67" t="str">
        <f>INDEX(Hosts!$A:$O,MATCH(Places!$C293,Hosts!$A:$A,0),MATCH(Places!G$1,Hosts!$1:$1,0))</f>
        <v>Yes</v>
      </c>
      <c r="H293">
        <v>12</v>
      </c>
      <c r="I293" t="str">
        <f>VLOOKUP($H293,Neighborhoods!$A:$C,2,0)</f>
        <v>Brooklyn</v>
      </c>
      <c r="J293" t="str">
        <f>VLOOKUP($H293,Neighborhoods!$A:$C,3,0)</f>
        <v>Williamsburg</v>
      </c>
      <c r="K293" t="s">
        <v>1</v>
      </c>
      <c r="L293" t="str">
        <f t="shared" si="16"/>
        <v>Yes</v>
      </c>
      <c r="M293">
        <v>2</v>
      </c>
      <c r="N293" t="str" cm="1">
        <f t="array" ref="N293">_xlfn.IFS(M293&lt;=2,"Small",M293&lt;=5,"Medium",M293&gt;5,"Large")</f>
        <v>Small</v>
      </c>
      <c r="O293" s="50">
        <v>100</v>
      </c>
      <c r="P293" s="67">
        <f t="shared" si="17"/>
        <v>0.03</v>
      </c>
      <c r="Q293" s="52">
        <v>4.99</v>
      </c>
      <c r="R293" s="52" t="str" cm="1">
        <f t="array" ref="R293">_xlfn.IFS(ROUND(Q293,0)=5,"Excellent",ROUND(Q293,0)=4,"Good",ROUND(Q293,0)=3,"Ok",ROUND(Q293,0)&lt;3,"Bad")</f>
        <v>Excellent</v>
      </c>
      <c r="S293">
        <v>174</v>
      </c>
      <c r="T293" t="str">
        <f t="shared" si="18"/>
        <v>Yes</v>
      </c>
      <c r="U293" s="65">
        <v>42618</v>
      </c>
      <c r="V293" s="65">
        <v>44046</v>
      </c>
      <c r="W293">
        <v>132</v>
      </c>
      <c r="X293" t="str">
        <f t="shared" si="19"/>
        <v>Active</v>
      </c>
      <c r="Y293" t="s">
        <v>15615</v>
      </c>
    </row>
    <row r="294" spans="1:25" x14ac:dyDescent="0.25">
      <c r="A294">
        <v>293</v>
      </c>
      <c r="B294" t="s">
        <v>238</v>
      </c>
      <c r="C294">
        <v>718</v>
      </c>
      <c r="D294" t="str">
        <f>VLOOKUP($C294,Hosts!$A:$O,10,0)</f>
        <v>New York</v>
      </c>
      <c r="E294" s="67">
        <f>INDEX(Hosts!$A:$O,MATCH(Places!$C294,Hosts!$A:$A,0),MATCH(Places!E$1,Hosts!$1:$1,0))</f>
        <v>0.33</v>
      </c>
      <c r="F294" s="67">
        <f>INDEX(Hosts!$A:$O,MATCH(Places!$C294,Hosts!$A:$A,0),MATCH(Places!F$1,Hosts!$1:$1,0))</f>
        <v>1</v>
      </c>
      <c r="G294" s="67" t="str">
        <f>INDEX(Hosts!$A:$O,MATCH(Places!$C294,Hosts!$A:$A,0),MATCH(Places!G$1,Hosts!$1:$1,0))</f>
        <v>No</v>
      </c>
      <c r="H294">
        <v>16</v>
      </c>
      <c r="I294" t="str">
        <f>VLOOKUP($H294,Neighborhoods!$A:$C,2,0)</f>
        <v>Manhattan</v>
      </c>
      <c r="J294" t="str">
        <f>VLOOKUP($H294,Neighborhoods!$A:$C,3,0)</f>
        <v>Harlem</v>
      </c>
      <c r="K294" t="s">
        <v>11822</v>
      </c>
      <c r="L294" t="str">
        <f t="shared" si="16"/>
        <v>No</v>
      </c>
      <c r="M294">
        <v>2</v>
      </c>
      <c r="N294" t="str" cm="1">
        <f t="array" ref="N294">_xlfn.IFS(M294&lt;=2,"Small",M294&lt;=5,"Medium",M294&gt;5,"Large")</f>
        <v>Small</v>
      </c>
      <c r="O294" s="50">
        <v>99</v>
      </c>
      <c r="P294" s="67">
        <f t="shared" si="17"/>
        <v>0.03</v>
      </c>
      <c r="Q294" s="52">
        <v>5</v>
      </c>
      <c r="R294" s="52" t="str" cm="1">
        <f t="array" ref="R294">_xlfn.IFS(ROUND(Q294,0)=5,"Excellent",ROUND(Q294,0)=4,"Good",ROUND(Q294,0)=3,"Ok",ROUND(Q294,0)&lt;3,"Bad")</f>
        <v>Excellent</v>
      </c>
      <c r="S294">
        <v>4</v>
      </c>
      <c r="T294" t="str">
        <f t="shared" si="18"/>
        <v>No</v>
      </c>
      <c r="U294" s="65">
        <v>41106</v>
      </c>
      <c r="V294" s="65">
        <v>42646</v>
      </c>
      <c r="W294">
        <v>241</v>
      </c>
      <c r="X294" t="str">
        <f t="shared" si="19"/>
        <v>Active</v>
      </c>
      <c r="Y294" t="s">
        <v>15616</v>
      </c>
    </row>
    <row r="295" spans="1:25" x14ac:dyDescent="0.25">
      <c r="A295">
        <v>294</v>
      </c>
      <c r="B295" t="s">
        <v>15379</v>
      </c>
      <c r="C295">
        <v>719</v>
      </c>
      <c r="D295" t="str">
        <f>VLOOKUP($C295,Hosts!$A:$O,10,0)</f>
        <v>New York</v>
      </c>
      <c r="E295" s="67">
        <f>INDEX(Hosts!$A:$O,MATCH(Places!$C295,Hosts!$A:$A,0),MATCH(Places!E$1,Hosts!$1:$1,0))</f>
        <v>1</v>
      </c>
      <c r="F295" s="67">
        <f>INDEX(Hosts!$A:$O,MATCH(Places!$C295,Hosts!$A:$A,0),MATCH(Places!F$1,Hosts!$1:$1,0))</f>
        <v>0.83</v>
      </c>
      <c r="G295" s="67" t="str">
        <f>INDEX(Hosts!$A:$O,MATCH(Places!$C295,Hosts!$A:$A,0),MATCH(Places!G$1,Hosts!$1:$1,0))</f>
        <v>Yes</v>
      </c>
      <c r="H295">
        <v>11</v>
      </c>
      <c r="I295" t="str">
        <f>VLOOKUP($H295,Neighborhoods!$A:$C,2,0)</f>
        <v>Brooklyn</v>
      </c>
      <c r="J295" t="str">
        <f>VLOOKUP($H295,Neighborhoods!$A:$C,3,0)</f>
        <v>Greenpoint</v>
      </c>
      <c r="K295" t="s">
        <v>1</v>
      </c>
      <c r="L295" t="str">
        <f t="shared" si="16"/>
        <v>Yes</v>
      </c>
      <c r="M295">
        <v>1</v>
      </c>
      <c r="N295" t="str" cm="1">
        <f t="array" ref="N295">_xlfn.IFS(M295&lt;=2,"Small",M295&lt;=5,"Medium",M295&gt;5,"Large")</f>
        <v>Small</v>
      </c>
      <c r="O295" s="50">
        <v>55</v>
      </c>
      <c r="P295" s="67">
        <f t="shared" si="17"/>
        <v>0.03</v>
      </c>
      <c r="Q295" s="52">
        <v>5</v>
      </c>
      <c r="R295" s="52" t="str" cm="1">
        <f t="array" ref="R295">_xlfn.IFS(ROUND(Q295,0)=5,"Excellent",ROUND(Q295,0)=4,"Good",ROUND(Q295,0)=3,"Ok",ROUND(Q295,0)&lt;3,"Bad")</f>
        <v>Excellent</v>
      </c>
      <c r="S295">
        <v>17</v>
      </c>
      <c r="T295" t="str">
        <f t="shared" si="18"/>
        <v>No</v>
      </c>
      <c r="U295" s="65">
        <v>41757</v>
      </c>
      <c r="V295" s="65">
        <v>43735</v>
      </c>
      <c r="W295">
        <v>134</v>
      </c>
      <c r="X295" t="str">
        <f t="shared" si="19"/>
        <v>Active</v>
      </c>
      <c r="Y295" t="s">
        <v>15615</v>
      </c>
    </row>
    <row r="296" spans="1:25" x14ac:dyDescent="0.25">
      <c r="A296">
        <v>295</v>
      </c>
      <c r="B296" t="s">
        <v>14696</v>
      </c>
      <c r="C296">
        <v>721</v>
      </c>
      <c r="D296" t="str">
        <f>VLOOKUP($C296,Hosts!$A:$O,10,0)</f>
        <v>New York</v>
      </c>
      <c r="E296" s="67">
        <f>INDEX(Hosts!$A:$O,MATCH(Places!$C296,Hosts!$A:$A,0),MATCH(Places!E$1,Hosts!$1:$1,0))</f>
        <v>0.8</v>
      </c>
      <c r="F296" s="67">
        <f>INDEX(Hosts!$A:$O,MATCH(Places!$C296,Hosts!$A:$A,0),MATCH(Places!F$1,Hosts!$1:$1,0))</f>
        <v>0.69</v>
      </c>
      <c r="G296" s="67" t="str">
        <f>INDEX(Hosts!$A:$O,MATCH(Places!$C296,Hosts!$A:$A,0),MATCH(Places!G$1,Hosts!$1:$1,0))</f>
        <v>No</v>
      </c>
      <c r="H296">
        <v>9</v>
      </c>
      <c r="I296" t="str">
        <f>VLOOKUP($H296,Neighborhoods!$A:$C,2,0)</f>
        <v>Brooklyn</v>
      </c>
      <c r="J296" t="str">
        <f>VLOOKUP($H296,Neighborhoods!$A:$C,3,0)</f>
        <v>Crown Heights</v>
      </c>
      <c r="K296" t="s">
        <v>11822</v>
      </c>
      <c r="L296" t="str">
        <f t="shared" si="16"/>
        <v>No</v>
      </c>
      <c r="M296">
        <v>2</v>
      </c>
      <c r="N296" t="str" cm="1">
        <f t="array" ref="N296">_xlfn.IFS(M296&lt;=2,"Small",M296&lt;=5,"Medium",M296&gt;5,"Large")</f>
        <v>Small</v>
      </c>
      <c r="O296" s="50">
        <v>65</v>
      </c>
      <c r="P296" s="67">
        <f t="shared" si="17"/>
        <v>0.03</v>
      </c>
      <c r="Q296" s="52">
        <v>5</v>
      </c>
      <c r="R296" s="52" t="str" cm="1">
        <f t="array" ref="R296">_xlfn.IFS(ROUND(Q296,0)=5,"Excellent",ROUND(Q296,0)=4,"Good",ROUND(Q296,0)=3,"Ok",ROUND(Q296,0)&lt;3,"Bad")</f>
        <v>Excellent</v>
      </c>
      <c r="S296">
        <v>15</v>
      </c>
      <c r="T296" t="str">
        <f t="shared" si="18"/>
        <v>No</v>
      </c>
      <c r="U296" s="65">
        <v>43033</v>
      </c>
      <c r="V296" s="65">
        <v>43834</v>
      </c>
      <c r="W296">
        <v>209</v>
      </c>
      <c r="X296" t="str">
        <f t="shared" si="19"/>
        <v>Active</v>
      </c>
      <c r="Y296" t="s">
        <v>15615</v>
      </c>
    </row>
    <row r="297" spans="1:25" x14ac:dyDescent="0.25">
      <c r="A297">
        <v>296</v>
      </c>
      <c r="B297" t="s">
        <v>15251</v>
      </c>
      <c r="C297">
        <v>627</v>
      </c>
      <c r="D297" t="str">
        <f>VLOOKUP($C297,Hosts!$A:$O,10,0)</f>
        <v>New York</v>
      </c>
      <c r="E297" s="67">
        <f>INDEX(Hosts!$A:$O,MATCH(Places!$C297,Hosts!$A:$A,0),MATCH(Places!E$1,Hosts!$1:$1,0))</f>
        <v>1</v>
      </c>
      <c r="F297" s="67">
        <f>INDEX(Hosts!$A:$O,MATCH(Places!$C297,Hosts!$A:$A,0),MATCH(Places!F$1,Hosts!$1:$1,0))</f>
        <v>0.93</v>
      </c>
      <c r="G297" s="67" t="str">
        <f>INDEX(Hosts!$A:$O,MATCH(Places!$C297,Hosts!$A:$A,0),MATCH(Places!G$1,Hosts!$1:$1,0))</f>
        <v>Yes</v>
      </c>
      <c r="H297">
        <v>14</v>
      </c>
      <c r="I297" t="str">
        <f>VLOOKUP($H297,Neighborhoods!$A:$C,2,0)</f>
        <v>Manhattan</v>
      </c>
      <c r="J297" t="str">
        <f>VLOOKUP($H297,Neighborhoods!$A:$C,3,0)</f>
        <v>East Harlem</v>
      </c>
      <c r="K297" t="s">
        <v>1</v>
      </c>
      <c r="L297" t="str">
        <f t="shared" si="16"/>
        <v>Yes</v>
      </c>
      <c r="M297">
        <v>2</v>
      </c>
      <c r="N297" t="str" cm="1">
        <f t="array" ref="N297">_xlfn.IFS(M297&lt;=2,"Small",M297&lt;=5,"Medium",M297&gt;5,"Large")</f>
        <v>Small</v>
      </c>
      <c r="O297" s="50">
        <v>80</v>
      </c>
      <c r="P297" s="67">
        <f t="shared" si="17"/>
        <v>0.03</v>
      </c>
      <c r="Q297" s="52">
        <v>4.91</v>
      </c>
      <c r="R297" s="52" t="str" cm="1">
        <f t="array" ref="R297">_xlfn.IFS(ROUND(Q297,0)=5,"Excellent",ROUND(Q297,0)=4,"Good",ROUND(Q297,0)=3,"Ok",ROUND(Q297,0)&lt;3,"Bad")</f>
        <v>Excellent</v>
      </c>
      <c r="S297">
        <v>67</v>
      </c>
      <c r="T297" t="str">
        <f t="shared" si="18"/>
        <v>No</v>
      </c>
      <c r="U297" s="65">
        <v>41153</v>
      </c>
      <c r="V297" s="65">
        <v>43927</v>
      </c>
      <c r="W297">
        <v>46</v>
      </c>
      <c r="X297" t="str">
        <f t="shared" si="19"/>
        <v>Active</v>
      </c>
      <c r="Y297" t="s">
        <v>15615</v>
      </c>
    </row>
    <row r="298" spans="1:25" x14ac:dyDescent="0.25">
      <c r="A298">
        <v>297</v>
      </c>
      <c r="B298" t="s">
        <v>239</v>
      </c>
      <c r="C298">
        <v>724</v>
      </c>
      <c r="D298" t="str">
        <f>VLOOKUP($C298,Hosts!$A:$O,10,0)</f>
        <v>New York</v>
      </c>
      <c r="E298" s="67">
        <f>INDEX(Hosts!$A:$O,MATCH(Places!$C298,Hosts!$A:$A,0),MATCH(Places!E$1,Hosts!$1:$1,0))</f>
        <v>1</v>
      </c>
      <c r="F298" s="67">
        <f>INDEX(Hosts!$A:$O,MATCH(Places!$C298,Hosts!$A:$A,0),MATCH(Places!F$1,Hosts!$1:$1,0))</f>
        <v>0.98</v>
      </c>
      <c r="G298" s="67" t="str">
        <f>INDEX(Hosts!$A:$O,MATCH(Places!$C298,Hosts!$A:$A,0),MATCH(Places!G$1,Hosts!$1:$1,0))</f>
        <v>Yes</v>
      </c>
      <c r="H298">
        <v>11</v>
      </c>
      <c r="I298" t="str">
        <f>VLOOKUP($H298,Neighborhoods!$A:$C,2,0)</f>
        <v>Brooklyn</v>
      </c>
      <c r="J298" t="str">
        <f>VLOOKUP($H298,Neighborhoods!$A:$C,3,0)</f>
        <v>Greenpoint</v>
      </c>
      <c r="K298" t="s">
        <v>11822</v>
      </c>
      <c r="L298" t="str">
        <f t="shared" si="16"/>
        <v>No</v>
      </c>
      <c r="M298">
        <v>3</v>
      </c>
      <c r="N298" t="str" cm="1">
        <f t="array" ref="N298">_xlfn.IFS(M298&lt;=2,"Small",M298&lt;=5,"Medium",M298&gt;5,"Large")</f>
        <v>Medium</v>
      </c>
      <c r="O298" s="50">
        <v>115</v>
      </c>
      <c r="P298" s="67">
        <f t="shared" si="17"/>
        <v>0.03</v>
      </c>
      <c r="Q298" s="52">
        <v>4.9000000000000004</v>
      </c>
      <c r="R298" s="52" t="str" cm="1">
        <f t="array" ref="R298">_xlfn.IFS(ROUND(Q298,0)=5,"Excellent",ROUND(Q298,0)=4,"Good",ROUND(Q298,0)=3,"Ok",ROUND(Q298,0)&lt;3,"Bad")</f>
        <v>Excellent</v>
      </c>
      <c r="S298">
        <v>119</v>
      </c>
      <c r="T298" t="str">
        <f t="shared" si="18"/>
        <v>Yes</v>
      </c>
      <c r="U298" s="65">
        <v>41169</v>
      </c>
      <c r="V298" s="65">
        <v>44044</v>
      </c>
      <c r="W298">
        <v>291</v>
      </c>
      <c r="X298" t="str">
        <f t="shared" si="19"/>
        <v>Active</v>
      </c>
      <c r="Y298" t="s">
        <v>15616</v>
      </c>
    </row>
    <row r="299" spans="1:25" x14ac:dyDescent="0.25">
      <c r="A299">
        <v>298</v>
      </c>
      <c r="B299" t="s">
        <v>15185</v>
      </c>
      <c r="C299">
        <v>744</v>
      </c>
      <c r="D299" t="str">
        <f>VLOOKUP($C299,Hosts!$A:$O,10,0)</f>
        <v>New York</v>
      </c>
      <c r="E299" s="67">
        <f>INDEX(Hosts!$A:$O,MATCH(Places!$C299,Hosts!$A:$A,0),MATCH(Places!E$1,Hosts!$1:$1,0))</f>
        <v>1</v>
      </c>
      <c r="F299" s="67">
        <f>INDEX(Hosts!$A:$O,MATCH(Places!$C299,Hosts!$A:$A,0),MATCH(Places!F$1,Hosts!$1:$1,0))</f>
        <v>0.96</v>
      </c>
      <c r="G299" s="67" t="str">
        <f>INDEX(Hosts!$A:$O,MATCH(Places!$C299,Hosts!$A:$A,0),MATCH(Places!G$1,Hosts!$1:$1,0))</f>
        <v>Yes</v>
      </c>
      <c r="H299">
        <v>15</v>
      </c>
      <c r="I299" t="str">
        <f>VLOOKUP($H299,Neighborhoods!$A:$C,2,0)</f>
        <v>Manhattan</v>
      </c>
      <c r="J299" t="str">
        <f>VLOOKUP($H299,Neighborhoods!$A:$C,3,0)</f>
        <v>East Village</v>
      </c>
      <c r="K299" t="s">
        <v>11822</v>
      </c>
      <c r="L299" t="str">
        <f t="shared" si="16"/>
        <v>No</v>
      </c>
      <c r="M299">
        <v>5</v>
      </c>
      <c r="N299" t="str" cm="1">
        <f t="array" ref="N299">_xlfn.IFS(M299&lt;=2,"Small",M299&lt;=5,"Medium",M299&gt;5,"Large")</f>
        <v>Medium</v>
      </c>
      <c r="O299" s="50">
        <v>350</v>
      </c>
      <c r="P299" s="67">
        <f t="shared" si="17"/>
        <v>0.04</v>
      </c>
      <c r="Q299" s="52">
        <v>4.88</v>
      </c>
      <c r="R299" s="52" t="str" cm="1">
        <f t="array" ref="R299">_xlfn.IFS(ROUND(Q299,0)=5,"Excellent",ROUND(Q299,0)=4,"Good",ROUND(Q299,0)=3,"Ok",ROUND(Q299,0)&lt;3,"Bad")</f>
        <v>Excellent</v>
      </c>
      <c r="S299">
        <v>278</v>
      </c>
      <c r="T299" t="str">
        <f t="shared" si="18"/>
        <v>Yes</v>
      </c>
      <c r="U299" s="65">
        <v>41185</v>
      </c>
      <c r="V299" s="65">
        <v>43911</v>
      </c>
      <c r="W299">
        <v>324</v>
      </c>
      <c r="X299" t="str">
        <f t="shared" si="19"/>
        <v>Active</v>
      </c>
      <c r="Y299" t="s">
        <v>15615</v>
      </c>
    </row>
    <row r="300" spans="1:25" x14ac:dyDescent="0.25">
      <c r="A300">
        <v>299</v>
      </c>
      <c r="B300" t="s">
        <v>240</v>
      </c>
      <c r="C300">
        <v>658</v>
      </c>
      <c r="D300" t="str">
        <f>VLOOKUP($C300,Hosts!$A:$O,10,0)</f>
        <v>New York</v>
      </c>
      <c r="E300" s="67">
        <f>INDEX(Hosts!$A:$O,MATCH(Places!$C300,Hosts!$A:$A,0),MATCH(Places!E$1,Hosts!$1:$1,0))</f>
        <v>1</v>
      </c>
      <c r="F300" s="67">
        <f>INDEX(Hosts!$A:$O,MATCH(Places!$C300,Hosts!$A:$A,0),MATCH(Places!F$1,Hosts!$1:$1,0))</f>
        <v>0.97</v>
      </c>
      <c r="G300" s="67" t="str">
        <f>INDEX(Hosts!$A:$O,MATCH(Places!$C300,Hosts!$A:$A,0),MATCH(Places!G$1,Hosts!$1:$1,0))</f>
        <v>No</v>
      </c>
      <c r="H300">
        <v>16</v>
      </c>
      <c r="I300" t="str">
        <f>VLOOKUP($H300,Neighborhoods!$A:$C,2,0)</f>
        <v>Manhattan</v>
      </c>
      <c r="J300" t="str">
        <f>VLOOKUP($H300,Neighborhoods!$A:$C,3,0)</f>
        <v>Harlem</v>
      </c>
      <c r="K300" t="s">
        <v>11822</v>
      </c>
      <c r="L300" t="str">
        <f t="shared" si="16"/>
        <v>No</v>
      </c>
      <c r="M300">
        <v>2</v>
      </c>
      <c r="N300" t="str" cm="1">
        <f t="array" ref="N300">_xlfn.IFS(M300&lt;=2,"Small",M300&lt;=5,"Medium",M300&gt;5,"Large")</f>
        <v>Small</v>
      </c>
      <c r="O300" s="50">
        <v>90</v>
      </c>
      <c r="P300" s="67">
        <f t="shared" si="17"/>
        <v>0.03</v>
      </c>
      <c r="Q300" s="52">
        <v>4.8899999999999997</v>
      </c>
      <c r="R300" s="52" t="str" cm="1">
        <f t="array" ref="R300">_xlfn.IFS(ROUND(Q300,0)=5,"Excellent",ROUND(Q300,0)=4,"Good",ROUND(Q300,0)=3,"Ok",ROUND(Q300,0)&lt;3,"Bad")</f>
        <v>Excellent</v>
      </c>
      <c r="S300">
        <v>89</v>
      </c>
      <c r="T300" t="str">
        <f t="shared" si="18"/>
        <v>No</v>
      </c>
      <c r="U300" s="65">
        <v>41454</v>
      </c>
      <c r="V300" s="65">
        <v>43915</v>
      </c>
      <c r="W300">
        <v>277</v>
      </c>
      <c r="X300" t="str">
        <f t="shared" si="19"/>
        <v>Active</v>
      </c>
      <c r="Y300" t="s">
        <v>15615</v>
      </c>
    </row>
    <row r="301" spans="1:25" x14ac:dyDescent="0.25">
      <c r="A301">
        <v>300</v>
      </c>
      <c r="B301" t="s">
        <v>14640</v>
      </c>
      <c r="C301">
        <v>9</v>
      </c>
      <c r="D301" t="str">
        <f>VLOOKUP($C301,Hosts!$A:$O,10,0)</f>
        <v>New York</v>
      </c>
      <c r="E301" s="67">
        <f>INDEX(Hosts!$A:$O,MATCH(Places!$C301,Hosts!$A:$A,0),MATCH(Places!E$1,Hosts!$1:$1,0))</f>
        <v>1</v>
      </c>
      <c r="F301" s="67">
        <f>INDEX(Hosts!$A:$O,MATCH(Places!$C301,Hosts!$A:$A,0),MATCH(Places!F$1,Hosts!$1:$1,0))</f>
        <v>0.5</v>
      </c>
      <c r="G301" s="67" t="str">
        <f>INDEX(Hosts!$A:$O,MATCH(Places!$C301,Hosts!$A:$A,0),MATCH(Places!G$1,Hosts!$1:$1,0))</f>
        <v>No</v>
      </c>
      <c r="H301">
        <v>12</v>
      </c>
      <c r="I301" t="str">
        <f>VLOOKUP($H301,Neighborhoods!$A:$C,2,0)</f>
        <v>Brooklyn</v>
      </c>
      <c r="J301" t="str">
        <f>VLOOKUP($H301,Neighborhoods!$A:$C,3,0)</f>
        <v>Williamsburg</v>
      </c>
      <c r="K301" t="s">
        <v>11822</v>
      </c>
      <c r="L301" t="str">
        <f t="shared" si="16"/>
        <v>No</v>
      </c>
      <c r="M301">
        <v>6</v>
      </c>
      <c r="N301" t="str" cm="1">
        <f t="array" ref="N301">_xlfn.IFS(M301&lt;=2,"Small",M301&lt;=5,"Medium",M301&gt;5,"Large")</f>
        <v>Large</v>
      </c>
      <c r="O301" s="50">
        <v>299</v>
      </c>
      <c r="P301" s="67">
        <f t="shared" si="17"/>
        <v>0.04</v>
      </c>
      <c r="Q301" s="52">
        <v>4.84</v>
      </c>
      <c r="R301" s="52" t="str" cm="1">
        <f t="array" ref="R301">_xlfn.IFS(ROUND(Q301,0)=5,"Excellent",ROUND(Q301,0)=4,"Good",ROUND(Q301,0)=3,"Ok",ROUND(Q301,0)&lt;3,"Bad")</f>
        <v>Excellent</v>
      </c>
      <c r="S301">
        <v>25</v>
      </c>
      <c r="T301" t="str">
        <f t="shared" si="18"/>
        <v>No</v>
      </c>
      <c r="U301" s="65">
        <v>41166</v>
      </c>
      <c r="V301" s="65">
        <v>43060</v>
      </c>
      <c r="W301">
        <v>131</v>
      </c>
      <c r="X301" t="str">
        <f t="shared" si="19"/>
        <v>Active</v>
      </c>
      <c r="Y301" t="s">
        <v>15615</v>
      </c>
    </row>
    <row r="302" spans="1:25" x14ac:dyDescent="0.25">
      <c r="A302">
        <v>301</v>
      </c>
      <c r="B302" t="s">
        <v>241</v>
      </c>
      <c r="C302">
        <v>749</v>
      </c>
      <c r="D302" t="str">
        <f>VLOOKUP($C302,Hosts!$A:$O,10,0)</f>
        <v>New York</v>
      </c>
      <c r="E302" s="67">
        <f>INDEX(Hosts!$A:$O,MATCH(Places!$C302,Hosts!$A:$A,0),MATCH(Places!E$1,Hosts!$1:$1,0))</f>
        <v>1</v>
      </c>
      <c r="F302" s="67">
        <f>INDEX(Hosts!$A:$O,MATCH(Places!$C302,Hosts!$A:$A,0),MATCH(Places!F$1,Hosts!$1:$1,0))</f>
        <v>0</v>
      </c>
      <c r="G302" s="67" t="str">
        <f>INDEX(Hosts!$A:$O,MATCH(Places!$C302,Hosts!$A:$A,0),MATCH(Places!G$1,Hosts!$1:$1,0))</f>
        <v>No</v>
      </c>
      <c r="H302">
        <v>7</v>
      </c>
      <c r="I302" t="str">
        <f>VLOOKUP($H302,Neighborhoods!$A:$C,2,0)</f>
        <v>Brooklyn</v>
      </c>
      <c r="J302" t="str">
        <f>VLOOKUP($H302,Neighborhoods!$A:$C,3,0)</f>
        <v>Bedford-Stuyvesant</v>
      </c>
      <c r="K302" t="s">
        <v>1</v>
      </c>
      <c r="L302" t="str">
        <f t="shared" si="16"/>
        <v>Yes</v>
      </c>
      <c r="M302">
        <v>2</v>
      </c>
      <c r="N302" t="str" cm="1">
        <f t="array" ref="N302">_xlfn.IFS(M302&lt;=2,"Small",M302&lt;=5,"Medium",M302&gt;5,"Large")</f>
        <v>Small</v>
      </c>
      <c r="O302" s="50">
        <v>65</v>
      </c>
      <c r="P302" s="67">
        <f t="shared" si="17"/>
        <v>0.03</v>
      </c>
      <c r="Q302" s="52">
        <v>4.8</v>
      </c>
      <c r="R302" s="52" t="str" cm="1">
        <f t="array" ref="R302">_xlfn.IFS(ROUND(Q302,0)=5,"Excellent",ROUND(Q302,0)=4,"Good",ROUND(Q302,0)=3,"Ok",ROUND(Q302,0)&lt;3,"Bad")</f>
        <v>Excellent</v>
      </c>
      <c r="S302">
        <v>5</v>
      </c>
      <c r="T302" t="str">
        <f t="shared" si="18"/>
        <v>No</v>
      </c>
      <c r="U302" s="65">
        <v>41244</v>
      </c>
      <c r="V302" s="65">
        <v>41882</v>
      </c>
      <c r="W302">
        <v>365</v>
      </c>
      <c r="X302" t="str">
        <f t="shared" si="19"/>
        <v>Active</v>
      </c>
      <c r="Y302" t="s">
        <v>15615</v>
      </c>
    </row>
    <row r="303" spans="1:25" x14ac:dyDescent="0.25">
      <c r="A303">
        <v>302</v>
      </c>
      <c r="B303" t="s">
        <v>242</v>
      </c>
      <c r="C303">
        <v>760</v>
      </c>
      <c r="D303" t="str">
        <f>VLOOKUP($C303,Hosts!$A:$O,10,0)</f>
        <v>New York</v>
      </c>
      <c r="E303" s="67">
        <f>INDEX(Hosts!$A:$O,MATCH(Places!$C303,Hosts!$A:$A,0),MATCH(Places!E$1,Hosts!$1:$1,0))</f>
        <v>0.71</v>
      </c>
      <c r="F303" s="67">
        <f>INDEX(Hosts!$A:$O,MATCH(Places!$C303,Hosts!$A:$A,0),MATCH(Places!F$1,Hosts!$1:$1,0))</f>
        <v>0.43</v>
      </c>
      <c r="G303" s="67" t="str">
        <f>INDEX(Hosts!$A:$O,MATCH(Places!$C303,Hosts!$A:$A,0),MATCH(Places!G$1,Hosts!$1:$1,0))</f>
        <v>No</v>
      </c>
      <c r="H303">
        <v>19</v>
      </c>
      <c r="I303" t="str">
        <f>VLOOKUP($H303,Neighborhoods!$A:$C,2,0)</f>
        <v>Manhattan</v>
      </c>
      <c r="J303" t="str">
        <f>VLOOKUP($H303,Neighborhoods!$A:$C,3,0)</f>
        <v>Upper East Side</v>
      </c>
      <c r="K303" t="s">
        <v>1</v>
      </c>
      <c r="L303" t="str">
        <f t="shared" si="16"/>
        <v>Yes</v>
      </c>
      <c r="M303">
        <v>3</v>
      </c>
      <c r="N303" t="str" cm="1">
        <f t="array" ref="N303">_xlfn.IFS(M303&lt;=2,"Small",M303&lt;=5,"Medium",M303&gt;5,"Large")</f>
        <v>Medium</v>
      </c>
      <c r="O303" s="50">
        <v>80</v>
      </c>
      <c r="P303" s="67">
        <f t="shared" si="17"/>
        <v>0.03</v>
      </c>
      <c r="Q303" s="52">
        <v>4.6399999999999997</v>
      </c>
      <c r="R303" s="52" t="str" cm="1">
        <f t="array" ref="R303">_xlfn.IFS(ROUND(Q303,0)=5,"Excellent",ROUND(Q303,0)=4,"Good",ROUND(Q303,0)=3,"Ok",ROUND(Q303,0)&lt;3,"Bad")</f>
        <v>Excellent</v>
      </c>
      <c r="S303">
        <v>179</v>
      </c>
      <c r="T303" t="str">
        <f t="shared" si="18"/>
        <v>No</v>
      </c>
      <c r="U303" s="65">
        <v>41127</v>
      </c>
      <c r="V303" s="65">
        <v>43902</v>
      </c>
      <c r="W303">
        <v>352</v>
      </c>
      <c r="X303" t="str">
        <f t="shared" si="19"/>
        <v>Active</v>
      </c>
      <c r="Y303" t="s">
        <v>15615</v>
      </c>
    </row>
    <row r="304" spans="1:25" x14ac:dyDescent="0.25">
      <c r="A304">
        <v>303</v>
      </c>
      <c r="B304" t="s">
        <v>243</v>
      </c>
      <c r="C304">
        <v>309</v>
      </c>
      <c r="D304" t="str">
        <f>VLOOKUP($C304,Hosts!$A:$O,10,0)</f>
        <v>New York</v>
      </c>
      <c r="E304" s="67">
        <f>INDEX(Hosts!$A:$O,MATCH(Places!$C304,Hosts!$A:$A,0),MATCH(Places!E$1,Hosts!$1:$1,0))</f>
        <v>1</v>
      </c>
      <c r="F304" s="67">
        <f>INDEX(Hosts!$A:$O,MATCH(Places!$C304,Hosts!$A:$A,0),MATCH(Places!F$1,Hosts!$1:$1,0))</f>
        <v>1</v>
      </c>
      <c r="G304" s="67" t="str">
        <f>INDEX(Hosts!$A:$O,MATCH(Places!$C304,Hosts!$A:$A,0),MATCH(Places!G$1,Hosts!$1:$1,0))</f>
        <v>No</v>
      </c>
      <c r="H304">
        <v>20</v>
      </c>
      <c r="I304" t="str">
        <f>VLOOKUP($H304,Neighborhoods!$A:$C,2,0)</f>
        <v>Manhattan</v>
      </c>
      <c r="J304" t="str">
        <f>VLOOKUP($H304,Neighborhoods!$A:$C,3,0)</f>
        <v>Upper West Side</v>
      </c>
      <c r="K304" t="s">
        <v>11822</v>
      </c>
      <c r="L304" t="str">
        <f t="shared" si="16"/>
        <v>No</v>
      </c>
      <c r="M304">
        <v>3</v>
      </c>
      <c r="N304" t="str" cm="1">
        <f t="array" ref="N304">_xlfn.IFS(M304&lt;=2,"Small",M304&lt;=5,"Medium",M304&gt;5,"Large")</f>
        <v>Medium</v>
      </c>
      <c r="O304" s="50">
        <v>1000</v>
      </c>
      <c r="P304" s="67">
        <f t="shared" si="17"/>
        <v>7.0000000000000007E-2</v>
      </c>
      <c r="Q304" s="52">
        <v>4.93</v>
      </c>
      <c r="R304" s="52" t="str" cm="1">
        <f t="array" ref="R304">_xlfn.IFS(ROUND(Q304,0)=5,"Excellent",ROUND(Q304,0)=4,"Good",ROUND(Q304,0)=3,"Ok",ROUND(Q304,0)&lt;3,"Bad")</f>
        <v>Excellent</v>
      </c>
      <c r="S304">
        <v>44</v>
      </c>
      <c r="T304" t="str">
        <f t="shared" si="18"/>
        <v>No</v>
      </c>
      <c r="U304" s="65">
        <v>41141</v>
      </c>
      <c r="V304" s="65">
        <v>42275</v>
      </c>
      <c r="W304">
        <v>364</v>
      </c>
      <c r="X304" t="str">
        <f t="shared" si="19"/>
        <v>Active</v>
      </c>
      <c r="Y304" t="s">
        <v>15615</v>
      </c>
    </row>
    <row r="305" spans="1:25" x14ac:dyDescent="0.25">
      <c r="A305">
        <v>304</v>
      </c>
      <c r="B305" t="s">
        <v>244</v>
      </c>
      <c r="C305">
        <v>386</v>
      </c>
      <c r="D305" t="str">
        <f>VLOOKUP($C305,Hosts!$A:$O,10,0)</f>
        <v>New York</v>
      </c>
      <c r="E305" s="67">
        <f>INDEX(Hosts!$A:$O,MATCH(Places!$C305,Hosts!$A:$A,0),MATCH(Places!E$1,Hosts!$1:$1,0))</f>
        <v>1</v>
      </c>
      <c r="F305" s="67">
        <f>INDEX(Hosts!$A:$O,MATCH(Places!$C305,Hosts!$A:$A,0),MATCH(Places!F$1,Hosts!$1:$1,0))</f>
        <v>0.96</v>
      </c>
      <c r="G305" s="67" t="str">
        <f>INDEX(Hosts!$A:$O,MATCH(Places!$C305,Hosts!$A:$A,0),MATCH(Places!G$1,Hosts!$1:$1,0))</f>
        <v>No</v>
      </c>
      <c r="H305">
        <v>12</v>
      </c>
      <c r="I305" t="str">
        <f>VLOOKUP($H305,Neighborhoods!$A:$C,2,0)</f>
        <v>Brooklyn</v>
      </c>
      <c r="J305" t="str">
        <f>VLOOKUP($H305,Neighborhoods!$A:$C,3,0)</f>
        <v>Williamsburg</v>
      </c>
      <c r="K305" t="s">
        <v>11822</v>
      </c>
      <c r="L305" t="str">
        <f t="shared" si="16"/>
        <v>No</v>
      </c>
      <c r="M305">
        <v>4</v>
      </c>
      <c r="N305" t="str" cm="1">
        <f t="array" ref="N305">_xlfn.IFS(M305&lt;=2,"Small",M305&lt;=5,"Medium",M305&gt;5,"Large")</f>
        <v>Medium</v>
      </c>
      <c r="O305" s="50">
        <v>175</v>
      </c>
      <c r="P305" s="67">
        <f t="shared" si="17"/>
        <v>0.03</v>
      </c>
      <c r="Q305" s="52">
        <v>4.76</v>
      </c>
      <c r="R305" s="52" t="str" cm="1">
        <f t="array" ref="R305">_xlfn.IFS(ROUND(Q305,0)=5,"Excellent",ROUND(Q305,0)=4,"Good",ROUND(Q305,0)=3,"Ok",ROUND(Q305,0)&lt;3,"Bad")</f>
        <v>Excellent</v>
      </c>
      <c r="S305">
        <v>217</v>
      </c>
      <c r="T305" t="str">
        <f t="shared" si="18"/>
        <v>No</v>
      </c>
      <c r="U305" s="65">
        <v>41216</v>
      </c>
      <c r="V305" s="65">
        <v>43907</v>
      </c>
      <c r="W305">
        <v>164</v>
      </c>
      <c r="X305" t="str">
        <f t="shared" si="19"/>
        <v>Active</v>
      </c>
      <c r="Y305" t="s">
        <v>15615</v>
      </c>
    </row>
    <row r="306" spans="1:25" x14ac:dyDescent="0.25">
      <c r="A306">
        <v>305</v>
      </c>
      <c r="B306" t="s">
        <v>245</v>
      </c>
      <c r="C306">
        <v>774</v>
      </c>
      <c r="D306" t="str">
        <f>VLOOKUP($C306,Hosts!$A:$O,10,0)</f>
        <v>New York</v>
      </c>
      <c r="E306" s="67">
        <f>INDEX(Hosts!$A:$O,MATCH(Places!$C306,Hosts!$A:$A,0),MATCH(Places!E$1,Hosts!$1:$1,0))</f>
        <v>1</v>
      </c>
      <c r="F306" s="67">
        <f>INDEX(Hosts!$A:$O,MATCH(Places!$C306,Hosts!$A:$A,0),MATCH(Places!F$1,Hosts!$1:$1,0))</f>
        <v>0.79</v>
      </c>
      <c r="G306" s="67" t="str">
        <f>INDEX(Hosts!$A:$O,MATCH(Places!$C306,Hosts!$A:$A,0),MATCH(Places!G$1,Hosts!$1:$1,0))</f>
        <v>Yes</v>
      </c>
      <c r="H306">
        <v>21</v>
      </c>
      <c r="I306" t="str">
        <f>VLOOKUP($H306,Neighborhoods!$A:$C,2,0)</f>
        <v>Queens</v>
      </c>
      <c r="J306" t="str">
        <f>VLOOKUP($H306,Neighborhoods!$A:$C,3,0)</f>
        <v>Astoria</v>
      </c>
      <c r="K306" t="s">
        <v>1</v>
      </c>
      <c r="L306" t="str">
        <f t="shared" si="16"/>
        <v>Yes</v>
      </c>
      <c r="M306">
        <v>1</v>
      </c>
      <c r="N306" t="str" cm="1">
        <f t="array" ref="N306">_xlfn.IFS(M306&lt;=2,"Small",M306&lt;=5,"Medium",M306&gt;5,"Large")</f>
        <v>Small</v>
      </c>
      <c r="O306" s="50">
        <v>80</v>
      </c>
      <c r="P306" s="67">
        <f t="shared" si="17"/>
        <v>0.03</v>
      </c>
      <c r="Q306" s="52">
        <v>4.7300000000000004</v>
      </c>
      <c r="R306" s="52" t="str" cm="1">
        <f t="array" ref="R306">_xlfn.IFS(ROUND(Q306,0)=5,"Excellent",ROUND(Q306,0)=4,"Good",ROUND(Q306,0)=3,"Ok",ROUND(Q306,0)&lt;3,"Bad")</f>
        <v>Excellent</v>
      </c>
      <c r="S306">
        <v>114</v>
      </c>
      <c r="T306" t="str">
        <f t="shared" si="18"/>
        <v>No</v>
      </c>
      <c r="U306" s="65">
        <v>41157</v>
      </c>
      <c r="V306" s="65">
        <v>43869</v>
      </c>
      <c r="W306">
        <v>365</v>
      </c>
      <c r="X306" t="str">
        <f t="shared" si="19"/>
        <v>Active</v>
      </c>
      <c r="Y306" t="s">
        <v>15615</v>
      </c>
    </row>
    <row r="307" spans="1:25" x14ac:dyDescent="0.25">
      <c r="A307">
        <v>306</v>
      </c>
      <c r="B307" t="s">
        <v>15609</v>
      </c>
      <c r="C307">
        <v>52</v>
      </c>
      <c r="D307" t="str">
        <f>VLOOKUP($C307,Hosts!$A:$O,10,0)</f>
        <v>New York</v>
      </c>
      <c r="E307" s="67">
        <f>INDEX(Hosts!$A:$O,MATCH(Places!$C307,Hosts!$A:$A,0),MATCH(Places!E$1,Hosts!$1:$1,0))</f>
        <v>0.5</v>
      </c>
      <c r="F307" s="67">
        <f>INDEX(Hosts!$A:$O,MATCH(Places!$C307,Hosts!$A:$A,0),MATCH(Places!F$1,Hosts!$1:$1,0))</f>
        <v>0.5</v>
      </c>
      <c r="G307" s="67" t="str">
        <f>INDEX(Hosts!$A:$O,MATCH(Places!$C307,Hosts!$A:$A,0),MATCH(Places!G$1,Hosts!$1:$1,0))</f>
        <v>No</v>
      </c>
      <c r="H307">
        <v>12</v>
      </c>
      <c r="I307" t="str">
        <f>VLOOKUP($H307,Neighborhoods!$A:$C,2,0)</f>
        <v>Brooklyn</v>
      </c>
      <c r="J307" t="str">
        <f>VLOOKUP($H307,Neighborhoods!$A:$C,3,0)</f>
        <v>Williamsburg</v>
      </c>
      <c r="K307" t="s">
        <v>11822</v>
      </c>
      <c r="L307" t="str">
        <f t="shared" si="16"/>
        <v>No</v>
      </c>
      <c r="M307">
        <v>3</v>
      </c>
      <c r="N307" t="str" cm="1">
        <f t="array" ref="N307">_xlfn.IFS(M307&lt;=2,"Small",M307&lt;=5,"Medium",M307&gt;5,"Large")</f>
        <v>Medium</v>
      </c>
      <c r="O307" s="50">
        <v>195</v>
      </c>
      <c r="P307" s="67">
        <f t="shared" si="17"/>
        <v>0.03</v>
      </c>
      <c r="Q307" s="52">
        <v>4.66</v>
      </c>
      <c r="R307" s="52" t="str" cm="1">
        <f t="array" ref="R307">_xlfn.IFS(ROUND(Q307,0)=5,"Excellent",ROUND(Q307,0)=4,"Good",ROUND(Q307,0)=3,"Ok",ROUND(Q307,0)&lt;3,"Bad")</f>
        <v>Excellent</v>
      </c>
      <c r="S307">
        <v>44</v>
      </c>
      <c r="T307" t="str">
        <f t="shared" si="18"/>
        <v>No</v>
      </c>
      <c r="U307" s="65">
        <v>41156</v>
      </c>
      <c r="V307" s="65">
        <v>43825</v>
      </c>
      <c r="W307">
        <v>323</v>
      </c>
      <c r="X307" t="str">
        <f t="shared" si="19"/>
        <v>Active</v>
      </c>
      <c r="Y307" t="s">
        <v>15615</v>
      </c>
    </row>
    <row r="308" spans="1:25" x14ac:dyDescent="0.25">
      <c r="A308">
        <v>307</v>
      </c>
      <c r="B308" t="s">
        <v>246</v>
      </c>
      <c r="C308">
        <v>785</v>
      </c>
      <c r="D308" t="str">
        <f>VLOOKUP($C308,Hosts!$A:$O,10,0)</f>
        <v>New York</v>
      </c>
      <c r="E308" s="67">
        <f>INDEX(Hosts!$A:$O,MATCH(Places!$C308,Hosts!$A:$A,0),MATCH(Places!E$1,Hosts!$1:$1,0))</f>
        <v>1</v>
      </c>
      <c r="F308" s="67">
        <f>INDEX(Hosts!$A:$O,MATCH(Places!$C308,Hosts!$A:$A,0),MATCH(Places!F$1,Hosts!$1:$1,0))</f>
        <v>0.98</v>
      </c>
      <c r="G308" s="67" t="str">
        <f>INDEX(Hosts!$A:$O,MATCH(Places!$C308,Hosts!$A:$A,0),MATCH(Places!G$1,Hosts!$1:$1,0))</f>
        <v>No</v>
      </c>
      <c r="H308">
        <v>19</v>
      </c>
      <c r="I308" t="str">
        <f>VLOOKUP($H308,Neighborhoods!$A:$C,2,0)</f>
        <v>Manhattan</v>
      </c>
      <c r="J308" t="str">
        <f>VLOOKUP($H308,Neighborhoods!$A:$C,3,0)</f>
        <v>Upper East Side</v>
      </c>
      <c r="K308" t="s">
        <v>1</v>
      </c>
      <c r="L308" t="str">
        <f t="shared" si="16"/>
        <v>Yes</v>
      </c>
      <c r="M308">
        <v>2</v>
      </c>
      <c r="N308" t="str" cm="1">
        <f t="array" ref="N308">_xlfn.IFS(M308&lt;=2,"Small",M308&lt;=5,"Medium",M308&gt;5,"Large")</f>
        <v>Small</v>
      </c>
      <c r="O308" s="50">
        <v>95</v>
      </c>
      <c r="P308" s="67">
        <f t="shared" si="17"/>
        <v>0.03</v>
      </c>
      <c r="Q308" s="52">
        <v>4.3899999999999997</v>
      </c>
      <c r="R308" s="52" t="str" cm="1">
        <f t="array" ref="R308">_xlfn.IFS(ROUND(Q308,0)=5,"Excellent",ROUND(Q308,0)=4,"Good",ROUND(Q308,0)=3,"Ok",ROUND(Q308,0)&lt;3,"Bad")</f>
        <v>Good</v>
      </c>
      <c r="S308">
        <v>403</v>
      </c>
      <c r="T308" t="str">
        <f t="shared" si="18"/>
        <v>No</v>
      </c>
      <c r="U308" s="65">
        <v>41202</v>
      </c>
      <c r="V308" s="65">
        <v>43898</v>
      </c>
      <c r="W308">
        <v>365</v>
      </c>
      <c r="X308" t="str">
        <f t="shared" si="19"/>
        <v>Active</v>
      </c>
      <c r="Y308" t="s">
        <v>15615</v>
      </c>
    </row>
    <row r="309" spans="1:25" x14ac:dyDescent="0.25">
      <c r="A309">
        <v>308</v>
      </c>
      <c r="B309" t="s">
        <v>247</v>
      </c>
      <c r="C309">
        <v>786</v>
      </c>
      <c r="D309" t="str">
        <f>VLOOKUP($C309,Hosts!$A:$O,10,0)</f>
        <v>New York</v>
      </c>
      <c r="E309" s="67">
        <f>INDEX(Hosts!$A:$O,MATCH(Places!$C309,Hosts!$A:$A,0),MATCH(Places!E$1,Hosts!$1:$1,0))</f>
        <v>1</v>
      </c>
      <c r="F309" s="67">
        <f>INDEX(Hosts!$A:$O,MATCH(Places!$C309,Hosts!$A:$A,0),MATCH(Places!F$1,Hosts!$1:$1,0))</f>
        <v>1</v>
      </c>
      <c r="G309" s="67" t="str">
        <f>INDEX(Hosts!$A:$O,MATCH(Places!$C309,Hosts!$A:$A,0),MATCH(Places!G$1,Hosts!$1:$1,0))</f>
        <v>No</v>
      </c>
      <c r="H309">
        <v>20</v>
      </c>
      <c r="I309" t="str">
        <f>VLOOKUP($H309,Neighborhoods!$A:$C,2,0)</f>
        <v>Manhattan</v>
      </c>
      <c r="J309" t="str">
        <f>VLOOKUP($H309,Neighborhoods!$A:$C,3,0)</f>
        <v>Upper West Side</v>
      </c>
      <c r="K309" t="s">
        <v>11822</v>
      </c>
      <c r="L309" t="str">
        <f t="shared" si="16"/>
        <v>No</v>
      </c>
      <c r="M309">
        <v>2</v>
      </c>
      <c r="N309" t="str" cm="1">
        <f t="array" ref="N309">_xlfn.IFS(M309&lt;=2,"Small",M309&lt;=5,"Medium",M309&gt;5,"Large")</f>
        <v>Small</v>
      </c>
      <c r="O309" s="50">
        <v>115</v>
      </c>
      <c r="P309" s="67">
        <f t="shared" si="17"/>
        <v>0.03</v>
      </c>
      <c r="Q309" s="52">
        <v>4.71</v>
      </c>
      <c r="R309" s="52" t="str" cm="1">
        <f t="array" ref="R309">_xlfn.IFS(ROUND(Q309,0)=5,"Excellent",ROUND(Q309,0)=4,"Good",ROUND(Q309,0)=3,"Ok",ROUND(Q309,0)&lt;3,"Bad")</f>
        <v>Excellent</v>
      </c>
      <c r="S309">
        <v>129</v>
      </c>
      <c r="T309" t="str">
        <f t="shared" si="18"/>
        <v>No</v>
      </c>
      <c r="U309" s="65">
        <v>41177</v>
      </c>
      <c r="V309" s="65">
        <v>44038</v>
      </c>
      <c r="W309">
        <v>351</v>
      </c>
      <c r="X309" t="str">
        <f t="shared" si="19"/>
        <v>Active</v>
      </c>
      <c r="Y309" t="s">
        <v>15616</v>
      </c>
    </row>
    <row r="310" spans="1:25" x14ac:dyDescent="0.25">
      <c r="A310">
        <v>309</v>
      </c>
      <c r="B310" t="s">
        <v>248</v>
      </c>
      <c r="C310">
        <v>787</v>
      </c>
      <c r="D310" t="str">
        <f>VLOOKUP($C310,Hosts!$A:$O,10,0)</f>
        <v>New York</v>
      </c>
      <c r="E310" s="67">
        <f>INDEX(Hosts!$A:$O,MATCH(Places!$C310,Hosts!$A:$A,0),MATCH(Places!E$1,Hosts!$1:$1,0))</f>
        <v>0.67</v>
      </c>
      <c r="F310" s="67">
        <f>INDEX(Hosts!$A:$O,MATCH(Places!$C310,Hosts!$A:$A,0),MATCH(Places!F$1,Hosts!$1:$1,0))</f>
        <v>0.82</v>
      </c>
      <c r="G310" s="67" t="str">
        <f>INDEX(Hosts!$A:$O,MATCH(Places!$C310,Hosts!$A:$A,0),MATCH(Places!G$1,Hosts!$1:$1,0))</f>
        <v>Yes</v>
      </c>
      <c r="H310">
        <v>7</v>
      </c>
      <c r="I310" t="str">
        <f>VLOOKUP($H310,Neighborhoods!$A:$C,2,0)</f>
        <v>Brooklyn</v>
      </c>
      <c r="J310" t="str">
        <f>VLOOKUP($H310,Neighborhoods!$A:$C,3,0)</f>
        <v>Bedford-Stuyvesant</v>
      </c>
      <c r="K310" t="s">
        <v>11822</v>
      </c>
      <c r="L310" t="str">
        <f t="shared" si="16"/>
        <v>No</v>
      </c>
      <c r="M310">
        <v>5</v>
      </c>
      <c r="N310" t="str" cm="1">
        <f t="array" ref="N310">_xlfn.IFS(M310&lt;=2,"Small",M310&lt;=5,"Medium",M310&gt;5,"Large")</f>
        <v>Medium</v>
      </c>
      <c r="O310" s="50">
        <v>75</v>
      </c>
      <c r="P310" s="67">
        <f t="shared" si="17"/>
        <v>0.03</v>
      </c>
      <c r="Q310" s="52">
        <v>4.87</v>
      </c>
      <c r="R310" s="52" t="str" cm="1">
        <f t="array" ref="R310">_xlfn.IFS(ROUND(Q310,0)=5,"Excellent",ROUND(Q310,0)=4,"Good",ROUND(Q310,0)=3,"Ok",ROUND(Q310,0)&lt;3,"Bad")</f>
        <v>Excellent</v>
      </c>
      <c r="S310">
        <v>194</v>
      </c>
      <c r="T310" t="str">
        <f t="shared" si="18"/>
        <v>Yes</v>
      </c>
      <c r="U310" s="65">
        <v>41158</v>
      </c>
      <c r="V310" s="65">
        <v>43905</v>
      </c>
      <c r="W310">
        <v>333</v>
      </c>
      <c r="X310" t="str">
        <f t="shared" si="19"/>
        <v>Active</v>
      </c>
      <c r="Y310" t="s">
        <v>15615</v>
      </c>
    </row>
    <row r="311" spans="1:25" x14ac:dyDescent="0.25">
      <c r="A311">
        <v>310</v>
      </c>
      <c r="B311" t="s">
        <v>14302</v>
      </c>
      <c r="C311">
        <v>411</v>
      </c>
      <c r="D311" t="str">
        <f>VLOOKUP($C311,Hosts!$A:$O,10,0)</f>
        <v>New York</v>
      </c>
      <c r="E311" s="67">
        <f>INDEX(Hosts!$A:$O,MATCH(Places!$C311,Hosts!$A:$A,0),MATCH(Places!E$1,Hosts!$1:$1,0))</f>
        <v>1</v>
      </c>
      <c r="F311" s="67">
        <f>INDEX(Hosts!$A:$O,MATCH(Places!$C311,Hosts!$A:$A,0),MATCH(Places!F$1,Hosts!$1:$1,0))</f>
        <v>0.92</v>
      </c>
      <c r="G311" s="67" t="str">
        <f>INDEX(Hosts!$A:$O,MATCH(Places!$C311,Hosts!$A:$A,0),MATCH(Places!G$1,Hosts!$1:$1,0))</f>
        <v>Yes</v>
      </c>
      <c r="H311">
        <v>20</v>
      </c>
      <c r="I311" t="str">
        <f>VLOOKUP($H311,Neighborhoods!$A:$C,2,0)</f>
        <v>Manhattan</v>
      </c>
      <c r="J311" t="str">
        <f>VLOOKUP($H311,Neighborhoods!$A:$C,3,0)</f>
        <v>Upper West Side</v>
      </c>
      <c r="K311" t="s">
        <v>16</v>
      </c>
      <c r="L311" t="str">
        <f t="shared" si="16"/>
        <v>Yes</v>
      </c>
      <c r="M311">
        <v>2</v>
      </c>
      <c r="N311" t="str" cm="1">
        <f t="array" ref="N311">_xlfn.IFS(M311&lt;=2,"Small",M311&lt;=5,"Medium",M311&gt;5,"Large")</f>
        <v>Small</v>
      </c>
      <c r="O311" s="50">
        <v>70</v>
      </c>
      <c r="P311" s="67">
        <f t="shared" si="17"/>
        <v>0.03</v>
      </c>
      <c r="Q311" s="52">
        <v>4.8099999999999996</v>
      </c>
      <c r="R311" s="52" t="str" cm="1">
        <f t="array" ref="R311">_xlfn.IFS(ROUND(Q311,0)=5,"Excellent",ROUND(Q311,0)=4,"Good",ROUND(Q311,0)=3,"Ok",ROUND(Q311,0)&lt;3,"Bad")</f>
        <v>Excellent</v>
      </c>
      <c r="S311">
        <v>58</v>
      </c>
      <c r="T311" t="str">
        <f t="shared" si="18"/>
        <v>No</v>
      </c>
      <c r="U311" s="65">
        <v>41146</v>
      </c>
      <c r="V311" s="65">
        <v>43895</v>
      </c>
      <c r="W311">
        <v>196</v>
      </c>
      <c r="X311" t="str">
        <f t="shared" si="19"/>
        <v>Active</v>
      </c>
      <c r="Y311" t="s">
        <v>15615</v>
      </c>
    </row>
    <row r="312" spans="1:25" x14ac:dyDescent="0.25">
      <c r="A312">
        <v>311</v>
      </c>
      <c r="B312" t="s">
        <v>249</v>
      </c>
      <c r="C312">
        <v>309</v>
      </c>
      <c r="D312" t="str">
        <f>VLOOKUP($C312,Hosts!$A:$O,10,0)</f>
        <v>New York</v>
      </c>
      <c r="E312" s="67">
        <f>INDEX(Hosts!$A:$O,MATCH(Places!$C312,Hosts!$A:$A,0),MATCH(Places!E$1,Hosts!$1:$1,0))</f>
        <v>1</v>
      </c>
      <c r="F312" s="67">
        <f>INDEX(Hosts!$A:$O,MATCH(Places!$C312,Hosts!$A:$A,0),MATCH(Places!F$1,Hosts!$1:$1,0))</f>
        <v>1</v>
      </c>
      <c r="G312" s="67" t="str">
        <f>INDEX(Hosts!$A:$O,MATCH(Places!$C312,Hosts!$A:$A,0),MATCH(Places!G$1,Hosts!$1:$1,0))</f>
        <v>No</v>
      </c>
      <c r="H312">
        <v>20</v>
      </c>
      <c r="I312" t="str">
        <f>VLOOKUP($H312,Neighborhoods!$A:$C,2,0)</f>
        <v>Manhattan</v>
      </c>
      <c r="J312" t="str">
        <f>VLOOKUP($H312,Neighborhoods!$A:$C,3,0)</f>
        <v>Upper West Side</v>
      </c>
      <c r="K312" t="s">
        <v>11822</v>
      </c>
      <c r="L312" t="str">
        <f t="shared" si="16"/>
        <v>No</v>
      </c>
      <c r="M312">
        <v>8</v>
      </c>
      <c r="N312" t="str" cm="1">
        <f t="array" ref="N312">_xlfn.IFS(M312&lt;=2,"Small",M312&lt;=5,"Medium",M312&gt;5,"Large")</f>
        <v>Large</v>
      </c>
      <c r="O312" s="50">
        <v>2000</v>
      </c>
      <c r="P312" s="67">
        <f t="shared" si="17"/>
        <v>7.0000000000000007E-2</v>
      </c>
      <c r="Q312" s="52">
        <v>4.92</v>
      </c>
      <c r="R312" s="52" t="str" cm="1">
        <f t="array" ref="R312">_xlfn.IFS(ROUND(Q312,0)=5,"Excellent",ROUND(Q312,0)=4,"Good",ROUND(Q312,0)=3,"Ok",ROUND(Q312,0)&lt;3,"Bad")</f>
        <v>Excellent</v>
      </c>
      <c r="S312">
        <v>59</v>
      </c>
      <c r="T312" t="str">
        <f t="shared" si="18"/>
        <v>No</v>
      </c>
      <c r="U312" s="65">
        <v>41169</v>
      </c>
      <c r="V312" s="65">
        <v>42397</v>
      </c>
      <c r="W312">
        <v>364</v>
      </c>
      <c r="X312" t="str">
        <f t="shared" si="19"/>
        <v>Active</v>
      </c>
      <c r="Y312" t="s">
        <v>15615</v>
      </c>
    </row>
    <row r="313" spans="1:25" x14ac:dyDescent="0.25">
      <c r="A313">
        <v>312</v>
      </c>
      <c r="B313" t="s">
        <v>250</v>
      </c>
      <c r="C313">
        <v>467</v>
      </c>
      <c r="D313" t="str">
        <f>VLOOKUP($C313,Hosts!$A:$O,10,0)</f>
        <v>New York</v>
      </c>
      <c r="E313" s="67">
        <f>INDEX(Hosts!$A:$O,MATCH(Places!$C313,Hosts!$A:$A,0),MATCH(Places!E$1,Hosts!$1:$1,0))</f>
        <v>1</v>
      </c>
      <c r="F313" s="67">
        <f>INDEX(Hosts!$A:$O,MATCH(Places!$C313,Hosts!$A:$A,0),MATCH(Places!F$1,Hosts!$1:$1,0))</f>
        <v>0</v>
      </c>
      <c r="G313" s="67" t="str">
        <f>INDEX(Hosts!$A:$O,MATCH(Places!$C313,Hosts!$A:$A,0),MATCH(Places!G$1,Hosts!$1:$1,0))</f>
        <v>No</v>
      </c>
      <c r="H313">
        <v>12</v>
      </c>
      <c r="I313" t="str">
        <f>VLOOKUP($H313,Neighborhoods!$A:$C,2,0)</f>
        <v>Brooklyn</v>
      </c>
      <c r="J313" t="str">
        <f>VLOOKUP($H313,Neighborhoods!$A:$C,3,0)</f>
        <v>Williamsburg</v>
      </c>
      <c r="K313" t="s">
        <v>11822</v>
      </c>
      <c r="L313" t="str">
        <f t="shared" si="16"/>
        <v>No</v>
      </c>
      <c r="M313">
        <v>2</v>
      </c>
      <c r="N313" t="str" cm="1">
        <f t="array" ref="N313">_xlfn.IFS(M313&lt;=2,"Small",M313&lt;=5,"Medium",M313&gt;5,"Large")</f>
        <v>Small</v>
      </c>
      <c r="O313" s="50">
        <v>100</v>
      </c>
      <c r="P313" s="67">
        <f t="shared" si="17"/>
        <v>0.03</v>
      </c>
      <c r="Q313" s="52">
        <v>4.93</v>
      </c>
      <c r="R313" s="52" t="str" cm="1">
        <f t="array" ref="R313">_xlfn.IFS(ROUND(Q313,0)=5,"Excellent",ROUND(Q313,0)=4,"Good",ROUND(Q313,0)=3,"Ok",ROUND(Q313,0)&lt;3,"Bad")</f>
        <v>Excellent</v>
      </c>
      <c r="S313">
        <v>15</v>
      </c>
      <c r="T313" t="str">
        <f t="shared" si="18"/>
        <v>No</v>
      </c>
      <c r="U313" s="65">
        <v>41170</v>
      </c>
      <c r="V313" s="65">
        <v>42289</v>
      </c>
      <c r="W313">
        <v>0</v>
      </c>
      <c r="X313" t="str">
        <f t="shared" si="19"/>
        <v>Inactive</v>
      </c>
      <c r="Y313" t="s">
        <v>15615</v>
      </c>
    </row>
    <row r="314" spans="1:25" x14ac:dyDescent="0.25">
      <c r="A314">
        <v>313</v>
      </c>
      <c r="B314" t="s">
        <v>251</v>
      </c>
      <c r="C314">
        <v>795</v>
      </c>
      <c r="D314" t="str">
        <f>VLOOKUP($C314,Hosts!$A:$O,10,0)</f>
        <v>New York</v>
      </c>
      <c r="E314" s="67">
        <f>INDEX(Hosts!$A:$O,MATCH(Places!$C314,Hosts!$A:$A,0),MATCH(Places!E$1,Hosts!$1:$1,0))</f>
        <v>1</v>
      </c>
      <c r="F314" s="67">
        <f>INDEX(Hosts!$A:$O,MATCH(Places!$C314,Hosts!$A:$A,0),MATCH(Places!F$1,Hosts!$1:$1,0))</f>
        <v>0.94</v>
      </c>
      <c r="G314" s="67" t="str">
        <f>INDEX(Hosts!$A:$O,MATCH(Places!$C314,Hosts!$A:$A,0),MATCH(Places!G$1,Hosts!$1:$1,0))</f>
        <v>No</v>
      </c>
      <c r="H314">
        <v>12</v>
      </c>
      <c r="I314" t="str">
        <f>VLOOKUP($H314,Neighborhoods!$A:$C,2,0)</f>
        <v>Brooklyn</v>
      </c>
      <c r="J314" t="str">
        <f>VLOOKUP($H314,Neighborhoods!$A:$C,3,0)</f>
        <v>Williamsburg</v>
      </c>
      <c r="K314" t="s">
        <v>11822</v>
      </c>
      <c r="L314" t="str">
        <f t="shared" si="16"/>
        <v>No</v>
      </c>
      <c r="M314">
        <v>4</v>
      </c>
      <c r="N314" t="str" cm="1">
        <f t="array" ref="N314">_xlfn.IFS(M314&lt;=2,"Small",M314&lt;=5,"Medium",M314&gt;5,"Large")</f>
        <v>Medium</v>
      </c>
      <c r="O314" s="50">
        <v>175</v>
      </c>
      <c r="P314" s="67">
        <f t="shared" si="17"/>
        <v>0.03</v>
      </c>
      <c r="Q314" s="52">
        <v>4.63</v>
      </c>
      <c r="R314" s="52" t="str" cm="1">
        <f t="array" ref="R314">_xlfn.IFS(ROUND(Q314,0)=5,"Excellent",ROUND(Q314,0)=4,"Good",ROUND(Q314,0)=3,"Ok",ROUND(Q314,0)&lt;3,"Bad")</f>
        <v>Excellent</v>
      </c>
      <c r="S314">
        <v>87</v>
      </c>
      <c r="T314" t="str">
        <f t="shared" si="18"/>
        <v>No</v>
      </c>
      <c r="U314" s="65">
        <v>41802</v>
      </c>
      <c r="V314" s="65">
        <v>43891</v>
      </c>
      <c r="W314">
        <v>10</v>
      </c>
      <c r="X314" t="str">
        <f t="shared" si="19"/>
        <v>Active</v>
      </c>
      <c r="Y314" t="s">
        <v>15616</v>
      </c>
    </row>
    <row r="315" spans="1:25" x14ac:dyDescent="0.25">
      <c r="A315">
        <v>314</v>
      </c>
      <c r="B315" t="s">
        <v>252</v>
      </c>
      <c r="C315">
        <v>787</v>
      </c>
      <c r="D315" t="str">
        <f>VLOOKUP($C315,Hosts!$A:$O,10,0)</f>
        <v>New York</v>
      </c>
      <c r="E315" s="67">
        <f>INDEX(Hosts!$A:$O,MATCH(Places!$C315,Hosts!$A:$A,0),MATCH(Places!E$1,Hosts!$1:$1,0))</f>
        <v>0.67</v>
      </c>
      <c r="F315" s="67">
        <f>INDEX(Hosts!$A:$O,MATCH(Places!$C315,Hosts!$A:$A,0),MATCH(Places!F$1,Hosts!$1:$1,0))</f>
        <v>0.82</v>
      </c>
      <c r="G315" s="67" t="str">
        <f>INDEX(Hosts!$A:$O,MATCH(Places!$C315,Hosts!$A:$A,0),MATCH(Places!G$1,Hosts!$1:$1,0))</f>
        <v>Yes</v>
      </c>
      <c r="H315">
        <v>7</v>
      </c>
      <c r="I315" t="str">
        <f>VLOOKUP($H315,Neighborhoods!$A:$C,2,0)</f>
        <v>Brooklyn</v>
      </c>
      <c r="J315" t="str">
        <f>VLOOKUP($H315,Neighborhoods!$A:$C,3,0)</f>
        <v>Bedford-Stuyvesant</v>
      </c>
      <c r="K315" t="s">
        <v>11822</v>
      </c>
      <c r="L315" t="str">
        <f t="shared" si="16"/>
        <v>No</v>
      </c>
      <c r="M315">
        <v>7</v>
      </c>
      <c r="N315" t="str" cm="1">
        <f t="array" ref="N315">_xlfn.IFS(M315&lt;=2,"Small",M315&lt;=5,"Medium",M315&gt;5,"Large")</f>
        <v>Large</v>
      </c>
      <c r="O315" s="50">
        <v>75</v>
      </c>
      <c r="P315" s="67">
        <f t="shared" si="17"/>
        <v>0.03</v>
      </c>
      <c r="Q315" s="52">
        <v>4.88</v>
      </c>
      <c r="R315" s="52" t="str" cm="1">
        <f t="array" ref="R315">_xlfn.IFS(ROUND(Q315,0)=5,"Excellent",ROUND(Q315,0)=4,"Good",ROUND(Q315,0)=3,"Ok",ROUND(Q315,0)&lt;3,"Bad")</f>
        <v>Excellent</v>
      </c>
      <c r="S315">
        <v>187</v>
      </c>
      <c r="T315" t="str">
        <f t="shared" si="18"/>
        <v>Yes</v>
      </c>
      <c r="U315" s="65">
        <v>41191</v>
      </c>
      <c r="V315" s="65">
        <v>43902</v>
      </c>
      <c r="W315">
        <v>350</v>
      </c>
      <c r="X315" t="str">
        <f t="shared" si="19"/>
        <v>Active</v>
      </c>
      <c r="Y315" t="s">
        <v>15615</v>
      </c>
    </row>
    <row r="316" spans="1:25" x14ac:dyDescent="0.25">
      <c r="A316">
        <v>315</v>
      </c>
      <c r="B316" t="s">
        <v>253</v>
      </c>
      <c r="C316">
        <v>26</v>
      </c>
      <c r="D316" t="str">
        <f>VLOOKUP($C316,Hosts!$A:$O,10,0)</f>
        <v>New York</v>
      </c>
      <c r="E316" s="67">
        <f>INDEX(Hosts!$A:$O,MATCH(Places!$C316,Hosts!$A:$A,0),MATCH(Places!E$1,Hosts!$1:$1,0))</f>
        <v>0.83</v>
      </c>
      <c r="F316" s="67">
        <f>INDEX(Hosts!$A:$O,MATCH(Places!$C316,Hosts!$A:$A,0),MATCH(Places!F$1,Hosts!$1:$1,0))</f>
        <v>0.88</v>
      </c>
      <c r="G316" s="67" t="str">
        <f>INDEX(Hosts!$A:$O,MATCH(Places!$C316,Hosts!$A:$A,0),MATCH(Places!G$1,Hosts!$1:$1,0))</f>
        <v>No</v>
      </c>
      <c r="H316">
        <v>23</v>
      </c>
      <c r="I316" t="str">
        <f>VLOOKUP($H316,Neighborhoods!$A:$C,2,0)</f>
        <v>Queens</v>
      </c>
      <c r="J316" t="str">
        <f>VLOOKUP($H316,Neighborhoods!$A:$C,3,0)</f>
        <v>Jamaica</v>
      </c>
      <c r="K316" t="s">
        <v>1</v>
      </c>
      <c r="L316" t="str">
        <f t="shared" si="16"/>
        <v>Yes</v>
      </c>
      <c r="M316">
        <v>2</v>
      </c>
      <c r="N316" t="str" cm="1">
        <f t="array" ref="N316">_xlfn.IFS(M316&lt;=2,"Small",M316&lt;=5,"Medium",M316&gt;5,"Large")</f>
        <v>Small</v>
      </c>
      <c r="O316" s="50">
        <v>55</v>
      </c>
      <c r="P316" s="67">
        <f t="shared" si="17"/>
        <v>0.03</v>
      </c>
      <c r="Q316" s="52">
        <v>4.07</v>
      </c>
      <c r="R316" s="52" t="str" cm="1">
        <f t="array" ref="R316">_xlfn.IFS(ROUND(Q316,0)=5,"Excellent",ROUND(Q316,0)=4,"Good",ROUND(Q316,0)=3,"Ok",ROUND(Q316,0)&lt;3,"Bad")</f>
        <v>Good</v>
      </c>
      <c r="S316">
        <v>60</v>
      </c>
      <c r="T316" t="str">
        <f t="shared" si="18"/>
        <v>No</v>
      </c>
      <c r="U316" s="65">
        <v>41156</v>
      </c>
      <c r="V316" s="65">
        <v>44053</v>
      </c>
      <c r="W316">
        <v>365</v>
      </c>
      <c r="X316" t="str">
        <f t="shared" si="19"/>
        <v>Active</v>
      </c>
      <c r="Y316" t="s">
        <v>15615</v>
      </c>
    </row>
    <row r="317" spans="1:25" x14ac:dyDescent="0.25">
      <c r="A317">
        <v>316</v>
      </c>
      <c r="B317" t="s">
        <v>254</v>
      </c>
      <c r="C317">
        <v>816</v>
      </c>
      <c r="D317" t="str">
        <f>VLOOKUP($C317,Hosts!$A:$O,10,0)</f>
        <v>New York</v>
      </c>
      <c r="E317" s="67">
        <f>INDEX(Hosts!$A:$O,MATCH(Places!$C317,Hosts!$A:$A,0),MATCH(Places!E$1,Hosts!$1:$1,0))</f>
        <v>0.5</v>
      </c>
      <c r="F317" s="67">
        <f>INDEX(Hosts!$A:$O,MATCH(Places!$C317,Hosts!$A:$A,0),MATCH(Places!F$1,Hosts!$1:$1,0))</f>
        <v>0.44</v>
      </c>
      <c r="G317" s="67" t="str">
        <f>INDEX(Hosts!$A:$O,MATCH(Places!$C317,Hosts!$A:$A,0),MATCH(Places!G$1,Hosts!$1:$1,0))</f>
        <v>No</v>
      </c>
      <c r="H317">
        <v>19</v>
      </c>
      <c r="I317" t="str">
        <f>VLOOKUP($H317,Neighborhoods!$A:$C,2,0)</f>
        <v>Manhattan</v>
      </c>
      <c r="J317" t="str">
        <f>VLOOKUP($H317,Neighborhoods!$A:$C,3,0)</f>
        <v>Upper East Side</v>
      </c>
      <c r="K317" t="s">
        <v>1</v>
      </c>
      <c r="L317" t="str">
        <f t="shared" si="16"/>
        <v>Yes</v>
      </c>
      <c r="M317">
        <v>4</v>
      </c>
      <c r="N317" t="str" cm="1">
        <f t="array" ref="N317">_xlfn.IFS(M317&lt;=2,"Small",M317&lt;=5,"Medium",M317&gt;5,"Large")</f>
        <v>Medium</v>
      </c>
      <c r="O317" s="50">
        <v>250</v>
      </c>
      <c r="P317" s="67">
        <f t="shared" si="17"/>
        <v>0.04</v>
      </c>
      <c r="Q317" s="52">
        <v>4.75</v>
      </c>
      <c r="R317" s="52" t="str" cm="1">
        <f t="array" ref="R317">_xlfn.IFS(ROUND(Q317,0)=5,"Excellent",ROUND(Q317,0)=4,"Good",ROUND(Q317,0)=3,"Ok",ROUND(Q317,0)&lt;3,"Bad")</f>
        <v>Excellent</v>
      </c>
      <c r="S317">
        <v>68</v>
      </c>
      <c r="T317" t="str">
        <f t="shared" si="18"/>
        <v>No</v>
      </c>
      <c r="U317" s="65">
        <v>41728</v>
      </c>
      <c r="V317" s="65">
        <v>44010</v>
      </c>
      <c r="W317">
        <v>179</v>
      </c>
      <c r="X317" t="str">
        <f t="shared" si="19"/>
        <v>Active</v>
      </c>
      <c r="Y317" t="s">
        <v>15615</v>
      </c>
    </row>
    <row r="318" spans="1:25" x14ac:dyDescent="0.25">
      <c r="A318">
        <v>317</v>
      </c>
      <c r="B318" t="s">
        <v>255</v>
      </c>
      <c r="C318">
        <v>819</v>
      </c>
      <c r="D318" t="str">
        <f>VLOOKUP($C318,Hosts!$A:$O,10,0)</f>
        <v>New York</v>
      </c>
      <c r="E318" s="67">
        <f>INDEX(Hosts!$A:$O,MATCH(Places!$C318,Hosts!$A:$A,0),MATCH(Places!E$1,Hosts!$1:$1,0))</f>
        <v>1</v>
      </c>
      <c r="F318" s="67">
        <f>INDEX(Hosts!$A:$O,MATCH(Places!$C318,Hosts!$A:$A,0),MATCH(Places!F$1,Hosts!$1:$1,0))</f>
        <v>0.97</v>
      </c>
      <c r="G318" s="67" t="str">
        <f>INDEX(Hosts!$A:$O,MATCH(Places!$C318,Hosts!$A:$A,0),MATCH(Places!G$1,Hosts!$1:$1,0))</f>
        <v>Yes</v>
      </c>
      <c r="H318">
        <v>9</v>
      </c>
      <c r="I318" t="str">
        <f>VLOOKUP($H318,Neighborhoods!$A:$C,2,0)</f>
        <v>Brooklyn</v>
      </c>
      <c r="J318" t="str">
        <f>VLOOKUP($H318,Neighborhoods!$A:$C,3,0)</f>
        <v>Crown Heights</v>
      </c>
      <c r="K318" t="s">
        <v>11822</v>
      </c>
      <c r="L318" t="str">
        <f t="shared" si="16"/>
        <v>No</v>
      </c>
      <c r="M318">
        <v>5</v>
      </c>
      <c r="N318" t="str" cm="1">
        <f t="array" ref="N318">_xlfn.IFS(M318&lt;=2,"Small",M318&lt;=5,"Medium",M318&gt;5,"Large")</f>
        <v>Medium</v>
      </c>
      <c r="O318" s="50">
        <v>150</v>
      </c>
      <c r="P318" s="67">
        <f t="shared" si="17"/>
        <v>0.03</v>
      </c>
      <c r="Q318" s="52">
        <v>4.9800000000000004</v>
      </c>
      <c r="R318" s="52" t="str" cm="1">
        <f t="array" ref="R318">_xlfn.IFS(ROUND(Q318,0)=5,"Excellent",ROUND(Q318,0)=4,"Good",ROUND(Q318,0)=3,"Ok",ROUND(Q318,0)&lt;3,"Bad")</f>
        <v>Excellent</v>
      </c>
      <c r="S318">
        <v>81</v>
      </c>
      <c r="T318" t="str">
        <f t="shared" si="18"/>
        <v>No</v>
      </c>
      <c r="U318" s="65">
        <v>42526</v>
      </c>
      <c r="V318" s="65">
        <v>43849</v>
      </c>
      <c r="W318">
        <v>365</v>
      </c>
      <c r="X318" t="str">
        <f t="shared" si="19"/>
        <v>Active</v>
      </c>
      <c r="Y318" t="s">
        <v>15615</v>
      </c>
    </row>
    <row r="319" spans="1:25" x14ac:dyDescent="0.25">
      <c r="A319">
        <v>318</v>
      </c>
      <c r="B319" t="s">
        <v>13327</v>
      </c>
      <c r="C319">
        <v>820</v>
      </c>
      <c r="D319" t="str">
        <f>VLOOKUP($C319,Hosts!$A:$O,10,0)</f>
        <v>New York</v>
      </c>
      <c r="E319" s="67">
        <f>INDEX(Hosts!$A:$O,MATCH(Places!$C319,Hosts!$A:$A,0),MATCH(Places!E$1,Hosts!$1:$1,0))</f>
        <v>1</v>
      </c>
      <c r="F319" s="67">
        <f>INDEX(Hosts!$A:$O,MATCH(Places!$C319,Hosts!$A:$A,0),MATCH(Places!F$1,Hosts!$1:$1,0))</f>
        <v>0.77</v>
      </c>
      <c r="G319" s="67" t="str">
        <f>INDEX(Hosts!$A:$O,MATCH(Places!$C319,Hosts!$A:$A,0),MATCH(Places!G$1,Hosts!$1:$1,0))</f>
        <v>Yes</v>
      </c>
      <c r="H319">
        <v>12</v>
      </c>
      <c r="I319" t="str">
        <f>VLOOKUP($H319,Neighborhoods!$A:$C,2,0)</f>
        <v>Brooklyn</v>
      </c>
      <c r="J319" t="str">
        <f>VLOOKUP($H319,Neighborhoods!$A:$C,3,0)</f>
        <v>Williamsburg</v>
      </c>
      <c r="K319" t="s">
        <v>11822</v>
      </c>
      <c r="L319" t="str">
        <f t="shared" si="16"/>
        <v>No</v>
      </c>
      <c r="M319">
        <v>6</v>
      </c>
      <c r="N319" t="str" cm="1">
        <f t="array" ref="N319">_xlfn.IFS(M319&lt;=2,"Small",M319&lt;=5,"Medium",M319&gt;5,"Large")</f>
        <v>Large</v>
      </c>
      <c r="O319" s="50">
        <v>386</v>
      </c>
      <c r="P319" s="67">
        <f t="shared" si="17"/>
        <v>0.04</v>
      </c>
      <c r="Q319" s="52">
        <v>4.99</v>
      </c>
      <c r="R319" s="52" t="str" cm="1">
        <f t="array" ref="R319">_xlfn.IFS(ROUND(Q319,0)=5,"Excellent",ROUND(Q319,0)=4,"Good",ROUND(Q319,0)=3,"Ok",ROUND(Q319,0)&lt;3,"Bad")</f>
        <v>Excellent</v>
      </c>
      <c r="S319">
        <v>77</v>
      </c>
      <c r="T319" t="str">
        <f t="shared" si="18"/>
        <v>No</v>
      </c>
      <c r="U319" s="65">
        <v>41186</v>
      </c>
      <c r="V319" s="65">
        <v>44048</v>
      </c>
      <c r="W319">
        <v>42</v>
      </c>
      <c r="X319" t="str">
        <f t="shared" si="19"/>
        <v>Active</v>
      </c>
      <c r="Y319" t="s">
        <v>15615</v>
      </c>
    </row>
    <row r="320" spans="1:25" x14ac:dyDescent="0.25">
      <c r="A320">
        <v>319</v>
      </c>
      <c r="B320" t="s">
        <v>256</v>
      </c>
      <c r="C320">
        <v>452</v>
      </c>
      <c r="D320" t="str">
        <f>VLOOKUP($C320,Hosts!$A:$O,10,0)</f>
        <v>New York</v>
      </c>
      <c r="E320" s="67">
        <f>INDEX(Hosts!$A:$O,MATCH(Places!$C320,Hosts!$A:$A,0),MATCH(Places!E$1,Hosts!$1:$1,0))</f>
        <v>1</v>
      </c>
      <c r="F320" s="67">
        <f>INDEX(Hosts!$A:$O,MATCH(Places!$C320,Hosts!$A:$A,0),MATCH(Places!F$1,Hosts!$1:$1,0))</f>
        <v>1</v>
      </c>
      <c r="G320" s="67" t="str">
        <f>INDEX(Hosts!$A:$O,MATCH(Places!$C320,Hosts!$A:$A,0),MATCH(Places!G$1,Hosts!$1:$1,0))</f>
        <v>No</v>
      </c>
      <c r="H320">
        <v>15</v>
      </c>
      <c r="I320" t="str">
        <f>VLOOKUP($H320,Neighborhoods!$A:$C,2,0)</f>
        <v>Manhattan</v>
      </c>
      <c r="J320" t="str">
        <f>VLOOKUP($H320,Neighborhoods!$A:$C,3,0)</f>
        <v>East Village</v>
      </c>
      <c r="K320" t="s">
        <v>11822</v>
      </c>
      <c r="L320" t="str">
        <f t="shared" si="16"/>
        <v>No</v>
      </c>
      <c r="M320">
        <v>3</v>
      </c>
      <c r="N320" t="str" cm="1">
        <f t="array" ref="N320">_xlfn.IFS(M320&lt;=2,"Small",M320&lt;=5,"Medium",M320&gt;5,"Large")</f>
        <v>Medium</v>
      </c>
      <c r="O320" s="50">
        <v>109</v>
      </c>
      <c r="P320" s="67">
        <f t="shared" si="17"/>
        <v>0.03</v>
      </c>
      <c r="Q320" s="52">
        <v>4.32</v>
      </c>
      <c r="R320" s="52" t="str" cm="1">
        <f t="array" ref="R320">_xlfn.IFS(ROUND(Q320,0)=5,"Excellent",ROUND(Q320,0)=4,"Good",ROUND(Q320,0)=3,"Ok",ROUND(Q320,0)&lt;3,"Bad")</f>
        <v>Good</v>
      </c>
      <c r="S320">
        <v>109</v>
      </c>
      <c r="T320" t="str">
        <f t="shared" si="18"/>
        <v>No</v>
      </c>
      <c r="U320" s="65">
        <v>41190</v>
      </c>
      <c r="V320" s="65">
        <v>44045</v>
      </c>
      <c r="W320">
        <v>363</v>
      </c>
      <c r="X320" t="str">
        <f t="shared" si="19"/>
        <v>Active</v>
      </c>
      <c r="Y320" t="s">
        <v>15616</v>
      </c>
    </row>
    <row r="321" spans="1:25" x14ac:dyDescent="0.25">
      <c r="A321">
        <v>320</v>
      </c>
      <c r="B321" t="s">
        <v>257</v>
      </c>
      <c r="C321">
        <v>603</v>
      </c>
      <c r="D321" t="str">
        <f>VLOOKUP($C321,Hosts!$A:$O,10,0)</f>
        <v>New York</v>
      </c>
      <c r="E321" s="67">
        <f>INDEX(Hosts!$A:$O,MATCH(Places!$C321,Hosts!$A:$A,0),MATCH(Places!E$1,Hosts!$1:$1,0))</f>
        <v>0</v>
      </c>
      <c r="F321" s="67">
        <f>INDEX(Hosts!$A:$O,MATCH(Places!$C321,Hosts!$A:$A,0),MATCH(Places!F$1,Hosts!$1:$1,0))</f>
        <v>0.5</v>
      </c>
      <c r="G321" s="67" t="str">
        <f>INDEX(Hosts!$A:$O,MATCH(Places!$C321,Hosts!$A:$A,0),MATCH(Places!G$1,Hosts!$1:$1,0))</f>
        <v>No</v>
      </c>
      <c r="H321">
        <v>7</v>
      </c>
      <c r="I321" t="str">
        <f>VLOOKUP($H321,Neighborhoods!$A:$C,2,0)</f>
        <v>Brooklyn</v>
      </c>
      <c r="J321" t="str">
        <f>VLOOKUP($H321,Neighborhoods!$A:$C,3,0)</f>
        <v>Bedford-Stuyvesant</v>
      </c>
      <c r="K321" t="s">
        <v>1</v>
      </c>
      <c r="L321" t="str">
        <f t="shared" si="16"/>
        <v>Yes</v>
      </c>
      <c r="M321">
        <v>2</v>
      </c>
      <c r="N321" t="str" cm="1">
        <f t="array" ref="N321">_xlfn.IFS(M321&lt;=2,"Small",M321&lt;=5,"Medium",M321&gt;5,"Large")</f>
        <v>Small</v>
      </c>
      <c r="O321" s="50">
        <v>68</v>
      </c>
      <c r="P321" s="67">
        <f t="shared" si="17"/>
        <v>0.03</v>
      </c>
      <c r="Q321" s="52">
        <v>4.5599999999999996</v>
      </c>
      <c r="R321" s="52" t="str" cm="1">
        <f t="array" ref="R321">_xlfn.IFS(ROUND(Q321,0)=5,"Excellent",ROUND(Q321,0)=4,"Good",ROUND(Q321,0)=3,"Ok",ROUND(Q321,0)&lt;3,"Bad")</f>
        <v>Excellent</v>
      </c>
      <c r="S321">
        <v>9</v>
      </c>
      <c r="T321" t="str">
        <f t="shared" si="18"/>
        <v>No</v>
      </c>
      <c r="U321" s="65">
        <v>41210</v>
      </c>
      <c r="V321" s="65">
        <v>43760</v>
      </c>
      <c r="W321">
        <v>365</v>
      </c>
      <c r="X321" t="str">
        <f t="shared" si="19"/>
        <v>Active</v>
      </c>
      <c r="Y321" t="s">
        <v>15615</v>
      </c>
    </row>
    <row r="322" spans="1:25" x14ac:dyDescent="0.25">
      <c r="A322">
        <v>321</v>
      </c>
      <c r="B322" t="s">
        <v>258</v>
      </c>
      <c r="C322">
        <v>822</v>
      </c>
      <c r="D322" t="str">
        <f>VLOOKUP($C322,Hosts!$A:$O,10,0)</f>
        <v>New York</v>
      </c>
      <c r="E322" s="67">
        <f>INDEX(Hosts!$A:$O,MATCH(Places!$C322,Hosts!$A:$A,0),MATCH(Places!E$1,Hosts!$1:$1,0))</f>
        <v>1</v>
      </c>
      <c r="F322" s="67">
        <f>INDEX(Hosts!$A:$O,MATCH(Places!$C322,Hosts!$A:$A,0),MATCH(Places!F$1,Hosts!$1:$1,0))</f>
        <v>0.88</v>
      </c>
      <c r="G322" s="67" t="str">
        <f>INDEX(Hosts!$A:$O,MATCH(Places!$C322,Hosts!$A:$A,0),MATCH(Places!G$1,Hosts!$1:$1,0))</f>
        <v>Yes</v>
      </c>
      <c r="H322">
        <v>15</v>
      </c>
      <c r="I322" t="str">
        <f>VLOOKUP($H322,Neighborhoods!$A:$C,2,0)</f>
        <v>Manhattan</v>
      </c>
      <c r="J322" t="str">
        <f>VLOOKUP($H322,Neighborhoods!$A:$C,3,0)</f>
        <v>East Village</v>
      </c>
      <c r="K322" t="s">
        <v>11822</v>
      </c>
      <c r="L322" t="str">
        <f t="shared" si="16"/>
        <v>No</v>
      </c>
      <c r="M322">
        <v>2</v>
      </c>
      <c r="N322" t="str" cm="1">
        <f t="array" ref="N322">_xlfn.IFS(M322&lt;=2,"Small",M322&lt;=5,"Medium",M322&gt;5,"Large")</f>
        <v>Small</v>
      </c>
      <c r="O322" s="50">
        <v>74</v>
      </c>
      <c r="P322" s="67">
        <f t="shared" si="17"/>
        <v>0.03</v>
      </c>
      <c r="Q322" s="52">
        <v>4.75</v>
      </c>
      <c r="R322" s="52" t="str" cm="1">
        <f t="array" ref="R322">_xlfn.IFS(ROUND(Q322,0)=5,"Excellent",ROUND(Q322,0)=4,"Good",ROUND(Q322,0)=3,"Ok",ROUND(Q322,0)&lt;3,"Bad")</f>
        <v>Excellent</v>
      </c>
      <c r="S322">
        <v>106</v>
      </c>
      <c r="T322" t="str">
        <f t="shared" si="18"/>
        <v>No</v>
      </c>
      <c r="U322" s="65">
        <v>41263</v>
      </c>
      <c r="V322" s="65">
        <v>44044</v>
      </c>
      <c r="W322">
        <v>4</v>
      </c>
      <c r="X322" t="str">
        <f t="shared" si="19"/>
        <v>Active</v>
      </c>
      <c r="Y322" t="s">
        <v>15616</v>
      </c>
    </row>
    <row r="323" spans="1:25" x14ac:dyDescent="0.25">
      <c r="A323">
        <v>322</v>
      </c>
      <c r="B323" t="s">
        <v>259</v>
      </c>
      <c r="C323">
        <v>426</v>
      </c>
      <c r="D323" t="str">
        <f>VLOOKUP($C323,Hosts!$A:$O,10,0)</f>
        <v>New York</v>
      </c>
      <c r="E323" s="67">
        <f>INDEX(Hosts!$A:$O,MATCH(Places!$C323,Hosts!$A:$A,0),MATCH(Places!E$1,Hosts!$1:$1,0))</f>
        <v>1</v>
      </c>
      <c r="F323" s="67">
        <f>INDEX(Hosts!$A:$O,MATCH(Places!$C323,Hosts!$A:$A,0),MATCH(Places!F$1,Hosts!$1:$1,0))</f>
        <v>1</v>
      </c>
      <c r="G323" s="67" t="str">
        <f>INDEX(Hosts!$A:$O,MATCH(Places!$C323,Hosts!$A:$A,0),MATCH(Places!G$1,Hosts!$1:$1,0))</f>
        <v>No</v>
      </c>
      <c r="H323">
        <v>20</v>
      </c>
      <c r="I323" t="str">
        <f>VLOOKUP($H323,Neighborhoods!$A:$C,2,0)</f>
        <v>Manhattan</v>
      </c>
      <c r="J323" t="str">
        <f>VLOOKUP($H323,Neighborhoods!$A:$C,3,0)</f>
        <v>Upper West Side</v>
      </c>
      <c r="K323" t="s">
        <v>11822</v>
      </c>
      <c r="L323" t="str">
        <f t="shared" ref="L323:L386" si="20">IF(OR(K323="Private room",K323="Shared room"),"Yes","No")</f>
        <v>No</v>
      </c>
      <c r="M323">
        <v>2</v>
      </c>
      <c r="N323" t="str" cm="1">
        <f t="array" ref="N323">_xlfn.IFS(M323&lt;=2,"Small",M323&lt;=5,"Medium",M323&gt;5,"Large")</f>
        <v>Small</v>
      </c>
      <c r="O323" s="50">
        <v>100</v>
      </c>
      <c r="P323" s="67">
        <f t="shared" ref="P323:P386" si="21">VLOOKUP(O323,$AB$1:$AC$5,2)</f>
        <v>0.03</v>
      </c>
      <c r="Q323" s="52">
        <v>4.9000000000000004</v>
      </c>
      <c r="R323" s="52" t="str" cm="1">
        <f t="array" ref="R323">_xlfn.IFS(ROUND(Q323,0)=5,"Excellent",ROUND(Q323,0)=4,"Good",ROUND(Q323,0)=3,"Ok",ROUND(Q323,0)&lt;3,"Bad")</f>
        <v>Excellent</v>
      </c>
      <c r="S323">
        <v>93</v>
      </c>
      <c r="T323" t="str">
        <f t="shared" ref="T323:T386" si="22">IF(AND(Q323&gt;=4.8,S323&gt;100),"Yes","No")</f>
        <v>No</v>
      </c>
      <c r="U323" s="65">
        <v>41267</v>
      </c>
      <c r="V323" s="65">
        <v>43884</v>
      </c>
      <c r="W323">
        <v>0</v>
      </c>
      <c r="X323" t="str">
        <f t="shared" ref="X323:X386" si="23">IF(W323&lt;&gt;0,"Active","Inactive")</f>
        <v>Inactive</v>
      </c>
      <c r="Y323" t="s">
        <v>15616</v>
      </c>
    </row>
    <row r="324" spans="1:25" x14ac:dyDescent="0.25">
      <c r="A324">
        <v>323</v>
      </c>
      <c r="B324" t="s">
        <v>14315</v>
      </c>
      <c r="C324">
        <v>823</v>
      </c>
      <c r="D324" t="str">
        <f>VLOOKUP($C324,Hosts!$A:$O,10,0)</f>
        <v>New York</v>
      </c>
      <c r="E324" s="67">
        <f>INDEX(Hosts!$A:$O,MATCH(Places!$C324,Hosts!$A:$A,0),MATCH(Places!E$1,Hosts!$1:$1,0))</f>
        <v>1</v>
      </c>
      <c r="F324" s="67">
        <f>INDEX(Hosts!$A:$O,MATCH(Places!$C324,Hosts!$A:$A,0),MATCH(Places!F$1,Hosts!$1:$1,0))</f>
        <v>0.62</v>
      </c>
      <c r="G324" s="67" t="str">
        <f>INDEX(Hosts!$A:$O,MATCH(Places!$C324,Hosts!$A:$A,0),MATCH(Places!G$1,Hosts!$1:$1,0))</f>
        <v>Yes</v>
      </c>
      <c r="H324">
        <v>7</v>
      </c>
      <c r="I324" t="str">
        <f>VLOOKUP($H324,Neighborhoods!$A:$C,2,0)</f>
        <v>Brooklyn</v>
      </c>
      <c r="J324" t="str">
        <f>VLOOKUP($H324,Neighborhoods!$A:$C,3,0)</f>
        <v>Bedford-Stuyvesant</v>
      </c>
      <c r="K324" t="s">
        <v>11822</v>
      </c>
      <c r="L324" t="str">
        <f t="shared" si="20"/>
        <v>No</v>
      </c>
      <c r="M324">
        <v>2</v>
      </c>
      <c r="N324" t="str" cm="1">
        <f t="array" ref="N324">_xlfn.IFS(M324&lt;=2,"Small",M324&lt;=5,"Medium",M324&gt;5,"Large")</f>
        <v>Small</v>
      </c>
      <c r="O324" s="50">
        <v>85</v>
      </c>
      <c r="P324" s="67">
        <f t="shared" si="21"/>
        <v>0.03</v>
      </c>
      <c r="Q324" s="52">
        <v>4.91</v>
      </c>
      <c r="R324" s="52" t="str" cm="1">
        <f t="array" ref="R324">_xlfn.IFS(ROUND(Q324,0)=5,"Excellent",ROUND(Q324,0)=4,"Good",ROUND(Q324,0)=3,"Ok",ROUND(Q324,0)&lt;3,"Bad")</f>
        <v>Excellent</v>
      </c>
      <c r="S324">
        <v>265</v>
      </c>
      <c r="T324" t="str">
        <f t="shared" si="22"/>
        <v>Yes</v>
      </c>
      <c r="U324" s="65">
        <v>41173</v>
      </c>
      <c r="V324" s="65">
        <v>44055</v>
      </c>
      <c r="W324">
        <v>358</v>
      </c>
      <c r="X324" t="str">
        <f t="shared" si="23"/>
        <v>Active</v>
      </c>
      <c r="Y324" t="s">
        <v>15615</v>
      </c>
    </row>
    <row r="325" spans="1:25" x14ac:dyDescent="0.25">
      <c r="A325">
        <v>324</v>
      </c>
      <c r="B325" t="s">
        <v>260</v>
      </c>
      <c r="C325">
        <v>826</v>
      </c>
      <c r="D325" t="str">
        <f>VLOOKUP($C325,Hosts!$A:$O,10,0)</f>
        <v>New York</v>
      </c>
      <c r="E325" s="67">
        <f>INDEX(Hosts!$A:$O,MATCH(Places!$C325,Hosts!$A:$A,0),MATCH(Places!E$1,Hosts!$1:$1,0))</f>
        <v>0.33</v>
      </c>
      <c r="F325" s="67">
        <f>INDEX(Hosts!$A:$O,MATCH(Places!$C325,Hosts!$A:$A,0),MATCH(Places!F$1,Hosts!$1:$1,0))</f>
        <v>0.91</v>
      </c>
      <c r="G325" s="67" t="str">
        <f>INDEX(Hosts!$A:$O,MATCH(Places!$C325,Hosts!$A:$A,0),MATCH(Places!G$1,Hosts!$1:$1,0))</f>
        <v>Yes</v>
      </c>
      <c r="H325">
        <v>12</v>
      </c>
      <c r="I325" t="str">
        <f>VLOOKUP($H325,Neighborhoods!$A:$C,2,0)</f>
        <v>Brooklyn</v>
      </c>
      <c r="J325" t="str">
        <f>VLOOKUP($H325,Neighborhoods!$A:$C,3,0)</f>
        <v>Williamsburg</v>
      </c>
      <c r="K325" t="s">
        <v>11822</v>
      </c>
      <c r="L325" t="str">
        <f t="shared" si="20"/>
        <v>No</v>
      </c>
      <c r="M325">
        <v>4</v>
      </c>
      <c r="N325" t="str" cm="1">
        <f t="array" ref="N325">_xlfn.IFS(M325&lt;=2,"Small",M325&lt;=5,"Medium",M325&gt;5,"Large")</f>
        <v>Medium</v>
      </c>
      <c r="O325" s="50">
        <v>220</v>
      </c>
      <c r="P325" s="67">
        <f t="shared" si="21"/>
        <v>0.04</v>
      </c>
      <c r="Q325" s="52">
        <v>4.9800000000000004</v>
      </c>
      <c r="R325" s="52" t="str" cm="1">
        <f t="array" ref="R325">_xlfn.IFS(ROUND(Q325,0)=5,"Excellent",ROUND(Q325,0)=4,"Good",ROUND(Q325,0)=3,"Ok",ROUND(Q325,0)&lt;3,"Bad")</f>
        <v>Excellent</v>
      </c>
      <c r="S325">
        <v>457</v>
      </c>
      <c r="T325" t="str">
        <f t="shared" si="22"/>
        <v>Yes</v>
      </c>
      <c r="U325" s="65">
        <v>41184</v>
      </c>
      <c r="V325" s="65">
        <v>43900</v>
      </c>
      <c r="W325">
        <v>168</v>
      </c>
      <c r="X325" t="str">
        <f t="shared" si="23"/>
        <v>Active</v>
      </c>
      <c r="Y325" t="s">
        <v>15615</v>
      </c>
    </row>
    <row r="326" spans="1:25" x14ac:dyDescent="0.25">
      <c r="A326">
        <v>325</v>
      </c>
      <c r="B326" t="s">
        <v>261</v>
      </c>
      <c r="C326">
        <v>827</v>
      </c>
      <c r="D326" t="str">
        <f>VLOOKUP($C326,Hosts!$A:$O,10,0)</f>
        <v>New York</v>
      </c>
      <c r="E326" s="67">
        <f>INDEX(Hosts!$A:$O,MATCH(Places!$C326,Hosts!$A:$A,0),MATCH(Places!E$1,Hosts!$1:$1,0))</f>
        <v>0.88</v>
      </c>
      <c r="F326" s="67">
        <f>INDEX(Hosts!$A:$O,MATCH(Places!$C326,Hosts!$A:$A,0),MATCH(Places!F$1,Hosts!$1:$1,0))</f>
        <v>0.88</v>
      </c>
      <c r="G326" s="67" t="str">
        <f>INDEX(Hosts!$A:$O,MATCH(Places!$C326,Hosts!$A:$A,0),MATCH(Places!G$1,Hosts!$1:$1,0))</f>
        <v>Yes</v>
      </c>
      <c r="H326">
        <v>7</v>
      </c>
      <c r="I326" t="str">
        <f>VLOOKUP($H326,Neighborhoods!$A:$C,2,0)</f>
        <v>Brooklyn</v>
      </c>
      <c r="J326" t="str">
        <f>VLOOKUP($H326,Neighborhoods!$A:$C,3,0)</f>
        <v>Bedford-Stuyvesant</v>
      </c>
      <c r="K326" t="s">
        <v>11822</v>
      </c>
      <c r="L326" t="str">
        <f t="shared" si="20"/>
        <v>No</v>
      </c>
      <c r="M326">
        <v>4</v>
      </c>
      <c r="N326" t="str" cm="1">
        <f t="array" ref="N326">_xlfn.IFS(M326&lt;=2,"Small",M326&lt;=5,"Medium",M326&gt;5,"Large")</f>
        <v>Medium</v>
      </c>
      <c r="O326" s="50">
        <v>160</v>
      </c>
      <c r="P326" s="67">
        <f t="shared" si="21"/>
        <v>0.03</v>
      </c>
      <c r="Q326" s="52">
        <v>4.9000000000000004</v>
      </c>
      <c r="R326" s="52" t="str" cm="1">
        <f t="array" ref="R326">_xlfn.IFS(ROUND(Q326,0)=5,"Excellent",ROUND(Q326,0)=4,"Good",ROUND(Q326,0)=3,"Ok",ROUND(Q326,0)&lt;3,"Bad")</f>
        <v>Excellent</v>
      </c>
      <c r="S326">
        <v>93</v>
      </c>
      <c r="T326" t="str">
        <f t="shared" si="22"/>
        <v>No</v>
      </c>
      <c r="U326" s="65">
        <v>41222</v>
      </c>
      <c r="V326" s="65">
        <v>44043</v>
      </c>
      <c r="W326">
        <v>160</v>
      </c>
      <c r="X326" t="str">
        <f t="shared" si="23"/>
        <v>Active</v>
      </c>
      <c r="Y326" t="s">
        <v>15616</v>
      </c>
    </row>
    <row r="327" spans="1:25" x14ac:dyDescent="0.25">
      <c r="A327">
        <v>326</v>
      </c>
      <c r="B327" t="s">
        <v>1479</v>
      </c>
      <c r="C327">
        <v>2410</v>
      </c>
      <c r="D327" t="str">
        <f>VLOOKUP($C327,Hosts!$A:$O,10,0)</f>
        <v>New York</v>
      </c>
      <c r="E327" s="67">
        <f>INDEX(Hosts!$A:$O,MATCH(Places!$C327,Hosts!$A:$A,0),MATCH(Places!E$1,Hosts!$1:$1,0))</f>
        <v>1</v>
      </c>
      <c r="F327" s="67">
        <f>INDEX(Hosts!$A:$O,MATCH(Places!$C327,Hosts!$A:$A,0),MATCH(Places!F$1,Hosts!$1:$1,0))</f>
        <v>0.92</v>
      </c>
      <c r="G327" s="67" t="str">
        <f>INDEX(Hosts!$A:$O,MATCH(Places!$C327,Hosts!$A:$A,0),MATCH(Places!G$1,Hosts!$1:$1,0))</f>
        <v>Yes</v>
      </c>
      <c r="H327">
        <v>16</v>
      </c>
      <c r="I327" t="str">
        <f>VLOOKUP($H327,Neighborhoods!$A:$C,2,0)</f>
        <v>Manhattan</v>
      </c>
      <c r="J327" t="str">
        <f>VLOOKUP($H327,Neighborhoods!$A:$C,3,0)</f>
        <v>Harlem</v>
      </c>
      <c r="K327" t="s">
        <v>1</v>
      </c>
      <c r="L327" t="str">
        <f t="shared" si="20"/>
        <v>Yes</v>
      </c>
      <c r="M327">
        <v>2</v>
      </c>
      <c r="N327" t="str" cm="1">
        <f t="array" ref="N327">_xlfn.IFS(M327&lt;=2,"Small",M327&lt;=5,"Medium",M327&gt;5,"Large")</f>
        <v>Small</v>
      </c>
      <c r="O327" s="50">
        <v>84</v>
      </c>
      <c r="P327" s="67">
        <f t="shared" si="21"/>
        <v>0.03</v>
      </c>
      <c r="Q327" s="52">
        <v>5</v>
      </c>
      <c r="R327" s="52" t="str" cm="1">
        <f t="array" ref="R327">_xlfn.IFS(ROUND(Q327,0)=5,"Excellent",ROUND(Q327,0)=4,"Good",ROUND(Q327,0)=3,"Ok",ROUND(Q327,0)&lt;3,"Bad")</f>
        <v>Excellent</v>
      </c>
      <c r="S327">
        <v>69</v>
      </c>
      <c r="T327" t="str">
        <f t="shared" si="22"/>
        <v>No</v>
      </c>
      <c r="U327" s="65">
        <v>42540</v>
      </c>
      <c r="V327" s="65">
        <v>43892</v>
      </c>
      <c r="W327">
        <v>177</v>
      </c>
      <c r="X327" t="str">
        <f t="shared" si="23"/>
        <v>Active</v>
      </c>
      <c r="Y327" t="s">
        <v>15615</v>
      </c>
    </row>
    <row r="328" spans="1:25" x14ac:dyDescent="0.25">
      <c r="A328">
        <v>327</v>
      </c>
      <c r="B328" t="s">
        <v>1479</v>
      </c>
      <c r="C328">
        <v>1700</v>
      </c>
      <c r="D328" t="str">
        <f>VLOOKUP($C328,Hosts!$A:$O,10,0)</f>
        <v>New York</v>
      </c>
      <c r="E328" s="67">
        <f>INDEX(Hosts!$A:$O,MATCH(Places!$C328,Hosts!$A:$A,0),MATCH(Places!E$1,Hosts!$1:$1,0))</f>
        <v>1</v>
      </c>
      <c r="F328" s="67">
        <f>INDEX(Hosts!$A:$O,MATCH(Places!$C328,Hosts!$A:$A,0),MATCH(Places!F$1,Hosts!$1:$1,0))</f>
        <v>0.5</v>
      </c>
      <c r="G328" s="67" t="str">
        <f>INDEX(Hosts!$A:$O,MATCH(Places!$C328,Hosts!$A:$A,0),MATCH(Places!G$1,Hosts!$1:$1,0))</f>
        <v>Yes</v>
      </c>
      <c r="H328">
        <v>7</v>
      </c>
      <c r="I328" t="str">
        <f>VLOOKUP($H328,Neighborhoods!$A:$C,2,0)</f>
        <v>Brooklyn</v>
      </c>
      <c r="J328" t="str">
        <f>VLOOKUP($H328,Neighborhoods!$A:$C,3,0)</f>
        <v>Bedford-Stuyvesant</v>
      </c>
      <c r="K328" t="s">
        <v>1</v>
      </c>
      <c r="L328" t="str">
        <f t="shared" si="20"/>
        <v>Yes</v>
      </c>
      <c r="M328">
        <v>2</v>
      </c>
      <c r="N328" t="str" cm="1">
        <f t="array" ref="N328">_xlfn.IFS(M328&lt;=2,"Small",M328&lt;=5,"Medium",M328&gt;5,"Large")</f>
        <v>Small</v>
      </c>
      <c r="O328" s="50">
        <v>52</v>
      </c>
      <c r="P328" s="67">
        <f t="shared" si="21"/>
        <v>0.03</v>
      </c>
      <c r="Q328" s="52">
        <v>4.93</v>
      </c>
      <c r="R328" s="52" t="str" cm="1">
        <f t="array" ref="R328">_xlfn.IFS(ROUND(Q328,0)=5,"Excellent",ROUND(Q328,0)=4,"Good",ROUND(Q328,0)=3,"Ok",ROUND(Q328,0)&lt;3,"Bad")</f>
        <v>Excellent</v>
      </c>
      <c r="S328">
        <v>27</v>
      </c>
      <c r="T328" t="str">
        <f t="shared" si="22"/>
        <v>No</v>
      </c>
      <c r="U328" s="65">
        <v>42989</v>
      </c>
      <c r="V328" s="65">
        <v>43906</v>
      </c>
      <c r="W328">
        <v>90</v>
      </c>
      <c r="X328" t="str">
        <f t="shared" si="23"/>
        <v>Active</v>
      </c>
      <c r="Y328" t="s">
        <v>15615</v>
      </c>
    </row>
    <row r="329" spans="1:25" x14ac:dyDescent="0.25">
      <c r="A329">
        <v>328</v>
      </c>
      <c r="B329" t="s">
        <v>1479</v>
      </c>
      <c r="C329">
        <v>2713</v>
      </c>
      <c r="D329" t="str">
        <f>VLOOKUP($C329,Hosts!$A:$O,10,0)</f>
        <v>New York</v>
      </c>
      <c r="E329" s="67">
        <f>INDEX(Hosts!$A:$O,MATCH(Places!$C329,Hosts!$A:$A,0),MATCH(Places!E$1,Hosts!$1:$1,0))</f>
        <v>1</v>
      </c>
      <c r="F329" s="67">
        <f>INDEX(Hosts!$A:$O,MATCH(Places!$C329,Hosts!$A:$A,0),MATCH(Places!F$1,Hosts!$1:$1,0))</f>
        <v>0.99</v>
      </c>
      <c r="G329" s="67" t="str">
        <f>INDEX(Hosts!$A:$O,MATCH(Places!$C329,Hosts!$A:$A,0),MATCH(Places!G$1,Hosts!$1:$1,0))</f>
        <v>Yes</v>
      </c>
      <c r="H329">
        <v>7</v>
      </c>
      <c r="I329" t="str">
        <f>VLOOKUP($H329,Neighborhoods!$A:$C,2,0)</f>
        <v>Brooklyn</v>
      </c>
      <c r="J329" t="str">
        <f>VLOOKUP($H329,Neighborhoods!$A:$C,3,0)</f>
        <v>Bedford-Stuyvesant</v>
      </c>
      <c r="K329" t="s">
        <v>1</v>
      </c>
      <c r="L329" t="str">
        <f t="shared" si="20"/>
        <v>Yes</v>
      </c>
      <c r="M329">
        <v>2</v>
      </c>
      <c r="N329" t="str" cm="1">
        <f t="array" ref="N329">_xlfn.IFS(M329&lt;=2,"Small",M329&lt;=5,"Medium",M329&gt;5,"Large")</f>
        <v>Small</v>
      </c>
      <c r="O329" s="50">
        <v>65</v>
      </c>
      <c r="P329" s="67">
        <f t="shared" si="21"/>
        <v>0.03</v>
      </c>
      <c r="Q329" s="52">
        <v>4.75</v>
      </c>
      <c r="R329" s="52" t="str" cm="1">
        <f t="array" ref="R329">_xlfn.IFS(ROUND(Q329,0)=5,"Excellent",ROUND(Q329,0)=4,"Good",ROUND(Q329,0)=3,"Ok",ROUND(Q329,0)&lt;3,"Bad")</f>
        <v>Excellent</v>
      </c>
      <c r="S329">
        <v>8</v>
      </c>
      <c r="T329" t="str">
        <f t="shared" si="22"/>
        <v>No</v>
      </c>
      <c r="U329" s="65">
        <v>43807</v>
      </c>
      <c r="V329" s="65">
        <v>43981</v>
      </c>
      <c r="W329">
        <v>312</v>
      </c>
      <c r="X329" t="str">
        <f t="shared" si="23"/>
        <v>Active</v>
      </c>
      <c r="Y329" t="s">
        <v>15615</v>
      </c>
    </row>
    <row r="330" spans="1:25" x14ac:dyDescent="0.25">
      <c r="A330">
        <v>329</v>
      </c>
      <c r="B330" t="s">
        <v>13676</v>
      </c>
      <c r="C330">
        <v>834</v>
      </c>
      <c r="D330" t="str">
        <f>VLOOKUP($C330,Hosts!$A:$O,10,0)</f>
        <v>California</v>
      </c>
      <c r="E330" s="67">
        <f>INDEX(Hosts!$A:$O,MATCH(Places!$C330,Hosts!$A:$A,0),MATCH(Places!E$1,Hosts!$1:$1,0))</f>
        <v>1</v>
      </c>
      <c r="F330" s="67">
        <f>INDEX(Hosts!$A:$O,MATCH(Places!$C330,Hosts!$A:$A,0),MATCH(Places!F$1,Hosts!$1:$1,0))</f>
        <v>0.88</v>
      </c>
      <c r="G330" s="67" t="str">
        <f>INDEX(Hosts!$A:$O,MATCH(Places!$C330,Hosts!$A:$A,0),MATCH(Places!G$1,Hosts!$1:$1,0))</f>
        <v>Yes</v>
      </c>
      <c r="H330">
        <v>15</v>
      </c>
      <c r="I330" t="str">
        <f>VLOOKUP($H330,Neighborhoods!$A:$C,2,0)</f>
        <v>Manhattan</v>
      </c>
      <c r="J330" t="str">
        <f>VLOOKUP($H330,Neighborhoods!$A:$C,3,0)</f>
        <v>East Village</v>
      </c>
      <c r="K330" t="s">
        <v>11822</v>
      </c>
      <c r="L330" t="str">
        <f t="shared" si="20"/>
        <v>No</v>
      </c>
      <c r="M330">
        <v>4</v>
      </c>
      <c r="N330" t="str" cm="1">
        <f t="array" ref="N330">_xlfn.IFS(M330&lt;=2,"Small",M330&lt;=5,"Medium",M330&gt;5,"Large")</f>
        <v>Medium</v>
      </c>
      <c r="O330" s="50">
        <v>349</v>
      </c>
      <c r="P330" s="67">
        <f t="shared" si="21"/>
        <v>0.04</v>
      </c>
      <c r="Q330" s="52">
        <v>4.83</v>
      </c>
      <c r="R330" s="52" t="str" cm="1">
        <f t="array" ref="R330">_xlfn.IFS(ROUND(Q330,0)=5,"Excellent",ROUND(Q330,0)=4,"Good",ROUND(Q330,0)=3,"Ok",ROUND(Q330,0)&lt;3,"Bad")</f>
        <v>Excellent</v>
      </c>
      <c r="S330">
        <v>115</v>
      </c>
      <c r="T330" t="str">
        <f t="shared" si="22"/>
        <v>Yes</v>
      </c>
      <c r="U330" s="65">
        <v>41214</v>
      </c>
      <c r="V330" s="65">
        <v>43904</v>
      </c>
      <c r="W330">
        <v>89</v>
      </c>
      <c r="X330" t="str">
        <f t="shared" si="23"/>
        <v>Active</v>
      </c>
      <c r="Y330" t="s">
        <v>15615</v>
      </c>
    </row>
    <row r="331" spans="1:25" x14ac:dyDescent="0.25">
      <c r="A331">
        <v>330</v>
      </c>
      <c r="B331" t="s">
        <v>262</v>
      </c>
      <c r="C331">
        <v>170</v>
      </c>
      <c r="D331" t="str">
        <f>VLOOKUP($C331,Hosts!$A:$O,10,0)</f>
        <v>New York</v>
      </c>
      <c r="E331" s="67">
        <f>INDEX(Hosts!$A:$O,MATCH(Places!$C331,Hosts!$A:$A,0),MATCH(Places!E$1,Hosts!$1:$1,0))</f>
        <v>1</v>
      </c>
      <c r="F331" s="67">
        <f>INDEX(Hosts!$A:$O,MATCH(Places!$C331,Hosts!$A:$A,0),MATCH(Places!F$1,Hosts!$1:$1,0))</f>
        <v>0.99</v>
      </c>
      <c r="G331" s="67" t="str">
        <f>INDEX(Hosts!$A:$O,MATCH(Places!$C331,Hosts!$A:$A,0),MATCH(Places!G$1,Hosts!$1:$1,0))</f>
        <v>No</v>
      </c>
      <c r="H331">
        <v>20</v>
      </c>
      <c r="I331" t="str">
        <f>VLOOKUP($H331,Neighborhoods!$A:$C,2,0)</f>
        <v>Manhattan</v>
      </c>
      <c r="J331" t="str">
        <f>VLOOKUP($H331,Neighborhoods!$A:$C,3,0)</f>
        <v>Upper West Side</v>
      </c>
      <c r="K331" t="s">
        <v>1</v>
      </c>
      <c r="L331" t="str">
        <f t="shared" si="20"/>
        <v>Yes</v>
      </c>
      <c r="M331">
        <v>3</v>
      </c>
      <c r="N331" t="str" cm="1">
        <f t="array" ref="N331">_xlfn.IFS(M331&lt;=2,"Small",M331&lt;=5,"Medium",M331&gt;5,"Large")</f>
        <v>Medium</v>
      </c>
      <c r="O331" s="50">
        <v>112</v>
      </c>
      <c r="P331" s="67">
        <f t="shared" si="21"/>
        <v>0.03</v>
      </c>
      <c r="Q331" s="52">
        <v>4.71</v>
      </c>
      <c r="R331" s="52" t="str" cm="1">
        <f t="array" ref="R331">_xlfn.IFS(ROUND(Q331,0)=5,"Excellent",ROUND(Q331,0)=4,"Good",ROUND(Q331,0)=3,"Ok",ROUND(Q331,0)&lt;3,"Bad")</f>
        <v>Excellent</v>
      </c>
      <c r="S331">
        <v>361</v>
      </c>
      <c r="T331" t="str">
        <f t="shared" si="22"/>
        <v>No</v>
      </c>
      <c r="U331" s="65">
        <v>41186</v>
      </c>
      <c r="V331" s="65">
        <v>43898</v>
      </c>
      <c r="W331">
        <v>179</v>
      </c>
      <c r="X331" t="str">
        <f t="shared" si="23"/>
        <v>Active</v>
      </c>
      <c r="Y331" t="s">
        <v>15616</v>
      </c>
    </row>
    <row r="332" spans="1:25" x14ac:dyDescent="0.25">
      <c r="A332">
        <v>331</v>
      </c>
      <c r="B332" t="s">
        <v>14846</v>
      </c>
      <c r="C332">
        <v>841</v>
      </c>
      <c r="D332" t="str">
        <f>VLOOKUP($C332,Hosts!$A:$O,10,0)</f>
        <v>New York</v>
      </c>
      <c r="E332" s="67">
        <f>INDEX(Hosts!$A:$O,MATCH(Places!$C332,Hosts!$A:$A,0),MATCH(Places!E$1,Hosts!$1:$1,0))</f>
        <v>0.5</v>
      </c>
      <c r="F332" s="67">
        <f>INDEX(Hosts!$A:$O,MATCH(Places!$C332,Hosts!$A:$A,0),MATCH(Places!F$1,Hosts!$1:$1,0))</f>
        <v>0.69</v>
      </c>
      <c r="G332" s="67" t="str">
        <f>INDEX(Hosts!$A:$O,MATCH(Places!$C332,Hosts!$A:$A,0),MATCH(Places!G$1,Hosts!$1:$1,0))</f>
        <v>Yes</v>
      </c>
      <c r="H332">
        <v>12</v>
      </c>
      <c r="I332" t="str">
        <f>VLOOKUP($H332,Neighborhoods!$A:$C,2,0)</f>
        <v>Brooklyn</v>
      </c>
      <c r="J332" t="str">
        <f>VLOOKUP($H332,Neighborhoods!$A:$C,3,0)</f>
        <v>Williamsburg</v>
      </c>
      <c r="K332" t="s">
        <v>11822</v>
      </c>
      <c r="L332" t="str">
        <f t="shared" si="20"/>
        <v>No</v>
      </c>
      <c r="M332">
        <v>2</v>
      </c>
      <c r="N332" t="str" cm="1">
        <f t="array" ref="N332">_xlfn.IFS(M332&lt;=2,"Small",M332&lt;=5,"Medium",M332&gt;5,"Large")</f>
        <v>Small</v>
      </c>
      <c r="O332" s="50">
        <v>85</v>
      </c>
      <c r="P332" s="67">
        <f t="shared" si="21"/>
        <v>0.03</v>
      </c>
      <c r="Q332" s="52">
        <v>4.8099999999999996</v>
      </c>
      <c r="R332" s="52" t="str" cm="1">
        <f t="array" ref="R332">_xlfn.IFS(ROUND(Q332,0)=5,"Excellent",ROUND(Q332,0)=4,"Good",ROUND(Q332,0)=3,"Ok",ROUND(Q332,0)&lt;3,"Bad")</f>
        <v>Excellent</v>
      </c>
      <c r="S332">
        <v>160</v>
      </c>
      <c r="T332" t="str">
        <f t="shared" si="22"/>
        <v>Yes</v>
      </c>
      <c r="U332" s="65">
        <v>41201</v>
      </c>
      <c r="V332" s="65">
        <v>43878</v>
      </c>
      <c r="W332">
        <v>10</v>
      </c>
      <c r="X332" t="str">
        <f t="shared" si="23"/>
        <v>Active</v>
      </c>
      <c r="Y332" t="s">
        <v>15615</v>
      </c>
    </row>
    <row r="333" spans="1:25" x14ac:dyDescent="0.25">
      <c r="A333">
        <v>332</v>
      </c>
      <c r="B333" t="s">
        <v>14477</v>
      </c>
      <c r="C333">
        <v>348</v>
      </c>
      <c r="D333" t="str">
        <f>VLOOKUP($C333,Hosts!$A:$O,10,0)</f>
        <v>New York</v>
      </c>
      <c r="E333" s="67">
        <f>INDEX(Hosts!$A:$O,MATCH(Places!$C333,Hosts!$A:$A,0),MATCH(Places!E$1,Hosts!$1:$1,0))</f>
        <v>1</v>
      </c>
      <c r="F333" s="67">
        <f>INDEX(Hosts!$A:$O,MATCH(Places!$C333,Hosts!$A:$A,0),MATCH(Places!F$1,Hosts!$1:$1,0))</f>
        <v>0.98</v>
      </c>
      <c r="G333" s="67" t="str">
        <f>INDEX(Hosts!$A:$O,MATCH(Places!$C333,Hosts!$A:$A,0),MATCH(Places!G$1,Hosts!$1:$1,0))</f>
        <v>Yes</v>
      </c>
      <c r="H333">
        <v>12</v>
      </c>
      <c r="I333" t="str">
        <f>VLOOKUP($H333,Neighborhoods!$A:$C,2,0)</f>
        <v>Brooklyn</v>
      </c>
      <c r="J333" t="str">
        <f>VLOOKUP($H333,Neighborhoods!$A:$C,3,0)</f>
        <v>Williamsburg</v>
      </c>
      <c r="K333" t="s">
        <v>1</v>
      </c>
      <c r="L333" t="str">
        <f t="shared" si="20"/>
        <v>Yes</v>
      </c>
      <c r="M333">
        <v>1</v>
      </c>
      <c r="N333" t="str" cm="1">
        <f t="array" ref="N333">_xlfn.IFS(M333&lt;=2,"Small",M333&lt;=5,"Medium",M333&gt;5,"Large")</f>
        <v>Small</v>
      </c>
      <c r="O333" s="50">
        <v>60</v>
      </c>
      <c r="P333" s="67">
        <f t="shared" si="21"/>
        <v>0.03</v>
      </c>
      <c r="Q333" s="52">
        <v>5</v>
      </c>
      <c r="R333" s="52" t="str" cm="1">
        <f t="array" ref="R333">_xlfn.IFS(ROUND(Q333,0)=5,"Excellent",ROUND(Q333,0)=4,"Good",ROUND(Q333,0)=3,"Ok",ROUND(Q333,0)&lt;3,"Bad")</f>
        <v>Excellent</v>
      </c>
      <c r="S333">
        <v>38</v>
      </c>
      <c r="T333" t="str">
        <f t="shared" si="22"/>
        <v>No</v>
      </c>
      <c r="U333" s="65">
        <v>42471</v>
      </c>
      <c r="V333" s="65">
        <v>43912</v>
      </c>
      <c r="W333">
        <v>131</v>
      </c>
      <c r="X333" t="str">
        <f t="shared" si="23"/>
        <v>Active</v>
      </c>
      <c r="Y333" t="s">
        <v>15616</v>
      </c>
    </row>
    <row r="334" spans="1:25" x14ac:dyDescent="0.25">
      <c r="A334">
        <v>333</v>
      </c>
      <c r="B334" t="s">
        <v>263</v>
      </c>
      <c r="C334">
        <v>842</v>
      </c>
      <c r="D334" t="str">
        <f>VLOOKUP($C334,Hosts!$A:$O,10,0)</f>
        <v>New York</v>
      </c>
      <c r="E334" s="67">
        <f>INDEX(Hosts!$A:$O,MATCH(Places!$C334,Hosts!$A:$A,0),MATCH(Places!E$1,Hosts!$1:$1,0))</f>
        <v>0.96</v>
      </c>
      <c r="F334" s="67">
        <f>INDEX(Hosts!$A:$O,MATCH(Places!$C334,Hosts!$A:$A,0),MATCH(Places!F$1,Hosts!$1:$1,0))</f>
        <v>0.99</v>
      </c>
      <c r="G334" s="67" t="str">
        <f>INDEX(Hosts!$A:$O,MATCH(Places!$C334,Hosts!$A:$A,0),MATCH(Places!G$1,Hosts!$1:$1,0))</f>
        <v>No</v>
      </c>
      <c r="H334">
        <v>1</v>
      </c>
      <c r="I334" t="str">
        <f>VLOOKUP($H334,Neighborhoods!$A:$C,2,0)</f>
        <v>Bronx</v>
      </c>
      <c r="J334" t="str">
        <f>VLOOKUP($H334,Neighborhoods!$A:$C,3,0)</f>
        <v>Allerton</v>
      </c>
      <c r="K334" t="s">
        <v>1</v>
      </c>
      <c r="L334" t="str">
        <f t="shared" si="20"/>
        <v>Yes</v>
      </c>
      <c r="M334">
        <v>3</v>
      </c>
      <c r="N334" t="str" cm="1">
        <f t="array" ref="N334">_xlfn.IFS(M334&lt;=2,"Small",M334&lt;=5,"Medium",M334&gt;5,"Large")</f>
        <v>Medium</v>
      </c>
      <c r="O334" s="50">
        <v>49</v>
      </c>
      <c r="P334" s="67">
        <f t="shared" si="21"/>
        <v>0.03</v>
      </c>
      <c r="Q334" s="52">
        <v>4.71</v>
      </c>
      <c r="R334" s="52" t="str" cm="1">
        <f t="array" ref="R334">_xlfn.IFS(ROUND(Q334,0)=5,"Excellent",ROUND(Q334,0)=4,"Good",ROUND(Q334,0)=3,"Ok",ROUND(Q334,0)&lt;3,"Bad")</f>
        <v>Excellent</v>
      </c>
      <c r="S334">
        <v>185</v>
      </c>
      <c r="T334" t="str">
        <f t="shared" si="22"/>
        <v>No</v>
      </c>
      <c r="U334" s="65">
        <v>41202</v>
      </c>
      <c r="V334" s="65">
        <v>43936</v>
      </c>
      <c r="W334">
        <v>226</v>
      </c>
      <c r="X334" t="str">
        <f t="shared" si="23"/>
        <v>Active</v>
      </c>
      <c r="Y334" t="s">
        <v>15616</v>
      </c>
    </row>
    <row r="335" spans="1:25" x14ac:dyDescent="0.25">
      <c r="A335">
        <v>334</v>
      </c>
      <c r="B335" t="s">
        <v>264</v>
      </c>
      <c r="C335">
        <v>131</v>
      </c>
      <c r="D335" t="str">
        <f>VLOOKUP($C335,Hosts!$A:$O,10,0)</f>
        <v>New York</v>
      </c>
      <c r="E335" s="67">
        <f>INDEX(Hosts!$A:$O,MATCH(Places!$C335,Hosts!$A:$A,0),MATCH(Places!E$1,Hosts!$1:$1,0))</f>
        <v>1</v>
      </c>
      <c r="F335" s="67">
        <f>INDEX(Hosts!$A:$O,MATCH(Places!$C335,Hosts!$A:$A,0),MATCH(Places!F$1,Hosts!$1:$1,0))</f>
        <v>0.89</v>
      </c>
      <c r="G335" s="67" t="str">
        <f>INDEX(Hosts!$A:$O,MATCH(Places!$C335,Hosts!$A:$A,0),MATCH(Places!G$1,Hosts!$1:$1,0))</f>
        <v>Yes</v>
      </c>
      <c r="H335">
        <v>12</v>
      </c>
      <c r="I335" t="str">
        <f>VLOOKUP($H335,Neighborhoods!$A:$C,2,0)</f>
        <v>Brooklyn</v>
      </c>
      <c r="J335" t="str">
        <f>VLOOKUP($H335,Neighborhoods!$A:$C,3,0)</f>
        <v>Williamsburg</v>
      </c>
      <c r="K335" t="s">
        <v>1</v>
      </c>
      <c r="L335" t="str">
        <f t="shared" si="20"/>
        <v>Yes</v>
      </c>
      <c r="M335">
        <v>3</v>
      </c>
      <c r="N335" t="str" cm="1">
        <f t="array" ref="N335">_xlfn.IFS(M335&lt;=2,"Small",M335&lt;=5,"Medium",M335&gt;5,"Large")</f>
        <v>Medium</v>
      </c>
      <c r="O335" s="50">
        <v>125</v>
      </c>
      <c r="P335" s="67">
        <f t="shared" si="21"/>
        <v>0.03</v>
      </c>
      <c r="Q335" s="52">
        <v>4.25</v>
      </c>
      <c r="R335" s="52" t="str" cm="1">
        <f t="array" ref="R335">_xlfn.IFS(ROUND(Q335,0)=5,"Excellent",ROUND(Q335,0)=4,"Good",ROUND(Q335,0)=3,"Ok",ROUND(Q335,0)&lt;3,"Bad")</f>
        <v>Good</v>
      </c>
      <c r="S335">
        <v>8</v>
      </c>
      <c r="T335" t="str">
        <f t="shared" si="22"/>
        <v>No</v>
      </c>
      <c r="U335" s="65">
        <v>41432</v>
      </c>
      <c r="V335" s="65">
        <v>43533</v>
      </c>
      <c r="W335">
        <v>54</v>
      </c>
      <c r="X335" t="str">
        <f t="shared" si="23"/>
        <v>Active</v>
      </c>
      <c r="Y335" t="s">
        <v>15615</v>
      </c>
    </row>
    <row r="336" spans="1:25" x14ac:dyDescent="0.25">
      <c r="A336">
        <v>335</v>
      </c>
      <c r="B336" t="s">
        <v>265</v>
      </c>
      <c r="C336">
        <v>845</v>
      </c>
      <c r="D336" t="str">
        <f>VLOOKUP($C336,Hosts!$A:$O,10,0)</f>
        <v>New York</v>
      </c>
      <c r="E336" s="67">
        <f>INDEX(Hosts!$A:$O,MATCH(Places!$C336,Hosts!$A:$A,0),MATCH(Places!E$1,Hosts!$1:$1,0))</f>
        <v>1</v>
      </c>
      <c r="F336" s="67">
        <f>INDEX(Hosts!$A:$O,MATCH(Places!$C336,Hosts!$A:$A,0),MATCH(Places!F$1,Hosts!$1:$1,0))</f>
        <v>0.4</v>
      </c>
      <c r="G336" s="67" t="str">
        <f>INDEX(Hosts!$A:$O,MATCH(Places!$C336,Hosts!$A:$A,0),MATCH(Places!G$1,Hosts!$1:$1,0))</f>
        <v>No</v>
      </c>
      <c r="H336">
        <v>20</v>
      </c>
      <c r="I336" t="str">
        <f>VLOOKUP($H336,Neighborhoods!$A:$C,2,0)</f>
        <v>Manhattan</v>
      </c>
      <c r="J336" t="str">
        <f>VLOOKUP($H336,Neighborhoods!$A:$C,3,0)</f>
        <v>Upper West Side</v>
      </c>
      <c r="K336" t="s">
        <v>1</v>
      </c>
      <c r="L336" t="str">
        <f t="shared" si="20"/>
        <v>Yes</v>
      </c>
      <c r="M336">
        <v>2</v>
      </c>
      <c r="N336" t="str" cm="1">
        <f t="array" ref="N336">_xlfn.IFS(M336&lt;=2,"Small",M336&lt;=5,"Medium",M336&gt;5,"Large")</f>
        <v>Small</v>
      </c>
      <c r="O336" s="50">
        <v>120</v>
      </c>
      <c r="P336" s="67">
        <f t="shared" si="21"/>
        <v>0.03</v>
      </c>
      <c r="Q336" s="52">
        <v>5</v>
      </c>
      <c r="R336" s="52" t="str" cm="1">
        <f t="array" ref="R336">_xlfn.IFS(ROUND(Q336,0)=5,"Excellent",ROUND(Q336,0)=4,"Good",ROUND(Q336,0)=3,"Ok",ROUND(Q336,0)&lt;3,"Bad")</f>
        <v>Excellent</v>
      </c>
      <c r="S336">
        <v>5</v>
      </c>
      <c r="T336" t="str">
        <f t="shared" si="22"/>
        <v>No</v>
      </c>
      <c r="U336" s="65">
        <v>41203</v>
      </c>
      <c r="V336" s="65">
        <v>41778</v>
      </c>
      <c r="W336">
        <v>0</v>
      </c>
      <c r="X336" t="str">
        <f t="shared" si="23"/>
        <v>Inactive</v>
      </c>
      <c r="Y336" t="s">
        <v>15615</v>
      </c>
    </row>
    <row r="337" spans="1:25" x14ac:dyDescent="0.25">
      <c r="A337">
        <v>336</v>
      </c>
      <c r="B337" t="s">
        <v>13292</v>
      </c>
      <c r="C337">
        <v>761</v>
      </c>
      <c r="D337" t="str">
        <f>VLOOKUP($C337,Hosts!$A:$O,10,0)</f>
        <v>New York</v>
      </c>
      <c r="E337" s="67">
        <f>INDEX(Hosts!$A:$O,MATCH(Places!$C337,Hosts!$A:$A,0),MATCH(Places!E$1,Hosts!$1:$1,0))</f>
        <v>1</v>
      </c>
      <c r="F337" s="67">
        <f>INDEX(Hosts!$A:$O,MATCH(Places!$C337,Hosts!$A:$A,0),MATCH(Places!F$1,Hosts!$1:$1,0))</f>
        <v>0.86</v>
      </c>
      <c r="G337" s="67" t="str">
        <f>INDEX(Hosts!$A:$O,MATCH(Places!$C337,Hosts!$A:$A,0),MATCH(Places!G$1,Hosts!$1:$1,0))</f>
        <v>No</v>
      </c>
      <c r="H337">
        <v>18</v>
      </c>
      <c r="I337" t="str">
        <f>VLOOKUP($H337,Neighborhoods!$A:$C,2,0)</f>
        <v>Manhattan</v>
      </c>
      <c r="J337" t="str">
        <f>VLOOKUP($H337,Neighborhoods!$A:$C,3,0)</f>
        <v>Midtown</v>
      </c>
      <c r="K337" t="s">
        <v>11822</v>
      </c>
      <c r="L337" t="str">
        <f t="shared" si="20"/>
        <v>No</v>
      </c>
      <c r="M337">
        <v>2</v>
      </c>
      <c r="N337" t="str" cm="1">
        <f t="array" ref="N337">_xlfn.IFS(M337&lt;=2,"Small",M337&lt;=5,"Medium",M337&gt;5,"Large")</f>
        <v>Small</v>
      </c>
      <c r="O337" s="50">
        <v>350</v>
      </c>
      <c r="P337" s="67">
        <f t="shared" si="21"/>
        <v>0.04</v>
      </c>
      <c r="Q337" s="52">
        <v>4.9000000000000004</v>
      </c>
      <c r="R337" s="52" t="str" cm="1">
        <f t="array" ref="R337">_xlfn.IFS(ROUND(Q337,0)=5,"Excellent",ROUND(Q337,0)=4,"Good",ROUND(Q337,0)=3,"Ok",ROUND(Q337,0)&lt;3,"Bad")</f>
        <v>Excellent</v>
      </c>
      <c r="S337">
        <v>78</v>
      </c>
      <c r="T337" t="str">
        <f t="shared" si="22"/>
        <v>No</v>
      </c>
      <c r="U337" s="65">
        <v>41536</v>
      </c>
      <c r="V337" s="65">
        <v>43869</v>
      </c>
      <c r="W337">
        <v>364</v>
      </c>
      <c r="X337" t="str">
        <f t="shared" si="23"/>
        <v>Active</v>
      </c>
      <c r="Y337" t="s">
        <v>15615</v>
      </c>
    </row>
    <row r="338" spans="1:25" x14ac:dyDescent="0.25">
      <c r="A338">
        <v>337</v>
      </c>
      <c r="B338" t="s">
        <v>266</v>
      </c>
      <c r="C338">
        <v>163</v>
      </c>
      <c r="D338" t="str">
        <f>VLOOKUP($C338,Hosts!$A:$O,10,0)</f>
        <v>New York</v>
      </c>
      <c r="E338" s="67">
        <f>INDEX(Hosts!$A:$O,MATCH(Places!$C338,Hosts!$A:$A,0),MATCH(Places!E$1,Hosts!$1:$1,0))</f>
        <v>1</v>
      </c>
      <c r="F338" s="67">
        <f>INDEX(Hosts!$A:$O,MATCH(Places!$C338,Hosts!$A:$A,0),MATCH(Places!F$1,Hosts!$1:$1,0))</f>
        <v>0.33</v>
      </c>
      <c r="G338" s="67" t="str">
        <f>INDEX(Hosts!$A:$O,MATCH(Places!$C338,Hosts!$A:$A,0),MATCH(Places!G$1,Hosts!$1:$1,0))</f>
        <v>No</v>
      </c>
      <c r="H338">
        <v>16</v>
      </c>
      <c r="I338" t="str">
        <f>VLOOKUP($H338,Neighborhoods!$A:$C,2,0)</f>
        <v>Manhattan</v>
      </c>
      <c r="J338" t="str">
        <f>VLOOKUP($H338,Neighborhoods!$A:$C,3,0)</f>
        <v>Harlem</v>
      </c>
      <c r="K338" t="s">
        <v>1</v>
      </c>
      <c r="L338" t="str">
        <f t="shared" si="20"/>
        <v>Yes</v>
      </c>
      <c r="M338">
        <v>1</v>
      </c>
      <c r="N338" t="str" cm="1">
        <f t="array" ref="N338">_xlfn.IFS(M338&lt;=2,"Small",M338&lt;=5,"Medium",M338&gt;5,"Large")</f>
        <v>Small</v>
      </c>
      <c r="O338" s="50">
        <v>75</v>
      </c>
      <c r="P338" s="67">
        <f t="shared" si="21"/>
        <v>0.03</v>
      </c>
      <c r="Q338" s="52">
        <v>4.78</v>
      </c>
      <c r="R338" s="52" t="str" cm="1">
        <f t="array" ref="R338">_xlfn.IFS(ROUND(Q338,0)=5,"Excellent",ROUND(Q338,0)=4,"Good",ROUND(Q338,0)=3,"Ok",ROUND(Q338,0)&lt;3,"Bad")</f>
        <v>Excellent</v>
      </c>
      <c r="S338">
        <v>9</v>
      </c>
      <c r="T338" t="str">
        <f t="shared" si="22"/>
        <v>No</v>
      </c>
      <c r="U338" s="65">
        <v>41211</v>
      </c>
      <c r="V338" s="65">
        <v>43769</v>
      </c>
      <c r="W338">
        <v>59</v>
      </c>
      <c r="X338" t="str">
        <f t="shared" si="23"/>
        <v>Active</v>
      </c>
      <c r="Y338" t="s">
        <v>15615</v>
      </c>
    </row>
    <row r="339" spans="1:25" x14ac:dyDescent="0.25">
      <c r="A339">
        <v>338</v>
      </c>
      <c r="B339" t="s">
        <v>267</v>
      </c>
      <c r="C339">
        <v>852</v>
      </c>
      <c r="D339" t="str">
        <f>VLOOKUP($C339,Hosts!$A:$O,10,0)</f>
        <v>New York</v>
      </c>
      <c r="E339" s="67">
        <f>INDEX(Hosts!$A:$O,MATCH(Places!$C339,Hosts!$A:$A,0),MATCH(Places!E$1,Hosts!$1:$1,0))</f>
        <v>1</v>
      </c>
      <c r="F339" s="67">
        <f>INDEX(Hosts!$A:$O,MATCH(Places!$C339,Hosts!$A:$A,0),MATCH(Places!F$1,Hosts!$1:$1,0))</f>
        <v>0.56999999999999995</v>
      </c>
      <c r="G339" s="67" t="str">
        <f>INDEX(Hosts!$A:$O,MATCH(Places!$C339,Hosts!$A:$A,0),MATCH(Places!G$1,Hosts!$1:$1,0))</f>
        <v>No</v>
      </c>
      <c r="H339">
        <v>9</v>
      </c>
      <c r="I339" t="str">
        <f>VLOOKUP($H339,Neighborhoods!$A:$C,2,0)</f>
        <v>Brooklyn</v>
      </c>
      <c r="J339" t="str">
        <f>VLOOKUP($H339,Neighborhoods!$A:$C,3,0)</f>
        <v>Crown Heights</v>
      </c>
      <c r="K339" t="s">
        <v>11822</v>
      </c>
      <c r="L339" t="str">
        <f t="shared" si="20"/>
        <v>No</v>
      </c>
      <c r="M339">
        <v>14</v>
      </c>
      <c r="N339" t="str" cm="1">
        <f t="array" ref="N339">_xlfn.IFS(M339&lt;=2,"Small",M339&lt;=5,"Medium",M339&gt;5,"Large")</f>
        <v>Large</v>
      </c>
      <c r="O339" s="50">
        <v>198</v>
      </c>
      <c r="P339" s="67">
        <f t="shared" si="21"/>
        <v>0.03</v>
      </c>
      <c r="Q339" s="52">
        <v>4.66</v>
      </c>
      <c r="R339" s="52" t="str" cm="1">
        <f t="array" ref="R339">_xlfn.IFS(ROUND(Q339,0)=5,"Excellent",ROUND(Q339,0)=4,"Good",ROUND(Q339,0)=3,"Ok",ROUND(Q339,0)&lt;3,"Bad")</f>
        <v>Excellent</v>
      </c>
      <c r="S339">
        <v>175</v>
      </c>
      <c r="T339" t="str">
        <f t="shared" si="22"/>
        <v>No</v>
      </c>
      <c r="U339" s="65">
        <v>41206</v>
      </c>
      <c r="V339" s="65">
        <v>43891</v>
      </c>
      <c r="W339">
        <v>319</v>
      </c>
      <c r="X339" t="str">
        <f t="shared" si="23"/>
        <v>Active</v>
      </c>
      <c r="Y339" t="s">
        <v>15616</v>
      </c>
    </row>
    <row r="340" spans="1:25" x14ac:dyDescent="0.25">
      <c r="A340">
        <v>339</v>
      </c>
      <c r="B340" t="s">
        <v>268</v>
      </c>
      <c r="C340">
        <v>861</v>
      </c>
      <c r="D340" t="str">
        <f>VLOOKUP($C340,Hosts!$A:$O,10,0)</f>
        <v>New York</v>
      </c>
      <c r="E340" s="67">
        <f>INDEX(Hosts!$A:$O,MATCH(Places!$C340,Hosts!$A:$A,0),MATCH(Places!E$1,Hosts!$1:$1,0))</f>
        <v>0</v>
      </c>
      <c r="F340" s="67">
        <f>INDEX(Hosts!$A:$O,MATCH(Places!$C340,Hosts!$A:$A,0),MATCH(Places!F$1,Hosts!$1:$1,0))</f>
        <v>0.98</v>
      </c>
      <c r="G340" s="67" t="str">
        <f>INDEX(Hosts!$A:$O,MATCH(Places!$C340,Hosts!$A:$A,0),MATCH(Places!G$1,Hosts!$1:$1,0))</f>
        <v>Yes</v>
      </c>
      <c r="H340">
        <v>16</v>
      </c>
      <c r="I340" t="str">
        <f>VLOOKUP($H340,Neighborhoods!$A:$C,2,0)</f>
        <v>Manhattan</v>
      </c>
      <c r="J340" t="str">
        <f>VLOOKUP($H340,Neighborhoods!$A:$C,3,0)</f>
        <v>Harlem</v>
      </c>
      <c r="K340" t="s">
        <v>1</v>
      </c>
      <c r="L340" t="str">
        <f t="shared" si="20"/>
        <v>Yes</v>
      </c>
      <c r="M340">
        <v>2</v>
      </c>
      <c r="N340" t="str" cm="1">
        <f t="array" ref="N340">_xlfn.IFS(M340&lt;=2,"Small",M340&lt;=5,"Medium",M340&gt;5,"Large")</f>
        <v>Small</v>
      </c>
      <c r="O340" s="50">
        <v>100</v>
      </c>
      <c r="P340" s="67">
        <f t="shared" si="21"/>
        <v>0.03</v>
      </c>
      <c r="Q340" s="52">
        <v>4.88</v>
      </c>
      <c r="R340" s="52" t="str" cm="1">
        <f t="array" ref="R340">_xlfn.IFS(ROUND(Q340,0)=5,"Excellent",ROUND(Q340,0)=4,"Good",ROUND(Q340,0)=3,"Ok",ROUND(Q340,0)&lt;3,"Bad")</f>
        <v>Excellent</v>
      </c>
      <c r="S340">
        <v>358</v>
      </c>
      <c r="T340" t="str">
        <f t="shared" si="22"/>
        <v>Yes</v>
      </c>
      <c r="U340" s="65">
        <v>41209</v>
      </c>
      <c r="V340" s="65">
        <v>43891</v>
      </c>
      <c r="W340">
        <v>365</v>
      </c>
      <c r="X340" t="str">
        <f t="shared" si="23"/>
        <v>Active</v>
      </c>
      <c r="Y340" t="s">
        <v>15616</v>
      </c>
    </row>
    <row r="341" spans="1:25" x14ac:dyDescent="0.25">
      <c r="A341">
        <v>340</v>
      </c>
      <c r="B341" t="s">
        <v>13622</v>
      </c>
      <c r="C341">
        <v>865</v>
      </c>
      <c r="D341" t="str">
        <f>VLOOKUP($C341,Hosts!$A:$O,10,0)</f>
        <v>New York</v>
      </c>
      <c r="E341" s="67">
        <f>INDEX(Hosts!$A:$O,MATCH(Places!$C341,Hosts!$A:$A,0),MATCH(Places!E$1,Hosts!$1:$1,0))</f>
        <v>1</v>
      </c>
      <c r="F341" s="67">
        <f>INDEX(Hosts!$A:$O,MATCH(Places!$C341,Hosts!$A:$A,0),MATCH(Places!F$1,Hosts!$1:$1,0))</f>
        <v>0.42</v>
      </c>
      <c r="G341" s="67" t="str">
        <f>INDEX(Hosts!$A:$O,MATCH(Places!$C341,Hosts!$A:$A,0),MATCH(Places!G$1,Hosts!$1:$1,0))</f>
        <v>No</v>
      </c>
      <c r="H341">
        <v>11</v>
      </c>
      <c r="I341" t="str">
        <f>VLOOKUP($H341,Neighborhoods!$A:$C,2,0)</f>
        <v>Brooklyn</v>
      </c>
      <c r="J341" t="str">
        <f>VLOOKUP($H341,Neighborhoods!$A:$C,3,0)</f>
        <v>Greenpoint</v>
      </c>
      <c r="K341" t="s">
        <v>1</v>
      </c>
      <c r="L341" t="str">
        <f t="shared" si="20"/>
        <v>Yes</v>
      </c>
      <c r="M341">
        <v>1</v>
      </c>
      <c r="N341" t="str" cm="1">
        <f t="array" ref="N341">_xlfn.IFS(M341&lt;=2,"Small",M341&lt;=5,"Medium",M341&gt;5,"Large")</f>
        <v>Small</v>
      </c>
      <c r="O341" s="50">
        <v>54</v>
      </c>
      <c r="P341" s="67">
        <f t="shared" si="21"/>
        <v>0.03</v>
      </c>
      <c r="Q341" s="52">
        <v>4.3099999999999996</v>
      </c>
      <c r="R341" s="52" t="str" cm="1">
        <f t="array" ref="R341">_xlfn.IFS(ROUND(Q341,0)=5,"Excellent",ROUND(Q341,0)=4,"Good",ROUND(Q341,0)=3,"Ok",ROUND(Q341,0)&lt;3,"Bad")</f>
        <v>Good</v>
      </c>
      <c r="S341">
        <v>36</v>
      </c>
      <c r="T341" t="str">
        <f t="shared" si="22"/>
        <v>No</v>
      </c>
      <c r="U341" s="65">
        <v>41254</v>
      </c>
      <c r="V341" s="65">
        <v>43805</v>
      </c>
      <c r="W341">
        <v>365</v>
      </c>
      <c r="X341" t="str">
        <f t="shared" si="23"/>
        <v>Active</v>
      </c>
      <c r="Y341" t="s">
        <v>15615</v>
      </c>
    </row>
    <row r="342" spans="1:25" x14ac:dyDescent="0.25">
      <c r="A342">
        <v>341</v>
      </c>
      <c r="B342" t="s">
        <v>269</v>
      </c>
      <c r="C342">
        <v>635</v>
      </c>
      <c r="D342" t="str">
        <f>VLOOKUP($C342,Hosts!$A:$O,10,0)</f>
        <v>New York</v>
      </c>
      <c r="E342" s="67">
        <f>INDEX(Hosts!$A:$O,MATCH(Places!$C342,Hosts!$A:$A,0),MATCH(Places!E$1,Hosts!$1:$1,0))</f>
        <v>1</v>
      </c>
      <c r="F342" s="67">
        <f>INDEX(Hosts!$A:$O,MATCH(Places!$C342,Hosts!$A:$A,0),MATCH(Places!F$1,Hosts!$1:$1,0))</f>
        <v>1</v>
      </c>
      <c r="G342" s="67" t="str">
        <f>INDEX(Hosts!$A:$O,MATCH(Places!$C342,Hosts!$A:$A,0),MATCH(Places!G$1,Hosts!$1:$1,0))</f>
        <v>No</v>
      </c>
      <c r="H342">
        <v>15</v>
      </c>
      <c r="I342" t="str">
        <f>VLOOKUP($H342,Neighborhoods!$A:$C,2,0)</f>
        <v>Manhattan</v>
      </c>
      <c r="J342" t="str">
        <f>VLOOKUP($H342,Neighborhoods!$A:$C,3,0)</f>
        <v>East Village</v>
      </c>
      <c r="K342" t="s">
        <v>1</v>
      </c>
      <c r="L342" t="str">
        <f t="shared" si="20"/>
        <v>Yes</v>
      </c>
      <c r="M342">
        <v>1</v>
      </c>
      <c r="N342" t="str" cm="1">
        <f t="array" ref="N342">_xlfn.IFS(M342&lt;=2,"Small",M342&lt;=5,"Medium",M342&gt;5,"Large")</f>
        <v>Small</v>
      </c>
      <c r="O342" s="50">
        <v>69</v>
      </c>
      <c r="P342" s="67">
        <f t="shared" si="21"/>
        <v>0.03</v>
      </c>
      <c r="Q342" s="52">
        <v>4.71</v>
      </c>
      <c r="R342" s="52" t="str" cm="1">
        <f t="array" ref="R342">_xlfn.IFS(ROUND(Q342,0)=5,"Excellent",ROUND(Q342,0)=4,"Good",ROUND(Q342,0)=3,"Ok",ROUND(Q342,0)&lt;3,"Bad")</f>
        <v>Excellent</v>
      </c>
      <c r="S342">
        <v>62</v>
      </c>
      <c r="T342" t="str">
        <f t="shared" si="22"/>
        <v>No</v>
      </c>
      <c r="U342" s="65">
        <v>41225</v>
      </c>
      <c r="V342" s="65">
        <v>43950</v>
      </c>
      <c r="W342">
        <v>90</v>
      </c>
      <c r="X342" t="str">
        <f t="shared" si="23"/>
        <v>Active</v>
      </c>
      <c r="Y342" t="s">
        <v>15615</v>
      </c>
    </row>
    <row r="343" spans="1:25" x14ac:dyDescent="0.25">
      <c r="A343">
        <v>342</v>
      </c>
      <c r="B343" t="s">
        <v>270</v>
      </c>
      <c r="C343">
        <v>1676</v>
      </c>
      <c r="D343" t="str">
        <f>VLOOKUP($C343,Hosts!$A:$O,10,0)</f>
        <v>New York</v>
      </c>
      <c r="E343" s="67">
        <f>INDEX(Hosts!$A:$O,MATCH(Places!$C343,Hosts!$A:$A,0),MATCH(Places!E$1,Hosts!$1:$1,0))</f>
        <v>1</v>
      </c>
      <c r="F343" s="67">
        <f>INDEX(Hosts!$A:$O,MATCH(Places!$C343,Hosts!$A:$A,0),MATCH(Places!F$1,Hosts!$1:$1,0))</f>
        <v>0.88</v>
      </c>
      <c r="G343" s="67" t="str">
        <f>INDEX(Hosts!$A:$O,MATCH(Places!$C343,Hosts!$A:$A,0),MATCH(Places!G$1,Hosts!$1:$1,0))</f>
        <v>Yes</v>
      </c>
      <c r="H343">
        <v>20</v>
      </c>
      <c r="I343" t="str">
        <f>VLOOKUP($H343,Neighborhoods!$A:$C,2,0)</f>
        <v>Manhattan</v>
      </c>
      <c r="J343" t="str">
        <f>VLOOKUP($H343,Neighborhoods!$A:$C,3,0)</f>
        <v>Upper West Side</v>
      </c>
      <c r="K343" t="s">
        <v>11822</v>
      </c>
      <c r="L343" t="str">
        <f t="shared" si="20"/>
        <v>No</v>
      </c>
      <c r="M343">
        <v>3</v>
      </c>
      <c r="N343" t="str" cm="1">
        <f t="array" ref="N343">_xlfn.IFS(M343&lt;=2,"Small",M343&lt;=5,"Medium",M343&gt;5,"Large")</f>
        <v>Medium</v>
      </c>
      <c r="O343" s="50">
        <v>99</v>
      </c>
      <c r="P343" s="67">
        <f t="shared" si="21"/>
        <v>0.03</v>
      </c>
      <c r="Q343" s="52">
        <v>5</v>
      </c>
      <c r="R343" s="52" t="str" cm="1">
        <f t="array" ref="R343">_xlfn.IFS(ROUND(Q343,0)=5,"Excellent",ROUND(Q343,0)=4,"Good",ROUND(Q343,0)=3,"Ok",ROUND(Q343,0)&lt;3,"Bad")</f>
        <v>Excellent</v>
      </c>
      <c r="S343">
        <v>6</v>
      </c>
      <c r="T343" t="str">
        <f t="shared" si="22"/>
        <v>No</v>
      </c>
      <c r="U343" s="65">
        <v>41793</v>
      </c>
      <c r="V343" s="65">
        <v>44043</v>
      </c>
      <c r="W343">
        <v>312</v>
      </c>
      <c r="X343" t="str">
        <f t="shared" si="23"/>
        <v>Active</v>
      </c>
      <c r="Y343" t="s">
        <v>15615</v>
      </c>
    </row>
    <row r="344" spans="1:25" x14ac:dyDescent="0.25">
      <c r="A344">
        <v>343</v>
      </c>
      <c r="B344" t="s">
        <v>271</v>
      </c>
      <c r="C344">
        <v>1676</v>
      </c>
      <c r="D344" t="str">
        <f>VLOOKUP($C344,Hosts!$A:$O,10,0)</f>
        <v>New York</v>
      </c>
      <c r="E344" s="67">
        <f>INDEX(Hosts!$A:$O,MATCH(Places!$C344,Hosts!$A:$A,0),MATCH(Places!E$1,Hosts!$1:$1,0))</f>
        <v>1</v>
      </c>
      <c r="F344" s="67">
        <f>INDEX(Hosts!$A:$O,MATCH(Places!$C344,Hosts!$A:$A,0),MATCH(Places!F$1,Hosts!$1:$1,0))</f>
        <v>0.88</v>
      </c>
      <c r="G344" s="67" t="str">
        <f>INDEX(Hosts!$A:$O,MATCH(Places!$C344,Hosts!$A:$A,0),MATCH(Places!G$1,Hosts!$1:$1,0))</f>
        <v>Yes</v>
      </c>
      <c r="H344">
        <v>20</v>
      </c>
      <c r="I344" t="str">
        <f>VLOOKUP($H344,Neighborhoods!$A:$C,2,0)</f>
        <v>Manhattan</v>
      </c>
      <c r="J344" t="str">
        <f>VLOOKUP($H344,Neighborhoods!$A:$C,3,0)</f>
        <v>Upper West Side</v>
      </c>
      <c r="K344" t="s">
        <v>11822</v>
      </c>
      <c r="L344" t="str">
        <f t="shared" si="20"/>
        <v>No</v>
      </c>
      <c r="M344">
        <v>3</v>
      </c>
      <c r="N344" t="str" cm="1">
        <f t="array" ref="N344">_xlfn.IFS(M344&lt;=2,"Small",M344&lt;=5,"Medium",M344&gt;5,"Large")</f>
        <v>Medium</v>
      </c>
      <c r="O344" s="50">
        <v>171</v>
      </c>
      <c r="P344" s="67">
        <f t="shared" si="21"/>
        <v>0.03</v>
      </c>
      <c r="Q344" s="52">
        <v>4.8899999999999997</v>
      </c>
      <c r="R344" s="52" t="str" cm="1">
        <f t="array" ref="R344">_xlfn.IFS(ROUND(Q344,0)=5,"Excellent",ROUND(Q344,0)=4,"Good",ROUND(Q344,0)=3,"Ok",ROUND(Q344,0)&lt;3,"Bad")</f>
        <v>Excellent</v>
      </c>
      <c r="S344">
        <v>9</v>
      </c>
      <c r="T344" t="str">
        <f t="shared" si="22"/>
        <v>No</v>
      </c>
      <c r="U344" s="65">
        <v>41254</v>
      </c>
      <c r="V344" s="65">
        <v>43803</v>
      </c>
      <c r="W344">
        <v>365</v>
      </c>
      <c r="X344" t="str">
        <f t="shared" si="23"/>
        <v>Active</v>
      </c>
      <c r="Y344" t="s">
        <v>15615</v>
      </c>
    </row>
    <row r="345" spans="1:25" x14ac:dyDescent="0.25">
      <c r="A345">
        <v>344</v>
      </c>
      <c r="B345" t="s">
        <v>272</v>
      </c>
      <c r="C345">
        <v>874</v>
      </c>
      <c r="D345" t="str">
        <f>VLOOKUP($C345,Hosts!$A:$O,10,0)</f>
        <v>New York</v>
      </c>
      <c r="E345" s="67">
        <f>INDEX(Hosts!$A:$O,MATCH(Places!$C345,Hosts!$A:$A,0),MATCH(Places!E$1,Hosts!$1:$1,0))</f>
        <v>0.83</v>
      </c>
      <c r="F345" s="67">
        <f>INDEX(Hosts!$A:$O,MATCH(Places!$C345,Hosts!$A:$A,0),MATCH(Places!F$1,Hosts!$1:$1,0))</f>
        <v>0.96</v>
      </c>
      <c r="G345" s="67" t="str">
        <f>INDEX(Hosts!$A:$O,MATCH(Places!$C345,Hosts!$A:$A,0),MATCH(Places!G$1,Hosts!$1:$1,0))</f>
        <v>Yes</v>
      </c>
      <c r="H345">
        <v>18</v>
      </c>
      <c r="I345" t="str">
        <f>VLOOKUP($H345,Neighborhoods!$A:$C,2,0)</f>
        <v>Manhattan</v>
      </c>
      <c r="J345" t="str">
        <f>VLOOKUP($H345,Neighborhoods!$A:$C,3,0)</f>
        <v>Midtown</v>
      </c>
      <c r="K345" t="s">
        <v>11822</v>
      </c>
      <c r="L345" t="str">
        <f t="shared" si="20"/>
        <v>No</v>
      </c>
      <c r="M345">
        <v>2</v>
      </c>
      <c r="N345" t="str" cm="1">
        <f t="array" ref="N345">_xlfn.IFS(M345&lt;=2,"Small",M345&lt;=5,"Medium",M345&gt;5,"Large")</f>
        <v>Small</v>
      </c>
      <c r="O345" s="50">
        <v>140</v>
      </c>
      <c r="P345" s="67">
        <f t="shared" si="21"/>
        <v>0.03</v>
      </c>
      <c r="Q345" s="52">
        <v>4.82</v>
      </c>
      <c r="R345" s="52" t="str" cm="1">
        <f t="array" ref="R345">_xlfn.IFS(ROUND(Q345,0)=5,"Excellent",ROUND(Q345,0)=4,"Good",ROUND(Q345,0)=3,"Ok",ROUND(Q345,0)&lt;3,"Bad")</f>
        <v>Excellent</v>
      </c>
      <c r="S345">
        <v>93</v>
      </c>
      <c r="T345" t="str">
        <f t="shared" si="22"/>
        <v>No</v>
      </c>
      <c r="U345" s="65">
        <v>41267</v>
      </c>
      <c r="V345" s="65">
        <v>43904</v>
      </c>
      <c r="W345">
        <v>294</v>
      </c>
      <c r="X345" t="str">
        <f t="shared" si="23"/>
        <v>Active</v>
      </c>
      <c r="Y345" t="s">
        <v>15615</v>
      </c>
    </row>
    <row r="346" spans="1:25" x14ac:dyDescent="0.25">
      <c r="A346">
        <v>345</v>
      </c>
      <c r="B346" t="s">
        <v>13733</v>
      </c>
      <c r="C346">
        <v>621</v>
      </c>
      <c r="D346" t="str">
        <f>VLOOKUP($C346,Hosts!$A:$O,10,0)</f>
        <v>New York</v>
      </c>
      <c r="E346" s="67">
        <f>INDEX(Hosts!$A:$O,MATCH(Places!$C346,Hosts!$A:$A,0),MATCH(Places!E$1,Hosts!$1:$1,0))</f>
        <v>1</v>
      </c>
      <c r="F346" s="67">
        <f>INDEX(Hosts!$A:$O,MATCH(Places!$C346,Hosts!$A:$A,0),MATCH(Places!F$1,Hosts!$1:$1,0))</f>
        <v>0.92</v>
      </c>
      <c r="G346" s="67" t="str">
        <f>INDEX(Hosts!$A:$O,MATCH(Places!$C346,Hosts!$A:$A,0),MATCH(Places!G$1,Hosts!$1:$1,0))</f>
        <v>Yes</v>
      </c>
      <c r="H346">
        <v>9</v>
      </c>
      <c r="I346" t="str">
        <f>VLOOKUP($H346,Neighborhoods!$A:$C,2,0)</f>
        <v>Brooklyn</v>
      </c>
      <c r="J346" t="str">
        <f>VLOOKUP($H346,Neighborhoods!$A:$C,3,0)</f>
        <v>Crown Heights</v>
      </c>
      <c r="K346" t="s">
        <v>11822</v>
      </c>
      <c r="L346" t="str">
        <f t="shared" si="20"/>
        <v>No</v>
      </c>
      <c r="M346">
        <v>2</v>
      </c>
      <c r="N346" t="str" cm="1">
        <f t="array" ref="N346">_xlfn.IFS(M346&lt;=2,"Small",M346&lt;=5,"Medium",M346&gt;5,"Large")</f>
        <v>Small</v>
      </c>
      <c r="O346" s="50">
        <v>75</v>
      </c>
      <c r="P346" s="67">
        <f t="shared" si="21"/>
        <v>0.03</v>
      </c>
      <c r="Q346" s="52">
        <v>4.9800000000000004</v>
      </c>
      <c r="R346" s="52" t="str" cm="1">
        <f t="array" ref="R346">_xlfn.IFS(ROUND(Q346,0)=5,"Excellent",ROUND(Q346,0)=4,"Good",ROUND(Q346,0)=3,"Ok",ROUND(Q346,0)&lt;3,"Bad")</f>
        <v>Excellent</v>
      </c>
      <c r="S346">
        <v>208</v>
      </c>
      <c r="T346" t="str">
        <f t="shared" si="22"/>
        <v>Yes</v>
      </c>
      <c r="U346" s="65">
        <v>42453</v>
      </c>
      <c r="V346" s="65">
        <v>44018</v>
      </c>
      <c r="W346">
        <v>239</v>
      </c>
      <c r="X346" t="str">
        <f t="shared" si="23"/>
        <v>Active</v>
      </c>
      <c r="Y346" t="s">
        <v>15615</v>
      </c>
    </row>
    <row r="347" spans="1:25" x14ac:dyDescent="0.25">
      <c r="A347">
        <v>346</v>
      </c>
      <c r="B347" t="s">
        <v>273</v>
      </c>
      <c r="C347">
        <v>839</v>
      </c>
      <c r="D347" t="str">
        <f>VLOOKUP($C347,Hosts!$A:$O,10,0)</f>
        <v>New York</v>
      </c>
      <c r="E347" s="67">
        <f>INDEX(Hosts!$A:$O,MATCH(Places!$C347,Hosts!$A:$A,0),MATCH(Places!E$1,Hosts!$1:$1,0))</f>
        <v>1</v>
      </c>
      <c r="F347" s="67">
        <f>INDEX(Hosts!$A:$O,MATCH(Places!$C347,Hosts!$A:$A,0),MATCH(Places!F$1,Hosts!$1:$1,0))</f>
        <v>1</v>
      </c>
      <c r="G347" s="67" t="str">
        <f>INDEX(Hosts!$A:$O,MATCH(Places!$C347,Hosts!$A:$A,0),MATCH(Places!G$1,Hosts!$1:$1,0))</f>
        <v>Yes</v>
      </c>
      <c r="H347">
        <v>15</v>
      </c>
      <c r="I347" t="str">
        <f>VLOOKUP($H347,Neighborhoods!$A:$C,2,0)</f>
        <v>Manhattan</v>
      </c>
      <c r="J347" t="str">
        <f>VLOOKUP($H347,Neighborhoods!$A:$C,3,0)</f>
        <v>East Village</v>
      </c>
      <c r="K347" t="s">
        <v>11822</v>
      </c>
      <c r="L347" t="str">
        <f t="shared" si="20"/>
        <v>No</v>
      </c>
      <c r="M347">
        <v>2</v>
      </c>
      <c r="N347" t="str" cm="1">
        <f t="array" ref="N347">_xlfn.IFS(M347&lt;=2,"Small",M347&lt;=5,"Medium",M347&gt;5,"Large")</f>
        <v>Small</v>
      </c>
      <c r="O347" s="50">
        <v>179</v>
      </c>
      <c r="P347" s="67">
        <f t="shared" si="21"/>
        <v>0.03</v>
      </c>
      <c r="Q347" s="52">
        <v>4.8899999999999997</v>
      </c>
      <c r="R347" s="52" t="str" cm="1">
        <f t="array" ref="R347">_xlfn.IFS(ROUND(Q347,0)=5,"Excellent",ROUND(Q347,0)=4,"Good",ROUND(Q347,0)=3,"Ok",ROUND(Q347,0)&lt;3,"Bad")</f>
        <v>Excellent</v>
      </c>
      <c r="S347">
        <v>229</v>
      </c>
      <c r="T347" t="str">
        <f t="shared" si="22"/>
        <v>Yes</v>
      </c>
      <c r="U347" s="65">
        <v>41214</v>
      </c>
      <c r="V347" s="65">
        <v>43832</v>
      </c>
      <c r="W347">
        <v>354</v>
      </c>
      <c r="X347" t="str">
        <f t="shared" si="23"/>
        <v>Active</v>
      </c>
      <c r="Y347" t="s">
        <v>15615</v>
      </c>
    </row>
    <row r="348" spans="1:25" x14ac:dyDescent="0.25">
      <c r="A348">
        <v>347</v>
      </c>
      <c r="B348" t="s">
        <v>274</v>
      </c>
      <c r="C348">
        <v>776</v>
      </c>
      <c r="D348" t="str">
        <f>VLOOKUP($C348,Hosts!$A:$O,10,0)</f>
        <v>New York</v>
      </c>
      <c r="E348" s="67">
        <f>INDEX(Hosts!$A:$O,MATCH(Places!$C348,Hosts!$A:$A,0),MATCH(Places!E$1,Hosts!$1:$1,0))</f>
        <v>1</v>
      </c>
      <c r="F348" s="67">
        <f>INDEX(Hosts!$A:$O,MATCH(Places!$C348,Hosts!$A:$A,0),MATCH(Places!F$1,Hosts!$1:$1,0))</f>
        <v>0.5</v>
      </c>
      <c r="G348" s="67" t="str">
        <f>INDEX(Hosts!$A:$O,MATCH(Places!$C348,Hosts!$A:$A,0),MATCH(Places!G$1,Hosts!$1:$1,0))</f>
        <v>No</v>
      </c>
      <c r="H348">
        <v>24</v>
      </c>
      <c r="I348" t="str">
        <f>VLOOKUP($H348,Neighborhoods!$A:$C,2,0)</f>
        <v>Queens</v>
      </c>
      <c r="J348" t="str">
        <f>VLOOKUP($H348,Neighborhoods!$A:$C,3,0)</f>
        <v>Long Island City</v>
      </c>
      <c r="K348" t="s">
        <v>1</v>
      </c>
      <c r="L348" t="str">
        <f t="shared" si="20"/>
        <v>Yes</v>
      </c>
      <c r="M348">
        <v>1</v>
      </c>
      <c r="N348" t="str" cm="1">
        <f t="array" ref="N348">_xlfn.IFS(M348&lt;=2,"Small",M348&lt;=5,"Medium",M348&gt;5,"Large")</f>
        <v>Small</v>
      </c>
      <c r="O348" s="50">
        <v>39</v>
      </c>
      <c r="P348" s="67">
        <f t="shared" si="21"/>
        <v>0.03</v>
      </c>
      <c r="Q348" s="52">
        <v>4.7699999999999996</v>
      </c>
      <c r="R348" s="52" t="str" cm="1">
        <f t="array" ref="R348">_xlfn.IFS(ROUND(Q348,0)=5,"Excellent",ROUND(Q348,0)=4,"Good",ROUND(Q348,0)=3,"Ok",ROUND(Q348,0)&lt;3,"Bad")</f>
        <v>Excellent</v>
      </c>
      <c r="S348">
        <v>13</v>
      </c>
      <c r="T348" t="str">
        <f t="shared" si="22"/>
        <v>No</v>
      </c>
      <c r="U348" s="65">
        <v>41217</v>
      </c>
      <c r="V348" s="65">
        <v>42351</v>
      </c>
      <c r="W348">
        <v>364</v>
      </c>
      <c r="X348" t="str">
        <f t="shared" si="23"/>
        <v>Active</v>
      </c>
      <c r="Y348" t="s">
        <v>15615</v>
      </c>
    </row>
    <row r="349" spans="1:25" x14ac:dyDescent="0.25">
      <c r="A349">
        <v>348</v>
      </c>
      <c r="B349" t="s">
        <v>275</v>
      </c>
      <c r="C349">
        <v>882</v>
      </c>
      <c r="D349" t="str">
        <f>VLOOKUP($C349,Hosts!$A:$O,10,0)</f>
        <v>New York</v>
      </c>
      <c r="E349" s="67">
        <f>INDEX(Hosts!$A:$O,MATCH(Places!$C349,Hosts!$A:$A,0),MATCH(Places!E$1,Hosts!$1:$1,0))</f>
        <v>1</v>
      </c>
      <c r="F349" s="67">
        <f>INDEX(Hosts!$A:$O,MATCH(Places!$C349,Hosts!$A:$A,0),MATCH(Places!F$1,Hosts!$1:$1,0))</f>
        <v>0.68</v>
      </c>
      <c r="G349" s="67" t="str">
        <f>INDEX(Hosts!$A:$O,MATCH(Places!$C349,Hosts!$A:$A,0),MATCH(Places!G$1,Hosts!$1:$1,0))</f>
        <v>Yes</v>
      </c>
      <c r="H349">
        <v>8</v>
      </c>
      <c r="I349" t="str">
        <f>VLOOKUP($H349,Neighborhoods!$A:$C,2,0)</f>
        <v>Brooklyn</v>
      </c>
      <c r="J349" t="str">
        <f>VLOOKUP($H349,Neighborhoods!$A:$C,3,0)</f>
        <v>Bushwick</v>
      </c>
      <c r="K349" t="s">
        <v>1</v>
      </c>
      <c r="L349" t="str">
        <f t="shared" si="20"/>
        <v>Yes</v>
      </c>
      <c r="M349">
        <v>2</v>
      </c>
      <c r="N349" t="str" cm="1">
        <f t="array" ref="N349">_xlfn.IFS(M349&lt;=2,"Small",M349&lt;=5,"Medium",M349&gt;5,"Large")</f>
        <v>Small</v>
      </c>
      <c r="O349" s="50">
        <v>103</v>
      </c>
      <c r="P349" s="67">
        <f t="shared" si="21"/>
        <v>0.03</v>
      </c>
      <c r="Q349" s="52">
        <v>4.9800000000000004</v>
      </c>
      <c r="R349" s="52" t="str" cm="1">
        <f t="array" ref="R349">_xlfn.IFS(ROUND(Q349,0)=5,"Excellent",ROUND(Q349,0)=4,"Good",ROUND(Q349,0)=3,"Ok",ROUND(Q349,0)&lt;3,"Bad")</f>
        <v>Excellent</v>
      </c>
      <c r="S349">
        <v>64</v>
      </c>
      <c r="T349" t="str">
        <f t="shared" si="22"/>
        <v>No</v>
      </c>
      <c r="U349" s="65">
        <v>41800</v>
      </c>
      <c r="V349" s="65">
        <v>43832</v>
      </c>
      <c r="W349">
        <v>0</v>
      </c>
      <c r="X349" t="str">
        <f t="shared" si="23"/>
        <v>Inactive</v>
      </c>
      <c r="Y349" t="s">
        <v>15615</v>
      </c>
    </row>
    <row r="350" spans="1:25" x14ac:dyDescent="0.25">
      <c r="A350">
        <v>349</v>
      </c>
      <c r="B350" t="s">
        <v>276</v>
      </c>
      <c r="C350">
        <v>786</v>
      </c>
      <c r="D350" t="str">
        <f>VLOOKUP($C350,Hosts!$A:$O,10,0)</f>
        <v>New York</v>
      </c>
      <c r="E350" s="67">
        <f>INDEX(Hosts!$A:$O,MATCH(Places!$C350,Hosts!$A:$A,0),MATCH(Places!E$1,Hosts!$1:$1,0))</f>
        <v>1</v>
      </c>
      <c r="F350" s="67">
        <f>INDEX(Hosts!$A:$O,MATCH(Places!$C350,Hosts!$A:$A,0),MATCH(Places!F$1,Hosts!$1:$1,0))</f>
        <v>1</v>
      </c>
      <c r="G350" s="67" t="str">
        <f>INDEX(Hosts!$A:$O,MATCH(Places!$C350,Hosts!$A:$A,0),MATCH(Places!G$1,Hosts!$1:$1,0))</f>
        <v>No</v>
      </c>
      <c r="H350">
        <v>20</v>
      </c>
      <c r="I350" t="str">
        <f>VLOOKUP($H350,Neighborhoods!$A:$C,2,0)</f>
        <v>Manhattan</v>
      </c>
      <c r="J350" t="str">
        <f>VLOOKUP($H350,Neighborhoods!$A:$C,3,0)</f>
        <v>Upper West Side</v>
      </c>
      <c r="K350" t="s">
        <v>11822</v>
      </c>
      <c r="L350" t="str">
        <f t="shared" si="20"/>
        <v>No</v>
      </c>
      <c r="M350">
        <v>4</v>
      </c>
      <c r="N350" t="str" cm="1">
        <f t="array" ref="N350">_xlfn.IFS(M350&lt;=2,"Small",M350&lt;=5,"Medium",M350&gt;5,"Large")</f>
        <v>Medium</v>
      </c>
      <c r="O350" s="50">
        <v>350</v>
      </c>
      <c r="P350" s="67">
        <f t="shared" si="21"/>
        <v>0.04</v>
      </c>
      <c r="Q350" s="52">
        <v>4.8</v>
      </c>
      <c r="R350" s="52" t="str" cm="1">
        <f t="array" ref="R350">_xlfn.IFS(ROUND(Q350,0)=5,"Excellent",ROUND(Q350,0)=4,"Good",ROUND(Q350,0)=3,"Ok",ROUND(Q350,0)&lt;3,"Bad")</f>
        <v>Excellent</v>
      </c>
      <c r="S350">
        <v>10</v>
      </c>
      <c r="T350" t="str">
        <f t="shared" si="22"/>
        <v>No</v>
      </c>
      <c r="U350" s="65">
        <v>41343</v>
      </c>
      <c r="V350" s="65">
        <v>43667</v>
      </c>
      <c r="W350">
        <v>338</v>
      </c>
      <c r="X350" t="str">
        <f t="shared" si="23"/>
        <v>Active</v>
      </c>
      <c r="Y350" t="s">
        <v>15615</v>
      </c>
    </row>
    <row r="351" spans="1:25" x14ac:dyDescent="0.25">
      <c r="A351">
        <v>350</v>
      </c>
      <c r="B351" t="s">
        <v>277</v>
      </c>
      <c r="C351">
        <v>884</v>
      </c>
      <c r="D351" t="str">
        <f>VLOOKUP($C351,Hosts!$A:$O,10,0)</f>
        <v>New York</v>
      </c>
      <c r="E351" s="67">
        <f>INDEX(Hosts!$A:$O,MATCH(Places!$C351,Hosts!$A:$A,0),MATCH(Places!E$1,Hosts!$1:$1,0))</f>
        <v>0.6</v>
      </c>
      <c r="F351" s="67">
        <f>INDEX(Hosts!$A:$O,MATCH(Places!$C351,Hosts!$A:$A,0),MATCH(Places!F$1,Hosts!$1:$1,0))</f>
        <v>0.48</v>
      </c>
      <c r="G351" s="67" t="str">
        <f>INDEX(Hosts!$A:$O,MATCH(Places!$C351,Hosts!$A:$A,0),MATCH(Places!G$1,Hosts!$1:$1,0))</f>
        <v>No</v>
      </c>
      <c r="H351">
        <v>14</v>
      </c>
      <c r="I351" t="str">
        <f>VLOOKUP($H351,Neighborhoods!$A:$C,2,0)</f>
        <v>Manhattan</v>
      </c>
      <c r="J351" t="str">
        <f>VLOOKUP($H351,Neighborhoods!$A:$C,3,0)</f>
        <v>East Harlem</v>
      </c>
      <c r="K351" t="s">
        <v>11822</v>
      </c>
      <c r="L351" t="str">
        <f t="shared" si="20"/>
        <v>No</v>
      </c>
      <c r="M351">
        <v>2</v>
      </c>
      <c r="N351" t="str" cm="1">
        <f t="array" ref="N351">_xlfn.IFS(M351&lt;=2,"Small",M351&lt;=5,"Medium",M351&gt;5,"Large")</f>
        <v>Small</v>
      </c>
      <c r="O351" s="50">
        <v>70</v>
      </c>
      <c r="P351" s="67">
        <f t="shared" si="21"/>
        <v>0.03</v>
      </c>
      <c r="Q351" s="52">
        <v>4.68</v>
      </c>
      <c r="R351" s="52" t="str" cm="1">
        <f t="array" ref="R351">_xlfn.IFS(ROUND(Q351,0)=5,"Excellent",ROUND(Q351,0)=4,"Good",ROUND(Q351,0)=3,"Ok",ROUND(Q351,0)&lt;3,"Bad")</f>
        <v>Excellent</v>
      </c>
      <c r="S351">
        <v>25</v>
      </c>
      <c r="T351" t="str">
        <f t="shared" si="22"/>
        <v>No</v>
      </c>
      <c r="U351" s="65">
        <v>41229</v>
      </c>
      <c r="V351" s="65">
        <v>43910</v>
      </c>
      <c r="W351">
        <v>350</v>
      </c>
      <c r="X351" t="str">
        <f t="shared" si="23"/>
        <v>Active</v>
      </c>
      <c r="Y351" t="s">
        <v>15615</v>
      </c>
    </row>
    <row r="352" spans="1:25" x14ac:dyDescent="0.25">
      <c r="A352">
        <v>351</v>
      </c>
      <c r="B352" t="s">
        <v>278</v>
      </c>
      <c r="C352">
        <v>796</v>
      </c>
      <c r="D352" t="str">
        <f>VLOOKUP($C352,Hosts!$A:$O,10,0)</f>
        <v>New York</v>
      </c>
      <c r="E352" s="67">
        <f>INDEX(Hosts!$A:$O,MATCH(Places!$C352,Hosts!$A:$A,0),MATCH(Places!E$1,Hosts!$1:$1,0))</f>
        <v>1</v>
      </c>
      <c r="F352" s="67">
        <f>INDEX(Hosts!$A:$O,MATCH(Places!$C352,Hosts!$A:$A,0),MATCH(Places!F$1,Hosts!$1:$1,0))</f>
        <v>0.78</v>
      </c>
      <c r="G352" s="67" t="str">
        <f>INDEX(Hosts!$A:$O,MATCH(Places!$C352,Hosts!$A:$A,0),MATCH(Places!G$1,Hosts!$1:$1,0))</f>
        <v>No</v>
      </c>
      <c r="H352">
        <v>9</v>
      </c>
      <c r="I352" t="str">
        <f>VLOOKUP($H352,Neighborhoods!$A:$C,2,0)</f>
        <v>Brooklyn</v>
      </c>
      <c r="J352" t="str">
        <f>VLOOKUP($H352,Neighborhoods!$A:$C,3,0)</f>
        <v>Crown Heights</v>
      </c>
      <c r="K352" t="s">
        <v>11822</v>
      </c>
      <c r="L352" t="str">
        <f t="shared" si="20"/>
        <v>No</v>
      </c>
      <c r="M352">
        <v>6</v>
      </c>
      <c r="N352" t="str" cm="1">
        <f t="array" ref="N352">_xlfn.IFS(M352&lt;=2,"Small",M352&lt;=5,"Medium",M352&gt;5,"Large")</f>
        <v>Large</v>
      </c>
      <c r="O352" s="50">
        <v>89</v>
      </c>
      <c r="P352" s="67">
        <f t="shared" si="21"/>
        <v>0.03</v>
      </c>
      <c r="Q352" s="52">
        <v>4.5</v>
      </c>
      <c r="R352" s="52" t="str" cm="1">
        <f t="array" ref="R352">_xlfn.IFS(ROUND(Q352,0)=5,"Excellent",ROUND(Q352,0)=4,"Good",ROUND(Q352,0)=3,"Ok",ROUND(Q352,0)&lt;3,"Bad")</f>
        <v>Excellent</v>
      </c>
      <c r="S352">
        <v>119</v>
      </c>
      <c r="T352" t="str">
        <f t="shared" si="22"/>
        <v>No</v>
      </c>
      <c r="U352" s="65">
        <v>41226</v>
      </c>
      <c r="V352" s="65">
        <v>43833</v>
      </c>
      <c r="W352">
        <v>157</v>
      </c>
      <c r="X352" t="str">
        <f t="shared" si="23"/>
        <v>Active</v>
      </c>
      <c r="Y352" t="s">
        <v>15615</v>
      </c>
    </row>
    <row r="353" spans="1:25" x14ac:dyDescent="0.25">
      <c r="A353">
        <v>352</v>
      </c>
      <c r="B353" t="s">
        <v>279</v>
      </c>
      <c r="C353">
        <v>886</v>
      </c>
      <c r="D353" t="str">
        <f>VLOOKUP($C353,Hosts!$A:$O,10,0)</f>
        <v>New York</v>
      </c>
      <c r="E353" s="67">
        <f>INDEX(Hosts!$A:$O,MATCH(Places!$C353,Hosts!$A:$A,0),MATCH(Places!E$1,Hosts!$1:$1,0))</f>
        <v>0.5</v>
      </c>
      <c r="F353" s="67">
        <f>INDEX(Hosts!$A:$O,MATCH(Places!$C353,Hosts!$A:$A,0),MATCH(Places!F$1,Hosts!$1:$1,0))</f>
        <v>0</v>
      </c>
      <c r="G353" s="67" t="str">
        <f>INDEX(Hosts!$A:$O,MATCH(Places!$C353,Hosts!$A:$A,0),MATCH(Places!G$1,Hosts!$1:$1,0))</f>
        <v>No</v>
      </c>
      <c r="H353">
        <v>12</v>
      </c>
      <c r="I353" t="str">
        <f>VLOOKUP($H353,Neighborhoods!$A:$C,2,0)</f>
        <v>Brooklyn</v>
      </c>
      <c r="J353" t="str">
        <f>VLOOKUP($H353,Neighborhoods!$A:$C,3,0)</f>
        <v>Williamsburg</v>
      </c>
      <c r="K353" t="s">
        <v>11822</v>
      </c>
      <c r="L353" t="str">
        <f t="shared" si="20"/>
        <v>No</v>
      </c>
      <c r="M353">
        <v>2</v>
      </c>
      <c r="N353" t="str" cm="1">
        <f t="array" ref="N353">_xlfn.IFS(M353&lt;=2,"Small",M353&lt;=5,"Medium",M353&gt;5,"Large")</f>
        <v>Small</v>
      </c>
      <c r="O353" s="50">
        <v>100</v>
      </c>
      <c r="P353" s="67">
        <f t="shared" si="21"/>
        <v>0.03</v>
      </c>
      <c r="Q353" s="52">
        <v>5</v>
      </c>
      <c r="R353" s="52" t="str" cm="1">
        <f t="array" ref="R353">_xlfn.IFS(ROUND(Q353,0)=5,"Excellent",ROUND(Q353,0)=4,"Good",ROUND(Q353,0)=3,"Ok",ROUND(Q353,0)&lt;3,"Bad")</f>
        <v>Excellent</v>
      </c>
      <c r="S353">
        <v>4</v>
      </c>
      <c r="T353" t="str">
        <f t="shared" si="22"/>
        <v>No</v>
      </c>
      <c r="U353" s="65">
        <v>41345</v>
      </c>
      <c r="V353" s="65">
        <v>41521</v>
      </c>
      <c r="W353">
        <v>207</v>
      </c>
      <c r="X353" t="str">
        <f t="shared" si="23"/>
        <v>Active</v>
      </c>
      <c r="Y353" t="s">
        <v>15615</v>
      </c>
    </row>
    <row r="354" spans="1:25" x14ac:dyDescent="0.25">
      <c r="A354">
        <v>353</v>
      </c>
      <c r="B354" t="s">
        <v>280</v>
      </c>
      <c r="C354">
        <v>569</v>
      </c>
      <c r="D354" t="str">
        <f>VLOOKUP($C354,Hosts!$A:$O,10,0)</f>
        <v>New York</v>
      </c>
      <c r="E354" s="67">
        <f>INDEX(Hosts!$A:$O,MATCH(Places!$C354,Hosts!$A:$A,0),MATCH(Places!E$1,Hosts!$1:$1,0))</f>
        <v>1</v>
      </c>
      <c r="F354" s="67">
        <f>INDEX(Hosts!$A:$O,MATCH(Places!$C354,Hosts!$A:$A,0),MATCH(Places!F$1,Hosts!$1:$1,0))</f>
        <v>0.91</v>
      </c>
      <c r="G354" s="67" t="str">
        <f>INDEX(Hosts!$A:$O,MATCH(Places!$C354,Hosts!$A:$A,0),MATCH(Places!G$1,Hosts!$1:$1,0))</f>
        <v>Yes</v>
      </c>
      <c r="H354">
        <v>8</v>
      </c>
      <c r="I354" t="str">
        <f>VLOOKUP($H354,Neighborhoods!$A:$C,2,0)</f>
        <v>Brooklyn</v>
      </c>
      <c r="J354" t="str">
        <f>VLOOKUP($H354,Neighborhoods!$A:$C,3,0)</f>
        <v>Bushwick</v>
      </c>
      <c r="K354" t="s">
        <v>1</v>
      </c>
      <c r="L354" t="str">
        <f t="shared" si="20"/>
        <v>Yes</v>
      </c>
      <c r="M354">
        <v>1</v>
      </c>
      <c r="N354" t="str" cm="1">
        <f t="array" ref="N354">_xlfn.IFS(M354&lt;=2,"Small",M354&lt;=5,"Medium",M354&gt;5,"Large")</f>
        <v>Small</v>
      </c>
      <c r="O354" s="50">
        <v>35</v>
      </c>
      <c r="P354" s="67">
        <f t="shared" si="21"/>
        <v>0.03</v>
      </c>
      <c r="Q354" s="52">
        <v>4.84</v>
      </c>
      <c r="R354" s="52" t="str" cm="1">
        <f t="array" ref="R354">_xlfn.IFS(ROUND(Q354,0)=5,"Excellent",ROUND(Q354,0)=4,"Good",ROUND(Q354,0)=3,"Ok",ROUND(Q354,0)&lt;3,"Bad")</f>
        <v>Excellent</v>
      </c>
      <c r="S354">
        <v>92</v>
      </c>
      <c r="T354" t="str">
        <f t="shared" si="22"/>
        <v>No</v>
      </c>
      <c r="U354" s="65">
        <v>41234</v>
      </c>
      <c r="V354" s="65">
        <v>44042</v>
      </c>
      <c r="W354">
        <v>351</v>
      </c>
      <c r="X354" t="str">
        <f t="shared" si="23"/>
        <v>Active</v>
      </c>
      <c r="Y354" t="s">
        <v>15615</v>
      </c>
    </row>
    <row r="355" spans="1:25" x14ac:dyDescent="0.25">
      <c r="A355">
        <v>354</v>
      </c>
      <c r="B355" t="s">
        <v>281</v>
      </c>
      <c r="C355">
        <v>678</v>
      </c>
      <c r="D355" t="str">
        <f>VLOOKUP($C355,Hosts!$A:$O,10,0)</f>
        <v>New York</v>
      </c>
      <c r="E355" s="67">
        <f>INDEX(Hosts!$A:$O,MATCH(Places!$C355,Hosts!$A:$A,0),MATCH(Places!E$1,Hosts!$1:$1,0))</f>
        <v>1</v>
      </c>
      <c r="F355" s="67">
        <f>INDEX(Hosts!$A:$O,MATCH(Places!$C355,Hosts!$A:$A,0),MATCH(Places!F$1,Hosts!$1:$1,0))</f>
        <v>0.89</v>
      </c>
      <c r="G355" s="67" t="str">
        <f>INDEX(Hosts!$A:$O,MATCH(Places!$C355,Hosts!$A:$A,0),MATCH(Places!G$1,Hosts!$1:$1,0))</f>
        <v>No</v>
      </c>
      <c r="H355">
        <v>17</v>
      </c>
      <c r="I355" t="str">
        <f>VLOOKUP($H355,Neighborhoods!$A:$C,2,0)</f>
        <v>Manhattan</v>
      </c>
      <c r="J355" t="str">
        <f>VLOOKUP($H355,Neighborhoods!$A:$C,3,0)</f>
        <v>Hell's Kitchen</v>
      </c>
      <c r="K355" t="s">
        <v>11822</v>
      </c>
      <c r="L355" t="str">
        <f t="shared" si="20"/>
        <v>No</v>
      </c>
      <c r="M355">
        <v>2</v>
      </c>
      <c r="N355" t="str" cm="1">
        <f t="array" ref="N355">_xlfn.IFS(M355&lt;=2,"Small",M355&lt;=5,"Medium",M355&gt;5,"Large")</f>
        <v>Small</v>
      </c>
      <c r="O355" s="50">
        <v>165</v>
      </c>
      <c r="P355" s="67">
        <f t="shared" si="21"/>
        <v>0.03</v>
      </c>
      <c r="Q355" s="52">
        <v>4.9000000000000004</v>
      </c>
      <c r="R355" s="52" t="str" cm="1">
        <f t="array" ref="R355">_xlfn.IFS(ROUND(Q355,0)=5,"Excellent",ROUND(Q355,0)=4,"Good",ROUND(Q355,0)=3,"Ok",ROUND(Q355,0)&lt;3,"Bad")</f>
        <v>Excellent</v>
      </c>
      <c r="S355">
        <v>304</v>
      </c>
      <c r="T355" t="str">
        <f t="shared" si="22"/>
        <v>Yes</v>
      </c>
      <c r="U355" s="65">
        <v>41249</v>
      </c>
      <c r="V355" s="65">
        <v>43903</v>
      </c>
      <c r="W355">
        <v>0</v>
      </c>
      <c r="X355" t="str">
        <f t="shared" si="23"/>
        <v>Inactive</v>
      </c>
      <c r="Y355" t="s">
        <v>15615</v>
      </c>
    </row>
    <row r="356" spans="1:25" x14ac:dyDescent="0.25">
      <c r="A356">
        <v>355</v>
      </c>
      <c r="B356" t="s">
        <v>282</v>
      </c>
      <c r="C356">
        <v>893</v>
      </c>
      <c r="D356" t="str">
        <f>VLOOKUP($C356,Hosts!$A:$O,10,0)</f>
        <v>New York</v>
      </c>
      <c r="E356" s="67">
        <f>INDEX(Hosts!$A:$O,MATCH(Places!$C356,Hosts!$A:$A,0),MATCH(Places!E$1,Hosts!$1:$1,0))</f>
        <v>1</v>
      </c>
      <c r="F356" s="67">
        <f>INDEX(Hosts!$A:$O,MATCH(Places!$C356,Hosts!$A:$A,0),MATCH(Places!F$1,Hosts!$1:$1,0))</f>
        <v>0.38</v>
      </c>
      <c r="G356" s="67" t="str">
        <f>INDEX(Hosts!$A:$O,MATCH(Places!$C356,Hosts!$A:$A,0),MATCH(Places!G$1,Hosts!$1:$1,0))</f>
        <v>No</v>
      </c>
      <c r="H356">
        <v>14</v>
      </c>
      <c r="I356" t="str">
        <f>VLOOKUP($H356,Neighborhoods!$A:$C,2,0)</f>
        <v>Manhattan</v>
      </c>
      <c r="J356" t="str">
        <f>VLOOKUP($H356,Neighborhoods!$A:$C,3,0)</f>
        <v>East Harlem</v>
      </c>
      <c r="K356" t="s">
        <v>11822</v>
      </c>
      <c r="L356" t="str">
        <f t="shared" si="20"/>
        <v>No</v>
      </c>
      <c r="M356">
        <v>3</v>
      </c>
      <c r="N356" t="str" cm="1">
        <f t="array" ref="N356">_xlfn.IFS(M356&lt;=2,"Small",M356&lt;=5,"Medium",M356&gt;5,"Large")</f>
        <v>Medium</v>
      </c>
      <c r="O356" s="50">
        <v>102</v>
      </c>
      <c r="P356" s="67">
        <f t="shared" si="21"/>
        <v>0.03</v>
      </c>
      <c r="Q356" s="52">
        <v>4.72</v>
      </c>
      <c r="R356" s="52" t="str" cm="1">
        <f t="array" ref="R356">_xlfn.IFS(ROUND(Q356,0)=5,"Excellent",ROUND(Q356,0)=4,"Good",ROUND(Q356,0)=3,"Ok",ROUND(Q356,0)&lt;3,"Bad")</f>
        <v>Excellent</v>
      </c>
      <c r="S356">
        <v>29</v>
      </c>
      <c r="T356" t="str">
        <f t="shared" si="22"/>
        <v>No</v>
      </c>
      <c r="U356" s="65">
        <v>41520</v>
      </c>
      <c r="V356" s="65">
        <v>43831</v>
      </c>
      <c r="W356">
        <v>240</v>
      </c>
      <c r="X356" t="str">
        <f t="shared" si="23"/>
        <v>Active</v>
      </c>
      <c r="Y356" t="s">
        <v>15615</v>
      </c>
    </row>
    <row r="357" spans="1:25" x14ac:dyDescent="0.25">
      <c r="A357">
        <v>356</v>
      </c>
      <c r="B357" t="s">
        <v>283</v>
      </c>
      <c r="C357">
        <v>842</v>
      </c>
      <c r="D357" t="str">
        <f>VLOOKUP($C357,Hosts!$A:$O,10,0)</f>
        <v>New York</v>
      </c>
      <c r="E357" s="67">
        <f>INDEX(Hosts!$A:$O,MATCH(Places!$C357,Hosts!$A:$A,0),MATCH(Places!E$1,Hosts!$1:$1,0))</f>
        <v>0.96</v>
      </c>
      <c r="F357" s="67">
        <f>INDEX(Hosts!$A:$O,MATCH(Places!$C357,Hosts!$A:$A,0),MATCH(Places!F$1,Hosts!$1:$1,0))</f>
        <v>0.99</v>
      </c>
      <c r="G357" s="67" t="str">
        <f>INDEX(Hosts!$A:$O,MATCH(Places!$C357,Hosts!$A:$A,0),MATCH(Places!G$1,Hosts!$1:$1,0))</f>
        <v>No</v>
      </c>
      <c r="H357">
        <v>1</v>
      </c>
      <c r="I357" t="str">
        <f>VLOOKUP($H357,Neighborhoods!$A:$C,2,0)</f>
        <v>Bronx</v>
      </c>
      <c r="J357" t="str">
        <f>VLOOKUP($H357,Neighborhoods!$A:$C,3,0)</f>
        <v>Allerton</v>
      </c>
      <c r="K357" t="s">
        <v>1</v>
      </c>
      <c r="L357" t="str">
        <f t="shared" si="20"/>
        <v>Yes</v>
      </c>
      <c r="M357">
        <v>3</v>
      </c>
      <c r="N357" t="str" cm="1">
        <f t="array" ref="N357">_xlfn.IFS(M357&lt;=2,"Small",M357&lt;=5,"Medium",M357&gt;5,"Large")</f>
        <v>Medium</v>
      </c>
      <c r="O357" s="50">
        <v>48</v>
      </c>
      <c r="P357" s="67">
        <f t="shared" si="21"/>
        <v>0.03</v>
      </c>
      <c r="Q357" s="52">
        <v>4.49</v>
      </c>
      <c r="R357" s="52" t="str" cm="1">
        <f t="array" ref="R357">_xlfn.IFS(ROUND(Q357,0)=5,"Excellent",ROUND(Q357,0)=4,"Good",ROUND(Q357,0)=3,"Ok",ROUND(Q357,0)&lt;3,"Bad")</f>
        <v>Good</v>
      </c>
      <c r="S357">
        <v>214</v>
      </c>
      <c r="T357" t="str">
        <f t="shared" si="22"/>
        <v>No</v>
      </c>
      <c r="U357" s="65">
        <v>41255</v>
      </c>
      <c r="V357" s="65">
        <v>43845</v>
      </c>
      <c r="W357">
        <v>336</v>
      </c>
      <c r="X357" t="str">
        <f t="shared" si="23"/>
        <v>Active</v>
      </c>
      <c r="Y357" t="s">
        <v>15616</v>
      </c>
    </row>
    <row r="358" spans="1:25" x14ac:dyDescent="0.25">
      <c r="A358">
        <v>357</v>
      </c>
      <c r="B358" t="s">
        <v>13891</v>
      </c>
      <c r="C358">
        <v>512</v>
      </c>
      <c r="D358" t="str">
        <f>VLOOKUP($C358,Hosts!$A:$O,10,0)</f>
        <v>New York</v>
      </c>
      <c r="E358" s="67">
        <f>INDEX(Hosts!$A:$O,MATCH(Places!$C358,Hosts!$A:$A,0),MATCH(Places!E$1,Hosts!$1:$1,0))</f>
        <v>1</v>
      </c>
      <c r="F358" s="67">
        <f>INDEX(Hosts!$A:$O,MATCH(Places!$C358,Hosts!$A:$A,0),MATCH(Places!F$1,Hosts!$1:$1,0))</f>
        <v>1</v>
      </c>
      <c r="G358" s="67" t="str">
        <f>INDEX(Hosts!$A:$O,MATCH(Places!$C358,Hosts!$A:$A,0),MATCH(Places!G$1,Hosts!$1:$1,0))</f>
        <v>No</v>
      </c>
      <c r="H358">
        <v>12</v>
      </c>
      <c r="I358" t="str">
        <f>VLOOKUP($H358,Neighborhoods!$A:$C,2,0)</f>
        <v>Brooklyn</v>
      </c>
      <c r="J358" t="str">
        <f>VLOOKUP($H358,Neighborhoods!$A:$C,3,0)</f>
        <v>Williamsburg</v>
      </c>
      <c r="K358" t="s">
        <v>11822</v>
      </c>
      <c r="L358" t="str">
        <f t="shared" si="20"/>
        <v>No</v>
      </c>
      <c r="M358">
        <v>4</v>
      </c>
      <c r="N358" t="str" cm="1">
        <f t="array" ref="N358">_xlfn.IFS(M358&lt;=2,"Small",M358&lt;=5,"Medium",M358&gt;5,"Large")</f>
        <v>Medium</v>
      </c>
      <c r="O358" s="50">
        <v>65</v>
      </c>
      <c r="P358" s="67">
        <f t="shared" si="21"/>
        <v>0.03</v>
      </c>
      <c r="Q358" s="52">
        <v>4.76</v>
      </c>
      <c r="R358" s="52" t="str" cm="1">
        <f t="array" ref="R358">_xlfn.IFS(ROUND(Q358,0)=5,"Excellent",ROUND(Q358,0)=4,"Good",ROUND(Q358,0)=3,"Ok",ROUND(Q358,0)&lt;3,"Bad")</f>
        <v>Excellent</v>
      </c>
      <c r="S358">
        <v>17</v>
      </c>
      <c r="T358" t="str">
        <f t="shared" si="22"/>
        <v>No</v>
      </c>
      <c r="U358" s="65">
        <v>41277</v>
      </c>
      <c r="V358" s="65">
        <v>44059</v>
      </c>
      <c r="W358">
        <v>76</v>
      </c>
      <c r="X358" t="str">
        <f t="shared" si="23"/>
        <v>Active</v>
      </c>
      <c r="Y358" t="s">
        <v>15616</v>
      </c>
    </row>
    <row r="359" spans="1:25" x14ac:dyDescent="0.25">
      <c r="A359">
        <v>358</v>
      </c>
      <c r="B359" t="s">
        <v>284</v>
      </c>
      <c r="C359">
        <v>894</v>
      </c>
      <c r="D359" t="str">
        <f>VLOOKUP($C359,Hosts!$A:$O,10,0)</f>
        <v>New York</v>
      </c>
      <c r="E359" s="67">
        <f>INDEX(Hosts!$A:$O,MATCH(Places!$C359,Hosts!$A:$A,0),MATCH(Places!E$1,Hosts!$1:$1,0))</f>
        <v>1</v>
      </c>
      <c r="F359" s="67">
        <f>INDEX(Hosts!$A:$O,MATCH(Places!$C359,Hosts!$A:$A,0),MATCH(Places!F$1,Hosts!$1:$1,0))</f>
        <v>0.89</v>
      </c>
      <c r="G359" s="67" t="str">
        <f>INDEX(Hosts!$A:$O,MATCH(Places!$C359,Hosts!$A:$A,0),MATCH(Places!G$1,Hosts!$1:$1,0))</f>
        <v>Yes</v>
      </c>
      <c r="H359">
        <v>19</v>
      </c>
      <c r="I359" t="str">
        <f>VLOOKUP($H359,Neighborhoods!$A:$C,2,0)</f>
        <v>Manhattan</v>
      </c>
      <c r="J359" t="str">
        <f>VLOOKUP($H359,Neighborhoods!$A:$C,3,0)</f>
        <v>Upper East Side</v>
      </c>
      <c r="K359" t="s">
        <v>1</v>
      </c>
      <c r="L359" t="str">
        <f t="shared" si="20"/>
        <v>Yes</v>
      </c>
      <c r="M359">
        <v>2</v>
      </c>
      <c r="N359" t="str" cm="1">
        <f t="array" ref="N359">_xlfn.IFS(M359&lt;=2,"Small",M359&lt;=5,"Medium",M359&gt;5,"Large")</f>
        <v>Small</v>
      </c>
      <c r="O359" s="50">
        <v>75</v>
      </c>
      <c r="P359" s="67">
        <f t="shared" si="21"/>
        <v>0.03</v>
      </c>
      <c r="Q359" s="52">
        <v>4.97</v>
      </c>
      <c r="R359" s="52" t="str" cm="1">
        <f t="array" ref="R359">_xlfn.IFS(ROUND(Q359,0)=5,"Excellent",ROUND(Q359,0)=4,"Good",ROUND(Q359,0)=3,"Ok",ROUND(Q359,0)&lt;3,"Bad")</f>
        <v>Excellent</v>
      </c>
      <c r="S359">
        <v>154</v>
      </c>
      <c r="T359" t="str">
        <f t="shared" si="22"/>
        <v>Yes</v>
      </c>
      <c r="U359" s="65">
        <v>41647</v>
      </c>
      <c r="V359" s="65">
        <v>43821</v>
      </c>
      <c r="W359">
        <v>362</v>
      </c>
      <c r="X359" t="str">
        <f t="shared" si="23"/>
        <v>Active</v>
      </c>
      <c r="Y359" t="s">
        <v>15615</v>
      </c>
    </row>
    <row r="360" spans="1:25" x14ac:dyDescent="0.25">
      <c r="A360">
        <v>359</v>
      </c>
      <c r="B360" t="s">
        <v>15166</v>
      </c>
      <c r="C360">
        <v>895</v>
      </c>
      <c r="D360" t="str">
        <f>VLOOKUP($C360,Hosts!$A:$O,10,0)</f>
        <v>New York</v>
      </c>
      <c r="E360" s="67">
        <f>INDEX(Hosts!$A:$O,MATCH(Places!$C360,Hosts!$A:$A,0),MATCH(Places!E$1,Hosts!$1:$1,0))</f>
        <v>1</v>
      </c>
      <c r="F360" s="67">
        <f>INDEX(Hosts!$A:$O,MATCH(Places!$C360,Hosts!$A:$A,0),MATCH(Places!F$1,Hosts!$1:$1,0))</f>
        <v>0.91</v>
      </c>
      <c r="G360" s="67" t="str">
        <f>INDEX(Hosts!$A:$O,MATCH(Places!$C360,Hosts!$A:$A,0),MATCH(Places!G$1,Hosts!$1:$1,0))</f>
        <v>Yes</v>
      </c>
      <c r="H360">
        <v>16</v>
      </c>
      <c r="I360" t="str">
        <f>VLOOKUP($H360,Neighborhoods!$A:$C,2,0)</f>
        <v>Manhattan</v>
      </c>
      <c r="J360" t="str">
        <f>VLOOKUP($H360,Neighborhoods!$A:$C,3,0)</f>
        <v>Harlem</v>
      </c>
      <c r="K360" t="s">
        <v>11822</v>
      </c>
      <c r="L360" t="str">
        <f t="shared" si="20"/>
        <v>No</v>
      </c>
      <c r="M360">
        <v>5</v>
      </c>
      <c r="N360" t="str" cm="1">
        <f t="array" ref="N360">_xlfn.IFS(M360&lt;=2,"Small",M360&lt;=5,"Medium",M360&gt;5,"Large")</f>
        <v>Medium</v>
      </c>
      <c r="O360" s="50">
        <v>121</v>
      </c>
      <c r="P360" s="67">
        <f t="shared" si="21"/>
        <v>0.03</v>
      </c>
      <c r="Q360" s="52">
        <v>4.91</v>
      </c>
      <c r="R360" s="52" t="str" cm="1">
        <f t="array" ref="R360">_xlfn.IFS(ROUND(Q360,0)=5,"Excellent",ROUND(Q360,0)=4,"Good",ROUND(Q360,0)=3,"Ok",ROUND(Q360,0)&lt;3,"Bad")</f>
        <v>Excellent</v>
      </c>
      <c r="S360">
        <v>114</v>
      </c>
      <c r="T360" t="str">
        <f t="shared" si="22"/>
        <v>Yes</v>
      </c>
      <c r="U360" s="65">
        <v>41322</v>
      </c>
      <c r="V360" s="65">
        <v>44044</v>
      </c>
      <c r="W360">
        <v>235</v>
      </c>
      <c r="X360" t="str">
        <f t="shared" si="23"/>
        <v>Active</v>
      </c>
      <c r="Y360" t="s">
        <v>15615</v>
      </c>
    </row>
    <row r="361" spans="1:25" x14ac:dyDescent="0.25">
      <c r="A361">
        <v>360</v>
      </c>
      <c r="B361" t="s">
        <v>285</v>
      </c>
      <c r="C361">
        <v>804</v>
      </c>
      <c r="D361" t="str">
        <f>VLOOKUP($C361,Hosts!$A:$O,10,0)</f>
        <v>New York</v>
      </c>
      <c r="E361" s="67">
        <f>INDEX(Hosts!$A:$O,MATCH(Places!$C361,Hosts!$A:$A,0),MATCH(Places!E$1,Hosts!$1:$1,0))</f>
        <v>1</v>
      </c>
      <c r="F361" s="67">
        <f>INDEX(Hosts!$A:$O,MATCH(Places!$C361,Hosts!$A:$A,0),MATCH(Places!F$1,Hosts!$1:$1,0))</f>
        <v>0.5</v>
      </c>
      <c r="G361" s="67" t="str">
        <f>INDEX(Hosts!$A:$O,MATCH(Places!$C361,Hosts!$A:$A,0),MATCH(Places!G$1,Hosts!$1:$1,0))</f>
        <v>No</v>
      </c>
      <c r="H361">
        <v>12</v>
      </c>
      <c r="I361" t="str">
        <f>VLOOKUP($H361,Neighborhoods!$A:$C,2,0)</f>
        <v>Brooklyn</v>
      </c>
      <c r="J361" t="str">
        <f>VLOOKUP($H361,Neighborhoods!$A:$C,3,0)</f>
        <v>Williamsburg</v>
      </c>
      <c r="K361" t="s">
        <v>11822</v>
      </c>
      <c r="L361" t="str">
        <f t="shared" si="20"/>
        <v>No</v>
      </c>
      <c r="M361">
        <v>6</v>
      </c>
      <c r="N361" t="str" cm="1">
        <f t="array" ref="N361">_xlfn.IFS(M361&lt;=2,"Small",M361&lt;=5,"Medium",M361&gt;5,"Large")</f>
        <v>Large</v>
      </c>
      <c r="O361" s="50">
        <v>225</v>
      </c>
      <c r="P361" s="67">
        <f t="shared" si="21"/>
        <v>0.04</v>
      </c>
      <c r="Q361" s="52">
        <v>4.8099999999999996</v>
      </c>
      <c r="R361" s="52" t="str" cm="1">
        <f t="array" ref="R361">_xlfn.IFS(ROUND(Q361,0)=5,"Excellent",ROUND(Q361,0)=4,"Good",ROUND(Q361,0)=3,"Ok",ROUND(Q361,0)&lt;3,"Bad")</f>
        <v>Excellent</v>
      </c>
      <c r="S361">
        <v>79</v>
      </c>
      <c r="T361" t="str">
        <f t="shared" si="22"/>
        <v>No</v>
      </c>
      <c r="U361" s="65">
        <v>41393</v>
      </c>
      <c r="V361" s="65">
        <v>43835</v>
      </c>
      <c r="W361">
        <v>145</v>
      </c>
      <c r="X361" t="str">
        <f t="shared" si="23"/>
        <v>Active</v>
      </c>
      <c r="Y361" t="s">
        <v>15615</v>
      </c>
    </row>
    <row r="362" spans="1:25" x14ac:dyDescent="0.25">
      <c r="A362">
        <v>361</v>
      </c>
      <c r="B362" t="s">
        <v>15494</v>
      </c>
      <c r="C362">
        <v>339</v>
      </c>
      <c r="D362" t="str">
        <f>VLOOKUP($C362,Hosts!$A:$O,10,0)</f>
        <v>Tel Aviv District</v>
      </c>
      <c r="E362" s="67">
        <f>INDEX(Hosts!$A:$O,MATCH(Places!$C362,Hosts!$A:$A,0),MATCH(Places!E$1,Hosts!$1:$1,0))</f>
        <v>0.9</v>
      </c>
      <c r="F362" s="67">
        <f>INDEX(Hosts!$A:$O,MATCH(Places!$C362,Hosts!$A:$A,0),MATCH(Places!F$1,Hosts!$1:$1,0))</f>
        <v>0.86</v>
      </c>
      <c r="G362" s="67" t="str">
        <f>INDEX(Hosts!$A:$O,MATCH(Places!$C362,Hosts!$A:$A,0),MATCH(Places!G$1,Hosts!$1:$1,0))</f>
        <v>Yes</v>
      </c>
      <c r="H362">
        <v>12</v>
      </c>
      <c r="I362" t="str">
        <f>VLOOKUP($H362,Neighborhoods!$A:$C,2,0)</f>
        <v>Brooklyn</v>
      </c>
      <c r="J362" t="str">
        <f>VLOOKUP($H362,Neighborhoods!$A:$C,3,0)</f>
        <v>Williamsburg</v>
      </c>
      <c r="K362" t="s">
        <v>1</v>
      </c>
      <c r="L362" t="str">
        <f t="shared" si="20"/>
        <v>Yes</v>
      </c>
      <c r="M362">
        <v>2</v>
      </c>
      <c r="N362" t="str" cm="1">
        <f t="array" ref="N362">_xlfn.IFS(M362&lt;=2,"Small",M362&lt;=5,"Medium",M362&gt;5,"Large")</f>
        <v>Small</v>
      </c>
      <c r="O362" s="50">
        <v>59</v>
      </c>
      <c r="P362" s="67">
        <f t="shared" si="21"/>
        <v>0.03</v>
      </c>
      <c r="Q362" s="52">
        <v>4.68</v>
      </c>
      <c r="R362" s="52" t="str" cm="1">
        <f t="array" ref="R362">_xlfn.IFS(ROUND(Q362,0)=5,"Excellent",ROUND(Q362,0)=4,"Good",ROUND(Q362,0)=3,"Ok",ROUND(Q362,0)&lt;3,"Bad")</f>
        <v>Excellent</v>
      </c>
      <c r="S362">
        <v>40</v>
      </c>
      <c r="T362" t="str">
        <f t="shared" si="22"/>
        <v>No</v>
      </c>
      <c r="U362" s="65">
        <v>41239</v>
      </c>
      <c r="V362" s="65">
        <v>43281</v>
      </c>
      <c r="W362">
        <v>362</v>
      </c>
      <c r="X362" t="str">
        <f t="shared" si="23"/>
        <v>Active</v>
      </c>
      <c r="Y362" t="s">
        <v>15615</v>
      </c>
    </row>
    <row r="363" spans="1:25" x14ac:dyDescent="0.25">
      <c r="A363">
        <v>362</v>
      </c>
      <c r="B363" t="s">
        <v>15103</v>
      </c>
      <c r="C363">
        <v>637</v>
      </c>
      <c r="D363" t="str">
        <f>VLOOKUP($C363,Hosts!$A:$O,10,0)</f>
        <v>New York</v>
      </c>
      <c r="E363" s="67">
        <f>INDEX(Hosts!$A:$O,MATCH(Places!$C363,Hosts!$A:$A,0),MATCH(Places!E$1,Hosts!$1:$1,0))</f>
        <v>1</v>
      </c>
      <c r="F363" s="67">
        <f>INDEX(Hosts!$A:$O,MATCH(Places!$C363,Hosts!$A:$A,0),MATCH(Places!F$1,Hosts!$1:$1,0))</f>
        <v>0.98</v>
      </c>
      <c r="G363" s="67" t="str">
        <f>INDEX(Hosts!$A:$O,MATCH(Places!$C363,Hosts!$A:$A,0),MATCH(Places!G$1,Hosts!$1:$1,0))</f>
        <v>Yes</v>
      </c>
      <c r="H363">
        <v>24</v>
      </c>
      <c r="I363" t="str">
        <f>VLOOKUP($H363,Neighborhoods!$A:$C,2,0)</f>
        <v>Queens</v>
      </c>
      <c r="J363" t="str">
        <f>VLOOKUP($H363,Neighborhoods!$A:$C,3,0)</f>
        <v>Long Island City</v>
      </c>
      <c r="K363" t="s">
        <v>1</v>
      </c>
      <c r="L363" t="str">
        <f t="shared" si="20"/>
        <v>Yes</v>
      </c>
      <c r="M363">
        <v>2</v>
      </c>
      <c r="N363" t="str" cm="1">
        <f t="array" ref="N363">_xlfn.IFS(M363&lt;=2,"Small",M363&lt;=5,"Medium",M363&gt;5,"Large")</f>
        <v>Small</v>
      </c>
      <c r="O363" s="50">
        <v>66</v>
      </c>
      <c r="P363" s="67">
        <f t="shared" si="21"/>
        <v>0.03</v>
      </c>
      <c r="Q363" s="52">
        <v>4.8099999999999996</v>
      </c>
      <c r="R363" s="52" t="str" cm="1">
        <f t="array" ref="R363">_xlfn.IFS(ROUND(Q363,0)=5,"Excellent",ROUND(Q363,0)=4,"Good",ROUND(Q363,0)=3,"Ok",ROUND(Q363,0)&lt;3,"Bad")</f>
        <v>Excellent</v>
      </c>
      <c r="S363">
        <v>167</v>
      </c>
      <c r="T363" t="str">
        <f t="shared" si="22"/>
        <v>Yes</v>
      </c>
      <c r="U363" s="65">
        <v>41319</v>
      </c>
      <c r="V363" s="65">
        <v>43906</v>
      </c>
      <c r="W363">
        <v>346</v>
      </c>
      <c r="X363" t="str">
        <f t="shared" si="23"/>
        <v>Active</v>
      </c>
      <c r="Y363" t="s">
        <v>15616</v>
      </c>
    </row>
    <row r="364" spans="1:25" x14ac:dyDescent="0.25">
      <c r="A364">
        <v>363</v>
      </c>
      <c r="B364" t="s">
        <v>14962</v>
      </c>
      <c r="C364">
        <v>904</v>
      </c>
      <c r="D364" t="str">
        <f>VLOOKUP($C364,Hosts!$A:$O,10,0)</f>
        <v>New York</v>
      </c>
      <c r="E364" s="67">
        <f>INDEX(Hosts!$A:$O,MATCH(Places!$C364,Hosts!$A:$A,0),MATCH(Places!E$1,Hosts!$1:$1,0))</f>
        <v>1</v>
      </c>
      <c r="F364" s="67">
        <f>INDEX(Hosts!$A:$O,MATCH(Places!$C364,Hosts!$A:$A,0),MATCH(Places!F$1,Hosts!$1:$1,0))</f>
        <v>0.98</v>
      </c>
      <c r="G364" s="67" t="str">
        <f>INDEX(Hosts!$A:$O,MATCH(Places!$C364,Hosts!$A:$A,0),MATCH(Places!G$1,Hosts!$1:$1,0))</f>
        <v>Yes</v>
      </c>
      <c r="H364">
        <v>16</v>
      </c>
      <c r="I364" t="str">
        <f>VLOOKUP($H364,Neighborhoods!$A:$C,2,0)</f>
        <v>Manhattan</v>
      </c>
      <c r="J364" t="str">
        <f>VLOOKUP($H364,Neighborhoods!$A:$C,3,0)</f>
        <v>Harlem</v>
      </c>
      <c r="K364" t="s">
        <v>11822</v>
      </c>
      <c r="L364" t="str">
        <f t="shared" si="20"/>
        <v>No</v>
      </c>
      <c r="M364">
        <v>6</v>
      </c>
      <c r="N364" t="str" cm="1">
        <f t="array" ref="N364">_xlfn.IFS(M364&lt;=2,"Small",M364&lt;=5,"Medium",M364&gt;5,"Large")</f>
        <v>Large</v>
      </c>
      <c r="O364" s="50">
        <v>134</v>
      </c>
      <c r="P364" s="67">
        <f t="shared" si="21"/>
        <v>0.03</v>
      </c>
      <c r="Q364" s="52">
        <v>4.9000000000000004</v>
      </c>
      <c r="R364" s="52" t="str" cm="1">
        <f t="array" ref="R364">_xlfn.IFS(ROUND(Q364,0)=5,"Excellent",ROUND(Q364,0)=4,"Good",ROUND(Q364,0)=3,"Ok",ROUND(Q364,0)&lt;3,"Bad")</f>
        <v>Excellent</v>
      </c>
      <c r="S364">
        <v>82</v>
      </c>
      <c r="T364" t="str">
        <f t="shared" si="22"/>
        <v>No</v>
      </c>
      <c r="U364" s="65">
        <v>41569</v>
      </c>
      <c r="V364" s="65">
        <v>44049</v>
      </c>
      <c r="W364">
        <v>263</v>
      </c>
      <c r="X364" t="str">
        <f t="shared" si="23"/>
        <v>Active</v>
      </c>
      <c r="Y364" t="s">
        <v>15615</v>
      </c>
    </row>
    <row r="365" spans="1:25" x14ac:dyDescent="0.25">
      <c r="A365">
        <v>364</v>
      </c>
      <c r="B365" t="s">
        <v>287</v>
      </c>
      <c r="C365">
        <v>48</v>
      </c>
      <c r="D365" t="str">
        <f>VLOOKUP($C365,Hosts!$A:$O,10,0)</f>
        <v>New York</v>
      </c>
      <c r="E365" s="67">
        <f>INDEX(Hosts!$A:$O,MATCH(Places!$C365,Hosts!$A:$A,0),MATCH(Places!E$1,Hosts!$1:$1,0))</f>
        <v>1</v>
      </c>
      <c r="F365" s="67">
        <f>INDEX(Hosts!$A:$O,MATCH(Places!$C365,Hosts!$A:$A,0),MATCH(Places!F$1,Hosts!$1:$1,0))</f>
        <v>0.88</v>
      </c>
      <c r="G365" s="67" t="str">
        <f>INDEX(Hosts!$A:$O,MATCH(Places!$C365,Hosts!$A:$A,0),MATCH(Places!G$1,Hosts!$1:$1,0))</f>
        <v>No</v>
      </c>
      <c r="H365">
        <v>20</v>
      </c>
      <c r="I365" t="str">
        <f>VLOOKUP($H365,Neighborhoods!$A:$C,2,0)</f>
        <v>Manhattan</v>
      </c>
      <c r="J365" t="str">
        <f>VLOOKUP($H365,Neighborhoods!$A:$C,3,0)</f>
        <v>Upper West Side</v>
      </c>
      <c r="K365" t="s">
        <v>11822</v>
      </c>
      <c r="L365" t="str">
        <f t="shared" si="20"/>
        <v>No</v>
      </c>
      <c r="M365">
        <v>2</v>
      </c>
      <c r="N365" t="str" cm="1">
        <f t="array" ref="N365">_xlfn.IFS(M365&lt;=2,"Small",M365&lt;=5,"Medium",M365&gt;5,"Large")</f>
        <v>Small</v>
      </c>
      <c r="O365" s="50">
        <v>200</v>
      </c>
      <c r="P365" s="67">
        <f t="shared" si="21"/>
        <v>0.04</v>
      </c>
      <c r="Q365" s="52">
        <v>4.74</v>
      </c>
      <c r="R365" s="52" t="str" cm="1">
        <f t="array" ref="R365">_xlfn.IFS(ROUND(Q365,0)=5,"Excellent",ROUND(Q365,0)=4,"Good",ROUND(Q365,0)=3,"Ok",ROUND(Q365,0)&lt;3,"Bad")</f>
        <v>Excellent</v>
      </c>
      <c r="S365">
        <v>53</v>
      </c>
      <c r="T365" t="str">
        <f t="shared" si="22"/>
        <v>No</v>
      </c>
      <c r="U365" s="65">
        <v>41261</v>
      </c>
      <c r="V365" s="65">
        <v>43884</v>
      </c>
      <c r="W365">
        <v>48</v>
      </c>
      <c r="X365" t="str">
        <f t="shared" si="23"/>
        <v>Active</v>
      </c>
      <c r="Y365" t="s">
        <v>15616</v>
      </c>
    </row>
    <row r="366" spans="1:25" x14ac:dyDescent="0.25">
      <c r="A366">
        <v>365</v>
      </c>
      <c r="B366" t="s">
        <v>288</v>
      </c>
      <c r="C366">
        <v>749</v>
      </c>
      <c r="D366" t="str">
        <f>VLOOKUP($C366,Hosts!$A:$O,10,0)</f>
        <v>New York</v>
      </c>
      <c r="E366" s="67">
        <f>INDEX(Hosts!$A:$O,MATCH(Places!$C366,Hosts!$A:$A,0),MATCH(Places!E$1,Hosts!$1:$1,0))</f>
        <v>1</v>
      </c>
      <c r="F366" s="67">
        <f>INDEX(Hosts!$A:$O,MATCH(Places!$C366,Hosts!$A:$A,0),MATCH(Places!F$1,Hosts!$1:$1,0))</f>
        <v>0</v>
      </c>
      <c r="G366" s="67" t="str">
        <f>INDEX(Hosts!$A:$O,MATCH(Places!$C366,Hosts!$A:$A,0),MATCH(Places!G$1,Hosts!$1:$1,0))</f>
        <v>No</v>
      </c>
      <c r="H366">
        <v>7</v>
      </c>
      <c r="I366" t="str">
        <f>VLOOKUP($H366,Neighborhoods!$A:$C,2,0)</f>
        <v>Brooklyn</v>
      </c>
      <c r="J366" t="str">
        <f>VLOOKUP($H366,Neighborhoods!$A:$C,3,0)</f>
        <v>Bedford-Stuyvesant</v>
      </c>
      <c r="K366" t="s">
        <v>1</v>
      </c>
      <c r="L366" t="str">
        <f t="shared" si="20"/>
        <v>Yes</v>
      </c>
      <c r="M366">
        <v>2</v>
      </c>
      <c r="N366" t="str" cm="1">
        <f t="array" ref="N366">_xlfn.IFS(M366&lt;=2,"Small",M366&lt;=5,"Medium",M366&gt;5,"Large")</f>
        <v>Small</v>
      </c>
      <c r="O366" s="50">
        <v>70</v>
      </c>
      <c r="P366" s="67">
        <f t="shared" si="21"/>
        <v>0.03</v>
      </c>
      <c r="Q366" s="52">
        <v>4.58</v>
      </c>
      <c r="R366" s="52" t="str" cm="1">
        <f t="array" ref="R366">_xlfn.IFS(ROUND(Q366,0)=5,"Excellent",ROUND(Q366,0)=4,"Good",ROUND(Q366,0)=3,"Ok",ROUND(Q366,0)&lt;3,"Bad")</f>
        <v>Excellent</v>
      </c>
      <c r="S366">
        <v>12</v>
      </c>
      <c r="T366" t="str">
        <f t="shared" si="22"/>
        <v>No</v>
      </c>
      <c r="U366" s="65">
        <v>41983</v>
      </c>
      <c r="V366" s="65">
        <v>42614</v>
      </c>
      <c r="W366">
        <v>0</v>
      </c>
      <c r="X366" t="str">
        <f t="shared" si="23"/>
        <v>Inactive</v>
      </c>
      <c r="Y366" t="s">
        <v>15615</v>
      </c>
    </row>
    <row r="367" spans="1:25" x14ac:dyDescent="0.25">
      <c r="A367">
        <v>366</v>
      </c>
      <c r="B367" t="s">
        <v>289</v>
      </c>
      <c r="C367">
        <v>845</v>
      </c>
      <c r="D367" t="str">
        <f>VLOOKUP($C367,Hosts!$A:$O,10,0)</f>
        <v>New York</v>
      </c>
      <c r="E367" s="67">
        <f>INDEX(Hosts!$A:$O,MATCH(Places!$C367,Hosts!$A:$A,0),MATCH(Places!E$1,Hosts!$1:$1,0))</f>
        <v>1</v>
      </c>
      <c r="F367" s="67">
        <f>INDEX(Hosts!$A:$O,MATCH(Places!$C367,Hosts!$A:$A,0),MATCH(Places!F$1,Hosts!$1:$1,0))</f>
        <v>0.4</v>
      </c>
      <c r="G367" s="67" t="str">
        <f>INDEX(Hosts!$A:$O,MATCH(Places!$C367,Hosts!$A:$A,0),MATCH(Places!G$1,Hosts!$1:$1,0))</f>
        <v>No</v>
      </c>
      <c r="H367">
        <v>20</v>
      </c>
      <c r="I367" t="str">
        <f>VLOOKUP($H367,Neighborhoods!$A:$C,2,0)</f>
        <v>Manhattan</v>
      </c>
      <c r="J367" t="str">
        <f>VLOOKUP($H367,Neighborhoods!$A:$C,3,0)</f>
        <v>Upper West Side</v>
      </c>
      <c r="K367" t="s">
        <v>11822</v>
      </c>
      <c r="L367" t="str">
        <f t="shared" si="20"/>
        <v>No</v>
      </c>
      <c r="M367">
        <v>6</v>
      </c>
      <c r="N367" t="str" cm="1">
        <f t="array" ref="N367">_xlfn.IFS(M367&lt;=2,"Small",M367&lt;=5,"Medium",M367&gt;5,"Large")</f>
        <v>Large</v>
      </c>
      <c r="O367" s="50">
        <v>298</v>
      </c>
      <c r="P367" s="67">
        <f t="shared" si="21"/>
        <v>0.04</v>
      </c>
      <c r="Q367" s="52">
        <v>4.5</v>
      </c>
      <c r="R367" s="52" t="str" cm="1">
        <f t="array" ref="R367">_xlfn.IFS(ROUND(Q367,0)=5,"Excellent",ROUND(Q367,0)=4,"Good",ROUND(Q367,0)=3,"Ok",ROUND(Q367,0)&lt;3,"Bad")</f>
        <v>Excellent</v>
      </c>
      <c r="S367">
        <v>14</v>
      </c>
      <c r="T367" t="str">
        <f t="shared" si="22"/>
        <v>No</v>
      </c>
      <c r="U367" s="65">
        <v>41277</v>
      </c>
      <c r="V367" s="65">
        <v>43831</v>
      </c>
      <c r="W367">
        <v>0</v>
      </c>
      <c r="X367" t="str">
        <f t="shared" si="23"/>
        <v>Inactive</v>
      </c>
      <c r="Y367" t="s">
        <v>15616</v>
      </c>
    </row>
    <row r="368" spans="1:25" x14ac:dyDescent="0.25">
      <c r="A368">
        <v>367</v>
      </c>
      <c r="B368" t="s">
        <v>290</v>
      </c>
      <c r="C368">
        <v>635</v>
      </c>
      <c r="D368" t="str">
        <f>VLOOKUP($C368,Hosts!$A:$O,10,0)</f>
        <v>New York</v>
      </c>
      <c r="E368" s="67">
        <f>INDEX(Hosts!$A:$O,MATCH(Places!$C368,Hosts!$A:$A,0),MATCH(Places!E$1,Hosts!$1:$1,0))</f>
        <v>1</v>
      </c>
      <c r="F368" s="67">
        <f>INDEX(Hosts!$A:$O,MATCH(Places!$C368,Hosts!$A:$A,0),MATCH(Places!F$1,Hosts!$1:$1,0))</f>
        <v>1</v>
      </c>
      <c r="G368" s="67" t="str">
        <f>INDEX(Hosts!$A:$O,MATCH(Places!$C368,Hosts!$A:$A,0),MATCH(Places!G$1,Hosts!$1:$1,0))</f>
        <v>No</v>
      </c>
      <c r="H368">
        <v>15</v>
      </c>
      <c r="I368" t="str">
        <f>VLOOKUP($H368,Neighborhoods!$A:$C,2,0)</f>
        <v>Manhattan</v>
      </c>
      <c r="J368" t="str">
        <f>VLOOKUP($H368,Neighborhoods!$A:$C,3,0)</f>
        <v>East Village</v>
      </c>
      <c r="K368" t="s">
        <v>1</v>
      </c>
      <c r="L368" t="str">
        <f t="shared" si="20"/>
        <v>Yes</v>
      </c>
      <c r="M368">
        <v>2</v>
      </c>
      <c r="N368" t="str" cm="1">
        <f t="array" ref="N368">_xlfn.IFS(M368&lt;=2,"Small",M368&lt;=5,"Medium",M368&gt;5,"Large")</f>
        <v>Small</v>
      </c>
      <c r="O368" s="50">
        <v>69</v>
      </c>
      <c r="P368" s="67">
        <f t="shared" si="21"/>
        <v>0.03</v>
      </c>
      <c r="Q368" s="52">
        <v>4.7300000000000004</v>
      </c>
      <c r="R368" s="52" t="str" cm="1">
        <f t="array" ref="R368">_xlfn.IFS(ROUND(Q368,0)=5,"Excellent",ROUND(Q368,0)=4,"Good",ROUND(Q368,0)=3,"Ok",ROUND(Q368,0)&lt;3,"Bad")</f>
        <v>Excellent</v>
      </c>
      <c r="S368">
        <v>62</v>
      </c>
      <c r="T368" t="str">
        <f t="shared" si="22"/>
        <v>No</v>
      </c>
      <c r="U368" s="65">
        <v>41267</v>
      </c>
      <c r="V368" s="65">
        <v>43912</v>
      </c>
      <c r="W368">
        <v>90</v>
      </c>
      <c r="X368" t="str">
        <f t="shared" si="23"/>
        <v>Active</v>
      </c>
      <c r="Y368" t="s">
        <v>15615</v>
      </c>
    </row>
    <row r="369" spans="1:25" x14ac:dyDescent="0.25">
      <c r="A369">
        <v>368</v>
      </c>
      <c r="B369" t="s">
        <v>291</v>
      </c>
      <c r="C369">
        <v>912</v>
      </c>
      <c r="D369" t="str">
        <f>VLOOKUP($C369,Hosts!$A:$O,10,0)</f>
        <v>New York</v>
      </c>
      <c r="E369" s="67">
        <f>INDEX(Hosts!$A:$O,MATCH(Places!$C369,Hosts!$A:$A,0),MATCH(Places!E$1,Hosts!$1:$1,0))</f>
        <v>0.9</v>
      </c>
      <c r="F369" s="67">
        <f>INDEX(Hosts!$A:$O,MATCH(Places!$C369,Hosts!$A:$A,0),MATCH(Places!F$1,Hosts!$1:$1,0))</f>
        <v>0.76</v>
      </c>
      <c r="G369" s="67" t="str">
        <f>INDEX(Hosts!$A:$O,MATCH(Places!$C369,Hosts!$A:$A,0),MATCH(Places!G$1,Hosts!$1:$1,0))</f>
        <v>Yes</v>
      </c>
      <c r="H369">
        <v>9</v>
      </c>
      <c r="I369" t="str">
        <f>VLOOKUP($H369,Neighborhoods!$A:$C,2,0)</f>
        <v>Brooklyn</v>
      </c>
      <c r="J369" t="str">
        <f>VLOOKUP($H369,Neighborhoods!$A:$C,3,0)</f>
        <v>Crown Heights</v>
      </c>
      <c r="K369" t="s">
        <v>11822</v>
      </c>
      <c r="L369" t="str">
        <f t="shared" si="20"/>
        <v>No</v>
      </c>
      <c r="M369">
        <v>6</v>
      </c>
      <c r="N369" t="str" cm="1">
        <f t="array" ref="N369">_xlfn.IFS(M369&lt;=2,"Small",M369&lt;=5,"Medium",M369&gt;5,"Large")</f>
        <v>Large</v>
      </c>
      <c r="O369" s="50">
        <v>200</v>
      </c>
      <c r="P369" s="67">
        <f t="shared" si="21"/>
        <v>0.04</v>
      </c>
      <c r="Q369" s="52">
        <v>5</v>
      </c>
      <c r="R369" s="52" t="str" cm="1">
        <f t="array" ref="R369">_xlfn.IFS(ROUND(Q369,0)=5,"Excellent",ROUND(Q369,0)=4,"Good",ROUND(Q369,0)=3,"Ok",ROUND(Q369,0)&lt;3,"Bad")</f>
        <v>Excellent</v>
      </c>
      <c r="S369">
        <v>14</v>
      </c>
      <c r="T369" t="str">
        <f t="shared" si="22"/>
        <v>No</v>
      </c>
      <c r="U369" s="65">
        <v>42371</v>
      </c>
      <c r="V369" s="65">
        <v>43700</v>
      </c>
      <c r="W369">
        <v>40</v>
      </c>
      <c r="X369" t="str">
        <f t="shared" si="23"/>
        <v>Active</v>
      </c>
      <c r="Y369" t="s">
        <v>15616</v>
      </c>
    </row>
    <row r="370" spans="1:25" x14ac:dyDescent="0.25">
      <c r="A370">
        <v>369</v>
      </c>
      <c r="B370" t="s">
        <v>292</v>
      </c>
      <c r="C370">
        <v>224</v>
      </c>
      <c r="D370" t="str">
        <f>VLOOKUP($C370,Hosts!$A:$O,10,0)</f>
        <v>New York</v>
      </c>
      <c r="E370" s="67">
        <f>INDEX(Hosts!$A:$O,MATCH(Places!$C370,Hosts!$A:$A,0),MATCH(Places!E$1,Hosts!$1:$1,0))</f>
        <v>1</v>
      </c>
      <c r="F370" s="67">
        <f>INDEX(Hosts!$A:$O,MATCH(Places!$C370,Hosts!$A:$A,0),MATCH(Places!F$1,Hosts!$1:$1,0))</f>
        <v>0.96</v>
      </c>
      <c r="G370" s="67" t="str">
        <f>INDEX(Hosts!$A:$O,MATCH(Places!$C370,Hosts!$A:$A,0),MATCH(Places!G$1,Hosts!$1:$1,0))</f>
        <v>Yes</v>
      </c>
      <c r="H370">
        <v>16</v>
      </c>
      <c r="I370" t="str">
        <f>VLOOKUP($H370,Neighborhoods!$A:$C,2,0)</f>
        <v>Manhattan</v>
      </c>
      <c r="J370" t="str">
        <f>VLOOKUP($H370,Neighborhoods!$A:$C,3,0)</f>
        <v>Harlem</v>
      </c>
      <c r="K370" t="s">
        <v>1</v>
      </c>
      <c r="L370" t="str">
        <f t="shared" si="20"/>
        <v>Yes</v>
      </c>
      <c r="M370">
        <v>4</v>
      </c>
      <c r="N370" t="str" cm="1">
        <f t="array" ref="N370">_xlfn.IFS(M370&lt;=2,"Small",M370&lt;=5,"Medium",M370&gt;5,"Large")</f>
        <v>Medium</v>
      </c>
      <c r="O370" s="50">
        <v>85</v>
      </c>
      <c r="P370" s="67">
        <f t="shared" si="21"/>
        <v>0.03</v>
      </c>
      <c r="Q370" s="52">
        <v>4.91</v>
      </c>
      <c r="R370" s="52" t="str" cm="1">
        <f t="array" ref="R370">_xlfn.IFS(ROUND(Q370,0)=5,"Excellent",ROUND(Q370,0)=4,"Good",ROUND(Q370,0)=3,"Ok",ROUND(Q370,0)&lt;3,"Bad")</f>
        <v>Excellent</v>
      </c>
      <c r="S370">
        <v>215</v>
      </c>
      <c r="T370" t="str">
        <f t="shared" si="22"/>
        <v>Yes</v>
      </c>
      <c r="U370" s="65">
        <v>42115</v>
      </c>
      <c r="V370" s="65">
        <v>43905</v>
      </c>
      <c r="W370">
        <v>281</v>
      </c>
      <c r="X370" t="str">
        <f t="shared" si="23"/>
        <v>Active</v>
      </c>
      <c r="Y370" t="s">
        <v>15615</v>
      </c>
    </row>
    <row r="371" spans="1:25" x14ac:dyDescent="0.25">
      <c r="A371">
        <v>370</v>
      </c>
      <c r="B371" t="s">
        <v>293</v>
      </c>
      <c r="C371">
        <v>835</v>
      </c>
      <c r="D371" t="str">
        <f>VLOOKUP($C371,Hosts!$A:$O,10,0)</f>
        <v>New York</v>
      </c>
      <c r="E371" s="67">
        <f>INDEX(Hosts!$A:$O,MATCH(Places!$C371,Hosts!$A:$A,0),MATCH(Places!E$1,Hosts!$1:$1,0))</f>
        <v>1</v>
      </c>
      <c r="F371" s="67">
        <f>INDEX(Hosts!$A:$O,MATCH(Places!$C371,Hosts!$A:$A,0),MATCH(Places!F$1,Hosts!$1:$1,0))</f>
        <v>0</v>
      </c>
      <c r="G371" s="67" t="str">
        <f>INDEX(Hosts!$A:$O,MATCH(Places!$C371,Hosts!$A:$A,0),MATCH(Places!G$1,Hosts!$1:$1,0))</f>
        <v>No</v>
      </c>
      <c r="H371">
        <v>9</v>
      </c>
      <c r="I371" t="str">
        <f>VLOOKUP($H371,Neighborhoods!$A:$C,2,0)</f>
        <v>Brooklyn</v>
      </c>
      <c r="J371" t="str">
        <f>VLOOKUP($H371,Neighborhoods!$A:$C,3,0)</f>
        <v>Crown Heights</v>
      </c>
      <c r="K371" t="s">
        <v>11822</v>
      </c>
      <c r="L371" t="str">
        <f t="shared" si="20"/>
        <v>No</v>
      </c>
      <c r="M371">
        <v>4</v>
      </c>
      <c r="N371" t="str" cm="1">
        <f t="array" ref="N371">_xlfn.IFS(M371&lt;=2,"Small",M371&lt;=5,"Medium",M371&gt;5,"Large")</f>
        <v>Medium</v>
      </c>
      <c r="O371" s="50">
        <v>250</v>
      </c>
      <c r="P371" s="67">
        <f t="shared" si="21"/>
        <v>0.04</v>
      </c>
      <c r="Q371" s="52">
        <v>4.8600000000000003</v>
      </c>
      <c r="R371" s="52" t="str" cm="1">
        <f t="array" ref="R371">_xlfn.IFS(ROUND(Q371,0)=5,"Excellent",ROUND(Q371,0)=4,"Good",ROUND(Q371,0)=3,"Ok",ROUND(Q371,0)&lt;3,"Bad")</f>
        <v>Excellent</v>
      </c>
      <c r="S371">
        <v>7</v>
      </c>
      <c r="T371" t="str">
        <f t="shared" si="22"/>
        <v>No</v>
      </c>
      <c r="U371" s="65">
        <v>41283</v>
      </c>
      <c r="V371" s="65">
        <v>43833</v>
      </c>
      <c r="W371">
        <v>365</v>
      </c>
      <c r="X371" t="str">
        <f t="shared" si="23"/>
        <v>Active</v>
      </c>
      <c r="Y371" t="s">
        <v>15615</v>
      </c>
    </row>
    <row r="372" spans="1:25" x14ac:dyDescent="0.25">
      <c r="A372">
        <v>371</v>
      </c>
      <c r="B372" t="s">
        <v>14861</v>
      </c>
      <c r="C372">
        <v>811</v>
      </c>
      <c r="D372" t="str">
        <f>VLOOKUP($C372,Hosts!$A:$O,10,0)</f>
        <v>New York</v>
      </c>
      <c r="E372" s="67">
        <f>INDEX(Hosts!$A:$O,MATCH(Places!$C372,Hosts!$A:$A,0),MATCH(Places!E$1,Hosts!$1:$1,0))</f>
        <v>1</v>
      </c>
      <c r="F372" s="67">
        <f>INDEX(Hosts!$A:$O,MATCH(Places!$C372,Hosts!$A:$A,0),MATCH(Places!F$1,Hosts!$1:$1,0))</f>
        <v>0.91</v>
      </c>
      <c r="G372" s="67" t="str">
        <f>INDEX(Hosts!$A:$O,MATCH(Places!$C372,Hosts!$A:$A,0),MATCH(Places!G$1,Hosts!$1:$1,0))</f>
        <v>Yes</v>
      </c>
      <c r="H372">
        <v>16</v>
      </c>
      <c r="I372" t="str">
        <f>VLOOKUP($H372,Neighborhoods!$A:$C,2,0)</f>
        <v>Manhattan</v>
      </c>
      <c r="J372" t="str">
        <f>VLOOKUP($H372,Neighborhoods!$A:$C,3,0)</f>
        <v>Harlem</v>
      </c>
      <c r="K372" t="s">
        <v>11822</v>
      </c>
      <c r="L372" t="str">
        <f t="shared" si="20"/>
        <v>No</v>
      </c>
      <c r="M372">
        <v>6</v>
      </c>
      <c r="N372" t="str" cm="1">
        <f t="array" ref="N372">_xlfn.IFS(M372&lt;=2,"Small",M372&lt;=5,"Medium",M372&gt;5,"Large")</f>
        <v>Large</v>
      </c>
      <c r="O372" s="50">
        <v>150</v>
      </c>
      <c r="P372" s="67">
        <f t="shared" si="21"/>
        <v>0.03</v>
      </c>
      <c r="Q372" s="52">
        <v>5</v>
      </c>
      <c r="R372" s="52" t="str" cm="1">
        <f t="array" ref="R372">_xlfn.IFS(ROUND(Q372,0)=5,"Excellent",ROUND(Q372,0)=4,"Good",ROUND(Q372,0)=3,"Ok",ROUND(Q372,0)&lt;3,"Bad")</f>
        <v>Excellent</v>
      </c>
      <c r="S372">
        <v>3</v>
      </c>
      <c r="T372" t="str">
        <f t="shared" si="22"/>
        <v>No</v>
      </c>
      <c r="U372" s="65">
        <v>41502</v>
      </c>
      <c r="V372" s="65">
        <v>42505</v>
      </c>
      <c r="W372">
        <v>362</v>
      </c>
      <c r="X372" t="str">
        <f t="shared" si="23"/>
        <v>Active</v>
      </c>
      <c r="Y372" t="s">
        <v>15615</v>
      </c>
    </row>
    <row r="373" spans="1:25" x14ac:dyDescent="0.25">
      <c r="A373">
        <v>372</v>
      </c>
      <c r="B373" t="s">
        <v>294</v>
      </c>
      <c r="C373">
        <v>745</v>
      </c>
      <c r="D373" t="str">
        <f>VLOOKUP($C373,Hosts!$A:$O,10,0)</f>
        <v>New York</v>
      </c>
      <c r="E373" s="67">
        <f>INDEX(Hosts!$A:$O,MATCH(Places!$C373,Hosts!$A:$A,0),MATCH(Places!E$1,Hosts!$1:$1,0))</f>
        <v>0.67</v>
      </c>
      <c r="F373" s="67">
        <f>INDEX(Hosts!$A:$O,MATCH(Places!$C373,Hosts!$A:$A,0),MATCH(Places!F$1,Hosts!$1:$1,0))</f>
        <v>0.63</v>
      </c>
      <c r="G373" s="67" t="str">
        <f>INDEX(Hosts!$A:$O,MATCH(Places!$C373,Hosts!$A:$A,0),MATCH(Places!G$1,Hosts!$1:$1,0))</f>
        <v>No</v>
      </c>
      <c r="H373">
        <v>17</v>
      </c>
      <c r="I373" t="str">
        <f>VLOOKUP($H373,Neighborhoods!$A:$C,2,0)</f>
        <v>Manhattan</v>
      </c>
      <c r="J373" t="str">
        <f>VLOOKUP($H373,Neighborhoods!$A:$C,3,0)</f>
        <v>Hell's Kitchen</v>
      </c>
      <c r="K373" t="s">
        <v>11822</v>
      </c>
      <c r="L373" t="str">
        <f t="shared" si="20"/>
        <v>No</v>
      </c>
      <c r="M373">
        <v>3</v>
      </c>
      <c r="N373" t="str" cm="1">
        <f t="array" ref="N373">_xlfn.IFS(M373&lt;=2,"Small",M373&lt;=5,"Medium",M373&gt;5,"Large")</f>
        <v>Medium</v>
      </c>
      <c r="O373" s="50">
        <v>139</v>
      </c>
      <c r="P373" s="67">
        <f t="shared" si="21"/>
        <v>0.03</v>
      </c>
      <c r="Q373" s="52">
        <v>4.9400000000000004</v>
      </c>
      <c r="R373" s="52" t="str" cm="1">
        <f t="array" ref="R373">_xlfn.IFS(ROUND(Q373,0)=5,"Excellent",ROUND(Q373,0)=4,"Good",ROUND(Q373,0)=3,"Ok",ROUND(Q373,0)&lt;3,"Bad")</f>
        <v>Excellent</v>
      </c>
      <c r="S373">
        <v>16</v>
      </c>
      <c r="T373" t="str">
        <f t="shared" si="22"/>
        <v>No</v>
      </c>
      <c r="U373" s="65">
        <v>41332</v>
      </c>
      <c r="V373" s="65">
        <v>43059</v>
      </c>
      <c r="W373">
        <v>97</v>
      </c>
      <c r="X373" t="str">
        <f t="shared" si="23"/>
        <v>Active</v>
      </c>
      <c r="Y373" t="s">
        <v>15615</v>
      </c>
    </row>
    <row r="374" spans="1:25" x14ac:dyDescent="0.25">
      <c r="A374">
        <v>373</v>
      </c>
      <c r="B374" t="s">
        <v>14445</v>
      </c>
      <c r="C374">
        <v>405</v>
      </c>
      <c r="D374" t="str">
        <f>VLOOKUP($C374,Hosts!$A:$O,10,0)</f>
        <v>New York</v>
      </c>
      <c r="E374" s="67">
        <f>INDEX(Hosts!$A:$O,MATCH(Places!$C374,Hosts!$A:$A,0),MATCH(Places!E$1,Hosts!$1:$1,0))</f>
        <v>1</v>
      </c>
      <c r="F374" s="67">
        <f>INDEX(Hosts!$A:$O,MATCH(Places!$C374,Hosts!$A:$A,0),MATCH(Places!F$1,Hosts!$1:$1,0))</f>
        <v>1</v>
      </c>
      <c r="G374" s="67" t="str">
        <f>INDEX(Hosts!$A:$O,MATCH(Places!$C374,Hosts!$A:$A,0),MATCH(Places!G$1,Hosts!$1:$1,0))</f>
        <v>Yes</v>
      </c>
      <c r="H374">
        <v>14</v>
      </c>
      <c r="I374" t="str">
        <f>VLOOKUP($H374,Neighborhoods!$A:$C,2,0)</f>
        <v>Manhattan</v>
      </c>
      <c r="J374" t="str">
        <f>VLOOKUP($H374,Neighborhoods!$A:$C,3,0)</f>
        <v>East Harlem</v>
      </c>
      <c r="K374" t="s">
        <v>1</v>
      </c>
      <c r="L374" t="str">
        <f t="shared" si="20"/>
        <v>Yes</v>
      </c>
      <c r="M374">
        <v>2</v>
      </c>
      <c r="N374" t="str" cm="1">
        <f t="array" ref="N374">_xlfn.IFS(M374&lt;=2,"Small",M374&lt;=5,"Medium",M374&gt;5,"Large")</f>
        <v>Small</v>
      </c>
      <c r="O374" s="50">
        <v>75</v>
      </c>
      <c r="P374" s="67">
        <f t="shared" si="21"/>
        <v>0.03</v>
      </c>
      <c r="Q374" s="52">
        <v>4.99</v>
      </c>
      <c r="R374" s="52" t="str" cm="1">
        <f t="array" ref="R374">_xlfn.IFS(ROUND(Q374,0)=5,"Excellent",ROUND(Q374,0)=4,"Good",ROUND(Q374,0)=3,"Ok",ROUND(Q374,0)&lt;3,"Bad")</f>
        <v>Excellent</v>
      </c>
      <c r="S374">
        <v>172</v>
      </c>
      <c r="T374" t="str">
        <f t="shared" si="22"/>
        <v>Yes</v>
      </c>
      <c r="U374" s="65">
        <v>41260</v>
      </c>
      <c r="V374" s="65">
        <v>43904</v>
      </c>
      <c r="W374">
        <v>311</v>
      </c>
      <c r="X374" t="str">
        <f t="shared" si="23"/>
        <v>Active</v>
      </c>
      <c r="Y374" t="s">
        <v>15615</v>
      </c>
    </row>
    <row r="375" spans="1:25" x14ac:dyDescent="0.25">
      <c r="A375">
        <v>374</v>
      </c>
      <c r="B375" t="s">
        <v>15119</v>
      </c>
      <c r="C375">
        <v>136</v>
      </c>
      <c r="D375" t="str">
        <f>VLOOKUP($C375,Hosts!$A:$O,10,0)</f>
        <v>New York</v>
      </c>
      <c r="E375" s="67">
        <f>INDEX(Hosts!$A:$O,MATCH(Places!$C375,Hosts!$A:$A,0),MATCH(Places!E$1,Hosts!$1:$1,0))</f>
        <v>1</v>
      </c>
      <c r="F375" s="67">
        <f>INDEX(Hosts!$A:$O,MATCH(Places!$C375,Hosts!$A:$A,0),MATCH(Places!F$1,Hosts!$1:$1,0))</f>
        <v>1</v>
      </c>
      <c r="G375" s="67" t="str">
        <f>INDEX(Hosts!$A:$O,MATCH(Places!$C375,Hosts!$A:$A,0),MATCH(Places!G$1,Hosts!$1:$1,0))</f>
        <v>No</v>
      </c>
      <c r="H375">
        <v>12</v>
      </c>
      <c r="I375" t="str">
        <f>VLOOKUP($H375,Neighborhoods!$A:$C,2,0)</f>
        <v>Brooklyn</v>
      </c>
      <c r="J375" t="str">
        <f>VLOOKUP($H375,Neighborhoods!$A:$C,3,0)</f>
        <v>Williamsburg</v>
      </c>
      <c r="K375" t="s">
        <v>1</v>
      </c>
      <c r="L375" t="str">
        <f t="shared" si="20"/>
        <v>Yes</v>
      </c>
      <c r="M375">
        <v>1</v>
      </c>
      <c r="N375" t="str" cm="1">
        <f t="array" ref="N375">_xlfn.IFS(M375&lt;=2,"Small",M375&lt;=5,"Medium",M375&gt;5,"Large")</f>
        <v>Small</v>
      </c>
      <c r="O375" s="50">
        <v>65</v>
      </c>
      <c r="P375" s="67">
        <f t="shared" si="21"/>
        <v>0.03</v>
      </c>
      <c r="Q375" s="52">
        <v>4.78</v>
      </c>
      <c r="R375" s="52" t="str" cm="1">
        <f t="array" ref="R375">_xlfn.IFS(ROUND(Q375,0)=5,"Excellent",ROUND(Q375,0)=4,"Good",ROUND(Q375,0)=3,"Ok",ROUND(Q375,0)&lt;3,"Bad")</f>
        <v>Excellent</v>
      </c>
      <c r="S375">
        <v>9</v>
      </c>
      <c r="T375" t="str">
        <f t="shared" si="22"/>
        <v>No</v>
      </c>
      <c r="U375" s="65">
        <v>41801</v>
      </c>
      <c r="V375" s="65">
        <v>42009</v>
      </c>
      <c r="W375">
        <v>342</v>
      </c>
      <c r="X375" t="str">
        <f t="shared" si="23"/>
        <v>Active</v>
      </c>
      <c r="Y375" t="s">
        <v>15615</v>
      </c>
    </row>
    <row r="376" spans="1:25" x14ac:dyDescent="0.25">
      <c r="A376">
        <v>375</v>
      </c>
      <c r="B376" t="s">
        <v>15295</v>
      </c>
      <c r="C376">
        <v>892</v>
      </c>
      <c r="D376" t="str">
        <f>VLOOKUP($C376,Hosts!$A:$O,10,0)</f>
        <v>New York</v>
      </c>
      <c r="E376" s="67">
        <f>INDEX(Hosts!$A:$O,MATCH(Places!$C376,Hosts!$A:$A,0),MATCH(Places!E$1,Hosts!$1:$1,0))</f>
        <v>0.7</v>
      </c>
      <c r="F376" s="67">
        <f>INDEX(Hosts!$A:$O,MATCH(Places!$C376,Hosts!$A:$A,0),MATCH(Places!F$1,Hosts!$1:$1,0))</f>
        <v>0.7</v>
      </c>
      <c r="G376" s="67" t="str">
        <f>INDEX(Hosts!$A:$O,MATCH(Places!$C376,Hosts!$A:$A,0),MATCH(Places!G$1,Hosts!$1:$1,0))</f>
        <v>No</v>
      </c>
      <c r="H376">
        <v>7</v>
      </c>
      <c r="I376" t="str">
        <f>VLOOKUP($H376,Neighborhoods!$A:$C,2,0)</f>
        <v>Brooklyn</v>
      </c>
      <c r="J376" t="str">
        <f>VLOOKUP($H376,Neighborhoods!$A:$C,3,0)</f>
        <v>Bedford-Stuyvesant</v>
      </c>
      <c r="K376" t="s">
        <v>11822</v>
      </c>
      <c r="L376" t="str">
        <f t="shared" si="20"/>
        <v>No</v>
      </c>
      <c r="M376">
        <v>6</v>
      </c>
      <c r="N376" t="str" cm="1">
        <f t="array" ref="N376">_xlfn.IFS(M376&lt;=2,"Small",M376&lt;=5,"Medium",M376&gt;5,"Large")</f>
        <v>Large</v>
      </c>
      <c r="O376" s="50">
        <v>158</v>
      </c>
      <c r="P376" s="67">
        <f t="shared" si="21"/>
        <v>0.03</v>
      </c>
      <c r="Q376" s="52">
        <v>4.67</v>
      </c>
      <c r="R376" s="52" t="str" cm="1">
        <f t="array" ref="R376">_xlfn.IFS(ROUND(Q376,0)=5,"Excellent",ROUND(Q376,0)=4,"Good",ROUND(Q376,0)=3,"Ok",ROUND(Q376,0)&lt;3,"Bad")</f>
        <v>Excellent</v>
      </c>
      <c r="S376">
        <v>3</v>
      </c>
      <c r="T376" t="str">
        <f t="shared" si="22"/>
        <v>No</v>
      </c>
      <c r="U376" s="65">
        <v>41275</v>
      </c>
      <c r="V376" s="65">
        <v>43833</v>
      </c>
      <c r="W376">
        <v>276</v>
      </c>
      <c r="X376" t="str">
        <f t="shared" si="23"/>
        <v>Active</v>
      </c>
      <c r="Y376" t="s">
        <v>15615</v>
      </c>
    </row>
    <row r="377" spans="1:25" x14ac:dyDescent="0.25">
      <c r="A377">
        <v>376</v>
      </c>
      <c r="B377" t="s">
        <v>295</v>
      </c>
      <c r="C377">
        <v>370</v>
      </c>
      <c r="D377" t="str">
        <f>VLOOKUP($C377,Hosts!$A:$O,10,0)</f>
        <v>New York</v>
      </c>
      <c r="E377" s="67">
        <f>INDEX(Hosts!$A:$O,MATCH(Places!$C377,Hosts!$A:$A,0),MATCH(Places!E$1,Hosts!$1:$1,0))</f>
        <v>0.6</v>
      </c>
      <c r="F377" s="67">
        <f>INDEX(Hosts!$A:$O,MATCH(Places!$C377,Hosts!$A:$A,0),MATCH(Places!F$1,Hosts!$1:$1,0))</f>
        <v>0.96</v>
      </c>
      <c r="G377" s="67" t="str">
        <f>INDEX(Hosts!$A:$O,MATCH(Places!$C377,Hosts!$A:$A,0),MATCH(Places!G$1,Hosts!$1:$1,0))</f>
        <v>No</v>
      </c>
      <c r="H377">
        <v>9</v>
      </c>
      <c r="I377" t="str">
        <f>VLOOKUP($H377,Neighborhoods!$A:$C,2,0)</f>
        <v>Brooklyn</v>
      </c>
      <c r="J377" t="str">
        <f>VLOOKUP($H377,Neighborhoods!$A:$C,3,0)</f>
        <v>Crown Heights</v>
      </c>
      <c r="K377" t="s">
        <v>1</v>
      </c>
      <c r="L377" t="str">
        <f t="shared" si="20"/>
        <v>Yes</v>
      </c>
      <c r="M377">
        <v>3</v>
      </c>
      <c r="N377" t="str" cm="1">
        <f t="array" ref="N377">_xlfn.IFS(M377&lt;=2,"Small",M377&lt;=5,"Medium",M377&gt;5,"Large")</f>
        <v>Medium</v>
      </c>
      <c r="O377" s="50">
        <v>109</v>
      </c>
      <c r="P377" s="67">
        <f t="shared" si="21"/>
        <v>0.03</v>
      </c>
      <c r="Q377" s="52">
        <v>4.63</v>
      </c>
      <c r="R377" s="52" t="str" cm="1">
        <f t="array" ref="R377">_xlfn.IFS(ROUND(Q377,0)=5,"Excellent",ROUND(Q377,0)=4,"Good",ROUND(Q377,0)=3,"Ok",ROUND(Q377,0)&lt;3,"Bad")</f>
        <v>Excellent</v>
      </c>
      <c r="S377">
        <v>79</v>
      </c>
      <c r="T377" t="str">
        <f t="shared" si="22"/>
        <v>No</v>
      </c>
      <c r="U377" s="65">
        <v>41273</v>
      </c>
      <c r="V377" s="65">
        <v>43850</v>
      </c>
      <c r="W377">
        <v>365</v>
      </c>
      <c r="X377" t="str">
        <f t="shared" si="23"/>
        <v>Active</v>
      </c>
      <c r="Y377" t="s">
        <v>15616</v>
      </c>
    </row>
    <row r="378" spans="1:25" x14ac:dyDescent="0.25">
      <c r="A378">
        <v>377</v>
      </c>
      <c r="B378" t="s">
        <v>14668</v>
      </c>
      <c r="C378">
        <v>915</v>
      </c>
      <c r="D378" t="str">
        <f>VLOOKUP($C378,Hosts!$A:$O,10,0)</f>
        <v>New York</v>
      </c>
      <c r="E378" s="67">
        <f>INDEX(Hosts!$A:$O,MATCH(Places!$C378,Hosts!$A:$A,0),MATCH(Places!E$1,Hosts!$1:$1,0))</f>
        <v>0</v>
      </c>
      <c r="F378" s="67">
        <f>INDEX(Hosts!$A:$O,MATCH(Places!$C378,Hosts!$A:$A,0),MATCH(Places!F$1,Hosts!$1:$1,0))</f>
        <v>0.8</v>
      </c>
      <c r="G378" s="67" t="str">
        <f>INDEX(Hosts!$A:$O,MATCH(Places!$C378,Hosts!$A:$A,0),MATCH(Places!G$1,Hosts!$1:$1,0))</f>
        <v>No</v>
      </c>
      <c r="H378">
        <v>22</v>
      </c>
      <c r="I378" t="str">
        <f>VLOOKUP($H378,Neighborhoods!$A:$C,2,0)</f>
        <v>Queens</v>
      </c>
      <c r="J378" t="str">
        <f>VLOOKUP($H378,Neighborhoods!$A:$C,3,0)</f>
        <v>Flushing</v>
      </c>
      <c r="K378" t="s">
        <v>1</v>
      </c>
      <c r="L378" t="str">
        <f t="shared" si="20"/>
        <v>Yes</v>
      </c>
      <c r="M378">
        <v>2</v>
      </c>
      <c r="N378" t="str" cm="1">
        <f t="array" ref="N378">_xlfn.IFS(M378&lt;=2,"Small",M378&lt;=5,"Medium",M378&gt;5,"Large")</f>
        <v>Small</v>
      </c>
      <c r="O378" s="50">
        <v>57</v>
      </c>
      <c r="P378" s="67">
        <f t="shared" si="21"/>
        <v>0.03</v>
      </c>
      <c r="Q378" s="52">
        <v>4.57</v>
      </c>
      <c r="R378" s="52" t="str" cm="1">
        <f t="array" ref="R378">_xlfn.IFS(ROUND(Q378,0)=5,"Excellent",ROUND(Q378,0)=4,"Good",ROUND(Q378,0)=3,"Ok",ROUND(Q378,0)&lt;3,"Bad")</f>
        <v>Excellent</v>
      </c>
      <c r="S378">
        <v>23</v>
      </c>
      <c r="T378" t="str">
        <f t="shared" si="22"/>
        <v>No</v>
      </c>
      <c r="U378" s="65">
        <v>41274</v>
      </c>
      <c r="V378" s="65">
        <v>43814</v>
      </c>
      <c r="W378">
        <v>344</v>
      </c>
      <c r="X378" t="str">
        <f t="shared" si="23"/>
        <v>Active</v>
      </c>
      <c r="Y378" t="s">
        <v>15615</v>
      </c>
    </row>
    <row r="379" spans="1:25" x14ac:dyDescent="0.25">
      <c r="A379">
        <v>378</v>
      </c>
      <c r="B379" t="s">
        <v>15465</v>
      </c>
      <c r="C379">
        <v>920</v>
      </c>
      <c r="D379" t="str">
        <f>VLOOKUP($C379,Hosts!$A:$O,10,0)</f>
        <v>New York</v>
      </c>
      <c r="E379" s="67">
        <f>INDEX(Hosts!$A:$O,MATCH(Places!$C379,Hosts!$A:$A,0),MATCH(Places!E$1,Hosts!$1:$1,0))</f>
        <v>0.9</v>
      </c>
      <c r="F379" s="67">
        <f>INDEX(Hosts!$A:$O,MATCH(Places!$C379,Hosts!$A:$A,0),MATCH(Places!F$1,Hosts!$1:$1,0))</f>
        <v>0.97</v>
      </c>
      <c r="G379" s="67" t="str">
        <f>INDEX(Hosts!$A:$O,MATCH(Places!$C379,Hosts!$A:$A,0),MATCH(Places!G$1,Hosts!$1:$1,0))</f>
        <v>No</v>
      </c>
      <c r="H379">
        <v>16</v>
      </c>
      <c r="I379" t="str">
        <f>VLOOKUP($H379,Neighborhoods!$A:$C,2,0)</f>
        <v>Manhattan</v>
      </c>
      <c r="J379" t="str">
        <f>VLOOKUP($H379,Neighborhoods!$A:$C,3,0)</f>
        <v>Harlem</v>
      </c>
      <c r="K379" t="s">
        <v>1</v>
      </c>
      <c r="L379" t="str">
        <f t="shared" si="20"/>
        <v>Yes</v>
      </c>
      <c r="M379">
        <v>2</v>
      </c>
      <c r="N379" t="str" cm="1">
        <f t="array" ref="N379">_xlfn.IFS(M379&lt;=2,"Small",M379&lt;=5,"Medium",M379&gt;5,"Large")</f>
        <v>Small</v>
      </c>
      <c r="O379" s="50">
        <v>50</v>
      </c>
      <c r="P379" s="67">
        <f t="shared" si="21"/>
        <v>0.03</v>
      </c>
      <c r="Q379" s="52">
        <v>4.6399999999999997</v>
      </c>
      <c r="R379" s="52" t="str" cm="1">
        <f t="array" ref="R379">_xlfn.IFS(ROUND(Q379,0)=5,"Excellent",ROUND(Q379,0)=4,"Good",ROUND(Q379,0)=3,"Ok",ROUND(Q379,0)&lt;3,"Bad")</f>
        <v>Excellent</v>
      </c>
      <c r="S379">
        <v>59</v>
      </c>
      <c r="T379" t="str">
        <f t="shared" si="22"/>
        <v>No</v>
      </c>
      <c r="U379" s="65">
        <v>41277</v>
      </c>
      <c r="V379" s="65">
        <v>44053</v>
      </c>
      <c r="W379">
        <v>117</v>
      </c>
      <c r="X379" t="str">
        <f t="shared" si="23"/>
        <v>Active</v>
      </c>
      <c r="Y379" t="s">
        <v>15616</v>
      </c>
    </row>
    <row r="380" spans="1:25" x14ac:dyDescent="0.25">
      <c r="A380">
        <v>379</v>
      </c>
      <c r="B380" t="s">
        <v>13573</v>
      </c>
      <c r="C380">
        <v>922</v>
      </c>
      <c r="D380" t="str">
        <f>VLOOKUP($C380,Hosts!$A:$O,10,0)</f>
        <v>New York</v>
      </c>
      <c r="E380" s="67">
        <f>INDEX(Hosts!$A:$O,MATCH(Places!$C380,Hosts!$A:$A,0),MATCH(Places!E$1,Hosts!$1:$1,0))</f>
        <v>0.67</v>
      </c>
      <c r="F380" s="67">
        <f>INDEX(Hosts!$A:$O,MATCH(Places!$C380,Hosts!$A:$A,0),MATCH(Places!F$1,Hosts!$1:$1,0))</f>
        <v>0</v>
      </c>
      <c r="G380" s="67" t="str">
        <f>INDEX(Hosts!$A:$O,MATCH(Places!$C380,Hosts!$A:$A,0),MATCH(Places!G$1,Hosts!$1:$1,0))</f>
        <v>No</v>
      </c>
      <c r="H380">
        <v>7</v>
      </c>
      <c r="I380" t="str">
        <f>VLOOKUP($H380,Neighborhoods!$A:$C,2,0)</f>
        <v>Brooklyn</v>
      </c>
      <c r="J380" t="str">
        <f>VLOOKUP($H380,Neighborhoods!$A:$C,3,0)</f>
        <v>Bedford-Stuyvesant</v>
      </c>
      <c r="K380" t="s">
        <v>11822</v>
      </c>
      <c r="L380" t="str">
        <f t="shared" si="20"/>
        <v>No</v>
      </c>
      <c r="M380">
        <v>2</v>
      </c>
      <c r="N380" t="str" cm="1">
        <f t="array" ref="N380">_xlfn.IFS(M380&lt;=2,"Small",M380&lt;=5,"Medium",M380&gt;5,"Large")</f>
        <v>Small</v>
      </c>
      <c r="O380" s="50">
        <v>95</v>
      </c>
      <c r="P380" s="67">
        <f t="shared" si="21"/>
        <v>0.03</v>
      </c>
      <c r="Q380" s="52">
        <v>4.1399999999999997</v>
      </c>
      <c r="R380" s="52" t="str" cm="1">
        <f t="array" ref="R380">_xlfn.IFS(ROUND(Q380,0)=5,"Excellent",ROUND(Q380,0)=4,"Good",ROUND(Q380,0)=3,"Ok",ROUND(Q380,0)&lt;3,"Bad")</f>
        <v>Good</v>
      </c>
      <c r="S380">
        <v>7</v>
      </c>
      <c r="T380" t="str">
        <f t="shared" si="22"/>
        <v>No</v>
      </c>
      <c r="U380" s="65">
        <v>41351</v>
      </c>
      <c r="V380" s="65">
        <v>42260</v>
      </c>
      <c r="W380">
        <v>295</v>
      </c>
      <c r="X380" t="str">
        <f t="shared" si="23"/>
        <v>Active</v>
      </c>
      <c r="Y380" t="s">
        <v>15615</v>
      </c>
    </row>
    <row r="381" spans="1:25" x14ac:dyDescent="0.25">
      <c r="A381">
        <v>380</v>
      </c>
      <c r="B381" t="s">
        <v>296</v>
      </c>
      <c r="C381">
        <v>924</v>
      </c>
      <c r="D381" t="str">
        <f>VLOOKUP($C381,Hosts!$A:$O,10,0)</f>
        <v>New York</v>
      </c>
      <c r="E381" s="67">
        <f>INDEX(Hosts!$A:$O,MATCH(Places!$C381,Hosts!$A:$A,0),MATCH(Places!E$1,Hosts!$1:$1,0))</f>
        <v>0</v>
      </c>
      <c r="F381" s="67">
        <f>INDEX(Hosts!$A:$O,MATCH(Places!$C381,Hosts!$A:$A,0),MATCH(Places!F$1,Hosts!$1:$1,0))</f>
        <v>1</v>
      </c>
      <c r="G381" s="67" t="str">
        <f>INDEX(Hosts!$A:$O,MATCH(Places!$C381,Hosts!$A:$A,0),MATCH(Places!G$1,Hosts!$1:$1,0))</f>
        <v>No</v>
      </c>
      <c r="H381">
        <v>16</v>
      </c>
      <c r="I381" t="str">
        <f>VLOOKUP($H381,Neighborhoods!$A:$C,2,0)</f>
        <v>Manhattan</v>
      </c>
      <c r="J381" t="str">
        <f>VLOOKUP($H381,Neighborhoods!$A:$C,3,0)</f>
        <v>Harlem</v>
      </c>
      <c r="K381" t="s">
        <v>1</v>
      </c>
      <c r="L381" t="str">
        <f t="shared" si="20"/>
        <v>Yes</v>
      </c>
      <c r="M381">
        <v>2</v>
      </c>
      <c r="N381" t="str" cm="1">
        <f t="array" ref="N381">_xlfn.IFS(M381&lt;=2,"Small",M381&lt;=5,"Medium",M381&gt;5,"Large")</f>
        <v>Small</v>
      </c>
      <c r="O381" s="50">
        <v>85</v>
      </c>
      <c r="P381" s="67">
        <f t="shared" si="21"/>
        <v>0.03</v>
      </c>
      <c r="Q381" s="52">
        <v>4.67</v>
      </c>
      <c r="R381" s="52" t="str" cm="1">
        <f t="array" ref="R381">_xlfn.IFS(ROUND(Q381,0)=5,"Excellent",ROUND(Q381,0)=4,"Good",ROUND(Q381,0)=3,"Ok",ROUND(Q381,0)&lt;3,"Bad")</f>
        <v>Excellent</v>
      </c>
      <c r="S381">
        <v>45</v>
      </c>
      <c r="T381" t="str">
        <f t="shared" si="22"/>
        <v>No</v>
      </c>
      <c r="U381" s="65">
        <v>41277</v>
      </c>
      <c r="V381" s="65">
        <v>43946</v>
      </c>
      <c r="W381">
        <v>268</v>
      </c>
      <c r="X381" t="str">
        <f t="shared" si="23"/>
        <v>Active</v>
      </c>
      <c r="Y381" t="s">
        <v>15615</v>
      </c>
    </row>
    <row r="382" spans="1:25" x14ac:dyDescent="0.25">
      <c r="A382">
        <v>381</v>
      </c>
      <c r="B382" t="s">
        <v>297</v>
      </c>
      <c r="C382">
        <v>924</v>
      </c>
      <c r="D382" t="str">
        <f>VLOOKUP($C382,Hosts!$A:$O,10,0)</f>
        <v>New York</v>
      </c>
      <c r="E382" s="67">
        <f>INDEX(Hosts!$A:$O,MATCH(Places!$C382,Hosts!$A:$A,0),MATCH(Places!E$1,Hosts!$1:$1,0))</f>
        <v>0</v>
      </c>
      <c r="F382" s="67">
        <f>INDEX(Hosts!$A:$O,MATCH(Places!$C382,Hosts!$A:$A,0),MATCH(Places!F$1,Hosts!$1:$1,0))</f>
        <v>1</v>
      </c>
      <c r="G382" s="67" t="str">
        <f>INDEX(Hosts!$A:$O,MATCH(Places!$C382,Hosts!$A:$A,0),MATCH(Places!G$1,Hosts!$1:$1,0))</f>
        <v>No</v>
      </c>
      <c r="H382">
        <v>16</v>
      </c>
      <c r="I382" t="str">
        <f>VLOOKUP($H382,Neighborhoods!$A:$C,2,0)</f>
        <v>Manhattan</v>
      </c>
      <c r="J382" t="str">
        <f>VLOOKUP($H382,Neighborhoods!$A:$C,3,0)</f>
        <v>Harlem</v>
      </c>
      <c r="K382" t="s">
        <v>1</v>
      </c>
      <c r="L382" t="str">
        <f t="shared" si="20"/>
        <v>Yes</v>
      </c>
      <c r="M382">
        <v>2</v>
      </c>
      <c r="N382" t="str" cm="1">
        <f t="array" ref="N382">_xlfn.IFS(M382&lt;=2,"Small",M382&lt;=5,"Medium",M382&gt;5,"Large")</f>
        <v>Small</v>
      </c>
      <c r="O382" s="50">
        <v>70</v>
      </c>
      <c r="P382" s="67">
        <f t="shared" si="21"/>
        <v>0.03</v>
      </c>
      <c r="Q382" s="52">
        <v>4.8099999999999996</v>
      </c>
      <c r="R382" s="52" t="str" cm="1">
        <f t="array" ref="R382">_xlfn.IFS(ROUND(Q382,0)=5,"Excellent",ROUND(Q382,0)=4,"Good",ROUND(Q382,0)=3,"Ok",ROUND(Q382,0)&lt;3,"Bad")</f>
        <v>Excellent</v>
      </c>
      <c r="S382">
        <v>32</v>
      </c>
      <c r="T382" t="str">
        <f t="shared" si="22"/>
        <v>No</v>
      </c>
      <c r="U382" s="65">
        <v>41491</v>
      </c>
      <c r="V382" s="65">
        <v>43921</v>
      </c>
      <c r="W382">
        <v>253</v>
      </c>
      <c r="X382" t="str">
        <f t="shared" si="23"/>
        <v>Active</v>
      </c>
      <c r="Y382" t="s">
        <v>15615</v>
      </c>
    </row>
    <row r="383" spans="1:25" x14ac:dyDescent="0.25">
      <c r="A383">
        <v>382</v>
      </c>
      <c r="B383" t="s">
        <v>298</v>
      </c>
      <c r="C383">
        <v>75</v>
      </c>
      <c r="D383" t="str">
        <f>VLOOKUP($C383,Hosts!$A:$O,10,0)</f>
        <v>New York</v>
      </c>
      <c r="E383" s="67">
        <f>INDEX(Hosts!$A:$O,MATCH(Places!$C383,Hosts!$A:$A,0),MATCH(Places!E$1,Hosts!$1:$1,0))</f>
        <v>0.96</v>
      </c>
      <c r="F383" s="67">
        <f>INDEX(Hosts!$A:$O,MATCH(Places!$C383,Hosts!$A:$A,0),MATCH(Places!F$1,Hosts!$1:$1,0))</f>
        <v>0.67</v>
      </c>
      <c r="G383" s="67" t="str">
        <f>INDEX(Hosts!$A:$O,MATCH(Places!$C383,Hosts!$A:$A,0),MATCH(Places!G$1,Hosts!$1:$1,0))</f>
        <v>No</v>
      </c>
      <c r="H383">
        <v>7</v>
      </c>
      <c r="I383" t="str">
        <f>VLOOKUP($H383,Neighborhoods!$A:$C,2,0)</f>
        <v>Brooklyn</v>
      </c>
      <c r="J383" t="str">
        <f>VLOOKUP($H383,Neighborhoods!$A:$C,3,0)</f>
        <v>Bedford-Stuyvesant</v>
      </c>
      <c r="K383" t="s">
        <v>1</v>
      </c>
      <c r="L383" t="str">
        <f t="shared" si="20"/>
        <v>Yes</v>
      </c>
      <c r="M383">
        <v>2</v>
      </c>
      <c r="N383" t="str" cm="1">
        <f t="array" ref="N383">_xlfn.IFS(M383&lt;=2,"Small",M383&lt;=5,"Medium",M383&gt;5,"Large")</f>
        <v>Small</v>
      </c>
      <c r="O383" s="50">
        <v>29</v>
      </c>
      <c r="P383" s="67">
        <f t="shared" si="21"/>
        <v>0.03</v>
      </c>
      <c r="Q383" s="52">
        <v>4.91</v>
      </c>
      <c r="R383" s="52" t="str" cm="1">
        <f t="array" ref="R383">_xlfn.IFS(ROUND(Q383,0)=5,"Excellent",ROUND(Q383,0)=4,"Good",ROUND(Q383,0)=3,"Ok",ROUND(Q383,0)&lt;3,"Bad")</f>
        <v>Excellent</v>
      </c>
      <c r="S383">
        <v>70</v>
      </c>
      <c r="T383" t="str">
        <f t="shared" si="22"/>
        <v>No</v>
      </c>
      <c r="U383" s="65">
        <v>43301</v>
      </c>
      <c r="V383" s="65">
        <v>43951</v>
      </c>
      <c r="W383">
        <v>71</v>
      </c>
      <c r="X383" t="str">
        <f t="shared" si="23"/>
        <v>Active</v>
      </c>
      <c r="Y383" t="s">
        <v>15615</v>
      </c>
    </row>
    <row r="384" spans="1:25" x14ac:dyDescent="0.25">
      <c r="A384">
        <v>383</v>
      </c>
      <c r="B384" t="s">
        <v>299</v>
      </c>
      <c r="C384">
        <v>556</v>
      </c>
      <c r="D384" t="str">
        <f>VLOOKUP($C384,Hosts!$A:$O,10,0)</f>
        <v>New York</v>
      </c>
      <c r="E384" s="67">
        <f>INDEX(Hosts!$A:$O,MATCH(Places!$C384,Hosts!$A:$A,0),MATCH(Places!E$1,Hosts!$1:$1,0))</f>
        <v>1</v>
      </c>
      <c r="F384" s="67">
        <f>INDEX(Hosts!$A:$O,MATCH(Places!$C384,Hosts!$A:$A,0),MATCH(Places!F$1,Hosts!$1:$1,0))</f>
        <v>0.9</v>
      </c>
      <c r="G384" s="67" t="str">
        <f>INDEX(Hosts!$A:$O,MATCH(Places!$C384,Hosts!$A:$A,0),MATCH(Places!G$1,Hosts!$1:$1,0))</f>
        <v>No</v>
      </c>
      <c r="H384">
        <v>7</v>
      </c>
      <c r="I384" t="str">
        <f>VLOOKUP($H384,Neighborhoods!$A:$C,2,0)</f>
        <v>Brooklyn</v>
      </c>
      <c r="J384" t="str">
        <f>VLOOKUP($H384,Neighborhoods!$A:$C,3,0)</f>
        <v>Bedford-Stuyvesant</v>
      </c>
      <c r="K384" t="s">
        <v>1</v>
      </c>
      <c r="L384" t="str">
        <f t="shared" si="20"/>
        <v>Yes</v>
      </c>
      <c r="M384">
        <v>2</v>
      </c>
      <c r="N384" t="str" cm="1">
        <f t="array" ref="N384">_xlfn.IFS(M384&lt;=2,"Small",M384&lt;=5,"Medium",M384&gt;5,"Large")</f>
        <v>Small</v>
      </c>
      <c r="O384" s="50">
        <v>89</v>
      </c>
      <c r="P384" s="67">
        <f t="shared" si="21"/>
        <v>0.03</v>
      </c>
      <c r="Q384" s="52">
        <v>4.58</v>
      </c>
      <c r="R384" s="52" t="str" cm="1">
        <f t="array" ref="R384">_xlfn.IFS(ROUND(Q384,0)=5,"Excellent",ROUND(Q384,0)=4,"Good",ROUND(Q384,0)=3,"Ok",ROUND(Q384,0)&lt;3,"Bad")</f>
        <v>Excellent</v>
      </c>
      <c r="S384">
        <v>45</v>
      </c>
      <c r="T384" t="str">
        <f t="shared" si="22"/>
        <v>No</v>
      </c>
      <c r="U384" s="65">
        <v>41362</v>
      </c>
      <c r="V384" s="65">
        <v>43910</v>
      </c>
      <c r="W384">
        <v>365</v>
      </c>
      <c r="X384" t="str">
        <f t="shared" si="23"/>
        <v>Active</v>
      </c>
      <c r="Y384" t="s">
        <v>15615</v>
      </c>
    </row>
    <row r="385" spans="1:25" x14ac:dyDescent="0.25">
      <c r="A385">
        <v>384</v>
      </c>
      <c r="B385" t="s">
        <v>300</v>
      </c>
      <c r="C385">
        <v>929</v>
      </c>
      <c r="D385" t="str">
        <f>VLOOKUP($C385,Hosts!$A:$O,10,0)</f>
        <v>New York</v>
      </c>
      <c r="E385" s="67">
        <f>INDEX(Hosts!$A:$O,MATCH(Places!$C385,Hosts!$A:$A,0),MATCH(Places!E$1,Hosts!$1:$1,0))</f>
        <v>1</v>
      </c>
      <c r="F385" s="67">
        <f>INDEX(Hosts!$A:$O,MATCH(Places!$C385,Hosts!$A:$A,0),MATCH(Places!F$1,Hosts!$1:$1,0))</f>
        <v>0</v>
      </c>
      <c r="G385" s="67" t="str">
        <f>INDEX(Hosts!$A:$O,MATCH(Places!$C385,Hosts!$A:$A,0),MATCH(Places!G$1,Hosts!$1:$1,0))</f>
        <v>No</v>
      </c>
      <c r="H385">
        <v>11</v>
      </c>
      <c r="I385" t="str">
        <f>VLOOKUP($H385,Neighborhoods!$A:$C,2,0)</f>
        <v>Brooklyn</v>
      </c>
      <c r="J385" t="str">
        <f>VLOOKUP($H385,Neighborhoods!$A:$C,3,0)</f>
        <v>Greenpoint</v>
      </c>
      <c r="K385" t="s">
        <v>1</v>
      </c>
      <c r="L385" t="str">
        <f t="shared" si="20"/>
        <v>Yes</v>
      </c>
      <c r="M385">
        <v>1</v>
      </c>
      <c r="N385" t="str" cm="1">
        <f t="array" ref="N385">_xlfn.IFS(M385&lt;=2,"Small",M385&lt;=5,"Medium",M385&gt;5,"Large")</f>
        <v>Small</v>
      </c>
      <c r="O385" s="50">
        <v>55</v>
      </c>
      <c r="P385" s="67">
        <f t="shared" si="21"/>
        <v>0.03</v>
      </c>
      <c r="Q385" s="52">
        <v>4.6399999999999997</v>
      </c>
      <c r="R385" s="52" t="str" cm="1">
        <f t="array" ref="R385">_xlfn.IFS(ROUND(Q385,0)=5,"Excellent",ROUND(Q385,0)=4,"Good",ROUND(Q385,0)=3,"Ok",ROUND(Q385,0)&lt;3,"Bad")</f>
        <v>Excellent</v>
      </c>
      <c r="S385">
        <v>11</v>
      </c>
      <c r="T385" t="str">
        <f t="shared" si="22"/>
        <v>No</v>
      </c>
      <c r="U385" s="65">
        <v>42196</v>
      </c>
      <c r="V385" s="65">
        <v>43343</v>
      </c>
      <c r="W385">
        <v>0</v>
      </c>
      <c r="X385" t="str">
        <f t="shared" si="23"/>
        <v>Inactive</v>
      </c>
      <c r="Y385" t="s">
        <v>15615</v>
      </c>
    </row>
    <row r="386" spans="1:25" x14ac:dyDescent="0.25">
      <c r="A386">
        <v>385</v>
      </c>
      <c r="B386" t="s">
        <v>13175</v>
      </c>
      <c r="C386">
        <v>147</v>
      </c>
      <c r="D386" t="str">
        <f>VLOOKUP($C386,Hosts!$A:$O,10,0)</f>
        <v>New York</v>
      </c>
      <c r="E386" s="67">
        <f>INDEX(Hosts!$A:$O,MATCH(Places!$C386,Hosts!$A:$A,0),MATCH(Places!E$1,Hosts!$1:$1,0))</f>
        <v>1</v>
      </c>
      <c r="F386" s="67">
        <f>INDEX(Hosts!$A:$O,MATCH(Places!$C386,Hosts!$A:$A,0),MATCH(Places!F$1,Hosts!$1:$1,0))</f>
        <v>0.98</v>
      </c>
      <c r="G386" s="67" t="str">
        <f>INDEX(Hosts!$A:$O,MATCH(Places!$C386,Hosts!$A:$A,0),MATCH(Places!G$1,Hosts!$1:$1,0))</f>
        <v>Yes</v>
      </c>
      <c r="H386">
        <v>7</v>
      </c>
      <c r="I386" t="str">
        <f>VLOOKUP($H386,Neighborhoods!$A:$C,2,0)</f>
        <v>Brooklyn</v>
      </c>
      <c r="J386" t="str">
        <f>VLOOKUP($H386,Neighborhoods!$A:$C,3,0)</f>
        <v>Bedford-Stuyvesant</v>
      </c>
      <c r="K386" t="s">
        <v>11822</v>
      </c>
      <c r="L386" t="str">
        <f t="shared" si="20"/>
        <v>No</v>
      </c>
      <c r="M386">
        <v>2</v>
      </c>
      <c r="N386" t="str" cm="1">
        <f t="array" ref="N386">_xlfn.IFS(M386&lt;=2,"Small",M386&lt;=5,"Medium",M386&gt;5,"Large")</f>
        <v>Small</v>
      </c>
      <c r="O386" s="50">
        <v>80</v>
      </c>
      <c r="P386" s="67">
        <f t="shared" si="21"/>
        <v>0.03</v>
      </c>
      <c r="Q386" s="52">
        <v>4.8899999999999997</v>
      </c>
      <c r="R386" s="52" t="str" cm="1">
        <f t="array" ref="R386">_xlfn.IFS(ROUND(Q386,0)=5,"Excellent",ROUND(Q386,0)=4,"Good",ROUND(Q386,0)=3,"Ok",ROUND(Q386,0)&lt;3,"Bad")</f>
        <v>Excellent</v>
      </c>
      <c r="S386">
        <v>257</v>
      </c>
      <c r="T386" t="str">
        <f t="shared" si="22"/>
        <v>Yes</v>
      </c>
      <c r="U386" s="65">
        <v>41272</v>
      </c>
      <c r="V386" s="65">
        <v>44036</v>
      </c>
      <c r="W386">
        <v>0</v>
      </c>
      <c r="X386" t="str">
        <f t="shared" si="23"/>
        <v>Inactive</v>
      </c>
      <c r="Y386" t="s">
        <v>15615</v>
      </c>
    </row>
    <row r="387" spans="1:25" x14ac:dyDescent="0.25">
      <c r="A387">
        <v>386</v>
      </c>
      <c r="B387" t="s">
        <v>13599</v>
      </c>
      <c r="C387">
        <v>915</v>
      </c>
      <c r="D387" t="str">
        <f>VLOOKUP($C387,Hosts!$A:$O,10,0)</f>
        <v>New York</v>
      </c>
      <c r="E387" s="67">
        <f>INDEX(Hosts!$A:$O,MATCH(Places!$C387,Hosts!$A:$A,0),MATCH(Places!E$1,Hosts!$1:$1,0))</f>
        <v>0</v>
      </c>
      <c r="F387" s="67">
        <f>INDEX(Hosts!$A:$O,MATCH(Places!$C387,Hosts!$A:$A,0),MATCH(Places!F$1,Hosts!$1:$1,0))</f>
        <v>0.8</v>
      </c>
      <c r="G387" s="67" t="str">
        <f>INDEX(Hosts!$A:$O,MATCH(Places!$C387,Hosts!$A:$A,0),MATCH(Places!G$1,Hosts!$1:$1,0))</f>
        <v>No</v>
      </c>
      <c r="H387">
        <v>22</v>
      </c>
      <c r="I387" t="str">
        <f>VLOOKUP($H387,Neighborhoods!$A:$C,2,0)</f>
        <v>Queens</v>
      </c>
      <c r="J387" t="str">
        <f>VLOOKUP($H387,Neighborhoods!$A:$C,3,0)</f>
        <v>Flushing</v>
      </c>
      <c r="K387" t="s">
        <v>1</v>
      </c>
      <c r="L387" t="str">
        <f t="shared" ref="L387:L450" si="24">IF(OR(K387="Private room",K387="Shared room"),"Yes","No")</f>
        <v>Yes</v>
      </c>
      <c r="M387">
        <v>2</v>
      </c>
      <c r="N387" t="str" cm="1">
        <f t="array" ref="N387">_xlfn.IFS(M387&lt;=2,"Small",M387&lt;=5,"Medium",M387&gt;5,"Large")</f>
        <v>Small</v>
      </c>
      <c r="O387" s="50">
        <v>80</v>
      </c>
      <c r="P387" s="67">
        <f t="shared" ref="P387:P450" si="25">VLOOKUP(O387,$AB$1:$AC$5,2)</f>
        <v>0.03</v>
      </c>
      <c r="Q387" s="52">
        <v>4.7</v>
      </c>
      <c r="R387" s="52" t="str" cm="1">
        <f t="array" ref="R387">_xlfn.IFS(ROUND(Q387,0)=5,"Excellent",ROUND(Q387,0)=4,"Good",ROUND(Q387,0)=3,"Ok",ROUND(Q387,0)&lt;3,"Bad")</f>
        <v>Excellent</v>
      </c>
      <c r="S387">
        <v>10</v>
      </c>
      <c r="T387" t="str">
        <f t="shared" ref="T387:T450" si="26">IF(AND(Q387&gt;=4.8,S387&gt;100),"Yes","No")</f>
        <v>No</v>
      </c>
      <c r="U387" s="65">
        <v>42271</v>
      </c>
      <c r="V387" s="65">
        <v>43752</v>
      </c>
      <c r="W387">
        <v>363</v>
      </c>
      <c r="X387" t="str">
        <f t="shared" ref="X387:X450" si="27">IF(W387&lt;&gt;0,"Active","Inactive")</f>
        <v>Active</v>
      </c>
      <c r="Y387" t="s">
        <v>15615</v>
      </c>
    </row>
    <row r="388" spans="1:25" x14ac:dyDescent="0.25">
      <c r="A388">
        <v>387</v>
      </c>
      <c r="B388" t="s">
        <v>301</v>
      </c>
      <c r="C388">
        <v>266</v>
      </c>
      <c r="D388" t="str">
        <f>VLOOKUP($C388,Hosts!$A:$O,10,0)</f>
        <v>New York</v>
      </c>
      <c r="E388" s="67">
        <f>INDEX(Hosts!$A:$O,MATCH(Places!$C388,Hosts!$A:$A,0),MATCH(Places!E$1,Hosts!$1:$1,0))</f>
        <v>1</v>
      </c>
      <c r="F388" s="67">
        <f>INDEX(Hosts!$A:$O,MATCH(Places!$C388,Hosts!$A:$A,0),MATCH(Places!F$1,Hosts!$1:$1,0))</f>
        <v>0.33</v>
      </c>
      <c r="G388" s="67" t="str">
        <f>INDEX(Hosts!$A:$O,MATCH(Places!$C388,Hosts!$A:$A,0),MATCH(Places!G$1,Hosts!$1:$1,0))</f>
        <v>No</v>
      </c>
      <c r="H388">
        <v>8</v>
      </c>
      <c r="I388" t="str">
        <f>VLOOKUP($H388,Neighborhoods!$A:$C,2,0)</f>
        <v>Brooklyn</v>
      </c>
      <c r="J388" t="str">
        <f>VLOOKUP($H388,Neighborhoods!$A:$C,3,0)</f>
        <v>Bushwick</v>
      </c>
      <c r="K388" t="s">
        <v>11822</v>
      </c>
      <c r="L388" t="str">
        <f t="shared" si="24"/>
        <v>No</v>
      </c>
      <c r="M388">
        <v>6</v>
      </c>
      <c r="N388" t="str" cm="1">
        <f t="array" ref="N388">_xlfn.IFS(M388&lt;=2,"Small",M388&lt;=5,"Medium",M388&gt;5,"Large")</f>
        <v>Large</v>
      </c>
      <c r="O388" s="50">
        <v>800</v>
      </c>
      <c r="P388" s="67">
        <f t="shared" si="25"/>
        <v>0.05</v>
      </c>
      <c r="Q388" s="52">
        <v>4.83</v>
      </c>
      <c r="R388" s="52" t="str" cm="1">
        <f t="array" ref="R388">_xlfn.IFS(ROUND(Q388,0)=5,"Excellent",ROUND(Q388,0)=4,"Good",ROUND(Q388,0)=3,"Ok",ROUND(Q388,0)&lt;3,"Bad")</f>
        <v>Excellent</v>
      </c>
      <c r="S388">
        <v>36</v>
      </c>
      <c r="T388" t="str">
        <f t="shared" si="26"/>
        <v>No</v>
      </c>
      <c r="U388" s="65">
        <v>41371</v>
      </c>
      <c r="V388" s="65">
        <v>44029</v>
      </c>
      <c r="W388">
        <v>365</v>
      </c>
      <c r="X388" t="str">
        <f t="shared" si="27"/>
        <v>Active</v>
      </c>
      <c r="Y388" t="s">
        <v>15615</v>
      </c>
    </row>
    <row r="389" spans="1:25" x14ac:dyDescent="0.25">
      <c r="A389">
        <v>388</v>
      </c>
      <c r="B389" t="s">
        <v>302</v>
      </c>
      <c r="C389">
        <v>3598</v>
      </c>
      <c r="D389" t="str">
        <f>VLOOKUP($C389,Hosts!$A:$O,10,0)</f>
        <v>New York</v>
      </c>
      <c r="E389" s="67">
        <f>INDEX(Hosts!$A:$O,MATCH(Places!$C389,Hosts!$A:$A,0),MATCH(Places!E$1,Hosts!$1:$1,0))</f>
        <v>0.82</v>
      </c>
      <c r="F389" s="67">
        <f>INDEX(Hosts!$A:$O,MATCH(Places!$C389,Hosts!$A:$A,0),MATCH(Places!F$1,Hosts!$1:$1,0))</f>
        <v>0.89</v>
      </c>
      <c r="G389" s="67" t="str">
        <f>INDEX(Hosts!$A:$O,MATCH(Places!$C389,Hosts!$A:$A,0),MATCH(Places!G$1,Hosts!$1:$1,0))</f>
        <v>Yes</v>
      </c>
      <c r="H389">
        <v>7</v>
      </c>
      <c r="I389" t="str">
        <f>VLOOKUP($H389,Neighborhoods!$A:$C,2,0)</f>
        <v>Brooklyn</v>
      </c>
      <c r="J389" t="str">
        <f>VLOOKUP($H389,Neighborhoods!$A:$C,3,0)</f>
        <v>Bedford-Stuyvesant</v>
      </c>
      <c r="K389" t="s">
        <v>11822</v>
      </c>
      <c r="L389" t="str">
        <f t="shared" si="24"/>
        <v>No</v>
      </c>
      <c r="M389">
        <v>2</v>
      </c>
      <c r="N389" t="str" cm="1">
        <f t="array" ref="N389">_xlfn.IFS(M389&lt;=2,"Small",M389&lt;=5,"Medium",M389&gt;5,"Large")</f>
        <v>Small</v>
      </c>
      <c r="O389" s="50">
        <v>89</v>
      </c>
      <c r="P389" s="67">
        <f t="shared" si="25"/>
        <v>0.03</v>
      </c>
      <c r="Q389" s="52">
        <v>4.8</v>
      </c>
      <c r="R389" s="52" t="str" cm="1">
        <f t="array" ref="R389">_xlfn.IFS(ROUND(Q389,0)=5,"Excellent",ROUND(Q389,0)=4,"Good",ROUND(Q389,0)=3,"Ok",ROUND(Q389,0)&lt;3,"Bad")</f>
        <v>Excellent</v>
      </c>
      <c r="S389">
        <v>97</v>
      </c>
      <c r="T389" t="str">
        <f t="shared" si="26"/>
        <v>No</v>
      </c>
      <c r="U389" s="65">
        <v>43300</v>
      </c>
      <c r="V389" s="65">
        <v>43982</v>
      </c>
      <c r="W389">
        <v>82</v>
      </c>
      <c r="X389" t="str">
        <f t="shared" si="27"/>
        <v>Active</v>
      </c>
      <c r="Y389" t="s">
        <v>15615</v>
      </c>
    </row>
    <row r="390" spans="1:25" x14ac:dyDescent="0.25">
      <c r="A390">
        <v>389</v>
      </c>
      <c r="B390" t="s">
        <v>303</v>
      </c>
      <c r="C390">
        <v>939</v>
      </c>
      <c r="D390" t="str">
        <f>VLOOKUP($C390,Hosts!$A:$O,10,0)</f>
        <v>New York</v>
      </c>
      <c r="E390" s="67">
        <f>INDEX(Hosts!$A:$O,MATCH(Places!$C390,Hosts!$A:$A,0),MATCH(Places!E$1,Hosts!$1:$1,0))</f>
        <v>1</v>
      </c>
      <c r="F390" s="67">
        <f>INDEX(Hosts!$A:$O,MATCH(Places!$C390,Hosts!$A:$A,0),MATCH(Places!F$1,Hosts!$1:$1,0))</f>
        <v>0.83</v>
      </c>
      <c r="G390" s="67" t="str">
        <f>INDEX(Hosts!$A:$O,MATCH(Places!$C390,Hosts!$A:$A,0),MATCH(Places!G$1,Hosts!$1:$1,0))</f>
        <v>Yes</v>
      </c>
      <c r="H390">
        <v>19</v>
      </c>
      <c r="I390" t="str">
        <f>VLOOKUP($H390,Neighborhoods!$A:$C,2,0)</f>
        <v>Manhattan</v>
      </c>
      <c r="J390" t="str">
        <f>VLOOKUP($H390,Neighborhoods!$A:$C,3,0)</f>
        <v>Upper East Side</v>
      </c>
      <c r="K390" t="s">
        <v>11822</v>
      </c>
      <c r="L390" t="str">
        <f t="shared" si="24"/>
        <v>No</v>
      </c>
      <c r="M390">
        <v>3</v>
      </c>
      <c r="N390" t="str" cm="1">
        <f t="array" ref="N390">_xlfn.IFS(M390&lt;=2,"Small",M390&lt;=5,"Medium",M390&gt;5,"Large")</f>
        <v>Medium</v>
      </c>
      <c r="O390" s="50">
        <v>191</v>
      </c>
      <c r="P390" s="67">
        <f t="shared" si="25"/>
        <v>0.03</v>
      </c>
      <c r="Q390" s="52">
        <v>4.9000000000000004</v>
      </c>
      <c r="R390" s="52" t="str" cm="1">
        <f t="array" ref="R390">_xlfn.IFS(ROUND(Q390,0)=5,"Excellent",ROUND(Q390,0)=4,"Good",ROUND(Q390,0)=3,"Ok",ROUND(Q390,0)&lt;3,"Bad")</f>
        <v>Excellent</v>
      </c>
      <c r="S390">
        <v>221</v>
      </c>
      <c r="T390" t="str">
        <f t="shared" si="26"/>
        <v>Yes</v>
      </c>
      <c r="U390" s="65">
        <v>41278</v>
      </c>
      <c r="V390" s="65">
        <v>44038</v>
      </c>
      <c r="W390">
        <v>320</v>
      </c>
      <c r="X390" t="str">
        <f t="shared" si="27"/>
        <v>Active</v>
      </c>
      <c r="Y390" t="s">
        <v>15615</v>
      </c>
    </row>
    <row r="391" spans="1:25" x14ac:dyDescent="0.25">
      <c r="A391">
        <v>390</v>
      </c>
      <c r="B391" t="s">
        <v>14236</v>
      </c>
      <c r="C391">
        <v>915</v>
      </c>
      <c r="D391" t="str">
        <f>VLOOKUP($C391,Hosts!$A:$O,10,0)</f>
        <v>New York</v>
      </c>
      <c r="E391" s="67">
        <f>INDEX(Hosts!$A:$O,MATCH(Places!$C391,Hosts!$A:$A,0),MATCH(Places!E$1,Hosts!$1:$1,0))</f>
        <v>0</v>
      </c>
      <c r="F391" s="67">
        <f>INDEX(Hosts!$A:$O,MATCH(Places!$C391,Hosts!$A:$A,0),MATCH(Places!F$1,Hosts!$1:$1,0))</f>
        <v>0.8</v>
      </c>
      <c r="G391" s="67" t="str">
        <f>INDEX(Hosts!$A:$O,MATCH(Places!$C391,Hosts!$A:$A,0),MATCH(Places!G$1,Hosts!$1:$1,0))</f>
        <v>No</v>
      </c>
      <c r="H391">
        <v>22</v>
      </c>
      <c r="I391" t="str">
        <f>VLOOKUP($H391,Neighborhoods!$A:$C,2,0)</f>
        <v>Queens</v>
      </c>
      <c r="J391" t="str">
        <f>VLOOKUP($H391,Neighborhoods!$A:$C,3,0)</f>
        <v>Flushing</v>
      </c>
      <c r="K391" t="s">
        <v>1</v>
      </c>
      <c r="L391" t="str">
        <f t="shared" si="24"/>
        <v>Yes</v>
      </c>
      <c r="M391">
        <v>2</v>
      </c>
      <c r="N391" t="str" cm="1">
        <f t="array" ref="N391">_xlfn.IFS(M391&lt;=2,"Small",M391&lt;=5,"Medium",M391&gt;5,"Large")</f>
        <v>Small</v>
      </c>
      <c r="O391" s="50">
        <v>49</v>
      </c>
      <c r="P391" s="67">
        <f t="shared" si="25"/>
        <v>0.03</v>
      </c>
      <c r="Q391" s="52">
        <v>4.66</v>
      </c>
      <c r="R391" s="52" t="str" cm="1">
        <f t="array" ref="R391">_xlfn.IFS(ROUND(Q391,0)=5,"Excellent",ROUND(Q391,0)=4,"Good",ROUND(Q391,0)=3,"Ok",ROUND(Q391,0)&lt;3,"Bad")</f>
        <v>Excellent</v>
      </c>
      <c r="S391">
        <v>44</v>
      </c>
      <c r="T391" t="str">
        <f t="shared" si="26"/>
        <v>No</v>
      </c>
      <c r="U391" s="65">
        <v>41395</v>
      </c>
      <c r="V391" s="65">
        <v>43816</v>
      </c>
      <c r="W391">
        <v>362</v>
      </c>
      <c r="X391" t="str">
        <f t="shared" si="27"/>
        <v>Active</v>
      </c>
      <c r="Y391" t="s">
        <v>15615</v>
      </c>
    </row>
    <row r="392" spans="1:25" x14ac:dyDescent="0.25">
      <c r="A392">
        <v>391</v>
      </c>
      <c r="B392" t="s">
        <v>304</v>
      </c>
      <c r="C392">
        <v>722</v>
      </c>
      <c r="D392" t="str">
        <f>VLOOKUP($C392,Hosts!$A:$O,10,0)</f>
        <v>New York</v>
      </c>
      <c r="E392" s="67">
        <f>INDEX(Hosts!$A:$O,MATCH(Places!$C392,Hosts!$A:$A,0),MATCH(Places!E$1,Hosts!$1:$1,0))</f>
        <v>0.83</v>
      </c>
      <c r="F392" s="67">
        <f>INDEX(Hosts!$A:$O,MATCH(Places!$C392,Hosts!$A:$A,0),MATCH(Places!F$1,Hosts!$1:$1,0))</f>
        <v>0.72</v>
      </c>
      <c r="G392" s="67" t="str">
        <f>INDEX(Hosts!$A:$O,MATCH(Places!$C392,Hosts!$A:$A,0),MATCH(Places!G$1,Hosts!$1:$1,0))</f>
        <v>No</v>
      </c>
      <c r="H392">
        <v>12</v>
      </c>
      <c r="I392" t="str">
        <f>VLOOKUP($H392,Neighborhoods!$A:$C,2,0)</f>
        <v>Brooklyn</v>
      </c>
      <c r="J392" t="str">
        <f>VLOOKUP($H392,Neighborhoods!$A:$C,3,0)</f>
        <v>Williamsburg</v>
      </c>
      <c r="K392" t="s">
        <v>1</v>
      </c>
      <c r="L392" t="str">
        <f t="shared" si="24"/>
        <v>Yes</v>
      </c>
      <c r="M392">
        <v>1</v>
      </c>
      <c r="N392" t="str" cm="1">
        <f t="array" ref="N392">_xlfn.IFS(M392&lt;=2,"Small",M392&lt;=5,"Medium",M392&gt;5,"Large")</f>
        <v>Small</v>
      </c>
      <c r="O392" s="50">
        <v>85</v>
      </c>
      <c r="P392" s="67">
        <f t="shared" si="25"/>
        <v>0.03</v>
      </c>
      <c r="Q392" s="52">
        <v>4.9000000000000004</v>
      </c>
      <c r="R392" s="52" t="str" cm="1">
        <f t="array" ref="R392">_xlfn.IFS(ROUND(Q392,0)=5,"Excellent",ROUND(Q392,0)=4,"Good",ROUND(Q392,0)=3,"Ok",ROUND(Q392,0)&lt;3,"Bad")</f>
        <v>Excellent</v>
      </c>
      <c r="S392">
        <v>39</v>
      </c>
      <c r="T392" t="str">
        <f t="shared" si="26"/>
        <v>No</v>
      </c>
      <c r="U392" s="65">
        <v>41744</v>
      </c>
      <c r="V392" s="65">
        <v>43808</v>
      </c>
      <c r="W392">
        <v>362</v>
      </c>
      <c r="X392" t="str">
        <f t="shared" si="27"/>
        <v>Active</v>
      </c>
      <c r="Y392" t="s">
        <v>15615</v>
      </c>
    </row>
    <row r="393" spans="1:25" x14ac:dyDescent="0.25">
      <c r="A393">
        <v>392</v>
      </c>
      <c r="B393" t="s">
        <v>305</v>
      </c>
      <c r="C393">
        <v>943</v>
      </c>
      <c r="D393" t="str">
        <f>VLOOKUP($C393,Hosts!$A:$O,10,0)</f>
        <v>New York</v>
      </c>
      <c r="E393" s="67">
        <f>INDEX(Hosts!$A:$O,MATCH(Places!$C393,Hosts!$A:$A,0),MATCH(Places!E$1,Hosts!$1:$1,0))</f>
        <v>1</v>
      </c>
      <c r="F393" s="67">
        <f>INDEX(Hosts!$A:$O,MATCH(Places!$C393,Hosts!$A:$A,0),MATCH(Places!F$1,Hosts!$1:$1,0))</f>
        <v>0.83</v>
      </c>
      <c r="G393" s="67" t="str">
        <f>INDEX(Hosts!$A:$O,MATCH(Places!$C393,Hosts!$A:$A,0),MATCH(Places!G$1,Hosts!$1:$1,0))</f>
        <v>Yes</v>
      </c>
      <c r="H393">
        <v>12</v>
      </c>
      <c r="I393" t="str">
        <f>VLOOKUP($H393,Neighborhoods!$A:$C,2,0)</f>
        <v>Brooklyn</v>
      </c>
      <c r="J393" t="str">
        <f>VLOOKUP($H393,Neighborhoods!$A:$C,3,0)</f>
        <v>Williamsburg</v>
      </c>
      <c r="K393" t="s">
        <v>11822</v>
      </c>
      <c r="L393" t="str">
        <f t="shared" si="24"/>
        <v>No</v>
      </c>
      <c r="M393">
        <v>6</v>
      </c>
      <c r="N393" t="str" cm="1">
        <f t="array" ref="N393">_xlfn.IFS(M393&lt;=2,"Small",M393&lt;=5,"Medium",M393&gt;5,"Large")</f>
        <v>Large</v>
      </c>
      <c r="O393" s="50">
        <v>136</v>
      </c>
      <c r="P393" s="67">
        <f t="shared" si="25"/>
        <v>0.03</v>
      </c>
      <c r="Q393" s="52">
        <v>4.9800000000000004</v>
      </c>
      <c r="R393" s="52" t="str" cm="1">
        <f t="array" ref="R393">_xlfn.IFS(ROUND(Q393,0)=5,"Excellent",ROUND(Q393,0)=4,"Good",ROUND(Q393,0)=3,"Ok",ROUND(Q393,0)&lt;3,"Bad")</f>
        <v>Excellent</v>
      </c>
      <c r="S393">
        <v>188</v>
      </c>
      <c r="T393" t="str">
        <f t="shared" si="26"/>
        <v>Yes</v>
      </c>
      <c r="U393" s="65">
        <v>41340</v>
      </c>
      <c r="V393" s="65">
        <v>43962</v>
      </c>
      <c r="W393">
        <v>187</v>
      </c>
      <c r="X393" t="str">
        <f t="shared" si="27"/>
        <v>Active</v>
      </c>
      <c r="Y393" t="s">
        <v>15615</v>
      </c>
    </row>
    <row r="394" spans="1:25" x14ac:dyDescent="0.25">
      <c r="A394">
        <v>393</v>
      </c>
      <c r="B394" t="s">
        <v>306</v>
      </c>
      <c r="C394">
        <v>139</v>
      </c>
      <c r="D394" t="str">
        <f>VLOOKUP($C394,Hosts!$A:$O,10,0)</f>
        <v>New York</v>
      </c>
      <c r="E394" s="67">
        <f>INDEX(Hosts!$A:$O,MATCH(Places!$C394,Hosts!$A:$A,0),MATCH(Places!E$1,Hosts!$1:$1,0))</f>
        <v>1</v>
      </c>
      <c r="F394" s="67">
        <f>INDEX(Hosts!$A:$O,MATCH(Places!$C394,Hosts!$A:$A,0),MATCH(Places!F$1,Hosts!$1:$1,0))</f>
        <v>0.78</v>
      </c>
      <c r="G394" s="67" t="str">
        <f>INDEX(Hosts!$A:$O,MATCH(Places!$C394,Hosts!$A:$A,0),MATCH(Places!G$1,Hosts!$1:$1,0))</f>
        <v>No</v>
      </c>
      <c r="H394">
        <v>8</v>
      </c>
      <c r="I394" t="str">
        <f>VLOOKUP($H394,Neighborhoods!$A:$C,2,0)</f>
        <v>Brooklyn</v>
      </c>
      <c r="J394" t="str">
        <f>VLOOKUP($H394,Neighborhoods!$A:$C,3,0)</f>
        <v>Bushwick</v>
      </c>
      <c r="K394" t="s">
        <v>11822</v>
      </c>
      <c r="L394" t="str">
        <f t="shared" si="24"/>
        <v>No</v>
      </c>
      <c r="M394">
        <v>8</v>
      </c>
      <c r="N394" t="str" cm="1">
        <f t="array" ref="N394">_xlfn.IFS(M394&lt;=2,"Small",M394&lt;=5,"Medium",M394&gt;5,"Large")</f>
        <v>Large</v>
      </c>
      <c r="O394" s="50">
        <v>289</v>
      </c>
      <c r="P394" s="67">
        <f t="shared" si="25"/>
        <v>0.04</v>
      </c>
      <c r="Q394" s="52">
        <v>4.43</v>
      </c>
      <c r="R394" s="52" t="str" cm="1">
        <f t="array" ref="R394">_xlfn.IFS(ROUND(Q394,0)=5,"Excellent",ROUND(Q394,0)=4,"Good",ROUND(Q394,0)=3,"Ok",ROUND(Q394,0)&lt;3,"Bad")</f>
        <v>Good</v>
      </c>
      <c r="S394">
        <v>46</v>
      </c>
      <c r="T394" t="str">
        <f t="shared" si="26"/>
        <v>No</v>
      </c>
      <c r="U394" s="65">
        <v>41404</v>
      </c>
      <c r="V394" s="65">
        <v>43913</v>
      </c>
      <c r="W394">
        <v>364</v>
      </c>
      <c r="X394" t="str">
        <f t="shared" si="27"/>
        <v>Active</v>
      </c>
      <c r="Y394" t="s">
        <v>15615</v>
      </c>
    </row>
    <row r="395" spans="1:25" x14ac:dyDescent="0.25">
      <c r="A395">
        <v>394</v>
      </c>
      <c r="B395" t="s">
        <v>307</v>
      </c>
      <c r="C395">
        <v>722</v>
      </c>
      <c r="D395" t="str">
        <f>VLOOKUP($C395,Hosts!$A:$O,10,0)</f>
        <v>New York</v>
      </c>
      <c r="E395" s="67">
        <f>INDEX(Hosts!$A:$O,MATCH(Places!$C395,Hosts!$A:$A,0),MATCH(Places!E$1,Hosts!$1:$1,0))</f>
        <v>0.83</v>
      </c>
      <c r="F395" s="67">
        <f>INDEX(Hosts!$A:$O,MATCH(Places!$C395,Hosts!$A:$A,0),MATCH(Places!F$1,Hosts!$1:$1,0))</f>
        <v>0.72</v>
      </c>
      <c r="G395" s="67" t="str">
        <f>INDEX(Hosts!$A:$O,MATCH(Places!$C395,Hosts!$A:$A,0),MATCH(Places!G$1,Hosts!$1:$1,0))</f>
        <v>No</v>
      </c>
      <c r="H395">
        <v>12</v>
      </c>
      <c r="I395" t="str">
        <f>VLOOKUP($H395,Neighborhoods!$A:$C,2,0)</f>
        <v>Brooklyn</v>
      </c>
      <c r="J395" t="str">
        <f>VLOOKUP($H395,Neighborhoods!$A:$C,3,0)</f>
        <v>Williamsburg</v>
      </c>
      <c r="K395" t="s">
        <v>11822</v>
      </c>
      <c r="L395" t="str">
        <f t="shared" si="24"/>
        <v>No</v>
      </c>
      <c r="M395">
        <v>2</v>
      </c>
      <c r="N395" t="str" cm="1">
        <f t="array" ref="N395">_xlfn.IFS(M395&lt;=2,"Small",M395&lt;=5,"Medium",M395&gt;5,"Large")</f>
        <v>Small</v>
      </c>
      <c r="O395" s="50">
        <v>155</v>
      </c>
      <c r="P395" s="67">
        <f t="shared" si="25"/>
        <v>0.03</v>
      </c>
      <c r="Q395" s="52">
        <v>4.72</v>
      </c>
      <c r="R395" s="52" t="str" cm="1">
        <f t="array" ref="R395">_xlfn.IFS(ROUND(Q395,0)=5,"Excellent",ROUND(Q395,0)=4,"Good",ROUND(Q395,0)=3,"Ok",ROUND(Q395,0)&lt;3,"Bad")</f>
        <v>Excellent</v>
      </c>
      <c r="S395">
        <v>29</v>
      </c>
      <c r="T395" t="str">
        <f t="shared" si="26"/>
        <v>No</v>
      </c>
      <c r="U395" s="65">
        <v>41762</v>
      </c>
      <c r="V395" s="65">
        <v>43905</v>
      </c>
      <c r="W395">
        <v>19</v>
      </c>
      <c r="X395" t="str">
        <f t="shared" si="27"/>
        <v>Active</v>
      </c>
      <c r="Y395" t="s">
        <v>15616</v>
      </c>
    </row>
    <row r="396" spans="1:25" x14ac:dyDescent="0.25">
      <c r="A396">
        <v>395</v>
      </c>
      <c r="B396" t="s">
        <v>308</v>
      </c>
      <c r="C396">
        <v>779</v>
      </c>
      <c r="D396" t="str">
        <f>VLOOKUP($C396,Hosts!$A:$O,10,0)</f>
        <v>New York</v>
      </c>
      <c r="E396" s="67">
        <f>INDEX(Hosts!$A:$O,MATCH(Places!$C396,Hosts!$A:$A,0),MATCH(Places!E$1,Hosts!$1:$1,0))</f>
        <v>1</v>
      </c>
      <c r="F396" s="67">
        <f>INDEX(Hosts!$A:$O,MATCH(Places!$C396,Hosts!$A:$A,0),MATCH(Places!F$1,Hosts!$1:$1,0))</f>
        <v>0.85</v>
      </c>
      <c r="G396" s="67" t="str">
        <f>INDEX(Hosts!$A:$O,MATCH(Places!$C396,Hosts!$A:$A,0),MATCH(Places!G$1,Hosts!$1:$1,0))</f>
        <v>Yes</v>
      </c>
      <c r="H396">
        <v>9</v>
      </c>
      <c r="I396" t="str">
        <f>VLOOKUP($H396,Neighborhoods!$A:$C,2,0)</f>
        <v>Brooklyn</v>
      </c>
      <c r="J396" t="str">
        <f>VLOOKUP($H396,Neighborhoods!$A:$C,3,0)</f>
        <v>Crown Heights</v>
      </c>
      <c r="K396" t="s">
        <v>11822</v>
      </c>
      <c r="L396" t="str">
        <f t="shared" si="24"/>
        <v>No</v>
      </c>
      <c r="M396">
        <v>6</v>
      </c>
      <c r="N396" t="str" cm="1">
        <f t="array" ref="N396">_xlfn.IFS(M396&lt;=2,"Small",M396&lt;=5,"Medium",M396&gt;5,"Large")</f>
        <v>Large</v>
      </c>
      <c r="O396" s="50">
        <v>105</v>
      </c>
      <c r="P396" s="67">
        <f t="shared" si="25"/>
        <v>0.03</v>
      </c>
      <c r="Q396" s="52">
        <v>4.6399999999999997</v>
      </c>
      <c r="R396" s="52" t="str" cm="1">
        <f t="array" ref="R396">_xlfn.IFS(ROUND(Q396,0)=5,"Excellent",ROUND(Q396,0)=4,"Good",ROUND(Q396,0)=3,"Ok",ROUND(Q396,0)&lt;3,"Bad")</f>
        <v>Excellent</v>
      </c>
      <c r="S396">
        <v>47</v>
      </c>
      <c r="T396" t="str">
        <f t="shared" si="26"/>
        <v>No</v>
      </c>
      <c r="U396" s="65">
        <v>41744</v>
      </c>
      <c r="V396" s="65">
        <v>43878</v>
      </c>
      <c r="W396">
        <v>353</v>
      </c>
      <c r="X396" t="str">
        <f t="shared" si="27"/>
        <v>Active</v>
      </c>
      <c r="Y396" t="s">
        <v>15616</v>
      </c>
    </row>
    <row r="397" spans="1:25" x14ac:dyDescent="0.25">
      <c r="A397">
        <v>396</v>
      </c>
      <c r="B397" t="s">
        <v>309</v>
      </c>
      <c r="C397">
        <v>946</v>
      </c>
      <c r="D397" t="str">
        <f>VLOOKUP($C397,Hosts!$A:$O,10,0)</f>
        <v>New York</v>
      </c>
      <c r="E397" s="67">
        <f>INDEX(Hosts!$A:$O,MATCH(Places!$C397,Hosts!$A:$A,0),MATCH(Places!E$1,Hosts!$1:$1,0))</f>
        <v>0.9</v>
      </c>
      <c r="F397" s="67">
        <f>INDEX(Hosts!$A:$O,MATCH(Places!$C397,Hosts!$A:$A,0),MATCH(Places!F$1,Hosts!$1:$1,0))</f>
        <v>0.97</v>
      </c>
      <c r="G397" s="67" t="str">
        <f>INDEX(Hosts!$A:$O,MATCH(Places!$C397,Hosts!$A:$A,0),MATCH(Places!G$1,Hosts!$1:$1,0))</f>
        <v>No</v>
      </c>
      <c r="H397">
        <v>16</v>
      </c>
      <c r="I397" t="str">
        <f>VLOOKUP($H397,Neighborhoods!$A:$C,2,0)</f>
        <v>Manhattan</v>
      </c>
      <c r="J397" t="str">
        <f>VLOOKUP($H397,Neighborhoods!$A:$C,3,0)</f>
        <v>Harlem</v>
      </c>
      <c r="K397" t="s">
        <v>1</v>
      </c>
      <c r="L397" t="str">
        <f t="shared" si="24"/>
        <v>Yes</v>
      </c>
      <c r="M397">
        <v>1</v>
      </c>
      <c r="N397" t="str" cm="1">
        <f t="array" ref="N397">_xlfn.IFS(M397&lt;=2,"Small",M397&lt;=5,"Medium",M397&gt;5,"Large")</f>
        <v>Small</v>
      </c>
      <c r="O397" s="50">
        <v>33</v>
      </c>
      <c r="P397" s="67">
        <f t="shared" si="25"/>
        <v>0.03</v>
      </c>
      <c r="Q397" s="52">
        <v>4.51</v>
      </c>
      <c r="R397" s="52" t="str" cm="1">
        <f t="array" ref="R397">_xlfn.IFS(ROUND(Q397,0)=5,"Excellent",ROUND(Q397,0)=4,"Good",ROUND(Q397,0)=3,"Ok",ROUND(Q397,0)&lt;3,"Bad")</f>
        <v>Excellent</v>
      </c>
      <c r="S397">
        <v>69</v>
      </c>
      <c r="T397" t="str">
        <f t="shared" si="26"/>
        <v>No</v>
      </c>
      <c r="U397" s="65">
        <v>41560</v>
      </c>
      <c r="V397" s="65">
        <v>44056</v>
      </c>
      <c r="W397">
        <v>312</v>
      </c>
      <c r="X397" t="str">
        <f t="shared" si="27"/>
        <v>Active</v>
      </c>
      <c r="Y397" t="s">
        <v>15615</v>
      </c>
    </row>
    <row r="398" spans="1:25" x14ac:dyDescent="0.25">
      <c r="A398">
        <v>397</v>
      </c>
      <c r="B398" t="s">
        <v>310</v>
      </c>
      <c r="C398">
        <v>130</v>
      </c>
      <c r="D398" t="str">
        <f>VLOOKUP($C398,Hosts!$A:$O,10,0)</f>
        <v>New York</v>
      </c>
      <c r="E398" s="67">
        <f>INDEX(Hosts!$A:$O,MATCH(Places!$C398,Hosts!$A:$A,0),MATCH(Places!E$1,Hosts!$1:$1,0))</f>
        <v>1</v>
      </c>
      <c r="F398" s="67">
        <f>INDEX(Hosts!$A:$O,MATCH(Places!$C398,Hosts!$A:$A,0),MATCH(Places!F$1,Hosts!$1:$1,0))</f>
        <v>0.97</v>
      </c>
      <c r="G398" s="67" t="str">
        <f>INDEX(Hosts!$A:$O,MATCH(Places!$C398,Hosts!$A:$A,0),MATCH(Places!G$1,Hosts!$1:$1,0))</f>
        <v>Yes</v>
      </c>
      <c r="H398">
        <v>20</v>
      </c>
      <c r="I398" t="str">
        <f>VLOOKUP($H398,Neighborhoods!$A:$C,2,0)</f>
        <v>Manhattan</v>
      </c>
      <c r="J398" t="str">
        <f>VLOOKUP($H398,Neighborhoods!$A:$C,3,0)</f>
        <v>Upper West Side</v>
      </c>
      <c r="K398" t="s">
        <v>1</v>
      </c>
      <c r="L398" t="str">
        <f t="shared" si="24"/>
        <v>Yes</v>
      </c>
      <c r="M398">
        <v>3</v>
      </c>
      <c r="N398" t="str" cm="1">
        <f t="array" ref="N398">_xlfn.IFS(M398&lt;=2,"Small",M398&lt;=5,"Medium",M398&gt;5,"Large")</f>
        <v>Medium</v>
      </c>
      <c r="O398" s="50">
        <v>68</v>
      </c>
      <c r="P398" s="67">
        <f t="shared" si="25"/>
        <v>0.03</v>
      </c>
      <c r="Q398" s="52">
        <v>4.96</v>
      </c>
      <c r="R398" s="52" t="str" cm="1">
        <f t="array" ref="R398">_xlfn.IFS(ROUND(Q398,0)=5,"Excellent",ROUND(Q398,0)=4,"Good",ROUND(Q398,0)=3,"Ok",ROUND(Q398,0)&lt;3,"Bad")</f>
        <v>Excellent</v>
      </c>
      <c r="S398">
        <v>130</v>
      </c>
      <c r="T398" t="str">
        <f t="shared" si="26"/>
        <v>Yes</v>
      </c>
      <c r="U398" s="65">
        <v>41936</v>
      </c>
      <c r="V398" s="65">
        <v>44043</v>
      </c>
      <c r="W398">
        <v>0</v>
      </c>
      <c r="X398" t="str">
        <f t="shared" si="27"/>
        <v>Inactive</v>
      </c>
      <c r="Y398" t="s">
        <v>15616</v>
      </c>
    </row>
    <row r="399" spans="1:25" x14ac:dyDescent="0.25">
      <c r="A399">
        <v>398</v>
      </c>
      <c r="B399" t="s">
        <v>311</v>
      </c>
      <c r="C399">
        <v>669</v>
      </c>
      <c r="D399" t="str">
        <f>VLOOKUP($C399,Hosts!$A:$O,10,0)</f>
        <v>New York</v>
      </c>
      <c r="E399" s="67">
        <f>INDEX(Hosts!$A:$O,MATCH(Places!$C399,Hosts!$A:$A,0),MATCH(Places!E$1,Hosts!$1:$1,0))</f>
        <v>0.88</v>
      </c>
      <c r="F399" s="67">
        <f>INDEX(Hosts!$A:$O,MATCH(Places!$C399,Hosts!$A:$A,0),MATCH(Places!F$1,Hosts!$1:$1,0))</f>
        <v>0.5</v>
      </c>
      <c r="G399" s="67" t="str">
        <f>INDEX(Hosts!$A:$O,MATCH(Places!$C399,Hosts!$A:$A,0),MATCH(Places!G$1,Hosts!$1:$1,0))</f>
        <v>No</v>
      </c>
      <c r="H399">
        <v>14</v>
      </c>
      <c r="I399" t="str">
        <f>VLOOKUP($H399,Neighborhoods!$A:$C,2,0)</f>
        <v>Manhattan</v>
      </c>
      <c r="J399" t="str">
        <f>VLOOKUP($H399,Neighborhoods!$A:$C,3,0)</f>
        <v>East Harlem</v>
      </c>
      <c r="K399" t="s">
        <v>1</v>
      </c>
      <c r="L399" t="str">
        <f t="shared" si="24"/>
        <v>Yes</v>
      </c>
      <c r="M399">
        <v>1</v>
      </c>
      <c r="N399" t="str" cm="1">
        <f t="array" ref="N399">_xlfn.IFS(M399&lt;=2,"Small",M399&lt;=5,"Medium",M399&gt;5,"Large")</f>
        <v>Small</v>
      </c>
      <c r="O399" s="50">
        <v>40</v>
      </c>
      <c r="P399" s="67">
        <f t="shared" si="25"/>
        <v>0.03</v>
      </c>
      <c r="Q399" s="52">
        <v>4.78</v>
      </c>
      <c r="R399" s="52" t="str" cm="1">
        <f t="array" ref="R399">_xlfn.IFS(ROUND(Q399,0)=5,"Excellent",ROUND(Q399,0)=4,"Good",ROUND(Q399,0)=3,"Ok",ROUND(Q399,0)&lt;3,"Bad")</f>
        <v>Excellent</v>
      </c>
      <c r="S399">
        <v>9</v>
      </c>
      <c r="T399" t="str">
        <f t="shared" si="26"/>
        <v>No</v>
      </c>
      <c r="U399" s="65">
        <v>42505</v>
      </c>
      <c r="V399" s="65">
        <v>43855</v>
      </c>
      <c r="W399">
        <v>0</v>
      </c>
      <c r="X399" t="str">
        <f t="shared" si="27"/>
        <v>Inactive</v>
      </c>
      <c r="Y399" t="s">
        <v>15615</v>
      </c>
    </row>
    <row r="400" spans="1:25" x14ac:dyDescent="0.25">
      <c r="A400">
        <v>399</v>
      </c>
      <c r="B400" t="s">
        <v>312</v>
      </c>
      <c r="C400">
        <v>947</v>
      </c>
      <c r="D400" t="str">
        <f>VLOOKUP($C400,Hosts!$A:$O,10,0)</f>
        <v>New York</v>
      </c>
      <c r="E400" s="67">
        <f>INDEX(Hosts!$A:$O,MATCH(Places!$C400,Hosts!$A:$A,0),MATCH(Places!E$1,Hosts!$1:$1,0))</f>
        <v>1</v>
      </c>
      <c r="F400" s="67">
        <f>INDEX(Hosts!$A:$O,MATCH(Places!$C400,Hosts!$A:$A,0),MATCH(Places!F$1,Hosts!$1:$1,0))</f>
        <v>0.67</v>
      </c>
      <c r="G400" s="67" t="str">
        <f>INDEX(Hosts!$A:$O,MATCH(Places!$C400,Hosts!$A:$A,0),MATCH(Places!G$1,Hosts!$1:$1,0))</f>
        <v>Yes</v>
      </c>
      <c r="H400">
        <v>12</v>
      </c>
      <c r="I400" t="str">
        <f>VLOOKUP($H400,Neighborhoods!$A:$C,2,0)</f>
        <v>Brooklyn</v>
      </c>
      <c r="J400" t="str">
        <f>VLOOKUP($H400,Neighborhoods!$A:$C,3,0)</f>
        <v>Williamsburg</v>
      </c>
      <c r="K400" t="s">
        <v>11822</v>
      </c>
      <c r="L400" t="str">
        <f t="shared" si="24"/>
        <v>No</v>
      </c>
      <c r="M400">
        <v>3</v>
      </c>
      <c r="N400" t="str" cm="1">
        <f t="array" ref="N400">_xlfn.IFS(M400&lt;=2,"Small",M400&lt;=5,"Medium",M400&gt;5,"Large")</f>
        <v>Medium</v>
      </c>
      <c r="O400" s="50">
        <v>249</v>
      </c>
      <c r="P400" s="67">
        <f t="shared" si="25"/>
        <v>0.04</v>
      </c>
      <c r="Q400" s="52">
        <v>5</v>
      </c>
      <c r="R400" s="52" t="str" cm="1">
        <f t="array" ref="R400">_xlfn.IFS(ROUND(Q400,0)=5,"Excellent",ROUND(Q400,0)=4,"Good",ROUND(Q400,0)=3,"Ok",ROUND(Q400,0)&lt;3,"Bad")</f>
        <v>Excellent</v>
      </c>
      <c r="S400">
        <v>34</v>
      </c>
      <c r="T400" t="str">
        <f t="shared" si="26"/>
        <v>No</v>
      </c>
      <c r="U400" s="65">
        <v>41334</v>
      </c>
      <c r="V400" s="65">
        <v>43832</v>
      </c>
      <c r="W400">
        <v>364</v>
      </c>
      <c r="X400" t="str">
        <f t="shared" si="27"/>
        <v>Active</v>
      </c>
      <c r="Y400" t="s">
        <v>15615</v>
      </c>
    </row>
    <row r="401" spans="1:25" x14ac:dyDescent="0.25">
      <c r="A401">
        <v>400</v>
      </c>
      <c r="B401" t="s">
        <v>313</v>
      </c>
      <c r="C401">
        <v>941</v>
      </c>
      <c r="D401" t="str">
        <f>VLOOKUP($C401,Hosts!$A:$O,10,0)</f>
        <v>New York</v>
      </c>
      <c r="E401" s="67">
        <f>INDEX(Hosts!$A:$O,MATCH(Places!$C401,Hosts!$A:$A,0),MATCH(Places!E$1,Hosts!$1:$1,0))</f>
        <v>0.4</v>
      </c>
      <c r="F401" s="67">
        <f>INDEX(Hosts!$A:$O,MATCH(Places!$C401,Hosts!$A:$A,0),MATCH(Places!F$1,Hosts!$1:$1,0))</f>
        <v>1</v>
      </c>
      <c r="G401" s="67" t="str">
        <f>INDEX(Hosts!$A:$O,MATCH(Places!$C401,Hosts!$A:$A,0),MATCH(Places!G$1,Hosts!$1:$1,0))</f>
        <v>Yes</v>
      </c>
      <c r="H401">
        <v>13</v>
      </c>
      <c r="I401" t="str">
        <f>VLOOKUP($H401,Neighborhoods!$A:$C,2,0)</f>
        <v>Manhattan</v>
      </c>
      <c r="J401" t="str">
        <f>VLOOKUP($H401,Neighborhoods!$A:$C,3,0)</f>
        <v>Chelsea</v>
      </c>
      <c r="K401" t="s">
        <v>11822</v>
      </c>
      <c r="L401" t="str">
        <f t="shared" si="24"/>
        <v>No</v>
      </c>
      <c r="M401">
        <v>2</v>
      </c>
      <c r="N401" t="str" cm="1">
        <f t="array" ref="N401">_xlfn.IFS(M401&lt;=2,"Small",M401&lt;=5,"Medium",M401&gt;5,"Large")</f>
        <v>Small</v>
      </c>
      <c r="O401" s="50">
        <v>150</v>
      </c>
      <c r="P401" s="67">
        <f t="shared" si="25"/>
        <v>0.03</v>
      </c>
      <c r="Q401" s="52">
        <v>4.58</v>
      </c>
      <c r="R401" s="52" t="str" cm="1">
        <f t="array" ref="R401">_xlfn.IFS(ROUND(Q401,0)=5,"Excellent",ROUND(Q401,0)=4,"Good",ROUND(Q401,0)=3,"Ok",ROUND(Q401,0)&lt;3,"Bad")</f>
        <v>Excellent</v>
      </c>
      <c r="S401">
        <v>93</v>
      </c>
      <c r="T401" t="str">
        <f t="shared" si="26"/>
        <v>No</v>
      </c>
      <c r="U401" s="65">
        <v>42439</v>
      </c>
      <c r="V401" s="65">
        <v>43904</v>
      </c>
      <c r="W401">
        <v>42</v>
      </c>
      <c r="X401" t="str">
        <f t="shared" si="27"/>
        <v>Active</v>
      </c>
      <c r="Y401" t="s">
        <v>15615</v>
      </c>
    </row>
    <row r="402" spans="1:25" x14ac:dyDescent="0.25">
      <c r="A402">
        <v>401</v>
      </c>
      <c r="B402" t="s">
        <v>314</v>
      </c>
      <c r="C402">
        <v>949</v>
      </c>
      <c r="D402" t="str">
        <f>VLOOKUP($C402,Hosts!$A:$O,10,0)</f>
        <v>New York</v>
      </c>
      <c r="E402" s="67">
        <f>INDEX(Hosts!$A:$O,MATCH(Places!$C402,Hosts!$A:$A,0),MATCH(Places!E$1,Hosts!$1:$1,0))</f>
        <v>0.75</v>
      </c>
      <c r="F402" s="67">
        <f>INDEX(Hosts!$A:$O,MATCH(Places!$C402,Hosts!$A:$A,0),MATCH(Places!F$1,Hosts!$1:$1,0))</f>
        <v>0.5</v>
      </c>
      <c r="G402" s="67" t="str">
        <f>INDEX(Hosts!$A:$O,MATCH(Places!$C402,Hosts!$A:$A,0),MATCH(Places!G$1,Hosts!$1:$1,0))</f>
        <v>No</v>
      </c>
      <c r="H402">
        <v>14</v>
      </c>
      <c r="I402" t="str">
        <f>VLOOKUP($H402,Neighborhoods!$A:$C,2,0)</f>
        <v>Manhattan</v>
      </c>
      <c r="J402" t="str">
        <f>VLOOKUP($H402,Neighborhoods!$A:$C,3,0)</f>
        <v>East Harlem</v>
      </c>
      <c r="K402" t="s">
        <v>1</v>
      </c>
      <c r="L402" t="str">
        <f t="shared" si="24"/>
        <v>Yes</v>
      </c>
      <c r="M402">
        <v>3</v>
      </c>
      <c r="N402" t="str" cm="1">
        <f t="array" ref="N402">_xlfn.IFS(M402&lt;=2,"Small",M402&lt;=5,"Medium",M402&gt;5,"Large")</f>
        <v>Medium</v>
      </c>
      <c r="O402" s="50">
        <v>105</v>
      </c>
      <c r="P402" s="67">
        <f t="shared" si="25"/>
        <v>0.03</v>
      </c>
      <c r="Q402" s="52">
        <v>4.75</v>
      </c>
      <c r="R402" s="52" t="str" cm="1">
        <f t="array" ref="R402">_xlfn.IFS(ROUND(Q402,0)=5,"Excellent",ROUND(Q402,0)=4,"Good",ROUND(Q402,0)=3,"Ok",ROUND(Q402,0)&lt;3,"Bad")</f>
        <v>Excellent</v>
      </c>
      <c r="S402">
        <v>68</v>
      </c>
      <c r="T402" t="str">
        <f t="shared" si="26"/>
        <v>No</v>
      </c>
      <c r="U402" s="65">
        <v>41563</v>
      </c>
      <c r="V402" s="65">
        <v>43827</v>
      </c>
      <c r="W402">
        <v>365</v>
      </c>
      <c r="X402" t="str">
        <f t="shared" si="27"/>
        <v>Active</v>
      </c>
      <c r="Y402" t="s">
        <v>15615</v>
      </c>
    </row>
    <row r="403" spans="1:25" x14ac:dyDescent="0.25">
      <c r="A403">
        <v>402</v>
      </c>
      <c r="B403" t="s">
        <v>315</v>
      </c>
      <c r="C403">
        <v>950</v>
      </c>
      <c r="D403" t="str">
        <f>VLOOKUP($C403,Hosts!$A:$O,10,0)</f>
        <v>New York</v>
      </c>
      <c r="E403" s="67">
        <f>INDEX(Hosts!$A:$O,MATCH(Places!$C403,Hosts!$A:$A,0),MATCH(Places!E$1,Hosts!$1:$1,0))</f>
        <v>1</v>
      </c>
      <c r="F403" s="67">
        <f>INDEX(Hosts!$A:$O,MATCH(Places!$C403,Hosts!$A:$A,0),MATCH(Places!F$1,Hosts!$1:$1,0))</f>
        <v>0.9</v>
      </c>
      <c r="G403" s="67" t="str">
        <f>INDEX(Hosts!$A:$O,MATCH(Places!$C403,Hosts!$A:$A,0),MATCH(Places!G$1,Hosts!$1:$1,0))</f>
        <v>No</v>
      </c>
      <c r="H403">
        <v>14</v>
      </c>
      <c r="I403" t="str">
        <f>VLOOKUP($H403,Neighborhoods!$A:$C,2,0)</f>
        <v>Manhattan</v>
      </c>
      <c r="J403" t="str">
        <f>VLOOKUP($H403,Neighborhoods!$A:$C,3,0)</f>
        <v>East Harlem</v>
      </c>
      <c r="K403" t="s">
        <v>11822</v>
      </c>
      <c r="L403" t="str">
        <f t="shared" si="24"/>
        <v>No</v>
      </c>
      <c r="M403">
        <v>2</v>
      </c>
      <c r="N403" t="str" cm="1">
        <f t="array" ref="N403">_xlfn.IFS(M403&lt;=2,"Small",M403&lt;=5,"Medium",M403&gt;5,"Large")</f>
        <v>Small</v>
      </c>
      <c r="O403" s="50">
        <v>125</v>
      </c>
      <c r="P403" s="67">
        <f t="shared" si="25"/>
        <v>0.03</v>
      </c>
      <c r="Q403" s="52">
        <v>4.75</v>
      </c>
      <c r="R403" s="52" t="str" cm="1">
        <f t="array" ref="R403">_xlfn.IFS(ROUND(Q403,0)=5,"Excellent",ROUND(Q403,0)=4,"Good",ROUND(Q403,0)=3,"Ok",ROUND(Q403,0)&lt;3,"Bad")</f>
        <v>Excellent</v>
      </c>
      <c r="S403">
        <v>114</v>
      </c>
      <c r="T403" t="str">
        <f t="shared" si="26"/>
        <v>No</v>
      </c>
      <c r="U403" s="65">
        <v>41276</v>
      </c>
      <c r="V403" s="65">
        <v>44057</v>
      </c>
      <c r="W403">
        <v>301</v>
      </c>
      <c r="X403" t="str">
        <f t="shared" si="27"/>
        <v>Active</v>
      </c>
      <c r="Y403" t="s">
        <v>15615</v>
      </c>
    </row>
    <row r="404" spans="1:25" x14ac:dyDescent="0.25">
      <c r="A404">
        <v>403</v>
      </c>
      <c r="B404" t="s">
        <v>14286</v>
      </c>
      <c r="C404">
        <v>954</v>
      </c>
      <c r="D404" t="str">
        <f>VLOOKUP($C404,Hosts!$A:$O,10,0)</f>
        <v>New York</v>
      </c>
      <c r="E404" s="67">
        <f>INDEX(Hosts!$A:$O,MATCH(Places!$C404,Hosts!$A:$A,0),MATCH(Places!E$1,Hosts!$1:$1,0))</f>
        <v>1</v>
      </c>
      <c r="F404" s="67">
        <f>INDEX(Hosts!$A:$O,MATCH(Places!$C404,Hosts!$A:$A,0),MATCH(Places!F$1,Hosts!$1:$1,0))</f>
        <v>0.71</v>
      </c>
      <c r="G404" s="67" t="str">
        <f>INDEX(Hosts!$A:$O,MATCH(Places!$C404,Hosts!$A:$A,0),MATCH(Places!G$1,Hosts!$1:$1,0))</f>
        <v>Yes</v>
      </c>
      <c r="H404">
        <v>20</v>
      </c>
      <c r="I404" t="str">
        <f>VLOOKUP($H404,Neighborhoods!$A:$C,2,0)</f>
        <v>Manhattan</v>
      </c>
      <c r="J404" t="str">
        <f>VLOOKUP($H404,Neighborhoods!$A:$C,3,0)</f>
        <v>Upper West Side</v>
      </c>
      <c r="K404" t="s">
        <v>1</v>
      </c>
      <c r="L404" t="str">
        <f t="shared" si="24"/>
        <v>Yes</v>
      </c>
      <c r="M404">
        <v>1</v>
      </c>
      <c r="N404" t="str" cm="1">
        <f t="array" ref="N404">_xlfn.IFS(M404&lt;=2,"Small",M404&lt;=5,"Medium",M404&gt;5,"Large")</f>
        <v>Small</v>
      </c>
      <c r="O404" s="50">
        <v>129</v>
      </c>
      <c r="P404" s="67">
        <f t="shared" si="25"/>
        <v>0.03</v>
      </c>
      <c r="Q404" s="52">
        <v>4.99</v>
      </c>
      <c r="R404" s="52" t="str" cm="1">
        <f t="array" ref="R404">_xlfn.IFS(ROUND(Q404,0)=5,"Excellent",ROUND(Q404,0)=4,"Good",ROUND(Q404,0)=3,"Ok",ROUND(Q404,0)&lt;3,"Bad")</f>
        <v>Excellent</v>
      </c>
      <c r="S404">
        <v>80</v>
      </c>
      <c r="T404" t="str">
        <f t="shared" si="26"/>
        <v>No</v>
      </c>
      <c r="U404" s="65">
        <v>41333</v>
      </c>
      <c r="V404" s="65">
        <v>43832</v>
      </c>
      <c r="W404">
        <v>288</v>
      </c>
      <c r="X404" t="str">
        <f t="shared" si="27"/>
        <v>Active</v>
      </c>
      <c r="Y404" t="s">
        <v>15615</v>
      </c>
    </row>
    <row r="405" spans="1:25" x14ac:dyDescent="0.25">
      <c r="A405">
        <v>404</v>
      </c>
      <c r="B405" t="s">
        <v>316</v>
      </c>
      <c r="C405">
        <v>956</v>
      </c>
      <c r="D405" t="str">
        <f>VLOOKUP($C405,Hosts!$A:$O,10,0)</f>
        <v>New York</v>
      </c>
      <c r="E405" s="67">
        <f>INDEX(Hosts!$A:$O,MATCH(Places!$C405,Hosts!$A:$A,0),MATCH(Places!E$1,Hosts!$1:$1,0))</f>
        <v>1</v>
      </c>
      <c r="F405" s="67">
        <f>INDEX(Hosts!$A:$O,MATCH(Places!$C405,Hosts!$A:$A,0),MATCH(Places!F$1,Hosts!$1:$1,0))</f>
        <v>1</v>
      </c>
      <c r="G405" s="67" t="str">
        <f>INDEX(Hosts!$A:$O,MATCH(Places!$C405,Hosts!$A:$A,0),MATCH(Places!G$1,Hosts!$1:$1,0))</f>
        <v>No</v>
      </c>
      <c r="H405">
        <v>16</v>
      </c>
      <c r="I405" t="str">
        <f>VLOOKUP($H405,Neighborhoods!$A:$C,2,0)</f>
        <v>Manhattan</v>
      </c>
      <c r="J405" t="str">
        <f>VLOOKUP($H405,Neighborhoods!$A:$C,3,0)</f>
        <v>Harlem</v>
      </c>
      <c r="K405" t="s">
        <v>1</v>
      </c>
      <c r="L405" t="str">
        <f t="shared" si="24"/>
        <v>Yes</v>
      </c>
      <c r="M405">
        <v>2</v>
      </c>
      <c r="N405" t="str" cm="1">
        <f t="array" ref="N405">_xlfn.IFS(M405&lt;=2,"Small",M405&lt;=5,"Medium",M405&gt;5,"Large")</f>
        <v>Small</v>
      </c>
      <c r="O405" s="50">
        <v>58</v>
      </c>
      <c r="P405" s="67">
        <f t="shared" si="25"/>
        <v>0.03</v>
      </c>
      <c r="Q405" s="52">
        <v>4.32</v>
      </c>
      <c r="R405" s="52" t="str" cm="1">
        <f t="array" ref="R405">_xlfn.IFS(ROUND(Q405,0)=5,"Excellent",ROUND(Q405,0)=4,"Good",ROUND(Q405,0)=3,"Ok",ROUND(Q405,0)&lt;3,"Bad")</f>
        <v>Good</v>
      </c>
      <c r="S405">
        <v>37</v>
      </c>
      <c r="T405" t="str">
        <f t="shared" si="26"/>
        <v>No</v>
      </c>
      <c r="U405" s="65">
        <v>41460</v>
      </c>
      <c r="V405" s="65">
        <v>43832</v>
      </c>
      <c r="W405">
        <v>193</v>
      </c>
      <c r="X405" t="str">
        <f t="shared" si="27"/>
        <v>Active</v>
      </c>
      <c r="Y405" t="s">
        <v>15616</v>
      </c>
    </row>
    <row r="406" spans="1:25" x14ac:dyDescent="0.25">
      <c r="A406">
        <v>405</v>
      </c>
      <c r="B406" t="s">
        <v>317</v>
      </c>
      <c r="C406">
        <v>957</v>
      </c>
      <c r="D406" t="str">
        <f>VLOOKUP($C406,Hosts!$A:$O,10,0)</f>
        <v>New York</v>
      </c>
      <c r="E406" s="67">
        <f>INDEX(Hosts!$A:$O,MATCH(Places!$C406,Hosts!$A:$A,0),MATCH(Places!E$1,Hosts!$1:$1,0))</f>
        <v>0.33</v>
      </c>
      <c r="F406" s="67">
        <f>INDEX(Hosts!$A:$O,MATCH(Places!$C406,Hosts!$A:$A,0),MATCH(Places!F$1,Hosts!$1:$1,0))</f>
        <v>0.2</v>
      </c>
      <c r="G406" s="67" t="str">
        <f>INDEX(Hosts!$A:$O,MATCH(Places!$C406,Hosts!$A:$A,0),MATCH(Places!G$1,Hosts!$1:$1,0))</f>
        <v>No</v>
      </c>
      <c r="H406">
        <v>16</v>
      </c>
      <c r="I406" t="str">
        <f>VLOOKUP($H406,Neighborhoods!$A:$C,2,0)</f>
        <v>Manhattan</v>
      </c>
      <c r="J406" t="str">
        <f>VLOOKUP($H406,Neighborhoods!$A:$C,3,0)</f>
        <v>Harlem</v>
      </c>
      <c r="K406" t="s">
        <v>1</v>
      </c>
      <c r="L406" t="str">
        <f t="shared" si="24"/>
        <v>Yes</v>
      </c>
      <c r="M406">
        <v>1</v>
      </c>
      <c r="N406" t="str" cm="1">
        <f t="array" ref="N406">_xlfn.IFS(M406&lt;=2,"Small",M406&lt;=5,"Medium",M406&gt;5,"Large")</f>
        <v>Small</v>
      </c>
      <c r="O406" s="50">
        <v>68</v>
      </c>
      <c r="P406" s="67">
        <f t="shared" si="25"/>
        <v>0.03</v>
      </c>
      <c r="Q406" s="52">
        <v>4.76</v>
      </c>
      <c r="R406" s="52" t="str" cm="1">
        <f t="array" ref="R406">_xlfn.IFS(ROUND(Q406,0)=5,"Excellent",ROUND(Q406,0)=4,"Good",ROUND(Q406,0)=3,"Ok",ROUND(Q406,0)&lt;3,"Bad")</f>
        <v>Excellent</v>
      </c>
      <c r="S406">
        <v>70</v>
      </c>
      <c r="T406" t="str">
        <f t="shared" si="26"/>
        <v>No</v>
      </c>
      <c r="U406" s="65">
        <v>41324</v>
      </c>
      <c r="V406" s="65">
        <v>43691</v>
      </c>
      <c r="W406">
        <v>365</v>
      </c>
      <c r="X406" t="str">
        <f t="shared" si="27"/>
        <v>Active</v>
      </c>
      <c r="Y406" t="s">
        <v>15615</v>
      </c>
    </row>
    <row r="407" spans="1:25" x14ac:dyDescent="0.25">
      <c r="A407">
        <v>406</v>
      </c>
      <c r="B407" t="s">
        <v>318</v>
      </c>
      <c r="C407">
        <v>929</v>
      </c>
      <c r="D407" t="str">
        <f>VLOOKUP($C407,Hosts!$A:$O,10,0)</f>
        <v>New York</v>
      </c>
      <c r="E407" s="67">
        <f>INDEX(Hosts!$A:$O,MATCH(Places!$C407,Hosts!$A:$A,0),MATCH(Places!E$1,Hosts!$1:$1,0))</f>
        <v>1</v>
      </c>
      <c r="F407" s="67">
        <f>INDEX(Hosts!$A:$O,MATCH(Places!$C407,Hosts!$A:$A,0),MATCH(Places!F$1,Hosts!$1:$1,0))</f>
        <v>0</v>
      </c>
      <c r="G407" s="67" t="str">
        <f>INDEX(Hosts!$A:$O,MATCH(Places!$C407,Hosts!$A:$A,0),MATCH(Places!G$1,Hosts!$1:$1,0))</f>
        <v>No</v>
      </c>
      <c r="H407">
        <v>11</v>
      </c>
      <c r="I407" t="str">
        <f>VLOOKUP($H407,Neighborhoods!$A:$C,2,0)</f>
        <v>Brooklyn</v>
      </c>
      <c r="J407" t="str">
        <f>VLOOKUP($H407,Neighborhoods!$A:$C,3,0)</f>
        <v>Greenpoint</v>
      </c>
      <c r="K407" t="s">
        <v>1</v>
      </c>
      <c r="L407" t="str">
        <f t="shared" si="24"/>
        <v>Yes</v>
      </c>
      <c r="M407">
        <v>1</v>
      </c>
      <c r="N407" t="str" cm="1">
        <f t="array" ref="N407">_xlfn.IFS(M407&lt;=2,"Small",M407&lt;=5,"Medium",M407&gt;5,"Large")</f>
        <v>Small</v>
      </c>
      <c r="O407" s="50">
        <v>50</v>
      </c>
      <c r="P407" s="67">
        <f t="shared" si="25"/>
        <v>0.03</v>
      </c>
      <c r="Q407" s="52">
        <v>4.92</v>
      </c>
      <c r="R407" s="52" t="str" cm="1">
        <f t="array" ref="R407">_xlfn.IFS(ROUND(Q407,0)=5,"Excellent",ROUND(Q407,0)=4,"Good",ROUND(Q407,0)=3,"Ok",ROUND(Q407,0)&lt;3,"Bad")</f>
        <v>Excellent</v>
      </c>
      <c r="S407">
        <v>12</v>
      </c>
      <c r="T407" t="str">
        <f t="shared" si="26"/>
        <v>No</v>
      </c>
      <c r="U407" s="65">
        <v>42454</v>
      </c>
      <c r="V407" s="65">
        <v>43722</v>
      </c>
      <c r="W407">
        <v>364</v>
      </c>
      <c r="X407" t="str">
        <f t="shared" si="27"/>
        <v>Active</v>
      </c>
      <c r="Y407" t="s">
        <v>15615</v>
      </c>
    </row>
    <row r="408" spans="1:25" x14ac:dyDescent="0.25">
      <c r="A408">
        <v>407</v>
      </c>
      <c r="B408" t="s">
        <v>319</v>
      </c>
      <c r="C408">
        <v>272</v>
      </c>
      <c r="D408" t="str">
        <f>VLOOKUP($C408,Hosts!$A:$O,10,0)</f>
        <v>New York</v>
      </c>
      <c r="E408" s="67">
        <f>INDEX(Hosts!$A:$O,MATCH(Places!$C408,Hosts!$A:$A,0),MATCH(Places!E$1,Hosts!$1:$1,0))</f>
        <v>1</v>
      </c>
      <c r="F408" s="67">
        <f>INDEX(Hosts!$A:$O,MATCH(Places!$C408,Hosts!$A:$A,0),MATCH(Places!F$1,Hosts!$1:$1,0))</f>
        <v>0.93</v>
      </c>
      <c r="G408" s="67" t="str">
        <f>INDEX(Hosts!$A:$O,MATCH(Places!$C408,Hosts!$A:$A,0),MATCH(Places!G$1,Hosts!$1:$1,0))</f>
        <v>Yes</v>
      </c>
      <c r="H408">
        <v>9</v>
      </c>
      <c r="I408" t="str">
        <f>VLOOKUP($H408,Neighborhoods!$A:$C,2,0)</f>
        <v>Brooklyn</v>
      </c>
      <c r="J408" t="str">
        <f>VLOOKUP($H408,Neighborhoods!$A:$C,3,0)</f>
        <v>Crown Heights</v>
      </c>
      <c r="K408" t="s">
        <v>11822</v>
      </c>
      <c r="L408" t="str">
        <f t="shared" si="24"/>
        <v>No</v>
      </c>
      <c r="M408">
        <v>4</v>
      </c>
      <c r="N408" t="str" cm="1">
        <f t="array" ref="N408">_xlfn.IFS(M408&lt;=2,"Small",M408&lt;=5,"Medium",M408&gt;5,"Large")</f>
        <v>Medium</v>
      </c>
      <c r="O408" s="50">
        <v>110</v>
      </c>
      <c r="P408" s="67">
        <f t="shared" si="25"/>
        <v>0.03</v>
      </c>
      <c r="Q408" s="52">
        <v>4.9000000000000004</v>
      </c>
      <c r="R408" s="52" t="str" cm="1">
        <f t="array" ref="R408">_xlfn.IFS(ROUND(Q408,0)=5,"Excellent",ROUND(Q408,0)=4,"Good",ROUND(Q408,0)=3,"Ok",ROUND(Q408,0)&lt;3,"Bad")</f>
        <v>Excellent</v>
      </c>
      <c r="S408">
        <v>139</v>
      </c>
      <c r="T408" t="str">
        <f t="shared" si="26"/>
        <v>Yes</v>
      </c>
      <c r="U408" s="65">
        <v>41309</v>
      </c>
      <c r="V408" s="65">
        <v>43996</v>
      </c>
      <c r="W408">
        <v>279</v>
      </c>
      <c r="X408" t="str">
        <f t="shared" si="27"/>
        <v>Active</v>
      </c>
      <c r="Y408" t="s">
        <v>15615</v>
      </c>
    </row>
    <row r="409" spans="1:25" x14ac:dyDescent="0.25">
      <c r="A409">
        <v>408</v>
      </c>
      <c r="B409" t="s">
        <v>320</v>
      </c>
      <c r="C409">
        <v>967</v>
      </c>
      <c r="D409" t="str">
        <f>VLOOKUP($C409,Hosts!$A:$O,10,0)</f>
        <v>New York</v>
      </c>
      <c r="E409" s="67">
        <f>INDEX(Hosts!$A:$O,MATCH(Places!$C409,Hosts!$A:$A,0),MATCH(Places!E$1,Hosts!$1:$1,0))</f>
        <v>0</v>
      </c>
      <c r="F409" s="67">
        <f>INDEX(Hosts!$A:$O,MATCH(Places!$C409,Hosts!$A:$A,0),MATCH(Places!F$1,Hosts!$1:$1,0))</f>
        <v>0.85</v>
      </c>
      <c r="G409" s="67" t="str">
        <f>INDEX(Hosts!$A:$O,MATCH(Places!$C409,Hosts!$A:$A,0),MATCH(Places!G$1,Hosts!$1:$1,0))</f>
        <v>Yes</v>
      </c>
      <c r="H409">
        <v>17</v>
      </c>
      <c r="I409" t="str">
        <f>VLOOKUP($H409,Neighborhoods!$A:$C,2,0)</f>
        <v>Manhattan</v>
      </c>
      <c r="J409" t="str">
        <f>VLOOKUP($H409,Neighborhoods!$A:$C,3,0)</f>
        <v>Hell's Kitchen</v>
      </c>
      <c r="K409" t="s">
        <v>1</v>
      </c>
      <c r="L409" t="str">
        <f t="shared" si="24"/>
        <v>Yes</v>
      </c>
      <c r="M409">
        <v>2</v>
      </c>
      <c r="N409" t="str" cm="1">
        <f t="array" ref="N409">_xlfn.IFS(M409&lt;=2,"Small",M409&lt;=5,"Medium",M409&gt;5,"Large")</f>
        <v>Small</v>
      </c>
      <c r="O409" s="50">
        <v>125</v>
      </c>
      <c r="P409" s="67">
        <f t="shared" si="25"/>
        <v>0.03</v>
      </c>
      <c r="Q409" s="52">
        <v>4.99</v>
      </c>
      <c r="R409" s="52" t="str" cm="1">
        <f t="array" ref="R409">_xlfn.IFS(ROUND(Q409,0)=5,"Excellent",ROUND(Q409,0)=4,"Good",ROUND(Q409,0)=3,"Ok",ROUND(Q409,0)&lt;3,"Bad")</f>
        <v>Excellent</v>
      </c>
      <c r="S409">
        <v>236</v>
      </c>
      <c r="T409" t="str">
        <f t="shared" si="26"/>
        <v>Yes</v>
      </c>
      <c r="U409" s="65">
        <v>41365</v>
      </c>
      <c r="V409" s="65">
        <v>43814</v>
      </c>
      <c r="W409">
        <v>287</v>
      </c>
      <c r="X409" t="str">
        <f t="shared" si="27"/>
        <v>Active</v>
      </c>
      <c r="Y409" t="s">
        <v>15615</v>
      </c>
    </row>
    <row r="410" spans="1:25" x14ac:dyDescent="0.25">
      <c r="A410">
        <v>409</v>
      </c>
      <c r="B410" t="s">
        <v>13811</v>
      </c>
      <c r="C410">
        <v>969</v>
      </c>
      <c r="D410" t="str">
        <f>VLOOKUP($C410,Hosts!$A:$O,10,0)</f>
        <v>New York</v>
      </c>
      <c r="E410" s="67">
        <f>INDEX(Hosts!$A:$O,MATCH(Places!$C410,Hosts!$A:$A,0),MATCH(Places!E$1,Hosts!$1:$1,0))</f>
        <v>1</v>
      </c>
      <c r="F410" s="67">
        <f>INDEX(Hosts!$A:$O,MATCH(Places!$C410,Hosts!$A:$A,0),MATCH(Places!F$1,Hosts!$1:$1,0))</f>
        <v>0.4</v>
      </c>
      <c r="G410" s="67" t="str">
        <f>INDEX(Hosts!$A:$O,MATCH(Places!$C410,Hosts!$A:$A,0),MATCH(Places!G$1,Hosts!$1:$1,0))</f>
        <v>No</v>
      </c>
      <c r="H410">
        <v>20</v>
      </c>
      <c r="I410" t="str">
        <f>VLOOKUP($H410,Neighborhoods!$A:$C,2,0)</f>
        <v>Manhattan</v>
      </c>
      <c r="J410" t="str">
        <f>VLOOKUP($H410,Neighborhoods!$A:$C,3,0)</f>
        <v>Upper West Side</v>
      </c>
      <c r="K410" t="s">
        <v>11822</v>
      </c>
      <c r="L410" t="str">
        <f t="shared" si="24"/>
        <v>No</v>
      </c>
      <c r="M410">
        <v>2</v>
      </c>
      <c r="N410" t="str" cm="1">
        <f t="array" ref="N410">_xlfn.IFS(M410&lt;=2,"Small",M410&lt;=5,"Medium",M410&gt;5,"Large")</f>
        <v>Small</v>
      </c>
      <c r="O410" s="50">
        <v>150</v>
      </c>
      <c r="P410" s="67">
        <f t="shared" si="25"/>
        <v>0.03</v>
      </c>
      <c r="Q410" s="52">
        <v>4.84</v>
      </c>
      <c r="R410" s="52" t="str" cm="1">
        <f t="array" ref="R410">_xlfn.IFS(ROUND(Q410,0)=5,"Excellent",ROUND(Q410,0)=4,"Good",ROUND(Q410,0)=3,"Ok",ROUND(Q410,0)&lt;3,"Bad")</f>
        <v>Excellent</v>
      </c>
      <c r="S410">
        <v>82</v>
      </c>
      <c r="T410" t="str">
        <f t="shared" si="26"/>
        <v>No</v>
      </c>
      <c r="U410" s="65">
        <v>41373</v>
      </c>
      <c r="V410" s="65">
        <v>43941</v>
      </c>
      <c r="W410">
        <v>155</v>
      </c>
      <c r="X410" t="str">
        <f t="shared" si="27"/>
        <v>Active</v>
      </c>
      <c r="Y410" t="s">
        <v>15615</v>
      </c>
    </row>
    <row r="411" spans="1:25" x14ac:dyDescent="0.25">
      <c r="A411">
        <v>410</v>
      </c>
      <c r="B411" t="s">
        <v>321</v>
      </c>
      <c r="C411">
        <v>971</v>
      </c>
      <c r="D411" t="str">
        <f>VLOOKUP($C411,Hosts!$A:$O,10,0)</f>
        <v>New York</v>
      </c>
      <c r="E411" s="67">
        <f>INDEX(Hosts!$A:$O,MATCH(Places!$C411,Hosts!$A:$A,0),MATCH(Places!E$1,Hosts!$1:$1,0))</f>
        <v>1</v>
      </c>
      <c r="F411" s="67">
        <f>INDEX(Hosts!$A:$O,MATCH(Places!$C411,Hosts!$A:$A,0),MATCH(Places!F$1,Hosts!$1:$1,0))</f>
        <v>1</v>
      </c>
      <c r="G411" s="67" t="str">
        <f>INDEX(Hosts!$A:$O,MATCH(Places!$C411,Hosts!$A:$A,0),MATCH(Places!G$1,Hosts!$1:$1,0))</f>
        <v>Yes</v>
      </c>
      <c r="H411">
        <v>22</v>
      </c>
      <c r="I411" t="str">
        <f>VLOOKUP($H411,Neighborhoods!$A:$C,2,0)</f>
        <v>Queens</v>
      </c>
      <c r="J411" t="str">
        <f>VLOOKUP($H411,Neighborhoods!$A:$C,3,0)</f>
        <v>Flushing</v>
      </c>
      <c r="K411" t="s">
        <v>1</v>
      </c>
      <c r="L411" t="str">
        <f t="shared" si="24"/>
        <v>Yes</v>
      </c>
      <c r="M411">
        <v>1</v>
      </c>
      <c r="N411" t="str" cm="1">
        <f t="array" ref="N411">_xlfn.IFS(M411&lt;=2,"Small",M411&lt;=5,"Medium",M411&gt;5,"Large")</f>
        <v>Small</v>
      </c>
      <c r="O411" s="50">
        <v>56</v>
      </c>
      <c r="P411" s="67">
        <f t="shared" si="25"/>
        <v>0.03</v>
      </c>
      <c r="Q411" s="52">
        <v>4.9800000000000004</v>
      </c>
      <c r="R411" s="52" t="str" cm="1">
        <f t="array" ref="R411">_xlfn.IFS(ROUND(Q411,0)=5,"Excellent",ROUND(Q411,0)=4,"Good",ROUND(Q411,0)=3,"Ok",ROUND(Q411,0)&lt;3,"Bad")</f>
        <v>Excellent</v>
      </c>
      <c r="S411">
        <v>131</v>
      </c>
      <c r="T411" t="str">
        <f t="shared" si="26"/>
        <v>Yes</v>
      </c>
      <c r="U411" s="65">
        <v>41346</v>
      </c>
      <c r="V411" s="65">
        <v>43894</v>
      </c>
      <c r="W411">
        <v>330</v>
      </c>
      <c r="X411" t="str">
        <f t="shared" si="27"/>
        <v>Active</v>
      </c>
      <c r="Y411" t="s">
        <v>15615</v>
      </c>
    </row>
    <row r="412" spans="1:25" x14ac:dyDescent="0.25">
      <c r="A412">
        <v>411</v>
      </c>
      <c r="B412" t="s">
        <v>14490</v>
      </c>
      <c r="C412">
        <v>974</v>
      </c>
      <c r="D412" t="str">
        <f>VLOOKUP($C412,Hosts!$A:$O,10,0)</f>
        <v>New York</v>
      </c>
      <c r="E412" s="67">
        <f>INDEX(Hosts!$A:$O,MATCH(Places!$C412,Hosts!$A:$A,0),MATCH(Places!E$1,Hosts!$1:$1,0))</f>
        <v>1</v>
      </c>
      <c r="F412" s="67">
        <f>INDEX(Hosts!$A:$O,MATCH(Places!$C412,Hosts!$A:$A,0),MATCH(Places!F$1,Hosts!$1:$1,0))</f>
        <v>0.5</v>
      </c>
      <c r="G412" s="67" t="str">
        <f>INDEX(Hosts!$A:$O,MATCH(Places!$C412,Hosts!$A:$A,0),MATCH(Places!G$1,Hosts!$1:$1,0))</f>
        <v>No</v>
      </c>
      <c r="H412">
        <v>14</v>
      </c>
      <c r="I412" t="str">
        <f>VLOOKUP($H412,Neighborhoods!$A:$C,2,0)</f>
        <v>Manhattan</v>
      </c>
      <c r="J412" t="str">
        <f>VLOOKUP($H412,Neighborhoods!$A:$C,3,0)</f>
        <v>East Harlem</v>
      </c>
      <c r="K412" t="s">
        <v>1</v>
      </c>
      <c r="L412" t="str">
        <f t="shared" si="24"/>
        <v>Yes</v>
      </c>
      <c r="M412">
        <v>2</v>
      </c>
      <c r="N412" t="str" cm="1">
        <f t="array" ref="N412">_xlfn.IFS(M412&lt;=2,"Small",M412&lt;=5,"Medium",M412&gt;5,"Large")</f>
        <v>Small</v>
      </c>
      <c r="O412" s="50">
        <v>60</v>
      </c>
      <c r="P412" s="67">
        <f t="shared" si="25"/>
        <v>0.03</v>
      </c>
      <c r="Q412" s="52">
        <v>4.9000000000000004</v>
      </c>
      <c r="R412" s="52" t="str" cm="1">
        <f t="array" ref="R412">_xlfn.IFS(ROUND(Q412,0)=5,"Excellent",ROUND(Q412,0)=4,"Good",ROUND(Q412,0)=3,"Ok",ROUND(Q412,0)&lt;3,"Bad")</f>
        <v>Excellent</v>
      </c>
      <c r="S412">
        <v>73</v>
      </c>
      <c r="T412" t="str">
        <f t="shared" si="26"/>
        <v>No</v>
      </c>
      <c r="U412" s="65">
        <v>41813</v>
      </c>
      <c r="V412" s="65">
        <v>43832</v>
      </c>
      <c r="W412">
        <v>43</v>
      </c>
      <c r="X412" t="str">
        <f t="shared" si="27"/>
        <v>Active</v>
      </c>
      <c r="Y412" t="s">
        <v>15615</v>
      </c>
    </row>
    <row r="413" spans="1:25" x14ac:dyDescent="0.25">
      <c r="A413">
        <v>412</v>
      </c>
      <c r="B413" t="s">
        <v>322</v>
      </c>
      <c r="C413">
        <v>975</v>
      </c>
      <c r="D413" t="str">
        <f>VLOOKUP($C413,Hosts!$A:$O,10,0)</f>
        <v>New York</v>
      </c>
      <c r="E413" s="67">
        <f>INDEX(Hosts!$A:$O,MATCH(Places!$C413,Hosts!$A:$A,0),MATCH(Places!E$1,Hosts!$1:$1,0))</f>
        <v>1</v>
      </c>
      <c r="F413" s="67">
        <f>INDEX(Hosts!$A:$O,MATCH(Places!$C413,Hosts!$A:$A,0),MATCH(Places!F$1,Hosts!$1:$1,0))</f>
        <v>1</v>
      </c>
      <c r="G413" s="67" t="str">
        <f>INDEX(Hosts!$A:$O,MATCH(Places!$C413,Hosts!$A:$A,0),MATCH(Places!G$1,Hosts!$1:$1,0))</f>
        <v>Yes</v>
      </c>
      <c r="H413">
        <v>15</v>
      </c>
      <c r="I413" t="str">
        <f>VLOOKUP($H413,Neighborhoods!$A:$C,2,0)</f>
        <v>Manhattan</v>
      </c>
      <c r="J413" t="str">
        <f>VLOOKUP($H413,Neighborhoods!$A:$C,3,0)</f>
        <v>East Village</v>
      </c>
      <c r="K413" t="s">
        <v>11822</v>
      </c>
      <c r="L413" t="str">
        <f t="shared" si="24"/>
        <v>No</v>
      </c>
      <c r="M413">
        <v>10</v>
      </c>
      <c r="N413" t="str" cm="1">
        <f t="array" ref="N413">_xlfn.IFS(M413&lt;=2,"Small",M413&lt;=5,"Medium",M413&gt;5,"Large")</f>
        <v>Large</v>
      </c>
      <c r="O413" s="50">
        <v>1866</v>
      </c>
      <c r="P413" s="67">
        <f t="shared" si="25"/>
        <v>7.0000000000000007E-2</v>
      </c>
      <c r="Q413" s="52">
        <v>4.8600000000000003</v>
      </c>
      <c r="R413" s="52" t="str" cm="1">
        <f t="array" ref="R413">_xlfn.IFS(ROUND(Q413,0)=5,"Excellent",ROUND(Q413,0)=4,"Good",ROUND(Q413,0)=3,"Ok",ROUND(Q413,0)&lt;3,"Bad")</f>
        <v>Excellent</v>
      </c>
      <c r="S413">
        <v>21</v>
      </c>
      <c r="T413" t="str">
        <f t="shared" si="26"/>
        <v>No</v>
      </c>
      <c r="U413" s="65">
        <v>41934</v>
      </c>
      <c r="V413" s="65">
        <v>43881</v>
      </c>
      <c r="W413">
        <v>174</v>
      </c>
      <c r="X413" t="str">
        <f t="shared" si="27"/>
        <v>Active</v>
      </c>
      <c r="Y413" t="s">
        <v>15615</v>
      </c>
    </row>
    <row r="414" spans="1:25" x14ac:dyDescent="0.25">
      <c r="A414">
        <v>413</v>
      </c>
      <c r="B414" t="s">
        <v>323</v>
      </c>
      <c r="C414">
        <v>962</v>
      </c>
      <c r="D414" t="str">
        <f>VLOOKUP($C414,Hosts!$A:$O,10,0)</f>
        <v>New York</v>
      </c>
      <c r="E414" s="67">
        <f>INDEX(Hosts!$A:$O,MATCH(Places!$C414,Hosts!$A:$A,0),MATCH(Places!E$1,Hosts!$1:$1,0))</f>
        <v>1</v>
      </c>
      <c r="F414" s="67">
        <f>INDEX(Hosts!$A:$O,MATCH(Places!$C414,Hosts!$A:$A,0),MATCH(Places!F$1,Hosts!$1:$1,0))</f>
        <v>1</v>
      </c>
      <c r="G414" s="67" t="str">
        <f>INDEX(Hosts!$A:$O,MATCH(Places!$C414,Hosts!$A:$A,0),MATCH(Places!G$1,Hosts!$1:$1,0))</f>
        <v>Yes</v>
      </c>
      <c r="H414">
        <v>7</v>
      </c>
      <c r="I414" t="str">
        <f>VLOOKUP($H414,Neighborhoods!$A:$C,2,0)</f>
        <v>Brooklyn</v>
      </c>
      <c r="J414" t="str">
        <f>VLOOKUP($H414,Neighborhoods!$A:$C,3,0)</f>
        <v>Bedford-Stuyvesant</v>
      </c>
      <c r="K414" t="s">
        <v>11822</v>
      </c>
      <c r="L414" t="str">
        <f t="shared" si="24"/>
        <v>No</v>
      </c>
      <c r="M414">
        <v>6</v>
      </c>
      <c r="N414" t="str" cm="1">
        <f t="array" ref="N414">_xlfn.IFS(M414&lt;=2,"Small",M414&lt;=5,"Medium",M414&gt;5,"Large")</f>
        <v>Large</v>
      </c>
      <c r="O414" s="50">
        <v>109</v>
      </c>
      <c r="P414" s="67">
        <f t="shared" si="25"/>
        <v>0.03</v>
      </c>
      <c r="Q414" s="52">
        <v>4.82</v>
      </c>
      <c r="R414" s="52" t="str" cm="1">
        <f t="array" ref="R414">_xlfn.IFS(ROUND(Q414,0)=5,"Excellent",ROUND(Q414,0)=4,"Good",ROUND(Q414,0)=3,"Ok",ROUND(Q414,0)&lt;3,"Bad")</f>
        <v>Excellent</v>
      </c>
      <c r="S414">
        <v>160</v>
      </c>
      <c r="T414" t="str">
        <f t="shared" si="26"/>
        <v>Yes</v>
      </c>
      <c r="U414" s="65">
        <v>41318</v>
      </c>
      <c r="V414" s="65">
        <v>43850</v>
      </c>
      <c r="W414">
        <v>295</v>
      </c>
      <c r="X414" t="str">
        <f t="shared" si="27"/>
        <v>Active</v>
      </c>
      <c r="Y414" t="s">
        <v>15615</v>
      </c>
    </row>
    <row r="415" spans="1:25" x14ac:dyDescent="0.25">
      <c r="A415">
        <v>414</v>
      </c>
      <c r="B415" t="s">
        <v>13501</v>
      </c>
      <c r="C415">
        <v>543</v>
      </c>
      <c r="D415" t="str">
        <f>VLOOKUP($C415,Hosts!$A:$O,10,0)</f>
        <v>New York</v>
      </c>
      <c r="E415" s="67">
        <f>INDEX(Hosts!$A:$O,MATCH(Places!$C415,Hosts!$A:$A,0),MATCH(Places!E$1,Hosts!$1:$1,0))</f>
        <v>1</v>
      </c>
      <c r="F415" s="67">
        <f>INDEX(Hosts!$A:$O,MATCH(Places!$C415,Hosts!$A:$A,0),MATCH(Places!F$1,Hosts!$1:$1,0))</f>
        <v>0.5</v>
      </c>
      <c r="G415" s="67" t="str">
        <f>INDEX(Hosts!$A:$O,MATCH(Places!$C415,Hosts!$A:$A,0),MATCH(Places!G$1,Hosts!$1:$1,0))</f>
        <v>No</v>
      </c>
      <c r="H415">
        <v>12</v>
      </c>
      <c r="I415" t="str">
        <f>VLOOKUP($H415,Neighborhoods!$A:$C,2,0)</f>
        <v>Brooklyn</v>
      </c>
      <c r="J415" t="str">
        <f>VLOOKUP($H415,Neighborhoods!$A:$C,3,0)</f>
        <v>Williamsburg</v>
      </c>
      <c r="K415" t="s">
        <v>1</v>
      </c>
      <c r="L415" t="str">
        <f t="shared" si="24"/>
        <v>Yes</v>
      </c>
      <c r="M415">
        <v>2</v>
      </c>
      <c r="N415" t="str" cm="1">
        <f t="array" ref="N415">_xlfn.IFS(M415&lt;=2,"Small",M415&lt;=5,"Medium",M415&gt;5,"Large")</f>
        <v>Small</v>
      </c>
      <c r="O415" s="50">
        <v>104</v>
      </c>
      <c r="P415" s="67">
        <f t="shared" si="25"/>
        <v>0.03</v>
      </c>
      <c r="Q415" s="52">
        <v>4.82</v>
      </c>
      <c r="R415" s="52" t="str" cm="1">
        <f t="array" ref="R415">_xlfn.IFS(ROUND(Q415,0)=5,"Excellent",ROUND(Q415,0)=4,"Good",ROUND(Q415,0)=3,"Ok",ROUND(Q415,0)&lt;3,"Bad")</f>
        <v>Excellent</v>
      </c>
      <c r="S415">
        <v>87</v>
      </c>
      <c r="T415" t="str">
        <f t="shared" si="26"/>
        <v>No</v>
      </c>
      <c r="U415" s="65">
        <v>41337</v>
      </c>
      <c r="V415" s="65">
        <v>43829</v>
      </c>
      <c r="W415">
        <v>226</v>
      </c>
      <c r="X415" t="str">
        <f t="shared" si="27"/>
        <v>Active</v>
      </c>
      <c r="Y415" t="s">
        <v>15615</v>
      </c>
    </row>
    <row r="416" spans="1:25" x14ac:dyDescent="0.25">
      <c r="A416">
        <v>415</v>
      </c>
      <c r="B416" t="s">
        <v>14045</v>
      </c>
      <c r="C416">
        <v>614</v>
      </c>
      <c r="D416" t="str">
        <f>VLOOKUP($C416,Hosts!$A:$O,10,0)</f>
        <v>New York</v>
      </c>
      <c r="E416" s="67">
        <f>INDEX(Hosts!$A:$O,MATCH(Places!$C416,Hosts!$A:$A,0),MATCH(Places!E$1,Hosts!$1:$1,0))</f>
        <v>1</v>
      </c>
      <c r="F416" s="67">
        <f>INDEX(Hosts!$A:$O,MATCH(Places!$C416,Hosts!$A:$A,0),MATCH(Places!F$1,Hosts!$1:$1,0))</f>
        <v>1</v>
      </c>
      <c r="G416" s="67" t="str">
        <f>INDEX(Hosts!$A:$O,MATCH(Places!$C416,Hosts!$A:$A,0),MATCH(Places!G$1,Hosts!$1:$1,0))</f>
        <v>Yes</v>
      </c>
      <c r="H416">
        <v>16</v>
      </c>
      <c r="I416" t="str">
        <f>VLOOKUP($H416,Neighborhoods!$A:$C,2,0)</f>
        <v>Manhattan</v>
      </c>
      <c r="J416" t="str">
        <f>VLOOKUP($H416,Neighborhoods!$A:$C,3,0)</f>
        <v>Harlem</v>
      </c>
      <c r="K416" t="s">
        <v>11822</v>
      </c>
      <c r="L416" t="str">
        <f t="shared" si="24"/>
        <v>No</v>
      </c>
      <c r="M416">
        <v>7</v>
      </c>
      <c r="N416" t="str" cm="1">
        <f t="array" ref="N416">_xlfn.IFS(M416&lt;=2,"Small",M416&lt;=5,"Medium",M416&gt;5,"Large")</f>
        <v>Large</v>
      </c>
      <c r="O416" s="50">
        <v>145</v>
      </c>
      <c r="P416" s="67">
        <f t="shared" si="25"/>
        <v>0.03</v>
      </c>
      <c r="Q416" s="52">
        <v>4.9000000000000004</v>
      </c>
      <c r="R416" s="52" t="str" cm="1">
        <f t="array" ref="R416">_xlfn.IFS(ROUND(Q416,0)=5,"Excellent",ROUND(Q416,0)=4,"Good",ROUND(Q416,0)=3,"Ok",ROUND(Q416,0)&lt;3,"Bad")</f>
        <v>Excellent</v>
      </c>
      <c r="S416">
        <v>97</v>
      </c>
      <c r="T416" t="str">
        <f t="shared" si="26"/>
        <v>No</v>
      </c>
      <c r="U416" s="65">
        <v>41364</v>
      </c>
      <c r="V416" s="65">
        <v>43832</v>
      </c>
      <c r="W416">
        <v>41</v>
      </c>
      <c r="X416" t="str">
        <f t="shared" si="27"/>
        <v>Active</v>
      </c>
      <c r="Y416" t="s">
        <v>15616</v>
      </c>
    </row>
    <row r="417" spans="1:25" x14ac:dyDescent="0.25">
      <c r="A417">
        <v>416</v>
      </c>
      <c r="B417" t="s">
        <v>13432</v>
      </c>
      <c r="C417">
        <v>984</v>
      </c>
      <c r="D417" t="str">
        <f>VLOOKUP($C417,Hosts!$A:$O,10,0)</f>
        <v>New York</v>
      </c>
      <c r="E417" s="67">
        <f>INDEX(Hosts!$A:$O,MATCH(Places!$C417,Hosts!$A:$A,0),MATCH(Places!E$1,Hosts!$1:$1,0))</f>
        <v>1</v>
      </c>
      <c r="F417" s="67">
        <f>INDEX(Hosts!$A:$O,MATCH(Places!$C417,Hosts!$A:$A,0),MATCH(Places!F$1,Hosts!$1:$1,0))</f>
        <v>0.75</v>
      </c>
      <c r="G417" s="67" t="str">
        <f>INDEX(Hosts!$A:$O,MATCH(Places!$C417,Hosts!$A:$A,0),MATCH(Places!G$1,Hosts!$1:$1,0))</f>
        <v>Yes</v>
      </c>
      <c r="H417">
        <v>11</v>
      </c>
      <c r="I417" t="str">
        <f>VLOOKUP($H417,Neighborhoods!$A:$C,2,0)</f>
        <v>Brooklyn</v>
      </c>
      <c r="J417" t="str">
        <f>VLOOKUP($H417,Neighborhoods!$A:$C,3,0)</f>
        <v>Greenpoint</v>
      </c>
      <c r="K417" t="s">
        <v>11822</v>
      </c>
      <c r="L417" t="str">
        <f t="shared" si="24"/>
        <v>No</v>
      </c>
      <c r="M417">
        <v>2</v>
      </c>
      <c r="N417" t="str" cm="1">
        <f t="array" ref="N417">_xlfn.IFS(M417&lt;=2,"Small",M417&lt;=5,"Medium",M417&gt;5,"Large")</f>
        <v>Small</v>
      </c>
      <c r="O417" s="50">
        <v>71</v>
      </c>
      <c r="P417" s="67">
        <f t="shared" si="25"/>
        <v>0.03</v>
      </c>
      <c r="Q417" s="52">
        <v>4.9000000000000004</v>
      </c>
      <c r="R417" s="52" t="str" cm="1">
        <f t="array" ref="R417">_xlfn.IFS(ROUND(Q417,0)=5,"Excellent",ROUND(Q417,0)=4,"Good",ROUND(Q417,0)=3,"Ok",ROUND(Q417,0)&lt;3,"Bad")</f>
        <v>Excellent</v>
      </c>
      <c r="S417">
        <v>167</v>
      </c>
      <c r="T417" t="str">
        <f t="shared" si="26"/>
        <v>Yes</v>
      </c>
      <c r="U417" s="65">
        <v>41487</v>
      </c>
      <c r="V417" s="65">
        <v>44027</v>
      </c>
      <c r="W417">
        <v>331</v>
      </c>
      <c r="X417" t="str">
        <f t="shared" si="27"/>
        <v>Active</v>
      </c>
      <c r="Y417" t="s">
        <v>15615</v>
      </c>
    </row>
    <row r="418" spans="1:25" x14ac:dyDescent="0.25">
      <c r="A418">
        <v>417</v>
      </c>
      <c r="B418" t="s">
        <v>324</v>
      </c>
      <c r="C418">
        <v>987</v>
      </c>
      <c r="D418" t="str">
        <f>VLOOKUP($C418,Hosts!$A:$O,10,0)</f>
        <v>New York</v>
      </c>
      <c r="E418" s="67">
        <f>INDEX(Hosts!$A:$O,MATCH(Places!$C418,Hosts!$A:$A,0),MATCH(Places!E$1,Hosts!$1:$1,0))</f>
        <v>1</v>
      </c>
      <c r="F418" s="67">
        <f>INDEX(Hosts!$A:$O,MATCH(Places!$C418,Hosts!$A:$A,0),MATCH(Places!F$1,Hosts!$1:$1,0))</f>
        <v>0.98</v>
      </c>
      <c r="G418" s="67" t="str">
        <f>INDEX(Hosts!$A:$O,MATCH(Places!$C418,Hosts!$A:$A,0),MATCH(Places!G$1,Hosts!$1:$1,0))</f>
        <v>Yes</v>
      </c>
      <c r="H418">
        <v>15</v>
      </c>
      <c r="I418" t="str">
        <f>VLOOKUP($H418,Neighborhoods!$A:$C,2,0)</f>
        <v>Manhattan</v>
      </c>
      <c r="J418" t="str">
        <f>VLOOKUP($H418,Neighborhoods!$A:$C,3,0)</f>
        <v>East Village</v>
      </c>
      <c r="K418" t="s">
        <v>11822</v>
      </c>
      <c r="L418" t="str">
        <f t="shared" si="24"/>
        <v>No</v>
      </c>
      <c r="M418">
        <v>4</v>
      </c>
      <c r="N418" t="str" cm="1">
        <f t="array" ref="N418">_xlfn.IFS(M418&lt;=2,"Small",M418&lt;=5,"Medium",M418&gt;5,"Large")</f>
        <v>Medium</v>
      </c>
      <c r="O418" s="50">
        <v>145</v>
      </c>
      <c r="P418" s="67">
        <f t="shared" si="25"/>
        <v>0.03</v>
      </c>
      <c r="Q418" s="52">
        <v>4.87</v>
      </c>
      <c r="R418" s="52" t="str" cm="1">
        <f t="array" ref="R418">_xlfn.IFS(ROUND(Q418,0)=5,"Excellent",ROUND(Q418,0)=4,"Good",ROUND(Q418,0)=3,"Ok",ROUND(Q418,0)&lt;3,"Bad")</f>
        <v>Excellent</v>
      </c>
      <c r="S418">
        <v>189</v>
      </c>
      <c r="T418" t="str">
        <f t="shared" si="26"/>
        <v>Yes</v>
      </c>
      <c r="U418" s="65">
        <v>41333</v>
      </c>
      <c r="V418" s="65">
        <v>44028</v>
      </c>
      <c r="W418">
        <v>306</v>
      </c>
      <c r="X418" t="str">
        <f t="shared" si="27"/>
        <v>Active</v>
      </c>
      <c r="Y418" t="s">
        <v>15615</v>
      </c>
    </row>
    <row r="419" spans="1:25" x14ac:dyDescent="0.25">
      <c r="A419">
        <v>418</v>
      </c>
      <c r="B419" t="s">
        <v>325</v>
      </c>
      <c r="C419">
        <v>992</v>
      </c>
      <c r="D419" t="str">
        <f>VLOOKUP($C419,Hosts!$A:$O,10,0)</f>
        <v>New York</v>
      </c>
      <c r="E419" s="67">
        <f>INDEX(Hosts!$A:$O,MATCH(Places!$C419,Hosts!$A:$A,0),MATCH(Places!E$1,Hosts!$1:$1,0))</f>
        <v>0</v>
      </c>
      <c r="F419" s="67">
        <f>INDEX(Hosts!$A:$O,MATCH(Places!$C419,Hosts!$A:$A,0),MATCH(Places!F$1,Hosts!$1:$1,0))</f>
        <v>0</v>
      </c>
      <c r="G419" s="67" t="str">
        <f>INDEX(Hosts!$A:$O,MATCH(Places!$C419,Hosts!$A:$A,0),MATCH(Places!G$1,Hosts!$1:$1,0))</f>
        <v>No</v>
      </c>
      <c r="H419">
        <v>7</v>
      </c>
      <c r="I419" t="str">
        <f>VLOOKUP($H419,Neighborhoods!$A:$C,2,0)</f>
        <v>Brooklyn</v>
      </c>
      <c r="J419" t="str">
        <f>VLOOKUP($H419,Neighborhoods!$A:$C,3,0)</f>
        <v>Bedford-Stuyvesant</v>
      </c>
      <c r="K419" t="s">
        <v>11822</v>
      </c>
      <c r="L419" t="str">
        <f t="shared" si="24"/>
        <v>No</v>
      </c>
      <c r="M419">
        <v>6</v>
      </c>
      <c r="N419" t="str" cm="1">
        <f t="array" ref="N419">_xlfn.IFS(M419&lt;=2,"Small",M419&lt;=5,"Medium",M419&gt;5,"Large")</f>
        <v>Large</v>
      </c>
      <c r="O419" s="50">
        <v>180</v>
      </c>
      <c r="P419" s="67">
        <f t="shared" si="25"/>
        <v>0.03</v>
      </c>
      <c r="Q419" s="52">
        <v>4.7300000000000004</v>
      </c>
      <c r="R419" s="52" t="str" cm="1">
        <f t="array" ref="R419">_xlfn.IFS(ROUND(Q419,0)=5,"Excellent",ROUND(Q419,0)=4,"Good",ROUND(Q419,0)=3,"Ok",ROUND(Q419,0)&lt;3,"Bad")</f>
        <v>Excellent</v>
      </c>
      <c r="S419">
        <v>71</v>
      </c>
      <c r="T419" t="str">
        <f t="shared" si="26"/>
        <v>No</v>
      </c>
      <c r="U419" s="65">
        <v>41352</v>
      </c>
      <c r="V419" s="65">
        <v>43736</v>
      </c>
      <c r="W419">
        <v>288</v>
      </c>
      <c r="X419" t="str">
        <f t="shared" si="27"/>
        <v>Active</v>
      </c>
      <c r="Y419" t="s">
        <v>15615</v>
      </c>
    </row>
    <row r="420" spans="1:25" x14ac:dyDescent="0.25">
      <c r="A420">
        <v>419</v>
      </c>
      <c r="B420" t="s">
        <v>326</v>
      </c>
      <c r="C420">
        <v>995</v>
      </c>
      <c r="D420" t="str">
        <f>VLOOKUP($C420,Hosts!$A:$O,10,0)</f>
        <v>New York</v>
      </c>
      <c r="E420" s="67">
        <f>INDEX(Hosts!$A:$O,MATCH(Places!$C420,Hosts!$A:$A,0),MATCH(Places!E$1,Hosts!$1:$1,0))</f>
        <v>1</v>
      </c>
      <c r="F420" s="67">
        <f>INDEX(Hosts!$A:$O,MATCH(Places!$C420,Hosts!$A:$A,0),MATCH(Places!F$1,Hosts!$1:$1,0))</f>
        <v>0.99</v>
      </c>
      <c r="G420" s="67" t="str">
        <f>INDEX(Hosts!$A:$O,MATCH(Places!$C420,Hosts!$A:$A,0),MATCH(Places!G$1,Hosts!$1:$1,0))</f>
        <v>Yes</v>
      </c>
      <c r="H420">
        <v>7</v>
      </c>
      <c r="I420" t="str">
        <f>VLOOKUP($H420,Neighborhoods!$A:$C,2,0)</f>
        <v>Brooklyn</v>
      </c>
      <c r="J420" t="str">
        <f>VLOOKUP($H420,Neighborhoods!$A:$C,3,0)</f>
        <v>Bedford-Stuyvesant</v>
      </c>
      <c r="K420" t="s">
        <v>1</v>
      </c>
      <c r="L420" t="str">
        <f t="shared" si="24"/>
        <v>Yes</v>
      </c>
      <c r="M420">
        <v>1</v>
      </c>
      <c r="N420" t="str" cm="1">
        <f t="array" ref="N420">_xlfn.IFS(M420&lt;=2,"Small",M420&lt;=5,"Medium",M420&gt;5,"Large")</f>
        <v>Small</v>
      </c>
      <c r="O420" s="50">
        <v>32</v>
      </c>
      <c r="P420" s="67">
        <f t="shared" si="25"/>
        <v>0.03</v>
      </c>
      <c r="Q420" s="52">
        <v>4.9000000000000004</v>
      </c>
      <c r="R420" s="52" t="str" cm="1">
        <f t="array" ref="R420">_xlfn.IFS(ROUND(Q420,0)=5,"Excellent",ROUND(Q420,0)=4,"Good",ROUND(Q420,0)=3,"Ok",ROUND(Q420,0)&lt;3,"Bad")</f>
        <v>Excellent</v>
      </c>
      <c r="S420">
        <v>100</v>
      </c>
      <c r="T420" t="str">
        <f t="shared" si="26"/>
        <v>No</v>
      </c>
      <c r="U420" s="65">
        <v>41370</v>
      </c>
      <c r="V420" s="65">
        <v>44029</v>
      </c>
      <c r="W420">
        <v>338</v>
      </c>
      <c r="X420" t="str">
        <f t="shared" si="27"/>
        <v>Active</v>
      </c>
      <c r="Y420" t="s">
        <v>15615</v>
      </c>
    </row>
    <row r="421" spans="1:25" x14ac:dyDescent="0.25">
      <c r="A421">
        <v>420</v>
      </c>
      <c r="B421" t="s">
        <v>327</v>
      </c>
      <c r="C421">
        <v>995</v>
      </c>
      <c r="D421" t="str">
        <f>VLOOKUP($C421,Hosts!$A:$O,10,0)</f>
        <v>New York</v>
      </c>
      <c r="E421" s="67">
        <f>INDEX(Hosts!$A:$O,MATCH(Places!$C421,Hosts!$A:$A,0),MATCH(Places!E$1,Hosts!$1:$1,0))</f>
        <v>1</v>
      </c>
      <c r="F421" s="67">
        <f>INDEX(Hosts!$A:$O,MATCH(Places!$C421,Hosts!$A:$A,0),MATCH(Places!F$1,Hosts!$1:$1,0))</f>
        <v>0.99</v>
      </c>
      <c r="G421" s="67" t="str">
        <f>INDEX(Hosts!$A:$O,MATCH(Places!$C421,Hosts!$A:$A,0),MATCH(Places!G$1,Hosts!$1:$1,0))</f>
        <v>Yes</v>
      </c>
      <c r="H421">
        <v>7</v>
      </c>
      <c r="I421" t="str">
        <f>VLOOKUP($H421,Neighborhoods!$A:$C,2,0)</f>
        <v>Brooklyn</v>
      </c>
      <c r="J421" t="str">
        <f>VLOOKUP($H421,Neighborhoods!$A:$C,3,0)</f>
        <v>Bedford-Stuyvesant</v>
      </c>
      <c r="K421" t="s">
        <v>16</v>
      </c>
      <c r="L421" t="str">
        <f t="shared" si="24"/>
        <v>Yes</v>
      </c>
      <c r="M421">
        <v>1</v>
      </c>
      <c r="N421" t="str" cm="1">
        <f t="array" ref="N421">_xlfn.IFS(M421&lt;=2,"Small",M421&lt;=5,"Medium",M421&gt;5,"Large")</f>
        <v>Small</v>
      </c>
      <c r="O421" s="50">
        <v>25</v>
      </c>
      <c r="P421" s="67">
        <f t="shared" si="25"/>
        <v>0.03</v>
      </c>
      <c r="Q421" s="52">
        <v>4.8899999999999997</v>
      </c>
      <c r="R421" s="52" t="str" cm="1">
        <f t="array" ref="R421">_xlfn.IFS(ROUND(Q421,0)=5,"Excellent",ROUND(Q421,0)=4,"Good",ROUND(Q421,0)=3,"Ok",ROUND(Q421,0)&lt;3,"Bad")</f>
        <v>Excellent</v>
      </c>
      <c r="S421">
        <v>117</v>
      </c>
      <c r="T421" t="str">
        <f t="shared" si="26"/>
        <v>Yes</v>
      </c>
      <c r="U421" s="65">
        <v>41350</v>
      </c>
      <c r="V421" s="65">
        <v>44019</v>
      </c>
      <c r="W421">
        <v>341</v>
      </c>
      <c r="X421" t="str">
        <f t="shared" si="27"/>
        <v>Active</v>
      </c>
      <c r="Y421" t="s">
        <v>15615</v>
      </c>
    </row>
    <row r="422" spans="1:25" x14ac:dyDescent="0.25">
      <c r="A422">
        <v>421</v>
      </c>
      <c r="B422" t="s">
        <v>328</v>
      </c>
      <c r="C422">
        <v>1003</v>
      </c>
      <c r="D422" t="str">
        <f>VLOOKUP($C422,Hosts!$A:$O,10,0)</f>
        <v>New York</v>
      </c>
      <c r="E422" s="67">
        <f>INDEX(Hosts!$A:$O,MATCH(Places!$C422,Hosts!$A:$A,0),MATCH(Places!E$1,Hosts!$1:$1,0))</f>
        <v>0.89</v>
      </c>
      <c r="F422" s="67">
        <f>INDEX(Hosts!$A:$O,MATCH(Places!$C422,Hosts!$A:$A,0),MATCH(Places!F$1,Hosts!$1:$1,0))</f>
        <v>0.17</v>
      </c>
      <c r="G422" s="67" t="str">
        <f>INDEX(Hosts!$A:$O,MATCH(Places!$C422,Hosts!$A:$A,0),MATCH(Places!G$1,Hosts!$1:$1,0))</f>
        <v>No</v>
      </c>
      <c r="H422">
        <v>17</v>
      </c>
      <c r="I422" t="str">
        <f>VLOOKUP($H422,Neighborhoods!$A:$C,2,0)</f>
        <v>Manhattan</v>
      </c>
      <c r="J422" t="str">
        <f>VLOOKUP($H422,Neighborhoods!$A:$C,3,0)</f>
        <v>Hell's Kitchen</v>
      </c>
      <c r="K422" t="s">
        <v>1</v>
      </c>
      <c r="L422" t="str">
        <f t="shared" si="24"/>
        <v>Yes</v>
      </c>
      <c r="M422">
        <v>1</v>
      </c>
      <c r="N422" t="str" cm="1">
        <f t="array" ref="N422">_xlfn.IFS(M422&lt;=2,"Small",M422&lt;=5,"Medium",M422&gt;5,"Large")</f>
        <v>Small</v>
      </c>
      <c r="O422" s="50">
        <v>38</v>
      </c>
      <c r="P422" s="67">
        <f t="shared" si="25"/>
        <v>0.03</v>
      </c>
      <c r="Q422" s="52">
        <v>4.9800000000000004</v>
      </c>
      <c r="R422" s="52" t="str" cm="1">
        <f t="array" ref="R422">_xlfn.IFS(ROUND(Q422,0)=5,"Excellent",ROUND(Q422,0)=4,"Good",ROUND(Q422,0)=3,"Ok",ROUND(Q422,0)&lt;3,"Bad")</f>
        <v>Excellent</v>
      </c>
      <c r="S422">
        <v>109</v>
      </c>
      <c r="T422" t="str">
        <f t="shared" si="26"/>
        <v>Yes</v>
      </c>
      <c r="U422" s="65">
        <v>41361</v>
      </c>
      <c r="V422" s="65">
        <v>43898</v>
      </c>
      <c r="W422">
        <v>101</v>
      </c>
      <c r="X422" t="str">
        <f t="shared" si="27"/>
        <v>Active</v>
      </c>
      <c r="Y422" t="s">
        <v>15615</v>
      </c>
    </row>
    <row r="423" spans="1:25" x14ac:dyDescent="0.25">
      <c r="A423">
        <v>422</v>
      </c>
      <c r="B423" t="s">
        <v>329</v>
      </c>
      <c r="C423">
        <v>558</v>
      </c>
      <c r="D423" t="str">
        <f>VLOOKUP($C423,Hosts!$A:$O,10,0)</f>
        <v>New York</v>
      </c>
      <c r="E423" s="67">
        <f>INDEX(Hosts!$A:$O,MATCH(Places!$C423,Hosts!$A:$A,0),MATCH(Places!E$1,Hosts!$1:$1,0))</f>
        <v>1</v>
      </c>
      <c r="F423" s="67">
        <f>INDEX(Hosts!$A:$O,MATCH(Places!$C423,Hosts!$A:$A,0),MATCH(Places!F$1,Hosts!$1:$1,0))</f>
        <v>0.46</v>
      </c>
      <c r="G423" s="67" t="str">
        <f>INDEX(Hosts!$A:$O,MATCH(Places!$C423,Hosts!$A:$A,0),MATCH(Places!G$1,Hosts!$1:$1,0))</f>
        <v>Yes</v>
      </c>
      <c r="H423">
        <v>12</v>
      </c>
      <c r="I423" t="str">
        <f>VLOOKUP($H423,Neighborhoods!$A:$C,2,0)</f>
        <v>Brooklyn</v>
      </c>
      <c r="J423" t="str">
        <f>VLOOKUP($H423,Neighborhoods!$A:$C,3,0)</f>
        <v>Williamsburg</v>
      </c>
      <c r="K423" t="s">
        <v>1</v>
      </c>
      <c r="L423" t="str">
        <f t="shared" si="24"/>
        <v>Yes</v>
      </c>
      <c r="M423">
        <v>2</v>
      </c>
      <c r="N423" t="str" cm="1">
        <f t="array" ref="N423">_xlfn.IFS(M423&lt;=2,"Small",M423&lt;=5,"Medium",M423&gt;5,"Large")</f>
        <v>Small</v>
      </c>
      <c r="O423" s="50">
        <v>68</v>
      </c>
      <c r="P423" s="67">
        <f t="shared" si="25"/>
        <v>0.03</v>
      </c>
      <c r="Q423" s="52">
        <v>4.91</v>
      </c>
      <c r="R423" s="52" t="str" cm="1">
        <f t="array" ref="R423">_xlfn.IFS(ROUND(Q423,0)=5,"Excellent",ROUND(Q423,0)=4,"Good",ROUND(Q423,0)=3,"Ok",ROUND(Q423,0)&lt;3,"Bad")</f>
        <v>Excellent</v>
      </c>
      <c r="S423">
        <v>102</v>
      </c>
      <c r="T423" t="str">
        <f t="shared" si="26"/>
        <v>Yes</v>
      </c>
      <c r="U423" s="65">
        <v>41336</v>
      </c>
      <c r="V423" s="65">
        <v>43817</v>
      </c>
      <c r="W423">
        <v>365</v>
      </c>
      <c r="X423" t="str">
        <f t="shared" si="27"/>
        <v>Active</v>
      </c>
      <c r="Y423" t="s">
        <v>15615</v>
      </c>
    </row>
    <row r="424" spans="1:25" x14ac:dyDescent="0.25">
      <c r="A424">
        <v>423</v>
      </c>
      <c r="B424" t="s">
        <v>14808</v>
      </c>
      <c r="C424">
        <v>1008</v>
      </c>
      <c r="D424" t="str">
        <f>VLOOKUP($C424,Hosts!$A:$O,10,0)</f>
        <v>New York</v>
      </c>
      <c r="E424" s="67">
        <f>INDEX(Hosts!$A:$O,MATCH(Places!$C424,Hosts!$A:$A,0),MATCH(Places!E$1,Hosts!$1:$1,0))</f>
        <v>1</v>
      </c>
      <c r="F424" s="67">
        <f>INDEX(Hosts!$A:$O,MATCH(Places!$C424,Hosts!$A:$A,0),MATCH(Places!F$1,Hosts!$1:$1,0))</f>
        <v>0.97</v>
      </c>
      <c r="G424" s="67" t="str">
        <f>INDEX(Hosts!$A:$O,MATCH(Places!$C424,Hosts!$A:$A,0),MATCH(Places!G$1,Hosts!$1:$1,0))</f>
        <v>Yes</v>
      </c>
      <c r="H424">
        <v>16</v>
      </c>
      <c r="I424" t="str">
        <f>VLOOKUP($H424,Neighborhoods!$A:$C,2,0)</f>
        <v>Manhattan</v>
      </c>
      <c r="J424" t="str">
        <f>VLOOKUP($H424,Neighborhoods!$A:$C,3,0)</f>
        <v>Harlem</v>
      </c>
      <c r="K424" t="s">
        <v>11822</v>
      </c>
      <c r="L424" t="str">
        <f t="shared" si="24"/>
        <v>No</v>
      </c>
      <c r="M424">
        <v>4</v>
      </c>
      <c r="N424" t="str" cm="1">
        <f t="array" ref="N424">_xlfn.IFS(M424&lt;=2,"Small",M424&lt;=5,"Medium",M424&gt;5,"Large")</f>
        <v>Medium</v>
      </c>
      <c r="O424" s="50">
        <v>75</v>
      </c>
      <c r="P424" s="67">
        <f t="shared" si="25"/>
        <v>0.03</v>
      </c>
      <c r="Q424" s="52">
        <v>4.82</v>
      </c>
      <c r="R424" s="52" t="str" cm="1">
        <f t="array" ref="R424">_xlfn.IFS(ROUND(Q424,0)=5,"Excellent",ROUND(Q424,0)=4,"Good",ROUND(Q424,0)=3,"Ok",ROUND(Q424,0)&lt;3,"Bad")</f>
        <v>Excellent</v>
      </c>
      <c r="S424">
        <v>84</v>
      </c>
      <c r="T424" t="str">
        <f t="shared" si="26"/>
        <v>No</v>
      </c>
      <c r="U424" s="65">
        <v>41344</v>
      </c>
      <c r="V424" s="65">
        <v>44031</v>
      </c>
      <c r="W424">
        <v>241</v>
      </c>
      <c r="X424" t="str">
        <f t="shared" si="27"/>
        <v>Active</v>
      </c>
      <c r="Y424" t="s">
        <v>15616</v>
      </c>
    </row>
    <row r="425" spans="1:25" x14ac:dyDescent="0.25">
      <c r="A425">
        <v>424</v>
      </c>
      <c r="B425" t="s">
        <v>330</v>
      </c>
      <c r="C425">
        <v>333</v>
      </c>
      <c r="D425" t="str">
        <f>VLOOKUP($C425,Hosts!$A:$O,10,0)</f>
        <v>New York</v>
      </c>
      <c r="E425" s="67">
        <f>INDEX(Hosts!$A:$O,MATCH(Places!$C425,Hosts!$A:$A,0),MATCH(Places!E$1,Hosts!$1:$1,0))</f>
        <v>1</v>
      </c>
      <c r="F425" s="67">
        <f>INDEX(Hosts!$A:$O,MATCH(Places!$C425,Hosts!$A:$A,0),MATCH(Places!F$1,Hosts!$1:$1,0))</f>
        <v>0.48</v>
      </c>
      <c r="G425" s="67" t="str">
        <f>INDEX(Hosts!$A:$O,MATCH(Places!$C425,Hosts!$A:$A,0),MATCH(Places!G$1,Hosts!$1:$1,0))</f>
        <v>No</v>
      </c>
      <c r="H425">
        <v>9</v>
      </c>
      <c r="I425" t="str">
        <f>VLOOKUP($H425,Neighborhoods!$A:$C,2,0)</f>
        <v>Brooklyn</v>
      </c>
      <c r="J425" t="str">
        <f>VLOOKUP($H425,Neighborhoods!$A:$C,3,0)</f>
        <v>Crown Heights</v>
      </c>
      <c r="K425" t="s">
        <v>11822</v>
      </c>
      <c r="L425" t="str">
        <f t="shared" si="24"/>
        <v>No</v>
      </c>
      <c r="M425">
        <v>3</v>
      </c>
      <c r="N425" t="str" cm="1">
        <f t="array" ref="N425">_xlfn.IFS(M425&lt;=2,"Small",M425&lt;=5,"Medium",M425&gt;5,"Large")</f>
        <v>Medium</v>
      </c>
      <c r="O425" s="50">
        <v>136</v>
      </c>
      <c r="P425" s="67">
        <f t="shared" si="25"/>
        <v>0.03</v>
      </c>
      <c r="Q425" s="52">
        <v>4.9000000000000004</v>
      </c>
      <c r="R425" s="52" t="str" cm="1">
        <f t="array" ref="R425">_xlfn.IFS(ROUND(Q425,0)=5,"Excellent",ROUND(Q425,0)=4,"Good",ROUND(Q425,0)=3,"Ok",ROUND(Q425,0)&lt;3,"Bad")</f>
        <v>Excellent</v>
      </c>
      <c r="S425">
        <v>80</v>
      </c>
      <c r="T425" t="str">
        <f t="shared" si="26"/>
        <v>No</v>
      </c>
      <c r="U425" s="65">
        <v>41743</v>
      </c>
      <c r="V425" s="65">
        <v>44052</v>
      </c>
      <c r="W425">
        <v>0</v>
      </c>
      <c r="X425" t="str">
        <f t="shared" si="27"/>
        <v>Inactive</v>
      </c>
      <c r="Y425" t="s">
        <v>15615</v>
      </c>
    </row>
    <row r="426" spans="1:25" x14ac:dyDescent="0.25">
      <c r="A426">
        <v>425</v>
      </c>
      <c r="B426" t="s">
        <v>331</v>
      </c>
      <c r="C426">
        <v>1007</v>
      </c>
      <c r="D426" t="str">
        <f>VLOOKUP($C426,Hosts!$A:$O,10,0)</f>
        <v>New York</v>
      </c>
      <c r="E426" s="67">
        <f>INDEX(Hosts!$A:$O,MATCH(Places!$C426,Hosts!$A:$A,0),MATCH(Places!E$1,Hosts!$1:$1,0))</f>
        <v>1</v>
      </c>
      <c r="F426" s="67">
        <f>INDEX(Hosts!$A:$O,MATCH(Places!$C426,Hosts!$A:$A,0),MATCH(Places!F$1,Hosts!$1:$1,0))</f>
        <v>1</v>
      </c>
      <c r="G426" s="67" t="str">
        <f>INDEX(Hosts!$A:$O,MATCH(Places!$C426,Hosts!$A:$A,0),MATCH(Places!G$1,Hosts!$1:$1,0))</f>
        <v>Yes</v>
      </c>
      <c r="H426">
        <v>15</v>
      </c>
      <c r="I426" t="str">
        <f>VLOOKUP($H426,Neighborhoods!$A:$C,2,0)</f>
        <v>Manhattan</v>
      </c>
      <c r="J426" t="str">
        <f>VLOOKUP($H426,Neighborhoods!$A:$C,3,0)</f>
        <v>East Village</v>
      </c>
      <c r="K426" t="s">
        <v>1</v>
      </c>
      <c r="L426" t="str">
        <f t="shared" si="24"/>
        <v>Yes</v>
      </c>
      <c r="M426">
        <v>2</v>
      </c>
      <c r="N426" t="str" cm="1">
        <f t="array" ref="N426">_xlfn.IFS(M426&lt;=2,"Small",M426&lt;=5,"Medium",M426&gt;5,"Large")</f>
        <v>Small</v>
      </c>
      <c r="O426" s="50">
        <v>47</v>
      </c>
      <c r="P426" s="67">
        <f t="shared" si="25"/>
        <v>0.03</v>
      </c>
      <c r="Q426" s="52">
        <v>4.96</v>
      </c>
      <c r="R426" s="52" t="str" cm="1">
        <f t="array" ref="R426">_xlfn.IFS(ROUND(Q426,0)=5,"Excellent",ROUND(Q426,0)=4,"Good",ROUND(Q426,0)=3,"Ok",ROUND(Q426,0)&lt;3,"Bad")</f>
        <v>Excellent</v>
      </c>
      <c r="S426">
        <v>481</v>
      </c>
      <c r="T426" t="str">
        <f t="shared" si="26"/>
        <v>Yes</v>
      </c>
      <c r="U426" s="65">
        <v>41352</v>
      </c>
      <c r="V426" s="65">
        <v>44031</v>
      </c>
      <c r="W426">
        <v>310</v>
      </c>
      <c r="X426" t="str">
        <f t="shared" si="27"/>
        <v>Active</v>
      </c>
      <c r="Y426" t="s">
        <v>15616</v>
      </c>
    </row>
    <row r="427" spans="1:25" x14ac:dyDescent="0.25">
      <c r="A427">
        <v>426</v>
      </c>
      <c r="B427" t="s">
        <v>332</v>
      </c>
      <c r="C427">
        <v>773</v>
      </c>
      <c r="D427" t="str">
        <f>VLOOKUP($C427,Hosts!$A:$O,10,0)</f>
        <v>New York</v>
      </c>
      <c r="E427" s="67">
        <f>INDEX(Hosts!$A:$O,MATCH(Places!$C427,Hosts!$A:$A,0),MATCH(Places!E$1,Hosts!$1:$1,0))</f>
        <v>0.5</v>
      </c>
      <c r="F427" s="67">
        <f>INDEX(Hosts!$A:$O,MATCH(Places!$C427,Hosts!$A:$A,0),MATCH(Places!F$1,Hosts!$1:$1,0))</f>
        <v>0.23</v>
      </c>
      <c r="G427" s="67" t="str">
        <f>INDEX(Hosts!$A:$O,MATCH(Places!$C427,Hosts!$A:$A,0),MATCH(Places!G$1,Hosts!$1:$1,0))</f>
        <v>No</v>
      </c>
      <c r="H427">
        <v>12</v>
      </c>
      <c r="I427" t="str">
        <f>VLOOKUP($H427,Neighborhoods!$A:$C,2,0)</f>
        <v>Brooklyn</v>
      </c>
      <c r="J427" t="str">
        <f>VLOOKUP($H427,Neighborhoods!$A:$C,3,0)</f>
        <v>Williamsburg</v>
      </c>
      <c r="K427" t="s">
        <v>1</v>
      </c>
      <c r="L427" t="str">
        <f t="shared" si="24"/>
        <v>Yes</v>
      </c>
      <c r="M427">
        <v>1</v>
      </c>
      <c r="N427" t="str" cm="1">
        <f t="array" ref="N427">_xlfn.IFS(M427&lt;=2,"Small",M427&lt;=5,"Medium",M427&gt;5,"Large")</f>
        <v>Small</v>
      </c>
      <c r="O427" s="50">
        <v>43</v>
      </c>
      <c r="P427" s="67">
        <f t="shared" si="25"/>
        <v>0.03</v>
      </c>
      <c r="Q427" s="52">
        <v>5</v>
      </c>
      <c r="R427" s="52" t="str" cm="1">
        <f t="array" ref="R427">_xlfn.IFS(ROUND(Q427,0)=5,"Excellent",ROUND(Q427,0)=4,"Good",ROUND(Q427,0)=3,"Ok",ROUND(Q427,0)&lt;3,"Bad")</f>
        <v>Excellent</v>
      </c>
      <c r="S427">
        <v>16</v>
      </c>
      <c r="T427" t="str">
        <f t="shared" si="26"/>
        <v>No</v>
      </c>
      <c r="U427" s="65">
        <v>41395</v>
      </c>
      <c r="V427" s="65">
        <v>43625</v>
      </c>
      <c r="W427">
        <v>365</v>
      </c>
      <c r="X427" t="str">
        <f t="shared" si="27"/>
        <v>Active</v>
      </c>
      <c r="Y427" t="s">
        <v>15615</v>
      </c>
    </row>
    <row r="428" spans="1:25" x14ac:dyDescent="0.25">
      <c r="A428">
        <v>427</v>
      </c>
      <c r="B428" t="s">
        <v>15519</v>
      </c>
      <c r="C428">
        <v>692</v>
      </c>
      <c r="D428" t="str">
        <f>VLOOKUP($C428,Hosts!$A:$O,10,0)</f>
        <v>New York</v>
      </c>
      <c r="E428" s="67">
        <f>INDEX(Hosts!$A:$O,MATCH(Places!$C428,Hosts!$A:$A,0),MATCH(Places!E$1,Hosts!$1:$1,0))</f>
        <v>1</v>
      </c>
      <c r="F428" s="67">
        <f>INDEX(Hosts!$A:$O,MATCH(Places!$C428,Hosts!$A:$A,0),MATCH(Places!F$1,Hosts!$1:$1,0))</f>
        <v>0.56000000000000005</v>
      </c>
      <c r="G428" s="67" t="str">
        <f>INDEX(Hosts!$A:$O,MATCH(Places!$C428,Hosts!$A:$A,0),MATCH(Places!G$1,Hosts!$1:$1,0))</f>
        <v>Yes</v>
      </c>
      <c r="H428">
        <v>25</v>
      </c>
      <c r="I428" t="str">
        <f>VLOOKUP($H428,Neighborhoods!$A:$C,2,0)</f>
        <v>Queens</v>
      </c>
      <c r="J428" t="str">
        <f>VLOOKUP($H428,Neighborhoods!$A:$C,3,0)</f>
        <v>Ridgewood</v>
      </c>
      <c r="K428" t="s">
        <v>11822</v>
      </c>
      <c r="L428" t="str">
        <f t="shared" si="24"/>
        <v>No</v>
      </c>
      <c r="M428">
        <v>2</v>
      </c>
      <c r="N428" t="str" cm="1">
        <f t="array" ref="N428">_xlfn.IFS(M428&lt;=2,"Small",M428&lt;=5,"Medium",M428&gt;5,"Large")</f>
        <v>Small</v>
      </c>
      <c r="O428" s="50">
        <v>100</v>
      </c>
      <c r="P428" s="67">
        <f t="shared" si="25"/>
        <v>0.03</v>
      </c>
      <c r="Q428" s="52">
        <v>4.96</v>
      </c>
      <c r="R428" s="52" t="str" cm="1">
        <f t="array" ref="R428">_xlfn.IFS(ROUND(Q428,0)=5,"Excellent",ROUND(Q428,0)=4,"Good",ROUND(Q428,0)=3,"Ok",ROUND(Q428,0)&lt;3,"Bad")</f>
        <v>Excellent</v>
      </c>
      <c r="S428">
        <v>82</v>
      </c>
      <c r="T428" t="str">
        <f t="shared" si="26"/>
        <v>No</v>
      </c>
      <c r="U428" s="65">
        <v>41336</v>
      </c>
      <c r="V428" s="65">
        <v>44044</v>
      </c>
      <c r="W428">
        <v>321</v>
      </c>
      <c r="X428" t="str">
        <f t="shared" si="27"/>
        <v>Active</v>
      </c>
      <c r="Y428" t="s">
        <v>15615</v>
      </c>
    </row>
    <row r="429" spans="1:25" x14ac:dyDescent="0.25">
      <c r="A429">
        <v>428</v>
      </c>
      <c r="B429" t="s">
        <v>14489</v>
      </c>
      <c r="C429">
        <v>605</v>
      </c>
      <c r="D429" t="str">
        <f>VLOOKUP($C429,Hosts!$A:$O,10,0)</f>
        <v>New York</v>
      </c>
      <c r="E429" s="67">
        <f>INDEX(Hosts!$A:$O,MATCH(Places!$C429,Hosts!$A:$A,0),MATCH(Places!E$1,Hosts!$1:$1,0))</f>
        <v>0.67</v>
      </c>
      <c r="F429" s="67">
        <f>INDEX(Hosts!$A:$O,MATCH(Places!$C429,Hosts!$A:$A,0),MATCH(Places!F$1,Hosts!$1:$1,0))</f>
        <v>0</v>
      </c>
      <c r="G429" s="67" t="str">
        <f>INDEX(Hosts!$A:$O,MATCH(Places!$C429,Hosts!$A:$A,0),MATCH(Places!G$1,Hosts!$1:$1,0))</f>
        <v>No</v>
      </c>
      <c r="H429">
        <v>9</v>
      </c>
      <c r="I429" t="str">
        <f>VLOOKUP($H429,Neighborhoods!$A:$C,2,0)</f>
        <v>Brooklyn</v>
      </c>
      <c r="J429" t="str">
        <f>VLOOKUP($H429,Neighborhoods!$A:$C,3,0)</f>
        <v>Crown Heights</v>
      </c>
      <c r="K429" t="s">
        <v>1</v>
      </c>
      <c r="L429" t="str">
        <f t="shared" si="24"/>
        <v>Yes</v>
      </c>
      <c r="M429">
        <v>2</v>
      </c>
      <c r="N429" t="str" cm="1">
        <f t="array" ref="N429">_xlfn.IFS(M429&lt;=2,"Small",M429&lt;=5,"Medium",M429&gt;5,"Large")</f>
        <v>Small</v>
      </c>
      <c r="O429" s="50">
        <v>58</v>
      </c>
      <c r="P429" s="67">
        <f t="shared" si="25"/>
        <v>0.03</v>
      </c>
      <c r="Q429" s="52">
        <v>4.67</v>
      </c>
      <c r="R429" s="52" t="str" cm="1">
        <f t="array" ref="R429">_xlfn.IFS(ROUND(Q429,0)=5,"Excellent",ROUND(Q429,0)=4,"Good",ROUND(Q429,0)=3,"Ok",ROUND(Q429,0)&lt;3,"Bad")</f>
        <v>Excellent</v>
      </c>
      <c r="S429">
        <v>43</v>
      </c>
      <c r="T429" t="str">
        <f t="shared" si="26"/>
        <v>No</v>
      </c>
      <c r="U429" s="65">
        <v>41353</v>
      </c>
      <c r="V429" s="65">
        <v>43304</v>
      </c>
      <c r="W429">
        <v>16</v>
      </c>
      <c r="X429" t="str">
        <f t="shared" si="27"/>
        <v>Active</v>
      </c>
      <c r="Y429" t="s">
        <v>15615</v>
      </c>
    </row>
    <row r="430" spans="1:25" x14ac:dyDescent="0.25">
      <c r="A430">
        <v>429</v>
      </c>
      <c r="B430" t="s">
        <v>333</v>
      </c>
      <c r="C430">
        <v>556</v>
      </c>
      <c r="D430" t="str">
        <f>VLOOKUP($C430,Hosts!$A:$O,10,0)</f>
        <v>New York</v>
      </c>
      <c r="E430" s="67">
        <f>INDEX(Hosts!$A:$O,MATCH(Places!$C430,Hosts!$A:$A,0),MATCH(Places!E$1,Hosts!$1:$1,0))</f>
        <v>1</v>
      </c>
      <c r="F430" s="67">
        <f>INDEX(Hosts!$A:$O,MATCH(Places!$C430,Hosts!$A:$A,0),MATCH(Places!F$1,Hosts!$1:$1,0))</f>
        <v>0.9</v>
      </c>
      <c r="G430" s="67" t="str">
        <f>INDEX(Hosts!$A:$O,MATCH(Places!$C430,Hosts!$A:$A,0),MATCH(Places!G$1,Hosts!$1:$1,0))</f>
        <v>No</v>
      </c>
      <c r="H430">
        <v>7</v>
      </c>
      <c r="I430" t="str">
        <f>VLOOKUP($H430,Neighborhoods!$A:$C,2,0)</f>
        <v>Brooklyn</v>
      </c>
      <c r="J430" t="str">
        <f>VLOOKUP($H430,Neighborhoods!$A:$C,3,0)</f>
        <v>Bedford-Stuyvesant</v>
      </c>
      <c r="K430" t="s">
        <v>1</v>
      </c>
      <c r="L430" t="str">
        <f t="shared" si="24"/>
        <v>Yes</v>
      </c>
      <c r="M430">
        <v>2</v>
      </c>
      <c r="N430" t="str" cm="1">
        <f t="array" ref="N430">_xlfn.IFS(M430&lt;=2,"Small",M430&lt;=5,"Medium",M430&gt;5,"Large")</f>
        <v>Small</v>
      </c>
      <c r="O430" s="50">
        <v>96</v>
      </c>
      <c r="P430" s="67">
        <f t="shared" si="25"/>
        <v>0.03</v>
      </c>
      <c r="Q430" s="52">
        <v>4.5199999999999996</v>
      </c>
      <c r="R430" s="52" t="str" cm="1">
        <f t="array" ref="R430">_xlfn.IFS(ROUND(Q430,0)=5,"Excellent",ROUND(Q430,0)=4,"Good",ROUND(Q430,0)=3,"Ok",ROUND(Q430,0)&lt;3,"Bad")</f>
        <v>Excellent</v>
      </c>
      <c r="S430">
        <v>23</v>
      </c>
      <c r="T430" t="str">
        <f t="shared" si="26"/>
        <v>No</v>
      </c>
      <c r="U430" s="65">
        <v>41548</v>
      </c>
      <c r="V430" s="65">
        <v>43747</v>
      </c>
      <c r="W430">
        <v>364</v>
      </c>
      <c r="X430" t="str">
        <f t="shared" si="27"/>
        <v>Active</v>
      </c>
      <c r="Y430" t="s">
        <v>15615</v>
      </c>
    </row>
    <row r="431" spans="1:25" x14ac:dyDescent="0.25">
      <c r="A431">
        <v>430</v>
      </c>
      <c r="B431" t="s">
        <v>334</v>
      </c>
      <c r="C431">
        <v>131</v>
      </c>
      <c r="D431" t="str">
        <f>VLOOKUP($C431,Hosts!$A:$O,10,0)</f>
        <v>New York</v>
      </c>
      <c r="E431" s="67">
        <f>INDEX(Hosts!$A:$O,MATCH(Places!$C431,Hosts!$A:$A,0),MATCH(Places!E$1,Hosts!$1:$1,0))</f>
        <v>1</v>
      </c>
      <c r="F431" s="67">
        <f>INDEX(Hosts!$A:$O,MATCH(Places!$C431,Hosts!$A:$A,0),MATCH(Places!F$1,Hosts!$1:$1,0))</f>
        <v>0.89</v>
      </c>
      <c r="G431" s="67" t="str">
        <f>INDEX(Hosts!$A:$O,MATCH(Places!$C431,Hosts!$A:$A,0),MATCH(Places!G$1,Hosts!$1:$1,0))</f>
        <v>Yes</v>
      </c>
      <c r="H431">
        <v>12</v>
      </c>
      <c r="I431" t="str">
        <f>VLOOKUP($H431,Neighborhoods!$A:$C,2,0)</f>
        <v>Brooklyn</v>
      </c>
      <c r="J431" t="str">
        <f>VLOOKUP($H431,Neighborhoods!$A:$C,3,0)</f>
        <v>Williamsburg</v>
      </c>
      <c r="K431" t="s">
        <v>1</v>
      </c>
      <c r="L431" t="str">
        <f t="shared" si="24"/>
        <v>Yes</v>
      </c>
      <c r="M431">
        <v>1</v>
      </c>
      <c r="N431" t="str" cm="1">
        <f t="array" ref="N431">_xlfn.IFS(M431&lt;=2,"Small",M431&lt;=5,"Medium",M431&gt;5,"Large")</f>
        <v>Small</v>
      </c>
      <c r="O431" s="50">
        <v>89</v>
      </c>
      <c r="P431" s="67">
        <f t="shared" si="25"/>
        <v>0.03</v>
      </c>
      <c r="Q431" s="52">
        <v>4.43</v>
      </c>
      <c r="R431" s="52" t="str" cm="1">
        <f t="array" ref="R431">_xlfn.IFS(ROUND(Q431,0)=5,"Excellent",ROUND(Q431,0)=4,"Good",ROUND(Q431,0)=3,"Ok",ROUND(Q431,0)&lt;3,"Bad")</f>
        <v>Good</v>
      </c>
      <c r="S431">
        <v>7</v>
      </c>
      <c r="T431" t="str">
        <f t="shared" si="26"/>
        <v>No</v>
      </c>
      <c r="U431" s="65">
        <v>41426</v>
      </c>
      <c r="V431" s="65">
        <v>43455</v>
      </c>
      <c r="W431">
        <v>358</v>
      </c>
      <c r="X431" t="str">
        <f t="shared" si="27"/>
        <v>Active</v>
      </c>
      <c r="Y431" t="s">
        <v>15615</v>
      </c>
    </row>
    <row r="432" spans="1:25" x14ac:dyDescent="0.25">
      <c r="A432">
        <v>431</v>
      </c>
      <c r="B432" t="s">
        <v>335</v>
      </c>
      <c r="C432">
        <v>1018</v>
      </c>
      <c r="D432" t="str">
        <f>VLOOKUP($C432,Hosts!$A:$O,10,0)</f>
        <v>New York</v>
      </c>
      <c r="E432" s="67">
        <f>INDEX(Hosts!$A:$O,MATCH(Places!$C432,Hosts!$A:$A,0),MATCH(Places!E$1,Hosts!$1:$1,0))</f>
        <v>1</v>
      </c>
      <c r="F432" s="67">
        <f>INDEX(Hosts!$A:$O,MATCH(Places!$C432,Hosts!$A:$A,0),MATCH(Places!F$1,Hosts!$1:$1,0))</f>
        <v>0.54</v>
      </c>
      <c r="G432" s="67" t="str">
        <f>INDEX(Hosts!$A:$O,MATCH(Places!$C432,Hosts!$A:$A,0),MATCH(Places!G$1,Hosts!$1:$1,0))</f>
        <v>Yes</v>
      </c>
      <c r="H432">
        <v>15</v>
      </c>
      <c r="I432" t="str">
        <f>VLOOKUP($H432,Neighborhoods!$A:$C,2,0)</f>
        <v>Manhattan</v>
      </c>
      <c r="J432" t="str">
        <f>VLOOKUP($H432,Neighborhoods!$A:$C,3,0)</f>
        <v>East Village</v>
      </c>
      <c r="K432" t="s">
        <v>11822</v>
      </c>
      <c r="L432" t="str">
        <f t="shared" si="24"/>
        <v>No</v>
      </c>
      <c r="M432">
        <v>2</v>
      </c>
      <c r="N432" t="str" cm="1">
        <f t="array" ref="N432">_xlfn.IFS(M432&lt;=2,"Small",M432&lt;=5,"Medium",M432&gt;5,"Large")</f>
        <v>Small</v>
      </c>
      <c r="O432" s="50">
        <v>99</v>
      </c>
      <c r="P432" s="67">
        <f t="shared" si="25"/>
        <v>0.03</v>
      </c>
      <c r="Q432" s="52">
        <v>4.97</v>
      </c>
      <c r="R432" s="52" t="str" cm="1">
        <f t="array" ref="R432">_xlfn.IFS(ROUND(Q432,0)=5,"Excellent",ROUND(Q432,0)=4,"Good",ROUND(Q432,0)=3,"Ok",ROUND(Q432,0)&lt;3,"Bad")</f>
        <v>Excellent</v>
      </c>
      <c r="S432">
        <v>74</v>
      </c>
      <c r="T432" t="str">
        <f t="shared" si="26"/>
        <v>No</v>
      </c>
      <c r="U432" s="65">
        <v>41372</v>
      </c>
      <c r="V432" s="65">
        <v>43826</v>
      </c>
      <c r="W432">
        <v>0</v>
      </c>
      <c r="X432" t="str">
        <f t="shared" si="27"/>
        <v>Inactive</v>
      </c>
      <c r="Y432" t="s">
        <v>15615</v>
      </c>
    </row>
    <row r="433" spans="1:25" x14ac:dyDescent="0.25">
      <c r="A433">
        <v>432</v>
      </c>
      <c r="B433" t="s">
        <v>336</v>
      </c>
      <c r="C433">
        <v>844</v>
      </c>
      <c r="D433" t="str">
        <f>VLOOKUP($C433,Hosts!$A:$O,10,0)</f>
        <v>New York</v>
      </c>
      <c r="E433" s="67">
        <f>INDEX(Hosts!$A:$O,MATCH(Places!$C433,Hosts!$A:$A,0),MATCH(Places!E$1,Hosts!$1:$1,0))</f>
        <v>1</v>
      </c>
      <c r="F433" s="67">
        <f>INDEX(Hosts!$A:$O,MATCH(Places!$C433,Hosts!$A:$A,0),MATCH(Places!F$1,Hosts!$1:$1,0))</f>
        <v>0.85</v>
      </c>
      <c r="G433" s="67" t="str">
        <f>INDEX(Hosts!$A:$O,MATCH(Places!$C433,Hosts!$A:$A,0),MATCH(Places!G$1,Hosts!$1:$1,0))</f>
        <v>Yes</v>
      </c>
      <c r="H433">
        <v>8</v>
      </c>
      <c r="I433" t="str">
        <f>VLOOKUP($H433,Neighborhoods!$A:$C,2,0)</f>
        <v>Brooklyn</v>
      </c>
      <c r="J433" t="str">
        <f>VLOOKUP($H433,Neighborhoods!$A:$C,3,0)</f>
        <v>Bushwick</v>
      </c>
      <c r="K433" t="s">
        <v>1</v>
      </c>
      <c r="L433" t="str">
        <f t="shared" si="24"/>
        <v>Yes</v>
      </c>
      <c r="M433">
        <v>1</v>
      </c>
      <c r="N433" t="str" cm="1">
        <f t="array" ref="N433">_xlfn.IFS(M433&lt;=2,"Small",M433&lt;=5,"Medium",M433&gt;5,"Large")</f>
        <v>Small</v>
      </c>
      <c r="O433" s="50">
        <v>70</v>
      </c>
      <c r="P433" s="67">
        <f t="shared" si="25"/>
        <v>0.03</v>
      </c>
      <c r="Q433" s="52">
        <v>4.97</v>
      </c>
      <c r="R433" s="52" t="str" cm="1">
        <f t="array" ref="R433">_xlfn.IFS(ROUND(Q433,0)=5,"Excellent",ROUND(Q433,0)=4,"Good",ROUND(Q433,0)=3,"Ok",ROUND(Q433,0)&lt;3,"Bad")</f>
        <v>Excellent</v>
      </c>
      <c r="S433">
        <v>30</v>
      </c>
      <c r="T433" t="str">
        <f t="shared" si="26"/>
        <v>No</v>
      </c>
      <c r="U433" s="65">
        <v>42152</v>
      </c>
      <c r="V433" s="65">
        <v>43775</v>
      </c>
      <c r="W433">
        <v>0</v>
      </c>
      <c r="X433" t="str">
        <f t="shared" si="27"/>
        <v>Inactive</v>
      </c>
      <c r="Y433" t="s">
        <v>15615</v>
      </c>
    </row>
    <row r="434" spans="1:25" x14ac:dyDescent="0.25">
      <c r="A434">
        <v>433</v>
      </c>
      <c r="B434" t="s">
        <v>337</v>
      </c>
      <c r="C434">
        <v>616</v>
      </c>
      <c r="D434" t="str">
        <f>VLOOKUP($C434,Hosts!$A:$O,10,0)</f>
        <v>New York</v>
      </c>
      <c r="E434" s="67">
        <f>INDEX(Hosts!$A:$O,MATCH(Places!$C434,Hosts!$A:$A,0),MATCH(Places!E$1,Hosts!$1:$1,0))</f>
        <v>1</v>
      </c>
      <c r="F434" s="67">
        <f>INDEX(Hosts!$A:$O,MATCH(Places!$C434,Hosts!$A:$A,0),MATCH(Places!F$1,Hosts!$1:$1,0))</f>
        <v>0.87</v>
      </c>
      <c r="G434" s="67" t="str">
        <f>INDEX(Hosts!$A:$O,MATCH(Places!$C434,Hosts!$A:$A,0),MATCH(Places!G$1,Hosts!$1:$1,0))</f>
        <v>Yes</v>
      </c>
      <c r="H434">
        <v>15</v>
      </c>
      <c r="I434" t="str">
        <f>VLOOKUP($H434,Neighborhoods!$A:$C,2,0)</f>
        <v>Manhattan</v>
      </c>
      <c r="J434" t="str">
        <f>VLOOKUP($H434,Neighborhoods!$A:$C,3,0)</f>
        <v>East Village</v>
      </c>
      <c r="K434" t="s">
        <v>1</v>
      </c>
      <c r="L434" t="str">
        <f t="shared" si="24"/>
        <v>Yes</v>
      </c>
      <c r="M434">
        <v>2</v>
      </c>
      <c r="N434" t="str" cm="1">
        <f t="array" ref="N434">_xlfn.IFS(M434&lt;=2,"Small",M434&lt;=5,"Medium",M434&gt;5,"Large")</f>
        <v>Small</v>
      </c>
      <c r="O434" s="50">
        <v>64</v>
      </c>
      <c r="P434" s="67">
        <f t="shared" si="25"/>
        <v>0.03</v>
      </c>
      <c r="Q434" s="52">
        <v>4.99</v>
      </c>
      <c r="R434" s="52" t="str" cm="1">
        <f t="array" ref="R434">_xlfn.IFS(ROUND(Q434,0)=5,"Excellent",ROUND(Q434,0)=4,"Good",ROUND(Q434,0)=3,"Ok",ROUND(Q434,0)&lt;3,"Bad")</f>
        <v>Excellent</v>
      </c>
      <c r="S434">
        <v>437</v>
      </c>
      <c r="T434" t="str">
        <f t="shared" si="26"/>
        <v>Yes</v>
      </c>
      <c r="U434" s="65">
        <v>41359</v>
      </c>
      <c r="V434" s="65">
        <v>44052</v>
      </c>
      <c r="W434">
        <v>65</v>
      </c>
      <c r="X434" t="str">
        <f t="shared" si="27"/>
        <v>Active</v>
      </c>
      <c r="Y434" t="s">
        <v>15615</v>
      </c>
    </row>
    <row r="435" spans="1:25" x14ac:dyDescent="0.25">
      <c r="A435">
        <v>434</v>
      </c>
      <c r="B435" t="s">
        <v>338</v>
      </c>
      <c r="C435">
        <v>321</v>
      </c>
      <c r="D435" t="str">
        <f>VLOOKUP($C435,Hosts!$A:$O,10,0)</f>
        <v>New York</v>
      </c>
      <c r="E435" s="67">
        <f>INDEX(Hosts!$A:$O,MATCH(Places!$C435,Hosts!$A:$A,0),MATCH(Places!E$1,Hosts!$1:$1,0))</f>
        <v>0.9</v>
      </c>
      <c r="F435" s="67">
        <f>INDEX(Hosts!$A:$O,MATCH(Places!$C435,Hosts!$A:$A,0),MATCH(Places!F$1,Hosts!$1:$1,0))</f>
        <v>0.94</v>
      </c>
      <c r="G435" s="67" t="str">
        <f>INDEX(Hosts!$A:$O,MATCH(Places!$C435,Hosts!$A:$A,0),MATCH(Places!G$1,Hosts!$1:$1,0))</f>
        <v>No</v>
      </c>
      <c r="H435">
        <v>15</v>
      </c>
      <c r="I435" t="str">
        <f>VLOOKUP($H435,Neighborhoods!$A:$C,2,0)</f>
        <v>Manhattan</v>
      </c>
      <c r="J435" t="str">
        <f>VLOOKUP($H435,Neighborhoods!$A:$C,3,0)</f>
        <v>East Village</v>
      </c>
      <c r="K435" t="s">
        <v>11822</v>
      </c>
      <c r="L435" t="str">
        <f t="shared" si="24"/>
        <v>No</v>
      </c>
      <c r="M435">
        <v>4</v>
      </c>
      <c r="N435" t="str" cm="1">
        <f t="array" ref="N435">_xlfn.IFS(M435&lt;=2,"Small",M435&lt;=5,"Medium",M435&gt;5,"Large")</f>
        <v>Medium</v>
      </c>
      <c r="O435" s="50">
        <v>110</v>
      </c>
      <c r="P435" s="67">
        <f t="shared" si="25"/>
        <v>0.03</v>
      </c>
      <c r="Q435" s="52">
        <v>4.6399999999999997</v>
      </c>
      <c r="R435" s="52" t="str" cm="1">
        <f t="array" ref="R435">_xlfn.IFS(ROUND(Q435,0)=5,"Excellent",ROUND(Q435,0)=4,"Good",ROUND(Q435,0)=3,"Ok",ROUND(Q435,0)&lt;3,"Bad")</f>
        <v>Excellent</v>
      </c>
      <c r="S435">
        <v>39</v>
      </c>
      <c r="T435" t="str">
        <f t="shared" si="26"/>
        <v>No</v>
      </c>
      <c r="U435" s="65">
        <v>41361</v>
      </c>
      <c r="V435" s="65">
        <v>43814</v>
      </c>
      <c r="W435">
        <v>0</v>
      </c>
      <c r="X435" t="str">
        <f t="shared" si="27"/>
        <v>Inactive</v>
      </c>
      <c r="Y435" t="s">
        <v>15616</v>
      </c>
    </row>
    <row r="436" spans="1:25" x14ac:dyDescent="0.25">
      <c r="A436">
        <v>435</v>
      </c>
      <c r="B436" t="s">
        <v>339</v>
      </c>
      <c r="C436">
        <v>1024</v>
      </c>
      <c r="D436" t="str">
        <f>VLOOKUP($C436,Hosts!$A:$O,10,0)</f>
        <v>New York</v>
      </c>
      <c r="E436" s="67">
        <f>INDEX(Hosts!$A:$O,MATCH(Places!$C436,Hosts!$A:$A,0),MATCH(Places!E$1,Hosts!$1:$1,0))</f>
        <v>1</v>
      </c>
      <c r="F436" s="67">
        <f>INDEX(Hosts!$A:$O,MATCH(Places!$C436,Hosts!$A:$A,0),MATCH(Places!F$1,Hosts!$1:$1,0))</f>
        <v>0.9</v>
      </c>
      <c r="G436" s="67" t="str">
        <f>INDEX(Hosts!$A:$O,MATCH(Places!$C436,Hosts!$A:$A,0),MATCH(Places!G$1,Hosts!$1:$1,0))</f>
        <v>No</v>
      </c>
      <c r="H436">
        <v>21</v>
      </c>
      <c r="I436" t="str">
        <f>VLOOKUP($H436,Neighborhoods!$A:$C,2,0)</f>
        <v>Queens</v>
      </c>
      <c r="J436" t="str">
        <f>VLOOKUP($H436,Neighborhoods!$A:$C,3,0)</f>
        <v>Astoria</v>
      </c>
      <c r="K436" t="s">
        <v>1</v>
      </c>
      <c r="L436" t="str">
        <f t="shared" si="24"/>
        <v>Yes</v>
      </c>
      <c r="M436">
        <v>4</v>
      </c>
      <c r="N436" t="str" cm="1">
        <f t="array" ref="N436">_xlfn.IFS(M436&lt;=2,"Small",M436&lt;=5,"Medium",M436&gt;5,"Large")</f>
        <v>Medium</v>
      </c>
      <c r="O436" s="50">
        <v>82</v>
      </c>
      <c r="P436" s="67">
        <f t="shared" si="25"/>
        <v>0.03</v>
      </c>
      <c r="Q436" s="52">
        <v>4.6399999999999997</v>
      </c>
      <c r="R436" s="52" t="str" cm="1">
        <f t="array" ref="R436">_xlfn.IFS(ROUND(Q436,0)=5,"Excellent",ROUND(Q436,0)=4,"Good",ROUND(Q436,0)=3,"Ok",ROUND(Q436,0)&lt;3,"Bad")</f>
        <v>Excellent</v>
      </c>
      <c r="S436">
        <v>197</v>
      </c>
      <c r="T436" t="str">
        <f t="shared" si="26"/>
        <v>No</v>
      </c>
      <c r="U436" s="65">
        <v>41416</v>
      </c>
      <c r="V436" s="65">
        <v>43881</v>
      </c>
      <c r="W436">
        <v>365</v>
      </c>
      <c r="X436" t="str">
        <f t="shared" si="27"/>
        <v>Active</v>
      </c>
      <c r="Y436" t="s">
        <v>15615</v>
      </c>
    </row>
    <row r="437" spans="1:25" x14ac:dyDescent="0.25">
      <c r="A437">
        <v>436</v>
      </c>
      <c r="B437" t="s">
        <v>340</v>
      </c>
      <c r="C437">
        <v>13</v>
      </c>
      <c r="D437" t="str">
        <f>VLOOKUP($C437,Hosts!$A:$O,10,0)</f>
        <v>New York</v>
      </c>
      <c r="E437" s="67">
        <f>INDEX(Hosts!$A:$O,MATCH(Places!$C437,Hosts!$A:$A,0),MATCH(Places!E$1,Hosts!$1:$1,0))</f>
        <v>1</v>
      </c>
      <c r="F437" s="67">
        <f>INDEX(Hosts!$A:$O,MATCH(Places!$C437,Hosts!$A:$A,0),MATCH(Places!F$1,Hosts!$1:$1,0))</f>
        <v>0.3</v>
      </c>
      <c r="G437" s="67" t="str">
        <f>INDEX(Hosts!$A:$O,MATCH(Places!$C437,Hosts!$A:$A,0),MATCH(Places!G$1,Hosts!$1:$1,0))</f>
        <v>No</v>
      </c>
      <c r="H437">
        <v>16</v>
      </c>
      <c r="I437" t="str">
        <f>VLOOKUP($H437,Neighborhoods!$A:$C,2,0)</f>
        <v>Manhattan</v>
      </c>
      <c r="J437" t="str">
        <f>VLOOKUP($H437,Neighborhoods!$A:$C,3,0)</f>
        <v>Harlem</v>
      </c>
      <c r="K437" t="s">
        <v>11822</v>
      </c>
      <c r="L437" t="str">
        <f t="shared" si="24"/>
        <v>No</v>
      </c>
      <c r="M437">
        <v>3</v>
      </c>
      <c r="N437" t="str" cm="1">
        <f t="array" ref="N437">_xlfn.IFS(M437&lt;=2,"Small",M437&lt;=5,"Medium",M437&gt;5,"Large")</f>
        <v>Medium</v>
      </c>
      <c r="O437" s="50">
        <v>100</v>
      </c>
      <c r="P437" s="67">
        <f t="shared" si="25"/>
        <v>0.03</v>
      </c>
      <c r="Q437" s="52">
        <v>4.3</v>
      </c>
      <c r="R437" s="52" t="str" cm="1">
        <f t="array" ref="R437">_xlfn.IFS(ROUND(Q437,0)=5,"Excellent",ROUND(Q437,0)=4,"Good",ROUND(Q437,0)=3,"Ok",ROUND(Q437,0)&lt;3,"Bad")</f>
        <v>Good</v>
      </c>
      <c r="S437">
        <v>37</v>
      </c>
      <c r="T437" t="str">
        <f t="shared" si="26"/>
        <v>No</v>
      </c>
      <c r="U437" s="65">
        <v>41351</v>
      </c>
      <c r="V437" s="65">
        <v>43351</v>
      </c>
      <c r="W437">
        <v>83</v>
      </c>
      <c r="X437" t="str">
        <f t="shared" si="27"/>
        <v>Active</v>
      </c>
      <c r="Y437" t="s">
        <v>15615</v>
      </c>
    </row>
    <row r="438" spans="1:25" x14ac:dyDescent="0.25">
      <c r="A438">
        <v>437</v>
      </c>
      <c r="B438" t="s">
        <v>341</v>
      </c>
      <c r="C438">
        <v>1027</v>
      </c>
      <c r="D438" t="str">
        <f>VLOOKUP($C438,Hosts!$A:$O,10,0)</f>
        <v>New York</v>
      </c>
      <c r="E438" s="67">
        <f>INDEX(Hosts!$A:$O,MATCH(Places!$C438,Hosts!$A:$A,0),MATCH(Places!E$1,Hosts!$1:$1,0))</f>
        <v>0.89</v>
      </c>
      <c r="F438" s="67">
        <f>INDEX(Hosts!$A:$O,MATCH(Places!$C438,Hosts!$A:$A,0),MATCH(Places!F$1,Hosts!$1:$1,0))</f>
        <v>0.99</v>
      </c>
      <c r="G438" s="67" t="str">
        <f>INDEX(Hosts!$A:$O,MATCH(Places!$C438,Hosts!$A:$A,0),MATCH(Places!G$1,Hosts!$1:$1,0))</f>
        <v>No</v>
      </c>
      <c r="H438">
        <v>14</v>
      </c>
      <c r="I438" t="str">
        <f>VLOOKUP($H438,Neighborhoods!$A:$C,2,0)</f>
        <v>Manhattan</v>
      </c>
      <c r="J438" t="str">
        <f>VLOOKUP($H438,Neighborhoods!$A:$C,3,0)</f>
        <v>East Harlem</v>
      </c>
      <c r="K438" t="s">
        <v>11822</v>
      </c>
      <c r="L438" t="str">
        <f t="shared" si="24"/>
        <v>No</v>
      </c>
      <c r="M438">
        <v>6</v>
      </c>
      <c r="N438" t="str" cm="1">
        <f t="array" ref="N438">_xlfn.IFS(M438&lt;=2,"Small",M438&lt;=5,"Medium",M438&gt;5,"Large")</f>
        <v>Large</v>
      </c>
      <c r="O438" s="50">
        <v>165</v>
      </c>
      <c r="P438" s="67">
        <f t="shared" si="25"/>
        <v>0.03</v>
      </c>
      <c r="Q438" s="52">
        <v>4.6500000000000004</v>
      </c>
      <c r="R438" s="52" t="str" cm="1">
        <f t="array" ref="R438">_xlfn.IFS(ROUND(Q438,0)=5,"Excellent",ROUND(Q438,0)=4,"Good",ROUND(Q438,0)=3,"Ok",ROUND(Q438,0)&lt;3,"Bad")</f>
        <v>Excellent</v>
      </c>
      <c r="S438">
        <v>327</v>
      </c>
      <c r="T438" t="str">
        <f t="shared" si="26"/>
        <v>No</v>
      </c>
      <c r="U438" s="65">
        <v>41363</v>
      </c>
      <c r="V438" s="65">
        <v>43906</v>
      </c>
      <c r="W438">
        <v>314</v>
      </c>
      <c r="X438" t="str">
        <f t="shared" si="27"/>
        <v>Active</v>
      </c>
      <c r="Y438" t="s">
        <v>15616</v>
      </c>
    </row>
    <row r="439" spans="1:25" x14ac:dyDescent="0.25">
      <c r="A439">
        <v>438</v>
      </c>
      <c r="B439" t="s">
        <v>342</v>
      </c>
      <c r="C439">
        <v>1024</v>
      </c>
      <c r="D439" t="str">
        <f>VLOOKUP($C439,Hosts!$A:$O,10,0)</f>
        <v>New York</v>
      </c>
      <c r="E439" s="67">
        <f>INDEX(Hosts!$A:$O,MATCH(Places!$C439,Hosts!$A:$A,0),MATCH(Places!E$1,Hosts!$1:$1,0))</f>
        <v>1</v>
      </c>
      <c r="F439" s="67">
        <f>INDEX(Hosts!$A:$O,MATCH(Places!$C439,Hosts!$A:$A,0),MATCH(Places!F$1,Hosts!$1:$1,0))</f>
        <v>0.9</v>
      </c>
      <c r="G439" s="67" t="str">
        <f>INDEX(Hosts!$A:$O,MATCH(Places!$C439,Hosts!$A:$A,0),MATCH(Places!G$1,Hosts!$1:$1,0))</f>
        <v>No</v>
      </c>
      <c r="H439">
        <v>21</v>
      </c>
      <c r="I439" t="str">
        <f>VLOOKUP($H439,Neighborhoods!$A:$C,2,0)</f>
        <v>Queens</v>
      </c>
      <c r="J439" t="str">
        <f>VLOOKUP($H439,Neighborhoods!$A:$C,3,0)</f>
        <v>Astoria</v>
      </c>
      <c r="K439" t="s">
        <v>1</v>
      </c>
      <c r="L439" t="str">
        <f t="shared" si="24"/>
        <v>Yes</v>
      </c>
      <c r="M439">
        <v>3</v>
      </c>
      <c r="N439" t="str" cm="1">
        <f t="array" ref="N439">_xlfn.IFS(M439&lt;=2,"Small",M439&lt;=5,"Medium",M439&gt;5,"Large")</f>
        <v>Medium</v>
      </c>
      <c r="O439" s="50">
        <v>77</v>
      </c>
      <c r="P439" s="67">
        <f t="shared" si="25"/>
        <v>0.03</v>
      </c>
      <c r="Q439" s="52">
        <v>4.87</v>
      </c>
      <c r="R439" s="52" t="str" cm="1">
        <f t="array" ref="R439">_xlfn.IFS(ROUND(Q439,0)=5,"Excellent",ROUND(Q439,0)=4,"Good",ROUND(Q439,0)=3,"Ok",ROUND(Q439,0)&lt;3,"Bad")</f>
        <v>Excellent</v>
      </c>
      <c r="S439">
        <v>82</v>
      </c>
      <c r="T439" t="str">
        <f t="shared" si="26"/>
        <v>No</v>
      </c>
      <c r="U439" s="65">
        <v>42372</v>
      </c>
      <c r="V439" s="65">
        <v>43800</v>
      </c>
      <c r="W439">
        <v>365</v>
      </c>
      <c r="X439" t="str">
        <f t="shared" si="27"/>
        <v>Active</v>
      </c>
      <c r="Y439" t="s">
        <v>15615</v>
      </c>
    </row>
    <row r="440" spans="1:25" x14ac:dyDescent="0.25">
      <c r="A440">
        <v>439</v>
      </c>
      <c r="B440" t="s">
        <v>343</v>
      </c>
      <c r="C440">
        <v>974</v>
      </c>
      <c r="D440" t="str">
        <f>VLOOKUP($C440,Hosts!$A:$O,10,0)</f>
        <v>New York</v>
      </c>
      <c r="E440" s="67">
        <f>INDEX(Hosts!$A:$O,MATCH(Places!$C440,Hosts!$A:$A,0),MATCH(Places!E$1,Hosts!$1:$1,0))</f>
        <v>1</v>
      </c>
      <c r="F440" s="67">
        <f>INDEX(Hosts!$A:$O,MATCH(Places!$C440,Hosts!$A:$A,0),MATCH(Places!F$1,Hosts!$1:$1,0))</f>
        <v>0.5</v>
      </c>
      <c r="G440" s="67" t="str">
        <f>INDEX(Hosts!$A:$O,MATCH(Places!$C440,Hosts!$A:$A,0),MATCH(Places!G$1,Hosts!$1:$1,0))</f>
        <v>No</v>
      </c>
      <c r="H440">
        <v>14</v>
      </c>
      <c r="I440" t="str">
        <f>VLOOKUP($H440,Neighborhoods!$A:$C,2,0)</f>
        <v>Manhattan</v>
      </c>
      <c r="J440" t="str">
        <f>VLOOKUP($H440,Neighborhoods!$A:$C,3,0)</f>
        <v>East Harlem</v>
      </c>
      <c r="K440" t="s">
        <v>1</v>
      </c>
      <c r="L440" t="str">
        <f t="shared" si="24"/>
        <v>Yes</v>
      </c>
      <c r="M440">
        <v>2</v>
      </c>
      <c r="N440" t="str" cm="1">
        <f t="array" ref="N440">_xlfn.IFS(M440&lt;=2,"Small",M440&lt;=5,"Medium",M440&gt;5,"Large")</f>
        <v>Small</v>
      </c>
      <c r="O440" s="50">
        <v>64</v>
      </c>
      <c r="P440" s="67">
        <f t="shared" si="25"/>
        <v>0.03</v>
      </c>
      <c r="Q440" s="52">
        <v>4.87</v>
      </c>
      <c r="R440" s="52" t="str" cm="1">
        <f t="array" ref="R440">_xlfn.IFS(ROUND(Q440,0)=5,"Excellent",ROUND(Q440,0)=4,"Good",ROUND(Q440,0)=3,"Ok",ROUND(Q440,0)&lt;3,"Bad")</f>
        <v>Excellent</v>
      </c>
      <c r="S440">
        <v>63</v>
      </c>
      <c r="T440" t="str">
        <f t="shared" si="26"/>
        <v>No</v>
      </c>
      <c r="U440" s="65">
        <v>41459</v>
      </c>
      <c r="V440" s="65">
        <v>43890</v>
      </c>
      <c r="W440">
        <v>1</v>
      </c>
      <c r="X440" t="str">
        <f t="shared" si="27"/>
        <v>Active</v>
      </c>
      <c r="Y440" t="s">
        <v>15616</v>
      </c>
    </row>
    <row r="441" spans="1:25" x14ac:dyDescent="0.25">
      <c r="A441">
        <v>440</v>
      </c>
      <c r="B441" t="s">
        <v>344</v>
      </c>
      <c r="C441">
        <v>606</v>
      </c>
      <c r="D441" t="str">
        <f>VLOOKUP($C441,Hosts!$A:$O,10,0)</f>
        <v>New York</v>
      </c>
      <c r="E441" s="67">
        <f>INDEX(Hosts!$A:$O,MATCH(Places!$C441,Hosts!$A:$A,0),MATCH(Places!E$1,Hosts!$1:$1,0))</f>
        <v>1</v>
      </c>
      <c r="F441" s="67">
        <f>INDEX(Hosts!$A:$O,MATCH(Places!$C441,Hosts!$A:$A,0),MATCH(Places!F$1,Hosts!$1:$1,0))</f>
        <v>0.97</v>
      </c>
      <c r="G441" s="67" t="str">
        <f>INDEX(Hosts!$A:$O,MATCH(Places!$C441,Hosts!$A:$A,0),MATCH(Places!G$1,Hosts!$1:$1,0))</f>
        <v>Yes</v>
      </c>
      <c r="H441">
        <v>15</v>
      </c>
      <c r="I441" t="str">
        <f>VLOOKUP($H441,Neighborhoods!$A:$C,2,0)</f>
        <v>Manhattan</v>
      </c>
      <c r="J441" t="str">
        <f>VLOOKUP($H441,Neighborhoods!$A:$C,3,0)</f>
        <v>East Village</v>
      </c>
      <c r="K441" t="s">
        <v>11822</v>
      </c>
      <c r="L441" t="str">
        <f t="shared" si="24"/>
        <v>No</v>
      </c>
      <c r="M441">
        <v>4</v>
      </c>
      <c r="N441" t="str" cm="1">
        <f t="array" ref="N441">_xlfn.IFS(M441&lt;=2,"Small",M441&lt;=5,"Medium",M441&gt;5,"Large")</f>
        <v>Medium</v>
      </c>
      <c r="O441" s="50">
        <v>250</v>
      </c>
      <c r="P441" s="67">
        <f t="shared" si="25"/>
        <v>0.04</v>
      </c>
      <c r="Q441" s="52">
        <v>4.8899999999999997</v>
      </c>
      <c r="R441" s="52" t="str" cm="1">
        <f t="array" ref="R441">_xlfn.IFS(ROUND(Q441,0)=5,"Excellent",ROUND(Q441,0)=4,"Good",ROUND(Q441,0)=3,"Ok",ROUND(Q441,0)&lt;3,"Bad")</f>
        <v>Excellent</v>
      </c>
      <c r="S441">
        <v>195</v>
      </c>
      <c r="T441" t="str">
        <f t="shared" si="26"/>
        <v>Yes</v>
      </c>
      <c r="U441" s="65">
        <v>41366</v>
      </c>
      <c r="V441" s="65">
        <v>43845</v>
      </c>
      <c r="W441">
        <v>192</v>
      </c>
      <c r="X441" t="str">
        <f t="shared" si="27"/>
        <v>Active</v>
      </c>
      <c r="Y441" t="s">
        <v>15616</v>
      </c>
    </row>
    <row r="442" spans="1:25" x14ac:dyDescent="0.25">
      <c r="A442">
        <v>441</v>
      </c>
      <c r="B442" t="s">
        <v>14097</v>
      </c>
      <c r="C442">
        <v>1031</v>
      </c>
      <c r="D442" t="str">
        <f>VLOOKUP($C442,Hosts!$A:$O,10,0)</f>
        <v>New York</v>
      </c>
      <c r="E442" s="67">
        <f>INDEX(Hosts!$A:$O,MATCH(Places!$C442,Hosts!$A:$A,0),MATCH(Places!E$1,Hosts!$1:$1,0))</f>
        <v>0</v>
      </c>
      <c r="F442" s="67">
        <f>INDEX(Hosts!$A:$O,MATCH(Places!$C442,Hosts!$A:$A,0),MATCH(Places!F$1,Hosts!$1:$1,0))</f>
        <v>0.94</v>
      </c>
      <c r="G442" s="67" t="str">
        <f>INDEX(Hosts!$A:$O,MATCH(Places!$C442,Hosts!$A:$A,0),MATCH(Places!G$1,Hosts!$1:$1,0))</f>
        <v>No</v>
      </c>
      <c r="H442">
        <v>16</v>
      </c>
      <c r="I442" t="str">
        <f>VLOOKUP($H442,Neighborhoods!$A:$C,2,0)</f>
        <v>Manhattan</v>
      </c>
      <c r="J442" t="str">
        <f>VLOOKUP($H442,Neighborhoods!$A:$C,3,0)</f>
        <v>Harlem</v>
      </c>
      <c r="K442" t="s">
        <v>11822</v>
      </c>
      <c r="L442" t="str">
        <f t="shared" si="24"/>
        <v>No</v>
      </c>
      <c r="M442">
        <v>4</v>
      </c>
      <c r="N442" t="str" cm="1">
        <f t="array" ref="N442">_xlfn.IFS(M442&lt;=2,"Small",M442&lt;=5,"Medium",M442&gt;5,"Large")</f>
        <v>Medium</v>
      </c>
      <c r="O442" s="50">
        <v>125</v>
      </c>
      <c r="P442" s="67">
        <f t="shared" si="25"/>
        <v>0.03</v>
      </c>
      <c r="Q442" s="52">
        <v>4.7</v>
      </c>
      <c r="R442" s="52" t="str" cm="1">
        <f t="array" ref="R442">_xlfn.IFS(ROUND(Q442,0)=5,"Excellent",ROUND(Q442,0)=4,"Good",ROUND(Q442,0)=3,"Ok",ROUND(Q442,0)&lt;3,"Bad")</f>
        <v>Excellent</v>
      </c>
      <c r="S442">
        <v>208</v>
      </c>
      <c r="T442" t="str">
        <f t="shared" si="26"/>
        <v>No</v>
      </c>
      <c r="U442" s="65">
        <v>41400</v>
      </c>
      <c r="V442" s="65">
        <v>43910</v>
      </c>
      <c r="W442">
        <v>0</v>
      </c>
      <c r="X442" t="str">
        <f t="shared" si="27"/>
        <v>Inactive</v>
      </c>
      <c r="Y442" t="s">
        <v>15616</v>
      </c>
    </row>
    <row r="443" spans="1:25" x14ac:dyDescent="0.25">
      <c r="A443">
        <v>442</v>
      </c>
      <c r="B443" t="s">
        <v>345</v>
      </c>
      <c r="C443">
        <v>1676</v>
      </c>
      <c r="D443" t="str">
        <f>VLOOKUP($C443,Hosts!$A:$O,10,0)</f>
        <v>New York</v>
      </c>
      <c r="E443" s="67">
        <f>INDEX(Hosts!$A:$O,MATCH(Places!$C443,Hosts!$A:$A,0),MATCH(Places!E$1,Hosts!$1:$1,0))</f>
        <v>1</v>
      </c>
      <c r="F443" s="67">
        <f>INDEX(Hosts!$A:$O,MATCH(Places!$C443,Hosts!$A:$A,0),MATCH(Places!F$1,Hosts!$1:$1,0))</f>
        <v>0.88</v>
      </c>
      <c r="G443" s="67" t="str">
        <f>INDEX(Hosts!$A:$O,MATCH(Places!$C443,Hosts!$A:$A,0),MATCH(Places!G$1,Hosts!$1:$1,0))</f>
        <v>Yes</v>
      </c>
      <c r="H443">
        <v>20</v>
      </c>
      <c r="I443" t="str">
        <f>VLOOKUP($H443,Neighborhoods!$A:$C,2,0)</f>
        <v>Manhattan</v>
      </c>
      <c r="J443" t="str">
        <f>VLOOKUP($H443,Neighborhoods!$A:$C,3,0)</f>
        <v>Upper West Side</v>
      </c>
      <c r="K443" t="s">
        <v>11822</v>
      </c>
      <c r="L443" t="str">
        <f t="shared" si="24"/>
        <v>No</v>
      </c>
      <c r="M443">
        <v>3</v>
      </c>
      <c r="N443" t="str" cm="1">
        <f t="array" ref="N443">_xlfn.IFS(M443&lt;=2,"Small",M443&lt;=5,"Medium",M443&gt;5,"Large")</f>
        <v>Medium</v>
      </c>
      <c r="O443" s="50">
        <v>161</v>
      </c>
      <c r="P443" s="67">
        <f t="shared" si="25"/>
        <v>0.03</v>
      </c>
      <c r="Q443" s="52">
        <v>4.88</v>
      </c>
      <c r="R443" s="52" t="str" cm="1">
        <f t="array" ref="R443">_xlfn.IFS(ROUND(Q443,0)=5,"Excellent",ROUND(Q443,0)=4,"Good",ROUND(Q443,0)=3,"Ok",ROUND(Q443,0)&lt;3,"Bad")</f>
        <v>Excellent</v>
      </c>
      <c r="S443">
        <v>8</v>
      </c>
      <c r="T443" t="str">
        <f t="shared" si="26"/>
        <v>No</v>
      </c>
      <c r="U443" s="65">
        <v>41397</v>
      </c>
      <c r="V443" s="65">
        <v>43619</v>
      </c>
      <c r="W443">
        <v>351</v>
      </c>
      <c r="X443" t="str">
        <f t="shared" si="27"/>
        <v>Active</v>
      </c>
      <c r="Y443" t="s">
        <v>15615</v>
      </c>
    </row>
    <row r="444" spans="1:25" x14ac:dyDescent="0.25">
      <c r="A444">
        <v>443</v>
      </c>
      <c r="B444" t="s">
        <v>346</v>
      </c>
      <c r="C444">
        <v>1676</v>
      </c>
      <c r="D444" t="str">
        <f>VLOOKUP($C444,Hosts!$A:$O,10,0)</f>
        <v>New York</v>
      </c>
      <c r="E444" s="67">
        <f>INDEX(Hosts!$A:$O,MATCH(Places!$C444,Hosts!$A:$A,0),MATCH(Places!E$1,Hosts!$1:$1,0))</f>
        <v>1</v>
      </c>
      <c r="F444" s="67">
        <f>INDEX(Hosts!$A:$O,MATCH(Places!$C444,Hosts!$A:$A,0),MATCH(Places!F$1,Hosts!$1:$1,0))</f>
        <v>0.88</v>
      </c>
      <c r="G444" s="67" t="str">
        <f>INDEX(Hosts!$A:$O,MATCH(Places!$C444,Hosts!$A:$A,0),MATCH(Places!G$1,Hosts!$1:$1,0))</f>
        <v>Yes</v>
      </c>
      <c r="H444">
        <v>20</v>
      </c>
      <c r="I444" t="str">
        <f>VLOOKUP($H444,Neighborhoods!$A:$C,2,0)</f>
        <v>Manhattan</v>
      </c>
      <c r="J444" t="str">
        <f>VLOOKUP($H444,Neighborhoods!$A:$C,3,0)</f>
        <v>Upper West Side</v>
      </c>
      <c r="K444" t="s">
        <v>11822</v>
      </c>
      <c r="L444" t="str">
        <f t="shared" si="24"/>
        <v>No</v>
      </c>
      <c r="M444">
        <v>3</v>
      </c>
      <c r="N444" t="str" cm="1">
        <f t="array" ref="N444">_xlfn.IFS(M444&lt;=2,"Small",M444&lt;=5,"Medium",M444&gt;5,"Large")</f>
        <v>Medium</v>
      </c>
      <c r="O444" s="50">
        <v>105</v>
      </c>
      <c r="P444" s="67">
        <f t="shared" si="25"/>
        <v>0.03</v>
      </c>
      <c r="Q444" s="52">
        <v>5</v>
      </c>
      <c r="R444" s="52" t="str" cm="1">
        <f t="array" ref="R444">_xlfn.IFS(ROUND(Q444,0)=5,"Excellent",ROUND(Q444,0)=4,"Good",ROUND(Q444,0)=3,"Ok",ROUND(Q444,0)&lt;3,"Bad")</f>
        <v>Excellent</v>
      </c>
      <c r="S444">
        <v>15</v>
      </c>
      <c r="T444" t="str">
        <f t="shared" si="26"/>
        <v>No</v>
      </c>
      <c r="U444" s="65">
        <v>41745</v>
      </c>
      <c r="V444" s="65">
        <v>44042</v>
      </c>
      <c r="W444">
        <v>365</v>
      </c>
      <c r="X444" t="str">
        <f t="shared" si="27"/>
        <v>Active</v>
      </c>
      <c r="Y444" t="s">
        <v>15615</v>
      </c>
    </row>
    <row r="445" spans="1:25" x14ac:dyDescent="0.25">
      <c r="A445">
        <v>444</v>
      </c>
      <c r="B445" t="s">
        <v>347</v>
      </c>
      <c r="C445">
        <v>1676</v>
      </c>
      <c r="D445" t="str">
        <f>VLOOKUP($C445,Hosts!$A:$O,10,0)</f>
        <v>New York</v>
      </c>
      <c r="E445" s="67">
        <f>INDEX(Hosts!$A:$O,MATCH(Places!$C445,Hosts!$A:$A,0),MATCH(Places!E$1,Hosts!$1:$1,0))</f>
        <v>1</v>
      </c>
      <c r="F445" s="67">
        <f>INDEX(Hosts!$A:$O,MATCH(Places!$C445,Hosts!$A:$A,0),MATCH(Places!F$1,Hosts!$1:$1,0))</f>
        <v>0.88</v>
      </c>
      <c r="G445" s="67" t="str">
        <f>INDEX(Hosts!$A:$O,MATCH(Places!$C445,Hosts!$A:$A,0),MATCH(Places!G$1,Hosts!$1:$1,0))</f>
        <v>Yes</v>
      </c>
      <c r="H445">
        <v>20</v>
      </c>
      <c r="I445" t="str">
        <f>VLOOKUP($H445,Neighborhoods!$A:$C,2,0)</f>
        <v>Manhattan</v>
      </c>
      <c r="J445" t="str">
        <f>VLOOKUP($H445,Neighborhoods!$A:$C,3,0)</f>
        <v>Upper West Side</v>
      </c>
      <c r="K445" t="s">
        <v>11822</v>
      </c>
      <c r="L445" t="str">
        <f t="shared" si="24"/>
        <v>No</v>
      </c>
      <c r="M445">
        <v>3</v>
      </c>
      <c r="N445" t="str" cm="1">
        <f t="array" ref="N445">_xlfn.IFS(M445&lt;=2,"Small",M445&lt;=5,"Medium",M445&gt;5,"Large")</f>
        <v>Medium</v>
      </c>
      <c r="O445" s="50">
        <v>99</v>
      </c>
      <c r="P445" s="67">
        <f t="shared" si="25"/>
        <v>0.03</v>
      </c>
      <c r="Q445" s="52">
        <v>4.83</v>
      </c>
      <c r="R445" s="52" t="str" cm="1">
        <f t="array" ref="R445">_xlfn.IFS(ROUND(Q445,0)=5,"Excellent",ROUND(Q445,0)=4,"Good",ROUND(Q445,0)=3,"Ok",ROUND(Q445,0)&lt;3,"Bad")</f>
        <v>Excellent</v>
      </c>
      <c r="S445">
        <v>6</v>
      </c>
      <c r="T445" t="str">
        <f t="shared" si="26"/>
        <v>No</v>
      </c>
      <c r="U445" s="65">
        <v>42225</v>
      </c>
      <c r="V445" s="65">
        <v>43800</v>
      </c>
      <c r="W445">
        <v>365</v>
      </c>
      <c r="X445" t="str">
        <f t="shared" si="27"/>
        <v>Active</v>
      </c>
      <c r="Y445" t="s">
        <v>15615</v>
      </c>
    </row>
    <row r="446" spans="1:25" x14ac:dyDescent="0.25">
      <c r="A446">
        <v>445</v>
      </c>
      <c r="B446" t="s">
        <v>348</v>
      </c>
      <c r="C446">
        <v>1033</v>
      </c>
      <c r="D446" t="str">
        <f>VLOOKUP($C446,Hosts!$A:$O,10,0)</f>
        <v>New York</v>
      </c>
      <c r="E446" s="67">
        <f>INDEX(Hosts!$A:$O,MATCH(Places!$C446,Hosts!$A:$A,0),MATCH(Places!E$1,Hosts!$1:$1,0))</f>
        <v>1</v>
      </c>
      <c r="F446" s="67">
        <f>INDEX(Hosts!$A:$O,MATCH(Places!$C446,Hosts!$A:$A,0),MATCH(Places!F$1,Hosts!$1:$1,0))</f>
        <v>1</v>
      </c>
      <c r="G446" s="67" t="str">
        <f>INDEX(Hosts!$A:$O,MATCH(Places!$C446,Hosts!$A:$A,0),MATCH(Places!G$1,Hosts!$1:$1,0))</f>
        <v>Yes</v>
      </c>
      <c r="H446">
        <v>7</v>
      </c>
      <c r="I446" t="str">
        <f>VLOOKUP($H446,Neighborhoods!$A:$C,2,0)</f>
        <v>Brooklyn</v>
      </c>
      <c r="J446" t="str">
        <f>VLOOKUP($H446,Neighborhoods!$A:$C,3,0)</f>
        <v>Bedford-Stuyvesant</v>
      </c>
      <c r="K446" t="s">
        <v>11822</v>
      </c>
      <c r="L446" t="str">
        <f t="shared" si="24"/>
        <v>No</v>
      </c>
      <c r="M446">
        <v>4</v>
      </c>
      <c r="N446" t="str" cm="1">
        <f t="array" ref="N446">_xlfn.IFS(M446&lt;=2,"Small",M446&lt;=5,"Medium",M446&gt;5,"Large")</f>
        <v>Medium</v>
      </c>
      <c r="O446" s="50">
        <v>145</v>
      </c>
      <c r="P446" s="67">
        <f t="shared" si="25"/>
        <v>0.03</v>
      </c>
      <c r="Q446" s="52">
        <v>4.9000000000000004</v>
      </c>
      <c r="R446" s="52" t="str" cm="1">
        <f t="array" ref="R446">_xlfn.IFS(ROUND(Q446,0)=5,"Excellent",ROUND(Q446,0)=4,"Good",ROUND(Q446,0)=3,"Ok",ROUND(Q446,0)&lt;3,"Bad")</f>
        <v>Excellent</v>
      </c>
      <c r="S446">
        <v>218</v>
      </c>
      <c r="T446" t="str">
        <f t="shared" si="26"/>
        <v>Yes</v>
      </c>
      <c r="U446" s="65">
        <v>41366</v>
      </c>
      <c r="V446" s="65">
        <v>43905</v>
      </c>
      <c r="W446">
        <v>353</v>
      </c>
      <c r="X446" t="str">
        <f t="shared" si="27"/>
        <v>Active</v>
      </c>
      <c r="Y446" t="s">
        <v>15615</v>
      </c>
    </row>
    <row r="447" spans="1:25" x14ac:dyDescent="0.25">
      <c r="A447">
        <v>446</v>
      </c>
      <c r="B447" t="s">
        <v>15254</v>
      </c>
      <c r="C447">
        <v>558</v>
      </c>
      <c r="D447" t="str">
        <f>VLOOKUP($C447,Hosts!$A:$O,10,0)</f>
        <v>New York</v>
      </c>
      <c r="E447" s="67">
        <f>INDEX(Hosts!$A:$O,MATCH(Places!$C447,Hosts!$A:$A,0),MATCH(Places!E$1,Hosts!$1:$1,0))</f>
        <v>1</v>
      </c>
      <c r="F447" s="67">
        <f>INDEX(Hosts!$A:$O,MATCH(Places!$C447,Hosts!$A:$A,0),MATCH(Places!F$1,Hosts!$1:$1,0))</f>
        <v>0.46</v>
      </c>
      <c r="G447" s="67" t="str">
        <f>INDEX(Hosts!$A:$O,MATCH(Places!$C447,Hosts!$A:$A,0),MATCH(Places!G$1,Hosts!$1:$1,0))</f>
        <v>Yes</v>
      </c>
      <c r="H447">
        <v>12</v>
      </c>
      <c r="I447" t="str">
        <f>VLOOKUP($H447,Neighborhoods!$A:$C,2,0)</f>
        <v>Brooklyn</v>
      </c>
      <c r="J447" t="str">
        <f>VLOOKUP($H447,Neighborhoods!$A:$C,3,0)</f>
        <v>Williamsburg</v>
      </c>
      <c r="K447" t="s">
        <v>11822</v>
      </c>
      <c r="L447" t="str">
        <f t="shared" si="24"/>
        <v>No</v>
      </c>
      <c r="M447">
        <v>2</v>
      </c>
      <c r="N447" t="str" cm="1">
        <f t="array" ref="N447">_xlfn.IFS(M447&lt;=2,"Small",M447&lt;=5,"Medium",M447&gt;5,"Large")</f>
        <v>Small</v>
      </c>
      <c r="O447" s="50">
        <v>120</v>
      </c>
      <c r="P447" s="67">
        <f t="shared" si="25"/>
        <v>0.03</v>
      </c>
      <c r="Q447" s="52">
        <v>4.6399999999999997</v>
      </c>
      <c r="R447" s="52" t="str" cm="1">
        <f t="array" ref="R447">_xlfn.IFS(ROUND(Q447,0)=5,"Excellent",ROUND(Q447,0)=4,"Good",ROUND(Q447,0)=3,"Ok",ROUND(Q447,0)&lt;3,"Bad")</f>
        <v>Excellent</v>
      </c>
      <c r="S447">
        <v>11</v>
      </c>
      <c r="T447" t="str">
        <f t="shared" si="26"/>
        <v>No</v>
      </c>
      <c r="U447" s="65">
        <v>41461</v>
      </c>
      <c r="V447" s="65">
        <v>43836</v>
      </c>
      <c r="W447">
        <v>211</v>
      </c>
      <c r="X447" t="str">
        <f t="shared" si="27"/>
        <v>Active</v>
      </c>
      <c r="Y447" t="s">
        <v>15615</v>
      </c>
    </row>
    <row r="448" spans="1:25" x14ac:dyDescent="0.25">
      <c r="A448">
        <v>447</v>
      </c>
      <c r="B448" t="s">
        <v>349</v>
      </c>
      <c r="C448">
        <v>1043</v>
      </c>
      <c r="D448" t="str">
        <f>VLOOKUP($C448,Hosts!$A:$O,10,0)</f>
        <v>New York</v>
      </c>
      <c r="E448" s="67">
        <f>INDEX(Hosts!$A:$O,MATCH(Places!$C448,Hosts!$A:$A,0),MATCH(Places!E$1,Hosts!$1:$1,0))</f>
        <v>0.75</v>
      </c>
      <c r="F448" s="67">
        <f>INDEX(Hosts!$A:$O,MATCH(Places!$C448,Hosts!$A:$A,0),MATCH(Places!F$1,Hosts!$1:$1,0))</f>
        <v>0.44</v>
      </c>
      <c r="G448" s="67" t="str">
        <f>INDEX(Hosts!$A:$O,MATCH(Places!$C448,Hosts!$A:$A,0),MATCH(Places!G$1,Hosts!$1:$1,0))</f>
        <v>No</v>
      </c>
      <c r="H448">
        <v>12</v>
      </c>
      <c r="I448" t="str">
        <f>VLOOKUP($H448,Neighborhoods!$A:$C,2,0)</f>
        <v>Brooklyn</v>
      </c>
      <c r="J448" t="str">
        <f>VLOOKUP($H448,Neighborhoods!$A:$C,3,0)</f>
        <v>Williamsburg</v>
      </c>
      <c r="K448" t="s">
        <v>1</v>
      </c>
      <c r="L448" t="str">
        <f t="shared" si="24"/>
        <v>Yes</v>
      </c>
      <c r="M448">
        <v>4</v>
      </c>
      <c r="N448" t="str" cm="1">
        <f t="array" ref="N448">_xlfn.IFS(M448&lt;=2,"Small",M448&lt;=5,"Medium",M448&gt;5,"Large")</f>
        <v>Medium</v>
      </c>
      <c r="O448" s="50">
        <v>70</v>
      </c>
      <c r="P448" s="67">
        <f t="shared" si="25"/>
        <v>0.03</v>
      </c>
      <c r="Q448" s="52">
        <v>4.25</v>
      </c>
      <c r="R448" s="52" t="str" cm="1">
        <f t="array" ref="R448">_xlfn.IFS(ROUND(Q448,0)=5,"Excellent",ROUND(Q448,0)=4,"Good",ROUND(Q448,0)=3,"Ok",ROUND(Q448,0)&lt;3,"Bad")</f>
        <v>Good</v>
      </c>
      <c r="S448">
        <v>16</v>
      </c>
      <c r="T448" t="str">
        <f t="shared" si="26"/>
        <v>No</v>
      </c>
      <c r="U448" s="65">
        <v>41394</v>
      </c>
      <c r="V448" s="65">
        <v>43831</v>
      </c>
      <c r="W448">
        <v>365</v>
      </c>
      <c r="X448" t="str">
        <f t="shared" si="27"/>
        <v>Active</v>
      </c>
      <c r="Y448" t="s">
        <v>15615</v>
      </c>
    </row>
    <row r="449" spans="1:25" x14ac:dyDescent="0.25">
      <c r="A449">
        <v>448</v>
      </c>
      <c r="B449" t="s">
        <v>14669</v>
      </c>
      <c r="C449">
        <v>873</v>
      </c>
      <c r="D449" t="str">
        <f>VLOOKUP($C449,Hosts!$A:$O,10,0)</f>
        <v>New York</v>
      </c>
      <c r="E449" s="67">
        <f>INDEX(Hosts!$A:$O,MATCH(Places!$C449,Hosts!$A:$A,0),MATCH(Places!E$1,Hosts!$1:$1,0))</f>
        <v>1</v>
      </c>
      <c r="F449" s="67">
        <f>INDEX(Hosts!$A:$O,MATCH(Places!$C449,Hosts!$A:$A,0),MATCH(Places!F$1,Hosts!$1:$1,0))</f>
        <v>0.98</v>
      </c>
      <c r="G449" s="67" t="str">
        <f>INDEX(Hosts!$A:$O,MATCH(Places!$C449,Hosts!$A:$A,0),MATCH(Places!G$1,Hosts!$1:$1,0))</f>
        <v>Yes</v>
      </c>
      <c r="H449">
        <v>21</v>
      </c>
      <c r="I449" t="str">
        <f>VLOOKUP($H449,Neighborhoods!$A:$C,2,0)</f>
        <v>Queens</v>
      </c>
      <c r="J449" t="str">
        <f>VLOOKUP($H449,Neighborhoods!$A:$C,3,0)</f>
        <v>Astoria</v>
      </c>
      <c r="K449" t="s">
        <v>11822</v>
      </c>
      <c r="L449" t="str">
        <f t="shared" si="24"/>
        <v>No</v>
      </c>
      <c r="M449">
        <v>2</v>
      </c>
      <c r="N449" t="str" cm="1">
        <f t="array" ref="N449">_xlfn.IFS(M449&lt;=2,"Small",M449&lt;=5,"Medium",M449&gt;5,"Large")</f>
        <v>Small</v>
      </c>
      <c r="O449" s="50">
        <v>190</v>
      </c>
      <c r="P449" s="67">
        <f t="shared" si="25"/>
        <v>0.03</v>
      </c>
      <c r="Q449" s="52">
        <v>4.91</v>
      </c>
      <c r="R449" s="52" t="str" cm="1">
        <f t="array" ref="R449">_xlfn.IFS(ROUND(Q449,0)=5,"Excellent",ROUND(Q449,0)=4,"Good",ROUND(Q449,0)=3,"Ok",ROUND(Q449,0)&lt;3,"Bad")</f>
        <v>Excellent</v>
      </c>
      <c r="S449">
        <v>79</v>
      </c>
      <c r="T449" t="str">
        <f t="shared" si="26"/>
        <v>No</v>
      </c>
      <c r="U449" s="65">
        <v>41400</v>
      </c>
      <c r="V449" s="65">
        <v>43829</v>
      </c>
      <c r="W449">
        <v>330</v>
      </c>
      <c r="X449" t="str">
        <f t="shared" si="27"/>
        <v>Active</v>
      </c>
      <c r="Y449" t="s">
        <v>15615</v>
      </c>
    </row>
    <row r="450" spans="1:25" x14ac:dyDescent="0.25">
      <c r="A450">
        <v>449</v>
      </c>
      <c r="B450" t="s">
        <v>350</v>
      </c>
      <c r="C450">
        <v>1049</v>
      </c>
      <c r="D450" t="str">
        <f>VLOOKUP($C450,Hosts!$A:$O,10,0)</f>
        <v>New York</v>
      </c>
      <c r="E450" s="67">
        <f>INDEX(Hosts!$A:$O,MATCH(Places!$C450,Hosts!$A:$A,0),MATCH(Places!E$1,Hosts!$1:$1,0))</f>
        <v>1</v>
      </c>
      <c r="F450" s="67">
        <f>INDEX(Hosts!$A:$O,MATCH(Places!$C450,Hosts!$A:$A,0),MATCH(Places!F$1,Hosts!$1:$1,0))</f>
        <v>0.7</v>
      </c>
      <c r="G450" s="67" t="str">
        <f>INDEX(Hosts!$A:$O,MATCH(Places!$C450,Hosts!$A:$A,0),MATCH(Places!G$1,Hosts!$1:$1,0))</f>
        <v>Yes</v>
      </c>
      <c r="H450">
        <v>11</v>
      </c>
      <c r="I450" t="str">
        <f>VLOOKUP($H450,Neighborhoods!$A:$C,2,0)</f>
        <v>Brooklyn</v>
      </c>
      <c r="J450" t="str">
        <f>VLOOKUP($H450,Neighborhoods!$A:$C,3,0)</f>
        <v>Greenpoint</v>
      </c>
      <c r="K450" t="s">
        <v>11822</v>
      </c>
      <c r="L450" t="str">
        <f t="shared" si="24"/>
        <v>No</v>
      </c>
      <c r="M450">
        <v>4</v>
      </c>
      <c r="N450" t="str" cm="1">
        <f t="array" ref="N450">_xlfn.IFS(M450&lt;=2,"Small",M450&lt;=5,"Medium",M450&gt;5,"Large")</f>
        <v>Medium</v>
      </c>
      <c r="O450" s="50">
        <v>192</v>
      </c>
      <c r="P450" s="67">
        <f t="shared" si="25"/>
        <v>0.03</v>
      </c>
      <c r="Q450" s="52">
        <v>4.92</v>
      </c>
      <c r="R450" s="52" t="str" cm="1">
        <f t="array" ref="R450">_xlfn.IFS(ROUND(Q450,0)=5,"Excellent",ROUND(Q450,0)=4,"Good",ROUND(Q450,0)=3,"Ok",ROUND(Q450,0)&lt;3,"Bad")</f>
        <v>Excellent</v>
      </c>
      <c r="S450">
        <v>73</v>
      </c>
      <c r="T450" t="str">
        <f t="shared" si="26"/>
        <v>No</v>
      </c>
      <c r="U450" s="65">
        <v>41386</v>
      </c>
      <c r="V450" s="65">
        <v>43788</v>
      </c>
      <c r="W450">
        <v>313</v>
      </c>
      <c r="X450" t="str">
        <f t="shared" si="27"/>
        <v>Active</v>
      </c>
      <c r="Y450" t="s">
        <v>15615</v>
      </c>
    </row>
    <row r="451" spans="1:25" x14ac:dyDescent="0.25">
      <c r="A451">
        <v>450</v>
      </c>
      <c r="B451" t="s">
        <v>13394</v>
      </c>
      <c r="C451">
        <v>1050</v>
      </c>
      <c r="D451" t="str">
        <f>VLOOKUP($C451,Hosts!$A:$O,10,0)</f>
        <v>New York</v>
      </c>
      <c r="E451" s="67">
        <f>INDEX(Hosts!$A:$O,MATCH(Places!$C451,Hosts!$A:$A,0),MATCH(Places!E$1,Hosts!$1:$1,0))</f>
        <v>1</v>
      </c>
      <c r="F451" s="67">
        <f>INDEX(Hosts!$A:$O,MATCH(Places!$C451,Hosts!$A:$A,0),MATCH(Places!F$1,Hosts!$1:$1,0))</f>
        <v>1</v>
      </c>
      <c r="G451" s="67" t="str">
        <f>INDEX(Hosts!$A:$O,MATCH(Places!$C451,Hosts!$A:$A,0),MATCH(Places!G$1,Hosts!$1:$1,0))</f>
        <v>Yes</v>
      </c>
      <c r="H451">
        <v>19</v>
      </c>
      <c r="I451" t="str">
        <f>VLOOKUP($H451,Neighborhoods!$A:$C,2,0)</f>
        <v>Manhattan</v>
      </c>
      <c r="J451" t="str">
        <f>VLOOKUP($H451,Neighborhoods!$A:$C,3,0)</f>
        <v>Upper East Side</v>
      </c>
      <c r="K451" t="s">
        <v>11822</v>
      </c>
      <c r="L451" t="str">
        <f t="shared" ref="L451:L514" si="28">IF(OR(K451="Private room",K451="Shared room"),"Yes","No")</f>
        <v>No</v>
      </c>
      <c r="M451">
        <v>2</v>
      </c>
      <c r="N451" t="str" cm="1">
        <f t="array" ref="N451">_xlfn.IFS(M451&lt;=2,"Small",M451&lt;=5,"Medium",M451&gt;5,"Large")</f>
        <v>Small</v>
      </c>
      <c r="O451" s="50">
        <v>99</v>
      </c>
      <c r="P451" s="67">
        <f t="shared" ref="P451:P514" si="29">VLOOKUP(O451,$AB$1:$AC$5,2)</f>
        <v>0.03</v>
      </c>
      <c r="Q451" s="52">
        <v>5</v>
      </c>
      <c r="R451" s="52" t="str" cm="1">
        <f t="array" ref="R451">_xlfn.IFS(ROUND(Q451,0)=5,"Excellent",ROUND(Q451,0)=4,"Good",ROUND(Q451,0)=3,"Ok",ROUND(Q451,0)&lt;3,"Bad")</f>
        <v>Excellent</v>
      </c>
      <c r="S451">
        <v>53</v>
      </c>
      <c r="T451" t="str">
        <f t="shared" ref="T451:T514" si="30">IF(AND(Q451&gt;=4.8,S451&gt;100),"Yes","No")</f>
        <v>No</v>
      </c>
      <c r="U451" s="65">
        <v>41503</v>
      </c>
      <c r="V451" s="65">
        <v>43686</v>
      </c>
      <c r="W451">
        <v>44</v>
      </c>
      <c r="X451" t="str">
        <f t="shared" ref="X451:X514" si="31">IF(W451&lt;&gt;0,"Active","Inactive")</f>
        <v>Active</v>
      </c>
      <c r="Y451" t="s">
        <v>15615</v>
      </c>
    </row>
    <row r="452" spans="1:25" x14ac:dyDescent="0.25">
      <c r="A452">
        <v>451</v>
      </c>
      <c r="B452" t="s">
        <v>351</v>
      </c>
      <c r="C452">
        <v>569</v>
      </c>
      <c r="D452" t="str">
        <f>VLOOKUP($C452,Hosts!$A:$O,10,0)</f>
        <v>New York</v>
      </c>
      <c r="E452" s="67">
        <f>INDEX(Hosts!$A:$O,MATCH(Places!$C452,Hosts!$A:$A,0),MATCH(Places!E$1,Hosts!$1:$1,0))</f>
        <v>1</v>
      </c>
      <c r="F452" s="67">
        <f>INDEX(Hosts!$A:$O,MATCH(Places!$C452,Hosts!$A:$A,0),MATCH(Places!F$1,Hosts!$1:$1,0))</f>
        <v>0.91</v>
      </c>
      <c r="G452" s="67" t="str">
        <f>INDEX(Hosts!$A:$O,MATCH(Places!$C452,Hosts!$A:$A,0),MATCH(Places!G$1,Hosts!$1:$1,0))</f>
        <v>Yes</v>
      </c>
      <c r="H452">
        <v>8</v>
      </c>
      <c r="I452" t="str">
        <f>VLOOKUP($H452,Neighborhoods!$A:$C,2,0)</f>
        <v>Brooklyn</v>
      </c>
      <c r="J452" t="str">
        <f>VLOOKUP($H452,Neighborhoods!$A:$C,3,0)</f>
        <v>Bushwick</v>
      </c>
      <c r="K452" t="s">
        <v>1</v>
      </c>
      <c r="L452" t="str">
        <f t="shared" si="28"/>
        <v>Yes</v>
      </c>
      <c r="M452">
        <v>1</v>
      </c>
      <c r="N452" t="str" cm="1">
        <f t="array" ref="N452">_xlfn.IFS(M452&lt;=2,"Small",M452&lt;=5,"Medium",M452&gt;5,"Large")</f>
        <v>Small</v>
      </c>
      <c r="O452" s="50">
        <v>45</v>
      </c>
      <c r="P452" s="67">
        <f t="shared" si="29"/>
        <v>0.03</v>
      </c>
      <c r="Q452" s="52">
        <v>4.92</v>
      </c>
      <c r="R452" s="52" t="str" cm="1">
        <f t="array" ref="R452">_xlfn.IFS(ROUND(Q452,0)=5,"Excellent",ROUND(Q452,0)=4,"Good",ROUND(Q452,0)=3,"Ok",ROUND(Q452,0)&lt;3,"Bad")</f>
        <v>Excellent</v>
      </c>
      <c r="S452">
        <v>71</v>
      </c>
      <c r="T452" t="str">
        <f t="shared" si="30"/>
        <v>No</v>
      </c>
      <c r="U452" s="65">
        <v>41397</v>
      </c>
      <c r="V452" s="65">
        <v>43904</v>
      </c>
      <c r="W452">
        <v>365</v>
      </c>
      <c r="X452" t="str">
        <f t="shared" si="31"/>
        <v>Active</v>
      </c>
      <c r="Y452" t="s">
        <v>15615</v>
      </c>
    </row>
    <row r="453" spans="1:25" x14ac:dyDescent="0.25">
      <c r="A453">
        <v>452</v>
      </c>
      <c r="B453" t="s">
        <v>352</v>
      </c>
      <c r="C453">
        <v>131</v>
      </c>
      <c r="D453" t="str">
        <f>VLOOKUP($C453,Hosts!$A:$O,10,0)</f>
        <v>New York</v>
      </c>
      <c r="E453" s="67">
        <f>INDEX(Hosts!$A:$O,MATCH(Places!$C453,Hosts!$A:$A,0),MATCH(Places!E$1,Hosts!$1:$1,0))</f>
        <v>1</v>
      </c>
      <c r="F453" s="67">
        <f>INDEX(Hosts!$A:$O,MATCH(Places!$C453,Hosts!$A:$A,0),MATCH(Places!F$1,Hosts!$1:$1,0))</f>
        <v>0.89</v>
      </c>
      <c r="G453" s="67" t="str">
        <f>INDEX(Hosts!$A:$O,MATCH(Places!$C453,Hosts!$A:$A,0),MATCH(Places!G$1,Hosts!$1:$1,0))</f>
        <v>Yes</v>
      </c>
      <c r="H453">
        <v>12</v>
      </c>
      <c r="I453" t="str">
        <f>VLOOKUP($H453,Neighborhoods!$A:$C,2,0)</f>
        <v>Brooklyn</v>
      </c>
      <c r="J453" t="str">
        <f>VLOOKUP($H453,Neighborhoods!$A:$C,3,0)</f>
        <v>Williamsburg</v>
      </c>
      <c r="K453" t="s">
        <v>11822</v>
      </c>
      <c r="L453" t="str">
        <f t="shared" si="28"/>
        <v>No</v>
      </c>
      <c r="M453">
        <v>7</v>
      </c>
      <c r="N453" t="str" cm="1">
        <f t="array" ref="N453">_xlfn.IFS(M453&lt;=2,"Small",M453&lt;=5,"Medium",M453&gt;5,"Large")</f>
        <v>Large</v>
      </c>
      <c r="O453" s="50">
        <v>174</v>
      </c>
      <c r="P453" s="67">
        <f t="shared" si="29"/>
        <v>0.03</v>
      </c>
      <c r="Q453" s="52">
        <v>4.8099999999999996</v>
      </c>
      <c r="R453" s="52" t="str" cm="1">
        <f t="array" ref="R453">_xlfn.IFS(ROUND(Q453,0)=5,"Excellent",ROUND(Q453,0)=4,"Good",ROUND(Q453,0)=3,"Ok",ROUND(Q453,0)&lt;3,"Bad")</f>
        <v>Excellent</v>
      </c>
      <c r="S453">
        <v>58</v>
      </c>
      <c r="T453" t="str">
        <f t="shared" si="30"/>
        <v>No</v>
      </c>
      <c r="U453" s="65">
        <v>41648</v>
      </c>
      <c r="V453" s="65">
        <v>43971</v>
      </c>
      <c r="W453">
        <v>14</v>
      </c>
      <c r="X453" t="str">
        <f t="shared" si="31"/>
        <v>Active</v>
      </c>
      <c r="Y453" t="s">
        <v>15615</v>
      </c>
    </row>
    <row r="454" spans="1:25" x14ac:dyDescent="0.25">
      <c r="A454">
        <v>453</v>
      </c>
      <c r="B454" t="s">
        <v>14341</v>
      </c>
      <c r="C454">
        <v>424</v>
      </c>
      <c r="D454" t="str">
        <f>VLOOKUP($C454,Hosts!$A:$O,10,0)</f>
        <v>New York</v>
      </c>
      <c r="E454" s="67">
        <f>INDEX(Hosts!$A:$O,MATCH(Places!$C454,Hosts!$A:$A,0),MATCH(Places!E$1,Hosts!$1:$1,0))</f>
        <v>1</v>
      </c>
      <c r="F454" s="67">
        <f>INDEX(Hosts!$A:$O,MATCH(Places!$C454,Hosts!$A:$A,0),MATCH(Places!F$1,Hosts!$1:$1,0))</f>
        <v>0.83</v>
      </c>
      <c r="G454" s="67" t="str">
        <f>INDEX(Hosts!$A:$O,MATCH(Places!$C454,Hosts!$A:$A,0),MATCH(Places!G$1,Hosts!$1:$1,0))</f>
        <v>No</v>
      </c>
      <c r="H454">
        <v>9</v>
      </c>
      <c r="I454" t="str">
        <f>VLOOKUP($H454,Neighborhoods!$A:$C,2,0)</f>
        <v>Brooklyn</v>
      </c>
      <c r="J454" t="str">
        <f>VLOOKUP($H454,Neighborhoods!$A:$C,3,0)</f>
        <v>Crown Heights</v>
      </c>
      <c r="K454" t="s">
        <v>1</v>
      </c>
      <c r="L454" t="str">
        <f t="shared" si="28"/>
        <v>Yes</v>
      </c>
      <c r="M454">
        <v>1</v>
      </c>
      <c r="N454" t="str" cm="1">
        <f t="array" ref="N454">_xlfn.IFS(M454&lt;=2,"Small",M454&lt;=5,"Medium",M454&gt;5,"Large")</f>
        <v>Small</v>
      </c>
      <c r="O454" s="50">
        <v>40</v>
      </c>
      <c r="P454" s="67">
        <f t="shared" si="29"/>
        <v>0.03</v>
      </c>
      <c r="Q454" s="52">
        <v>4.92</v>
      </c>
      <c r="R454" s="52" t="str" cm="1">
        <f t="array" ref="R454">_xlfn.IFS(ROUND(Q454,0)=5,"Excellent",ROUND(Q454,0)=4,"Good",ROUND(Q454,0)=3,"Ok",ROUND(Q454,0)&lt;3,"Bad")</f>
        <v>Excellent</v>
      </c>
      <c r="S454">
        <v>12</v>
      </c>
      <c r="T454" t="str">
        <f t="shared" si="30"/>
        <v>No</v>
      </c>
      <c r="U454" s="65">
        <v>43534</v>
      </c>
      <c r="V454" s="65">
        <v>43890</v>
      </c>
      <c r="W454">
        <v>350</v>
      </c>
      <c r="X454" t="str">
        <f t="shared" si="31"/>
        <v>Active</v>
      </c>
      <c r="Y454" t="s">
        <v>15615</v>
      </c>
    </row>
    <row r="455" spans="1:25" x14ac:dyDescent="0.25">
      <c r="A455">
        <v>454</v>
      </c>
      <c r="B455" t="s">
        <v>353</v>
      </c>
      <c r="C455">
        <v>774</v>
      </c>
      <c r="D455" t="str">
        <f>VLOOKUP($C455,Hosts!$A:$O,10,0)</f>
        <v>New York</v>
      </c>
      <c r="E455" s="67">
        <f>INDEX(Hosts!$A:$O,MATCH(Places!$C455,Hosts!$A:$A,0),MATCH(Places!E$1,Hosts!$1:$1,0))</f>
        <v>1</v>
      </c>
      <c r="F455" s="67">
        <f>INDEX(Hosts!$A:$O,MATCH(Places!$C455,Hosts!$A:$A,0),MATCH(Places!F$1,Hosts!$1:$1,0))</f>
        <v>0.79</v>
      </c>
      <c r="G455" s="67" t="str">
        <f>INDEX(Hosts!$A:$O,MATCH(Places!$C455,Hosts!$A:$A,0),MATCH(Places!G$1,Hosts!$1:$1,0))</f>
        <v>Yes</v>
      </c>
      <c r="H455">
        <v>21</v>
      </c>
      <c r="I455" t="str">
        <f>VLOOKUP($H455,Neighborhoods!$A:$C,2,0)</f>
        <v>Queens</v>
      </c>
      <c r="J455" t="str">
        <f>VLOOKUP($H455,Neighborhoods!$A:$C,3,0)</f>
        <v>Astoria</v>
      </c>
      <c r="K455" t="s">
        <v>1</v>
      </c>
      <c r="L455" t="str">
        <f t="shared" si="28"/>
        <v>Yes</v>
      </c>
      <c r="M455">
        <v>1</v>
      </c>
      <c r="N455" t="str" cm="1">
        <f t="array" ref="N455">_xlfn.IFS(M455&lt;=2,"Small",M455&lt;=5,"Medium",M455&gt;5,"Large")</f>
        <v>Small</v>
      </c>
      <c r="O455" s="50">
        <v>75</v>
      </c>
      <c r="P455" s="67">
        <f t="shared" si="29"/>
        <v>0.03</v>
      </c>
      <c r="Q455" s="52">
        <v>4.8</v>
      </c>
      <c r="R455" s="52" t="str" cm="1">
        <f t="array" ref="R455">_xlfn.IFS(ROUND(Q455,0)=5,"Excellent",ROUND(Q455,0)=4,"Good",ROUND(Q455,0)=3,"Ok",ROUND(Q455,0)&lt;3,"Bad")</f>
        <v>Excellent</v>
      </c>
      <c r="S455">
        <v>76</v>
      </c>
      <c r="T455" t="str">
        <f t="shared" si="30"/>
        <v>No</v>
      </c>
      <c r="U455" s="65">
        <v>41386</v>
      </c>
      <c r="V455" s="65">
        <v>43937</v>
      </c>
      <c r="W455">
        <v>365</v>
      </c>
      <c r="X455" t="str">
        <f t="shared" si="31"/>
        <v>Active</v>
      </c>
      <c r="Y455" t="s">
        <v>15615</v>
      </c>
    </row>
    <row r="456" spans="1:25" x14ac:dyDescent="0.25">
      <c r="A456">
        <v>455</v>
      </c>
      <c r="B456" t="s">
        <v>354</v>
      </c>
      <c r="C456">
        <v>1062</v>
      </c>
      <c r="D456" t="str">
        <f>VLOOKUP($C456,Hosts!$A:$O,10,0)</f>
        <v>New York</v>
      </c>
      <c r="E456" s="67">
        <f>INDEX(Hosts!$A:$O,MATCH(Places!$C456,Hosts!$A:$A,0),MATCH(Places!E$1,Hosts!$1:$1,0))</f>
        <v>0.8</v>
      </c>
      <c r="F456" s="67">
        <f>INDEX(Hosts!$A:$O,MATCH(Places!$C456,Hosts!$A:$A,0),MATCH(Places!F$1,Hosts!$1:$1,0))</f>
        <v>0.98</v>
      </c>
      <c r="G456" s="67" t="str">
        <f>INDEX(Hosts!$A:$O,MATCH(Places!$C456,Hosts!$A:$A,0),MATCH(Places!G$1,Hosts!$1:$1,0))</f>
        <v>Yes</v>
      </c>
      <c r="H456">
        <v>19</v>
      </c>
      <c r="I456" t="str">
        <f>VLOOKUP($H456,Neighborhoods!$A:$C,2,0)</f>
        <v>Manhattan</v>
      </c>
      <c r="J456" t="str">
        <f>VLOOKUP($H456,Neighborhoods!$A:$C,3,0)</f>
        <v>Upper East Side</v>
      </c>
      <c r="K456" t="s">
        <v>11822</v>
      </c>
      <c r="L456" t="str">
        <f t="shared" si="28"/>
        <v>No</v>
      </c>
      <c r="M456">
        <v>2</v>
      </c>
      <c r="N456" t="str" cm="1">
        <f t="array" ref="N456">_xlfn.IFS(M456&lt;=2,"Small",M456&lt;=5,"Medium",M456&gt;5,"Large")</f>
        <v>Small</v>
      </c>
      <c r="O456" s="50">
        <v>85</v>
      </c>
      <c r="P456" s="67">
        <f t="shared" si="29"/>
        <v>0.03</v>
      </c>
      <c r="Q456" s="52">
        <v>4.8899999999999997</v>
      </c>
      <c r="R456" s="52" t="str" cm="1">
        <f t="array" ref="R456">_xlfn.IFS(ROUND(Q456,0)=5,"Excellent",ROUND(Q456,0)=4,"Good",ROUND(Q456,0)=3,"Ok",ROUND(Q456,0)&lt;3,"Bad")</f>
        <v>Excellent</v>
      </c>
      <c r="S456">
        <v>255</v>
      </c>
      <c r="T456" t="str">
        <f t="shared" si="30"/>
        <v>Yes</v>
      </c>
      <c r="U456" s="65">
        <v>41375</v>
      </c>
      <c r="V456" s="65">
        <v>44023</v>
      </c>
      <c r="W456">
        <v>265</v>
      </c>
      <c r="X456" t="str">
        <f t="shared" si="31"/>
        <v>Active</v>
      </c>
      <c r="Y456" t="s">
        <v>15616</v>
      </c>
    </row>
    <row r="457" spans="1:25" x14ac:dyDescent="0.25">
      <c r="A457">
        <v>456</v>
      </c>
      <c r="B457" t="s">
        <v>355</v>
      </c>
      <c r="C457">
        <v>1030</v>
      </c>
      <c r="D457" t="str">
        <f>VLOOKUP($C457,Hosts!$A:$O,10,0)</f>
        <v>New York</v>
      </c>
      <c r="E457" s="67">
        <f>INDEX(Hosts!$A:$O,MATCH(Places!$C457,Hosts!$A:$A,0),MATCH(Places!E$1,Hosts!$1:$1,0))</f>
        <v>1</v>
      </c>
      <c r="F457" s="67">
        <f>INDEX(Hosts!$A:$O,MATCH(Places!$C457,Hosts!$A:$A,0),MATCH(Places!F$1,Hosts!$1:$1,0))</f>
        <v>0.82</v>
      </c>
      <c r="G457" s="67" t="str">
        <f>INDEX(Hosts!$A:$O,MATCH(Places!$C457,Hosts!$A:$A,0),MATCH(Places!G$1,Hosts!$1:$1,0))</f>
        <v>Yes</v>
      </c>
      <c r="H457">
        <v>7</v>
      </c>
      <c r="I457" t="str">
        <f>VLOOKUP($H457,Neighborhoods!$A:$C,2,0)</f>
        <v>Brooklyn</v>
      </c>
      <c r="J457" t="str">
        <f>VLOOKUP($H457,Neighborhoods!$A:$C,3,0)</f>
        <v>Bedford-Stuyvesant</v>
      </c>
      <c r="K457" t="s">
        <v>11822</v>
      </c>
      <c r="L457" t="str">
        <f t="shared" si="28"/>
        <v>No</v>
      </c>
      <c r="M457">
        <v>5</v>
      </c>
      <c r="N457" t="str" cm="1">
        <f t="array" ref="N457">_xlfn.IFS(M457&lt;=2,"Small",M457&lt;=5,"Medium",M457&gt;5,"Large")</f>
        <v>Medium</v>
      </c>
      <c r="O457" s="50">
        <v>95</v>
      </c>
      <c r="P457" s="67">
        <f t="shared" si="29"/>
        <v>0.03</v>
      </c>
      <c r="Q457" s="52">
        <v>4.75</v>
      </c>
      <c r="R457" s="52" t="str" cm="1">
        <f t="array" ref="R457">_xlfn.IFS(ROUND(Q457,0)=5,"Excellent",ROUND(Q457,0)=4,"Good",ROUND(Q457,0)=3,"Ok",ROUND(Q457,0)&lt;3,"Bad")</f>
        <v>Excellent</v>
      </c>
      <c r="S457">
        <v>53</v>
      </c>
      <c r="T457" t="str">
        <f t="shared" si="30"/>
        <v>No</v>
      </c>
      <c r="U457" s="65">
        <v>41487</v>
      </c>
      <c r="V457" s="65">
        <v>43777</v>
      </c>
      <c r="W457">
        <v>348</v>
      </c>
      <c r="X457" t="str">
        <f t="shared" si="31"/>
        <v>Active</v>
      </c>
      <c r="Y457" t="s">
        <v>15616</v>
      </c>
    </row>
    <row r="458" spans="1:25" x14ac:dyDescent="0.25">
      <c r="A458">
        <v>457</v>
      </c>
      <c r="B458" t="s">
        <v>356</v>
      </c>
      <c r="C458">
        <v>849</v>
      </c>
      <c r="D458" t="str">
        <f>VLOOKUP($C458,Hosts!$A:$O,10,0)</f>
        <v>New York</v>
      </c>
      <c r="E458" s="67">
        <f>INDEX(Hosts!$A:$O,MATCH(Places!$C458,Hosts!$A:$A,0),MATCH(Places!E$1,Hosts!$1:$1,0))</f>
        <v>1</v>
      </c>
      <c r="F458" s="67">
        <f>INDEX(Hosts!$A:$O,MATCH(Places!$C458,Hosts!$A:$A,0),MATCH(Places!F$1,Hosts!$1:$1,0))</f>
        <v>0.93</v>
      </c>
      <c r="G458" s="67" t="str">
        <f>INDEX(Hosts!$A:$O,MATCH(Places!$C458,Hosts!$A:$A,0),MATCH(Places!G$1,Hosts!$1:$1,0))</f>
        <v>Yes</v>
      </c>
      <c r="H458">
        <v>13</v>
      </c>
      <c r="I458" t="str">
        <f>VLOOKUP($H458,Neighborhoods!$A:$C,2,0)</f>
        <v>Manhattan</v>
      </c>
      <c r="J458" t="str">
        <f>VLOOKUP($H458,Neighborhoods!$A:$C,3,0)</f>
        <v>Chelsea</v>
      </c>
      <c r="K458" t="s">
        <v>11822</v>
      </c>
      <c r="L458" t="str">
        <f t="shared" si="28"/>
        <v>No</v>
      </c>
      <c r="M458">
        <v>6</v>
      </c>
      <c r="N458" t="str" cm="1">
        <f t="array" ref="N458">_xlfn.IFS(M458&lt;=2,"Small",M458&lt;=5,"Medium",M458&gt;5,"Large")</f>
        <v>Large</v>
      </c>
      <c r="O458" s="50">
        <v>525</v>
      </c>
      <c r="P458" s="67">
        <f t="shared" si="29"/>
        <v>0.05</v>
      </c>
      <c r="Q458" s="52">
        <v>4.9800000000000004</v>
      </c>
      <c r="R458" s="52" t="str" cm="1">
        <f t="array" ref="R458">_xlfn.IFS(ROUND(Q458,0)=5,"Excellent",ROUND(Q458,0)=4,"Good",ROUND(Q458,0)=3,"Ok",ROUND(Q458,0)&lt;3,"Bad")</f>
        <v>Excellent</v>
      </c>
      <c r="S458">
        <v>131</v>
      </c>
      <c r="T458" t="str">
        <f t="shared" si="30"/>
        <v>Yes</v>
      </c>
      <c r="U458" s="65">
        <v>41381</v>
      </c>
      <c r="V458" s="65">
        <v>43833</v>
      </c>
      <c r="W458">
        <v>351</v>
      </c>
      <c r="X458" t="str">
        <f t="shared" si="31"/>
        <v>Active</v>
      </c>
      <c r="Y458" t="s">
        <v>15615</v>
      </c>
    </row>
    <row r="459" spans="1:25" x14ac:dyDescent="0.25">
      <c r="A459">
        <v>458</v>
      </c>
      <c r="B459" t="s">
        <v>357</v>
      </c>
      <c r="C459">
        <v>344</v>
      </c>
      <c r="D459" t="str">
        <f>VLOOKUP($C459,Hosts!$A:$O,10,0)</f>
        <v>New York</v>
      </c>
      <c r="E459" s="67">
        <f>INDEX(Hosts!$A:$O,MATCH(Places!$C459,Hosts!$A:$A,0),MATCH(Places!E$1,Hosts!$1:$1,0))</f>
        <v>1</v>
      </c>
      <c r="F459" s="67">
        <f>INDEX(Hosts!$A:$O,MATCH(Places!$C459,Hosts!$A:$A,0),MATCH(Places!F$1,Hosts!$1:$1,0))</f>
        <v>0.97</v>
      </c>
      <c r="G459" s="67" t="str">
        <f>INDEX(Hosts!$A:$O,MATCH(Places!$C459,Hosts!$A:$A,0),MATCH(Places!G$1,Hosts!$1:$1,0))</f>
        <v>Yes</v>
      </c>
      <c r="H459">
        <v>16</v>
      </c>
      <c r="I459" t="str">
        <f>VLOOKUP($H459,Neighborhoods!$A:$C,2,0)</f>
        <v>Manhattan</v>
      </c>
      <c r="J459" t="str">
        <f>VLOOKUP($H459,Neighborhoods!$A:$C,3,0)</f>
        <v>Harlem</v>
      </c>
      <c r="K459" t="s">
        <v>1</v>
      </c>
      <c r="L459" t="str">
        <f t="shared" si="28"/>
        <v>Yes</v>
      </c>
      <c r="M459">
        <v>1</v>
      </c>
      <c r="N459" t="str" cm="1">
        <f t="array" ref="N459">_xlfn.IFS(M459&lt;=2,"Small",M459&lt;=5,"Medium",M459&gt;5,"Large")</f>
        <v>Small</v>
      </c>
      <c r="O459" s="50">
        <v>50</v>
      </c>
      <c r="P459" s="67">
        <f t="shared" si="29"/>
        <v>0.03</v>
      </c>
      <c r="Q459" s="52">
        <v>4.92</v>
      </c>
      <c r="R459" s="52" t="str" cm="1">
        <f t="array" ref="R459">_xlfn.IFS(ROUND(Q459,0)=5,"Excellent",ROUND(Q459,0)=4,"Good",ROUND(Q459,0)=3,"Ok",ROUND(Q459,0)&lt;3,"Bad")</f>
        <v>Excellent</v>
      </c>
      <c r="S459">
        <v>50</v>
      </c>
      <c r="T459" t="str">
        <f t="shared" si="30"/>
        <v>No</v>
      </c>
      <c r="U459" s="65">
        <v>43478</v>
      </c>
      <c r="V459" s="65">
        <v>43885</v>
      </c>
      <c r="W459">
        <v>317</v>
      </c>
      <c r="X459" t="str">
        <f t="shared" si="31"/>
        <v>Active</v>
      </c>
      <c r="Y459" t="s">
        <v>15616</v>
      </c>
    </row>
    <row r="460" spans="1:25" x14ac:dyDescent="0.25">
      <c r="A460">
        <v>459</v>
      </c>
      <c r="B460" t="s">
        <v>358</v>
      </c>
      <c r="C460">
        <v>694</v>
      </c>
      <c r="D460" t="str">
        <f>VLOOKUP($C460,Hosts!$A:$O,10,0)</f>
        <v>New York</v>
      </c>
      <c r="E460" s="67">
        <f>INDEX(Hosts!$A:$O,MATCH(Places!$C460,Hosts!$A:$A,0),MATCH(Places!E$1,Hosts!$1:$1,0))</f>
        <v>1</v>
      </c>
      <c r="F460" s="67">
        <f>INDEX(Hosts!$A:$O,MATCH(Places!$C460,Hosts!$A:$A,0),MATCH(Places!F$1,Hosts!$1:$1,0))</f>
        <v>0.89</v>
      </c>
      <c r="G460" s="67" t="str">
        <f>INDEX(Hosts!$A:$O,MATCH(Places!$C460,Hosts!$A:$A,0),MATCH(Places!G$1,Hosts!$1:$1,0))</f>
        <v>Yes</v>
      </c>
      <c r="H460">
        <v>22</v>
      </c>
      <c r="I460" t="str">
        <f>VLOOKUP($H460,Neighborhoods!$A:$C,2,0)</f>
        <v>Queens</v>
      </c>
      <c r="J460" t="str">
        <f>VLOOKUP($H460,Neighborhoods!$A:$C,3,0)</f>
        <v>Flushing</v>
      </c>
      <c r="K460" t="s">
        <v>1</v>
      </c>
      <c r="L460" t="str">
        <f t="shared" si="28"/>
        <v>Yes</v>
      </c>
      <c r="M460">
        <v>2</v>
      </c>
      <c r="N460" t="str" cm="1">
        <f t="array" ref="N460">_xlfn.IFS(M460&lt;=2,"Small",M460&lt;=5,"Medium",M460&gt;5,"Large")</f>
        <v>Small</v>
      </c>
      <c r="O460" s="50">
        <v>59</v>
      </c>
      <c r="P460" s="67">
        <f t="shared" si="29"/>
        <v>0.03</v>
      </c>
      <c r="Q460" s="52">
        <v>4.8899999999999997</v>
      </c>
      <c r="R460" s="52" t="str" cm="1">
        <f t="array" ref="R460">_xlfn.IFS(ROUND(Q460,0)=5,"Excellent",ROUND(Q460,0)=4,"Good",ROUND(Q460,0)=3,"Ok",ROUND(Q460,0)&lt;3,"Bad")</f>
        <v>Excellent</v>
      </c>
      <c r="S460">
        <v>305</v>
      </c>
      <c r="T460" t="str">
        <f t="shared" si="30"/>
        <v>Yes</v>
      </c>
      <c r="U460" s="65">
        <v>41378</v>
      </c>
      <c r="V460" s="65">
        <v>44022</v>
      </c>
      <c r="W460">
        <v>338</v>
      </c>
      <c r="X460" t="str">
        <f t="shared" si="31"/>
        <v>Active</v>
      </c>
      <c r="Y460" t="s">
        <v>15615</v>
      </c>
    </row>
    <row r="461" spans="1:25" x14ac:dyDescent="0.25">
      <c r="A461">
        <v>460</v>
      </c>
      <c r="B461" t="s">
        <v>359</v>
      </c>
      <c r="C461">
        <v>421</v>
      </c>
      <c r="D461" t="str">
        <f>VLOOKUP($C461,Hosts!$A:$O,10,0)</f>
        <v>New York</v>
      </c>
      <c r="E461" s="67">
        <f>INDEX(Hosts!$A:$O,MATCH(Places!$C461,Hosts!$A:$A,0),MATCH(Places!E$1,Hosts!$1:$1,0))</f>
        <v>0.7</v>
      </c>
      <c r="F461" s="67">
        <f>INDEX(Hosts!$A:$O,MATCH(Places!$C461,Hosts!$A:$A,0),MATCH(Places!F$1,Hosts!$1:$1,0))</f>
        <v>0.87</v>
      </c>
      <c r="G461" s="67" t="str">
        <f>INDEX(Hosts!$A:$O,MATCH(Places!$C461,Hosts!$A:$A,0),MATCH(Places!G$1,Hosts!$1:$1,0))</f>
        <v>No</v>
      </c>
      <c r="H461">
        <v>12</v>
      </c>
      <c r="I461" t="str">
        <f>VLOOKUP($H461,Neighborhoods!$A:$C,2,0)</f>
        <v>Brooklyn</v>
      </c>
      <c r="J461" t="str">
        <f>VLOOKUP($H461,Neighborhoods!$A:$C,3,0)</f>
        <v>Williamsburg</v>
      </c>
      <c r="K461" t="s">
        <v>11822</v>
      </c>
      <c r="L461" t="str">
        <f t="shared" si="28"/>
        <v>No</v>
      </c>
      <c r="M461">
        <v>2</v>
      </c>
      <c r="N461" t="str" cm="1">
        <f t="array" ref="N461">_xlfn.IFS(M461&lt;=2,"Small",M461&lt;=5,"Medium",M461&gt;5,"Large")</f>
        <v>Small</v>
      </c>
      <c r="O461" s="50">
        <v>75</v>
      </c>
      <c r="P461" s="67">
        <f t="shared" si="29"/>
        <v>0.03</v>
      </c>
      <c r="Q461" s="52">
        <v>4.7300000000000004</v>
      </c>
      <c r="R461" s="52" t="str" cm="1">
        <f t="array" ref="R461">_xlfn.IFS(ROUND(Q461,0)=5,"Excellent",ROUND(Q461,0)=4,"Good",ROUND(Q461,0)=3,"Ok",ROUND(Q461,0)&lt;3,"Bad")</f>
        <v>Excellent</v>
      </c>
      <c r="S461">
        <v>196</v>
      </c>
      <c r="T461" t="str">
        <f t="shared" si="30"/>
        <v>No</v>
      </c>
      <c r="U461" s="65">
        <v>41408</v>
      </c>
      <c r="V461" s="65">
        <v>43922</v>
      </c>
      <c r="W461">
        <v>30</v>
      </c>
      <c r="X461" t="str">
        <f t="shared" si="31"/>
        <v>Active</v>
      </c>
      <c r="Y461" t="s">
        <v>15615</v>
      </c>
    </row>
    <row r="462" spans="1:25" x14ac:dyDescent="0.25">
      <c r="A462">
        <v>461</v>
      </c>
      <c r="B462" t="s">
        <v>360</v>
      </c>
      <c r="C462">
        <v>313</v>
      </c>
      <c r="D462" t="str">
        <f>VLOOKUP($C462,Hosts!$A:$O,10,0)</f>
        <v>New York</v>
      </c>
      <c r="E462" s="67">
        <f>INDEX(Hosts!$A:$O,MATCH(Places!$C462,Hosts!$A:$A,0),MATCH(Places!E$1,Hosts!$1:$1,0))</f>
        <v>0.7</v>
      </c>
      <c r="F462" s="67">
        <f>INDEX(Hosts!$A:$O,MATCH(Places!$C462,Hosts!$A:$A,0),MATCH(Places!F$1,Hosts!$1:$1,0))</f>
        <v>0.74</v>
      </c>
      <c r="G462" s="67" t="str">
        <f>INDEX(Hosts!$A:$O,MATCH(Places!$C462,Hosts!$A:$A,0),MATCH(Places!G$1,Hosts!$1:$1,0))</f>
        <v>No</v>
      </c>
      <c r="H462">
        <v>12</v>
      </c>
      <c r="I462" t="str">
        <f>VLOOKUP($H462,Neighborhoods!$A:$C,2,0)</f>
        <v>Brooklyn</v>
      </c>
      <c r="J462" t="str">
        <f>VLOOKUP($H462,Neighborhoods!$A:$C,3,0)</f>
        <v>Williamsburg</v>
      </c>
      <c r="K462" t="s">
        <v>11822</v>
      </c>
      <c r="L462" t="str">
        <f t="shared" si="28"/>
        <v>No</v>
      </c>
      <c r="M462">
        <v>5</v>
      </c>
      <c r="N462" t="str" cm="1">
        <f t="array" ref="N462">_xlfn.IFS(M462&lt;=2,"Small",M462&lt;=5,"Medium",M462&gt;5,"Large")</f>
        <v>Medium</v>
      </c>
      <c r="O462" s="50">
        <v>150</v>
      </c>
      <c r="P462" s="67">
        <f t="shared" si="29"/>
        <v>0.03</v>
      </c>
      <c r="Q462" s="52">
        <v>4.71</v>
      </c>
      <c r="R462" s="52" t="str" cm="1">
        <f t="array" ref="R462">_xlfn.IFS(ROUND(Q462,0)=5,"Excellent",ROUND(Q462,0)=4,"Good",ROUND(Q462,0)=3,"Ok",ROUND(Q462,0)&lt;3,"Bad")</f>
        <v>Excellent</v>
      </c>
      <c r="S462">
        <v>195</v>
      </c>
      <c r="T462" t="str">
        <f t="shared" si="30"/>
        <v>No</v>
      </c>
      <c r="U462" s="65">
        <v>41435</v>
      </c>
      <c r="V462" s="65">
        <v>43905</v>
      </c>
      <c r="W462">
        <v>362</v>
      </c>
      <c r="X462" t="str">
        <f t="shared" si="31"/>
        <v>Active</v>
      </c>
      <c r="Y462" t="s">
        <v>15615</v>
      </c>
    </row>
    <row r="463" spans="1:25" x14ac:dyDescent="0.25">
      <c r="A463">
        <v>462</v>
      </c>
      <c r="B463" t="s">
        <v>361</v>
      </c>
      <c r="C463">
        <v>307</v>
      </c>
      <c r="D463" t="str">
        <f>VLOOKUP($C463,Hosts!$A:$O,10,0)</f>
        <v>New York</v>
      </c>
      <c r="E463" s="67">
        <f>INDEX(Hosts!$A:$O,MATCH(Places!$C463,Hosts!$A:$A,0),MATCH(Places!E$1,Hosts!$1:$1,0))</f>
        <v>1</v>
      </c>
      <c r="F463" s="67">
        <f>INDEX(Hosts!$A:$O,MATCH(Places!$C463,Hosts!$A:$A,0),MATCH(Places!F$1,Hosts!$1:$1,0))</f>
        <v>0.5</v>
      </c>
      <c r="G463" s="67" t="str">
        <f>INDEX(Hosts!$A:$O,MATCH(Places!$C463,Hosts!$A:$A,0),MATCH(Places!G$1,Hosts!$1:$1,0))</f>
        <v>No</v>
      </c>
      <c r="H463">
        <v>7</v>
      </c>
      <c r="I463" t="str">
        <f>VLOOKUP($H463,Neighborhoods!$A:$C,2,0)</f>
        <v>Brooklyn</v>
      </c>
      <c r="J463" t="str">
        <f>VLOOKUP($H463,Neighborhoods!$A:$C,3,0)</f>
        <v>Bedford-Stuyvesant</v>
      </c>
      <c r="K463" t="s">
        <v>11822</v>
      </c>
      <c r="L463" t="str">
        <f t="shared" si="28"/>
        <v>No</v>
      </c>
      <c r="M463">
        <v>2</v>
      </c>
      <c r="N463" t="str" cm="1">
        <f t="array" ref="N463">_xlfn.IFS(M463&lt;=2,"Small",M463&lt;=5,"Medium",M463&gt;5,"Large")</f>
        <v>Small</v>
      </c>
      <c r="O463" s="50">
        <v>175</v>
      </c>
      <c r="P463" s="67">
        <f t="shared" si="29"/>
        <v>0.03</v>
      </c>
      <c r="Q463" s="52">
        <v>4.92</v>
      </c>
      <c r="R463" s="52" t="str" cm="1">
        <f t="array" ref="R463">_xlfn.IFS(ROUND(Q463,0)=5,"Excellent",ROUND(Q463,0)=4,"Good",ROUND(Q463,0)=3,"Ok",ROUND(Q463,0)&lt;3,"Bad")</f>
        <v>Excellent</v>
      </c>
      <c r="S463">
        <v>26</v>
      </c>
      <c r="T463" t="str">
        <f t="shared" si="30"/>
        <v>No</v>
      </c>
      <c r="U463" s="65">
        <v>41589</v>
      </c>
      <c r="V463" s="65">
        <v>43605</v>
      </c>
      <c r="W463">
        <v>301</v>
      </c>
      <c r="X463" t="str">
        <f t="shared" si="31"/>
        <v>Active</v>
      </c>
      <c r="Y463" t="s">
        <v>15615</v>
      </c>
    </row>
    <row r="464" spans="1:25" x14ac:dyDescent="0.25">
      <c r="A464">
        <v>463</v>
      </c>
      <c r="B464" t="s">
        <v>362</v>
      </c>
      <c r="C464">
        <v>533</v>
      </c>
      <c r="D464" t="str">
        <f>VLOOKUP($C464,Hosts!$A:$O,10,0)</f>
        <v>New York</v>
      </c>
      <c r="E464" s="67">
        <f>INDEX(Hosts!$A:$O,MATCH(Places!$C464,Hosts!$A:$A,0),MATCH(Places!E$1,Hosts!$1:$1,0))</f>
        <v>0.5</v>
      </c>
      <c r="F464" s="67">
        <f>INDEX(Hosts!$A:$O,MATCH(Places!$C464,Hosts!$A:$A,0),MATCH(Places!F$1,Hosts!$1:$1,0))</f>
        <v>0.39</v>
      </c>
      <c r="G464" s="67" t="str">
        <f>INDEX(Hosts!$A:$O,MATCH(Places!$C464,Hosts!$A:$A,0),MATCH(Places!G$1,Hosts!$1:$1,0))</f>
        <v>No</v>
      </c>
      <c r="H464">
        <v>16</v>
      </c>
      <c r="I464" t="str">
        <f>VLOOKUP($H464,Neighborhoods!$A:$C,2,0)</f>
        <v>Manhattan</v>
      </c>
      <c r="J464" t="str">
        <f>VLOOKUP($H464,Neighborhoods!$A:$C,3,0)</f>
        <v>Harlem</v>
      </c>
      <c r="K464" t="s">
        <v>11822</v>
      </c>
      <c r="L464" t="str">
        <f t="shared" si="28"/>
        <v>No</v>
      </c>
      <c r="M464">
        <v>6</v>
      </c>
      <c r="N464" t="str" cm="1">
        <f t="array" ref="N464">_xlfn.IFS(M464&lt;=2,"Small",M464&lt;=5,"Medium",M464&gt;5,"Large")</f>
        <v>Large</v>
      </c>
      <c r="O464" s="50">
        <v>240</v>
      </c>
      <c r="P464" s="67">
        <f t="shared" si="29"/>
        <v>0.04</v>
      </c>
      <c r="Q464" s="52">
        <v>4.5199999999999996</v>
      </c>
      <c r="R464" s="52" t="str" cm="1">
        <f t="array" ref="R464">_xlfn.IFS(ROUND(Q464,0)=5,"Excellent",ROUND(Q464,0)=4,"Good",ROUND(Q464,0)=3,"Ok",ROUND(Q464,0)&lt;3,"Bad")</f>
        <v>Excellent</v>
      </c>
      <c r="S464">
        <v>33</v>
      </c>
      <c r="T464" t="str">
        <f t="shared" si="30"/>
        <v>No</v>
      </c>
      <c r="U464" s="65">
        <v>41485</v>
      </c>
      <c r="V464" s="65">
        <v>43710</v>
      </c>
      <c r="W464">
        <v>177</v>
      </c>
      <c r="X464" t="str">
        <f t="shared" si="31"/>
        <v>Active</v>
      </c>
      <c r="Y464" t="s">
        <v>15615</v>
      </c>
    </row>
    <row r="465" spans="1:25" x14ac:dyDescent="0.25">
      <c r="A465">
        <v>464</v>
      </c>
      <c r="B465" t="s">
        <v>363</v>
      </c>
      <c r="C465">
        <v>1071</v>
      </c>
      <c r="D465" t="str">
        <f>VLOOKUP($C465,Hosts!$A:$O,10,0)</f>
        <v>New York</v>
      </c>
      <c r="E465" s="67">
        <f>INDEX(Hosts!$A:$O,MATCH(Places!$C465,Hosts!$A:$A,0),MATCH(Places!E$1,Hosts!$1:$1,0))</f>
        <v>0</v>
      </c>
      <c r="F465" s="67">
        <f>INDEX(Hosts!$A:$O,MATCH(Places!$C465,Hosts!$A:$A,0),MATCH(Places!F$1,Hosts!$1:$1,0))</f>
        <v>0.82</v>
      </c>
      <c r="G465" s="67" t="str">
        <f>INDEX(Hosts!$A:$O,MATCH(Places!$C465,Hosts!$A:$A,0),MATCH(Places!G$1,Hosts!$1:$1,0))</f>
        <v>No</v>
      </c>
      <c r="H465">
        <v>12</v>
      </c>
      <c r="I465" t="str">
        <f>VLOOKUP($H465,Neighborhoods!$A:$C,2,0)</f>
        <v>Brooklyn</v>
      </c>
      <c r="J465" t="str">
        <f>VLOOKUP($H465,Neighborhoods!$A:$C,3,0)</f>
        <v>Williamsburg</v>
      </c>
      <c r="K465" t="s">
        <v>11822</v>
      </c>
      <c r="L465" t="str">
        <f t="shared" si="28"/>
        <v>No</v>
      </c>
      <c r="M465">
        <v>2</v>
      </c>
      <c r="N465" t="str" cm="1">
        <f t="array" ref="N465">_xlfn.IFS(M465&lt;=2,"Small",M465&lt;=5,"Medium",M465&gt;5,"Large")</f>
        <v>Small</v>
      </c>
      <c r="O465" s="50">
        <v>110</v>
      </c>
      <c r="P465" s="67">
        <f t="shared" si="29"/>
        <v>0.03</v>
      </c>
      <c r="Q465" s="52">
        <v>4.5</v>
      </c>
      <c r="R465" s="52" t="str" cm="1">
        <f t="array" ref="R465">_xlfn.IFS(ROUND(Q465,0)=5,"Excellent",ROUND(Q465,0)=4,"Good",ROUND(Q465,0)=3,"Ok",ROUND(Q465,0)&lt;3,"Bad")</f>
        <v>Excellent</v>
      </c>
      <c r="S465">
        <v>123</v>
      </c>
      <c r="T465" t="str">
        <f t="shared" si="30"/>
        <v>No</v>
      </c>
      <c r="U465" s="65">
        <v>41397</v>
      </c>
      <c r="V465" s="65">
        <v>43905</v>
      </c>
      <c r="W465">
        <v>263</v>
      </c>
      <c r="X465" t="str">
        <f t="shared" si="31"/>
        <v>Active</v>
      </c>
      <c r="Y465" t="s">
        <v>15615</v>
      </c>
    </row>
    <row r="466" spans="1:25" x14ac:dyDescent="0.25">
      <c r="A466">
        <v>465</v>
      </c>
      <c r="B466" t="s">
        <v>14626</v>
      </c>
      <c r="C466">
        <v>271</v>
      </c>
      <c r="D466" t="str">
        <f>VLOOKUP($C466,Hosts!$A:$O,10,0)</f>
        <v>New York</v>
      </c>
      <c r="E466" s="67">
        <f>INDEX(Hosts!$A:$O,MATCH(Places!$C466,Hosts!$A:$A,0),MATCH(Places!E$1,Hosts!$1:$1,0))</f>
        <v>1</v>
      </c>
      <c r="F466" s="67">
        <f>INDEX(Hosts!$A:$O,MATCH(Places!$C466,Hosts!$A:$A,0),MATCH(Places!F$1,Hosts!$1:$1,0))</f>
        <v>0.84</v>
      </c>
      <c r="G466" s="67" t="str">
        <f>INDEX(Hosts!$A:$O,MATCH(Places!$C466,Hosts!$A:$A,0),MATCH(Places!G$1,Hosts!$1:$1,0))</f>
        <v>Yes</v>
      </c>
      <c r="H466">
        <v>10</v>
      </c>
      <c r="I466" t="str">
        <f>VLOOKUP($H466,Neighborhoods!$A:$C,2,0)</f>
        <v>Brooklyn</v>
      </c>
      <c r="J466" t="str">
        <f>VLOOKUP($H466,Neighborhoods!$A:$C,3,0)</f>
        <v>East Flatbush</v>
      </c>
      <c r="K466" t="s">
        <v>11822</v>
      </c>
      <c r="L466" t="str">
        <f t="shared" si="28"/>
        <v>No</v>
      </c>
      <c r="M466">
        <v>4</v>
      </c>
      <c r="N466" t="str" cm="1">
        <f t="array" ref="N466">_xlfn.IFS(M466&lt;=2,"Small",M466&lt;=5,"Medium",M466&gt;5,"Large")</f>
        <v>Medium</v>
      </c>
      <c r="O466" s="50">
        <v>82.03</v>
      </c>
      <c r="P466" s="67">
        <f t="shared" si="29"/>
        <v>0.03</v>
      </c>
      <c r="Q466" s="52">
        <v>4.83</v>
      </c>
      <c r="R466" s="52" t="str" cm="1">
        <f t="array" ref="R466">_xlfn.IFS(ROUND(Q466,0)=5,"Excellent",ROUND(Q466,0)=4,"Good",ROUND(Q466,0)=3,"Ok",ROUND(Q466,0)&lt;3,"Bad")</f>
        <v>Excellent</v>
      </c>
      <c r="S466">
        <v>395</v>
      </c>
      <c r="T466" t="str">
        <f t="shared" si="30"/>
        <v>Yes</v>
      </c>
      <c r="U466" s="65">
        <v>41394</v>
      </c>
      <c r="V466" s="65">
        <v>43973</v>
      </c>
      <c r="W466">
        <v>95</v>
      </c>
      <c r="X466" t="str">
        <f t="shared" si="31"/>
        <v>Active</v>
      </c>
      <c r="Y466" t="s">
        <v>15615</v>
      </c>
    </row>
    <row r="467" spans="1:25" x14ac:dyDescent="0.25">
      <c r="A467">
        <v>466</v>
      </c>
      <c r="B467" t="s">
        <v>364</v>
      </c>
      <c r="C467">
        <v>1072</v>
      </c>
      <c r="D467" t="str">
        <f>VLOOKUP($C467,Hosts!$A:$O,10,0)</f>
        <v>New York</v>
      </c>
      <c r="E467" s="67">
        <f>INDEX(Hosts!$A:$O,MATCH(Places!$C467,Hosts!$A:$A,0),MATCH(Places!E$1,Hosts!$1:$1,0))</f>
        <v>1</v>
      </c>
      <c r="F467" s="67">
        <f>INDEX(Hosts!$A:$O,MATCH(Places!$C467,Hosts!$A:$A,0),MATCH(Places!F$1,Hosts!$1:$1,0))</f>
        <v>0.67</v>
      </c>
      <c r="G467" s="67" t="str">
        <f>INDEX(Hosts!$A:$O,MATCH(Places!$C467,Hosts!$A:$A,0),MATCH(Places!G$1,Hosts!$1:$1,0))</f>
        <v>Yes</v>
      </c>
      <c r="H467">
        <v>19</v>
      </c>
      <c r="I467" t="str">
        <f>VLOOKUP($H467,Neighborhoods!$A:$C,2,0)</f>
        <v>Manhattan</v>
      </c>
      <c r="J467" t="str">
        <f>VLOOKUP($H467,Neighborhoods!$A:$C,3,0)</f>
        <v>Upper East Side</v>
      </c>
      <c r="K467" t="s">
        <v>11822</v>
      </c>
      <c r="L467" t="str">
        <f t="shared" si="28"/>
        <v>No</v>
      </c>
      <c r="M467">
        <v>4</v>
      </c>
      <c r="N467" t="str" cm="1">
        <f t="array" ref="N467">_xlfn.IFS(M467&lt;=2,"Small",M467&lt;=5,"Medium",M467&gt;5,"Large")</f>
        <v>Medium</v>
      </c>
      <c r="O467" s="50">
        <v>299</v>
      </c>
      <c r="P467" s="67">
        <f t="shared" si="29"/>
        <v>0.04</v>
      </c>
      <c r="Q467" s="52">
        <v>4.9800000000000004</v>
      </c>
      <c r="R467" s="52" t="str" cm="1">
        <f t="array" ref="R467">_xlfn.IFS(ROUND(Q467,0)=5,"Excellent",ROUND(Q467,0)=4,"Good",ROUND(Q467,0)=3,"Ok",ROUND(Q467,0)&lt;3,"Bad")</f>
        <v>Excellent</v>
      </c>
      <c r="S467">
        <v>126</v>
      </c>
      <c r="T467" t="str">
        <f t="shared" si="30"/>
        <v>Yes</v>
      </c>
      <c r="U467" s="65">
        <v>41399</v>
      </c>
      <c r="V467" s="65">
        <v>43815</v>
      </c>
      <c r="W467">
        <v>361</v>
      </c>
      <c r="X467" t="str">
        <f t="shared" si="31"/>
        <v>Active</v>
      </c>
      <c r="Y467" t="s">
        <v>15615</v>
      </c>
    </row>
    <row r="468" spans="1:25" x14ac:dyDescent="0.25">
      <c r="A468">
        <v>467</v>
      </c>
      <c r="B468" t="s">
        <v>365</v>
      </c>
      <c r="C468">
        <v>1073</v>
      </c>
      <c r="D468" t="str">
        <f>VLOOKUP($C468,Hosts!$A:$O,10,0)</f>
        <v>New York</v>
      </c>
      <c r="E468" s="67">
        <f>INDEX(Hosts!$A:$O,MATCH(Places!$C468,Hosts!$A:$A,0),MATCH(Places!E$1,Hosts!$1:$1,0))</f>
        <v>1</v>
      </c>
      <c r="F468" s="67">
        <f>INDEX(Hosts!$A:$O,MATCH(Places!$C468,Hosts!$A:$A,0),MATCH(Places!F$1,Hosts!$1:$1,0))</f>
        <v>0.82</v>
      </c>
      <c r="G468" s="67" t="str">
        <f>INDEX(Hosts!$A:$O,MATCH(Places!$C468,Hosts!$A:$A,0),MATCH(Places!G$1,Hosts!$1:$1,0))</f>
        <v>Yes</v>
      </c>
      <c r="H468">
        <v>14</v>
      </c>
      <c r="I468" t="str">
        <f>VLOOKUP($H468,Neighborhoods!$A:$C,2,0)</f>
        <v>Manhattan</v>
      </c>
      <c r="J468" t="str">
        <f>VLOOKUP($H468,Neighborhoods!$A:$C,3,0)</f>
        <v>East Harlem</v>
      </c>
      <c r="K468" t="s">
        <v>11822</v>
      </c>
      <c r="L468" t="str">
        <f t="shared" si="28"/>
        <v>No</v>
      </c>
      <c r="M468">
        <v>2</v>
      </c>
      <c r="N468" t="str" cm="1">
        <f t="array" ref="N468">_xlfn.IFS(M468&lt;=2,"Small",M468&lt;=5,"Medium",M468&gt;5,"Large")</f>
        <v>Small</v>
      </c>
      <c r="O468" s="50">
        <v>85</v>
      </c>
      <c r="P468" s="67">
        <f t="shared" si="29"/>
        <v>0.03</v>
      </c>
      <c r="Q468" s="52">
        <v>4.91</v>
      </c>
      <c r="R468" s="52" t="str" cm="1">
        <f t="array" ref="R468">_xlfn.IFS(ROUND(Q468,0)=5,"Excellent",ROUND(Q468,0)=4,"Good",ROUND(Q468,0)=3,"Ok",ROUND(Q468,0)&lt;3,"Bad")</f>
        <v>Excellent</v>
      </c>
      <c r="S468">
        <v>236</v>
      </c>
      <c r="T468" t="str">
        <f t="shared" si="30"/>
        <v>Yes</v>
      </c>
      <c r="U468" s="65">
        <v>41411</v>
      </c>
      <c r="V468" s="65">
        <v>43764</v>
      </c>
      <c r="W468">
        <v>74</v>
      </c>
      <c r="X468" t="str">
        <f t="shared" si="31"/>
        <v>Active</v>
      </c>
      <c r="Y468" t="s">
        <v>15615</v>
      </c>
    </row>
    <row r="469" spans="1:25" x14ac:dyDescent="0.25">
      <c r="A469">
        <v>468</v>
      </c>
      <c r="B469" t="s">
        <v>366</v>
      </c>
      <c r="C469">
        <v>1032</v>
      </c>
      <c r="D469" t="str">
        <f>VLOOKUP($C469,Hosts!$A:$O,10,0)</f>
        <v>New York</v>
      </c>
      <c r="E469" s="67">
        <f>INDEX(Hosts!$A:$O,MATCH(Places!$C469,Hosts!$A:$A,0),MATCH(Places!E$1,Hosts!$1:$1,0))</f>
        <v>0.75</v>
      </c>
      <c r="F469" s="67">
        <f>INDEX(Hosts!$A:$O,MATCH(Places!$C469,Hosts!$A:$A,0),MATCH(Places!F$1,Hosts!$1:$1,0))</f>
        <v>0.67</v>
      </c>
      <c r="G469" s="67" t="str">
        <f>INDEX(Hosts!$A:$O,MATCH(Places!$C469,Hosts!$A:$A,0),MATCH(Places!G$1,Hosts!$1:$1,0))</f>
        <v>No</v>
      </c>
      <c r="H469">
        <v>13</v>
      </c>
      <c r="I469" t="str">
        <f>VLOOKUP($H469,Neighborhoods!$A:$C,2,0)</f>
        <v>Manhattan</v>
      </c>
      <c r="J469" t="str">
        <f>VLOOKUP($H469,Neighborhoods!$A:$C,3,0)</f>
        <v>Chelsea</v>
      </c>
      <c r="K469" t="s">
        <v>1</v>
      </c>
      <c r="L469" t="str">
        <f t="shared" si="28"/>
        <v>Yes</v>
      </c>
      <c r="M469">
        <v>2</v>
      </c>
      <c r="N469" t="str" cm="1">
        <f t="array" ref="N469">_xlfn.IFS(M469&lt;=2,"Small",M469&lt;=5,"Medium",M469&gt;5,"Large")</f>
        <v>Small</v>
      </c>
      <c r="O469" s="50">
        <v>69</v>
      </c>
      <c r="P469" s="67">
        <f t="shared" si="29"/>
        <v>0.03</v>
      </c>
      <c r="Q469" s="52">
        <v>4.7300000000000004</v>
      </c>
      <c r="R469" s="52" t="str" cm="1">
        <f t="array" ref="R469">_xlfn.IFS(ROUND(Q469,0)=5,"Excellent",ROUND(Q469,0)=4,"Good",ROUND(Q469,0)=3,"Ok",ROUND(Q469,0)&lt;3,"Bad")</f>
        <v>Excellent</v>
      </c>
      <c r="S469">
        <v>249</v>
      </c>
      <c r="T469" t="str">
        <f t="shared" si="30"/>
        <v>No</v>
      </c>
      <c r="U469" s="65">
        <v>41388</v>
      </c>
      <c r="V469" s="65">
        <v>44032</v>
      </c>
      <c r="W469">
        <v>180</v>
      </c>
      <c r="X469" t="str">
        <f t="shared" si="31"/>
        <v>Active</v>
      </c>
      <c r="Y469" t="s">
        <v>15615</v>
      </c>
    </row>
    <row r="470" spans="1:25" x14ac:dyDescent="0.25">
      <c r="A470">
        <v>469</v>
      </c>
      <c r="B470" t="s">
        <v>367</v>
      </c>
      <c r="C470">
        <v>372</v>
      </c>
      <c r="D470" t="str">
        <f>VLOOKUP($C470,Hosts!$A:$O,10,0)</f>
        <v>California</v>
      </c>
      <c r="E470" s="67">
        <f>INDEX(Hosts!$A:$O,MATCH(Places!$C470,Hosts!$A:$A,0),MATCH(Places!E$1,Hosts!$1:$1,0))</f>
        <v>1</v>
      </c>
      <c r="F470" s="67">
        <f>INDEX(Hosts!$A:$O,MATCH(Places!$C470,Hosts!$A:$A,0),MATCH(Places!F$1,Hosts!$1:$1,0))</f>
        <v>0.68</v>
      </c>
      <c r="G470" s="67" t="str">
        <f>INDEX(Hosts!$A:$O,MATCH(Places!$C470,Hosts!$A:$A,0),MATCH(Places!G$1,Hosts!$1:$1,0))</f>
        <v>No</v>
      </c>
      <c r="H470">
        <v>9</v>
      </c>
      <c r="I470" t="str">
        <f>VLOOKUP($H470,Neighborhoods!$A:$C,2,0)</f>
        <v>Brooklyn</v>
      </c>
      <c r="J470" t="str">
        <f>VLOOKUP($H470,Neighborhoods!$A:$C,3,0)</f>
        <v>Crown Heights</v>
      </c>
      <c r="K470" t="s">
        <v>11822</v>
      </c>
      <c r="L470" t="str">
        <f t="shared" si="28"/>
        <v>No</v>
      </c>
      <c r="M470">
        <v>4</v>
      </c>
      <c r="N470" t="str" cm="1">
        <f t="array" ref="N470">_xlfn.IFS(M470&lt;=2,"Small",M470&lt;=5,"Medium",M470&gt;5,"Large")</f>
        <v>Medium</v>
      </c>
      <c r="O470" s="50">
        <v>105</v>
      </c>
      <c r="P470" s="67">
        <f t="shared" si="29"/>
        <v>0.03</v>
      </c>
      <c r="Q470" s="52">
        <v>4.5199999999999996</v>
      </c>
      <c r="R470" s="52" t="str" cm="1">
        <f t="array" ref="R470">_xlfn.IFS(ROUND(Q470,0)=5,"Excellent",ROUND(Q470,0)=4,"Good",ROUND(Q470,0)=3,"Ok",ROUND(Q470,0)&lt;3,"Bad")</f>
        <v>Excellent</v>
      </c>
      <c r="S470">
        <v>21</v>
      </c>
      <c r="T470" t="str">
        <f t="shared" si="30"/>
        <v>No</v>
      </c>
      <c r="U470" s="65">
        <v>42153</v>
      </c>
      <c r="V470" s="65">
        <v>43767</v>
      </c>
      <c r="W470">
        <v>236</v>
      </c>
      <c r="X470" t="str">
        <f t="shared" si="31"/>
        <v>Active</v>
      </c>
      <c r="Y470" t="s">
        <v>15615</v>
      </c>
    </row>
    <row r="471" spans="1:25" x14ac:dyDescent="0.25">
      <c r="A471">
        <v>470</v>
      </c>
      <c r="B471" t="s">
        <v>368</v>
      </c>
      <c r="C471">
        <v>1083</v>
      </c>
      <c r="D471" t="str">
        <f>VLOOKUP($C471,Hosts!$A:$O,10,0)</f>
        <v>New York</v>
      </c>
      <c r="E471" s="67">
        <f>INDEX(Hosts!$A:$O,MATCH(Places!$C471,Hosts!$A:$A,0),MATCH(Places!E$1,Hosts!$1:$1,0))</f>
        <v>1</v>
      </c>
      <c r="F471" s="67">
        <f>INDEX(Hosts!$A:$O,MATCH(Places!$C471,Hosts!$A:$A,0),MATCH(Places!F$1,Hosts!$1:$1,0))</f>
        <v>0.8</v>
      </c>
      <c r="G471" s="67" t="str">
        <f>INDEX(Hosts!$A:$O,MATCH(Places!$C471,Hosts!$A:$A,0),MATCH(Places!G$1,Hosts!$1:$1,0))</f>
        <v>Yes</v>
      </c>
      <c r="H471">
        <v>7</v>
      </c>
      <c r="I471" t="str">
        <f>VLOOKUP($H471,Neighborhoods!$A:$C,2,0)</f>
        <v>Brooklyn</v>
      </c>
      <c r="J471" t="str">
        <f>VLOOKUP($H471,Neighborhoods!$A:$C,3,0)</f>
        <v>Bedford-Stuyvesant</v>
      </c>
      <c r="K471" t="s">
        <v>1</v>
      </c>
      <c r="L471" t="str">
        <f t="shared" si="28"/>
        <v>Yes</v>
      </c>
      <c r="M471">
        <v>2</v>
      </c>
      <c r="N471" t="str" cm="1">
        <f t="array" ref="N471">_xlfn.IFS(M471&lt;=2,"Small",M471&lt;=5,"Medium",M471&gt;5,"Large")</f>
        <v>Small</v>
      </c>
      <c r="O471" s="50">
        <v>75</v>
      </c>
      <c r="P471" s="67">
        <f t="shared" si="29"/>
        <v>0.03</v>
      </c>
      <c r="Q471" s="52">
        <v>4.95</v>
      </c>
      <c r="R471" s="52" t="str" cm="1">
        <f t="array" ref="R471">_xlfn.IFS(ROUND(Q471,0)=5,"Excellent",ROUND(Q471,0)=4,"Good",ROUND(Q471,0)=3,"Ok",ROUND(Q471,0)&lt;3,"Bad")</f>
        <v>Excellent</v>
      </c>
      <c r="S471">
        <v>19</v>
      </c>
      <c r="T471" t="str">
        <f t="shared" si="30"/>
        <v>No</v>
      </c>
      <c r="U471" s="65">
        <v>41518</v>
      </c>
      <c r="V471" s="65">
        <v>43903</v>
      </c>
      <c r="W471">
        <v>365</v>
      </c>
      <c r="X471" t="str">
        <f t="shared" si="31"/>
        <v>Active</v>
      </c>
      <c r="Y471" t="s">
        <v>15615</v>
      </c>
    </row>
    <row r="472" spans="1:25" x14ac:dyDescent="0.25">
      <c r="A472">
        <v>471</v>
      </c>
      <c r="B472" t="s">
        <v>13345</v>
      </c>
      <c r="C472">
        <v>1089</v>
      </c>
      <c r="D472" t="str">
        <f>VLOOKUP($C472,Hosts!$A:$O,10,0)</f>
        <v>New York</v>
      </c>
      <c r="E472" s="67">
        <f>INDEX(Hosts!$A:$O,MATCH(Places!$C472,Hosts!$A:$A,0),MATCH(Places!E$1,Hosts!$1:$1,0))</f>
        <v>1</v>
      </c>
      <c r="F472" s="67">
        <f>INDEX(Hosts!$A:$O,MATCH(Places!$C472,Hosts!$A:$A,0),MATCH(Places!F$1,Hosts!$1:$1,0))</f>
        <v>1</v>
      </c>
      <c r="G472" s="67" t="str">
        <f>INDEX(Hosts!$A:$O,MATCH(Places!$C472,Hosts!$A:$A,0),MATCH(Places!G$1,Hosts!$1:$1,0))</f>
        <v>No</v>
      </c>
      <c r="H472">
        <v>16</v>
      </c>
      <c r="I472" t="str">
        <f>VLOOKUP($H472,Neighborhoods!$A:$C,2,0)</f>
        <v>Manhattan</v>
      </c>
      <c r="J472" t="str">
        <f>VLOOKUP($H472,Neighborhoods!$A:$C,3,0)</f>
        <v>Harlem</v>
      </c>
      <c r="K472" t="s">
        <v>1</v>
      </c>
      <c r="L472" t="str">
        <f t="shared" si="28"/>
        <v>Yes</v>
      </c>
      <c r="M472">
        <v>3</v>
      </c>
      <c r="N472" t="str" cm="1">
        <f t="array" ref="N472">_xlfn.IFS(M472&lt;=2,"Small",M472&lt;=5,"Medium",M472&gt;5,"Large")</f>
        <v>Medium</v>
      </c>
      <c r="O472" s="50">
        <v>48</v>
      </c>
      <c r="P472" s="67">
        <f t="shared" si="29"/>
        <v>0.03</v>
      </c>
      <c r="Q472" s="52">
        <v>4.59</v>
      </c>
      <c r="R472" s="52" t="str" cm="1">
        <f t="array" ref="R472">_xlfn.IFS(ROUND(Q472,0)=5,"Excellent",ROUND(Q472,0)=4,"Good",ROUND(Q472,0)=3,"Ok",ROUND(Q472,0)&lt;3,"Bad")</f>
        <v>Excellent</v>
      </c>
      <c r="S472">
        <v>90</v>
      </c>
      <c r="T472" t="str">
        <f t="shared" si="30"/>
        <v>No</v>
      </c>
      <c r="U472" s="65">
        <v>41512</v>
      </c>
      <c r="V472" s="65">
        <v>43765</v>
      </c>
      <c r="W472">
        <v>365</v>
      </c>
      <c r="X472" t="str">
        <f t="shared" si="31"/>
        <v>Active</v>
      </c>
      <c r="Y472" t="s">
        <v>15615</v>
      </c>
    </row>
    <row r="473" spans="1:25" x14ac:dyDescent="0.25">
      <c r="A473">
        <v>472</v>
      </c>
      <c r="B473" t="s">
        <v>369</v>
      </c>
      <c r="C473">
        <v>551</v>
      </c>
      <c r="D473" t="str">
        <f>VLOOKUP($C473,Hosts!$A:$O,10,0)</f>
        <v>Attica</v>
      </c>
      <c r="E473" s="67">
        <f>INDEX(Hosts!$A:$O,MATCH(Places!$C473,Hosts!$A:$A,0),MATCH(Places!E$1,Hosts!$1:$1,0))</f>
        <v>0</v>
      </c>
      <c r="F473" s="67">
        <f>INDEX(Hosts!$A:$O,MATCH(Places!$C473,Hosts!$A:$A,0),MATCH(Places!F$1,Hosts!$1:$1,0))</f>
        <v>0.2</v>
      </c>
      <c r="G473" s="67" t="str">
        <f>INDEX(Hosts!$A:$O,MATCH(Places!$C473,Hosts!$A:$A,0),MATCH(Places!G$1,Hosts!$1:$1,0))</f>
        <v>No</v>
      </c>
      <c r="H473">
        <v>13</v>
      </c>
      <c r="I473" t="str">
        <f>VLOOKUP($H473,Neighborhoods!$A:$C,2,0)</f>
        <v>Manhattan</v>
      </c>
      <c r="J473" t="str">
        <f>VLOOKUP($H473,Neighborhoods!$A:$C,3,0)</f>
        <v>Chelsea</v>
      </c>
      <c r="K473" t="s">
        <v>11822</v>
      </c>
      <c r="L473" t="str">
        <f t="shared" si="28"/>
        <v>No</v>
      </c>
      <c r="M473">
        <v>3</v>
      </c>
      <c r="N473" t="str" cm="1">
        <f t="array" ref="N473">_xlfn.IFS(M473&lt;=2,"Small",M473&lt;=5,"Medium",M473&gt;5,"Large")</f>
        <v>Medium</v>
      </c>
      <c r="O473" s="50">
        <v>270</v>
      </c>
      <c r="P473" s="67">
        <f t="shared" si="29"/>
        <v>0.04</v>
      </c>
      <c r="Q473" s="52">
        <v>5</v>
      </c>
      <c r="R473" s="52" t="str" cm="1">
        <f t="array" ref="R473">_xlfn.IFS(ROUND(Q473,0)=5,"Excellent",ROUND(Q473,0)=4,"Good",ROUND(Q473,0)=3,"Ok",ROUND(Q473,0)&lt;3,"Bad")</f>
        <v>Excellent</v>
      </c>
      <c r="S473">
        <v>49</v>
      </c>
      <c r="T473" t="str">
        <f t="shared" si="30"/>
        <v>No</v>
      </c>
      <c r="U473" s="65">
        <v>41537</v>
      </c>
      <c r="V473" s="65">
        <v>43733</v>
      </c>
      <c r="W473">
        <v>178</v>
      </c>
      <c r="X473" t="str">
        <f t="shared" si="31"/>
        <v>Active</v>
      </c>
      <c r="Y473" t="s">
        <v>15615</v>
      </c>
    </row>
    <row r="474" spans="1:25" x14ac:dyDescent="0.25">
      <c r="A474">
        <v>473</v>
      </c>
      <c r="B474" t="s">
        <v>370</v>
      </c>
      <c r="C474">
        <v>1088</v>
      </c>
      <c r="D474" t="str">
        <f>VLOOKUP($C474,Hosts!$A:$O,10,0)</f>
        <v>New York</v>
      </c>
      <c r="E474" s="67">
        <f>INDEX(Hosts!$A:$O,MATCH(Places!$C474,Hosts!$A:$A,0),MATCH(Places!E$1,Hosts!$1:$1,0))</f>
        <v>0.5</v>
      </c>
      <c r="F474" s="67">
        <f>INDEX(Hosts!$A:$O,MATCH(Places!$C474,Hosts!$A:$A,0),MATCH(Places!F$1,Hosts!$1:$1,0))</f>
        <v>0.78</v>
      </c>
      <c r="G474" s="67" t="str">
        <f>INDEX(Hosts!$A:$O,MATCH(Places!$C474,Hosts!$A:$A,0),MATCH(Places!G$1,Hosts!$1:$1,0))</f>
        <v>Yes</v>
      </c>
      <c r="H474">
        <v>13</v>
      </c>
      <c r="I474" t="str">
        <f>VLOOKUP($H474,Neighborhoods!$A:$C,2,0)</f>
        <v>Manhattan</v>
      </c>
      <c r="J474" t="str">
        <f>VLOOKUP($H474,Neighborhoods!$A:$C,3,0)</f>
        <v>Chelsea</v>
      </c>
      <c r="K474" t="s">
        <v>1</v>
      </c>
      <c r="L474" t="str">
        <f t="shared" si="28"/>
        <v>Yes</v>
      </c>
      <c r="M474">
        <v>2</v>
      </c>
      <c r="N474" t="str" cm="1">
        <f t="array" ref="N474">_xlfn.IFS(M474&lt;=2,"Small",M474&lt;=5,"Medium",M474&gt;5,"Large")</f>
        <v>Small</v>
      </c>
      <c r="O474" s="50">
        <v>149</v>
      </c>
      <c r="P474" s="67">
        <f t="shared" si="29"/>
        <v>0.03</v>
      </c>
      <c r="Q474" s="52">
        <v>4.99</v>
      </c>
      <c r="R474" s="52" t="str" cm="1">
        <f t="array" ref="R474">_xlfn.IFS(ROUND(Q474,0)=5,"Excellent",ROUND(Q474,0)=4,"Good",ROUND(Q474,0)=3,"Ok",ROUND(Q474,0)&lt;3,"Bad")</f>
        <v>Excellent</v>
      </c>
      <c r="S474">
        <v>146</v>
      </c>
      <c r="T474" t="str">
        <f t="shared" si="30"/>
        <v>Yes</v>
      </c>
      <c r="U474" s="65">
        <v>41393</v>
      </c>
      <c r="V474" s="65">
        <v>43892</v>
      </c>
      <c r="W474">
        <v>312</v>
      </c>
      <c r="X474" t="str">
        <f t="shared" si="31"/>
        <v>Active</v>
      </c>
      <c r="Y474" t="s">
        <v>15615</v>
      </c>
    </row>
    <row r="475" spans="1:25" x14ac:dyDescent="0.25">
      <c r="A475">
        <v>474</v>
      </c>
      <c r="B475" t="s">
        <v>371</v>
      </c>
      <c r="C475">
        <v>264</v>
      </c>
      <c r="D475" t="str">
        <f>VLOOKUP($C475,Hosts!$A:$O,10,0)</f>
        <v>New York</v>
      </c>
      <c r="E475" s="67">
        <f>INDEX(Hosts!$A:$O,MATCH(Places!$C475,Hosts!$A:$A,0),MATCH(Places!E$1,Hosts!$1:$1,0))</f>
        <v>1</v>
      </c>
      <c r="F475" s="67">
        <f>INDEX(Hosts!$A:$O,MATCH(Places!$C475,Hosts!$A:$A,0),MATCH(Places!F$1,Hosts!$1:$1,0))</f>
        <v>1</v>
      </c>
      <c r="G475" s="67" t="str">
        <f>INDEX(Hosts!$A:$O,MATCH(Places!$C475,Hosts!$A:$A,0),MATCH(Places!G$1,Hosts!$1:$1,0))</f>
        <v>No</v>
      </c>
      <c r="H475">
        <v>10</v>
      </c>
      <c r="I475" t="str">
        <f>VLOOKUP($H475,Neighborhoods!$A:$C,2,0)</f>
        <v>Brooklyn</v>
      </c>
      <c r="J475" t="str">
        <f>VLOOKUP($H475,Neighborhoods!$A:$C,3,0)</f>
        <v>East Flatbush</v>
      </c>
      <c r="K475" t="s">
        <v>1</v>
      </c>
      <c r="L475" t="str">
        <f t="shared" si="28"/>
        <v>Yes</v>
      </c>
      <c r="M475">
        <v>2</v>
      </c>
      <c r="N475" t="str" cm="1">
        <f t="array" ref="N475">_xlfn.IFS(M475&lt;=2,"Small",M475&lt;=5,"Medium",M475&gt;5,"Large")</f>
        <v>Small</v>
      </c>
      <c r="O475" s="50">
        <v>47</v>
      </c>
      <c r="P475" s="67">
        <f t="shared" si="29"/>
        <v>0.03</v>
      </c>
      <c r="Q475" s="52">
        <v>4.66</v>
      </c>
      <c r="R475" s="52" t="str" cm="1">
        <f t="array" ref="R475">_xlfn.IFS(ROUND(Q475,0)=5,"Excellent",ROUND(Q475,0)=4,"Good",ROUND(Q475,0)=3,"Ok",ROUND(Q475,0)&lt;3,"Bad")</f>
        <v>Excellent</v>
      </c>
      <c r="S475">
        <v>279</v>
      </c>
      <c r="T475" t="str">
        <f t="shared" si="30"/>
        <v>No</v>
      </c>
      <c r="U475" s="65">
        <v>41384</v>
      </c>
      <c r="V475" s="65">
        <v>43890</v>
      </c>
      <c r="W475">
        <v>178</v>
      </c>
      <c r="X475" t="str">
        <f t="shared" si="31"/>
        <v>Active</v>
      </c>
      <c r="Y475" t="s">
        <v>15615</v>
      </c>
    </row>
    <row r="476" spans="1:25" x14ac:dyDescent="0.25">
      <c r="A476">
        <v>475</v>
      </c>
      <c r="B476" t="s">
        <v>13452</v>
      </c>
      <c r="C476">
        <v>1075</v>
      </c>
      <c r="D476" t="str">
        <f>VLOOKUP($C476,Hosts!$A:$O,10,0)</f>
        <v>New York</v>
      </c>
      <c r="E476" s="67">
        <f>INDEX(Hosts!$A:$O,MATCH(Places!$C476,Hosts!$A:$A,0),MATCH(Places!E$1,Hosts!$1:$1,0))</f>
        <v>1</v>
      </c>
      <c r="F476" s="67">
        <f>INDEX(Hosts!$A:$O,MATCH(Places!$C476,Hosts!$A:$A,0),MATCH(Places!F$1,Hosts!$1:$1,0))</f>
        <v>0.96</v>
      </c>
      <c r="G476" s="67" t="str">
        <f>INDEX(Hosts!$A:$O,MATCH(Places!$C476,Hosts!$A:$A,0),MATCH(Places!G$1,Hosts!$1:$1,0))</f>
        <v>Yes</v>
      </c>
      <c r="H476">
        <v>7</v>
      </c>
      <c r="I476" t="str">
        <f>VLOOKUP($H476,Neighborhoods!$A:$C,2,0)</f>
        <v>Brooklyn</v>
      </c>
      <c r="J476" t="str">
        <f>VLOOKUP($H476,Neighborhoods!$A:$C,3,0)</f>
        <v>Bedford-Stuyvesant</v>
      </c>
      <c r="K476" t="s">
        <v>11822</v>
      </c>
      <c r="L476" t="str">
        <f t="shared" si="28"/>
        <v>No</v>
      </c>
      <c r="M476">
        <v>2</v>
      </c>
      <c r="N476" t="str" cm="1">
        <f t="array" ref="N476">_xlfn.IFS(M476&lt;=2,"Small",M476&lt;=5,"Medium",M476&gt;5,"Large")</f>
        <v>Small</v>
      </c>
      <c r="O476" s="50">
        <v>98</v>
      </c>
      <c r="P476" s="67">
        <f t="shared" si="29"/>
        <v>0.03</v>
      </c>
      <c r="Q476" s="52">
        <v>4.97</v>
      </c>
      <c r="R476" s="52" t="str" cm="1">
        <f t="array" ref="R476">_xlfn.IFS(ROUND(Q476,0)=5,"Excellent",ROUND(Q476,0)=4,"Good",ROUND(Q476,0)=3,"Ok",ROUND(Q476,0)&lt;3,"Bad")</f>
        <v>Excellent</v>
      </c>
      <c r="S476">
        <v>211</v>
      </c>
      <c r="T476" t="str">
        <f t="shared" si="30"/>
        <v>Yes</v>
      </c>
      <c r="U476" s="65">
        <v>41503</v>
      </c>
      <c r="V476" s="65">
        <v>43888</v>
      </c>
      <c r="W476">
        <v>330</v>
      </c>
      <c r="X476" t="str">
        <f t="shared" si="31"/>
        <v>Active</v>
      </c>
      <c r="Y476" t="s">
        <v>15615</v>
      </c>
    </row>
    <row r="477" spans="1:25" x14ac:dyDescent="0.25">
      <c r="A477">
        <v>476</v>
      </c>
      <c r="B477" t="s">
        <v>372</v>
      </c>
      <c r="C477">
        <v>644</v>
      </c>
      <c r="D477" t="str">
        <f>VLOOKUP($C477,Hosts!$A:$O,10,0)</f>
        <v>New York</v>
      </c>
      <c r="E477" s="67">
        <f>INDEX(Hosts!$A:$O,MATCH(Places!$C477,Hosts!$A:$A,0),MATCH(Places!E$1,Hosts!$1:$1,0))</f>
        <v>1</v>
      </c>
      <c r="F477" s="67">
        <f>INDEX(Hosts!$A:$O,MATCH(Places!$C477,Hosts!$A:$A,0),MATCH(Places!F$1,Hosts!$1:$1,0))</f>
        <v>0.77</v>
      </c>
      <c r="G477" s="67" t="str">
        <f>INDEX(Hosts!$A:$O,MATCH(Places!$C477,Hosts!$A:$A,0),MATCH(Places!G$1,Hosts!$1:$1,0))</f>
        <v>No</v>
      </c>
      <c r="H477">
        <v>8</v>
      </c>
      <c r="I477" t="str">
        <f>VLOOKUP($H477,Neighborhoods!$A:$C,2,0)</f>
        <v>Brooklyn</v>
      </c>
      <c r="J477" t="str">
        <f>VLOOKUP($H477,Neighborhoods!$A:$C,3,0)</f>
        <v>Bushwick</v>
      </c>
      <c r="K477" t="s">
        <v>11822</v>
      </c>
      <c r="L477" t="str">
        <f t="shared" si="28"/>
        <v>No</v>
      </c>
      <c r="M477">
        <v>2</v>
      </c>
      <c r="N477" t="str" cm="1">
        <f t="array" ref="N477">_xlfn.IFS(M477&lt;=2,"Small",M477&lt;=5,"Medium",M477&gt;5,"Large")</f>
        <v>Small</v>
      </c>
      <c r="O477" s="50">
        <v>75</v>
      </c>
      <c r="P477" s="67">
        <f t="shared" si="29"/>
        <v>0.03</v>
      </c>
      <c r="Q477" s="52">
        <v>4.67</v>
      </c>
      <c r="R477" s="52" t="str" cm="1">
        <f t="array" ref="R477">_xlfn.IFS(ROUND(Q477,0)=5,"Excellent",ROUND(Q477,0)=4,"Good",ROUND(Q477,0)=3,"Ok",ROUND(Q477,0)&lt;3,"Bad")</f>
        <v>Excellent</v>
      </c>
      <c r="S477">
        <v>141</v>
      </c>
      <c r="T477" t="str">
        <f t="shared" si="30"/>
        <v>No</v>
      </c>
      <c r="U477" s="65">
        <v>41404</v>
      </c>
      <c r="V477" s="65">
        <v>44017</v>
      </c>
      <c r="W477">
        <v>364</v>
      </c>
      <c r="X477" t="str">
        <f t="shared" si="31"/>
        <v>Active</v>
      </c>
      <c r="Y477" t="s">
        <v>15615</v>
      </c>
    </row>
    <row r="478" spans="1:25" x14ac:dyDescent="0.25">
      <c r="A478">
        <v>477</v>
      </c>
      <c r="B478" t="s">
        <v>15242</v>
      </c>
      <c r="C478">
        <v>1</v>
      </c>
      <c r="D478" t="str">
        <f>VLOOKUP($C478,Hosts!$A:$O,10,0)</f>
        <v>New York</v>
      </c>
      <c r="E478" s="67">
        <f>INDEX(Hosts!$A:$O,MATCH(Places!$C478,Hosts!$A:$A,0),MATCH(Places!E$1,Hosts!$1:$1,0))</f>
        <v>0.9</v>
      </c>
      <c r="F478" s="67">
        <f>INDEX(Hosts!$A:$O,MATCH(Places!$C478,Hosts!$A:$A,0),MATCH(Places!F$1,Hosts!$1:$1,0))</f>
        <v>0.6</v>
      </c>
      <c r="G478" s="67" t="str">
        <f>INDEX(Hosts!$A:$O,MATCH(Places!$C478,Hosts!$A:$A,0),MATCH(Places!G$1,Hosts!$1:$1,0))</f>
        <v>Yes</v>
      </c>
      <c r="H478">
        <v>7</v>
      </c>
      <c r="I478" t="str">
        <f>VLOOKUP($H478,Neighborhoods!$A:$C,2,0)</f>
        <v>Brooklyn</v>
      </c>
      <c r="J478" t="str">
        <f>VLOOKUP($H478,Neighborhoods!$A:$C,3,0)</f>
        <v>Bedford-Stuyvesant</v>
      </c>
      <c r="K478" t="s">
        <v>11822</v>
      </c>
      <c r="L478" t="str">
        <f t="shared" si="28"/>
        <v>No</v>
      </c>
      <c r="M478">
        <v>4</v>
      </c>
      <c r="N478" t="str" cm="1">
        <f t="array" ref="N478">_xlfn.IFS(M478&lt;=2,"Small",M478&lt;=5,"Medium",M478&gt;5,"Large")</f>
        <v>Medium</v>
      </c>
      <c r="O478" s="50">
        <v>111</v>
      </c>
      <c r="P478" s="67">
        <f t="shared" si="29"/>
        <v>0.03</v>
      </c>
      <c r="Q478" s="52">
        <v>4.91</v>
      </c>
      <c r="R478" s="52" t="str" cm="1">
        <f t="array" ref="R478">_xlfn.IFS(ROUND(Q478,0)=5,"Excellent",ROUND(Q478,0)=4,"Good",ROUND(Q478,0)=3,"Ok",ROUND(Q478,0)&lt;3,"Bad")</f>
        <v>Excellent</v>
      </c>
      <c r="S478">
        <v>32</v>
      </c>
      <c r="T478" t="str">
        <f t="shared" si="30"/>
        <v>No</v>
      </c>
      <c r="U478" s="65">
        <v>41456</v>
      </c>
      <c r="V478" s="65">
        <v>44021</v>
      </c>
      <c r="W478">
        <v>239</v>
      </c>
      <c r="X478" t="str">
        <f t="shared" si="31"/>
        <v>Active</v>
      </c>
      <c r="Y478" t="s">
        <v>15615</v>
      </c>
    </row>
    <row r="479" spans="1:25" x14ac:dyDescent="0.25">
      <c r="A479">
        <v>478</v>
      </c>
      <c r="B479" t="s">
        <v>373</v>
      </c>
      <c r="C479">
        <v>763</v>
      </c>
      <c r="D479" t="str">
        <f>VLOOKUP($C479,Hosts!$A:$O,10,0)</f>
        <v>New York</v>
      </c>
      <c r="E479" s="67">
        <f>INDEX(Hosts!$A:$O,MATCH(Places!$C479,Hosts!$A:$A,0),MATCH(Places!E$1,Hosts!$1:$1,0))</f>
        <v>1</v>
      </c>
      <c r="F479" s="67">
        <f>INDEX(Hosts!$A:$O,MATCH(Places!$C479,Hosts!$A:$A,0),MATCH(Places!F$1,Hosts!$1:$1,0))</f>
        <v>0.99</v>
      </c>
      <c r="G479" s="67" t="str">
        <f>INDEX(Hosts!$A:$O,MATCH(Places!$C479,Hosts!$A:$A,0),MATCH(Places!G$1,Hosts!$1:$1,0))</f>
        <v>No</v>
      </c>
      <c r="H479">
        <v>26</v>
      </c>
      <c r="I479" t="str">
        <f>VLOOKUP($H479,Neighborhoods!$A:$C,2,0)</f>
        <v>Queens</v>
      </c>
      <c r="J479" t="str">
        <f>VLOOKUP($H479,Neighborhoods!$A:$C,3,0)</f>
        <v>Sunnyside</v>
      </c>
      <c r="K479" t="s">
        <v>1</v>
      </c>
      <c r="L479" t="str">
        <f t="shared" si="28"/>
        <v>Yes</v>
      </c>
      <c r="M479">
        <v>2</v>
      </c>
      <c r="N479" t="str" cm="1">
        <f t="array" ref="N479">_xlfn.IFS(M479&lt;=2,"Small",M479&lt;=5,"Medium",M479&gt;5,"Large")</f>
        <v>Small</v>
      </c>
      <c r="O479" s="50">
        <v>49</v>
      </c>
      <c r="P479" s="67">
        <f t="shared" si="29"/>
        <v>0.03</v>
      </c>
      <c r="Q479" s="52">
        <v>4.82</v>
      </c>
      <c r="R479" s="52" t="str" cm="1">
        <f t="array" ref="R479">_xlfn.IFS(ROUND(Q479,0)=5,"Excellent",ROUND(Q479,0)=4,"Good",ROUND(Q479,0)=3,"Ok",ROUND(Q479,0)&lt;3,"Bad")</f>
        <v>Excellent</v>
      </c>
      <c r="S479">
        <v>74</v>
      </c>
      <c r="T479" t="str">
        <f t="shared" si="30"/>
        <v>No</v>
      </c>
      <c r="U479" s="65">
        <v>42650</v>
      </c>
      <c r="V479" s="65">
        <v>43904</v>
      </c>
      <c r="W479">
        <v>356</v>
      </c>
      <c r="X479" t="str">
        <f t="shared" si="31"/>
        <v>Active</v>
      </c>
      <c r="Y479" t="s">
        <v>15616</v>
      </c>
    </row>
    <row r="480" spans="1:25" x14ac:dyDescent="0.25">
      <c r="A480">
        <v>479</v>
      </c>
      <c r="B480" t="s">
        <v>374</v>
      </c>
      <c r="C480">
        <v>1097</v>
      </c>
      <c r="D480" t="str">
        <f>VLOOKUP($C480,Hosts!$A:$O,10,0)</f>
        <v>New York</v>
      </c>
      <c r="E480" s="67">
        <f>INDEX(Hosts!$A:$O,MATCH(Places!$C480,Hosts!$A:$A,0),MATCH(Places!E$1,Hosts!$1:$1,0))</f>
        <v>1</v>
      </c>
      <c r="F480" s="67">
        <f>INDEX(Hosts!$A:$O,MATCH(Places!$C480,Hosts!$A:$A,0),MATCH(Places!F$1,Hosts!$1:$1,0))</f>
        <v>0</v>
      </c>
      <c r="G480" s="67" t="str">
        <f>INDEX(Hosts!$A:$O,MATCH(Places!$C480,Hosts!$A:$A,0),MATCH(Places!G$1,Hosts!$1:$1,0))</f>
        <v>No</v>
      </c>
      <c r="H480">
        <v>7</v>
      </c>
      <c r="I480" t="str">
        <f>VLOOKUP($H480,Neighborhoods!$A:$C,2,0)</f>
        <v>Brooklyn</v>
      </c>
      <c r="J480" t="str">
        <f>VLOOKUP($H480,Neighborhoods!$A:$C,3,0)</f>
        <v>Bedford-Stuyvesant</v>
      </c>
      <c r="K480" t="s">
        <v>1</v>
      </c>
      <c r="L480" t="str">
        <f t="shared" si="28"/>
        <v>Yes</v>
      </c>
      <c r="M480">
        <v>2</v>
      </c>
      <c r="N480" t="str" cm="1">
        <f t="array" ref="N480">_xlfn.IFS(M480&lt;=2,"Small",M480&lt;=5,"Medium",M480&gt;5,"Large")</f>
        <v>Small</v>
      </c>
      <c r="O480" s="50">
        <v>60</v>
      </c>
      <c r="P480" s="67">
        <f t="shared" si="29"/>
        <v>0.03</v>
      </c>
      <c r="Q480" s="52">
        <v>4.75</v>
      </c>
      <c r="R480" s="52" t="str" cm="1">
        <f t="array" ref="R480">_xlfn.IFS(ROUND(Q480,0)=5,"Excellent",ROUND(Q480,0)=4,"Good",ROUND(Q480,0)=3,"Ok",ROUND(Q480,0)&lt;3,"Bad")</f>
        <v>Excellent</v>
      </c>
      <c r="S480">
        <v>44</v>
      </c>
      <c r="T480" t="str">
        <f t="shared" si="30"/>
        <v>No</v>
      </c>
      <c r="U480" s="65">
        <v>41540</v>
      </c>
      <c r="V480" s="65">
        <v>43645</v>
      </c>
      <c r="W480">
        <v>169</v>
      </c>
      <c r="X480" t="str">
        <f t="shared" si="31"/>
        <v>Active</v>
      </c>
      <c r="Y480" t="s">
        <v>15615</v>
      </c>
    </row>
    <row r="481" spans="1:25" x14ac:dyDescent="0.25">
      <c r="A481">
        <v>480</v>
      </c>
      <c r="B481" t="s">
        <v>375</v>
      </c>
      <c r="C481">
        <v>513</v>
      </c>
      <c r="D481" t="str">
        <f>VLOOKUP($C481,Hosts!$A:$O,10,0)</f>
        <v>New York</v>
      </c>
      <c r="E481" s="67">
        <f>INDEX(Hosts!$A:$O,MATCH(Places!$C481,Hosts!$A:$A,0),MATCH(Places!E$1,Hosts!$1:$1,0))</f>
        <v>0.7</v>
      </c>
      <c r="F481" s="67">
        <f>INDEX(Hosts!$A:$O,MATCH(Places!$C481,Hosts!$A:$A,0),MATCH(Places!F$1,Hosts!$1:$1,0))</f>
        <v>0.42</v>
      </c>
      <c r="G481" s="67" t="str">
        <f>INDEX(Hosts!$A:$O,MATCH(Places!$C481,Hosts!$A:$A,0),MATCH(Places!G$1,Hosts!$1:$1,0))</f>
        <v>No</v>
      </c>
      <c r="H481">
        <v>12</v>
      </c>
      <c r="I481" t="str">
        <f>VLOOKUP($H481,Neighborhoods!$A:$C,2,0)</f>
        <v>Brooklyn</v>
      </c>
      <c r="J481" t="str">
        <f>VLOOKUP($H481,Neighborhoods!$A:$C,3,0)</f>
        <v>Williamsburg</v>
      </c>
      <c r="K481" t="s">
        <v>11822</v>
      </c>
      <c r="L481" t="str">
        <f t="shared" si="28"/>
        <v>No</v>
      </c>
      <c r="M481">
        <v>2</v>
      </c>
      <c r="N481" t="str" cm="1">
        <f t="array" ref="N481">_xlfn.IFS(M481&lt;=2,"Small",M481&lt;=5,"Medium",M481&gt;5,"Large")</f>
        <v>Small</v>
      </c>
      <c r="O481" s="50">
        <v>190</v>
      </c>
      <c r="P481" s="67">
        <f t="shared" si="29"/>
        <v>0.03</v>
      </c>
      <c r="Q481" s="52">
        <v>5</v>
      </c>
      <c r="R481" s="52" t="str" cm="1">
        <f t="array" ref="R481">_xlfn.IFS(ROUND(Q481,0)=5,"Excellent",ROUND(Q481,0)=4,"Good",ROUND(Q481,0)=3,"Ok",ROUND(Q481,0)&lt;3,"Bad")</f>
        <v>Excellent</v>
      </c>
      <c r="S481">
        <v>36</v>
      </c>
      <c r="T481" t="str">
        <f t="shared" si="30"/>
        <v>No</v>
      </c>
      <c r="U481" s="65">
        <v>41415</v>
      </c>
      <c r="V481" s="65">
        <v>43919</v>
      </c>
      <c r="W481">
        <v>358</v>
      </c>
      <c r="X481" t="str">
        <f t="shared" si="31"/>
        <v>Active</v>
      </c>
      <c r="Y481" t="s">
        <v>15615</v>
      </c>
    </row>
    <row r="482" spans="1:25" x14ac:dyDescent="0.25">
      <c r="A482">
        <v>481</v>
      </c>
      <c r="B482" t="s">
        <v>376</v>
      </c>
      <c r="C482">
        <v>186</v>
      </c>
      <c r="D482" t="str">
        <f>VLOOKUP($C482,Hosts!$A:$O,10,0)</f>
        <v>New York</v>
      </c>
      <c r="E482" s="67">
        <f>INDEX(Hosts!$A:$O,MATCH(Places!$C482,Hosts!$A:$A,0),MATCH(Places!E$1,Hosts!$1:$1,0))</f>
        <v>1</v>
      </c>
      <c r="F482" s="67">
        <f>INDEX(Hosts!$A:$O,MATCH(Places!$C482,Hosts!$A:$A,0),MATCH(Places!F$1,Hosts!$1:$1,0))</f>
        <v>0.93</v>
      </c>
      <c r="G482" s="67" t="str">
        <f>INDEX(Hosts!$A:$O,MATCH(Places!$C482,Hosts!$A:$A,0),MATCH(Places!G$1,Hosts!$1:$1,0))</f>
        <v>Yes</v>
      </c>
      <c r="H482">
        <v>9</v>
      </c>
      <c r="I482" t="str">
        <f>VLOOKUP($H482,Neighborhoods!$A:$C,2,0)</f>
        <v>Brooklyn</v>
      </c>
      <c r="J482" t="str">
        <f>VLOOKUP($H482,Neighborhoods!$A:$C,3,0)</f>
        <v>Crown Heights</v>
      </c>
      <c r="K482" t="s">
        <v>1</v>
      </c>
      <c r="L482" t="str">
        <f t="shared" si="28"/>
        <v>Yes</v>
      </c>
      <c r="M482">
        <v>2</v>
      </c>
      <c r="N482" t="str" cm="1">
        <f t="array" ref="N482">_xlfn.IFS(M482&lt;=2,"Small",M482&lt;=5,"Medium",M482&gt;5,"Large")</f>
        <v>Small</v>
      </c>
      <c r="O482" s="50">
        <v>90</v>
      </c>
      <c r="P482" s="67">
        <f t="shared" si="29"/>
        <v>0.03</v>
      </c>
      <c r="Q482" s="52">
        <v>4.79</v>
      </c>
      <c r="R482" s="52" t="str" cm="1">
        <f t="array" ref="R482">_xlfn.IFS(ROUND(Q482,0)=5,"Excellent",ROUND(Q482,0)=4,"Good",ROUND(Q482,0)=3,"Ok",ROUND(Q482,0)&lt;3,"Bad")</f>
        <v>Excellent</v>
      </c>
      <c r="S482">
        <v>160</v>
      </c>
      <c r="T482" t="str">
        <f t="shared" si="30"/>
        <v>No</v>
      </c>
      <c r="U482" s="65">
        <v>41398</v>
      </c>
      <c r="V482" s="65">
        <v>43871</v>
      </c>
      <c r="W482">
        <v>365</v>
      </c>
      <c r="X482" t="str">
        <f t="shared" si="31"/>
        <v>Active</v>
      </c>
      <c r="Y482" t="s">
        <v>15615</v>
      </c>
    </row>
    <row r="483" spans="1:25" x14ac:dyDescent="0.25">
      <c r="A483">
        <v>482</v>
      </c>
      <c r="B483" t="s">
        <v>14376</v>
      </c>
      <c r="C483">
        <v>1098</v>
      </c>
      <c r="D483" t="str">
        <f>VLOOKUP($C483,Hosts!$A:$O,10,0)</f>
        <v>New York</v>
      </c>
      <c r="E483" s="67">
        <f>INDEX(Hosts!$A:$O,MATCH(Places!$C483,Hosts!$A:$A,0),MATCH(Places!E$1,Hosts!$1:$1,0))</f>
        <v>0.9</v>
      </c>
      <c r="F483" s="67">
        <f>INDEX(Hosts!$A:$O,MATCH(Places!$C483,Hosts!$A:$A,0),MATCH(Places!F$1,Hosts!$1:$1,0))</f>
        <v>0.95</v>
      </c>
      <c r="G483" s="67" t="str">
        <f>INDEX(Hosts!$A:$O,MATCH(Places!$C483,Hosts!$A:$A,0),MATCH(Places!G$1,Hosts!$1:$1,0))</f>
        <v>No</v>
      </c>
      <c r="H483">
        <v>16</v>
      </c>
      <c r="I483" t="str">
        <f>VLOOKUP($H483,Neighborhoods!$A:$C,2,0)</f>
        <v>Manhattan</v>
      </c>
      <c r="J483" t="str">
        <f>VLOOKUP($H483,Neighborhoods!$A:$C,3,0)</f>
        <v>Harlem</v>
      </c>
      <c r="K483" t="s">
        <v>11822</v>
      </c>
      <c r="L483" t="str">
        <f t="shared" si="28"/>
        <v>No</v>
      </c>
      <c r="M483">
        <v>4</v>
      </c>
      <c r="N483" t="str" cm="1">
        <f t="array" ref="N483">_xlfn.IFS(M483&lt;=2,"Small",M483&lt;=5,"Medium",M483&gt;5,"Large")</f>
        <v>Medium</v>
      </c>
      <c r="O483" s="50">
        <v>85</v>
      </c>
      <c r="P483" s="67">
        <f t="shared" si="29"/>
        <v>0.03</v>
      </c>
      <c r="Q483" s="52">
        <v>4.79</v>
      </c>
      <c r="R483" s="52" t="str" cm="1">
        <f t="array" ref="R483">_xlfn.IFS(ROUND(Q483,0)=5,"Excellent",ROUND(Q483,0)=4,"Good",ROUND(Q483,0)=3,"Ok",ROUND(Q483,0)&lt;3,"Bad")</f>
        <v>Excellent</v>
      </c>
      <c r="S483">
        <v>58</v>
      </c>
      <c r="T483" t="str">
        <f t="shared" si="30"/>
        <v>No</v>
      </c>
      <c r="U483" s="65">
        <v>41402</v>
      </c>
      <c r="V483" s="65">
        <v>43980</v>
      </c>
      <c r="W483">
        <v>304</v>
      </c>
      <c r="X483" t="str">
        <f t="shared" si="31"/>
        <v>Active</v>
      </c>
      <c r="Y483" t="s">
        <v>15615</v>
      </c>
    </row>
    <row r="484" spans="1:25" x14ac:dyDescent="0.25">
      <c r="A484">
        <v>483</v>
      </c>
      <c r="B484" t="s">
        <v>377</v>
      </c>
      <c r="C484">
        <v>1102</v>
      </c>
      <c r="D484" t="str">
        <f>VLOOKUP($C484,Hosts!$A:$O,10,0)</f>
        <v>New York</v>
      </c>
      <c r="E484" s="67">
        <f>INDEX(Hosts!$A:$O,MATCH(Places!$C484,Hosts!$A:$A,0),MATCH(Places!E$1,Hosts!$1:$1,0))</f>
        <v>1</v>
      </c>
      <c r="F484" s="67">
        <f>INDEX(Hosts!$A:$O,MATCH(Places!$C484,Hosts!$A:$A,0),MATCH(Places!F$1,Hosts!$1:$1,0))</f>
        <v>0.95</v>
      </c>
      <c r="G484" s="67" t="str">
        <f>INDEX(Hosts!$A:$O,MATCH(Places!$C484,Hosts!$A:$A,0),MATCH(Places!G$1,Hosts!$1:$1,0))</f>
        <v>No</v>
      </c>
      <c r="H484">
        <v>7</v>
      </c>
      <c r="I484" t="str">
        <f>VLOOKUP($H484,Neighborhoods!$A:$C,2,0)</f>
        <v>Brooklyn</v>
      </c>
      <c r="J484" t="str">
        <f>VLOOKUP($H484,Neighborhoods!$A:$C,3,0)</f>
        <v>Bedford-Stuyvesant</v>
      </c>
      <c r="K484" t="s">
        <v>11822</v>
      </c>
      <c r="L484" t="str">
        <f t="shared" si="28"/>
        <v>No</v>
      </c>
      <c r="M484">
        <v>3</v>
      </c>
      <c r="N484" t="str" cm="1">
        <f t="array" ref="N484">_xlfn.IFS(M484&lt;=2,"Small",M484&lt;=5,"Medium",M484&gt;5,"Large")</f>
        <v>Medium</v>
      </c>
      <c r="O484" s="50">
        <v>95</v>
      </c>
      <c r="P484" s="67">
        <f t="shared" si="29"/>
        <v>0.03</v>
      </c>
      <c r="Q484" s="52">
        <v>4.62</v>
      </c>
      <c r="R484" s="52" t="str" cm="1">
        <f t="array" ref="R484">_xlfn.IFS(ROUND(Q484,0)=5,"Excellent",ROUND(Q484,0)=4,"Good",ROUND(Q484,0)=3,"Ok",ROUND(Q484,0)&lt;3,"Bad")</f>
        <v>Excellent</v>
      </c>
      <c r="S484">
        <v>242</v>
      </c>
      <c r="T484" t="str">
        <f t="shared" si="30"/>
        <v>No</v>
      </c>
      <c r="U484" s="65">
        <v>41418</v>
      </c>
      <c r="V484" s="65">
        <v>44032</v>
      </c>
      <c r="W484">
        <v>344</v>
      </c>
      <c r="X484" t="str">
        <f t="shared" si="31"/>
        <v>Active</v>
      </c>
      <c r="Y484" t="s">
        <v>15616</v>
      </c>
    </row>
    <row r="485" spans="1:25" x14ac:dyDescent="0.25">
      <c r="A485">
        <v>484</v>
      </c>
      <c r="B485" t="s">
        <v>378</v>
      </c>
      <c r="C485">
        <v>1079</v>
      </c>
      <c r="D485" t="str">
        <f>VLOOKUP($C485,Hosts!$A:$O,10,0)</f>
        <v>New York</v>
      </c>
      <c r="E485" s="67">
        <f>INDEX(Hosts!$A:$O,MATCH(Places!$C485,Hosts!$A:$A,0),MATCH(Places!E$1,Hosts!$1:$1,0))</f>
        <v>0.8</v>
      </c>
      <c r="F485" s="67">
        <f>INDEX(Hosts!$A:$O,MATCH(Places!$C485,Hosts!$A:$A,0),MATCH(Places!F$1,Hosts!$1:$1,0))</f>
        <v>0.35</v>
      </c>
      <c r="G485" s="67" t="str">
        <f>INDEX(Hosts!$A:$O,MATCH(Places!$C485,Hosts!$A:$A,0),MATCH(Places!G$1,Hosts!$1:$1,0))</f>
        <v>No</v>
      </c>
      <c r="H485">
        <v>7</v>
      </c>
      <c r="I485" t="str">
        <f>VLOOKUP($H485,Neighborhoods!$A:$C,2,0)</f>
        <v>Brooklyn</v>
      </c>
      <c r="J485" t="str">
        <f>VLOOKUP($H485,Neighborhoods!$A:$C,3,0)</f>
        <v>Bedford-Stuyvesant</v>
      </c>
      <c r="K485" t="s">
        <v>1</v>
      </c>
      <c r="L485" t="str">
        <f t="shared" si="28"/>
        <v>Yes</v>
      </c>
      <c r="M485">
        <v>3</v>
      </c>
      <c r="N485" t="str" cm="1">
        <f t="array" ref="N485">_xlfn.IFS(M485&lt;=2,"Small",M485&lt;=5,"Medium",M485&gt;5,"Large")</f>
        <v>Medium</v>
      </c>
      <c r="O485" s="50">
        <v>71</v>
      </c>
      <c r="P485" s="67">
        <f t="shared" si="29"/>
        <v>0.03</v>
      </c>
      <c r="Q485" s="52">
        <v>4.4000000000000004</v>
      </c>
      <c r="R485" s="52" t="str" cm="1">
        <f t="array" ref="R485">_xlfn.IFS(ROUND(Q485,0)=5,"Excellent",ROUND(Q485,0)=4,"Good",ROUND(Q485,0)=3,"Ok",ROUND(Q485,0)&lt;3,"Bad")</f>
        <v>Good</v>
      </c>
      <c r="S485">
        <v>67</v>
      </c>
      <c r="T485" t="str">
        <f t="shared" si="30"/>
        <v>No</v>
      </c>
      <c r="U485" s="65">
        <v>41410</v>
      </c>
      <c r="V485" s="65">
        <v>43921</v>
      </c>
      <c r="W485">
        <v>89</v>
      </c>
      <c r="X485" t="str">
        <f t="shared" si="31"/>
        <v>Active</v>
      </c>
      <c r="Y485" t="s">
        <v>15615</v>
      </c>
    </row>
    <row r="486" spans="1:25" x14ac:dyDescent="0.25">
      <c r="A486">
        <v>485</v>
      </c>
      <c r="B486" t="s">
        <v>379</v>
      </c>
      <c r="C486">
        <v>1105</v>
      </c>
      <c r="D486" t="str">
        <f>VLOOKUP($C486,Hosts!$A:$O,10,0)</f>
        <v>New York</v>
      </c>
      <c r="E486" s="67">
        <f>INDEX(Hosts!$A:$O,MATCH(Places!$C486,Hosts!$A:$A,0),MATCH(Places!E$1,Hosts!$1:$1,0))</f>
        <v>1</v>
      </c>
      <c r="F486" s="67">
        <f>INDEX(Hosts!$A:$O,MATCH(Places!$C486,Hosts!$A:$A,0),MATCH(Places!F$1,Hosts!$1:$1,0))</f>
        <v>0.46</v>
      </c>
      <c r="G486" s="67" t="str">
        <f>INDEX(Hosts!$A:$O,MATCH(Places!$C486,Hosts!$A:$A,0),MATCH(Places!G$1,Hosts!$1:$1,0))</f>
        <v>Yes</v>
      </c>
      <c r="H486">
        <v>16</v>
      </c>
      <c r="I486" t="str">
        <f>VLOOKUP($H486,Neighborhoods!$A:$C,2,0)</f>
        <v>Manhattan</v>
      </c>
      <c r="J486" t="str">
        <f>VLOOKUP($H486,Neighborhoods!$A:$C,3,0)</f>
        <v>Harlem</v>
      </c>
      <c r="K486" t="s">
        <v>1</v>
      </c>
      <c r="L486" t="str">
        <f t="shared" si="28"/>
        <v>Yes</v>
      </c>
      <c r="M486">
        <v>1</v>
      </c>
      <c r="N486" t="str" cm="1">
        <f t="array" ref="N486">_xlfn.IFS(M486&lt;=2,"Small",M486&lt;=5,"Medium",M486&gt;5,"Large")</f>
        <v>Small</v>
      </c>
      <c r="O486" s="50">
        <v>70</v>
      </c>
      <c r="P486" s="67">
        <f t="shared" si="29"/>
        <v>0.03</v>
      </c>
      <c r="Q486" s="52">
        <v>4.5</v>
      </c>
      <c r="R486" s="52" t="str" cm="1">
        <f t="array" ref="R486">_xlfn.IFS(ROUND(Q486,0)=5,"Excellent",ROUND(Q486,0)=4,"Good",ROUND(Q486,0)=3,"Ok",ROUND(Q486,0)&lt;3,"Bad")</f>
        <v>Excellent</v>
      </c>
      <c r="S486">
        <v>16</v>
      </c>
      <c r="T486" t="str">
        <f t="shared" si="30"/>
        <v>No</v>
      </c>
      <c r="U486" s="65">
        <v>41457</v>
      </c>
      <c r="V486" s="65">
        <v>43101</v>
      </c>
      <c r="W486">
        <v>365</v>
      </c>
      <c r="X486" t="str">
        <f t="shared" si="31"/>
        <v>Active</v>
      </c>
      <c r="Y486" t="s">
        <v>15615</v>
      </c>
    </row>
    <row r="487" spans="1:25" x14ac:dyDescent="0.25">
      <c r="A487">
        <v>486</v>
      </c>
      <c r="B487" t="s">
        <v>380</v>
      </c>
      <c r="C487">
        <v>1110</v>
      </c>
      <c r="D487" t="str">
        <f>VLOOKUP($C487,Hosts!$A:$O,10,0)</f>
        <v>New York</v>
      </c>
      <c r="E487" s="67">
        <f>INDEX(Hosts!$A:$O,MATCH(Places!$C487,Hosts!$A:$A,0),MATCH(Places!E$1,Hosts!$1:$1,0))</f>
        <v>1</v>
      </c>
      <c r="F487" s="67">
        <f>INDEX(Hosts!$A:$O,MATCH(Places!$C487,Hosts!$A:$A,0),MATCH(Places!F$1,Hosts!$1:$1,0))</f>
        <v>0.35</v>
      </c>
      <c r="G487" s="67" t="str">
        <f>INDEX(Hosts!$A:$O,MATCH(Places!$C487,Hosts!$A:$A,0),MATCH(Places!G$1,Hosts!$1:$1,0))</f>
        <v>Yes</v>
      </c>
      <c r="H487">
        <v>15</v>
      </c>
      <c r="I487" t="str">
        <f>VLOOKUP($H487,Neighborhoods!$A:$C,2,0)</f>
        <v>Manhattan</v>
      </c>
      <c r="J487" t="str">
        <f>VLOOKUP($H487,Neighborhoods!$A:$C,3,0)</f>
        <v>East Village</v>
      </c>
      <c r="K487" t="s">
        <v>11822</v>
      </c>
      <c r="L487" t="str">
        <f t="shared" si="28"/>
        <v>No</v>
      </c>
      <c r="M487">
        <v>3</v>
      </c>
      <c r="N487" t="str" cm="1">
        <f t="array" ref="N487">_xlfn.IFS(M487&lt;=2,"Small",M487&lt;=5,"Medium",M487&gt;5,"Large")</f>
        <v>Medium</v>
      </c>
      <c r="O487" s="50">
        <v>175</v>
      </c>
      <c r="P487" s="67">
        <f t="shared" si="29"/>
        <v>0.03</v>
      </c>
      <c r="Q487" s="52">
        <v>4.84</v>
      </c>
      <c r="R487" s="52" t="str" cm="1">
        <f t="array" ref="R487">_xlfn.IFS(ROUND(Q487,0)=5,"Excellent",ROUND(Q487,0)=4,"Good",ROUND(Q487,0)=3,"Ok",ROUND(Q487,0)&lt;3,"Bad")</f>
        <v>Excellent</v>
      </c>
      <c r="S487">
        <v>49</v>
      </c>
      <c r="T487" t="str">
        <f t="shared" si="30"/>
        <v>No</v>
      </c>
      <c r="U487" s="65">
        <v>41641</v>
      </c>
      <c r="V487" s="65">
        <v>43900</v>
      </c>
      <c r="W487">
        <v>344</v>
      </c>
      <c r="X487" t="str">
        <f t="shared" si="31"/>
        <v>Active</v>
      </c>
      <c r="Y487" t="s">
        <v>15615</v>
      </c>
    </row>
    <row r="488" spans="1:25" x14ac:dyDescent="0.25">
      <c r="A488">
        <v>487</v>
      </c>
      <c r="B488" t="s">
        <v>381</v>
      </c>
      <c r="C488">
        <v>43</v>
      </c>
      <c r="D488" t="str">
        <f>VLOOKUP($C488,Hosts!$A:$O,10,0)</f>
        <v>New York</v>
      </c>
      <c r="E488" s="67">
        <f>INDEX(Hosts!$A:$O,MATCH(Places!$C488,Hosts!$A:$A,0),MATCH(Places!E$1,Hosts!$1:$1,0))</f>
        <v>1</v>
      </c>
      <c r="F488" s="67">
        <f>INDEX(Hosts!$A:$O,MATCH(Places!$C488,Hosts!$A:$A,0),MATCH(Places!F$1,Hosts!$1:$1,0))</f>
        <v>0.97</v>
      </c>
      <c r="G488" s="67" t="str">
        <f>INDEX(Hosts!$A:$O,MATCH(Places!$C488,Hosts!$A:$A,0),MATCH(Places!G$1,Hosts!$1:$1,0))</f>
        <v>Yes</v>
      </c>
      <c r="H488">
        <v>8</v>
      </c>
      <c r="I488" t="str">
        <f>VLOOKUP($H488,Neighborhoods!$A:$C,2,0)</f>
        <v>Brooklyn</v>
      </c>
      <c r="J488" t="str">
        <f>VLOOKUP($H488,Neighborhoods!$A:$C,3,0)</f>
        <v>Bushwick</v>
      </c>
      <c r="K488" t="s">
        <v>11822</v>
      </c>
      <c r="L488" t="str">
        <f t="shared" si="28"/>
        <v>No</v>
      </c>
      <c r="M488">
        <v>3</v>
      </c>
      <c r="N488" t="str" cm="1">
        <f t="array" ref="N488">_xlfn.IFS(M488&lt;=2,"Small",M488&lt;=5,"Medium",M488&gt;5,"Large")</f>
        <v>Medium</v>
      </c>
      <c r="O488" s="50">
        <v>107</v>
      </c>
      <c r="P488" s="67">
        <f t="shared" si="29"/>
        <v>0.03</v>
      </c>
      <c r="Q488" s="52">
        <v>4.96</v>
      </c>
      <c r="R488" s="52" t="str" cm="1">
        <f t="array" ref="R488">_xlfn.IFS(ROUND(Q488,0)=5,"Excellent",ROUND(Q488,0)=4,"Good",ROUND(Q488,0)=3,"Ok",ROUND(Q488,0)&lt;3,"Bad")</f>
        <v>Excellent</v>
      </c>
      <c r="S488">
        <v>337</v>
      </c>
      <c r="T488" t="str">
        <f t="shared" si="30"/>
        <v>Yes</v>
      </c>
      <c r="U488" s="65">
        <v>41406</v>
      </c>
      <c r="V488" s="65">
        <v>43892</v>
      </c>
      <c r="W488">
        <v>103</v>
      </c>
      <c r="X488" t="str">
        <f t="shared" si="31"/>
        <v>Active</v>
      </c>
      <c r="Y488" t="s">
        <v>15615</v>
      </c>
    </row>
    <row r="489" spans="1:25" x14ac:dyDescent="0.25">
      <c r="A489">
        <v>488</v>
      </c>
      <c r="B489" t="s">
        <v>382</v>
      </c>
      <c r="C489">
        <v>1079</v>
      </c>
      <c r="D489" t="str">
        <f>VLOOKUP($C489,Hosts!$A:$O,10,0)</f>
        <v>New York</v>
      </c>
      <c r="E489" s="67">
        <f>INDEX(Hosts!$A:$O,MATCH(Places!$C489,Hosts!$A:$A,0),MATCH(Places!E$1,Hosts!$1:$1,0))</f>
        <v>0.8</v>
      </c>
      <c r="F489" s="67">
        <f>INDEX(Hosts!$A:$O,MATCH(Places!$C489,Hosts!$A:$A,0),MATCH(Places!F$1,Hosts!$1:$1,0))</f>
        <v>0.35</v>
      </c>
      <c r="G489" s="67" t="str">
        <f>INDEX(Hosts!$A:$O,MATCH(Places!$C489,Hosts!$A:$A,0),MATCH(Places!G$1,Hosts!$1:$1,0))</f>
        <v>No</v>
      </c>
      <c r="H489">
        <v>7</v>
      </c>
      <c r="I489" t="str">
        <f>VLOOKUP($H489,Neighborhoods!$A:$C,2,0)</f>
        <v>Brooklyn</v>
      </c>
      <c r="J489" t="str">
        <f>VLOOKUP($H489,Neighborhoods!$A:$C,3,0)</f>
        <v>Bedford-Stuyvesant</v>
      </c>
      <c r="K489" t="s">
        <v>1</v>
      </c>
      <c r="L489" t="str">
        <f t="shared" si="28"/>
        <v>Yes</v>
      </c>
      <c r="M489">
        <v>1</v>
      </c>
      <c r="N489" t="str" cm="1">
        <f t="array" ref="N489">_xlfn.IFS(M489&lt;=2,"Small",M489&lt;=5,"Medium",M489&gt;5,"Large")</f>
        <v>Small</v>
      </c>
      <c r="O489" s="50">
        <v>43</v>
      </c>
      <c r="P489" s="67">
        <f t="shared" si="29"/>
        <v>0.03</v>
      </c>
      <c r="Q489" s="52">
        <v>4.59</v>
      </c>
      <c r="R489" s="52" t="str" cm="1">
        <f t="array" ref="R489">_xlfn.IFS(ROUND(Q489,0)=5,"Excellent",ROUND(Q489,0)=4,"Good",ROUND(Q489,0)=3,"Ok",ROUND(Q489,0)&lt;3,"Bad")</f>
        <v>Excellent</v>
      </c>
      <c r="S489">
        <v>68</v>
      </c>
      <c r="T489" t="str">
        <f t="shared" si="30"/>
        <v>No</v>
      </c>
      <c r="U489" s="65">
        <v>41431</v>
      </c>
      <c r="V489" s="65">
        <v>43810</v>
      </c>
      <c r="W489">
        <v>145</v>
      </c>
      <c r="X489" t="str">
        <f t="shared" si="31"/>
        <v>Active</v>
      </c>
      <c r="Y489" t="s">
        <v>15615</v>
      </c>
    </row>
    <row r="490" spans="1:25" x14ac:dyDescent="0.25">
      <c r="A490">
        <v>489</v>
      </c>
      <c r="B490" t="s">
        <v>14881</v>
      </c>
      <c r="C490">
        <v>1111</v>
      </c>
      <c r="D490" t="str">
        <f>VLOOKUP($C490,Hosts!$A:$O,10,0)</f>
        <v>New York</v>
      </c>
      <c r="E490" s="67">
        <f>INDEX(Hosts!$A:$O,MATCH(Places!$C490,Hosts!$A:$A,0),MATCH(Places!E$1,Hosts!$1:$1,0))</f>
        <v>0.9</v>
      </c>
      <c r="F490" s="67">
        <f>INDEX(Hosts!$A:$O,MATCH(Places!$C490,Hosts!$A:$A,0),MATCH(Places!F$1,Hosts!$1:$1,0))</f>
        <v>0.5</v>
      </c>
      <c r="G490" s="67" t="str">
        <f>INDEX(Hosts!$A:$O,MATCH(Places!$C490,Hosts!$A:$A,0),MATCH(Places!G$1,Hosts!$1:$1,0))</f>
        <v>Yes</v>
      </c>
      <c r="H490">
        <v>16</v>
      </c>
      <c r="I490" t="str">
        <f>VLOOKUP($H490,Neighborhoods!$A:$C,2,0)</f>
        <v>Manhattan</v>
      </c>
      <c r="J490" t="str">
        <f>VLOOKUP($H490,Neighborhoods!$A:$C,3,0)</f>
        <v>Harlem</v>
      </c>
      <c r="K490" t="s">
        <v>11822</v>
      </c>
      <c r="L490" t="str">
        <f t="shared" si="28"/>
        <v>No</v>
      </c>
      <c r="M490">
        <v>3</v>
      </c>
      <c r="N490" t="str" cm="1">
        <f t="array" ref="N490">_xlfn.IFS(M490&lt;=2,"Small",M490&lt;=5,"Medium",M490&gt;5,"Large")</f>
        <v>Medium</v>
      </c>
      <c r="O490" s="50">
        <v>90</v>
      </c>
      <c r="P490" s="67">
        <f t="shared" si="29"/>
        <v>0.03</v>
      </c>
      <c r="Q490" s="52">
        <v>5</v>
      </c>
      <c r="R490" s="52" t="str" cm="1">
        <f t="array" ref="R490">_xlfn.IFS(ROUND(Q490,0)=5,"Excellent",ROUND(Q490,0)=4,"Good",ROUND(Q490,0)=3,"Ok",ROUND(Q490,0)&lt;3,"Bad")</f>
        <v>Excellent</v>
      </c>
      <c r="S490">
        <v>21</v>
      </c>
      <c r="T490" t="str">
        <f t="shared" si="30"/>
        <v>No</v>
      </c>
      <c r="U490" s="65">
        <v>41498</v>
      </c>
      <c r="V490" s="65">
        <v>43951</v>
      </c>
      <c r="W490">
        <v>364</v>
      </c>
      <c r="X490" t="str">
        <f t="shared" si="31"/>
        <v>Active</v>
      </c>
      <c r="Y490" t="s">
        <v>15615</v>
      </c>
    </row>
    <row r="491" spans="1:25" x14ac:dyDescent="0.25">
      <c r="A491">
        <v>490</v>
      </c>
      <c r="B491" t="s">
        <v>383</v>
      </c>
      <c r="C491">
        <v>1029</v>
      </c>
      <c r="D491" t="str">
        <f>VLOOKUP($C491,Hosts!$A:$O,10,0)</f>
        <v>New York</v>
      </c>
      <c r="E491" s="67">
        <f>INDEX(Hosts!$A:$O,MATCH(Places!$C491,Hosts!$A:$A,0),MATCH(Places!E$1,Hosts!$1:$1,0))</f>
        <v>1</v>
      </c>
      <c r="F491" s="67">
        <f>INDEX(Hosts!$A:$O,MATCH(Places!$C491,Hosts!$A:$A,0),MATCH(Places!F$1,Hosts!$1:$1,0))</f>
        <v>0.92</v>
      </c>
      <c r="G491" s="67" t="str">
        <f>INDEX(Hosts!$A:$O,MATCH(Places!$C491,Hosts!$A:$A,0),MATCH(Places!G$1,Hosts!$1:$1,0))</f>
        <v>Yes</v>
      </c>
      <c r="H491">
        <v>12</v>
      </c>
      <c r="I491" t="str">
        <f>VLOOKUP($H491,Neighborhoods!$A:$C,2,0)</f>
        <v>Brooklyn</v>
      </c>
      <c r="J491" t="str">
        <f>VLOOKUP($H491,Neighborhoods!$A:$C,3,0)</f>
        <v>Williamsburg</v>
      </c>
      <c r="K491" t="s">
        <v>11822</v>
      </c>
      <c r="L491" t="str">
        <f t="shared" si="28"/>
        <v>No</v>
      </c>
      <c r="M491">
        <v>6</v>
      </c>
      <c r="N491" t="str" cm="1">
        <f t="array" ref="N491">_xlfn.IFS(M491&lt;=2,"Small",M491&lt;=5,"Medium",M491&gt;5,"Large")</f>
        <v>Large</v>
      </c>
      <c r="O491" s="50">
        <v>300</v>
      </c>
      <c r="P491" s="67">
        <f t="shared" si="29"/>
        <v>0.04</v>
      </c>
      <c r="Q491" s="52">
        <v>4.91</v>
      </c>
      <c r="R491" s="52" t="str" cm="1">
        <f t="array" ref="R491">_xlfn.IFS(ROUND(Q491,0)=5,"Excellent",ROUND(Q491,0)=4,"Good",ROUND(Q491,0)=3,"Ok",ROUND(Q491,0)&lt;3,"Bad")</f>
        <v>Excellent</v>
      </c>
      <c r="S491">
        <v>43</v>
      </c>
      <c r="T491" t="str">
        <f t="shared" si="30"/>
        <v>No</v>
      </c>
      <c r="U491" s="65">
        <v>41417</v>
      </c>
      <c r="V491" s="65">
        <v>43831</v>
      </c>
      <c r="W491">
        <v>328</v>
      </c>
      <c r="X491" t="str">
        <f t="shared" si="31"/>
        <v>Active</v>
      </c>
      <c r="Y491" t="s">
        <v>15615</v>
      </c>
    </row>
    <row r="492" spans="1:25" x14ac:dyDescent="0.25">
      <c r="A492">
        <v>491</v>
      </c>
      <c r="B492" t="s">
        <v>724</v>
      </c>
      <c r="C492">
        <v>1362</v>
      </c>
      <c r="D492" t="str">
        <f>VLOOKUP($C492,Hosts!$A:$O,10,0)</f>
        <v>New York</v>
      </c>
      <c r="E492" s="67">
        <f>INDEX(Hosts!$A:$O,MATCH(Places!$C492,Hosts!$A:$A,0),MATCH(Places!E$1,Hosts!$1:$1,0))</f>
        <v>0</v>
      </c>
      <c r="F492" s="67">
        <f>INDEX(Hosts!$A:$O,MATCH(Places!$C492,Hosts!$A:$A,0),MATCH(Places!F$1,Hosts!$1:$1,0))</f>
        <v>0</v>
      </c>
      <c r="G492" s="67" t="str">
        <f>INDEX(Hosts!$A:$O,MATCH(Places!$C492,Hosts!$A:$A,0),MATCH(Places!G$1,Hosts!$1:$1,0))</f>
        <v>No</v>
      </c>
      <c r="H492">
        <v>8</v>
      </c>
      <c r="I492" t="str">
        <f>VLOOKUP($H492,Neighborhoods!$A:$C,2,0)</f>
        <v>Brooklyn</v>
      </c>
      <c r="J492" t="str">
        <f>VLOOKUP($H492,Neighborhoods!$A:$C,3,0)</f>
        <v>Bushwick</v>
      </c>
      <c r="K492" t="s">
        <v>1</v>
      </c>
      <c r="L492" t="str">
        <f t="shared" si="28"/>
        <v>Yes</v>
      </c>
      <c r="M492">
        <v>2</v>
      </c>
      <c r="N492" t="str" cm="1">
        <f t="array" ref="N492">_xlfn.IFS(M492&lt;=2,"Small",M492&lt;=5,"Medium",M492&gt;5,"Large")</f>
        <v>Small</v>
      </c>
      <c r="O492" s="50">
        <v>45</v>
      </c>
      <c r="P492" s="67">
        <f t="shared" si="29"/>
        <v>0.03</v>
      </c>
      <c r="Q492" s="52">
        <v>4.2300000000000004</v>
      </c>
      <c r="R492" s="52" t="str" cm="1">
        <f t="array" ref="R492">_xlfn.IFS(ROUND(Q492,0)=5,"Excellent",ROUND(Q492,0)=4,"Good",ROUND(Q492,0)=3,"Ok",ROUND(Q492,0)&lt;3,"Bad")</f>
        <v>Good</v>
      </c>
      <c r="S492">
        <v>22</v>
      </c>
      <c r="T492" t="str">
        <f t="shared" si="30"/>
        <v>No</v>
      </c>
      <c r="U492" s="65">
        <v>41573</v>
      </c>
      <c r="V492" s="65">
        <v>42308</v>
      </c>
      <c r="W492">
        <v>365</v>
      </c>
      <c r="X492" t="str">
        <f t="shared" si="31"/>
        <v>Active</v>
      </c>
      <c r="Y492" t="s">
        <v>15615</v>
      </c>
    </row>
    <row r="493" spans="1:25" x14ac:dyDescent="0.25">
      <c r="A493">
        <v>492</v>
      </c>
      <c r="B493" t="s">
        <v>384</v>
      </c>
      <c r="C493">
        <v>2065</v>
      </c>
      <c r="D493" t="str">
        <f>VLOOKUP($C493,Hosts!$A:$O,10,0)</f>
        <v>New York</v>
      </c>
      <c r="E493" s="67">
        <f>INDEX(Hosts!$A:$O,MATCH(Places!$C493,Hosts!$A:$A,0),MATCH(Places!E$1,Hosts!$1:$1,0))</f>
        <v>1</v>
      </c>
      <c r="F493" s="67">
        <f>INDEX(Hosts!$A:$O,MATCH(Places!$C493,Hosts!$A:$A,0),MATCH(Places!F$1,Hosts!$1:$1,0))</f>
        <v>1</v>
      </c>
      <c r="G493" s="67" t="str">
        <f>INDEX(Hosts!$A:$O,MATCH(Places!$C493,Hosts!$A:$A,0),MATCH(Places!G$1,Hosts!$1:$1,0))</f>
        <v>Yes</v>
      </c>
      <c r="H493">
        <v>7</v>
      </c>
      <c r="I493" t="str">
        <f>VLOOKUP($H493,Neighborhoods!$A:$C,2,0)</f>
        <v>Brooklyn</v>
      </c>
      <c r="J493" t="str">
        <f>VLOOKUP($H493,Neighborhoods!$A:$C,3,0)</f>
        <v>Bedford-Stuyvesant</v>
      </c>
      <c r="K493" t="s">
        <v>1</v>
      </c>
      <c r="L493" t="str">
        <f t="shared" si="28"/>
        <v>Yes</v>
      </c>
      <c r="M493">
        <v>2</v>
      </c>
      <c r="N493" t="str" cm="1">
        <f t="array" ref="N493">_xlfn.IFS(M493&lt;=2,"Small",M493&lt;=5,"Medium",M493&gt;5,"Large")</f>
        <v>Small</v>
      </c>
      <c r="O493" s="50">
        <v>50</v>
      </c>
      <c r="P493" s="67">
        <f t="shared" si="29"/>
        <v>0.03</v>
      </c>
      <c r="Q493" s="52">
        <v>4.76</v>
      </c>
      <c r="R493" s="52" t="str" cm="1">
        <f t="array" ref="R493">_xlfn.IFS(ROUND(Q493,0)=5,"Excellent",ROUND(Q493,0)=4,"Good",ROUND(Q493,0)=3,"Ok",ROUND(Q493,0)&lt;3,"Bad")</f>
        <v>Excellent</v>
      </c>
      <c r="S493">
        <v>21</v>
      </c>
      <c r="T493" t="str">
        <f t="shared" si="30"/>
        <v>No</v>
      </c>
      <c r="U493" s="65">
        <v>42301</v>
      </c>
      <c r="V493" s="65">
        <v>44043</v>
      </c>
      <c r="W493">
        <v>314</v>
      </c>
      <c r="X493" t="str">
        <f t="shared" si="31"/>
        <v>Active</v>
      </c>
      <c r="Y493" t="s">
        <v>15615</v>
      </c>
    </row>
    <row r="494" spans="1:25" x14ac:dyDescent="0.25">
      <c r="A494">
        <v>493</v>
      </c>
      <c r="B494" t="s">
        <v>385</v>
      </c>
      <c r="C494">
        <v>680</v>
      </c>
      <c r="D494" t="str">
        <f>VLOOKUP($C494,Hosts!$A:$O,10,0)</f>
        <v>New York</v>
      </c>
      <c r="E494" s="67">
        <f>INDEX(Hosts!$A:$O,MATCH(Places!$C494,Hosts!$A:$A,0),MATCH(Places!E$1,Hosts!$1:$1,0))</f>
        <v>0.9</v>
      </c>
      <c r="F494" s="67">
        <f>INDEX(Hosts!$A:$O,MATCH(Places!$C494,Hosts!$A:$A,0),MATCH(Places!F$1,Hosts!$1:$1,0))</f>
        <v>0.4</v>
      </c>
      <c r="G494" s="67" t="str">
        <f>INDEX(Hosts!$A:$O,MATCH(Places!$C494,Hosts!$A:$A,0),MATCH(Places!G$1,Hosts!$1:$1,0))</f>
        <v>No</v>
      </c>
      <c r="H494">
        <v>12</v>
      </c>
      <c r="I494" t="str">
        <f>VLOOKUP($H494,Neighborhoods!$A:$C,2,0)</f>
        <v>Brooklyn</v>
      </c>
      <c r="J494" t="str">
        <f>VLOOKUP($H494,Neighborhoods!$A:$C,3,0)</f>
        <v>Williamsburg</v>
      </c>
      <c r="K494" t="s">
        <v>11822</v>
      </c>
      <c r="L494" t="str">
        <f t="shared" si="28"/>
        <v>No</v>
      </c>
      <c r="M494">
        <v>2</v>
      </c>
      <c r="N494" t="str" cm="1">
        <f t="array" ref="N494">_xlfn.IFS(M494&lt;=2,"Small",M494&lt;=5,"Medium",M494&gt;5,"Large")</f>
        <v>Small</v>
      </c>
      <c r="O494" s="50">
        <v>145</v>
      </c>
      <c r="P494" s="67">
        <f t="shared" si="29"/>
        <v>0.03</v>
      </c>
      <c r="Q494" s="52">
        <v>4.92</v>
      </c>
      <c r="R494" s="52" t="str" cm="1">
        <f t="array" ref="R494">_xlfn.IFS(ROUND(Q494,0)=5,"Excellent",ROUND(Q494,0)=4,"Good",ROUND(Q494,0)=3,"Ok",ROUND(Q494,0)&lt;3,"Bad")</f>
        <v>Excellent</v>
      </c>
      <c r="S494">
        <v>62</v>
      </c>
      <c r="T494" t="str">
        <f t="shared" si="30"/>
        <v>No</v>
      </c>
      <c r="U494" s="65">
        <v>42140</v>
      </c>
      <c r="V494" s="65">
        <v>43838</v>
      </c>
      <c r="W494">
        <v>214</v>
      </c>
      <c r="X494" t="str">
        <f t="shared" si="31"/>
        <v>Active</v>
      </c>
      <c r="Y494" t="s">
        <v>15615</v>
      </c>
    </row>
    <row r="495" spans="1:25" x14ac:dyDescent="0.25">
      <c r="A495">
        <v>494</v>
      </c>
      <c r="B495" t="s">
        <v>386</v>
      </c>
      <c r="C495">
        <v>463</v>
      </c>
      <c r="D495" t="str">
        <f>VLOOKUP($C495,Hosts!$A:$O,10,0)</f>
        <v>New York</v>
      </c>
      <c r="E495" s="67">
        <f>INDEX(Hosts!$A:$O,MATCH(Places!$C495,Hosts!$A:$A,0),MATCH(Places!E$1,Hosts!$1:$1,0))</f>
        <v>1</v>
      </c>
      <c r="F495" s="67">
        <f>INDEX(Hosts!$A:$O,MATCH(Places!$C495,Hosts!$A:$A,0),MATCH(Places!F$1,Hosts!$1:$1,0))</f>
        <v>0.88</v>
      </c>
      <c r="G495" s="67" t="str">
        <f>INDEX(Hosts!$A:$O,MATCH(Places!$C495,Hosts!$A:$A,0),MATCH(Places!G$1,Hosts!$1:$1,0))</f>
        <v>No</v>
      </c>
      <c r="H495">
        <v>18</v>
      </c>
      <c r="I495" t="str">
        <f>VLOOKUP($H495,Neighborhoods!$A:$C,2,0)</f>
        <v>Manhattan</v>
      </c>
      <c r="J495" t="str">
        <f>VLOOKUP($H495,Neighborhoods!$A:$C,3,0)</f>
        <v>Midtown</v>
      </c>
      <c r="K495" t="s">
        <v>11822</v>
      </c>
      <c r="L495" t="str">
        <f t="shared" si="28"/>
        <v>No</v>
      </c>
      <c r="M495">
        <v>6</v>
      </c>
      <c r="N495" t="str" cm="1">
        <f t="array" ref="N495">_xlfn.IFS(M495&lt;=2,"Small",M495&lt;=5,"Medium",M495&gt;5,"Large")</f>
        <v>Large</v>
      </c>
      <c r="O495" s="50">
        <v>300</v>
      </c>
      <c r="P495" s="67">
        <f t="shared" si="29"/>
        <v>0.04</v>
      </c>
      <c r="Q495" s="52">
        <v>4.88</v>
      </c>
      <c r="R495" s="52" t="str" cm="1">
        <f t="array" ref="R495">_xlfn.IFS(ROUND(Q495,0)=5,"Excellent",ROUND(Q495,0)=4,"Good",ROUND(Q495,0)=3,"Ok",ROUND(Q495,0)&lt;3,"Bad")</f>
        <v>Excellent</v>
      </c>
      <c r="S495">
        <v>77</v>
      </c>
      <c r="T495" t="str">
        <f t="shared" si="30"/>
        <v>No</v>
      </c>
      <c r="U495" s="65">
        <v>41438</v>
      </c>
      <c r="V495" s="65">
        <v>43831</v>
      </c>
      <c r="W495">
        <v>92</v>
      </c>
      <c r="X495" t="str">
        <f t="shared" si="31"/>
        <v>Active</v>
      </c>
      <c r="Y495" t="s">
        <v>15615</v>
      </c>
    </row>
    <row r="496" spans="1:25" x14ac:dyDescent="0.25">
      <c r="A496">
        <v>495</v>
      </c>
      <c r="B496" t="s">
        <v>387</v>
      </c>
      <c r="C496">
        <v>465</v>
      </c>
      <c r="D496" t="str">
        <f>VLOOKUP($C496,Hosts!$A:$O,10,0)</f>
        <v>New York</v>
      </c>
      <c r="E496" s="67">
        <f>INDEX(Hosts!$A:$O,MATCH(Places!$C496,Hosts!$A:$A,0),MATCH(Places!E$1,Hosts!$1:$1,0))</f>
        <v>0.85</v>
      </c>
      <c r="F496" s="67">
        <f>INDEX(Hosts!$A:$O,MATCH(Places!$C496,Hosts!$A:$A,0),MATCH(Places!F$1,Hosts!$1:$1,0))</f>
        <v>0.38</v>
      </c>
      <c r="G496" s="67" t="str">
        <f>INDEX(Hosts!$A:$O,MATCH(Places!$C496,Hosts!$A:$A,0),MATCH(Places!G$1,Hosts!$1:$1,0))</f>
        <v>No</v>
      </c>
      <c r="H496">
        <v>18</v>
      </c>
      <c r="I496" t="str">
        <f>VLOOKUP($H496,Neighborhoods!$A:$C,2,0)</f>
        <v>Manhattan</v>
      </c>
      <c r="J496" t="str">
        <f>VLOOKUP($H496,Neighborhoods!$A:$C,3,0)</f>
        <v>Midtown</v>
      </c>
      <c r="K496" t="s">
        <v>11822</v>
      </c>
      <c r="L496" t="str">
        <f t="shared" si="28"/>
        <v>No</v>
      </c>
      <c r="M496">
        <v>2</v>
      </c>
      <c r="N496" t="str" cm="1">
        <f t="array" ref="N496">_xlfn.IFS(M496&lt;=2,"Small",M496&lt;=5,"Medium",M496&gt;5,"Large")</f>
        <v>Small</v>
      </c>
      <c r="O496" s="50">
        <v>86</v>
      </c>
      <c r="P496" s="67">
        <f t="shared" si="29"/>
        <v>0.03</v>
      </c>
      <c r="Q496" s="52">
        <v>4.33</v>
      </c>
      <c r="R496" s="52" t="str" cm="1">
        <f t="array" ref="R496">_xlfn.IFS(ROUND(Q496,0)=5,"Excellent",ROUND(Q496,0)=4,"Good",ROUND(Q496,0)=3,"Ok",ROUND(Q496,0)&lt;3,"Bad")</f>
        <v>Good</v>
      </c>
      <c r="S496">
        <v>3</v>
      </c>
      <c r="T496" t="str">
        <f t="shared" si="30"/>
        <v>No</v>
      </c>
      <c r="U496" s="65">
        <v>42185</v>
      </c>
      <c r="V496" s="65">
        <v>42555</v>
      </c>
      <c r="W496">
        <v>365</v>
      </c>
      <c r="X496" t="str">
        <f t="shared" si="31"/>
        <v>Active</v>
      </c>
      <c r="Y496" t="s">
        <v>15615</v>
      </c>
    </row>
    <row r="497" spans="1:25" x14ac:dyDescent="0.25">
      <c r="A497">
        <v>496</v>
      </c>
      <c r="B497" t="s">
        <v>388</v>
      </c>
      <c r="C497">
        <v>1115</v>
      </c>
      <c r="D497" t="str">
        <f>VLOOKUP($C497,Hosts!$A:$O,10,0)</f>
        <v>New York</v>
      </c>
      <c r="E497" s="67">
        <f>INDEX(Hosts!$A:$O,MATCH(Places!$C497,Hosts!$A:$A,0),MATCH(Places!E$1,Hosts!$1:$1,0))</f>
        <v>1</v>
      </c>
      <c r="F497" s="67">
        <f>INDEX(Hosts!$A:$O,MATCH(Places!$C497,Hosts!$A:$A,0),MATCH(Places!F$1,Hosts!$1:$1,0))</f>
        <v>0.69</v>
      </c>
      <c r="G497" s="67" t="str">
        <f>INDEX(Hosts!$A:$O,MATCH(Places!$C497,Hosts!$A:$A,0),MATCH(Places!G$1,Hosts!$1:$1,0))</f>
        <v>No</v>
      </c>
      <c r="H497">
        <v>15</v>
      </c>
      <c r="I497" t="str">
        <f>VLOOKUP($H497,Neighborhoods!$A:$C,2,0)</f>
        <v>Manhattan</v>
      </c>
      <c r="J497" t="str">
        <f>VLOOKUP($H497,Neighborhoods!$A:$C,3,0)</f>
        <v>East Village</v>
      </c>
      <c r="K497" t="s">
        <v>1</v>
      </c>
      <c r="L497" t="str">
        <f t="shared" si="28"/>
        <v>Yes</v>
      </c>
      <c r="M497">
        <v>2</v>
      </c>
      <c r="N497" t="str" cm="1">
        <f t="array" ref="N497">_xlfn.IFS(M497&lt;=2,"Small",M497&lt;=5,"Medium",M497&gt;5,"Large")</f>
        <v>Small</v>
      </c>
      <c r="O497" s="50">
        <v>99</v>
      </c>
      <c r="P497" s="67">
        <f t="shared" si="29"/>
        <v>0.03</v>
      </c>
      <c r="Q497" s="52">
        <v>4.9400000000000004</v>
      </c>
      <c r="R497" s="52" t="str" cm="1">
        <f t="array" ref="R497">_xlfn.IFS(ROUND(Q497,0)=5,"Excellent",ROUND(Q497,0)=4,"Good",ROUND(Q497,0)=3,"Ok",ROUND(Q497,0)&lt;3,"Bad")</f>
        <v>Excellent</v>
      </c>
      <c r="S497">
        <v>322</v>
      </c>
      <c r="T497" t="str">
        <f t="shared" si="30"/>
        <v>Yes</v>
      </c>
      <c r="U497" s="65">
        <v>41411</v>
      </c>
      <c r="V497" s="65">
        <v>43902</v>
      </c>
      <c r="W497">
        <v>288</v>
      </c>
      <c r="X497" t="str">
        <f t="shared" si="31"/>
        <v>Active</v>
      </c>
      <c r="Y497" t="s">
        <v>15615</v>
      </c>
    </row>
    <row r="498" spans="1:25" x14ac:dyDescent="0.25">
      <c r="A498">
        <v>497</v>
      </c>
      <c r="B498" t="s">
        <v>389</v>
      </c>
      <c r="C498">
        <v>309</v>
      </c>
      <c r="D498" t="str">
        <f>VLOOKUP($C498,Hosts!$A:$O,10,0)</f>
        <v>New York</v>
      </c>
      <c r="E498" s="67">
        <f>INDEX(Hosts!$A:$O,MATCH(Places!$C498,Hosts!$A:$A,0),MATCH(Places!E$1,Hosts!$1:$1,0))</f>
        <v>1</v>
      </c>
      <c r="F498" s="67">
        <f>INDEX(Hosts!$A:$O,MATCH(Places!$C498,Hosts!$A:$A,0),MATCH(Places!F$1,Hosts!$1:$1,0))</f>
        <v>1</v>
      </c>
      <c r="G498" s="67" t="str">
        <f>INDEX(Hosts!$A:$O,MATCH(Places!$C498,Hosts!$A:$A,0),MATCH(Places!G$1,Hosts!$1:$1,0))</f>
        <v>No</v>
      </c>
      <c r="H498">
        <v>20</v>
      </c>
      <c r="I498" t="str">
        <f>VLOOKUP($H498,Neighborhoods!$A:$C,2,0)</f>
        <v>Manhattan</v>
      </c>
      <c r="J498" t="str">
        <f>VLOOKUP($H498,Neighborhoods!$A:$C,3,0)</f>
        <v>Upper West Side</v>
      </c>
      <c r="K498" t="s">
        <v>11822</v>
      </c>
      <c r="L498" t="str">
        <f t="shared" si="28"/>
        <v>No</v>
      </c>
      <c r="M498">
        <v>3</v>
      </c>
      <c r="N498" t="str" cm="1">
        <f t="array" ref="N498">_xlfn.IFS(M498&lt;=2,"Small",M498&lt;=5,"Medium",M498&gt;5,"Large")</f>
        <v>Medium</v>
      </c>
      <c r="O498" s="50">
        <v>1000</v>
      </c>
      <c r="P498" s="67">
        <f t="shared" si="29"/>
        <v>7.0000000000000007E-2</v>
      </c>
      <c r="Q498" s="52">
        <v>5</v>
      </c>
      <c r="R498" s="52" t="str" cm="1">
        <f t="array" ref="R498">_xlfn.IFS(ROUND(Q498,0)=5,"Excellent",ROUND(Q498,0)=4,"Good",ROUND(Q498,0)=3,"Ok",ROUND(Q498,0)&lt;3,"Bad")</f>
        <v>Excellent</v>
      </c>
      <c r="S498">
        <v>24</v>
      </c>
      <c r="T498" t="str">
        <f t="shared" si="30"/>
        <v>No</v>
      </c>
      <c r="U498" s="65">
        <v>41445</v>
      </c>
      <c r="V498" s="65">
        <v>42396</v>
      </c>
      <c r="W498">
        <v>365</v>
      </c>
      <c r="X498" t="str">
        <f t="shared" si="31"/>
        <v>Active</v>
      </c>
      <c r="Y498" t="s">
        <v>15615</v>
      </c>
    </row>
    <row r="499" spans="1:25" x14ac:dyDescent="0.25">
      <c r="A499">
        <v>498</v>
      </c>
      <c r="B499" t="s">
        <v>390</v>
      </c>
      <c r="C499">
        <v>669</v>
      </c>
      <c r="D499" t="str">
        <f>VLOOKUP($C499,Hosts!$A:$O,10,0)</f>
        <v>New York</v>
      </c>
      <c r="E499" s="67">
        <f>INDEX(Hosts!$A:$O,MATCH(Places!$C499,Hosts!$A:$A,0),MATCH(Places!E$1,Hosts!$1:$1,0))</f>
        <v>0.88</v>
      </c>
      <c r="F499" s="67">
        <f>INDEX(Hosts!$A:$O,MATCH(Places!$C499,Hosts!$A:$A,0),MATCH(Places!F$1,Hosts!$1:$1,0))</f>
        <v>0.5</v>
      </c>
      <c r="G499" s="67" t="str">
        <f>INDEX(Hosts!$A:$O,MATCH(Places!$C499,Hosts!$A:$A,0),MATCH(Places!G$1,Hosts!$1:$1,0))</f>
        <v>No</v>
      </c>
      <c r="H499">
        <v>14</v>
      </c>
      <c r="I499" t="str">
        <f>VLOOKUP($H499,Neighborhoods!$A:$C,2,0)</f>
        <v>Manhattan</v>
      </c>
      <c r="J499" t="str">
        <f>VLOOKUP($H499,Neighborhoods!$A:$C,3,0)</f>
        <v>East Harlem</v>
      </c>
      <c r="K499" t="s">
        <v>1</v>
      </c>
      <c r="L499" t="str">
        <f t="shared" si="28"/>
        <v>Yes</v>
      </c>
      <c r="M499">
        <v>1</v>
      </c>
      <c r="N499" t="str" cm="1">
        <f t="array" ref="N499">_xlfn.IFS(M499&lt;=2,"Small",M499&lt;=5,"Medium",M499&gt;5,"Large")</f>
        <v>Small</v>
      </c>
      <c r="O499" s="50">
        <v>38</v>
      </c>
      <c r="P499" s="67">
        <f t="shared" si="29"/>
        <v>0.03</v>
      </c>
      <c r="Q499" s="52">
        <v>4.71</v>
      </c>
      <c r="R499" s="52" t="str" cm="1">
        <f t="array" ref="R499">_xlfn.IFS(ROUND(Q499,0)=5,"Excellent",ROUND(Q499,0)=4,"Good",ROUND(Q499,0)=3,"Ok",ROUND(Q499,0)&lt;3,"Bad")</f>
        <v>Excellent</v>
      </c>
      <c r="S499">
        <v>7</v>
      </c>
      <c r="T499" t="str">
        <f t="shared" si="30"/>
        <v>No</v>
      </c>
      <c r="U499" s="65">
        <v>41440</v>
      </c>
      <c r="V499" s="65">
        <v>43694</v>
      </c>
      <c r="W499">
        <v>351</v>
      </c>
      <c r="X499" t="str">
        <f t="shared" si="31"/>
        <v>Active</v>
      </c>
      <c r="Y499" t="s">
        <v>15615</v>
      </c>
    </row>
    <row r="500" spans="1:25" x14ac:dyDescent="0.25">
      <c r="A500">
        <v>499</v>
      </c>
      <c r="B500" t="s">
        <v>391</v>
      </c>
      <c r="C500">
        <v>1117</v>
      </c>
      <c r="D500" t="str">
        <f>VLOOKUP($C500,Hosts!$A:$O,10,0)</f>
        <v>New York</v>
      </c>
      <c r="E500" s="67">
        <f>INDEX(Hosts!$A:$O,MATCH(Places!$C500,Hosts!$A:$A,0),MATCH(Places!E$1,Hosts!$1:$1,0))</f>
        <v>1</v>
      </c>
      <c r="F500" s="67">
        <f>INDEX(Hosts!$A:$O,MATCH(Places!$C500,Hosts!$A:$A,0),MATCH(Places!F$1,Hosts!$1:$1,0))</f>
        <v>0.35</v>
      </c>
      <c r="G500" s="67" t="str">
        <f>INDEX(Hosts!$A:$O,MATCH(Places!$C500,Hosts!$A:$A,0),MATCH(Places!G$1,Hosts!$1:$1,0))</f>
        <v>Yes</v>
      </c>
      <c r="H500">
        <v>14</v>
      </c>
      <c r="I500" t="str">
        <f>VLOOKUP($H500,Neighborhoods!$A:$C,2,0)</f>
        <v>Manhattan</v>
      </c>
      <c r="J500" t="str">
        <f>VLOOKUP($H500,Neighborhoods!$A:$C,3,0)</f>
        <v>East Harlem</v>
      </c>
      <c r="K500" t="s">
        <v>11822</v>
      </c>
      <c r="L500" t="str">
        <f t="shared" si="28"/>
        <v>No</v>
      </c>
      <c r="M500">
        <v>2</v>
      </c>
      <c r="N500" t="str" cm="1">
        <f t="array" ref="N500">_xlfn.IFS(M500&lt;=2,"Small",M500&lt;=5,"Medium",M500&gt;5,"Large")</f>
        <v>Small</v>
      </c>
      <c r="O500" s="50">
        <v>100</v>
      </c>
      <c r="P500" s="67">
        <f t="shared" si="29"/>
        <v>0.03</v>
      </c>
      <c r="Q500" s="52">
        <v>4.92</v>
      </c>
      <c r="R500" s="52" t="str" cm="1">
        <f t="array" ref="R500">_xlfn.IFS(ROUND(Q500,0)=5,"Excellent",ROUND(Q500,0)=4,"Good",ROUND(Q500,0)=3,"Ok",ROUND(Q500,0)&lt;3,"Bad")</f>
        <v>Excellent</v>
      </c>
      <c r="S500">
        <v>59</v>
      </c>
      <c r="T500" t="str">
        <f t="shared" si="30"/>
        <v>No</v>
      </c>
      <c r="U500" s="65">
        <v>41504</v>
      </c>
      <c r="V500" s="65">
        <v>43877</v>
      </c>
      <c r="W500">
        <v>0</v>
      </c>
      <c r="X500" t="str">
        <f t="shared" si="31"/>
        <v>Inactive</v>
      </c>
      <c r="Y500" t="s">
        <v>15615</v>
      </c>
    </row>
    <row r="501" spans="1:25" x14ac:dyDescent="0.25">
      <c r="A501">
        <v>500</v>
      </c>
      <c r="B501" t="s">
        <v>392</v>
      </c>
      <c r="C501">
        <v>1120</v>
      </c>
      <c r="D501" t="str">
        <f>VLOOKUP($C501,Hosts!$A:$O,10,0)</f>
        <v>New York</v>
      </c>
      <c r="E501" s="67">
        <f>INDEX(Hosts!$A:$O,MATCH(Places!$C501,Hosts!$A:$A,0),MATCH(Places!E$1,Hosts!$1:$1,0))</f>
        <v>1</v>
      </c>
      <c r="F501" s="67">
        <f>INDEX(Hosts!$A:$O,MATCH(Places!$C501,Hosts!$A:$A,0),MATCH(Places!F$1,Hosts!$1:$1,0))</f>
        <v>0.97</v>
      </c>
      <c r="G501" s="67" t="str">
        <f>INDEX(Hosts!$A:$O,MATCH(Places!$C501,Hosts!$A:$A,0),MATCH(Places!G$1,Hosts!$1:$1,0))</f>
        <v>Yes</v>
      </c>
      <c r="H501">
        <v>11</v>
      </c>
      <c r="I501" t="str">
        <f>VLOOKUP($H501,Neighborhoods!$A:$C,2,0)</f>
        <v>Brooklyn</v>
      </c>
      <c r="J501" t="str">
        <f>VLOOKUP($H501,Neighborhoods!$A:$C,3,0)</f>
        <v>Greenpoint</v>
      </c>
      <c r="K501" t="s">
        <v>11822</v>
      </c>
      <c r="L501" t="str">
        <f t="shared" si="28"/>
        <v>No</v>
      </c>
      <c r="M501">
        <v>2</v>
      </c>
      <c r="N501" t="str" cm="1">
        <f t="array" ref="N501">_xlfn.IFS(M501&lt;=2,"Small",M501&lt;=5,"Medium",M501&gt;5,"Large")</f>
        <v>Small</v>
      </c>
      <c r="O501" s="50">
        <v>158</v>
      </c>
      <c r="P501" s="67">
        <f t="shared" si="29"/>
        <v>0.03</v>
      </c>
      <c r="Q501" s="52">
        <v>4.91</v>
      </c>
      <c r="R501" s="52" t="str" cm="1">
        <f t="array" ref="R501">_xlfn.IFS(ROUND(Q501,0)=5,"Excellent",ROUND(Q501,0)=4,"Good",ROUND(Q501,0)=3,"Ok",ROUND(Q501,0)&lt;3,"Bad")</f>
        <v>Excellent</v>
      </c>
      <c r="S501">
        <v>319</v>
      </c>
      <c r="T501" t="str">
        <f t="shared" si="30"/>
        <v>Yes</v>
      </c>
      <c r="U501" s="65">
        <v>41414</v>
      </c>
      <c r="V501" s="65">
        <v>43883</v>
      </c>
      <c r="W501">
        <v>38</v>
      </c>
      <c r="X501" t="str">
        <f t="shared" si="31"/>
        <v>Active</v>
      </c>
      <c r="Y501" t="s">
        <v>15615</v>
      </c>
    </row>
    <row r="502" spans="1:25" x14ac:dyDescent="0.25">
      <c r="A502">
        <v>501</v>
      </c>
      <c r="B502" t="s">
        <v>393</v>
      </c>
      <c r="C502">
        <v>1122</v>
      </c>
      <c r="D502" t="str">
        <f>VLOOKUP($C502,Hosts!$A:$O,10,0)</f>
        <v>New York</v>
      </c>
      <c r="E502" s="67">
        <f>INDEX(Hosts!$A:$O,MATCH(Places!$C502,Hosts!$A:$A,0),MATCH(Places!E$1,Hosts!$1:$1,0))</f>
        <v>1</v>
      </c>
      <c r="F502" s="67">
        <f>INDEX(Hosts!$A:$O,MATCH(Places!$C502,Hosts!$A:$A,0),MATCH(Places!F$1,Hosts!$1:$1,0))</f>
        <v>1</v>
      </c>
      <c r="G502" s="67" t="str">
        <f>INDEX(Hosts!$A:$O,MATCH(Places!$C502,Hosts!$A:$A,0),MATCH(Places!G$1,Hosts!$1:$1,0))</f>
        <v>Yes</v>
      </c>
      <c r="H502">
        <v>7</v>
      </c>
      <c r="I502" t="str">
        <f>VLOOKUP($H502,Neighborhoods!$A:$C,2,0)</f>
        <v>Brooklyn</v>
      </c>
      <c r="J502" t="str">
        <f>VLOOKUP($H502,Neighborhoods!$A:$C,3,0)</f>
        <v>Bedford-Stuyvesant</v>
      </c>
      <c r="K502" t="s">
        <v>11822</v>
      </c>
      <c r="L502" t="str">
        <f t="shared" si="28"/>
        <v>No</v>
      </c>
      <c r="M502">
        <v>2</v>
      </c>
      <c r="N502" t="str" cm="1">
        <f t="array" ref="N502">_xlfn.IFS(M502&lt;=2,"Small",M502&lt;=5,"Medium",M502&gt;5,"Large")</f>
        <v>Small</v>
      </c>
      <c r="O502" s="50">
        <v>85</v>
      </c>
      <c r="P502" s="67">
        <f t="shared" si="29"/>
        <v>0.03</v>
      </c>
      <c r="Q502" s="52">
        <v>4.74</v>
      </c>
      <c r="R502" s="52" t="str" cm="1">
        <f t="array" ref="R502">_xlfn.IFS(ROUND(Q502,0)=5,"Excellent",ROUND(Q502,0)=4,"Good",ROUND(Q502,0)=3,"Ok",ROUND(Q502,0)&lt;3,"Bad")</f>
        <v>Excellent</v>
      </c>
      <c r="S502">
        <v>228</v>
      </c>
      <c r="T502" t="str">
        <f t="shared" si="30"/>
        <v>No</v>
      </c>
      <c r="U502" s="65">
        <v>41421</v>
      </c>
      <c r="V502" s="65">
        <v>43906</v>
      </c>
      <c r="W502">
        <v>337</v>
      </c>
      <c r="X502" t="str">
        <f t="shared" si="31"/>
        <v>Active</v>
      </c>
      <c r="Y502" t="s">
        <v>15615</v>
      </c>
    </row>
    <row r="503" spans="1:25" x14ac:dyDescent="0.25">
      <c r="A503">
        <v>502</v>
      </c>
      <c r="B503" t="s">
        <v>15097</v>
      </c>
      <c r="C503">
        <v>1087</v>
      </c>
      <c r="D503" t="str">
        <f>VLOOKUP($C503,Hosts!$A:$O,10,0)</f>
        <v>New York</v>
      </c>
      <c r="E503" s="67">
        <f>INDEX(Hosts!$A:$O,MATCH(Places!$C503,Hosts!$A:$A,0),MATCH(Places!E$1,Hosts!$1:$1,0))</f>
        <v>1</v>
      </c>
      <c r="F503" s="67">
        <f>INDEX(Hosts!$A:$O,MATCH(Places!$C503,Hosts!$A:$A,0),MATCH(Places!F$1,Hosts!$1:$1,0))</f>
        <v>0.95</v>
      </c>
      <c r="G503" s="67" t="str">
        <f>INDEX(Hosts!$A:$O,MATCH(Places!$C503,Hosts!$A:$A,0),MATCH(Places!G$1,Hosts!$1:$1,0))</f>
        <v>No</v>
      </c>
      <c r="H503">
        <v>9</v>
      </c>
      <c r="I503" t="str">
        <f>VLOOKUP($H503,Neighborhoods!$A:$C,2,0)</f>
        <v>Brooklyn</v>
      </c>
      <c r="J503" t="str">
        <f>VLOOKUP($H503,Neighborhoods!$A:$C,3,0)</f>
        <v>Crown Heights</v>
      </c>
      <c r="K503" t="s">
        <v>11822</v>
      </c>
      <c r="L503" t="str">
        <f t="shared" si="28"/>
        <v>No</v>
      </c>
      <c r="M503">
        <v>2</v>
      </c>
      <c r="N503" t="str" cm="1">
        <f t="array" ref="N503">_xlfn.IFS(M503&lt;=2,"Small",M503&lt;=5,"Medium",M503&gt;5,"Large")</f>
        <v>Small</v>
      </c>
      <c r="O503" s="50">
        <v>175</v>
      </c>
      <c r="P503" s="67">
        <f t="shared" si="29"/>
        <v>0.03</v>
      </c>
      <c r="Q503" s="52">
        <v>4.7699999999999996</v>
      </c>
      <c r="R503" s="52" t="str" cm="1">
        <f t="array" ref="R503">_xlfn.IFS(ROUND(Q503,0)=5,"Excellent",ROUND(Q503,0)=4,"Good",ROUND(Q503,0)=3,"Ok",ROUND(Q503,0)&lt;3,"Bad")</f>
        <v>Excellent</v>
      </c>
      <c r="S503">
        <v>13</v>
      </c>
      <c r="T503" t="str">
        <f t="shared" si="30"/>
        <v>No</v>
      </c>
      <c r="U503" s="65">
        <v>41551</v>
      </c>
      <c r="V503" s="65">
        <v>43968</v>
      </c>
      <c r="W503">
        <v>283</v>
      </c>
      <c r="X503" t="str">
        <f t="shared" si="31"/>
        <v>Active</v>
      </c>
      <c r="Y503" t="s">
        <v>15616</v>
      </c>
    </row>
    <row r="504" spans="1:25" x14ac:dyDescent="0.25">
      <c r="A504">
        <v>503</v>
      </c>
      <c r="B504" t="s">
        <v>394</v>
      </c>
      <c r="C504">
        <v>1125</v>
      </c>
      <c r="D504" t="str">
        <f>VLOOKUP($C504,Hosts!$A:$O,10,0)</f>
        <v>New York</v>
      </c>
      <c r="E504" s="67">
        <f>INDEX(Hosts!$A:$O,MATCH(Places!$C504,Hosts!$A:$A,0),MATCH(Places!E$1,Hosts!$1:$1,0))</f>
        <v>0.83</v>
      </c>
      <c r="F504" s="67">
        <f>INDEX(Hosts!$A:$O,MATCH(Places!$C504,Hosts!$A:$A,0),MATCH(Places!F$1,Hosts!$1:$1,0))</f>
        <v>0.93</v>
      </c>
      <c r="G504" s="67" t="str">
        <f>INDEX(Hosts!$A:$O,MATCH(Places!$C504,Hosts!$A:$A,0),MATCH(Places!G$1,Hosts!$1:$1,0))</f>
        <v>Yes</v>
      </c>
      <c r="H504">
        <v>14</v>
      </c>
      <c r="I504" t="str">
        <f>VLOOKUP($H504,Neighborhoods!$A:$C,2,0)</f>
        <v>Manhattan</v>
      </c>
      <c r="J504" t="str">
        <f>VLOOKUP($H504,Neighborhoods!$A:$C,3,0)</f>
        <v>East Harlem</v>
      </c>
      <c r="K504" t="s">
        <v>1</v>
      </c>
      <c r="L504" t="str">
        <f t="shared" si="28"/>
        <v>Yes</v>
      </c>
      <c r="M504">
        <v>3</v>
      </c>
      <c r="N504" t="str" cm="1">
        <f t="array" ref="N504">_xlfn.IFS(M504&lt;=2,"Small",M504&lt;=5,"Medium",M504&gt;5,"Large")</f>
        <v>Medium</v>
      </c>
      <c r="O504" s="50">
        <v>92</v>
      </c>
      <c r="P504" s="67">
        <f t="shared" si="29"/>
        <v>0.03</v>
      </c>
      <c r="Q504" s="52">
        <v>4.9000000000000004</v>
      </c>
      <c r="R504" s="52" t="str" cm="1">
        <f t="array" ref="R504">_xlfn.IFS(ROUND(Q504,0)=5,"Excellent",ROUND(Q504,0)=4,"Good",ROUND(Q504,0)=3,"Ok",ROUND(Q504,0)&lt;3,"Bad")</f>
        <v>Excellent</v>
      </c>
      <c r="S504">
        <v>282</v>
      </c>
      <c r="T504" t="str">
        <f t="shared" si="30"/>
        <v>Yes</v>
      </c>
      <c r="U504" s="65">
        <v>41418</v>
      </c>
      <c r="V504" s="65">
        <v>43902</v>
      </c>
      <c r="W504">
        <v>59</v>
      </c>
      <c r="X504" t="str">
        <f t="shared" si="31"/>
        <v>Active</v>
      </c>
      <c r="Y504" t="s">
        <v>15615</v>
      </c>
    </row>
    <row r="505" spans="1:25" x14ac:dyDescent="0.25">
      <c r="A505">
        <v>504</v>
      </c>
      <c r="B505" t="s">
        <v>15078</v>
      </c>
      <c r="C505">
        <v>128</v>
      </c>
      <c r="D505" t="str">
        <f>VLOOKUP($C505,Hosts!$A:$O,10,0)</f>
        <v>New York</v>
      </c>
      <c r="E505" s="67">
        <f>INDEX(Hosts!$A:$O,MATCH(Places!$C505,Hosts!$A:$A,0),MATCH(Places!E$1,Hosts!$1:$1,0))</f>
        <v>1</v>
      </c>
      <c r="F505" s="67">
        <f>INDEX(Hosts!$A:$O,MATCH(Places!$C505,Hosts!$A:$A,0),MATCH(Places!F$1,Hosts!$1:$1,0))</f>
        <v>1</v>
      </c>
      <c r="G505" s="67" t="str">
        <f>INDEX(Hosts!$A:$O,MATCH(Places!$C505,Hosts!$A:$A,0),MATCH(Places!G$1,Hosts!$1:$1,0))</f>
        <v>No</v>
      </c>
      <c r="H505">
        <v>11</v>
      </c>
      <c r="I505" t="str">
        <f>VLOOKUP($H505,Neighborhoods!$A:$C,2,0)</f>
        <v>Brooklyn</v>
      </c>
      <c r="J505" t="str">
        <f>VLOOKUP($H505,Neighborhoods!$A:$C,3,0)</f>
        <v>Greenpoint</v>
      </c>
      <c r="K505" t="s">
        <v>1</v>
      </c>
      <c r="L505" t="str">
        <f t="shared" si="28"/>
        <v>Yes</v>
      </c>
      <c r="M505">
        <v>2</v>
      </c>
      <c r="N505" t="str" cm="1">
        <f t="array" ref="N505">_xlfn.IFS(M505&lt;=2,"Small",M505&lt;=5,"Medium",M505&gt;5,"Large")</f>
        <v>Small</v>
      </c>
      <c r="O505" s="50">
        <v>85</v>
      </c>
      <c r="P505" s="67">
        <f t="shared" si="29"/>
        <v>0.03</v>
      </c>
      <c r="Q505" s="52">
        <v>5</v>
      </c>
      <c r="R505" s="52" t="str" cm="1">
        <f t="array" ref="R505">_xlfn.IFS(ROUND(Q505,0)=5,"Excellent",ROUND(Q505,0)=4,"Good",ROUND(Q505,0)=3,"Ok",ROUND(Q505,0)&lt;3,"Bad")</f>
        <v>Excellent</v>
      </c>
      <c r="S505">
        <v>21</v>
      </c>
      <c r="T505" t="str">
        <f t="shared" si="30"/>
        <v>No</v>
      </c>
      <c r="U505" s="65">
        <v>41539</v>
      </c>
      <c r="V505" s="65">
        <v>43831</v>
      </c>
      <c r="W505">
        <v>228</v>
      </c>
      <c r="X505" t="str">
        <f t="shared" si="31"/>
        <v>Active</v>
      </c>
      <c r="Y505" t="s">
        <v>15616</v>
      </c>
    </row>
    <row r="506" spans="1:25" x14ac:dyDescent="0.25">
      <c r="A506">
        <v>505</v>
      </c>
      <c r="B506" t="s">
        <v>13789</v>
      </c>
      <c r="C506">
        <v>1132</v>
      </c>
      <c r="D506" t="str">
        <f>VLOOKUP($C506,Hosts!$A:$O,10,0)</f>
        <v>New York</v>
      </c>
      <c r="E506" s="67">
        <f>INDEX(Hosts!$A:$O,MATCH(Places!$C506,Hosts!$A:$A,0),MATCH(Places!E$1,Hosts!$1:$1,0))</f>
        <v>0.31</v>
      </c>
      <c r="F506" s="67">
        <f>INDEX(Hosts!$A:$O,MATCH(Places!$C506,Hosts!$A:$A,0),MATCH(Places!F$1,Hosts!$1:$1,0))</f>
        <v>0.59</v>
      </c>
      <c r="G506" s="67" t="str">
        <f>INDEX(Hosts!$A:$O,MATCH(Places!$C506,Hosts!$A:$A,0),MATCH(Places!G$1,Hosts!$1:$1,0))</f>
        <v>No</v>
      </c>
      <c r="H506">
        <v>8</v>
      </c>
      <c r="I506" t="str">
        <f>VLOOKUP($H506,Neighborhoods!$A:$C,2,0)</f>
        <v>Brooklyn</v>
      </c>
      <c r="J506" t="str">
        <f>VLOOKUP($H506,Neighborhoods!$A:$C,3,0)</f>
        <v>Bushwick</v>
      </c>
      <c r="K506" t="s">
        <v>11822</v>
      </c>
      <c r="L506" t="str">
        <f t="shared" si="28"/>
        <v>No</v>
      </c>
      <c r="M506">
        <v>5</v>
      </c>
      <c r="N506" t="str" cm="1">
        <f t="array" ref="N506">_xlfn.IFS(M506&lt;=2,"Small",M506&lt;=5,"Medium",M506&gt;5,"Large")</f>
        <v>Medium</v>
      </c>
      <c r="O506" s="50">
        <v>225</v>
      </c>
      <c r="P506" s="67">
        <f t="shared" si="29"/>
        <v>0.04</v>
      </c>
      <c r="Q506" s="52">
        <v>4.51</v>
      </c>
      <c r="R506" s="52" t="str" cm="1">
        <f t="array" ref="R506">_xlfn.IFS(ROUND(Q506,0)=5,"Excellent",ROUND(Q506,0)=4,"Good",ROUND(Q506,0)=3,"Ok",ROUND(Q506,0)&lt;3,"Bad")</f>
        <v>Excellent</v>
      </c>
      <c r="S506">
        <v>41</v>
      </c>
      <c r="T506" t="str">
        <f t="shared" si="30"/>
        <v>No</v>
      </c>
      <c r="U506" s="65">
        <v>41440</v>
      </c>
      <c r="V506" s="65">
        <v>43825</v>
      </c>
      <c r="W506">
        <v>104</v>
      </c>
      <c r="X506" t="str">
        <f t="shared" si="31"/>
        <v>Active</v>
      </c>
      <c r="Y506" t="s">
        <v>15615</v>
      </c>
    </row>
    <row r="507" spans="1:25" x14ac:dyDescent="0.25">
      <c r="A507">
        <v>506</v>
      </c>
      <c r="B507" t="s">
        <v>395</v>
      </c>
      <c r="C507">
        <v>1127</v>
      </c>
      <c r="D507" t="str">
        <f>VLOOKUP($C507,Hosts!$A:$O,10,0)</f>
        <v>New York</v>
      </c>
      <c r="E507" s="67">
        <f>INDEX(Hosts!$A:$O,MATCH(Places!$C507,Hosts!$A:$A,0),MATCH(Places!E$1,Hosts!$1:$1,0))</f>
        <v>1</v>
      </c>
      <c r="F507" s="67">
        <f>INDEX(Hosts!$A:$O,MATCH(Places!$C507,Hosts!$A:$A,0),MATCH(Places!F$1,Hosts!$1:$1,0))</f>
        <v>1</v>
      </c>
      <c r="G507" s="67" t="str">
        <f>INDEX(Hosts!$A:$O,MATCH(Places!$C507,Hosts!$A:$A,0),MATCH(Places!G$1,Hosts!$1:$1,0))</f>
        <v>Yes</v>
      </c>
      <c r="H507">
        <v>7</v>
      </c>
      <c r="I507" t="str">
        <f>VLOOKUP($H507,Neighborhoods!$A:$C,2,0)</f>
        <v>Brooklyn</v>
      </c>
      <c r="J507" t="str">
        <f>VLOOKUP($H507,Neighborhoods!$A:$C,3,0)</f>
        <v>Bedford-Stuyvesant</v>
      </c>
      <c r="K507" t="s">
        <v>11822</v>
      </c>
      <c r="L507" t="str">
        <f t="shared" si="28"/>
        <v>No</v>
      </c>
      <c r="M507">
        <v>4</v>
      </c>
      <c r="N507" t="str" cm="1">
        <f t="array" ref="N507">_xlfn.IFS(M507&lt;=2,"Small",M507&lt;=5,"Medium",M507&gt;5,"Large")</f>
        <v>Medium</v>
      </c>
      <c r="O507" s="50">
        <v>218</v>
      </c>
      <c r="P507" s="67">
        <f t="shared" si="29"/>
        <v>0.04</v>
      </c>
      <c r="Q507" s="52">
        <v>4.9800000000000004</v>
      </c>
      <c r="R507" s="52" t="str" cm="1">
        <f t="array" ref="R507">_xlfn.IFS(ROUND(Q507,0)=5,"Excellent",ROUND(Q507,0)=4,"Good",ROUND(Q507,0)=3,"Ok",ROUND(Q507,0)&lt;3,"Bad")</f>
        <v>Excellent</v>
      </c>
      <c r="S507">
        <v>116</v>
      </c>
      <c r="T507" t="str">
        <f t="shared" si="30"/>
        <v>Yes</v>
      </c>
      <c r="U507" s="65">
        <v>43045</v>
      </c>
      <c r="V507" s="65">
        <v>43906</v>
      </c>
      <c r="W507">
        <v>343</v>
      </c>
      <c r="X507" t="str">
        <f t="shared" si="31"/>
        <v>Active</v>
      </c>
      <c r="Y507" t="s">
        <v>15616</v>
      </c>
    </row>
    <row r="508" spans="1:25" x14ac:dyDescent="0.25">
      <c r="A508">
        <v>507</v>
      </c>
      <c r="B508" t="s">
        <v>396</v>
      </c>
      <c r="C508">
        <v>1143</v>
      </c>
      <c r="D508" t="str">
        <f>VLOOKUP($C508,Hosts!$A:$O,10,0)</f>
        <v>New York</v>
      </c>
      <c r="E508" s="67">
        <f>INDEX(Hosts!$A:$O,MATCH(Places!$C508,Hosts!$A:$A,0),MATCH(Places!E$1,Hosts!$1:$1,0))</f>
        <v>1</v>
      </c>
      <c r="F508" s="67">
        <f>INDEX(Hosts!$A:$O,MATCH(Places!$C508,Hosts!$A:$A,0),MATCH(Places!F$1,Hosts!$1:$1,0))</f>
        <v>0.81</v>
      </c>
      <c r="G508" s="67" t="str">
        <f>INDEX(Hosts!$A:$O,MATCH(Places!$C508,Hosts!$A:$A,0),MATCH(Places!G$1,Hosts!$1:$1,0))</f>
        <v>No</v>
      </c>
      <c r="H508">
        <v>14</v>
      </c>
      <c r="I508" t="str">
        <f>VLOOKUP($H508,Neighborhoods!$A:$C,2,0)</f>
        <v>Manhattan</v>
      </c>
      <c r="J508" t="str">
        <f>VLOOKUP($H508,Neighborhoods!$A:$C,3,0)</f>
        <v>East Harlem</v>
      </c>
      <c r="K508" t="s">
        <v>1</v>
      </c>
      <c r="L508" t="str">
        <f t="shared" si="28"/>
        <v>Yes</v>
      </c>
      <c r="M508">
        <v>3</v>
      </c>
      <c r="N508" t="str" cm="1">
        <f t="array" ref="N508">_xlfn.IFS(M508&lt;=2,"Small",M508&lt;=5,"Medium",M508&gt;5,"Large")</f>
        <v>Medium</v>
      </c>
      <c r="O508" s="50">
        <v>59</v>
      </c>
      <c r="P508" s="67">
        <f t="shared" si="29"/>
        <v>0.03</v>
      </c>
      <c r="Q508" s="52">
        <v>4.49</v>
      </c>
      <c r="R508" s="52" t="str" cm="1">
        <f t="array" ref="R508">_xlfn.IFS(ROUND(Q508,0)=5,"Excellent",ROUND(Q508,0)=4,"Good",ROUND(Q508,0)=3,"Ok",ROUND(Q508,0)&lt;3,"Bad")</f>
        <v>Good</v>
      </c>
      <c r="S508">
        <v>43</v>
      </c>
      <c r="T508" t="str">
        <f t="shared" si="30"/>
        <v>No</v>
      </c>
      <c r="U508" s="65">
        <v>41765</v>
      </c>
      <c r="V508" s="65">
        <v>43765</v>
      </c>
      <c r="W508">
        <v>229</v>
      </c>
      <c r="X508" t="str">
        <f t="shared" si="31"/>
        <v>Active</v>
      </c>
      <c r="Y508" t="s">
        <v>15616</v>
      </c>
    </row>
    <row r="509" spans="1:25" x14ac:dyDescent="0.25">
      <c r="A509">
        <v>508</v>
      </c>
      <c r="B509" t="s">
        <v>397</v>
      </c>
      <c r="C509">
        <v>1144</v>
      </c>
      <c r="D509" t="str">
        <f>VLOOKUP($C509,Hosts!$A:$O,10,0)</f>
        <v>New York</v>
      </c>
      <c r="E509" s="67">
        <f>INDEX(Hosts!$A:$O,MATCH(Places!$C509,Hosts!$A:$A,0),MATCH(Places!E$1,Hosts!$1:$1,0))</f>
        <v>0.7</v>
      </c>
      <c r="F509" s="67">
        <f>INDEX(Hosts!$A:$O,MATCH(Places!$C509,Hosts!$A:$A,0),MATCH(Places!F$1,Hosts!$1:$1,0))</f>
        <v>0.74</v>
      </c>
      <c r="G509" s="67" t="str">
        <f>INDEX(Hosts!$A:$O,MATCH(Places!$C509,Hosts!$A:$A,0),MATCH(Places!G$1,Hosts!$1:$1,0))</f>
        <v>No</v>
      </c>
      <c r="H509">
        <v>5</v>
      </c>
      <c r="I509" t="str">
        <f>VLOOKUP($H509,Neighborhoods!$A:$C,2,0)</f>
        <v>Bronx</v>
      </c>
      <c r="J509" t="str">
        <f>VLOOKUP($H509,Neighborhoods!$A:$C,3,0)</f>
        <v>Port Morris</v>
      </c>
      <c r="K509" t="s">
        <v>1</v>
      </c>
      <c r="L509" t="str">
        <f t="shared" si="28"/>
        <v>Yes</v>
      </c>
      <c r="M509">
        <v>2</v>
      </c>
      <c r="N509" t="str" cm="1">
        <f t="array" ref="N509">_xlfn.IFS(M509&lt;=2,"Small",M509&lt;=5,"Medium",M509&gt;5,"Large")</f>
        <v>Small</v>
      </c>
      <c r="O509" s="50">
        <v>55</v>
      </c>
      <c r="P509" s="67">
        <f t="shared" si="29"/>
        <v>0.03</v>
      </c>
      <c r="Q509" s="52">
        <v>4.82</v>
      </c>
      <c r="R509" s="52" t="str" cm="1">
        <f t="array" ref="R509">_xlfn.IFS(ROUND(Q509,0)=5,"Excellent",ROUND(Q509,0)=4,"Good",ROUND(Q509,0)=3,"Ok",ROUND(Q509,0)&lt;3,"Bad")</f>
        <v>Excellent</v>
      </c>
      <c r="S509">
        <v>74</v>
      </c>
      <c r="T509" t="str">
        <f t="shared" si="30"/>
        <v>No</v>
      </c>
      <c r="U509" s="65">
        <v>41456</v>
      </c>
      <c r="V509" s="65">
        <v>44017</v>
      </c>
      <c r="W509">
        <v>351</v>
      </c>
      <c r="X509" t="str">
        <f t="shared" si="31"/>
        <v>Active</v>
      </c>
      <c r="Y509" t="s">
        <v>15615</v>
      </c>
    </row>
    <row r="510" spans="1:25" x14ac:dyDescent="0.25">
      <c r="A510">
        <v>509</v>
      </c>
      <c r="B510" t="s">
        <v>398</v>
      </c>
      <c r="C510">
        <v>770</v>
      </c>
      <c r="D510" t="str">
        <f>VLOOKUP($C510,Hosts!$A:$O,10,0)</f>
        <v>New York</v>
      </c>
      <c r="E510" s="67">
        <f>INDEX(Hosts!$A:$O,MATCH(Places!$C510,Hosts!$A:$A,0),MATCH(Places!E$1,Hosts!$1:$1,0))</f>
        <v>1</v>
      </c>
      <c r="F510" s="67">
        <f>INDEX(Hosts!$A:$O,MATCH(Places!$C510,Hosts!$A:$A,0),MATCH(Places!F$1,Hosts!$1:$1,0))</f>
        <v>0.75</v>
      </c>
      <c r="G510" s="67" t="str">
        <f>INDEX(Hosts!$A:$O,MATCH(Places!$C510,Hosts!$A:$A,0),MATCH(Places!G$1,Hosts!$1:$1,0))</f>
        <v>Yes</v>
      </c>
      <c r="H510">
        <v>21</v>
      </c>
      <c r="I510" t="str">
        <f>VLOOKUP($H510,Neighborhoods!$A:$C,2,0)</f>
        <v>Queens</v>
      </c>
      <c r="J510" t="str">
        <f>VLOOKUP($H510,Neighborhoods!$A:$C,3,0)</f>
        <v>Astoria</v>
      </c>
      <c r="K510" t="s">
        <v>11822</v>
      </c>
      <c r="L510" t="str">
        <f t="shared" si="28"/>
        <v>No</v>
      </c>
      <c r="M510">
        <v>2</v>
      </c>
      <c r="N510" t="str" cm="1">
        <f t="array" ref="N510">_xlfn.IFS(M510&lt;=2,"Small",M510&lt;=5,"Medium",M510&gt;5,"Large")</f>
        <v>Small</v>
      </c>
      <c r="O510" s="50">
        <v>99</v>
      </c>
      <c r="P510" s="67">
        <f t="shared" si="29"/>
        <v>0.03</v>
      </c>
      <c r="Q510" s="52">
        <v>5</v>
      </c>
      <c r="R510" s="52" t="str" cm="1">
        <f t="array" ref="R510">_xlfn.IFS(ROUND(Q510,0)=5,"Excellent",ROUND(Q510,0)=4,"Good",ROUND(Q510,0)=3,"Ok",ROUND(Q510,0)&lt;3,"Bad")</f>
        <v>Excellent</v>
      </c>
      <c r="S510">
        <v>18</v>
      </c>
      <c r="T510" t="str">
        <f t="shared" si="30"/>
        <v>No</v>
      </c>
      <c r="U510" s="65">
        <v>43133</v>
      </c>
      <c r="V510" s="65">
        <v>43890</v>
      </c>
      <c r="W510">
        <v>206</v>
      </c>
      <c r="X510" t="str">
        <f t="shared" si="31"/>
        <v>Active</v>
      </c>
      <c r="Y510" t="s">
        <v>15615</v>
      </c>
    </row>
    <row r="511" spans="1:25" x14ac:dyDescent="0.25">
      <c r="A511">
        <v>510</v>
      </c>
      <c r="B511" t="s">
        <v>399</v>
      </c>
      <c r="C511">
        <v>1152</v>
      </c>
      <c r="D511" t="str">
        <f>VLOOKUP($C511,Hosts!$A:$O,10,0)</f>
        <v>New York</v>
      </c>
      <c r="E511" s="67">
        <f>INDEX(Hosts!$A:$O,MATCH(Places!$C511,Hosts!$A:$A,0),MATCH(Places!E$1,Hosts!$1:$1,0))</f>
        <v>1</v>
      </c>
      <c r="F511" s="67">
        <f>INDEX(Hosts!$A:$O,MATCH(Places!$C511,Hosts!$A:$A,0),MATCH(Places!F$1,Hosts!$1:$1,0))</f>
        <v>0.93</v>
      </c>
      <c r="G511" s="67" t="str">
        <f>INDEX(Hosts!$A:$O,MATCH(Places!$C511,Hosts!$A:$A,0),MATCH(Places!G$1,Hosts!$1:$1,0))</f>
        <v>No</v>
      </c>
      <c r="H511">
        <v>7</v>
      </c>
      <c r="I511" t="str">
        <f>VLOOKUP($H511,Neighborhoods!$A:$C,2,0)</f>
        <v>Brooklyn</v>
      </c>
      <c r="J511" t="str">
        <f>VLOOKUP($H511,Neighborhoods!$A:$C,3,0)</f>
        <v>Bedford-Stuyvesant</v>
      </c>
      <c r="K511" t="s">
        <v>11822</v>
      </c>
      <c r="L511" t="str">
        <f t="shared" si="28"/>
        <v>No</v>
      </c>
      <c r="M511">
        <v>4</v>
      </c>
      <c r="N511" t="str" cm="1">
        <f t="array" ref="N511">_xlfn.IFS(M511&lt;=2,"Small",M511&lt;=5,"Medium",M511&gt;5,"Large")</f>
        <v>Medium</v>
      </c>
      <c r="O511" s="50">
        <v>105</v>
      </c>
      <c r="P511" s="67">
        <f t="shared" si="29"/>
        <v>0.03</v>
      </c>
      <c r="Q511" s="52">
        <v>4.68</v>
      </c>
      <c r="R511" s="52" t="str" cm="1">
        <f t="array" ref="R511">_xlfn.IFS(ROUND(Q511,0)=5,"Excellent",ROUND(Q511,0)=4,"Good",ROUND(Q511,0)=3,"Ok",ROUND(Q511,0)&lt;3,"Bad")</f>
        <v>Excellent</v>
      </c>
      <c r="S511">
        <v>170</v>
      </c>
      <c r="T511" t="str">
        <f t="shared" si="30"/>
        <v>No</v>
      </c>
      <c r="U511" s="65">
        <v>41710</v>
      </c>
      <c r="V511" s="65">
        <v>43907</v>
      </c>
      <c r="W511">
        <v>0</v>
      </c>
      <c r="X511" t="str">
        <f t="shared" si="31"/>
        <v>Inactive</v>
      </c>
      <c r="Y511" t="s">
        <v>15615</v>
      </c>
    </row>
    <row r="512" spans="1:25" x14ac:dyDescent="0.25">
      <c r="A512">
        <v>511</v>
      </c>
      <c r="B512" t="s">
        <v>400</v>
      </c>
      <c r="C512">
        <v>254</v>
      </c>
      <c r="D512" t="str">
        <f>VLOOKUP($C512,Hosts!$A:$O,10,0)</f>
        <v>New York</v>
      </c>
      <c r="E512" s="67">
        <f>INDEX(Hosts!$A:$O,MATCH(Places!$C512,Hosts!$A:$A,0),MATCH(Places!E$1,Hosts!$1:$1,0))</f>
        <v>1</v>
      </c>
      <c r="F512" s="67">
        <f>INDEX(Hosts!$A:$O,MATCH(Places!$C512,Hosts!$A:$A,0),MATCH(Places!F$1,Hosts!$1:$1,0))</f>
        <v>0.9</v>
      </c>
      <c r="G512" s="67" t="str">
        <f>INDEX(Hosts!$A:$O,MATCH(Places!$C512,Hosts!$A:$A,0),MATCH(Places!G$1,Hosts!$1:$1,0))</f>
        <v>Yes</v>
      </c>
      <c r="H512">
        <v>7</v>
      </c>
      <c r="I512" t="str">
        <f>VLOOKUP($H512,Neighborhoods!$A:$C,2,0)</f>
        <v>Brooklyn</v>
      </c>
      <c r="J512" t="str">
        <f>VLOOKUP($H512,Neighborhoods!$A:$C,3,0)</f>
        <v>Bedford-Stuyvesant</v>
      </c>
      <c r="K512" t="s">
        <v>11822</v>
      </c>
      <c r="L512" t="str">
        <f t="shared" si="28"/>
        <v>No</v>
      </c>
      <c r="M512">
        <v>2</v>
      </c>
      <c r="N512" t="str" cm="1">
        <f t="array" ref="N512">_xlfn.IFS(M512&lt;=2,"Small",M512&lt;=5,"Medium",M512&gt;5,"Large")</f>
        <v>Small</v>
      </c>
      <c r="O512" s="50">
        <v>99</v>
      </c>
      <c r="P512" s="67">
        <f t="shared" si="29"/>
        <v>0.03</v>
      </c>
      <c r="Q512" s="52">
        <v>4.9800000000000004</v>
      </c>
      <c r="R512" s="52" t="str" cm="1">
        <f t="array" ref="R512">_xlfn.IFS(ROUND(Q512,0)=5,"Excellent",ROUND(Q512,0)=4,"Good",ROUND(Q512,0)=3,"Ok",ROUND(Q512,0)&lt;3,"Bad")</f>
        <v>Excellent</v>
      </c>
      <c r="S512">
        <v>87</v>
      </c>
      <c r="T512" t="str">
        <f t="shared" si="30"/>
        <v>No</v>
      </c>
      <c r="U512" s="65">
        <v>41553</v>
      </c>
      <c r="V512" s="65">
        <v>44018</v>
      </c>
      <c r="W512">
        <v>355</v>
      </c>
      <c r="X512" t="str">
        <f t="shared" si="31"/>
        <v>Active</v>
      </c>
      <c r="Y512" t="s">
        <v>15615</v>
      </c>
    </row>
    <row r="513" spans="1:25" x14ac:dyDescent="0.25">
      <c r="A513">
        <v>512</v>
      </c>
      <c r="B513" t="s">
        <v>401</v>
      </c>
      <c r="C513">
        <v>260</v>
      </c>
      <c r="D513" t="str">
        <f>VLOOKUP($C513,Hosts!$A:$O,10,0)</f>
        <v>New York</v>
      </c>
      <c r="E513" s="67">
        <f>INDEX(Hosts!$A:$O,MATCH(Places!$C513,Hosts!$A:$A,0),MATCH(Places!E$1,Hosts!$1:$1,0))</f>
        <v>1</v>
      </c>
      <c r="F513" s="67">
        <f>INDEX(Hosts!$A:$O,MATCH(Places!$C513,Hosts!$A:$A,0),MATCH(Places!F$1,Hosts!$1:$1,0))</f>
        <v>1</v>
      </c>
      <c r="G513" s="67" t="str">
        <f>INDEX(Hosts!$A:$O,MATCH(Places!$C513,Hosts!$A:$A,0),MATCH(Places!G$1,Hosts!$1:$1,0))</f>
        <v>Yes</v>
      </c>
      <c r="H513">
        <v>12</v>
      </c>
      <c r="I513" t="str">
        <f>VLOOKUP($H513,Neighborhoods!$A:$C,2,0)</f>
        <v>Brooklyn</v>
      </c>
      <c r="J513" t="str">
        <f>VLOOKUP($H513,Neighborhoods!$A:$C,3,0)</f>
        <v>Williamsburg</v>
      </c>
      <c r="K513" t="s">
        <v>11822</v>
      </c>
      <c r="L513" t="str">
        <f t="shared" si="28"/>
        <v>No</v>
      </c>
      <c r="M513">
        <v>6</v>
      </c>
      <c r="N513" t="str" cm="1">
        <f t="array" ref="N513">_xlfn.IFS(M513&lt;=2,"Small",M513&lt;=5,"Medium",M513&gt;5,"Large")</f>
        <v>Large</v>
      </c>
      <c r="O513" s="50">
        <v>262</v>
      </c>
      <c r="P513" s="67">
        <f t="shared" si="29"/>
        <v>0.04</v>
      </c>
      <c r="Q513" s="52">
        <v>4.91</v>
      </c>
      <c r="R513" s="52" t="str" cm="1">
        <f t="array" ref="R513">_xlfn.IFS(ROUND(Q513,0)=5,"Excellent",ROUND(Q513,0)=4,"Good",ROUND(Q513,0)=3,"Ok",ROUND(Q513,0)&lt;3,"Bad")</f>
        <v>Excellent</v>
      </c>
      <c r="S513">
        <v>177</v>
      </c>
      <c r="T513" t="str">
        <f t="shared" si="30"/>
        <v>Yes</v>
      </c>
      <c r="U513" s="65">
        <v>41552</v>
      </c>
      <c r="V513" s="65">
        <v>44039</v>
      </c>
      <c r="W513">
        <v>76</v>
      </c>
      <c r="X513" t="str">
        <f t="shared" si="31"/>
        <v>Active</v>
      </c>
      <c r="Y513" t="s">
        <v>15616</v>
      </c>
    </row>
    <row r="514" spans="1:25" x14ac:dyDescent="0.25">
      <c r="A514">
        <v>513</v>
      </c>
      <c r="B514" t="s">
        <v>402</v>
      </c>
      <c r="C514">
        <v>1162</v>
      </c>
      <c r="D514" t="str">
        <f>VLOOKUP($C514,Hosts!$A:$O,10,0)</f>
        <v>New York</v>
      </c>
      <c r="E514" s="67">
        <f>INDEX(Hosts!$A:$O,MATCH(Places!$C514,Hosts!$A:$A,0),MATCH(Places!E$1,Hosts!$1:$1,0))</f>
        <v>0.95</v>
      </c>
      <c r="F514" s="67">
        <f>INDEX(Hosts!$A:$O,MATCH(Places!$C514,Hosts!$A:$A,0),MATCH(Places!F$1,Hosts!$1:$1,0))</f>
        <v>0.99</v>
      </c>
      <c r="G514" s="67" t="str">
        <f>INDEX(Hosts!$A:$O,MATCH(Places!$C514,Hosts!$A:$A,0),MATCH(Places!G$1,Hosts!$1:$1,0))</f>
        <v>No</v>
      </c>
      <c r="H514">
        <v>12</v>
      </c>
      <c r="I514" t="str">
        <f>VLOOKUP($H514,Neighborhoods!$A:$C,2,0)</f>
        <v>Brooklyn</v>
      </c>
      <c r="J514" t="str">
        <f>VLOOKUP($H514,Neighborhoods!$A:$C,3,0)</f>
        <v>Williamsburg</v>
      </c>
      <c r="K514" t="s">
        <v>1</v>
      </c>
      <c r="L514" t="str">
        <f t="shared" si="28"/>
        <v>Yes</v>
      </c>
      <c r="M514">
        <v>2</v>
      </c>
      <c r="N514" t="str" cm="1">
        <f t="array" ref="N514">_xlfn.IFS(M514&lt;=2,"Small",M514&lt;=5,"Medium",M514&gt;5,"Large")</f>
        <v>Small</v>
      </c>
      <c r="O514" s="50">
        <v>71</v>
      </c>
      <c r="P514" s="67">
        <f t="shared" si="29"/>
        <v>0.03</v>
      </c>
      <c r="Q514" s="52">
        <v>4.51</v>
      </c>
      <c r="R514" s="52" t="str" cm="1">
        <f t="array" ref="R514">_xlfn.IFS(ROUND(Q514,0)=5,"Excellent",ROUND(Q514,0)=4,"Good",ROUND(Q514,0)=3,"Ok",ROUND(Q514,0)&lt;3,"Bad")</f>
        <v>Excellent</v>
      </c>
      <c r="S514">
        <v>473</v>
      </c>
      <c r="T514" t="str">
        <f t="shared" si="30"/>
        <v>No</v>
      </c>
      <c r="U514" s="65">
        <v>41439</v>
      </c>
      <c r="V514" s="65">
        <v>44051</v>
      </c>
      <c r="W514">
        <v>89</v>
      </c>
      <c r="X514" t="str">
        <f t="shared" si="31"/>
        <v>Active</v>
      </c>
      <c r="Y514" t="s">
        <v>15615</v>
      </c>
    </row>
    <row r="515" spans="1:25" x14ac:dyDescent="0.25">
      <c r="A515">
        <v>514</v>
      </c>
      <c r="B515" t="s">
        <v>403</v>
      </c>
      <c r="C515">
        <v>953</v>
      </c>
      <c r="D515" t="str">
        <f>VLOOKUP($C515,Hosts!$A:$O,10,0)</f>
        <v>New York</v>
      </c>
      <c r="E515" s="67">
        <f>INDEX(Hosts!$A:$O,MATCH(Places!$C515,Hosts!$A:$A,0),MATCH(Places!E$1,Hosts!$1:$1,0))</f>
        <v>1</v>
      </c>
      <c r="F515" s="67">
        <f>INDEX(Hosts!$A:$O,MATCH(Places!$C515,Hosts!$A:$A,0),MATCH(Places!F$1,Hosts!$1:$1,0))</f>
        <v>0.86</v>
      </c>
      <c r="G515" s="67" t="str">
        <f>INDEX(Hosts!$A:$O,MATCH(Places!$C515,Hosts!$A:$A,0),MATCH(Places!G$1,Hosts!$1:$1,0))</f>
        <v>Yes</v>
      </c>
      <c r="H515">
        <v>12</v>
      </c>
      <c r="I515" t="str">
        <f>VLOOKUP($H515,Neighborhoods!$A:$C,2,0)</f>
        <v>Brooklyn</v>
      </c>
      <c r="J515" t="str">
        <f>VLOOKUP($H515,Neighborhoods!$A:$C,3,0)</f>
        <v>Williamsburg</v>
      </c>
      <c r="K515" t="s">
        <v>11822</v>
      </c>
      <c r="L515" t="str">
        <f t="shared" ref="L515:L578" si="32">IF(OR(K515="Private room",K515="Shared room"),"Yes","No")</f>
        <v>No</v>
      </c>
      <c r="M515">
        <v>2</v>
      </c>
      <c r="N515" t="str" cm="1">
        <f t="array" ref="N515">_xlfn.IFS(M515&lt;=2,"Small",M515&lt;=5,"Medium",M515&gt;5,"Large")</f>
        <v>Small</v>
      </c>
      <c r="O515" s="50">
        <v>80</v>
      </c>
      <c r="P515" s="67">
        <f t="shared" ref="P515:P578" si="33">VLOOKUP(O515,$AB$1:$AC$5,2)</f>
        <v>0.03</v>
      </c>
      <c r="Q515" s="52">
        <v>4.9800000000000004</v>
      </c>
      <c r="R515" s="52" t="str" cm="1">
        <f t="array" ref="R515">_xlfn.IFS(ROUND(Q515,0)=5,"Excellent",ROUND(Q515,0)=4,"Good",ROUND(Q515,0)=3,"Ok",ROUND(Q515,0)&lt;3,"Bad")</f>
        <v>Excellent</v>
      </c>
      <c r="S515">
        <v>48</v>
      </c>
      <c r="T515" t="str">
        <f t="shared" ref="T515:T578" si="34">IF(AND(Q515&gt;=4.8,S515&gt;100),"Yes","No")</f>
        <v>No</v>
      </c>
      <c r="U515" s="65">
        <v>41442</v>
      </c>
      <c r="V515" s="65">
        <v>43902</v>
      </c>
      <c r="W515">
        <v>257</v>
      </c>
      <c r="X515" t="str">
        <f t="shared" ref="X515:X578" si="35">IF(W515&lt;&gt;0,"Active","Inactive")</f>
        <v>Active</v>
      </c>
      <c r="Y515" t="s">
        <v>15615</v>
      </c>
    </row>
    <row r="516" spans="1:25" x14ac:dyDescent="0.25">
      <c r="A516">
        <v>515</v>
      </c>
      <c r="B516" t="s">
        <v>404</v>
      </c>
      <c r="C516">
        <v>854</v>
      </c>
      <c r="D516" t="str">
        <f>VLOOKUP($C516,Hosts!$A:$O,10,0)</f>
        <v>New York</v>
      </c>
      <c r="E516" s="67">
        <f>INDEX(Hosts!$A:$O,MATCH(Places!$C516,Hosts!$A:$A,0),MATCH(Places!E$1,Hosts!$1:$1,0))</f>
        <v>1</v>
      </c>
      <c r="F516" s="67">
        <f>INDEX(Hosts!$A:$O,MATCH(Places!$C516,Hosts!$A:$A,0),MATCH(Places!F$1,Hosts!$1:$1,0))</f>
        <v>0.68</v>
      </c>
      <c r="G516" s="67" t="str">
        <f>INDEX(Hosts!$A:$O,MATCH(Places!$C516,Hosts!$A:$A,0),MATCH(Places!G$1,Hosts!$1:$1,0))</f>
        <v>Yes</v>
      </c>
      <c r="H516">
        <v>14</v>
      </c>
      <c r="I516" t="str">
        <f>VLOOKUP($H516,Neighborhoods!$A:$C,2,0)</f>
        <v>Manhattan</v>
      </c>
      <c r="J516" t="str">
        <f>VLOOKUP($H516,Neighborhoods!$A:$C,3,0)</f>
        <v>East Harlem</v>
      </c>
      <c r="K516" t="s">
        <v>11822</v>
      </c>
      <c r="L516" t="str">
        <f t="shared" si="32"/>
        <v>No</v>
      </c>
      <c r="M516">
        <v>2</v>
      </c>
      <c r="N516" t="str" cm="1">
        <f t="array" ref="N516">_xlfn.IFS(M516&lt;=2,"Small",M516&lt;=5,"Medium",M516&gt;5,"Large")</f>
        <v>Small</v>
      </c>
      <c r="O516" s="50">
        <v>50</v>
      </c>
      <c r="P516" s="67">
        <f t="shared" si="33"/>
        <v>0.03</v>
      </c>
      <c r="Q516" s="52">
        <v>4.83</v>
      </c>
      <c r="R516" s="52" t="str" cm="1">
        <f t="array" ref="R516">_xlfn.IFS(ROUND(Q516,0)=5,"Excellent",ROUND(Q516,0)=4,"Good",ROUND(Q516,0)=3,"Ok",ROUND(Q516,0)&lt;3,"Bad")</f>
        <v>Excellent</v>
      </c>
      <c r="S516">
        <v>24</v>
      </c>
      <c r="T516" t="str">
        <f t="shared" si="34"/>
        <v>No</v>
      </c>
      <c r="U516" s="65">
        <v>43018</v>
      </c>
      <c r="V516" s="65">
        <v>44044</v>
      </c>
      <c r="W516">
        <v>16</v>
      </c>
      <c r="X516" t="str">
        <f t="shared" si="35"/>
        <v>Active</v>
      </c>
      <c r="Y516" t="s">
        <v>15615</v>
      </c>
    </row>
    <row r="517" spans="1:25" x14ac:dyDescent="0.25">
      <c r="A517">
        <v>516</v>
      </c>
      <c r="B517" t="s">
        <v>405</v>
      </c>
      <c r="C517">
        <v>669</v>
      </c>
      <c r="D517" t="str">
        <f>VLOOKUP($C517,Hosts!$A:$O,10,0)</f>
        <v>New York</v>
      </c>
      <c r="E517" s="67">
        <f>INDEX(Hosts!$A:$O,MATCH(Places!$C517,Hosts!$A:$A,0),MATCH(Places!E$1,Hosts!$1:$1,0))</f>
        <v>0.88</v>
      </c>
      <c r="F517" s="67">
        <f>INDEX(Hosts!$A:$O,MATCH(Places!$C517,Hosts!$A:$A,0),MATCH(Places!F$1,Hosts!$1:$1,0))</f>
        <v>0.5</v>
      </c>
      <c r="G517" s="67" t="str">
        <f>INDEX(Hosts!$A:$O,MATCH(Places!$C517,Hosts!$A:$A,0),MATCH(Places!G$1,Hosts!$1:$1,0))</f>
        <v>No</v>
      </c>
      <c r="H517">
        <v>14</v>
      </c>
      <c r="I517" t="str">
        <f>VLOOKUP($H517,Neighborhoods!$A:$C,2,0)</f>
        <v>Manhattan</v>
      </c>
      <c r="J517" t="str">
        <f>VLOOKUP($H517,Neighborhoods!$A:$C,3,0)</f>
        <v>East Harlem</v>
      </c>
      <c r="K517" t="s">
        <v>1</v>
      </c>
      <c r="L517" t="str">
        <f t="shared" si="32"/>
        <v>Yes</v>
      </c>
      <c r="M517">
        <v>1</v>
      </c>
      <c r="N517" t="str" cm="1">
        <f t="array" ref="N517">_xlfn.IFS(M517&lt;=2,"Small",M517&lt;=5,"Medium",M517&gt;5,"Large")</f>
        <v>Small</v>
      </c>
      <c r="O517" s="50">
        <v>30</v>
      </c>
      <c r="P517" s="67">
        <f t="shared" si="33"/>
        <v>0.03</v>
      </c>
      <c r="Q517" s="52">
        <v>4.67</v>
      </c>
      <c r="R517" s="52" t="str" cm="1">
        <f t="array" ref="R517">_xlfn.IFS(ROUND(Q517,0)=5,"Excellent",ROUND(Q517,0)=4,"Good",ROUND(Q517,0)=3,"Ok",ROUND(Q517,0)&lt;3,"Bad")</f>
        <v>Excellent</v>
      </c>
      <c r="S517">
        <v>6</v>
      </c>
      <c r="T517" t="str">
        <f t="shared" si="34"/>
        <v>No</v>
      </c>
      <c r="U517" s="65">
        <v>42369</v>
      </c>
      <c r="V517" s="65">
        <v>43940</v>
      </c>
      <c r="W517">
        <v>344</v>
      </c>
      <c r="X517" t="str">
        <f t="shared" si="35"/>
        <v>Active</v>
      </c>
      <c r="Y517" t="s">
        <v>15615</v>
      </c>
    </row>
    <row r="518" spans="1:25" x14ac:dyDescent="0.25">
      <c r="A518">
        <v>517</v>
      </c>
      <c r="B518" t="s">
        <v>406</v>
      </c>
      <c r="C518">
        <v>724</v>
      </c>
      <c r="D518" t="str">
        <f>VLOOKUP($C518,Hosts!$A:$O,10,0)</f>
        <v>New York</v>
      </c>
      <c r="E518" s="67">
        <f>INDEX(Hosts!$A:$O,MATCH(Places!$C518,Hosts!$A:$A,0),MATCH(Places!E$1,Hosts!$1:$1,0))</f>
        <v>1</v>
      </c>
      <c r="F518" s="67">
        <f>INDEX(Hosts!$A:$O,MATCH(Places!$C518,Hosts!$A:$A,0),MATCH(Places!F$1,Hosts!$1:$1,0))</f>
        <v>0.98</v>
      </c>
      <c r="G518" s="67" t="str">
        <f>INDEX(Hosts!$A:$O,MATCH(Places!$C518,Hosts!$A:$A,0),MATCH(Places!G$1,Hosts!$1:$1,0))</f>
        <v>Yes</v>
      </c>
      <c r="H518">
        <v>11</v>
      </c>
      <c r="I518" t="str">
        <f>VLOOKUP($H518,Neighborhoods!$A:$C,2,0)</f>
        <v>Brooklyn</v>
      </c>
      <c r="J518" t="str">
        <f>VLOOKUP($H518,Neighborhoods!$A:$C,3,0)</f>
        <v>Greenpoint</v>
      </c>
      <c r="K518" t="s">
        <v>11822</v>
      </c>
      <c r="L518" t="str">
        <f t="shared" si="32"/>
        <v>No</v>
      </c>
      <c r="M518">
        <v>4</v>
      </c>
      <c r="N518" t="str" cm="1">
        <f t="array" ref="N518">_xlfn.IFS(M518&lt;=2,"Small",M518&lt;=5,"Medium",M518&gt;5,"Large")</f>
        <v>Medium</v>
      </c>
      <c r="O518" s="50">
        <v>350</v>
      </c>
      <c r="P518" s="67">
        <f t="shared" si="33"/>
        <v>0.04</v>
      </c>
      <c r="Q518" s="52">
        <v>4.25</v>
      </c>
      <c r="R518" s="52" t="str" cm="1">
        <f t="array" ref="R518">_xlfn.IFS(ROUND(Q518,0)=5,"Excellent",ROUND(Q518,0)=4,"Good",ROUND(Q518,0)=3,"Ok",ROUND(Q518,0)&lt;3,"Bad")</f>
        <v>Good</v>
      </c>
      <c r="S518">
        <v>4</v>
      </c>
      <c r="T518" t="str">
        <f t="shared" si="34"/>
        <v>No</v>
      </c>
      <c r="U518" s="65">
        <v>41482</v>
      </c>
      <c r="V518" s="65">
        <v>42186</v>
      </c>
      <c r="W518">
        <v>47</v>
      </c>
      <c r="X518" t="str">
        <f t="shared" si="35"/>
        <v>Active</v>
      </c>
      <c r="Y518" t="s">
        <v>15615</v>
      </c>
    </row>
    <row r="519" spans="1:25" x14ac:dyDescent="0.25">
      <c r="A519">
        <v>518</v>
      </c>
      <c r="B519" t="s">
        <v>407</v>
      </c>
      <c r="C519">
        <v>1168</v>
      </c>
      <c r="D519" t="str">
        <f>VLOOKUP($C519,Hosts!$A:$O,10,0)</f>
        <v>New York</v>
      </c>
      <c r="E519" s="67">
        <f>INDEX(Hosts!$A:$O,MATCH(Places!$C519,Hosts!$A:$A,0),MATCH(Places!E$1,Hosts!$1:$1,0))</f>
        <v>1</v>
      </c>
      <c r="F519" s="67">
        <f>INDEX(Hosts!$A:$O,MATCH(Places!$C519,Hosts!$A:$A,0),MATCH(Places!F$1,Hosts!$1:$1,0))</f>
        <v>0.56999999999999995</v>
      </c>
      <c r="G519" s="67" t="str">
        <f>INDEX(Hosts!$A:$O,MATCH(Places!$C519,Hosts!$A:$A,0),MATCH(Places!G$1,Hosts!$1:$1,0))</f>
        <v>No</v>
      </c>
      <c r="H519">
        <v>7</v>
      </c>
      <c r="I519" t="str">
        <f>VLOOKUP($H519,Neighborhoods!$A:$C,2,0)</f>
        <v>Brooklyn</v>
      </c>
      <c r="J519" t="str">
        <f>VLOOKUP($H519,Neighborhoods!$A:$C,3,0)</f>
        <v>Bedford-Stuyvesant</v>
      </c>
      <c r="K519" t="s">
        <v>1</v>
      </c>
      <c r="L519" t="str">
        <f t="shared" si="32"/>
        <v>Yes</v>
      </c>
      <c r="M519">
        <v>2</v>
      </c>
      <c r="N519" t="str" cm="1">
        <f t="array" ref="N519">_xlfn.IFS(M519&lt;=2,"Small",M519&lt;=5,"Medium",M519&gt;5,"Large")</f>
        <v>Small</v>
      </c>
      <c r="O519" s="50">
        <v>60</v>
      </c>
      <c r="P519" s="67">
        <f t="shared" si="33"/>
        <v>0.03</v>
      </c>
      <c r="Q519" s="52">
        <v>4.9000000000000004</v>
      </c>
      <c r="R519" s="52" t="str" cm="1">
        <f t="array" ref="R519">_xlfn.IFS(ROUND(Q519,0)=5,"Excellent",ROUND(Q519,0)=4,"Good",ROUND(Q519,0)=3,"Ok",ROUND(Q519,0)&lt;3,"Bad")</f>
        <v>Excellent</v>
      </c>
      <c r="S519">
        <v>21</v>
      </c>
      <c r="T519" t="str">
        <f t="shared" si="34"/>
        <v>No</v>
      </c>
      <c r="U519" s="65">
        <v>41861</v>
      </c>
      <c r="V519" s="65">
        <v>43925</v>
      </c>
      <c r="W519">
        <v>363</v>
      </c>
      <c r="X519" t="str">
        <f t="shared" si="35"/>
        <v>Active</v>
      </c>
      <c r="Y519" t="s">
        <v>15615</v>
      </c>
    </row>
    <row r="520" spans="1:25" x14ac:dyDescent="0.25">
      <c r="A520">
        <v>519</v>
      </c>
      <c r="B520" t="s">
        <v>15090</v>
      </c>
      <c r="C520">
        <v>821</v>
      </c>
      <c r="D520" t="str">
        <f>VLOOKUP($C520,Hosts!$A:$O,10,0)</f>
        <v>New York</v>
      </c>
      <c r="E520" s="67">
        <f>INDEX(Hosts!$A:$O,MATCH(Places!$C520,Hosts!$A:$A,0),MATCH(Places!E$1,Hosts!$1:$1,0))</f>
        <v>1</v>
      </c>
      <c r="F520" s="67">
        <f>INDEX(Hosts!$A:$O,MATCH(Places!$C520,Hosts!$A:$A,0),MATCH(Places!F$1,Hosts!$1:$1,0))</f>
        <v>1</v>
      </c>
      <c r="G520" s="67" t="str">
        <f>INDEX(Hosts!$A:$O,MATCH(Places!$C520,Hosts!$A:$A,0),MATCH(Places!G$1,Hosts!$1:$1,0))</f>
        <v>Yes</v>
      </c>
      <c r="H520">
        <v>12</v>
      </c>
      <c r="I520" t="str">
        <f>VLOOKUP($H520,Neighborhoods!$A:$C,2,0)</f>
        <v>Brooklyn</v>
      </c>
      <c r="J520" t="str">
        <f>VLOOKUP($H520,Neighborhoods!$A:$C,3,0)</f>
        <v>Williamsburg</v>
      </c>
      <c r="K520" t="s">
        <v>11822</v>
      </c>
      <c r="L520" t="str">
        <f t="shared" si="32"/>
        <v>No</v>
      </c>
      <c r="M520">
        <v>2</v>
      </c>
      <c r="N520" t="str" cm="1">
        <f t="array" ref="N520">_xlfn.IFS(M520&lt;=2,"Small",M520&lt;=5,"Medium",M520&gt;5,"Large")</f>
        <v>Small</v>
      </c>
      <c r="O520" s="50">
        <v>225</v>
      </c>
      <c r="P520" s="67">
        <f t="shared" si="33"/>
        <v>0.04</v>
      </c>
      <c r="Q520" s="52">
        <v>5</v>
      </c>
      <c r="R520" s="52" t="str" cm="1">
        <f t="array" ref="R520">_xlfn.IFS(ROUND(Q520,0)=5,"Excellent",ROUND(Q520,0)=4,"Good",ROUND(Q520,0)=3,"Ok",ROUND(Q520,0)&lt;3,"Bad")</f>
        <v>Excellent</v>
      </c>
      <c r="S520">
        <v>63</v>
      </c>
      <c r="T520" t="str">
        <f t="shared" si="34"/>
        <v>No</v>
      </c>
      <c r="U520" s="65">
        <v>41518</v>
      </c>
      <c r="V520" s="65">
        <v>43877</v>
      </c>
      <c r="W520">
        <v>227</v>
      </c>
      <c r="X520" t="str">
        <f t="shared" si="35"/>
        <v>Active</v>
      </c>
      <c r="Y520" t="s">
        <v>15616</v>
      </c>
    </row>
    <row r="521" spans="1:25" x14ac:dyDescent="0.25">
      <c r="A521">
        <v>520</v>
      </c>
      <c r="B521" t="s">
        <v>13456</v>
      </c>
      <c r="C521">
        <v>1175</v>
      </c>
      <c r="D521" t="str">
        <f>VLOOKUP($C521,Hosts!$A:$O,10,0)</f>
        <v>New York</v>
      </c>
      <c r="E521" s="67">
        <f>INDEX(Hosts!$A:$O,MATCH(Places!$C521,Hosts!$A:$A,0),MATCH(Places!E$1,Hosts!$1:$1,0))</f>
        <v>0.54</v>
      </c>
      <c r="F521" s="67">
        <f>INDEX(Hosts!$A:$O,MATCH(Places!$C521,Hosts!$A:$A,0),MATCH(Places!F$1,Hosts!$1:$1,0))</f>
        <v>0.86</v>
      </c>
      <c r="G521" s="67" t="str">
        <f>INDEX(Hosts!$A:$O,MATCH(Places!$C521,Hosts!$A:$A,0),MATCH(Places!G$1,Hosts!$1:$1,0))</f>
        <v>No</v>
      </c>
      <c r="H521">
        <v>7</v>
      </c>
      <c r="I521" t="str">
        <f>VLOOKUP($H521,Neighborhoods!$A:$C,2,0)</f>
        <v>Brooklyn</v>
      </c>
      <c r="J521" t="str">
        <f>VLOOKUP($H521,Neighborhoods!$A:$C,3,0)</f>
        <v>Bedford-Stuyvesant</v>
      </c>
      <c r="K521" t="s">
        <v>11822</v>
      </c>
      <c r="L521" t="str">
        <f t="shared" si="32"/>
        <v>No</v>
      </c>
      <c r="M521">
        <v>8</v>
      </c>
      <c r="N521" t="str" cm="1">
        <f t="array" ref="N521">_xlfn.IFS(M521&lt;=2,"Small",M521&lt;=5,"Medium",M521&gt;5,"Large")</f>
        <v>Large</v>
      </c>
      <c r="O521" s="50">
        <v>125</v>
      </c>
      <c r="P521" s="67">
        <f t="shared" si="33"/>
        <v>0.03</v>
      </c>
      <c r="Q521" s="52">
        <v>4.01</v>
      </c>
      <c r="R521" s="52" t="str" cm="1">
        <f t="array" ref="R521">_xlfn.IFS(ROUND(Q521,0)=5,"Excellent",ROUND(Q521,0)=4,"Good",ROUND(Q521,0)=3,"Ok",ROUND(Q521,0)&lt;3,"Bad")</f>
        <v>Good</v>
      </c>
      <c r="S521">
        <v>204</v>
      </c>
      <c r="T521" t="str">
        <f t="shared" si="34"/>
        <v>No</v>
      </c>
      <c r="U521" s="65">
        <v>41575</v>
      </c>
      <c r="V521" s="65">
        <v>44045</v>
      </c>
      <c r="W521">
        <v>358</v>
      </c>
      <c r="X521" t="str">
        <f t="shared" si="35"/>
        <v>Active</v>
      </c>
      <c r="Y521" t="s">
        <v>15616</v>
      </c>
    </row>
    <row r="522" spans="1:25" x14ac:dyDescent="0.25">
      <c r="A522">
        <v>521</v>
      </c>
      <c r="B522" t="s">
        <v>408</v>
      </c>
      <c r="C522">
        <v>1181</v>
      </c>
      <c r="D522" t="str">
        <f>VLOOKUP($C522,Hosts!$A:$O,10,0)</f>
        <v>New York</v>
      </c>
      <c r="E522" s="67">
        <f>INDEX(Hosts!$A:$O,MATCH(Places!$C522,Hosts!$A:$A,0),MATCH(Places!E$1,Hosts!$1:$1,0))</f>
        <v>1</v>
      </c>
      <c r="F522" s="67">
        <f>INDEX(Hosts!$A:$O,MATCH(Places!$C522,Hosts!$A:$A,0),MATCH(Places!F$1,Hosts!$1:$1,0))</f>
        <v>0.47</v>
      </c>
      <c r="G522" s="67" t="str">
        <f>INDEX(Hosts!$A:$O,MATCH(Places!$C522,Hosts!$A:$A,0),MATCH(Places!G$1,Hosts!$1:$1,0))</f>
        <v>Yes</v>
      </c>
      <c r="H522">
        <v>16</v>
      </c>
      <c r="I522" t="str">
        <f>VLOOKUP($H522,Neighborhoods!$A:$C,2,0)</f>
        <v>Manhattan</v>
      </c>
      <c r="J522" t="str">
        <f>VLOOKUP($H522,Neighborhoods!$A:$C,3,0)</f>
        <v>Harlem</v>
      </c>
      <c r="K522" t="s">
        <v>1</v>
      </c>
      <c r="L522" t="str">
        <f t="shared" si="32"/>
        <v>Yes</v>
      </c>
      <c r="M522">
        <v>1</v>
      </c>
      <c r="N522" t="str" cm="1">
        <f t="array" ref="N522">_xlfn.IFS(M522&lt;=2,"Small",M522&lt;=5,"Medium",M522&gt;5,"Large")</f>
        <v>Small</v>
      </c>
      <c r="O522" s="50">
        <v>50</v>
      </c>
      <c r="P522" s="67">
        <f t="shared" si="33"/>
        <v>0.03</v>
      </c>
      <c r="Q522" s="52">
        <v>4.7300000000000004</v>
      </c>
      <c r="R522" s="52" t="str" cm="1">
        <f t="array" ref="R522">_xlfn.IFS(ROUND(Q522,0)=5,"Excellent",ROUND(Q522,0)=4,"Good",ROUND(Q522,0)=3,"Ok",ROUND(Q522,0)&lt;3,"Bad")</f>
        <v>Excellent</v>
      </c>
      <c r="S522">
        <v>71</v>
      </c>
      <c r="T522" t="str">
        <f t="shared" si="34"/>
        <v>No</v>
      </c>
      <c r="U522" s="65">
        <v>41484</v>
      </c>
      <c r="V522" s="65">
        <v>43896</v>
      </c>
      <c r="W522">
        <v>360</v>
      </c>
      <c r="X522" t="str">
        <f t="shared" si="35"/>
        <v>Active</v>
      </c>
      <c r="Y522" t="s">
        <v>15615</v>
      </c>
    </row>
    <row r="523" spans="1:25" x14ac:dyDescent="0.25">
      <c r="A523">
        <v>522</v>
      </c>
      <c r="B523" t="s">
        <v>15407</v>
      </c>
      <c r="C523">
        <v>1187</v>
      </c>
      <c r="D523" t="str">
        <f>VLOOKUP($C523,Hosts!$A:$O,10,0)</f>
        <v>New York</v>
      </c>
      <c r="E523" s="67">
        <f>INDEX(Hosts!$A:$O,MATCH(Places!$C523,Hosts!$A:$A,0),MATCH(Places!E$1,Hosts!$1:$1,0))</f>
        <v>1</v>
      </c>
      <c r="F523" s="67">
        <f>INDEX(Hosts!$A:$O,MATCH(Places!$C523,Hosts!$A:$A,0),MATCH(Places!F$1,Hosts!$1:$1,0))</f>
        <v>0.91</v>
      </c>
      <c r="G523" s="67" t="str">
        <f>INDEX(Hosts!$A:$O,MATCH(Places!$C523,Hosts!$A:$A,0),MATCH(Places!G$1,Hosts!$1:$1,0))</f>
        <v>Yes</v>
      </c>
      <c r="H523">
        <v>16</v>
      </c>
      <c r="I523" t="str">
        <f>VLOOKUP($H523,Neighborhoods!$A:$C,2,0)</f>
        <v>Manhattan</v>
      </c>
      <c r="J523" t="str">
        <f>VLOOKUP($H523,Neighborhoods!$A:$C,3,0)</f>
        <v>Harlem</v>
      </c>
      <c r="K523" t="s">
        <v>11822</v>
      </c>
      <c r="L523" t="str">
        <f t="shared" si="32"/>
        <v>No</v>
      </c>
      <c r="M523">
        <v>6</v>
      </c>
      <c r="N523" t="str" cm="1">
        <f t="array" ref="N523">_xlfn.IFS(M523&lt;=2,"Small",M523&lt;=5,"Medium",M523&gt;5,"Large")</f>
        <v>Large</v>
      </c>
      <c r="O523" s="50">
        <v>314</v>
      </c>
      <c r="P523" s="67">
        <f t="shared" si="33"/>
        <v>0.04</v>
      </c>
      <c r="Q523" s="52">
        <v>4.91</v>
      </c>
      <c r="R523" s="52" t="str" cm="1">
        <f t="array" ref="R523">_xlfn.IFS(ROUND(Q523,0)=5,"Excellent",ROUND(Q523,0)=4,"Good",ROUND(Q523,0)=3,"Ok",ROUND(Q523,0)&lt;3,"Bad")</f>
        <v>Excellent</v>
      </c>
      <c r="S523">
        <v>78</v>
      </c>
      <c r="T523" t="str">
        <f t="shared" si="34"/>
        <v>No</v>
      </c>
      <c r="U523" s="65">
        <v>42429</v>
      </c>
      <c r="V523" s="65">
        <v>43832</v>
      </c>
      <c r="W523">
        <v>337</v>
      </c>
      <c r="X523" t="str">
        <f t="shared" si="35"/>
        <v>Active</v>
      </c>
      <c r="Y523" t="s">
        <v>15616</v>
      </c>
    </row>
    <row r="524" spans="1:25" x14ac:dyDescent="0.25">
      <c r="A524">
        <v>523</v>
      </c>
      <c r="B524" t="s">
        <v>409</v>
      </c>
      <c r="C524">
        <v>1188</v>
      </c>
      <c r="D524" t="str">
        <f>VLOOKUP($C524,Hosts!$A:$O,10,0)</f>
        <v>New York</v>
      </c>
      <c r="E524" s="67">
        <f>INDEX(Hosts!$A:$O,MATCH(Places!$C524,Hosts!$A:$A,0),MATCH(Places!E$1,Hosts!$1:$1,0))</f>
        <v>1</v>
      </c>
      <c r="F524" s="67">
        <f>INDEX(Hosts!$A:$O,MATCH(Places!$C524,Hosts!$A:$A,0),MATCH(Places!F$1,Hosts!$1:$1,0))</f>
        <v>0.98</v>
      </c>
      <c r="G524" s="67" t="str">
        <f>INDEX(Hosts!$A:$O,MATCH(Places!$C524,Hosts!$A:$A,0),MATCH(Places!G$1,Hosts!$1:$1,0))</f>
        <v>Yes</v>
      </c>
      <c r="H524">
        <v>16</v>
      </c>
      <c r="I524" t="str">
        <f>VLOOKUP($H524,Neighborhoods!$A:$C,2,0)</f>
        <v>Manhattan</v>
      </c>
      <c r="J524" t="str">
        <f>VLOOKUP($H524,Neighborhoods!$A:$C,3,0)</f>
        <v>Harlem</v>
      </c>
      <c r="K524" t="s">
        <v>1</v>
      </c>
      <c r="L524" t="str">
        <f t="shared" si="32"/>
        <v>Yes</v>
      </c>
      <c r="M524">
        <v>2</v>
      </c>
      <c r="N524" t="str" cm="1">
        <f t="array" ref="N524">_xlfn.IFS(M524&lt;=2,"Small",M524&lt;=5,"Medium",M524&gt;5,"Large")</f>
        <v>Small</v>
      </c>
      <c r="O524" s="50">
        <v>66</v>
      </c>
      <c r="P524" s="67">
        <f t="shared" si="33"/>
        <v>0.03</v>
      </c>
      <c r="Q524" s="52">
        <v>4.8899999999999997</v>
      </c>
      <c r="R524" s="52" t="str" cm="1">
        <f t="array" ref="R524">_xlfn.IFS(ROUND(Q524,0)=5,"Excellent",ROUND(Q524,0)=4,"Good",ROUND(Q524,0)=3,"Ok",ROUND(Q524,0)&lt;3,"Bad")</f>
        <v>Excellent</v>
      </c>
      <c r="S524">
        <v>224</v>
      </c>
      <c r="T524" t="str">
        <f t="shared" si="34"/>
        <v>Yes</v>
      </c>
      <c r="U524" s="65">
        <v>41517</v>
      </c>
      <c r="V524" s="65">
        <v>43902</v>
      </c>
      <c r="W524">
        <v>311</v>
      </c>
      <c r="X524" t="str">
        <f t="shared" si="35"/>
        <v>Active</v>
      </c>
      <c r="Y524" t="s">
        <v>15615</v>
      </c>
    </row>
    <row r="525" spans="1:25" x14ac:dyDescent="0.25">
      <c r="A525">
        <v>524</v>
      </c>
      <c r="B525" t="s">
        <v>14546</v>
      </c>
      <c r="C525">
        <v>1190</v>
      </c>
      <c r="D525" t="str">
        <f>VLOOKUP($C525,Hosts!$A:$O,10,0)</f>
        <v>New York</v>
      </c>
      <c r="E525" s="67">
        <f>INDEX(Hosts!$A:$O,MATCH(Places!$C525,Hosts!$A:$A,0),MATCH(Places!E$1,Hosts!$1:$1,0))</f>
        <v>1</v>
      </c>
      <c r="F525" s="67">
        <f>INDEX(Hosts!$A:$O,MATCH(Places!$C525,Hosts!$A:$A,0),MATCH(Places!F$1,Hosts!$1:$1,0))</f>
        <v>1</v>
      </c>
      <c r="G525" s="67" t="str">
        <f>INDEX(Hosts!$A:$O,MATCH(Places!$C525,Hosts!$A:$A,0),MATCH(Places!G$1,Hosts!$1:$1,0))</f>
        <v>Yes</v>
      </c>
      <c r="H525">
        <v>15</v>
      </c>
      <c r="I525" t="str">
        <f>VLOOKUP($H525,Neighborhoods!$A:$C,2,0)</f>
        <v>Manhattan</v>
      </c>
      <c r="J525" t="str">
        <f>VLOOKUP($H525,Neighborhoods!$A:$C,3,0)</f>
        <v>East Village</v>
      </c>
      <c r="K525" t="s">
        <v>11822</v>
      </c>
      <c r="L525" t="str">
        <f t="shared" si="32"/>
        <v>No</v>
      </c>
      <c r="M525">
        <v>3</v>
      </c>
      <c r="N525" t="str" cm="1">
        <f t="array" ref="N525">_xlfn.IFS(M525&lt;=2,"Small",M525&lt;=5,"Medium",M525&gt;5,"Large")</f>
        <v>Medium</v>
      </c>
      <c r="O525" s="50">
        <v>145</v>
      </c>
      <c r="P525" s="67">
        <f t="shared" si="33"/>
        <v>0.03</v>
      </c>
      <c r="Q525" s="52">
        <v>4.83</v>
      </c>
      <c r="R525" s="52" t="str" cm="1">
        <f t="array" ref="R525">_xlfn.IFS(ROUND(Q525,0)=5,"Excellent",ROUND(Q525,0)=4,"Good",ROUND(Q525,0)=3,"Ok",ROUND(Q525,0)&lt;3,"Bad")</f>
        <v>Excellent</v>
      </c>
      <c r="S525">
        <v>99</v>
      </c>
      <c r="T525" t="str">
        <f t="shared" si="34"/>
        <v>No</v>
      </c>
      <c r="U525" s="65">
        <v>41967</v>
      </c>
      <c r="V525" s="65">
        <v>43892</v>
      </c>
      <c r="W525">
        <v>319</v>
      </c>
      <c r="X525" t="str">
        <f t="shared" si="35"/>
        <v>Active</v>
      </c>
      <c r="Y525" t="s">
        <v>15615</v>
      </c>
    </row>
    <row r="526" spans="1:25" x14ac:dyDescent="0.25">
      <c r="A526">
        <v>525</v>
      </c>
      <c r="B526" t="s">
        <v>410</v>
      </c>
      <c r="C526">
        <v>1195</v>
      </c>
      <c r="D526" t="str">
        <f>VLOOKUP($C526,Hosts!$A:$O,10,0)</f>
        <v>New York</v>
      </c>
      <c r="E526" s="67">
        <f>INDEX(Hosts!$A:$O,MATCH(Places!$C526,Hosts!$A:$A,0),MATCH(Places!E$1,Hosts!$1:$1,0))</f>
        <v>1</v>
      </c>
      <c r="F526" s="67">
        <f>INDEX(Hosts!$A:$O,MATCH(Places!$C526,Hosts!$A:$A,0),MATCH(Places!F$1,Hosts!$1:$1,0))</f>
        <v>0.67</v>
      </c>
      <c r="G526" s="67" t="str">
        <f>INDEX(Hosts!$A:$O,MATCH(Places!$C526,Hosts!$A:$A,0),MATCH(Places!G$1,Hosts!$1:$1,0))</f>
        <v>No</v>
      </c>
      <c r="H526">
        <v>4</v>
      </c>
      <c r="I526" t="str">
        <f>VLOOKUP($H526,Neighborhoods!$A:$C,2,0)</f>
        <v>Bronx</v>
      </c>
      <c r="J526" t="str">
        <f>VLOOKUP($H526,Neighborhoods!$A:$C,3,0)</f>
        <v>Mott Haven</v>
      </c>
      <c r="K526" t="s">
        <v>1</v>
      </c>
      <c r="L526" t="str">
        <f t="shared" si="32"/>
        <v>Yes</v>
      </c>
      <c r="M526">
        <v>4</v>
      </c>
      <c r="N526" t="str" cm="1">
        <f t="array" ref="N526">_xlfn.IFS(M526&lt;=2,"Small",M526&lt;=5,"Medium",M526&gt;5,"Large")</f>
        <v>Medium</v>
      </c>
      <c r="O526" s="50">
        <v>64</v>
      </c>
      <c r="P526" s="67">
        <f t="shared" si="33"/>
        <v>0.03</v>
      </c>
      <c r="Q526" s="52">
        <v>4.9800000000000004</v>
      </c>
      <c r="R526" s="52" t="str" cm="1">
        <f t="array" ref="R526">_xlfn.IFS(ROUND(Q526,0)=5,"Excellent",ROUND(Q526,0)=4,"Good",ROUND(Q526,0)=3,"Ok",ROUND(Q526,0)&lt;3,"Bad")</f>
        <v>Excellent</v>
      </c>
      <c r="S526">
        <v>152</v>
      </c>
      <c r="T526" t="str">
        <f t="shared" si="34"/>
        <v>Yes</v>
      </c>
      <c r="U526" s="65">
        <v>41469</v>
      </c>
      <c r="V526" s="65">
        <v>44043</v>
      </c>
      <c r="W526">
        <v>365</v>
      </c>
      <c r="X526" t="str">
        <f t="shared" si="35"/>
        <v>Active</v>
      </c>
      <c r="Y526" t="s">
        <v>15615</v>
      </c>
    </row>
    <row r="527" spans="1:25" x14ac:dyDescent="0.25">
      <c r="A527">
        <v>526</v>
      </c>
      <c r="B527" t="s">
        <v>411</v>
      </c>
      <c r="C527">
        <v>390</v>
      </c>
      <c r="D527" t="str">
        <f>VLOOKUP($C527,Hosts!$A:$O,10,0)</f>
        <v>New York</v>
      </c>
      <c r="E527" s="67">
        <f>INDEX(Hosts!$A:$O,MATCH(Places!$C527,Hosts!$A:$A,0),MATCH(Places!E$1,Hosts!$1:$1,0))</f>
        <v>1</v>
      </c>
      <c r="F527" s="67">
        <f>INDEX(Hosts!$A:$O,MATCH(Places!$C527,Hosts!$A:$A,0),MATCH(Places!F$1,Hosts!$1:$1,0))</f>
        <v>0.93</v>
      </c>
      <c r="G527" s="67" t="str">
        <f>INDEX(Hosts!$A:$O,MATCH(Places!$C527,Hosts!$A:$A,0),MATCH(Places!G$1,Hosts!$1:$1,0))</f>
        <v>Yes</v>
      </c>
      <c r="H527">
        <v>12</v>
      </c>
      <c r="I527" t="str">
        <f>VLOOKUP($H527,Neighborhoods!$A:$C,2,0)</f>
        <v>Brooklyn</v>
      </c>
      <c r="J527" t="str">
        <f>VLOOKUP($H527,Neighborhoods!$A:$C,3,0)</f>
        <v>Williamsburg</v>
      </c>
      <c r="K527" t="s">
        <v>11822</v>
      </c>
      <c r="L527" t="str">
        <f t="shared" si="32"/>
        <v>No</v>
      </c>
      <c r="M527">
        <v>6</v>
      </c>
      <c r="N527" t="str" cm="1">
        <f t="array" ref="N527">_xlfn.IFS(M527&lt;=2,"Small",M527&lt;=5,"Medium",M527&gt;5,"Large")</f>
        <v>Large</v>
      </c>
      <c r="O527" s="50">
        <v>295</v>
      </c>
      <c r="P527" s="67">
        <f t="shared" si="33"/>
        <v>0.04</v>
      </c>
      <c r="Q527" s="52">
        <v>4.9000000000000004</v>
      </c>
      <c r="R527" s="52" t="str" cm="1">
        <f t="array" ref="R527">_xlfn.IFS(ROUND(Q527,0)=5,"Excellent",ROUND(Q527,0)=4,"Good",ROUND(Q527,0)=3,"Ok",ROUND(Q527,0)&lt;3,"Bad")</f>
        <v>Excellent</v>
      </c>
      <c r="S527">
        <v>143</v>
      </c>
      <c r="T527" t="str">
        <f t="shared" si="34"/>
        <v>Yes</v>
      </c>
      <c r="U527" s="65">
        <v>41503</v>
      </c>
      <c r="V527" s="65">
        <v>44007</v>
      </c>
      <c r="W527">
        <v>0</v>
      </c>
      <c r="X527" t="str">
        <f t="shared" si="35"/>
        <v>Inactive</v>
      </c>
      <c r="Y527" t="s">
        <v>15615</v>
      </c>
    </row>
    <row r="528" spans="1:25" x14ac:dyDescent="0.25">
      <c r="A528">
        <v>527</v>
      </c>
      <c r="B528" t="s">
        <v>14724</v>
      </c>
      <c r="C528">
        <v>907</v>
      </c>
      <c r="D528" t="str">
        <f>VLOOKUP($C528,Hosts!$A:$O,10,0)</f>
        <v>New York</v>
      </c>
      <c r="E528" s="67">
        <f>INDEX(Hosts!$A:$O,MATCH(Places!$C528,Hosts!$A:$A,0),MATCH(Places!E$1,Hosts!$1:$1,0))</f>
        <v>1</v>
      </c>
      <c r="F528" s="67">
        <f>INDEX(Hosts!$A:$O,MATCH(Places!$C528,Hosts!$A:$A,0),MATCH(Places!F$1,Hosts!$1:$1,0))</f>
        <v>1</v>
      </c>
      <c r="G528" s="67" t="str">
        <f>INDEX(Hosts!$A:$O,MATCH(Places!$C528,Hosts!$A:$A,0),MATCH(Places!G$1,Hosts!$1:$1,0))</f>
        <v>No</v>
      </c>
      <c r="H528">
        <v>12</v>
      </c>
      <c r="I528" t="str">
        <f>VLOOKUP($H528,Neighborhoods!$A:$C,2,0)</f>
        <v>Brooklyn</v>
      </c>
      <c r="J528" t="str">
        <f>VLOOKUP($H528,Neighborhoods!$A:$C,3,0)</f>
        <v>Williamsburg</v>
      </c>
      <c r="K528" t="s">
        <v>11822</v>
      </c>
      <c r="L528" t="str">
        <f t="shared" si="32"/>
        <v>No</v>
      </c>
      <c r="M528">
        <v>8</v>
      </c>
      <c r="N528" t="str" cm="1">
        <f t="array" ref="N528">_xlfn.IFS(M528&lt;=2,"Small",M528&lt;=5,"Medium",M528&gt;5,"Large")</f>
        <v>Large</v>
      </c>
      <c r="O528" s="50">
        <v>171</v>
      </c>
      <c r="P528" s="67">
        <f t="shared" si="33"/>
        <v>0.03</v>
      </c>
      <c r="Q528" s="52">
        <v>4.7300000000000004</v>
      </c>
      <c r="R528" s="52" t="str" cm="1">
        <f t="array" ref="R528">_xlfn.IFS(ROUND(Q528,0)=5,"Excellent",ROUND(Q528,0)=4,"Good",ROUND(Q528,0)=3,"Ok",ROUND(Q528,0)&lt;3,"Bad")</f>
        <v>Excellent</v>
      </c>
      <c r="S528">
        <v>71</v>
      </c>
      <c r="T528" t="str">
        <f t="shared" si="34"/>
        <v>No</v>
      </c>
      <c r="U528" s="65">
        <v>41485</v>
      </c>
      <c r="V528" s="65">
        <v>44038</v>
      </c>
      <c r="W528">
        <v>0</v>
      </c>
      <c r="X528" t="str">
        <f t="shared" si="35"/>
        <v>Inactive</v>
      </c>
      <c r="Y528" t="s">
        <v>15615</v>
      </c>
    </row>
    <row r="529" spans="1:25" x14ac:dyDescent="0.25">
      <c r="A529">
        <v>528</v>
      </c>
      <c r="B529" t="s">
        <v>13720</v>
      </c>
      <c r="C529">
        <v>598</v>
      </c>
      <c r="D529" t="str">
        <f>VLOOKUP($C529,Hosts!$A:$O,10,0)</f>
        <v>New York</v>
      </c>
      <c r="E529" s="67">
        <f>INDEX(Hosts!$A:$O,MATCH(Places!$C529,Hosts!$A:$A,0),MATCH(Places!E$1,Hosts!$1:$1,0))</f>
        <v>1</v>
      </c>
      <c r="F529" s="67">
        <f>INDEX(Hosts!$A:$O,MATCH(Places!$C529,Hosts!$A:$A,0),MATCH(Places!F$1,Hosts!$1:$1,0))</f>
        <v>0.99</v>
      </c>
      <c r="G529" s="67" t="str">
        <f>INDEX(Hosts!$A:$O,MATCH(Places!$C529,Hosts!$A:$A,0),MATCH(Places!G$1,Hosts!$1:$1,0))</f>
        <v>Yes</v>
      </c>
      <c r="H529">
        <v>21</v>
      </c>
      <c r="I529" t="str">
        <f>VLOOKUP($H529,Neighborhoods!$A:$C,2,0)</f>
        <v>Queens</v>
      </c>
      <c r="J529" t="str">
        <f>VLOOKUP($H529,Neighborhoods!$A:$C,3,0)</f>
        <v>Astoria</v>
      </c>
      <c r="K529" t="s">
        <v>11822</v>
      </c>
      <c r="L529" t="str">
        <f t="shared" si="32"/>
        <v>No</v>
      </c>
      <c r="M529">
        <v>4</v>
      </c>
      <c r="N529" t="str" cm="1">
        <f t="array" ref="N529">_xlfn.IFS(M529&lt;=2,"Small",M529&lt;=5,"Medium",M529&gt;5,"Large")</f>
        <v>Medium</v>
      </c>
      <c r="O529" s="50">
        <v>106</v>
      </c>
      <c r="P529" s="67">
        <f t="shared" si="33"/>
        <v>0.03</v>
      </c>
      <c r="Q529" s="52">
        <v>4.97</v>
      </c>
      <c r="R529" s="52" t="str" cm="1">
        <f t="array" ref="R529">_xlfn.IFS(ROUND(Q529,0)=5,"Excellent",ROUND(Q529,0)=4,"Good",ROUND(Q529,0)=3,"Ok",ROUND(Q529,0)&lt;3,"Bad")</f>
        <v>Excellent</v>
      </c>
      <c r="S529">
        <v>164</v>
      </c>
      <c r="T529" t="str">
        <f t="shared" si="34"/>
        <v>Yes</v>
      </c>
      <c r="U529" s="65">
        <v>41887</v>
      </c>
      <c r="V529" s="65">
        <v>44044</v>
      </c>
      <c r="W529">
        <v>17</v>
      </c>
      <c r="X529" t="str">
        <f t="shared" si="35"/>
        <v>Active</v>
      </c>
      <c r="Y529" t="s">
        <v>15615</v>
      </c>
    </row>
    <row r="530" spans="1:25" x14ac:dyDescent="0.25">
      <c r="A530">
        <v>529</v>
      </c>
      <c r="B530" t="s">
        <v>412</v>
      </c>
      <c r="C530">
        <v>1204</v>
      </c>
      <c r="D530" t="str">
        <f>VLOOKUP($C530,Hosts!$A:$O,10,0)</f>
        <v>New York</v>
      </c>
      <c r="E530" s="67">
        <f>INDEX(Hosts!$A:$O,MATCH(Places!$C530,Hosts!$A:$A,0),MATCH(Places!E$1,Hosts!$1:$1,0))</f>
        <v>1</v>
      </c>
      <c r="F530" s="67">
        <f>INDEX(Hosts!$A:$O,MATCH(Places!$C530,Hosts!$A:$A,0),MATCH(Places!F$1,Hosts!$1:$1,0))</f>
        <v>0.82</v>
      </c>
      <c r="G530" s="67" t="str">
        <f>INDEX(Hosts!$A:$O,MATCH(Places!$C530,Hosts!$A:$A,0),MATCH(Places!G$1,Hosts!$1:$1,0))</f>
        <v>Yes</v>
      </c>
      <c r="H530">
        <v>12</v>
      </c>
      <c r="I530" t="str">
        <f>VLOOKUP($H530,Neighborhoods!$A:$C,2,0)</f>
        <v>Brooklyn</v>
      </c>
      <c r="J530" t="str">
        <f>VLOOKUP($H530,Neighborhoods!$A:$C,3,0)</f>
        <v>Williamsburg</v>
      </c>
      <c r="K530" t="s">
        <v>11822</v>
      </c>
      <c r="L530" t="str">
        <f t="shared" si="32"/>
        <v>No</v>
      </c>
      <c r="M530">
        <v>2</v>
      </c>
      <c r="N530" t="str" cm="1">
        <f t="array" ref="N530">_xlfn.IFS(M530&lt;=2,"Small",M530&lt;=5,"Medium",M530&gt;5,"Large")</f>
        <v>Small</v>
      </c>
      <c r="O530" s="50">
        <v>112</v>
      </c>
      <c r="P530" s="67">
        <f t="shared" si="33"/>
        <v>0.03</v>
      </c>
      <c r="Q530" s="52">
        <v>4.8899999999999997</v>
      </c>
      <c r="R530" s="52" t="str" cm="1">
        <f t="array" ref="R530">_xlfn.IFS(ROUND(Q530,0)=5,"Excellent",ROUND(Q530,0)=4,"Good",ROUND(Q530,0)=3,"Ok",ROUND(Q530,0)&lt;3,"Bad")</f>
        <v>Excellent</v>
      </c>
      <c r="S530">
        <v>89</v>
      </c>
      <c r="T530" t="str">
        <f t="shared" si="34"/>
        <v>No</v>
      </c>
      <c r="U530" s="65">
        <v>41729</v>
      </c>
      <c r="V530" s="65">
        <v>43993</v>
      </c>
      <c r="W530">
        <v>0</v>
      </c>
      <c r="X530" t="str">
        <f t="shared" si="35"/>
        <v>Inactive</v>
      </c>
      <c r="Y530" t="s">
        <v>15615</v>
      </c>
    </row>
    <row r="531" spans="1:25" x14ac:dyDescent="0.25">
      <c r="A531">
        <v>530</v>
      </c>
      <c r="B531" t="s">
        <v>413</v>
      </c>
      <c r="C531">
        <v>1028</v>
      </c>
      <c r="D531" t="str">
        <f>VLOOKUP($C531,Hosts!$A:$O,10,0)</f>
        <v>New York</v>
      </c>
      <c r="E531" s="67">
        <f>INDEX(Hosts!$A:$O,MATCH(Places!$C531,Hosts!$A:$A,0),MATCH(Places!E$1,Hosts!$1:$1,0))</f>
        <v>1</v>
      </c>
      <c r="F531" s="67">
        <f>INDEX(Hosts!$A:$O,MATCH(Places!$C531,Hosts!$A:$A,0),MATCH(Places!F$1,Hosts!$1:$1,0))</f>
        <v>0.82</v>
      </c>
      <c r="G531" s="67" t="str">
        <f>INDEX(Hosts!$A:$O,MATCH(Places!$C531,Hosts!$A:$A,0),MATCH(Places!G$1,Hosts!$1:$1,0))</f>
        <v>Yes</v>
      </c>
      <c r="H531">
        <v>20</v>
      </c>
      <c r="I531" t="str">
        <f>VLOOKUP($H531,Neighborhoods!$A:$C,2,0)</f>
        <v>Manhattan</v>
      </c>
      <c r="J531" t="str">
        <f>VLOOKUP($H531,Neighborhoods!$A:$C,3,0)</f>
        <v>Upper West Side</v>
      </c>
      <c r="K531" t="s">
        <v>1</v>
      </c>
      <c r="L531" t="str">
        <f t="shared" si="32"/>
        <v>Yes</v>
      </c>
      <c r="M531">
        <v>1</v>
      </c>
      <c r="N531" t="str" cm="1">
        <f t="array" ref="N531">_xlfn.IFS(M531&lt;=2,"Small",M531&lt;=5,"Medium",M531&gt;5,"Large")</f>
        <v>Small</v>
      </c>
      <c r="O531" s="50">
        <v>150</v>
      </c>
      <c r="P531" s="67">
        <f t="shared" si="33"/>
        <v>0.03</v>
      </c>
      <c r="Q531" s="52">
        <v>5</v>
      </c>
      <c r="R531" s="52" t="str" cm="1">
        <f t="array" ref="R531">_xlfn.IFS(ROUND(Q531,0)=5,"Excellent",ROUND(Q531,0)=4,"Good",ROUND(Q531,0)=3,"Ok",ROUND(Q531,0)&lt;3,"Bad")</f>
        <v>Excellent</v>
      </c>
      <c r="S531">
        <v>36</v>
      </c>
      <c r="T531" t="str">
        <f t="shared" si="34"/>
        <v>No</v>
      </c>
      <c r="U531" s="65">
        <v>42007</v>
      </c>
      <c r="V531" s="65">
        <v>43831</v>
      </c>
      <c r="W531">
        <v>359</v>
      </c>
      <c r="X531" t="str">
        <f t="shared" si="35"/>
        <v>Active</v>
      </c>
      <c r="Y531" t="s">
        <v>15615</v>
      </c>
    </row>
    <row r="532" spans="1:25" x14ac:dyDescent="0.25">
      <c r="A532">
        <v>531</v>
      </c>
      <c r="B532" t="s">
        <v>414</v>
      </c>
      <c r="C532">
        <v>578</v>
      </c>
      <c r="D532" t="str">
        <f>VLOOKUP($C532,Hosts!$A:$O,10,0)</f>
        <v>New York</v>
      </c>
      <c r="E532" s="67">
        <f>INDEX(Hosts!$A:$O,MATCH(Places!$C532,Hosts!$A:$A,0),MATCH(Places!E$1,Hosts!$1:$1,0))</f>
        <v>1</v>
      </c>
      <c r="F532" s="67">
        <f>INDEX(Hosts!$A:$O,MATCH(Places!$C532,Hosts!$A:$A,0),MATCH(Places!F$1,Hosts!$1:$1,0))</f>
        <v>0.43</v>
      </c>
      <c r="G532" s="67" t="str">
        <f>INDEX(Hosts!$A:$O,MATCH(Places!$C532,Hosts!$A:$A,0),MATCH(Places!G$1,Hosts!$1:$1,0))</f>
        <v>No</v>
      </c>
      <c r="H532">
        <v>8</v>
      </c>
      <c r="I532" t="str">
        <f>VLOOKUP($H532,Neighborhoods!$A:$C,2,0)</f>
        <v>Brooklyn</v>
      </c>
      <c r="J532" t="str">
        <f>VLOOKUP($H532,Neighborhoods!$A:$C,3,0)</f>
        <v>Bushwick</v>
      </c>
      <c r="K532" t="s">
        <v>1</v>
      </c>
      <c r="L532" t="str">
        <f t="shared" si="32"/>
        <v>Yes</v>
      </c>
      <c r="M532">
        <v>2</v>
      </c>
      <c r="N532" t="str" cm="1">
        <f t="array" ref="N532">_xlfn.IFS(M532&lt;=2,"Small",M532&lt;=5,"Medium",M532&gt;5,"Large")</f>
        <v>Small</v>
      </c>
      <c r="O532" s="50">
        <v>75</v>
      </c>
      <c r="P532" s="67">
        <f t="shared" si="33"/>
        <v>0.03</v>
      </c>
      <c r="Q532" s="52">
        <v>4.7300000000000004</v>
      </c>
      <c r="R532" s="52" t="str" cm="1">
        <f t="array" ref="R532">_xlfn.IFS(ROUND(Q532,0)=5,"Excellent",ROUND(Q532,0)=4,"Good",ROUND(Q532,0)=3,"Ok",ROUND(Q532,0)&lt;3,"Bad")</f>
        <v>Excellent</v>
      </c>
      <c r="S532">
        <v>75</v>
      </c>
      <c r="T532" t="str">
        <f t="shared" si="34"/>
        <v>No</v>
      </c>
      <c r="U532" s="65">
        <v>41463</v>
      </c>
      <c r="V532" s="65">
        <v>43864</v>
      </c>
      <c r="W532">
        <v>0</v>
      </c>
      <c r="X532" t="str">
        <f t="shared" si="35"/>
        <v>Inactive</v>
      </c>
      <c r="Y532" t="s">
        <v>15615</v>
      </c>
    </row>
    <row r="533" spans="1:25" x14ac:dyDescent="0.25">
      <c r="A533">
        <v>532</v>
      </c>
      <c r="B533" t="s">
        <v>415</v>
      </c>
      <c r="C533">
        <v>1207</v>
      </c>
      <c r="D533" t="str">
        <f>VLOOKUP($C533,Hosts!$A:$O,10,0)</f>
        <v>New York</v>
      </c>
      <c r="E533" s="67">
        <f>INDEX(Hosts!$A:$O,MATCH(Places!$C533,Hosts!$A:$A,0),MATCH(Places!E$1,Hosts!$1:$1,0))</f>
        <v>0.85</v>
      </c>
      <c r="F533" s="67">
        <f>INDEX(Hosts!$A:$O,MATCH(Places!$C533,Hosts!$A:$A,0),MATCH(Places!F$1,Hosts!$1:$1,0))</f>
        <v>0.99</v>
      </c>
      <c r="G533" s="67" t="str">
        <f>INDEX(Hosts!$A:$O,MATCH(Places!$C533,Hosts!$A:$A,0),MATCH(Places!G$1,Hosts!$1:$1,0))</f>
        <v>No</v>
      </c>
      <c r="H533">
        <v>9</v>
      </c>
      <c r="I533" t="str">
        <f>VLOOKUP($H533,Neighborhoods!$A:$C,2,0)</f>
        <v>Brooklyn</v>
      </c>
      <c r="J533" t="str">
        <f>VLOOKUP($H533,Neighborhoods!$A:$C,3,0)</f>
        <v>Crown Heights</v>
      </c>
      <c r="K533" t="s">
        <v>1</v>
      </c>
      <c r="L533" t="str">
        <f t="shared" si="32"/>
        <v>Yes</v>
      </c>
      <c r="M533">
        <v>4</v>
      </c>
      <c r="N533" t="str" cm="1">
        <f t="array" ref="N533">_xlfn.IFS(M533&lt;=2,"Small",M533&lt;=5,"Medium",M533&gt;5,"Large")</f>
        <v>Medium</v>
      </c>
      <c r="O533" s="50">
        <v>53</v>
      </c>
      <c r="P533" s="67">
        <f t="shared" si="33"/>
        <v>0.03</v>
      </c>
      <c r="Q533" s="52">
        <v>4.5</v>
      </c>
      <c r="R533" s="52" t="str" cm="1">
        <f t="array" ref="R533">_xlfn.IFS(ROUND(Q533,0)=5,"Excellent",ROUND(Q533,0)=4,"Good",ROUND(Q533,0)=3,"Ok",ROUND(Q533,0)&lt;3,"Bad")</f>
        <v>Excellent</v>
      </c>
      <c r="S533">
        <v>126</v>
      </c>
      <c r="T533" t="str">
        <f t="shared" si="34"/>
        <v>No</v>
      </c>
      <c r="U533" s="65">
        <v>41765</v>
      </c>
      <c r="V533" s="65">
        <v>43902</v>
      </c>
      <c r="W533">
        <v>326</v>
      </c>
      <c r="X533" t="str">
        <f t="shared" si="35"/>
        <v>Active</v>
      </c>
      <c r="Y533" t="s">
        <v>15615</v>
      </c>
    </row>
    <row r="534" spans="1:25" x14ac:dyDescent="0.25">
      <c r="A534">
        <v>533</v>
      </c>
      <c r="B534" t="s">
        <v>519</v>
      </c>
      <c r="C534">
        <v>1286</v>
      </c>
      <c r="D534" t="str">
        <f>VLOOKUP($C534,Hosts!$A:$O,10,0)</f>
        <v>New York</v>
      </c>
      <c r="E534" s="67">
        <f>INDEX(Hosts!$A:$O,MATCH(Places!$C534,Hosts!$A:$A,0),MATCH(Places!E$1,Hosts!$1:$1,0))</f>
        <v>0</v>
      </c>
      <c r="F534" s="67">
        <f>INDEX(Hosts!$A:$O,MATCH(Places!$C534,Hosts!$A:$A,0),MATCH(Places!F$1,Hosts!$1:$1,0))</f>
        <v>0.36</v>
      </c>
      <c r="G534" s="67" t="str">
        <f>INDEX(Hosts!$A:$O,MATCH(Places!$C534,Hosts!$A:$A,0),MATCH(Places!G$1,Hosts!$1:$1,0))</f>
        <v>No</v>
      </c>
      <c r="H534">
        <v>8</v>
      </c>
      <c r="I534" t="str">
        <f>VLOOKUP($H534,Neighborhoods!$A:$C,2,0)</f>
        <v>Brooklyn</v>
      </c>
      <c r="J534" t="str">
        <f>VLOOKUP($H534,Neighborhoods!$A:$C,3,0)</f>
        <v>Bushwick</v>
      </c>
      <c r="K534" t="s">
        <v>1</v>
      </c>
      <c r="L534" t="str">
        <f t="shared" si="32"/>
        <v>Yes</v>
      </c>
      <c r="M534">
        <v>2</v>
      </c>
      <c r="N534" t="str" cm="1">
        <f t="array" ref="N534">_xlfn.IFS(M534&lt;=2,"Small",M534&lt;=5,"Medium",M534&gt;5,"Large")</f>
        <v>Small</v>
      </c>
      <c r="O534" s="50">
        <v>50</v>
      </c>
      <c r="P534" s="67">
        <f t="shared" si="33"/>
        <v>0.03</v>
      </c>
      <c r="Q534" s="52">
        <v>4.59</v>
      </c>
      <c r="R534" s="52" t="str" cm="1">
        <f t="array" ref="R534">_xlfn.IFS(ROUND(Q534,0)=5,"Excellent",ROUND(Q534,0)=4,"Good",ROUND(Q534,0)=3,"Ok",ROUND(Q534,0)&lt;3,"Bad")</f>
        <v>Excellent</v>
      </c>
      <c r="S534">
        <v>22</v>
      </c>
      <c r="T534" t="str">
        <f t="shared" si="34"/>
        <v>No</v>
      </c>
      <c r="U534" s="65">
        <v>41761</v>
      </c>
      <c r="V534" s="65">
        <v>43752</v>
      </c>
      <c r="W534">
        <v>364</v>
      </c>
      <c r="X534" t="str">
        <f t="shared" si="35"/>
        <v>Active</v>
      </c>
      <c r="Y534" t="s">
        <v>15615</v>
      </c>
    </row>
    <row r="535" spans="1:25" x14ac:dyDescent="0.25">
      <c r="A535">
        <v>534</v>
      </c>
      <c r="B535" t="s">
        <v>416</v>
      </c>
      <c r="C535">
        <v>1212</v>
      </c>
      <c r="D535" t="str">
        <f>VLOOKUP($C535,Hosts!$A:$O,10,0)</f>
        <v>New York</v>
      </c>
      <c r="E535" s="67">
        <f>INDEX(Hosts!$A:$O,MATCH(Places!$C535,Hosts!$A:$A,0),MATCH(Places!E$1,Hosts!$1:$1,0))</f>
        <v>1</v>
      </c>
      <c r="F535" s="67">
        <f>INDEX(Hosts!$A:$O,MATCH(Places!$C535,Hosts!$A:$A,0),MATCH(Places!F$1,Hosts!$1:$1,0))</f>
        <v>0.83</v>
      </c>
      <c r="G535" s="67" t="str">
        <f>INDEX(Hosts!$A:$O,MATCH(Places!$C535,Hosts!$A:$A,0),MATCH(Places!G$1,Hosts!$1:$1,0))</f>
        <v>Yes</v>
      </c>
      <c r="H535">
        <v>12</v>
      </c>
      <c r="I535" t="str">
        <f>VLOOKUP($H535,Neighborhoods!$A:$C,2,0)</f>
        <v>Brooklyn</v>
      </c>
      <c r="J535" t="str">
        <f>VLOOKUP($H535,Neighborhoods!$A:$C,3,0)</f>
        <v>Williamsburg</v>
      </c>
      <c r="K535" t="s">
        <v>11822</v>
      </c>
      <c r="L535" t="str">
        <f t="shared" si="32"/>
        <v>No</v>
      </c>
      <c r="M535">
        <v>5</v>
      </c>
      <c r="N535" t="str" cm="1">
        <f t="array" ref="N535">_xlfn.IFS(M535&lt;=2,"Small",M535&lt;=5,"Medium",M535&gt;5,"Large")</f>
        <v>Medium</v>
      </c>
      <c r="O535" s="50">
        <v>100</v>
      </c>
      <c r="P535" s="67">
        <f t="shared" si="33"/>
        <v>0.03</v>
      </c>
      <c r="Q535" s="52">
        <v>4.5599999999999996</v>
      </c>
      <c r="R535" s="52" t="str" cm="1">
        <f t="array" ref="R535">_xlfn.IFS(ROUND(Q535,0)=5,"Excellent",ROUND(Q535,0)=4,"Good",ROUND(Q535,0)=3,"Ok",ROUND(Q535,0)&lt;3,"Bad")</f>
        <v>Excellent</v>
      </c>
      <c r="S535">
        <v>48</v>
      </c>
      <c r="T535" t="str">
        <f t="shared" si="34"/>
        <v>No</v>
      </c>
      <c r="U535" s="65">
        <v>41532</v>
      </c>
      <c r="V535" s="65">
        <v>43816</v>
      </c>
      <c r="W535">
        <v>51</v>
      </c>
      <c r="X535" t="str">
        <f t="shared" si="35"/>
        <v>Active</v>
      </c>
      <c r="Y535" t="s">
        <v>15615</v>
      </c>
    </row>
    <row r="536" spans="1:25" x14ac:dyDescent="0.25">
      <c r="A536">
        <v>535</v>
      </c>
      <c r="B536" t="s">
        <v>417</v>
      </c>
      <c r="C536">
        <v>689</v>
      </c>
      <c r="D536" t="str">
        <f>VLOOKUP($C536,Hosts!$A:$O,10,0)</f>
        <v>New York</v>
      </c>
      <c r="E536" s="67">
        <f>INDEX(Hosts!$A:$O,MATCH(Places!$C536,Hosts!$A:$A,0),MATCH(Places!E$1,Hosts!$1:$1,0))</f>
        <v>1</v>
      </c>
      <c r="F536" s="67">
        <f>INDEX(Hosts!$A:$O,MATCH(Places!$C536,Hosts!$A:$A,0),MATCH(Places!F$1,Hosts!$1:$1,0))</f>
        <v>1</v>
      </c>
      <c r="G536" s="67" t="str">
        <f>INDEX(Hosts!$A:$O,MATCH(Places!$C536,Hosts!$A:$A,0),MATCH(Places!G$1,Hosts!$1:$1,0))</f>
        <v>Yes</v>
      </c>
      <c r="H536">
        <v>7</v>
      </c>
      <c r="I536" t="str">
        <f>VLOOKUP($H536,Neighborhoods!$A:$C,2,0)</f>
        <v>Brooklyn</v>
      </c>
      <c r="J536" t="str">
        <f>VLOOKUP($H536,Neighborhoods!$A:$C,3,0)</f>
        <v>Bedford-Stuyvesant</v>
      </c>
      <c r="K536" t="s">
        <v>11822</v>
      </c>
      <c r="L536" t="str">
        <f t="shared" si="32"/>
        <v>No</v>
      </c>
      <c r="M536">
        <v>2</v>
      </c>
      <c r="N536" t="str" cm="1">
        <f t="array" ref="N536">_xlfn.IFS(M536&lt;=2,"Small",M536&lt;=5,"Medium",M536&gt;5,"Large")</f>
        <v>Small</v>
      </c>
      <c r="O536" s="50">
        <v>100</v>
      </c>
      <c r="P536" s="67">
        <f t="shared" si="33"/>
        <v>0.03</v>
      </c>
      <c r="Q536" s="52">
        <v>4.7699999999999996</v>
      </c>
      <c r="R536" s="52" t="str" cm="1">
        <f t="array" ref="R536">_xlfn.IFS(ROUND(Q536,0)=5,"Excellent",ROUND(Q536,0)=4,"Good",ROUND(Q536,0)=3,"Ok",ROUND(Q536,0)&lt;3,"Bad")</f>
        <v>Excellent</v>
      </c>
      <c r="S536">
        <v>47</v>
      </c>
      <c r="T536" t="str">
        <f t="shared" si="34"/>
        <v>No</v>
      </c>
      <c r="U536" s="65">
        <v>41534</v>
      </c>
      <c r="V536" s="65">
        <v>43832</v>
      </c>
      <c r="W536">
        <v>349</v>
      </c>
      <c r="X536" t="str">
        <f t="shared" si="35"/>
        <v>Active</v>
      </c>
      <c r="Y536" t="s">
        <v>15615</v>
      </c>
    </row>
    <row r="537" spans="1:25" x14ac:dyDescent="0.25">
      <c r="A537">
        <v>536</v>
      </c>
      <c r="B537" t="s">
        <v>418</v>
      </c>
      <c r="C537">
        <v>509</v>
      </c>
      <c r="D537" t="str">
        <f>VLOOKUP($C537,Hosts!$A:$O,10,0)</f>
        <v>New York</v>
      </c>
      <c r="E537" s="67">
        <f>INDEX(Hosts!$A:$O,MATCH(Places!$C537,Hosts!$A:$A,0),MATCH(Places!E$1,Hosts!$1:$1,0))</f>
        <v>1</v>
      </c>
      <c r="F537" s="67">
        <f>INDEX(Hosts!$A:$O,MATCH(Places!$C537,Hosts!$A:$A,0),MATCH(Places!F$1,Hosts!$1:$1,0))</f>
        <v>0.2</v>
      </c>
      <c r="G537" s="67" t="str">
        <f>INDEX(Hosts!$A:$O,MATCH(Places!$C537,Hosts!$A:$A,0),MATCH(Places!G$1,Hosts!$1:$1,0))</f>
        <v>No</v>
      </c>
      <c r="H537">
        <v>13</v>
      </c>
      <c r="I537" t="str">
        <f>VLOOKUP($H537,Neighborhoods!$A:$C,2,0)</f>
        <v>Manhattan</v>
      </c>
      <c r="J537" t="str">
        <f>VLOOKUP($H537,Neighborhoods!$A:$C,3,0)</f>
        <v>Chelsea</v>
      </c>
      <c r="K537" t="s">
        <v>11822</v>
      </c>
      <c r="L537" t="str">
        <f t="shared" si="32"/>
        <v>No</v>
      </c>
      <c r="M537">
        <v>2</v>
      </c>
      <c r="N537" t="str" cm="1">
        <f t="array" ref="N537">_xlfn.IFS(M537&lt;=2,"Small",M537&lt;=5,"Medium",M537&gt;5,"Large")</f>
        <v>Small</v>
      </c>
      <c r="O537" s="50">
        <v>99</v>
      </c>
      <c r="P537" s="67">
        <f t="shared" si="33"/>
        <v>0.03</v>
      </c>
      <c r="Q537" s="52">
        <v>4.8899999999999997</v>
      </c>
      <c r="R537" s="52" t="str" cm="1">
        <f t="array" ref="R537">_xlfn.IFS(ROUND(Q537,0)=5,"Excellent",ROUND(Q537,0)=4,"Good",ROUND(Q537,0)=3,"Ok",ROUND(Q537,0)&lt;3,"Bad")</f>
        <v>Excellent</v>
      </c>
      <c r="S537">
        <v>37</v>
      </c>
      <c r="T537" t="str">
        <f t="shared" si="34"/>
        <v>No</v>
      </c>
      <c r="U537" s="65">
        <v>41495</v>
      </c>
      <c r="V537" s="65">
        <v>43722</v>
      </c>
      <c r="W537">
        <v>32</v>
      </c>
      <c r="X537" t="str">
        <f t="shared" si="35"/>
        <v>Active</v>
      </c>
      <c r="Y537" t="s">
        <v>15615</v>
      </c>
    </row>
    <row r="538" spans="1:25" x14ac:dyDescent="0.25">
      <c r="A538">
        <v>537</v>
      </c>
      <c r="B538" t="s">
        <v>419</v>
      </c>
      <c r="C538">
        <v>1228</v>
      </c>
      <c r="D538" t="str">
        <f>VLOOKUP($C538,Hosts!$A:$O,10,0)</f>
        <v>New York</v>
      </c>
      <c r="E538" s="67">
        <f>INDEX(Hosts!$A:$O,MATCH(Places!$C538,Hosts!$A:$A,0),MATCH(Places!E$1,Hosts!$1:$1,0))</f>
        <v>1</v>
      </c>
      <c r="F538" s="67">
        <f>INDEX(Hosts!$A:$O,MATCH(Places!$C538,Hosts!$A:$A,0),MATCH(Places!F$1,Hosts!$1:$1,0))</f>
        <v>1</v>
      </c>
      <c r="G538" s="67" t="str">
        <f>INDEX(Hosts!$A:$O,MATCH(Places!$C538,Hosts!$A:$A,0),MATCH(Places!G$1,Hosts!$1:$1,0))</f>
        <v>No</v>
      </c>
      <c r="H538">
        <v>16</v>
      </c>
      <c r="I538" t="str">
        <f>VLOOKUP($H538,Neighborhoods!$A:$C,2,0)</f>
        <v>Manhattan</v>
      </c>
      <c r="J538" t="str">
        <f>VLOOKUP($H538,Neighborhoods!$A:$C,3,0)</f>
        <v>Harlem</v>
      </c>
      <c r="K538" t="s">
        <v>11822</v>
      </c>
      <c r="L538" t="str">
        <f t="shared" si="32"/>
        <v>No</v>
      </c>
      <c r="M538">
        <v>4</v>
      </c>
      <c r="N538" t="str" cm="1">
        <f t="array" ref="N538">_xlfn.IFS(M538&lt;=2,"Small",M538&lt;=5,"Medium",M538&gt;5,"Large")</f>
        <v>Medium</v>
      </c>
      <c r="O538" s="50">
        <v>200</v>
      </c>
      <c r="P538" s="67">
        <f t="shared" si="33"/>
        <v>0.04</v>
      </c>
      <c r="Q538" s="52">
        <v>4.87</v>
      </c>
      <c r="R538" s="52" t="str" cm="1">
        <f t="array" ref="R538">_xlfn.IFS(ROUND(Q538,0)=5,"Excellent",ROUND(Q538,0)=4,"Good",ROUND(Q538,0)=3,"Ok",ROUND(Q538,0)&lt;3,"Bad")</f>
        <v>Excellent</v>
      </c>
      <c r="S538">
        <v>142</v>
      </c>
      <c r="T538" t="str">
        <f t="shared" si="34"/>
        <v>Yes</v>
      </c>
      <c r="U538" s="65">
        <v>41518</v>
      </c>
      <c r="V538" s="65">
        <v>43835</v>
      </c>
      <c r="W538">
        <v>345</v>
      </c>
      <c r="X538" t="str">
        <f t="shared" si="35"/>
        <v>Active</v>
      </c>
      <c r="Y538" t="s">
        <v>15615</v>
      </c>
    </row>
    <row r="539" spans="1:25" x14ac:dyDescent="0.25">
      <c r="A539">
        <v>538</v>
      </c>
      <c r="B539" t="s">
        <v>420</v>
      </c>
      <c r="C539">
        <v>1228</v>
      </c>
      <c r="D539" t="str">
        <f>VLOOKUP($C539,Hosts!$A:$O,10,0)</f>
        <v>New York</v>
      </c>
      <c r="E539" s="67">
        <f>INDEX(Hosts!$A:$O,MATCH(Places!$C539,Hosts!$A:$A,0),MATCH(Places!E$1,Hosts!$1:$1,0))</f>
        <v>1</v>
      </c>
      <c r="F539" s="67">
        <f>INDEX(Hosts!$A:$O,MATCH(Places!$C539,Hosts!$A:$A,0),MATCH(Places!F$1,Hosts!$1:$1,0))</f>
        <v>1</v>
      </c>
      <c r="G539" s="67" t="str">
        <f>INDEX(Hosts!$A:$O,MATCH(Places!$C539,Hosts!$A:$A,0),MATCH(Places!G$1,Hosts!$1:$1,0))</f>
        <v>No</v>
      </c>
      <c r="H539">
        <v>16</v>
      </c>
      <c r="I539" t="str">
        <f>VLOOKUP($H539,Neighborhoods!$A:$C,2,0)</f>
        <v>Manhattan</v>
      </c>
      <c r="J539" t="str">
        <f>VLOOKUP($H539,Neighborhoods!$A:$C,3,0)</f>
        <v>Harlem</v>
      </c>
      <c r="K539" t="s">
        <v>11822</v>
      </c>
      <c r="L539" t="str">
        <f t="shared" si="32"/>
        <v>No</v>
      </c>
      <c r="M539">
        <v>4</v>
      </c>
      <c r="N539" t="str" cm="1">
        <f t="array" ref="N539">_xlfn.IFS(M539&lt;=2,"Small",M539&lt;=5,"Medium",M539&gt;5,"Large")</f>
        <v>Medium</v>
      </c>
      <c r="O539" s="50">
        <v>190</v>
      </c>
      <c r="P539" s="67">
        <f t="shared" si="33"/>
        <v>0.03</v>
      </c>
      <c r="Q539" s="52">
        <v>4.74</v>
      </c>
      <c r="R539" s="52" t="str" cm="1">
        <f t="array" ref="R539">_xlfn.IFS(ROUND(Q539,0)=5,"Excellent",ROUND(Q539,0)=4,"Good",ROUND(Q539,0)=3,"Ok",ROUND(Q539,0)&lt;3,"Bad")</f>
        <v>Excellent</v>
      </c>
      <c r="S539">
        <v>163</v>
      </c>
      <c r="T539" t="str">
        <f t="shared" si="34"/>
        <v>No</v>
      </c>
      <c r="U539" s="65">
        <v>41539</v>
      </c>
      <c r="V539" s="65">
        <v>43828</v>
      </c>
      <c r="W539">
        <v>318</v>
      </c>
      <c r="X539" t="str">
        <f t="shared" si="35"/>
        <v>Active</v>
      </c>
      <c r="Y539" t="s">
        <v>15615</v>
      </c>
    </row>
    <row r="540" spans="1:25" x14ac:dyDescent="0.25">
      <c r="A540">
        <v>539</v>
      </c>
      <c r="B540" t="s">
        <v>421</v>
      </c>
      <c r="C540">
        <v>1207</v>
      </c>
      <c r="D540" t="str">
        <f>VLOOKUP($C540,Hosts!$A:$O,10,0)</f>
        <v>New York</v>
      </c>
      <c r="E540" s="67">
        <f>INDEX(Hosts!$A:$O,MATCH(Places!$C540,Hosts!$A:$A,0),MATCH(Places!E$1,Hosts!$1:$1,0))</f>
        <v>0.85</v>
      </c>
      <c r="F540" s="67">
        <f>INDEX(Hosts!$A:$O,MATCH(Places!$C540,Hosts!$A:$A,0),MATCH(Places!F$1,Hosts!$1:$1,0))</f>
        <v>0.99</v>
      </c>
      <c r="G540" s="67" t="str">
        <f>INDEX(Hosts!$A:$O,MATCH(Places!$C540,Hosts!$A:$A,0),MATCH(Places!G$1,Hosts!$1:$1,0))</f>
        <v>No</v>
      </c>
      <c r="H540">
        <v>7</v>
      </c>
      <c r="I540" t="str">
        <f>VLOOKUP($H540,Neighborhoods!$A:$C,2,0)</f>
        <v>Brooklyn</v>
      </c>
      <c r="J540" t="str">
        <f>VLOOKUP($H540,Neighborhoods!$A:$C,3,0)</f>
        <v>Bedford-Stuyvesant</v>
      </c>
      <c r="K540" t="s">
        <v>11822</v>
      </c>
      <c r="L540" t="str">
        <f t="shared" si="32"/>
        <v>No</v>
      </c>
      <c r="M540">
        <v>5</v>
      </c>
      <c r="N540" t="str" cm="1">
        <f t="array" ref="N540">_xlfn.IFS(M540&lt;=2,"Small",M540&lt;=5,"Medium",M540&gt;5,"Large")</f>
        <v>Medium</v>
      </c>
      <c r="O540" s="50">
        <v>99</v>
      </c>
      <c r="P540" s="67">
        <f t="shared" si="33"/>
        <v>0.03</v>
      </c>
      <c r="Q540" s="52">
        <v>4.53</v>
      </c>
      <c r="R540" s="52" t="str" cm="1">
        <f t="array" ref="R540">_xlfn.IFS(ROUND(Q540,0)=5,"Excellent",ROUND(Q540,0)=4,"Good",ROUND(Q540,0)=3,"Ok",ROUND(Q540,0)&lt;3,"Bad")</f>
        <v>Excellent</v>
      </c>
      <c r="S540">
        <v>182</v>
      </c>
      <c r="T540" t="str">
        <f t="shared" si="34"/>
        <v>No</v>
      </c>
      <c r="U540" s="65">
        <v>41488</v>
      </c>
      <c r="V540" s="65">
        <v>44000</v>
      </c>
      <c r="W540">
        <v>291</v>
      </c>
      <c r="X540" t="str">
        <f t="shared" si="35"/>
        <v>Active</v>
      </c>
      <c r="Y540" t="s">
        <v>15615</v>
      </c>
    </row>
    <row r="541" spans="1:25" x14ac:dyDescent="0.25">
      <c r="A541">
        <v>540</v>
      </c>
      <c r="B541" t="s">
        <v>13409</v>
      </c>
      <c r="C541">
        <v>1230</v>
      </c>
      <c r="D541" t="str">
        <f>VLOOKUP($C541,Hosts!$A:$O,10,0)</f>
        <v>New York</v>
      </c>
      <c r="E541" s="67">
        <f>INDEX(Hosts!$A:$O,MATCH(Places!$C541,Hosts!$A:$A,0),MATCH(Places!E$1,Hosts!$1:$1,0))</f>
        <v>1</v>
      </c>
      <c r="F541" s="67">
        <f>INDEX(Hosts!$A:$O,MATCH(Places!$C541,Hosts!$A:$A,0),MATCH(Places!F$1,Hosts!$1:$1,0))</f>
        <v>1</v>
      </c>
      <c r="G541" s="67" t="str">
        <f>INDEX(Hosts!$A:$O,MATCH(Places!$C541,Hosts!$A:$A,0),MATCH(Places!G$1,Hosts!$1:$1,0))</f>
        <v>No</v>
      </c>
      <c r="H541">
        <v>20</v>
      </c>
      <c r="I541" t="str">
        <f>VLOOKUP($H541,Neighborhoods!$A:$C,2,0)</f>
        <v>Manhattan</v>
      </c>
      <c r="J541" t="str">
        <f>VLOOKUP($H541,Neighborhoods!$A:$C,3,0)</f>
        <v>Upper West Side</v>
      </c>
      <c r="K541" t="s">
        <v>11822</v>
      </c>
      <c r="L541" t="str">
        <f t="shared" si="32"/>
        <v>No</v>
      </c>
      <c r="M541">
        <v>6</v>
      </c>
      <c r="N541" t="str" cm="1">
        <f t="array" ref="N541">_xlfn.IFS(M541&lt;=2,"Small",M541&lt;=5,"Medium",M541&gt;5,"Large")</f>
        <v>Large</v>
      </c>
      <c r="O541" s="50">
        <v>400</v>
      </c>
      <c r="P541" s="67">
        <f t="shared" si="33"/>
        <v>0.04</v>
      </c>
      <c r="Q541" s="52">
        <v>4.7699999999999996</v>
      </c>
      <c r="R541" s="52" t="str" cm="1">
        <f t="array" ref="R541">_xlfn.IFS(ROUND(Q541,0)=5,"Excellent",ROUND(Q541,0)=4,"Good",ROUND(Q541,0)=3,"Ok",ROUND(Q541,0)&lt;3,"Bad")</f>
        <v>Excellent</v>
      </c>
      <c r="S541">
        <v>13</v>
      </c>
      <c r="T541" t="str">
        <f t="shared" si="34"/>
        <v>No</v>
      </c>
      <c r="U541" s="65">
        <v>41491</v>
      </c>
      <c r="V541" s="65">
        <v>43304</v>
      </c>
      <c r="W541">
        <v>275</v>
      </c>
      <c r="X541" t="str">
        <f t="shared" si="35"/>
        <v>Active</v>
      </c>
      <c r="Y541" t="s">
        <v>15615</v>
      </c>
    </row>
    <row r="542" spans="1:25" x14ac:dyDescent="0.25">
      <c r="A542">
        <v>541</v>
      </c>
      <c r="B542" t="s">
        <v>13449</v>
      </c>
      <c r="C542">
        <v>1229</v>
      </c>
      <c r="D542" t="str">
        <f>VLOOKUP($C542,Hosts!$A:$O,10,0)</f>
        <v>New York</v>
      </c>
      <c r="E542" s="67">
        <f>INDEX(Hosts!$A:$O,MATCH(Places!$C542,Hosts!$A:$A,0),MATCH(Places!E$1,Hosts!$1:$1,0))</f>
        <v>0.6</v>
      </c>
      <c r="F542" s="67">
        <f>INDEX(Hosts!$A:$O,MATCH(Places!$C542,Hosts!$A:$A,0),MATCH(Places!F$1,Hosts!$1:$1,0))</f>
        <v>0.13</v>
      </c>
      <c r="G542" s="67" t="str">
        <f>INDEX(Hosts!$A:$O,MATCH(Places!$C542,Hosts!$A:$A,0),MATCH(Places!G$1,Hosts!$1:$1,0))</f>
        <v>No</v>
      </c>
      <c r="H542">
        <v>15</v>
      </c>
      <c r="I542" t="str">
        <f>VLOOKUP($H542,Neighborhoods!$A:$C,2,0)</f>
        <v>Manhattan</v>
      </c>
      <c r="J542" t="str">
        <f>VLOOKUP($H542,Neighborhoods!$A:$C,3,0)</f>
        <v>East Village</v>
      </c>
      <c r="K542" t="s">
        <v>11822</v>
      </c>
      <c r="L542" t="str">
        <f t="shared" si="32"/>
        <v>No</v>
      </c>
      <c r="M542">
        <v>2</v>
      </c>
      <c r="N542" t="str" cm="1">
        <f t="array" ref="N542">_xlfn.IFS(M542&lt;=2,"Small",M542&lt;=5,"Medium",M542&gt;5,"Large")</f>
        <v>Small</v>
      </c>
      <c r="O542" s="50">
        <v>125</v>
      </c>
      <c r="P542" s="67">
        <f t="shared" si="33"/>
        <v>0.03</v>
      </c>
      <c r="Q542" s="52">
        <v>4.84</v>
      </c>
      <c r="R542" s="52" t="str" cm="1">
        <f t="array" ref="R542">_xlfn.IFS(ROUND(Q542,0)=5,"Excellent",ROUND(Q542,0)=4,"Good",ROUND(Q542,0)=3,"Ok",ROUND(Q542,0)&lt;3,"Bad")</f>
        <v>Excellent</v>
      </c>
      <c r="S542">
        <v>19</v>
      </c>
      <c r="T542" t="str">
        <f t="shared" si="34"/>
        <v>No</v>
      </c>
      <c r="U542" s="65">
        <v>41571</v>
      </c>
      <c r="V542" s="65">
        <v>43800</v>
      </c>
      <c r="W542">
        <v>88</v>
      </c>
      <c r="X542" t="str">
        <f t="shared" si="35"/>
        <v>Active</v>
      </c>
      <c r="Y542" t="s">
        <v>15615</v>
      </c>
    </row>
    <row r="543" spans="1:25" x14ac:dyDescent="0.25">
      <c r="A543">
        <v>542</v>
      </c>
      <c r="B543" t="s">
        <v>14886</v>
      </c>
      <c r="C543">
        <v>440</v>
      </c>
      <c r="D543" t="str">
        <f>VLOOKUP($C543,Hosts!$A:$O,10,0)</f>
        <v>New York</v>
      </c>
      <c r="E543" s="67">
        <f>INDEX(Hosts!$A:$O,MATCH(Places!$C543,Hosts!$A:$A,0),MATCH(Places!E$1,Hosts!$1:$1,0))</f>
        <v>0</v>
      </c>
      <c r="F543" s="67">
        <f>INDEX(Hosts!$A:$O,MATCH(Places!$C543,Hosts!$A:$A,0),MATCH(Places!F$1,Hosts!$1:$1,0))</f>
        <v>0.97</v>
      </c>
      <c r="G543" s="67" t="str">
        <f>INDEX(Hosts!$A:$O,MATCH(Places!$C543,Hosts!$A:$A,0),MATCH(Places!G$1,Hosts!$1:$1,0))</f>
        <v>No</v>
      </c>
      <c r="H543">
        <v>18</v>
      </c>
      <c r="I543" t="str">
        <f>VLOOKUP($H543,Neighborhoods!$A:$C,2,0)</f>
        <v>Manhattan</v>
      </c>
      <c r="J543" t="str">
        <f>VLOOKUP($H543,Neighborhoods!$A:$C,3,0)</f>
        <v>Midtown</v>
      </c>
      <c r="K543" t="s">
        <v>11822</v>
      </c>
      <c r="L543" t="str">
        <f t="shared" si="32"/>
        <v>No</v>
      </c>
      <c r="M543">
        <v>4</v>
      </c>
      <c r="N543" t="str" cm="1">
        <f t="array" ref="N543">_xlfn.IFS(M543&lt;=2,"Small",M543&lt;=5,"Medium",M543&gt;5,"Large")</f>
        <v>Medium</v>
      </c>
      <c r="O543" s="50">
        <v>245</v>
      </c>
      <c r="P543" s="67">
        <f t="shared" si="33"/>
        <v>0.04</v>
      </c>
      <c r="Q543" s="52">
        <v>4.55</v>
      </c>
      <c r="R543" s="52" t="str" cm="1">
        <f t="array" ref="R543">_xlfn.IFS(ROUND(Q543,0)=5,"Excellent",ROUND(Q543,0)=4,"Good",ROUND(Q543,0)=3,"Ok",ROUND(Q543,0)&lt;3,"Bad")</f>
        <v>Excellent</v>
      </c>
      <c r="S543">
        <v>97</v>
      </c>
      <c r="T543" t="str">
        <f t="shared" si="34"/>
        <v>No</v>
      </c>
      <c r="U543" s="65">
        <v>41530</v>
      </c>
      <c r="V543" s="65">
        <v>43897</v>
      </c>
      <c r="W543">
        <v>106</v>
      </c>
      <c r="X543" t="str">
        <f t="shared" si="35"/>
        <v>Active</v>
      </c>
      <c r="Y543" t="s">
        <v>15616</v>
      </c>
    </row>
    <row r="544" spans="1:25" x14ac:dyDescent="0.25">
      <c r="A544">
        <v>543</v>
      </c>
      <c r="B544" t="s">
        <v>13326</v>
      </c>
      <c r="C544">
        <v>864</v>
      </c>
      <c r="D544" t="str">
        <f>VLOOKUP($C544,Hosts!$A:$O,10,0)</f>
        <v>New York</v>
      </c>
      <c r="E544" s="67">
        <f>INDEX(Hosts!$A:$O,MATCH(Places!$C544,Hosts!$A:$A,0),MATCH(Places!E$1,Hosts!$1:$1,0))</f>
        <v>0.5</v>
      </c>
      <c r="F544" s="67">
        <f>INDEX(Hosts!$A:$O,MATCH(Places!$C544,Hosts!$A:$A,0),MATCH(Places!F$1,Hosts!$1:$1,0))</f>
        <v>0.33</v>
      </c>
      <c r="G544" s="67" t="str">
        <f>INDEX(Hosts!$A:$O,MATCH(Places!$C544,Hosts!$A:$A,0),MATCH(Places!G$1,Hosts!$1:$1,0))</f>
        <v>No</v>
      </c>
      <c r="H544">
        <v>16</v>
      </c>
      <c r="I544" t="str">
        <f>VLOOKUP($H544,Neighborhoods!$A:$C,2,0)</f>
        <v>Manhattan</v>
      </c>
      <c r="J544" t="str">
        <f>VLOOKUP($H544,Neighborhoods!$A:$C,3,0)</f>
        <v>Harlem</v>
      </c>
      <c r="K544" t="s">
        <v>11822</v>
      </c>
      <c r="L544" t="str">
        <f t="shared" si="32"/>
        <v>No</v>
      </c>
      <c r="M544">
        <v>4</v>
      </c>
      <c r="N544" t="str" cm="1">
        <f t="array" ref="N544">_xlfn.IFS(M544&lt;=2,"Small",M544&lt;=5,"Medium",M544&gt;5,"Large")</f>
        <v>Medium</v>
      </c>
      <c r="O544" s="50">
        <v>107</v>
      </c>
      <c r="P544" s="67">
        <f t="shared" si="33"/>
        <v>0.03</v>
      </c>
      <c r="Q544" s="52">
        <v>5</v>
      </c>
      <c r="R544" s="52" t="str" cm="1">
        <f t="array" ref="R544">_xlfn.IFS(ROUND(Q544,0)=5,"Excellent",ROUND(Q544,0)=4,"Good",ROUND(Q544,0)=3,"Ok",ROUND(Q544,0)&lt;3,"Bad")</f>
        <v>Excellent</v>
      </c>
      <c r="S544">
        <v>6</v>
      </c>
      <c r="T544" t="str">
        <f t="shared" si="34"/>
        <v>No</v>
      </c>
      <c r="U544" s="65">
        <v>41540</v>
      </c>
      <c r="V544" s="65">
        <v>41900</v>
      </c>
      <c r="W544">
        <v>15</v>
      </c>
      <c r="X544" t="str">
        <f t="shared" si="35"/>
        <v>Active</v>
      </c>
      <c r="Y544" t="s">
        <v>15615</v>
      </c>
    </row>
    <row r="545" spans="1:25" x14ac:dyDescent="0.25">
      <c r="A545">
        <v>544</v>
      </c>
      <c r="B545" t="s">
        <v>13858</v>
      </c>
      <c r="C545">
        <v>271</v>
      </c>
      <c r="D545" t="str">
        <f>VLOOKUP($C545,Hosts!$A:$O,10,0)</f>
        <v>New York</v>
      </c>
      <c r="E545" s="67">
        <f>INDEX(Hosts!$A:$O,MATCH(Places!$C545,Hosts!$A:$A,0),MATCH(Places!E$1,Hosts!$1:$1,0))</f>
        <v>1</v>
      </c>
      <c r="F545" s="67">
        <f>INDEX(Hosts!$A:$O,MATCH(Places!$C545,Hosts!$A:$A,0),MATCH(Places!F$1,Hosts!$1:$1,0))</f>
        <v>0.84</v>
      </c>
      <c r="G545" s="67" t="str">
        <f>INDEX(Hosts!$A:$O,MATCH(Places!$C545,Hosts!$A:$A,0),MATCH(Places!G$1,Hosts!$1:$1,0))</f>
        <v>Yes</v>
      </c>
      <c r="H545">
        <v>10</v>
      </c>
      <c r="I545" t="str">
        <f>VLOOKUP($H545,Neighborhoods!$A:$C,2,0)</f>
        <v>Brooklyn</v>
      </c>
      <c r="J545" t="str">
        <f>VLOOKUP($H545,Neighborhoods!$A:$C,3,0)</f>
        <v>East Flatbush</v>
      </c>
      <c r="K545" t="s">
        <v>11822</v>
      </c>
      <c r="L545" t="str">
        <f t="shared" si="32"/>
        <v>No</v>
      </c>
      <c r="M545">
        <v>4</v>
      </c>
      <c r="N545" t="str" cm="1">
        <f t="array" ref="N545">_xlfn.IFS(M545&lt;=2,"Small",M545&lt;=5,"Medium",M545&gt;5,"Large")</f>
        <v>Medium</v>
      </c>
      <c r="O545" s="50">
        <v>83</v>
      </c>
      <c r="P545" s="67">
        <f t="shared" si="33"/>
        <v>0.03</v>
      </c>
      <c r="Q545" s="52">
        <v>4.9000000000000004</v>
      </c>
      <c r="R545" s="52" t="str" cm="1">
        <f t="array" ref="R545">_xlfn.IFS(ROUND(Q545,0)=5,"Excellent",ROUND(Q545,0)=4,"Good",ROUND(Q545,0)=3,"Ok",ROUND(Q545,0)&lt;3,"Bad")</f>
        <v>Excellent</v>
      </c>
      <c r="S545">
        <v>279</v>
      </c>
      <c r="T545" t="str">
        <f t="shared" si="34"/>
        <v>Yes</v>
      </c>
      <c r="U545" s="65">
        <v>41502</v>
      </c>
      <c r="V545" s="65">
        <v>43967</v>
      </c>
      <c r="W545">
        <v>95</v>
      </c>
      <c r="X545" t="str">
        <f t="shared" si="35"/>
        <v>Active</v>
      </c>
      <c r="Y545" t="s">
        <v>15615</v>
      </c>
    </row>
    <row r="546" spans="1:25" x14ac:dyDescent="0.25">
      <c r="A546">
        <v>545</v>
      </c>
      <c r="B546" t="s">
        <v>15352</v>
      </c>
      <c r="C546">
        <v>1237</v>
      </c>
      <c r="D546" t="str">
        <f>VLOOKUP($C546,Hosts!$A:$O,10,0)</f>
        <v>New York</v>
      </c>
      <c r="E546" s="67">
        <f>INDEX(Hosts!$A:$O,MATCH(Places!$C546,Hosts!$A:$A,0),MATCH(Places!E$1,Hosts!$1:$1,0))</f>
        <v>0.75</v>
      </c>
      <c r="F546" s="67">
        <f>INDEX(Hosts!$A:$O,MATCH(Places!$C546,Hosts!$A:$A,0),MATCH(Places!F$1,Hosts!$1:$1,0))</f>
        <v>0.86</v>
      </c>
      <c r="G546" s="67" t="str">
        <f>INDEX(Hosts!$A:$O,MATCH(Places!$C546,Hosts!$A:$A,0),MATCH(Places!G$1,Hosts!$1:$1,0))</f>
        <v>Yes</v>
      </c>
      <c r="H546">
        <v>7</v>
      </c>
      <c r="I546" t="str">
        <f>VLOOKUP($H546,Neighborhoods!$A:$C,2,0)</f>
        <v>Brooklyn</v>
      </c>
      <c r="J546" t="str">
        <f>VLOOKUP($H546,Neighborhoods!$A:$C,3,0)</f>
        <v>Bedford-Stuyvesant</v>
      </c>
      <c r="K546" t="s">
        <v>1</v>
      </c>
      <c r="L546" t="str">
        <f t="shared" si="32"/>
        <v>Yes</v>
      </c>
      <c r="M546">
        <v>1</v>
      </c>
      <c r="N546" t="str" cm="1">
        <f t="array" ref="N546">_xlfn.IFS(M546&lt;=2,"Small",M546&lt;=5,"Medium",M546&gt;5,"Large")</f>
        <v>Small</v>
      </c>
      <c r="O546" s="50">
        <v>35</v>
      </c>
      <c r="P546" s="67">
        <f t="shared" si="33"/>
        <v>0.03</v>
      </c>
      <c r="Q546" s="52">
        <v>5</v>
      </c>
      <c r="R546" s="52" t="str" cm="1">
        <f t="array" ref="R546">_xlfn.IFS(ROUND(Q546,0)=5,"Excellent",ROUND(Q546,0)=4,"Good",ROUND(Q546,0)=3,"Ok",ROUND(Q546,0)&lt;3,"Bad")</f>
        <v>Excellent</v>
      </c>
      <c r="S546">
        <v>16</v>
      </c>
      <c r="T546" t="str">
        <f t="shared" si="34"/>
        <v>No</v>
      </c>
      <c r="U546" s="65">
        <v>43596</v>
      </c>
      <c r="V546" s="65">
        <v>43818</v>
      </c>
      <c r="W546">
        <v>0</v>
      </c>
      <c r="X546" t="str">
        <f t="shared" si="35"/>
        <v>Inactive</v>
      </c>
      <c r="Y546" t="s">
        <v>15615</v>
      </c>
    </row>
    <row r="547" spans="1:25" x14ac:dyDescent="0.25">
      <c r="A547">
        <v>546</v>
      </c>
      <c r="B547" t="s">
        <v>422</v>
      </c>
      <c r="C547">
        <v>559</v>
      </c>
      <c r="D547" t="str">
        <f>VLOOKUP($C547,Hosts!$A:$O,10,0)</f>
        <v>New York</v>
      </c>
      <c r="E547" s="67">
        <f>INDEX(Hosts!$A:$O,MATCH(Places!$C547,Hosts!$A:$A,0),MATCH(Places!E$1,Hosts!$1:$1,0))</f>
        <v>1</v>
      </c>
      <c r="F547" s="67">
        <f>INDEX(Hosts!$A:$O,MATCH(Places!$C547,Hosts!$A:$A,0),MATCH(Places!F$1,Hosts!$1:$1,0))</f>
        <v>1</v>
      </c>
      <c r="G547" s="67" t="str">
        <f>INDEX(Hosts!$A:$O,MATCH(Places!$C547,Hosts!$A:$A,0),MATCH(Places!G$1,Hosts!$1:$1,0))</f>
        <v>Yes</v>
      </c>
      <c r="H547">
        <v>9</v>
      </c>
      <c r="I547" t="str">
        <f>VLOOKUP($H547,Neighborhoods!$A:$C,2,0)</f>
        <v>Brooklyn</v>
      </c>
      <c r="J547" t="str">
        <f>VLOOKUP($H547,Neighborhoods!$A:$C,3,0)</f>
        <v>Crown Heights</v>
      </c>
      <c r="K547" t="s">
        <v>11822</v>
      </c>
      <c r="L547" t="str">
        <f t="shared" si="32"/>
        <v>No</v>
      </c>
      <c r="M547">
        <v>4</v>
      </c>
      <c r="N547" t="str" cm="1">
        <f t="array" ref="N547">_xlfn.IFS(M547&lt;=2,"Small",M547&lt;=5,"Medium",M547&gt;5,"Large")</f>
        <v>Medium</v>
      </c>
      <c r="O547" s="50">
        <v>300</v>
      </c>
      <c r="P547" s="67">
        <f t="shared" si="33"/>
        <v>0.04</v>
      </c>
      <c r="Q547" s="52">
        <v>4.83</v>
      </c>
      <c r="R547" s="52" t="str" cm="1">
        <f t="array" ref="R547">_xlfn.IFS(ROUND(Q547,0)=5,"Excellent",ROUND(Q547,0)=4,"Good",ROUND(Q547,0)=3,"Ok",ROUND(Q547,0)&lt;3,"Bad")</f>
        <v>Excellent</v>
      </c>
      <c r="S547">
        <v>29</v>
      </c>
      <c r="T547" t="str">
        <f t="shared" si="34"/>
        <v>No</v>
      </c>
      <c r="U547" s="65">
        <v>41503</v>
      </c>
      <c r="V547" s="65">
        <v>43882</v>
      </c>
      <c r="W547">
        <v>0</v>
      </c>
      <c r="X547" t="str">
        <f t="shared" si="35"/>
        <v>Inactive</v>
      </c>
      <c r="Y547" t="s">
        <v>15615</v>
      </c>
    </row>
    <row r="548" spans="1:25" x14ac:dyDescent="0.25">
      <c r="A548">
        <v>547</v>
      </c>
      <c r="B548" t="s">
        <v>423</v>
      </c>
      <c r="C548">
        <v>1083</v>
      </c>
      <c r="D548" t="str">
        <f>VLOOKUP($C548,Hosts!$A:$O,10,0)</f>
        <v>New York</v>
      </c>
      <c r="E548" s="67">
        <f>INDEX(Hosts!$A:$O,MATCH(Places!$C548,Hosts!$A:$A,0),MATCH(Places!E$1,Hosts!$1:$1,0))</f>
        <v>1</v>
      </c>
      <c r="F548" s="67">
        <f>INDEX(Hosts!$A:$O,MATCH(Places!$C548,Hosts!$A:$A,0),MATCH(Places!F$1,Hosts!$1:$1,0))</f>
        <v>0.8</v>
      </c>
      <c r="G548" s="67" t="str">
        <f>INDEX(Hosts!$A:$O,MATCH(Places!$C548,Hosts!$A:$A,0),MATCH(Places!G$1,Hosts!$1:$1,0))</f>
        <v>Yes</v>
      </c>
      <c r="H548">
        <v>7</v>
      </c>
      <c r="I548" t="str">
        <f>VLOOKUP($H548,Neighborhoods!$A:$C,2,0)</f>
        <v>Brooklyn</v>
      </c>
      <c r="J548" t="str">
        <f>VLOOKUP($H548,Neighborhoods!$A:$C,3,0)</f>
        <v>Bedford-Stuyvesant</v>
      </c>
      <c r="K548" t="s">
        <v>11822</v>
      </c>
      <c r="L548" t="str">
        <f t="shared" si="32"/>
        <v>No</v>
      </c>
      <c r="M548">
        <v>4</v>
      </c>
      <c r="N548" t="str" cm="1">
        <f t="array" ref="N548">_xlfn.IFS(M548&lt;=2,"Small",M548&lt;=5,"Medium",M548&gt;5,"Large")</f>
        <v>Medium</v>
      </c>
      <c r="O548" s="50">
        <v>120</v>
      </c>
      <c r="P548" s="67">
        <f t="shared" si="33"/>
        <v>0.03</v>
      </c>
      <c r="Q548" s="52">
        <v>4.91</v>
      </c>
      <c r="R548" s="52" t="str" cm="1">
        <f t="array" ref="R548">_xlfn.IFS(ROUND(Q548,0)=5,"Excellent",ROUND(Q548,0)=4,"Good",ROUND(Q548,0)=3,"Ok",ROUND(Q548,0)&lt;3,"Bad")</f>
        <v>Excellent</v>
      </c>
      <c r="S548">
        <v>260</v>
      </c>
      <c r="T548" t="str">
        <f t="shared" si="34"/>
        <v>Yes</v>
      </c>
      <c r="U548" s="65">
        <v>41549</v>
      </c>
      <c r="V548" s="65">
        <v>43898</v>
      </c>
      <c r="W548">
        <v>363</v>
      </c>
      <c r="X548" t="str">
        <f t="shared" si="35"/>
        <v>Active</v>
      </c>
      <c r="Y548" t="s">
        <v>15615</v>
      </c>
    </row>
    <row r="549" spans="1:25" x14ac:dyDescent="0.25">
      <c r="A549">
        <v>548</v>
      </c>
      <c r="B549" t="s">
        <v>424</v>
      </c>
      <c r="C549">
        <v>1245</v>
      </c>
      <c r="D549" t="str">
        <f>VLOOKUP($C549,Hosts!$A:$O,10,0)</f>
        <v>New York</v>
      </c>
      <c r="E549" s="67">
        <f>INDEX(Hosts!$A:$O,MATCH(Places!$C549,Hosts!$A:$A,0),MATCH(Places!E$1,Hosts!$1:$1,0))</f>
        <v>0.96</v>
      </c>
      <c r="F549" s="67">
        <f>INDEX(Hosts!$A:$O,MATCH(Places!$C549,Hosts!$A:$A,0),MATCH(Places!F$1,Hosts!$1:$1,0))</f>
        <v>1</v>
      </c>
      <c r="G549" s="67" t="str">
        <f>INDEX(Hosts!$A:$O,MATCH(Places!$C549,Hosts!$A:$A,0),MATCH(Places!G$1,Hosts!$1:$1,0))</f>
        <v>No</v>
      </c>
      <c r="H549">
        <v>15</v>
      </c>
      <c r="I549" t="str">
        <f>VLOOKUP($H549,Neighborhoods!$A:$C,2,0)</f>
        <v>Manhattan</v>
      </c>
      <c r="J549" t="str">
        <f>VLOOKUP($H549,Neighborhoods!$A:$C,3,0)</f>
        <v>East Village</v>
      </c>
      <c r="K549" t="s">
        <v>11822</v>
      </c>
      <c r="L549" t="str">
        <f t="shared" si="32"/>
        <v>No</v>
      </c>
      <c r="M549">
        <v>5</v>
      </c>
      <c r="N549" t="str" cm="1">
        <f t="array" ref="N549">_xlfn.IFS(M549&lt;=2,"Small",M549&lt;=5,"Medium",M549&gt;5,"Large")</f>
        <v>Medium</v>
      </c>
      <c r="O549" s="50">
        <v>79</v>
      </c>
      <c r="P549" s="67">
        <f t="shared" si="33"/>
        <v>0.03</v>
      </c>
      <c r="Q549" s="52">
        <v>4.49</v>
      </c>
      <c r="R549" s="52" t="str" cm="1">
        <f t="array" ref="R549">_xlfn.IFS(ROUND(Q549,0)=5,"Excellent",ROUND(Q549,0)=4,"Good",ROUND(Q549,0)=3,"Ok",ROUND(Q549,0)&lt;3,"Bad")</f>
        <v>Good</v>
      </c>
      <c r="S549">
        <v>379</v>
      </c>
      <c r="T549" t="str">
        <f t="shared" si="34"/>
        <v>No</v>
      </c>
      <c r="U549" s="65">
        <v>41966</v>
      </c>
      <c r="V549" s="65">
        <v>44038</v>
      </c>
      <c r="W549">
        <v>341</v>
      </c>
      <c r="X549" t="str">
        <f t="shared" si="35"/>
        <v>Active</v>
      </c>
      <c r="Y549" t="s">
        <v>15616</v>
      </c>
    </row>
    <row r="550" spans="1:25" x14ac:dyDescent="0.25">
      <c r="A550">
        <v>549</v>
      </c>
      <c r="B550" t="s">
        <v>425</v>
      </c>
      <c r="C550">
        <v>1247</v>
      </c>
      <c r="D550" t="str">
        <f>VLOOKUP($C550,Hosts!$A:$O,10,0)</f>
        <v>New York</v>
      </c>
      <c r="E550" s="67">
        <f>INDEX(Hosts!$A:$O,MATCH(Places!$C550,Hosts!$A:$A,0),MATCH(Places!E$1,Hosts!$1:$1,0))</f>
        <v>1</v>
      </c>
      <c r="F550" s="67">
        <f>INDEX(Hosts!$A:$O,MATCH(Places!$C550,Hosts!$A:$A,0),MATCH(Places!F$1,Hosts!$1:$1,0))</f>
        <v>0.33</v>
      </c>
      <c r="G550" s="67" t="str">
        <f>INDEX(Hosts!$A:$O,MATCH(Places!$C550,Hosts!$A:$A,0),MATCH(Places!G$1,Hosts!$1:$1,0))</f>
        <v>No</v>
      </c>
      <c r="H550">
        <v>26</v>
      </c>
      <c r="I550" t="str">
        <f>VLOOKUP($H550,Neighborhoods!$A:$C,2,0)</f>
        <v>Queens</v>
      </c>
      <c r="J550" t="str">
        <f>VLOOKUP($H550,Neighborhoods!$A:$C,3,0)</f>
        <v>Sunnyside</v>
      </c>
      <c r="K550" t="s">
        <v>11822</v>
      </c>
      <c r="L550" t="str">
        <f t="shared" si="32"/>
        <v>No</v>
      </c>
      <c r="M550">
        <v>2</v>
      </c>
      <c r="N550" t="str" cm="1">
        <f t="array" ref="N550">_xlfn.IFS(M550&lt;=2,"Small",M550&lt;=5,"Medium",M550&gt;5,"Large")</f>
        <v>Small</v>
      </c>
      <c r="O550" s="50">
        <v>100</v>
      </c>
      <c r="P550" s="67">
        <f t="shared" si="33"/>
        <v>0.03</v>
      </c>
      <c r="Q550" s="52">
        <v>5</v>
      </c>
      <c r="R550" s="52" t="str" cm="1">
        <f t="array" ref="R550">_xlfn.IFS(ROUND(Q550,0)=5,"Excellent",ROUND(Q550,0)=4,"Good",ROUND(Q550,0)=3,"Ok",ROUND(Q550,0)&lt;3,"Bad")</f>
        <v>Excellent</v>
      </c>
      <c r="S550">
        <v>4</v>
      </c>
      <c r="T550" t="str">
        <f t="shared" si="34"/>
        <v>No</v>
      </c>
      <c r="U550" s="65">
        <v>42607</v>
      </c>
      <c r="V550" s="65">
        <v>43867</v>
      </c>
      <c r="W550">
        <v>320</v>
      </c>
      <c r="X550" t="str">
        <f t="shared" si="35"/>
        <v>Active</v>
      </c>
      <c r="Y550" t="s">
        <v>15615</v>
      </c>
    </row>
    <row r="551" spans="1:25" x14ac:dyDescent="0.25">
      <c r="A551">
        <v>550</v>
      </c>
      <c r="B551" t="s">
        <v>427</v>
      </c>
      <c r="C551">
        <v>793</v>
      </c>
      <c r="D551" t="str">
        <f>VLOOKUP($C551,Hosts!$A:$O,10,0)</f>
        <v>New York</v>
      </c>
      <c r="E551" s="67">
        <f>INDEX(Hosts!$A:$O,MATCH(Places!$C551,Hosts!$A:$A,0),MATCH(Places!E$1,Hosts!$1:$1,0))</f>
        <v>0.33</v>
      </c>
      <c r="F551" s="67">
        <f>INDEX(Hosts!$A:$O,MATCH(Places!$C551,Hosts!$A:$A,0),MATCH(Places!F$1,Hosts!$1:$1,0))</f>
        <v>0</v>
      </c>
      <c r="G551" s="67" t="str">
        <f>INDEX(Hosts!$A:$O,MATCH(Places!$C551,Hosts!$A:$A,0),MATCH(Places!G$1,Hosts!$1:$1,0))</f>
        <v>No</v>
      </c>
      <c r="H551">
        <v>24</v>
      </c>
      <c r="I551" t="str">
        <f>VLOOKUP($H551,Neighborhoods!$A:$C,2,0)</f>
        <v>Queens</v>
      </c>
      <c r="J551" t="str">
        <f>VLOOKUP($H551,Neighborhoods!$A:$C,3,0)</f>
        <v>Long Island City</v>
      </c>
      <c r="K551" t="s">
        <v>11822</v>
      </c>
      <c r="L551" t="str">
        <f t="shared" si="32"/>
        <v>No</v>
      </c>
      <c r="M551">
        <v>2</v>
      </c>
      <c r="N551" t="str" cm="1">
        <f t="array" ref="N551">_xlfn.IFS(M551&lt;=2,"Small",M551&lt;=5,"Medium",M551&gt;5,"Large")</f>
        <v>Small</v>
      </c>
      <c r="O551" s="50">
        <v>133</v>
      </c>
      <c r="P551" s="67">
        <f t="shared" si="33"/>
        <v>0.03</v>
      </c>
      <c r="Q551" s="52">
        <v>4.75</v>
      </c>
      <c r="R551" s="52" t="str" cm="1">
        <f t="array" ref="R551">_xlfn.IFS(ROUND(Q551,0)=5,"Excellent",ROUND(Q551,0)=4,"Good",ROUND(Q551,0)=3,"Ok",ROUND(Q551,0)&lt;3,"Bad")</f>
        <v>Excellent</v>
      </c>
      <c r="S551">
        <v>4</v>
      </c>
      <c r="T551" t="str">
        <f t="shared" si="34"/>
        <v>No</v>
      </c>
      <c r="U551" s="65">
        <v>41522</v>
      </c>
      <c r="V551" s="65">
        <v>42556</v>
      </c>
      <c r="W551">
        <v>76</v>
      </c>
      <c r="X551" t="str">
        <f t="shared" si="35"/>
        <v>Active</v>
      </c>
      <c r="Y551" t="s">
        <v>15615</v>
      </c>
    </row>
    <row r="552" spans="1:25" x14ac:dyDescent="0.25">
      <c r="A552">
        <v>551</v>
      </c>
      <c r="B552" t="s">
        <v>13495</v>
      </c>
      <c r="C552">
        <v>1255</v>
      </c>
      <c r="D552" t="str">
        <f>VLOOKUP($C552,Hosts!$A:$O,10,0)</f>
        <v>New York</v>
      </c>
      <c r="E552" s="67">
        <f>INDEX(Hosts!$A:$O,MATCH(Places!$C552,Hosts!$A:$A,0),MATCH(Places!E$1,Hosts!$1:$1,0))</f>
        <v>1</v>
      </c>
      <c r="F552" s="67">
        <f>INDEX(Hosts!$A:$O,MATCH(Places!$C552,Hosts!$A:$A,0),MATCH(Places!F$1,Hosts!$1:$1,0))</f>
        <v>1</v>
      </c>
      <c r="G552" s="67" t="str">
        <f>INDEX(Hosts!$A:$O,MATCH(Places!$C552,Hosts!$A:$A,0),MATCH(Places!G$1,Hosts!$1:$1,0))</f>
        <v>No</v>
      </c>
      <c r="H552">
        <v>7</v>
      </c>
      <c r="I552" t="str">
        <f>VLOOKUP($H552,Neighborhoods!$A:$C,2,0)</f>
        <v>Brooklyn</v>
      </c>
      <c r="J552" t="str">
        <f>VLOOKUP($H552,Neighborhoods!$A:$C,3,0)</f>
        <v>Bedford-Stuyvesant</v>
      </c>
      <c r="K552" t="s">
        <v>11822</v>
      </c>
      <c r="L552" t="str">
        <f t="shared" si="32"/>
        <v>No</v>
      </c>
      <c r="M552">
        <v>2</v>
      </c>
      <c r="N552" t="str" cm="1">
        <f t="array" ref="N552">_xlfn.IFS(M552&lt;=2,"Small",M552&lt;=5,"Medium",M552&gt;5,"Large")</f>
        <v>Small</v>
      </c>
      <c r="O552" s="50">
        <v>76</v>
      </c>
      <c r="P552" s="67">
        <f t="shared" si="33"/>
        <v>0.03</v>
      </c>
      <c r="Q552" s="52">
        <v>4.57</v>
      </c>
      <c r="R552" s="52" t="str" cm="1">
        <f t="array" ref="R552">_xlfn.IFS(ROUND(Q552,0)=5,"Excellent",ROUND(Q552,0)=4,"Good",ROUND(Q552,0)=3,"Ok",ROUND(Q552,0)&lt;3,"Bad")</f>
        <v>Excellent</v>
      </c>
      <c r="S552">
        <v>44</v>
      </c>
      <c r="T552" t="str">
        <f t="shared" si="34"/>
        <v>No</v>
      </c>
      <c r="U552" s="65">
        <v>41548</v>
      </c>
      <c r="V552" s="65">
        <v>43799</v>
      </c>
      <c r="W552">
        <v>0</v>
      </c>
      <c r="X552" t="str">
        <f t="shared" si="35"/>
        <v>Inactive</v>
      </c>
      <c r="Y552" t="s">
        <v>15615</v>
      </c>
    </row>
    <row r="553" spans="1:25" x14ac:dyDescent="0.25">
      <c r="A553">
        <v>552</v>
      </c>
      <c r="B553" t="s">
        <v>428</v>
      </c>
      <c r="C553">
        <v>1261</v>
      </c>
      <c r="D553" t="str">
        <f>VLOOKUP($C553,Hosts!$A:$O,10,0)</f>
        <v>New York</v>
      </c>
      <c r="E553" s="67">
        <f>INDEX(Hosts!$A:$O,MATCH(Places!$C553,Hosts!$A:$A,0),MATCH(Places!E$1,Hosts!$1:$1,0))</f>
        <v>1</v>
      </c>
      <c r="F553" s="67">
        <f>INDEX(Hosts!$A:$O,MATCH(Places!$C553,Hosts!$A:$A,0),MATCH(Places!F$1,Hosts!$1:$1,0))</f>
        <v>0.77</v>
      </c>
      <c r="G553" s="67" t="str">
        <f>INDEX(Hosts!$A:$O,MATCH(Places!$C553,Hosts!$A:$A,0),MATCH(Places!G$1,Hosts!$1:$1,0))</f>
        <v>Yes</v>
      </c>
      <c r="H553">
        <v>16</v>
      </c>
      <c r="I553" t="str">
        <f>VLOOKUP($H553,Neighborhoods!$A:$C,2,0)</f>
        <v>Manhattan</v>
      </c>
      <c r="J553" t="str">
        <f>VLOOKUP($H553,Neighborhoods!$A:$C,3,0)</f>
        <v>Harlem</v>
      </c>
      <c r="K553" t="s">
        <v>1</v>
      </c>
      <c r="L553" t="str">
        <f t="shared" si="32"/>
        <v>Yes</v>
      </c>
      <c r="M553">
        <v>2</v>
      </c>
      <c r="N553" t="str" cm="1">
        <f t="array" ref="N553">_xlfn.IFS(M553&lt;=2,"Small",M553&lt;=5,"Medium",M553&gt;5,"Large")</f>
        <v>Small</v>
      </c>
      <c r="O553" s="50">
        <v>40</v>
      </c>
      <c r="P553" s="67">
        <f t="shared" si="33"/>
        <v>0.03</v>
      </c>
      <c r="Q553" s="52">
        <v>5</v>
      </c>
      <c r="R553" s="52" t="str" cm="1">
        <f t="array" ref="R553">_xlfn.IFS(ROUND(Q553,0)=5,"Excellent",ROUND(Q553,0)=4,"Good",ROUND(Q553,0)=3,"Ok",ROUND(Q553,0)&lt;3,"Bad")</f>
        <v>Excellent</v>
      </c>
      <c r="S553">
        <v>50</v>
      </c>
      <c r="T553" t="str">
        <f t="shared" si="34"/>
        <v>No</v>
      </c>
      <c r="U553" s="65">
        <v>42259</v>
      </c>
      <c r="V553" s="65">
        <v>44009</v>
      </c>
      <c r="W553">
        <v>0</v>
      </c>
      <c r="X553" t="str">
        <f t="shared" si="35"/>
        <v>Inactive</v>
      </c>
      <c r="Y553" t="s">
        <v>15615</v>
      </c>
    </row>
    <row r="554" spans="1:25" x14ac:dyDescent="0.25">
      <c r="A554">
        <v>553</v>
      </c>
      <c r="B554" t="s">
        <v>429</v>
      </c>
      <c r="C554">
        <v>1262</v>
      </c>
      <c r="D554" t="str">
        <f>VLOOKUP($C554,Hosts!$A:$O,10,0)</f>
        <v>New York</v>
      </c>
      <c r="E554" s="67">
        <f>INDEX(Hosts!$A:$O,MATCH(Places!$C554,Hosts!$A:$A,0),MATCH(Places!E$1,Hosts!$1:$1,0))</f>
        <v>1</v>
      </c>
      <c r="F554" s="67">
        <f>INDEX(Hosts!$A:$O,MATCH(Places!$C554,Hosts!$A:$A,0),MATCH(Places!F$1,Hosts!$1:$1,0))</f>
        <v>0.98</v>
      </c>
      <c r="G554" s="67" t="str">
        <f>INDEX(Hosts!$A:$O,MATCH(Places!$C554,Hosts!$A:$A,0),MATCH(Places!G$1,Hosts!$1:$1,0))</f>
        <v>Yes</v>
      </c>
      <c r="H554">
        <v>17</v>
      </c>
      <c r="I554" t="str">
        <f>VLOOKUP($H554,Neighborhoods!$A:$C,2,0)</f>
        <v>Manhattan</v>
      </c>
      <c r="J554" t="str">
        <f>VLOOKUP($H554,Neighborhoods!$A:$C,3,0)</f>
        <v>Hell's Kitchen</v>
      </c>
      <c r="K554" t="s">
        <v>1</v>
      </c>
      <c r="L554" t="str">
        <f t="shared" si="32"/>
        <v>Yes</v>
      </c>
      <c r="M554">
        <v>3</v>
      </c>
      <c r="N554" t="str" cm="1">
        <f t="array" ref="N554">_xlfn.IFS(M554&lt;=2,"Small",M554&lt;=5,"Medium",M554&gt;5,"Large")</f>
        <v>Medium</v>
      </c>
      <c r="O554" s="50">
        <v>93</v>
      </c>
      <c r="P554" s="67">
        <f t="shared" si="33"/>
        <v>0.03</v>
      </c>
      <c r="Q554" s="52">
        <v>4.99</v>
      </c>
      <c r="R554" s="52" t="str" cm="1">
        <f t="array" ref="R554">_xlfn.IFS(ROUND(Q554,0)=5,"Excellent",ROUND(Q554,0)=4,"Good",ROUND(Q554,0)=3,"Ok",ROUND(Q554,0)&lt;3,"Bad")</f>
        <v>Excellent</v>
      </c>
      <c r="S554">
        <v>242</v>
      </c>
      <c r="T554" t="str">
        <f t="shared" si="34"/>
        <v>Yes</v>
      </c>
      <c r="U554" s="65">
        <v>42566</v>
      </c>
      <c r="V554" s="65">
        <v>43898</v>
      </c>
      <c r="W554">
        <v>179</v>
      </c>
      <c r="X554" t="str">
        <f t="shared" si="35"/>
        <v>Active</v>
      </c>
      <c r="Y554" t="s">
        <v>15615</v>
      </c>
    </row>
    <row r="555" spans="1:25" x14ac:dyDescent="0.25">
      <c r="A555">
        <v>554</v>
      </c>
      <c r="B555" t="s">
        <v>430</v>
      </c>
      <c r="C555">
        <v>311</v>
      </c>
      <c r="D555" t="str">
        <f>VLOOKUP($C555,Hosts!$A:$O,10,0)</f>
        <v>New York</v>
      </c>
      <c r="E555" s="67">
        <f>INDEX(Hosts!$A:$O,MATCH(Places!$C555,Hosts!$A:$A,0),MATCH(Places!E$1,Hosts!$1:$1,0))</f>
        <v>0.75</v>
      </c>
      <c r="F555" s="67">
        <f>INDEX(Hosts!$A:$O,MATCH(Places!$C555,Hosts!$A:$A,0),MATCH(Places!F$1,Hosts!$1:$1,0))</f>
        <v>1</v>
      </c>
      <c r="G555" s="67" t="str">
        <f>INDEX(Hosts!$A:$O,MATCH(Places!$C555,Hosts!$A:$A,0),MATCH(Places!G$1,Hosts!$1:$1,0))</f>
        <v>No</v>
      </c>
      <c r="H555">
        <v>20</v>
      </c>
      <c r="I555" t="str">
        <f>VLOOKUP($H555,Neighborhoods!$A:$C,2,0)</f>
        <v>Manhattan</v>
      </c>
      <c r="J555" t="str">
        <f>VLOOKUP($H555,Neighborhoods!$A:$C,3,0)</f>
        <v>Upper West Side</v>
      </c>
      <c r="K555" t="s">
        <v>11822</v>
      </c>
      <c r="L555" t="str">
        <f t="shared" si="32"/>
        <v>No</v>
      </c>
      <c r="M555">
        <v>6</v>
      </c>
      <c r="N555" t="str" cm="1">
        <f t="array" ref="N555">_xlfn.IFS(M555&lt;=2,"Small",M555&lt;=5,"Medium",M555&gt;5,"Large")</f>
        <v>Large</v>
      </c>
      <c r="O555" s="50">
        <v>192</v>
      </c>
      <c r="P555" s="67">
        <f t="shared" si="33"/>
        <v>0.03</v>
      </c>
      <c r="Q555" s="52">
        <v>4.3600000000000003</v>
      </c>
      <c r="R555" s="52" t="str" cm="1">
        <f t="array" ref="R555">_xlfn.IFS(ROUND(Q555,0)=5,"Excellent",ROUND(Q555,0)=4,"Good",ROUND(Q555,0)=3,"Ok",ROUND(Q555,0)&lt;3,"Bad")</f>
        <v>Good</v>
      </c>
      <c r="S555">
        <v>132</v>
      </c>
      <c r="T555" t="str">
        <f t="shared" si="34"/>
        <v>No</v>
      </c>
      <c r="U555" s="65">
        <v>41497</v>
      </c>
      <c r="V555" s="65">
        <v>43221</v>
      </c>
      <c r="W555">
        <v>365</v>
      </c>
      <c r="X555" t="str">
        <f t="shared" si="35"/>
        <v>Active</v>
      </c>
      <c r="Y555" t="s">
        <v>15616</v>
      </c>
    </row>
    <row r="556" spans="1:25" x14ac:dyDescent="0.25">
      <c r="A556">
        <v>555</v>
      </c>
      <c r="B556" t="s">
        <v>13551</v>
      </c>
      <c r="C556">
        <v>1267</v>
      </c>
      <c r="D556" t="str">
        <f>VLOOKUP($C556,Hosts!$A:$O,10,0)</f>
        <v>New York</v>
      </c>
      <c r="E556" s="67">
        <f>INDEX(Hosts!$A:$O,MATCH(Places!$C556,Hosts!$A:$A,0),MATCH(Places!E$1,Hosts!$1:$1,0))</f>
        <v>1</v>
      </c>
      <c r="F556" s="67">
        <f>INDEX(Hosts!$A:$O,MATCH(Places!$C556,Hosts!$A:$A,0),MATCH(Places!F$1,Hosts!$1:$1,0))</f>
        <v>0.56999999999999995</v>
      </c>
      <c r="G556" s="67" t="str">
        <f>INDEX(Hosts!$A:$O,MATCH(Places!$C556,Hosts!$A:$A,0),MATCH(Places!G$1,Hosts!$1:$1,0))</f>
        <v>Yes</v>
      </c>
      <c r="H556">
        <v>9</v>
      </c>
      <c r="I556" t="str">
        <f>VLOOKUP($H556,Neighborhoods!$A:$C,2,0)</f>
        <v>Brooklyn</v>
      </c>
      <c r="J556" t="str">
        <f>VLOOKUP($H556,Neighborhoods!$A:$C,3,0)</f>
        <v>Crown Heights</v>
      </c>
      <c r="K556" t="s">
        <v>11822</v>
      </c>
      <c r="L556" t="str">
        <f t="shared" si="32"/>
        <v>No</v>
      </c>
      <c r="M556">
        <v>3</v>
      </c>
      <c r="N556" t="str" cm="1">
        <f t="array" ref="N556">_xlfn.IFS(M556&lt;=2,"Small",M556&lt;=5,"Medium",M556&gt;5,"Large")</f>
        <v>Medium</v>
      </c>
      <c r="O556" s="50">
        <v>85</v>
      </c>
      <c r="P556" s="67">
        <f t="shared" si="33"/>
        <v>0.03</v>
      </c>
      <c r="Q556" s="52">
        <v>4.8</v>
      </c>
      <c r="R556" s="52" t="str" cm="1">
        <f t="array" ref="R556">_xlfn.IFS(ROUND(Q556,0)=5,"Excellent",ROUND(Q556,0)=4,"Good",ROUND(Q556,0)=3,"Ok",ROUND(Q556,0)&lt;3,"Bad")</f>
        <v>Excellent</v>
      </c>
      <c r="S556">
        <v>74</v>
      </c>
      <c r="T556" t="str">
        <f t="shared" si="34"/>
        <v>No</v>
      </c>
      <c r="U556" s="65">
        <v>41573</v>
      </c>
      <c r="V556" s="65">
        <v>43891</v>
      </c>
      <c r="W556">
        <v>0</v>
      </c>
      <c r="X556" t="str">
        <f t="shared" si="35"/>
        <v>Inactive</v>
      </c>
      <c r="Y556" t="s">
        <v>15615</v>
      </c>
    </row>
    <row r="557" spans="1:25" x14ac:dyDescent="0.25">
      <c r="A557">
        <v>556</v>
      </c>
      <c r="B557" t="s">
        <v>14021</v>
      </c>
      <c r="C557">
        <v>1271</v>
      </c>
      <c r="D557" t="str">
        <f>VLOOKUP($C557,Hosts!$A:$O,10,0)</f>
        <v>New York</v>
      </c>
      <c r="E557" s="67">
        <f>INDEX(Hosts!$A:$O,MATCH(Places!$C557,Hosts!$A:$A,0),MATCH(Places!E$1,Hosts!$1:$1,0))</f>
        <v>0</v>
      </c>
      <c r="F557" s="67">
        <f>INDEX(Hosts!$A:$O,MATCH(Places!$C557,Hosts!$A:$A,0),MATCH(Places!F$1,Hosts!$1:$1,0))</f>
        <v>0</v>
      </c>
      <c r="G557" s="67" t="str">
        <f>INDEX(Hosts!$A:$O,MATCH(Places!$C557,Hosts!$A:$A,0),MATCH(Places!G$1,Hosts!$1:$1,0))</f>
        <v>No</v>
      </c>
      <c r="H557">
        <v>9</v>
      </c>
      <c r="I557" t="str">
        <f>VLOOKUP($H557,Neighborhoods!$A:$C,2,0)</f>
        <v>Brooklyn</v>
      </c>
      <c r="J557" t="str">
        <f>VLOOKUP($H557,Neighborhoods!$A:$C,3,0)</f>
        <v>Crown Heights</v>
      </c>
      <c r="K557" t="s">
        <v>1</v>
      </c>
      <c r="L557" t="str">
        <f t="shared" si="32"/>
        <v>Yes</v>
      </c>
      <c r="M557">
        <v>1</v>
      </c>
      <c r="N557" t="str" cm="1">
        <f t="array" ref="N557">_xlfn.IFS(M557&lt;=2,"Small",M557&lt;=5,"Medium",M557&gt;5,"Large")</f>
        <v>Small</v>
      </c>
      <c r="O557" s="50">
        <v>50</v>
      </c>
      <c r="P557" s="67">
        <f t="shared" si="33"/>
        <v>0.03</v>
      </c>
      <c r="Q557" s="52">
        <v>4.6399999999999997</v>
      </c>
      <c r="R557" s="52" t="str" cm="1">
        <f t="array" ref="R557">_xlfn.IFS(ROUND(Q557,0)=5,"Excellent",ROUND(Q557,0)=4,"Good",ROUND(Q557,0)=3,"Ok",ROUND(Q557,0)&lt;3,"Bad")</f>
        <v>Excellent</v>
      </c>
      <c r="S557">
        <v>14</v>
      </c>
      <c r="T557" t="str">
        <f t="shared" si="34"/>
        <v>No</v>
      </c>
      <c r="U557" s="65">
        <v>41499</v>
      </c>
      <c r="V557" s="65">
        <v>43331</v>
      </c>
      <c r="W557">
        <v>364</v>
      </c>
      <c r="X557" t="str">
        <f t="shared" si="35"/>
        <v>Active</v>
      </c>
      <c r="Y557" t="s">
        <v>15615</v>
      </c>
    </row>
    <row r="558" spans="1:25" x14ac:dyDescent="0.25">
      <c r="A558">
        <v>557</v>
      </c>
      <c r="B558" t="s">
        <v>431</v>
      </c>
      <c r="C558">
        <v>1269</v>
      </c>
      <c r="D558" t="str">
        <f>VLOOKUP($C558,Hosts!$A:$O,10,0)</f>
        <v>New York</v>
      </c>
      <c r="E558" s="67">
        <f>INDEX(Hosts!$A:$O,MATCH(Places!$C558,Hosts!$A:$A,0),MATCH(Places!E$1,Hosts!$1:$1,0))</f>
        <v>1</v>
      </c>
      <c r="F558" s="67">
        <f>INDEX(Hosts!$A:$O,MATCH(Places!$C558,Hosts!$A:$A,0),MATCH(Places!F$1,Hosts!$1:$1,0))</f>
        <v>0.92</v>
      </c>
      <c r="G558" s="67" t="str">
        <f>INDEX(Hosts!$A:$O,MATCH(Places!$C558,Hosts!$A:$A,0),MATCH(Places!G$1,Hosts!$1:$1,0))</f>
        <v>Yes</v>
      </c>
      <c r="H558">
        <v>9</v>
      </c>
      <c r="I558" t="str">
        <f>VLOOKUP($H558,Neighborhoods!$A:$C,2,0)</f>
        <v>Brooklyn</v>
      </c>
      <c r="J558" t="str">
        <f>VLOOKUP($H558,Neighborhoods!$A:$C,3,0)</f>
        <v>Crown Heights</v>
      </c>
      <c r="K558" t="s">
        <v>1</v>
      </c>
      <c r="L558" t="str">
        <f t="shared" si="32"/>
        <v>Yes</v>
      </c>
      <c r="M558">
        <v>4</v>
      </c>
      <c r="N558" t="str" cm="1">
        <f t="array" ref="N558">_xlfn.IFS(M558&lt;=2,"Small",M558&lt;=5,"Medium",M558&gt;5,"Large")</f>
        <v>Medium</v>
      </c>
      <c r="O558" s="50">
        <v>75</v>
      </c>
      <c r="P558" s="67">
        <f t="shared" si="33"/>
        <v>0.03</v>
      </c>
      <c r="Q558" s="52">
        <v>4.74</v>
      </c>
      <c r="R558" s="52" t="str" cm="1">
        <f t="array" ref="R558">_xlfn.IFS(ROUND(Q558,0)=5,"Excellent",ROUND(Q558,0)=4,"Good",ROUND(Q558,0)=3,"Ok",ROUND(Q558,0)&lt;3,"Bad")</f>
        <v>Excellent</v>
      </c>
      <c r="S558">
        <v>96</v>
      </c>
      <c r="T558" t="str">
        <f t="shared" si="34"/>
        <v>No</v>
      </c>
      <c r="U558" s="65">
        <v>41498</v>
      </c>
      <c r="V558" s="65">
        <v>43926</v>
      </c>
      <c r="W558">
        <v>234</v>
      </c>
      <c r="X558" t="str">
        <f t="shared" si="35"/>
        <v>Active</v>
      </c>
      <c r="Y558" t="s">
        <v>15615</v>
      </c>
    </row>
    <row r="559" spans="1:25" x14ac:dyDescent="0.25">
      <c r="A559">
        <v>558</v>
      </c>
      <c r="B559" t="s">
        <v>432</v>
      </c>
      <c r="C559">
        <v>1273</v>
      </c>
      <c r="D559" t="str">
        <f>VLOOKUP($C559,Hosts!$A:$O,10,0)</f>
        <v>New York</v>
      </c>
      <c r="E559" s="67">
        <f>INDEX(Hosts!$A:$O,MATCH(Places!$C559,Hosts!$A:$A,0),MATCH(Places!E$1,Hosts!$1:$1,0))</f>
        <v>0.96</v>
      </c>
      <c r="F559" s="67">
        <f>INDEX(Hosts!$A:$O,MATCH(Places!$C559,Hosts!$A:$A,0),MATCH(Places!F$1,Hosts!$1:$1,0))</f>
        <v>0.79</v>
      </c>
      <c r="G559" s="67" t="str">
        <f>INDEX(Hosts!$A:$O,MATCH(Places!$C559,Hosts!$A:$A,0),MATCH(Places!G$1,Hosts!$1:$1,0))</f>
        <v>No</v>
      </c>
      <c r="H559">
        <v>16</v>
      </c>
      <c r="I559" t="str">
        <f>VLOOKUP($H559,Neighborhoods!$A:$C,2,0)</f>
        <v>Manhattan</v>
      </c>
      <c r="J559" t="str">
        <f>VLOOKUP($H559,Neighborhoods!$A:$C,3,0)</f>
        <v>Harlem</v>
      </c>
      <c r="K559" t="s">
        <v>11822</v>
      </c>
      <c r="L559" t="str">
        <f t="shared" si="32"/>
        <v>No</v>
      </c>
      <c r="M559">
        <v>5</v>
      </c>
      <c r="N559" t="str" cm="1">
        <f t="array" ref="N559">_xlfn.IFS(M559&lt;=2,"Small",M559&lt;=5,"Medium",M559&gt;5,"Large")</f>
        <v>Medium</v>
      </c>
      <c r="O559" s="50">
        <v>92</v>
      </c>
      <c r="P559" s="67">
        <f t="shared" si="33"/>
        <v>0.03</v>
      </c>
      <c r="Q559" s="52">
        <v>4.96</v>
      </c>
      <c r="R559" s="52" t="str" cm="1">
        <f t="array" ref="R559">_xlfn.IFS(ROUND(Q559,0)=5,"Excellent",ROUND(Q559,0)=4,"Good",ROUND(Q559,0)=3,"Ok",ROUND(Q559,0)&lt;3,"Bad")</f>
        <v>Excellent</v>
      </c>
      <c r="S559">
        <v>210</v>
      </c>
      <c r="T559" t="str">
        <f t="shared" si="34"/>
        <v>Yes</v>
      </c>
      <c r="U559" s="65">
        <v>42651</v>
      </c>
      <c r="V559" s="65">
        <v>44057</v>
      </c>
      <c r="W559">
        <v>332</v>
      </c>
      <c r="X559" t="str">
        <f t="shared" si="35"/>
        <v>Active</v>
      </c>
      <c r="Y559" t="s">
        <v>15615</v>
      </c>
    </row>
    <row r="560" spans="1:25" x14ac:dyDescent="0.25">
      <c r="A560">
        <v>559</v>
      </c>
      <c r="B560" t="s">
        <v>433</v>
      </c>
      <c r="C560">
        <v>1274</v>
      </c>
      <c r="D560" t="str">
        <f>VLOOKUP($C560,Hosts!$A:$O,10,0)</f>
        <v>New York</v>
      </c>
      <c r="E560" s="67">
        <f>INDEX(Hosts!$A:$O,MATCH(Places!$C560,Hosts!$A:$A,0),MATCH(Places!E$1,Hosts!$1:$1,0))</f>
        <v>1</v>
      </c>
      <c r="F560" s="67">
        <f>INDEX(Hosts!$A:$O,MATCH(Places!$C560,Hosts!$A:$A,0),MATCH(Places!F$1,Hosts!$1:$1,0))</f>
        <v>0.98</v>
      </c>
      <c r="G560" s="67" t="str">
        <f>INDEX(Hosts!$A:$O,MATCH(Places!$C560,Hosts!$A:$A,0),MATCH(Places!G$1,Hosts!$1:$1,0))</f>
        <v>Yes</v>
      </c>
      <c r="H560">
        <v>7</v>
      </c>
      <c r="I560" t="str">
        <f>VLOOKUP($H560,Neighborhoods!$A:$C,2,0)</f>
        <v>Brooklyn</v>
      </c>
      <c r="J560" t="str">
        <f>VLOOKUP($H560,Neighborhoods!$A:$C,3,0)</f>
        <v>Bedford-Stuyvesant</v>
      </c>
      <c r="K560" t="s">
        <v>11822</v>
      </c>
      <c r="L560" t="str">
        <f t="shared" si="32"/>
        <v>No</v>
      </c>
      <c r="M560">
        <v>4</v>
      </c>
      <c r="N560" t="str" cm="1">
        <f t="array" ref="N560">_xlfn.IFS(M560&lt;=2,"Small",M560&lt;=5,"Medium",M560&gt;5,"Large")</f>
        <v>Medium</v>
      </c>
      <c r="O560" s="50">
        <v>117</v>
      </c>
      <c r="P560" s="67">
        <f t="shared" si="33"/>
        <v>0.03</v>
      </c>
      <c r="Q560" s="52">
        <v>4.9000000000000004</v>
      </c>
      <c r="R560" s="52" t="str" cm="1">
        <f t="array" ref="R560">_xlfn.IFS(ROUND(Q560,0)=5,"Excellent",ROUND(Q560,0)=4,"Good",ROUND(Q560,0)=3,"Ok",ROUND(Q560,0)&lt;3,"Bad")</f>
        <v>Excellent</v>
      </c>
      <c r="S560">
        <v>257</v>
      </c>
      <c r="T560" t="str">
        <f t="shared" si="34"/>
        <v>Yes</v>
      </c>
      <c r="U560" s="65">
        <v>41504</v>
      </c>
      <c r="V560" s="65">
        <v>44052</v>
      </c>
      <c r="W560">
        <v>314</v>
      </c>
      <c r="X560" t="str">
        <f t="shared" si="35"/>
        <v>Active</v>
      </c>
      <c r="Y560" t="s">
        <v>15615</v>
      </c>
    </row>
    <row r="561" spans="1:25" x14ac:dyDescent="0.25">
      <c r="A561">
        <v>560</v>
      </c>
      <c r="B561" t="s">
        <v>434</v>
      </c>
      <c r="C561">
        <v>902</v>
      </c>
      <c r="D561" t="str">
        <f>VLOOKUP($C561,Hosts!$A:$O,10,0)</f>
        <v>New York</v>
      </c>
      <c r="E561" s="67">
        <f>INDEX(Hosts!$A:$O,MATCH(Places!$C561,Hosts!$A:$A,0),MATCH(Places!E$1,Hosts!$1:$1,0))</f>
        <v>1</v>
      </c>
      <c r="F561" s="67">
        <f>INDEX(Hosts!$A:$O,MATCH(Places!$C561,Hosts!$A:$A,0),MATCH(Places!F$1,Hosts!$1:$1,0))</f>
        <v>0</v>
      </c>
      <c r="G561" s="67" t="str">
        <f>INDEX(Hosts!$A:$O,MATCH(Places!$C561,Hosts!$A:$A,0),MATCH(Places!G$1,Hosts!$1:$1,0))</f>
        <v>No</v>
      </c>
      <c r="H561">
        <v>7</v>
      </c>
      <c r="I561" t="str">
        <f>VLOOKUP($H561,Neighborhoods!$A:$C,2,0)</f>
        <v>Brooklyn</v>
      </c>
      <c r="J561" t="str">
        <f>VLOOKUP($H561,Neighborhoods!$A:$C,3,0)</f>
        <v>Bedford-Stuyvesant</v>
      </c>
      <c r="K561" t="s">
        <v>11822</v>
      </c>
      <c r="L561" t="str">
        <f t="shared" si="32"/>
        <v>No</v>
      </c>
      <c r="M561">
        <v>3</v>
      </c>
      <c r="N561" t="str" cm="1">
        <f t="array" ref="N561">_xlfn.IFS(M561&lt;=2,"Small",M561&lt;=5,"Medium",M561&gt;5,"Large")</f>
        <v>Medium</v>
      </c>
      <c r="O561" s="50">
        <v>99</v>
      </c>
      <c r="P561" s="67">
        <f t="shared" si="33"/>
        <v>0.03</v>
      </c>
      <c r="Q561" s="52">
        <v>4.8099999999999996</v>
      </c>
      <c r="R561" s="52" t="str" cm="1">
        <f t="array" ref="R561">_xlfn.IFS(ROUND(Q561,0)=5,"Excellent",ROUND(Q561,0)=4,"Good",ROUND(Q561,0)=3,"Ok",ROUND(Q561,0)&lt;3,"Bad")</f>
        <v>Excellent</v>
      </c>
      <c r="S561">
        <v>31</v>
      </c>
      <c r="T561" t="str">
        <f t="shared" si="34"/>
        <v>No</v>
      </c>
      <c r="U561" s="65">
        <v>42198</v>
      </c>
      <c r="V561" s="65">
        <v>43696</v>
      </c>
      <c r="W561">
        <v>0</v>
      </c>
      <c r="X561" t="str">
        <f t="shared" si="35"/>
        <v>Inactive</v>
      </c>
      <c r="Y561" t="s">
        <v>15615</v>
      </c>
    </row>
    <row r="562" spans="1:25" x14ac:dyDescent="0.25">
      <c r="A562">
        <v>561</v>
      </c>
      <c r="B562" t="s">
        <v>435</v>
      </c>
      <c r="C562">
        <v>578</v>
      </c>
      <c r="D562" t="str">
        <f>VLOOKUP($C562,Hosts!$A:$O,10,0)</f>
        <v>New York</v>
      </c>
      <c r="E562" s="67">
        <f>INDEX(Hosts!$A:$O,MATCH(Places!$C562,Hosts!$A:$A,0),MATCH(Places!E$1,Hosts!$1:$1,0))</f>
        <v>1</v>
      </c>
      <c r="F562" s="67">
        <f>INDEX(Hosts!$A:$O,MATCH(Places!$C562,Hosts!$A:$A,0),MATCH(Places!F$1,Hosts!$1:$1,0))</f>
        <v>0.43</v>
      </c>
      <c r="G562" s="67" t="str">
        <f>INDEX(Hosts!$A:$O,MATCH(Places!$C562,Hosts!$A:$A,0),MATCH(Places!G$1,Hosts!$1:$1,0))</f>
        <v>No</v>
      </c>
      <c r="H562">
        <v>8</v>
      </c>
      <c r="I562" t="str">
        <f>VLOOKUP($H562,Neighborhoods!$A:$C,2,0)</f>
        <v>Brooklyn</v>
      </c>
      <c r="J562" t="str">
        <f>VLOOKUP($H562,Neighborhoods!$A:$C,3,0)</f>
        <v>Bushwick</v>
      </c>
      <c r="K562" t="s">
        <v>1</v>
      </c>
      <c r="L562" t="str">
        <f t="shared" si="32"/>
        <v>Yes</v>
      </c>
      <c r="M562">
        <v>2</v>
      </c>
      <c r="N562" t="str" cm="1">
        <f t="array" ref="N562">_xlfn.IFS(M562&lt;=2,"Small",M562&lt;=5,"Medium",M562&gt;5,"Large")</f>
        <v>Small</v>
      </c>
      <c r="O562" s="50">
        <v>62</v>
      </c>
      <c r="P562" s="67">
        <f t="shared" si="33"/>
        <v>0.03</v>
      </c>
      <c r="Q562" s="52">
        <v>4.8099999999999996</v>
      </c>
      <c r="R562" s="52" t="str" cm="1">
        <f t="array" ref="R562">_xlfn.IFS(ROUND(Q562,0)=5,"Excellent",ROUND(Q562,0)=4,"Good",ROUND(Q562,0)=3,"Ok",ROUND(Q562,0)&lt;3,"Bad")</f>
        <v>Excellent</v>
      </c>
      <c r="S562">
        <v>101</v>
      </c>
      <c r="T562" t="str">
        <f t="shared" si="34"/>
        <v>Yes</v>
      </c>
      <c r="U562" s="65">
        <v>41503</v>
      </c>
      <c r="V562" s="65">
        <v>43831</v>
      </c>
      <c r="W562">
        <v>319</v>
      </c>
      <c r="X562" t="str">
        <f t="shared" si="35"/>
        <v>Active</v>
      </c>
      <c r="Y562" t="s">
        <v>15615</v>
      </c>
    </row>
    <row r="563" spans="1:25" x14ac:dyDescent="0.25">
      <c r="A563">
        <v>562</v>
      </c>
      <c r="B563" t="s">
        <v>436</v>
      </c>
      <c r="C563">
        <v>1276</v>
      </c>
      <c r="D563" t="str">
        <f>VLOOKUP($C563,Hosts!$A:$O,10,0)</f>
        <v>New York</v>
      </c>
      <c r="E563" s="67">
        <f>INDEX(Hosts!$A:$O,MATCH(Places!$C563,Hosts!$A:$A,0),MATCH(Places!E$1,Hosts!$1:$1,0))</f>
        <v>0.49</v>
      </c>
      <c r="F563" s="67">
        <f>INDEX(Hosts!$A:$O,MATCH(Places!$C563,Hosts!$A:$A,0),MATCH(Places!F$1,Hosts!$1:$1,0))</f>
        <v>0.13</v>
      </c>
      <c r="G563" s="67" t="str">
        <f>INDEX(Hosts!$A:$O,MATCH(Places!$C563,Hosts!$A:$A,0),MATCH(Places!G$1,Hosts!$1:$1,0))</f>
        <v>No</v>
      </c>
      <c r="H563">
        <v>21</v>
      </c>
      <c r="I563" t="str">
        <f>VLOOKUP($H563,Neighborhoods!$A:$C,2,0)</f>
        <v>Queens</v>
      </c>
      <c r="J563" t="str">
        <f>VLOOKUP($H563,Neighborhoods!$A:$C,3,0)</f>
        <v>Astoria</v>
      </c>
      <c r="K563" t="s">
        <v>11822</v>
      </c>
      <c r="L563" t="str">
        <f t="shared" si="32"/>
        <v>No</v>
      </c>
      <c r="M563">
        <v>2</v>
      </c>
      <c r="N563" t="str" cm="1">
        <f t="array" ref="N563">_xlfn.IFS(M563&lt;=2,"Small",M563&lt;=5,"Medium",M563&gt;5,"Large")</f>
        <v>Small</v>
      </c>
      <c r="O563" s="50">
        <v>140</v>
      </c>
      <c r="P563" s="67">
        <f t="shared" si="33"/>
        <v>0.03</v>
      </c>
      <c r="Q563" s="52">
        <v>4.92</v>
      </c>
      <c r="R563" s="52" t="str" cm="1">
        <f t="array" ref="R563">_xlfn.IFS(ROUND(Q563,0)=5,"Excellent",ROUND(Q563,0)=4,"Good",ROUND(Q563,0)=3,"Ok",ROUND(Q563,0)&lt;3,"Bad")</f>
        <v>Excellent</v>
      </c>
      <c r="S563">
        <v>13</v>
      </c>
      <c r="T563" t="str">
        <f t="shared" si="34"/>
        <v>No</v>
      </c>
      <c r="U563" s="65">
        <v>41498</v>
      </c>
      <c r="V563" s="65">
        <v>41883</v>
      </c>
      <c r="W563">
        <v>0</v>
      </c>
      <c r="X563" t="str">
        <f t="shared" si="35"/>
        <v>Inactive</v>
      </c>
      <c r="Y563" t="s">
        <v>15615</v>
      </c>
    </row>
    <row r="564" spans="1:25" x14ac:dyDescent="0.25">
      <c r="A564">
        <v>563</v>
      </c>
      <c r="B564" t="s">
        <v>437</v>
      </c>
      <c r="C564">
        <v>1283</v>
      </c>
      <c r="D564" t="str">
        <f>VLOOKUP($C564,Hosts!$A:$O,10,0)</f>
        <v>Bavaria</v>
      </c>
      <c r="E564" s="67">
        <f>INDEX(Hosts!$A:$O,MATCH(Places!$C564,Hosts!$A:$A,0),MATCH(Places!E$1,Hosts!$1:$1,0))</f>
        <v>0.96</v>
      </c>
      <c r="F564" s="67">
        <f>INDEX(Hosts!$A:$O,MATCH(Places!$C564,Hosts!$A:$A,0),MATCH(Places!F$1,Hosts!$1:$1,0))</f>
        <v>0.87</v>
      </c>
      <c r="G564" s="67" t="str">
        <f>INDEX(Hosts!$A:$O,MATCH(Places!$C564,Hosts!$A:$A,0),MATCH(Places!G$1,Hosts!$1:$1,0))</f>
        <v>Yes</v>
      </c>
      <c r="H564">
        <v>12</v>
      </c>
      <c r="I564" t="str">
        <f>VLOOKUP($H564,Neighborhoods!$A:$C,2,0)</f>
        <v>Brooklyn</v>
      </c>
      <c r="J564" t="str">
        <f>VLOOKUP($H564,Neighborhoods!$A:$C,3,0)</f>
        <v>Williamsburg</v>
      </c>
      <c r="K564" t="s">
        <v>11822</v>
      </c>
      <c r="L564" t="str">
        <f t="shared" si="32"/>
        <v>No</v>
      </c>
      <c r="M564">
        <v>2</v>
      </c>
      <c r="N564" t="str" cm="1">
        <f t="array" ref="N564">_xlfn.IFS(M564&lt;=2,"Small",M564&lt;=5,"Medium",M564&gt;5,"Large")</f>
        <v>Small</v>
      </c>
      <c r="O564" s="50">
        <v>110</v>
      </c>
      <c r="P564" s="67">
        <f t="shared" si="33"/>
        <v>0.03</v>
      </c>
      <c r="Q564" s="52">
        <v>4.97</v>
      </c>
      <c r="R564" s="52" t="str" cm="1">
        <f t="array" ref="R564">_xlfn.IFS(ROUND(Q564,0)=5,"Excellent",ROUND(Q564,0)=4,"Good",ROUND(Q564,0)=3,"Ok",ROUND(Q564,0)&lt;3,"Bad")</f>
        <v>Excellent</v>
      </c>
      <c r="S564">
        <v>249</v>
      </c>
      <c r="T564" t="str">
        <f t="shared" si="34"/>
        <v>Yes</v>
      </c>
      <c r="U564" s="65">
        <v>41521</v>
      </c>
      <c r="V564" s="65">
        <v>44031</v>
      </c>
      <c r="W564">
        <v>322</v>
      </c>
      <c r="X564" t="str">
        <f t="shared" si="35"/>
        <v>Active</v>
      </c>
      <c r="Y564" t="s">
        <v>15615</v>
      </c>
    </row>
    <row r="565" spans="1:25" x14ac:dyDescent="0.25">
      <c r="A565">
        <v>564</v>
      </c>
      <c r="B565" t="s">
        <v>14299</v>
      </c>
      <c r="C565">
        <v>245</v>
      </c>
      <c r="D565" t="str">
        <f>VLOOKUP($C565,Hosts!$A:$O,10,0)</f>
        <v>New York</v>
      </c>
      <c r="E565" s="67">
        <f>INDEX(Hosts!$A:$O,MATCH(Places!$C565,Hosts!$A:$A,0),MATCH(Places!E$1,Hosts!$1:$1,0))</f>
        <v>0.92</v>
      </c>
      <c r="F565" s="67">
        <f>INDEX(Hosts!$A:$O,MATCH(Places!$C565,Hosts!$A:$A,0),MATCH(Places!F$1,Hosts!$1:$1,0))</f>
        <v>1</v>
      </c>
      <c r="G565" s="67" t="str">
        <f>INDEX(Hosts!$A:$O,MATCH(Places!$C565,Hosts!$A:$A,0),MATCH(Places!G$1,Hosts!$1:$1,0))</f>
        <v>No</v>
      </c>
      <c r="H565">
        <v>13</v>
      </c>
      <c r="I565" t="str">
        <f>VLOOKUP($H565,Neighborhoods!$A:$C,2,0)</f>
        <v>Manhattan</v>
      </c>
      <c r="J565" t="str">
        <f>VLOOKUP($H565,Neighborhoods!$A:$C,3,0)</f>
        <v>Chelsea</v>
      </c>
      <c r="K565" t="s">
        <v>11822</v>
      </c>
      <c r="L565" t="str">
        <f t="shared" si="32"/>
        <v>No</v>
      </c>
      <c r="M565">
        <v>6</v>
      </c>
      <c r="N565" t="str" cm="1">
        <f t="array" ref="N565">_xlfn.IFS(M565&lt;=2,"Small",M565&lt;=5,"Medium",M565&gt;5,"Large")</f>
        <v>Large</v>
      </c>
      <c r="O565" s="50">
        <v>800</v>
      </c>
      <c r="P565" s="67">
        <f t="shared" si="33"/>
        <v>0.05</v>
      </c>
      <c r="Q565" s="52">
        <v>4.74</v>
      </c>
      <c r="R565" s="52" t="str" cm="1">
        <f t="array" ref="R565">_xlfn.IFS(ROUND(Q565,0)=5,"Excellent",ROUND(Q565,0)=4,"Good",ROUND(Q565,0)=3,"Ok",ROUND(Q565,0)&lt;3,"Bad")</f>
        <v>Excellent</v>
      </c>
      <c r="S565">
        <v>47</v>
      </c>
      <c r="T565" t="str">
        <f t="shared" si="34"/>
        <v>No</v>
      </c>
      <c r="U565" s="65">
        <v>41508</v>
      </c>
      <c r="V565" s="65">
        <v>43466</v>
      </c>
      <c r="W565">
        <v>358</v>
      </c>
      <c r="X565" t="str">
        <f t="shared" si="35"/>
        <v>Active</v>
      </c>
      <c r="Y565" t="s">
        <v>15616</v>
      </c>
    </row>
    <row r="566" spans="1:25" x14ac:dyDescent="0.25">
      <c r="A566">
        <v>565</v>
      </c>
      <c r="B566" t="s">
        <v>438</v>
      </c>
      <c r="C566">
        <v>1239</v>
      </c>
      <c r="D566" t="str">
        <f>VLOOKUP($C566,Hosts!$A:$O,10,0)</f>
        <v>New York</v>
      </c>
      <c r="E566" s="67">
        <f>INDEX(Hosts!$A:$O,MATCH(Places!$C566,Hosts!$A:$A,0),MATCH(Places!E$1,Hosts!$1:$1,0))</f>
        <v>0.98</v>
      </c>
      <c r="F566" s="67">
        <f>INDEX(Hosts!$A:$O,MATCH(Places!$C566,Hosts!$A:$A,0),MATCH(Places!F$1,Hosts!$1:$1,0))</f>
        <v>1</v>
      </c>
      <c r="G566" s="67" t="str">
        <f>INDEX(Hosts!$A:$O,MATCH(Places!$C566,Hosts!$A:$A,0),MATCH(Places!G$1,Hosts!$1:$1,0))</f>
        <v>No</v>
      </c>
      <c r="H566">
        <v>11</v>
      </c>
      <c r="I566" t="str">
        <f>VLOOKUP($H566,Neighborhoods!$A:$C,2,0)</f>
        <v>Brooklyn</v>
      </c>
      <c r="J566" t="str">
        <f>VLOOKUP($H566,Neighborhoods!$A:$C,3,0)</f>
        <v>Greenpoint</v>
      </c>
      <c r="K566" t="s">
        <v>11822</v>
      </c>
      <c r="L566" t="str">
        <f t="shared" si="32"/>
        <v>No</v>
      </c>
      <c r="M566">
        <v>4</v>
      </c>
      <c r="N566" t="str" cm="1">
        <f t="array" ref="N566">_xlfn.IFS(M566&lt;=2,"Small",M566&lt;=5,"Medium",M566&gt;5,"Large")</f>
        <v>Medium</v>
      </c>
      <c r="O566" s="50">
        <v>99</v>
      </c>
      <c r="P566" s="67">
        <f t="shared" si="33"/>
        <v>0.03</v>
      </c>
      <c r="Q566" s="52">
        <v>4.8600000000000003</v>
      </c>
      <c r="R566" s="52" t="str" cm="1">
        <f t="array" ref="R566">_xlfn.IFS(ROUND(Q566,0)=5,"Excellent",ROUND(Q566,0)=4,"Good",ROUND(Q566,0)=3,"Ok",ROUND(Q566,0)&lt;3,"Bad")</f>
        <v>Excellent</v>
      </c>
      <c r="S566">
        <v>7</v>
      </c>
      <c r="T566" t="str">
        <f t="shared" si="34"/>
        <v>No</v>
      </c>
      <c r="U566" s="65">
        <v>41700</v>
      </c>
      <c r="V566" s="65">
        <v>43404</v>
      </c>
      <c r="W566">
        <v>286</v>
      </c>
      <c r="X566" t="str">
        <f t="shared" si="35"/>
        <v>Active</v>
      </c>
      <c r="Y566" t="s">
        <v>15616</v>
      </c>
    </row>
    <row r="567" spans="1:25" x14ac:dyDescent="0.25">
      <c r="A567">
        <v>566</v>
      </c>
      <c r="B567" t="s">
        <v>439</v>
      </c>
      <c r="C567">
        <v>955</v>
      </c>
      <c r="D567" t="str">
        <f>VLOOKUP($C567,Hosts!$A:$O,10,0)</f>
        <v>New York</v>
      </c>
      <c r="E567" s="67">
        <f>INDEX(Hosts!$A:$O,MATCH(Places!$C567,Hosts!$A:$A,0),MATCH(Places!E$1,Hosts!$1:$1,0))</f>
        <v>0.33</v>
      </c>
      <c r="F567" s="67">
        <f>INDEX(Hosts!$A:$O,MATCH(Places!$C567,Hosts!$A:$A,0),MATCH(Places!F$1,Hosts!$1:$1,0))</f>
        <v>0.89</v>
      </c>
      <c r="G567" s="67" t="str">
        <f>INDEX(Hosts!$A:$O,MATCH(Places!$C567,Hosts!$A:$A,0),MATCH(Places!G$1,Hosts!$1:$1,0))</f>
        <v>No</v>
      </c>
      <c r="H567">
        <v>7</v>
      </c>
      <c r="I567" t="str">
        <f>VLOOKUP($H567,Neighborhoods!$A:$C,2,0)</f>
        <v>Brooklyn</v>
      </c>
      <c r="J567" t="str">
        <f>VLOOKUP($H567,Neighborhoods!$A:$C,3,0)</f>
        <v>Bedford-Stuyvesant</v>
      </c>
      <c r="K567" t="s">
        <v>11822</v>
      </c>
      <c r="L567" t="str">
        <f t="shared" si="32"/>
        <v>No</v>
      </c>
      <c r="M567">
        <v>4</v>
      </c>
      <c r="N567" t="str" cm="1">
        <f t="array" ref="N567">_xlfn.IFS(M567&lt;=2,"Small",M567&lt;=5,"Medium",M567&gt;5,"Large")</f>
        <v>Medium</v>
      </c>
      <c r="O567" s="50">
        <v>99</v>
      </c>
      <c r="P567" s="67">
        <f t="shared" si="33"/>
        <v>0.03</v>
      </c>
      <c r="Q567" s="52">
        <v>4.57</v>
      </c>
      <c r="R567" s="52" t="str" cm="1">
        <f t="array" ref="R567">_xlfn.IFS(ROUND(Q567,0)=5,"Excellent",ROUND(Q567,0)=4,"Good",ROUND(Q567,0)=3,"Ok",ROUND(Q567,0)&lt;3,"Bad")</f>
        <v>Excellent</v>
      </c>
      <c r="S567">
        <v>104</v>
      </c>
      <c r="T567" t="str">
        <f t="shared" si="34"/>
        <v>No</v>
      </c>
      <c r="U567" s="65">
        <v>41650</v>
      </c>
      <c r="V567" s="65">
        <v>43882</v>
      </c>
      <c r="W567">
        <v>326</v>
      </c>
      <c r="X567" t="str">
        <f t="shared" si="35"/>
        <v>Active</v>
      </c>
      <c r="Y567" t="s">
        <v>15615</v>
      </c>
    </row>
    <row r="568" spans="1:25" x14ac:dyDescent="0.25">
      <c r="A568">
        <v>567</v>
      </c>
      <c r="B568" t="s">
        <v>440</v>
      </c>
      <c r="C568">
        <v>382</v>
      </c>
      <c r="D568" t="str">
        <f>VLOOKUP($C568,Hosts!$A:$O,10,0)</f>
        <v>New York</v>
      </c>
      <c r="E568" s="67">
        <f>INDEX(Hosts!$A:$O,MATCH(Places!$C568,Hosts!$A:$A,0),MATCH(Places!E$1,Hosts!$1:$1,0))</f>
        <v>1</v>
      </c>
      <c r="F568" s="67">
        <f>INDEX(Hosts!$A:$O,MATCH(Places!$C568,Hosts!$A:$A,0),MATCH(Places!F$1,Hosts!$1:$1,0))</f>
        <v>0.92</v>
      </c>
      <c r="G568" s="67" t="str">
        <f>INDEX(Hosts!$A:$O,MATCH(Places!$C568,Hosts!$A:$A,0),MATCH(Places!G$1,Hosts!$1:$1,0))</f>
        <v>No</v>
      </c>
      <c r="H568">
        <v>9</v>
      </c>
      <c r="I568" t="str">
        <f>VLOOKUP($H568,Neighborhoods!$A:$C,2,0)</f>
        <v>Brooklyn</v>
      </c>
      <c r="J568" t="str">
        <f>VLOOKUP($H568,Neighborhoods!$A:$C,3,0)</f>
        <v>Crown Heights</v>
      </c>
      <c r="K568" t="s">
        <v>11822</v>
      </c>
      <c r="L568" t="str">
        <f t="shared" si="32"/>
        <v>No</v>
      </c>
      <c r="M568">
        <v>2</v>
      </c>
      <c r="N568" t="str" cm="1">
        <f t="array" ref="N568">_xlfn.IFS(M568&lt;=2,"Small",M568&lt;=5,"Medium",M568&gt;5,"Large")</f>
        <v>Small</v>
      </c>
      <c r="O568" s="50">
        <v>115</v>
      </c>
      <c r="P568" s="67">
        <f t="shared" si="33"/>
        <v>0.03</v>
      </c>
      <c r="Q568" s="52">
        <v>4.7300000000000004</v>
      </c>
      <c r="R568" s="52" t="str" cm="1">
        <f t="array" ref="R568">_xlfn.IFS(ROUND(Q568,0)=5,"Excellent",ROUND(Q568,0)=4,"Good",ROUND(Q568,0)=3,"Ok",ROUND(Q568,0)&lt;3,"Bad")</f>
        <v>Excellent</v>
      </c>
      <c r="S568">
        <v>142</v>
      </c>
      <c r="T568" t="str">
        <f t="shared" si="34"/>
        <v>No</v>
      </c>
      <c r="U568" s="65">
        <v>41522</v>
      </c>
      <c r="V568" s="65">
        <v>44040</v>
      </c>
      <c r="W568">
        <v>58</v>
      </c>
      <c r="X568" t="str">
        <f t="shared" si="35"/>
        <v>Active</v>
      </c>
      <c r="Y568" t="s">
        <v>15615</v>
      </c>
    </row>
    <row r="569" spans="1:25" x14ac:dyDescent="0.25">
      <c r="A569">
        <v>568</v>
      </c>
      <c r="B569" t="s">
        <v>441</v>
      </c>
      <c r="C569">
        <v>1143</v>
      </c>
      <c r="D569" t="str">
        <f>VLOOKUP($C569,Hosts!$A:$O,10,0)</f>
        <v>New York</v>
      </c>
      <c r="E569" s="67">
        <f>INDEX(Hosts!$A:$O,MATCH(Places!$C569,Hosts!$A:$A,0),MATCH(Places!E$1,Hosts!$1:$1,0))</f>
        <v>1</v>
      </c>
      <c r="F569" s="67">
        <f>INDEX(Hosts!$A:$O,MATCH(Places!$C569,Hosts!$A:$A,0),MATCH(Places!F$1,Hosts!$1:$1,0))</f>
        <v>0.81</v>
      </c>
      <c r="G569" s="67" t="str">
        <f>INDEX(Hosts!$A:$O,MATCH(Places!$C569,Hosts!$A:$A,0),MATCH(Places!G$1,Hosts!$1:$1,0))</f>
        <v>No</v>
      </c>
      <c r="H569">
        <v>14</v>
      </c>
      <c r="I569" t="str">
        <f>VLOOKUP($H569,Neighborhoods!$A:$C,2,0)</f>
        <v>Manhattan</v>
      </c>
      <c r="J569" t="str">
        <f>VLOOKUP($H569,Neighborhoods!$A:$C,3,0)</f>
        <v>East Harlem</v>
      </c>
      <c r="K569" t="s">
        <v>16</v>
      </c>
      <c r="L569" t="str">
        <f t="shared" si="32"/>
        <v>Yes</v>
      </c>
      <c r="M569">
        <v>2</v>
      </c>
      <c r="N569" t="str" cm="1">
        <f t="array" ref="N569">_xlfn.IFS(M569&lt;=2,"Small",M569&lt;=5,"Medium",M569&gt;5,"Large")</f>
        <v>Small</v>
      </c>
      <c r="O569" s="50">
        <v>37</v>
      </c>
      <c r="P569" s="67">
        <f t="shared" si="33"/>
        <v>0.03</v>
      </c>
      <c r="Q569" s="52">
        <v>4.9400000000000004</v>
      </c>
      <c r="R569" s="52" t="str" cm="1">
        <f t="array" ref="R569">_xlfn.IFS(ROUND(Q569,0)=5,"Excellent",ROUND(Q569,0)=4,"Good",ROUND(Q569,0)=3,"Ok",ROUND(Q569,0)&lt;3,"Bad")</f>
        <v>Excellent</v>
      </c>
      <c r="S569">
        <v>145</v>
      </c>
      <c r="T569" t="str">
        <f t="shared" si="34"/>
        <v>Yes</v>
      </c>
      <c r="U569" s="65">
        <v>41742</v>
      </c>
      <c r="V569" s="65">
        <v>43995</v>
      </c>
      <c r="W569">
        <v>90</v>
      </c>
      <c r="X569" t="str">
        <f t="shared" si="35"/>
        <v>Active</v>
      </c>
      <c r="Y569" t="s">
        <v>15616</v>
      </c>
    </row>
    <row r="570" spans="1:25" x14ac:dyDescent="0.25">
      <c r="A570">
        <v>569</v>
      </c>
      <c r="B570" t="s">
        <v>442</v>
      </c>
      <c r="C570">
        <v>635</v>
      </c>
      <c r="D570" t="str">
        <f>VLOOKUP($C570,Hosts!$A:$O,10,0)</f>
        <v>New York</v>
      </c>
      <c r="E570" s="67">
        <f>INDEX(Hosts!$A:$O,MATCH(Places!$C570,Hosts!$A:$A,0),MATCH(Places!E$1,Hosts!$1:$1,0))</f>
        <v>1</v>
      </c>
      <c r="F570" s="67">
        <f>INDEX(Hosts!$A:$O,MATCH(Places!$C570,Hosts!$A:$A,0),MATCH(Places!F$1,Hosts!$1:$1,0))</f>
        <v>1</v>
      </c>
      <c r="G570" s="67" t="str">
        <f>INDEX(Hosts!$A:$O,MATCH(Places!$C570,Hosts!$A:$A,0),MATCH(Places!G$1,Hosts!$1:$1,0))</f>
        <v>No</v>
      </c>
      <c r="H570">
        <v>15</v>
      </c>
      <c r="I570" t="str">
        <f>VLOOKUP($H570,Neighborhoods!$A:$C,2,0)</f>
        <v>Manhattan</v>
      </c>
      <c r="J570" t="str">
        <f>VLOOKUP($H570,Neighborhoods!$A:$C,3,0)</f>
        <v>East Village</v>
      </c>
      <c r="K570" t="s">
        <v>1</v>
      </c>
      <c r="L570" t="str">
        <f t="shared" si="32"/>
        <v>Yes</v>
      </c>
      <c r="M570">
        <v>1</v>
      </c>
      <c r="N570" t="str" cm="1">
        <f t="array" ref="N570">_xlfn.IFS(M570&lt;=2,"Small",M570&lt;=5,"Medium",M570&gt;5,"Large")</f>
        <v>Small</v>
      </c>
      <c r="O570" s="50">
        <v>69</v>
      </c>
      <c r="P570" s="67">
        <f t="shared" si="33"/>
        <v>0.03</v>
      </c>
      <c r="Q570" s="52">
        <v>4.75</v>
      </c>
      <c r="R570" s="52" t="str" cm="1">
        <f t="array" ref="R570">_xlfn.IFS(ROUND(Q570,0)=5,"Excellent",ROUND(Q570,0)=4,"Good",ROUND(Q570,0)=3,"Ok",ROUND(Q570,0)&lt;3,"Bad")</f>
        <v>Excellent</v>
      </c>
      <c r="S570">
        <v>28</v>
      </c>
      <c r="T570" t="str">
        <f t="shared" si="34"/>
        <v>No</v>
      </c>
      <c r="U570" s="65">
        <v>41819</v>
      </c>
      <c r="V570" s="65">
        <v>43890</v>
      </c>
      <c r="W570">
        <v>90</v>
      </c>
      <c r="X570" t="str">
        <f t="shared" si="35"/>
        <v>Active</v>
      </c>
      <c r="Y570" t="s">
        <v>15615</v>
      </c>
    </row>
    <row r="571" spans="1:25" x14ac:dyDescent="0.25">
      <c r="A571">
        <v>570</v>
      </c>
      <c r="B571" t="s">
        <v>443</v>
      </c>
      <c r="C571">
        <v>1296</v>
      </c>
      <c r="D571" t="str">
        <f>VLOOKUP($C571,Hosts!$A:$O,10,0)</f>
        <v>New York</v>
      </c>
      <c r="E571" s="67">
        <f>INDEX(Hosts!$A:$O,MATCH(Places!$C571,Hosts!$A:$A,0),MATCH(Places!E$1,Hosts!$1:$1,0))</f>
        <v>1</v>
      </c>
      <c r="F571" s="67">
        <f>INDEX(Hosts!$A:$O,MATCH(Places!$C571,Hosts!$A:$A,0),MATCH(Places!F$1,Hosts!$1:$1,0))</f>
        <v>1</v>
      </c>
      <c r="G571" s="67" t="str">
        <f>INDEX(Hosts!$A:$O,MATCH(Places!$C571,Hosts!$A:$A,0),MATCH(Places!G$1,Hosts!$1:$1,0))</f>
        <v>Yes</v>
      </c>
      <c r="H571">
        <v>24</v>
      </c>
      <c r="I571" t="str">
        <f>VLOOKUP($H571,Neighborhoods!$A:$C,2,0)</f>
        <v>Queens</v>
      </c>
      <c r="J571" t="str">
        <f>VLOOKUP($H571,Neighborhoods!$A:$C,3,0)</f>
        <v>Long Island City</v>
      </c>
      <c r="K571" t="s">
        <v>11822</v>
      </c>
      <c r="L571" t="str">
        <f t="shared" si="32"/>
        <v>No</v>
      </c>
      <c r="M571">
        <v>6</v>
      </c>
      <c r="N571" t="str" cm="1">
        <f t="array" ref="N571">_xlfn.IFS(M571&lt;=2,"Small",M571&lt;=5,"Medium",M571&gt;5,"Large")</f>
        <v>Large</v>
      </c>
      <c r="O571" s="50">
        <v>205</v>
      </c>
      <c r="P571" s="67">
        <f t="shared" si="33"/>
        <v>0.04</v>
      </c>
      <c r="Q571" s="52">
        <v>4.9800000000000004</v>
      </c>
      <c r="R571" s="52" t="str" cm="1">
        <f t="array" ref="R571">_xlfn.IFS(ROUND(Q571,0)=5,"Excellent",ROUND(Q571,0)=4,"Good",ROUND(Q571,0)=3,"Ok",ROUND(Q571,0)&lt;3,"Bad")</f>
        <v>Excellent</v>
      </c>
      <c r="S571">
        <v>207</v>
      </c>
      <c r="T571" t="str">
        <f t="shared" si="34"/>
        <v>Yes</v>
      </c>
      <c r="U571" s="65">
        <v>41575</v>
      </c>
      <c r="V571" s="65">
        <v>43851</v>
      </c>
      <c r="W571">
        <v>180</v>
      </c>
      <c r="X571" t="str">
        <f t="shared" si="35"/>
        <v>Active</v>
      </c>
      <c r="Y571" t="s">
        <v>15615</v>
      </c>
    </row>
    <row r="572" spans="1:25" x14ac:dyDescent="0.25">
      <c r="A572">
        <v>571</v>
      </c>
      <c r="B572" t="s">
        <v>444</v>
      </c>
      <c r="C572">
        <v>1309</v>
      </c>
      <c r="D572" t="str">
        <f>VLOOKUP($C572,Hosts!$A:$O,10,0)</f>
        <v>New York</v>
      </c>
      <c r="E572" s="67">
        <f>INDEX(Hosts!$A:$O,MATCH(Places!$C572,Hosts!$A:$A,0),MATCH(Places!E$1,Hosts!$1:$1,0))</f>
        <v>1</v>
      </c>
      <c r="F572" s="67">
        <f>INDEX(Hosts!$A:$O,MATCH(Places!$C572,Hosts!$A:$A,0),MATCH(Places!F$1,Hosts!$1:$1,0))</f>
        <v>0.5</v>
      </c>
      <c r="G572" s="67" t="str">
        <f>INDEX(Hosts!$A:$O,MATCH(Places!$C572,Hosts!$A:$A,0),MATCH(Places!G$1,Hosts!$1:$1,0))</f>
        <v>No</v>
      </c>
      <c r="H572">
        <v>20</v>
      </c>
      <c r="I572" t="str">
        <f>VLOOKUP($H572,Neighborhoods!$A:$C,2,0)</f>
        <v>Manhattan</v>
      </c>
      <c r="J572" t="str">
        <f>VLOOKUP($H572,Neighborhoods!$A:$C,3,0)</f>
        <v>Upper West Side</v>
      </c>
      <c r="K572" t="s">
        <v>11822</v>
      </c>
      <c r="L572" t="str">
        <f t="shared" si="32"/>
        <v>No</v>
      </c>
      <c r="M572">
        <v>6</v>
      </c>
      <c r="N572" t="str" cm="1">
        <f t="array" ref="N572">_xlfn.IFS(M572&lt;=2,"Small",M572&lt;=5,"Medium",M572&gt;5,"Large")</f>
        <v>Large</v>
      </c>
      <c r="O572" s="50">
        <v>550</v>
      </c>
      <c r="P572" s="67">
        <f t="shared" si="33"/>
        <v>0.05</v>
      </c>
      <c r="Q572" s="52">
        <v>4.8899999999999997</v>
      </c>
      <c r="R572" s="52" t="str" cm="1">
        <f t="array" ref="R572">_xlfn.IFS(ROUND(Q572,0)=5,"Excellent",ROUND(Q572,0)=4,"Good",ROUND(Q572,0)=3,"Ok",ROUND(Q572,0)&lt;3,"Bad")</f>
        <v>Excellent</v>
      </c>
      <c r="S572">
        <v>18</v>
      </c>
      <c r="T572" t="str">
        <f t="shared" si="34"/>
        <v>No</v>
      </c>
      <c r="U572" s="65">
        <v>41750</v>
      </c>
      <c r="V572" s="65">
        <v>43829</v>
      </c>
      <c r="W572">
        <v>249</v>
      </c>
      <c r="X572" t="str">
        <f t="shared" si="35"/>
        <v>Active</v>
      </c>
      <c r="Y572" t="s">
        <v>15615</v>
      </c>
    </row>
    <row r="573" spans="1:25" x14ac:dyDescent="0.25">
      <c r="A573">
        <v>572</v>
      </c>
      <c r="B573" t="s">
        <v>445</v>
      </c>
      <c r="C573">
        <v>1305</v>
      </c>
      <c r="D573" t="str">
        <f>VLOOKUP($C573,Hosts!$A:$O,10,0)</f>
        <v>New York</v>
      </c>
      <c r="E573" s="67">
        <f>INDEX(Hosts!$A:$O,MATCH(Places!$C573,Hosts!$A:$A,0),MATCH(Places!E$1,Hosts!$1:$1,0))</f>
        <v>1</v>
      </c>
      <c r="F573" s="67">
        <f>INDEX(Hosts!$A:$O,MATCH(Places!$C573,Hosts!$A:$A,0),MATCH(Places!F$1,Hosts!$1:$1,0))</f>
        <v>0.85</v>
      </c>
      <c r="G573" s="67" t="str">
        <f>INDEX(Hosts!$A:$O,MATCH(Places!$C573,Hosts!$A:$A,0),MATCH(Places!G$1,Hosts!$1:$1,0))</f>
        <v>No</v>
      </c>
      <c r="H573">
        <v>12</v>
      </c>
      <c r="I573" t="str">
        <f>VLOOKUP($H573,Neighborhoods!$A:$C,2,0)</f>
        <v>Brooklyn</v>
      </c>
      <c r="J573" t="str">
        <f>VLOOKUP($H573,Neighborhoods!$A:$C,3,0)</f>
        <v>Williamsburg</v>
      </c>
      <c r="K573" t="s">
        <v>11822</v>
      </c>
      <c r="L573" t="str">
        <f t="shared" si="32"/>
        <v>No</v>
      </c>
      <c r="M573">
        <v>2</v>
      </c>
      <c r="N573" t="str" cm="1">
        <f t="array" ref="N573">_xlfn.IFS(M573&lt;=2,"Small",M573&lt;=5,"Medium",M573&gt;5,"Large")</f>
        <v>Small</v>
      </c>
      <c r="O573" s="50">
        <v>99</v>
      </c>
      <c r="P573" s="67">
        <f t="shared" si="33"/>
        <v>0.03</v>
      </c>
      <c r="Q573" s="52">
        <v>4.7300000000000004</v>
      </c>
      <c r="R573" s="52" t="str" cm="1">
        <f t="array" ref="R573">_xlfn.IFS(ROUND(Q573,0)=5,"Excellent",ROUND(Q573,0)=4,"Good",ROUND(Q573,0)=3,"Ok",ROUND(Q573,0)&lt;3,"Bad")</f>
        <v>Excellent</v>
      </c>
      <c r="S573">
        <v>226</v>
      </c>
      <c r="T573" t="str">
        <f t="shared" si="34"/>
        <v>No</v>
      </c>
      <c r="U573" s="65">
        <v>41522</v>
      </c>
      <c r="V573" s="65">
        <v>43905</v>
      </c>
      <c r="W573">
        <v>2</v>
      </c>
      <c r="X573" t="str">
        <f t="shared" si="35"/>
        <v>Active</v>
      </c>
      <c r="Y573" t="s">
        <v>15615</v>
      </c>
    </row>
    <row r="574" spans="1:25" x14ac:dyDescent="0.25">
      <c r="A574">
        <v>573</v>
      </c>
      <c r="B574" t="s">
        <v>2106</v>
      </c>
      <c r="C574">
        <v>1319</v>
      </c>
      <c r="D574" t="str">
        <f>VLOOKUP($C574,Hosts!$A:$O,10,0)</f>
        <v>New York</v>
      </c>
      <c r="E574" s="67">
        <f>INDEX(Hosts!$A:$O,MATCH(Places!$C574,Hosts!$A:$A,0),MATCH(Places!E$1,Hosts!$1:$1,0))</f>
        <v>0.9</v>
      </c>
      <c r="F574" s="67">
        <f>INDEX(Hosts!$A:$O,MATCH(Places!$C574,Hosts!$A:$A,0),MATCH(Places!F$1,Hosts!$1:$1,0))</f>
        <v>0.97</v>
      </c>
      <c r="G574" s="67" t="str">
        <f>INDEX(Hosts!$A:$O,MATCH(Places!$C574,Hosts!$A:$A,0),MATCH(Places!G$1,Hosts!$1:$1,0))</f>
        <v>Yes</v>
      </c>
      <c r="H574">
        <v>12</v>
      </c>
      <c r="I574" t="str">
        <f>VLOOKUP($H574,Neighborhoods!$A:$C,2,0)</f>
        <v>Brooklyn</v>
      </c>
      <c r="J574" t="str">
        <f>VLOOKUP($H574,Neighborhoods!$A:$C,3,0)</f>
        <v>Williamsburg</v>
      </c>
      <c r="K574" t="s">
        <v>1</v>
      </c>
      <c r="L574" t="str">
        <f t="shared" si="32"/>
        <v>Yes</v>
      </c>
      <c r="M574">
        <v>2</v>
      </c>
      <c r="N574" t="str" cm="1">
        <f t="array" ref="N574">_xlfn.IFS(M574&lt;=2,"Small",M574&lt;=5,"Medium",M574&gt;5,"Large")</f>
        <v>Small</v>
      </c>
      <c r="O574" s="50">
        <v>75</v>
      </c>
      <c r="P574" s="67">
        <f t="shared" si="33"/>
        <v>0.03</v>
      </c>
      <c r="Q574" s="52">
        <v>4.99</v>
      </c>
      <c r="R574" s="52" t="str" cm="1">
        <f t="array" ref="R574">_xlfn.IFS(ROUND(Q574,0)=5,"Excellent",ROUND(Q574,0)=4,"Good",ROUND(Q574,0)=3,"Ok",ROUND(Q574,0)&lt;3,"Bad")</f>
        <v>Excellent</v>
      </c>
      <c r="S574">
        <v>174</v>
      </c>
      <c r="T574" t="str">
        <f t="shared" si="34"/>
        <v>Yes</v>
      </c>
      <c r="U574" s="65">
        <v>41531</v>
      </c>
      <c r="V574" s="65">
        <v>44054</v>
      </c>
      <c r="W574">
        <v>71</v>
      </c>
      <c r="X574" t="str">
        <f t="shared" si="35"/>
        <v>Active</v>
      </c>
      <c r="Y574" t="s">
        <v>15615</v>
      </c>
    </row>
    <row r="575" spans="1:25" x14ac:dyDescent="0.25">
      <c r="A575">
        <v>574</v>
      </c>
      <c r="B575" t="s">
        <v>2106</v>
      </c>
      <c r="C575">
        <v>1340</v>
      </c>
      <c r="D575" t="str">
        <f>VLOOKUP($C575,Hosts!$A:$O,10,0)</f>
        <v>New York</v>
      </c>
      <c r="E575" s="67">
        <f>INDEX(Hosts!$A:$O,MATCH(Places!$C575,Hosts!$A:$A,0),MATCH(Places!E$1,Hosts!$1:$1,0))</f>
        <v>0</v>
      </c>
      <c r="F575" s="67">
        <f>INDEX(Hosts!$A:$O,MATCH(Places!$C575,Hosts!$A:$A,0),MATCH(Places!F$1,Hosts!$1:$1,0))</f>
        <v>0.9</v>
      </c>
      <c r="G575" s="67" t="str">
        <f>INDEX(Hosts!$A:$O,MATCH(Places!$C575,Hosts!$A:$A,0),MATCH(Places!G$1,Hosts!$1:$1,0))</f>
        <v>No</v>
      </c>
      <c r="H575">
        <v>12</v>
      </c>
      <c r="I575" t="str">
        <f>VLOOKUP($H575,Neighborhoods!$A:$C,2,0)</f>
        <v>Brooklyn</v>
      </c>
      <c r="J575" t="str">
        <f>VLOOKUP($H575,Neighborhoods!$A:$C,3,0)</f>
        <v>Williamsburg</v>
      </c>
      <c r="K575" t="s">
        <v>1</v>
      </c>
      <c r="L575" t="str">
        <f t="shared" si="32"/>
        <v>Yes</v>
      </c>
      <c r="M575">
        <v>2</v>
      </c>
      <c r="N575" t="str" cm="1">
        <f t="array" ref="N575">_xlfn.IFS(M575&lt;=2,"Small",M575&lt;=5,"Medium",M575&gt;5,"Large")</f>
        <v>Small</v>
      </c>
      <c r="O575" s="50">
        <v>75</v>
      </c>
      <c r="P575" s="67">
        <f t="shared" si="33"/>
        <v>0.03</v>
      </c>
      <c r="Q575" s="52">
        <v>5</v>
      </c>
      <c r="R575" s="52" t="str" cm="1">
        <f t="array" ref="R575">_xlfn.IFS(ROUND(Q575,0)=5,"Excellent",ROUND(Q575,0)=4,"Good",ROUND(Q575,0)=3,"Ok",ROUND(Q575,0)&lt;3,"Bad")</f>
        <v>Excellent</v>
      </c>
      <c r="S575">
        <v>6</v>
      </c>
      <c r="T575" t="str">
        <f t="shared" si="34"/>
        <v>No</v>
      </c>
      <c r="U575" s="65">
        <v>43768</v>
      </c>
      <c r="V575" s="65">
        <v>43889</v>
      </c>
      <c r="W575">
        <v>134</v>
      </c>
      <c r="X575" t="str">
        <f t="shared" si="35"/>
        <v>Active</v>
      </c>
      <c r="Y575" t="s">
        <v>15616</v>
      </c>
    </row>
    <row r="576" spans="1:25" x14ac:dyDescent="0.25">
      <c r="A576">
        <v>575</v>
      </c>
      <c r="B576" t="s">
        <v>13233</v>
      </c>
      <c r="C576">
        <v>1039</v>
      </c>
      <c r="D576" t="str">
        <f>VLOOKUP($C576,Hosts!$A:$O,10,0)</f>
        <v>New York</v>
      </c>
      <c r="E576" s="67">
        <f>INDEX(Hosts!$A:$O,MATCH(Places!$C576,Hosts!$A:$A,0),MATCH(Places!E$1,Hosts!$1:$1,0))</f>
        <v>0.6</v>
      </c>
      <c r="F576" s="67">
        <f>INDEX(Hosts!$A:$O,MATCH(Places!$C576,Hosts!$A:$A,0),MATCH(Places!F$1,Hosts!$1:$1,0))</f>
        <v>0.55000000000000004</v>
      </c>
      <c r="G576" s="67" t="str">
        <f>INDEX(Hosts!$A:$O,MATCH(Places!$C576,Hosts!$A:$A,0),MATCH(Places!G$1,Hosts!$1:$1,0))</f>
        <v>No</v>
      </c>
      <c r="H576">
        <v>17</v>
      </c>
      <c r="I576" t="str">
        <f>VLOOKUP($H576,Neighborhoods!$A:$C,2,0)</f>
        <v>Manhattan</v>
      </c>
      <c r="J576" t="str">
        <f>VLOOKUP($H576,Neighborhoods!$A:$C,3,0)</f>
        <v>Hell's Kitchen</v>
      </c>
      <c r="K576" t="s">
        <v>11822</v>
      </c>
      <c r="L576" t="str">
        <f t="shared" si="32"/>
        <v>No</v>
      </c>
      <c r="M576">
        <v>4</v>
      </c>
      <c r="N576" t="str" cm="1">
        <f t="array" ref="N576">_xlfn.IFS(M576&lt;=2,"Small",M576&lt;=5,"Medium",M576&gt;5,"Large")</f>
        <v>Medium</v>
      </c>
      <c r="O576" s="50">
        <v>97</v>
      </c>
      <c r="P576" s="67">
        <f t="shared" si="33"/>
        <v>0.03</v>
      </c>
      <c r="Q576" s="52">
        <v>4.76</v>
      </c>
      <c r="R576" s="52" t="str" cm="1">
        <f t="array" ref="R576">_xlfn.IFS(ROUND(Q576,0)=5,"Excellent",ROUND(Q576,0)=4,"Good",ROUND(Q576,0)=3,"Ok",ROUND(Q576,0)&lt;3,"Bad")</f>
        <v>Excellent</v>
      </c>
      <c r="S576">
        <v>90</v>
      </c>
      <c r="T576" t="str">
        <f t="shared" si="34"/>
        <v>No</v>
      </c>
      <c r="U576" s="65">
        <v>41541</v>
      </c>
      <c r="V576" s="65">
        <v>44022</v>
      </c>
      <c r="W576">
        <v>62</v>
      </c>
      <c r="X576" t="str">
        <f t="shared" si="35"/>
        <v>Active</v>
      </c>
      <c r="Y576" t="s">
        <v>15615</v>
      </c>
    </row>
    <row r="577" spans="1:25" x14ac:dyDescent="0.25">
      <c r="A577">
        <v>576</v>
      </c>
      <c r="B577" t="s">
        <v>446</v>
      </c>
      <c r="C577">
        <v>1292</v>
      </c>
      <c r="D577" t="str">
        <f>VLOOKUP($C577,Hosts!$A:$O,10,0)</f>
        <v>New York</v>
      </c>
      <c r="E577" s="67">
        <f>INDEX(Hosts!$A:$O,MATCH(Places!$C577,Hosts!$A:$A,0),MATCH(Places!E$1,Hosts!$1:$1,0))</f>
        <v>1</v>
      </c>
      <c r="F577" s="67">
        <f>INDEX(Hosts!$A:$O,MATCH(Places!$C577,Hosts!$A:$A,0),MATCH(Places!F$1,Hosts!$1:$1,0))</f>
        <v>0.3</v>
      </c>
      <c r="G577" s="67" t="str">
        <f>INDEX(Hosts!$A:$O,MATCH(Places!$C577,Hosts!$A:$A,0),MATCH(Places!G$1,Hosts!$1:$1,0))</f>
        <v>No</v>
      </c>
      <c r="H577">
        <v>7</v>
      </c>
      <c r="I577" t="str">
        <f>VLOOKUP($H577,Neighborhoods!$A:$C,2,0)</f>
        <v>Brooklyn</v>
      </c>
      <c r="J577" t="str">
        <f>VLOOKUP($H577,Neighborhoods!$A:$C,3,0)</f>
        <v>Bedford-Stuyvesant</v>
      </c>
      <c r="K577" t="s">
        <v>11822</v>
      </c>
      <c r="L577" t="str">
        <f t="shared" si="32"/>
        <v>No</v>
      </c>
      <c r="M577">
        <v>10</v>
      </c>
      <c r="N577" t="str" cm="1">
        <f t="array" ref="N577">_xlfn.IFS(M577&lt;=2,"Small",M577&lt;=5,"Medium",M577&gt;5,"Large")</f>
        <v>Large</v>
      </c>
      <c r="O577" s="50">
        <v>750</v>
      </c>
      <c r="P577" s="67">
        <f t="shared" si="33"/>
        <v>0.05</v>
      </c>
      <c r="Q577" s="52">
        <v>4.88</v>
      </c>
      <c r="R577" s="52" t="str" cm="1">
        <f t="array" ref="R577">_xlfn.IFS(ROUND(Q577,0)=5,"Excellent",ROUND(Q577,0)=4,"Good",ROUND(Q577,0)=3,"Ok",ROUND(Q577,0)&lt;3,"Bad")</f>
        <v>Excellent</v>
      </c>
      <c r="S577">
        <v>51</v>
      </c>
      <c r="T577" t="str">
        <f t="shared" si="34"/>
        <v>No</v>
      </c>
      <c r="U577" s="65">
        <v>41523</v>
      </c>
      <c r="V577" s="65">
        <v>43772</v>
      </c>
      <c r="W577">
        <v>89</v>
      </c>
      <c r="X577" t="str">
        <f t="shared" si="35"/>
        <v>Active</v>
      </c>
      <c r="Y577" t="s">
        <v>15615</v>
      </c>
    </row>
    <row r="578" spans="1:25" x14ac:dyDescent="0.25">
      <c r="A578">
        <v>577</v>
      </c>
      <c r="B578" t="s">
        <v>447</v>
      </c>
      <c r="C578">
        <v>1322</v>
      </c>
      <c r="D578" t="str">
        <f>VLOOKUP($C578,Hosts!$A:$O,10,0)</f>
        <v>New York</v>
      </c>
      <c r="E578" s="67">
        <f>INDEX(Hosts!$A:$O,MATCH(Places!$C578,Hosts!$A:$A,0),MATCH(Places!E$1,Hosts!$1:$1,0))</f>
        <v>0.9</v>
      </c>
      <c r="F578" s="67">
        <f>INDEX(Hosts!$A:$O,MATCH(Places!$C578,Hosts!$A:$A,0),MATCH(Places!F$1,Hosts!$1:$1,0))</f>
        <v>0.96</v>
      </c>
      <c r="G578" s="67" t="str">
        <f>INDEX(Hosts!$A:$O,MATCH(Places!$C578,Hosts!$A:$A,0),MATCH(Places!G$1,Hosts!$1:$1,0))</f>
        <v>No</v>
      </c>
      <c r="H578">
        <v>16</v>
      </c>
      <c r="I578" t="str">
        <f>VLOOKUP($H578,Neighborhoods!$A:$C,2,0)</f>
        <v>Manhattan</v>
      </c>
      <c r="J578" t="str">
        <f>VLOOKUP($H578,Neighborhoods!$A:$C,3,0)</f>
        <v>Harlem</v>
      </c>
      <c r="K578" t="s">
        <v>1</v>
      </c>
      <c r="L578" t="str">
        <f t="shared" si="32"/>
        <v>Yes</v>
      </c>
      <c r="M578">
        <v>2</v>
      </c>
      <c r="N578" t="str" cm="1">
        <f t="array" ref="N578">_xlfn.IFS(M578&lt;=2,"Small",M578&lt;=5,"Medium",M578&gt;5,"Large")</f>
        <v>Small</v>
      </c>
      <c r="O578" s="50">
        <v>49</v>
      </c>
      <c r="P578" s="67">
        <f t="shared" si="33"/>
        <v>0.03</v>
      </c>
      <c r="Q578" s="52">
        <v>4.74</v>
      </c>
      <c r="R578" s="52" t="str" cm="1">
        <f t="array" ref="R578">_xlfn.IFS(ROUND(Q578,0)=5,"Excellent",ROUND(Q578,0)=4,"Good",ROUND(Q578,0)=3,"Ok",ROUND(Q578,0)&lt;3,"Bad")</f>
        <v>Excellent</v>
      </c>
      <c r="S578">
        <v>168</v>
      </c>
      <c r="T578" t="str">
        <f t="shared" si="34"/>
        <v>No</v>
      </c>
      <c r="U578" s="65">
        <v>41523</v>
      </c>
      <c r="V578" s="65">
        <v>44039</v>
      </c>
      <c r="W578">
        <v>51</v>
      </c>
      <c r="X578" t="str">
        <f t="shared" si="35"/>
        <v>Active</v>
      </c>
      <c r="Y578" t="s">
        <v>15615</v>
      </c>
    </row>
    <row r="579" spans="1:25" x14ac:dyDescent="0.25">
      <c r="A579">
        <v>578</v>
      </c>
      <c r="B579" t="s">
        <v>448</v>
      </c>
      <c r="C579">
        <v>1308</v>
      </c>
      <c r="D579" t="str">
        <f>VLOOKUP($C579,Hosts!$A:$O,10,0)</f>
        <v>New York</v>
      </c>
      <c r="E579" s="67">
        <f>INDEX(Hosts!$A:$O,MATCH(Places!$C579,Hosts!$A:$A,0),MATCH(Places!E$1,Hosts!$1:$1,0))</f>
        <v>1</v>
      </c>
      <c r="F579" s="67">
        <f>INDEX(Hosts!$A:$O,MATCH(Places!$C579,Hosts!$A:$A,0),MATCH(Places!F$1,Hosts!$1:$1,0))</f>
        <v>0.9</v>
      </c>
      <c r="G579" s="67" t="str">
        <f>INDEX(Hosts!$A:$O,MATCH(Places!$C579,Hosts!$A:$A,0),MATCH(Places!G$1,Hosts!$1:$1,0))</f>
        <v>Yes</v>
      </c>
      <c r="H579">
        <v>19</v>
      </c>
      <c r="I579" t="str">
        <f>VLOOKUP($H579,Neighborhoods!$A:$C,2,0)</f>
        <v>Manhattan</v>
      </c>
      <c r="J579" t="str">
        <f>VLOOKUP($H579,Neighborhoods!$A:$C,3,0)</f>
        <v>Upper East Side</v>
      </c>
      <c r="K579" t="s">
        <v>11822</v>
      </c>
      <c r="L579" t="str">
        <f t="shared" ref="L579:L642" si="36">IF(OR(K579="Private room",K579="Shared room"),"Yes","No")</f>
        <v>No</v>
      </c>
      <c r="M579">
        <v>2</v>
      </c>
      <c r="N579" t="str" cm="1">
        <f t="array" ref="N579">_xlfn.IFS(M579&lt;=2,"Small",M579&lt;=5,"Medium",M579&gt;5,"Large")</f>
        <v>Small</v>
      </c>
      <c r="O579" s="50">
        <v>130</v>
      </c>
      <c r="P579" s="67">
        <f t="shared" ref="P579:P642" si="37">VLOOKUP(O579,$AB$1:$AC$5,2)</f>
        <v>0.03</v>
      </c>
      <c r="Q579" s="52">
        <v>4.9000000000000004</v>
      </c>
      <c r="R579" s="52" t="str" cm="1">
        <f t="array" ref="R579">_xlfn.IFS(ROUND(Q579,0)=5,"Excellent",ROUND(Q579,0)=4,"Good",ROUND(Q579,0)=3,"Ok",ROUND(Q579,0)&lt;3,"Bad")</f>
        <v>Excellent</v>
      </c>
      <c r="S579">
        <v>52</v>
      </c>
      <c r="T579" t="str">
        <f t="shared" ref="T579:T642" si="38">IF(AND(Q579&gt;=4.8,S579&gt;100),"Yes","No")</f>
        <v>No</v>
      </c>
      <c r="U579" s="65">
        <v>42101</v>
      </c>
      <c r="V579" s="65">
        <v>44014</v>
      </c>
      <c r="W579">
        <v>0</v>
      </c>
      <c r="X579" t="str">
        <f t="shared" ref="X579:X642" si="39">IF(W579&lt;&gt;0,"Active","Inactive")</f>
        <v>Inactive</v>
      </c>
      <c r="Y579" t="s">
        <v>15615</v>
      </c>
    </row>
    <row r="580" spans="1:25" x14ac:dyDescent="0.25">
      <c r="A580">
        <v>579</v>
      </c>
      <c r="B580" t="s">
        <v>449</v>
      </c>
      <c r="C580">
        <v>1327</v>
      </c>
      <c r="D580" t="str">
        <f>VLOOKUP($C580,Hosts!$A:$O,10,0)</f>
        <v>New York</v>
      </c>
      <c r="E580" s="67">
        <f>INDEX(Hosts!$A:$O,MATCH(Places!$C580,Hosts!$A:$A,0),MATCH(Places!E$1,Hosts!$1:$1,0))</f>
        <v>1</v>
      </c>
      <c r="F580" s="67">
        <f>INDEX(Hosts!$A:$O,MATCH(Places!$C580,Hosts!$A:$A,0),MATCH(Places!F$1,Hosts!$1:$1,0))</f>
        <v>0.61</v>
      </c>
      <c r="G580" s="67" t="str">
        <f>INDEX(Hosts!$A:$O,MATCH(Places!$C580,Hosts!$A:$A,0),MATCH(Places!G$1,Hosts!$1:$1,0))</f>
        <v>Yes</v>
      </c>
      <c r="H580">
        <v>7</v>
      </c>
      <c r="I580" t="str">
        <f>VLOOKUP($H580,Neighborhoods!$A:$C,2,0)</f>
        <v>Brooklyn</v>
      </c>
      <c r="J580" t="str">
        <f>VLOOKUP($H580,Neighborhoods!$A:$C,3,0)</f>
        <v>Bedford-Stuyvesant</v>
      </c>
      <c r="K580" t="s">
        <v>11822</v>
      </c>
      <c r="L580" t="str">
        <f t="shared" si="36"/>
        <v>No</v>
      </c>
      <c r="M580">
        <v>4</v>
      </c>
      <c r="N580" t="str" cm="1">
        <f t="array" ref="N580">_xlfn.IFS(M580&lt;=2,"Small",M580&lt;=5,"Medium",M580&gt;5,"Large")</f>
        <v>Medium</v>
      </c>
      <c r="O580" s="50">
        <v>135</v>
      </c>
      <c r="P580" s="67">
        <f t="shared" si="37"/>
        <v>0.03</v>
      </c>
      <c r="Q580" s="52">
        <v>4.9000000000000004</v>
      </c>
      <c r="R580" s="52" t="str" cm="1">
        <f t="array" ref="R580">_xlfn.IFS(ROUND(Q580,0)=5,"Excellent",ROUND(Q580,0)=4,"Good",ROUND(Q580,0)=3,"Ok",ROUND(Q580,0)&lt;3,"Bad")</f>
        <v>Excellent</v>
      </c>
      <c r="S580">
        <v>146</v>
      </c>
      <c r="T580" t="str">
        <f t="shared" si="38"/>
        <v>Yes</v>
      </c>
      <c r="U580" s="65">
        <v>41540</v>
      </c>
      <c r="V580" s="65">
        <v>43835</v>
      </c>
      <c r="W580">
        <v>365</v>
      </c>
      <c r="X580" t="str">
        <f t="shared" si="39"/>
        <v>Active</v>
      </c>
      <c r="Y580" t="s">
        <v>15615</v>
      </c>
    </row>
    <row r="581" spans="1:25" x14ac:dyDescent="0.25">
      <c r="A581">
        <v>580</v>
      </c>
      <c r="B581" t="s">
        <v>450</v>
      </c>
      <c r="C581">
        <v>1330</v>
      </c>
      <c r="D581" t="str">
        <f>VLOOKUP($C581,Hosts!$A:$O,10,0)</f>
        <v>New York</v>
      </c>
      <c r="E581" s="67">
        <f>INDEX(Hosts!$A:$O,MATCH(Places!$C581,Hosts!$A:$A,0),MATCH(Places!E$1,Hosts!$1:$1,0))</f>
        <v>0.86</v>
      </c>
      <c r="F581" s="67">
        <f>INDEX(Hosts!$A:$O,MATCH(Places!$C581,Hosts!$A:$A,0),MATCH(Places!F$1,Hosts!$1:$1,0))</f>
        <v>0.71</v>
      </c>
      <c r="G581" s="67" t="str">
        <f>INDEX(Hosts!$A:$O,MATCH(Places!$C581,Hosts!$A:$A,0),MATCH(Places!G$1,Hosts!$1:$1,0))</f>
        <v>No</v>
      </c>
      <c r="H581">
        <v>7</v>
      </c>
      <c r="I581" t="str">
        <f>VLOOKUP($H581,Neighborhoods!$A:$C,2,0)</f>
        <v>Brooklyn</v>
      </c>
      <c r="J581" t="str">
        <f>VLOOKUP($H581,Neighborhoods!$A:$C,3,0)</f>
        <v>Bedford-Stuyvesant</v>
      </c>
      <c r="K581" t="s">
        <v>11822</v>
      </c>
      <c r="L581" t="str">
        <f t="shared" si="36"/>
        <v>No</v>
      </c>
      <c r="M581">
        <v>6</v>
      </c>
      <c r="N581" t="str" cm="1">
        <f t="array" ref="N581">_xlfn.IFS(M581&lt;=2,"Small",M581&lt;=5,"Medium",M581&gt;5,"Large")</f>
        <v>Large</v>
      </c>
      <c r="O581" s="50">
        <v>149</v>
      </c>
      <c r="P581" s="67">
        <f t="shared" si="37"/>
        <v>0.03</v>
      </c>
      <c r="Q581" s="52">
        <v>4.66</v>
      </c>
      <c r="R581" s="52" t="str" cm="1">
        <f t="array" ref="R581">_xlfn.IFS(ROUND(Q581,0)=5,"Excellent",ROUND(Q581,0)=4,"Good",ROUND(Q581,0)=3,"Ok",ROUND(Q581,0)&lt;3,"Bad")</f>
        <v>Excellent</v>
      </c>
      <c r="S581">
        <v>246</v>
      </c>
      <c r="T581" t="str">
        <f t="shared" si="38"/>
        <v>No</v>
      </c>
      <c r="U581" s="65">
        <v>41534</v>
      </c>
      <c r="V581" s="65">
        <v>43892</v>
      </c>
      <c r="W581">
        <v>1</v>
      </c>
      <c r="X581" t="str">
        <f t="shared" si="39"/>
        <v>Active</v>
      </c>
      <c r="Y581" t="s">
        <v>15615</v>
      </c>
    </row>
    <row r="582" spans="1:25" x14ac:dyDescent="0.25">
      <c r="A582">
        <v>581</v>
      </c>
      <c r="B582" t="s">
        <v>15521</v>
      </c>
      <c r="C582">
        <v>225</v>
      </c>
      <c r="D582" t="str">
        <f>VLOOKUP($C582,Hosts!$A:$O,10,0)</f>
        <v>New York</v>
      </c>
      <c r="E582" s="67">
        <f>INDEX(Hosts!$A:$O,MATCH(Places!$C582,Hosts!$A:$A,0),MATCH(Places!E$1,Hosts!$1:$1,0))</f>
        <v>1</v>
      </c>
      <c r="F582" s="67">
        <f>INDEX(Hosts!$A:$O,MATCH(Places!$C582,Hosts!$A:$A,0),MATCH(Places!F$1,Hosts!$1:$1,0))</f>
        <v>1</v>
      </c>
      <c r="G582" s="67" t="str">
        <f>INDEX(Hosts!$A:$O,MATCH(Places!$C582,Hosts!$A:$A,0),MATCH(Places!G$1,Hosts!$1:$1,0))</f>
        <v>Yes</v>
      </c>
      <c r="H582">
        <v>7</v>
      </c>
      <c r="I582" t="str">
        <f>VLOOKUP($H582,Neighborhoods!$A:$C,2,0)</f>
        <v>Brooklyn</v>
      </c>
      <c r="J582" t="str">
        <f>VLOOKUP($H582,Neighborhoods!$A:$C,3,0)</f>
        <v>Bedford-Stuyvesant</v>
      </c>
      <c r="K582" t="s">
        <v>11822</v>
      </c>
      <c r="L582" t="str">
        <f t="shared" si="36"/>
        <v>No</v>
      </c>
      <c r="M582">
        <v>4</v>
      </c>
      <c r="N582" t="str" cm="1">
        <f t="array" ref="N582">_xlfn.IFS(M582&lt;=2,"Small",M582&lt;=5,"Medium",M582&gt;5,"Large")</f>
        <v>Medium</v>
      </c>
      <c r="O582" s="50">
        <v>125</v>
      </c>
      <c r="P582" s="67">
        <f t="shared" si="37"/>
        <v>0.03</v>
      </c>
      <c r="Q582" s="52">
        <v>4.91</v>
      </c>
      <c r="R582" s="52" t="str" cm="1">
        <f t="array" ref="R582">_xlfn.IFS(ROUND(Q582,0)=5,"Excellent",ROUND(Q582,0)=4,"Good",ROUND(Q582,0)=3,"Ok",ROUND(Q582,0)&lt;3,"Bad")</f>
        <v>Excellent</v>
      </c>
      <c r="S582">
        <v>192</v>
      </c>
      <c r="T582" t="str">
        <f t="shared" si="38"/>
        <v>Yes</v>
      </c>
      <c r="U582" s="65">
        <v>41556</v>
      </c>
      <c r="V582" s="65">
        <v>43832</v>
      </c>
      <c r="W582">
        <v>87</v>
      </c>
      <c r="X582" t="str">
        <f t="shared" si="39"/>
        <v>Active</v>
      </c>
      <c r="Y582" t="s">
        <v>15615</v>
      </c>
    </row>
    <row r="583" spans="1:25" x14ac:dyDescent="0.25">
      <c r="A583">
        <v>582</v>
      </c>
      <c r="B583" t="s">
        <v>451</v>
      </c>
      <c r="C583">
        <v>1043</v>
      </c>
      <c r="D583" t="str">
        <f>VLOOKUP($C583,Hosts!$A:$O,10,0)</f>
        <v>New York</v>
      </c>
      <c r="E583" s="67">
        <f>INDEX(Hosts!$A:$O,MATCH(Places!$C583,Hosts!$A:$A,0),MATCH(Places!E$1,Hosts!$1:$1,0))</f>
        <v>0.75</v>
      </c>
      <c r="F583" s="67">
        <f>INDEX(Hosts!$A:$O,MATCH(Places!$C583,Hosts!$A:$A,0),MATCH(Places!F$1,Hosts!$1:$1,0))</f>
        <v>0.44</v>
      </c>
      <c r="G583" s="67" t="str">
        <f>INDEX(Hosts!$A:$O,MATCH(Places!$C583,Hosts!$A:$A,0),MATCH(Places!G$1,Hosts!$1:$1,0))</f>
        <v>No</v>
      </c>
      <c r="H583">
        <v>12</v>
      </c>
      <c r="I583" t="str">
        <f>VLOOKUP($H583,Neighborhoods!$A:$C,2,0)</f>
        <v>Brooklyn</v>
      </c>
      <c r="J583" t="str">
        <f>VLOOKUP($H583,Neighborhoods!$A:$C,3,0)</f>
        <v>Williamsburg</v>
      </c>
      <c r="K583" t="s">
        <v>1</v>
      </c>
      <c r="L583" t="str">
        <f t="shared" si="36"/>
        <v>Yes</v>
      </c>
      <c r="M583">
        <v>2</v>
      </c>
      <c r="N583" t="str" cm="1">
        <f t="array" ref="N583">_xlfn.IFS(M583&lt;=2,"Small",M583&lt;=5,"Medium",M583&gt;5,"Large")</f>
        <v>Small</v>
      </c>
      <c r="O583" s="50">
        <v>35</v>
      </c>
      <c r="P583" s="67">
        <f t="shared" si="37"/>
        <v>0.03</v>
      </c>
      <c r="Q583" s="52">
        <v>4.58</v>
      </c>
      <c r="R583" s="52" t="str" cm="1">
        <f t="array" ref="R583">_xlfn.IFS(ROUND(Q583,0)=5,"Excellent",ROUND(Q583,0)=4,"Good",ROUND(Q583,0)=3,"Ok",ROUND(Q583,0)&lt;3,"Bad")</f>
        <v>Excellent</v>
      </c>
      <c r="S583">
        <v>45</v>
      </c>
      <c r="T583" t="str">
        <f t="shared" si="38"/>
        <v>No</v>
      </c>
      <c r="U583" s="65">
        <v>41534</v>
      </c>
      <c r="V583" s="65">
        <v>43893</v>
      </c>
      <c r="W583">
        <v>89</v>
      </c>
      <c r="X583" t="str">
        <f t="shared" si="39"/>
        <v>Active</v>
      </c>
      <c r="Y583" t="s">
        <v>15615</v>
      </c>
    </row>
    <row r="584" spans="1:25" x14ac:dyDescent="0.25">
      <c r="A584">
        <v>583</v>
      </c>
      <c r="B584" t="s">
        <v>452</v>
      </c>
      <c r="C584">
        <v>337</v>
      </c>
      <c r="D584" t="str">
        <f>VLOOKUP($C584,Hosts!$A:$O,10,0)</f>
        <v>New York</v>
      </c>
      <c r="E584" s="67">
        <f>INDEX(Hosts!$A:$O,MATCH(Places!$C584,Hosts!$A:$A,0),MATCH(Places!E$1,Hosts!$1:$1,0))</f>
        <v>1</v>
      </c>
      <c r="F584" s="67">
        <f>INDEX(Hosts!$A:$O,MATCH(Places!$C584,Hosts!$A:$A,0),MATCH(Places!F$1,Hosts!$1:$1,0))</f>
        <v>0.62</v>
      </c>
      <c r="G584" s="67" t="str">
        <f>INDEX(Hosts!$A:$O,MATCH(Places!$C584,Hosts!$A:$A,0),MATCH(Places!G$1,Hosts!$1:$1,0))</f>
        <v>No</v>
      </c>
      <c r="H584">
        <v>17</v>
      </c>
      <c r="I584" t="str">
        <f>VLOOKUP($H584,Neighborhoods!$A:$C,2,0)</f>
        <v>Manhattan</v>
      </c>
      <c r="J584" t="str">
        <f>VLOOKUP($H584,Neighborhoods!$A:$C,3,0)</f>
        <v>Hell's Kitchen</v>
      </c>
      <c r="K584" t="s">
        <v>11822</v>
      </c>
      <c r="L584" t="str">
        <f t="shared" si="36"/>
        <v>No</v>
      </c>
      <c r="M584">
        <v>3</v>
      </c>
      <c r="N584" t="str" cm="1">
        <f t="array" ref="N584">_xlfn.IFS(M584&lt;=2,"Small",M584&lt;=5,"Medium",M584&gt;5,"Large")</f>
        <v>Medium</v>
      </c>
      <c r="O584" s="50">
        <v>80</v>
      </c>
      <c r="P584" s="67">
        <f t="shared" si="37"/>
        <v>0.03</v>
      </c>
      <c r="Q584" s="52">
        <v>3.67</v>
      </c>
      <c r="R584" s="52" t="str" cm="1">
        <f t="array" ref="R584">_xlfn.IFS(ROUND(Q584,0)=5,"Excellent",ROUND(Q584,0)=4,"Good",ROUND(Q584,0)=3,"Ok",ROUND(Q584,0)&lt;3,"Bad")</f>
        <v>Good</v>
      </c>
      <c r="S584">
        <v>12</v>
      </c>
      <c r="T584" t="str">
        <f t="shared" si="38"/>
        <v>No</v>
      </c>
      <c r="U584" s="65">
        <v>41627</v>
      </c>
      <c r="V584" s="65">
        <v>43632</v>
      </c>
      <c r="W584">
        <v>0</v>
      </c>
      <c r="X584" t="str">
        <f t="shared" si="39"/>
        <v>Inactive</v>
      </c>
      <c r="Y584" t="s">
        <v>15615</v>
      </c>
    </row>
    <row r="585" spans="1:25" x14ac:dyDescent="0.25">
      <c r="A585">
        <v>584</v>
      </c>
      <c r="B585" t="s">
        <v>453</v>
      </c>
      <c r="C585">
        <v>596</v>
      </c>
      <c r="D585" t="str">
        <f>VLOOKUP($C585,Hosts!$A:$O,10,0)</f>
        <v>New York</v>
      </c>
      <c r="E585" s="67">
        <f>INDEX(Hosts!$A:$O,MATCH(Places!$C585,Hosts!$A:$A,0),MATCH(Places!E$1,Hosts!$1:$1,0))</f>
        <v>1</v>
      </c>
      <c r="F585" s="67">
        <f>INDEX(Hosts!$A:$O,MATCH(Places!$C585,Hosts!$A:$A,0),MATCH(Places!F$1,Hosts!$1:$1,0))</f>
        <v>0.97</v>
      </c>
      <c r="G585" s="67" t="str">
        <f>INDEX(Hosts!$A:$O,MATCH(Places!$C585,Hosts!$A:$A,0),MATCH(Places!G$1,Hosts!$1:$1,0))</f>
        <v>No</v>
      </c>
      <c r="H585">
        <v>17</v>
      </c>
      <c r="I585" t="str">
        <f>VLOOKUP($H585,Neighborhoods!$A:$C,2,0)</f>
        <v>Manhattan</v>
      </c>
      <c r="J585" t="str">
        <f>VLOOKUP($H585,Neighborhoods!$A:$C,3,0)</f>
        <v>Hell's Kitchen</v>
      </c>
      <c r="K585" t="s">
        <v>11822</v>
      </c>
      <c r="L585" t="str">
        <f t="shared" si="36"/>
        <v>No</v>
      </c>
      <c r="M585">
        <v>4</v>
      </c>
      <c r="N585" t="str" cm="1">
        <f t="array" ref="N585">_xlfn.IFS(M585&lt;=2,"Small",M585&lt;=5,"Medium",M585&gt;5,"Large")</f>
        <v>Medium</v>
      </c>
      <c r="O585" s="50">
        <v>120</v>
      </c>
      <c r="P585" s="67">
        <f t="shared" si="37"/>
        <v>0.03</v>
      </c>
      <c r="Q585" s="52">
        <v>4.71</v>
      </c>
      <c r="R585" s="52" t="str" cm="1">
        <f t="array" ref="R585">_xlfn.IFS(ROUND(Q585,0)=5,"Excellent",ROUND(Q585,0)=4,"Good",ROUND(Q585,0)=3,"Ok",ROUND(Q585,0)&lt;3,"Bad")</f>
        <v>Excellent</v>
      </c>
      <c r="S585">
        <v>7</v>
      </c>
      <c r="T585" t="str">
        <f t="shared" si="38"/>
        <v>No</v>
      </c>
      <c r="U585" s="65">
        <v>42009</v>
      </c>
      <c r="V585" s="65">
        <v>43460</v>
      </c>
      <c r="W585">
        <v>365</v>
      </c>
      <c r="X585" t="str">
        <f t="shared" si="39"/>
        <v>Active</v>
      </c>
      <c r="Y585" t="s">
        <v>15615</v>
      </c>
    </row>
    <row r="586" spans="1:25" x14ac:dyDescent="0.25">
      <c r="A586">
        <v>585</v>
      </c>
      <c r="B586" t="s">
        <v>454</v>
      </c>
      <c r="C586">
        <v>1079</v>
      </c>
      <c r="D586" t="str">
        <f>VLOOKUP($C586,Hosts!$A:$O,10,0)</f>
        <v>New York</v>
      </c>
      <c r="E586" s="67">
        <f>INDEX(Hosts!$A:$O,MATCH(Places!$C586,Hosts!$A:$A,0),MATCH(Places!E$1,Hosts!$1:$1,0))</f>
        <v>0.8</v>
      </c>
      <c r="F586" s="67">
        <f>INDEX(Hosts!$A:$O,MATCH(Places!$C586,Hosts!$A:$A,0),MATCH(Places!F$1,Hosts!$1:$1,0))</f>
        <v>0.35</v>
      </c>
      <c r="G586" s="67" t="str">
        <f>INDEX(Hosts!$A:$O,MATCH(Places!$C586,Hosts!$A:$A,0),MATCH(Places!G$1,Hosts!$1:$1,0))</f>
        <v>No</v>
      </c>
      <c r="H586">
        <v>7</v>
      </c>
      <c r="I586" t="str">
        <f>VLOOKUP($H586,Neighborhoods!$A:$C,2,0)</f>
        <v>Brooklyn</v>
      </c>
      <c r="J586" t="str">
        <f>VLOOKUP($H586,Neighborhoods!$A:$C,3,0)</f>
        <v>Bedford-Stuyvesant</v>
      </c>
      <c r="K586" t="s">
        <v>11822</v>
      </c>
      <c r="L586" t="str">
        <f t="shared" si="36"/>
        <v>No</v>
      </c>
      <c r="M586">
        <v>4</v>
      </c>
      <c r="N586" t="str" cm="1">
        <f t="array" ref="N586">_xlfn.IFS(M586&lt;=2,"Small",M586&lt;=5,"Medium",M586&gt;5,"Large")</f>
        <v>Medium</v>
      </c>
      <c r="O586" s="50">
        <v>100</v>
      </c>
      <c r="P586" s="67">
        <f t="shared" si="37"/>
        <v>0.03</v>
      </c>
      <c r="Q586" s="52">
        <v>4.51</v>
      </c>
      <c r="R586" s="52" t="str" cm="1">
        <f t="array" ref="R586">_xlfn.IFS(ROUND(Q586,0)=5,"Excellent",ROUND(Q586,0)=4,"Good",ROUND(Q586,0)=3,"Ok",ROUND(Q586,0)&lt;3,"Bad")</f>
        <v>Excellent</v>
      </c>
      <c r="S586">
        <v>67</v>
      </c>
      <c r="T586" t="str">
        <f t="shared" si="38"/>
        <v>No</v>
      </c>
      <c r="U586" s="65">
        <v>41548</v>
      </c>
      <c r="V586" s="65">
        <v>43831</v>
      </c>
      <c r="W586">
        <v>180</v>
      </c>
      <c r="X586" t="str">
        <f t="shared" si="39"/>
        <v>Active</v>
      </c>
      <c r="Y586" t="s">
        <v>15615</v>
      </c>
    </row>
    <row r="587" spans="1:25" x14ac:dyDescent="0.25">
      <c r="A587">
        <v>586</v>
      </c>
      <c r="B587" t="s">
        <v>13481</v>
      </c>
      <c r="C587">
        <v>1239</v>
      </c>
      <c r="D587" t="str">
        <f>VLOOKUP($C587,Hosts!$A:$O,10,0)</f>
        <v>New York</v>
      </c>
      <c r="E587" s="67">
        <f>INDEX(Hosts!$A:$O,MATCH(Places!$C587,Hosts!$A:$A,0),MATCH(Places!E$1,Hosts!$1:$1,0))</f>
        <v>0.98</v>
      </c>
      <c r="F587" s="67">
        <f>INDEX(Hosts!$A:$O,MATCH(Places!$C587,Hosts!$A:$A,0),MATCH(Places!F$1,Hosts!$1:$1,0))</f>
        <v>1</v>
      </c>
      <c r="G587" s="67" t="str">
        <f>INDEX(Hosts!$A:$O,MATCH(Places!$C587,Hosts!$A:$A,0),MATCH(Places!G$1,Hosts!$1:$1,0))</f>
        <v>No</v>
      </c>
      <c r="H587">
        <v>11</v>
      </c>
      <c r="I587" t="str">
        <f>VLOOKUP($H587,Neighborhoods!$A:$C,2,0)</f>
        <v>Brooklyn</v>
      </c>
      <c r="J587" t="str">
        <f>VLOOKUP($H587,Neighborhoods!$A:$C,3,0)</f>
        <v>Greenpoint</v>
      </c>
      <c r="K587" t="s">
        <v>11822</v>
      </c>
      <c r="L587" t="str">
        <f t="shared" si="36"/>
        <v>No</v>
      </c>
      <c r="M587">
        <v>4</v>
      </c>
      <c r="N587" t="str" cm="1">
        <f t="array" ref="N587">_xlfn.IFS(M587&lt;=2,"Small",M587&lt;=5,"Medium",M587&gt;5,"Large")</f>
        <v>Medium</v>
      </c>
      <c r="O587" s="50">
        <v>99</v>
      </c>
      <c r="P587" s="67">
        <f t="shared" si="37"/>
        <v>0.03</v>
      </c>
      <c r="Q587" s="52">
        <v>5</v>
      </c>
      <c r="R587" s="52" t="str" cm="1">
        <f t="array" ref="R587">_xlfn.IFS(ROUND(Q587,0)=5,"Excellent",ROUND(Q587,0)=4,"Good",ROUND(Q587,0)=3,"Ok",ROUND(Q587,0)&lt;3,"Bad")</f>
        <v>Excellent</v>
      </c>
      <c r="S587">
        <v>4</v>
      </c>
      <c r="T587" t="str">
        <f t="shared" si="38"/>
        <v>No</v>
      </c>
      <c r="U587" s="65">
        <v>42308</v>
      </c>
      <c r="V587" s="65">
        <v>43575</v>
      </c>
      <c r="W587">
        <v>16</v>
      </c>
      <c r="X587" t="str">
        <f t="shared" si="39"/>
        <v>Active</v>
      </c>
      <c r="Y587" t="s">
        <v>15616</v>
      </c>
    </row>
    <row r="588" spans="1:25" x14ac:dyDescent="0.25">
      <c r="A588">
        <v>587</v>
      </c>
      <c r="B588" t="s">
        <v>455</v>
      </c>
      <c r="C588">
        <v>1066</v>
      </c>
      <c r="D588" t="str">
        <f>VLOOKUP($C588,Hosts!$A:$O,10,0)</f>
        <v>New York</v>
      </c>
      <c r="E588" s="67">
        <f>INDEX(Hosts!$A:$O,MATCH(Places!$C588,Hosts!$A:$A,0),MATCH(Places!E$1,Hosts!$1:$1,0))</f>
        <v>1</v>
      </c>
      <c r="F588" s="67">
        <f>INDEX(Hosts!$A:$O,MATCH(Places!$C588,Hosts!$A:$A,0),MATCH(Places!F$1,Hosts!$1:$1,0))</f>
        <v>0.96</v>
      </c>
      <c r="G588" s="67" t="str">
        <f>INDEX(Hosts!$A:$O,MATCH(Places!$C588,Hosts!$A:$A,0),MATCH(Places!G$1,Hosts!$1:$1,0))</f>
        <v>No</v>
      </c>
      <c r="H588">
        <v>7</v>
      </c>
      <c r="I588" t="str">
        <f>VLOOKUP($H588,Neighborhoods!$A:$C,2,0)</f>
        <v>Brooklyn</v>
      </c>
      <c r="J588" t="str">
        <f>VLOOKUP($H588,Neighborhoods!$A:$C,3,0)</f>
        <v>Bedford-Stuyvesant</v>
      </c>
      <c r="K588" t="s">
        <v>11822</v>
      </c>
      <c r="L588" t="str">
        <f t="shared" si="36"/>
        <v>No</v>
      </c>
      <c r="M588">
        <v>3</v>
      </c>
      <c r="N588" t="str" cm="1">
        <f t="array" ref="N588">_xlfn.IFS(M588&lt;=2,"Small",M588&lt;=5,"Medium",M588&gt;5,"Large")</f>
        <v>Medium</v>
      </c>
      <c r="O588" s="50">
        <v>90</v>
      </c>
      <c r="P588" s="67">
        <f t="shared" si="37"/>
        <v>0.03</v>
      </c>
      <c r="Q588" s="52">
        <v>4.87</v>
      </c>
      <c r="R588" s="52" t="str" cm="1">
        <f t="array" ref="R588">_xlfn.IFS(ROUND(Q588,0)=5,"Excellent",ROUND(Q588,0)=4,"Good",ROUND(Q588,0)=3,"Ok",ROUND(Q588,0)&lt;3,"Bad")</f>
        <v>Excellent</v>
      </c>
      <c r="S588">
        <v>226</v>
      </c>
      <c r="T588" t="str">
        <f t="shared" si="38"/>
        <v>Yes</v>
      </c>
      <c r="U588" s="65">
        <v>41780</v>
      </c>
      <c r="V588" s="65">
        <v>43858</v>
      </c>
      <c r="W588">
        <v>46</v>
      </c>
      <c r="X588" t="str">
        <f t="shared" si="39"/>
        <v>Active</v>
      </c>
      <c r="Y588" t="s">
        <v>15615</v>
      </c>
    </row>
    <row r="589" spans="1:25" x14ac:dyDescent="0.25">
      <c r="A589">
        <v>588</v>
      </c>
      <c r="B589" t="s">
        <v>456</v>
      </c>
      <c r="C589">
        <v>1305</v>
      </c>
      <c r="D589" t="str">
        <f>VLOOKUP($C589,Hosts!$A:$O,10,0)</f>
        <v>New York</v>
      </c>
      <c r="E589" s="67">
        <f>INDEX(Hosts!$A:$O,MATCH(Places!$C589,Hosts!$A:$A,0),MATCH(Places!E$1,Hosts!$1:$1,0))</f>
        <v>1</v>
      </c>
      <c r="F589" s="67">
        <f>INDEX(Hosts!$A:$O,MATCH(Places!$C589,Hosts!$A:$A,0),MATCH(Places!F$1,Hosts!$1:$1,0))</f>
        <v>0.85</v>
      </c>
      <c r="G589" s="67" t="str">
        <f>INDEX(Hosts!$A:$O,MATCH(Places!$C589,Hosts!$A:$A,0),MATCH(Places!G$1,Hosts!$1:$1,0))</f>
        <v>No</v>
      </c>
      <c r="H589">
        <v>12</v>
      </c>
      <c r="I589" t="str">
        <f>VLOOKUP($H589,Neighborhoods!$A:$C,2,0)</f>
        <v>Brooklyn</v>
      </c>
      <c r="J589" t="str">
        <f>VLOOKUP($H589,Neighborhoods!$A:$C,3,0)</f>
        <v>Williamsburg</v>
      </c>
      <c r="K589" t="s">
        <v>11822</v>
      </c>
      <c r="L589" t="str">
        <f t="shared" si="36"/>
        <v>No</v>
      </c>
      <c r="M589">
        <v>2</v>
      </c>
      <c r="N589" t="str" cm="1">
        <f t="array" ref="N589">_xlfn.IFS(M589&lt;=2,"Small",M589&lt;=5,"Medium",M589&gt;5,"Large")</f>
        <v>Small</v>
      </c>
      <c r="O589" s="50">
        <v>90</v>
      </c>
      <c r="P589" s="67">
        <f t="shared" si="37"/>
        <v>0.03</v>
      </c>
      <c r="Q589" s="52">
        <v>4.74</v>
      </c>
      <c r="R589" s="52" t="str" cm="1">
        <f t="array" ref="R589">_xlfn.IFS(ROUND(Q589,0)=5,"Excellent",ROUND(Q589,0)=4,"Good",ROUND(Q589,0)=3,"Ok",ROUND(Q589,0)&lt;3,"Bad")</f>
        <v>Excellent</v>
      </c>
      <c r="S589">
        <v>219</v>
      </c>
      <c r="T589" t="str">
        <f t="shared" si="38"/>
        <v>No</v>
      </c>
      <c r="U589" s="65">
        <v>41541</v>
      </c>
      <c r="V589" s="65">
        <v>43878</v>
      </c>
      <c r="W589">
        <v>91</v>
      </c>
      <c r="X589" t="str">
        <f t="shared" si="39"/>
        <v>Active</v>
      </c>
      <c r="Y589" t="s">
        <v>15615</v>
      </c>
    </row>
    <row r="590" spans="1:25" x14ac:dyDescent="0.25">
      <c r="A590">
        <v>589</v>
      </c>
      <c r="B590" t="s">
        <v>457</v>
      </c>
      <c r="C590">
        <v>1338</v>
      </c>
      <c r="D590" t="str">
        <f>VLOOKUP($C590,Hosts!$A:$O,10,0)</f>
        <v>New York</v>
      </c>
      <c r="E590" s="67">
        <f>INDEX(Hosts!$A:$O,MATCH(Places!$C590,Hosts!$A:$A,0),MATCH(Places!E$1,Hosts!$1:$1,0))</f>
        <v>0</v>
      </c>
      <c r="F590" s="67">
        <f>INDEX(Hosts!$A:$O,MATCH(Places!$C590,Hosts!$A:$A,0),MATCH(Places!F$1,Hosts!$1:$1,0))</f>
        <v>1</v>
      </c>
      <c r="G590" s="67" t="str">
        <f>INDEX(Hosts!$A:$O,MATCH(Places!$C590,Hosts!$A:$A,0),MATCH(Places!G$1,Hosts!$1:$1,0))</f>
        <v>No</v>
      </c>
      <c r="H590">
        <v>17</v>
      </c>
      <c r="I590" t="str">
        <f>VLOOKUP($H590,Neighborhoods!$A:$C,2,0)</f>
        <v>Manhattan</v>
      </c>
      <c r="J590" t="str">
        <f>VLOOKUP($H590,Neighborhoods!$A:$C,3,0)</f>
        <v>Hell's Kitchen</v>
      </c>
      <c r="K590" t="s">
        <v>11822</v>
      </c>
      <c r="L590" t="str">
        <f t="shared" si="36"/>
        <v>No</v>
      </c>
      <c r="M590">
        <v>2</v>
      </c>
      <c r="N590" t="str" cm="1">
        <f t="array" ref="N590">_xlfn.IFS(M590&lt;=2,"Small",M590&lt;=5,"Medium",M590&gt;5,"Large")</f>
        <v>Small</v>
      </c>
      <c r="O590" s="50">
        <v>240</v>
      </c>
      <c r="P590" s="67">
        <f t="shared" si="37"/>
        <v>0.04</v>
      </c>
      <c r="Q590" s="52">
        <v>4.8899999999999997</v>
      </c>
      <c r="R590" s="52" t="str" cm="1">
        <f t="array" ref="R590">_xlfn.IFS(ROUND(Q590,0)=5,"Excellent",ROUND(Q590,0)=4,"Good",ROUND(Q590,0)=3,"Ok",ROUND(Q590,0)&lt;3,"Bad")</f>
        <v>Excellent</v>
      </c>
      <c r="S590">
        <v>85</v>
      </c>
      <c r="T590" t="str">
        <f t="shared" si="38"/>
        <v>No</v>
      </c>
      <c r="U590" s="65">
        <v>41544</v>
      </c>
      <c r="V590" s="65">
        <v>43834</v>
      </c>
      <c r="W590">
        <v>235</v>
      </c>
      <c r="X590" t="str">
        <f t="shared" si="39"/>
        <v>Active</v>
      </c>
      <c r="Y590" t="s">
        <v>15616</v>
      </c>
    </row>
    <row r="591" spans="1:25" x14ac:dyDescent="0.25">
      <c r="A591">
        <v>590</v>
      </c>
      <c r="B591" t="s">
        <v>458</v>
      </c>
      <c r="C591">
        <v>745</v>
      </c>
      <c r="D591" t="str">
        <f>VLOOKUP($C591,Hosts!$A:$O,10,0)</f>
        <v>New York</v>
      </c>
      <c r="E591" s="67">
        <f>INDEX(Hosts!$A:$O,MATCH(Places!$C591,Hosts!$A:$A,0),MATCH(Places!E$1,Hosts!$1:$1,0))</f>
        <v>0.67</v>
      </c>
      <c r="F591" s="67">
        <f>INDEX(Hosts!$A:$O,MATCH(Places!$C591,Hosts!$A:$A,0),MATCH(Places!F$1,Hosts!$1:$1,0))</f>
        <v>0.63</v>
      </c>
      <c r="G591" s="67" t="str">
        <f>INDEX(Hosts!$A:$O,MATCH(Places!$C591,Hosts!$A:$A,0),MATCH(Places!G$1,Hosts!$1:$1,0))</f>
        <v>No</v>
      </c>
      <c r="H591">
        <v>20</v>
      </c>
      <c r="I591" t="str">
        <f>VLOOKUP($H591,Neighborhoods!$A:$C,2,0)</f>
        <v>Manhattan</v>
      </c>
      <c r="J591" t="str">
        <f>VLOOKUP($H591,Neighborhoods!$A:$C,3,0)</f>
        <v>Upper West Side</v>
      </c>
      <c r="K591" t="s">
        <v>11822</v>
      </c>
      <c r="L591" t="str">
        <f t="shared" si="36"/>
        <v>No</v>
      </c>
      <c r="M591">
        <v>4</v>
      </c>
      <c r="N591" t="str" cm="1">
        <f t="array" ref="N591">_xlfn.IFS(M591&lt;=2,"Small",M591&lt;=5,"Medium",M591&gt;5,"Large")</f>
        <v>Medium</v>
      </c>
      <c r="O591" s="50">
        <v>89</v>
      </c>
      <c r="P591" s="67">
        <f t="shared" si="37"/>
        <v>0.03</v>
      </c>
      <c r="Q591" s="52">
        <v>4.92</v>
      </c>
      <c r="R591" s="52" t="str" cm="1">
        <f t="array" ref="R591">_xlfn.IFS(ROUND(Q591,0)=5,"Excellent",ROUND(Q591,0)=4,"Good",ROUND(Q591,0)=3,"Ok",ROUND(Q591,0)&lt;3,"Bad")</f>
        <v>Excellent</v>
      </c>
      <c r="S591">
        <v>24</v>
      </c>
      <c r="T591" t="str">
        <f t="shared" si="38"/>
        <v>No</v>
      </c>
      <c r="U591" s="65">
        <v>41553</v>
      </c>
      <c r="V591" s="65">
        <v>43422</v>
      </c>
      <c r="W591">
        <v>122</v>
      </c>
      <c r="X591" t="str">
        <f t="shared" si="39"/>
        <v>Active</v>
      </c>
      <c r="Y591" t="s">
        <v>15615</v>
      </c>
    </row>
    <row r="592" spans="1:25" x14ac:dyDescent="0.25">
      <c r="A592">
        <v>591</v>
      </c>
      <c r="B592" t="s">
        <v>459</v>
      </c>
      <c r="C592">
        <v>596</v>
      </c>
      <c r="D592" t="str">
        <f>VLOOKUP($C592,Hosts!$A:$O,10,0)</f>
        <v>New York</v>
      </c>
      <c r="E592" s="67">
        <f>INDEX(Hosts!$A:$O,MATCH(Places!$C592,Hosts!$A:$A,0),MATCH(Places!E$1,Hosts!$1:$1,0))</f>
        <v>1</v>
      </c>
      <c r="F592" s="67">
        <f>INDEX(Hosts!$A:$O,MATCH(Places!$C592,Hosts!$A:$A,0),MATCH(Places!F$1,Hosts!$1:$1,0))</f>
        <v>0.97</v>
      </c>
      <c r="G592" s="67" t="str">
        <f>INDEX(Hosts!$A:$O,MATCH(Places!$C592,Hosts!$A:$A,0),MATCH(Places!G$1,Hosts!$1:$1,0))</f>
        <v>No</v>
      </c>
      <c r="H592">
        <v>17</v>
      </c>
      <c r="I592" t="str">
        <f>VLOOKUP($H592,Neighborhoods!$A:$C,2,0)</f>
        <v>Manhattan</v>
      </c>
      <c r="J592" t="str">
        <f>VLOOKUP($H592,Neighborhoods!$A:$C,3,0)</f>
        <v>Hell's Kitchen</v>
      </c>
      <c r="K592" t="s">
        <v>11822</v>
      </c>
      <c r="L592" t="str">
        <f t="shared" si="36"/>
        <v>No</v>
      </c>
      <c r="M592">
        <v>6</v>
      </c>
      <c r="N592" t="str" cm="1">
        <f t="array" ref="N592">_xlfn.IFS(M592&lt;=2,"Small",M592&lt;=5,"Medium",M592&gt;5,"Large")</f>
        <v>Large</v>
      </c>
      <c r="O592" s="50">
        <v>170</v>
      </c>
      <c r="P592" s="67">
        <f t="shared" si="37"/>
        <v>0.03</v>
      </c>
      <c r="Q592" s="52">
        <v>4.76</v>
      </c>
      <c r="R592" s="52" t="str" cm="1">
        <f t="array" ref="R592">_xlfn.IFS(ROUND(Q592,0)=5,"Excellent",ROUND(Q592,0)=4,"Good",ROUND(Q592,0)=3,"Ok",ROUND(Q592,0)&lt;3,"Bad")</f>
        <v>Excellent</v>
      </c>
      <c r="S592">
        <v>17</v>
      </c>
      <c r="T592" t="str">
        <f t="shared" si="38"/>
        <v>No</v>
      </c>
      <c r="U592" s="65">
        <v>42218</v>
      </c>
      <c r="V592" s="65">
        <v>43567</v>
      </c>
      <c r="W592">
        <v>335</v>
      </c>
      <c r="X592" t="str">
        <f t="shared" si="39"/>
        <v>Active</v>
      </c>
      <c r="Y592" t="s">
        <v>15615</v>
      </c>
    </row>
    <row r="593" spans="1:25" x14ac:dyDescent="0.25">
      <c r="A593">
        <v>592</v>
      </c>
      <c r="B593" t="s">
        <v>460</v>
      </c>
      <c r="C593">
        <v>596</v>
      </c>
      <c r="D593" t="str">
        <f>VLOOKUP($C593,Hosts!$A:$O,10,0)</f>
        <v>New York</v>
      </c>
      <c r="E593" s="67">
        <f>INDEX(Hosts!$A:$O,MATCH(Places!$C593,Hosts!$A:$A,0),MATCH(Places!E$1,Hosts!$1:$1,0))</f>
        <v>1</v>
      </c>
      <c r="F593" s="67">
        <f>INDEX(Hosts!$A:$O,MATCH(Places!$C593,Hosts!$A:$A,0),MATCH(Places!F$1,Hosts!$1:$1,0))</f>
        <v>0.97</v>
      </c>
      <c r="G593" s="67" t="str">
        <f>INDEX(Hosts!$A:$O,MATCH(Places!$C593,Hosts!$A:$A,0),MATCH(Places!G$1,Hosts!$1:$1,0))</f>
        <v>No</v>
      </c>
      <c r="H593">
        <v>17</v>
      </c>
      <c r="I593" t="str">
        <f>VLOOKUP($H593,Neighborhoods!$A:$C,2,0)</f>
        <v>Manhattan</v>
      </c>
      <c r="J593" t="str">
        <f>VLOOKUP($H593,Neighborhoods!$A:$C,3,0)</f>
        <v>Hell's Kitchen</v>
      </c>
      <c r="K593" t="s">
        <v>11822</v>
      </c>
      <c r="L593" t="str">
        <f t="shared" si="36"/>
        <v>No</v>
      </c>
      <c r="M593">
        <v>5</v>
      </c>
      <c r="N593" t="str" cm="1">
        <f t="array" ref="N593">_xlfn.IFS(M593&lt;=2,"Small",M593&lt;=5,"Medium",M593&gt;5,"Large")</f>
        <v>Medium</v>
      </c>
      <c r="O593" s="50">
        <v>140</v>
      </c>
      <c r="P593" s="67">
        <f t="shared" si="37"/>
        <v>0.03</v>
      </c>
      <c r="Q593" s="52">
        <v>4.5999999999999996</v>
      </c>
      <c r="R593" s="52" t="str" cm="1">
        <f t="array" ref="R593">_xlfn.IFS(ROUND(Q593,0)=5,"Excellent",ROUND(Q593,0)=4,"Good",ROUND(Q593,0)=3,"Ok",ROUND(Q593,0)&lt;3,"Bad")</f>
        <v>Excellent</v>
      </c>
      <c r="S593">
        <v>15</v>
      </c>
      <c r="T593" t="str">
        <f t="shared" si="38"/>
        <v>No</v>
      </c>
      <c r="U593" s="65">
        <v>41772</v>
      </c>
      <c r="V593" s="65">
        <v>43692</v>
      </c>
      <c r="W593">
        <v>365</v>
      </c>
      <c r="X593" t="str">
        <f t="shared" si="39"/>
        <v>Active</v>
      </c>
      <c r="Y593" t="s">
        <v>15615</v>
      </c>
    </row>
    <row r="594" spans="1:25" x14ac:dyDescent="0.25">
      <c r="A594">
        <v>593</v>
      </c>
      <c r="B594" t="s">
        <v>461</v>
      </c>
      <c r="C594">
        <v>1063</v>
      </c>
      <c r="D594" t="str">
        <f>VLOOKUP($C594,Hosts!$A:$O,10,0)</f>
        <v>New York</v>
      </c>
      <c r="E594" s="67">
        <f>INDEX(Hosts!$A:$O,MATCH(Places!$C594,Hosts!$A:$A,0),MATCH(Places!E$1,Hosts!$1:$1,0))</f>
        <v>1</v>
      </c>
      <c r="F594" s="67">
        <f>INDEX(Hosts!$A:$O,MATCH(Places!$C594,Hosts!$A:$A,0),MATCH(Places!F$1,Hosts!$1:$1,0))</f>
        <v>0.17</v>
      </c>
      <c r="G594" s="67" t="str">
        <f>INDEX(Hosts!$A:$O,MATCH(Places!$C594,Hosts!$A:$A,0),MATCH(Places!G$1,Hosts!$1:$1,0))</f>
        <v>No</v>
      </c>
      <c r="H594">
        <v>12</v>
      </c>
      <c r="I594" t="str">
        <f>VLOOKUP($H594,Neighborhoods!$A:$C,2,0)</f>
        <v>Brooklyn</v>
      </c>
      <c r="J594" t="str">
        <f>VLOOKUP($H594,Neighborhoods!$A:$C,3,0)</f>
        <v>Williamsburg</v>
      </c>
      <c r="K594" t="s">
        <v>1</v>
      </c>
      <c r="L594" t="str">
        <f t="shared" si="36"/>
        <v>Yes</v>
      </c>
      <c r="M594">
        <v>2</v>
      </c>
      <c r="N594" t="str" cm="1">
        <f t="array" ref="N594">_xlfn.IFS(M594&lt;=2,"Small",M594&lt;=5,"Medium",M594&gt;5,"Large")</f>
        <v>Small</v>
      </c>
      <c r="O594" s="50">
        <v>78</v>
      </c>
      <c r="P594" s="67">
        <f t="shared" si="37"/>
        <v>0.03</v>
      </c>
      <c r="Q594" s="52">
        <v>5</v>
      </c>
      <c r="R594" s="52" t="str" cm="1">
        <f t="array" ref="R594">_xlfn.IFS(ROUND(Q594,0)=5,"Excellent",ROUND(Q594,0)=4,"Good",ROUND(Q594,0)=3,"Ok",ROUND(Q594,0)&lt;3,"Bad")</f>
        <v>Excellent</v>
      </c>
      <c r="S594">
        <v>26</v>
      </c>
      <c r="T594" t="str">
        <f t="shared" si="38"/>
        <v>No</v>
      </c>
      <c r="U594" s="65">
        <v>41560</v>
      </c>
      <c r="V594" s="65">
        <v>43839</v>
      </c>
      <c r="W594">
        <v>48</v>
      </c>
      <c r="X594" t="str">
        <f t="shared" si="39"/>
        <v>Active</v>
      </c>
      <c r="Y594" t="s">
        <v>15615</v>
      </c>
    </row>
    <row r="595" spans="1:25" x14ac:dyDescent="0.25">
      <c r="A595">
        <v>594</v>
      </c>
      <c r="B595" t="s">
        <v>462</v>
      </c>
      <c r="C595">
        <v>1346</v>
      </c>
      <c r="D595" t="str">
        <f>VLOOKUP($C595,Hosts!$A:$O,10,0)</f>
        <v>New York</v>
      </c>
      <c r="E595" s="67">
        <f>INDEX(Hosts!$A:$O,MATCH(Places!$C595,Hosts!$A:$A,0),MATCH(Places!E$1,Hosts!$1:$1,0))</f>
        <v>1</v>
      </c>
      <c r="F595" s="67">
        <f>INDEX(Hosts!$A:$O,MATCH(Places!$C595,Hosts!$A:$A,0),MATCH(Places!F$1,Hosts!$1:$1,0))</f>
        <v>1</v>
      </c>
      <c r="G595" s="67" t="str">
        <f>INDEX(Hosts!$A:$O,MATCH(Places!$C595,Hosts!$A:$A,0),MATCH(Places!G$1,Hosts!$1:$1,0))</f>
        <v>Yes</v>
      </c>
      <c r="H595">
        <v>16</v>
      </c>
      <c r="I595" t="str">
        <f>VLOOKUP($H595,Neighborhoods!$A:$C,2,0)</f>
        <v>Manhattan</v>
      </c>
      <c r="J595" t="str">
        <f>VLOOKUP($H595,Neighborhoods!$A:$C,3,0)</f>
        <v>Harlem</v>
      </c>
      <c r="K595" t="s">
        <v>11822</v>
      </c>
      <c r="L595" t="str">
        <f t="shared" si="36"/>
        <v>No</v>
      </c>
      <c r="M595">
        <v>3</v>
      </c>
      <c r="N595" t="str" cm="1">
        <f t="array" ref="N595">_xlfn.IFS(M595&lt;=2,"Small",M595&lt;=5,"Medium",M595&gt;5,"Large")</f>
        <v>Medium</v>
      </c>
      <c r="O595" s="50">
        <v>125</v>
      </c>
      <c r="P595" s="67">
        <f t="shared" si="37"/>
        <v>0.03</v>
      </c>
      <c r="Q595" s="52">
        <v>4.7300000000000004</v>
      </c>
      <c r="R595" s="52" t="str" cm="1">
        <f t="array" ref="R595">_xlfn.IFS(ROUND(Q595,0)=5,"Excellent",ROUND(Q595,0)=4,"Good",ROUND(Q595,0)=3,"Ok",ROUND(Q595,0)&lt;3,"Bad")</f>
        <v>Excellent</v>
      </c>
      <c r="S595">
        <v>131</v>
      </c>
      <c r="T595" t="str">
        <f t="shared" si="38"/>
        <v>No</v>
      </c>
      <c r="U595" s="65">
        <v>41548</v>
      </c>
      <c r="V595" s="65">
        <v>43739</v>
      </c>
      <c r="W595">
        <v>351</v>
      </c>
      <c r="X595" t="str">
        <f t="shared" si="39"/>
        <v>Active</v>
      </c>
      <c r="Y595" t="s">
        <v>15616</v>
      </c>
    </row>
    <row r="596" spans="1:25" x14ac:dyDescent="0.25">
      <c r="A596">
        <v>595</v>
      </c>
      <c r="B596" t="s">
        <v>463</v>
      </c>
      <c r="C596">
        <v>946</v>
      </c>
      <c r="D596" t="str">
        <f>VLOOKUP($C596,Hosts!$A:$O,10,0)</f>
        <v>New York</v>
      </c>
      <c r="E596" s="67">
        <f>INDEX(Hosts!$A:$O,MATCH(Places!$C596,Hosts!$A:$A,0),MATCH(Places!E$1,Hosts!$1:$1,0))</f>
        <v>0.9</v>
      </c>
      <c r="F596" s="67">
        <f>INDEX(Hosts!$A:$O,MATCH(Places!$C596,Hosts!$A:$A,0),MATCH(Places!F$1,Hosts!$1:$1,0))</f>
        <v>0.97</v>
      </c>
      <c r="G596" s="67" t="str">
        <f>INDEX(Hosts!$A:$O,MATCH(Places!$C596,Hosts!$A:$A,0),MATCH(Places!G$1,Hosts!$1:$1,0))</f>
        <v>No</v>
      </c>
      <c r="H596">
        <v>16</v>
      </c>
      <c r="I596" t="str">
        <f>VLOOKUP($H596,Neighborhoods!$A:$C,2,0)</f>
        <v>Manhattan</v>
      </c>
      <c r="J596" t="str">
        <f>VLOOKUP($H596,Neighborhoods!$A:$C,3,0)</f>
        <v>Harlem</v>
      </c>
      <c r="K596" t="s">
        <v>1</v>
      </c>
      <c r="L596" t="str">
        <f t="shared" si="36"/>
        <v>Yes</v>
      </c>
      <c r="M596">
        <v>2</v>
      </c>
      <c r="N596" t="str" cm="1">
        <f t="array" ref="N596">_xlfn.IFS(M596&lt;=2,"Small",M596&lt;=5,"Medium",M596&gt;5,"Large")</f>
        <v>Small</v>
      </c>
      <c r="O596" s="50">
        <v>59</v>
      </c>
      <c r="P596" s="67">
        <f t="shared" si="37"/>
        <v>0.03</v>
      </c>
      <c r="Q596" s="52">
        <v>4.43</v>
      </c>
      <c r="R596" s="52" t="str" cm="1">
        <f t="array" ref="R596">_xlfn.IFS(ROUND(Q596,0)=5,"Excellent",ROUND(Q596,0)=4,"Good",ROUND(Q596,0)=3,"Ok",ROUND(Q596,0)&lt;3,"Bad")</f>
        <v>Good</v>
      </c>
      <c r="S596">
        <v>89</v>
      </c>
      <c r="T596" t="str">
        <f t="shared" si="38"/>
        <v>No</v>
      </c>
      <c r="U596" s="65">
        <v>41769</v>
      </c>
      <c r="V596" s="65">
        <v>44022</v>
      </c>
      <c r="W596">
        <v>341</v>
      </c>
      <c r="X596" t="str">
        <f t="shared" si="39"/>
        <v>Active</v>
      </c>
      <c r="Y596" t="s">
        <v>15616</v>
      </c>
    </row>
    <row r="597" spans="1:25" x14ac:dyDescent="0.25">
      <c r="A597">
        <v>596</v>
      </c>
      <c r="B597" t="s">
        <v>464</v>
      </c>
      <c r="C597">
        <v>699</v>
      </c>
      <c r="D597" t="str">
        <f>VLOOKUP($C597,Hosts!$A:$O,10,0)</f>
        <v>New York</v>
      </c>
      <c r="E597" s="67">
        <f>INDEX(Hosts!$A:$O,MATCH(Places!$C597,Hosts!$A:$A,0),MATCH(Places!E$1,Hosts!$1:$1,0))</f>
        <v>1</v>
      </c>
      <c r="F597" s="67">
        <f>INDEX(Hosts!$A:$O,MATCH(Places!$C597,Hosts!$A:$A,0),MATCH(Places!F$1,Hosts!$1:$1,0))</f>
        <v>0.5</v>
      </c>
      <c r="G597" s="67" t="str">
        <f>INDEX(Hosts!$A:$O,MATCH(Places!$C597,Hosts!$A:$A,0),MATCH(Places!G$1,Hosts!$1:$1,0))</f>
        <v>No</v>
      </c>
      <c r="H597">
        <v>14</v>
      </c>
      <c r="I597" t="str">
        <f>VLOOKUP($H597,Neighborhoods!$A:$C,2,0)</f>
        <v>Manhattan</v>
      </c>
      <c r="J597" t="str">
        <f>VLOOKUP($H597,Neighborhoods!$A:$C,3,0)</f>
        <v>East Harlem</v>
      </c>
      <c r="K597" t="s">
        <v>1</v>
      </c>
      <c r="L597" t="str">
        <f t="shared" si="36"/>
        <v>Yes</v>
      </c>
      <c r="M597">
        <v>2</v>
      </c>
      <c r="N597" t="str" cm="1">
        <f t="array" ref="N597">_xlfn.IFS(M597&lt;=2,"Small",M597&lt;=5,"Medium",M597&gt;5,"Large")</f>
        <v>Small</v>
      </c>
      <c r="O597" s="50">
        <v>68</v>
      </c>
      <c r="P597" s="67">
        <f t="shared" si="37"/>
        <v>0.03</v>
      </c>
      <c r="Q597" s="52">
        <v>4.91</v>
      </c>
      <c r="R597" s="52" t="str" cm="1">
        <f t="array" ref="R597">_xlfn.IFS(ROUND(Q597,0)=5,"Excellent",ROUND(Q597,0)=4,"Good",ROUND(Q597,0)=3,"Ok",ROUND(Q597,0)&lt;3,"Bad")</f>
        <v>Excellent</v>
      </c>
      <c r="S597">
        <v>46</v>
      </c>
      <c r="T597" t="str">
        <f t="shared" si="38"/>
        <v>No</v>
      </c>
      <c r="U597" s="65">
        <v>41568</v>
      </c>
      <c r="V597" s="65">
        <v>43911</v>
      </c>
      <c r="W597">
        <v>179</v>
      </c>
      <c r="X597" t="str">
        <f t="shared" si="39"/>
        <v>Active</v>
      </c>
      <c r="Y597" t="s">
        <v>15615</v>
      </c>
    </row>
    <row r="598" spans="1:25" x14ac:dyDescent="0.25">
      <c r="A598">
        <v>597</v>
      </c>
      <c r="B598" t="s">
        <v>465</v>
      </c>
      <c r="C598">
        <v>1054</v>
      </c>
      <c r="D598" t="str">
        <f>VLOOKUP($C598,Hosts!$A:$O,10,0)</f>
        <v>New York</v>
      </c>
      <c r="E598" s="67">
        <f>INDEX(Hosts!$A:$O,MATCH(Places!$C598,Hosts!$A:$A,0),MATCH(Places!E$1,Hosts!$1:$1,0))</f>
        <v>1</v>
      </c>
      <c r="F598" s="67">
        <f>INDEX(Hosts!$A:$O,MATCH(Places!$C598,Hosts!$A:$A,0),MATCH(Places!F$1,Hosts!$1:$1,0))</f>
        <v>0.99</v>
      </c>
      <c r="G598" s="67" t="str">
        <f>INDEX(Hosts!$A:$O,MATCH(Places!$C598,Hosts!$A:$A,0),MATCH(Places!G$1,Hosts!$1:$1,0))</f>
        <v>No</v>
      </c>
      <c r="H598">
        <v>17</v>
      </c>
      <c r="I598" t="str">
        <f>VLOOKUP($H598,Neighborhoods!$A:$C,2,0)</f>
        <v>Manhattan</v>
      </c>
      <c r="J598" t="str">
        <f>VLOOKUP($H598,Neighborhoods!$A:$C,3,0)</f>
        <v>Hell's Kitchen</v>
      </c>
      <c r="K598" t="s">
        <v>1</v>
      </c>
      <c r="L598" t="str">
        <f t="shared" si="36"/>
        <v>Yes</v>
      </c>
      <c r="M598">
        <v>2</v>
      </c>
      <c r="N598" t="str" cm="1">
        <f t="array" ref="N598">_xlfn.IFS(M598&lt;=2,"Small",M598&lt;=5,"Medium",M598&gt;5,"Large")</f>
        <v>Small</v>
      </c>
      <c r="O598" s="50">
        <v>55</v>
      </c>
      <c r="P598" s="67">
        <f t="shared" si="37"/>
        <v>0.03</v>
      </c>
      <c r="Q598" s="52">
        <v>4.87</v>
      </c>
      <c r="R598" s="52" t="str" cm="1">
        <f t="array" ref="R598">_xlfn.IFS(ROUND(Q598,0)=5,"Excellent",ROUND(Q598,0)=4,"Good",ROUND(Q598,0)=3,"Ok",ROUND(Q598,0)&lt;3,"Bad")</f>
        <v>Excellent</v>
      </c>
      <c r="S598">
        <v>285</v>
      </c>
      <c r="T598" t="str">
        <f t="shared" si="38"/>
        <v>Yes</v>
      </c>
      <c r="U598" s="65">
        <v>41555</v>
      </c>
      <c r="V598" s="65">
        <v>43900</v>
      </c>
      <c r="W598">
        <v>53</v>
      </c>
      <c r="X598" t="str">
        <f t="shared" si="39"/>
        <v>Active</v>
      </c>
      <c r="Y598" t="s">
        <v>15615</v>
      </c>
    </row>
    <row r="599" spans="1:25" x14ac:dyDescent="0.25">
      <c r="A599">
        <v>598</v>
      </c>
      <c r="B599" t="s">
        <v>14674</v>
      </c>
      <c r="C599">
        <v>1004</v>
      </c>
      <c r="D599" t="str">
        <f>VLOOKUP($C599,Hosts!$A:$O,10,0)</f>
        <v>South Carolina</v>
      </c>
      <c r="E599" s="67">
        <f>INDEX(Hosts!$A:$O,MATCH(Places!$C599,Hosts!$A:$A,0),MATCH(Places!E$1,Hosts!$1:$1,0))</f>
        <v>1</v>
      </c>
      <c r="F599" s="67">
        <f>INDEX(Hosts!$A:$O,MATCH(Places!$C599,Hosts!$A:$A,0),MATCH(Places!F$1,Hosts!$1:$1,0))</f>
        <v>1</v>
      </c>
      <c r="G599" s="67" t="str">
        <f>INDEX(Hosts!$A:$O,MATCH(Places!$C599,Hosts!$A:$A,0),MATCH(Places!G$1,Hosts!$1:$1,0))</f>
        <v>No</v>
      </c>
      <c r="H599">
        <v>20</v>
      </c>
      <c r="I599" t="str">
        <f>VLOOKUP($H599,Neighborhoods!$A:$C,2,0)</f>
        <v>Manhattan</v>
      </c>
      <c r="J599" t="str">
        <f>VLOOKUP($H599,Neighborhoods!$A:$C,3,0)</f>
        <v>Upper West Side</v>
      </c>
      <c r="K599" t="s">
        <v>1</v>
      </c>
      <c r="L599" t="str">
        <f t="shared" si="36"/>
        <v>Yes</v>
      </c>
      <c r="M599">
        <v>2</v>
      </c>
      <c r="N599" t="str" cm="1">
        <f t="array" ref="N599">_xlfn.IFS(M599&lt;=2,"Small",M599&lt;=5,"Medium",M599&gt;5,"Large")</f>
        <v>Small</v>
      </c>
      <c r="O599" s="50">
        <v>175</v>
      </c>
      <c r="P599" s="67">
        <f t="shared" si="37"/>
        <v>0.03</v>
      </c>
      <c r="Q599" s="52">
        <v>4.93</v>
      </c>
      <c r="R599" s="52" t="str" cm="1">
        <f t="array" ref="R599">_xlfn.IFS(ROUND(Q599,0)=5,"Excellent",ROUND(Q599,0)=4,"Good",ROUND(Q599,0)=3,"Ok",ROUND(Q599,0)&lt;3,"Bad")</f>
        <v>Excellent</v>
      </c>
      <c r="S599">
        <v>14</v>
      </c>
      <c r="T599" t="str">
        <f t="shared" si="38"/>
        <v>No</v>
      </c>
      <c r="U599" s="65">
        <v>41563</v>
      </c>
      <c r="V599" s="65">
        <v>41925</v>
      </c>
      <c r="W599">
        <v>365</v>
      </c>
      <c r="X599" t="str">
        <f t="shared" si="39"/>
        <v>Active</v>
      </c>
      <c r="Y599" t="s">
        <v>15615</v>
      </c>
    </row>
    <row r="600" spans="1:25" x14ac:dyDescent="0.25">
      <c r="A600">
        <v>599</v>
      </c>
      <c r="B600" t="s">
        <v>13755</v>
      </c>
      <c r="C600">
        <v>273</v>
      </c>
      <c r="D600" t="str">
        <f>VLOOKUP($C600,Hosts!$A:$O,10,0)</f>
        <v>Vermont</v>
      </c>
      <c r="E600" s="67">
        <f>INDEX(Hosts!$A:$O,MATCH(Places!$C600,Hosts!$A:$A,0),MATCH(Places!E$1,Hosts!$1:$1,0))</f>
        <v>1</v>
      </c>
      <c r="F600" s="67">
        <f>INDEX(Hosts!$A:$O,MATCH(Places!$C600,Hosts!$A:$A,0),MATCH(Places!F$1,Hosts!$1:$1,0))</f>
        <v>0.4</v>
      </c>
      <c r="G600" s="67" t="str">
        <f>INDEX(Hosts!$A:$O,MATCH(Places!$C600,Hosts!$A:$A,0),MATCH(Places!G$1,Hosts!$1:$1,0))</f>
        <v>Yes</v>
      </c>
      <c r="H600">
        <v>8</v>
      </c>
      <c r="I600" t="str">
        <f>VLOOKUP($H600,Neighborhoods!$A:$C,2,0)</f>
        <v>Brooklyn</v>
      </c>
      <c r="J600" t="str">
        <f>VLOOKUP($H600,Neighborhoods!$A:$C,3,0)</f>
        <v>Bushwick</v>
      </c>
      <c r="K600" t="s">
        <v>11822</v>
      </c>
      <c r="L600" t="str">
        <f t="shared" si="36"/>
        <v>No</v>
      </c>
      <c r="M600">
        <v>6</v>
      </c>
      <c r="N600" t="str" cm="1">
        <f t="array" ref="N600">_xlfn.IFS(M600&lt;=2,"Small",M600&lt;=5,"Medium",M600&gt;5,"Large")</f>
        <v>Large</v>
      </c>
      <c r="O600" s="50">
        <v>166</v>
      </c>
      <c r="P600" s="67">
        <f t="shared" si="37"/>
        <v>0.03</v>
      </c>
      <c r="Q600" s="52">
        <v>5</v>
      </c>
      <c r="R600" s="52" t="str" cm="1">
        <f t="array" ref="R600">_xlfn.IFS(ROUND(Q600,0)=5,"Excellent",ROUND(Q600,0)=4,"Good",ROUND(Q600,0)=3,"Ok",ROUND(Q600,0)&lt;3,"Bad")</f>
        <v>Excellent</v>
      </c>
      <c r="S600">
        <v>17</v>
      </c>
      <c r="T600" t="str">
        <f t="shared" si="38"/>
        <v>No</v>
      </c>
      <c r="U600" s="65">
        <v>42000</v>
      </c>
      <c r="V600" s="65">
        <v>43827</v>
      </c>
      <c r="W600">
        <v>54</v>
      </c>
      <c r="X600" t="str">
        <f t="shared" si="39"/>
        <v>Active</v>
      </c>
      <c r="Y600" t="s">
        <v>15615</v>
      </c>
    </row>
    <row r="601" spans="1:25" x14ac:dyDescent="0.25">
      <c r="A601">
        <v>600</v>
      </c>
      <c r="B601" t="s">
        <v>466</v>
      </c>
      <c r="C601">
        <v>634</v>
      </c>
      <c r="D601" t="str">
        <f>VLOOKUP($C601,Hosts!$A:$O,10,0)</f>
        <v>New York</v>
      </c>
      <c r="E601" s="67">
        <f>INDEX(Hosts!$A:$O,MATCH(Places!$C601,Hosts!$A:$A,0),MATCH(Places!E$1,Hosts!$1:$1,0))</f>
        <v>1</v>
      </c>
      <c r="F601" s="67">
        <f>INDEX(Hosts!$A:$O,MATCH(Places!$C601,Hosts!$A:$A,0),MATCH(Places!F$1,Hosts!$1:$1,0))</f>
        <v>1</v>
      </c>
      <c r="G601" s="67" t="str">
        <f>INDEX(Hosts!$A:$O,MATCH(Places!$C601,Hosts!$A:$A,0),MATCH(Places!G$1,Hosts!$1:$1,0))</f>
        <v>No</v>
      </c>
      <c r="H601">
        <v>12</v>
      </c>
      <c r="I601" t="str">
        <f>VLOOKUP($H601,Neighborhoods!$A:$C,2,0)</f>
        <v>Brooklyn</v>
      </c>
      <c r="J601" t="str">
        <f>VLOOKUP($H601,Neighborhoods!$A:$C,3,0)</f>
        <v>Williamsburg</v>
      </c>
      <c r="K601" t="s">
        <v>1</v>
      </c>
      <c r="L601" t="str">
        <f t="shared" si="36"/>
        <v>Yes</v>
      </c>
      <c r="M601">
        <v>2</v>
      </c>
      <c r="N601" t="str" cm="1">
        <f t="array" ref="N601">_xlfn.IFS(M601&lt;=2,"Small",M601&lt;=5,"Medium",M601&gt;5,"Large")</f>
        <v>Small</v>
      </c>
      <c r="O601" s="50">
        <v>84</v>
      </c>
      <c r="P601" s="67">
        <f t="shared" si="37"/>
        <v>0.03</v>
      </c>
      <c r="Q601" s="52">
        <v>4.78</v>
      </c>
      <c r="R601" s="52" t="str" cm="1">
        <f t="array" ref="R601">_xlfn.IFS(ROUND(Q601,0)=5,"Excellent",ROUND(Q601,0)=4,"Good",ROUND(Q601,0)=3,"Ok",ROUND(Q601,0)&lt;3,"Bad")</f>
        <v>Excellent</v>
      </c>
      <c r="S601">
        <v>246</v>
      </c>
      <c r="T601" t="str">
        <f t="shared" si="38"/>
        <v>No</v>
      </c>
      <c r="U601" s="65">
        <v>41563</v>
      </c>
      <c r="V601" s="65">
        <v>43899</v>
      </c>
      <c r="W601">
        <v>345</v>
      </c>
      <c r="X601" t="str">
        <f t="shared" si="39"/>
        <v>Active</v>
      </c>
      <c r="Y601" t="s">
        <v>15616</v>
      </c>
    </row>
    <row r="602" spans="1:25" x14ac:dyDescent="0.25">
      <c r="A602">
        <v>601</v>
      </c>
      <c r="B602" t="s">
        <v>14794</v>
      </c>
      <c r="C602">
        <v>1357</v>
      </c>
      <c r="D602" t="str">
        <f>VLOOKUP($C602,Hosts!$A:$O,10,0)</f>
        <v>New York</v>
      </c>
      <c r="E602" s="67">
        <f>INDEX(Hosts!$A:$O,MATCH(Places!$C602,Hosts!$A:$A,0),MATCH(Places!E$1,Hosts!$1:$1,0))</f>
        <v>1</v>
      </c>
      <c r="F602" s="67">
        <f>INDEX(Hosts!$A:$O,MATCH(Places!$C602,Hosts!$A:$A,0),MATCH(Places!F$1,Hosts!$1:$1,0))</f>
        <v>0.42</v>
      </c>
      <c r="G602" s="67" t="str">
        <f>INDEX(Hosts!$A:$O,MATCH(Places!$C602,Hosts!$A:$A,0),MATCH(Places!G$1,Hosts!$1:$1,0))</f>
        <v>No</v>
      </c>
      <c r="H602">
        <v>9</v>
      </c>
      <c r="I602" t="str">
        <f>VLOOKUP($H602,Neighborhoods!$A:$C,2,0)</f>
        <v>Brooklyn</v>
      </c>
      <c r="J602" t="str">
        <f>VLOOKUP($H602,Neighborhoods!$A:$C,3,0)</f>
        <v>Crown Heights</v>
      </c>
      <c r="K602" t="s">
        <v>11822</v>
      </c>
      <c r="L602" t="str">
        <f t="shared" si="36"/>
        <v>No</v>
      </c>
      <c r="M602">
        <v>6</v>
      </c>
      <c r="N602" t="str" cm="1">
        <f t="array" ref="N602">_xlfn.IFS(M602&lt;=2,"Small",M602&lt;=5,"Medium",M602&gt;5,"Large")</f>
        <v>Large</v>
      </c>
      <c r="O602" s="50">
        <v>220</v>
      </c>
      <c r="P602" s="67">
        <f t="shared" si="37"/>
        <v>0.04</v>
      </c>
      <c r="Q602" s="52">
        <v>4.53</v>
      </c>
      <c r="R602" s="52" t="str" cm="1">
        <f t="array" ref="R602">_xlfn.IFS(ROUND(Q602,0)=5,"Excellent",ROUND(Q602,0)=4,"Good",ROUND(Q602,0)=3,"Ok",ROUND(Q602,0)&lt;3,"Bad")</f>
        <v>Excellent</v>
      </c>
      <c r="S602">
        <v>19</v>
      </c>
      <c r="T602" t="str">
        <f t="shared" si="38"/>
        <v>No</v>
      </c>
      <c r="U602" s="65">
        <v>41644</v>
      </c>
      <c r="V602" s="65">
        <v>43692</v>
      </c>
      <c r="W602">
        <v>239</v>
      </c>
      <c r="X602" t="str">
        <f t="shared" si="39"/>
        <v>Active</v>
      </c>
      <c r="Y602" t="s">
        <v>15615</v>
      </c>
    </row>
    <row r="603" spans="1:25" x14ac:dyDescent="0.25">
      <c r="A603">
        <v>602</v>
      </c>
      <c r="B603" t="s">
        <v>467</v>
      </c>
      <c r="C603">
        <v>1310</v>
      </c>
      <c r="D603" t="str">
        <f>VLOOKUP($C603,Hosts!$A:$O,10,0)</f>
        <v>New York</v>
      </c>
      <c r="E603" s="67">
        <f>INDEX(Hosts!$A:$O,MATCH(Places!$C603,Hosts!$A:$A,0),MATCH(Places!E$1,Hosts!$1:$1,0))</f>
        <v>1</v>
      </c>
      <c r="F603" s="67">
        <f>INDEX(Hosts!$A:$O,MATCH(Places!$C603,Hosts!$A:$A,0),MATCH(Places!F$1,Hosts!$1:$1,0))</f>
        <v>1</v>
      </c>
      <c r="G603" s="67" t="str">
        <f>INDEX(Hosts!$A:$O,MATCH(Places!$C603,Hosts!$A:$A,0),MATCH(Places!G$1,Hosts!$1:$1,0))</f>
        <v>No</v>
      </c>
      <c r="H603">
        <v>14</v>
      </c>
      <c r="I603" t="str">
        <f>VLOOKUP($H603,Neighborhoods!$A:$C,2,0)</f>
        <v>Manhattan</v>
      </c>
      <c r="J603" t="str">
        <f>VLOOKUP($H603,Neighborhoods!$A:$C,3,0)</f>
        <v>East Harlem</v>
      </c>
      <c r="K603" t="s">
        <v>1</v>
      </c>
      <c r="L603" t="str">
        <f t="shared" si="36"/>
        <v>Yes</v>
      </c>
      <c r="M603">
        <v>2</v>
      </c>
      <c r="N603" t="str" cm="1">
        <f t="array" ref="N603">_xlfn.IFS(M603&lt;=2,"Small",M603&lt;=5,"Medium",M603&gt;5,"Large")</f>
        <v>Small</v>
      </c>
      <c r="O603" s="50">
        <v>56</v>
      </c>
      <c r="P603" s="67">
        <f t="shared" si="37"/>
        <v>0.03</v>
      </c>
      <c r="Q603" s="52">
        <v>4.3899999999999997</v>
      </c>
      <c r="R603" s="52" t="str" cm="1">
        <f t="array" ref="R603">_xlfn.IFS(ROUND(Q603,0)=5,"Excellent",ROUND(Q603,0)=4,"Good",ROUND(Q603,0)=3,"Ok",ROUND(Q603,0)&lt;3,"Bad")</f>
        <v>Good</v>
      </c>
      <c r="S603">
        <v>36</v>
      </c>
      <c r="T603" t="str">
        <f t="shared" si="38"/>
        <v>No</v>
      </c>
      <c r="U603" s="65">
        <v>41578</v>
      </c>
      <c r="V603" s="65">
        <v>43820</v>
      </c>
      <c r="W603">
        <v>90</v>
      </c>
      <c r="X603" t="str">
        <f t="shared" si="39"/>
        <v>Active</v>
      </c>
      <c r="Y603" t="s">
        <v>15616</v>
      </c>
    </row>
    <row r="604" spans="1:25" x14ac:dyDescent="0.25">
      <c r="A604">
        <v>603</v>
      </c>
      <c r="B604" t="s">
        <v>468</v>
      </c>
      <c r="C604">
        <v>1231</v>
      </c>
      <c r="D604" t="str">
        <f>VLOOKUP($C604,Hosts!$A:$O,10,0)</f>
        <v>New York</v>
      </c>
      <c r="E604" s="67">
        <f>INDEX(Hosts!$A:$O,MATCH(Places!$C604,Hosts!$A:$A,0),MATCH(Places!E$1,Hosts!$1:$1,0))</f>
        <v>1</v>
      </c>
      <c r="F604" s="67">
        <f>INDEX(Hosts!$A:$O,MATCH(Places!$C604,Hosts!$A:$A,0),MATCH(Places!F$1,Hosts!$1:$1,0))</f>
        <v>1</v>
      </c>
      <c r="G604" s="67" t="str">
        <f>INDEX(Hosts!$A:$O,MATCH(Places!$C604,Hosts!$A:$A,0),MATCH(Places!G$1,Hosts!$1:$1,0))</f>
        <v>Yes</v>
      </c>
      <c r="H604">
        <v>20</v>
      </c>
      <c r="I604" t="str">
        <f>VLOOKUP($H604,Neighborhoods!$A:$C,2,0)</f>
        <v>Manhattan</v>
      </c>
      <c r="J604" t="str">
        <f>VLOOKUP($H604,Neighborhoods!$A:$C,3,0)</f>
        <v>Upper West Side</v>
      </c>
      <c r="K604" t="s">
        <v>11822</v>
      </c>
      <c r="L604" t="str">
        <f t="shared" si="36"/>
        <v>No</v>
      </c>
      <c r="M604">
        <v>7</v>
      </c>
      <c r="N604" t="str" cm="1">
        <f t="array" ref="N604">_xlfn.IFS(M604&lt;=2,"Small",M604&lt;=5,"Medium",M604&gt;5,"Large")</f>
        <v>Large</v>
      </c>
      <c r="O604" s="50">
        <v>490</v>
      </c>
      <c r="P604" s="67">
        <f t="shared" si="37"/>
        <v>0.04</v>
      </c>
      <c r="Q604" s="52">
        <v>4.83</v>
      </c>
      <c r="R604" s="52" t="str" cm="1">
        <f t="array" ref="R604">_xlfn.IFS(ROUND(Q604,0)=5,"Excellent",ROUND(Q604,0)=4,"Good",ROUND(Q604,0)=3,"Ok",ROUND(Q604,0)&lt;3,"Bad")</f>
        <v>Excellent</v>
      </c>
      <c r="S604">
        <v>95</v>
      </c>
      <c r="T604" t="str">
        <f t="shared" si="38"/>
        <v>No</v>
      </c>
      <c r="U604" s="65">
        <v>41587</v>
      </c>
      <c r="V604" s="65">
        <v>43967</v>
      </c>
      <c r="W604">
        <v>316</v>
      </c>
      <c r="X604" t="str">
        <f t="shared" si="39"/>
        <v>Active</v>
      </c>
      <c r="Y604" t="s">
        <v>15615</v>
      </c>
    </row>
    <row r="605" spans="1:25" x14ac:dyDescent="0.25">
      <c r="A605">
        <v>604</v>
      </c>
      <c r="B605" t="s">
        <v>469</v>
      </c>
      <c r="C605">
        <v>1291</v>
      </c>
      <c r="D605" t="str">
        <f>VLOOKUP($C605,Hosts!$A:$O,10,0)</f>
        <v>New York</v>
      </c>
      <c r="E605" s="67">
        <f>INDEX(Hosts!$A:$O,MATCH(Places!$C605,Hosts!$A:$A,0),MATCH(Places!E$1,Hosts!$1:$1,0))</f>
        <v>1</v>
      </c>
      <c r="F605" s="67">
        <f>INDEX(Hosts!$A:$O,MATCH(Places!$C605,Hosts!$A:$A,0),MATCH(Places!F$1,Hosts!$1:$1,0))</f>
        <v>0.87</v>
      </c>
      <c r="G605" s="67" t="str">
        <f>INDEX(Hosts!$A:$O,MATCH(Places!$C605,Hosts!$A:$A,0),MATCH(Places!G$1,Hosts!$1:$1,0))</f>
        <v>Yes</v>
      </c>
      <c r="H605">
        <v>12</v>
      </c>
      <c r="I605" t="str">
        <f>VLOOKUP($H605,Neighborhoods!$A:$C,2,0)</f>
        <v>Brooklyn</v>
      </c>
      <c r="J605" t="str">
        <f>VLOOKUP($H605,Neighborhoods!$A:$C,3,0)</f>
        <v>Williamsburg</v>
      </c>
      <c r="K605" t="s">
        <v>1</v>
      </c>
      <c r="L605" t="str">
        <f t="shared" si="36"/>
        <v>Yes</v>
      </c>
      <c r="M605">
        <v>2</v>
      </c>
      <c r="N605" t="str" cm="1">
        <f t="array" ref="N605">_xlfn.IFS(M605&lt;=2,"Small",M605&lt;=5,"Medium",M605&gt;5,"Large")</f>
        <v>Small</v>
      </c>
      <c r="O605" s="50">
        <v>104</v>
      </c>
      <c r="P605" s="67">
        <f t="shared" si="37"/>
        <v>0.03</v>
      </c>
      <c r="Q605" s="52">
        <v>4.99</v>
      </c>
      <c r="R605" s="52" t="str" cm="1">
        <f t="array" ref="R605">_xlfn.IFS(ROUND(Q605,0)=5,"Excellent",ROUND(Q605,0)=4,"Good",ROUND(Q605,0)=3,"Ok",ROUND(Q605,0)&lt;3,"Bad")</f>
        <v>Excellent</v>
      </c>
      <c r="S605">
        <v>384</v>
      </c>
      <c r="T605" t="str">
        <f t="shared" si="38"/>
        <v>Yes</v>
      </c>
      <c r="U605" s="65">
        <v>41572</v>
      </c>
      <c r="V605" s="65">
        <v>44045</v>
      </c>
      <c r="W605">
        <v>355</v>
      </c>
      <c r="X605" t="str">
        <f t="shared" si="39"/>
        <v>Active</v>
      </c>
      <c r="Y605" t="s">
        <v>15615</v>
      </c>
    </row>
    <row r="606" spans="1:25" x14ac:dyDescent="0.25">
      <c r="A606">
        <v>605</v>
      </c>
      <c r="B606" t="s">
        <v>470</v>
      </c>
      <c r="C606">
        <v>1364</v>
      </c>
      <c r="D606" t="str">
        <f>VLOOKUP($C606,Hosts!$A:$O,10,0)</f>
        <v>New York</v>
      </c>
      <c r="E606" s="67">
        <f>INDEX(Hosts!$A:$O,MATCH(Places!$C606,Hosts!$A:$A,0),MATCH(Places!E$1,Hosts!$1:$1,0))</f>
        <v>1</v>
      </c>
      <c r="F606" s="67">
        <f>INDEX(Hosts!$A:$O,MATCH(Places!$C606,Hosts!$A:$A,0),MATCH(Places!F$1,Hosts!$1:$1,0))</f>
        <v>0.47</v>
      </c>
      <c r="G606" s="67" t="str">
        <f>INDEX(Hosts!$A:$O,MATCH(Places!$C606,Hosts!$A:$A,0),MATCH(Places!G$1,Hosts!$1:$1,0))</f>
        <v>Yes</v>
      </c>
      <c r="H606">
        <v>17</v>
      </c>
      <c r="I606" t="str">
        <f>VLOOKUP($H606,Neighborhoods!$A:$C,2,0)</f>
        <v>Manhattan</v>
      </c>
      <c r="J606" t="str">
        <f>VLOOKUP($H606,Neighborhoods!$A:$C,3,0)</f>
        <v>Hell's Kitchen</v>
      </c>
      <c r="K606" t="s">
        <v>11822</v>
      </c>
      <c r="L606" t="str">
        <f t="shared" si="36"/>
        <v>No</v>
      </c>
      <c r="M606">
        <v>2</v>
      </c>
      <c r="N606" t="str" cm="1">
        <f t="array" ref="N606">_xlfn.IFS(M606&lt;=2,"Small",M606&lt;=5,"Medium",M606&gt;5,"Large")</f>
        <v>Small</v>
      </c>
      <c r="O606" s="50">
        <v>190</v>
      </c>
      <c r="P606" s="67">
        <f t="shared" si="37"/>
        <v>0.03</v>
      </c>
      <c r="Q606" s="52">
        <v>4.99</v>
      </c>
      <c r="R606" s="52" t="str" cm="1">
        <f t="array" ref="R606">_xlfn.IFS(ROUND(Q606,0)=5,"Excellent",ROUND(Q606,0)=4,"Good",ROUND(Q606,0)=3,"Ok",ROUND(Q606,0)&lt;3,"Bad")</f>
        <v>Excellent</v>
      </c>
      <c r="S606">
        <v>129</v>
      </c>
      <c r="T606" t="str">
        <f t="shared" si="38"/>
        <v>Yes</v>
      </c>
      <c r="U606" s="65">
        <v>41764</v>
      </c>
      <c r="V606" s="65">
        <v>43832</v>
      </c>
      <c r="W606">
        <v>274</v>
      </c>
      <c r="X606" t="str">
        <f t="shared" si="39"/>
        <v>Active</v>
      </c>
      <c r="Y606" t="s">
        <v>15615</v>
      </c>
    </row>
    <row r="607" spans="1:25" x14ac:dyDescent="0.25">
      <c r="A607">
        <v>606</v>
      </c>
      <c r="B607" t="s">
        <v>471</v>
      </c>
      <c r="C607">
        <v>1365</v>
      </c>
      <c r="D607" t="str">
        <f>VLOOKUP($C607,Hosts!$A:$O,10,0)</f>
        <v>New York</v>
      </c>
      <c r="E607" s="67">
        <f>INDEX(Hosts!$A:$O,MATCH(Places!$C607,Hosts!$A:$A,0),MATCH(Places!E$1,Hosts!$1:$1,0))</f>
        <v>1</v>
      </c>
      <c r="F607" s="67">
        <f>INDEX(Hosts!$A:$O,MATCH(Places!$C607,Hosts!$A:$A,0),MATCH(Places!F$1,Hosts!$1:$1,0))</f>
        <v>1</v>
      </c>
      <c r="G607" s="67" t="str">
        <f>INDEX(Hosts!$A:$O,MATCH(Places!$C607,Hosts!$A:$A,0),MATCH(Places!G$1,Hosts!$1:$1,0))</f>
        <v>Yes</v>
      </c>
      <c r="H607">
        <v>12</v>
      </c>
      <c r="I607" t="str">
        <f>VLOOKUP($H607,Neighborhoods!$A:$C,2,0)</f>
        <v>Brooklyn</v>
      </c>
      <c r="J607" t="str">
        <f>VLOOKUP($H607,Neighborhoods!$A:$C,3,0)</f>
        <v>Williamsburg</v>
      </c>
      <c r="K607" t="s">
        <v>11822</v>
      </c>
      <c r="L607" t="str">
        <f t="shared" si="36"/>
        <v>No</v>
      </c>
      <c r="M607">
        <v>6</v>
      </c>
      <c r="N607" t="str" cm="1">
        <f t="array" ref="N607">_xlfn.IFS(M607&lt;=2,"Small",M607&lt;=5,"Medium",M607&gt;5,"Large")</f>
        <v>Large</v>
      </c>
      <c r="O607" s="50">
        <v>164</v>
      </c>
      <c r="P607" s="67">
        <f t="shared" si="37"/>
        <v>0.03</v>
      </c>
      <c r="Q607" s="52">
        <v>4.82</v>
      </c>
      <c r="R607" s="52" t="str" cm="1">
        <f t="array" ref="R607">_xlfn.IFS(ROUND(Q607,0)=5,"Excellent",ROUND(Q607,0)=4,"Good",ROUND(Q607,0)=3,"Ok",ROUND(Q607,0)&lt;3,"Bad")</f>
        <v>Excellent</v>
      </c>
      <c r="S607">
        <v>181</v>
      </c>
      <c r="T607" t="str">
        <f t="shared" si="38"/>
        <v>Yes</v>
      </c>
      <c r="U607" s="65">
        <v>41558</v>
      </c>
      <c r="V607" s="65">
        <v>44011</v>
      </c>
      <c r="W607">
        <v>211</v>
      </c>
      <c r="X607" t="str">
        <f t="shared" si="39"/>
        <v>Active</v>
      </c>
      <c r="Y607" t="s">
        <v>15615</v>
      </c>
    </row>
    <row r="608" spans="1:25" x14ac:dyDescent="0.25">
      <c r="A608">
        <v>607</v>
      </c>
      <c r="B608" t="s">
        <v>13870</v>
      </c>
      <c r="C608">
        <v>651</v>
      </c>
      <c r="D608" t="str">
        <f>VLOOKUP($C608,Hosts!$A:$O,10,0)</f>
        <v>Île-de-France</v>
      </c>
      <c r="E608" s="67">
        <f>INDEX(Hosts!$A:$O,MATCH(Places!$C608,Hosts!$A:$A,0),MATCH(Places!E$1,Hosts!$1:$1,0))</f>
        <v>1</v>
      </c>
      <c r="F608" s="67">
        <f>INDEX(Hosts!$A:$O,MATCH(Places!$C608,Hosts!$A:$A,0),MATCH(Places!F$1,Hosts!$1:$1,0))</f>
        <v>0.93</v>
      </c>
      <c r="G608" s="67" t="str">
        <f>INDEX(Hosts!$A:$O,MATCH(Places!$C608,Hosts!$A:$A,0),MATCH(Places!G$1,Hosts!$1:$1,0))</f>
        <v>No</v>
      </c>
      <c r="H608">
        <v>12</v>
      </c>
      <c r="I608" t="str">
        <f>VLOOKUP($H608,Neighborhoods!$A:$C,2,0)</f>
        <v>Brooklyn</v>
      </c>
      <c r="J608" t="str">
        <f>VLOOKUP($H608,Neighborhoods!$A:$C,3,0)</f>
        <v>Williamsburg</v>
      </c>
      <c r="K608" t="s">
        <v>1</v>
      </c>
      <c r="L608" t="str">
        <f t="shared" si="36"/>
        <v>Yes</v>
      </c>
      <c r="M608">
        <v>1</v>
      </c>
      <c r="N608" t="str" cm="1">
        <f t="array" ref="N608">_xlfn.IFS(M608&lt;=2,"Small",M608&lt;=5,"Medium",M608&gt;5,"Large")</f>
        <v>Small</v>
      </c>
      <c r="O608" s="50">
        <v>74</v>
      </c>
      <c r="P608" s="67">
        <f t="shared" si="37"/>
        <v>0.03</v>
      </c>
      <c r="Q608" s="52">
        <v>4.82</v>
      </c>
      <c r="R608" s="52" t="str" cm="1">
        <f t="array" ref="R608">_xlfn.IFS(ROUND(Q608,0)=5,"Excellent",ROUND(Q608,0)=4,"Good",ROUND(Q608,0)=3,"Ok",ROUND(Q608,0)&lt;3,"Bad")</f>
        <v>Excellent</v>
      </c>
      <c r="S608">
        <v>250</v>
      </c>
      <c r="T608" t="str">
        <f t="shared" si="38"/>
        <v>Yes</v>
      </c>
      <c r="U608" s="65">
        <v>42036</v>
      </c>
      <c r="V608" s="65">
        <v>44046</v>
      </c>
      <c r="W608">
        <v>345</v>
      </c>
      <c r="X608" t="str">
        <f t="shared" si="39"/>
        <v>Active</v>
      </c>
      <c r="Y608" t="s">
        <v>15615</v>
      </c>
    </row>
    <row r="609" spans="1:25" x14ac:dyDescent="0.25">
      <c r="A609">
        <v>608</v>
      </c>
      <c r="B609" t="s">
        <v>13425</v>
      </c>
      <c r="C609">
        <v>739</v>
      </c>
      <c r="D609" t="str">
        <f>VLOOKUP($C609,Hosts!$A:$O,10,0)</f>
        <v>New York</v>
      </c>
      <c r="E609" s="67">
        <f>INDEX(Hosts!$A:$O,MATCH(Places!$C609,Hosts!$A:$A,0),MATCH(Places!E$1,Hosts!$1:$1,0))</f>
        <v>1</v>
      </c>
      <c r="F609" s="67">
        <f>INDEX(Hosts!$A:$O,MATCH(Places!$C609,Hosts!$A:$A,0),MATCH(Places!F$1,Hosts!$1:$1,0))</f>
        <v>1</v>
      </c>
      <c r="G609" s="67" t="str">
        <f>INDEX(Hosts!$A:$O,MATCH(Places!$C609,Hosts!$A:$A,0),MATCH(Places!G$1,Hosts!$1:$1,0))</f>
        <v>No</v>
      </c>
      <c r="H609">
        <v>7</v>
      </c>
      <c r="I609" t="str">
        <f>VLOOKUP($H609,Neighborhoods!$A:$C,2,0)</f>
        <v>Brooklyn</v>
      </c>
      <c r="J609" t="str">
        <f>VLOOKUP($H609,Neighborhoods!$A:$C,3,0)</f>
        <v>Bedford-Stuyvesant</v>
      </c>
      <c r="K609" t="s">
        <v>1</v>
      </c>
      <c r="L609" t="str">
        <f t="shared" si="36"/>
        <v>Yes</v>
      </c>
      <c r="M609">
        <v>3</v>
      </c>
      <c r="N609" t="str" cm="1">
        <f t="array" ref="N609">_xlfn.IFS(M609&lt;=2,"Small",M609&lt;=5,"Medium",M609&gt;5,"Large")</f>
        <v>Medium</v>
      </c>
      <c r="O609" s="50">
        <v>200</v>
      </c>
      <c r="P609" s="67">
        <f t="shared" si="37"/>
        <v>0.04</v>
      </c>
      <c r="Q609" s="52">
        <v>4.67</v>
      </c>
      <c r="R609" s="52" t="str" cm="1">
        <f t="array" ref="R609">_xlfn.IFS(ROUND(Q609,0)=5,"Excellent",ROUND(Q609,0)=4,"Good",ROUND(Q609,0)=3,"Ok",ROUND(Q609,0)&lt;3,"Bad")</f>
        <v>Excellent</v>
      </c>
      <c r="S609">
        <v>3</v>
      </c>
      <c r="T609" t="str">
        <f t="shared" si="38"/>
        <v>No</v>
      </c>
      <c r="U609" s="65">
        <v>41975</v>
      </c>
      <c r="V609" s="65">
        <v>42384</v>
      </c>
      <c r="W609">
        <v>365</v>
      </c>
      <c r="X609" t="str">
        <f t="shared" si="39"/>
        <v>Active</v>
      </c>
      <c r="Y609" t="s">
        <v>15615</v>
      </c>
    </row>
    <row r="610" spans="1:25" x14ac:dyDescent="0.25">
      <c r="A610">
        <v>609</v>
      </c>
      <c r="B610" t="s">
        <v>14505</v>
      </c>
      <c r="C610">
        <v>1366</v>
      </c>
      <c r="D610" t="str">
        <f>VLOOKUP($C610,Hosts!$A:$O,10,0)</f>
        <v>New York</v>
      </c>
      <c r="E610" s="67">
        <f>INDEX(Hosts!$A:$O,MATCH(Places!$C610,Hosts!$A:$A,0),MATCH(Places!E$1,Hosts!$1:$1,0))</f>
        <v>0.22</v>
      </c>
      <c r="F610" s="67">
        <f>INDEX(Hosts!$A:$O,MATCH(Places!$C610,Hosts!$A:$A,0),MATCH(Places!F$1,Hosts!$1:$1,0))</f>
        <v>0.21</v>
      </c>
      <c r="G610" s="67" t="str">
        <f>INDEX(Hosts!$A:$O,MATCH(Places!$C610,Hosts!$A:$A,0),MATCH(Places!G$1,Hosts!$1:$1,0))</f>
        <v>No</v>
      </c>
      <c r="H610">
        <v>17</v>
      </c>
      <c r="I610" t="str">
        <f>VLOOKUP($H610,Neighborhoods!$A:$C,2,0)</f>
        <v>Manhattan</v>
      </c>
      <c r="J610" t="str">
        <f>VLOOKUP($H610,Neighborhoods!$A:$C,3,0)</f>
        <v>Hell's Kitchen</v>
      </c>
      <c r="K610" t="s">
        <v>11822</v>
      </c>
      <c r="L610" t="str">
        <f t="shared" si="36"/>
        <v>No</v>
      </c>
      <c r="M610">
        <v>4</v>
      </c>
      <c r="N610" t="str" cm="1">
        <f t="array" ref="N610">_xlfn.IFS(M610&lt;=2,"Small",M610&lt;=5,"Medium",M610&gt;5,"Large")</f>
        <v>Medium</v>
      </c>
      <c r="O610" s="50">
        <v>171</v>
      </c>
      <c r="P610" s="67">
        <f t="shared" si="37"/>
        <v>0.03</v>
      </c>
      <c r="Q610" s="52">
        <v>4.82</v>
      </c>
      <c r="R610" s="52" t="str" cm="1">
        <f t="array" ref="R610">_xlfn.IFS(ROUND(Q610,0)=5,"Excellent",ROUND(Q610,0)=4,"Good",ROUND(Q610,0)=3,"Ok",ROUND(Q610,0)&lt;3,"Bad")</f>
        <v>Excellent</v>
      </c>
      <c r="S610">
        <v>34</v>
      </c>
      <c r="T610" t="str">
        <f t="shared" si="38"/>
        <v>No</v>
      </c>
      <c r="U610" s="65">
        <v>42078</v>
      </c>
      <c r="V610" s="65">
        <v>43832</v>
      </c>
      <c r="W610">
        <v>116</v>
      </c>
      <c r="X610" t="str">
        <f t="shared" si="39"/>
        <v>Active</v>
      </c>
      <c r="Y610" t="s">
        <v>15615</v>
      </c>
    </row>
    <row r="611" spans="1:25" x14ac:dyDescent="0.25">
      <c r="A611">
        <v>610</v>
      </c>
      <c r="B611" t="s">
        <v>14610</v>
      </c>
      <c r="C611">
        <v>1239</v>
      </c>
      <c r="D611" t="str">
        <f>VLOOKUP($C611,Hosts!$A:$O,10,0)</f>
        <v>New York</v>
      </c>
      <c r="E611" s="67">
        <f>INDEX(Hosts!$A:$O,MATCH(Places!$C611,Hosts!$A:$A,0),MATCH(Places!E$1,Hosts!$1:$1,0))</f>
        <v>0.98</v>
      </c>
      <c r="F611" s="67">
        <f>INDEX(Hosts!$A:$O,MATCH(Places!$C611,Hosts!$A:$A,0),MATCH(Places!F$1,Hosts!$1:$1,0))</f>
        <v>1</v>
      </c>
      <c r="G611" s="67" t="str">
        <f>INDEX(Hosts!$A:$O,MATCH(Places!$C611,Hosts!$A:$A,0),MATCH(Places!G$1,Hosts!$1:$1,0))</f>
        <v>No</v>
      </c>
      <c r="H611">
        <v>11</v>
      </c>
      <c r="I611" t="str">
        <f>VLOOKUP($H611,Neighborhoods!$A:$C,2,0)</f>
        <v>Brooklyn</v>
      </c>
      <c r="J611" t="str">
        <f>VLOOKUP($H611,Neighborhoods!$A:$C,3,0)</f>
        <v>Greenpoint</v>
      </c>
      <c r="K611" t="s">
        <v>11822</v>
      </c>
      <c r="L611" t="str">
        <f t="shared" si="36"/>
        <v>No</v>
      </c>
      <c r="M611">
        <v>4</v>
      </c>
      <c r="N611" t="str" cm="1">
        <f t="array" ref="N611">_xlfn.IFS(M611&lt;=2,"Small",M611&lt;=5,"Medium",M611&gt;5,"Large")</f>
        <v>Medium</v>
      </c>
      <c r="O611" s="50">
        <v>119</v>
      </c>
      <c r="P611" s="67">
        <f t="shared" si="37"/>
        <v>0.03</v>
      </c>
      <c r="Q611" s="52">
        <v>4.71</v>
      </c>
      <c r="R611" s="52" t="str" cm="1">
        <f t="array" ref="R611">_xlfn.IFS(ROUND(Q611,0)=5,"Excellent",ROUND(Q611,0)=4,"Good",ROUND(Q611,0)=3,"Ok",ROUND(Q611,0)&lt;3,"Bad")</f>
        <v>Excellent</v>
      </c>
      <c r="S611">
        <v>7</v>
      </c>
      <c r="T611" t="str">
        <f t="shared" si="38"/>
        <v>No</v>
      </c>
      <c r="U611" s="65">
        <v>41807</v>
      </c>
      <c r="V611" s="65">
        <v>43789</v>
      </c>
      <c r="W611">
        <v>275</v>
      </c>
      <c r="X611" t="str">
        <f t="shared" si="39"/>
        <v>Active</v>
      </c>
      <c r="Y611" t="s">
        <v>15616</v>
      </c>
    </row>
    <row r="612" spans="1:25" x14ac:dyDescent="0.25">
      <c r="A612">
        <v>611</v>
      </c>
      <c r="B612" t="s">
        <v>14954</v>
      </c>
      <c r="C612">
        <v>889</v>
      </c>
      <c r="D612" t="str">
        <f>VLOOKUP($C612,Hosts!$A:$O,10,0)</f>
        <v>New York</v>
      </c>
      <c r="E612" s="67">
        <f>INDEX(Hosts!$A:$O,MATCH(Places!$C612,Hosts!$A:$A,0),MATCH(Places!E$1,Hosts!$1:$1,0))</f>
        <v>1</v>
      </c>
      <c r="F612" s="67">
        <f>INDEX(Hosts!$A:$O,MATCH(Places!$C612,Hosts!$A:$A,0),MATCH(Places!F$1,Hosts!$1:$1,0))</f>
        <v>0.94</v>
      </c>
      <c r="G612" s="67" t="str">
        <f>INDEX(Hosts!$A:$O,MATCH(Places!$C612,Hosts!$A:$A,0),MATCH(Places!G$1,Hosts!$1:$1,0))</f>
        <v>Yes</v>
      </c>
      <c r="H612">
        <v>13</v>
      </c>
      <c r="I612" t="str">
        <f>VLOOKUP($H612,Neighborhoods!$A:$C,2,0)</f>
        <v>Manhattan</v>
      </c>
      <c r="J612" t="str">
        <f>VLOOKUP($H612,Neighborhoods!$A:$C,3,0)</f>
        <v>Chelsea</v>
      </c>
      <c r="K612" t="s">
        <v>11822</v>
      </c>
      <c r="L612" t="str">
        <f t="shared" si="36"/>
        <v>No</v>
      </c>
      <c r="M612">
        <v>4</v>
      </c>
      <c r="N612" t="str" cm="1">
        <f t="array" ref="N612">_xlfn.IFS(M612&lt;=2,"Small",M612&lt;=5,"Medium",M612&gt;5,"Large")</f>
        <v>Medium</v>
      </c>
      <c r="O612" s="50">
        <v>497</v>
      </c>
      <c r="P612" s="67">
        <f t="shared" si="37"/>
        <v>0.04</v>
      </c>
      <c r="Q612" s="52">
        <v>4.9000000000000004</v>
      </c>
      <c r="R612" s="52" t="str" cm="1">
        <f t="array" ref="R612">_xlfn.IFS(ROUND(Q612,0)=5,"Excellent",ROUND(Q612,0)=4,"Good",ROUND(Q612,0)=3,"Ok",ROUND(Q612,0)&lt;3,"Bad")</f>
        <v>Excellent</v>
      </c>
      <c r="S612">
        <v>123</v>
      </c>
      <c r="T612" t="str">
        <f t="shared" si="38"/>
        <v>Yes</v>
      </c>
      <c r="U612" s="65">
        <v>41611</v>
      </c>
      <c r="V612" s="65">
        <v>43845</v>
      </c>
      <c r="W612">
        <v>334</v>
      </c>
      <c r="X612" t="str">
        <f t="shared" si="39"/>
        <v>Active</v>
      </c>
      <c r="Y612" t="s">
        <v>15616</v>
      </c>
    </row>
    <row r="613" spans="1:25" x14ac:dyDescent="0.25">
      <c r="A613">
        <v>612</v>
      </c>
      <c r="B613" t="s">
        <v>14933</v>
      </c>
      <c r="C613">
        <v>1359</v>
      </c>
      <c r="D613" t="str">
        <f>VLOOKUP($C613,Hosts!$A:$O,10,0)</f>
        <v>New York</v>
      </c>
      <c r="E613" s="67">
        <f>INDEX(Hosts!$A:$O,MATCH(Places!$C613,Hosts!$A:$A,0),MATCH(Places!E$1,Hosts!$1:$1,0))</f>
        <v>1</v>
      </c>
      <c r="F613" s="67">
        <f>INDEX(Hosts!$A:$O,MATCH(Places!$C613,Hosts!$A:$A,0),MATCH(Places!F$1,Hosts!$1:$1,0))</f>
        <v>0.98</v>
      </c>
      <c r="G613" s="67" t="str">
        <f>INDEX(Hosts!$A:$O,MATCH(Places!$C613,Hosts!$A:$A,0),MATCH(Places!G$1,Hosts!$1:$1,0))</f>
        <v>Yes</v>
      </c>
      <c r="H613">
        <v>14</v>
      </c>
      <c r="I613" t="str">
        <f>VLOOKUP($H613,Neighborhoods!$A:$C,2,0)</f>
        <v>Manhattan</v>
      </c>
      <c r="J613" t="str">
        <f>VLOOKUP($H613,Neighborhoods!$A:$C,3,0)</f>
        <v>East Harlem</v>
      </c>
      <c r="K613" t="s">
        <v>11822</v>
      </c>
      <c r="L613" t="str">
        <f t="shared" si="36"/>
        <v>No</v>
      </c>
      <c r="M613">
        <v>5</v>
      </c>
      <c r="N613" t="str" cm="1">
        <f t="array" ref="N613">_xlfn.IFS(M613&lt;=2,"Small",M613&lt;=5,"Medium",M613&gt;5,"Large")</f>
        <v>Medium</v>
      </c>
      <c r="O613" s="50">
        <v>151</v>
      </c>
      <c r="P613" s="67">
        <f t="shared" si="37"/>
        <v>0.03</v>
      </c>
      <c r="Q613" s="52">
        <v>4.91</v>
      </c>
      <c r="R613" s="52" t="str" cm="1">
        <f t="array" ref="R613">_xlfn.IFS(ROUND(Q613,0)=5,"Excellent",ROUND(Q613,0)=4,"Good",ROUND(Q613,0)=3,"Ok",ROUND(Q613,0)&lt;3,"Bad")</f>
        <v>Excellent</v>
      </c>
      <c r="S613">
        <v>272</v>
      </c>
      <c r="T613" t="str">
        <f t="shared" si="38"/>
        <v>Yes</v>
      </c>
      <c r="U613" s="65">
        <v>41562</v>
      </c>
      <c r="V613" s="65">
        <v>43963</v>
      </c>
      <c r="W613">
        <v>303</v>
      </c>
      <c r="X613" t="str">
        <f t="shared" si="39"/>
        <v>Active</v>
      </c>
      <c r="Y613" t="s">
        <v>15616</v>
      </c>
    </row>
    <row r="614" spans="1:25" x14ac:dyDescent="0.25">
      <c r="A614">
        <v>613</v>
      </c>
      <c r="B614" t="s">
        <v>13774</v>
      </c>
      <c r="C614">
        <v>1369</v>
      </c>
      <c r="D614" t="str">
        <f>VLOOKUP($C614,Hosts!$A:$O,10,0)</f>
        <v>New York</v>
      </c>
      <c r="E614" s="67">
        <f>INDEX(Hosts!$A:$O,MATCH(Places!$C614,Hosts!$A:$A,0),MATCH(Places!E$1,Hosts!$1:$1,0))</f>
        <v>1</v>
      </c>
      <c r="F614" s="67">
        <f>INDEX(Hosts!$A:$O,MATCH(Places!$C614,Hosts!$A:$A,0),MATCH(Places!F$1,Hosts!$1:$1,0))</f>
        <v>0.96</v>
      </c>
      <c r="G614" s="67" t="str">
        <f>INDEX(Hosts!$A:$O,MATCH(Places!$C614,Hosts!$A:$A,0),MATCH(Places!G$1,Hosts!$1:$1,0))</f>
        <v>Yes</v>
      </c>
      <c r="H614">
        <v>9</v>
      </c>
      <c r="I614" t="str">
        <f>VLOOKUP($H614,Neighborhoods!$A:$C,2,0)</f>
        <v>Brooklyn</v>
      </c>
      <c r="J614" t="str">
        <f>VLOOKUP($H614,Neighborhoods!$A:$C,3,0)</f>
        <v>Crown Heights</v>
      </c>
      <c r="K614" t="s">
        <v>11822</v>
      </c>
      <c r="L614" t="str">
        <f t="shared" si="36"/>
        <v>No</v>
      </c>
      <c r="M614">
        <v>4</v>
      </c>
      <c r="N614" t="str" cm="1">
        <f t="array" ref="N614">_xlfn.IFS(M614&lt;=2,"Small",M614&lt;=5,"Medium",M614&gt;5,"Large")</f>
        <v>Medium</v>
      </c>
      <c r="O614" s="50">
        <v>180</v>
      </c>
      <c r="P614" s="67">
        <f t="shared" si="37"/>
        <v>0.03</v>
      </c>
      <c r="Q614" s="52">
        <v>4.97</v>
      </c>
      <c r="R614" s="52" t="str" cm="1">
        <f t="array" ref="R614">_xlfn.IFS(ROUND(Q614,0)=5,"Excellent",ROUND(Q614,0)=4,"Good",ROUND(Q614,0)=3,"Ok",ROUND(Q614,0)&lt;3,"Bad")</f>
        <v>Excellent</v>
      </c>
      <c r="S614">
        <v>124</v>
      </c>
      <c r="T614" t="str">
        <f t="shared" si="38"/>
        <v>Yes</v>
      </c>
      <c r="U614" s="65">
        <v>42006</v>
      </c>
      <c r="V614" s="65">
        <v>43831</v>
      </c>
      <c r="W614">
        <v>358</v>
      </c>
      <c r="X614" t="str">
        <f t="shared" si="39"/>
        <v>Active</v>
      </c>
      <c r="Y614" t="s">
        <v>15615</v>
      </c>
    </row>
    <row r="615" spans="1:25" x14ac:dyDescent="0.25">
      <c r="A615">
        <v>614</v>
      </c>
      <c r="B615" t="s">
        <v>472</v>
      </c>
      <c r="C615">
        <v>949</v>
      </c>
      <c r="D615" t="str">
        <f>VLOOKUP($C615,Hosts!$A:$O,10,0)</f>
        <v>New York</v>
      </c>
      <c r="E615" s="67">
        <f>INDEX(Hosts!$A:$O,MATCH(Places!$C615,Hosts!$A:$A,0),MATCH(Places!E$1,Hosts!$1:$1,0))</f>
        <v>0.75</v>
      </c>
      <c r="F615" s="67">
        <f>INDEX(Hosts!$A:$O,MATCH(Places!$C615,Hosts!$A:$A,0),MATCH(Places!F$1,Hosts!$1:$1,0))</f>
        <v>0.5</v>
      </c>
      <c r="G615" s="67" t="str">
        <f>INDEX(Hosts!$A:$O,MATCH(Places!$C615,Hosts!$A:$A,0),MATCH(Places!G$1,Hosts!$1:$1,0))</f>
        <v>No</v>
      </c>
      <c r="H615">
        <v>14</v>
      </c>
      <c r="I615" t="str">
        <f>VLOOKUP($H615,Neighborhoods!$A:$C,2,0)</f>
        <v>Manhattan</v>
      </c>
      <c r="J615" t="str">
        <f>VLOOKUP($H615,Neighborhoods!$A:$C,3,0)</f>
        <v>East Harlem</v>
      </c>
      <c r="K615" t="s">
        <v>1</v>
      </c>
      <c r="L615" t="str">
        <f t="shared" si="36"/>
        <v>Yes</v>
      </c>
      <c r="M615">
        <v>2</v>
      </c>
      <c r="N615" t="str" cm="1">
        <f t="array" ref="N615">_xlfn.IFS(M615&lt;=2,"Small",M615&lt;=5,"Medium",M615&gt;5,"Large")</f>
        <v>Small</v>
      </c>
      <c r="O615" s="50">
        <v>105</v>
      </c>
      <c r="P615" s="67">
        <f t="shared" si="37"/>
        <v>0.03</v>
      </c>
      <c r="Q615" s="52">
        <v>4.6500000000000004</v>
      </c>
      <c r="R615" s="52" t="str" cm="1">
        <f t="array" ref="R615">_xlfn.IFS(ROUND(Q615,0)=5,"Excellent",ROUND(Q615,0)=4,"Good",ROUND(Q615,0)=3,"Ok",ROUND(Q615,0)&lt;3,"Bad")</f>
        <v>Excellent</v>
      </c>
      <c r="S615">
        <v>48</v>
      </c>
      <c r="T615" t="str">
        <f t="shared" si="38"/>
        <v>No</v>
      </c>
      <c r="U615" s="65">
        <v>42248</v>
      </c>
      <c r="V615" s="65">
        <v>43831</v>
      </c>
      <c r="W615">
        <v>365</v>
      </c>
      <c r="X615" t="str">
        <f t="shared" si="39"/>
        <v>Active</v>
      </c>
      <c r="Y615" t="s">
        <v>15615</v>
      </c>
    </row>
    <row r="616" spans="1:25" x14ac:dyDescent="0.25">
      <c r="A616">
        <v>615</v>
      </c>
      <c r="B616" t="s">
        <v>473</v>
      </c>
      <c r="C616">
        <v>1374</v>
      </c>
      <c r="D616" t="str">
        <f>VLOOKUP($C616,Hosts!$A:$O,10,0)</f>
        <v>New York</v>
      </c>
      <c r="E616" s="67">
        <f>INDEX(Hosts!$A:$O,MATCH(Places!$C616,Hosts!$A:$A,0),MATCH(Places!E$1,Hosts!$1:$1,0))</f>
        <v>1</v>
      </c>
      <c r="F616" s="67">
        <f>INDEX(Hosts!$A:$O,MATCH(Places!$C616,Hosts!$A:$A,0),MATCH(Places!F$1,Hosts!$1:$1,0))</f>
        <v>0.76</v>
      </c>
      <c r="G616" s="67" t="str">
        <f>INDEX(Hosts!$A:$O,MATCH(Places!$C616,Hosts!$A:$A,0),MATCH(Places!G$1,Hosts!$1:$1,0))</f>
        <v>Yes</v>
      </c>
      <c r="H616">
        <v>17</v>
      </c>
      <c r="I616" t="str">
        <f>VLOOKUP($H616,Neighborhoods!$A:$C,2,0)</f>
        <v>Manhattan</v>
      </c>
      <c r="J616" t="str">
        <f>VLOOKUP($H616,Neighborhoods!$A:$C,3,0)</f>
        <v>Hell's Kitchen</v>
      </c>
      <c r="K616" t="s">
        <v>1</v>
      </c>
      <c r="L616" t="str">
        <f t="shared" si="36"/>
        <v>Yes</v>
      </c>
      <c r="M616">
        <v>2</v>
      </c>
      <c r="N616" t="str" cm="1">
        <f t="array" ref="N616">_xlfn.IFS(M616&lt;=2,"Small",M616&lt;=5,"Medium",M616&gt;5,"Large")</f>
        <v>Small</v>
      </c>
      <c r="O616" s="50">
        <v>79</v>
      </c>
      <c r="P616" s="67">
        <f t="shared" si="37"/>
        <v>0.03</v>
      </c>
      <c r="Q616" s="52">
        <v>4.83</v>
      </c>
      <c r="R616" s="52" t="str" cm="1">
        <f t="array" ref="R616">_xlfn.IFS(ROUND(Q616,0)=5,"Excellent",ROUND(Q616,0)=4,"Good",ROUND(Q616,0)=3,"Ok",ROUND(Q616,0)&lt;3,"Bad")</f>
        <v>Excellent</v>
      </c>
      <c r="S616">
        <v>81</v>
      </c>
      <c r="T616" t="str">
        <f t="shared" si="38"/>
        <v>No</v>
      </c>
      <c r="U616" s="65">
        <v>42576</v>
      </c>
      <c r="V616" s="65">
        <v>43909</v>
      </c>
      <c r="W616">
        <v>0</v>
      </c>
      <c r="X616" t="str">
        <f t="shared" si="39"/>
        <v>Inactive</v>
      </c>
      <c r="Y616" t="s">
        <v>15615</v>
      </c>
    </row>
    <row r="617" spans="1:25" x14ac:dyDescent="0.25">
      <c r="A617">
        <v>616</v>
      </c>
      <c r="B617" t="s">
        <v>474</v>
      </c>
      <c r="C617">
        <v>1046</v>
      </c>
      <c r="D617" t="str">
        <f>VLOOKUP($C617,Hosts!$A:$O,10,0)</f>
        <v>New York</v>
      </c>
      <c r="E617" s="67">
        <f>INDEX(Hosts!$A:$O,MATCH(Places!$C617,Hosts!$A:$A,0),MATCH(Places!E$1,Hosts!$1:$1,0))</f>
        <v>1</v>
      </c>
      <c r="F617" s="67">
        <f>INDEX(Hosts!$A:$O,MATCH(Places!$C617,Hosts!$A:$A,0),MATCH(Places!F$1,Hosts!$1:$1,0))</f>
        <v>0.98</v>
      </c>
      <c r="G617" s="67" t="str">
        <f>INDEX(Hosts!$A:$O,MATCH(Places!$C617,Hosts!$A:$A,0),MATCH(Places!G$1,Hosts!$1:$1,0))</f>
        <v>Yes</v>
      </c>
      <c r="H617">
        <v>15</v>
      </c>
      <c r="I617" t="str">
        <f>VLOOKUP($H617,Neighborhoods!$A:$C,2,0)</f>
        <v>Manhattan</v>
      </c>
      <c r="J617" t="str">
        <f>VLOOKUP($H617,Neighborhoods!$A:$C,3,0)</f>
        <v>East Village</v>
      </c>
      <c r="K617" t="s">
        <v>11822</v>
      </c>
      <c r="L617" t="str">
        <f t="shared" si="36"/>
        <v>No</v>
      </c>
      <c r="M617">
        <v>1</v>
      </c>
      <c r="N617" t="str" cm="1">
        <f t="array" ref="N617">_xlfn.IFS(M617&lt;=2,"Small",M617&lt;=5,"Medium",M617&gt;5,"Large")</f>
        <v>Small</v>
      </c>
      <c r="O617" s="50">
        <v>100</v>
      </c>
      <c r="P617" s="67">
        <f t="shared" si="37"/>
        <v>0.03</v>
      </c>
      <c r="Q617" s="52">
        <v>4.99</v>
      </c>
      <c r="R617" s="52" t="str" cm="1">
        <f t="array" ref="R617">_xlfn.IFS(ROUND(Q617,0)=5,"Excellent",ROUND(Q617,0)=4,"Good",ROUND(Q617,0)=3,"Ok",ROUND(Q617,0)&lt;3,"Bad")</f>
        <v>Excellent</v>
      </c>
      <c r="S617">
        <v>294</v>
      </c>
      <c r="T617" t="str">
        <f t="shared" si="38"/>
        <v>Yes</v>
      </c>
      <c r="U617" s="65">
        <v>41591</v>
      </c>
      <c r="V617" s="65">
        <v>43902</v>
      </c>
      <c r="W617">
        <v>68</v>
      </c>
      <c r="X617" t="str">
        <f t="shared" si="39"/>
        <v>Active</v>
      </c>
      <c r="Y617" t="s">
        <v>15615</v>
      </c>
    </row>
    <row r="618" spans="1:25" x14ac:dyDescent="0.25">
      <c r="A618">
        <v>617</v>
      </c>
      <c r="B618" t="s">
        <v>475</v>
      </c>
      <c r="C618">
        <v>1231</v>
      </c>
      <c r="D618" t="str">
        <f>VLOOKUP($C618,Hosts!$A:$O,10,0)</f>
        <v>New York</v>
      </c>
      <c r="E618" s="67">
        <f>INDEX(Hosts!$A:$O,MATCH(Places!$C618,Hosts!$A:$A,0),MATCH(Places!E$1,Hosts!$1:$1,0))</f>
        <v>1</v>
      </c>
      <c r="F618" s="67">
        <f>INDEX(Hosts!$A:$O,MATCH(Places!$C618,Hosts!$A:$A,0),MATCH(Places!F$1,Hosts!$1:$1,0))</f>
        <v>1</v>
      </c>
      <c r="G618" s="67" t="str">
        <f>INDEX(Hosts!$A:$O,MATCH(Places!$C618,Hosts!$A:$A,0),MATCH(Places!G$1,Hosts!$1:$1,0))</f>
        <v>Yes</v>
      </c>
      <c r="H618">
        <v>20</v>
      </c>
      <c r="I618" t="str">
        <f>VLOOKUP($H618,Neighborhoods!$A:$C,2,0)</f>
        <v>Manhattan</v>
      </c>
      <c r="J618" t="str">
        <f>VLOOKUP($H618,Neighborhoods!$A:$C,3,0)</f>
        <v>Upper West Side</v>
      </c>
      <c r="K618" t="s">
        <v>11822</v>
      </c>
      <c r="L618" t="str">
        <f t="shared" si="36"/>
        <v>No</v>
      </c>
      <c r="M618">
        <v>7</v>
      </c>
      <c r="N618" t="str" cm="1">
        <f t="array" ref="N618">_xlfn.IFS(M618&lt;=2,"Small",M618&lt;=5,"Medium",M618&gt;5,"Large")</f>
        <v>Large</v>
      </c>
      <c r="O618" s="50">
        <v>390</v>
      </c>
      <c r="P618" s="67">
        <f t="shared" si="37"/>
        <v>0.04</v>
      </c>
      <c r="Q618" s="52">
        <v>4.82</v>
      </c>
      <c r="R618" s="52" t="str" cm="1">
        <f t="array" ref="R618">_xlfn.IFS(ROUND(Q618,0)=5,"Excellent",ROUND(Q618,0)=4,"Good",ROUND(Q618,0)=3,"Ok",ROUND(Q618,0)&lt;3,"Bad")</f>
        <v>Excellent</v>
      </c>
      <c r="S618">
        <v>128</v>
      </c>
      <c r="T618" t="str">
        <f t="shared" si="38"/>
        <v>Yes</v>
      </c>
      <c r="U618" s="65">
        <v>42421</v>
      </c>
      <c r="V618" s="65">
        <v>44022</v>
      </c>
      <c r="W618">
        <v>225</v>
      </c>
      <c r="X618" t="str">
        <f t="shared" si="39"/>
        <v>Active</v>
      </c>
      <c r="Y618" t="s">
        <v>15616</v>
      </c>
    </row>
    <row r="619" spans="1:25" x14ac:dyDescent="0.25">
      <c r="A619">
        <v>618</v>
      </c>
      <c r="B619" t="s">
        <v>476</v>
      </c>
      <c r="C619">
        <v>189</v>
      </c>
      <c r="D619" t="str">
        <f>VLOOKUP($C619,Hosts!$A:$O,10,0)</f>
        <v>New York</v>
      </c>
      <c r="E619" s="67">
        <f>INDEX(Hosts!$A:$O,MATCH(Places!$C619,Hosts!$A:$A,0),MATCH(Places!E$1,Hosts!$1:$1,0))</f>
        <v>1</v>
      </c>
      <c r="F619" s="67">
        <f>INDEX(Hosts!$A:$O,MATCH(Places!$C619,Hosts!$A:$A,0),MATCH(Places!F$1,Hosts!$1:$1,0))</f>
        <v>1</v>
      </c>
      <c r="G619" s="67" t="str">
        <f>INDEX(Hosts!$A:$O,MATCH(Places!$C619,Hosts!$A:$A,0),MATCH(Places!G$1,Hosts!$1:$1,0))</f>
        <v>Yes</v>
      </c>
      <c r="H619">
        <v>7</v>
      </c>
      <c r="I619" t="str">
        <f>VLOOKUP($H619,Neighborhoods!$A:$C,2,0)</f>
        <v>Brooklyn</v>
      </c>
      <c r="J619" t="str">
        <f>VLOOKUP($H619,Neighborhoods!$A:$C,3,0)</f>
        <v>Bedford-Stuyvesant</v>
      </c>
      <c r="K619" t="s">
        <v>11822</v>
      </c>
      <c r="L619" t="str">
        <f t="shared" si="36"/>
        <v>No</v>
      </c>
      <c r="M619">
        <v>4</v>
      </c>
      <c r="N619" t="str" cm="1">
        <f t="array" ref="N619">_xlfn.IFS(M619&lt;=2,"Small",M619&lt;=5,"Medium",M619&gt;5,"Large")</f>
        <v>Medium</v>
      </c>
      <c r="O619" s="50">
        <v>110</v>
      </c>
      <c r="P619" s="67">
        <f t="shared" si="37"/>
        <v>0.03</v>
      </c>
      <c r="Q619" s="52">
        <v>4.91</v>
      </c>
      <c r="R619" s="52" t="str" cm="1">
        <f t="array" ref="R619">_xlfn.IFS(ROUND(Q619,0)=5,"Excellent",ROUND(Q619,0)=4,"Good",ROUND(Q619,0)=3,"Ok",ROUND(Q619,0)&lt;3,"Bad")</f>
        <v>Excellent</v>
      </c>
      <c r="S619">
        <v>56</v>
      </c>
      <c r="T619" t="str">
        <f t="shared" si="38"/>
        <v>No</v>
      </c>
      <c r="U619" s="65">
        <v>42374</v>
      </c>
      <c r="V619" s="65">
        <v>44012</v>
      </c>
      <c r="W619">
        <v>84</v>
      </c>
      <c r="X619" t="str">
        <f t="shared" si="39"/>
        <v>Active</v>
      </c>
      <c r="Y619" t="s">
        <v>15615</v>
      </c>
    </row>
    <row r="620" spans="1:25" x14ac:dyDescent="0.25">
      <c r="A620">
        <v>619</v>
      </c>
      <c r="B620" t="s">
        <v>477</v>
      </c>
      <c r="C620">
        <v>1381</v>
      </c>
      <c r="D620" t="str">
        <f>VLOOKUP($C620,Hosts!$A:$O,10,0)</f>
        <v>New York</v>
      </c>
      <c r="E620" s="67">
        <f>INDEX(Hosts!$A:$O,MATCH(Places!$C620,Hosts!$A:$A,0),MATCH(Places!E$1,Hosts!$1:$1,0))</f>
        <v>1</v>
      </c>
      <c r="F620" s="67">
        <f>INDEX(Hosts!$A:$O,MATCH(Places!$C620,Hosts!$A:$A,0),MATCH(Places!F$1,Hosts!$1:$1,0))</f>
        <v>1</v>
      </c>
      <c r="G620" s="67" t="str">
        <f>INDEX(Hosts!$A:$O,MATCH(Places!$C620,Hosts!$A:$A,0),MATCH(Places!G$1,Hosts!$1:$1,0))</f>
        <v>Yes</v>
      </c>
      <c r="H620">
        <v>20</v>
      </c>
      <c r="I620" t="str">
        <f>VLOOKUP($H620,Neighborhoods!$A:$C,2,0)</f>
        <v>Manhattan</v>
      </c>
      <c r="J620" t="str">
        <f>VLOOKUP($H620,Neighborhoods!$A:$C,3,0)</f>
        <v>Upper West Side</v>
      </c>
      <c r="K620" t="s">
        <v>11822</v>
      </c>
      <c r="L620" t="str">
        <f t="shared" si="36"/>
        <v>No</v>
      </c>
      <c r="M620">
        <v>2</v>
      </c>
      <c r="N620" t="str" cm="1">
        <f t="array" ref="N620">_xlfn.IFS(M620&lt;=2,"Small",M620&lt;=5,"Medium",M620&gt;5,"Large")</f>
        <v>Small</v>
      </c>
      <c r="O620" s="50">
        <v>180</v>
      </c>
      <c r="P620" s="67">
        <f t="shared" si="37"/>
        <v>0.03</v>
      </c>
      <c r="Q620" s="52">
        <v>4.97</v>
      </c>
      <c r="R620" s="52" t="str" cm="1">
        <f t="array" ref="R620">_xlfn.IFS(ROUND(Q620,0)=5,"Excellent",ROUND(Q620,0)=4,"Good",ROUND(Q620,0)=3,"Ok",ROUND(Q620,0)&lt;3,"Bad")</f>
        <v>Excellent</v>
      </c>
      <c r="S620">
        <v>291</v>
      </c>
      <c r="T620" t="str">
        <f t="shared" si="38"/>
        <v>Yes</v>
      </c>
      <c r="U620" s="65">
        <v>41621</v>
      </c>
      <c r="V620" s="65">
        <v>43902</v>
      </c>
      <c r="W620">
        <v>0</v>
      </c>
      <c r="X620" t="str">
        <f t="shared" si="39"/>
        <v>Inactive</v>
      </c>
      <c r="Y620" t="s">
        <v>15616</v>
      </c>
    </row>
    <row r="621" spans="1:25" x14ac:dyDescent="0.25">
      <c r="A621">
        <v>620</v>
      </c>
      <c r="B621" t="s">
        <v>478</v>
      </c>
      <c r="C621">
        <v>1379</v>
      </c>
      <c r="D621" t="str">
        <f>VLOOKUP($C621,Hosts!$A:$O,10,0)</f>
        <v>New York</v>
      </c>
      <c r="E621" s="67">
        <f>INDEX(Hosts!$A:$O,MATCH(Places!$C621,Hosts!$A:$A,0),MATCH(Places!E$1,Hosts!$1:$1,0))</f>
        <v>1</v>
      </c>
      <c r="F621" s="67">
        <f>INDEX(Hosts!$A:$O,MATCH(Places!$C621,Hosts!$A:$A,0),MATCH(Places!F$1,Hosts!$1:$1,0))</f>
        <v>1</v>
      </c>
      <c r="G621" s="67" t="str">
        <f>INDEX(Hosts!$A:$O,MATCH(Places!$C621,Hosts!$A:$A,0),MATCH(Places!G$1,Hosts!$1:$1,0))</f>
        <v>No</v>
      </c>
      <c r="H621">
        <v>9</v>
      </c>
      <c r="I621" t="str">
        <f>VLOOKUP($H621,Neighborhoods!$A:$C,2,0)</f>
        <v>Brooklyn</v>
      </c>
      <c r="J621" t="str">
        <f>VLOOKUP($H621,Neighborhoods!$A:$C,3,0)</f>
        <v>Crown Heights</v>
      </c>
      <c r="K621" t="s">
        <v>11822</v>
      </c>
      <c r="L621" t="str">
        <f t="shared" si="36"/>
        <v>No</v>
      </c>
      <c r="M621">
        <v>3</v>
      </c>
      <c r="N621" t="str" cm="1">
        <f t="array" ref="N621">_xlfn.IFS(M621&lt;=2,"Small",M621&lt;=5,"Medium",M621&gt;5,"Large")</f>
        <v>Medium</v>
      </c>
      <c r="O621" s="50">
        <v>95</v>
      </c>
      <c r="P621" s="67">
        <f t="shared" si="37"/>
        <v>0.03</v>
      </c>
      <c r="Q621" s="52">
        <v>4.8099999999999996</v>
      </c>
      <c r="R621" s="52" t="str" cm="1">
        <f t="array" ref="R621">_xlfn.IFS(ROUND(Q621,0)=5,"Excellent",ROUND(Q621,0)=4,"Good",ROUND(Q621,0)=3,"Ok",ROUND(Q621,0)&lt;3,"Bad")</f>
        <v>Excellent</v>
      </c>
      <c r="S621">
        <v>165</v>
      </c>
      <c r="T621" t="str">
        <f t="shared" si="38"/>
        <v>Yes</v>
      </c>
      <c r="U621" s="65">
        <v>41579</v>
      </c>
      <c r="V621" s="65">
        <v>43831</v>
      </c>
      <c r="W621">
        <v>147</v>
      </c>
      <c r="X621" t="str">
        <f t="shared" si="39"/>
        <v>Active</v>
      </c>
      <c r="Y621" t="s">
        <v>15616</v>
      </c>
    </row>
    <row r="622" spans="1:25" x14ac:dyDescent="0.25">
      <c r="A622">
        <v>621</v>
      </c>
      <c r="B622" t="s">
        <v>14971</v>
      </c>
      <c r="C622">
        <v>737</v>
      </c>
      <c r="D622" t="str">
        <f>VLOOKUP($C622,Hosts!$A:$O,10,0)</f>
        <v>New York</v>
      </c>
      <c r="E622" s="67">
        <f>INDEX(Hosts!$A:$O,MATCH(Places!$C622,Hosts!$A:$A,0),MATCH(Places!E$1,Hosts!$1:$1,0))</f>
        <v>1</v>
      </c>
      <c r="F622" s="67">
        <f>INDEX(Hosts!$A:$O,MATCH(Places!$C622,Hosts!$A:$A,0),MATCH(Places!F$1,Hosts!$1:$1,0))</f>
        <v>0.99</v>
      </c>
      <c r="G622" s="67" t="str">
        <f>INDEX(Hosts!$A:$O,MATCH(Places!$C622,Hosts!$A:$A,0),MATCH(Places!G$1,Hosts!$1:$1,0))</f>
        <v>No</v>
      </c>
      <c r="H622">
        <v>26</v>
      </c>
      <c r="I622" t="str">
        <f>VLOOKUP($H622,Neighborhoods!$A:$C,2,0)</f>
        <v>Queens</v>
      </c>
      <c r="J622" t="str">
        <f>VLOOKUP($H622,Neighborhoods!$A:$C,3,0)</f>
        <v>Sunnyside</v>
      </c>
      <c r="K622" t="s">
        <v>11822</v>
      </c>
      <c r="L622" t="str">
        <f t="shared" si="36"/>
        <v>No</v>
      </c>
      <c r="M622">
        <v>3</v>
      </c>
      <c r="N622" t="str" cm="1">
        <f t="array" ref="N622">_xlfn.IFS(M622&lt;=2,"Small",M622&lt;=5,"Medium",M622&gt;5,"Large")</f>
        <v>Medium</v>
      </c>
      <c r="O622" s="50">
        <v>178</v>
      </c>
      <c r="P622" s="67">
        <f t="shared" si="37"/>
        <v>0.03</v>
      </c>
      <c r="Q622" s="52">
        <v>4.72</v>
      </c>
      <c r="R622" s="52" t="str" cm="1">
        <f t="array" ref="R622">_xlfn.IFS(ROUND(Q622,0)=5,"Excellent",ROUND(Q622,0)=4,"Good",ROUND(Q622,0)=3,"Ok",ROUND(Q622,0)&lt;3,"Bad")</f>
        <v>Excellent</v>
      </c>
      <c r="S622">
        <v>139</v>
      </c>
      <c r="T622" t="str">
        <f t="shared" si="38"/>
        <v>No</v>
      </c>
      <c r="U622" s="65">
        <v>43217</v>
      </c>
      <c r="V622" s="65">
        <v>43977</v>
      </c>
      <c r="W622">
        <v>1</v>
      </c>
      <c r="X622" t="str">
        <f t="shared" si="39"/>
        <v>Active</v>
      </c>
      <c r="Y622" t="s">
        <v>15615</v>
      </c>
    </row>
    <row r="623" spans="1:25" x14ac:dyDescent="0.25">
      <c r="A623">
        <v>622</v>
      </c>
      <c r="B623" t="s">
        <v>479</v>
      </c>
      <c r="C623">
        <v>580</v>
      </c>
      <c r="D623" t="str">
        <f>VLOOKUP($C623,Hosts!$A:$O,10,0)</f>
        <v>New York</v>
      </c>
      <c r="E623" s="67">
        <f>INDEX(Hosts!$A:$O,MATCH(Places!$C623,Hosts!$A:$A,0),MATCH(Places!E$1,Hosts!$1:$1,0))</f>
        <v>0.33</v>
      </c>
      <c r="F623" s="67">
        <f>INDEX(Hosts!$A:$O,MATCH(Places!$C623,Hosts!$A:$A,0),MATCH(Places!F$1,Hosts!$1:$1,0))</f>
        <v>0.61</v>
      </c>
      <c r="G623" s="67" t="str">
        <f>INDEX(Hosts!$A:$O,MATCH(Places!$C623,Hosts!$A:$A,0),MATCH(Places!G$1,Hosts!$1:$1,0))</f>
        <v>No</v>
      </c>
      <c r="H623">
        <v>12</v>
      </c>
      <c r="I623" t="str">
        <f>VLOOKUP($H623,Neighborhoods!$A:$C,2,0)</f>
        <v>Brooklyn</v>
      </c>
      <c r="J623" t="str">
        <f>VLOOKUP($H623,Neighborhoods!$A:$C,3,0)</f>
        <v>Williamsburg</v>
      </c>
      <c r="K623" t="s">
        <v>11822</v>
      </c>
      <c r="L623" t="str">
        <f t="shared" si="36"/>
        <v>No</v>
      </c>
      <c r="M623">
        <v>2</v>
      </c>
      <c r="N623" t="str" cm="1">
        <f t="array" ref="N623">_xlfn.IFS(M623&lt;=2,"Small",M623&lt;=5,"Medium",M623&gt;5,"Large")</f>
        <v>Small</v>
      </c>
      <c r="O623" s="50">
        <v>223</v>
      </c>
      <c r="P623" s="67">
        <f t="shared" si="37"/>
        <v>0.04</v>
      </c>
      <c r="Q623" s="52">
        <v>5</v>
      </c>
      <c r="R623" s="52" t="str" cm="1">
        <f t="array" ref="R623">_xlfn.IFS(ROUND(Q623,0)=5,"Excellent",ROUND(Q623,0)=4,"Good",ROUND(Q623,0)=3,"Ok",ROUND(Q623,0)&lt;3,"Bad")</f>
        <v>Excellent</v>
      </c>
      <c r="S623">
        <v>23</v>
      </c>
      <c r="T623" t="str">
        <f t="shared" si="38"/>
        <v>No</v>
      </c>
      <c r="U623" s="65">
        <v>43102</v>
      </c>
      <c r="V623" s="65">
        <v>43878</v>
      </c>
      <c r="W623">
        <v>88</v>
      </c>
      <c r="X623" t="str">
        <f t="shared" si="39"/>
        <v>Active</v>
      </c>
      <c r="Y623" t="s">
        <v>15615</v>
      </c>
    </row>
    <row r="624" spans="1:25" x14ac:dyDescent="0.25">
      <c r="A624">
        <v>623</v>
      </c>
      <c r="B624" t="s">
        <v>480</v>
      </c>
      <c r="C624">
        <v>1391</v>
      </c>
      <c r="D624" t="str">
        <f>VLOOKUP($C624,Hosts!$A:$O,10,0)</f>
        <v>New York</v>
      </c>
      <c r="E624" s="67">
        <f>INDEX(Hosts!$A:$O,MATCH(Places!$C624,Hosts!$A:$A,0),MATCH(Places!E$1,Hosts!$1:$1,0))</f>
        <v>1</v>
      </c>
      <c r="F624" s="67">
        <f>INDEX(Hosts!$A:$O,MATCH(Places!$C624,Hosts!$A:$A,0),MATCH(Places!F$1,Hosts!$1:$1,0))</f>
        <v>0.44</v>
      </c>
      <c r="G624" s="67" t="str">
        <f>INDEX(Hosts!$A:$O,MATCH(Places!$C624,Hosts!$A:$A,0),MATCH(Places!G$1,Hosts!$1:$1,0))</f>
        <v>Yes</v>
      </c>
      <c r="H624">
        <v>13</v>
      </c>
      <c r="I624" t="str">
        <f>VLOOKUP($H624,Neighborhoods!$A:$C,2,0)</f>
        <v>Manhattan</v>
      </c>
      <c r="J624" t="str">
        <f>VLOOKUP($H624,Neighborhoods!$A:$C,3,0)</f>
        <v>Chelsea</v>
      </c>
      <c r="K624" t="s">
        <v>1</v>
      </c>
      <c r="L624" t="str">
        <f t="shared" si="36"/>
        <v>Yes</v>
      </c>
      <c r="M624">
        <v>1</v>
      </c>
      <c r="N624" t="str" cm="1">
        <f t="array" ref="N624">_xlfn.IFS(M624&lt;=2,"Small",M624&lt;=5,"Medium",M624&gt;5,"Large")</f>
        <v>Small</v>
      </c>
      <c r="O624" s="50">
        <v>50</v>
      </c>
      <c r="P624" s="67">
        <f t="shared" si="37"/>
        <v>0.03</v>
      </c>
      <c r="Q624" s="52">
        <v>4.99</v>
      </c>
      <c r="R624" s="52" t="str" cm="1">
        <f t="array" ref="R624">_xlfn.IFS(ROUND(Q624,0)=5,"Excellent",ROUND(Q624,0)=4,"Good",ROUND(Q624,0)=3,"Ok",ROUND(Q624,0)&lt;3,"Bad")</f>
        <v>Excellent</v>
      </c>
      <c r="S624">
        <v>87</v>
      </c>
      <c r="T624" t="str">
        <f t="shared" si="38"/>
        <v>No</v>
      </c>
      <c r="U624" s="65">
        <v>41581</v>
      </c>
      <c r="V624" s="65">
        <v>43896</v>
      </c>
      <c r="W624">
        <v>288</v>
      </c>
      <c r="X624" t="str">
        <f t="shared" si="39"/>
        <v>Active</v>
      </c>
      <c r="Y624" t="s">
        <v>15615</v>
      </c>
    </row>
    <row r="625" spans="1:25" x14ac:dyDescent="0.25">
      <c r="A625">
        <v>624</v>
      </c>
      <c r="B625" t="s">
        <v>1</v>
      </c>
      <c r="C625">
        <v>785</v>
      </c>
      <c r="D625" t="str">
        <f>VLOOKUP($C625,Hosts!$A:$O,10,0)</f>
        <v>New York</v>
      </c>
      <c r="E625" s="67">
        <f>INDEX(Hosts!$A:$O,MATCH(Places!$C625,Hosts!$A:$A,0),MATCH(Places!E$1,Hosts!$1:$1,0))</f>
        <v>1</v>
      </c>
      <c r="F625" s="67">
        <f>INDEX(Hosts!$A:$O,MATCH(Places!$C625,Hosts!$A:$A,0),MATCH(Places!F$1,Hosts!$1:$1,0))</f>
        <v>0.98</v>
      </c>
      <c r="G625" s="67" t="str">
        <f>INDEX(Hosts!$A:$O,MATCH(Places!$C625,Hosts!$A:$A,0),MATCH(Places!G$1,Hosts!$1:$1,0))</f>
        <v>No</v>
      </c>
      <c r="H625">
        <v>19</v>
      </c>
      <c r="I625" t="str">
        <f>VLOOKUP($H625,Neighborhoods!$A:$C,2,0)</f>
        <v>Manhattan</v>
      </c>
      <c r="J625" t="str">
        <f>VLOOKUP($H625,Neighborhoods!$A:$C,3,0)</f>
        <v>Upper East Side</v>
      </c>
      <c r="K625" t="s">
        <v>1</v>
      </c>
      <c r="L625" t="str">
        <f t="shared" si="36"/>
        <v>Yes</v>
      </c>
      <c r="M625">
        <v>2</v>
      </c>
      <c r="N625" t="str" cm="1">
        <f t="array" ref="N625">_xlfn.IFS(M625&lt;=2,"Small",M625&lt;=5,"Medium",M625&gt;5,"Large")</f>
        <v>Small</v>
      </c>
      <c r="O625" s="50">
        <v>49</v>
      </c>
      <c r="P625" s="67">
        <f t="shared" si="37"/>
        <v>0.03</v>
      </c>
      <c r="Q625" s="52">
        <v>4.57</v>
      </c>
      <c r="R625" s="52" t="str" cm="1">
        <f t="array" ref="R625">_xlfn.IFS(ROUND(Q625,0)=5,"Excellent",ROUND(Q625,0)=4,"Good",ROUND(Q625,0)=3,"Ok",ROUND(Q625,0)&lt;3,"Bad")</f>
        <v>Excellent</v>
      </c>
      <c r="S625">
        <v>83</v>
      </c>
      <c r="T625" t="str">
        <f t="shared" si="38"/>
        <v>No</v>
      </c>
      <c r="U625" s="65">
        <v>42247</v>
      </c>
      <c r="V625" s="65">
        <v>43697</v>
      </c>
      <c r="W625">
        <v>364</v>
      </c>
      <c r="X625" t="str">
        <f t="shared" si="39"/>
        <v>Active</v>
      </c>
      <c r="Y625" t="s">
        <v>15615</v>
      </c>
    </row>
    <row r="626" spans="1:25" x14ac:dyDescent="0.25">
      <c r="A626">
        <v>625</v>
      </c>
      <c r="B626" t="s">
        <v>481</v>
      </c>
      <c r="C626">
        <v>1183</v>
      </c>
      <c r="D626" t="str">
        <f>VLOOKUP($C626,Hosts!$A:$O,10,0)</f>
        <v>New York</v>
      </c>
      <c r="E626" s="67">
        <f>INDEX(Hosts!$A:$O,MATCH(Places!$C626,Hosts!$A:$A,0),MATCH(Places!E$1,Hosts!$1:$1,0))</f>
        <v>1</v>
      </c>
      <c r="F626" s="67">
        <f>INDEX(Hosts!$A:$O,MATCH(Places!$C626,Hosts!$A:$A,0),MATCH(Places!F$1,Hosts!$1:$1,0))</f>
        <v>0.88</v>
      </c>
      <c r="G626" s="67" t="str">
        <f>INDEX(Hosts!$A:$O,MATCH(Places!$C626,Hosts!$A:$A,0),MATCH(Places!G$1,Hosts!$1:$1,0))</f>
        <v>Yes</v>
      </c>
      <c r="H626">
        <v>8</v>
      </c>
      <c r="I626" t="str">
        <f>VLOOKUP($H626,Neighborhoods!$A:$C,2,0)</f>
        <v>Brooklyn</v>
      </c>
      <c r="J626" t="str">
        <f>VLOOKUP($H626,Neighborhoods!$A:$C,3,0)</f>
        <v>Bushwick</v>
      </c>
      <c r="K626" t="s">
        <v>11822</v>
      </c>
      <c r="L626" t="str">
        <f t="shared" si="36"/>
        <v>No</v>
      </c>
      <c r="M626">
        <v>4</v>
      </c>
      <c r="N626" t="str" cm="1">
        <f t="array" ref="N626">_xlfn.IFS(M626&lt;=2,"Small",M626&lt;=5,"Medium",M626&gt;5,"Large")</f>
        <v>Medium</v>
      </c>
      <c r="O626" s="50">
        <v>126</v>
      </c>
      <c r="P626" s="67">
        <f t="shared" si="37"/>
        <v>0.03</v>
      </c>
      <c r="Q626" s="52">
        <v>4.8899999999999997</v>
      </c>
      <c r="R626" s="52" t="str" cm="1">
        <f t="array" ref="R626">_xlfn.IFS(ROUND(Q626,0)=5,"Excellent",ROUND(Q626,0)=4,"Good",ROUND(Q626,0)=3,"Ok",ROUND(Q626,0)&lt;3,"Bad")</f>
        <v>Excellent</v>
      </c>
      <c r="S626">
        <v>269</v>
      </c>
      <c r="T626" t="str">
        <f t="shared" si="38"/>
        <v>Yes</v>
      </c>
      <c r="U626" s="65">
        <v>41614</v>
      </c>
      <c r="V626" s="65">
        <v>43905</v>
      </c>
      <c r="W626">
        <v>150</v>
      </c>
      <c r="X626" t="str">
        <f t="shared" si="39"/>
        <v>Active</v>
      </c>
      <c r="Y626" t="s">
        <v>15615</v>
      </c>
    </row>
    <row r="627" spans="1:25" x14ac:dyDescent="0.25">
      <c r="A627">
        <v>626</v>
      </c>
      <c r="B627" t="s">
        <v>14981</v>
      </c>
      <c r="C627">
        <v>1194</v>
      </c>
      <c r="D627" t="str">
        <f>VLOOKUP($C627,Hosts!$A:$O,10,0)</f>
        <v>New York</v>
      </c>
      <c r="E627" s="67">
        <f>INDEX(Hosts!$A:$O,MATCH(Places!$C627,Hosts!$A:$A,0),MATCH(Places!E$1,Hosts!$1:$1,0))</f>
        <v>1</v>
      </c>
      <c r="F627" s="67">
        <f>INDEX(Hosts!$A:$O,MATCH(Places!$C627,Hosts!$A:$A,0),MATCH(Places!F$1,Hosts!$1:$1,0))</f>
        <v>0.94</v>
      </c>
      <c r="G627" s="67" t="str">
        <f>INDEX(Hosts!$A:$O,MATCH(Places!$C627,Hosts!$A:$A,0),MATCH(Places!G$1,Hosts!$1:$1,0))</f>
        <v>Yes</v>
      </c>
      <c r="H627">
        <v>8</v>
      </c>
      <c r="I627" t="str">
        <f>VLOOKUP($H627,Neighborhoods!$A:$C,2,0)</f>
        <v>Brooklyn</v>
      </c>
      <c r="J627" t="str">
        <f>VLOOKUP($H627,Neighborhoods!$A:$C,3,0)</f>
        <v>Bushwick</v>
      </c>
      <c r="K627" t="s">
        <v>11822</v>
      </c>
      <c r="L627" t="str">
        <f t="shared" si="36"/>
        <v>No</v>
      </c>
      <c r="M627">
        <v>2</v>
      </c>
      <c r="N627" t="str" cm="1">
        <f t="array" ref="N627">_xlfn.IFS(M627&lt;=2,"Small",M627&lt;=5,"Medium",M627&gt;5,"Large")</f>
        <v>Small</v>
      </c>
      <c r="O627" s="50">
        <v>69</v>
      </c>
      <c r="P627" s="67">
        <f t="shared" si="37"/>
        <v>0.03</v>
      </c>
      <c r="Q627" s="52">
        <v>4.96</v>
      </c>
      <c r="R627" s="52" t="str" cm="1">
        <f t="array" ref="R627">_xlfn.IFS(ROUND(Q627,0)=5,"Excellent",ROUND(Q627,0)=4,"Good",ROUND(Q627,0)=3,"Ok",ROUND(Q627,0)&lt;3,"Bad")</f>
        <v>Excellent</v>
      </c>
      <c r="S627">
        <v>380</v>
      </c>
      <c r="T627" t="str">
        <f t="shared" si="38"/>
        <v>Yes</v>
      </c>
      <c r="U627" s="65">
        <v>41568</v>
      </c>
      <c r="V627" s="65">
        <v>44025</v>
      </c>
      <c r="W627">
        <v>0</v>
      </c>
      <c r="X627" t="str">
        <f t="shared" si="39"/>
        <v>Inactive</v>
      </c>
      <c r="Y627" t="s">
        <v>15616</v>
      </c>
    </row>
    <row r="628" spans="1:25" x14ac:dyDescent="0.25">
      <c r="A628">
        <v>627</v>
      </c>
      <c r="B628" t="s">
        <v>482</v>
      </c>
      <c r="C628">
        <v>1392</v>
      </c>
      <c r="D628" t="str">
        <f>VLOOKUP($C628,Hosts!$A:$O,10,0)</f>
        <v>New York</v>
      </c>
      <c r="E628" s="67">
        <f>INDEX(Hosts!$A:$O,MATCH(Places!$C628,Hosts!$A:$A,0),MATCH(Places!E$1,Hosts!$1:$1,0))</f>
        <v>1</v>
      </c>
      <c r="F628" s="67">
        <f>INDEX(Hosts!$A:$O,MATCH(Places!$C628,Hosts!$A:$A,0),MATCH(Places!F$1,Hosts!$1:$1,0))</f>
        <v>1</v>
      </c>
      <c r="G628" s="67" t="str">
        <f>INDEX(Hosts!$A:$O,MATCH(Places!$C628,Hosts!$A:$A,0),MATCH(Places!G$1,Hosts!$1:$1,0))</f>
        <v>Yes</v>
      </c>
      <c r="H628">
        <v>12</v>
      </c>
      <c r="I628" t="str">
        <f>VLOOKUP($H628,Neighborhoods!$A:$C,2,0)</f>
        <v>Brooklyn</v>
      </c>
      <c r="J628" t="str">
        <f>VLOOKUP($H628,Neighborhoods!$A:$C,3,0)</f>
        <v>Williamsburg</v>
      </c>
      <c r="K628" t="s">
        <v>11822</v>
      </c>
      <c r="L628" t="str">
        <f t="shared" si="36"/>
        <v>No</v>
      </c>
      <c r="M628">
        <v>3</v>
      </c>
      <c r="N628" t="str" cm="1">
        <f t="array" ref="N628">_xlfn.IFS(M628&lt;=2,"Small",M628&lt;=5,"Medium",M628&gt;5,"Large")</f>
        <v>Medium</v>
      </c>
      <c r="O628" s="50">
        <v>199</v>
      </c>
      <c r="P628" s="67">
        <f t="shared" si="37"/>
        <v>0.03</v>
      </c>
      <c r="Q628" s="52">
        <v>4.9800000000000004</v>
      </c>
      <c r="R628" s="52" t="str" cm="1">
        <f t="array" ref="R628">_xlfn.IFS(ROUND(Q628,0)=5,"Excellent",ROUND(Q628,0)=4,"Good",ROUND(Q628,0)=3,"Ok",ROUND(Q628,0)&lt;3,"Bad")</f>
        <v>Excellent</v>
      </c>
      <c r="S628">
        <v>186</v>
      </c>
      <c r="T628" t="str">
        <f t="shared" si="38"/>
        <v>Yes</v>
      </c>
      <c r="U628" s="65">
        <v>41596</v>
      </c>
      <c r="V628" s="65">
        <v>44051</v>
      </c>
      <c r="W628">
        <v>0</v>
      </c>
      <c r="X628" t="str">
        <f t="shared" si="39"/>
        <v>Inactive</v>
      </c>
      <c r="Y628" t="s">
        <v>15616</v>
      </c>
    </row>
    <row r="629" spans="1:25" x14ac:dyDescent="0.25">
      <c r="A629">
        <v>628</v>
      </c>
      <c r="B629" t="s">
        <v>483</v>
      </c>
      <c r="C629">
        <v>608</v>
      </c>
      <c r="D629" t="str">
        <f>VLOOKUP($C629,Hosts!$A:$O,10,0)</f>
        <v>New York</v>
      </c>
      <c r="E629" s="67">
        <f>INDEX(Hosts!$A:$O,MATCH(Places!$C629,Hosts!$A:$A,0),MATCH(Places!E$1,Hosts!$1:$1,0))</f>
        <v>0.89</v>
      </c>
      <c r="F629" s="67">
        <f>INDEX(Hosts!$A:$O,MATCH(Places!$C629,Hosts!$A:$A,0),MATCH(Places!F$1,Hosts!$1:$1,0))</f>
        <v>0.24</v>
      </c>
      <c r="G629" s="67" t="str">
        <f>INDEX(Hosts!$A:$O,MATCH(Places!$C629,Hosts!$A:$A,0),MATCH(Places!G$1,Hosts!$1:$1,0))</f>
        <v>No</v>
      </c>
      <c r="H629">
        <v>15</v>
      </c>
      <c r="I629" t="str">
        <f>VLOOKUP($H629,Neighborhoods!$A:$C,2,0)</f>
        <v>Manhattan</v>
      </c>
      <c r="J629" t="str">
        <f>VLOOKUP($H629,Neighborhoods!$A:$C,3,0)</f>
        <v>East Village</v>
      </c>
      <c r="K629" t="s">
        <v>11822</v>
      </c>
      <c r="L629" t="str">
        <f t="shared" si="36"/>
        <v>No</v>
      </c>
      <c r="M629">
        <v>7</v>
      </c>
      <c r="N629" t="str" cm="1">
        <f t="array" ref="N629">_xlfn.IFS(M629&lt;=2,"Small",M629&lt;=5,"Medium",M629&gt;5,"Large")</f>
        <v>Large</v>
      </c>
      <c r="O629" s="50">
        <v>158</v>
      </c>
      <c r="P629" s="67">
        <f t="shared" si="37"/>
        <v>0.03</v>
      </c>
      <c r="Q629" s="52">
        <v>4.9800000000000004</v>
      </c>
      <c r="R629" s="52" t="str" cm="1">
        <f t="array" ref="R629">_xlfn.IFS(ROUND(Q629,0)=5,"Excellent",ROUND(Q629,0)=4,"Good",ROUND(Q629,0)=3,"Ok",ROUND(Q629,0)&lt;3,"Bad")</f>
        <v>Excellent</v>
      </c>
      <c r="S629">
        <v>59</v>
      </c>
      <c r="T629" t="str">
        <f t="shared" si="38"/>
        <v>No</v>
      </c>
      <c r="U629" s="65">
        <v>42130</v>
      </c>
      <c r="V629" s="65">
        <v>44022</v>
      </c>
      <c r="W629">
        <v>272</v>
      </c>
      <c r="X629" t="str">
        <f t="shared" si="39"/>
        <v>Active</v>
      </c>
      <c r="Y629" t="s">
        <v>15615</v>
      </c>
    </row>
    <row r="630" spans="1:25" x14ac:dyDescent="0.25">
      <c r="A630">
        <v>629</v>
      </c>
      <c r="B630" t="s">
        <v>13884</v>
      </c>
      <c r="C630">
        <v>1398</v>
      </c>
      <c r="D630" t="str">
        <f>VLOOKUP($C630,Hosts!$A:$O,10,0)</f>
        <v>New York</v>
      </c>
      <c r="E630" s="67">
        <f>INDEX(Hosts!$A:$O,MATCH(Places!$C630,Hosts!$A:$A,0),MATCH(Places!E$1,Hosts!$1:$1,0))</f>
        <v>1</v>
      </c>
      <c r="F630" s="67">
        <f>INDEX(Hosts!$A:$O,MATCH(Places!$C630,Hosts!$A:$A,0),MATCH(Places!F$1,Hosts!$1:$1,0))</f>
        <v>0.31</v>
      </c>
      <c r="G630" s="67" t="str">
        <f>INDEX(Hosts!$A:$O,MATCH(Places!$C630,Hosts!$A:$A,0),MATCH(Places!G$1,Hosts!$1:$1,0))</f>
        <v>No</v>
      </c>
      <c r="H630">
        <v>16</v>
      </c>
      <c r="I630" t="str">
        <f>VLOOKUP($H630,Neighborhoods!$A:$C,2,0)</f>
        <v>Manhattan</v>
      </c>
      <c r="J630" t="str">
        <f>VLOOKUP($H630,Neighborhoods!$A:$C,3,0)</f>
        <v>Harlem</v>
      </c>
      <c r="K630" t="s">
        <v>1</v>
      </c>
      <c r="L630" t="str">
        <f t="shared" si="36"/>
        <v>Yes</v>
      </c>
      <c r="M630">
        <v>2</v>
      </c>
      <c r="N630" t="str" cm="1">
        <f t="array" ref="N630">_xlfn.IFS(M630&lt;=2,"Small",M630&lt;=5,"Medium",M630&gt;5,"Large")</f>
        <v>Small</v>
      </c>
      <c r="O630" s="50">
        <v>50</v>
      </c>
      <c r="P630" s="67">
        <f t="shared" si="37"/>
        <v>0.03</v>
      </c>
      <c r="Q630" s="52">
        <v>4.92</v>
      </c>
      <c r="R630" s="52" t="str" cm="1">
        <f t="array" ref="R630">_xlfn.IFS(ROUND(Q630,0)=5,"Excellent",ROUND(Q630,0)=4,"Good",ROUND(Q630,0)=3,"Ok",ROUND(Q630,0)&lt;3,"Bad")</f>
        <v>Excellent</v>
      </c>
      <c r="S630">
        <v>12</v>
      </c>
      <c r="T630" t="str">
        <f t="shared" si="38"/>
        <v>No</v>
      </c>
      <c r="U630" s="65">
        <v>43169</v>
      </c>
      <c r="V630" s="65">
        <v>43682</v>
      </c>
      <c r="W630">
        <v>62</v>
      </c>
      <c r="X630" t="str">
        <f t="shared" si="39"/>
        <v>Active</v>
      </c>
      <c r="Y630" t="s">
        <v>15615</v>
      </c>
    </row>
    <row r="631" spans="1:25" x14ac:dyDescent="0.25">
      <c r="A631">
        <v>630</v>
      </c>
      <c r="B631" t="s">
        <v>484</v>
      </c>
      <c r="C631">
        <v>148</v>
      </c>
      <c r="D631" t="str">
        <f>VLOOKUP($C631,Hosts!$A:$O,10,0)</f>
        <v>New York</v>
      </c>
      <c r="E631" s="67">
        <f>INDEX(Hosts!$A:$O,MATCH(Places!$C631,Hosts!$A:$A,0),MATCH(Places!E$1,Hosts!$1:$1,0))</f>
        <v>1</v>
      </c>
      <c r="F631" s="67">
        <f>INDEX(Hosts!$A:$O,MATCH(Places!$C631,Hosts!$A:$A,0),MATCH(Places!F$1,Hosts!$1:$1,0))</f>
        <v>1</v>
      </c>
      <c r="G631" s="67" t="str">
        <f>INDEX(Hosts!$A:$O,MATCH(Places!$C631,Hosts!$A:$A,0),MATCH(Places!G$1,Hosts!$1:$1,0))</f>
        <v>Yes</v>
      </c>
      <c r="H631">
        <v>15</v>
      </c>
      <c r="I631" t="str">
        <f>VLOOKUP($H631,Neighborhoods!$A:$C,2,0)</f>
        <v>Manhattan</v>
      </c>
      <c r="J631" t="str">
        <f>VLOOKUP($H631,Neighborhoods!$A:$C,3,0)</f>
        <v>East Village</v>
      </c>
      <c r="K631" t="s">
        <v>11822</v>
      </c>
      <c r="L631" t="str">
        <f t="shared" si="36"/>
        <v>No</v>
      </c>
      <c r="M631">
        <v>2</v>
      </c>
      <c r="N631" t="str" cm="1">
        <f t="array" ref="N631">_xlfn.IFS(M631&lt;=2,"Small",M631&lt;=5,"Medium",M631&gt;5,"Large")</f>
        <v>Small</v>
      </c>
      <c r="O631" s="50">
        <v>80</v>
      </c>
      <c r="P631" s="67">
        <f t="shared" si="37"/>
        <v>0.03</v>
      </c>
      <c r="Q631" s="52">
        <v>4.99</v>
      </c>
      <c r="R631" s="52" t="str" cm="1">
        <f t="array" ref="R631">_xlfn.IFS(ROUND(Q631,0)=5,"Excellent",ROUND(Q631,0)=4,"Good",ROUND(Q631,0)=3,"Ok",ROUND(Q631,0)&lt;3,"Bad")</f>
        <v>Excellent</v>
      </c>
      <c r="S631">
        <v>116</v>
      </c>
      <c r="T631" t="str">
        <f t="shared" si="38"/>
        <v>Yes</v>
      </c>
      <c r="U631" s="65">
        <v>41645</v>
      </c>
      <c r="V631" s="65">
        <v>43833</v>
      </c>
      <c r="W631">
        <v>19</v>
      </c>
      <c r="X631" t="str">
        <f t="shared" si="39"/>
        <v>Active</v>
      </c>
      <c r="Y631" t="s">
        <v>15615</v>
      </c>
    </row>
    <row r="632" spans="1:25" x14ac:dyDescent="0.25">
      <c r="A632">
        <v>631</v>
      </c>
      <c r="B632" t="s">
        <v>13580</v>
      </c>
      <c r="C632">
        <v>1406</v>
      </c>
      <c r="D632" t="str">
        <f>VLOOKUP($C632,Hosts!$A:$O,10,0)</f>
        <v>New York</v>
      </c>
      <c r="E632" s="67">
        <f>INDEX(Hosts!$A:$O,MATCH(Places!$C632,Hosts!$A:$A,0),MATCH(Places!E$1,Hosts!$1:$1,0))</f>
        <v>0.88</v>
      </c>
      <c r="F632" s="67">
        <f>INDEX(Hosts!$A:$O,MATCH(Places!$C632,Hosts!$A:$A,0),MATCH(Places!F$1,Hosts!$1:$1,0))</f>
        <v>0.98</v>
      </c>
      <c r="G632" s="67" t="str">
        <f>INDEX(Hosts!$A:$O,MATCH(Places!$C632,Hosts!$A:$A,0),MATCH(Places!G$1,Hosts!$1:$1,0))</f>
        <v>Yes</v>
      </c>
      <c r="H632">
        <v>12</v>
      </c>
      <c r="I632" t="str">
        <f>VLOOKUP($H632,Neighborhoods!$A:$C,2,0)</f>
        <v>Brooklyn</v>
      </c>
      <c r="J632" t="str">
        <f>VLOOKUP($H632,Neighborhoods!$A:$C,3,0)</f>
        <v>Williamsburg</v>
      </c>
      <c r="K632" t="s">
        <v>1</v>
      </c>
      <c r="L632" t="str">
        <f t="shared" si="36"/>
        <v>Yes</v>
      </c>
      <c r="M632">
        <v>2</v>
      </c>
      <c r="N632" t="str" cm="1">
        <f t="array" ref="N632">_xlfn.IFS(M632&lt;=2,"Small",M632&lt;=5,"Medium",M632&gt;5,"Large")</f>
        <v>Small</v>
      </c>
      <c r="O632" s="50">
        <v>70</v>
      </c>
      <c r="P632" s="67">
        <f t="shared" si="37"/>
        <v>0.03</v>
      </c>
      <c r="Q632" s="52">
        <v>4.9800000000000004</v>
      </c>
      <c r="R632" s="52" t="str" cm="1">
        <f t="array" ref="R632">_xlfn.IFS(ROUND(Q632,0)=5,"Excellent",ROUND(Q632,0)=4,"Good",ROUND(Q632,0)=3,"Ok",ROUND(Q632,0)&lt;3,"Bad")</f>
        <v>Excellent</v>
      </c>
      <c r="S632">
        <v>257</v>
      </c>
      <c r="T632" t="str">
        <f t="shared" si="38"/>
        <v>Yes</v>
      </c>
      <c r="U632" s="65">
        <v>41785</v>
      </c>
      <c r="V632" s="65">
        <v>43908</v>
      </c>
      <c r="W632">
        <v>112</v>
      </c>
      <c r="X632" t="str">
        <f t="shared" si="39"/>
        <v>Active</v>
      </c>
      <c r="Y632" t="s">
        <v>15615</v>
      </c>
    </row>
    <row r="633" spans="1:25" x14ac:dyDescent="0.25">
      <c r="A633">
        <v>632</v>
      </c>
      <c r="B633" t="s">
        <v>14708</v>
      </c>
      <c r="C633">
        <v>1239</v>
      </c>
      <c r="D633" t="str">
        <f>VLOOKUP($C633,Hosts!$A:$O,10,0)</f>
        <v>New York</v>
      </c>
      <c r="E633" s="67">
        <f>INDEX(Hosts!$A:$O,MATCH(Places!$C633,Hosts!$A:$A,0),MATCH(Places!E$1,Hosts!$1:$1,0))</f>
        <v>0.98</v>
      </c>
      <c r="F633" s="67">
        <f>INDEX(Hosts!$A:$O,MATCH(Places!$C633,Hosts!$A:$A,0),MATCH(Places!F$1,Hosts!$1:$1,0))</f>
        <v>1</v>
      </c>
      <c r="G633" s="67" t="str">
        <f>INDEX(Hosts!$A:$O,MATCH(Places!$C633,Hosts!$A:$A,0),MATCH(Places!G$1,Hosts!$1:$1,0))</f>
        <v>No</v>
      </c>
      <c r="H633">
        <v>11</v>
      </c>
      <c r="I633" t="str">
        <f>VLOOKUP($H633,Neighborhoods!$A:$C,2,0)</f>
        <v>Brooklyn</v>
      </c>
      <c r="J633" t="str">
        <f>VLOOKUP($H633,Neighborhoods!$A:$C,3,0)</f>
        <v>Greenpoint</v>
      </c>
      <c r="K633" t="s">
        <v>11822</v>
      </c>
      <c r="L633" t="str">
        <f t="shared" si="36"/>
        <v>No</v>
      </c>
      <c r="M633">
        <v>5</v>
      </c>
      <c r="N633" t="str" cm="1">
        <f t="array" ref="N633">_xlfn.IFS(M633&lt;=2,"Small",M633&lt;=5,"Medium",M633&gt;5,"Large")</f>
        <v>Medium</v>
      </c>
      <c r="O633" s="50">
        <v>119</v>
      </c>
      <c r="P633" s="67">
        <f t="shared" si="37"/>
        <v>0.03</v>
      </c>
      <c r="Q633" s="52">
        <v>4.82</v>
      </c>
      <c r="R633" s="52" t="str" cm="1">
        <f t="array" ref="R633">_xlfn.IFS(ROUND(Q633,0)=5,"Excellent",ROUND(Q633,0)=4,"Good",ROUND(Q633,0)=3,"Ok",ROUND(Q633,0)&lt;3,"Bad")</f>
        <v>Excellent</v>
      </c>
      <c r="S633">
        <v>11</v>
      </c>
      <c r="T633" t="str">
        <f t="shared" si="38"/>
        <v>No</v>
      </c>
      <c r="U633" s="65">
        <v>42356</v>
      </c>
      <c r="V633" s="65">
        <v>43784</v>
      </c>
      <c r="W633">
        <v>332</v>
      </c>
      <c r="X633" t="str">
        <f t="shared" si="39"/>
        <v>Active</v>
      </c>
      <c r="Y633" t="s">
        <v>15616</v>
      </c>
    </row>
    <row r="634" spans="1:25" x14ac:dyDescent="0.25">
      <c r="A634">
        <v>633</v>
      </c>
      <c r="B634" t="s">
        <v>14708</v>
      </c>
      <c r="C634">
        <v>1239</v>
      </c>
      <c r="D634" t="str">
        <f>VLOOKUP($C634,Hosts!$A:$O,10,0)</f>
        <v>New York</v>
      </c>
      <c r="E634" s="67">
        <f>INDEX(Hosts!$A:$O,MATCH(Places!$C634,Hosts!$A:$A,0),MATCH(Places!E$1,Hosts!$1:$1,0))</f>
        <v>0.98</v>
      </c>
      <c r="F634" s="67">
        <f>INDEX(Hosts!$A:$O,MATCH(Places!$C634,Hosts!$A:$A,0),MATCH(Places!F$1,Hosts!$1:$1,0))</f>
        <v>1</v>
      </c>
      <c r="G634" s="67" t="str">
        <f>INDEX(Hosts!$A:$O,MATCH(Places!$C634,Hosts!$A:$A,0),MATCH(Places!G$1,Hosts!$1:$1,0))</f>
        <v>No</v>
      </c>
      <c r="H634">
        <v>11</v>
      </c>
      <c r="I634" t="str">
        <f>VLOOKUP($H634,Neighborhoods!$A:$C,2,0)</f>
        <v>Brooklyn</v>
      </c>
      <c r="J634" t="str">
        <f>VLOOKUP($H634,Neighborhoods!$A:$C,3,0)</f>
        <v>Greenpoint</v>
      </c>
      <c r="K634" t="s">
        <v>11822</v>
      </c>
      <c r="L634" t="str">
        <f t="shared" si="36"/>
        <v>No</v>
      </c>
      <c r="M634">
        <v>4</v>
      </c>
      <c r="N634" t="str" cm="1">
        <f t="array" ref="N634">_xlfn.IFS(M634&lt;=2,"Small",M634&lt;=5,"Medium",M634&gt;5,"Large")</f>
        <v>Medium</v>
      </c>
      <c r="O634" s="50">
        <v>134</v>
      </c>
      <c r="P634" s="67">
        <f t="shared" si="37"/>
        <v>0.03</v>
      </c>
      <c r="Q634" s="52">
        <v>4.71</v>
      </c>
      <c r="R634" s="52" t="str" cm="1">
        <f t="array" ref="R634">_xlfn.IFS(ROUND(Q634,0)=5,"Excellent",ROUND(Q634,0)=4,"Good",ROUND(Q634,0)=3,"Ok",ROUND(Q634,0)&lt;3,"Bad")</f>
        <v>Excellent</v>
      </c>
      <c r="S634">
        <v>7</v>
      </c>
      <c r="T634" t="str">
        <f t="shared" si="38"/>
        <v>No</v>
      </c>
      <c r="U634" s="65">
        <v>41617</v>
      </c>
      <c r="V634" s="65">
        <v>43861</v>
      </c>
      <c r="W634">
        <v>76</v>
      </c>
      <c r="X634" t="str">
        <f t="shared" si="39"/>
        <v>Active</v>
      </c>
      <c r="Y634" t="s">
        <v>15616</v>
      </c>
    </row>
    <row r="635" spans="1:25" x14ac:dyDescent="0.25">
      <c r="A635">
        <v>634</v>
      </c>
      <c r="B635" t="s">
        <v>485</v>
      </c>
      <c r="C635">
        <v>690</v>
      </c>
      <c r="D635" t="str">
        <f>VLOOKUP($C635,Hosts!$A:$O,10,0)</f>
        <v>New York</v>
      </c>
      <c r="E635" s="67">
        <f>INDEX(Hosts!$A:$O,MATCH(Places!$C635,Hosts!$A:$A,0),MATCH(Places!E$1,Hosts!$1:$1,0))</f>
        <v>0.67</v>
      </c>
      <c r="F635" s="67">
        <f>INDEX(Hosts!$A:$O,MATCH(Places!$C635,Hosts!$A:$A,0),MATCH(Places!F$1,Hosts!$1:$1,0))</f>
        <v>0</v>
      </c>
      <c r="G635" s="67" t="str">
        <f>INDEX(Hosts!$A:$O,MATCH(Places!$C635,Hosts!$A:$A,0),MATCH(Places!G$1,Hosts!$1:$1,0))</f>
        <v>Yes</v>
      </c>
      <c r="H635">
        <v>8</v>
      </c>
      <c r="I635" t="str">
        <f>VLOOKUP($H635,Neighborhoods!$A:$C,2,0)</f>
        <v>Brooklyn</v>
      </c>
      <c r="J635" t="str">
        <f>VLOOKUP($H635,Neighborhoods!$A:$C,3,0)</f>
        <v>Bushwick</v>
      </c>
      <c r="K635" t="s">
        <v>1</v>
      </c>
      <c r="L635" t="str">
        <f t="shared" si="36"/>
        <v>Yes</v>
      </c>
      <c r="M635">
        <v>2</v>
      </c>
      <c r="N635" t="str" cm="1">
        <f t="array" ref="N635">_xlfn.IFS(M635&lt;=2,"Small",M635&lt;=5,"Medium",M635&gt;5,"Large")</f>
        <v>Small</v>
      </c>
      <c r="O635" s="50">
        <v>56</v>
      </c>
      <c r="P635" s="67">
        <f t="shared" si="37"/>
        <v>0.03</v>
      </c>
      <c r="Q635" s="52">
        <v>4.67</v>
      </c>
      <c r="R635" s="52" t="str" cm="1">
        <f t="array" ref="R635">_xlfn.IFS(ROUND(Q635,0)=5,"Excellent",ROUND(Q635,0)=4,"Good",ROUND(Q635,0)=3,"Ok",ROUND(Q635,0)&lt;3,"Bad")</f>
        <v>Excellent</v>
      </c>
      <c r="S635">
        <v>39</v>
      </c>
      <c r="T635" t="str">
        <f t="shared" si="38"/>
        <v>No</v>
      </c>
      <c r="U635" s="65">
        <v>41590</v>
      </c>
      <c r="V635" s="65">
        <v>43921</v>
      </c>
      <c r="W635">
        <v>363</v>
      </c>
      <c r="X635" t="str">
        <f t="shared" si="39"/>
        <v>Active</v>
      </c>
      <c r="Y635" t="s">
        <v>15615</v>
      </c>
    </row>
    <row r="636" spans="1:25" x14ac:dyDescent="0.25">
      <c r="A636">
        <v>635</v>
      </c>
      <c r="B636" t="s">
        <v>486</v>
      </c>
      <c r="C636">
        <v>1415</v>
      </c>
      <c r="D636" t="str">
        <f>VLOOKUP($C636,Hosts!$A:$O,10,0)</f>
        <v>New York</v>
      </c>
      <c r="E636" s="67">
        <f>INDEX(Hosts!$A:$O,MATCH(Places!$C636,Hosts!$A:$A,0),MATCH(Places!E$1,Hosts!$1:$1,0))</f>
        <v>0.68</v>
      </c>
      <c r="F636" s="67">
        <f>INDEX(Hosts!$A:$O,MATCH(Places!$C636,Hosts!$A:$A,0),MATCH(Places!F$1,Hosts!$1:$1,0))</f>
        <v>0.68</v>
      </c>
      <c r="G636" s="67" t="str">
        <f>INDEX(Hosts!$A:$O,MATCH(Places!$C636,Hosts!$A:$A,0),MATCH(Places!G$1,Hosts!$1:$1,0))</f>
        <v>No</v>
      </c>
      <c r="H636">
        <v>17</v>
      </c>
      <c r="I636" t="str">
        <f>VLOOKUP($H636,Neighborhoods!$A:$C,2,0)</f>
        <v>Manhattan</v>
      </c>
      <c r="J636" t="str">
        <f>VLOOKUP($H636,Neighborhoods!$A:$C,3,0)</f>
        <v>Hell's Kitchen</v>
      </c>
      <c r="K636" t="s">
        <v>11822</v>
      </c>
      <c r="L636" t="str">
        <f t="shared" si="36"/>
        <v>No</v>
      </c>
      <c r="M636">
        <v>2</v>
      </c>
      <c r="N636" t="str" cm="1">
        <f t="array" ref="N636">_xlfn.IFS(M636&lt;=2,"Small",M636&lt;=5,"Medium",M636&gt;5,"Large")</f>
        <v>Small</v>
      </c>
      <c r="O636" s="50">
        <v>89</v>
      </c>
      <c r="P636" s="67">
        <f t="shared" si="37"/>
        <v>0.03</v>
      </c>
      <c r="Q636" s="52">
        <v>4.67</v>
      </c>
      <c r="R636" s="52" t="str" cm="1">
        <f t="array" ref="R636">_xlfn.IFS(ROUND(Q636,0)=5,"Excellent",ROUND(Q636,0)=4,"Good",ROUND(Q636,0)=3,"Ok",ROUND(Q636,0)&lt;3,"Bad")</f>
        <v>Excellent</v>
      </c>
      <c r="S636">
        <v>192</v>
      </c>
      <c r="T636" t="str">
        <f t="shared" si="38"/>
        <v>No</v>
      </c>
      <c r="U636" s="65">
        <v>41618</v>
      </c>
      <c r="V636" s="65">
        <v>44042</v>
      </c>
      <c r="W636">
        <v>14</v>
      </c>
      <c r="X636" t="str">
        <f t="shared" si="39"/>
        <v>Active</v>
      </c>
      <c r="Y636" t="s">
        <v>15615</v>
      </c>
    </row>
    <row r="637" spans="1:25" x14ac:dyDescent="0.25">
      <c r="A637">
        <v>636</v>
      </c>
      <c r="B637" t="s">
        <v>487</v>
      </c>
      <c r="C637">
        <v>1419</v>
      </c>
      <c r="D637" t="str">
        <f>VLOOKUP($C637,Hosts!$A:$O,10,0)</f>
        <v>New York</v>
      </c>
      <c r="E637" s="67">
        <f>INDEX(Hosts!$A:$O,MATCH(Places!$C637,Hosts!$A:$A,0),MATCH(Places!E$1,Hosts!$1:$1,0))</f>
        <v>1</v>
      </c>
      <c r="F637" s="67">
        <f>INDEX(Hosts!$A:$O,MATCH(Places!$C637,Hosts!$A:$A,0),MATCH(Places!F$1,Hosts!$1:$1,0))</f>
        <v>0.92</v>
      </c>
      <c r="G637" s="67" t="str">
        <f>INDEX(Hosts!$A:$O,MATCH(Places!$C637,Hosts!$A:$A,0),MATCH(Places!G$1,Hosts!$1:$1,0))</f>
        <v>No</v>
      </c>
      <c r="H637">
        <v>19</v>
      </c>
      <c r="I637" t="str">
        <f>VLOOKUP($H637,Neighborhoods!$A:$C,2,0)</f>
        <v>Manhattan</v>
      </c>
      <c r="J637" t="str">
        <f>VLOOKUP($H637,Neighborhoods!$A:$C,3,0)</f>
        <v>Upper East Side</v>
      </c>
      <c r="K637" t="s">
        <v>11822</v>
      </c>
      <c r="L637" t="str">
        <f t="shared" si="36"/>
        <v>No</v>
      </c>
      <c r="M637">
        <v>3</v>
      </c>
      <c r="N637" t="str" cm="1">
        <f t="array" ref="N637">_xlfn.IFS(M637&lt;=2,"Small",M637&lt;=5,"Medium",M637&gt;5,"Large")</f>
        <v>Medium</v>
      </c>
      <c r="O637" s="50">
        <v>77</v>
      </c>
      <c r="P637" s="67">
        <f t="shared" si="37"/>
        <v>0.03</v>
      </c>
      <c r="Q637" s="52">
        <v>4.87</v>
      </c>
      <c r="R637" s="52" t="str" cm="1">
        <f t="array" ref="R637">_xlfn.IFS(ROUND(Q637,0)=5,"Excellent",ROUND(Q637,0)=4,"Good",ROUND(Q637,0)=3,"Ok",ROUND(Q637,0)&lt;3,"Bad")</f>
        <v>Excellent</v>
      </c>
      <c r="S637">
        <v>275</v>
      </c>
      <c r="T637" t="str">
        <f t="shared" si="38"/>
        <v>Yes</v>
      </c>
      <c r="U637" s="65">
        <v>41596</v>
      </c>
      <c r="V637" s="65">
        <v>43983</v>
      </c>
      <c r="W637">
        <v>94</v>
      </c>
      <c r="X637" t="str">
        <f t="shared" si="39"/>
        <v>Active</v>
      </c>
      <c r="Y637" t="s">
        <v>15616</v>
      </c>
    </row>
    <row r="638" spans="1:25" x14ac:dyDescent="0.25">
      <c r="A638">
        <v>637</v>
      </c>
      <c r="B638" t="s">
        <v>488</v>
      </c>
      <c r="C638">
        <v>1423</v>
      </c>
      <c r="D638" t="str">
        <f>VLOOKUP($C638,Hosts!$A:$O,10,0)</f>
        <v>New York</v>
      </c>
      <c r="E638" s="67">
        <f>INDEX(Hosts!$A:$O,MATCH(Places!$C638,Hosts!$A:$A,0),MATCH(Places!E$1,Hosts!$1:$1,0))</f>
        <v>1</v>
      </c>
      <c r="F638" s="67">
        <f>INDEX(Hosts!$A:$O,MATCH(Places!$C638,Hosts!$A:$A,0),MATCH(Places!F$1,Hosts!$1:$1,0))</f>
        <v>0.1</v>
      </c>
      <c r="G638" s="67" t="str">
        <f>INDEX(Hosts!$A:$O,MATCH(Places!$C638,Hosts!$A:$A,0),MATCH(Places!G$1,Hosts!$1:$1,0))</f>
        <v>No</v>
      </c>
      <c r="H638">
        <v>18</v>
      </c>
      <c r="I638" t="str">
        <f>VLOOKUP($H638,Neighborhoods!$A:$C,2,0)</f>
        <v>Manhattan</v>
      </c>
      <c r="J638" t="str">
        <f>VLOOKUP($H638,Neighborhoods!$A:$C,3,0)</f>
        <v>Midtown</v>
      </c>
      <c r="K638" t="s">
        <v>11822</v>
      </c>
      <c r="L638" t="str">
        <f t="shared" si="36"/>
        <v>No</v>
      </c>
      <c r="M638">
        <v>5</v>
      </c>
      <c r="N638" t="str" cm="1">
        <f t="array" ref="N638">_xlfn.IFS(M638&lt;=2,"Small",M638&lt;=5,"Medium",M638&gt;5,"Large")</f>
        <v>Medium</v>
      </c>
      <c r="O638" s="50">
        <v>450</v>
      </c>
      <c r="P638" s="67">
        <f t="shared" si="37"/>
        <v>0.04</v>
      </c>
      <c r="Q638" s="52">
        <v>5</v>
      </c>
      <c r="R638" s="52" t="str" cm="1">
        <f t="array" ref="R638">_xlfn.IFS(ROUND(Q638,0)=5,"Excellent",ROUND(Q638,0)=4,"Good",ROUND(Q638,0)=3,"Ok",ROUND(Q638,0)&lt;3,"Bad")</f>
        <v>Excellent</v>
      </c>
      <c r="S638">
        <v>34</v>
      </c>
      <c r="T638" t="str">
        <f t="shared" si="38"/>
        <v>No</v>
      </c>
      <c r="U638" s="65">
        <v>41644</v>
      </c>
      <c r="V638" s="65">
        <v>43807</v>
      </c>
      <c r="W638">
        <v>254</v>
      </c>
      <c r="X638" t="str">
        <f t="shared" si="39"/>
        <v>Active</v>
      </c>
      <c r="Y638" t="s">
        <v>15615</v>
      </c>
    </row>
    <row r="639" spans="1:25" x14ac:dyDescent="0.25">
      <c r="A639">
        <v>638</v>
      </c>
      <c r="B639" t="s">
        <v>489</v>
      </c>
      <c r="C639">
        <v>763</v>
      </c>
      <c r="D639" t="str">
        <f>VLOOKUP($C639,Hosts!$A:$O,10,0)</f>
        <v>New York</v>
      </c>
      <c r="E639" s="67">
        <f>INDEX(Hosts!$A:$O,MATCH(Places!$C639,Hosts!$A:$A,0),MATCH(Places!E$1,Hosts!$1:$1,0))</f>
        <v>1</v>
      </c>
      <c r="F639" s="67">
        <f>INDEX(Hosts!$A:$O,MATCH(Places!$C639,Hosts!$A:$A,0),MATCH(Places!F$1,Hosts!$1:$1,0))</f>
        <v>0.99</v>
      </c>
      <c r="G639" s="67" t="str">
        <f>INDEX(Hosts!$A:$O,MATCH(Places!$C639,Hosts!$A:$A,0),MATCH(Places!G$1,Hosts!$1:$1,0))</f>
        <v>No</v>
      </c>
      <c r="H639">
        <v>26</v>
      </c>
      <c r="I639" t="str">
        <f>VLOOKUP($H639,Neighborhoods!$A:$C,2,0)</f>
        <v>Queens</v>
      </c>
      <c r="J639" t="str">
        <f>VLOOKUP($H639,Neighborhoods!$A:$C,3,0)</f>
        <v>Sunnyside</v>
      </c>
      <c r="K639" t="s">
        <v>1</v>
      </c>
      <c r="L639" t="str">
        <f t="shared" si="36"/>
        <v>Yes</v>
      </c>
      <c r="M639">
        <v>2</v>
      </c>
      <c r="N639" t="str" cm="1">
        <f t="array" ref="N639">_xlfn.IFS(M639&lt;=2,"Small",M639&lt;=5,"Medium",M639&gt;5,"Large")</f>
        <v>Small</v>
      </c>
      <c r="O639" s="50">
        <v>49</v>
      </c>
      <c r="P639" s="67">
        <f t="shared" si="37"/>
        <v>0.03</v>
      </c>
      <c r="Q639" s="52">
        <v>4.58</v>
      </c>
      <c r="R639" s="52" t="str" cm="1">
        <f t="array" ref="R639">_xlfn.IFS(ROUND(Q639,0)=5,"Excellent",ROUND(Q639,0)=4,"Good",ROUND(Q639,0)=3,"Ok",ROUND(Q639,0)&lt;3,"Bad")</f>
        <v>Excellent</v>
      </c>
      <c r="S639">
        <v>85</v>
      </c>
      <c r="T639" t="str">
        <f t="shared" si="38"/>
        <v>No</v>
      </c>
      <c r="U639" s="65">
        <v>42713</v>
      </c>
      <c r="V639" s="65">
        <v>43833</v>
      </c>
      <c r="W639">
        <v>365</v>
      </c>
      <c r="X639" t="str">
        <f t="shared" si="39"/>
        <v>Active</v>
      </c>
      <c r="Y639" t="s">
        <v>15616</v>
      </c>
    </row>
    <row r="640" spans="1:25" x14ac:dyDescent="0.25">
      <c r="A640">
        <v>639</v>
      </c>
      <c r="B640" t="s">
        <v>490</v>
      </c>
      <c r="C640">
        <v>634</v>
      </c>
      <c r="D640" t="str">
        <f>VLOOKUP($C640,Hosts!$A:$O,10,0)</f>
        <v>New York</v>
      </c>
      <c r="E640" s="67">
        <f>INDEX(Hosts!$A:$O,MATCH(Places!$C640,Hosts!$A:$A,0),MATCH(Places!E$1,Hosts!$1:$1,0))</f>
        <v>1</v>
      </c>
      <c r="F640" s="67">
        <f>INDEX(Hosts!$A:$O,MATCH(Places!$C640,Hosts!$A:$A,0),MATCH(Places!F$1,Hosts!$1:$1,0))</f>
        <v>1</v>
      </c>
      <c r="G640" s="67" t="str">
        <f>INDEX(Hosts!$A:$O,MATCH(Places!$C640,Hosts!$A:$A,0),MATCH(Places!G$1,Hosts!$1:$1,0))</f>
        <v>No</v>
      </c>
      <c r="H640">
        <v>12</v>
      </c>
      <c r="I640" t="str">
        <f>VLOOKUP($H640,Neighborhoods!$A:$C,2,0)</f>
        <v>Brooklyn</v>
      </c>
      <c r="J640" t="str">
        <f>VLOOKUP($H640,Neighborhoods!$A:$C,3,0)</f>
        <v>Williamsburg</v>
      </c>
      <c r="K640" t="s">
        <v>11822</v>
      </c>
      <c r="L640" t="str">
        <f t="shared" si="36"/>
        <v>No</v>
      </c>
      <c r="M640">
        <v>4</v>
      </c>
      <c r="N640" t="str" cm="1">
        <f t="array" ref="N640">_xlfn.IFS(M640&lt;=2,"Small",M640&lt;=5,"Medium",M640&gt;5,"Large")</f>
        <v>Medium</v>
      </c>
      <c r="O640" s="50">
        <v>179</v>
      </c>
      <c r="P640" s="67">
        <f t="shared" si="37"/>
        <v>0.03</v>
      </c>
      <c r="Q640" s="52">
        <v>4.63</v>
      </c>
      <c r="R640" s="52" t="str" cm="1">
        <f t="array" ref="R640">_xlfn.IFS(ROUND(Q640,0)=5,"Excellent",ROUND(Q640,0)=4,"Good",ROUND(Q640,0)=3,"Ok",ROUND(Q640,0)&lt;3,"Bad")</f>
        <v>Excellent</v>
      </c>
      <c r="S640">
        <v>19</v>
      </c>
      <c r="T640" t="str">
        <f t="shared" si="38"/>
        <v>No</v>
      </c>
      <c r="U640" s="65">
        <v>41640</v>
      </c>
      <c r="V640" s="65">
        <v>43833</v>
      </c>
      <c r="W640">
        <v>230</v>
      </c>
      <c r="X640" t="str">
        <f t="shared" si="39"/>
        <v>Active</v>
      </c>
      <c r="Y640" t="s">
        <v>15616</v>
      </c>
    </row>
    <row r="641" spans="1:25" x14ac:dyDescent="0.25">
      <c r="A641">
        <v>640</v>
      </c>
      <c r="B641" t="s">
        <v>491</v>
      </c>
      <c r="C641">
        <v>1409</v>
      </c>
      <c r="D641" t="str">
        <f>VLOOKUP($C641,Hosts!$A:$O,10,0)</f>
        <v>New York</v>
      </c>
      <c r="E641" s="67">
        <f>INDEX(Hosts!$A:$O,MATCH(Places!$C641,Hosts!$A:$A,0),MATCH(Places!E$1,Hosts!$1:$1,0))</f>
        <v>1</v>
      </c>
      <c r="F641" s="67">
        <f>INDEX(Hosts!$A:$O,MATCH(Places!$C641,Hosts!$A:$A,0),MATCH(Places!F$1,Hosts!$1:$1,0))</f>
        <v>0.78</v>
      </c>
      <c r="G641" s="67" t="str">
        <f>INDEX(Hosts!$A:$O,MATCH(Places!$C641,Hosts!$A:$A,0),MATCH(Places!G$1,Hosts!$1:$1,0))</f>
        <v>No</v>
      </c>
      <c r="H641">
        <v>9</v>
      </c>
      <c r="I641" t="str">
        <f>VLOOKUP($H641,Neighborhoods!$A:$C,2,0)</f>
        <v>Brooklyn</v>
      </c>
      <c r="J641" t="str">
        <f>VLOOKUP($H641,Neighborhoods!$A:$C,3,0)</f>
        <v>Crown Heights</v>
      </c>
      <c r="K641" t="s">
        <v>1</v>
      </c>
      <c r="L641" t="str">
        <f t="shared" si="36"/>
        <v>Yes</v>
      </c>
      <c r="M641">
        <v>1</v>
      </c>
      <c r="N641" t="str" cm="1">
        <f t="array" ref="N641">_xlfn.IFS(M641&lt;=2,"Small",M641&lt;=5,"Medium",M641&gt;5,"Large")</f>
        <v>Small</v>
      </c>
      <c r="O641" s="50">
        <v>35</v>
      </c>
      <c r="P641" s="67">
        <f t="shared" si="37"/>
        <v>0.03</v>
      </c>
      <c r="Q641" s="52">
        <v>4.9000000000000004</v>
      </c>
      <c r="R641" s="52" t="str" cm="1">
        <f t="array" ref="R641">_xlfn.IFS(ROUND(Q641,0)=5,"Excellent",ROUND(Q641,0)=4,"Good",ROUND(Q641,0)=3,"Ok",ROUND(Q641,0)&lt;3,"Bad")</f>
        <v>Excellent</v>
      </c>
      <c r="S641">
        <v>10</v>
      </c>
      <c r="T641" t="str">
        <f t="shared" si="38"/>
        <v>No</v>
      </c>
      <c r="U641" s="65">
        <v>42209</v>
      </c>
      <c r="V641" s="65">
        <v>43840</v>
      </c>
      <c r="W641">
        <v>76</v>
      </c>
      <c r="X641" t="str">
        <f t="shared" si="39"/>
        <v>Active</v>
      </c>
      <c r="Y641" t="s">
        <v>15615</v>
      </c>
    </row>
    <row r="642" spans="1:25" x14ac:dyDescent="0.25">
      <c r="A642">
        <v>641</v>
      </c>
      <c r="B642" t="s">
        <v>492</v>
      </c>
      <c r="C642">
        <v>1403</v>
      </c>
      <c r="D642" t="str">
        <f>VLOOKUP($C642,Hosts!$A:$O,10,0)</f>
        <v>New York</v>
      </c>
      <c r="E642" s="67">
        <f>INDEX(Hosts!$A:$O,MATCH(Places!$C642,Hosts!$A:$A,0),MATCH(Places!E$1,Hosts!$1:$1,0))</f>
        <v>1</v>
      </c>
      <c r="F642" s="67">
        <f>INDEX(Hosts!$A:$O,MATCH(Places!$C642,Hosts!$A:$A,0),MATCH(Places!F$1,Hosts!$1:$1,0))</f>
        <v>0.95</v>
      </c>
      <c r="G642" s="67" t="str">
        <f>INDEX(Hosts!$A:$O,MATCH(Places!$C642,Hosts!$A:$A,0),MATCH(Places!G$1,Hosts!$1:$1,0))</f>
        <v>No</v>
      </c>
      <c r="H642">
        <v>16</v>
      </c>
      <c r="I642" t="str">
        <f>VLOOKUP($H642,Neighborhoods!$A:$C,2,0)</f>
        <v>Manhattan</v>
      </c>
      <c r="J642" t="str">
        <f>VLOOKUP($H642,Neighborhoods!$A:$C,3,0)</f>
        <v>Harlem</v>
      </c>
      <c r="K642" t="s">
        <v>11822</v>
      </c>
      <c r="L642" t="str">
        <f t="shared" si="36"/>
        <v>No</v>
      </c>
      <c r="M642">
        <v>4</v>
      </c>
      <c r="N642" t="str" cm="1">
        <f t="array" ref="N642">_xlfn.IFS(M642&lt;=2,"Small",M642&lt;=5,"Medium",M642&gt;5,"Large")</f>
        <v>Medium</v>
      </c>
      <c r="O642" s="50">
        <v>155</v>
      </c>
      <c r="P642" s="67">
        <f t="shared" si="37"/>
        <v>0.03</v>
      </c>
      <c r="Q642" s="52">
        <v>4.88</v>
      </c>
      <c r="R642" s="52" t="str" cm="1">
        <f t="array" ref="R642">_xlfn.IFS(ROUND(Q642,0)=5,"Excellent",ROUND(Q642,0)=4,"Good",ROUND(Q642,0)=3,"Ok",ROUND(Q642,0)&lt;3,"Bad")</f>
        <v>Excellent</v>
      </c>
      <c r="S642">
        <v>355</v>
      </c>
      <c r="T642" t="str">
        <f t="shared" si="38"/>
        <v>Yes</v>
      </c>
      <c r="U642" s="65">
        <v>41604</v>
      </c>
      <c r="V642" s="65">
        <v>43896</v>
      </c>
      <c r="W642">
        <v>322</v>
      </c>
      <c r="X642" t="str">
        <f t="shared" si="39"/>
        <v>Active</v>
      </c>
      <c r="Y642" t="s">
        <v>15616</v>
      </c>
    </row>
    <row r="643" spans="1:25" x14ac:dyDescent="0.25">
      <c r="A643">
        <v>642</v>
      </c>
      <c r="B643" t="s">
        <v>493</v>
      </c>
      <c r="C643">
        <v>1435</v>
      </c>
      <c r="D643" t="str">
        <f>VLOOKUP($C643,Hosts!$A:$O,10,0)</f>
        <v>New York</v>
      </c>
      <c r="E643" s="67">
        <f>INDEX(Hosts!$A:$O,MATCH(Places!$C643,Hosts!$A:$A,0),MATCH(Places!E$1,Hosts!$1:$1,0))</f>
        <v>1</v>
      </c>
      <c r="F643" s="67">
        <f>INDEX(Hosts!$A:$O,MATCH(Places!$C643,Hosts!$A:$A,0),MATCH(Places!F$1,Hosts!$1:$1,0))</f>
        <v>0.63</v>
      </c>
      <c r="G643" s="67" t="str">
        <f>INDEX(Hosts!$A:$O,MATCH(Places!$C643,Hosts!$A:$A,0),MATCH(Places!G$1,Hosts!$1:$1,0))</f>
        <v>No</v>
      </c>
      <c r="H643">
        <v>21</v>
      </c>
      <c r="I643" t="str">
        <f>VLOOKUP($H643,Neighborhoods!$A:$C,2,0)</f>
        <v>Queens</v>
      </c>
      <c r="J643" t="str">
        <f>VLOOKUP($H643,Neighborhoods!$A:$C,3,0)</f>
        <v>Astoria</v>
      </c>
      <c r="K643" t="s">
        <v>11822</v>
      </c>
      <c r="L643" t="str">
        <f t="shared" ref="L643:L706" si="40">IF(OR(K643="Private room",K643="Shared room"),"Yes","No")</f>
        <v>No</v>
      </c>
      <c r="M643">
        <v>4</v>
      </c>
      <c r="N643" t="str" cm="1">
        <f t="array" ref="N643">_xlfn.IFS(M643&lt;=2,"Small",M643&lt;=5,"Medium",M643&gt;5,"Large")</f>
        <v>Medium</v>
      </c>
      <c r="O643" s="50">
        <v>129</v>
      </c>
      <c r="P643" s="67">
        <f t="shared" ref="P643:P706" si="41">VLOOKUP(O643,$AB$1:$AC$5,2)</f>
        <v>0.03</v>
      </c>
      <c r="Q643" s="52">
        <v>5</v>
      </c>
      <c r="R643" s="52" t="str" cm="1">
        <f t="array" ref="R643">_xlfn.IFS(ROUND(Q643,0)=5,"Excellent",ROUND(Q643,0)=4,"Good",ROUND(Q643,0)=3,"Ok",ROUND(Q643,0)&lt;3,"Bad")</f>
        <v>Excellent</v>
      </c>
      <c r="S643">
        <v>20</v>
      </c>
      <c r="T643" t="str">
        <f t="shared" ref="T643:T706" si="42">IF(AND(Q643&gt;=4.8,S643&gt;100),"Yes","No")</f>
        <v>No</v>
      </c>
      <c r="U643" s="65">
        <v>41642</v>
      </c>
      <c r="V643" s="65">
        <v>43879</v>
      </c>
      <c r="W643">
        <v>351</v>
      </c>
      <c r="X643" t="str">
        <f t="shared" ref="X643:X706" si="43">IF(W643&lt;&gt;0,"Active","Inactive")</f>
        <v>Active</v>
      </c>
      <c r="Y643" t="s">
        <v>15615</v>
      </c>
    </row>
    <row r="644" spans="1:25" x14ac:dyDescent="0.25">
      <c r="A644">
        <v>643</v>
      </c>
      <c r="B644" t="s">
        <v>494</v>
      </c>
      <c r="C644">
        <v>934</v>
      </c>
      <c r="D644" t="str">
        <f>VLOOKUP($C644,Hosts!$A:$O,10,0)</f>
        <v>New York</v>
      </c>
      <c r="E644" s="67">
        <f>INDEX(Hosts!$A:$O,MATCH(Places!$C644,Hosts!$A:$A,0),MATCH(Places!E$1,Hosts!$1:$1,0))</f>
        <v>1</v>
      </c>
      <c r="F644" s="67">
        <f>INDEX(Hosts!$A:$O,MATCH(Places!$C644,Hosts!$A:$A,0),MATCH(Places!F$1,Hosts!$1:$1,0))</f>
        <v>1</v>
      </c>
      <c r="G644" s="67" t="str">
        <f>INDEX(Hosts!$A:$O,MATCH(Places!$C644,Hosts!$A:$A,0),MATCH(Places!G$1,Hosts!$1:$1,0))</f>
        <v>No</v>
      </c>
      <c r="H644">
        <v>12</v>
      </c>
      <c r="I644" t="str">
        <f>VLOOKUP($H644,Neighborhoods!$A:$C,2,0)</f>
        <v>Brooklyn</v>
      </c>
      <c r="J644" t="str">
        <f>VLOOKUP($H644,Neighborhoods!$A:$C,3,0)</f>
        <v>Williamsburg</v>
      </c>
      <c r="K644" t="s">
        <v>11822</v>
      </c>
      <c r="L644" t="str">
        <f t="shared" si="40"/>
        <v>No</v>
      </c>
      <c r="M644">
        <v>3</v>
      </c>
      <c r="N644" t="str" cm="1">
        <f t="array" ref="N644">_xlfn.IFS(M644&lt;=2,"Small",M644&lt;=5,"Medium",M644&gt;5,"Large")</f>
        <v>Medium</v>
      </c>
      <c r="O644" s="50">
        <v>90</v>
      </c>
      <c r="P644" s="67">
        <f t="shared" si="41"/>
        <v>0.03</v>
      </c>
      <c r="Q644" s="52">
        <v>4.6399999999999997</v>
      </c>
      <c r="R644" s="52" t="str" cm="1">
        <f t="array" ref="R644">_xlfn.IFS(ROUND(Q644,0)=5,"Excellent",ROUND(Q644,0)=4,"Good",ROUND(Q644,0)=3,"Ok",ROUND(Q644,0)&lt;3,"Bad")</f>
        <v>Excellent</v>
      </c>
      <c r="S644">
        <v>14</v>
      </c>
      <c r="T644" t="str">
        <f t="shared" si="42"/>
        <v>No</v>
      </c>
      <c r="U644" s="65">
        <v>43071</v>
      </c>
      <c r="V644" s="65">
        <v>43893</v>
      </c>
      <c r="W644">
        <v>152</v>
      </c>
      <c r="X644" t="str">
        <f t="shared" si="43"/>
        <v>Active</v>
      </c>
      <c r="Y644" t="s">
        <v>15615</v>
      </c>
    </row>
    <row r="645" spans="1:25" x14ac:dyDescent="0.25">
      <c r="A645">
        <v>644</v>
      </c>
      <c r="B645" t="s">
        <v>495</v>
      </c>
      <c r="C645">
        <v>1438</v>
      </c>
      <c r="D645" t="str">
        <f>VLOOKUP($C645,Hosts!$A:$O,10,0)</f>
        <v>New York</v>
      </c>
      <c r="E645" s="67">
        <f>INDEX(Hosts!$A:$O,MATCH(Places!$C645,Hosts!$A:$A,0),MATCH(Places!E$1,Hosts!$1:$1,0))</f>
        <v>0.67</v>
      </c>
      <c r="F645" s="67">
        <f>INDEX(Hosts!$A:$O,MATCH(Places!$C645,Hosts!$A:$A,0),MATCH(Places!F$1,Hosts!$1:$1,0))</f>
        <v>0.81</v>
      </c>
      <c r="G645" s="67" t="str">
        <f>INDEX(Hosts!$A:$O,MATCH(Places!$C645,Hosts!$A:$A,0),MATCH(Places!G$1,Hosts!$1:$1,0))</f>
        <v>No</v>
      </c>
      <c r="H645">
        <v>16</v>
      </c>
      <c r="I645" t="str">
        <f>VLOOKUP($H645,Neighborhoods!$A:$C,2,0)</f>
        <v>Manhattan</v>
      </c>
      <c r="J645" t="str">
        <f>VLOOKUP($H645,Neighborhoods!$A:$C,3,0)</f>
        <v>Harlem</v>
      </c>
      <c r="K645" t="s">
        <v>16</v>
      </c>
      <c r="L645" t="str">
        <f t="shared" si="40"/>
        <v>Yes</v>
      </c>
      <c r="M645">
        <v>1</v>
      </c>
      <c r="N645" t="str" cm="1">
        <f t="array" ref="N645">_xlfn.IFS(M645&lt;=2,"Small",M645&lt;=5,"Medium",M645&gt;5,"Large")</f>
        <v>Small</v>
      </c>
      <c r="O645" s="50">
        <v>38</v>
      </c>
      <c r="P645" s="67">
        <f t="shared" si="41"/>
        <v>0.03</v>
      </c>
      <c r="Q645" s="52">
        <v>4.7300000000000004</v>
      </c>
      <c r="R645" s="52" t="str" cm="1">
        <f t="array" ref="R645">_xlfn.IFS(ROUND(Q645,0)=5,"Excellent",ROUND(Q645,0)=4,"Good",ROUND(Q645,0)=3,"Ok",ROUND(Q645,0)&lt;3,"Bad")</f>
        <v>Excellent</v>
      </c>
      <c r="S645">
        <v>247</v>
      </c>
      <c r="T645" t="str">
        <f t="shared" si="42"/>
        <v>No</v>
      </c>
      <c r="U645" s="65">
        <v>41611</v>
      </c>
      <c r="V645" s="65">
        <v>43840</v>
      </c>
      <c r="W645">
        <v>365</v>
      </c>
      <c r="X645" t="str">
        <f t="shared" si="43"/>
        <v>Active</v>
      </c>
      <c r="Y645" t="s">
        <v>15615</v>
      </c>
    </row>
    <row r="646" spans="1:25" x14ac:dyDescent="0.25">
      <c r="A646">
        <v>645</v>
      </c>
      <c r="B646" t="s">
        <v>13301</v>
      </c>
      <c r="C646">
        <v>1400</v>
      </c>
      <c r="D646" t="str">
        <f>VLOOKUP($C646,Hosts!$A:$O,10,0)</f>
        <v>New York</v>
      </c>
      <c r="E646" s="67">
        <f>INDEX(Hosts!$A:$O,MATCH(Places!$C646,Hosts!$A:$A,0),MATCH(Places!E$1,Hosts!$1:$1,0))</f>
        <v>1</v>
      </c>
      <c r="F646" s="67">
        <f>INDEX(Hosts!$A:$O,MATCH(Places!$C646,Hosts!$A:$A,0),MATCH(Places!F$1,Hosts!$1:$1,0))</f>
        <v>0.25</v>
      </c>
      <c r="G646" s="67" t="str">
        <f>INDEX(Hosts!$A:$O,MATCH(Places!$C646,Hosts!$A:$A,0),MATCH(Places!G$1,Hosts!$1:$1,0))</f>
        <v>No</v>
      </c>
      <c r="H646">
        <v>8</v>
      </c>
      <c r="I646" t="str">
        <f>VLOOKUP($H646,Neighborhoods!$A:$C,2,0)</f>
        <v>Brooklyn</v>
      </c>
      <c r="J646" t="str">
        <f>VLOOKUP($H646,Neighborhoods!$A:$C,3,0)</f>
        <v>Bushwick</v>
      </c>
      <c r="K646" t="s">
        <v>11822</v>
      </c>
      <c r="L646" t="str">
        <f t="shared" si="40"/>
        <v>No</v>
      </c>
      <c r="M646">
        <v>2</v>
      </c>
      <c r="N646" t="str" cm="1">
        <f t="array" ref="N646">_xlfn.IFS(M646&lt;=2,"Small",M646&lt;=5,"Medium",M646&gt;5,"Large")</f>
        <v>Small</v>
      </c>
      <c r="O646" s="50">
        <v>38</v>
      </c>
      <c r="P646" s="67">
        <f t="shared" si="41"/>
        <v>0.03</v>
      </c>
      <c r="Q646" s="52">
        <v>4.8</v>
      </c>
      <c r="R646" s="52" t="str" cm="1">
        <f t="array" ref="R646">_xlfn.IFS(ROUND(Q646,0)=5,"Excellent",ROUND(Q646,0)=4,"Good",ROUND(Q646,0)=3,"Ok",ROUND(Q646,0)&lt;3,"Bad")</f>
        <v>Excellent</v>
      </c>
      <c r="S646">
        <v>35</v>
      </c>
      <c r="T646" t="str">
        <f t="shared" si="42"/>
        <v>No</v>
      </c>
      <c r="U646" s="65">
        <v>41862</v>
      </c>
      <c r="V646" s="65">
        <v>43585</v>
      </c>
      <c r="W646">
        <v>1</v>
      </c>
      <c r="X646" t="str">
        <f t="shared" si="43"/>
        <v>Active</v>
      </c>
      <c r="Y646" t="s">
        <v>15615</v>
      </c>
    </row>
    <row r="647" spans="1:25" x14ac:dyDescent="0.25">
      <c r="A647">
        <v>646</v>
      </c>
      <c r="B647" t="s">
        <v>15368</v>
      </c>
      <c r="C647">
        <v>1440</v>
      </c>
      <c r="D647" t="str">
        <f>VLOOKUP($C647,Hosts!$A:$O,10,0)</f>
        <v>New York</v>
      </c>
      <c r="E647" s="67">
        <f>INDEX(Hosts!$A:$O,MATCH(Places!$C647,Hosts!$A:$A,0),MATCH(Places!E$1,Hosts!$1:$1,0))</f>
        <v>0.75</v>
      </c>
      <c r="F647" s="67">
        <f>INDEX(Hosts!$A:$O,MATCH(Places!$C647,Hosts!$A:$A,0),MATCH(Places!F$1,Hosts!$1:$1,0))</f>
        <v>0.96</v>
      </c>
      <c r="G647" s="67" t="str">
        <f>INDEX(Hosts!$A:$O,MATCH(Places!$C647,Hosts!$A:$A,0),MATCH(Places!G$1,Hosts!$1:$1,0))</f>
        <v>No</v>
      </c>
      <c r="H647">
        <v>18</v>
      </c>
      <c r="I647" t="str">
        <f>VLOOKUP($H647,Neighborhoods!$A:$C,2,0)</f>
        <v>Manhattan</v>
      </c>
      <c r="J647" t="str">
        <f>VLOOKUP($H647,Neighborhoods!$A:$C,3,0)</f>
        <v>Midtown</v>
      </c>
      <c r="K647" t="s">
        <v>11822</v>
      </c>
      <c r="L647" t="str">
        <f t="shared" si="40"/>
        <v>No</v>
      </c>
      <c r="M647">
        <v>5</v>
      </c>
      <c r="N647" t="str" cm="1">
        <f t="array" ref="N647">_xlfn.IFS(M647&lt;=2,"Small",M647&lt;=5,"Medium",M647&gt;5,"Large")</f>
        <v>Medium</v>
      </c>
      <c r="O647" s="50">
        <v>661</v>
      </c>
      <c r="P647" s="67">
        <f t="shared" si="41"/>
        <v>0.05</v>
      </c>
      <c r="Q647" s="52">
        <v>4.67</v>
      </c>
      <c r="R647" s="52" t="str" cm="1">
        <f t="array" ref="R647">_xlfn.IFS(ROUND(Q647,0)=5,"Excellent",ROUND(Q647,0)=4,"Good",ROUND(Q647,0)=3,"Ok",ROUND(Q647,0)&lt;3,"Bad")</f>
        <v>Excellent</v>
      </c>
      <c r="S647">
        <v>151</v>
      </c>
      <c r="T647" t="str">
        <f t="shared" si="42"/>
        <v>No</v>
      </c>
      <c r="U647" s="65">
        <v>41639</v>
      </c>
      <c r="V647" s="65">
        <v>44037</v>
      </c>
      <c r="W647">
        <v>357</v>
      </c>
      <c r="X647" t="str">
        <f t="shared" si="43"/>
        <v>Active</v>
      </c>
      <c r="Y647" t="s">
        <v>15616</v>
      </c>
    </row>
    <row r="648" spans="1:25" x14ac:dyDescent="0.25">
      <c r="A648">
        <v>647</v>
      </c>
      <c r="B648" t="s">
        <v>496</v>
      </c>
      <c r="C648">
        <v>1336</v>
      </c>
      <c r="D648" t="str">
        <f>VLOOKUP($C648,Hosts!$A:$O,10,0)</f>
        <v>New York</v>
      </c>
      <c r="E648" s="67">
        <f>INDEX(Hosts!$A:$O,MATCH(Places!$C648,Hosts!$A:$A,0),MATCH(Places!E$1,Hosts!$1:$1,0))</f>
        <v>1</v>
      </c>
      <c r="F648" s="67">
        <f>INDEX(Hosts!$A:$O,MATCH(Places!$C648,Hosts!$A:$A,0),MATCH(Places!F$1,Hosts!$1:$1,0))</f>
        <v>0.96</v>
      </c>
      <c r="G648" s="67" t="str">
        <f>INDEX(Hosts!$A:$O,MATCH(Places!$C648,Hosts!$A:$A,0),MATCH(Places!G$1,Hosts!$1:$1,0))</f>
        <v>No</v>
      </c>
      <c r="H648">
        <v>16</v>
      </c>
      <c r="I648" t="str">
        <f>VLOOKUP($H648,Neighborhoods!$A:$C,2,0)</f>
        <v>Manhattan</v>
      </c>
      <c r="J648" t="str">
        <f>VLOOKUP($H648,Neighborhoods!$A:$C,3,0)</f>
        <v>Harlem</v>
      </c>
      <c r="K648" t="s">
        <v>11822</v>
      </c>
      <c r="L648" t="str">
        <f t="shared" si="40"/>
        <v>No</v>
      </c>
      <c r="M648">
        <v>7</v>
      </c>
      <c r="N648" t="str" cm="1">
        <f t="array" ref="N648">_xlfn.IFS(M648&lt;=2,"Small",M648&lt;=5,"Medium",M648&gt;5,"Large")</f>
        <v>Large</v>
      </c>
      <c r="O648" s="50">
        <v>134</v>
      </c>
      <c r="P648" s="67">
        <f t="shared" si="41"/>
        <v>0.03</v>
      </c>
      <c r="Q648" s="52">
        <v>4.79</v>
      </c>
      <c r="R648" s="52" t="str" cm="1">
        <f t="array" ref="R648">_xlfn.IFS(ROUND(Q648,0)=5,"Excellent",ROUND(Q648,0)=4,"Good",ROUND(Q648,0)=3,"Ok",ROUND(Q648,0)&lt;3,"Bad")</f>
        <v>Excellent</v>
      </c>
      <c r="S648">
        <v>204</v>
      </c>
      <c r="T648" t="str">
        <f t="shared" si="42"/>
        <v>No</v>
      </c>
      <c r="U648" s="65">
        <v>41627</v>
      </c>
      <c r="V648" s="65">
        <v>44053</v>
      </c>
      <c r="W648">
        <v>171</v>
      </c>
      <c r="X648" t="str">
        <f t="shared" si="43"/>
        <v>Active</v>
      </c>
      <c r="Y648" t="s">
        <v>15615</v>
      </c>
    </row>
    <row r="649" spans="1:25" x14ac:dyDescent="0.25">
      <c r="A649">
        <v>648</v>
      </c>
      <c r="B649" t="s">
        <v>497</v>
      </c>
      <c r="C649">
        <v>1443</v>
      </c>
      <c r="D649" t="str">
        <f>VLOOKUP($C649,Hosts!$A:$O,10,0)</f>
        <v>New York</v>
      </c>
      <c r="E649" s="67">
        <f>INDEX(Hosts!$A:$O,MATCH(Places!$C649,Hosts!$A:$A,0),MATCH(Places!E$1,Hosts!$1:$1,0))</f>
        <v>1</v>
      </c>
      <c r="F649" s="67">
        <f>INDEX(Hosts!$A:$O,MATCH(Places!$C649,Hosts!$A:$A,0),MATCH(Places!F$1,Hosts!$1:$1,0))</f>
        <v>1</v>
      </c>
      <c r="G649" s="67" t="str">
        <f>INDEX(Hosts!$A:$O,MATCH(Places!$C649,Hosts!$A:$A,0),MATCH(Places!G$1,Hosts!$1:$1,0))</f>
        <v>Yes</v>
      </c>
      <c r="H649">
        <v>16</v>
      </c>
      <c r="I649" t="str">
        <f>VLOOKUP($H649,Neighborhoods!$A:$C,2,0)</f>
        <v>Manhattan</v>
      </c>
      <c r="J649" t="str">
        <f>VLOOKUP($H649,Neighborhoods!$A:$C,3,0)</f>
        <v>Harlem</v>
      </c>
      <c r="K649" t="s">
        <v>1</v>
      </c>
      <c r="L649" t="str">
        <f t="shared" si="40"/>
        <v>Yes</v>
      </c>
      <c r="M649">
        <v>1</v>
      </c>
      <c r="N649" t="str" cm="1">
        <f t="array" ref="N649">_xlfn.IFS(M649&lt;=2,"Small",M649&lt;=5,"Medium",M649&gt;5,"Large")</f>
        <v>Small</v>
      </c>
      <c r="O649" s="50">
        <v>72</v>
      </c>
      <c r="P649" s="67">
        <f t="shared" si="41"/>
        <v>0.03</v>
      </c>
      <c r="Q649" s="52">
        <v>4.9800000000000004</v>
      </c>
      <c r="R649" s="52" t="str" cm="1">
        <f t="array" ref="R649">_xlfn.IFS(ROUND(Q649,0)=5,"Excellent",ROUND(Q649,0)=4,"Good",ROUND(Q649,0)=3,"Ok",ROUND(Q649,0)&lt;3,"Bad")</f>
        <v>Excellent</v>
      </c>
      <c r="S649">
        <v>80</v>
      </c>
      <c r="T649" t="str">
        <f t="shared" si="42"/>
        <v>No</v>
      </c>
      <c r="U649" s="65">
        <v>43015</v>
      </c>
      <c r="V649" s="65">
        <v>43904</v>
      </c>
      <c r="W649">
        <v>0</v>
      </c>
      <c r="X649" t="str">
        <f t="shared" si="43"/>
        <v>Inactive</v>
      </c>
      <c r="Y649" t="s">
        <v>15616</v>
      </c>
    </row>
    <row r="650" spans="1:25" x14ac:dyDescent="0.25">
      <c r="A650">
        <v>649</v>
      </c>
      <c r="B650" t="s">
        <v>498</v>
      </c>
      <c r="C650">
        <v>615</v>
      </c>
      <c r="D650" t="str">
        <f>VLOOKUP($C650,Hosts!$A:$O,10,0)</f>
        <v>New York</v>
      </c>
      <c r="E650" s="67">
        <f>INDEX(Hosts!$A:$O,MATCH(Places!$C650,Hosts!$A:$A,0),MATCH(Places!E$1,Hosts!$1:$1,0))</f>
        <v>1</v>
      </c>
      <c r="F650" s="67">
        <f>INDEX(Hosts!$A:$O,MATCH(Places!$C650,Hosts!$A:$A,0),MATCH(Places!F$1,Hosts!$1:$1,0))</f>
        <v>0.83</v>
      </c>
      <c r="G650" s="67" t="str">
        <f>INDEX(Hosts!$A:$O,MATCH(Places!$C650,Hosts!$A:$A,0),MATCH(Places!G$1,Hosts!$1:$1,0))</f>
        <v>Yes</v>
      </c>
      <c r="H650">
        <v>15</v>
      </c>
      <c r="I650" t="str">
        <f>VLOOKUP($H650,Neighborhoods!$A:$C,2,0)</f>
        <v>Manhattan</v>
      </c>
      <c r="J650" t="str">
        <f>VLOOKUP($H650,Neighborhoods!$A:$C,3,0)</f>
        <v>East Village</v>
      </c>
      <c r="K650" t="s">
        <v>11822</v>
      </c>
      <c r="L650" t="str">
        <f t="shared" si="40"/>
        <v>No</v>
      </c>
      <c r="M650">
        <v>2</v>
      </c>
      <c r="N650" t="str" cm="1">
        <f t="array" ref="N650">_xlfn.IFS(M650&lt;=2,"Small",M650&lt;=5,"Medium",M650&gt;5,"Large")</f>
        <v>Small</v>
      </c>
      <c r="O650" s="50">
        <v>120</v>
      </c>
      <c r="P650" s="67">
        <f t="shared" si="41"/>
        <v>0.03</v>
      </c>
      <c r="Q650" s="52">
        <v>4.96</v>
      </c>
      <c r="R650" s="52" t="str" cm="1">
        <f t="array" ref="R650">_xlfn.IFS(ROUND(Q650,0)=5,"Excellent",ROUND(Q650,0)=4,"Good",ROUND(Q650,0)=3,"Ok",ROUND(Q650,0)&lt;3,"Bad")</f>
        <v>Excellent</v>
      </c>
      <c r="S650">
        <v>250</v>
      </c>
      <c r="T650" t="str">
        <f t="shared" si="42"/>
        <v>Yes</v>
      </c>
      <c r="U650" s="65">
        <v>41644</v>
      </c>
      <c r="V650" s="65">
        <v>43905</v>
      </c>
      <c r="W650">
        <v>342</v>
      </c>
      <c r="X650" t="str">
        <f t="shared" si="43"/>
        <v>Active</v>
      </c>
      <c r="Y650" t="s">
        <v>15615</v>
      </c>
    </row>
    <row r="651" spans="1:25" x14ac:dyDescent="0.25">
      <c r="A651">
        <v>650</v>
      </c>
      <c r="B651" t="s">
        <v>14835</v>
      </c>
      <c r="C651">
        <v>410</v>
      </c>
      <c r="D651" t="str">
        <f>VLOOKUP($C651,Hosts!$A:$O,10,0)</f>
        <v>New York</v>
      </c>
      <c r="E651" s="67">
        <f>INDEX(Hosts!$A:$O,MATCH(Places!$C651,Hosts!$A:$A,0),MATCH(Places!E$1,Hosts!$1:$1,0))</f>
        <v>1</v>
      </c>
      <c r="F651" s="67">
        <f>INDEX(Hosts!$A:$O,MATCH(Places!$C651,Hosts!$A:$A,0),MATCH(Places!F$1,Hosts!$1:$1,0))</f>
        <v>1</v>
      </c>
      <c r="G651" s="67" t="str">
        <f>INDEX(Hosts!$A:$O,MATCH(Places!$C651,Hosts!$A:$A,0),MATCH(Places!G$1,Hosts!$1:$1,0))</f>
        <v>No</v>
      </c>
      <c r="H651">
        <v>13</v>
      </c>
      <c r="I651" t="str">
        <f>VLOOKUP($H651,Neighborhoods!$A:$C,2,0)</f>
        <v>Manhattan</v>
      </c>
      <c r="J651" t="str">
        <f>VLOOKUP($H651,Neighborhoods!$A:$C,3,0)</f>
        <v>Chelsea</v>
      </c>
      <c r="K651" t="s">
        <v>11822</v>
      </c>
      <c r="L651" t="str">
        <f t="shared" si="40"/>
        <v>No</v>
      </c>
      <c r="M651">
        <v>2</v>
      </c>
      <c r="N651" t="str" cm="1">
        <f t="array" ref="N651">_xlfn.IFS(M651&lt;=2,"Small",M651&lt;=5,"Medium",M651&gt;5,"Large")</f>
        <v>Small</v>
      </c>
      <c r="O651" s="50">
        <v>123</v>
      </c>
      <c r="P651" s="67">
        <f t="shared" si="41"/>
        <v>0.03</v>
      </c>
      <c r="Q651" s="52">
        <v>4.9000000000000004</v>
      </c>
      <c r="R651" s="52" t="str" cm="1">
        <f t="array" ref="R651">_xlfn.IFS(ROUND(Q651,0)=5,"Excellent",ROUND(Q651,0)=4,"Good",ROUND(Q651,0)=3,"Ok",ROUND(Q651,0)&lt;3,"Bad")</f>
        <v>Excellent</v>
      </c>
      <c r="S651">
        <v>29</v>
      </c>
      <c r="T651" t="str">
        <f t="shared" si="42"/>
        <v>No</v>
      </c>
      <c r="U651" s="65">
        <v>41842</v>
      </c>
      <c r="V651" s="65">
        <v>43829</v>
      </c>
      <c r="W651">
        <v>9</v>
      </c>
      <c r="X651" t="str">
        <f t="shared" si="43"/>
        <v>Active</v>
      </c>
      <c r="Y651" t="s">
        <v>15615</v>
      </c>
    </row>
    <row r="652" spans="1:25" x14ac:dyDescent="0.25">
      <c r="A652">
        <v>651</v>
      </c>
      <c r="B652" t="s">
        <v>499</v>
      </c>
      <c r="C652">
        <v>798</v>
      </c>
      <c r="D652" t="str">
        <f>VLOOKUP($C652,Hosts!$A:$O,10,0)</f>
        <v>New York</v>
      </c>
      <c r="E652" s="67">
        <f>INDEX(Hosts!$A:$O,MATCH(Places!$C652,Hosts!$A:$A,0),MATCH(Places!E$1,Hosts!$1:$1,0))</f>
        <v>1</v>
      </c>
      <c r="F652" s="67">
        <f>INDEX(Hosts!$A:$O,MATCH(Places!$C652,Hosts!$A:$A,0),MATCH(Places!F$1,Hosts!$1:$1,0))</f>
        <v>1</v>
      </c>
      <c r="G652" s="67" t="str">
        <f>INDEX(Hosts!$A:$O,MATCH(Places!$C652,Hosts!$A:$A,0),MATCH(Places!G$1,Hosts!$1:$1,0))</f>
        <v>No</v>
      </c>
      <c r="H652">
        <v>7</v>
      </c>
      <c r="I652" t="str">
        <f>VLOOKUP($H652,Neighborhoods!$A:$C,2,0)</f>
        <v>Brooklyn</v>
      </c>
      <c r="J652" t="str">
        <f>VLOOKUP($H652,Neighborhoods!$A:$C,3,0)</f>
        <v>Bedford-Stuyvesant</v>
      </c>
      <c r="K652" t="s">
        <v>1</v>
      </c>
      <c r="L652" t="str">
        <f t="shared" si="40"/>
        <v>Yes</v>
      </c>
      <c r="M652">
        <v>2</v>
      </c>
      <c r="N652" t="str" cm="1">
        <f t="array" ref="N652">_xlfn.IFS(M652&lt;=2,"Small",M652&lt;=5,"Medium",M652&gt;5,"Large")</f>
        <v>Small</v>
      </c>
      <c r="O652" s="50">
        <v>51</v>
      </c>
      <c r="P652" s="67">
        <f t="shared" si="41"/>
        <v>0.03</v>
      </c>
      <c r="Q652" s="52">
        <v>4.7300000000000004</v>
      </c>
      <c r="R652" s="52" t="str" cm="1">
        <f t="array" ref="R652">_xlfn.IFS(ROUND(Q652,0)=5,"Excellent",ROUND(Q652,0)=4,"Good",ROUND(Q652,0)=3,"Ok",ROUND(Q652,0)&lt;3,"Bad")</f>
        <v>Excellent</v>
      </c>
      <c r="S652">
        <v>77</v>
      </c>
      <c r="T652" t="str">
        <f t="shared" si="42"/>
        <v>No</v>
      </c>
      <c r="U652" s="65">
        <v>41879</v>
      </c>
      <c r="V652" s="65">
        <v>43918</v>
      </c>
      <c r="W652">
        <v>55</v>
      </c>
      <c r="X652" t="str">
        <f t="shared" si="43"/>
        <v>Active</v>
      </c>
      <c r="Y652" t="s">
        <v>15616</v>
      </c>
    </row>
    <row r="653" spans="1:25" x14ac:dyDescent="0.25">
      <c r="A653">
        <v>652</v>
      </c>
      <c r="B653" t="s">
        <v>14798</v>
      </c>
      <c r="C653">
        <v>206</v>
      </c>
      <c r="D653" t="str">
        <f>VLOOKUP($C653,Hosts!$A:$O,10,0)</f>
        <v>New York</v>
      </c>
      <c r="E653" s="67">
        <f>INDEX(Hosts!$A:$O,MATCH(Places!$C653,Hosts!$A:$A,0),MATCH(Places!E$1,Hosts!$1:$1,0))</f>
        <v>0.57999999999999996</v>
      </c>
      <c r="F653" s="67">
        <f>INDEX(Hosts!$A:$O,MATCH(Places!$C653,Hosts!$A:$A,0),MATCH(Places!F$1,Hosts!$1:$1,0))</f>
        <v>0.9</v>
      </c>
      <c r="G653" s="67" t="str">
        <f>INDEX(Hosts!$A:$O,MATCH(Places!$C653,Hosts!$A:$A,0),MATCH(Places!G$1,Hosts!$1:$1,0))</f>
        <v>No</v>
      </c>
      <c r="H653">
        <v>9</v>
      </c>
      <c r="I653" t="str">
        <f>VLOOKUP($H653,Neighborhoods!$A:$C,2,0)</f>
        <v>Brooklyn</v>
      </c>
      <c r="J653" t="str">
        <f>VLOOKUP($H653,Neighborhoods!$A:$C,3,0)</f>
        <v>Crown Heights</v>
      </c>
      <c r="K653" t="s">
        <v>11822</v>
      </c>
      <c r="L653" t="str">
        <f t="shared" si="40"/>
        <v>No</v>
      </c>
      <c r="M653">
        <v>6</v>
      </c>
      <c r="N653" t="str" cm="1">
        <f t="array" ref="N653">_xlfn.IFS(M653&lt;=2,"Small",M653&lt;=5,"Medium",M653&gt;5,"Large")</f>
        <v>Large</v>
      </c>
      <c r="O653" s="50">
        <v>117</v>
      </c>
      <c r="P653" s="67">
        <f t="shared" si="41"/>
        <v>0.03</v>
      </c>
      <c r="Q653" s="52">
        <v>4.5</v>
      </c>
      <c r="R653" s="52" t="str" cm="1">
        <f t="array" ref="R653">_xlfn.IFS(ROUND(Q653,0)=5,"Excellent",ROUND(Q653,0)=4,"Good",ROUND(Q653,0)=3,"Ok",ROUND(Q653,0)&lt;3,"Bad")</f>
        <v>Excellent</v>
      </c>
      <c r="S653">
        <v>92</v>
      </c>
      <c r="T653" t="str">
        <f t="shared" si="42"/>
        <v>No</v>
      </c>
      <c r="U653" s="65">
        <v>41606</v>
      </c>
      <c r="V653" s="65">
        <v>43977</v>
      </c>
      <c r="W653">
        <v>313</v>
      </c>
      <c r="X653" t="str">
        <f t="shared" si="43"/>
        <v>Active</v>
      </c>
      <c r="Y653" t="s">
        <v>15616</v>
      </c>
    </row>
    <row r="654" spans="1:25" x14ac:dyDescent="0.25">
      <c r="A654">
        <v>653</v>
      </c>
      <c r="B654" t="s">
        <v>500</v>
      </c>
      <c r="C654">
        <v>16</v>
      </c>
      <c r="D654" t="str">
        <f>VLOOKUP($C654,Hosts!$A:$O,10,0)</f>
        <v>New York</v>
      </c>
      <c r="E654" s="67">
        <f>INDEX(Hosts!$A:$O,MATCH(Places!$C654,Hosts!$A:$A,0),MATCH(Places!E$1,Hosts!$1:$1,0))</f>
        <v>1</v>
      </c>
      <c r="F654" s="67">
        <f>INDEX(Hosts!$A:$O,MATCH(Places!$C654,Hosts!$A:$A,0),MATCH(Places!F$1,Hosts!$1:$1,0))</f>
        <v>1</v>
      </c>
      <c r="G654" s="67" t="str">
        <f>INDEX(Hosts!$A:$O,MATCH(Places!$C654,Hosts!$A:$A,0),MATCH(Places!G$1,Hosts!$1:$1,0))</f>
        <v>No</v>
      </c>
      <c r="H654">
        <v>15</v>
      </c>
      <c r="I654" t="str">
        <f>VLOOKUP($H654,Neighborhoods!$A:$C,2,0)</f>
        <v>Manhattan</v>
      </c>
      <c r="J654" t="str">
        <f>VLOOKUP($H654,Neighborhoods!$A:$C,3,0)</f>
        <v>East Village</v>
      </c>
      <c r="K654" t="s">
        <v>11822</v>
      </c>
      <c r="L654" t="str">
        <f t="shared" si="40"/>
        <v>No</v>
      </c>
      <c r="M654">
        <v>7</v>
      </c>
      <c r="N654" t="str" cm="1">
        <f t="array" ref="N654">_xlfn.IFS(M654&lt;=2,"Small",M654&lt;=5,"Medium",M654&gt;5,"Large")</f>
        <v>Large</v>
      </c>
      <c r="O654" s="50">
        <v>144.29</v>
      </c>
      <c r="P654" s="67">
        <f t="shared" si="41"/>
        <v>0.03</v>
      </c>
      <c r="Q654" s="52">
        <v>4.87</v>
      </c>
      <c r="R654" s="52" t="str" cm="1">
        <f t="array" ref="R654">_xlfn.IFS(ROUND(Q654,0)=5,"Excellent",ROUND(Q654,0)=4,"Good",ROUND(Q654,0)=3,"Ok",ROUND(Q654,0)&lt;3,"Bad")</f>
        <v>Excellent</v>
      </c>
      <c r="S654">
        <v>270</v>
      </c>
      <c r="T654" t="str">
        <f t="shared" si="42"/>
        <v>Yes</v>
      </c>
      <c r="U654" s="65">
        <v>41632</v>
      </c>
      <c r="V654" s="65">
        <v>44012</v>
      </c>
      <c r="W654">
        <v>230</v>
      </c>
      <c r="X654" t="str">
        <f t="shared" si="43"/>
        <v>Active</v>
      </c>
      <c r="Y654" t="s">
        <v>15616</v>
      </c>
    </row>
    <row r="655" spans="1:25" x14ac:dyDescent="0.25">
      <c r="A655">
        <v>654</v>
      </c>
      <c r="B655" t="s">
        <v>501</v>
      </c>
      <c r="C655">
        <v>707</v>
      </c>
      <c r="D655" t="str">
        <f>VLOOKUP($C655,Hosts!$A:$O,10,0)</f>
        <v>New York</v>
      </c>
      <c r="E655" s="67">
        <f>INDEX(Hosts!$A:$O,MATCH(Places!$C655,Hosts!$A:$A,0),MATCH(Places!E$1,Hosts!$1:$1,0))</f>
        <v>0.75</v>
      </c>
      <c r="F655" s="67">
        <f>INDEX(Hosts!$A:$O,MATCH(Places!$C655,Hosts!$A:$A,0),MATCH(Places!F$1,Hosts!$1:$1,0))</f>
        <v>0.97</v>
      </c>
      <c r="G655" s="67" t="str">
        <f>INDEX(Hosts!$A:$O,MATCH(Places!$C655,Hosts!$A:$A,0),MATCH(Places!G$1,Hosts!$1:$1,0))</f>
        <v>No</v>
      </c>
      <c r="H655">
        <v>20</v>
      </c>
      <c r="I655" t="str">
        <f>VLOOKUP($H655,Neighborhoods!$A:$C,2,0)</f>
        <v>Manhattan</v>
      </c>
      <c r="J655" t="str">
        <f>VLOOKUP($H655,Neighborhoods!$A:$C,3,0)</f>
        <v>Upper West Side</v>
      </c>
      <c r="K655" t="s">
        <v>1</v>
      </c>
      <c r="L655" t="str">
        <f t="shared" si="40"/>
        <v>Yes</v>
      </c>
      <c r="M655">
        <v>1</v>
      </c>
      <c r="N655" t="str" cm="1">
        <f t="array" ref="N655">_xlfn.IFS(M655&lt;=2,"Small",M655&lt;=5,"Medium",M655&gt;5,"Large")</f>
        <v>Small</v>
      </c>
      <c r="O655" s="50">
        <v>75</v>
      </c>
      <c r="P655" s="67">
        <f t="shared" si="41"/>
        <v>0.03</v>
      </c>
      <c r="Q655" s="52">
        <v>4.59</v>
      </c>
      <c r="R655" s="52" t="str" cm="1">
        <f t="array" ref="R655">_xlfn.IFS(ROUND(Q655,0)=5,"Excellent",ROUND(Q655,0)=4,"Good",ROUND(Q655,0)=3,"Ok",ROUND(Q655,0)&lt;3,"Bad")</f>
        <v>Excellent</v>
      </c>
      <c r="S655">
        <v>297</v>
      </c>
      <c r="T655" t="str">
        <f t="shared" si="42"/>
        <v>No</v>
      </c>
      <c r="U655" s="65">
        <v>41625</v>
      </c>
      <c r="V655" s="65">
        <v>44044</v>
      </c>
      <c r="W655">
        <v>89</v>
      </c>
      <c r="X655" t="str">
        <f t="shared" si="43"/>
        <v>Active</v>
      </c>
      <c r="Y655" t="s">
        <v>15616</v>
      </c>
    </row>
    <row r="656" spans="1:25" x14ac:dyDescent="0.25">
      <c r="A656">
        <v>655</v>
      </c>
      <c r="B656" t="s">
        <v>502</v>
      </c>
      <c r="C656">
        <v>1046</v>
      </c>
      <c r="D656" t="str">
        <f>VLOOKUP($C656,Hosts!$A:$O,10,0)</f>
        <v>New York</v>
      </c>
      <c r="E656" s="67">
        <f>INDEX(Hosts!$A:$O,MATCH(Places!$C656,Hosts!$A:$A,0),MATCH(Places!E$1,Hosts!$1:$1,0))</f>
        <v>1</v>
      </c>
      <c r="F656" s="67">
        <f>INDEX(Hosts!$A:$O,MATCH(Places!$C656,Hosts!$A:$A,0),MATCH(Places!F$1,Hosts!$1:$1,0))</f>
        <v>0.98</v>
      </c>
      <c r="G656" s="67" t="str">
        <f>INDEX(Hosts!$A:$O,MATCH(Places!$C656,Hosts!$A:$A,0),MATCH(Places!G$1,Hosts!$1:$1,0))</f>
        <v>Yes</v>
      </c>
      <c r="H656">
        <v>15</v>
      </c>
      <c r="I656" t="str">
        <f>VLOOKUP($H656,Neighborhoods!$A:$C,2,0)</f>
        <v>Manhattan</v>
      </c>
      <c r="J656" t="str">
        <f>VLOOKUP($H656,Neighborhoods!$A:$C,3,0)</f>
        <v>East Village</v>
      </c>
      <c r="K656" t="s">
        <v>11822</v>
      </c>
      <c r="L656" t="str">
        <f t="shared" si="40"/>
        <v>No</v>
      </c>
      <c r="M656">
        <v>2</v>
      </c>
      <c r="N656" t="str" cm="1">
        <f t="array" ref="N656">_xlfn.IFS(M656&lt;=2,"Small",M656&lt;=5,"Medium",M656&gt;5,"Large")</f>
        <v>Small</v>
      </c>
      <c r="O656" s="50">
        <v>200</v>
      </c>
      <c r="P656" s="67">
        <f t="shared" si="41"/>
        <v>0.04</v>
      </c>
      <c r="Q656" s="52">
        <v>5</v>
      </c>
      <c r="R656" s="52" t="str" cm="1">
        <f t="array" ref="R656">_xlfn.IFS(ROUND(Q656,0)=5,"Excellent",ROUND(Q656,0)=4,"Good",ROUND(Q656,0)=3,"Ok",ROUND(Q656,0)&lt;3,"Bad")</f>
        <v>Excellent</v>
      </c>
      <c r="S656">
        <v>12</v>
      </c>
      <c r="T656" t="str">
        <f t="shared" si="42"/>
        <v>No</v>
      </c>
      <c r="U656" s="65">
        <v>41786</v>
      </c>
      <c r="V656" s="65">
        <v>43467</v>
      </c>
      <c r="W656">
        <v>16</v>
      </c>
      <c r="X656" t="str">
        <f t="shared" si="43"/>
        <v>Active</v>
      </c>
      <c r="Y656" t="s">
        <v>15615</v>
      </c>
    </row>
    <row r="657" spans="1:25" x14ac:dyDescent="0.25">
      <c r="A657">
        <v>656</v>
      </c>
      <c r="B657" t="s">
        <v>14101</v>
      </c>
      <c r="C657">
        <v>1451</v>
      </c>
      <c r="D657" t="str">
        <f>VLOOKUP($C657,Hosts!$A:$O,10,0)</f>
        <v>New York</v>
      </c>
      <c r="E657" s="67">
        <f>INDEX(Hosts!$A:$O,MATCH(Places!$C657,Hosts!$A:$A,0),MATCH(Places!E$1,Hosts!$1:$1,0))</f>
        <v>1</v>
      </c>
      <c r="F657" s="67">
        <f>INDEX(Hosts!$A:$O,MATCH(Places!$C657,Hosts!$A:$A,0),MATCH(Places!F$1,Hosts!$1:$1,0))</f>
        <v>0.6</v>
      </c>
      <c r="G657" s="67" t="str">
        <f>INDEX(Hosts!$A:$O,MATCH(Places!$C657,Hosts!$A:$A,0),MATCH(Places!G$1,Hosts!$1:$1,0))</f>
        <v>No</v>
      </c>
      <c r="H657">
        <v>9</v>
      </c>
      <c r="I657" t="str">
        <f>VLOOKUP($H657,Neighborhoods!$A:$C,2,0)</f>
        <v>Brooklyn</v>
      </c>
      <c r="J657" t="str">
        <f>VLOOKUP($H657,Neighborhoods!$A:$C,3,0)</f>
        <v>Crown Heights</v>
      </c>
      <c r="K657" t="s">
        <v>11822</v>
      </c>
      <c r="L657" t="str">
        <f t="shared" si="40"/>
        <v>No</v>
      </c>
      <c r="M657">
        <v>3</v>
      </c>
      <c r="N657" t="str" cm="1">
        <f t="array" ref="N657">_xlfn.IFS(M657&lt;=2,"Small",M657&lt;=5,"Medium",M657&gt;5,"Large")</f>
        <v>Medium</v>
      </c>
      <c r="O657" s="50">
        <v>125</v>
      </c>
      <c r="P657" s="67">
        <f t="shared" si="41"/>
        <v>0.03</v>
      </c>
      <c r="Q657" s="52">
        <v>4.66</v>
      </c>
      <c r="R657" s="52" t="str" cm="1">
        <f t="array" ref="R657">_xlfn.IFS(ROUND(Q657,0)=5,"Excellent",ROUND(Q657,0)=4,"Good",ROUND(Q657,0)=3,"Ok",ROUND(Q657,0)&lt;3,"Bad")</f>
        <v>Excellent</v>
      </c>
      <c r="S657">
        <v>50</v>
      </c>
      <c r="T657" t="str">
        <f t="shared" si="42"/>
        <v>No</v>
      </c>
      <c r="U657" s="65">
        <v>41652</v>
      </c>
      <c r="V657" s="65">
        <v>43891</v>
      </c>
      <c r="W657">
        <v>343</v>
      </c>
      <c r="X657" t="str">
        <f t="shared" si="43"/>
        <v>Active</v>
      </c>
      <c r="Y657" t="s">
        <v>15615</v>
      </c>
    </row>
    <row r="658" spans="1:25" x14ac:dyDescent="0.25">
      <c r="A658">
        <v>657</v>
      </c>
      <c r="B658" t="s">
        <v>13565</v>
      </c>
      <c r="C658">
        <v>1453</v>
      </c>
      <c r="D658" t="str">
        <f>VLOOKUP($C658,Hosts!$A:$O,10,0)</f>
        <v>New York</v>
      </c>
      <c r="E658" s="67">
        <f>INDEX(Hosts!$A:$O,MATCH(Places!$C658,Hosts!$A:$A,0),MATCH(Places!E$1,Hosts!$1:$1,0))</f>
        <v>1</v>
      </c>
      <c r="F658" s="67">
        <f>INDEX(Hosts!$A:$O,MATCH(Places!$C658,Hosts!$A:$A,0),MATCH(Places!F$1,Hosts!$1:$1,0))</f>
        <v>1</v>
      </c>
      <c r="G658" s="67" t="str">
        <f>INDEX(Hosts!$A:$O,MATCH(Places!$C658,Hosts!$A:$A,0),MATCH(Places!G$1,Hosts!$1:$1,0))</f>
        <v>No</v>
      </c>
      <c r="H658">
        <v>16</v>
      </c>
      <c r="I658" t="str">
        <f>VLOOKUP($H658,Neighborhoods!$A:$C,2,0)</f>
        <v>Manhattan</v>
      </c>
      <c r="J658" t="str">
        <f>VLOOKUP($H658,Neighborhoods!$A:$C,3,0)</f>
        <v>Harlem</v>
      </c>
      <c r="K658" t="s">
        <v>11822</v>
      </c>
      <c r="L658" t="str">
        <f t="shared" si="40"/>
        <v>No</v>
      </c>
      <c r="M658">
        <v>4</v>
      </c>
      <c r="N658" t="str" cm="1">
        <f t="array" ref="N658">_xlfn.IFS(M658&lt;=2,"Small",M658&lt;=5,"Medium",M658&gt;5,"Large")</f>
        <v>Medium</v>
      </c>
      <c r="O658" s="50">
        <v>99</v>
      </c>
      <c r="P658" s="67">
        <f t="shared" si="41"/>
        <v>0.03</v>
      </c>
      <c r="Q658" s="52">
        <v>4.82</v>
      </c>
      <c r="R658" s="52" t="str" cm="1">
        <f t="array" ref="R658">_xlfn.IFS(ROUND(Q658,0)=5,"Excellent",ROUND(Q658,0)=4,"Good",ROUND(Q658,0)=3,"Ok",ROUND(Q658,0)&lt;3,"Bad")</f>
        <v>Excellent</v>
      </c>
      <c r="S658">
        <v>148</v>
      </c>
      <c r="T658" t="str">
        <f t="shared" si="42"/>
        <v>Yes</v>
      </c>
      <c r="U658" s="65">
        <v>41614</v>
      </c>
      <c r="V658" s="65">
        <v>43773</v>
      </c>
      <c r="W658">
        <v>349</v>
      </c>
      <c r="X658" t="str">
        <f t="shared" si="43"/>
        <v>Active</v>
      </c>
      <c r="Y658" t="s">
        <v>15615</v>
      </c>
    </row>
    <row r="659" spans="1:25" x14ac:dyDescent="0.25">
      <c r="A659">
        <v>658</v>
      </c>
      <c r="B659" t="s">
        <v>503</v>
      </c>
      <c r="C659">
        <v>1454</v>
      </c>
      <c r="D659" t="str">
        <f>VLOOKUP($C659,Hosts!$A:$O,10,0)</f>
        <v>New York</v>
      </c>
      <c r="E659" s="67">
        <f>INDEX(Hosts!$A:$O,MATCH(Places!$C659,Hosts!$A:$A,0),MATCH(Places!E$1,Hosts!$1:$1,0))</f>
        <v>0.63</v>
      </c>
      <c r="F659" s="67">
        <f>INDEX(Hosts!$A:$O,MATCH(Places!$C659,Hosts!$A:$A,0),MATCH(Places!F$1,Hosts!$1:$1,0))</f>
        <v>0.91</v>
      </c>
      <c r="G659" s="67" t="str">
        <f>INDEX(Hosts!$A:$O,MATCH(Places!$C659,Hosts!$A:$A,0),MATCH(Places!G$1,Hosts!$1:$1,0))</f>
        <v>No</v>
      </c>
      <c r="H659">
        <v>9</v>
      </c>
      <c r="I659" t="str">
        <f>VLOOKUP($H659,Neighborhoods!$A:$C,2,0)</f>
        <v>Brooklyn</v>
      </c>
      <c r="J659" t="str">
        <f>VLOOKUP($H659,Neighborhoods!$A:$C,3,0)</f>
        <v>Crown Heights</v>
      </c>
      <c r="K659" t="s">
        <v>11822</v>
      </c>
      <c r="L659" t="str">
        <f t="shared" si="40"/>
        <v>No</v>
      </c>
      <c r="M659">
        <v>8</v>
      </c>
      <c r="N659" t="str" cm="1">
        <f t="array" ref="N659">_xlfn.IFS(M659&lt;=2,"Small",M659&lt;=5,"Medium",M659&gt;5,"Large")</f>
        <v>Large</v>
      </c>
      <c r="O659" s="50">
        <v>150</v>
      </c>
      <c r="P659" s="67">
        <f t="shared" si="41"/>
        <v>0.03</v>
      </c>
      <c r="Q659" s="52">
        <v>4.7300000000000004</v>
      </c>
      <c r="R659" s="52" t="str" cm="1">
        <f t="array" ref="R659">_xlfn.IFS(ROUND(Q659,0)=5,"Excellent",ROUND(Q659,0)=4,"Good",ROUND(Q659,0)=3,"Ok",ROUND(Q659,0)&lt;3,"Bad")</f>
        <v>Excellent</v>
      </c>
      <c r="S659">
        <v>175</v>
      </c>
      <c r="T659" t="str">
        <f t="shared" si="42"/>
        <v>No</v>
      </c>
      <c r="U659" s="65">
        <v>41620</v>
      </c>
      <c r="V659" s="65">
        <v>43901</v>
      </c>
      <c r="W659">
        <v>302</v>
      </c>
      <c r="X659" t="str">
        <f t="shared" si="43"/>
        <v>Active</v>
      </c>
      <c r="Y659" t="s">
        <v>15615</v>
      </c>
    </row>
    <row r="660" spans="1:25" x14ac:dyDescent="0.25">
      <c r="A660">
        <v>659</v>
      </c>
      <c r="B660" t="s">
        <v>504</v>
      </c>
      <c r="C660">
        <v>1462</v>
      </c>
      <c r="D660" t="str">
        <f>VLOOKUP($C660,Hosts!$A:$O,10,0)</f>
        <v>New York</v>
      </c>
      <c r="E660" s="67">
        <f>INDEX(Hosts!$A:$O,MATCH(Places!$C660,Hosts!$A:$A,0),MATCH(Places!E$1,Hosts!$1:$1,0))</f>
        <v>0.81</v>
      </c>
      <c r="F660" s="67">
        <f>INDEX(Hosts!$A:$O,MATCH(Places!$C660,Hosts!$A:$A,0),MATCH(Places!F$1,Hosts!$1:$1,0))</f>
        <v>1</v>
      </c>
      <c r="G660" s="67" t="str">
        <f>INDEX(Hosts!$A:$O,MATCH(Places!$C660,Hosts!$A:$A,0),MATCH(Places!G$1,Hosts!$1:$1,0))</f>
        <v>Yes</v>
      </c>
      <c r="H660">
        <v>7</v>
      </c>
      <c r="I660" t="str">
        <f>VLOOKUP($H660,Neighborhoods!$A:$C,2,0)</f>
        <v>Brooklyn</v>
      </c>
      <c r="J660" t="str">
        <f>VLOOKUP($H660,Neighborhoods!$A:$C,3,0)</f>
        <v>Bedford-Stuyvesant</v>
      </c>
      <c r="K660" t="s">
        <v>11822</v>
      </c>
      <c r="L660" t="str">
        <f t="shared" si="40"/>
        <v>No</v>
      </c>
      <c r="M660">
        <v>5</v>
      </c>
      <c r="N660" t="str" cm="1">
        <f t="array" ref="N660">_xlfn.IFS(M660&lt;=2,"Small",M660&lt;=5,"Medium",M660&gt;5,"Large")</f>
        <v>Medium</v>
      </c>
      <c r="O660" s="50">
        <v>190</v>
      </c>
      <c r="P660" s="67">
        <f t="shared" si="41"/>
        <v>0.03</v>
      </c>
      <c r="Q660" s="52">
        <v>4.91</v>
      </c>
      <c r="R660" s="52" t="str" cm="1">
        <f t="array" ref="R660">_xlfn.IFS(ROUND(Q660,0)=5,"Excellent",ROUND(Q660,0)=4,"Good",ROUND(Q660,0)=3,"Ok",ROUND(Q660,0)&lt;3,"Bad")</f>
        <v>Excellent</v>
      </c>
      <c r="S660">
        <v>257</v>
      </c>
      <c r="T660" t="str">
        <f t="shared" si="42"/>
        <v>Yes</v>
      </c>
      <c r="U660" s="65">
        <v>41733</v>
      </c>
      <c r="V660" s="65">
        <v>43905</v>
      </c>
      <c r="W660">
        <v>365</v>
      </c>
      <c r="X660" t="str">
        <f t="shared" si="43"/>
        <v>Active</v>
      </c>
      <c r="Y660" t="s">
        <v>15616</v>
      </c>
    </row>
    <row r="661" spans="1:25" x14ac:dyDescent="0.25">
      <c r="A661">
        <v>660</v>
      </c>
      <c r="B661" t="s">
        <v>505</v>
      </c>
      <c r="C661">
        <v>1286</v>
      </c>
      <c r="D661" t="str">
        <f>VLOOKUP($C661,Hosts!$A:$O,10,0)</f>
        <v>New York</v>
      </c>
      <c r="E661" s="67">
        <f>INDEX(Hosts!$A:$O,MATCH(Places!$C661,Hosts!$A:$A,0),MATCH(Places!E$1,Hosts!$1:$1,0))</f>
        <v>0</v>
      </c>
      <c r="F661" s="67">
        <f>INDEX(Hosts!$A:$O,MATCH(Places!$C661,Hosts!$A:$A,0),MATCH(Places!F$1,Hosts!$1:$1,0))</f>
        <v>0.36</v>
      </c>
      <c r="G661" s="67" t="str">
        <f>INDEX(Hosts!$A:$O,MATCH(Places!$C661,Hosts!$A:$A,0),MATCH(Places!G$1,Hosts!$1:$1,0))</f>
        <v>No</v>
      </c>
      <c r="H661">
        <v>8</v>
      </c>
      <c r="I661" t="str">
        <f>VLOOKUP($H661,Neighborhoods!$A:$C,2,0)</f>
        <v>Brooklyn</v>
      </c>
      <c r="J661" t="str">
        <f>VLOOKUP($H661,Neighborhoods!$A:$C,3,0)</f>
        <v>Bushwick</v>
      </c>
      <c r="K661" t="s">
        <v>1</v>
      </c>
      <c r="L661" t="str">
        <f t="shared" si="40"/>
        <v>Yes</v>
      </c>
      <c r="M661">
        <v>2</v>
      </c>
      <c r="N661" t="str" cm="1">
        <f t="array" ref="N661">_xlfn.IFS(M661&lt;=2,"Small",M661&lt;=5,"Medium",M661&gt;5,"Large")</f>
        <v>Small</v>
      </c>
      <c r="O661" s="50">
        <v>50</v>
      </c>
      <c r="P661" s="67">
        <f t="shared" si="41"/>
        <v>0.03</v>
      </c>
      <c r="Q661" s="52">
        <v>4.88</v>
      </c>
      <c r="R661" s="52" t="str" cm="1">
        <f t="array" ref="R661">_xlfn.IFS(ROUND(Q661,0)=5,"Excellent",ROUND(Q661,0)=4,"Good",ROUND(Q661,0)=3,"Ok",ROUND(Q661,0)&lt;3,"Bad")</f>
        <v>Excellent</v>
      </c>
      <c r="S661">
        <v>16</v>
      </c>
      <c r="T661" t="str">
        <f t="shared" si="42"/>
        <v>No</v>
      </c>
      <c r="U661" s="65">
        <v>42853</v>
      </c>
      <c r="V661" s="65">
        <v>43982</v>
      </c>
      <c r="W661">
        <v>364</v>
      </c>
      <c r="X661" t="str">
        <f t="shared" si="43"/>
        <v>Active</v>
      </c>
      <c r="Y661" t="s">
        <v>15615</v>
      </c>
    </row>
    <row r="662" spans="1:25" x14ac:dyDescent="0.25">
      <c r="A662">
        <v>661</v>
      </c>
      <c r="B662" t="s">
        <v>506</v>
      </c>
      <c r="C662">
        <v>175</v>
      </c>
      <c r="D662" t="str">
        <f>VLOOKUP($C662,Hosts!$A:$O,10,0)</f>
        <v>New York</v>
      </c>
      <c r="E662" s="67">
        <f>INDEX(Hosts!$A:$O,MATCH(Places!$C662,Hosts!$A:$A,0),MATCH(Places!E$1,Hosts!$1:$1,0))</f>
        <v>1</v>
      </c>
      <c r="F662" s="67">
        <f>INDEX(Hosts!$A:$O,MATCH(Places!$C662,Hosts!$A:$A,0),MATCH(Places!F$1,Hosts!$1:$1,0))</f>
        <v>0.88</v>
      </c>
      <c r="G662" s="67" t="str">
        <f>INDEX(Hosts!$A:$O,MATCH(Places!$C662,Hosts!$A:$A,0),MATCH(Places!G$1,Hosts!$1:$1,0))</f>
        <v>No</v>
      </c>
      <c r="H662">
        <v>20</v>
      </c>
      <c r="I662" t="str">
        <f>VLOOKUP($H662,Neighborhoods!$A:$C,2,0)</f>
        <v>Manhattan</v>
      </c>
      <c r="J662" t="str">
        <f>VLOOKUP($H662,Neighborhoods!$A:$C,3,0)</f>
        <v>Upper West Side</v>
      </c>
      <c r="K662" t="s">
        <v>1</v>
      </c>
      <c r="L662" t="str">
        <f t="shared" si="40"/>
        <v>Yes</v>
      </c>
      <c r="M662">
        <v>1</v>
      </c>
      <c r="N662" t="str" cm="1">
        <f t="array" ref="N662">_xlfn.IFS(M662&lt;=2,"Small",M662&lt;=5,"Medium",M662&gt;5,"Large")</f>
        <v>Small</v>
      </c>
      <c r="O662" s="50">
        <v>105</v>
      </c>
      <c r="P662" s="67">
        <f t="shared" si="41"/>
        <v>0.03</v>
      </c>
      <c r="Q662" s="52">
        <v>4.24</v>
      </c>
      <c r="R662" s="52" t="str" cm="1">
        <f t="array" ref="R662">_xlfn.IFS(ROUND(Q662,0)=5,"Excellent",ROUND(Q662,0)=4,"Good",ROUND(Q662,0)=3,"Ok",ROUND(Q662,0)&lt;3,"Bad")</f>
        <v>Good</v>
      </c>
      <c r="S662">
        <v>37</v>
      </c>
      <c r="T662" t="str">
        <f t="shared" si="42"/>
        <v>No</v>
      </c>
      <c r="U662" s="65">
        <v>41638</v>
      </c>
      <c r="V662" s="65">
        <v>43829</v>
      </c>
      <c r="W662">
        <v>365</v>
      </c>
      <c r="X662" t="str">
        <f t="shared" si="43"/>
        <v>Active</v>
      </c>
      <c r="Y662" t="s">
        <v>15615</v>
      </c>
    </row>
    <row r="663" spans="1:25" x14ac:dyDescent="0.25">
      <c r="A663">
        <v>662</v>
      </c>
      <c r="B663" t="s">
        <v>507</v>
      </c>
      <c r="C663">
        <v>1452</v>
      </c>
      <c r="D663" t="str">
        <f>VLOOKUP($C663,Hosts!$A:$O,10,0)</f>
        <v>New York</v>
      </c>
      <c r="E663" s="67">
        <f>INDEX(Hosts!$A:$O,MATCH(Places!$C663,Hosts!$A:$A,0),MATCH(Places!E$1,Hosts!$1:$1,0))</f>
        <v>1</v>
      </c>
      <c r="F663" s="67">
        <f>INDEX(Hosts!$A:$O,MATCH(Places!$C663,Hosts!$A:$A,0),MATCH(Places!F$1,Hosts!$1:$1,0))</f>
        <v>0.73</v>
      </c>
      <c r="G663" s="67" t="str">
        <f>INDEX(Hosts!$A:$O,MATCH(Places!$C663,Hosts!$A:$A,0),MATCH(Places!G$1,Hosts!$1:$1,0))</f>
        <v>Yes</v>
      </c>
      <c r="H663">
        <v>21</v>
      </c>
      <c r="I663" t="str">
        <f>VLOOKUP($H663,Neighborhoods!$A:$C,2,0)</f>
        <v>Queens</v>
      </c>
      <c r="J663" t="str">
        <f>VLOOKUP($H663,Neighborhoods!$A:$C,3,0)</f>
        <v>Astoria</v>
      </c>
      <c r="K663" t="s">
        <v>11822</v>
      </c>
      <c r="L663" t="str">
        <f t="shared" si="40"/>
        <v>No</v>
      </c>
      <c r="M663">
        <v>2</v>
      </c>
      <c r="N663" t="str" cm="1">
        <f t="array" ref="N663">_xlfn.IFS(M663&lt;=2,"Small",M663&lt;=5,"Medium",M663&gt;5,"Large")</f>
        <v>Small</v>
      </c>
      <c r="O663" s="50">
        <v>125</v>
      </c>
      <c r="P663" s="67">
        <f t="shared" si="41"/>
        <v>0.03</v>
      </c>
      <c r="Q663" s="52">
        <v>4.78</v>
      </c>
      <c r="R663" s="52" t="str" cm="1">
        <f t="array" ref="R663">_xlfn.IFS(ROUND(Q663,0)=5,"Excellent",ROUND(Q663,0)=4,"Good",ROUND(Q663,0)=3,"Ok",ROUND(Q663,0)&lt;3,"Bad")</f>
        <v>Excellent</v>
      </c>
      <c r="S663">
        <v>23</v>
      </c>
      <c r="T663" t="str">
        <f t="shared" si="42"/>
        <v>No</v>
      </c>
      <c r="U663" s="65">
        <v>42635</v>
      </c>
      <c r="V663" s="65">
        <v>43833</v>
      </c>
      <c r="W663">
        <v>364</v>
      </c>
      <c r="X663" t="str">
        <f t="shared" si="43"/>
        <v>Active</v>
      </c>
      <c r="Y663" t="s">
        <v>15615</v>
      </c>
    </row>
    <row r="664" spans="1:25" x14ac:dyDescent="0.25">
      <c r="A664">
        <v>663</v>
      </c>
      <c r="B664" t="s">
        <v>508</v>
      </c>
      <c r="C664">
        <v>1452</v>
      </c>
      <c r="D664" t="str">
        <f>VLOOKUP($C664,Hosts!$A:$O,10,0)</f>
        <v>New York</v>
      </c>
      <c r="E664" s="67">
        <f>INDEX(Hosts!$A:$O,MATCH(Places!$C664,Hosts!$A:$A,0),MATCH(Places!E$1,Hosts!$1:$1,0))</f>
        <v>1</v>
      </c>
      <c r="F664" s="67">
        <f>INDEX(Hosts!$A:$O,MATCH(Places!$C664,Hosts!$A:$A,0),MATCH(Places!F$1,Hosts!$1:$1,0))</f>
        <v>0.73</v>
      </c>
      <c r="G664" s="67" t="str">
        <f>INDEX(Hosts!$A:$O,MATCH(Places!$C664,Hosts!$A:$A,0),MATCH(Places!G$1,Hosts!$1:$1,0))</f>
        <v>Yes</v>
      </c>
      <c r="H664">
        <v>24</v>
      </c>
      <c r="I664" t="str">
        <f>VLOOKUP($H664,Neighborhoods!$A:$C,2,0)</f>
        <v>Queens</v>
      </c>
      <c r="J664" t="str">
        <f>VLOOKUP($H664,Neighborhoods!$A:$C,3,0)</f>
        <v>Long Island City</v>
      </c>
      <c r="K664" t="s">
        <v>1</v>
      </c>
      <c r="L664" t="str">
        <f t="shared" si="40"/>
        <v>Yes</v>
      </c>
      <c r="M664">
        <v>2</v>
      </c>
      <c r="N664" t="str" cm="1">
        <f t="array" ref="N664">_xlfn.IFS(M664&lt;=2,"Small",M664&lt;=5,"Medium",M664&gt;5,"Large")</f>
        <v>Small</v>
      </c>
      <c r="O664" s="50">
        <v>50</v>
      </c>
      <c r="P664" s="67">
        <f t="shared" si="41"/>
        <v>0.03</v>
      </c>
      <c r="Q664" s="52">
        <v>5</v>
      </c>
      <c r="R664" s="52" t="str" cm="1">
        <f t="array" ref="R664">_xlfn.IFS(ROUND(Q664,0)=5,"Excellent",ROUND(Q664,0)=4,"Good",ROUND(Q664,0)=3,"Ok",ROUND(Q664,0)&lt;3,"Bad")</f>
        <v>Excellent</v>
      </c>
      <c r="S664">
        <v>27</v>
      </c>
      <c r="T664" t="str">
        <f t="shared" si="42"/>
        <v>No</v>
      </c>
      <c r="U664" s="65">
        <v>41756</v>
      </c>
      <c r="V664" s="65">
        <v>43715</v>
      </c>
      <c r="W664">
        <v>363</v>
      </c>
      <c r="X664" t="str">
        <f t="shared" si="43"/>
        <v>Active</v>
      </c>
      <c r="Y664" t="s">
        <v>15615</v>
      </c>
    </row>
    <row r="665" spans="1:25" x14ac:dyDescent="0.25">
      <c r="A665">
        <v>664</v>
      </c>
      <c r="B665" t="s">
        <v>13323</v>
      </c>
      <c r="C665">
        <v>206</v>
      </c>
      <c r="D665" t="str">
        <f>VLOOKUP($C665,Hosts!$A:$O,10,0)</f>
        <v>New York</v>
      </c>
      <c r="E665" s="67">
        <f>INDEX(Hosts!$A:$O,MATCH(Places!$C665,Hosts!$A:$A,0),MATCH(Places!E$1,Hosts!$1:$1,0))</f>
        <v>0.57999999999999996</v>
      </c>
      <c r="F665" s="67">
        <f>INDEX(Hosts!$A:$O,MATCH(Places!$C665,Hosts!$A:$A,0),MATCH(Places!F$1,Hosts!$1:$1,0))</f>
        <v>0.9</v>
      </c>
      <c r="G665" s="67" t="str">
        <f>INDEX(Hosts!$A:$O,MATCH(Places!$C665,Hosts!$A:$A,0),MATCH(Places!G$1,Hosts!$1:$1,0))</f>
        <v>No</v>
      </c>
      <c r="H665">
        <v>9</v>
      </c>
      <c r="I665" t="str">
        <f>VLOOKUP($H665,Neighborhoods!$A:$C,2,0)</f>
        <v>Brooklyn</v>
      </c>
      <c r="J665" t="str">
        <f>VLOOKUP($H665,Neighborhoods!$A:$C,3,0)</f>
        <v>Crown Heights</v>
      </c>
      <c r="K665" t="s">
        <v>1</v>
      </c>
      <c r="L665" t="str">
        <f t="shared" si="40"/>
        <v>Yes</v>
      </c>
      <c r="M665">
        <v>6</v>
      </c>
      <c r="N665" t="str" cm="1">
        <f t="array" ref="N665">_xlfn.IFS(M665&lt;=2,"Small",M665&lt;=5,"Medium",M665&gt;5,"Large")</f>
        <v>Large</v>
      </c>
      <c r="O665" s="50">
        <v>100</v>
      </c>
      <c r="P665" s="67">
        <f t="shared" si="41"/>
        <v>0.03</v>
      </c>
      <c r="Q665" s="52">
        <v>4.8</v>
      </c>
      <c r="R665" s="52" t="str" cm="1">
        <f t="array" ref="R665">_xlfn.IFS(ROUND(Q665,0)=5,"Excellent",ROUND(Q665,0)=4,"Good",ROUND(Q665,0)=3,"Ok",ROUND(Q665,0)&lt;3,"Bad")</f>
        <v>Excellent</v>
      </c>
      <c r="S665">
        <v>5</v>
      </c>
      <c r="T665" t="str">
        <f t="shared" si="42"/>
        <v>No</v>
      </c>
      <c r="U665" s="65">
        <v>41634</v>
      </c>
      <c r="V665" s="65">
        <v>43879</v>
      </c>
      <c r="W665">
        <v>196</v>
      </c>
      <c r="X665" t="str">
        <f t="shared" si="43"/>
        <v>Active</v>
      </c>
      <c r="Y665" t="s">
        <v>15615</v>
      </c>
    </row>
    <row r="666" spans="1:25" x14ac:dyDescent="0.25">
      <c r="A666">
        <v>665</v>
      </c>
      <c r="B666" t="s">
        <v>509</v>
      </c>
      <c r="C666">
        <v>1272</v>
      </c>
      <c r="D666" t="str">
        <f>VLOOKUP($C666,Hosts!$A:$O,10,0)</f>
        <v>New York</v>
      </c>
      <c r="E666" s="67">
        <f>INDEX(Hosts!$A:$O,MATCH(Places!$C666,Hosts!$A:$A,0),MATCH(Places!E$1,Hosts!$1:$1,0))</f>
        <v>0.5</v>
      </c>
      <c r="F666" s="67">
        <f>INDEX(Hosts!$A:$O,MATCH(Places!$C666,Hosts!$A:$A,0),MATCH(Places!F$1,Hosts!$1:$1,0))</f>
        <v>0.4</v>
      </c>
      <c r="G666" s="67" t="str">
        <f>INDEX(Hosts!$A:$O,MATCH(Places!$C666,Hosts!$A:$A,0),MATCH(Places!G$1,Hosts!$1:$1,0))</f>
        <v>No</v>
      </c>
      <c r="H666">
        <v>15</v>
      </c>
      <c r="I666" t="str">
        <f>VLOOKUP($H666,Neighborhoods!$A:$C,2,0)</f>
        <v>Manhattan</v>
      </c>
      <c r="J666" t="str">
        <f>VLOOKUP($H666,Neighborhoods!$A:$C,3,0)</f>
        <v>East Village</v>
      </c>
      <c r="K666" t="s">
        <v>11822</v>
      </c>
      <c r="L666" t="str">
        <f t="shared" si="40"/>
        <v>No</v>
      </c>
      <c r="M666">
        <v>5</v>
      </c>
      <c r="N666" t="str" cm="1">
        <f t="array" ref="N666">_xlfn.IFS(M666&lt;=2,"Small",M666&lt;=5,"Medium",M666&gt;5,"Large")</f>
        <v>Medium</v>
      </c>
      <c r="O666" s="50">
        <v>369</v>
      </c>
      <c r="P666" s="67">
        <f t="shared" si="41"/>
        <v>0.04</v>
      </c>
      <c r="Q666" s="52">
        <v>4.3899999999999997</v>
      </c>
      <c r="R666" s="52" t="str" cm="1">
        <f t="array" ref="R666">_xlfn.IFS(ROUND(Q666,0)=5,"Excellent",ROUND(Q666,0)=4,"Good",ROUND(Q666,0)=3,"Ok",ROUND(Q666,0)&lt;3,"Bad")</f>
        <v>Good</v>
      </c>
      <c r="S666">
        <v>114</v>
      </c>
      <c r="T666" t="str">
        <f t="shared" si="42"/>
        <v>No</v>
      </c>
      <c r="U666" s="65">
        <v>41651</v>
      </c>
      <c r="V666" s="65">
        <v>43380</v>
      </c>
      <c r="W666">
        <v>359</v>
      </c>
      <c r="X666" t="str">
        <f t="shared" si="43"/>
        <v>Active</v>
      </c>
      <c r="Y666" t="s">
        <v>15615</v>
      </c>
    </row>
    <row r="667" spans="1:25" x14ac:dyDescent="0.25">
      <c r="A667">
        <v>666</v>
      </c>
      <c r="B667" t="s">
        <v>510</v>
      </c>
      <c r="C667">
        <v>1474</v>
      </c>
      <c r="D667" t="str">
        <f>VLOOKUP($C667,Hosts!$A:$O,10,0)</f>
        <v>New York</v>
      </c>
      <c r="E667" s="67">
        <f>INDEX(Hosts!$A:$O,MATCH(Places!$C667,Hosts!$A:$A,0),MATCH(Places!E$1,Hosts!$1:$1,0))</f>
        <v>1</v>
      </c>
      <c r="F667" s="67">
        <f>INDEX(Hosts!$A:$O,MATCH(Places!$C667,Hosts!$A:$A,0),MATCH(Places!F$1,Hosts!$1:$1,0))</f>
        <v>0.68</v>
      </c>
      <c r="G667" s="67" t="str">
        <f>INDEX(Hosts!$A:$O,MATCH(Places!$C667,Hosts!$A:$A,0),MATCH(Places!G$1,Hosts!$1:$1,0))</f>
        <v>No</v>
      </c>
      <c r="H667">
        <v>19</v>
      </c>
      <c r="I667" t="str">
        <f>VLOOKUP($H667,Neighborhoods!$A:$C,2,0)</f>
        <v>Manhattan</v>
      </c>
      <c r="J667" t="str">
        <f>VLOOKUP($H667,Neighborhoods!$A:$C,3,0)</f>
        <v>Upper East Side</v>
      </c>
      <c r="K667" t="s">
        <v>11822</v>
      </c>
      <c r="L667" t="str">
        <f t="shared" si="40"/>
        <v>No</v>
      </c>
      <c r="M667">
        <v>2</v>
      </c>
      <c r="N667" t="str" cm="1">
        <f t="array" ref="N667">_xlfn.IFS(M667&lt;=2,"Small",M667&lt;=5,"Medium",M667&gt;5,"Large")</f>
        <v>Small</v>
      </c>
      <c r="O667" s="50">
        <v>125</v>
      </c>
      <c r="P667" s="67">
        <f t="shared" si="41"/>
        <v>0.03</v>
      </c>
      <c r="Q667" s="52">
        <v>4.5599999999999996</v>
      </c>
      <c r="R667" s="52" t="str" cm="1">
        <f t="array" ref="R667">_xlfn.IFS(ROUND(Q667,0)=5,"Excellent",ROUND(Q667,0)=4,"Good",ROUND(Q667,0)=3,"Ok",ROUND(Q667,0)&lt;3,"Bad")</f>
        <v>Excellent</v>
      </c>
      <c r="S667">
        <v>68</v>
      </c>
      <c r="T667" t="str">
        <f t="shared" si="42"/>
        <v>No</v>
      </c>
      <c r="U667" s="65">
        <v>41855</v>
      </c>
      <c r="V667" s="65">
        <v>43837</v>
      </c>
      <c r="W667">
        <v>310</v>
      </c>
      <c r="X667" t="str">
        <f t="shared" si="43"/>
        <v>Active</v>
      </c>
      <c r="Y667" t="s">
        <v>15615</v>
      </c>
    </row>
    <row r="668" spans="1:25" x14ac:dyDescent="0.25">
      <c r="A668">
        <v>667</v>
      </c>
      <c r="B668" t="s">
        <v>15286</v>
      </c>
      <c r="C668">
        <v>1475</v>
      </c>
      <c r="D668" t="str">
        <f>VLOOKUP($C668,Hosts!$A:$O,10,0)</f>
        <v>New York</v>
      </c>
      <c r="E668" s="67">
        <f>INDEX(Hosts!$A:$O,MATCH(Places!$C668,Hosts!$A:$A,0),MATCH(Places!E$1,Hosts!$1:$1,0))</f>
        <v>0.8</v>
      </c>
      <c r="F668" s="67">
        <f>INDEX(Hosts!$A:$O,MATCH(Places!$C668,Hosts!$A:$A,0),MATCH(Places!F$1,Hosts!$1:$1,0))</f>
        <v>0.78</v>
      </c>
      <c r="G668" s="67" t="str">
        <f>INDEX(Hosts!$A:$O,MATCH(Places!$C668,Hosts!$A:$A,0),MATCH(Places!G$1,Hosts!$1:$1,0))</f>
        <v>Yes</v>
      </c>
      <c r="H668">
        <v>12</v>
      </c>
      <c r="I668" t="str">
        <f>VLOOKUP($H668,Neighborhoods!$A:$C,2,0)</f>
        <v>Brooklyn</v>
      </c>
      <c r="J668" t="str">
        <f>VLOOKUP($H668,Neighborhoods!$A:$C,3,0)</f>
        <v>Williamsburg</v>
      </c>
      <c r="K668" t="s">
        <v>11822</v>
      </c>
      <c r="L668" t="str">
        <f t="shared" si="40"/>
        <v>No</v>
      </c>
      <c r="M668">
        <v>6</v>
      </c>
      <c r="N668" t="str" cm="1">
        <f t="array" ref="N668">_xlfn.IFS(M668&lt;=2,"Small",M668&lt;=5,"Medium",M668&gt;5,"Large")</f>
        <v>Large</v>
      </c>
      <c r="O668" s="50">
        <v>85</v>
      </c>
      <c r="P668" s="67">
        <f t="shared" si="41"/>
        <v>0.03</v>
      </c>
      <c r="Q668" s="52">
        <v>4.9000000000000004</v>
      </c>
      <c r="R668" s="52" t="str" cm="1">
        <f t="array" ref="R668">_xlfn.IFS(ROUND(Q668,0)=5,"Excellent",ROUND(Q668,0)=4,"Good",ROUND(Q668,0)=3,"Ok",ROUND(Q668,0)&lt;3,"Bad")</f>
        <v>Excellent</v>
      </c>
      <c r="S668">
        <v>245</v>
      </c>
      <c r="T668" t="str">
        <f t="shared" si="42"/>
        <v>Yes</v>
      </c>
      <c r="U668" s="65">
        <v>41641</v>
      </c>
      <c r="V668" s="65">
        <v>43904</v>
      </c>
      <c r="W668">
        <v>199</v>
      </c>
      <c r="X668" t="str">
        <f t="shared" si="43"/>
        <v>Active</v>
      </c>
      <c r="Y668" t="s">
        <v>15615</v>
      </c>
    </row>
    <row r="669" spans="1:25" x14ac:dyDescent="0.25">
      <c r="A669">
        <v>668</v>
      </c>
      <c r="B669" t="s">
        <v>14693</v>
      </c>
      <c r="C669">
        <v>961</v>
      </c>
      <c r="D669" t="str">
        <f>VLOOKUP($C669,Hosts!$A:$O,10,0)</f>
        <v>New York</v>
      </c>
      <c r="E669" s="67">
        <f>INDEX(Hosts!$A:$O,MATCH(Places!$C669,Hosts!$A:$A,0),MATCH(Places!E$1,Hosts!$1:$1,0))</f>
        <v>1</v>
      </c>
      <c r="F669" s="67">
        <f>INDEX(Hosts!$A:$O,MATCH(Places!$C669,Hosts!$A:$A,0),MATCH(Places!F$1,Hosts!$1:$1,0))</f>
        <v>1</v>
      </c>
      <c r="G669" s="67" t="str">
        <f>INDEX(Hosts!$A:$O,MATCH(Places!$C669,Hosts!$A:$A,0),MATCH(Places!G$1,Hosts!$1:$1,0))</f>
        <v>Yes</v>
      </c>
      <c r="H669">
        <v>8</v>
      </c>
      <c r="I669" t="str">
        <f>VLOOKUP($H669,Neighborhoods!$A:$C,2,0)</f>
        <v>Brooklyn</v>
      </c>
      <c r="J669" t="str">
        <f>VLOOKUP($H669,Neighborhoods!$A:$C,3,0)</f>
        <v>Bushwick</v>
      </c>
      <c r="K669" t="s">
        <v>1</v>
      </c>
      <c r="L669" t="str">
        <f t="shared" si="40"/>
        <v>Yes</v>
      </c>
      <c r="M669">
        <v>2</v>
      </c>
      <c r="N669" t="str" cm="1">
        <f t="array" ref="N669">_xlfn.IFS(M669&lt;=2,"Small",M669&lt;=5,"Medium",M669&gt;5,"Large")</f>
        <v>Small</v>
      </c>
      <c r="O669" s="50">
        <v>50</v>
      </c>
      <c r="P669" s="67">
        <f t="shared" si="41"/>
        <v>0.03</v>
      </c>
      <c r="Q669" s="52">
        <v>4.99</v>
      </c>
      <c r="R669" s="52" t="str" cm="1">
        <f t="array" ref="R669">_xlfn.IFS(ROUND(Q669,0)=5,"Excellent",ROUND(Q669,0)=4,"Good",ROUND(Q669,0)=3,"Ok",ROUND(Q669,0)&lt;3,"Bad")</f>
        <v>Excellent</v>
      </c>
      <c r="S669">
        <v>270</v>
      </c>
      <c r="T669" t="str">
        <f t="shared" si="42"/>
        <v>Yes</v>
      </c>
      <c r="U669" s="65">
        <v>41674</v>
      </c>
      <c r="V669" s="65">
        <v>44049</v>
      </c>
      <c r="W669">
        <v>316</v>
      </c>
      <c r="X669" t="str">
        <f t="shared" si="43"/>
        <v>Active</v>
      </c>
      <c r="Y669" t="s">
        <v>15615</v>
      </c>
    </row>
    <row r="670" spans="1:25" x14ac:dyDescent="0.25">
      <c r="A670">
        <v>669</v>
      </c>
      <c r="B670" t="s">
        <v>3306</v>
      </c>
      <c r="C670">
        <v>2232</v>
      </c>
      <c r="D670" t="str">
        <f>VLOOKUP($C670,Hosts!$A:$O,10,0)</f>
        <v>New York</v>
      </c>
      <c r="E670" s="67">
        <f>INDEX(Hosts!$A:$O,MATCH(Places!$C670,Hosts!$A:$A,0),MATCH(Places!E$1,Hosts!$1:$1,0))</f>
        <v>1</v>
      </c>
      <c r="F670" s="67">
        <f>INDEX(Hosts!$A:$O,MATCH(Places!$C670,Hosts!$A:$A,0),MATCH(Places!F$1,Hosts!$1:$1,0))</f>
        <v>0.89</v>
      </c>
      <c r="G670" s="67" t="str">
        <f>INDEX(Hosts!$A:$O,MATCH(Places!$C670,Hosts!$A:$A,0),MATCH(Places!G$1,Hosts!$1:$1,0))</f>
        <v>No</v>
      </c>
      <c r="H670">
        <v>21</v>
      </c>
      <c r="I670" t="str">
        <f>VLOOKUP($H670,Neighborhoods!$A:$C,2,0)</f>
        <v>Queens</v>
      </c>
      <c r="J670" t="str">
        <f>VLOOKUP($H670,Neighborhoods!$A:$C,3,0)</f>
        <v>Astoria</v>
      </c>
      <c r="K670" t="s">
        <v>1</v>
      </c>
      <c r="L670" t="str">
        <f t="shared" si="40"/>
        <v>Yes</v>
      </c>
      <c r="M670">
        <v>1</v>
      </c>
      <c r="N670" t="str" cm="1">
        <f t="array" ref="N670">_xlfn.IFS(M670&lt;=2,"Small",M670&lt;=5,"Medium",M670&gt;5,"Large")</f>
        <v>Small</v>
      </c>
      <c r="O670" s="50">
        <v>45</v>
      </c>
      <c r="P670" s="67">
        <f t="shared" si="41"/>
        <v>0.03</v>
      </c>
      <c r="Q670" s="52">
        <v>4.5599999999999996</v>
      </c>
      <c r="R670" s="52" t="str" cm="1">
        <f t="array" ref="R670">_xlfn.IFS(ROUND(Q670,0)=5,"Excellent",ROUND(Q670,0)=4,"Good",ROUND(Q670,0)=3,"Ok",ROUND(Q670,0)&lt;3,"Bad")</f>
        <v>Excellent</v>
      </c>
      <c r="S670">
        <v>25</v>
      </c>
      <c r="T670" t="str">
        <f t="shared" si="42"/>
        <v>No</v>
      </c>
      <c r="U670" s="65">
        <v>43577</v>
      </c>
      <c r="V670" s="65">
        <v>43872</v>
      </c>
      <c r="W670">
        <v>365</v>
      </c>
      <c r="X670" t="str">
        <f t="shared" si="43"/>
        <v>Active</v>
      </c>
      <c r="Y670" t="s">
        <v>15615</v>
      </c>
    </row>
    <row r="671" spans="1:25" x14ac:dyDescent="0.25">
      <c r="A671">
        <v>670</v>
      </c>
      <c r="B671" t="s">
        <v>1847</v>
      </c>
      <c r="C671">
        <v>2267</v>
      </c>
      <c r="D671" t="str">
        <f>VLOOKUP($C671,Hosts!$A:$O,10,0)</f>
        <v>New York</v>
      </c>
      <c r="E671" s="67">
        <f>INDEX(Hosts!$A:$O,MATCH(Places!$C671,Hosts!$A:$A,0),MATCH(Places!E$1,Hosts!$1:$1,0))</f>
        <v>0.5</v>
      </c>
      <c r="F671" s="67">
        <f>INDEX(Hosts!$A:$O,MATCH(Places!$C671,Hosts!$A:$A,0),MATCH(Places!F$1,Hosts!$1:$1,0))</f>
        <v>1</v>
      </c>
      <c r="G671" s="67" t="str">
        <f>INDEX(Hosts!$A:$O,MATCH(Places!$C671,Hosts!$A:$A,0),MATCH(Places!G$1,Hosts!$1:$1,0))</f>
        <v>No</v>
      </c>
      <c r="H671">
        <v>14</v>
      </c>
      <c r="I671" t="str">
        <f>VLOOKUP($H671,Neighborhoods!$A:$C,2,0)</f>
        <v>Manhattan</v>
      </c>
      <c r="J671" t="str">
        <f>VLOOKUP($H671,Neighborhoods!$A:$C,3,0)</f>
        <v>East Harlem</v>
      </c>
      <c r="K671" t="s">
        <v>1</v>
      </c>
      <c r="L671" t="str">
        <f t="shared" si="40"/>
        <v>Yes</v>
      </c>
      <c r="M671">
        <v>1</v>
      </c>
      <c r="N671" t="str" cm="1">
        <f t="array" ref="N671">_xlfn.IFS(M671&lt;=2,"Small",M671&lt;=5,"Medium",M671&gt;5,"Large")</f>
        <v>Small</v>
      </c>
      <c r="O671" s="50">
        <v>45</v>
      </c>
      <c r="P671" s="67">
        <f t="shared" si="41"/>
        <v>0.03</v>
      </c>
      <c r="Q671" s="52">
        <v>4.8899999999999997</v>
      </c>
      <c r="R671" s="52" t="str" cm="1">
        <f t="array" ref="R671">_xlfn.IFS(ROUND(Q671,0)=5,"Excellent",ROUND(Q671,0)=4,"Good",ROUND(Q671,0)=3,"Ok",ROUND(Q671,0)&lt;3,"Bad")</f>
        <v>Excellent</v>
      </c>
      <c r="S671">
        <v>101</v>
      </c>
      <c r="T671" t="str">
        <f t="shared" si="42"/>
        <v>Yes</v>
      </c>
      <c r="U671" s="65">
        <v>42941</v>
      </c>
      <c r="V671" s="65">
        <v>43895</v>
      </c>
      <c r="W671">
        <v>331</v>
      </c>
      <c r="X671" t="str">
        <f t="shared" si="43"/>
        <v>Active</v>
      </c>
      <c r="Y671" t="s">
        <v>15615</v>
      </c>
    </row>
    <row r="672" spans="1:25" x14ac:dyDescent="0.25">
      <c r="A672">
        <v>671</v>
      </c>
      <c r="B672" t="s">
        <v>1144</v>
      </c>
      <c r="C672">
        <v>2438</v>
      </c>
      <c r="D672" t="str">
        <f>VLOOKUP($C672,Hosts!$A:$O,10,0)</f>
        <v>New York</v>
      </c>
      <c r="E672" s="67">
        <f>INDEX(Hosts!$A:$O,MATCH(Places!$C672,Hosts!$A:$A,0),MATCH(Places!E$1,Hosts!$1:$1,0))</f>
        <v>1</v>
      </c>
      <c r="F672" s="67">
        <f>INDEX(Hosts!$A:$O,MATCH(Places!$C672,Hosts!$A:$A,0),MATCH(Places!F$1,Hosts!$1:$1,0))</f>
        <v>1</v>
      </c>
      <c r="G672" s="67" t="str">
        <f>INDEX(Hosts!$A:$O,MATCH(Places!$C672,Hosts!$A:$A,0),MATCH(Places!G$1,Hosts!$1:$1,0))</f>
        <v>Yes</v>
      </c>
      <c r="H672">
        <v>19</v>
      </c>
      <c r="I672" t="str">
        <f>VLOOKUP($H672,Neighborhoods!$A:$C,2,0)</f>
        <v>Manhattan</v>
      </c>
      <c r="J672" t="str">
        <f>VLOOKUP($H672,Neighborhoods!$A:$C,3,0)</f>
        <v>Upper East Side</v>
      </c>
      <c r="K672" t="s">
        <v>1</v>
      </c>
      <c r="L672" t="str">
        <f t="shared" si="40"/>
        <v>Yes</v>
      </c>
      <c r="M672">
        <v>1</v>
      </c>
      <c r="N672" t="str" cm="1">
        <f t="array" ref="N672">_xlfn.IFS(M672&lt;=2,"Small",M672&lt;=5,"Medium",M672&gt;5,"Large")</f>
        <v>Small</v>
      </c>
      <c r="O672" s="50">
        <v>89</v>
      </c>
      <c r="P672" s="67">
        <f t="shared" si="41"/>
        <v>0.03</v>
      </c>
      <c r="Q672" s="52">
        <v>4.8899999999999997</v>
      </c>
      <c r="R672" s="52" t="str" cm="1">
        <f t="array" ref="R672">_xlfn.IFS(ROUND(Q672,0)=5,"Excellent",ROUND(Q672,0)=4,"Good",ROUND(Q672,0)=3,"Ok",ROUND(Q672,0)&lt;3,"Bad")</f>
        <v>Excellent</v>
      </c>
      <c r="S672">
        <v>92</v>
      </c>
      <c r="T672" t="str">
        <f t="shared" si="42"/>
        <v>No</v>
      </c>
      <c r="U672" s="65">
        <v>42268</v>
      </c>
      <c r="V672" s="65">
        <v>43887</v>
      </c>
      <c r="W672">
        <v>365</v>
      </c>
      <c r="X672" t="str">
        <f t="shared" si="43"/>
        <v>Active</v>
      </c>
      <c r="Y672" t="s">
        <v>15616</v>
      </c>
    </row>
    <row r="673" spans="1:25" x14ac:dyDescent="0.25">
      <c r="A673">
        <v>672</v>
      </c>
      <c r="B673" t="s">
        <v>511</v>
      </c>
      <c r="C673">
        <v>185</v>
      </c>
      <c r="D673" t="str">
        <f>VLOOKUP($C673,Hosts!$A:$O,10,0)</f>
        <v>New York</v>
      </c>
      <c r="E673" s="67">
        <f>INDEX(Hosts!$A:$O,MATCH(Places!$C673,Hosts!$A:$A,0),MATCH(Places!E$1,Hosts!$1:$1,0))</f>
        <v>1</v>
      </c>
      <c r="F673" s="67">
        <f>INDEX(Hosts!$A:$O,MATCH(Places!$C673,Hosts!$A:$A,0),MATCH(Places!F$1,Hosts!$1:$1,0))</f>
        <v>0.98</v>
      </c>
      <c r="G673" s="67" t="str">
        <f>INDEX(Hosts!$A:$O,MATCH(Places!$C673,Hosts!$A:$A,0),MATCH(Places!G$1,Hosts!$1:$1,0))</f>
        <v>No</v>
      </c>
      <c r="H673">
        <v>7</v>
      </c>
      <c r="I673" t="str">
        <f>VLOOKUP($H673,Neighborhoods!$A:$C,2,0)</f>
        <v>Brooklyn</v>
      </c>
      <c r="J673" t="str">
        <f>VLOOKUP($H673,Neighborhoods!$A:$C,3,0)</f>
        <v>Bedford-Stuyvesant</v>
      </c>
      <c r="K673" t="s">
        <v>1</v>
      </c>
      <c r="L673" t="str">
        <f t="shared" si="40"/>
        <v>Yes</v>
      </c>
      <c r="M673">
        <v>2</v>
      </c>
      <c r="N673" t="str" cm="1">
        <f t="array" ref="N673">_xlfn.IFS(M673&lt;=2,"Small",M673&lt;=5,"Medium",M673&gt;5,"Large")</f>
        <v>Small</v>
      </c>
      <c r="O673" s="50">
        <v>49</v>
      </c>
      <c r="P673" s="67">
        <f t="shared" si="41"/>
        <v>0.03</v>
      </c>
      <c r="Q673" s="52">
        <v>4.66</v>
      </c>
      <c r="R673" s="52" t="str" cm="1">
        <f t="array" ref="R673">_xlfn.IFS(ROUND(Q673,0)=5,"Excellent",ROUND(Q673,0)=4,"Good",ROUND(Q673,0)=3,"Ok",ROUND(Q673,0)&lt;3,"Bad")</f>
        <v>Excellent</v>
      </c>
      <c r="S673">
        <v>158</v>
      </c>
      <c r="T673" t="str">
        <f t="shared" si="42"/>
        <v>No</v>
      </c>
      <c r="U673" s="65">
        <v>41702</v>
      </c>
      <c r="V673" s="65">
        <v>43906</v>
      </c>
      <c r="W673">
        <v>296</v>
      </c>
      <c r="X673" t="str">
        <f t="shared" si="43"/>
        <v>Active</v>
      </c>
      <c r="Y673" t="s">
        <v>15615</v>
      </c>
    </row>
    <row r="674" spans="1:25" x14ac:dyDescent="0.25">
      <c r="A674">
        <v>673</v>
      </c>
      <c r="B674" t="s">
        <v>512</v>
      </c>
      <c r="C674">
        <v>1480</v>
      </c>
      <c r="D674" t="str">
        <f>VLOOKUP($C674,Hosts!$A:$O,10,0)</f>
        <v>New York</v>
      </c>
      <c r="E674" s="67">
        <f>INDEX(Hosts!$A:$O,MATCH(Places!$C674,Hosts!$A:$A,0),MATCH(Places!E$1,Hosts!$1:$1,0))</f>
        <v>0.83</v>
      </c>
      <c r="F674" s="67">
        <f>INDEX(Hosts!$A:$O,MATCH(Places!$C674,Hosts!$A:$A,0),MATCH(Places!F$1,Hosts!$1:$1,0))</f>
        <v>0.93</v>
      </c>
      <c r="G674" s="67" t="str">
        <f>INDEX(Hosts!$A:$O,MATCH(Places!$C674,Hosts!$A:$A,0),MATCH(Places!G$1,Hosts!$1:$1,0))</f>
        <v>Yes</v>
      </c>
      <c r="H674">
        <v>13</v>
      </c>
      <c r="I674" t="str">
        <f>VLOOKUP($H674,Neighborhoods!$A:$C,2,0)</f>
        <v>Manhattan</v>
      </c>
      <c r="J674" t="str">
        <f>VLOOKUP($H674,Neighborhoods!$A:$C,3,0)</f>
        <v>Chelsea</v>
      </c>
      <c r="K674" t="s">
        <v>11822</v>
      </c>
      <c r="L674" t="str">
        <f t="shared" si="40"/>
        <v>No</v>
      </c>
      <c r="M674">
        <v>2</v>
      </c>
      <c r="N674" t="str" cm="1">
        <f t="array" ref="N674">_xlfn.IFS(M674&lt;=2,"Small",M674&lt;=5,"Medium",M674&gt;5,"Large")</f>
        <v>Small</v>
      </c>
      <c r="O674" s="50">
        <v>159</v>
      </c>
      <c r="P674" s="67">
        <f t="shared" si="41"/>
        <v>0.03</v>
      </c>
      <c r="Q674" s="52">
        <v>4.9800000000000004</v>
      </c>
      <c r="R674" s="52" t="str" cm="1">
        <f t="array" ref="R674">_xlfn.IFS(ROUND(Q674,0)=5,"Excellent",ROUND(Q674,0)=4,"Good",ROUND(Q674,0)=3,"Ok",ROUND(Q674,0)&lt;3,"Bad")</f>
        <v>Excellent</v>
      </c>
      <c r="S674">
        <v>198</v>
      </c>
      <c r="T674" t="str">
        <f t="shared" si="42"/>
        <v>Yes</v>
      </c>
      <c r="U674" s="65">
        <v>41791</v>
      </c>
      <c r="V674" s="65">
        <v>43909</v>
      </c>
      <c r="W674">
        <v>48</v>
      </c>
      <c r="X674" t="str">
        <f t="shared" si="43"/>
        <v>Active</v>
      </c>
      <c r="Y674" t="s">
        <v>15615</v>
      </c>
    </row>
    <row r="675" spans="1:25" x14ac:dyDescent="0.25">
      <c r="A675">
        <v>674</v>
      </c>
      <c r="B675" t="s">
        <v>14192</v>
      </c>
      <c r="C675">
        <v>1239</v>
      </c>
      <c r="D675" t="str">
        <f>VLOOKUP($C675,Hosts!$A:$O,10,0)</f>
        <v>New York</v>
      </c>
      <c r="E675" s="67">
        <f>INDEX(Hosts!$A:$O,MATCH(Places!$C675,Hosts!$A:$A,0),MATCH(Places!E$1,Hosts!$1:$1,0))</f>
        <v>0.98</v>
      </c>
      <c r="F675" s="67">
        <f>INDEX(Hosts!$A:$O,MATCH(Places!$C675,Hosts!$A:$A,0),MATCH(Places!F$1,Hosts!$1:$1,0))</f>
        <v>1</v>
      </c>
      <c r="G675" s="67" t="str">
        <f>INDEX(Hosts!$A:$O,MATCH(Places!$C675,Hosts!$A:$A,0),MATCH(Places!G$1,Hosts!$1:$1,0))</f>
        <v>No</v>
      </c>
      <c r="H675">
        <v>11</v>
      </c>
      <c r="I675" t="str">
        <f>VLOOKUP($H675,Neighborhoods!$A:$C,2,0)</f>
        <v>Brooklyn</v>
      </c>
      <c r="J675" t="str">
        <f>VLOOKUP($H675,Neighborhoods!$A:$C,3,0)</f>
        <v>Greenpoint</v>
      </c>
      <c r="K675" t="s">
        <v>11822</v>
      </c>
      <c r="L675" t="str">
        <f t="shared" si="40"/>
        <v>No</v>
      </c>
      <c r="M675">
        <v>6</v>
      </c>
      <c r="N675" t="str" cm="1">
        <f t="array" ref="N675">_xlfn.IFS(M675&lt;=2,"Small",M675&lt;=5,"Medium",M675&gt;5,"Large")</f>
        <v>Large</v>
      </c>
      <c r="O675" s="50">
        <v>199</v>
      </c>
      <c r="P675" s="67">
        <f t="shared" si="41"/>
        <v>0.03</v>
      </c>
      <c r="Q675" s="52">
        <v>4.5999999999999996</v>
      </c>
      <c r="R675" s="52" t="str" cm="1">
        <f t="array" ref="R675">_xlfn.IFS(ROUND(Q675,0)=5,"Excellent",ROUND(Q675,0)=4,"Good",ROUND(Q675,0)=3,"Ok",ROUND(Q675,0)&lt;3,"Bad")</f>
        <v>Excellent</v>
      </c>
      <c r="S675">
        <v>5</v>
      </c>
      <c r="T675" t="str">
        <f t="shared" si="42"/>
        <v>No</v>
      </c>
      <c r="U675" s="65">
        <v>41958</v>
      </c>
      <c r="V675" s="65">
        <v>43183</v>
      </c>
      <c r="W675">
        <v>289</v>
      </c>
      <c r="X675" t="str">
        <f t="shared" si="43"/>
        <v>Active</v>
      </c>
      <c r="Y675" t="s">
        <v>15615</v>
      </c>
    </row>
    <row r="676" spans="1:25" x14ac:dyDescent="0.25">
      <c r="A676">
        <v>675</v>
      </c>
      <c r="B676" t="s">
        <v>513</v>
      </c>
      <c r="C676">
        <v>5</v>
      </c>
      <c r="D676" t="str">
        <f>VLOOKUP($C676,Hosts!$A:$O,10,0)</f>
        <v>New York</v>
      </c>
      <c r="E676" s="67">
        <f>INDEX(Hosts!$A:$O,MATCH(Places!$C676,Hosts!$A:$A,0),MATCH(Places!E$1,Hosts!$1:$1,0))</f>
        <v>1</v>
      </c>
      <c r="F676" s="67">
        <f>INDEX(Hosts!$A:$O,MATCH(Places!$C676,Hosts!$A:$A,0),MATCH(Places!F$1,Hosts!$1:$1,0))</f>
        <v>1</v>
      </c>
      <c r="G676" s="67" t="str">
        <f>INDEX(Hosts!$A:$O,MATCH(Places!$C676,Hosts!$A:$A,0),MATCH(Places!G$1,Hosts!$1:$1,0))</f>
        <v>Yes</v>
      </c>
      <c r="H676">
        <v>7</v>
      </c>
      <c r="I676" t="str">
        <f>VLOOKUP($H676,Neighborhoods!$A:$C,2,0)</f>
        <v>Brooklyn</v>
      </c>
      <c r="J676" t="str">
        <f>VLOOKUP($H676,Neighborhoods!$A:$C,3,0)</f>
        <v>Bedford-Stuyvesant</v>
      </c>
      <c r="K676" t="s">
        <v>11822</v>
      </c>
      <c r="L676" t="str">
        <f t="shared" si="40"/>
        <v>No</v>
      </c>
      <c r="M676">
        <v>2</v>
      </c>
      <c r="N676" t="str" cm="1">
        <f t="array" ref="N676">_xlfn.IFS(M676&lt;=2,"Small",M676&lt;=5,"Medium",M676&gt;5,"Large")</f>
        <v>Small</v>
      </c>
      <c r="O676" s="50">
        <v>139</v>
      </c>
      <c r="P676" s="67">
        <f t="shared" si="41"/>
        <v>0.03</v>
      </c>
      <c r="Q676" s="52">
        <v>4.74</v>
      </c>
      <c r="R676" s="52" t="str" cm="1">
        <f t="array" ref="R676">_xlfn.IFS(ROUND(Q676,0)=5,"Excellent",ROUND(Q676,0)=4,"Good",ROUND(Q676,0)=3,"Ok",ROUND(Q676,0)&lt;3,"Bad")</f>
        <v>Excellent</v>
      </c>
      <c r="S676">
        <v>47</v>
      </c>
      <c r="T676" t="str">
        <f t="shared" si="42"/>
        <v>No</v>
      </c>
      <c r="U676" s="65">
        <v>41676</v>
      </c>
      <c r="V676" s="65">
        <v>44012</v>
      </c>
      <c r="W676">
        <v>119</v>
      </c>
      <c r="X676" t="str">
        <f t="shared" si="43"/>
        <v>Active</v>
      </c>
      <c r="Y676" t="s">
        <v>15616</v>
      </c>
    </row>
    <row r="677" spans="1:25" x14ac:dyDescent="0.25">
      <c r="A677">
        <v>676</v>
      </c>
      <c r="B677" t="s">
        <v>514</v>
      </c>
      <c r="C677">
        <v>1483</v>
      </c>
      <c r="D677" t="str">
        <f>VLOOKUP($C677,Hosts!$A:$O,10,0)</f>
        <v>New York</v>
      </c>
      <c r="E677" s="67">
        <f>INDEX(Hosts!$A:$O,MATCH(Places!$C677,Hosts!$A:$A,0),MATCH(Places!E$1,Hosts!$1:$1,0))</f>
        <v>1</v>
      </c>
      <c r="F677" s="67">
        <f>INDEX(Hosts!$A:$O,MATCH(Places!$C677,Hosts!$A:$A,0),MATCH(Places!F$1,Hosts!$1:$1,0))</f>
        <v>0.99</v>
      </c>
      <c r="G677" s="67" t="str">
        <f>INDEX(Hosts!$A:$O,MATCH(Places!$C677,Hosts!$A:$A,0),MATCH(Places!G$1,Hosts!$1:$1,0))</f>
        <v>Yes</v>
      </c>
      <c r="H677">
        <v>7</v>
      </c>
      <c r="I677" t="str">
        <f>VLOOKUP($H677,Neighborhoods!$A:$C,2,0)</f>
        <v>Brooklyn</v>
      </c>
      <c r="J677" t="str">
        <f>VLOOKUP($H677,Neighborhoods!$A:$C,3,0)</f>
        <v>Bedford-Stuyvesant</v>
      </c>
      <c r="K677" t="s">
        <v>11822</v>
      </c>
      <c r="L677" t="str">
        <f t="shared" si="40"/>
        <v>No</v>
      </c>
      <c r="M677">
        <v>10</v>
      </c>
      <c r="N677" t="str" cm="1">
        <f t="array" ref="N677">_xlfn.IFS(M677&lt;=2,"Small",M677&lt;=5,"Medium",M677&gt;5,"Large")</f>
        <v>Large</v>
      </c>
      <c r="O677" s="50">
        <v>180</v>
      </c>
      <c r="P677" s="67">
        <f t="shared" si="41"/>
        <v>0.03</v>
      </c>
      <c r="Q677" s="52">
        <v>4.8899999999999997</v>
      </c>
      <c r="R677" s="52" t="str" cm="1">
        <f t="array" ref="R677">_xlfn.IFS(ROUND(Q677,0)=5,"Excellent",ROUND(Q677,0)=4,"Good",ROUND(Q677,0)=3,"Ok",ROUND(Q677,0)&lt;3,"Bad")</f>
        <v>Excellent</v>
      </c>
      <c r="S677">
        <v>237</v>
      </c>
      <c r="T677" t="str">
        <f t="shared" si="42"/>
        <v>Yes</v>
      </c>
      <c r="U677" s="65">
        <v>41642</v>
      </c>
      <c r="V677" s="65">
        <v>44053</v>
      </c>
      <c r="W677">
        <v>325</v>
      </c>
      <c r="X677" t="str">
        <f t="shared" si="43"/>
        <v>Active</v>
      </c>
      <c r="Y677" t="s">
        <v>15615</v>
      </c>
    </row>
    <row r="678" spans="1:25" x14ac:dyDescent="0.25">
      <c r="A678">
        <v>677</v>
      </c>
      <c r="B678" t="s">
        <v>515</v>
      </c>
      <c r="C678">
        <v>1432</v>
      </c>
      <c r="D678" t="str">
        <f>VLOOKUP($C678,Hosts!$A:$O,10,0)</f>
        <v>New York</v>
      </c>
      <c r="E678" s="67">
        <f>INDEX(Hosts!$A:$O,MATCH(Places!$C678,Hosts!$A:$A,0),MATCH(Places!E$1,Hosts!$1:$1,0))</f>
        <v>1</v>
      </c>
      <c r="F678" s="67">
        <f>INDEX(Hosts!$A:$O,MATCH(Places!$C678,Hosts!$A:$A,0),MATCH(Places!F$1,Hosts!$1:$1,0))</f>
        <v>1</v>
      </c>
      <c r="G678" s="67" t="str">
        <f>INDEX(Hosts!$A:$O,MATCH(Places!$C678,Hosts!$A:$A,0),MATCH(Places!G$1,Hosts!$1:$1,0))</f>
        <v>No</v>
      </c>
      <c r="H678">
        <v>3</v>
      </c>
      <c r="I678" t="str">
        <f>VLOOKUP($H678,Neighborhoods!$A:$C,2,0)</f>
        <v>Bronx</v>
      </c>
      <c r="J678" t="str">
        <f>VLOOKUP($H678,Neighborhoods!$A:$C,3,0)</f>
        <v>Longwood</v>
      </c>
      <c r="K678" t="s">
        <v>1</v>
      </c>
      <c r="L678" t="str">
        <f t="shared" si="40"/>
        <v>Yes</v>
      </c>
      <c r="M678">
        <v>3</v>
      </c>
      <c r="N678" t="str" cm="1">
        <f t="array" ref="N678">_xlfn.IFS(M678&lt;=2,"Small",M678&lt;=5,"Medium",M678&gt;5,"Large")</f>
        <v>Medium</v>
      </c>
      <c r="O678" s="50">
        <v>65</v>
      </c>
      <c r="P678" s="67">
        <f t="shared" si="41"/>
        <v>0.03</v>
      </c>
      <c r="Q678" s="52">
        <v>4.83</v>
      </c>
      <c r="R678" s="52" t="str" cm="1">
        <f t="array" ref="R678">_xlfn.IFS(ROUND(Q678,0)=5,"Excellent",ROUND(Q678,0)=4,"Good",ROUND(Q678,0)=3,"Ok",ROUND(Q678,0)&lt;3,"Bad")</f>
        <v>Excellent</v>
      </c>
      <c r="S678">
        <v>29</v>
      </c>
      <c r="T678" t="str">
        <f t="shared" si="42"/>
        <v>No</v>
      </c>
      <c r="U678" s="65">
        <v>42736</v>
      </c>
      <c r="V678" s="65">
        <v>43832</v>
      </c>
      <c r="W678">
        <v>0</v>
      </c>
      <c r="X678" t="str">
        <f t="shared" si="43"/>
        <v>Inactive</v>
      </c>
      <c r="Y678" t="s">
        <v>15615</v>
      </c>
    </row>
    <row r="679" spans="1:25" x14ac:dyDescent="0.25">
      <c r="A679">
        <v>678</v>
      </c>
      <c r="B679" t="s">
        <v>13212</v>
      </c>
      <c r="C679">
        <v>1484</v>
      </c>
      <c r="D679" t="str">
        <f>VLOOKUP($C679,Hosts!$A:$O,10,0)</f>
        <v>New York</v>
      </c>
      <c r="E679" s="67">
        <f>INDEX(Hosts!$A:$O,MATCH(Places!$C679,Hosts!$A:$A,0),MATCH(Places!E$1,Hosts!$1:$1,0))</f>
        <v>1</v>
      </c>
      <c r="F679" s="67">
        <f>INDEX(Hosts!$A:$O,MATCH(Places!$C679,Hosts!$A:$A,0),MATCH(Places!F$1,Hosts!$1:$1,0))</f>
        <v>0.28999999999999998</v>
      </c>
      <c r="G679" s="67" t="str">
        <f>INDEX(Hosts!$A:$O,MATCH(Places!$C679,Hosts!$A:$A,0),MATCH(Places!G$1,Hosts!$1:$1,0))</f>
        <v>No</v>
      </c>
      <c r="H679">
        <v>20</v>
      </c>
      <c r="I679" t="str">
        <f>VLOOKUP($H679,Neighborhoods!$A:$C,2,0)</f>
        <v>Manhattan</v>
      </c>
      <c r="J679" t="str">
        <f>VLOOKUP($H679,Neighborhoods!$A:$C,3,0)</f>
        <v>Upper West Side</v>
      </c>
      <c r="K679" t="s">
        <v>11822</v>
      </c>
      <c r="L679" t="str">
        <f t="shared" si="40"/>
        <v>No</v>
      </c>
      <c r="M679">
        <v>4</v>
      </c>
      <c r="N679" t="str" cm="1">
        <f t="array" ref="N679">_xlfn.IFS(M679&lt;=2,"Small",M679&lt;=5,"Medium",M679&gt;5,"Large")</f>
        <v>Medium</v>
      </c>
      <c r="O679" s="50">
        <v>115</v>
      </c>
      <c r="P679" s="67">
        <f t="shared" si="41"/>
        <v>0.03</v>
      </c>
      <c r="Q679" s="52">
        <v>4.91</v>
      </c>
      <c r="R679" s="52" t="str" cm="1">
        <f t="array" ref="R679">_xlfn.IFS(ROUND(Q679,0)=5,"Excellent",ROUND(Q679,0)=4,"Good",ROUND(Q679,0)=3,"Ok",ROUND(Q679,0)&lt;3,"Bad")</f>
        <v>Excellent</v>
      </c>
      <c r="S679">
        <v>54</v>
      </c>
      <c r="T679" t="str">
        <f t="shared" si="42"/>
        <v>No</v>
      </c>
      <c r="U679" s="65">
        <v>41777</v>
      </c>
      <c r="V679" s="65">
        <v>43475</v>
      </c>
      <c r="W679">
        <v>154</v>
      </c>
      <c r="X679" t="str">
        <f t="shared" si="43"/>
        <v>Active</v>
      </c>
      <c r="Y679" t="s">
        <v>15615</v>
      </c>
    </row>
    <row r="680" spans="1:25" x14ac:dyDescent="0.25">
      <c r="A680">
        <v>679</v>
      </c>
      <c r="B680" t="s">
        <v>516</v>
      </c>
      <c r="C680">
        <v>1489</v>
      </c>
      <c r="D680" t="str">
        <f>VLOOKUP($C680,Hosts!$A:$O,10,0)</f>
        <v>New York</v>
      </c>
      <c r="E680" s="67">
        <f>INDEX(Hosts!$A:$O,MATCH(Places!$C680,Hosts!$A:$A,0),MATCH(Places!E$1,Hosts!$1:$1,0))</f>
        <v>0.5</v>
      </c>
      <c r="F680" s="67">
        <f>INDEX(Hosts!$A:$O,MATCH(Places!$C680,Hosts!$A:$A,0),MATCH(Places!F$1,Hosts!$1:$1,0))</f>
        <v>0.9</v>
      </c>
      <c r="G680" s="67" t="str">
        <f>INDEX(Hosts!$A:$O,MATCH(Places!$C680,Hosts!$A:$A,0),MATCH(Places!G$1,Hosts!$1:$1,0))</f>
        <v>No</v>
      </c>
      <c r="H680">
        <v>11</v>
      </c>
      <c r="I680" t="str">
        <f>VLOOKUP($H680,Neighborhoods!$A:$C,2,0)</f>
        <v>Brooklyn</v>
      </c>
      <c r="J680" t="str">
        <f>VLOOKUP($H680,Neighborhoods!$A:$C,3,0)</f>
        <v>Greenpoint</v>
      </c>
      <c r="K680" t="s">
        <v>1</v>
      </c>
      <c r="L680" t="str">
        <f t="shared" si="40"/>
        <v>Yes</v>
      </c>
      <c r="M680">
        <v>1</v>
      </c>
      <c r="N680" t="str" cm="1">
        <f t="array" ref="N680">_xlfn.IFS(M680&lt;=2,"Small",M680&lt;=5,"Medium",M680&gt;5,"Large")</f>
        <v>Small</v>
      </c>
      <c r="O680" s="50">
        <v>52</v>
      </c>
      <c r="P680" s="67">
        <f t="shared" si="41"/>
        <v>0.03</v>
      </c>
      <c r="Q680" s="52">
        <v>4.95</v>
      </c>
      <c r="R680" s="52" t="str" cm="1">
        <f t="array" ref="R680">_xlfn.IFS(ROUND(Q680,0)=5,"Excellent",ROUND(Q680,0)=4,"Good",ROUND(Q680,0)=3,"Ok",ROUND(Q680,0)&lt;3,"Bad")</f>
        <v>Excellent</v>
      </c>
      <c r="S680">
        <v>19</v>
      </c>
      <c r="T680" t="str">
        <f t="shared" si="42"/>
        <v>No</v>
      </c>
      <c r="U680" s="65">
        <v>41855</v>
      </c>
      <c r="V680" s="65">
        <v>43123</v>
      </c>
      <c r="W680">
        <v>0</v>
      </c>
      <c r="X680" t="str">
        <f t="shared" si="43"/>
        <v>Inactive</v>
      </c>
      <c r="Y680" t="s">
        <v>15615</v>
      </c>
    </row>
    <row r="681" spans="1:25" x14ac:dyDescent="0.25">
      <c r="A681">
        <v>680</v>
      </c>
      <c r="B681" t="s">
        <v>517</v>
      </c>
      <c r="C681">
        <v>1221</v>
      </c>
      <c r="D681" t="str">
        <f>VLOOKUP($C681,Hosts!$A:$O,10,0)</f>
        <v>New York</v>
      </c>
      <c r="E681" s="67">
        <f>INDEX(Hosts!$A:$O,MATCH(Places!$C681,Hosts!$A:$A,0),MATCH(Places!E$1,Hosts!$1:$1,0))</f>
        <v>1</v>
      </c>
      <c r="F681" s="67">
        <f>INDEX(Hosts!$A:$O,MATCH(Places!$C681,Hosts!$A:$A,0),MATCH(Places!F$1,Hosts!$1:$1,0))</f>
        <v>0.79</v>
      </c>
      <c r="G681" s="67" t="str">
        <f>INDEX(Hosts!$A:$O,MATCH(Places!$C681,Hosts!$A:$A,0),MATCH(Places!G$1,Hosts!$1:$1,0))</f>
        <v>No</v>
      </c>
      <c r="H681">
        <v>13</v>
      </c>
      <c r="I681" t="str">
        <f>VLOOKUP($H681,Neighborhoods!$A:$C,2,0)</f>
        <v>Manhattan</v>
      </c>
      <c r="J681" t="str">
        <f>VLOOKUP($H681,Neighborhoods!$A:$C,3,0)</f>
        <v>Chelsea</v>
      </c>
      <c r="K681" t="s">
        <v>11822</v>
      </c>
      <c r="L681" t="str">
        <f t="shared" si="40"/>
        <v>No</v>
      </c>
      <c r="M681">
        <v>3</v>
      </c>
      <c r="N681" t="str" cm="1">
        <f t="array" ref="N681">_xlfn.IFS(M681&lt;=2,"Small",M681&lt;=5,"Medium",M681&gt;5,"Large")</f>
        <v>Medium</v>
      </c>
      <c r="O681" s="50">
        <v>116</v>
      </c>
      <c r="P681" s="67">
        <f t="shared" si="41"/>
        <v>0.03</v>
      </c>
      <c r="Q681" s="52">
        <v>4.67</v>
      </c>
      <c r="R681" s="52" t="str" cm="1">
        <f t="array" ref="R681">_xlfn.IFS(ROUND(Q681,0)=5,"Excellent",ROUND(Q681,0)=4,"Good",ROUND(Q681,0)=3,"Ok",ROUND(Q681,0)&lt;3,"Bad")</f>
        <v>Excellent</v>
      </c>
      <c r="S681">
        <v>21</v>
      </c>
      <c r="T681" t="str">
        <f t="shared" si="42"/>
        <v>No</v>
      </c>
      <c r="U681" s="65">
        <v>41729</v>
      </c>
      <c r="V681" s="65">
        <v>43687</v>
      </c>
      <c r="W681">
        <v>365</v>
      </c>
      <c r="X681" t="str">
        <f t="shared" si="43"/>
        <v>Active</v>
      </c>
      <c r="Y681" t="s">
        <v>15615</v>
      </c>
    </row>
    <row r="682" spans="1:25" x14ac:dyDescent="0.25">
      <c r="A682">
        <v>681</v>
      </c>
      <c r="B682" t="s">
        <v>13182</v>
      </c>
      <c r="C682">
        <v>458</v>
      </c>
      <c r="D682" t="str">
        <f>VLOOKUP($C682,Hosts!$A:$O,10,0)</f>
        <v>New York</v>
      </c>
      <c r="E682" s="67">
        <f>INDEX(Hosts!$A:$O,MATCH(Places!$C682,Hosts!$A:$A,0),MATCH(Places!E$1,Hosts!$1:$1,0))</f>
        <v>1</v>
      </c>
      <c r="F682" s="67">
        <f>INDEX(Hosts!$A:$O,MATCH(Places!$C682,Hosts!$A:$A,0),MATCH(Places!F$1,Hosts!$1:$1,0))</f>
        <v>1</v>
      </c>
      <c r="G682" s="67" t="str">
        <f>INDEX(Hosts!$A:$O,MATCH(Places!$C682,Hosts!$A:$A,0),MATCH(Places!G$1,Hosts!$1:$1,0))</f>
        <v>Yes</v>
      </c>
      <c r="H682">
        <v>19</v>
      </c>
      <c r="I682" t="str">
        <f>VLOOKUP($H682,Neighborhoods!$A:$C,2,0)</f>
        <v>Manhattan</v>
      </c>
      <c r="J682" t="str">
        <f>VLOOKUP($H682,Neighborhoods!$A:$C,3,0)</f>
        <v>Upper East Side</v>
      </c>
      <c r="K682" t="s">
        <v>11822</v>
      </c>
      <c r="L682" t="str">
        <f t="shared" si="40"/>
        <v>No</v>
      </c>
      <c r="M682">
        <v>2</v>
      </c>
      <c r="N682" t="str" cm="1">
        <f t="array" ref="N682">_xlfn.IFS(M682&lt;=2,"Small",M682&lt;=5,"Medium",M682&gt;5,"Large")</f>
        <v>Small</v>
      </c>
      <c r="O682" s="50">
        <v>160</v>
      </c>
      <c r="P682" s="67">
        <f t="shared" si="41"/>
        <v>0.03</v>
      </c>
      <c r="Q682" s="52">
        <v>4.8899999999999997</v>
      </c>
      <c r="R682" s="52" t="str" cm="1">
        <f t="array" ref="R682">_xlfn.IFS(ROUND(Q682,0)=5,"Excellent",ROUND(Q682,0)=4,"Good",ROUND(Q682,0)=3,"Ok",ROUND(Q682,0)&lt;3,"Bad")</f>
        <v>Excellent</v>
      </c>
      <c r="S682">
        <v>118</v>
      </c>
      <c r="T682" t="str">
        <f t="shared" si="42"/>
        <v>Yes</v>
      </c>
      <c r="U682" s="65">
        <v>41641</v>
      </c>
      <c r="V682" s="65">
        <v>43902</v>
      </c>
      <c r="W682">
        <v>363</v>
      </c>
      <c r="X682" t="str">
        <f t="shared" si="43"/>
        <v>Active</v>
      </c>
      <c r="Y682" t="s">
        <v>15616</v>
      </c>
    </row>
    <row r="683" spans="1:25" x14ac:dyDescent="0.25">
      <c r="A683">
        <v>682</v>
      </c>
      <c r="B683" t="s">
        <v>518</v>
      </c>
      <c r="C683">
        <v>1373</v>
      </c>
      <c r="D683" t="str">
        <f>VLOOKUP($C683,Hosts!$A:$O,10,0)</f>
        <v>New York</v>
      </c>
      <c r="E683" s="67">
        <f>INDEX(Hosts!$A:$O,MATCH(Places!$C683,Hosts!$A:$A,0),MATCH(Places!E$1,Hosts!$1:$1,0))</f>
        <v>1</v>
      </c>
      <c r="F683" s="67">
        <f>INDEX(Hosts!$A:$O,MATCH(Places!$C683,Hosts!$A:$A,0),MATCH(Places!F$1,Hosts!$1:$1,0))</f>
        <v>0.36</v>
      </c>
      <c r="G683" s="67" t="str">
        <f>INDEX(Hosts!$A:$O,MATCH(Places!$C683,Hosts!$A:$A,0),MATCH(Places!G$1,Hosts!$1:$1,0))</f>
        <v>No</v>
      </c>
      <c r="H683">
        <v>12</v>
      </c>
      <c r="I683" t="str">
        <f>VLOOKUP($H683,Neighborhoods!$A:$C,2,0)</f>
        <v>Brooklyn</v>
      </c>
      <c r="J683" t="str">
        <f>VLOOKUP($H683,Neighborhoods!$A:$C,3,0)</f>
        <v>Williamsburg</v>
      </c>
      <c r="K683" t="s">
        <v>11822</v>
      </c>
      <c r="L683" t="str">
        <f t="shared" si="40"/>
        <v>No</v>
      </c>
      <c r="M683">
        <v>5</v>
      </c>
      <c r="N683" t="str" cm="1">
        <f t="array" ref="N683">_xlfn.IFS(M683&lt;=2,"Small",M683&lt;=5,"Medium",M683&gt;5,"Large")</f>
        <v>Medium</v>
      </c>
      <c r="O683" s="50">
        <v>130</v>
      </c>
      <c r="P683" s="67">
        <f t="shared" si="41"/>
        <v>0.03</v>
      </c>
      <c r="Q683" s="52">
        <v>4.63</v>
      </c>
      <c r="R683" s="52" t="str" cm="1">
        <f t="array" ref="R683">_xlfn.IFS(ROUND(Q683,0)=5,"Excellent",ROUND(Q683,0)=4,"Good",ROUND(Q683,0)=3,"Ok",ROUND(Q683,0)&lt;3,"Bad")</f>
        <v>Excellent</v>
      </c>
      <c r="S683">
        <v>19</v>
      </c>
      <c r="T683" t="str">
        <f t="shared" si="42"/>
        <v>No</v>
      </c>
      <c r="U683" s="65">
        <v>41641</v>
      </c>
      <c r="V683" s="65">
        <v>44011</v>
      </c>
      <c r="W683">
        <v>358</v>
      </c>
      <c r="X683" t="str">
        <f t="shared" si="43"/>
        <v>Active</v>
      </c>
      <c r="Y683" t="s">
        <v>15615</v>
      </c>
    </row>
    <row r="684" spans="1:25" x14ac:dyDescent="0.25">
      <c r="A684">
        <v>683</v>
      </c>
      <c r="B684" t="s">
        <v>520</v>
      </c>
      <c r="C684">
        <v>1501</v>
      </c>
      <c r="D684" t="str">
        <f>VLOOKUP($C684,Hosts!$A:$O,10,0)</f>
        <v>New York</v>
      </c>
      <c r="E684" s="67">
        <f>INDEX(Hosts!$A:$O,MATCH(Places!$C684,Hosts!$A:$A,0),MATCH(Places!E$1,Hosts!$1:$1,0))</f>
        <v>1</v>
      </c>
      <c r="F684" s="67">
        <f>INDEX(Hosts!$A:$O,MATCH(Places!$C684,Hosts!$A:$A,0),MATCH(Places!F$1,Hosts!$1:$1,0))</f>
        <v>0.75</v>
      </c>
      <c r="G684" s="67" t="str">
        <f>INDEX(Hosts!$A:$O,MATCH(Places!$C684,Hosts!$A:$A,0),MATCH(Places!G$1,Hosts!$1:$1,0))</f>
        <v>No</v>
      </c>
      <c r="H684">
        <v>7</v>
      </c>
      <c r="I684" t="str">
        <f>VLOOKUP($H684,Neighborhoods!$A:$C,2,0)</f>
        <v>Brooklyn</v>
      </c>
      <c r="J684" t="str">
        <f>VLOOKUP($H684,Neighborhoods!$A:$C,3,0)</f>
        <v>Bedford-Stuyvesant</v>
      </c>
      <c r="K684" t="s">
        <v>1</v>
      </c>
      <c r="L684" t="str">
        <f t="shared" si="40"/>
        <v>Yes</v>
      </c>
      <c r="M684">
        <v>2</v>
      </c>
      <c r="N684" t="str" cm="1">
        <f t="array" ref="N684">_xlfn.IFS(M684&lt;=2,"Small",M684&lt;=5,"Medium",M684&gt;5,"Large")</f>
        <v>Small</v>
      </c>
      <c r="O684" s="50">
        <v>55</v>
      </c>
      <c r="P684" s="67">
        <f t="shared" si="41"/>
        <v>0.03</v>
      </c>
      <c r="Q684" s="52">
        <v>4.55</v>
      </c>
      <c r="R684" s="52" t="str" cm="1">
        <f t="array" ref="R684">_xlfn.IFS(ROUND(Q684,0)=5,"Excellent",ROUND(Q684,0)=4,"Good",ROUND(Q684,0)=3,"Ok",ROUND(Q684,0)&lt;3,"Bad")</f>
        <v>Excellent</v>
      </c>
      <c r="S684">
        <v>11</v>
      </c>
      <c r="T684" t="str">
        <f t="shared" si="42"/>
        <v>No</v>
      </c>
      <c r="U684" s="65">
        <v>42534</v>
      </c>
      <c r="V684" s="65">
        <v>43893</v>
      </c>
      <c r="W684">
        <v>21</v>
      </c>
      <c r="X684" t="str">
        <f t="shared" si="43"/>
        <v>Active</v>
      </c>
      <c r="Y684" t="s">
        <v>15615</v>
      </c>
    </row>
    <row r="685" spans="1:25" x14ac:dyDescent="0.25">
      <c r="A685">
        <v>684</v>
      </c>
      <c r="B685" t="s">
        <v>13714</v>
      </c>
      <c r="C685">
        <v>1479</v>
      </c>
      <c r="D685" t="str">
        <f>VLOOKUP($C685,Hosts!$A:$O,10,0)</f>
        <v>New York</v>
      </c>
      <c r="E685" s="67">
        <f>INDEX(Hosts!$A:$O,MATCH(Places!$C685,Hosts!$A:$A,0),MATCH(Places!E$1,Hosts!$1:$1,0))</f>
        <v>1</v>
      </c>
      <c r="F685" s="67">
        <f>INDEX(Hosts!$A:$O,MATCH(Places!$C685,Hosts!$A:$A,0),MATCH(Places!F$1,Hosts!$1:$1,0))</f>
        <v>0.97</v>
      </c>
      <c r="G685" s="67" t="str">
        <f>INDEX(Hosts!$A:$O,MATCH(Places!$C685,Hosts!$A:$A,0),MATCH(Places!G$1,Hosts!$1:$1,0))</f>
        <v>Yes</v>
      </c>
      <c r="H685">
        <v>24</v>
      </c>
      <c r="I685" t="str">
        <f>VLOOKUP($H685,Neighborhoods!$A:$C,2,0)</f>
        <v>Queens</v>
      </c>
      <c r="J685" t="str">
        <f>VLOOKUP($H685,Neighborhoods!$A:$C,3,0)</f>
        <v>Long Island City</v>
      </c>
      <c r="K685" t="s">
        <v>11822</v>
      </c>
      <c r="L685" t="str">
        <f t="shared" si="40"/>
        <v>No</v>
      </c>
      <c r="M685">
        <v>2</v>
      </c>
      <c r="N685" t="str" cm="1">
        <f t="array" ref="N685">_xlfn.IFS(M685&lt;=2,"Small",M685&lt;=5,"Medium",M685&gt;5,"Large")</f>
        <v>Small</v>
      </c>
      <c r="O685" s="50">
        <v>86</v>
      </c>
      <c r="P685" s="67">
        <f t="shared" si="41"/>
        <v>0.03</v>
      </c>
      <c r="Q685" s="52">
        <v>4.96</v>
      </c>
      <c r="R685" s="52" t="str" cm="1">
        <f t="array" ref="R685">_xlfn.IFS(ROUND(Q685,0)=5,"Excellent",ROUND(Q685,0)=4,"Good",ROUND(Q685,0)=3,"Ok",ROUND(Q685,0)&lt;3,"Bad")</f>
        <v>Excellent</v>
      </c>
      <c r="S685">
        <v>104</v>
      </c>
      <c r="T685" t="str">
        <f t="shared" si="42"/>
        <v>Yes</v>
      </c>
      <c r="U685" s="65">
        <v>42278</v>
      </c>
      <c r="V685" s="65">
        <v>44041</v>
      </c>
      <c r="W685">
        <v>196</v>
      </c>
      <c r="X685" t="str">
        <f t="shared" si="43"/>
        <v>Active</v>
      </c>
      <c r="Y685" t="s">
        <v>15615</v>
      </c>
    </row>
    <row r="686" spans="1:25" x14ac:dyDescent="0.25">
      <c r="A686">
        <v>685</v>
      </c>
      <c r="B686" t="s">
        <v>521</v>
      </c>
      <c r="C686">
        <v>1503</v>
      </c>
      <c r="D686" t="str">
        <f>VLOOKUP($C686,Hosts!$A:$O,10,0)</f>
        <v>New York</v>
      </c>
      <c r="E686" s="67">
        <f>INDEX(Hosts!$A:$O,MATCH(Places!$C686,Hosts!$A:$A,0),MATCH(Places!E$1,Hosts!$1:$1,0))</f>
        <v>1</v>
      </c>
      <c r="F686" s="67">
        <f>INDEX(Hosts!$A:$O,MATCH(Places!$C686,Hosts!$A:$A,0),MATCH(Places!F$1,Hosts!$1:$1,0))</f>
        <v>0.1</v>
      </c>
      <c r="G686" s="67" t="str">
        <f>INDEX(Hosts!$A:$O,MATCH(Places!$C686,Hosts!$A:$A,0),MATCH(Places!G$1,Hosts!$1:$1,0))</f>
        <v>Yes</v>
      </c>
      <c r="H686">
        <v>21</v>
      </c>
      <c r="I686" t="str">
        <f>VLOOKUP($H686,Neighborhoods!$A:$C,2,0)</f>
        <v>Queens</v>
      </c>
      <c r="J686" t="str">
        <f>VLOOKUP($H686,Neighborhoods!$A:$C,3,0)</f>
        <v>Astoria</v>
      </c>
      <c r="K686" t="s">
        <v>1</v>
      </c>
      <c r="L686" t="str">
        <f t="shared" si="40"/>
        <v>Yes</v>
      </c>
      <c r="M686">
        <v>1</v>
      </c>
      <c r="N686" t="str" cm="1">
        <f t="array" ref="N686">_xlfn.IFS(M686&lt;=2,"Small",M686&lt;=5,"Medium",M686&gt;5,"Large")</f>
        <v>Small</v>
      </c>
      <c r="O686" s="50">
        <v>47</v>
      </c>
      <c r="P686" s="67">
        <f t="shared" si="41"/>
        <v>0.03</v>
      </c>
      <c r="Q686" s="52">
        <v>4.91</v>
      </c>
      <c r="R686" s="52" t="str" cm="1">
        <f t="array" ref="R686">_xlfn.IFS(ROUND(Q686,0)=5,"Excellent",ROUND(Q686,0)=4,"Good",ROUND(Q686,0)=3,"Ok",ROUND(Q686,0)&lt;3,"Bad")</f>
        <v>Excellent</v>
      </c>
      <c r="S686">
        <v>11</v>
      </c>
      <c r="T686" t="str">
        <f t="shared" si="42"/>
        <v>No</v>
      </c>
      <c r="U686" s="65">
        <v>41643</v>
      </c>
      <c r="V686" s="65">
        <v>43169</v>
      </c>
      <c r="W686">
        <v>364</v>
      </c>
      <c r="X686" t="str">
        <f t="shared" si="43"/>
        <v>Active</v>
      </c>
      <c r="Y686" t="s">
        <v>15615</v>
      </c>
    </row>
    <row r="687" spans="1:25" x14ac:dyDescent="0.25">
      <c r="A687">
        <v>686</v>
      </c>
      <c r="B687" t="s">
        <v>522</v>
      </c>
      <c r="C687">
        <v>596</v>
      </c>
      <c r="D687" t="str">
        <f>VLOOKUP($C687,Hosts!$A:$O,10,0)</f>
        <v>New York</v>
      </c>
      <c r="E687" s="67">
        <f>INDEX(Hosts!$A:$O,MATCH(Places!$C687,Hosts!$A:$A,0),MATCH(Places!E$1,Hosts!$1:$1,0))</f>
        <v>1</v>
      </c>
      <c r="F687" s="67">
        <f>INDEX(Hosts!$A:$O,MATCH(Places!$C687,Hosts!$A:$A,0),MATCH(Places!F$1,Hosts!$1:$1,0))</f>
        <v>0.97</v>
      </c>
      <c r="G687" s="67" t="str">
        <f>INDEX(Hosts!$A:$O,MATCH(Places!$C687,Hosts!$A:$A,0),MATCH(Places!G$1,Hosts!$1:$1,0))</f>
        <v>No</v>
      </c>
      <c r="H687">
        <v>17</v>
      </c>
      <c r="I687" t="str">
        <f>VLOOKUP($H687,Neighborhoods!$A:$C,2,0)</f>
        <v>Manhattan</v>
      </c>
      <c r="J687" t="str">
        <f>VLOOKUP($H687,Neighborhoods!$A:$C,3,0)</f>
        <v>Hell's Kitchen</v>
      </c>
      <c r="K687" t="s">
        <v>11822</v>
      </c>
      <c r="L687" t="str">
        <f t="shared" si="40"/>
        <v>No</v>
      </c>
      <c r="M687">
        <v>4</v>
      </c>
      <c r="N687" t="str" cm="1">
        <f t="array" ref="N687">_xlfn.IFS(M687&lt;=2,"Small",M687&lt;=5,"Medium",M687&gt;5,"Large")</f>
        <v>Medium</v>
      </c>
      <c r="O687" s="50">
        <v>150</v>
      </c>
      <c r="P687" s="67">
        <f t="shared" si="41"/>
        <v>0.03</v>
      </c>
      <c r="Q687" s="52">
        <v>4.58</v>
      </c>
      <c r="R687" s="52" t="str" cm="1">
        <f t="array" ref="R687">_xlfn.IFS(ROUND(Q687,0)=5,"Excellent",ROUND(Q687,0)=4,"Good",ROUND(Q687,0)=3,"Ok",ROUND(Q687,0)&lt;3,"Bad")</f>
        <v>Excellent</v>
      </c>
      <c r="S687">
        <v>19</v>
      </c>
      <c r="T687" t="str">
        <f t="shared" si="42"/>
        <v>No</v>
      </c>
      <c r="U687" s="65">
        <v>41745</v>
      </c>
      <c r="V687" s="65">
        <v>43863</v>
      </c>
      <c r="W687">
        <v>346</v>
      </c>
      <c r="X687" t="str">
        <f t="shared" si="43"/>
        <v>Active</v>
      </c>
      <c r="Y687" t="s">
        <v>15615</v>
      </c>
    </row>
    <row r="688" spans="1:25" x14ac:dyDescent="0.25">
      <c r="A688">
        <v>687</v>
      </c>
      <c r="B688" t="s">
        <v>523</v>
      </c>
      <c r="C688">
        <v>1504</v>
      </c>
      <c r="D688" t="str">
        <f>VLOOKUP($C688,Hosts!$A:$O,10,0)</f>
        <v>New York</v>
      </c>
      <c r="E688" s="67">
        <f>INDEX(Hosts!$A:$O,MATCH(Places!$C688,Hosts!$A:$A,0),MATCH(Places!E$1,Hosts!$1:$1,0))</f>
        <v>1</v>
      </c>
      <c r="F688" s="67">
        <f>INDEX(Hosts!$A:$O,MATCH(Places!$C688,Hosts!$A:$A,0),MATCH(Places!F$1,Hosts!$1:$1,0))</f>
        <v>1</v>
      </c>
      <c r="G688" s="67" t="str">
        <f>INDEX(Hosts!$A:$O,MATCH(Places!$C688,Hosts!$A:$A,0),MATCH(Places!G$1,Hosts!$1:$1,0))</f>
        <v>Yes</v>
      </c>
      <c r="H688">
        <v>7</v>
      </c>
      <c r="I688" t="str">
        <f>VLOOKUP($H688,Neighborhoods!$A:$C,2,0)</f>
        <v>Brooklyn</v>
      </c>
      <c r="J688" t="str">
        <f>VLOOKUP($H688,Neighborhoods!$A:$C,3,0)</f>
        <v>Bedford-Stuyvesant</v>
      </c>
      <c r="K688" t="s">
        <v>11822</v>
      </c>
      <c r="L688" t="str">
        <f t="shared" si="40"/>
        <v>No</v>
      </c>
      <c r="M688">
        <v>5</v>
      </c>
      <c r="N688" t="str" cm="1">
        <f t="array" ref="N688">_xlfn.IFS(M688&lt;=2,"Small",M688&lt;=5,"Medium",M688&gt;5,"Large")</f>
        <v>Medium</v>
      </c>
      <c r="O688" s="50">
        <v>170</v>
      </c>
      <c r="P688" s="67">
        <f t="shared" si="41"/>
        <v>0.03</v>
      </c>
      <c r="Q688" s="52">
        <v>4.99</v>
      </c>
      <c r="R688" s="52" t="str" cm="1">
        <f t="array" ref="R688">_xlfn.IFS(ROUND(Q688,0)=5,"Excellent",ROUND(Q688,0)=4,"Good",ROUND(Q688,0)=3,"Ok",ROUND(Q688,0)&lt;3,"Bad")</f>
        <v>Excellent</v>
      </c>
      <c r="S688">
        <v>147</v>
      </c>
      <c r="T688" t="str">
        <f t="shared" si="42"/>
        <v>Yes</v>
      </c>
      <c r="U688" s="65">
        <v>41642</v>
      </c>
      <c r="V688" s="65">
        <v>43831</v>
      </c>
      <c r="W688">
        <v>357</v>
      </c>
      <c r="X688" t="str">
        <f t="shared" si="43"/>
        <v>Active</v>
      </c>
      <c r="Y688" t="s">
        <v>15615</v>
      </c>
    </row>
    <row r="689" spans="1:25" x14ac:dyDescent="0.25">
      <c r="A689">
        <v>688</v>
      </c>
      <c r="B689" t="s">
        <v>524</v>
      </c>
      <c r="C689">
        <v>518</v>
      </c>
      <c r="D689" t="str">
        <f>VLOOKUP($C689,Hosts!$A:$O,10,0)</f>
        <v>New York</v>
      </c>
      <c r="E689" s="67">
        <f>INDEX(Hosts!$A:$O,MATCH(Places!$C689,Hosts!$A:$A,0),MATCH(Places!E$1,Hosts!$1:$1,0))</f>
        <v>0.67</v>
      </c>
      <c r="F689" s="67">
        <f>INDEX(Hosts!$A:$O,MATCH(Places!$C689,Hosts!$A:$A,0),MATCH(Places!F$1,Hosts!$1:$1,0))</f>
        <v>0.88</v>
      </c>
      <c r="G689" s="67" t="str">
        <f>INDEX(Hosts!$A:$O,MATCH(Places!$C689,Hosts!$A:$A,0),MATCH(Places!G$1,Hosts!$1:$1,0))</f>
        <v>Yes</v>
      </c>
      <c r="H689">
        <v>17</v>
      </c>
      <c r="I689" t="str">
        <f>VLOOKUP($H689,Neighborhoods!$A:$C,2,0)</f>
        <v>Manhattan</v>
      </c>
      <c r="J689" t="str">
        <f>VLOOKUP($H689,Neighborhoods!$A:$C,3,0)</f>
        <v>Hell's Kitchen</v>
      </c>
      <c r="K689" t="s">
        <v>1</v>
      </c>
      <c r="L689" t="str">
        <f t="shared" si="40"/>
        <v>Yes</v>
      </c>
      <c r="M689">
        <v>2</v>
      </c>
      <c r="N689" t="str" cm="1">
        <f t="array" ref="N689">_xlfn.IFS(M689&lt;=2,"Small",M689&lt;=5,"Medium",M689&gt;5,"Large")</f>
        <v>Small</v>
      </c>
      <c r="O689" s="50">
        <v>85</v>
      </c>
      <c r="P689" s="67">
        <f t="shared" si="41"/>
        <v>0.03</v>
      </c>
      <c r="Q689" s="52">
        <v>4.82</v>
      </c>
      <c r="R689" s="52" t="str" cm="1">
        <f t="array" ref="R689">_xlfn.IFS(ROUND(Q689,0)=5,"Excellent",ROUND(Q689,0)=4,"Good",ROUND(Q689,0)=3,"Ok",ROUND(Q689,0)&lt;3,"Bad")</f>
        <v>Excellent</v>
      </c>
      <c r="S689">
        <v>179</v>
      </c>
      <c r="T689" t="str">
        <f t="shared" si="42"/>
        <v>Yes</v>
      </c>
      <c r="U689" s="65">
        <v>41797</v>
      </c>
      <c r="V689" s="65">
        <v>43905</v>
      </c>
      <c r="W689">
        <v>180</v>
      </c>
      <c r="X689" t="str">
        <f t="shared" si="43"/>
        <v>Active</v>
      </c>
      <c r="Y689" t="s">
        <v>15616</v>
      </c>
    </row>
    <row r="690" spans="1:25" x14ac:dyDescent="0.25">
      <c r="A690">
        <v>689</v>
      </c>
      <c r="B690" t="s">
        <v>15108</v>
      </c>
      <c r="C690">
        <v>1506</v>
      </c>
      <c r="D690" t="str">
        <f>VLOOKUP($C690,Hosts!$A:$O,10,0)</f>
        <v>New York</v>
      </c>
      <c r="E690" s="67">
        <f>INDEX(Hosts!$A:$O,MATCH(Places!$C690,Hosts!$A:$A,0),MATCH(Places!E$1,Hosts!$1:$1,0))</f>
        <v>1</v>
      </c>
      <c r="F690" s="67">
        <f>INDEX(Hosts!$A:$O,MATCH(Places!$C690,Hosts!$A:$A,0),MATCH(Places!F$1,Hosts!$1:$1,0))</f>
        <v>0.92</v>
      </c>
      <c r="G690" s="67" t="str">
        <f>INDEX(Hosts!$A:$O,MATCH(Places!$C690,Hosts!$A:$A,0),MATCH(Places!G$1,Hosts!$1:$1,0))</f>
        <v>Yes</v>
      </c>
      <c r="H690">
        <v>18</v>
      </c>
      <c r="I690" t="str">
        <f>VLOOKUP($H690,Neighborhoods!$A:$C,2,0)</f>
        <v>Manhattan</v>
      </c>
      <c r="J690" t="str">
        <f>VLOOKUP($H690,Neighborhoods!$A:$C,3,0)</f>
        <v>Midtown</v>
      </c>
      <c r="K690" t="s">
        <v>11822</v>
      </c>
      <c r="L690" t="str">
        <f t="shared" si="40"/>
        <v>No</v>
      </c>
      <c r="M690">
        <v>2</v>
      </c>
      <c r="N690" t="str" cm="1">
        <f t="array" ref="N690">_xlfn.IFS(M690&lt;=2,"Small",M690&lt;=5,"Medium",M690&gt;5,"Large")</f>
        <v>Small</v>
      </c>
      <c r="O690" s="50">
        <v>97</v>
      </c>
      <c r="P690" s="67">
        <f t="shared" si="41"/>
        <v>0.03</v>
      </c>
      <c r="Q690" s="52">
        <v>4.91</v>
      </c>
      <c r="R690" s="52" t="str" cm="1">
        <f t="array" ref="R690">_xlfn.IFS(ROUND(Q690,0)=5,"Excellent",ROUND(Q690,0)=4,"Good",ROUND(Q690,0)=3,"Ok",ROUND(Q690,0)&lt;3,"Bad")</f>
        <v>Excellent</v>
      </c>
      <c r="S690">
        <v>207</v>
      </c>
      <c r="T690" t="str">
        <f t="shared" si="42"/>
        <v>Yes</v>
      </c>
      <c r="U690" s="65">
        <v>41680</v>
      </c>
      <c r="V690" s="65">
        <v>43980</v>
      </c>
      <c r="W690">
        <v>2</v>
      </c>
      <c r="X690" t="str">
        <f t="shared" si="43"/>
        <v>Active</v>
      </c>
      <c r="Y690" t="s">
        <v>15615</v>
      </c>
    </row>
    <row r="691" spans="1:25" x14ac:dyDescent="0.25">
      <c r="A691">
        <v>690</v>
      </c>
      <c r="B691" t="s">
        <v>525</v>
      </c>
      <c r="C691">
        <v>1508</v>
      </c>
      <c r="D691" t="str">
        <f>VLOOKUP($C691,Hosts!$A:$O,10,0)</f>
        <v>New York</v>
      </c>
      <c r="E691" s="67">
        <f>INDEX(Hosts!$A:$O,MATCH(Places!$C691,Hosts!$A:$A,0),MATCH(Places!E$1,Hosts!$1:$1,0))</f>
        <v>1</v>
      </c>
      <c r="F691" s="67">
        <f>INDEX(Hosts!$A:$O,MATCH(Places!$C691,Hosts!$A:$A,0),MATCH(Places!F$1,Hosts!$1:$1,0))</f>
        <v>1</v>
      </c>
      <c r="G691" s="67" t="str">
        <f>INDEX(Hosts!$A:$O,MATCH(Places!$C691,Hosts!$A:$A,0),MATCH(Places!G$1,Hosts!$1:$1,0))</f>
        <v>Yes</v>
      </c>
      <c r="H691">
        <v>7</v>
      </c>
      <c r="I691" t="str">
        <f>VLOOKUP($H691,Neighborhoods!$A:$C,2,0)</f>
        <v>Brooklyn</v>
      </c>
      <c r="J691" t="str">
        <f>VLOOKUP($H691,Neighborhoods!$A:$C,3,0)</f>
        <v>Bedford-Stuyvesant</v>
      </c>
      <c r="K691" t="s">
        <v>11822</v>
      </c>
      <c r="L691" t="str">
        <f t="shared" si="40"/>
        <v>No</v>
      </c>
      <c r="M691">
        <v>5</v>
      </c>
      <c r="N691" t="str" cm="1">
        <f t="array" ref="N691">_xlfn.IFS(M691&lt;=2,"Small",M691&lt;=5,"Medium",M691&gt;5,"Large")</f>
        <v>Medium</v>
      </c>
      <c r="O691" s="50">
        <v>117</v>
      </c>
      <c r="P691" s="67">
        <f t="shared" si="41"/>
        <v>0.03</v>
      </c>
      <c r="Q691" s="52">
        <v>4.82</v>
      </c>
      <c r="R691" s="52" t="str" cm="1">
        <f t="array" ref="R691">_xlfn.IFS(ROUND(Q691,0)=5,"Excellent",ROUND(Q691,0)=4,"Good",ROUND(Q691,0)=3,"Ok",ROUND(Q691,0)&lt;3,"Bad")</f>
        <v>Excellent</v>
      </c>
      <c r="S691">
        <v>117</v>
      </c>
      <c r="T691" t="str">
        <f t="shared" si="42"/>
        <v>Yes</v>
      </c>
      <c r="U691" s="65">
        <v>41770</v>
      </c>
      <c r="V691" s="65">
        <v>43835</v>
      </c>
      <c r="W691">
        <v>280</v>
      </c>
      <c r="X691" t="str">
        <f t="shared" si="43"/>
        <v>Active</v>
      </c>
      <c r="Y691" t="s">
        <v>15616</v>
      </c>
    </row>
    <row r="692" spans="1:25" x14ac:dyDescent="0.25">
      <c r="A692">
        <v>691</v>
      </c>
      <c r="B692" t="s">
        <v>526</v>
      </c>
      <c r="C692">
        <v>719</v>
      </c>
      <c r="D692" t="str">
        <f>VLOOKUP($C692,Hosts!$A:$O,10,0)</f>
        <v>New York</v>
      </c>
      <c r="E692" s="67">
        <f>INDEX(Hosts!$A:$O,MATCH(Places!$C692,Hosts!$A:$A,0),MATCH(Places!E$1,Hosts!$1:$1,0))</f>
        <v>1</v>
      </c>
      <c r="F692" s="67">
        <f>INDEX(Hosts!$A:$O,MATCH(Places!$C692,Hosts!$A:$A,0),MATCH(Places!F$1,Hosts!$1:$1,0))</f>
        <v>0.83</v>
      </c>
      <c r="G692" s="67" t="str">
        <f>INDEX(Hosts!$A:$O,MATCH(Places!$C692,Hosts!$A:$A,0),MATCH(Places!G$1,Hosts!$1:$1,0))</f>
        <v>Yes</v>
      </c>
      <c r="H692">
        <v>11</v>
      </c>
      <c r="I692" t="str">
        <f>VLOOKUP($H692,Neighborhoods!$A:$C,2,0)</f>
        <v>Brooklyn</v>
      </c>
      <c r="J692" t="str">
        <f>VLOOKUP($H692,Neighborhoods!$A:$C,3,0)</f>
        <v>Greenpoint</v>
      </c>
      <c r="K692" t="s">
        <v>1</v>
      </c>
      <c r="L692" t="str">
        <f t="shared" si="40"/>
        <v>Yes</v>
      </c>
      <c r="M692">
        <v>1</v>
      </c>
      <c r="N692" t="str" cm="1">
        <f t="array" ref="N692">_xlfn.IFS(M692&lt;=2,"Small",M692&lt;=5,"Medium",M692&gt;5,"Large")</f>
        <v>Small</v>
      </c>
      <c r="O692" s="50">
        <v>45</v>
      </c>
      <c r="P692" s="67">
        <f t="shared" si="41"/>
        <v>0.03</v>
      </c>
      <c r="Q692" s="52">
        <v>5</v>
      </c>
      <c r="R692" s="52" t="str" cm="1">
        <f t="array" ref="R692">_xlfn.IFS(ROUND(Q692,0)=5,"Excellent",ROUND(Q692,0)=4,"Good",ROUND(Q692,0)=3,"Ok",ROUND(Q692,0)&lt;3,"Bad")</f>
        <v>Excellent</v>
      </c>
      <c r="S692">
        <v>14</v>
      </c>
      <c r="T692" t="str">
        <f t="shared" si="42"/>
        <v>No</v>
      </c>
      <c r="U692" s="65">
        <v>41666</v>
      </c>
      <c r="V692" s="65">
        <v>43921</v>
      </c>
      <c r="W692">
        <v>53</v>
      </c>
      <c r="X692" t="str">
        <f t="shared" si="43"/>
        <v>Active</v>
      </c>
      <c r="Y692" t="s">
        <v>15615</v>
      </c>
    </row>
    <row r="693" spans="1:25" x14ac:dyDescent="0.25">
      <c r="A693">
        <v>692</v>
      </c>
      <c r="B693" t="s">
        <v>15602</v>
      </c>
      <c r="C693">
        <v>1509</v>
      </c>
      <c r="D693" t="str">
        <f>VLOOKUP($C693,Hosts!$A:$O,10,0)</f>
        <v>New York</v>
      </c>
      <c r="E693" s="67">
        <f>INDEX(Hosts!$A:$O,MATCH(Places!$C693,Hosts!$A:$A,0),MATCH(Places!E$1,Hosts!$1:$1,0))</f>
        <v>1</v>
      </c>
      <c r="F693" s="67">
        <f>INDEX(Hosts!$A:$O,MATCH(Places!$C693,Hosts!$A:$A,0),MATCH(Places!F$1,Hosts!$1:$1,0))</f>
        <v>0.86</v>
      </c>
      <c r="G693" s="67" t="str">
        <f>INDEX(Hosts!$A:$O,MATCH(Places!$C693,Hosts!$A:$A,0),MATCH(Places!G$1,Hosts!$1:$1,0))</f>
        <v>Yes</v>
      </c>
      <c r="H693">
        <v>7</v>
      </c>
      <c r="I693" t="str">
        <f>VLOOKUP($H693,Neighborhoods!$A:$C,2,0)</f>
        <v>Brooklyn</v>
      </c>
      <c r="J693" t="str">
        <f>VLOOKUP($H693,Neighborhoods!$A:$C,3,0)</f>
        <v>Bedford-Stuyvesant</v>
      </c>
      <c r="K693" t="s">
        <v>11822</v>
      </c>
      <c r="L693" t="str">
        <f t="shared" si="40"/>
        <v>No</v>
      </c>
      <c r="M693">
        <v>2</v>
      </c>
      <c r="N693" t="str" cm="1">
        <f t="array" ref="N693">_xlfn.IFS(M693&lt;=2,"Small",M693&lt;=5,"Medium",M693&gt;5,"Large")</f>
        <v>Small</v>
      </c>
      <c r="O693" s="50">
        <v>90</v>
      </c>
      <c r="P693" s="67">
        <f t="shared" si="41"/>
        <v>0.03</v>
      </c>
      <c r="Q693" s="52">
        <v>4.9800000000000004</v>
      </c>
      <c r="R693" s="52" t="str" cm="1">
        <f t="array" ref="R693">_xlfn.IFS(ROUND(Q693,0)=5,"Excellent",ROUND(Q693,0)=4,"Good",ROUND(Q693,0)=3,"Ok",ROUND(Q693,0)&lt;3,"Bad")</f>
        <v>Excellent</v>
      </c>
      <c r="S693">
        <v>317</v>
      </c>
      <c r="T693" t="str">
        <f t="shared" si="42"/>
        <v>Yes</v>
      </c>
      <c r="U693" s="65">
        <v>41700</v>
      </c>
      <c r="V693" s="65">
        <v>44028</v>
      </c>
      <c r="W693">
        <v>243</v>
      </c>
      <c r="X693" t="str">
        <f t="shared" si="43"/>
        <v>Active</v>
      </c>
      <c r="Y693" t="s">
        <v>15615</v>
      </c>
    </row>
    <row r="694" spans="1:25" x14ac:dyDescent="0.25">
      <c r="A694">
        <v>693</v>
      </c>
      <c r="B694" t="s">
        <v>527</v>
      </c>
      <c r="C694">
        <v>1385</v>
      </c>
      <c r="D694" t="str">
        <f>VLOOKUP($C694,Hosts!$A:$O,10,0)</f>
        <v>New York</v>
      </c>
      <c r="E694" s="67">
        <f>INDEX(Hosts!$A:$O,MATCH(Places!$C694,Hosts!$A:$A,0),MATCH(Places!E$1,Hosts!$1:$1,0))</f>
        <v>1</v>
      </c>
      <c r="F694" s="67">
        <f>INDEX(Hosts!$A:$O,MATCH(Places!$C694,Hosts!$A:$A,0),MATCH(Places!F$1,Hosts!$1:$1,0))</f>
        <v>0.95</v>
      </c>
      <c r="G694" s="67" t="str">
        <f>INDEX(Hosts!$A:$O,MATCH(Places!$C694,Hosts!$A:$A,0),MATCH(Places!G$1,Hosts!$1:$1,0))</f>
        <v>Yes</v>
      </c>
      <c r="H694">
        <v>7</v>
      </c>
      <c r="I694" t="str">
        <f>VLOOKUP($H694,Neighborhoods!$A:$C,2,0)</f>
        <v>Brooklyn</v>
      </c>
      <c r="J694" t="str">
        <f>VLOOKUP($H694,Neighborhoods!$A:$C,3,0)</f>
        <v>Bedford-Stuyvesant</v>
      </c>
      <c r="K694" t="s">
        <v>11822</v>
      </c>
      <c r="L694" t="str">
        <f t="shared" si="40"/>
        <v>No</v>
      </c>
      <c r="M694">
        <v>5</v>
      </c>
      <c r="N694" t="str" cm="1">
        <f t="array" ref="N694">_xlfn.IFS(M694&lt;=2,"Small",M694&lt;=5,"Medium",M694&gt;5,"Large")</f>
        <v>Medium</v>
      </c>
      <c r="O694" s="50">
        <v>123</v>
      </c>
      <c r="P694" s="67">
        <f t="shared" si="41"/>
        <v>0.03</v>
      </c>
      <c r="Q694" s="52">
        <v>4.9800000000000004</v>
      </c>
      <c r="R694" s="52" t="str" cm="1">
        <f t="array" ref="R694">_xlfn.IFS(ROUND(Q694,0)=5,"Excellent",ROUND(Q694,0)=4,"Good",ROUND(Q694,0)=3,"Ok",ROUND(Q694,0)&lt;3,"Bad")</f>
        <v>Excellent</v>
      </c>
      <c r="S694">
        <v>178</v>
      </c>
      <c r="T694" t="str">
        <f t="shared" si="42"/>
        <v>Yes</v>
      </c>
      <c r="U694" s="65">
        <v>42167</v>
      </c>
      <c r="V694" s="65">
        <v>44045</v>
      </c>
      <c r="W694">
        <v>353</v>
      </c>
      <c r="X694" t="str">
        <f t="shared" si="43"/>
        <v>Active</v>
      </c>
      <c r="Y694" t="s">
        <v>15615</v>
      </c>
    </row>
    <row r="695" spans="1:25" x14ac:dyDescent="0.25">
      <c r="A695">
        <v>694</v>
      </c>
      <c r="B695" t="s">
        <v>15453</v>
      </c>
      <c r="C695">
        <v>1258</v>
      </c>
      <c r="D695" t="str">
        <f>VLOOKUP($C695,Hosts!$A:$O,10,0)</f>
        <v>New York</v>
      </c>
      <c r="E695" s="67">
        <f>INDEX(Hosts!$A:$O,MATCH(Places!$C695,Hosts!$A:$A,0),MATCH(Places!E$1,Hosts!$1:$1,0))</f>
        <v>1</v>
      </c>
      <c r="F695" s="67">
        <f>INDEX(Hosts!$A:$O,MATCH(Places!$C695,Hosts!$A:$A,0),MATCH(Places!F$1,Hosts!$1:$1,0))</f>
        <v>0.96</v>
      </c>
      <c r="G695" s="67" t="str">
        <f>INDEX(Hosts!$A:$O,MATCH(Places!$C695,Hosts!$A:$A,0),MATCH(Places!G$1,Hosts!$1:$1,0))</f>
        <v>Yes</v>
      </c>
      <c r="H695">
        <v>8</v>
      </c>
      <c r="I695" t="str">
        <f>VLOOKUP($H695,Neighborhoods!$A:$C,2,0)</f>
        <v>Brooklyn</v>
      </c>
      <c r="J695" t="str">
        <f>VLOOKUP($H695,Neighborhoods!$A:$C,3,0)</f>
        <v>Bushwick</v>
      </c>
      <c r="K695" t="s">
        <v>1</v>
      </c>
      <c r="L695" t="str">
        <f t="shared" si="40"/>
        <v>Yes</v>
      </c>
      <c r="M695">
        <v>2</v>
      </c>
      <c r="N695" t="str" cm="1">
        <f t="array" ref="N695">_xlfn.IFS(M695&lt;=2,"Small",M695&lt;=5,"Medium",M695&gt;5,"Large")</f>
        <v>Small</v>
      </c>
      <c r="O695" s="50">
        <v>49</v>
      </c>
      <c r="P695" s="67">
        <f t="shared" si="41"/>
        <v>0.03</v>
      </c>
      <c r="Q695" s="52">
        <v>4.9000000000000004</v>
      </c>
      <c r="R695" s="52" t="str" cm="1">
        <f t="array" ref="R695">_xlfn.IFS(ROUND(Q695,0)=5,"Excellent",ROUND(Q695,0)=4,"Good",ROUND(Q695,0)=3,"Ok",ROUND(Q695,0)&lt;3,"Bad")</f>
        <v>Excellent</v>
      </c>
      <c r="S695">
        <v>183</v>
      </c>
      <c r="T695" t="str">
        <f t="shared" si="42"/>
        <v>Yes</v>
      </c>
      <c r="U695" s="65">
        <v>41951</v>
      </c>
      <c r="V695" s="65">
        <v>43904</v>
      </c>
      <c r="W695">
        <v>130</v>
      </c>
      <c r="X695" t="str">
        <f t="shared" si="43"/>
        <v>Active</v>
      </c>
      <c r="Y695" t="s">
        <v>15615</v>
      </c>
    </row>
    <row r="696" spans="1:25" x14ac:dyDescent="0.25">
      <c r="A696">
        <v>695</v>
      </c>
      <c r="B696" t="s">
        <v>14189</v>
      </c>
      <c r="C696">
        <v>462</v>
      </c>
      <c r="D696" t="str">
        <f>VLOOKUP($C696,Hosts!$A:$O,10,0)</f>
        <v>New York</v>
      </c>
      <c r="E696" s="67">
        <f>INDEX(Hosts!$A:$O,MATCH(Places!$C696,Hosts!$A:$A,0),MATCH(Places!E$1,Hosts!$1:$1,0))</f>
        <v>1</v>
      </c>
      <c r="F696" s="67">
        <f>INDEX(Hosts!$A:$O,MATCH(Places!$C696,Hosts!$A:$A,0),MATCH(Places!F$1,Hosts!$1:$1,0))</f>
        <v>0.91</v>
      </c>
      <c r="G696" s="67" t="str">
        <f>INDEX(Hosts!$A:$O,MATCH(Places!$C696,Hosts!$A:$A,0),MATCH(Places!G$1,Hosts!$1:$1,0))</f>
        <v>Yes</v>
      </c>
      <c r="H696">
        <v>7</v>
      </c>
      <c r="I696" t="str">
        <f>VLOOKUP($H696,Neighborhoods!$A:$C,2,0)</f>
        <v>Brooklyn</v>
      </c>
      <c r="J696" t="str">
        <f>VLOOKUP($H696,Neighborhoods!$A:$C,3,0)</f>
        <v>Bedford-Stuyvesant</v>
      </c>
      <c r="K696" t="s">
        <v>1</v>
      </c>
      <c r="L696" t="str">
        <f t="shared" si="40"/>
        <v>Yes</v>
      </c>
      <c r="M696">
        <v>2</v>
      </c>
      <c r="N696" t="str" cm="1">
        <f t="array" ref="N696">_xlfn.IFS(M696&lt;=2,"Small",M696&lt;=5,"Medium",M696&gt;5,"Large")</f>
        <v>Small</v>
      </c>
      <c r="O696" s="50">
        <v>72</v>
      </c>
      <c r="P696" s="67">
        <f t="shared" si="41"/>
        <v>0.03</v>
      </c>
      <c r="Q696" s="52">
        <v>4.9800000000000004</v>
      </c>
      <c r="R696" s="52" t="str" cm="1">
        <f t="array" ref="R696">_xlfn.IFS(ROUND(Q696,0)=5,"Excellent",ROUND(Q696,0)=4,"Good",ROUND(Q696,0)=3,"Ok",ROUND(Q696,0)&lt;3,"Bad")</f>
        <v>Excellent</v>
      </c>
      <c r="S696">
        <v>100</v>
      </c>
      <c r="T696" t="str">
        <f t="shared" si="42"/>
        <v>No</v>
      </c>
      <c r="U696" s="65">
        <v>41708</v>
      </c>
      <c r="V696" s="65">
        <v>43834</v>
      </c>
      <c r="W696">
        <v>62</v>
      </c>
      <c r="X696" t="str">
        <f t="shared" si="43"/>
        <v>Active</v>
      </c>
      <c r="Y696" t="s">
        <v>15615</v>
      </c>
    </row>
    <row r="697" spans="1:25" x14ac:dyDescent="0.25">
      <c r="A697">
        <v>696</v>
      </c>
      <c r="B697" t="s">
        <v>528</v>
      </c>
      <c r="C697">
        <v>334</v>
      </c>
      <c r="D697" t="str">
        <f>VLOOKUP($C697,Hosts!$A:$O,10,0)</f>
        <v>New York</v>
      </c>
      <c r="E697" s="67">
        <f>INDEX(Hosts!$A:$O,MATCH(Places!$C697,Hosts!$A:$A,0),MATCH(Places!E$1,Hosts!$1:$1,0))</f>
        <v>0.8</v>
      </c>
      <c r="F697" s="67">
        <f>INDEX(Hosts!$A:$O,MATCH(Places!$C697,Hosts!$A:$A,0),MATCH(Places!F$1,Hosts!$1:$1,0))</f>
        <v>0.96</v>
      </c>
      <c r="G697" s="67" t="str">
        <f>INDEX(Hosts!$A:$O,MATCH(Places!$C697,Hosts!$A:$A,0),MATCH(Places!G$1,Hosts!$1:$1,0))</f>
        <v>No</v>
      </c>
      <c r="H697">
        <v>12</v>
      </c>
      <c r="I697" t="str">
        <f>VLOOKUP($H697,Neighborhoods!$A:$C,2,0)</f>
        <v>Brooklyn</v>
      </c>
      <c r="J697" t="str">
        <f>VLOOKUP($H697,Neighborhoods!$A:$C,3,0)</f>
        <v>Williamsburg</v>
      </c>
      <c r="K697" t="s">
        <v>1</v>
      </c>
      <c r="L697" t="str">
        <f t="shared" si="40"/>
        <v>Yes</v>
      </c>
      <c r="M697">
        <v>2</v>
      </c>
      <c r="N697" t="str" cm="1">
        <f t="array" ref="N697">_xlfn.IFS(M697&lt;=2,"Small",M697&lt;=5,"Medium",M697&gt;5,"Large")</f>
        <v>Small</v>
      </c>
      <c r="O697" s="50">
        <v>69</v>
      </c>
      <c r="P697" s="67">
        <f t="shared" si="41"/>
        <v>0.03</v>
      </c>
      <c r="Q697" s="52">
        <v>4.75</v>
      </c>
      <c r="R697" s="52" t="str" cm="1">
        <f t="array" ref="R697">_xlfn.IFS(ROUND(Q697,0)=5,"Excellent",ROUND(Q697,0)=4,"Good",ROUND(Q697,0)=3,"Ok",ROUND(Q697,0)&lt;3,"Bad")</f>
        <v>Excellent</v>
      </c>
      <c r="S697">
        <v>204</v>
      </c>
      <c r="T697" t="str">
        <f t="shared" si="42"/>
        <v>No</v>
      </c>
      <c r="U697" s="65">
        <v>41845</v>
      </c>
      <c r="V697" s="65">
        <v>44030</v>
      </c>
      <c r="W697">
        <v>204</v>
      </c>
      <c r="X697" t="str">
        <f t="shared" si="43"/>
        <v>Active</v>
      </c>
      <c r="Y697" t="s">
        <v>15615</v>
      </c>
    </row>
    <row r="698" spans="1:25" x14ac:dyDescent="0.25">
      <c r="A698">
        <v>697</v>
      </c>
      <c r="B698" t="s">
        <v>529</v>
      </c>
      <c r="C698">
        <v>1513</v>
      </c>
      <c r="D698" t="str">
        <f>VLOOKUP($C698,Hosts!$A:$O,10,0)</f>
        <v>New York</v>
      </c>
      <c r="E698" s="67">
        <f>INDEX(Hosts!$A:$O,MATCH(Places!$C698,Hosts!$A:$A,0),MATCH(Places!E$1,Hosts!$1:$1,0))</f>
        <v>1</v>
      </c>
      <c r="F698" s="67">
        <f>INDEX(Hosts!$A:$O,MATCH(Places!$C698,Hosts!$A:$A,0),MATCH(Places!F$1,Hosts!$1:$1,0))</f>
        <v>0.5</v>
      </c>
      <c r="G698" s="67" t="str">
        <f>INDEX(Hosts!$A:$O,MATCH(Places!$C698,Hosts!$A:$A,0),MATCH(Places!G$1,Hosts!$1:$1,0))</f>
        <v>No</v>
      </c>
      <c r="H698">
        <v>12</v>
      </c>
      <c r="I698" t="str">
        <f>VLOOKUP($H698,Neighborhoods!$A:$C,2,0)</f>
        <v>Brooklyn</v>
      </c>
      <c r="J698" t="str">
        <f>VLOOKUP($H698,Neighborhoods!$A:$C,3,0)</f>
        <v>Williamsburg</v>
      </c>
      <c r="K698" t="s">
        <v>11822</v>
      </c>
      <c r="L698" t="str">
        <f t="shared" si="40"/>
        <v>No</v>
      </c>
      <c r="M698">
        <v>2</v>
      </c>
      <c r="N698" t="str" cm="1">
        <f t="array" ref="N698">_xlfn.IFS(M698&lt;=2,"Small",M698&lt;=5,"Medium",M698&gt;5,"Large")</f>
        <v>Small</v>
      </c>
      <c r="O698" s="50">
        <v>130</v>
      </c>
      <c r="P698" s="67">
        <f t="shared" si="41"/>
        <v>0.03</v>
      </c>
      <c r="Q698" s="52">
        <v>5</v>
      </c>
      <c r="R698" s="52" t="str" cm="1">
        <f t="array" ref="R698">_xlfn.IFS(ROUND(Q698,0)=5,"Excellent",ROUND(Q698,0)=4,"Good",ROUND(Q698,0)=3,"Ok",ROUND(Q698,0)&lt;3,"Bad")</f>
        <v>Excellent</v>
      </c>
      <c r="S698">
        <v>9</v>
      </c>
      <c r="T698" t="str">
        <f t="shared" si="42"/>
        <v>No</v>
      </c>
      <c r="U698" s="65">
        <v>42589</v>
      </c>
      <c r="V698" s="65">
        <v>43800</v>
      </c>
      <c r="W698">
        <v>46</v>
      </c>
      <c r="X698" t="str">
        <f t="shared" si="43"/>
        <v>Active</v>
      </c>
      <c r="Y698" t="s">
        <v>15615</v>
      </c>
    </row>
    <row r="699" spans="1:25" x14ac:dyDescent="0.25">
      <c r="A699">
        <v>698</v>
      </c>
      <c r="B699" t="s">
        <v>530</v>
      </c>
      <c r="C699">
        <v>1027</v>
      </c>
      <c r="D699" t="str">
        <f>VLOOKUP($C699,Hosts!$A:$O,10,0)</f>
        <v>New York</v>
      </c>
      <c r="E699" s="67">
        <f>INDEX(Hosts!$A:$O,MATCH(Places!$C699,Hosts!$A:$A,0),MATCH(Places!E$1,Hosts!$1:$1,0))</f>
        <v>0.89</v>
      </c>
      <c r="F699" s="67">
        <f>INDEX(Hosts!$A:$O,MATCH(Places!$C699,Hosts!$A:$A,0),MATCH(Places!F$1,Hosts!$1:$1,0))</f>
        <v>0.99</v>
      </c>
      <c r="G699" s="67" t="str">
        <f>INDEX(Hosts!$A:$O,MATCH(Places!$C699,Hosts!$A:$A,0),MATCH(Places!G$1,Hosts!$1:$1,0))</f>
        <v>No</v>
      </c>
      <c r="H699">
        <v>16</v>
      </c>
      <c r="I699" t="str">
        <f>VLOOKUP($H699,Neighborhoods!$A:$C,2,0)</f>
        <v>Manhattan</v>
      </c>
      <c r="J699" t="str">
        <f>VLOOKUP($H699,Neighborhoods!$A:$C,3,0)</f>
        <v>Harlem</v>
      </c>
      <c r="K699" t="s">
        <v>11822</v>
      </c>
      <c r="L699" t="str">
        <f t="shared" si="40"/>
        <v>No</v>
      </c>
      <c r="M699">
        <v>6</v>
      </c>
      <c r="N699" t="str" cm="1">
        <f t="array" ref="N699">_xlfn.IFS(M699&lt;=2,"Small",M699&lt;=5,"Medium",M699&gt;5,"Large")</f>
        <v>Large</v>
      </c>
      <c r="O699" s="50">
        <v>165</v>
      </c>
      <c r="P699" s="67">
        <f t="shared" si="41"/>
        <v>0.03</v>
      </c>
      <c r="Q699" s="52">
        <v>4.72</v>
      </c>
      <c r="R699" s="52" t="str" cm="1">
        <f t="array" ref="R699">_xlfn.IFS(ROUND(Q699,0)=5,"Excellent",ROUND(Q699,0)=4,"Good",ROUND(Q699,0)=3,"Ok",ROUND(Q699,0)&lt;3,"Bad")</f>
        <v>Excellent</v>
      </c>
      <c r="S699">
        <v>157</v>
      </c>
      <c r="T699" t="str">
        <f t="shared" si="42"/>
        <v>No</v>
      </c>
      <c r="U699" s="65">
        <v>41775</v>
      </c>
      <c r="V699" s="65">
        <v>43878</v>
      </c>
      <c r="W699">
        <v>362</v>
      </c>
      <c r="X699" t="str">
        <f t="shared" si="43"/>
        <v>Active</v>
      </c>
      <c r="Y699" t="s">
        <v>15616</v>
      </c>
    </row>
    <row r="700" spans="1:25" x14ac:dyDescent="0.25">
      <c r="A700">
        <v>699</v>
      </c>
      <c r="B700" t="s">
        <v>15536</v>
      </c>
      <c r="C700">
        <v>1105</v>
      </c>
      <c r="D700" t="str">
        <f>VLOOKUP($C700,Hosts!$A:$O,10,0)</f>
        <v>New York</v>
      </c>
      <c r="E700" s="67">
        <f>INDEX(Hosts!$A:$O,MATCH(Places!$C700,Hosts!$A:$A,0),MATCH(Places!E$1,Hosts!$1:$1,0))</f>
        <v>1</v>
      </c>
      <c r="F700" s="67">
        <f>INDEX(Hosts!$A:$O,MATCH(Places!$C700,Hosts!$A:$A,0),MATCH(Places!F$1,Hosts!$1:$1,0))</f>
        <v>0.46</v>
      </c>
      <c r="G700" s="67" t="str">
        <f>INDEX(Hosts!$A:$O,MATCH(Places!$C700,Hosts!$A:$A,0),MATCH(Places!G$1,Hosts!$1:$1,0))</f>
        <v>Yes</v>
      </c>
      <c r="H700">
        <v>16</v>
      </c>
      <c r="I700" t="str">
        <f>VLOOKUP($H700,Neighborhoods!$A:$C,2,0)</f>
        <v>Manhattan</v>
      </c>
      <c r="J700" t="str">
        <f>VLOOKUP($H700,Neighborhoods!$A:$C,3,0)</f>
        <v>Harlem</v>
      </c>
      <c r="K700" t="s">
        <v>1</v>
      </c>
      <c r="L700" t="str">
        <f t="shared" si="40"/>
        <v>Yes</v>
      </c>
      <c r="M700">
        <v>2</v>
      </c>
      <c r="N700" t="str" cm="1">
        <f t="array" ref="N700">_xlfn.IFS(M700&lt;=2,"Small",M700&lt;=5,"Medium",M700&gt;5,"Large")</f>
        <v>Small</v>
      </c>
      <c r="O700" s="50">
        <v>90</v>
      </c>
      <c r="P700" s="67">
        <f t="shared" si="41"/>
        <v>0.03</v>
      </c>
      <c r="Q700" s="52">
        <v>4.9400000000000004</v>
      </c>
      <c r="R700" s="52" t="str" cm="1">
        <f t="array" ref="R700">_xlfn.IFS(ROUND(Q700,0)=5,"Excellent",ROUND(Q700,0)=4,"Good",ROUND(Q700,0)=3,"Ok",ROUND(Q700,0)&lt;3,"Bad")</f>
        <v>Excellent</v>
      </c>
      <c r="S700">
        <v>17</v>
      </c>
      <c r="T700" t="str">
        <f t="shared" si="42"/>
        <v>No</v>
      </c>
      <c r="U700" s="65">
        <v>41841</v>
      </c>
      <c r="V700" s="65">
        <v>42301</v>
      </c>
      <c r="W700">
        <v>365</v>
      </c>
      <c r="X700" t="str">
        <f t="shared" si="43"/>
        <v>Active</v>
      </c>
      <c r="Y700" t="s">
        <v>15615</v>
      </c>
    </row>
    <row r="701" spans="1:25" x14ac:dyDescent="0.25">
      <c r="A701">
        <v>700</v>
      </c>
      <c r="B701" t="s">
        <v>15267</v>
      </c>
      <c r="C701">
        <v>1293</v>
      </c>
      <c r="D701" t="str">
        <f>VLOOKUP($C701,Hosts!$A:$O,10,0)</f>
        <v>New York</v>
      </c>
      <c r="E701" s="67">
        <f>INDEX(Hosts!$A:$O,MATCH(Places!$C701,Hosts!$A:$A,0),MATCH(Places!E$1,Hosts!$1:$1,0))</f>
        <v>1</v>
      </c>
      <c r="F701" s="67">
        <f>INDEX(Hosts!$A:$O,MATCH(Places!$C701,Hosts!$A:$A,0),MATCH(Places!F$1,Hosts!$1:$1,0))</f>
        <v>0.81</v>
      </c>
      <c r="G701" s="67" t="str">
        <f>INDEX(Hosts!$A:$O,MATCH(Places!$C701,Hosts!$A:$A,0),MATCH(Places!G$1,Hosts!$1:$1,0))</f>
        <v>No</v>
      </c>
      <c r="H701">
        <v>20</v>
      </c>
      <c r="I701" t="str">
        <f>VLOOKUP($H701,Neighborhoods!$A:$C,2,0)</f>
        <v>Manhattan</v>
      </c>
      <c r="J701" t="str">
        <f>VLOOKUP($H701,Neighborhoods!$A:$C,3,0)</f>
        <v>Upper West Side</v>
      </c>
      <c r="K701" t="s">
        <v>1</v>
      </c>
      <c r="L701" t="str">
        <f t="shared" si="40"/>
        <v>Yes</v>
      </c>
      <c r="M701">
        <v>2</v>
      </c>
      <c r="N701" t="str" cm="1">
        <f t="array" ref="N701">_xlfn.IFS(M701&lt;=2,"Small",M701&lt;=5,"Medium",M701&gt;5,"Large")</f>
        <v>Small</v>
      </c>
      <c r="O701" s="50">
        <v>66</v>
      </c>
      <c r="P701" s="67">
        <f t="shared" si="41"/>
        <v>0.03</v>
      </c>
      <c r="Q701" s="52">
        <v>4.6399999999999997</v>
      </c>
      <c r="R701" s="52" t="str" cm="1">
        <f t="array" ref="R701">_xlfn.IFS(ROUND(Q701,0)=5,"Excellent",ROUND(Q701,0)=4,"Good",ROUND(Q701,0)=3,"Ok",ROUND(Q701,0)&lt;3,"Bad")</f>
        <v>Excellent</v>
      </c>
      <c r="S701">
        <v>132</v>
      </c>
      <c r="T701" t="str">
        <f t="shared" si="42"/>
        <v>No</v>
      </c>
      <c r="U701" s="65">
        <v>41897</v>
      </c>
      <c r="V701" s="65">
        <v>43905</v>
      </c>
      <c r="W701">
        <v>365</v>
      </c>
      <c r="X701" t="str">
        <f t="shared" si="43"/>
        <v>Active</v>
      </c>
      <c r="Y701" t="s">
        <v>15616</v>
      </c>
    </row>
    <row r="702" spans="1:25" x14ac:dyDescent="0.25">
      <c r="A702">
        <v>701</v>
      </c>
      <c r="B702" t="s">
        <v>531</v>
      </c>
      <c r="C702">
        <v>1518</v>
      </c>
      <c r="D702" t="str">
        <f>VLOOKUP($C702,Hosts!$A:$O,10,0)</f>
        <v>New York</v>
      </c>
      <c r="E702" s="67">
        <f>INDEX(Hosts!$A:$O,MATCH(Places!$C702,Hosts!$A:$A,0),MATCH(Places!E$1,Hosts!$1:$1,0))</f>
        <v>0.69</v>
      </c>
      <c r="F702" s="67">
        <f>INDEX(Hosts!$A:$O,MATCH(Places!$C702,Hosts!$A:$A,0),MATCH(Places!F$1,Hosts!$1:$1,0))</f>
        <v>0.79</v>
      </c>
      <c r="G702" s="67" t="str">
        <f>INDEX(Hosts!$A:$O,MATCH(Places!$C702,Hosts!$A:$A,0),MATCH(Places!G$1,Hosts!$1:$1,0))</f>
        <v>No</v>
      </c>
      <c r="H702">
        <v>20</v>
      </c>
      <c r="I702" t="str">
        <f>VLOOKUP($H702,Neighborhoods!$A:$C,2,0)</f>
        <v>Manhattan</v>
      </c>
      <c r="J702" t="str">
        <f>VLOOKUP($H702,Neighborhoods!$A:$C,3,0)</f>
        <v>Upper West Side</v>
      </c>
      <c r="K702" t="s">
        <v>11822</v>
      </c>
      <c r="L702" t="str">
        <f t="shared" si="40"/>
        <v>No</v>
      </c>
      <c r="M702">
        <v>6</v>
      </c>
      <c r="N702" t="str" cm="1">
        <f t="array" ref="N702">_xlfn.IFS(M702&lt;=2,"Small",M702&lt;=5,"Medium",M702&gt;5,"Large")</f>
        <v>Large</v>
      </c>
      <c r="O702" s="50">
        <v>259</v>
      </c>
      <c r="P702" s="67">
        <f t="shared" si="41"/>
        <v>0.04</v>
      </c>
      <c r="Q702" s="52">
        <v>4.8499999999999996</v>
      </c>
      <c r="R702" s="52" t="str" cm="1">
        <f t="array" ref="R702">_xlfn.IFS(ROUND(Q702,0)=5,"Excellent",ROUND(Q702,0)=4,"Good",ROUND(Q702,0)=3,"Ok",ROUND(Q702,0)&lt;3,"Bad")</f>
        <v>Excellent</v>
      </c>
      <c r="S702">
        <v>179</v>
      </c>
      <c r="T702" t="str">
        <f t="shared" si="42"/>
        <v>Yes</v>
      </c>
      <c r="U702" s="65">
        <v>41734</v>
      </c>
      <c r="V702" s="65">
        <v>44045</v>
      </c>
      <c r="W702">
        <v>348</v>
      </c>
      <c r="X702" t="str">
        <f t="shared" si="43"/>
        <v>Active</v>
      </c>
      <c r="Y702" t="s">
        <v>15615</v>
      </c>
    </row>
    <row r="703" spans="1:25" x14ac:dyDescent="0.25">
      <c r="A703">
        <v>702</v>
      </c>
      <c r="B703" t="s">
        <v>532</v>
      </c>
      <c r="C703">
        <v>1524</v>
      </c>
      <c r="D703" t="str">
        <f>VLOOKUP($C703,Hosts!$A:$O,10,0)</f>
        <v>New York</v>
      </c>
      <c r="E703" s="67">
        <f>INDEX(Hosts!$A:$O,MATCH(Places!$C703,Hosts!$A:$A,0),MATCH(Places!E$1,Hosts!$1:$1,0))</f>
        <v>1</v>
      </c>
      <c r="F703" s="67">
        <f>INDEX(Hosts!$A:$O,MATCH(Places!$C703,Hosts!$A:$A,0),MATCH(Places!F$1,Hosts!$1:$1,0))</f>
        <v>0.5</v>
      </c>
      <c r="G703" s="67" t="str">
        <f>INDEX(Hosts!$A:$O,MATCH(Places!$C703,Hosts!$A:$A,0),MATCH(Places!G$1,Hosts!$1:$1,0))</f>
        <v>No</v>
      </c>
      <c r="H703">
        <v>20</v>
      </c>
      <c r="I703" t="str">
        <f>VLOOKUP($H703,Neighborhoods!$A:$C,2,0)</f>
        <v>Manhattan</v>
      </c>
      <c r="J703" t="str">
        <f>VLOOKUP($H703,Neighborhoods!$A:$C,3,0)</f>
        <v>Upper West Side</v>
      </c>
      <c r="K703" t="s">
        <v>11822</v>
      </c>
      <c r="L703" t="str">
        <f t="shared" si="40"/>
        <v>No</v>
      </c>
      <c r="M703">
        <v>5</v>
      </c>
      <c r="N703" t="str" cm="1">
        <f t="array" ref="N703">_xlfn.IFS(M703&lt;=2,"Small",M703&lt;=5,"Medium",M703&gt;5,"Large")</f>
        <v>Medium</v>
      </c>
      <c r="O703" s="50">
        <v>330</v>
      </c>
      <c r="P703" s="67">
        <f t="shared" si="41"/>
        <v>0.04</v>
      </c>
      <c r="Q703" s="52">
        <v>5</v>
      </c>
      <c r="R703" s="52" t="str" cm="1">
        <f t="array" ref="R703">_xlfn.IFS(ROUND(Q703,0)=5,"Excellent",ROUND(Q703,0)=4,"Good",ROUND(Q703,0)=3,"Ok",ROUND(Q703,0)&lt;3,"Bad")</f>
        <v>Excellent</v>
      </c>
      <c r="S703">
        <v>15</v>
      </c>
      <c r="T703" t="str">
        <f t="shared" si="42"/>
        <v>No</v>
      </c>
      <c r="U703" s="65">
        <v>41844</v>
      </c>
      <c r="V703" s="65">
        <v>43883</v>
      </c>
      <c r="W703">
        <v>7</v>
      </c>
      <c r="X703" t="str">
        <f t="shared" si="43"/>
        <v>Active</v>
      </c>
      <c r="Y703" t="s">
        <v>15615</v>
      </c>
    </row>
    <row r="704" spans="1:25" x14ac:dyDescent="0.25">
      <c r="A704">
        <v>703</v>
      </c>
      <c r="B704" t="s">
        <v>533</v>
      </c>
      <c r="C704">
        <v>1521</v>
      </c>
      <c r="D704" t="str">
        <f>VLOOKUP($C704,Hosts!$A:$O,10,0)</f>
        <v>New York</v>
      </c>
      <c r="E704" s="67">
        <f>INDEX(Hosts!$A:$O,MATCH(Places!$C704,Hosts!$A:$A,0),MATCH(Places!E$1,Hosts!$1:$1,0))</f>
        <v>0.86</v>
      </c>
      <c r="F704" s="67">
        <f>INDEX(Hosts!$A:$O,MATCH(Places!$C704,Hosts!$A:$A,0),MATCH(Places!F$1,Hosts!$1:$1,0))</f>
        <v>0.83</v>
      </c>
      <c r="G704" s="67" t="str">
        <f>INDEX(Hosts!$A:$O,MATCH(Places!$C704,Hosts!$A:$A,0),MATCH(Places!G$1,Hosts!$1:$1,0))</f>
        <v>No</v>
      </c>
      <c r="H704">
        <v>9</v>
      </c>
      <c r="I704" t="str">
        <f>VLOOKUP($H704,Neighborhoods!$A:$C,2,0)</f>
        <v>Brooklyn</v>
      </c>
      <c r="J704" t="str">
        <f>VLOOKUP($H704,Neighborhoods!$A:$C,3,0)</f>
        <v>Crown Heights</v>
      </c>
      <c r="K704" t="s">
        <v>11822</v>
      </c>
      <c r="L704" t="str">
        <f t="shared" si="40"/>
        <v>No</v>
      </c>
      <c r="M704">
        <v>3</v>
      </c>
      <c r="N704" t="str" cm="1">
        <f t="array" ref="N704">_xlfn.IFS(M704&lt;=2,"Small",M704&lt;=5,"Medium",M704&gt;5,"Large")</f>
        <v>Medium</v>
      </c>
      <c r="O704" s="50">
        <v>132</v>
      </c>
      <c r="P704" s="67">
        <f t="shared" si="41"/>
        <v>0.03</v>
      </c>
      <c r="Q704" s="52">
        <v>4.72</v>
      </c>
      <c r="R704" s="52" t="str" cm="1">
        <f t="array" ref="R704">_xlfn.IFS(ROUND(Q704,0)=5,"Excellent",ROUND(Q704,0)=4,"Good",ROUND(Q704,0)=3,"Ok",ROUND(Q704,0)&lt;3,"Bad")</f>
        <v>Excellent</v>
      </c>
      <c r="S704">
        <v>310</v>
      </c>
      <c r="T704" t="str">
        <f t="shared" si="42"/>
        <v>No</v>
      </c>
      <c r="U704" s="65">
        <v>41691</v>
      </c>
      <c r="V704" s="65">
        <v>43905</v>
      </c>
      <c r="W704">
        <v>359</v>
      </c>
      <c r="X704" t="str">
        <f t="shared" si="43"/>
        <v>Active</v>
      </c>
      <c r="Y704" t="s">
        <v>15615</v>
      </c>
    </row>
    <row r="705" spans="1:25" x14ac:dyDescent="0.25">
      <c r="A705">
        <v>704</v>
      </c>
      <c r="B705" t="s">
        <v>534</v>
      </c>
      <c r="C705">
        <v>1518</v>
      </c>
      <c r="D705" t="str">
        <f>VLOOKUP($C705,Hosts!$A:$O,10,0)</f>
        <v>New York</v>
      </c>
      <c r="E705" s="67">
        <f>INDEX(Hosts!$A:$O,MATCH(Places!$C705,Hosts!$A:$A,0),MATCH(Places!E$1,Hosts!$1:$1,0))</f>
        <v>0.69</v>
      </c>
      <c r="F705" s="67">
        <f>INDEX(Hosts!$A:$O,MATCH(Places!$C705,Hosts!$A:$A,0),MATCH(Places!F$1,Hosts!$1:$1,0))</f>
        <v>0.79</v>
      </c>
      <c r="G705" s="67" t="str">
        <f>INDEX(Hosts!$A:$O,MATCH(Places!$C705,Hosts!$A:$A,0),MATCH(Places!G$1,Hosts!$1:$1,0))</f>
        <v>No</v>
      </c>
      <c r="H705">
        <v>20</v>
      </c>
      <c r="I705" t="str">
        <f>VLOOKUP($H705,Neighborhoods!$A:$C,2,0)</f>
        <v>Manhattan</v>
      </c>
      <c r="J705" t="str">
        <f>VLOOKUP($H705,Neighborhoods!$A:$C,3,0)</f>
        <v>Upper West Side</v>
      </c>
      <c r="K705" t="s">
        <v>1</v>
      </c>
      <c r="L705" t="str">
        <f t="shared" si="40"/>
        <v>Yes</v>
      </c>
      <c r="M705">
        <v>2</v>
      </c>
      <c r="N705" t="str" cm="1">
        <f t="array" ref="N705">_xlfn.IFS(M705&lt;=2,"Small",M705&lt;=5,"Medium",M705&gt;5,"Large")</f>
        <v>Small</v>
      </c>
      <c r="O705" s="50">
        <v>130</v>
      </c>
      <c r="P705" s="67">
        <f t="shared" si="41"/>
        <v>0.03</v>
      </c>
      <c r="Q705" s="52">
        <v>4.5199999999999996</v>
      </c>
      <c r="R705" s="52" t="str" cm="1">
        <f t="array" ref="R705">_xlfn.IFS(ROUND(Q705,0)=5,"Excellent",ROUND(Q705,0)=4,"Good",ROUND(Q705,0)=3,"Ok",ROUND(Q705,0)&lt;3,"Bad")</f>
        <v>Excellent</v>
      </c>
      <c r="S705">
        <v>21</v>
      </c>
      <c r="T705" t="str">
        <f t="shared" si="42"/>
        <v>No</v>
      </c>
      <c r="U705" s="65">
        <v>41928</v>
      </c>
      <c r="V705" s="65">
        <v>43384</v>
      </c>
      <c r="W705">
        <v>348</v>
      </c>
      <c r="X705" t="str">
        <f t="shared" si="43"/>
        <v>Active</v>
      </c>
      <c r="Y705" t="s">
        <v>15615</v>
      </c>
    </row>
    <row r="706" spans="1:25" x14ac:dyDescent="0.25">
      <c r="A706">
        <v>705</v>
      </c>
      <c r="B706" t="s">
        <v>535</v>
      </c>
      <c r="C706">
        <v>1438</v>
      </c>
      <c r="D706" t="str">
        <f>VLOOKUP($C706,Hosts!$A:$O,10,0)</f>
        <v>New York</v>
      </c>
      <c r="E706" s="67">
        <f>INDEX(Hosts!$A:$O,MATCH(Places!$C706,Hosts!$A:$A,0),MATCH(Places!E$1,Hosts!$1:$1,0))</f>
        <v>0.67</v>
      </c>
      <c r="F706" s="67">
        <f>INDEX(Hosts!$A:$O,MATCH(Places!$C706,Hosts!$A:$A,0),MATCH(Places!F$1,Hosts!$1:$1,0))</f>
        <v>0.81</v>
      </c>
      <c r="G706" s="67" t="str">
        <f>INDEX(Hosts!$A:$O,MATCH(Places!$C706,Hosts!$A:$A,0),MATCH(Places!G$1,Hosts!$1:$1,0))</f>
        <v>No</v>
      </c>
      <c r="H706">
        <v>16</v>
      </c>
      <c r="I706" t="str">
        <f>VLOOKUP($H706,Neighborhoods!$A:$C,2,0)</f>
        <v>Manhattan</v>
      </c>
      <c r="J706" t="str">
        <f>VLOOKUP($H706,Neighborhoods!$A:$C,3,0)</f>
        <v>Harlem</v>
      </c>
      <c r="K706" t="s">
        <v>1</v>
      </c>
      <c r="L706" t="str">
        <f t="shared" si="40"/>
        <v>Yes</v>
      </c>
      <c r="M706">
        <v>2</v>
      </c>
      <c r="N706" t="str" cm="1">
        <f t="array" ref="N706">_xlfn.IFS(M706&lt;=2,"Small",M706&lt;=5,"Medium",M706&gt;5,"Large")</f>
        <v>Small</v>
      </c>
      <c r="O706" s="50">
        <v>58</v>
      </c>
      <c r="P706" s="67">
        <f t="shared" si="41"/>
        <v>0.03</v>
      </c>
      <c r="Q706" s="52">
        <v>4.6500000000000004</v>
      </c>
      <c r="R706" s="52" t="str" cm="1">
        <f t="array" ref="R706">_xlfn.IFS(ROUND(Q706,0)=5,"Excellent",ROUND(Q706,0)=4,"Good",ROUND(Q706,0)=3,"Ok",ROUND(Q706,0)&lt;3,"Bad")</f>
        <v>Excellent</v>
      </c>
      <c r="S706">
        <v>153</v>
      </c>
      <c r="T706" t="str">
        <f t="shared" si="42"/>
        <v>No</v>
      </c>
      <c r="U706" s="65">
        <v>41865</v>
      </c>
      <c r="V706" s="65">
        <v>43904</v>
      </c>
      <c r="W706">
        <v>137</v>
      </c>
      <c r="X706" t="str">
        <f t="shared" si="43"/>
        <v>Active</v>
      </c>
      <c r="Y706" t="s">
        <v>15615</v>
      </c>
    </row>
    <row r="707" spans="1:25" x14ac:dyDescent="0.25">
      <c r="A707">
        <v>706</v>
      </c>
      <c r="B707" t="s">
        <v>536</v>
      </c>
      <c r="C707">
        <v>1532</v>
      </c>
      <c r="D707" t="str">
        <f>VLOOKUP($C707,Hosts!$A:$O,10,0)</f>
        <v>New York</v>
      </c>
      <c r="E707" s="67">
        <f>INDEX(Hosts!$A:$O,MATCH(Places!$C707,Hosts!$A:$A,0),MATCH(Places!E$1,Hosts!$1:$1,0))</f>
        <v>1</v>
      </c>
      <c r="F707" s="67">
        <f>INDEX(Hosts!$A:$O,MATCH(Places!$C707,Hosts!$A:$A,0),MATCH(Places!F$1,Hosts!$1:$1,0))</f>
        <v>0.97</v>
      </c>
      <c r="G707" s="67" t="str">
        <f>INDEX(Hosts!$A:$O,MATCH(Places!$C707,Hosts!$A:$A,0),MATCH(Places!G$1,Hosts!$1:$1,0))</f>
        <v>Yes</v>
      </c>
      <c r="H707">
        <v>12</v>
      </c>
      <c r="I707" t="str">
        <f>VLOOKUP($H707,Neighborhoods!$A:$C,2,0)</f>
        <v>Brooklyn</v>
      </c>
      <c r="J707" t="str">
        <f>VLOOKUP($H707,Neighborhoods!$A:$C,3,0)</f>
        <v>Williamsburg</v>
      </c>
      <c r="K707" t="s">
        <v>1</v>
      </c>
      <c r="L707" t="str">
        <f t="shared" ref="L707:L770" si="44">IF(OR(K707="Private room",K707="Shared room"),"Yes","No")</f>
        <v>Yes</v>
      </c>
      <c r="M707">
        <v>2</v>
      </c>
      <c r="N707" t="str" cm="1">
        <f t="array" ref="N707">_xlfn.IFS(M707&lt;=2,"Small",M707&lt;=5,"Medium",M707&gt;5,"Large")</f>
        <v>Small</v>
      </c>
      <c r="O707" s="50">
        <v>95</v>
      </c>
      <c r="P707" s="67">
        <f t="shared" ref="P707:P770" si="45">VLOOKUP(O707,$AB$1:$AC$5,2)</f>
        <v>0.03</v>
      </c>
      <c r="Q707" s="52">
        <v>5</v>
      </c>
      <c r="R707" s="52" t="str" cm="1">
        <f t="array" ref="R707">_xlfn.IFS(ROUND(Q707,0)=5,"Excellent",ROUND(Q707,0)=4,"Good",ROUND(Q707,0)=3,"Ok",ROUND(Q707,0)&lt;3,"Bad")</f>
        <v>Excellent</v>
      </c>
      <c r="S707">
        <v>172</v>
      </c>
      <c r="T707" t="str">
        <f t="shared" ref="T707:T770" si="46">IF(AND(Q707&gt;=4.8,S707&gt;100),"Yes","No")</f>
        <v>Yes</v>
      </c>
      <c r="U707" s="65">
        <v>41947</v>
      </c>
      <c r="V707" s="65">
        <v>43898</v>
      </c>
      <c r="W707">
        <v>239</v>
      </c>
      <c r="X707" t="str">
        <f t="shared" ref="X707:X770" si="47">IF(W707&lt;&gt;0,"Active","Inactive")</f>
        <v>Active</v>
      </c>
      <c r="Y707" t="s">
        <v>15615</v>
      </c>
    </row>
    <row r="708" spans="1:25" x14ac:dyDescent="0.25">
      <c r="A708">
        <v>707</v>
      </c>
      <c r="B708" t="s">
        <v>13889</v>
      </c>
      <c r="C708">
        <v>1239</v>
      </c>
      <c r="D708" t="str">
        <f>VLOOKUP($C708,Hosts!$A:$O,10,0)</f>
        <v>New York</v>
      </c>
      <c r="E708" s="67">
        <f>INDEX(Hosts!$A:$O,MATCH(Places!$C708,Hosts!$A:$A,0),MATCH(Places!E$1,Hosts!$1:$1,0))</f>
        <v>0.98</v>
      </c>
      <c r="F708" s="67">
        <f>INDEX(Hosts!$A:$O,MATCH(Places!$C708,Hosts!$A:$A,0),MATCH(Places!F$1,Hosts!$1:$1,0))</f>
        <v>1</v>
      </c>
      <c r="G708" s="67" t="str">
        <f>INDEX(Hosts!$A:$O,MATCH(Places!$C708,Hosts!$A:$A,0),MATCH(Places!G$1,Hosts!$1:$1,0))</f>
        <v>No</v>
      </c>
      <c r="H708">
        <v>11</v>
      </c>
      <c r="I708" t="str">
        <f>VLOOKUP($H708,Neighborhoods!$A:$C,2,0)</f>
        <v>Brooklyn</v>
      </c>
      <c r="J708" t="str">
        <f>VLOOKUP($H708,Neighborhoods!$A:$C,3,0)</f>
        <v>Greenpoint</v>
      </c>
      <c r="K708" t="s">
        <v>11822</v>
      </c>
      <c r="L708" t="str">
        <f t="shared" si="44"/>
        <v>No</v>
      </c>
      <c r="M708">
        <v>6</v>
      </c>
      <c r="N708" t="str" cm="1">
        <f t="array" ref="N708">_xlfn.IFS(M708&lt;=2,"Small",M708&lt;=5,"Medium",M708&gt;5,"Large")</f>
        <v>Large</v>
      </c>
      <c r="O708" s="50">
        <v>150</v>
      </c>
      <c r="P708" s="67">
        <f t="shared" si="45"/>
        <v>0.03</v>
      </c>
      <c r="Q708" s="52">
        <v>5</v>
      </c>
      <c r="R708" s="52" t="str" cm="1">
        <f t="array" ref="R708">_xlfn.IFS(ROUND(Q708,0)=5,"Excellent",ROUND(Q708,0)=4,"Good",ROUND(Q708,0)=3,"Ok",ROUND(Q708,0)&lt;3,"Bad")</f>
        <v>Excellent</v>
      </c>
      <c r="S708">
        <v>3</v>
      </c>
      <c r="T708" t="str">
        <f t="shared" si="46"/>
        <v>No</v>
      </c>
      <c r="U708" s="65">
        <v>42223</v>
      </c>
      <c r="V708" s="65">
        <v>43524</v>
      </c>
      <c r="W708">
        <v>228</v>
      </c>
      <c r="X708" t="str">
        <f t="shared" si="47"/>
        <v>Active</v>
      </c>
      <c r="Y708" t="s">
        <v>15616</v>
      </c>
    </row>
    <row r="709" spans="1:25" x14ac:dyDescent="0.25">
      <c r="A709">
        <v>708</v>
      </c>
      <c r="B709" t="s">
        <v>537</v>
      </c>
      <c r="C709">
        <v>1534</v>
      </c>
      <c r="D709" t="str">
        <f>VLOOKUP($C709,Hosts!$A:$O,10,0)</f>
        <v>New York</v>
      </c>
      <c r="E709" s="67">
        <f>INDEX(Hosts!$A:$O,MATCH(Places!$C709,Hosts!$A:$A,0),MATCH(Places!E$1,Hosts!$1:$1,0))</f>
        <v>1</v>
      </c>
      <c r="F709" s="67">
        <f>INDEX(Hosts!$A:$O,MATCH(Places!$C709,Hosts!$A:$A,0),MATCH(Places!F$1,Hosts!$1:$1,0))</f>
        <v>0.83</v>
      </c>
      <c r="G709" s="67" t="str">
        <f>INDEX(Hosts!$A:$O,MATCH(Places!$C709,Hosts!$A:$A,0),MATCH(Places!G$1,Hosts!$1:$1,0))</f>
        <v>Yes</v>
      </c>
      <c r="H709">
        <v>17</v>
      </c>
      <c r="I709" t="str">
        <f>VLOOKUP($H709,Neighborhoods!$A:$C,2,0)</f>
        <v>Manhattan</v>
      </c>
      <c r="J709" t="str">
        <f>VLOOKUP($H709,Neighborhoods!$A:$C,3,0)</f>
        <v>Hell's Kitchen</v>
      </c>
      <c r="K709" t="s">
        <v>1</v>
      </c>
      <c r="L709" t="str">
        <f t="shared" si="44"/>
        <v>Yes</v>
      </c>
      <c r="M709">
        <v>1</v>
      </c>
      <c r="N709" t="str" cm="1">
        <f t="array" ref="N709">_xlfn.IFS(M709&lt;=2,"Small",M709&lt;=5,"Medium",M709&gt;5,"Large")</f>
        <v>Small</v>
      </c>
      <c r="O709" s="50">
        <v>80</v>
      </c>
      <c r="P709" s="67">
        <f t="shared" si="45"/>
        <v>0.03</v>
      </c>
      <c r="Q709" s="52">
        <v>4.9000000000000004</v>
      </c>
      <c r="R709" s="52" t="str" cm="1">
        <f t="array" ref="R709">_xlfn.IFS(ROUND(Q709,0)=5,"Excellent",ROUND(Q709,0)=4,"Good",ROUND(Q709,0)=3,"Ok",ROUND(Q709,0)&lt;3,"Bad")</f>
        <v>Excellent</v>
      </c>
      <c r="S709">
        <v>195</v>
      </c>
      <c r="T709" t="str">
        <f t="shared" si="46"/>
        <v>Yes</v>
      </c>
      <c r="U709" s="65">
        <v>41906</v>
      </c>
      <c r="V709" s="65">
        <v>43903</v>
      </c>
      <c r="W709">
        <v>363</v>
      </c>
      <c r="X709" t="str">
        <f t="shared" si="47"/>
        <v>Active</v>
      </c>
      <c r="Y709" t="s">
        <v>15615</v>
      </c>
    </row>
    <row r="710" spans="1:25" x14ac:dyDescent="0.25">
      <c r="A710">
        <v>709</v>
      </c>
      <c r="B710" t="s">
        <v>538</v>
      </c>
      <c r="C710">
        <v>1249</v>
      </c>
      <c r="D710" t="str">
        <f>VLOOKUP($C710,Hosts!$A:$O,10,0)</f>
        <v>New York</v>
      </c>
      <c r="E710" s="67">
        <f>INDEX(Hosts!$A:$O,MATCH(Places!$C710,Hosts!$A:$A,0),MATCH(Places!E$1,Hosts!$1:$1,0))</f>
        <v>1</v>
      </c>
      <c r="F710" s="67">
        <f>INDEX(Hosts!$A:$O,MATCH(Places!$C710,Hosts!$A:$A,0),MATCH(Places!F$1,Hosts!$1:$1,0))</f>
        <v>0.8</v>
      </c>
      <c r="G710" s="67" t="str">
        <f>INDEX(Hosts!$A:$O,MATCH(Places!$C710,Hosts!$A:$A,0),MATCH(Places!G$1,Hosts!$1:$1,0))</f>
        <v>Yes</v>
      </c>
      <c r="H710">
        <v>18</v>
      </c>
      <c r="I710" t="str">
        <f>VLOOKUP($H710,Neighborhoods!$A:$C,2,0)</f>
        <v>Manhattan</v>
      </c>
      <c r="J710" t="str">
        <f>VLOOKUP($H710,Neighborhoods!$A:$C,3,0)</f>
        <v>Midtown</v>
      </c>
      <c r="K710" t="s">
        <v>1</v>
      </c>
      <c r="L710" t="str">
        <f t="shared" si="44"/>
        <v>Yes</v>
      </c>
      <c r="M710">
        <v>4</v>
      </c>
      <c r="N710" t="str" cm="1">
        <f t="array" ref="N710">_xlfn.IFS(M710&lt;=2,"Small",M710&lt;=5,"Medium",M710&gt;5,"Large")</f>
        <v>Medium</v>
      </c>
      <c r="O710" s="50">
        <v>180</v>
      </c>
      <c r="P710" s="67">
        <f t="shared" si="45"/>
        <v>0.03</v>
      </c>
      <c r="Q710" s="52">
        <v>5</v>
      </c>
      <c r="R710" s="52" t="str" cm="1">
        <f t="array" ref="R710">_xlfn.IFS(ROUND(Q710,0)=5,"Excellent",ROUND(Q710,0)=4,"Good",ROUND(Q710,0)=3,"Ok",ROUND(Q710,0)&lt;3,"Bad")</f>
        <v>Excellent</v>
      </c>
      <c r="S710">
        <v>17</v>
      </c>
      <c r="T710" t="str">
        <f t="shared" si="46"/>
        <v>No</v>
      </c>
      <c r="U710" s="65">
        <v>43347</v>
      </c>
      <c r="V710" s="65">
        <v>43896</v>
      </c>
      <c r="W710">
        <v>227</v>
      </c>
      <c r="X710" t="str">
        <f t="shared" si="47"/>
        <v>Active</v>
      </c>
      <c r="Y710" t="s">
        <v>15615</v>
      </c>
    </row>
    <row r="711" spans="1:25" x14ac:dyDescent="0.25">
      <c r="A711">
        <v>710</v>
      </c>
      <c r="B711" t="s">
        <v>539</v>
      </c>
      <c r="C711">
        <v>1488</v>
      </c>
      <c r="D711" t="str">
        <f>VLOOKUP($C711,Hosts!$A:$O,10,0)</f>
        <v>New York</v>
      </c>
      <c r="E711" s="67">
        <f>INDEX(Hosts!$A:$O,MATCH(Places!$C711,Hosts!$A:$A,0),MATCH(Places!E$1,Hosts!$1:$1,0))</f>
        <v>1</v>
      </c>
      <c r="F711" s="67">
        <f>INDEX(Hosts!$A:$O,MATCH(Places!$C711,Hosts!$A:$A,0),MATCH(Places!F$1,Hosts!$1:$1,0))</f>
        <v>0.17</v>
      </c>
      <c r="G711" s="67" t="str">
        <f>INDEX(Hosts!$A:$O,MATCH(Places!$C711,Hosts!$A:$A,0),MATCH(Places!G$1,Hosts!$1:$1,0))</f>
        <v>No</v>
      </c>
      <c r="H711">
        <v>7</v>
      </c>
      <c r="I711" t="str">
        <f>VLOOKUP($H711,Neighborhoods!$A:$C,2,0)</f>
        <v>Brooklyn</v>
      </c>
      <c r="J711" t="str">
        <f>VLOOKUP($H711,Neighborhoods!$A:$C,3,0)</f>
        <v>Bedford-Stuyvesant</v>
      </c>
      <c r="K711" t="s">
        <v>1</v>
      </c>
      <c r="L711" t="str">
        <f t="shared" si="44"/>
        <v>Yes</v>
      </c>
      <c r="M711">
        <v>2</v>
      </c>
      <c r="N711" t="str" cm="1">
        <f t="array" ref="N711">_xlfn.IFS(M711&lt;=2,"Small",M711&lt;=5,"Medium",M711&gt;5,"Large")</f>
        <v>Small</v>
      </c>
      <c r="O711" s="50">
        <v>75</v>
      </c>
      <c r="P711" s="67">
        <f t="shared" si="45"/>
        <v>0.03</v>
      </c>
      <c r="Q711" s="52">
        <v>5</v>
      </c>
      <c r="R711" s="52" t="str" cm="1">
        <f t="array" ref="R711">_xlfn.IFS(ROUND(Q711,0)=5,"Excellent",ROUND(Q711,0)=4,"Good",ROUND(Q711,0)=3,"Ok",ROUND(Q711,0)&lt;3,"Bad")</f>
        <v>Excellent</v>
      </c>
      <c r="S711">
        <v>6</v>
      </c>
      <c r="T711" t="str">
        <f t="shared" si="46"/>
        <v>No</v>
      </c>
      <c r="U711" s="65">
        <v>41731</v>
      </c>
      <c r="V711" s="65">
        <v>43836</v>
      </c>
      <c r="W711">
        <v>349</v>
      </c>
      <c r="X711" t="str">
        <f t="shared" si="47"/>
        <v>Active</v>
      </c>
      <c r="Y711" t="s">
        <v>15615</v>
      </c>
    </row>
    <row r="712" spans="1:25" x14ac:dyDescent="0.25">
      <c r="A712">
        <v>711</v>
      </c>
      <c r="B712" t="s">
        <v>1407</v>
      </c>
      <c r="C712">
        <v>1333</v>
      </c>
      <c r="D712" t="str">
        <f>VLOOKUP($C712,Hosts!$A:$O,10,0)</f>
        <v>New York</v>
      </c>
      <c r="E712" s="67">
        <f>INDEX(Hosts!$A:$O,MATCH(Places!$C712,Hosts!$A:$A,0),MATCH(Places!E$1,Hosts!$1:$1,0))</f>
        <v>0.5</v>
      </c>
      <c r="F712" s="67">
        <f>INDEX(Hosts!$A:$O,MATCH(Places!$C712,Hosts!$A:$A,0),MATCH(Places!F$1,Hosts!$1:$1,0))</f>
        <v>0</v>
      </c>
      <c r="G712" s="67" t="str">
        <f>INDEX(Hosts!$A:$O,MATCH(Places!$C712,Hosts!$A:$A,0),MATCH(Places!G$1,Hosts!$1:$1,0))</f>
        <v>No</v>
      </c>
      <c r="H712">
        <v>11</v>
      </c>
      <c r="I712" t="str">
        <f>VLOOKUP($H712,Neighborhoods!$A:$C,2,0)</f>
        <v>Brooklyn</v>
      </c>
      <c r="J712" t="str">
        <f>VLOOKUP($H712,Neighborhoods!$A:$C,3,0)</f>
        <v>Greenpoint</v>
      </c>
      <c r="K712" t="s">
        <v>1</v>
      </c>
      <c r="L712" t="str">
        <f t="shared" si="44"/>
        <v>Yes</v>
      </c>
      <c r="M712">
        <v>2</v>
      </c>
      <c r="N712" t="str" cm="1">
        <f t="array" ref="N712">_xlfn.IFS(M712&lt;=2,"Small",M712&lt;=5,"Medium",M712&gt;5,"Large")</f>
        <v>Small</v>
      </c>
      <c r="O712" s="50">
        <v>79.290000000000006</v>
      </c>
      <c r="P712" s="67">
        <f t="shared" si="45"/>
        <v>0.03</v>
      </c>
      <c r="Q712" s="52">
        <v>4.67</v>
      </c>
      <c r="R712" s="52" t="str" cm="1">
        <f t="array" ref="R712">_xlfn.IFS(ROUND(Q712,0)=5,"Excellent",ROUND(Q712,0)=4,"Good",ROUND(Q712,0)=3,"Ok",ROUND(Q712,0)&lt;3,"Bad")</f>
        <v>Excellent</v>
      </c>
      <c r="S712">
        <v>3</v>
      </c>
      <c r="T712" t="str">
        <f t="shared" si="46"/>
        <v>No</v>
      </c>
      <c r="U712" s="65">
        <v>41798</v>
      </c>
      <c r="V712" s="65">
        <v>43310</v>
      </c>
      <c r="W712">
        <v>328</v>
      </c>
      <c r="X712" t="str">
        <f t="shared" si="47"/>
        <v>Active</v>
      </c>
      <c r="Y712" t="s">
        <v>15615</v>
      </c>
    </row>
    <row r="713" spans="1:25" x14ac:dyDescent="0.25">
      <c r="A713">
        <v>712</v>
      </c>
      <c r="B713" t="s">
        <v>540</v>
      </c>
      <c r="C713">
        <v>1105</v>
      </c>
      <c r="D713" t="str">
        <f>VLOOKUP($C713,Hosts!$A:$O,10,0)</f>
        <v>New York</v>
      </c>
      <c r="E713" s="67">
        <f>INDEX(Hosts!$A:$O,MATCH(Places!$C713,Hosts!$A:$A,0),MATCH(Places!E$1,Hosts!$1:$1,0))</f>
        <v>1</v>
      </c>
      <c r="F713" s="67">
        <f>INDEX(Hosts!$A:$O,MATCH(Places!$C713,Hosts!$A:$A,0),MATCH(Places!F$1,Hosts!$1:$1,0))</f>
        <v>0.46</v>
      </c>
      <c r="G713" s="67" t="str">
        <f>INDEX(Hosts!$A:$O,MATCH(Places!$C713,Hosts!$A:$A,0),MATCH(Places!G$1,Hosts!$1:$1,0))</f>
        <v>Yes</v>
      </c>
      <c r="H713">
        <v>16</v>
      </c>
      <c r="I713" t="str">
        <f>VLOOKUP($H713,Neighborhoods!$A:$C,2,0)</f>
        <v>Manhattan</v>
      </c>
      <c r="J713" t="str">
        <f>VLOOKUP($H713,Neighborhoods!$A:$C,3,0)</f>
        <v>Harlem</v>
      </c>
      <c r="K713" t="s">
        <v>1</v>
      </c>
      <c r="L713" t="str">
        <f t="shared" si="44"/>
        <v>Yes</v>
      </c>
      <c r="M713">
        <v>1</v>
      </c>
      <c r="N713" t="str" cm="1">
        <f t="array" ref="N713">_xlfn.IFS(M713&lt;=2,"Small",M713&lt;=5,"Medium",M713&gt;5,"Large")</f>
        <v>Small</v>
      </c>
      <c r="O713" s="50">
        <v>42</v>
      </c>
      <c r="P713" s="67">
        <f t="shared" si="45"/>
        <v>0.03</v>
      </c>
      <c r="Q713" s="52">
        <v>4.67</v>
      </c>
      <c r="R713" s="52" t="str" cm="1">
        <f t="array" ref="R713">_xlfn.IFS(ROUND(Q713,0)=5,"Excellent",ROUND(Q713,0)=4,"Good",ROUND(Q713,0)=3,"Ok",ROUND(Q713,0)&lt;3,"Bad")</f>
        <v>Excellent</v>
      </c>
      <c r="S713">
        <v>15</v>
      </c>
      <c r="T713" t="str">
        <f t="shared" si="46"/>
        <v>No</v>
      </c>
      <c r="U713" s="65">
        <v>41864</v>
      </c>
      <c r="V713" s="65">
        <v>43971</v>
      </c>
      <c r="W713">
        <v>365</v>
      </c>
      <c r="X713" t="str">
        <f t="shared" si="47"/>
        <v>Active</v>
      </c>
      <c r="Y713" t="s">
        <v>15615</v>
      </c>
    </row>
    <row r="714" spans="1:25" x14ac:dyDescent="0.25">
      <c r="A714">
        <v>713</v>
      </c>
      <c r="B714" t="s">
        <v>13948</v>
      </c>
      <c r="C714">
        <v>1175</v>
      </c>
      <c r="D714" t="str">
        <f>VLOOKUP($C714,Hosts!$A:$O,10,0)</f>
        <v>New York</v>
      </c>
      <c r="E714" s="67">
        <f>INDEX(Hosts!$A:$O,MATCH(Places!$C714,Hosts!$A:$A,0),MATCH(Places!E$1,Hosts!$1:$1,0))</f>
        <v>0.54</v>
      </c>
      <c r="F714" s="67">
        <f>INDEX(Hosts!$A:$O,MATCH(Places!$C714,Hosts!$A:$A,0),MATCH(Places!F$1,Hosts!$1:$1,0))</f>
        <v>0.86</v>
      </c>
      <c r="G714" s="67" t="str">
        <f>INDEX(Hosts!$A:$O,MATCH(Places!$C714,Hosts!$A:$A,0),MATCH(Places!G$1,Hosts!$1:$1,0))</f>
        <v>No</v>
      </c>
      <c r="H714">
        <v>7</v>
      </c>
      <c r="I714" t="str">
        <f>VLOOKUP($H714,Neighborhoods!$A:$C,2,0)</f>
        <v>Brooklyn</v>
      </c>
      <c r="J714" t="str">
        <f>VLOOKUP($H714,Neighborhoods!$A:$C,3,0)</f>
        <v>Bedford-Stuyvesant</v>
      </c>
      <c r="K714" t="s">
        <v>11822</v>
      </c>
      <c r="L714" t="str">
        <f t="shared" si="44"/>
        <v>No</v>
      </c>
      <c r="M714">
        <v>4</v>
      </c>
      <c r="N714" t="str" cm="1">
        <f t="array" ref="N714">_xlfn.IFS(M714&lt;=2,"Small",M714&lt;=5,"Medium",M714&gt;5,"Large")</f>
        <v>Medium</v>
      </c>
      <c r="O714" s="50">
        <v>98</v>
      </c>
      <c r="P714" s="67">
        <f t="shared" si="45"/>
        <v>0.03</v>
      </c>
      <c r="Q714" s="52">
        <v>4.18</v>
      </c>
      <c r="R714" s="52" t="str" cm="1">
        <f t="array" ref="R714">_xlfn.IFS(ROUND(Q714,0)=5,"Excellent",ROUND(Q714,0)=4,"Good",ROUND(Q714,0)=3,"Ok",ROUND(Q714,0)&lt;3,"Bad")</f>
        <v>Good</v>
      </c>
      <c r="S714">
        <v>217</v>
      </c>
      <c r="T714" t="str">
        <f t="shared" si="46"/>
        <v>No</v>
      </c>
      <c r="U714" s="65">
        <v>41686</v>
      </c>
      <c r="V714" s="65">
        <v>43827</v>
      </c>
      <c r="W714">
        <v>364</v>
      </c>
      <c r="X714" t="str">
        <f t="shared" si="47"/>
        <v>Active</v>
      </c>
      <c r="Y714" t="s">
        <v>15615</v>
      </c>
    </row>
    <row r="715" spans="1:25" x14ac:dyDescent="0.25">
      <c r="A715">
        <v>714</v>
      </c>
      <c r="B715" t="s">
        <v>541</v>
      </c>
      <c r="C715">
        <v>1543</v>
      </c>
      <c r="D715" t="str">
        <f>VLOOKUP($C715,Hosts!$A:$O,10,0)</f>
        <v>New York</v>
      </c>
      <c r="E715" s="67">
        <f>INDEX(Hosts!$A:$O,MATCH(Places!$C715,Hosts!$A:$A,0),MATCH(Places!E$1,Hosts!$1:$1,0))</f>
        <v>1</v>
      </c>
      <c r="F715" s="67">
        <f>INDEX(Hosts!$A:$O,MATCH(Places!$C715,Hosts!$A:$A,0),MATCH(Places!F$1,Hosts!$1:$1,0))</f>
        <v>0.91</v>
      </c>
      <c r="G715" s="67" t="str">
        <f>INDEX(Hosts!$A:$O,MATCH(Places!$C715,Hosts!$A:$A,0),MATCH(Places!G$1,Hosts!$1:$1,0))</f>
        <v>Yes</v>
      </c>
      <c r="H715">
        <v>14</v>
      </c>
      <c r="I715" t="str">
        <f>VLOOKUP($H715,Neighborhoods!$A:$C,2,0)</f>
        <v>Manhattan</v>
      </c>
      <c r="J715" t="str">
        <f>VLOOKUP($H715,Neighborhoods!$A:$C,3,0)</f>
        <v>East Harlem</v>
      </c>
      <c r="K715" t="s">
        <v>1</v>
      </c>
      <c r="L715" t="str">
        <f t="shared" si="44"/>
        <v>Yes</v>
      </c>
      <c r="M715">
        <v>3</v>
      </c>
      <c r="N715" t="str" cm="1">
        <f t="array" ref="N715">_xlfn.IFS(M715&lt;=2,"Small",M715&lt;=5,"Medium",M715&gt;5,"Large")</f>
        <v>Medium</v>
      </c>
      <c r="O715" s="50">
        <v>116</v>
      </c>
      <c r="P715" s="67">
        <f t="shared" si="45"/>
        <v>0.03</v>
      </c>
      <c r="Q715" s="52">
        <v>4.99</v>
      </c>
      <c r="R715" s="52" t="str" cm="1">
        <f t="array" ref="R715">_xlfn.IFS(ROUND(Q715,0)=5,"Excellent",ROUND(Q715,0)=4,"Good",ROUND(Q715,0)=3,"Ok",ROUND(Q715,0)&lt;3,"Bad")</f>
        <v>Excellent</v>
      </c>
      <c r="S715">
        <v>268</v>
      </c>
      <c r="T715" t="str">
        <f t="shared" si="46"/>
        <v>Yes</v>
      </c>
      <c r="U715" s="65">
        <v>41687</v>
      </c>
      <c r="V715" s="65">
        <v>43907</v>
      </c>
      <c r="W715">
        <v>248</v>
      </c>
      <c r="X715" t="str">
        <f t="shared" si="47"/>
        <v>Active</v>
      </c>
      <c r="Y715" t="s">
        <v>15615</v>
      </c>
    </row>
    <row r="716" spans="1:25" x14ac:dyDescent="0.25">
      <c r="A716">
        <v>715</v>
      </c>
      <c r="B716" t="s">
        <v>13504</v>
      </c>
      <c r="C716">
        <v>1517</v>
      </c>
      <c r="D716" t="str">
        <f>VLOOKUP($C716,Hosts!$A:$O,10,0)</f>
        <v>New York</v>
      </c>
      <c r="E716" s="67">
        <f>INDEX(Hosts!$A:$O,MATCH(Places!$C716,Hosts!$A:$A,0),MATCH(Places!E$1,Hosts!$1:$1,0))</f>
        <v>1</v>
      </c>
      <c r="F716" s="67">
        <f>INDEX(Hosts!$A:$O,MATCH(Places!$C716,Hosts!$A:$A,0),MATCH(Places!F$1,Hosts!$1:$1,0))</f>
        <v>1</v>
      </c>
      <c r="G716" s="67" t="str">
        <f>INDEX(Hosts!$A:$O,MATCH(Places!$C716,Hosts!$A:$A,0),MATCH(Places!G$1,Hosts!$1:$1,0))</f>
        <v>Yes</v>
      </c>
      <c r="H716">
        <v>16</v>
      </c>
      <c r="I716" t="str">
        <f>VLOOKUP($H716,Neighborhoods!$A:$C,2,0)</f>
        <v>Manhattan</v>
      </c>
      <c r="J716" t="str">
        <f>VLOOKUP($H716,Neighborhoods!$A:$C,3,0)</f>
        <v>Harlem</v>
      </c>
      <c r="K716" t="s">
        <v>11822</v>
      </c>
      <c r="L716" t="str">
        <f t="shared" si="44"/>
        <v>No</v>
      </c>
      <c r="M716">
        <v>4</v>
      </c>
      <c r="N716" t="str" cm="1">
        <f t="array" ref="N716">_xlfn.IFS(M716&lt;=2,"Small",M716&lt;=5,"Medium",M716&gt;5,"Large")</f>
        <v>Medium</v>
      </c>
      <c r="O716" s="50">
        <v>101</v>
      </c>
      <c r="P716" s="67">
        <f t="shared" si="45"/>
        <v>0.03</v>
      </c>
      <c r="Q716" s="52">
        <v>4.75</v>
      </c>
      <c r="R716" s="52" t="str" cm="1">
        <f t="array" ref="R716">_xlfn.IFS(ROUND(Q716,0)=5,"Excellent",ROUND(Q716,0)=4,"Good",ROUND(Q716,0)=3,"Ok",ROUND(Q716,0)&lt;3,"Bad")</f>
        <v>Excellent</v>
      </c>
      <c r="S716">
        <v>99</v>
      </c>
      <c r="T716" t="str">
        <f t="shared" si="46"/>
        <v>No</v>
      </c>
      <c r="U716" s="65">
        <v>41872</v>
      </c>
      <c r="V716" s="65">
        <v>43835</v>
      </c>
      <c r="W716">
        <v>90</v>
      </c>
      <c r="X716" t="str">
        <f t="shared" si="47"/>
        <v>Active</v>
      </c>
      <c r="Y716" t="s">
        <v>15615</v>
      </c>
    </row>
    <row r="717" spans="1:25" x14ac:dyDescent="0.25">
      <c r="A717">
        <v>716</v>
      </c>
      <c r="B717" t="s">
        <v>542</v>
      </c>
      <c r="C717">
        <v>1549</v>
      </c>
      <c r="D717" t="str">
        <f>VLOOKUP($C717,Hosts!$A:$O,10,0)</f>
        <v>New York</v>
      </c>
      <c r="E717" s="67">
        <f>INDEX(Hosts!$A:$O,MATCH(Places!$C717,Hosts!$A:$A,0),MATCH(Places!E$1,Hosts!$1:$1,0))</f>
        <v>1</v>
      </c>
      <c r="F717" s="67">
        <f>INDEX(Hosts!$A:$O,MATCH(Places!$C717,Hosts!$A:$A,0),MATCH(Places!F$1,Hosts!$1:$1,0))</f>
        <v>0.8</v>
      </c>
      <c r="G717" s="67" t="str">
        <f>INDEX(Hosts!$A:$O,MATCH(Places!$C717,Hosts!$A:$A,0),MATCH(Places!G$1,Hosts!$1:$1,0))</f>
        <v>No</v>
      </c>
      <c r="H717">
        <v>21</v>
      </c>
      <c r="I717" t="str">
        <f>VLOOKUP($H717,Neighborhoods!$A:$C,2,0)</f>
        <v>Queens</v>
      </c>
      <c r="J717" t="str">
        <f>VLOOKUP($H717,Neighborhoods!$A:$C,3,0)</f>
        <v>Astoria</v>
      </c>
      <c r="K717" t="s">
        <v>1</v>
      </c>
      <c r="L717" t="str">
        <f t="shared" si="44"/>
        <v>Yes</v>
      </c>
      <c r="M717">
        <v>2</v>
      </c>
      <c r="N717" t="str" cm="1">
        <f t="array" ref="N717">_xlfn.IFS(M717&lt;=2,"Small",M717&lt;=5,"Medium",M717&gt;5,"Large")</f>
        <v>Small</v>
      </c>
      <c r="O717" s="50">
        <v>53</v>
      </c>
      <c r="P717" s="67">
        <f t="shared" si="45"/>
        <v>0.03</v>
      </c>
      <c r="Q717" s="52">
        <v>4.9000000000000004</v>
      </c>
      <c r="R717" s="52" t="str" cm="1">
        <f t="array" ref="R717">_xlfn.IFS(ROUND(Q717,0)=5,"Excellent",ROUND(Q717,0)=4,"Good",ROUND(Q717,0)=3,"Ok",ROUND(Q717,0)&lt;3,"Bad")</f>
        <v>Excellent</v>
      </c>
      <c r="S717">
        <v>188</v>
      </c>
      <c r="T717" t="str">
        <f t="shared" si="46"/>
        <v>Yes</v>
      </c>
      <c r="U717" s="65">
        <v>41708</v>
      </c>
      <c r="V717" s="65">
        <v>43895</v>
      </c>
      <c r="W717">
        <v>91</v>
      </c>
      <c r="X717" t="str">
        <f t="shared" si="47"/>
        <v>Active</v>
      </c>
      <c r="Y717" t="s">
        <v>15616</v>
      </c>
    </row>
    <row r="718" spans="1:25" x14ac:dyDescent="0.25">
      <c r="A718">
        <v>717</v>
      </c>
      <c r="B718" t="s">
        <v>543</v>
      </c>
      <c r="C718">
        <v>1550</v>
      </c>
      <c r="D718" t="str">
        <f>VLOOKUP($C718,Hosts!$A:$O,10,0)</f>
        <v>New York</v>
      </c>
      <c r="E718" s="67">
        <f>INDEX(Hosts!$A:$O,MATCH(Places!$C718,Hosts!$A:$A,0),MATCH(Places!E$1,Hosts!$1:$1,0))</f>
        <v>1</v>
      </c>
      <c r="F718" s="67">
        <f>INDEX(Hosts!$A:$O,MATCH(Places!$C718,Hosts!$A:$A,0),MATCH(Places!F$1,Hosts!$1:$1,0))</f>
        <v>0.9</v>
      </c>
      <c r="G718" s="67" t="str">
        <f>INDEX(Hosts!$A:$O,MATCH(Places!$C718,Hosts!$A:$A,0),MATCH(Places!G$1,Hosts!$1:$1,0))</f>
        <v>Yes</v>
      </c>
      <c r="H718">
        <v>9</v>
      </c>
      <c r="I718" t="str">
        <f>VLOOKUP($H718,Neighborhoods!$A:$C,2,0)</f>
        <v>Brooklyn</v>
      </c>
      <c r="J718" t="str">
        <f>VLOOKUP($H718,Neighborhoods!$A:$C,3,0)</f>
        <v>Crown Heights</v>
      </c>
      <c r="K718" t="s">
        <v>11822</v>
      </c>
      <c r="L718" t="str">
        <f t="shared" si="44"/>
        <v>No</v>
      </c>
      <c r="M718">
        <v>7</v>
      </c>
      <c r="N718" t="str" cm="1">
        <f t="array" ref="N718">_xlfn.IFS(M718&lt;=2,"Small",M718&lt;=5,"Medium",M718&gt;5,"Large")</f>
        <v>Large</v>
      </c>
      <c r="O718" s="50">
        <v>197</v>
      </c>
      <c r="P718" s="67">
        <f t="shared" si="45"/>
        <v>0.03</v>
      </c>
      <c r="Q718" s="52">
        <v>4.8899999999999997</v>
      </c>
      <c r="R718" s="52" t="str" cm="1">
        <f t="array" ref="R718">_xlfn.IFS(ROUND(Q718,0)=5,"Excellent",ROUND(Q718,0)=4,"Good",ROUND(Q718,0)=3,"Ok",ROUND(Q718,0)&lt;3,"Bad")</f>
        <v>Excellent</v>
      </c>
      <c r="S718">
        <v>85</v>
      </c>
      <c r="T718" t="str">
        <f t="shared" si="46"/>
        <v>No</v>
      </c>
      <c r="U718" s="65">
        <v>41778</v>
      </c>
      <c r="V718" s="65">
        <v>43832</v>
      </c>
      <c r="W718">
        <v>197</v>
      </c>
      <c r="X718" t="str">
        <f t="shared" si="47"/>
        <v>Active</v>
      </c>
      <c r="Y718" t="s">
        <v>15615</v>
      </c>
    </row>
    <row r="719" spans="1:25" x14ac:dyDescent="0.25">
      <c r="A719">
        <v>718</v>
      </c>
      <c r="B719" t="s">
        <v>544</v>
      </c>
      <c r="C719">
        <v>856</v>
      </c>
      <c r="D719" t="str">
        <f>VLOOKUP($C719,Hosts!$A:$O,10,0)</f>
        <v>New York</v>
      </c>
      <c r="E719" s="67">
        <f>INDEX(Hosts!$A:$O,MATCH(Places!$C719,Hosts!$A:$A,0),MATCH(Places!E$1,Hosts!$1:$1,0))</f>
        <v>0.28999999999999998</v>
      </c>
      <c r="F719" s="67">
        <f>INDEX(Hosts!$A:$O,MATCH(Places!$C719,Hosts!$A:$A,0),MATCH(Places!F$1,Hosts!$1:$1,0))</f>
        <v>0.6</v>
      </c>
      <c r="G719" s="67" t="str">
        <f>INDEX(Hosts!$A:$O,MATCH(Places!$C719,Hosts!$A:$A,0),MATCH(Places!G$1,Hosts!$1:$1,0))</f>
        <v>No</v>
      </c>
      <c r="H719">
        <v>17</v>
      </c>
      <c r="I719" t="str">
        <f>VLOOKUP($H719,Neighborhoods!$A:$C,2,0)</f>
        <v>Manhattan</v>
      </c>
      <c r="J719" t="str">
        <f>VLOOKUP($H719,Neighborhoods!$A:$C,3,0)</f>
        <v>Hell's Kitchen</v>
      </c>
      <c r="K719" t="s">
        <v>11822</v>
      </c>
      <c r="L719" t="str">
        <f t="shared" si="44"/>
        <v>No</v>
      </c>
      <c r="M719">
        <v>2</v>
      </c>
      <c r="N719" t="str" cm="1">
        <f t="array" ref="N719">_xlfn.IFS(M719&lt;=2,"Small",M719&lt;=5,"Medium",M719&gt;5,"Large")</f>
        <v>Small</v>
      </c>
      <c r="O719" s="50">
        <v>170</v>
      </c>
      <c r="P719" s="67">
        <f t="shared" si="45"/>
        <v>0.03</v>
      </c>
      <c r="Q719" s="52">
        <v>4.72</v>
      </c>
      <c r="R719" s="52" t="str" cm="1">
        <f t="array" ref="R719">_xlfn.IFS(ROUND(Q719,0)=5,"Excellent",ROUND(Q719,0)=4,"Good",ROUND(Q719,0)=3,"Ok",ROUND(Q719,0)&lt;3,"Bad")</f>
        <v>Excellent</v>
      </c>
      <c r="S719">
        <v>178</v>
      </c>
      <c r="T719" t="str">
        <f t="shared" si="46"/>
        <v>No</v>
      </c>
      <c r="U719" s="65">
        <v>41715</v>
      </c>
      <c r="V719" s="65">
        <v>43832</v>
      </c>
      <c r="W719">
        <v>162</v>
      </c>
      <c r="X719" t="str">
        <f t="shared" si="47"/>
        <v>Active</v>
      </c>
      <c r="Y719" t="s">
        <v>15615</v>
      </c>
    </row>
    <row r="720" spans="1:25" x14ac:dyDescent="0.25">
      <c r="A720">
        <v>719</v>
      </c>
      <c r="B720" t="s">
        <v>545</v>
      </c>
      <c r="C720">
        <v>1040</v>
      </c>
      <c r="D720" t="str">
        <f>VLOOKUP($C720,Hosts!$A:$O,10,0)</f>
        <v>New York</v>
      </c>
      <c r="E720" s="67">
        <f>INDEX(Hosts!$A:$O,MATCH(Places!$C720,Hosts!$A:$A,0),MATCH(Places!E$1,Hosts!$1:$1,0))</f>
        <v>0.5</v>
      </c>
      <c r="F720" s="67">
        <f>INDEX(Hosts!$A:$O,MATCH(Places!$C720,Hosts!$A:$A,0),MATCH(Places!F$1,Hosts!$1:$1,0))</f>
        <v>0</v>
      </c>
      <c r="G720" s="67" t="str">
        <f>INDEX(Hosts!$A:$O,MATCH(Places!$C720,Hosts!$A:$A,0),MATCH(Places!G$1,Hosts!$1:$1,0))</f>
        <v>No</v>
      </c>
      <c r="H720">
        <v>7</v>
      </c>
      <c r="I720" t="str">
        <f>VLOOKUP($H720,Neighborhoods!$A:$C,2,0)</f>
        <v>Brooklyn</v>
      </c>
      <c r="J720" t="str">
        <f>VLOOKUP($H720,Neighborhoods!$A:$C,3,0)</f>
        <v>Bedford-Stuyvesant</v>
      </c>
      <c r="K720" t="s">
        <v>11822</v>
      </c>
      <c r="L720" t="str">
        <f t="shared" si="44"/>
        <v>No</v>
      </c>
      <c r="M720">
        <v>6</v>
      </c>
      <c r="N720" t="str" cm="1">
        <f t="array" ref="N720">_xlfn.IFS(M720&lt;=2,"Small",M720&lt;=5,"Medium",M720&gt;5,"Large")</f>
        <v>Large</v>
      </c>
      <c r="O720" s="50">
        <v>1000</v>
      </c>
      <c r="P720" s="67">
        <f t="shared" si="45"/>
        <v>7.0000000000000007E-2</v>
      </c>
      <c r="Q720" s="52">
        <v>4.6399999999999997</v>
      </c>
      <c r="R720" s="52" t="str" cm="1">
        <f t="array" ref="R720">_xlfn.IFS(ROUND(Q720,0)=5,"Excellent",ROUND(Q720,0)=4,"Good",ROUND(Q720,0)=3,"Ok",ROUND(Q720,0)&lt;3,"Bad")</f>
        <v>Excellent</v>
      </c>
      <c r="S720">
        <v>11</v>
      </c>
      <c r="T720" t="str">
        <f t="shared" si="46"/>
        <v>No</v>
      </c>
      <c r="U720" s="65">
        <v>41896</v>
      </c>
      <c r="V720" s="65">
        <v>42297</v>
      </c>
      <c r="W720">
        <v>365</v>
      </c>
      <c r="X720" t="str">
        <f t="shared" si="47"/>
        <v>Active</v>
      </c>
      <c r="Y720" t="s">
        <v>15615</v>
      </c>
    </row>
    <row r="721" spans="1:25" x14ac:dyDescent="0.25">
      <c r="A721">
        <v>720</v>
      </c>
      <c r="B721" t="s">
        <v>13773</v>
      </c>
      <c r="C721">
        <v>798</v>
      </c>
      <c r="D721" t="str">
        <f>VLOOKUP($C721,Hosts!$A:$O,10,0)</f>
        <v>New York</v>
      </c>
      <c r="E721" s="67">
        <f>INDEX(Hosts!$A:$O,MATCH(Places!$C721,Hosts!$A:$A,0),MATCH(Places!E$1,Hosts!$1:$1,0))</f>
        <v>1</v>
      </c>
      <c r="F721" s="67">
        <f>INDEX(Hosts!$A:$O,MATCH(Places!$C721,Hosts!$A:$A,0),MATCH(Places!F$1,Hosts!$1:$1,0))</f>
        <v>1</v>
      </c>
      <c r="G721" s="67" t="str">
        <f>INDEX(Hosts!$A:$O,MATCH(Places!$C721,Hosts!$A:$A,0),MATCH(Places!G$1,Hosts!$1:$1,0))</f>
        <v>No</v>
      </c>
      <c r="H721">
        <v>7</v>
      </c>
      <c r="I721" t="str">
        <f>VLOOKUP($H721,Neighborhoods!$A:$C,2,0)</f>
        <v>Brooklyn</v>
      </c>
      <c r="J721" t="str">
        <f>VLOOKUP($H721,Neighborhoods!$A:$C,3,0)</f>
        <v>Bedford-Stuyvesant</v>
      </c>
      <c r="K721" t="s">
        <v>1</v>
      </c>
      <c r="L721" t="str">
        <f t="shared" si="44"/>
        <v>Yes</v>
      </c>
      <c r="M721">
        <v>2</v>
      </c>
      <c r="N721" t="str" cm="1">
        <f t="array" ref="N721">_xlfn.IFS(M721&lt;=2,"Small",M721&lt;=5,"Medium",M721&gt;5,"Large")</f>
        <v>Small</v>
      </c>
      <c r="O721" s="50">
        <v>51</v>
      </c>
      <c r="P721" s="67">
        <f t="shared" si="45"/>
        <v>0.03</v>
      </c>
      <c r="Q721" s="52">
        <v>4.59</v>
      </c>
      <c r="R721" s="52" t="str" cm="1">
        <f t="array" ref="R721">_xlfn.IFS(ROUND(Q721,0)=5,"Excellent",ROUND(Q721,0)=4,"Good",ROUND(Q721,0)=3,"Ok",ROUND(Q721,0)&lt;3,"Bad")</f>
        <v>Excellent</v>
      </c>
      <c r="S721">
        <v>56</v>
      </c>
      <c r="T721" t="str">
        <f t="shared" si="46"/>
        <v>No</v>
      </c>
      <c r="U721" s="65">
        <v>41692</v>
      </c>
      <c r="V721" s="65">
        <v>43921</v>
      </c>
      <c r="W721">
        <v>136</v>
      </c>
      <c r="X721" t="str">
        <f t="shared" si="47"/>
        <v>Active</v>
      </c>
      <c r="Y721" t="s">
        <v>15616</v>
      </c>
    </row>
    <row r="722" spans="1:25" x14ac:dyDescent="0.25">
      <c r="A722">
        <v>721</v>
      </c>
      <c r="B722" t="s">
        <v>546</v>
      </c>
      <c r="C722">
        <v>1553</v>
      </c>
      <c r="D722" t="str">
        <f>VLOOKUP($C722,Hosts!$A:$O,10,0)</f>
        <v>New York</v>
      </c>
      <c r="E722" s="67">
        <f>INDEX(Hosts!$A:$O,MATCH(Places!$C722,Hosts!$A:$A,0),MATCH(Places!E$1,Hosts!$1:$1,0))</f>
        <v>0.67</v>
      </c>
      <c r="F722" s="67">
        <f>INDEX(Hosts!$A:$O,MATCH(Places!$C722,Hosts!$A:$A,0),MATCH(Places!F$1,Hosts!$1:$1,0))</f>
        <v>0</v>
      </c>
      <c r="G722" s="67" t="str">
        <f>INDEX(Hosts!$A:$O,MATCH(Places!$C722,Hosts!$A:$A,0),MATCH(Places!G$1,Hosts!$1:$1,0))</f>
        <v>No</v>
      </c>
      <c r="H722">
        <v>25</v>
      </c>
      <c r="I722" t="str">
        <f>VLOOKUP($H722,Neighborhoods!$A:$C,2,0)</f>
        <v>Queens</v>
      </c>
      <c r="J722" t="str">
        <f>VLOOKUP($H722,Neighborhoods!$A:$C,3,0)</f>
        <v>Ridgewood</v>
      </c>
      <c r="K722" t="s">
        <v>1</v>
      </c>
      <c r="L722" t="str">
        <f t="shared" si="44"/>
        <v>Yes</v>
      </c>
      <c r="M722">
        <v>2</v>
      </c>
      <c r="N722" t="str" cm="1">
        <f t="array" ref="N722">_xlfn.IFS(M722&lt;=2,"Small",M722&lt;=5,"Medium",M722&gt;5,"Large")</f>
        <v>Small</v>
      </c>
      <c r="O722" s="50">
        <v>193</v>
      </c>
      <c r="P722" s="67">
        <f t="shared" si="45"/>
        <v>0.03</v>
      </c>
      <c r="Q722" s="52">
        <v>4.76</v>
      </c>
      <c r="R722" s="52" t="str" cm="1">
        <f t="array" ref="R722">_xlfn.IFS(ROUND(Q722,0)=5,"Excellent",ROUND(Q722,0)=4,"Good",ROUND(Q722,0)=3,"Ok",ROUND(Q722,0)&lt;3,"Bad")</f>
        <v>Excellent</v>
      </c>
      <c r="S722">
        <v>29</v>
      </c>
      <c r="T722" t="str">
        <f t="shared" si="46"/>
        <v>No</v>
      </c>
      <c r="U722" s="65">
        <v>41715</v>
      </c>
      <c r="V722" s="65">
        <v>43693</v>
      </c>
      <c r="W722">
        <v>365</v>
      </c>
      <c r="X722" t="str">
        <f t="shared" si="47"/>
        <v>Active</v>
      </c>
      <c r="Y722" t="s">
        <v>15615</v>
      </c>
    </row>
    <row r="723" spans="1:25" x14ac:dyDescent="0.25">
      <c r="A723">
        <v>722</v>
      </c>
      <c r="B723" t="s">
        <v>547</v>
      </c>
      <c r="C723">
        <v>1554</v>
      </c>
      <c r="D723" t="str">
        <f>VLOOKUP($C723,Hosts!$A:$O,10,0)</f>
        <v>New York</v>
      </c>
      <c r="E723" s="67">
        <f>INDEX(Hosts!$A:$O,MATCH(Places!$C723,Hosts!$A:$A,0),MATCH(Places!E$1,Hosts!$1:$1,0))</f>
        <v>1</v>
      </c>
      <c r="F723" s="67">
        <f>INDEX(Hosts!$A:$O,MATCH(Places!$C723,Hosts!$A:$A,0),MATCH(Places!F$1,Hosts!$1:$1,0))</f>
        <v>1</v>
      </c>
      <c r="G723" s="67" t="str">
        <f>INDEX(Hosts!$A:$O,MATCH(Places!$C723,Hosts!$A:$A,0),MATCH(Places!G$1,Hosts!$1:$1,0))</f>
        <v>Yes</v>
      </c>
      <c r="H723">
        <v>17</v>
      </c>
      <c r="I723" t="str">
        <f>VLOOKUP($H723,Neighborhoods!$A:$C,2,0)</f>
        <v>Manhattan</v>
      </c>
      <c r="J723" t="str">
        <f>VLOOKUP($H723,Neighborhoods!$A:$C,3,0)</f>
        <v>Hell's Kitchen</v>
      </c>
      <c r="K723" t="s">
        <v>11822</v>
      </c>
      <c r="L723" t="str">
        <f t="shared" si="44"/>
        <v>No</v>
      </c>
      <c r="M723">
        <v>2</v>
      </c>
      <c r="N723" t="str" cm="1">
        <f t="array" ref="N723">_xlfn.IFS(M723&lt;=2,"Small",M723&lt;=5,"Medium",M723&gt;5,"Large")</f>
        <v>Small</v>
      </c>
      <c r="O723" s="50">
        <v>245</v>
      </c>
      <c r="P723" s="67">
        <f t="shared" si="45"/>
        <v>0.04</v>
      </c>
      <c r="Q723" s="52">
        <v>4.99</v>
      </c>
      <c r="R723" s="52" t="str" cm="1">
        <f t="array" ref="R723">_xlfn.IFS(ROUND(Q723,0)=5,"Excellent",ROUND(Q723,0)=4,"Good",ROUND(Q723,0)=3,"Ok",ROUND(Q723,0)&lt;3,"Bad")</f>
        <v>Excellent</v>
      </c>
      <c r="S723">
        <v>77</v>
      </c>
      <c r="T723" t="str">
        <f t="shared" si="46"/>
        <v>No</v>
      </c>
      <c r="U723" s="65">
        <v>43022</v>
      </c>
      <c r="V723" s="65">
        <v>43902</v>
      </c>
      <c r="W723">
        <v>328</v>
      </c>
      <c r="X723" t="str">
        <f t="shared" si="47"/>
        <v>Active</v>
      </c>
      <c r="Y723" t="s">
        <v>15615</v>
      </c>
    </row>
    <row r="724" spans="1:25" x14ac:dyDescent="0.25">
      <c r="A724">
        <v>723</v>
      </c>
      <c r="B724" t="s">
        <v>548</v>
      </c>
      <c r="C724">
        <v>1555</v>
      </c>
      <c r="D724" t="str">
        <f>VLOOKUP($C724,Hosts!$A:$O,10,0)</f>
        <v>New York</v>
      </c>
      <c r="E724" s="67">
        <f>INDEX(Hosts!$A:$O,MATCH(Places!$C724,Hosts!$A:$A,0),MATCH(Places!E$1,Hosts!$1:$1,0))</f>
        <v>0.5</v>
      </c>
      <c r="F724" s="67">
        <f>INDEX(Hosts!$A:$O,MATCH(Places!$C724,Hosts!$A:$A,0),MATCH(Places!F$1,Hosts!$1:$1,0))</f>
        <v>0.97</v>
      </c>
      <c r="G724" s="67" t="str">
        <f>INDEX(Hosts!$A:$O,MATCH(Places!$C724,Hosts!$A:$A,0),MATCH(Places!G$1,Hosts!$1:$1,0))</f>
        <v>No</v>
      </c>
      <c r="H724">
        <v>9</v>
      </c>
      <c r="I724" t="str">
        <f>VLOOKUP($H724,Neighborhoods!$A:$C,2,0)</f>
        <v>Brooklyn</v>
      </c>
      <c r="J724" t="str">
        <f>VLOOKUP($H724,Neighborhoods!$A:$C,3,0)</f>
        <v>Crown Heights</v>
      </c>
      <c r="K724" t="s">
        <v>11822</v>
      </c>
      <c r="L724" t="str">
        <f t="shared" si="44"/>
        <v>No</v>
      </c>
      <c r="M724">
        <v>5</v>
      </c>
      <c r="N724" t="str" cm="1">
        <f t="array" ref="N724">_xlfn.IFS(M724&lt;=2,"Small",M724&lt;=5,"Medium",M724&gt;5,"Large")</f>
        <v>Medium</v>
      </c>
      <c r="O724" s="50">
        <v>130</v>
      </c>
      <c r="P724" s="67">
        <f t="shared" si="45"/>
        <v>0.03</v>
      </c>
      <c r="Q724" s="52">
        <v>4.59</v>
      </c>
      <c r="R724" s="52" t="str" cm="1">
        <f t="array" ref="R724">_xlfn.IFS(ROUND(Q724,0)=5,"Excellent",ROUND(Q724,0)=4,"Good",ROUND(Q724,0)=3,"Ok",ROUND(Q724,0)&lt;3,"Bad")</f>
        <v>Excellent</v>
      </c>
      <c r="S724">
        <v>216</v>
      </c>
      <c r="T724" t="str">
        <f t="shared" si="46"/>
        <v>No</v>
      </c>
      <c r="U724" s="65">
        <v>41708</v>
      </c>
      <c r="V724" s="65">
        <v>43849</v>
      </c>
      <c r="W724">
        <v>350</v>
      </c>
      <c r="X724" t="str">
        <f t="shared" si="47"/>
        <v>Active</v>
      </c>
      <c r="Y724" t="s">
        <v>15615</v>
      </c>
    </row>
    <row r="725" spans="1:25" x14ac:dyDescent="0.25">
      <c r="A725">
        <v>724</v>
      </c>
      <c r="B725" t="s">
        <v>549</v>
      </c>
      <c r="C725">
        <v>1558</v>
      </c>
      <c r="D725" t="str">
        <f>VLOOKUP($C725,Hosts!$A:$O,10,0)</f>
        <v>New York</v>
      </c>
      <c r="E725" s="67">
        <f>INDEX(Hosts!$A:$O,MATCH(Places!$C725,Hosts!$A:$A,0),MATCH(Places!E$1,Hosts!$1:$1,0))</f>
        <v>1</v>
      </c>
      <c r="F725" s="67">
        <f>INDEX(Hosts!$A:$O,MATCH(Places!$C725,Hosts!$A:$A,0),MATCH(Places!F$1,Hosts!$1:$1,0))</f>
        <v>0.93</v>
      </c>
      <c r="G725" s="67" t="str">
        <f>INDEX(Hosts!$A:$O,MATCH(Places!$C725,Hosts!$A:$A,0),MATCH(Places!G$1,Hosts!$1:$1,0))</f>
        <v>Yes</v>
      </c>
      <c r="H725">
        <v>7</v>
      </c>
      <c r="I725" t="str">
        <f>VLOOKUP($H725,Neighborhoods!$A:$C,2,0)</f>
        <v>Brooklyn</v>
      </c>
      <c r="J725" t="str">
        <f>VLOOKUP($H725,Neighborhoods!$A:$C,3,0)</f>
        <v>Bedford-Stuyvesant</v>
      </c>
      <c r="K725" t="s">
        <v>11822</v>
      </c>
      <c r="L725" t="str">
        <f t="shared" si="44"/>
        <v>No</v>
      </c>
      <c r="M725">
        <v>5</v>
      </c>
      <c r="N725" t="str" cm="1">
        <f t="array" ref="N725">_xlfn.IFS(M725&lt;=2,"Small",M725&lt;=5,"Medium",M725&gt;5,"Large")</f>
        <v>Medium</v>
      </c>
      <c r="O725" s="50">
        <v>143</v>
      </c>
      <c r="P725" s="67">
        <f t="shared" si="45"/>
        <v>0.03</v>
      </c>
      <c r="Q725" s="52">
        <v>4.83</v>
      </c>
      <c r="R725" s="52" t="str" cm="1">
        <f t="array" ref="R725">_xlfn.IFS(ROUND(Q725,0)=5,"Excellent",ROUND(Q725,0)=4,"Good",ROUND(Q725,0)=3,"Ok",ROUND(Q725,0)&lt;3,"Bad")</f>
        <v>Excellent</v>
      </c>
      <c r="S725">
        <v>172</v>
      </c>
      <c r="T725" t="str">
        <f t="shared" si="46"/>
        <v>Yes</v>
      </c>
      <c r="U725" s="65">
        <v>41736</v>
      </c>
      <c r="V725" s="65">
        <v>43907</v>
      </c>
      <c r="W725">
        <v>227</v>
      </c>
      <c r="X725" t="str">
        <f t="shared" si="47"/>
        <v>Active</v>
      </c>
      <c r="Y725" t="s">
        <v>15615</v>
      </c>
    </row>
    <row r="726" spans="1:25" x14ac:dyDescent="0.25">
      <c r="A726">
        <v>725</v>
      </c>
      <c r="B726" t="s">
        <v>550</v>
      </c>
      <c r="C726">
        <v>882</v>
      </c>
      <c r="D726" t="str">
        <f>VLOOKUP($C726,Hosts!$A:$O,10,0)</f>
        <v>New York</v>
      </c>
      <c r="E726" s="67">
        <f>INDEX(Hosts!$A:$O,MATCH(Places!$C726,Hosts!$A:$A,0),MATCH(Places!E$1,Hosts!$1:$1,0))</f>
        <v>1</v>
      </c>
      <c r="F726" s="67">
        <f>INDEX(Hosts!$A:$O,MATCH(Places!$C726,Hosts!$A:$A,0),MATCH(Places!F$1,Hosts!$1:$1,0))</f>
        <v>0.68</v>
      </c>
      <c r="G726" s="67" t="str">
        <f>INDEX(Hosts!$A:$O,MATCH(Places!$C726,Hosts!$A:$A,0),MATCH(Places!G$1,Hosts!$1:$1,0))</f>
        <v>Yes</v>
      </c>
      <c r="H726">
        <v>8</v>
      </c>
      <c r="I726" t="str">
        <f>VLOOKUP($H726,Neighborhoods!$A:$C,2,0)</f>
        <v>Brooklyn</v>
      </c>
      <c r="J726" t="str">
        <f>VLOOKUP($H726,Neighborhoods!$A:$C,3,0)</f>
        <v>Bushwick</v>
      </c>
      <c r="K726" t="s">
        <v>1</v>
      </c>
      <c r="L726" t="str">
        <f t="shared" si="44"/>
        <v>Yes</v>
      </c>
      <c r="M726">
        <v>2</v>
      </c>
      <c r="N726" t="str" cm="1">
        <f t="array" ref="N726">_xlfn.IFS(M726&lt;=2,"Small",M726&lt;=5,"Medium",M726&gt;5,"Large")</f>
        <v>Small</v>
      </c>
      <c r="O726" s="50">
        <v>62</v>
      </c>
      <c r="P726" s="67">
        <f t="shared" si="45"/>
        <v>0.03</v>
      </c>
      <c r="Q726" s="52">
        <v>4.7699999999999996</v>
      </c>
      <c r="R726" s="52" t="str" cm="1">
        <f t="array" ref="R726">_xlfn.IFS(ROUND(Q726,0)=5,"Excellent",ROUND(Q726,0)=4,"Good",ROUND(Q726,0)=3,"Ok",ROUND(Q726,0)&lt;3,"Bad")</f>
        <v>Excellent</v>
      </c>
      <c r="S726">
        <v>43</v>
      </c>
      <c r="T726" t="str">
        <f t="shared" si="46"/>
        <v>No</v>
      </c>
      <c r="U726" s="65">
        <v>41863</v>
      </c>
      <c r="V726" s="65">
        <v>43904</v>
      </c>
      <c r="W726">
        <v>0</v>
      </c>
      <c r="X726" t="str">
        <f t="shared" si="47"/>
        <v>Inactive</v>
      </c>
      <c r="Y726" t="s">
        <v>15615</v>
      </c>
    </row>
    <row r="727" spans="1:25" x14ac:dyDescent="0.25">
      <c r="A727">
        <v>726</v>
      </c>
      <c r="B727" t="s">
        <v>551</v>
      </c>
      <c r="C727">
        <v>1076</v>
      </c>
      <c r="D727" t="str">
        <f>VLOOKUP($C727,Hosts!$A:$O,10,0)</f>
        <v>New York</v>
      </c>
      <c r="E727" s="67">
        <f>INDEX(Hosts!$A:$O,MATCH(Places!$C727,Hosts!$A:$A,0),MATCH(Places!E$1,Hosts!$1:$1,0))</f>
        <v>1</v>
      </c>
      <c r="F727" s="67">
        <f>INDEX(Hosts!$A:$O,MATCH(Places!$C727,Hosts!$A:$A,0),MATCH(Places!F$1,Hosts!$1:$1,0))</f>
        <v>1</v>
      </c>
      <c r="G727" s="67" t="str">
        <f>INDEX(Hosts!$A:$O,MATCH(Places!$C727,Hosts!$A:$A,0),MATCH(Places!G$1,Hosts!$1:$1,0))</f>
        <v>Yes</v>
      </c>
      <c r="H727">
        <v>16</v>
      </c>
      <c r="I727" t="str">
        <f>VLOOKUP($H727,Neighborhoods!$A:$C,2,0)</f>
        <v>Manhattan</v>
      </c>
      <c r="J727" t="str">
        <f>VLOOKUP($H727,Neighborhoods!$A:$C,3,0)</f>
        <v>Harlem</v>
      </c>
      <c r="K727" t="s">
        <v>1</v>
      </c>
      <c r="L727" t="str">
        <f t="shared" si="44"/>
        <v>Yes</v>
      </c>
      <c r="M727">
        <v>2</v>
      </c>
      <c r="N727" t="str" cm="1">
        <f t="array" ref="N727">_xlfn.IFS(M727&lt;=2,"Small",M727&lt;=5,"Medium",M727&gt;5,"Large")</f>
        <v>Small</v>
      </c>
      <c r="O727" s="50">
        <v>113</v>
      </c>
      <c r="P727" s="67">
        <f t="shared" si="45"/>
        <v>0.03</v>
      </c>
      <c r="Q727" s="52">
        <v>4.99</v>
      </c>
      <c r="R727" s="52" t="str" cm="1">
        <f t="array" ref="R727">_xlfn.IFS(ROUND(Q727,0)=5,"Excellent",ROUND(Q727,0)=4,"Good",ROUND(Q727,0)=3,"Ok",ROUND(Q727,0)&lt;3,"Bad")</f>
        <v>Excellent</v>
      </c>
      <c r="S727">
        <v>211</v>
      </c>
      <c r="T727" t="str">
        <f t="shared" si="46"/>
        <v>Yes</v>
      </c>
      <c r="U727" s="65">
        <v>41736</v>
      </c>
      <c r="V727" s="65">
        <v>43868</v>
      </c>
      <c r="W727">
        <v>365</v>
      </c>
      <c r="X727" t="str">
        <f t="shared" si="47"/>
        <v>Active</v>
      </c>
      <c r="Y727" t="s">
        <v>15616</v>
      </c>
    </row>
    <row r="728" spans="1:25" x14ac:dyDescent="0.25">
      <c r="A728">
        <v>727</v>
      </c>
      <c r="B728" t="s">
        <v>552</v>
      </c>
      <c r="C728">
        <v>1548</v>
      </c>
      <c r="D728" t="str">
        <f>VLOOKUP($C728,Hosts!$A:$O,10,0)</f>
        <v>New York</v>
      </c>
      <c r="E728" s="67">
        <f>INDEX(Hosts!$A:$O,MATCH(Places!$C728,Hosts!$A:$A,0),MATCH(Places!E$1,Hosts!$1:$1,0))</f>
        <v>1</v>
      </c>
      <c r="F728" s="67">
        <f>INDEX(Hosts!$A:$O,MATCH(Places!$C728,Hosts!$A:$A,0),MATCH(Places!F$1,Hosts!$1:$1,0))</f>
        <v>1</v>
      </c>
      <c r="G728" s="67" t="str">
        <f>INDEX(Hosts!$A:$O,MATCH(Places!$C728,Hosts!$A:$A,0),MATCH(Places!G$1,Hosts!$1:$1,0))</f>
        <v>Yes</v>
      </c>
      <c r="H728">
        <v>12</v>
      </c>
      <c r="I728" t="str">
        <f>VLOOKUP($H728,Neighborhoods!$A:$C,2,0)</f>
        <v>Brooklyn</v>
      </c>
      <c r="J728" t="str">
        <f>VLOOKUP($H728,Neighborhoods!$A:$C,3,0)</f>
        <v>Williamsburg</v>
      </c>
      <c r="K728" t="s">
        <v>1</v>
      </c>
      <c r="L728" t="str">
        <f t="shared" si="44"/>
        <v>Yes</v>
      </c>
      <c r="M728">
        <v>2</v>
      </c>
      <c r="N728" t="str" cm="1">
        <f t="array" ref="N728">_xlfn.IFS(M728&lt;=2,"Small",M728&lt;=5,"Medium",M728&gt;5,"Large")</f>
        <v>Small</v>
      </c>
      <c r="O728" s="50">
        <v>84</v>
      </c>
      <c r="P728" s="67">
        <f t="shared" si="45"/>
        <v>0.03</v>
      </c>
      <c r="Q728" s="52">
        <v>4.97</v>
      </c>
      <c r="R728" s="52" t="str" cm="1">
        <f t="array" ref="R728">_xlfn.IFS(ROUND(Q728,0)=5,"Excellent",ROUND(Q728,0)=4,"Good",ROUND(Q728,0)=3,"Ok",ROUND(Q728,0)&lt;3,"Bad")</f>
        <v>Excellent</v>
      </c>
      <c r="S728">
        <v>108</v>
      </c>
      <c r="T728" t="str">
        <f t="shared" si="46"/>
        <v>Yes</v>
      </c>
      <c r="U728" s="65">
        <v>41742</v>
      </c>
      <c r="V728" s="65">
        <v>43902</v>
      </c>
      <c r="W728">
        <v>15</v>
      </c>
      <c r="X728" t="str">
        <f t="shared" si="47"/>
        <v>Active</v>
      </c>
      <c r="Y728" t="s">
        <v>15616</v>
      </c>
    </row>
    <row r="729" spans="1:25" x14ac:dyDescent="0.25">
      <c r="A729">
        <v>728</v>
      </c>
      <c r="B729" t="s">
        <v>1949</v>
      </c>
      <c r="C729">
        <v>626</v>
      </c>
      <c r="D729" t="str">
        <f>VLOOKUP($C729,Hosts!$A:$O,10,0)</f>
        <v>New York</v>
      </c>
      <c r="E729" s="67">
        <f>INDEX(Hosts!$A:$O,MATCH(Places!$C729,Hosts!$A:$A,0),MATCH(Places!E$1,Hosts!$1:$1,0))</f>
        <v>1</v>
      </c>
      <c r="F729" s="67">
        <f>INDEX(Hosts!$A:$O,MATCH(Places!$C729,Hosts!$A:$A,0),MATCH(Places!F$1,Hosts!$1:$1,0))</f>
        <v>0.9</v>
      </c>
      <c r="G729" s="67" t="str">
        <f>INDEX(Hosts!$A:$O,MATCH(Places!$C729,Hosts!$A:$A,0),MATCH(Places!G$1,Hosts!$1:$1,0))</f>
        <v>No</v>
      </c>
      <c r="H729">
        <v>15</v>
      </c>
      <c r="I729" t="str">
        <f>VLOOKUP($H729,Neighborhoods!$A:$C,2,0)</f>
        <v>Manhattan</v>
      </c>
      <c r="J729" t="str">
        <f>VLOOKUP($H729,Neighborhoods!$A:$C,3,0)</f>
        <v>East Village</v>
      </c>
      <c r="K729" t="s">
        <v>1</v>
      </c>
      <c r="L729" t="str">
        <f t="shared" si="44"/>
        <v>Yes</v>
      </c>
      <c r="M729">
        <v>1</v>
      </c>
      <c r="N729" t="str" cm="1">
        <f t="array" ref="N729">_xlfn.IFS(M729&lt;=2,"Small",M729&lt;=5,"Medium",M729&gt;5,"Large")</f>
        <v>Small</v>
      </c>
      <c r="O729" s="50">
        <v>85</v>
      </c>
      <c r="P729" s="67">
        <f t="shared" si="45"/>
        <v>0.03</v>
      </c>
      <c r="Q729" s="52">
        <v>5</v>
      </c>
      <c r="R729" s="52" t="str" cm="1">
        <f t="array" ref="R729">_xlfn.IFS(ROUND(Q729,0)=5,"Excellent",ROUND(Q729,0)=4,"Good",ROUND(Q729,0)=3,"Ok",ROUND(Q729,0)&lt;3,"Bad")</f>
        <v>Excellent</v>
      </c>
      <c r="S729">
        <v>11</v>
      </c>
      <c r="T729" t="str">
        <f t="shared" si="46"/>
        <v>No</v>
      </c>
      <c r="U729" s="65">
        <v>43019</v>
      </c>
      <c r="V729" s="65">
        <v>43894</v>
      </c>
      <c r="W729">
        <v>91</v>
      </c>
      <c r="X729" t="str">
        <f t="shared" si="47"/>
        <v>Active</v>
      </c>
      <c r="Y729" t="s">
        <v>15615</v>
      </c>
    </row>
    <row r="730" spans="1:25" x14ac:dyDescent="0.25">
      <c r="A730">
        <v>729</v>
      </c>
      <c r="B730" t="s">
        <v>553</v>
      </c>
      <c r="C730">
        <v>1469</v>
      </c>
      <c r="D730" t="str">
        <f>VLOOKUP($C730,Hosts!$A:$O,10,0)</f>
        <v>New York</v>
      </c>
      <c r="E730" s="67">
        <f>INDEX(Hosts!$A:$O,MATCH(Places!$C730,Hosts!$A:$A,0),MATCH(Places!E$1,Hosts!$1:$1,0))</f>
        <v>1</v>
      </c>
      <c r="F730" s="67">
        <f>INDEX(Hosts!$A:$O,MATCH(Places!$C730,Hosts!$A:$A,0),MATCH(Places!F$1,Hosts!$1:$1,0))</f>
        <v>0</v>
      </c>
      <c r="G730" s="67" t="str">
        <f>INDEX(Hosts!$A:$O,MATCH(Places!$C730,Hosts!$A:$A,0),MATCH(Places!G$1,Hosts!$1:$1,0))</f>
        <v>No</v>
      </c>
      <c r="H730">
        <v>9</v>
      </c>
      <c r="I730" t="str">
        <f>VLOOKUP($H730,Neighborhoods!$A:$C,2,0)</f>
        <v>Brooklyn</v>
      </c>
      <c r="J730" t="str">
        <f>VLOOKUP($H730,Neighborhoods!$A:$C,3,0)</f>
        <v>Crown Heights</v>
      </c>
      <c r="K730" t="s">
        <v>11822</v>
      </c>
      <c r="L730" t="str">
        <f t="shared" si="44"/>
        <v>No</v>
      </c>
      <c r="M730">
        <v>4</v>
      </c>
      <c r="N730" t="str" cm="1">
        <f t="array" ref="N730">_xlfn.IFS(M730&lt;=2,"Small",M730&lt;=5,"Medium",M730&gt;5,"Large")</f>
        <v>Medium</v>
      </c>
      <c r="O730" s="50">
        <v>95</v>
      </c>
      <c r="P730" s="67">
        <f t="shared" si="45"/>
        <v>0.03</v>
      </c>
      <c r="Q730" s="52">
        <v>4.91</v>
      </c>
      <c r="R730" s="52" t="str" cm="1">
        <f t="array" ref="R730">_xlfn.IFS(ROUND(Q730,0)=5,"Excellent",ROUND(Q730,0)=4,"Good",ROUND(Q730,0)=3,"Ok",ROUND(Q730,0)&lt;3,"Bad")</f>
        <v>Excellent</v>
      </c>
      <c r="S730">
        <v>11</v>
      </c>
      <c r="T730" t="str">
        <f t="shared" si="46"/>
        <v>No</v>
      </c>
      <c r="U730" s="65">
        <v>41704</v>
      </c>
      <c r="V730" s="65">
        <v>43681</v>
      </c>
      <c r="W730">
        <v>56</v>
      </c>
      <c r="X730" t="str">
        <f t="shared" si="47"/>
        <v>Active</v>
      </c>
      <c r="Y730" t="s">
        <v>15615</v>
      </c>
    </row>
    <row r="731" spans="1:25" x14ac:dyDescent="0.25">
      <c r="A731">
        <v>730</v>
      </c>
      <c r="B731" t="s">
        <v>554</v>
      </c>
      <c r="C731">
        <v>720</v>
      </c>
      <c r="D731" t="str">
        <f>VLOOKUP($C731,Hosts!$A:$O,10,0)</f>
        <v>New York</v>
      </c>
      <c r="E731" s="67">
        <f>INDEX(Hosts!$A:$O,MATCH(Places!$C731,Hosts!$A:$A,0),MATCH(Places!E$1,Hosts!$1:$1,0))</f>
        <v>1</v>
      </c>
      <c r="F731" s="67">
        <f>INDEX(Hosts!$A:$O,MATCH(Places!$C731,Hosts!$A:$A,0),MATCH(Places!F$1,Hosts!$1:$1,0))</f>
        <v>0.71</v>
      </c>
      <c r="G731" s="67" t="str">
        <f>INDEX(Hosts!$A:$O,MATCH(Places!$C731,Hosts!$A:$A,0),MATCH(Places!G$1,Hosts!$1:$1,0))</f>
        <v>Yes</v>
      </c>
      <c r="H731">
        <v>11</v>
      </c>
      <c r="I731" t="str">
        <f>VLOOKUP($H731,Neighborhoods!$A:$C,2,0)</f>
        <v>Brooklyn</v>
      </c>
      <c r="J731" t="str">
        <f>VLOOKUP($H731,Neighborhoods!$A:$C,3,0)</f>
        <v>Greenpoint</v>
      </c>
      <c r="K731" t="s">
        <v>1</v>
      </c>
      <c r="L731" t="str">
        <f t="shared" si="44"/>
        <v>Yes</v>
      </c>
      <c r="M731">
        <v>2</v>
      </c>
      <c r="N731" t="str" cm="1">
        <f t="array" ref="N731">_xlfn.IFS(M731&lt;=2,"Small",M731&lt;=5,"Medium",M731&gt;5,"Large")</f>
        <v>Small</v>
      </c>
      <c r="O731" s="50">
        <v>109</v>
      </c>
      <c r="P731" s="67">
        <f t="shared" si="45"/>
        <v>0.03</v>
      </c>
      <c r="Q731" s="52">
        <v>4.95</v>
      </c>
      <c r="R731" s="52" t="str" cm="1">
        <f t="array" ref="R731">_xlfn.IFS(ROUND(Q731,0)=5,"Excellent",ROUND(Q731,0)=4,"Good",ROUND(Q731,0)=3,"Ok",ROUND(Q731,0)&lt;3,"Bad")</f>
        <v>Excellent</v>
      </c>
      <c r="S731">
        <v>116</v>
      </c>
      <c r="T731" t="str">
        <f t="shared" si="46"/>
        <v>Yes</v>
      </c>
      <c r="U731" s="65">
        <v>41699</v>
      </c>
      <c r="V731" s="65">
        <v>43908</v>
      </c>
      <c r="W731">
        <v>179</v>
      </c>
      <c r="X731" t="str">
        <f t="shared" si="47"/>
        <v>Active</v>
      </c>
      <c r="Y731" t="s">
        <v>15615</v>
      </c>
    </row>
    <row r="732" spans="1:25" x14ac:dyDescent="0.25">
      <c r="A732">
        <v>731</v>
      </c>
      <c r="B732" t="s">
        <v>555</v>
      </c>
      <c r="C732">
        <v>995</v>
      </c>
      <c r="D732" t="str">
        <f>VLOOKUP($C732,Hosts!$A:$O,10,0)</f>
        <v>New York</v>
      </c>
      <c r="E732" s="67">
        <f>INDEX(Hosts!$A:$O,MATCH(Places!$C732,Hosts!$A:$A,0),MATCH(Places!E$1,Hosts!$1:$1,0))</f>
        <v>1</v>
      </c>
      <c r="F732" s="67">
        <f>INDEX(Hosts!$A:$O,MATCH(Places!$C732,Hosts!$A:$A,0),MATCH(Places!F$1,Hosts!$1:$1,0))</f>
        <v>0.99</v>
      </c>
      <c r="G732" s="67" t="str">
        <f>INDEX(Hosts!$A:$O,MATCH(Places!$C732,Hosts!$A:$A,0),MATCH(Places!G$1,Hosts!$1:$1,0))</f>
        <v>Yes</v>
      </c>
      <c r="H732">
        <v>7</v>
      </c>
      <c r="I732" t="str">
        <f>VLOOKUP($H732,Neighborhoods!$A:$C,2,0)</f>
        <v>Brooklyn</v>
      </c>
      <c r="J732" t="str">
        <f>VLOOKUP($H732,Neighborhoods!$A:$C,3,0)</f>
        <v>Bedford-Stuyvesant</v>
      </c>
      <c r="K732" t="s">
        <v>16</v>
      </c>
      <c r="L732" t="str">
        <f t="shared" si="44"/>
        <v>Yes</v>
      </c>
      <c r="M732">
        <v>1</v>
      </c>
      <c r="N732" t="str" cm="1">
        <f t="array" ref="N732">_xlfn.IFS(M732&lt;=2,"Small",M732&lt;=5,"Medium",M732&gt;5,"Large")</f>
        <v>Small</v>
      </c>
      <c r="O732" s="50">
        <v>25</v>
      </c>
      <c r="P732" s="67">
        <f t="shared" si="45"/>
        <v>0.03</v>
      </c>
      <c r="Q732" s="52">
        <v>4.91</v>
      </c>
      <c r="R732" s="52" t="str" cm="1">
        <f t="array" ref="R732">_xlfn.IFS(ROUND(Q732,0)=5,"Excellent",ROUND(Q732,0)=4,"Good",ROUND(Q732,0)=3,"Ok",ROUND(Q732,0)&lt;3,"Bad")</f>
        <v>Excellent</v>
      </c>
      <c r="S732">
        <v>95</v>
      </c>
      <c r="T732" t="str">
        <f t="shared" si="46"/>
        <v>No</v>
      </c>
      <c r="U732" s="65">
        <v>41782</v>
      </c>
      <c r="V732" s="65">
        <v>43969</v>
      </c>
      <c r="W732">
        <v>300</v>
      </c>
      <c r="X732" t="str">
        <f t="shared" si="47"/>
        <v>Active</v>
      </c>
      <c r="Y732" t="s">
        <v>15615</v>
      </c>
    </row>
    <row r="733" spans="1:25" x14ac:dyDescent="0.25">
      <c r="A733">
        <v>732</v>
      </c>
      <c r="B733" t="s">
        <v>556</v>
      </c>
      <c r="C733">
        <v>824</v>
      </c>
      <c r="D733" t="str">
        <f>VLOOKUP($C733,Hosts!$A:$O,10,0)</f>
        <v>New York</v>
      </c>
      <c r="E733" s="67">
        <f>INDEX(Hosts!$A:$O,MATCH(Places!$C733,Hosts!$A:$A,0),MATCH(Places!E$1,Hosts!$1:$1,0))</f>
        <v>1</v>
      </c>
      <c r="F733" s="67">
        <f>INDEX(Hosts!$A:$O,MATCH(Places!$C733,Hosts!$A:$A,0),MATCH(Places!F$1,Hosts!$1:$1,0))</f>
        <v>0.43</v>
      </c>
      <c r="G733" s="67" t="str">
        <f>INDEX(Hosts!$A:$O,MATCH(Places!$C733,Hosts!$A:$A,0),MATCH(Places!G$1,Hosts!$1:$1,0))</f>
        <v>No</v>
      </c>
      <c r="H733">
        <v>24</v>
      </c>
      <c r="I733" t="str">
        <f>VLOOKUP($H733,Neighborhoods!$A:$C,2,0)</f>
        <v>Queens</v>
      </c>
      <c r="J733" t="str">
        <f>VLOOKUP($H733,Neighborhoods!$A:$C,3,0)</f>
        <v>Long Island City</v>
      </c>
      <c r="K733" t="s">
        <v>1</v>
      </c>
      <c r="L733" t="str">
        <f t="shared" si="44"/>
        <v>Yes</v>
      </c>
      <c r="M733">
        <v>2</v>
      </c>
      <c r="N733" t="str" cm="1">
        <f t="array" ref="N733">_xlfn.IFS(M733&lt;=2,"Small",M733&lt;=5,"Medium",M733&gt;5,"Large")</f>
        <v>Small</v>
      </c>
      <c r="O733" s="50">
        <v>100</v>
      </c>
      <c r="P733" s="67">
        <f t="shared" si="45"/>
        <v>0.03</v>
      </c>
      <c r="Q733" s="52">
        <v>4.7300000000000004</v>
      </c>
      <c r="R733" s="52" t="str" cm="1">
        <f t="array" ref="R733">_xlfn.IFS(ROUND(Q733,0)=5,"Excellent",ROUND(Q733,0)=4,"Good",ROUND(Q733,0)=3,"Ok",ROUND(Q733,0)&lt;3,"Bad")</f>
        <v>Excellent</v>
      </c>
      <c r="S733">
        <v>37</v>
      </c>
      <c r="T733" t="str">
        <f t="shared" si="46"/>
        <v>No</v>
      </c>
      <c r="U733" s="65">
        <v>41743</v>
      </c>
      <c r="V733" s="65">
        <v>43379</v>
      </c>
      <c r="W733">
        <v>228</v>
      </c>
      <c r="X733" t="str">
        <f t="shared" si="47"/>
        <v>Active</v>
      </c>
      <c r="Y733" t="s">
        <v>15615</v>
      </c>
    </row>
    <row r="734" spans="1:25" x14ac:dyDescent="0.25">
      <c r="A734">
        <v>733</v>
      </c>
      <c r="B734" t="s">
        <v>15218</v>
      </c>
      <c r="C734">
        <v>1574</v>
      </c>
      <c r="D734" t="str">
        <f>VLOOKUP($C734,Hosts!$A:$O,10,0)</f>
        <v>New York</v>
      </c>
      <c r="E734" s="67">
        <f>INDEX(Hosts!$A:$O,MATCH(Places!$C734,Hosts!$A:$A,0),MATCH(Places!E$1,Hosts!$1:$1,0))</f>
        <v>0.9</v>
      </c>
      <c r="F734" s="67">
        <f>INDEX(Hosts!$A:$O,MATCH(Places!$C734,Hosts!$A:$A,0),MATCH(Places!F$1,Hosts!$1:$1,0))</f>
        <v>0.8</v>
      </c>
      <c r="G734" s="67" t="str">
        <f>INDEX(Hosts!$A:$O,MATCH(Places!$C734,Hosts!$A:$A,0),MATCH(Places!G$1,Hosts!$1:$1,0))</f>
        <v>Yes</v>
      </c>
      <c r="H734">
        <v>12</v>
      </c>
      <c r="I734" t="str">
        <f>VLOOKUP($H734,Neighborhoods!$A:$C,2,0)</f>
        <v>Brooklyn</v>
      </c>
      <c r="J734" t="str">
        <f>VLOOKUP($H734,Neighborhoods!$A:$C,3,0)</f>
        <v>Williamsburg</v>
      </c>
      <c r="K734" t="s">
        <v>1</v>
      </c>
      <c r="L734" t="str">
        <f t="shared" si="44"/>
        <v>Yes</v>
      </c>
      <c r="M734">
        <v>2</v>
      </c>
      <c r="N734" t="str" cm="1">
        <f t="array" ref="N734">_xlfn.IFS(M734&lt;=2,"Small",M734&lt;=5,"Medium",M734&gt;5,"Large")</f>
        <v>Small</v>
      </c>
      <c r="O734" s="50">
        <v>84</v>
      </c>
      <c r="P734" s="67">
        <f t="shared" si="45"/>
        <v>0.03</v>
      </c>
      <c r="Q734" s="52">
        <v>4.75</v>
      </c>
      <c r="R734" s="52" t="str" cm="1">
        <f t="array" ref="R734">_xlfn.IFS(ROUND(Q734,0)=5,"Excellent",ROUND(Q734,0)=4,"Good",ROUND(Q734,0)=3,"Ok",ROUND(Q734,0)&lt;3,"Bad")</f>
        <v>Excellent</v>
      </c>
      <c r="S734">
        <v>48</v>
      </c>
      <c r="T734" t="str">
        <f t="shared" si="46"/>
        <v>No</v>
      </c>
      <c r="U734" s="65">
        <v>41743</v>
      </c>
      <c r="V734" s="65">
        <v>43701</v>
      </c>
      <c r="W734">
        <v>365</v>
      </c>
      <c r="X734" t="str">
        <f t="shared" si="47"/>
        <v>Active</v>
      </c>
      <c r="Y734" t="s">
        <v>15615</v>
      </c>
    </row>
    <row r="735" spans="1:25" x14ac:dyDescent="0.25">
      <c r="A735">
        <v>734</v>
      </c>
      <c r="B735" t="s">
        <v>557</v>
      </c>
      <c r="C735">
        <v>1061</v>
      </c>
      <c r="D735" t="str">
        <f>VLOOKUP($C735,Hosts!$A:$O,10,0)</f>
        <v>New York</v>
      </c>
      <c r="E735" s="67">
        <f>INDEX(Hosts!$A:$O,MATCH(Places!$C735,Hosts!$A:$A,0),MATCH(Places!E$1,Hosts!$1:$1,0))</f>
        <v>1</v>
      </c>
      <c r="F735" s="67">
        <f>INDEX(Hosts!$A:$O,MATCH(Places!$C735,Hosts!$A:$A,0),MATCH(Places!F$1,Hosts!$1:$1,0))</f>
        <v>1</v>
      </c>
      <c r="G735" s="67" t="str">
        <f>INDEX(Hosts!$A:$O,MATCH(Places!$C735,Hosts!$A:$A,0),MATCH(Places!G$1,Hosts!$1:$1,0))</f>
        <v>No</v>
      </c>
      <c r="H735">
        <v>7</v>
      </c>
      <c r="I735" t="str">
        <f>VLOOKUP($H735,Neighborhoods!$A:$C,2,0)</f>
        <v>Brooklyn</v>
      </c>
      <c r="J735" t="str">
        <f>VLOOKUP($H735,Neighborhoods!$A:$C,3,0)</f>
        <v>Bedford-Stuyvesant</v>
      </c>
      <c r="K735" t="s">
        <v>1</v>
      </c>
      <c r="L735" t="str">
        <f t="shared" si="44"/>
        <v>Yes</v>
      </c>
      <c r="M735">
        <v>2</v>
      </c>
      <c r="N735" t="str" cm="1">
        <f t="array" ref="N735">_xlfn.IFS(M735&lt;=2,"Small",M735&lt;=5,"Medium",M735&gt;5,"Large")</f>
        <v>Small</v>
      </c>
      <c r="O735" s="50">
        <v>80</v>
      </c>
      <c r="P735" s="67">
        <f t="shared" si="45"/>
        <v>0.03</v>
      </c>
      <c r="Q735" s="52">
        <v>4.7699999999999996</v>
      </c>
      <c r="R735" s="52" t="str" cm="1">
        <f t="array" ref="R735">_xlfn.IFS(ROUND(Q735,0)=5,"Excellent",ROUND(Q735,0)=4,"Good",ROUND(Q735,0)=3,"Ok",ROUND(Q735,0)&lt;3,"Bad")</f>
        <v>Excellent</v>
      </c>
      <c r="S735">
        <v>22</v>
      </c>
      <c r="T735" t="str">
        <f t="shared" si="46"/>
        <v>No</v>
      </c>
      <c r="U735" s="65">
        <v>41741</v>
      </c>
      <c r="V735" s="65">
        <v>43759</v>
      </c>
      <c r="W735">
        <v>89</v>
      </c>
      <c r="X735" t="str">
        <f t="shared" si="47"/>
        <v>Active</v>
      </c>
      <c r="Y735" t="s">
        <v>15615</v>
      </c>
    </row>
    <row r="736" spans="1:25" x14ac:dyDescent="0.25">
      <c r="A736">
        <v>735</v>
      </c>
      <c r="B736" t="s">
        <v>558</v>
      </c>
      <c r="C736">
        <v>1334</v>
      </c>
      <c r="D736" t="str">
        <f>VLOOKUP($C736,Hosts!$A:$O,10,0)</f>
        <v>New York</v>
      </c>
      <c r="E736" s="67">
        <f>INDEX(Hosts!$A:$O,MATCH(Places!$C736,Hosts!$A:$A,0),MATCH(Places!E$1,Hosts!$1:$1,0))</f>
        <v>1</v>
      </c>
      <c r="F736" s="67">
        <f>INDEX(Hosts!$A:$O,MATCH(Places!$C736,Hosts!$A:$A,0),MATCH(Places!F$1,Hosts!$1:$1,0))</f>
        <v>0.83</v>
      </c>
      <c r="G736" s="67" t="str">
        <f>INDEX(Hosts!$A:$O,MATCH(Places!$C736,Hosts!$A:$A,0),MATCH(Places!G$1,Hosts!$1:$1,0))</f>
        <v>No</v>
      </c>
      <c r="H736">
        <v>12</v>
      </c>
      <c r="I736" t="str">
        <f>VLOOKUP($H736,Neighborhoods!$A:$C,2,0)</f>
        <v>Brooklyn</v>
      </c>
      <c r="J736" t="str">
        <f>VLOOKUP($H736,Neighborhoods!$A:$C,3,0)</f>
        <v>Williamsburg</v>
      </c>
      <c r="K736" t="s">
        <v>11822</v>
      </c>
      <c r="L736" t="str">
        <f t="shared" si="44"/>
        <v>No</v>
      </c>
      <c r="M736">
        <v>2</v>
      </c>
      <c r="N736" t="str" cm="1">
        <f t="array" ref="N736">_xlfn.IFS(M736&lt;=2,"Small",M736&lt;=5,"Medium",M736&gt;5,"Large")</f>
        <v>Small</v>
      </c>
      <c r="O736" s="50">
        <v>109</v>
      </c>
      <c r="P736" s="67">
        <f t="shared" si="45"/>
        <v>0.03</v>
      </c>
      <c r="Q736" s="52">
        <v>4.6100000000000003</v>
      </c>
      <c r="R736" s="52" t="str" cm="1">
        <f t="array" ref="R736">_xlfn.IFS(ROUND(Q736,0)=5,"Excellent",ROUND(Q736,0)=4,"Good",ROUND(Q736,0)=3,"Ok",ROUND(Q736,0)&lt;3,"Bad")</f>
        <v>Excellent</v>
      </c>
      <c r="S736">
        <v>36</v>
      </c>
      <c r="T736" t="str">
        <f t="shared" si="46"/>
        <v>No</v>
      </c>
      <c r="U736" s="65">
        <v>41751</v>
      </c>
      <c r="V736" s="65">
        <v>44043</v>
      </c>
      <c r="W736">
        <v>33</v>
      </c>
      <c r="X736" t="str">
        <f t="shared" si="47"/>
        <v>Active</v>
      </c>
      <c r="Y736" t="s">
        <v>15615</v>
      </c>
    </row>
    <row r="737" spans="1:25" x14ac:dyDescent="0.25">
      <c r="A737">
        <v>736</v>
      </c>
      <c r="B737" t="s">
        <v>559</v>
      </c>
      <c r="C737">
        <v>1336</v>
      </c>
      <c r="D737" t="str">
        <f>VLOOKUP($C737,Hosts!$A:$O,10,0)</f>
        <v>New York</v>
      </c>
      <c r="E737" s="67">
        <f>INDEX(Hosts!$A:$O,MATCH(Places!$C737,Hosts!$A:$A,0),MATCH(Places!E$1,Hosts!$1:$1,0))</f>
        <v>1</v>
      </c>
      <c r="F737" s="67">
        <f>INDEX(Hosts!$A:$O,MATCH(Places!$C737,Hosts!$A:$A,0),MATCH(Places!F$1,Hosts!$1:$1,0))</f>
        <v>0.96</v>
      </c>
      <c r="G737" s="67" t="str">
        <f>INDEX(Hosts!$A:$O,MATCH(Places!$C737,Hosts!$A:$A,0),MATCH(Places!G$1,Hosts!$1:$1,0))</f>
        <v>No</v>
      </c>
      <c r="H737">
        <v>16</v>
      </c>
      <c r="I737" t="str">
        <f>VLOOKUP($H737,Neighborhoods!$A:$C,2,0)</f>
        <v>Manhattan</v>
      </c>
      <c r="J737" t="str">
        <f>VLOOKUP($H737,Neighborhoods!$A:$C,3,0)</f>
        <v>Harlem</v>
      </c>
      <c r="K737" t="s">
        <v>11822</v>
      </c>
      <c r="L737" t="str">
        <f t="shared" si="44"/>
        <v>No</v>
      </c>
      <c r="M737">
        <v>8</v>
      </c>
      <c r="N737" t="str" cm="1">
        <f t="array" ref="N737">_xlfn.IFS(M737&lt;=2,"Small",M737&lt;=5,"Medium",M737&gt;5,"Large")</f>
        <v>Large</v>
      </c>
      <c r="O737" s="50">
        <v>144</v>
      </c>
      <c r="P737" s="67">
        <f t="shared" si="45"/>
        <v>0.03</v>
      </c>
      <c r="Q737" s="52">
        <v>4.7300000000000004</v>
      </c>
      <c r="R737" s="52" t="str" cm="1">
        <f t="array" ref="R737">_xlfn.IFS(ROUND(Q737,0)=5,"Excellent",ROUND(Q737,0)=4,"Good",ROUND(Q737,0)=3,"Ok",ROUND(Q737,0)&lt;3,"Bad")</f>
        <v>Excellent</v>
      </c>
      <c r="S737">
        <v>182</v>
      </c>
      <c r="T737" t="str">
        <f t="shared" si="46"/>
        <v>No</v>
      </c>
      <c r="U737" s="65">
        <v>41744</v>
      </c>
      <c r="V737" s="65">
        <v>44037</v>
      </c>
      <c r="W737">
        <v>100</v>
      </c>
      <c r="X737" t="str">
        <f t="shared" si="47"/>
        <v>Active</v>
      </c>
      <c r="Y737" t="s">
        <v>15615</v>
      </c>
    </row>
    <row r="738" spans="1:25" x14ac:dyDescent="0.25">
      <c r="A738">
        <v>737</v>
      </c>
      <c r="B738" t="s">
        <v>14417</v>
      </c>
      <c r="C738">
        <v>691</v>
      </c>
      <c r="D738" t="str">
        <f>VLOOKUP($C738,Hosts!$A:$O,10,0)</f>
        <v>New York</v>
      </c>
      <c r="E738" s="67">
        <f>INDEX(Hosts!$A:$O,MATCH(Places!$C738,Hosts!$A:$A,0),MATCH(Places!E$1,Hosts!$1:$1,0))</f>
        <v>0.56999999999999995</v>
      </c>
      <c r="F738" s="67">
        <f>INDEX(Hosts!$A:$O,MATCH(Places!$C738,Hosts!$A:$A,0),MATCH(Places!F$1,Hosts!$1:$1,0))</f>
        <v>0.71</v>
      </c>
      <c r="G738" s="67" t="str">
        <f>INDEX(Hosts!$A:$O,MATCH(Places!$C738,Hosts!$A:$A,0),MATCH(Places!G$1,Hosts!$1:$1,0))</f>
        <v>No</v>
      </c>
      <c r="H738">
        <v>28</v>
      </c>
      <c r="I738" t="str">
        <f>VLOOKUP($H738,Neighborhoods!$A:$C,2,0)</f>
        <v>Staten Island</v>
      </c>
      <c r="J738" t="str">
        <f>VLOOKUP($H738,Neighborhoods!$A:$C,3,0)</f>
        <v>St. George</v>
      </c>
      <c r="K738" t="s">
        <v>1</v>
      </c>
      <c r="L738" t="str">
        <f t="shared" si="44"/>
        <v>Yes</v>
      </c>
      <c r="M738">
        <v>2</v>
      </c>
      <c r="N738" t="str" cm="1">
        <f t="array" ref="N738">_xlfn.IFS(M738&lt;=2,"Small",M738&lt;=5,"Medium",M738&gt;5,"Large")</f>
        <v>Small</v>
      </c>
      <c r="O738" s="50">
        <v>41</v>
      </c>
      <c r="P738" s="67">
        <f t="shared" si="45"/>
        <v>0.03</v>
      </c>
      <c r="Q738" s="52">
        <v>4.3099999999999996</v>
      </c>
      <c r="R738" s="52" t="str" cm="1">
        <f t="array" ref="R738">_xlfn.IFS(ROUND(Q738,0)=5,"Excellent",ROUND(Q738,0)=4,"Good",ROUND(Q738,0)=3,"Ok",ROUND(Q738,0)&lt;3,"Bad")</f>
        <v>Good</v>
      </c>
      <c r="S738">
        <v>88</v>
      </c>
      <c r="T738" t="str">
        <f t="shared" si="46"/>
        <v>No</v>
      </c>
      <c r="U738" s="65">
        <v>41799</v>
      </c>
      <c r="V738" s="65">
        <v>43977</v>
      </c>
      <c r="W738">
        <v>360</v>
      </c>
      <c r="X738" t="str">
        <f t="shared" si="47"/>
        <v>Active</v>
      </c>
      <c r="Y738" t="s">
        <v>15616</v>
      </c>
    </row>
    <row r="739" spans="1:25" x14ac:dyDescent="0.25">
      <c r="A739">
        <v>738</v>
      </c>
      <c r="B739" t="s">
        <v>13293</v>
      </c>
      <c r="C739">
        <v>1584</v>
      </c>
      <c r="D739" t="str">
        <f>VLOOKUP($C739,Hosts!$A:$O,10,0)</f>
        <v>California</v>
      </c>
      <c r="E739" s="67">
        <f>INDEX(Hosts!$A:$O,MATCH(Places!$C739,Hosts!$A:$A,0),MATCH(Places!E$1,Hosts!$1:$1,0))</f>
        <v>0</v>
      </c>
      <c r="F739" s="67">
        <f>INDEX(Hosts!$A:$O,MATCH(Places!$C739,Hosts!$A:$A,0),MATCH(Places!F$1,Hosts!$1:$1,0))</f>
        <v>0.39</v>
      </c>
      <c r="G739" s="67" t="str">
        <f>INDEX(Hosts!$A:$O,MATCH(Places!$C739,Hosts!$A:$A,0),MATCH(Places!G$1,Hosts!$1:$1,0))</f>
        <v>Yes</v>
      </c>
      <c r="H739">
        <v>21</v>
      </c>
      <c r="I739" t="str">
        <f>VLOOKUP($H739,Neighborhoods!$A:$C,2,0)</f>
        <v>Queens</v>
      </c>
      <c r="J739" t="str">
        <f>VLOOKUP($H739,Neighborhoods!$A:$C,3,0)</f>
        <v>Astoria</v>
      </c>
      <c r="K739" t="s">
        <v>1</v>
      </c>
      <c r="L739" t="str">
        <f t="shared" si="44"/>
        <v>Yes</v>
      </c>
      <c r="M739">
        <v>2</v>
      </c>
      <c r="N739" t="str" cm="1">
        <f t="array" ref="N739">_xlfn.IFS(M739&lt;=2,"Small",M739&lt;=5,"Medium",M739&gt;5,"Large")</f>
        <v>Small</v>
      </c>
      <c r="O739" s="50">
        <v>49</v>
      </c>
      <c r="P739" s="67">
        <f t="shared" si="45"/>
        <v>0.03</v>
      </c>
      <c r="Q739" s="52">
        <v>4.83</v>
      </c>
      <c r="R739" s="52" t="str" cm="1">
        <f t="array" ref="R739">_xlfn.IFS(ROUND(Q739,0)=5,"Excellent",ROUND(Q739,0)=4,"Good",ROUND(Q739,0)=3,"Ok",ROUND(Q739,0)&lt;3,"Bad")</f>
        <v>Excellent</v>
      </c>
      <c r="S739">
        <v>23</v>
      </c>
      <c r="T739" t="str">
        <f t="shared" si="46"/>
        <v>No</v>
      </c>
      <c r="U739" s="65">
        <v>41822</v>
      </c>
      <c r="V739" s="65">
        <v>43826</v>
      </c>
      <c r="W739">
        <v>365</v>
      </c>
      <c r="X739" t="str">
        <f t="shared" si="47"/>
        <v>Active</v>
      </c>
      <c r="Y739" t="s">
        <v>15615</v>
      </c>
    </row>
    <row r="740" spans="1:25" x14ac:dyDescent="0.25">
      <c r="A740">
        <v>739</v>
      </c>
      <c r="B740" t="s">
        <v>14688</v>
      </c>
      <c r="C740">
        <v>359</v>
      </c>
      <c r="D740" t="str">
        <f>VLOOKUP($C740,Hosts!$A:$O,10,0)</f>
        <v>New York</v>
      </c>
      <c r="E740" s="67">
        <f>INDEX(Hosts!$A:$O,MATCH(Places!$C740,Hosts!$A:$A,0),MATCH(Places!E$1,Hosts!$1:$1,0))</f>
        <v>1</v>
      </c>
      <c r="F740" s="67">
        <f>INDEX(Hosts!$A:$O,MATCH(Places!$C740,Hosts!$A:$A,0),MATCH(Places!F$1,Hosts!$1:$1,0))</f>
        <v>0.98</v>
      </c>
      <c r="G740" s="67" t="str">
        <f>INDEX(Hosts!$A:$O,MATCH(Places!$C740,Hosts!$A:$A,0),MATCH(Places!G$1,Hosts!$1:$1,0))</f>
        <v>Yes</v>
      </c>
      <c r="H740">
        <v>8</v>
      </c>
      <c r="I740" t="str">
        <f>VLOOKUP($H740,Neighborhoods!$A:$C,2,0)</f>
        <v>Brooklyn</v>
      </c>
      <c r="J740" t="str">
        <f>VLOOKUP($H740,Neighborhoods!$A:$C,3,0)</f>
        <v>Bushwick</v>
      </c>
      <c r="K740" t="s">
        <v>11822</v>
      </c>
      <c r="L740" t="str">
        <f t="shared" si="44"/>
        <v>No</v>
      </c>
      <c r="M740">
        <v>2</v>
      </c>
      <c r="N740" t="str" cm="1">
        <f t="array" ref="N740">_xlfn.IFS(M740&lt;=2,"Small",M740&lt;=5,"Medium",M740&gt;5,"Large")</f>
        <v>Small</v>
      </c>
      <c r="O740" s="50">
        <v>124</v>
      </c>
      <c r="P740" s="67">
        <f t="shared" si="45"/>
        <v>0.03</v>
      </c>
      <c r="Q740" s="52">
        <v>4.97</v>
      </c>
      <c r="R740" s="52" t="str" cm="1">
        <f t="array" ref="R740">_xlfn.IFS(ROUND(Q740,0)=5,"Excellent",ROUND(Q740,0)=4,"Good",ROUND(Q740,0)=3,"Ok",ROUND(Q740,0)&lt;3,"Bad")</f>
        <v>Excellent</v>
      </c>
      <c r="S740">
        <v>36</v>
      </c>
      <c r="T740" t="str">
        <f t="shared" si="46"/>
        <v>No</v>
      </c>
      <c r="U740" s="65">
        <v>41806</v>
      </c>
      <c r="V740" s="65">
        <v>44011</v>
      </c>
      <c r="W740">
        <v>0</v>
      </c>
      <c r="X740" t="str">
        <f t="shared" si="47"/>
        <v>Inactive</v>
      </c>
      <c r="Y740" t="s">
        <v>15616</v>
      </c>
    </row>
    <row r="741" spans="1:25" x14ac:dyDescent="0.25">
      <c r="A741">
        <v>740</v>
      </c>
      <c r="B741" t="s">
        <v>14129</v>
      </c>
      <c r="C741">
        <v>1589</v>
      </c>
      <c r="D741" t="str">
        <f>VLOOKUP($C741,Hosts!$A:$O,10,0)</f>
        <v>New York</v>
      </c>
      <c r="E741" s="67">
        <f>INDEX(Hosts!$A:$O,MATCH(Places!$C741,Hosts!$A:$A,0),MATCH(Places!E$1,Hosts!$1:$1,0))</f>
        <v>0</v>
      </c>
      <c r="F741" s="67">
        <f>INDEX(Hosts!$A:$O,MATCH(Places!$C741,Hosts!$A:$A,0),MATCH(Places!F$1,Hosts!$1:$1,0))</f>
        <v>0.33</v>
      </c>
      <c r="G741" s="67" t="str">
        <f>INDEX(Hosts!$A:$O,MATCH(Places!$C741,Hosts!$A:$A,0),MATCH(Places!G$1,Hosts!$1:$1,0))</f>
        <v>No</v>
      </c>
      <c r="H741">
        <v>12</v>
      </c>
      <c r="I741" t="str">
        <f>VLOOKUP($H741,Neighborhoods!$A:$C,2,0)</f>
        <v>Brooklyn</v>
      </c>
      <c r="J741" t="str">
        <f>VLOOKUP($H741,Neighborhoods!$A:$C,3,0)</f>
        <v>Williamsburg</v>
      </c>
      <c r="K741" t="s">
        <v>1</v>
      </c>
      <c r="L741" t="str">
        <f t="shared" si="44"/>
        <v>Yes</v>
      </c>
      <c r="M741">
        <v>2</v>
      </c>
      <c r="N741" t="str" cm="1">
        <f t="array" ref="N741">_xlfn.IFS(M741&lt;=2,"Small",M741&lt;=5,"Medium",M741&gt;5,"Large")</f>
        <v>Small</v>
      </c>
      <c r="O741" s="50">
        <v>214</v>
      </c>
      <c r="P741" s="67">
        <f t="shared" si="45"/>
        <v>0.04</v>
      </c>
      <c r="Q741" s="52">
        <v>5</v>
      </c>
      <c r="R741" s="52" t="str" cm="1">
        <f t="array" ref="R741">_xlfn.IFS(ROUND(Q741,0)=5,"Excellent",ROUND(Q741,0)=4,"Good",ROUND(Q741,0)=3,"Ok",ROUND(Q741,0)&lt;3,"Bad")</f>
        <v>Excellent</v>
      </c>
      <c r="S741">
        <v>3</v>
      </c>
      <c r="T741" t="str">
        <f t="shared" si="46"/>
        <v>No</v>
      </c>
      <c r="U741" s="65">
        <v>42273</v>
      </c>
      <c r="V741" s="65">
        <v>43737</v>
      </c>
      <c r="W741">
        <v>365</v>
      </c>
      <c r="X741" t="str">
        <f t="shared" si="47"/>
        <v>Active</v>
      </c>
      <c r="Y741" t="s">
        <v>15615</v>
      </c>
    </row>
    <row r="742" spans="1:25" x14ac:dyDescent="0.25">
      <c r="A742">
        <v>741</v>
      </c>
      <c r="B742" t="s">
        <v>13865</v>
      </c>
      <c r="C742">
        <v>1590</v>
      </c>
      <c r="D742" t="str">
        <f>VLOOKUP($C742,Hosts!$A:$O,10,0)</f>
        <v>New York</v>
      </c>
      <c r="E742" s="67">
        <f>INDEX(Hosts!$A:$O,MATCH(Places!$C742,Hosts!$A:$A,0),MATCH(Places!E$1,Hosts!$1:$1,0))</f>
        <v>1</v>
      </c>
      <c r="F742" s="67">
        <f>INDEX(Hosts!$A:$O,MATCH(Places!$C742,Hosts!$A:$A,0),MATCH(Places!F$1,Hosts!$1:$1,0))</f>
        <v>0.99</v>
      </c>
      <c r="G742" s="67" t="str">
        <f>INDEX(Hosts!$A:$O,MATCH(Places!$C742,Hosts!$A:$A,0),MATCH(Places!G$1,Hosts!$1:$1,0))</f>
        <v>No</v>
      </c>
      <c r="H742">
        <v>7</v>
      </c>
      <c r="I742" t="str">
        <f>VLOOKUP($H742,Neighborhoods!$A:$C,2,0)</f>
        <v>Brooklyn</v>
      </c>
      <c r="J742" t="str">
        <f>VLOOKUP($H742,Neighborhoods!$A:$C,3,0)</f>
        <v>Bedford-Stuyvesant</v>
      </c>
      <c r="K742" t="s">
        <v>11822</v>
      </c>
      <c r="L742" t="str">
        <f t="shared" si="44"/>
        <v>No</v>
      </c>
      <c r="M742">
        <v>6</v>
      </c>
      <c r="N742" t="str" cm="1">
        <f t="array" ref="N742">_xlfn.IFS(M742&lt;=2,"Small",M742&lt;=5,"Medium",M742&gt;5,"Large")</f>
        <v>Large</v>
      </c>
      <c r="O742" s="50">
        <v>110</v>
      </c>
      <c r="P742" s="67">
        <f t="shared" si="45"/>
        <v>0.03</v>
      </c>
      <c r="Q742" s="52">
        <v>4.59</v>
      </c>
      <c r="R742" s="52" t="str" cm="1">
        <f t="array" ref="R742">_xlfn.IFS(ROUND(Q742,0)=5,"Excellent",ROUND(Q742,0)=4,"Good",ROUND(Q742,0)=3,"Ok",ROUND(Q742,0)&lt;3,"Bad")</f>
        <v>Excellent</v>
      </c>
      <c r="S742">
        <v>193</v>
      </c>
      <c r="T742" t="str">
        <f t="shared" si="46"/>
        <v>No</v>
      </c>
      <c r="U742" s="65">
        <v>41747</v>
      </c>
      <c r="V742" s="65">
        <v>44043</v>
      </c>
      <c r="W742">
        <v>278</v>
      </c>
      <c r="X742" t="str">
        <f t="shared" si="47"/>
        <v>Active</v>
      </c>
      <c r="Y742" t="s">
        <v>15615</v>
      </c>
    </row>
    <row r="743" spans="1:25" x14ac:dyDescent="0.25">
      <c r="A743">
        <v>742</v>
      </c>
      <c r="B743" t="s">
        <v>561</v>
      </c>
      <c r="C743">
        <v>1395</v>
      </c>
      <c r="D743" t="str">
        <f>VLOOKUP($C743,Hosts!$A:$O,10,0)</f>
        <v>New York</v>
      </c>
      <c r="E743" s="67">
        <f>INDEX(Hosts!$A:$O,MATCH(Places!$C743,Hosts!$A:$A,0),MATCH(Places!E$1,Hosts!$1:$1,0))</f>
        <v>0.5</v>
      </c>
      <c r="F743" s="67">
        <f>INDEX(Hosts!$A:$O,MATCH(Places!$C743,Hosts!$A:$A,0),MATCH(Places!F$1,Hosts!$1:$1,0))</f>
        <v>0.43</v>
      </c>
      <c r="G743" s="67" t="str">
        <f>INDEX(Hosts!$A:$O,MATCH(Places!$C743,Hosts!$A:$A,0),MATCH(Places!G$1,Hosts!$1:$1,0))</f>
        <v>No</v>
      </c>
      <c r="H743">
        <v>17</v>
      </c>
      <c r="I743" t="str">
        <f>VLOOKUP($H743,Neighborhoods!$A:$C,2,0)</f>
        <v>Manhattan</v>
      </c>
      <c r="J743" t="str">
        <f>VLOOKUP($H743,Neighborhoods!$A:$C,3,0)</f>
        <v>Hell's Kitchen</v>
      </c>
      <c r="K743" t="s">
        <v>11822</v>
      </c>
      <c r="L743" t="str">
        <f t="shared" si="44"/>
        <v>No</v>
      </c>
      <c r="M743">
        <v>7</v>
      </c>
      <c r="N743" t="str" cm="1">
        <f t="array" ref="N743">_xlfn.IFS(M743&lt;=2,"Small",M743&lt;=5,"Medium",M743&gt;5,"Large")</f>
        <v>Large</v>
      </c>
      <c r="O743" s="50">
        <v>188</v>
      </c>
      <c r="P743" s="67">
        <f t="shared" si="45"/>
        <v>0.03</v>
      </c>
      <c r="Q743" s="52">
        <v>4.51</v>
      </c>
      <c r="R743" s="52" t="str" cm="1">
        <f t="array" ref="R743">_xlfn.IFS(ROUND(Q743,0)=5,"Excellent",ROUND(Q743,0)=4,"Good",ROUND(Q743,0)=3,"Ok",ROUND(Q743,0)&lt;3,"Bad")</f>
        <v>Excellent</v>
      </c>
      <c r="S743">
        <v>235</v>
      </c>
      <c r="T743" t="str">
        <f t="shared" si="46"/>
        <v>No</v>
      </c>
      <c r="U743" s="65">
        <v>41717</v>
      </c>
      <c r="V743" s="65">
        <v>43897</v>
      </c>
      <c r="W743">
        <v>351</v>
      </c>
      <c r="X743" t="str">
        <f t="shared" si="47"/>
        <v>Active</v>
      </c>
      <c r="Y743" t="s">
        <v>15615</v>
      </c>
    </row>
    <row r="744" spans="1:25" x14ac:dyDescent="0.25">
      <c r="A744">
        <v>743</v>
      </c>
      <c r="B744" t="s">
        <v>13138</v>
      </c>
      <c r="C744">
        <v>989</v>
      </c>
      <c r="D744" t="str">
        <f>VLOOKUP($C744,Hosts!$A:$O,10,0)</f>
        <v>New York</v>
      </c>
      <c r="E744" s="67">
        <f>INDEX(Hosts!$A:$O,MATCH(Places!$C744,Hosts!$A:$A,0),MATCH(Places!E$1,Hosts!$1:$1,0))</f>
        <v>1</v>
      </c>
      <c r="F744" s="67">
        <f>INDEX(Hosts!$A:$O,MATCH(Places!$C744,Hosts!$A:$A,0),MATCH(Places!F$1,Hosts!$1:$1,0))</f>
        <v>0.5</v>
      </c>
      <c r="G744" s="67" t="str">
        <f>INDEX(Hosts!$A:$O,MATCH(Places!$C744,Hosts!$A:$A,0),MATCH(Places!G$1,Hosts!$1:$1,0))</f>
        <v>No</v>
      </c>
      <c r="H744">
        <v>17</v>
      </c>
      <c r="I744" t="str">
        <f>VLOOKUP($H744,Neighborhoods!$A:$C,2,0)</f>
        <v>Manhattan</v>
      </c>
      <c r="J744" t="str">
        <f>VLOOKUP($H744,Neighborhoods!$A:$C,3,0)</f>
        <v>Hell's Kitchen</v>
      </c>
      <c r="K744" t="s">
        <v>11822</v>
      </c>
      <c r="L744" t="str">
        <f t="shared" si="44"/>
        <v>No</v>
      </c>
      <c r="M744">
        <v>2</v>
      </c>
      <c r="N744" t="str" cm="1">
        <f t="array" ref="N744">_xlfn.IFS(M744&lt;=2,"Small",M744&lt;=5,"Medium",M744&gt;5,"Large")</f>
        <v>Small</v>
      </c>
      <c r="O744" s="50">
        <v>69</v>
      </c>
      <c r="P744" s="67">
        <f t="shared" si="45"/>
        <v>0.03</v>
      </c>
      <c r="Q744" s="52">
        <v>4.71</v>
      </c>
      <c r="R744" s="52" t="str" cm="1">
        <f t="array" ref="R744">_xlfn.IFS(ROUND(Q744,0)=5,"Excellent",ROUND(Q744,0)=4,"Good",ROUND(Q744,0)=3,"Ok",ROUND(Q744,0)&lt;3,"Bad")</f>
        <v>Excellent</v>
      </c>
      <c r="S744">
        <v>7</v>
      </c>
      <c r="T744" t="str">
        <f t="shared" si="46"/>
        <v>No</v>
      </c>
      <c r="U744" s="65">
        <v>41735</v>
      </c>
      <c r="V744" s="65">
        <v>43381</v>
      </c>
      <c r="W744">
        <v>2</v>
      </c>
      <c r="X744" t="str">
        <f t="shared" si="47"/>
        <v>Active</v>
      </c>
      <c r="Y744" t="s">
        <v>15615</v>
      </c>
    </row>
    <row r="745" spans="1:25" x14ac:dyDescent="0.25">
      <c r="A745">
        <v>744</v>
      </c>
      <c r="B745" t="s">
        <v>562</v>
      </c>
      <c r="C745">
        <v>106</v>
      </c>
      <c r="D745" t="str">
        <f>VLOOKUP($C745,Hosts!$A:$O,10,0)</f>
        <v>New York</v>
      </c>
      <c r="E745" s="67">
        <f>INDEX(Hosts!$A:$O,MATCH(Places!$C745,Hosts!$A:$A,0),MATCH(Places!E$1,Hosts!$1:$1,0))</f>
        <v>1</v>
      </c>
      <c r="F745" s="67">
        <f>INDEX(Hosts!$A:$O,MATCH(Places!$C745,Hosts!$A:$A,0),MATCH(Places!F$1,Hosts!$1:$1,0))</f>
        <v>0.47</v>
      </c>
      <c r="G745" s="67" t="str">
        <f>INDEX(Hosts!$A:$O,MATCH(Places!$C745,Hosts!$A:$A,0),MATCH(Places!G$1,Hosts!$1:$1,0))</f>
        <v>Yes</v>
      </c>
      <c r="H745">
        <v>15</v>
      </c>
      <c r="I745" t="str">
        <f>VLOOKUP($H745,Neighborhoods!$A:$C,2,0)</f>
        <v>Manhattan</v>
      </c>
      <c r="J745" t="str">
        <f>VLOOKUP($H745,Neighborhoods!$A:$C,3,0)</f>
        <v>East Village</v>
      </c>
      <c r="K745" t="s">
        <v>1</v>
      </c>
      <c r="L745" t="str">
        <f t="shared" si="44"/>
        <v>Yes</v>
      </c>
      <c r="M745">
        <v>2</v>
      </c>
      <c r="N745" t="str" cm="1">
        <f t="array" ref="N745">_xlfn.IFS(M745&lt;=2,"Small",M745&lt;=5,"Medium",M745&gt;5,"Large")</f>
        <v>Small</v>
      </c>
      <c r="O745" s="50">
        <v>140</v>
      </c>
      <c r="P745" s="67">
        <f t="shared" si="45"/>
        <v>0.03</v>
      </c>
      <c r="Q745" s="52">
        <v>4.97</v>
      </c>
      <c r="R745" s="52" t="str" cm="1">
        <f t="array" ref="R745">_xlfn.IFS(ROUND(Q745,0)=5,"Excellent",ROUND(Q745,0)=4,"Good",ROUND(Q745,0)=3,"Ok",ROUND(Q745,0)&lt;3,"Bad")</f>
        <v>Excellent</v>
      </c>
      <c r="S745">
        <v>124</v>
      </c>
      <c r="T745" t="str">
        <f t="shared" si="46"/>
        <v>Yes</v>
      </c>
      <c r="U745" s="65">
        <v>41764</v>
      </c>
      <c r="V745" s="65">
        <v>43893</v>
      </c>
      <c r="W745">
        <v>90</v>
      </c>
      <c r="X745" t="str">
        <f t="shared" si="47"/>
        <v>Active</v>
      </c>
      <c r="Y745" t="s">
        <v>15615</v>
      </c>
    </row>
    <row r="746" spans="1:25" x14ac:dyDescent="0.25">
      <c r="A746">
        <v>745</v>
      </c>
      <c r="B746" t="s">
        <v>563</v>
      </c>
      <c r="C746">
        <v>1604</v>
      </c>
      <c r="D746" t="str">
        <f>VLOOKUP($C746,Hosts!$A:$O,10,0)</f>
        <v>New York</v>
      </c>
      <c r="E746" s="67">
        <f>INDEX(Hosts!$A:$O,MATCH(Places!$C746,Hosts!$A:$A,0),MATCH(Places!E$1,Hosts!$1:$1,0))</f>
        <v>1</v>
      </c>
      <c r="F746" s="67">
        <f>INDEX(Hosts!$A:$O,MATCH(Places!$C746,Hosts!$A:$A,0),MATCH(Places!F$1,Hosts!$1:$1,0))</f>
        <v>0.75</v>
      </c>
      <c r="G746" s="67" t="str">
        <f>INDEX(Hosts!$A:$O,MATCH(Places!$C746,Hosts!$A:$A,0),MATCH(Places!G$1,Hosts!$1:$1,0))</f>
        <v>No</v>
      </c>
      <c r="H746">
        <v>16</v>
      </c>
      <c r="I746" t="str">
        <f>VLOOKUP($H746,Neighborhoods!$A:$C,2,0)</f>
        <v>Manhattan</v>
      </c>
      <c r="J746" t="str">
        <f>VLOOKUP($H746,Neighborhoods!$A:$C,3,0)</f>
        <v>Harlem</v>
      </c>
      <c r="K746" t="s">
        <v>11822</v>
      </c>
      <c r="L746" t="str">
        <f t="shared" si="44"/>
        <v>No</v>
      </c>
      <c r="M746">
        <v>7</v>
      </c>
      <c r="N746" t="str" cm="1">
        <f t="array" ref="N746">_xlfn.IFS(M746&lt;=2,"Small",M746&lt;=5,"Medium",M746&gt;5,"Large")</f>
        <v>Large</v>
      </c>
      <c r="O746" s="50">
        <v>450</v>
      </c>
      <c r="P746" s="67">
        <f t="shared" si="45"/>
        <v>0.04</v>
      </c>
      <c r="Q746" s="52">
        <v>5</v>
      </c>
      <c r="R746" s="52" t="str" cm="1">
        <f t="array" ref="R746">_xlfn.IFS(ROUND(Q746,0)=5,"Excellent",ROUND(Q746,0)=4,"Good",ROUND(Q746,0)=3,"Ok",ROUND(Q746,0)&lt;3,"Bad")</f>
        <v>Excellent</v>
      </c>
      <c r="S746">
        <v>6</v>
      </c>
      <c r="T746" t="str">
        <f t="shared" si="46"/>
        <v>No</v>
      </c>
      <c r="U746" s="65">
        <v>42562</v>
      </c>
      <c r="V746" s="65">
        <v>43330</v>
      </c>
      <c r="W746">
        <v>5</v>
      </c>
      <c r="X746" t="str">
        <f t="shared" si="47"/>
        <v>Active</v>
      </c>
      <c r="Y746" t="s">
        <v>15615</v>
      </c>
    </row>
    <row r="747" spans="1:25" x14ac:dyDescent="0.25">
      <c r="A747">
        <v>746</v>
      </c>
      <c r="B747" t="s">
        <v>564</v>
      </c>
      <c r="C747">
        <v>1605</v>
      </c>
      <c r="D747" t="str">
        <f>VLOOKUP($C747,Hosts!$A:$O,10,0)</f>
        <v>New York</v>
      </c>
      <c r="E747" s="67">
        <f>INDEX(Hosts!$A:$O,MATCH(Places!$C747,Hosts!$A:$A,0),MATCH(Places!E$1,Hosts!$1:$1,0))</f>
        <v>0.92</v>
      </c>
      <c r="F747" s="67">
        <f>INDEX(Hosts!$A:$O,MATCH(Places!$C747,Hosts!$A:$A,0),MATCH(Places!F$1,Hosts!$1:$1,0))</f>
        <v>0.84</v>
      </c>
      <c r="G747" s="67" t="str">
        <f>INDEX(Hosts!$A:$O,MATCH(Places!$C747,Hosts!$A:$A,0),MATCH(Places!G$1,Hosts!$1:$1,0))</f>
        <v>No</v>
      </c>
      <c r="H747">
        <v>19</v>
      </c>
      <c r="I747" t="str">
        <f>VLOOKUP($H747,Neighborhoods!$A:$C,2,0)</f>
        <v>Manhattan</v>
      </c>
      <c r="J747" t="str">
        <f>VLOOKUP($H747,Neighborhoods!$A:$C,3,0)</f>
        <v>Upper East Side</v>
      </c>
      <c r="K747" t="s">
        <v>11822</v>
      </c>
      <c r="L747" t="str">
        <f t="shared" si="44"/>
        <v>No</v>
      </c>
      <c r="M747">
        <v>2</v>
      </c>
      <c r="N747" t="str" cm="1">
        <f t="array" ref="N747">_xlfn.IFS(M747&lt;=2,"Small",M747&lt;=5,"Medium",M747&gt;5,"Large")</f>
        <v>Small</v>
      </c>
      <c r="O747" s="50">
        <v>98</v>
      </c>
      <c r="P747" s="67">
        <f t="shared" si="45"/>
        <v>0.03</v>
      </c>
      <c r="Q747" s="52">
        <v>4.75</v>
      </c>
      <c r="R747" s="52" t="str" cm="1">
        <f t="array" ref="R747">_xlfn.IFS(ROUND(Q747,0)=5,"Excellent",ROUND(Q747,0)=4,"Good",ROUND(Q747,0)=3,"Ok",ROUND(Q747,0)&lt;3,"Bad")</f>
        <v>Excellent</v>
      </c>
      <c r="S747">
        <v>8</v>
      </c>
      <c r="T747" t="str">
        <f t="shared" si="46"/>
        <v>No</v>
      </c>
      <c r="U747" s="65">
        <v>42734</v>
      </c>
      <c r="V747" s="65">
        <v>43921</v>
      </c>
      <c r="W747">
        <v>365</v>
      </c>
      <c r="X747" t="str">
        <f t="shared" si="47"/>
        <v>Active</v>
      </c>
      <c r="Y747" t="s">
        <v>15615</v>
      </c>
    </row>
    <row r="748" spans="1:25" x14ac:dyDescent="0.25">
      <c r="A748">
        <v>747</v>
      </c>
      <c r="B748" t="s">
        <v>565</v>
      </c>
      <c r="C748">
        <v>1605</v>
      </c>
      <c r="D748" t="str">
        <f>VLOOKUP($C748,Hosts!$A:$O,10,0)</f>
        <v>New York</v>
      </c>
      <c r="E748" s="67">
        <f>INDEX(Hosts!$A:$O,MATCH(Places!$C748,Hosts!$A:$A,0),MATCH(Places!E$1,Hosts!$1:$1,0))</f>
        <v>0.92</v>
      </c>
      <c r="F748" s="67">
        <f>INDEX(Hosts!$A:$O,MATCH(Places!$C748,Hosts!$A:$A,0),MATCH(Places!F$1,Hosts!$1:$1,0))</f>
        <v>0.84</v>
      </c>
      <c r="G748" s="67" t="str">
        <f>INDEX(Hosts!$A:$O,MATCH(Places!$C748,Hosts!$A:$A,0),MATCH(Places!G$1,Hosts!$1:$1,0))</f>
        <v>No</v>
      </c>
      <c r="H748">
        <v>19</v>
      </c>
      <c r="I748" t="str">
        <f>VLOOKUP($H748,Neighborhoods!$A:$C,2,0)</f>
        <v>Manhattan</v>
      </c>
      <c r="J748" t="str">
        <f>VLOOKUP($H748,Neighborhoods!$A:$C,3,0)</f>
        <v>Upper East Side</v>
      </c>
      <c r="K748" t="s">
        <v>11822</v>
      </c>
      <c r="L748" t="str">
        <f t="shared" si="44"/>
        <v>No</v>
      </c>
      <c r="M748">
        <v>3</v>
      </c>
      <c r="N748" t="str" cm="1">
        <f t="array" ref="N748">_xlfn.IFS(M748&lt;=2,"Small",M748&lt;=5,"Medium",M748&gt;5,"Large")</f>
        <v>Medium</v>
      </c>
      <c r="O748" s="50">
        <v>100</v>
      </c>
      <c r="P748" s="67">
        <f t="shared" si="45"/>
        <v>0.03</v>
      </c>
      <c r="Q748" s="52">
        <v>4.5</v>
      </c>
      <c r="R748" s="52" t="str" cm="1">
        <f t="array" ref="R748">_xlfn.IFS(ROUND(Q748,0)=5,"Excellent",ROUND(Q748,0)=4,"Good",ROUND(Q748,0)=3,"Ok",ROUND(Q748,0)&lt;3,"Bad")</f>
        <v>Excellent</v>
      </c>
      <c r="S748">
        <v>6</v>
      </c>
      <c r="T748" t="str">
        <f t="shared" si="46"/>
        <v>No</v>
      </c>
      <c r="U748" s="65">
        <v>42037</v>
      </c>
      <c r="V748" s="65">
        <v>43789</v>
      </c>
      <c r="W748">
        <v>365</v>
      </c>
      <c r="X748" t="str">
        <f t="shared" si="47"/>
        <v>Active</v>
      </c>
      <c r="Y748" t="s">
        <v>15615</v>
      </c>
    </row>
    <row r="749" spans="1:25" x14ac:dyDescent="0.25">
      <c r="A749">
        <v>748</v>
      </c>
      <c r="B749" t="s">
        <v>566</v>
      </c>
      <c r="C749">
        <v>1605</v>
      </c>
      <c r="D749" t="str">
        <f>VLOOKUP($C749,Hosts!$A:$O,10,0)</f>
        <v>New York</v>
      </c>
      <c r="E749" s="67">
        <f>INDEX(Hosts!$A:$O,MATCH(Places!$C749,Hosts!$A:$A,0),MATCH(Places!E$1,Hosts!$1:$1,0))</f>
        <v>0.92</v>
      </c>
      <c r="F749" s="67">
        <f>INDEX(Hosts!$A:$O,MATCH(Places!$C749,Hosts!$A:$A,0),MATCH(Places!F$1,Hosts!$1:$1,0))</f>
        <v>0.84</v>
      </c>
      <c r="G749" s="67" t="str">
        <f>INDEX(Hosts!$A:$O,MATCH(Places!$C749,Hosts!$A:$A,0),MATCH(Places!G$1,Hosts!$1:$1,0))</f>
        <v>No</v>
      </c>
      <c r="H749">
        <v>19</v>
      </c>
      <c r="I749" t="str">
        <f>VLOOKUP($H749,Neighborhoods!$A:$C,2,0)</f>
        <v>Manhattan</v>
      </c>
      <c r="J749" t="str">
        <f>VLOOKUP($H749,Neighborhoods!$A:$C,3,0)</f>
        <v>Upper East Side</v>
      </c>
      <c r="K749" t="s">
        <v>11822</v>
      </c>
      <c r="L749" t="str">
        <f t="shared" si="44"/>
        <v>No</v>
      </c>
      <c r="M749">
        <v>2</v>
      </c>
      <c r="N749" t="str" cm="1">
        <f t="array" ref="N749">_xlfn.IFS(M749&lt;=2,"Small",M749&lt;=5,"Medium",M749&gt;5,"Large")</f>
        <v>Small</v>
      </c>
      <c r="O749" s="50">
        <v>122</v>
      </c>
      <c r="P749" s="67">
        <f t="shared" si="45"/>
        <v>0.03</v>
      </c>
      <c r="Q749" s="52">
        <v>4.5</v>
      </c>
      <c r="R749" s="52" t="str" cm="1">
        <f t="array" ref="R749">_xlfn.IFS(ROUND(Q749,0)=5,"Excellent",ROUND(Q749,0)=4,"Good",ROUND(Q749,0)=3,"Ok",ROUND(Q749,0)&lt;3,"Bad")</f>
        <v>Excellent</v>
      </c>
      <c r="S749">
        <v>6</v>
      </c>
      <c r="T749" t="str">
        <f t="shared" si="46"/>
        <v>No</v>
      </c>
      <c r="U749" s="65">
        <v>42063</v>
      </c>
      <c r="V749" s="65">
        <v>43555</v>
      </c>
      <c r="W749">
        <v>365</v>
      </c>
      <c r="X749" t="str">
        <f t="shared" si="47"/>
        <v>Active</v>
      </c>
      <c r="Y749" t="s">
        <v>15615</v>
      </c>
    </row>
    <row r="750" spans="1:25" x14ac:dyDescent="0.25">
      <c r="A750">
        <v>749</v>
      </c>
      <c r="B750" t="s">
        <v>567</v>
      </c>
      <c r="C750">
        <v>1605</v>
      </c>
      <c r="D750" t="str">
        <f>VLOOKUP($C750,Hosts!$A:$O,10,0)</f>
        <v>New York</v>
      </c>
      <c r="E750" s="67">
        <f>INDEX(Hosts!$A:$O,MATCH(Places!$C750,Hosts!$A:$A,0),MATCH(Places!E$1,Hosts!$1:$1,0))</f>
        <v>0.92</v>
      </c>
      <c r="F750" s="67">
        <f>INDEX(Hosts!$A:$O,MATCH(Places!$C750,Hosts!$A:$A,0),MATCH(Places!F$1,Hosts!$1:$1,0))</f>
        <v>0.84</v>
      </c>
      <c r="G750" s="67" t="str">
        <f>INDEX(Hosts!$A:$O,MATCH(Places!$C750,Hosts!$A:$A,0),MATCH(Places!G$1,Hosts!$1:$1,0))</f>
        <v>No</v>
      </c>
      <c r="H750">
        <v>19</v>
      </c>
      <c r="I750" t="str">
        <f>VLOOKUP($H750,Neighborhoods!$A:$C,2,0)</f>
        <v>Manhattan</v>
      </c>
      <c r="J750" t="str">
        <f>VLOOKUP($H750,Neighborhoods!$A:$C,3,0)</f>
        <v>Upper East Side</v>
      </c>
      <c r="K750" t="s">
        <v>11822</v>
      </c>
      <c r="L750" t="str">
        <f t="shared" si="44"/>
        <v>No</v>
      </c>
      <c r="M750">
        <v>4</v>
      </c>
      <c r="N750" t="str" cm="1">
        <f t="array" ref="N750">_xlfn.IFS(M750&lt;=2,"Small",M750&lt;=5,"Medium",M750&gt;5,"Large")</f>
        <v>Medium</v>
      </c>
      <c r="O750" s="50">
        <v>126</v>
      </c>
      <c r="P750" s="67">
        <f t="shared" si="45"/>
        <v>0.03</v>
      </c>
      <c r="Q750" s="52">
        <v>5</v>
      </c>
      <c r="R750" s="52" t="str" cm="1">
        <f t="array" ref="R750">_xlfn.IFS(ROUND(Q750,0)=5,"Excellent",ROUND(Q750,0)=4,"Good",ROUND(Q750,0)=3,"Ok",ROUND(Q750,0)&lt;3,"Bad")</f>
        <v>Excellent</v>
      </c>
      <c r="S750">
        <v>3</v>
      </c>
      <c r="T750" t="str">
        <f t="shared" si="46"/>
        <v>No</v>
      </c>
      <c r="U750" s="65">
        <v>42595</v>
      </c>
      <c r="V750" s="65">
        <v>43916</v>
      </c>
      <c r="W750">
        <v>365</v>
      </c>
      <c r="X750" t="str">
        <f t="shared" si="47"/>
        <v>Active</v>
      </c>
      <c r="Y750" t="s">
        <v>15615</v>
      </c>
    </row>
    <row r="751" spans="1:25" x14ac:dyDescent="0.25">
      <c r="A751">
        <v>750</v>
      </c>
      <c r="B751" t="s">
        <v>568</v>
      </c>
      <c r="C751">
        <v>1616</v>
      </c>
      <c r="D751" t="str">
        <f>VLOOKUP($C751,Hosts!$A:$O,10,0)</f>
        <v>New York</v>
      </c>
      <c r="E751" s="67">
        <f>INDEX(Hosts!$A:$O,MATCH(Places!$C751,Hosts!$A:$A,0),MATCH(Places!E$1,Hosts!$1:$1,0))</f>
        <v>0.8</v>
      </c>
      <c r="F751" s="67">
        <f>INDEX(Hosts!$A:$O,MATCH(Places!$C751,Hosts!$A:$A,0),MATCH(Places!F$1,Hosts!$1:$1,0))</f>
        <v>0.8</v>
      </c>
      <c r="G751" s="67" t="str">
        <f>INDEX(Hosts!$A:$O,MATCH(Places!$C751,Hosts!$A:$A,0),MATCH(Places!G$1,Hosts!$1:$1,0))</f>
        <v>No</v>
      </c>
      <c r="H751">
        <v>9</v>
      </c>
      <c r="I751" t="str">
        <f>VLOOKUP($H751,Neighborhoods!$A:$C,2,0)</f>
        <v>Brooklyn</v>
      </c>
      <c r="J751" t="str">
        <f>VLOOKUP($H751,Neighborhoods!$A:$C,3,0)</f>
        <v>Crown Heights</v>
      </c>
      <c r="K751" t="s">
        <v>11822</v>
      </c>
      <c r="L751" t="str">
        <f t="shared" si="44"/>
        <v>No</v>
      </c>
      <c r="M751">
        <v>5</v>
      </c>
      <c r="N751" t="str" cm="1">
        <f t="array" ref="N751">_xlfn.IFS(M751&lt;=2,"Small",M751&lt;=5,"Medium",M751&gt;5,"Large")</f>
        <v>Medium</v>
      </c>
      <c r="O751" s="50">
        <v>150</v>
      </c>
      <c r="P751" s="67">
        <f t="shared" si="45"/>
        <v>0.03</v>
      </c>
      <c r="Q751" s="52">
        <v>4.58</v>
      </c>
      <c r="R751" s="52" t="str" cm="1">
        <f t="array" ref="R751">_xlfn.IFS(ROUND(Q751,0)=5,"Excellent",ROUND(Q751,0)=4,"Good",ROUND(Q751,0)=3,"Ok",ROUND(Q751,0)&lt;3,"Bad")</f>
        <v>Excellent</v>
      </c>
      <c r="S751">
        <v>24</v>
      </c>
      <c r="T751" t="str">
        <f t="shared" si="46"/>
        <v>No</v>
      </c>
      <c r="U751" s="65">
        <v>41905</v>
      </c>
      <c r="V751" s="65">
        <v>43820</v>
      </c>
      <c r="W751">
        <v>228</v>
      </c>
      <c r="X751" t="str">
        <f t="shared" si="47"/>
        <v>Active</v>
      </c>
      <c r="Y751" t="s">
        <v>15615</v>
      </c>
    </row>
    <row r="752" spans="1:25" x14ac:dyDescent="0.25">
      <c r="A752">
        <v>751</v>
      </c>
      <c r="B752" t="s">
        <v>14991</v>
      </c>
      <c r="C752">
        <v>1617</v>
      </c>
      <c r="D752" t="str">
        <f>VLOOKUP($C752,Hosts!$A:$O,10,0)</f>
        <v>New York</v>
      </c>
      <c r="E752" s="67">
        <f>INDEX(Hosts!$A:$O,MATCH(Places!$C752,Hosts!$A:$A,0),MATCH(Places!E$1,Hosts!$1:$1,0))</f>
        <v>0.5</v>
      </c>
      <c r="F752" s="67">
        <f>INDEX(Hosts!$A:$O,MATCH(Places!$C752,Hosts!$A:$A,0),MATCH(Places!F$1,Hosts!$1:$1,0))</f>
        <v>0.67</v>
      </c>
      <c r="G752" s="67" t="str">
        <f>INDEX(Hosts!$A:$O,MATCH(Places!$C752,Hosts!$A:$A,0),MATCH(Places!G$1,Hosts!$1:$1,0))</f>
        <v>No</v>
      </c>
      <c r="H752">
        <v>17</v>
      </c>
      <c r="I752" t="str">
        <f>VLOOKUP($H752,Neighborhoods!$A:$C,2,0)</f>
        <v>Manhattan</v>
      </c>
      <c r="J752" t="str">
        <f>VLOOKUP($H752,Neighborhoods!$A:$C,3,0)</f>
        <v>Hell's Kitchen</v>
      </c>
      <c r="K752" t="s">
        <v>11822</v>
      </c>
      <c r="L752" t="str">
        <f t="shared" si="44"/>
        <v>No</v>
      </c>
      <c r="M752">
        <v>4</v>
      </c>
      <c r="N752" t="str" cm="1">
        <f t="array" ref="N752">_xlfn.IFS(M752&lt;=2,"Small",M752&lt;=5,"Medium",M752&gt;5,"Large")</f>
        <v>Medium</v>
      </c>
      <c r="O752" s="50">
        <v>240</v>
      </c>
      <c r="P752" s="67">
        <f t="shared" si="45"/>
        <v>0.04</v>
      </c>
      <c r="Q752" s="52">
        <v>4.4000000000000004</v>
      </c>
      <c r="R752" s="52" t="str" cm="1">
        <f t="array" ref="R752">_xlfn.IFS(ROUND(Q752,0)=5,"Excellent",ROUND(Q752,0)=4,"Good",ROUND(Q752,0)=3,"Ok",ROUND(Q752,0)&lt;3,"Bad")</f>
        <v>Good</v>
      </c>
      <c r="S752">
        <v>5</v>
      </c>
      <c r="T752" t="str">
        <f t="shared" si="46"/>
        <v>No</v>
      </c>
      <c r="U752" s="65">
        <v>41752</v>
      </c>
      <c r="V752" s="65">
        <v>41950</v>
      </c>
      <c r="W752">
        <v>89</v>
      </c>
      <c r="X752" t="str">
        <f t="shared" si="47"/>
        <v>Active</v>
      </c>
      <c r="Y752" t="s">
        <v>15615</v>
      </c>
    </row>
    <row r="753" spans="1:25" x14ac:dyDescent="0.25">
      <c r="A753">
        <v>752</v>
      </c>
      <c r="B753" t="s">
        <v>13639</v>
      </c>
      <c r="C753">
        <v>1622</v>
      </c>
      <c r="D753" t="str">
        <f>VLOOKUP($C753,Hosts!$A:$O,10,0)</f>
        <v>New York</v>
      </c>
      <c r="E753" s="67">
        <f>INDEX(Hosts!$A:$O,MATCH(Places!$C753,Hosts!$A:$A,0),MATCH(Places!E$1,Hosts!$1:$1,0))</f>
        <v>0.8</v>
      </c>
      <c r="F753" s="67">
        <f>INDEX(Hosts!$A:$O,MATCH(Places!$C753,Hosts!$A:$A,0),MATCH(Places!F$1,Hosts!$1:$1,0))</f>
        <v>0.88</v>
      </c>
      <c r="G753" s="67" t="str">
        <f>INDEX(Hosts!$A:$O,MATCH(Places!$C753,Hosts!$A:$A,0),MATCH(Places!G$1,Hosts!$1:$1,0))</f>
        <v>Yes</v>
      </c>
      <c r="H753">
        <v>26</v>
      </c>
      <c r="I753" t="str">
        <f>VLOOKUP($H753,Neighborhoods!$A:$C,2,0)</f>
        <v>Queens</v>
      </c>
      <c r="J753" t="str">
        <f>VLOOKUP($H753,Neighborhoods!$A:$C,3,0)</f>
        <v>Sunnyside</v>
      </c>
      <c r="K753" t="s">
        <v>1</v>
      </c>
      <c r="L753" t="str">
        <f t="shared" si="44"/>
        <v>Yes</v>
      </c>
      <c r="M753">
        <v>2</v>
      </c>
      <c r="N753" t="str" cm="1">
        <f t="array" ref="N753">_xlfn.IFS(M753&lt;=2,"Small",M753&lt;=5,"Medium",M753&gt;5,"Large")</f>
        <v>Small</v>
      </c>
      <c r="O753" s="50">
        <v>60</v>
      </c>
      <c r="P753" s="67">
        <f t="shared" si="45"/>
        <v>0.03</v>
      </c>
      <c r="Q753" s="52">
        <v>4.9800000000000004</v>
      </c>
      <c r="R753" s="52" t="str" cm="1">
        <f t="array" ref="R753">_xlfn.IFS(ROUND(Q753,0)=5,"Excellent",ROUND(Q753,0)=4,"Good",ROUND(Q753,0)=3,"Ok",ROUND(Q753,0)&lt;3,"Bad")</f>
        <v>Excellent</v>
      </c>
      <c r="S753">
        <v>50</v>
      </c>
      <c r="T753" t="str">
        <f t="shared" si="46"/>
        <v>No</v>
      </c>
      <c r="U753" s="65">
        <v>41786</v>
      </c>
      <c r="V753" s="65">
        <v>43774</v>
      </c>
      <c r="W753">
        <v>83</v>
      </c>
      <c r="X753" t="str">
        <f t="shared" si="47"/>
        <v>Active</v>
      </c>
      <c r="Y753" t="s">
        <v>15615</v>
      </c>
    </row>
    <row r="754" spans="1:25" x14ac:dyDescent="0.25">
      <c r="A754">
        <v>753</v>
      </c>
      <c r="B754" t="s">
        <v>13718</v>
      </c>
      <c r="C754">
        <v>1623</v>
      </c>
      <c r="D754" t="str">
        <f>VLOOKUP($C754,Hosts!$A:$O,10,0)</f>
        <v>New York</v>
      </c>
      <c r="E754" s="67">
        <f>INDEX(Hosts!$A:$O,MATCH(Places!$C754,Hosts!$A:$A,0),MATCH(Places!E$1,Hosts!$1:$1,0))</f>
        <v>1</v>
      </c>
      <c r="F754" s="67">
        <f>INDEX(Hosts!$A:$O,MATCH(Places!$C754,Hosts!$A:$A,0),MATCH(Places!F$1,Hosts!$1:$1,0))</f>
        <v>0.98</v>
      </c>
      <c r="G754" s="67" t="str">
        <f>INDEX(Hosts!$A:$O,MATCH(Places!$C754,Hosts!$A:$A,0),MATCH(Places!G$1,Hosts!$1:$1,0))</f>
        <v>Yes</v>
      </c>
      <c r="H754">
        <v>11</v>
      </c>
      <c r="I754" t="str">
        <f>VLOOKUP($H754,Neighborhoods!$A:$C,2,0)</f>
        <v>Brooklyn</v>
      </c>
      <c r="J754" t="str">
        <f>VLOOKUP($H754,Neighborhoods!$A:$C,3,0)</f>
        <v>Greenpoint</v>
      </c>
      <c r="K754" t="s">
        <v>11822</v>
      </c>
      <c r="L754" t="str">
        <f t="shared" si="44"/>
        <v>No</v>
      </c>
      <c r="M754">
        <v>6</v>
      </c>
      <c r="N754" t="str" cm="1">
        <f t="array" ref="N754">_xlfn.IFS(M754&lt;=2,"Small",M754&lt;=5,"Medium",M754&gt;5,"Large")</f>
        <v>Large</v>
      </c>
      <c r="O754" s="50">
        <v>214</v>
      </c>
      <c r="P754" s="67">
        <f t="shared" si="45"/>
        <v>0.04</v>
      </c>
      <c r="Q754" s="52">
        <v>4.83</v>
      </c>
      <c r="R754" s="52" t="str" cm="1">
        <f t="array" ref="R754">_xlfn.IFS(ROUND(Q754,0)=5,"Excellent",ROUND(Q754,0)=4,"Good",ROUND(Q754,0)=3,"Ok",ROUND(Q754,0)&lt;3,"Bad")</f>
        <v>Excellent</v>
      </c>
      <c r="S754">
        <v>48</v>
      </c>
      <c r="T754" t="str">
        <f t="shared" si="46"/>
        <v>No</v>
      </c>
      <c r="U754" s="65">
        <v>41749</v>
      </c>
      <c r="V754" s="65">
        <v>43994</v>
      </c>
      <c r="W754">
        <v>101</v>
      </c>
      <c r="X754" t="str">
        <f t="shared" si="47"/>
        <v>Active</v>
      </c>
      <c r="Y754" t="s">
        <v>15615</v>
      </c>
    </row>
    <row r="755" spans="1:25" x14ac:dyDescent="0.25">
      <c r="A755">
        <v>754</v>
      </c>
      <c r="B755" t="s">
        <v>569</v>
      </c>
      <c r="C755">
        <v>1077</v>
      </c>
      <c r="D755" t="str">
        <f>VLOOKUP($C755,Hosts!$A:$O,10,0)</f>
        <v>New York</v>
      </c>
      <c r="E755" s="67">
        <f>INDEX(Hosts!$A:$O,MATCH(Places!$C755,Hosts!$A:$A,0),MATCH(Places!E$1,Hosts!$1:$1,0))</f>
        <v>1</v>
      </c>
      <c r="F755" s="67">
        <f>INDEX(Hosts!$A:$O,MATCH(Places!$C755,Hosts!$A:$A,0),MATCH(Places!F$1,Hosts!$1:$1,0))</f>
        <v>0.9</v>
      </c>
      <c r="G755" s="67" t="str">
        <f>INDEX(Hosts!$A:$O,MATCH(Places!$C755,Hosts!$A:$A,0),MATCH(Places!G$1,Hosts!$1:$1,0))</f>
        <v>Yes</v>
      </c>
      <c r="H755">
        <v>19</v>
      </c>
      <c r="I755" t="str">
        <f>VLOOKUP($H755,Neighborhoods!$A:$C,2,0)</f>
        <v>Manhattan</v>
      </c>
      <c r="J755" t="str">
        <f>VLOOKUP($H755,Neighborhoods!$A:$C,3,0)</f>
        <v>Upper East Side</v>
      </c>
      <c r="K755" t="s">
        <v>11822</v>
      </c>
      <c r="L755" t="str">
        <f t="shared" si="44"/>
        <v>No</v>
      </c>
      <c r="M755">
        <v>10</v>
      </c>
      <c r="N755" t="str" cm="1">
        <f t="array" ref="N755">_xlfn.IFS(M755&lt;=2,"Small",M755&lt;=5,"Medium",M755&gt;5,"Large")</f>
        <v>Large</v>
      </c>
      <c r="O755" s="50">
        <v>1999</v>
      </c>
      <c r="P755" s="67">
        <f t="shared" si="45"/>
        <v>7.0000000000000007E-2</v>
      </c>
      <c r="Q755" s="52">
        <v>4.91</v>
      </c>
      <c r="R755" s="52" t="str" cm="1">
        <f t="array" ref="R755">_xlfn.IFS(ROUND(Q755,0)=5,"Excellent",ROUND(Q755,0)=4,"Good",ROUND(Q755,0)=3,"Ok",ROUND(Q755,0)&lt;3,"Bad")</f>
        <v>Excellent</v>
      </c>
      <c r="S755">
        <v>33</v>
      </c>
      <c r="T755" t="str">
        <f t="shared" si="46"/>
        <v>No</v>
      </c>
      <c r="U755" s="65">
        <v>41844</v>
      </c>
      <c r="V755" s="65">
        <v>43665</v>
      </c>
      <c r="W755">
        <v>179</v>
      </c>
      <c r="X755" t="str">
        <f t="shared" si="47"/>
        <v>Active</v>
      </c>
      <c r="Y755" t="s">
        <v>15615</v>
      </c>
    </row>
    <row r="756" spans="1:25" x14ac:dyDescent="0.25">
      <c r="A756">
        <v>755</v>
      </c>
      <c r="B756" t="s">
        <v>15062</v>
      </c>
      <c r="C756">
        <v>865</v>
      </c>
      <c r="D756" t="str">
        <f>VLOOKUP($C756,Hosts!$A:$O,10,0)</f>
        <v>New York</v>
      </c>
      <c r="E756" s="67">
        <f>INDEX(Hosts!$A:$O,MATCH(Places!$C756,Hosts!$A:$A,0),MATCH(Places!E$1,Hosts!$1:$1,0))</f>
        <v>1</v>
      </c>
      <c r="F756" s="67">
        <f>INDEX(Hosts!$A:$O,MATCH(Places!$C756,Hosts!$A:$A,0),MATCH(Places!F$1,Hosts!$1:$1,0))</f>
        <v>0.42</v>
      </c>
      <c r="G756" s="67" t="str">
        <f>INDEX(Hosts!$A:$O,MATCH(Places!$C756,Hosts!$A:$A,0),MATCH(Places!G$1,Hosts!$1:$1,0))</f>
        <v>No</v>
      </c>
      <c r="H756">
        <v>11</v>
      </c>
      <c r="I756" t="str">
        <f>VLOOKUP($H756,Neighborhoods!$A:$C,2,0)</f>
        <v>Brooklyn</v>
      </c>
      <c r="J756" t="str">
        <f>VLOOKUP($H756,Neighborhoods!$A:$C,3,0)</f>
        <v>Greenpoint</v>
      </c>
      <c r="K756" t="s">
        <v>1</v>
      </c>
      <c r="L756" t="str">
        <f t="shared" si="44"/>
        <v>Yes</v>
      </c>
      <c r="M756">
        <v>1</v>
      </c>
      <c r="N756" t="str" cm="1">
        <f t="array" ref="N756">_xlfn.IFS(M756&lt;=2,"Small",M756&lt;=5,"Medium",M756&gt;5,"Large")</f>
        <v>Small</v>
      </c>
      <c r="O756" s="50">
        <v>54</v>
      </c>
      <c r="P756" s="67">
        <f t="shared" si="45"/>
        <v>0.03</v>
      </c>
      <c r="Q756" s="52">
        <v>4.33</v>
      </c>
      <c r="R756" s="52" t="str" cm="1">
        <f t="array" ref="R756">_xlfn.IFS(ROUND(Q756,0)=5,"Excellent",ROUND(Q756,0)=4,"Good",ROUND(Q756,0)=3,"Ok",ROUND(Q756,0)&lt;3,"Bad")</f>
        <v>Good</v>
      </c>
      <c r="S756">
        <v>9</v>
      </c>
      <c r="T756" t="str">
        <f t="shared" si="46"/>
        <v>No</v>
      </c>
      <c r="U756" s="65">
        <v>42491</v>
      </c>
      <c r="V756" s="65">
        <v>43743</v>
      </c>
      <c r="W756">
        <v>365</v>
      </c>
      <c r="X756" t="str">
        <f t="shared" si="47"/>
        <v>Active</v>
      </c>
      <c r="Y756" t="s">
        <v>15615</v>
      </c>
    </row>
    <row r="757" spans="1:25" x14ac:dyDescent="0.25">
      <c r="A757">
        <v>756</v>
      </c>
      <c r="B757" t="s">
        <v>570</v>
      </c>
      <c r="C757">
        <v>1022</v>
      </c>
      <c r="D757" t="str">
        <f>VLOOKUP($C757,Hosts!$A:$O,10,0)</f>
        <v>New York</v>
      </c>
      <c r="E757" s="67">
        <f>INDEX(Hosts!$A:$O,MATCH(Places!$C757,Hosts!$A:$A,0),MATCH(Places!E$1,Hosts!$1:$1,0))</f>
        <v>0.5</v>
      </c>
      <c r="F757" s="67">
        <f>INDEX(Hosts!$A:$O,MATCH(Places!$C757,Hosts!$A:$A,0),MATCH(Places!F$1,Hosts!$1:$1,0))</f>
        <v>0.67</v>
      </c>
      <c r="G757" s="67" t="str">
        <f>INDEX(Hosts!$A:$O,MATCH(Places!$C757,Hosts!$A:$A,0),MATCH(Places!G$1,Hosts!$1:$1,0))</f>
        <v>No</v>
      </c>
      <c r="H757">
        <v>12</v>
      </c>
      <c r="I757" t="str">
        <f>VLOOKUP($H757,Neighborhoods!$A:$C,2,0)</f>
        <v>Brooklyn</v>
      </c>
      <c r="J757" t="str">
        <f>VLOOKUP($H757,Neighborhoods!$A:$C,3,0)</f>
        <v>Williamsburg</v>
      </c>
      <c r="K757" t="s">
        <v>1</v>
      </c>
      <c r="L757" t="str">
        <f t="shared" si="44"/>
        <v>Yes</v>
      </c>
      <c r="M757">
        <v>2</v>
      </c>
      <c r="N757" t="str" cm="1">
        <f t="array" ref="N757">_xlfn.IFS(M757&lt;=2,"Small",M757&lt;=5,"Medium",M757&gt;5,"Large")</f>
        <v>Small</v>
      </c>
      <c r="O757" s="50">
        <v>59</v>
      </c>
      <c r="P757" s="67">
        <f t="shared" si="45"/>
        <v>0.03</v>
      </c>
      <c r="Q757" s="52">
        <v>4.5</v>
      </c>
      <c r="R757" s="52" t="str" cm="1">
        <f t="array" ref="R757">_xlfn.IFS(ROUND(Q757,0)=5,"Excellent",ROUND(Q757,0)=4,"Good",ROUND(Q757,0)=3,"Ok",ROUND(Q757,0)&lt;3,"Bad")</f>
        <v>Excellent</v>
      </c>
      <c r="S757">
        <v>6</v>
      </c>
      <c r="T757" t="str">
        <f t="shared" si="46"/>
        <v>No</v>
      </c>
      <c r="U757" s="65">
        <v>41842</v>
      </c>
      <c r="V757" s="65">
        <v>43592</v>
      </c>
      <c r="W757">
        <v>0</v>
      </c>
      <c r="X757" t="str">
        <f t="shared" si="47"/>
        <v>Inactive</v>
      </c>
      <c r="Y757" t="s">
        <v>15615</v>
      </c>
    </row>
    <row r="758" spans="1:25" x14ac:dyDescent="0.25">
      <c r="A758">
        <v>757</v>
      </c>
      <c r="B758" t="s">
        <v>14501</v>
      </c>
      <c r="C758">
        <v>397</v>
      </c>
      <c r="D758" t="str">
        <f>VLOOKUP($C758,Hosts!$A:$O,10,0)</f>
        <v>New York</v>
      </c>
      <c r="E758" s="67">
        <f>INDEX(Hosts!$A:$O,MATCH(Places!$C758,Hosts!$A:$A,0),MATCH(Places!E$1,Hosts!$1:$1,0))</f>
        <v>0.5</v>
      </c>
      <c r="F758" s="67">
        <f>INDEX(Hosts!$A:$O,MATCH(Places!$C758,Hosts!$A:$A,0),MATCH(Places!F$1,Hosts!$1:$1,0))</f>
        <v>0.71</v>
      </c>
      <c r="G758" s="67" t="str">
        <f>INDEX(Hosts!$A:$O,MATCH(Places!$C758,Hosts!$A:$A,0),MATCH(Places!G$1,Hosts!$1:$1,0))</f>
        <v>No</v>
      </c>
      <c r="H758">
        <v>24</v>
      </c>
      <c r="I758" t="str">
        <f>VLOOKUP($H758,Neighborhoods!$A:$C,2,0)</f>
        <v>Queens</v>
      </c>
      <c r="J758" t="str">
        <f>VLOOKUP($H758,Neighborhoods!$A:$C,3,0)</f>
        <v>Long Island City</v>
      </c>
      <c r="K758" t="s">
        <v>11822</v>
      </c>
      <c r="L758" t="str">
        <f t="shared" si="44"/>
        <v>No</v>
      </c>
      <c r="M758">
        <v>6</v>
      </c>
      <c r="N758" t="str" cm="1">
        <f t="array" ref="N758">_xlfn.IFS(M758&lt;=2,"Small",M758&lt;=5,"Medium",M758&gt;5,"Large")</f>
        <v>Large</v>
      </c>
      <c r="O758" s="50">
        <v>134</v>
      </c>
      <c r="P758" s="67">
        <f t="shared" si="45"/>
        <v>0.03</v>
      </c>
      <c r="Q758" s="52">
        <v>4.8600000000000003</v>
      </c>
      <c r="R758" s="52" t="str" cm="1">
        <f t="array" ref="R758">_xlfn.IFS(ROUND(Q758,0)=5,"Excellent",ROUND(Q758,0)=4,"Good",ROUND(Q758,0)=3,"Ok",ROUND(Q758,0)&lt;3,"Bad")</f>
        <v>Excellent</v>
      </c>
      <c r="S758">
        <v>7</v>
      </c>
      <c r="T758" t="str">
        <f t="shared" si="46"/>
        <v>No</v>
      </c>
      <c r="U758" s="65">
        <v>41840</v>
      </c>
      <c r="V758" s="65">
        <v>43828</v>
      </c>
      <c r="W758">
        <v>4</v>
      </c>
      <c r="X758" t="str">
        <f t="shared" si="47"/>
        <v>Active</v>
      </c>
      <c r="Y758" t="s">
        <v>15615</v>
      </c>
    </row>
    <row r="759" spans="1:25" x14ac:dyDescent="0.25">
      <c r="A759">
        <v>758</v>
      </c>
      <c r="B759" t="s">
        <v>571</v>
      </c>
      <c r="C759">
        <v>745</v>
      </c>
      <c r="D759" t="str">
        <f>VLOOKUP($C759,Hosts!$A:$O,10,0)</f>
        <v>New York</v>
      </c>
      <c r="E759" s="67">
        <f>INDEX(Hosts!$A:$O,MATCH(Places!$C759,Hosts!$A:$A,0),MATCH(Places!E$1,Hosts!$1:$1,0))</f>
        <v>0.67</v>
      </c>
      <c r="F759" s="67">
        <f>INDEX(Hosts!$A:$O,MATCH(Places!$C759,Hosts!$A:$A,0),MATCH(Places!F$1,Hosts!$1:$1,0))</f>
        <v>0.63</v>
      </c>
      <c r="G759" s="67" t="str">
        <f>INDEX(Hosts!$A:$O,MATCH(Places!$C759,Hosts!$A:$A,0),MATCH(Places!G$1,Hosts!$1:$1,0))</f>
        <v>No</v>
      </c>
      <c r="H759">
        <v>17</v>
      </c>
      <c r="I759" t="str">
        <f>VLOOKUP($H759,Neighborhoods!$A:$C,2,0)</f>
        <v>Manhattan</v>
      </c>
      <c r="J759" t="str">
        <f>VLOOKUP($H759,Neighborhoods!$A:$C,3,0)</f>
        <v>Hell's Kitchen</v>
      </c>
      <c r="K759" t="s">
        <v>11822</v>
      </c>
      <c r="L759" t="str">
        <f t="shared" si="44"/>
        <v>No</v>
      </c>
      <c r="M759">
        <v>4</v>
      </c>
      <c r="N759" t="str" cm="1">
        <f t="array" ref="N759">_xlfn.IFS(M759&lt;=2,"Small",M759&lt;=5,"Medium",M759&gt;5,"Large")</f>
        <v>Medium</v>
      </c>
      <c r="O759" s="50">
        <v>79</v>
      </c>
      <c r="P759" s="67">
        <f t="shared" si="45"/>
        <v>0.03</v>
      </c>
      <c r="Q759" s="52">
        <v>4.75</v>
      </c>
      <c r="R759" s="52" t="str" cm="1">
        <f t="array" ref="R759">_xlfn.IFS(ROUND(Q759,0)=5,"Excellent",ROUND(Q759,0)=4,"Good",ROUND(Q759,0)=3,"Ok",ROUND(Q759,0)&lt;3,"Bad")</f>
        <v>Excellent</v>
      </c>
      <c r="S759">
        <v>12</v>
      </c>
      <c r="T759" t="str">
        <f t="shared" si="46"/>
        <v>No</v>
      </c>
      <c r="U759" s="65">
        <v>41937</v>
      </c>
      <c r="V759" s="65">
        <v>43924</v>
      </c>
      <c r="W759">
        <v>65</v>
      </c>
      <c r="X759" t="str">
        <f t="shared" si="47"/>
        <v>Active</v>
      </c>
      <c r="Y759" t="s">
        <v>15615</v>
      </c>
    </row>
    <row r="760" spans="1:25" x14ac:dyDescent="0.25">
      <c r="A760">
        <v>759</v>
      </c>
      <c r="B760" t="s">
        <v>13308</v>
      </c>
      <c r="C760">
        <v>1239</v>
      </c>
      <c r="D760" t="str">
        <f>VLOOKUP($C760,Hosts!$A:$O,10,0)</f>
        <v>New York</v>
      </c>
      <c r="E760" s="67">
        <f>INDEX(Hosts!$A:$O,MATCH(Places!$C760,Hosts!$A:$A,0),MATCH(Places!E$1,Hosts!$1:$1,0))</f>
        <v>0.98</v>
      </c>
      <c r="F760" s="67">
        <f>INDEX(Hosts!$A:$O,MATCH(Places!$C760,Hosts!$A:$A,0),MATCH(Places!F$1,Hosts!$1:$1,0))</f>
        <v>1</v>
      </c>
      <c r="G760" s="67" t="str">
        <f>INDEX(Hosts!$A:$O,MATCH(Places!$C760,Hosts!$A:$A,0),MATCH(Places!G$1,Hosts!$1:$1,0))</f>
        <v>No</v>
      </c>
      <c r="H760">
        <v>11</v>
      </c>
      <c r="I760" t="str">
        <f>VLOOKUP($H760,Neighborhoods!$A:$C,2,0)</f>
        <v>Brooklyn</v>
      </c>
      <c r="J760" t="str">
        <f>VLOOKUP($H760,Neighborhoods!$A:$C,3,0)</f>
        <v>Greenpoint</v>
      </c>
      <c r="K760" t="s">
        <v>11822</v>
      </c>
      <c r="L760" t="str">
        <f t="shared" si="44"/>
        <v>No</v>
      </c>
      <c r="M760">
        <v>5</v>
      </c>
      <c r="N760" t="str" cm="1">
        <f t="array" ref="N760">_xlfn.IFS(M760&lt;=2,"Small",M760&lt;=5,"Medium",M760&gt;5,"Large")</f>
        <v>Medium</v>
      </c>
      <c r="O760" s="50">
        <v>119</v>
      </c>
      <c r="P760" s="67">
        <f t="shared" si="45"/>
        <v>0.03</v>
      </c>
      <c r="Q760" s="52">
        <v>4.67</v>
      </c>
      <c r="R760" s="52" t="str" cm="1">
        <f t="array" ref="R760">_xlfn.IFS(ROUND(Q760,0)=5,"Excellent",ROUND(Q760,0)=4,"Good",ROUND(Q760,0)=3,"Ok",ROUND(Q760,0)&lt;3,"Bad")</f>
        <v>Excellent</v>
      </c>
      <c r="S760">
        <v>3</v>
      </c>
      <c r="T760" t="str">
        <f t="shared" si="46"/>
        <v>No</v>
      </c>
      <c r="U760" s="65">
        <v>42323</v>
      </c>
      <c r="V760" s="65">
        <v>42589</v>
      </c>
      <c r="W760">
        <v>228</v>
      </c>
      <c r="X760" t="str">
        <f t="shared" si="47"/>
        <v>Active</v>
      </c>
      <c r="Y760" t="s">
        <v>15616</v>
      </c>
    </row>
    <row r="761" spans="1:25" x14ac:dyDescent="0.25">
      <c r="A761">
        <v>760</v>
      </c>
      <c r="B761" t="s">
        <v>14605</v>
      </c>
      <c r="C761">
        <v>1239</v>
      </c>
      <c r="D761" t="str">
        <f>VLOOKUP($C761,Hosts!$A:$O,10,0)</f>
        <v>New York</v>
      </c>
      <c r="E761" s="67">
        <f>INDEX(Hosts!$A:$O,MATCH(Places!$C761,Hosts!$A:$A,0),MATCH(Places!E$1,Hosts!$1:$1,0))</f>
        <v>0.98</v>
      </c>
      <c r="F761" s="67">
        <f>INDEX(Hosts!$A:$O,MATCH(Places!$C761,Hosts!$A:$A,0),MATCH(Places!F$1,Hosts!$1:$1,0))</f>
        <v>1</v>
      </c>
      <c r="G761" s="67" t="str">
        <f>INDEX(Hosts!$A:$O,MATCH(Places!$C761,Hosts!$A:$A,0),MATCH(Places!G$1,Hosts!$1:$1,0))</f>
        <v>No</v>
      </c>
      <c r="H761">
        <v>11</v>
      </c>
      <c r="I761" t="str">
        <f>VLOOKUP($H761,Neighborhoods!$A:$C,2,0)</f>
        <v>Brooklyn</v>
      </c>
      <c r="J761" t="str">
        <f>VLOOKUP($H761,Neighborhoods!$A:$C,3,0)</f>
        <v>Greenpoint</v>
      </c>
      <c r="K761" t="s">
        <v>11822</v>
      </c>
      <c r="L761" t="str">
        <f t="shared" si="44"/>
        <v>No</v>
      </c>
      <c r="M761">
        <v>5</v>
      </c>
      <c r="N761" t="str" cm="1">
        <f t="array" ref="N761">_xlfn.IFS(M761&lt;=2,"Small",M761&lt;=5,"Medium",M761&gt;5,"Large")</f>
        <v>Medium</v>
      </c>
      <c r="O761" s="50">
        <v>119</v>
      </c>
      <c r="P761" s="67">
        <f t="shared" si="45"/>
        <v>0.03</v>
      </c>
      <c r="Q761" s="52">
        <v>4.71</v>
      </c>
      <c r="R761" s="52" t="str" cm="1">
        <f t="array" ref="R761">_xlfn.IFS(ROUND(Q761,0)=5,"Excellent",ROUND(Q761,0)=4,"Good",ROUND(Q761,0)=3,"Ok",ROUND(Q761,0)&lt;3,"Bad")</f>
        <v>Excellent</v>
      </c>
      <c r="S761">
        <v>7</v>
      </c>
      <c r="T761" t="str">
        <f t="shared" si="46"/>
        <v>No</v>
      </c>
      <c r="U761" s="65">
        <v>42194</v>
      </c>
      <c r="V761" s="65">
        <v>43909</v>
      </c>
      <c r="W761">
        <v>334</v>
      </c>
      <c r="X761" t="str">
        <f t="shared" si="47"/>
        <v>Active</v>
      </c>
      <c r="Y761" t="s">
        <v>15616</v>
      </c>
    </row>
    <row r="762" spans="1:25" x14ac:dyDescent="0.25">
      <c r="A762">
        <v>761</v>
      </c>
      <c r="B762" t="s">
        <v>13308</v>
      </c>
      <c r="C762">
        <v>1239</v>
      </c>
      <c r="D762" t="str">
        <f>VLOOKUP($C762,Hosts!$A:$O,10,0)</f>
        <v>New York</v>
      </c>
      <c r="E762" s="67">
        <f>INDEX(Hosts!$A:$O,MATCH(Places!$C762,Hosts!$A:$A,0),MATCH(Places!E$1,Hosts!$1:$1,0))</f>
        <v>0.98</v>
      </c>
      <c r="F762" s="67">
        <f>INDEX(Hosts!$A:$O,MATCH(Places!$C762,Hosts!$A:$A,0),MATCH(Places!F$1,Hosts!$1:$1,0))</f>
        <v>1</v>
      </c>
      <c r="G762" s="67" t="str">
        <f>INDEX(Hosts!$A:$O,MATCH(Places!$C762,Hosts!$A:$A,0),MATCH(Places!G$1,Hosts!$1:$1,0))</f>
        <v>No</v>
      </c>
      <c r="H762">
        <v>11</v>
      </c>
      <c r="I762" t="str">
        <f>VLOOKUP($H762,Neighborhoods!$A:$C,2,0)</f>
        <v>Brooklyn</v>
      </c>
      <c r="J762" t="str">
        <f>VLOOKUP($H762,Neighborhoods!$A:$C,3,0)</f>
        <v>Greenpoint</v>
      </c>
      <c r="K762" t="s">
        <v>11822</v>
      </c>
      <c r="L762" t="str">
        <f t="shared" si="44"/>
        <v>No</v>
      </c>
      <c r="M762">
        <v>4</v>
      </c>
      <c r="N762" t="str" cm="1">
        <f t="array" ref="N762">_xlfn.IFS(M762&lt;=2,"Small",M762&lt;=5,"Medium",M762&gt;5,"Large")</f>
        <v>Medium</v>
      </c>
      <c r="O762" s="50">
        <v>129</v>
      </c>
      <c r="P762" s="67">
        <f t="shared" si="45"/>
        <v>0.03</v>
      </c>
      <c r="Q762" s="52">
        <v>5</v>
      </c>
      <c r="R762" s="52" t="str" cm="1">
        <f t="array" ref="R762">_xlfn.IFS(ROUND(Q762,0)=5,"Excellent",ROUND(Q762,0)=4,"Good",ROUND(Q762,0)=3,"Ok",ROUND(Q762,0)&lt;3,"Bad")</f>
        <v>Excellent</v>
      </c>
      <c r="S762">
        <v>8</v>
      </c>
      <c r="T762" t="str">
        <f t="shared" si="46"/>
        <v>No</v>
      </c>
      <c r="U762" s="65">
        <v>41852</v>
      </c>
      <c r="V762" s="65">
        <v>43771</v>
      </c>
      <c r="W762">
        <v>184</v>
      </c>
      <c r="X762" t="str">
        <f t="shared" si="47"/>
        <v>Active</v>
      </c>
      <c r="Y762" t="s">
        <v>15616</v>
      </c>
    </row>
    <row r="763" spans="1:25" x14ac:dyDescent="0.25">
      <c r="A763">
        <v>762</v>
      </c>
      <c r="B763" t="s">
        <v>572</v>
      </c>
      <c r="C763">
        <v>1616</v>
      </c>
      <c r="D763" t="str">
        <f>VLOOKUP($C763,Hosts!$A:$O,10,0)</f>
        <v>New York</v>
      </c>
      <c r="E763" s="67">
        <f>INDEX(Hosts!$A:$O,MATCH(Places!$C763,Hosts!$A:$A,0),MATCH(Places!E$1,Hosts!$1:$1,0))</f>
        <v>0.8</v>
      </c>
      <c r="F763" s="67">
        <f>INDEX(Hosts!$A:$O,MATCH(Places!$C763,Hosts!$A:$A,0),MATCH(Places!F$1,Hosts!$1:$1,0))</f>
        <v>0.8</v>
      </c>
      <c r="G763" s="67" t="str">
        <f>INDEX(Hosts!$A:$O,MATCH(Places!$C763,Hosts!$A:$A,0),MATCH(Places!G$1,Hosts!$1:$1,0))</f>
        <v>No</v>
      </c>
      <c r="H763">
        <v>9</v>
      </c>
      <c r="I763" t="str">
        <f>VLOOKUP($H763,Neighborhoods!$A:$C,2,0)</f>
        <v>Brooklyn</v>
      </c>
      <c r="J763" t="str">
        <f>VLOOKUP($H763,Neighborhoods!$A:$C,3,0)</f>
        <v>Crown Heights</v>
      </c>
      <c r="K763" t="s">
        <v>11822</v>
      </c>
      <c r="L763" t="str">
        <f t="shared" si="44"/>
        <v>No</v>
      </c>
      <c r="M763">
        <v>6</v>
      </c>
      <c r="N763" t="str" cm="1">
        <f t="array" ref="N763">_xlfn.IFS(M763&lt;=2,"Small",M763&lt;=5,"Medium",M763&gt;5,"Large")</f>
        <v>Large</v>
      </c>
      <c r="O763" s="50">
        <v>155</v>
      </c>
      <c r="P763" s="67">
        <f t="shared" si="45"/>
        <v>0.03</v>
      </c>
      <c r="Q763" s="52">
        <v>4.5999999999999996</v>
      </c>
      <c r="R763" s="52" t="str" cm="1">
        <f t="array" ref="R763">_xlfn.IFS(ROUND(Q763,0)=5,"Excellent",ROUND(Q763,0)=4,"Good",ROUND(Q763,0)=3,"Ok",ROUND(Q763,0)&lt;3,"Bad")</f>
        <v>Excellent</v>
      </c>
      <c r="S763">
        <v>25</v>
      </c>
      <c r="T763" t="str">
        <f t="shared" si="46"/>
        <v>No</v>
      </c>
      <c r="U763" s="65">
        <v>41758</v>
      </c>
      <c r="V763" s="65">
        <v>43723</v>
      </c>
      <c r="W763">
        <v>239</v>
      </c>
      <c r="X763" t="str">
        <f t="shared" si="47"/>
        <v>Active</v>
      </c>
      <c r="Y763" t="s">
        <v>15615</v>
      </c>
    </row>
    <row r="764" spans="1:25" x14ac:dyDescent="0.25">
      <c r="A764">
        <v>763</v>
      </c>
      <c r="B764" t="s">
        <v>13185</v>
      </c>
      <c r="C764">
        <v>1157</v>
      </c>
      <c r="D764" t="str">
        <f>VLOOKUP($C764,Hosts!$A:$O,10,0)</f>
        <v>New York</v>
      </c>
      <c r="E764" s="67">
        <f>INDEX(Hosts!$A:$O,MATCH(Places!$C764,Hosts!$A:$A,0),MATCH(Places!E$1,Hosts!$1:$1,0))</f>
        <v>1</v>
      </c>
      <c r="F764" s="67">
        <f>INDEX(Hosts!$A:$O,MATCH(Places!$C764,Hosts!$A:$A,0),MATCH(Places!F$1,Hosts!$1:$1,0))</f>
        <v>1</v>
      </c>
      <c r="G764" s="67" t="str">
        <f>INDEX(Hosts!$A:$O,MATCH(Places!$C764,Hosts!$A:$A,0),MATCH(Places!G$1,Hosts!$1:$1,0))</f>
        <v>No</v>
      </c>
      <c r="H764">
        <v>5</v>
      </c>
      <c r="I764" t="str">
        <f>VLOOKUP($H764,Neighborhoods!$A:$C,2,0)</f>
        <v>Bronx</v>
      </c>
      <c r="J764" t="str">
        <f>VLOOKUP($H764,Neighborhoods!$A:$C,3,0)</f>
        <v>Port Morris</v>
      </c>
      <c r="K764" t="s">
        <v>11822</v>
      </c>
      <c r="L764" t="str">
        <f t="shared" si="44"/>
        <v>No</v>
      </c>
      <c r="M764">
        <v>1</v>
      </c>
      <c r="N764" t="str" cm="1">
        <f t="array" ref="N764">_xlfn.IFS(M764&lt;=2,"Small",M764&lt;=5,"Medium",M764&gt;5,"Large")</f>
        <v>Small</v>
      </c>
      <c r="O764" s="50">
        <v>67</v>
      </c>
      <c r="P764" s="67">
        <f t="shared" si="45"/>
        <v>0.03</v>
      </c>
      <c r="Q764" s="52">
        <v>4.76</v>
      </c>
      <c r="R764" s="52" t="str" cm="1">
        <f t="array" ref="R764">_xlfn.IFS(ROUND(Q764,0)=5,"Excellent",ROUND(Q764,0)=4,"Good",ROUND(Q764,0)=3,"Ok",ROUND(Q764,0)&lt;3,"Bad")</f>
        <v>Excellent</v>
      </c>
      <c r="S764">
        <v>25</v>
      </c>
      <c r="T764" t="str">
        <f t="shared" si="46"/>
        <v>No</v>
      </c>
      <c r="U764" s="65">
        <v>42181</v>
      </c>
      <c r="V764" s="65">
        <v>44021</v>
      </c>
      <c r="W764">
        <v>155</v>
      </c>
      <c r="X764" t="str">
        <f t="shared" si="47"/>
        <v>Active</v>
      </c>
      <c r="Y764" t="s">
        <v>15616</v>
      </c>
    </row>
    <row r="765" spans="1:25" x14ac:dyDescent="0.25">
      <c r="A765">
        <v>764</v>
      </c>
      <c r="B765" t="s">
        <v>573</v>
      </c>
      <c r="C765">
        <v>101</v>
      </c>
      <c r="D765" t="str">
        <f>VLOOKUP($C765,Hosts!$A:$O,10,0)</f>
        <v>New York</v>
      </c>
      <c r="E765" s="67">
        <f>INDEX(Hosts!$A:$O,MATCH(Places!$C765,Hosts!$A:$A,0),MATCH(Places!E$1,Hosts!$1:$1,0))</f>
        <v>1</v>
      </c>
      <c r="F765" s="67">
        <f>INDEX(Hosts!$A:$O,MATCH(Places!$C765,Hosts!$A:$A,0),MATCH(Places!F$1,Hosts!$1:$1,0))</f>
        <v>0.67</v>
      </c>
      <c r="G765" s="67" t="str">
        <f>INDEX(Hosts!$A:$O,MATCH(Places!$C765,Hosts!$A:$A,0),MATCH(Places!G$1,Hosts!$1:$1,0))</f>
        <v>Yes</v>
      </c>
      <c r="H765">
        <v>21</v>
      </c>
      <c r="I765" t="str">
        <f>VLOOKUP($H765,Neighborhoods!$A:$C,2,0)</f>
        <v>Queens</v>
      </c>
      <c r="J765" t="str">
        <f>VLOOKUP($H765,Neighborhoods!$A:$C,3,0)</f>
        <v>Astoria</v>
      </c>
      <c r="K765" t="s">
        <v>1</v>
      </c>
      <c r="L765" t="str">
        <f t="shared" si="44"/>
        <v>Yes</v>
      </c>
      <c r="M765">
        <v>1</v>
      </c>
      <c r="N765" t="str" cm="1">
        <f t="array" ref="N765">_xlfn.IFS(M765&lt;=2,"Small",M765&lt;=5,"Medium",M765&gt;5,"Large")</f>
        <v>Small</v>
      </c>
      <c r="O765" s="50">
        <v>70</v>
      </c>
      <c r="P765" s="67">
        <f t="shared" si="45"/>
        <v>0.03</v>
      </c>
      <c r="Q765" s="52">
        <v>4.9000000000000004</v>
      </c>
      <c r="R765" s="52" t="str" cm="1">
        <f t="array" ref="R765">_xlfn.IFS(ROUND(Q765,0)=5,"Excellent",ROUND(Q765,0)=4,"Good",ROUND(Q765,0)=3,"Ok",ROUND(Q765,0)&lt;3,"Bad")</f>
        <v>Excellent</v>
      </c>
      <c r="S765">
        <v>42</v>
      </c>
      <c r="T765" t="str">
        <f t="shared" si="46"/>
        <v>No</v>
      </c>
      <c r="U765" s="65">
        <v>41764</v>
      </c>
      <c r="V765" s="65">
        <v>43773</v>
      </c>
      <c r="W765">
        <v>358</v>
      </c>
      <c r="X765" t="str">
        <f t="shared" si="47"/>
        <v>Active</v>
      </c>
      <c r="Y765" t="s">
        <v>15615</v>
      </c>
    </row>
    <row r="766" spans="1:25" x14ac:dyDescent="0.25">
      <c r="A766">
        <v>765</v>
      </c>
      <c r="B766" t="s">
        <v>574</v>
      </c>
      <c r="C766">
        <v>1635</v>
      </c>
      <c r="D766" t="str">
        <f>VLOOKUP($C766,Hosts!$A:$O,10,0)</f>
        <v>New York</v>
      </c>
      <c r="E766" s="67">
        <f>INDEX(Hosts!$A:$O,MATCH(Places!$C766,Hosts!$A:$A,0),MATCH(Places!E$1,Hosts!$1:$1,0))</f>
        <v>1</v>
      </c>
      <c r="F766" s="67">
        <f>INDEX(Hosts!$A:$O,MATCH(Places!$C766,Hosts!$A:$A,0),MATCH(Places!F$1,Hosts!$1:$1,0))</f>
        <v>1</v>
      </c>
      <c r="G766" s="67" t="str">
        <f>INDEX(Hosts!$A:$O,MATCH(Places!$C766,Hosts!$A:$A,0),MATCH(Places!G$1,Hosts!$1:$1,0))</f>
        <v>Yes</v>
      </c>
      <c r="H766">
        <v>8</v>
      </c>
      <c r="I766" t="str">
        <f>VLOOKUP($H766,Neighborhoods!$A:$C,2,0)</f>
        <v>Brooklyn</v>
      </c>
      <c r="J766" t="str">
        <f>VLOOKUP($H766,Neighborhoods!$A:$C,3,0)</f>
        <v>Bushwick</v>
      </c>
      <c r="K766" t="s">
        <v>11822</v>
      </c>
      <c r="L766" t="str">
        <f t="shared" si="44"/>
        <v>No</v>
      </c>
      <c r="M766">
        <v>5</v>
      </c>
      <c r="N766" t="str" cm="1">
        <f t="array" ref="N766">_xlfn.IFS(M766&lt;=2,"Small",M766&lt;=5,"Medium",M766&gt;5,"Large")</f>
        <v>Medium</v>
      </c>
      <c r="O766" s="50">
        <v>130</v>
      </c>
      <c r="P766" s="67">
        <f t="shared" si="45"/>
        <v>0.03</v>
      </c>
      <c r="Q766" s="52">
        <v>5</v>
      </c>
      <c r="R766" s="52" t="str" cm="1">
        <f t="array" ref="R766">_xlfn.IFS(ROUND(Q766,0)=5,"Excellent",ROUND(Q766,0)=4,"Good",ROUND(Q766,0)=3,"Ok",ROUND(Q766,0)&lt;3,"Bad")</f>
        <v>Excellent</v>
      </c>
      <c r="S766">
        <v>203</v>
      </c>
      <c r="T766" t="str">
        <f t="shared" si="46"/>
        <v>Yes</v>
      </c>
      <c r="U766" s="65">
        <v>41789</v>
      </c>
      <c r="V766" s="65">
        <v>44015</v>
      </c>
      <c r="W766">
        <v>359</v>
      </c>
      <c r="X766" t="str">
        <f t="shared" si="47"/>
        <v>Active</v>
      </c>
      <c r="Y766" t="s">
        <v>15615</v>
      </c>
    </row>
    <row r="767" spans="1:25" x14ac:dyDescent="0.25">
      <c r="A767">
        <v>766</v>
      </c>
      <c r="B767" t="s">
        <v>575</v>
      </c>
      <c r="C767">
        <v>1605</v>
      </c>
      <c r="D767" t="str">
        <f>VLOOKUP($C767,Hosts!$A:$O,10,0)</f>
        <v>New York</v>
      </c>
      <c r="E767" s="67">
        <f>INDEX(Hosts!$A:$O,MATCH(Places!$C767,Hosts!$A:$A,0),MATCH(Places!E$1,Hosts!$1:$1,0))</f>
        <v>0.92</v>
      </c>
      <c r="F767" s="67">
        <f>INDEX(Hosts!$A:$O,MATCH(Places!$C767,Hosts!$A:$A,0),MATCH(Places!F$1,Hosts!$1:$1,0))</f>
        <v>0.84</v>
      </c>
      <c r="G767" s="67" t="str">
        <f>INDEX(Hosts!$A:$O,MATCH(Places!$C767,Hosts!$A:$A,0),MATCH(Places!G$1,Hosts!$1:$1,0))</f>
        <v>No</v>
      </c>
      <c r="H767">
        <v>19</v>
      </c>
      <c r="I767" t="str">
        <f>VLOOKUP($H767,Neighborhoods!$A:$C,2,0)</f>
        <v>Manhattan</v>
      </c>
      <c r="J767" t="str">
        <f>VLOOKUP($H767,Neighborhoods!$A:$C,3,0)</f>
        <v>Upper East Side</v>
      </c>
      <c r="K767" t="s">
        <v>11822</v>
      </c>
      <c r="L767" t="str">
        <f t="shared" si="44"/>
        <v>No</v>
      </c>
      <c r="M767">
        <v>2</v>
      </c>
      <c r="N767" t="str" cm="1">
        <f t="array" ref="N767">_xlfn.IFS(M767&lt;=2,"Small",M767&lt;=5,"Medium",M767&gt;5,"Large")</f>
        <v>Small</v>
      </c>
      <c r="O767" s="50">
        <v>116</v>
      </c>
      <c r="P767" s="67">
        <f t="shared" si="45"/>
        <v>0.03</v>
      </c>
      <c r="Q767" s="52">
        <v>4.83</v>
      </c>
      <c r="R767" s="52" t="str" cm="1">
        <f t="array" ref="R767">_xlfn.IFS(ROUND(Q767,0)=5,"Excellent",ROUND(Q767,0)=4,"Good",ROUND(Q767,0)=3,"Ok",ROUND(Q767,0)&lt;3,"Bad")</f>
        <v>Excellent</v>
      </c>
      <c r="S767">
        <v>6</v>
      </c>
      <c r="T767" t="str">
        <f t="shared" si="46"/>
        <v>No</v>
      </c>
      <c r="U767" s="65">
        <v>42613</v>
      </c>
      <c r="V767" s="65">
        <v>43861</v>
      </c>
      <c r="W767">
        <v>206</v>
      </c>
      <c r="X767" t="str">
        <f t="shared" si="47"/>
        <v>Active</v>
      </c>
      <c r="Y767" t="s">
        <v>15615</v>
      </c>
    </row>
    <row r="768" spans="1:25" x14ac:dyDescent="0.25">
      <c r="A768">
        <v>767</v>
      </c>
      <c r="B768" t="s">
        <v>576</v>
      </c>
      <c r="C768">
        <v>1582</v>
      </c>
      <c r="D768" t="str">
        <f>VLOOKUP($C768,Hosts!$A:$O,10,0)</f>
        <v>New York</v>
      </c>
      <c r="E768" s="67">
        <f>INDEX(Hosts!$A:$O,MATCH(Places!$C768,Hosts!$A:$A,0),MATCH(Places!E$1,Hosts!$1:$1,0))</f>
        <v>1</v>
      </c>
      <c r="F768" s="67">
        <f>INDEX(Hosts!$A:$O,MATCH(Places!$C768,Hosts!$A:$A,0),MATCH(Places!F$1,Hosts!$1:$1,0))</f>
        <v>1</v>
      </c>
      <c r="G768" s="67" t="str">
        <f>INDEX(Hosts!$A:$O,MATCH(Places!$C768,Hosts!$A:$A,0),MATCH(Places!G$1,Hosts!$1:$1,0))</f>
        <v>Yes</v>
      </c>
      <c r="H768">
        <v>13</v>
      </c>
      <c r="I768" t="str">
        <f>VLOOKUP($H768,Neighborhoods!$A:$C,2,0)</f>
        <v>Manhattan</v>
      </c>
      <c r="J768" t="str">
        <f>VLOOKUP($H768,Neighborhoods!$A:$C,3,0)</f>
        <v>Chelsea</v>
      </c>
      <c r="K768" t="s">
        <v>16</v>
      </c>
      <c r="L768" t="str">
        <f t="shared" si="44"/>
        <v>Yes</v>
      </c>
      <c r="M768">
        <v>1</v>
      </c>
      <c r="N768" t="str" cm="1">
        <f t="array" ref="N768">_xlfn.IFS(M768&lt;=2,"Small",M768&lt;=5,"Medium",M768&gt;5,"Large")</f>
        <v>Small</v>
      </c>
      <c r="O768" s="50">
        <v>85</v>
      </c>
      <c r="P768" s="67">
        <f t="shared" si="45"/>
        <v>0.03</v>
      </c>
      <c r="Q768" s="52">
        <v>4.83</v>
      </c>
      <c r="R768" s="52" t="str" cm="1">
        <f t="array" ref="R768">_xlfn.IFS(ROUND(Q768,0)=5,"Excellent",ROUND(Q768,0)=4,"Good",ROUND(Q768,0)=3,"Ok",ROUND(Q768,0)&lt;3,"Bad")</f>
        <v>Excellent</v>
      </c>
      <c r="S768">
        <v>77</v>
      </c>
      <c r="T768" t="str">
        <f t="shared" si="46"/>
        <v>No</v>
      </c>
      <c r="U768" s="65">
        <v>41764</v>
      </c>
      <c r="V768" s="65">
        <v>43757</v>
      </c>
      <c r="W768">
        <v>0</v>
      </c>
      <c r="X768" t="str">
        <f t="shared" si="47"/>
        <v>Inactive</v>
      </c>
      <c r="Y768" t="s">
        <v>15616</v>
      </c>
    </row>
    <row r="769" spans="1:25" x14ac:dyDescent="0.25">
      <c r="A769">
        <v>768</v>
      </c>
      <c r="B769" t="s">
        <v>13559</v>
      </c>
      <c r="C769">
        <v>214</v>
      </c>
      <c r="D769" t="str">
        <f>VLOOKUP($C769,Hosts!$A:$O,10,0)</f>
        <v>New York</v>
      </c>
      <c r="E769" s="67">
        <f>INDEX(Hosts!$A:$O,MATCH(Places!$C769,Hosts!$A:$A,0),MATCH(Places!E$1,Hosts!$1:$1,0))</f>
        <v>1</v>
      </c>
      <c r="F769" s="67">
        <f>INDEX(Hosts!$A:$O,MATCH(Places!$C769,Hosts!$A:$A,0),MATCH(Places!F$1,Hosts!$1:$1,0))</f>
        <v>0.88</v>
      </c>
      <c r="G769" s="67" t="str">
        <f>INDEX(Hosts!$A:$O,MATCH(Places!$C769,Hosts!$A:$A,0),MATCH(Places!G$1,Hosts!$1:$1,0))</f>
        <v>No</v>
      </c>
      <c r="H769">
        <v>7</v>
      </c>
      <c r="I769" t="str">
        <f>VLOOKUP($H769,Neighborhoods!$A:$C,2,0)</f>
        <v>Brooklyn</v>
      </c>
      <c r="J769" t="str">
        <f>VLOOKUP($H769,Neighborhoods!$A:$C,3,0)</f>
        <v>Bedford-Stuyvesant</v>
      </c>
      <c r="K769" t="s">
        <v>1</v>
      </c>
      <c r="L769" t="str">
        <f t="shared" si="44"/>
        <v>Yes</v>
      </c>
      <c r="M769">
        <v>2</v>
      </c>
      <c r="N769" t="str" cm="1">
        <f t="array" ref="N769">_xlfn.IFS(M769&lt;=2,"Small",M769&lt;=5,"Medium",M769&gt;5,"Large")</f>
        <v>Small</v>
      </c>
      <c r="O769" s="50">
        <v>49</v>
      </c>
      <c r="P769" s="67">
        <f t="shared" si="45"/>
        <v>0.03</v>
      </c>
      <c r="Q769" s="52">
        <v>4.43</v>
      </c>
      <c r="R769" s="52" t="str" cm="1">
        <f t="array" ref="R769">_xlfn.IFS(ROUND(Q769,0)=5,"Excellent",ROUND(Q769,0)=4,"Good",ROUND(Q769,0)=3,"Ok",ROUND(Q769,0)&lt;3,"Bad")</f>
        <v>Good</v>
      </c>
      <c r="S769">
        <v>7</v>
      </c>
      <c r="T769" t="str">
        <f t="shared" si="46"/>
        <v>No</v>
      </c>
      <c r="U769" s="65">
        <v>41790</v>
      </c>
      <c r="V769" s="65">
        <v>43101</v>
      </c>
      <c r="W769">
        <v>314</v>
      </c>
      <c r="X769" t="str">
        <f t="shared" si="47"/>
        <v>Active</v>
      </c>
      <c r="Y769" t="s">
        <v>15615</v>
      </c>
    </row>
    <row r="770" spans="1:25" x14ac:dyDescent="0.25">
      <c r="A770">
        <v>769</v>
      </c>
      <c r="B770" t="s">
        <v>577</v>
      </c>
      <c r="C770">
        <v>1636</v>
      </c>
      <c r="D770" t="str">
        <f>VLOOKUP($C770,Hosts!$A:$O,10,0)</f>
        <v>New York</v>
      </c>
      <c r="E770" s="67">
        <f>INDEX(Hosts!$A:$O,MATCH(Places!$C770,Hosts!$A:$A,0),MATCH(Places!E$1,Hosts!$1:$1,0))</f>
        <v>1</v>
      </c>
      <c r="F770" s="67">
        <f>INDEX(Hosts!$A:$O,MATCH(Places!$C770,Hosts!$A:$A,0),MATCH(Places!F$1,Hosts!$1:$1,0))</f>
        <v>0.93</v>
      </c>
      <c r="G770" s="67" t="str">
        <f>INDEX(Hosts!$A:$O,MATCH(Places!$C770,Hosts!$A:$A,0),MATCH(Places!G$1,Hosts!$1:$1,0))</f>
        <v>Yes</v>
      </c>
      <c r="H770">
        <v>22</v>
      </c>
      <c r="I770" t="str">
        <f>VLOOKUP($H770,Neighborhoods!$A:$C,2,0)</f>
        <v>Queens</v>
      </c>
      <c r="J770" t="str">
        <f>VLOOKUP($H770,Neighborhoods!$A:$C,3,0)</f>
        <v>Flushing</v>
      </c>
      <c r="K770" t="s">
        <v>1</v>
      </c>
      <c r="L770" t="str">
        <f t="shared" si="44"/>
        <v>Yes</v>
      </c>
      <c r="M770">
        <v>2</v>
      </c>
      <c r="N770" t="str" cm="1">
        <f t="array" ref="N770">_xlfn.IFS(M770&lt;=2,"Small",M770&lt;=5,"Medium",M770&gt;5,"Large")</f>
        <v>Small</v>
      </c>
      <c r="O770" s="50">
        <v>45</v>
      </c>
      <c r="P770" s="67">
        <f t="shared" si="45"/>
        <v>0.03</v>
      </c>
      <c r="Q770" s="52">
        <v>4.9000000000000004</v>
      </c>
      <c r="R770" s="52" t="str" cm="1">
        <f t="array" ref="R770">_xlfn.IFS(ROUND(Q770,0)=5,"Excellent",ROUND(Q770,0)=4,"Good",ROUND(Q770,0)=3,"Ok",ROUND(Q770,0)&lt;3,"Bad")</f>
        <v>Excellent</v>
      </c>
      <c r="S770">
        <v>60</v>
      </c>
      <c r="T770" t="str">
        <f t="shared" si="46"/>
        <v>No</v>
      </c>
      <c r="U770" s="65">
        <v>41779</v>
      </c>
      <c r="V770" s="65">
        <v>43841</v>
      </c>
      <c r="W770">
        <v>362</v>
      </c>
      <c r="X770" t="str">
        <f t="shared" si="47"/>
        <v>Active</v>
      </c>
      <c r="Y770" t="s">
        <v>15616</v>
      </c>
    </row>
    <row r="771" spans="1:25" x14ac:dyDescent="0.25">
      <c r="A771">
        <v>770</v>
      </c>
      <c r="B771" t="s">
        <v>13614</v>
      </c>
      <c r="C771">
        <v>214</v>
      </c>
      <c r="D771" t="str">
        <f>VLOOKUP($C771,Hosts!$A:$O,10,0)</f>
        <v>New York</v>
      </c>
      <c r="E771" s="67">
        <f>INDEX(Hosts!$A:$O,MATCH(Places!$C771,Hosts!$A:$A,0),MATCH(Places!E$1,Hosts!$1:$1,0))</f>
        <v>1</v>
      </c>
      <c r="F771" s="67">
        <f>INDEX(Hosts!$A:$O,MATCH(Places!$C771,Hosts!$A:$A,0),MATCH(Places!F$1,Hosts!$1:$1,0))</f>
        <v>0.88</v>
      </c>
      <c r="G771" s="67" t="str">
        <f>INDEX(Hosts!$A:$O,MATCH(Places!$C771,Hosts!$A:$A,0),MATCH(Places!G$1,Hosts!$1:$1,0))</f>
        <v>No</v>
      </c>
      <c r="H771">
        <v>7</v>
      </c>
      <c r="I771" t="str">
        <f>VLOOKUP($H771,Neighborhoods!$A:$C,2,0)</f>
        <v>Brooklyn</v>
      </c>
      <c r="J771" t="str">
        <f>VLOOKUP($H771,Neighborhoods!$A:$C,3,0)</f>
        <v>Bedford-Stuyvesant</v>
      </c>
      <c r="K771" t="s">
        <v>1</v>
      </c>
      <c r="L771" t="str">
        <f t="shared" ref="L771:L834" si="48">IF(OR(K771="Private room",K771="Shared room"),"Yes","No")</f>
        <v>Yes</v>
      </c>
      <c r="M771">
        <v>2</v>
      </c>
      <c r="N771" t="str" cm="1">
        <f t="array" ref="N771">_xlfn.IFS(M771&lt;=2,"Small",M771&lt;=5,"Medium",M771&gt;5,"Large")</f>
        <v>Small</v>
      </c>
      <c r="O771" s="50">
        <v>96</v>
      </c>
      <c r="P771" s="67">
        <f t="shared" ref="P771:P834" si="49">VLOOKUP(O771,$AB$1:$AC$5,2)</f>
        <v>0.03</v>
      </c>
      <c r="Q771" s="52">
        <v>4.67</v>
      </c>
      <c r="R771" s="52" t="str" cm="1">
        <f t="array" ref="R771">_xlfn.IFS(ROUND(Q771,0)=5,"Excellent",ROUND(Q771,0)=4,"Good",ROUND(Q771,0)=3,"Ok",ROUND(Q771,0)&lt;3,"Bad")</f>
        <v>Excellent</v>
      </c>
      <c r="S771">
        <v>33</v>
      </c>
      <c r="T771" t="str">
        <f t="shared" ref="T771:T834" si="50">IF(AND(Q771&gt;=4.8,S771&gt;100),"Yes","No")</f>
        <v>No</v>
      </c>
      <c r="U771" s="65">
        <v>41818</v>
      </c>
      <c r="V771" s="65">
        <v>43808</v>
      </c>
      <c r="W771">
        <v>365</v>
      </c>
      <c r="X771" t="str">
        <f t="shared" ref="X771:X834" si="51">IF(W771&lt;&gt;0,"Active","Inactive")</f>
        <v>Active</v>
      </c>
      <c r="Y771" t="s">
        <v>15615</v>
      </c>
    </row>
    <row r="772" spans="1:25" x14ac:dyDescent="0.25">
      <c r="A772">
        <v>771</v>
      </c>
      <c r="B772" t="s">
        <v>578</v>
      </c>
      <c r="C772">
        <v>608</v>
      </c>
      <c r="D772" t="str">
        <f>VLOOKUP($C772,Hosts!$A:$O,10,0)</f>
        <v>New York</v>
      </c>
      <c r="E772" s="67">
        <f>INDEX(Hosts!$A:$O,MATCH(Places!$C772,Hosts!$A:$A,0),MATCH(Places!E$1,Hosts!$1:$1,0))</f>
        <v>0.89</v>
      </c>
      <c r="F772" s="67">
        <f>INDEX(Hosts!$A:$O,MATCH(Places!$C772,Hosts!$A:$A,0),MATCH(Places!F$1,Hosts!$1:$1,0))</f>
        <v>0.24</v>
      </c>
      <c r="G772" s="67" t="str">
        <f>INDEX(Hosts!$A:$O,MATCH(Places!$C772,Hosts!$A:$A,0),MATCH(Places!G$1,Hosts!$1:$1,0))</f>
        <v>No</v>
      </c>
      <c r="H772">
        <v>15</v>
      </c>
      <c r="I772" t="str">
        <f>VLOOKUP($H772,Neighborhoods!$A:$C,2,0)</f>
        <v>Manhattan</v>
      </c>
      <c r="J772" t="str">
        <f>VLOOKUP($H772,Neighborhoods!$A:$C,3,0)</f>
        <v>East Village</v>
      </c>
      <c r="K772" t="s">
        <v>1</v>
      </c>
      <c r="L772" t="str">
        <f t="shared" si="48"/>
        <v>Yes</v>
      </c>
      <c r="M772">
        <v>4</v>
      </c>
      <c r="N772" t="str" cm="1">
        <f t="array" ref="N772">_xlfn.IFS(M772&lt;=2,"Small",M772&lt;=5,"Medium",M772&gt;5,"Large")</f>
        <v>Medium</v>
      </c>
      <c r="O772" s="50">
        <v>90</v>
      </c>
      <c r="P772" s="67">
        <f t="shared" si="49"/>
        <v>0.03</v>
      </c>
      <c r="Q772" s="52">
        <v>4.9800000000000004</v>
      </c>
      <c r="R772" s="52" t="str" cm="1">
        <f t="array" ref="R772">_xlfn.IFS(ROUND(Q772,0)=5,"Excellent",ROUND(Q772,0)=4,"Good",ROUND(Q772,0)=3,"Ok",ROUND(Q772,0)&lt;3,"Bad")</f>
        <v>Excellent</v>
      </c>
      <c r="S772">
        <v>46</v>
      </c>
      <c r="T772" t="str">
        <f t="shared" si="50"/>
        <v>No</v>
      </c>
      <c r="U772" s="65">
        <v>41754</v>
      </c>
      <c r="V772" s="65">
        <v>43786</v>
      </c>
      <c r="W772">
        <v>358</v>
      </c>
      <c r="X772" t="str">
        <f t="shared" si="51"/>
        <v>Active</v>
      </c>
      <c r="Y772" t="s">
        <v>15615</v>
      </c>
    </row>
    <row r="773" spans="1:25" x14ac:dyDescent="0.25">
      <c r="A773">
        <v>772</v>
      </c>
      <c r="B773" t="s">
        <v>579</v>
      </c>
      <c r="C773">
        <v>1382</v>
      </c>
      <c r="D773" t="str">
        <f>VLOOKUP($C773,Hosts!$A:$O,10,0)</f>
        <v>New York</v>
      </c>
      <c r="E773" s="67">
        <f>INDEX(Hosts!$A:$O,MATCH(Places!$C773,Hosts!$A:$A,0),MATCH(Places!E$1,Hosts!$1:$1,0))</f>
        <v>1</v>
      </c>
      <c r="F773" s="67">
        <f>INDEX(Hosts!$A:$O,MATCH(Places!$C773,Hosts!$A:$A,0),MATCH(Places!F$1,Hosts!$1:$1,0))</f>
        <v>0.67</v>
      </c>
      <c r="G773" s="67" t="str">
        <f>INDEX(Hosts!$A:$O,MATCH(Places!$C773,Hosts!$A:$A,0),MATCH(Places!G$1,Hosts!$1:$1,0))</f>
        <v>No</v>
      </c>
      <c r="H773">
        <v>20</v>
      </c>
      <c r="I773" t="str">
        <f>VLOOKUP($H773,Neighborhoods!$A:$C,2,0)</f>
        <v>Manhattan</v>
      </c>
      <c r="J773" t="str">
        <f>VLOOKUP($H773,Neighborhoods!$A:$C,3,0)</f>
        <v>Upper West Side</v>
      </c>
      <c r="K773" t="s">
        <v>1</v>
      </c>
      <c r="L773" t="str">
        <f t="shared" si="48"/>
        <v>Yes</v>
      </c>
      <c r="M773">
        <v>2</v>
      </c>
      <c r="N773" t="str" cm="1">
        <f t="array" ref="N773">_xlfn.IFS(M773&lt;=2,"Small",M773&lt;=5,"Medium",M773&gt;5,"Large")</f>
        <v>Small</v>
      </c>
      <c r="O773" s="50">
        <v>159</v>
      </c>
      <c r="P773" s="67">
        <f t="shared" si="49"/>
        <v>0.03</v>
      </c>
      <c r="Q773" s="52">
        <v>4.83</v>
      </c>
      <c r="R773" s="52" t="str" cm="1">
        <f t="array" ref="R773">_xlfn.IFS(ROUND(Q773,0)=5,"Excellent",ROUND(Q773,0)=4,"Good",ROUND(Q773,0)=3,"Ok",ROUND(Q773,0)&lt;3,"Bad")</f>
        <v>Excellent</v>
      </c>
      <c r="S773">
        <v>29</v>
      </c>
      <c r="T773" t="str">
        <f t="shared" si="50"/>
        <v>No</v>
      </c>
      <c r="U773" s="65">
        <v>41861</v>
      </c>
      <c r="V773" s="65">
        <v>43774</v>
      </c>
      <c r="W773">
        <v>90</v>
      </c>
      <c r="X773" t="str">
        <f t="shared" si="51"/>
        <v>Active</v>
      </c>
      <c r="Y773" t="s">
        <v>15615</v>
      </c>
    </row>
    <row r="774" spans="1:25" x14ac:dyDescent="0.25">
      <c r="A774">
        <v>773</v>
      </c>
      <c r="B774" t="s">
        <v>580</v>
      </c>
      <c r="C774">
        <v>1346</v>
      </c>
      <c r="D774" t="str">
        <f>VLOOKUP($C774,Hosts!$A:$O,10,0)</f>
        <v>New York</v>
      </c>
      <c r="E774" s="67">
        <f>INDEX(Hosts!$A:$O,MATCH(Places!$C774,Hosts!$A:$A,0),MATCH(Places!E$1,Hosts!$1:$1,0))</f>
        <v>1</v>
      </c>
      <c r="F774" s="67">
        <f>INDEX(Hosts!$A:$O,MATCH(Places!$C774,Hosts!$A:$A,0),MATCH(Places!F$1,Hosts!$1:$1,0))</f>
        <v>1</v>
      </c>
      <c r="G774" s="67" t="str">
        <f>INDEX(Hosts!$A:$O,MATCH(Places!$C774,Hosts!$A:$A,0),MATCH(Places!G$1,Hosts!$1:$1,0))</f>
        <v>Yes</v>
      </c>
      <c r="H774">
        <v>16</v>
      </c>
      <c r="I774" t="str">
        <f>VLOOKUP($H774,Neighborhoods!$A:$C,2,0)</f>
        <v>Manhattan</v>
      </c>
      <c r="J774" t="str">
        <f>VLOOKUP($H774,Neighborhoods!$A:$C,3,0)</f>
        <v>Harlem</v>
      </c>
      <c r="K774" t="s">
        <v>11822</v>
      </c>
      <c r="L774" t="str">
        <f t="shared" si="48"/>
        <v>No</v>
      </c>
      <c r="M774">
        <v>3</v>
      </c>
      <c r="N774" t="str" cm="1">
        <f t="array" ref="N774">_xlfn.IFS(M774&lt;=2,"Small",M774&lt;=5,"Medium",M774&gt;5,"Large")</f>
        <v>Medium</v>
      </c>
      <c r="O774" s="50">
        <v>100</v>
      </c>
      <c r="P774" s="67">
        <f t="shared" si="49"/>
        <v>0.03</v>
      </c>
      <c r="Q774" s="52">
        <v>4.8</v>
      </c>
      <c r="R774" s="52" t="str" cm="1">
        <f t="array" ref="R774">_xlfn.IFS(ROUND(Q774,0)=5,"Excellent",ROUND(Q774,0)=4,"Good",ROUND(Q774,0)=3,"Ok",ROUND(Q774,0)&lt;3,"Bad")</f>
        <v>Excellent</v>
      </c>
      <c r="S774">
        <v>102</v>
      </c>
      <c r="T774" t="str">
        <f t="shared" si="50"/>
        <v>Yes</v>
      </c>
      <c r="U774" s="65">
        <v>41769</v>
      </c>
      <c r="V774" s="65">
        <v>43897</v>
      </c>
      <c r="W774">
        <v>348</v>
      </c>
      <c r="X774" t="str">
        <f t="shared" si="51"/>
        <v>Active</v>
      </c>
      <c r="Y774" t="s">
        <v>15616</v>
      </c>
    </row>
    <row r="775" spans="1:25" x14ac:dyDescent="0.25">
      <c r="A775">
        <v>774</v>
      </c>
      <c r="B775" t="s">
        <v>15542</v>
      </c>
      <c r="C775">
        <v>679</v>
      </c>
      <c r="D775" t="str">
        <f>VLOOKUP($C775,Hosts!$A:$O,10,0)</f>
        <v>New York</v>
      </c>
      <c r="E775" s="67">
        <f>INDEX(Hosts!$A:$O,MATCH(Places!$C775,Hosts!$A:$A,0),MATCH(Places!E$1,Hosts!$1:$1,0))</f>
        <v>0.92</v>
      </c>
      <c r="F775" s="67">
        <f>INDEX(Hosts!$A:$O,MATCH(Places!$C775,Hosts!$A:$A,0),MATCH(Places!F$1,Hosts!$1:$1,0))</f>
        <v>0.95</v>
      </c>
      <c r="G775" s="67" t="str">
        <f>INDEX(Hosts!$A:$O,MATCH(Places!$C775,Hosts!$A:$A,0),MATCH(Places!G$1,Hosts!$1:$1,0))</f>
        <v>Yes</v>
      </c>
      <c r="H775">
        <v>12</v>
      </c>
      <c r="I775" t="str">
        <f>VLOOKUP($H775,Neighborhoods!$A:$C,2,0)</f>
        <v>Brooklyn</v>
      </c>
      <c r="J775" t="str">
        <f>VLOOKUP($H775,Neighborhoods!$A:$C,3,0)</f>
        <v>Williamsburg</v>
      </c>
      <c r="K775" t="s">
        <v>1</v>
      </c>
      <c r="L775" t="str">
        <f t="shared" si="48"/>
        <v>Yes</v>
      </c>
      <c r="M775">
        <v>2</v>
      </c>
      <c r="N775" t="str" cm="1">
        <f t="array" ref="N775">_xlfn.IFS(M775&lt;=2,"Small",M775&lt;=5,"Medium",M775&gt;5,"Large")</f>
        <v>Small</v>
      </c>
      <c r="O775" s="50">
        <v>85</v>
      </c>
      <c r="P775" s="67">
        <f t="shared" si="49"/>
        <v>0.03</v>
      </c>
      <c r="Q775" s="52">
        <v>4.99</v>
      </c>
      <c r="R775" s="52" t="str" cm="1">
        <f t="array" ref="R775">_xlfn.IFS(ROUND(Q775,0)=5,"Excellent",ROUND(Q775,0)=4,"Good",ROUND(Q775,0)=3,"Ok",ROUND(Q775,0)&lt;3,"Bad")</f>
        <v>Excellent</v>
      </c>
      <c r="S775">
        <v>152</v>
      </c>
      <c r="T775" t="str">
        <f t="shared" si="50"/>
        <v>Yes</v>
      </c>
      <c r="U775" s="65">
        <v>42438</v>
      </c>
      <c r="V775" s="65">
        <v>44050</v>
      </c>
      <c r="W775">
        <v>110</v>
      </c>
      <c r="X775" t="str">
        <f t="shared" si="51"/>
        <v>Active</v>
      </c>
      <c r="Y775" t="s">
        <v>15615</v>
      </c>
    </row>
    <row r="776" spans="1:25" x14ac:dyDescent="0.25">
      <c r="A776">
        <v>775</v>
      </c>
      <c r="B776" t="s">
        <v>13552</v>
      </c>
      <c r="C776">
        <v>1644</v>
      </c>
      <c r="D776" t="str">
        <f>VLOOKUP($C776,Hosts!$A:$O,10,0)</f>
        <v>New York</v>
      </c>
      <c r="E776" s="67">
        <f>INDEX(Hosts!$A:$O,MATCH(Places!$C776,Hosts!$A:$A,0),MATCH(Places!E$1,Hosts!$1:$1,0))</f>
        <v>1</v>
      </c>
      <c r="F776" s="67">
        <f>INDEX(Hosts!$A:$O,MATCH(Places!$C776,Hosts!$A:$A,0),MATCH(Places!F$1,Hosts!$1:$1,0))</f>
        <v>0.92</v>
      </c>
      <c r="G776" s="67" t="str">
        <f>INDEX(Hosts!$A:$O,MATCH(Places!$C776,Hosts!$A:$A,0),MATCH(Places!G$1,Hosts!$1:$1,0))</f>
        <v>Yes</v>
      </c>
      <c r="H776">
        <v>9</v>
      </c>
      <c r="I776" t="str">
        <f>VLOOKUP($H776,Neighborhoods!$A:$C,2,0)</f>
        <v>Brooklyn</v>
      </c>
      <c r="J776" t="str">
        <f>VLOOKUP($H776,Neighborhoods!$A:$C,3,0)</f>
        <v>Crown Heights</v>
      </c>
      <c r="K776" t="s">
        <v>11822</v>
      </c>
      <c r="L776" t="str">
        <f t="shared" si="48"/>
        <v>No</v>
      </c>
      <c r="M776">
        <v>7</v>
      </c>
      <c r="N776" t="str" cm="1">
        <f t="array" ref="N776">_xlfn.IFS(M776&lt;=2,"Small",M776&lt;=5,"Medium",M776&gt;5,"Large")</f>
        <v>Large</v>
      </c>
      <c r="O776" s="50">
        <v>250</v>
      </c>
      <c r="P776" s="67">
        <f t="shared" si="49"/>
        <v>0.04</v>
      </c>
      <c r="Q776" s="52">
        <v>4.5</v>
      </c>
      <c r="R776" s="52" t="str" cm="1">
        <f t="array" ref="R776">_xlfn.IFS(ROUND(Q776,0)=5,"Excellent",ROUND(Q776,0)=4,"Good",ROUND(Q776,0)=3,"Ok",ROUND(Q776,0)&lt;3,"Bad")</f>
        <v>Excellent</v>
      </c>
      <c r="S776">
        <v>26</v>
      </c>
      <c r="T776" t="str">
        <f t="shared" si="50"/>
        <v>No</v>
      </c>
      <c r="U776" s="65">
        <v>41764</v>
      </c>
      <c r="V776" s="65">
        <v>43758</v>
      </c>
      <c r="W776">
        <v>168</v>
      </c>
      <c r="X776" t="str">
        <f t="shared" si="51"/>
        <v>Active</v>
      </c>
      <c r="Y776" t="s">
        <v>15615</v>
      </c>
    </row>
    <row r="777" spans="1:25" x14ac:dyDescent="0.25">
      <c r="A777">
        <v>776</v>
      </c>
      <c r="B777" t="s">
        <v>581</v>
      </c>
      <c r="C777">
        <v>1636</v>
      </c>
      <c r="D777" t="str">
        <f>VLOOKUP($C777,Hosts!$A:$O,10,0)</f>
        <v>New York</v>
      </c>
      <c r="E777" s="67">
        <f>INDEX(Hosts!$A:$O,MATCH(Places!$C777,Hosts!$A:$A,0),MATCH(Places!E$1,Hosts!$1:$1,0))</f>
        <v>1</v>
      </c>
      <c r="F777" s="67">
        <f>INDEX(Hosts!$A:$O,MATCH(Places!$C777,Hosts!$A:$A,0),MATCH(Places!F$1,Hosts!$1:$1,0))</f>
        <v>0.93</v>
      </c>
      <c r="G777" s="67" t="str">
        <f>INDEX(Hosts!$A:$O,MATCH(Places!$C777,Hosts!$A:$A,0),MATCH(Places!G$1,Hosts!$1:$1,0))</f>
        <v>Yes</v>
      </c>
      <c r="H777">
        <v>22</v>
      </c>
      <c r="I777" t="str">
        <f>VLOOKUP($H777,Neighborhoods!$A:$C,2,0)</f>
        <v>Queens</v>
      </c>
      <c r="J777" t="str">
        <f>VLOOKUP($H777,Neighborhoods!$A:$C,3,0)</f>
        <v>Flushing</v>
      </c>
      <c r="K777" t="s">
        <v>1</v>
      </c>
      <c r="L777" t="str">
        <f t="shared" si="48"/>
        <v>Yes</v>
      </c>
      <c r="M777">
        <v>3</v>
      </c>
      <c r="N777" t="str" cm="1">
        <f t="array" ref="N777">_xlfn.IFS(M777&lt;=2,"Small",M777&lt;=5,"Medium",M777&gt;5,"Large")</f>
        <v>Medium</v>
      </c>
      <c r="O777" s="50">
        <v>68</v>
      </c>
      <c r="P777" s="67">
        <f t="shared" si="49"/>
        <v>0.03</v>
      </c>
      <c r="Q777" s="52">
        <v>4.72</v>
      </c>
      <c r="R777" s="52" t="str" cm="1">
        <f t="array" ref="R777">_xlfn.IFS(ROUND(Q777,0)=5,"Excellent",ROUND(Q777,0)=4,"Good",ROUND(Q777,0)=3,"Ok",ROUND(Q777,0)&lt;3,"Bad")</f>
        <v>Excellent</v>
      </c>
      <c r="S777">
        <v>58</v>
      </c>
      <c r="T777" t="str">
        <f t="shared" si="50"/>
        <v>No</v>
      </c>
      <c r="U777" s="65">
        <v>41792</v>
      </c>
      <c r="V777" s="65">
        <v>43833</v>
      </c>
      <c r="W777">
        <v>344</v>
      </c>
      <c r="X777" t="str">
        <f t="shared" si="51"/>
        <v>Active</v>
      </c>
      <c r="Y777" t="s">
        <v>15615</v>
      </c>
    </row>
    <row r="778" spans="1:25" x14ac:dyDescent="0.25">
      <c r="A778">
        <v>777</v>
      </c>
      <c r="B778" t="s">
        <v>582</v>
      </c>
      <c r="C778">
        <v>1605</v>
      </c>
      <c r="D778" t="str">
        <f>VLOOKUP($C778,Hosts!$A:$O,10,0)</f>
        <v>New York</v>
      </c>
      <c r="E778" s="67">
        <f>INDEX(Hosts!$A:$O,MATCH(Places!$C778,Hosts!$A:$A,0),MATCH(Places!E$1,Hosts!$1:$1,0))</f>
        <v>0.92</v>
      </c>
      <c r="F778" s="67">
        <f>INDEX(Hosts!$A:$O,MATCH(Places!$C778,Hosts!$A:$A,0),MATCH(Places!F$1,Hosts!$1:$1,0))</f>
        <v>0.84</v>
      </c>
      <c r="G778" s="67" t="str">
        <f>INDEX(Hosts!$A:$O,MATCH(Places!$C778,Hosts!$A:$A,0),MATCH(Places!G$1,Hosts!$1:$1,0))</f>
        <v>No</v>
      </c>
      <c r="H778">
        <v>19</v>
      </c>
      <c r="I778" t="str">
        <f>VLOOKUP($H778,Neighborhoods!$A:$C,2,0)</f>
        <v>Manhattan</v>
      </c>
      <c r="J778" t="str">
        <f>VLOOKUP($H778,Neighborhoods!$A:$C,3,0)</f>
        <v>Upper East Side</v>
      </c>
      <c r="K778" t="s">
        <v>11822</v>
      </c>
      <c r="L778" t="str">
        <f t="shared" si="48"/>
        <v>No</v>
      </c>
      <c r="M778">
        <v>2</v>
      </c>
      <c r="N778" t="str" cm="1">
        <f t="array" ref="N778">_xlfn.IFS(M778&lt;=2,"Small",M778&lt;=5,"Medium",M778&gt;5,"Large")</f>
        <v>Small</v>
      </c>
      <c r="O778" s="50">
        <v>99.14</v>
      </c>
      <c r="P778" s="67">
        <f t="shared" si="49"/>
        <v>0.03</v>
      </c>
      <c r="Q778" s="52">
        <v>4.8</v>
      </c>
      <c r="R778" s="52" t="str" cm="1">
        <f t="array" ref="R778">_xlfn.IFS(ROUND(Q778,0)=5,"Excellent",ROUND(Q778,0)=4,"Good",ROUND(Q778,0)=3,"Ok",ROUND(Q778,0)&lt;3,"Bad")</f>
        <v>Excellent</v>
      </c>
      <c r="S778">
        <v>5</v>
      </c>
      <c r="T778" t="str">
        <f t="shared" si="50"/>
        <v>No</v>
      </c>
      <c r="U778" s="65">
        <v>41930</v>
      </c>
      <c r="V778" s="65">
        <v>43547</v>
      </c>
      <c r="W778">
        <v>365</v>
      </c>
      <c r="X778" t="str">
        <f t="shared" si="51"/>
        <v>Active</v>
      </c>
      <c r="Y778" t="s">
        <v>15615</v>
      </c>
    </row>
    <row r="779" spans="1:25" x14ac:dyDescent="0.25">
      <c r="A779">
        <v>778</v>
      </c>
      <c r="B779" t="s">
        <v>583</v>
      </c>
      <c r="C779">
        <v>1273</v>
      </c>
      <c r="D779" t="str">
        <f>VLOOKUP($C779,Hosts!$A:$O,10,0)</f>
        <v>New York</v>
      </c>
      <c r="E779" s="67">
        <f>INDEX(Hosts!$A:$O,MATCH(Places!$C779,Hosts!$A:$A,0),MATCH(Places!E$1,Hosts!$1:$1,0))</f>
        <v>0.96</v>
      </c>
      <c r="F779" s="67">
        <f>INDEX(Hosts!$A:$O,MATCH(Places!$C779,Hosts!$A:$A,0),MATCH(Places!F$1,Hosts!$1:$1,0))</f>
        <v>0.79</v>
      </c>
      <c r="G779" s="67" t="str">
        <f>INDEX(Hosts!$A:$O,MATCH(Places!$C779,Hosts!$A:$A,0),MATCH(Places!G$1,Hosts!$1:$1,0))</f>
        <v>No</v>
      </c>
      <c r="H779">
        <v>7</v>
      </c>
      <c r="I779" t="str">
        <f>VLOOKUP($H779,Neighborhoods!$A:$C,2,0)</f>
        <v>Brooklyn</v>
      </c>
      <c r="J779" t="str">
        <f>VLOOKUP($H779,Neighborhoods!$A:$C,3,0)</f>
        <v>Bedford-Stuyvesant</v>
      </c>
      <c r="K779" t="s">
        <v>11822</v>
      </c>
      <c r="L779" t="str">
        <f t="shared" si="48"/>
        <v>No</v>
      </c>
      <c r="M779">
        <v>5</v>
      </c>
      <c r="N779" t="str" cm="1">
        <f t="array" ref="N779">_xlfn.IFS(M779&lt;=2,"Small",M779&lt;=5,"Medium",M779&gt;5,"Large")</f>
        <v>Medium</v>
      </c>
      <c r="O779" s="50">
        <v>96</v>
      </c>
      <c r="P779" s="67">
        <f t="shared" si="49"/>
        <v>0.03</v>
      </c>
      <c r="Q779" s="52">
        <v>4.5</v>
      </c>
      <c r="R779" s="52" t="str" cm="1">
        <f t="array" ref="R779">_xlfn.IFS(ROUND(Q779,0)=5,"Excellent",ROUND(Q779,0)=4,"Good",ROUND(Q779,0)=3,"Ok",ROUND(Q779,0)&lt;3,"Bad")</f>
        <v>Excellent</v>
      </c>
      <c r="S779">
        <v>240</v>
      </c>
      <c r="T779" t="str">
        <f t="shared" si="50"/>
        <v>No</v>
      </c>
      <c r="U779" s="65">
        <v>41806</v>
      </c>
      <c r="V779" s="65">
        <v>44048</v>
      </c>
      <c r="W779">
        <v>355</v>
      </c>
      <c r="X779" t="str">
        <f t="shared" si="51"/>
        <v>Active</v>
      </c>
      <c r="Y779" t="s">
        <v>15615</v>
      </c>
    </row>
    <row r="780" spans="1:25" x14ac:dyDescent="0.25">
      <c r="A780">
        <v>779</v>
      </c>
      <c r="B780" t="s">
        <v>15299</v>
      </c>
      <c r="C780">
        <v>1239</v>
      </c>
      <c r="D780" t="str">
        <f>VLOOKUP($C780,Hosts!$A:$O,10,0)</f>
        <v>New York</v>
      </c>
      <c r="E780" s="67">
        <f>INDEX(Hosts!$A:$O,MATCH(Places!$C780,Hosts!$A:$A,0),MATCH(Places!E$1,Hosts!$1:$1,0))</f>
        <v>0.98</v>
      </c>
      <c r="F780" s="67">
        <f>INDEX(Hosts!$A:$O,MATCH(Places!$C780,Hosts!$A:$A,0),MATCH(Places!F$1,Hosts!$1:$1,0))</f>
        <v>1</v>
      </c>
      <c r="G780" s="67" t="str">
        <f>INDEX(Hosts!$A:$O,MATCH(Places!$C780,Hosts!$A:$A,0),MATCH(Places!G$1,Hosts!$1:$1,0))</f>
        <v>No</v>
      </c>
      <c r="H780">
        <v>11</v>
      </c>
      <c r="I780" t="str">
        <f>VLOOKUP($H780,Neighborhoods!$A:$C,2,0)</f>
        <v>Brooklyn</v>
      </c>
      <c r="J780" t="str">
        <f>VLOOKUP($H780,Neighborhoods!$A:$C,3,0)</f>
        <v>Greenpoint</v>
      </c>
      <c r="K780" t="s">
        <v>11822</v>
      </c>
      <c r="L780" t="str">
        <f t="shared" si="48"/>
        <v>No</v>
      </c>
      <c r="M780">
        <v>6</v>
      </c>
      <c r="N780" t="str" cm="1">
        <f t="array" ref="N780">_xlfn.IFS(M780&lt;=2,"Small",M780&lt;=5,"Medium",M780&gt;5,"Large")</f>
        <v>Large</v>
      </c>
      <c r="O780" s="50">
        <v>150</v>
      </c>
      <c r="P780" s="67">
        <f t="shared" si="49"/>
        <v>0.03</v>
      </c>
      <c r="Q780" s="52">
        <v>4.71</v>
      </c>
      <c r="R780" s="52" t="str" cm="1">
        <f t="array" ref="R780">_xlfn.IFS(ROUND(Q780,0)=5,"Excellent",ROUND(Q780,0)=4,"Good",ROUND(Q780,0)=3,"Ok",ROUND(Q780,0)&lt;3,"Bad")</f>
        <v>Excellent</v>
      </c>
      <c r="S780">
        <v>7</v>
      </c>
      <c r="T780" t="str">
        <f t="shared" si="50"/>
        <v>No</v>
      </c>
      <c r="U780" s="65">
        <v>41836</v>
      </c>
      <c r="V780" s="65">
        <v>43742</v>
      </c>
      <c r="W780">
        <v>323</v>
      </c>
      <c r="X780" t="str">
        <f t="shared" si="51"/>
        <v>Active</v>
      </c>
      <c r="Y780" t="s">
        <v>15616</v>
      </c>
    </row>
    <row r="781" spans="1:25" x14ac:dyDescent="0.25">
      <c r="A781">
        <v>780</v>
      </c>
      <c r="B781" t="s">
        <v>584</v>
      </c>
      <c r="C781">
        <v>1652</v>
      </c>
      <c r="D781" t="str">
        <f>VLOOKUP($C781,Hosts!$A:$O,10,0)</f>
        <v>New York</v>
      </c>
      <c r="E781" s="67">
        <f>INDEX(Hosts!$A:$O,MATCH(Places!$C781,Hosts!$A:$A,0),MATCH(Places!E$1,Hosts!$1:$1,0))</f>
        <v>0.6</v>
      </c>
      <c r="F781" s="67">
        <f>INDEX(Hosts!$A:$O,MATCH(Places!$C781,Hosts!$A:$A,0),MATCH(Places!F$1,Hosts!$1:$1,0))</f>
        <v>0.95</v>
      </c>
      <c r="G781" s="67" t="str">
        <f>INDEX(Hosts!$A:$O,MATCH(Places!$C781,Hosts!$A:$A,0),MATCH(Places!G$1,Hosts!$1:$1,0))</f>
        <v>No</v>
      </c>
      <c r="H781">
        <v>14</v>
      </c>
      <c r="I781" t="str">
        <f>VLOOKUP($H781,Neighborhoods!$A:$C,2,0)</f>
        <v>Manhattan</v>
      </c>
      <c r="J781" t="str">
        <f>VLOOKUP($H781,Neighborhoods!$A:$C,3,0)</f>
        <v>East Harlem</v>
      </c>
      <c r="K781" t="s">
        <v>11822</v>
      </c>
      <c r="L781" t="str">
        <f t="shared" si="48"/>
        <v>No</v>
      </c>
      <c r="M781">
        <v>8</v>
      </c>
      <c r="N781" t="str" cm="1">
        <f t="array" ref="N781">_xlfn.IFS(M781&lt;=2,"Small",M781&lt;=5,"Medium",M781&gt;5,"Large")</f>
        <v>Large</v>
      </c>
      <c r="O781" s="50">
        <v>396</v>
      </c>
      <c r="P781" s="67">
        <f t="shared" si="49"/>
        <v>0.04</v>
      </c>
      <c r="Q781" s="52">
        <v>4.58</v>
      </c>
      <c r="R781" s="52" t="str" cm="1">
        <f t="array" ref="R781">_xlfn.IFS(ROUND(Q781,0)=5,"Excellent",ROUND(Q781,0)=4,"Good",ROUND(Q781,0)=3,"Ok",ROUND(Q781,0)&lt;3,"Bad")</f>
        <v>Excellent</v>
      </c>
      <c r="S781">
        <v>90</v>
      </c>
      <c r="T781" t="str">
        <f t="shared" si="50"/>
        <v>No</v>
      </c>
      <c r="U781" s="65">
        <v>42513</v>
      </c>
      <c r="V781" s="65">
        <v>44018</v>
      </c>
      <c r="W781">
        <v>180</v>
      </c>
      <c r="X781" t="str">
        <f t="shared" si="51"/>
        <v>Active</v>
      </c>
      <c r="Y781" t="s">
        <v>15616</v>
      </c>
    </row>
    <row r="782" spans="1:25" x14ac:dyDescent="0.25">
      <c r="A782">
        <v>781</v>
      </c>
      <c r="B782" t="s">
        <v>585</v>
      </c>
      <c r="C782">
        <v>1605</v>
      </c>
      <c r="D782" t="str">
        <f>VLOOKUP($C782,Hosts!$A:$O,10,0)</f>
        <v>New York</v>
      </c>
      <c r="E782" s="67">
        <f>INDEX(Hosts!$A:$O,MATCH(Places!$C782,Hosts!$A:$A,0),MATCH(Places!E$1,Hosts!$1:$1,0))</f>
        <v>0.92</v>
      </c>
      <c r="F782" s="67">
        <f>INDEX(Hosts!$A:$O,MATCH(Places!$C782,Hosts!$A:$A,0),MATCH(Places!F$1,Hosts!$1:$1,0))</f>
        <v>0.84</v>
      </c>
      <c r="G782" s="67" t="str">
        <f>INDEX(Hosts!$A:$O,MATCH(Places!$C782,Hosts!$A:$A,0),MATCH(Places!G$1,Hosts!$1:$1,0))</f>
        <v>No</v>
      </c>
      <c r="H782">
        <v>19</v>
      </c>
      <c r="I782" t="str">
        <f>VLOOKUP($H782,Neighborhoods!$A:$C,2,0)</f>
        <v>Manhattan</v>
      </c>
      <c r="J782" t="str">
        <f>VLOOKUP($H782,Neighborhoods!$A:$C,3,0)</f>
        <v>Upper East Side</v>
      </c>
      <c r="K782" t="s">
        <v>11822</v>
      </c>
      <c r="L782" t="str">
        <f t="shared" si="48"/>
        <v>No</v>
      </c>
      <c r="M782">
        <v>2</v>
      </c>
      <c r="N782" t="str" cm="1">
        <f t="array" ref="N782">_xlfn.IFS(M782&lt;=2,"Small",M782&lt;=5,"Medium",M782&gt;5,"Large")</f>
        <v>Small</v>
      </c>
      <c r="O782" s="50">
        <v>98</v>
      </c>
      <c r="P782" s="67">
        <f t="shared" si="49"/>
        <v>0.03</v>
      </c>
      <c r="Q782" s="52">
        <v>4.67</v>
      </c>
      <c r="R782" s="52" t="str" cm="1">
        <f t="array" ref="R782">_xlfn.IFS(ROUND(Q782,0)=5,"Excellent",ROUND(Q782,0)=4,"Good",ROUND(Q782,0)=3,"Ok",ROUND(Q782,0)&lt;3,"Bad")</f>
        <v>Excellent</v>
      </c>
      <c r="S782">
        <v>3</v>
      </c>
      <c r="T782" t="str">
        <f t="shared" si="50"/>
        <v>No</v>
      </c>
      <c r="U782" s="65">
        <v>42032</v>
      </c>
      <c r="V782" s="65">
        <v>43197</v>
      </c>
      <c r="W782">
        <v>365</v>
      </c>
      <c r="X782" t="str">
        <f t="shared" si="51"/>
        <v>Active</v>
      </c>
      <c r="Y782" t="s">
        <v>15615</v>
      </c>
    </row>
    <row r="783" spans="1:25" x14ac:dyDescent="0.25">
      <c r="A783">
        <v>782</v>
      </c>
      <c r="B783" t="s">
        <v>586</v>
      </c>
      <c r="C783">
        <v>1656</v>
      </c>
      <c r="D783" t="str">
        <f>VLOOKUP($C783,Hosts!$A:$O,10,0)</f>
        <v>New York</v>
      </c>
      <c r="E783" s="67">
        <f>INDEX(Hosts!$A:$O,MATCH(Places!$C783,Hosts!$A:$A,0),MATCH(Places!E$1,Hosts!$1:$1,0))</f>
        <v>1</v>
      </c>
      <c r="F783" s="67">
        <f>INDEX(Hosts!$A:$O,MATCH(Places!$C783,Hosts!$A:$A,0),MATCH(Places!F$1,Hosts!$1:$1,0))</f>
        <v>1</v>
      </c>
      <c r="G783" s="67" t="str">
        <f>INDEX(Hosts!$A:$O,MATCH(Places!$C783,Hosts!$A:$A,0),MATCH(Places!G$1,Hosts!$1:$1,0))</f>
        <v>Yes</v>
      </c>
      <c r="H783">
        <v>21</v>
      </c>
      <c r="I783" t="str">
        <f>VLOOKUP($H783,Neighborhoods!$A:$C,2,0)</f>
        <v>Queens</v>
      </c>
      <c r="J783" t="str">
        <f>VLOOKUP($H783,Neighborhoods!$A:$C,3,0)</f>
        <v>Astoria</v>
      </c>
      <c r="K783" t="s">
        <v>11822</v>
      </c>
      <c r="L783" t="str">
        <f t="shared" si="48"/>
        <v>No</v>
      </c>
      <c r="M783">
        <v>6</v>
      </c>
      <c r="N783" t="str" cm="1">
        <f t="array" ref="N783">_xlfn.IFS(M783&lt;=2,"Small",M783&lt;=5,"Medium",M783&gt;5,"Large")</f>
        <v>Large</v>
      </c>
      <c r="O783" s="50">
        <v>120</v>
      </c>
      <c r="P783" s="67">
        <f t="shared" si="49"/>
        <v>0.03</v>
      </c>
      <c r="Q783" s="52">
        <v>4.84</v>
      </c>
      <c r="R783" s="52" t="str" cm="1">
        <f t="array" ref="R783">_xlfn.IFS(ROUND(Q783,0)=5,"Excellent",ROUND(Q783,0)=4,"Good",ROUND(Q783,0)=3,"Ok",ROUND(Q783,0)&lt;3,"Bad")</f>
        <v>Excellent</v>
      </c>
      <c r="S783">
        <v>76</v>
      </c>
      <c r="T783" t="str">
        <f t="shared" si="50"/>
        <v>No</v>
      </c>
      <c r="U783" s="65">
        <v>42572</v>
      </c>
      <c r="V783" s="65">
        <v>43906</v>
      </c>
      <c r="W783">
        <v>332</v>
      </c>
      <c r="X783" t="str">
        <f t="shared" si="51"/>
        <v>Active</v>
      </c>
      <c r="Y783" t="s">
        <v>15616</v>
      </c>
    </row>
    <row r="784" spans="1:25" x14ac:dyDescent="0.25">
      <c r="A784">
        <v>783</v>
      </c>
      <c r="B784" t="s">
        <v>587</v>
      </c>
      <c r="C784">
        <v>1605</v>
      </c>
      <c r="D784" t="str">
        <f>VLOOKUP($C784,Hosts!$A:$O,10,0)</f>
        <v>New York</v>
      </c>
      <c r="E784" s="67">
        <f>INDEX(Hosts!$A:$O,MATCH(Places!$C784,Hosts!$A:$A,0),MATCH(Places!E$1,Hosts!$1:$1,0))</f>
        <v>0.92</v>
      </c>
      <c r="F784" s="67">
        <f>INDEX(Hosts!$A:$O,MATCH(Places!$C784,Hosts!$A:$A,0),MATCH(Places!F$1,Hosts!$1:$1,0))</f>
        <v>0.84</v>
      </c>
      <c r="G784" s="67" t="str">
        <f>INDEX(Hosts!$A:$O,MATCH(Places!$C784,Hosts!$A:$A,0),MATCH(Places!G$1,Hosts!$1:$1,0))</f>
        <v>No</v>
      </c>
      <c r="H784">
        <v>19</v>
      </c>
      <c r="I784" t="str">
        <f>VLOOKUP($H784,Neighborhoods!$A:$C,2,0)</f>
        <v>Manhattan</v>
      </c>
      <c r="J784" t="str">
        <f>VLOOKUP($H784,Neighborhoods!$A:$C,3,0)</f>
        <v>Upper East Side</v>
      </c>
      <c r="K784" t="s">
        <v>11822</v>
      </c>
      <c r="L784" t="str">
        <f t="shared" si="48"/>
        <v>No</v>
      </c>
      <c r="M784">
        <v>2</v>
      </c>
      <c r="N784" t="str" cm="1">
        <f t="array" ref="N784">_xlfn.IFS(M784&lt;=2,"Small",M784&lt;=5,"Medium",M784&gt;5,"Large")</f>
        <v>Small</v>
      </c>
      <c r="O784" s="50">
        <v>122</v>
      </c>
      <c r="P784" s="67">
        <f t="shared" si="49"/>
        <v>0.03</v>
      </c>
      <c r="Q784" s="52">
        <v>4.8</v>
      </c>
      <c r="R784" s="52" t="str" cm="1">
        <f t="array" ref="R784">_xlfn.IFS(ROUND(Q784,0)=5,"Excellent",ROUND(Q784,0)=4,"Good",ROUND(Q784,0)=3,"Ok",ROUND(Q784,0)&lt;3,"Bad")</f>
        <v>Excellent</v>
      </c>
      <c r="S784">
        <v>5</v>
      </c>
      <c r="T784" t="str">
        <f t="shared" si="50"/>
        <v>No</v>
      </c>
      <c r="U784" s="65">
        <v>42704</v>
      </c>
      <c r="V784" s="65">
        <v>43836</v>
      </c>
      <c r="W784">
        <v>365</v>
      </c>
      <c r="X784" t="str">
        <f t="shared" si="51"/>
        <v>Active</v>
      </c>
      <c r="Y784" t="s">
        <v>15615</v>
      </c>
    </row>
    <row r="785" spans="1:25" x14ac:dyDescent="0.25">
      <c r="A785">
        <v>784</v>
      </c>
      <c r="B785" t="s">
        <v>588</v>
      </c>
      <c r="C785">
        <v>110</v>
      </c>
      <c r="D785" t="str">
        <f>VLOOKUP($C785,Hosts!$A:$O,10,0)</f>
        <v>New York</v>
      </c>
      <c r="E785" s="67">
        <f>INDEX(Hosts!$A:$O,MATCH(Places!$C785,Hosts!$A:$A,0),MATCH(Places!E$1,Hosts!$1:$1,0))</f>
        <v>1</v>
      </c>
      <c r="F785" s="67">
        <f>INDEX(Hosts!$A:$O,MATCH(Places!$C785,Hosts!$A:$A,0),MATCH(Places!F$1,Hosts!$1:$1,0))</f>
        <v>0.79</v>
      </c>
      <c r="G785" s="67" t="str">
        <f>INDEX(Hosts!$A:$O,MATCH(Places!$C785,Hosts!$A:$A,0),MATCH(Places!G$1,Hosts!$1:$1,0))</f>
        <v>Yes</v>
      </c>
      <c r="H785">
        <v>12</v>
      </c>
      <c r="I785" t="str">
        <f>VLOOKUP($H785,Neighborhoods!$A:$C,2,0)</f>
        <v>Brooklyn</v>
      </c>
      <c r="J785" t="str">
        <f>VLOOKUP($H785,Neighborhoods!$A:$C,3,0)</f>
        <v>Williamsburg</v>
      </c>
      <c r="K785" t="s">
        <v>1</v>
      </c>
      <c r="L785" t="str">
        <f t="shared" si="48"/>
        <v>Yes</v>
      </c>
      <c r="M785">
        <v>1</v>
      </c>
      <c r="N785" t="str" cm="1">
        <f t="array" ref="N785">_xlfn.IFS(M785&lt;=2,"Small",M785&lt;=5,"Medium",M785&gt;5,"Large")</f>
        <v>Small</v>
      </c>
      <c r="O785" s="50">
        <v>50</v>
      </c>
      <c r="P785" s="67">
        <f t="shared" si="49"/>
        <v>0.03</v>
      </c>
      <c r="Q785" s="52">
        <v>4.82</v>
      </c>
      <c r="R785" s="52" t="str" cm="1">
        <f t="array" ref="R785">_xlfn.IFS(ROUND(Q785,0)=5,"Excellent",ROUND(Q785,0)=4,"Good",ROUND(Q785,0)=3,"Ok",ROUND(Q785,0)&lt;3,"Bad")</f>
        <v>Excellent</v>
      </c>
      <c r="S785">
        <v>11</v>
      </c>
      <c r="T785" t="str">
        <f t="shared" si="50"/>
        <v>No</v>
      </c>
      <c r="U785" s="65">
        <v>41917</v>
      </c>
      <c r="V785" s="65">
        <v>43914</v>
      </c>
      <c r="W785">
        <v>319</v>
      </c>
      <c r="X785" t="str">
        <f t="shared" si="51"/>
        <v>Active</v>
      </c>
      <c r="Y785" t="s">
        <v>15615</v>
      </c>
    </row>
    <row r="786" spans="1:25" x14ac:dyDescent="0.25">
      <c r="A786">
        <v>785</v>
      </c>
      <c r="B786" t="s">
        <v>14700</v>
      </c>
      <c r="C786">
        <v>1636</v>
      </c>
      <c r="D786" t="str">
        <f>VLOOKUP($C786,Hosts!$A:$O,10,0)</f>
        <v>New York</v>
      </c>
      <c r="E786" s="67">
        <f>INDEX(Hosts!$A:$O,MATCH(Places!$C786,Hosts!$A:$A,0),MATCH(Places!E$1,Hosts!$1:$1,0))</f>
        <v>1</v>
      </c>
      <c r="F786" s="67">
        <f>INDEX(Hosts!$A:$O,MATCH(Places!$C786,Hosts!$A:$A,0),MATCH(Places!F$1,Hosts!$1:$1,0))</f>
        <v>0.93</v>
      </c>
      <c r="G786" s="67" t="str">
        <f>INDEX(Hosts!$A:$O,MATCH(Places!$C786,Hosts!$A:$A,0),MATCH(Places!G$1,Hosts!$1:$1,0))</f>
        <v>Yes</v>
      </c>
      <c r="H786">
        <v>22</v>
      </c>
      <c r="I786" t="str">
        <f>VLOOKUP($H786,Neighborhoods!$A:$C,2,0)</f>
        <v>Queens</v>
      </c>
      <c r="J786" t="str">
        <f>VLOOKUP($H786,Neighborhoods!$A:$C,3,0)</f>
        <v>Flushing</v>
      </c>
      <c r="K786" t="s">
        <v>16</v>
      </c>
      <c r="L786" t="str">
        <f t="shared" si="48"/>
        <v>Yes</v>
      </c>
      <c r="M786">
        <v>3</v>
      </c>
      <c r="N786" t="str" cm="1">
        <f t="array" ref="N786">_xlfn.IFS(M786&lt;=2,"Small",M786&lt;=5,"Medium",M786&gt;5,"Large")</f>
        <v>Medium</v>
      </c>
      <c r="O786" s="50">
        <v>30</v>
      </c>
      <c r="P786" s="67">
        <f t="shared" si="49"/>
        <v>0.03</v>
      </c>
      <c r="Q786" s="52">
        <v>4.5</v>
      </c>
      <c r="R786" s="52" t="str" cm="1">
        <f t="array" ref="R786">_xlfn.IFS(ROUND(Q786,0)=5,"Excellent",ROUND(Q786,0)=4,"Good",ROUND(Q786,0)=3,"Ok",ROUND(Q786,0)&lt;3,"Bad")</f>
        <v>Excellent</v>
      </c>
      <c r="S786">
        <v>38</v>
      </c>
      <c r="T786" t="str">
        <f t="shared" si="50"/>
        <v>No</v>
      </c>
      <c r="U786" s="65">
        <v>41827</v>
      </c>
      <c r="V786" s="65">
        <v>43847</v>
      </c>
      <c r="W786">
        <v>87</v>
      </c>
      <c r="X786" t="str">
        <f t="shared" si="51"/>
        <v>Active</v>
      </c>
      <c r="Y786" t="s">
        <v>15615</v>
      </c>
    </row>
    <row r="787" spans="1:25" x14ac:dyDescent="0.25">
      <c r="A787">
        <v>786</v>
      </c>
      <c r="B787" t="s">
        <v>589</v>
      </c>
      <c r="C787">
        <v>390</v>
      </c>
      <c r="D787" t="str">
        <f>VLOOKUP($C787,Hosts!$A:$O,10,0)</f>
        <v>New York</v>
      </c>
      <c r="E787" s="67">
        <f>INDEX(Hosts!$A:$O,MATCH(Places!$C787,Hosts!$A:$A,0),MATCH(Places!E$1,Hosts!$1:$1,0))</f>
        <v>1</v>
      </c>
      <c r="F787" s="67">
        <f>INDEX(Hosts!$A:$O,MATCH(Places!$C787,Hosts!$A:$A,0),MATCH(Places!F$1,Hosts!$1:$1,0))</f>
        <v>0.93</v>
      </c>
      <c r="G787" s="67" t="str">
        <f>INDEX(Hosts!$A:$O,MATCH(Places!$C787,Hosts!$A:$A,0),MATCH(Places!G$1,Hosts!$1:$1,0))</f>
        <v>Yes</v>
      </c>
      <c r="H787">
        <v>12</v>
      </c>
      <c r="I787" t="str">
        <f>VLOOKUP($H787,Neighborhoods!$A:$C,2,0)</f>
        <v>Brooklyn</v>
      </c>
      <c r="J787" t="str">
        <f>VLOOKUP($H787,Neighborhoods!$A:$C,3,0)</f>
        <v>Williamsburg</v>
      </c>
      <c r="K787" t="s">
        <v>11822</v>
      </c>
      <c r="L787" t="str">
        <f t="shared" si="48"/>
        <v>No</v>
      </c>
      <c r="M787">
        <v>5</v>
      </c>
      <c r="N787" t="str" cm="1">
        <f t="array" ref="N787">_xlfn.IFS(M787&lt;=2,"Small",M787&lt;=5,"Medium",M787&gt;5,"Large")</f>
        <v>Medium</v>
      </c>
      <c r="O787" s="50">
        <v>295</v>
      </c>
      <c r="P787" s="67">
        <f t="shared" si="49"/>
        <v>0.04</v>
      </c>
      <c r="Q787" s="52">
        <v>4.91</v>
      </c>
      <c r="R787" s="52" t="str" cm="1">
        <f t="array" ref="R787">_xlfn.IFS(ROUND(Q787,0)=5,"Excellent",ROUND(Q787,0)=4,"Good",ROUND(Q787,0)=3,"Ok",ROUND(Q787,0)&lt;3,"Bad")</f>
        <v>Excellent</v>
      </c>
      <c r="S787">
        <v>150</v>
      </c>
      <c r="T787" t="str">
        <f t="shared" si="50"/>
        <v>Yes</v>
      </c>
      <c r="U787" s="65">
        <v>41763</v>
      </c>
      <c r="V787" s="65">
        <v>44031</v>
      </c>
      <c r="W787">
        <v>0</v>
      </c>
      <c r="X787" t="str">
        <f t="shared" si="51"/>
        <v>Inactive</v>
      </c>
      <c r="Y787" t="s">
        <v>15615</v>
      </c>
    </row>
    <row r="788" spans="1:25" x14ac:dyDescent="0.25">
      <c r="A788">
        <v>787</v>
      </c>
      <c r="B788" t="s">
        <v>13828</v>
      </c>
      <c r="C788">
        <v>1636</v>
      </c>
      <c r="D788" t="str">
        <f>VLOOKUP($C788,Hosts!$A:$O,10,0)</f>
        <v>New York</v>
      </c>
      <c r="E788" s="67">
        <f>INDEX(Hosts!$A:$O,MATCH(Places!$C788,Hosts!$A:$A,0),MATCH(Places!E$1,Hosts!$1:$1,0))</f>
        <v>1</v>
      </c>
      <c r="F788" s="67">
        <f>INDEX(Hosts!$A:$O,MATCH(Places!$C788,Hosts!$A:$A,0),MATCH(Places!F$1,Hosts!$1:$1,0))</f>
        <v>0.93</v>
      </c>
      <c r="G788" s="67" t="str">
        <f>INDEX(Hosts!$A:$O,MATCH(Places!$C788,Hosts!$A:$A,0),MATCH(Places!G$1,Hosts!$1:$1,0))</f>
        <v>Yes</v>
      </c>
      <c r="H788">
        <v>22</v>
      </c>
      <c r="I788" t="str">
        <f>VLOOKUP($H788,Neighborhoods!$A:$C,2,0)</f>
        <v>Queens</v>
      </c>
      <c r="J788" t="str">
        <f>VLOOKUP($H788,Neighborhoods!$A:$C,3,0)</f>
        <v>Flushing</v>
      </c>
      <c r="K788" t="s">
        <v>1</v>
      </c>
      <c r="L788" t="str">
        <f t="shared" si="48"/>
        <v>Yes</v>
      </c>
      <c r="M788">
        <v>1</v>
      </c>
      <c r="N788" t="str" cm="1">
        <f t="array" ref="N788">_xlfn.IFS(M788&lt;=2,"Small",M788&lt;=5,"Medium",M788&gt;5,"Large")</f>
        <v>Small</v>
      </c>
      <c r="O788" s="50">
        <v>48</v>
      </c>
      <c r="P788" s="67">
        <f t="shared" si="49"/>
        <v>0.03</v>
      </c>
      <c r="Q788" s="52">
        <v>4.82</v>
      </c>
      <c r="R788" s="52" t="str" cm="1">
        <f t="array" ref="R788">_xlfn.IFS(ROUND(Q788,0)=5,"Excellent",ROUND(Q788,0)=4,"Good",ROUND(Q788,0)=3,"Ok",ROUND(Q788,0)&lt;3,"Bad")</f>
        <v>Excellent</v>
      </c>
      <c r="S788">
        <v>51</v>
      </c>
      <c r="T788" t="str">
        <f t="shared" si="50"/>
        <v>No</v>
      </c>
      <c r="U788" s="65">
        <v>41800</v>
      </c>
      <c r="V788" s="65">
        <v>43833</v>
      </c>
      <c r="W788">
        <v>180</v>
      </c>
      <c r="X788" t="str">
        <f t="shared" si="51"/>
        <v>Active</v>
      </c>
      <c r="Y788" t="s">
        <v>15615</v>
      </c>
    </row>
    <row r="789" spans="1:25" x14ac:dyDescent="0.25">
      <c r="A789">
        <v>788</v>
      </c>
      <c r="B789" t="s">
        <v>590</v>
      </c>
      <c r="C789">
        <v>617</v>
      </c>
      <c r="D789" t="str">
        <f>VLOOKUP($C789,Hosts!$A:$O,10,0)</f>
        <v>New York</v>
      </c>
      <c r="E789" s="67">
        <f>INDEX(Hosts!$A:$O,MATCH(Places!$C789,Hosts!$A:$A,0),MATCH(Places!E$1,Hosts!$1:$1,0))</f>
        <v>1</v>
      </c>
      <c r="F789" s="67">
        <f>INDEX(Hosts!$A:$O,MATCH(Places!$C789,Hosts!$A:$A,0),MATCH(Places!F$1,Hosts!$1:$1,0))</f>
        <v>0.98</v>
      </c>
      <c r="G789" s="67" t="str">
        <f>INDEX(Hosts!$A:$O,MATCH(Places!$C789,Hosts!$A:$A,0),MATCH(Places!G$1,Hosts!$1:$1,0))</f>
        <v>Yes</v>
      </c>
      <c r="H789">
        <v>28</v>
      </c>
      <c r="I789" t="str">
        <f>VLOOKUP($H789,Neighborhoods!$A:$C,2,0)</f>
        <v>Staten Island</v>
      </c>
      <c r="J789" t="str">
        <f>VLOOKUP($H789,Neighborhoods!$A:$C,3,0)</f>
        <v>St. George</v>
      </c>
      <c r="K789" t="s">
        <v>1</v>
      </c>
      <c r="L789" t="str">
        <f t="shared" si="48"/>
        <v>Yes</v>
      </c>
      <c r="M789">
        <v>3</v>
      </c>
      <c r="N789" t="str" cm="1">
        <f t="array" ref="N789">_xlfn.IFS(M789&lt;=2,"Small",M789&lt;=5,"Medium",M789&gt;5,"Large")</f>
        <v>Medium</v>
      </c>
      <c r="O789" s="50">
        <v>85</v>
      </c>
      <c r="P789" s="67">
        <f t="shared" si="49"/>
        <v>0.03</v>
      </c>
      <c r="Q789" s="52">
        <v>4.99</v>
      </c>
      <c r="R789" s="52" t="str" cm="1">
        <f t="array" ref="R789">_xlfn.IFS(ROUND(Q789,0)=5,"Excellent",ROUND(Q789,0)=4,"Good",ROUND(Q789,0)=3,"Ok",ROUND(Q789,0)&lt;3,"Bad")</f>
        <v>Excellent</v>
      </c>
      <c r="S789">
        <v>270</v>
      </c>
      <c r="T789" t="str">
        <f t="shared" si="50"/>
        <v>Yes</v>
      </c>
      <c r="U789" s="65">
        <v>41778</v>
      </c>
      <c r="V789" s="65">
        <v>43901</v>
      </c>
      <c r="W789">
        <v>252</v>
      </c>
      <c r="X789" t="str">
        <f t="shared" si="51"/>
        <v>Active</v>
      </c>
      <c r="Y789" t="s">
        <v>15615</v>
      </c>
    </row>
    <row r="790" spans="1:25" x14ac:dyDescent="0.25">
      <c r="A790">
        <v>789</v>
      </c>
      <c r="B790" t="s">
        <v>14206</v>
      </c>
      <c r="C790">
        <v>1418</v>
      </c>
      <c r="D790" t="str">
        <f>VLOOKUP($C790,Hosts!$A:$O,10,0)</f>
        <v>New York</v>
      </c>
      <c r="E790" s="67">
        <f>INDEX(Hosts!$A:$O,MATCH(Places!$C790,Hosts!$A:$A,0),MATCH(Places!E$1,Hosts!$1:$1,0))</f>
        <v>1</v>
      </c>
      <c r="F790" s="67">
        <f>INDEX(Hosts!$A:$O,MATCH(Places!$C790,Hosts!$A:$A,0),MATCH(Places!F$1,Hosts!$1:$1,0))</f>
        <v>0.44</v>
      </c>
      <c r="G790" s="67" t="str">
        <f>INDEX(Hosts!$A:$O,MATCH(Places!$C790,Hosts!$A:$A,0),MATCH(Places!G$1,Hosts!$1:$1,0))</f>
        <v>No</v>
      </c>
      <c r="H790">
        <v>7</v>
      </c>
      <c r="I790" t="str">
        <f>VLOOKUP($H790,Neighborhoods!$A:$C,2,0)</f>
        <v>Brooklyn</v>
      </c>
      <c r="J790" t="str">
        <f>VLOOKUP($H790,Neighborhoods!$A:$C,3,0)</f>
        <v>Bedford-Stuyvesant</v>
      </c>
      <c r="K790" t="s">
        <v>11822</v>
      </c>
      <c r="L790" t="str">
        <f t="shared" si="48"/>
        <v>No</v>
      </c>
      <c r="M790">
        <v>1</v>
      </c>
      <c r="N790" t="str" cm="1">
        <f t="array" ref="N790">_xlfn.IFS(M790&lt;=2,"Small",M790&lt;=5,"Medium",M790&gt;5,"Large")</f>
        <v>Small</v>
      </c>
      <c r="O790" s="50">
        <v>55</v>
      </c>
      <c r="P790" s="67">
        <f t="shared" si="49"/>
        <v>0.03</v>
      </c>
      <c r="Q790" s="52">
        <v>4.7</v>
      </c>
      <c r="R790" s="52" t="str" cm="1">
        <f t="array" ref="R790">_xlfn.IFS(ROUND(Q790,0)=5,"Excellent",ROUND(Q790,0)=4,"Good",ROUND(Q790,0)=3,"Ok",ROUND(Q790,0)&lt;3,"Bad")</f>
        <v>Excellent</v>
      </c>
      <c r="S790">
        <v>20</v>
      </c>
      <c r="T790" t="str">
        <f t="shared" si="50"/>
        <v>No</v>
      </c>
      <c r="U790" s="65">
        <v>42704</v>
      </c>
      <c r="V790" s="65">
        <v>44043</v>
      </c>
      <c r="W790">
        <v>250</v>
      </c>
      <c r="X790" t="str">
        <f t="shared" si="51"/>
        <v>Active</v>
      </c>
      <c r="Y790" t="s">
        <v>15615</v>
      </c>
    </row>
    <row r="791" spans="1:25" x14ac:dyDescent="0.25">
      <c r="A791">
        <v>790</v>
      </c>
      <c r="B791" t="s">
        <v>591</v>
      </c>
      <c r="C791">
        <v>144</v>
      </c>
      <c r="D791" t="str">
        <f>VLOOKUP($C791,Hosts!$A:$O,10,0)</f>
        <v>New York</v>
      </c>
      <c r="E791" s="67">
        <f>INDEX(Hosts!$A:$O,MATCH(Places!$C791,Hosts!$A:$A,0),MATCH(Places!E$1,Hosts!$1:$1,0))</f>
        <v>1</v>
      </c>
      <c r="F791" s="67">
        <f>INDEX(Hosts!$A:$O,MATCH(Places!$C791,Hosts!$A:$A,0),MATCH(Places!F$1,Hosts!$1:$1,0))</f>
        <v>0.67</v>
      </c>
      <c r="G791" s="67" t="str">
        <f>INDEX(Hosts!$A:$O,MATCH(Places!$C791,Hosts!$A:$A,0),MATCH(Places!G$1,Hosts!$1:$1,0))</f>
        <v>No</v>
      </c>
      <c r="H791">
        <v>10</v>
      </c>
      <c r="I791" t="str">
        <f>VLOOKUP($H791,Neighborhoods!$A:$C,2,0)</f>
        <v>Brooklyn</v>
      </c>
      <c r="J791" t="str">
        <f>VLOOKUP($H791,Neighborhoods!$A:$C,3,0)</f>
        <v>East Flatbush</v>
      </c>
      <c r="K791" t="s">
        <v>11822</v>
      </c>
      <c r="L791" t="str">
        <f t="shared" si="48"/>
        <v>No</v>
      </c>
      <c r="M791">
        <v>6</v>
      </c>
      <c r="N791" t="str" cm="1">
        <f t="array" ref="N791">_xlfn.IFS(M791&lt;=2,"Small",M791&lt;=5,"Medium",M791&gt;5,"Large")</f>
        <v>Large</v>
      </c>
      <c r="O791" s="50">
        <v>150</v>
      </c>
      <c r="P791" s="67">
        <f t="shared" si="49"/>
        <v>0.03</v>
      </c>
      <c r="Q791" s="52">
        <v>4.08</v>
      </c>
      <c r="R791" s="52" t="str" cm="1">
        <f t="array" ref="R791">_xlfn.IFS(ROUND(Q791,0)=5,"Excellent",ROUND(Q791,0)=4,"Good",ROUND(Q791,0)=3,"Ok",ROUND(Q791,0)&lt;3,"Bad")</f>
        <v>Good</v>
      </c>
      <c r="S791">
        <v>48</v>
      </c>
      <c r="T791" t="str">
        <f t="shared" si="50"/>
        <v>No</v>
      </c>
      <c r="U791" s="65">
        <v>41863</v>
      </c>
      <c r="V791" s="65">
        <v>43828</v>
      </c>
      <c r="W791">
        <v>365</v>
      </c>
      <c r="X791" t="str">
        <f t="shared" si="51"/>
        <v>Active</v>
      </c>
      <c r="Y791" t="s">
        <v>15615</v>
      </c>
    </row>
    <row r="792" spans="1:25" x14ac:dyDescent="0.25">
      <c r="A792">
        <v>791</v>
      </c>
      <c r="B792" t="s">
        <v>592</v>
      </c>
      <c r="C792">
        <v>1668</v>
      </c>
      <c r="D792" t="str">
        <f>VLOOKUP($C792,Hosts!$A:$O,10,0)</f>
        <v>New York</v>
      </c>
      <c r="E792" s="67">
        <f>INDEX(Hosts!$A:$O,MATCH(Places!$C792,Hosts!$A:$A,0),MATCH(Places!E$1,Hosts!$1:$1,0))</f>
        <v>1</v>
      </c>
      <c r="F792" s="67">
        <f>INDEX(Hosts!$A:$O,MATCH(Places!$C792,Hosts!$A:$A,0),MATCH(Places!F$1,Hosts!$1:$1,0))</f>
        <v>0.96</v>
      </c>
      <c r="G792" s="67" t="str">
        <f>INDEX(Hosts!$A:$O,MATCH(Places!$C792,Hosts!$A:$A,0),MATCH(Places!G$1,Hosts!$1:$1,0))</f>
        <v>No</v>
      </c>
      <c r="H792">
        <v>7</v>
      </c>
      <c r="I792" t="str">
        <f>VLOOKUP($H792,Neighborhoods!$A:$C,2,0)</f>
        <v>Brooklyn</v>
      </c>
      <c r="J792" t="str">
        <f>VLOOKUP($H792,Neighborhoods!$A:$C,3,0)</f>
        <v>Bedford-Stuyvesant</v>
      </c>
      <c r="K792" t="s">
        <v>11822</v>
      </c>
      <c r="L792" t="str">
        <f t="shared" si="48"/>
        <v>No</v>
      </c>
      <c r="M792">
        <v>6</v>
      </c>
      <c r="N792" t="str" cm="1">
        <f t="array" ref="N792">_xlfn.IFS(M792&lt;=2,"Small",M792&lt;=5,"Medium",M792&gt;5,"Large")</f>
        <v>Large</v>
      </c>
      <c r="O792" s="50">
        <v>159</v>
      </c>
      <c r="P792" s="67">
        <f t="shared" si="49"/>
        <v>0.03</v>
      </c>
      <c r="Q792" s="52">
        <v>4.62</v>
      </c>
      <c r="R792" s="52" t="str" cm="1">
        <f t="array" ref="R792">_xlfn.IFS(ROUND(Q792,0)=5,"Excellent",ROUND(Q792,0)=4,"Good",ROUND(Q792,0)=3,"Ok",ROUND(Q792,0)&lt;3,"Bad")</f>
        <v>Excellent</v>
      </c>
      <c r="S792">
        <v>34</v>
      </c>
      <c r="T792" t="str">
        <f t="shared" si="50"/>
        <v>No</v>
      </c>
      <c r="U792" s="65">
        <v>41770</v>
      </c>
      <c r="V792" s="65">
        <v>43438</v>
      </c>
      <c r="W792">
        <v>358</v>
      </c>
      <c r="X792" t="str">
        <f t="shared" si="51"/>
        <v>Active</v>
      </c>
      <c r="Y792" t="s">
        <v>15615</v>
      </c>
    </row>
    <row r="793" spans="1:25" x14ac:dyDescent="0.25">
      <c r="A793">
        <v>792</v>
      </c>
      <c r="B793" t="s">
        <v>593</v>
      </c>
      <c r="C793">
        <v>1646</v>
      </c>
      <c r="D793" t="str">
        <f>VLOOKUP($C793,Hosts!$A:$O,10,0)</f>
        <v>New York</v>
      </c>
      <c r="E793" s="67">
        <f>INDEX(Hosts!$A:$O,MATCH(Places!$C793,Hosts!$A:$A,0),MATCH(Places!E$1,Hosts!$1:$1,0))</f>
        <v>1</v>
      </c>
      <c r="F793" s="67">
        <f>INDEX(Hosts!$A:$O,MATCH(Places!$C793,Hosts!$A:$A,0),MATCH(Places!F$1,Hosts!$1:$1,0))</f>
        <v>0.98</v>
      </c>
      <c r="G793" s="67" t="str">
        <f>INDEX(Hosts!$A:$O,MATCH(Places!$C793,Hosts!$A:$A,0),MATCH(Places!G$1,Hosts!$1:$1,0))</f>
        <v>Yes</v>
      </c>
      <c r="H793">
        <v>17</v>
      </c>
      <c r="I793" t="str">
        <f>VLOOKUP($H793,Neighborhoods!$A:$C,2,0)</f>
        <v>Manhattan</v>
      </c>
      <c r="J793" t="str">
        <f>VLOOKUP($H793,Neighborhoods!$A:$C,3,0)</f>
        <v>Hell's Kitchen</v>
      </c>
      <c r="K793" t="s">
        <v>1</v>
      </c>
      <c r="L793" t="str">
        <f t="shared" si="48"/>
        <v>Yes</v>
      </c>
      <c r="M793">
        <v>3</v>
      </c>
      <c r="N793" t="str" cm="1">
        <f t="array" ref="N793">_xlfn.IFS(M793&lt;=2,"Small",M793&lt;=5,"Medium",M793&gt;5,"Large")</f>
        <v>Medium</v>
      </c>
      <c r="O793" s="50">
        <v>100</v>
      </c>
      <c r="P793" s="67">
        <f t="shared" si="49"/>
        <v>0.03</v>
      </c>
      <c r="Q793" s="52">
        <v>4.8899999999999997</v>
      </c>
      <c r="R793" s="52" t="str" cm="1">
        <f t="array" ref="R793">_xlfn.IFS(ROUND(Q793,0)=5,"Excellent",ROUND(Q793,0)=4,"Good",ROUND(Q793,0)=3,"Ok",ROUND(Q793,0)&lt;3,"Bad")</f>
        <v>Excellent</v>
      </c>
      <c r="S793">
        <v>454</v>
      </c>
      <c r="T793" t="str">
        <f t="shared" si="50"/>
        <v>Yes</v>
      </c>
      <c r="U793" s="65">
        <v>41770</v>
      </c>
      <c r="V793" s="65">
        <v>44048</v>
      </c>
      <c r="W793">
        <v>272</v>
      </c>
      <c r="X793" t="str">
        <f t="shared" si="51"/>
        <v>Active</v>
      </c>
      <c r="Y793" t="s">
        <v>15616</v>
      </c>
    </row>
    <row r="794" spans="1:25" x14ac:dyDescent="0.25">
      <c r="A794">
        <v>793</v>
      </c>
      <c r="B794" t="s">
        <v>594</v>
      </c>
      <c r="C794">
        <v>1679</v>
      </c>
      <c r="D794" t="str">
        <f>VLOOKUP($C794,Hosts!$A:$O,10,0)</f>
        <v>New York</v>
      </c>
      <c r="E794" s="67">
        <f>INDEX(Hosts!$A:$O,MATCH(Places!$C794,Hosts!$A:$A,0),MATCH(Places!E$1,Hosts!$1:$1,0))</f>
        <v>1</v>
      </c>
      <c r="F794" s="67">
        <f>INDEX(Hosts!$A:$O,MATCH(Places!$C794,Hosts!$A:$A,0),MATCH(Places!F$1,Hosts!$1:$1,0))</f>
        <v>0.89</v>
      </c>
      <c r="G794" s="67" t="str">
        <f>INDEX(Hosts!$A:$O,MATCH(Places!$C794,Hosts!$A:$A,0),MATCH(Places!G$1,Hosts!$1:$1,0))</f>
        <v>Yes</v>
      </c>
      <c r="H794">
        <v>14</v>
      </c>
      <c r="I794" t="str">
        <f>VLOOKUP($H794,Neighborhoods!$A:$C,2,0)</f>
        <v>Manhattan</v>
      </c>
      <c r="J794" t="str">
        <f>VLOOKUP($H794,Neighborhoods!$A:$C,3,0)</f>
        <v>East Harlem</v>
      </c>
      <c r="K794" t="s">
        <v>1</v>
      </c>
      <c r="L794" t="str">
        <f t="shared" si="48"/>
        <v>Yes</v>
      </c>
      <c r="M794">
        <v>2</v>
      </c>
      <c r="N794" t="str" cm="1">
        <f t="array" ref="N794">_xlfn.IFS(M794&lt;=2,"Small",M794&lt;=5,"Medium",M794&gt;5,"Large")</f>
        <v>Small</v>
      </c>
      <c r="O794" s="50">
        <v>75</v>
      </c>
      <c r="P794" s="67">
        <f t="shared" si="49"/>
        <v>0.03</v>
      </c>
      <c r="Q794" s="52">
        <v>4.83</v>
      </c>
      <c r="R794" s="52" t="str" cm="1">
        <f t="array" ref="R794">_xlfn.IFS(ROUND(Q794,0)=5,"Excellent",ROUND(Q794,0)=4,"Good",ROUND(Q794,0)=3,"Ok",ROUND(Q794,0)&lt;3,"Bad")</f>
        <v>Excellent</v>
      </c>
      <c r="S794">
        <v>326</v>
      </c>
      <c r="T794" t="str">
        <f t="shared" si="50"/>
        <v>Yes</v>
      </c>
      <c r="U794" s="65">
        <v>41854</v>
      </c>
      <c r="V794" s="65">
        <v>43905</v>
      </c>
      <c r="W794">
        <v>362</v>
      </c>
      <c r="X794" t="str">
        <f t="shared" si="51"/>
        <v>Active</v>
      </c>
      <c r="Y794" t="s">
        <v>15615</v>
      </c>
    </row>
    <row r="795" spans="1:25" x14ac:dyDescent="0.25">
      <c r="A795">
        <v>794</v>
      </c>
      <c r="B795" t="s">
        <v>13960</v>
      </c>
      <c r="C795">
        <v>1605</v>
      </c>
      <c r="D795" t="str">
        <f>VLOOKUP($C795,Hosts!$A:$O,10,0)</f>
        <v>New York</v>
      </c>
      <c r="E795" s="67">
        <f>INDEX(Hosts!$A:$O,MATCH(Places!$C795,Hosts!$A:$A,0),MATCH(Places!E$1,Hosts!$1:$1,0))</f>
        <v>0.92</v>
      </c>
      <c r="F795" s="67">
        <f>INDEX(Hosts!$A:$O,MATCH(Places!$C795,Hosts!$A:$A,0),MATCH(Places!F$1,Hosts!$1:$1,0))</f>
        <v>0.84</v>
      </c>
      <c r="G795" s="67" t="str">
        <f>INDEX(Hosts!$A:$O,MATCH(Places!$C795,Hosts!$A:$A,0),MATCH(Places!G$1,Hosts!$1:$1,0))</f>
        <v>No</v>
      </c>
      <c r="H795">
        <v>19</v>
      </c>
      <c r="I795" t="str">
        <f>VLOOKUP($H795,Neighborhoods!$A:$C,2,0)</f>
        <v>Manhattan</v>
      </c>
      <c r="J795" t="str">
        <f>VLOOKUP($H795,Neighborhoods!$A:$C,3,0)</f>
        <v>Upper East Side</v>
      </c>
      <c r="K795" t="s">
        <v>11822</v>
      </c>
      <c r="L795" t="str">
        <f t="shared" si="48"/>
        <v>No</v>
      </c>
      <c r="M795">
        <v>2</v>
      </c>
      <c r="N795" t="str" cm="1">
        <f t="array" ref="N795">_xlfn.IFS(M795&lt;=2,"Small",M795&lt;=5,"Medium",M795&gt;5,"Large")</f>
        <v>Small</v>
      </c>
      <c r="O795" s="50">
        <v>122</v>
      </c>
      <c r="P795" s="67">
        <f t="shared" si="49"/>
        <v>0.03</v>
      </c>
      <c r="Q795" s="52">
        <v>4.75</v>
      </c>
      <c r="R795" s="52" t="str" cm="1">
        <f t="array" ref="R795">_xlfn.IFS(ROUND(Q795,0)=5,"Excellent",ROUND(Q795,0)=4,"Good",ROUND(Q795,0)=3,"Ok",ROUND(Q795,0)&lt;3,"Bad")</f>
        <v>Excellent</v>
      </c>
      <c r="S795">
        <v>4</v>
      </c>
      <c r="T795" t="str">
        <f t="shared" si="50"/>
        <v>No</v>
      </c>
      <c r="U795" s="65">
        <v>42770</v>
      </c>
      <c r="V795" s="65">
        <v>43921</v>
      </c>
      <c r="W795">
        <v>365</v>
      </c>
      <c r="X795" t="str">
        <f t="shared" si="51"/>
        <v>Active</v>
      </c>
      <c r="Y795" t="s">
        <v>15615</v>
      </c>
    </row>
    <row r="796" spans="1:25" x14ac:dyDescent="0.25">
      <c r="A796">
        <v>795</v>
      </c>
      <c r="B796" t="s">
        <v>595</v>
      </c>
      <c r="C796">
        <v>1605</v>
      </c>
      <c r="D796" t="str">
        <f>VLOOKUP($C796,Hosts!$A:$O,10,0)</f>
        <v>New York</v>
      </c>
      <c r="E796" s="67">
        <f>INDEX(Hosts!$A:$O,MATCH(Places!$C796,Hosts!$A:$A,0),MATCH(Places!E$1,Hosts!$1:$1,0))</f>
        <v>0.92</v>
      </c>
      <c r="F796" s="67">
        <f>INDEX(Hosts!$A:$O,MATCH(Places!$C796,Hosts!$A:$A,0),MATCH(Places!F$1,Hosts!$1:$1,0))</f>
        <v>0.84</v>
      </c>
      <c r="G796" s="67" t="str">
        <f>INDEX(Hosts!$A:$O,MATCH(Places!$C796,Hosts!$A:$A,0),MATCH(Places!G$1,Hosts!$1:$1,0))</f>
        <v>No</v>
      </c>
      <c r="H796">
        <v>19</v>
      </c>
      <c r="I796" t="str">
        <f>VLOOKUP($H796,Neighborhoods!$A:$C,2,0)</f>
        <v>Manhattan</v>
      </c>
      <c r="J796" t="str">
        <f>VLOOKUP($H796,Neighborhoods!$A:$C,3,0)</f>
        <v>Upper East Side</v>
      </c>
      <c r="K796" t="s">
        <v>11822</v>
      </c>
      <c r="L796" t="str">
        <f t="shared" si="48"/>
        <v>No</v>
      </c>
      <c r="M796">
        <v>2</v>
      </c>
      <c r="N796" t="str" cm="1">
        <f t="array" ref="N796">_xlfn.IFS(M796&lt;=2,"Small",M796&lt;=5,"Medium",M796&gt;5,"Large")</f>
        <v>Small</v>
      </c>
      <c r="O796" s="50">
        <v>116</v>
      </c>
      <c r="P796" s="67">
        <f t="shared" si="49"/>
        <v>0.03</v>
      </c>
      <c r="Q796" s="52">
        <v>4.83</v>
      </c>
      <c r="R796" s="52" t="str" cm="1">
        <f t="array" ref="R796">_xlfn.IFS(ROUND(Q796,0)=5,"Excellent",ROUND(Q796,0)=4,"Good",ROUND(Q796,0)=3,"Ok",ROUND(Q796,0)&lt;3,"Bad")</f>
        <v>Excellent</v>
      </c>
      <c r="S796">
        <v>6</v>
      </c>
      <c r="T796" t="str">
        <f t="shared" si="50"/>
        <v>No</v>
      </c>
      <c r="U796" s="65">
        <v>42099</v>
      </c>
      <c r="V796" s="65">
        <v>43861</v>
      </c>
      <c r="W796">
        <v>365</v>
      </c>
      <c r="X796" t="str">
        <f t="shared" si="51"/>
        <v>Active</v>
      </c>
      <c r="Y796" t="s">
        <v>15615</v>
      </c>
    </row>
    <row r="797" spans="1:25" x14ac:dyDescent="0.25">
      <c r="A797">
        <v>796</v>
      </c>
      <c r="B797" t="s">
        <v>596</v>
      </c>
      <c r="C797">
        <v>570</v>
      </c>
      <c r="D797" t="str">
        <f>VLOOKUP($C797,Hosts!$A:$O,10,0)</f>
        <v>New York</v>
      </c>
      <c r="E797" s="67">
        <f>INDEX(Hosts!$A:$O,MATCH(Places!$C797,Hosts!$A:$A,0),MATCH(Places!E$1,Hosts!$1:$1,0))</f>
        <v>1</v>
      </c>
      <c r="F797" s="67">
        <f>INDEX(Hosts!$A:$O,MATCH(Places!$C797,Hosts!$A:$A,0),MATCH(Places!F$1,Hosts!$1:$1,0))</f>
        <v>1</v>
      </c>
      <c r="G797" s="67" t="str">
        <f>INDEX(Hosts!$A:$O,MATCH(Places!$C797,Hosts!$A:$A,0),MATCH(Places!G$1,Hosts!$1:$1,0))</f>
        <v>Yes</v>
      </c>
      <c r="H797">
        <v>7</v>
      </c>
      <c r="I797" t="str">
        <f>VLOOKUP($H797,Neighborhoods!$A:$C,2,0)</f>
        <v>Brooklyn</v>
      </c>
      <c r="J797" t="str">
        <f>VLOOKUP($H797,Neighborhoods!$A:$C,3,0)</f>
        <v>Bedford-Stuyvesant</v>
      </c>
      <c r="K797" t="s">
        <v>11822</v>
      </c>
      <c r="L797" t="str">
        <f t="shared" si="48"/>
        <v>No</v>
      </c>
      <c r="M797">
        <v>4</v>
      </c>
      <c r="N797" t="str" cm="1">
        <f t="array" ref="N797">_xlfn.IFS(M797&lt;=2,"Small",M797&lt;=5,"Medium",M797&gt;5,"Large")</f>
        <v>Medium</v>
      </c>
      <c r="O797" s="50">
        <v>148</v>
      </c>
      <c r="P797" s="67">
        <f t="shared" si="49"/>
        <v>0.03</v>
      </c>
      <c r="Q797" s="52">
        <v>4.9000000000000004</v>
      </c>
      <c r="R797" s="52" t="str" cm="1">
        <f t="array" ref="R797">_xlfn.IFS(ROUND(Q797,0)=5,"Excellent",ROUND(Q797,0)=4,"Good",ROUND(Q797,0)=3,"Ok",ROUND(Q797,0)&lt;3,"Bad")</f>
        <v>Excellent</v>
      </c>
      <c r="S797">
        <v>223</v>
      </c>
      <c r="T797" t="str">
        <f t="shared" si="50"/>
        <v>Yes</v>
      </c>
      <c r="U797" s="65">
        <v>41770</v>
      </c>
      <c r="V797" s="65">
        <v>43874</v>
      </c>
      <c r="W797">
        <v>258</v>
      </c>
      <c r="X797" t="str">
        <f t="shared" si="51"/>
        <v>Active</v>
      </c>
      <c r="Y797" t="s">
        <v>15615</v>
      </c>
    </row>
    <row r="798" spans="1:25" x14ac:dyDescent="0.25">
      <c r="A798">
        <v>797</v>
      </c>
      <c r="B798" t="s">
        <v>597</v>
      </c>
      <c r="C798">
        <v>1682</v>
      </c>
      <c r="D798" t="str">
        <f>VLOOKUP($C798,Hosts!$A:$O,10,0)</f>
        <v>New York</v>
      </c>
      <c r="E798" s="67">
        <f>INDEX(Hosts!$A:$O,MATCH(Places!$C798,Hosts!$A:$A,0),MATCH(Places!E$1,Hosts!$1:$1,0))</f>
        <v>1</v>
      </c>
      <c r="F798" s="67">
        <f>INDEX(Hosts!$A:$O,MATCH(Places!$C798,Hosts!$A:$A,0),MATCH(Places!F$1,Hosts!$1:$1,0))</f>
        <v>0.94</v>
      </c>
      <c r="G798" s="67" t="str">
        <f>INDEX(Hosts!$A:$O,MATCH(Places!$C798,Hosts!$A:$A,0),MATCH(Places!G$1,Hosts!$1:$1,0))</f>
        <v>Yes</v>
      </c>
      <c r="H798">
        <v>7</v>
      </c>
      <c r="I798" t="str">
        <f>VLOOKUP($H798,Neighborhoods!$A:$C,2,0)</f>
        <v>Brooklyn</v>
      </c>
      <c r="J798" t="str">
        <f>VLOOKUP($H798,Neighborhoods!$A:$C,3,0)</f>
        <v>Bedford-Stuyvesant</v>
      </c>
      <c r="K798" t="s">
        <v>11822</v>
      </c>
      <c r="L798" t="str">
        <f t="shared" si="48"/>
        <v>No</v>
      </c>
      <c r="M798">
        <v>5</v>
      </c>
      <c r="N798" t="str" cm="1">
        <f t="array" ref="N798">_xlfn.IFS(M798&lt;=2,"Small",M798&lt;=5,"Medium",M798&gt;5,"Large")</f>
        <v>Medium</v>
      </c>
      <c r="O798" s="50">
        <v>123</v>
      </c>
      <c r="P798" s="67">
        <f t="shared" si="49"/>
        <v>0.03</v>
      </c>
      <c r="Q798" s="52">
        <v>4.96</v>
      </c>
      <c r="R798" s="52" t="str" cm="1">
        <f t="array" ref="R798">_xlfn.IFS(ROUND(Q798,0)=5,"Excellent",ROUND(Q798,0)=4,"Good",ROUND(Q798,0)=3,"Ok",ROUND(Q798,0)&lt;3,"Bad")</f>
        <v>Excellent</v>
      </c>
      <c r="S798">
        <v>331</v>
      </c>
      <c r="T798" t="str">
        <f t="shared" si="50"/>
        <v>Yes</v>
      </c>
      <c r="U798" s="65">
        <v>41820</v>
      </c>
      <c r="V798" s="65">
        <v>43905</v>
      </c>
      <c r="W798">
        <v>321</v>
      </c>
      <c r="X798" t="str">
        <f t="shared" si="51"/>
        <v>Active</v>
      </c>
      <c r="Y798" t="s">
        <v>15615</v>
      </c>
    </row>
    <row r="799" spans="1:25" x14ac:dyDescent="0.25">
      <c r="A799">
        <v>798</v>
      </c>
      <c r="B799" t="s">
        <v>598</v>
      </c>
      <c r="C799">
        <v>1550</v>
      </c>
      <c r="D799" t="str">
        <f>VLOOKUP($C799,Hosts!$A:$O,10,0)</f>
        <v>New York</v>
      </c>
      <c r="E799" s="67">
        <f>INDEX(Hosts!$A:$O,MATCH(Places!$C799,Hosts!$A:$A,0),MATCH(Places!E$1,Hosts!$1:$1,0))</f>
        <v>1</v>
      </c>
      <c r="F799" s="67">
        <f>INDEX(Hosts!$A:$O,MATCH(Places!$C799,Hosts!$A:$A,0),MATCH(Places!F$1,Hosts!$1:$1,0))</f>
        <v>0.9</v>
      </c>
      <c r="G799" s="67" t="str">
        <f>INDEX(Hosts!$A:$O,MATCH(Places!$C799,Hosts!$A:$A,0),MATCH(Places!G$1,Hosts!$1:$1,0))</f>
        <v>Yes</v>
      </c>
      <c r="H799">
        <v>9</v>
      </c>
      <c r="I799" t="str">
        <f>VLOOKUP($H799,Neighborhoods!$A:$C,2,0)</f>
        <v>Brooklyn</v>
      </c>
      <c r="J799" t="str">
        <f>VLOOKUP($H799,Neighborhoods!$A:$C,3,0)</f>
        <v>Crown Heights</v>
      </c>
      <c r="K799" t="s">
        <v>1</v>
      </c>
      <c r="L799" t="str">
        <f t="shared" si="48"/>
        <v>Yes</v>
      </c>
      <c r="M799">
        <v>2</v>
      </c>
      <c r="N799" t="str" cm="1">
        <f t="array" ref="N799">_xlfn.IFS(M799&lt;=2,"Small",M799&lt;=5,"Medium",M799&gt;5,"Large")</f>
        <v>Small</v>
      </c>
      <c r="O799" s="50">
        <v>83</v>
      </c>
      <c r="P799" s="67">
        <f t="shared" si="49"/>
        <v>0.03</v>
      </c>
      <c r="Q799" s="52">
        <v>4.83</v>
      </c>
      <c r="R799" s="52" t="str" cm="1">
        <f t="array" ref="R799">_xlfn.IFS(ROUND(Q799,0)=5,"Excellent",ROUND(Q799,0)=4,"Good",ROUND(Q799,0)=3,"Ok",ROUND(Q799,0)&lt;3,"Bad")</f>
        <v>Excellent</v>
      </c>
      <c r="S799">
        <v>6</v>
      </c>
      <c r="T799" t="str">
        <f t="shared" si="50"/>
        <v>No</v>
      </c>
      <c r="U799" s="65">
        <v>41954</v>
      </c>
      <c r="V799" s="65">
        <v>43646</v>
      </c>
      <c r="W799">
        <v>228</v>
      </c>
      <c r="X799" t="str">
        <f t="shared" si="51"/>
        <v>Active</v>
      </c>
      <c r="Y799" t="s">
        <v>15616</v>
      </c>
    </row>
    <row r="800" spans="1:25" x14ac:dyDescent="0.25">
      <c r="A800">
        <v>799</v>
      </c>
      <c r="B800" t="s">
        <v>15535</v>
      </c>
      <c r="C800">
        <v>1687</v>
      </c>
      <c r="D800" t="str">
        <f>VLOOKUP($C800,Hosts!$A:$O,10,0)</f>
        <v>New York</v>
      </c>
      <c r="E800" s="67">
        <f>INDEX(Hosts!$A:$O,MATCH(Places!$C800,Hosts!$A:$A,0),MATCH(Places!E$1,Hosts!$1:$1,0))</f>
        <v>1</v>
      </c>
      <c r="F800" s="67">
        <f>INDEX(Hosts!$A:$O,MATCH(Places!$C800,Hosts!$A:$A,0),MATCH(Places!F$1,Hosts!$1:$1,0))</f>
        <v>0.78</v>
      </c>
      <c r="G800" s="67" t="str">
        <f>INDEX(Hosts!$A:$O,MATCH(Places!$C800,Hosts!$A:$A,0),MATCH(Places!G$1,Hosts!$1:$1,0))</f>
        <v>No</v>
      </c>
      <c r="H800">
        <v>16</v>
      </c>
      <c r="I800" t="str">
        <f>VLOOKUP($H800,Neighborhoods!$A:$C,2,0)</f>
        <v>Manhattan</v>
      </c>
      <c r="J800" t="str">
        <f>VLOOKUP($H800,Neighborhoods!$A:$C,3,0)</f>
        <v>Harlem</v>
      </c>
      <c r="K800" t="s">
        <v>1</v>
      </c>
      <c r="L800" t="str">
        <f t="shared" si="48"/>
        <v>Yes</v>
      </c>
      <c r="M800">
        <v>1</v>
      </c>
      <c r="N800" t="str" cm="1">
        <f t="array" ref="N800">_xlfn.IFS(M800&lt;=2,"Small",M800&lt;=5,"Medium",M800&gt;5,"Large")</f>
        <v>Small</v>
      </c>
      <c r="O800" s="50">
        <v>45</v>
      </c>
      <c r="P800" s="67">
        <f t="shared" si="49"/>
        <v>0.03</v>
      </c>
      <c r="Q800" s="52">
        <v>4.75</v>
      </c>
      <c r="R800" s="52" t="str" cm="1">
        <f t="array" ref="R800">_xlfn.IFS(ROUND(Q800,0)=5,"Excellent",ROUND(Q800,0)=4,"Good",ROUND(Q800,0)=3,"Ok",ROUND(Q800,0)&lt;3,"Bad")</f>
        <v>Excellent</v>
      </c>
      <c r="S800">
        <v>16</v>
      </c>
      <c r="T800" t="str">
        <f t="shared" si="50"/>
        <v>No</v>
      </c>
      <c r="U800" s="65">
        <v>42314</v>
      </c>
      <c r="V800" s="65">
        <v>42601</v>
      </c>
      <c r="W800">
        <v>14</v>
      </c>
      <c r="X800" t="str">
        <f t="shared" si="51"/>
        <v>Active</v>
      </c>
      <c r="Y800" t="s">
        <v>15615</v>
      </c>
    </row>
    <row r="801" spans="1:25" x14ac:dyDescent="0.25">
      <c r="A801">
        <v>800</v>
      </c>
      <c r="B801" t="s">
        <v>15013</v>
      </c>
      <c r="C801">
        <v>465</v>
      </c>
      <c r="D801" t="str">
        <f>VLOOKUP($C801,Hosts!$A:$O,10,0)</f>
        <v>New York</v>
      </c>
      <c r="E801" s="67">
        <f>INDEX(Hosts!$A:$O,MATCH(Places!$C801,Hosts!$A:$A,0),MATCH(Places!E$1,Hosts!$1:$1,0))</f>
        <v>0.85</v>
      </c>
      <c r="F801" s="67">
        <f>INDEX(Hosts!$A:$O,MATCH(Places!$C801,Hosts!$A:$A,0),MATCH(Places!F$1,Hosts!$1:$1,0))</f>
        <v>0.38</v>
      </c>
      <c r="G801" s="67" t="str">
        <f>INDEX(Hosts!$A:$O,MATCH(Places!$C801,Hosts!$A:$A,0),MATCH(Places!G$1,Hosts!$1:$1,0))</f>
        <v>No</v>
      </c>
      <c r="H801">
        <v>17</v>
      </c>
      <c r="I801" t="str">
        <f>VLOOKUP($H801,Neighborhoods!$A:$C,2,0)</f>
        <v>Manhattan</v>
      </c>
      <c r="J801" t="str">
        <f>VLOOKUP($H801,Neighborhoods!$A:$C,3,0)</f>
        <v>Hell's Kitchen</v>
      </c>
      <c r="K801" t="s">
        <v>11822</v>
      </c>
      <c r="L801" t="str">
        <f t="shared" si="48"/>
        <v>No</v>
      </c>
      <c r="M801">
        <v>3</v>
      </c>
      <c r="N801" t="str" cm="1">
        <f t="array" ref="N801">_xlfn.IFS(M801&lt;=2,"Small",M801&lt;=5,"Medium",M801&gt;5,"Large")</f>
        <v>Medium</v>
      </c>
      <c r="O801" s="50">
        <v>110</v>
      </c>
      <c r="P801" s="67">
        <f t="shared" si="49"/>
        <v>0.03</v>
      </c>
      <c r="Q801" s="52">
        <v>4</v>
      </c>
      <c r="R801" s="52" t="str" cm="1">
        <f t="array" ref="R801">_xlfn.IFS(ROUND(Q801,0)=5,"Excellent",ROUND(Q801,0)=4,"Good",ROUND(Q801,0)=3,"Ok",ROUND(Q801,0)&lt;3,"Bad")</f>
        <v>Good</v>
      </c>
      <c r="S801">
        <v>6</v>
      </c>
      <c r="T801" t="str">
        <f t="shared" si="50"/>
        <v>No</v>
      </c>
      <c r="U801" s="65">
        <v>41910</v>
      </c>
      <c r="V801" s="65">
        <v>43377</v>
      </c>
      <c r="W801">
        <v>365</v>
      </c>
      <c r="X801" t="str">
        <f t="shared" si="51"/>
        <v>Active</v>
      </c>
      <c r="Y801" t="s">
        <v>15615</v>
      </c>
    </row>
    <row r="802" spans="1:25" x14ac:dyDescent="0.25">
      <c r="A802">
        <v>801</v>
      </c>
      <c r="B802" t="s">
        <v>599</v>
      </c>
      <c r="C802">
        <v>1689</v>
      </c>
      <c r="D802" t="str">
        <f>VLOOKUP($C802,Hosts!$A:$O,10,0)</f>
        <v>New York</v>
      </c>
      <c r="E802" s="67">
        <f>INDEX(Hosts!$A:$O,MATCH(Places!$C802,Hosts!$A:$A,0),MATCH(Places!E$1,Hosts!$1:$1,0))</f>
        <v>1</v>
      </c>
      <c r="F802" s="67">
        <f>INDEX(Hosts!$A:$O,MATCH(Places!$C802,Hosts!$A:$A,0),MATCH(Places!F$1,Hosts!$1:$1,0))</f>
        <v>0.88</v>
      </c>
      <c r="G802" s="67" t="str">
        <f>INDEX(Hosts!$A:$O,MATCH(Places!$C802,Hosts!$A:$A,0),MATCH(Places!G$1,Hosts!$1:$1,0))</f>
        <v>No</v>
      </c>
      <c r="H802">
        <v>20</v>
      </c>
      <c r="I802" t="str">
        <f>VLOOKUP($H802,Neighborhoods!$A:$C,2,0)</f>
        <v>Manhattan</v>
      </c>
      <c r="J802" t="str">
        <f>VLOOKUP($H802,Neighborhoods!$A:$C,3,0)</f>
        <v>Upper West Side</v>
      </c>
      <c r="K802" t="s">
        <v>11822</v>
      </c>
      <c r="L802" t="str">
        <f t="shared" si="48"/>
        <v>No</v>
      </c>
      <c r="M802">
        <v>4</v>
      </c>
      <c r="N802" t="str" cm="1">
        <f t="array" ref="N802">_xlfn.IFS(M802&lt;=2,"Small",M802&lt;=5,"Medium",M802&gt;5,"Large")</f>
        <v>Medium</v>
      </c>
      <c r="O802" s="50">
        <v>300</v>
      </c>
      <c r="P802" s="67">
        <f t="shared" si="49"/>
        <v>0.04</v>
      </c>
      <c r="Q802" s="52">
        <v>4.8899999999999997</v>
      </c>
      <c r="R802" s="52" t="str" cm="1">
        <f t="array" ref="R802">_xlfn.IFS(ROUND(Q802,0)=5,"Excellent",ROUND(Q802,0)=4,"Good",ROUND(Q802,0)=3,"Ok",ROUND(Q802,0)&lt;3,"Bad")</f>
        <v>Excellent</v>
      </c>
      <c r="S802">
        <v>105</v>
      </c>
      <c r="T802" t="str">
        <f t="shared" si="50"/>
        <v>Yes</v>
      </c>
      <c r="U802" s="65">
        <v>41850</v>
      </c>
      <c r="V802" s="65">
        <v>43831</v>
      </c>
      <c r="W802">
        <v>305</v>
      </c>
      <c r="X802" t="str">
        <f t="shared" si="51"/>
        <v>Active</v>
      </c>
      <c r="Y802" t="s">
        <v>15615</v>
      </c>
    </row>
    <row r="803" spans="1:25" x14ac:dyDescent="0.25">
      <c r="A803">
        <v>802</v>
      </c>
      <c r="B803" t="s">
        <v>600</v>
      </c>
      <c r="C803">
        <v>1605</v>
      </c>
      <c r="D803" t="str">
        <f>VLOOKUP($C803,Hosts!$A:$O,10,0)</f>
        <v>New York</v>
      </c>
      <c r="E803" s="67">
        <f>INDEX(Hosts!$A:$O,MATCH(Places!$C803,Hosts!$A:$A,0),MATCH(Places!E$1,Hosts!$1:$1,0))</f>
        <v>0.92</v>
      </c>
      <c r="F803" s="67">
        <f>INDEX(Hosts!$A:$O,MATCH(Places!$C803,Hosts!$A:$A,0),MATCH(Places!F$1,Hosts!$1:$1,0))</f>
        <v>0.84</v>
      </c>
      <c r="G803" s="67" t="str">
        <f>INDEX(Hosts!$A:$O,MATCH(Places!$C803,Hosts!$A:$A,0),MATCH(Places!G$1,Hosts!$1:$1,0))</f>
        <v>No</v>
      </c>
      <c r="H803">
        <v>19</v>
      </c>
      <c r="I803" t="str">
        <f>VLOOKUP($H803,Neighborhoods!$A:$C,2,0)</f>
        <v>Manhattan</v>
      </c>
      <c r="J803" t="str">
        <f>VLOOKUP($H803,Neighborhoods!$A:$C,3,0)</f>
        <v>Upper East Side</v>
      </c>
      <c r="K803" t="s">
        <v>11822</v>
      </c>
      <c r="L803" t="str">
        <f t="shared" si="48"/>
        <v>No</v>
      </c>
      <c r="M803">
        <v>2</v>
      </c>
      <c r="N803" t="str" cm="1">
        <f t="array" ref="N803">_xlfn.IFS(M803&lt;=2,"Small",M803&lt;=5,"Medium",M803&gt;5,"Large")</f>
        <v>Small</v>
      </c>
      <c r="O803" s="50">
        <v>117</v>
      </c>
      <c r="P803" s="67">
        <f t="shared" si="49"/>
        <v>0.03</v>
      </c>
      <c r="Q803" s="52">
        <v>5</v>
      </c>
      <c r="R803" s="52" t="str" cm="1">
        <f t="array" ref="R803">_xlfn.IFS(ROUND(Q803,0)=5,"Excellent",ROUND(Q803,0)=4,"Good",ROUND(Q803,0)=3,"Ok",ROUND(Q803,0)&lt;3,"Bad")</f>
        <v>Excellent</v>
      </c>
      <c r="S803">
        <v>7</v>
      </c>
      <c r="T803" t="str">
        <f t="shared" si="50"/>
        <v>No</v>
      </c>
      <c r="U803" s="65">
        <v>42155</v>
      </c>
      <c r="V803" s="65">
        <v>43253</v>
      </c>
      <c r="W803">
        <v>365</v>
      </c>
      <c r="X803" t="str">
        <f t="shared" si="51"/>
        <v>Active</v>
      </c>
      <c r="Y803" t="s">
        <v>15615</v>
      </c>
    </row>
    <row r="804" spans="1:25" x14ac:dyDescent="0.25">
      <c r="A804">
        <v>803</v>
      </c>
      <c r="B804" t="s">
        <v>601</v>
      </c>
      <c r="C804">
        <v>1694</v>
      </c>
      <c r="D804" t="str">
        <f>VLOOKUP($C804,Hosts!$A:$O,10,0)</f>
        <v>New York</v>
      </c>
      <c r="E804" s="67">
        <f>INDEX(Hosts!$A:$O,MATCH(Places!$C804,Hosts!$A:$A,0),MATCH(Places!E$1,Hosts!$1:$1,0))</f>
        <v>0.5</v>
      </c>
      <c r="F804" s="67">
        <f>INDEX(Hosts!$A:$O,MATCH(Places!$C804,Hosts!$A:$A,0),MATCH(Places!F$1,Hosts!$1:$1,0))</f>
        <v>0.97</v>
      </c>
      <c r="G804" s="67" t="str">
        <f>INDEX(Hosts!$A:$O,MATCH(Places!$C804,Hosts!$A:$A,0),MATCH(Places!G$1,Hosts!$1:$1,0))</f>
        <v>Yes</v>
      </c>
      <c r="H804">
        <v>9</v>
      </c>
      <c r="I804" t="str">
        <f>VLOOKUP($H804,Neighborhoods!$A:$C,2,0)</f>
        <v>Brooklyn</v>
      </c>
      <c r="J804" t="str">
        <f>VLOOKUP($H804,Neighborhoods!$A:$C,3,0)</f>
        <v>Crown Heights</v>
      </c>
      <c r="K804" t="s">
        <v>11822</v>
      </c>
      <c r="L804" t="str">
        <f t="shared" si="48"/>
        <v>No</v>
      </c>
      <c r="M804">
        <v>6</v>
      </c>
      <c r="N804" t="str" cm="1">
        <f t="array" ref="N804">_xlfn.IFS(M804&lt;=2,"Small",M804&lt;=5,"Medium",M804&gt;5,"Large")</f>
        <v>Large</v>
      </c>
      <c r="O804" s="50">
        <v>99</v>
      </c>
      <c r="P804" s="67">
        <f t="shared" si="49"/>
        <v>0.03</v>
      </c>
      <c r="Q804" s="52">
        <v>4.82</v>
      </c>
      <c r="R804" s="52" t="str" cm="1">
        <f t="array" ref="R804">_xlfn.IFS(ROUND(Q804,0)=5,"Excellent",ROUND(Q804,0)=4,"Good",ROUND(Q804,0)=3,"Ok",ROUND(Q804,0)&lt;3,"Bad")</f>
        <v>Excellent</v>
      </c>
      <c r="S804">
        <v>211</v>
      </c>
      <c r="T804" t="str">
        <f t="shared" si="50"/>
        <v>Yes</v>
      </c>
      <c r="U804" s="65">
        <v>42104</v>
      </c>
      <c r="V804" s="65">
        <v>43899</v>
      </c>
      <c r="W804">
        <v>270</v>
      </c>
      <c r="X804" t="str">
        <f t="shared" si="51"/>
        <v>Active</v>
      </c>
      <c r="Y804" t="s">
        <v>15615</v>
      </c>
    </row>
    <row r="805" spans="1:25" x14ac:dyDescent="0.25">
      <c r="A805">
        <v>804</v>
      </c>
      <c r="B805" t="s">
        <v>14227</v>
      </c>
      <c r="C805">
        <v>1696</v>
      </c>
      <c r="D805" t="str">
        <f>VLOOKUP($C805,Hosts!$A:$O,10,0)</f>
        <v>New York</v>
      </c>
      <c r="E805" s="67">
        <f>INDEX(Hosts!$A:$O,MATCH(Places!$C805,Hosts!$A:$A,0),MATCH(Places!E$1,Hosts!$1:$1,0))</f>
        <v>1</v>
      </c>
      <c r="F805" s="67">
        <f>INDEX(Hosts!$A:$O,MATCH(Places!$C805,Hosts!$A:$A,0),MATCH(Places!F$1,Hosts!$1:$1,0))</f>
        <v>1</v>
      </c>
      <c r="G805" s="67" t="str">
        <f>INDEX(Hosts!$A:$O,MATCH(Places!$C805,Hosts!$A:$A,0),MATCH(Places!G$1,Hosts!$1:$1,0))</f>
        <v>Yes</v>
      </c>
      <c r="H805">
        <v>15</v>
      </c>
      <c r="I805" t="str">
        <f>VLOOKUP($H805,Neighborhoods!$A:$C,2,0)</f>
        <v>Manhattan</v>
      </c>
      <c r="J805" t="str">
        <f>VLOOKUP($H805,Neighborhoods!$A:$C,3,0)</f>
        <v>East Village</v>
      </c>
      <c r="K805" t="s">
        <v>11822</v>
      </c>
      <c r="L805" t="str">
        <f t="shared" si="48"/>
        <v>No</v>
      </c>
      <c r="M805">
        <v>8</v>
      </c>
      <c r="N805" t="str" cm="1">
        <f t="array" ref="N805">_xlfn.IFS(M805&lt;=2,"Small",M805&lt;=5,"Medium",M805&gt;5,"Large")</f>
        <v>Large</v>
      </c>
      <c r="O805" s="50">
        <v>699</v>
      </c>
      <c r="P805" s="67">
        <f t="shared" si="49"/>
        <v>0.05</v>
      </c>
      <c r="Q805" s="52">
        <v>4.93</v>
      </c>
      <c r="R805" s="52" t="str" cm="1">
        <f t="array" ref="R805">_xlfn.IFS(ROUND(Q805,0)=5,"Excellent",ROUND(Q805,0)=4,"Good",ROUND(Q805,0)=3,"Ok",ROUND(Q805,0)&lt;3,"Bad")</f>
        <v>Excellent</v>
      </c>
      <c r="S805">
        <v>55</v>
      </c>
      <c r="T805" t="str">
        <f t="shared" si="50"/>
        <v>No</v>
      </c>
      <c r="U805" s="65">
        <v>41827</v>
      </c>
      <c r="V805" s="65">
        <v>44039</v>
      </c>
      <c r="W805">
        <v>13</v>
      </c>
      <c r="X805" t="str">
        <f t="shared" si="51"/>
        <v>Active</v>
      </c>
      <c r="Y805" t="s">
        <v>15615</v>
      </c>
    </row>
    <row r="806" spans="1:25" x14ac:dyDescent="0.25">
      <c r="A806">
        <v>805</v>
      </c>
      <c r="B806" t="s">
        <v>602</v>
      </c>
      <c r="C806">
        <v>990</v>
      </c>
      <c r="D806" t="str">
        <f>VLOOKUP($C806,Hosts!$A:$O,10,0)</f>
        <v>New York</v>
      </c>
      <c r="E806" s="67">
        <f>INDEX(Hosts!$A:$O,MATCH(Places!$C806,Hosts!$A:$A,0),MATCH(Places!E$1,Hosts!$1:$1,0))</f>
        <v>1</v>
      </c>
      <c r="F806" s="67">
        <f>INDEX(Hosts!$A:$O,MATCH(Places!$C806,Hosts!$A:$A,0),MATCH(Places!F$1,Hosts!$1:$1,0))</f>
        <v>1</v>
      </c>
      <c r="G806" s="67" t="str">
        <f>INDEX(Hosts!$A:$O,MATCH(Places!$C806,Hosts!$A:$A,0),MATCH(Places!G$1,Hosts!$1:$1,0))</f>
        <v>Yes</v>
      </c>
      <c r="H806">
        <v>12</v>
      </c>
      <c r="I806" t="str">
        <f>VLOOKUP($H806,Neighborhoods!$A:$C,2,0)</f>
        <v>Brooklyn</v>
      </c>
      <c r="J806" t="str">
        <f>VLOOKUP($H806,Neighborhoods!$A:$C,3,0)</f>
        <v>Williamsburg</v>
      </c>
      <c r="K806" t="s">
        <v>1</v>
      </c>
      <c r="L806" t="str">
        <f t="shared" si="48"/>
        <v>Yes</v>
      </c>
      <c r="M806">
        <v>1</v>
      </c>
      <c r="N806" t="str" cm="1">
        <f t="array" ref="N806">_xlfn.IFS(M806&lt;=2,"Small",M806&lt;=5,"Medium",M806&gt;5,"Large")</f>
        <v>Small</v>
      </c>
      <c r="O806" s="50">
        <v>68</v>
      </c>
      <c r="P806" s="67">
        <f t="shared" si="49"/>
        <v>0.03</v>
      </c>
      <c r="Q806" s="52">
        <v>4.97</v>
      </c>
      <c r="R806" s="52" t="str" cm="1">
        <f t="array" ref="R806">_xlfn.IFS(ROUND(Q806,0)=5,"Excellent",ROUND(Q806,0)=4,"Good",ROUND(Q806,0)=3,"Ok",ROUND(Q806,0)&lt;3,"Bad")</f>
        <v>Excellent</v>
      </c>
      <c r="S806">
        <v>74</v>
      </c>
      <c r="T806" t="str">
        <f t="shared" si="50"/>
        <v>No</v>
      </c>
      <c r="U806" s="65">
        <v>42442</v>
      </c>
      <c r="V806" s="65">
        <v>43865</v>
      </c>
      <c r="W806">
        <v>0</v>
      </c>
      <c r="X806" t="str">
        <f t="shared" si="51"/>
        <v>Inactive</v>
      </c>
      <c r="Y806" t="s">
        <v>15616</v>
      </c>
    </row>
    <row r="807" spans="1:25" x14ac:dyDescent="0.25">
      <c r="A807">
        <v>806</v>
      </c>
      <c r="B807" t="s">
        <v>603</v>
      </c>
      <c r="C807">
        <v>1207</v>
      </c>
      <c r="D807" t="str">
        <f>VLOOKUP($C807,Hosts!$A:$O,10,0)</f>
        <v>New York</v>
      </c>
      <c r="E807" s="67">
        <f>INDEX(Hosts!$A:$O,MATCH(Places!$C807,Hosts!$A:$A,0),MATCH(Places!E$1,Hosts!$1:$1,0))</f>
        <v>0.85</v>
      </c>
      <c r="F807" s="67">
        <f>INDEX(Hosts!$A:$O,MATCH(Places!$C807,Hosts!$A:$A,0),MATCH(Places!F$1,Hosts!$1:$1,0))</f>
        <v>0.99</v>
      </c>
      <c r="G807" s="67" t="str">
        <f>INDEX(Hosts!$A:$O,MATCH(Places!$C807,Hosts!$A:$A,0),MATCH(Places!G$1,Hosts!$1:$1,0))</f>
        <v>No</v>
      </c>
      <c r="H807">
        <v>9</v>
      </c>
      <c r="I807" t="str">
        <f>VLOOKUP($H807,Neighborhoods!$A:$C,2,0)</f>
        <v>Brooklyn</v>
      </c>
      <c r="J807" t="str">
        <f>VLOOKUP($H807,Neighborhoods!$A:$C,3,0)</f>
        <v>Crown Heights</v>
      </c>
      <c r="K807" t="s">
        <v>1</v>
      </c>
      <c r="L807" t="str">
        <f t="shared" si="48"/>
        <v>Yes</v>
      </c>
      <c r="M807">
        <v>3</v>
      </c>
      <c r="N807" t="str" cm="1">
        <f t="array" ref="N807">_xlfn.IFS(M807&lt;=2,"Small",M807&lt;=5,"Medium",M807&gt;5,"Large")</f>
        <v>Medium</v>
      </c>
      <c r="O807" s="50">
        <v>56</v>
      </c>
      <c r="P807" s="67">
        <f t="shared" si="49"/>
        <v>0.03</v>
      </c>
      <c r="Q807" s="52">
        <v>4.79</v>
      </c>
      <c r="R807" s="52" t="str" cm="1">
        <f t="array" ref="R807">_xlfn.IFS(ROUND(Q807,0)=5,"Excellent",ROUND(Q807,0)=4,"Good",ROUND(Q807,0)=3,"Ok",ROUND(Q807,0)&lt;3,"Bad")</f>
        <v>Excellent</v>
      </c>
      <c r="S807">
        <v>100</v>
      </c>
      <c r="T807" t="str">
        <f t="shared" si="50"/>
        <v>No</v>
      </c>
      <c r="U807" s="65">
        <v>41844</v>
      </c>
      <c r="V807" s="65">
        <v>43827</v>
      </c>
      <c r="W807">
        <v>224</v>
      </c>
      <c r="X807" t="str">
        <f t="shared" si="51"/>
        <v>Active</v>
      </c>
      <c r="Y807" t="s">
        <v>15615</v>
      </c>
    </row>
    <row r="808" spans="1:25" x14ac:dyDescent="0.25">
      <c r="A808">
        <v>807</v>
      </c>
      <c r="B808" t="s">
        <v>604</v>
      </c>
      <c r="C808">
        <v>1405</v>
      </c>
      <c r="D808" t="str">
        <f>VLOOKUP($C808,Hosts!$A:$O,10,0)</f>
        <v>New York</v>
      </c>
      <c r="E808" s="67">
        <f>INDEX(Hosts!$A:$O,MATCH(Places!$C808,Hosts!$A:$A,0),MATCH(Places!E$1,Hosts!$1:$1,0))</f>
        <v>1</v>
      </c>
      <c r="F808" s="67">
        <f>INDEX(Hosts!$A:$O,MATCH(Places!$C808,Hosts!$A:$A,0),MATCH(Places!F$1,Hosts!$1:$1,0))</f>
        <v>0.75</v>
      </c>
      <c r="G808" s="67" t="str">
        <f>INDEX(Hosts!$A:$O,MATCH(Places!$C808,Hosts!$A:$A,0),MATCH(Places!G$1,Hosts!$1:$1,0))</f>
        <v>No</v>
      </c>
      <c r="H808">
        <v>16</v>
      </c>
      <c r="I808" t="str">
        <f>VLOOKUP($H808,Neighborhoods!$A:$C,2,0)</f>
        <v>Manhattan</v>
      </c>
      <c r="J808" t="str">
        <f>VLOOKUP($H808,Neighborhoods!$A:$C,3,0)</f>
        <v>Harlem</v>
      </c>
      <c r="K808" t="s">
        <v>1</v>
      </c>
      <c r="L808" t="str">
        <f t="shared" si="48"/>
        <v>Yes</v>
      </c>
      <c r="M808">
        <v>2</v>
      </c>
      <c r="N808" t="str" cm="1">
        <f t="array" ref="N808">_xlfn.IFS(M808&lt;=2,"Small",M808&lt;=5,"Medium",M808&gt;5,"Large")</f>
        <v>Small</v>
      </c>
      <c r="O808" s="50">
        <v>100</v>
      </c>
      <c r="P808" s="67">
        <f t="shared" si="49"/>
        <v>0.03</v>
      </c>
      <c r="Q808" s="52">
        <v>4.9000000000000004</v>
      </c>
      <c r="R808" s="52" t="str" cm="1">
        <f t="array" ref="R808">_xlfn.IFS(ROUND(Q808,0)=5,"Excellent",ROUND(Q808,0)=4,"Good",ROUND(Q808,0)=3,"Ok",ROUND(Q808,0)&lt;3,"Bad")</f>
        <v>Excellent</v>
      </c>
      <c r="S808">
        <v>93</v>
      </c>
      <c r="T808" t="str">
        <f t="shared" si="50"/>
        <v>No</v>
      </c>
      <c r="U808" s="65">
        <v>41796</v>
      </c>
      <c r="V808" s="65">
        <v>43914</v>
      </c>
      <c r="W808">
        <v>179</v>
      </c>
      <c r="X808" t="str">
        <f t="shared" si="51"/>
        <v>Active</v>
      </c>
      <c r="Y808" t="s">
        <v>15615</v>
      </c>
    </row>
    <row r="809" spans="1:25" x14ac:dyDescent="0.25">
      <c r="A809">
        <v>808</v>
      </c>
      <c r="B809" t="s">
        <v>605</v>
      </c>
      <c r="C809">
        <v>1372</v>
      </c>
      <c r="D809" t="str">
        <f>VLOOKUP($C809,Hosts!$A:$O,10,0)</f>
        <v>New York</v>
      </c>
      <c r="E809" s="67">
        <f>INDEX(Hosts!$A:$O,MATCH(Places!$C809,Hosts!$A:$A,0),MATCH(Places!E$1,Hosts!$1:$1,0))</f>
        <v>0.75</v>
      </c>
      <c r="F809" s="67">
        <f>INDEX(Hosts!$A:$O,MATCH(Places!$C809,Hosts!$A:$A,0),MATCH(Places!F$1,Hosts!$1:$1,0))</f>
        <v>7.0000000000000007E-2</v>
      </c>
      <c r="G809" s="67" t="str">
        <f>INDEX(Hosts!$A:$O,MATCH(Places!$C809,Hosts!$A:$A,0),MATCH(Places!G$1,Hosts!$1:$1,0))</f>
        <v>No</v>
      </c>
      <c r="H809">
        <v>11</v>
      </c>
      <c r="I809" t="str">
        <f>VLOOKUP($H809,Neighborhoods!$A:$C,2,0)</f>
        <v>Brooklyn</v>
      </c>
      <c r="J809" t="str">
        <f>VLOOKUP($H809,Neighborhoods!$A:$C,3,0)</f>
        <v>Greenpoint</v>
      </c>
      <c r="K809" t="s">
        <v>1</v>
      </c>
      <c r="L809" t="str">
        <f t="shared" si="48"/>
        <v>Yes</v>
      </c>
      <c r="M809">
        <v>2</v>
      </c>
      <c r="N809" t="str" cm="1">
        <f t="array" ref="N809">_xlfn.IFS(M809&lt;=2,"Small",M809&lt;=5,"Medium",M809&gt;5,"Large")</f>
        <v>Small</v>
      </c>
      <c r="O809" s="50">
        <v>58</v>
      </c>
      <c r="P809" s="67">
        <f t="shared" si="49"/>
        <v>0.03</v>
      </c>
      <c r="Q809" s="52">
        <v>4.93</v>
      </c>
      <c r="R809" s="52" t="str" cm="1">
        <f t="array" ref="R809">_xlfn.IFS(ROUND(Q809,0)=5,"Excellent",ROUND(Q809,0)=4,"Good",ROUND(Q809,0)=3,"Ok",ROUND(Q809,0)&lt;3,"Bad")</f>
        <v>Excellent</v>
      </c>
      <c r="S809">
        <v>15</v>
      </c>
      <c r="T809" t="str">
        <f t="shared" si="50"/>
        <v>No</v>
      </c>
      <c r="U809" s="65">
        <v>43091</v>
      </c>
      <c r="V809" s="65">
        <v>43596</v>
      </c>
      <c r="W809">
        <v>175</v>
      </c>
      <c r="X809" t="str">
        <f t="shared" si="51"/>
        <v>Active</v>
      </c>
      <c r="Y809" t="s">
        <v>15615</v>
      </c>
    </row>
    <row r="810" spans="1:25" x14ac:dyDescent="0.25">
      <c r="A810">
        <v>809</v>
      </c>
      <c r="B810" t="s">
        <v>606</v>
      </c>
      <c r="C810">
        <v>1696</v>
      </c>
      <c r="D810" t="str">
        <f>VLOOKUP($C810,Hosts!$A:$O,10,0)</f>
        <v>New York</v>
      </c>
      <c r="E810" s="67">
        <f>INDEX(Hosts!$A:$O,MATCH(Places!$C810,Hosts!$A:$A,0),MATCH(Places!E$1,Hosts!$1:$1,0))</f>
        <v>1</v>
      </c>
      <c r="F810" s="67">
        <f>INDEX(Hosts!$A:$O,MATCH(Places!$C810,Hosts!$A:$A,0),MATCH(Places!F$1,Hosts!$1:$1,0))</f>
        <v>1</v>
      </c>
      <c r="G810" s="67" t="str">
        <f>INDEX(Hosts!$A:$O,MATCH(Places!$C810,Hosts!$A:$A,0),MATCH(Places!G$1,Hosts!$1:$1,0))</f>
        <v>Yes</v>
      </c>
      <c r="H810">
        <v>15</v>
      </c>
      <c r="I810" t="str">
        <f>VLOOKUP($H810,Neighborhoods!$A:$C,2,0)</f>
        <v>Manhattan</v>
      </c>
      <c r="J810" t="str">
        <f>VLOOKUP($H810,Neighborhoods!$A:$C,3,0)</f>
        <v>East Village</v>
      </c>
      <c r="K810" t="s">
        <v>1</v>
      </c>
      <c r="L810" t="str">
        <f t="shared" si="48"/>
        <v>Yes</v>
      </c>
      <c r="M810">
        <v>2</v>
      </c>
      <c r="N810" t="str" cm="1">
        <f t="array" ref="N810">_xlfn.IFS(M810&lt;=2,"Small",M810&lt;=5,"Medium",M810&gt;5,"Large")</f>
        <v>Small</v>
      </c>
      <c r="O810" s="50">
        <v>250</v>
      </c>
      <c r="P810" s="67">
        <f t="shared" si="49"/>
        <v>0.04</v>
      </c>
      <c r="Q810" s="52">
        <v>4.92</v>
      </c>
      <c r="R810" s="52" t="str" cm="1">
        <f t="array" ref="R810">_xlfn.IFS(ROUND(Q810,0)=5,"Excellent",ROUND(Q810,0)=4,"Good",ROUND(Q810,0)=3,"Ok",ROUND(Q810,0)&lt;3,"Bad")</f>
        <v>Excellent</v>
      </c>
      <c r="S810">
        <v>13</v>
      </c>
      <c r="T810" t="str">
        <f t="shared" si="50"/>
        <v>No</v>
      </c>
      <c r="U810" s="65">
        <v>41823</v>
      </c>
      <c r="V810" s="65">
        <v>43807</v>
      </c>
      <c r="W810">
        <v>254</v>
      </c>
      <c r="X810" t="str">
        <f t="shared" si="51"/>
        <v>Active</v>
      </c>
      <c r="Y810" t="s">
        <v>15615</v>
      </c>
    </row>
    <row r="811" spans="1:25" x14ac:dyDescent="0.25">
      <c r="A811">
        <v>810</v>
      </c>
      <c r="B811" t="s">
        <v>607</v>
      </c>
      <c r="C811">
        <v>465</v>
      </c>
      <c r="D811" t="str">
        <f>VLOOKUP($C811,Hosts!$A:$O,10,0)</f>
        <v>New York</v>
      </c>
      <c r="E811" s="67">
        <f>INDEX(Hosts!$A:$O,MATCH(Places!$C811,Hosts!$A:$A,0),MATCH(Places!E$1,Hosts!$1:$1,0))</f>
        <v>0.85</v>
      </c>
      <c r="F811" s="67">
        <f>INDEX(Hosts!$A:$O,MATCH(Places!$C811,Hosts!$A:$A,0),MATCH(Places!F$1,Hosts!$1:$1,0))</f>
        <v>0.38</v>
      </c>
      <c r="G811" s="67" t="str">
        <f>INDEX(Hosts!$A:$O,MATCH(Places!$C811,Hosts!$A:$A,0),MATCH(Places!G$1,Hosts!$1:$1,0))</f>
        <v>No</v>
      </c>
      <c r="H811">
        <v>17</v>
      </c>
      <c r="I811" t="str">
        <f>VLOOKUP($H811,Neighborhoods!$A:$C,2,0)</f>
        <v>Manhattan</v>
      </c>
      <c r="J811" t="str">
        <f>VLOOKUP($H811,Neighborhoods!$A:$C,3,0)</f>
        <v>Hell's Kitchen</v>
      </c>
      <c r="K811" t="s">
        <v>11822</v>
      </c>
      <c r="L811" t="str">
        <f t="shared" si="48"/>
        <v>No</v>
      </c>
      <c r="M811">
        <v>3</v>
      </c>
      <c r="N811" t="str" cm="1">
        <f t="array" ref="N811">_xlfn.IFS(M811&lt;=2,"Small",M811&lt;=5,"Medium",M811&gt;5,"Large")</f>
        <v>Medium</v>
      </c>
      <c r="O811" s="50">
        <v>110</v>
      </c>
      <c r="P811" s="67">
        <f t="shared" si="49"/>
        <v>0.03</v>
      </c>
      <c r="Q811" s="52">
        <v>4.88</v>
      </c>
      <c r="R811" s="52" t="str" cm="1">
        <f t="array" ref="R811">_xlfn.IFS(ROUND(Q811,0)=5,"Excellent",ROUND(Q811,0)=4,"Good",ROUND(Q811,0)=3,"Ok",ROUND(Q811,0)&lt;3,"Bad")</f>
        <v>Excellent</v>
      </c>
      <c r="S811">
        <v>8</v>
      </c>
      <c r="T811" t="str">
        <f t="shared" si="50"/>
        <v>No</v>
      </c>
      <c r="U811" s="65">
        <v>42458</v>
      </c>
      <c r="V811" s="65">
        <v>43327</v>
      </c>
      <c r="W811">
        <v>365</v>
      </c>
      <c r="X811" t="str">
        <f t="shared" si="51"/>
        <v>Active</v>
      </c>
      <c r="Y811" t="s">
        <v>15615</v>
      </c>
    </row>
    <row r="812" spans="1:25" x14ac:dyDescent="0.25">
      <c r="A812">
        <v>811</v>
      </c>
      <c r="B812" t="s">
        <v>608</v>
      </c>
      <c r="C812">
        <v>1618</v>
      </c>
      <c r="D812" t="str">
        <f>VLOOKUP($C812,Hosts!$A:$O,10,0)</f>
        <v>New York</v>
      </c>
      <c r="E812" s="67">
        <f>INDEX(Hosts!$A:$O,MATCH(Places!$C812,Hosts!$A:$A,0),MATCH(Places!E$1,Hosts!$1:$1,0))</f>
        <v>1</v>
      </c>
      <c r="F812" s="67">
        <f>INDEX(Hosts!$A:$O,MATCH(Places!$C812,Hosts!$A:$A,0),MATCH(Places!F$1,Hosts!$1:$1,0))</f>
        <v>0.96</v>
      </c>
      <c r="G812" s="67" t="str">
        <f>INDEX(Hosts!$A:$O,MATCH(Places!$C812,Hosts!$A:$A,0),MATCH(Places!G$1,Hosts!$1:$1,0))</f>
        <v>Yes</v>
      </c>
      <c r="H812">
        <v>28</v>
      </c>
      <c r="I812" t="str">
        <f>VLOOKUP($H812,Neighborhoods!$A:$C,2,0)</f>
        <v>Staten Island</v>
      </c>
      <c r="J812" t="str">
        <f>VLOOKUP($H812,Neighborhoods!$A:$C,3,0)</f>
        <v>St. George</v>
      </c>
      <c r="K812" t="s">
        <v>11822</v>
      </c>
      <c r="L812" t="str">
        <f t="shared" si="48"/>
        <v>No</v>
      </c>
      <c r="M812">
        <v>10</v>
      </c>
      <c r="N812" t="str" cm="1">
        <f t="array" ref="N812">_xlfn.IFS(M812&lt;=2,"Small",M812&lt;=5,"Medium",M812&gt;5,"Large")</f>
        <v>Large</v>
      </c>
      <c r="O812" s="50">
        <v>195</v>
      </c>
      <c r="P812" s="67">
        <f t="shared" si="49"/>
        <v>0.03</v>
      </c>
      <c r="Q812" s="52">
        <v>4.91</v>
      </c>
      <c r="R812" s="52" t="str" cm="1">
        <f t="array" ref="R812">_xlfn.IFS(ROUND(Q812,0)=5,"Excellent",ROUND(Q812,0)=4,"Good",ROUND(Q812,0)=3,"Ok",ROUND(Q812,0)&lt;3,"Bad")</f>
        <v>Excellent</v>
      </c>
      <c r="S812">
        <v>122</v>
      </c>
      <c r="T812" t="str">
        <f t="shared" si="50"/>
        <v>Yes</v>
      </c>
      <c r="U812" s="65">
        <v>41836</v>
      </c>
      <c r="V812" s="65">
        <v>43835</v>
      </c>
      <c r="W812">
        <v>272</v>
      </c>
      <c r="X812" t="str">
        <f t="shared" si="51"/>
        <v>Active</v>
      </c>
      <c r="Y812" t="s">
        <v>15615</v>
      </c>
    </row>
    <row r="813" spans="1:25" x14ac:dyDescent="0.25">
      <c r="A813">
        <v>812</v>
      </c>
      <c r="B813" t="s">
        <v>609</v>
      </c>
      <c r="C813">
        <v>1659</v>
      </c>
      <c r="D813" t="str">
        <f>VLOOKUP($C813,Hosts!$A:$O,10,0)</f>
        <v>New York</v>
      </c>
      <c r="E813" s="67">
        <f>INDEX(Hosts!$A:$O,MATCH(Places!$C813,Hosts!$A:$A,0),MATCH(Places!E$1,Hosts!$1:$1,0))</f>
        <v>0.8</v>
      </c>
      <c r="F813" s="67">
        <f>INDEX(Hosts!$A:$O,MATCH(Places!$C813,Hosts!$A:$A,0),MATCH(Places!F$1,Hosts!$1:$1,0))</f>
        <v>0.54</v>
      </c>
      <c r="G813" s="67" t="str">
        <f>INDEX(Hosts!$A:$O,MATCH(Places!$C813,Hosts!$A:$A,0),MATCH(Places!G$1,Hosts!$1:$1,0))</f>
        <v>Yes</v>
      </c>
      <c r="H813">
        <v>7</v>
      </c>
      <c r="I813" t="str">
        <f>VLOOKUP($H813,Neighborhoods!$A:$C,2,0)</f>
        <v>Brooklyn</v>
      </c>
      <c r="J813" t="str">
        <f>VLOOKUP($H813,Neighborhoods!$A:$C,3,0)</f>
        <v>Bedford-Stuyvesant</v>
      </c>
      <c r="K813" t="s">
        <v>11822</v>
      </c>
      <c r="L813" t="str">
        <f t="shared" si="48"/>
        <v>No</v>
      </c>
      <c r="M813">
        <v>2</v>
      </c>
      <c r="N813" t="str" cm="1">
        <f t="array" ref="N813">_xlfn.IFS(M813&lt;=2,"Small",M813&lt;=5,"Medium",M813&gt;5,"Large")</f>
        <v>Small</v>
      </c>
      <c r="O813" s="50">
        <v>115</v>
      </c>
      <c r="P813" s="67">
        <f t="shared" si="49"/>
        <v>0.03</v>
      </c>
      <c r="Q813" s="52">
        <v>4.66</v>
      </c>
      <c r="R813" s="52" t="str" cm="1">
        <f t="array" ref="R813">_xlfn.IFS(ROUND(Q813,0)=5,"Excellent",ROUND(Q813,0)=4,"Good",ROUND(Q813,0)=3,"Ok",ROUND(Q813,0)&lt;3,"Bad")</f>
        <v>Excellent</v>
      </c>
      <c r="S813">
        <v>56</v>
      </c>
      <c r="T813" t="str">
        <f t="shared" si="50"/>
        <v>No</v>
      </c>
      <c r="U813" s="65">
        <v>41846</v>
      </c>
      <c r="V813" s="65">
        <v>43600</v>
      </c>
      <c r="W813">
        <v>226</v>
      </c>
      <c r="X813" t="str">
        <f t="shared" si="51"/>
        <v>Active</v>
      </c>
      <c r="Y813" t="s">
        <v>15615</v>
      </c>
    </row>
    <row r="814" spans="1:25" x14ac:dyDescent="0.25">
      <c r="A814">
        <v>813</v>
      </c>
      <c r="B814" t="s">
        <v>13339</v>
      </c>
      <c r="C814">
        <v>1709</v>
      </c>
      <c r="D814" t="str">
        <f>VLOOKUP($C814,Hosts!$A:$O,10,0)</f>
        <v>New York</v>
      </c>
      <c r="E814" s="67">
        <f>INDEX(Hosts!$A:$O,MATCH(Places!$C814,Hosts!$A:$A,0),MATCH(Places!E$1,Hosts!$1:$1,0))</f>
        <v>1</v>
      </c>
      <c r="F814" s="67">
        <f>INDEX(Hosts!$A:$O,MATCH(Places!$C814,Hosts!$A:$A,0),MATCH(Places!F$1,Hosts!$1:$1,0))</f>
        <v>0.14000000000000001</v>
      </c>
      <c r="G814" s="67" t="str">
        <f>INDEX(Hosts!$A:$O,MATCH(Places!$C814,Hosts!$A:$A,0),MATCH(Places!G$1,Hosts!$1:$1,0))</f>
        <v>No</v>
      </c>
      <c r="H814">
        <v>12</v>
      </c>
      <c r="I814" t="str">
        <f>VLOOKUP($H814,Neighborhoods!$A:$C,2,0)</f>
        <v>Brooklyn</v>
      </c>
      <c r="J814" t="str">
        <f>VLOOKUP($H814,Neighborhoods!$A:$C,3,0)</f>
        <v>Williamsburg</v>
      </c>
      <c r="K814" t="s">
        <v>11822</v>
      </c>
      <c r="L814" t="str">
        <f t="shared" si="48"/>
        <v>No</v>
      </c>
      <c r="M814">
        <v>4</v>
      </c>
      <c r="N814" t="str" cm="1">
        <f t="array" ref="N814">_xlfn.IFS(M814&lt;=2,"Small",M814&lt;=5,"Medium",M814&gt;5,"Large")</f>
        <v>Medium</v>
      </c>
      <c r="O814" s="50">
        <v>130</v>
      </c>
      <c r="P814" s="67">
        <f t="shared" si="49"/>
        <v>0.03</v>
      </c>
      <c r="Q814" s="52">
        <v>4.7300000000000004</v>
      </c>
      <c r="R814" s="52" t="str" cm="1">
        <f t="array" ref="R814">_xlfn.IFS(ROUND(Q814,0)=5,"Excellent",ROUND(Q814,0)=4,"Good",ROUND(Q814,0)=3,"Ok",ROUND(Q814,0)&lt;3,"Bad")</f>
        <v>Excellent</v>
      </c>
      <c r="S814">
        <v>22</v>
      </c>
      <c r="T814" t="str">
        <f t="shared" si="50"/>
        <v>No</v>
      </c>
      <c r="U814" s="65">
        <v>41833</v>
      </c>
      <c r="V814" s="65">
        <v>43694</v>
      </c>
      <c r="W814">
        <v>12</v>
      </c>
      <c r="X814" t="str">
        <f t="shared" si="51"/>
        <v>Active</v>
      </c>
      <c r="Y814" t="s">
        <v>15615</v>
      </c>
    </row>
    <row r="815" spans="1:25" x14ac:dyDescent="0.25">
      <c r="A815">
        <v>814</v>
      </c>
      <c r="B815" t="s">
        <v>14867</v>
      </c>
      <c r="C815">
        <v>1129</v>
      </c>
      <c r="D815" t="str">
        <f>VLOOKUP($C815,Hosts!$A:$O,10,0)</f>
        <v>New York</v>
      </c>
      <c r="E815" s="67">
        <f>INDEX(Hosts!$A:$O,MATCH(Places!$C815,Hosts!$A:$A,0),MATCH(Places!E$1,Hosts!$1:$1,0))</f>
        <v>1</v>
      </c>
      <c r="F815" s="67">
        <f>INDEX(Hosts!$A:$O,MATCH(Places!$C815,Hosts!$A:$A,0),MATCH(Places!F$1,Hosts!$1:$1,0))</f>
        <v>0.94</v>
      </c>
      <c r="G815" s="67" t="str">
        <f>INDEX(Hosts!$A:$O,MATCH(Places!$C815,Hosts!$A:$A,0),MATCH(Places!G$1,Hosts!$1:$1,0))</f>
        <v>Yes</v>
      </c>
      <c r="H815">
        <v>12</v>
      </c>
      <c r="I815" t="str">
        <f>VLOOKUP($H815,Neighborhoods!$A:$C,2,0)</f>
        <v>Brooklyn</v>
      </c>
      <c r="J815" t="str">
        <f>VLOOKUP($H815,Neighborhoods!$A:$C,3,0)</f>
        <v>Williamsburg</v>
      </c>
      <c r="K815" t="s">
        <v>11822</v>
      </c>
      <c r="L815" t="str">
        <f t="shared" si="48"/>
        <v>No</v>
      </c>
      <c r="M815">
        <v>2</v>
      </c>
      <c r="N815" t="str" cm="1">
        <f t="array" ref="N815">_xlfn.IFS(M815&lt;=2,"Small",M815&lt;=5,"Medium",M815&gt;5,"Large")</f>
        <v>Small</v>
      </c>
      <c r="O815" s="50">
        <v>130</v>
      </c>
      <c r="P815" s="67">
        <f t="shared" si="49"/>
        <v>0.03</v>
      </c>
      <c r="Q815" s="52">
        <v>4.99</v>
      </c>
      <c r="R815" s="52" t="str" cm="1">
        <f t="array" ref="R815">_xlfn.IFS(ROUND(Q815,0)=5,"Excellent",ROUND(Q815,0)=4,"Good",ROUND(Q815,0)=3,"Ok",ROUND(Q815,0)&lt;3,"Bad")</f>
        <v>Excellent</v>
      </c>
      <c r="S815">
        <v>80</v>
      </c>
      <c r="T815" t="str">
        <f t="shared" si="50"/>
        <v>No</v>
      </c>
      <c r="U815" s="65">
        <v>41821</v>
      </c>
      <c r="V815" s="65">
        <v>43915</v>
      </c>
      <c r="W815">
        <v>212</v>
      </c>
      <c r="X815" t="str">
        <f t="shared" si="51"/>
        <v>Active</v>
      </c>
      <c r="Y815" t="s">
        <v>15615</v>
      </c>
    </row>
    <row r="816" spans="1:25" x14ac:dyDescent="0.25">
      <c r="A816">
        <v>815</v>
      </c>
      <c r="B816" t="s">
        <v>15604</v>
      </c>
      <c r="C816">
        <v>1708</v>
      </c>
      <c r="D816" t="str">
        <f>VLOOKUP($C816,Hosts!$A:$O,10,0)</f>
        <v>New York</v>
      </c>
      <c r="E816" s="67">
        <f>INDEX(Hosts!$A:$O,MATCH(Places!$C816,Hosts!$A:$A,0),MATCH(Places!E$1,Hosts!$1:$1,0))</f>
        <v>0.91</v>
      </c>
      <c r="F816" s="67">
        <f>INDEX(Hosts!$A:$O,MATCH(Places!$C816,Hosts!$A:$A,0),MATCH(Places!F$1,Hosts!$1:$1,0))</f>
        <v>0.85</v>
      </c>
      <c r="G816" s="67" t="str">
        <f>INDEX(Hosts!$A:$O,MATCH(Places!$C816,Hosts!$A:$A,0),MATCH(Places!G$1,Hosts!$1:$1,0))</f>
        <v>Yes</v>
      </c>
      <c r="H816">
        <v>13</v>
      </c>
      <c r="I816" t="str">
        <f>VLOOKUP($H816,Neighborhoods!$A:$C,2,0)</f>
        <v>Manhattan</v>
      </c>
      <c r="J816" t="str">
        <f>VLOOKUP($H816,Neighborhoods!$A:$C,3,0)</f>
        <v>Chelsea</v>
      </c>
      <c r="K816" t="s">
        <v>11822</v>
      </c>
      <c r="L816" t="str">
        <f t="shared" si="48"/>
        <v>No</v>
      </c>
      <c r="M816">
        <v>2</v>
      </c>
      <c r="N816" t="str" cm="1">
        <f t="array" ref="N816">_xlfn.IFS(M816&lt;=2,"Small",M816&lt;=5,"Medium",M816&gt;5,"Large")</f>
        <v>Small</v>
      </c>
      <c r="O816" s="50">
        <v>108</v>
      </c>
      <c r="P816" s="67">
        <f t="shared" si="49"/>
        <v>0.03</v>
      </c>
      <c r="Q816" s="52">
        <v>4.68</v>
      </c>
      <c r="R816" s="52" t="str" cm="1">
        <f t="array" ref="R816">_xlfn.IFS(ROUND(Q816,0)=5,"Excellent",ROUND(Q816,0)=4,"Good",ROUND(Q816,0)=3,"Ok",ROUND(Q816,0)&lt;3,"Bad")</f>
        <v>Excellent</v>
      </c>
      <c r="S816">
        <v>80</v>
      </c>
      <c r="T816" t="str">
        <f t="shared" si="50"/>
        <v>No</v>
      </c>
      <c r="U816" s="65">
        <v>41798</v>
      </c>
      <c r="V816" s="65">
        <v>43898</v>
      </c>
      <c r="W816">
        <v>283</v>
      </c>
      <c r="X816" t="str">
        <f t="shared" si="51"/>
        <v>Active</v>
      </c>
      <c r="Y816" t="s">
        <v>15615</v>
      </c>
    </row>
    <row r="817" spans="1:25" x14ac:dyDescent="0.25">
      <c r="A817">
        <v>816</v>
      </c>
      <c r="B817" t="s">
        <v>13667</v>
      </c>
      <c r="C817">
        <v>1644</v>
      </c>
      <c r="D817" t="str">
        <f>VLOOKUP($C817,Hosts!$A:$O,10,0)</f>
        <v>New York</v>
      </c>
      <c r="E817" s="67">
        <f>INDEX(Hosts!$A:$O,MATCH(Places!$C817,Hosts!$A:$A,0),MATCH(Places!E$1,Hosts!$1:$1,0))</f>
        <v>1</v>
      </c>
      <c r="F817" s="67">
        <f>INDEX(Hosts!$A:$O,MATCH(Places!$C817,Hosts!$A:$A,0),MATCH(Places!F$1,Hosts!$1:$1,0))</f>
        <v>0.92</v>
      </c>
      <c r="G817" s="67" t="str">
        <f>INDEX(Hosts!$A:$O,MATCH(Places!$C817,Hosts!$A:$A,0),MATCH(Places!G$1,Hosts!$1:$1,0))</f>
        <v>Yes</v>
      </c>
      <c r="H817">
        <v>9</v>
      </c>
      <c r="I817" t="str">
        <f>VLOOKUP($H817,Neighborhoods!$A:$C,2,0)</f>
        <v>Brooklyn</v>
      </c>
      <c r="J817" t="str">
        <f>VLOOKUP($H817,Neighborhoods!$A:$C,3,0)</f>
        <v>Crown Heights</v>
      </c>
      <c r="K817" t="s">
        <v>1</v>
      </c>
      <c r="L817" t="str">
        <f t="shared" si="48"/>
        <v>Yes</v>
      </c>
      <c r="M817">
        <v>3</v>
      </c>
      <c r="N817" t="str" cm="1">
        <f t="array" ref="N817">_xlfn.IFS(M817&lt;=2,"Small",M817&lt;=5,"Medium",M817&gt;5,"Large")</f>
        <v>Medium</v>
      </c>
      <c r="O817" s="50">
        <v>136</v>
      </c>
      <c r="P817" s="67">
        <f t="shared" si="49"/>
        <v>0.03</v>
      </c>
      <c r="Q817" s="52">
        <v>5</v>
      </c>
      <c r="R817" s="52" t="str" cm="1">
        <f t="array" ref="R817">_xlfn.IFS(ROUND(Q817,0)=5,"Excellent",ROUND(Q817,0)=4,"Good",ROUND(Q817,0)=3,"Ok",ROUND(Q817,0)&lt;3,"Bad")</f>
        <v>Excellent</v>
      </c>
      <c r="S817">
        <v>21</v>
      </c>
      <c r="T817" t="str">
        <f t="shared" si="50"/>
        <v>No</v>
      </c>
      <c r="U817" s="65">
        <v>43547</v>
      </c>
      <c r="V817" s="65">
        <v>43831</v>
      </c>
      <c r="W817">
        <v>179</v>
      </c>
      <c r="X817" t="str">
        <f t="shared" si="51"/>
        <v>Active</v>
      </c>
      <c r="Y817" t="s">
        <v>15615</v>
      </c>
    </row>
    <row r="818" spans="1:25" x14ac:dyDescent="0.25">
      <c r="A818">
        <v>817</v>
      </c>
      <c r="B818" t="s">
        <v>610</v>
      </c>
      <c r="C818">
        <v>1668</v>
      </c>
      <c r="D818" t="str">
        <f>VLOOKUP($C818,Hosts!$A:$O,10,0)</f>
        <v>New York</v>
      </c>
      <c r="E818" s="67">
        <f>INDEX(Hosts!$A:$O,MATCH(Places!$C818,Hosts!$A:$A,0),MATCH(Places!E$1,Hosts!$1:$1,0))</f>
        <v>1</v>
      </c>
      <c r="F818" s="67">
        <f>INDEX(Hosts!$A:$O,MATCH(Places!$C818,Hosts!$A:$A,0),MATCH(Places!F$1,Hosts!$1:$1,0))</f>
        <v>0.96</v>
      </c>
      <c r="G818" s="67" t="str">
        <f>INDEX(Hosts!$A:$O,MATCH(Places!$C818,Hosts!$A:$A,0),MATCH(Places!G$1,Hosts!$1:$1,0))</f>
        <v>No</v>
      </c>
      <c r="H818">
        <v>7</v>
      </c>
      <c r="I818" t="str">
        <f>VLOOKUP($H818,Neighborhoods!$A:$C,2,0)</f>
        <v>Brooklyn</v>
      </c>
      <c r="J818" t="str">
        <f>VLOOKUP($H818,Neighborhoods!$A:$C,3,0)</f>
        <v>Bedford-Stuyvesant</v>
      </c>
      <c r="K818" t="s">
        <v>11822</v>
      </c>
      <c r="L818" t="str">
        <f t="shared" si="48"/>
        <v>No</v>
      </c>
      <c r="M818">
        <v>6</v>
      </c>
      <c r="N818" t="str" cm="1">
        <f t="array" ref="N818">_xlfn.IFS(M818&lt;=2,"Small",M818&lt;=5,"Medium",M818&gt;5,"Large")</f>
        <v>Large</v>
      </c>
      <c r="O818" s="50">
        <v>150</v>
      </c>
      <c r="P818" s="67">
        <f t="shared" si="49"/>
        <v>0.03</v>
      </c>
      <c r="Q818" s="52">
        <v>4.6100000000000003</v>
      </c>
      <c r="R818" s="52" t="str" cm="1">
        <f t="array" ref="R818">_xlfn.IFS(ROUND(Q818,0)=5,"Excellent",ROUND(Q818,0)=4,"Good",ROUND(Q818,0)=3,"Ok",ROUND(Q818,0)&lt;3,"Bad")</f>
        <v>Excellent</v>
      </c>
      <c r="S818">
        <v>51</v>
      </c>
      <c r="T818" t="str">
        <f t="shared" si="50"/>
        <v>No</v>
      </c>
      <c r="U818" s="65">
        <v>41801</v>
      </c>
      <c r="V818" s="65">
        <v>43834</v>
      </c>
      <c r="W818">
        <v>358</v>
      </c>
      <c r="X818" t="str">
        <f t="shared" si="51"/>
        <v>Active</v>
      </c>
      <c r="Y818" t="s">
        <v>15615</v>
      </c>
    </row>
    <row r="819" spans="1:25" x14ac:dyDescent="0.25">
      <c r="A819">
        <v>818</v>
      </c>
      <c r="B819" t="s">
        <v>611</v>
      </c>
      <c r="C819">
        <v>425</v>
      </c>
      <c r="D819" t="str">
        <f>VLOOKUP($C819,Hosts!$A:$O,10,0)</f>
        <v>New York</v>
      </c>
      <c r="E819" s="67">
        <f>INDEX(Hosts!$A:$O,MATCH(Places!$C819,Hosts!$A:$A,0),MATCH(Places!E$1,Hosts!$1:$1,0))</f>
        <v>1</v>
      </c>
      <c r="F819" s="67">
        <f>INDEX(Hosts!$A:$O,MATCH(Places!$C819,Hosts!$A:$A,0),MATCH(Places!F$1,Hosts!$1:$1,0))</f>
        <v>0.98</v>
      </c>
      <c r="G819" s="67" t="str">
        <f>INDEX(Hosts!$A:$O,MATCH(Places!$C819,Hosts!$A:$A,0),MATCH(Places!G$1,Hosts!$1:$1,0))</f>
        <v>No</v>
      </c>
      <c r="H819">
        <v>9</v>
      </c>
      <c r="I819" t="str">
        <f>VLOOKUP($H819,Neighborhoods!$A:$C,2,0)</f>
        <v>Brooklyn</v>
      </c>
      <c r="J819" t="str">
        <f>VLOOKUP($H819,Neighborhoods!$A:$C,3,0)</f>
        <v>Crown Heights</v>
      </c>
      <c r="K819" t="s">
        <v>11822</v>
      </c>
      <c r="L819" t="str">
        <f t="shared" si="48"/>
        <v>No</v>
      </c>
      <c r="M819">
        <v>3</v>
      </c>
      <c r="N819" t="str" cm="1">
        <f t="array" ref="N819">_xlfn.IFS(M819&lt;=2,"Small",M819&lt;=5,"Medium",M819&gt;5,"Large")</f>
        <v>Medium</v>
      </c>
      <c r="O819" s="50">
        <v>68</v>
      </c>
      <c r="P819" s="67">
        <f t="shared" si="49"/>
        <v>0.03</v>
      </c>
      <c r="Q819" s="52">
        <v>4.9000000000000004</v>
      </c>
      <c r="R819" s="52" t="str" cm="1">
        <f t="array" ref="R819">_xlfn.IFS(ROUND(Q819,0)=5,"Excellent",ROUND(Q819,0)=4,"Good",ROUND(Q819,0)=3,"Ok",ROUND(Q819,0)&lt;3,"Bad")</f>
        <v>Excellent</v>
      </c>
      <c r="S819">
        <v>201</v>
      </c>
      <c r="T819" t="str">
        <f t="shared" si="50"/>
        <v>Yes</v>
      </c>
      <c r="U819" s="65">
        <v>41819</v>
      </c>
      <c r="V819" s="65">
        <v>44038</v>
      </c>
      <c r="W819">
        <v>98</v>
      </c>
      <c r="X819" t="str">
        <f t="shared" si="51"/>
        <v>Active</v>
      </c>
      <c r="Y819" t="s">
        <v>15615</v>
      </c>
    </row>
    <row r="820" spans="1:25" x14ac:dyDescent="0.25">
      <c r="A820">
        <v>819</v>
      </c>
      <c r="B820" t="s">
        <v>612</v>
      </c>
      <c r="C820">
        <v>1369</v>
      </c>
      <c r="D820" t="str">
        <f>VLOOKUP($C820,Hosts!$A:$O,10,0)</f>
        <v>New York</v>
      </c>
      <c r="E820" s="67">
        <f>INDEX(Hosts!$A:$O,MATCH(Places!$C820,Hosts!$A:$A,0),MATCH(Places!E$1,Hosts!$1:$1,0))</f>
        <v>1</v>
      </c>
      <c r="F820" s="67">
        <f>INDEX(Hosts!$A:$O,MATCH(Places!$C820,Hosts!$A:$A,0),MATCH(Places!F$1,Hosts!$1:$1,0))</f>
        <v>0.96</v>
      </c>
      <c r="G820" s="67" t="str">
        <f>INDEX(Hosts!$A:$O,MATCH(Places!$C820,Hosts!$A:$A,0),MATCH(Places!G$1,Hosts!$1:$1,0))</f>
        <v>Yes</v>
      </c>
      <c r="H820">
        <v>9</v>
      </c>
      <c r="I820" t="str">
        <f>VLOOKUP($H820,Neighborhoods!$A:$C,2,0)</f>
        <v>Brooklyn</v>
      </c>
      <c r="J820" t="str">
        <f>VLOOKUP($H820,Neighborhoods!$A:$C,3,0)</f>
        <v>Crown Heights</v>
      </c>
      <c r="K820" t="s">
        <v>11822</v>
      </c>
      <c r="L820" t="str">
        <f t="shared" si="48"/>
        <v>No</v>
      </c>
      <c r="M820">
        <v>3</v>
      </c>
      <c r="N820" t="str" cm="1">
        <f t="array" ref="N820">_xlfn.IFS(M820&lt;=2,"Small",M820&lt;=5,"Medium",M820&gt;5,"Large")</f>
        <v>Medium</v>
      </c>
      <c r="O820" s="50">
        <v>220</v>
      </c>
      <c r="P820" s="67">
        <f t="shared" si="49"/>
        <v>0.04</v>
      </c>
      <c r="Q820" s="52">
        <v>4.74</v>
      </c>
      <c r="R820" s="52" t="str" cm="1">
        <f t="array" ref="R820">_xlfn.IFS(ROUND(Q820,0)=5,"Excellent",ROUND(Q820,0)=4,"Good",ROUND(Q820,0)=3,"Ok",ROUND(Q820,0)&lt;3,"Bad")</f>
        <v>Excellent</v>
      </c>
      <c r="S820">
        <v>94</v>
      </c>
      <c r="T820" t="str">
        <f t="shared" si="50"/>
        <v>No</v>
      </c>
      <c r="U820" s="65">
        <v>41811</v>
      </c>
      <c r="V820" s="65">
        <v>43849</v>
      </c>
      <c r="W820">
        <v>363</v>
      </c>
      <c r="X820" t="str">
        <f t="shared" si="51"/>
        <v>Active</v>
      </c>
      <c r="Y820" t="s">
        <v>15615</v>
      </c>
    </row>
    <row r="821" spans="1:25" x14ac:dyDescent="0.25">
      <c r="A821">
        <v>820</v>
      </c>
      <c r="B821" t="s">
        <v>612</v>
      </c>
      <c r="C821">
        <v>3694</v>
      </c>
      <c r="D821" t="str">
        <f>VLOOKUP($C821,Hosts!$A:$O,10,0)</f>
        <v>New York</v>
      </c>
      <c r="E821" s="67">
        <f>INDEX(Hosts!$A:$O,MATCH(Places!$C821,Hosts!$A:$A,0),MATCH(Places!E$1,Hosts!$1:$1,0))</f>
        <v>1</v>
      </c>
      <c r="F821" s="67">
        <f>INDEX(Hosts!$A:$O,MATCH(Places!$C821,Hosts!$A:$A,0),MATCH(Places!F$1,Hosts!$1:$1,0))</f>
        <v>0.93</v>
      </c>
      <c r="G821" s="67" t="str">
        <f>INDEX(Hosts!$A:$O,MATCH(Places!$C821,Hosts!$A:$A,0),MATCH(Places!G$1,Hosts!$1:$1,0))</f>
        <v>No</v>
      </c>
      <c r="H821">
        <v>10</v>
      </c>
      <c r="I821" t="str">
        <f>VLOOKUP($H821,Neighborhoods!$A:$C,2,0)</f>
        <v>Brooklyn</v>
      </c>
      <c r="J821" t="str">
        <f>VLOOKUP($H821,Neighborhoods!$A:$C,3,0)</f>
        <v>East Flatbush</v>
      </c>
      <c r="K821" t="s">
        <v>1</v>
      </c>
      <c r="L821" t="str">
        <f t="shared" si="48"/>
        <v>Yes</v>
      </c>
      <c r="M821">
        <v>1</v>
      </c>
      <c r="N821" t="str" cm="1">
        <f t="array" ref="N821">_xlfn.IFS(M821&lt;=2,"Small",M821&lt;=5,"Medium",M821&gt;5,"Large")</f>
        <v>Small</v>
      </c>
      <c r="O821" s="50">
        <v>99</v>
      </c>
      <c r="P821" s="67">
        <f t="shared" si="49"/>
        <v>0.03</v>
      </c>
      <c r="Q821" s="52">
        <v>4.29</v>
      </c>
      <c r="R821" s="52" t="str" cm="1">
        <f t="array" ref="R821">_xlfn.IFS(ROUND(Q821,0)=5,"Excellent",ROUND(Q821,0)=4,"Good",ROUND(Q821,0)=3,"Ok",ROUND(Q821,0)&lt;3,"Bad")</f>
        <v>Good</v>
      </c>
      <c r="S821">
        <v>7</v>
      </c>
      <c r="T821" t="str">
        <f t="shared" si="50"/>
        <v>No</v>
      </c>
      <c r="U821" s="65">
        <v>43710</v>
      </c>
      <c r="V821" s="65">
        <v>43883</v>
      </c>
      <c r="W821">
        <v>180</v>
      </c>
      <c r="X821" t="str">
        <f t="shared" si="51"/>
        <v>Active</v>
      </c>
      <c r="Y821" t="s">
        <v>15615</v>
      </c>
    </row>
    <row r="822" spans="1:25" x14ac:dyDescent="0.25">
      <c r="A822">
        <v>821</v>
      </c>
      <c r="B822" t="s">
        <v>613</v>
      </c>
      <c r="C822">
        <v>1104</v>
      </c>
      <c r="D822" t="str">
        <f>VLOOKUP($C822,Hosts!$A:$O,10,0)</f>
        <v>New York</v>
      </c>
      <c r="E822" s="67">
        <f>INDEX(Hosts!$A:$O,MATCH(Places!$C822,Hosts!$A:$A,0),MATCH(Places!E$1,Hosts!$1:$1,0))</f>
        <v>1</v>
      </c>
      <c r="F822" s="67">
        <f>INDEX(Hosts!$A:$O,MATCH(Places!$C822,Hosts!$A:$A,0),MATCH(Places!F$1,Hosts!$1:$1,0))</f>
        <v>0.83</v>
      </c>
      <c r="G822" s="67" t="str">
        <f>INDEX(Hosts!$A:$O,MATCH(Places!$C822,Hosts!$A:$A,0),MATCH(Places!G$1,Hosts!$1:$1,0))</f>
        <v>Yes</v>
      </c>
      <c r="H822">
        <v>14</v>
      </c>
      <c r="I822" t="str">
        <f>VLOOKUP($H822,Neighborhoods!$A:$C,2,0)</f>
        <v>Manhattan</v>
      </c>
      <c r="J822" t="str">
        <f>VLOOKUP($H822,Neighborhoods!$A:$C,3,0)</f>
        <v>East Harlem</v>
      </c>
      <c r="K822" t="s">
        <v>16</v>
      </c>
      <c r="L822" t="str">
        <f t="shared" si="48"/>
        <v>Yes</v>
      </c>
      <c r="M822">
        <v>4</v>
      </c>
      <c r="N822" t="str" cm="1">
        <f t="array" ref="N822">_xlfn.IFS(M822&lt;=2,"Small",M822&lt;=5,"Medium",M822&gt;5,"Large")</f>
        <v>Medium</v>
      </c>
      <c r="O822" s="50">
        <v>40</v>
      </c>
      <c r="P822" s="67">
        <f t="shared" si="49"/>
        <v>0.03</v>
      </c>
      <c r="Q822" s="52">
        <v>4.6399999999999997</v>
      </c>
      <c r="R822" s="52" t="str" cm="1">
        <f t="array" ref="R822">_xlfn.IFS(ROUND(Q822,0)=5,"Excellent",ROUND(Q822,0)=4,"Good",ROUND(Q822,0)=3,"Ok",ROUND(Q822,0)&lt;3,"Bad")</f>
        <v>Excellent</v>
      </c>
      <c r="S822">
        <v>152</v>
      </c>
      <c r="T822" t="str">
        <f t="shared" si="50"/>
        <v>No</v>
      </c>
      <c r="U822" s="65">
        <v>41815</v>
      </c>
      <c r="V822" s="65">
        <v>43899</v>
      </c>
      <c r="W822">
        <v>48</v>
      </c>
      <c r="X822" t="str">
        <f t="shared" si="51"/>
        <v>Active</v>
      </c>
      <c r="Y822" t="s">
        <v>15615</v>
      </c>
    </row>
    <row r="823" spans="1:25" x14ac:dyDescent="0.25">
      <c r="A823">
        <v>822</v>
      </c>
      <c r="B823" t="s">
        <v>14197</v>
      </c>
      <c r="C823">
        <v>1712</v>
      </c>
      <c r="D823" t="str">
        <f>VLOOKUP($C823,Hosts!$A:$O,10,0)</f>
        <v>New York</v>
      </c>
      <c r="E823" s="67">
        <f>INDEX(Hosts!$A:$O,MATCH(Places!$C823,Hosts!$A:$A,0),MATCH(Places!E$1,Hosts!$1:$1,0))</f>
        <v>0.8</v>
      </c>
      <c r="F823" s="67">
        <f>INDEX(Hosts!$A:$O,MATCH(Places!$C823,Hosts!$A:$A,0),MATCH(Places!F$1,Hosts!$1:$1,0))</f>
        <v>0.99</v>
      </c>
      <c r="G823" s="67" t="str">
        <f>INDEX(Hosts!$A:$O,MATCH(Places!$C823,Hosts!$A:$A,0),MATCH(Places!G$1,Hosts!$1:$1,0))</f>
        <v>No</v>
      </c>
      <c r="H823">
        <v>8</v>
      </c>
      <c r="I823" t="str">
        <f>VLOOKUP($H823,Neighborhoods!$A:$C,2,0)</f>
        <v>Brooklyn</v>
      </c>
      <c r="J823" t="str">
        <f>VLOOKUP($H823,Neighborhoods!$A:$C,3,0)</f>
        <v>Bushwick</v>
      </c>
      <c r="K823" t="s">
        <v>11822</v>
      </c>
      <c r="L823" t="str">
        <f t="shared" si="48"/>
        <v>No</v>
      </c>
      <c r="M823">
        <v>2</v>
      </c>
      <c r="N823" t="str" cm="1">
        <f t="array" ref="N823">_xlfn.IFS(M823&lt;=2,"Small",M823&lt;=5,"Medium",M823&gt;5,"Large")</f>
        <v>Small</v>
      </c>
      <c r="O823" s="50">
        <v>70</v>
      </c>
      <c r="P823" s="67">
        <f t="shared" si="49"/>
        <v>0.03</v>
      </c>
      <c r="Q823" s="52">
        <v>4.88</v>
      </c>
      <c r="R823" s="52" t="str" cm="1">
        <f t="array" ref="R823">_xlfn.IFS(ROUND(Q823,0)=5,"Excellent",ROUND(Q823,0)=4,"Good",ROUND(Q823,0)=3,"Ok",ROUND(Q823,0)&lt;3,"Bad")</f>
        <v>Excellent</v>
      </c>
      <c r="S823">
        <v>145</v>
      </c>
      <c r="T823" t="str">
        <f t="shared" si="50"/>
        <v>Yes</v>
      </c>
      <c r="U823" s="65">
        <v>41853</v>
      </c>
      <c r="V823" s="65">
        <v>44048</v>
      </c>
      <c r="W823">
        <v>90</v>
      </c>
      <c r="X823" t="str">
        <f t="shared" si="51"/>
        <v>Active</v>
      </c>
      <c r="Y823" t="s">
        <v>15616</v>
      </c>
    </row>
    <row r="824" spans="1:25" x14ac:dyDescent="0.25">
      <c r="A824">
        <v>823</v>
      </c>
      <c r="B824" t="s">
        <v>14137</v>
      </c>
      <c r="C824">
        <v>805</v>
      </c>
      <c r="D824" t="str">
        <f>VLOOKUP($C824,Hosts!$A:$O,10,0)</f>
        <v>New York</v>
      </c>
      <c r="E824" s="67">
        <f>INDEX(Hosts!$A:$O,MATCH(Places!$C824,Hosts!$A:$A,0),MATCH(Places!E$1,Hosts!$1:$1,0))</f>
        <v>1</v>
      </c>
      <c r="F824" s="67">
        <f>INDEX(Hosts!$A:$O,MATCH(Places!$C824,Hosts!$A:$A,0),MATCH(Places!F$1,Hosts!$1:$1,0))</f>
        <v>0.5</v>
      </c>
      <c r="G824" s="67" t="str">
        <f>INDEX(Hosts!$A:$O,MATCH(Places!$C824,Hosts!$A:$A,0),MATCH(Places!G$1,Hosts!$1:$1,0))</f>
        <v>No</v>
      </c>
      <c r="H824">
        <v>15</v>
      </c>
      <c r="I824" t="str">
        <f>VLOOKUP($H824,Neighborhoods!$A:$C,2,0)</f>
        <v>Manhattan</v>
      </c>
      <c r="J824" t="str">
        <f>VLOOKUP($H824,Neighborhoods!$A:$C,3,0)</f>
        <v>East Village</v>
      </c>
      <c r="K824" t="s">
        <v>11822</v>
      </c>
      <c r="L824" t="str">
        <f t="shared" si="48"/>
        <v>No</v>
      </c>
      <c r="M824">
        <v>2</v>
      </c>
      <c r="N824" t="str" cm="1">
        <f t="array" ref="N824">_xlfn.IFS(M824&lt;=2,"Small",M824&lt;=5,"Medium",M824&gt;5,"Large")</f>
        <v>Small</v>
      </c>
      <c r="O824" s="50">
        <v>213</v>
      </c>
      <c r="P824" s="67">
        <f t="shared" si="49"/>
        <v>0.04</v>
      </c>
      <c r="Q824" s="52">
        <v>4.9800000000000004</v>
      </c>
      <c r="R824" s="52" t="str" cm="1">
        <f t="array" ref="R824">_xlfn.IFS(ROUND(Q824,0)=5,"Excellent",ROUND(Q824,0)=4,"Good",ROUND(Q824,0)=3,"Ok",ROUND(Q824,0)&lt;3,"Bad")</f>
        <v>Excellent</v>
      </c>
      <c r="S824">
        <v>51</v>
      </c>
      <c r="T824" t="str">
        <f t="shared" si="50"/>
        <v>No</v>
      </c>
      <c r="U824" s="65">
        <v>41801</v>
      </c>
      <c r="V824" s="65">
        <v>43355</v>
      </c>
      <c r="W824">
        <v>89</v>
      </c>
      <c r="X824" t="str">
        <f t="shared" si="51"/>
        <v>Active</v>
      </c>
      <c r="Y824" t="s">
        <v>15615</v>
      </c>
    </row>
    <row r="825" spans="1:25" x14ac:dyDescent="0.25">
      <c r="A825">
        <v>824</v>
      </c>
      <c r="B825" t="s">
        <v>614</v>
      </c>
      <c r="C825">
        <v>1719</v>
      </c>
      <c r="D825" t="str">
        <f>VLOOKUP($C825,Hosts!$A:$O,10,0)</f>
        <v>New York</v>
      </c>
      <c r="E825" s="67">
        <f>INDEX(Hosts!$A:$O,MATCH(Places!$C825,Hosts!$A:$A,0),MATCH(Places!E$1,Hosts!$1:$1,0))</f>
        <v>1</v>
      </c>
      <c r="F825" s="67">
        <f>INDEX(Hosts!$A:$O,MATCH(Places!$C825,Hosts!$A:$A,0),MATCH(Places!F$1,Hosts!$1:$1,0))</f>
        <v>1</v>
      </c>
      <c r="G825" s="67" t="str">
        <f>INDEX(Hosts!$A:$O,MATCH(Places!$C825,Hosts!$A:$A,0),MATCH(Places!G$1,Hosts!$1:$1,0))</f>
        <v>No</v>
      </c>
      <c r="H825">
        <v>7</v>
      </c>
      <c r="I825" t="str">
        <f>VLOOKUP($H825,Neighborhoods!$A:$C,2,0)</f>
        <v>Brooklyn</v>
      </c>
      <c r="J825" t="str">
        <f>VLOOKUP($H825,Neighborhoods!$A:$C,3,0)</f>
        <v>Bedford-Stuyvesant</v>
      </c>
      <c r="K825" t="s">
        <v>1</v>
      </c>
      <c r="L825" t="str">
        <f t="shared" si="48"/>
        <v>Yes</v>
      </c>
      <c r="M825">
        <v>4</v>
      </c>
      <c r="N825" t="str" cm="1">
        <f t="array" ref="N825">_xlfn.IFS(M825&lt;=2,"Small",M825&lt;=5,"Medium",M825&gt;5,"Large")</f>
        <v>Medium</v>
      </c>
      <c r="O825" s="50">
        <v>105</v>
      </c>
      <c r="P825" s="67">
        <f t="shared" si="49"/>
        <v>0.03</v>
      </c>
      <c r="Q825" s="52">
        <v>4.79</v>
      </c>
      <c r="R825" s="52" t="str" cm="1">
        <f t="array" ref="R825">_xlfn.IFS(ROUND(Q825,0)=5,"Excellent",ROUND(Q825,0)=4,"Good",ROUND(Q825,0)=3,"Ok",ROUND(Q825,0)&lt;3,"Bad")</f>
        <v>Excellent</v>
      </c>
      <c r="S825">
        <v>28</v>
      </c>
      <c r="T825" t="str">
        <f t="shared" si="50"/>
        <v>No</v>
      </c>
      <c r="U825" s="65">
        <v>41817</v>
      </c>
      <c r="V825" s="65">
        <v>43922</v>
      </c>
      <c r="W825">
        <v>364</v>
      </c>
      <c r="X825" t="str">
        <f t="shared" si="51"/>
        <v>Active</v>
      </c>
      <c r="Y825" t="s">
        <v>15616</v>
      </c>
    </row>
    <row r="826" spans="1:25" x14ac:dyDescent="0.25">
      <c r="A826">
        <v>825</v>
      </c>
      <c r="B826" t="s">
        <v>615</v>
      </c>
      <c r="C826">
        <v>557</v>
      </c>
      <c r="D826" t="str">
        <f>VLOOKUP($C826,Hosts!$A:$O,10,0)</f>
        <v>New York</v>
      </c>
      <c r="E826" s="67">
        <f>INDEX(Hosts!$A:$O,MATCH(Places!$C826,Hosts!$A:$A,0),MATCH(Places!E$1,Hosts!$1:$1,0))</f>
        <v>1</v>
      </c>
      <c r="F826" s="67">
        <f>INDEX(Hosts!$A:$O,MATCH(Places!$C826,Hosts!$A:$A,0),MATCH(Places!F$1,Hosts!$1:$1,0))</f>
        <v>0.95</v>
      </c>
      <c r="G826" s="67" t="str">
        <f>INDEX(Hosts!$A:$O,MATCH(Places!$C826,Hosts!$A:$A,0),MATCH(Places!G$1,Hosts!$1:$1,0))</f>
        <v>Yes</v>
      </c>
      <c r="H826">
        <v>19</v>
      </c>
      <c r="I826" t="str">
        <f>VLOOKUP($H826,Neighborhoods!$A:$C,2,0)</f>
        <v>Manhattan</v>
      </c>
      <c r="J826" t="str">
        <f>VLOOKUP($H826,Neighborhoods!$A:$C,3,0)</f>
        <v>Upper East Side</v>
      </c>
      <c r="K826" t="s">
        <v>11822</v>
      </c>
      <c r="L826" t="str">
        <f t="shared" si="48"/>
        <v>No</v>
      </c>
      <c r="M826">
        <v>2</v>
      </c>
      <c r="N826" t="str" cm="1">
        <f t="array" ref="N826">_xlfn.IFS(M826&lt;=2,"Small",M826&lt;=5,"Medium",M826&gt;5,"Large")</f>
        <v>Small</v>
      </c>
      <c r="O826" s="50">
        <v>250</v>
      </c>
      <c r="P826" s="67">
        <f t="shared" si="49"/>
        <v>0.04</v>
      </c>
      <c r="Q826" s="52">
        <v>4.8899999999999997</v>
      </c>
      <c r="R826" s="52" t="str" cm="1">
        <f t="array" ref="R826">_xlfn.IFS(ROUND(Q826,0)=5,"Excellent",ROUND(Q826,0)=4,"Good",ROUND(Q826,0)=3,"Ok",ROUND(Q826,0)&lt;3,"Bad")</f>
        <v>Excellent</v>
      </c>
      <c r="S826">
        <v>112</v>
      </c>
      <c r="T826" t="str">
        <f t="shared" si="50"/>
        <v>Yes</v>
      </c>
      <c r="U826" s="65">
        <v>41859</v>
      </c>
      <c r="V826" s="65">
        <v>43915</v>
      </c>
      <c r="W826">
        <v>76</v>
      </c>
      <c r="X826" t="str">
        <f t="shared" si="51"/>
        <v>Active</v>
      </c>
      <c r="Y826" t="s">
        <v>15615</v>
      </c>
    </row>
    <row r="827" spans="1:25" x14ac:dyDescent="0.25">
      <c r="A827">
        <v>826</v>
      </c>
      <c r="B827" t="s">
        <v>616</v>
      </c>
      <c r="C827">
        <v>1721</v>
      </c>
      <c r="D827" t="str">
        <f>VLOOKUP($C827,Hosts!$A:$O,10,0)</f>
        <v>New York</v>
      </c>
      <c r="E827" s="67">
        <f>INDEX(Hosts!$A:$O,MATCH(Places!$C827,Hosts!$A:$A,0),MATCH(Places!E$1,Hosts!$1:$1,0))</f>
        <v>1</v>
      </c>
      <c r="F827" s="67">
        <f>INDEX(Hosts!$A:$O,MATCH(Places!$C827,Hosts!$A:$A,0),MATCH(Places!F$1,Hosts!$1:$1,0))</f>
        <v>0.98</v>
      </c>
      <c r="G827" s="67" t="str">
        <f>INDEX(Hosts!$A:$O,MATCH(Places!$C827,Hosts!$A:$A,0),MATCH(Places!G$1,Hosts!$1:$1,0))</f>
        <v>Yes</v>
      </c>
      <c r="H827">
        <v>16</v>
      </c>
      <c r="I827" t="str">
        <f>VLOOKUP($H827,Neighborhoods!$A:$C,2,0)</f>
        <v>Manhattan</v>
      </c>
      <c r="J827" t="str">
        <f>VLOOKUP($H827,Neighborhoods!$A:$C,3,0)</f>
        <v>Harlem</v>
      </c>
      <c r="K827" t="s">
        <v>1</v>
      </c>
      <c r="L827" t="str">
        <f t="shared" si="48"/>
        <v>Yes</v>
      </c>
      <c r="M827">
        <v>2</v>
      </c>
      <c r="N827" t="str" cm="1">
        <f t="array" ref="N827">_xlfn.IFS(M827&lt;=2,"Small",M827&lt;=5,"Medium",M827&gt;5,"Large")</f>
        <v>Small</v>
      </c>
      <c r="O827" s="50">
        <v>78</v>
      </c>
      <c r="P827" s="67">
        <f t="shared" si="49"/>
        <v>0.03</v>
      </c>
      <c r="Q827" s="52">
        <v>4.99</v>
      </c>
      <c r="R827" s="52" t="str" cm="1">
        <f t="array" ref="R827">_xlfn.IFS(ROUND(Q827,0)=5,"Excellent",ROUND(Q827,0)=4,"Good",ROUND(Q827,0)=3,"Ok",ROUND(Q827,0)&lt;3,"Bad")</f>
        <v>Excellent</v>
      </c>
      <c r="S827">
        <v>166</v>
      </c>
      <c r="T827" t="str">
        <f t="shared" si="50"/>
        <v>Yes</v>
      </c>
      <c r="U827" s="65">
        <v>42733</v>
      </c>
      <c r="V827" s="65">
        <v>43904</v>
      </c>
      <c r="W827">
        <v>1</v>
      </c>
      <c r="X827" t="str">
        <f t="shared" si="51"/>
        <v>Active</v>
      </c>
      <c r="Y827" t="s">
        <v>15616</v>
      </c>
    </row>
    <row r="828" spans="1:25" x14ac:dyDescent="0.25">
      <c r="A828">
        <v>827</v>
      </c>
      <c r="B828" t="s">
        <v>617</v>
      </c>
      <c r="C828">
        <v>82</v>
      </c>
      <c r="D828" t="str">
        <f>VLOOKUP($C828,Hosts!$A:$O,10,0)</f>
        <v>Pennsylvania</v>
      </c>
      <c r="E828" s="67">
        <f>INDEX(Hosts!$A:$O,MATCH(Places!$C828,Hosts!$A:$A,0),MATCH(Places!E$1,Hosts!$1:$1,0))</f>
        <v>1</v>
      </c>
      <c r="F828" s="67">
        <f>INDEX(Hosts!$A:$O,MATCH(Places!$C828,Hosts!$A:$A,0),MATCH(Places!F$1,Hosts!$1:$1,0))</f>
        <v>0.97</v>
      </c>
      <c r="G828" s="67" t="str">
        <f>INDEX(Hosts!$A:$O,MATCH(Places!$C828,Hosts!$A:$A,0),MATCH(Places!G$1,Hosts!$1:$1,0))</f>
        <v>No</v>
      </c>
      <c r="H828">
        <v>13</v>
      </c>
      <c r="I828" t="str">
        <f>VLOOKUP($H828,Neighborhoods!$A:$C,2,0)</f>
        <v>Manhattan</v>
      </c>
      <c r="J828" t="str">
        <f>VLOOKUP($H828,Neighborhoods!$A:$C,3,0)</f>
        <v>Chelsea</v>
      </c>
      <c r="K828" t="s">
        <v>11822</v>
      </c>
      <c r="L828" t="str">
        <f t="shared" si="48"/>
        <v>No</v>
      </c>
      <c r="M828">
        <v>2</v>
      </c>
      <c r="N828" t="str" cm="1">
        <f t="array" ref="N828">_xlfn.IFS(M828&lt;=2,"Small",M828&lt;=5,"Medium",M828&gt;5,"Large")</f>
        <v>Small</v>
      </c>
      <c r="O828" s="50">
        <v>110</v>
      </c>
      <c r="P828" s="67">
        <f t="shared" si="49"/>
        <v>0.03</v>
      </c>
      <c r="Q828" s="52">
        <v>4.74</v>
      </c>
      <c r="R828" s="52" t="str" cm="1">
        <f t="array" ref="R828">_xlfn.IFS(ROUND(Q828,0)=5,"Excellent",ROUND(Q828,0)=4,"Good",ROUND(Q828,0)=3,"Ok",ROUND(Q828,0)&lt;3,"Bad")</f>
        <v>Excellent</v>
      </c>
      <c r="S828">
        <v>187</v>
      </c>
      <c r="T828" t="str">
        <f t="shared" si="50"/>
        <v>No</v>
      </c>
      <c r="U828" s="65">
        <v>41898</v>
      </c>
      <c r="V828" s="65">
        <v>43902</v>
      </c>
      <c r="W828">
        <v>138</v>
      </c>
      <c r="X828" t="str">
        <f t="shared" si="51"/>
        <v>Active</v>
      </c>
      <c r="Y828" t="s">
        <v>15615</v>
      </c>
    </row>
    <row r="829" spans="1:25" x14ac:dyDescent="0.25">
      <c r="A829">
        <v>828</v>
      </c>
      <c r="B829" t="s">
        <v>618</v>
      </c>
      <c r="C829">
        <v>1729</v>
      </c>
      <c r="D829" t="str">
        <f>VLOOKUP($C829,Hosts!$A:$O,10,0)</f>
        <v>New York</v>
      </c>
      <c r="E829" s="67">
        <f>INDEX(Hosts!$A:$O,MATCH(Places!$C829,Hosts!$A:$A,0),MATCH(Places!E$1,Hosts!$1:$1,0))</f>
        <v>0.5</v>
      </c>
      <c r="F829" s="67">
        <f>INDEX(Hosts!$A:$O,MATCH(Places!$C829,Hosts!$A:$A,0),MATCH(Places!F$1,Hosts!$1:$1,0))</f>
        <v>0.86</v>
      </c>
      <c r="G829" s="67" t="str">
        <f>INDEX(Hosts!$A:$O,MATCH(Places!$C829,Hosts!$A:$A,0),MATCH(Places!G$1,Hosts!$1:$1,0))</f>
        <v>No</v>
      </c>
      <c r="H829">
        <v>12</v>
      </c>
      <c r="I829" t="str">
        <f>VLOOKUP($H829,Neighborhoods!$A:$C,2,0)</f>
        <v>Brooklyn</v>
      </c>
      <c r="J829" t="str">
        <f>VLOOKUP($H829,Neighborhoods!$A:$C,3,0)</f>
        <v>Williamsburg</v>
      </c>
      <c r="K829" t="s">
        <v>11822</v>
      </c>
      <c r="L829" t="str">
        <f t="shared" si="48"/>
        <v>No</v>
      </c>
      <c r="M829">
        <v>6</v>
      </c>
      <c r="N829" t="str" cm="1">
        <f t="array" ref="N829">_xlfn.IFS(M829&lt;=2,"Small",M829&lt;=5,"Medium",M829&gt;5,"Large")</f>
        <v>Large</v>
      </c>
      <c r="O829" s="50">
        <v>175</v>
      </c>
      <c r="P829" s="67">
        <f t="shared" si="49"/>
        <v>0.03</v>
      </c>
      <c r="Q829" s="52">
        <v>4.91</v>
      </c>
      <c r="R829" s="52" t="str" cm="1">
        <f t="array" ref="R829">_xlfn.IFS(ROUND(Q829,0)=5,"Excellent",ROUND(Q829,0)=4,"Good",ROUND(Q829,0)=3,"Ok",ROUND(Q829,0)&lt;3,"Bad")</f>
        <v>Excellent</v>
      </c>
      <c r="S829">
        <v>55</v>
      </c>
      <c r="T829" t="str">
        <f t="shared" si="50"/>
        <v>No</v>
      </c>
      <c r="U829" s="65">
        <v>41803</v>
      </c>
      <c r="V829" s="65">
        <v>43699</v>
      </c>
      <c r="W829">
        <v>8</v>
      </c>
      <c r="X829" t="str">
        <f t="shared" si="51"/>
        <v>Active</v>
      </c>
      <c r="Y829" t="s">
        <v>15615</v>
      </c>
    </row>
    <row r="830" spans="1:25" x14ac:dyDescent="0.25">
      <c r="A830">
        <v>829</v>
      </c>
      <c r="B830" t="s">
        <v>208</v>
      </c>
      <c r="C830">
        <v>1837</v>
      </c>
      <c r="D830" t="str">
        <f>VLOOKUP($C830,Hosts!$A:$O,10,0)</f>
        <v>New York</v>
      </c>
      <c r="E830" s="67">
        <f>INDEX(Hosts!$A:$O,MATCH(Places!$C830,Hosts!$A:$A,0),MATCH(Places!E$1,Hosts!$1:$1,0))</f>
        <v>1</v>
      </c>
      <c r="F830" s="67">
        <f>INDEX(Hosts!$A:$O,MATCH(Places!$C830,Hosts!$A:$A,0),MATCH(Places!F$1,Hosts!$1:$1,0))</f>
        <v>0.93</v>
      </c>
      <c r="G830" s="67" t="str">
        <f>INDEX(Hosts!$A:$O,MATCH(Places!$C830,Hosts!$A:$A,0),MATCH(Places!G$1,Hosts!$1:$1,0))</f>
        <v>Yes</v>
      </c>
      <c r="H830">
        <v>9</v>
      </c>
      <c r="I830" t="str">
        <f>VLOOKUP($H830,Neighborhoods!$A:$C,2,0)</f>
        <v>Brooklyn</v>
      </c>
      <c r="J830" t="str">
        <f>VLOOKUP($H830,Neighborhoods!$A:$C,3,0)</f>
        <v>Crown Heights</v>
      </c>
      <c r="K830" t="s">
        <v>11822</v>
      </c>
      <c r="L830" t="str">
        <f t="shared" si="48"/>
        <v>No</v>
      </c>
      <c r="M830">
        <v>6</v>
      </c>
      <c r="N830" t="str" cm="1">
        <f t="array" ref="N830">_xlfn.IFS(M830&lt;=2,"Small",M830&lt;=5,"Medium",M830&gt;5,"Large")</f>
        <v>Large</v>
      </c>
      <c r="O830" s="50">
        <v>270</v>
      </c>
      <c r="P830" s="67">
        <f t="shared" si="49"/>
        <v>0.04</v>
      </c>
      <c r="Q830" s="52">
        <v>4.8499999999999996</v>
      </c>
      <c r="R830" s="52" t="str" cm="1">
        <f t="array" ref="R830">_xlfn.IFS(ROUND(Q830,0)=5,"Excellent",ROUND(Q830,0)=4,"Good",ROUND(Q830,0)=3,"Ok",ROUND(Q830,0)&lt;3,"Bad")</f>
        <v>Excellent</v>
      </c>
      <c r="S830">
        <v>126</v>
      </c>
      <c r="T830" t="str">
        <f t="shared" si="50"/>
        <v>Yes</v>
      </c>
      <c r="U830" s="65">
        <v>42966</v>
      </c>
      <c r="V830" s="65">
        <v>43911</v>
      </c>
      <c r="W830">
        <v>309</v>
      </c>
      <c r="X830" t="str">
        <f t="shared" si="51"/>
        <v>Active</v>
      </c>
      <c r="Y830" t="s">
        <v>15615</v>
      </c>
    </row>
    <row r="831" spans="1:25" x14ac:dyDescent="0.25">
      <c r="A831">
        <v>830</v>
      </c>
      <c r="B831" t="s">
        <v>15608</v>
      </c>
      <c r="C831">
        <v>1151</v>
      </c>
      <c r="D831" t="str">
        <f>VLOOKUP($C831,Hosts!$A:$O,10,0)</f>
        <v>New York</v>
      </c>
      <c r="E831" s="67">
        <f>INDEX(Hosts!$A:$O,MATCH(Places!$C831,Hosts!$A:$A,0),MATCH(Places!E$1,Hosts!$1:$1,0))</f>
        <v>0.94</v>
      </c>
      <c r="F831" s="67">
        <f>INDEX(Hosts!$A:$O,MATCH(Places!$C831,Hosts!$A:$A,0),MATCH(Places!F$1,Hosts!$1:$1,0))</f>
        <v>0.89</v>
      </c>
      <c r="G831" s="67" t="str">
        <f>INDEX(Hosts!$A:$O,MATCH(Places!$C831,Hosts!$A:$A,0),MATCH(Places!G$1,Hosts!$1:$1,0))</f>
        <v>No</v>
      </c>
      <c r="H831">
        <v>19</v>
      </c>
      <c r="I831" t="str">
        <f>VLOOKUP($H831,Neighborhoods!$A:$C,2,0)</f>
        <v>Manhattan</v>
      </c>
      <c r="J831" t="str">
        <f>VLOOKUP($H831,Neighborhoods!$A:$C,3,0)</f>
        <v>Upper East Side</v>
      </c>
      <c r="K831" t="s">
        <v>1</v>
      </c>
      <c r="L831" t="str">
        <f t="shared" si="48"/>
        <v>Yes</v>
      </c>
      <c r="M831">
        <v>1</v>
      </c>
      <c r="N831" t="str" cm="1">
        <f t="array" ref="N831">_xlfn.IFS(M831&lt;=2,"Small",M831&lt;=5,"Medium",M831&gt;5,"Large")</f>
        <v>Small</v>
      </c>
      <c r="O831" s="50">
        <v>160</v>
      </c>
      <c r="P831" s="67">
        <f t="shared" si="49"/>
        <v>0.03</v>
      </c>
      <c r="Q831" s="52">
        <v>4.59</v>
      </c>
      <c r="R831" s="52" t="str" cm="1">
        <f t="array" ref="R831">_xlfn.IFS(ROUND(Q831,0)=5,"Excellent",ROUND(Q831,0)=4,"Good",ROUND(Q831,0)=3,"Ok",ROUND(Q831,0)&lt;3,"Bad")</f>
        <v>Excellent</v>
      </c>
      <c r="S831">
        <v>32</v>
      </c>
      <c r="T831" t="str">
        <f t="shared" si="50"/>
        <v>No</v>
      </c>
      <c r="U831" s="65">
        <v>41855</v>
      </c>
      <c r="V831" s="65">
        <v>43626</v>
      </c>
      <c r="W831">
        <v>357</v>
      </c>
      <c r="X831" t="str">
        <f t="shared" si="51"/>
        <v>Active</v>
      </c>
      <c r="Y831" t="s">
        <v>15615</v>
      </c>
    </row>
    <row r="832" spans="1:25" x14ac:dyDescent="0.25">
      <c r="A832">
        <v>831</v>
      </c>
      <c r="B832" t="s">
        <v>14075</v>
      </c>
      <c r="C832">
        <v>1714</v>
      </c>
      <c r="D832" t="str">
        <f>VLOOKUP($C832,Hosts!$A:$O,10,0)</f>
        <v>New York</v>
      </c>
      <c r="E832" s="67">
        <f>INDEX(Hosts!$A:$O,MATCH(Places!$C832,Hosts!$A:$A,0),MATCH(Places!E$1,Hosts!$1:$1,0))</f>
        <v>0</v>
      </c>
      <c r="F832" s="67">
        <f>INDEX(Hosts!$A:$O,MATCH(Places!$C832,Hosts!$A:$A,0),MATCH(Places!F$1,Hosts!$1:$1,0))</f>
        <v>0.8</v>
      </c>
      <c r="G832" s="67" t="str">
        <f>INDEX(Hosts!$A:$O,MATCH(Places!$C832,Hosts!$A:$A,0),MATCH(Places!G$1,Hosts!$1:$1,0))</f>
        <v>No</v>
      </c>
      <c r="H832">
        <v>12</v>
      </c>
      <c r="I832" t="str">
        <f>VLOOKUP($H832,Neighborhoods!$A:$C,2,0)</f>
        <v>Brooklyn</v>
      </c>
      <c r="J832" t="str">
        <f>VLOOKUP($H832,Neighborhoods!$A:$C,3,0)</f>
        <v>Williamsburg</v>
      </c>
      <c r="K832" t="s">
        <v>1</v>
      </c>
      <c r="L832" t="str">
        <f t="shared" si="48"/>
        <v>Yes</v>
      </c>
      <c r="M832">
        <v>1</v>
      </c>
      <c r="N832" t="str" cm="1">
        <f t="array" ref="N832">_xlfn.IFS(M832&lt;=2,"Small",M832&lt;=5,"Medium",M832&gt;5,"Large")</f>
        <v>Small</v>
      </c>
      <c r="O832" s="50">
        <v>55</v>
      </c>
      <c r="P832" s="67">
        <f t="shared" si="49"/>
        <v>0.03</v>
      </c>
      <c r="Q832" s="52">
        <v>4.25</v>
      </c>
      <c r="R832" s="52" t="str" cm="1">
        <f t="array" ref="R832">_xlfn.IFS(ROUND(Q832,0)=5,"Excellent",ROUND(Q832,0)=4,"Good",ROUND(Q832,0)=3,"Ok",ROUND(Q832,0)&lt;3,"Bad")</f>
        <v>Good</v>
      </c>
      <c r="S832">
        <v>4</v>
      </c>
      <c r="T832" t="str">
        <f t="shared" si="50"/>
        <v>No</v>
      </c>
      <c r="U832" s="65">
        <v>41875</v>
      </c>
      <c r="V832" s="65">
        <v>43616</v>
      </c>
      <c r="W832">
        <v>365</v>
      </c>
      <c r="X832" t="str">
        <f t="shared" si="51"/>
        <v>Active</v>
      </c>
      <c r="Y832" t="s">
        <v>15616</v>
      </c>
    </row>
    <row r="833" spans="1:25" x14ac:dyDescent="0.25">
      <c r="A833">
        <v>832</v>
      </c>
      <c r="B833" t="s">
        <v>619</v>
      </c>
      <c r="C833">
        <v>3195</v>
      </c>
      <c r="D833" t="str">
        <f>VLOOKUP($C833,Hosts!$A:$O,10,0)</f>
        <v>New York</v>
      </c>
      <c r="E833" s="67">
        <f>INDEX(Hosts!$A:$O,MATCH(Places!$C833,Hosts!$A:$A,0),MATCH(Places!E$1,Hosts!$1:$1,0))</f>
        <v>1</v>
      </c>
      <c r="F833" s="67">
        <f>INDEX(Hosts!$A:$O,MATCH(Places!$C833,Hosts!$A:$A,0),MATCH(Places!F$1,Hosts!$1:$1,0))</f>
        <v>1</v>
      </c>
      <c r="G833" s="67" t="str">
        <f>INDEX(Hosts!$A:$O,MATCH(Places!$C833,Hosts!$A:$A,0),MATCH(Places!G$1,Hosts!$1:$1,0))</f>
        <v>Yes</v>
      </c>
      <c r="H833">
        <v>17</v>
      </c>
      <c r="I833" t="str">
        <f>VLOOKUP($H833,Neighborhoods!$A:$C,2,0)</f>
        <v>Manhattan</v>
      </c>
      <c r="J833" t="str">
        <f>VLOOKUP($H833,Neighborhoods!$A:$C,3,0)</f>
        <v>Hell's Kitchen</v>
      </c>
      <c r="K833" t="s">
        <v>11822</v>
      </c>
      <c r="L833" t="str">
        <f t="shared" si="48"/>
        <v>No</v>
      </c>
      <c r="M833">
        <v>4</v>
      </c>
      <c r="N833" t="str" cm="1">
        <f t="array" ref="N833">_xlfn.IFS(M833&lt;=2,"Small",M833&lt;=5,"Medium",M833&gt;5,"Large")</f>
        <v>Medium</v>
      </c>
      <c r="O833" s="50">
        <v>160</v>
      </c>
      <c r="P833" s="67">
        <f t="shared" si="49"/>
        <v>0.03</v>
      </c>
      <c r="Q833" s="52">
        <v>4.87</v>
      </c>
      <c r="R833" s="52" t="str" cm="1">
        <f t="array" ref="R833">_xlfn.IFS(ROUND(Q833,0)=5,"Excellent",ROUND(Q833,0)=4,"Good",ROUND(Q833,0)=3,"Ok",ROUND(Q833,0)&lt;3,"Bad")</f>
        <v>Excellent</v>
      </c>
      <c r="S833">
        <v>15</v>
      </c>
      <c r="T833" t="str">
        <f t="shared" si="50"/>
        <v>No</v>
      </c>
      <c r="U833" s="65">
        <v>43898</v>
      </c>
      <c r="V833" s="65">
        <v>44051</v>
      </c>
      <c r="W833">
        <v>170</v>
      </c>
      <c r="X833" t="str">
        <f t="shared" si="51"/>
        <v>Active</v>
      </c>
      <c r="Y833" t="s">
        <v>15616</v>
      </c>
    </row>
    <row r="834" spans="1:25" x14ac:dyDescent="0.25">
      <c r="A834">
        <v>833</v>
      </c>
      <c r="B834" t="s">
        <v>621</v>
      </c>
      <c r="C834">
        <v>586</v>
      </c>
      <c r="D834" t="str">
        <f>VLOOKUP($C834,Hosts!$A:$O,10,0)</f>
        <v>New York</v>
      </c>
      <c r="E834" s="67">
        <f>INDEX(Hosts!$A:$O,MATCH(Places!$C834,Hosts!$A:$A,0),MATCH(Places!E$1,Hosts!$1:$1,0))</f>
        <v>1</v>
      </c>
      <c r="F834" s="67">
        <f>INDEX(Hosts!$A:$O,MATCH(Places!$C834,Hosts!$A:$A,0),MATCH(Places!F$1,Hosts!$1:$1,0))</f>
        <v>1</v>
      </c>
      <c r="G834" s="67" t="str">
        <f>INDEX(Hosts!$A:$O,MATCH(Places!$C834,Hosts!$A:$A,0),MATCH(Places!G$1,Hosts!$1:$1,0))</f>
        <v>Yes</v>
      </c>
      <c r="H834">
        <v>9</v>
      </c>
      <c r="I834" t="str">
        <f>VLOOKUP($H834,Neighborhoods!$A:$C,2,0)</f>
        <v>Brooklyn</v>
      </c>
      <c r="J834" t="str">
        <f>VLOOKUP($H834,Neighborhoods!$A:$C,3,0)</f>
        <v>Crown Heights</v>
      </c>
      <c r="K834" t="s">
        <v>11822</v>
      </c>
      <c r="L834" t="str">
        <f t="shared" si="48"/>
        <v>No</v>
      </c>
      <c r="M834">
        <v>2</v>
      </c>
      <c r="N834" t="str" cm="1">
        <f t="array" ref="N834">_xlfn.IFS(M834&lt;=2,"Small",M834&lt;=5,"Medium",M834&gt;5,"Large")</f>
        <v>Small</v>
      </c>
      <c r="O834" s="50">
        <v>160</v>
      </c>
      <c r="P834" s="67">
        <f t="shared" si="49"/>
        <v>0.03</v>
      </c>
      <c r="Q834" s="52">
        <v>4.83</v>
      </c>
      <c r="R834" s="52" t="str" cm="1">
        <f t="array" ref="R834">_xlfn.IFS(ROUND(Q834,0)=5,"Excellent",ROUND(Q834,0)=4,"Good",ROUND(Q834,0)=3,"Ok",ROUND(Q834,0)&lt;3,"Bad")</f>
        <v>Excellent</v>
      </c>
      <c r="S834">
        <v>40</v>
      </c>
      <c r="T834" t="str">
        <f t="shared" si="50"/>
        <v>No</v>
      </c>
      <c r="U834" s="65">
        <v>41949</v>
      </c>
      <c r="V834" s="65">
        <v>43946</v>
      </c>
      <c r="W834">
        <v>363</v>
      </c>
      <c r="X834" t="str">
        <f t="shared" si="51"/>
        <v>Active</v>
      </c>
      <c r="Y834" t="s">
        <v>15615</v>
      </c>
    </row>
    <row r="835" spans="1:25" x14ac:dyDescent="0.25">
      <c r="A835">
        <v>834</v>
      </c>
      <c r="B835" t="s">
        <v>622</v>
      </c>
      <c r="C835">
        <v>1736</v>
      </c>
      <c r="D835" t="str">
        <f>VLOOKUP($C835,Hosts!$A:$O,10,0)</f>
        <v>New York</v>
      </c>
      <c r="E835" s="67">
        <f>INDEX(Hosts!$A:$O,MATCH(Places!$C835,Hosts!$A:$A,0),MATCH(Places!E$1,Hosts!$1:$1,0))</f>
        <v>1</v>
      </c>
      <c r="F835" s="67">
        <f>INDEX(Hosts!$A:$O,MATCH(Places!$C835,Hosts!$A:$A,0),MATCH(Places!F$1,Hosts!$1:$1,0))</f>
        <v>0.93</v>
      </c>
      <c r="G835" s="67" t="str">
        <f>INDEX(Hosts!$A:$O,MATCH(Places!$C835,Hosts!$A:$A,0),MATCH(Places!G$1,Hosts!$1:$1,0))</f>
        <v>Yes</v>
      </c>
      <c r="H835">
        <v>9</v>
      </c>
      <c r="I835" t="str">
        <f>VLOOKUP($H835,Neighborhoods!$A:$C,2,0)</f>
        <v>Brooklyn</v>
      </c>
      <c r="J835" t="str">
        <f>VLOOKUP($H835,Neighborhoods!$A:$C,3,0)</f>
        <v>Crown Heights</v>
      </c>
      <c r="K835" t="s">
        <v>11822</v>
      </c>
      <c r="L835" t="str">
        <f t="shared" ref="L835:L898" si="52">IF(OR(K835="Private room",K835="Shared room"),"Yes","No")</f>
        <v>No</v>
      </c>
      <c r="M835">
        <v>6</v>
      </c>
      <c r="N835" t="str" cm="1">
        <f t="array" ref="N835">_xlfn.IFS(M835&lt;=2,"Small",M835&lt;=5,"Medium",M835&gt;5,"Large")</f>
        <v>Large</v>
      </c>
      <c r="O835" s="50">
        <v>220</v>
      </c>
      <c r="P835" s="67">
        <f t="shared" ref="P835:P898" si="53">VLOOKUP(O835,$AB$1:$AC$5,2)</f>
        <v>0.04</v>
      </c>
      <c r="Q835" s="52">
        <v>4.9000000000000004</v>
      </c>
      <c r="R835" s="52" t="str" cm="1">
        <f t="array" ref="R835">_xlfn.IFS(ROUND(Q835,0)=5,"Excellent",ROUND(Q835,0)=4,"Good",ROUND(Q835,0)=3,"Ok",ROUND(Q835,0)&lt;3,"Bad")</f>
        <v>Excellent</v>
      </c>
      <c r="S835">
        <v>67</v>
      </c>
      <c r="T835" t="str">
        <f t="shared" ref="T835:T898" si="54">IF(AND(Q835&gt;=4.8,S835&gt;100),"Yes","No")</f>
        <v>No</v>
      </c>
      <c r="U835" s="65">
        <v>41851</v>
      </c>
      <c r="V835" s="65">
        <v>43878</v>
      </c>
      <c r="W835">
        <v>273</v>
      </c>
      <c r="X835" t="str">
        <f t="shared" ref="X835:X898" si="55">IF(W835&lt;&gt;0,"Active","Inactive")</f>
        <v>Active</v>
      </c>
      <c r="Y835" t="s">
        <v>15615</v>
      </c>
    </row>
    <row r="836" spans="1:25" x14ac:dyDescent="0.25">
      <c r="A836">
        <v>835</v>
      </c>
      <c r="B836" t="s">
        <v>623</v>
      </c>
      <c r="C836">
        <v>1536</v>
      </c>
      <c r="D836" t="str">
        <f>VLOOKUP($C836,Hosts!$A:$O,10,0)</f>
        <v>New York</v>
      </c>
      <c r="E836" s="67">
        <f>INDEX(Hosts!$A:$O,MATCH(Places!$C836,Hosts!$A:$A,0),MATCH(Places!E$1,Hosts!$1:$1,0))</f>
        <v>0</v>
      </c>
      <c r="F836" s="67">
        <f>INDEX(Hosts!$A:$O,MATCH(Places!$C836,Hosts!$A:$A,0),MATCH(Places!F$1,Hosts!$1:$1,0))</f>
        <v>0.71</v>
      </c>
      <c r="G836" s="67" t="str">
        <f>INDEX(Hosts!$A:$O,MATCH(Places!$C836,Hosts!$A:$A,0),MATCH(Places!G$1,Hosts!$1:$1,0))</f>
        <v>No</v>
      </c>
      <c r="H836">
        <v>25</v>
      </c>
      <c r="I836" t="str">
        <f>VLOOKUP($H836,Neighborhoods!$A:$C,2,0)</f>
        <v>Queens</v>
      </c>
      <c r="J836" t="str">
        <f>VLOOKUP($H836,Neighborhoods!$A:$C,3,0)</f>
        <v>Ridgewood</v>
      </c>
      <c r="K836" t="s">
        <v>1</v>
      </c>
      <c r="L836" t="str">
        <f t="shared" si="52"/>
        <v>Yes</v>
      </c>
      <c r="M836">
        <v>2</v>
      </c>
      <c r="N836" t="str" cm="1">
        <f t="array" ref="N836">_xlfn.IFS(M836&lt;=2,"Small",M836&lt;=5,"Medium",M836&gt;5,"Large")</f>
        <v>Small</v>
      </c>
      <c r="O836" s="50">
        <v>61</v>
      </c>
      <c r="P836" s="67">
        <f t="shared" si="53"/>
        <v>0.03</v>
      </c>
      <c r="Q836" s="52">
        <v>4.57</v>
      </c>
      <c r="R836" s="52" t="str" cm="1">
        <f t="array" ref="R836">_xlfn.IFS(ROUND(Q836,0)=5,"Excellent",ROUND(Q836,0)=4,"Good",ROUND(Q836,0)=3,"Ok",ROUND(Q836,0)&lt;3,"Bad")</f>
        <v>Excellent</v>
      </c>
      <c r="S836">
        <v>157</v>
      </c>
      <c r="T836" t="str">
        <f t="shared" si="54"/>
        <v>No</v>
      </c>
      <c r="U836" s="65">
        <v>41835</v>
      </c>
      <c r="V836" s="65">
        <v>43787</v>
      </c>
      <c r="W836">
        <v>365</v>
      </c>
      <c r="X836" t="str">
        <f t="shared" si="55"/>
        <v>Active</v>
      </c>
      <c r="Y836" t="s">
        <v>15615</v>
      </c>
    </row>
    <row r="837" spans="1:25" x14ac:dyDescent="0.25">
      <c r="A837">
        <v>836</v>
      </c>
      <c r="B837" t="s">
        <v>624</v>
      </c>
      <c r="C837">
        <v>1740</v>
      </c>
      <c r="D837" t="str">
        <f>VLOOKUP($C837,Hosts!$A:$O,10,0)</f>
        <v>New York</v>
      </c>
      <c r="E837" s="67">
        <f>INDEX(Hosts!$A:$O,MATCH(Places!$C837,Hosts!$A:$A,0),MATCH(Places!E$1,Hosts!$1:$1,0))</f>
        <v>1</v>
      </c>
      <c r="F837" s="67">
        <f>INDEX(Hosts!$A:$O,MATCH(Places!$C837,Hosts!$A:$A,0),MATCH(Places!F$1,Hosts!$1:$1,0))</f>
        <v>0.87</v>
      </c>
      <c r="G837" s="67" t="str">
        <f>INDEX(Hosts!$A:$O,MATCH(Places!$C837,Hosts!$A:$A,0),MATCH(Places!G$1,Hosts!$1:$1,0))</f>
        <v>Yes</v>
      </c>
      <c r="H837">
        <v>20</v>
      </c>
      <c r="I837" t="str">
        <f>VLOOKUP($H837,Neighborhoods!$A:$C,2,0)</f>
        <v>Manhattan</v>
      </c>
      <c r="J837" t="str">
        <f>VLOOKUP($H837,Neighborhoods!$A:$C,3,0)</f>
        <v>Upper West Side</v>
      </c>
      <c r="K837" t="s">
        <v>1</v>
      </c>
      <c r="L837" t="str">
        <f t="shared" si="52"/>
        <v>Yes</v>
      </c>
      <c r="M837">
        <v>2</v>
      </c>
      <c r="N837" t="str" cm="1">
        <f t="array" ref="N837">_xlfn.IFS(M837&lt;=2,"Small",M837&lt;=5,"Medium",M837&gt;5,"Large")</f>
        <v>Small</v>
      </c>
      <c r="O837" s="50">
        <v>90</v>
      </c>
      <c r="P837" s="67">
        <f t="shared" si="53"/>
        <v>0.03</v>
      </c>
      <c r="Q837" s="52">
        <v>4.97</v>
      </c>
      <c r="R837" s="52" t="str" cm="1">
        <f t="array" ref="R837">_xlfn.IFS(ROUND(Q837,0)=5,"Excellent",ROUND(Q837,0)=4,"Good",ROUND(Q837,0)=3,"Ok",ROUND(Q837,0)&lt;3,"Bad")</f>
        <v>Excellent</v>
      </c>
      <c r="S837">
        <v>185</v>
      </c>
      <c r="T837" t="str">
        <f t="shared" si="54"/>
        <v>Yes</v>
      </c>
      <c r="U837" s="65">
        <v>42015</v>
      </c>
      <c r="V837" s="65">
        <v>44041</v>
      </c>
      <c r="W837">
        <v>71</v>
      </c>
      <c r="X837" t="str">
        <f t="shared" si="55"/>
        <v>Active</v>
      </c>
      <c r="Y837" t="s">
        <v>15615</v>
      </c>
    </row>
    <row r="838" spans="1:25" x14ac:dyDescent="0.25">
      <c r="A838">
        <v>837</v>
      </c>
      <c r="B838" t="s">
        <v>14433</v>
      </c>
      <c r="C838">
        <v>491</v>
      </c>
      <c r="D838" t="str">
        <f>VLOOKUP($C838,Hosts!$A:$O,10,0)</f>
        <v>New York</v>
      </c>
      <c r="E838" s="67">
        <f>INDEX(Hosts!$A:$O,MATCH(Places!$C838,Hosts!$A:$A,0),MATCH(Places!E$1,Hosts!$1:$1,0))</f>
        <v>1</v>
      </c>
      <c r="F838" s="67">
        <f>INDEX(Hosts!$A:$O,MATCH(Places!$C838,Hosts!$A:$A,0),MATCH(Places!F$1,Hosts!$1:$1,0))</f>
        <v>0.25</v>
      </c>
      <c r="G838" s="67" t="str">
        <f>INDEX(Hosts!$A:$O,MATCH(Places!$C838,Hosts!$A:$A,0),MATCH(Places!G$1,Hosts!$1:$1,0))</f>
        <v>No</v>
      </c>
      <c r="H838">
        <v>12</v>
      </c>
      <c r="I838" t="str">
        <f>VLOOKUP($H838,Neighborhoods!$A:$C,2,0)</f>
        <v>Brooklyn</v>
      </c>
      <c r="J838" t="str">
        <f>VLOOKUP($H838,Neighborhoods!$A:$C,3,0)</f>
        <v>Williamsburg</v>
      </c>
      <c r="K838" t="s">
        <v>11822</v>
      </c>
      <c r="L838" t="str">
        <f t="shared" si="52"/>
        <v>No</v>
      </c>
      <c r="M838">
        <v>3</v>
      </c>
      <c r="N838" t="str" cm="1">
        <f t="array" ref="N838">_xlfn.IFS(M838&lt;=2,"Small",M838&lt;=5,"Medium",M838&gt;5,"Large")</f>
        <v>Medium</v>
      </c>
      <c r="O838" s="50">
        <v>160</v>
      </c>
      <c r="P838" s="67">
        <f t="shared" si="53"/>
        <v>0.03</v>
      </c>
      <c r="Q838" s="52">
        <v>4.67</v>
      </c>
      <c r="R838" s="52" t="str" cm="1">
        <f t="array" ref="R838">_xlfn.IFS(ROUND(Q838,0)=5,"Excellent",ROUND(Q838,0)=4,"Good",ROUND(Q838,0)=3,"Ok",ROUND(Q838,0)&lt;3,"Bad")</f>
        <v>Excellent</v>
      </c>
      <c r="S838">
        <v>3</v>
      </c>
      <c r="T838" t="str">
        <f t="shared" si="54"/>
        <v>No</v>
      </c>
      <c r="U838" s="65">
        <v>41812</v>
      </c>
      <c r="V838" s="65">
        <v>42631</v>
      </c>
      <c r="W838">
        <v>363</v>
      </c>
      <c r="X838" t="str">
        <f t="shared" si="55"/>
        <v>Active</v>
      </c>
      <c r="Y838" t="s">
        <v>15615</v>
      </c>
    </row>
    <row r="839" spans="1:25" x14ac:dyDescent="0.25">
      <c r="A839">
        <v>838</v>
      </c>
      <c r="B839" t="s">
        <v>14848</v>
      </c>
      <c r="C839">
        <v>17</v>
      </c>
      <c r="D839" t="str">
        <f>VLOOKUP($C839,Hosts!$A:$O,10,0)</f>
        <v>New York</v>
      </c>
      <c r="E839" s="67">
        <f>INDEX(Hosts!$A:$O,MATCH(Places!$C839,Hosts!$A:$A,0),MATCH(Places!E$1,Hosts!$1:$1,0))</f>
        <v>1</v>
      </c>
      <c r="F839" s="67">
        <f>INDEX(Hosts!$A:$O,MATCH(Places!$C839,Hosts!$A:$A,0),MATCH(Places!F$1,Hosts!$1:$1,0))</f>
        <v>0.14000000000000001</v>
      </c>
      <c r="G839" s="67" t="str">
        <f>INDEX(Hosts!$A:$O,MATCH(Places!$C839,Hosts!$A:$A,0),MATCH(Places!G$1,Hosts!$1:$1,0))</f>
        <v>No</v>
      </c>
      <c r="H839">
        <v>12</v>
      </c>
      <c r="I839" t="str">
        <f>VLOOKUP($H839,Neighborhoods!$A:$C,2,0)</f>
        <v>Brooklyn</v>
      </c>
      <c r="J839" t="str">
        <f>VLOOKUP($H839,Neighborhoods!$A:$C,3,0)</f>
        <v>Williamsburg</v>
      </c>
      <c r="K839" t="s">
        <v>11822</v>
      </c>
      <c r="L839" t="str">
        <f t="shared" si="52"/>
        <v>No</v>
      </c>
      <c r="M839">
        <v>2</v>
      </c>
      <c r="N839" t="str" cm="1">
        <f t="array" ref="N839">_xlfn.IFS(M839&lt;=2,"Small",M839&lt;=5,"Medium",M839&gt;5,"Large")</f>
        <v>Small</v>
      </c>
      <c r="O839" s="50">
        <v>150</v>
      </c>
      <c r="P839" s="67">
        <f t="shared" si="53"/>
        <v>0.03</v>
      </c>
      <c r="Q839" s="52">
        <v>5</v>
      </c>
      <c r="R839" s="52" t="str" cm="1">
        <f t="array" ref="R839">_xlfn.IFS(ROUND(Q839,0)=5,"Excellent",ROUND(Q839,0)=4,"Good",ROUND(Q839,0)=3,"Ok",ROUND(Q839,0)&lt;3,"Bad")</f>
        <v>Excellent</v>
      </c>
      <c r="S839">
        <v>40</v>
      </c>
      <c r="T839" t="str">
        <f t="shared" si="54"/>
        <v>No</v>
      </c>
      <c r="U839" s="65">
        <v>42191</v>
      </c>
      <c r="V839" s="65">
        <v>43829</v>
      </c>
      <c r="W839">
        <v>227</v>
      </c>
      <c r="X839" t="str">
        <f t="shared" si="55"/>
        <v>Active</v>
      </c>
      <c r="Y839" t="s">
        <v>15615</v>
      </c>
    </row>
    <row r="840" spans="1:25" x14ac:dyDescent="0.25">
      <c r="A840">
        <v>839</v>
      </c>
      <c r="B840" t="s">
        <v>625</v>
      </c>
      <c r="C840">
        <v>1575</v>
      </c>
      <c r="D840" t="str">
        <f>VLOOKUP($C840,Hosts!$A:$O,10,0)</f>
        <v>New York</v>
      </c>
      <c r="E840" s="67">
        <f>INDEX(Hosts!$A:$O,MATCH(Places!$C840,Hosts!$A:$A,0),MATCH(Places!E$1,Hosts!$1:$1,0))</f>
        <v>1</v>
      </c>
      <c r="F840" s="67">
        <f>INDEX(Hosts!$A:$O,MATCH(Places!$C840,Hosts!$A:$A,0),MATCH(Places!F$1,Hosts!$1:$1,0))</f>
        <v>0.67</v>
      </c>
      <c r="G840" s="67" t="str">
        <f>INDEX(Hosts!$A:$O,MATCH(Places!$C840,Hosts!$A:$A,0),MATCH(Places!G$1,Hosts!$1:$1,0))</f>
        <v>No</v>
      </c>
      <c r="H840">
        <v>9</v>
      </c>
      <c r="I840" t="str">
        <f>VLOOKUP($H840,Neighborhoods!$A:$C,2,0)</f>
        <v>Brooklyn</v>
      </c>
      <c r="J840" t="str">
        <f>VLOOKUP($H840,Neighborhoods!$A:$C,3,0)</f>
        <v>Crown Heights</v>
      </c>
      <c r="K840" t="s">
        <v>1</v>
      </c>
      <c r="L840" t="str">
        <f t="shared" si="52"/>
        <v>Yes</v>
      </c>
      <c r="M840">
        <v>2</v>
      </c>
      <c r="N840" t="str" cm="1">
        <f t="array" ref="N840">_xlfn.IFS(M840&lt;=2,"Small",M840&lt;=5,"Medium",M840&gt;5,"Large")</f>
        <v>Small</v>
      </c>
      <c r="O840" s="50">
        <v>52</v>
      </c>
      <c r="P840" s="67">
        <f t="shared" si="53"/>
        <v>0.03</v>
      </c>
      <c r="Q840" s="52">
        <v>4.41</v>
      </c>
      <c r="R840" s="52" t="str" cm="1">
        <f t="array" ref="R840">_xlfn.IFS(ROUND(Q840,0)=5,"Excellent",ROUND(Q840,0)=4,"Good",ROUND(Q840,0)=3,"Ok",ROUND(Q840,0)&lt;3,"Bad")</f>
        <v>Good</v>
      </c>
      <c r="S840">
        <v>37</v>
      </c>
      <c r="T840" t="str">
        <f t="shared" si="54"/>
        <v>No</v>
      </c>
      <c r="U840" s="65">
        <v>41818</v>
      </c>
      <c r="V840" s="65">
        <v>42798</v>
      </c>
      <c r="W840">
        <v>0</v>
      </c>
      <c r="X840" t="str">
        <f t="shared" si="55"/>
        <v>Inactive</v>
      </c>
      <c r="Y840" t="s">
        <v>15615</v>
      </c>
    </row>
    <row r="841" spans="1:25" x14ac:dyDescent="0.25">
      <c r="A841">
        <v>840</v>
      </c>
      <c r="B841" t="s">
        <v>15216</v>
      </c>
      <c r="C841">
        <v>1745</v>
      </c>
      <c r="D841" t="str">
        <f>VLOOKUP($C841,Hosts!$A:$O,10,0)</f>
        <v>New York</v>
      </c>
      <c r="E841" s="67">
        <f>INDEX(Hosts!$A:$O,MATCH(Places!$C841,Hosts!$A:$A,0),MATCH(Places!E$1,Hosts!$1:$1,0))</f>
        <v>1</v>
      </c>
      <c r="F841" s="67">
        <f>INDEX(Hosts!$A:$O,MATCH(Places!$C841,Hosts!$A:$A,0),MATCH(Places!F$1,Hosts!$1:$1,0))</f>
        <v>0.5</v>
      </c>
      <c r="G841" s="67" t="str">
        <f>INDEX(Hosts!$A:$O,MATCH(Places!$C841,Hosts!$A:$A,0),MATCH(Places!G$1,Hosts!$1:$1,0))</f>
        <v>No</v>
      </c>
      <c r="H841">
        <v>24</v>
      </c>
      <c r="I841" t="str">
        <f>VLOOKUP($H841,Neighborhoods!$A:$C,2,0)</f>
        <v>Queens</v>
      </c>
      <c r="J841" t="str">
        <f>VLOOKUP($H841,Neighborhoods!$A:$C,3,0)</f>
        <v>Long Island City</v>
      </c>
      <c r="K841" t="s">
        <v>1</v>
      </c>
      <c r="L841" t="str">
        <f t="shared" si="52"/>
        <v>Yes</v>
      </c>
      <c r="M841">
        <v>3</v>
      </c>
      <c r="N841" t="str" cm="1">
        <f t="array" ref="N841">_xlfn.IFS(M841&lt;=2,"Small",M841&lt;=5,"Medium",M841&gt;5,"Large")</f>
        <v>Medium</v>
      </c>
      <c r="O841" s="50">
        <v>90</v>
      </c>
      <c r="P841" s="67">
        <f t="shared" si="53"/>
        <v>0.03</v>
      </c>
      <c r="Q841" s="52">
        <v>4.95</v>
      </c>
      <c r="R841" s="52" t="str" cm="1">
        <f t="array" ref="R841">_xlfn.IFS(ROUND(Q841,0)=5,"Excellent",ROUND(Q841,0)=4,"Good",ROUND(Q841,0)=3,"Ok",ROUND(Q841,0)&lt;3,"Bad")</f>
        <v>Excellent</v>
      </c>
      <c r="S841">
        <v>44</v>
      </c>
      <c r="T841" t="str">
        <f t="shared" si="54"/>
        <v>No</v>
      </c>
      <c r="U841" s="65">
        <v>41861</v>
      </c>
      <c r="V841" s="65">
        <v>43758</v>
      </c>
      <c r="W841">
        <v>139</v>
      </c>
      <c r="X841" t="str">
        <f t="shared" si="55"/>
        <v>Active</v>
      </c>
      <c r="Y841" t="s">
        <v>15615</v>
      </c>
    </row>
    <row r="842" spans="1:25" x14ac:dyDescent="0.25">
      <c r="A842">
        <v>841</v>
      </c>
      <c r="B842" t="s">
        <v>13557</v>
      </c>
      <c r="C842">
        <v>1746</v>
      </c>
      <c r="D842" t="str">
        <f>VLOOKUP($C842,Hosts!$A:$O,10,0)</f>
        <v>New York</v>
      </c>
      <c r="E842" s="67">
        <f>INDEX(Hosts!$A:$O,MATCH(Places!$C842,Hosts!$A:$A,0),MATCH(Places!E$1,Hosts!$1:$1,0))</f>
        <v>1</v>
      </c>
      <c r="F842" s="67">
        <f>INDEX(Hosts!$A:$O,MATCH(Places!$C842,Hosts!$A:$A,0),MATCH(Places!F$1,Hosts!$1:$1,0))</f>
        <v>0.93</v>
      </c>
      <c r="G842" s="67" t="str">
        <f>INDEX(Hosts!$A:$O,MATCH(Places!$C842,Hosts!$A:$A,0),MATCH(Places!G$1,Hosts!$1:$1,0))</f>
        <v>No</v>
      </c>
      <c r="H842">
        <v>16</v>
      </c>
      <c r="I842" t="str">
        <f>VLOOKUP($H842,Neighborhoods!$A:$C,2,0)</f>
        <v>Manhattan</v>
      </c>
      <c r="J842" t="str">
        <f>VLOOKUP($H842,Neighborhoods!$A:$C,3,0)</f>
        <v>Harlem</v>
      </c>
      <c r="K842" t="s">
        <v>1</v>
      </c>
      <c r="L842" t="str">
        <f t="shared" si="52"/>
        <v>Yes</v>
      </c>
      <c r="M842">
        <v>1</v>
      </c>
      <c r="N842" t="str" cm="1">
        <f t="array" ref="N842">_xlfn.IFS(M842&lt;=2,"Small",M842&lt;=5,"Medium",M842&gt;5,"Large")</f>
        <v>Small</v>
      </c>
      <c r="O842" s="50">
        <v>45</v>
      </c>
      <c r="P842" s="67">
        <f t="shared" si="53"/>
        <v>0.03</v>
      </c>
      <c r="Q842" s="52">
        <v>4.79</v>
      </c>
      <c r="R842" s="52" t="str" cm="1">
        <f t="array" ref="R842">_xlfn.IFS(ROUND(Q842,0)=5,"Excellent",ROUND(Q842,0)=4,"Good",ROUND(Q842,0)=3,"Ok",ROUND(Q842,0)&lt;3,"Bad")</f>
        <v>Excellent</v>
      </c>
      <c r="S842">
        <v>192</v>
      </c>
      <c r="T842" t="str">
        <f t="shared" si="54"/>
        <v>No</v>
      </c>
      <c r="U842" s="65">
        <v>41813</v>
      </c>
      <c r="V842" s="65">
        <v>43898</v>
      </c>
      <c r="W842">
        <v>242</v>
      </c>
      <c r="X842" t="str">
        <f t="shared" si="55"/>
        <v>Active</v>
      </c>
      <c r="Y842" t="s">
        <v>15615</v>
      </c>
    </row>
    <row r="843" spans="1:25" x14ac:dyDescent="0.25">
      <c r="A843">
        <v>842</v>
      </c>
      <c r="B843" t="s">
        <v>13661</v>
      </c>
      <c r="C843">
        <v>1748</v>
      </c>
      <c r="D843" t="str">
        <f>VLOOKUP($C843,Hosts!$A:$O,10,0)</f>
        <v>New York</v>
      </c>
      <c r="E843" s="67">
        <f>INDEX(Hosts!$A:$O,MATCH(Places!$C843,Hosts!$A:$A,0),MATCH(Places!E$1,Hosts!$1:$1,0))</f>
        <v>0.5</v>
      </c>
      <c r="F843" s="67">
        <f>INDEX(Hosts!$A:$O,MATCH(Places!$C843,Hosts!$A:$A,0),MATCH(Places!F$1,Hosts!$1:$1,0))</f>
        <v>1</v>
      </c>
      <c r="G843" s="67" t="str">
        <f>INDEX(Hosts!$A:$O,MATCH(Places!$C843,Hosts!$A:$A,0),MATCH(Places!G$1,Hosts!$1:$1,0))</f>
        <v>No</v>
      </c>
      <c r="H843">
        <v>16</v>
      </c>
      <c r="I843" t="str">
        <f>VLOOKUP($H843,Neighborhoods!$A:$C,2,0)</f>
        <v>Manhattan</v>
      </c>
      <c r="J843" t="str">
        <f>VLOOKUP($H843,Neighborhoods!$A:$C,3,0)</f>
        <v>Harlem</v>
      </c>
      <c r="K843" t="s">
        <v>1</v>
      </c>
      <c r="L843" t="str">
        <f t="shared" si="52"/>
        <v>Yes</v>
      </c>
      <c r="M843">
        <v>1</v>
      </c>
      <c r="N843" t="str" cm="1">
        <f t="array" ref="N843">_xlfn.IFS(M843&lt;=2,"Small",M843&lt;=5,"Medium",M843&gt;5,"Large")</f>
        <v>Small</v>
      </c>
      <c r="O843" s="50">
        <v>65</v>
      </c>
      <c r="P843" s="67">
        <f t="shared" si="53"/>
        <v>0.03</v>
      </c>
      <c r="Q843" s="52">
        <v>4.58</v>
      </c>
      <c r="R843" s="52" t="str" cm="1">
        <f t="array" ref="R843">_xlfn.IFS(ROUND(Q843,0)=5,"Excellent",ROUND(Q843,0)=4,"Good",ROUND(Q843,0)=3,"Ok",ROUND(Q843,0)&lt;3,"Bad")</f>
        <v>Excellent</v>
      </c>
      <c r="S843">
        <v>12</v>
      </c>
      <c r="T843" t="str">
        <f t="shared" si="54"/>
        <v>No</v>
      </c>
      <c r="U843" s="65">
        <v>41869</v>
      </c>
      <c r="V843" s="65">
        <v>43905</v>
      </c>
      <c r="W843">
        <v>227</v>
      </c>
      <c r="X843" t="str">
        <f t="shared" si="55"/>
        <v>Active</v>
      </c>
      <c r="Y843" t="s">
        <v>15616</v>
      </c>
    </row>
    <row r="844" spans="1:25" x14ac:dyDescent="0.25">
      <c r="A844">
        <v>843</v>
      </c>
      <c r="B844" t="s">
        <v>626</v>
      </c>
      <c r="C844">
        <v>1749</v>
      </c>
      <c r="D844" t="str">
        <f>VLOOKUP($C844,Hosts!$A:$O,10,0)</f>
        <v>Sardinia</v>
      </c>
      <c r="E844" s="67">
        <f>INDEX(Hosts!$A:$O,MATCH(Places!$C844,Hosts!$A:$A,0),MATCH(Places!E$1,Hosts!$1:$1,0))</f>
        <v>0.5</v>
      </c>
      <c r="F844" s="67">
        <f>INDEX(Hosts!$A:$O,MATCH(Places!$C844,Hosts!$A:$A,0),MATCH(Places!F$1,Hosts!$1:$1,0))</f>
        <v>1</v>
      </c>
      <c r="G844" s="67" t="str">
        <f>INDEX(Hosts!$A:$O,MATCH(Places!$C844,Hosts!$A:$A,0),MATCH(Places!G$1,Hosts!$1:$1,0))</f>
        <v>No</v>
      </c>
      <c r="H844">
        <v>12</v>
      </c>
      <c r="I844" t="str">
        <f>VLOOKUP($H844,Neighborhoods!$A:$C,2,0)</f>
        <v>Brooklyn</v>
      </c>
      <c r="J844" t="str">
        <f>VLOOKUP($H844,Neighborhoods!$A:$C,3,0)</f>
        <v>Williamsburg</v>
      </c>
      <c r="K844" t="s">
        <v>11822</v>
      </c>
      <c r="L844" t="str">
        <f t="shared" si="52"/>
        <v>No</v>
      </c>
      <c r="M844">
        <v>2</v>
      </c>
      <c r="N844" t="str" cm="1">
        <f t="array" ref="N844">_xlfn.IFS(M844&lt;=2,"Small",M844&lt;=5,"Medium",M844&gt;5,"Large")</f>
        <v>Small</v>
      </c>
      <c r="O844" s="50">
        <v>158</v>
      </c>
      <c r="P844" s="67">
        <f t="shared" si="53"/>
        <v>0.03</v>
      </c>
      <c r="Q844" s="52">
        <v>4.88</v>
      </c>
      <c r="R844" s="52" t="str" cm="1">
        <f t="array" ref="R844">_xlfn.IFS(ROUND(Q844,0)=5,"Excellent",ROUND(Q844,0)=4,"Good",ROUND(Q844,0)=3,"Ok",ROUND(Q844,0)&lt;3,"Bad")</f>
        <v>Excellent</v>
      </c>
      <c r="S844">
        <v>17</v>
      </c>
      <c r="T844" t="str">
        <f t="shared" si="54"/>
        <v>No</v>
      </c>
      <c r="U844" s="65">
        <v>41840</v>
      </c>
      <c r="V844" s="65">
        <v>42940</v>
      </c>
      <c r="W844">
        <v>0</v>
      </c>
      <c r="X844" t="str">
        <f t="shared" si="55"/>
        <v>Inactive</v>
      </c>
      <c r="Y844" t="s">
        <v>15615</v>
      </c>
    </row>
    <row r="845" spans="1:25" x14ac:dyDescent="0.25">
      <c r="A845">
        <v>844</v>
      </c>
      <c r="B845" t="s">
        <v>627</v>
      </c>
      <c r="C845">
        <v>1378</v>
      </c>
      <c r="D845" t="str">
        <f>VLOOKUP($C845,Hosts!$A:$O,10,0)</f>
        <v>New York</v>
      </c>
      <c r="E845" s="67">
        <f>INDEX(Hosts!$A:$O,MATCH(Places!$C845,Hosts!$A:$A,0),MATCH(Places!E$1,Hosts!$1:$1,0))</f>
        <v>1</v>
      </c>
      <c r="F845" s="67">
        <f>INDEX(Hosts!$A:$O,MATCH(Places!$C845,Hosts!$A:$A,0),MATCH(Places!F$1,Hosts!$1:$1,0))</f>
        <v>0.5</v>
      </c>
      <c r="G845" s="67" t="str">
        <f>INDEX(Hosts!$A:$O,MATCH(Places!$C845,Hosts!$A:$A,0),MATCH(Places!G$1,Hosts!$1:$1,0))</f>
        <v>Yes</v>
      </c>
      <c r="H845">
        <v>25</v>
      </c>
      <c r="I845" t="str">
        <f>VLOOKUP($H845,Neighborhoods!$A:$C,2,0)</f>
        <v>Queens</v>
      </c>
      <c r="J845" t="str">
        <f>VLOOKUP($H845,Neighborhoods!$A:$C,3,0)</f>
        <v>Ridgewood</v>
      </c>
      <c r="K845" t="s">
        <v>11822</v>
      </c>
      <c r="L845" t="str">
        <f t="shared" si="52"/>
        <v>No</v>
      </c>
      <c r="M845">
        <v>2</v>
      </c>
      <c r="N845" t="str" cm="1">
        <f t="array" ref="N845">_xlfn.IFS(M845&lt;=2,"Small",M845&lt;=5,"Medium",M845&gt;5,"Large")</f>
        <v>Small</v>
      </c>
      <c r="O845" s="50">
        <v>79</v>
      </c>
      <c r="P845" s="67">
        <f t="shared" si="53"/>
        <v>0.03</v>
      </c>
      <c r="Q845" s="52">
        <v>4.8499999999999996</v>
      </c>
      <c r="R845" s="52" t="str" cm="1">
        <f t="array" ref="R845">_xlfn.IFS(ROUND(Q845,0)=5,"Excellent",ROUND(Q845,0)=4,"Good",ROUND(Q845,0)=3,"Ok",ROUND(Q845,0)&lt;3,"Bad")</f>
        <v>Excellent</v>
      </c>
      <c r="S845">
        <v>13</v>
      </c>
      <c r="T845" t="str">
        <f t="shared" si="54"/>
        <v>No</v>
      </c>
      <c r="U845" s="65">
        <v>41996</v>
      </c>
      <c r="V845" s="65">
        <v>43916</v>
      </c>
      <c r="W845">
        <v>251</v>
      </c>
      <c r="X845" t="str">
        <f t="shared" si="55"/>
        <v>Active</v>
      </c>
      <c r="Y845" t="s">
        <v>15615</v>
      </c>
    </row>
    <row r="846" spans="1:25" x14ac:dyDescent="0.25">
      <c r="A846">
        <v>845</v>
      </c>
      <c r="B846" t="s">
        <v>15392</v>
      </c>
      <c r="C846">
        <v>1753</v>
      </c>
      <c r="D846" t="str">
        <f>VLOOKUP($C846,Hosts!$A:$O,10,0)</f>
        <v>New York</v>
      </c>
      <c r="E846" s="67">
        <f>INDEX(Hosts!$A:$O,MATCH(Places!$C846,Hosts!$A:$A,0),MATCH(Places!E$1,Hosts!$1:$1,0))</f>
        <v>0.96</v>
      </c>
      <c r="F846" s="67">
        <f>INDEX(Hosts!$A:$O,MATCH(Places!$C846,Hosts!$A:$A,0),MATCH(Places!F$1,Hosts!$1:$1,0))</f>
        <v>0</v>
      </c>
      <c r="G846" s="67" t="str">
        <f>INDEX(Hosts!$A:$O,MATCH(Places!$C846,Hosts!$A:$A,0),MATCH(Places!G$1,Hosts!$1:$1,0))</f>
        <v>No</v>
      </c>
      <c r="H846">
        <v>15</v>
      </c>
      <c r="I846" t="str">
        <f>VLOOKUP($H846,Neighborhoods!$A:$C,2,0)</f>
        <v>Manhattan</v>
      </c>
      <c r="J846" t="str">
        <f>VLOOKUP($H846,Neighborhoods!$A:$C,3,0)</f>
        <v>East Village</v>
      </c>
      <c r="K846" t="s">
        <v>11822</v>
      </c>
      <c r="L846" t="str">
        <f t="shared" si="52"/>
        <v>No</v>
      </c>
      <c r="M846">
        <v>4</v>
      </c>
      <c r="N846" t="str" cm="1">
        <f t="array" ref="N846">_xlfn.IFS(M846&lt;=2,"Small",M846&lt;=5,"Medium",M846&gt;5,"Large")</f>
        <v>Medium</v>
      </c>
      <c r="O846" s="50">
        <v>75</v>
      </c>
      <c r="P846" s="67">
        <f t="shared" si="53"/>
        <v>0.03</v>
      </c>
      <c r="Q846" s="52">
        <v>4.25</v>
      </c>
      <c r="R846" s="52" t="str" cm="1">
        <f t="array" ref="R846">_xlfn.IFS(ROUND(Q846,0)=5,"Excellent",ROUND(Q846,0)=4,"Good",ROUND(Q846,0)=3,"Ok",ROUND(Q846,0)&lt;3,"Bad")</f>
        <v>Good</v>
      </c>
      <c r="S846">
        <v>8</v>
      </c>
      <c r="T846" t="str">
        <f t="shared" si="54"/>
        <v>No</v>
      </c>
      <c r="U846" s="65">
        <v>41847</v>
      </c>
      <c r="V846" s="65">
        <v>42808</v>
      </c>
      <c r="W846">
        <v>274</v>
      </c>
      <c r="X846" t="str">
        <f t="shared" si="55"/>
        <v>Active</v>
      </c>
      <c r="Y846" t="s">
        <v>15615</v>
      </c>
    </row>
    <row r="847" spans="1:25" x14ac:dyDescent="0.25">
      <c r="A847">
        <v>846</v>
      </c>
      <c r="B847" t="s">
        <v>628</v>
      </c>
      <c r="C847">
        <v>1715</v>
      </c>
      <c r="D847" t="str">
        <f>VLOOKUP($C847,Hosts!$A:$O,10,0)</f>
        <v>New York</v>
      </c>
      <c r="E847" s="67">
        <f>INDEX(Hosts!$A:$O,MATCH(Places!$C847,Hosts!$A:$A,0),MATCH(Places!E$1,Hosts!$1:$1,0))</f>
        <v>1</v>
      </c>
      <c r="F847" s="67">
        <f>INDEX(Hosts!$A:$O,MATCH(Places!$C847,Hosts!$A:$A,0),MATCH(Places!F$1,Hosts!$1:$1,0))</f>
        <v>0.98</v>
      </c>
      <c r="G847" s="67" t="str">
        <f>INDEX(Hosts!$A:$O,MATCH(Places!$C847,Hosts!$A:$A,0),MATCH(Places!G$1,Hosts!$1:$1,0))</f>
        <v>Yes</v>
      </c>
      <c r="H847">
        <v>1</v>
      </c>
      <c r="I847" t="str">
        <f>VLOOKUP($H847,Neighborhoods!$A:$C,2,0)</f>
        <v>Bronx</v>
      </c>
      <c r="J847" t="str">
        <f>VLOOKUP($H847,Neighborhoods!$A:$C,3,0)</f>
        <v>Allerton</v>
      </c>
      <c r="K847" t="s">
        <v>1</v>
      </c>
      <c r="L847" t="str">
        <f t="shared" si="52"/>
        <v>Yes</v>
      </c>
      <c r="M847">
        <v>1</v>
      </c>
      <c r="N847" t="str" cm="1">
        <f t="array" ref="N847">_xlfn.IFS(M847&lt;=2,"Small",M847&lt;=5,"Medium",M847&gt;5,"Large")</f>
        <v>Small</v>
      </c>
      <c r="O847" s="50">
        <v>45</v>
      </c>
      <c r="P847" s="67">
        <f t="shared" si="53"/>
        <v>0.03</v>
      </c>
      <c r="Q847" s="52">
        <v>4.95</v>
      </c>
      <c r="R847" s="52" t="str" cm="1">
        <f t="array" ref="R847">_xlfn.IFS(ROUND(Q847,0)=5,"Excellent",ROUND(Q847,0)=4,"Good",ROUND(Q847,0)=3,"Ok",ROUND(Q847,0)&lt;3,"Bad")</f>
        <v>Excellent</v>
      </c>
      <c r="S847">
        <v>119</v>
      </c>
      <c r="T847" t="str">
        <f t="shared" si="54"/>
        <v>Yes</v>
      </c>
      <c r="U847" s="65">
        <v>41825</v>
      </c>
      <c r="V847" s="65">
        <v>43806</v>
      </c>
      <c r="W847">
        <v>238</v>
      </c>
      <c r="X847" t="str">
        <f t="shared" si="55"/>
        <v>Active</v>
      </c>
      <c r="Y847" t="s">
        <v>15615</v>
      </c>
    </row>
    <row r="848" spans="1:25" x14ac:dyDescent="0.25">
      <c r="A848">
        <v>847</v>
      </c>
      <c r="B848" t="s">
        <v>629</v>
      </c>
      <c r="C848">
        <v>1073</v>
      </c>
      <c r="D848" t="str">
        <f>VLOOKUP($C848,Hosts!$A:$O,10,0)</f>
        <v>New York</v>
      </c>
      <c r="E848" s="67">
        <f>INDEX(Hosts!$A:$O,MATCH(Places!$C848,Hosts!$A:$A,0),MATCH(Places!E$1,Hosts!$1:$1,0))</f>
        <v>1</v>
      </c>
      <c r="F848" s="67">
        <f>INDEX(Hosts!$A:$O,MATCH(Places!$C848,Hosts!$A:$A,0),MATCH(Places!F$1,Hosts!$1:$1,0))</f>
        <v>0.82</v>
      </c>
      <c r="G848" s="67" t="str">
        <f>INDEX(Hosts!$A:$O,MATCH(Places!$C848,Hosts!$A:$A,0),MATCH(Places!G$1,Hosts!$1:$1,0))</f>
        <v>Yes</v>
      </c>
      <c r="H848">
        <v>14</v>
      </c>
      <c r="I848" t="str">
        <f>VLOOKUP($H848,Neighborhoods!$A:$C,2,0)</f>
        <v>Manhattan</v>
      </c>
      <c r="J848" t="str">
        <f>VLOOKUP($H848,Neighborhoods!$A:$C,3,0)</f>
        <v>East Harlem</v>
      </c>
      <c r="K848" t="s">
        <v>11822</v>
      </c>
      <c r="L848" t="str">
        <f t="shared" si="52"/>
        <v>No</v>
      </c>
      <c r="M848">
        <v>2</v>
      </c>
      <c r="N848" t="str" cm="1">
        <f t="array" ref="N848">_xlfn.IFS(M848&lt;=2,"Small",M848&lt;=5,"Medium",M848&gt;5,"Large")</f>
        <v>Small</v>
      </c>
      <c r="O848" s="50">
        <v>85</v>
      </c>
      <c r="P848" s="67">
        <f t="shared" si="53"/>
        <v>0.03</v>
      </c>
      <c r="Q848" s="52">
        <v>4.91</v>
      </c>
      <c r="R848" s="52" t="str" cm="1">
        <f t="array" ref="R848">_xlfn.IFS(ROUND(Q848,0)=5,"Excellent",ROUND(Q848,0)=4,"Good",ROUND(Q848,0)=3,"Ok",ROUND(Q848,0)&lt;3,"Bad")</f>
        <v>Excellent</v>
      </c>
      <c r="S848">
        <v>252</v>
      </c>
      <c r="T848" t="str">
        <f t="shared" si="54"/>
        <v>Yes</v>
      </c>
      <c r="U848" s="65">
        <v>41828</v>
      </c>
      <c r="V848" s="65">
        <v>43902</v>
      </c>
      <c r="W848">
        <v>162</v>
      </c>
      <c r="X848" t="str">
        <f t="shared" si="55"/>
        <v>Active</v>
      </c>
      <c r="Y848" t="s">
        <v>15615</v>
      </c>
    </row>
    <row r="849" spans="1:25" x14ac:dyDescent="0.25">
      <c r="A849">
        <v>848</v>
      </c>
      <c r="B849" t="s">
        <v>630</v>
      </c>
      <c r="C849">
        <v>1755</v>
      </c>
      <c r="D849" t="str">
        <f>VLOOKUP($C849,Hosts!$A:$O,10,0)</f>
        <v>New York</v>
      </c>
      <c r="E849" s="67">
        <f>INDEX(Hosts!$A:$O,MATCH(Places!$C849,Hosts!$A:$A,0),MATCH(Places!E$1,Hosts!$1:$1,0))</f>
        <v>0.5</v>
      </c>
      <c r="F849" s="67">
        <f>INDEX(Hosts!$A:$O,MATCH(Places!$C849,Hosts!$A:$A,0),MATCH(Places!F$1,Hosts!$1:$1,0))</f>
        <v>0.88</v>
      </c>
      <c r="G849" s="67" t="str">
        <f>INDEX(Hosts!$A:$O,MATCH(Places!$C849,Hosts!$A:$A,0),MATCH(Places!G$1,Hosts!$1:$1,0))</f>
        <v>No</v>
      </c>
      <c r="H849">
        <v>16</v>
      </c>
      <c r="I849" t="str">
        <f>VLOOKUP($H849,Neighborhoods!$A:$C,2,0)</f>
        <v>Manhattan</v>
      </c>
      <c r="J849" t="str">
        <f>VLOOKUP($H849,Neighborhoods!$A:$C,3,0)</f>
        <v>Harlem</v>
      </c>
      <c r="K849" t="s">
        <v>11822</v>
      </c>
      <c r="L849" t="str">
        <f t="shared" si="52"/>
        <v>No</v>
      </c>
      <c r="M849">
        <v>2</v>
      </c>
      <c r="N849" t="str" cm="1">
        <f t="array" ref="N849">_xlfn.IFS(M849&lt;=2,"Small",M849&lt;=5,"Medium",M849&gt;5,"Large")</f>
        <v>Small</v>
      </c>
      <c r="O849" s="50">
        <v>85</v>
      </c>
      <c r="P849" s="67">
        <f t="shared" si="53"/>
        <v>0.03</v>
      </c>
      <c r="Q849" s="52">
        <v>4.83</v>
      </c>
      <c r="R849" s="52" t="str" cm="1">
        <f t="array" ref="R849">_xlfn.IFS(ROUND(Q849,0)=5,"Excellent",ROUND(Q849,0)=4,"Good",ROUND(Q849,0)=3,"Ok",ROUND(Q849,0)&lt;3,"Bad")</f>
        <v>Excellent</v>
      </c>
      <c r="S849">
        <v>40</v>
      </c>
      <c r="T849" t="str">
        <f t="shared" si="54"/>
        <v>No</v>
      </c>
      <c r="U849" s="65">
        <v>41872</v>
      </c>
      <c r="V849" s="65">
        <v>43816</v>
      </c>
      <c r="W849">
        <v>272</v>
      </c>
      <c r="X849" t="str">
        <f t="shared" si="55"/>
        <v>Active</v>
      </c>
      <c r="Y849" t="s">
        <v>15616</v>
      </c>
    </row>
    <row r="850" spans="1:25" x14ac:dyDescent="0.25">
      <c r="A850">
        <v>849</v>
      </c>
      <c r="B850" t="s">
        <v>15081</v>
      </c>
      <c r="C850">
        <v>1756</v>
      </c>
      <c r="D850" t="str">
        <f>VLOOKUP($C850,Hosts!$A:$O,10,0)</f>
        <v>New York</v>
      </c>
      <c r="E850" s="67">
        <f>INDEX(Hosts!$A:$O,MATCH(Places!$C850,Hosts!$A:$A,0),MATCH(Places!E$1,Hosts!$1:$1,0))</f>
        <v>1</v>
      </c>
      <c r="F850" s="67">
        <f>INDEX(Hosts!$A:$O,MATCH(Places!$C850,Hosts!$A:$A,0),MATCH(Places!F$1,Hosts!$1:$1,0))</f>
        <v>1</v>
      </c>
      <c r="G850" s="67" t="str">
        <f>INDEX(Hosts!$A:$O,MATCH(Places!$C850,Hosts!$A:$A,0),MATCH(Places!G$1,Hosts!$1:$1,0))</f>
        <v>No</v>
      </c>
      <c r="H850">
        <v>14</v>
      </c>
      <c r="I850" t="str">
        <f>VLOOKUP($H850,Neighborhoods!$A:$C,2,0)</f>
        <v>Manhattan</v>
      </c>
      <c r="J850" t="str">
        <f>VLOOKUP($H850,Neighborhoods!$A:$C,3,0)</f>
        <v>East Harlem</v>
      </c>
      <c r="K850" t="s">
        <v>1</v>
      </c>
      <c r="L850" t="str">
        <f t="shared" si="52"/>
        <v>Yes</v>
      </c>
      <c r="M850">
        <v>4</v>
      </c>
      <c r="N850" t="str" cm="1">
        <f t="array" ref="N850">_xlfn.IFS(M850&lt;=2,"Small",M850&lt;=5,"Medium",M850&gt;5,"Large")</f>
        <v>Medium</v>
      </c>
      <c r="O850" s="50">
        <v>49</v>
      </c>
      <c r="P850" s="67">
        <f t="shared" si="53"/>
        <v>0.03</v>
      </c>
      <c r="Q850" s="52">
        <v>5</v>
      </c>
      <c r="R850" s="52" t="str" cm="1">
        <f t="array" ref="R850">_xlfn.IFS(ROUND(Q850,0)=5,"Excellent",ROUND(Q850,0)=4,"Good",ROUND(Q850,0)=3,"Ok",ROUND(Q850,0)&lt;3,"Bad")</f>
        <v>Excellent</v>
      </c>
      <c r="S850">
        <v>7</v>
      </c>
      <c r="T850" t="str">
        <f t="shared" si="54"/>
        <v>No</v>
      </c>
      <c r="U850" s="65">
        <v>43283</v>
      </c>
      <c r="V850" s="65">
        <v>44049</v>
      </c>
      <c r="W850">
        <v>2</v>
      </c>
      <c r="X850" t="str">
        <f t="shared" si="55"/>
        <v>Active</v>
      </c>
      <c r="Y850" t="s">
        <v>15616</v>
      </c>
    </row>
    <row r="851" spans="1:25" x14ac:dyDescent="0.25">
      <c r="A851">
        <v>850</v>
      </c>
      <c r="B851" t="s">
        <v>14622</v>
      </c>
      <c r="C851">
        <v>1064</v>
      </c>
      <c r="D851" t="str">
        <f>VLOOKUP($C851,Hosts!$A:$O,10,0)</f>
        <v>Vermont</v>
      </c>
      <c r="E851" s="67">
        <f>INDEX(Hosts!$A:$O,MATCH(Places!$C851,Hosts!$A:$A,0),MATCH(Places!E$1,Hosts!$1:$1,0))</f>
        <v>1</v>
      </c>
      <c r="F851" s="67">
        <f>INDEX(Hosts!$A:$O,MATCH(Places!$C851,Hosts!$A:$A,0),MATCH(Places!F$1,Hosts!$1:$1,0))</f>
        <v>0.98</v>
      </c>
      <c r="G851" s="67" t="str">
        <f>INDEX(Hosts!$A:$O,MATCH(Places!$C851,Hosts!$A:$A,0),MATCH(Places!G$1,Hosts!$1:$1,0))</f>
        <v>Yes</v>
      </c>
      <c r="H851">
        <v>12</v>
      </c>
      <c r="I851" t="str">
        <f>VLOOKUP($H851,Neighborhoods!$A:$C,2,0)</f>
        <v>Brooklyn</v>
      </c>
      <c r="J851" t="str">
        <f>VLOOKUP($H851,Neighborhoods!$A:$C,3,0)</f>
        <v>Williamsburg</v>
      </c>
      <c r="K851" t="s">
        <v>11822</v>
      </c>
      <c r="L851" t="str">
        <f t="shared" si="52"/>
        <v>No</v>
      </c>
      <c r="M851">
        <v>5</v>
      </c>
      <c r="N851" t="str" cm="1">
        <f t="array" ref="N851">_xlfn.IFS(M851&lt;=2,"Small",M851&lt;=5,"Medium",M851&gt;5,"Large")</f>
        <v>Medium</v>
      </c>
      <c r="O851" s="50">
        <v>285</v>
      </c>
      <c r="P851" s="67">
        <f t="shared" si="53"/>
        <v>0.04</v>
      </c>
      <c r="Q851" s="52">
        <v>4.9800000000000004</v>
      </c>
      <c r="R851" s="52" t="str" cm="1">
        <f t="array" ref="R851">_xlfn.IFS(ROUND(Q851,0)=5,"Excellent",ROUND(Q851,0)=4,"Good",ROUND(Q851,0)=3,"Ok",ROUND(Q851,0)&lt;3,"Bad")</f>
        <v>Excellent</v>
      </c>
      <c r="S851">
        <v>133</v>
      </c>
      <c r="T851" t="str">
        <f t="shared" si="54"/>
        <v>Yes</v>
      </c>
      <c r="U851" s="65">
        <v>41870</v>
      </c>
      <c r="V851" s="65">
        <v>43978</v>
      </c>
      <c r="W851">
        <v>132</v>
      </c>
      <c r="X851" t="str">
        <f t="shared" si="55"/>
        <v>Active</v>
      </c>
      <c r="Y851" t="s">
        <v>15615</v>
      </c>
    </row>
    <row r="852" spans="1:25" x14ac:dyDescent="0.25">
      <c r="A852">
        <v>851</v>
      </c>
      <c r="B852" t="s">
        <v>631</v>
      </c>
      <c r="C852">
        <v>926</v>
      </c>
      <c r="D852" t="str">
        <f>VLOOKUP($C852,Hosts!$A:$O,10,0)</f>
        <v>New York</v>
      </c>
      <c r="E852" s="67">
        <f>INDEX(Hosts!$A:$O,MATCH(Places!$C852,Hosts!$A:$A,0),MATCH(Places!E$1,Hosts!$1:$1,0))</f>
        <v>1</v>
      </c>
      <c r="F852" s="67">
        <f>INDEX(Hosts!$A:$O,MATCH(Places!$C852,Hosts!$A:$A,0),MATCH(Places!F$1,Hosts!$1:$1,0))</f>
        <v>0.95</v>
      </c>
      <c r="G852" s="67" t="str">
        <f>INDEX(Hosts!$A:$O,MATCH(Places!$C852,Hosts!$A:$A,0),MATCH(Places!G$1,Hosts!$1:$1,0))</f>
        <v>Yes</v>
      </c>
      <c r="H852">
        <v>26</v>
      </c>
      <c r="I852" t="str">
        <f>VLOOKUP($H852,Neighborhoods!$A:$C,2,0)</f>
        <v>Queens</v>
      </c>
      <c r="J852" t="str">
        <f>VLOOKUP($H852,Neighborhoods!$A:$C,3,0)</f>
        <v>Sunnyside</v>
      </c>
      <c r="K852" t="s">
        <v>1</v>
      </c>
      <c r="L852" t="str">
        <f t="shared" si="52"/>
        <v>Yes</v>
      </c>
      <c r="M852">
        <v>2</v>
      </c>
      <c r="N852" t="str" cm="1">
        <f t="array" ref="N852">_xlfn.IFS(M852&lt;=2,"Small",M852&lt;=5,"Medium",M852&gt;5,"Large")</f>
        <v>Small</v>
      </c>
      <c r="O852" s="50">
        <v>48</v>
      </c>
      <c r="P852" s="67">
        <f t="shared" si="53"/>
        <v>0.03</v>
      </c>
      <c r="Q852" s="52">
        <v>4.96</v>
      </c>
      <c r="R852" s="52" t="str" cm="1">
        <f t="array" ref="R852">_xlfn.IFS(ROUND(Q852,0)=5,"Excellent",ROUND(Q852,0)=4,"Good",ROUND(Q852,0)=3,"Ok",ROUND(Q852,0)&lt;3,"Bad")</f>
        <v>Excellent</v>
      </c>
      <c r="S852">
        <v>49</v>
      </c>
      <c r="T852" t="str">
        <f t="shared" si="54"/>
        <v>No</v>
      </c>
      <c r="U852" s="65">
        <v>42578</v>
      </c>
      <c r="V852" s="65">
        <v>43861</v>
      </c>
      <c r="W852">
        <v>149</v>
      </c>
      <c r="X852" t="str">
        <f t="shared" si="55"/>
        <v>Active</v>
      </c>
      <c r="Y852" t="s">
        <v>15615</v>
      </c>
    </row>
    <row r="853" spans="1:25" x14ac:dyDescent="0.25">
      <c r="A853">
        <v>852</v>
      </c>
      <c r="B853" t="s">
        <v>14388</v>
      </c>
      <c r="C853">
        <v>908</v>
      </c>
      <c r="D853" t="str">
        <f>VLOOKUP($C853,Hosts!$A:$O,10,0)</f>
        <v>New York</v>
      </c>
      <c r="E853" s="67">
        <f>INDEX(Hosts!$A:$O,MATCH(Places!$C853,Hosts!$A:$A,0),MATCH(Places!E$1,Hosts!$1:$1,0))</f>
        <v>0.75</v>
      </c>
      <c r="F853" s="67">
        <f>INDEX(Hosts!$A:$O,MATCH(Places!$C853,Hosts!$A:$A,0),MATCH(Places!F$1,Hosts!$1:$1,0))</f>
        <v>0</v>
      </c>
      <c r="G853" s="67" t="str">
        <f>INDEX(Hosts!$A:$O,MATCH(Places!$C853,Hosts!$A:$A,0),MATCH(Places!G$1,Hosts!$1:$1,0))</f>
        <v>No</v>
      </c>
      <c r="H853">
        <v>19</v>
      </c>
      <c r="I853" t="str">
        <f>VLOOKUP($H853,Neighborhoods!$A:$C,2,0)</f>
        <v>Manhattan</v>
      </c>
      <c r="J853" t="str">
        <f>VLOOKUP($H853,Neighborhoods!$A:$C,3,0)</f>
        <v>Upper East Side</v>
      </c>
      <c r="K853" t="s">
        <v>1</v>
      </c>
      <c r="L853" t="str">
        <f t="shared" si="52"/>
        <v>Yes</v>
      </c>
      <c r="M853">
        <v>2</v>
      </c>
      <c r="N853" t="str" cm="1">
        <f t="array" ref="N853">_xlfn.IFS(M853&lt;=2,"Small",M853&lt;=5,"Medium",M853&gt;5,"Large")</f>
        <v>Small</v>
      </c>
      <c r="O853" s="50">
        <v>100</v>
      </c>
      <c r="P853" s="67">
        <f t="shared" si="53"/>
        <v>0.03</v>
      </c>
      <c r="Q853" s="52">
        <v>4.97</v>
      </c>
      <c r="R853" s="52" t="str" cm="1">
        <f t="array" ref="R853">_xlfn.IFS(ROUND(Q853,0)=5,"Excellent",ROUND(Q853,0)=4,"Good",ROUND(Q853,0)=3,"Ok",ROUND(Q853,0)&lt;3,"Bad")</f>
        <v>Excellent</v>
      </c>
      <c r="S853">
        <v>32</v>
      </c>
      <c r="T853" t="str">
        <f t="shared" si="54"/>
        <v>No</v>
      </c>
      <c r="U853" s="65">
        <v>42128</v>
      </c>
      <c r="V853" s="65">
        <v>43584</v>
      </c>
      <c r="W853">
        <v>1</v>
      </c>
      <c r="X853" t="str">
        <f t="shared" si="55"/>
        <v>Active</v>
      </c>
      <c r="Y853" t="s">
        <v>15615</v>
      </c>
    </row>
    <row r="854" spans="1:25" x14ac:dyDescent="0.25">
      <c r="A854">
        <v>853</v>
      </c>
      <c r="B854" t="s">
        <v>13357</v>
      </c>
      <c r="C854">
        <v>1714</v>
      </c>
      <c r="D854" t="str">
        <f>VLOOKUP($C854,Hosts!$A:$O,10,0)</f>
        <v>New York</v>
      </c>
      <c r="E854" s="67">
        <f>INDEX(Hosts!$A:$O,MATCH(Places!$C854,Hosts!$A:$A,0),MATCH(Places!E$1,Hosts!$1:$1,0))</f>
        <v>0</v>
      </c>
      <c r="F854" s="67">
        <f>INDEX(Hosts!$A:$O,MATCH(Places!$C854,Hosts!$A:$A,0),MATCH(Places!F$1,Hosts!$1:$1,0))</f>
        <v>0.8</v>
      </c>
      <c r="G854" s="67" t="str">
        <f>INDEX(Hosts!$A:$O,MATCH(Places!$C854,Hosts!$A:$A,0),MATCH(Places!G$1,Hosts!$1:$1,0))</f>
        <v>No</v>
      </c>
      <c r="H854">
        <v>12</v>
      </c>
      <c r="I854" t="str">
        <f>VLOOKUP($H854,Neighborhoods!$A:$C,2,0)</f>
        <v>Brooklyn</v>
      </c>
      <c r="J854" t="str">
        <f>VLOOKUP($H854,Neighborhoods!$A:$C,3,0)</f>
        <v>Williamsburg</v>
      </c>
      <c r="K854" t="s">
        <v>1</v>
      </c>
      <c r="L854" t="str">
        <f t="shared" si="52"/>
        <v>Yes</v>
      </c>
      <c r="M854">
        <v>1</v>
      </c>
      <c r="N854" t="str" cm="1">
        <f t="array" ref="N854">_xlfn.IFS(M854&lt;=2,"Small",M854&lt;=5,"Medium",M854&gt;5,"Large")</f>
        <v>Small</v>
      </c>
      <c r="O854" s="50">
        <v>58</v>
      </c>
      <c r="P854" s="67">
        <f t="shared" si="53"/>
        <v>0.03</v>
      </c>
      <c r="Q854" s="52">
        <v>4.88</v>
      </c>
      <c r="R854" s="52" t="str" cm="1">
        <f t="array" ref="R854">_xlfn.IFS(ROUND(Q854,0)=5,"Excellent",ROUND(Q854,0)=4,"Good",ROUND(Q854,0)=3,"Ok",ROUND(Q854,0)&lt;3,"Bad")</f>
        <v>Excellent</v>
      </c>
      <c r="S854">
        <v>8</v>
      </c>
      <c r="T854" t="str">
        <f t="shared" si="54"/>
        <v>No</v>
      </c>
      <c r="U854" s="65">
        <v>42796</v>
      </c>
      <c r="V854" s="65">
        <v>43615</v>
      </c>
      <c r="W854">
        <v>180</v>
      </c>
      <c r="X854" t="str">
        <f t="shared" si="55"/>
        <v>Active</v>
      </c>
      <c r="Y854" t="s">
        <v>15616</v>
      </c>
    </row>
    <row r="855" spans="1:25" x14ac:dyDescent="0.25">
      <c r="A855">
        <v>854</v>
      </c>
      <c r="B855" t="s">
        <v>632</v>
      </c>
      <c r="C855">
        <v>1759</v>
      </c>
      <c r="D855" t="str">
        <f>VLOOKUP($C855,Hosts!$A:$O,10,0)</f>
        <v>New York</v>
      </c>
      <c r="E855" s="67">
        <f>INDEX(Hosts!$A:$O,MATCH(Places!$C855,Hosts!$A:$A,0),MATCH(Places!E$1,Hosts!$1:$1,0))</f>
        <v>1</v>
      </c>
      <c r="F855" s="67">
        <f>INDEX(Hosts!$A:$O,MATCH(Places!$C855,Hosts!$A:$A,0),MATCH(Places!F$1,Hosts!$1:$1,0))</f>
        <v>1</v>
      </c>
      <c r="G855" s="67" t="str">
        <f>INDEX(Hosts!$A:$O,MATCH(Places!$C855,Hosts!$A:$A,0),MATCH(Places!G$1,Hosts!$1:$1,0))</f>
        <v>Yes</v>
      </c>
      <c r="H855">
        <v>19</v>
      </c>
      <c r="I855" t="str">
        <f>VLOOKUP($H855,Neighborhoods!$A:$C,2,0)</f>
        <v>Manhattan</v>
      </c>
      <c r="J855" t="str">
        <f>VLOOKUP($H855,Neighborhoods!$A:$C,3,0)</f>
        <v>Upper East Side</v>
      </c>
      <c r="K855" t="s">
        <v>11822</v>
      </c>
      <c r="L855" t="str">
        <f t="shared" si="52"/>
        <v>No</v>
      </c>
      <c r="M855">
        <v>4</v>
      </c>
      <c r="N855" t="str" cm="1">
        <f t="array" ref="N855">_xlfn.IFS(M855&lt;=2,"Small",M855&lt;=5,"Medium",M855&gt;5,"Large")</f>
        <v>Medium</v>
      </c>
      <c r="O855" s="50">
        <v>274</v>
      </c>
      <c r="P855" s="67">
        <f t="shared" si="53"/>
        <v>0.04</v>
      </c>
      <c r="Q855" s="52">
        <v>5</v>
      </c>
      <c r="R855" s="52" t="str" cm="1">
        <f t="array" ref="R855">_xlfn.IFS(ROUND(Q855,0)=5,"Excellent",ROUND(Q855,0)=4,"Good",ROUND(Q855,0)=3,"Ok",ROUND(Q855,0)&lt;3,"Bad")</f>
        <v>Excellent</v>
      </c>
      <c r="S855">
        <v>12</v>
      </c>
      <c r="T855" t="str">
        <f t="shared" si="54"/>
        <v>No</v>
      </c>
      <c r="U855" s="65">
        <v>42898</v>
      </c>
      <c r="V855" s="65">
        <v>43828</v>
      </c>
      <c r="W855">
        <v>0</v>
      </c>
      <c r="X855" t="str">
        <f t="shared" si="55"/>
        <v>Inactive</v>
      </c>
      <c r="Y855" t="s">
        <v>15615</v>
      </c>
    </row>
    <row r="856" spans="1:25" x14ac:dyDescent="0.25">
      <c r="A856">
        <v>855</v>
      </c>
      <c r="B856" t="s">
        <v>15574</v>
      </c>
      <c r="C856">
        <v>1715</v>
      </c>
      <c r="D856" t="str">
        <f>VLOOKUP($C856,Hosts!$A:$O,10,0)</f>
        <v>New York</v>
      </c>
      <c r="E856" s="67">
        <f>INDEX(Hosts!$A:$O,MATCH(Places!$C856,Hosts!$A:$A,0),MATCH(Places!E$1,Hosts!$1:$1,0))</f>
        <v>1</v>
      </c>
      <c r="F856" s="67">
        <f>INDEX(Hosts!$A:$O,MATCH(Places!$C856,Hosts!$A:$A,0),MATCH(Places!F$1,Hosts!$1:$1,0))</f>
        <v>0.98</v>
      </c>
      <c r="G856" s="67" t="str">
        <f>INDEX(Hosts!$A:$O,MATCH(Places!$C856,Hosts!$A:$A,0),MATCH(Places!G$1,Hosts!$1:$1,0))</f>
        <v>Yes</v>
      </c>
      <c r="H856">
        <v>1</v>
      </c>
      <c r="I856" t="str">
        <f>VLOOKUP($H856,Neighborhoods!$A:$C,2,0)</f>
        <v>Bronx</v>
      </c>
      <c r="J856" t="str">
        <f>VLOOKUP($H856,Neighborhoods!$A:$C,3,0)</f>
        <v>Allerton</v>
      </c>
      <c r="K856" t="s">
        <v>1</v>
      </c>
      <c r="L856" t="str">
        <f t="shared" si="52"/>
        <v>Yes</v>
      </c>
      <c r="M856">
        <v>1</v>
      </c>
      <c r="N856" t="str" cm="1">
        <f t="array" ref="N856">_xlfn.IFS(M856&lt;=2,"Small",M856&lt;=5,"Medium",M856&gt;5,"Large")</f>
        <v>Small</v>
      </c>
      <c r="O856" s="50">
        <v>45</v>
      </c>
      <c r="P856" s="67">
        <f t="shared" si="53"/>
        <v>0.03</v>
      </c>
      <c r="Q856" s="52">
        <v>4.8899999999999997</v>
      </c>
      <c r="R856" s="52" t="str" cm="1">
        <f t="array" ref="R856">_xlfn.IFS(ROUND(Q856,0)=5,"Excellent",ROUND(Q856,0)=4,"Good",ROUND(Q856,0)=3,"Ok",ROUND(Q856,0)&lt;3,"Bad")</f>
        <v>Excellent</v>
      </c>
      <c r="S856">
        <v>85</v>
      </c>
      <c r="T856" t="str">
        <f t="shared" si="54"/>
        <v>No</v>
      </c>
      <c r="U856" s="65">
        <v>41890</v>
      </c>
      <c r="V856" s="65">
        <v>43986</v>
      </c>
      <c r="W856">
        <v>229</v>
      </c>
      <c r="X856" t="str">
        <f t="shared" si="55"/>
        <v>Active</v>
      </c>
      <c r="Y856" t="s">
        <v>15615</v>
      </c>
    </row>
    <row r="857" spans="1:25" x14ac:dyDescent="0.25">
      <c r="A857">
        <v>856</v>
      </c>
      <c r="B857" t="s">
        <v>633</v>
      </c>
      <c r="C857">
        <v>1763</v>
      </c>
      <c r="D857" t="str">
        <f>VLOOKUP($C857,Hosts!$A:$O,10,0)</f>
        <v>New York</v>
      </c>
      <c r="E857" s="67">
        <f>INDEX(Hosts!$A:$O,MATCH(Places!$C857,Hosts!$A:$A,0),MATCH(Places!E$1,Hosts!$1:$1,0))</f>
        <v>1</v>
      </c>
      <c r="F857" s="67">
        <f>INDEX(Hosts!$A:$O,MATCH(Places!$C857,Hosts!$A:$A,0),MATCH(Places!F$1,Hosts!$1:$1,0))</f>
        <v>0.85</v>
      </c>
      <c r="G857" s="67" t="str">
        <f>INDEX(Hosts!$A:$O,MATCH(Places!$C857,Hosts!$A:$A,0),MATCH(Places!G$1,Hosts!$1:$1,0))</f>
        <v>Yes</v>
      </c>
      <c r="H857">
        <v>16</v>
      </c>
      <c r="I857" t="str">
        <f>VLOOKUP($H857,Neighborhoods!$A:$C,2,0)</f>
        <v>Manhattan</v>
      </c>
      <c r="J857" t="str">
        <f>VLOOKUP($H857,Neighborhoods!$A:$C,3,0)</f>
        <v>Harlem</v>
      </c>
      <c r="K857" t="s">
        <v>11822</v>
      </c>
      <c r="L857" t="str">
        <f t="shared" si="52"/>
        <v>No</v>
      </c>
      <c r="M857">
        <v>4</v>
      </c>
      <c r="N857" t="str" cm="1">
        <f t="array" ref="N857">_xlfn.IFS(M857&lt;=2,"Small",M857&lt;=5,"Medium",M857&gt;5,"Large")</f>
        <v>Medium</v>
      </c>
      <c r="O857" s="50">
        <v>200</v>
      </c>
      <c r="P857" s="67">
        <f t="shared" si="53"/>
        <v>0.04</v>
      </c>
      <c r="Q857" s="52">
        <v>4.99</v>
      </c>
      <c r="R857" s="52" t="str" cm="1">
        <f t="array" ref="R857">_xlfn.IFS(ROUND(Q857,0)=5,"Excellent",ROUND(Q857,0)=4,"Good",ROUND(Q857,0)=3,"Ok",ROUND(Q857,0)&lt;3,"Bad")</f>
        <v>Excellent</v>
      </c>
      <c r="S857">
        <v>158</v>
      </c>
      <c r="T857" t="str">
        <f t="shared" si="54"/>
        <v>Yes</v>
      </c>
      <c r="U857" s="65">
        <v>41875</v>
      </c>
      <c r="V857" s="65">
        <v>43977</v>
      </c>
      <c r="W857">
        <v>81</v>
      </c>
      <c r="X857" t="str">
        <f t="shared" si="55"/>
        <v>Active</v>
      </c>
      <c r="Y857" t="s">
        <v>15615</v>
      </c>
    </row>
    <row r="858" spans="1:25" x14ac:dyDescent="0.25">
      <c r="A858">
        <v>857</v>
      </c>
      <c r="B858" t="s">
        <v>634</v>
      </c>
      <c r="C858">
        <v>1492</v>
      </c>
      <c r="D858" t="str">
        <f>VLOOKUP($C858,Hosts!$A:$O,10,0)</f>
        <v>New York</v>
      </c>
      <c r="E858" s="67">
        <f>INDEX(Hosts!$A:$O,MATCH(Places!$C858,Hosts!$A:$A,0),MATCH(Places!E$1,Hosts!$1:$1,0))</f>
        <v>1</v>
      </c>
      <c r="F858" s="67">
        <f>INDEX(Hosts!$A:$O,MATCH(Places!$C858,Hosts!$A:$A,0),MATCH(Places!F$1,Hosts!$1:$1,0))</f>
        <v>0.84</v>
      </c>
      <c r="G858" s="67" t="str">
        <f>INDEX(Hosts!$A:$O,MATCH(Places!$C858,Hosts!$A:$A,0),MATCH(Places!G$1,Hosts!$1:$1,0))</f>
        <v>Yes</v>
      </c>
      <c r="H858">
        <v>19</v>
      </c>
      <c r="I858" t="str">
        <f>VLOOKUP($H858,Neighborhoods!$A:$C,2,0)</f>
        <v>Manhattan</v>
      </c>
      <c r="J858" t="str">
        <f>VLOOKUP($H858,Neighborhoods!$A:$C,3,0)</f>
        <v>Upper East Side</v>
      </c>
      <c r="K858" t="s">
        <v>1</v>
      </c>
      <c r="L858" t="str">
        <f t="shared" si="52"/>
        <v>Yes</v>
      </c>
      <c r="M858">
        <v>2</v>
      </c>
      <c r="N858" t="str" cm="1">
        <f t="array" ref="N858">_xlfn.IFS(M858&lt;=2,"Small",M858&lt;=5,"Medium",M858&gt;5,"Large")</f>
        <v>Small</v>
      </c>
      <c r="O858" s="50">
        <v>59</v>
      </c>
      <c r="P858" s="67">
        <f t="shared" si="53"/>
        <v>0.03</v>
      </c>
      <c r="Q858" s="52">
        <v>4.96</v>
      </c>
      <c r="R858" s="52" t="str" cm="1">
        <f t="array" ref="R858">_xlfn.IFS(ROUND(Q858,0)=5,"Excellent",ROUND(Q858,0)=4,"Good",ROUND(Q858,0)=3,"Ok",ROUND(Q858,0)&lt;3,"Bad")</f>
        <v>Excellent</v>
      </c>
      <c r="S858">
        <v>238</v>
      </c>
      <c r="T858" t="str">
        <f t="shared" si="54"/>
        <v>Yes</v>
      </c>
      <c r="U858" s="65">
        <v>41826</v>
      </c>
      <c r="V858" s="65">
        <v>44049</v>
      </c>
      <c r="W858">
        <v>329</v>
      </c>
      <c r="X858" t="str">
        <f t="shared" si="55"/>
        <v>Active</v>
      </c>
      <c r="Y858" t="s">
        <v>15615</v>
      </c>
    </row>
    <row r="859" spans="1:25" x14ac:dyDescent="0.25">
      <c r="A859">
        <v>858</v>
      </c>
      <c r="B859" t="s">
        <v>635</v>
      </c>
      <c r="C859">
        <v>1767</v>
      </c>
      <c r="D859" t="str">
        <f>VLOOKUP($C859,Hosts!$A:$O,10,0)</f>
        <v>New York</v>
      </c>
      <c r="E859" s="67">
        <f>INDEX(Hosts!$A:$O,MATCH(Places!$C859,Hosts!$A:$A,0),MATCH(Places!E$1,Hosts!$1:$1,0))</f>
        <v>1</v>
      </c>
      <c r="F859" s="67">
        <f>INDEX(Hosts!$A:$O,MATCH(Places!$C859,Hosts!$A:$A,0),MATCH(Places!F$1,Hosts!$1:$1,0))</f>
        <v>1</v>
      </c>
      <c r="G859" s="67" t="str">
        <f>INDEX(Hosts!$A:$O,MATCH(Places!$C859,Hosts!$A:$A,0),MATCH(Places!G$1,Hosts!$1:$1,0))</f>
        <v>No</v>
      </c>
      <c r="H859">
        <v>20</v>
      </c>
      <c r="I859" t="str">
        <f>VLOOKUP($H859,Neighborhoods!$A:$C,2,0)</f>
        <v>Manhattan</v>
      </c>
      <c r="J859" t="str">
        <f>VLOOKUP($H859,Neighborhoods!$A:$C,3,0)</f>
        <v>Upper West Side</v>
      </c>
      <c r="K859" t="s">
        <v>11822</v>
      </c>
      <c r="L859" t="str">
        <f t="shared" si="52"/>
        <v>No</v>
      </c>
      <c r="M859">
        <v>4</v>
      </c>
      <c r="N859" t="str" cm="1">
        <f t="array" ref="N859">_xlfn.IFS(M859&lt;=2,"Small",M859&lt;=5,"Medium",M859&gt;5,"Large")</f>
        <v>Medium</v>
      </c>
      <c r="O859" s="50">
        <v>280</v>
      </c>
      <c r="P859" s="67">
        <f t="shared" si="53"/>
        <v>0.04</v>
      </c>
      <c r="Q859" s="52">
        <v>4.63</v>
      </c>
      <c r="R859" s="52" t="str" cm="1">
        <f t="array" ref="R859">_xlfn.IFS(ROUND(Q859,0)=5,"Excellent",ROUND(Q859,0)=4,"Good",ROUND(Q859,0)=3,"Ok",ROUND(Q859,0)&lt;3,"Bad")</f>
        <v>Excellent</v>
      </c>
      <c r="S859">
        <v>8</v>
      </c>
      <c r="T859" t="str">
        <f t="shared" si="54"/>
        <v>No</v>
      </c>
      <c r="U859" s="65">
        <v>41884</v>
      </c>
      <c r="V859" s="65">
        <v>43833</v>
      </c>
      <c r="W859">
        <v>365</v>
      </c>
      <c r="X859" t="str">
        <f t="shared" si="55"/>
        <v>Active</v>
      </c>
      <c r="Y859" t="s">
        <v>15615</v>
      </c>
    </row>
    <row r="860" spans="1:25" x14ac:dyDescent="0.25">
      <c r="A860">
        <v>859</v>
      </c>
      <c r="B860" t="s">
        <v>14125</v>
      </c>
      <c r="C860">
        <v>900</v>
      </c>
      <c r="D860" t="str">
        <f>VLOOKUP($C860,Hosts!$A:$O,10,0)</f>
        <v>New York</v>
      </c>
      <c r="E860" s="67">
        <f>INDEX(Hosts!$A:$O,MATCH(Places!$C860,Hosts!$A:$A,0),MATCH(Places!E$1,Hosts!$1:$1,0))</f>
        <v>1</v>
      </c>
      <c r="F860" s="67">
        <f>INDEX(Hosts!$A:$O,MATCH(Places!$C860,Hosts!$A:$A,0),MATCH(Places!F$1,Hosts!$1:$1,0))</f>
        <v>0.4</v>
      </c>
      <c r="G860" s="67" t="str">
        <f>INDEX(Hosts!$A:$O,MATCH(Places!$C860,Hosts!$A:$A,0),MATCH(Places!G$1,Hosts!$1:$1,0))</f>
        <v>No</v>
      </c>
      <c r="H860">
        <v>14</v>
      </c>
      <c r="I860" t="str">
        <f>VLOOKUP($H860,Neighborhoods!$A:$C,2,0)</f>
        <v>Manhattan</v>
      </c>
      <c r="J860" t="str">
        <f>VLOOKUP($H860,Neighborhoods!$A:$C,3,0)</f>
        <v>East Harlem</v>
      </c>
      <c r="K860" t="s">
        <v>1</v>
      </c>
      <c r="L860" t="str">
        <f t="shared" si="52"/>
        <v>Yes</v>
      </c>
      <c r="M860">
        <v>2</v>
      </c>
      <c r="N860" t="str" cm="1">
        <f t="array" ref="N860">_xlfn.IFS(M860&lt;=2,"Small",M860&lt;=5,"Medium",M860&gt;5,"Large")</f>
        <v>Small</v>
      </c>
      <c r="O860" s="50">
        <v>47</v>
      </c>
      <c r="P860" s="67">
        <f t="shared" si="53"/>
        <v>0.03</v>
      </c>
      <c r="Q860" s="52">
        <v>4.17</v>
      </c>
      <c r="R860" s="52" t="str" cm="1">
        <f t="array" ref="R860">_xlfn.IFS(ROUND(Q860,0)=5,"Excellent",ROUND(Q860,0)=4,"Good",ROUND(Q860,0)=3,"Ok",ROUND(Q860,0)&lt;3,"Bad")</f>
        <v>Good</v>
      </c>
      <c r="S860">
        <v>6</v>
      </c>
      <c r="T860" t="str">
        <f t="shared" si="54"/>
        <v>No</v>
      </c>
      <c r="U860" s="65">
        <v>42124</v>
      </c>
      <c r="V860" s="65">
        <v>43414</v>
      </c>
      <c r="W860">
        <v>0</v>
      </c>
      <c r="X860" t="str">
        <f t="shared" si="55"/>
        <v>Inactive</v>
      </c>
      <c r="Y860" t="s">
        <v>15615</v>
      </c>
    </row>
    <row r="861" spans="1:25" x14ac:dyDescent="0.25">
      <c r="A861">
        <v>860</v>
      </c>
      <c r="B861" t="s">
        <v>14992</v>
      </c>
      <c r="C861">
        <v>1769</v>
      </c>
      <c r="D861" t="str">
        <f>VLOOKUP($C861,Hosts!$A:$O,10,0)</f>
        <v>New York</v>
      </c>
      <c r="E861" s="67">
        <f>INDEX(Hosts!$A:$O,MATCH(Places!$C861,Hosts!$A:$A,0),MATCH(Places!E$1,Hosts!$1:$1,0))</f>
        <v>1</v>
      </c>
      <c r="F861" s="67">
        <f>INDEX(Hosts!$A:$O,MATCH(Places!$C861,Hosts!$A:$A,0),MATCH(Places!F$1,Hosts!$1:$1,0))</f>
        <v>0.53</v>
      </c>
      <c r="G861" s="67" t="str">
        <f>INDEX(Hosts!$A:$O,MATCH(Places!$C861,Hosts!$A:$A,0),MATCH(Places!G$1,Hosts!$1:$1,0))</f>
        <v>Yes</v>
      </c>
      <c r="H861">
        <v>8</v>
      </c>
      <c r="I861" t="str">
        <f>VLOOKUP($H861,Neighborhoods!$A:$C,2,0)</f>
        <v>Brooklyn</v>
      </c>
      <c r="J861" t="str">
        <f>VLOOKUP($H861,Neighborhoods!$A:$C,3,0)</f>
        <v>Bushwick</v>
      </c>
      <c r="K861" t="s">
        <v>11822</v>
      </c>
      <c r="L861" t="str">
        <f t="shared" si="52"/>
        <v>No</v>
      </c>
      <c r="M861">
        <v>4</v>
      </c>
      <c r="N861" t="str" cm="1">
        <f t="array" ref="N861">_xlfn.IFS(M861&lt;=2,"Small",M861&lt;=5,"Medium",M861&gt;5,"Large")</f>
        <v>Medium</v>
      </c>
      <c r="O861" s="50">
        <v>149</v>
      </c>
      <c r="P861" s="67">
        <f t="shared" si="53"/>
        <v>0.03</v>
      </c>
      <c r="Q861" s="52">
        <v>4.82</v>
      </c>
      <c r="R861" s="52" t="str" cm="1">
        <f t="array" ref="R861">_xlfn.IFS(ROUND(Q861,0)=5,"Excellent",ROUND(Q861,0)=4,"Good",ROUND(Q861,0)=3,"Ok",ROUND(Q861,0)&lt;3,"Bad")</f>
        <v>Excellent</v>
      </c>
      <c r="S861">
        <v>61</v>
      </c>
      <c r="T861" t="str">
        <f t="shared" si="54"/>
        <v>No</v>
      </c>
      <c r="U861" s="65">
        <v>41832</v>
      </c>
      <c r="V861" s="65">
        <v>44043</v>
      </c>
      <c r="W861">
        <v>175</v>
      </c>
      <c r="X861" t="str">
        <f t="shared" si="55"/>
        <v>Active</v>
      </c>
      <c r="Y861" t="s">
        <v>15615</v>
      </c>
    </row>
    <row r="862" spans="1:25" x14ac:dyDescent="0.25">
      <c r="A862">
        <v>861</v>
      </c>
      <c r="B862" t="s">
        <v>636</v>
      </c>
      <c r="C862">
        <v>776</v>
      </c>
      <c r="D862" t="str">
        <f>VLOOKUP($C862,Hosts!$A:$O,10,0)</f>
        <v>New York</v>
      </c>
      <c r="E862" s="67">
        <f>INDEX(Hosts!$A:$O,MATCH(Places!$C862,Hosts!$A:$A,0),MATCH(Places!E$1,Hosts!$1:$1,0))</f>
        <v>1</v>
      </c>
      <c r="F862" s="67">
        <f>INDEX(Hosts!$A:$O,MATCH(Places!$C862,Hosts!$A:$A,0),MATCH(Places!F$1,Hosts!$1:$1,0))</f>
        <v>0.5</v>
      </c>
      <c r="G862" s="67" t="str">
        <f>INDEX(Hosts!$A:$O,MATCH(Places!$C862,Hosts!$A:$A,0),MATCH(Places!G$1,Hosts!$1:$1,0))</f>
        <v>No</v>
      </c>
      <c r="H862">
        <v>21</v>
      </c>
      <c r="I862" t="str">
        <f>VLOOKUP($H862,Neighborhoods!$A:$C,2,0)</f>
        <v>Queens</v>
      </c>
      <c r="J862" t="str">
        <f>VLOOKUP($H862,Neighborhoods!$A:$C,3,0)</f>
        <v>Astoria</v>
      </c>
      <c r="K862" t="s">
        <v>1</v>
      </c>
      <c r="L862" t="str">
        <f t="shared" si="52"/>
        <v>Yes</v>
      </c>
      <c r="M862">
        <v>1</v>
      </c>
      <c r="N862" t="str" cm="1">
        <f t="array" ref="N862">_xlfn.IFS(M862&lt;=2,"Small",M862&lt;=5,"Medium",M862&gt;5,"Large")</f>
        <v>Small</v>
      </c>
      <c r="O862" s="50">
        <v>40</v>
      </c>
      <c r="P862" s="67">
        <f t="shared" si="53"/>
        <v>0.03</v>
      </c>
      <c r="Q862" s="52">
        <v>4.63</v>
      </c>
      <c r="R862" s="52" t="str" cm="1">
        <f t="array" ref="R862">_xlfn.IFS(ROUND(Q862,0)=5,"Excellent",ROUND(Q862,0)=4,"Good",ROUND(Q862,0)=3,"Ok",ROUND(Q862,0)&lt;3,"Bad")</f>
        <v>Excellent</v>
      </c>
      <c r="S862">
        <v>8</v>
      </c>
      <c r="T862" t="str">
        <f t="shared" si="54"/>
        <v>No</v>
      </c>
      <c r="U862" s="65">
        <v>41944</v>
      </c>
      <c r="V862" s="65">
        <v>43628</v>
      </c>
      <c r="W862">
        <v>364</v>
      </c>
      <c r="X862" t="str">
        <f t="shared" si="55"/>
        <v>Active</v>
      </c>
      <c r="Y862" t="s">
        <v>15615</v>
      </c>
    </row>
    <row r="863" spans="1:25" x14ac:dyDescent="0.25">
      <c r="A863">
        <v>862</v>
      </c>
      <c r="B863" t="s">
        <v>637</v>
      </c>
      <c r="C863">
        <v>1697</v>
      </c>
      <c r="D863" t="str">
        <f>VLOOKUP($C863,Hosts!$A:$O,10,0)</f>
        <v>New York</v>
      </c>
      <c r="E863" s="67">
        <f>INDEX(Hosts!$A:$O,MATCH(Places!$C863,Hosts!$A:$A,0),MATCH(Places!E$1,Hosts!$1:$1,0))</f>
        <v>0.9</v>
      </c>
      <c r="F863" s="67">
        <f>INDEX(Hosts!$A:$O,MATCH(Places!$C863,Hosts!$A:$A,0),MATCH(Places!F$1,Hosts!$1:$1,0))</f>
        <v>1</v>
      </c>
      <c r="G863" s="67" t="str">
        <f>INDEX(Hosts!$A:$O,MATCH(Places!$C863,Hosts!$A:$A,0),MATCH(Places!G$1,Hosts!$1:$1,0))</f>
        <v>Yes</v>
      </c>
      <c r="H863">
        <v>7</v>
      </c>
      <c r="I863" t="str">
        <f>VLOOKUP($H863,Neighborhoods!$A:$C,2,0)</f>
        <v>Brooklyn</v>
      </c>
      <c r="J863" t="str">
        <f>VLOOKUP($H863,Neighborhoods!$A:$C,3,0)</f>
        <v>Bedford-Stuyvesant</v>
      </c>
      <c r="K863" t="s">
        <v>11822</v>
      </c>
      <c r="L863" t="str">
        <f t="shared" si="52"/>
        <v>No</v>
      </c>
      <c r="M863">
        <v>8</v>
      </c>
      <c r="N863" t="str" cm="1">
        <f t="array" ref="N863">_xlfn.IFS(M863&lt;=2,"Small",M863&lt;=5,"Medium",M863&gt;5,"Large")</f>
        <v>Large</v>
      </c>
      <c r="O863" s="50">
        <v>197</v>
      </c>
      <c r="P863" s="67">
        <f t="shared" si="53"/>
        <v>0.03</v>
      </c>
      <c r="Q863" s="52">
        <v>4.9800000000000004</v>
      </c>
      <c r="R863" s="52" t="str" cm="1">
        <f t="array" ref="R863">_xlfn.IFS(ROUND(Q863,0)=5,"Excellent",ROUND(Q863,0)=4,"Good",ROUND(Q863,0)=3,"Ok",ROUND(Q863,0)&lt;3,"Bad")</f>
        <v>Excellent</v>
      </c>
      <c r="S863">
        <v>263</v>
      </c>
      <c r="T863" t="str">
        <f t="shared" si="54"/>
        <v>Yes</v>
      </c>
      <c r="U863" s="65">
        <v>41842</v>
      </c>
      <c r="V863" s="65">
        <v>43997</v>
      </c>
      <c r="W863">
        <v>355</v>
      </c>
      <c r="X863" t="str">
        <f t="shared" si="55"/>
        <v>Active</v>
      </c>
      <c r="Y863" t="s">
        <v>15615</v>
      </c>
    </row>
    <row r="864" spans="1:25" x14ac:dyDescent="0.25">
      <c r="A864">
        <v>863</v>
      </c>
      <c r="B864" t="s">
        <v>638</v>
      </c>
      <c r="C864">
        <v>1773</v>
      </c>
      <c r="D864" t="str">
        <f>VLOOKUP($C864,Hosts!$A:$O,10,0)</f>
        <v>New York</v>
      </c>
      <c r="E864" s="67">
        <f>INDEX(Hosts!$A:$O,MATCH(Places!$C864,Hosts!$A:$A,0),MATCH(Places!E$1,Hosts!$1:$1,0))</f>
        <v>1</v>
      </c>
      <c r="F864" s="67">
        <f>INDEX(Hosts!$A:$O,MATCH(Places!$C864,Hosts!$A:$A,0),MATCH(Places!F$1,Hosts!$1:$1,0))</f>
        <v>0.92</v>
      </c>
      <c r="G864" s="67" t="str">
        <f>INDEX(Hosts!$A:$O,MATCH(Places!$C864,Hosts!$A:$A,0),MATCH(Places!G$1,Hosts!$1:$1,0))</f>
        <v>No</v>
      </c>
      <c r="H864">
        <v>12</v>
      </c>
      <c r="I864" t="str">
        <f>VLOOKUP($H864,Neighborhoods!$A:$C,2,0)</f>
        <v>Brooklyn</v>
      </c>
      <c r="J864" t="str">
        <f>VLOOKUP($H864,Neighborhoods!$A:$C,3,0)</f>
        <v>Williamsburg</v>
      </c>
      <c r="K864" t="s">
        <v>11822</v>
      </c>
      <c r="L864" t="str">
        <f t="shared" si="52"/>
        <v>No</v>
      </c>
      <c r="M864">
        <v>3</v>
      </c>
      <c r="N864" t="str" cm="1">
        <f t="array" ref="N864">_xlfn.IFS(M864&lt;=2,"Small",M864&lt;=5,"Medium",M864&gt;5,"Large")</f>
        <v>Medium</v>
      </c>
      <c r="O864" s="50">
        <v>150</v>
      </c>
      <c r="P864" s="67">
        <f t="shared" si="53"/>
        <v>0.03</v>
      </c>
      <c r="Q864" s="52">
        <v>4.67</v>
      </c>
      <c r="R864" s="52" t="str" cm="1">
        <f t="array" ref="R864">_xlfn.IFS(ROUND(Q864,0)=5,"Excellent",ROUND(Q864,0)=4,"Good",ROUND(Q864,0)=3,"Ok",ROUND(Q864,0)&lt;3,"Bad")</f>
        <v>Excellent</v>
      </c>
      <c r="S864">
        <v>159</v>
      </c>
      <c r="T864" t="str">
        <f t="shared" si="54"/>
        <v>No</v>
      </c>
      <c r="U864" s="65">
        <v>42071</v>
      </c>
      <c r="V864" s="65">
        <v>43907</v>
      </c>
      <c r="W864">
        <v>353</v>
      </c>
      <c r="X864" t="str">
        <f t="shared" si="55"/>
        <v>Active</v>
      </c>
      <c r="Y864" t="s">
        <v>15615</v>
      </c>
    </row>
    <row r="865" spans="1:25" x14ac:dyDescent="0.25">
      <c r="A865">
        <v>864</v>
      </c>
      <c r="B865" t="s">
        <v>639</v>
      </c>
      <c r="C865">
        <v>1775</v>
      </c>
      <c r="D865" t="str">
        <f>VLOOKUP($C865,Hosts!$A:$O,10,0)</f>
        <v>New York</v>
      </c>
      <c r="E865" s="67">
        <f>INDEX(Hosts!$A:$O,MATCH(Places!$C865,Hosts!$A:$A,0),MATCH(Places!E$1,Hosts!$1:$1,0))</f>
        <v>1</v>
      </c>
      <c r="F865" s="67">
        <f>INDEX(Hosts!$A:$O,MATCH(Places!$C865,Hosts!$A:$A,0),MATCH(Places!F$1,Hosts!$1:$1,0))</f>
        <v>0.79</v>
      </c>
      <c r="G865" s="67" t="str">
        <f>INDEX(Hosts!$A:$O,MATCH(Places!$C865,Hosts!$A:$A,0),MATCH(Places!G$1,Hosts!$1:$1,0))</f>
        <v>Yes</v>
      </c>
      <c r="H865">
        <v>16</v>
      </c>
      <c r="I865" t="str">
        <f>VLOOKUP($H865,Neighborhoods!$A:$C,2,0)</f>
        <v>Manhattan</v>
      </c>
      <c r="J865" t="str">
        <f>VLOOKUP($H865,Neighborhoods!$A:$C,3,0)</f>
        <v>Harlem</v>
      </c>
      <c r="K865" t="s">
        <v>1</v>
      </c>
      <c r="L865" t="str">
        <f t="shared" si="52"/>
        <v>Yes</v>
      </c>
      <c r="M865">
        <v>2</v>
      </c>
      <c r="N865" t="str" cm="1">
        <f t="array" ref="N865">_xlfn.IFS(M865&lt;=2,"Small",M865&lt;=5,"Medium",M865&gt;5,"Large")</f>
        <v>Small</v>
      </c>
      <c r="O865" s="50">
        <v>90</v>
      </c>
      <c r="P865" s="67">
        <f t="shared" si="53"/>
        <v>0.03</v>
      </c>
      <c r="Q865" s="52">
        <v>4.99</v>
      </c>
      <c r="R865" s="52" t="str" cm="1">
        <f t="array" ref="R865">_xlfn.IFS(ROUND(Q865,0)=5,"Excellent",ROUND(Q865,0)=4,"Good",ROUND(Q865,0)=3,"Ok",ROUND(Q865,0)&lt;3,"Bad")</f>
        <v>Excellent</v>
      </c>
      <c r="S865">
        <v>143</v>
      </c>
      <c r="T865" t="str">
        <f t="shared" si="54"/>
        <v>Yes</v>
      </c>
      <c r="U865" s="65">
        <v>41884</v>
      </c>
      <c r="V865" s="65">
        <v>43814</v>
      </c>
      <c r="W865">
        <v>89</v>
      </c>
      <c r="X865" t="str">
        <f t="shared" si="55"/>
        <v>Active</v>
      </c>
      <c r="Y865" t="s">
        <v>15615</v>
      </c>
    </row>
    <row r="866" spans="1:25" x14ac:dyDescent="0.25">
      <c r="A866">
        <v>865</v>
      </c>
      <c r="B866" t="s">
        <v>640</v>
      </c>
      <c r="C866">
        <v>252</v>
      </c>
      <c r="D866" t="str">
        <f>VLOOKUP($C866,Hosts!$A:$O,10,0)</f>
        <v>New York</v>
      </c>
      <c r="E866" s="67">
        <f>INDEX(Hosts!$A:$O,MATCH(Places!$C866,Hosts!$A:$A,0),MATCH(Places!E$1,Hosts!$1:$1,0))</f>
        <v>1</v>
      </c>
      <c r="F866" s="67">
        <f>INDEX(Hosts!$A:$O,MATCH(Places!$C866,Hosts!$A:$A,0),MATCH(Places!F$1,Hosts!$1:$1,0))</f>
        <v>1</v>
      </c>
      <c r="G866" s="67" t="str">
        <f>INDEX(Hosts!$A:$O,MATCH(Places!$C866,Hosts!$A:$A,0),MATCH(Places!G$1,Hosts!$1:$1,0))</f>
        <v>Yes</v>
      </c>
      <c r="H866">
        <v>9</v>
      </c>
      <c r="I866" t="str">
        <f>VLOOKUP($H866,Neighborhoods!$A:$C,2,0)</f>
        <v>Brooklyn</v>
      </c>
      <c r="J866" t="str">
        <f>VLOOKUP($H866,Neighborhoods!$A:$C,3,0)</f>
        <v>Crown Heights</v>
      </c>
      <c r="K866" t="s">
        <v>11822</v>
      </c>
      <c r="L866" t="str">
        <f t="shared" si="52"/>
        <v>No</v>
      </c>
      <c r="M866">
        <v>4</v>
      </c>
      <c r="N866" t="str" cm="1">
        <f t="array" ref="N866">_xlfn.IFS(M866&lt;=2,"Small",M866&lt;=5,"Medium",M866&gt;5,"Large")</f>
        <v>Medium</v>
      </c>
      <c r="O866" s="50">
        <v>124</v>
      </c>
      <c r="P866" s="67">
        <f t="shared" si="53"/>
        <v>0.03</v>
      </c>
      <c r="Q866" s="52">
        <v>4.9000000000000004</v>
      </c>
      <c r="R866" s="52" t="str" cm="1">
        <f t="array" ref="R866">_xlfn.IFS(ROUND(Q866,0)=5,"Excellent",ROUND(Q866,0)=4,"Good",ROUND(Q866,0)=3,"Ok",ROUND(Q866,0)&lt;3,"Bad")</f>
        <v>Excellent</v>
      </c>
      <c r="S866">
        <v>68</v>
      </c>
      <c r="T866" t="str">
        <f t="shared" si="54"/>
        <v>No</v>
      </c>
      <c r="U866" s="65">
        <v>41889</v>
      </c>
      <c r="V866" s="65">
        <v>43886</v>
      </c>
      <c r="W866">
        <v>344</v>
      </c>
      <c r="X866" t="str">
        <f t="shared" si="55"/>
        <v>Active</v>
      </c>
      <c r="Y866" t="s">
        <v>15615</v>
      </c>
    </row>
    <row r="867" spans="1:25" x14ac:dyDescent="0.25">
      <c r="A867">
        <v>866</v>
      </c>
      <c r="B867" t="s">
        <v>641</v>
      </c>
      <c r="C867">
        <v>1668</v>
      </c>
      <c r="D867" t="str">
        <f>VLOOKUP($C867,Hosts!$A:$O,10,0)</f>
        <v>New York</v>
      </c>
      <c r="E867" s="67">
        <f>INDEX(Hosts!$A:$O,MATCH(Places!$C867,Hosts!$A:$A,0),MATCH(Places!E$1,Hosts!$1:$1,0))</f>
        <v>1</v>
      </c>
      <c r="F867" s="67">
        <f>INDEX(Hosts!$A:$O,MATCH(Places!$C867,Hosts!$A:$A,0),MATCH(Places!F$1,Hosts!$1:$1,0))</f>
        <v>0.96</v>
      </c>
      <c r="G867" s="67" t="str">
        <f>INDEX(Hosts!$A:$O,MATCH(Places!$C867,Hosts!$A:$A,0),MATCH(Places!G$1,Hosts!$1:$1,0))</f>
        <v>No</v>
      </c>
      <c r="H867">
        <v>7</v>
      </c>
      <c r="I867" t="str">
        <f>VLOOKUP($H867,Neighborhoods!$A:$C,2,0)</f>
        <v>Brooklyn</v>
      </c>
      <c r="J867" t="str">
        <f>VLOOKUP($H867,Neighborhoods!$A:$C,3,0)</f>
        <v>Bedford-Stuyvesant</v>
      </c>
      <c r="K867" t="s">
        <v>11822</v>
      </c>
      <c r="L867" t="str">
        <f t="shared" si="52"/>
        <v>No</v>
      </c>
      <c r="M867">
        <v>6</v>
      </c>
      <c r="N867" t="str" cm="1">
        <f t="array" ref="N867">_xlfn.IFS(M867&lt;=2,"Small",M867&lt;=5,"Medium",M867&gt;5,"Large")</f>
        <v>Large</v>
      </c>
      <c r="O867" s="50">
        <v>150</v>
      </c>
      <c r="P867" s="67">
        <f t="shared" si="53"/>
        <v>0.03</v>
      </c>
      <c r="Q867" s="52">
        <v>4.55</v>
      </c>
      <c r="R867" s="52" t="str" cm="1">
        <f t="array" ref="R867">_xlfn.IFS(ROUND(Q867,0)=5,"Excellent",ROUND(Q867,0)=4,"Good",ROUND(Q867,0)=3,"Ok",ROUND(Q867,0)&lt;3,"Bad")</f>
        <v>Excellent</v>
      </c>
      <c r="S867">
        <v>65</v>
      </c>
      <c r="T867" t="str">
        <f t="shared" si="54"/>
        <v>No</v>
      </c>
      <c r="U867" s="65">
        <v>41939</v>
      </c>
      <c r="V867" s="65">
        <v>43923</v>
      </c>
      <c r="W867">
        <v>358</v>
      </c>
      <c r="X867" t="str">
        <f t="shared" si="55"/>
        <v>Active</v>
      </c>
      <c r="Y867" t="s">
        <v>15616</v>
      </c>
    </row>
    <row r="868" spans="1:25" x14ac:dyDescent="0.25">
      <c r="A868">
        <v>867</v>
      </c>
      <c r="B868" t="s">
        <v>642</v>
      </c>
      <c r="C868">
        <v>1434</v>
      </c>
      <c r="D868" t="str">
        <f>VLOOKUP($C868,Hosts!$A:$O,10,0)</f>
        <v>New York</v>
      </c>
      <c r="E868" s="67">
        <f>INDEX(Hosts!$A:$O,MATCH(Places!$C868,Hosts!$A:$A,0),MATCH(Places!E$1,Hosts!$1:$1,0))</f>
        <v>0.9</v>
      </c>
      <c r="F868" s="67">
        <f>INDEX(Hosts!$A:$O,MATCH(Places!$C868,Hosts!$A:$A,0),MATCH(Places!F$1,Hosts!$1:$1,0))</f>
        <v>0.75</v>
      </c>
      <c r="G868" s="67" t="str">
        <f>INDEX(Hosts!$A:$O,MATCH(Places!$C868,Hosts!$A:$A,0),MATCH(Places!G$1,Hosts!$1:$1,0))</f>
        <v>No</v>
      </c>
      <c r="H868">
        <v>9</v>
      </c>
      <c r="I868" t="str">
        <f>VLOOKUP($H868,Neighborhoods!$A:$C,2,0)</f>
        <v>Brooklyn</v>
      </c>
      <c r="J868" t="str">
        <f>VLOOKUP($H868,Neighborhoods!$A:$C,3,0)</f>
        <v>Crown Heights</v>
      </c>
      <c r="K868" t="s">
        <v>11822</v>
      </c>
      <c r="L868" t="str">
        <f t="shared" si="52"/>
        <v>No</v>
      </c>
      <c r="M868">
        <v>2</v>
      </c>
      <c r="N868" t="str" cm="1">
        <f t="array" ref="N868">_xlfn.IFS(M868&lt;=2,"Small",M868&lt;=5,"Medium",M868&gt;5,"Large")</f>
        <v>Small</v>
      </c>
      <c r="O868" s="50">
        <v>150</v>
      </c>
      <c r="P868" s="67">
        <f t="shared" si="53"/>
        <v>0.03</v>
      </c>
      <c r="Q868" s="52">
        <v>4.8</v>
      </c>
      <c r="R868" s="52" t="str" cm="1">
        <f t="array" ref="R868">_xlfn.IFS(ROUND(Q868,0)=5,"Excellent",ROUND(Q868,0)=4,"Good",ROUND(Q868,0)=3,"Ok",ROUND(Q868,0)&lt;3,"Bad")</f>
        <v>Excellent</v>
      </c>
      <c r="S868">
        <v>10</v>
      </c>
      <c r="T868" t="str">
        <f t="shared" si="54"/>
        <v>No</v>
      </c>
      <c r="U868" s="65">
        <v>42290</v>
      </c>
      <c r="V868" s="65">
        <v>42804</v>
      </c>
      <c r="W868">
        <v>15</v>
      </c>
      <c r="X868" t="str">
        <f t="shared" si="55"/>
        <v>Active</v>
      </c>
      <c r="Y868" t="s">
        <v>15615</v>
      </c>
    </row>
    <row r="869" spans="1:25" x14ac:dyDescent="0.25">
      <c r="A869">
        <v>868</v>
      </c>
      <c r="B869" t="s">
        <v>14769</v>
      </c>
      <c r="C869">
        <v>1645</v>
      </c>
      <c r="D869" t="str">
        <f>VLOOKUP($C869,Hosts!$A:$O,10,0)</f>
        <v>New York</v>
      </c>
      <c r="E869" s="67">
        <f>INDEX(Hosts!$A:$O,MATCH(Places!$C869,Hosts!$A:$A,0),MATCH(Places!E$1,Hosts!$1:$1,0))</f>
        <v>1</v>
      </c>
      <c r="F869" s="67">
        <f>INDEX(Hosts!$A:$O,MATCH(Places!$C869,Hosts!$A:$A,0),MATCH(Places!F$1,Hosts!$1:$1,0))</f>
        <v>1</v>
      </c>
      <c r="G869" s="67" t="str">
        <f>INDEX(Hosts!$A:$O,MATCH(Places!$C869,Hosts!$A:$A,0),MATCH(Places!G$1,Hosts!$1:$1,0))</f>
        <v>Yes</v>
      </c>
      <c r="H869">
        <v>14</v>
      </c>
      <c r="I869" t="str">
        <f>VLOOKUP($H869,Neighborhoods!$A:$C,2,0)</f>
        <v>Manhattan</v>
      </c>
      <c r="J869" t="str">
        <f>VLOOKUP($H869,Neighborhoods!$A:$C,3,0)</f>
        <v>East Harlem</v>
      </c>
      <c r="K869" t="s">
        <v>1</v>
      </c>
      <c r="L869" t="str">
        <f t="shared" si="52"/>
        <v>Yes</v>
      </c>
      <c r="M869">
        <v>2</v>
      </c>
      <c r="N869" t="str" cm="1">
        <f t="array" ref="N869">_xlfn.IFS(M869&lt;=2,"Small",M869&lt;=5,"Medium",M869&gt;5,"Large")</f>
        <v>Small</v>
      </c>
      <c r="O869" s="50">
        <v>75</v>
      </c>
      <c r="P869" s="67">
        <f t="shared" si="53"/>
        <v>0.03</v>
      </c>
      <c r="Q869" s="52">
        <v>4.91</v>
      </c>
      <c r="R869" s="52" t="str" cm="1">
        <f t="array" ref="R869">_xlfn.IFS(ROUND(Q869,0)=5,"Excellent",ROUND(Q869,0)=4,"Good",ROUND(Q869,0)=3,"Ok",ROUND(Q869,0)&lt;3,"Bad")</f>
        <v>Excellent</v>
      </c>
      <c r="S869">
        <v>150</v>
      </c>
      <c r="T869" t="str">
        <f t="shared" si="54"/>
        <v>Yes</v>
      </c>
      <c r="U869" s="65">
        <v>41855</v>
      </c>
      <c r="V869" s="65">
        <v>43803</v>
      </c>
      <c r="W869">
        <v>15</v>
      </c>
      <c r="X869" t="str">
        <f t="shared" si="55"/>
        <v>Active</v>
      </c>
      <c r="Y869" t="s">
        <v>15615</v>
      </c>
    </row>
    <row r="870" spans="1:25" x14ac:dyDescent="0.25">
      <c r="A870">
        <v>869</v>
      </c>
      <c r="B870" t="s">
        <v>14687</v>
      </c>
      <c r="C870">
        <v>288</v>
      </c>
      <c r="D870" t="str">
        <f>VLOOKUP($C870,Hosts!$A:$O,10,0)</f>
        <v>New York</v>
      </c>
      <c r="E870" s="67">
        <f>INDEX(Hosts!$A:$O,MATCH(Places!$C870,Hosts!$A:$A,0),MATCH(Places!E$1,Hosts!$1:$1,0))</f>
        <v>0.96</v>
      </c>
      <c r="F870" s="67">
        <f>INDEX(Hosts!$A:$O,MATCH(Places!$C870,Hosts!$A:$A,0),MATCH(Places!F$1,Hosts!$1:$1,0))</f>
        <v>0.91</v>
      </c>
      <c r="G870" s="67" t="str">
        <f>INDEX(Hosts!$A:$O,MATCH(Places!$C870,Hosts!$A:$A,0),MATCH(Places!G$1,Hosts!$1:$1,0))</f>
        <v>Yes</v>
      </c>
      <c r="H870">
        <v>12</v>
      </c>
      <c r="I870" t="str">
        <f>VLOOKUP($H870,Neighborhoods!$A:$C,2,0)</f>
        <v>Brooklyn</v>
      </c>
      <c r="J870" t="str">
        <f>VLOOKUP($H870,Neighborhoods!$A:$C,3,0)</f>
        <v>Williamsburg</v>
      </c>
      <c r="K870" t="s">
        <v>11822</v>
      </c>
      <c r="L870" t="str">
        <f t="shared" si="52"/>
        <v>No</v>
      </c>
      <c r="M870">
        <v>6</v>
      </c>
      <c r="N870" t="str" cm="1">
        <f t="array" ref="N870">_xlfn.IFS(M870&lt;=2,"Small",M870&lt;=5,"Medium",M870&gt;5,"Large")</f>
        <v>Large</v>
      </c>
      <c r="O870" s="50">
        <v>166</v>
      </c>
      <c r="P870" s="67">
        <f t="shared" si="53"/>
        <v>0.03</v>
      </c>
      <c r="Q870" s="52">
        <v>4.97</v>
      </c>
      <c r="R870" s="52" t="str" cm="1">
        <f t="array" ref="R870">_xlfn.IFS(ROUND(Q870,0)=5,"Excellent",ROUND(Q870,0)=4,"Good",ROUND(Q870,0)=3,"Ok",ROUND(Q870,0)&lt;3,"Bad")</f>
        <v>Excellent</v>
      </c>
      <c r="S870">
        <v>158</v>
      </c>
      <c r="T870" t="str">
        <f t="shared" si="54"/>
        <v>Yes</v>
      </c>
      <c r="U870" s="65">
        <v>41884</v>
      </c>
      <c r="V870" s="65">
        <v>44048</v>
      </c>
      <c r="W870">
        <v>207</v>
      </c>
      <c r="X870" t="str">
        <f t="shared" si="55"/>
        <v>Active</v>
      </c>
      <c r="Y870" t="s">
        <v>15615</v>
      </c>
    </row>
    <row r="871" spans="1:25" x14ac:dyDescent="0.25">
      <c r="A871">
        <v>870</v>
      </c>
      <c r="B871" t="s">
        <v>643</v>
      </c>
      <c r="C871">
        <v>1236</v>
      </c>
      <c r="D871" t="str">
        <f>VLOOKUP($C871,Hosts!$A:$O,10,0)</f>
        <v>New York</v>
      </c>
      <c r="E871" s="67">
        <f>INDEX(Hosts!$A:$O,MATCH(Places!$C871,Hosts!$A:$A,0),MATCH(Places!E$1,Hosts!$1:$1,0))</f>
        <v>1</v>
      </c>
      <c r="F871" s="67">
        <f>INDEX(Hosts!$A:$O,MATCH(Places!$C871,Hosts!$A:$A,0),MATCH(Places!F$1,Hosts!$1:$1,0))</f>
        <v>0.5</v>
      </c>
      <c r="G871" s="67" t="str">
        <f>INDEX(Hosts!$A:$O,MATCH(Places!$C871,Hosts!$A:$A,0),MATCH(Places!G$1,Hosts!$1:$1,0))</f>
        <v>No</v>
      </c>
      <c r="H871">
        <v>10</v>
      </c>
      <c r="I871" t="str">
        <f>VLOOKUP($H871,Neighborhoods!$A:$C,2,0)</f>
        <v>Brooklyn</v>
      </c>
      <c r="J871" t="str">
        <f>VLOOKUP($H871,Neighborhoods!$A:$C,3,0)</f>
        <v>East Flatbush</v>
      </c>
      <c r="K871" t="s">
        <v>11822</v>
      </c>
      <c r="L871" t="str">
        <f t="shared" si="52"/>
        <v>No</v>
      </c>
      <c r="M871">
        <v>2</v>
      </c>
      <c r="N871" t="str" cm="1">
        <f t="array" ref="N871">_xlfn.IFS(M871&lt;=2,"Small",M871&lt;=5,"Medium",M871&gt;5,"Large")</f>
        <v>Small</v>
      </c>
      <c r="O871" s="50">
        <v>85</v>
      </c>
      <c r="P871" s="67">
        <f t="shared" si="53"/>
        <v>0.03</v>
      </c>
      <c r="Q871" s="52">
        <v>4.7300000000000004</v>
      </c>
      <c r="R871" s="52" t="str" cm="1">
        <f t="array" ref="R871">_xlfn.IFS(ROUND(Q871,0)=5,"Excellent",ROUND(Q871,0)=4,"Good",ROUND(Q871,0)=3,"Ok",ROUND(Q871,0)&lt;3,"Bad")</f>
        <v>Excellent</v>
      </c>
      <c r="S871">
        <v>40</v>
      </c>
      <c r="T871" t="str">
        <f t="shared" si="54"/>
        <v>No</v>
      </c>
      <c r="U871" s="65">
        <v>41851</v>
      </c>
      <c r="V871" s="65">
        <v>43832</v>
      </c>
      <c r="W871">
        <v>236</v>
      </c>
      <c r="X871" t="str">
        <f t="shared" si="55"/>
        <v>Active</v>
      </c>
      <c r="Y871" t="s">
        <v>15615</v>
      </c>
    </row>
    <row r="872" spans="1:25" x14ac:dyDescent="0.25">
      <c r="A872">
        <v>871</v>
      </c>
      <c r="B872" t="s">
        <v>644</v>
      </c>
      <c r="C872">
        <v>1119</v>
      </c>
      <c r="D872" t="str">
        <f>VLOOKUP($C872,Hosts!$A:$O,10,0)</f>
        <v>New York</v>
      </c>
      <c r="E872" s="67">
        <f>INDEX(Hosts!$A:$O,MATCH(Places!$C872,Hosts!$A:$A,0),MATCH(Places!E$1,Hosts!$1:$1,0))</f>
        <v>1</v>
      </c>
      <c r="F872" s="67">
        <f>INDEX(Hosts!$A:$O,MATCH(Places!$C872,Hosts!$A:$A,0),MATCH(Places!F$1,Hosts!$1:$1,0))</f>
        <v>0.67</v>
      </c>
      <c r="G872" s="67" t="str">
        <f>INDEX(Hosts!$A:$O,MATCH(Places!$C872,Hosts!$A:$A,0),MATCH(Places!G$1,Hosts!$1:$1,0))</f>
        <v>Yes</v>
      </c>
      <c r="H872">
        <v>12</v>
      </c>
      <c r="I872" t="str">
        <f>VLOOKUP($H872,Neighborhoods!$A:$C,2,0)</f>
        <v>Brooklyn</v>
      </c>
      <c r="J872" t="str">
        <f>VLOOKUP($H872,Neighborhoods!$A:$C,3,0)</f>
        <v>Williamsburg</v>
      </c>
      <c r="K872" t="s">
        <v>11822</v>
      </c>
      <c r="L872" t="str">
        <f t="shared" si="52"/>
        <v>No</v>
      </c>
      <c r="M872">
        <v>4</v>
      </c>
      <c r="N872" t="str" cm="1">
        <f t="array" ref="N872">_xlfn.IFS(M872&lt;=2,"Small",M872&lt;=5,"Medium",M872&gt;5,"Large")</f>
        <v>Medium</v>
      </c>
      <c r="O872" s="50">
        <v>200</v>
      </c>
      <c r="P872" s="67">
        <f t="shared" si="53"/>
        <v>0.04</v>
      </c>
      <c r="Q872" s="52">
        <v>4.9800000000000004</v>
      </c>
      <c r="R872" s="52" t="str" cm="1">
        <f t="array" ref="R872">_xlfn.IFS(ROUND(Q872,0)=5,"Excellent",ROUND(Q872,0)=4,"Good",ROUND(Q872,0)=3,"Ok",ROUND(Q872,0)&lt;3,"Bad")</f>
        <v>Excellent</v>
      </c>
      <c r="S872">
        <v>195</v>
      </c>
      <c r="T872" t="str">
        <f t="shared" si="54"/>
        <v>Yes</v>
      </c>
      <c r="U872" s="65">
        <v>41861</v>
      </c>
      <c r="V872" s="65">
        <v>43906</v>
      </c>
      <c r="W872">
        <v>358</v>
      </c>
      <c r="X872" t="str">
        <f t="shared" si="55"/>
        <v>Active</v>
      </c>
      <c r="Y872" t="s">
        <v>15615</v>
      </c>
    </row>
    <row r="873" spans="1:25" x14ac:dyDescent="0.25">
      <c r="A873">
        <v>872</v>
      </c>
      <c r="B873" t="s">
        <v>645</v>
      </c>
      <c r="C873">
        <v>1698</v>
      </c>
      <c r="D873" t="str">
        <f>VLOOKUP($C873,Hosts!$A:$O,10,0)</f>
        <v>New York</v>
      </c>
      <c r="E873" s="67">
        <f>INDEX(Hosts!$A:$O,MATCH(Places!$C873,Hosts!$A:$A,0),MATCH(Places!E$1,Hosts!$1:$1,0))</f>
        <v>0.88</v>
      </c>
      <c r="F873" s="67">
        <f>INDEX(Hosts!$A:$O,MATCH(Places!$C873,Hosts!$A:$A,0),MATCH(Places!F$1,Hosts!$1:$1,0))</f>
        <v>0.95</v>
      </c>
      <c r="G873" s="67" t="str">
        <f>INDEX(Hosts!$A:$O,MATCH(Places!$C873,Hosts!$A:$A,0),MATCH(Places!G$1,Hosts!$1:$1,0))</f>
        <v>Yes</v>
      </c>
      <c r="H873">
        <v>12</v>
      </c>
      <c r="I873" t="str">
        <f>VLOOKUP($H873,Neighborhoods!$A:$C,2,0)</f>
        <v>Brooklyn</v>
      </c>
      <c r="J873" t="str">
        <f>VLOOKUP($H873,Neighborhoods!$A:$C,3,0)</f>
        <v>Williamsburg</v>
      </c>
      <c r="K873" t="s">
        <v>11822</v>
      </c>
      <c r="L873" t="str">
        <f t="shared" si="52"/>
        <v>No</v>
      </c>
      <c r="M873">
        <v>4</v>
      </c>
      <c r="N873" t="str" cm="1">
        <f t="array" ref="N873">_xlfn.IFS(M873&lt;=2,"Small",M873&lt;=5,"Medium",M873&gt;5,"Large")</f>
        <v>Medium</v>
      </c>
      <c r="O873" s="50">
        <v>200</v>
      </c>
      <c r="P873" s="67">
        <f t="shared" si="53"/>
        <v>0.04</v>
      </c>
      <c r="Q873" s="52">
        <v>5</v>
      </c>
      <c r="R873" s="52" t="str" cm="1">
        <f t="array" ref="R873">_xlfn.IFS(ROUND(Q873,0)=5,"Excellent",ROUND(Q873,0)=4,"Good",ROUND(Q873,0)=3,"Ok",ROUND(Q873,0)&lt;3,"Bad")</f>
        <v>Excellent</v>
      </c>
      <c r="S873">
        <v>30</v>
      </c>
      <c r="T873" t="str">
        <f t="shared" si="54"/>
        <v>No</v>
      </c>
      <c r="U873" s="65">
        <v>41883</v>
      </c>
      <c r="V873" s="65">
        <v>43831</v>
      </c>
      <c r="W873">
        <v>329</v>
      </c>
      <c r="X873" t="str">
        <f t="shared" si="55"/>
        <v>Active</v>
      </c>
      <c r="Y873" t="s">
        <v>15615</v>
      </c>
    </row>
    <row r="874" spans="1:25" x14ac:dyDescent="0.25">
      <c r="A874">
        <v>873</v>
      </c>
      <c r="B874" t="s">
        <v>13620</v>
      </c>
      <c r="C874">
        <v>597</v>
      </c>
      <c r="D874" t="str">
        <f>VLOOKUP($C874,Hosts!$A:$O,10,0)</f>
        <v>New York</v>
      </c>
      <c r="E874" s="67">
        <f>INDEX(Hosts!$A:$O,MATCH(Places!$C874,Hosts!$A:$A,0),MATCH(Places!E$1,Hosts!$1:$1,0))</f>
        <v>0.8</v>
      </c>
      <c r="F874" s="67">
        <f>INDEX(Hosts!$A:$O,MATCH(Places!$C874,Hosts!$A:$A,0),MATCH(Places!F$1,Hosts!$1:$1,0))</f>
        <v>0.92</v>
      </c>
      <c r="G874" s="67" t="str">
        <f>INDEX(Hosts!$A:$O,MATCH(Places!$C874,Hosts!$A:$A,0),MATCH(Places!G$1,Hosts!$1:$1,0))</f>
        <v>No</v>
      </c>
      <c r="H874">
        <v>9</v>
      </c>
      <c r="I874" t="str">
        <f>VLOOKUP($H874,Neighborhoods!$A:$C,2,0)</f>
        <v>Brooklyn</v>
      </c>
      <c r="J874" t="str">
        <f>VLOOKUP($H874,Neighborhoods!$A:$C,3,0)</f>
        <v>Crown Heights</v>
      </c>
      <c r="K874" t="s">
        <v>11822</v>
      </c>
      <c r="L874" t="str">
        <f t="shared" si="52"/>
        <v>No</v>
      </c>
      <c r="M874">
        <v>7</v>
      </c>
      <c r="N874" t="str" cm="1">
        <f t="array" ref="N874">_xlfn.IFS(M874&lt;=2,"Small",M874&lt;=5,"Medium",M874&gt;5,"Large")</f>
        <v>Large</v>
      </c>
      <c r="O874" s="50">
        <v>118</v>
      </c>
      <c r="P874" s="67">
        <f t="shared" si="53"/>
        <v>0.03</v>
      </c>
      <c r="Q874" s="52">
        <v>4.74</v>
      </c>
      <c r="R874" s="52" t="str" cm="1">
        <f t="array" ref="R874">_xlfn.IFS(ROUND(Q874,0)=5,"Excellent",ROUND(Q874,0)=4,"Good",ROUND(Q874,0)=3,"Ok",ROUND(Q874,0)&lt;3,"Bad")</f>
        <v>Excellent</v>
      </c>
      <c r="S874">
        <v>53</v>
      </c>
      <c r="T874" t="str">
        <f t="shared" si="54"/>
        <v>No</v>
      </c>
      <c r="U874" s="65">
        <v>41917</v>
      </c>
      <c r="V874" s="65">
        <v>43900</v>
      </c>
      <c r="W874">
        <v>356</v>
      </c>
      <c r="X874" t="str">
        <f t="shared" si="55"/>
        <v>Active</v>
      </c>
      <c r="Y874" t="s">
        <v>15616</v>
      </c>
    </row>
    <row r="875" spans="1:25" x14ac:dyDescent="0.25">
      <c r="A875">
        <v>874</v>
      </c>
      <c r="B875" t="s">
        <v>646</v>
      </c>
      <c r="C875">
        <v>1788</v>
      </c>
      <c r="D875" t="str">
        <f>VLOOKUP($C875,Hosts!$A:$O,10,0)</f>
        <v>New York</v>
      </c>
      <c r="E875" s="67">
        <f>INDEX(Hosts!$A:$O,MATCH(Places!$C875,Hosts!$A:$A,0),MATCH(Places!E$1,Hosts!$1:$1,0))</f>
        <v>1</v>
      </c>
      <c r="F875" s="67">
        <f>INDEX(Hosts!$A:$O,MATCH(Places!$C875,Hosts!$A:$A,0),MATCH(Places!F$1,Hosts!$1:$1,0))</f>
        <v>0.84</v>
      </c>
      <c r="G875" s="67" t="str">
        <f>INDEX(Hosts!$A:$O,MATCH(Places!$C875,Hosts!$A:$A,0),MATCH(Places!G$1,Hosts!$1:$1,0))</f>
        <v>No</v>
      </c>
      <c r="H875">
        <v>14</v>
      </c>
      <c r="I875" t="str">
        <f>VLOOKUP($H875,Neighborhoods!$A:$C,2,0)</f>
        <v>Manhattan</v>
      </c>
      <c r="J875" t="str">
        <f>VLOOKUP($H875,Neighborhoods!$A:$C,3,0)</f>
        <v>East Harlem</v>
      </c>
      <c r="K875" t="s">
        <v>11822</v>
      </c>
      <c r="L875" t="str">
        <f t="shared" si="52"/>
        <v>No</v>
      </c>
      <c r="M875">
        <v>2</v>
      </c>
      <c r="N875" t="str" cm="1">
        <f t="array" ref="N875">_xlfn.IFS(M875&lt;=2,"Small",M875&lt;=5,"Medium",M875&gt;5,"Large")</f>
        <v>Small</v>
      </c>
      <c r="O875" s="50">
        <v>80</v>
      </c>
      <c r="P875" s="67">
        <f t="shared" si="53"/>
        <v>0.03</v>
      </c>
      <c r="Q875" s="52">
        <v>4.6399999999999997</v>
      </c>
      <c r="R875" s="52" t="str" cm="1">
        <f t="array" ref="R875">_xlfn.IFS(ROUND(Q875,0)=5,"Excellent",ROUND(Q875,0)=4,"Good",ROUND(Q875,0)=3,"Ok",ROUND(Q875,0)&lt;3,"Bad")</f>
        <v>Excellent</v>
      </c>
      <c r="S875">
        <v>59</v>
      </c>
      <c r="T875" t="str">
        <f t="shared" si="54"/>
        <v>No</v>
      </c>
      <c r="U875" s="65">
        <v>41856</v>
      </c>
      <c r="V875" s="65">
        <v>43887</v>
      </c>
      <c r="W875">
        <v>6</v>
      </c>
      <c r="X875" t="str">
        <f t="shared" si="55"/>
        <v>Active</v>
      </c>
      <c r="Y875" t="s">
        <v>15615</v>
      </c>
    </row>
    <row r="876" spans="1:25" x14ac:dyDescent="0.25">
      <c r="A876">
        <v>875</v>
      </c>
      <c r="B876" t="s">
        <v>647</v>
      </c>
      <c r="C876">
        <v>1789</v>
      </c>
      <c r="D876" t="str">
        <f>VLOOKUP($C876,Hosts!$A:$O,10,0)</f>
        <v>New York</v>
      </c>
      <c r="E876" s="67">
        <f>INDEX(Hosts!$A:$O,MATCH(Places!$C876,Hosts!$A:$A,0),MATCH(Places!E$1,Hosts!$1:$1,0))</f>
        <v>1</v>
      </c>
      <c r="F876" s="67">
        <f>INDEX(Hosts!$A:$O,MATCH(Places!$C876,Hosts!$A:$A,0),MATCH(Places!F$1,Hosts!$1:$1,0))</f>
        <v>0.92</v>
      </c>
      <c r="G876" s="67" t="str">
        <f>INDEX(Hosts!$A:$O,MATCH(Places!$C876,Hosts!$A:$A,0),MATCH(Places!G$1,Hosts!$1:$1,0))</f>
        <v>No</v>
      </c>
      <c r="H876">
        <v>8</v>
      </c>
      <c r="I876" t="str">
        <f>VLOOKUP($H876,Neighborhoods!$A:$C,2,0)</f>
        <v>Brooklyn</v>
      </c>
      <c r="J876" t="str">
        <f>VLOOKUP($H876,Neighborhoods!$A:$C,3,0)</f>
        <v>Bushwick</v>
      </c>
      <c r="K876" t="s">
        <v>11822</v>
      </c>
      <c r="L876" t="str">
        <f t="shared" si="52"/>
        <v>No</v>
      </c>
      <c r="M876">
        <v>4</v>
      </c>
      <c r="N876" t="str" cm="1">
        <f t="array" ref="N876">_xlfn.IFS(M876&lt;=2,"Small",M876&lt;=5,"Medium",M876&gt;5,"Large")</f>
        <v>Medium</v>
      </c>
      <c r="O876" s="50">
        <v>108</v>
      </c>
      <c r="P876" s="67">
        <f t="shared" si="53"/>
        <v>0.03</v>
      </c>
      <c r="Q876" s="52">
        <v>4.6100000000000003</v>
      </c>
      <c r="R876" s="52" t="str" cm="1">
        <f t="array" ref="R876">_xlfn.IFS(ROUND(Q876,0)=5,"Excellent",ROUND(Q876,0)=4,"Good",ROUND(Q876,0)=3,"Ok",ROUND(Q876,0)&lt;3,"Bad")</f>
        <v>Excellent</v>
      </c>
      <c r="S876">
        <v>176</v>
      </c>
      <c r="T876" t="str">
        <f t="shared" si="54"/>
        <v>No</v>
      </c>
      <c r="U876" s="65">
        <v>41871</v>
      </c>
      <c r="V876" s="65">
        <v>44045</v>
      </c>
      <c r="W876">
        <v>85</v>
      </c>
      <c r="X876" t="str">
        <f t="shared" si="55"/>
        <v>Active</v>
      </c>
      <c r="Y876" t="s">
        <v>15615</v>
      </c>
    </row>
    <row r="877" spans="1:25" x14ac:dyDescent="0.25">
      <c r="A877">
        <v>876</v>
      </c>
      <c r="B877" t="s">
        <v>648</v>
      </c>
      <c r="C877">
        <v>964</v>
      </c>
      <c r="D877" t="str">
        <f>VLOOKUP($C877,Hosts!$A:$O,10,0)</f>
        <v>New York</v>
      </c>
      <c r="E877" s="67">
        <f>INDEX(Hosts!$A:$O,MATCH(Places!$C877,Hosts!$A:$A,0),MATCH(Places!E$1,Hosts!$1:$1,0))</f>
        <v>0.08</v>
      </c>
      <c r="F877" s="67">
        <f>INDEX(Hosts!$A:$O,MATCH(Places!$C877,Hosts!$A:$A,0),MATCH(Places!F$1,Hosts!$1:$1,0))</f>
        <v>0.25</v>
      </c>
      <c r="G877" s="67" t="str">
        <f>INDEX(Hosts!$A:$O,MATCH(Places!$C877,Hosts!$A:$A,0),MATCH(Places!G$1,Hosts!$1:$1,0))</f>
        <v>No</v>
      </c>
      <c r="H877">
        <v>24</v>
      </c>
      <c r="I877" t="str">
        <f>VLOOKUP($H877,Neighborhoods!$A:$C,2,0)</f>
        <v>Queens</v>
      </c>
      <c r="J877" t="str">
        <f>VLOOKUP($H877,Neighborhoods!$A:$C,3,0)</f>
        <v>Long Island City</v>
      </c>
      <c r="K877" t="s">
        <v>11822</v>
      </c>
      <c r="L877" t="str">
        <f t="shared" si="52"/>
        <v>No</v>
      </c>
      <c r="M877">
        <v>2</v>
      </c>
      <c r="N877" t="str" cm="1">
        <f t="array" ref="N877">_xlfn.IFS(M877&lt;=2,"Small",M877&lt;=5,"Medium",M877&gt;5,"Large")</f>
        <v>Small</v>
      </c>
      <c r="O877" s="50">
        <v>130</v>
      </c>
      <c r="P877" s="67">
        <f t="shared" si="53"/>
        <v>0.03</v>
      </c>
      <c r="Q877" s="52">
        <v>4.84</v>
      </c>
      <c r="R877" s="52" t="str" cm="1">
        <f t="array" ref="R877">_xlfn.IFS(ROUND(Q877,0)=5,"Excellent",ROUND(Q877,0)=4,"Good",ROUND(Q877,0)=3,"Ok",ROUND(Q877,0)&lt;3,"Bad")</f>
        <v>Excellent</v>
      </c>
      <c r="S877">
        <v>31</v>
      </c>
      <c r="T877" t="str">
        <f t="shared" si="54"/>
        <v>No</v>
      </c>
      <c r="U877" s="65">
        <v>41881</v>
      </c>
      <c r="V877" s="65">
        <v>43811</v>
      </c>
      <c r="W877">
        <v>356</v>
      </c>
      <c r="X877" t="str">
        <f t="shared" si="55"/>
        <v>Active</v>
      </c>
      <c r="Y877" t="s">
        <v>15615</v>
      </c>
    </row>
    <row r="878" spans="1:25" x14ac:dyDescent="0.25">
      <c r="A878">
        <v>877</v>
      </c>
      <c r="B878" t="s">
        <v>649</v>
      </c>
      <c r="C878">
        <v>1536</v>
      </c>
      <c r="D878" t="str">
        <f>VLOOKUP($C878,Hosts!$A:$O,10,0)</f>
        <v>New York</v>
      </c>
      <c r="E878" s="67">
        <f>INDEX(Hosts!$A:$O,MATCH(Places!$C878,Hosts!$A:$A,0),MATCH(Places!E$1,Hosts!$1:$1,0))</f>
        <v>0</v>
      </c>
      <c r="F878" s="67">
        <f>INDEX(Hosts!$A:$O,MATCH(Places!$C878,Hosts!$A:$A,0),MATCH(Places!F$1,Hosts!$1:$1,0))</f>
        <v>0.71</v>
      </c>
      <c r="G878" s="67" t="str">
        <f>INDEX(Hosts!$A:$O,MATCH(Places!$C878,Hosts!$A:$A,0),MATCH(Places!G$1,Hosts!$1:$1,0))</f>
        <v>No</v>
      </c>
      <c r="H878">
        <v>25</v>
      </c>
      <c r="I878" t="str">
        <f>VLOOKUP($H878,Neighborhoods!$A:$C,2,0)</f>
        <v>Queens</v>
      </c>
      <c r="J878" t="str">
        <f>VLOOKUP($H878,Neighborhoods!$A:$C,3,0)</f>
        <v>Ridgewood</v>
      </c>
      <c r="K878" t="s">
        <v>1</v>
      </c>
      <c r="L878" t="str">
        <f t="shared" si="52"/>
        <v>Yes</v>
      </c>
      <c r="M878">
        <v>2</v>
      </c>
      <c r="N878" t="str" cm="1">
        <f t="array" ref="N878">_xlfn.IFS(M878&lt;=2,"Small",M878&lt;=5,"Medium",M878&gt;5,"Large")</f>
        <v>Small</v>
      </c>
      <c r="O878" s="50">
        <v>61</v>
      </c>
      <c r="P878" s="67">
        <f t="shared" si="53"/>
        <v>0.03</v>
      </c>
      <c r="Q878" s="52">
        <v>4.4800000000000004</v>
      </c>
      <c r="R878" s="52" t="str" cm="1">
        <f t="array" ref="R878">_xlfn.IFS(ROUND(Q878,0)=5,"Excellent",ROUND(Q878,0)=4,"Good",ROUND(Q878,0)=3,"Ok",ROUND(Q878,0)&lt;3,"Bad")</f>
        <v>Good</v>
      </c>
      <c r="S878">
        <v>180</v>
      </c>
      <c r="T878" t="str">
        <f t="shared" si="54"/>
        <v>No</v>
      </c>
      <c r="U878" s="65">
        <v>41849</v>
      </c>
      <c r="V878" s="65">
        <v>43745</v>
      </c>
      <c r="W878">
        <v>365</v>
      </c>
      <c r="X878" t="str">
        <f t="shared" si="55"/>
        <v>Active</v>
      </c>
      <c r="Y878" t="s">
        <v>15615</v>
      </c>
    </row>
    <row r="879" spans="1:25" x14ac:dyDescent="0.25">
      <c r="A879">
        <v>878</v>
      </c>
      <c r="B879" t="s">
        <v>650</v>
      </c>
      <c r="C879">
        <v>1605</v>
      </c>
      <c r="D879" t="str">
        <f>VLOOKUP($C879,Hosts!$A:$O,10,0)</f>
        <v>New York</v>
      </c>
      <c r="E879" s="67">
        <f>INDEX(Hosts!$A:$O,MATCH(Places!$C879,Hosts!$A:$A,0),MATCH(Places!E$1,Hosts!$1:$1,0))</f>
        <v>0.92</v>
      </c>
      <c r="F879" s="67">
        <f>INDEX(Hosts!$A:$O,MATCH(Places!$C879,Hosts!$A:$A,0),MATCH(Places!F$1,Hosts!$1:$1,0))</f>
        <v>0.84</v>
      </c>
      <c r="G879" s="67" t="str">
        <f>INDEX(Hosts!$A:$O,MATCH(Places!$C879,Hosts!$A:$A,0),MATCH(Places!G$1,Hosts!$1:$1,0))</f>
        <v>No</v>
      </c>
      <c r="H879">
        <v>19</v>
      </c>
      <c r="I879" t="str">
        <f>VLOOKUP($H879,Neighborhoods!$A:$C,2,0)</f>
        <v>Manhattan</v>
      </c>
      <c r="J879" t="str">
        <f>VLOOKUP($H879,Neighborhoods!$A:$C,3,0)</f>
        <v>Upper East Side</v>
      </c>
      <c r="K879" t="s">
        <v>11822</v>
      </c>
      <c r="L879" t="str">
        <f t="shared" si="52"/>
        <v>No</v>
      </c>
      <c r="M879">
        <v>3</v>
      </c>
      <c r="N879" t="str" cm="1">
        <f t="array" ref="N879">_xlfn.IFS(M879&lt;=2,"Small",M879&lt;=5,"Medium",M879&gt;5,"Large")</f>
        <v>Medium</v>
      </c>
      <c r="O879" s="50">
        <v>139</v>
      </c>
      <c r="P879" s="67">
        <f t="shared" si="53"/>
        <v>0.03</v>
      </c>
      <c r="Q879" s="52">
        <v>5</v>
      </c>
      <c r="R879" s="52" t="str" cm="1">
        <f t="array" ref="R879">_xlfn.IFS(ROUND(Q879,0)=5,"Excellent",ROUND(Q879,0)=4,"Good",ROUND(Q879,0)=3,"Ok",ROUND(Q879,0)&lt;3,"Bad")</f>
        <v>Excellent</v>
      </c>
      <c r="S879">
        <v>3</v>
      </c>
      <c r="T879" t="str">
        <f t="shared" si="54"/>
        <v>No</v>
      </c>
      <c r="U879" s="65">
        <v>42590</v>
      </c>
      <c r="V879" s="65">
        <v>43322</v>
      </c>
      <c r="W879">
        <v>365</v>
      </c>
      <c r="X879" t="str">
        <f t="shared" si="55"/>
        <v>Active</v>
      </c>
      <c r="Y879" t="s">
        <v>15615</v>
      </c>
    </row>
    <row r="880" spans="1:25" x14ac:dyDescent="0.25">
      <c r="A880">
        <v>879</v>
      </c>
      <c r="B880" t="s">
        <v>13779</v>
      </c>
      <c r="C880">
        <v>1239</v>
      </c>
      <c r="D880" t="str">
        <f>VLOOKUP($C880,Hosts!$A:$O,10,0)</f>
        <v>New York</v>
      </c>
      <c r="E880" s="67">
        <f>INDEX(Hosts!$A:$O,MATCH(Places!$C880,Hosts!$A:$A,0),MATCH(Places!E$1,Hosts!$1:$1,0))</f>
        <v>0.98</v>
      </c>
      <c r="F880" s="67">
        <f>INDEX(Hosts!$A:$O,MATCH(Places!$C880,Hosts!$A:$A,0),MATCH(Places!F$1,Hosts!$1:$1,0))</f>
        <v>1</v>
      </c>
      <c r="G880" s="67" t="str">
        <f>INDEX(Hosts!$A:$O,MATCH(Places!$C880,Hosts!$A:$A,0),MATCH(Places!G$1,Hosts!$1:$1,0))</f>
        <v>No</v>
      </c>
      <c r="H880">
        <v>11</v>
      </c>
      <c r="I880" t="str">
        <f>VLOOKUP($H880,Neighborhoods!$A:$C,2,0)</f>
        <v>Brooklyn</v>
      </c>
      <c r="J880" t="str">
        <f>VLOOKUP($H880,Neighborhoods!$A:$C,3,0)</f>
        <v>Greenpoint</v>
      </c>
      <c r="K880" t="s">
        <v>11822</v>
      </c>
      <c r="L880" t="str">
        <f t="shared" si="52"/>
        <v>No</v>
      </c>
      <c r="M880">
        <v>4</v>
      </c>
      <c r="N880" t="str" cm="1">
        <f t="array" ref="N880">_xlfn.IFS(M880&lt;=2,"Small",M880&lt;=5,"Medium",M880&gt;5,"Large")</f>
        <v>Medium</v>
      </c>
      <c r="O880" s="50">
        <v>119</v>
      </c>
      <c r="P880" s="67">
        <f t="shared" si="53"/>
        <v>0.03</v>
      </c>
      <c r="Q880" s="52">
        <v>4.67</v>
      </c>
      <c r="R880" s="52" t="str" cm="1">
        <f t="array" ref="R880">_xlfn.IFS(ROUND(Q880,0)=5,"Excellent",ROUND(Q880,0)=4,"Good",ROUND(Q880,0)=3,"Ok",ROUND(Q880,0)&lt;3,"Bad")</f>
        <v>Excellent</v>
      </c>
      <c r="S880">
        <v>3</v>
      </c>
      <c r="T880" t="str">
        <f t="shared" si="54"/>
        <v>No</v>
      </c>
      <c r="U880" s="65">
        <v>42489</v>
      </c>
      <c r="V880" s="65">
        <v>42622</v>
      </c>
      <c r="W880">
        <v>335</v>
      </c>
      <c r="X880" t="str">
        <f t="shared" si="55"/>
        <v>Active</v>
      </c>
      <c r="Y880" t="s">
        <v>15616</v>
      </c>
    </row>
    <row r="881" spans="1:25" x14ac:dyDescent="0.25">
      <c r="A881">
        <v>880</v>
      </c>
      <c r="B881" t="s">
        <v>15334</v>
      </c>
      <c r="C881">
        <v>465</v>
      </c>
      <c r="D881" t="str">
        <f>VLOOKUP($C881,Hosts!$A:$O,10,0)</f>
        <v>New York</v>
      </c>
      <c r="E881" s="67">
        <f>INDEX(Hosts!$A:$O,MATCH(Places!$C881,Hosts!$A:$A,0),MATCH(Places!E$1,Hosts!$1:$1,0))</f>
        <v>0.85</v>
      </c>
      <c r="F881" s="67">
        <f>INDEX(Hosts!$A:$O,MATCH(Places!$C881,Hosts!$A:$A,0),MATCH(Places!F$1,Hosts!$1:$1,0))</f>
        <v>0.38</v>
      </c>
      <c r="G881" s="67" t="str">
        <f>INDEX(Hosts!$A:$O,MATCH(Places!$C881,Hosts!$A:$A,0),MATCH(Places!G$1,Hosts!$1:$1,0))</f>
        <v>No</v>
      </c>
      <c r="H881">
        <v>17</v>
      </c>
      <c r="I881" t="str">
        <f>VLOOKUP($H881,Neighborhoods!$A:$C,2,0)</f>
        <v>Manhattan</v>
      </c>
      <c r="J881" t="str">
        <f>VLOOKUP($H881,Neighborhoods!$A:$C,3,0)</f>
        <v>Hell's Kitchen</v>
      </c>
      <c r="K881" t="s">
        <v>11822</v>
      </c>
      <c r="L881" t="str">
        <f t="shared" si="52"/>
        <v>No</v>
      </c>
      <c r="M881">
        <v>2</v>
      </c>
      <c r="N881" t="str" cm="1">
        <f t="array" ref="N881">_xlfn.IFS(M881&lt;=2,"Small",M881&lt;=5,"Medium",M881&gt;5,"Large")</f>
        <v>Small</v>
      </c>
      <c r="O881" s="50">
        <v>115</v>
      </c>
      <c r="P881" s="67">
        <f t="shared" si="53"/>
        <v>0.03</v>
      </c>
      <c r="Q881" s="52">
        <v>4.67</v>
      </c>
      <c r="R881" s="52" t="str" cm="1">
        <f t="array" ref="R881">_xlfn.IFS(ROUND(Q881,0)=5,"Excellent",ROUND(Q881,0)=4,"Good",ROUND(Q881,0)=3,"Ok",ROUND(Q881,0)&lt;3,"Bad")</f>
        <v>Excellent</v>
      </c>
      <c r="S881">
        <v>3</v>
      </c>
      <c r="T881" t="str">
        <f t="shared" si="54"/>
        <v>No</v>
      </c>
      <c r="U881" s="65">
        <v>42031</v>
      </c>
      <c r="V881" s="65">
        <v>42422</v>
      </c>
      <c r="W881">
        <v>365</v>
      </c>
      <c r="X881" t="str">
        <f t="shared" si="55"/>
        <v>Active</v>
      </c>
      <c r="Y881" t="s">
        <v>15615</v>
      </c>
    </row>
    <row r="882" spans="1:25" x14ac:dyDescent="0.25">
      <c r="A882">
        <v>881</v>
      </c>
      <c r="B882" t="s">
        <v>652</v>
      </c>
      <c r="C882">
        <v>465</v>
      </c>
      <c r="D882" t="str">
        <f>VLOOKUP($C882,Hosts!$A:$O,10,0)</f>
        <v>New York</v>
      </c>
      <c r="E882" s="67">
        <f>INDEX(Hosts!$A:$O,MATCH(Places!$C882,Hosts!$A:$A,0),MATCH(Places!E$1,Hosts!$1:$1,0))</f>
        <v>0.85</v>
      </c>
      <c r="F882" s="67">
        <f>INDEX(Hosts!$A:$O,MATCH(Places!$C882,Hosts!$A:$A,0),MATCH(Places!F$1,Hosts!$1:$1,0))</f>
        <v>0.38</v>
      </c>
      <c r="G882" s="67" t="str">
        <f>INDEX(Hosts!$A:$O,MATCH(Places!$C882,Hosts!$A:$A,0),MATCH(Places!G$1,Hosts!$1:$1,0))</f>
        <v>No</v>
      </c>
      <c r="H882">
        <v>17</v>
      </c>
      <c r="I882" t="str">
        <f>VLOOKUP($H882,Neighborhoods!$A:$C,2,0)</f>
        <v>Manhattan</v>
      </c>
      <c r="J882" t="str">
        <f>VLOOKUP($H882,Neighborhoods!$A:$C,3,0)</f>
        <v>Hell's Kitchen</v>
      </c>
      <c r="K882" t="s">
        <v>11822</v>
      </c>
      <c r="L882" t="str">
        <f t="shared" si="52"/>
        <v>No</v>
      </c>
      <c r="M882">
        <v>2</v>
      </c>
      <c r="N882" t="str" cm="1">
        <f t="array" ref="N882">_xlfn.IFS(M882&lt;=2,"Small",M882&lt;=5,"Medium",M882&gt;5,"Large")</f>
        <v>Small</v>
      </c>
      <c r="O882" s="50">
        <v>110</v>
      </c>
      <c r="P882" s="67">
        <f t="shared" si="53"/>
        <v>0.03</v>
      </c>
      <c r="Q882" s="52">
        <v>4.6399999999999997</v>
      </c>
      <c r="R882" s="52" t="str" cm="1">
        <f t="array" ref="R882">_xlfn.IFS(ROUND(Q882,0)=5,"Excellent",ROUND(Q882,0)=4,"Good",ROUND(Q882,0)=3,"Ok",ROUND(Q882,0)&lt;3,"Bad")</f>
        <v>Excellent</v>
      </c>
      <c r="S882">
        <v>11</v>
      </c>
      <c r="T882" t="str">
        <f t="shared" si="54"/>
        <v>No</v>
      </c>
      <c r="U882" s="65">
        <v>41988</v>
      </c>
      <c r="V882" s="65">
        <v>44006</v>
      </c>
      <c r="W882">
        <v>365</v>
      </c>
      <c r="X882" t="str">
        <f t="shared" si="55"/>
        <v>Active</v>
      </c>
      <c r="Y882" t="s">
        <v>15615</v>
      </c>
    </row>
    <row r="883" spans="1:25" x14ac:dyDescent="0.25">
      <c r="A883">
        <v>882</v>
      </c>
      <c r="B883" t="s">
        <v>653</v>
      </c>
      <c r="C883">
        <v>1566</v>
      </c>
      <c r="D883" t="str">
        <f>VLOOKUP($C883,Hosts!$A:$O,10,0)</f>
        <v>New York</v>
      </c>
      <c r="E883" s="67">
        <f>INDEX(Hosts!$A:$O,MATCH(Places!$C883,Hosts!$A:$A,0),MATCH(Places!E$1,Hosts!$1:$1,0))</f>
        <v>1</v>
      </c>
      <c r="F883" s="67">
        <f>INDEX(Hosts!$A:$O,MATCH(Places!$C883,Hosts!$A:$A,0),MATCH(Places!F$1,Hosts!$1:$1,0))</f>
        <v>0.98</v>
      </c>
      <c r="G883" s="67" t="str">
        <f>INDEX(Hosts!$A:$O,MATCH(Places!$C883,Hosts!$A:$A,0),MATCH(Places!G$1,Hosts!$1:$1,0))</f>
        <v>Yes</v>
      </c>
      <c r="H883">
        <v>17</v>
      </c>
      <c r="I883" t="str">
        <f>VLOOKUP($H883,Neighborhoods!$A:$C,2,0)</f>
        <v>Manhattan</v>
      </c>
      <c r="J883" t="str">
        <f>VLOOKUP($H883,Neighborhoods!$A:$C,3,0)</f>
        <v>Hell's Kitchen</v>
      </c>
      <c r="K883" t="s">
        <v>1</v>
      </c>
      <c r="L883" t="str">
        <f t="shared" si="52"/>
        <v>Yes</v>
      </c>
      <c r="M883">
        <v>2</v>
      </c>
      <c r="N883" t="str" cm="1">
        <f t="array" ref="N883">_xlfn.IFS(M883&lt;=2,"Small",M883&lt;=5,"Medium",M883&gt;5,"Large")</f>
        <v>Small</v>
      </c>
      <c r="O883" s="50">
        <v>36</v>
      </c>
      <c r="P883" s="67">
        <f t="shared" si="53"/>
        <v>0.03</v>
      </c>
      <c r="Q883" s="52">
        <v>4.96</v>
      </c>
      <c r="R883" s="52" t="str" cm="1">
        <f t="array" ref="R883">_xlfn.IFS(ROUND(Q883,0)=5,"Excellent",ROUND(Q883,0)=4,"Good",ROUND(Q883,0)=3,"Ok",ROUND(Q883,0)&lt;3,"Bad")</f>
        <v>Excellent</v>
      </c>
      <c r="S883">
        <v>212</v>
      </c>
      <c r="T883" t="str">
        <f t="shared" si="54"/>
        <v>Yes</v>
      </c>
      <c r="U883" s="65">
        <v>41903</v>
      </c>
      <c r="V883" s="65">
        <v>44044</v>
      </c>
      <c r="W883">
        <v>187</v>
      </c>
      <c r="X883" t="str">
        <f t="shared" si="55"/>
        <v>Active</v>
      </c>
      <c r="Y883" t="s">
        <v>15616</v>
      </c>
    </row>
    <row r="884" spans="1:25" x14ac:dyDescent="0.25">
      <c r="A884">
        <v>883</v>
      </c>
      <c r="B884" t="s">
        <v>654</v>
      </c>
      <c r="C884">
        <v>274</v>
      </c>
      <c r="D884" t="str">
        <f>VLOOKUP($C884,Hosts!$A:$O,10,0)</f>
        <v>New York</v>
      </c>
      <c r="E884" s="67">
        <f>INDEX(Hosts!$A:$O,MATCH(Places!$C884,Hosts!$A:$A,0),MATCH(Places!E$1,Hosts!$1:$1,0))</f>
        <v>1</v>
      </c>
      <c r="F884" s="67">
        <f>INDEX(Hosts!$A:$O,MATCH(Places!$C884,Hosts!$A:$A,0),MATCH(Places!F$1,Hosts!$1:$1,0))</f>
        <v>0.9</v>
      </c>
      <c r="G884" s="67" t="str">
        <f>INDEX(Hosts!$A:$O,MATCH(Places!$C884,Hosts!$A:$A,0),MATCH(Places!G$1,Hosts!$1:$1,0))</f>
        <v>Yes</v>
      </c>
      <c r="H884">
        <v>9</v>
      </c>
      <c r="I884" t="str">
        <f>VLOOKUP($H884,Neighborhoods!$A:$C,2,0)</f>
        <v>Brooklyn</v>
      </c>
      <c r="J884" t="str">
        <f>VLOOKUP($H884,Neighborhoods!$A:$C,3,0)</f>
        <v>Crown Heights</v>
      </c>
      <c r="K884" t="s">
        <v>11822</v>
      </c>
      <c r="L884" t="str">
        <f t="shared" si="52"/>
        <v>No</v>
      </c>
      <c r="M884">
        <v>5</v>
      </c>
      <c r="N884" t="str" cm="1">
        <f t="array" ref="N884">_xlfn.IFS(M884&lt;=2,"Small",M884&lt;=5,"Medium",M884&gt;5,"Large")</f>
        <v>Medium</v>
      </c>
      <c r="O884" s="50">
        <v>131</v>
      </c>
      <c r="P884" s="67">
        <f t="shared" si="53"/>
        <v>0.03</v>
      </c>
      <c r="Q884" s="52">
        <v>4.9000000000000004</v>
      </c>
      <c r="R884" s="52" t="str" cm="1">
        <f t="array" ref="R884">_xlfn.IFS(ROUND(Q884,0)=5,"Excellent",ROUND(Q884,0)=4,"Good",ROUND(Q884,0)=3,"Ok",ROUND(Q884,0)&lt;3,"Bad")</f>
        <v>Excellent</v>
      </c>
      <c r="S884">
        <v>274</v>
      </c>
      <c r="T884" t="str">
        <f t="shared" si="54"/>
        <v>Yes</v>
      </c>
      <c r="U884" s="65">
        <v>41861</v>
      </c>
      <c r="V884" s="65">
        <v>44003</v>
      </c>
      <c r="W884">
        <v>332</v>
      </c>
      <c r="X884" t="str">
        <f t="shared" si="55"/>
        <v>Active</v>
      </c>
      <c r="Y884" t="s">
        <v>15615</v>
      </c>
    </row>
    <row r="885" spans="1:25" x14ac:dyDescent="0.25">
      <c r="A885">
        <v>884</v>
      </c>
      <c r="B885" t="s">
        <v>14807</v>
      </c>
      <c r="C885">
        <v>1605</v>
      </c>
      <c r="D885" t="str">
        <f>VLOOKUP($C885,Hosts!$A:$O,10,0)</f>
        <v>New York</v>
      </c>
      <c r="E885" s="67">
        <f>INDEX(Hosts!$A:$O,MATCH(Places!$C885,Hosts!$A:$A,0),MATCH(Places!E$1,Hosts!$1:$1,0))</f>
        <v>0.92</v>
      </c>
      <c r="F885" s="67">
        <f>INDEX(Hosts!$A:$O,MATCH(Places!$C885,Hosts!$A:$A,0),MATCH(Places!F$1,Hosts!$1:$1,0))</f>
        <v>0.84</v>
      </c>
      <c r="G885" s="67" t="str">
        <f>INDEX(Hosts!$A:$O,MATCH(Places!$C885,Hosts!$A:$A,0),MATCH(Places!G$1,Hosts!$1:$1,0))</f>
        <v>No</v>
      </c>
      <c r="H885">
        <v>19</v>
      </c>
      <c r="I885" t="str">
        <f>VLOOKUP($H885,Neighborhoods!$A:$C,2,0)</f>
        <v>Manhattan</v>
      </c>
      <c r="J885" t="str">
        <f>VLOOKUP($H885,Neighborhoods!$A:$C,3,0)</f>
        <v>Upper East Side</v>
      </c>
      <c r="K885" t="s">
        <v>11822</v>
      </c>
      <c r="L885" t="str">
        <f t="shared" si="52"/>
        <v>No</v>
      </c>
      <c r="M885">
        <v>2</v>
      </c>
      <c r="N885" t="str" cm="1">
        <f t="array" ref="N885">_xlfn.IFS(M885&lt;=2,"Small",M885&lt;=5,"Medium",M885&gt;5,"Large")</f>
        <v>Small</v>
      </c>
      <c r="O885" s="50">
        <v>116</v>
      </c>
      <c r="P885" s="67">
        <f t="shared" si="53"/>
        <v>0.03</v>
      </c>
      <c r="Q885" s="52">
        <v>4.5</v>
      </c>
      <c r="R885" s="52" t="str" cm="1">
        <f t="array" ref="R885">_xlfn.IFS(ROUND(Q885,0)=5,"Excellent",ROUND(Q885,0)=4,"Good",ROUND(Q885,0)=3,"Ok",ROUND(Q885,0)&lt;3,"Bad")</f>
        <v>Excellent</v>
      </c>
      <c r="S885">
        <v>6</v>
      </c>
      <c r="T885" t="str">
        <f t="shared" si="54"/>
        <v>No</v>
      </c>
      <c r="U885" s="65">
        <v>42140</v>
      </c>
      <c r="V885" s="65">
        <v>43893</v>
      </c>
      <c r="W885">
        <v>365</v>
      </c>
      <c r="X885" t="str">
        <f t="shared" si="55"/>
        <v>Active</v>
      </c>
      <c r="Y885" t="s">
        <v>15615</v>
      </c>
    </row>
    <row r="886" spans="1:25" x14ac:dyDescent="0.25">
      <c r="A886">
        <v>885</v>
      </c>
      <c r="B886" t="s">
        <v>655</v>
      </c>
      <c r="C886">
        <v>3497</v>
      </c>
      <c r="D886" t="str">
        <f>VLOOKUP($C886,Hosts!$A:$O,10,0)</f>
        <v>Caribe</v>
      </c>
      <c r="E886" s="67">
        <f>INDEX(Hosts!$A:$O,MATCH(Places!$C886,Hosts!$A:$A,0),MATCH(Places!E$1,Hosts!$1:$1,0))</f>
        <v>0.3</v>
      </c>
      <c r="F886" s="67">
        <f>INDEX(Hosts!$A:$O,MATCH(Places!$C886,Hosts!$A:$A,0),MATCH(Places!F$1,Hosts!$1:$1,0))</f>
        <v>0.56999999999999995</v>
      </c>
      <c r="G886" s="67" t="str">
        <f>INDEX(Hosts!$A:$O,MATCH(Places!$C886,Hosts!$A:$A,0),MATCH(Places!G$1,Hosts!$1:$1,0))</f>
        <v>No</v>
      </c>
      <c r="H886">
        <v>7</v>
      </c>
      <c r="I886" t="str">
        <f>VLOOKUP($H886,Neighborhoods!$A:$C,2,0)</f>
        <v>Brooklyn</v>
      </c>
      <c r="J886" t="str">
        <f>VLOOKUP($H886,Neighborhoods!$A:$C,3,0)</f>
        <v>Bedford-Stuyvesant</v>
      </c>
      <c r="K886" t="s">
        <v>11822</v>
      </c>
      <c r="L886" t="str">
        <f t="shared" si="52"/>
        <v>No</v>
      </c>
      <c r="M886">
        <v>4</v>
      </c>
      <c r="N886" t="str" cm="1">
        <f t="array" ref="N886">_xlfn.IFS(M886&lt;=2,"Small",M886&lt;=5,"Medium",M886&gt;5,"Large")</f>
        <v>Medium</v>
      </c>
      <c r="O886" s="50">
        <v>110</v>
      </c>
      <c r="P886" s="67">
        <f t="shared" si="53"/>
        <v>0.03</v>
      </c>
      <c r="Q886" s="52">
        <v>4.63</v>
      </c>
      <c r="R886" s="52" t="str" cm="1">
        <f t="array" ref="R886">_xlfn.IFS(ROUND(Q886,0)=5,"Excellent",ROUND(Q886,0)=4,"Good",ROUND(Q886,0)=3,"Ok",ROUND(Q886,0)&lt;3,"Bad")</f>
        <v>Excellent</v>
      </c>
      <c r="S886">
        <v>19</v>
      </c>
      <c r="T886" t="str">
        <f t="shared" si="54"/>
        <v>No</v>
      </c>
      <c r="U886" s="65">
        <v>43466</v>
      </c>
      <c r="V886" s="65">
        <v>43831</v>
      </c>
      <c r="W886">
        <v>182</v>
      </c>
      <c r="X886" t="str">
        <f t="shared" si="55"/>
        <v>Active</v>
      </c>
      <c r="Y886" t="s">
        <v>15615</v>
      </c>
    </row>
    <row r="887" spans="1:25" x14ac:dyDescent="0.25">
      <c r="A887">
        <v>886</v>
      </c>
      <c r="B887" t="s">
        <v>656</v>
      </c>
      <c r="C887">
        <v>1723</v>
      </c>
      <c r="D887" t="str">
        <f>VLOOKUP($C887,Hosts!$A:$O,10,0)</f>
        <v>New York</v>
      </c>
      <c r="E887" s="67">
        <f>INDEX(Hosts!$A:$O,MATCH(Places!$C887,Hosts!$A:$A,0),MATCH(Places!E$1,Hosts!$1:$1,0))</f>
        <v>0.96</v>
      </c>
      <c r="F887" s="67">
        <f>INDEX(Hosts!$A:$O,MATCH(Places!$C887,Hosts!$A:$A,0),MATCH(Places!F$1,Hosts!$1:$1,0))</f>
        <v>0.71</v>
      </c>
      <c r="G887" s="67" t="str">
        <f>INDEX(Hosts!$A:$O,MATCH(Places!$C887,Hosts!$A:$A,0),MATCH(Places!G$1,Hosts!$1:$1,0))</f>
        <v>No</v>
      </c>
      <c r="H887">
        <v>7</v>
      </c>
      <c r="I887" t="str">
        <f>VLOOKUP($H887,Neighborhoods!$A:$C,2,0)</f>
        <v>Brooklyn</v>
      </c>
      <c r="J887" t="str">
        <f>VLOOKUP($H887,Neighborhoods!$A:$C,3,0)</f>
        <v>Bedford-Stuyvesant</v>
      </c>
      <c r="K887" t="s">
        <v>11822</v>
      </c>
      <c r="L887" t="str">
        <f t="shared" si="52"/>
        <v>No</v>
      </c>
      <c r="M887">
        <v>5</v>
      </c>
      <c r="N887" t="str" cm="1">
        <f t="array" ref="N887">_xlfn.IFS(M887&lt;=2,"Small",M887&lt;=5,"Medium",M887&gt;5,"Large")</f>
        <v>Medium</v>
      </c>
      <c r="O887" s="50">
        <v>120</v>
      </c>
      <c r="P887" s="67">
        <f t="shared" si="53"/>
        <v>0.03</v>
      </c>
      <c r="Q887" s="52">
        <v>4.58</v>
      </c>
      <c r="R887" s="52" t="str" cm="1">
        <f t="array" ref="R887">_xlfn.IFS(ROUND(Q887,0)=5,"Excellent",ROUND(Q887,0)=4,"Good",ROUND(Q887,0)=3,"Ok",ROUND(Q887,0)&lt;3,"Bad")</f>
        <v>Excellent</v>
      </c>
      <c r="S887">
        <v>12</v>
      </c>
      <c r="T887" t="str">
        <f t="shared" si="54"/>
        <v>No</v>
      </c>
      <c r="U887" s="65">
        <v>41938</v>
      </c>
      <c r="V887" s="65">
        <v>43832</v>
      </c>
      <c r="W887">
        <v>302</v>
      </c>
      <c r="X887" t="str">
        <f t="shared" si="55"/>
        <v>Active</v>
      </c>
      <c r="Y887" t="s">
        <v>15615</v>
      </c>
    </row>
    <row r="888" spans="1:25" x14ac:dyDescent="0.25">
      <c r="A888">
        <v>887</v>
      </c>
      <c r="B888" t="s">
        <v>658</v>
      </c>
      <c r="C888">
        <v>681</v>
      </c>
      <c r="D888" t="str">
        <f>VLOOKUP($C888,Hosts!$A:$O,10,0)</f>
        <v>New York</v>
      </c>
      <c r="E888" s="67">
        <f>INDEX(Hosts!$A:$O,MATCH(Places!$C888,Hosts!$A:$A,0),MATCH(Places!E$1,Hosts!$1:$1,0))</f>
        <v>1</v>
      </c>
      <c r="F888" s="67">
        <f>INDEX(Hosts!$A:$O,MATCH(Places!$C888,Hosts!$A:$A,0),MATCH(Places!F$1,Hosts!$1:$1,0))</f>
        <v>0.8</v>
      </c>
      <c r="G888" s="67" t="str">
        <f>INDEX(Hosts!$A:$O,MATCH(Places!$C888,Hosts!$A:$A,0),MATCH(Places!G$1,Hosts!$1:$1,0))</f>
        <v>No</v>
      </c>
      <c r="H888">
        <v>7</v>
      </c>
      <c r="I888" t="str">
        <f>VLOOKUP($H888,Neighborhoods!$A:$C,2,0)</f>
        <v>Brooklyn</v>
      </c>
      <c r="J888" t="str">
        <f>VLOOKUP($H888,Neighborhoods!$A:$C,3,0)</f>
        <v>Bedford-Stuyvesant</v>
      </c>
      <c r="K888" t="s">
        <v>11822</v>
      </c>
      <c r="L888" t="str">
        <f t="shared" si="52"/>
        <v>No</v>
      </c>
      <c r="M888">
        <v>4</v>
      </c>
      <c r="N888" t="str" cm="1">
        <f t="array" ref="N888">_xlfn.IFS(M888&lt;=2,"Small",M888&lt;=5,"Medium",M888&gt;5,"Large")</f>
        <v>Medium</v>
      </c>
      <c r="O888" s="50">
        <v>160</v>
      </c>
      <c r="P888" s="67">
        <f t="shared" si="53"/>
        <v>0.03</v>
      </c>
      <c r="Q888" s="52">
        <v>4.8</v>
      </c>
      <c r="R888" s="52" t="str" cm="1">
        <f t="array" ref="R888">_xlfn.IFS(ROUND(Q888,0)=5,"Excellent",ROUND(Q888,0)=4,"Good",ROUND(Q888,0)=3,"Ok",ROUND(Q888,0)&lt;3,"Bad")</f>
        <v>Excellent</v>
      </c>
      <c r="S888">
        <v>136</v>
      </c>
      <c r="T888" t="str">
        <f t="shared" si="54"/>
        <v>Yes</v>
      </c>
      <c r="U888" s="65">
        <v>42063</v>
      </c>
      <c r="V888" s="65">
        <v>43906</v>
      </c>
      <c r="W888">
        <v>243</v>
      </c>
      <c r="X888" t="str">
        <f t="shared" si="55"/>
        <v>Active</v>
      </c>
      <c r="Y888" t="s">
        <v>15615</v>
      </c>
    </row>
    <row r="889" spans="1:25" x14ac:dyDescent="0.25">
      <c r="A889">
        <v>888</v>
      </c>
      <c r="B889" t="s">
        <v>659</v>
      </c>
      <c r="C889">
        <v>1802</v>
      </c>
      <c r="D889" t="str">
        <f>VLOOKUP($C889,Hosts!$A:$O,10,0)</f>
        <v>New York</v>
      </c>
      <c r="E889" s="67">
        <f>INDEX(Hosts!$A:$O,MATCH(Places!$C889,Hosts!$A:$A,0),MATCH(Places!E$1,Hosts!$1:$1,0))</f>
        <v>1</v>
      </c>
      <c r="F889" s="67">
        <f>INDEX(Hosts!$A:$O,MATCH(Places!$C889,Hosts!$A:$A,0),MATCH(Places!F$1,Hosts!$1:$1,0))</f>
        <v>0.94</v>
      </c>
      <c r="G889" s="67" t="str">
        <f>INDEX(Hosts!$A:$O,MATCH(Places!$C889,Hosts!$A:$A,0),MATCH(Places!G$1,Hosts!$1:$1,0))</f>
        <v>Yes</v>
      </c>
      <c r="H889">
        <v>20</v>
      </c>
      <c r="I889" t="str">
        <f>VLOOKUP($H889,Neighborhoods!$A:$C,2,0)</f>
        <v>Manhattan</v>
      </c>
      <c r="J889" t="str">
        <f>VLOOKUP($H889,Neighborhoods!$A:$C,3,0)</f>
        <v>Upper West Side</v>
      </c>
      <c r="K889" t="s">
        <v>11822</v>
      </c>
      <c r="L889" t="str">
        <f t="shared" si="52"/>
        <v>No</v>
      </c>
      <c r="M889">
        <v>3</v>
      </c>
      <c r="N889" t="str" cm="1">
        <f t="array" ref="N889">_xlfn.IFS(M889&lt;=2,"Small",M889&lt;=5,"Medium",M889&gt;5,"Large")</f>
        <v>Medium</v>
      </c>
      <c r="O889" s="50">
        <v>130</v>
      </c>
      <c r="P889" s="67">
        <f t="shared" si="53"/>
        <v>0.03</v>
      </c>
      <c r="Q889" s="52">
        <v>4.91</v>
      </c>
      <c r="R889" s="52" t="str" cm="1">
        <f t="array" ref="R889">_xlfn.IFS(ROUND(Q889,0)=5,"Excellent",ROUND(Q889,0)=4,"Good",ROUND(Q889,0)=3,"Ok",ROUND(Q889,0)&lt;3,"Bad")</f>
        <v>Excellent</v>
      </c>
      <c r="S889">
        <v>34</v>
      </c>
      <c r="T889" t="str">
        <f t="shared" si="54"/>
        <v>No</v>
      </c>
      <c r="U889" s="65">
        <v>42183</v>
      </c>
      <c r="V889" s="65">
        <v>44011</v>
      </c>
      <c r="W889">
        <v>2</v>
      </c>
      <c r="X889" t="str">
        <f t="shared" si="55"/>
        <v>Active</v>
      </c>
      <c r="Y889" t="s">
        <v>15616</v>
      </c>
    </row>
    <row r="890" spans="1:25" x14ac:dyDescent="0.25">
      <c r="A890">
        <v>889</v>
      </c>
      <c r="B890" t="s">
        <v>14579</v>
      </c>
      <c r="C890">
        <v>1234</v>
      </c>
      <c r="D890" t="str">
        <f>VLOOKUP($C890,Hosts!$A:$O,10,0)</f>
        <v>New York</v>
      </c>
      <c r="E890" s="67">
        <f>INDEX(Hosts!$A:$O,MATCH(Places!$C890,Hosts!$A:$A,0),MATCH(Places!E$1,Hosts!$1:$1,0))</f>
        <v>0.9</v>
      </c>
      <c r="F890" s="67">
        <f>INDEX(Hosts!$A:$O,MATCH(Places!$C890,Hosts!$A:$A,0),MATCH(Places!F$1,Hosts!$1:$1,0))</f>
        <v>0.6</v>
      </c>
      <c r="G890" s="67" t="str">
        <f>INDEX(Hosts!$A:$O,MATCH(Places!$C890,Hosts!$A:$A,0),MATCH(Places!G$1,Hosts!$1:$1,0))</f>
        <v>No</v>
      </c>
      <c r="H890">
        <v>7</v>
      </c>
      <c r="I890" t="str">
        <f>VLOOKUP($H890,Neighborhoods!$A:$C,2,0)</f>
        <v>Brooklyn</v>
      </c>
      <c r="J890" t="str">
        <f>VLOOKUP($H890,Neighborhoods!$A:$C,3,0)</f>
        <v>Bedford-Stuyvesant</v>
      </c>
      <c r="K890" t="s">
        <v>11822</v>
      </c>
      <c r="L890" t="str">
        <f t="shared" si="52"/>
        <v>No</v>
      </c>
      <c r="M890">
        <v>2</v>
      </c>
      <c r="N890" t="str" cm="1">
        <f t="array" ref="N890">_xlfn.IFS(M890&lt;=2,"Small",M890&lt;=5,"Medium",M890&gt;5,"Large")</f>
        <v>Small</v>
      </c>
      <c r="O890" s="50">
        <v>127</v>
      </c>
      <c r="P890" s="67">
        <f t="shared" si="53"/>
        <v>0.03</v>
      </c>
      <c r="Q890" s="52">
        <v>4.8</v>
      </c>
      <c r="R890" s="52" t="str" cm="1">
        <f t="array" ref="R890">_xlfn.IFS(ROUND(Q890,0)=5,"Excellent",ROUND(Q890,0)=4,"Good",ROUND(Q890,0)=3,"Ok",ROUND(Q890,0)&lt;3,"Bad")</f>
        <v>Excellent</v>
      </c>
      <c r="S890">
        <v>15</v>
      </c>
      <c r="T890" t="str">
        <f t="shared" si="54"/>
        <v>No</v>
      </c>
      <c r="U890" s="65">
        <v>42590</v>
      </c>
      <c r="V890" s="65">
        <v>43991</v>
      </c>
      <c r="W890">
        <v>50</v>
      </c>
      <c r="X890" t="str">
        <f t="shared" si="55"/>
        <v>Active</v>
      </c>
      <c r="Y890" t="s">
        <v>15615</v>
      </c>
    </row>
    <row r="891" spans="1:25" x14ac:dyDescent="0.25">
      <c r="A891">
        <v>890</v>
      </c>
      <c r="B891" t="s">
        <v>661</v>
      </c>
      <c r="C891">
        <v>1412</v>
      </c>
      <c r="D891" t="str">
        <f>VLOOKUP($C891,Hosts!$A:$O,10,0)</f>
        <v>New York</v>
      </c>
      <c r="E891" s="67">
        <f>INDEX(Hosts!$A:$O,MATCH(Places!$C891,Hosts!$A:$A,0),MATCH(Places!E$1,Hosts!$1:$1,0))</f>
        <v>1</v>
      </c>
      <c r="F891" s="67">
        <f>INDEX(Hosts!$A:$O,MATCH(Places!$C891,Hosts!$A:$A,0),MATCH(Places!F$1,Hosts!$1:$1,0))</f>
        <v>1</v>
      </c>
      <c r="G891" s="67" t="str">
        <f>INDEX(Hosts!$A:$O,MATCH(Places!$C891,Hosts!$A:$A,0),MATCH(Places!G$1,Hosts!$1:$1,0))</f>
        <v>Yes</v>
      </c>
      <c r="H891">
        <v>14</v>
      </c>
      <c r="I891" t="str">
        <f>VLOOKUP($H891,Neighborhoods!$A:$C,2,0)</f>
        <v>Manhattan</v>
      </c>
      <c r="J891" t="str">
        <f>VLOOKUP($H891,Neighborhoods!$A:$C,3,0)</f>
        <v>East Harlem</v>
      </c>
      <c r="K891" t="s">
        <v>1</v>
      </c>
      <c r="L891" t="str">
        <f t="shared" si="52"/>
        <v>Yes</v>
      </c>
      <c r="M891">
        <v>3</v>
      </c>
      <c r="N891" t="str" cm="1">
        <f t="array" ref="N891">_xlfn.IFS(M891&lt;=2,"Small",M891&lt;=5,"Medium",M891&gt;5,"Large")</f>
        <v>Medium</v>
      </c>
      <c r="O891" s="50">
        <v>68</v>
      </c>
      <c r="P891" s="67">
        <f t="shared" si="53"/>
        <v>0.03</v>
      </c>
      <c r="Q891" s="52">
        <v>4.97</v>
      </c>
      <c r="R891" s="52" t="str" cm="1">
        <f t="array" ref="R891">_xlfn.IFS(ROUND(Q891,0)=5,"Excellent",ROUND(Q891,0)=4,"Good",ROUND(Q891,0)=3,"Ok",ROUND(Q891,0)&lt;3,"Bad")</f>
        <v>Excellent</v>
      </c>
      <c r="S891">
        <v>234</v>
      </c>
      <c r="T891" t="str">
        <f t="shared" si="54"/>
        <v>Yes</v>
      </c>
      <c r="U891" s="65">
        <v>41861</v>
      </c>
      <c r="V891" s="65">
        <v>43884</v>
      </c>
      <c r="W891">
        <v>325</v>
      </c>
      <c r="X891" t="str">
        <f t="shared" si="55"/>
        <v>Active</v>
      </c>
      <c r="Y891" t="s">
        <v>15615</v>
      </c>
    </row>
    <row r="892" spans="1:25" x14ac:dyDescent="0.25">
      <c r="A892">
        <v>891</v>
      </c>
      <c r="B892" t="s">
        <v>662</v>
      </c>
      <c r="C892">
        <v>1809</v>
      </c>
      <c r="D892" t="str">
        <f>VLOOKUP($C892,Hosts!$A:$O,10,0)</f>
        <v>New York</v>
      </c>
      <c r="E892" s="67">
        <f>INDEX(Hosts!$A:$O,MATCH(Places!$C892,Hosts!$A:$A,0),MATCH(Places!E$1,Hosts!$1:$1,0))</f>
        <v>1</v>
      </c>
      <c r="F892" s="67">
        <f>INDEX(Hosts!$A:$O,MATCH(Places!$C892,Hosts!$A:$A,0),MATCH(Places!F$1,Hosts!$1:$1,0))</f>
        <v>1</v>
      </c>
      <c r="G892" s="67" t="str">
        <f>INDEX(Hosts!$A:$O,MATCH(Places!$C892,Hosts!$A:$A,0),MATCH(Places!G$1,Hosts!$1:$1,0))</f>
        <v>No</v>
      </c>
      <c r="H892">
        <v>7</v>
      </c>
      <c r="I892" t="str">
        <f>VLOOKUP($H892,Neighborhoods!$A:$C,2,0)</f>
        <v>Brooklyn</v>
      </c>
      <c r="J892" t="str">
        <f>VLOOKUP($H892,Neighborhoods!$A:$C,3,0)</f>
        <v>Bedford-Stuyvesant</v>
      </c>
      <c r="K892" t="s">
        <v>11822</v>
      </c>
      <c r="L892" t="str">
        <f t="shared" si="52"/>
        <v>No</v>
      </c>
      <c r="M892">
        <v>6</v>
      </c>
      <c r="N892" t="str" cm="1">
        <f t="array" ref="N892">_xlfn.IFS(M892&lt;=2,"Small",M892&lt;=5,"Medium",M892&gt;5,"Large")</f>
        <v>Large</v>
      </c>
      <c r="O892" s="50">
        <v>82</v>
      </c>
      <c r="P892" s="67">
        <f t="shared" si="53"/>
        <v>0.03</v>
      </c>
      <c r="Q892" s="52">
        <v>4.66</v>
      </c>
      <c r="R892" s="52" t="str" cm="1">
        <f t="array" ref="R892">_xlfn.IFS(ROUND(Q892,0)=5,"Excellent",ROUND(Q892,0)=4,"Good",ROUND(Q892,0)=3,"Ok",ROUND(Q892,0)&lt;3,"Bad")</f>
        <v>Excellent</v>
      </c>
      <c r="S892">
        <v>184</v>
      </c>
      <c r="T892" t="str">
        <f t="shared" si="54"/>
        <v>No</v>
      </c>
      <c r="U892" s="65">
        <v>41860</v>
      </c>
      <c r="V892" s="65">
        <v>44042</v>
      </c>
      <c r="W892">
        <v>215</v>
      </c>
      <c r="X892" t="str">
        <f t="shared" si="55"/>
        <v>Active</v>
      </c>
      <c r="Y892" t="s">
        <v>15616</v>
      </c>
    </row>
    <row r="893" spans="1:25" x14ac:dyDescent="0.25">
      <c r="A893">
        <v>892</v>
      </c>
      <c r="B893" t="s">
        <v>663</v>
      </c>
      <c r="C893">
        <v>1780</v>
      </c>
      <c r="D893" t="str">
        <f>VLOOKUP($C893,Hosts!$A:$O,10,0)</f>
        <v>New York</v>
      </c>
      <c r="E893" s="67">
        <f>INDEX(Hosts!$A:$O,MATCH(Places!$C893,Hosts!$A:$A,0),MATCH(Places!E$1,Hosts!$1:$1,0))</f>
        <v>1</v>
      </c>
      <c r="F893" s="67">
        <f>INDEX(Hosts!$A:$O,MATCH(Places!$C893,Hosts!$A:$A,0),MATCH(Places!F$1,Hosts!$1:$1,0))</f>
        <v>0.89</v>
      </c>
      <c r="G893" s="67" t="str">
        <f>INDEX(Hosts!$A:$O,MATCH(Places!$C893,Hosts!$A:$A,0),MATCH(Places!G$1,Hosts!$1:$1,0))</f>
        <v>No</v>
      </c>
      <c r="H893">
        <v>18</v>
      </c>
      <c r="I893" t="str">
        <f>VLOOKUP($H893,Neighborhoods!$A:$C,2,0)</f>
        <v>Manhattan</v>
      </c>
      <c r="J893" t="str">
        <f>VLOOKUP($H893,Neighborhoods!$A:$C,3,0)</f>
        <v>Midtown</v>
      </c>
      <c r="K893" t="s">
        <v>11822</v>
      </c>
      <c r="L893" t="str">
        <f t="shared" si="52"/>
        <v>No</v>
      </c>
      <c r="M893">
        <v>6</v>
      </c>
      <c r="N893" t="str" cm="1">
        <f t="array" ref="N893">_xlfn.IFS(M893&lt;=2,"Small",M893&lt;=5,"Medium",M893&gt;5,"Large")</f>
        <v>Large</v>
      </c>
      <c r="O893" s="50">
        <v>100</v>
      </c>
      <c r="P893" s="67">
        <f t="shared" si="53"/>
        <v>0.03</v>
      </c>
      <c r="Q893" s="52">
        <v>4.2699999999999996</v>
      </c>
      <c r="R893" s="52" t="str" cm="1">
        <f t="array" ref="R893">_xlfn.IFS(ROUND(Q893,0)=5,"Excellent",ROUND(Q893,0)=4,"Good",ROUND(Q893,0)=3,"Ok",ROUND(Q893,0)&lt;3,"Bad")</f>
        <v>Good</v>
      </c>
      <c r="S893">
        <v>11</v>
      </c>
      <c r="T893" t="str">
        <f t="shared" si="54"/>
        <v>No</v>
      </c>
      <c r="U893" s="65">
        <v>42095</v>
      </c>
      <c r="V893" s="65">
        <v>43904</v>
      </c>
      <c r="W893">
        <v>364</v>
      </c>
      <c r="X893" t="str">
        <f t="shared" si="55"/>
        <v>Active</v>
      </c>
      <c r="Y893" t="s">
        <v>15615</v>
      </c>
    </row>
    <row r="894" spans="1:25" x14ac:dyDescent="0.25">
      <c r="A894">
        <v>893</v>
      </c>
      <c r="B894" t="s">
        <v>13309</v>
      </c>
      <c r="C894">
        <v>1813</v>
      </c>
      <c r="D894" t="str">
        <f>VLOOKUP($C894,Hosts!$A:$O,10,0)</f>
        <v>New York</v>
      </c>
      <c r="E894" s="67">
        <f>INDEX(Hosts!$A:$O,MATCH(Places!$C894,Hosts!$A:$A,0),MATCH(Places!E$1,Hosts!$1:$1,0))</f>
        <v>1</v>
      </c>
      <c r="F894" s="67">
        <f>INDEX(Hosts!$A:$O,MATCH(Places!$C894,Hosts!$A:$A,0),MATCH(Places!F$1,Hosts!$1:$1,0))</f>
        <v>0.98</v>
      </c>
      <c r="G894" s="67" t="str">
        <f>INDEX(Hosts!$A:$O,MATCH(Places!$C894,Hosts!$A:$A,0),MATCH(Places!G$1,Hosts!$1:$1,0))</f>
        <v>Yes</v>
      </c>
      <c r="H894">
        <v>28</v>
      </c>
      <c r="I894" t="str">
        <f>VLOOKUP($H894,Neighborhoods!$A:$C,2,0)</f>
        <v>Staten Island</v>
      </c>
      <c r="J894" t="str">
        <f>VLOOKUP($H894,Neighborhoods!$A:$C,3,0)</f>
        <v>St. George</v>
      </c>
      <c r="K894" t="s">
        <v>1</v>
      </c>
      <c r="L894" t="str">
        <f t="shared" si="52"/>
        <v>Yes</v>
      </c>
      <c r="M894">
        <v>3</v>
      </c>
      <c r="N894" t="str" cm="1">
        <f t="array" ref="N894">_xlfn.IFS(M894&lt;=2,"Small",M894&lt;=5,"Medium",M894&gt;5,"Large")</f>
        <v>Medium</v>
      </c>
      <c r="O894" s="50">
        <v>55</v>
      </c>
      <c r="P894" s="67">
        <f t="shared" si="53"/>
        <v>0.03</v>
      </c>
      <c r="Q894" s="52">
        <v>4.97</v>
      </c>
      <c r="R894" s="52" t="str" cm="1">
        <f t="array" ref="R894">_xlfn.IFS(ROUND(Q894,0)=5,"Excellent",ROUND(Q894,0)=4,"Good",ROUND(Q894,0)=3,"Ok",ROUND(Q894,0)&lt;3,"Bad")</f>
        <v>Excellent</v>
      </c>
      <c r="S894">
        <v>115</v>
      </c>
      <c r="T894" t="str">
        <f t="shared" si="54"/>
        <v>Yes</v>
      </c>
      <c r="U894" s="65">
        <v>42330</v>
      </c>
      <c r="V894" s="65">
        <v>44058</v>
      </c>
      <c r="W894">
        <v>349</v>
      </c>
      <c r="X894" t="str">
        <f t="shared" si="55"/>
        <v>Active</v>
      </c>
      <c r="Y894" t="s">
        <v>15615</v>
      </c>
    </row>
    <row r="895" spans="1:25" x14ac:dyDescent="0.25">
      <c r="A895">
        <v>894</v>
      </c>
      <c r="B895" t="s">
        <v>14180</v>
      </c>
      <c r="C895">
        <v>465</v>
      </c>
      <c r="D895" t="str">
        <f>VLOOKUP($C895,Hosts!$A:$O,10,0)</f>
        <v>New York</v>
      </c>
      <c r="E895" s="67">
        <f>INDEX(Hosts!$A:$O,MATCH(Places!$C895,Hosts!$A:$A,0),MATCH(Places!E$1,Hosts!$1:$1,0))</f>
        <v>0.85</v>
      </c>
      <c r="F895" s="67">
        <f>INDEX(Hosts!$A:$O,MATCH(Places!$C895,Hosts!$A:$A,0),MATCH(Places!F$1,Hosts!$1:$1,0))</f>
        <v>0.38</v>
      </c>
      <c r="G895" s="67" t="str">
        <f>INDEX(Hosts!$A:$O,MATCH(Places!$C895,Hosts!$A:$A,0),MATCH(Places!G$1,Hosts!$1:$1,0))</f>
        <v>No</v>
      </c>
      <c r="H895">
        <v>19</v>
      </c>
      <c r="I895" t="str">
        <f>VLOOKUP($H895,Neighborhoods!$A:$C,2,0)</f>
        <v>Manhattan</v>
      </c>
      <c r="J895" t="str">
        <f>VLOOKUP($H895,Neighborhoods!$A:$C,3,0)</f>
        <v>Upper East Side</v>
      </c>
      <c r="K895" t="s">
        <v>11822</v>
      </c>
      <c r="L895" t="str">
        <f t="shared" si="52"/>
        <v>No</v>
      </c>
      <c r="M895">
        <v>2</v>
      </c>
      <c r="N895" t="str" cm="1">
        <f t="array" ref="N895">_xlfn.IFS(M895&lt;=2,"Small",M895&lt;=5,"Medium",M895&gt;5,"Large")</f>
        <v>Small</v>
      </c>
      <c r="O895" s="50">
        <v>60</v>
      </c>
      <c r="P895" s="67">
        <f t="shared" si="53"/>
        <v>0.03</v>
      </c>
      <c r="Q895" s="52">
        <v>4.75</v>
      </c>
      <c r="R895" s="52" t="str" cm="1">
        <f t="array" ref="R895">_xlfn.IFS(ROUND(Q895,0)=5,"Excellent",ROUND(Q895,0)=4,"Good",ROUND(Q895,0)=3,"Ok",ROUND(Q895,0)&lt;3,"Bad")</f>
        <v>Excellent</v>
      </c>
      <c r="S895">
        <v>12</v>
      </c>
      <c r="T895" t="str">
        <f t="shared" si="54"/>
        <v>No</v>
      </c>
      <c r="U895" s="65">
        <v>42264</v>
      </c>
      <c r="V895" s="65">
        <v>43821</v>
      </c>
      <c r="W895">
        <v>301</v>
      </c>
      <c r="X895" t="str">
        <f t="shared" si="55"/>
        <v>Active</v>
      </c>
      <c r="Y895" t="s">
        <v>15615</v>
      </c>
    </row>
    <row r="896" spans="1:25" x14ac:dyDescent="0.25">
      <c r="A896">
        <v>895</v>
      </c>
      <c r="B896" t="s">
        <v>664</v>
      </c>
      <c r="C896">
        <v>1819</v>
      </c>
      <c r="D896" t="str">
        <f>VLOOKUP($C896,Hosts!$A:$O,10,0)</f>
        <v>New York</v>
      </c>
      <c r="E896" s="67">
        <f>INDEX(Hosts!$A:$O,MATCH(Places!$C896,Hosts!$A:$A,0),MATCH(Places!E$1,Hosts!$1:$1,0))</f>
        <v>1</v>
      </c>
      <c r="F896" s="67">
        <f>INDEX(Hosts!$A:$O,MATCH(Places!$C896,Hosts!$A:$A,0),MATCH(Places!F$1,Hosts!$1:$1,0))</f>
        <v>1</v>
      </c>
      <c r="G896" s="67" t="str">
        <f>INDEX(Hosts!$A:$O,MATCH(Places!$C896,Hosts!$A:$A,0),MATCH(Places!G$1,Hosts!$1:$1,0))</f>
        <v>Yes</v>
      </c>
      <c r="H896">
        <v>9</v>
      </c>
      <c r="I896" t="str">
        <f>VLOOKUP($H896,Neighborhoods!$A:$C,2,0)</f>
        <v>Brooklyn</v>
      </c>
      <c r="J896" t="str">
        <f>VLOOKUP($H896,Neighborhoods!$A:$C,3,0)</f>
        <v>Crown Heights</v>
      </c>
      <c r="K896" t="s">
        <v>11822</v>
      </c>
      <c r="L896" t="str">
        <f t="shared" si="52"/>
        <v>No</v>
      </c>
      <c r="M896">
        <v>4</v>
      </c>
      <c r="N896" t="str" cm="1">
        <f t="array" ref="N896">_xlfn.IFS(M896&lt;=2,"Small",M896&lt;=5,"Medium",M896&gt;5,"Large")</f>
        <v>Medium</v>
      </c>
      <c r="O896" s="50">
        <v>96</v>
      </c>
      <c r="P896" s="67">
        <f t="shared" si="53"/>
        <v>0.03</v>
      </c>
      <c r="Q896" s="52">
        <v>4.9000000000000004</v>
      </c>
      <c r="R896" s="52" t="str" cm="1">
        <f t="array" ref="R896">_xlfn.IFS(ROUND(Q896,0)=5,"Excellent",ROUND(Q896,0)=4,"Good",ROUND(Q896,0)=3,"Ok",ROUND(Q896,0)&lt;3,"Bad")</f>
        <v>Excellent</v>
      </c>
      <c r="S896">
        <v>104</v>
      </c>
      <c r="T896" t="str">
        <f t="shared" si="54"/>
        <v>Yes</v>
      </c>
      <c r="U896" s="65">
        <v>41884</v>
      </c>
      <c r="V896" s="65">
        <v>43997</v>
      </c>
      <c r="W896">
        <v>318</v>
      </c>
      <c r="X896" t="str">
        <f t="shared" si="55"/>
        <v>Active</v>
      </c>
      <c r="Y896" t="s">
        <v>15615</v>
      </c>
    </row>
    <row r="897" spans="1:25" x14ac:dyDescent="0.25">
      <c r="A897">
        <v>896</v>
      </c>
      <c r="B897" t="s">
        <v>665</v>
      </c>
      <c r="C897">
        <v>1820</v>
      </c>
      <c r="D897" t="str">
        <f>VLOOKUP($C897,Hosts!$A:$O,10,0)</f>
        <v>New York</v>
      </c>
      <c r="E897" s="67">
        <f>INDEX(Hosts!$A:$O,MATCH(Places!$C897,Hosts!$A:$A,0),MATCH(Places!E$1,Hosts!$1:$1,0))</f>
        <v>1</v>
      </c>
      <c r="F897" s="67">
        <f>INDEX(Hosts!$A:$O,MATCH(Places!$C897,Hosts!$A:$A,0),MATCH(Places!F$1,Hosts!$1:$1,0))</f>
        <v>0.83</v>
      </c>
      <c r="G897" s="67" t="str">
        <f>INDEX(Hosts!$A:$O,MATCH(Places!$C897,Hosts!$A:$A,0),MATCH(Places!G$1,Hosts!$1:$1,0))</f>
        <v>Yes</v>
      </c>
      <c r="H897">
        <v>21</v>
      </c>
      <c r="I897" t="str">
        <f>VLOOKUP($H897,Neighborhoods!$A:$C,2,0)</f>
        <v>Queens</v>
      </c>
      <c r="J897" t="str">
        <f>VLOOKUP($H897,Neighborhoods!$A:$C,3,0)</f>
        <v>Astoria</v>
      </c>
      <c r="K897" t="s">
        <v>11822</v>
      </c>
      <c r="L897" t="str">
        <f t="shared" si="52"/>
        <v>No</v>
      </c>
      <c r="M897">
        <v>2</v>
      </c>
      <c r="N897" t="str" cm="1">
        <f t="array" ref="N897">_xlfn.IFS(M897&lt;=2,"Small",M897&lt;=5,"Medium",M897&gt;5,"Large")</f>
        <v>Small</v>
      </c>
      <c r="O897" s="50">
        <v>98</v>
      </c>
      <c r="P897" s="67">
        <f t="shared" si="53"/>
        <v>0.03</v>
      </c>
      <c r="Q897" s="52">
        <v>4.8899999999999997</v>
      </c>
      <c r="R897" s="52" t="str" cm="1">
        <f t="array" ref="R897">_xlfn.IFS(ROUND(Q897,0)=5,"Excellent",ROUND(Q897,0)=4,"Good",ROUND(Q897,0)=3,"Ok",ROUND(Q897,0)&lt;3,"Bad")</f>
        <v>Excellent</v>
      </c>
      <c r="S897">
        <v>168</v>
      </c>
      <c r="T897" t="str">
        <f t="shared" si="54"/>
        <v>Yes</v>
      </c>
      <c r="U897" s="65">
        <v>41912</v>
      </c>
      <c r="V897" s="65">
        <v>43878</v>
      </c>
      <c r="W897">
        <v>197</v>
      </c>
      <c r="X897" t="str">
        <f t="shared" si="55"/>
        <v>Active</v>
      </c>
      <c r="Y897" t="s">
        <v>15615</v>
      </c>
    </row>
    <row r="898" spans="1:25" x14ac:dyDescent="0.25">
      <c r="A898">
        <v>897</v>
      </c>
      <c r="B898" t="s">
        <v>666</v>
      </c>
      <c r="C898">
        <v>1579</v>
      </c>
      <c r="D898" t="str">
        <f>VLOOKUP($C898,Hosts!$A:$O,10,0)</f>
        <v>New York</v>
      </c>
      <c r="E898" s="67">
        <f>INDEX(Hosts!$A:$O,MATCH(Places!$C898,Hosts!$A:$A,0),MATCH(Places!E$1,Hosts!$1:$1,0))</f>
        <v>0.94</v>
      </c>
      <c r="F898" s="67">
        <f>INDEX(Hosts!$A:$O,MATCH(Places!$C898,Hosts!$A:$A,0),MATCH(Places!F$1,Hosts!$1:$1,0))</f>
        <v>0.37</v>
      </c>
      <c r="G898" s="67" t="str">
        <f>INDEX(Hosts!$A:$O,MATCH(Places!$C898,Hosts!$A:$A,0),MATCH(Places!G$1,Hosts!$1:$1,0))</f>
        <v>No</v>
      </c>
      <c r="H898">
        <v>8</v>
      </c>
      <c r="I898" t="str">
        <f>VLOOKUP($H898,Neighborhoods!$A:$C,2,0)</f>
        <v>Brooklyn</v>
      </c>
      <c r="J898" t="str">
        <f>VLOOKUP($H898,Neighborhoods!$A:$C,3,0)</f>
        <v>Bushwick</v>
      </c>
      <c r="K898" t="s">
        <v>1</v>
      </c>
      <c r="L898" t="str">
        <f t="shared" si="52"/>
        <v>Yes</v>
      </c>
      <c r="M898">
        <v>4</v>
      </c>
      <c r="N898" t="str" cm="1">
        <f t="array" ref="N898">_xlfn.IFS(M898&lt;=2,"Small",M898&lt;=5,"Medium",M898&gt;5,"Large")</f>
        <v>Medium</v>
      </c>
      <c r="O898" s="50">
        <v>110</v>
      </c>
      <c r="P898" s="67">
        <f t="shared" si="53"/>
        <v>0.03</v>
      </c>
      <c r="Q898" s="52">
        <v>4.91</v>
      </c>
      <c r="R898" s="52" t="str" cm="1">
        <f t="array" ref="R898">_xlfn.IFS(ROUND(Q898,0)=5,"Excellent",ROUND(Q898,0)=4,"Good",ROUND(Q898,0)=3,"Ok",ROUND(Q898,0)&lt;3,"Bad")</f>
        <v>Excellent</v>
      </c>
      <c r="S898">
        <v>22</v>
      </c>
      <c r="T898" t="str">
        <f t="shared" si="54"/>
        <v>No</v>
      </c>
      <c r="U898" s="65">
        <v>42149</v>
      </c>
      <c r="V898" s="65">
        <v>43835</v>
      </c>
      <c r="W898">
        <v>349</v>
      </c>
      <c r="X898" t="str">
        <f t="shared" si="55"/>
        <v>Active</v>
      </c>
      <c r="Y898" t="s">
        <v>15615</v>
      </c>
    </row>
    <row r="899" spans="1:25" x14ac:dyDescent="0.25">
      <c r="A899">
        <v>898</v>
      </c>
      <c r="B899" t="s">
        <v>667</v>
      </c>
      <c r="C899">
        <v>1718</v>
      </c>
      <c r="D899" t="str">
        <f>VLOOKUP($C899,Hosts!$A:$O,10,0)</f>
        <v>New York</v>
      </c>
      <c r="E899" s="67">
        <f>INDEX(Hosts!$A:$O,MATCH(Places!$C899,Hosts!$A:$A,0),MATCH(Places!E$1,Hosts!$1:$1,0))</f>
        <v>1</v>
      </c>
      <c r="F899" s="67">
        <f>INDEX(Hosts!$A:$O,MATCH(Places!$C899,Hosts!$A:$A,0),MATCH(Places!F$1,Hosts!$1:$1,0))</f>
        <v>0.96</v>
      </c>
      <c r="G899" s="67" t="str">
        <f>INDEX(Hosts!$A:$O,MATCH(Places!$C899,Hosts!$A:$A,0),MATCH(Places!G$1,Hosts!$1:$1,0))</f>
        <v>Yes</v>
      </c>
      <c r="H899">
        <v>8</v>
      </c>
      <c r="I899" t="str">
        <f>VLOOKUP($H899,Neighborhoods!$A:$C,2,0)</f>
        <v>Brooklyn</v>
      </c>
      <c r="J899" t="str">
        <f>VLOOKUP($H899,Neighborhoods!$A:$C,3,0)</f>
        <v>Bushwick</v>
      </c>
      <c r="K899" t="s">
        <v>11822</v>
      </c>
      <c r="L899" t="str">
        <f t="shared" ref="L899:L962" si="56">IF(OR(K899="Private room",K899="Shared room"),"Yes","No")</f>
        <v>No</v>
      </c>
      <c r="M899">
        <v>6</v>
      </c>
      <c r="N899" t="str" cm="1">
        <f t="array" ref="N899">_xlfn.IFS(M899&lt;=2,"Small",M899&lt;=5,"Medium",M899&gt;5,"Large")</f>
        <v>Large</v>
      </c>
      <c r="O899" s="50">
        <v>145</v>
      </c>
      <c r="P899" s="67">
        <f t="shared" ref="P899:P962" si="57">VLOOKUP(O899,$AB$1:$AC$5,2)</f>
        <v>0.03</v>
      </c>
      <c r="Q899" s="52">
        <v>4.92</v>
      </c>
      <c r="R899" s="52" t="str" cm="1">
        <f t="array" ref="R899">_xlfn.IFS(ROUND(Q899,0)=5,"Excellent",ROUND(Q899,0)=4,"Good",ROUND(Q899,0)=3,"Ok",ROUND(Q899,0)&lt;3,"Bad")</f>
        <v>Excellent</v>
      </c>
      <c r="S899">
        <v>273</v>
      </c>
      <c r="T899" t="str">
        <f t="shared" ref="T899:T962" si="58">IF(AND(Q899&gt;=4.8,S899&gt;100),"Yes","No")</f>
        <v>Yes</v>
      </c>
      <c r="U899" s="65">
        <v>41854</v>
      </c>
      <c r="V899" s="65">
        <v>44045</v>
      </c>
      <c r="W899">
        <v>292</v>
      </c>
      <c r="X899" t="str">
        <f t="shared" ref="X899:X962" si="59">IF(W899&lt;&gt;0,"Active","Inactive")</f>
        <v>Active</v>
      </c>
      <c r="Y899" t="s">
        <v>15615</v>
      </c>
    </row>
    <row r="900" spans="1:25" x14ac:dyDescent="0.25">
      <c r="A900">
        <v>899</v>
      </c>
      <c r="B900" t="s">
        <v>13243</v>
      </c>
      <c r="C900">
        <v>21</v>
      </c>
      <c r="D900" t="str">
        <f>VLOOKUP($C900,Hosts!$A:$O,10,0)</f>
        <v>New York</v>
      </c>
      <c r="E900" s="67">
        <f>INDEX(Hosts!$A:$O,MATCH(Places!$C900,Hosts!$A:$A,0),MATCH(Places!E$1,Hosts!$1:$1,0))</f>
        <v>0.5</v>
      </c>
      <c r="F900" s="67">
        <f>INDEX(Hosts!$A:$O,MATCH(Places!$C900,Hosts!$A:$A,0),MATCH(Places!F$1,Hosts!$1:$1,0))</f>
        <v>0.33</v>
      </c>
      <c r="G900" s="67" t="str">
        <f>INDEX(Hosts!$A:$O,MATCH(Places!$C900,Hosts!$A:$A,0),MATCH(Places!G$1,Hosts!$1:$1,0))</f>
        <v>No</v>
      </c>
      <c r="H900">
        <v>7</v>
      </c>
      <c r="I900" t="str">
        <f>VLOOKUP($H900,Neighborhoods!$A:$C,2,0)</f>
        <v>Brooklyn</v>
      </c>
      <c r="J900" t="str">
        <f>VLOOKUP($H900,Neighborhoods!$A:$C,3,0)</f>
        <v>Bedford-Stuyvesant</v>
      </c>
      <c r="K900" t="s">
        <v>1</v>
      </c>
      <c r="L900" t="str">
        <f t="shared" si="56"/>
        <v>Yes</v>
      </c>
      <c r="M900">
        <v>1</v>
      </c>
      <c r="N900" t="str" cm="1">
        <f t="array" ref="N900">_xlfn.IFS(M900&lt;=2,"Small",M900&lt;=5,"Medium",M900&gt;5,"Large")</f>
        <v>Small</v>
      </c>
      <c r="O900" s="50">
        <v>34</v>
      </c>
      <c r="P900" s="67">
        <f t="shared" si="57"/>
        <v>0.03</v>
      </c>
      <c r="Q900" s="52">
        <v>4.78</v>
      </c>
      <c r="R900" s="52" t="str" cm="1">
        <f t="array" ref="R900">_xlfn.IFS(ROUND(Q900,0)=5,"Excellent",ROUND(Q900,0)=4,"Good",ROUND(Q900,0)=3,"Ok",ROUND(Q900,0)&lt;3,"Bad")</f>
        <v>Excellent</v>
      </c>
      <c r="S900">
        <v>9</v>
      </c>
      <c r="T900" t="str">
        <f t="shared" si="58"/>
        <v>No</v>
      </c>
      <c r="U900" s="65">
        <v>42167</v>
      </c>
      <c r="V900" s="65">
        <v>43657</v>
      </c>
      <c r="W900">
        <v>349</v>
      </c>
      <c r="X900" t="str">
        <f t="shared" si="59"/>
        <v>Active</v>
      </c>
      <c r="Y900" t="s">
        <v>15615</v>
      </c>
    </row>
    <row r="901" spans="1:25" x14ac:dyDescent="0.25">
      <c r="A901">
        <v>900</v>
      </c>
      <c r="B901" t="s">
        <v>668</v>
      </c>
      <c r="C901">
        <v>1241</v>
      </c>
      <c r="D901" t="str">
        <f>VLOOKUP($C901,Hosts!$A:$O,10,0)</f>
        <v>New York</v>
      </c>
      <c r="E901" s="67">
        <f>INDEX(Hosts!$A:$O,MATCH(Places!$C901,Hosts!$A:$A,0),MATCH(Places!E$1,Hosts!$1:$1,0))</f>
        <v>1</v>
      </c>
      <c r="F901" s="67">
        <f>INDEX(Hosts!$A:$O,MATCH(Places!$C901,Hosts!$A:$A,0),MATCH(Places!F$1,Hosts!$1:$1,0))</f>
        <v>0.97</v>
      </c>
      <c r="G901" s="67" t="str">
        <f>INDEX(Hosts!$A:$O,MATCH(Places!$C901,Hosts!$A:$A,0),MATCH(Places!G$1,Hosts!$1:$1,0))</f>
        <v>Yes</v>
      </c>
      <c r="H901">
        <v>25</v>
      </c>
      <c r="I901" t="str">
        <f>VLOOKUP($H901,Neighborhoods!$A:$C,2,0)</f>
        <v>Queens</v>
      </c>
      <c r="J901" t="str">
        <f>VLOOKUP($H901,Neighborhoods!$A:$C,3,0)</f>
        <v>Ridgewood</v>
      </c>
      <c r="K901" t="s">
        <v>1</v>
      </c>
      <c r="L901" t="str">
        <f t="shared" si="56"/>
        <v>Yes</v>
      </c>
      <c r="M901">
        <v>2</v>
      </c>
      <c r="N901" t="str" cm="1">
        <f t="array" ref="N901">_xlfn.IFS(M901&lt;=2,"Small",M901&lt;=5,"Medium",M901&gt;5,"Large")</f>
        <v>Small</v>
      </c>
      <c r="O901" s="50">
        <v>23</v>
      </c>
      <c r="P901" s="67">
        <f t="shared" si="57"/>
        <v>0.03</v>
      </c>
      <c r="Q901" s="52">
        <v>4.87</v>
      </c>
      <c r="R901" s="52" t="str" cm="1">
        <f t="array" ref="R901">_xlfn.IFS(ROUND(Q901,0)=5,"Excellent",ROUND(Q901,0)=4,"Good",ROUND(Q901,0)=3,"Ok",ROUND(Q901,0)&lt;3,"Bad")</f>
        <v>Excellent</v>
      </c>
      <c r="S901">
        <v>103</v>
      </c>
      <c r="T901" t="str">
        <f t="shared" si="58"/>
        <v>Yes</v>
      </c>
      <c r="U901" s="65">
        <v>42143</v>
      </c>
      <c r="V901" s="65">
        <v>43905</v>
      </c>
      <c r="W901">
        <v>197</v>
      </c>
      <c r="X901" t="str">
        <f t="shared" si="59"/>
        <v>Active</v>
      </c>
      <c r="Y901" t="s">
        <v>15616</v>
      </c>
    </row>
    <row r="902" spans="1:25" x14ac:dyDescent="0.25">
      <c r="A902">
        <v>901</v>
      </c>
      <c r="B902" t="s">
        <v>669</v>
      </c>
      <c r="C902">
        <v>1162</v>
      </c>
      <c r="D902" t="str">
        <f>VLOOKUP($C902,Hosts!$A:$O,10,0)</f>
        <v>New York</v>
      </c>
      <c r="E902" s="67">
        <f>INDEX(Hosts!$A:$O,MATCH(Places!$C902,Hosts!$A:$A,0),MATCH(Places!E$1,Hosts!$1:$1,0))</f>
        <v>0.95</v>
      </c>
      <c r="F902" s="67">
        <f>INDEX(Hosts!$A:$O,MATCH(Places!$C902,Hosts!$A:$A,0),MATCH(Places!F$1,Hosts!$1:$1,0))</f>
        <v>0.99</v>
      </c>
      <c r="G902" s="67" t="str">
        <f>INDEX(Hosts!$A:$O,MATCH(Places!$C902,Hosts!$A:$A,0),MATCH(Places!G$1,Hosts!$1:$1,0))</f>
        <v>No</v>
      </c>
      <c r="H902">
        <v>12</v>
      </c>
      <c r="I902" t="str">
        <f>VLOOKUP($H902,Neighborhoods!$A:$C,2,0)</f>
        <v>Brooklyn</v>
      </c>
      <c r="J902" t="str">
        <f>VLOOKUP($H902,Neighborhoods!$A:$C,3,0)</f>
        <v>Williamsburg</v>
      </c>
      <c r="K902" t="s">
        <v>1</v>
      </c>
      <c r="L902" t="str">
        <f t="shared" si="56"/>
        <v>Yes</v>
      </c>
      <c r="M902">
        <v>2</v>
      </c>
      <c r="N902" t="str" cm="1">
        <f t="array" ref="N902">_xlfn.IFS(M902&lt;=2,"Small",M902&lt;=5,"Medium",M902&gt;5,"Large")</f>
        <v>Small</v>
      </c>
      <c r="O902" s="50">
        <v>75</v>
      </c>
      <c r="P902" s="67">
        <f t="shared" si="57"/>
        <v>0.03</v>
      </c>
      <c r="Q902" s="52">
        <v>4.67</v>
      </c>
      <c r="R902" s="52" t="str" cm="1">
        <f t="array" ref="R902">_xlfn.IFS(ROUND(Q902,0)=5,"Excellent",ROUND(Q902,0)=4,"Good",ROUND(Q902,0)=3,"Ok",ROUND(Q902,0)&lt;3,"Bad")</f>
        <v>Excellent</v>
      </c>
      <c r="S902">
        <v>475</v>
      </c>
      <c r="T902" t="str">
        <f t="shared" si="58"/>
        <v>No</v>
      </c>
      <c r="U902" s="65">
        <v>41863</v>
      </c>
      <c r="V902" s="65">
        <v>44046</v>
      </c>
      <c r="W902">
        <v>87</v>
      </c>
      <c r="X902" t="str">
        <f t="shared" si="59"/>
        <v>Active</v>
      </c>
      <c r="Y902" t="s">
        <v>15615</v>
      </c>
    </row>
    <row r="903" spans="1:25" x14ac:dyDescent="0.25">
      <c r="A903">
        <v>902</v>
      </c>
      <c r="B903" t="s">
        <v>670</v>
      </c>
      <c r="C903">
        <v>1245</v>
      </c>
      <c r="D903" t="str">
        <f>VLOOKUP($C903,Hosts!$A:$O,10,0)</f>
        <v>New York</v>
      </c>
      <c r="E903" s="67">
        <f>INDEX(Hosts!$A:$O,MATCH(Places!$C903,Hosts!$A:$A,0),MATCH(Places!E$1,Hosts!$1:$1,0))</f>
        <v>0.96</v>
      </c>
      <c r="F903" s="67">
        <f>INDEX(Hosts!$A:$O,MATCH(Places!$C903,Hosts!$A:$A,0),MATCH(Places!F$1,Hosts!$1:$1,0))</f>
        <v>1</v>
      </c>
      <c r="G903" s="67" t="str">
        <f>INDEX(Hosts!$A:$O,MATCH(Places!$C903,Hosts!$A:$A,0),MATCH(Places!G$1,Hosts!$1:$1,0))</f>
        <v>No</v>
      </c>
      <c r="H903">
        <v>15</v>
      </c>
      <c r="I903" t="str">
        <f>VLOOKUP($H903,Neighborhoods!$A:$C,2,0)</f>
        <v>Manhattan</v>
      </c>
      <c r="J903" t="str">
        <f>VLOOKUP($H903,Neighborhoods!$A:$C,3,0)</f>
        <v>East Village</v>
      </c>
      <c r="K903" t="s">
        <v>11822</v>
      </c>
      <c r="L903" t="str">
        <f t="shared" si="56"/>
        <v>No</v>
      </c>
      <c r="M903">
        <v>5</v>
      </c>
      <c r="N903" t="str" cm="1">
        <f t="array" ref="N903">_xlfn.IFS(M903&lt;=2,"Small",M903&lt;=5,"Medium",M903&gt;5,"Large")</f>
        <v>Medium</v>
      </c>
      <c r="O903" s="50">
        <v>77</v>
      </c>
      <c r="P903" s="67">
        <f t="shared" si="57"/>
        <v>0.03</v>
      </c>
      <c r="Q903" s="52">
        <v>4.63</v>
      </c>
      <c r="R903" s="52" t="str" cm="1">
        <f t="array" ref="R903">_xlfn.IFS(ROUND(Q903,0)=5,"Excellent",ROUND(Q903,0)=4,"Good",ROUND(Q903,0)=3,"Ok",ROUND(Q903,0)&lt;3,"Bad")</f>
        <v>Excellent</v>
      </c>
      <c r="S903">
        <v>364</v>
      </c>
      <c r="T903" t="str">
        <f t="shared" si="58"/>
        <v>No</v>
      </c>
      <c r="U903" s="65">
        <v>41875</v>
      </c>
      <c r="V903" s="65">
        <v>44044</v>
      </c>
      <c r="W903">
        <v>302</v>
      </c>
      <c r="X903" t="str">
        <f t="shared" si="59"/>
        <v>Active</v>
      </c>
      <c r="Y903" t="s">
        <v>15616</v>
      </c>
    </row>
    <row r="904" spans="1:25" x14ac:dyDescent="0.25">
      <c r="A904">
        <v>903</v>
      </c>
      <c r="B904" t="s">
        <v>671</v>
      </c>
      <c r="C904">
        <v>146</v>
      </c>
      <c r="D904" t="str">
        <f>VLOOKUP($C904,Hosts!$A:$O,10,0)</f>
        <v>New York</v>
      </c>
      <c r="E904" s="67">
        <f>INDEX(Hosts!$A:$O,MATCH(Places!$C904,Hosts!$A:$A,0),MATCH(Places!E$1,Hosts!$1:$1,0))</f>
        <v>1</v>
      </c>
      <c r="F904" s="67">
        <f>INDEX(Hosts!$A:$O,MATCH(Places!$C904,Hosts!$A:$A,0),MATCH(Places!F$1,Hosts!$1:$1,0))</f>
        <v>0.69</v>
      </c>
      <c r="G904" s="67" t="str">
        <f>INDEX(Hosts!$A:$O,MATCH(Places!$C904,Hosts!$A:$A,0),MATCH(Places!G$1,Hosts!$1:$1,0))</f>
        <v>Yes</v>
      </c>
      <c r="H904">
        <v>16</v>
      </c>
      <c r="I904" t="str">
        <f>VLOOKUP($H904,Neighborhoods!$A:$C,2,0)</f>
        <v>Manhattan</v>
      </c>
      <c r="J904" t="str">
        <f>VLOOKUP($H904,Neighborhoods!$A:$C,3,0)</f>
        <v>Harlem</v>
      </c>
      <c r="K904" t="s">
        <v>1</v>
      </c>
      <c r="L904" t="str">
        <f t="shared" si="56"/>
        <v>Yes</v>
      </c>
      <c r="M904">
        <v>2</v>
      </c>
      <c r="N904" t="str" cm="1">
        <f t="array" ref="N904">_xlfn.IFS(M904&lt;=2,"Small",M904&lt;=5,"Medium",M904&gt;5,"Large")</f>
        <v>Small</v>
      </c>
      <c r="O904" s="50">
        <v>75</v>
      </c>
      <c r="P904" s="67">
        <f t="shared" si="57"/>
        <v>0.03</v>
      </c>
      <c r="Q904" s="52">
        <v>4.9800000000000004</v>
      </c>
      <c r="R904" s="52" t="str" cm="1">
        <f t="array" ref="R904">_xlfn.IFS(ROUND(Q904,0)=5,"Excellent",ROUND(Q904,0)=4,"Good",ROUND(Q904,0)=3,"Ok",ROUND(Q904,0)&lt;3,"Bad")</f>
        <v>Excellent</v>
      </c>
      <c r="S904">
        <v>182</v>
      </c>
      <c r="T904" t="str">
        <f t="shared" si="58"/>
        <v>Yes</v>
      </c>
      <c r="U904" s="65">
        <v>41926</v>
      </c>
      <c r="V904" s="65">
        <v>43835</v>
      </c>
      <c r="W904">
        <v>11</v>
      </c>
      <c r="X904" t="str">
        <f t="shared" si="59"/>
        <v>Active</v>
      </c>
      <c r="Y904" t="s">
        <v>15615</v>
      </c>
    </row>
    <row r="905" spans="1:25" x14ac:dyDescent="0.25">
      <c r="A905">
        <v>904</v>
      </c>
      <c r="B905" t="s">
        <v>672</v>
      </c>
      <c r="C905">
        <v>465</v>
      </c>
      <c r="D905" t="str">
        <f>VLOOKUP($C905,Hosts!$A:$O,10,0)</f>
        <v>New York</v>
      </c>
      <c r="E905" s="67">
        <f>INDEX(Hosts!$A:$O,MATCH(Places!$C905,Hosts!$A:$A,0),MATCH(Places!E$1,Hosts!$1:$1,0))</f>
        <v>0.85</v>
      </c>
      <c r="F905" s="67">
        <f>INDEX(Hosts!$A:$O,MATCH(Places!$C905,Hosts!$A:$A,0),MATCH(Places!F$1,Hosts!$1:$1,0))</f>
        <v>0.38</v>
      </c>
      <c r="G905" s="67" t="str">
        <f>INDEX(Hosts!$A:$O,MATCH(Places!$C905,Hosts!$A:$A,0),MATCH(Places!G$1,Hosts!$1:$1,0))</f>
        <v>No</v>
      </c>
      <c r="H905">
        <v>17</v>
      </c>
      <c r="I905" t="str">
        <f>VLOOKUP($H905,Neighborhoods!$A:$C,2,0)</f>
        <v>Manhattan</v>
      </c>
      <c r="J905" t="str">
        <f>VLOOKUP($H905,Neighborhoods!$A:$C,3,0)</f>
        <v>Hell's Kitchen</v>
      </c>
      <c r="K905" t="s">
        <v>11822</v>
      </c>
      <c r="L905" t="str">
        <f t="shared" si="56"/>
        <v>No</v>
      </c>
      <c r="M905">
        <v>2</v>
      </c>
      <c r="N905" t="str" cm="1">
        <f t="array" ref="N905">_xlfn.IFS(M905&lt;=2,"Small",M905&lt;=5,"Medium",M905&gt;5,"Large")</f>
        <v>Small</v>
      </c>
      <c r="O905" s="50">
        <v>110</v>
      </c>
      <c r="P905" s="67">
        <f t="shared" si="57"/>
        <v>0.03</v>
      </c>
      <c r="Q905" s="52">
        <v>4.88</v>
      </c>
      <c r="R905" s="52" t="str" cm="1">
        <f t="array" ref="R905">_xlfn.IFS(ROUND(Q905,0)=5,"Excellent",ROUND(Q905,0)=4,"Good",ROUND(Q905,0)=3,"Ok",ROUND(Q905,0)&lt;3,"Bad")</f>
        <v>Excellent</v>
      </c>
      <c r="S905">
        <v>8</v>
      </c>
      <c r="T905" t="str">
        <f t="shared" si="58"/>
        <v>No</v>
      </c>
      <c r="U905" s="65">
        <v>42056</v>
      </c>
      <c r="V905" s="65">
        <v>43805</v>
      </c>
      <c r="W905">
        <v>335</v>
      </c>
      <c r="X905" t="str">
        <f t="shared" si="59"/>
        <v>Active</v>
      </c>
      <c r="Y905" t="s">
        <v>15615</v>
      </c>
    </row>
    <row r="906" spans="1:25" x14ac:dyDescent="0.25">
      <c r="A906">
        <v>905</v>
      </c>
      <c r="B906" t="s">
        <v>673</v>
      </c>
      <c r="C906">
        <v>465</v>
      </c>
      <c r="D906" t="str">
        <f>VLOOKUP($C906,Hosts!$A:$O,10,0)</f>
        <v>New York</v>
      </c>
      <c r="E906" s="67">
        <f>INDEX(Hosts!$A:$O,MATCH(Places!$C906,Hosts!$A:$A,0),MATCH(Places!E$1,Hosts!$1:$1,0))</f>
        <v>0.85</v>
      </c>
      <c r="F906" s="67">
        <f>INDEX(Hosts!$A:$O,MATCH(Places!$C906,Hosts!$A:$A,0),MATCH(Places!F$1,Hosts!$1:$1,0))</f>
        <v>0.38</v>
      </c>
      <c r="G906" s="67" t="str">
        <f>INDEX(Hosts!$A:$O,MATCH(Places!$C906,Hosts!$A:$A,0),MATCH(Places!G$1,Hosts!$1:$1,0))</f>
        <v>No</v>
      </c>
      <c r="H906">
        <v>18</v>
      </c>
      <c r="I906" t="str">
        <f>VLOOKUP($H906,Neighborhoods!$A:$C,2,0)</f>
        <v>Manhattan</v>
      </c>
      <c r="J906" t="str">
        <f>VLOOKUP($H906,Neighborhoods!$A:$C,3,0)</f>
        <v>Midtown</v>
      </c>
      <c r="K906" t="s">
        <v>11822</v>
      </c>
      <c r="L906" t="str">
        <f t="shared" si="56"/>
        <v>No</v>
      </c>
      <c r="M906">
        <v>2</v>
      </c>
      <c r="N906" t="str" cm="1">
        <f t="array" ref="N906">_xlfn.IFS(M906&lt;=2,"Small",M906&lt;=5,"Medium",M906&gt;5,"Large")</f>
        <v>Small</v>
      </c>
      <c r="O906" s="50">
        <v>94</v>
      </c>
      <c r="P906" s="67">
        <f t="shared" si="57"/>
        <v>0.03</v>
      </c>
      <c r="Q906" s="52">
        <v>4.5</v>
      </c>
      <c r="R906" s="52" t="str" cm="1">
        <f t="array" ref="R906">_xlfn.IFS(ROUND(Q906,0)=5,"Excellent",ROUND(Q906,0)=4,"Good",ROUND(Q906,0)=3,"Ok",ROUND(Q906,0)&lt;3,"Bad")</f>
        <v>Excellent</v>
      </c>
      <c r="S906">
        <v>8</v>
      </c>
      <c r="T906" t="str">
        <f t="shared" si="58"/>
        <v>No</v>
      </c>
      <c r="U906" s="65">
        <v>41930</v>
      </c>
      <c r="V906" s="65">
        <v>43705</v>
      </c>
      <c r="W906">
        <v>365</v>
      </c>
      <c r="X906" t="str">
        <f t="shared" si="59"/>
        <v>Active</v>
      </c>
      <c r="Y906" t="s">
        <v>15615</v>
      </c>
    </row>
    <row r="907" spans="1:25" x14ac:dyDescent="0.25">
      <c r="A907">
        <v>906</v>
      </c>
      <c r="B907" t="s">
        <v>674</v>
      </c>
      <c r="C907">
        <v>1160</v>
      </c>
      <c r="D907" t="str">
        <f>VLOOKUP($C907,Hosts!$A:$O,10,0)</f>
        <v>New York</v>
      </c>
      <c r="E907" s="67">
        <f>INDEX(Hosts!$A:$O,MATCH(Places!$C907,Hosts!$A:$A,0),MATCH(Places!E$1,Hosts!$1:$1,0))</f>
        <v>1</v>
      </c>
      <c r="F907" s="67">
        <f>INDEX(Hosts!$A:$O,MATCH(Places!$C907,Hosts!$A:$A,0),MATCH(Places!F$1,Hosts!$1:$1,0))</f>
        <v>1</v>
      </c>
      <c r="G907" s="67" t="str">
        <f>INDEX(Hosts!$A:$O,MATCH(Places!$C907,Hosts!$A:$A,0),MATCH(Places!G$1,Hosts!$1:$1,0))</f>
        <v>No</v>
      </c>
      <c r="H907">
        <v>26</v>
      </c>
      <c r="I907" t="str">
        <f>VLOOKUP($H907,Neighborhoods!$A:$C,2,0)</f>
        <v>Queens</v>
      </c>
      <c r="J907" t="str">
        <f>VLOOKUP($H907,Neighborhoods!$A:$C,3,0)</f>
        <v>Sunnyside</v>
      </c>
      <c r="K907" t="s">
        <v>1</v>
      </c>
      <c r="L907" t="str">
        <f t="shared" si="56"/>
        <v>Yes</v>
      </c>
      <c r="M907">
        <v>1</v>
      </c>
      <c r="N907" t="str" cm="1">
        <f t="array" ref="N907">_xlfn.IFS(M907&lt;=2,"Small",M907&lt;=5,"Medium",M907&gt;5,"Large")</f>
        <v>Small</v>
      </c>
      <c r="O907" s="50">
        <v>65</v>
      </c>
      <c r="P907" s="67">
        <f t="shared" si="57"/>
        <v>0.03</v>
      </c>
      <c r="Q907" s="52">
        <v>5</v>
      </c>
      <c r="R907" s="52" t="str" cm="1">
        <f t="array" ref="R907">_xlfn.IFS(ROUND(Q907,0)=5,"Excellent",ROUND(Q907,0)=4,"Good",ROUND(Q907,0)=3,"Ok",ROUND(Q907,0)&lt;3,"Bad")</f>
        <v>Excellent</v>
      </c>
      <c r="S907">
        <v>9</v>
      </c>
      <c r="T907" t="str">
        <f t="shared" si="58"/>
        <v>No</v>
      </c>
      <c r="U907" s="65">
        <v>43527</v>
      </c>
      <c r="V907" s="65">
        <v>43890</v>
      </c>
      <c r="W907">
        <v>151</v>
      </c>
      <c r="X907" t="str">
        <f t="shared" si="59"/>
        <v>Active</v>
      </c>
      <c r="Y907" t="s">
        <v>15616</v>
      </c>
    </row>
    <row r="908" spans="1:25" x14ac:dyDescent="0.25">
      <c r="A908">
        <v>907</v>
      </c>
      <c r="B908" t="s">
        <v>675</v>
      </c>
      <c r="C908">
        <v>1413</v>
      </c>
      <c r="D908" t="str">
        <f>VLOOKUP($C908,Hosts!$A:$O,10,0)</f>
        <v>New York</v>
      </c>
      <c r="E908" s="67">
        <f>INDEX(Hosts!$A:$O,MATCH(Places!$C908,Hosts!$A:$A,0),MATCH(Places!E$1,Hosts!$1:$1,0))</f>
        <v>1</v>
      </c>
      <c r="F908" s="67">
        <f>INDEX(Hosts!$A:$O,MATCH(Places!$C908,Hosts!$A:$A,0),MATCH(Places!F$1,Hosts!$1:$1,0))</f>
        <v>1</v>
      </c>
      <c r="G908" s="67" t="str">
        <f>INDEX(Hosts!$A:$O,MATCH(Places!$C908,Hosts!$A:$A,0),MATCH(Places!G$1,Hosts!$1:$1,0))</f>
        <v>Yes</v>
      </c>
      <c r="H908">
        <v>20</v>
      </c>
      <c r="I908" t="str">
        <f>VLOOKUP($H908,Neighborhoods!$A:$C,2,0)</f>
        <v>Manhattan</v>
      </c>
      <c r="J908" t="str">
        <f>VLOOKUP($H908,Neighborhoods!$A:$C,3,0)</f>
        <v>Upper West Side</v>
      </c>
      <c r="K908" t="s">
        <v>11822</v>
      </c>
      <c r="L908" t="str">
        <f t="shared" si="56"/>
        <v>No</v>
      </c>
      <c r="M908">
        <v>4</v>
      </c>
      <c r="N908" t="str" cm="1">
        <f t="array" ref="N908">_xlfn.IFS(M908&lt;=2,"Small",M908&lt;=5,"Medium",M908&gt;5,"Large")</f>
        <v>Medium</v>
      </c>
      <c r="O908" s="50">
        <v>325</v>
      </c>
      <c r="P908" s="67">
        <f t="shared" si="57"/>
        <v>0.04</v>
      </c>
      <c r="Q908" s="52">
        <v>4.8899999999999997</v>
      </c>
      <c r="R908" s="52" t="str" cm="1">
        <f t="array" ref="R908">_xlfn.IFS(ROUND(Q908,0)=5,"Excellent",ROUND(Q908,0)=4,"Good",ROUND(Q908,0)=3,"Ok",ROUND(Q908,0)&lt;3,"Bad")</f>
        <v>Excellent</v>
      </c>
      <c r="S908">
        <v>76</v>
      </c>
      <c r="T908" t="str">
        <f t="shared" si="58"/>
        <v>No</v>
      </c>
      <c r="U908" s="65">
        <v>41890</v>
      </c>
      <c r="V908" s="65">
        <v>43888</v>
      </c>
      <c r="W908">
        <v>343</v>
      </c>
      <c r="X908" t="str">
        <f t="shared" si="59"/>
        <v>Active</v>
      </c>
      <c r="Y908" t="s">
        <v>15616</v>
      </c>
    </row>
    <row r="909" spans="1:25" x14ac:dyDescent="0.25">
      <c r="A909">
        <v>908</v>
      </c>
      <c r="B909" t="s">
        <v>14580</v>
      </c>
      <c r="C909">
        <v>1827</v>
      </c>
      <c r="D909" t="str">
        <f>VLOOKUP($C909,Hosts!$A:$O,10,0)</f>
        <v>New York</v>
      </c>
      <c r="E909" s="67">
        <f>INDEX(Hosts!$A:$O,MATCH(Places!$C909,Hosts!$A:$A,0),MATCH(Places!E$1,Hosts!$1:$1,0))</f>
        <v>1</v>
      </c>
      <c r="F909" s="67">
        <f>INDEX(Hosts!$A:$O,MATCH(Places!$C909,Hosts!$A:$A,0),MATCH(Places!F$1,Hosts!$1:$1,0))</f>
        <v>0.5</v>
      </c>
      <c r="G909" s="67" t="str">
        <f>INDEX(Hosts!$A:$O,MATCH(Places!$C909,Hosts!$A:$A,0),MATCH(Places!G$1,Hosts!$1:$1,0))</f>
        <v>No</v>
      </c>
      <c r="H909">
        <v>13</v>
      </c>
      <c r="I909" t="str">
        <f>VLOOKUP($H909,Neighborhoods!$A:$C,2,0)</f>
        <v>Manhattan</v>
      </c>
      <c r="J909" t="str">
        <f>VLOOKUP($H909,Neighborhoods!$A:$C,3,0)</f>
        <v>Chelsea</v>
      </c>
      <c r="K909" t="s">
        <v>11822</v>
      </c>
      <c r="L909" t="str">
        <f t="shared" si="56"/>
        <v>No</v>
      </c>
      <c r="M909">
        <v>2</v>
      </c>
      <c r="N909" t="str" cm="1">
        <f t="array" ref="N909">_xlfn.IFS(M909&lt;=2,"Small",M909&lt;=5,"Medium",M909&gt;5,"Large")</f>
        <v>Small</v>
      </c>
      <c r="O909" s="50">
        <v>145.71</v>
      </c>
      <c r="P909" s="67">
        <f t="shared" si="57"/>
        <v>0.03</v>
      </c>
      <c r="Q909" s="52">
        <v>4.67</v>
      </c>
      <c r="R909" s="52" t="str" cm="1">
        <f t="array" ref="R909">_xlfn.IFS(ROUND(Q909,0)=5,"Excellent",ROUND(Q909,0)=4,"Good",ROUND(Q909,0)=3,"Ok",ROUND(Q909,0)&lt;3,"Bad")</f>
        <v>Excellent</v>
      </c>
      <c r="S909">
        <v>12</v>
      </c>
      <c r="T909" t="str">
        <f t="shared" si="58"/>
        <v>No</v>
      </c>
      <c r="U909" s="65">
        <v>41873</v>
      </c>
      <c r="V909" s="65">
        <v>43694</v>
      </c>
      <c r="W909">
        <v>106</v>
      </c>
      <c r="X909" t="str">
        <f t="shared" si="59"/>
        <v>Active</v>
      </c>
      <c r="Y909" t="s">
        <v>15615</v>
      </c>
    </row>
    <row r="910" spans="1:25" x14ac:dyDescent="0.25">
      <c r="A910">
        <v>909</v>
      </c>
      <c r="B910" t="s">
        <v>15052</v>
      </c>
      <c r="C910">
        <v>1818</v>
      </c>
      <c r="D910" t="str">
        <f>VLOOKUP($C910,Hosts!$A:$O,10,0)</f>
        <v>New York</v>
      </c>
      <c r="E910" s="67">
        <f>INDEX(Hosts!$A:$O,MATCH(Places!$C910,Hosts!$A:$A,0),MATCH(Places!E$1,Hosts!$1:$1,0))</f>
        <v>0.67</v>
      </c>
      <c r="F910" s="67">
        <f>INDEX(Hosts!$A:$O,MATCH(Places!$C910,Hosts!$A:$A,0),MATCH(Places!F$1,Hosts!$1:$1,0))</f>
        <v>0.8</v>
      </c>
      <c r="G910" s="67" t="str">
        <f>INDEX(Hosts!$A:$O,MATCH(Places!$C910,Hosts!$A:$A,0),MATCH(Places!G$1,Hosts!$1:$1,0))</f>
        <v>No</v>
      </c>
      <c r="H910">
        <v>8</v>
      </c>
      <c r="I910" t="str">
        <f>VLOOKUP($H910,Neighborhoods!$A:$C,2,0)</f>
        <v>Brooklyn</v>
      </c>
      <c r="J910" t="str">
        <f>VLOOKUP($H910,Neighborhoods!$A:$C,3,0)</f>
        <v>Bushwick</v>
      </c>
      <c r="K910" t="s">
        <v>1</v>
      </c>
      <c r="L910" t="str">
        <f t="shared" si="56"/>
        <v>Yes</v>
      </c>
      <c r="M910">
        <v>1</v>
      </c>
      <c r="N910" t="str" cm="1">
        <f t="array" ref="N910">_xlfn.IFS(M910&lt;=2,"Small",M910&lt;=5,"Medium",M910&gt;5,"Large")</f>
        <v>Small</v>
      </c>
      <c r="O910" s="50">
        <v>50</v>
      </c>
      <c r="P910" s="67">
        <f t="shared" si="57"/>
        <v>0.03</v>
      </c>
      <c r="Q910" s="52">
        <v>4.58</v>
      </c>
      <c r="R910" s="52" t="str" cm="1">
        <f t="array" ref="R910">_xlfn.IFS(ROUND(Q910,0)=5,"Excellent",ROUND(Q910,0)=4,"Good",ROUND(Q910,0)=3,"Ok",ROUND(Q910,0)&lt;3,"Bad")</f>
        <v>Excellent</v>
      </c>
      <c r="S910">
        <v>26</v>
      </c>
      <c r="T910" t="str">
        <f t="shared" si="58"/>
        <v>No</v>
      </c>
      <c r="U910" s="65">
        <v>42253</v>
      </c>
      <c r="V910" s="65">
        <v>43898</v>
      </c>
      <c r="W910">
        <v>330</v>
      </c>
      <c r="X910" t="str">
        <f t="shared" si="59"/>
        <v>Active</v>
      </c>
      <c r="Y910" t="s">
        <v>15615</v>
      </c>
    </row>
    <row r="911" spans="1:25" x14ac:dyDescent="0.25">
      <c r="A911">
        <v>910</v>
      </c>
      <c r="B911" t="s">
        <v>676</v>
      </c>
      <c r="C911">
        <v>113</v>
      </c>
      <c r="D911" t="str">
        <f>VLOOKUP($C911,Hosts!$A:$O,10,0)</f>
        <v>New York</v>
      </c>
      <c r="E911" s="67">
        <f>INDEX(Hosts!$A:$O,MATCH(Places!$C911,Hosts!$A:$A,0),MATCH(Places!E$1,Hosts!$1:$1,0))</f>
        <v>1</v>
      </c>
      <c r="F911" s="67">
        <f>INDEX(Hosts!$A:$O,MATCH(Places!$C911,Hosts!$A:$A,0),MATCH(Places!F$1,Hosts!$1:$1,0))</f>
        <v>0.89</v>
      </c>
      <c r="G911" s="67" t="str">
        <f>INDEX(Hosts!$A:$O,MATCH(Places!$C911,Hosts!$A:$A,0),MATCH(Places!G$1,Hosts!$1:$1,0))</f>
        <v>Yes</v>
      </c>
      <c r="H911">
        <v>20</v>
      </c>
      <c r="I911" t="str">
        <f>VLOOKUP($H911,Neighborhoods!$A:$C,2,0)</f>
        <v>Manhattan</v>
      </c>
      <c r="J911" t="str">
        <f>VLOOKUP($H911,Neighborhoods!$A:$C,3,0)</f>
        <v>Upper West Side</v>
      </c>
      <c r="K911" t="s">
        <v>11822</v>
      </c>
      <c r="L911" t="str">
        <f t="shared" si="56"/>
        <v>No</v>
      </c>
      <c r="M911">
        <v>6</v>
      </c>
      <c r="N911" t="str" cm="1">
        <f t="array" ref="N911">_xlfn.IFS(M911&lt;=2,"Small",M911&lt;=5,"Medium",M911&gt;5,"Large")</f>
        <v>Large</v>
      </c>
      <c r="O911" s="50">
        <v>103</v>
      </c>
      <c r="P911" s="67">
        <f t="shared" si="57"/>
        <v>0.03</v>
      </c>
      <c r="Q911" s="52">
        <v>4.99</v>
      </c>
      <c r="R911" s="52" t="str" cm="1">
        <f t="array" ref="R911">_xlfn.IFS(ROUND(Q911,0)=5,"Excellent",ROUND(Q911,0)=4,"Good",ROUND(Q911,0)=3,"Ok",ROUND(Q911,0)&lt;3,"Bad")</f>
        <v>Excellent</v>
      </c>
      <c r="S911">
        <v>100</v>
      </c>
      <c r="T911" t="str">
        <f t="shared" si="58"/>
        <v>No</v>
      </c>
      <c r="U911" s="65">
        <v>41878</v>
      </c>
      <c r="V911" s="65">
        <v>44054</v>
      </c>
      <c r="W911">
        <v>90</v>
      </c>
      <c r="X911" t="str">
        <f t="shared" si="59"/>
        <v>Active</v>
      </c>
      <c r="Y911" t="s">
        <v>15615</v>
      </c>
    </row>
    <row r="912" spans="1:25" x14ac:dyDescent="0.25">
      <c r="A912">
        <v>911</v>
      </c>
      <c r="B912" t="s">
        <v>677</v>
      </c>
      <c r="C912">
        <v>465</v>
      </c>
      <c r="D912" t="str">
        <f>VLOOKUP($C912,Hosts!$A:$O,10,0)</f>
        <v>New York</v>
      </c>
      <c r="E912" s="67">
        <f>INDEX(Hosts!$A:$O,MATCH(Places!$C912,Hosts!$A:$A,0),MATCH(Places!E$1,Hosts!$1:$1,0))</f>
        <v>0.85</v>
      </c>
      <c r="F912" s="67">
        <f>INDEX(Hosts!$A:$O,MATCH(Places!$C912,Hosts!$A:$A,0),MATCH(Places!F$1,Hosts!$1:$1,0))</f>
        <v>0.38</v>
      </c>
      <c r="G912" s="67" t="str">
        <f>INDEX(Hosts!$A:$O,MATCH(Places!$C912,Hosts!$A:$A,0),MATCH(Places!G$1,Hosts!$1:$1,0))</f>
        <v>No</v>
      </c>
      <c r="H912">
        <v>17</v>
      </c>
      <c r="I912" t="str">
        <f>VLOOKUP($H912,Neighborhoods!$A:$C,2,0)</f>
        <v>Manhattan</v>
      </c>
      <c r="J912" t="str">
        <f>VLOOKUP($H912,Neighborhoods!$A:$C,3,0)</f>
        <v>Hell's Kitchen</v>
      </c>
      <c r="K912" t="s">
        <v>11822</v>
      </c>
      <c r="L912" t="str">
        <f t="shared" si="56"/>
        <v>No</v>
      </c>
      <c r="M912">
        <v>3</v>
      </c>
      <c r="N912" t="str" cm="1">
        <f t="array" ref="N912">_xlfn.IFS(M912&lt;=2,"Small",M912&lt;=5,"Medium",M912&gt;5,"Large")</f>
        <v>Medium</v>
      </c>
      <c r="O912" s="50">
        <v>69</v>
      </c>
      <c r="P912" s="67">
        <f t="shared" si="57"/>
        <v>0.03</v>
      </c>
      <c r="Q912" s="52">
        <v>4.67</v>
      </c>
      <c r="R912" s="52" t="str" cm="1">
        <f t="array" ref="R912">_xlfn.IFS(ROUND(Q912,0)=5,"Excellent",ROUND(Q912,0)=4,"Good",ROUND(Q912,0)=3,"Ok",ROUND(Q912,0)&lt;3,"Bad")</f>
        <v>Excellent</v>
      </c>
      <c r="S912">
        <v>6</v>
      </c>
      <c r="T912" t="str">
        <f t="shared" si="58"/>
        <v>No</v>
      </c>
      <c r="U912" s="65">
        <v>42113</v>
      </c>
      <c r="V912" s="65">
        <v>43861</v>
      </c>
      <c r="W912">
        <v>338</v>
      </c>
      <c r="X912" t="str">
        <f t="shared" si="59"/>
        <v>Active</v>
      </c>
      <c r="Y912" t="s">
        <v>15615</v>
      </c>
    </row>
    <row r="913" spans="1:25" x14ac:dyDescent="0.25">
      <c r="A913">
        <v>912</v>
      </c>
      <c r="B913" t="s">
        <v>678</v>
      </c>
      <c r="C913">
        <v>1780</v>
      </c>
      <c r="D913" t="str">
        <f>VLOOKUP($C913,Hosts!$A:$O,10,0)</f>
        <v>New York</v>
      </c>
      <c r="E913" s="67">
        <f>INDEX(Hosts!$A:$O,MATCH(Places!$C913,Hosts!$A:$A,0),MATCH(Places!E$1,Hosts!$1:$1,0))</f>
        <v>1</v>
      </c>
      <c r="F913" s="67">
        <f>INDEX(Hosts!$A:$O,MATCH(Places!$C913,Hosts!$A:$A,0),MATCH(Places!F$1,Hosts!$1:$1,0))</f>
        <v>0.89</v>
      </c>
      <c r="G913" s="67" t="str">
        <f>INDEX(Hosts!$A:$O,MATCH(Places!$C913,Hosts!$A:$A,0),MATCH(Places!G$1,Hosts!$1:$1,0))</f>
        <v>No</v>
      </c>
      <c r="H913">
        <v>18</v>
      </c>
      <c r="I913" t="str">
        <f>VLOOKUP($H913,Neighborhoods!$A:$C,2,0)</f>
        <v>Manhattan</v>
      </c>
      <c r="J913" t="str">
        <f>VLOOKUP($H913,Neighborhoods!$A:$C,3,0)</f>
        <v>Midtown</v>
      </c>
      <c r="K913" t="s">
        <v>11822</v>
      </c>
      <c r="L913" t="str">
        <f t="shared" si="56"/>
        <v>No</v>
      </c>
      <c r="M913">
        <v>5</v>
      </c>
      <c r="N913" t="str" cm="1">
        <f t="array" ref="N913">_xlfn.IFS(M913&lt;=2,"Small",M913&lt;=5,"Medium",M913&gt;5,"Large")</f>
        <v>Medium</v>
      </c>
      <c r="O913" s="50">
        <v>100</v>
      </c>
      <c r="P913" s="67">
        <f t="shared" si="57"/>
        <v>0.03</v>
      </c>
      <c r="Q913" s="52">
        <v>4.43</v>
      </c>
      <c r="R913" s="52" t="str" cm="1">
        <f t="array" ref="R913">_xlfn.IFS(ROUND(Q913,0)=5,"Excellent",ROUND(Q913,0)=4,"Good",ROUND(Q913,0)=3,"Ok",ROUND(Q913,0)&lt;3,"Bad")</f>
        <v>Good</v>
      </c>
      <c r="S913">
        <v>14</v>
      </c>
      <c r="T913" t="str">
        <f t="shared" si="58"/>
        <v>No</v>
      </c>
      <c r="U913" s="65">
        <v>41974</v>
      </c>
      <c r="V913" s="65">
        <v>43687</v>
      </c>
      <c r="W913">
        <v>315</v>
      </c>
      <c r="X913" t="str">
        <f t="shared" si="59"/>
        <v>Active</v>
      </c>
      <c r="Y913" t="s">
        <v>15616</v>
      </c>
    </row>
    <row r="914" spans="1:25" x14ac:dyDescent="0.25">
      <c r="A914">
        <v>913</v>
      </c>
      <c r="B914" t="s">
        <v>679</v>
      </c>
      <c r="C914">
        <v>1668</v>
      </c>
      <c r="D914" t="str">
        <f>VLOOKUP($C914,Hosts!$A:$O,10,0)</f>
        <v>New York</v>
      </c>
      <c r="E914" s="67">
        <f>INDEX(Hosts!$A:$O,MATCH(Places!$C914,Hosts!$A:$A,0),MATCH(Places!E$1,Hosts!$1:$1,0))</f>
        <v>1</v>
      </c>
      <c r="F914" s="67">
        <f>INDEX(Hosts!$A:$O,MATCH(Places!$C914,Hosts!$A:$A,0),MATCH(Places!F$1,Hosts!$1:$1,0))</f>
        <v>0.96</v>
      </c>
      <c r="G914" s="67" t="str">
        <f>INDEX(Hosts!$A:$O,MATCH(Places!$C914,Hosts!$A:$A,0),MATCH(Places!G$1,Hosts!$1:$1,0))</f>
        <v>No</v>
      </c>
      <c r="H914">
        <v>7</v>
      </c>
      <c r="I914" t="str">
        <f>VLOOKUP($H914,Neighborhoods!$A:$C,2,0)</f>
        <v>Brooklyn</v>
      </c>
      <c r="J914" t="str">
        <f>VLOOKUP($H914,Neighborhoods!$A:$C,3,0)</f>
        <v>Bedford-Stuyvesant</v>
      </c>
      <c r="K914" t="s">
        <v>11822</v>
      </c>
      <c r="L914" t="str">
        <f t="shared" si="56"/>
        <v>No</v>
      </c>
      <c r="M914">
        <v>6</v>
      </c>
      <c r="N914" t="str" cm="1">
        <f t="array" ref="N914">_xlfn.IFS(M914&lt;=2,"Small",M914&lt;=5,"Medium",M914&gt;5,"Large")</f>
        <v>Large</v>
      </c>
      <c r="O914" s="50">
        <v>150</v>
      </c>
      <c r="P914" s="67">
        <f t="shared" si="57"/>
        <v>0.03</v>
      </c>
      <c r="Q914" s="52">
        <v>4.3899999999999997</v>
      </c>
      <c r="R914" s="52" t="str" cm="1">
        <f t="array" ref="R914">_xlfn.IFS(ROUND(Q914,0)=5,"Excellent",ROUND(Q914,0)=4,"Good",ROUND(Q914,0)=3,"Ok",ROUND(Q914,0)&lt;3,"Bad")</f>
        <v>Good</v>
      </c>
      <c r="S914">
        <v>59</v>
      </c>
      <c r="T914" t="str">
        <f t="shared" si="58"/>
        <v>No</v>
      </c>
      <c r="U914" s="65">
        <v>41901</v>
      </c>
      <c r="V914" s="65">
        <v>43883</v>
      </c>
      <c r="W914">
        <v>358</v>
      </c>
      <c r="X914" t="str">
        <f t="shared" si="59"/>
        <v>Active</v>
      </c>
      <c r="Y914" t="s">
        <v>15616</v>
      </c>
    </row>
    <row r="915" spans="1:25" x14ac:dyDescent="0.25">
      <c r="A915">
        <v>914</v>
      </c>
      <c r="B915" t="s">
        <v>680</v>
      </c>
      <c r="C915">
        <v>1575</v>
      </c>
      <c r="D915" t="str">
        <f>VLOOKUP($C915,Hosts!$A:$O,10,0)</f>
        <v>New York</v>
      </c>
      <c r="E915" s="67">
        <f>INDEX(Hosts!$A:$O,MATCH(Places!$C915,Hosts!$A:$A,0),MATCH(Places!E$1,Hosts!$1:$1,0))</f>
        <v>1</v>
      </c>
      <c r="F915" s="67">
        <f>INDEX(Hosts!$A:$O,MATCH(Places!$C915,Hosts!$A:$A,0),MATCH(Places!F$1,Hosts!$1:$1,0))</f>
        <v>0.67</v>
      </c>
      <c r="G915" s="67" t="str">
        <f>INDEX(Hosts!$A:$O,MATCH(Places!$C915,Hosts!$A:$A,0),MATCH(Places!G$1,Hosts!$1:$1,0))</f>
        <v>No</v>
      </c>
      <c r="H915">
        <v>9</v>
      </c>
      <c r="I915" t="str">
        <f>VLOOKUP($H915,Neighborhoods!$A:$C,2,0)</f>
        <v>Brooklyn</v>
      </c>
      <c r="J915" t="str">
        <f>VLOOKUP($H915,Neighborhoods!$A:$C,3,0)</f>
        <v>Crown Heights</v>
      </c>
      <c r="K915" t="s">
        <v>11822</v>
      </c>
      <c r="L915" t="str">
        <f t="shared" si="56"/>
        <v>No</v>
      </c>
      <c r="M915">
        <v>4</v>
      </c>
      <c r="N915" t="str" cm="1">
        <f t="array" ref="N915">_xlfn.IFS(M915&lt;=2,"Small",M915&lt;=5,"Medium",M915&gt;5,"Large")</f>
        <v>Medium</v>
      </c>
      <c r="O915" s="50">
        <v>104</v>
      </c>
      <c r="P915" s="67">
        <f t="shared" si="57"/>
        <v>0.03</v>
      </c>
      <c r="Q915" s="52">
        <v>4.9000000000000004</v>
      </c>
      <c r="R915" s="52" t="str" cm="1">
        <f t="array" ref="R915">_xlfn.IFS(ROUND(Q915,0)=5,"Excellent",ROUND(Q915,0)=4,"Good",ROUND(Q915,0)=3,"Ok",ROUND(Q915,0)&lt;3,"Bad")</f>
        <v>Excellent</v>
      </c>
      <c r="S915">
        <v>48</v>
      </c>
      <c r="T915" t="str">
        <f t="shared" si="58"/>
        <v>No</v>
      </c>
      <c r="U915" s="65">
        <v>41910</v>
      </c>
      <c r="V915" s="65">
        <v>43800</v>
      </c>
      <c r="W915">
        <v>9</v>
      </c>
      <c r="X915" t="str">
        <f t="shared" si="59"/>
        <v>Active</v>
      </c>
      <c r="Y915" t="s">
        <v>15615</v>
      </c>
    </row>
    <row r="916" spans="1:25" x14ac:dyDescent="0.25">
      <c r="A916">
        <v>915</v>
      </c>
      <c r="B916" t="s">
        <v>681</v>
      </c>
      <c r="C916">
        <v>1845</v>
      </c>
      <c r="D916" t="str">
        <f>VLOOKUP($C916,Hosts!$A:$O,10,0)</f>
        <v>New York</v>
      </c>
      <c r="E916" s="67">
        <f>INDEX(Hosts!$A:$O,MATCH(Places!$C916,Hosts!$A:$A,0),MATCH(Places!E$1,Hosts!$1:$1,0))</f>
        <v>1</v>
      </c>
      <c r="F916" s="67">
        <f>INDEX(Hosts!$A:$O,MATCH(Places!$C916,Hosts!$A:$A,0),MATCH(Places!F$1,Hosts!$1:$1,0))</f>
        <v>1</v>
      </c>
      <c r="G916" s="67" t="str">
        <f>INDEX(Hosts!$A:$O,MATCH(Places!$C916,Hosts!$A:$A,0),MATCH(Places!G$1,Hosts!$1:$1,0))</f>
        <v>Yes</v>
      </c>
      <c r="H916">
        <v>20</v>
      </c>
      <c r="I916" t="str">
        <f>VLOOKUP($H916,Neighborhoods!$A:$C,2,0)</f>
        <v>Manhattan</v>
      </c>
      <c r="J916" t="str">
        <f>VLOOKUP($H916,Neighborhoods!$A:$C,3,0)</f>
        <v>Upper West Side</v>
      </c>
      <c r="K916" t="s">
        <v>11822</v>
      </c>
      <c r="L916" t="str">
        <f t="shared" si="56"/>
        <v>No</v>
      </c>
      <c r="M916">
        <v>2</v>
      </c>
      <c r="N916" t="str" cm="1">
        <f t="array" ref="N916">_xlfn.IFS(M916&lt;=2,"Small",M916&lt;=5,"Medium",M916&gt;5,"Large")</f>
        <v>Small</v>
      </c>
      <c r="O916" s="50">
        <v>195</v>
      </c>
      <c r="P916" s="67">
        <f t="shared" si="57"/>
        <v>0.03</v>
      </c>
      <c r="Q916" s="52">
        <v>4.83</v>
      </c>
      <c r="R916" s="52" t="str" cm="1">
        <f t="array" ref="R916">_xlfn.IFS(ROUND(Q916,0)=5,"Excellent",ROUND(Q916,0)=4,"Good",ROUND(Q916,0)=3,"Ok",ROUND(Q916,0)&lt;3,"Bad")</f>
        <v>Excellent</v>
      </c>
      <c r="S916">
        <v>446</v>
      </c>
      <c r="T916" t="str">
        <f t="shared" si="58"/>
        <v>Yes</v>
      </c>
      <c r="U916" s="65">
        <v>41876</v>
      </c>
      <c r="V916" s="65">
        <v>43890</v>
      </c>
      <c r="W916">
        <v>332</v>
      </c>
      <c r="X916" t="str">
        <f t="shared" si="59"/>
        <v>Active</v>
      </c>
      <c r="Y916" t="s">
        <v>15616</v>
      </c>
    </row>
    <row r="917" spans="1:25" x14ac:dyDescent="0.25">
      <c r="A917">
        <v>916</v>
      </c>
      <c r="B917" t="s">
        <v>682</v>
      </c>
      <c r="C917">
        <v>1851</v>
      </c>
      <c r="D917" t="str">
        <f>VLOOKUP($C917,Hosts!$A:$O,10,0)</f>
        <v>New York</v>
      </c>
      <c r="E917" s="67">
        <f>INDEX(Hosts!$A:$O,MATCH(Places!$C917,Hosts!$A:$A,0),MATCH(Places!E$1,Hosts!$1:$1,0))</f>
        <v>1</v>
      </c>
      <c r="F917" s="67">
        <f>INDEX(Hosts!$A:$O,MATCH(Places!$C917,Hosts!$A:$A,0),MATCH(Places!F$1,Hosts!$1:$1,0))</f>
        <v>0.99</v>
      </c>
      <c r="G917" s="67" t="str">
        <f>INDEX(Hosts!$A:$O,MATCH(Places!$C917,Hosts!$A:$A,0),MATCH(Places!G$1,Hosts!$1:$1,0))</f>
        <v>Yes</v>
      </c>
      <c r="H917">
        <v>11</v>
      </c>
      <c r="I917" t="str">
        <f>VLOOKUP($H917,Neighborhoods!$A:$C,2,0)</f>
        <v>Brooklyn</v>
      </c>
      <c r="J917" t="str">
        <f>VLOOKUP($H917,Neighborhoods!$A:$C,3,0)</f>
        <v>Greenpoint</v>
      </c>
      <c r="K917" t="s">
        <v>11822</v>
      </c>
      <c r="L917" t="str">
        <f t="shared" si="56"/>
        <v>No</v>
      </c>
      <c r="M917">
        <v>3</v>
      </c>
      <c r="N917" t="str" cm="1">
        <f t="array" ref="N917">_xlfn.IFS(M917&lt;=2,"Small",M917&lt;=5,"Medium",M917&gt;5,"Large")</f>
        <v>Medium</v>
      </c>
      <c r="O917" s="50">
        <v>160</v>
      </c>
      <c r="P917" s="67">
        <f t="shared" si="57"/>
        <v>0.03</v>
      </c>
      <c r="Q917" s="52">
        <v>4.9800000000000004</v>
      </c>
      <c r="R917" s="52" t="str" cm="1">
        <f t="array" ref="R917">_xlfn.IFS(ROUND(Q917,0)=5,"Excellent",ROUND(Q917,0)=4,"Good",ROUND(Q917,0)=3,"Ok",ROUND(Q917,0)&lt;3,"Bad")</f>
        <v>Excellent</v>
      </c>
      <c r="S917">
        <v>55</v>
      </c>
      <c r="T917" t="str">
        <f t="shared" si="58"/>
        <v>No</v>
      </c>
      <c r="U917" s="65">
        <v>41870</v>
      </c>
      <c r="V917" s="65">
        <v>44017</v>
      </c>
      <c r="W917">
        <v>287</v>
      </c>
      <c r="X917" t="str">
        <f t="shared" si="59"/>
        <v>Active</v>
      </c>
      <c r="Y917" t="s">
        <v>15615</v>
      </c>
    </row>
    <row r="918" spans="1:25" x14ac:dyDescent="0.25">
      <c r="A918">
        <v>917</v>
      </c>
      <c r="B918" t="s">
        <v>14756</v>
      </c>
      <c r="C918">
        <v>1771</v>
      </c>
      <c r="D918" t="str">
        <f>VLOOKUP($C918,Hosts!$A:$O,10,0)</f>
        <v>New York</v>
      </c>
      <c r="E918" s="67">
        <f>INDEX(Hosts!$A:$O,MATCH(Places!$C918,Hosts!$A:$A,0),MATCH(Places!E$1,Hosts!$1:$1,0))</f>
        <v>1</v>
      </c>
      <c r="F918" s="67">
        <f>INDEX(Hosts!$A:$O,MATCH(Places!$C918,Hosts!$A:$A,0),MATCH(Places!F$1,Hosts!$1:$1,0))</f>
        <v>1</v>
      </c>
      <c r="G918" s="67" t="str">
        <f>INDEX(Hosts!$A:$O,MATCH(Places!$C918,Hosts!$A:$A,0),MATCH(Places!G$1,Hosts!$1:$1,0))</f>
        <v>No</v>
      </c>
      <c r="H918">
        <v>21</v>
      </c>
      <c r="I918" t="str">
        <f>VLOOKUP($H918,Neighborhoods!$A:$C,2,0)</f>
        <v>Queens</v>
      </c>
      <c r="J918" t="str">
        <f>VLOOKUP($H918,Neighborhoods!$A:$C,3,0)</f>
        <v>Astoria</v>
      </c>
      <c r="K918" t="s">
        <v>1</v>
      </c>
      <c r="L918" t="str">
        <f t="shared" si="56"/>
        <v>Yes</v>
      </c>
      <c r="M918">
        <v>1</v>
      </c>
      <c r="N918" t="str" cm="1">
        <f t="array" ref="N918">_xlfn.IFS(M918&lt;=2,"Small",M918&lt;=5,"Medium",M918&gt;5,"Large")</f>
        <v>Small</v>
      </c>
      <c r="O918" s="50">
        <v>95</v>
      </c>
      <c r="P918" s="67">
        <f t="shared" si="57"/>
        <v>0.03</v>
      </c>
      <c r="Q918" s="52">
        <v>4.33</v>
      </c>
      <c r="R918" s="52" t="str" cm="1">
        <f t="array" ref="R918">_xlfn.IFS(ROUND(Q918,0)=5,"Excellent",ROUND(Q918,0)=4,"Good",ROUND(Q918,0)=3,"Ok",ROUND(Q918,0)&lt;3,"Bad")</f>
        <v>Good</v>
      </c>
      <c r="S918">
        <v>3</v>
      </c>
      <c r="T918" t="str">
        <f t="shared" si="58"/>
        <v>No</v>
      </c>
      <c r="U918" s="65">
        <v>41952</v>
      </c>
      <c r="V918" s="65">
        <v>43329</v>
      </c>
      <c r="W918">
        <v>362</v>
      </c>
      <c r="X918" t="str">
        <f t="shared" si="59"/>
        <v>Active</v>
      </c>
      <c r="Y918" t="s">
        <v>15615</v>
      </c>
    </row>
    <row r="919" spans="1:25" x14ac:dyDescent="0.25">
      <c r="A919">
        <v>918</v>
      </c>
      <c r="B919" t="s">
        <v>683</v>
      </c>
      <c r="C919">
        <v>465</v>
      </c>
      <c r="D919" t="str">
        <f>VLOOKUP($C919,Hosts!$A:$O,10,0)</f>
        <v>New York</v>
      </c>
      <c r="E919" s="67">
        <f>INDEX(Hosts!$A:$O,MATCH(Places!$C919,Hosts!$A:$A,0),MATCH(Places!E$1,Hosts!$1:$1,0))</f>
        <v>0.85</v>
      </c>
      <c r="F919" s="67">
        <f>INDEX(Hosts!$A:$O,MATCH(Places!$C919,Hosts!$A:$A,0),MATCH(Places!F$1,Hosts!$1:$1,0))</f>
        <v>0.38</v>
      </c>
      <c r="G919" s="67" t="str">
        <f>INDEX(Hosts!$A:$O,MATCH(Places!$C919,Hosts!$A:$A,0),MATCH(Places!G$1,Hosts!$1:$1,0))</f>
        <v>No</v>
      </c>
      <c r="H919">
        <v>17</v>
      </c>
      <c r="I919" t="str">
        <f>VLOOKUP($H919,Neighborhoods!$A:$C,2,0)</f>
        <v>Manhattan</v>
      </c>
      <c r="J919" t="str">
        <f>VLOOKUP($H919,Neighborhoods!$A:$C,3,0)</f>
        <v>Hell's Kitchen</v>
      </c>
      <c r="K919" t="s">
        <v>11822</v>
      </c>
      <c r="L919" t="str">
        <f t="shared" si="56"/>
        <v>No</v>
      </c>
      <c r="M919">
        <v>3</v>
      </c>
      <c r="N919" t="str" cm="1">
        <f t="array" ref="N919">_xlfn.IFS(M919&lt;=2,"Small",M919&lt;=5,"Medium",M919&gt;5,"Large")</f>
        <v>Medium</v>
      </c>
      <c r="O919" s="50">
        <v>84</v>
      </c>
      <c r="P919" s="67">
        <f t="shared" si="57"/>
        <v>0.03</v>
      </c>
      <c r="Q919" s="52">
        <v>4.9000000000000004</v>
      </c>
      <c r="R919" s="52" t="str" cm="1">
        <f t="array" ref="R919">_xlfn.IFS(ROUND(Q919,0)=5,"Excellent",ROUND(Q919,0)=4,"Good",ROUND(Q919,0)=3,"Ok",ROUND(Q919,0)&lt;3,"Bad")</f>
        <v>Excellent</v>
      </c>
      <c r="S919">
        <v>10</v>
      </c>
      <c r="T919" t="str">
        <f t="shared" si="58"/>
        <v>No</v>
      </c>
      <c r="U919" s="65">
        <v>41873</v>
      </c>
      <c r="V919" s="65">
        <v>43861</v>
      </c>
      <c r="W919">
        <v>359</v>
      </c>
      <c r="X919" t="str">
        <f t="shared" si="59"/>
        <v>Active</v>
      </c>
      <c r="Y919" t="s">
        <v>15615</v>
      </c>
    </row>
    <row r="920" spans="1:25" x14ac:dyDescent="0.25">
      <c r="A920">
        <v>919</v>
      </c>
      <c r="B920" t="s">
        <v>684</v>
      </c>
      <c r="C920">
        <v>1857</v>
      </c>
      <c r="D920" t="str">
        <f>VLOOKUP($C920,Hosts!$A:$O,10,0)</f>
        <v>New York</v>
      </c>
      <c r="E920" s="67">
        <f>INDEX(Hosts!$A:$O,MATCH(Places!$C920,Hosts!$A:$A,0),MATCH(Places!E$1,Hosts!$1:$1,0))</f>
        <v>1</v>
      </c>
      <c r="F920" s="67">
        <f>INDEX(Hosts!$A:$O,MATCH(Places!$C920,Hosts!$A:$A,0),MATCH(Places!F$1,Hosts!$1:$1,0))</f>
        <v>0</v>
      </c>
      <c r="G920" s="67" t="str">
        <f>INDEX(Hosts!$A:$O,MATCH(Places!$C920,Hosts!$A:$A,0),MATCH(Places!G$1,Hosts!$1:$1,0))</f>
        <v>No</v>
      </c>
      <c r="H920">
        <v>16</v>
      </c>
      <c r="I920" t="str">
        <f>VLOOKUP($H920,Neighborhoods!$A:$C,2,0)</f>
        <v>Manhattan</v>
      </c>
      <c r="J920" t="str">
        <f>VLOOKUP($H920,Neighborhoods!$A:$C,3,0)</f>
        <v>Harlem</v>
      </c>
      <c r="K920" t="s">
        <v>11822</v>
      </c>
      <c r="L920" t="str">
        <f t="shared" si="56"/>
        <v>No</v>
      </c>
      <c r="M920">
        <v>2</v>
      </c>
      <c r="N920" t="str" cm="1">
        <f t="array" ref="N920">_xlfn.IFS(M920&lt;=2,"Small",M920&lt;=5,"Medium",M920&gt;5,"Large")</f>
        <v>Small</v>
      </c>
      <c r="O920" s="50">
        <v>145</v>
      </c>
      <c r="P920" s="67">
        <f t="shared" si="57"/>
        <v>0.03</v>
      </c>
      <c r="Q920" s="52">
        <v>4.75</v>
      </c>
      <c r="R920" s="52" t="str" cm="1">
        <f t="array" ref="R920">_xlfn.IFS(ROUND(Q920,0)=5,"Excellent",ROUND(Q920,0)=4,"Good",ROUND(Q920,0)=3,"Ok",ROUND(Q920,0)&lt;3,"Bad")</f>
        <v>Excellent</v>
      </c>
      <c r="S920">
        <v>24</v>
      </c>
      <c r="T920" t="str">
        <f t="shared" si="58"/>
        <v>No</v>
      </c>
      <c r="U920" s="65">
        <v>41890</v>
      </c>
      <c r="V920" s="65">
        <v>43674</v>
      </c>
      <c r="W920">
        <v>164</v>
      </c>
      <c r="X920" t="str">
        <f t="shared" si="59"/>
        <v>Active</v>
      </c>
      <c r="Y920" t="s">
        <v>15615</v>
      </c>
    </row>
    <row r="921" spans="1:25" x14ac:dyDescent="0.25">
      <c r="A921">
        <v>920</v>
      </c>
      <c r="B921" t="s">
        <v>685</v>
      </c>
      <c r="C921">
        <v>1605</v>
      </c>
      <c r="D921" t="str">
        <f>VLOOKUP($C921,Hosts!$A:$O,10,0)</f>
        <v>New York</v>
      </c>
      <c r="E921" s="67">
        <f>INDEX(Hosts!$A:$O,MATCH(Places!$C921,Hosts!$A:$A,0),MATCH(Places!E$1,Hosts!$1:$1,0))</f>
        <v>0.92</v>
      </c>
      <c r="F921" s="67">
        <f>INDEX(Hosts!$A:$O,MATCH(Places!$C921,Hosts!$A:$A,0),MATCH(Places!F$1,Hosts!$1:$1,0))</f>
        <v>0.84</v>
      </c>
      <c r="G921" s="67" t="str">
        <f>INDEX(Hosts!$A:$O,MATCH(Places!$C921,Hosts!$A:$A,0),MATCH(Places!G$1,Hosts!$1:$1,0))</f>
        <v>No</v>
      </c>
      <c r="H921">
        <v>19</v>
      </c>
      <c r="I921" t="str">
        <f>VLOOKUP($H921,Neighborhoods!$A:$C,2,0)</f>
        <v>Manhattan</v>
      </c>
      <c r="J921" t="str">
        <f>VLOOKUP($H921,Neighborhoods!$A:$C,3,0)</f>
        <v>Upper East Side</v>
      </c>
      <c r="K921" t="s">
        <v>11822</v>
      </c>
      <c r="L921" t="str">
        <f t="shared" si="56"/>
        <v>No</v>
      </c>
      <c r="M921">
        <v>2</v>
      </c>
      <c r="N921" t="str" cm="1">
        <f t="array" ref="N921">_xlfn.IFS(M921&lt;=2,"Small",M921&lt;=5,"Medium",M921&gt;5,"Large")</f>
        <v>Small</v>
      </c>
      <c r="O921" s="50">
        <v>122</v>
      </c>
      <c r="P921" s="67">
        <f t="shared" si="57"/>
        <v>0.03</v>
      </c>
      <c r="Q921" s="52">
        <v>4.75</v>
      </c>
      <c r="R921" s="52" t="str" cm="1">
        <f t="array" ref="R921">_xlfn.IFS(ROUND(Q921,0)=5,"Excellent",ROUND(Q921,0)=4,"Good",ROUND(Q921,0)=3,"Ok",ROUND(Q921,0)&lt;3,"Bad")</f>
        <v>Excellent</v>
      </c>
      <c r="S921">
        <v>4</v>
      </c>
      <c r="T921" t="str">
        <f t="shared" si="58"/>
        <v>No</v>
      </c>
      <c r="U921" s="65">
        <v>42729</v>
      </c>
      <c r="V921" s="65">
        <v>43737</v>
      </c>
      <c r="W921">
        <v>365</v>
      </c>
      <c r="X921" t="str">
        <f t="shared" si="59"/>
        <v>Active</v>
      </c>
      <c r="Y921" t="s">
        <v>15615</v>
      </c>
    </row>
    <row r="922" spans="1:25" x14ac:dyDescent="0.25">
      <c r="A922">
        <v>921</v>
      </c>
      <c r="B922" t="s">
        <v>686</v>
      </c>
      <c r="C922">
        <v>1856</v>
      </c>
      <c r="D922" t="str">
        <f>VLOOKUP($C922,Hosts!$A:$O,10,0)</f>
        <v>New York</v>
      </c>
      <c r="E922" s="67">
        <f>INDEX(Hosts!$A:$O,MATCH(Places!$C922,Hosts!$A:$A,0),MATCH(Places!E$1,Hosts!$1:$1,0))</f>
        <v>1</v>
      </c>
      <c r="F922" s="67">
        <f>INDEX(Hosts!$A:$O,MATCH(Places!$C922,Hosts!$A:$A,0),MATCH(Places!F$1,Hosts!$1:$1,0))</f>
        <v>0.56000000000000005</v>
      </c>
      <c r="G922" s="67" t="str">
        <f>INDEX(Hosts!$A:$O,MATCH(Places!$C922,Hosts!$A:$A,0),MATCH(Places!G$1,Hosts!$1:$1,0))</f>
        <v>No</v>
      </c>
      <c r="H922">
        <v>10</v>
      </c>
      <c r="I922" t="str">
        <f>VLOOKUP($H922,Neighborhoods!$A:$C,2,0)</f>
        <v>Brooklyn</v>
      </c>
      <c r="J922" t="str">
        <f>VLOOKUP($H922,Neighborhoods!$A:$C,3,0)</f>
        <v>East Flatbush</v>
      </c>
      <c r="K922" t="s">
        <v>1</v>
      </c>
      <c r="L922" t="str">
        <f t="shared" si="56"/>
        <v>Yes</v>
      </c>
      <c r="M922">
        <v>1</v>
      </c>
      <c r="N922" t="str" cm="1">
        <f t="array" ref="N922">_xlfn.IFS(M922&lt;=2,"Small",M922&lt;=5,"Medium",M922&gt;5,"Large")</f>
        <v>Small</v>
      </c>
      <c r="O922" s="50">
        <v>79</v>
      </c>
      <c r="P922" s="67">
        <f t="shared" si="57"/>
        <v>0.03</v>
      </c>
      <c r="Q922" s="52">
        <v>4.83</v>
      </c>
      <c r="R922" s="52" t="str" cm="1">
        <f t="array" ref="R922">_xlfn.IFS(ROUND(Q922,0)=5,"Excellent",ROUND(Q922,0)=4,"Good",ROUND(Q922,0)=3,"Ok",ROUND(Q922,0)&lt;3,"Bad")</f>
        <v>Excellent</v>
      </c>
      <c r="S922">
        <v>6</v>
      </c>
      <c r="T922" t="str">
        <f t="shared" si="58"/>
        <v>No</v>
      </c>
      <c r="U922" s="65">
        <v>42181</v>
      </c>
      <c r="V922" s="65">
        <v>43799</v>
      </c>
      <c r="W922">
        <v>353</v>
      </c>
      <c r="X922" t="str">
        <f t="shared" si="59"/>
        <v>Active</v>
      </c>
      <c r="Y922" t="s">
        <v>15615</v>
      </c>
    </row>
    <row r="923" spans="1:25" x14ac:dyDescent="0.25">
      <c r="A923">
        <v>922</v>
      </c>
      <c r="B923" t="s">
        <v>687</v>
      </c>
      <c r="C923">
        <v>1450</v>
      </c>
      <c r="D923" t="str">
        <f>VLOOKUP($C923,Hosts!$A:$O,10,0)</f>
        <v>New York</v>
      </c>
      <c r="E923" s="67">
        <f>INDEX(Hosts!$A:$O,MATCH(Places!$C923,Hosts!$A:$A,0),MATCH(Places!E$1,Hosts!$1:$1,0))</f>
        <v>1</v>
      </c>
      <c r="F923" s="67">
        <f>INDEX(Hosts!$A:$O,MATCH(Places!$C923,Hosts!$A:$A,0),MATCH(Places!F$1,Hosts!$1:$1,0))</f>
        <v>1</v>
      </c>
      <c r="G923" s="67" t="str">
        <f>INDEX(Hosts!$A:$O,MATCH(Places!$C923,Hosts!$A:$A,0),MATCH(Places!G$1,Hosts!$1:$1,0))</f>
        <v>No</v>
      </c>
      <c r="H923">
        <v>20</v>
      </c>
      <c r="I923" t="str">
        <f>VLOOKUP($H923,Neighborhoods!$A:$C,2,0)</f>
        <v>Manhattan</v>
      </c>
      <c r="J923" t="str">
        <f>VLOOKUP($H923,Neighborhoods!$A:$C,3,0)</f>
        <v>Upper West Side</v>
      </c>
      <c r="K923" t="s">
        <v>1</v>
      </c>
      <c r="L923" t="str">
        <f t="shared" si="56"/>
        <v>Yes</v>
      </c>
      <c r="M923">
        <v>2</v>
      </c>
      <c r="N923" t="str" cm="1">
        <f t="array" ref="N923">_xlfn.IFS(M923&lt;=2,"Small",M923&lt;=5,"Medium",M923&gt;5,"Large")</f>
        <v>Small</v>
      </c>
      <c r="O923" s="50">
        <v>85</v>
      </c>
      <c r="P923" s="67">
        <f t="shared" si="57"/>
        <v>0.03</v>
      </c>
      <c r="Q923" s="52">
        <v>4.68</v>
      </c>
      <c r="R923" s="52" t="str" cm="1">
        <f t="array" ref="R923">_xlfn.IFS(ROUND(Q923,0)=5,"Excellent",ROUND(Q923,0)=4,"Good",ROUND(Q923,0)=3,"Ok",ROUND(Q923,0)&lt;3,"Bad")</f>
        <v>Excellent</v>
      </c>
      <c r="S923">
        <v>212</v>
      </c>
      <c r="T923" t="str">
        <f t="shared" si="58"/>
        <v>No</v>
      </c>
      <c r="U923" s="65">
        <v>41894</v>
      </c>
      <c r="V923" s="65">
        <v>44044</v>
      </c>
      <c r="W923">
        <v>79</v>
      </c>
      <c r="X923" t="str">
        <f t="shared" si="59"/>
        <v>Active</v>
      </c>
      <c r="Y923" t="s">
        <v>15615</v>
      </c>
    </row>
    <row r="924" spans="1:25" x14ac:dyDescent="0.25">
      <c r="A924">
        <v>923</v>
      </c>
      <c r="B924" t="s">
        <v>688</v>
      </c>
      <c r="C924">
        <v>1869</v>
      </c>
      <c r="D924" t="str">
        <f>VLOOKUP($C924,Hosts!$A:$O,10,0)</f>
        <v>New York</v>
      </c>
      <c r="E924" s="67">
        <f>INDEX(Hosts!$A:$O,MATCH(Places!$C924,Hosts!$A:$A,0),MATCH(Places!E$1,Hosts!$1:$1,0))</f>
        <v>0.8</v>
      </c>
      <c r="F924" s="67">
        <f>INDEX(Hosts!$A:$O,MATCH(Places!$C924,Hosts!$A:$A,0),MATCH(Places!F$1,Hosts!$1:$1,0))</f>
        <v>0.92</v>
      </c>
      <c r="G924" s="67" t="str">
        <f>INDEX(Hosts!$A:$O,MATCH(Places!$C924,Hosts!$A:$A,0),MATCH(Places!G$1,Hosts!$1:$1,0))</f>
        <v>No</v>
      </c>
      <c r="H924">
        <v>7</v>
      </c>
      <c r="I924" t="str">
        <f>VLOOKUP($H924,Neighborhoods!$A:$C,2,0)</f>
        <v>Brooklyn</v>
      </c>
      <c r="J924" t="str">
        <f>VLOOKUP($H924,Neighborhoods!$A:$C,3,0)</f>
        <v>Bedford-Stuyvesant</v>
      </c>
      <c r="K924" t="s">
        <v>11822</v>
      </c>
      <c r="L924" t="str">
        <f t="shared" si="56"/>
        <v>No</v>
      </c>
      <c r="M924">
        <v>6</v>
      </c>
      <c r="N924" t="str" cm="1">
        <f t="array" ref="N924">_xlfn.IFS(M924&lt;=2,"Small",M924&lt;=5,"Medium",M924&gt;5,"Large")</f>
        <v>Large</v>
      </c>
      <c r="O924" s="50">
        <v>190</v>
      </c>
      <c r="P924" s="67">
        <f t="shared" si="57"/>
        <v>0.03</v>
      </c>
      <c r="Q924" s="52">
        <v>4.67</v>
      </c>
      <c r="R924" s="52" t="str" cm="1">
        <f t="array" ref="R924">_xlfn.IFS(ROUND(Q924,0)=5,"Excellent",ROUND(Q924,0)=4,"Good",ROUND(Q924,0)=3,"Ok",ROUND(Q924,0)&lt;3,"Bad")</f>
        <v>Excellent</v>
      </c>
      <c r="S924">
        <v>12</v>
      </c>
      <c r="T924" t="str">
        <f t="shared" si="58"/>
        <v>No</v>
      </c>
      <c r="U924" s="65">
        <v>42214</v>
      </c>
      <c r="V924" s="65">
        <v>44053</v>
      </c>
      <c r="W924">
        <v>258</v>
      </c>
      <c r="X924" t="str">
        <f t="shared" si="59"/>
        <v>Active</v>
      </c>
      <c r="Y924" t="s">
        <v>15615</v>
      </c>
    </row>
    <row r="925" spans="1:25" x14ac:dyDescent="0.25">
      <c r="A925">
        <v>924</v>
      </c>
      <c r="B925" t="s">
        <v>689</v>
      </c>
      <c r="C925">
        <v>1870</v>
      </c>
      <c r="D925" t="str">
        <f>VLOOKUP($C925,Hosts!$A:$O,10,0)</f>
        <v>New York</v>
      </c>
      <c r="E925" s="67">
        <f>INDEX(Hosts!$A:$O,MATCH(Places!$C925,Hosts!$A:$A,0),MATCH(Places!E$1,Hosts!$1:$1,0))</f>
        <v>0.75</v>
      </c>
      <c r="F925" s="67">
        <f>INDEX(Hosts!$A:$O,MATCH(Places!$C925,Hosts!$A:$A,0),MATCH(Places!F$1,Hosts!$1:$1,0))</f>
        <v>0.94</v>
      </c>
      <c r="G925" s="67" t="str">
        <f>INDEX(Hosts!$A:$O,MATCH(Places!$C925,Hosts!$A:$A,0),MATCH(Places!G$1,Hosts!$1:$1,0))</f>
        <v>Yes</v>
      </c>
      <c r="H925">
        <v>29</v>
      </c>
      <c r="I925" t="str">
        <f>VLOOKUP($H925,Neighborhoods!$A:$C,2,0)</f>
        <v>Staten Island</v>
      </c>
      <c r="J925" t="str">
        <f>VLOOKUP($H925,Neighborhoods!$A:$C,3,0)</f>
        <v>Stapleton</v>
      </c>
      <c r="K925" t="s">
        <v>11822</v>
      </c>
      <c r="L925" t="str">
        <f t="shared" si="56"/>
        <v>No</v>
      </c>
      <c r="M925">
        <v>11</v>
      </c>
      <c r="N925" t="str" cm="1">
        <f t="array" ref="N925">_xlfn.IFS(M925&lt;=2,"Small",M925&lt;=5,"Medium",M925&gt;5,"Large")</f>
        <v>Large</v>
      </c>
      <c r="O925" s="50">
        <v>184</v>
      </c>
      <c r="P925" s="67">
        <f t="shared" si="57"/>
        <v>0.03</v>
      </c>
      <c r="Q925" s="52">
        <v>4.99</v>
      </c>
      <c r="R925" s="52" t="str" cm="1">
        <f t="array" ref="R925">_xlfn.IFS(ROUND(Q925,0)=5,"Excellent",ROUND(Q925,0)=4,"Good",ROUND(Q925,0)=3,"Ok",ROUND(Q925,0)&lt;3,"Bad")</f>
        <v>Excellent</v>
      </c>
      <c r="S925">
        <v>161</v>
      </c>
      <c r="T925" t="str">
        <f t="shared" si="58"/>
        <v>Yes</v>
      </c>
      <c r="U925" s="65">
        <v>41930</v>
      </c>
      <c r="V925" s="65">
        <v>44034</v>
      </c>
      <c r="W925">
        <v>0</v>
      </c>
      <c r="X925" t="str">
        <f t="shared" si="59"/>
        <v>Inactive</v>
      </c>
      <c r="Y925" t="s">
        <v>15615</v>
      </c>
    </row>
    <row r="926" spans="1:25" x14ac:dyDescent="0.25">
      <c r="A926">
        <v>925</v>
      </c>
      <c r="B926" t="s">
        <v>14753</v>
      </c>
      <c r="C926">
        <v>362</v>
      </c>
      <c r="D926" t="str">
        <f>VLOOKUP($C926,Hosts!$A:$O,10,0)</f>
        <v>New York</v>
      </c>
      <c r="E926" s="67">
        <f>INDEX(Hosts!$A:$O,MATCH(Places!$C926,Hosts!$A:$A,0),MATCH(Places!E$1,Hosts!$1:$1,0))</f>
        <v>1</v>
      </c>
      <c r="F926" s="67">
        <f>INDEX(Hosts!$A:$O,MATCH(Places!$C926,Hosts!$A:$A,0),MATCH(Places!F$1,Hosts!$1:$1,0))</f>
        <v>0.6</v>
      </c>
      <c r="G926" s="67" t="str">
        <f>INDEX(Hosts!$A:$O,MATCH(Places!$C926,Hosts!$A:$A,0),MATCH(Places!G$1,Hosts!$1:$1,0))</f>
        <v>Yes</v>
      </c>
      <c r="H926">
        <v>16</v>
      </c>
      <c r="I926" t="str">
        <f>VLOOKUP($H926,Neighborhoods!$A:$C,2,0)</f>
        <v>Manhattan</v>
      </c>
      <c r="J926" t="str">
        <f>VLOOKUP($H926,Neighborhoods!$A:$C,3,0)</f>
        <v>Harlem</v>
      </c>
      <c r="K926" t="s">
        <v>1</v>
      </c>
      <c r="L926" t="str">
        <f t="shared" si="56"/>
        <v>Yes</v>
      </c>
      <c r="M926">
        <v>2</v>
      </c>
      <c r="N926" t="str" cm="1">
        <f t="array" ref="N926">_xlfn.IFS(M926&lt;=2,"Small",M926&lt;=5,"Medium",M926&gt;5,"Large")</f>
        <v>Small</v>
      </c>
      <c r="O926" s="50">
        <v>54</v>
      </c>
      <c r="P926" s="67">
        <f t="shared" si="57"/>
        <v>0.03</v>
      </c>
      <c r="Q926" s="52">
        <v>4.4000000000000004</v>
      </c>
      <c r="R926" s="52" t="str" cm="1">
        <f t="array" ref="R926">_xlfn.IFS(ROUND(Q926,0)=5,"Excellent",ROUND(Q926,0)=4,"Good",ROUND(Q926,0)=3,"Ok",ROUND(Q926,0)&lt;3,"Bad")</f>
        <v>Good</v>
      </c>
      <c r="S926">
        <v>47</v>
      </c>
      <c r="T926" t="str">
        <f t="shared" si="58"/>
        <v>No</v>
      </c>
      <c r="U926" s="65">
        <v>41904</v>
      </c>
      <c r="V926" s="65">
        <v>43679</v>
      </c>
      <c r="W926">
        <v>365</v>
      </c>
      <c r="X926" t="str">
        <f t="shared" si="59"/>
        <v>Active</v>
      </c>
      <c r="Y926" t="s">
        <v>15615</v>
      </c>
    </row>
    <row r="927" spans="1:25" x14ac:dyDescent="0.25">
      <c r="A927">
        <v>926</v>
      </c>
      <c r="B927" t="s">
        <v>690</v>
      </c>
      <c r="C927">
        <v>435</v>
      </c>
      <c r="D927" t="str">
        <f>VLOOKUP($C927,Hosts!$A:$O,10,0)</f>
        <v>New York</v>
      </c>
      <c r="E927" s="67">
        <f>INDEX(Hosts!$A:$O,MATCH(Places!$C927,Hosts!$A:$A,0),MATCH(Places!E$1,Hosts!$1:$1,0))</f>
        <v>1</v>
      </c>
      <c r="F927" s="67">
        <f>INDEX(Hosts!$A:$O,MATCH(Places!$C927,Hosts!$A:$A,0),MATCH(Places!F$1,Hosts!$1:$1,0))</f>
        <v>0.67</v>
      </c>
      <c r="G927" s="67" t="str">
        <f>INDEX(Hosts!$A:$O,MATCH(Places!$C927,Hosts!$A:$A,0),MATCH(Places!G$1,Hosts!$1:$1,0))</f>
        <v>Yes</v>
      </c>
      <c r="H927">
        <v>12</v>
      </c>
      <c r="I927" t="str">
        <f>VLOOKUP($H927,Neighborhoods!$A:$C,2,0)</f>
        <v>Brooklyn</v>
      </c>
      <c r="J927" t="str">
        <f>VLOOKUP($H927,Neighborhoods!$A:$C,3,0)</f>
        <v>Williamsburg</v>
      </c>
      <c r="K927" t="s">
        <v>1</v>
      </c>
      <c r="L927" t="str">
        <f t="shared" si="56"/>
        <v>Yes</v>
      </c>
      <c r="M927">
        <v>2</v>
      </c>
      <c r="N927" t="str" cm="1">
        <f t="array" ref="N927">_xlfn.IFS(M927&lt;=2,"Small",M927&lt;=5,"Medium",M927&gt;5,"Large")</f>
        <v>Small</v>
      </c>
      <c r="O927" s="50">
        <v>65</v>
      </c>
      <c r="P927" s="67">
        <f t="shared" si="57"/>
        <v>0.03</v>
      </c>
      <c r="Q927" s="52">
        <v>5</v>
      </c>
      <c r="R927" s="52" t="str" cm="1">
        <f t="array" ref="R927">_xlfn.IFS(ROUND(Q927,0)=5,"Excellent",ROUND(Q927,0)=4,"Good",ROUND(Q927,0)=3,"Ok",ROUND(Q927,0)&lt;3,"Bad")</f>
        <v>Excellent</v>
      </c>
      <c r="S927">
        <v>43</v>
      </c>
      <c r="T927" t="str">
        <f t="shared" si="58"/>
        <v>No</v>
      </c>
      <c r="U927" s="65">
        <v>41932</v>
      </c>
      <c r="V927" s="65">
        <v>43900</v>
      </c>
      <c r="W927">
        <v>13</v>
      </c>
      <c r="X927" t="str">
        <f t="shared" si="59"/>
        <v>Active</v>
      </c>
      <c r="Y927" t="s">
        <v>15615</v>
      </c>
    </row>
    <row r="928" spans="1:25" x14ac:dyDescent="0.25">
      <c r="A928">
        <v>927</v>
      </c>
      <c r="B928" t="s">
        <v>691</v>
      </c>
      <c r="C928">
        <v>705</v>
      </c>
      <c r="D928" t="str">
        <f>VLOOKUP($C928,Hosts!$A:$O,10,0)</f>
        <v>New York</v>
      </c>
      <c r="E928" s="67">
        <f>INDEX(Hosts!$A:$O,MATCH(Places!$C928,Hosts!$A:$A,0),MATCH(Places!E$1,Hosts!$1:$1,0))</f>
        <v>0.89</v>
      </c>
      <c r="F928" s="67">
        <f>INDEX(Hosts!$A:$O,MATCH(Places!$C928,Hosts!$A:$A,0),MATCH(Places!F$1,Hosts!$1:$1,0))</f>
        <v>0.95</v>
      </c>
      <c r="G928" s="67" t="str">
        <f>INDEX(Hosts!$A:$O,MATCH(Places!$C928,Hosts!$A:$A,0),MATCH(Places!G$1,Hosts!$1:$1,0))</f>
        <v>No</v>
      </c>
      <c r="H928">
        <v>16</v>
      </c>
      <c r="I928" t="str">
        <f>VLOOKUP($H928,Neighborhoods!$A:$C,2,0)</f>
        <v>Manhattan</v>
      </c>
      <c r="J928" t="str">
        <f>VLOOKUP($H928,Neighborhoods!$A:$C,3,0)</f>
        <v>Harlem</v>
      </c>
      <c r="K928" t="s">
        <v>1</v>
      </c>
      <c r="L928" t="str">
        <f t="shared" si="56"/>
        <v>Yes</v>
      </c>
      <c r="M928">
        <v>2</v>
      </c>
      <c r="N928" t="str" cm="1">
        <f t="array" ref="N928">_xlfn.IFS(M928&lt;=2,"Small",M928&lt;=5,"Medium",M928&gt;5,"Large")</f>
        <v>Small</v>
      </c>
      <c r="O928" s="50">
        <v>89</v>
      </c>
      <c r="P928" s="67">
        <f t="shared" si="57"/>
        <v>0.03</v>
      </c>
      <c r="Q928" s="52">
        <v>4.5</v>
      </c>
      <c r="R928" s="52" t="str" cm="1">
        <f t="array" ref="R928">_xlfn.IFS(ROUND(Q928,0)=5,"Excellent",ROUND(Q928,0)=4,"Good",ROUND(Q928,0)=3,"Ok",ROUND(Q928,0)&lt;3,"Bad")</f>
        <v>Excellent</v>
      </c>
      <c r="S928">
        <v>197</v>
      </c>
      <c r="T928" t="str">
        <f t="shared" si="58"/>
        <v>No</v>
      </c>
      <c r="U928" s="65">
        <v>41904</v>
      </c>
      <c r="V928" s="65">
        <v>43899</v>
      </c>
      <c r="W928">
        <v>328</v>
      </c>
      <c r="X928" t="str">
        <f t="shared" si="59"/>
        <v>Active</v>
      </c>
      <c r="Y928" t="s">
        <v>15615</v>
      </c>
    </row>
    <row r="929" spans="1:25" x14ac:dyDescent="0.25">
      <c r="A929">
        <v>928</v>
      </c>
      <c r="B929" t="s">
        <v>692</v>
      </c>
      <c r="C929">
        <v>1331</v>
      </c>
      <c r="D929" t="str">
        <f>VLOOKUP($C929,Hosts!$A:$O,10,0)</f>
        <v>New York</v>
      </c>
      <c r="E929" s="67">
        <f>INDEX(Hosts!$A:$O,MATCH(Places!$C929,Hosts!$A:$A,0),MATCH(Places!E$1,Hosts!$1:$1,0))</f>
        <v>1</v>
      </c>
      <c r="F929" s="67">
        <f>INDEX(Hosts!$A:$O,MATCH(Places!$C929,Hosts!$A:$A,0),MATCH(Places!F$1,Hosts!$1:$1,0))</f>
        <v>1</v>
      </c>
      <c r="G929" s="67" t="str">
        <f>INDEX(Hosts!$A:$O,MATCH(Places!$C929,Hosts!$A:$A,0),MATCH(Places!G$1,Hosts!$1:$1,0))</f>
        <v>Yes</v>
      </c>
      <c r="H929">
        <v>20</v>
      </c>
      <c r="I929" t="str">
        <f>VLOOKUP($H929,Neighborhoods!$A:$C,2,0)</f>
        <v>Manhattan</v>
      </c>
      <c r="J929" t="str">
        <f>VLOOKUP($H929,Neighborhoods!$A:$C,3,0)</f>
        <v>Upper West Side</v>
      </c>
      <c r="K929" t="s">
        <v>1</v>
      </c>
      <c r="L929" t="str">
        <f t="shared" si="56"/>
        <v>Yes</v>
      </c>
      <c r="M929">
        <v>2</v>
      </c>
      <c r="N929" t="str" cm="1">
        <f t="array" ref="N929">_xlfn.IFS(M929&lt;=2,"Small",M929&lt;=5,"Medium",M929&gt;5,"Large")</f>
        <v>Small</v>
      </c>
      <c r="O929" s="50">
        <v>75</v>
      </c>
      <c r="P929" s="67">
        <f t="shared" si="57"/>
        <v>0.03</v>
      </c>
      <c r="Q929" s="52">
        <v>4.99</v>
      </c>
      <c r="R929" s="52" t="str" cm="1">
        <f t="array" ref="R929">_xlfn.IFS(ROUND(Q929,0)=5,"Excellent",ROUND(Q929,0)=4,"Good",ROUND(Q929,0)=3,"Ok",ROUND(Q929,0)&lt;3,"Bad")</f>
        <v>Excellent</v>
      </c>
      <c r="S929">
        <v>92</v>
      </c>
      <c r="T929" t="str">
        <f t="shared" si="58"/>
        <v>No</v>
      </c>
      <c r="U929" s="65">
        <v>41921</v>
      </c>
      <c r="V929" s="65">
        <v>44019</v>
      </c>
      <c r="W929">
        <v>365</v>
      </c>
      <c r="X929" t="str">
        <f t="shared" si="59"/>
        <v>Active</v>
      </c>
      <c r="Y929" t="s">
        <v>15615</v>
      </c>
    </row>
    <row r="930" spans="1:25" x14ac:dyDescent="0.25">
      <c r="A930">
        <v>929</v>
      </c>
      <c r="B930" t="s">
        <v>694</v>
      </c>
      <c r="C930">
        <v>1123</v>
      </c>
      <c r="D930" t="str">
        <f>VLOOKUP($C930,Hosts!$A:$O,10,0)</f>
        <v>New York</v>
      </c>
      <c r="E930" s="67">
        <f>INDEX(Hosts!$A:$O,MATCH(Places!$C930,Hosts!$A:$A,0),MATCH(Places!E$1,Hosts!$1:$1,0))</f>
        <v>1</v>
      </c>
      <c r="F930" s="67">
        <f>INDEX(Hosts!$A:$O,MATCH(Places!$C930,Hosts!$A:$A,0),MATCH(Places!F$1,Hosts!$1:$1,0))</f>
        <v>0.27</v>
      </c>
      <c r="G930" s="67" t="str">
        <f>INDEX(Hosts!$A:$O,MATCH(Places!$C930,Hosts!$A:$A,0),MATCH(Places!G$1,Hosts!$1:$1,0))</f>
        <v>No</v>
      </c>
      <c r="H930">
        <v>13</v>
      </c>
      <c r="I930" t="str">
        <f>VLOOKUP($H930,Neighborhoods!$A:$C,2,0)</f>
        <v>Manhattan</v>
      </c>
      <c r="J930" t="str">
        <f>VLOOKUP($H930,Neighborhoods!$A:$C,3,0)</f>
        <v>Chelsea</v>
      </c>
      <c r="K930" t="s">
        <v>11822</v>
      </c>
      <c r="L930" t="str">
        <f t="shared" si="56"/>
        <v>No</v>
      </c>
      <c r="M930">
        <v>2</v>
      </c>
      <c r="N930" t="str" cm="1">
        <f t="array" ref="N930">_xlfn.IFS(M930&lt;=2,"Small",M930&lt;=5,"Medium",M930&gt;5,"Large")</f>
        <v>Small</v>
      </c>
      <c r="O930" s="50">
        <v>300</v>
      </c>
      <c r="P930" s="67">
        <f t="shared" si="57"/>
        <v>0.04</v>
      </c>
      <c r="Q930" s="52">
        <v>5</v>
      </c>
      <c r="R930" s="52" t="str" cm="1">
        <f t="array" ref="R930">_xlfn.IFS(ROUND(Q930,0)=5,"Excellent",ROUND(Q930,0)=4,"Good",ROUND(Q930,0)=3,"Ok",ROUND(Q930,0)&lt;3,"Bad")</f>
        <v>Excellent</v>
      </c>
      <c r="S930">
        <v>14</v>
      </c>
      <c r="T930" t="str">
        <f t="shared" si="58"/>
        <v>No</v>
      </c>
      <c r="U930" s="65">
        <v>41937</v>
      </c>
      <c r="V930" s="65">
        <v>43744</v>
      </c>
      <c r="W930">
        <v>196</v>
      </c>
      <c r="X930" t="str">
        <f t="shared" si="59"/>
        <v>Active</v>
      </c>
      <c r="Y930" t="s">
        <v>15615</v>
      </c>
    </row>
    <row r="931" spans="1:25" x14ac:dyDescent="0.25">
      <c r="A931">
        <v>930</v>
      </c>
      <c r="B931" t="s">
        <v>1987</v>
      </c>
      <c r="C931">
        <v>396</v>
      </c>
      <c r="D931" t="str">
        <f>VLOOKUP($C931,Hosts!$A:$O,10,0)</f>
        <v>New York</v>
      </c>
      <c r="E931" s="67">
        <f>INDEX(Hosts!$A:$O,MATCH(Places!$C931,Hosts!$A:$A,0),MATCH(Places!E$1,Hosts!$1:$1,0))</f>
        <v>1</v>
      </c>
      <c r="F931" s="67">
        <f>INDEX(Hosts!$A:$O,MATCH(Places!$C931,Hosts!$A:$A,0),MATCH(Places!F$1,Hosts!$1:$1,0))</f>
        <v>0.97</v>
      </c>
      <c r="G931" s="67" t="str">
        <f>INDEX(Hosts!$A:$O,MATCH(Places!$C931,Hosts!$A:$A,0),MATCH(Places!G$1,Hosts!$1:$1,0))</f>
        <v>No</v>
      </c>
      <c r="H931">
        <v>7</v>
      </c>
      <c r="I931" t="str">
        <f>VLOOKUP($H931,Neighborhoods!$A:$C,2,0)</f>
        <v>Brooklyn</v>
      </c>
      <c r="J931" t="str">
        <f>VLOOKUP($H931,Neighborhoods!$A:$C,3,0)</f>
        <v>Bedford-Stuyvesant</v>
      </c>
      <c r="K931" t="s">
        <v>11822</v>
      </c>
      <c r="L931" t="str">
        <f t="shared" si="56"/>
        <v>No</v>
      </c>
      <c r="M931">
        <v>4</v>
      </c>
      <c r="N931" t="str" cm="1">
        <f t="array" ref="N931">_xlfn.IFS(M931&lt;=2,"Small",M931&lt;=5,"Medium",M931&gt;5,"Large")</f>
        <v>Medium</v>
      </c>
      <c r="O931" s="50">
        <v>99</v>
      </c>
      <c r="P931" s="67">
        <f t="shared" si="57"/>
        <v>0.03</v>
      </c>
      <c r="Q931" s="52">
        <v>4.8</v>
      </c>
      <c r="R931" s="52" t="str" cm="1">
        <f t="array" ref="R931">_xlfn.IFS(ROUND(Q931,0)=5,"Excellent",ROUND(Q931,0)=4,"Good",ROUND(Q931,0)=3,"Ok",ROUND(Q931,0)&lt;3,"Bad")</f>
        <v>Excellent</v>
      </c>
      <c r="S931">
        <v>246</v>
      </c>
      <c r="T931" t="str">
        <f t="shared" si="58"/>
        <v>Yes</v>
      </c>
      <c r="U931" s="65">
        <v>41922</v>
      </c>
      <c r="V931" s="65">
        <v>44004</v>
      </c>
      <c r="W931">
        <v>320</v>
      </c>
      <c r="X931" t="str">
        <f t="shared" si="59"/>
        <v>Active</v>
      </c>
      <c r="Y931" t="s">
        <v>15615</v>
      </c>
    </row>
    <row r="932" spans="1:25" x14ac:dyDescent="0.25">
      <c r="A932">
        <v>931</v>
      </c>
      <c r="B932" t="s">
        <v>695</v>
      </c>
      <c r="C932">
        <v>481</v>
      </c>
      <c r="D932" t="str">
        <f>VLOOKUP($C932,Hosts!$A:$O,10,0)</f>
        <v>New York</v>
      </c>
      <c r="E932" s="67">
        <f>INDEX(Hosts!$A:$O,MATCH(Places!$C932,Hosts!$A:$A,0),MATCH(Places!E$1,Hosts!$1:$1,0))</f>
        <v>1</v>
      </c>
      <c r="F932" s="67">
        <f>INDEX(Hosts!$A:$O,MATCH(Places!$C932,Hosts!$A:$A,0),MATCH(Places!F$1,Hosts!$1:$1,0))</f>
        <v>1</v>
      </c>
      <c r="G932" s="67" t="str">
        <f>INDEX(Hosts!$A:$O,MATCH(Places!$C932,Hosts!$A:$A,0),MATCH(Places!G$1,Hosts!$1:$1,0))</f>
        <v>Yes</v>
      </c>
      <c r="H932">
        <v>7</v>
      </c>
      <c r="I932" t="str">
        <f>VLOOKUP($H932,Neighborhoods!$A:$C,2,0)</f>
        <v>Brooklyn</v>
      </c>
      <c r="J932" t="str">
        <f>VLOOKUP($H932,Neighborhoods!$A:$C,3,0)</f>
        <v>Bedford-Stuyvesant</v>
      </c>
      <c r="K932" t="s">
        <v>11822</v>
      </c>
      <c r="L932" t="str">
        <f t="shared" si="56"/>
        <v>No</v>
      </c>
      <c r="M932">
        <v>4</v>
      </c>
      <c r="N932" t="str" cm="1">
        <f t="array" ref="N932">_xlfn.IFS(M932&lt;=2,"Small",M932&lt;=5,"Medium",M932&gt;5,"Large")</f>
        <v>Medium</v>
      </c>
      <c r="O932" s="50">
        <v>149</v>
      </c>
      <c r="P932" s="67">
        <f t="shared" si="57"/>
        <v>0.03</v>
      </c>
      <c r="Q932" s="52">
        <v>4.97</v>
      </c>
      <c r="R932" s="52" t="str" cm="1">
        <f t="array" ref="R932">_xlfn.IFS(ROUND(Q932,0)=5,"Excellent",ROUND(Q932,0)=4,"Good",ROUND(Q932,0)=3,"Ok",ROUND(Q932,0)&lt;3,"Bad")</f>
        <v>Excellent</v>
      </c>
      <c r="S932">
        <v>137</v>
      </c>
      <c r="T932" t="str">
        <f t="shared" si="58"/>
        <v>Yes</v>
      </c>
      <c r="U932" s="65">
        <v>41946</v>
      </c>
      <c r="V932" s="65">
        <v>43904</v>
      </c>
      <c r="W932">
        <v>169</v>
      </c>
      <c r="X932" t="str">
        <f t="shared" si="59"/>
        <v>Active</v>
      </c>
      <c r="Y932" t="s">
        <v>15615</v>
      </c>
    </row>
    <row r="933" spans="1:25" x14ac:dyDescent="0.25">
      <c r="A933">
        <v>932</v>
      </c>
      <c r="B933" t="s">
        <v>696</v>
      </c>
      <c r="C933">
        <v>758</v>
      </c>
      <c r="D933" t="str">
        <f>VLOOKUP($C933,Hosts!$A:$O,10,0)</f>
        <v>New York</v>
      </c>
      <c r="E933" s="67">
        <f>INDEX(Hosts!$A:$O,MATCH(Places!$C933,Hosts!$A:$A,0),MATCH(Places!E$1,Hosts!$1:$1,0))</f>
        <v>1</v>
      </c>
      <c r="F933" s="67">
        <f>INDEX(Hosts!$A:$O,MATCH(Places!$C933,Hosts!$A:$A,0),MATCH(Places!F$1,Hosts!$1:$1,0))</f>
        <v>1</v>
      </c>
      <c r="G933" s="67" t="str">
        <f>INDEX(Hosts!$A:$O,MATCH(Places!$C933,Hosts!$A:$A,0),MATCH(Places!G$1,Hosts!$1:$1,0))</f>
        <v>Yes</v>
      </c>
      <c r="H933">
        <v>21</v>
      </c>
      <c r="I933" t="str">
        <f>VLOOKUP($H933,Neighborhoods!$A:$C,2,0)</f>
        <v>Queens</v>
      </c>
      <c r="J933" t="str">
        <f>VLOOKUP($H933,Neighborhoods!$A:$C,3,0)</f>
        <v>Astoria</v>
      </c>
      <c r="K933" t="s">
        <v>1</v>
      </c>
      <c r="L933" t="str">
        <f t="shared" si="56"/>
        <v>Yes</v>
      </c>
      <c r="M933">
        <v>2</v>
      </c>
      <c r="N933" t="str" cm="1">
        <f t="array" ref="N933">_xlfn.IFS(M933&lt;=2,"Small",M933&lt;=5,"Medium",M933&gt;5,"Large")</f>
        <v>Small</v>
      </c>
      <c r="O933" s="50">
        <v>50</v>
      </c>
      <c r="P933" s="67">
        <f t="shared" si="57"/>
        <v>0.03</v>
      </c>
      <c r="Q933" s="52">
        <v>4.8899999999999997</v>
      </c>
      <c r="R933" s="52" t="str" cm="1">
        <f t="array" ref="R933">_xlfn.IFS(ROUND(Q933,0)=5,"Excellent",ROUND(Q933,0)=4,"Good",ROUND(Q933,0)=3,"Ok",ROUND(Q933,0)&lt;3,"Bad")</f>
        <v>Excellent</v>
      </c>
      <c r="S933">
        <v>18</v>
      </c>
      <c r="T933" t="str">
        <f t="shared" si="58"/>
        <v>No</v>
      </c>
      <c r="U933" s="65">
        <v>43635</v>
      </c>
      <c r="V933" s="65">
        <v>44004</v>
      </c>
      <c r="W933">
        <v>0</v>
      </c>
      <c r="X933" t="str">
        <f t="shared" si="59"/>
        <v>Inactive</v>
      </c>
      <c r="Y933" t="s">
        <v>15616</v>
      </c>
    </row>
    <row r="934" spans="1:25" x14ac:dyDescent="0.25">
      <c r="A934">
        <v>933</v>
      </c>
      <c r="B934" t="s">
        <v>15562</v>
      </c>
      <c r="C934">
        <v>1876</v>
      </c>
      <c r="D934" t="str">
        <f>VLOOKUP($C934,Hosts!$A:$O,10,0)</f>
        <v>New York</v>
      </c>
      <c r="E934" s="67">
        <f>INDEX(Hosts!$A:$O,MATCH(Places!$C934,Hosts!$A:$A,0),MATCH(Places!E$1,Hosts!$1:$1,0))</f>
        <v>1</v>
      </c>
      <c r="F934" s="67">
        <f>INDEX(Hosts!$A:$O,MATCH(Places!$C934,Hosts!$A:$A,0),MATCH(Places!F$1,Hosts!$1:$1,0))</f>
        <v>0.67</v>
      </c>
      <c r="G934" s="67" t="str">
        <f>INDEX(Hosts!$A:$O,MATCH(Places!$C934,Hosts!$A:$A,0),MATCH(Places!G$1,Hosts!$1:$1,0))</f>
        <v>Yes</v>
      </c>
      <c r="H934">
        <v>4</v>
      </c>
      <c r="I934" t="str">
        <f>VLOOKUP($H934,Neighborhoods!$A:$C,2,0)</f>
        <v>Bronx</v>
      </c>
      <c r="J934" t="str">
        <f>VLOOKUP($H934,Neighborhoods!$A:$C,3,0)</f>
        <v>Mott Haven</v>
      </c>
      <c r="K934" t="s">
        <v>1</v>
      </c>
      <c r="L934" t="str">
        <f t="shared" si="56"/>
        <v>Yes</v>
      </c>
      <c r="M934">
        <v>2</v>
      </c>
      <c r="N934" t="str" cm="1">
        <f t="array" ref="N934">_xlfn.IFS(M934&lt;=2,"Small",M934&lt;=5,"Medium",M934&gt;5,"Large")</f>
        <v>Small</v>
      </c>
      <c r="O934" s="50">
        <v>78</v>
      </c>
      <c r="P934" s="67">
        <f t="shared" si="57"/>
        <v>0.03</v>
      </c>
      <c r="Q934" s="52">
        <v>4.67</v>
      </c>
      <c r="R934" s="52" t="str" cm="1">
        <f t="array" ref="R934">_xlfn.IFS(ROUND(Q934,0)=5,"Excellent",ROUND(Q934,0)=4,"Good",ROUND(Q934,0)=3,"Ok",ROUND(Q934,0)&lt;3,"Bad")</f>
        <v>Excellent</v>
      </c>
      <c r="S934">
        <v>18</v>
      </c>
      <c r="T934" t="str">
        <f t="shared" si="58"/>
        <v>No</v>
      </c>
      <c r="U934" s="65">
        <v>43342</v>
      </c>
      <c r="V934" s="65">
        <v>43724</v>
      </c>
      <c r="W934">
        <v>363</v>
      </c>
      <c r="X934" t="str">
        <f t="shared" si="59"/>
        <v>Active</v>
      </c>
      <c r="Y934" t="s">
        <v>15615</v>
      </c>
    </row>
    <row r="935" spans="1:25" x14ac:dyDescent="0.25">
      <c r="A935">
        <v>934</v>
      </c>
      <c r="B935" t="s">
        <v>697</v>
      </c>
      <c r="C935">
        <v>1881</v>
      </c>
      <c r="D935" t="str">
        <f>VLOOKUP($C935,Hosts!$A:$O,10,0)</f>
        <v>New York</v>
      </c>
      <c r="E935" s="67">
        <f>INDEX(Hosts!$A:$O,MATCH(Places!$C935,Hosts!$A:$A,0),MATCH(Places!E$1,Hosts!$1:$1,0))</f>
        <v>1</v>
      </c>
      <c r="F935" s="67">
        <f>INDEX(Hosts!$A:$O,MATCH(Places!$C935,Hosts!$A:$A,0),MATCH(Places!F$1,Hosts!$1:$1,0))</f>
        <v>0.55000000000000004</v>
      </c>
      <c r="G935" s="67" t="str">
        <f>INDEX(Hosts!$A:$O,MATCH(Places!$C935,Hosts!$A:$A,0),MATCH(Places!G$1,Hosts!$1:$1,0))</f>
        <v>No</v>
      </c>
      <c r="H935">
        <v>9</v>
      </c>
      <c r="I935" t="str">
        <f>VLOOKUP($H935,Neighborhoods!$A:$C,2,0)</f>
        <v>Brooklyn</v>
      </c>
      <c r="J935" t="str">
        <f>VLOOKUP($H935,Neighborhoods!$A:$C,3,0)</f>
        <v>Crown Heights</v>
      </c>
      <c r="K935" t="s">
        <v>11822</v>
      </c>
      <c r="L935" t="str">
        <f t="shared" si="56"/>
        <v>No</v>
      </c>
      <c r="M935">
        <v>4</v>
      </c>
      <c r="N935" t="str" cm="1">
        <f t="array" ref="N935">_xlfn.IFS(M935&lt;=2,"Small",M935&lt;=5,"Medium",M935&gt;5,"Large")</f>
        <v>Medium</v>
      </c>
      <c r="O935" s="50">
        <v>125</v>
      </c>
      <c r="P935" s="67">
        <f t="shared" si="57"/>
        <v>0.03</v>
      </c>
      <c r="Q935" s="52">
        <v>4.82</v>
      </c>
      <c r="R935" s="52" t="str" cm="1">
        <f t="array" ref="R935">_xlfn.IFS(ROUND(Q935,0)=5,"Excellent",ROUND(Q935,0)=4,"Good",ROUND(Q935,0)=3,"Ok",ROUND(Q935,0)&lt;3,"Bad")</f>
        <v>Excellent</v>
      </c>
      <c r="S935">
        <v>146</v>
      </c>
      <c r="T935" t="str">
        <f t="shared" si="58"/>
        <v>Yes</v>
      </c>
      <c r="U935" s="65">
        <v>41910</v>
      </c>
      <c r="V935" s="65">
        <v>43878</v>
      </c>
      <c r="W935">
        <v>363</v>
      </c>
      <c r="X935" t="str">
        <f t="shared" si="59"/>
        <v>Active</v>
      </c>
      <c r="Y935" t="s">
        <v>15615</v>
      </c>
    </row>
    <row r="936" spans="1:25" x14ac:dyDescent="0.25">
      <c r="A936">
        <v>935</v>
      </c>
      <c r="B936" t="s">
        <v>698</v>
      </c>
      <c r="C936">
        <v>425</v>
      </c>
      <c r="D936" t="str">
        <f>VLOOKUP($C936,Hosts!$A:$O,10,0)</f>
        <v>New York</v>
      </c>
      <c r="E936" s="67">
        <f>INDEX(Hosts!$A:$O,MATCH(Places!$C936,Hosts!$A:$A,0),MATCH(Places!E$1,Hosts!$1:$1,0))</f>
        <v>1</v>
      </c>
      <c r="F936" s="67">
        <f>INDEX(Hosts!$A:$O,MATCH(Places!$C936,Hosts!$A:$A,0),MATCH(Places!F$1,Hosts!$1:$1,0))</f>
        <v>0.98</v>
      </c>
      <c r="G936" s="67" t="str">
        <f>INDEX(Hosts!$A:$O,MATCH(Places!$C936,Hosts!$A:$A,0),MATCH(Places!G$1,Hosts!$1:$1,0))</f>
        <v>No</v>
      </c>
      <c r="H936">
        <v>9</v>
      </c>
      <c r="I936" t="str">
        <f>VLOOKUP($H936,Neighborhoods!$A:$C,2,0)</f>
        <v>Brooklyn</v>
      </c>
      <c r="J936" t="str">
        <f>VLOOKUP($H936,Neighborhoods!$A:$C,3,0)</f>
        <v>Crown Heights</v>
      </c>
      <c r="K936" t="s">
        <v>11822</v>
      </c>
      <c r="L936" t="str">
        <f t="shared" si="56"/>
        <v>No</v>
      </c>
      <c r="M936">
        <v>4</v>
      </c>
      <c r="N936" t="str" cm="1">
        <f t="array" ref="N936">_xlfn.IFS(M936&lt;=2,"Small",M936&lt;=5,"Medium",M936&gt;5,"Large")</f>
        <v>Medium</v>
      </c>
      <c r="O936" s="50">
        <v>78</v>
      </c>
      <c r="P936" s="67">
        <f t="shared" si="57"/>
        <v>0.03</v>
      </c>
      <c r="Q936" s="52">
        <v>4.51</v>
      </c>
      <c r="R936" s="52" t="str" cm="1">
        <f t="array" ref="R936">_xlfn.IFS(ROUND(Q936,0)=5,"Excellent",ROUND(Q936,0)=4,"Good",ROUND(Q936,0)=3,"Ok",ROUND(Q936,0)&lt;3,"Bad")</f>
        <v>Excellent</v>
      </c>
      <c r="S936">
        <v>157</v>
      </c>
      <c r="T936" t="str">
        <f t="shared" si="58"/>
        <v>No</v>
      </c>
      <c r="U936" s="65">
        <v>41924</v>
      </c>
      <c r="V936" s="65">
        <v>43892</v>
      </c>
      <c r="W936">
        <v>71</v>
      </c>
      <c r="X936" t="str">
        <f t="shared" si="59"/>
        <v>Active</v>
      </c>
      <c r="Y936" t="s">
        <v>15615</v>
      </c>
    </row>
    <row r="937" spans="1:25" x14ac:dyDescent="0.25">
      <c r="A937">
        <v>936</v>
      </c>
      <c r="B937" t="s">
        <v>699</v>
      </c>
      <c r="C937">
        <v>248</v>
      </c>
      <c r="D937" t="str">
        <f>VLOOKUP($C937,Hosts!$A:$O,10,0)</f>
        <v>New York</v>
      </c>
      <c r="E937" s="67">
        <f>INDEX(Hosts!$A:$O,MATCH(Places!$C937,Hosts!$A:$A,0),MATCH(Places!E$1,Hosts!$1:$1,0))</f>
        <v>0.67</v>
      </c>
      <c r="F937" s="67">
        <f>INDEX(Hosts!$A:$O,MATCH(Places!$C937,Hosts!$A:$A,0),MATCH(Places!F$1,Hosts!$1:$1,0))</f>
        <v>0.5</v>
      </c>
      <c r="G937" s="67" t="str">
        <f>INDEX(Hosts!$A:$O,MATCH(Places!$C937,Hosts!$A:$A,0),MATCH(Places!G$1,Hosts!$1:$1,0))</f>
        <v>No</v>
      </c>
      <c r="H937">
        <v>21</v>
      </c>
      <c r="I937" t="str">
        <f>VLOOKUP($H937,Neighborhoods!$A:$C,2,0)</f>
        <v>Queens</v>
      </c>
      <c r="J937" t="str">
        <f>VLOOKUP($H937,Neighborhoods!$A:$C,3,0)</f>
        <v>Astoria</v>
      </c>
      <c r="K937" t="s">
        <v>1</v>
      </c>
      <c r="L937" t="str">
        <f t="shared" si="56"/>
        <v>Yes</v>
      </c>
      <c r="M937">
        <v>2</v>
      </c>
      <c r="N937" t="str" cm="1">
        <f t="array" ref="N937">_xlfn.IFS(M937&lt;=2,"Small",M937&lt;=5,"Medium",M937&gt;5,"Large")</f>
        <v>Small</v>
      </c>
      <c r="O937" s="50">
        <v>99</v>
      </c>
      <c r="P937" s="67">
        <f t="shared" si="57"/>
        <v>0.03</v>
      </c>
      <c r="Q937" s="52">
        <v>4.75</v>
      </c>
      <c r="R937" s="52" t="str" cm="1">
        <f t="array" ref="R937">_xlfn.IFS(ROUND(Q937,0)=5,"Excellent",ROUND(Q937,0)=4,"Good",ROUND(Q937,0)=3,"Ok",ROUND(Q937,0)&lt;3,"Bad")</f>
        <v>Excellent</v>
      </c>
      <c r="S937">
        <v>16</v>
      </c>
      <c r="T937" t="str">
        <f t="shared" si="58"/>
        <v>No</v>
      </c>
      <c r="U937" s="65">
        <v>41895</v>
      </c>
      <c r="V937" s="65">
        <v>43723</v>
      </c>
      <c r="W937">
        <v>364</v>
      </c>
      <c r="X937" t="str">
        <f t="shared" si="59"/>
        <v>Active</v>
      </c>
      <c r="Y937" t="s">
        <v>15615</v>
      </c>
    </row>
    <row r="938" spans="1:25" x14ac:dyDescent="0.25">
      <c r="A938">
        <v>937</v>
      </c>
      <c r="B938" t="s">
        <v>700</v>
      </c>
      <c r="C938">
        <v>1699</v>
      </c>
      <c r="D938" t="str">
        <f>VLOOKUP($C938,Hosts!$A:$O,10,0)</f>
        <v>New York</v>
      </c>
      <c r="E938" s="67">
        <f>INDEX(Hosts!$A:$O,MATCH(Places!$C938,Hosts!$A:$A,0),MATCH(Places!E$1,Hosts!$1:$1,0))</f>
        <v>1</v>
      </c>
      <c r="F938" s="67">
        <f>INDEX(Hosts!$A:$O,MATCH(Places!$C938,Hosts!$A:$A,0),MATCH(Places!F$1,Hosts!$1:$1,0))</f>
        <v>0.88</v>
      </c>
      <c r="G938" s="67" t="str">
        <f>INDEX(Hosts!$A:$O,MATCH(Places!$C938,Hosts!$A:$A,0),MATCH(Places!G$1,Hosts!$1:$1,0))</f>
        <v>No</v>
      </c>
      <c r="H938">
        <v>15</v>
      </c>
      <c r="I938" t="str">
        <f>VLOOKUP($H938,Neighborhoods!$A:$C,2,0)</f>
        <v>Manhattan</v>
      </c>
      <c r="J938" t="str">
        <f>VLOOKUP($H938,Neighborhoods!$A:$C,3,0)</f>
        <v>East Village</v>
      </c>
      <c r="K938" t="s">
        <v>11822</v>
      </c>
      <c r="L938" t="str">
        <f t="shared" si="56"/>
        <v>No</v>
      </c>
      <c r="M938">
        <v>2</v>
      </c>
      <c r="N938" t="str" cm="1">
        <f t="array" ref="N938">_xlfn.IFS(M938&lt;=2,"Small",M938&lt;=5,"Medium",M938&gt;5,"Large")</f>
        <v>Small</v>
      </c>
      <c r="O938" s="50">
        <v>149</v>
      </c>
      <c r="P938" s="67">
        <f t="shared" si="57"/>
        <v>0.03</v>
      </c>
      <c r="Q938" s="52">
        <v>4.46</v>
      </c>
      <c r="R938" s="52" t="str" cm="1">
        <f t="array" ref="R938">_xlfn.IFS(ROUND(Q938,0)=5,"Excellent",ROUND(Q938,0)=4,"Good",ROUND(Q938,0)=3,"Ok",ROUND(Q938,0)&lt;3,"Bad")</f>
        <v>Good</v>
      </c>
      <c r="S938">
        <v>54</v>
      </c>
      <c r="T938" t="str">
        <f t="shared" si="58"/>
        <v>No</v>
      </c>
      <c r="U938" s="65">
        <v>41925</v>
      </c>
      <c r="V938" s="65">
        <v>43903</v>
      </c>
      <c r="W938">
        <v>169</v>
      </c>
      <c r="X938" t="str">
        <f t="shared" si="59"/>
        <v>Active</v>
      </c>
      <c r="Y938" t="s">
        <v>15615</v>
      </c>
    </row>
    <row r="939" spans="1:25" x14ac:dyDescent="0.25">
      <c r="A939">
        <v>938</v>
      </c>
      <c r="B939" t="s">
        <v>701</v>
      </c>
      <c r="C939">
        <v>1884</v>
      </c>
      <c r="D939" t="str">
        <f>VLOOKUP($C939,Hosts!$A:$O,10,0)</f>
        <v>New York</v>
      </c>
      <c r="E939" s="67">
        <f>INDEX(Hosts!$A:$O,MATCH(Places!$C939,Hosts!$A:$A,0),MATCH(Places!E$1,Hosts!$1:$1,0))</f>
        <v>1</v>
      </c>
      <c r="F939" s="67">
        <f>INDEX(Hosts!$A:$O,MATCH(Places!$C939,Hosts!$A:$A,0),MATCH(Places!F$1,Hosts!$1:$1,0))</f>
        <v>1</v>
      </c>
      <c r="G939" s="67" t="str">
        <f>INDEX(Hosts!$A:$O,MATCH(Places!$C939,Hosts!$A:$A,0),MATCH(Places!G$1,Hosts!$1:$1,0))</f>
        <v>Yes</v>
      </c>
      <c r="H939">
        <v>7</v>
      </c>
      <c r="I939" t="str">
        <f>VLOOKUP($H939,Neighborhoods!$A:$C,2,0)</f>
        <v>Brooklyn</v>
      </c>
      <c r="J939" t="str">
        <f>VLOOKUP($H939,Neighborhoods!$A:$C,3,0)</f>
        <v>Bedford-Stuyvesant</v>
      </c>
      <c r="K939" t="s">
        <v>1</v>
      </c>
      <c r="L939" t="str">
        <f t="shared" si="56"/>
        <v>Yes</v>
      </c>
      <c r="M939">
        <v>2</v>
      </c>
      <c r="N939" t="str" cm="1">
        <f t="array" ref="N939">_xlfn.IFS(M939&lt;=2,"Small",M939&lt;=5,"Medium",M939&gt;5,"Large")</f>
        <v>Small</v>
      </c>
      <c r="O939" s="50">
        <v>38</v>
      </c>
      <c r="P939" s="67">
        <f t="shared" si="57"/>
        <v>0.03</v>
      </c>
      <c r="Q939" s="52">
        <v>4.99</v>
      </c>
      <c r="R939" s="52" t="str" cm="1">
        <f t="array" ref="R939">_xlfn.IFS(ROUND(Q939,0)=5,"Excellent",ROUND(Q939,0)=4,"Good",ROUND(Q939,0)=3,"Ok",ROUND(Q939,0)&lt;3,"Bad")</f>
        <v>Excellent</v>
      </c>
      <c r="S939">
        <v>76</v>
      </c>
      <c r="T939" t="str">
        <f t="shared" si="58"/>
        <v>No</v>
      </c>
      <c r="U939" s="65">
        <v>42544</v>
      </c>
      <c r="V939" s="65">
        <v>43951</v>
      </c>
      <c r="W939">
        <v>172</v>
      </c>
      <c r="X939" t="str">
        <f t="shared" si="59"/>
        <v>Active</v>
      </c>
      <c r="Y939" t="s">
        <v>15616</v>
      </c>
    </row>
    <row r="940" spans="1:25" x14ac:dyDescent="0.25">
      <c r="A940">
        <v>939</v>
      </c>
      <c r="B940" t="s">
        <v>702</v>
      </c>
      <c r="C940">
        <v>880</v>
      </c>
      <c r="D940" t="str">
        <f>VLOOKUP($C940,Hosts!$A:$O,10,0)</f>
        <v>New York</v>
      </c>
      <c r="E940" s="67">
        <f>INDEX(Hosts!$A:$O,MATCH(Places!$C940,Hosts!$A:$A,0),MATCH(Places!E$1,Hosts!$1:$1,0))</f>
        <v>0</v>
      </c>
      <c r="F940" s="67">
        <f>INDEX(Hosts!$A:$O,MATCH(Places!$C940,Hosts!$A:$A,0),MATCH(Places!F$1,Hosts!$1:$1,0))</f>
        <v>1</v>
      </c>
      <c r="G940" s="67" t="str">
        <f>INDEX(Hosts!$A:$O,MATCH(Places!$C940,Hosts!$A:$A,0),MATCH(Places!G$1,Hosts!$1:$1,0))</f>
        <v>No</v>
      </c>
      <c r="H940">
        <v>11</v>
      </c>
      <c r="I940" t="str">
        <f>VLOOKUP($H940,Neighborhoods!$A:$C,2,0)</f>
        <v>Brooklyn</v>
      </c>
      <c r="J940" t="str">
        <f>VLOOKUP($H940,Neighborhoods!$A:$C,3,0)</f>
        <v>Greenpoint</v>
      </c>
      <c r="K940" t="s">
        <v>1</v>
      </c>
      <c r="L940" t="str">
        <f t="shared" si="56"/>
        <v>Yes</v>
      </c>
      <c r="M940">
        <v>1</v>
      </c>
      <c r="N940" t="str" cm="1">
        <f t="array" ref="N940">_xlfn.IFS(M940&lt;=2,"Small",M940&lt;=5,"Medium",M940&gt;5,"Large")</f>
        <v>Small</v>
      </c>
      <c r="O940" s="50">
        <v>65</v>
      </c>
      <c r="P940" s="67">
        <f t="shared" si="57"/>
        <v>0.03</v>
      </c>
      <c r="Q940" s="52">
        <v>4.74</v>
      </c>
      <c r="R940" s="52" t="str" cm="1">
        <f t="array" ref="R940">_xlfn.IFS(ROUND(Q940,0)=5,"Excellent",ROUND(Q940,0)=4,"Good",ROUND(Q940,0)=3,"Ok",ROUND(Q940,0)&lt;3,"Bad")</f>
        <v>Excellent</v>
      </c>
      <c r="S940">
        <v>27</v>
      </c>
      <c r="T940" t="str">
        <f t="shared" si="58"/>
        <v>No</v>
      </c>
      <c r="U940" s="65">
        <v>41911</v>
      </c>
      <c r="V940" s="65">
        <v>43715</v>
      </c>
      <c r="W940">
        <v>365</v>
      </c>
      <c r="X940" t="str">
        <f t="shared" si="59"/>
        <v>Active</v>
      </c>
      <c r="Y940" t="s">
        <v>15615</v>
      </c>
    </row>
    <row r="941" spans="1:25" x14ac:dyDescent="0.25">
      <c r="A941">
        <v>940</v>
      </c>
      <c r="B941" t="s">
        <v>703</v>
      </c>
      <c r="C941">
        <v>880</v>
      </c>
      <c r="D941" t="str">
        <f>VLOOKUP($C941,Hosts!$A:$O,10,0)</f>
        <v>New York</v>
      </c>
      <c r="E941" s="67">
        <f>INDEX(Hosts!$A:$O,MATCH(Places!$C941,Hosts!$A:$A,0),MATCH(Places!E$1,Hosts!$1:$1,0))</f>
        <v>0</v>
      </c>
      <c r="F941" s="67">
        <f>INDEX(Hosts!$A:$O,MATCH(Places!$C941,Hosts!$A:$A,0),MATCH(Places!F$1,Hosts!$1:$1,0))</f>
        <v>1</v>
      </c>
      <c r="G941" s="67" t="str">
        <f>INDEX(Hosts!$A:$O,MATCH(Places!$C941,Hosts!$A:$A,0),MATCH(Places!G$1,Hosts!$1:$1,0))</f>
        <v>No</v>
      </c>
      <c r="H941">
        <v>11</v>
      </c>
      <c r="I941" t="str">
        <f>VLOOKUP($H941,Neighborhoods!$A:$C,2,0)</f>
        <v>Brooklyn</v>
      </c>
      <c r="J941" t="str">
        <f>VLOOKUP($H941,Neighborhoods!$A:$C,3,0)</f>
        <v>Greenpoint</v>
      </c>
      <c r="K941" t="s">
        <v>11822</v>
      </c>
      <c r="L941" t="str">
        <f t="shared" si="56"/>
        <v>No</v>
      </c>
      <c r="M941">
        <v>4</v>
      </c>
      <c r="N941" t="str" cm="1">
        <f t="array" ref="N941">_xlfn.IFS(M941&lt;=2,"Small",M941&lt;=5,"Medium",M941&gt;5,"Large")</f>
        <v>Medium</v>
      </c>
      <c r="O941" s="50">
        <v>174</v>
      </c>
      <c r="P941" s="67">
        <f t="shared" si="57"/>
        <v>0.03</v>
      </c>
      <c r="Q941" s="52">
        <v>4.88</v>
      </c>
      <c r="R941" s="52" t="str" cm="1">
        <f t="array" ref="R941">_xlfn.IFS(ROUND(Q941,0)=5,"Excellent",ROUND(Q941,0)=4,"Good",ROUND(Q941,0)=3,"Ok",ROUND(Q941,0)&lt;3,"Bad")</f>
        <v>Excellent</v>
      </c>
      <c r="S941">
        <v>33</v>
      </c>
      <c r="T941" t="str">
        <f t="shared" si="58"/>
        <v>No</v>
      </c>
      <c r="U941" s="65">
        <v>41925</v>
      </c>
      <c r="V941" s="65">
        <v>43701</v>
      </c>
      <c r="W941">
        <v>0</v>
      </c>
      <c r="X941" t="str">
        <f t="shared" si="59"/>
        <v>Inactive</v>
      </c>
      <c r="Y941" t="s">
        <v>15615</v>
      </c>
    </row>
    <row r="942" spans="1:25" x14ac:dyDescent="0.25">
      <c r="A942">
        <v>941</v>
      </c>
      <c r="B942" t="s">
        <v>14350</v>
      </c>
      <c r="C942">
        <v>587</v>
      </c>
      <c r="D942" t="str">
        <f>VLOOKUP($C942,Hosts!$A:$O,10,0)</f>
        <v>New York</v>
      </c>
      <c r="E942" s="67">
        <f>INDEX(Hosts!$A:$O,MATCH(Places!$C942,Hosts!$A:$A,0),MATCH(Places!E$1,Hosts!$1:$1,0))</f>
        <v>1</v>
      </c>
      <c r="F942" s="67">
        <f>INDEX(Hosts!$A:$O,MATCH(Places!$C942,Hosts!$A:$A,0),MATCH(Places!F$1,Hosts!$1:$1,0))</f>
        <v>0.69</v>
      </c>
      <c r="G942" s="67" t="str">
        <f>INDEX(Hosts!$A:$O,MATCH(Places!$C942,Hosts!$A:$A,0),MATCH(Places!G$1,Hosts!$1:$1,0))</f>
        <v>No</v>
      </c>
      <c r="H942">
        <v>24</v>
      </c>
      <c r="I942" t="str">
        <f>VLOOKUP($H942,Neighborhoods!$A:$C,2,0)</f>
        <v>Queens</v>
      </c>
      <c r="J942" t="str">
        <f>VLOOKUP($H942,Neighborhoods!$A:$C,3,0)</f>
        <v>Long Island City</v>
      </c>
      <c r="K942" t="s">
        <v>1</v>
      </c>
      <c r="L942" t="str">
        <f t="shared" si="56"/>
        <v>Yes</v>
      </c>
      <c r="M942">
        <v>2</v>
      </c>
      <c r="N942" t="str" cm="1">
        <f t="array" ref="N942">_xlfn.IFS(M942&lt;=2,"Small",M942&lt;=5,"Medium",M942&gt;5,"Large")</f>
        <v>Small</v>
      </c>
      <c r="O942" s="50">
        <v>75</v>
      </c>
      <c r="P942" s="67">
        <f t="shared" si="57"/>
        <v>0.03</v>
      </c>
      <c r="Q942" s="52">
        <v>5</v>
      </c>
      <c r="R942" s="52" t="str" cm="1">
        <f t="array" ref="R942">_xlfn.IFS(ROUND(Q942,0)=5,"Excellent",ROUND(Q942,0)=4,"Good",ROUND(Q942,0)=3,"Ok",ROUND(Q942,0)&lt;3,"Bad")</f>
        <v>Excellent</v>
      </c>
      <c r="S942">
        <v>22</v>
      </c>
      <c r="T942" t="str">
        <f t="shared" si="58"/>
        <v>No</v>
      </c>
      <c r="U942" s="65">
        <v>42624</v>
      </c>
      <c r="V942" s="65">
        <v>43901</v>
      </c>
      <c r="W942">
        <v>365</v>
      </c>
      <c r="X942" t="str">
        <f t="shared" si="59"/>
        <v>Active</v>
      </c>
      <c r="Y942" t="s">
        <v>15615</v>
      </c>
    </row>
    <row r="943" spans="1:25" x14ac:dyDescent="0.25">
      <c r="A943">
        <v>942</v>
      </c>
      <c r="B943" t="s">
        <v>704</v>
      </c>
      <c r="C943">
        <v>888</v>
      </c>
      <c r="D943" t="str">
        <f>VLOOKUP($C943,Hosts!$A:$O,10,0)</f>
        <v>New York</v>
      </c>
      <c r="E943" s="67">
        <f>INDEX(Hosts!$A:$O,MATCH(Places!$C943,Hosts!$A:$A,0),MATCH(Places!E$1,Hosts!$1:$1,0))</f>
        <v>0.8</v>
      </c>
      <c r="F943" s="67">
        <f>INDEX(Hosts!$A:$O,MATCH(Places!$C943,Hosts!$A:$A,0),MATCH(Places!F$1,Hosts!$1:$1,0))</f>
        <v>0.94</v>
      </c>
      <c r="G943" s="67" t="str">
        <f>INDEX(Hosts!$A:$O,MATCH(Places!$C943,Hosts!$A:$A,0),MATCH(Places!G$1,Hosts!$1:$1,0))</f>
        <v>Yes</v>
      </c>
      <c r="H943">
        <v>12</v>
      </c>
      <c r="I943" t="str">
        <f>VLOOKUP($H943,Neighborhoods!$A:$C,2,0)</f>
        <v>Brooklyn</v>
      </c>
      <c r="J943" t="str">
        <f>VLOOKUP($H943,Neighborhoods!$A:$C,3,0)</f>
        <v>Williamsburg</v>
      </c>
      <c r="K943" t="s">
        <v>11822</v>
      </c>
      <c r="L943" t="str">
        <f t="shared" si="56"/>
        <v>No</v>
      </c>
      <c r="M943">
        <v>6</v>
      </c>
      <c r="N943" t="str" cm="1">
        <f t="array" ref="N943">_xlfn.IFS(M943&lt;=2,"Small",M943&lt;=5,"Medium",M943&gt;5,"Large")</f>
        <v>Large</v>
      </c>
      <c r="O943" s="50">
        <v>250</v>
      </c>
      <c r="P943" s="67">
        <f t="shared" si="57"/>
        <v>0.04</v>
      </c>
      <c r="Q943" s="52">
        <v>4.96</v>
      </c>
      <c r="R943" s="52" t="str" cm="1">
        <f t="array" ref="R943">_xlfn.IFS(ROUND(Q943,0)=5,"Excellent",ROUND(Q943,0)=4,"Good",ROUND(Q943,0)=3,"Ok",ROUND(Q943,0)&lt;3,"Bad")</f>
        <v>Excellent</v>
      </c>
      <c r="S943">
        <v>215</v>
      </c>
      <c r="T943" t="str">
        <f t="shared" si="58"/>
        <v>Yes</v>
      </c>
      <c r="U943" s="65">
        <v>41932</v>
      </c>
      <c r="V943" s="65">
        <v>44045</v>
      </c>
      <c r="W943">
        <v>301</v>
      </c>
      <c r="X943" t="str">
        <f t="shared" si="59"/>
        <v>Active</v>
      </c>
      <c r="Y943" t="s">
        <v>15615</v>
      </c>
    </row>
    <row r="944" spans="1:25" x14ac:dyDescent="0.25">
      <c r="A944">
        <v>943</v>
      </c>
      <c r="B944" t="s">
        <v>13176</v>
      </c>
      <c r="C944">
        <v>1890</v>
      </c>
      <c r="D944" t="str">
        <f>VLOOKUP($C944,Hosts!$A:$O,10,0)</f>
        <v>New York</v>
      </c>
      <c r="E944" s="67">
        <f>INDEX(Hosts!$A:$O,MATCH(Places!$C944,Hosts!$A:$A,0),MATCH(Places!E$1,Hosts!$1:$1,0))</f>
        <v>0.87</v>
      </c>
      <c r="F944" s="67">
        <f>INDEX(Hosts!$A:$O,MATCH(Places!$C944,Hosts!$A:$A,0),MATCH(Places!F$1,Hosts!$1:$1,0))</f>
        <v>0.76</v>
      </c>
      <c r="G944" s="67" t="str">
        <f>INDEX(Hosts!$A:$O,MATCH(Places!$C944,Hosts!$A:$A,0),MATCH(Places!G$1,Hosts!$1:$1,0))</f>
        <v>No</v>
      </c>
      <c r="H944">
        <v>7</v>
      </c>
      <c r="I944" t="str">
        <f>VLOOKUP($H944,Neighborhoods!$A:$C,2,0)</f>
        <v>Brooklyn</v>
      </c>
      <c r="J944" t="str">
        <f>VLOOKUP($H944,Neighborhoods!$A:$C,3,0)</f>
        <v>Bedford-Stuyvesant</v>
      </c>
      <c r="K944" t="s">
        <v>11822</v>
      </c>
      <c r="L944" t="str">
        <f t="shared" si="56"/>
        <v>No</v>
      </c>
      <c r="M944">
        <v>7</v>
      </c>
      <c r="N944" t="str" cm="1">
        <f t="array" ref="N944">_xlfn.IFS(M944&lt;=2,"Small",M944&lt;=5,"Medium",M944&gt;5,"Large")</f>
        <v>Large</v>
      </c>
      <c r="O944" s="50">
        <v>143</v>
      </c>
      <c r="P944" s="67">
        <f t="shared" si="57"/>
        <v>0.03</v>
      </c>
      <c r="Q944" s="52">
        <v>4.96</v>
      </c>
      <c r="R944" s="52" t="str" cm="1">
        <f t="array" ref="R944">_xlfn.IFS(ROUND(Q944,0)=5,"Excellent",ROUND(Q944,0)=4,"Good",ROUND(Q944,0)=3,"Ok",ROUND(Q944,0)&lt;3,"Bad")</f>
        <v>Excellent</v>
      </c>
      <c r="S944">
        <v>242</v>
      </c>
      <c r="T944" t="str">
        <f t="shared" si="58"/>
        <v>Yes</v>
      </c>
      <c r="U944" s="65">
        <v>41904</v>
      </c>
      <c r="V944" s="65">
        <v>44057</v>
      </c>
      <c r="W944">
        <v>346</v>
      </c>
      <c r="X944" t="str">
        <f t="shared" si="59"/>
        <v>Active</v>
      </c>
      <c r="Y944" t="s">
        <v>15615</v>
      </c>
    </row>
    <row r="945" spans="1:25" x14ac:dyDescent="0.25">
      <c r="A945">
        <v>944</v>
      </c>
      <c r="B945" t="s">
        <v>15157</v>
      </c>
      <c r="C945">
        <v>858</v>
      </c>
      <c r="D945" t="str">
        <f>VLOOKUP($C945,Hosts!$A:$O,10,0)</f>
        <v>New York</v>
      </c>
      <c r="E945" s="67">
        <f>INDEX(Hosts!$A:$O,MATCH(Places!$C945,Hosts!$A:$A,0),MATCH(Places!E$1,Hosts!$1:$1,0))</f>
        <v>1</v>
      </c>
      <c r="F945" s="67">
        <f>INDEX(Hosts!$A:$O,MATCH(Places!$C945,Hosts!$A:$A,0),MATCH(Places!F$1,Hosts!$1:$1,0))</f>
        <v>0.75</v>
      </c>
      <c r="G945" s="67" t="str">
        <f>INDEX(Hosts!$A:$O,MATCH(Places!$C945,Hosts!$A:$A,0),MATCH(Places!G$1,Hosts!$1:$1,0))</f>
        <v>Yes</v>
      </c>
      <c r="H945">
        <v>11</v>
      </c>
      <c r="I945" t="str">
        <f>VLOOKUP($H945,Neighborhoods!$A:$C,2,0)</f>
        <v>Brooklyn</v>
      </c>
      <c r="J945" t="str">
        <f>VLOOKUP($H945,Neighborhoods!$A:$C,3,0)</f>
        <v>Greenpoint</v>
      </c>
      <c r="K945" t="s">
        <v>11822</v>
      </c>
      <c r="L945" t="str">
        <f t="shared" si="56"/>
        <v>No</v>
      </c>
      <c r="M945">
        <v>2</v>
      </c>
      <c r="N945" t="str" cm="1">
        <f t="array" ref="N945">_xlfn.IFS(M945&lt;=2,"Small",M945&lt;=5,"Medium",M945&gt;5,"Large")</f>
        <v>Small</v>
      </c>
      <c r="O945" s="50">
        <v>66</v>
      </c>
      <c r="P945" s="67">
        <f t="shared" si="57"/>
        <v>0.03</v>
      </c>
      <c r="Q945" s="52">
        <v>4.84</v>
      </c>
      <c r="R945" s="52" t="str" cm="1">
        <f t="array" ref="R945">_xlfn.IFS(ROUND(Q945,0)=5,"Excellent",ROUND(Q945,0)=4,"Good",ROUND(Q945,0)=3,"Ok",ROUND(Q945,0)&lt;3,"Bad")</f>
        <v>Excellent</v>
      </c>
      <c r="S945">
        <v>25</v>
      </c>
      <c r="T945" t="str">
        <f t="shared" si="58"/>
        <v>No</v>
      </c>
      <c r="U945" s="65">
        <v>42073</v>
      </c>
      <c r="V945" s="65">
        <v>43878</v>
      </c>
      <c r="W945">
        <v>7</v>
      </c>
      <c r="X945" t="str">
        <f t="shared" si="59"/>
        <v>Active</v>
      </c>
      <c r="Y945" t="s">
        <v>15615</v>
      </c>
    </row>
    <row r="946" spans="1:25" x14ac:dyDescent="0.25">
      <c r="A946">
        <v>945</v>
      </c>
      <c r="B946" t="s">
        <v>705</v>
      </c>
      <c r="C946">
        <v>418</v>
      </c>
      <c r="D946" t="str">
        <f>VLOOKUP($C946,Hosts!$A:$O,10,0)</f>
        <v>New York</v>
      </c>
      <c r="E946" s="67">
        <f>INDEX(Hosts!$A:$O,MATCH(Places!$C946,Hosts!$A:$A,0),MATCH(Places!E$1,Hosts!$1:$1,0))</f>
        <v>1</v>
      </c>
      <c r="F946" s="67">
        <f>INDEX(Hosts!$A:$O,MATCH(Places!$C946,Hosts!$A:$A,0),MATCH(Places!F$1,Hosts!$1:$1,0))</f>
        <v>1</v>
      </c>
      <c r="G946" s="67" t="str">
        <f>INDEX(Hosts!$A:$O,MATCH(Places!$C946,Hosts!$A:$A,0),MATCH(Places!G$1,Hosts!$1:$1,0))</f>
        <v>No</v>
      </c>
      <c r="H946">
        <v>7</v>
      </c>
      <c r="I946" t="str">
        <f>VLOOKUP($H946,Neighborhoods!$A:$C,2,0)</f>
        <v>Brooklyn</v>
      </c>
      <c r="J946" t="str">
        <f>VLOOKUP($H946,Neighborhoods!$A:$C,3,0)</f>
        <v>Bedford-Stuyvesant</v>
      </c>
      <c r="K946" t="s">
        <v>11822</v>
      </c>
      <c r="L946" t="str">
        <f t="shared" si="56"/>
        <v>No</v>
      </c>
      <c r="M946">
        <v>5</v>
      </c>
      <c r="N946" t="str" cm="1">
        <f t="array" ref="N946">_xlfn.IFS(M946&lt;=2,"Small",M946&lt;=5,"Medium",M946&gt;5,"Large")</f>
        <v>Medium</v>
      </c>
      <c r="O946" s="50">
        <v>350</v>
      </c>
      <c r="P946" s="67">
        <f t="shared" si="57"/>
        <v>0.04</v>
      </c>
      <c r="Q946" s="52">
        <v>4.5599999999999996</v>
      </c>
      <c r="R946" s="52" t="str" cm="1">
        <f t="array" ref="R946">_xlfn.IFS(ROUND(Q946,0)=5,"Excellent",ROUND(Q946,0)=4,"Good",ROUND(Q946,0)=3,"Ok",ROUND(Q946,0)&lt;3,"Bad")</f>
        <v>Excellent</v>
      </c>
      <c r="S946">
        <v>9</v>
      </c>
      <c r="T946" t="str">
        <f t="shared" si="58"/>
        <v>No</v>
      </c>
      <c r="U946" s="65">
        <v>42009</v>
      </c>
      <c r="V946" s="65">
        <v>43834</v>
      </c>
      <c r="W946">
        <v>11</v>
      </c>
      <c r="X946" t="str">
        <f t="shared" si="59"/>
        <v>Active</v>
      </c>
      <c r="Y946" t="s">
        <v>15615</v>
      </c>
    </row>
    <row r="947" spans="1:25" x14ac:dyDescent="0.25">
      <c r="A947">
        <v>946</v>
      </c>
      <c r="B947" t="s">
        <v>706</v>
      </c>
      <c r="C947">
        <v>729</v>
      </c>
      <c r="D947" t="str">
        <f>VLOOKUP($C947,Hosts!$A:$O,10,0)</f>
        <v>New York</v>
      </c>
      <c r="E947" s="67">
        <f>INDEX(Hosts!$A:$O,MATCH(Places!$C947,Hosts!$A:$A,0),MATCH(Places!E$1,Hosts!$1:$1,0))</f>
        <v>1</v>
      </c>
      <c r="F947" s="67">
        <f>INDEX(Hosts!$A:$O,MATCH(Places!$C947,Hosts!$A:$A,0),MATCH(Places!F$1,Hosts!$1:$1,0))</f>
        <v>1</v>
      </c>
      <c r="G947" s="67" t="str">
        <f>INDEX(Hosts!$A:$O,MATCH(Places!$C947,Hosts!$A:$A,0),MATCH(Places!G$1,Hosts!$1:$1,0))</f>
        <v>No</v>
      </c>
      <c r="H947">
        <v>8</v>
      </c>
      <c r="I947" t="str">
        <f>VLOOKUP($H947,Neighborhoods!$A:$C,2,0)</f>
        <v>Brooklyn</v>
      </c>
      <c r="J947" t="str">
        <f>VLOOKUP($H947,Neighborhoods!$A:$C,3,0)</f>
        <v>Bushwick</v>
      </c>
      <c r="K947" t="s">
        <v>11822</v>
      </c>
      <c r="L947" t="str">
        <f t="shared" si="56"/>
        <v>No</v>
      </c>
      <c r="M947">
        <v>2</v>
      </c>
      <c r="N947" t="str" cm="1">
        <f t="array" ref="N947">_xlfn.IFS(M947&lt;=2,"Small",M947&lt;=5,"Medium",M947&gt;5,"Large")</f>
        <v>Small</v>
      </c>
      <c r="O947" s="50">
        <v>165</v>
      </c>
      <c r="P947" s="67">
        <f t="shared" si="57"/>
        <v>0.03</v>
      </c>
      <c r="Q947" s="52">
        <v>4.8099999999999996</v>
      </c>
      <c r="R947" s="52" t="str" cm="1">
        <f t="array" ref="R947">_xlfn.IFS(ROUND(Q947,0)=5,"Excellent",ROUND(Q947,0)=4,"Good",ROUND(Q947,0)=3,"Ok",ROUND(Q947,0)&lt;3,"Bad")</f>
        <v>Excellent</v>
      </c>
      <c r="S947">
        <v>135</v>
      </c>
      <c r="T947" t="str">
        <f t="shared" si="58"/>
        <v>Yes</v>
      </c>
      <c r="U947" s="65">
        <v>42081</v>
      </c>
      <c r="V947" s="65">
        <v>44043</v>
      </c>
      <c r="W947">
        <v>364</v>
      </c>
      <c r="X947" t="str">
        <f t="shared" si="59"/>
        <v>Active</v>
      </c>
      <c r="Y947" t="s">
        <v>15615</v>
      </c>
    </row>
    <row r="948" spans="1:25" x14ac:dyDescent="0.25">
      <c r="A948">
        <v>947</v>
      </c>
      <c r="B948" t="s">
        <v>707</v>
      </c>
      <c r="C948">
        <v>892</v>
      </c>
      <c r="D948" t="str">
        <f>VLOOKUP($C948,Hosts!$A:$O,10,0)</f>
        <v>New York</v>
      </c>
      <c r="E948" s="67">
        <f>INDEX(Hosts!$A:$O,MATCH(Places!$C948,Hosts!$A:$A,0),MATCH(Places!E$1,Hosts!$1:$1,0))</f>
        <v>0.7</v>
      </c>
      <c r="F948" s="67">
        <f>INDEX(Hosts!$A:$O,MATCH(Places!$C948,Hosts!$A:$A,0),MATCH(Places!F$1,Hosts!$1:$1,0))</f>
        <v>0.7</v>
      </c>
      <c r="G948" s="67" t="str">
        <f>INDEX(Hosts!$A:$O,MATCH(Places!$C948,Hosts!$A:$A,0),MATCH(Places!G$1,Hosts!$1:$1,0))</f>
        <v>No</v>
      </c>
      <c r="H948">
        <v>7</v>
      </c>
      <c r="I948" t="str">
        <f>VLOOKUP($H948,Neighborhoods!$A:$C,2,0)</f>
        <v>Brooklyn</v>
      </c>
      <c r="J948" t="str">
        <f>VLOOKUP($H948,Neighborhoods!$A:$C,3,0)</f>
        <v>Bedford-Stuyvesant</v>
      </c>
      <c r="K948" t="s">
        <v>11822</v>
      </c>
      <c r="L948" t="str">
        <f t="shared" si="56"/>
        <v>No</v>
      </c>
      <c r="M948">
        <v>3</v>
      </c>
      <c r="N948" t="str" cm="1">
        <f t="array" ref="N948">_xlfn.IFS(M948&lt;=2,"Small",M948&lt;=5,"Medium",M948&gt;5,"Large")</f>
        <v>Medium</v>
      </c>
      <c r="O948" s="50">
        <v>155</v>
      </c>
      <c r="P948" s="67">
        <f t="shared" si="57"/>
        <v>0.03</v>
      </c>
      <c r="Q948" s="52">
        <v>4</v>
      </c>
      <c r="R948" s="52" t="str" cm="1">
        <f t="array" ref="R948">_xlfn.IFS(ROUND(Q948,0)=5,"Excellent",ROUND(Q948,0)=4,"Good",ROUND(Q948,0)=3,"Ok",ROUND(Q948,0)&lt;3,"Bad")</f>
        <v>Good</v>
      </c>
      <c r="S948">
        <v>4</v>
      </c>
      <c r="T948" t="str">
        <f t="shared" si="58"/>
        <v>No</v>
      </c>
      <c r="U948" s="65">
        <v>43647</v>
      </c>
      <c r="V948" s="65">
        <v>43831</v>
      </c>
      <c r="W948">
        <v>365</v>
      </c>
      <c r="X948" t="str">
        <f t="shared" si="59"/>
        <v>Active</v>
      </c>
      <c r="Y948" t="s">
        <v>15615</v>
      </c>
    </row>
    <row r="949" spans="1:25" x14ac:dyDescent="0.25">
      <c r="A949">
        <v>948</v>
      </c>
      <c r="B949" t="s">
        <v>13782</v>
      </c>
      <c r="C949">
        <v>1862</v>
      </c>
      <c r="D949" t="str">
        <f>VLOOKUP($C949,Hosts!$A:$O,10,0)</f>
        <v>New York</v>
      </c>
      <c r="E949" s="67">
        <f>INDEX(Hosts!$A:$O,MATCH(Places!$C949,Hosts!$A:$A,0),MATCH(Places!E$1,Hosts!$1:$1,0))</f>
        <v>0</v>
      </c>
      <c r="F949" s="67">
        <f>INDEX(Hosts!$A:$O,MATCH(Places!$C949,Hosts!$A:$A,0),MATCH(Places!F$1,Hosts!$1:$1,0))</f>
        <v>0</v>
      </c>
      <c r="G949" s="67" t="str">
        <f>INDEX(Hosts!$A:$O,MATCH(Places!$C949,Hosts!$A:$A,0),MATCH(Places!G$1,Hosts!$1:$1,0))</f>
        <v>No</v>
      </c>
      <c r="H949">
        <v>19</v>
      </c>
      <c r="I949" t="str">
        <f>VLOOKUP($H949,Neighborhoods!$A:$C,2,0)</f>
        <v>Manhattan</v>
      </c>
      <c r="J949" t="str">
        <f>VLOOKUP($H949,Neighborhoods!$A:$C,3,0)</f>
        <v>Upper East Side</v>
      </c>
      <c r="K949" t="s">
        <v>11822</v>
      </c>
      <c r="L949" t="str">
        <f t="shared" si="56"/>
        <v>No</v>
      </c>
      <c r="M949">
        <v>4</v>
      </c>
      <c r="N949" t="str" cm="1">
        <f t="array" ref="N949">_xlfn.IFS(M949&lt;=2,"Small",M949&lt;=5,"Medium",M949&gt;5,"Large")</f>
        <v>Medium</v>
      </c>
      <c r="O949" s="50">
        <v>99</v>
      </c>
      <c r="P949" s="67">
        <f t="shared" si="57"/>
        <v>0.03</v>
      </c>
      <c r="Q949" s="52">
        <v>4.75</v>
      </c>
      <c r="R949" s="52" t="str" cm="1">
        <f t="array" ref="R949">_xlfn.IFS(ROUND(Q949,0)=5,"Excellent",ROUND(Q949,0)=4,"Good",ROUND(Q949,0)=3,"Ok",ROUND(Q949,0)&lt;3,"Bad")</f>
        <v>Excellent</v>
      </c>
      <c r="S949">
        <v>12</v>
      </c>
      <c r="T949" t="str">
        <f t="shared" si="58"/>
        <v>No</v>
      </c>
      <c r="U949" s="65">
        <v>41903</v>
      </c>
      <c r="V949" s="65">
        <v>42447</v>
      </c>
      <c r="W949">
        <v>0</v>
      </c>
      <c r="X949" t="str">
        <f t="shared" si="59"/>
        <v>Inactive</v>
      </c>
      <c r="Y949" t="s">
        <v>15615</v>
      </c>
    </row>
    <row r="950" spans="1:25" x14ac:dyDescent="0.25">
      <c r="A950">
        <v>949</v>
      </c>
      <c r="B950" t="s">
        <v>708</v>
      </c>
      <c r="C950">
        <v>479</v>
      </c>
      <c r="D950" t="str">
        <f>VLOOKUP($C950,Hosts!$A:$O,10,0)</f>
        <v>New York</v>
      </c>
      <c r="E950" s="67">
        <f>INDEX(Hosts!$A:$O,MATCH(Places!$C950,Hosts!$A:$A,0),MATCH(Places!E$1,Hosts!$1:$1,0))</f>
        <v>1</v>
      </c>
      <c r="F950" s="67">
        <f>INDEX(Hosts!$A:$O,MATCH(Places!$C950,Hosts!$A:$A,0),MATCH(Places!F$1,Hosts!$1:$1,0))</f>
        <v>1</v>
      </c>
      <c r="G950" s="67" t="str">
        <f>INDEX(Hosts!$A:$O,MATCH(Places!$C950,Hosts!$A:$A,0),MATCH(Places!G$1,Hosts!$1:$1,0))</f>
        <v>No</v>
      </c>
      <c r="H950">
        <v>7</v>
      </c>
      <c r="I950" t="str">
        <f>VLOOKUP($H950,Neighborhoods!$A:$C,2,0)</f>
        <v>Brooklyn</v>
      </c>
      <c r="J950" t="str">
        <f>VLOOKUP($H950,Neighborhoods!$A:$C,3,0)</f>
        <v>Bedford-Stuyvesant</v>
      </c>
      <c r="K950" t="s">
        <v>1</v>
      </c>
      <c r="L950" t="str">
        <f t="shared" si="56"/>
        <v>Yes</v>
      </c>
      <c r="M950">
        <v>1</v>
      </c>
      <c r="N950" t="str" cm="1">
        <f t="array" ref="N950">_xlfn.IFS(M950&lt;=2,"Small",M950&lt;=5,"Medium",M950&gt;5,"Large")</f>
        <v>Small</v>
      </c>
      <c r="O950" s="50">
        <v>52</v>
      </c>
      <c r="P950" s="67">
        <f t="shared" si="57"/>
        <v>0.03</v>
      </c>
      <c r="Q950" s="52">
        <v>4.41</v>
      </c>
      <c r="R950" s="52" t="str" cm="1">
        <f t="array" ref="R950">_xlfn.IFS(ROUND(Q950,0)=5,"Excellent",ROUND(Q950,0)=4,"Good",ROUND(Q950,0)=3,"Ok",ROUND(Q950,0)&lt;3,"Bad")</f>
        <v>Good</v>
      </c>
      <c r="S950">
        <v>34</v>
      </c>
      <c r="T950" t="str">
        <f t="shared" si="58"/>
        <v>No</v>
      </c>
      <c r="U950" s="65">
        <v>41905</v>
      </c>
      <c r="V950" s="65">
        <v>43773</v>
      </c>
      <c r="W950">
        <v>365</v>
      </c>
      <c r="X950" t="str">
        <f t="shared" si="59"/>
        <v>Active</v>
      </c>
      <c r="Y950" t="s">
        <v>15615</v>
      </c>
    </row>
    <row r="951" spans="1:25" x14ac:dyDescent="0.25">
      <c r="A951">
        <v>950</v>
      </c>
      <c r="B951" t="s">
        <v>15516</v>
      </c>
      <c r="C951">
        <v>3953</v>
      </c>
      <c r="D951" t="str">
        <f>VLOOKUP($C951,Hosts!$A:$O,10,0)</f>
        <v>New York</v>
      </c>
      <c r="E951" s="67">
        <f>INDEX(Hosts!$A:$O,MATCH(Places!$C951,Hosts!$A:$A,0),MATCH(Places!E$1,Hosts!$1:$1,0))</f>
        <v>1</v>
      </c>
      <c r="F951" s="67">
        <f>INDEX(Hosts!$A:$O,MATCH(Places!$C951,Hosts!$A:$A,0),MATCH(Places!F$1,Hosts!$1:$1,0))</f>
        <v>0.93</v>
      </c>
      <c r="G951" s="67" t="str">
        <f>INDEX(Hosts!$A:$O,MATCH(Places!$C951,Hosts!$A:$A,0),MATCH(Places!G$1,Hosts!$1:$1,0))</f>
        <v>No</v>
      </c>
      <c r="H951">
        <v>9</v>
      </c>
      <c r="I951" t="str">
        <f>VLOOKUP($H951,Neighborhoods!$A:$C,2,0)</f>
        <v>Brooklyn</v>
      </c>
      <c r="J951" t="str">
        <f>VLOOKUP($H951,Neighborhoods!$A:$C,3,0)</f>
        <v>Crown Heights</v>
      </c>
      <c r="K951" t="s">
        <v>1</v>
      </c>
      <c r="L951" t="str">
        <f t="shared" si="56"/>
        <v>Yes</v>
      </c>
      <c r="M951">
        <v>4</v>
      </c>
      <c r="N951" t="str" cm="1">
        <f t="array" ref="N951">_xlfn.IFS(M951&lt;=2,"Small",M951&lt;=5,"Medium",M951&gt;5,"Large")</f>
        <v>Medium</v>
      </c>
      <c r="O951" s="50">
        <v>46</v>
      </c>
      <c r="P951" s="67">
        <f t="shared" si="57"/>
        <v>0.03</v>
      </c>
      <c r="Q951" s="52">
        <v>4.71</v>
      </c>
      <c r="R951" s="52" t="str" cm="1">
        <f t="array" ref="R951">_xlfn.IFS(ROUND(Q951,0)=5,"Excellent",ROUND(Q951,0)=4,"Good",ROUND(Q951,0)=3,"Ok",ROUND(Q951,0)&lt;3,"Bad")</f>
        <v>Excellent</v>
      </c>
      <c r="S951">
        <v>7</v>
      </c>
      <c r="T951" t="str">
        <f t="shared" si="58"/>
        <v>No</v>
      </c>
      <c r="U951" s="65">
        <v>43737</v>
      </c>
      <c r="V951" s="65">
        <v>44037</v>
      </c>
      <c r="W951">
        <v>338</v>
      </c>
      <c r="X951" t="str">
        <f t="shared" si="59"/>
        <v>Active</v>
      </c>
      <c r="Y951" t="s">
        <v>15615</v>
      </c>
    </row>
    <row r="952" spans="1:25" x14ac:dyDescent="0.25">
      <c r="A952">
        <v>951</v>
      </c>
      <c r="B952" t="s">
        <v>709</v>
      </c>
      <c r="C952">
        <v>504</v>
      </c>
      <c r="D952" t="str">
        <f>VLOOKUP($C952,Hosts!$A:$O,10,0)</f>
        <v>New York</v>
      </c>
      <c r="E952" s="67">
        <f>INDEX(Hosts!$A:$O,MATCH(Places!$C952,Hosts!$A:$A,0),MATCH(Places!E$1,Hosts!$1:$1,0))</f>
        <v>1</v>
      </c>
      <c r="F952" s="67">
        <f>INDEX(Hosts!$A:$O,MATCH(Places!$C952,Hosts!$A:$A,0),MATCH(Places!F$1,Hosts!$1:$1,0))</f>
        <v>0.88</v>
      </c>
      <c r="G952" s="67" t="str">
        <f>INDEX(Hosts!$A:$O,MATCH(Places!$C952,Hosts!$A:$A,0),MATCH(Places!G$1,Hosts!$1:$1,0))</f>
        <v>Yes</v>
      </c>
      <c r="H952">
        <v>11</v>
      </c>
      <c r="I952" t="str">
        <f>VLOOKUP($H952,Neighborhoods!$A:$C,2,0)</f>
        <v>Brooklyn</v>
      </c>
      <c r="J952" t="str">
        <f>VLOOKUP($H952,Neighborhoods!$A:$C,3,0)</f>
        <v>Greenpoint</v>
      </c>
      <c r="K952" t="s">
        <v>1</v>
      </c>
      <c r="L952" t="str">
        <f t="shared" si="56"/>
        <v>Yes</v>
      </c>
      <c r="M952">
        <v>2</v>
      </c>
      <c r="N952" t="str" cm="1">
        <f t="array" ref="N952">_xlfn.IFS(M952&lt;=2,"Small",M952&lt;=5,"Medium",M952&gt;5,"Large")</f>
        <v>Small</v>
      </c>
      <c r="O952" s="50">
        <v>71</v>
      </c>
      <c r="P952" s="67">
        <f t="shared" si="57"/>
        <v>0.03</v>
      </c>
      <c r="Q952" s="52">
        <v>4.91</v>
      </c>
      <c r="R952" s="52" t="str" cm="1">
        <f t="array" ref="R952">_xlfn.IFS(ROUND(Q952,0)=5,"Excellent",ROUND(Q952,0)=4,"Good",ROUND(Q952,0)=3,"Ok",ROUND(Q952,0)&lt;3,"Bad")</f>
        <v>Excellent</v>
      </c>
      <c r="S952">
        <v>54</v>
      </c>
      <c r="T952" t="str">
        <f t="shared" si="58"/>
        <v>No</v>
      </c>
      <c r="U952" s="65">
        <v>43254</v>
      </c>
      <c r="V952" s="65">
        <v>43893</v>
      </c>
      <c r="W952">
        <v>364</v>
      </c>
      <c r="X952" t="str">
        <f t="shared" si="59"/>
        <v>Active</v>
      </c>
      <c r="Y952" t="s">
        <v>15616</v>
      </c>
    </row>
    <row r="953" spans="1:25" x14ac:dyDescent="0.25">
      <c r="A953">
        <v>952</v>
      </c>
      <c r="B953" t="s">
        <v>13168</v>
      </c>
      <c r="C953">
        <v>1897</v>
      </c>
      <c r="D953" t="str">
        <f>VLOOKUP($C953,Hosts!$A:$O,10,0)</f>
        <v>New York</v>
      </c>
      <c r="E953" s="67">
        <f>INDEX(Hosts!$A:$O,MATCH(Places!$C953,Hosts!$A:$A,0),MATCH(Places!E$1,Hosts!$1:$1,0))</f>
        <v>1</v>
      </c>
      <c r="F953" s="67">
        <f>INDEX(Hosts!$A:$O,MATCH(Places!$C953,Hosts!$A:$A,0),MATCH(Places!F$1,Hosts!$1:$1,0))</f>
        <v>0.9</v>
      </c>
      <c r="G953" s="67" t="str">
        <f>INDEX(Hosts!$A:$O,MATCH(Places!$C953,Hosts!$A:$A,0),MATCH(Places!G$1,Hosts!$1:$1,0))</f>
        <v>No</v>
      </c>
      <c r="H953">
        <v>15</v>
      </c>
      <c r="I953" t="str">
        <f>VLOOKUP($H953,Neighborhoods!$A:$C,2,0)</f>
        <v>Manhattan</v>
      </c>
      <c r="J953" t="str">
        <f>VLOOKUP($H953,Neighborhoods!$A:$C,3,0)</f>
        <v>East Village</v>
      </c>
      <c r="K953" t="s">
        <v>1</v>
      </c>
      <c r="L953" t="str">
        <f t="shared" si="56"/>
        <v>Yes</v>
      </c>
      <c r="M953">
        <v>3</v>
      </c>
      <c r="N953" t="str" cm="1">
        <f t="array" ref="N953">_xlfn.IFS(M953&lt;=2,"Small",M953&lt;=5,"Medium",M953&gt;5,"Large")</f>
        <v>Medium</v>
      </c>
      <c r="O953" s="50">
        <v>75</v>
      </c>
      <c r="P953" s="67">
        <f t="shared" si="57"/>
        <v>0.03</v>
      </c>
      <c r="Q953" s="52">
        <v>4.8899999999999997</v>
      </c>
      <c r="R953" s="52" t="str" cm="1">
        <f t="array" ref="R953">_xlfn.IFS(ROUND(Q953,0)=5,"Excellent",ROUND(Q953,0)=4,"Good",ROUND(Q953,0)=3,"Ok",ROUND(Q953,0)&lt;3,"Bad")</f>
        <v>Excellent</v>
      </c>
      <c r="S953">
        <v>160</v>
      </c>
      <c r="T953" t="str">
        <f t="shared" si="58"/>
        <v>Yes</v>
      </c>
      <c r="U953" s="65">
        <v>42508</v>
      </c>
      <c r="V953" s="65">
        <v>43903</v>
      </c>
      <c r="W953">
        <v>178</v>
      </c>
      <c r="X953" t="str">
        <f t="shared" si="59"/>
        <v>Active</v>
      </c>
      <c r="Y953" t="s">
        <v>15616</v>
      </c>
    </row>
    <row r="954" spans="1:25" x14ac:dyDescent="0.25">
      <c r="A954">
        <v>953</v>
      </c>
      <c r="B954" t="s">
        <v>710</v>
      </c>
      <c r="C954">
        <v>2703</v>
      </c>
      <c r="D954" t="str">
        <f>VLOOKUP($C954,Hosts!$A:$O,10,0)</f>
        <v>New York</v>
      </c>
      <c r="E954" s="67">
        <f>INDEX(Hosts!$A:$O,MATCH(Places!$C954,Hosts!$A:$A,0),MATCH(Places!E$1,Hosts!$1:$1,0))</f>
        <v>0.67</v>
      </c>
      <c r="F954" s="67">
        <f>INDEX(Hosts!$A:$O,MATCH(Places!$C954,Hosts!$A:$A,0),MATCH(Places!F$1,Hosts!$1:$1,0))</f>
        <v>0.54</v>
      </c>
      <c r="G954" s="67" t="str">
        <f>INDEX(Hosts!$A:$O,MATCH(Places!$C954,Hosts!$A:$A,0),MATCH(Places!G$1,Hosts!$1:$1,0))</f>
        <v>No</v>
      </c>
      <c r="H954">
        <v>9</v>
      </c>
      <c r="I954" t="str">
        <f>VLOOKUP($H954,Neighborhoods!$A:$C,2,0)</f>
        <v>Brooklyn</v>
      </c>
      <c r="J954" t="str">
        <f>VLOOKUP($H954,Neighborhoods!$A:$C,3,0)</f>
        <v>Crown Heights</v>
      </c>
      <c r="K954" t="s">
        <v>11822</v>
      </c>
      <c r="L954" t="str">
        <f t="shared" si="56"/>
        <v>No</v>
      </c>
      <c r="M954">
        <v>2</v>
      </c>
      <c r="N954" t="str" cm="1">
        <f t="array" ref="N954">_xlfn.IFS(M954&lt;=2,"Small",M954&lt;=5,"Medium",M954&gt;5,"Large")</f>
        <v>Small</v>
      </c>
      <c r="O954" s="50">
        <v>101</v>
      </c>
      <c r="P954" s="67">
        <f t="shared" si="57"/>
        <v>0.03</v>
      </c>
      <c r="Q954" s="52">
        <v>5</v>
      </c>
      <c r="R954" s="52" t="str" cm="1">
        <f t="array" ref="R954">_xlfn.IFS(ROUND(Q954,0)=5,"Excellent",ROUND(Q954,0)=4,"Good",ROUND(Q954,0)=3,"Ok",ROUND(Q954,0)&lt;3,"Bad")</f>
        <v>Excellent</v>
      </c>
      <c r="S954">
        <v>8</v>
      </c>
      <c r="T954" t="str">
        <f t="shared" si="58"/>
        <v>No</v>
      </c>
      <c r="U954" s="65">
        <v>43640</v>
      </c>
      <c r="V954" s="65">
        <v>43832</v>
      </c>
      <c r="W954">
        <v>89</v>
      </c>
      <c r="X954" t="str">
        <f t="shared" si="59"/>
        <v>Active</v>
      </c>
      <c r="Y954" t="s">
        <v>15615</v>
      </c>
    </row>
    <row r="955" spans="1:25" x14ac:dyDescent="0.25">
      <c r="A955">
        <v>954</v>
      </c>
      <c r="B955" t="s">
        <v>15026</v>
      </c>
      <c r="C955">
        <v>1807</v>
      </c>
      <c r="D955" t="str">
        <f>VLOOKUP($C955,Hosts!$A:$O,10,0)</f>
        <v>New York</v>
      </c>
      <c r="E955" s="67">
        <f>INDEX(Hosts!$A:$O,MATCH(Places!$C955,Hosts!$A:$A,0),MATCH(Places!E$1,Hosts!$1:$1,0))</f>
        <v>1</v>
      </c>
      <c r="F955" s="67">
        <f>INDEX(Hosts!$A:$O,MATCH(Places!$C955,Hosts!$A:$A,0),MATCH(Places!F$1,Hosts!$1:$1,0))</f>
        <v>0.88</v>
      </c>
      <c r="G955" s="67" t="str">
        <f>INDEX(Hosts!$A:$O,MATCH(Places!$C955,Hosts!$A:$A,0),MATCH(Places!G$1,Hosts!$1:$1,0))</f>
        <v>Yes</v>
      </c>
      <c r="H955">
        <v>7</v>
      </c>
      <c r="I955" t="str">
        <f>VLOOKUP($H955,Neighborhoods!$A:$C,2,0)</f>
        <v>Brooklyn</v>
      </c>
      <c r="J955" t="str">
        <f>VLOOKUP($H955,Neighborhoods!$A:$C,3,0)</f>
        <v>Bedford-Stuyvesant</v>
      </c>
      <c r="K955" t="s">
        <v>11822</v>
      </c>
      <c r="L955" t="str">
        <f t="shared" si="56"/>
        <v>No</v>
      </c>
      <c r="M955">
        <v>8</v>
      </c>
      <c r="N955" t="str" cm="1">
        <f t="array" ref="N955">_xlfn.IFS(M955&lt;=2,"Small",M955&lt;=5,"Medium",M955&gt;5,"Large")</f>
        <v>Large</v>
      </c>
      <c r="O955" s="50">
        <v>398</v>
      </c>
      <c r="P955" s="67">
        <f t="shared" si="57"/>
        <v>0.04</v>
      </c>
      <c r="Q955" s="52">
        <v>4.9000000000000004</v>
      </c>
      <c r="R955" s="52" t="str" cm="1">
        <f t="array" ref="R955">_xlfn.IFS(ROUND(Q955,0)=5,"Excellent",ROUND(Q955,0)=4,"Good",ROUND(Q955,0)=3,"Ok",ROUND(Q955,0)&lt;3,"Bad")</f>
        <v>Excellent</v>
      </c>
      <c r="S955">
        <v>49</v>
      </c>
      <c r="T955" t="str">
        <f t="shared" si="58"/>
        <v>No</v>
      </c>
      <c r="U955" s="65">
        <v>41912</v>
      </c>
      <c r="V955" s="65">
        <v>43830</v>
      </c>
      <c r="W955">
        <v>8</v>
      </c>
      <c r="X955" t="str">
        <f t="shared" si="59"/>
        <v>Active</v>
      </c>
      <c r="Y955" t="s">
        <v>15615</v>
      </c>
    </row>
    <row r="956" spans="1:25" x14ac:dyDescent="0.25">
      <c r="A956">
        <v>955</v>
      </c>
      <c r="B956" t="s">
        <v>711</v>
      </c>
      <c r="C956">
        <v>1836</v>
      </c>
      <c r="D956" t="str">
        <f>VLOOKUP($C956,Hosts!$A:$O,10,0)</f>
        <v>New York</v>
      </c>
      <c r="E956" s="67">
        <f>INDEX(Hosts!$A:$O,MATCH(Places!$C956,Hosts!$A:$A,0),MATCH(Places!E$1,Hosts!$1:$1,0))</f>
        <v>1</v>
      </c>
      <c r="F956" s="67">
        <f>INDEX(Hosts!$A:$O,MATCH(Places!$C956,Hosts!$A:$A,0),MATCH(Places!F$1,Hosts!$1:$1,0))</f>
        <v>1</v>
      </c>
      <c r="G956" s="67" t="str">
        <f>INDEX(Hosts!$A:$O,MATCH(Places!$C956,Hosts!$A:$A,0),MATCH(Places!G$1,Hosts!$1:$1,0))</f>
        <v>No</v>
      </c>
      <c r="H956">
        <v>17</v>
      </c>
      <c r="I956" t="str">
        <f>VLOOKUP($H956,Neighborhoods!$A:$C,2,0)</f>
        <v>Manhattan</v>
      </c>
      <c r="J956" t="str">
        <f>VLOOKUP($H956,Neighborhoods!$A:$C,3,0)</f>
        <v>Hell's Kitchen</v>
      </c>
      <c r="K956" t="s">
        <v>11822</v>
      </c>
      <c r="L956" t="str">
        <f t="shared" si="56"/>
        <v>No</v>
      </c>
      <c r="M956">
        <v>2</v>
      </c>
      <c r="N956" t="str" cm="1">
        <f t="array" ref="N956">_xlfn.IFS(M956&lt;=2,"Small",M956&lt;=5,"Medium",M956&gt;5,"Large")</f>
        <v>Small</v>
      </c>
      <c r="O956" s="50">
        <v>134</v>
      </c>
      <c r="P956" s="67">
        <f t="shared" si="57"/>
        <v>0.03</v>
      </c>
      <c r="Q956" s="52">
        <v>4.9000000000000004</v>
      </c>
      <c r="R956" s="52" t="str" cm="1">
        <f t="array" ref="R956">_xlfn.IFS(ROUND(Q956,0)=5,"Excellent",ROUND(Q956,0)=4,"Good",ROUND(Q956,0)=3,"Ok",ROUND(Q956,0)&lt;3,"Bad")</f>
        <v>Excellent</v>
      </c>
      <c r="S956">
        <v>41</v>
      </c>
      <c r="T956" t="str">
        <f t="shared" si="58"/>
        <v>No</v>
      </c>
      <c r="U956" s="65">
        <v>41937</v>
      </c>
      <c r="V956" s="65">
        <v>43835</v>
      </c>
      <c r="W956">
        <v>6</v>
      </c>
      <c r="X956" t="str">
        <f t="shared" si="59"/>
        <v>Active</v>
      </c>
      <c r="Y956" t="s">
        <v>15615</v>
      </c>
    </row>
    <row r="957" spans="1:25" x14ac:dyDescent="0.25">
      <c r="A957">
        <v>956</v>
      </c>
      <c r="B957" t="s">
        <v>712</v>
      </c>
      <c r="C957">
        <v>1899</v>
      </c>
      <c r="D957" t="str">
        <f>VLOOKUP($C957,Hosts!$A:$O,10,0)</f>
        <v>New York</v>
      </c>
      <c r="E957" s="67">
        <f>INDEX(Hosts!$A:$O,MATCH(Places!$C957,Hosts!$A:$A,0),MATCH(Places!E$1,Hosts!$1:$1,0))</f>
        <v>1</v>
      </c>
      <c r="F957" s="67">
        <f>INDEX(Hosts!$A:$O,MATCH(Places!$C957,Hosts!$A:$A,0),MATCH(Places!F$1,Hosts!$1:$1,0))</f>
        <v>0.85</v>
      </c>
      <c r="G957" s="67" t="str">
        <f>INDEX(Hosts!$A:$O,MATCH(Places!$C957,Hosts!$A:$A,0),MATCH(Places!G$1,Hosts!$1:$1,0))</f>
        <v>No</v>
      </c>
      <c r="H957">
        <v>18</v>
      </c>
      <c r="I957" t="str">
        <f>VLOOKUP($H957,Neighborhoods!$A:$C,2,0)</f>
        <v>Manhattan</v>
      </c>
      <c r="J957" t="str">
        <f>VLOOKUP($H957,Neighborhoods!$A:$C,3,0)</f>
        <v>Midtown</v>
      </c>
      <c r="K957" t="s">
        <v>1</v>
      </c>
      <c r="L957" t="str">
        <f t="shared" si="56"/>
        <v>Yes</v>
      </c>
      <c r="M957">
        <v>2</v>
      </c>
      <c r="N957" t="str" cm="1">
        <f t="array" ref="N957">_xlfn.IFS(M957&lt;=2,"Small",M957&lt;=5,"Medium",M957&gt;5,"Large")</f>
        <v>Small</v>
      </c>
      <c r="O957" s="50">
        <v>250</v>
      </c>
      <c r="P957" s="67">
        <f t="shared" si="57"/>
        <v>0.04</v>
      </c>
      <c r="Q957" s="52">
        <v>5</v>
      </c>
      <c r="R957" s="52" t="str" cm="1">
        <f t="array" ref="R957">_xlfn.IFS(ROUND(Q957,0)=5,"Excellent",ROUND(Q957,0)=4,"Good",ROUND(Q957,0)=3,"Ok",ROUND(Q957,0)&lt;3,"Bad")</f>
        <v>Excellent</v>
      </c>
      <c r="S957">
        <v>11</v>
      </c>
      <c r="T957" t="str">
        <f t="shared" si="58"/>
        <v>No</v>
      </c>
      <c r="U957" s="65">
        <v>43102</v>
      </c>
      <c r="V957" s="65">
        <v>43750</v>
      </c>
      <c r="W957">
        <v>178</v>
      </c>
      <c r="X957" t="str">
        <f t="shared" si="59"/>
        <v>Active</v>
      </c>
      <c r="Y957" t="s">
        <v>15615</v>
      </c>
    </row>
    <row r="958" spans="1:25" x14ac:dyDescent="0.25">
      <c r="A958">
        <v>957</v>
      </c>
      <c r="B958" t="s">
        <v>713</v>
      </c>
      <c r="C958">
        <v>817</v>
      </c>
      <c r="D958" t="str">
        <f>VLOOKUP($C958,Hosts!$A:$O,10,0)</f>
        <v>New York</v>
      </c>
      <c r="E958" s="67">
        <f>INDEX(Hosts!$A:$O,MATCH(Places!$C958,Hosts!$A:$A,0),MATCH(Places!E$1,Hosts!$1:$1,0))</f>
        <v>1</v>
      </c>
      <c r="F958" s="67">
        <f>INDEX(Hosts!$A:$O,MATCH(Places!$C958,Hosts!$A:$A,0),MATCH(Places!F$1,Hosts!$1:$1,0))</f>
        <v>0</v>
      </c>
      <c r="G958" s="67" t="str">
        <f>INDEX(Hosts!$A:$O,MATCH(Places!$C958,Hosts!$A:$A,0),MATCH(Places!G$1,Hosts!$1:$1,0))</f>
        <v>No</v>
      </c>
      <c r="H958">
        <v>20</v>
      </c>
      <c r="I958" t="str">
        <f>VLOOKUP($H958,Neighborhoods!$A:$C,2,0)</f>
        <v>Manhattan</v>
      </c>
      <c r="J958" t="str">
        <f>VLOOKUP($H958,Neighborhoods!$A:$C,3,0)</f>
        <v>Upper West Side</v>
      </c>
      <c r="K958" t="s">
        <v>11822</v>
      </c>
      <c r="L958" t="str">
        <f t="shared" si="56"/>
        <v>No</v>
      </c>
      <c r="M958">
        <v>6</v>
      </c>
      <c r="N958" t="str" cm="1">
        <f t="array" ref="N958">_xlfn.IFS(M958&lt;=2,"Small",M958&lt;=5,"Medium",M958&gt;5,"Large")</f>
        <v>Large</v>
      </c>
      <c r="O958" s="50">
        <v>257</v>
      </c>
      <c r="P958" s="67">
        <f t="shared" si="57"/>
        <v>0.04</v>
      </c>
      <c r="Q958" s="52">
        <v>5</v>
      </c>
      <c r="R958" s="52" t="str" cm="1">
        <f t="array" ref="R958">_xlfn.IFS(ROUND(Q958,0)=5,"Excellent",ROUND(Q958,0)=4,"Good",ROUND(Q958,0)=3,"Ok",ROUND(Q958,0)&lt;3,"Bad")</f>
        <v>Excellent</v>
      </c>
      <c r="S958">
        <v>11</v>
      </c>
      <c r="T958" t="str">
        <f t="shared" si="58"/>
        <v>No</v>
      </c>
      <c r="U958" s="65">
        <v>43017</v>
      </c>
      <c r="V958" s="65">
        <v>43713</v>
      </c>
      <c r="W958">
        <v>0</v>
      </c>
      <c r="X958" t="str">
        <f t="shared" si="59"/>
        <v>Inactive</v>
      </c>
      <c r="Y958" t="s">
        <v>15616</v>
      </c>
    </row>
    <row r="959" spans="1:25" x14ac:dyDescent="0.25">
      <c r="A959">
        <v>958</v>
      </c>
      <c r="B959" t="s">
        <v>714</v>
      </c>
      <c r="C959">
        <v>1218</v>
      </c>
      <c r="D959" t="str">
        <f>VLOOKUP($C959,Hosts!$A:$O,10,0)</f>
        <v>New York</v>
      </c>
      <c r="E959" s="67">
        <f>INDEX(Hosts!$A:$O,MATCH(Places!$C959,Hosts!$A:$A,0),MATCH(Places!E$1,Hosts!$1:$1,0))</f>
        <v>0.89</v>
      </c>
      <c r="F959" s="67">
        <f>INDEX(Hosts!$A:$O,MATCH(Places!$C959,Hosts!$A:$A,0),MATCH(Places!F$1,Hosts!$1:$1,0))</f>
        <v>0.95</v>
      </c>
      <c r="G959" s="67" t="str">
        <f>INDEX(Hosts!$A:$O,MATCH(Places!$C959,Hosts!$A:$A,0),MATCH(Places!G$1,Hosts!$1:$1,0))</f>
        <v>Yes</v>
      </c>
      <c r="H959">
        <v>11</v>
      </c>
      <c r="I959" t="str">
        <f>VLOOKUP($H959,Neighborhoods!$A:$C,2,0)</f>
        <v>Brooklyn</v>
      </c>
      <c r="J959" t="str">
        <f>VLOOKUP($H959,Neighborhoods!$A:$C,3,0)</f>
        <v>Greenpoint</v>
      </c>
      <c r="K959" t="s">
        <v>11822</v>
      </c>
      <c r="L959" t="str">
        <f t="shared" si="56"/>
        <v>No</v>
      </c>
      <c r="M959">
        <v>2</v>
      </c>
      <c r="N959" t="str" cm="1">
        <f t="array" ref="N959">_xlfn.IFS(M959&lt;=2,"Small",M959&lt;=5,"Medium",M959&gt;5,"Large")</f>
        <v>Small</v>
      </c>
      <c r="O959" s="50">
        <v>115</v>
      </c>
      <c r="P959" s="67">
        <f t="shared" si="57"/>
        <v>0.03</v>
      </c>
      <c r="Q959" s="52">
        <v>4.99</v>
      </c>
      <c r="R959" s="52" t="str" cm="1">
        <f t="array" ref="R959">_xlfn.IFS(ROUND(Q959,0)=5,"Excellent",ROUND(Q959,0)=4,"Good",ROUND(Q959,0)=3,"Ok",ROUND(Q959,0)&lt;3,"Bad")</f>
        <v>Excellent</v>
      </c>
      <c r="S959">
        <v>241</v>
      </c>
      <c r="T959" t="str">
        <f t="shared" si="58"/>
        <v>Yes</v>
      </c>
      <c r="U959" s="65">
        <v>41911</v>
      </c>
      <c r="V959" s="65">
        <v>44027</v>
      </c>
      <c r="W959">
        <v>132</v>
      </c>
      <c r="X959" t="str">
        <f t="shared" si="59"/>
        <v>Active</v>
      </c>
      <c r="Y959" t="s">
        <v>15615</v>
      </c>
    </row>
    <row r="960" spans="1:25" x14ac:dyDescent="0.25">
      <c r="A960">
        <v>959</v>
      </c>
      <c r="B960" t="s">
        <v>715</v>
      </c>
      <c r="C960">
        <v>1904</v>
      </c>
      <c r="D960" t="str">
        <f>VLOOKUP($C960,Hosts!$A:$O,10,0)</f>
        <v>New York</v>
      </c>
      <c r="E960" s="67">
        <f>INDEX(Hosts!$A:$O,MATCH(Places!$C960,Hosts!$A:$A,0),MATCH(Places!E$1,Hosts!$1:$1,0))</f>
        <v>1</v>
      </c>
      <c r="F960" s="67">
        <f>INDEX(Hosts!$A:$O,MATCH(Places!$C960,Hosts!$A:$A,0),MATCH(Places!F$1,Hosts!$1:$1,0))</f>
        <v>1</v>
      </c>
      <c r="G960" s="67" t="str">
        <f>INDEX(Hosts!$A:$O,MATCH(Places!$C960,Hosts!$A:$A,0),MATCH(Places!G$1,Hosts!$1:$1,0))</f>
        <v>Yes</v>
      </c>
      <c r="H960">
        <v>17</v>
      </c>
      <c r="I960" t="str">
        <f>VLOOKUP($H960,Neighborhoods!$A:$C,2,0)</f>
        <v>Manhattan</v>
      </c>
      <c r="J960" t="str">
        <f>VLOOKUP($H960,Neighborhoods!$A:$C,3,0)</f>
        <v>Hell's Kitchen</v>
      </c>
      <c r="K960" t="s">
        <v>1</v>
      </c>
      <c r="L960" t="str">
        <f t="shared" si="56"/>
        <v>Yes</v>
      </c>
      <c r="M960">
        <v>2</v>
      </c>
      <c r="N960" t="str" cm="1">
        <f t="array" ref="N960">_xlfn.IFS(M960&lt;=2,"Small",M960&lt;=5,"Medium",M960&gt;5,"Large")</f>
        <v>Small</v>
      </c>
      <c r="O960" s="50">
        <v>145</v>
      </c>
      <c r="P960" s="67">
        <f t="shared" si="57"/>
        <v>0.03</v>
      </c>
      <c r="Q960" s="52">
        <v>4.9800000000000004</v>
      </c>
      <c r="R960" s="52" t="str" cm="1">
        <f t="array" ref="R960">_xlfn.IFS(ROUND(Q960,0)=5,"Excellent",ROUND(Q960,0)=4,"Good",ROUND(Q960,0)=3,"Ok",ROUND(Q960,0)&lt;3,"Bad")</f>
        <v>Excellent</v>
      </c>
      <c r="S960">
        <v>443</v>
      </c>
      <c r="T960" t="str">
        <f t="shared" si="58"/>
        <v>Yes</v>
      </c>
      <c r="U960" s="65">
        <v>41915</v>
      </c>
      <c r="V960" s="65">
        <v>43851</v>
      </c>
      <c r="W960">
        <v>193</v>
      </c>
      <c r="X960" t="str">
        <f t="shared" si="59"/>
        <v>Active</v>
      </c>
      <c r="Y960" t="s">
        <v>15616</v>
      </c>
    </row>
    <row r="961" spans="1:25" x14ac:dyDescent="0.25">
      <c r="A961">
        <v>960</v>
      </c>
      <c r="B961" t="s">
        <v>716</v>
      </c>
      <c r="C961">
        <v>1767</v>
      </c>
      <c r="D961" t="str">
        <f>VLOOKUP($C961,Hosts!$A:$O,10,0)</f>
        <v>New York</v>
      </c>
      <c r="E961" s="67">
        <f>INDEX(Hosts!$A:$O,MATCH(Places!$C961,Hosts!$A:$A,0),MATCH(Places!E$1,Hosts!$1:$1,0))</f>
        <v>1</v>
      </c>
      <c r="F961" s="67">
        <f>INDEX(Hosts!$A:$O,MATCH(Places!$C961,Hosts!$A:$A,0),MATCH(Places!F$1,Hosts!$1:$1,0))</f>
        <v>1</v>
      </c>
      <c r="G961" s="67" t="str">
        <f>INDEX(Hosts!$A:$O,MATCH(Places!$C961,Hosts!$A:$A,0),MATCH(Places!G$1,Hosts!$1:$1,0))</f>
        <v>No</v>
      </c>
      <c r="H961">
        <v>20</v>
      </c>
      <c r="I961" t="str">
        <f>VLOOKUP($H961,Neighborhoods!$A:$C,2,0)</f>
        <v>Manhattan</v>
      </c>
      <c r="J961" t="str">
        <f>VLOOKUP($H961,Neighborhoods!$A:$C,3,0)</f>
        <v>Upper West Side</v>
      </c>
      <c r="K961" t="s">
        <v>11822</v>
      </c>
      <c r="L961" t="str">
        <f t="shared" si="56"/>
        <v>No</v>
      </c>
      <c r="M961">
        <v>4</v>
      </c>
      <c r="N961" t="str" cm="1">
        <f t="array" ref="N961">_xlfn.IFS(M961&lt;=2,"Small",M961&lt;=5,"Medium",M961&gt;5,"Large")</f>
        <v>Medium</v>
      </c>
      <c r="O961" s="50">
        <v>280</v>
      </c>
      <c r="P961" s="67">
        <f t="shared" si="57"/>
        <v>0.04</v>
      </c>
      <c r="Q961" s="52">
        <v>4.4000000000000004</v>
      </c>
      <c r="R961" s="52" t="str" cm="1">
        <f t="array" ref="R961">_xlfn.IFS(ROUND(Q961,0)=5,"Excellent",ROUND(Q961,0)=4,"Good",ROUND(Q961,0)=3,"Ok",ROUND(Q961,0)&lt;3,"Bad")</f>
        <v>Good</v>
      </c>
      <c r="S961">
        <v>5</v>
      </c>
      <c r="T961" t="str">
        <f t="shared" si="58"/>
        <v>No</v>
      </c>
      <c r="U961" s="65">
        <v>42115</v>
      </c>
      <c r="V961" s="65">
        <v>42949</v>
      </c>
      <c r="W961">
        <v>365</v>
      </c>
      <c r="X961" t="str">
        <f t="shared" si="59"/>
        <v>Active</v>
      </c>
      <c r="Y961" t="s">
        <v>15616</v>
      </c>
    </row>
    <row r="962" spans="1:25" x14ac:dyDescent="0.25">
      <c r="A962">
        <v>961</v>
      </c>
      <c r="B962" t="s">
        <v>14267</v>
      </c>
      <c r="C962">
        <v>870</v>
      </c>
      <c r="D962" t="str">
        <f>VLOOKUP($C962,Hosts!$A:$O,10,0)</f>
        <v>New York</v>
      </c>
      <c r="E962" s="67">
        <f>INDEX(Hosts!$A:$O,MATCH(Places!$C962,Hosts!$A:$A,0),MATCH(Places!E$1,Hosts!$1:$1,0))</f>
        <v>1</v>
      </c>
      <c r="F962" s="67">
        <f>INDEX(Hosts!$A:$O,MATCH(Places!$C962,Hosts!$A:$A,0),MATCH(Places!F$1,Hosts!$1:$1,0))</f>
        <v>0.75</v>
      </c>
      <c r="G962" s="67" t="str">
        <f>INDEX(Hosts!$A:$O,MATCH(Places!$C962,Hosts!$A:$A,0),MATCH(Places!G$1,Hosts!$1:$1,0))</f>
        <v>Yes</v>
      </c>
      <c r="H962">
        <v>12</v>
      </c>
      <c r="I962" t="str">
        <f>VLOOKUP($H962,Neighborhoods!$A:$C,2,0)</f>
        <v>Brooklyn</v>
      </c>
      <c r="J962" t="str">
        <f>VLOOKUP($H962,Neighborhoods!$A:$C,3,0)</f>
        <v>Williamsburg</v>
      </c>
      <c r="K962" t="s">
        <v>1</v>
      </c>
      <c r="L962" t="str">
        <f t="shared" si="56"/>
        <v>Yes</v>
      </c>
      <c r="M962">
        <v>2</v>
      </c>
      <c r="N962" t="str" cm="1">
        <f t="array" ref="N962">_xlfn.IFS(M962&lt;=2,"Small",M962&lt;=5,"Medium",M962&gt;5,"Large")</f>
        <v>Small</v>
      </c>
      <c r="O962" s="50">
        <v>75</v>
      </c>
      <c r="P962" s="67">
        <f t="shared" si="57"/>
        <v>0.03</v>
      </c>
      <c r="Q962" s="52">
        <v>4.8</v>
      </c>
      <c r="R962" s="52" t="str" cm="1">
        <f t="array" ref="R962">_xlfn.IFS(ROUND(Q962,0)=5,"Excellent",ROUND(Q962,0)=4,"Good",ROUND(Q962,0)=3,"Ok",ROUND(Q962,0)&lt;3,"Bad")</f>
        <v>Excellent</v>
      </c>
      <c r="S962">
        <v>10</v>
      </c>
      <c r="T962" t="str">
        <f t="shared" si="58"/>
        <v>No</v>
      </c>
      <c r="U962" s="65">
        <v>42253</v>
      </c>
      <c r="V962" s="65">
        <v>43786</v>
      </c>
      <c r="W962">
        <v>362</v>
      </c>
      <c r="X962" t="str">
        <f t="shared" si="59"/>
        <v>Active</v>
      </c>
      <c r="Y962" t="s">
        <v>15615</v>
      </c>
    </row>
    <row r="963" spans="1:25" x14ac:dyDescent="0.25">
      <c r="A963">
        <v>962</v>
      </c>
      <c r="B963" t="s">
        <v>13856</v>
      </c>
      <c r="C963">
        <v>1386</v>
      </c>
      <c r="D963" t="str">
        <f>VLOOKUP($C963,Hosts!$A:$O,10,0)</f>
        <v>New York</v>
      </c>
      <c r="E963" s="67">
        <f>INDEX(Hosts!$A:$O,MATCH(Places!$C963,Hosts!$A:$A,0),MATCH(Places!E$1,Hosts!$1:$1,0))</f>
        <v>1</v>
      </c>
      <c r="F963" s="67">
        <f>INDEX(Hosts!$A:$O,MATCH(Places!$C963,Hosts!$A:$A,0),MATCH(Places!F$1,Hosts!$1:$1,0))</f>
        <v>1</v>
      </c>
      <c r="G963" s="67" t="str">
        <f>INDEX(Hosts!$A:$O,MATCH(Places!$C963,Hosts!$A:$A,0),MATCH(Places!G$1,Hosts!$1:$1,0))</f>
        <v>Yes</v>
      </c>
      <c r="H963">
        <v>19</v>
      </c>
      <c r="I963" t="str">
        <f>VLOOKUP($H963,Neighborhoods!$A:$C,2,0)</f>
        <v>Manhattan</v>
      </c>
      <c r="J963" t="str">
        <f>VLOOKUP($H963,Neighborhoods!$A:$C,3,0)</f>
        <v>Upper East Side</v>
      </c>
      <c r="K963" t="s">
        <v>1</v>
      </c>
      <c r="L963" t="str">
        <f t="shared" ref="L963:L1026" si="60">IF(OR(K963="Private room",K963="Shared room"),"Yes","No")</f>
        <v>Yes</v>
      </c>
      <c r="M963">
        <v>2</v>
      </c>
      <c r="N963" t="str" cm="1">
        <f t="array" ref="N963">_xlfn.IFS(M963&lt;=2,"Small",M963&lt;=5,"Medium",M963&gt;5,"Large")</f>
        <v>Small</v>
      </c>
      <c r="O963" s="50">
        <v>50</v>
      </c>
      <c r="P963" s="67">
        <f t="shared" ref="P963:P1026" si="61">VLOOKUP(O963,$AB$1:$AC$5,2)</f>
        <v>0.03</v>
      </c>
      <c r="Q963" s="52">
        <v>4.97</v>
      </c>
      <c r="R963" s="52" t="str" cm="1">
        <f t="array" ref="R963">_xlfn.IFS(ROUND(Q963,0)=5,"Excellent",ROUND(Q963,0)=4,"Good",ROUND(Q963,0)=3,"Ok",ROUND(Q963,0)&lt;3,"Bad")</f>
        <v>Excellent</v>
      </c>
      <c r="S963">
        <v>102</v>
      </c>
      <c r="T963" t="str">
        <f t="shared" ref="T963:T1026" si="62">IF(AND(Q963&gt;=4.8,S963&gt;100),"Yes","No")</f>
        <v>Yes</v>
      </c>
      <c r="U963" s="65">
        <v>42354</v>
      </c>
      <c r="V963" s="65">
        <v>44028</v>
      </c>
      <c r="W963">
        <v>27</v>
      </c>
      <c r="X963" t="str">
        <f t="shared" ref="X963:X1026" si="63">IF(W963&lt;&gt;0,"Active","Inactive")</f>
        <v>Active</v>
      </c>
      <c r="Y963" t="s">
        <v>15616</v>
      </c>
    </row>
    <row r="964" spans="1:25" x14ac:dyDescent="0.25">
      <c r="A964">
        <v>963</v>
      </c>
      <c r="B964" t="s">
        <v>717</v>
      </c>
      <c r="C964">
        <v>435</v>
      </c>
      <c r="D964" t="str">
        <f>VLOOKUP($C964,Hosts!$A:$O,10,0)</f>
        <v>New York</v>
      </c>
      <c r="E964" s="67">
        <f>INDEX(Hosts!$A:$O,MATCH(Places!$C964,Hosts!$A:$A,0),MATCH(Places!E$1,Hosts!$1:$1,0))</f>
        <v>1</v>
      </c>
      <c r="F964" s="67">
        <f>INDEX(Hosts!$A:$O,MATCH(Places!$C964,Hosts!$A:$A,0),MATCH(Places!F$1,Hosts!$1:$1,0))</f>
        <v>0.67</v>
      </c>
      <c r="G964" s="67" t="str">
        <f>INDEX(Hosts!$A:$O,MATCH(Places!$C964,Hosts!$A:$A,0),MATCH(Places!G$1,Hosts!$1:$1,0))</f>
        <v>Yes</v>
      </c>
      <c r="H964">
        <v>12</v>
      </c>
      <c r="I964" t="str">
        <f>VLOOKUP($H964,Neighborhoods!$A:$C,2,0)</f>
        <v>Brooklyn</v>
      </c>
      <c r="J964" t="str">
        <f>VLOOKUP($H964,Neighborhoods!$A:$C,3,0)</f>
        <v>Williamsburg</v>
      </c>
      <c r="K964" t="s">
        <v>1</v>
      </c>
      <c r="L964" t="str">
        <f t="shared" si="60"/>
        <v>Yes</v>
      </c>
      <c r="M964">
        <v>1</v>
      </c>
      <c r="N964" t="str" cm="1">
        <f t="array" ref="N964">_xlfn.IFS(M964&lt;=2,"Small",M964&lt;=5,"Medium",M964&gt;5,"Large")</f>
        <v>Small</v>
      </c>
      <c r="O964" s="50">
        <v>65</v>
      </c>
      <c r="P964" s="67">
        <f t="shared" si="61"/>
        <v>0.03</v>
      </c>
      <c r="Q964" s="52">
        <v>5</v>
      </c>
      <c r="R964" s="52" t="str" cm="1">
        <f t="array" ref="R964">_xlfn.IFS(ROUND(Q964,0)=5,"Excellent",ROUND(Q964,0)=4,"Good",ROUND(Q964,0)=3,"Ok",ROUND(Q964,0)&lt;3,"Bad")</f>
        <v>Excellent</v>
      </c>
      <c r="S964">
        <v>23</v>
      </c>
      <c r="T964" t="str">
        <f t="shared" si="62"/>
        <v>No</v>
      </c>
      <c r="U964" s="65">
        <v>41933</v>
      </c>
      <c r="V964" s="65">
        <v>43843</v>
      </c>
      <c r="W964">
        <v>349</v>
      </c>
      <c r="X964" t="str">
        <f t="shared" si="63"/>
        <v>Active</v>
      </c>
      <c r="Y964" t="s">
        <v>15615</v>
      </c>
    </row>
    <row r="965" spans="1:25" x14ac:dyDescent="0.25">
      <c r="A965">
        <v>964</v>
      </c>
      <c r="B965" t="s">
        <v>718</v>
      </c>
      <c r="C965">
        <v>1905</v>
      </c>
      <c r="D965" t="str">
        <f>VLOOKUP($C965,Hosts!$A:$O,10,0)</f>
        <v>New York</v>
      </c>
      <c r="E965" s="67">
        <f>INDEX(Hosts!$A:$O,MATCH(Places!$C965,Hosts!$A:$A,0),MATCH(Places!E$1,Hosts!$1:$1,0))</f>
        <v>1</v>
      </c>
      <c r="F965" s="67">
        <f>INDEX(Hosts!$A:$O,MATCH(Places!$C965,Hosts!$A:$A,0),MATCH(Places!F$1,Hosts!$1:$1,0))</f>
        <v>0.97</v>
      </c>
      <c r="G965" s="67" t="str">
        <f>INDEX(Hosts!$A:$O,MATCH(Places!$C965,Hosts!$A:$A,0),MATCH(Places!G$1,Hosts!$1:$1,0))</f>
        <v>No</v>
      </c>
      <c r="H965">
        <v>7</v>
      </c>
      <c r="I965" t="str">
        <f>VLOOKUP($H965,Neighborhoods!$A:$C,2,0)</f>
        <v>Brooklyn</v>
      </c>
      <c r="J965" t="str">
        <f>VLOOKUP($H965,Neighborhoods!$A:$C,3,0)</f>
        <v>Bedford-Stuyvesant</v>
      </c>
      <c r="K965" t="s">
        <v>1</v>
      </c>
      <c r="L965" t="str">
        <f t="shared" si="60"/>
        <v>Yes</v>
      </c>
      <c r="M965">
        <v>3</v>
      </c>
      <c r="N965" t="str" cm="1">
        <f t="array" ref="N965">_xlfn.IFS(M965&lt;=2,"Small",M965&lt;=5,"Medium",M965&gt;5,"Large")</f>
        <v>Medium</v>
      </c>
      <c r="O965" s="50">
        <v>106</v>
      </c>
      <c r="P965" s="67">
        <f t="shared" si="61"/>
        <v>0.03</v>
      </c>
      <c r="Q965" s="52">
        <v>4.4400000000000004</v>
      </c>
      <c r="R965" s="52" t="str" cm="1">
        <f t="array" ref="R965">_xlfn.IFS(ROUND(Q965,0)=5,"Excellent",ROUND(Q965,0)=4,"Good",ROUND(Q965,0)=3,"Ok",ROUND(Q965,0)&lt;3,"Bad")</f>
        <v>Good</v>
      </c>
      <c r="S965">
        <v>402</v>
      </c>
      <c r="T965" t="str">
        <f t="shared" si="62"/>
        <v>No</v>
      </c>
      <c r="U965" s="65">
        <v>41927</v>
      </c>
      <c r="V965" s="65">
        <v>43902</v>
      </c>
      <c r="W965">
        <v>345</v>
      </c>
      <c r="X965" t="str">
        <f t="shared" si="63"/>
        <v>Active</v>
      </c>
      <c r="Y965" t="s">
        <v>15615</v>
      </c>
    </row>
    <row r="966" spans="1:25" x14ac:dyDescent="0.25">
      <c r="A966">
        <v>965</v>
      </c>
      <c r="B966" t="s">
        <v>719</v>
      </c>
      <c r="C966">
        <v>1907</v>
      </c>
      <c r="D966" t="str">
        <f>VLOOKUP($C966,Hosts!$A:$O,10,0)</f>
        <v>New York</v>
      </c>
      <c r="E966" s="67">
        <f>INDEX(Hosts!$A:$O,MATCH(Places!$C966,Hosts!$A:$A,0),MATCH(Places!E$1,Hosts!$1:$1,0))</f>
        <v>1</v>
      </c>
      <c r="F966" s="67">
        <f>INDEX(Hosts!$A:$O,MATCH(Places!$C966,Hosts!$A:$A,0),MATCH(Places!F$1,Hosts!$1:$1,0))</f>
        <v>0.86</v>
      </c>
      <c r="G966" s="67" t="str">
        <f>INDEX(Hosts!$A:$O,MATCH(Places!$C966,Hosts!$A:$A,0),MATCH(Places!G$1,Hosts!$1:$1,0))</f>
        <v>Yes</v>
      </c>
      <c r="H966">
        <v>25</v>
      </c>
      <c r="I966" t="str">
        <f>VLOOKUP($H966,Neighborhoods!$A:$C,2,0)</f>
        <v>Queens</v>
      </c>
      <c r="J966" t="str">
        <f>VLOOKUP($H966,Neighborhoods!$A:$C,3,0)</f>
        <v>Ridgewood</v>
      </c>
      <c r="K966" t="s">
        <v>1</v>
      </c>
      <c r="L966" t="str">
        <f t="shared" si="60"/>
        <v>Yes</v>
      </c>
      <c r="M966">
        <v>1</v>
      </c>
      <c r="N966" t="str" cm="1">
        <f t="array" ref="N966">_xlfn.IFS(M966&lt;=2,"Small",M966&lt;=5,"Medium",M966&gt;5,"Large")</f>
        <v>Small</v>
      </c>
      <c r="O966" s="50">
        <v>43</v>
      </c>
      <c r="P966" s="67">
        <f t="shared" si="61"/>
        <v>0.03</v>
      </c>
      <c r="Q966" s="52">
        <v>4.92</v>
      </c>
      <c r="R966" s="52" t="str" cm="1">
        <f t="array" ref="R966">_xlfn.IFS(ROUND(Q966,0)=5,"Excellent",ROUND(Q966,0)=4,"Good",ROUND(Q966,0)=3,"Ok",ROUND(Q966,0)&lt;3,"Bad")</f>
        <v>Excellent</v>
      </c>
      <c r="S966">
        <v>39</v>
      </c>
      <c r="T966" t="str">
        <f t="shared" si="62"/>
        <v>No</v>
      </c>
      <c r="U966" s="65">
        <v>42156</v>
      </c>
      <c r="V966" s="65">
        <v>43799</v>
      </c>
      <c r="W966">
        <v>269</v>
      </c>
      <c r="X966" t="str">
        <f t="shared" si="63"/>
        <v>Active</v>
      </c>
      <c r="Y966" t="s">
        <v>15615</v>
      </c>
    </row>
    <row r="967" spans="1:25" x14ac:dyDescent="0.25">
      <c r="A967">
        <v>966</v>
      </c>
      <c r="B967" t="s">
        <v>720</v>
      </c>
      <c r="C967">
        <v>1908</v>
      </c>
      <c r="D967" t="str">
        <f>VLOOKUP($C967,Hosts!$A:$O,10,0)</f>
        <v>New York</v>
      </c>
      <c r="E967" s="67">
        <f>INDEX(Hosts!$A:$O,MATCH(Places!$C967,Hosts!$A:$A,0),MATCH(Places!E$1,Hosts!$1:$1,0))</f>
        <v>0.9</v>
      </c>
      <c r="F967" s="67">
        <f>INDEX(Hosts!$A:$O,MATCH(Places!$C967,Hosts!$A:$A,0),MATCH(Places!F$1,Hosts!$1:$1,0))</f>
        <v>0.93</v>
      </c>
      <c r="G967" s="67" t="str">
        <f>INDEX(Hosts!$A:$O,MATCH(Places!$C967,Hosts!$A:$A,0),MATCH(Places!G$1,Hosts!$1:$1,0))</f>
        <v>No</v>
      </c>
      <c r="H967">
        <v>12</v>
      </c>
      <c r="I967" t="str">
        <f>VLOOKUP($H967,Neighborhoods!$A:$C,2,0)</f>
        <v>Brooklyn</v>
      </c>
      <c r="J967" t="str">
        <f>VLOOKUP($H967,Neighborhoods!$A:$C,3,0)</f>
        <v>Williamsburg</v>
      </c>
      <c r="K967" t="s">
        <v>11822</v>
      </c>
      <c r="L967" t="str">
        <f t="shared" si="60"/>
        <v>No</v>
      </c>
      <c r="M967">
        <v>4</v>
      </c>
      <c r="N967" t="str" cm="1">
        <f t="array" ref="N967">_xlfn.IFS(M967&lt;=2,"Small",M967&lt;=5,"Medium",M967&gt;5,"Large")</f>
        <v>Medium</v>
      </c>
      <c r="O967" s="50">
        <v>499</v>
      </c>
      <c r="P967" s="67">
        <f t="shared" si="61"/>
        <v>0.04</v>
      </c>
      <c r="Q967" s="52">
        <v>4.83</v>
      </c>
      <c r="R967" s="52" t="str" cm="1">
        <f t="array" ref="R967">_xlfn.IFS(ROUND(Q967,0)=5,"Excellent",ROUND(Q967,0)=4,"Good",ROUND(Q967,0)=3,"Ok",ROUND(Q967,0)&lt;3,"Bad")</f>
        <v>Excellent</v>
      </c>
      <c r="S967">
        <v>127</v>
      </c>
      <c r="T967" t="str">
        <f t="shared" si="62"/>
        <v>Yes</v>
      </c>
      <c r="U967" s="65">
        <v>41925</v>
      </c>
      <c r="V967" s="65">
        <v>44038</v>
      </c>
      <c r="W967">
        <v>350</v>
      </c>
      <c r="X967" t="str">
        <f t="shared" si="63"/>
        <v>Active</v>
      </c>
      <c r="Y967" t="s">
        <v>15616</v>
      </c>
    </row>
    <row r="968" spans="1:25" x14ac:dyDescent="0.25">
      <c r="A968">
        <v>967</v>
      </c>
      <c r="B968" t="s">
        <v>13239</v>
      </c>
      <c r="C968">
        <v>1910</v>
      </c>
      <c r="D968" t="str">
        <f>VLOOKUP($C968,Hosts!$A:$O,10,0)</f>
        <v>New York</v>
      </c>
      <c r="E968" s="67">
        <f>INDEX(Hosts!$A:$O,MATCH(Places!$C968,Hosts!$A:$A,0),MATCH(Places!E$1,Hosts!$1:$1,0))</f>
        <v>1</v>
      </c>
      <c r="F968" s="67">
        <f>INDEX(Hosts!$A:$O,MATCH(Places!$C968,Hosts!$A:$A,0),MATCH(Places!F$1,Hosts!$1:$1,0))</f>
        <v>0</v>
      </c>
      <c r="G968" s="67" t="str">
        <f>INDEX(Hosts!$A:$O,MATCH(Places!$C968,Hosts!$A:$A,0),MATCH(Places!G$1,Hosts!$1:$1,0))</f>
        <v>No</v>
      </c>
      <c r="H968">
        <v>7</v>
      </c>
      <c r="I968" t="str">
        <f>VLOOKUP($H968,Neighborhoods!$A:$C,2,0)</f>
        <v>Brooklyn</v>
      </c>
      <c r="J968" t="str">
        <f>VLOOKUP($H968,Neighborhoods!$A:$C,3,0)</f>
        <v>Bedford-Stuyvesant</v>
      </c>
      <c r="K968" t="s">
        <v>11822</v>
      </c>
      <c r="L968" t="str">
        <f t="shared" si="60"/>
        <v>No</v>
      </c>
      <c r="M968">
        <v>3</v>
      </c>
      <c r="N968" t="str" cm="1">
        <f t="array" ref="N968">_xlfn.IFS(M968&lt;=2,"Small",M968&lt;=5,"Medium",M968&gt;5,"Large")</f>
        <v>Medium</v>
      </c>
      <c r="O968" s="50">
        <v>80</v>
      </c>
      <c r="P968" s="67">
        <f t="shared" si="61"/>
        <v>0.03</v>
      </c>
      <c r="Q968" s="52">
        <v>4.82</v>
      </c>
      <c r="R968" s="52" t="str" cm="1">
        <f t="array" ref="R968">_xlfn.IFS(ROUND(Q968,0)=5,"Excellent",ROUND(Q968,0)=4,"Good",ROUND(Q968,0)=3,"Ok",ROUND(Q968,0)&lt;3,"Bad")</f>
        <v>Excellent</v>
      </c>
      <c r="S968">
        <v>131</v>
      </c>
      <c r="T968" t="str">
        <f t="shared" si="62"/>
        <v>Yes</v>
      </c>
      <c r="U968" s="65">
        <v>41941</v>
      </c>
      <c r="V968" s="65">
        <v>43472</v>
      </c>
      <c r="W968">
        <v>50</v>
      </c>
      <c r="X968" t="str">
        <f t="shared" si="63"/>
        <v>Active</v>
      </c>
      <c r="Y968" t="s">
        <v>15615</v>
      </c>
    </row>
    <row r="969" spans="1:25" x14ac:dyDescent="0.25">
      <c r="A969">
        <v>968</v>
      </c>
      <c r="B969" t="s">
        <v>721</v>
      </c>
      <c r="C969">
        <v>1914</v>
      </c>
      <c r="D969" t="str">
        <f>VLOOKUP($C969,Hosts!$A:$O,10,0)</f>
        <v>New York</v>
      </c>
      <c r="E969" s="67">
        <f>INDEX(Hosts!$A:$O,MATCH(Places!$C969,Hosts!$A:$A,0),MATCH(Places!E$1,Hosts!$1:$1,0))</f>
        <v>1</v>
      </c>
      <c r="F969" s="67">
        <f>INDEX(Hosts!$A:$O,MATCH(Places!$C969,Hosts!$A:$A,0),MATCH(Places!F$1,Hosts!$1:$1,0))</f>
        <v>1</v>
      </c>
      <c r="G969" s="67" t="str">
        <f>INDEX(Hosts!$A:$O,MATCH(Places!$C969,Hosts!$A:$A,0),MATCH(Places!G$1,Hosts!$1:$1,0))</f>
        <v>Yes</v>
      </c>
      <c r="H969">
        <v>8</v>
      </c>
      <c r="I969" t="str">
        <f>VLOOKUP($H969,Neighborhoods!$A:$C,2,0)</f>
        <v>Brooklyn</v>
      </c>
      <c r="J969" t="str">
        <f>VLOOKUP($H969,Neighborhoods!$A:$C,3,0)</f>
        <v>Bushwick</v>
      </c>
      <c r="K969" t="s">
        <v>1</v>
      </c>
      <c r="L969" t="str">
        <f t="shared" si="60"/>
        <v>Yes</v>
      </c>
      <c r="M969">
        <v>3</v>
      </c>
      <c r="N969" t="str" cm="1">
        <f t="array" ref="N969">_xlfn.IFS(M969&lt;=2,"Small",M969&lt;=5,"Medium",M969&gt;5,"Large")</f>
        <v>Medium</v>
      </c>
      <c r="O969" s="50">
        <v>75</v>
      </c>
      <c r="P969" s="67">
        <f t="shared" si="61"/>
        <v>0.03</v>
      </c>
      <c r="Q969" s="52">
        <v>4.91</v>
      </c>
      <c r="R969" s="52" t="str" cm="1">
        <f t="array" ref="R969">_xlfn.IFS(ROUND(Q969,0)=5,"Excellent",ROUND(Q969,0)=4,"Good",ROUND(Q969,0)=3,"Ok",ROUND(Q969,0)&lt;3,"Bad")</f>
        <v>Excellent</v>
      </c>
      <c r="S969">
        <v>398</v>
      </c>
      <c r="T969" t="str">
        <f t="shared" si="62"/>
        <v>Yes</v>
      </c>
      <c r="U969" s="65">
        <v>41920</v>
      </c>
      <c r="V969" s="65">
        <v>43877</v>
      </c>
      <c r="W969">
        <v>132</v>
      </c>
      <c r="X969" t="str">
        <f t="shared" si="63"/>
        <v>Active</v>
      </c>
      <c r="Y969" t="s">
        <v>15615</v>
      </c>
    </row>
    <row r="970" spans="1:25" x14ac:dyDescent="0.25">
      <c r="A970">
        <v>969</v>
      </c>
      <c r="B970" t="s">
        <v>722</v>
      </c>
      <c r="C970">
        <v>121</v>
      </c>
      <c r="D970" t="str">
        <f>VLOOKUP($C970,Hosts!$A:$O,10,0)</f>
        <v>New York</v>
      </c>
      <c r="E970" s="67">
        <f>INDEX(Hosts!$A:$O,MATCH(Places!$C970,Hosts!$A:$A,0),MATCH(Places!E$1,Hosts!$1:$1,0))</f>
        <v>1</v>
      </c>
      <c r="F970" s="67">
        <f>INDEX(Hosts!$A:$O,MATCH(Places!$C970,Hosts!$A:$A,0),MATCH(Places!F$1,Hosts!$1:$1,0))</f>
        <v>0.7</v>
      </c>
      <c r="G970" s="67" t="str">
        <f>INDEX(Hosts!$A:$O,MATCH(Places!$C970,Hosts!$A:$A,0),MATCH(Places!G$1,Hosts!$1:$1,0))</f>
        <v>Yes</v>
      </c>
      <c r="H970">
        <v>26</v>
      </c>
      <c r="I970" t="str">
        <f>VLOOKUP($H970,Neighborhoods!$A:$C,2,0)</f>
        <v>Queens</v>
      </c>
      <c r="J970" t="str">
        <f>VLOOKUP($H970,Neighborhoods!$A:$C,3,0)</f>
        <v>Sunnyside</v>
      </c>
      <c r="K970" t="s">
        <v>1</v>
      </c>
      <c r="L970" t="str">
        <f t="shared" si="60"/>
        <v>Yes</v>
      </c>
      <c r="M970">
        <v>2</v>
      </c>
      <c r="N970" t="str" cm="1">
        <f t="array" ref="N970">_xlfn.IFS(M970&lt;=2,"Small",M970&lt;=5,"Medium",M970&gt;5,"Large")</f>
        <v>Small</v>
      </c>
      <c r="O970" s="50">
        <v>50</v>
      </c>
      <c r="P970" s="67">
        <f t="shared" si="61"/>
        <v>0.03</v>
      </c>
      <c r="Q970" s="52">
        <v>4.92</v>
      </c>
      <c r="R970" s="52" t="str" cm="1">
        <f t="array" ref="R970">_xlfn.IFS(ROUND(Q970,0)=5,"Excellent",ROUND(Q970,0)=4,"Good",ROUND(Q970,0)=3,"Ok",ROUND(Q970,0)&lt;3,"Bad")</f>
        <v>Excellent</v>
      </c>
      <c r="S970">
        <v>90</v>
      </c>
      <c r="T970" t="str">
        <f t="shared" si="62"/>
        <v>No</v>
      </c>
      <c r="U970" s="65">
        <v>41911</v>
      </c>
      <c r="V970" s="65">
        <v>43882</v>
      </c>
      <c r="W970">
        <v>31</v>
      </c>
      <c r="X970" t="str">
        <f t="shared" si="63"/>
        <v>Active</v>
      </c>
      <c r="Y970" t="s">
        <v>15615</v>
      </c>
    </row>
    <row r="971" spans="1:25" x14ac:dyDescent="0.25">
      <c r="A971">
        <v>970</v>
      </c>
      <c r="B971" t="s">
        <v>723</v>
      </c>
      <c r="C971">
        <v>1916</v>
      </c>
      <c r="D971" t="str">
        <f>VLOOKUP($C971,Hosts!$A:$O,10,0)</f>
        <v>New York</v>
      </c>
      <c r="E971" s="67">
        <f>INDEX(Hosts!$A:$O,MATCH(Places!$C971,Hosts!$A:$A,0),MATCH(Places!E$1,Hosts!$1:$1,0))</f>
        <v>0.44</v>
      </c>
      <c r="F971" s="67">
        <f>INDEX(Hosts!$A:$O,MATCH(Places!$C971,Hosts!$A:$A,0),MATCH(Places!F$1,Hosts!$1:$1,0))</f>
        <v>0.97</v>
      </c>
      <c r="G971" s="67" t="str">
        <f>INDEX(Hosts!$A:$O,MATCH(Places!$C971,Hosts!$A:$A,0),MATCH(Places!G$1,Hosts!$1:$1,0))</f>
        <v>No</v>
      </c>
      <c r="H971">
        <v>7</v>
      </c>
      <c r="I971" t="str">
        <f>VLOOKUP($H971,Neighborhoods!$A:$C,2,0)</f>
        <v>Brooklyn</v>
      </c>
      <c r="J971" t="str">
        <f>VLOOKUP($H971,Neighborhoods!$A:$C,3,0)</f>
        <v>Bedford-Stuyvesant</v>
      </c>
      <c r="K971" t="s">
        <v>11822</v>
      </c>
      <c r="L971" t="str">
        <f t="shared" si="60"/>
        <v>No</v>
      </c>
      <c r="M971">
        <v>7</v>
      </c>
      <c r="N971" t="str" cm="1">
        <f t="array" ref="N971">_xlfn.IFS(M971&lt;=2,"Small",M971&lt;=5,"Medium",M971&gt;5,"Large")</f>
        <v>Large</v>
      </c>
      <c r="O971" s="50">
        <v>129</v>
      </c>
      <c r="P971" s="67">
        <f t="shared" si="61"/>
        <v>0.03</v>
      </c>
      <c r="Q971" s="52">
        <v>4.63</v>
      </c>
      <c r="R971" s="52" t="str" cm="1">
        <f t="array" ref="R971">_xlfn.IFS(ROUND(Q971,0)=5,"Excellent",ROUND(Q971,0)=4,"Good",ROUND(Q971,0)=3,"Ok",ROUND(Q971,0)&lt;3,"Bad")</f>
        <v>Excellent</v>
      </c>
      <c r="S971">
        <v>260</v>
      </c>
      <c r="T971" t="str">
        <f t="shared" si="62"/>
        <v>No</v>
      </c>
      <c r="U971" s="65">
        <v>41946</v>
      </c>
      <c r="V971" s="65">
        <v>43902</v>
      </c>
      <c r="W971">
        <v>342</v>
      </c>
      <c r="X971" t="str">
        <f t="shared" si="63"/>
        <v>Active</v>
      </c>
      <c r="Y971" t="s">
        <v>15616</v>
      </c>
    </row>
    <row r="972" spans="1:25" x14ac:dyDescent="0.25">
      <c r="A972">
        <v>971</v>
      </c>
      <c r="B972" t="s">
        <v>725</v>
      </c>
      <c r="C972">
        <v>1428</v>
      </c>
      <c r="D972" t="str">
        <f>VLOOKUP($C972,Hosts!$A:$O,10,0)</f>
        <v>New York</v>
      </c>
      <c r="E972" s="67">
        <f>INDEX(Hosts!$A:$O,MATCH(Places!$C972,Hosts!$A:$A,0),MATCH(Places!E$1,Hosts!$1:$1,0))</f>
        <v>1</v>
      </c>
      <c r="F972" s="67">
        <f>INDEX(Hosts!$A:$O,MATCH(Places!$C972,Hosts!$A:$A,0),MATCH(Places!F$1,Hosts!$1:$1,0))</f>
        <v>1</v>
      </c>
      <c r="G972" s="67" t="str">
        <f>INDEX(Hosts!$A:$O,MATCH(Places!$C972,Hosts!$A:$A,0),MATCH(Places!G$1,Hosts!$1:$1,0))</f>
        <v>Yes</v>
      </c>
      <c r="H972">
        <v>11</v>
      </c>
      <c r="I972" t="str">
        <f>VLOOKUP($H972,Neighborhoods!$A:$C,2,0)</f>
        <v>Brooklyn</v>
      </c>
      <c r="J972" t="str">
        <f>VLOOKUP($H972,Neighborhoods!$A:$C,3,0)</f>
        <v>Greenpoint</v>
      </c>
      <c r="K972" t="s">
        <v>11822</v>
      </c>
      <c r="L972" t="str">
        <f t="shared" si="60"/>
        <v>No</v>
      </c>
      <c r="M972">
        <v>4</v>
      </c>
      <c r="N972" t="str" cm="1">
        <f t="array" ref="N972">_xlfn.IFS(M972&lt;=2,"Small",M972&lt;=5,"Medium",M972&gt;5,"Large")</f>
        <v>Medium</v>
      </c>
      <c r="O972" s="50">
        <v>195</v>
      </c>
      <c r="P972" s="67">
        <f t="shared" si="61"/>
        <v>0.03</v>
      </c>
      <c r="Q972" s="52">
        <v>4.9800000000000004</v>
      </c>
      <c r="R972" s="52" t="str" cm="1">
        <f t="array" ref="R972">_xlfn.IFS(ROUND(Q972,0)=5,"Excellent",ROUND(Q972,0)=4,"Good",ROUND(Q972,0)=3,"Ok",ROUND(Q972,0)&lt;3,"Bad")</f>
        <v>Excellent</v>
      </c>
      <c r="S972">
        <v>111</v>
      </c>
      <c r="T972" t="str">
        <f t="shared" si="62"/>
        <v>Yes</v>
      </c>
      <c r="U972" s="65">
        <v>41925</v>
      </c>
      <c r="V972" s="65">
        <v>43910</v>
      </c>
      <c r="W972">
        <v>364</v>
      </c>
      <c r="X972" t="str">
        <f t="shared" si="63"/>
        <v>Active</v>
      </c>
      <c r="Y972" t="s">
        <v>15615</v>
      </c>
    </row>
    <row r="973" spans="1:25" x14ac:dyDescent="0.25">
      <c r="A973">
        <v>972</v>
      </c>
      <c r="B973" t="s">
        <v>726</v>
      </c>
      <c r="C973">
        <v>1183</v>
      </c>
      <c r="D973" t="str">
        <f>VLOOKUP($C973,Hosts!$A:$O,10,0)</f>
        <v>New York</v>
      </c>
      <c r="E973" s="67">
        <f>INDEX(Hosts!$A:$O,MATCH(Places!$C973,Hosts!$A:$A,0),MATCH(Places!E$1,Hosts!$1:$1,0))</f>
        <v>1</v>
      </c>
      <c r="F973" s="67">
        <f>INDEX(Hosts!$A:$O,MATCH(Places!$C973,Hosts!$A:$A,0),MATCH(Places!F$1,Hosts!$1:$1,0))</f>
        <v>0.88</v>
      </c>
      <c r="G973" s="67" t="str">
        <f>INDEX(Hosts!$A:$O,MATCH(Places!$C973,Hosts!$A:$A,0),MATCH(Places!G$1,Hosts!$1:$1,0))</f>
        <v>Yes</v>
      </c>
      <c r="H973">
        <v>7</v>
      </c>
      <c r="I973" t="str">
        <f>VLOOKUP($H973,Neighborhoods!$A:$C,2,0)</f>
        <v>Brooklyn</v>
      </c>
      <c r="J973" t="str">
        <f>VLOOKUP($H973,Neighborhoods!$A:$C,3,0)</f>
        <v>Bedford-Stuyvesant</v>
      </c>
      <c r="K973" t="s">
        <v>11822</v>
      </c>
      <c r="L973" t="str">
        <f t="shared" si="60"/>
        <v>No</v>
      </c>
      <c r="M973">
        <v>8</v>
      </c>
      <c r="N973" t="str" cm="1">
        <f t="array" ref="N973">_xlfn.IFS(M973&lt;=2,"Small",M973&lt;=5,"Medium",M973&gt;5,"Large")</f>
        <v>Large</v>
      </c>
      <c r="O973" s="50">
        <v>199</v>
      </c>
      <c r="P973" s="67">
        <f t="shared" si="61"/>
        <v>0.03</v>
      </c>
      <c r="Q973" s="52">
        <v>4.8099999999999996</v>
      </c>
      <c r="R973" s="52" t="str" cm="1">
        <f t="array" ref="R973">_xlfn.IFS(ROUND(Q973,0)=5,"Excellent",ROUND(Q973,0)=4,"Good",ROUND(Q973,0)=3,"Ok",ROUND(Q973,0)&lt;3,"Bad")</f>
        <v>Excellent</v>
      </c>
      <c r="S973">
        <v>251</v>
      </c>
      <c r="T973" t="str">
        <f t="shared" si="62"/>
        <v>Yes</v>
      </c>
      <c r="U973" s="65">
        <v>41958</v>
      </c>
      <c r="V973" s="65">
        <v>43899</v>
      </c>
      <c r="W973">
        <v>168</v>
      </c>
      <c r="X973" t="str">
        <f t="shared" si="63"/>
        <v>Active</v>
      </c>
      <c r="Y973" t="s">
        <v>15615</v>
      </c>
    </row>
    <row r="974" spans="1:25" x14ac:dyDescent="0.25">
      <c r="A974">
        <v>973</v>
      </c>
      <c r="B974" t="s">
        <v>727</v>
      </c>
      <c r="C974">
        <v>1905</v>
      </c>
      <c r="D974" t="str">
        <f>VLOOKUP($C974,Hosts!$A:$O,10,0)</f>
        <v>New York</v>
      </c>
      <c r="E974" s="67">
        <f>INDEX(Hosts!$A:$O,MATCH(Places!$C974,Hosts!$A:$A,0),MATCH(Places!E$1,Hosts!$1:$1,0))</f>
        <v>1</v>
      </c>
      <c r="F974" s="67">
        <f>INDEX(Hosts!$A:$O,MATCH(Places!$C974,Hosts!$A:$A,0),MATCH(Places!F$1,Hosts!$1:$1,0))</f>
        <v>0.97</v>
      </c>
      <c r="G974" s="67" t="str">
        <f>INDEX(Hosts!$A:$O,MATCH(Places!$C974,Hosts!$A:$A,0),MATCH(Places!G$1,Hosts!$1:$1,0))</f>
        <v>No</v>
      </c>
      <c r="H974">
        <v>7</v>
      </c>
      <c r="I974" t="str">
        <f>VLOOKUP($H974,Neighborhoods!$A:$C,2,0)</f>
        <v>Brooklyn</v>
      </c>
      <c r="J974" t="str">
        <f>VLOOKUP($H974,Neighborhoods!$A:$C,3,0)</f>
        <v>Bedford-Stuyvesant</v>
      </c>
      <c r="K974" t="s">
        <v>1</v>
      </c>
      <c r="L974" t="str">
        <f t="shared" si="60"/>
        <v>Yes</v>
      </c>
      <c r="M974">
        <v>3</v>
      </c>
      <c r="N974" t="str" cm="1">
        <f t="array" ref="N974">_xlfn.IFS(M974&lt;=2,"Small",M974&lt;=5,"Medium",M974&gt;5,"Large")</f>
        <v>Medium</v>
      </c>
      <c r="O974" s="50">
        <v>94</v>
      </c>
      <c r="P974" s="67">
        <f t="shared" si="61"/>
        <v>0.03</v>
      </c>
      <c r="Q974" s="52">
        <v>4.6500000000000004</v>
      </c>
      <c r="R974" s="52" t="str" cm="1">
        <f t="array" ref="R974">_xlfn.IFS(ROUND(Q974,0)=5,"Excellent",ROUND(Q974,0)=4,"Good",ROUND(Q974,0)=3,"Ok",ROUND(Q974,0)&lt;3,"Bad")</f>
        <v>Excellent</v>
      </c>
      <c r="S974">
        <v>397</v>
      </c>
      <c r="T974" t="str">
        <f t="shared" si="62"/>
        <v>No</v>
      </c>
      <c r="U974" s="65">
        <v>41920</v>
      </c>
      <c r="V974" s="65">
        <v>43906</v>
      </c>
      <c r="W974">
        <v>350</v>
      </c>
      <c r="X974" t="str">
        <f t="shared" si="63"/>
        <v>Active</v>
      </c>
      <c r="Y974" t="s">
        <v>15615</v>
      </c>
    </row>
    <row r="975" spans="1:25" x14ac:dyDescent="0.25">
      <c r="A975">
        <v>974</v>
      </c>
      <c r="B975" t="s">
        <v>728</v>
      </c>
      <c r="C975">
        <v>1918</v>
      </c>
      <c r="D975" t="str">
        <f>VLOOKUP($C975,Hosts!$A:$O,10,0)</f>
        <v>New York</v>
      </c>
      <c r="E975" s="67">
        <f>INDEX(Hosts!$A:$O,MATCH(Places!$C975,Hosts!$A:$A,0),MATCH(Places!E$1,Hosts!$1:$1,0))</f>
        <v>1</v>
      </c>
      <c r="F975" s="67">
        <f>INDEX(Hosts!$A:$O,MATCH(Places!$C975,Hosts!$A:$A,0),MATCH(Places!F$1,Hosts!$1:$1,0))</f>
        <v>0.95</v>
      </c>
      <c r="G975" s="67" t="str">
        <f>INDEX(Hosts!$A:$O,MATCH(Places!$C975,Hosts!$A:$A,0),MATCH(Places!G$1,Hosts!$1:$1,0))</f>
        <v>No</v>
      </c>
      <c r="H975">
        <v>21</v>
      </c>
      <c r="I975" t="str">
        <f>VLOOKUP($H975,Neighborhoods!$A:$C,2,0)</f>
        <v>Queens</v>
      </c>
      <c r="J975" t="str">
        <f>VLOOKUP($H975,Neighborhoods!$A:$C,3,0)</f>
        <v>Astoria</v>
      </c>
      <c r="K975" t="s">
        <v>11822</v>
      </c>
      <c r="L975" t="str">
        <f t="shared" si="60"/>
        <v>No</v>
      </c>
      <c r="M975">
        <v>3</v>
      </c>
      <c r="N975" t="str" cm="1">
        <f t="array" ref="N975">_xlfn.IFS(M975&lt;=2,"Small",M975&lt;=5,"Medium",M975&gt;5,"Large")</f>
        <v>Medium</v>
      </c>
      <c r="O975" s="50">
        <v>85</v>
      </c>
      <c r="P975" s="67">
        <f t="shared" si="61"/>
        <v>0.03</v>
      </c>
      <c r="Q975" s="52">
        <v>4.8899999999999997</v>
      </c>
      <c r="R975" s="52" t="str" cm="1">
        <f t="array" ref="R975">_xlfn.IFS(ROUND(Q975,0)=5,"Excellent",ROUND(Q975,0)=4,"Good",ROUND(Q975,0)=3,"Ok",ROUND(Q975,0)&lt;3,"Bad")</f>
        <v>Excellent</v>
      </c>
      <c r="S975">
        <v>230</v>
      </c>
      <c r="T975" t="str">
        <f t="shared" si="62"/>
        <v>Yes</v>
      </c>
      <c r="U975" s="65">
        <v>41945</v>
      </c>
      <c r="V975" s="65">
        <v>44057</v>
      </c>
      <c r="W975">
        <v>354</v>
      </c>
      <c r="X975" t="str">
        <f t="shared" si="63"/>
        <v>Active</v>
      </c>
      <c r="Y975" t="s">
        <v>15615</v>
      </c>
    </row>
    <row r="976" spans="1:25" x14ac:dyDescent="0.25">
      <c r="A976">
        <v>975</v>
      </c>
      <c r="B976" t="s">
        <v>729</v>
      </c>
      <c r="C976">
        <v>1919</v>
      </c>
      <c r="D976" t="str">
        <f>VLOOKUP($C976,Hosts!$A:$O,10,0)</f>
        <v>New York</v>
      </c>
      <c r="E976" s="67">
        <f>INDEX(Hosts!$A:$O,MATCH(Places!$C976,Hosts!$A:$A,0),MATCH(Places!E$1,Hosts!$1:$1,0))</f>
        <v>1</v>
      </c>
      <c r="F976" s="67">
        <f>INDEX(Hosts!$A:$O,MATCH(Places!$C976,Hosts!$A:$A,0),MATCH(Places!F$1,Hosts!$1:$1,0))</f>
        <v>0.99</v>
      </c>
      <c r="G976" s="67" t="str">
        <f>INDEX(Hosts!$A:$O,MATCH(Places!$C976,Hosts!$A:$A,0),MATCH(Places!G$1,Hosts!$1:$1,0))</f>
        <v>No</v>
      </c>
      <c r="H976">
        <v>20</v>
      </c>
      <c r="I976" t="str">
        <f>VLOOKUP($H976,Neighborhoods!$A:$C,2,0)</f>
        <v>Manhattan</v>
      </c>
      <c r="J976" t="str">
        <f>VLOOKUP($H976,Neighborhoods!$A:$C,3,0)</f>
        <v>Upper West Side</v>
      </c>
      <c r="K976" t="s">
        <v>1</v>
      </c>
      <c r="L976" t="str">
        <f t="shared" si="60"/>
        <v>Yes</v>
      </c>
      <c r="M976">
        <v>2</v>
      </c>
      <c r="N976" t="str" cm="1">
        <f t="array" ref="N976">_xlfn.IFS(M976&lt;=2,"Small",M976&lt;=5,"Medium",M976&gt;5,"Large")</f>
        <v>Small</v>
      </c>
      <c r="O976" s="50">
        <v>100</v>
      </c>
      <c r="P976" s="67">
        <f t="shared" si="61"/>
        <v>0.03</v>
      </c>
      <c r="Q976" s="52">
        <v>4.8099999999999996</v>
      </c>
      <c r="R976" s="52" t="str" cm="1">
        <f t="array" ref="R976">_xlfn.IFS(ROUND(Q976,0)=5,"Excellent",ROUND(Q976,0)=4,"Good",ROUND(Q976,0)=3,"Ok",ROUND(Q976,0)&lt;3,"Bad")</f>
        <v>Excellent</v>
      </c>
      <c r="S976">
        <v>362</v>
      </c>
      <c r="T976" t="str">
        <f t="shared" si="62"/>
        <v>Yes</v>
      </c>
      <c r="U976" s="65">
        <v>41946</v>
      </c>
      <c r="V976" s="65">
        <v>43905</v>
      </c>
      <c r="W976">
        <v>0</v>
      </c>
      <c r="X976" t="str">
        <f t="shared" si="63"/>
        <v>Inactive</v>
      </c>
      <c r="Y976" t="s">
        <v>15616</v>
      </c>
    </row>
    <row r="977" spans="1:25" x14ac:dyDescent="0.25">
      <c r="A977">
        <v>976</v>
      </c>
      <c r="B977" t="s">
        <v>730</v>
      </c>
      <c r="C977">
        <v>1859</v>
      </c>
      <c r="D977" t="str">
        <f>VLOOKUP($C977,Hosts!$A:$O,10,0)</f>
        <v>New York</v>
      </c>
      <c r="E977" s="67">
        <f>INDEX(Hosts!$A:$O,MATCH(Places!$C977,Hosts!$A:$A,0),MATCH(Places!E$1,Hosts!$1:$1,0))</f>
        <v>1</v>
      </c>
      <c r="F977" s="67">
        <f>INDEX(Hosts!$A:$O,MATCH(Places!$C977,Hosts!$A:$A,0),MATCH(Places!F$1,Hosts!$1:$1,0))</f>
        <v>1</v>
      </c>
      <c r="G977" s="67" t="str">
        <f>INDEX(Hosts!$A:$O,MATCH(Places!$C977,Hosts!$A:$A,0),MATCH(Places!G$1,Hosts!$1:$1,0))</f>
        <v>No</v>
      </c>
      <c r="H977">
        <v>7</v>
      </c>
      <c r="I977" t="str">
        <f>VLOOKUP($H977,Neighborhoods!$A:$C,2,0)</f>
        <v>Brooklyn</v>
      </c>
      <c r="J977" t="str">
        <f>VLOOKUP($H977,Neighborhoods!$A:$C,3,0)</f>
        <v>Bedford-Stuyvesant</v>
      </c>
      <c r="K977" t="s">
        <v>11822</v>
      </c>
      <c r="L977" t="str">
        <f t="shared" si="60"/>
        <v>No</v>
      </c>
      <c r="M977">
        <v>16</v>
      </c>
      <c r="N977" t="str" cm="1">
        <f t="array" ref="N977">_xlfn.IFS(M977&lt;=2,"Small",M977&lt;=5,"Medium",M977&gt;5,"Large")</f>
        <v>Large</v>
      </c>
      <c r="O977" s="50">
        <v>1050</v>
      </c>
      <c r="P977" s="67">
        <f t="shared" si="61"/>
        <v>7.0000000000000007E-2</v>
      </c>
      <c r="Q977" s="52">
        <v>4.66</v>
      </c>
      <c r="R977" s="52" t="str" cm="1">
        <f t="array" ref="R977">_xlfn.IFS(ROUND(Q977,0)=5,"Excellent",ROUND(Q977,0)=4,"Good",ROUND(Q977,0)=3,"Ok",ROUND(Q977,0)&lt;3,"Bad")</f>
        <v>Excellent</v>
      </c>
      <c r="S977">
        <v>132</v>
      </c>
      <c r="T977" t="str">
        <f t="shared" si="62"/>
        <v>No</v>
      </c>
      <c r="U977" s="65">
        <v>41998</v>
      </c>
      <c r="V977" s="65">
        <v>43878</v>
      </c>
      <c r="W977">
        <v>359</v>
      </c>
      <c r="X977" t="str">
        <f t="shared" si="63"/>
        <v>Active</v>
      </c>
      <c r="Y977" t="s">
        <v>15615</v>
      </c>
    </row>
    <row r="978" spans="1:25" x14ac:dyDescent="0.25">
      <c r="A978">
        <v>977</v>
      </c>
      <c r="B978" t="s">
        <v>731</v>
      </c>
      <c r="C978">
        <v>714</v>
      </c>
      <c r="D978" t="str">
        <f>VLOOKUP($C978,Hosts!$A:$O,10,0)</f>
        <v>New York</v>
      </c>
      <c r="E978" s="67">
        <f>INDEX(Hosts!$A:$O,MATCH(Places!$C978,Hosts!$A:$A,0),MATCH(Places!E$1,Hosts!$1:$1,0))</f>
        <v>1</v>
      </c>
      <c r="F978" s="67">
        <f>INDEX(Hosts!$A:$O,MATCH(Places!$C978,Hosts!$A:$A,0),MATCH(Places!F$1,Hosts!$1:$1,0))</f>
        <v>1</v>
      </c>
      <c r="G978" s="67" t="str">
        <f>INDEX(Hosts!$A:$O,MATCH(Places!$C978,Hosts!$A:$A,0),MATCH(Places!G$1,Hosts!$1:$1,0))</f>
        <v>No</v>
      </c>
      <c r="H978">
        <v>13</v>
      </c>
      <c r="I978" t="str">
        <f>VLOOKUP($H978,Neighborhoods!$A:$C,2,0)</f>
        <v>Manhattan</v>
      </c>
      <c r="J978" t="str">
        <f>VLOOKUP($H978,Neighborhoods!$A:$C,3,0)</f>
        <v>Chelsea</v>
      </c>
      <c r="K978" t="s">
        <v>11822</v>
      </c>
      <c r="L978" t="str">
        <f t="shared" si="60"/>
        <v>No</v>
      </c>
      <c r="M978">
        <v>7</v>
      </c>
      <c r="N978" t="str" cm="1">
        <f t="array" ref="N978">_xlfn.IFS(M978&lt;=2,"Small",M978&lt;=5,"Medium",M978&gt;5,"Large")</f>
        <v>Large</v>
      </c>
      <c r="O978" s="50">
        <v>406</v>
      </c>
      <c r="P978" s="67">
        <f t="shared" si="61"/>
        <v>0.04</v>
      </c>
      <c r="Q978" s="52">
        <v>4.84</v>
      </c>
      <c r="R978" s="52" t="str" cm="1">
        <f t="array" ref="R978">_xlfn.IFS(ROUND(Q978,0)=5,"Excellent",ROUND(Q978,0)=4,"Good",ROUND(Q978,0)=3,"Ok",ROUND(Q978,0)&lt;3,"Bad")</f>
        <v>Excellent</v>
      </c>
      <c r="S978">
        <v>75</v>
      </c>
      <c r="T978" t="str">
        <f t="shared" si="62"/>
        <v>No</v>
      </c>
      <c r="U978" s="65">
        <v>41925</v>
      </c>
      <c r="V978" s="65">
        <v>44011</v>
      </c>
      <c r="W978">
        <v>180</v>
      </c>
      <c r="X978" t="str">
        <f t="shared" si="63"/>
        <v>Active</v>
      </c>
      <c r="Y978" t="s">
        <v>15615</v>
      </c>
    </row>
    <row r="979" spans="1:25" x14ac:dyDescent="0.25">
      <c r="A979">
        <v>978</v>
      </c>
      <c r="B979" t="s">
        <v>732</v>
      </c>
      <c r="C979">
        <v>1924</v>
      </c>
      <c r="D979" t="str">
        <f>VLOOKUP($C979,Hosts!$A:$O,10,0)</f>
        <v>New York</v>
      </c>
      <c r="E979" s="67">
        <f>INDEX(Hosts!$A:$O,MATCH(Places!$C979,Hosts!$A:$A,0),MATCH(Places!E$1,Hosts!$1:$1,0))</f>
        <v>1</v>
      </c>
      <c r="F979" s="67">
        <f>INDEX(Hosts!$A:$O,MATCH(Places!$C979,Hosts!$A:$A,0),MATCH(Places!F$1,Hosts!$1:$1,0))</f>
        <v>0.55000000000000004</v>
      </c>
      <c r="G979" s="67" t="str">
        <f>INDEX(Hosts!$A:$O,MATCH(Places!$C979,Hosts!$A:$A,0),MATCH(Places!G$1,Hosts!$1:$1,0))</f>
        <v>Yes</v>
      </c>
      <c r="H979">
        <v>22</v>
      </c>
      <c r="I979" t="str">
        <f>VLOOKUP($H979,Neighborhoods!$A:$C,2,0)</f>
        <v>Queens</v>
      </c>
      <c r="J979" t="str">
        <f>VLOOKUP($H979,Neighborhoods!$A:$C,3,0)</f>
        <v>Flushing</v>
      </c>
      <c r="K979" t="s">
        <v>11822</v>
      </c>
      <c r="L979" t="str">
        <f t="shared" si="60"/>
        <v>No</v>
      </c>
      <c r="M979">
        <v>2</v>
      </c>
      <c r="N979" t="str" cm="1">
        <f t="array" ref="N979">_xlfn.IFS(M979&lt;=2,"Small",M979&lt;=5,"Medium",M979&gt;5,"Large")</f>
        <v>Small</v>
      </c>
      <c r="O979" s="50">
        <v>100</v>
      </c>
      <c r="P979" s="67">
        <f t="shared" si="61"/>
        <v>0.03</v>
      </c>
      <c r="Q979" s="52">
        <v>4.9400000000000004</v>
      </c>
      <c r="R979" s="52" t="str" cm="1">
        <f t="array" ref="R979">_xlfn.IFS(ROUND(Q979,0)=5,"Excellent",ROUND(Q979,0)=4,"Good",ROUND(Q979,0)=3,"Ok",ROUND(Q979,0)&lt;3,"Bad")</f>
        <v>Excellent</v>
      </c>
      <c r="S979">
        <v>16</v>
      </c>
      <c r="T979" t="str">
        <f t="shared" si="62"/>
        <v>No</v>
      </c>
      <c r="U979" s="65">
        <v>41931</v>
      </c>
      <c r="V979" s="65">
        <v>44013</v>
      </c>
      <c r="W979">
        <v>346</v>
      </c>
      <c r="X979" t="str">
        <f t="shared" si="63"/>
        <v>Active</v>
      </c>
      <c r="Y979" t="s">
        <v>15615</v>
      </c>
    </row>
    <row r="980" spans="1:25" x14ac:dyDescent="0.25">
      <c r="A980">
        <v>979</v>
      </c>
      <c r="B980" t="s">
        <v>14614</v>
      </c>
      <c r="C980">
        <v>857</v>
      </c>
      <c r="D980" t="str">
        <f>VLOOKUP($C980,Hosts!$A:$O,10,0)</f>
        <v>New York</v>
      </c>
      <c r="E980" s="67">
        <f>INDEX(Hosts!$A:$O,MATCH(Places!$C980,Hosts!$A:$A,0),MATCH(Places!E$1,Hosts!$1:$1,0))</f>
        <v>0.9</v>
      </c>
      <c r="F980" s="67">
        <f>INDEX(Hosts!$A:$O,MATCH(Places!$C980,Hosts!$A:$A,0),MATCH(Places!F$1,Hosts!$1:$1,0))</f>
        <v>0.75</v>
      </c>
      <c r="G980" s="67" t="str">
        <f>INDEX(Hosts!$A:$O,MATCH(Places!$C980,Hosts!$A:$A,0),MATCH(Places!G$1,Hosts!$1:$1,0))</f>
        <v>No</v>
      </c>
      <c r="H980">
        <v>15</v>
      </c>
      <c r="I980" t="str">
        <f>VLOOKUP($H980,Neighborhoods!$A:$C,2,0)</f>
        <v>Manhattan</v>
      </c>
      <c r="J980" t="str">
        <f>VLOOKUP($H980,Neighborhoods!$A:$C,3,0)</f>
        <v>East Village</v>
      </c>
      <c r="K980" t="s">
        <v>11822</v>
      </c>
      <c r="L980" t="str">
        <f t="shared" si="60"/>
        <v>No</v>
      </c>
      <c r="M980">
        <v>6</v>
      </c>
      <c r="N980" t="str" cm="1">
        <f t="array" ref="N980">_xlfn.IFS(M980&lt;=2,"Small",M980&lt;=5,"Medium",M980&gt;5,"Large")</f>
        <v>Large</v>
      </c>
      <c r="O980" s="50">
        <v>475</v>
      </c>
      <c r="P980" s="67">
        <f t="shared" si="61"/>
        <v>0.04</v>
      </c>
      <c r="Q980" s="52">
        <v>4.9000000000000004</v>
      </c>
      <c r="R980" s="52" t="str" cm="1">
        <f t="array" ref="R980">_xlfn.IFS(ROUND(Q980,0)=5,"Excellent",ROUND(Q980,0)=4,"Good",ROUND(Q980,0)=3,"Ok",ROUND(Q980,0)&lt;3,"Bad")</f>
        <v>Excellent</v>
      </c>
      <c r="S980">
        <v>31</v>
      </c>
      <c r="T980" t="str">
        <f t="shared" si="62"/>
        <v>No</v>
      </c>
      <c r="U980" s="65">
        <v>41960</v>
      </c>
      <c r="V980" s="65">
        <v>43686</v>
      </c>
      <c r="W980">
        <v>13</v>
      </c>
      <c r="X980" t="str">
        <f t="shared" si="63"/>
        <v>Active</v>
      </c>
      <c r="Y980" t="s">
        <v>15615</v>
      </c>
    </row>
    <row r="981" spans="1:25" x14ac:dyDescent="0.25">
      <c r="A981">
        <v>980</v>
      </c>
      <c r="B981" t="s">
        <v>733</v>
      </c>
      <c r="C981">
        <v>1926</v>
      </c>
      <c r="D981" t="str">
        <f>VLOOKUP($C981,Hosts!$A:$O,10,0)</f>
        <v>New York</v>
      </c>
      <c r="E981" s="67">
        <f>INDEX(Hosts!$A:$O,MATCH(Places!$C981,Hosts!$A:$A,0),MATCH(Places!E$1,Hosts!$1:$1,0))</f>
        <v>1</v>
      </c>
      <c r="F981" s="67">
        <f>INDEX(Hosts!$A:$O,MATCH(Places!$C981,Hosts!$A:$A,0),MATCH(Places!F$1,Hosts!$1:$1,0))</f>
        <v>1</v>
      </c>
      <c r="G981" s="67" t="str">
        <f>INDEX(Hosts!$A:$O,MATCH(Places!$C981,Hosts!$A:$A,0),MATCH(Places!G$1,Hosts!$1:$1,0))</f>
        <v>No</v>
      </c>
      <c r="H981">
        <v>8</v>
      </c>
      <c r="I981" t="str">
        <f>VLOOKUP($H981,Neighborhoods!$A:$C,2,0)</f>
        <v>Brooklyn</v>
      </c>
      <c r="J981" t="str">
        <f>VLOOKUP($H981,Neighborhoods!$A:$C,3,0)</f>
        <v>Bushwick</v>
      </c>
      <c r="K981" t="s">
        <v>11822</v>
      </c>
      <c r="L981" t="str">
        <f t="shared" si="60"/>
        <v>No</v>
      </c>
      <c r="M981">
        <v>5</v>
      </c>
      <c r="N981" t="str" cm="1">
        <f t="array" ref="N981">_xlfn.IFS(M981&lt;=2,"Small",M981&lt;=5,"Medium",M981&gt;5,"Large")</f>
        <v>Medium</v>
      </c>
      <c r="O981" s="50">
        <v>190</v>
      </c>
      <c r="P981" s="67">
        <f t="shared" si="61"/>
        <v>0.03</v>
      </c>
      <c r="Q981" s="52">
        <v>4.82</v>
      </c>
      <c r="R981" s="52" t="str" cm="1">
        <f t="array" ref="R981">_xlfn.IFS(ROUND(Q981,0)=5,"Excellent",ROUND(Q981,0)=4,"Good",ROUND(Q981,0)=3,"Ok",ROUND(Q981,0)&lt;3,"Bad")</f>
        <v>Excellent</v>
      </c>
      <c r="S981">
        <v>133</v>
      </c>
      <c r="T981" t="str">
        <f t="shared" si="62"/>
        <v>Yes</v>
      </c>
      <c r="U981" s="65">
        <v>41930</v>
      </c>
      <c r="V981" s="65">
        <v>43875</v>
      </c>
      <c r="W981">
        <v>179</v>
      </c>
      <c r="X981" t="str">
        <f t="shared" si="63"/>
        <v>Active</v>
      </c>
      <c r="Y981" t="s">
        <v>15615</v>
      </c>
    </row>
    <row r="982" spans="1:25" x14ac:dyDescent="0.25">
      <c r="A982">
        <v>981</v>
      </c>
      <c r="B982" t="s">
        <v>14030</v>
      </c>
      <c r="C982">
        <v>480</v>
      </c>
      <c r="D982" t="str">
        <f>VLOOKUP($C982,Hosts!$A:$O,10,0)</f>
        <v>New York</v>
      </c>
      <c r="E982" s="67">
        <f>INDEX(Hosts!$A:$O,MATCH(Places!$C982,Hosts!$A:$A,0),MATCH(Places!E$1,Hosts!$1:$1,0))</f>
        <v>1</v>
      </c>
      <c r="F982" s="67">
        <f>INDEX(Hosts!$A:$O,MATCH(Places!$C982,Hosts!$A:$A,0),MATCH(Places!F$1,Hosts!$1:$1,0))</f>
        <v>0.64</v>
      </c>
      <c r="G982" s="67" t="str">
        <f>INDEX(Hosts!$A:$O,MATCH(Places!$C982,Hosts!$A:$A,0),MATCH(Places!G$1,Hosts!$1:$1,0))</f>
        <v>No</v>
      </c>
      <c r="H982">
        <v>8</v>
      </c>
      <c r="I982" t="str">
        <f>VLOOKUP($H982,Neighborhoods!$A:$C,2,0)</f>
        <v>Brooklyn</v>
      </c>
      <c r="J982" t="str">
        <f>VLOOKUP($H982,Neighborhoods!$A:$C,3,0)</f>
        <v>Bushwick</v>
      </c>
      <c r="K982" t="s">
        <v>1</v>
      </c>
      <c r="L982" t="str">
        <f t="shared" si="60"/>
        <v>Yes</v>
      </c>
      <c r="M982">
        <v>2</v>
      </c>
      <c r="N982" t="str" cm="1">
        <f t="array" ref="N982">_xlfn.IFS(M982&lt;=2,"Small",M982&lt;=5,"Medium",M982&gt;5,"Large")</f>
        <v>Small</v>
      </c>
      <c r="O982" s="50">
        <v>30</v>
      </c>
      <c r="P982" s="67">
        <f t="shared" si="61"/>
        <v>0.03</v>
      </c>
      <c r="Q982" s="52">
        <v>4.3899999999999997</v>
      </c>
      <c r="R982" s="52" t="str" cm="1">
        <f t="array" ref="R982">_xlfn.IFS(ROUND(Q982,0)=5,"Excellent",ROUND(Q982,0)=4,"Good",ROUND(Q982,0)=3,"Ok",ROUND(Q982,0)&lt;3,"Bad")</f>
        <v>Good</v>
      </c>
      <c r="S982">
        <v>57</v>
      </c>
      <c r="T982" t="str">
        <f t="shared" si="62"/>
        <v>No</v>
      </c>
      <c r="U982" s="65">
        <v>41947</v>
      </c>
      <c r="V982" s="65">
        <v>43878</v>
      </c>
      <c r="W982">
        <v>2</v>
      </c>
      <c r="X982" t="str">
        <f t="shared" si="63"/>
        <v>Active</v>
      </c>
      <c r="Y982" t="s">
        <v>15615</v>
      </c>
    </row>
    <row r="983" spans="1:25" x14ac:dyDescent="0.25">
      <c r="A983">
        <v>982</v>
      </c>
      <c r="B983" t="s">
        <v>13402</v>
      </c>
      <c r="C983">
        <v>843</v>
      </c>
      <c r="D983" t="str">
        <f>VLOOKUP($C983,Hosts!$A:$O,10,0)</f>
        <v>New York</v>
      </c>
      <c r="E983" s="67">
        <f>INDEX(Hosts!$A:$O,MATCH(Places!$C983,Hosts!$A:$A,0),MATCH(Places!E$1,Hosts!$1:$1,0))</f>
        <v>1</v>
      </c>
      <c r="F983" s="67">
        <f>INDEX(Hosts!$A:$O,MATCH(Places!$C983,Hosts!$A:$A,0),MATCH(Places!F$1,Hosts!$1:$1,0))</f>
        <v>0.6</v>
      </c>
      <c r="G983" s="67" t="str">
        <f>INDEX(Hosts!$A:$O,MATCH(Places!$C983,Hosts!$A:$A,0),MATCH(Places!G$1,Hosts!$1:$1,0))</f>
        <v>Yes</v>
      </c>
      <c r="H983">
        <v>12</v>
      </c>
      <c r="I983" t="str">
        <f>VLOOKUP($H983,Neighborhoods!$A:$C,2,0)</f>
        <v>Brooklyn</v>
      </c>
      <c r="J983" t="str">
        <f>VLOOKUP($H983,Neighborhoods!$A:$C,3,0)</f>
        <v>Williamsburg</v>
      </c>
      <c r="K983" t="s">
        <v>11822</v>
      </c>
      <c r="L983" t="str">
        <f t="shared" si="60"/>
        <v>No</v>
      </c>
      <c r="M983">
        <v>4</v>
      </c>
      <c r="N983" t="str" cm="1">
        <f t="array" ref="N983">_xlfn.IFS(M983&lt;=2,"Small",M983&lt;=5,"Medium",M983&gt;5,"Large")</f>
        <v>Medium</v>
      </c>
      <c r="O983" s="50">
        <v>250</v>
      </c>
      <c r="P983" s="67">
        <f t="shared" si="61"/>
        <v>0.04</v>
      </c>
      <c r="Q983" s="52">
        <v>5</v>
      </c>
      <c r="R983" s="52" t="str" cm="1">
        <f t="array" ref="R983">_xlfn.IFS(ROUND(Q983,0)=5,"Excellent",ROUND(Q983,0)=4,"Good",ROUND(Q983,0)=3,"Ok",ROUND(Q983,0)&lt;3,"Bad")</f>
        <v>Excellent</v>
      </c>
      <c r="S983">
        <v>43</v>
      </c>
      <c r="T983" t="str">
        <f t="shared" si="62"/>
        <v>No</v>
      </c>
      <c r="U983" s="65">
        <v>42005</v>
      </c>
      <c r="V983" s="65">
        <v>43832</v>
      </c>
      <c r="W983">
        <v>4</v>
      </c>
      <c r="X983" t="str">
        <f t="shared" si="63"/>
        <v>Active</v>
      </c>
      <c r="Y983" t="s">
        <v>15615</v>
      </c>
    </row>
    <row r="984" spans="1:25" x14ac:dyDescent="0.25">
      <c r="A984">
        <v>983</v>
      </c>
      <c r="B984" t="s">
        <v>734</v>
      </c>
      <c r="C984">
        <v>776</v>
      </c>
      <c r="D984" t="str">
        <f>VLOOKUP($C984,Hosts!$A:$O,10,0)</f>
        <v>New York</v>
      </c>
      <c r="E984" s="67">
        <f>INDEX(Hosts!$A:$O,MATCH(Places!$C984,Hosts!$A:$A,0),MATCH(Places!E$1,Hosts!$1:$1,0))</f>
        <v>1</v>
      </c>
      <c r="F984" s="67">
        <f>INDEX(Hosts!$A:$O,MATCH(Places!$C984,Hosts!$A:$A,0),MATCH(Places!F$1,Hosts!$1:$1,0))</f>
        <v>0.5</v>
      </c>
      <c r="G984" s="67" t="str">
        <f>INDEX(Hosts!$A:$O,MATCH(Places!$C984,Hosts!$A:$A,0),MATCH(Places!G$1,Hosts!$1:$1,0))</f>
        <v>No</v>
      </c>
      <c r="H984">
        <v>21</v>
      </c>
      <c r="I984" t="str">
        <f>VLOOKUP($H984,Neighborhoods!$A:$C,2,0)</f>
        <v>Queens</v>
      </c>
      <c r="J984" t="str">
        <f>VLOOKUP($H984,Neighborhoods!$A:$C,3,0)</f>
        <v>Astoria</v>
      </c>
      <c r="K984" t="s">
        <v>1</v>
      </c>
      <c r="L984" t="str">
        <f t="shared" si="60"/>
        <v>Yes</v>
      </c>
      <c r="M984">
        <v>1</v>
      </c>
      <c r="N984" t="str" cm="1">
        <f t="array" ref="N984">_xlfn.IFS(M984&lt;=2,"Small",M984&lt;=5,"Medium",M984&gt;5,"Large")</f>
        <v>Small</v>
      </c>
      <c r="O984" s="50">
        <v>39</v>
      </c>
      <c r="P984" s="67">
        <f t="shared" si="61"/>
        <v>0.03</v>
      </c>
      <c r="Q984" s="52">
        <v>4.67</v>
      </c>
      <c r="R984" s="52" t="str" cm="1">
        <f t="array" ref="R984">_xlfn.IFS(ROUND(Q984,0)=5,"Excellent",ROUND(Q984,0)=4,"Good",ROUND(Q984,0)=3,"Ok",ROUND(Q984,0)&lt;3,"Bad")</f>
        <v>Excellent</v>
      </c>
      <c r="S984">
        <v>6</v>
      </c>
      <c r="T984" t="str">
        <f t="shared" si="62"/>
        <v>No</v>
      </c>
      <c r="U984" s="65">
        <v>42187</v>
      </c>
      <c r="V984" s="65">
        <v>43861</v>
      </c>
      <c r="W984">
        <v>364</v>
      </c>
      <c r="X984" t="str">
        <f t="shared" si="63"/>
        <v>Active</v>
      </c>
      <c r="Y984" t="s">
        <v>15615</v>
      </c>
    </row>
    <row r="985" spans="1:25" x14ac:dyDescent="0.25">
      <c r="A985">
        <v>984</v>
      </c>
      <c r="B985" t="s">
        <v>13438</v>
      </c>
      <c r="C985">
        <v>776</v>
      </c>
      <c r="D985" t="str">
        <f>VLOOKUP($C985,Hosts!$A:$O,10,0)</f>
        <v>New York</v>
      </c>
      <c r="E985" s="67">
        <f>INDEX(Hosts!$A:$O,MATCH(Places!$C985,Hosts!$A:$A,0),MATCH(Places!E$1,Hosts!$1:$1,0))</f>
        <v>1</v>
      </c>
      <c r="F985" s="67">
        <f>INDEX(Hosts!$A:$O,MATCH(Places!$C985,Hosts!$A:$A,0),MATCH(Places!F$1,Hosts!$1:$1,0))</f>
        <v>0.5</v>
      </c>
      <c r="G985" s="67" t="str">
        <f>INDEX(Hosts!$A:$O,MATCH(Places!$C985,Hosts!$A:$A,0),MATCH(Places!G$1,Hosts!$1:$1,0))</f>
        <v>No</v>
      </c>
      <c r="H985">
        <v>21</v>
      </c>
      <c r="I985" t="str">
        <f>VLOOKUP($H985,Neighborhoods!$A:$C,2,0)</f>
        <v>Queens</v>
      </c>
      <c r="J985" t="str">
        <f>VLOOKUP($H985,Neighborhoods!$A:$C,3,0)</f>
        <v>Astoria</v>
      </c>
      <c r="K985" t="s">
        <v>1</v>
      </c>
      <c r="L985" t="str">
        <f t="shared" si="60"/>
        <v>Yes</v>
      </c>
      <c r="M985">
        <v>1</v>
      </c>
      <c r="N985" t="str" cm="1">
        <f t="array" ref="N985">_xlfn.IFS(M985&lt;=2,"Small",M985&lt;=5,"Medium",M985&gt;5,"Large")</f>
        <v>Small</v>
      </c>
      <c r="O985" s="50">
        <v>40</v>
      </c>
      <c r="P985" s="67">
        <f t="shared" si="61"/>
        <v>0.03</v>
      </c>
      <c r="Q985" s="52">
        <v>4.8</v>
      </c>
      <c r="R985" s="52" t="str" cm="1">
        <f t="array" ref="R985">_xlfn.IFS(ROUND(Q985,0)=5,"Excellent",ROUND(Q985,0)=4,"Good",ROUND(Q985,0)=3,"Ok",ROUND(Q985,0)&lt;3,"Bad")</f>
        <v>Excellent</v>
      </c>
      <c r="S985">
        <v>15</v>
      </c>
      <c r="T985" t="str">
        <f t="shared" si="62"/>
        <v>No</v>
      </c>
      <c r="U985" s="65">
        <v>42170</v>
      </c>
      <c r="V985" s="65">
        <v>43905</v>
      </c>
      <c r="W985">
        <v>364</v>
      </c>
      <c r="X985" t="str">
        <f t="shared" si="63"/>
        <v>Active</v>
      </c>
      <c r="Y985" t="s">
        <v>15615</v>
      </c>
    </row>
    <row r="986" spans="1:25" x14ac:dyDescent="0.25">
      <c r="A986">
        <v>985</v>
      </c>
      <c r="B986" t="s">
        <v>735</v>
      </c>
      <c r="C986">
        <v>1930</v>
      </c>
      <c r="D986" t="str">
        <f>VLOOKUP($C986,Hosts!$A:$O,10,0)</f>
        <v>New York</v>
      </c>
      <c r="E986" s="67">
        <f>INDEX(Hosts!$A:$O,MATCH(Places!$C986,Hosts!$A:$A,0),MATCH(Places!E$1,Hosts!$1:$1,0))</f>
        <v>1</v>
      </c>
      <c r="F986" s="67">
        <f>INDEX(Hosts!$A:$O,MATCH(Places!$C986,Hosts!$A:$A,0),MATCH(Places!F$1,Hosts!$1:$1,0))</f>
        <v>1</v>
      </c>
      <c r="G986" s="67" t="str">
        <f>INDEX(Hosts!$A:$O,MATCH(Places!$C986,Hosts!$A:$A,0),MATCH(Places!G$1,Hosts!$1:$1,0))</f>
        <v>Yes</v>
      </c>
      <c r="H986">
        <v>14</v>
      </c>
      <c r="I986" t="str">
        <f>VLOOKUP($H986,Neighborhoods!$A:$C,2,0)</f>
        <v>Manhattan</v>
      </c>
      <c r="J986" t="str">
        <f>VLOOKUP($H986,Neighborhoods!$A:$C,3,0)</f>
        <v>East Harlem</v>
      </c>
      <c r="K986" t="s">
        <v>1</v>
      </c>
      <c r="L986" t="str">
        <f t="shared" si="60"/>
        <v>Yes</v>
      </c>
      <c r="M986">
        <v>2</v>
      </c>
      <c r="N986" t="str" cm="1">
        <f t="array" ref="N986">_xlfn.IFS(M986&lt;=2,"Small",M986&lt;=5,"Medium",M986&gt;5,"Large")</f>
        <v>Small</v>
      </c>
      <c r="O986" s="50">
        <v>100</v>
      </c>
      <c r="P986" s="67">
        <f t="shared" si="61"/>
        <v>0.03</v>
      </c>
      <c r="Q986" s="52">
        <v>4.8899999999999997</v>
      </c>
      <c r="R986" s="52" t="str" cm="1">
        <f t="array" ref="R986">_xlfn.IFS(ROUND(Q986,0)=5,"Excellent",ROUND(Q986,0)=4,"Good",ROUND(Q986,0)=3,"Ok",ROUND(Q986,0)&lt;3,"Bad")</f>
        <v>Excellent</v>
      </c>
      <c r="S986">
        <v>167</v>
      </c>
      <c r="T986" t="str">
        <f t="shared" si="62"/>
        <v>Yes</v>
      </c>
      <c r="U986" s="65">
        <v>41941</v>
      </c>
      <c r="V986" s="65">
        <v>43822</v>
      </c>
      <c r="W986">
        <v>200</v>
      </c>
      <c r="X986" t="str">
        <f t="shared" si="63"/>
        <v>Active</v>
      </c>
      <c r="Y986" t="s">
        <v>15615</v>
      </c>
    </row>
    <row r="987" spans="1:25" x14ac:dyDescent="0.25">
      <c r="A987">
        <v>986</v>
      </c>
      <c r="B987" t="s">
        <v>736</v>
      </c>
      <c r="C987">
        <v>1931</v>
      </c>
      <c r="D987" t="str">
        <f>VLOOKUP($C987,Hosts!$A:$O,10,0)</f>
        <v>New York</v>
      </c>
      <c r="E987" s="67">
        <f>INDEX(Hosts!$A:$O,MATCH(Places!$C987,Hosts!$A:$A,0),MATCH(Places!E$1,Hosts!$1:$1,0))</f>
        <v>1</v>
      </c>
      <c r="F987" s="67">
        <f>INDEX(Hosts!$A:$O,MATCH(Places!$C987,Hosts!$A:$A,0),MATCH(Places!F$1,Hosts!$1:$1,0))</f>
        <v>0.89</v>
      </c>
      <c r="G987" s="67" t="str">
        <f>INDEX(Hosts!$A:$O,MATCH(Places!$C987,Hosts!$A:$A,0),MATCH(Places!G$1,Hosts!$1:$1,0))</f>
        <v>Yes</v>
      </c>
      <c r="H987">
        <v>21</v>
      </c>
      <c r="I987" t="str">
        <f>VLOOKUP($H987,Neighborhoods!$A:$C,2,0)</f>
        <v>Queens</v>
      </c>
      <c r="J987" t="str">
        <f>VLOOKUP($H987,Neighborhoods!$A:$C,3,0)</f>
        <v>Astoria</v>
      </c>
      <c r="K987" t="s">
        <v>11822</v>
      </c>
      <c r="L987" t="str">
        <f t="shared" si="60"/>
        <v>No</v>
      </c>
      <c r="M987">
        <v>4</v>
      </c>
      <c r="N987" t="str" cm="1">
        <f t="array" ref="N987">_xlfn.IFS(M987&lt;=2,"Small",M987&lt;=5,"Medium",M987&gt;5,"Large")</f>
        <v>Medium</v>
      </c>
      <c r="O987" s="50">
        <v>129</v>
      </c>
      <c r="P987" s="67">
        <f t="shared" si="61"/>
        <v>0.03</v>
      </c>
      <c r="Q987" s="52">
        <v>4.99</v>
      </c>
      <c r="R987" s="52" t="str" cm="1">
        <f t="array" ref="R987">_xlfn.IFS(ROUND(Q987,0)=5,"Excellent",ROUND(Q987,0)=4,"Good",ROUND(Q987,0)=3,"Ok",ROUND(Q987,0)&lt;3,"Bad")</f>
        <v>Excellent</v>
      </c>
      <c r="S987">
        <v>112</v>
      </c>
      <c r="T987" t="str">
        <f t="shared" si="62"/>
        <v>Yes</v>
      </c>
      <c r="U987" s="65">
        <v>41926</v>
      </c>
      <c r="V987" s="65">
        <v>43269</v>
      </c>
      <c r="W987">
        <v>1</v>
      </c>
      <c r="X987" t="str">
        <f t="shared" si="63"/>
        <v>Active</v>
      </c>
      <c r="Y987" t="s">
        <v>15615</v>
      </c>
    </row>
    <row r="988" spans="1:25" x14ac:dyDescent="0.25">
      <c r="A988">
        <v>987</v>
      </c>
      <c r="B988" t="s">
        <v>737</v>
      </c>
      <c r="C988">
        <v>126</v>
      </c>
      <c r="D988" t="str">
        <f>VLOOKUP($C988,Hosts!$A:$O,10,0)</f>
        <v>New York</v>
      </c>
      <c r="E988" s="67">
        <f>INDEX(Hosts!$A:$O,MATCH(Places!$C988,Hosts!$A:$A,0),MATCH(Places!E$1,Hosts!$1:$1,0))</f>
        <v>0.82</v>
      </c>
      <c r="F988" s="67">
        <f>INDEX(Hosts!$A:$O,MATCH(Places!$C988,Hosts!$A:$A,0),MATCH(Places!F$1,Hosts!$1:$1,0))</f>
        <v>1</v>
      </c>
      <c r="G988" s="67" t="str">
        <f>INDEX(Hosts!$A:$O,MATCH(Places!$C988,Hosts!$A:$A,0),MATCH(Places!G$1,Hosts!$1:$1,0))</f>
        <v>No</v>
      </c>
      <c r="H988">
        <v>11</v>
      </c>
      <c r="I988" t="str">
        <f>VLOOKUP($H988,Neighborhoods!$A:$C,2,0)</f>
        <v>Brooklyn</v>
      </c>
      <c r="J988" t="str">
        <f>VLOOKUP($H988,Neighborhoods!$A:$C,3,0)</f>
        <v>Greenpoint</v>
      </c>
      <c r="K988" t="s">
        <v>11822</v>
      </c>
      <c r="L988" t="str">
        <f t="shared" si="60"/>
        <v>No</v>
      </c>
      <c r="M988">
        <v>4</v>
      </c>
      <c r="N988" t="str" cm="1">
        <f t="array" ref="N988">_xlfn.IFS(M988&lt;=2,"Small",M988&lt;=5,"Medium",M988&gt;5,"Large")</f>
        <v>Medium</v>
      </c>
      <c r="O988" s="50">
        <v>154</v>
      </c>
      <c r="P988" s="67">
        <f t="shared" si="61"/>
        <v>0.03</v>
      </c>
      <c r="Q988" s="52">
        <v>4.8600000000000003</v>
      </c>
      <c r="R988" s="52" t="str" cm="1">
        <f t="array" ref="R988">_xlfn.IFS(ROUND(Q988,0)=5,"Excellent",ROUND(Q988,0)=4,"Good",ROUND(Q988,0)=3,"Ok",ROUND(Q988,0)&lt;3,"Bad")</f>
        <v>Excellent</v>
      </c>
      <c r="S988">
        <v>7</v>
      </c>
      <c r="T988" t="str">
        <f t="shared" si="62"/>
        <v>No</v>
      </c>
      <c r="U988" s="65">
        <v>41997</v>
      </c>
      <c r="V988" s="65">
        <v>42598</v>
      </c>
      <c r="W988">
        <v>0</v>
      </c>
      <c r="X988" t="str">
        <f t="shared" si="63"/>
        <v>Inactive</v>
      </c>
      <c r="Y988" t="s">
        <v>15616</v>
      </c>
    </row>
    <row r="989" spans="1:25" x14ac:dyDescent="0.25">
      <c r="A989">
        <v>988</v>
      </c>
      <c r="B989" t="s">
        <v>738</v>
      </c>
      <c r="C989">
        <v>1932</v>
      </c>
      <c r="D989" t="str">
        <f>VLOOKUP($C989,Hosts!$A:$O,10,0)</f>
        <v>New York</v>
      </c>
      <c r="E989" s="67">
        <f>INDEX(Hosts!$A:$O,MATCH(Places!$C989,Hosts!$A:$A,0),MATCH(Places!E$1,Hosts!$1:$1,0))</f>
        <v>0</v>
      </c>
      <c r="F989" s="67">
        <f>INDEX(Hosts!$A:$O,MATCH(Places!$C989,Hosts!$A:$A,0),MATCH(Places!F$1,Hosts!$1:$1,0))</f>
        <v>0.43</v>
      </c>
      <c r="G989" s="67" t="str">
        <f>INDEX(Hosts!$A:$O,MATCH(Places!$C989,Hosts!$A:$A,0),MATCH(Places!G$1,Hosts!$1:$1,0))</f>
        <v>No</v>
      </c>
      <c r="H989">
        <v>25</v>
      </c>
      <c r="I989" t="str">
        <f>VLOOKUP($H989,Neighborhoods!$A:$C,2,0)</f>
        <v>Queens</v>
      </c>
      <c r="J989" t="str">
        <f>VLOOKUP($H989,Neighborhoods!$A:$C,3,0)</f>
        <v>Ridgewood</v>
      </c>
      <c r="K989" t="s">
        <v>1</v>
      </c>
      <c r="L989" t="str">
        <f t="shared" si="60"/>
        <v>Yes</v>
      </c>
      <c r="M989">
        <v>2</v>
      </c>
      <c r="N989" t="str" cm="1">
        <f t="array" ref="N989">_xlfn.IFS(M989&lt;=2,"Small",M989&lt;=5,"Medium",M989&gt;5,"Large")</f>
        <v>Small</v>
      </c>
      <c r="O989" s="50">
        <v>49</v>
      </c>
      <c r="P989" s="67">
        <f t="shared" si="61"/>
        <v>0.03</v>
      </c>
      <c r="Q989" s="52">
        <v>4.97</v>
      </c>
      <c r="R989" s="52" t="str" cm="1">
        <f t="array" ref="R989">_xlfn.IFS(ROUND(Q989,0)=5,"Excellent",ROUND(Q989,0)=4,"Good",ROUND(Q989,0)=3,"Ok",ROUND(Q989,0)&lt;3,"Bad")</f>
        <v>Excellent</v>
      </c>
      <c r="S989">
        <v>39</v>
      </c>
      <c r="T989" t="str">
        <f t="shared" si="62"/>
        <v>No</v>
      </c>
      <c r="U989" s="65">
        <v>42141</v>
      </c>
      <c r="V989" s="65">
        <v>43951</v>
      </c>
      <c r="W989">
        <v>365</v>
      </c>
      <c r="X989" t="str">
        <f t="shared" si="63"/>
        <v>Active</v>
      </c>
      <c r="Y989" t="s">
        <v>15615</v>
      </c>
    </row>
    <row r="990" spans="1:25" x14ac:dyDescent="0.25">
      <c r="A990">
        <v>989</v>
      </c>
      <c r="B990" t="s">
        <v>739</v>
      </c>
      <c r="C990">
        <v>1927</v>
      </c>
      <c r="D990" t="str">
        <f>VLOOKUP($C990,Hosts!$A:$O,10,0)</f>
        <v>New York</v>
      </c>
      <c r="E990" s="67">
        <f>INDEX(Hosts!$A:$O,MATCH(Places!$C990,Hosts!$A:$A,0),MATCH(Places!E$1,Hosts!$1:$1,0))</f>
        <v>1</v>
      </c>
      <c r="F990" s="67">
        <f>INDEX(Hosts!$A:$O,MATCH(Places!$C990,Hosts!$A:$A,0),MATCH(Places!F$1,Hosts!$1:$1,0))</f>
        <v>1</v>
      </c>
      <c r="G990" s="67" t="str">
        <f>INDEX(Hosts!$A:$O,MATCH(Places!$C990,Hosts!$A:$A,0),MATCH(Places!G$1,Hosts!$1:$1,0))</f>
        <v>No</v>
      </c>
      <c r="H990">
        <v>14</v>
      </c>
      <c r="I990" t="str">
        <f>VLOOKUP($H990,Neighborhoods!$A:$C,2,0)</f>
        <v>Manhattan</v>
      </c>
      <c r="J990" t="str">
        <f>VLOOKUP($H990,Neighborhoods!$A:$C,3,0)</f>
        <v>East Harlem</v>
      </c>
      <c r="K990" t="s">
        <v>11822</v>
      </c>
      <c r="L990" t="str">
        <f t="shared" si="60"/>
        <v>No</v>
      </c>
      <c r="M990">
        <v>6</v>
      </c>
      <c r="N990" t="str" cm="1">
        <f t="array" ref="N990">_xlfn.IFS(M990&lt;=2,"Small",M990&lt;=5,"Medium",M990&gt;5,"Large")</f>
        <v>Large</v>
      </c>
      <c r="O990" s="50">
        <v>150</v>
      </c>
      <c r="P990" s="67">
        <f t="shared" si="61"/>
        <v>0.03</v>
      </c>
      <c r="Q990" s="52">
        <v>4.74</v>
      </c>
      <c r="R990" s="52" t="str" cm="1">
        <f t="array" ref="R990">_xlfn.IFS(ROUND(Q990,0)=5,"Excellent",ROUND(Q990,0)=4,"Good",ROUND(Q990,0)=3,"Ok",ROUND(Q990,0)&lt;3,"Bad")</f>
        <v>Excellent</v>
      </c>
      <c r="S990">
        <v>185</v>
      </c>
      <c r="T990" t="str">
        <f t="shared" si="62"/>
        <v>No</v>
      </c>
      <c r="U990" s="65">
        <v>41946</v>
      </c>
      <c r="V990" s="65">
        <v>43901</v>
      </c>
      <c r="W990">
        <v>347</v>
      </c>
      <c r="X990" t="str">
        <f t="shared" si="63"/>
        <v>Active</v>
      </c>
      <c r="Y990" t="s">
        <v>15616</v>
      </c>
    </row>
    <row r="991" spans="1:25" x14ac:dyDescent="0.25">
      <c r="A991">
        <v>990</v>
      </c>
      <c r="B991" t="s">
        <v>740</v>
      </c>
      <c r="C991">
        <v>1422</v>
      </c>
      <c r="D991" t="str">
        <f>VLOOKUP($C991,Hosts!$A:$O,10,0)</f>
        <v>New York</v>
      </c>
      <c r="E991" s="67">
        <f>INDEX(Hosts!$A:$O,MATCH(Places!$C991,Hosts!$A:$A,0),MATCH(Places!E$1,Hosts!$1:$1,0))</f>
        <v>0.9</v>
      </c>
      <c r="F991" s="67">
        <f>INDEX(Hosts!$A:$O,MATCH(Places!$C991,Hosts!$A:$A,0),MATCH(Places!F$1,Hosts!$1:$1,0))</f>
        <v>0.73</v>
      </c>
      <c r="G991" s="67" t="str">
        <f>INDEX(Hosts!$A:$O,MATCH(Places!$C991,Hosts!$A:$A,0),MATCH(Places!G$1,Hosts!$1:$1,0))</f>
        <v>Yes</v>
      </c>
      <c r="H991">
        <v>16</v>
      </c>
      <c r="I991" t="str">
        <f>VLOOKUP($H991,Neighborhoods!$A:$C,2,0)</f>
        <v>Manhattan</v>
      </c>
      <c r="J991" t="str">
        <f>VLOOKUP($H991,Neighborhoods!$A:$C,3,0)</f>
        <v>Harlem</v>
      </c>
      <c r="K991" t="s">
        <v>11822</v>
      </c>
      <c r="L991" t="str">
        <f t="shared" si="60"/>
        <v>No</v>
      </c>
      <c r="M991">
        <v>12</v>
      </c>
      <c r="N991" t="str" cm="1">
        <f t="array" ref="N991">_xlfn.IFS(M991&lt;=2,"Small",M991&lt;=5,"Medium",M991&gt;5,"Large")</f>
        <v>Large</v>
      </c>
      <c r="O991" s="50">
        <v>1000</v>
      </c>
      <c r="P991" s="67">
        <f t="shared" si="61"/>
        <v>7.0000000000000007E-2</v>
      </c>
      <c r="Q991" s="52">
        <v>4.92</v>
      </c>
      <c r="R991" s="52" t="str" cm="1">
        <f t="array" ref="R991">_xlfn.IFS(ROUND(Q991,0)=5,"Excellent",ROUND(Q991,0)=4,"Good",ROUND(Q991,0)=3,"Ok",ROUND(Q991,0)&lt;3,"Bad")</f>
        <v>Excellent</v>
      </c>
      <c r="S991">
        <v>52</v>
      </c>
      <c r="T991" t="str">
        <f t="shared" si="62"/>
        <v>No</v>
      </c>
      <c r="U991" s="65">
        <v>42078</v>
      </c>
      <c r="V991" s="65">
        <v>43906</v>
      </c>
      <c r="W991">
        <v>244</v>
      </c>
      <c r="X991" t="str">
        <f t="shared" si="63"/>
        <v>Active</v>
      </c>
      <c r="Y991" t="s">
        <v>15616</v>
      </c>
    </row>
    <row r="992" spans="1:25" x14ac:dyDescent="0.25">
      <c r="A992">
        <v>991</v>
      </c>
      <c r="B992" t="s">
        <v>15420</v>
      </c>
      <c r="C992">
        <v>713</v>
      </c>
      <c r="D992" t="str">
        <f>VLOOKUP($C992,Hosts!$A:$O,10,0)</f>
        <v>New York</v>
      </c>
      <c r="E992" s="67">
        <f>INDEX(Hosts!$A:$O,MATCH(Places!$C992,Hosts!$A:$A,0),MATCH(Places!E$1,Hosts!$1:$1,0))</f>
        <v>1</v>
      </c>
      <c r="F992" s="67">
        <f>INDEX(Hosts!$A:$O,MATCH(Places!$C992,Hosts!$A:$A,0),MATCH(Places!F$1,Hosts!$1:$1,0))</f>
        <v>1</v>
      </c>
      <c r="G992" s="67" t="str">
        <f>INDEX(Hosts!$A:$O,MATCH(Places!$C992,Hosts!$A:$A,0),MATCH(Places!G$1,Hosts!$1:$1,0))</f>
        <v>Yes</v>
      </c>
      <c r="H992">
        <v>16</v>
      </c>
      <c r="I992" t="str">
        <f>VLOOKUP($H992,Neighborhoods!$A:$C,2,0)</f>
        <v>Manhattan</v>
      </c>
      <c r="J992" t="str">
        <f>VLOOKUP($H992,Neighborhoods!$A:$C,3,0)</f>
        <v>Harlem</v>
      </c>
      <c r="K992" t="s">
        <v>11822</v>
      </c>
      <c r="L992" t="str">
        <f t="shared" si="60"/>
        <v>No</v>
      </c>
      <c r="M992">
        <v>10</v>
      </c>
      <c r="N992" t="str" cm="1">
        <f t="array" ref="N992">_xlfn.IFS(M992&lt;=2,"Small",M992&lt;=5,"Medium",M992&gt;5,"Large")</f>
        <v>Large</v>
      </c>
      <c r="O992" s="50">
        <v>321</v>
      </c>
      <c r="P992" s="67">
        <f t="shared" si="61"/>
        <v>0.04</v>
      </c>
      <c r="Q992" s="52">
        <v>4.99</v>
      </c>
      <c r="R992" s="52" t="str" cm="1">
        <f t="array" ref="R992">_xlfn.IFS(ROUND(Q992,0)=5,"Excellent",ROUND(Q992,0)=4,"Good",ROUND(Q992,0)=3,"Ok",ROUND(Q992,0)&lt;3,"Bad")</f>
        <v>Excellent</v>
      </c>
      <c r="S992">
        <v>78</v>
      </c>
      <c r="T992" t="str">
        <f t="shared" si="62"/>
        <v>No</v>
      </c>
      <c r="U992" s="65">
        <v>42195</v>
      </c>
      <c r="V992" s="65">
        <v>44052</v>
      </c>
      <c r="W992">
        <v>2</v>
      </c>
      <c r="X992" t="str">
        <f t="shared" si="63"/>
        <v>Active</v>
      </c>
      <c r="Y992" t="s">
        <v>15615</v>
      </c>
    </row>
    <row r="993" spans="1:25" x14ac:dyDescent="0.25">
      <c r="A993">
        <v>992</v>
      </c>
      <c r="B993" t="s">
        <v>741</v>
      </c>
      <c r="C993">
        <v>1189</v>
      </c>
      <c r="D993" t="str">
        <f>VLOOKUP($C993,Hosts!$A:$O,10,0)</f>
        <v>New York</v>
      </c>
      <c r="E993" s="67">
        <f>INDEX(Hosts!$A:$O,MATCH(Places!$C993,Hosts!$A:$A,0),MATCH(Places!E$1,Hosts!$1:$1,0))</f>
        <v>1</v>
      </c>
      <c r="F993" s="67">
        <f>INDEX(Hosts!$A:$O,MATCH(Places!$C993,Hosts!$A:$A,0),MATCH(Places!F$1,Hosts!$1:$1,0))</f>
        <v>0.61</v>
      </c>
      <c r="G993" s="67" t="str">
        <f>INDEX(Hosts!$A:$O,MATCH(Places!$C993,Hosts!$A:$A,0),MATCH(Places!G$1,Hosts!$1:$1,0))</f>
        <v>No</v>
      </c>
      <c r="H993">
        <v>12</v>
      </c>
      <c r="I993" t="str">
        <f>VLOOKUP($H993,Neighborhoods!$A:$C,2,0)</f>
        <v>Brooklyn</v>
      </c>
      <c r="J993" t="str">
        <f>VLOOKUP($H993,Neighborhoods!$A:$C,3,0)</f>
        <v>Williamsburg</v>
      </c>
      <c r="K993" t="s">
        <v>11822</v>
      </c>
      <c r="L993" t="str">
        <f t="shared" si="60"/>
        <v>No</v>
      </c>
      <c r="M993">
        <v>4</v>
      </c>
      <c r="N993" t="str" cm="1">
        <f t="array" ref="N993">_xlfn.IFS(M993&lt;=2,"Small",M993&lt;=5,"Medium",M993&gt;5,"Large")</f>
        <v>Medium</v>
      </c>
      <c r="O993" s="50">
        <v>100</v>
      </c>
      <c r="P993" s="67">
        <f t="shared" si="61"/>
        <v>0.03</v>
      </c>
      <c r="Q993" s="52">
        <v>4.99</v>
      </c>
      <c r="R993" s="52" t="str" cm="1">
        <f t="array" ref="R993">_xlfn.IFS(ROUND(Q993,0)=5,"Excellent",ROUND(Q993,0)=4,"Good",ROUND(Q993,0)=3,"Ok",ROUND(Q993,0)&lt;3,"Bad")</f>
        <v>Excellent</v>
      </c>
      <c r="S993">
        <v>80</v>
      </c>
      <c r="T993" t="str">
        <f t="shared" si="62"/>
        <v>No</v>
      </c>
      <c r="U993" s="65">
        <v>41934</v>
      </c>
      <c r="V993" s="65">
        <v>44044</v>
      </c>
      <c r="W993">
        <v>15</v>
      </c>
      <c r="X993" t="str">
        <f t="shared" si="63"/>
        <v>Active</v>
      </c>
      <c r="Y993" t="s">
        <v>15615</v>
      </c>
    </row>
    <row r="994" spans="1:25" x14ac:dyDescent="0.25">
      <c r="A994">
        <v>993</v>
      </c>
      <c r="B994" t="s">
        <v>15118</v>
      </c>
      <c r="C994">
        <v>1933</v>
      </c>
      <c r="D994" t="str">
        <f>VLOOKUP($C994,Hosts!$A:$O,10,0)</f>
        <v>New York</v>
      </c>
      <c r="E994" s="67">
        <f>INDEX(Hosts!$A:$O,MATCH(Places!$C994,Hosts!$A:$A,0),MATCH(Places!E$1,Hosts!$1:$1,0))</f>
        <v>1</v>
      </c>
      <c r="F994" s="67">
        <f>INDEX(Hosts!$A:$O,MATCH(Places!$C994,Hosts!$A:$A,0),MATCH(Places!F$1,Hosts!$1:$1,0))</f>
        <v>0.77</v>
      </c>
      <c r="G994" s="67" t="str">
        <f>INDEX(Hosts!$A:$O,MATCH(Places!$C994,Hosts!$A:$A,0),MATCH(Places!G$1,Hosts!$1:$1,0))</f>
        <v>Yes</v>
      </c>
      <c r="H994">
        <v>9</v>
      </c>
      <c r="I994" t="str">
        <f>VLOOKUP($H994,Neighborhoods!$A:$C,2,0)</f>
        <v>Brooklyn</v>
      </c>
      <c r="J994" t="str">
        <f>VLOOKUP($H994,Neighborhoods!$A:$C,3,0)</f>
        <v>Crown Heights</v>
      </c>
      <c r="K994" t="s">
        <v>11822</v>
      </c>
      <c r="L994" t="str">
        <f t="shared" si="60"/>
        <v>No</v>
      </c>
      <c r="M994">
        <v>2</v>
      </c>
      <c r="N994" t="str" cm="1">
        <f t="array" ref="N994">_xlfn.IFS(M994&lt;=2,"Small",M994&lt;=5,"Medium",M994&gt;5,"Large")</f>
        <v>Small</v>
      </c>
      <c r="O994" s="50">
        <v>100</v>
      </c>
      <c r="P994" s="67">
        <f t="shared" si="61"/>
        <v>0.03</v>
      </c>
      <c r="Q994" s="52">
        <v>4.72</v>
      </c>
      <c r="R994" s="52" t="str" cm="1">
        <f t="array" ref="R994">_xlfn.IFS(ROUND(Q994,0)=5,"Excellent",ROUND(Q994,0)=4,"Good",ROUND(Q994,0)=3,"Ok",ROUND(Q994,0)&lt;3,"Bad")</f>
        <v>Excellent</v>
      </c>
      <c r="S994">
        <v>50</v>
      </c>
      <c r="T994" t="str">
        <f t="shared" si="62"/>
        <v>No</v>
      </c>
      <c r="U994" s="65">
        <v>41927</v>
      </c>
      <c r="V994" s="65">
        <v>44058</v>
      </c>
      <c r="W994">
        <v>86</v>
      </c>
      <c r="X994" t="str">
        <f t="shared" si="63"/>
        <v>Active</v>
      </c>
      <c r="Y994" t="s">
        <v>15615</v>
      </c>
    </row>
    <row r="995" spans="1:25" x14ac:dyDescent="0.25">
      <c r="A995">
        <v>994</v>
      </c>
      <c r="B995" t="s">
        <v>742</v>
      </c>
      <c r="C995">
        <v>1115</v>
      </c>
      <c r="D995" t="str">
        <f>VLOOKUP($C995,Hosts!$A:$O,10,0)</f>
        <v>New York</v>
      </c>
      <c r="E995" s="67">
        <f>INDEX(Hosts!$A:$O,MATCH(Places!$C995,Hosts!$A:$A,0),MATCH(Places!E$1,Hosts!$1:$1,0))</f>
        <v>1</v>
      </c>
      <c r="F995" s="67">
        <f>INDEX(Hosts!$A:$O,MATCH(Places!$C995,Hosts!$A:$A,0),MATCH(Places!F$1,Hosts!$1:$1,0))</f>
        <v>0.69</v>
      </c>
      <c r="G995" s="67" t="str">
        <f>INDEX(Hosts!$A:$O,MATCH(Places!$C995,Hosts!$A:$A,0),MATCH(Places!G$1,Hosts!$1:$1,0))</f>
        <v>No</v>
      </c>
      <c r="H995">
        <v>15</v>
      </c>
      <c r="I995" t="str">
        <f>VLOOKUP($H995,Neighborhoods!$A:$C,2,0)</f>
        <v>Manhattan</v>
      </c>
      <c r="J995" t="str">
        <f>VLOOKUP($H995,Neighborhoods!$A:$C,3,0)</f>
        <v>East Village</v>
      </c>
      <c r="K995" t="s">
        <v>11822</v>
      </c>
      <c r="L995" t="str">
        <f t="shared" si="60"/>
        <v>No</v>
      </c>
      <c r="M995">
        <v>4</v>
      </c>
      <c r="N995" t="str" cm="1">
        <f t="array" ref="N995">_xlfn.IFS(M995&lt;=2,"Small",M995&lt;=5,"Medium",M995&gt;5,"Large")</f>
        <v>Medium</v>
      </c>
      <c r="O995" s="50">
        <v>300</v>
      </c>
      <c r="P995" s="67">
        <f t="shared" si="61"/>
        <v>0.04</v>
      </c>
      <c r="Q995" s="52">
        <v>4.75</v>
      </c>
      <c r="R995" s="52" t="str" cm="1">
        <f t="array" ref="R995">_xlfn.IFS(ROUND(Q995,0)=5,"Excellent",ROUND(Q995,0)=4,"Good",ROUND(Q995,0)=3,"Ok",ROUND(Q995,0)&lt;3,"Bad")</f>
        <v>Excellent</v>
      </c>
      <c r="S995">
        <v>8</v>
      </c>
      <c r="T995" t="str">
        <f t="shared" si="62"/>
        <v>No</v>
      </c>
      <c r="U995" s="65">
        <v>42405</v>
      </c>
      <c r="V995" s="65">
        <v>43448</v>
      </c>
      <c r="W995">
        <v>297</v>
      </c>
      <c r="X995" t="str">
        <f t="shared" si="63"/>
        <v>Active</v>
      </c>
      <c r="Y995" t="s">
        <v>15615</v>
      </c>
    </row>
    <row r="996" spans="1:25" x14ac:dyDescent="0.25">
      <c r="A996">
        <v>995</v>
      </c>
      <c r="B996" t="s">
        <v>743</v>
      </c>
      <c r="C996">
        <v>370</v>
      </c>
      <c r="D996" t="str">
        <f>VLOOKUP($C996,Hosts!$A:$O,10,0)</f>
        <v>New York</v>
      </c>
      <c r="E996" s="67">
        <f>INDEX(Hosts!$A:$O,MATCH(Places!$C996,Hosts!$A:$A,0),MATCH(Places!E$1,Hosts!$1:$1,0))</f>
        <v>0.6</v>
      </c>
      <c r="F996" s="67">
        <f>INDEX(Hosts!$A:$O,MATCH(Places!$C996,Hosts!$A:$A,0),MATCH(Places!F$1,Hosts!$1:$1,0))</f>
        <v>0.96</v>
      </c>
      <c r="G996" s="67" t="str">
        <f>INDEX(Hosts!$A:$O,MATCH(Places!$C996,Hosts!$A:$A,0),MATCH(Places!G$1,Hosts!$1:$1,0))</f>
        <v>No</v>
      </c>
      <c r="H996">
        <v>9</v>
      </c>
      <c r="I996" t="str">
        <f>VLOOKUP($H996,Neighborhoods!$A:$C,2,0)</f>
        <v>Brooklyn</v>
      </c>
      <c r="J996" t="str">
        <f>VLOOKUP($H996,Neighborhoods!$A:$C,3,0)</f>
        <v>Crown Heights</v>
      </c>
      <c r="K996" t="s">
        <v>1</v>
      </c>
      <c r="L996" t="str">
        <f t="shared" si="60"/>
        <v>Yes</v>
      </c>
      <c r="M996">
        <v>2</v>
      </c>
      <c r="N996" t="str" cm="1">
        <f t="array" ref="N996">_xlfn.IFS(M996&lt;=2,"Small",M996&lt;=5,"Medium",M996&gt;5,"Large")</f>
        <v>Small</v>
      </c>
      <c r="O996" s="50">
        <v>99</v>
      </c>
      <c r="P996" s="67">
        <f t="shared" si="61"/>
        <v>0.03</v>
      </c>
      <c r="Q996" s="52">
        <v>4.41</v>
      </c>
      <c r="R996" s="52" t="str" cm="1">
        <f t="array" ref="R996">_xlfn.IFS(ROUND(Q996,0)=5,"Excellent",ROUND(Q996,0)=4,"Good",ROUND(Q996,0)=3,"Ok",ROUND(Q996,0)&lt;3,"Bad")</f>
        <v>Good</v>
      </c>
      <c r="S996">
        <v>76</v>
      </c>
      <c r="T996" t="str">
        <f t="shared" si="62"/>
        <v>No</v>
      </c>
      <c r="U996" s="65">
        <v>41999</v>
      </c>
      <c r="V996" s="65">
        <v>43727</v>
      </c>
      <c r="W996">
        <v>336</v>
      </c>
      <c r="X996" t="str">
        <f t="shared" si="63"/>
        <v>Active</v>
      </c>
      <c r="Y996" t="s">
        <v>15616</v>
      </c>
    </row>
    <row r="997" spans="1:25" x14ac:dyDescent="0.25">
      <c r="A997">
        <v>996</v>
      </c>
      <c r="B997" t="s">
        <v>744</v>
      </c>
      <c r="C997">
        <v>1607</v>
      </c>
      <c r="D997" t="str">
        <f>VLOOKUP($C997,Hosts!$A:$O,10,0)</f>
        <v>New York</v>
      </c>
      <c r="E997" s="67">
        <f>INDEX(Hosts!$A:$O,MATCH(Places!$C997,Hosts!$A:$A,0),MATCH(Places!E$1,Hosts!$1:$1,0))</f>
        <v>1</v>
      </c>
      <c r="F997" s="67">
        <f>INDEX(Hosts!$A:$O,MATCH(Places!$C997,Hosts!$A:$A,0),MATCH(Places!F$1,Hosts!$1:$1,0))</f>
        <v>1</v>
      </c>
      <c r="G997" s="67" t="str">
        <f>INDEX(Hosts!$A:$O,MATCH(Places!$C997,Hosts!$A:$A,0),MATCH(Places!G$1,Hosts!$1:$1,0))</f>
        <v>No</v>
      </c>
      <c r="H997">
        <v>11</v>
      </c>
      <c r="I997" t="str">
        <f>VLOOKUP($H997,Neighborhoods!$A:$C,2,0)</f>
        <v>Brooklyn</v>
      </c>
      <c r="J997" t="str">
        <f>VLOOKUP($H997,Neighborhoods!$A:$C,3,0)</f>
        <v>Greenpoint</v>
      </c>
      <c r="K997" t="s">
        <v>11822</v>
      </c>
      <c r="L997" t="str">
        <f t="shared" si="60"/>
        <v>No</v>
      </c>
      <c r="M997">
        <v>4</v>
      </c>
      <c r="N997" t="str" cm="1">
        <f t="array" ref="N997">_xlfn.IFS(M997&lt;=2,"Small",M997&lt;=5,"Medium",M997&gt;5,"Large")</f>
        <v>Medium</v>
      </c>
      <c r="O997" s="50">
        <v>117</v>
      </c>
      <c r="P997" s="67">
        <f t="shared" si="61"/>
        <v>0.03</v>
      </c>
      <c r="Q997" s="52">
        <v>4.82</v>
      </c>
      <c r="R997" s="52" t="str" cm="1">
        <f t="array" ref="R997">_xlfn.IFS(ROUND(Q997,0)=5,"Excellent",ROUND(Q997,0)=4,"Good",ROUND(Q997,0)=3,"Ok",ROUND(Q997,0)&lt;3,"Bad")</f>
        <v>Excellent</v>
      </c>
      <c r="S997">
        <v>51</v>
      </c>
      <c r="T997" t="str">
        <f t="shared" si="62"/>
        <v>No</v>
      </c>
      <c r="U997" s="65">
        <v>42121</v>
      </c>
      <c r="V997" s="65">
        <v>43832</v>
      </c>
      <c r="W997">
        <v>30</v>
      </c>
      <c r="X997" t="str">
        <f t="shared" si="63"/>
        <v>Active</v>
      </c>
      <c r="Y997" t="s">
        <v>15616</v>
      </c>
    </row>
    <row r="998" spans="1:25" x14ac:dyDescent="0.25">
      <c r="A998">
        <v>997</v>
      </c>
      <c r="B998" t="s">
        <v>745</v>
      </c>
      <c r="C998">
        <v>1939</v>
      </c>
      <c r="D998" t="str">
        <f>VLOOKUP($C998,Hosts!$A:$O,10,0)</f>
        <v>New York</v>
      </c>
      <c r="E998" s="67">
        <f>INDEX(Hosts!$A:$O,MATCH(Places!$C998,Hosts!$A:$A,0),MATCH(Places!E$1,Hosts!$1:$1,0))</f>
        <v>1</v>
      </c>
      <c r="F998" s="67">
        <f>INDEX(Hosts!$A:$O,MATCH(Places!$C998,Hosts!$A:$A,0),MATCH(Places!F$1,Hosts!$1:$1,0))</f>
        <v>0.98</v>
      </c>
      <c r="G998" s="67" t="str">
        <f>INDEX(Hosts!$A:$O,MATCH(Places!$C998,Hosts!$A:$A,0),MATCH(Places!G$1,Hosts!$1:$1,0))</f>
        <v>Yes</v>
      </c>
      <c r="H998">
        <v>13</v>
      </c>
      <c r="I998" t="str">
        <f>VLOOKUP($H998,Neighborhoods!$A:$C,2,0)</f>
        <v>Manhattan</v>
      </c>
      <c r="J998" t="str">
        <f>VLOOKUP($H998,Neighborhoods!$A:$C,3,0)</f>
        <v>Chelsea</v>
      </c>
      <c r="K998" t="s">
        <v>11822</v>
      </c>
      <c r="L998" t="str">
        <f t="shared" si="60"/>
        <v>No</v>
      </c>
      <c r="M998">
        <v>2</v>
      </c>
      <c r="N998" t="str" cm="1">
        <f t="array" ref="N998">_xlfn.IFS(M998&lt;=2,"Small",M998&lt;=5,"Medium",M998&gt;5,"Large")</f>
        <v>Small</v>
      </c>
      <c r="O998" s="50">
        <v>199</v>
      </c>
      <c r="P998" s="67">
        <f t="shared" si="61"/>
        <v>0.03</v>
      </c>
      <c r="Q998" s="52">
        <v>4.9800000000000004</v>
      </c>
      <c r="R998" s="52" t="str" cm="1">
        <f t="array" ref="R998">_xlfn.IFS(ROUND(Q998,0)=5,"Excellent",ROUND(Q998,0)=4,"Good",ROUND(Q998,0)=3,"Ok",ROUND(Q998,0)&lt;3,"Bad")</f>
        <v>Excellent</v>
      </c>
      <c r="S998">
        <v>224</v>
      </c>
      <c r="T998" t="str">
        <f t="shared" si="62"/>
        <v>Yes</v>
      </c>
      <c r="U998" s="65">
        <v>41929</v>
      </c>
      <c r="V998" s="65">
        <v>43910</v>
      </c>
      <c r="W998">
        <v>178</v>
      </c>
      <c r="X998" t="str">
        <f t="shared" si="63"/>
        <v>Active</v>
      </c>
      <c r="Y998" t="s">
        <v>15616</v>
      </c>
    </row>
    <row r="999" spans="1:25" x14ac:dyDescent="0.25">
      <c r="A999">
        <v>998</v>
      </c>
      <c r="B999" t="s">
        <v>746</v>
      </c>
      <c r="C999">
        <v>824</v>
      </c>
      <c r="D999" t="str">
        <f>VLOOKUP($C999,Hosts!$A:$O,10,0)</f>
        <v>New York</v>
      </c>
      <c r="E999" s="67">
        <f>INDEX(Hosts!$A:$O,MATCH(Places!$C999,Hosts!$A:$A,0),MATCH(Places!E$1,Hosts!$1:$1,0))</f>
        <v>1</v>
      </c>
      <c r="F999" s="67">
        <f>INDEX(Hosts!$A:$O,MATCH(Places!$C999,Hosts!$A:$A,0),MATCH(Places!F$1,Hosts!$1:$1,0))</f>
        <v>0.43</v>
      </c>
      <c r="G999" s="67" t="str">
        <f>INDEX(Hosts!$A:$O,MATCH(Places!$C999,Hosts!$A:$A,0),MATCH(Places!G$1,Hosts!$1:$1,0))</f>
        <v>No</v>
      </c>
      <c r="H999">
        <v>24</v>
      </c>
      <c r="I999" t="str">
        <f>VLOOKUP($H999,Neighborhoods!$A:$C,2,0)</f>
        <v>Queens</v>
      </c>
      <c r="J999" t="str">
        <f>VLOOKUP($H999,Neighborhoods!$A:$C,3,0)</f>
        <v>Long Island City</v>
      </c>
      <c r="K999" t="s">
        <v>11822</v>
      </c>
      <c r="L999" t="str">
        <f t="shared" si="60"/>
        <v>No</v>
      </c>
      <c r="M999">
        <v>5</v>
      </c>
      <c r="N999" t="str" cm="1">
        <f t="array" ref="N999">_xlfn.IFS(M999&lt;=2,"Small",M999&lt;=5,"Medium",M999&gt;5,"Large")</f>
        <v>Medium</v>
      </c>
      <c r="O999" s="50">
        <v>75</v>
      </c>
      <c r="P999" s="67">
        <f t="shared" si="61"/>
        <v>0.03</v>
      </c>
      <c r="Q999" s="52">
        <v>4.75</v>
      </c>
      <c r="R999" s="52" t="str" cm="1">
        <f t="array" ref="R999">_xlfn.IFS(ROUND(Q999,0)=5,"Excellent",ROUND(Q999,0)=4,"Good",ROUND(Q999,0)=3,"Ok",ROUND(Q999,0)&lt;3,"Bad")</f>
        <v>Excellent</v>
      </c>
      <c r="S999">
        <v>40</v>
      </c>
      <c r="T999" t="str">
        <f t="shared" si="62"/>
        <v>No</v>
      </c>
      <c r="U999" s="65">
        <v>41967</v>
      </c>
      <c r="V999" s="65">
        <v>43870</v>
      </c>
      <c r="W999">
        <v>2</v>
      </c>
      <c r="X999" t="str">
        <f t="shared" si="63"/>
        <v>Active</v>
      </c>
      <c r="Y999" t="s">
        <v>15615</v>
      </c>
    </row>
    <row r="1000" spans="1:25" x14ac:dyDescent="0.25">
      <c r="A1000">
        <v>999</v>
      </c>
      <c r="B1000" t="s">
        <v>747</v>
      </c>
      <c r="C1000">
        <v>1739</v>
      </c>
      <c r="D1000" t="str">
        <f>VLOOKUP($C1000,Hosts!$A:$O,10,0)</f>
        <v>Tel Aviv District</v>
      </c>
      <c r="E1000" s="67">
        <f>INDEX(Hosts!$A:$O,MATCH(Places!$C1000,Hosts!$A:$A,0),MATCH(Places!E$1,Hosts!$1:$1,0))</f>
        <v>1</v>
      </c>
      <c r="F1000" s="67">
        <f>INDEX(Hosts!$A:$O,MATCH(Places!$C1000,Hosts!$A:$A,0),MATCH(Places!F$1,Hosts!$1:$1,0))</f>
        <v>0.9</v>
      </c>
      <c r="G1000" s="67" t="str">
        <f>INDEX(Hosts!$A:$O,MATCH(Places!$C1000,Hosts!$A:$A,0),MATCH(Places!G$1,Hosts!$1:$1,0))</f>
        <v>No</v>
      </c>
      <c r="H1000">
        <v>17</v>
      </c>
      <c r="I1000" t="str">
        <f>VLOOKUP($H1000,Neighborhoods!$A:$C,2,0)</f>
        <v>Manhattan</v>
      </c>
      <c r="J1000" t="str">
        <f>VLOOKUP($H1000,Neighborhoods!$A:$C,3,0)</f>
        <v>Hell's Kitchen</v>
      </c>
      <c r="K1000" t="s">
        <v>11822</v>
      </c>
      <c r="L1000" t="str">
        <f t="shared" si="60"/>
        <v>No</v>
      </c>
      <c r="M1000">
        <v>4</v>
      </c>
      <c r="N1000" t="str" cm="1">
        <f t="array" ref="N1000">_xlfn.IFS(M1000&lt;=2,"Small",M1000&lt;=5,"Medium",M1000&gt;5,"Large")</f>
        <v>Medium</v>
      </c>
      <c r="O1000" s="50">
        <v>145</v>
      </c>
      <c r="P1000" s="67">
        <f t="shared" si="61"/>
        <v>0.03</v>
      </c>
      <c r="Q1000" s="52">
        <v>4.62</v>
      </c>
      <c r="R1000" s="52" t="str" cm="1">
        <f t="array" ref="R1000">_xlfn.IFS(ROUND(Q1000,0)=5,"Excellent",ROUND(Q1000,0)=4,"Good",ROUND(Q1000,0)=3,"Ok",ROUND(Q1000,0)&lt;3,"Bad")</f>
        <v>Excellent</v>
      </c>
      <c r="S1000">
        <v>228</v>
      </c>
      <c r="T1000" t="str">
        <f t="shared" si="62"/>
        <v>No</v>
      </c>
      <c r="U1000" s="65">
        <v>41952</v>
      </c>
      <c r="V1000" s="65">
        <v>44018</v>
      </c>
      <c r="W1000">
        <v>325</v>
      </c>
      <c r="X1000" t="str">
        <f t="shared" si="63"/>
        <v>Active</v>
      </c>
      <c r="Y1000" t="s">
        <v>15616</v>
      </c>
    </row>
    <row r="1001" spans="1:25" x14ac:dyDescent="0.25">
      <c r="A1001">
        <v>1000</v>
      </c>
      <c r="B1001" t="s">
        <v>15417</v>
      </c>
      <c r="C1001">
        <v>1109</v>
      </c>
      <c r="D1001" t="str">
        <f>VLOOKUP($C1001,Hosts!$A:$O,10,0)</f>
        <v>New York</v>
      </c>
      <c r="E1001" s="67">
        <f>INDEX(Hosts!$A:$O,MATCH(Places!$C1001,Hosts!$A:$A,0),MATCH(Places!E$1,Hosts!$1:$1,0))</f>
        <v>1</v>
      </c>
      <c r="F1001" s="67">
        <f>INDEX(Hosts!$A:$O,MATCH(Places!$C1001,Hosts!$A:$A,0),MATCH(Places!F$1,Hosts!$1:$1,0))</f>
        <v>0.33</v>
      </c>
      <c r="G1001" s="67" t="str">
        <f>INDEX(Hosts!$A:$O,MATCH(Places!$C1001,Hosts!$A:$A,0),MATCH(Places!G$1,Hosts!$1:$1,0))</f>
        <v>No</v>
      </c>
      <c r="H1001">
        <v>15</v>
      </c>
      <c r="I1001" t="str">
        <f>VLOOKUP($H1001,Neighborhoods!$A:$C,2,0)</f>
        <v>Manhattan</v>
      </c>
      <c r="J1001" t="str">
        <f>VLOOKUP($H1001,Neighborhoods!$A:$C,3,0)</f>
        <v>East Village</v>
      </c>
      <c r="K1001" t="s">
        <v>1</v>
      </c>
      <c r="L1001" t="str">
        <f t="shared" si="60"/>
        <v>Yes</v>
      </c>
      <c r="M1001">
        <v>2</v>
      </c>
      <c r="N1001" t="str" cm="1">
        <f t="array" ref="N1001">_xlfn.IFS(M1001&lt;=2,"Small",M1001&lt;=5,"Medium",M1001&gt;5,"Large")</f>
        <v>Small</v>
      </c>
      <c r="O1001" s="50">
        <v>9990</v>
      </c>
      <c r="P1001" s="67">
        <f t="shared" si="61"/>
        <v>7.0000000000000007E-2</v>
      </c>
      <c r="Q1001" s="52">
        <v>4.8899999999999997</v>
      </c>
      <c r="R1001" s="52" t="str" cm="1">
        <f t="array" ref="R1001">_xlfn.IFS(ROUND(Q1001,0)=5,"Excellent",ROUND(Q1001,0)=4,"Good",ROUND(Q1001,0)=3,"Ok",ROUND(Q1001,0)&lt;3,"Bad")</f>
        <v>Excellent</v>
      </c>
      <c r="S1001">
        <v>9</v>
      </c>
      <c r="T1001" t="str">
        <f t="shared" si="62"/>
        <v>No</v>
      </c>
      <c r="U1001" s="65">
        <v>42259</v>
      </c>
      <c r="V1001" s="65">
        <v>43833</v>
      </c>
      <c r="W1001">
        <v>0</v>
      </c>
      <c r="X1001" t="str">
        <f t="shared" si="63"/>
        <v>Inactive</v>
      </c>
      <c r="Y1001" t="s">
        <v>15615</v>
      </c>
    </row>
    <row r="1002" spans="1:25" x14ac:dyDescent="0.25">
      <c r="A1002">
        <v>1001</v>
      </c>
      <c r="B1002" t="s">
        <v>14737</v>
      </c>
      <c r="C1002">
        <v>1590</v>
      </c>
      <c r="D1002" t="str">
        <f>VLOOKUP($C1002,Hosts!$A:$O,10,0)</f>
        <v>New York</v>
      </c>
      <c r="E1002" s="67">
        <f>INDEX(Hosts!$A:$O,MATCH(Places!$C1002,Hosts!$A:$A,0),MATCH(Places!E$1,Hosts!$1:$1,0))</f>
        <v>1</v>
      </c>
      <c r="F1002" s="67">
        <f>INDEX(Hosts!$A:$O,MATCH(Places!$C1002,Hosts!$A:$A,0),MATCH(Places!F$1,Hosts!$1:$1,0))</f>
        <v>0.99</v>
      </c>
      <c r="G1002" s="67" t="str">
        <f>INDEX(Hosts!$A:$O,MATCH(Places!$C1002,Hosts!$A:$A,0),MATCH(Places!G$1,Hosts!$1:$1,0))</f>
        <v>No</v>
      </c>
      <c r="H1002">
        <v>7</v>
      </c>
      <c r="I1002" t="str">
        <f>VLOOKUP($H1002,Neighborhoods!$A:$C,2,0)</f>
        <v>Brooklyn</v>
      </c>
      <c r="J1002" t="str">
        <f>VLOOKUP($H1002,Neighborhoods!$A:$C,3,0)</f>
        <v>Bedford-Stuyvesant</v>
      </c>
      <c r="K1002" t="s">
        <v>11822</v>
      </c>
      <c r="L1002" t="str">
        <f t="shared" si="60"/>
        <v>No</v>
      </c>
      <c r="M1002">
        <v>4</v>
      </c>
      <c r="N1002" t="str" cm="1">
        <f t="array" ref="N1002">_xlfn.IFS(M1002&lt;=2,"Small",M1002&lt;=5,"Medium",M1002&gt;5,"Large")</f>
        <v>Medium</v>
      </c>
      <c r="O1002" s="50">
        <v>120</v>
      </c>
      <c r="P1002" s="67">
        <f t="shared" si="61"/>
        <v>0.03</v>
      </c>
      <c r="Q1002" s="52">
        <v>4.74</v>
      </c>
      <c r="R1002" s="52" t="str" cm="1">
        <f t="array" ref="R1002">_xlfn.IFS(ROUND(Q1002,0)=5,"Excellent",ROUND(Q1002,0)=4,"Good",ROUND(Q1002,0)=3,"Ok",ROUND(Q1002,0)&lt;3,"Bad")</f>
        <v>Excellent</v>
      </c>
      <c r="S1002">
        <v>174</v>
      </c>
      <c r="T1002" t="str">
        <f t="shared" si="62"/>
        <v>No</v>
      </c>
      <c r="U1002" s="65">
        <v>41942</v>
      </c>
      <c r="V1002" s="65">
        <v>44019</v>
      </c>
      <c r="W1002">
        <v>349</v>
      </c>
      <c r="X1002" t="str">
        <f t="shared" si="63"/>
        <v>Active</v>
      </c>
      <c r="Y1002" t="s">
        <v>15615</v>
      </c>
    </row>
    <row r="1003" spans="1:25" x14ac:dyDescent="0.25">
      <c r="A1003">
        <v>1002</v>
      </c>
      <c r="B1003" t="s">
        <v>13717</v>
      </c>
      <c r="C1003">
        <v>1574</v>
      </c>
      <c r="D1003" t="str">
        <f>VLOOKUP($C1003,Hosts!$A:$O,10,0)</f>
        <v>New York</v>
      </c>
      <c r="E1003" s="67">
        <f>INDEX(Hosts!$A:$O,MATCH(Places!$C1003,Hosts!$A:$A,0),MATCH(Places!E$1,Hosts!$1:$1,0))</f>
        <v>0.9</v>
      </c>
      <c r="F1003" s="67">
        <f>INDEX(Hosts!$A:$O,MATCH(Places!$C1003,Hosts!$A:$A,0),MATCH(Places!F$1,Hosts!$1:$1,0))</f>
        <v>0.8</v>
      </c>
      <c r="G1003" s="67" t="str">
        <f>INDEX(Hosts!$A:$O,MATCH(Places!$C1003,Hosts!$A:$A,0),MATCH(Places!G$1,Hosts!$1:$1,0))</f>
        <v>Yes</v>
      </c>
      <c r="H1003">
        <v>12</v>
      </c>
      <c r="I1003" t="str">
        <f>VLOOKUP($H1003,Neighborhoods!$A:$C,2,0)</f>
        <v>Brooklyn</v>
      </c>
      <c r="J1003" t="str">
        <f>VLOOKUP($H1003,Neighborhoods!$A:$C,3,0)</f>
        <v>Williamsburg</v>
      </c>
      <c r="K1003" t="s">
        <v>11822</v>
      </c>
      <c r="L1003" t="str">
        <f t="shared" si="60"/>
        <v>No</v>
      </c>
      <c r="M1003">
        <v>6</v>
      </c>
      <c r="N1003" t="str" cm="1">
        <f t="array" ref="N1003">_xlfn.IFS(M1003&lt;=2,"Small",M1003&lt;=5,"Medium",M1003&gt;5,"Large")</f>
        <v>Large</v>
      </c>
      <c r="O1003" s="50">
        <v>99</v>
      </c>
      <c r="P1003" s="67">
        <f t="shared" si="61"/>
        <v>0.03</v>
      </c>
      <c r="Q1003" s="52">
        <v>4.88</v>
      </c>
      <c r="R1003" s="52" t="str" cm="1">
        <f t="array" ref="R1003">_xlfn.IFS(ROUND(Q1003,0)=5,"Excellent",ROUND(Q1003,0)=4,"Good",ROUND(Q1003,0)=3,"Ok",ROUND(Q1003,0)&lt;3,"Bad")</f>
        <v>Excellent</v>
      </c>
      <c r="S1003">
        <v>216</v>
      </c>
      <c r="T1003" t="str">
        <f t="shared" si="62"/>
        <v>Yes</v>
      </c>
      <c r="U1003" s="65">
        <v>41955</v>
      </c>
      <c r="V1003" s="65">
        <v>44023</v>
      </c>
      <c r="W1003">
        <v>319</v>
      </c>
      <c r="X1003" t="str">
        <f t="shared" si="63"/>
        <v>Active</v>
      </c>
      <c r="Y1003" t="s">
        <v>15615</v>
      </c>
    </row>
    <row r="1004" spans="1:25" x14ac:dyDescent="0.25">
      <c r="A1004">
        <v>1003</v>
      </c>
      <c r="B1004" t="s">
        <v>748</v>
      </c>
      <c r="C1004">
        <v>963</v>
      </c>
      <c r="D1004" t="str">
        <f>VLOOKUP($C1004,Hosts!$A:$O,10,0)</f>
        <v>New York</v>
      </c>
      <c r="E1004" s="67">
        <f>INDEX(Hosts!$A:$O,MATCH(Places!$C1004,Hosts!$A:$A,0),MATCH(Places!E$1,Hosts!$1:$1,0))</f>
        <v>1</v>
      </c>
      <c r="F1004" s="67">
        <f>INDEX(Hosts!$A:$O,MATCH(Places!$C1004,Hosts!$A:$A,0),MATCH(Places!F$1,Hosts!$1:$1,0))</f>
        <v>0.79</v>
      </c>
      <c r="G1004" s="67" t="str">
        <f>INDEX(Hosts!$A:$O,MATCH(Places!$C1004,Hosts!$A:$A,0),MATCH(Places!G$1,Hosts!$1:$1,0))</f>
        <v>No</v>
      </c>
      <c r="H1004">
        <v>12</v>
      </c>
      <c r="I1004" t="str">
        <f>VLOOKUP($H1004,Neighborhoods!$A:$C,2,0)</f>
        <v>Brooklyn</v>
      </c>
      <c r="J1004" t="str">
        <f>VLOOKUP($H1004,Neighborhoods!$A:$C,3,0)</f>
        <v>Williamsburg</v>
      </c>
      <c r="K1004" t="s">
        <v>11822</v>
      </c>
      <c r="L1004" t="str">
        <f t="shared" si="60"/>
        <v>No</v>
      </c>
      <c r="M1004">
        <v>4</v>
      </c>
      <c r="N1004" t="str" cm="1">
        <f t="array" ref="N1004">_xlfn.IFS(M1004&lt;=2,"Small",M1004&lt;=5,"Medium",M1004&gt;5,"Large")</f>
        <v>Medium</v>
      </c>
      <c r="O1004" s="50">
        <v>289.29000000000002</v>
      </c>
      <c r="P1004" s="67">
        <f t="shared" si="61"/>
        <v>0.04</v>
      </c>
      <c r="Q1004" s="52">
        <v>4.82</v>
      </c>
      <c r="R1004" s="52" t="str" cm="1">
        <f t="array" ref="R1004">_xlfn.IFS(ROUND(Q1004,0)=5,"Excellent",ROUND(Q1004,0)=4,"Good",ROUND(Q1004,0)=3,"Ok",ROUND(Q1004,0)&lt;3,"Bad")</f>
        <v>Excellent</v>
      </c>
      <c r="S1004">
        <v>55</v>
      </c>
      <c r="T1004" t="str">
        <f t="shared" si="62"/>
        <v>No</v>
      </c>
      <c r="U1004" s="65">
        <v>41933</v>
      </c>
      <c r="V1004" s="65">
        <v>43892</v>
      </c>
      <c r="W1004">
        <v>42</v>
      </c>
      <c r="X1004" t="str">
        <f t="shared" si="63"/>
        <v>Active</v>
      </c>
      <c r="Y1004" t="s">
        <v>15615</v>
      </c>
    </row>
    <row r="1005" spans="1:25" x14ac:dyDescent="0.25">
      <c r="A1005">
        <v>1004</v>
      </c>
      <c r="B1005" t="s">
        <v>15450</v>
      </c>
      <c r="C1005">
        <v>335</v>
      </c>
      <c r="D1005" t="str">
        <f>VLOOKUP($C1005,Hosts!$A:$O,10,0)</f>
        <v>New York</v>
      </c>
      <c r="E1005" s="67">
        <f>INDEX(Hosts!$A:$O,MATCH(Places!$C1005,Hosts!$A:$A,0),MATCH(Places!E$1,Hosts!$1:$1,0))</f>
        <v>1</v>
      </c>
      <c r="F1005" s="67">
        <f>INDEX(Hosts!$A:$O,MATCH(Places!$C1005,Hosts!$A:$A,0),MATCH(Places!F$1,Hosts!$1:$1,0))</f>
        <v>0</v>
      </c>
      <c r="G1005" s="67" t="str">
        <f>INDEX(Hosts!$A:$O,MATCH(Places!$C1005,Hosts!$A:$A,0),MATCH(Places!G$1,Hosts!$1:$1,0))</f>
        <v>No</v>
      </c>
      <c r="H1005">
        <v>7</v>
      </c>
      <c r="I1005" t="str">
        <f>VLOOKUP($H1005,Neighborhoods!$A:$C,2,0)</f>
        <v>Brooklyn</v>
      </c>
      <c r="J1005" t="str">
        <f>VLOOKUP($H1005,Neighborhoods!$A:$C,3,0)</f>
        <v>Bedford-Stuyvesant</v>
      </c>
      <c r="K1005" t="s">
        <v>11822</v>
      </c>
      <c r="L1005" t="str">
        <f t="shared" si="60"/>
        <v>No</v>
      </c>
      <c r="M1005">
        <v>5</v>
      </c>
      <c r="N1005" t="str" cm="1">
        <f t="array" ref="N1005">_xlfn.IFS(M1005&lt;=2,"Small",M1005&lt;=5,"Medium",M1005&gt;5,"Large")</f>
        <v>Medium</v>
      </c>
      <c r="O1005" s="50">
        <v>120</v>
      </c>
      <c r="P1005" s="67">
        <f t="shared" si="61"/>
        <v>0.03</v>
      </c>
      <c r="Q1005" s="52">
        <v>4.75</v>
      </c>
      <c r="R1005" s="52" t="str" cm="1">
        <f t="array" ref="R1005">_xlfn.IFS(ROUND(Q1005,0)=5,"Excellent",ROUND(Q1005,0)=4,"Good",ROUND(Q1005,0)=3,"Ok",ROUND(Q1005,0)&lt;3,"Bad")</f>
        <v>Excellent</v>
      </c>
      <c r="S1005">
        <v>16</v>
      </c>
      <c r="T1005" t="str">
        <f t="shared" si="62"/>
        <v>No</v>
      </c>
      <c r="U1005" s="65">
        <v>42009</v>
      </c>
      <c r="V1005" s="65">
        <v>43809</v>
      </c>
      <c r="W1005">
        <v>24</v>
      </c>
      <c r="X1005" t="str">
        <f t="shared" si="63"/>
        <v>Active</v>
      </c>
      <c r="Y1005" t="s">
        <v>15615</v>
      </c>
    </row>
    <row r="1006" spans="1:25" x14ac:dyDescent="0.25">
      <c r="A1006">
        <v>1005</v>
      </c>
      <c r="B1006" t="s">
        <v>749</v>
      </c>
      <c r="C1006">
        <v>1941</v>
      </c>
      <c r="D1006" t="str">
        <f>VLOOKUP($C1006,Hosts!$A:$O,10,0)</f>
        <v>New York</v>
      </c>
      <c r="E1006" s="67">
        <f>INDEX(Hosts!$A:$O,MATCH(Places!$C1006,Hosts!$A:$A,0),MATCH(Places!E$1,Hosts!$1:$1,0))</f>
        <v>1</v>
      </c>
      <c r="F1006" s="67">
        <f>INDEX(Hosts!$A:$O,MATCH(Places!$C1006,Hosts!$A:$A,0),MATCH(Places!F$1,Hosts!$1:$1,0))</f>
        <v>0.9</v>
      </c>
      <c r="G1006" s="67" t="str">
        <f>INDEX(Hosts!$A:$O,MATCH(Places!$C1006,Hosts!$A:$A,0),MATCH(Places!G$1,Hosts!$1:$1,0))</f>
        <v>Yes</v>
      </c>
      <c r="H1006">
        <v>10</v>
      </c>
      <c r="I1006" t="str">
        <f>VLOOKUP($H1006,Neighborhoods!$A:$C,2,0)</f>
        <v>Brooklyn</v>
      </c>
      <c r="J1006" t="str">
        <f>VLOOKUP($H1006,Neighborhoods!$A:$C,3,0)</f>
        <v>East Flatbush</v>
      </c>
      <c r="K1006" t="s">
        <v>11822</v>
      </c>
      <c r="L1006" t="str">
        <f t="shared" si="60"/>
        <v>No</v>
      </c>
      <c r="M1006">
        <v>3</v>
      </c>
      <c r="N1006" t="str" cm="1">
        <f t="array" ref="N1006">_xlfn.IFS(M1006&lt;=2,"Small",M1006&lt;=5,"Medium",M1006&gt;5,"Large")</f>
        <v>Medium</v>
      </c>
      <c r="O1006" s="50">
        <v>100</v>
      </c>
      <c r="P1006" s="67">
        <f t="shared" si="61"/>
        <v>0.03</v>
      </c>
      <c r="Q1006" s="52">
        <v>4.92</v>
      </c>
      <c r="R1006" s="52" t="str" cm="1">
        <f t="array" ref="R1006">_xlfn.IFS(ROUND(Q1006,0)=5,"Excellent",ROUND(Q1006,0)=4,"Good",ROUND(Q1006,0)=3,"Ok",ROUND(Q1006,0)&lt;3,"Bad")</f>
        <v>Excellent</v>
      </c>
      <c r="S1006">
        <v>72</v>
      </c>
      <c r="T1006" t="str">
        <f t="shared" si="62"/>
        <v>No</v>
      </c>
      <c r="U1006" s="65">
        <v>42088</v>
      </c>
      <c r="V1006" s="65">
        <v>43832</v>
      </c>
      <c r="W1006">
        <v>363</v>
      </c>
      <c r="X1006" t="str">
        <f t="shared" si="63"/>
        <v>Active</v>
      </c>
      <c r="Y1006" t="s">
        <v>15615</v>
      </c>
    </row>
    <row r="1007" spans="1:25" x14ac:dyDescent="0.25">
      <c r="A1007">
        <v>1006</v>
      </c>
      <c r="B1007" t="s">
        <v>750</v>
      </c>
      <c r="C1007">
        <v>1900</v>
      </c>
      <c r="D1007" t="str">
        <f>VLOOKUP($C1007,Hosts!$A:$O,10,0)</f>
        <v>New York</v>
      </c>
      <c r="E1007" s="67">
        <f>INDEX(Hosts!$A:$O,MATCH(Places!$C1007,Hosts!$A:$A,0),MATCH(Places!E$1,Hosts!$1:$1,0))</f>
        <v>1</v>
      </c>
      <c r="F1007" s="67">
        <f>INDEX(Hosts!$A:$O,MATCH(Places!$C1007,Hosts!$A:$A,0),MATCH(Places!F$1,Hosts!$1:$1,0))</f>
        <v>0.36</v>
      </c>
      <c r="G1007" s="67" t="str">
        <f>INDEX(Hosts!$A:$O,MATCH(Places!$C1007,Hosts!$A:$A,0),MATCH(Places!G$1,Hosts!$1:$1,0))</f>
        <v>No</v>
      </c>
      <c r="H1007">
        <v>11</v>
      </c>
      <c r="I1007" t="str">
        <f>VLOOKUP($H1007,Neighborhoods!$A:$C,2,0)</f>
        <v>Brooklyn</v>
      </c>
      <c r="J1007" t="str">
        <f>VLOOKUP($H1007,Neighborhoods!$A:$C,3,0)</f>
        <v>Greenpoint</v>
      </c>
      <c r="K1007" t="s">
        <v>11822</v>
      </c>
      <c r="L1007" t="str">
        <f t="shared" si="60"/>
        <v>No</v>
      </c>
      <c r="M1007">
        <v>2</v>
      </c>
      <c r="N1007" t="str" cm="1">
        <f t="array" ref="N1007">_xlfn.IFS(M1007&lt;=2,"Small",M1007&lt;=5,"Medium",M1007&gt;5,"Large")</f>
        <v>Small</v>
      </c>
      <c r="O1007" s="50">
        <v>90</v>
      </c>
      <c r="P1007" s="67">
        <f t="shared" si="61"/>
        <v>0.03</v>
      </c>
      <c r="Q1007" s="52">
        <v>4.7300000000000004</v>
      </c>
      <c r="R1007" s="52" t="str" cm="1">
        <f t="array" ref="R1007">_xlfn.IFS(ROUND(Q1007,0)=5,"Excellent",ROUND(Q1007,0)=4,"Good",ROUND(Q1007,0)=3,"Ok",ROUND(Q1007,0)&lt;3,"Bad")</f>
        <v>Excellent</v>
      </c>
      <c r="S1007">
        <v>33</v>
      </c>
      <c r="T1007" t="str">
        <f t="shared" si="62"/>
        <v>No</v>
      </c>
      <c r="U1007" s="65">
        <v>42980</v>
      </c>
      <c r="V1007" s="65">
        <v>43933</v>
      </c>
      <c r="W1007">
        <v>313</v>
      </c>
      <c r="X1007" t="str">
        <f t="shared" si="63"/>
        <v>Active</v>
      </c>
      <c r="Y1007" t="s">
        <v>15615</v>
      </c>
    </row>
    <row r="1008" spans="1:25" x14ac:dyDescent="0.25">
      <c r="A1008">
        <v>1007</v>
      </c>
      <c r="B1008" t="s">
        <v>15054</v>
      </c>
      <c r="C1008">
        <v>1900</v>
      </c>
      <c r="D1008" t="str">
        <f>VLOOKUP($C1008,Hosts!$A:$O,10,0)</f>
        <v>New York</v>
      </c>
      <c r="E1008" s="67">
        <f>INDEX(Hosts!$A:$O,MATCH(Places!$C1008,Hosts!$A:$A,0),MATCH(Places!E$1,Hosts!$1:$1,0))</f>
        <v>1</v>
      </c>
      <c r="F1008" s="67">
        <f>INDEX(Hosts!$A:$O,MATCH(Places!$C1008,Hosts!$A:$A,0),MATCH(Places!F$1,Hosts!$1:$1,0))</f>
        <v>0.36</v>
      </c>
      <c r="G1008" s="67" t="str">
        <f>INDEX(Hosts!$A:$O,MATCH(Places!$C1008,Hosts!$A:$A,0),MATCH(Places!G$1,Hosts!$1:$1,0))</f>
        <v>No</v>
      </c>
      <c r="H1008">
        <v>11</v>
      </c>
      <c r="I1008" t="str">
        <f>VLOOKUP($H1008,Neighborhoods!$A:$C,2,0)</f>
        <v>Brooklyn</v>
      </c>
      <c r="J1008" t="str">
        <f>VLOOKUP($H1008,Neighborhoods!$A:$C,3,0)</f>
        <v>Greenpoint</v>
      </c>
      <c r="K1008" t="s">
        <v>1</v>
      </c>
      <c r="L1008" t="str">
        <f t="shared" si="60"/>
        <v>Yes</v>
      </c>
      <c r="M1008">
        <v>5</v>
      </c>
      <c r="N1008" t="str" cm="1">
        <f t="array" ref="N1008">_xlfn.IFS(M1008&lt;=2,"Small",M1008&lt;=5,"Medium",M1008&gt;5,"Large")</f>
        <v>Medium</v>
      </c>
      <c r="O1008" s="50">
        <v>210</v>
      </c>
      <c r="P1008" s="67">
        <f t="shared" si="61"/>
        <v>0.04</v>
      </c>
      <c r="Q1008" s="52">
        <v>4.8</v>
      </c>
      <c r="R1008" s="52" t="str" cm="1">
        <f t="array" ref="R1008">_xlfn.IFS(ROUND(Q1008,0)=5,"Excellent",ROUND(Q1008,0)=4,"Good",ROUND(Q1008,0)=3,"Ok",ROUND(Q1008,0)&lt;3,"Bad")</f>
        <v>Excellent</v>
      </c>
      <c r="S1008">
        <v>5</v>
      </c>
      <c r="T1008" t="str">
        <f t="shared" si="62"/>
        <v>No</v>
      </c>
      <c r="U1008" s="65">
        <v>42908</v>
      </c>
      <c r="V1008" s="65">
        <v>43099</v>
      </c>
      <c r="W1008">
        <v>289</v>
      </c>
      <c r="X1008" t="str">
        <f t="shared" si="63"/>
        <v>Active</v>
      </c>
      <c r="Y1008" t="s">
        <v>15615</v>
      </c>
    </row>
    <row r="1009" spans="1:25" x14ac:dyDescent="0.25">
      <c r="A1009">
        <v>1008</v>
      </c>
      <c r="B1009" t="s">
        <v>15073</v>
      </c>
      <c r="C1009">
        <v>1746</v>
      </c>
      <c r="D1009" t="str">
        <f>VLOOKUP($C1009,Hosts!$A:$O,10,0)</f>
        <v>New York</v>
      </c>
      <c r="E1009" s="67">
        <f>INDEX(Hosts!$A:$O,MATCH(Places!$C1009,Hosts!$A:$A,0),MATCH(Places!E$1,Hosts!$1:$1,0))</f>
        <v>1</v>
      </c>
      <c r="F1009" s="67">
        <f>INDEX(Hosts!$A:$O,MATCH(Places!$C1009,Hosts!$A:$A,0),MATCH(Places!F$1,Hosts!$1:$1,0))</f>
        <v>0.93</v>
      </c>
      <c r="G1009" s="67" t="str">
        <f>INDEX(Hosts!$A:$O,MATCH(Places!$C1009,Hosts!$A:$A,0),MATCH(Places!G$1,Hosts!$1:$1,0))</f>
        <v>No</v>
      </c>
      <c r="H1009">
        <v>16</v>
      </c>
      <c r="I1009" t="str">
        <f>VLOOKUP($H1009,Neighborhoods!$A:$C,2,0)</f>
        <v>Manhattan</v>
      </c>
      <c r="J1009" t="str">
        <f>VLOOKUP($H1009,Neighborhoods!$A:$C,3,0)</f>
        <v>Harlem</v>
      </c>
      <c r="K1009" t="s">
        <v>1</v>
      </c>
      <c r="L1009" t="str">
        <f t="shared" si="60"/>
        <v>Yes</v>
      </c>
      <c r="M1009">
        <v>1</v>
      </c>
      <c r="N1009" t="str" cm="1">
        <f t="array" ref="N1009">_xlfn.IFS(M1009&lt;=2,"Small",M1009&lt;=5,"Medium",M1009&gt;5,"Large")</f>
        <v>Small</v>
      </c>
      <c r="O1009" s="50">
        <v>45</v>
      </c>
      <c r="P1009" s="67">
        <f t="shared" si="61"/>
        <v>0.03</v>
      </c>
      <c r="Q1009" s="52">
        <v>4.66</v>
      </c>
      <c r="R1009" s="52" t="str" cm="1">
        <f t="array" ref="R1009">_xlfn.IFS(ROUND(Q1009,0)=5,"Excellent",ROUND(Q1009,0)=4,"Good",ROUND(Q1009,0)=3,"Ok",ROUND(Q1009,0)&lt;3,"Bad")</f>
        <v>Excellent</v>
      </c>
      <c r="S1009">
        <v>179</v>
      </c>
      <c r="T1009" t="str">
        <f t="shared" si="62"/>
        <v>No</v>
      </c>
      <c r="U1009" s="65">
        <v>41945</v>
      </c>
      <c r="V1009" s="65">
        <v>43899</v>
      </c>
      <c r="W1009">
        <v>204</v>
      </c>
      <c r="X1009" t="str">
        <f t="shared" si="63"/>
        <v>Active</v>
      </c>
      <c r="Y1009" t="s">
        <v>15615</v>
      </c>
    </row>
    <row r="1010" spans="1:25" x14ac:dyDescent="0.25">
      <c r="A1010">
        <v>1009</v>
      </c>
      <c r="B1010" t="s">
        <v>751</v>
      </c>
      <c r="C1010">
        <v>316</v>
      </c>
      <c r="D1010" t="str">
        <f>VLOOKUP($C1010,Hosts!$A:$O,10,0)</f>
        <v>New York</v>
      </c>
      <c r="E1010" s="67">
        <f>INDEX(Hosts!$A:$O,MATCH(Places!$C1010,Hosts!$A:$A,0),MATCH(Places!E$1,Hosts!$1:$1,0))</f>
        <v>0.9</v>
      </c>
      <c r="F1010" s="67">
        <f>INDEX(Hosts!$A:$O,MATCH(Places!$C1010,Hosts!$A:$A,0),MATCH(Places!F$1,Hosts!$1:$1,0))</f>
        <v>0.91</v>
      </c>
      <c r="G1010" s="67" t="str">
        <f>INDEX(Hosts!$A:$O,MATCH(Places!$C1010,Hosts!$A:$A,0),MATCH(Places!G$1,Hosts!$1:$1,0))</f>
        <v>No</v>
      </c>
      <c r="H1010">
        <v>8</v>
      </c>
      <c r="I1010" t="str">
        <f>VLOOKUP($H1010,Neighborhoods!$A:$C,2,0)</f>
        <v>Brooklyn</v>
      </c>
      <c r="J1010" t="str">
        <f>VLOOKUP($H1010,Neighborhoods!$A:$C,3,0)</f>
        <v>Bushwick</v>
      </c>
      <c r="K1010" t="s">
        <v>11822</v>
      </c>
      <c r="L1010" t="str">
        <f t="shared" si="60"/>
        <v>No</v>
      </c>
      <c r="M1010">
        <v>7</v>
      </c>
      <c r="N1010" t="str" cm="1">
        <f t="array" ref="N1010">_xlfn.IFS(M1010&lt;=2,"Small",M1010&lt;=5,"Medium",M1010&gt;5,"Large")</f>
        <v>Large</v>
      </c>
      <c r="O1010" s="50">
        <v>144</v>
      </c>
      <c r="P1010" s="67">
        <f t="shared" si="61"/>
        <v>0.03</v>
      </c>
      <c r="Q1010" s="52">
        <v>4.5599999999999996</v>
      </c>
      <c r="R1010" s="52" t="str" cm="1">
        <f t="array" ref="R1010">_xlfn.IFS(ROUND(Q1010,0)=5,"Excellent",ROUND(Q1010,0)=4,"Good",ROUND(Q1010,0)=3,"Ok",ROUND(Q1010,0)&lt;3,"Bad")</f>
        <v>Excellent</v>
      </c>
      <c r="S1010">
        <v>142</v>
      </c>
      <c r="T1010" t="str">
        <f t="shared" si="62"/>
        <v>No</v>
      </c>
      <c r="U1010" s="65">
        <v>42003</v>
      </c>
      <c r="V1010" s="65">
        <v>43909</v>
      </c>
      <c r="W1010">
        <v>365</v>
      </c>
      <c r="X1010" t="str">
        <f t="shared" si="63"/>
        <v>Active</v>
      </c>
      <c r="Y1010" t="s">
        <v>15615</v>
      </c>
    </row>
    <row r="1011" spans="1:25" x14ac:dyDescent="0.25">
      <c r="A1011">
        <v>1010</v>
      </c>
      <c r="B1011" t="s">
        <v>752</v>
      </c>
      <c r="C1011">
        <v>753</v>
      </c>
      <c r="D1011" t="str">
        <f>VLOOKUP($C1011,Hosts!$A:$O,10,0)</f>
        <v>New York</v>
      </c>
      <c r="E1011" s="67">
        <f>INDEX(Hosts!$A:$O,MATCH(Places!$C1011,Hosts!$A:$A,0),MATCH(Places!E$1,Hosts!$1:$1,0))</f>
        <v>0.91</v>
      </c>
      <c r="F1011" s="67">
        <f>INDEX(Hosts!$A:$O,MATCH(Places!$C1011,Hosts!$A:$A,0),MATCH(Places!F$1,Hosts!$1:$1,0))</f>
        <v>0.78</v>
      </c>
      <c r="G1011" s="67" t="str">
        <f>INDEX(Hosts!$A:$O,MATCH(Places!$C1011,Hosts!$A:$A,0),MATCH(Places!G$1,Hosts!$1:$1,0))</f>
        <v>No</v>
      </c>
      <c r="H1011">
        <v>12</v>
      </c>
      <c r="I1011" t="str">
        <f>VLOOKUP($H1011,Neighborhoods!$A:$C,2,0)</f>
        <v>Brooklyn</v>
      </c>
      <c r="J1011" t="str">
        <f>VLOOKUP($H1011,Neighborhoods!$A:$C,3,0)</f>
        <v>Williamsburg</v>
      </c>
      <c r="K1011" t="s">
        <v>11822</v>
      </c>
      <c r="L1011" t="str">
        <f t="shared" si="60"/>
        <v>No</v>
      </c>
      <c r="M1011">
        <v>4</v>
      </c>
      <c r="N1011" t="str" cm="1">
        <f t="array" ref="N1011">_xlfn.IFS(M1011&lt;=2,"Small",M1011&lt;=5,"Medium",M1011&gt;5,"Large")</f>
        <v>Medium</v>
      </c>
      <c r="O1011" s="50">
        <v>115</v>
      </c>
      <c r="P1011" s="67">
        <f t="shared" si="61"/>
        <v>0.03</v>
      </c>
      <c r="Q1011" s="52">
        <v>4.6500000000000004</v>
      </c>
      <c r="R1011" s="52" t="str" cm="1">
        <f t="array" ref="R1011">_xlfn.IFS(ROUND(Q1011,0)=5,"Excellent",ROUND(Q1011,0)=4,"Good",ROUND(Q1011,0)=3,"Ok",ROUND(Q1011,0)&lt;3,"Bad")</f>
        <v>Excellent</v>
      </c>
      <c r="S1011">
        <v>174</v>
      </c>
      <c r="T1011" t="str">
        <f t="shared" si="62"/>
        <v>No</v>
      </c>
      <c r="U1011" s="65">
        <v>42267</v>
      </c>
      <c r="V1011" s="65">
        <v>44045</v>
      </c>
      <c r="W1011">
        <v>70</v>
      </c>
      <c r="X1011" t="str">
        <f t="shared" si="63"/>
        <v>Active</v>
      </c>
      <c r="Y1011" t="s">
        <v>15615</v>
      </c>
    </row>
    <row r="1012" spans="1:25" x14ac:dyDescent="0.25">
      <c r="A1012">
        <v>1011</v>
      </c>
      <c r="B1012" t="s">
        <v>753</v>
      </c>
      <c r="C1012">
        <v>1220</v>
      </c>
      <c r="D1012" t="str">
        <f>VLOOKUP($C1012,Hosts!$A:$O,10,0)</f>
        <v>New York</v>
      </c>
      <c r="E1012" s="67">
        <f>INDEX(Hosts!$A:$O,MATCH(Places!$C1012,Hosts!$A:$A,0),MATCH(Places!E$1,Hosts!$1:$1,0))</f>
        <v>1</v>
      </c>
      <c r="F1012" s="67">
        <f>INDEX(Hosts!$A:$O,MATCH(Places!$C1012,Hosts!$A:$A,0),MATCH(Places!F$1,Hosts!$1:$1,0))</f>
        <v>1</v>
      </c>
      <c r="G1012" s="67" t="str">
        <f>INDEX(Hosts!$A:$O,MATCH(Places!$C1012,Hosts!$A:$A,0),MATCH(Places!G$1,Hosts!$1:$1,0))</f>
        <v>Yes</v>
      </c>
      <c r="H1012">
        <v>15</v>
      </c>
      <c r="I1012" t="str">
        <f>VLOOKUP($H1012,Neighborhoods!$A:$C,2,0)</f>
        <v>Manhattan</v>
      </c>
      <c r="J1012" t="str">
        <f>VLOOKUP($H1012,Neighborhoods!$A:$C,3,0)</f>
        <v>East Village</v>
      </c>
      <c r="K1012" t="s">
        <v>11822</v>
      </c>
      <c r="L1012" t="str">
        <f t="shared" si="60"/>
        <v>No</v>
      </c>
      <c r="M1012">
        <v>2</v>
      </c>
      <c r="N1012" t="str" cm="1">
        <f t="array" ref="N1012">_xlfn.IFS(M1012&lt;=2,"Small",M1012&lt;=5,"Medium",M1012&gt;5,"Large")</f>
        <v>Small</v>
      </c>
      <c r="O1012" s="50">
        <v>143</v>
      </c>
      <c r="P1012" s="67">
        <f t="shared" si="61"/>
        <v>0.03</v>
      </c>
      <c r="Q1012" s="52">
        <v>4.82</v>
      </c>
      <c r="R1012" s="52" t="str" cm="1">
        <f t="array" ref="R1012">_xlfn.IFS(ROUND(Q1012,0)=5,"Excellent",ROUND(Q1012,0)=4,"Good",ROUND(Q1012,0)=3,"Ok",ROUND(Q1012,0)&lt;3,"Bad")</f>
        <v>Excellent</v>
      </c>
      <c r="S1012">
        <v>215</v>
      </c>
      <c r="T1012" t="str">
        <f t="shared" si="62"/>
        <v>Yes</v>
      </c>
      <c r="U1012" s="65">
        <v>41977</v>
      </c>
      <c r="V1012" s="65">
        <v>44051</v>
      </c>
      <c r="W1012">
        <v>337</v>
      </c>
      <c r="X1012" t="str">
        <f t="shared" si="63"/>
        <v>Active</v>
      </c>
      <c r="Y1012" t="s">
        <v>15616</v>
      </c>
    </row>
    <row r="1013" spans="1:25" x14ac:dyDescent="0.25">
      <c r="A1013">
        <v>1012</v>
      </c>
      <c r="B1013" t="s">
        <v>754</v>
      </c>
      <c r="C1013">
        <v>223</v>
      </c>
      <c r="D1013" t="str">
        <f>VLOOKUP($C1013,Hosts!$A:$O,10,0)</f>
        <v>New York</v>
      </c>
      <c r="E1013" s="67">
        <f>INDEX(Hosts!$A:$O,MATCH(Places!$C1013,Hosts!$A:$A,0),MATCH(Places!E$1,Hosts!$1:$1,0))</f>
        <v>1</v>
      </c>
      <c r="F1013" s="67">
        <f>INDEX(Hosts!$A:$O,MATCH(Places!$C1013,Hosts!$A:$A,0),MATCH(Places!F$1,Hosts!$1:$1,0))</f>
        <v>1</v>
      </c>
      <c r="G1013" s="67" t="str">
        <f>INDEX(Hosts!$A:$O,MATCH(Places!$C1013,Hosts!$A:$A,0),MATCH(Places!G$1,Hosts!$1:$1,0))</f>
        <v>Yes</v>
      </c>
      <c r="H1013">
        <v>7</v>
      </c>
      <c r="I1013" t="str">
        <f>VLOOKUP($H1013,Neighborhoods!$A:$C,2,0)</f>
        <v>Brooklyn</v>
      </c>
      <c r="J1013" t="str">
        <f>VLOOKUP($H1013,Neighborhoods!$A:$C,3,0)</f>
        <v>Bedford-Stuyvesant</v>
      </c>
      <c r="K1013" t="s">
        <v>11822</v>
      </c>
      <c r="L1013" t="str">
        <f t="shared" si="60"/>
        <v>No</v>
      </c>
      <c r="M1013">
        <v>3</v>
      </c>
      <c r="N1013" t="str" cm="1">
        <f t="array" ref="N1013">_xlfn.IFS(M1013&lt;=2,"Small",M1013&lt;=5,"Medium",M1013&gt;5,"Large")</f>
        <v>Medium</v>
      </c>
      <c r="O1013" s="50">
        <v>174</v>
      </c>
      <c r="P1013" s="67">
        <f t="shared" si="61"/>
        <v>0.03</v>
      </c>
      <c r="Q1013" s="52">
        <v>4.99</v>
      </c>
      <c r="R1013" s="52" t="str" cm="1">
        <f t="array" ref="R1013">_xlfn.IFS(ROUND(Q1013,0)=5,"Excellent",ROUND(Q1013,0)=4,"Good",ROUND(Q1013,0)=3,"Ok",ROUND(Q1013,0)&lt;3,"Bad")</f>
        <v>Excellent</v>
      </c>
      <c r="S1013">
        <v>228</v>
      </c>
      <c r="T1013" t="str">
        <f t="shared" si="62"/>
        <v>Yes</v>
      </c>
      <c r="U1013" s="65">
        <v>42006</v>
      </c>
      <c r="V1013" s="65">
        <v>43877</v>
      </c>
      <c r="W1013">
        <v>180</v>
      </c>
      <c r="X1013" t="str">
        <f t="shared" si="63"/>
        <v>Active</v>
      </c>
      <c r="Y1013" t="s">
        <v>15615</v>
      </c>
    </row>
    <row r="1014" spans="1:25" x14ac:dyDescent="0.25">
      <c r="A1014">
        <v>1013</v>
      </c>
      <c r="B1014" t="s">
        <v>755</v>
      </c>
      <c r="C1014">
        <v>213</v>
      </c>
      <c r="D1014" t="str">
        <f>VLOOKUP($C1014,Hosts!$A:$O,10,0)</f>
        <v>New York</v>
      </c>
      <c r="E1014" s="67">
        <f>INDEX(Hosts!$A:$O,MATCH(Places!$C1014,Hosts!$A:$A,0),MATCH(Places!E$1,Hosts!$1:$1,0))</f>
        <v>0.9</v>
      </c>
      <c r="F1014" s="67">
        <f>INDEX(Hosts!$A:$O,MATCH(Places!$C1014,Hosts!$A:$A,0),MATCH(Places!F$1,Hosts!$1:$1,0))</f>
        <v>0.82</v>
      </c>
      <c r="G1014" s="67" t="str">
        <f>INDEX(Hosts!$A:$O,MATCH(Places!$C1014,Hosts!$A:$A,0),MATCH(Places!G$1,Hosts!$1:$1,0))</f>
        <v>Yes</v>
      </c>
      <c r="H1014">
        <v>7</v>
      </c>
      <c r="I1014" t="str">
        <f>VLOOKUP($H1014,Neighborhoods!$A:$C,2,0)</f>
        <v>Brooklyn</v>
      </c>
      <c r="J1014" t="str">
        <f>VLOOKUP($H1014,Neighborhoods!$A:$C,3,0)</f>
        <v>Bedford-Stuyvesant</v>
      </c>
      <c r="K1014" t="s">
        <v>11822</v>
      </c>
      <c r="L1014" t="str">
        <f t="shared" si="60"/>
        <v>No</v>
      </c>
      <c r="M1014">
        <v>4</v>
      </c>
      <c r="N1014" t="str" cm="1">
        <f t="array" ref="N1014">_xlfn.IFS(M1014&lt;=2,"Small",M1014&lt;=5,"Medium",M1014&gt;5,"Large")</f>
        <v>Medium</v>
      </c>
      <c r="O1014" s="50">
        <v>110</v>
      </c>
      <c r="P1014" s="67">
        <f t="shared" si="61"/>
        <v>0.03</v>
      </c>
      <c r="Q1014" s="52">
        <v>4.83</v>
      </c>
      <c r="R1014" s="52" t="str" cm="1">
        <f t="array" ref="R1014">_xlfn.IFS(ROUND(Q1014,0)=5,"Excellent",ROUND(Q1014,0)=4,"Good",ROUND(Q1014,0)=3,"Ok",ROUND(Q1014,0)&lt;3,"Bad")</f>
        <v>Excellent</v>
      </c>
      <c r="S1014">
        <v>120</v>
      </c>
      <c r="T1014" t="str">
        <f t="shared" si="62"/>
        <v>Yes</v>
      </c>
      <c r="U1014" s="65">
        <v>43088</v>
      </c>
      <c r="V1014" s="65">
        <v>43892</v>
      </c>
      <c r="W1014">
        <v>33</v>
      </c>
      <c r="X1014" t="str">
        <f t="shared" si="63"/>
        <v>Active</v>
      </c>
      <c r="Y1014" t="s">
        <v>15615</v>
      </c>
    </row>
    <row r="1015" spans="1:25" x14ac:dyDescent="0.25">
      <c r="A1015">
        <v>1014</v>
      </c>
      <c r="B1015" t="s">
        <v>756</v>
      </c>
      <c r="C1015">
        <v>375</v>
      </c>
      <c r="D1015" t="str">
        <f>VLOOKUP($C1015,Hosts!$A:$O,10,0)</f>
        <v>New York</v>
      </c>
      <c r="E1015" s="67">
        <f>INDEX(Hosts!$A:$O,MATCH(Places!$C1015,Hosts!$A:$A,0),MATCH(Places!E$1,Hosts!$1:$1,0))</f>
        <v>1</v>
      </c>
      <c r="F1015" s="67">
        <f>INDEX(Hosts!$A:$O,MATCH(Places!$C1015,Hosts!$A:$A,0),MATCH(Places!F$1,Hosts!$1:$1,0))</f>
        <v>1</v>
      </c>
      <c r="G1015" s="67" t="str">
        <f>INDEX(Hosts!$A:$O,MATCH(Places!$C1015,Hosts!$A:$A,0),MATCH(Places!G$1,Hosts!$1:$1,0))</f>
        <v>Yes</v>
      </c>
      <c r="H1015">
        <v>24</v>
      </c>
      <c r="I1015" t="str">
        <f>VLOOKUP($H1015,Neighborhoods!$A:$C,2,0)</f>
        <v>Queens</v>
      </c>
      <c r="J1015" t="str">
        <f>VLOOKUP($H1015,Neighborhoods!$A:$C,3,0)</f>
        <v>Long Island City</v>
      </c>
      <c r="K1015" t="s">
        <v>11822</v>
      </c>
      <c r="L1015" t="str">
        <f t="shared" si="60"/>
        <v>No</v>
      </c>
      <c r="M1015">
        <v>2</v>
      </c>
      <c r="N1015" t="str" cm="1">
        <f t="array" ref="N1015">_xlfn.IFS(M1015&lt;=2,"Small",M1015&lt;=5,"Medium",M1015&gt;5,"Large")</f>
        <v>Small</v>
      </c>
      <c r="O1015" s="50">
        <v>150</v>
      </c>
      <c r="P1015" s="67">
        <f t="shared" si="61"/>
        <v>0.03</v>
      </c>
      <c r="Q1015" s="52">
        <v>4.92</v>
      </c>
      <c r="R1015" s="52" t="str" cm="1">
        <f t="array" ref="R1015">_xlfn.IFS(ROUND(Q1015,0)=5,"Excellent",ROUND(Q1015,0)=4,"Good",ROUND(Q1015,0)=3,"Ok",ROUND(Q1015,0)&lt;3,"Bad")</f>
        <v>Excellent</v>
      </c>
      <c r="S1015">
        <v>88</v>
      </c>
      <c r="T1015" t="str">
        <f t="shared" si="62"/>
        <v>No</v>
      </c>
      <c r="U1015" s="65">
        <v>41942</v>
      </c>
      <c r="V1015" s="65">
        <v>43812</v>
      </c>
      <c r="W1015">
        <v>212</v>
      </c>
      <c r="X1015" t="str">
        <f t="shared" si="63"/>
        <v>Active</v>
      </c>
      <c r="Y1015" t="s">
        <v>15615</v>
      </c>
    </row>
    <row r="1016" spans="1:25" x14ac:dyDescent="0.25">
      <c r="A1016">
        <v>1015</v>
      </c>
      <c r="B1016" t="s">
        <v>757</v>
      </c>
      <c r="C1016">
        <v>1953</v>
      </c>
      <c r="D1016" t="str">
        <f>VLOOKUP($C1016,Hosts!$A:$O,10,0)</f>
        <v>New York</v>
      </c>
      <c r="E1016" s="67">
        <f>INDEX(Hosts!$A:$O,MATCH(Places!$C1016,Hosts!$A:$A,0),MATCH(Places!E$1,Hosts!$1:$1,0))</f>
        <v>1</v>
      </c>
      <c r="F1016" s="67">
        <f>INDEX(Hosts!$A:$O,MATCH(Places!$C1016,Hosts!$A:$A,0),MATCH(Places!F$1,Hosts!$1:$1,0))</f>
        <v>0.85</v>
      </c>
      <c r="G1016" s="67" t="str">
        <f>INDEX(Hosts!$A:$O,MATCH(Places!$C1016,Hosts!$A:$A,0),MATCH(Places!G$1,Hosts!$1:$1,0))</f>
        <v>Yes</v>
      </c>
      <c r="H1016">
        <v>17</v>
      </c>
      <c r="I1016" t="str">
        <f>VLOOKUP($H1016,Neighborhoods!$A:$C,2,0)</f>
        <v>Manhattan</v>
      </c>
      <c r="J1016" t="str">
        <f>VLOOKUP($H1016,Neighborhoods!$A:$C,3,0)</f>
        <v>Hell's Kitchen</v>
      </c>
      <c r="K1016" t="s">
        <v>1</v>
      </c>
      <c r="L1016" t="str">
        <f t="shared" si="60"/>
        <v>Yes</v>
      </c>
      <c r="M1016">
        <v>2</v>
      </c>
      <c r="N1016" t="str" cm="1">
        <f t="array" ref="N1016">_xlfn.IFS(M1016&lt;=2,"Small",M1016&lt;=5,"Medium",M1016&gt;5,"Large")</f>
        <v>Small</v>
      </c>
      <c r="O1016" s="50">
        <v>89</v>
      </c>
      <c r="P1016" s="67">
        <f t="shared" si="61"/>
        <v>0.03</v>
      </c>
      <c r="Q1016" s="52">
        <v>4.83</v>
      </c>
      <c r="R1016" s="52" t="str" cm="1">
        <f t="array" ref="R1016">_xlfn.IFS(ROUND(Q1016,0)=5,"Excellent",ROUND(Q1016,0)=4,"Good",ROUND(Q1016,0)=3,"Ok",ROUND(Q1016,0)&lt;3,"Bad")</f>
        <v>Excellent</v>
      </c>
      <c r="S1016">
        <v>64</v>
      </c>
      <c r="T1016" t="str">
        <f t="shared" si="62"/>
        <v>No</v>
      </c>
      <c r="U1016" s="65">
        <v>41939</v>
      </c>
      <c r="V1016" s="65">
        <v>43817</v>
      </c>
      <c r="W1016">
        <v>365</v>
      </c>
      <c r="X1016" t="str">
        <f t="shared" si="63"/>
        <v>Active</v>
      </c>
      <c r="Y1016" t="s">
        <v>15615</v>
      </c>
    </row>
    <row r="1017" spans="1:25" x14ac:dyDescent="0.25">
      <c r="A1017">
        <v>1016</v>
      </c>
      <c r="B1017" t="s">
        <v>758</v>
      </c>
      <c r="C1017">
        <v>668</v>
      </c>
      <c r="D1017" t="str">
        <f>VLOOKUP($C1017,Hosts!$A:$O,10,0)</f>
        <v>New York</v>
      </c>
      <c r="E1017" s="67">
        <f>INDEX(Hosts!$A:$O,MATCH(Places!$C1017,Hosts!$A:$A,0),MATCH(Places!E$1,Hosts!$1:$1,0))</f>
        <v>0.9</v>
      </c>
      <c r="F1017" s="67">
        <f>INDEX(Hosts!$A:$O,MATCH(Places!$C1017,Hosts!$A:$A,0),MATCH(Places!F$1,Hosts!$1:$1,0))</f>
        <v>0.94</v>
      </c>
      <c r="G1017" s="67" t="str">
        <f>INDEX(Hosts!$A:$O,MATCH(Places!$C1017,Hosts!$A:$A,0),MATCH(Places!G$1,Hosts!$1:$1,0))</f>
        <v>No</v>
      </c>
      <c r="H1017">
        <v>25</v>
      </c>
      <c r="I1017" t="str">
        <f>VLOOKUP($H1017,Neighborhoods!$A:$C,2,0)</f>
        <v>Queens</v>
      </c>
      <c r="J1017" t="str">
        <f>VLOOKUP($H1017,Neighborhoods!$A:$C,3,0)</f>
        <v>Ridgewood</v>
      </c>
      <c r="K1017" t="s">
        <v>1</v>
      </c>
      <c r="L1017" t="str">
        <f t="shared" si="60"/>
        <v>Yes</v>
      </c>
      <c r="M1017">
        <v>2</v>
      </c>
      <c r="N1017" t="str" cm="1">
        <f t="array" ref="N1017">_xlfn.IFS(M1017&lt;=2,"Small",M1017&lt;=5,"Medium",M1017&gt;5,"Large")</f>
        <v>Small</v>
      </c>
      <c r="O1017" s="50">
        <v>57</v>
      </c>
      <c r="P1017" s="67">
        <f t="shared" si="61"/>
        <v>0.03</v>
      </c>
      <c r="Q1017" s="52">
        <v>4.58</v>
      </c>
      <c r="R1017" s="52" t="str" cm="1">
        <f t="array" ref="R1017">_xlfn.IFS(ROUND(Q1017,0)=5,"Excellent",ROUND(Q1017,0)=4,"Good",ROUND(Q1017,0)=3,"Ok",ROUND(Q1017,0)&lt;3,"Bad")</f>
        <v>Excellent</v>
      </c>
      <c r="S1017">
        <v>50</v>
      </c>
      <c r="T1017" t="str">
        <f t="shared" si="62"/>
        <v>No</v>
      </c>
      <c r="U1017" s="65">
        <v>42124</v>
      </c>
      <c r="V1017" s="65">
        <v>43832</v>
      </c>
      <c r="W1017">
        <v>365</v>
      </c>
      <c r="X1017" t="str">
        <f t="shared" si="63"/>
        <v>Active</v>
      </c>
      <c r="Y1017" t="s">
        <v>15615</v>
      </c>
    </row>
    <row r="1018" spans="1:25" x14ac:dyDescent="0.25">
      <c r="A1018">
        <v>1017</v>
      </c>
      <c r="B1018" t="s">
        <v>759</v>
      </c>
      <c r="C1018">
        <v>1954</v>
      </c>
      <c r="D1018" t="str">
        <f>VLOOKUP($C1018,Hosts!$A:$O,10,0)</f>
        <v>New York</v>
      </c>
      <c r="E1018" s="67">
        <f>INDEX(Hosts!$A:$O,MATCH(Places!$C1018,Hosts!$A:$A,0),MATCH(Places!E$1,Hosts!$1:$1,0))</f>
        <v>1</v>
      </c>
      <c r="F1018" s="67">
        <f>INDEX(Hosts!$A:$O,MATCH(Places!$C1018,Hosts!$A:$A,0),MATCH(Places!F$1,Hosts!$1:$1,0))</f>
        <v>0.98</v>
      </c>
      <c r="G1018" s="67" t="str">
        <f>INDEX(Hosts!$A:$O,MATCH(Places!$C1018,Hosts!$A:$A,0),MATCH(Places!G$1,Hosts!$1:$1,0))</f>
        <v>No</v>
      </c>
      <c r="H1018">
        <v>8</v>
      </c>
      <c r="I1018" t="str">
        <f>VLOOKUP($H1018,Neighborhoods!$A:$C,2,0)</f>
        <v>Brooklyn</v>
      </c>
      <c r="J1018" t="str">
        <f>VLOOKUP($H1018,Neighborhoods!$A:$C,3,0)</f>
        <v>Bushwick</v>
      </c>
      <c r="K1018" t="s">
        <v>1</v>
      </c>
      <c r="L1018" t="str">
        <f t="shared" si="60"/>
        <v>Yes</v>
      </c>
      <c r="M1018">
        <v>2</v>
      </c>
      <c r="N1018" t="str" cm="1">
        <f t="array" ref="N1018">_xlfn.IFS(M1018&lt;=2,"Small",M1018&lt;=5,"Medium",M1018&gt;5,"Large")</f>
        <v>Small</v>
      </c>
      <c r="O1018" s="50">
        <v>100</v>
      </c>
      <c r="P1018" s="67">
        <f t="shared" si="61"/>
        <v>0.03</v>
      </c>
      <c r="Q1018" s="52">
        <v>4.9000000000000004</v>
      </c>
      <c r="R1018" s="52" t="str" cm="1">
        <f t="array" ref="R1018">_xlfn.IFS(ROUND(Q1018,0)=5,"Excellent",ROUND(Q1018,0)=4,"Good",ROUND(Q1018,0)=3,"Ok",ROUND(Q1018,0)&lt;3,"Bad")</f>
        <v>Excellent</v>
      </c>
      <c r="S1018">
        <v>88</v>
      </c>
      <c r="T1018" t="str">
        <f t="shared" si="62"/>
        <v>No</v>
      </c>
      <c r="U1018" s="65">
        <v>42360</v>
      </c>
      <c r="V1018" s="65">
        <v>44053</v>
      </c>
      <c r="W1018">
        <v>357</v>
      </c>
      <c r="X1018" t="str">
        <f t="shared" si="63"/>
        <v>Active</v>
      </c>
      <c r="Y1018" t="s">
        <v>15615</v>
      </c>
    </row>
    <row r="1019" spans="1:25" x14ac:dyDescent="0.25">
      <c r="A1019">
        <v>1018</v>
      </c>
      <c r="B1019" t="s">
        <v>13482</v>
      </c>
      <c r="C1019">
        <v>1069</v>
      </c>
      <c r="D1019" t="str">
        <f>VLOOKUP($C1019,Hosts!$A:$O,10,0)</f>
        <v>New York</v>
      </c>
      <c r="E1019" s="67">
        <f>INDEX(Hosts!$A:$O,MATCH(Places!$C1019,Hosts!$A:$A,0),MATCH(Places!E$1,Hosts!$1:$1,0))</f>
        <v>1</v>
      </c>
      <c r="F1019" s="67">
        <f>INDEX(Hosts!$A:$O,MATCH(Places!$C1019,Hosts!$A:$A,0),MATCH(Places!F$1,Hosts!$1:$1,0))</f>
        <v>0.9</v>
      </c>
      <c r="G1019" s="67" t="str">
        <f>INDEX(Hosts!$A:$O,MATCH(Places!$C1019,Hosts!$A:$A,0),MATCH(Places!G$1,Hosts!$1:$1,0))</f>
        <v>Yes</v>
      </c>
      <c r="H1019">
        <v>14</v>
      </c>
      <c r="I1019" t="str">
        <f>VLOOKUP($H1019,Neighborhoods!$A:$C,2,0)</f>
        <v>Manhattan</v>
      </c>
      <c r="J1019" t="str">
        <f>VLOOKUP($H1019,Neighborhoods!$A:$C,3,0)</f>
        <v>East Harlem</v>
      </c>
      <c r="K1019" t="s">
        <v>11822</v>
      </c>
      <c r="L1019" t="str">
        <f t="shared" si="60"/>
        <v>No</v>
      </c>
      <c r="M1019">
        <v>2</v>
      </c>
      <c r="N1019" t="str" cm="1">
        <f t="array" ref="N1019">_xlfn.IFS(M1019&lt;=2,"Small",M1019&lt;=5,"Medium",M1019&gt;5,"Large")</f>
        <v>Small</v>
      </c>
      <c r="O1019" s="50">
        <v>120</v>
      </c>
      <c r="P1019" s="67">
        <f t="shared" si="61"/>
        <v>0.03</v>
      </c>
      <c r="Q1019" s="52">
        <v>4.82</v>
      </c>
      <c r="R1019" s="52" t="str" cm="1">
        <f t="array" ref="R1019">_xlfn.IFS(ROUND(Q1019,0)=5,"Excellent",ROUND(Q1019,0)=4,"Good",ROUND(Q1019,0)=3,"Ok",ROUND(Q1019,0)&lt;3,"Bad")</f>
        <v>Excellent</v>
      </c>
      <c r="S1019">
        <v>83</v>
      </c>
      <c r="T1019" t="str">
        <f t="shared" si="62"/>
        <v>No</v>
      </c>
      <c r="U1019" s="65">
        <v>41949</v>
      </c>
      <c r="V1019" s="65">
        <v>43882</v>
      </c>
      <c r="W1019">
        <v>98</v>
      </c>
      <c r="X1019" t="str">
        <f t="shared" si="63"/>
        <v>Active</v>
      </c>
      <c r="Y1019" t="s">
        <v>15615</v>
      </c>
    </row>
    <row r="1020" spans="1:25" x14ac:dyDescent="0.25">
      <c r="A1020">
        <v>1019</v>
      </c>
      <c r="B1020" t="s">
        <v>760</v>
      </c>
      <c r="C1020">
        <v>1715</v>
      </c>
      <c r="D1020" t="str">
        <f>VLOOKUP($C1020,Hosts!$A:$O,10,0)</f>
        <v>New York</v>
      </c>
      <c r="E1020" s="67">
        <f>INDEX(Hosts!$A:$O,MATCH(Places!$C1020,Hosts!$A:$A,0),MATCH(Places!E$1,Hosts!$1:$1,0))</f>
        <v>1</v>
      </c>
      <c r="F1020" s="67">
        <f>INDEX(Hosts!$A:$O,MATCH(Places!$C1020,Hosts!$A:$A,0),MATCH(Places!F$1,Hosts!$1:$1,0))</f>
        <v>0.98</v>
      </c>
      <c r="G1020" s="67" t="str">
        <f>INDEX(Hosts!$A:$O,MATCH(Places!$C1020,Hosts!$A:$A,0),MATCH(Places!G$1,Hosts!$1:$1,0))</f>
        <v>Yes</v>
      </c>
      <c r="H1020">
        <v>1</v>
      </c>
      <c r="I1020" t="str">
        <f>VLOOKUP($H1020,Neighborhoods!$A:$C,2,0)</f>
        <v>Bronx</v>
      </c>
      <c r="J1020" t="str">
        <f>VLOOKUP($H1020,Neighborhoods!$A:$C,3,0)</f>
        <v>Allerton</v>
      </c>
      <c r="K1020" t="s">
        <v>1</v>
      </c>
      <c r="L1020" t="str">
        <f t="shared" si="60"/>
        <v>Yes</v>
      </c>
      <c r="M1020">
        <v>2</v>
      </c>
      <c r="N1020" t="str" cm="1">
        <f t="array" ref="N1020">_xlfn.IFS(M1020&lt;=2,"Small",M1020&lt;=5,"Medium",M1020&gt;5,"Large")</f>
        <v>Small</v>
      </c>
      <c r="O1020" s="50">
        <v>44</v>
      </c>
      <c r="P1020" s="67">
        <f t="shared" si="61"/>
        <v>0.03</v>
      </c>
      <c r="Q1020" s="52">
        <v>4.76</v>
      </c>
      <c r="R1020" s="52" t="str" cm="1">
        <f t="array" ref="R1020">_xlfn.IFS(ROUND(Q1020,0)=5,"Excellent",ROUND(Q1020,0)=4,"Good",ROUND(Q1020,0)=3,"Ok",ROUND(Q1020,0)&lt;3,"Bad")</f>
        <v>Excellent</v>
      </c>
      <c r="S1020">
        <v>46</v>
      </c>
      <c r="T1020" t="str">
        <f t="shared" si="62"/>
        <v>No</v>
      </c>
      <c r="U1020" s="65">
        <v>41944</v>
      </c>
      <c r="V1020" s="65">
        <v>43887</v>
      </c>
      <c r="W1020">
        <v>228</v>
      </c>
      <c r="X1020" t="str">
        <f t="shared" si="63"/>
        <v>Active</v>
      </c>
      <c r="Y1020" t="s">
        <v>15615</v>
      </c>
    </row>
    <row r="1021" spans="1:25" x14ac:dyDescent="0.25">
      <c r="A1021">
        <v>1020</v>
      </c>
      <c r="B1021" t="s">
        <v>761</v>
      </c>
      <c r="C1021">
        <v>454</v>
      </c>
      <c r="D1021" t="str">
        <f>VLOOKUP($C1021,Hosts!$A:$O,10,0)</f>
        <v>New York</v>
      </c>
      <c r="E1021" s="67">
        <f>INDEX(Hosts!$A:$O,MATCH(Places!$C1021,Hosts!$A:$A,0),MATCH(Places!E$1,Hosts!$1:$1,0))</f>
        <v>1</v>
      </c>
      <c r="F1021" s="67">
        <f>INDEX(Hosts!$A:$O,MATCH(Places!$C1021,Hosts!$A:$A,0),MATCH(Places!F$1,Hosts!$1:$1,0))</f>
        <v>0.86</v>
      </c>
      <c r="G1021" s="67" t="str">
        <f>INDEX(Hosts!$A:$O,MATCH(Places!$C1021,Hosts!$A:$A,0),MATCH(Places!G$1,Hosts!$1:$1,0))</f>
        <v>Yes</v>
      </c>
      <c r="H1021">
        <v>11</v>
      </c>
      <c r="I1021" t="str">
        <f>VLOOKUP($H1021,Neighborhoods!$A:$C,2,0)</f>
        <v>Brooklyn</v>
      </c>
      <c r="J1021" t="str">
        <f>VLOOKUP($H1021,Neighborhoods!$A:$C,3,0)</f>
        <v>Greenpoint</v>
      </c>
      <c r="K1021" t="s">
        <v>1</v>
      </c>
      <c r="L1021" t="str">
        <f t="shared" si="60"/>
        <v>Yes</v>
      </c>
      <c r="M1021">
        <v>1</v>
      </c>
      <c r="N1021" t="str" cm="1">
        <f t="array" ref="N1021">_xlfn.IFS(M1021&lt;=2,"Small",M1021&lt;=5,"Medium",M1021&gt;5,"Large")</f>
        <v>Small</v>
      </c>
      <c r="O1021" s="50">
        <v>55</v>
      </c>
      <c r="P1021" s="67">
        <f t="shared" si="61"/>
        <v>0.03</v>
      </c>
      <c r="Q1021" s="52">
        <v>4.99</v>
      </c>
      <c r="R1021" s="52" t="str" cm="1">
        <f t="array" ref="R1021">_xlfn.IFS(ROUND(Q1021,0)=5,"Excellent",ROUND(Q1021,0)=4,"Good",ROUND(Q1021,0)=3,"Ok",ROUND(Q1021,0)&lt;3,"Bad")</f>
        <v>Excellent</v>
      </c>
      <c r="S1021">
        <v>89</v>
      </c>
      <c r="T1021" t="str">
        <f t="shared" si="62"/>
        <v>No</v>
      </c>
      <c r="U1021" s="65">
        <v>42172</v>
      </c>
      <c r="V1021" s="65">
        <v>43925</v>
      </c>
      <c r="W1021">
        <v>264</v>
      </c>
      <c r="X1021" t="str">
        <f t="shared" si="63"/>
        <v>Active</v>
      </c>
      <c r="Y1021" t="s">
        <v>15615</v>
      </c>
    </row>
    <row r="1022" spans="1:25" x14ac:dyDescent="0.25">
      <c r="A1022">
        <v>1021</v>
      </c>
      <c r="B1022" t="s">
        <v>14442</v>
      </c>
      <c r="C1022">
        <v>1636</v>
      </c>
      <c r="D1022" t="str">
        <f>VLOOKUP($C1022,Hosts!$A:$O,10,0)</f>
        <v>New York</v>
      </c>
      <c r="E1022" s="67">
        <f>INDEX(Hosts!$A:$O,MATCH(Places!$C1022,Hosts!$A:$A,0),MATCH(Places!E$1,Hosts!$1:$1,0))</f>
        <v>1</v>
      </c>
      <c r="F1022" s="67">
        <f>INDEX(Hosts!$A:$O,MATCH(Places!$C1022,Hosts!$A:$A,0),MATCH(Places!F$1,Hosts!$1:$1,0))</f>
        <v>0.93</v>
      </c>
      <c r="G1022" s="67" t="str">
        <f>INDEX(Hosts!$A:$O,MATCH(Places!$C1022,Hosts!$A:$A,0),MATCH(Places!G$1,Hosts!$1:$1,0))</f>
        <v>Yes</v>
      </c>
      <c r="H1022">
        <v>22</v>
      </c>
      <c r="I1022" t="str">
        <f>VLOOKUP($H1022,Neighborhoods!$A:$C,2,0)</f>
        <v>Queens</v>
      </c>
      <c r="J1022" t="str">
        <f>VLOOKUP($H1022,Neighborhoods!$A:$C,3,0)</f>
        <v>Flushing</v>
      </c>
      <c r="K1022" t="s">
        <v>16</v>
      </c>
      <c r="L1022" t="str">
        <f t="shared" si="60"/>
        <v>Yes</v>
      </c>
      <c r="M1022">
        <v>3</v>
      </c>
      <c r="N1022" t="str" cm="1">
        <f t="array" ref="N1022">_xlfn.IFS(M1022&lt;=2,"Small",M1022&lt;=5,"Medium",M1022&gt;5,"Large")</f>
        <v>Medium</v>
      </c>
      <c r="O1022" s="50">
        <v>29</v>
      </c>
      <c r="P1022" s="67">
        <f t="shared" si="61"/>
        <v>0.03</v>
      </c>
      <c r="Q1022" s="52">
        <v>4.6500000000000004</v>
      </c>
      <c r="R1022" s="52" t="str" cm="1">
        <f t="array" ref="R1022">_xlfn.IFS(ROUND(Q1022,0)=5,"Excellent",ROUND(Q1022,0)=4,"Good",ROUND(Q1022,0)=3,"Ok",ROUND(Q1022,0)&lt;3,"Bad")</f>
        <v>Excellent</v>
      </c>
      <c r="S1022">
        <v>34</v>
      </c>
      <c r="T1022" t="str">
        <f t="shared" si="62"/>
        <v>No</v>
      </c>
      <c r="U1022" s="65">
        <v>42147</v>
      </c>
      <c r="V1022" s="65">
        <v>43751</v>
      </c>
      <c r="W1022">
        <v>179</v>
      </c>
      <c r="X1022" t="str">
        <f t="shared" si="63"/>
        <v>Active</v>
      </c>
      <c r="Y1022" t="s">
        <v>15615</v>
      </c>
    </row>
    <row r="1023" spans="1:25" x14ac:dyDescent="0.25">
      <c r="A1023">
        <v>1022</v>
      </c>
      <c r="B1023" t="s">
        <v>762</v>
      </c>
      <c r="C1023">
        <v>1940</v>
      </c>
      <c r="D1023" t="str">
        <f>VLOOKUP($C1023,Hosts!$A:$O,10,0)</f>
        <v>New York</v>
      </c>
      <c r="E1023" s="67">
        <f>INDEX(Hosts!$A:$O,MATCH(Places!$C1023,Hosts!$A:$A,0),MATCH(Places!E$1,Hosts!$1:$1,0))</f>
        <v>1</v>
      </c>
      <c r="F1023" s="67">
        <f>INDEX(Hosts!$A:$O,MATCH(Places!$C1023,Hosts!$A:$A,0),MATCH(Places!F$1,Hosts!$1:$1,0))</f>
        <v>1</v>
      </c>
      <c r="G1023" s="67" t="str">
        <f>INDEX(Hosts!$A:$O,MATCH(Places!$C1023,Hosts!$A:$A,0),MATCH(Places!G$1,Hosts!$1:$1,0))</f>
        <v>Yes</v>
      </c>
      <c r="H1023">
        <v>13</v>
      </c>
      <c r="I1023" t="str">
        <f>VLOOKUP($H1023,Neighborhoods!$A:$C,2,0)</f>
        <v>Manhattan</v>
      </c>
      <c r="J1023" t="str">
        <f>VLOOKUP($H1023,Neighborhoods!$A:$C,3,0)</f>
        <v>Chelsea</v>
      </c>
      <c r="K1023" t="s">
        <v>16</v>
      </c>
      <c r="L1023" t="str">
        <f t="shared" si="60"/>
        <v>Yes</v>
      </c>
      <c r="M1023">
        <v>2</v>
      </c>
      <c r="N1023" t="str" cm="1">
        <f t="array" ref="N1023">_xlfn.IFS(M1023&lt;=2,"Small",M1023&lt;=5,"Medium",M1023&gt;5,"Large")</f>
        <v>Small</v>
      </c>
      <c r="O1023" s="50">
        <v>76</v>
      </c>
      <c r="P1023" s="67">
        <f t="shared" si="61"/>
        <v>0.03</v>
      </c>
      <c r="Q1023" s="52">
        <v>4.92</v>
      </c>
      <c r="R1023" s="52" t="str" cm="1">
        <f t="array" ref="R1023">_xlfn.IFS(ROUND(Q1023,0)=5,"Excellent",ROUND(Q1023,0)=4,"Good",ROUND(Q1023,0)=3,"Ok",ROUND(Q1023,0)&lt;3,"Bad")</f>
        <v>Excellent</v>
      </c>
      <c r="S1023">
        <v>144</v>
      </c>
      <c r="T1023" t="str">
        <f t="shared" si="62"/>
        <v>Yes</v>
      </c>
      <c r="U1023" s="65">
        <v>42204</v>
      </c>
      <c r="V1023" s="65">
        <v>43901</v>
      </c>
      <c r="W1023">
        <v>347</v>
      </c>
      <c r="X1023" t="str">
        <f t="shared" si="63"/>
        <v>Active</v>
      </c>
      <c r="Y1023" t="s">
        <v>15616</v>
      </c>
    </row>
    <row r="1024" spans="1:25" x14ac:dyDescent="0.25">
      <c r="A1024">
        <v>1023</v>
      </c>
      <c r="B1024" t="s">
        <v>15086</v>
      </c>
      <c r="C1024">
        <v>1010</v>
      </c>
      <c r="D1024" t="str">
        <f>VLOOKUP($C1024,Hosts!$A:$O,10,0)</f>
        <v>New York</v>
      </c>
      <c r="E1024" s="67">
        <f>INDEX(Hosts!$A:$O,MATCH(Places!$C1024,Hosts!$A:$A,0),MATCH(Places!E$1,Hosts!$1:$1,0))</f>
        <v>0.95</v>
      </c>
      <c r="F1024" s="67">
        <f>INDEX(Hosts!$A:$O,MATCH(Places!$C1024,Hosts!$A:$A,0),MATCH(Places!F$1,Hosts!$1:$1,0))</f>
        <v>0.85</v>
      </c>
      <c r="G1024" s="67" t="str">
        <f>INDEX(Hosts!$A:$O,MATCH(Places!$C1024,Hosts!$A:$A,0),MATCH(Places!G$1,Hosts!$1:$1,0))</f>
        <v>No</v>
      </c>
      <c r="H1024">
        <v>20</v>
      </c>
      <c r="I1024" t="str">
        <f>VLOOKUP($H1024,Neighborhoods!$A:$C,2,0)</f>
        <v>Manhattan</v>
      </c>
      <c r="J1024" t="str">
        <f>VLOOKUP($H1024,Neighborhoods!$A:$C,3,0)</f>
        <v>Upper West Side</v>
      </c>
      <c r="K1024" t="s">
        <v>11822</v>
      </c>
      <c r="L1024" t="str">
        <f t="shared" si="60"/>
        <v>No</v>
      </c>
      <c r="M1024">
        <v>4</v>
      </c>
      <c r="N1024" t="str" cm="1">
        <f t="array" ref="N1024">_xlfn.IFS(M1024&lt;=2,"Small",M1024&lt;=5,"Medium",M1024&gt;5,"Large")</f>
        <v>Medium</v>
      </c>
      <c r="O1024" s="50">
        <v>300</v>
      </c>
      <c r="P1024" s="67">
        <f t="shared" si="61"/>
        <v>0.04</v>
      </c>
      <c r="Q1024" s="52">
        <v>4</v>
      </c>
      <c r="R1024" s="52" t="str" cm="1">
        <f t="array" ref="R1024">_xlfn.IFS(ROUND(Q1024,0)=5,"Excellent",ROUND(Q1024,0)=4,"Good",ROUND(Q1024,0)=3,"Ok",ROUND(Q1024,0)&lt;3,"Bad")</f>
        <v>Good</v>
      </c>
      <c r="S1024">
        <v>4</v>
      </c>
      <c r="T1024" t="str">
        <f t="shared" si="62"/>
        <v>No</v>
      </c>
      <c r="U1024" s="65">
        <v>42007</v>
      </c>
      <c r="V1024" s="65">
        <v>42283</v>
      </c>
      <c r="W1024">
        <v>47</v>
      </c>
      <c r="X1024" t="str">
        <f t="shared" si="63"/>
        <v>Active</v>
      </c>
      <c r="Y1024" t="s">
        <v>15615</v>
      </c>
    </row>
    <row r="1025" spans="1:25" x14ac:dyDescent="0.25">
      <c r="A1025">
        <v>1024</v>
      </c>
      <c r="B1025" t="s">
        <v>763</v>
      </c>
      <c r="C1025">
        <v>601</v>
      </c>
      <c r="D1025" t="str">
        <f>VLOOKUP($C1025,Hosts!$A:$O,10,0)</f>
        <v>California</v>
      </c>
      <c r="E1025" s="67">
        <f>INDEX(Hosts!$A:$O,MATCH(Places!$C1025,Hosts!$A:$A,0),MATCH(Places!E$1,Hosts!$1:$1,0))</f>
        <v>1</v>
      </c>
      <c r="F1025" s="67">
        <f>INDEX(Hosts!$A:$O,MATCH(Places!$C1025,Hosts!$A:$A,0),MATCH(Places!F$1,Hosts!$1:$1,0))</f>
        <v>1</v>
      </c>
      <c r="G1025" s="67" t="str">
        <f>INDEX(Hosts!$A:$O,MATCH(Places!$C1025,Hosts!$A:$A,0),MATCH(Places!G$1,Hosts!$1:$1,0))</f>
        <v>Yes</v>
      </c>
      <c r="H1025">
        <v>12</v>
      </c>
      <c r="I1025" t="str">
        <f>VLOOKUP($H1025,Neighborhoods!$A:$C,2,0)</f>
        <v>Brooklyn</v>
      </c>
      <c r="J1025" t="str">
        <f>VLOOKUP($H1025,Neighborhoods!$A:$C,3,0)</f>
        <v>Williamsburg</v>
      </c>
      <c r="K1025" t="s">
        <v>11822</v>
      </c>
      <c r="L1025" t="str">
        <f t="shared" si="60"/>
        <v>No</v>
      </c>
      <c r="M1025">
        <v>3</v>
      </c>
      <c r="N1025" t="str" cm="1">
        <f t="array" ref="N1025">_xlfn.IFS(M1025&lt;=2,"Small",M1025&lt;=5,"Medium",M1025&gt;5,"Large")</f>
        <v>Medium</v>
      </c>
      <c r="O1025" s="50">
        <v>207</v>
      </c>
      <c r="P1025" s="67">
        <f t="shared" si="61"/>
        <v>0.04</v>
      </c>
      <c r="Q1025" s="52">
        <v>4.9000000000000004</v>
      </c>
      <c r="R1025" s="52" t="str" cm="1">
        <f t="array" ref="R1025">_xlfn.IFS(ROUND(Q1025,0)=5,"Excellent",ROUND(Q1025,0)=4,"Good",ROUND(Q1025,0)=3,"Ok",ROUND(Q1025,0)&lt;3,"Bad")</f>
        <v>Excellent</v>
      </c>
      <c r="S1025">
        <v>135</v>
      </c>
      <c r="T1025" t="str">
        <f t="shared" si="62"/>
        <v>Yes</v>
      </c>
      <c r="U1025" s="65">
        <v>42003</v>
      </c>
      <c r="V1025" s="65">
        <v>44048</v>
      </c>
      <c r="W1025">
        <v>334</v>
      </c>
      <c r="X1025" t="str">
        <f t="shared" si="63"/>
        <v>Active</v>
      </c>
      <c r="Y1025" t="s">
        <v>15616</v>
      </c>
    </row>
    <row r="1026" spans="1:25" x14ac:dyDescent="0.25">
      <c r="A1026">
        <v>1025</v>
      </c>
      <c r="B1026" t="s">
        <v>764</v>
      </c>
      <c r="C1026">
        <v>1905</v>
      </c>
      <c r="D1026" t="str">
        <f>VLOOKUP($C1026,Hosts!$A:$O,10,0)</f>
        <v>New York</v>
      </c>
      <c r="E1026" s="67">
        <f>INDEX(Hosts!$A:$O,MATCH(Places!$C1026,Hosts!$A:$A,0),MATCH(Places!E$1,Hosts!$1:$1,0))</f>
        <v>1</v>
      </c>
      <c r="F1026" s="67">
        <f>INDEX(Hosts!$A:$O,MATCH(Places!$C1026,Hosts!$A:$A,0),MATCH(Places!F$1,Hosts!$1:$1,0))</f>
        <v>0.97</v>
      </c>
      <c r="G1026" s="67" t="str">
        <f>INDEX(Hosts!$A:$O,MATCH(Places!$C1026,Hosts!$A:$A,0),MATCH(Places!G$1,Hosts!$1:$1,0))</f>
        <v>No</v>
      </c>
      <c r="H1026">
        <v>7</v>
      </c>
      <c r="I1026" t="str">
        <f>VLOOKUP($H1026,Neighborhoods!$A:$C,2,0)</f>
        <v>Brooklyn</v>
      </c>
      <c r="J1026" t="str">
        <f>VLOOKUP($H1026,Neighborhoods!$A:$C,3,0)</f>
        <v>Bedford-Stuyvesant</v>
      </c>
      <c r="K1026" t="s">
        <v>11822</v>
      </c>
      <c r="L1026" t="str">
        <f t="shared" si="60"/>
        <v>No</v>
      </c>
      <c r="M1026">
        <v>10</v>
      </c>
      <c r="N1026" t="str" cm="1">
        <f t="array" ref="N1026">_xlfn.IFS(M1026&lt;=2,"Small",M1026&lt;=5,"Medium",M1026&gt;5,"Large")</f>
        <v>Large</v>
      </c>
      <c r="O1026" s="50">
        <v>236</v>
      </c>
      <c r="P1026" s="67">
        <f t="shared" si="61"/>
        <v>0.04</v>
      </c>
      <c r="Q1026" s="52">
        <v>4.5</v>
      </c>
      <c r="R1026" s="52" t="str" cm="1">
        <f t="array" ref="R1026">_xlfn.IFS(ROUND(Q1026,0)=5,"Excellent",ROUND(Q1026,0)=4,"Good",ROUND(Q1026,0)=3,"Ok",ROUND(Q1026,0)&lt;3,"Bad")</f>
        <v>Excellent</v>
      </c>
      <c r="S1026">
        <v>4</v>
      </c>
      <c r="T1026" t="str">
        <f t="shared" si="62"/>
        <v>No</v>
      </c>
      <c r="U1026" s="65">
        <v>41995</v>
      </c>
      <c r="V1026" s="65">
        <v>42429</v>
      </c>
      <c r="W1026">
        <v>196</v>
      </c>
      <c r="X1026" t="str">
        <f t="shared" si="63"/>
        <v>Active</v>
      </c>
      <c r="Y1026" t="s">
        <v>15615</v>
      </c>
    </row>
    <row r="1027" spans="1:25" x14ac:dyDescent="0.25">
      <c r="A1027">
        <v>1026</v>
      </c>
      <c r="B1027" t="s">
        <v>765</v>
      </c>
      <c r="C1027">
        <v>1715</v>
      </c>
      <c r="D1027" t="str">
        <f>VLOOKUP($C1027,Hosts!$A:$O,10,0)</f>
        <v>New York</v>
      </c>
      <c r="E1027" s="67">
        <f>INDEX(Hosts!$A:$O,MATCH(Places!$C1027,Hosts!$A:$A,0),MATCH(Places!E$1,Hosts!$1:$1,0))</f>
        <v>1</v>
      </c>
      <c r="F1027" s="67">
        <f>INDEX(Hosts!$A:$O,MATCH(Places!$C1027,Hosts!$A:$A,0),MATCH(Places!F$1,Hosts!$1:$1,0))</f>
        <v>0.98</v>
      </c>
      <c r="G1027" s="67" t="str">
        <f>INDEX(Hosts!$A:$O,MATCH(Places!$C1027,Hosts!$A:$A,0),MATCH(Places!G$1,Hosts!$1:$1,0))</f>
        <v>Yes</v>
      </c>
      <c r="H1027">
        <v>1</v>
      </c>
      <c r="I1027" t="str">
        <f>VLOOKUP($H1027,Neighborhoods!$A:$C,2,0)</f>
        <v>Bronx</v>
      </c>
      <c r="J1027" t="str">
        <f>VLOOKUP($H1027,Neighborhoods!$A:$C,3,0)</f>
        <v>Allerton</v>
      </c>
      <c r="K1027" t="s">
        <v>1</v>
      </c>
      <c r="L1027" t="str">
        <f t="shared" ref="L1027:L1090" si="64">IF(OR(K1027="Private room",K1027="Shared room"),"Yes","No")</f>
        <v>Yes</v>
      </c>
      <c r="M1027">
        <v>1</v>
      </c>
      <c r="N1027" t="str" cm="1">
        <f t="array" ref="N1027">_xlfn.IFS(M1027&lt;=2,"Small",M1027&lt;=5,"Medium",M1027&gt;5,"Large")</f>
        <v>Small</v>
      </c>
      <c r="O1027" s="50">
        <v>45</v>
      </c>
      <c r="P1027" s="67">
        <f t="shared" ref="P1027:P1090" si="65">VLOOKUP(O1027,$AB$1:$AC$5,2)</f>
        <v>0.03</v>
      </c>
      <c r="Q1027" s="52">
        <v>4.66</v>
      </c>
      <c r="R1027" s="52" t="str" cm="1">
        <f t="array" ref="R1027">_xlfn.IFS(ROUND(Q1027,0)=5,"Excellent",ROUND(Q1027,0)=4,"Good",ROUND(Q1027,0)=3,"Ok",ROUND(Q1027,0)&lt;3,"Bad")</f>
        <v>Excellent</v>
      </c>
      <c r="S1027">
        <v>106</v>
      </c>
      <c r="T1027" t="str">
        <f t="shared" ref="T1027:T1090" si="66">IF(AND(Q1027&gt;=4.8,S1027&gt;100),"Yes","No")</f>
        <v>No</v>
      </c>
      <c r="U1027" s="65">
        <v>42044</v>
      </c>
      <c r="V1027" s="65">
        <v>43828</v>
      </c>
      <c r="W1027">
        <v>231</v>
      </c>
      <c r="X1027" t="str">
        <f t="shared" ref="X1027:X1090" si="67">IF(W1027&lt;&gt;0,"Active","Inactive")</f>
        <v>Active</v>
      </c>
      <c r="Y1027" t="s">
        <v>15616</v>
      </c>
    </row>
    <row r="1028" spans="1:25" x14ac:dyDescent="0.25">
      <c r="A1028">
        <v>1027</v>
      </c>
      <c r="B1028" t="s">
        <v>766</v>
      </c>
      <c r="C1028">
        <v>1970</v>
      </c>
      <c r="D1028" t="str">
        <f>VLOOKUP($C1028,Hosts!$A:$O,10,0)</f>
        <v>New York</v>
      </c>
      <c r="E1028" s="67">
        <f>INDEX(Hosts!$A:$O,MATCH(Places!$C1028,Hosts!$A:$A,0),MATCH(Places!E$1,Hosts!$1:$1,0))</f>
        <v>1</v>
      </c>
      <c r="F1028" s="67">
        <f>INDEX(Hosts!$A:$O,MATCH(Places!$C1028,Hosts!$A:$A,0),MATCH(Places!F$1,Hosts!$1:$1,0))</f>
        <v>0.92</v>
      </c>
      <c r="G1028" s="67" t="str">
        <f>INDEX(Hosts!$A:$O,MATCH(Places!$C1028,Hosts!$A:$A,0),MATCH(Places!G$1,Hosts!$1:$1,0))</f>
        <v>No</v>
      </c>
      <c r="H1028">
        <v>13</v>
      </c>
      <c r="I1028" t="str">
        <f>VLOOKUP($H1028,Neighborhoods!$A:$C,2,0)</f>
        <v>Manhattan</v>
      </c>
      <c r="J1028" t="str">
        <f>VLOOKUP($H1028,Neighborhoods!$A:$C,3,0)</f>
        <v>Chelsea</v>
      </c>
      <c r="K1028" t="s">
        <v>11822</v>
      </c>
      <c r="L1028" t="str">
        <f t="shared" si="64"/>
        <v>No</v>
      </c>
      <c r="M1028">
        <v>4</v>
      </c>
      <c r="N1028" t="str" cm="1">
        <f t="array" ref="N1028">_xlfn.IFS(M1028&lt;=2,"Small",M1028&lt;=5,"Medium",M1028&gt;5,"Large")</f>
        <v>Medium</v>
      </c>
      <c r="O1028" s="50">
        <v>195</v>
      </c>
      <c r="P1028" s="67">
        <f t="shared" si="65"/>
        <v>0.03</v>
      </c>
      <c r="Q1028" s="52">
        <v>4.9000000000000004</v>
      </c>
      <c r="R1028" s="52" t="str" cm="1">
        <f t="array" ref="R1028">_xlfn.IFS(ROUND(Q1028,0)=5,"Excellent",ROUND(Q1028,0)=4,"Good",ROUND(Q1028,0)=3,"Ok",ROUND(Q1028,0)&lt;3,"Bad")</f>
        <v>Excellent</v>
      </c>
      <c r="S1028">
        <v>112</v>
      </c>
      <c r="T1028" t="str">
        <f t="shared" si="66"/>
        <v>Yes</v>
      </c>
      <c r="U1028" s="65">
        <v>41977</v>
      </c>
      <c r="V1028" s="65">
        <v>44052</v>
      </c>
      <c r="W1028">
        <v>135</v>
      </c>
      <c r="X1028" t="str">
        <f t="shared" si="67"/>
        <v>Active</v>
      </c>
      <c r="Y1028" t="s">
        <v>15615</v>
      </c>
    </row>
    <row r="1029" spans="1:25" x14ac:dyDescent="0.25">
      <c r="A1029">
        <v>1028</v>
      </c>
      <c r="B1029" t="s">
        <v>767</v>
      </c>
      <c r="C1029">
        <v>1971</v>
      </c>
      <c r="D1029" t="str">
        <f>VLOOKUP($C1029,Hosts!$A:$O,10,0)</f>
        <v>New York</v>
      </c>
      <c r="E1029" s="67">
        <f>INDEX(Hosts!$A:$O,MATCH(Places!$C1029,Hosts!$A:$A,0),MATCH(Places!E$1,Hosts!$1:$1,0))</f>
        <v>1</v>
      </c>
      <c r="F1029" s="67">
        <f>INDEX(Hosts!$A:$O,MATCH(Places!$C1029,Hosts!$A:$A,0),MATCH(Places!F$1,Hosts!$1:$1,0))</f>
        <v>1</v>
      </c>
      <c r="G1029" s="67" t="str">
        <f>INDEX(Hosts!$A:$O,MATCH(Places!$C1029,Hosts!$A:$A,0),MATCH(Places!G$1,Hosts!$1:$1,0))</f>
        <v>Yes</v>
      </c>
      <c r="H1029">
        <v>16</v>
      </c>
      <c r="I1029" t="str">
        <f>VLOOKUP($H1029,Neighborhoods!$A:$C,2,0)</f>
        <v>Manhattan</v>
      </c>
      <c r="J1029" t="str">
        <f>VLOOKUP($H1029,Neighborhoods!$A:$C,3,0)</f>
        <v>Harlem</v>
      </c>
      <c r="K1029" t="s">
        <v>11822</v>
      </c>
      <c r="L1029" t="str">
        <f t="shared" si="64"/>
        <v>No</v>
      </c>
      <c r="M1029">
        <v>13</v>
      </c>
      <c r="N1029" t="str" cm="1">
        <f t="array" ref="N1029">_xlfn.IFS(M1029&lt;=2,"Small",M1029&lt;=5,"Medium",M1029&gt;5,"Large")</f>
        <v>Large</v>
      </c>
      <c r="O1029" s="50">
        <v>650</v>
      </c>
      <c r="P1029" s="67">
        <f t="shared" si="65"/>
        <v>0.05</v>
      </c>
      <c r="Q1029" s="52">
        <v>4.83</v>
      </c>
      <c r="R1029" s="52" t="str" cm="1">
        <f t="array" ref="R1029">_xlfn.IFS(ROUND(Q1029,0)=5,"Excellent",ROUND(Q1029,0)=4,"Good",ROUND(Q1029,0)=3,"Ok",ROUND(Q1029,0)&lt;3,"Bad")</f>
        <v>Excellent</v>
      </c>
      <c r="S1029">
        <v>173</v>
      </c>
      <c r="T1029" t="str">
        <f t="shared" si="66"/>
        <v>Yes</v>
      </c>
      <c r="U1029" s="65">
        <v>41980</v>
      </c>
      <c r="V1029" s="65">
        <v>43894</v>
      </c>
      <c r="W1029">
        <v>334</v>
      </c>
      <c r="X1029" t="str">
        <f t="shared" si="67"/>
        <v>Active</v>
      </c>
      <c r="Y1029" t="s">
        <v>15615</v>
      </c>
    </row>
    <row r="1030" spans="1:25" x14ac:dyDescent="0.25">
      <c r="A1030">
        <v>1029</v>
      </c>
      <c r="B1030" t="s">
        <v>768</v>
      </c>
      <c r="C1030">
        <v>1969</v>
      </c>
      <c r="D1030" t="str">
        <f>VLOOKUP($C1030,Hosts!$A:$O,10,0)</f>
        <v>New York</v>
      </c>
      <c r="E1030" s="67">
        <f>INDEX(Hosts!$A:$O,MATCH(Places!$C1030,Hosts!$A:$A,0),MATCH(Places!E$1,Hosts!$1:$1,0))</f>
        <v>1</v>
      </c>
      <c r="F1030" s="67">
        <f>INDEX(Hosts!$A:$O,MATCH(Places!$C1030,Hosts!$A:$A,0),MATCH(Places!F$1,Hosts!$1:$1,0))</f>
        <v>0.57999999999999996</v>
      </c>
      <c r="G1030" s="67" t="str">
        <f>INDEX(Hosts!$A:$O,MATCH(Places!$C1030,Hosts!$A:$A,0),MATCH(Places!G$1,Hosts!$1:$1,0))</f>
        <v>No</v>
      </c>
      <c r="H1030">
        <v>19</v>
      </c>
      <c r="I1030" t="str">
        <f>VLOOKUP($H1030,Neighborhoods!$A:$C,2,0)</f>
        <v>Manhattan</v>
      </c>
      <c r="J1030" t="str">
        <f>VLOOKUP($H1030,Neighborhoods!$A:$C,3,0)</f>
        <v>Upper East Side</v>
      </c>
      <c r="K1030" t="s">
        <v>1</v>
      </c>
      <c r="L1030" t="str">
        <f t="shared" si="64"/>
        <v>Yes</v>
      </c>
      <c r="M1030">
        <v>1</v>
      </c>
      <c r="N1030" t="str" cm="1">
        <f t="array" ref="N1030">_xlfn.IFS(M1030&lt;=2,"Small",M1030&lt;=5,"Medium",M1030&gt;5,"Large")</f>
        <v>Small</v>
      </c>
      <c r="O1030" s="50">
        <v>75</v>
      </c>
      <c r="P1030" s="67">
        <f t="shared" si="65"/>
        <v>0.03</v>
      </c>
      <c r="Q1030" s="52">
        <v>4.7300000000000004</v>
      </c>
      <c r="R1030" s="52" t="str" cm="1">
        <f t="array" ref="R1030">_xlfn.IFS(ROUND(Q1030,0)=5,"Excellent",ROUND(Q1030,0)=4,"Good",ROUND(Q1030,0)=3,"Ok",ROUND(Q1030,0)&lt;3,"Bad")</f>
        <v>Excellent</v>
      </c>
      <c r="S1030">
        <v>15</v>
      </c>
      <c r="T1030" t="str">
        <f t="shared" si="66"/>
        <v>No</v>
      </c>
      <c r="U1030" s="65">
        <v>41953</v>
      </c>
      <c r="V1030" s="65">
        <v>43890</v>
      </c>
      <c r="W1030">
        <v>1</v>
      </c>
      <c r="X1030" t="str">
        <f t="shared" si="67"/>
        <v>Active</v>
      </c>
      <c r="Y1030" t="s">
        <v>15615</v>
      </c>
    </row>
    <row r="1031" spans="1:25" x14ac:dyDescent="0.25">
      <c r="A1031">
        <v>1030</v>
      </c>
      <c r="B1031" t="s">
        <v>769</v>
      </c>
      <c r="C1031">
        <v>1248</v>
      </c>
      <c r="D1031" t="str">
        <f>VLOOKUP($C1031,Hosts!$A:$O,10,0)</f>
        <v>New York</v>
      </c>
      <c r="E1031" s="67">
        <f>INDEX(Hosts!$A:$O,MATCH(Places!$C1031,Hosts!$A:$A,0),MATCH(Places!E$1,Hosts!$1:$1,0))</f>
        <v>1</v>
      </c>
      <c r="F1031" s="67">
        <f>INDEX(Hosts!$A:$O,MATCH(Places!$C1031,Hosts!$A:$A,0),MATCH(Places!F$1,Hosts!$1:$1,0))</f>
        <v>1</v>
      </c>
      <c r="G1031" s="67" t="str">
        <f>INDEX(Hosts!$A:$O,MATCH(Places!$C1031,Hosts!$A:$A,0),MATCH(Places!G$1,Hosts!$1:$1,0))</f>
        <v>Yes</v>
      </c>
      <c r="H1031">
        <v>20</v>
      </c>
      <c r="I1031" t="str">
        <f>VLOOKUP($H1031,Neighborhoods!$A:$C,2,0)</f>
        <v>Manhattan</v>
      </c>
      <c r="J1031" t="str">
        <f>VLOOKUP($H1031,Neighborhoods!$A:$C,3,0)</f>
        <v>Upper West Side</v>
      </c>
      <c r="K1031" t="s">
        <v>11822</v>
      </c>
      <c r="L1031" t="str">
        <f t="shared" si="64"/>
        <v>No</v>
      </c>
      <c r="M1031">
        <v>2</v>
      </c>
      <c r="N1031" t="str" cm="1">
        <f t="array" ref="N1031">_xlfn.IFS(M1031&lt;=2,"Small",M1031&lt;=5,"Medium",M1031&gt;5,"Large")</f>
        <v>Small</v>
      </c>
      <c r="O1031" s="50">
        <v>159</v>
      </c>
      <c r="P1031" s="67">
        <f t="shared" si="65"/>
        <v>0.03</v>
      </c>
      <c r="Q1031" s="52">
        <v>4.71</v>
      </c>
      <c r="R1031" s="52" t="str" cm="1">
        <f t="array" ref="R1031">_xlfn.IFS(ROUND(Q1031,0)=5,"Excellent",ROUND(Q1031,0)=4,"Good",ROUND(Q1031,0)=3,"Ok",ROUND(Q1031,0)&lt;3,"Bad")</f>
        <v>Excellent</v>
      </c>
      <c r="S1031">
        <v>24</v>
      </c>
      <c r="T1031" t="str">
        <f t="shared" si="66"/>
        <v>No</v>
      </c>
      <c r="U1031" s="65">
        <v>42006</v>
      </c>
      <c r="V1031" s="65">
        <v>44002</v>
      </c>
      <c r="W1031">
        <v>8</v>
      </c>
      <c r="X1031" t="str">
        <f t="shared" si="67"/>
        <v>Active</v>
      </c>
      <c r="Y1031" t="s">
        <v>15615</v>
      </c>
    </row>
    <row r="1032" spans="1:25" x14ac:dyDescent="0.25">
      <c r="A1032">
        <v>1031</v>
      </c>
      <c r="B1032" t="s">
        <v>770</v>
      </c>
      <c r="C1032">
        <v>1983</v>
      </c>
      <c r="D1032" t="str">
        <f>VLOOKUP($C1032,Hosts!$A:$O,10,0)</f>
        <v>New York</v>
      </c>
      <c r="E1032" s="67">
        <f>INDEX(Hosts!$A:$O,MATCH(Places!$C1032,Hosts!$A:$A,0),MATCH(Places!E$1,Hosts!$1:$1,0))</f>
        <v>1</v>
      </c>
      <c r="F1032" s="67">
        <f>INDEX(Hosts!$A:$O,MATCH(Places!$C1032,Hosts!$A:$A,0),MATCH(Places!F$1,Hosts!$1:$1,0))</f>
        <v>1</v>
      </c>
      <c r="G1032" s="67" t="str">
        <f>INDEX(Hosts!$A:$O,MATCH(Places!$C1032,Hosts!$A:$A,0),MATCH(Places!G$1,Hosts!$1:$1,0))</f>
        <v>No</v>
      </c>
      <c r="H1032">
        <v>20</v>
      </c>
      <c r="I1032" t="str">
        <f>VLOOKUP($H1032,Neighborhoods!$A:$C,2,0)</f>
        <v>Manhattan</v>
      </c>
      <c r="J1032" t="str">
        <f>VLOOKUP($H1032,Neighborhoods!$A:$C,3,0)</f>
        <v>Upper West Side</v>
      </c>
      <c r="K1032" t="s">
        <v>11822</v>
      </c>
      <c r="L1032" t="str">
        <f t="shared" si="64"/>
        <v>No</v>
      </c>
      <c r="M1032">
        <v>6</v>
      </c>
      <c r="N1032" t="str" cm="1">
        <f t="array" ref="N1032">_xlfn.IFS(M1032&lt;=2,"Small",M1032&lt;=5,"Medium",M1032&gt;5,"Large")</f>
        <v>Large</v>
      </c>
      <c r="O1032" s="50">
        <v>100</v>
      </c>
      <c r="P1032" s="67">
        <f t="shared" si="65"/>
        <v>0.03</v>
      </c>
      <c r="Q1032" s="52">
        <v>4.22</v>
      </c>
      <c r="R1032" s="52" t="str" cm="1">
        <f t="array" ref="R1032">_xlfn.IFS(ROUND(Q1032,0)=5,"Excellent",ROUND(Q1032,0)=4,"Good",ROUND(Q1032,0)=3,"Ok",ROUND(Q1032,0)&lt;3,"Bad")</f>
        <v>Good</v>
      </c>
      <c r="S1032">
        <v>18</v>
      </c>
      <c r="T1032" t="str">
        <f t="shared" si="66"/>
        <v>No</v>
      </c>
      <c r="U1032" s="65">
        <v>41993</v>
      </c>
      <c r="V1032" s="65">
        <v>43822</v>
      </c>
      <c r="W1032">
        <v>272</v>
      </c>
      <c r="X1032" t="str">
        <f t="shared" si="67"/>
        <v>Active</v>
      </c>
      <c r="Y1032" t="s">
        <v>15615</v>
      </c>
    </row>
    <row r="1033" spans="1:25" x14ac:dyDescent="0.25">
      <c r="A1033">
        <v>1032</v>
      </c>
      <c r="B1033" t="s">
        <v>772</v>
      </c>
      <c r="C1033">
        <v>844</v>
      </c>
      <c r="D1033" t="str">
        <f>VLOOKUP($C1033,Hosts!$A:$O,10,0)</f>
        <v>New York</v>
      </c>
      <c r="E1033" s="67">
        <f>INDEX(Hosts!$A:$O,MATCH(Places!$C1033,Hosts!$A:$A,0),MATCH(Places!E$1,Hosts!$1:$1,0))</f>
        <v>1</v>
      </c>
      <c r="F1033" s="67">
        <f>INDEX(Hosts!$A:$O,MATCH(Places!$C1033,Hosts!$A:$A,0),MATCH(Places!F$1,Hosts!$1:$1,0))</f>
        <v>0.85</v>
      </c>
      <c r="G1033" s="67" t="str">
        <f>INDEX(Hosts!$A:$O,MATCH(Places!$C1033,Hosts!$A:$A,0),MATCH(Places!G$1,Hosts!$1:$1,0))</f>
        <v>Yes</v>
      </c>
      <c r="H1033">
        <v>8</v>
      </c>
      <c r="I1033" t="str">
        <f>VLOOKUP($H1033,Neighborhoods!$A:$C,2,0)</f>
        <v>Brooklyn</v>
      </c>
      <c r="J1033" t="str">
        <f>VLOOKUP($H1033,Neighborhoods!$A:$C,3,0)</f>
        <v>Bushwick</v>
      </c>
      <c r="K1033" t="s">
        <v>1</v>
      </c>
      <c r="L1033" t="str">
        <f t="shared" si="64"/>
        <v>Yes</v>
      </c>
      <c r="M1033">
        <v>1</v>
      </c>
      <c r="N1033" t="str" cm="1">
        <f t="array" ref="N1033">_xlfn.IFS(M1033&lt;=2,"Small",M1033&lt;=5,"Medium",M1033&gt;5,"Large")</f>
        <v>Small</v>
      </c>
      <c r="O1033" s="50">
        <v>80</v>
      </c>
      <c r="P1033" s="67">
        <f t="shared" si="65"/>
        <v>0.03</v>
      </c>
      <c r="Q1033" s="52">
        <v>5</v>
      </c>
      <c r="R1033" s="52" t="str" cm="1">
        <f t="array" ref="R1033">_xlfn.IFS(ROUND(Q1033,0)=5,"Excellent",ROUND(Q1033,0)=4,"Good",ROUND(Q1033,0)=3,"Ok",ROUND(Q1033,0)&lt;3,"Bad")</f>
        <v>Excellent</v>
      </c>
      <c r="S1033">
        <v>9</v>
      </c>
      <c r="T1033" t="str">
        <f t="shared" si="66"/>
        <v>No</v>
      </c>
      <c r="U1033" s="65">
        <v>43301</v>
      </c>
      <c r="V1033" s="65">
        <v>43981</v>
      </c>
      <c r="W1033">
        <v>365</v>
      </c>
      <c r="X1033" t="str">
        <f t="shared" si="67"/>
        <v>Active</v>
      </c>
      <c r="Y1033" t="s">
        <v>15615</v>
      </c>
    </row>
    <row r="1034" spans="1:25" x14ac:dyDescent="0.25">
      <c r="A1034">
        <v>1033</v>
      </c>
      <c r="B1034" t="s">
        <v>773</v>
      </c>
      <c r="C1034">
        <v>798</v>
      </c>
      <c r="D1034" t="str">
        <f>VLOOKUP($C1034,Hosts!$A:$O,10,0)</f>
        <v>New York</v>
      </c>
      <c r="E1034" s="67">
        <f>INDEX(Hosts!$A:$O,MATCH(Places!$C1034,Hosts!$A:$A,0),MATCH(Places!E$1,Hosts!$1:$1,0))</f>
        <v>1</v>
      </c>
      <c r="F1034" s="67">
        <f>INDEX(Hosts!$A:$O,MATCH(Places!$C1034,Hosts!$A:$A,0),MATCH(Places!F$1,Hosts!$1:$1,0))</f>
        <v>1</v>
      </c>
      <c r="G1034" s="67" t="str">
        <f>INDEX(Hosts!$A:$O,MATCH(Places!$C1034,Hosts!$A:$A,0),MATCH(Places!G$1,Hosts!$1:$1,0))</f>
        <v>No</v>
      </c>
      <c r="H1034">
        <v>7</v>
      </c>
      <c r="I1034" t="str">
        <f>VLOOKUP($H1034,Neighborhoods!$A:$C,2,0)</f>
        <v>Brooklyn</v>
      </c>
      <c r="J1034" t="str">
        <f>VLOOKUP($H1034,Neighborhoods!$A:$C,3,0)</f>
        <v>Bedford-Stuyvesant</v>
      </c>
      <c r="K1034" t="s">
        <v>1</v>
      </c>
      <c r="L1034" t="str">
        <f t="shared" si="64"/>
        <v>Yes</v>
      </c>
      <c r="M1034">
        <v>2</v>
      </c>
      <c r="N1034" t="str" cm="1">
        <f t="array" ref="N1034">_xlfn.IFS(M1034&lt;=2,"Small",M1034&lt;=5,"Medium",M1034&gt;5,"Large")</f>
        <v>Small</v>
      </c>
      <c r="O1034" s="50">
        <v>51</v>
      </c>
      <c r="P1034" s="67">
        <f t="shared" si="65"/>
        <v>0.03</v>
      </c>
      <c r="Q1034" s="52">
        <v>4.72</v>
      </c>
      <c r="R1034" s="52" t="str" cm="1">
        <f t="array" ref="R1034">_xlfn.IFS(ROUND(Q1034,0)=5,"Excellent",ROUND(Q1034,0)=4,"Good",ROUND(Q1034,0)=3,"Ok",ROUND(Q1034,0)&lt;3,"Bad")</f>
        <v>Excellent</v>
      </c>
      <c r="S1034">
        <v>99</v>
      </c>
      <c r="T1034" t="str">
        <f t="shared" si="66"/>
        <v>No</v>
      </c>
      <c r="U1034" s="65">
        <v>42007</v>
      </c>
      <c r="V1034" s="65">
        <v>44011</v>
      </c>
      <c r="W1034">
        <v>165</v>
      </c>
      <c r="X1034" t="str">
        <f t="shared" si="67"/>
        <v>Active</v>
      </c>
      <c r="Y1034" t="s">
        <v>15616</v>
      </c>
    </row>
    <row r="1035" spans="1:25" x14ac:dyDescent="0.25">
      <c r="A1035">
        <v>1034</v>
      </c>
      <c r="B1035" t="s">
        <v>774</v>
      </c>
      <c r="C1035">
        <v>798</v>
      </c>
      <c r="D1035" t="str">
        <f>VLOOKUP($C1035,Hosts!$A:$O,10,0)</f>
        <v>New York</v>
      </c>
      <c r="E1035" s="67">
        <f>INDEX(Hosts!$A:$O,MATCH(Places!$C1035,Hosts!$A:$A,0),MATCH(Places!E$1,Hosts!$1:$1,0))</f>
        <v>1</v>
      </c>
      <c r="F1035" s="67">
        <f>INDEX(Hosts!$A:$O,MATCH(Places!$C1035,Hosts!$A:$A,0),MATCH(Places!F$1,Hosts!$1:$1,0))</f>
        <v>1</v>
      </c>
      <c r="G1035" s="67" t="str">
        <f>INDEX(Hosts!$A:$O,MATCH(Places!$C1035,Hosts!$A:$A,0),MATCH(Places!G$1,Hosts!$1:$1,0))</f>
        <v>No</v>
      </c>
      <c r="H1035">
        <v>7</v>
      </c>
      <c r="I1035" t="str">
        <f>VLOOKUP($H1035,Neighborhoods!$A:$C,2,0)</f>
        <v>Brooklyn</v>
      </c>
      <c r="J1035" t="str">
        <f>VLOOKUP($H1035,Neighborhoods!$A:$C,3,0)</f>
        <v>Bedford-Stuyvesant</v>
      </c>
      <c r="K1035" t="s">
        <v>1</v>
      </c>
      <c r="L1035" t="str">
        <f t="shared" si="64"/>
        <v>Yes</v>
      </c>
      <c r="M1035">
        <v>2</v>
      </c>
      <c r="N1035" t="str" cm="1">
        <f t="array" ref="N1035">_xlfn.IFS(M1035&lt;=2,"Small",M1035&lt;=5,"Medium",M1035&gt;5,"Large")</f>
        <v>Small</v>
      </c>
      <c r="O1035" s="50">
        <v>51</v>
      </c>
      <c r="P1035" s="67">
        <f t="shared" si="65"/>
        <v>0.03</v>
      </c>
      <c r="Q1035" s="52">
        <v>4.7300000000000004</v>
      </c>
      <c r="R1035" s="52" t="str" cm="1">
        <f t="array" ref="R1035">_xlfn.IFS(ROUND(Q1035,0)=5,"Excellent",ROUND(Q1035,0)=4,"Good",ROUND(Q1035,0)=3,"Ok",ROUND(Q1035,0)&lt;3,"Bad")</f>
        <v>Excellent</v>
      </c>
      <c r="S1035">
        <v>101</v>
      </c>
      <c r="T1035" t="str">
        <f t="shared" si="66"/>
        <v>No</v>
      </c>
      <c r="U1035" s="65">
        <v>42036</v>
      </c>
      <c r="V1035" s="65">
        <v>43921</v>
      </c>
      <c r="W1035">
        <v>113</v>
      </c>
      <c r="X1035" t="str">
        <f t="shared" si="67"/>
        <v>Active</v>
      </c>
      <c r="Y1035" t="s">
        <v>15616</v>
      </c>
    </row>
    <row r="1036" spans="1:25" x14ac:dyDescent="0.25">
      <c r="A1036">
        <v>1035</v>
      </c>
      <c r="B1036" t="s">
        <v>775</v>
      </c>
      <c r="C1036">
        <v>1725</v>
      </c>
      <c r="D1036" t="str">
        <f>VLOOKUP($C1036,Hosts!$A:$O,10,0)</f>
        <v>New York</v>
      </c>
      <c r="E1036" s="67">
        <f>INDEX(Hosts!$A:$O,MATCH(Places!$C1036,Hosts!$A:$A,0),MATCH(Places!E$1,Hosts!$1:$1,0))</f>
        <v>1</v>
      </c>
      <c r="F1036" s="67">
        <f>INDEX(Hosts!$A:$O,MATCH(Places!$C1036,Hosts!$A:$A,0),MATCH(Places!F$1,Hosts!$1:$1,0))</f>
        <v>0.88</v>
      </c>
      <c r="G1036" s="67" t="str">
        <f>INDEX(Hosts!$A:$O,MATCH(Places!$C1036,Hosts!$A:$A,0),MATCH(Places!G$1,Hosts!$1:$1,0))</f>
        <v>No</v>
      </c>
      <c r="H1036">
        <v>16</v>
      </c>
      <c r="I1036" t="str">
        <f>VLOOKUP($H1036,Neighborhoods!$A:$C,2,0)</f>
        <v>Manhattan</v>
      </c>
      <c r="J1036" t="str">
        <f>VLOOKUP($H1036,Neighborhoods!$A:$C,3,0)</f>
        <v>Harlem</v>
      </c>
      <c r="K1036" t="s">
        <v>1</v>
      </c>
      <c r="L1036" t="str">
        <f t="shared" si="64"/>
        <v>Yes</v>
      </c>
      <c r="M1036">
        <v>4</v>
      </c>
      <c r="N1036" t="str" cm="1">
        <f t="array" ref="N1036">_xlfn.IFS(M1036&lt;=2,"Small",M1036&lt;=5,"Medium",M1036&gt;5,"Large")</f>
        <v>Medium</v>
      </c>
      <c r="O1036" s="50">
        <v>84</v>
      </c>
      <c r="P1036" s="67">
        <f t="shared" si="65"/>
        <v>0.03</v>
      </c>
      <c r="Q1036" s="52">
        <v>4.51</v>
      </c>
      <c r="R1036" s="52" t="str" cm="1">
        <f t="array" ref="R1036">_xlfn.IFS(ROUND(Q1036,0)=5,"Excellent",ROUND(Q1036,0)=4,"Good",ROUND(Q1036,0)=3,"Ok",ROUND(Q1036,0)&lt;3,"Bad")</f>
        <v>Excellent</v>
      </c>
      <c r="S1036">
        <v>150</v>
      </c>
      <c r="T1036" t="str">
        <f t="shared" si="66"/>
        <v>No</v>
      </c>
      <c r="U1036" s="65">
        <v>41961</v>
      </c>
      <c r="V1036" s="65">
        <v>43891</v>
      </c>
      <c r="W1036">
        <v>28</v>
      </c>
      <c r="X1036" t="str">
        <f t="shared" si="67"/>
        <v>Active</v>
      </c>
      <c r="Y1036" t="s">
        <v>15616</v>
      </c>
    </row>
    <row r="1037" spans="1:25" x14ac:dyDescent="0.25">
      <c r="A1037">
        <v>1036</v>
      </c>
      <c r="B1037" t="s">
        <v>776</v>
      </c>
      <c r="C1037">
        <v>1986</v>
      </c>
      <c r="D1037" t="str">
        <f>VLOOKUP($C1037,Hosts!$A:$O,10,0)</f>
        <v>New York</v>
      </c>
      <c r="E1037" s="67">
        <f>INDEX(Hosts!$A:$O,MATCH(Places!$C1037,Hosts!$A:$A,0),MATCH(Places!E$1,Hosts!$1:$1,0))</f>
        <v>0</v>
      </c>
      <c r="F1037" s="67">
        <f>INDEX(Hosts!$A:$O,MATCH(Places!$C1037,Hosts!$A:$A,0),MATCH(Places!F$1,Hosts!$1:$1,0))</f>
        <v>0.67</v>
      </c>
      <c r="G1037" s="67" t="str">
        <f>INDEX(Hosts!$A:$O,MATCH(Places!$C1037,Hosts!$A:$A,0),MATCH(Places!G$1,Hosts!$1:$1,0))</f>
        <v>No</v>
      </c>
      <c r="H1037">
        <v>24</v>
      </c>
      <c r="I1037" t="str">
        <f>VLOOKUP($H1037,Neighborhoods!$A:$C,2,0)</f>
        <v>Queens</v>
      </c>
      <c r="J1037" t="str">
        <f>VLOOKUP($H1037,Neighborhoods!$A:$C,3,0)</f>
        <v>Long Island City</v>
      </c>
      <c r="K1037" t="s">
        <v>11822</v>
      </c>
      <c r="L1037" t="str">
        <f t="shared" si="64"/>
        <v>No</v>
      </c>
      <c r="M1037">
        <v>2</v>
      </c>
      <c r="N1037" t="str" cm="1">
        <f t="array" ref="N1037">_xlfn.IFS(M1037&lt;=2,"Small",M1037&lt;=5,"Medium",M1037&gt;5,"Large")</f>
        <v>Small</v>
      </c>
      <c r="O1037" s="50">
        <v>170</v>
      </c>
      <c r="P1037" s="67">
        <f t="shared" si="65"/>
        <v>0.03</v>
      </c>
      <c r="Q1037" s="52">
        <v>4.8899999999999997</v>
      </c>
      <c r="R1037" s="52" t="str" cm="1">
        <f t="array" ref="R1037">_xlfn.IFS(ROUND(Q1037,0)=5,"Excellent",ROUND(Q1037,0)=4,"Good",ROUND(Q1037,0)=3,"Ok",ROUND(Q1037,0)&lt;3,"Bad")</f>
        <v>Excellent</v>
      </c>
      <c r="S1037">
        <v>95</v>
      </c>
      <c r="T1037" t="str">
        <f t="shared" si="66"/>
        <v>No</v>
      </c>
      <c r="U1037" s="65">
        <v>41981</v>
      </c>
      <c r="V1037" s="65">
        <v>43857</v>
      </c>
      <c r="W1037">
        <v>356</v>
      </c>
      <c r="X1037" t="str">
        <f t="shared" si="67"/>
        <v>Active</v>
      </c>
      <c r="Y1037" t="s">
        <v>15615</v>
      </c>
    </row>
    <row r="1038" spans="1:25" x14ac:dyDescent="0.25">
      <c r="A1038">
        <v>1037</v>
      </c>
      <c r="B1038" t="s">
        <v>777</v>
      </c>
      <c r="C1038">
        <v>1850</v>
      </c>
      <c r="D1038" t="str">
        <f>VLOOKUP($C1038,Hosts!$A:$O,10,0)</f>
        <v>New York</v>
      </c>
      <c r="E1038" s="67">
        <f>INDEX(Hosts!$A:$O,MATCH(Places!$C1038,Hosts!$A:$A,0),MATCH(Places!E$1,Hosts!$1:$1,0))</f>
        <v>1</v>
      </c>
      <c r="F1038" s="67">
        <f>INDEX(Hosts!$A:$O,MATCH(Places!$C1038,Hosts!$A:$A,0),MATCH(Places!F$1,Hosts!$1:$1,0))</f>
        <v>0.98</v>
      </c>
      <c r="G1038" s="67" t="str">
        <f>INDEX(Hosts!$A:$O,MATCH(Places!$C1038,Hosts!$A:$A,0),MATCH(Places!G$1,Hosts!$1:$1,0))</f>
        <v>Yes</v>
      </c>
      <c r="H1038">
        <v>12</v>
      </c>
      <c r="I1038" t="str">
        <f>VLOOKUP($H1038,Neighborhoods!$A:$C,2,0)</f>
        <v>Brooklyn</v>
      </c>
      <c r="J1038" t="str">
        <f>VLOOKUP($H1038,Neighborhoods!$A:$C,3,0)</f>
        <v>Williamsburg</v>
      </c>
      <c r="K1038" t="s">
        <v>1</v>
      </c>
      <c r="L1038" t="str">
        <f t="shared" si="64"/>
        <v>Yes</v>
      </c>
      <c r="M1038">
        <v>1</v>
      </c>
      <c r="N1038" t="str" cm="1">
        <f t="array" ref="N1038">_xlfn.IFS(M1038&lt;=2,"Small",M1038&lt;=5,"Medium",M1038&gt;5,"Large")</f>
        <v>Small</v>
      </c>
      <c r="O1038" s="50">
        <v>56</v>
      </c>
      <c r="P1038" s="67">
        <f t="shared" si="65"/>
        <v>0.03</v>
      </c>
      <c r="Q1038" s="52">
        <v>4.8899999999999997</v>
      </c>
      <c r="R1038" s="52" t="str" cm="1">
        <f t="array" ref="R1038">_xlfn.IFS(ROUND(Q1038,0)=5,"Excellent",ROUND(Q1038,0)=4,"Good",ROUND(Q1038,0)=3,"Ok",ROUND(Q1038,0)&lt;3,"Bad")</f>
        <v>Excellent</v>
      </c>
      <c r="S1038">
        <v>229</v>
      </c>
      <c r="T1038" t="str">
        <f t="shared" si="66"/>
        <v>Yes</v>
      </c>
      <c r="U1038" s="65">
        <v>42791</v>
      </c>
      <c r="V1038" s="65">
        <v>43899</v>
      </c>
      <c r="W1038">
        <v>365</v>
      </c>
      <c r="X1038" t="str">
        <f t="shared" si="67"/>
        <v>Active</v>
      </c>
      <c r="Y1038" t="s">
        <v>15616</v>
      </c>
    </row>
    <row r="1039" spans="1:25" x14ac:dyDescent="0.25">
      <c r="A1039">
        <v>1038</v>
      </c>
      <c r="B1039" t="s">
        <v>778</v>
      </c>
      <c r="C1039">
        <v>1585</v>
      </c>
      <c r="D1039" t="str">
        <f>VLOOKUP($C1039,Hosts!$A:$O,10,0)</f>
        <v>New York</v>
      </c>
      <c r="E1039" s="67">
        <f>INDEX(Hosts!$A:$O,MATCH(Places!$C1039,Hosts!$A:$A,0),MATCH(Places!E$1,Hosts!$1:$1,0))</f>
        <v>0.92</v>
      </c>
      <c r="F1039" s="67">
        <f>INDEX(Hosts!$A:$O,MATCH(Places!$C1039,Hosts!$A:$A,0),MATCH(Places!F$1,Hosts!$1:$1,0))</f>
        <v>0.67</v>
      </c>
      <c r="G1039" s="67" t="str">
        <f>INDEX(Hosts!$A:$O,MATCH(Places!$C1039,Hosts!$A:$A,0),MATCH(Places!G$1,Hosts!$1:$1,0))</f>
        <v>Yes</v>
      </c>
      <c r="H1039">
        <v>16</v>
      </c>
      <c r="I1039" t="str">
        <f>VLOOKUP($H1039,Neighborhoods!$A:$C,2,0)</f>
        <v>Manhattan</v>
      </c>
      <c r="J1039" t="str">
        <f>VLOOKUP($H1039,Neighborhoods!$A:$C,3,0)</f>
        <v>Harlem</v>
      </c>
      <c r="K1039" t="s">
        <v>1</v>
      </c>
      <c r="L1039" t="str">
        <f t="shared" si="64"/>
        <v>Yes</v>
      </c>
      <c r="M1039">
        <v>2</v>
      </c>
      <c r="N1039" t="str" cm="1">
        <f t="array" ref="N1039">_xlfn.IFS(M1039&lt;=2,"Small",M1039&lt;=5,"Medium",M1039&gt;5,"Large")</f>
        <v>Small</v>
      </c>
      <c r="O1039" s="50">
        <v>85</v>
      </c>
      <c r="P1039" s="67">
        <f t="shared" si="65"/>
        <v>0.03</v>
      </c>
      <c r="Q1039" s="52">
        <v>4.91</v>
      </c>
      <c r="R1039" s="52" t="str" cm="1">
        <f t="array" ref="R1039">_xlfn.IFS(ROUND(Q1039,0)=5,"Excellent",ROUND(Q1039,0)=4,"Good",ROUND(Q1039,0)=3,"Ok",ROUND(Q1039,0)&lt;3,"Bad")</f>
        <v>Excellent</v>
      </c>
      <c r="S1039">
        <v>33</v>
      </c>
      <c r="T1039" t="str">
        <f t="shared" si="66"/>
        <v>No</v>
      </c>
      <c r="U1039" s="65">
        <v>42006</v>
      </c>
      <c r="V1039" s="65">
        <v>43831</v>
      </c>
      <c r="W1039">
        <v>365</v>
      </c>
      <c r="X1039" t="str">
        <f t="shared" si="67"/>
        <v>Active</v>
      </c>
      <c r="Y1039" t="s">
        <v>15615</v>
      </c>
    </row>
    <row r="1040" spans="1:25" x14ac:dyDescent="0.25">
      <c r="A1040">
        <v>1039</v>
      </c>
      <c r="B1040" t="s">
        <v>779</v>
      </c>
      <c r="C1040">
        <v>1993</v>
      </c>
      <c r="D1040" t="str">
        <f>VLOOKUP($C1040,Hosts!$A:$O,10,0)</f>
        <v>New York</v>
      </c>
      <c r="E1040" s="67">
        <f>INDEX(Hosts!$A:$O,MATCH(Places!$C1040,Hosts!$A:$A,0),MATCH(Places!E$1,Hosts!$1:$1,0))</f>
        <v>1</v>
      </c>
      <c r="F1040" s="67">
        <f>INDEX(Hosts!$A:$O,MATCH(Places!$C1040,Hosts!$A:$A,0),MATCH(Places!F$1,Hosts!$1:$1,0))</f>
        <v>0.7</v>
      </c>
      <c r="G1040" s="67" t="str">
        <f>INDEX(Hosts!$A:$O,MATCH(Places!$C1040,Hosts!$A:$A,0),MATCH(Places!G$1,Hosts!$1:$1,0))</f>
        <v>Yes</v>
      </c>
      <c r="H1040">
        <v>10</v>
      </c>
      <c r="I1040" t="str">
        <f>VLOOKUP($H1040,Neighborhoods!$A:$C,2,0)</f>
        <v>Brooklyn</v>
      </c>
      <c r="J1040" t="str">
        <f>VLOOKUP($H1040,Neighborhoods!$A:$C,3,0)</f>
        <v>East Flatbush</v>
      </c>
      <c r="K1040" t="s">
        <v>11822</v>
      </c>
      <c r="L1040" t="str">
        <f t="shared" si="64"/>
        <v>No</v>
      </c>
      <c r="M1040">
        <v>4</v>
      </c>
      <c r="N1040" t="str" cm="1">
        <f t="array" ref="N1040">_xlfn.IFS(M1040&lt;=2,"Small",M1040&lt;=5,"Medium",M1040&gt;5,"Large")</f>
        <v>Medium</v>
      </c>
      <c r="O1040" s="50">
        <v>109</v>
      </c>
      <c r="P1040" s="67">
        <f t="shared" si="65"/>
        <v>0.03</v>
      </c>
      <c r="Q1040" s="52">
        <v>4.59</v>
      </c>
      <c r="R1040" s="52" t="str" cm="1">
        <f t="array" ref="R1040">_xlfn.IFS(ROUND(Q1040,0)=5,"Excellent",ROUND(Q1040,0)=4,"Good",ROUND(Q1040,0)=3,"Ok",ROUND(Q1040,0)&lt;3,"Bad")</f>
        <v>Excellent</v>
      </c>
      <c r="S1040">
        <v>29</v>
      </c>
      <c r="T1040" t="str">
        <f t="shared" si="66"/>
        <v>No</v>
      </c>
      <c r="U1040" s="65">
        <v>42104</v>
      </c>
      <c r="V1040" s="65">
        <v>43915</v>
      </c>
      <c r="W1040">
        <v>242</v>
      </c>
      <c r="X1040" t="str">
        <f t="shared" si="67"/>
        <v>Active</v>
      </c>
      <c r="Y1040" t="s">
        <v>15615</v>
      </c>
    </row>
    <row r="1041" spans="1:25" x14ac:dyDescent="0.25">
      <c r="A1041">
        <v>1040</v>
      </c>
      <c r="B1041" t="s">
        <v>780</v>
      </c>
      <c r="C1041">
        <v>1994</v>
      </c>
      <c r="D1041" t="str">
        <f>VLOOKUP($C1041,Hosts!$A:$O,10,0)</f>
        <v>New York</v>
      </c>
      <c r="E1041" s="67">
        <f>INDEX(Hosts!$A:$O,MATCH(Places!$C1041,Hosts!$A:$A,0),MATCH(Places!E$1,Hosts!$1:$1,0))</f>
        <v>1</v>
      </c>
      <c r="F1041" s="67">
        <f>INDEX(Hosts!$A:$O,MATCH(Places!$C1041,Hosts!$A:$A,0),MATCH(Places!F$1,Hosts!$1:$1,0))</f>
        <v>0.44</v>
      </c>
      <c r="G1041" s="67" t="str">
        <f>INDEX(Hosts!$A:$O,MATCH(Places!$C1041,Hosts!$A:$A,0),MATCH(Places!G$1,Hosts!$1:$1,0))</f>
        <v>Yes</v>
      </c>
      <c r="H1041">
        <v>9</v>
      </c>
      <c r="I1041" t="str">
        <f>VLOOKUP($H1041,Neighborhoods!$A:$C,2,0)</f>
        <v>Brooklyn</v>
      </c>
      <c r="J1041" t="str">
        <f>VLOOKUP($H1041,Neighborhoods!$A:$C,3,0)</f>
        <v>Crown Heights</v>
      </c>
      <c r="K1041" t="s">
        <v>1</v>
      </c>
      <c r="L1041" t="str">
        <f t="shared" si="64"/>
        <v>Yes</v>
      </c>
      <c r="M1041">
        <v>1</v>
      </c>
      <c r="N1041" t="str" cm="1">
        <f t="array" ref="N1041">_xlfn.IFS(M1041&lt;=2,"Small",M1041&lt;=5,"Medium",M1041&gt;5,"Large")</f>
        <v>Small</v>
      </c>
      <c r="O1041" s="50">
        <v>48</v>
      </c>
      <c r="P1041" s="67">
        <f t="shared" si="65"/>
        <v>0.03</v>
      </c>
      <c r="Q1041" s="52">
        <v>5</v>
      </c>
      <c r="R1041" s="52" t="str" cm="1">
        <f t="array" ref="R1041">_xlfn.IFS(ROUND(Q1041,0)=5,"Excellent",ROUND(Q1041,0)=4,"Good",ROUND(Q1041,0)=3,"Ok",ROUND(Q1041,0)&lt;3,"Bad")</f>
        <v>Excellent</v>
      </c>
      <c r="S1041">
        <v>33</v>
      </c>
      <c r="T1041" t="str">
        <f t="shared" si="66"/>
        <v>No</v>
      </c>
      <c r="U1041" s="65">
        <v>42971</v>
      </c>
      <c r="V1041" s="65">
        <v>43831</v>
      </c>
      <c r="W1041">
        <v>365</v>
      </c>
      <c r="X1041" t="str">
        <f t="shared" si="67"/>
        <v>Active</v>
      </c>
      <c r="Y1041" t="s">
        <v>15615</v>
      </c>
    </row>
    <row r="1042" spans="1:25" x14ac:dyDescent="0.25">
      <c r="A1042">
        <v>1041</v>
      </c>
      <c r="B1042" t="s">
        <v>781</v>
      </c>
      <c r="C1042">
        <v>1156</v>
      </c>
      <c r="D1042" t="str">
        <f>VLOOKUP($C1042,Hosts!$A:$O,10,0)</f>
        <v>New York</v>
      </c>
      <c r="E1042" s="67">
        <f>INDEX(Hosts!$A:$O,MATCH(Places!$C1042,Hosts!$A:$A,0),MATCH(Places!E$1,Hosts!$1:$1,0))</f>
        <v>0.6</v>
      </c>
      <c r="F1042" s="67">
        <f>INDEX(Hosts!$A:$O,MATCH(Places!$C1042,Hosts!$A:$A,0),MATCH(Places!F$1,Hosts!$1:$1,0))</f>
        <v>0.94</v>
      </c>
      <c r="G1042" s="67" t="str">
        <f>INDEX(Hosts!$A:$O,MATCH(Places!$C1042,Hosts!$A:$A,0),MATCH(Places!G$1,Hosts!$1:$1,0))</f>
        <v>No</v>
      </c>
      <c r="H1042">
        <v>20</v>
      </c>
      <c r="I1042" t="str">
        <f>VLOOKUP($H1042,Neighborhoods!$A:$C,2,0)</f>
        <v>Manhattan</v>
      </c>
      <c r="J1042" t="str">
        <f>VLOOKUP($H1042,Neighborhoods!$A:$C,3,0)</f>
        <v>Upper West Side</v>
      </c>
      <c r="K1042" t="s">
        <v>16</v>
      </c>
      <c r="L1042" t="str">
        <f t="shared" si="64"/>
        <v>Yes</v>
      </c>
      <c r="M1042">
        <v>1</v>
      </c>
      <c r="N1042" t="str" cm="1">
        <f t="array" ref="N1042">_xlfn.IFS(M1042&lt;=2,"Small",M1042&lt;=5,"Medium",M1042&gt;5,"Large")</f>
        <v>Small</v>
      </c>
      <c r="O1042" s="50">
        <v>45</v>
      </c>
      <c r="P1042" s="67">
        <f t="shared" si="65"/>
        <v>0.03</v>
      </c>
      <c r="Q1042" s="52">
        <v>4.4800000000000004</v>
      </c>
      <c r="R1042" s="52" t="str" cm="1">
        <f t="array" ref="R1042">_xlfn.IFS(ROUND(Q1042,0)=5,"Excellent",ROUND(Q1042,0)=4,"Good",ROUND(Q1042,0)=3,"Ok",ROUND(Q1042,0)&lt;3,"Bad")</f>
        <v>Good</v>
      </c>
      <c r="S1042">
        <v>65</v>
      </c>
      <c r="T1042" t="str">
        <f t="shared" si="66"/>
        <v>No</v>
      </c>
      <c r="U1042" s="65">
        <v>42496</v>
      </c>
      <c r="V1042" s="65">
        <v>43797</v>
      </c>
      <c r="W1042">
        <v>365</v>
      </c>
      <c r="X1042" t="str">
        <f t="shared" si="67"/>
        <v>Active</v>
      </c>
      <c r="Y1042" t="s">
        <v>15615</v>
      </c>
    </row>
    <row r="1043" spans="1:25" x14ac:dyDescent="0.25">
      <c r="A1043">
        <v>1042</v>
      </c>
      <c r="B1043" t="s">
        <v>782</v>
      </c>
      <c r="C1043">
        <v>1815</v>
      </c>
      <c r="D1043" t="str">
        <f>VLOOKUP($C1043,Hosts!$A:$O,10,0)</f>
        <v>New York</v>
      </c>
      <c r="E1043" s="67">
        <f>INDEX(Hosts!$A:$O,MATCH(Places!$C1043,Hosts!$A:$A,0),MATCH(Places!E$1,Hosts!$1:$1,0))</f>
        <v>0.83</v>
      </c>
      <c r="F1043" s="67">
        <f>INDEX(Hosts!$A:$O,MATCH(Places!$C1043,Hosts!$A:$A,0),MATCH(Places!F$1,Hosts!$1:$1,0))</f>
        <v>0.57999999999999996</v>
      </c>
      <c r="G1043" s="67" t="str">
        <f>INDEX(Hosts!$A:$O,MATCH(Places!$C1043,Hosts!$A:$A,0),MATCH(Places!G$1,Hosts!$1:$1,0))</f>
        <v>No</v>
      </c>
      <c r="H1043">
        <v>19</v>
      </c>
      <c r="I1043" t="str">
        <f>VLOOKUP($H1043,Neighborhoods!$A:$C,2,0)</f>
        <v>Manhattan</v>
      </c>
      <c r="J1043" t="str">
        <f>VLOOKUP($H1043,Neighborhoods!$A:$C,3,0)</f>
        <v>Upper East Side</v>
      </c>
      <c r="K1043" t="s">
        <v>11822</v>
      </c>
      <c r="L1043" t="str">
        <f t="shared" si="64"/>
        <v>No</v>
      </c>
      <c r="M1043">
        <v>2</v>
      </c>
      <c r="N1043" t="str" cm="1">
        <f t="array" ref="N1043">_xlfn.IFS(M1043&lt;=2,"Small",M1043&lt;=5,"Medium",M1043&gt;5,"Large")</f>
        <v>Small</v>
      </c>
      <c r="O1043" s="50">
        <v>103</v>
      </c>
      <c r="P1043" s="67">
        <f t="shared" si="65"/>
        <v>0.03</v>
      </c>
      <c r="Q1043" s="52">
        <v>4.88</v>
      </c>
      <c r="R1043" s="52" t="str" cm="1">
        <f t="array" ref="R1043">_xlfn.IFS(ROUND(Q1043,0)=5,"Excellent",ROUND(Q1043,0)=4,"Good",ROUND(Q1043,0)=3,"Ok",ROUND(Q1043,0)&lt;3,"Bad")</f>
        <v>Excellent</v>
      </c>
      <c r="S1043">
        <v>81</v>
      </c>
      <c r="T1043" t="str">
        <f t="shared" si="66"/>
        <v>No</v>
      </c>
      <c r="U1043" s="65">
        <v>41980</v>
      </c>
      <c r="V1043" s="65">
        <v>43832</v>
      </c>
      <c r="W1043">
        <v>269</v>
      </c>
      <c r="X1043" t="str">
        <f t="shared" si="67"/>
        <v>Active</v>
      </c>
      <c r="Y1043" t="s">
        <v>15615</v>
      </c>
    </row>
    <row r="1044" spans="1:25" x14ac:dyDescent="0.25">
      <c r="A1044">
        <v>1043</v>
      </c>
      <c r="B1044" t="s">
        <v>783</v>
      </c>
      <c r="C1044">
        <v>651</v>
      </c>
      <c r="D1044" t="str">
        <f>VLOOKUP($C1044,Hosts!$A:$O,10,0)</f>
        <v>Île-de-France</v>
      </c>
      <c r="E1044" s="67">
        <f>INDEX(Hosts!$A:$O,MATCH(Places!$C1044,Hosts!$A:$A,0),MATCH(Places!E$1,Hosts!$1:$1,0))</f>
        <v>1</v>
      </c>
      <c r="F1044" s="67">
        <f>INDEX(Hosts!$A:$O,MATCH(Places!$C1044,Hosts!$A:$A,0),MATCH(Places!F$1,Hosts!$1:$1,0))</f>
        <v>0.93</v>
      </c>
      <c r="G1044" s="67" t="str">
        <f>INDEX(Hosts!$A:$O,MATCH(Places!$C1044,Hosts!$A:$A,0),MATCH(Places!G$1,Hosts!$1:$1,0))</f>
        <v>No</v>
      </c>
      <c r="H1044">
        <v>12</v>
      </c>
      <c r="I1044" t="str">
        <f>VLOOKUP($H1044,Neighborhoods!$A:$C,2,0)</f>
        <v>Brooklyn</v>
      </c>
      <c r="J1044" t="str">
        <f>VLOOKUP($H1044,Neighborhoods!$A:$C,3,0)</f>
        <v>Williamsburg</v>
      </c>
      <c r="K1044" t="s">
        <v>1</v>
      </c>
      <c r="L1044" t="str">
        <f t="shared" si="64"/>
        <v>Yes</v>
      </c>
      <c r="M1044">
        <v>1</v>
      </c>
      <c r="N1044" t="str" cm="1">
        <f t="array" ref="N1044">_xlfn.IFS(M1044&lt;=2,"Small",M1044&lt;=5,"Medium",M1044&gt;5,"Large")</f>
        <v>Small</v>
      </c>
      <c r="O1044" s="50">
        <v>51</v>
      </c>
      <c r="P1044" s="67">
        <f t="shared" si="65"/>
        <v>0.03</v>
      </c>
      <c r="Q1044" s="52">
        <v>4.82</v>
      </c>
      <c r="R1044" s="52" t="str" cm="1">
        <f t="array" ref="R1044">_xlfn.IFS(ROUND(Q1044,0)=5,"Excellent",ROUND(Q1044,0)=4,"Good",ROUND(Q1044,0)=3,"Ok",ROUND(Q1044,0)&lt;3,"Bad")</f>
        <v>Excellent</v>
      </c>
      <c r="S1044">
        <v>250</v>
      </c>
      <c r="T1044" t="str">
        <f t="shared" si="66"/>
        <v>Yes</v>
      </c>
      <c r="U1044" s="65">
        <v>41998</v>
      </c>
      <c r="V1044" s="65">
        <v>43903</v>
      </c>
      <c r="W1044">
        <v>359</v>
      </c>
      <c r="X1044" t="str">
        <f t="shared" si="67"/>
        <v>Active</v>
      </c>
      <c r="Y1044" t="s">
        <v>15615</v>
      </c>
    </row>
    <row r="1045" spans="1:25" x14ac:dyDescent="0.25">
      <c r="A1045">
        <v>1044</v>
      </c>
      <c r="B1045" t="s">
        <v>13147</v>
      </c>
      <c r="C1045">
        <v>651</v>
      </c>
      <c r="D1045" t="str">
        <f>VLOOKUP($C1045,Hosts!$A:$O,10,0)</f>
        <v>Île-de-France</v>
      </c>
      <c r="E1045" s="67">
        <f>INDEX(Hosts!$A:$O,MATCH(Places!$C1045,Hosts!$A:$A,0),MATCH(Places!E$1,Hosts!$1:$1,0))</f>
        <v>1</v>
      </c>
      <c r="F1045" s="67">
        <f>INDEX(Hosts!$A:$O,MATCH(Places!$C1045,Hosts!$A:$A,0),MATCH(Places!F$1,Hosts!$1:$1,0))</f>
        <v>0.93</v>
      </c>
      <c r="G1045" s="67" t="str">
        <f>INDEX(Hosts!$A:$O,MATCH(Places!$C1045,Hosts!$A:$A,0),MATCH(Places!G$1,Hosts!$1:$1,0))</f>
        <v>No</v>
      </c>
      <c r="H1045">
        <v>12</v>
      </c>
      <c r="I1045" t="str">
        <f>VLOOKUP($H1045,Neighborhoods!$A:$C,2,0)</f>
        <v>Brooklyn</v>
      </c>
      <c r="J1045" t="str">
        <f>VLOOKUP($H1045,Neighborhoods!$A:$C,3,0)</f>
        <v>Williamsburg</v>
      </c>
      <c r="K1045" t="s">
        <v>1</v>
      </c>
      <c r="L1045" t="str">
        <f t="shared" si="64"/>
        <v>Yes</v>
      </c>
      <c r="M1045">
        <v>1</v>
      </c>
      <c r="N1045" t="str" cm="1">
        <f t="array" ref="N1045">_xlfn.IFS(M1045&lt;=2,"Small",M1045&lt;=5,"Medium",M1045&gt;5,"Large")</f>
        <v>Small</v>
      </c>
      <c r="O1045" s="50">
        <v>67</v>
      </c>
      <c r="P1045" s="67">
        <f t="shared" si="65"/>
        <v>0.03</v>
      </c>
      <c r="Q1045" s="52">
        <v>4.67</v>
      </c>
      <c r="R1045" s="52" t="str" cm="1">
        <f t="array" ref="R1045">_xlfn.IFS(ROUND(Q1045,0)=5,"Excellent",ROUND(Q1045,0)=4,"Good",ROUND(Q1045,0)=3,"Ok",ROUND(Q1045,0)&lt;3,"Bad")</f>
        <v>Excellent</v>
      </c>
      <c r="S1045">
        <v>239</v>
      </c>
      <c r="T1045" t="str">
        <f t="shared" si="66"/>
        <v>No</v>
      </c>
      <c r="U1045" s="65">
        <v>42127</v>
      </c>
      <c r="V1045" s="65">
        <v>43904</v>
      </c>
      <c r="W1045">
        <v>352</v>
      </c>
      <c r="X1045" t="str">
        <f t="shared" si="67"/>
        <v>Active</v>
      </c>
      <c r="Y1045" t="s">
        <v>15615</v>
      </c>
    </row>
    <row r="1046" spans="1:25" x14ac:dyDescent="0.25">
      <c r="A1046">
        <v>1045</v>
      </c>
      <c r="B1046" t="s">
        <v>784</v>
      </c>
      <c r="C1046">
        <v>1998</v>
      </c>
      <c r="D1046" t="str">
        <f>VLOOKUP($C1046,Hosts!$A:$O,10,0)</f>
        <v>New York</v>
      </c>
      <c r="E1046" s="67">
        <f>INDEX(Hosts!$A:$O,MATCH(Places!$C1046,Hosts!$A:$A,0),MATCH(Places!E$1,Hosts!$1:$1,0))</f>
        <v>1</v>
      </c>
      <c r="F1046" s="67">
        <f>INDEX(Hosts!$A:$O,MATCH(Places!$C1046,Hosts!$A:$A,0),MATCH(Places!F$1,Hosts!$1:$1,0))</f>
        <v>0.77</v>
      </c>
      <c r="G1046" s="67" t="str">
        <f>INDEX(Hosts!$A:$O,MATCH(Places!$C1046,Hosts!$A:$A,0),MATCH(Places!G$1,Hosts!$1:$1,0))</f>
        <v>Yes</v>
      </c>
      <c r="H1046">
        <v>17</v>
      </c>
      <c r="I1046" t="str">
        <f>VLOOKUP($H1046,Neighborhoods!$A:$C,2,0)</f>
        <v>Manhattan</v>
      </c>
      <c r="J1046" t="str">
        <f>VLOOKUP($H1046,Neighborhoods!$A:$C,3,0)</f>
        <v>Hell's Kitchen</v>
      </c>
      <c r="K1046" t="s">
        <v>1</v>
      </c>
      <c r="L1046" t="str">
        <f t="shared" si="64"/>
        <v>Yes</v>
      </c>
      <c r="M1046">
        <v>2</v>
      </c>
      <c r="N1046" t="str" cm="1">
        <f t="array" ref="N1046">_xlfn.IFS(M1046&lt;=2,"Small",M1046&lt;=5,"Medium",M1046&gt;5,"Large")</f>
        <v>Small</v>
      </c>
      <c r="O1046" s="50">
        <v>115</v>
      </c>
      <c r="P1046" s="67">
        <f t="shared" si="65"/>
        <v>0.03</v>
      </c>
      <c r="Q1046" s="52">
        <v>4.99</v>
      </c>
      <c r="R1046" s="52" t="str" cm="1">
        <f t="array" ref="R1046">_xlfn.IFS(ROUND(Q1046,0)=5,"Excellent",ROUND(Q1046,0)=4,"Good",ROUND(Q1046,0)=3,"Ok",ROUND(Q1046,0)&lt;3,"Bad")</f>
        <v>Excellent</v>
      </c>
      <c r="S1046">
        <v>213</v>
      </c>
      <c r="T1046" t="str">
        <f t="shared" si="66"/>
        <v>Yes</v>
      </c>
      <c r="U1046" s="65">
        <v>41981</v>
      </c>
      <c r="V1046" s="65">
        <v>43826</v>
      </c>
      <c r="W1046">
        <v>358</v>
      </c>
      <c r="X1046" t="str">
        <f t="shared" si="67"/>
        <v>Active</v>
      </c>
      <c r="Y1046" t="s">
        <v>15615</v>
      </c>
    </row>
    <row r="1047" spans="1:25" x14ac:dyDescent="0.25">
      <c r="A1047">
        <v>1046</v>
      </c>
      <c r="B1047" t="s">
        <v>785</v>
      </c>
      <c r="C1047">
        <v>1955</v>
      </c>
      <c r="D1047" t="str">
        <f>VLOOKUP($C1047,Hosts!$A:$O,10,0)</f>
        <v>New York</v>
      </c>
      <c r="E1047" s="67">
        <f>INDEX(Hosts!$A:$O,MATCH(Places!$C1047,Hosts!$A:$A,0),MATCH(Places!E$1,Hosts!$1:$1,0))</f>
        <v>1</v>
      </c>
      <c r="F1047" s="67">
        <f>INDEX(Hosts!$A:$O,MATCH(Places!$C1047,Hosts!$A:$A,0),MATCH(Places!F$1,Hosts!$1:$1,0))</f>
        <v>0.86</v>
      </c>
      <c r="G1047" s="67" t="str">
        <f>INDEX(Hosts!$A:$O,MATCH(Places!$C1047,Hosts!$A:$A,0),MATCH(Places!G$1,Hosts!$1:$1,0))</f>
        <v>Yes</v>
      </c>
      <c r="H1047">
        <v>17</v>
      </c>
      <c r="I1047" t="str">
        <f>VLOOKUP($H1047,Neighborhoods!$A:$C,2,0)</f>
        <v>Manhattan</v>
      </c>
      <c r="J1047" t="str">
        <f>VLOOKUP($H1047,Neighborhoods!$A:$C,3,0)</f>
        <v>Hell's Kitchen</v>
      </c>
      <c r="K1047" t="s">
        <v>11822</v>
      </c>
      <c r="L1047" t="str">
        <f t="shared" si="64"/>
        <v>No</v>
      </c>
      <c r="M1047">
        <v>3</v>
      </c>
      <c r="N1047" t="str" cm="1">
        <f t="array" ref="N1047">_xlfn.IFS(M1047&lt;=2,"Small",M1047&lt;=5,"Medium",M1047&gt;5,"Large")</f>
        <v>Medium</v>
      </c>
      <c r="O1047" s="50">
        <v>235</v>
      </c>
      <c r="P1047" s="67">
        <f t="shared" si="65"/>
        <v>0.04</v>
      </c>
      <c r="Q1047" s="52">
        <v>4.9800000000000004</v>
      </c>
      <c r="R1047" s="52" t="str" cm="1">
        <f t="array" ref="R1047">_xlfn.IFS(ROUND(Q1047,0)=5,"Excellent",ROUND(Q1047,0)=4,"Good",ROUND(Q1047,0)=3,"Ok",ROUND(Q1047,0)&lt;3,"Bad")</f>
        <v>Excellent</v>
      </c>
      <c r="S1047">
        <v>50</v>
      </c>
      <c r="T1047" t="str">
        <f t="shared" si="66"/>
        <v>No</v>
      </c>
      <c r="U1047" s="65">
        <v>42912</v>
      </c>
      <c r="V1047" s="65">
        <v>43883</v>
      </c>
      <c r="W1047">
        <v>134</v>
      </c>
      <c r="X1047" t="str">
        <f t="shared" si="67"/>
        <v>Active</v>
      </c>
      <c r="Y1047" t="s">
        <v>15615</v>
      </c>
    </row>
    <row r="1048" spans="1:25" x14ac:dyDescent="0.25">
      <c r="A1048">
        <v>1047</v>
      </c>
      <c r="B1048" t="s">
        <v>786</v>
      </c>
      <c r="C1048">
        <v>353</v>
      </c>
      <c r="D1048" t="str">
        <f>VLOOKUP($C1048,Hosts!$A:$O,10,0)</f>
        <v>New York</v>
      </c>
      <c r="E1048" s="67">
        <f>INDEX(Hosts!$A:$O,MATCH(Places!$C1048,Hosts!$A:$A,0),MATCH(Places!E$1,Hosts!$1:$1,0))</f>
        <v>0.8</v>
      </c>
      <c r="F1048" s="67">
        <f>INDEX(Hosts!$A:$O,MATCH(Places!$C1048,Hosts!$A:$A,0),MATCH(Places!F$1,Hosts!$1:$1,0))</f>
        <v>1</v>
      </c>
      <c r="G1048" s="67" t="str">
        <f>INDEX(Hosts!$A:$O,MATCH(Places!$C1048,Hosts!$A:$A,0),MATCH(Places!G$1,Hosts!$1:$1,0))</f>
        <v>No</v>
      </c>
      <c r="H1048">
        <v>15</v>
      </c>
      <c r="I1048" t="str">
        <f>VLOOKUP($H1048,Neighborhoods!$A:$C,2,0)</f>
        <v>Manhattan</v>
      </c>
      <c r="J1048" t="str">
        <f>VLOOKUP($H1048,Neighborhoods!$A:$C,3,0)</f>
        <v>East Village</v>
      </c>
      <c r="K1048" t="s">
        <v>11822</v>
      </c>
      <c r="L1048" t="str">
        <f t="shared" si="64"/>
        <v>No</v>
      </c>
      <c r="M1048">
        <v>3</v>
      </c>
      <c r="N1048" t="str" cm="1">
        <f t="array" ref="N1048">_xlfn.IFS(M1048&lt;=2,"Small",M1048&lt;=5,"Medium",M1048&gt;5,"Large")</f>
        <v>Medium</v>
      </c>
      <c r="O1048" s="50">
        <v>100</v>
      </c>
      <c r="P1048" s="67">
        <f t="shared" si="65"/>
        <v>0.03</v>
      </c>
      <c r="Q1048" s="52">
        <v>4.49</v>
      </c>
      <c r="R1048" s="52" t="str" cm="1">
        <f t="array" ref="R1048">_xlfn.IFS(ROUND(Q1048,0)=5,"Excellent",ROUND(Q1048,0)=4,"Good",ROUND(Q1048,0)=3,"Ok",ROUND(Q1048,0)&lt;3,"Bad")</f>
        <v>Good</v>
      </c>
      <c r="S1048">
        <v>81</v>
      </c>
      <c r="T1048" t="str">
        <f t="shared" si="66"/>
        <v>No</v>
      </c>
      <c r="U1048" s="65">
        <v>42127</v>
      </c>
      <c r="V1048" s="65">
        <v>43278</v>
      </c>
      <c r="W1048">
        <v>48</v>
      </c>
      <c r="X1048" t="str">
        <f t="shared" si="67"/>
        <v>Active</v>
      </c>
      <c r="Y1048" t="s">
        <v>15616</v>
      </c>
    </row>
    <row r="1049" spans="1:25" x14ac:dyDescent="0.25">
      <c r="A1049">
        <v>1048</v>
      </c>
      <c r="B1049" t="s">
        <v>787</v>
      </c>
      <c r="C1049">
        <v>1053</v>
      </c>
      <c r="D1049" t="str">
        <f>VLOOKUP($C1049,Hosts!$A:$O,10,0)</f>
        <v>New York</v>
      </c>
      <c r="E1049" s="67">
        <f>INDEX(Hosts!$A:$O,MATCH(Places!$C1049,Hosts!$A:$A,0),MATCH(Places!E$1,Hosts!$1:$1,0))</f>
        <v>1</v>
      </c>
      <c r="F1049" s="67">
        <f>INDEX(Hosts!$A:$O,MATCH(Places!$C1049,Hosts!$A:$A,0),MATCH(Places!F$1,Hosts!$1:$1,0))</f>
        <v>0.28999999999999998</v>
      </c>
      <c r="G1049" s="67" t="str">
        <f>INDEX(Hosts!$A:$O,MATCH(Places!$C1049,Hosts!$A:$A,0),MATCH(Places!G$1,Hosts!$1:$1,0))</f>
        <v>No</v>
      </c>
      <c r="H1049">
        <v>11</v>
      </c>
      <c r="I1049" t="str">
        <f>VLOOKUP($H1049,Neighborhoods!$A:$C,2,0)</f>
        <v>Brooklyn</v>
      </c>
      <c r="J1049" t="str">
        <f>VLOOKUP($H1049,Neighborhoods!$A:$C,3,0)</f>
        <v>Greenpoint</v>
      </c>
      <c r="K1049" t="s">
        <v>1</v>
      </c>
      <c r="L1049" t="str">
        <f t="shared" si="64"/>
        <v>Yes</v>
      </c>
      <c r="M1049">
        <v>2</v>
      </c>
      <c r="N1049" t="str" cm="1">
        <f t="array" ref="N1049">_xlfn.IFS(M1049&lt;=2,"Small",M1049&lt;=5,"Medium",M1049&gt;5,"Large")</f>
        <v>Small</v>
      </c>
      <c r="O1049" s="50">
        <v>80</v>
      </c>
      <c r="P1049" s="67">
        <f t="shared" si="65"/>
        <v>0.03</v>
      </c>
      <c r="Q1049" s="52">
        <v>4.7</v>
      </c>
      <c r="R1049" s="52" t="str" cm="1">
        <f t="array" ref="R1049">_xlfn.IFS(ROUND(Q1049,0)=5,"Excellent",ROUND(Q1049,0)=4,"Good",ROUND(Q1049,0)=3,"Ok",ROUND(Q1049,0)&lt;3,"Bad")</f>
        <v>Excellent</v>
      </c>
      <c r="S1049">
        <v>10</v>
      </c>
      <c r="T1049" t="str">
        <f t="shared" si="66"/>
        <v>No</v>
      </c>
      <c r="U1049" s="65">
        <v>42343</v>
      </c>
      <c r="V1049" s="65">
        <v>43833</v>
      </c>
      <c r="W1049">
        <v>44</v>
      </c>
      <c r="X1049" t="str">
        <f t="shared" si="67"/>
        <v>Active</v>
      </c>
      <c r="Y1049" t="s">
        <v>15615</v>
      </c>
    </row>
    <row r="1050" spans="1:25" x14ac:dyDescent="0.25">
      <c r="A1050">
        <v>1049</v>
      </c>
      <c r="B1050" t="s">
        <v>788</v>
      </c>
      <c r="C1050">
        <v>1999</v>
      </c>
      <c r="D1050" t="str">
        <f>VLOOKUP($C1050,Hosts!$A:$O,10,0)</f>
        <v>New York</v>
      </c>
      <c r="E1050" s="67">
        <f>INDEX(Hosts!$A:$O,MATCH(Places!$C1050,Hosts!$A:$A,0),MATCH(Places!E$1,Hosts!$1:$1,0))</f>
        <v>1</v>
      </c>
      <c r="F1050" s="67">
        <f>INDEX(Hosts!$A:$O,MATCH(Places!$C1050,Hosts!$A:$A,0),MATCH(Places!F$1,Hosts!$1:$1,0))</f>
        <v>1</v>
      </c>
      <c r="G1050" s="67" t="str">
        <f>INDEX(Hosts!$A:$O,MATCH(Places!$C1050,Hosts!$A:$A,0),MATCH(Places!G$1,Hosts!$1:$1,0))</f>
        <v>No</v>
      </c>
      <c r="H1050">
        <v>15</v>
      </c>
      <c r="I1050" t="str">
        <f>VLOOKUP($H1050,Neighborhoods!$A:$C,2,0)</f>
        <v>Manhattan</v>
      </c>
      <c r="J1050" t="str">
        <f>VLOOKUP($H1050,Neighborhoods!$A:$C,3,0)</f>
        <v>East Village</v>
      </c>
      <c r="K1050" t="s">
        <v>11822</v>
      </c>
      <c r="L1050" t="str">
        <f t="shared" si="64"/>
        <v>No</v>
      </c>
      <c r="M1050">
        <v>4</v>
      </c>
      <c r="N1050" t="str" cm="1">
        <f t="array" ref="N1050">_xlfn.IFS(M1050&lt;=2,"Small",M1050&lt;=5,"Medium",M1050&gt;5,"Large")</f>
        <v>Medium</v>
      </c>
      <c r="O1050" s="50">
        <v>168</v>
      </c>
      <c r="P1050" s="67">
        <f t="shared" si="65"/>
        <v>0.03</v>
      </c>
      <c r="Q1050" s="52">
        <v>4.63</v>
      </c>
      <c r="R1050" s="52" t="str" cm="1">
        <f t="array" ref="R1050">_xlfn.IFS(ROUND(Q1050,0)=5,"Excellent",ROUND(Q1050,0)=4,"Good",ROUND(Q1050,0)=3,"Ok",ROUND(Q1050,0)&lt;3,"Bad")</f>
        <v>Excellent</v>
      </c>
      <c r="S1050">
        <v>40</v>
      </c>
      <c r="T1050" t="str">
        <f t="shared" si="66"/>
        <v>No</v>
      </c>
      <c r="U1050" s="65">
        <v>42022</v>
      </c>
      <c r="V1050" s="65">
        <v>42550</v>
      </c>
      <c r="W1050">
        <v>0</v>
      </c>
      <c r="X1050" t="str">
        <f t="shared" si="67"/>
        <v>Inactive</v>
      </c>
      <c r="Y1050" t="s">
        <v>15615</v>
      </c>
    </row>
    <row r="1051" spans="1:25" x14ac:dyDescent="0.25">
      <c r="A1051">
        <v>1050</v>
      </c>
      <c r="B1051" t="s">
        <v>789</v>
      </c>
      <c r="C1051">
        <v>60</v>
      </c>
      <c r="D1051" t="str">
        <f>VLOOKUP($C1051,Hosts!$A:$O,10,0)</f>
        <v>New York</v>
      </c>
      <c r="E1051" s="67">
        <f>INDEX(Hosts!$A:$O,MATCH(Places!$C1051,Hosts!$A:$A,0),MATCH(Places!E$1,Hosts!$1:$1,0))</f>
        <v>1</v>
      </c>
      <c r="F1051" s="67">
        <f>INDEX(Hosts!$A:$O,MATCH(Places!$C1051,Hosts!$A:$A,0),MATCH(Places!F$1,Hosts!$1:$1,0))</f>
        <v>1</v>
      </c>
      <c r="G1051" s="67" t="str">
        <f>INDEX(Hosts!$A:$O,MATCH(Places!$C1051,Hosts!$A:$A,0),MATCH(Places!G$1,Hosts!$1:$1,0))</f>
        <v>No</v>
      </c>
      <c r="H1051">
        <v>7</v>
      </c>
      <c r="I1051" t="str">
        <f>VLOOKUP($H1051,Neighborhoods!$A:$C,2,0)</f>
        <v>Brooklyn</v>
      </c>
      <c r="J1051" t="str">
        <f>VLOOKUP($H1051,Neighborhoods!$A:$C,3,0)</f>
        <v>Bedford-Stuyvesant</v>
      </c>
      <c r="K1051" t="s">
        <v>11822</v>
      </c>
      <c r="L1051" t="str">
        <f t="shared" si="64"/>
        <v>No</v>
      </c>
      <c r="M1051">
        <v>3</v>
      </c>
      <c r="N1051" t="str" cm="1">
        <f t="array" ref="N1051">_xlfn.IFS(M1051&lt;=2,"Small",M1051&lt;=5,"Medium",M1051&gt;5,"Large")</f>
        <v>Medium</v>
      </c>
      <c r="O1051" s="50">
        <v>100</v>
      </c>
      <c r="P1051" s="67">
        <f t="shared" si="65"/>
        <v>0.03</v>
      </c>
      <c r="Q1051" s="52">
        <v>4.75</v>
      </c>
      <c r="R1051" s="52" t="str" cm="1">
        <f t="array" ref="R1051">_xlfn.IFS(ROUND(Q1051,0)=5,"Excellent",ROUND(Q1051,0)=4,"Good",ROUND(Q1051,0)=3,"Ok",ROUND(Q1051,0)&lt;3,"Bad")</f>
        <v>Excellent</v>
      </c>
      <c r="S1051">
        <v>4</v>
      </c>
      <c r="T1051" t="str">
        <f t="shared" si="66"/>
        <v>No</v>
      </c>
      <c r="U1051" s="65">
        <v>42542</v>
      </c>
      <c r="V1051" s="65">
        <v>43717</v>
      </c>
      <c r="W1051">
        <v>0</v>
      </c>
      <c r="X1051" t="str">
        <f t="shared" si="67"/>
        <v>Inactive</v>
      </c>
      <c r="Y1051" t="s">
        <v>15615</v>
      </c>
    </row>
    <row r="1052" spans="1:25" x14ac:dyDescent="0.25">
      <c r="A1052">
        <v>1051</v>
      </c>
      <c r="B1052" t="s">
        <v>13196</v>
      </c>
      <c r="C1052">
        <v>1997</v>
      </c>
      <c r="D1052" t="str">
        <f>VLOOKUP($C1052,Hosts!$A:$O,10,0)</f>
        <v>New York</v>
      </c>
      <c r="E1052" s="67">
        <f>INDEX(Hosts!$A:$O,MATCH(Places!$C1052,Hosts!$A:$A,0),MATCH(Places!E$1,Hosts!$1:$1,0))</f>
        <v>1</v>
      </c>
      <c r="F1052" s="67">
        <f>INDEX(Hosts!$A:$O,MATCH(Places!$C1052,Hosts!$A:$A,0),MATCH(Places!F$1,Hosts!$1:$1,0))</f>
        <v>0.5</v>
      </c>
      <c r="G1052" s="67" t="str">
        <f>INDEX(Hosts!$A:$O,MATCH(Places!$C1052,Hosts!$A:$A,0),MATCH(Places!G$1,Hosts!$1:$1,0))</f>
        <v>No</v>
      </c>
      <c r="H1052">
        <v>16</v>
      </c>
      <c r="I1052" t="str">
        <f>VLOOKUP($H1052,Neighborhoods!$A:$C,2,0)</f>
        <v>Manhattan</v>
      </c>
      <c r="J1052" t="str">
        <f>VLOOKUP($H1052,Neighborhoods!$A:$C,3,0)</f>
        <v>Harlem</v>
      </c>
      <c r="K1052" t="s">
        <v>11822</v>
      </c>
      <c r="L1052" t="str">
        <f t="shared" si="64"/>
        <v>No</v>
      </c>
      <c r="M1052">
        <v>5</v>
      </c>
      <c r="N1052" t="str" cm="1">
        <f t="array" ref="N1052">_xlfn.IFS(M1052&lt;=2,"Small",M1052&lt;=5,"Medium",M1052&gt;5,"Large")</f>
        <v>Medium</v>
      </c>
      <c r="O1052" s="50">
        <v>160</v>
      </c>
      <c r="P1052" s="67">
        <f t="shared" si="65"/>
        <v>0.03</v>
      </c>
      <c r="Q1052" s="52">
        <v>5</v>
      </c>
      <c r="R1052" s="52" t="str" cm="1">
        <f t="array" ref="R1052">_xlfn.IFS(ROUND(Q1052,0)=5,"Excellent",ROUND(Q1052,0)=4,"Good",ROUND(Q1052,0)=3,"Ok",ROUND(Q1052,0)&lt;3,"Bad")</f>
        <v>Excellent</v>
      </c>
      <c r="S1052">
        <v>4</v>
      </c>
      <c r="T1052" t="str">
        <f t="shared" si="66"/>
        <v>No</v>
      </c>
      <c r="U1052" s="65">
        <v>42105</v>
      </c>
      <c r="V1052" s="65">
        <v>42176</v>
      </c>
      <c r="W1052">
        <v>358</v>
      </c>
      <c r="X1052" t="str">
        <f t="shared" si="67"/>
        <v>Active</v>
      </c>
      <c r="Y1052" t="s">
        <v>15615</v>
      </c>
    </row>
    <row r="1053" spans="1:25" x14ac:dyDescent="0.25">
      <c r="A1053">
        <v>1052</v>
      </c>
      <c r="B1053" t="s">
        <v>790</v>
      </c>
      <c r="C1053">
        <v>1005</v>
      </c>
      <c r="D1053" t="str">
        <f>VLOOKUP($C1053,Hosts!$A:$O,10,0)</f>
        <v>New York</v>
      </c>
      <c r="E1053" s="67">
        <f>INDEX(Hosts!$A:$O,MATCH(Places!$C1053,Hosts!$A:$A,0),MATCH(Places!E$1,Hosts!$1:$1,0))</f>
        <v>1</v>
      </c>
      <c r="F1053" s="67">
        <f>INDEX(Hosts!$A:$O,MATCH(Places!$C1053,Hosts!$A:$A,0),MATCH(Places!F$1,Hosts!$1:$1,0))</f>
        <v>1</v>
      </c>
      <c r="G1053" s="67" t="str">
        <f>INDEX(Hosts!$A:$O,MATCH(Places!$C1053,Hosts!$A:$A,0),MATCH(Places!G$1,Hosts!$1:$1,0))</f>
        <v>Yes</v>
      </c>
      <c r="H1053">
        <v>7</v>
      </c>
      <c r="I1053" t="str">
        <f>VLOOKUP($H1053,Neighborhoods!$A:$C,2,0)</f>
        <v>Brooklyn</v>
      </c>
      <c r="J1053" t="str">
        <f>VLOOKUP($H1053,Neighborhoods!$A:$C,3,0)</f>
        <v>Bedford-Stuyvesant</v>
      </c>
      <c r="K1053" t="s">
        <v>11822</v>
      </c>
      <c r="L1053" t="str">
        <f t="shared" si="64"/>
        <v>No</v>
      </c>
      <c r="M1053">
        <v>3</v>
      </c>
      <c r="N1053" t="str" cm="1">
        <f t="array" ref="N1053">_xlfn.IFS(M1053&lt;=2,"Small",M1053&lt;=5,"Medium",M1053&gt;5,"Large")</f>
        <v>Medium</v>
      </c>
      <c r="O1053" s="50">
        <v>55</v>
      </c>
      <c r="P1053" s="67">
        <f t="shared" si="65"/>
        <v>0.03</v>
      </c>
      <c r="Q1053" s="52">
        <v>4.8099999999999996</v>
      </c>
      <c r="R1053" s="52" t="str" cm="1">
        <f t="array" ref="R1053">_xlfn.IFS(ROUND(Q1053,0)=5,"Excellent",ROUND(Q1053,0)=4,"Good",ROUND(Q1053,0)=3,"Ok",ROUND(Q1053,0)&lt;3,"Bad")</f>
        <v>Excellent</v>
      </c>
      <c r="S1053">
        <v>48</v>
      </c>
      <c r="T1053" t="str">
        <f t="shared" si="66"/>
        <v>No</v>
      </c>
      <c r="U1053" s="65">
        <v>42206</v>
      </c>
      <c r="V1053" s="65">
        <v>43877</v>
      </c>
      <c r="W1053">
        <v>0</v>
      </c>
      <c r="X1053" t="str">
        <f t="shared" si="67"/>
        <v>Inactive</v>
      </c>
      <c r="Y1053" t="s">
        <v>15615</v>
      </c>
    </row>
    <row r="1054" spans="1:25" x14ac:dyDescent="0.25">
      <c r="A1054">
        <v>1053</v>
      </c>
      <c r="B1054" t="s">
        <v>791</v>
      </c>
      <c r="C1054">
        <v>2005</v>
      </c>
      <c r="D1054" t="str">
        <f>VLOOKUP($C1054,Hosts!$A:$O,10,0)</f>
        <v>New York</v>
      </c>
      <c r="E1054" s="67">
        <f>INDEX(Hosts!$A:$O,MATCH(Places!$C1054,Hosts!$A:$A,0),MATCH(Places!E$1,Hosts!$1:$1,0))</f>
        <v>1</v>
      </c>
      <c r="F1054" s="67">
        <f>INDEX(Hosts!$A:$O,MATCH(Places!$C1054,Hosts!$A:$A,0),MATCH(Places!F$1,Hosts!$1:$1,0))</f>
        <v>0.87</v>
      </c>
      <c r="G1054" s="67" t="str">
        <f>INDEX(Hosts!$A:$O,MATCH(Places!$C1054,Hosts!$A:$A,0),MATCH(Places!G$1,Hosts!$1:$1,0))</f>
        <v>Yes</v>
      </c>
      <c r="H1054">
        <v>19</v>
      </c>
      <c r="I1054" t="str">
        <f>VLOOKUP($H1054,Neighborhoods!$A:$C,2,0)</f>
        <v>Manhattan</v>
      </c>
      <c r="J1054" t="str">
        <f>VLOOKUP($H1054,Neighborhoods!$A:$C,3,0)</f>
        <v>Upper East Side</v>
      </c>
      <c r="K1054" t="s">
        <v>11822</v>
      </c>
      <c r="L1054" t="str">
        <f t="shared" si="64"/>
        <v>No</v>
      </c>
      <c r="M1054">
        <v>5</v>
      </c>
      <c r="N1054" t="str" cm="1">
        <f t="array" ref="N1054">_xlfn.IFS(M1054&lt;=2,"Small",M1054&lt;=5,"Medium",M1054&gt;5,"Large")</f>
        <v>Medium</v>
      </c>
      <c r="O1054" s="50">
        <v>110</v>
      </c>
      <c r="P1054" s="67">
        <f t="shared" si="65"/>
        <v>0.03</v>
      </c>
      <c r="Q1054" s="52">
        <v>4.67</v>
      </c>
      <c r="R1054" s="52" t="str" cm="1">
        <f t="array" ref="R1054">_xlfn.IFS(ROUND(Q1054,0)=5,"Excellent",ROUND(Q1054,0)=4,"Good",ROUND(Q1054,0)=3,"Ok",ROUND(Q1054,0)&lt;3,"Bad")</f>
        <v>Excellent</v>
      </c>
      <c r="S1054">
        <v>15</v>
      </c>
      <c r="T1054" t="str">
        <f t="shared" si="66"/>
        <v>No</v>
      </c>
      <c r="U1054" s="65">
        <v>42330</v>
      </c>
      <c r="V1054" s="65">
        <v>44043</v>
      </c>
      <c r="W1054">
        <v>259</v>
      </c>
      <c r="X1054" t="str">
        <f t="shared" si="67"/>
        <v>Active</v>
      </c>
      <c r="Y1054" t="s">
        <v>15615</v>
      </c>
    </row>
    <row r="1055" spans="1:25" x14ac:dyDescent="0.25">
      <c r="A1055">
        <v>1054</v>
      </c>
      <c r="B1055" t="s">
        <v>792</v>
      </c>
      <c r="C1055">
        <v>2014</v>
      </c>
      <c r="D1055" t="str">
        <f>VLOOKUP($C1055,Hosts!$A:$O,10,0)</f>
        <v>New York</v>
      </c>
      <c r="E1055" s="67">
        <f>INDEX(Hosts!$A:$O,MATCH(Places!$C1055,Hosts!$A:$A,0),MATCH(Places!E$1,Hosts!$1:$1,0))</f>
        <v>0.93</v>
      </c>
      <c r="F1055" s="67">
        <f>INDEX(Hosts!$A:$O,MATCH(Places!$C1055,Hosts!$A:$A,0),MATCH(Places!F$1,Hosts!$1:$1,0))</f>
        <v>0.97</v>
      </c>
      <c r="G1055" s="67" t="str">
        <f>INDEX(Hosts!$A:$O,MATCH(Places!$C1055,Hosts!$A:$A,0),MATCH(Places!G$1,Hosts!$1:$1,0))</f>
        <v>No</v>
      </c>
      <c r="H1055">
        <v>16</v>
      </c>
      <c r="I1055" t="str">
        <f>VLOOKUP($H1055,Neighborhoods!$A:$C,2,0)</f>
        <v>Manhattan</v>
      </c>
      <c r="J1055" t="str">
        <f>VLOOKUP($H1055,Neighborhoods!$A:$C,3,0)</f>
        <v>Harlem</v>
      </c>
      <c r="K1055" t="s">
        <v>11822</v>
      </c>
      <c r="L1055" t="str">
        <f t="shared" si="64"/>
        <v>No</v>
      </c>
      <c r="M1055">
        <v>4</v>
      </c>
      <c r="N1055" t="str" cm="1">
        <f t="array" ref="N1055">_xlfn.IFS(M1055&lt;=2,"Small",M1055&lt;=5,"Medium",M1055&gt;5,"Large")</f>
        <v>Medium</v>
      </c>
      <c r="O1055" s="50">
        <v>82</v>
      </c>
      <c r="P1055" s="67">
        <f t="shared" si="65"/>
        <v>0.03</v>
      </c>
      <c r="Q1055" s="52">
        <v>4.66</v>
      </c>
      <c r="R1055" s="52" t="str" cm="1">
        <f t="array" ref="R1055">_xlfn.IFS(ROUND(Q1055,0)=5,"Excellent",ROUND(Q1055,0)=4,"Good",ROUND(Q1055,0)=3,"Ok",ROUND(Q1055,0)&lt;3,"Bad")</f>
        <v>Excellent</v>
      </c>
      <c r="S1055">
        <v>306</v>
      </c>
      <c r="T1055" t="str">
        <f t="shared" si="66"/>
        <v>No</v>
      </c>
      <c r="U1055" s="65">
        <v>42004</v>
      </c>
      <c r="V1055" s="65">
        <v>44058</v>
      </c>
      <c r="W1055">
        <v>321</v>
      </c>
      <c r="X1055" t="str">
        <f t="shared" si="67"/>
        <v>Active</v>
      </c>
      <c r="Y1055" t="s">
        <v>15615</v>
      </c>
    </row>
    <row r="1056" spans="1:25" x14ac:dyDescent="0.25">
      <c r="A1056">
        <v>1055</v>
      </c>
      <c r="B1056" t="s">
        <v>14790</v>
      </c>
      <c r="C1056">
        <v>36</v>
      </c>
      <c r="D1056" t="str">
        <f>VLOOKUP($C1056,Hosts!$A:$O,10,0)</f>
        <v>New York</v>
      </c>
      <c r="E1056" s="67">
        <f>INDEX(Hosts!$A:$O,MATCH(Places!$C1056,Hosts!$A:$A,0),MATCH(Places!E$1,Hosts!$1:$1,0))</f>
        <v>1</v>
      </c>
      <c r="F1056" s="67">
        <f>INDEX(Hosts!$A:$O,MATCH(Places!$C1056,Hosts!$A:$A,0),MATCH(Places!F$1,Hosts!$1:$1,0))</f>
        <v>0.71</v>
      </c>
      <c r="G1056" s="67" t="str">
        <f>INDEX(Hosts!$A:$O,MATCH(Places!$C1056,Hosts!$A:$A,0),MATCH(Places!G$1,Hosts!$1:$1,0))</f>
        <v>No</v>
      </c>
      <c r="H1056">
        <v>11</v>
      </c>
      <c r="I1056" t="str">
        <f>VLOOKUP($H1056,Neighborhoods!$A:$C,2,0)</f>
        <v>Brooklyn</v>
      </c>
      <c r="J1056" t="str">
        <f>VLOOKUP($H1056,Neighborhoods!$A:$C,3,0)</f>
        <v>Greenpoint</v>
      </c>
      <c r="K1056" t="s">
        <v>11822</v>
      </c>
      <c r="L1056" t="str">
        <f t="shared" si="64"/>
        <v>No</v>
      </c>
      <c r="M1056">
        <v>4</v>
      </c>
      <c r="N1056" t="str" cm="1">
        <f t="array" ref="N1056">_xlfn.IFS(M1056&lt;=2,"Small",M1056&lt;=5,"Medium",M1056&gt;5,"Large")</f>
        <v>Medium</v>
      </c>
      <c r="O1056" s="50">
        <v>149</v>
      </c>
      <c r="P1056" s="67">
        <f t="shared" si="65"/>
        <v>0.03</v>
      </c>
      <c r="Q1056" s="52">
        <v>5</v>
      </c>
      <c r="R1056" s="52" t="str" cm="1">
        <f t="array" ref="R1056">_xlfn.IFS(ROUND(Q1056,0)=5,"Excellent",ROUND(Q1056,0)=4,"Good",ROUND(Q1056,0)=3,"Ok",ROUND(Q1056,0)&lt;3,"Bad")</f>
        <v>Excellent</v>
      </c>
      <c r="S1056">
        <v>26</v>
      </c>
      <c r="T1056" t="str">
        <f t="shared" si="66"/>
        <v>No</v>
      </c>
      <c r="U1056" s="65">
        <v>41980</v>
      </c>
      <c r="V1056" s="65">
        <v>44045</v>
      </c>
      <c r="W1056">
        <v>0</v>
      </c>
      <c r="X1056" t="str">
        <f t="shared" si="67"/>
        <v>Inactive</v>
      </c>
      <c r="Y1056" t="s">
        <v>15616</v>
      </c>
    </row>
    <row r="1057" spans="1:25" x14ac:dyDescent="0.25">
      <c r="A1057">
        <v>1056</v>
      </c>
      <c r="B1057" t="s">
        <v>793</v>
      </c>
      <c r="C1057">
        <v>518</v>
      </c>
      <c r="D1057" t="str">
        <f>VLOOKUP($C1057,Hosts!$A:$O,10,0)</f>
        <v>New York</v>
      </c>
      <c r="E1057" s="67">
        <f>INDEX(Hosts!$A:$O,MATCH(Places!$C1057,Hosts!$A:$A,0),MATCH(Places!E$1,Hosts!$1:$1,0))</f>
        <v>0.67</v>
      </c>
      <c r="F1057" s="67">
        <f>INDEX(Hosts!$A:$O,MATCH(Places!$C1057,Hosts!$A:$A,0),MATCH(Places!F$1,Hosts!$1:$1,0))</f>
        <v>0.88</v>
      </c>
      <c r="G1057" s="67" t="str">
        <f>INDEX(Hosts!$A:$O,MATCH(Places!$C1057,Hosts!$A:$A,0),MATCH(Places!G$1,Hosts!$1:$1,0))</f>
        <v>Yes</v>
      </c>
      <c r="H1057">
        <v>17</v>
      </c>
      <c r="I1057" t="str">
        <f>VLOOKUP($H1057,Neighborhoods!$A:$C,2,0)</f>
        <v>Manhattan</v>
      </c>
      <c r="J1057" t="str">
        <f>VLOOKUP($H1057,Neighborhoods!$A:$C,3,0)</f>
        <v>Hell's Kitchen</v>
      </c>
      <c r="K1057" t="s">
        <v>11822</v>
      </c>
      <c r="L1057" t="str">
        <f t="shared" si="64"/>
        <v>No</v>
      </c>
      <c r="M1057">
        <v>6</v>
      </c>
      <c r="N1057" t="str" cm="1">
        <f t="array" ref="N1057">_xlfn.IFS(M1057&lt;=2,"Small",M1057&lt;=5,"Medium",M1057&gt;5,"Large")</f>
        <v>Large</v>
      </c>
      <c r="O1057" s="50">
        <v>272</v>
      </c>
      <c r="P1057" s="67">
        <f t="shared" si="65"/>
        <v>0.04</v>
      </c>
      <c r="Q1057" s="52">
        <v>4.63</v>
      </c>
      <c r="R1057" s="52" t="str" cm="1">
        <f t="array" ref="R1057">_xlfn.IFS(ROUND(Q1057,0)=5,"Excellent",ROUND(Q1057,0)=4,"Good",ROUND(Q1057,0)=3,"Ok",ROUND(Q1057,0)&lt;3,"Bad")</f>
        <v>Excellent</v>
      </c>
      <c r="S1057">
        <v>8</v>
      </c>
      <c r="T1057" t="str">
        <f t="shared" si="66"/>
        <v>No</v>
      </c>
      <c r="U1057" s="65">
        <v>42001</v>
      </c>
      <c r="V1057" s="65">
        <v>43828</v>
      </c>
      <c r="W1057">
        <v>365</v>
      </c>
      <c r="X1057" t="str">
        <f t="shared" si="67"/>
        <v>Active</v>
      </c>
      <c r="Y1057" t="s">
        <v>15615</v>
      </c>
    </row>
    <row r="1058" spans="1:25" x14ac:dyDescent="0.25">
      <c r="A1058">
        <v>1057</v>
      </c>
      <c r="B1058" t="s">
        <v>794</v>
      </c>
      <c r="C1058">
        <v>2017</v>
      </c>
      <c r="D1058" t="str">
        <f>VLOOKUP($C1058,Hosts!$A:$O,10,0)</f>
        <v>New York</v>
      </c>
      <c r="E1058" s="67">
        <f>INDEX(Hosts!$A:$O,MATCH(Places!$C1058,Hosts!$A:$A,0),MATCH(Places!E$1,Hosts!$1:$1,0))</f>
        <v>1</v>
      </c>
      <c r="F1058" s="67">
        <f>INDEX(Hosts!$A:$O,MATCH(Places!$C1058,Hosts!$A:$A,0),MATCH(Places!F$1,Hosts!$1:$1,0))</f>
        <v>0.81</v>
      </c>
      <c r="G1058" s="67" t="str">
        <f>INDEX(Hosts!$A:$O,MATCH(Places!$C1058,Hosts!$A:$A,0),MATCH(Places!G$1,Hosts!$1:$1,0))</f>
        <v>No</v>
      </c>
      <c r="H1058">
        <v>20</v>
      </c>
      <c r="I1058" t="str">
        <f>VLOOKUP($H1058,Neighborhoods!$A:$C,2,0)</f>
        <v>Manhattan</v>
      </c>
      <c r="J1058" t="str">
        <f>VLOOKUP($H1058,Neighborhoods!$A:$C,3,0)</f>
        <v>Upper West Side</v>
      </c>
      <c r="K1058" t="s">
        <v>11822</v>
      </c>
      <c r="L1058" t="str">
        <f t="shared" si="64"/>
        <v>No</v>
      </c>
      <c r="M1058">
        <v>4</v>
      </c>
      <c r="N1058" t="str" cm="1">
        <f t="array" ref="N1058">_xlfn.IFS(M1058&lt;=2,"Small",M1058&lt;=5,"Medium",M1058&gt;5,"Large")</f>
        <v>Medium</v>
      </c>
      <c r="O1058" s="50">
        <v>223</v>
      </c>
      <c r="P1058" s="67">
        <f t="shared" si="65"/>
        <v>0.04</v>
      </c>
      <c r="Q1058" s="52">
        <v>4.87</v>
      </c>
      <c r="R1058" s="52" t="str" cm="1">
        <f t="array" ref="R1058">_xlfn.IFS(ROUND(Q1058,0)=5,"Excellent",ROUND(Q1058,0)=4,"Good",ROUND(Q1058,0)=3,"Ok",ROUND(Q1058,0)&lt;3,"Bad")</f>
        <v>Excellent</v>
      </c>
      <c r="S1058">
        <v>63</v>
      </c>
      <c r="T1058" t="str">
        <f t="shared" si="66"/>
        <v>No</v>
      </c>
      <c r="U1058" s="65">
        <v>42005</v>
      </c>
      <c r="V1058" s="65">
        <v>44031</v>
      </c>
      <c r="W1058">
        <v>156</v>
      </c>
      <c r="X1058" t="str">
        <f t="shared" si="67"/>
        <v>Active</v>
      </c>
      <c r="Y1058" t="s">
        <v>15615</v>
      </c>
    </row>
    <row r="1059" spans="1:25" x14ac:dyDescent="0.25">
      <c r="A1059">
        <v>1058</v>
      </c>
      <c r="B1059" t="s">
        <v>795</v>
      </c>
      <c r="C1059">
        <v>853</v>
      </c>
      <c r="D1059" t="str">
        <f>VLOOKUP($C1059,Hosts!$A:$O,10,0)</f>
        <v>Oregon</v>
      </c>
      <c r="E1059" s="67">
        <f>INDEX(Hosts!$A:$O,MATCH(Places!$C1059,Hosts!$A:$A,0),MATCH(Places!E$1,Hosts!$1:$1,0))</f>
        <v>1</v>
      </c>
      <c r="F1059" s="67">
        <f>INDEX(Hosts!$A:$O,MATCH(Places!$C1059,Hosts!$A:$A,0),MATCH(Places!F$1,Hosts!$1:$1,0))</f>
        <v>0.85</v>
      </c>
      <c r="G1059" s="67" t="str">
        <f>INDEX(Hosts!$A:$O,MATCH(Places!$C1059,Hosts!$A:$A,0),MATCH(Places!G$1,Hosts!$1:$1,0))</f>
        <v>Yes</v>
      </c>
      <c r="H1059">
        <v>8</v>
      </c>
      <c r="I1059" t="str">
        <f>VLOOKUP($H1059,Neighborhoods!$A:$C,2,0)</f>
        <v>Brooklyn</v>
      </c>
      <c r="J1059" t="str">
        <f>VLOOKUP($H1059,Neighborhoods!$A:$C,3,0)</f>
        <v>Bushwick</v>
      </c>
      <c r="K1059" t="s">
        <v>11822</v>
      </c>
      <c r="L1059" t="str">
        <f t="shared" si="64"/>
        <v>No</v>
      </c>
      <c r="M1059">
        <v>2</v>
      </c>
      <c r="N1059" t="str" cm="1">
        <f t="array" ref="N1059">_xlfn.IFS(M1059&lt;=2,"Small",M1059&lt;=5,"Medium",M1059&gt;5,"Large")</f>
        <v>Small</v>
      </c>
      <c r="O1059" s="50">
        <v>123</v>
      </c>
      <c r="P1059" s="67">
        <f t="shared" si="65"/>
        <v>0.03</v>
      </c>
      <c r="Q1059" s="52">
        <v>4.8899999999999997</v>
      </c>
      <c r="R1059" s="52" t="str" cm="1">
        <f t="array" ref="R1059">_xlfn.IFS(ROUND(Q1059,0)=5,"Excellent",ROUND(Q1059,0)=4,"Good",ROUND(Q1059,0)=3,"Ok",ROUND(Q1059,0)&lt;3,"Bad")</f>
        <v>Excellent</v>
      </c>
      <c r="S1059">
        <v>55</v>
      </c>
      <c r="T1059" t="str">
        <f t="shared" si="66"/>
        <v>No</v>
      </c>
      <c r="U1059" s="65">
        <v>41995</v>
      </c>
      <c r="V1059" s="65">
        <v>43887</v>
      </c>
      <c r="W1059">
        <v>267</v>
      </c>
      <c r="X1059" t="str">
        <f t="shared" si="67"/>
        <v>Active</v>
      </c>
      <c r="Y1059" t="s">
        <v>15615</v>
      </c>
    </row>
    <row r="1060" spans="1:25" x14ac:dyDescent="0.25">
      <c r="A1060">
        <v>1059</v>
      </c>
      <c r="B1060" t="s">
        <v>796</v>
      </c>
      <c r="C1060">
        <v>776</v>
      </c>
      <c r="D1060" t="str">
        <f>VLOOKUP($C1060,Hosts!$A:$O,10,0)</f>
        <v>New York</v>
      </c>
      <c r="E1060" s="67">
        <f>INDEX(Hosts!$A:$O,MATCH(Places!$C1060,Hosts!$A:$A,0),MATCH(Places!E$1,Hosts!$1:$1,0))</f>
        <v>1</v>
      </c>
      <c r="F1060" s="67">
        <f>INDEX(Hosts!$A:$O,MATCH(Places!$C1060,Hosts!$A:$A,0),MATCH(Places!F$1,Hosts!$1:$1,0))</f>
        <v>0.5</v>
      </c>
      <c r="G1060" s="67" t="str">
        <f>INDEX(Hosts!$A:$O,MATCH(Places!$C1060,Hosts!$A:$A,0),MATCH(Places!G$1,Hosts!$1:$1,0))</f>
        <v>No</v>
      </c>
      <c r="H1060">
        <v>20</v>
      </c>
      <c r="I1060" t="str">
        <f>VLOOKUP($H1060,Neighborhoods!$A:$C,2,0)</f>
        <v>Manhattan</v>
      </c>
      <c r="J1060" t="str">
        <f>VLOOKUP($H1060,Neighborhoods!$A:$C,3,0)</f>
        <v>Upper West Side</v>
      </c>
      <c r="K1060" t="s">
        <v>1</v>
      </c>
      <c r="L1060" t="str">
        <f t="shared" si="64"/>
        <v>Yes</v>
      </c>
      <c r="M1060">
        <v>1</v>
      </c>
      <c r="N1060" t="str" cm="1">
        <f t="array" ref="N1060">_xlfn.IFS(M1060&lt;=2,"Small",M1060&lt;=5,"Medium",M1060&gt;5,"Large")</f>
        <v>Small</v>
      </c>
      <c r="O1060" s="50">
        <v>100</v>
      </c>
      <c r="P1060" s="67">
        <f t="shared" si="65"/>
        <v>0.03</v>
      </c>
      <c r="Q1060" s="52">
        <v>4.75</v>
      </c>
      <c r="R1060" s="52" t="str" cm="1">
        <f t="array" ref="R1060">_xlfn.IFS(ROUND(Q1060,0)=5,"Excellent",ROUND(Q1060,0)=4,"Good",ROUND(Q1060,0)=3,"Ok",ROUND(Q1060,0)&lt;3,"Bad")</f>
        <v>Excellent</v>
      </c>
      <c r="S1060">
        <v>12</v>
      </c>
      <c r="T1060" t="str">
        <f t="shared" si="66"/>
        <v>No</v>
      </c>
      <c r="U1060" s="65">
        <v>42125</v>
      </c>
      <c r="V1060" s="65">
        <v>42878</v>
      </c>
      <c r="W1060">
        <v>365</v>
      </c>
      <c r="X1060" t="str">
        <f t="shared" si="67"/>
        <v>Active</v>
      </c>
      <c r="Y1060" t="s">
        <v>15615</v>
      </c>
    </row>
    <row r="1061" spans="1:25" x14ac:dyDescent="0.25">
      <c r="A1061">
        <v>1060</v>
      </c>
      <c r="B1061" t="s">
        <v>13361</v>
      </c>
      <c r="C1061">
        <v>1573</v>
      </c>
      <c r="D1061" t="str">
        <f>VLOOKUP($C1061,Hosts!$A:$O,10,0)</f>
        <v>New York</v>
      </c>
      <c r="E1061" s="67">
        <f>INDEX(Hosts!$A:$O,MATCH(Places!$C1061,Hosts!$A:$A,0),MATCH(Places!E$1,Hosts!$1:$1,0))</f>
        <v>0.9</v>
      </c>
      <c r="F1061" s="67">
        <f>INDEX(Hosts!$A:$O,MATCH(Places!$C1061,Hosts!$A:$A,0),MATCH(Places!F$1,Hosts!$1:$1,0))</f>
        <v>0.92</v>
      </c>
      <c r="G1061" s="67" t="str">
        <f>INDEX(Hosts!$A:$O,MATCH(Places!$C1061,Hosts!$A:$A,0),MATCH(Places!G$1,Hosts!$1:$1,0))</f>
        <v>No</v>
      </c>
      <c r="H1061">
        <v>22</v>
      </c>
      <c r="I1061" t="str">
        <f>VLOOKUP($H1061,Neighborhoods!$A:$C,2,0)</f>
        <v>Queens</v>
      </c>
      <c r="J1061" t="str">
        <f>VLOOKUP($H1061,Neighborhoods!$A:$C,3,0)</f>
        <v>Flushing</v>
      </c>
      <c r="K1061" t="s">
        <v>11822</v>
      </c>
      <c r="L1061" t="str">
        <f t="shared" si="64"/>
        <v>No</v>
      </c>
      <c r="M1061">
        <v>3</v>
      </c>
      <c r="N1061" t="str" cm="1">
        <f t="array" ref="N1061">_xlfn.IFS(M1061&lt;=2,"Small",M1061&lt;=5,"Medium",M1061&gt;5,"Large")</f>
        <v>Medium</v>
      </c>
      <c r="O1061" s="50">
        <v>89</v>
      </c>
      <c r="P1061" s="67">
        <f t="shared" si="65"/>
        <v>0.03</v>
      </c>
      <c r="Q1061" s="52">
        <v>4.83</v>
      </c>
      <c r="R1061" s="52" t="str" cm="1">
        <f t="array" ref="R1061">_xlfn.IFS(ROUND(Q1061,0)=5,"Excellent",ROUND(Q1061,0)=4,"Good",ROUND(Q1061,0)=3,"Ok",ROUND(Q1061,0)&lt;3,"Bad")</f>
        <v>Excellent</v>
      </c>
      <c r="S1061">
        <v>46</v>
      </c>
      <c r="T1061" t="str">
        <f t="shared" si="66"/>
        <v>No</v>
      </c>
      <c r="U1061" s="65">
        <v>41973</v>
      </c>
      <c r="V1061" s="65">
        <v>43911</v>
      </c>
      <c r="W1061">
        <v>1</v>
      </c>
      <c r="X1061" t="str">
        <f t="shared" si="67"/>
        <v>Active</v>
      </c>
      <c r="Y1061" t="s">
        <v>15616</v>
      </c>
    </row>
    <row r="1062" spans="1:25" x14ac:dyDescent="0.25">
      <c r="A1062">
        <v>1061</v>
      </c>
      <c r="B1062" t="s">
        <v>14648</v>
      </c>
      <c r="C1062">
        <v>2023</v>
      </c>
      <c r="D1062" t="str">
        <f>VLOOKUP($C1062,Hosts!$A:$O,10,0)</f>
        <v>New York</v>
      </c>
      <c r="E1062" s="67">
        <f>INDEX(Hosts!$A:$O,MATCH(Places!$C1062,Hosts!$A:$A,0),MATCH(Places!E$1,Hosts!$1:$1,0))</f>
        <v>1</v>
      </c>
      <c r="F1062" s="67">
        <f>INDEX(Hosts!$A:$O,MATCH(Places!$C1062,Hosts!$A:$A,0),MATCH(Places!F$1,Hosts!$1:$1,0))</f>
        <v>1</v>
      </c>
      <c r="G1062" s="67" t="str">
        <f>INDEX(Hosts!$A:$O,MATCH(Places!$C1062,Hosts!$A:$A,0),MATCH(Places!G$1,Hosts!$1:$1,0))</f>
        <v>Yes</v>
      </c>
      <c r="H1062">
        <v>21</v>
      </c>
      <c r="I1062" t="str">
        <f>VLOOKUP($H1062,Neighborhoods!$A:$C,2,0)</f>
        <v>Queens</v>
      </c>
      <c r="J1062" t="str">
        <f>VLOOKUP($H1062,Neighborhoods!$A:$C,3,0)</f>
        <v>Astoria</v>
      </c>
      <c r="K1062" t="s">
        <v>11822</v>
      </c>
      <c r="L1062" t="str">
        <f t="shared" si="64"/>
        <v>No</v>
      </c>
      <c r="M1062">
        <v>4</v>
      </c>
      <c r="N1062" t="str" cm="1">
        <f t="array" ref="N1062">_xlfn.IFS(M1062&lt;=2,"Small",M1062&lt;=5,"Medium",M1062&gt;5,"Large")</f>
        <v>Medium</v>
      </c>
      <c r="O1062" s="50">
        <v>150</v>
      </c>
      <c r="P1062" s="67">
        <f t="shared" si="65"/>
        <v>0.03</v>
      </c>
      <c r="Q1062" s="52">
        <v>4.91</v>
      </c>
      <c r="R1062" s="52" t="str" cm="1">
        <f t="array" ref="R1062">_xlfn.IFS(ROUND(Q1062,0)=5,"Excellent",ROUND(Q1062,0)=4,"Good",ROUND(Q1062,0)=3,"Ok",ROUND(Q1062,0)&lt;3,"Bad")</f>
        <v>Excellent</v>
      </c>
      <c r="S1062">
        <v>176</v>
      </c>
      <c r="T1062" t="str">
        <f t="shared" si="66"/>
        <v>Yes</v>
      </c>
      <c r="U1062" s="65">
        <v>42003</v>
      </c>
      <c r="V1062" s="65">
        <v>43918</v>
      </c>
      <c r="W1062">
        <v>296</v>
      </c>
      <c r="X1062" t="str">
        <f t="shared" si="67"/>
        <v>Active</v>
      </c>
      <c r="Y1062" t="s">
        <v>15616</v>
      </c>
    </row>
    <row r="1063" spans="1:25" x14ac:dyDescent="0.25">
      <c r="A1063">
        <v>1062</v>
      </c>
      <c r="B1063" t="s">
        <v>797</v>
      </c>
      <c r="C1063">
        <v>539</v>
      </c>
      <c r="D1063" t="str">
        <f>VLOOKUP($C1063,Hosts!$A:$O,10,0)</f>
        <v>New York</v>
      </c>
      <c r="E1063" s="67">
        <f>INDEX(Hosts!$A:$O,MATCH(Places!$C1063,Hosts!$A:$A,0),MATCH(Places!E$1,Hosts!$1:$1,0))</f>
        <v>0.8</v>
      </c>
      <c r="F1063" s="67">
        <f>INDEX(Hosts!$A:$O,MATCH(Places!$C1063,Hosts!$A:$A,0),MATCH(Places!F$1,Hosts!$1:$1,0))</f>
        <v>0.99</v>
      </c>
      <c r="G1063" s="67" t="str">
        <f>INDEX(Hosts!$A:$O,MATCH(Places!$C1063,Hosts!$A:$A,0),MATCH(Places!G$1,Hosts!$1:$1,0))</f>
        <v>No</v>
      </c>
      <c r="H1063">
        <v>7</v>
      </c>
      <c r="I1063" t="str">
        <f>VLOOKUP($H1063,Neighborhoods!$A:$C,2,0)</f>
        <v>Brooklyn</v>
      </c>
      <c r="J1063" t="str">
        <f>VLOOKUP($H1063,Neighborhoods!$A:$C,3,0)</f>
        <v>Bedford-Stuyvesant</v>
      </c>
      <c r="K1063" t="s">
        <v>11822</v>
      </c>
      <c r="L1063" t="str">
        <f t="shared" si="64"/>
        <v>No</v>
      </c>
      <c r="M1063">
        <v>3</v>
      </c>
      <c r="N1063" t="str" cm="1">
        <f t="array" ref="N1063">_xlfn.IFS(M1063&lt;=2,"Small",M1063&lt;=5,"Medium",M1063&gt;5,"Large")</f>
        <v>Medium</v>
      </c>
      <c r="O1063" s="50">
        <v>162</v>
      </c>
      <c r="P1063" s="67">
        <f t="shared" si="65"/>
        <v>0.03</v>
      </c>
      <c r="Q1063" s="52">
        <v>4.6100000000000003</v>
      </c>
      <c r="R1063" s="52" t="str" cm="1">
        <f t="array" ref="R1063">_xlfn.IFS(ROUND(Q1063,0)=5,"Excellent",ROUND(Q1063,0)=4,"Good",ROUND(Q1063,0)=3,"Ok",ROUND(Q1063,0)&lt;3,"Bad")</f>
        <v>Excellent</v>
      </c>
      <c r="S1063">
        <v>238</v>
      </c>
      <c r="T1063" t="str">
        <f t="shared" si="66"/>
        <v>No</v>
      </c>
      <c r="U1063" s="65">
        <v>42078</v>
      </c>
      <c r="V1063" s="65">
        <v>43886</v>
      </c>
      <c r="W1063">
        <v>0</v>
      </c>
      <c r="X1063" t="str">
        <f t="shared" si="67"/>
        <v>Inactive</v>
      </c>
      <c r="Y1063" t="s">
        <v>15615</v>
      </c>
    </row>
    <row r="1064" spans="1:25" x14ac:dyDescent="0.25">
      <c r="A1064">
        <v>1063</v>
      </c>
      <c r="B1064" t="s">
        <v>798</v>
      </c>
      <c r="C1064">
        <v>1605</v>
      </c>
      <c r="D1064" t="str">
        <f>VLOOKUP($C1064,Hosts!$A:$O,10,0)</f>
        <v>New York</v>
      </c>
      <c r="E1064" s="67">
        <f>INDEX(Hosts!$A:$O,MATCH(Places!$C1064,Hosts!$A:$A,0),MATCH(Places!E$1,Hosts!$1:$1,0))</f>
        <v>0.92</v>
      </c>
      <c r="F1064" s="67">
        <f>INDEX(Hosts!$A:$O,MATCH(Places!$C1064,Hosts!$A:$A,0),MATCH(Places!F$1,Hosts!$1:$1,0))</f>
        <v>0.84</v>
      </c>
      <c r="G1064" s="67" t="str">
        <f>INDEX(Hosts!$A:$O,MATCH(Places!$C1064,Hosts!$A:$A,0),MATCH(Places!G$1,Hosts!$1:$1,0))</f>
        <v>No</v>
      </c>
      <c r="H1064">
        <v>19</v>
      </c>
      <c r="I1064" t="str">
        <f>VLOOKUP($H1064,Neighborhoods!$A:$C,2,0)</f>
        <v>Manhattan</v>
      </c>
      <c r="J1064" t="str">
        <f>VLOOKUP($H1064,Neighborhoods!$A:$C,3,0)</f>
        <v>Upper East Side</v>
      </c>
      <c r="K1064" t="s">
        <v>11822</v>
      </c>
      <c r="L1064" t="str">
        <f t="shared" si="64"/>
        <v>No</v>
      </c>
      <c r="M1064">
        <v>3</v>
      </c>
      <c r="N1064" t="str" cm="1">
        <f t="array" ref="N1064">_xlfn.IFS(M1064&lt;=2,"Small",M1064&lt;=5,"Medium",M1064&gt;5,"Large")</f>
        <v>Medium</v>
      </c>
      <c r="O1064" s="50">
        <v>130</v>
      </c>
      <c r="P1064" s="67">
        <f t="shared" si="65"/>
        <v>0.03</v>
      </c>
      <c r="Q1064" s="52">
        <v>4.4000000000000004</v>
      </c>
      <c r="R1064" s="52" t="str" cm="1">
        <f t="array" ref="R1064">_xlfn.IFS(ROUND(Q1064,0)=5,"Excellent",ROUND(Q1064,0)=4,"Good",ROUND(Q1064,0)=3,"Ok",ROUND(Q1064,0)&lt;3,"Bad")</f>
        <v>Good</v>
      </c>
      <c r="S1064">
        <v>5</v>
      </c>
      <c r="T1064" t="str">
        <f t="shared" si="66"/>
        <v>No</v>
      </c>
      <c r="U1064" s="65">
        <v>42610</v>
      </c>
      <c r="V1064" s="65">
        <v>43841</v>
      </c>
      <c r="W1064">
        <v>365</v>
      </c>
      <c r="X1064" t="str">
        <f t="shared" si="67"/>
        <v>Active</v>
      </c>
      <c r="Y1064" t="s">
        <v>15615</v>
      </c>
    </row>
    <row r="1065" spans="1:25" x14ac:dyDescent="0.25">
      <c r="A1065">
        <v>1064</v>
      </c>
      <c r="B1065" t="s">
        <v>799</v>
      </c>
      <c r="C1065">
        <v>1953</v>
      </c>
      <c r="D1065" t="str">
        <f>VLOOKUP($C1065,Hosts!$A:$O,10,0)</f>
        <v>New York</v>
      </c>
      <c r="E1065" s="67">
        <f>INDEX(Hosts!$A:$O,MATCH(Places!$C1065,Hosts!$A:$A,0),MATCH(Places!E$1,Hosts!$1:$1,0))</f>
        <v>1</v>
      </c>
      <c r="F1065" s="67">
        <f>INDEX(Hosts!$A:$O,MATCH(Places!$C1065,Hosts!$A:$A,0),MATCH(Places!F$1,Hosts!$1:$1,0))</f>
        <v>0.85</v>
      </c>
      <c r="G1065" s="67" t="str">
        <f>INDEX(Hosts!$A:$O,MATCH(Places!$C1065,Hosts!$A:$A,0),MATCH(Places!G$1,Hosts!$1:$1,0))</f>
        <v>Yes</v>
      </c>
      <c r="H1065">
        <v>17</v>
      </c>
      <c r="I1065" t="str">
        <f>VLOOKUP($H1065,Neighborhoods!$A:$C,2,0)</f>
        <v>Manhattan</v>
      </c>
      <c r="J1065" t="str">
        <f>VLOOKUP($H1065,Neighborhoods!$A:$C,3,0)</f>
        <v>Hell's Kitchen</v>
      </c>
      <c r="K1065" t="s">
        <v>1</v>
      </c>
      <c r="L1065" t="str">
        <f t="shared" si="64"/>
        <v>Yes</v>
      </c>
      <c r="M1065">
        <v>2</v>
      </c>
      <c r="N1065" t="str" cm="1">
        <f t="array" ref="N1065">_xlfn.IFS(M1065&lt;=2,"Small",M1065&lt;=5,"Medium",M1065&gt;5,"Large")</f>
        <v>Small</v>
      </c>
      <c r="O1065" s="50">
        <v>89</v>
      </c>
      <c r="P1065" s="67">
        <f t="shared" si="65"/>
        <v>0.03</v>
      </c>
      <c r="Q1065" s="52">
        <v>4.83</v>
      </c>
      <c r="R1065" s="52" t="str" cm="1">
        <f t="array" ref="R1065">_xlfn.IFS(ROUND(Q1065,0)=5,"Excellent",ROUND(Q1065,0)=4,"Good",ROUND(Q1065,0)=3,"Ok",ROUND(Q1065,0)&lt;3,"Bad")</f>
        <v>Excellent</v>
      </c>
      <c r="S1065">
        <v>72</v>
      </c>
      <c r="T1065" t="str">
        <f t="shared" si="66"/>
        <v>No</v>
      </c>
      <c r="U1065" s="65">
        <v>41981</v>
      </c>
      <c r="V1065" s="65">
        <v>43912</v>
      </c>
      <c r="W1065">
        <v>365</v>
      </c>
      <c r="X1065" t="str">
        <f t="shared" si="67"/>
        <v>Active</v>
      </c>
      <c r="Y1065" t="s">
        <v>15615</v>
      </c>
    </row>
    <row r="1066" spans="1:25" x14ac:dyDescent="0.25">
      <c r="A1066">
        <v>1065</v>
      </c>
      <c r="B1066" t="s">
        <v>14988</v>
      </c>
      <c r="C1066">
        <v>2025</v>
      </c>
      <c r="D1066" t="str">
        <f>VLOOKUP($C1066,Hosts!$A:$O,10,0)</f>
        <v>New York</v>
      </c>
      <c r="E1066" s="67">
        <f>INDEX(Hosts!$A:$O,MATCH(Places!$C1066,Hosts!$A:$A,0),MATCH(Places!E$1,Hosts!$1:$1,0))</f>
        <v>0.33</v>
      </c>
      <c r="F1066" s="67">
        <f>INDEX(Hosts!$A:$O,MATCH(Places!$C1066,Hosts!$A:$A,0),MATCH(Places!F$1,Hosts!$1:$1,0))</f>
        <v>0.55000000000000004</v>
      </c>
      <c r="G1066" s="67" t="str">
        <f>INDEX(Hosts!$A:$O,MATCH(Places!$C1066,Hosts!$A:$A,0),MATCH(Places!G$1,Hosts!$1:$1,0))</f>
        <v>No</v>
      </c>
      <c r="H1066">
        <v>14</v>
      </c>
      <c r="I1066" t="str">
        <f>VLOOKUP($H1066,Neighborhoods!$A:$C,2,0)</f>
        <v>Manhattan</v>
      </c>
      <c r="J1066" t="str">
        <f>VLOOKUP($H1066,Neighborhoods!$A:$C,3,0)</f>
        <v>East Harlem</v>
      </c>
      <c r="K1066" t="s">
        <v>11822</v>
      </c>
      <c r="L1066" t="str">
        <f t="shared" si="64"/>
        <v>No</v>
      </c>
      <c r="M1066">
        <v>4</v>
      </c>
      <c r="N1066" t="str" cm="1">
        <f t="array" ref="N1066">_xlfn.IFS(M1066&lt;=2,"Small",M1066&lt;=5,"Medium",M1066&gt;5,"Large")</f>
        <v>Medium</v>
      </c>
      <c r="O1066" s="50">
        <v>703</v>
      </c>
      <c r="P1066" s="67">
        <f t="shared" si="65"/>
        <v>0.05</v>
      </c>
      <c r="Q1066" s="52">
        <v>5</v>
      </c>
      <c r="R1066" s="52" t="str" cm="1">
        <f t="array" ref="R1066">_xlfn.IFS(ROUND(Q1066,0)=5,"Excellent",ROUND(Q1066,0)=4,"Good",ROUND(Q1066,0)=3,"Ok",ROUND(Q1066,0)&lt;3,"Bad")</f>
        <v>Excellent</v>
      </c>
      <c r="S1066">
        <v>3</v>
      </c>
      <c r="T1066" t="str">
        <f t="shared" si="66"/>
        <v>No</v>
      </c>
      <c r="U1066" s="65">
        <v>42342</v>
      </c>
      <c r="V1066" s="65">
        <v>43835</v>
      </c>
      <c r="W1066">
        <v>89</v>
      </c>
      <c r="X1066" t="str">
        <f t="shared" si="67"/>
        <v>Active</v>
      </c>
      <c r="Y1066" t="s">
        <v>15615</v>
      </c>
    </row>
    <row r="1067" spans="1:25" x14ac:dyDescent="0.25">
      <c r="A1067">
        <v>1066</v>
      </c>
      <c r="B1067" t="s">
        <v>800</v>
      </c>
      <c r="C1067">
        <v>2029</v>
      </c>
      <c r="D1067" t="str">
        <f>VLOOKUP($C1067,Hosts!$A:$O,10,0)</f>
        <v>New York</v>
      </c>
      <c r="E1067" s="67">
        <f>INDEX(Hosts!$A:$O,MATCH(Places!$C1067,Hosts!$A:$A,0),MATCH(Places!E$1,Hosts!$1:$1,0))</f>
        <v>1</v>
      </c>
      <c r="F1067" s="67">
        <f>INDEX(Hosts!$A:$O,MATCH(Places!$C1067,Hosts!$A:$A,0),MATCH(Places!F$1,Hosts!$1:$1,0))</f>
        <v>0.61</v>
      </c>
      <c r="G1067" s="67" t="str">
        <f>INDEX(Hosts!$A:$O,MATCH(Places!$C1067,Hosts!$A:$A,0),MATCH(Places!G$1,Hosts!$1:$1,0))</f>
        <v>Yes</v>
      </c>
      <c r="H1067">
        <v>21</v>
      </c>
      <c r="I1067" t="str">
        <f>VLOOKUP($H1067,Neighborhoods!$A:$C,2,0)</f>
        <v>Queens</v>
      </c>
      <c r="J1067" t="str">
        <f>VLOOKUP($H1067,Neighborhoods!$A:$C,3,0)</f>
        <v>Astoria</v>
      </c>
      <c r="K1067" t="s">
        <v>11822</v>
      </c>
      <c r="L1067" t="str">
        <f t="shared" si="64"/>
        <v>No</v>
      </c>
      <c r="M1067">
        <v>7</v>
      </c>
      <c r="N1067" t="str" cm="1">
        <f t="array" ref="N1067">_xlfn.IFS(M1067&lt;=2,"Small",M1067&lt;=5,"Medium",M1067&gt;5,"Large")</f>
        <v>Large</v>
      </c>
      <c r="O1067" s="50">
        <v>99</v>
      </c>
      <c r="P1067" s="67">
        <f t="shared" si="65"/>
        <v>0.03</v>
      </c>
      <c r="Q1067" s="52">
        <v>4.9000000000000004</v>
      </c>
      <c r="R1067" s="52" t="str" cm="1">
        <f t="array" ref="R1067">_xlfn.IFS(ROUND(Q1067,0)=5,"Excellent",ROUND(Q1067,0)=4,"Good",ROUND(Q1067,0)=3,"Ok",ROUND(Q1067,0)&lt;3,"Bad")</f>
        <v>Excellent</v>
      </c>
      <c r="S1067">
        <v>100</v>
      </c>
      <c r="T1067" t="str">
        <f t="shared" si="66"/>
        <v>No</v>
      </c>
      <c r="U1067" s="65">
        <v>42126</v>
      </c>
      <c r="V1067" s="65">
        <v>44051</v>
      </c>
      <c r="W1067">
        <v>323</v>
      </c>
      <c r="X1067" t="str">
        <f t="shared" si="67"/>
        <v>Active</v>
      </c>
      <c r="Y1067" t="s">
        <v>15615</v>
      </c>
    </row>
    <row r="1068" spans="1:25" x14ac:dyDescent="0.25">
      <c r="A1068">
        <v>1067</v>
      </c>
      <c r="B1068" t="s">
        <v>801</v>
      </c>
      <c r="C1068">
        <v>1464</v>
      </c>
      <c r="D1068" t="str">
        <f>VLOOKUP($C1068,Hosts!$A:$O,10,0)</f>
        <v>New York</v>
      </c>
      <c r="E1068" s="67">
        <f>INDEX(Hosts!$A:$O,MATCH(Places!$C1068,Hosts!$A:$A,0),MATCH(Places!E$1,Hosts!$1:$1,0))</f>
        <v>1</v>
      </c>
      <c r="F1068" s="67">
        <f>INDEX(Hosts!$A:$O,MATCH(Places!$C1068,Hosts!$A:$A,0),MATCH(Places!F$1,Hosts!$1:$1,0))</f>
        <v>0.31</v>
      </c>
      <c r="G1068" s="67" t="str">
        <f>INDEX(Hosts!$A:$O,MATCH(Places!$C1068,Hosts!$A:$A,0),MATCH(Places!G$1,Hosts!$1:$1,0))</f>
        <v>No</v>
      </c>
      <c r="H1068">
        <v>8</v>
      </c>
      <c r="I1068" t="str">
        <f>VLOOKUP($H1068,Neighborhoods!$A:$C,2,0)</f>
        <v>Brooklyn</v>
      </c>
      <c r="J1068" t="str">
        <f>VLOOKUP($H1068,Neighborhoods!$A:$C,3,0)</f>
        <v>Bushwick</v>
      </c>
      <c r="K1068" t="s">
        <v>1</v>
      </c>
      <c r="L1068" t="str">
        <f t="shared" si="64"/>
        <v>Yes</v>
      </c>
      <c r="M1068">
        <v>2</v>
      </c>
      <c r="N1068" t="str" cm="1">
        <f t="array" ref="N1068">_xlfn.IFS(M1068&lt;=2,"Small",M1068&lt;=5,"Medium",M1068&gt;5,"Large")</f>
        <v>Small</v>
      </c>
      <c r="O1068" s="50">
        <v>39</v>
      </c>
      <c r="P1068" s="67">
        <f t="shared" si="65"/>
        <v>0.03</v>
      </c>
      <c r="Q1068" s="52">
        <v>4.5</v>
      </c>
      <c r="R1068" s="52" t="str" cm="1">
        <f t="array" ref="R1068">_xlfn.IFS(ROUND(Q1068,0)=5,"Excellent",ROUND(Q1068,0)=4,"Good",ROUND(Q1068,0)=3,"Ok",ROUND(Q1068,0)&lt;3,"Bad")</f>
        <v>Excellent</v>
      </c>
      <c r="S1068">
        <v>6</v>
      </c>
      <c r="T1068" t="str">
        <f t="shared" si="66"/>
        <v>No</v>
      </c>
      <c r="U1068" s="65">
        <v>42001</v>
      </c>
      <c r="V1068" s="65">
        <v>42248</v>
      </c>
      <c r="W1068">
        <v>364</v>
      </c>
      <c r="X1068" t="str">
        <f t="shared" si="67"/>
        <v>Active</v>
      </c>
      <c r="Y1068" t="s">
        <v>15615</v>
      </c>
    </row>
    <row r="1069" spans="1:25" x14ac:dyDescent="0.25">
      <c r="A1069">
        <v>1068</v>
      </c>
      <c r="B1069" t="s">
        <v>802</v>
      </c>
      <c r="C1069">
        <v>2005</v>
      </c>
      <c r="D1069" t="str">
        <f>VLOOKUP($C1069,Hosts!$A:$O,10,0)</f>
        <v>New York</v>
      </c>
      <c r="E1069" s="67">
        <f>INDEX(Hosts!$A:$O,MATCH(Places!$C1069,Hosts!$A:$A,0),MATCH(Places!E$1,Hosts!$1:$1,0))</f>
        <v>1</v>
      </c>
      <c r="F1069" s="67">
        <f>INDEX(Hosts!$A:$O,MATCH(Places!$C1069,Hosts!$A:$A,0),MATCH(Places!F$1,Hosts!$1:$1,0))</f>
        <v>0.87</v>
      </c>
      <c r="G1069" s="67" t="str">
        <f>INDEX(Hosts!$A:$O,MATCH(Places!$C1069,Hosts!$A:$A,0),MATCH(Places!G$1,Hosts!$1:$1,0))</f>
        <v>Yes</v>
      </c>
      <c r="H1069">
        <v>19</v>
      </c>
      <c r="I1069" t="str">
        <f>VLOOKUP($H1069,Neighborhoods!$A:$C,2,0)</f>
        <v>Manhattan</v>
      </c>
      <c r="J1069" t="str">
        <f>VLOOKUP($H1069,Neighborhoods!$A:$C,3,0)</f>
        <v>Upper East Side</v>
      </c>
      <c r="K1069" t="s">
        <v>11822</v>
      </c>
      <c r="L1069" t="str">
        <f t="shared" si="64"/>
        <v>No</v>
      </c>
      <c r="M1069">
        <v>5</v>
      </c>
      <c r="N1069" t="str" cm="1">
        <f t="array" ref="N1069">_xlfn.IFS(M1069&lt;=2,"Small",M1069&lt;=5,"Medium",M1069&gt;5,"Large")</f>
        <v>Medium</v>
      </c>
      <c r="O1069" s="50">
        <v>99</v>
      </c>
      <c r="P1069" s="67">
        <f t="shared" si="65"/>
        <v>0.03</v>
      </c>
      <c r="Q1069" s="52">
        <v>4.71</v>
      </c>
      <c r="R1069" s="52" t="str" cm="1">
        <f t="array" ref="R1069">_xlfn.IFS(ROUND(Q1069,0)=5,"Excellent",ROUND(Q1069,0)=4,"Good",ROUND(Q1069,0)=3,"Ok",ROUND(Q1069,0)&lt;3,"Bad")</f>
        <v>Excellent</v>
      </c>
      <c r="S1069">
        <v>7</v>
      </c>
      <c r="T1069" t="str">
        <f t="shared" si="66"/>
        <v>No</v>
      </c>
      <c r="U1069" s="65">
        <v>42062</v>
      </c>
      <c r="V1069" s="65">
        <v>43687</v>
      </c>
      <c r="W1069">
        <v>240</v>
      </c>
      <c r="X1069" t="str">
        <f t="shared" si="67"/>
        <v>Active</v>
      </c>
      <c r="Y1069" t="s">
        <v>15615</v>
      </c>
    </row>
    <row r="1070" spans="1:25" x14ac:dyDescent="0.25">
      <c r="A1070">
        <v>1069</v>
      </c>
      <c r="B1070" t="s">
        <v>803</v>
      </c>
      <c r="C1070">
        <v>2032</v>
      </c>
      <c r="D1070" t="str">
        <f>VLOOKUP($C1070,Hosts!$A:$O,10,0)</f>
        <v>New York</v>
      </c>
      <c r="E1070" s="67">
        <f>INDEX(Hosts!$A:$O,MATCH(Places!$C1070,Hosts!$A:$A,0),MATCH(Places!E$1,Hosts!$1:$1,0))</f>
        <v>1</v>
      </c>
      <c r="F1070" s="67">
        <f>INDEX(Hosts!$A:$O,MATCH(Places!$C1070,Hosts!$A:$A,0),MATCH(Places!F$1,Hosts!$1:$1,0))</f>
        <v>0.78</v>
      </c>
      <c r="G1070" s="67" t="str">
        <f>INDEX(Hosts!$A:$O,MATCH(Places!$C1070,Hosts!$A:$A,0),MATCH(Places!G$1,Hosts!$1:$1,0))</f>
        <v>Yes</v>
      </c>
      <c r="H1070">
        <v>8</v>
      </c>
      <c r="I1070" t="str">
        <f>VLOOKUP($H1070,Neighborhoods!$A:$C,2,0)</f>
        <v>Brooklyn</v>
      </c>
      <c r="J1070" t="str">
        <f>VLOOKUP($H1070,Neighborhoods!$A:$C,3,0)</f>
        <v>Bushwick</v>
      </c>
      <c r="K1070" t="s">
        <v>1</v>
      </c>
      <c r="L1070" t="str">
        <f t="shared" si="64"/>
        <v>Yes</v>
      </c>
      <c r="M1070">
        <v>2</v>
      </c>
      <c r="N1070" t="str" cm="1">
        <f t="array" ref="N1070">_xlfn.IFS(M1070&lt;=2,"Small",M1070&lt;=5,"Medium",M1070&gt;5,"Large")</f>
        <v>Small</v>
      </c>
      <c r="O1070" s="50">
        <v>55</v>
      </c>
      <c r="P1070" s="67">
        <f t="shared" si="65"/>
        <v>0.03</v>
      </c>
      <c r="Q1070" s="52">
        <v>4.75</v>
      </c>
      <c r="R1070" s="52" t="str" cm="1">
        <f t="array" ref="R1070">_xlfn.IFS(ROUND(Q1070,0)=5,"Excellent",ROUND(Q1070,0)=4,"Good",ROUND(Q1070,0)=3,"Ok",ROUND(Q1070,0)&lt;3,"Bad")</f>
        <v>Excellent</v>
      </c>
      <c r="S1070">
        <v>51</v>
      </c>
      <c r="T1070" t="str">
        <f t="shared" si="66"/>
        <v>No</v>
      </c>
      <c r="U1070" s="65">
        <v>42143</v>
      </c>
      <c r="V1070" s="65">
        <v>43876</v>
      </c>
      <c r="W1070">
        <v>335</v>
      </c>
      <c r="X1070" t="str">
        <f t="shared" si="67"/>
        <v>Active</v>
      </c>
      <c r="Y1070" t="s">
        <v>15615</v>
      </c>
    </row>
    <row r="1071" spans="1:25" x14ac:dyDescent="0.25">
      <c r="A1071">
        <v>1070</v>
      </c>
      <c r="B1071" t="s">
        <v>14268</v>
      </c>
      <c r="C1071">
        <v>2036</v>
      </c>
      <c r="D1071" t="str">
        <f>VLOOKUP($C1071,Hosts!$A:$O,10,0)</f>
        <v>New York</v>
      </c>
      <c r="E1071" s="67">
        <f>INDEX(Hosts!$A:$O,MATCH(Places!$C1071,Hosts!$A:$A,0),MATCH(Places!E$1,Hosts!$1:$1,0))</f>
        <v>1</v>
      </c>
      <c r="F1071" s="67">
        <f>INDEX(Hosts!$A:$O,MATCH(Places!$C1071,Hosts!$A:$A,0),MATCH(Places!F$1,Hosts!$1:$1,0))</f>
        <v>0.88</v>
      </c>
      <c r="G1071" s="67" t="str">
        <f>INDEX(Hosts!$A:$O,MATCH(Places!$C1071,Hosts!$A:$A,0),MATCH(Places!G$1,Hosts!$1:$1,0))</f>
        <v>No</v>
      </c>
      <c r="H1071">
        <v>26</v>
      </c>
      <c r="I1071" t="str">
        <f>VLOOKUP($H1071,Neighborhoods!$A:$C,2,0)</f>
        <v>Queens</v>
      </c>
      <c r="J1071" t="str">
        <f>VLOOKUP($H1071,Neighborhoods!$A:$C,3,0)</f>
        <v>Sunnyside</v>
      </c>
      <c r="K1071" t="s">
        <v>1</v>
      </c>
      <c r="L1071" t="str">
        <f t="shared" si="64"/>
        <v>Yes</v>
      </c>
      <c r="M1071">
        <v>1</v>
      </c>
      <c r="N1071" t="str" cm="1">
        <f t="array" ref="N1071">_xlfn.IFS(M1071&lt;=2,"Small",M1071&lt;=5,"Medium",M1071&gt;5,"Large")</f>
        <v>Small</v>
      </c>
      <c r="O1071" s="50">
        <v>95</v>
      </c>
      <c r="P1071" s="67">
        <f t="shared" si="65"/>
        <v>0.03</v>
      </c>
      <c r="Q1071" s="52">
        <v>4.96</v>
      </c>
      <c r="R1071" s="52" t="str" cm="1">
        <f t="array" ref="R1071">_xlfn.IFS(ROUND(Q1071,0)=5,"Excellent",ROUND(Q1071,0)=4,"Good",ROUND(Q1071,0)=3,"Ok",ROUND(Q1071,0)&lt;3,"Bad")</f>
        <v>Excellent</v>
      </c>
      <c r="S1071">
        <v>25</v>
      </c>
      <c r="T1071" t="str">
        <f t="shared" si="66"/>
        <v>No</v>
      </c>
      <c r="U1071" s="65">
        <v>42597</v>
      </c>
      <c r="V1071" s="65">
        <v>43876</v>
      </c>
      <c r="W1071">
        <v>240</v>
      </c>
      <c r="X1071" t="str">
        <f t="shared" si="67"/>
        <v>Active</v>
      </c>
      <c r="Y1071" t="s">
        <v>15615</v>
      </c>
    </row>
    <row r="1072" spans="1:25" x14ac:dyDescent="0.25">
      <c r="A1072">
        <v>1071</v>
      </c>
      <c r="B1072" t="s">
        <v>804</v>
      </c>
      <c r="C1072">
        <v>2005</v>
      </c>
      <c r="D1072" t="str">
        <f>VLOOKUP($C1072,Hosts!$A:$O,10,0)</f>
        <v>New York</v>
      </c>
      <c r="E1072" s="67">
        <f>INDEX(Hosts!$A:$O,MATCH(Places!$C1072,Hosts!$A:$A,0),MATCH(Places!E$1,Hosts!$1:$1,0))</f>
        <v>1</v>
      </c>
      <c r="F1072" s="67">
        <f>INDEX(Hosts!$A:$O,MATCH(Places!$C1072,Hosts!$A:$A,0),MATCH(Places!F$1,Hosts!$1:$1,0))</f>
        <v>0.87</v>
      </c>
      <c r="G1072" s="67" t="str">
        <f>INDEX(Hosts!$A:$O,MATCH(Places!$C1072,Hosts!$A:$A,0),MATCH(Places!G$1,Hosts!$1:$1,0))</f>
        <v>Yes</v>
      </c>
      <c r="H1072">
        <v>19</v>
      </c>
      <c r="I1072" t="str">
        <f>VLOOKUP($H1072,Neighborhoods!$A:$C,2,0)</f>
        <v>Manhattan</v>
      </c>
      <c r="J1072" t="str">
        <f>VLOOKUP($H1072,Neighborhoods!$A:$C,3,0)</f>
        <v>Upper East Side</v>
      </c>
      <c r="K1072" t="s">
        <v>11822</v>
      </c>
      <c r="L1072" t="str">
        <f t="shared" si="64"/>
        <v>No</v>
      </c>
      <c r="M1072">
        <v>4</v>
      </c>
      <c r="N1072" t="str" cm="1">
        <f t="array" ref="N1072">_xlfn.IFS(M1072&lt;=2,"Small",M1072&lt;=5,"Medium",M1072&gt;5,"Large")</f>
        <v>Medium</v>
      </c>
      <c r="O1072" s="50">
        <v>99</v>
      </c>
      <c r="P1072" s="67">
        <f t="shared" si="65"/>
        <v>0.03</v>
      </c>
      <c r="Q1072" s="52">
        <v>4.75</v>
      </c>
      <c r="R1072" s="52" t="str" cm="1">
        <f t="array" ref="R1072">_xlfn.IFS(ROUND(Q1072,0)=5,"Excellent",ROUND(Q1072,0)=4,"Good",ROUND(Q1072,0)=3,"Ok",ROUND(Q1072,0)&lt;3,"Bad")</f>
        <v>Excellent</v>
      </c>
      <c r="S1072">
        <v>8</v>
      </c>
      <c r="T1072" t="str">
        <f t="shared" si="66"/>
        <v>No</v>
      </c>
      <c r="U1072" s="65">
        <v>42451</v>
      </c>
      <c r="V1072" s="65">
        <v>43910</v>
      </c>
      <c r="W1072">
        <v>347</v>
      </c>
      <c r="X1072" t="str">
        <f t="shared" si="67"/>
        <v>Active</v>
      </c>
      <c r="Y1072" t="s">
        <v>15615</v>
      </c>
    </row>
    <row r="1073" spans="1:25" x14ac:dyDescent="0.25">
      <c r="A1073">
        <v>1072</v>
      </c>
      <c r="B1073" t="s">
        <v>15171</v>
      </c>
      <c r="C1073">
        <v>1633</v>
      </c>
      <c r="D1073" t="str">
        <f>VLOOKUP($C1073,Hosts!$A:$O,10,0)</f>
        <v>New York</v>
      </c>
      <c r="E1073" s="67">
        <f>INDEX(Hosts!$A:$O,MATCH(Places!$C1073,Hosts!$A:$A,0),MATCH(Places!E$1,Hosts!$1:$1,0))</f>
        <v>0.9</v>
      </c>
      <c r="F1073" s="67">
        <f>INDEX(Hosts!$A:$O,MATCH(Places!$C1073,Hosts!$A:$A,0),MATCH(Places!F$1,Hosts!$1:$1,0))</f>
        <v>0.97</v>
      </c>
      <c r="G1073" s="67" t="str">
        <f>INDEX(Hosts!$A:$O,MATCH(Places!$C1073,Hosts!$A:$A,0),MATCH(Places!G$1,Hosts!$1:$1,0))</f>
        <v>No</v>
      </c>
      <c r="H1073">
        <v>16</v>
      </c>
      <c r="I1073" t="str">
        <f>VLOOKUP($H1073,Neighborhoods!$A:$C,2,0)</f>
        <v>Manhattan</v>
      </c>
      <c r="J1073" t="str">
        <f>VLOOKUP($H1073,Neighborhoods!$A:$C,3,0)</f>
        <v>Harlem</v>
      </c>
      <c r="K1073" t="s">
        <v>11822</v>
      </c>
      <c r="L1073" t="str">
        <f t="shared" si="64"/>
        <v>No</v>
      </c>
      <c r="M1073">
        <v>3</v>
      </c>
      <c r="N1073" t="str" cm="1">
        <f t="array" ref="N1073">_xlfn.IFS(M1073&lt;=2,"Small",M1073&lt;=5,"Medium",M1073&gt;5,"Large")</f>
        <v>Medium</v>
      </c>
      <c r="O1073" s="50">
        <v>95</v>
      </c>
      <c r="P1073" s="67">
        <f t="shared" si="65"/>
        <v>0.03</v>
      </c>
      <c r="Q1073" s="52">
        <v>4.82</v>
      </c>
      <c r="R1073" s="52" t="str" cm="1">
        <f t="array" ref="R1073">_xlfn.IFS(ROUND(Q1073,0)=5,"Excellent",ROUND(Q1073,0)=4,"Good",ROUND(Q1073,0)=3,"Ok",ROUND(Q1073,0)&lt;3,"Bad")</f>
        <v>Excellent</v>
      </c>
      <c r="S1073">
        <v>146</v>
      </c>
      <c r="T1073" t="str">
        <f t="shared" si="66"/>
        <v>Yes</v>
      </c>
      <c r="U1073" s="65">
        <v>41986</v>
      </c>
      <c r="V1073" s="65">
        <v>44019</v>
      </c>
      <c r="W1073">
        <v>294</v>
      </c>
      <c r="X1073" t="str">
        <f t="shared" si="67"/>
        <v>Active</v>
      </c>
      <c r="Y1073" t="s">
        <v>15616</v>
      </c>
    </row>
    <row r="1074" spans="1:25" x14ac:dyDescent="0.25">
      <c r="A1074">
        <v>1073</v>
      </c>
      <c r="B1074" t="s">
        <v>805</v>
      </c>
      <c r="C1074">
        <v>2023</v>
      </c>
      <c r="D1074" t="str">
        <f>VLOOKUP($C1074,Hosts!$A:$O,10,0)</f>
        <v>New York</v>
      </c>
      <c r="E1074" s="67">
        <f>INDEX(Hosts!$A:$O,MATCH(Places!$C1074,Hosts!$A:$A,0),MATCH(Places!E$1,Hosts!$1:$1,0))</f>
        <v>1</v>
      </c>
      <c r="F1074" s="67">
        <f>INDEX(Hosts!$A:$O,MATCH(Places!$C1074,Hosts!$A:$A,0),MATCH(Places!F$1,Hosts!$1:$1,0))</f>
        <v>1</v>
      </c>
      <c r="G1074" s="67" t="str">
        <f>INDEX(Hosts!$A:$O,MATCH(Places!$C1074,Hosts!$A:$A,0),MATCH(Places!G$1,Hosts!$1:$1,0))</f>
        <v>Yes</v>
      </c>
      <c r="H1074">
        <v>24</v>
      </c>
      <c r="I1074" t="str">
        <f>VLOOKUP($H1074,Neighborhoods!$A:$C,2,0)</f>
        <v>Queens</v>
      </c>
      <c r="J1074" t="str">
        <f>VLOOKUP($H1074,Neighborhoods!$A:$C,3,0)</f>
        <v>Long Island City</v>
      </c>
      <c r="K1074" t="s">
        <v>11822</v>
      </c>
      <c r="L1074" t="str">
        <f t="shared" si="64"/>
        <v>No</v>
      </c>
      <c r="M1074">
        <v>4</v>
      </c>
      <c r="N1074" t="str" cm="1">
        <f t="array" ref="N1074">_xlfn.IFS(M1074&lt;=2,"Small",M1074&lt;=5,"Medium",M1074&gt;5,"Large")</f>
        <v>Medium</v>
      </c>
      <c r="O1074" s="50">
        <v>150</v>
      </c>
      <c r="P1074" s="67">
        <f t="shared" si="65"/>
        <v>0.03</v>
      </c>
      <c r="Q1074" s="52">
        <v>4.8499999999999996</v>
      </c>
      <c r="R1074" s="52" t="str" cm="1">
        <f t="array" ref="R1074">_xlfn.IFS(ROUND(Q1074,0)=5,"Excellent",ROUND(Q1074,0)=4,"Good",ROUND(Q1074,0)=3,"Ok",ROUND(Q1074,0)&lt;3,"Bad")</f>
        <v>Excellent</v>
      </c>
      <c r="S1074">
        <v>97</v>
      </c>
      <c r="T1074" t="str">
        <f t="shared" si="66"/>
        <v>No</v>
      </c>
      <c r="U1074" s="65">
        <v>42248</v>
      </c>
      <c r="V1074" s="65">
        <v>43903</v>
      </c>
      <c r="W1074">
        <v>343</v>
      </c>
      <c r="X1074" t="str">
        <f t="shared" si="67"/>
        <v>Active</v>
      </c>
      <c r="Y1074" t="s">
        <v>15616</v>
      </c>
    </row>
    <row r="1075" spans="1:25" x14ac:dyDescent="0.25">
      <c r="A1075">
        <v>1074</v>
      </c>
      <c r="B1075" t="s">
        <v>806</v>
      </c>
      <c r="C1075">
        <v>2037</v>
      </c>
      <c r="D1075" t="str">
        <f>VLOOKUP($C1075,Hosts!$A:$O,10,0)</f>
        <v>New York</v>
      </c>
      <c r="E1075" s="67">
        <f>INDEX(Hosts!$A:$O,MATCH(Places!$C1075,Hosts!$A:$A,0),MATCH(Places!E$1,Hosts!$1:$1,0))</f>
        <v>1</v>
      </c>
      <c r="F1075" s="67">
        <f>INDEX(Hosts!$A:$O,MATCH(Places!$C1075,Hosts!$A:$A,0),MATCH(Places!F$1,Hosts!$1:$1,0))</f>
        <v>0.57999999999999996</v>
      </c>
      <c r="G1075" s="67" t="str">
        <f>INDEX(Hosts!$A:$O,MATCH(Places!$C1075,Hosts!$A:$A,0),MATCH(Places!G$1,Hosts!$1:$1,0))</f>
        <v>Yes</v>
      </c>
      <c r="H1075">
        <v>16</v>
      </c>
      <c r="I1075" t="str">
        <f>VLOOKUP($H1075,Neighborhoods!$A:$C,2,0)</f>
        <v>Manhattan</v>
      </c>
      <c r="J1075" t="str">
        <f>VLOOKUP($H1075,Neighborhoods!$A:$C,3,0)</f>
        <v>Harlem</v>
      </c>
      <c r="K1075" t="s">
        <v>11822</v>
      </c>
      <c r="L1075" t="str">
        <f t="shared" si="64"/>
        <v>No</v>
      </c>
      <c r="M1075">
        <v>4</v>
      </c>
      <c r="N1075" t="str" cm="1">
        <f t="array" ref="N1075">_xlfn.IFS(M1075&lt;=2,"Small",M1075&lt;=5,"Medium",M1075&gt;5,"Large")</f>
        <v>Medium</v>
      </c>
      <c r="O1075" s="50">
        <v>125</v>
      </c>
      <c r="P1075" s="67">
        <f t="shared" si="65"/>
        <v>0.03</v>
      </c>
      <c r="Q1075" s="52">
        <v>4.91</v>
      </c>
      <c r="R1075" s="52" t="str" cm="1">
        <f t="array" ref="R1075">_xlfn.IFS(ROUND(Q1075,0)=5,"Excellent",ROUND(Q1075,0)=4,"Good",ROUND(Q1075,0)=3,"Ok",ROUND(Q1075,0)&lt;3,"Bad")</f>
        <v>Excellent</v>
      </c>
      <c r="S1075">
        <v>160</v>
      </c>
      <c r="T1075" t="str">
        <f t="shared" si="66"/>
        <v>Yes</v>
      </c>
      <c r="U1075" s="65">
        <v>41987</v>
      </c>
      <c r="V1075" s="65">
        <v>44016</v>
      </c>
      <c r="W1075">
        <v>346</v>
      </c>
      <c r="X1075" t="str">
        <f t="shared" si="67"/>
        <v>Active</v>
      </c>
      <c r="Y1075" t="s">
        <v>15615</v>
      </c>
    </row>
    <row r="1076" spans="1:25" x14ac:dyDescent="0.25">
      <c r="A1076">
        <v>1075</v>
      </c>
      <c r="B1076" t="s">
        <v>807</v>
      </c>
      <c r="C1076">
        <v>1840</v>
      </c>
      <c r="D1076" t="str">
        <f>VLOOKUP($C1076,Hosts!$A:$O,10,0)</f>
        <v>New York</v>
      </c>
      <c r="E1076" s="67">
        <f>INDEX(Hosts!$A:$O,MATCH(Places!$C1076,Hosts!$A:$A,0),MATCH(Places!E$1,Hosts!$1:$1,0))</f>
        <v>0.9</v>
      </c>
      <c r="F1076" s="67">
        <f>INDEX(Hosts!$A:$O,MATCH(Places!$C1076,Hosts!$A:$A,0),MATCH(Places!F$1,Hosts!$1:$1,0))</f>
        <v>0.93</v>
      </c>
      <c r="G1076" s="67" t="str">
        <f>INDEX(Hosts!$A:$O,MATCH(Places!$C1076,Hosts!$A:$A,0),MATCH(Places!G$1,Hosts!$1:$1,0))</f>
        <v>Yes</v>
      </c>
      <c r="H1076">
        <v>13</v>
      </c>
      <c r="I1076" t="str">
        <f>VLOOKUP($H1076,Neighborhoods!$A:$C,2,0)</f>
        <v>Manhattan</v>
      </c>
      <c r="J1076" t="str">
        <f>VLOOKUP($H1076,Neighborhoods!$A:$C,3,0)</f>
        <v>Chelsea</v>
      </c>
      <c r="K1076" t="s">
        <v>11822</v>
      </c>
      <c r="L1076" t="str">
        <f t="shared" si="64"/>
        <v>No</v>
      </c>
      <c r="M1076">
        <v>4</v>
      </c>
      <c r="N1076" t="str" cm="1">
        <f t="array" ref="N1076">_xlfn.IFS(M1076&lt;=2,"Small",M1076&lt;=5,"Medium",M1076&gt;5,"Large")</f>
        <v>Medium</v>
      </c>
      <c r="O1076" s="50">
        <v>850</v>
      </c>
      <c r="P1076" s="67">
        <f t="shared" si="65"/>
        <v>0.05</v>
      </c>
      <c r="Q1076" s="52">
        <v>4.5</v>
      </c>
      <c r="R1076" s="52" t="str" cm="1">
        <f t="array" ref="R1076">_xlfn.IFS(ROUND(Q1076,0)=5,"Excellent",ROUND(Q1076,0)=4,"Good",ROUND(Q1076,0)=3,"Ok",ROUND(Q1076,0)&lt;3,"Bad")</f>
        <v>Excellent</v>
      </c>
      <c r="S1076">
        <v>103</v>
      </c>
      <c r="T1076" t="str">
        <f t="shared" si="66"/>
        <v>No</v>
      </c>
      <c r="U1076" s="65">
        <v>41981</v>
      </c>
      <c r="V1076" s="65">
        <v>44045</v>
      </c>
      <c r="W1076">
        <v>365</v>
      </c>
      <c r="X1076" t="str">
        <f t="shared" si="67"/>
        <v>Active</v>
      </c>
      <c r="Y1076" t="s">
        <v>15615</v>
      </c>
    </row>
    <row r="1077" spans="1:25" x14ac:dyDescent="0.25">
      <c r="A1077">
        <v>1076</v>
      </c>
      <c r="B1077" t="s">
        <v>14035</v>
      </c>
      <c r="C1077">
        <v>195</v>
      </c>
      <c r="D1077" t="str">
        <f>VLOOKUP($C1077,Hosts!$A:$O,10,0)</f>
        <v>New York</v>
      </c>
      <c r="E1077" s="67">
        <f>INDEX(Hosts!$A:$O,MATCH(Places!$C1077,Hosts!$A:$A,0),MATCH(Places!E$1,Hosts!$1:$1,0))</f>
        <v>1</v>
      </c>
      <c r="F1077" s="67">
        <f>INDEX(Hosts!$A:$O,MATCH(Places!$C1077,Hosts!$A:$A,0),MATCH(Places!F$1,Hosts!$1:$1,0))</f>
        <v>1</v>
      </c>
      <c r="G1077" s="67" t="str">
        <f>INDEX(Hosts!$A:$O,MATCH(Places!$C1077,Hosts!$A:$A,0),MATCH(Places!G$1,Hosts!$1:$1,0))</f>
        <v>No</v>
      </c>
      <c r="H1077">
        <v>12</v>
      </c>
      <c r="I1077" t="str">
        <f>VLOOKUP($H1077,Neighborhoods!$A:$C,2,0)</f>
        <v>Brooklyn</v>
      </c>
      <c r="J1077" t="str">
        <f>VLOOKUP($H1077,Neighborhoods!$A:$C,3,0)</f>
        <v>Williamsburg</v>
      </c>
      <c r="K1077" t="s">
        <v>11822</v>
      </c>
      <c r="L1077" t="str">
        <f t="shared" si="64"/>
        <v>No</v>
      </c>
      <c r="M1077">
        <v>2</v>
      </c>
      <c r="N1077" t="str" cm="1">
        <f t="array" ref="N1077">_xlfn.IFS(M1077&lt;=2,"Small",M1077&lt;=5,"Medium",M1077&gt;5,"Large")</f>
        <v>Small</v>
      </c>
      <c r="O1077" s="50">
        <v>108</v>
      </c>
      <c r="P1077" s="67">
        <f t="shared" si="65"/>
        <v>0.03</v>
      </c>
      <c r="Q1077" s="52">
        <v>4.45</v>
      </c>
      <c r="R1077" s="52" t="str" cm="1">
        <f t="array" ref="R1077">_xlfn.IFS(ROUND(Q1077,0)=5,"Excellent",ROUND(Q1077,0)=4,"Good",ROUND(Q1077,0)=3,"Ok",ROUND(Q1077,0)&lt;3,"Bad")</f>
        <v>Good</v>
      </c>
      <c r="S1077">
        <v>11</v>
      </c>
      <c r="T1077" t="str">
        <f t="shared" si="66"/>
        <v>No</v>
      </c>
      <c r="U1077" s="65">
        <v>42446</v>
      </c>
      <c r="V1077" s="65">
        <v>43957</v>
      </c>
      <c r="W1077">
        <v>0</v>
      </c>
      <c r="X1077" t="str">
        <f t="shared" si="67"/>
        <v>Inactive</v>
      </c>
      <c r="Y1077" t="s">
        <v>15616</v>
      </c>
    </row>
    <row r="1078" spans="1:25" x14ac:dyDescent="0.25">
      <c r="A1078">
        <v>1077</v>
      </c>
      <c r="B1078" t="s">
        <v>808</v>
      </c>
      <c r="C1078">
        <v>1490</v>
      </c>
      <c r="D1078" t="str">
        <f>VLOOKUP($C1078,Hosts!$A:$O,10,0)</f>
        <v>New York</v>
      </c>
      <c r="E1078" s="67">
        <f>INDEX(Hosts!$A:$O,MATCH(Places!$C1078,Hosts!$A:$A,0),MATCH(Places!E$1,Hosts!$1:$1,0))</f>
        <v>0.8</v>
      </c>
      <c r="F1078" s="67">
        <f>INDEX(Hosts!$A:$O,MATCH(Places!$C1078,Hosts!$A:$A,0),MATCH(Places!F$1,Hosts!$1:$1,0))</f>
        <v>0.28999999999999998</v>
      </c>
      <c r="G1078" s="67" t="str">
        <f>INDEX(Hosts!$A:$O,MATCH(Places!$C1078,Hosts!$A:$A,0),MATCH(Places!G$1,Hosts!$1:$1,0))</f>
        <v>No</v>
      </c>
      <c r="H1078">
        <v>18</v>
      </c>
      <c r="I1078" t="str">
        <f>VLOOKUP($H1078,Neighborhoods!$A:$C,2,0)</f>
        <v>Manhattan</v>
      </c>
      <c r="J1078" t="str">
        <f>VLOOKUP($H1078,Neighborhoods!$A:$C,3,0)</f>
        <v>Midtown</v>
      </c>
      <c r="K1078" t="s">
        <v>11822</v>
      </c>
      <c r="L1078" t="str">
        <f t="shared" si="64"/>
        <v>No</v>
      </c>
      <c r="M1078">
        <v>4</v>
      </c>
      <c r="N1078" t="str" cm="1">
        <f t="array" ref="N1078">_xlfn.IFS(M1078&lt;=2,"Small",M1078&lt;=5,"Medium",M1078&gt;5,"Large")</f>
        <v>Medium</v>
      </c>
      <c r="O1078" s="50">
        <v>130</v>
      </c>
      <c r="P1078" s="67">
        <f t="shared" si="65"/>
        <v>0.03</v>
      </c>
      <c r="Q1078" s="52">
        <v>5</v>
      </c>
      <c r="R1078" s="52" t="str" cm="1">
        <f t="array" ref="R1078">_xlfn.IFS(ROUND(Q1078,0)=5,"Excellent",ROUND(Q1078,0)=4,"Good",ROUND(Q1078,0)=3,"Ok",ROUND(Q1078,0)&lt;3,"Bad")</f>
        <v>Excellent</v>
      </c>
      <c r="S1078">
        <v>3</v>
      </c>
      <c r="T1078" t="str">
        <f t="shared" si="66"/>
        <v>No</v>
      </c>
      <c r="U1078" s="65">
        <v>42568</v>
      </c>
      <c r="V1078" s="65">
        <v>43562</v>
      </c>
      <c r="W1078">
        <v>0</v>
      </c>
      <c r="X1078" t="str">
        <f t="shared" si="67"/>
        <v>Inactive</v>
      </c>
      <c r="Y1078" t="s">
        <v>15615</v>
      </c>
    </row>
    <row r="1079" spans="1:25" x14ac:dyDescent="0.25">
      <c r="A1079">
        <v>1078</v>
      </c>
      <c r="B1079" t="s">
        <v>13337</v>
      </c>
      <c r="C1079">
        <v>2039</v>
      </c>
      <c r="D1079" t="str">
        <f>VLOOKUP($C1079,Hosts!$A:$O,10,0)</f>
        <v>New York</v>
      </c>
      <c r="E1079" s="67">
        <f>INDEX(Hosts!$A:$O,MATCH(Places!$C1079,Hosts!$A:$A,0),MATCH(Places!E$1,Hosts!$1:$1,0))</f>
        <v>1</v>
      </c>
      <c r="F1079" s="67">
        <f>INDEX(Hosts!$A:$O,MATCH(Places!$C1079,Hosts!$A:$A,0),MATCH(Places!F$1,Hosts!$1:$1,0))</f>
        <v>0.56999999999999995</v>
      </c>
      <c r="G1079" s="67" t="str">
        <f>INDEX(Hosts!$A:$O,MATCH(Places!$C1079,Hosts!$A:$A,0),MATCH(Places!G$1,Hosts!$1:$1,0))</f>
        <v>Yes</v>
      </c>
      <c r="H1079">
        <v>21</v>
      </c>
      <c r="I1079" t="str">
        <f>VLOOKUP($H1079,Neighborhoods!$A:$C,2,0)</f>
        <v>Queens</v>
      </c>
      <c r="J1079" t="str">
        <f>VLOOKUP($H1079,Neighborhoods!$A:$C,3,0)</f>
        <v>Astoria</v>
      </c>
      <c r="K1079" t="s">
        <v>11822</v>
      </c>
      <c r="L1079" t="str">
        <f t="shared" si="64"/>
        <v>No</v>
      </c>
      <c r="M1079">
        <v>4</v>
      </c>
      <c r="N1079" t="str" cm="1">
        <f t="array" ref="N1079">_xlfn.IFS(M1079&lt;=2,"Small",M1079&lt;=5,"Medium",M1079&gt;5,"Large")</f>
        <v>Medium</v>
      </c>
      <c r="O1079" s="50">
        <v>75</v>
      </c>
      <c r="P1079" s="67">
        <f t="shared" si="65"/>
        <v>0.03</v>
      </c>
      <c r="Q1079" s="52">
        <v>4.9000000000000004</v>
      </c>
      <c r="R1079" s="52" t="str" cm="1">
        <f t="array" ref="R1079">_xlfn.IFS(ROUND(Q1079,0)=5,"Excellent",ROUND(Q1079,0)=4,"Good",ROUND(Q1079,0)=3,"Ok",ROUND(Q1079,0)&lt;3,"Bad")</f>
        <v>Excellent</v>
      </c>
      <c r="S1079">
        <v>84</v>
      </c>
      <c r="T1079" t="str">
        <f t="shared" si="66"/>
        <v>No</v>
      </c>
      <c r="U1079" s="65">
        <v>41997</v>
      </c>
      <c r="V1079" s="65">
        <v>43905</v>
      </c>
      <c r="W1079">
        <v>343</v>
      </c>
      <c r="X1079" t="str">
        <f t="shared" si="67"/>
        <v>Active</v>
      </c>
      <c r="Y1079" t="s">
        <v>15615</v>
      </c>
    </row>
    <row r="1080" spans="1:25" x14ac:dyDescent="0.25">
      <c r="A1080">
        <v>1079</v>
      </c>
      <c r="B1080" t="s">
        <v>13549</v>
      </c>
      <c r="C1080">
        <v>1243</v>
      </c>
      <c r="D1080" t="str">
        <f>VLOOKUP($C1080,Hosts!$A:$O,10,0)</f>
        <v>New York</v>
      </c>
      <c r="E1080" s="67">
        <f>INDEX(Hosts!$A:$O,MATCH(Places!$C1080,Hosts!$A:$A,0),MATCH(Places!E$1,Hosts!$1:$1,0))</f>
        <v>1</v>
      </c>
      <c r="F1080" s="67">
        <f>INDEX(Hosts!$A:$O,MATCH(Places!$C1080,Hosts!$A:$A,0),MATCH(Places!F$1,Hosts!$1:$1,0))</f>
        <v>1</v>
      </c>
      <c r="G1080" s="67" t="str">
        <f>INDEX(Hosts!$A:$O,MATCH(Places!$C1080,Hosts!$A:$A,0),MATCH(Places!G$1,Hosts!$1:$1,0))</f>
        <v>Yes</v>
      </c>
      <c r="H1080">
        <v>14</v>
      </c>
      <c r="I1080" t="str">
        <f>VLOOKUP($H1080,Neighborhoods!$A:$C,2,0)</f>
        <v>Manhattan</v>
      </c>
      <c r="J1080" t="str">
        <f>VLOOKUP($H1080,Neighborhoods!$A:$C,3,0)</f>
        <v>East Harlem</v>
      </c>
      <c r="K1080" t="s">
        <v>1</v>
      </c>
      <c r="L1080" t="str">
        <f t="shared" si="64"/>
        <v>Yes</v>
      </c>
      <c r="M1080">
        <v>2</v>
      </c>
      <c r="N1080" t="str" cm="1">
        <f t="array" ref="N1080">_xlfn.IFS(M1080&lt;=2,"Small",M1080&lt;=5,"Medium",M1080&gt;5,"Large")</f>
        <v>Small</v>
      </c>
      <c r="O1080" s="50">
        <v>49</v>
      </c>
      <c r="P1080" s="67">
        <f t="shared" si="65"/>
        <v>0.03</v>
      </c>
      <c r="Q1080" s="52">
        <v>4.66</v>
      </c>
      <c r="R1080" s="52" t="str" cm="1">
        <f t="array" ref="R1080">_xlfn.IFS(ROUND(Q1080,0)=5,"Excellent",ROUND(Q1080,0)=4,"Good",ROUND(Q1080,0)=3,"Ok",ROUND(Q1080,0)&lt;3,"Bad")</f>
        <v>Excellent</v>
      </c>
      <c r="S1080">
        <v>29</v>
      </c>
      <c r="T1080" t="str">
        <f t="shared" si="66"/>
        <v>No</v>
      </c>
      <c r="U1080" s="65">
        <v>42036</v>
      </c>
      <c r="V1080" s="65">
        <v>43833</v>
      </c>
      <c r="W1080">
        <v>180</v>
      </c>
      <c r="X1080" t="str">
        <f t="shared" si="67"/>
        <v>Active</v>
      </c>
      <c r="Y1080" t="s">
        <v>15616</v>
      </c>
    </row>
    <row r="1081" spans="1:25" x14ac:dyDescent="0.25">
      <c r="A1081">
        <v>1080</v>
      </c>
      <c r="B1081" t="s">
        <v>809</v>
      </c>
      <c r="C1081">
        <v>2041</v>
      </c>
      <c r="D1081" t="str">
        <f>VLOOKUP($C1081,Hosts!$A:$O,10,0)</f>
        <v>New York</v>
      </c>
      <c r="E1081" s="67">
        <f>INDEX(Hosts!$A:$O,MATCH(Places!$C1081,Hosts!$A:$A,0),MATCH(Places!E$1,Hosts!$1:$1,0))</f>
        <v>1</v>
      </c>
      <c r="F1081" s="67">
        <f>INDEX(Hosts!$A:$O,MATCH(Places!$C1081,Hosts!$A:$A,0),MATCH(Places!F$1,Hosts!$1:$1,0))</f>
        <v>1</v>
      </c>
      <c r="G1081" s="67" t="str">
        <f>INDEX(Hosts!$A:$O,MATCH(Places!$C1081,Hosts!$A:$A,0),MATCH(Places!G$1,Hosts!$1:$1,0))</f>
        <v>No</v>
      </c>
      <c r="H1081">
        <v>12</v>
      </c>
      <c r="I1081" t="str">
        <f>VLOOKUP($H1081,Neighborhoods!$A:$C,2,0)</f>
        <v>Brooklyn</v>
      </c>
      <c r="J1081" t="str">
        <f>VLOOKUP($H1081,Neighborhoods!$A:$C,3,0)</f>
        <v>Williamsburg</v>
      </c>
      <c r="K1081" t="s">
        <v>11822</v>
      </c>
      <c r="L1081" t="str">
        <f t="shared" si="64"/>
        <v>No</v>
      </c>
      <c r="M1081">
        <v>4</v>
      </c>
      <c r="N1081" t="str" cm="1">
        <f t="array" ref="N1081">_xlfn.IFS(M1081&lt;=2,"Small",M1081&lt;=5,"Medium",M1081&gt;5,"Large")</f>
        <v>Medium</v>
      </c>
      <c r="O1081" s="50">
        <v>100</v>
      </c>
      <c r="P1081" s="67">
        <f t="shared" si="65"/>
        <v>0.03</v>
      </c>
      <c r="Q1081" s="52">
        <v>4.5599999999999996</v>
      </c>
      <c r="R1081" s="52" t="str" cm="1">
        <f t="array" ref="R1081">_xlfn.IFS(ROUND(Q1081,0)=5,"Excellent",ROUND(Q1081,0)=4,"Good",ROUND(Q1081,0)=3,"Ok",ROUND(Q1081,0)&lt;3,"Bad")</f>
        <v>Excellent</v>
      </c>
      <c r="S1081">
        <v>32</v>
      </c>
      <c r="T1081" t="str">
        <f t="shared" si="66"/>
        <v>No</v>
      </c>
      <c r="U1081" s="65">
        <v>41987</v>
      </c>
      <c r="V1081" s="65">
        <v>43891</v>
      </c>
      <c r="W1081">
        <v>174</v>
      </c>
      <c r="X1081" t="str">
        <f t="shared" si="67"/>
        <v>Active</v>
      </c>
      <c r="Y1081" t="s">
        <v>15616</v>
      </c>
    </row>
    <row r="1082" spans="1:25" x14ac:dyDescent="0.25">
      <c r="A1082">
        <v>1081</v>
      </c>
      <c r="B1082" t="s">
        <v>810</v>
      </c>
      <c r="C1082">
        <v>203</v>
      </c>
      <c r="D1082" t="str">
        <f>VLOOKUP($C1082,Hosts!$A:$O,10,0)</f>
        <v>New York</v>
      </c>
      <c r="E1082" s="67">
        <f>INDEX(Hosts!$A:$O,MATCH(Places!$C1082,Hosts!$A:$A,0),MATCH(Places!E$1,Hosts!$1:$1,0))</f>
        <v>1</v>
      </c>
      <c r="F1082" s="67">
        <f>INDEX(Hosts!$A:$O,MATCH(Places!$C1082,Hosts!$A:$A,0),MATCH(Places!F$1,Hosts!$1:$1,0))</f>
        <v>0.36</v>
      </c>
      <c r="G1082" s="67" t="str">
        <f>INDEX(Hosts!$A:$O,MATCH(Places!$C1082,Hosts!$A:$A,0),MATCH(Places!G$1,Hosts!$1:$1,0))</f>
        <v>No</v>
      </c>
      <c r="H1082">
        <v>14</v>
      </c>
      <c r="I1082" t="str">
        <f>VLOOKUP($H1082,Neighborhoods!$A:$C,2,0)</f>
        <v>Manhattan</v>
      </c>
      <c r="J1082" t="str">
        <f>VLOOKUP($H1082,Neighborhoods!$A:$C,3,0)</f>
        <v>East Harlem</v>
      </c>
      <c r="K1082" t="s">
        <v>1</v>
      </c>
      <c r="L1082" t="str">
        <f t="shared" si="64"/>
        <v>Yes</v>
      </c>
      <c r="M1082">
        <v>2</v>
      </c>
      <c r="N1082" t="str" cm="1">
        <f t="array" ref="N1082">_xlfn.IFS(M1082&lt;=2,"Small",M1082&lt;=5,"Medium",M1082&gt;5,"Large")</f>
        <v>Small</v>
      </c>
      <c r="O1082" s="50">
        <v>61</v>
      </c>
      <c r="P1082" s="67">
        <f t="shared" si="65"/>
        <v>0.03</v>
      </c>
      <c r="Q1082" s="52">
        <v>4.7300000000000004</v>
      </c>
      <c r="R1082" s="52" t="str" cm="1">
        <f t="array" ref="R1082">_xlfn.IFS(ROUND(Q1082,0)=5,"Excellent",ROUND(Q1082,0)=4,"Good",ROUND(Q1082,0)=3,"Ok",ROUND(Q1082,0)&lt;3,"Bad")</f>
        <v>Excellent</v>
      </c>
      <c r="S1082">
        <v>15</v>
      </c>
      <c r="T1082" t="str">
        <f t="shared" si="66"/>
        <v>No</v>
      </c>
      <c r="U1082" s="65">
        <v>42273</v>
      </c>
      <c r="V1082" s="65">
        <v>43645</v>
      </c>
      <c r="W1082">
        <v>364</v>
      </c>
      <c r="X1082" t="str">
        <f t="shared" si="67"/>
        <v>Active</v>
      </c>
      <c r="Y1082" t="s">
        <v>15615</v>
      </c>
    </row>
    <row r="1083" spans="1:25" x14ac:dyDescent="0.25">
      <c r="A1083">
        <v>1082</v>
      </c>
      <c r="B1083" t="s">
        <v>811</v>
      </c>
      <c r="C1083">
        <v>1342</v>
      </c>
      <c r="D1083" t="str">
        <f>VLOOKUP($C1083,Hosts!$A:$O,10,0)</f>
        <v>New York</v>
      </c>
      <c r="E1083" s="67">
        <f>INDEX(Hosts!$A:$O,MATCH(Places!$C1083,Hosts!$A:$A,0),MATCH(Places!E$1,Hosts!$1:$1,0))</f>
        <v>1</v>
      </c>
      <c r="F1083" s="67">
        <f>INDEX(Hosts!$A:$O,MATCH(Places!$C1083,Hosts!$A:$A,0),MATCH(Places!F$1,Hosts!$1:$1,0))</f>
        <v>1</v>
      </c>
      <c r="G1083" s="67" t="str">
        <f>INDEX(Hosts!$A:$O,MATCH(Places!$C1083,Hosts!$A:$A,0),MATCH(Places!G$1,Hosts!$1:$1,0))</f>
        <v>No</v>
      </c>
      <c r="H1083">
        <v>7</v>
      </c>
      <c r="I1083" t="str">
        <f>VLOOKUP($H1083,Neighborhoods!$A:$C,2,0)</f>
        <v>Brooklyn</v>
      </c>
      <c r="J1083" t="str">
        <f>VLOOKUP($H1083,Neighborhoods!$A:$C,3,0)</f>
        <v>Bedford-Stuyvesant</v>
      </c>
      <c r="K1083" t="s">
        <v>1</v>
      </c>
      <c r="L1083" t="str">
        <f t="shared" si="64"/>
        <v>Yes</v>
      </c>
      <c r="M1083">
        <v>2</v>
      </c>
      <c r="N1083" t="str" cm="1">
        <f t="array" ref="N1083">_xlfn.IFS(M1083&lt;=2,"Small",M1083&lt;=5,"Medium",M1083&gt;5,"Large")</f>
        <v>Small</v>
      </c>
      <c r="O1083" s="50">
        <v>61</v>
      </c>
      <c r="P1083" s="67">
        <f t="shared" si="65"/>
        <v>0.03</v>
      </c>
      <c r="Q1083" s="52">
        <v>4.9000000000000004</v>
      </c>
      <c r="R1083" s="52" t="str" cm="1">
        <f t="array" ref="R1083">_xlfn.IFS(ROUND(Q1083,0)=5,"Excellent",ROUND(Q1083,0)=4,"Good",ROUND(Q1083,0)=3,"Ok",ROUND(Q1083,0)&lt;3,"Bad")</f>
        <v>Excellent</v>
      </c>
      <c r="S1083">
        <v>10</v>
      </c>
      <c r="T1083" t="str">
        <f t="shared" si="66"/>
        <v>No</v>
      </c>
      <c r="U1083" s="65">
        <v>42064</v>
      </c>
      <c r="V1083" s="65">
        <v>43711</v>
      </c>
      <c r="W1083">
        <v>226</v>
      </c>
      <c r="X1083" t="str">
        <f t="shared" si="67"/>
        <v>Active</v>
      </c>
      <c r="Y1083" t="s">
        <v>15616</v>
      </c>
    </row>
    <row r="1084" spans="1:25" x14ac:dyDescent="0.25">
      <c r="A1084">
        <v>1083</v>
      </c>
      <c r="B1084" t="s">
        <v>812</v>
      </c>
      <c r="C1084">
        <v>119</v>
      </c>
      <c r="D1084" t="str">
        <f>VLOOKUP($C1084,Hosts!$A:$O,10,0)</f>
        <v>New York</v>
      </c>
      <c r="E1084" s="67">
        <f>INDEX(Hosts!$A:$O,MATCH(Places!$C1084,Hosts!$A:$A,0),MATCH(Places!E$1,Hosts!$1:$1,0))</f>
        <v>1</v>
      </c>
      <c r="F1084" s="67">
        <f>INDEX(Hosts!$A:$O,MATCH(Places!$C1084,Hosts!$A:$A,0),MATCH(Places!F$1,Hosts!$1:$1,0))</f>
        <v>0.94</v>
      </c>
      <c r="G1084" s="67" t="str">
        <f>INDEX(Hosts!$A:$O,MATCH(Places!$C1084,Hosts!$A:$A,0),MATCH(Places!G$1,Hosts!$1:$1,0))</f>
        <v>Yes</v>
      </c>
      <c r="H1084">
        <v>12</v>
      </c>
      <c r="I1084" t="str">
        <f>VLOOKUP($H1084,Neighborhoods!$A:$C,2,0)</f>
        <v>Brooklyn</v>
      </c>
      <c r="J1084" t="str">
        <f>VLOOKUP($H1084,Neighborhoods!$A:$C,3,0)</f>
        <v>Williamsburg</v>
      </c>
      <c r="K1084" t="s">
        <v>1</v>
      </c>
      <c r="L1084" t="str">
        <f t="shared" si="64"/>
        <v>Yes</v>
      </c>
      <c r="M1084">
        <v>2</v>
      </c>
      <c r="N1084" t="str" cm="1">
        <f t="array" ref="N1084">_xlfn.IFS(M1084&lt;=2,"Small",M1084&lt;=5,"Medium",M1084&gt;5,"Large")</f>
        <v>Small</v>
      </c>
      <c r="O1084" s="50">
        <v>60</v>
      </c>
      <c r="P1084" s="67">
        <f t="shared" si="65"/>
        <v>0.03</v>
      </c>
      <c r="Q1084" s="52">
        <v>4.91</v>
      </c>
      <c r="R1084" s="52" t="str" cm="1">
        <f t="array" ref="R1084">_xlfn.IFS(ROUND(Q1084,0)=5,"Excellent",ROUND(Q1084,0)=4,"Good",ROUND(Q1084,0)=3,"Ok",ROUND(Q1084,0)&lt;3,"Bad")</f>
        <v>Excellent</v>
      </c>
      <c r="S1084">
        <v>160</v>
      </c>
      <c r="T1084" t="str">
        <f t="shared" si="66"/>
        <v>Yes</v>
      </c>
      <c r="U1084" s="65">
        <v>42503</v>
      </c>
      <c r="V1084" s="65">
        <v>43902</v>
      </c>
      <c r="W1084">
        <v>0</v>
      </c>
      <c r="X1084" t="str">
        <f t="shared" si="67"/>
        <v>Inactive</v>
      </c>
      <c r="Y1084" t="s">
        <v>15615</v>
      </c>
    </row>
    <row r="1085" spans="1:25" x14ac:dyDescent="0.25">
      <c r="A1085">
        <v>1084</v>
      </c>
      <c r="B1085" t="s">
        <v>14185</v>
      </c>
      <c r="C1085">
        <v>1568</v>
      </c>
      <c r="D1085" t="str">
        <f>VLOOKUP($C1085,Hosts!$A:$O,10,0)</f>
        <v>New York</v>
      </c>
      <c r="E1085" s="67">
        <f>INDEX(Hosts!$A:$O,MATCH(Places!$C1085,Hosts!$A:$A,0),MATCH(Places!E$1,Hosts!$1:$1,0))</f>
        <v>1</v>
      </c>
      <c r="F1085" s="67">
        <f>INDEX(Hosts!$A:$O,MATCH(Places!$C1085,Hosts!$A:$A,0),MATCH(Places!F$1,Hosts!$1:$1,0))</f>
        <v>0.87</v>
      </c>
      <c r="G1085" s="67" t="str">
        <f>INDEX(Hosts!$A:$O,MATCH(Places!$C1085,Hosts!$A:$A,0),MATCH(Places!G$1,Hosts!$1:$1,0))</f>
        <v>Yes</v>
      </c>
      <c r="H1085">
        <v>15</v>
      </c>
      <c r="I1085" t="str">
        <f>VLOOKUP($H1085,Neighborhoods!$A:$C,2,0)</f>
        <v>Manhattan</v>
      </c>
      <c r="J1085" t="str">
        <f>VLOOKUP($H1085,Neighborhoods!$A:$C,3,0)</f>
        <v>East Village</v>
      </c>
      <c r="K1085" t="s">
        <v>1</v>
      </c>
      <c r="L1085" t="str">
        <f t="shared" si="64"/>
        <v>Yes</v>
      </c>
      <c r="M1085">
        <v>2</v>
      </c>
      <c r="N1085" t="str" cm="1">
        <f t="array" ref="N1085">_xlfn.IFS(M1085&lt;=2,"Small",M1085&lt;=5,"Medium",M1085&gt;5,"Large")</f>
        <v>Small</v>
      </c>
      <c r="O1085" s="50">
        <v>131</v>
      </c>
      <c r="P1085" s="67">
        <f t="shared" si="65"/>
        <v>0.03</v>
      </c>
      <c r="Q1085" s="52">
        <v>4.9800000000000004</v>
      </c>
      <c r="R1085" s="52" t="str" cm="1">
        <f t="array" ref="R1085">_xlfn.IFS(ROUND(Q1085,0)=5,"Excellent",ROUND(Q1085,0)=4,"Good",ROUND(Q1085,0)=3,"Ok",ROUND(Q1085,0)&lt;3,"Bad")</f>
        <v>Excellent</v>
      </c>
      <c r="S1085">
        <v>59</v>
      </c>
      <c r="T1085" t="str">
        <f t="shared" si="66"/>
        <v>No</v>
      </c>
      <c r="U1085" s="65">
        <v>42191</v>
      </c>
      <c r="V1085" s="65">
        <v>44039</v>
      </c>
      <c r="W1085">
        <v>1</v>
      </c>
      <c r="X1085" t="str">
        <f t="shared" si="67"/>
        <v>Active</v>
      </c>
      <c r="Y1085" t="s">
        <v>15615</v>
      </c>
    </row>
    <row r="1086" spans="1:25" x14ac:dyDescent="0.25">
      <c r="A1086">
        <v>1085</v>
      </c>
      <c r="B1086" t="s">
        <v>813</v>
      </c>
      <c r="C1086">
        <v>812</v>
      </c>
      <c r="D1086" t="str">
        <f>VLOOKUP($C1086,Hosts!$A:$O,10,0)</f>
        <v>New York</v>
      </c>
      <c r="E1086" s="67">
        <f>INDEX(Hosts!$A:$O,MATCH(Places!$C1086,Hosts!$A:$A,0),MATCH(Places!E$1,Hosts!$1:$1,0))</f>
        <v>1</v>
      </c>
      <c r="F1086" s="67">
        <f>INDEX(Hosts!$A:$O,MATCH(Places!$C1086,Hosts!$A:$A,0),MATCH(Places!F$1,Hosts!$1:$1,0))</f>
        <v>0.86</v>
      </c>
      <c r="G1086" s="67" t="str">
        <f>INDEX(Hosts!$A:$O,MATCH(Places!$C1086,Hosts!$A:$A,0),MATCH(Places!G$1,Hosts!$1:$1,0))</f>
        <v>Yes</v>
      </c>
      <c r="H1086">
        <v>7</v>
      </c>
      <c r="I1086" t="str">
        <f>VLOOKUP($H1086,Neighborhoods!$A:$C,2,0)</f>
        <v>Brooklyn</v>
      </c>
      <c r="J1086" t="str">
        <f>VLOOKUP($H1086,Neighborhoods!$A:$C,3,0)</f>
        <v>Bedford-Stuyvesant</v>
      </c>
      <c r="K1086" t="s">
        <v>11822</v>
      </c>
      <c r="L1086" t="str">
        <f t="shared" si="64"/>
        <v>No</v>
      </c>
      <c r="M1086">
        <v>7</v>
      </c>
      <c r="N1086" t="str" cm="1">
        <f t="array" ref="N1086">_xlfn.IFS(M1086&lt;=2,"Small",M1086&lt;=5,"Medium",M1086&gt;5,"Large")</f>
        <v>Large</v>
      </c>
      <c r="O1086" s="50">
        <v>124</v>
      </c>
      <c r="P1086" s="67">
        <f t="shared" si="65"/>
        <v>0.03</v>
      </c>
      <c r="Q1086" s="52">
        <v>4.84</v>
      </c>
      <c r="R1086" s="52" t="str" cm="1">
        <f t="array" ref="R1086">_xlfn.IFS(ROUND(Q1086,0)=5,"Excellent",ROUND(Q1086,0)=4,"Good",ROUND(Q1086,0)=3,"Ok",ROUND(Q1086,0)&lt;3,"Bad")</f>
        <v>Excellent</v>
      </c>
      <c r="S1086">
        <v>167</v>
      </c>
      <c r="T1086" t="str">
        <f t="shared" si="66"/>
        <v>Yes</v>
      </c>
      <c r="U1086" s="65">
        <v>41994</v>
      </c>
      <c r="V1086" s="65">
        <v>43836</v>
      </c>
      <c r="W1086">
        <v>364</v>
      </c>
      <c r="X1086" t="str">
        <f t="shared" si="67"/>
        <v>Active</v>
      </c>
      <c r="Y1086" t="s">
        <v>15615</v>
      </c>
    </row>
    <row r="1087" spans="1:25" x14ac:dyDescent="0.25">
      <c r="A1087">
        <v>1086</v>
      </c>
      <c r="B1087" t="s">
        <v>814</v>
      </c>
      <c r="C1087">
        <v>1094</v>
      </c>
      <c r="D1087" t="str">
        <f>VLOOKUP($C1087,Hosts!$A:$O,10,0)</f>
        <v>New York</v>
      </c>
      <c r="E1087" s="67">
        <f>INDEX(Hosts!$A:$O,MATCH(Places!$C1087,Hosts!$A:$A,0),MATCH(Places!E$1,Hosts!$1:$1,0))</f>
        <v>1</v>
      </c>
      <c r="F1087" s="67">
        <f>INDEX(Hosts!$A:$O,MATCH(Places!$C1087,Hosts!$A:$A,0),MATCH(Places!F$1,Hosts!$1:$1,0))</f>
        <v>0.98</v>
      </c>
      <c r="G1087" s="67" t="str">
        <f>INDEX(Hosts!$A:$O,MATCH(Places!$C1087,Hosts!$A:$A,0),MATCH(Places!G$1,Hosts!$1:$1,0))</f>
        <v>Yes</v>
      </c>
      <c r="H1087">
        <v>17</v>
      </c>
      <c r="I1087" t="str">
        <f>VLOOKUP($H1087,Neighborhoods!$A:$C,2,0)</f>
        <v>Manhattan</v>
      </c>
      <c r="J1087" t="str">
        <f>VLOOKUP($H1087,Neighborhoods!$A:$C,3,0)</f>
        <v>Hell's Kitchen</v>
      </c>
      <c r="K1087" t="s">
        <v>1</v>
      </c>
      <c r="L1087" t="str">
        <f t="shared" si="64"/>
        <v>Yes</v>
      </c>
      <c r="M1087">
        <v>2</v>
      </c>
      <c r="N1087" t="str" cm="1">
        <f t="array" ref="N1087">_xlfn.IFS(M1087&lt;=2,"Small",M1087&lt;=5,"Medium",M1087&gt;5,"Large")</f>
        <v>Small</v>
      </c>
      <c r="O1087" s="50">
        <v>125</v>
      </c>
      <c r="P1087" s="67">
        <f t="shared" si="65"/>
        <v>0.03</v>
      </c>
      <c r="Q1087" s="52">
        <v>4.99</v>
      </c>
      <c r="R1087" s="52" t="str" cm="1">
        <f t="array" ref="R1087">_xlfn.IFS(ROUND(Q1087,0)=5,"Excellent",ROUND(Q1087,0)=4,"Good",ROUND(Q1087,0)=3,"Ok",ROUND(Q1087,0)&lt;3,"Bad")</f>
        <v>Excellent</v>
      </c>
      <c r="S1087">
        <v>210</v>
      </c>
      <c r="T1087" t="str">
        <f t="shared" si="66"/>
        <v>Yes</v>
      </c>
      <c r="U1087" s="65">
        <v>42247</v>
      </c>
      <c r="V1087" s="65">
        <v>43903</v>
      </c>
      <c r="W1087">
        <v>318</v>
      </c>
      <c r="X1087" t="str">
        <f t="shared" si="67"/>
        <v>Active</v>
      </c>
      <c r="Y1087" t="s">
        <v>15615</v>
      </c>
    </row>
    <row r="1088" spans="1:25" x14ac:dyDescent="0.25">
      <c r="A1088">
        <v>1087</v>
      </c>
      <c r="B1088" t="s">
        <v>815</v>
      </c>
      <c r="C1088">
        <v>487</v>
      </c>
      <c r="D1088" t="str">
        <f>VLOOKUP($C1088,Hosts!$A:$O,10,0)</f>
        <v>New York</v>
      </c>
      <c r="E1088" s="67">
        <f>INDEX(Hosts!$A:$O,MATCH(Places!$C1088,Hosts!$A:$A,0),MATCH(Places!E$1,Hosts!$1:$1,0))</f>
        <v>1</v>
      </c>
      <c r="F1088" s="67">
        <f>INDEX(Hosts!$A:$O,MATCH(Places!$C1088,Hosts!$A:$A,0),MATCH(Places!F$1,Hosts!$1:$1,0))</f>
        <v>0.98</v>
      </c>
      <c r="G1088" s="67" t="str">
        <f>INDEX(Hosts!$A:$O,MATCH(Places!$C1088,Hosts!$A:$A,0),MATCH(Places!G$1,Hosts!$1:$1,0))</f>
        <v>No</v>
      </c>
      <c r="H1088">
        <v>12</v>
      </c>
      <c r="I1088" t="str">
        <f>VLOOKUP($H1088,Neighborhoods!$A:$C,2,0)</f>
        <v>Brooklyn</v>
      </c>
      <c r="J1088" t="str">
        <f>VLOOKUP($H1088,Neighborhoods!$A:$C,3,0)</f>
        <v>Williamsburg</v>
      </c>
      <c r="K1088" t="s">
        <v>11822</v>
      </c>
      <c r="L1088" t="str">
        <f t="shared" si="64"/>
        <v>No</v>
      </c>
      <c r="M1088">
        <v>14</v>
      </c>
      <c r="N1088" t="str" cm="1">
        <f t="array" ref="N1088">_xlfn.IFS(M1088&lt;=2,"Small",M1088&lt;=5,"Medium",M1088&gt;5,"Large")</f>
        <v>Large</v>
      </c>
      <c r="O1088" s="50">
        <v>375</v>
      </c>
      <c r="P1088" s="67">
        <f t="shared" si="65"/>
        <v>0.04</v>
      </c>
      <c r="Q1088" s="52">
        <v>4.7300000000000004</v>
      </c>
      <c r="R1088" s="52" t="str" cm="1">
        <f t="array" ref="R1088">_xlfn.IFS(ROUND(Q1088,0)=5,"Excellent",ROUND(Q1088,0)=4,"Good",ROUND(Q1088,0)=3,"Ok",ROUND(Q1088,0)&lt;3,"Bad")</f>
        <v>Excellent</v>
      </c>
      <c r="S1088">
        <v>45</v>
      </c>
      <c r="T1088" t="str">
        <f t="shared" si="66"/>
        <v>No</v>
      </c>
      <c r="U1088" s="65">
        <v>43473</v>
      </c>
      <c r="V1088" s="65">
        <v>43878</v>
      </c>
      <c r="W1088">
        <v>181</v>
      </c>
      <c r="X1088" t="str">
        <f t="shared" si="67"/>
        <v>Active</v>
      </c>
      <c r="Y1088" t="s">
        <v>15615</v>
      </c>
    </row>
    <row r="1089" spans="1:25" x14ac:dyDescent="0.25">
      <c r="A1089">
        <v>1088</v>
      </c>
      <c r="B1089" t="s">
        <v>816</v>
      </c>
      <c r="C1089">
        <v>2021</v>
      </c>
      <c r="D1089" t="str">
        <f>VLOOKUP($C1089,Hosts!$A:$O,10,0)</f>
        <v>New Jersey</v>
      </c>
      <c r="E1089" s="67">
        <f>INDEX(Hosts!$A:$O,MATCH(Places!$C1089,Hosts!$A:$A,0),MATCH(Places!E$1,Hosts!$1:$1,0))</f>
        <v>0.9</v>
      </c>
      <c r="F1089" s="67">
        <f>INDEX(Hosts!$A:$O,MATCH(Places!$C1089,Hosts!$A:$A,0),MATCH(Places!F$1,Hosts!$1:$1,0))</f>
        <v>0.83</v>
      </c>
      <c r="G1089" s="67" t="str">
        <f>INDEX(Hosts!$A:$O,MATCH(Places!$C1089,Hosts!$A:$A,0),MATCH(Places!G$1,Hosts!$1:$1,0))</f>
        <v>No</v>
      </c>
      <c r="H1089">
        <v>18</v>
      </c>
      <c r="I1089" t="str">
        <f>VLOOKUP($H1089,Neighborhoods!$A:$C,2,0)</f>
        <v>Manhattan</v>
      </c>
      <c r="J1089" t="str">
        <f>VLOOKUP($H1089,Neighborhoods!$A:$C,3,0)</f>
        <v>Midtown</v>
      </c>
      <c r="K1089" t="s">
        <v>11822</v>
      </c>
      <c r="L1089" t="str">
        <f t="shared" si="64"/>
        <v>No</v>
      </c>
      <c r="M1089">
        <v>2</v>
      </c>
      <c r="N1089" t="str" cm="1">
        <f t="array" ref="N1089">_xlfn.IFS(M1089&lt;=2,"Small",M1089&lt;=5,"Medium",M1089&gt;5,"Large")</f>
        <v>Small</v>
      </c>
      <c r="O1089" s="50">
        <v>95</v>
      </c>
      <c r="P1089" s="67">
        <f t="shared" si="65"/>
        <v>0.03</v>
      </c>
      <c r="Q1089" s="52">
        <v>4.67</v>
      </c>
      <c r="R1089" s="52" t="str" cm="1">
        <f t="array" ref="R1089">_xlfn.IFS(ROUND(Q1089,0)=5,"Excellent",ROUND(Q1089,0)=4,"Good",ROUND(Q1089,0)=3,"Ok",ROUND(Q1089,0)&lt;3,"Bad")</f>
        <v>Excellent</v>
      </c>
      <c r="S1089">
        <v>3</v>
      </c>
      <c r="T1089" t="str">
        <f t="shared" si="66"/>
        <v>No</v>
      </c>
      <c r="U1089" s="65">
        <v>42231</v>
      </c>
      <c r="V1089" s="65">
        <v>42444</v>
      </c>
      <c r="W1089">
        <v>365</v>
      </c>
      <c r="X1089" t="str">
        <f t="shared" si="67"/>
        <v>Active</v>
      </c>
      <c r="Y1089" t="s">
        <v>15615</v>
      </c>
    </row>
    <row r="1090" spans="1:25" x14ac:dyDescent="0.25">
      <c r="A1090">
        <v>1089</v>
      </c>
      <c r="B1090" t="s">
        <v>15189</v>
      </c>
      <c r="C1090">
        <v>2005</v>
      </c>
      <c r="D1090" t="str">
        <f>VLOOKUP($C1090,Hosts!$A:$O,10,0)</f>
        <v>New York</v>
      </c>
      <c r="E1090" s="67">
        <f>INDEX(Hosts!$A:$O,MATCH(Places!$C1090,Hosts!$A:$A,0),MATCH(Places!E$1,Hosts!$1:$1,0))</f>
        <v>1</v>
      </c>
      <c r="F1090" s="67">
        <f>INDEX(Hosts!$A:$O,MATCH(Places!$C1090,Hosts!$A:$A,0),MATCH(Places!F$1,Hosts!$1:$1,0))</f>
        <v>0.87</v>
      </c>
      <c r="G1090" s="67" t="str">
        <f>INDEX(Hosts!$A:$O,MATCH(Places!$C1090,Hosts!$A:$A,0),MATCH(Places!G$1,Hosts!$1:$1,0))</f>
        <v>Yes</v>
      </c>
      <c r="H1090">
        <v>19</v>
      </c>
      <c r="I1090" t="str">
        <f>VLOOKUP($H1090,Neighborhoods!$A:$C,2,0)</f>
        <v>Manhattan</v>
      </c>
      <c r="J1090" t="str">
        <f>VLOOKUP($H1090,Neighborhoods!$A:$C,3,0)</f>
        <v>Upper East Side</v>
      </c>
      <c r="K1090" t="s">
        <v>11822</v>
      </c>
      <c r="L1090" t="str">
        <f t="shared" si="64"/>
        <v>No</v>
      </c>
      <c r="M1090">
        <v>5</v>
      </c>
      <c r="N1090" t="str" cm="1">
        <f t="array" ref="N1090">_xlfn.IFS(M1090&lt;=2,"Small",M1090&lt;=5,"Medium",M1090&gt;5,"Large")</f>
        <v>Medium</v>
      </c>
      <c r="O1090" s="50">
        <v>99</v>
      </c>
      <c r="P1090" s="67">
        <f t="shared" si="65"/>
        <v>0.03</v>
      </c>
      <c r="Q1090" s="52">
        <v>4.5599999999999996</v>
      </c>
      <c r="R1090" s="52" t="str" cm="1">
        <f t="array" ref="R1090">_xlfn.IFS(ROUND(Q1090,0)=5,"Excellent",ROUND(Q1090,0)=4,"Good",ROUND(Q1090,0)=3,"Ok",ROUND(Q1090,0)&lt;3,"Bad")</f>
        <v>Excellent</v>
      </c>
      <c r="S1090">
        <v>9</v>
      </c>
      <c r="T1090" t="str">
        <f t="shared" si="66"/>
        <v>No</v>
      </c>
      <c r="U1090" s="65">
        <v>42808</v>
      </c>
      <c r="V1090" s="65">
        <v>43708</v>
      </c>
      <c r="W1090">
        <v>352</v>
      </c>
      <c r="X1090" t="str">
        <f t="shared" si="67"/>
        <v>Active</v>
      </c>
      <c r="Y1090" t="s">
        <v>15615</v>
      </c>
    </row>
    <row r="1091" spans="1:25" x14ac:dyDescent="0.25">
      <c r="A1091">
        <v>1090</v>
      </c>
      <c r="B1091" t="s">
        <v>817</v>
      </c>
      <c r="C1091">
        <v>1167</v>
      </c>
      <c r="D1091" t="str">
        <f>VLOOKUP($C1091,Hosts!$A:$O,10,0)</f>
        <v>New York</v>
      </c>
      <c r="E1091" s="67">
        <f>INDEX(Hosts!$A:$O,MATCH(Places!$C1091,Hosts!$A:$A,0),MATCH(Places!E$1,Hosts!$1:$1,0))</f>
        <v>0.77</v>
      </c>
      <c r="F1091" s="67">
        <f>INDEX(Hosts!$A:$O,MATCH(Places!$C1091,Hosts!$A:$A,0),MATCH(Places!F$1,Hosts!$1:$1,0))</f>
        <v>0.99</v>
      </c>
      <c r="G1091" s="67" t="str">
        <f>INDEX(Hosts!$A:$O,MATCH(Places!$C1091,Hosts!$A:$A,0),MATCH(Places!G$1,Hosts!$1:$1,0))</f>
        <v>No</v>
      </c>
      <c r="H1091">
        <v>20</v>
      </c>
      <c r="I1091" t="str">
        <f>VLOOKUP($H1091,Neighborhoods!$A:$C,2,0)</f>
        <v>Manhattan</v>
      </c>
      <c r="J1091" t="str">
        <f>VLOOKUP($H1091,Neighborhoods!$A:$C,3,0)</f>
        <v>Upper West Side</v>
      </c>
      <c r="K1091" t="s">
        <v>16</v>
      </c>
      <c r="L1091" t="str">
        <f t="shared" ref="L1091:L1154" si="68">IF(OR(K1091="Private room",K1091="Shared room"),"Yes","No")</f>
        <v>Yes</v>
      </c>
      <c r="M1091">
        <v>2</v>
      </c>
      <c r="N1091" t="str" cm="1">
        <f t="array" ref="N1091">_xlfn.IFS(M1091&lt;=2,"Small",M1091&lt;=5,"Medium",M1091&gt;5,"Large")</f>
        <v>Small</v>
      </c>
      <c r="O1091" s="50">
        <v>25</v>
      </c>
      <c r="P1091" s="67">
        <f t="shared" ref="P1091:P1154" si="69">VLOOKUP(O1091,$AB$1:$AC$5,2)</f>
        <v>0.03</v>
      </c>
      <c r="Q1091" s="52">
        <v>4.71</v>
      </c>
      <c r="R1091" s="52" t="str" cm="1">
        <f t="array" ref="R1091">_xlfn.IFS(ROUND(Q1091,0)=5,"Excellent",ROUND(Q1091,0)=4,"Good",ROUND(Q1091,0)=3,"Ok",ROUND(Q1091,0)&lt;3,"Bad")</f>
        <v>Excellent</v>
      </c>
      <c r="S1091">
        <v>160</v>
      </c>
      <c r="T1091" t="str">
        <f t="shared" ref="T1091:T1154" si="70">IF(AND(Q1091&gt;=4.8,S1091&gt;100),"Yes","No")</f>
        <v>No</v>
      </c>
      <c r="U1091" s="65">
        <v>42035</v>
      </c>
      <c r="V1091" s="65">
        <v>44043</v>
      </c>
      <c r="W1091">
        <v>236</v>
      </c>
      <c r="X1091" t="str">
        <f t="shared" ref="X1091:X1154" si="71">IF(W1091&lt;&gt;0,"Active","Inactive")</f>
        <v>Active</v>
      </c>
      <c r="Y1091" t="s">
        <v>15616</v>
      </c>
    </row>
    <row r="1092" spans="1:25" x14ac:dyDescent="0.25">
      <c r="A1092">
        <v>1091</v>
      </c>
      <c r="B1092" t="s">
        <v>818</v>
      </c>
      <c r="C1092">
        <v>1244</v>
      </c>
      <c r="D1092" t="str">
        <f>VLOOKUP($C1092,Hosts!$A:$O,10,0)</f>
        <v>New York</v>
      </c>
      <c r="E1092" s="67">
        <f>INDEX(Hosts!$A:$O,MATCH(Places!$C1092,Hosts!$A:$A,0),MATCH(Places!E$1,Hosts!$1:$1,0))</f>
        <v>1</v>
      </c>
      <c r="F1092" s="67">
        <f>INDEX(Hosts!$A:$O,MATCH(Places!$C1092,Hosts!$A:$A,0),MATCH(Places!F$1,Hosts!$1:$1,0))</f>
        <v>0.8</v>
      </c>
      <c r="G1092" s="67" t="str">
        <f>INDEX(Hosts!$A:$O,MATCH(Places!$C1092,Hosts!$A:$A,0),MATCH(Places!G$1,Hosts!$1:$1,0))</f>
        <v>Yes</v>
      </c>
      <c r="H1092">
        <v>7</v>
      </c>
      <c r="I1092" t="str">
        <f>VLOOKUP($H1092,Neighborhoods!$A:$C,2,0)</f>
        <v>Brooklyn</v>
      </c>
      <c r="J1092" t="str">
        <f>VLOOKUP($H1092,Neighborhoods!$A:$C,3,0)</f>
        <v>Bedford-Stuyvesant</v>
      </c>
      <c r="K1092" t="s">
        <v>11822</v>
      </c>
      <c r="L1092" t="str">
        <f t="shared" si="68"/>
        <v>No</v>
      </c>
      <c r="M1092">
        <v>4</v>
      </c>
      <c r="N1092" t="str" cm="1">
        <f t="array" ref="N1092">_xlfn.IFS(M1092&lt;=2,"Small",M1092&lt;=5,"Medium",M1092&gt;5,"Large")</f>
        <v>Medium</v>
      </c>
      <c r="O1092" s="50">
        <v>130</v>
      </c>
      <c r="P1092" s="67">
        <f t="shared" si="69"/>
        <v>0.03</v>
      </c>
      <c r="Q1092" s="52">
        <v>4.83</v>
      </c>
      <c r="R1092" s="52" t="str" cm="1">
        <f t="array" ref="R1092">_xlfn.IFS(ROUND(Q1092,0)=5,"Excellent",ROUND(Q1092,0)=4,"Good",ROUND(Q1092,0)=3,"Ok",ROUND(Q1092,0)&lt;3,"Bad")</f>
        <v>Excellent</v>
      </c>
      <c r="S1092">
        <v>36</v>
      </c>
      <c r="T1092" t="str">
        <f t="shared" si="70"/>
        <v>No</v>
      </c>
      <c r="U1092" s="65">
        <v>42273</v>
      </c>
      <c r="V1092" s="65">
        <v>43982</v>
      </c>
      <c r="W1092">
        <v>150</v>
      </c>
      <c r="X1092" t="str">
        <f t="shared" si="71"/>
        <v>Active</v>
      </c>
      <c r="Y1092" t="s">
        <v>15615</v>
      </c>
    </row>
    <row r="1093" spans="1:25" x14ac:dyDescent="0.25">
      <c r="A1093">
        <v>1092</v>
      </c>
      <c r="B1093" t="s">
        <v>819</v>
      </c>
      <c r="C1093">
        <v>653</v>
      </c>
      <c r="D1093" t="str">
        <f>VLOOKUP($C1093,Hosts!$A:$O,10,0)</f>
        <v>New York</v>
      </c>
      <c r="E1093" s="67">
        <f>INDEX(Hosts!$A:$O,MATCH(Places!$C1093,Hosts!$A:$A,0),MATCH(Places!E$1,Hosts!$1:$1,0))</f>
        <v>1</v>
      </c>
      <c r="F1093" s="67">
        <f>INDEX(Hosts!$A:$O,MATCH(Places!$C1093,Hosts!$A:$A,0),MATCH(Places!F$1,Hosts!$1:$1,0))</f>
        <v>0.79</v>
      </c>
      <c r="G1093" s="67" t="str">
        <f>INDEX(Hosts!$A:$O,MATCH(Places!$C1093,Hosts!$A:$A,0),MATCH(Places!G$1,Hosts!$1:$1,0))</f>
        <v>Yes</v>
      </c>
      <c r="H1093">
        <v>16</v>
      </c>
      <c r="I1093" t="str">
        <f>VLOOKUP($H1093,Neighborhoods!$A:$C,2,0)</f>
        <v>Manhattan</v>
      </c>
      <c r="J1093" t="str">
        <f>VLOOKUP($H1093,Neighborhoods!$A:$C,3,0)</f>
        <v>Harlem</v>
      </c>
      <c r="K1093" t="s">
        <v>11822</v>
      </c>
      <c r="L1093" t="str">
        <f t="shared" si="68"/>
        <v>No</v>
      </c>
      <c r="M1093">
        <v>2</v>
      </c>
      <c r="N1093" t="str" cm="1">
        <f t="array" ref="N1093">_xlfn.IFS(M1093&lt;=2,"Small",M1093&lt;=5,"Medium",M1093&gt;5,"Large")</f>
        <v>Small</v>
      </c>
      <c r="O1093" s="50">
        <v>75</v>
      </c>
      <c r="P1093" s="67">
        <f t="shared" si="69"/>
        <v>0.03</v>
      </c>
      <c r="Q1093" s="52">
        <v>5</v>
      </c>
      <c r="R1093" s="52" t="str" cm="1">
        <f t="array" ref="R1093">_xlfn.IFS(ROUND(Q1093,0)=5,"Excellent",ROUND(Q1093,0)=4,"Good",ROUND(Q1093,0)=3,"Ok",ROUND(Q1093,0)&lt;3,"Bad")</f>
        <v>Excellent</v>
      </c>
      <c r="S1093">
        <v>24</v>
      </c>
      <c r="T1093" t="str">
        <f t="shared" si="70"/>
        <v>No</v>
      </c>
      <c r="U1093" s="65">
        <v>42036</v>
      </c>
      <c r="V1093" s="65">
        <v>44037</v>
      </c>
      <c r="W1093">
        <v>254</v>
      </c>
      <c r="X1093" t="str">
        <f t="shared" si="71"/>
        <v>Active</v>
      </c>
      <c r="Y1093" t="s">
        <v>15615</v>
      </c>
    </row>
    <row r="1094" spans="1:25" x14ac:dyDescent="0.25">
      <c r="A1094">
        <v>1093</v>
      </c>
      <c r="B1094" t="s">
        <v>820</v>
      </c>
      <c r="C1094">
        <v>409</v>
      </c>
      <c r="D1094" t="str">
        <f>VLOOKUP($C1094,Hosts!$A:$O,10,0)</f>
        <v>New York</v>
      </c>
      <c r="E1094" s="67">
        <f>INDEX(Hosts!$A:$O,MATCH(Places!$C1094,Hosts!$A:$A,0),MATCH(Places!E$1,Hosts!$1:$1,0))</f>
        <v>1</v>
      </c>
      <c r="F1094" s="67">
        <f>INDEX(Hosts!$A:$O,MATCH(Places!$C1094,Hosts!$A:$A,0),MATCH(Places!F$1,Hosts!$1:$1,0))</f>
        <v>1</v>
      </c>
      <c r="G1094" s="67" t="str">
        <f>INDEX(Hosts!$A:$O,MATCH(Places!$C1094,Hosts!$A:$A,0),MATCH(Places!G$1,Hosts!$1:$1,0))</f>
        <v>No</v>
      </c>
      <c r="H1094">
        <v>8</v>
      </c>
      <c r="I1094" t="str">
        <f>VLOOKUP($H1094,Neighborhoods!$A:$C,2,0)</f>
        <v>Brooklyn</v>
      </c>
      <c r="J1094" t="str">
        <f>VLOOKUP($H1094,Neighborhoods!$A:$C,3,0)</f>
        <v>Bushwick</v>
      </c>
      <c r="K1094" t="s">
        <v>1</v>
      </c>
      <c r="L1094" t="str">
        <f t="shared" si="68"/>
        <v>Yes</v>
      </c>
      <c r="M1094">
        <v>2</v>
      </c>
      <c r="N1094" t="str" cm="1">
        <f t="array" ref="N1094">_xlfn.IFS(M1094&lt;=2,"Small",M1094&lt;=5,"Medium",M1094&gt;5,"Large")</f>
        <v>Small</v>
      </c>
      <c r="O1094" s="50">
        <v>63</v>
      </c>
      <c r="P1094" s="67">
        <f t="shared" si="69"/>
        <v>0.03</v>
      </c>
      <c r="Q1094" s="52">
        <v>4.5999999999999996</v>
      </c>
      <c r="R1094" s="52" t="str" cm="1">
        <f t="array" ref="R1094">_xlfn.IFS(ROUND(Q1094,0)=5,"Excellent",ROUND(Q1094,0)=4,"Good",ROUND(Q1094,0)=3,"Ok",ROUND(Q1094,0)&lt;3,"Bad")</f>
        <v>Excellent</v>
      </c>
      <c r="S1094">
        <v>5</v>
      </c>
      <c r="T1094" t="str">
        <f t="shared" si="70"/>
        <v>No</v>
      </c>
      <c r="U1094" s="65">
        <v>42736</v>
      </c>
      <c r="V1094" s="65">
        <v>43832</v>
      </c>
      <c r="W1094">
        <v>364</v>
      </c>
      <c r="X1094" t="str">
        <f t="shared" si="71"/>
        <v>Active</v>
      </c>
      <c r="Y1094" t="s">
        <v>15615</v>
      </c>
    </row>
    <row r="1095" spans="1:25" x14ac:dyDescent="0.25">
      <c r="A1095">
        <v>1094</v>
      </c>
      <c r="B1095" t="s">
        <v>14957</v>
      </c>
      <c r="C1095">
        <v>1143</v>
      </c>
      <c r="D1095" t="str">
        <f>VLOOKUP($C1095,Hosts!$A:$O,10,0)</f>
        <v>New York</v>
      </c>
      <c r="E1095" s="67">
        <f>INDEX(Hosts!$A:$O,MATCH(Places!$C1095,Hosts!$A:$A,0),MATCH(Places!E$1,Hosts!$1:$1,0))</f>
        <v>1</v>
      </c>
      <c r="F1095" s="67">
        <f>INDEX(Hosts!$A:$O,MATCH(Places!$C1095,Hosts!$A:$A,0),MATCH(Places!F$1,Hosts!$1:$1,0))</f>
        <v>0.81</v>
      </c>
      <c r="G1095" s="67" t="str">
        <f>INDEX(Hosts!$A:$O,MATCH(Places!$C1095,Hosts!$A:$A,0),MATCH(Places!G$1,Hosts!$1:$1,0))</f>
        <v>No</v>
      </c>
      <c r="H1095">
        <v>14</v>
      </c>
      <c r="I1095" t="str">
        <f>VLOOKUP($H1095,Neighborhoods!$A:$C,2,0)</f>
        <v>Manhattan</v>
      </c>
      <c r="J1095" t="str">
        <f>VLOOKUP($H1095,Neighborhoods!$A:$C,3,0)</f>
        <v>East Harlem</v>
      </c>
      <c r="K1095" t="s">
        <v>1</v>
      </c>
      <c r="L1095" t="str">
        <f t="shared" si="68"/>
        <v>Yes</v>
      </c>
      <c r="M1095">
        <v>2</v>
      </c>
      <c r="N1095" t="str" cm="1">
        <f t="array" ref="N1095">_xlfn.IFS(M1095&lt;=2,"Small",M1095&lt;=5,"Medium",M1095&gt;5,"Large")</f>
        <v>Small</v>
      </c>
      <c r="O1095" s="50">
        <v>59</v>
      </c>
      <c r="P1095" s="67">
        <f t="shared" si="69"/>
        <v>0.03</v>
      </c>
      <c r="Q1095" s="52">
        <v>4.96</v>
      </c>
      <c r="R1095" s="52" t="str" cm="1">
        <f t="array" ref="R1095">_xlfn.IFS(ROUND(Q1095,0)=5,"Excellent",ROUND(Q1095,0)=4,"Good",ROUND(Q1095,0)=3,"Ok",ROUND(Q1095,0)&lt;3,"Bad")</f>
        <v>Excellent</v>
      </c>
      <c r="S1095">
        <v>162</v>
      </c>
      <c r="T1095" t="str">
        <f t="shared" si="70"/>
        <v>Yes</v>
      </c>
      <c r="U1095" s="65">
        <v>42139</v>
      </c>
      <c r="V1095" s="65">
        <v>44024</v>
      </c>
      <c r="W1095">
        <v>270</v>
      </c>
      <c r="X1095" t="str">
        <f t="shared" si="71"/>
        <v>Active</v>
      </c>
      <c r="Y1095" t="s">
        <v>15616</v>
      </c>
    </row>
    <row r="1096" spans="1:25" x14ac:dyDescent="0.25">
      <c r="A1096">
        <v>1095</v>
      </c>
      <c r="B1096" t="s">
        <v>821</v>
      </c>
      <c r="C1096">
        <v>465</v>
      </c>
      <c r="D1096" t="str">
        <f>VLOOKUP($C1096,Hosts!$A:$O,10,0)</f>
        <v>New York</v>
      </c>
      <c r="E1096" s="67">
        <f>INDEX(Hosts!$A:$O,MATCH(Places!$C1096,Hosts!$A:$A,0),MATCH(Places!E$1,Hosts!$1:$1,0))</f>
        <v>0.85</v>
      </c>
      <c r="F1096" s="67">
        <f>INDEX(Hosts!$A:$O,MATCH(Places!$C1096,Hosts!$A:$A,0),MATCH(Places!F$1,Hosts!$1:$1,0))</f>
        <v>0.38</v>
      </c>
      <c r="G1096" s="67" t="str">
        <f>INDEX(Hosts!$A:$O,MATCH(Places!$C1096,Hosts!$A:$A,0),MATCH(Places!G$1,Hosts!$1:$1,0))</f>
        <v>No</v>
      </c>
      <c r="H1096">
        <v>17</v>
      </c>
      <c r="I1096" t="str">
        <f>VLOOKUP($H1096,Neighborhoods!$A:$C,2,0)</f>
        <v>Manhattan</v>
      </c>
      <c r="J1096" t="str">
        <f>VLOOKUP($H1096,Neighborhoods!$A:$C,3,0)</f>
        <v>Hell's Kitchen</v>
      </c>
      <c r="K1096" t="s">
        <v>11822</v>
      </c>
      <c r="L1096" t="str">
        <f t="shared" si="68"/>
        <v>No</v>
      </c>
      <c r="M1096">
        <v>2</v>
      </c>
      <c r="N1096" t="str" cm="1">
        <f t="array" ref="N1096">_xlfn.IFS(M1096&lt;=2,"Small",M1096&lt;=5,"Medium",M1096&gt;5,"Large")</f>
        <v>Small</v>
      </c>
      <c r="O1096" s="50">
        <v>110</v>
      </c>
      <c r="P1096" s="67">
        <f t="shared" si="69"/>
        <v>0.03</v>
      </c>
      <c r="Q1096" s="52">
        <v>4</v>
      </c>
      <c r="R1096" s="52" t="str" cm="1">
        <f t="array" ref="R1096">_xlfn.IFS(ROUND(Q1096,0)=5,"Excellent",ROUND(Q1096,0)=4,"Good",ROUND(Q1096,0)=3,"Ok",ROUND(Q1096,0)&lt;3,"Bad")</f>
        <v>Good</v>
      </c>
      <c r="S1096">
        <v>6</v>
      </c>
      <c r="T1096" t="str">
        <f t="shared" si="70"/>
        <v>No</v>
      </c>
      <c r="U1096" s="65">
        <v>42213</v>
      </c>
      <c r="V1096" s="65">
        <v>42956</v>
      </c>
      <c r="W1096">
        <v>365</v>
      </c>
      <c r="X1096" t="str">
        <f t="shared" si="71"/>
        <v>Active</v>
      </c>
      <c r="Y1096" t="s">
        <v>15615</v>
      </c>
    </row>
    <row r="1097" spans="1:25" x14ac:dyDescent="0.25">
      <c r="A1097">
        <v>1096</v>
      </c>
      <c r="B1097" t="s">
        <v>14948</v>
      </c>
      <c r="C1097">
        <v>2060</v>
      </c>
      <c r="D1097" t="str">
        <f>VLOOKUP($C1097,Hosts!$A:$O,10,0)</f>
        <v>New York</v>
      </c>
      <c r="E1097" s="67">
        <f>INDEX(Hosts!$A:$O,MATCH(Places!$C1097,Hosts!$A:$A,0),MATCH(Places!E$1,Hosts!$1:$1,0))</f>
        <v>1</v>
      </c>
      <c r="F1097" s="67">
        <f>INDEX(Hosts!$A:$O,MATCH(Places!$C1097,Hosts!$A:$A,0),MATCH(Places!F$1,Hosts!$1:$1,0))</f>
        <v>1</v>
      </c>
      <c r="G1097" s="67" t="str">
        <f>INDEX(Hosts!$A:$O,MATCH(Places!$C1097,Hosts!$A:$A,0),MATCH(Places!G$1,Hosts!$1:$1,0))</f>
        <v>No</v>
      </c>
      <c r="H1097">
        <v>20</v>
      </c>
      <c r="I1097" t="str">
        <f>VLOOKUP($H1097,Neighborhoods!$A:$C,2,0)</f>
        <v>Manhattan</v>
      </c>
      <c r="J1097" t="str">
        <f>VLOOKUP($H1097,Neighborhoods!$A:$C,3,0)</f>
        <v>Upper West Side</v>
      </c>
      <c r="K1097" t="s">
        <v>11822</v>
      </c>
      <c r="L1097" t="str">
        <f t="shared" si="68"/>
        <v>No</v>
      </c>
      <c r="M1097">
        <v>6</v>
      </c>
      <c r="N1097" t="str" cm="1">
        <f t="array" ref="N1097">_xlfn.IFS(M1097&lt;=2,"Small",M1097&lt;=5,"Medium",M1097&gt;5,"Large")</f>
        <v>Large</v>
      </c>
      <c r="O1097" s="50">
        <v>150</v>
      </c>
      <c r="P1097" s="67">
        <f t="shared" si="69"/>
        <v>0.03</v>
      </c>
      <c r="Q1097" s="52">
        <v>5</v>
      </c>
      <c r="R1097" s="52" t="str" cm="1">
        <f t="array" ref="R1097">_xlfn.IFS(ROUND(Q1097,0)=5,"Excellent",ROUND(Q1097,0)=4,"Good",ROUND(Q1097,0)=3,"Ok",ROUND(Q1097,0)&lt;3,"Bad")</f>
        <v>Excellent</v>
      </c>
      <c r="S1097">
        <v>14</v>
      </c>
      <c r="T1097" t="str">
        <f t="shared" si="70"/>
        <v>No</v>
      </c>
      <c r="U1097" s="65">
        <v>42013</v>
      </c>
      <c r="V1097" s="65">
        <v>43828</v>
      </c>
      <c r="W1097">
        <v>16</v>
      </c>
      <c r="X1097" t="str">
        <f t="shared" si="71"/>
        <v>Active</v>
      </c>
      <c r="Y1097" t="s">
        <v>15615</v>
      </c>
    </row>
    <row r="1098" spans="1:25" x14ac:dyDescent="0.25">
      <c r="A1098">
        <v>1097</v>
      </c>
      <c r="B1098" t="s">
        <v>15370</v>
      </c>
      <c r="C1098">
        <v>1686</v>
      </c>
      <c r="D1098" t="str">
        <f>VLOOKUP($C1098,Hosts!$A:$O,10,0)</f>
        <v>New York</v>
      </c>
      <c r="E1098" s="67">
        <f>INDEX(Hosts!$A:$O,MATCH(Places!$C1098,Hosts!$A:$A,0),MATCH(Places!E$1,Hosts!$1:$1,0))</f>
        <v>1</v>
      </c>
      <c r="F1098" s="67">
        <f>INDEX(Hosts!$A:$O,MATCH(Places!$C1098,Hosts!$A:$A,0),MATCH(Places!F$1,Hosts!$1:$1,0))</f>
        <v>0.98</v>
      </c>
      <c r="G1098" s="67" t="str">
        <f>INDEX(Hosts!$A:$O,MATCH(Places!$C1098,Hosts!$A:$A,0),MATCH(Places!G$1,Hosts!$1:$1,0))</f>
        <v>Yes</v>
      </c>
      <c r="H1098">
        <v>20</v>
      </c>
      <c r="I1098" t="str">
        <f>VLOOKUP($H1098,Neighborhoods!$A:$C,2,0)</f>
        <v>Manhattan</v>
      </c>
      <c r="J1098" t="str">
        <f>VLOOKUP($H1098,Neighborhoods!$A:$C,3,0)</f>
        <v>Upper West Side</v>
      </c>
      <c r="K1098" t="s">
        <v>11822</v>
      </c>
      <c r="L1098" t="str">
        <f t="shared" si="68"/>
        <v>No</v>
      </c>
      <c r="M1098">
        <v>2</v>
      </c>
      <c r="N1098" t="str" cm="1">
        <f t="array" ref="N1098">_xlfn.IFS(M1098&lt;=2,"Small",M1098&lt;=5,"Medium",M1098&gt;5,"Large")</f>
        <v>Small</v>
      </c>
      <c r="O1098" s="50">
        <v>126</v>
      </c>
      <c r="P1098" s="67">
        <f t="shared" si="69"/>
        <v>0.03</v>
      </c>
      <c r="Q1098" s="52">
        <v>4.8099999999999996</v>
      </c>
      <c r="R1098" s="52" t="str" cm="1">
        <f t="array" ref="R1098">_xlfn.IFS(ROUND(Q1098,0)=5,"Excellent",ROUND(Q1098,0)=4,"Good",ROUND(Q1098,0)=3,"Ok",ROUND(Q1098,0)&lt;3,"Bad")</f>
        <v>Excellent</v>
      </c>
      <c r="S1098">
        <v>72</v>
      </c>
      <c r="T1098" t="str">
        <f t="shared" si="70"/>
        <v>No</v>
      </c>
      <c r="U1098" s="65">
        <v>42115</v>
      </c>
      <c r="V1098" s="65">
        <v>44051</v>
      </c>
      <c r="W1098">
        <v>356</v>
      </c>
      <c r="X1098" t="str">
        <f t="shared" si="71"/>
        <v>Active</v>
      </c>
      <c r="Y1098" t="s">
        <v>15616</v>
      </c>
    </row>
    <row r="1099" spans="1:25" x14ac:dyDescent="0.25">
      <c r="A1099">
        <v>1098</v>
      </c>
      <c r="B1099" t="s">
        <v>15302</v>
      </c>
      <c r="C1099">
        <v>2062</v>
      </c>
      <c r="D1099" t="str">
        <f>VLOOKUP($C1099,Hosts!$A:$O,10,0)</f>
        <v>New York</v>
      </c>
      <c r="E1099" s="67">
        <f>INDEX(Hosts!$A:$O,MATCH(Places!$C1099,Hosts!$A:$A,0),MATCH(Places!E$1,Hosts!$1:$1,0))</f>
        <v>0.5</v>
      </c>
      <c r="F1099" s="67">
        <f>INDEX(Hosts!$A:$O,MATCH(Places!$C1099,Hosts!$A:$A,0),MATCH(Places!F$1,Hosts!$1:$1,0))</f>
        <v>0.25</v>
      </c>
      <c r="G1099" s="67" t="str">
        <f>INDEX(Hosts!$A:$O,MATCH(Places!$C1099,Hosts!$A:$A,0),MATCH(Places!G$1,Hosts!$1:$1,0))</f>
        <v>No</v>
      </c>
      <c r="H1099">
        <v>8</v>
      </c>
      <c r="I1099" t="str">
        <f>VLOOKUP($H1099,Neighborhoods!$A:$C,2,0)</f>
        <v>Brooklyn</v>
      </c>
      <c r="J1099" t="str">
        <f>VLOOKUP($H1099,Neighborhoods!$A:$C,3,0)</f>
        <v>Bushwick</v>
      </c>
      <c r="K1099" t="s">
        <v>11822</v>
      </c>
      <c r="L1099" t="str">
        <f t="shared" si="68"/>
        <v>No</v>
      </c>
      <c r="M1099">
        <v>2</v>
      </c>
      <c r="N1099" t="str" cm="1">
        <f t="array" ref="N1099">_xlfn.IFS(M1099&lt;=2,"Small",M1099&lt;=5,"Medium",M1099&gt;5,"Large")</f>
        <v>Small</v>
      </c>
      <c r="O1099" s="50">
        <v>70</v>
      </c>
      <c r="P1099" s="67">
        <f t="shared" si="69"/>
        <v>0.03</v>
      </c>
      <c r="Q1099" s="52">
        <v>4</v>
      </c>
      <c r="R1099" s="52" t="str" cm="1">
        <f t="array" ref="R1099">_xlfn.IFS(ROUND(Q1099,0)=5,"Excellent",ROUND(Q1099,0)=4,"Good",ROUND(Q1099,0)=3,"Ok",ROUND(Q1099,0)&lt;3,"Bad")</f>
        <v>Good</v>
      </c>
      <c r="S1099">
        <v>4</v>
      </c>
      <c r="T1099" t="str">
        <f t="shared" si="70"/>
        <v>No</v>
      </c>
      <c r="U1099" s="65">
        <v>42139</v>
      </c>
      <c r="V1099" s="65">
        <v>42925</v>
      </c>
      <c r="W1099">
        <v>364</v>
      </c>
      <c r="X1099" t="str">
        <f t="shared" si="71"/>
        <v>Active</v>
      </c>
      <c r="Y1099" t="s">
        <v>15615</v>
      </c>
    </row>
    <row r="1100" spans="1:25" x14ac:dyDescent="0.25">
      <c r="A1100">
        <v>1099</v>
      </c>
      <c r="B1100" t="s">
        <v>15476</v>
      </c>
      <c r="C1100">
        <v>2008</v>
      </c>
      <c r="D1100" t="str">
        <f>VLOOKUP($C1100,Hosts!$A:$O,10,0)</f>
        <v>New York</v>
      </c>
      <c r="E1100" s="67">
        <f>INDEX(Hosts!$A:$O,MATCH(Places!$C1100,Hosts!$A:$A,0),MATCH(Places!E$1,Hosts!$1:$1,0))</f>
        <v>0.67</v>
      </c>
      <c r="F1100" s="67">
        <f>INDEX(Hosts!$A:$O,MATCH(Places!$C1100,Hosts!$A:$A,0),MATCH(Places!F$1,Hosts!$1:$1,0))</f>
        <v>0.69</v>
      </c>
      <c r="G1100" s="67" t="str">
        <f>INDEX(Hosts!$A:$O,MATCH(Places!$C1100,Hosts!$A:$A,0),MATCH(Places!G$1,Hosts!$1:$1,0))</f>
        <v>Yes</v>
      </c>
      <c r="H1100">
        <v>16</v>
      </c>
      <c r="I1100" t="str">
        <f>VLOOKUP($H1100,Neighborhoods!$A:$C,2,0)</f>
        <v>Manhattan</v>
      </c>
      <c r="J1100" t="str">
        <f>VLOOKUP($H1100,Neighborhoods!$A:$C,3,0)</f>
        <v>Harlem</v>
      </c>
      <c r="K1100" t="s">
        <v>1</v>
      </c>
      <c r="L1100" t="str">
        <f t="shared" si="68"/>
        <v>Yes</v>
      </c>
      <c r="M1100">
        <v>2</v>
      </c>
      <c r="N1100" t="str" cm="1">
        <f t="array" ref="N1100">_xlfn.IFS(M1100&lt;=2,"Small",M1100&lt;=5,"Medium",M1100&gt;5,"Large")</f>
        <v>Small</v>
      </c>
      <c r="O1100" s="50">
        <v>100</v>
      </c>
      <c r="P1100" s="67">
        <f t="shared" si="69"/>
        <v>0.03</v>
      </c>
      <c r="Q1100" s="52">
        <v>5</v>
      </c>
      <c r="R1100" s="52" t="str" cm="1">
        <f t="array" ref="R1100">_xlfn.IFS(ROUND(Q1100,0)=5,"Excellent",ROUND(Q1100,0)=4,"Good",ROUND(Q1100,0)=3,"Ok",ROUND(Q1100,0)&lt;3,"Bad")</f>
        <v>Excellent</v>
      </c>
      <c r="S1100">
        <v>16</v>
      </c>
      <c r="T1100" t="str">
        <f t="shared" si="70"/>
        <v>No</v>
      </c>
      <c r="U1100" s="65">
        <v>42086</v>
      </c>
      <c r="V1100" s="65">
        <v>43809</v>
      </c>
      <c r="W1100">
        <v>365</v>
      </c>
      <c r="X1100" t="str">
        <f t="shared" si="71"/>
        <v>Active</v>
      </c>
      <c r="Y1100" t="s">
        <v>15615</v>
      </c>
    </row>
    <row r="1101" spans="1:25" x14ac:dyDescent="0.25">
      <c r="A1101">
        <v>1100</v>
      </c>
      <c r="B1101" t="s">
        <v>15555</v>
      </c>
      <c r="C1101">
        <v>472</v>
      </c>
      <c r="D1101" t="str">
        <f>VLOOKUP($C1101,Hosts!$A:$O,10,0)</f>
        <v>New York</v>
      </c>
      <c r="E1101" s="67">
        <f>INDEX(Hosts!$A:$O,MATCH(Places!$C1101,Hosts!$A:$A,0),MATCH(Places!E$1,Hosts!$1:$1,0))</f>
        <v>1</v>
      </c>
      <c r="F1101" s="67">
        <f>INDEX(Hosts!$A:$O,MATCH(Places!$C1101,Hosts!$A:$A,0),MATCH(Places!F$1,Hosts!$1:$1,0))</f>
        <v>0.6</v>
      </c>
      <c r="G1101" s="67" t="str">
        <f>INDEX(Hosts!$A:$O,MATCH(Places!$C1101,Hosts!$A:$A,0),MATCH(Places!G$1,Hosts!$1:$1,0))</f>
        <v>Yes</v>
      </c>
      <c r="H1101">
        <v>14</v>
      </c>
      <c r="I1101" t="str">
        <f>VLOOKUP($H1101,Neighborhoods!$A:$C,2,0)</f>
        <v>Manhattan</v>
      </c>
      <c r="J1101" t="str">
        <f>VLOOKUP($H1101,Neighborhoods!$A:$C,3,0)</f>
        <v>East Harlem</v>
      </c>
      <c r="K1101" t="s">
        <v>1</v>
      </c>
      <c r="L1101" t="str">
        <f t="shared" si="68"/>
        <v>Yes</v>
      </c>
      <c r="M1101">
        <v>1</v>
      </c>
      <c r="N1101" t="str" cm="1">
        <f t="array" ref="N1101">_xlfn.IFS(M1101&lt;=2,"Small",M1101&lt;=5,"Medium",M1101&gt;5,"Large")</f>
        <v>Small</v>
      </c>
      <c r="O1101" s="50">
        <v>74</v>
      </c>
      <c r="P1101" s="67">
        <f t="shared" si="69"/>
        <v>0.03</v>
      </c>
      <c r="Q1101" s="52">
        <v>4.92</v>
      </c>
      <c r="R1101" s="52" t="str" cm="1">
        <f t="array" ref="R1101">_xlfn.IFS(ROUND(Q1101,0)=5,"Excellent",ROUND(Q1101,0)=4,"Good",ROUND(Q1101,0)=3,"Ok",ROUND(Q1101,0)&lt;3,"Bad")</f>
        <v>Excellent</v>
      </c>
      <c r="S1101">
        <v>99</v>
      </c>
      <c r="T1101" t="str">
        <f t="shared" si="70"/>
        <v>No</v>
      </c>
      <c r="U1101" s="65">
        <v>42353</v>
      </c>
      <c r="V1101" s="65">
        <v>43877</v>
      </c>
      <c r="W1101">
        <v>210</v>
      </c>
      <c r="X1101" t="str">
        <f t="shared" si="71"/>
        <v>Active</v>
      </c>
      <c r="Y1101" t="s">
        <v>15615</v>
      </c>
    </row>
    <row r="1102" spans="1:25" x14ac:dyDescent="0.25">
      <c r="A1102">
        <v>1101</v>
      </c>
      <c r="B1102" t="s">
        <v>822</v>
      </c>
      <c r="C1102">
        <v>2066</v>
      </c>
      <c r="D1102" t="str">
        <f>VLOOKUP($C1102,Hosts!$A:$O,10,0)</f>
        <v>New York</v>
      </c>
      <c r="E1102" s="67">
        <f>INDEX(Hosts!$A:$O,MATCH(Places!$C1102,Hosts!$A:$A,0),MATCH(Places!E$1,Hosts!$1:$1,0))</f>
        <v>1</v>
      </c>
      <c r="F1102" s="67">
        <f>INDEX(Hosts!$A:$O,MATCH(Places!$C1102,Hosts!$A:$A,0),MATCH(Places!F$1,Hosts!$1:$1,0))</f>
        <v>0.94</v>
      </c>
      <c r="G1102" s="67" t="str">
        <f>INDEX(Hosts!$A:$O,MATCH(Places!$C1102,Hosts!$A:$A,0),MATCH(Places!G$1,Hosts!$1:$1,0))</f>
        <v>No</v>
      </c>
      <c r="H1102">
        <v>7</v>
      </c>
      <c r="I1102" t="str">
        <f>VLOOKUP($H1102,Neighborhoods!$A:$C,2,0)</f>
        <v>Brooklyn</v>
      </c>
      <c r="J1102" t="str">
        <f>VLOOKUP($H1102,Neighborhoods!$A:$C,3,0)</f>
        <v>Bedford-Stuyvesant</v>
      </c>
      <c r="K1102" t="s">
        <v>11822</v>
      </c>
      <c r="L1102" t="str">
        <f t="shared" si="68"/>
        <v>No</v>
      </c>
      <c r="M1102">
        <v>7</v>
      </c>
      <c r="N1102" t="str" cm="1">
        <f t="array" ref="N1102">_xlfn.IFS(M1102&lt;=2,"Small",M1102&lt;=5,"Medium",M1102&gt;5,"Large")</f>
        <v>Large</v>
      </c>
      <c r="O1102" s="50">
        <v>175</v>
      </c>
      <c r="P1102" s="67">
        <f t="shared" si="69"/>
        <v>0.03</v>
      </c>
      <c r="Q1102" s="52">
        <v>4.8099999999999996</v>
      </c>
      <c r="R1102" s="52" t="str" cm="1">
        <f t="array" ref="R1102">_xlfn.IFS(ROUND(Q1102,0)=5,"Excellent",ROUND(Q1102,0)=4,"Good",ROUND(Q1102,0)=3,"Ok",ROUND(Q1102,0)&lt;3,"Bad")</f>
        <v>Excellent</v>
      </c>
      <c r="S1102">
        <v>242</v>
      </c>
      <c r="T1102" t="str">
        <f t="shared" si="70"/>
        <v>Yes</v>
      </c>
      <c r="U1102" s="65">
        <v>42003</v>
      </c>
      <c r="V1102" s="65">
        <v>43904</v>
      </c>
      <c r="W1102">
        <v>308</v>
      </c>
      <c r="X1102" t="str">
        <f t="shared" si="71"/>
        <v>Active</v>
      </c>
      <c r="Y1102" t="s">
        <v>15615</v>
      </c>
    </row>
    <row r="1103" spans="1:25" x14ac:dyDescent="0.25">
      <c r="A1103">
        <v>1102</v>
      </c>
      <c r="B1103" t="s">
        <v>15480</v>
      </c>
      <c r="C1103">
        <v>59</v>
      </c>
      <c r="D1103" t="str">
        <f>VLOOKUP($C1103,Hosts!$A:$O,10,0)</f>
        <v>New York</v>
      </c>
      <c r="E1103" s="67">
        <f>INDEX(Hosts!$A:$O,MATCH(Places!$C1103,Hosts!$A:$A,0),MATCH(Places!E$1,Hosts!$1:$1,0))</f>
        <v>1</v>
      </c>
      <c r="F1103" s="67">
        <f>INDEX(Hosts!$A:$O,MATCH(Places!$C1103,Hosts!$A:$A,0),MATCH(Places!F$1,Hosts!$1:$1,0))</f>
        <v>1</v>
      </c>
      <c r="G1103" s="67" t="str">
        <f>INDEX(Hosts!$A:$O,MATCH(Places!$C1103,Hosts!$A:$A,0),MATCH(Places!G$1,Hosts!$1:$1,0))</f>
        <v>No</v>
      </c>
      <c r="H1103">
        <v>12</v>
      </c>
      <c r="I1103" t="str">
        <f>VLOOKUP($H1103,Neighborhoods!$A:$C,2,0)</f>
        <v>Brooklyn</v>
      </c>
      <c r="J1103" t="str">
        <f>VLOOKUP($H1103,Neighborhoods!$A:$C,3,0)</f>
        <v>Williamsburg</v>
      </c>
      <c r="K1103" t="s">
        <v>11822</v>
      </c>
      <c r="L1103" t="str">
        <f t="shared" si="68"/>
        <v>No</v>
      </c>
      <c r="M1103">
        <v>3</v>
      </c>
      <c r="N1103" t="str" cm="1">
        <f t="array" ref="N1103">_xlfn.IFS(M1103&lt;=2,"Small",M1103&lt;=5,"Medium",M1103&gt;5,"Large")</f>
        <v>Medium</v>
      </c>
      <c r="O1103" s="50">
        <v>200</v>
      </c>
      <c r="P1103" s="67">
        <f t="shared" si="69"/>
        <v>0.04</v>
      </c>
      <c r="Q1103" s="52">
        <v>4.67</v>
      </c>
      <c r="R1103" s="52" t="str" cm="1">
        <f t="array" ref="R1103">_xlfn.IFS(ROUND(Q1103,0)=5,"Excellent",ROUND(Q1103,0)=4,"Good",ROUND(Q1103,0)=3,"Ok",ROUND(Q1103,0)&lt;3,"Bad")</f>
        <v>Excellent</v>
      </c>
      <c r="S1103">
        <v>12</v>
      </c>
      <c r="T1103" t="str">
        <f t="shared" si="70"/>
        <v>No</v>
      </c>
      <c r="U1103" s="65">
        <v>42145</v>
      </c>
      <c r="V1103" s="65">
        <v>44037</v>
      </c>
      <c r="W1103">
        <v>28</v>
      </c>
      <c r="X1103" t="str">
        <f t="shared" si="71"/>
        <v>Active</v>
      </c>
      <c r="Y1103" t="s">
        <v>15615</v>
      </c>
    </row>
    <row r="1104" spans="1:25" x14ac:dyDescent="0.25">
      <c r="A1104">
        <v>1103</v>
      </c>
      <c r="B1104" t="s">
        <v>823</v>
      </c>
      <c r="C1104">
        <v>2068</v>
      </c>
      <c r="D1104" t="str">
        <f>VLOOKUP($C1104,Hosts!$A:$O,10,0)</f>
        <v>New York</v>
      </c>
      <c r="E1104" s="67">
        <f>INDEX(Hosts!$A:$O,MATCH(Places!$C1104,Hosts!$A:$A,0),MATCH(Places!E$1,Hosts!$1:$1,0))</f>
        <v>1</v>
      </c>
      <c r="F1104" s="67">
        <f>INDEX(Hosts!$A:$O,MATCH(Places!$C1104,Hosts!$A:$A,0),MATCH(Places!F$1,Hosts!$1:$1,0))</f>
        <v>0.97</v>
      </c>
      <c r="G1104" s="67" t="str">
        <f>INDEX(Hosts!$A:$O,MATCH(Places!$C1104,Hosts!$A:$A,0),MATCH(Places!G$1,Hosts!$1:$1,0))</f>
        <v>No</v>
      </c>
      <c r="H1104">
        <v>21</v>
      </c>
      <c r="I1104" t="str">
        <f>VLOOKUP($H1104,Neighborhoods!$A:$C,2,0)</f>
        <v>Queens</v>
      </c>
      <c r="J1104" t="str">
        <f>VLOOKUP($H1104,Neighborhoods!$A:$C,3,0)</f>
        <v>Astoria</v>
      </c>
      <c r="K1104" t="s">
        <v>11822</v>
      </c>
      <c r="L1104" t="str">
        <f t="shared" si="68"/>
        <v>No</v>
      </c>
      <c r="M1104">
        <v>2</v>
      </c>
      <c r="N1104" t="str" cm="1">
        <f t="array" ref="N1104">_xlfn.IFS(M1104&lt;=2,"Small",M1104&lt;=5,"Medium",M1104&gt;5,"Large")</f>
        <v>Small</v>
      </c>
      <c r="O1104" s="50">
        <v>79</v>
      </c>
      <c r="P1104" s="67">
        <f t="shared" si="69"/>
        <v>0.03</v>
      </c>
      <c r="Q1104" s="52">
        <v>4.8</v>
      </c>
      <c r="R1104" s="52" t="str" cm="1">
        <f t="array" ref="R1104">_xlfn.IFS(ROUND(Q1104,0)=5,"Excellent",ROUND(Q1104,0)=4,"Good",ROUND(Q1104,0)=3,"Ok",ROUND(Q1104,0)&lt;3,"Bad")</f>
        <v>Excellent</v>
      </c>
      <c r="S1104">
        <v>41</v>
      </c>
      <c r="T1104" t="str">
        <f t="shared" si="70"/>
        <v>No</v>
      </c>
      <c r="U1104" s="65">
        <v>42119</v>
      </c>
      <c r="V1104" s="65">
        <v>43789</v>
      </c>
      <c r="W1104">
        <v>342</v>
      </c>
      <c r="X1104" t="str">
        <f t="shared" si="71"/>
        <v>Active</v>
      </c>
      <c r="Y1104" t="s">
        <v>15615</v>
      </c>
    </row>
    <row r="1105" spans="1:25" x14ac:dyDescent="0.25">
      <c r="A1105">
        <v>1104</v>
      </c>
      <c r="B1105" t="s">
        <v>824</v>
      </c>
      <c r="C1105">
        <v>522</v>
      </c>
      <c r="D1105" t="str">
        <f>VLOOKUP($C1105,Hosts!$A:$O,10,0)</f>
        <v>New York</v>
      </c>
      <c r="E1105" s="67">
        <f>INDEX(Hosts!$A:$O,MATCH(Places!$C1105,Hosts!$A:$A,0),MATCH(Places!E$1,Hosts!$1:$1,0))</f>
        <v>0.7</v>
      </c>
      <c r="F1105" s="67">
        <f>INDEX(Hosts!$A:$O,MATCH(Places!$C1105,Hosts!$A:$A,0),MATCH(Places!F$1,Hosts!$1:$1,0))</f>
        <v>0.56000000000000005</v>
      </c>
      <c r="G1105" s="67" t="str">
        <f>INDEX(Hosts!$A:$O,MATCH(Places!$C1105,Hosts!$A:$A,0),MATCH(Places!G$1,Hosts!$1:$1,0))</f>
        <v>No</v>
      </c>
      <c r="H1105">
        <v>24</v>
      </c>
      <c r="I1105" t="str">
        <f>VLOOKUP($H1105,Neighborhoods!$A:$C,2,0)</f>
        <v>Queens</v>
      </c>
      <c r="J1105" t="str">
        <f>VLOOKUP($H1105,Neighborhoods!$A:$C,3,0)</f>
        <v>Long Island City</v>
      </c>
      <c r="K1105" t="s">
        <v>1</v>
      </c>
      <c r="L1105" t="str">
        <f t="shared" si="68"/>
        <v>Yes</v>
      </c>
      <c r="M1105">
        <v>3</v>
      </c>
      <c r="N1105" t="str" cm="1">
        <f t="array" ref="N1105">_xlfn.IFS(M1105&lt;=2,"Small",M1105&lt;=5,"Medium",M1105&gt;5,"Large")</f>
        <v>Medium</v>
      </c>
      <c r="O1105" s="50">
        <v>85</v>
      </c>
      <c r="P1105" s="67">
        <f t="shared" si="69"/>
        <v>0.03</v>
      </c>
      <c r="Q1105" s="52">
        <v>4.6399999999999997</v>
      </c>
      <c r="R1105" s="52" t="str" cm="1">
        <f t="array" ref="R1105">_xlfn.IFS(ROUND(Q1105,0)=5,"Excellent",ROUND(Q1105,0)=4,"Good",ROUND(Q1105,0)=3,"Ok",ROUND(Q1105,0)&lt;3,"Bad")</f>
        <v>Excellent</v>
      </c>
      <c r="S1105">
        <v>160</v>
      </c>
      <c r="T1105" t="str">
        <f t="shared" si="70"/>
        <v>No</v>
      </c>
      <c r="U1105" s="65">
        <v>42126</v>
      </c>
      <c r="V1105" s="65">
        <v>44022</v>
      </c>
      <c r="W1105">
        <v>365</v>
      </c>
      <c r="X1105" t="str">
        <f t="shared" si="71"/>
        <v>Active</v>
      </c>
      <c r="Y1105" t="s">
        <v>15615</v>
      </c>
    </row>
    <row r="1106" spans="1:25" x14ac:dyDescent="0.25">
      <c r="A1106">
        <v>1105</v>
      </c>
      <c r="B1106" t="s">
        <v>14945</v>
      </c>
      <c r="C1106">
        <v>2070</v>
      </c>
      <c r="D1106" t="str">
        <f>VLOOKUP($C1106,Hosts!$A:$O,10,0)</f>
        <v>New York</v>
      </c>
      <c r="E1106" s="67">
        <f>INDEX(Hosts!$A:$O,MATCH(Places!$C1106,Hosts!$A:$A,0),MATCH(Places!E$1,Hosts!$1:$1,0))</f>
        <v>1</v>
      </c>
      <c r="F1106" s="67">
        <f>INDEX(Hosts!$A:$O,MATCH(Places!$C1106,Hosts!$A:$A,0),MATCH(Places!F$1,Hosts!$1:$1,0))</f>
        <v>0.67</v>
      </c>
      <c r="G1106" s="67" t="str">
        <f>INDEX(Hosts!$A:$O,MATCH(Places!$C1106,Hosts!$A:$A,0),MATCH(Places!G$1,Hosts!$1:$1,0))</f>
        <v>Yes</v>
      </c>
      <c r="H1106">
        <v>16</v>
      </c>
      <c r="I1106" t="str">
        <f>VLOOKUP($H1106,Neighborhoods!$A:$C,2,0)</f>
        <v>Manhattan</v>
      </c>
      <c r="J1106" t="str">
        <f>VLOOKUP($H1106,Neighborhoods!$A:$C,3,0)</f>
        <v>Harlem</v>
      </c>
      <c r="K1106" t="s">
        <v>11822</v>
      </c>
      <c r="L1106" t="str">
        <f t="shared" si="68"/>
        <v>No</v>
      </c>
      <c r="M1106">
        <v>4</v>
      </c>
      <c r="N1106" t="str" cm="1">
        <f t="array" ref="N1106">_xlfn.IFS(M1106&lt;=2,"Small",M1106&lt;=5,"Medium",M1106&gt;5,"Large")</f>
        <v>Medium</v>
      </c>
      <c r="O1106" s="50">
        <v>119</v>
      </c>
      <c r="P1106" s="67">
        <f t="shared" si="69"/>
        <v>0.03</v>
      </c>
      <c r="Q1106" s="52">
        <v>4.75</v>
      </c>
      <c r="R1106" s="52" t="str" cm="1">
        <f t="array" ref="R1106">_xlfn.IFS(ROUND(Q1106,0)=5,"Excellent",ROUND(Q1106,0)=4,"Good",ROUND(Q1106,0)=3,"Ok",ROUND(Q1106,0)&lt;3,"Bad")</f>
        <v>Excellent</v>
      </c>
      <c r="S1106">
        <v>4</v>
      </c>
      <c r="T1106" t="str">
        <f t="shared" si="70"/>
        <v>No</v>
      </c>
      <c r="U1106" s="65">
        <v>42001</v>
      </c>
      <c r="V1106" s="65">
        <v>43738</v>
      </c>
      <c r="W1106">
        <v>9</v>
      </c>
      <c r="X1106" t="str">
        <f t="shared" si="71"/>
        <v>Active</v>
      </c>
      <c r="Y1106" t="s">
        <v>15615</v>
      </c>
    </row>
    <row r="1107" spans="1:25" x14ac:dyDescent="0.25">
      <c r="A1107">
        <v>1106</v>
      </c>
      <c r="B1107" t="s">
        <v>825</v>
      </c>
      <c r="C1107">
        <v>2073</v>
      </c>
      <c r="D1107" t="str">
        <f>VLOOKUP($C1107,Hosts!$A:$O,10,0)</f>
        <v>New York</v>
      </c>
      <c r="E1107" s="67">
        <f>INDEX(Hosts!$A:$O,MATCH(Places!$C1107,Hosts!$A:$A,0),MATCH(Places!E$1,Hosts!$1:$1,0))</f>
        <v>0.93</v>
      </c>
      <c r="F1107" s="67">
        <f>INDEX(Hosts!$A:$O,MATCH(Places!$C1107,Hosts!$A:$A,0),MATCH(Places!F$1,Hosts!$1:$1,0))</f>
        <v>1</v>
      </c>
      <c r="G1107" s="67" t="str">
        <f>INDEX(Hosts!$A:$O,MATCH(Places!$C1107,Hosts!$A:$A,0),MATCH(Places!G$1,Hosts!$1:$1,0))</f>
        <v>Yes</v>
      </c>
      <c r="H1107">
        <v>20</v>
      </c>
      <c r="I1107" t="str">
        <f>VLOOKUP($H1107,Neighborhoods!$A:$C,2,0)</f>
        <v>Manhattan</v>
      </c>
      <c r="J1107" t="str">
        <f>VLOOKUP($H1107,Neighborhoods!$A:$C,3,0)</f>
        <v>Upper West Side</v>
      </c>
      <c r="K1107" t="s">
        <v>11822</v>
      </c>
      <c r="L1107" t="str">
        <f t="shared" si="68"/>
        <v>No</v>
      </c>
      <c r="M1107">
        <v>4</v>
      </c>
      <c r="N1107" t="str" cm="1">
        <f t="array" ref="N1107">_xlfn.IFS(M1107&lt;=2,"Small",M1107&lt;=5,"Medium",M1107&gt;5,"Large")</f>
        <v>Medium</v>
      </c>
      <c r="O1107" s="50">
        <v>270</v>
      </c>
      <c r="P1107" s="67">
        <f t="shared" si="69"/>
        <v>0.04</v>
      </c>
      <c r="Q1107" s="52">
        <v>4.6900000000000004</v>
      </c>
      <c r="R1107" s="52" t="str" cm="1">
        <f t="array" ref="R1107">_xlfn.IFS(ROUND(Q1107,0)=5,"Excellent",ROUND(Q1107,0)=4,"Good",ROUND(Q1107,0)=3,"Ok",ROUND(Q1107,0)&lt;3,"Bad")</f>
        <v>Excellent</v>
      </c>
      <c r="S1107">
        <v>16</v>
      </c>
      <c r="T1107" t="str">
        <f t="shared" si="70"/>
        <v>No</v>
      </c>
      <c r="U1107" s="65">
        <v>42070</v>
      </c>
      <c r="V1107" s="65">
        <v>43819</v>
      </c>
      <c r="W1107">
        <v>365</v>
      </c>
      <c r="X1107" t="str">
        <f t="shared" si="71"/>
        <v>Active</v>
      </c>
      <c r="Y1107" t="s">
        <v>15616</v>
      </c>
    </row>
    <row r="1108" spans="1:25" x14ac:dyDescent="0.25">
      <c r="A1108">
        <v>1107</v>
      </c>
      <c r="B1108" t="s">
        <v>826</v>
      </c>
      <c r="C1108">
        <v>2073</v>
      </c>
      <c r="D1108" t="str">
        <f>VLOOKUP($C1108,Hosts!$A:$O,10,0)</f>
        <v>New York</v>
      </c>
      <c r="E1108" s="67">
        <f>INDEX(Hosts!$A:$O,MATCH(Places!$C1108,Hosts!$A:$A,0),MATCH(Places!E$1,Hosts!$1:$1,0))</f>
        <v>0.93</v>
      </c>
      <c r="F1108" s="67">
        <f>INDEX(Hosts!$A:$O,MATCH(Places!$C1108,Hosts!$A:$A,0),MATCH(Places!F$1,Hosts!$1:$1,0))</f>
        <v>1</v>
      </c>
      <c r="G1108" s="67" t="str">
        <f>INDEX(Hosts!$A:$O,MATCH(Places!$C1108,Hosts!$A:$A,0),MATCH(Places!G$1,Hosts!$1:$1,0))</f>
        <v>Yes</v>
      </c>
      <c r="H1108">
        <v>20</v>
      </c>
      <c r="I1108" t="str">
        <f>VLOOKUP($H1108,Neighborhoods!$A:$C,2,0)</f>
        <v>Manhattan</v>
      </c>
      <c r="J1108" t="str">
        <f>VLOOKUP($H1108,Neighborhoods!$A:$C,3,0)</f>
        <v>Upper West Side</v>
      </c>
      <c r="K1108" t="s">
        <v>11822</v>
      </c>
      <c r="L1108" t="str">
        <f t="shared" si="68"/>
        <v>No</v>
      </c>
      <c r="M1108">
        <v>3</v>
      </c>
      <c r="N1108" t="str" cm="1">
        <f t="array" ref="N1108">_xlfn.IFS(M1108&lt;=2,"Small",M1108&lt;=5,"Medium",M1108&gt;5,"Large")</f>
        <v>Medium</v>
      </c>
      <c r="O1108" s="50">
        <v>140</v>
      </c>
      <c r="P1108" s="67">
        <f t="shared" si="69"/>
        <v>0.03</v>
      </c>
      <c r="Q1108" s="52">
        <v>4.83</v>
      </c>
      <c r="R1108" s="52" t="str" cm="1">
        <f t="array" ref="R1108">_xlfn.IFS(ROUND(Q1108,0)=5,"Excellent",ROUND(Q1108,0)=4,"Good",ROUND(Q1108,0)=3,"Ok",ROUND(Q1108,0)&lt;3,"Bad")</f>
        <v>Excellent</v>
      </c>
      <c r="S1108">
        <v>12</v>
      </c>
      <c r="T1108" t="str">
        <f t="shared" si="70"/>
        <v>No</v>
      </c>
      <c r="U1108" s="65">
        <v>42112</v>
      </c>
      <c r="V1108" s="65">
        <v>43573</v>
      </c>
      <c r="W1108">
        <v>351</v>
      </c>
      <c r="X1108" t="str">
        <f t="shared" si="71"/>
        <v>Active</v>
      </c>
      <c r="Y1108" t="s">
        <v>15616</v>
      </c>
    </row>
    <row r="1109" spans="1:25" x14ac:dyDescent="0.25">
      <c r="A1109">
        <v>1108</v>
      </c>
      <c r="B1109" t="s">
        <v>827</v>
      </c>
      <c r="C1109">
        <v>2073</v>
      </c>
      <c r="D1109" t="str">
        <f>VLOOKUP($C1109,Hosts!$A:$O,10,0)</f>
        <v>New York</v>
      </c>
      <c r="E1109" s="67">
        <f>INDEX(Hosts!$A:$O,MATCH(Places!$C1109,Hosts!$A:$A,0),MATCH(Places!E$1,Hosts!$1:$1,0))</f>
        <v>0.93</v>
      </c>
      <c r="F1109" s="67">
        <f>INDEX(Hosts!$A:$O,MATCH(Places!$C1109,Hosts!$A:$A,0),MATCH(Places!F$1,Hosts!$1:$1,0))</f>
        <v>1</v>
      </c>
      <c r="G1109" s="67" t="str">
        <f>INDEX(Hosts!$A:$O,MATCH(Places!$C1109,Hosts!$A:$A,0),MATCH(Places!G$1,Hosts!$1:$1,0))</f>
        <v>Yes</v>
      </c>
      <c r="H1109">
        <v>20</v>
      </c>
      <c r="I1109" t="str">
        <f>VLOOKUP($H1109,Neighborhoods!$A:$C,2,0)</f>
        <v>Manhattan</v>
      </c>
      <c r="J1109" t="str">
        <f>VLOOKUP($H1109,Neighborhoods!$A:$C,3,0)</f>
        <v>Upper West Side</v>
      </c>
      <c r="K1109" t="s">
        <v>11822</v>
      </c>
      <c r="L1109" t="str">
        <f t="shared" si="68"/>
        <v>No</v>
      </c>
      <c r="M1109">
        <v>5</v>
      </c>
      <c r="N1109" t="str" cm="1">
        <f t="array" ref="N1109">_xlfn.IFS(M1109&lt;=2,"Small",M1109&lt;=5,"Medium",M1109&gt;5,"Large")</f>
        <v>Medium</v>
      </c>
      <c r="O1109" s="50">
        <v>250</v>
      </c>
      <c r="P1109" s="67">
        <f t="shared" si="69"/>
        <v>0.04</v>
      </c>
      <c r="Q1109" s="52">
        <v>4.8499999999999996</v>
      </c>
      <c r="R1109" s="52" t="str" cm="1">
        <f t="array" ref="R1109">_xlfn.IFS(ROUND(Q1109,0)=5,"Excellent",ROUND(Q1109,0)=4,"Good",ROUND(Q1109,0)=3,"Ok",ROUND(Q1109,0)&lt;3,"Bad")</f>
        <v>Excellent</v>
      </c>
      <c r="S1109">
        <v>20</v>
      </c>
      <c r="T1109" t="str">
        <f t="shared" si="70"/>
        <v>No</v>
      </c>
      <c r="U1109" s="65">
        <v>42062</v>
      </c>
      <c r="V1109" s="65">
        <v>43461</v>
      </c>
      <c r="W1109">
        <v>365</v>
      </c>
      <c r="X1109" t="str">
        <f t="shared" si="71"/>
        <v>Active</v>
      </c>
      <c r="Y1109" t="s">
        <v>15616</v>
      </c>
    </row>
    <row r="1110" spans="1:25" x14ac:dyDescent="0.25">
      <c r="A1110">
        <v>1109</v>
      </c>
      <c r="B1110" t="s">
        <v>828</v>
      </c>
      <c r="C1110">
        <v>181</v>
      </c>
      <c r="D1110" t="str">
        <f>VLOOKUP($C1110,Hosts!$A:$O,10,0)</f>
        <v>New York</v>
      </c>
      <c r="E1110" s="67">
        <f>INDEX(Hosts!$A:$O,MATCH(Places!$C1110,Hosts!$A:$A,0),MATCH(Places!E$1,Hosts!$1:$1,0))</f>
        <v>1</v>
      </c>
      <c r="F1110" s="67">
        <f>INDEX(Hosts!$A:$O,MATCH(Places!$C1110,Hosts!$A:$A,0),MATCH(Places!F$1,Hosts!$1:$1,0))</f>
        <v>0.62</v>
      </c>
      <c r="G1110" s="67" t="str">
        <f>INDEX(Hosts!$A:$O,MATCH(Places!$C1110,Hosts!$A:$A,0),MATCH(Places!G$1,Hosts!$1:$1,0))</f>
        <v>No</v>
      </c>
      <c r="H1110">
        <v>7</v>
      </c>
      <c r="I1110" t="str">
        <f>VLOOKUP($H1110,Neighborhoods!$A:$C,2,0)</f>
        <v>Brooklyn</v>
      </c>
      <c r="J1110" t="str">
        <f>VLOOKUP($H1110,Neighborhoods!$A:$C,3,0)</f>
        <v>Bedford-Stuyvesant</v>
      </c>
      <c r="K1110" t="s">
        <v>1</v>
      </c>
      <c r="L1110" t="str">
        <f t="shared" si="68"/>
        <v>Yes</v>
      </c>
      <c r="M1110">
        <v>2</v>
      </c>
      <c r="N1110" t="str" cm="1">
        <f t="array" ref="N1110">_xlfn.IFS(M1110&lt;=2,"Small",M1110&lt;=5,"Medium",M1110&gt;5,"Large")</f>
        <v>Small</v>
      </c>
      <c r="O1110" s="50">
        <v>45</v>
      </c>
      <c r="P1110" s="67">
        <f t="shared" si="69"/>
        <v>0.03</v>
      </c>
      <c r="Q1110" s="52">
        <v>4.5999999999999996</v>
      </c>
      <c r="R1110" s="52" t="str" cm="1">
        <f t="array" ref="R1110">_xlfn.IFS(ROUND(Q1110,0)=5,"Excellent",ROUND(Q1110,0)=4,"Good",ROUND(Q1110,0)=3,"Ok",ROUND(Q1110,0)&lt;3,"Bad")</f>
        <v>Excellent</v>
      </c>
      <c r="S1110">
        <v>35</v>
      </c>
      <c r="T1110" t="str">
        <f t="shared" si="70"/>
        <v>No</v>
      </c>
      <c r="U1110" s="65">
        <v>42206</v>
      </c>
      <c r="V1110" s="65">
        <v>44013</v>
      </c>
      <c r="W1110">
        <v>330</v>
      </c>
      <c r="X1110" t="str">
        <f t="shared" si="71"/>
        <v>Active</v>
      </c>
      <c r="Y1110" t="s">
        <v>15615</v>
      </c>
    </row>
    <row r="1111" spans="1:25" x14ac:dyDescent="0.25">
      <c r="A1111">
        <v>1110</v>
      </c>
      <c r="B1111" t="s">
        <v>13585</v>
      </c>
      <c r="C1111">
        <v>1934</v>
      </c>
      <c r="D1111" t="str">
        <f>VLOOKUP($C1111,Hosts!$A:$O,10,0)</f>
        <v>New York</v>
      </c>
      <c r="E1111" s="67">
        <f>INDEX(Hosts!$A:$O,MATCH(Places!$C1111,Hosts!$A:$A,0),MATCH(Places!E$1,Hosts!$1:$1,0))</f>
        <v>1</v>
      </c>
      <c r="F1111" s="67">
        <f>INDEX(Hosts!$A:$O,MATCH(Places!$C1111,Hosts!$A:$A,0),MATCH(Places!F$1,Hosts!$1:$1,0))</f>
        <v>0.97</v>
      </c>
      <c r="G1111" s="67" t="str">
        <f>INDEX(Hosts!$A:$O,MATCH(Places!$C1111,Hosts!$A:$A,0),MATCH(Places!G$1,Hosts!$1:$1,0))</f>
        <v>Yes</v>
      </c>
      <c r="H1111">
        <v>17</v>
      </c>
      <c r="I1111" t="str">
        <f>VLOOKUP($H1111,Neighborhoods!$A:$C,2,0)</f>
        <v>Manhattan</v>
      </c>
      <c r="J1111" t="str">
        <f>VLOOKUP($H1111,Neighborhoods!$A:$C,3,0)</f>
        <v>Hell's Kitchen</v>
      </c>
      <c r="K1111" t="s">
        <v>1</v>
      </c>
      <c r="L1111" t="str">
        <f t="shared" si="68"/>
        <v>Yes</v>
      </c>
      <c r="M1111">
        <v>2</v>
      </c>
      <c r="N1111" t="str" cm="1">
        <f t="array" ref="N1111">_xlfn.IFS(M1111&lt;=2,"Small",M1111&lt;=5,"Medium",M1111&gt;5,"Large")</f>
        <v>Small</v>
      </c>
      <c r="O1111" s="50">
        <v>152</v>
      </c>
      <c r="P1111" s="67">
        <f t="shared" si="69"/>
        <v>0.03</v>
      </c>
      <c r="Q1111" s="52">
        <v>4.83</v>
      </c>
      <c r="R1111" s="52" t="str" cm="1">
        <f t="array" ref="R1111">_xlfn.IFS(ROUND(Q1111,0)=5,"Excellent",ROUND(Q1111,0)=4,"Good",ROUND(Q1111,0)=3,"Ok",ROUND(Q1111,0)&lt;3,"Bad")</f>
        <v>Excellent</v>
      </c>
      <c r="S1111">
        <v>348</v>
      </c>
      <c r="T1111" t="str">
        <f t="shared" si="70"/>
        <v>Yes</v>
      </c>
      <c r="U1111" s="65">
        <v>42006</v>
      </c>
      <c r="V1111" s="65">
        <v>43970</v>
      </c>
      <c r="W1111">
        <v>104</v>
      </c>
      <c r="X1111" t="str">
        <f t="shared" si="71"/>
        <v>Active</v>
      </c>
      <c r="Y1111" t="s">
        <v>15616</v>
      </c>
    </row>
    <row r="1112" spans="1:25" x14ac:dyDescent="0.25">
      <c r="A1112">
        <v>1111</v>
      </c>
      <c r="B1112" t="s">
        <v>829</v>
      </c>
      <c r="C1112">
        <v>1243</v>
      </c>
      <c r="D1112" t="str">
        <f>VLOOKUP($C1112,Hosts!$A:$O,10,0)</f>
        <v>New York</v>
      </c>
      <c r="E1112" s="67">
        <f>INDEX(Hosts!$A:$O,MATCH(Places!$C1112,Hosts!$A:$A,0),MATCH(Places!E$1,Hosts!$1:$1,0))</f>
        <v>1</v>
      </c>
      <c r="F1112" s="67">
        <f>INDEX(Hosts!$A:$O,MATCH(Places!$C1112,Hosts!$A:$A,0),MATCH(Places!F$1,Hosts!$1:$1,0))</f>
        <v>1</v>
      </c>
      <c r="G1112" s="67" t="str">
        <f>INDEX(Hosts!$A:$O,MATCH(Places!$C1112,Hosts!$A:$A,0),MATCH(Places!G$1,Hosts!$1:$1,0))</f>
        <v>Yes</v>
      </c>
      <c r="H1112">
        <v>14</v>
      </c>
      <c r="I1112" t="str">
        <f>VLOOKUP($H1112,Neighborhoods!$A:$C,2,0)</f>
        <v>Manhattan</v>
      </c>
      <c r="J1112" t="str">
        <f>VLOOKUP($H1112,Neighborhoods!$A:$C,3,0)</f>
        <v>East Harlem</v>
      </c>
      <c r="K1112" t="s">
        <v>1</v>
      </c>
      <c r="L1112" t="str">
        <f t="shared" si="68"/>
        <v>Yes</v>
      </c>
      <c r="M1112">
        <v>2</v>
      </c>
      <c r="N1112" t="str" cm="1">
        <f t="array" ref="N1112">_xlfn.IFS(M1112&lt;=2,"Small",M1112&lt;=5,"Medium",M1112&gt;5,"Large")</f>
        <v>Small</v>
      </c>
      <c r="O1112" s="50">
        <v>34</v>
      </c>
      <c r="P1112" s="67">
        <f t="shared" si="69"/>
        <v>0.03</v>
      </c>
      <c r="Q1112" s="52">
        <v>4.68</v>
      </c>
      <c r="R1112" s="52" t="str" cm="1">
        <f t="array" ref="R1112">_xlfn.IFS(ROUND(Q1112,0)=5,"Excellent",ROUND(Q1112,0)=4,"Good",ROUND(Q1112,0)=3,"Ok",ROUND(Q1112,0)&lt;3,"Bad")</f>
        <v>Excellent</v>
      </c>
      <c r="S1112">
        <v>37</v>
      </c>
      <c r="T1112" t="str">
        <f t="shared" si="70"/>
        <v>No</v>
      </c>
      <c r="U1112" s="65">
        <v>42150</v>
      </c>
      <c r="V1112" s="65">
        <v>44012</v>
      </c>
      <c r="W1112">
        <v>87</v>
      </c>
      <c r="X1112" t="str">
        <f t="shared" si="71"/>
        <v>Active</v>
      </c>
      <c r="Y1112" t="s">
        <v>15616</v>
      </c>
    </row>
    <row r="1113" spans="1:25" x14ac:dyDescent="0.25">
      <c r="A1113">
        <v>1112</v>
      </c>
      <c r="B1113" t="s">
        <v>830</v>
      </c>
      <c r="C1113">
        <v>337</v>
      </c>
      <c r="D1113" t="str">
        <f>VLOOKUP($C1113,Hosts!$A:$O,10,0)</f>
        <v>New York</v>
      </c>
      <c r="E1113" s="67">
        <f>INDEX(Hosts!$A:$O,MATCH(Places!$C1113,Hosts!$A:$A,0),MATCH(Places!E$1,Hosts!$1:$1,0))</f>
        <v>1</v>
      </c>
      <c r="F1113" s="67">
        <f>INDEX(Hosts!$A:$O,MATCH(Places!$C1113,Hosts!$A:$A,0),MATCH(Places!F$1,Hosts!$1:$1,0))</f>
        <v>0.62</v>
      </c>
      <c r="G1113" s="67" t="str">
        <f>INDEX(Hosts!$A:$O,MATCH(Places!$C1113,Hosts!$A:$A,0),MATCH(Places!G$1,Hosts!$1:$1,0))</f>
        <v>No</v>
      </c>
      <c r="H1113">
        <v>17</v>
      </c>
      <c r="I1113" t="str">
        <f>VLOOKUP($H1113,Neighborhoods!$A:$C,2,0)</f>
        <v>Manhattan</v>
      </c>
      <c r="J1113" t="str">
        <f>VLOOKUP($H1113,Neighborhoods!$A:$C,3,0)</f>
        <v>Hell's Kitchen</v>
      </c>
      <c r="K1113" t="s">
        <v>11822</v>
      </c>
      <c r="L1113" t="str">
        <f t="shared" si="68"/>
        <v>No</v>
      </c>
      <c r="M1113">
        <v>2</v>
      </c>
      <c r="N1113" t="str" cm="1">
        <f t="array" ref="N1113">_xlfn.IFS(M1113&lt;=2,"Small",M1113&lt;=5,"Medium",M1113&gt;5,"Large")</f>
        <v>Small</v>
      </c>
      <c r="O1113" s="50">
        <v>80</v>
      </c>
      <c r="P1113" s="67">
        <f t="shared" si="69"/>
        <v>0.03</v>
      </c>
      <c r="Q1113" s="52">
        <v>3.6</v>
      </c>
      <c r="R1113" s="52" t="str" cm="1">
        <f t="array" ref="R1113">_xlfn.IFS(ROUND(Q1113,0)=5,"Excellent",ROUND(Q1113,0)=4,"Good",ROUND(Q1113,0)=3,"Ok",ROUND(Q1113,0)&lt;3,"Bad")</f>
        <v>Good</v>
      </c>
      <c r="S1113">
        <v>5</v>
      </c>
      <c r="T1113" t="str">
        <f t="shared" si="70"/>
        <v>No</v>
      </c>
      <c r="U1113" s="65">
        <v>42644</v>
      </c>
      <c r="V1113" s="65">
        <v>42752</v>
      </c>
      <c r="W1113">
        <v>365</v>
      </c>
      <c r="X1113" t="str">
        <f t="shared" si="71"/>
        <v>Active</v>
      </c>
      <c r="Y1113" t="s">
        <v>15615</v>
      </c>
    </row>
    <row r="1114" spans="1:25" x14ac:dyDescent="0.25">
      <c r="A1114">
        <v>1113</v>
      </c>
      <c r="B1114" t="s">
        <v>831</v>
      </c>
      <c r="C1114">
        <v>1304</v>
      </c>
      <c r="D1114" t="str">
        <f>VLOOKUP($C1114,Hosts!$A:$O,10,0)</f>
        <v>New York</v>
      </c>
      <c r="E1114" s="67">
        <f>INDEX(Hosts!$A:$O,MATCH(Places!$C1114,Hosts!$A:$A,0),MATCH(Places!E$1,Hosts!$1:$1,0))</f>
        <v>0.97</v>
      </c>
      <c r="F1114" s="67">
        <f>INDEX(Hosts!$A:$O,MATCH(Places!$C1114,Hosts!$A:$A,0),MATCH(Places!F$1,Hosts!$1:$1,0))</f>
        <v>0.98</v>
      </c>
      <c r="G1114" s="67" t="str">
        <f>INDEX(Hosts!$A:$O,MATCH(Places!$C1114,Hosts!$A:$A,0),MATCH(Places!G$1,Hosts!$1:$1,0))</f>
        <v>Yes</v>
      </c>
      <c r="H1114">
        <v>16</v>
      </c>
      <c r="I1114" t="str">
        <f>VLOOKUP($H1114,Neighborhoods!$A:$C,2,0)</f>
        <v>Manhattan</v>
      </c>
      <c r="J1114" t="str">
        <f>VLOOKUP($H1114,Neighborhoods!$A:$C,3,0)</f>
        <v>Harlem</v>
      </c>
      <c r="K1114" t="s">
        <v>1</v>
      </c>
      <c r="L1114" t="str">
        <f t="shared" si="68"/>
        <v>Yes</v>
      </c>
      <c r="M1114">
        <v>1</v>
      </c>
      <c r="N1114" t="str" cm="1">
        <f t="array" ref="N1114">_xlfn.IFS(M1114&lt;=2,"Small",M1114&lt;=5,"Medium",M1114&gt;5,"Large")</f>
        <v>Small</v>
      </c>
      <c r="O1114" s="50">
        <v>60</v>
      </c>
      <c r="P1114" s="67">
        <f t="shared" si="69"/>
        <v>0.03</v>
      </c>
      <c r="Q1114" s="52">
        <v>4.91</v>
      </c>
      <c r="R1114" s="52" t="str" cm="1">
        <f t="array" ref="R1114">_xlfn.IFS(ROUND(Q1114,0)=5,"Excellent",ROUND(Q1114,0)=4,"Good",ROUND(Q1114,0)=3,"Ok",ROUND(Q1114,0)&lt;3,"Bad")</f>
        <v>Excellent</v>
      </c>
      <c r="S1114">
        <v>253</v>
      </c>
      <c r="T1114" t="str">
        <f t="shared" si="70"/>
        <v>Yes</v>
      </c>
      <c r="U1114" s="65">
        <v>42090</v>
      </c>
      <c r="V1114" s="65">
        <v>44045</v>
      </c>
      <c r="W1114">
        <v>74</v>
      </c>
      <c r="X1114" t="str">
        <f t="shared" si="71"/>
        <v>Active</v>
      </c>
      <c r="Y1114" t="s">
        <v>15616</v>
      </c>
    </row>
    <row r="1115" spans="1:25" x14ac:dyDescent="0.25">
      <c r="A1115">
        <v>1114</v>
      </c>
      <c r="B1115" t="s">
        <v>832</v>
      </c>
      <c r="C1115">
        <v>2078</v>
      </c>
      <c r="D1115" t="str">
        <f>VLOOKUP($C1115,Hosts!$A:$O,10,0)</f>
        <v>New York</v>
      </c>
      <c r="E1115" s="67">
        <f>INDEX(Hosts!$A:$O,MATCH(Places!$C1115,Hosts!$A:$A,0),MATCH(Places!E$1,Hosts!$1:$1,0))</f>
        <v>1</v>
      </c>
      <c r="F1115" s="67">
        <f>INDEX(Hosts!$A:$O,MATCH(Places!$C1115,Hosts!$A:$A,0),MATCH(Places!F$1,Hosts!$1:$1,0))</f>
        <v>0.89</v>
      </c>
      <c r="G1115" s="67" t="str">
        <f>INDEX(Hosts!$A:$O,MATCH(Places!$C1115,Hosts!$A:$A,0),MATCH(Places!G$1,Hosts!$1:$1,0))</f>
        <v>No</v>
      </c>
      <c r="H1115">
        <v>20</v>
      </c>
      <c r="I1115" t="str">
        <f>VLOOKUP($H1115,Neighborhoods!$A:$C,2,0)</f>
        <v>Manhattan</v>
      </c>
      <c r="J1115" t="str">
        <f>VLOOKUP($H1115,Neighborhoods!$A:$C,3,0)</f>
        <v>Upper West Side</v>
      </c>
      <c r="K1115" t="s">
        <v>1</v>
      </c>
      <c r="L1115" t="str">
        <f t="shared" si="68"/>
        <v>Yes</v>
      </c>
      <c r="M1115">
        <v>3</v>
      </c>
      <c r="N1115" t="str" cm="1">
        <f t="array" ref="N1115">_xlfn.IFS(M1115&lt;=2,"Small",M1115&lt;=5,"Medium",M1115&gt;5,"Large")</f>
        <v>Medium</v>
      </c>
      <c r="O1115" s="50">
        <v>117</v>
      </c>
      <c r="P1115" s="67">
        <f t="shared" si="69"/>
        <v>0.03</v>
      </c>
      <c r="Q1115" s="52">
        <v>4.55</v>
      </c>
      <c r="R1115" s="52" t="str" cm="1">
        <f t="array" ref="R1115">_xlfn.IFS(ROUND(Q1115,0)=5,"Excellent",ROUND(Q1115,0)=4,"Good",ROUND(Q1115,0)=3,"Ok",ROUND(Q1115,0)&lt;3,"Bad")</f>
        <v>Excellent</v>
      </c>
      <c r="S1115">
        <v>205</v>
      </c>
      <c r="T1115" t="str">
        <f t="shared" si="70"/>
        <v>No</v>
      </c>
      <c r="U1115" s="65">
        <v>42098</v>
      </c>
      <c r="V1115" s="65">
        <v>44045</v>
      </c>
      <c r="W1115">
        <v>337</v>
      </c>
      <c r="X1115" t="str">
        <f t="shared" si="71"/>
        <v>Active</v>
      </c>
      <c r="Y1115" t="s">
        <v>15615</v>
      </c>
    </row>
    <row r="1116" spans="1:25" x14ac:dyDescent="0.25">
      <c r="A1116">
        <v>1115</v>
      </c>
      <c r="B1116" t="s">
        <v>833</v>
      </c>
      <c r="C1116">
        <v>2076</v>
      </c>
      <c r="D1116" t="str">
        <f>VLOOKUP($C1116,Hosts!$A:$O,10,0)</f>
        <v>New York</v>
      </c>
      <c r="E1116" s="67">
        <f>INDEX(Hosts!$A:$O,MATCH(Places!$C1116,Hosts!$A:$A,0),MATCH(Places!E$1,Hosts!$1:$1,0))</f>
        <v>1</v>
      </c>
      <c r="F1116" s="67">
        <f>INDEX(Hosts!$A:$O,MATCH(Places!$C1116,Hosts!$A:$A,0),MATCH(Places!F$1,Hosts!$1:$1,0))</f>
        <v>1</v>
      </c>
      <c r="G1116" s="67" t="str">
        <f>INDEX(Hosts!$A:$O,MATCH(Places!$C1116,Hosts!$A:$A,0),MATCH(Places!G$1,Hosts!$1:$1,0))</f>
        <v>Yes</v>
      </c>
      <c r="H1116">
        <v>9</v>
      </c>
      <c r="I1116" t="str">
        <f>VLOOKUP($H1116,Neighborhoods!$A:$C,2,0)</f>
        <v>Brooklyn</v>
      </c>
      <c r="J1116" t="str">
        <f>VLOOKUP($H1116,Neighborhoods!$A:$C,3,0)</f>
        <v>Crown Heights</v>
      </c>
      <c r="K1116" t="s">
        <v>1</v>
      </c>
      <c r="L1116" t="str">
        <f t="shared" si="68"/>
        <v>Yes</v>
      </c>
      <c r="M1116">
        <v>5</v>
      </c>
      <c r="N1116" t="str" cm="1">
        <f t="array" ref="N1116">_xlfn.IFS(M1116&lt;=2,"Small",M1116&lt;=5,"Medium",M1116&gt;5,"Large")</f>
        <v>Medium</v>
      </c>
      <c r="O1116" s="50">
        <v>82</v>
      </c>
      <c r="P1116" s="67">
        <f t="shared" si="69"/>
        <v>0.03</v>
      </c>
      <c r="Q1116" s="52">
        <v>4.9800000000000004</v>
      </c>
      <c r="R1116" s="52" t="str" cm="1">
        <f t="array" ref="R1116">_xlfn.IFS(ROUND(Q1116,0)=5,"Excellent",ROUND(Q1116,0)=4,"Good",ROUND(Q1116,0)=3,"Ok",ROUND(Q1116,0)&lt;3,"Bad")</f>
        <v>Excellent</v>
      </c>
      <c r="S1116">
        <v>59</v>
      </c>
      <c r="T1116" t="str">
        <f t="shared" si="70"/>
        <v>No</v>
      </c>
      <c r="U1116" s="65">
        <v>42611</v>
      </c>
      <c r="V1116" s="65">
        <v>43831</v>
      </c>
      <c r="W1116">
        <v>180</v>
      </c>
      <c r="X1116" t="str">
        <f t="shared" si="71"/>
        <v>Active</v>
      </c>
      <c r="Y1116" t="s">
        <v>15616</v>
      </c>
    </row>
    <row r="1117" spans="1:25" x14ac:dyDescent="0.25">
      <c r="A1117">
        <v>1116</v>
      </c>
      <c r="B1117" t="s">
        <v>834</v>
      </c>
      <c r="C1117">
        <v>2078</v>
      </c>
      <c r="D1117" t="str">
        <f>VLOOKUP($C1117,Hosts!$A:$O,10,0)</f>
        <v>New York</v>
      </c>
      <c r="E1117" s="67">
        <f>INDEX(Hosts!$A:$O,MATCH(Places!$C1117,Hosts!$A:$A,0),MATCH(Places!E$1,Hosts!$1:$1,0))</f>
        <v>1</v>
      </c>
      <c r="F1117" s="67">
        <f>INDEX(Hosts!$A:$O,MATCH(Places!$C1117,Hosts!$A:$A,0),MATCH(Places!F$1,Hosts!$1:$1,0))</f>
        <v>0.89</v>
      </c>
      <c r="G1117" s="67" t="str">
        <f>INDEX(Hosts!$A:$O,MATCH(Places!$C1117,Hosts!$A:$A,0),MATCH(Places!G$1,Hosts!$1:$1,0))</f>
        <v>No</v>
      </c>
      <c r="H1117">
        <v>20</v>
      </c>
      <c r="I1117" t="str">
        <f>VLOOKUP($H1117,Neighborhoods!$A:$C,2,0)</f>
        <v>Manhattan</v>
      </c>
      <c r="J1117" t="str">
        <f>VLOOKUP($H1117,Neighborhoods!$A:$C,3,0)</f>
        <v>Upper West Side</v>
      </c>
      <c r="K1117" t="s">
        <v>1</v>
      </c>
      <c r="L1117" t="str">
        <f t="shared" si="68"/>
        <v>Yes</v>
      </c>
      <c r="M1117">
        <v>2</v>
      </c>
      <c r="N1117" t="str" cm="1">
        <f t="array" ref="N1117">_xlfn.IFS(M1117&lt;=2,"Small",M1117&lt;=5,"Medium",M1117&gt;5,"Large")</f>
        <v>Small</v>
      </c>
      <c r="O1117" s="50">
        <v>99</v>
      </c>
      <c r="P1117" s="67">
        <f t="shared" si="69"/>
        <v>0.03</v>
      </c>
      <c r="Q1117" s="52">
        <v>4.7300000000000004</v>
      </c>
      <c r="R1117" s="52" t="str" cm="1">
        <f t="array" ref="R1117">_xlfn.IFS(ROUND(Q1117,0)=5,"Excellent",ROUND(Q1117,0)=4,"Good",ROUND(Q1117,0)=3,"Ok",ROUND(Q1117,0)&lt;3,"Bad")</f>
        <v>Excellent</v>
      </c>
      <c r="S1117">
        <v>338</v>
      </c>
      <c r="T1117" t="str">
        <f t="shared" si="70"/>
        <v>No</v>
      </c>
      <c r="U1117" s="65">
        <v>42127</v>
      </c>
      <c r="V1117" s="65">
        <v>43904</v>
      </c>
      <c r="W1117">
        <v>365</v>
      </c>
      <c r="X1117" t="str">
        <f t="shared" si="71"/>
        <v>Active</v>
      </c>
      <c r="Y1117" t="s">
        <v>15615</v>
      </c>
    </row>
    <row r="1118" spans="1:25" x14ac:dyDescent="0.25">
      <c r="A1118">
        <v>1117</v>
      </c>
      <c r="B1118" t="s">
        <v>13728</v>
      </c>
      <c r="C1118">
        <v>137</v>
      </c>
      <c r="D1118" t="str">
        <f>VLOOKUP($C1118,Hosts!$A:$O,10,0)</f>
        <v>New York</v>
      </c>
      <c r="E1118" s="67">
        <f>INDEX(Hosts!$A:$O,MATCH(Places!$C1118,Hosts!$A:$A,0),MATCH(Places!E$1,Hosts!$1:$1,0))</f>
        <v>1</v>
      </c>
      <c r="F1118" s="67">
        <f>INDEX(Hosts!$A:$O,MATCH(Places!$C1118,Hosts!$A:$A,0),MATCH(Places!F$1,Hosts!$1:$1,0))</f>
        <v>0.99</v>
      </c>
      <c r="G1118" s="67" t="str">
        <f>INDEX(Hosts!$A:$O,MATCH(Places!$C1118,Hosts!$A:$A,0),MATCH(Places!G$1,Hosts!$1:$1,0))</f>
        <v>Yes</v>
      </c>
      <c r="H1118">
        <v>7</v>
      </c>
      <c r="I1118" t="str">
        <f>VLOOKUP($H1118,Neighborhoods!$A:$C,2,0)</f>
        <v>Brooklyn</v>
      </c>
      <c r="J1118" t="str">
        <f>VLOOKUP($H1118,Neighborhoods!$A:$C,3,0)</f>
        <v>Bedford-Stuyvesant</v>
      </c>
      <c r="K1118" t="s">
        <v>1</v>
      </c>
      <c r="L1118" t="str">
        <f t="shared" si="68"/>
        <v>Yes</v>
      </c>
      <c r="M1118">
        <v>2</v>
      </c>
      <c r="N1118" t="str" cm="1">
        <f t="array" ref="N1118">_xlfn.IFS(M1118&lt;=2,"Small",M1118&lt;=5,"Medium",M1118&gt;5,"Large")</f>
        <v>Small</v>
      </c>
      <c r="O1118" s="50">
        <v>70</v>
      </c>
      <c r="P1118" s="67">
        <f t="shared" si="69"/>
        <v>0.03</v>
      </c>
      <c r="Q1118" s="52">
        <v>4.99</v>
      </c>
      <c r="R1118" s="52" t="str" cm="1">
        <f t="array" ref="R1118">_xlfn.IFS(ROUND(Q1118,0)=5,"Excellent",ROUND(Q1118,0)=4,"Good",ROUND(Q1118,0)=3,"Ok",ROUND(Q1118,0)&lt;3,"Bad")</f>
        <v>Excellent</v>
      </c>
      <c r="S1118">
        <v>71</v>
      </c>
      <c r="T1118" t="str">
        <f t="shared" si="70"/>
        <v>No</v>
      </c>
      <c r="U1118" s="65">
        <v>42365</v>
      </c>
      <c r="V1118" s="65">
        <v>44009</v>
      </c>
      <c r="W1118">
        <v>296</v>
      </c>
      <c r="X1118" t="str">
        <f t="shared" si="71"/>
        <v>Active</v>
      </c>
      <c r="Y1118" t="s">
        <v>15616</v>
      </c>
    </row>
    <row r="1119" spans="1:25" x14ac:dyDescent="0.25">
      <c r="A1119">
        <v>1118</v>
      </c>
      <c r="B1119" t="s">
        <v>835</v>
      </c>
      <c r="C1119">
        <v>1374</v>
      </c>
      <c r="D1119" t="str">
        <f>VLOOKUP($C1119,Hosts!$A:$O,10,0)</f>
        <v>New York</v>
      </c>
      <c r="E1119" s="67">
        <f>INDEX(Hosts!$A:$O,MATCH(Places!$C1119,Hosts!$A:$A,0),MATCH(Places!E$1,Hosts!$1:$1,0))</f>
        <v>1</v>
      </c>
      <c r="F1119" s="67">
        <f>INDEX(Hosts!$A:$O,MATCH(Places!$C1119,Hosts!$A:$A,0),MATCH(Places!F$1,Hosts!$1:$1,0))</f>
        <v>0.76</v>
      </c>
      <c r="G1119" s="67" t="str">
        <f>INDEX(Hosts!$A:$O,MATCH(Places!$C1119,Hosts!$A:$A,0),MATCH(Places!G$1,Hosts!$1:$1,0))</f>
        <v>Yes</v>
      </c>
      <c r="H1119">
        <v>17</v>
      </c>
      <c r="I1119" t="str">
        <f>VLOOKUP($H1119,Neighborhoods!$A:$C,2,0)</f>
        <v>Manhattan</v>
      </c>
      <c r="J1119" t="str">
        <f>VLOOKUP($H1119,Neighborhoods!$A:$C,3,0)</f>
        <v>Hell's Kitchen</v>
      </c>
      <c r="K1119" t="s">
        <v>1</v>
      </c>
      <c r="L1119" t="str">
        <f t="shared" si="68"/>
        <v>Yes</v>
      </c>
      <c r="M1119">
        <v>2</v>
      </c>
      <c r="N1119" t="str" cm="1">
        <f t="array" ref="N1119">_xlfn.IFS(M1119&lt;=2,"Small",M1119&lt;=5,"Medium",M1119&gt;5,"Large")</f>
        <v>Small</v>
      </c>
      <c r="O1119" s="50">
        <v>69</v>
      </c>
      <c r="P1119" s="67">
        <f t="shared" si="69"/>
        <v>0.03</v>
      </c>
      <c r="Q1119" s="52">
        <v>4.8899999999999997</v>
      </c>
      <c r="R1119" s="52" t="str" cm="1">
        <f t="array" ref="R1119">_xlfn.IFS(ROUND(Q1119,0)=5,"Excellent",ROUND(Q1119,0)=4,"Good",ROUND(Q1119,0)=3,"Ok",ROUND(Q1119,0)&lt;3,"Bad")</f>
        <v>Excellent</v>
      </c>
      <c r="S1119">
        <v>132</v>
      </c>
      <c r="T1119" t="str">
        <f t="shared" si="70"/>
        <v>Yes</v>
      </c>
      <c r="U1119" s="65">
        <v>42216</v>
      </c>
      <c r="V1119" s="65">
        <v>43898</v>
      </c>
      <c r="W1119">
        <v>272</v>
      </c>
      <c r="X1119" t="str">
        <f t="shared" si="71"/>
        <v>Active</v>
      </c>
      <c r="Y1119" t="s">
        <v>15615</v>
      </c>
    </row>
    <row r="1120" spans="1:25" x14ac:dyDescent="0.25">
      <c r="A1120">
        <v>1119</v>
      </c>
      <c r="B1120" t="s">
        <v>837</v>
      </c>
      <c r="C1120">
        <v>2982</v>
      </c>
      <c r="D1120" t="str">
        <f>VLOOKUP($C1120,Hosts!$A:$O,10,0)</f>
        <v>California</v>
      </c>
      <c r="E1120" s="67">
        <f>INDEX(Hosts!$A:$O,MATCH(Places!$C1120,Hosts!$A:$A,0),MATCH(Places!E$1,Hosts!$1:$1,0))</f>
        <v>0.8</v>
      </c>
      <c r="F1120" s="67">
        <f>INDEX(Hosts!$A:$O,MATCH(Places!$C1120,Hosts!$A:$A,0),MATCH(Places!F$1,Hosts!$1:$1,0))</f>
        <v>0.6</v>
      </c>
      <c r="G1120" s="67" t="str">
        <f>INDEX(Hosts!$A:$O,MATCH(Places!$C1120,Hosts!$A:$A,0),MATCH(Places!G$1,Hosts!$1:$1,0))</f>
        <v>No</v>
      </c>
      <c r="H1120">
        <v>15</v>
      </c>
      <c r="I1120" t="str">
        <f>VLOOKUP($H1120,Neighborhoods!$A:$C,2,0)</f>
        <v>Manhattan</v>
      </c>
      <c r="J1120" t="str">
        <f>VLOOKUP($H1120,Neighborhoods!$A:$C,3,0)</f>
        <v>East Village</v>
      </c>
      <c r="K1120" t="s">
        <v>11822</v>
      </c>
      <c r="L1120" t="str">
        <f t="shared" si="68"/>
        <v>No</v>
      </c>
      <c r="M1120">
        <v>2</v>
      </c>
      <c r="N1120" t="str" cm="1">
        <f t="array" ref="N1120">_xlfn.IFS(M1120&lt;=2,"Small",M1120&lt;=5,"Medium",M1120&gt;5,"Large")</f>
        <v>Small</v>
      </c>
      <c r="O1120" s="50">
        <v>110</v>
      </c>
      <c r="P1120" s="67">
        <f t="shared" si="69"/>
        <v>0.03</v>
      </c>
      <c r="Q1120" s="52">
        <v>4.83</v>
      </c>
      <c r="R1120" s="52" t="str" cm="1">
        <f t="array" ref="R1120">_xlfn.IFS(ROUND(Q1120,0)=5,"Excellent",ROUND(Q1120,0)=4,"Good",ROUND(Q1120,0)=3,"Ok",ROUND(Q1120,0)&lt;3,"Bad")</f>
        <v>Excellent</v>
      </c>
      <c r="S1120">
        <v>29</v>
      </c>
      <c r="T1120" t="str">
        <f t="shared" si="70"/>
        <v>No</v>
      </c>
      <c r="U1120" s="65">
        <v>43571</v>
      </c>
      <c r="V1120" s="65">
        <v>44044</v>
      </c>
      <c r="W1120">
        <v>158</v>
      </c>
      <c r="X1120" t="str">
        <f t="shared" si="71"/>
        <v>Active</v>
      </c>
      <c r="Y1120" t="s">
        <v>15615</v>
      </c>
    </row>
    <row r="1121" spans="1:25" x14ac:dyDescent="0.25">
      <c r="A1121">
        <v>1120</v>
      </c>
      <c r="B1121" t="s">
        <v>838</v>
      </c>
      <c r="C1121">
        <v>149</v>
      </c>
      <c r="D1121" t="str">
        <f>VLOOKUP($C1121,Hosts!$A:$O,10,0)</f>
        <v>New York</v>
      </c>
      <c r="E1121" s="67">
        <f>INDEX(Hosts!$A:$O,MATCH(Places!$C1121,Hosts!$A:$A,0),MATCH(Places!E$1,Hosts!$1:$1,0))</f>
        <v>1</v>
      </c>
      <c r="F1121" s="67">
        <f>INDEX(Hosts!$A:$O,MATCH(Places!$C1121,Hosts!$A:$A,0),MATCH(Places!F$1,Hosts!$1:$1,0))</f>
        <v>0.89</v>
      </c>
      <c r="G1121" s="67" t="str">
        <f>INDEX(Hosts!$A:$O,MATCH(Places!$C1121,Hosts!$A:$A,0),MATCH(Places!G$1,Hosts!$1:$1,0))</f>
        <v>Yes</v>
      </c>
      <c r="H1121">
        <v>16</v>
      </c>
      <c r="I1121" t="str">
        <f>VLOOKUP($H1121,Neighborhoods!$A:$C,2,0)</f>
        <v>Manhattan</v>
      </c>
      <c r="J1121" t="str">
        <f>VLOOKUP($H1121,Neighborhoods!$A:$C,3,0)</f>
        <v>Harlem</v>
      </c>
      <c r="K1121" t="s">
        <v>11822</v>
      </c>
      <c r="L1121" t="str">
        <f t="shared" si="68"/>
        <v>No</v>
      </c>
      <c r="M1121">
        <v>4</v>
      </c>
      <c r="N1121" t="str" cm="1">
        <f t="array" ref="N1121">_xlfn.IFS(M1121&lt;=2,"Small",M1121&lt;=5,"Medium",M1121&gt;5,"Large")</f>
        <v>Medium</v>
      </c>
      <c r="O1121" s="50">
        <v>105</v>
      </c>
      <c r="P1121" s="67">
        <f t="shared" si="69"/>
        <v>0.03</v>
      </c>
      <c r="Q1121" s="52">
        <v>4.99</v>
      </c>
      <c r="R1121" s="52" t="str" cm="1">
        <f t="array" ref="R1121">_xlfn.IFS(ROUND(Q1121,0)=5,"Excellent",ROUND(Q1121,0)=4,"Good",ROUND(Q1121,0)=3,"Ok",ROUND(Q1121,0)&lt;3,"Bad")</f>
        <v>Excellent</v>
      </c>
      <c r="S1121">
        <v>77</v>
      </c>
      <c r="T1121" t="str">
        <f t="shared" si="70"/>
        <v>No</v>
      </c>
      <c r="U1121" s="65">
        <v>42098</v>
      </c>
      <c r="V1121" s="65">
        <v>44049</v>
      </c>
      <c r="W1121">
        <v>337</v>
      </c>
      <c r="X1121" t="str">
        <f t="shared" si="71"/>
        <v>Active</v>
      </c>
      <c r="Y1121" t="s">
        <v>15615</v>
      </c>
    </row>
    <row r="1122" spans="1:25" x14ac:dyDescent="0.25">
      <c r="A1122">
        <v>1121</v>
      </c>
      <c r="B1122" t="s">
        <v>14653</v>
      </c>
      <c r="C1122">
        <v>2019</v>
      </c>
      <c r="D1122" t="str">
        <f>VLOOKUP($C1122,Hosts!$A:$O,10,0)</f>
        <v>New York</v>
      </c>
      <c r="E1122" s="67">
        <f>INDEX(Hosts!$A:$O,MATCH(Places!$C1122,Hosts!$A:$A,0),MATCH(Places!E$1,Hosts!$1:$1,0))</f>
        <v>1</v>
      </c>
      <c r="F1122" s="67">
        <f>INDEX(Hosts!$A:$O,MATCH(Places!$C1122,Hosts!$A:$A,0),MATCH(Places!F$1,Hosts!$1:$1,0))</f>
        <v>0.86</v>
      </c>
      <c r="G1122" s="67" t="str">
        <f>INDEX(Hosts!$A:$O,MATCH(Places!$C1122,Hosts!$A:$A,0),MATCH(Places!G$1,Hosts!$1:$1,0))</f>
        <v>Yes</v>
      </c>
      <c r="H1122">
        <v>14</v>
      </c>
      <c r="I1122" t="str">
        <f>VLOOKUP($H1122,Neighborhoods!$A:$C,2,0)</f>
        <v>Manhattan</v>
      </c>
      <c r="J1122" t="str">
        <f>VLOOKUP($H1122,Neighborhoods!$A:$C,3,0)</f>
        <v>East Harlem</v>
      </c>
      <c r="K1122" t="s">
        <v>11822</v>
      </c>
      <c r="L1122" t="str">
        <f t="shared" si="68"/>
        <v>No</v>
      </c>
      <c r="M1122">
        <v>2</v>
      </c>
      <c r="N1122" t="str" cm="1">
        <f t="array" ref="N1122">_xlfn.IFS(M1122&lt;=2,"Small",M1122&lt;=5,"Medium",M1122&gt;5,"Large")</f>
        <v>Small</v>
      </c>
      <c r="O1122" s="50">
        <v>70</v>
      </c>
      <c r="P1122" s="67">
        <f t="shared" si="69"/>
        <v>0.03</v>
      </c>
      <c r="Q1122" s="52">
        <v>4.8099999999999996</v>
      </c>
      <c r="R1122" s="52" t="str" cm="1">
        <f t="array" ref="R1122">_xlfn.IFS(ROUND(Q1122,0)=5,"Excellent",ROUND(Q1122,0)=4,"Good",ROUND(Q1122,0)=3,"Ok",ROUND(Q1122,0)&lt;3,"Bad")</f>
        <v>Excellent</v>
      </c>
      <c r="S1122">
        <v>32</v>
      </c>
      <c r="T1122" t="str">
        <f t="shared" si="70"/>
        <v>No</v>
      </c>
      <c r="U1122" s="65">
        <v>43104</v>
      </c>
      <c r="V1122" s="65">
        <v>43836</v>
      </c>
      <c r="W1122">
        <v>177</v>
      </c>
      <c r="X1122" t="str">
        <f t="shared" si="71"/>
        <v>Active</v>
      </c>
      <c r="Y1122" t="s">
        <v>15615</v>
      </c>
    </row>
    <row r="1123" spans="1:25" x14ac:dyDescent="0.25">
      <c r="A1123">
        <v>1122</v>
      </c>
      <c r="B1123" t="s">
        <v>839</v>
      </c>
      <c r="C1123">
        <v>2083</v>
      </c>
      <c r="D1123" t="str">
        <f>VLOOKUP($C1123,Hosts!$A:$O,10,0)</f>
        <v>New York</v>
      </c>
      <c r="E1123" s="67">
        <f>INDEX(Hosts!$A:$O,MATCH(Places!$C1123,Hosts!$A:$A,0),MATCH(Places!E$1,Hosts!$1:$1,0))</f>
        <v>0</v>
      </c>
      <c r="F1123" s="67">
        <f>INDEX(Hosts!$A:$O,MATCH(Places!$C1123,Hosts!$A:$A,0),MATCH(Places!F$1,Hosts!$1:$1,0))</f>
        <v>0.4</v>
      </c>
      <c r="G1123" s="67" t="str">
        <f>INDEX(Hosts!$A:$O,MATCH(Places!$C1123,Hosts!$A:$A,0),MATCH(Places!G$1,Hosts!$1:$1,0))</f>
        <v>No</v>
      </c>
      <c r="H1123">
        <v>22</v>
      </c>
      <c r="I1123" t="str">
        <f>VLOOKUP($H1123,Neighborhoods!$A:$C,2,0)</f>
        <v>Queens</v>
      </c>
      <c r="J1123" t="str">
        <f>VLOOKUP($H1123,Neighborhoods!$A:$C,3,0)</f>
        <v>Flushing</v>
      </c>
      <c r="K1123" t="s">
        <v>1</v>
      </c>
      <c r="L1123" t="str">
        <f t="shared" si="68"/>
        <v>Yes</v>
      </c>
      <c r="M1123">
        <v>2</v>
      </c>
      <c r="N1123" t="str" cm="1">
        <f t="array" ref="N1123">_xlfn.IFS(M1123&lt;=2,"Small",M1123&lt;=5,"Medium",M1123&gt;5,"Large")</f>
        <v>Small</v>
      </c>
      <c r="O1123" s="50">
        <v>150</v>
      </c>
      <c r="P1123" s="67">
        <f t="shared" si="69"/>
        <v>0.03</v>
      </c>
      <c r="Q1123" s="52">
        <v>4.67</v>
      </c>
      <c r="R1123" s="52" t="str" cm="1">
        <f t="array" ref="R1123">_xlfn.IFS(ROUND(Q1123,0)=5,"Excellent",ROUND(Q1123,0)=4,"Good",ROUND(Q1123,0)=3,"Ok",ROUND(Q1123,0)&lt;3,"Bad")</f>
        <v>Excellent</v>
      </c>
      <c r="S1123">
        <v>3</v>
      </c>
      <c r="T1123" t="str">
        <f t="shared" si="70"/>
        <v>No</v>
      </c>
      <c r="U1123" s="65">
        <v>42263</v>
      </c>
      <c r="V1123" s="65">
        <v>43604</v>
      </c>
      <c r="W1123">
        <v>365</v>
      </c>
      <c r="X1123" t="str">
        <f t="shared" si="71"/>
        <v>Active</v>
      </c>
      <c r="Y1123" t="s">
        <v>15615</v>
      </c>
    </row>
    <row r="1124" spans="1:25" x14ac:dyDescent="0.25">
      <c r="A1124">
        <v>1123</v>
      </c>
      <c r="B1124" t="s">
        <v>13205</v>
      </c>
      <c r="C1124">
        <v>1496</v>
      </c>
      <c r="D1124" t="str">
        <f>VLOOKUP($C1124,Hosts!$A:$O,10,0)</f>
        <v>New York</v>
      </c>
      <c r="E1124" s="67">
        <f>INDEX(Hosts!$A:$O,MATCH(Places!$C1124,Hosts!$A:$A,0),MATCH(Places!E$1,Hosts!$1:$1,0))</f>
        <v>0.81</v>
      </c>
      <c r="F1124" s="67">
        <f>INDEX(Hosts!$A:$O,MATCH(Places!$C1124,Hosts!$A:$A,0),MATCH(Places!F$1,Hosts!$1:$1,0))</f>
        <v>0.85</v>
      </c>
      <c r="G1124" s="67" t="str">
        <f>INDEX(Hosts!$A:$O,MATCH(Places!$C1124,Hosts!$A:$A,0),MATCH(Places!G$1,Hosts!$1:$1,0))</f>
        <v>No</v>
      </c>
      <c r="H1124">
        <v>20</v>
      </c>
      <c r="I1124" t="str">
        <f>VLOOKUP($H1124,Neighborhoods!$A:$C,2,0)</f>
        <v>Manhattan</v>
      </c>
      <c r="J1124" t="str">
        <f>VLOOKUP($H1124,Neighborhoods!$A:$C,3,0)</f>
        <v>Upper West Side</v>
      </c>
      <c r="K1124" t="s">
        <v>1</v>
      </c>
      <c r="L1124" t="str">
        <f t="shared" si="68"/>
        <v>Yes</v>
      </c>
      <c r="M1124">
        <v>1</v>
      </c>
      <c r="N1124" t="str" cm="1">
        <f t="array" ref="N1124">_xlfn.IFS(M1124&lt;=2,"Small",M1124&lt;=5,"Medium",M1124&gt;5,"Large")</f>
        <v>Small</v>
      </c>
      <c r="O1124" s="50">
        <v>35</v>
      </c>
      <c r="P1124" s="67">
        <f t="shared" si="69"/>
        <v>0.03</v>
      </c>
      <c r="Q1124" s="52">
        <v>3.67</v>
      </c>
      <c r="R1124" s="52" t="str" cm="1">
        <f t="array" ref="R1124">_xlfn.IFS(ROUND(Q1124,0)=5,"Excellent",ROUND(Q1124,0)=4,"Good",ROUND(Q1124,0)=3,"Ok",ROUND(Q1124,0)&lt;3,"Bad")</f>
        <v>Good</v>
      </c>
      <c r="S1124">
        <v>6</v>
      </c>
      <c r="T1124" t="str">
        <f t="shared" si="70"/>
        <v>No</v>
      </c>
      <c r="U1124" s="65">
        <v>42597</v>
      </c>
      <c r="V1124" s="65">
        <v>43891</v>
      </c>
      <c r="W1124">
        <v>365</v>
      </c>
      <c r="X1124" t="str">
        <f t="shared" si="71"/>
        <v>Active</v>
      </c>
      <c r="Y1124" t="s">
        <v>15615</v>
      </c>
    </row>
    <row r="1125" spans="1:25" x14ac:dyDescent="0.25">
      <c r="A1125">
        <v>1124</v>
      </c>
      <c r="B1125" t="s">
        <v>840</v>
      </c>
      <c r="C1125">
        <v>757</v>
      </c>
      <c r="D1125" t="str">
        <f>VLOOKUP($C1125,Hosts!$A:$O,10,0)</f>
        <v>New York</v>
      </c>
      <c r="E1125" s="67">
        <f>INDEX(Hosts!$A:$O,MATCH(Places!$C1125,Hosts!$A:$A,0),MATCH(Places!E$1,Hosts!$1:$1,0))</f>
        <v>1</v>
      </c>
      <c r="F1125" s="67">
        <f>INDEX(Hosts!$A:$O,MATCH(Places!$C1125,Hosts!$A:$A,0),MATCH(Places!F$1,Hosts!$1:$1,0))</f>
        <v>0.53</v>
      </c>
      <c r="G1125" s="67" t="str">
        <f>INDEX(Hosts!$A:$O,MATCH(Places!$C1125,Hosts!$A:$A,0),MATCH(Places!G$1,Hosts!$1:$1,0))</f>
        <v>Yes</v>
      </c>
      <c r="H1125">
        <v>10</v>
      </c>
      <c r="I1125" t="str">
        <f>VLOOKUP($H1125,Neighborhoods!$A:$C,2,0)</f>
        <v>Brooklyn</v>
      </c>
      <c r="J1125" t="str">
        <f>VLOOKUP($H1125,Neighborhoods!$A:$C,3,0)</f>
        <v>East Flatbush</v>
      </c>
      <c r="K1125" t="s">
        <v>11822</v>
      </c>
      <c r="L1125" t="str">
        <f t="shared" si="68"/>
        <v>No</v>
      </c>
      <c r="M1125">
        <v>2</v>
      </c>
      <c r="N1125" t="str" cm="1">
        <f t="array" ref="N1125">_xlfn.IFS(M1125&lt;=2,"Small",M1125&lt;=5,"Medium",M1125&gt;5,"Large")</f>
        <v>Small</v>
      </c>
      <c r="O1125" s="50">
        <v>89</v>
      </c>
      <c r="P1125" s="67">
        <f t="shared" si="69"/>
        <v>0.03</v>
      </c>
      <c r="Q1125" s="52">
        <v>4.9000000000000004</v>
      </c>
      <c r="R1125" s="52" t="str" cm="1">
        <f t="array" ref="R1125">_xlfn.IFS(ROUND(Q1125,0)=5,"Excellent",ROUND(Q1125,0)=4,"Good",ROUND(Q1125,0)=3,"Ok",ROUND(Q1125,0)&lt;3,"Bad")</f>
        <v>Excellent</v>
      </c>
      <c r="S1125">
        <v>78</v>
      </c>
      <c r="T1125" t="str">
        <f t="shared" si="70"/>
        <v>No</v>
      </c>
      <c r="U1125" s="65">
        <v>42071</v>
      </c>
      <c r="V1125" s="65">
        <v>43906</v>
      </c>
      <c r="W1125">
        <v>292</v>
      </c>
      <c r="X1125" t="str">
        <f t="shared" si="71"/>
        <v>Active</v>
      </c>
      <c r="Y1125" t="s">
        <v>15615</v>
      </c>
    </row>
    <row r="1126" spans="1:25" x14ac:dyDescent="0.25">
      <c r="A1126">
        <v>1125</v>
      </c>
      <c r="B1126" t="s">
        <v>841</v>
      </c>
      <c r="C1126">
        <v>1645</v>
      </c>
      <c r="D1126" t="str">
        <f>VLOOKUP($C1126,Hosts!$A:$O,10,0)</f>
        <v>New York</v>
      </c>
      <c r="E1126" s="67">
        <f>INDEX(Hosts!$A:$O,MATCH(Places!$C1126,Hosts!$A:$A,0),MATCH(Places!E$1,Hosts!$1:$1,0))</f>
        <v>1</v>
      </c>
      <c r="F1126" s="67">
        <f>INDEX(Hosts!$A:$O,MATCH(Places!$C1126,Hosts!$A:$A,0),MATCH(Places!F$1,Hosts!$1:$1,0))</f>
        <v>1</v>
      </c>
      <c r="G1126" s="67" t="str">
        <f>INDEX(Hosts!$A:$O,MATCH(Places!$C1126,Hosts!$A:$A,0),MATCH(Places!G$1,Hosts!$1:$1,0))</f>
        <v>Yes</v>
      </c>
      <c r="H1126">
        <v>14</v>
      </c>
      <c r="I1126" t="str">
        <f>VLOOKUP($H1126,Neighborhoods!$A:$C,2,0)</f>
        <v>Manhattan</v>
      </c>
      <c r="J1126" t="str">
        <f>VLOOKUP($H1126,Neighborhoods!$A:$C,3,0)</f>
        <v>East Harlem</v>
      </c>
      <c r="K1126" t="s">
        <v>11822</v>
      </c>
      <c r="L1126" t="str">
        <f t="shared" si="68"/>
        <v>No</v>
      </c>
      <c r="M1126">
        <v>4</v>
      </c>
      <c r="N1126" t="str" cm="1">
        <f t="array" ref="N1126">_xlfn.IFS(M1126&lt;=2,"Small",M1126&lt;=5,"Medium",M1126&gt;5,"Large")</f>
        <v>Medium</v>
      </c>
      <c r="O1126" s="50">
        <v>225</v>
      </c>
      <c r="P1126" s="67">
        <f t="shared" si="69"/>
        <v>0.04</v>
      </c>
      <c r="Q1126" s="52">
        <v>4.67</v>
      </c>
      <c r="R1126" s="52" t="str" cm="1">
        <f t="array" ref="R1126">_xlfn.IFS(ROUND(Q1126,0)=5,"Excellent",ROUND(Q1126,0)=4,"Good",ROUND(Q1126,0)=3,"Ok",ROUND(Q1126,0)&lt;3,"Bad")</f>
        <v>Excellent</v>
      </c>
      <c r="S1126">
        <v>6</v>
      </c>
      <c r="T1126" t="str">
        <f t="shared" si="70"/>
        <v>No</v>
      </c>
      <c r="U1126" s="65">
        <v>42142</v>
      </c>
      <c r="V1126" s="65">
        <v>43510</v>
      </c>
      <c r="W1126">
        <v>149</v>
      </c>
      <c r="X1126" t="str">
        <f t="shared" si="71"/>
        <v>Active</v>
      </c>
      <c r="Y1126" t="s">
        <v>15615</v>
      </c>
    </row>
    <row r="1127" spans="1:25" x14ac:dyDescent="0.25">
      <c r="A1127">
        <v>1126</v>
      </c>
      <c r="B1127" t="s">
        <v>842</v>
      </c>
      <c r="C1127">
        <v>1911</v>
      </c>
      <c r="D1127" t="str">
        <f>VLOOKUP($C1127,Hosts!$A:$O,10,0)</f>
        <v>New York</v>
      </c>
      <c r="E1127" s="67">
        <f>INDEX(Hosts!$A:$O,MATCH(Places!$C1127,Hosts!$A:$A,0),MATCH(Places!E$1,Hosts!$1:$1,0))</f>
        <v>1</v>
      </c>
      <c r="F1127" s="67">
        <f>INDEX(Hosts!$A:$O,MATCH(Places!$C1127,Hosts!$A:$A,0),MATCH(Places!F$1,Hosts!$1:$1,0))</f>
        <v>0.99</v>
      </c>
      <c r="G1127" s="67" t="str">
        <f>INDEX(Hosts!$A:$O,MATCH(Places!$C1127,Hosts!$A:$A,0),MATCH(Places!G$1,Hosts!$1:$1,0))</f>
        <v>Yes</v>
      </c>
      <c r="H1127">
        <v>8</v>
      </c>
      <c r="I1127" t="str">
        <f>VLOOKUP($H1127,Neighborhoods!$A:$C,2,0)</f>
        <v>Brooklyn</v>
      </c>
      <c r="J1127" t="str">
        <f>VLOOKUP($H1127,Neighborhoods!$A:$C,3,0)</f>
        <v>Bushwick</v>
      </c>
      <c r="K1127" t="s">
        <v>11822</v>
      </c>
      <c r="L1127" t="str">
        <f t="shared" si="68"/>
        <v>No</v>
      </c>
      <c r="M1127">
        <v>6</v>
      </c>
      <c r="N1127" t="str" cm="1">
        <f t="array" ref="N1127">_xlfn.IFS(M1127&lt;=2,"Small",M1127&lt;=5,"Medium",M1127&gt;5,"Large")</f>
        <v>Large</v>
      </c>
      <c r="O1127" s="50">
        <v>130</v>
      </c>
      <c r="P1127" s="67">
        <f t="shared" si="69"/>
        <v>0.03</v>
      </c>
      <c r="Q1127" s="52">
        <v>4.96</v>
      </c>
      <c r="R1127" s="52" t="str" cm="1">
        <f t="array" ref="R1127">_xlfn.IFS(ROUND(Q1127,0)=5,"Excellent",ROUND(Q1127,0)=4,"Good",ROUND(Q1127,0)=3,"Ok",ROUND(Q1127,0)&lt;3,"Bad")</f>
        <v>Excellent</v>
      </c>
      <c r="S1127">
        <v>229</v>
      </c>
      <c r="T1127" t="str">
        <f t="shared" si="70"/>
        <v>Yes</v>
      </c>
      <c r="U1127" s="65">
        <v>42051</v>
      </c>
      <c r="V1127" s="65">
        <v>44057</v>
      </c>
      <c r="W1127">
        <v>328</v>
      </c>
      <c r="X1127" t="str">
        <f t="shared" si="71"/>
        <v>Active</v>
      </c>
      <c r="Y1127" t="s">
        <v>15615</v>
      </c>
    </row>
    <row r="1128" spans="1:25" x14ac:dyDescent="0.25">
      <c r="A1128">
        <v>1127</v>
      </c>
      <c r="B1128" t="s">
        <v>14509</v>
      </c>
      <c r="C1128">
        <v>2003</v>
      </c>
      <c r="D1128" t="str">
        <f>VLOOKUP($C1128,Hosts!$A:$O,10,0)</f>
        <v>New York</v>
      </c>
      <c r="E1128" s="67">
        <f>INDEX(Hosts!$A:$O,MATCH(Places!$C1128,Hosts!$A:$A,0),MATCH(Places!E$1,Hosts!$1:$1,0))</f>
        <v>0.93</v>
      </c>
      <c r="F1128" s="67">
        <f>INDEX(Hosts!$A:$O,MATCH(Places!$C1128,Hosts!$A:$A,0),MATCH(Places!F$1,Hosts!$1:$1,0))</f>
        <v>0.8</v>
      </c>
      <c r="G1128" s="67" t="str">
        <f>INDEX(Hosts!$A:$O,MATCH(Places!$C1128,Hosts!$A:$A,0),MATCH(Places!G$1,Hosts!$1:$1,0))</f>
        <v>No</v>
      </c>
      <c r="H1128">
        <v>1</v>
      </c>
      <c r="I1128" t="str">
        <f>VLOOKUP($H1128,Neighborhoods!$A:$C,2,0)</f>
        <v>Bronx</v>
      </c>
      <c r="J1128" t="str">
        <f>VLOOKUP($H1128,Neighborhoods!$A:$C,3,0)</f>
        <v>Allerton</v>
      </c>
      <c r="K1128" t="s">
        <v>11822</v>
      </c>
      <c r="L1128" t="str">
        <f t="shared" si="68"/>
        <v>No</v>
      </c>
      <c r="M1128">
        <v>15</v>
      </c>
      <c r="N1128" t="str" cm="1">
        <f t="array" ref="N1128">_xlfn.IFS(M1128&lt;=2,"Small",M1128&lt;=5,"Medium",M1128&gt;5,"Large")</f>
        <v>Large</v>
      </c>
      <c r="O1128" s="50">
        <v>914</v>
      </c>
      <c r="P1128" s="67">
        <f t="shared" si="69"/>
        <v>0.05</v>
      </c>
      <c r="Q1128" s="52">
        <v>4.8899999999999997</v>
      </c>
      <c r="R1128" s="52" t="str" cm="1">
        <f t="array" ref="R1128">_xlfn.IFS(ROUND(Q1128,0)=5,"Excellent",ROUND(Q1128,0)=4,"Good",ROUND(Q1128,0)=3,"Ok",ROUND(Q1128,0)&lt;3,"Bad")</f>
        <v>Excellent</v>
      </c>
      <c r="S1128">
        <v>45</v>
      </c>
      <c r="T1128" t="str">
        <f t="shared" si="70"/>
        <v>No</v>
      </c>
      <c r="U1128" s="65">
        <v>42054</v>
      </c>
      <c r="V1128" s="65">
        <v>43648</v>
      </c>
      <c r="W1128">
        <v>365</v>
      </c>
      <c r="X1128" t="str">
        <f t="shared" si="71"/>
        <v>Active</v>
      </c>
      <c r="Y1128" t="s">
        <v>15615</v>
      </c>
    </row>
    <row r="1129" spans="1:25" x14ac:dyDescent="0.25">
      <c r="A1129">
        <v>1128</v>
      </c>
      <c r="B1129" t="s">
        <v>843</v>
      </c>
      <c r="C1129">
        <v>2088</v>
      </c>
      <c r="D1129" t="str">
        <f>VLOOKUP($C1129,Hosts!$A:$O,10,0)</f>
        <v>New York</v>
      </c>
      <c r="E1129" s="67">
        <f>INDEX(Hosts!$A:$O,MATCH(Places!$C1129,Hosts!$A:$A,0),MATCH(Places!E$1,Hosts!$1:$1,0))</f>
        <v>1</v>
      </c>
      <c r="F1129" s="67">
        <f>INDEX(Hosts!$A:$O,MATCH(Places!$C1129,Hosts!$A:$A,0),MATCH(Places!F$1,Hosts!$1:$1,0))</f>
        <v>1</v>
      </c>
      <c r="G1129" s="67" t="str">
        <f>INDEX(Hosts!$A:$O,MATCH(Places!$C1129,Hosts!$A:$A,0),MATCH(Places!G$1,Hosts!$1:$1,0))</f>
        <v>Yes</v>
      </c>
      <c r="H1129">
        <v>12</v>
      </c>
      <c r="I1129" t="str">
        <f>VLOOKUP($H1129,Neighborhoods!$A:$C,2,0)</f>
        <v>Brooklyn</v>
      </c>
      <c r="J1129" t="str">
        <f>VLOOKUP($H1129,Neighborhoods!$A:$C,3,0)</f>
        <v>Williamsburg</v>
      </c>
      <c r="K1129" t="s">
        <v>1</v>
      </c>
      <c r="L1129" t="str">
        <f t="shared" si="68"/>
        <v>Yes</v>
      </c>
      <c r="M1129">
        <v>2</v>
      </c>
      <c r="N1129" t="str" cm="1">
        <f t="array" ref="N1129">_xlfn.IFS(M1129&lt;=2,"Small",M1129&lt;=5,"Medium",M1129&gt;5,"Large")</f>
        <v>Small</v>
      </c>
      <c r="O1129" s="50">
        <v>43</v>
      </c>
      <c r="P1129" s="67">
        <f t="shared" si="69"/>
        <v>0.03</v>
      </c>
      <c r="Q1129" s="52">
        <v>5</v>
      </c>
      <c r="R1129" s="52" t="str" cm="1">
        <f t="array" ref="R1129">_xlfn.IFS(ROUND(Q1129,0)=5,"Excellent",ROUND(Q1129,0)=4,"Good",ROUND(Q1129,0)=3,"Ok",ROUND(Q1129,0)&lt;3,"Bad")</f>
        <v>Excellent</v>
      </c>
      <c r="S1129">
        <v>53</v>
      </c>
      <c r="T1129" t="str">
        <f t="shared" si="70"/>
        <v>No</v>
      </c>
      <c r="U1129" s="65">
        <v>43295</v>
      </c>
      <c r="V1129" s="65">
        <v>43898</v>
      </c>
      <c r="W1129">
        <v>0</v>
      </c>
      <c r="X1129" t="str">
        <f t="shared" si="71"/>
        <v>Inactive</v>
      </c>
      <c r="Y1129" t="s">
        <v>15616</v>
      </c>
    </row>
    <row r="1130" spans="1:25" x14ac:dyDescent="0.25">
      <c r="A1130">
        <v>1129</v>
      </c>
      <c r="B1130" t="s">
        <v>844</v>
      </c>
      <c r="C1130">
        <v>2073</v>
      </c>
      <c r="D1130" t="str">
        <f>VLOOKUP($C1130,Hosts!$A:$O,10,0)</f>
        <v>New York</v>
      </c>
      <c r="E1130" s="67">
        <f>INDEX(Hosts!$A:$O,MATCH(Places!$C1130,Hosts!$A:$A,0),MATCH(Places!E$1,Hosts!$1:$1,0))</f>
        <v>0.93</v>
      </c>
      <c r="F1130" s="67">
        <f>INDEX(Hosts!$A:$O,MATCH(Places!$C1130,Hosts!$A:$A,0),MATCH(Places!F$1,Hosts!$1:$1,0))</f>
        <v>1</v>
      </c>
      <c r="G1130" s="67" t="str">
        <f>INDEX(Hosts!$A:$O,MATCH(Places!$C1130,Hosts!$A:$A,0),MATCH(Places!G$1,Hosts!$1:$1,0))</f>
        <v>Yes</v>
      </c>
      <c r="H1130">
        <v>19</v>
      </c>
      <c r="I1130" t="str">
        <f>VLOOKUP($H1130,Neighborhoods!$A:$C,2,0)</f>
        <v>Manhattan</v>
      </c>
      <c r="J1130" t="str">
        <f>VLOOKUP($H1130,Neighborhoods!$A:$C,3,0)</f>
        <v>Upper East Side</v>
      </c>
      <c r="K1130" t="s">
        <v>11822</v>
      </c>
      <c r="L1130" t="str">
        <f t="shared" si="68"/>
        <v>No</v>
      </c>
      <c r="M1130">
        <v>5</v>
      </c>
      <c r="N1130" t="str" cm="1">
        <f t="array" ref="N1130">_xlfn.IFS(M1130&lt;=2,"Small",M1130&lt;=5,"Medium",M1130&gt;5,"Large")</f>
        <v>Medium</v>
      </c>
      <c r="O1130" s="50">
        <v>205</v>
      </c>
      <c r="P1130" s="67">
        <f t="shared" si="69"/>
        <v>0.04</v>
      </c>
      <c r="Q1130" s="52">
        <v>4.82</v>
      </c>
      <c r="R1130" s="52" t="str" cm="1">
        <f t="array" ref="R1130">_xlfn.IFS(ROUND(Q1130,0)=5,"Excellent",ROUND(Q1130,0)=4,"Good",ROUND(Q1130,0)=3,"Ok",ROUND(Q1130,0)&lt;3,"Bad")</f>
        <v>Excellent</v>
      </c>
      <c r="S1130">
        <v>17</v>
      </c>
      <c r="T1130" t="str">
        <f t="shared" si="70"/>
        <v>No</v>
      </c>
      <c r="U1130" s="65">
        <v>42053</v>
      </c>
      <c r="V1130" s="65">
        <v>43498</v>
      </c>
      <c r="W1130">
        <v>365</v>
      </c>
      <c r="X1130" t="str">
        <f t="shared" si="71"/>
        <v>Active</v>
      </c>
      <c r="Y1130" t="s">
        <v>15616</v>
      </c>
    </row>
    <row r="1131" spans="1:25" x14ac:dyDescent="0.25">
      <c r="A1131">
        <v>1130</v>
      </c>
      <c r="B1131" t="s">
        <v>845</v>
      </c>
      <c r="C1131">
        <v>1342</v>
      </c>
      <c r="D1131" t="str">
        <f>VLOOKUP($C1131,Hosts!$A:$O,10,0)</f>
        <v>New York</v>
      </c>
      <c r="E1131" s="67">
        <f>INDEX(Hosts!$A:$O,MATCH(Places!$C1131,Hosts!$A:$A,0),MATCH(Places!E$1,Hosts!$1:$1,0))</f>
        <v>1</v>
      </c>
      <c r="F1131" s="67">
        <f>INDEX(Hosts!$A:$O,MATCH(Places!$C1131,Hosts!$A:$A,0),MATCH(Places!F$1,Hosts!$1:$1,0))</f>
        <v>1</v>
      </c>
      <c r="G1131" s="67" t="str">
        <f>INDEX(Hosts!$A:$O,MATCH(Places!$C1131,Hosts!$A:$A,0),MATCH(Places!G$1,Hosts!$1:$1,0))</f>
        <v>No</v>
      </c>
      <c r="H1131">
        <v>7</v>
      </c>
      <c r="I1131" t="str">
        <f>VLOOKUP($H1131,Neighborhoods!$A:$C,2,0)</f>
        <v>Brooklyn</v>
      </c>
      <c r="J1131" t="str">
        <f>VLOOKUP($H1131,Neighborhoods!$A:$C,3,0)</f>
        <v>Bedford-Stuyvesant</v>
      </c>
      <c r="K1131" t="s">
        <v>1</v>
      </c>
      <c r="L1131" t="str">
        <f t="shared" si="68"/>
        <v>Yes</v>
      </c>
      <c r="M1131">
        <v>2</v>
      </c>
      <c r="N1131" t="str" cm="1">
        <f t="array" ref="N1131">_xlfn.IFS(M1131&lt;=2,"Small",M1131&lt;=5,"Medium",M1131&gt;5,"Large")</f>
        <v>Small</v>
      </c>
      <c r="O1131" s="50">
        <v>61</v>
      </c>
      <c r="P1131" s="67">
        <f t="shared" si="69"/>
        <v>0.03</v>
      </c>
      <c r="Q1131" s="52">
        <v>4.79</v>
      </c>
      <c r="R1131" s="52" t="str" cm="1">
        <f t="array" ref="R1131">_xlfn.IFS(ROUND(Q1131,0)=5,"Excellent",ROUND(Q1131,0)=4,"Good",ROUND(Q1131,0)=3,"Ok",ROUND(Q1131,0)&lt;3,"Bad")</f>
        <v>Excellent</v>
      </c>
      <c r="S1131">
        <v>14</v>
      </c>
      <c r="T1131" t="str">
        <f t="shared" si="70"/>
        <v>No</v>
      </c>
      <c r="U1131" s="65">
        <v>42114</v>
      </c>
      <c r="V1131" s="65">
        <v>43246</v>
      </c>
      <c r="W1131">
        <v>89</v>
      </c>
      <c r="X1131" t="str">
        <f t="shared" si="71"/>
        <v>Active</v>
      </c>
      <c r="Y1131" t="s">
        <v>15616</v>
      </c>
    </row>
    <row r="1132" spans="1:25" x14ac:dyDescent="0.25">
      <c r="A1132">
        <v>1131</v>
      </c>
      <c r="B1132" t="s">
        <v>846</v>
      </c>
      <c r="C1132">
        <v>1468</v>
      </c>
      <c r="D1132" t="str">
        <f>VLOOKUP($C1132,Hosts!$A:$O,10,0)</f>
        <v>New York</v>
      </c>
      <c r="E1132" s="67">
        <f>INDEX(Hosts!$A:$O,MATCH(Places!$C1132,Hosts!$A:$A,0),MATCH(Places!E$1,Hosts!$1:$1,0))</f>
        <v>1</v>
      </c>
      <c r="F1132" s="67">
        <f>INDEX(Hosts!$A:$O,MATCH(Places!$C1132,Hosts!$A:$A,0),MATCH(Places!F$1,Hosts!$1:$1,0))</f>
        <v>0.87</v>
      </c>
      <c r="G1132" s="67" t="str">
        <f>INDEX(Hosts!$A:$O,MATCH(Places!$C1132,Hosts!$A:$A,0),MATCH(Places!G$1,Hosts!$1:$1,0))</f>
        <v>Yes</v>
      </c>
      <c r="H1132">
        <v>20</v>
      </c>
      <c r="I1132" t="str">
        <f>VLOOKUP($H1132,Neighborhoods!$A:$C,2,0)</f>
        <v>Manhattan</v>
      </c>
      <c r="J1132" t="str">
        <f>VLOOKUP($H1132,Neighborhoods!$A:$C,3,0)</f>
        <v>Upper West Side</v>
      </c>
      <c r="K1132" t="s">
        <v>11822</v>
      </c>
      <c r="L1132" t="str">
        <f t="shared" si="68"/>
        <v>No</v>
      </c>
      <c r="M1132">
        <v>3</v>
      </c>
      <c r="N1132" t="str" cm="1">
        <f t="array" ref="N1132">_xlfn.IFS(M1132&lt;=2,"Small",M1132&lt;=5,"Medium",M1132&gt;5,"Large")</f>
        <v>Medium</v>
      </c>
      <c r="O1132" s="50">
        <v>79</v>
      </c>
      <c r="P1132" s="67">
        <f t="shared" si="69"/>
        <v>0.03</v>
      </c>
      <c r="Q1132" s="52">
        <v>4.9800000000000004</v>
      </c>
      <c r="R1132" s="52" t="str" cm="1">
        <f t="array" ref="R1132">_xlfn.IFS(ROUND(Q1132,0)=5,"Excellent",ROUND(Q1132,0)=4,"Good",ROUND(Q1132,0)=3,"Ok",ROUND(Q1132,0)&lt;3,"Bad")</f>
        <v>Excellent</v>
      </c>
      <c r="S1132">
        <v>80</v>
      </c>
      <c r="T1132" t="str">
        <f t="shared" si="70"/>
        <v>No</v>
      </c>
      <c r="U1132" s="65">
        <v>42055</v>
      </c>
      <c r="V1132" s="65">
        <v>44026</v>
      </c>
      <c r="W1132">
        <v>9</v>
      </c>
      <c r="X1132" t="str">
        <f t="shared" si="71"/>
        <v>Active</v>
      </c>
      <c r="Y1132" t="s">
        <v>15615</v>
      </c>
    </row>
    <row r="1133" spans="1:25" x14ac:dyDescent="0.25">
      <c r="A1133">
        <v>1132</v>
      </c>
      <c r="B1133" t="s">
        <v>847</v>
      </c>
      <c r="C1133">
        <v>2063</v>
      </c>
      <c r="D1133" t="str">
        <f>VLOOKUP($C1133,Hosts!$A:$O,10,0)</f>
        <v>New York</v>
      </c>
      <c r="E1133" s="67">
        <f>INDEX(Hosts!$A:$O,MATCH(Places!$C1133,Hosts!$A:$A,0),MATCH(Places!E$1,Hosts!$1:$1,0))</f>
        <v>0.7</v>
      </c>
      <c r="F1133" s="67">
        <f>INDEX(Hosts!$A:$O,MATCH(Places!$C1133,Hosts!$A:$A,0),MATCH(Places!F$1,Hosts!$1:$1,0))</f>
        <v>0.64</v>
      </c>
      <c r="G1133" s="67" t="str">
        <f>INDEX(Hosts!$A:$O,MATCH(Places!$C1133,Hosts!$A:$A,0),MATCH(Places!G$1,Hosts!$1:$1,0))</f>
        <v>Yes</v>
      </c>
      <c r="H1133">
        <v>7</v>
      </c>
      <c r="I1133" t="str">
        <f>VLOOKUP($H1133,Neighborhoods!$A:$C,2,0)</f>
        <v>Brooklyn</v>
      </c>
      <c r="J1133" t="str">
        <f>VLOOKUP($H1133,Neighborhoods!$A:$C,3,0)</f>
        <v>Bedford-Stuyvesant</v>
      </c>
      <c r="K1133" t="s">
        <v>1</v>
      </c>
      <c r="L1133" t="str">
        <f t="shared" si="68"/>
        <v>Yes</v>
      </c>
      <c r="M1133">
        <v>1</v>
      </c>
      <c r="N1133" t="str" cm="1">
        <f t="array" ref="N1133">_xlfn.IFS(M1133&lt;=2,"Small",M1133&lt;=5,"Medium",M1133&gt;5,"Large")</f>
        <v>Small</v>
      </c>
      <c r="O1133" s="50">
        <v>65</v>
      </c>
      <c r="P1133" s="67">
        <f t="shared" si="69"/>
        <v>0.03</v>
      </c>
      <c r="Q1133" s="52">
        <v>4.78</v>
      </c>
      <c r="R1133" s="52" t="str" cm="1">
        <f t="array" ref="R1133">_xlfn.IFS(ROUND(Q1133,0)=5,"Excellent",ROUND(Q1133,0)=4,"Good",ROUND(Q1133,0)=3,"Ok",ROUND(Q1133,0)&lt;3,"Bad")</f>
        <v>Excellent</v>
      </c>
      <c r="S1133">
        <v>18</v>
      </c>
      <c r="T1133" t="str">
        <f t="shared" si="70"/>
        <v>No</v>
      </c>
      <c r="U1133" s="65">
        <v>42471</v>
      </c>
      <c r="V1133" s="65">
        <v>43911</v>
      </c>
      <c r="W1133">
        <v>364</v>
      </c>
      <c r="X1133" t="str">
        <f t="shared" si="71"/>
        <v>Active</v>
      </c>
      <c r="Y1133" t="s">
        <v>15615</v>
      </c>
    </row>
    <row r="1134" spans="1:25" x14ac:dyDescent="0.25">
      <c r="A1134">
        <v>1133</v>
      </c>
      <c r="B1134" t="s">
        <v>848</v>
      </c>
      <c r="C1134">
        <v>1347</v>
      </c>
      <c r="D1134" t="str">
        <f>VLOOKUP($C1134,Hosts!$A:$O,10,0)</f>
        <v>New York</v>
      </c>
      <c r="E1134" s="67">
        <f>INDEX(Hosts!$A:$O,MATCH(Places!$C1134,Hosts!$A:$A,0),MATCH(Places!E$1,Hosts!$1:$1,0))</f>
        <v>1</v>
      </c>
      <c r="F1134" s="67">
        <f>INDEX(Hosts!$A:$O,MATCH(Places!$C1134,Hosts!$A:$A,0),MATCH(Places!F$1,Hosts!$1:$1,0))</f>
        <v>1</v>
      </c>
      <c r="G1134" s="67" t="str">
        <f>INDEX(Hosts!$A:$O,MATCH(Places!$C1134,Hosts!$A:$A,0),MATCH(Places!G$1,Hosts!$1:$1,0))</f>
        <v>No</v>
      </c>
      <c r="H1134">
        <v>16</v>
      </c>
      <c r="I1134" t="str">
        <f>VLOOKUP($H1134,Neighborhoods!$A:$C,2,0)</f>
        <v>Manhattan</v>
      </c>
      <c r="J1134" t="str">
        <f>VLOOKUP($H1134,Neighborhoods!$A:$C,3,0)</f>
        <v>Harlem</v>
      </c>
      <c r="K1134" t="s">
        <v>1</v>
      </c>
      <c r="L1134" t="str">
        <f t="shared" si="68"/>
        <v>Yes</v>
      </c>
      <c r="M1134">
        <v>1</v>
      </c>
      <c r="N1134" t="str" cm="1">
        <f t="array" ref="N1134">_xlfn.IFS(M1134&lt;=2,"Small",M1134&lt;=5,"Medium",M1134&gt;5,"Large")</f>
        <v>Small</v>
      </c>
      <c r="O1134" s="50">
        <v>190</v>
      </c>
      <c r="P1134" s="67">
        <f t="shared" si="69"/>
        <v>0.03</v>
      </c>
      <c r="Q1134" s="52">
        <v>5</v>
      </c>
      <c r="R1134" s="52" t="str" cm="1">
        <f t="array" ref="R1134">_xlfn.IFS(ROUND(Q1134,0)=5,"Excellent",ROUND(Q1134,0)=4,"Good",ROUND(Q1134,0)=3,"Ok",ROUND(Q1134,0)&lt;3,"Bad")</f>
        <v>Excellent</v>
      </c>
      <c r="S1134">
        <v>29</v>
      </c>
      <c r="T1134" t="str">
        <f t="shared" si="70"/>
        <v>No</v>
      </c>
      <c r="U1134" s="65">
        <v>42193</v>
      </c>
      <c r="V1134" s="65">
        <v>43855</v>
      </c>
      <c r="W1134">
        <v>359</v>
      </c>
      <c r="X1134" t="str">
        <f t="shared" si="71"/>
        <v>Active</v>
      </c>
      <c r="Y1134" t="s">
        <v>15615</v>
      </c>
    </row>
    <row r="1135" spans="1:25" x14ac:dyDescent="0.25">
      <c r="A1135">
        <v>1134</v>
      </c>
      <c r="B1135" t="s">
        <v>849</v>
      </c>
      <c r="C1135">
        <v>2073</v>
      </c>
      <c r="D1135" t="str">
        <f>VLOOKUP($C1135,Hosts!$A:$O,10,0)</f>
        <v>New York</v>
      </c>
      <c r="E1135" s="67">
        <f>INDEX(Hosts!$A:$O,MATCH(Places!$C1135,Hosts!$A:$A,0),MATCH(Places!E$1,Hosts!$1:$1,0))</f>
        <v>0.93</v>
      </c>
      <c r="F1135" s="67">
        <f>INDEX(Hosts!$A:$O,MATCH(Places!$C1135,Hosts!$A:$A,0),MATCH(Places!F$1,Hosts!$1:$1,0))</f>
        <v>1</v>
      </c>
      <c r="G1135" s="67" t="str">
        <f>INDEX(Hosts!$A:$O,MATCH(Places!$C1135,Hosts!$A:$A,0),MATCH(Places!G$1,Hosts!$1:$1,0))</f>
        <v>Yes</v>
      </c>
      <c r="H1135">
        <v>20</v>
      </c>
      <c r="I1135" t="str">
        <f>VLOOKUP($H1135,Neighborhoods!$A:$C,2,0)</f>
        <v>Manhattan</v>
      </c>
      <c r="J1135" t="str">
        <f>VLOOKUP($H1135,Neighborhoods!$A:$C,3,0)</f>
        <v>Upper West Side</v>
      </c>
      <c r="K1135" t="s">
        <v>11822</v>
      </c>
      <c r="L1135" t="str">
        <f t="shared" si="68"/>
        <v>No</v>
      </c>
      <c r="M1135">
        <v>4</v>
      </c>
      <c r="N1135" t="str" cm="1">
        <f t="array" ref="N1135">_xlfn.IFS(M1135&lt;=2,"Small",M1135&lt;=5,"Medium",M1135&gt;5,"Large")</f>
        <v>Medium</v>
      </c>
      <c r="O1135" s="50">
        <v>195</v>
      </c>
      <c r="P1135" s="67">
        <f t="shared" si="69"/>
        <v>0.03</v>
      </c>
      <c r="Q1135" s="52">
        <v>4.83</v>
      </c>
      <c r="R1135" s="52" t="str" cm="1">
        <f t="array" ref="R1135">_xlfn.IFS(ROUND(Q1135,0)=5,"Excellent",ROUND(Q1135,0)=4,"Good",ROUND(Q1135,0)=3,"Ok",ROUND(Q1135,0)&lt;3,"Bad")</f>
        <v>Excellent</v>
      </c>
      <c r="S1135">
        <v>18</v>
      </c>
      <c r="T1135" t="str">
        <f t="shared" si="70"/>
        <v>No</v>
      </c>
      <c r="U1135" s="65">
        <v>42092</v>
      </c>
      <c r="V1135" s="65">
        <v>43694</v>
      </c>
      <c r="W1135">
        <v>365</v>
      </c>
      <c r="X1135" t="str">
        <f t="shared" si="71"/>
        <v>Active</v>
      </c>
      <c r="Y1135" t="s">
        <v>15616</v>
      </c>
    </row>
    <row r="1136" spans="1:25" x14ac:dyDescent="0.25">
      <c r="A1136">
        <v>1135</v>
      </c>
      <c r="B1136" t="s">
        <v>850</v>
      </c>
      <c r="C1136">
        <v>727</v>
      </c>
      <c r="D1136" t="str">
        <f>VLOOKUP($C1136,Hosts!$A:$O,10,0)</f>
        <v>New York</v>
      </c>
      <c r="E1136" s="67">
        <f>INDEX(Hosts!$A:$O,MATCH(Places!$C1136,Hosts!$A:$A,0),MATCH(Places!E$1,Hosts!$1:$1,0))</f>
        <v>1</v>
      </c>
      <c r="F1136" s="67">
        <f>INDEX(Hosts!$A:$O,MATCH(Places!$C1136,Hosts!$A:$A,0),MATCH(Places!F$1,Hosts!$1:$1,0))</f>
        <v>1</v>
      </c>
      <c r="G1136" s="67" t="str">
        <f>INDEX(Hosts!$A:$O,MATCH(Places!$C1136,Hosts!$A:$A,0),MATCH(Places!G$1,Hosts!$1:$1,0))</f>
        <v>No</v>
      </c>
      <c r="H1136">
        <v>16</v>
      </c>
      <c r="I1136" t="str">
        <f>VLOOKUP($H1136,Neighborhoods!$A:$C,2,0)</f>
        <v>Manhattan</v>
      </c>
      <c r="J1136" t="str">
        <f>VLOOKUP($H1136,Neighborhoods!$A:$C,3,0)</f>
        <v>Harlem</v>
      </c>
      <c r="K1136" t="s">
        <v>11822</v>
      </c>
      <c r="L1136" t="str">
        <f t="shared" si="68"/>
        <v>No</v>
      </c>
      <c r="M1136">
        <v>4</v>
      </c>
      <c r="N1136" t="str" cm="1">
        <f t="array" ref="N1136">_xlfn.IFS(M1136&lt;=2,"Small",M1136&lt;=5,"Medium",M1136&gt;5,"Large")</f>
        <v>Medium</v>
      </c>
      <c r="O1136" s="50">
        <v>120</v>
      </c>
      <c r="P1136" s="67">
        <f t="shared" si="69"/>
        <v>0.03</v>
      </c>
      <c r="Q1136" s="52">
        <v>4.83</v>
      </c>
      <c r="R1136" s="52" t="str" cm="1">
        <f t="array" ref="R1136">_xlfn.IFS(ROUND(Q1136,0)=5,"Excellent",ROUND(Q1136,0)=4,"Good",ROUND(Q1136,0)=3,"Ok",ROUND(Q1136,0)&lt;3,"Bad")</f>
        <v>Excellent</v>
      </c>
      <c r="S1136">
        <v>29</v>
      </c>
      <c r="T1136" t="str">
        <f t="shared" si="70"/>
        <v>No</v>
      </c>
      <c r="U1136" s="65">
        <v>42080</v>
      </c>
      <c r="V1136" s="65">
        <v>43409</v>
      </c>
      <c r="W1136">
        <v>35</v>
      </c>
      <c r="X1136" t="str">
        <f t="shared" si="71"/>
        <v>Active</v>
      </c>
      <c r="Y1136" t="s">
        <v>15616</v>
      </c>
    </row>
    <row r="1137" spans="1:25" x14ac:dyDescent="0.25">
      <c r="A1137">
        <v>1136</v>
      </c>
      <c r="B1137" t="s">
        <v>851</v>
      </c>
      <c r="C1137">
        <v>2098</v>
      </c>
      <c r="D1137" t="str">
        <f>VLOOKUP($C1137,Hosts!$A:$O,10,0)</f>
        <v>New York</v>
      </c>
      <c r="E1137" s="67">
        <f>INDEX(Hosts!$A:$O,MATCH(Places!$C1137,Hosts!$A:$A,0),MATCH(Places!E$1,Hosts!$1:$1,0))</f>
        <v>1</v>
      </c>
      <c r="F1137" s="67">
        <f>INDEX(Hosts!$A:$O,MATCH(Places!$C1137,Hosts!$A:$A,0),MATCH(Places!F$1,Hosts!$1:$1,0))</f>
        <v>0.59</v>
      </c>
      <c r="G1137" s="67" t="str">
        <f>INDEX(Hosts!$A:$O,MATCH(Places!$C1137,Hosts!$A:$A,0),MATCH(Places!G$1,Hosts!$1:$1,0))</f>
        <v>Yes</v>
      </c>
      <c r="H1137">
        <v>24</v>
      </c>
      <c r="I1137" t="str">
        <f>VLOOKUP($H1137,Neighborhoods!$A:$C,2,0)</f>
        <v>Queens</v>
      </c>
      <c r="J1137" t="str">
        <f>VLOOKUP($H1137,Neighborhoods!$A:$C,3,0)</f>
        <v>Long Island City</v>
      </c>
      <c r="K1137" t="s">
        <v>11822</v>
      </c>
      <c r="L1137" t="str">
        <f t="shared" si="68"/>
        <v>No</v>
      </c>
      <c r="M1137">
        <v>2</v>
      </c>
      <c r="N1137" t="str" cm="1">
        <f t="array" ref="N1137">_xlfn.IFS(M1137&lt;=2,"Small",M1137&lt;=5,"Medium",M1137&gt;5,"Large")</f>
        <v>Small</v>
      </c>
      <c r="O1137" s="50">
        <v>110</v>
      </c>
      <c r="P1137" s="67">
        <f t="shared" si="69"/>
        <v>0.03</v>
      </c>
      <c r="Q1137" s="52">
        <v>5</v>
      </c>
      <c r="R1137" s="52" t="str" cm="1">
        <f t="array" ref="R1137">_xlfn.IFS(ROUND(Q1137,0)=5,"Excellent",ROUND(Q1137,0)=4,"Good",ROUND(Q1137,0)=3,"Ok",ROUND(Q1137,0)&lt;3,"Bad")</f>
        <v>Excellent</v>
      </c>
      <c r="S1137">
        <v>43</v>
      </c>
      <c r="T1137" t="str">
        <f t="shared" si="70"/>
        <v>No</v>
      </c>
      <c r="U1137" s="65">
        <v>42144</v>
      </c>
      <c r="V1137" s="65">
        <v>43930</v>
      </c>
      <c r="W1137">
        <v>258</v>
      </c>
      <c r="X1137" t="str">
        <f t="shared" si="71"/>
        <v>Active</v>
      </c>
      <c r="Y1137" t="s">
        <v>15615</v>
      </c>
    </row>
    <row r="1138" spans="1:25" x14ac:dyDescent="0.25">
      <c r="A1138">
        <v>1137</v>
      </c>
      <c r="B1138" t="s">
        <v>13934</v>
      </c>
      <c r="C1138">
        <v>1218</v>
      </c>
      <c r="D1138" t="str">
        <f>VLOOKUP($C1138,Hosts!$A:$O,10,0)</f>
        <v>New York</v>
      </c>
      <c r="E1138" s="67">
        <f>INDEX(Hosts!$A:$O,MATCH(Places!$C1138,Hosts!$A:$A,0),MATCH(Places!E$1,Hosts!$1:$1,0))</f>
        <v>0.89</v>
      </c>
      <c r="F1138" s="67">
        <f>INDEX(Hosts!$A:$O,MATCH(Places!$C1138,Hosts!$A:$A,0),MATCH(Places!F$1,Hosts!$1:$1,0))</f>
        <v>0.95</v>
      </c>
      <c r="G1138" s="67" t="str">
        <f>INDEX(Hosts!$A:$O,MATCH(Places!$C1138,Hosts!$A:$A,0),MATCH(Places!G$1,Hosts!$1:$1,0))</f>
        <v>Yes</v>
      </c>
      <c r="H1138">
        <v>11</v>
      </c>
      <c r="I1138" t="str">
        <f>VLOOKUP($H1138,Neighborhoods!$A:$C,2,0)</f>
        <v>Brooklyn</v>
      </c>
      <c r="J1138" t="str">
        <f>VLOOKUP($H1138,Neighborhoods!$A:$C,3,0)</f>
        <v>Greenpoint</v>
      </c>
      <c r="K1138" t="s">
        <v>11822</v>
      </c>
      <c r="L1138" t="str">
        <f t="shared" si="68"/>
        <v>No</v>
      </c>
      <c r="M1138">
        <v>3</v>
      </c>
      <c r="N1138" t="str" cm="1">
        <f t="array" ref="N1138">_xlfn.IFS(M1138&lt;=2,"Small",M1138&lt;=5,"Medium",M1138&gt;5,"Large")</f>
        <v>Medium</v>
      </c>
      <c r="O1138" s="50">
        <v>105</v>
      </c>
      <c r="P1138" s="67">
        <f t="shared" si="69"/>
        <v>0.03</v>
      </c>
      <c r="Q1138" s="52">
        <v>4.9800000000000004</v>
      </c>
      <c r="R1138" s="52" t="str" cm="1">
        <f t="array" ref="R1138">_xlfn.IFS(ROUND(Q1138,0)=5,"Excellent",ROUND(Q1138,0)=4,"Good",ROUND(Q1138,0)=3,"Ok",ROUND(Q1138,0)&lt;3,"Bad")</f>
        <v>Excellent</v>
      </c>
      <c r="S1138">
        <v>44</v>
      </c>
      <c r="T1138" t="str">
        <f t="shared" si="70"/>
        <v>No</v>
      </c>
      <c r="U1138" s="65">
        <v>42126</v>
      </c>
      <c r="V1138" s="65">
        <v>44044</v>
      </c>
      <c r="W1138">
        <v>0</v>
      </c>
      <c r="X1138" t="str">
        <f t="shared" si="71"/>
        <v>Inactive</v>
      </c>
      <c r="Y1138" t="s">
        <v>15616</v>
      </c>
    </row>
    <row r="1139" spans="1:25" x14ac:dyDescent="0.25">
      <c r="A1139">
        <v>1138</v>
      </c>
      <c r="B1139" t="s">
        <v>15594</v>
      </c>
      <c r="C1139">
        <v>2099</v>
      </c>
      <c r="D1139" t="str">
        <f>VLOOKUP($C1139,Hosts!$A:$O,10,0)</f>
        <v>New York</v>
      </c>
      <c r="E1139" s="67">
        <f>INDEX(Hosts!$A:$O,MATCH(Places!$C1139,Hosts!$A:$A,0),MATCH(Places!E$1,Hosts!$1:$1,0))</f>
        <v>1</v>
      </c>
      <c r="F1139" s="67">
        <f>INDEX(Hosts!$A:$O,MATCH(Places!$C1139,Hosts!$A:$A,0),MATCH(Places!F$1,Hosts!$1:$1,0))</f>
        <v>1</v>
      </c>
      <c r="G1139" s="67" t="str">
        <f>INDEX(Hosts!$A:$O,MATCH(Places!$C1139,Hosts!$A:$A,0),MATCH(Places!G$1,Hosts!$1:$1,0))</f>
        <v>No</v>
      </c>
      <c r="H1139">
        <v>20</v>
      </c>
      <c r="I1139" t="str">
        <f>VLOOKUP($H1139,Neighborhoods!$A:$C,2,0)</f>
        <v>Manhattan</v>
      </c>
      <c r="J1139" t="str">
        <f>VLOOKUP($H1139,Neighborhoods!$A:$C,3,0)</f>
        <v>Upper West Side</v>
      </c>
      <c r="K1139" t="s">
        <v>11822</v>
      </c>
      <c r="L1139" t="str">
        <f t="shared" si="68"/>
        <v>No</v>
      </c>
      <c r="M1139">
        <v>2</v>
      </c>
      <c r="N1139" t="str" cm="1">
        <f t="array" ref="N1139">_xlfn.IFS(M1139&lt;=2,"Small",M1139&lt;=5,"Medium",M1139&gt;5,"Large")</f>
        <v>Small</v>
      </c>
      <c r="O1139" s="50">
        <v>90</v>
      </c>
      <c r="P1139" s="67">
        <f t="shared" si="69"/>
        <v>0.03</v>
      </c>
      <c r="Q1139" s="52">
        <v>4.7300000000000004</v>
      </c>
      <c r="R1139" s="52" t="str" cm="1">
        <f t="array" ref="R1139">_xlfn.IFS(ROUND(Q1139,0)=5,"Excellent",ROUND(Q1139,0)=4,"Good",ROUND(Q1139,0)=3,"Ok",ROUND(Q1139,0)&lt;3,"Bad")</f>
        <v>Excellent</v>
      </c>
      <c r="S1139">
        <v>82</v>
      </c>
      <c r="T1139" t="str">
        <f t="shared" si="70"/>
        <v>No</v>
      </c>
      <c r="U1139" s="65">
        <v>42262</v>
      </c>
      <c r="V1139" s="65">
        <v>44025</v>
      </c>
      <c r="W1139">
        <v>0</v>
      </c>
      <c r="X1139" t="str">
        <f t="shared" si="71"/>
        <v>Inactive</v>
      </c>
      <c r="Y1139" t="s">
        <v>15615</v>
      </c>
    </row>
    <row r="1140" spans="1:25" x14ac:dyDescent="0.25">
      <c r="A1140">
        <v>1139</v>
      </c>
      <c r="B1140" t="s">
        <v>13146</v>
      </c>
      <c r="C1140">
        <v>450</v>
      </c>
      <c r="D1140" t="str">
        <f>VLOOKUP($C1140,Hosts!$A:$O,10,0)</f>
        <v>New York</v>
      </c>
      <c r="E1140" s="67">
        <f>INDEX(Hosts!$A:$O,MATCH(Places!$C1140,Hosts!$A:$A,0),MATCH(Places!E$1,Hosts!$1:$1,0))</f>
        <v>0.7</v>
      </c>
      <c r="F1140" s="67">
        <f>INDEX(Hosts!$A:$O,MATCH(Places!$C1140,Hosts!$A:$A,0),MATCH(Places!F$1,Hosts!$1:$1,0))</f>
        <v>0.92</v>
      </c>
      <c r="G1140" s="67" t="str">
        <f>INDEX(Hosts!$A:$O,MATCH(Places!$C1140,Hosts!$A:$A,0),MATCH(Places!G$1,Hosts!$1:$1,0))</f>
        <v>No</v>
      </c>
      <c r="H1140">
        <v>8</v>
      </c>
      <c r="I1140" t="str">
        <f>VLOOKUP($H1140,Neighborhoods!$A:$C,2,0)</f>
        <v>Brooklyn</v>
      </c>
      <c r="J1140" t="str">
        <f>VLOOKUP($H1140,Neighborhoods!$A:$C,3,0)</f>
        <v>Bushwick</v>
      </c>
      <c r="K1140" t="s">
        <v>11822</v>
      </c>
      <c r="L1140" t="str">
        <f t="shared" si="68"/>
        <v>No</v>
      </c>
      <c r="M1140">
        <v>2</v>
      </c>
      <c r="N1140" t="str" cm="1">
        <f t="array" ref="N1140">_xlfn.IFS(M1140&lt;=2,"Small",M1140&lt;=5,"Medium",M1140&gt;5,"Large")</f>
        <v>Small</v>
      </c>
      <c r="O1140" s="50">
        <v>99</v>
      </c>
      <c r="P1140" s="67">
        <f t="shared" si="69"/>
        <v>0.03</v>
      </c>
      <c r="Q1140" s="52">
        <v>4.58</v>
      </c>
      <c r="R1140" s="52" t="str" cm="1">
        <f t="array" ref="R1140">_xlfn.IFS(ROUND(Q1140,0)=5,"Excellent",ROUND(Q1140,0)=4,"Good",ROUND(Q1140,0)=3,"Ok",ROUND(Q1140,0)&lt;3,"Bad")</f>
        <v>Excellent</v>
      </c>
      <c r="S1140">
        <v>118</v>
      </c>
      <c r="T1140" t="str">
        <f t="shared" si="70"/>
        <v>No</v>
      </c>
      <c r="U1140" s="65">
        <v>42113</v>
      </c>
      <c r="V1140" s="65">
        <v>43899</v>
      </c>
      <c r="W1140">
        <v>365</v>
      </c>
      <c r="X1140" t="str">
        <f t="shared" si="71"/>
        <v>Active</v>
      </c>
      <c r="Y1140" t="s">
        <v>15615</v>
      </c>
    </row>
    <row r="1141" spans="1:25" x14ac:dyDescent="0.25">
      <c r="A1141">
        <v>1140</v>
      </c>
      <c r="B1141" t="s">
        <v>852</v>
      </c>
      <c r="C1141">
        <v>568</v>
      </c>
      <c r="D1141" t="str">
        <f>VLOOKUP($C1141,Hosts!$A:$O,10,0)</f>
        <v>District of Columbia</v>
      </c>
      <c r="E1141" s="67">
        <f>INDEX(Hosts!$A:$O,MATCH(Places!$C1141,Hosts!$A:$A,0),MATCH(Places!E$1,Hosts!$1:$1,0))</f>
        <v>1</v>
      </c>
      <c r="F1141" s="67">
        <f>INDEX(Hosts!$A:$O,MATCH(Places!$C1141,Hosts!$A:$A,0),MATCH(Places!F$1,Hosts!$1:$1,0))</f>
        <v>1</v>
      </c>
      <c r="G1141" s="67" t="str">
        <f>INDEX(Hosts!$A:$O,MATCH(Places!$C1141,Hosts!$A:$A,0),MATCH(Places!G$1,Hosts!$1:$1,0))</f>
        <v>No</v>
      </c>
      <c r="H1141">
        <v>15</v>
      </c>
      <c r="I1141" t="str">
        <f>VLOOKUP($H1141,Neighborhoods!$A:$C,2,0)</f>
        <v>Manhattan</v>
      </c>
      <c r="J1141" t="str">
        <f>VLOOKUP($H1141,Neighborhoods!$A:$C,3,0)</f>
        <v>East Village</v>
      </c>
      <c r="K1141" t="s">
        <v>11822</v>
      </c>
      <c r="L1141" t="str">
        <f t="shared" si="68"/>
        <v>No</v>
      </c>
      <c r="M1141">
        <v>2</v>
      </c>
      <c r="N1141" t="str" cm="1">
        <f t="array" ref="N1141">_xlfn.IFS(M1141&lt;=2,"Small",M1141&lt;=5,"Medium",M1141&gt;5,"Large")</f>
        <v>Small</v>
      </c>
      <c r="O1141" s="50">
        <v>180</v>
      </c>
      <c r="P1141" s="67">
        <f t="shared" si="69"/>
        <v>0.03</v>
      </c>
      <c r="Q1141" s="52">
        <v>4.62</v>
      </c>
      <c r="R1141" s="52" t="str" cm="1">
        <f t="array" ref="R1141">_xlfn.IFS(ROUND(Q1141,0)=5,"Excellent",ROUND(Q1141,0)=4,"Good",ROUND(Q1141,0)=3,"Ok",ROUND(Q1141,0)&lt;3,"Bad")</f>
        <v>Excellent</v>
      </c>
      <c r="S1141">
        <v>26</v>
      </c>
      <c r="T1141" t="str">
        <f t="shared" si="70"/>
        <v>No</v>
      </c>
      <c r="U1141" s="65">
        <v>42065</v>
      </c>
      <c r="V1141" s="65">
        <v>43734</v>
      </c>
      <c r="W1141">
        <v>0</v>
      </c>
      <c r="X1141" t="str">
        <f t="shared" si="71"/>
        <v>Inactive</v>
      </c>
      <c r="Y1141" t="s">
        <v>15616</v>
      </c>
    </row>
    <row r="1142" spans="1:25" x14ac:dyDescent="0.25">
      <c r="A1142">
        <v>1141</v>
      </c>
      <c r="B1142" t="s">
        <v>853</v>
      </c>
      <c r="C1142">
        <v>2103</v>
      </c>
      <c r="D1142" t="str">
        <f>VLOOKUP($C1142,Hosts!$A:$O,10,0)</f>
        <v>New York</v>
      </c>
      <c r="E1142" s="67">
        <f>INDEX(Hosts!$A:$O,MATCH(Places!$C1142,Hosts!$A:$A,0),MATCH(Places!E$1,Hosts!$1:$1,0))</f>
        <v>1</v>
      </c>
      <c r="F1142" s="67">
        <f>INDEX(Hosts!$A:$O,MATCH(Places!$C1142,Hosts!$A:$A,0),MATCH(Places!F$1,Hosts!$1:$1,0))</f>
        <v>0.98</v>
      </c>
      <c r="G1142" s="67" t="str">
        <f>INDEX(Hosts!$A:$O,MATCH(Places!$C1142,Hosts!$A:$A,0),MATCH(Places!G$1,Hosts!$1:$1,0))</f>
        <v>Yes</v>
      </c>
      <c r="H1142">
        <v>14</v>
      </c>
      <c r="I1142" t="str">
        <f>VLOOKUP($H1142,Neighborhoods!$A:$C,2,0)</f>
        <v>Manhattan</v>
      </c>
      <c r="J1142" t="str">
        <f>VLOOKUP($H1142,Neighborhoods!$A:$C,3,0)</f>
        <v>East Harlem</v>
      </c>
      <c r="K1142" t="s">
        <v>11822</v>
      </c>
      <c r="L1142" t="str">
        <f t="shared" si="68"/>
        <v>No</v>
      </c>
      <c r="M1142">
        <v>4</v>
      </c>
      <c r="N1142" t="str" cm="1">
        <f t="array" ref="N1142">_xlfn.IFS(M1142&lt;=2,"Small",M1142&lt;=5,"Medium",M1142&gt;5,"Large")</f>
        <v>Medium</v>
      </c>
      <c r="O1142" s="50">
        <v>120</v>
      </c>
      <c r="P1142" s="67">
        <f t="shared" si="69"/>
        <v>0.03</v>
      </c>
      <c r="Q1142" s="52">
        <v>4.88</v>
      </c>
      <c r="R1142" s="52" t="str" cm="1">
        <f t="array" ref="R1142">_xlfn.IFS(ROUND(Q1142,0)=5,"Excellent",ROUND(Q1142,0)=4,"Good",ROUND(Q1142,0)=3,"Ok",ROUND(Q1142,0)&lt;3,"Bad")</f>
        <v>Excellent</v>
      </c>
      <c r="S1142">
        <v>167</v>
      </c>
      <c r="T1142" t="str">
        <f t="shared" si="70"/>
        <v>Yes</v>
      </c>
      <c r="U1142" s="65">
        <v>42689</v>
      </c>
      <c r="V1142" s="65">
        <v>43897</v>
      </c>
      <c r="W1142">
        <v>168</v>
      </c>
      <c r="X1142" t="str">
        <f t="shared" si="71"/>
        <v>Active</v>
      </c>
      <c r="Y1142" t="s">
        <v>15616</v>
      </c>
    </row>
    <row r="1143" spans="1:25" x14ac:dyDescent="0.25">
      <c r="A1143">
        <v>1142</v>
      </c>
      <c r="B1143" t="s">
        <v>854</v>
      </c>
      <c r="C1143">
        <v>2001</v>
      </c>
      <c r="D1143" t="str">
        <f>VLOOKUP($C1143,Hosts!$A:$O,10,0)</f>
        <v>New York</v>
      </c>
      <c r="E1143" s="67">
        <f>INDEX(Hosts!$A:$O,MATCH(Places!$C1143,Hosts!$A:$A,0),MATCH(Places!E$1,Hosts!$1:$1,0))</f>
        <v>1</v>
      </c>
      <c r="F1143" s="67">
        <f>INDEX(Hosts!$A:$O,MATCH(Places!$C1143,Hosts!$A:$A,0),MATCH(Places!F$1,Hosts!$1:$1,0))</f>
        <v>0.98</v>
      </c>
      <c r="G1143" s="67" t="str">
        <f>INDEX(Hosts!$A:$O,MATCH(Places!$C1143,Hosts!$A:$A,0),MATCH(Places!G$1,Hosts!$1:$1,0))</f>
        <v>Yes</v>
      </c>
      <c r="H1143">
        <v>16</v>
      </c>
      <c r="I1143" t="str">
        <f>VLOOKUP($H1143,Neighborhoods!$A:$C,2,0)</f>
        <v>Manhattan</v>
      </c>
      <c r="J1143" t="str">
        <f>VLOOKUP($H1143,Neighborhoods!$A:$C,3,0)</f>
        <v>Harlem</v>
      </c>
      <c r="K1143" t="s">
        <v>1</v>
      </c>
      <c r="L1143" t="str">
        <f t="shared" si="68"/>
        <v>Yes</v>
      </c>
      <c r="M1143">
        <v>1</v>
      </c>
      <c r="N1143" t="str" cm="1">
        <f t="array" ref="N1143">_xlfn.IFS(M1143&lt;=2,"Small",M1143&lt;=5,"Medium",M1143&gt;5,"Large")</f>
        <v>Small</v>
      </c>
      <c r="O1143" s="50">
        <v>40</v>
      </c>
      <c r="P1143" s="67">
        <f t="shared" si="69"/>
        <v>0.03</v>
      </c>
      <c r="Q1143" s="52">
        <v>4.8099999999999996</v>
      </c>
      <c r="R1143" s="52" t="str" cm="1">
        <f t="array" ref="R1143">_xlfn.IFS(ROUND(Q1143,0)=5,"Excellent",ROUND(Q1143,0)=4,"Good",ROUND(Q1143,0)=3,"Ok",ROUND(Q1143,0)&lt;3,"Bad")</f>
        <v>Excellent</v>
      </c>
      <c r="S1143">
        <v>244</v>
      </c>
      <c r="T1143" t="str">
        <f t="shared" si="70"/>
        <v>Yes</v>
      </c>
      <c r="U1143" s="65">
        <v>42063</v>
      </c>
      <c r="V1143" s="65">
        <v>44040</v>
      </c>
      <c r="W1143">
        <v>90</v>
      </c>
      <c r="X1143" t="str">
        <f t="shared" si="71"/>
        <v>Active</v>
      </c>
      <c r="Y1143" t="s">
        <v>15615</v>
      </c>
    </row>
    <row r="1144" spans="1:25" x14ac:dyDescent="0.25">
      <c r="A1144">
        <v>1143</v>
      </c>
      <c r="B1144" t="s">
        <v>14755</v>
      </c>
      <c r="C1144">
        <v>1939</v>
      </c>
      <c r="D1144" t="str">
        <f>VLOOKUP($C1144,Hosts!$A:$O,10,0)</f>
        <v>New York</v>
      </c>
      <c r="E1144" s="67">
        <f>INDEX(Hosts!$A:$O,MATCH(Places!$C1144,Hosts!$A:$A,0),MATCH(Places!E$1,Hosts!$1:$1,0))</f>
        <v>1</v>
      </c>
      <c r="F1144" s="67">
        <f>INDEX(Hosts!$A:$O,MATCH(Places!$C1144,Hosts!$A:$A,0),MATCH(Places!F$1,Hosts!$1:$1,0))</f>
        <v>0.98</v>
      </c>
      <c r="G1144" s="67" t="str">
        <f>INDEX(Hosts!$A:$O,MATCH(Places!$C1144,Hosts!$A:$A,0),MATCH(Places!G$1,Hosts!$1:$1,0))</f>
        <v>Yes</v>
      </c>
      <c r="H1144">
        <v>17</v>
      </c>
      <c r="I1144" t="str">
        <f>VLOOKUP($H1144,Neighborhoods!$A:$C,2,0)</f>
        <v>Manhattan</v>
      </c>
      <c r="J1144" t="str">
        <f>VLOOKUP($H1144,Neighborhoods!$A:$C,3,0)</f>
        <v>Hell's Kitchen</v>
      </c>
      <c r="K1144" t="s">
        <v>11822</v>
      </c>
      <c r="L1144" t="str">
        <f t="shared" si="68"/>
        <v>No</v>
      </c>
      <c r="M1144">
        <v>3</v>
      </c>
      <c r="N1144" t="str" cm="1">
        <f t="array" ref="N1144">_xlfn.IFS(M1144&lt;=2,"Small",M1144&lt;=5,"Medium",M1144&gt;5,"Large")</f>
        <v>Medium</v>
      </c>
      <c r="O1144" s="50">
        <v>185</v>
      </c>
      <c r="P1144" s="67">
        <f t="shared" si="69"/>
        <v>0.03</v>
      </c>
      <c r="Q1144" s="52">
        <v>4.9800000000000004</v>
      </c>
      <c r="R1144" s="52" t="str" cm="1">
        <f t="array" ref="R1144">_xlfn.IFS(ROUND(Q1144,0)=5,"Excellent",ROUND(Q1144,0)=4,"Good",ROUND(Q1144,0)=3,"Ok",ROUND(Q1144,0)&lt;3,"Bad")</f>
        <v>Excellent</v>
      </c>
      <c r="S1144">
        <v>122</v>
      </c>
      <c r="T1144" t="str">
        <f t="shared" si="70"/>
        <v>Yes</v>
      </c>
      <c r="U1144" s="65">
        <v>42039</v>
      </c>
      <c r="V1144" s="65">
        <v>43842</v>
      </c>
      <c r="W1144">
        <v>305</v>
      </c>
      <c r="X1144" t="str">
        <f t="shared" si="71"/>
        <v>Active</v>
      </c>
      <c r="Y1144" t="s">
        <v>15616</v>
      </c>
    </row>
    <row r="1145" spans="1:25" x14ac:dyDescent="0.25">
      <c r="A1145">
        <v>1144</v>
      </c>
      <c r="B1145" t="s">
        <v>13750</v>
      </c>
      <c r="C1145">
        <v>935</v>
      </c>
      <c r="D1145" t="str">
        <f>VLOOKUP($C1145,Hosts!$A:$O,10,0)</f>
        <v>New York</v>
      </c>
      <c r="E1145" s="67">
        <f>INDEX(Hosts!$A:$O,MATCH(Places!$C1145,Hosts!$A:$A,0),MATCH(Places!E$1,Hosts!$1:$1,0))</f>
        <v>1</v>
      </c>
      <c r="F1145" s="67">
        <f>INDEX(Hosts!$A:$O,MATCH(Places!$C1145,Hosts!$A:$A,0),MATCH(Places!F$1,Hosts!$1:$1,0))</f>
        <v>0.93</v>
      </c>
      <c r="G1145" s="67" t="str">
        <f>INDEX(Hosts!$A:$O,MATCH(Places!$C1145,Hosts!$A:$A,0),MATCH(Places!G$1,Hosts!$1:$1,0))</f>
        <v>Yes</v>
      </c>
      <c r="H1145">
        <v>19</v>
      </c>
      <c r="I1145" t="str">
        <f>VLOOKUP($H1145,Neighborhoods!$A:$C,2,0)</f>
        <v>Manhattan</v>
      </c>
      <c r="J1145" t="str">
        <f>VLOOKUP($H1145,Neighborhoods!$A:$C,3,0)</f>
        <v>Upper East Side</v>
      </c>
      <c r="K1145" t="s">
        <v>11822</v>
      </c>
      <c r="L1145" t="str">
        <f t="shared" si="68"/>
        <v>No</v>
      </c>
      <c r="M1145">
        <v>2</v>
      </c>
      <c r="N1145" t="str" cm="1">
        <f t="array" ref="N1145">_xlfn.IFS(M1145&lt;=2,"Small",M1145&lt;=5,"Medium",M1145&gt;5,"Large")</f>
        <v>Small</v>
      </c>
      <c r="O1145" s="50">
        <v>185</v>
      </c>
      <c r="P1145" s="67">
        <f t="shared" si="69"/>
        <v>0.03</v>
      </c>
      <c r="Q1145" s="52">
        <v>4.92</v>
      </c>
      <c r="R1145" s="52" t="str" cm="1">
        <f t="array" ref="R1145">_xlfn.IFS(ROUND(Q1145,0)=5,"Excellent",ROUND(Q1145,0)=4,"Good",ROUND(Q1145,0)=3,"Ok",ROUND(Q1145,0)&lt;3,"Bad")</f>
        <v>Excellent</v>
      </c>
      <c r="S1145">
        <v>13</v>
      </c>
      <c r="T1145" t="str">
        <f t="shared" si="70"/>
        <v>No</v>
      </c>
      <c r="U1145" s="65">
        <v>42314</v>
      </c>
      <c r="V1145" s="65">
        <v>43863</v>
      </c>
      <c r="W1145">
        <v>319</v>
      </c>
      <c r="X1145" t="str">
        <f t="shared" si="71"/>
        <v>Active</v>
      </c>
      <c r="Y1145" t="s">
        <v>15615</v>
      </c>
    </row>
    <row r="1146" spans="1:25" x14ac:dyDescent="0.25">
      <c r="A1146">
        <v>1145</v>
      </c>
      <c r="B1146" t="s">
        <v>855</v>
      </c>
      <c r="C1146">
        <v>2109</v>
      </c>
      <c r="D1146" t="str">
        <f>VLOOKUP($C1146,Hosts!$A:$O,10,0)</f>
        <v>New York</v>
      </c>
      <c r="E1146" s="67">
        <f>INDEX(Hosts!$A:$O,MATCH(Places!$C1146,Hosts!$A:$A,0),MATCH(Places!E$1,Hosts!$1:$1,0))</f>
        <v>1</v>
      </c>
      <c r="F1146" s="67">
        <f>INDEX(Hosts!$A:$O,MATCH(Places!$C1146,Hosts!$A:$A,0),MATCH(Places!F$1,Hosts!$1:$1,0))</f>
        <v>0.99</v>
      </c>
      <c r="G1146" s="67" t="str">
        <f>INDEX(Hosts!$A:$O,MATCH(Places!$C1146,Hosts!$A:$A,0),MATCH(Places!G$1,Hosts!$1:$1,0))</f>
        <v>No</v>
      </c>
      <c r="H1146">
        <v>16</v>
      </c>
      <c r="I1146" t="str">
        <f>VLOOKUP($H1146,Neighborhoods!$A:$C,2,0)</f>
        <v>Manhattan</v>
      </c>
      <c r="J1146" t="str">
        <f>VLOOKUP($H1146,Neighborhoods!$A:$C,3,0)</f>
        <v>Harlem</v>
      </c>
      <c r="K1146" t="s">
        <v>1</v>
      </c>
      <c r="L1146" t="str">
        <f t="shared" si="68"/>
        <v>Yes</v>
      </c>
      <c r="M1146">
        <v>3</v>
      </c>
      <c r="N1146" t="str" cm="1">
        <f t="array" ref="N1146">_xlfn.IFS(M1146&lt;=2,"Small",M1146&lt;=5,"Medium",M1146&gt;5,"Large")</f>
        <v>Medium</v>
      </c>
      <c r="O1146" s="50">
        <v>48</v>
      </c>
      <c r="P1146" s="67">
        <f t="shared" si="69"/>
        <v>0.03</v>
      </c>
      <c r="Q1146" s="52">
        <v>4.8</v>
      </c>
      <c r="R1146" s="52" t="str" cm="1">
        <f t="array" ref="R1146">_xlfn.IFS(ROUND(Q1146,0)=5,"Excellent",ROUND(Q1146,0)=4,"Good",ROUND(Q1146,0)=3,"Ok",ROUND(Q1146,0)&lt;3,"Bad")</f>
        <v>Excellent</v>
      </c>
      <c r="S1146">
        <v>253</v>
      </c>
      <c r="T1146" t="str">
        <f t="shared" si="70"/>
        <v>Yes</v>
      </c>
      <c r="U1146" s="65">
        <v>42134</v>
      </c>
      <c r="V1146" s="65">
        <v>44052</v>
      </c>
      <c r="W1146">
        <v>346</v>
      </c>
      <c r="X1146" t="str">
        <f t="shared" si="71"/>
        <v>Active</v>
      </c>
      <c r="Y1146" t="s">
        <v>15616</v>
      </c>
    </row>
    <row r="1147" spans="1:25" x14ac:dyDescent="0.25">
      <c r="A1147">
        <v>1146</v>
      </c>
      <c r="B1147" t="s">
        <v>14013</v>
      </c>
      <c r="C1147">
        <v>2109</v>
      </c>
      <c r="D1147" t="str">
        <f>VLOOKUP($C1147,Hosts!$A:$O,10,0)</f>
        <v>New York</v>
      </c>
      <c r="E1147" s="67">
        <f>INDEX(Hosts!$A:$O,MATCH(Places!$C1147,Hosts!$A:$A,0),MATCH(Places!E$1,Hosts!$1:$1,0))</f>
        <v>1</v>
      </c>
      <c r="F1147" s="67">
        <f>INDEX(Hosts!$A:$O,MATCH(Places!$C1147,Hosts!$A:$A,0),MATCH(Places!F$1,Hosts!$1:$1,0))</f>
        <v>0.99</v>
      </c>
      <c r="G1147" s="67" t="str">
        <f>INDEX(Hosts!$A:$O,MATCH(Places!$C1147,Hosts!$A:$A,0),MATCH(Places!G$1,Hosts!$1:$1,0))</f>
        <v>No</v>
      </c>
      <c r="H1147">
        <v>16</v>
      </c>
      <c r="I1147" t="str">
        <f>VLOOKUP($H1147,Neighborhoods!$A:$C,2,0)</f>
        <v>Manhattan</v>
      </c>
      <c r="J1147" t="str">
        <f>VLOOKUP($H1147,Neighborhoods!$A:$C,3,0)</f>
        <v>Harlem</v>
      </c>
      <c r="K1147" t="s">
        <v>1</v>
      </c>
      <c r="L1147" t="str">
        <f t="shared" si="68"/>
        <v>Yes</v>
      </c>
      <c r="M1147">
        <v>3</v>
      </c>
      <c r="N1147" t="str" cm="1">
        <f t="array" ref="N1147">_xlfn.IFS(M1147&lt;=2,"Small",M1147&lt;=5,"Medium",M1147&gt;5,"Large")</f>
        <v>Medium</v>
      </c>
      <c r="O1147" s="50">
        <v>33</v>
      </c>
      <c r="P1147" s="67">
        <f t="shared" si="69"/>
        <v>0.03</v>
      </c>
      <c r="Q1147" s="52">
        <v>4.63</v>
      </c>
      <c r="R1147" s="52" t="str" cm="1">
        <f t="array" ref="R1147">_xlfn.IFS(ROUND(Q1147,0)=5,"Excellent",ROUND(Q1147,0)=4,"Good",ROUND(Q1147,0)=3,"Ok",ROUND(Q1147,0)&lt;3,"Bad")</f>
        <v>Excellent</v>
      </c>
      <c r="S1147">
        <v>230</v>
      </c>
      <c r="T1147" t="str">
        <f t="shared" si="70"/>
        <v>No</v>
      </c>
      <c r="U1147" s="65">
        <v>42129</v>
      </c>
      <c r="V1147" s="65">
        <v>44053</v>
      </c>
      <c r="W1147">
        <v>334</v>
      </c>
      <c r="X1147" t="str">
        <f t="shared" si="71"/>
        <v>Active</v>
      </c>
      <c r="Y1147" t="s">
        <v>15616</v>
      </c>
    </row>
    <row r="1148" spans="1:25" x14ac:dyDescent="0.25">
      <c r="A1148">
        <v>1147</v>
      </c>
      <c r="B1148" t="s">
        <v>856</v>
      </c>
      <c r="C1148">
        <v>2110</v>
      </c>
      <c r="D1148" t="str">
        <f>VLOOKUP($C1148,Hosts!$A:$O,10,0)</f>
        <v>New York</v>
      </c>
      <c r="E1148" s="67">
        <f>INDEX(Hosts!$A:$O,MATCH(Places!$C1148,Hosts!$A:$A,0),MATCH(Places!E$1,Hosts!$1:$1,0))</f>
        <v>1</v>
      </c>
      <c r="F1148" s="67">
        <f>INDEX(Hosts!$A:$O,MATCH(Places!$C1148,Hosts!$A:$A,0),MATCH(Places!F$1,Hosts!$1:$1,0))</f>
        <v>0.75</v>
      </c>
      <c r="G1148" s="67" t="str">
        <f>INDEX(Hosts!$A:$O,MATCH(Places!$C1148,Hosts!$A:$A,0),MATCH(Places!G$1,Hosts!$1:$1,0))</f>
        <v>No</v>
      </c>
      <c r="H1148">
        <v>7</v>
      </c>
      <c r="I1148" t="str">
        <f>VLOOKUP($H1148,Neighborhoods!$A:$C,2,0)</f>
        <v>Brooklyn</v>
      </c>
      <c r="J1148" t="str">
        <f>VLOOKUP($H1148,Neighborhoods!$A:$C,3,0)</f>
        <v>Bedford-Stuyvesant</v>
      </c>
      <c r="K1148" t="s">
        <v>1</v>
      </c>
      <c r="L1148" t="str">
        <f t="shared" si="68"/>
        <v>Yes</v>
      </c>
      <c r="M1148">
        <v>2</v>
      </c>
      <c r="N1148" t="str" cm="1">
        <f t="array" ref="N1148">_xlfn.IFS(M1148&lt;=2,"Small",M1148&lt;=5,"Medium",M1148&gt;5,"Large")</f>
        <v>Small</v>
      </c>
      <c r="O1148" s="50">
        <v>44</v>
      </c>
      <c r="P1148" s="67">
        <f t="shared" si="69"/>
        <v>0.03</v>
      </c>
      <c r="Q1148" s="52">
        <v>4.58</v>
      </c>
      <c r="R1148" s="52" t="str" cm="1">
        <f t="array" ref="R1148">_xlfn.IFS(ROUND(Q1148,0)=5,"Excellent",ROUND(Q1148,0)=4,"Good",ROUND(Q1148,0)=3,"Ok",ROUND(Q1148,0)&lt;3,"Bad")</f>
        <v>Excellent</v>
      </c>
      <c r="S1148">
        <v>24</v>
      </c>
      <c r="T1148" t="str">
        <f t="shared" si="70"/>
        <v>No</v>
      </c>
      <c r="U1148" s="65">
        <v>42071</v>
      </c>
      <c r="V1148" s="65">
        <v>43897</v>
      </c>
      <c r="W1148">
        <v>13</v>
      </c>
      <c r="X1148" t="str">
        <f t="shared" si="71"/>
        <v>Active</v>
      </c>
      <c r="Y1148" t="s">
        <v>15615</v>
      </c>
    </row>
    <row r="1149" spans="1:25" x14ac:dyDescent="0.25">
      <c r="A1149">
        <v>1148</v>
      </c>
      <c r="B1149" t="s">
        <v>13991</v>
      </c>
      <c r="C1149">
        <v>560</v>
      </c>
      <c r="D1149" t="str">
        <f>VLOOKUP($C1149,Hosts!$A:$O,10,0)</f>
        <v>New York</v>
      </c>
      <c r="E1149" s="67">
        <f>INDEX(Hosts!$A:$O,MATCH(Places!$C1149,Hosts!$A:$A,0),MATCH(Places!E$1,Hosts!$1:$1,0))</f>
        <v>1</v>
      </c>
      <c r="F1149" s="67">
        <f>INDEX(Hosts!$A:$O,MATCH(Places!$C1149,Hosts!$A:$A,0),MATCH(Places!F$1,Hosts!$1:$1,0))</f>
        <v>0.12</v>
      </c>
      <c r="G1149" s="67" t="str">
        <f>INDEX(Hosts!$A:$O,MATCH(Places!$C1149,Hosts!$A:$A,0),MATCH(Places!G$1,Hosts!$1:$1,0))</f>
        <v>No</v>
      </c>
      <c r="H1149">
        <v>8</v>
      </c>
      <c r="I1149" t="str">
        <f>VLOOKUP($H1149,Neighborhoods!$A:$C,2,0)</f>
        <v>Brooklyn</v>
      </c>
      <c r="J1149" t="str">
        <f>VLOOKUP($H1149,Neighborhoods!$A:$C,3,0)</f>
        <v>Bushwick</v>
      </c>
      <c r="K1149" t="s">
        <v>11822</v>
      </c>
      <c r="L1149" t="str">
        <f t="shared" si="68"/>
        <v>No</v>
      </c>
      <c r="M1149">
        <v>6</v>
      </c>
      <c r="N1149" t="str" cm="1">
        <f t="array" ref="N1149">_xlfn.IFS(M1149&lt;=2,"Small",M1149&lt;=5,"Medium",M1149&gt;5,"Large")</f>
        <v>Large</v>
      </c>
      <c r="O1149" s="50">
        <v>139</v>
      </c>
      <c r="P1149" s="67">
        <f t="shared" si="69"/>
        <v>0.03</v>
      </c>
      <c r="Q1149" s="52">
        <v>4.83</v>
      </c>
      <c r="R1149" s="52" t="str" cm="1">
        <f t="array" ref="R1149">_xlfn.IFS(ROUND(Q1149,0)=5,"Excellent",ROUND(Q1149,0)=4,"Good",ROUND(Q1149,0)=3,"Ok",ROUND(Q1149,0)&lt;3,"Bad")</f>
        <v>Excellent</v>
      </c>
      <c r="S1149">
        <v>53</v>
      </c>
      <c r="T1149" t="str">
        <f t="shared" si="70"/>
        <v>No</v>
      </c>
      <c r="U1149" s="65">
        <v>42050</v>
      </c>
      <c r="V1149" s="65">
        <v>43830</v>
      </c>
      <c r="W1149">
        <v>365</v>
      </c>
      <c r="X1149" t="str">
        <f t="shared" si="71"/>
        <v>Active</v>
      </c>
      <c r="Y1149" t="s">
        <v>15615</v>
      </c>
    </row>
    <row r="1150" spans="1:25" x14ac:dyDescent="0.25">
      <c r="A1150">
        <v>1149</v>
      </c>
      <c r="B1150" t="s">
        <v>3360</v>
      </c>
      <c r="C1150">
        <v>2404</v>
      </c>
      <c r="D1150" t="str">
        <f>VLOOKUP($C1150,Hosts!$A:$O,10,0)</f>
        <v>New York</v>
      </c>
      <c r="E1150" s="67">
        <f>INDEX(Hosts!$A:$O,MATCH(Places!$C1150,Hosts!$A:$A,0),MATCH(Places!E$1,Hosts!$1:$1,0))</f>
        <v>1</v>
      </c>
      <c r="F1150" s="67">
        <f>INDEX(Hosts!$A:$O,MATCH(Places!$C1150,Hosts!$A:$A,0),MATCH(Places!F$1,Hosts!$1:$1,0))</f>
        <v>0.99</v>
      </c>
      <c r="G1150" s="67" t="str">
        <f>INDEX(Hosts!$A:$O,MATCH(Places!$C1150,Hosts!$A:$A,0),MATCH(Places!G$1,Hosts!$1:$1,0))</f>
        <v>Yes</v>
      </c>
      <c r="H1150">
        <v>16</v>
      </c>
      <c r="I1150" t="str">
        <f>VLOOKUP($H1150,Neighborhoods!$A:$C,2,0)</f>
        <v>Manhattan</v>
      </c>
      <c r="J1150" t="str">
        <f>VLOOKUP($H1150,Neighborhoods!$A:$C,3,0)</f>
        <v>Harlem</v>
      </c>
      <c r="K1150" t="s">
        <v>1</v>
      </c>
      <c r="L1150" t="str">
        <f t="shared" si="68"/>
        <v>Yes</v>
      </c>
      <c r="M1150">
        <v>2</v>
      </c>
      <c r="N1150" t="str" cm="1">
        <f t="array" ref="N1150">_xlfn.IFS(M1150&lt;=2,"Small",M1150&lt;=5,"Medium",M1150&gt;5,"Large")</f>
        <v>Small</v>
      </c>
      <c r="O1150" s="50">
        <v>70</v>
      </c>
      <c r="P1150" s="67">
        <f t="shared" si="69"/>
        <v>0.03</v>
      </c>
      <c r="Q1150" s="52">
        <v>5</v>
      </c>
      <c r="R1150" s="52" t="str" cm="1">
        <f t="array" ref="R1150">_xlfn.IFS(ROUND(Q1150,0)=5,"Excellent",ROUND(Q1150,0)=4,"Good",ROUND(Q1150,0)=3,"Ok",ROUND(Q1150,0)&lt;3,"Bad")</f>
        <v>Excellent</v>
      </c>
      <c r="S1150">
        <v>31</v>
      </c>
      <c r="T1150" t="str">
        <f t="shared" si="70"/>
        <v>No</v>
      </c>
      <c r="U1150" s="65">
        <v>43601</v>
      </c>
      <c r="V1150" s="65">
        <v>44034</v>
      </c>
      <c r="W1150">
        <v>365</v>
      </c>
      <c r="X1150" t="str">
        <f t="shared" si="71"/>
        <v>Active</v>
      </c>
      <c r="Y1150" t="s">
        <v>15615</v>
      </c>
    </row>
    <row r="1151" spans="1:25" x14ac:dyDescent="0.25">
      <c r="A1151">
        <v>1150</v>
      </c>
      <c r="B1151" t="s">
        <v>858</v>
      </c>
      <c r="C1151">
        <v>2116</v>
      </c>
      <c r="D1151" t="str">
        <f>VLOOKUP($C1151,Hosts!$A:$O,10,0)</f>
        <v>New York</v>
      </c>
      <c r="E1151" s="67">
        <f>INDEX(Hosts!$A:$O,MATCH(Places!$C1151,Hosts!$A:$A,0),MATCH(Places!E$1,Hosts!$1:$1,0))</f>
        <v>1</v>
      </c>
      <c r="F1151" s="67">
        <f>INDEX(Hosts!$A:$O,MATCH(Places!$C1151,Hosts!$A:$A,0),MATCH(Places!F$1,Hosts!$1:$1,0))</f>
        <v>0.91</v>
      </c>
      <c r="G1151" s="67" t="str">
        <f>INDEX(Hosts!$A:$O,MATCH(Places!$C1151,Hosts!$A:$A,0),MATCH(Places!G$1,Hosts!$1:$1,0))</f>
        <v>Yes</v>
      </c>
      <c r="H1151">
        <v>10</v>
      </c>
      <c r="I1151" t="str">
        <f>VLOOKUP($H1151,Neighborhoods!$A:$C,2,0)</f>
        <v>Brooklyn</v>
      </c>
      <c r="J1151" t="str">
        <f>VLOOKUP($H1151,Neighborhoods!$A:$C,3,0)</f>
        <v>East Flatbush</v>
      </c>
      <c r="K1151" t="s">
        <v>11822</v>
      </c>
      <c r="L1151" t="str">
        <f t="shared" si="68"/>
        <v>No</v>
      </c>
      <c r="M1151">
        <v>4</v>
      </c>
      <c r="N1151" t="str" cm="1">
        <f t="array" ref="N1151">_xlfn.IFS(M1151&lt;=2,"Small",M1151&lt;=5,"Medium",M1151&gt;5,"Large")</f>
        <v>Medium</v>
      </c>
      <c r="O1151" s="50">
        <v>139</v>
      </c>
      <c r="P1151" s="67">
        <f t="shared" si="69"/>
        <v>0.03</v>
      </c>
      <c r="Q1151" s="52">
        <v>4.91</v>
      </c>
      <c r="R1151" s="52" t="str" cm="1">
        <f t="array" ref="R1151">_xlfn.IFS(ROUND(Q1151,0)=5,"Excellent",ROUND(Q1151,0)=4,"Good",ROUND(Q1151,0)=3,"Ok",ROUND(Q1151,0)&lt;3,"Bad")</f>
        <v>Excellent</v>
      </c>
      <c r="S1151">
        <v>86</v>
      </c>
      <c r="T1151" t="str">
        <f t="shared" si="70"/>
        <v>No</v>
      </c>
      <c r="U1151" s="65">
        <v>42255</v>
      </c>
      <c r="V1151" s="65">
        <v>43832</v>
      </c>
      <c r="W1151">
        <v>351</v>
      </c>
      <c r="X1151" t="str">
        <f t="shared" si="71"/>
        <v>Active</v>
      </c>
      <c r="Y1151" t="s">
        <v>15615</v>
      </c>
    </row>
    <row r="1152" spans="1:25" x14ac:dyDescent="0.25">
      <c r="A1152">
        <v>1151</v>
      </c>
      <c r="B1152" t="s">
        <v>859</v>
      </c>
      <c r="C1152">
        <v>1196</v>
      </c>
      <c r="D1152" t="str">
        <f>VLOOKUP($C1152,Hosts!$A:$O,10,0)</f>
        <v>New York</v>
      </c>
      <c r="E1152" s="67">
        <f>INDEX(Hosts!$A:$O,MATCH(Places!$C1152,Hosts!$A:$A,0),MATCH(Places!E$1,Hosts!$1:$1,0))</f>
        <v>1</v>
      </c>
      <c r="F1152" s="67">
        <f>INDEX(Hosts!$A:$O,MATCH(Places!$C1152,Hosts!$A:$A,0),MATCH(Places!F$1,Hosts!$1:$1,0))</f>
        <v>0.96</v>
      </c>
      <c r="G1152" s="67" t="str">
        <f>INDEX(Hosts!$A:$O,MATCH(Places!$C1152,Hosts!$A:$A,0),MATCH(Places!G$1,Hosts!$1:$1,0))</f>
        <v>Yes</v>
      </c>
      <c r="H1152">
        <v>20</v>
      </c>
      <c r="I1152" t="str">
        <f>VLOOKUP($H1152,Neighborhoods!$A:$C,2,0)</f>
        <v>Manhattan</v>
      </c>
      <c r="J1152" t="str">
        <f>VLOOKUP($H1152,Neighborhoods!$A:$C,3,0)</f>
        <v>Upper West Side</v>
      </c>
      <c r="K1152" t="s">
        <v>1</v>
      </c>
      <c r="L1152" t="str">
        <f t="shared" si="68"/>
        <v>Yes</v>
      </c>
      <c r="M1152">
        <v>2</v>
      </c>
      <c r="N1152" t="str" cm="1">
        <f t="array" ref="N1152">_xlfn.IFS(M1152&lt;=2,"Small",M1152&lt;=5,"Medium",M1152&gt;5,"Large")</f>
        <v>Small</v>
      </c>
      <c r="O1152" s="50">
        <v>103</v>
      </c>
      <c r="P1152" s="67">
        <f t="shared" si="69"/>
        <v>0.03</v>
      </c>
      <c r="Q1152" s="52">
        <v>5</v>
      </c>
      <c r="R1152" s="52" t="str" cm="1">
        <f t="array" ref="R1152">_xlfn.IFS(ROUND(Q1152,0)=5,"Excellent",ROUND(Q1152,0)=4,"Good",ROUND(Q1152,0)=3,"Ok",ROUND(Q1152,0)&lt;3,"Bad")</f>
        <v>Excellent</v>
      </c>
      <c r="S1152">
        <v>3</v>
      </c>
      <c r="T1152" t="str">
        <f t="shared" si="70"/>
        <v>No</v>
      </c>
      <c r="U1152" s="65">
        <v>43591</v>
      </c>
      <c r="V1152" s="65">
        <v>43681</v>
      </c>
      <c r="W1152">
        <v>63</v>
      </c>
      <c r="X1152" t="str">
        <f t="shared" si="71"/>
        <v>Active</v>
      </c>
      <c r="Y1152" t="s">
        <v>15616</v>
      </c>
    </row>
    <row r="1153" spans="1:25" x14ac:dyDescent="0.25">
      <c r="A1153">
        <v>1152</v>
      </c>
      <c r="B1153" t="s">
        <v>860</v>
      </c>
      <c r="C1153">
        <v>106</v>
      </c>
      <c r="D1153" t="str">
        <f>VLOOKUP($C1153,Hosts!$A:$O,10,0)</f>
        <v>New York</v>
      </c>
      <c r="E1153" s="67">
        <f>INDEX(Hosts!$A:$O,MATCH(Places!$C1153,Hosts!$A:$A,0),MATCH(Places!E$1,Hosts!$1:$1,0))</f>
        <v>1</v>
      </c>
      <c r="F1153" s="67">
        <f>INDEX(Hosts!$A:$O,MATCH(Places!$C1153,Hosts!$A:$A,0),MATCH(Places!F$1,Hosts!$1:$1,0))</f>
        <v>0.47</v>
      </c>
      <c r="G1153" s="67" t="str">
        <f>INDEX(Hosts!$A:$O,MATCH(Places!$C1153,Hosts!$A:$A,0),MATCH(Places!G$1,Hosts!$1:$1,0))</f>
        <v>Yes</v>
      </c>
      <c r="H1153">
        <v>15</v>
      </c>
      <c r="I1153" t="str">
        <f>VLOOKUP($H1153,Neighborhoods!$A:$C,2,0)</f>
        <v>Manhattan</v>
      </c>
      <c r="J1153" t="str">
        <f>VLOOKUP($H1153,Neighborhoods!$A:$C,3,0)</f>
        <v>East Village</v>
      </c>
      <c r="K1153" t="s">
        <v>11822</v>
      </c>
      <c r="L1153" t="str">
        <f t="shared" si="68"/>
        <v>No</v>
      </c>
      <c r="M1153">
        <v>2</v>
      </c>
      <c r="N1153" t="str" cm="1">
        <f t="array" ref="N1153">_xlfn.IFS(M1153&lt;=2,"Small",M1153&lt;=5,"Medium",M1153&gt;5,"Large")</f>
        <v>Small</v>
      </c>
      <c r="O1153" s="50">
        <v>90</v>
      </c>
      <c r="P1153" s="67">
        <f t="shared" si="69"/>
        <v>0.03</v>
      </c>
      <c r="Q1153" s="52">
        <v>5</v>
      </c>
      <c r="R1153" s="52" t="str" cm="1">
        <f t="array" ref="R1153">_xlfn.IFS(ROUND(Q1153,0)=5,"Excellent",ROUND(Q1153,0)=4,"Good",ROUND(Q1153,0)=3,"Ok",ROUND(Q1153,0)&lt;3,"Bad")</f>
        <v>Excellent</v>
      </c>
      <c r="S1153">
        <v>3</v>
      </c>
      <c r="T1153" t="str">
        <f t="shared" si="70"/>
        <v>No</v>
      </c>
      <c r="U1153" s="65">
        <v>42248</v>
      </c>
      <c r="V1153" s="65">
        <v>43831</v>
      </c>
      <c r="W1153">
        <v>212</v>
      </c>
      <c r="X1153" t="str">
        <f t="shared" si="71"/>
        <v>Active</v>
      </c>
      <c r="Y1153" t="s">
        <v>15615</v>
      </c>
    </row>
    <row r="1154" spans="1:25" x14ac:dyDescent="0.25">
      <c r="A1154">
        <v>1153</v>
      </c>
      <c r="B1154" t="s">
        <v>861</v>
      </c>
      <c r="C1154">
        <v>1518</v>
      </c>
      <c r="D1154" t="str">
        <f>VLOOKUP($C1154,Hosts!$A:$O,10,0)</f>
        <v>New York</v>
      </c>
      <c r="E1154" s="67">
        <f>INDEX(Hosts!$A:$O,MATCH(Places!$C1154,Hosts!$A:$A,0),MATCH(Places!E$1,Hosts!$1:$1,0))</f>
        <v>0.69</v>
      </c>
      <c r="F1154" s="67">
        <f>INDEX(Hosts!$A:$O,MATCH(Places!$C1154,Hosts!$A:$A,0),MATCH(Places!F$1,Hosts!$1:$1,0))</f>
        <v>0.79</v>
      </c>
      <c r="G1154" s="67" t="str">
        <f>INDEX(Hosts!$A:$O,MATCH(Places!$C1154,Hosts!$A:$A,0),MATCH(Places!G$1,Hosts!$1:$1,0))</f>
        <v>No</v>
      </c>
      <c r="H1154">
        <v>20</v>
      </c>
      <c r="I1154" t="str">
        <f>VLOOKUP($H1154,Neighborhoods!$A:$C,2,0)</f>
        <v>Manhattan</v>
      </c>
      <c r="J1154" t="str">
        <f>VLOOKUP($H1154,Neighborhoods!$A:$C,3,0)</f>
        <v>Upper West Side</v>
      </c>
      <c r="K1154" t="s">
        <v>1</v>
      </c>
      <c r="L1154" t="str">
        <f t="shared" si="68"/>
        <v>Yes</v>
      </c>
      <c r="M1154">
        <v>2</v>
      </c>
      <c r="N1154" t="str" cm="1">
        <f t="array" ref="N1154">_xlfn.IFS(M1154&lt;=2,"Small",M1154&lt;=5,"Medium",M1154&gt;5,"Large")</f>
        <v>Small</v>
      </c>
      <c r="O1154" s="50">
        <v>130</v>
      </c>
      <c r="P1154" s="67">
        <f t="shared" si="69"/>
        <v>0.03</v>
      </c>
      <c r="Q1154" s="52">
        <v>4.33</v>
      </c>
      <c r="R1154" s="52" t="str" cm="1">
        <f t="array" ref="R1154">_xlfn.IFS(ROUND(Q1154,0)=5,"Excellent",ROUND(Q1154,0)=4,"Good",ROUND(Q1154,0)=3,"Ok",ROUND(Q1154,0)&lt;3,"Bad")</f>
        <v>Good</v>
      </c>
      <c r="S1154">
        <v>15</v>
      </c>
      <c r="T1154" t="str">
        <f t="shared" si="70"/>
        <v>No</v>
      </c>
      <c r="U1154" s="65">
        <v>42129</v>
      </c>
      <c r="V1154" s="65">
        <v>42982</v>
      </c>
      <c r="W1154">
        <v>348</v>
      </c>
      <c r="X1154" t="str">
        <f t="shared" si="71"/>
        <v>Active</v>
      </c>
      <c r="Y1154" t="s">
        <v>15615</v>
      </c>
    </row>
    <row r="1155" spans="1:25" x14ac:dyDescent="0.25">
      <c r="A1155">
        <v>1154</v>
      </c>
      <c r="B1155" t="s">
        <v>862</v>
      </c>
      <c r="C1155">
        <v>2089</v>
      </c>
      <c r="D1155" t="str">
        <f>VLOOKUP($C1155,Hosts!$A:$O,10,0)</f>
        <v>New York</v>
      </c>
      <c r="E1155" s="67">
        <f>INDEX(Hosts!$A:$O,MATCH(Places!$C1155,Hosts!$A:$A,0),MATCH(Places!E$1,Hosts!$1:$1,0))</f>
        <v>1</v>
      </c>
      <c r="F1155" s="67">
        <f>INDEX(Hosts!$A:$O,MATCH(Places!$C1155,Hosts!$A:$A,0),MATCH(Places!F$1,Hosts!$1:$1,0))</f>
        <v>0.5</v>
      </c>
      <c r="G1155" s="67" t="str">
        <f>INDEX(Hosts!$A:$O,MATCH(Places!$C1155,Hosts!$A:$A,0),MATCH(Places!G$1,Hosts!$1:$1,0))</f>
        <v>No</v>
      </c>
      <c r="H1155">
        <v>7</v>
      </c>
      <c r="I1155" t="str">
        <f>VLOOKUP($H1155,Neighborhoods!$A:$C,2,0)</f>
        <v>Brooklyn</v>
      </c>
      <c r="J1155" t="str">
        <f>VLOOKUP($H1155,Neighborhoods!$A:$C,3,0)</f>
        <v>Bedford-Stuyvesant</v>
      </c>
      <c r="K1155" t="s">
        <v>11822</v>
      </c>
      <c r="L1155" t="str">
        <f t="shared" ref="L1155:L1218" si="72">IF(OR(K1155="Private room",K1155="Shared room"),"Yes","No")</f>
        <v>No</v>
      </c>
      <c r="M1155">
        <v>6</v>
      </c>
      <c r="N1155" t="str" cm="1">
        <f t="array" ref="N1155">_xlfn.IFS(M1155&lt;=2,"Small",M1155&lt;=5,"Medium",M1155&gt;5,"Large")</f>
        <v>Large</v>
      </c>
      <c r="O1155" s="50">
        <v>150</v>
      </c>
      <c r="P1155" s="67">
        <f t="shared" ref="P1155:P1218" si="73">VLOOKUP(O1155,$AB$1:$AC$5,2)</f>
        <v>0.03</v>
      </c>
      <c r="Q1155" s="52">
        <v>4.82</v>
      </c>
      <c r="R1155" s="52" t="str" cm="1">
        <f t="array" ref="R1155">_xlfn.IFS(ROUND(Q1155,0)=5,"Excellent",ROUND(Q1155,0)=4,"Good",ROUND(Q1155,0)=3,"Ok",ROUND(Q1155,0)&lt;3,"Bad")</f>
        <v>Excellent</v>
      </c>
      <c r="S1155">
        <v>119</v>
      </c>
      <c r="T1155" t="str">
        <f t="shared" ref="T1155:T1218" si="74">IF(AND(Q1155&gt;=4.8,S1155&gt;100),"Yes","No")</f>
        <v>Yes</v>
      </c>
      <c r="U1155" s="65">
        <v>42098</v>
      </c>
      <c r="V1155" s="65">
        <v>43828</v>
      </c>
      <c r="W1155">
        <v>365</v>
      </c>
      <c r="X1155" t="str">
        <f t="shared" ref="X1155:X1218" si="75">IF(W1155&lt;&gt;0,"Active","Inactive")</f>
        <v>Active</v>
      </c>
      <c r="Y1155" t="s">
        <v>15615</v>
      </c>
    </row>
    <row r="1156" spans="1:25" x14ac:dyDescent="0.25">
      <c r="A1156">
        <v>1155</v>
      </c>
      <c r="B1156" t="s">
        <v>863</v>
      </c>
      <c r="C1156">
        <v>465</v>
      </c>
      <c r="D1156" t="str">
        <f>VLOOKUP($C1156,Hosts!$A:$O,10,0)</f>
        <v>New York</v>
      </c>
      <c r="E1156" s="67">
        <f>INDEX(Hosts!$A:$O,MATCH(Places!$C1156,Hosts!$A:$A,0),MATCH(Places!E$1,Hosts!$1:$1,0))</f>
        <v>0.85</v>
      </c>
      <c r="F1156" s="67">
        <f>INDEX(Hosts!$A:$O,MATCH(Places!$C1156,Hosts!$A:$A,0),MATCH(Places!F$1,Hosts!$1:$1,0))</f>
        <v>0.38</v>
      </c>
      <c r="G1156" s="67" t="str">
        <f>INDEX(Hosts!$A:$O,MATCH(Places!$C1156,Hosts!$A:$A,0),MATCH(Places!G$1,Hosts!$1:$1,0))</f>
        <v>No</v>
      </c>
      <c r="H1156">
        <v>17</v>
      </c>
      <c r="I1156" t="str">
        <f>VLOOKUP($H1156,Neighborhoods!$A:$C,2,0)</f>
        <v>Manhattan</v>
      </c>
      <c r="J1156" t="str">
        <f>VLOOKUP($H1156,Neighborhoods!$A:$C,3,0)</f>
        <v>Hell's Kitchen</v>
      </c>
      <c r="K1156" t="s">
        <v>11822</v>
      </c>
      <c r="L1156" t="str">
        <f t="shared" si="72"/>
        <v>No</v>
      </c>
      <c r="M1156">
        <v>3</v>
      </c>
      <c r="N1156" t="str" cm="1">
        <f t="array" ref="N1156">_xlfn.IFS(M1156&lt;=2,"Small",M1156&lt;=5,"Medium",M1156&gt;5,"Large")</f>
        <v>Medium</v>
      </c>
      <c r="O1156" s="50">
        <v>97</v>
      </c>
      <c r="P1156" s="67">
        <f t="shared" si="73"/>
        <v>0.03</v>
      </c>
      <c r="Q1156" s="52">
        <v>4.75</v>
      </c>
      <c r="R1156" s="52" t="str" cm="1">
        <f t="array" ref="R1156">_xlfn.IFS(ROUND(Q1156,0)=5,"Excellent",ROUND(Q1156,0)=4,"Good",ROUND(Q1156,0)=3,"Ok",ROUND(Q1156,0)&lt;3,"Bad")</f>
        <v>Excellent</v>
      </c>
      <c r="S1156">
        <v>8</v>
      </c>
      <c r="T1156" t="str">
        <f t="shared" si="74"/>
        <v>No</v>
      </c>
      <c r="U1156" s="65">
        <v>42464</v>
      </c>
      <c r="V1156" s="65">
        <v>43769</v>
      </c>
      <c r="W1156">
        <v>350</v>
      </c>
      <c r="X1156" t="str">
        <f t="shared" si="75"/>
        <v>Active</v>
      </c>
      <c r="Y1156" t="s">
        <v>15615</v>
      </c>
    </row>
    <row r="1157" spans="1:25" x14ac:dyDescent="0.25">
      <c r="A1157">
        <v>1156</v>
      </c>
      <c r="B1157" t="s">
        <v>14593</v>
      </c>
      <c r="C1157">
        <v>2120</v>
      </c>
      <c r="D1157" t="str">
        <f>VLOOKUP($C1157,Hosts!$A:$O,10,0)</f>
        <v>New York</v>
      </c>
      <c r="E1157" s="67">
        <f>INDEX(Hosts!$A:$O,MATCH(Places!$C1157,Hosts!$A:$A,0),MATCH(Places!E$1,Hosts!$1:$1,0))</f>
        <v>1</v>
      </c>
      <c r="F1157" s="67">
        <f>INDEX(Hosts!$A:$O,MATCH(Places!$C1157,Hosts!$A:$A,0),MATCH(Places!F$1,Hosts!$1:$1,0))</f>
        <v>1</v>
      </c>
      <c r="G1157" s="67" t="str">
        <f>INDEX(Hosts!$A:$O,MATCH(Places!$C1157,Hosts!$A:$A,0),MATCH(Places!G$1,Hosts!$1:$1,0))</f>
        <v>No</v>
      </c>
      <c r="H1157">
        <v>16</v>
      </c>
      <c r="I1157" t="str">
        <f>VLOOKUP($H1157,Neighborhoods!$A:$C,2,0)</f>
        <v>Manhattan</v>
      </c>
      <c r="J1157" t="str">
        <f>VLOOKUP($H1157,Neighborhoods!$A:$C,3,0)</f>
        <v>Harlem</v>
      </c>
      <c r="K1157" t="s">
        <v>1</v>
      </c>
      <c r="L1157" t="str">
        <f t="shared" si="72"/>
        <v>Yes</v>
      </c>
      <c r="M1157">
        <v>1</v>
      </c>
      <c r="N1157" t="str" cm="1">
        <f t="array" ref="N1157">_xlfn.IFS(M1157&lt;=2,"Small",M1157&lt;=5,"Medium",M1157&gt;5,"Large")</f>
        <v>Small</v>
      </c>
      <c r="O1157" s="50">
        <v>40</v>
      </c>
      <c r="P1157" s="67">
        <f t="shared" si="73"/>
        <v>0.03</v>
      </c>
      <c r="Q1157" s="52">
        <v>4.5</v>
      </c>
      <c r="R1157" s="52" t="str" cm="1">
        <f t="array" ref="R1157">_xlfn.IFS(ROUND(Q1157,0)=5,"Excellent",ROUND(Q1157,0)=4,"Good",ROUND(Q1157,0)=3,"Ok",ROUND(Q1157,0)&lt;3,"Bad")</f>
        <v>Excellent</v>
      </c>
      <c r="S1157">
        <v>105</v>
      </c>
      <c r="T1157" t="str">
        <f t="shared" si="74"/>
        <v>No</v>
      </c>
      <c r="U1157" s="65">
        <v>42134</v>
      </c>
      <c r="V1157" s="65">
        <v>43217</v>
      </c>
      <c r="W1157">
        <v>1</v>
      </c>
      <c r="X1157" t="str">
        <f t="shared" si="75"/>
        <v>Active</v>
      </c>
      <c r="Y1157" t="s">
        <v>15616</v>
      </c>
    </row>
    <row r="1158" spans="1:25" x14ac:dyDescent="0.25">
      <c r="A1158">
        <v>1157</v>
      </c>
      <c r="B1158" t="s">
        <v>864</v>
      </c>
      <c r="C1158">
        <v>560</v>
      </c>
      <c r="D1158" t="str">
        <f>VLOOKUP($C1158,Hosts!$A:$O,10,0)</f>
        <v>New York</v>
      </c>
      <c r="E1158" s="67">
        <f>INDEX(Hosts!$A:$O,MATCH(Places!$C1158,Hosts!$A:$A,0),MATCH(Places!E$1,Hosts!$1:$1,0))</f>
        <v>1</v>
      </c>
      <c r="F1158" s="67">
        <f>INDEX(Hosts!$A:$O,MATCH(Places!$C1158,Hosts!$A:$A,0),MATCH(Places!F$1,Hosts!$1:$1,0))</f>
        <v>0.12</v>
      </c>
      <c r="G1158" s="67" t="str">
        <f>INDEX(Hosts!$A:$O,MATCH(Places!$C1158,Hosts!$A:$A,0),MATCH(Places!G$1,Hosts!$1:$1,0))</f>
        <v>No</v>
      </c>
      <c r="H1158">
        <v>8</v>
      </c>
      <c r="I1158" t="str">
        <f>VLOOKUP($H1158,Neighborhoods!$A:$C,2,0)</f>
        <v>Brooklyn</v>
      </c>
      <c r="J1158" t="str">
        <f>VLOOKUP($H1158,Neighborhoods!$A:$C,3,0)</f>
        <v>Bushwick</v>
      </c>
      <c r="K1158" t="s">
        <v>1</v>
      </c>
      <c r="L1158" t="str">
        <f t="shared" si="72"/>
        <v>Yes</v>
      </c>
      <c r="M1158">
        <v>4</v>
      </c>
      <c r="N1158" t="str" cm="1">
        <f t="array" ref="N1158">_xlfn.IFS(M1158&lt;=2,"Small",M1158&lt;=5,"Medium",M1158&gt;5,"Large")</f>
        <v>Medium</v>
      </c>
      <c r="O1158" s="50">
        <v>109</v>
      </c>
      <c r="P1158" s="67">
        <f t="shared" si="73"/>
        <v>0.03</v>
      </c>
      <c r="Q1158" s="52">
        <v>5</v>
      </c>
      <c r="R1158" s="52" t="str" cm="1">
        <f t="array" ref="R1158">_xlfn.IFS(ROUND(Q1158,0)=5,"Excellent",ROUND(Q1158,0)=4,"Good",ROUND(Q1158,0)=3,"Ok",ROUND(Q1158,0)&lt;3,"Bad")</f>
        <v>Excellent</v>
      </c>
      <c r="S1158">
        <v>13</v>
      </c>
      <c r="T1158" t="str">
        <f t="shared" si="74"/>
        <v>No</v>
      </c>
      <c r="U1158" s="65">
        <v>42055</v>
      </c>
      <c r="V1158" s="65">
        <v>43739</v>
      </c>
      <c r="W1158">
        <v>365</v>
      </c>
      <c r="X1158" t="str">
        <f t="shared" si="75"/>
        <v>Active</v>
      </c>
      <c r="Y1158" t="s">
        <v>15615</v>
      </c>
    </row>
    <row r="1159" spans="1:25" x14ac:dyDescent="0.25">
      <c r="A1159">
        <v>1158</v>
      </c>
      <c r="B1159" t="s">
        <v>865</v>
      </c>
      <c r="C1159">
        <v>1561</v>
      </c>
      <c r="D1159" t="str">
        <f>VLOOKUP($C1159,Hosts!$A:$O,10,0)</f>
        <v>New York</v>
      </c>
      <c r="E1159" s="67">
        <f>INDEX(Hosts!$A:$O,MATCH(Places!$C1159,Hosts!$A:$A,0),MATCH(Places!E$1,Hosts!$1:$1,0))</f>
        <v>1</v>
      </c>
      <c r="F1159" s="67">
        <f>INDEX(Hosts!$A:$O,MATCH(Places!$C1159,Hosts!$A:$A,0),MATCH(Places!F$1,Hosts!$1:$1,0))</f>
        <v>0.97</v>
      </c>
      <c r="G1159" s="67" t="str">
        <f>INDEX(Hosts!$A:$O,MATCH(Places!$C1159,Hosts!$A:$A,0),MATCH(Places!G$1,Hosts!$1:$1,0))</f>
        <v>Yes</v>
      </c>
      <c r="H1159">
        <v>14</v>
      </c>
      <c r="I1159" t="str">
        <f>VLOOKUP($H1159,Neighborhoods!$A:$C,2,0)</f>
        <v>Manhattan</v>
      </c>
      <c r="J1159" t="str">
        <f>VLOOKUP($H1159,Neighborhoods!$A:$C,3,0)</f>
        <v>East Harlem</v>
      </c>
      <c r="K1159" t="s">
        <v>1</v>
      </c>
      <c r="L1159" t="str">
        <f t="shared" si="72"/>
        <v>Yes</v>
      </c>
      <c r="M1159">
        <v>2</v>
      </c>
      <c r="N1159" t="str" cm="1">
        <f t="array" ref="N1159">_xlfn.IFS(M1159&lt;=2,"Small",M1159&lt;=5,"Medium",M1159&gt;5,"Large")</f>
        <v>Small</v>
      </c>
      <c r="O1159" s="50">
        <v>49</v>
      </c>
      <c r="P1159" s="67">
        <f t="shared" si="73"/>
        <v>0.03</v>
      </c>
      <c r="Q1159" s="52">
        <v>4.75</v>
      </c>
      <c r="R1159" s="52" t="str" cm="1">
        <f t="array" ref="R1159">_xlfn.IFS(ROUND(Q1159,0)=5,"Excellent",ROUND(Q1159,0)=4,"Good",ROUND(Q1159,0)=3,"Ok",ROUND(Q1159,0)&lt;3,"Bad")</f>
        <v>Excellent</v>
      </c>
      <c r="S1159">
        <v>71</v>
      </c>
      <c r="T1159" t="str">
        <f t="shared" si="74"/>
        <v>No</v>
      </c>
      <c r="U1159" s="65">
        <v>42136</v>
      </c>
      <c r="V1159" s="65">
        <v>43941</v>
      </c>
      <c r="W1159">
        <v>90</v>
      </c>
      <c r="X1159" t="str">
        <f t="shared" si="75"/>
        <v>Active</v>
      </c>
      <c r="Y1159" t="s">
        <v>15615</v>
      </c>
    </row>
    <row r="1160" spans="1:25" x14ac:dyDescent="0.25">
      <c r="A1160">
        <v>1159</v>
      </c>
      <c r="B1160" t="s">
        <v>866</v>
      </c>
      <c r="C1160">
        <v>90</v>
      </c>
      <c r="D1160" t="str">
        <f>VLOOKUP($C1160,Hosts!$A:$O,10,0)</f>
        <v>New York</v>
      </c>
      <c r="E1160" s="67">
        <f>INDEX(Hosts!$A:$O,MATCH(Places!$C1160,Hosts!$A:$A,0),MATCH(Places!E$1,Hosts!$1:$1,0))</f>
        <v>1</v>
      </c>
      <c r="F1160" s="67">
        <f>INDEX(Hosts!$A:$O,MATCH(Places!$C1160,Hosts!$A:$A,0),MATCH(Places!F$1,Hosts!$1:$1,0))</f>
        <v>1</v>
      </c>
      <c r="G1160" s="67" t="str">
        <f>INDEX(Hosts!$A:$O,MATCH(Places!$C1160,Hosts!$A:$A,0),MATCH(Places!G$1,Hosts!$1:$1,0))</f>
        <v>Yes</v>
      </c>
      <c r="H1160">
        <v>11</v>
      </c>
      <c r="I1160" t="str">
        <f>VLOOKUP($H1160,Neighborhoods!$A:$C,2,0)</f>
        <v>Brooklyn</v>
      </c>
      <c r="J1160" t="str">
        <f>VLOOKUP($H1160,Neighborhoods!$A:$C,3,0)</f>
        <v>Greenpoint</v>
      </c>
      <c r="K1160" t="s">
        <v>1</v>
      </c>
      <c r="L1160" t="str">
        <f t="shared" si="72"/>
        <v>Yes</v>
      </c>
      <c r="M1160">
        <v>1</v>
      </c>
      <c r="N1160" t="str" cm="1">
        <f t="array" ref="N1160">_xlfn.IFS(M1160&lt;=2,"Small",M1160&lt;=5,"Medium",M1160&gt;5,"Large")</f>
        <v>Small</v>
      </c>
      <c r="O1160" s="50">
        <v>43</v>
      </c>
      <c r="P1160" s="67">
        <f t="shared" si="73"/>
        <v>0.03</v>
      </c>
      <c r="Q1160" s="52">
        <v>4.8899999999999997</v>
      </c>
      <c r="R1160" s="52" t="str" cm="1">
        <f t="array" ref="R1160">_xlfn.IFS(ROUND(Q1160,0)=5,"Excellent",ROUND(Q1160,0)=4,"Good",ROUND(Q1160,0)=3,"Ok",ROUND(Q1160,0)&lt;3,"Bad")</f>
        <v>Excellent</v>
      </c>
      <c r="S1160">
        <v>80</v>
      </c>
      <c r="T1160" t="str">
        <f t="shared" si="74"/>
        <v>No</v>
      </c>
      <c r="U1160" s="65">
        <v>42073</v>
      </c>
      <c r="V1160" s="65">
        <v>44049</v>
      </c>
      <c r="W1160">
        <v>179</v>
      </c>
      <c r="X1160" t="str">
        <f t="shared" si="75"/>
        <v>Active</v>
      </c>
      <c r="Y1160" t="s">
        <v>15615</v>
      </c>
    </row>
    <row r="1161" spans="1:25" x14ac:dyDescent="0.25">
      <c r="A1161">
        <v>1160</v>
      </c>
      <c r="B1161" t="s">
        <v>867</v>
      </c>
      <c r="C1161">
        <v>2126</v>
      </c>
      <c r="D1161" t="str">
        <f>VLOOKUP($C1161,Hosts!$A:$O,10,0)</f>
        <v>New York</v>
      </c>
      <c r="E1161" s="67">
        <f>INDEX(Hosts!$A:$O,MATCH(Places!$C1161,Hosts!$A:$A,0),MATCH(Places!E$1,Hosts!$1:$1,0))</f>
        <v>0.96</v>
      </c>
      <c r="F1161" s="67">
        <f>INDEX(Hosts!$A:$O,MATCH(Places!$C1161,Hosts!$A:$A,0),MATCH(Places!F$1,Hosts!$1:$1,0))</f>
        <v>0.95</v>
      </c>
      <c r="G1161" s="67" t="str">
        <f>INDEX(Hosts!$A:$O,MATCH(Places!$C1161,Hosts!$A:$A,0),MATCH(Places!G$1,Hosts!$1:$1,0))</f>
        <v>No</v>
      </c>
      <c r="H1161">
        <v>22</v>
      </c>
      <c r="I1161" t="str">
        <f>VLOOKUP($H1161,Neighborhoods!$A:$C,2,0)</f>
        <v>Queens</v>
      </c>
      <c r="J1161" t="str">
        <f>VLOOKUP($H1161,Neighborhoods!$A:$C,3,0)</f>
        <v>Flushing</v>
      </c>
      <c r="K1161" t="s">
        <v>1</v>
      </c>
      <c r="L1161" t="str">
        <f t="shared" si="72"/>
        <v>Yes</v>
      </c>
      <c r="M1161">
        <v>2</v>
      </c>
      <c r="N1161" t="str" cm="1">
        <f t="array" ref="N1161">_xlfn.IFS(M1161&lt;=2,"Small",M1161&lt;=5,"Medium",M1161&gt;5,"Large")</f>
        <v>Small</v>
      </c>
      <c r="O1161" s="50">
        <v>58</v>
      </c>
      <c r="P1161" s="67">
        <f t="shared" si="73"/>
        <v>0.03</v>
      </c>
      <c r="Q1161" s="52">
        <v>4.5599999999999996</v>
      </c>
      <c r="R1161" s="52" t="str" cm="1">
        <f t="array" ref="R1161">_xlfn.IFS(ROUND(Q1161,0)=5,"Excellent",ROUND(Q1161,0)=4,"Good",ROUND(Q1161,0)=3,"Ok",ROUND(Q1161,0)&lt;3,"Bad")</f>
        <v>Excellent</v>
      </c>
      <c r="S1161">
        <v>245</v>
      </c>
      <c r="T1161" t="str">
        <f t="shared" si="74"/>
        <v>No</v>
      </c>
      <c r="U1161" s="65">
        <v>42081</v>
      </c>
      <c r="V1161" s="65">
        <v>44043</v>
      </c>
      <c r="W1161">
        <v>87</v>
      </c>
      <c r="X1161" t="str">
        <f t="shared" si="75"/>
        <v>Active</v>
      </c>
      <c r="Y1161" t="s">
        <v>15616</v>
      </c>
    </row>
    <row r="1162" spans="1:25" x14ac:dyDescent="0.25">
      <c r="A1162">
        <v>1161</v>
      </c>
      <c r="B1162" t="s">
        <v>15451</v>
      </c>
      <c r="C1162">
        <v>2128</v>
      </c>
      <c r="D1162" t="str">
        <f>VLOOKUP($C1162,Hosts!$A:$O,10,0)</f>
        <v>New York</v>
      </c>
      <c r="E1162" s="67">
        <f>INDEX(Hosts!$A:$O,MATCH(Places!$C1162,Hosts!$A:$A,0),MATCH(Places!E$1,Hosts!$1:$1,0))</f>
        <v>0.83</v>
      </c>
      <c r="F1162" s="67">
        <f>INDEX(Hosts!$A:$O,MATCH(Places!$C1162,Hosts!$A:$A,0),MATCH(Places!F$1,Hosts!$1:$1,0))</f>
        <v>0.47</v>
      </c>
      <c r="G1162" s="67" t="str">
        <f>INDEX(Hosts!$A:$O,MATCH(Places!$C1162,Hosts!$A:$A,0),MATCH(Places!G$1,Hosts!$1:$1,0))</f>
        <v>Yes</v>
      </c>
      <c r="H1162">
        <v>9</v>
      </c>
      <c r="I1162" t="str">
        <f>VLOOKUP($H1162,Neighborhoods!$A:$C,2,0)</f>
        <v>Brooklyn</v>
      </c>
      <c r="J1162" t="str">
        <f>VLOOKUP($H1162,Neighborhoods!$A:$C,3,0)</f>
        <v>Crown Heights</v>
      </c>
      <c r="K1162" t="s">
        <v>11822</v>
      </c>
      <c r="L1162" t="str">
        <f t="shared" si="72"/>
        <v>No</v>
      </c>
      <c r="M1162">
        <v>4</v>
      </c>
      <c r="N1162" t="str" cm="1">
        <f t="array" ref="N1162">_xlfn.IFS(M1162&lt;=2,"Small",M1162&lt;=5,"Medium",M1162&gt;5,"Large")</f>
        <v>Medium</v>
      </c>
      <c r="O1162" s="50">
        <v>160</v>
      </c>
      <c r="P1162" s="67">
        <f t="shared" si="73"/>
        <v>0.03</v>
      </c>
      <c r="Q1162" s="52">
        <v>4.95</v>
      </c>
      <c r="R1162" s="52" t="str" cm="1">
        <f t="array" ref="R1162">_xlfn.IFS(ROUND(Q1162,0)=5,"Excellent",ROUND(Q1162,0)=4,"Good",ROUND(Q1162,0)=3,"Ok",ROUND(Q1162,0)&lt;3,"Bad")</f>
        <v>Excellent</v>
      </c>
      <c r="S1162">
        <v>20</v>
      </c>
      <c r="T1162" t="str">
        <f t="shared" si="74"/>
        <v>No</v>
      </c>
      <c r="U1162" s="65">
        <v>42098</v>
      </c>
      <c r="V1162" s="65">
        <v>43904</v>
      </c>
      <c r="W1162">
        <v>88</v>
      </c>
      <c r="X1162" t="str">
        <f t="shared" si="75"/>
        <v>Active</v>
      </c>
      <c r="Y1162" t="s">
        <v>15615</v>
      </c>
    </row>
    <row r="1163" spans="1:25" x14ac:dyDescent="0.25">
      <c r="A1163">
        <v>1162</v>
      </c>
      <c r="B1163" t="s">
        <v>868</v>
      </c>
      <c r="C1163">
        <v>2130</v>
      </c>
      <c r="D1163" t="str">
        <f>VLOOKUP($C1163,Hosts!$A:$O,10,0)</f>
        <v>New York</v>
      </c>
      <c r="E1163" s="67">
        <f>INDEX(Hosts!$A:$O,MATCH(Places!$C1163,Hosts!$A:$A,0),MATCH(Places!E$1,Hosts!$1:$1,0))</f>
        <v>1</v>
      </c>
      <c r="F1163" s="67">
        <f>INDEX(Hosts!$A:$O,MATCH(Places!$C1163,Hosts!$A:$A,0),MATCH(Places!F$1,Hosts!$1:$1,0))</f>
        <v>0.17</v>
      </c>
      <c r="G1163" s="67" t="str">
        <f>INDEX(Hosts!$A:$O,MATCH(Places!$C1163,Hosts!$A:$A,0),MATCH(Places!G$1,Hosts!$1:$1,0))</f>
        <v>No</v>
      </c>
      <c r="H1163">
        <v>10</v>
      </c>
      <c r="I1163" t="str">
        <f>VLOOKUP($H1163,Neighborhoods!$A:$C,2,0)</f>
        <v>Brooklyn</v>
      </c>
      <c r="J1163" t="str">
        <f>VLOOKUP($H1163,Neighborhoods!$A:$C,3,0)</f>
        <v>East Flatbush</v>
      </c>
      <c r="K1163" t="s">
        <v>1</v>
      </c>
      <c r="L1163" t="str">
        <f t="shared" si="72"/>
        <v>Yes</v>
      </c>
      <c r="M1163">
        <v>1</v>
      </c>
      <c r="N1163" t="str" cm="1">
        <f t="array" ref="N1163">_xlfn.IFS(M1163&lt;=2,"Small",M1163&lt;=5,"Medium",M1163&gt;5,"Large")</f>
        <v>Small</v>
      </c>
      <c r="O1163" s="50">
        <v>27</v>
      </c>
      <c r="P1163" s="67">
        <f t="shared" si="73"/>
        <v>0.03</v>
      </c>
      <c r="Q1163" s="52">
        <v>4.9000000000000004</v>
      </c>
      <c r="R1163" s="52" t="str" cm="1">
        <f t="array" ref="R1163">_xlfn.IFS(ROUND(Q1163,0)=5,"Excellent",ROUND(Q1163,0)=4,"Good",ROUND(Q1163,0)=3,"Ok",ROUND(Q1163,0)&lt;3,"Bad")</f>
        <v>Excellent</v>
      </c>
      <c r="S1163">
        <v>10</v>
      </c>
      <c r="T1163" t="str">
        <f t="shared" si="74"/>
        <v>No</v>
      </c>
      <c r="U1163" s="65">
        <v>42125</v>
      </c>
      <c r="V1163" s="65">
        <v>43814</v>
      </c>
      <c r="W1163">
        <v>365</v>
      </c>
      <c r="X1163" t="str">
        <f t="shared" si="75"/>
        <v>Active</v>
      </c>
      <c r="Y1163" t="s">
        <v>15615</v>
      </c>
    </row>
    <row r="1164" spans="1:25" x14ac:dyDescent="0.25">
      <c r="A1164">
        <v>1163</v>
      </c>
      <c r="B1164" t="s">
        <v>870</v>
      </c>
      <c r="C1164">
        <v>406</v>
      </c>
      <c r="D1164" t="str">
        <f>VLOOKUP($C1164,Hosts!$A:$O,10,0)</f>
        <v>New York</v>
      </c>
      <c r="E1164" s="67">
        <f>INDEX(Hosts!$A:$O,MATCH(Places!$C1164,Hosts!$A:$A,0),MATCH(Places!E$1,Hosts!$1:$1,0))</f>
        <v>1</v>
      </c>
      <c r="F1164" s="67">
        <f>INDEX(Hosts!$A:$O,MATCH(Places!$C1164,Hosts!$A:$A,0),MATCH(Places!F$1,Hosts!$1:$1,0))</f>
        <v>0.5</v>
      </c>
      <c r="G1164" s="67" t="str">
        <f>INDEX(Hosts!$A:$O,MATCH(Places!$C1164,Hosts!$A:$A,0),MATCH(Places!G$1,Hosts!$1:$1,0))</f>
        <v>No</v>
      </c>
      <c r="H1164">
        <v>12</v>
      </c>
      <c r="I1164" t="str">
        <f>VLOOKUP($H1164,Neighborhoods!$A:$C,2,0)</f>
        <v>Brooklyn</v>
      </c>
      <c r="J1164" t="str">
        <f>VLOOKUP($H1164,Neighborhoods!$A:$C,3,0)</f>
        <v>Williamsburg</v>
      </c>
      <c r="K1164" t="s">
        <v>1</v>
      </c>
      <c r="L1164" t="str">
        <f t="shared" si="72"/>
        <v>Yes</v>
      </c>
      <c r="M1164">
        <v>1</v>
      </c>
      <c r="N1164" t="str" cm="1">
        <f t="array" ref="N1164">_xlfn.IFS(M1164&lt;=2,"Small",M1164&lt;=5,"Medium",M1164&gt;5,"Large")</f>
        <v>Small</v>
      </c>
      <c r="O1164" s="50">
        <v>40</v>
      </c>
      <c r="P1164" s="67">
        <f t="shared" si="73"/>
        <v>0.03</v>
      </c>
      <c r="Q1164" s="52">
        <v>4.67</v>
      </c>
      <c r="R1164" s="52" t="str" cm="1">
        <f t="array" ref="R1164">_xlfn.IFS(ROUND(Q1164,0)=5,"Excellent",ROUND(Q1164,0)=4,"Good",ROUND(Q1164,0)=3,"Ok",ROUND(Q1164,0)&lt;3,"Bad")</f>
        <v>Excellent</v>
      </c>
      <c r="S1164">
        <v>3</v>
      </c>
      <c r="T1164" t="str">
        <f t="shared" si="74"/>
        <v>No</v>
      </c>
      <c r="U1164" s="65">
        <v>42107</v>
      </c>
      <c r="V1164" s="65">
        <v>43834</v>
      </c>
      <c r="W1164">
        <v>63</v>
      </c>
      <c r="X1164" t="str">
        <f t="shared" si="75"/>
        <v>Active</v>
      </c>
      <c r="Y1164" t="s">
        <v>15615</v>
      </c>
    </row>
    <row r="1165" spans="1:25" x14ac:dyDescent="0.25">
      <c r="A1165">
        <v>1164</v>
      </c>
      <c r="B1165" t="s">
        <v>871</v>
      </c>
      <c r="C1165">
        <v>2131</v>
      </c>
      <c r="D1165" t="str">
        <f>VLOOKUP($C1165,Hosts!$A:$O,10,0)</f>
        <v>New York</v>
      </c>
      <c r="E1165" s="67">
        <f>INDEX(Hosts!$A:$O,MATCH(Places!$C1165,Hosts!$A:$A,0),MATCH(Places!E$1,Hosts!$1:$1,0))</f>
        <v>0.89</v>
      </c>
      <c r="F1165" s="67">
        <f>INDEX(Hosts!$A:$O,MATCH(Places!$C1165,Hosts!$A:$A,0),MATCH(Places!F$1,Hosts!$1:$1,0))</f>
        <v>0.86</v>
      </c>
      <c r="G1165" s="67" t="str">
        <f>INDEX(Hosts!$A:$O,MATCH(Places!$C1165,Hosts!$A:$A,0),MATCH(Places!G$1,Hosts!$1:$1,0))</f>
        <v>No</v>
      </c>
      <c r="H1165">
        <v>16</v>
      </c>
      <c r="I1165" t="str">
        <f>VLOOKUP($H1165,Neighborhoods!$A:$C,2,0)</f>
        <v>Manhattan</v>
      </c>
      <c r="J1165" t="str">
        <f>VLOOKUP($H1165,Neighborhoods!$A:$C,3,0)</f>
        <v>Harlem</v>
      </c>
      <c r="K1165" t="s">
        <v>11822</v>
      </c>
      <c r="L1165" t="str">
        <f t="shared" si="72"/>
        <v>No</v>
      </c>
      <c r="M1165">
        <v>5</v>
      </c>
      <c r="N1165" t="str" cm="1">
        <f t="array" ref="N1165">_xlfn.IFS(M1165&lt;=2,"Small",M1165&lt;=5,"Medium",M1165&gt;5,"Large")</f>
        <v>Medium</v>
      </c>
      <c r="O1165" s="50">
        <v>257</v>
      </c>
      <c r="P1165" s="67">
        <f t="shared" si="73"/>
        <v>0.04</v>
      </c>
      <c r="Q1165" s="52">
        <v>4.82</v>
      </c>
      <c r="R1165" s="52" t="str" cm="1">
        <f t="array" ref="R1165">_xlfn.IFS(ROUND(Q1165,0)=5,"Excellent",ROUND(Q1165,0)=4,"Good",ROUND(Q1165,0)=3,"Ok",ROUND(Q1165,0)&lt;3,"Bad")</f>
        <v>Excellent</v>
      </c>
      <c r="S1165">
        <v>123</v>
      </c>
      <c r="T1165" t="str">
        <f t="shared" si="74"/>
        <v>Yes</v>
      </c>
      <c r="U1165" s="65">
        <v>42145</v>
      </c>
      <c r="V1165" s="65">
        <v>43897</v>
      </c>
      <c r="W1165">
        <v>17</v>
      </c>
      <c r="X1165" t="str">
        <f t="shared" si="75"/>
        <v>Active</v>
      </c>
      <c r="Y1165" t="s">
        <v>15615</v>
      </c>
    </row>
    <row r="1166" spans="1:25" x14ac:dyDescent="0.25">
      <c r="A1166">
        <v>1165</v>
      </c>
      <c r="B1166" t="s">
        <v>872</v>
      </c>
      <c r="C1166">
        <v>2135</v>
      </c>
      <c r="D1166" t="str">
        <f>VLOOKUP($C1166,Hosts!$A:$O,10,0)</f>
        <v>New York</v>
      </c>
      <c r="E1166" s="67">
        <f>INDEX(Hosts!$A:$O,MATCH(Places!$C1166,Hosts!$A:$A,0),MATCH(Places!E$1,Hosts!$1:$1,0))</f>
        <v>0.8</v>
      </c>
      <c r="F1166" s="67">
        <f>INDEX(Hosts!$A:$O,MATCH(Places!$C1166,Hosts!$A:$A,0),MATCH(Places!F$1,Hosts!$1:$1,0))</f>
        <v>1</v>
      </c>
      <c r="G1166" s="67" t="str">
        <f>INDEX(Hosts!$A:$O,MATCH(Places!$C1166,Hosts!$A:$A,0),MATCH(Places!G$1,Hosts!$1:$1,0))</f>
        <v>No</v>
      </c>
      <c r="H1166">
        <v>25</v>
      </c>
      <c r="I1166" t="str">
        <f>VLOOKUP($H1166,Neighborhoods!$A:$C,2,0)</f>
        <v>Queens</v>
      </c>
      <c r="J1166" t="str">
        <f>VLOOKUP($H1166,Neighborhoods!$A:$C,3,0)</f>
        <v>Ridgewood</v>
      </c>
      <c r="K1166" t="s">
        <v>1</v>
      </c>
      <c r="L1166" t="str">
        <f t="shared" si="72"/>
        <v>Yes</v>
      </c>
      <c r="M1166">
        <v>2</v>
      </c>
      <c r="N1166" t="str" cm="1">
        <f t="array" ref="N1166">_xlfn.IFS(M1166&lt;=2,"Small",M1166&lt;=5,"Medium",M1166&gt;5,"Large")</f>
        <v>Small</v>
      </c>
      <c r="O1166" s="50">
        <v>50</v>
      </c>
      <c r="P1166" s="67">
        <f t="shared" si="73"/>
        <v>0.03</v>
      </c>
      <c r="Q1166" s="52">
        <v>4.66</v>
      </c>
      <c r="R1166" s="52" t="str" cm="1">
        <f t="array" ref="R1166">_xlfn.IFS(ROUND(Q1166,0)=5,"Excellent",ROUND(Q1166,0)=4,"Good",ROUND(Q1166,0)=3,"Ok",ROUND(Q1166,0)&lt;3,"Bad")</f>
        <v>Excellent</v>
      </c>
      <c r="S1166">
        <v>155</v>
      </c>
      <c r="T1166" t="str">
        <f t="shared" si="74"/>
        <v>No</v>
      </c>
      <c r="U1166" s="65">
        <v>42099</v>
      </c>
      <c r="V1166" s="65">
        <v>43907</v>
      </c>
      <c r="W1166">
        <v>342</v>
      </c>
      <c r="X1166" t="str">
        <f t="shared" si="75"/>
        <v>Active</v>
      </c>
      <c r="Y1166" t="s">
        <v>15616</v>
      </c>
    </row>
    <row r="1167" spans="1:25" x14ac:dyDescent="0.25">
      <c r="A1167">
        <v>1166</v>
      </c>
      <c r="B1167" t="s">
        <v>873</v>
      </c>
      <c r="C1167">
        <v>2134</v>
      </c>
      <c r="D1167" t="str">
        <f>VLOOKUP($C1167,Hosts!$A:$O,10,0)</f>
        <v>New York</v>
      </c>
      <c r="E1167" s="67">
        <f>INDEX(Hosts!$A:$O,MATCH(Places!$C1167,Hosts!$A:$A,0),MATCH(Places!E$1,Hosts!$1:$1,0))</f>
        <v>1</v>
      </c>
      <c r="F1167" s="67">
        <f>INDEX(Hosts!$A:$O,MATCH(Places!$C1167,Hosts!$A:$A,0),MATCH(Places!F$1,Hosts!$1:$1,0))</f>
        <v>1</v>
      </c>
      <c r="G1167" s="67" t="str">
        <f>INDEX(Hosts!$A:$O,MATCH(Places!$C1167,Hosts!$A:$A,0),MATCH(Places!G$1,Hosts!$1:$1,0))</f>
        <v>No</v>
      </c>
      <c r="H1167">
        <v>17</v>
      </c>
      <c r="I1167" t="str">
        <f>VLOOKUP($H1167,Neighborhoods!$A:$C,2,0)</f>
        <v>Manhattan</v>
      </c>
      <c r="J1167" t="str">
        <f>VLOOKUP($H1167,Neighborhoods!$A:$C,3,0)</f>
        <v>Hell's Kitchen</v>
      </c>
      <c r="K1167" t="s">
        <v>1</v>
      </c>
      <c r="L1167" t="str">
        <f t="shared" si="72"/>
        <v>Yes</v>
      </c>
      <c r="M1167">
        <v>1</v>
      </c>
      <c r="N1167" t="str" cm="1">
        <f t="array" ref="N1167">_xlfn.IFS(M1167&lt;=2,"Small",M1167&lt;=5,"Medium",M1167&gt;5,"Large")</f>
        <v>Small</v>
      </c>
      <c r="O1167" s="50">
        <v>199</v>
      </c>
      <c r="P1167" s="67">
        <f t="shared" si="73"/>
        <v>0.03</v>
      </c>
      <c r="Q1167" s="52">
        <v>4.8600000000000003</v>
      </c>
      <c r="R1167" s="52" t="str" cm="1">
        <f t="array" ref="R1167">_xlfn.IFS(ROUND(Q1167,0)=5,"Excellent",ROUND(Q1167,0)=4,"Good",ROUND(Q1167,0)=3,"Ok",ROUND(Q1167,0)&lt;3,"Bad")</f>
        <v>Excellent</v>
      </c>
      <c r="S1167">
        <v>7</v>
      </c>
      <c r="T1167" t="str">
        <f t="shared" si="74"/>
        <v>No</v>
      </c>
      <c r="U1167" s="65">
        <v>42156</v>
      </c>
      <c r="V1167" s="65">
        <v>43167</v>
      </c>
      <c r="W1167">
        <v>89</v>
      </c>
      <c r="X1167" t="str">
        <f t="shared" si="75"/>
        <v>Active</v>
      </c>
      <c r="Y1167" t="s">
        <v>15615</v>
      </c>
    </row>
    <row r="1168" spans="1:25" x14ac:dyDescent="0.25">
      <c r="A1168">
        <v>1167</v>
      </c>
      <c r="B1168" t="s">
        <v>874</v>
      </c>
      <c r="C1168">
        <v>2136</v>
      </c>
      <c r="D1168" t="str">
        <f>VLOOKUP($C1168,Hosts!$A:$O,10,0)</f>
        <v>New York</v>
      </c>
      <c r="E1168" s="67">
        <f>INDEX(Hosts!$A:$O,MATCH(Places!$C1168,Hosts!$A:$A,0),MATCH(Places!E$1,Hosts!$1:$1,0))</f>
        <v>1</v>
      </c>
      <c r="F1168" s="67">
        <f>INDEX(Hosts!$A:$O,MATCH(Places!$C1168,Hosts!$A:$A,0),MATCH(Places!F$1,Hosts!$1:$1,0))</f>
        <v>0.74</v>
      </c>
      <c r="G1168" s="67" t="str">
        <f>INDEX(Hosts!$A:$O,MATCH(Places!$C1168,Hosts!$A:$A,0),MATCH(Places!G$1,Hosts!$1:$1,0))</f>
        <v>No</v>
      </c>
      <c r="H1168">
        <v>15</v>
      </c>
      <c r="I1168" t="str">
        <f>VLOOKUP($H1168,Neighborhoods!$A:$C,2,0)</f>
        <v>Manhattan</v>
      </c>
      <c r="J1168" t="str">
        <f>VLOOKUP($H1168,Neighborhoods!$A:$C,3,0)</f>
        <v>East Village</v>
      </c>
      <c r="K1168" t="s">
        <v>1</v>
      </c>
      <c r="L1168" t="str">
        <f t="shared" si="72"/>
        <v>Yes</v>
      </c>
      <c r="M1168">
        <v>2</v>
      </c>
      <c r="N1168" t="str" cm="1">
        <f t="array" ref="N1168">_xlfn.IFS(M1168&lt;=2,"Small",M1168&lt;=5,"Medium",M1168&gt;5,"Large")</f>
        <v>Small</v>
      </c>
      <c r="O1168" s="50">
        <v>100</v>
      </c>
      <c r="P1168" s="67">
        <f t="shared" si="73"/>
        <v>0.03</v>
      </c>
      <c r="Q1168" s="52">
        <v>4.9800000000000004</v>
      </c>
      <c r="R1168" s="52" t="str" cm="1">
        <f t="array" ref="R1168">_xlfn.IFS(ROUND(Q1168,0)=5,"Excellent",ROUND(Q1168,0)=4,"Good",ROUND(Q1168,0)=3,"Ok",ROUND(Q1168,0)&lt;3,"Bad")</f>
        <v>Excellent</v>
      </c>
      <c r="S1168">
        <v>192</v>
      </c>
      <c r="T1168" t="str">
        <f t="shared" si="74"/>
        <v>Yes</v>
      </c>
      <c r="U1168" s="65">
        <v>42454</v>
      </c>
      <c r="V1168" s="65">
        <v>43904</v>
      </c>
      <c r="W1168">
        <v>293</v>
      </c>
      <c r="X1168" t="str">
        <f t="shared" si="75"/>
        <v>Active</v>
      </c>
      <c r="Y1168" t="s">
        <v>15615</v>
      </c>
    </row>
    <row r="1169" spans="1:25" x14ac:dyDescent="0.25">
      <c r="A1169">
        <v>1168</v>
      </c>
      <c r="B1169" t="s">
        <v>875</v>
      </c>
      <c r="C1169">
        <v>1932</v>
      </c>
      <c r="D1169" t="str">
        <f>VLOOKUP($C1169,Hosts!$A:$O,10,0)</f>
        <v>New York</v>
      </c>
      <c r="E1169" s="67">
        <f>INDEX(Hosts!$A:$O,MATCH(Places!$C1169,Hosts!$A:$A,0),MATCH(Places!E$1,Hosts!$1:$1,0))</f>
        <v>0</v>
      </c>
      <c r="F1169" s="67">
        <f>INDEX(Hosts!$A:$O,MATCH(Places!$C1169,Hosts!$A:$A,0),MATCH(Places!F$1,Hosts!$1:$1,0))</f>
        <v>0.43</v>
      </c>
      <c r="G1169" s="67" t="str">
        <f>INDEX(Hosts!$A:$O,MATCH(Places!$C1169,Hosts!$A:$A,0),MATCH(Places!G$1,Hosts!$1:$1,0))</f>
        <v>No</v>
      </c>
      <c r="H1169">
        <v>25</v>
      </c>
      <c r="I1169" t="str">
        <f>VLOOKUP($H1169,Neighborhoods!$A:$C,2,0)</f>
        <v>Queens</v>
      </c>
      <c r="J1169" t="str">
        <f>VLOOKUP($H1169,Neighborhoods!$A:$C,3,0)</f>
        <v>Ridgewood</v>
      </c>
      <c r="K1169" t="s">
        <v>1</v>
      </c>
      <c r="L1169" t="str">
        <f t="shared" si="72"/>
        <v>Yes</v>
      </c>
      <c r="M1169">
        <v>2</v>
      </c>
      <c r="N1169" t="str" cm="1">
        <f t="array" ref="N1169">_xlfn.IFS(M1169&lt;=2,"Small",M1169&lt;=5,"Medium",M1169&gt;5,"Large")</f>
        <v>Small</v>
      </c>
      <c r="O1169" s="50">
        <v>49</v>
      </c>
      <c r="P1169" s="67">
        <f t="shared" si="73"/>
        <v>0.03</v>
      </c>
      <c r="Q1169" s="52">
        <v>4.82</v>
      </c>
      <c r="R1169" s="52" t="str" cm="1">
        <f t="array" ref="R1169">_xlfn.IFS(ROUND(Q1169,0)=5,"Excellent",ROUND(Q1169,0)=4,"Good",ROUND(Q1169,0)=3,"Ok",ROUND(Q1169,0)&lt;3,"Bad")</f>
        <v>Excellent</v>
      </c>
      <c r="S1169">
        <v>55</v>
      </c>
      <c r="T1169" t="str">
        <f t="shared" si="74"/>
        <v>No</v>
      </c>
      <c r="U1169" s="65">
        <v>42113</v>
      </c>
      <c r="V1169" s="65">
        <v>43771</v>
      </c>
      <c r="W1169">
        <v>365</v>
      </c>
      <c r="X1169" t="str">
        <f t="shared" si="75"/>
        <v>Active</v>
      </c>
      <c r="Y1169" t="s">
        <v>15615</v>
      </c>
    </row>
    <row r="1170" spans="1:25" x14ac:dyDescent="0.25">
      <c r="A1170">
        <v>1169</v>
      </c>
      <c r="B1170" t="s">
        <v>876</v>
      </c>
      <c r="C1170">
        <v>2073</v>
      </c>
      <c r="D1170" t="str">
        <f>VLOOKUP($C1170,Hosts!$A:$O,10,0)</f>
        <v>New York</v>
      </c>
      <c r="E1170" s="67">
        <f>INDEX(Hosts!$A:$O,MATCH(Places!$C1170,Hosts!$A:$A,0),MATCH(Places!E$1,Hosts!$1:$1,0))</f>
        <v>0.93</v>
      </c>
      <c r="F1170" s="67">
        <f>INDEX(Hosts!$A:$O,MATCH(Places!$C1170,Hosts!$A:$A,0),MATCH(Places!F$1,Hosts!$1:$1,0))</f>
        <v>1</v>
      </c>
      <c r="G1170" s="67" t="str">
        <f>INDEX(Hosts!$A:$O,MATCH(Places!$C1170,Hosts!$A:$A,0),MATCH(Places!G$1,Hosts!$1:$1,0))</f>
        <v>Yes</v>
      </c>
      <c r="H1170">
        <v>19</v>
      </c>
      <c r="I1170" t="str">
        <f>VLOOKUP($H1170,Neighborhoods!$A:$C,2,0)</f>
        <v>Manhattan</v>
      </c>
      <c r="J1170" t="str">
        <f>VLOOKUP($H1170,Neighborhoods!$A:$C,3,0)</f>
        <v>Upper East Side</v>
      </c>
      <c r="K1170" t="s">
        <v>11822</v>
      </c>
      <c r="L1170" t="str">
        <f t="shared" si="72"/>
        <v>No</v>
      </c>
      <c r="M1170">
        <v>4</v>
      </c>
      <c r="N1170" t="str" cm="1">
        <f t="array" ref="N1170">_xlfn.IFS(M1170&lt;=2,"Small",M1170&lt;=5,"Medium",M1170&gt;5,"Large")</f>
        <v>Medium</v>
      </c>
      <c r="O1170" s="50">
        <v>190</v>
      </c>
      <c r="P1170" s="67">
        <f t="shared" si="73"/>
        <v>0.03</v>
      </c>
      <c r="Q1170" s="52">
        <v>4.5</v>
      </c>
      <c r="R1170" s="52" t="str" cm="1">
        <f t="array" ref="R1170">_xlfn.IFS(ROUND(Q1170,0)=5,"Excellent",ROUND(Q1170,0)=4,"Good",ROUND(Q1170,0)=3,"Ok",ROUND(Q1170,0)&lt;3,"Bad")</f>
        <v>Excellent</v>
      </c>
      <c r="S1170">
        <v>10</v>
      </c>
      <c r="T1170" t="str">
        <f t="shared" si="74"/>
        <v>No</v>
      </c>
      <c r="U1170" s="65">
        <v>42113</v>
      </c>
      <c r="V1170" s="65">
        <v>43677</v>
      </c>
      <c r="W1170">
        <v>365</v>
      </c>
      <c r="X1170" t="str">
        <f t="shared" si="75"/>
        <v>Active</v>
      </c>
      <c r="Y1170" t="s">
        <v>15616</v>
      </c>
    </row>
    <row r="1171" spans="1:25" x14ac:dyDescent="0.25">
      <c r="A1171">
        <v>1170</v>
      </c>
      <c r="B1171" t="s">
        <v>877</v>
      </c>
      <c r="C1171">
        <v>2126</v>
      </c>
      <c r="D1171" t="str">
        <f>VLOOKUP($C1171,Hosts!$A:$O,10,0)</f>
        <v>New York</v>
      </c>
      <c r="E1171" s="67">
        <f>INDEX(Hosts!$A:$O,MATCH(Places!$C1171,Hosts!$A:$A,0),MATCH(Places!E$1,Hosts!$1:$1,0))</f>
        <v>0.96</v>
      </c>
      <c r="F1171" s="67">
        <f>INDEX(Hosts!$A:$O,MATCH(Places!$C1171,Hosts!$A:$A,0),MATCH(Places!F$1,Hosts!$1:$1,0))</f>
        <v>0.95</v>
      </c>
      <c r="G1171" s="67" t="str">
        <f>INDEX(Hosts!$A:$O,MATCH(Places!$C1171,Hosts!$A:$A,0),MATCH(Places!G$1,Hosts!$1:$1,0))</f>
        <v>No</v>
      </c>
      <c r="H1171">
        <v>22</v>
      </c>
      <c r="I1171" t="str">
        <f>VLOOKUP($H1171,Neighborhoods!$A:$C,2,0)</f>
        <v>Queens</v>
      </c>
      <c r="J1171" t="str">
        <f>VLOOKUP($H1171,Neighborhoods!$A:$C,3,0)</f>
        <v>Flushing</v>
      </c>
      <c r="K1171" t="s">
        <v>1</v>
      </c>
      <c r="L1171" t="str">
        <f t="shared" si="72"/>
        <v>Yes</v>
      </c>
      <c r="M1171">
        <v>2</v>
      </c>
      <c r="N1171" t="str" cm="1">
        <f t="array" ref="N1171">_xlfn.IFS(M1171&lt;=2,"Small",M1171&lt;=5,"Medium",M1171&gt;5,"Large")</f>
        <v>Small</v>
      </c>
      <c r="O1171" s="50">
        <v>68</v>
      </c>
      <c r="P1171" s="67">
        <f t="shared" si="73"/>
        <v>0.03</v>
      </c>
      <c r="Q1171" s="52">
        <v>4.66</v>
      </c>
      <c r="R1171" s="52" t="str" cm="1">
        <f t="array" ref="R1171">_xlfn.IFS(ROUND(Q1171,0)=5,"Excellent",ROUND(Q1171,0)=4,"Good",ROUND(Q1171,0)=3,"Ok",ROUND(Q1171,0)&lt;3,"Bad")</f>
        <v>Excellent</v>
      </c>
      <c r="S1171">
        <v>76</v>
      </c>
      <c r="T1171" t="str">
        <f t="shared" si="74"/>
        <v>No</v>
      </c>
      <c r="U1171" s="65">
        <v>42098</v>
      </c>
      <c r="V1171" s="65">
        <v>43563</v>
      </c>
      <c r="W1171">
        <v>75</v>
      </c>
      <c r="X1171" t="str">
        <f t="shared" si="75"/>
        <v>Active</v>
      </c>
      <c r="Y1171" t="s">
        <v>15615</v>
      </c>
    </row>
    <row r="1172" spans="1:25" x14ac:dyDescent="0.25">
      <c r="A1172">
        <v>1171</v>
      </c>
      <c r="B1172" t="s">
        <v>878</v>
      </c>
      <c r="C1172">
        <v>1975</v>
      </c>
      <c r="D1172" t="str">
        <f>VLOOKUP($C1172,Hosts!$A:$O,10,0)</f>
        <v>New York</v>
      </c>
      <c r="E1172" s="67">
        <f>INDEX(Hosts!$A:$O,MATCH(Places!$C1172,Hosts!$A:$A,0),MATCH(Places!E$1,Hosts!$1:$1,0))</f>
        <v>1</v>
      </c>
      <c r="F1172" s="67">
        <f>INDEX(Hosts!$A:$O,MATCH(Places!$C1172,Hosts!$A:$A,0),MATCH(Places!F$1,Hosts!$1:$1,0))</f>
        <v>0.9</v>
      </c>
      <c r="G1172" s="67" t="str">
        <f>INDEX(Hosts!$A:$O,MATCH(Places!$C1172,Hosts!$A:$A,0),MATCH(Places!G$1,Hosts!$1:$1,0))</f>
        <v>Yes</v>
      </c>
      <c r="H1172">
        <v>22</v>
      </c>
      <c r="I1172" t="str">
        <f>VLOOKUP($H1172,Neighborhoods!$A:$C,2,0)</f>
        <v>Queens</v>
      </c>
      <c r="J1172" t="str">
        <f>VLOOKUP($H1172,Neighborhoods!$A:$C,3,0)</f>
        <v>Flushing</v>
      </c>
      <c r="K1172" t="s">
        <v>11822</v>
      </c>
      <c r="L1172" t="str">
        <f t="shared" si="72"/>
        <v>No</v>
      </c>
      <c r="M1172">
        <v>8</v>
      </c>
      <c r="N1172" t="str" cm="1">
        <f t="array" ref="N1172">_xlfn.IFS(M1172&lt;=2,"Small",M1172&lt;=5,"Medium",M1172&gt;5,"Large")</f>
        <v>Large</v>
      </c>
      <c r="O1172" s="50">
        <v>285</v>
      </c>
      <c r="P1172" s="67">
        <f t="shared" si="73"/>
        <v>0.04</v>
      </c>
      <c r="Q1172" s="52">
        <v>4.66</v>
      </c>
      <c r="R1172" s="52" t="str" cm="1">
        <f t="array" ref="R1172">_xlfn.IFS(ROUND(Q1172,0)=5,"Excellent",ROUND(Q1172,0)=4,"Good",ROUND(Q1172,0)=3,"Ok",ROUND(Q1172,0)&lt;3,"Bad")</f>
        <v>Excellent</v>
      </c>
      <c r="S1172">
        <v>73</v>
      </c>
      <c r="T1172" t="str">
        <f t="shared" si="74"/>
        <v>No</v>
      </c>
      <c r="U1172" s="65">
        <v>42076</v>
      </c>
      <c r="V1172" s="65">
        <v>43832</v>
      </c>
      <c r="W1172">
        <v>356</v>
      </c>
      <c r="X1172" t="str">
        <f t="shared" si="75"/>
        <v>Active</v>
      </c>
      <c r="Y1172" t="s">
        <v>15615</v>
      </c>
    </row>
    <row r="1173" spans="1:25" x14ac:dyDescent="0.25">
      <c r="A1173">
        <v>1172</v>
      </c>
      <c r="B1173" t="s">
        <v>879</v>
      </c>
      <c r="C1173">
        <v>2141</v>
      </c>
      <c r="D1173" t="str">
        <f>VLOOKUP($C1173,Hosts!$A:$O,10,0)</f>
        <v>New York</v>
      </c>
      <c r="E1173" s="67">
        <f>INDEX(Hosts!$A:$O,MATCH(Places!$C1173,Hosts!$A:$A,0),MATCH(Places!E$1,Hosts!$1:$1,0))</f>
        <v>0.88</v>
      </c>
      <c r="F1173" s="67">
        <f>INDEX(Hosts!$A:$O,MATCH(Places!$C1173,Hosts!$A:$A,0),MATCH(Places!F$1,Hosts!$1:$1,0))</f>
        <v>0.91</v>
      </c>
      <c r="G1173" s="67" t="str">
        <f>INDEX(Hosts!$A:$O,MATCH(Places!$C1173,Hosts!$A:$A,0),MATCH(Places!G$1,Hosts!$1:$1,0))</f>
        <v>Yes</v>
      </c>
      <c r="H1173">
        <v>7</v>
      </c>
      <c r="I1173" t="str">
        <f>VLOOKUP($H1173,Neighborhoods!$A:$C,2,0)</f>
        <v>Brooklyn</v>
      </c>
      <c r="J1173" t="str">
        <f>VLOOKUP($H1173,Neighborhoods!$A:$C,3,0)</f>
        <v>Bedford-Stuyvesant</v>
      </c>
      <c r="K1173" t="s">
        <v>11822</v>
      </c>
      <c r="L1173" t="str">
        <f t="shared" si="72"/>
        <v>No</v>
      </c>
      <c r="M1173">
        <v>7</v>
      </c>
      <c r="N1173" t="str" cm="1">
        <f t="array" ref="N1173">_xlfn.IFS(M1173&lt;=2,"Small",M1173&lt;=5,"Medium",M1173&gt;5,"Large")</f>
        <v>Large</v>
      </c>
      <c r="O1173" s="50">
        <v>105</v>
      </c>
      <c r="P1173" s="67">
        <f t="shared" si="73"/>
        <v>0.03</v>
      </c>
      <c r="Q1173" s="52">
        <v>4.74</v>
      </c>
      <c r="R1173" s="52" t="str" cm="1">
        <f t="array" ref="R1173">_xlfn.IFS(ROUND(Q1173,0)=5,"Excellent",ROUND(Q1173,0)=4,"Good",ROUND(Q1173,0)=3,"Ok",ROUND(Q1173,0)&lt;3,"Bad")</f>
        <v>Excellent</v>
      </c>
      <c r="S1173">
        <v>126</v>
      </c>
      <c r="T1173" t="str">
        <f t="shared" si="74"/>
        <v>No</v>
      </c>
      <c r="U1173" s="65">
        <v>42119</v>
      </c>
      <c r="V1173" s="65">
        <v>43906</v>
      </c>
      <c r="W1173">
        <v>6</v>
      </c>
      <c r="X1173" t="str">
        <f t="shared" si="75"/>
        <v>Active</v>
      </c>
      <c r="Y1173" t="s">
        <v>15615</v>
      </c>
    </row>
    <row r="1174" spans="1:25" x14ac:dyDescent="0.25">
      <c r="A1174">
        <v>1173</v>
      </c>
      <c r="B1174" t="s">
        <v>880</v>
      </c>
      <c r="C1174">
        <v>1811</v>
      </c>
      <c r="D1174" t="str">
        <f>VLOOKUP($C1174,Hosts!$A:$O,10,0)</f>
        <v>New Jersey</v>
      </c>
      <c r="E1174" s="67">
        <f>INDEX(Hosts!$A:$O,MATCH(Places!$C1174,Hosts!$A:$A,0),MATCH(Places!E$1,Hosts!$1:$1,0))</f>
        <v>0.7</v>
      </c>
      <c r="F1174" s="67">
        <f>INDEX(Hosts!$A:$O,MATCH(Places!$C1174,Hosts!$A:$A,0),MATCH(Places!F$1,Hosts!$1:$1,0))</f>
        <v>0.89</v>
      </c>
      <c r="G1174" s="67" t="str">
        <f>INDEX(Hosts!$A:$O,MATCH(Places!$C1174,Hosts!$A:$A,0),MATCH(Places!G$1,Hosts!$1:$1,0))</f>
        <v>No</v>
      </c>
      <c r="H1174">
        <v>14</v>
      </c>
      <c r="I1174" t="str">
        <f>VLOOKUP($H1174,Neighborhoods!$A:$C,2,0)</f>
        <v>Manhattan</v>
      </c>
      <c r="J1174" t="str">
        <f>VLOOKUP($H1174,Neighborhoods!$A:$C,3,0)</f>
        <v>East Harlem</v>
      </c>
      <c r="K1174" t="s">
        <v>11822</v>
      </c>
      <c r="L1174" t="str">
        <f t="shared" si="72"/>
        <v>No</v>
      </c>
      <c r="M1174">
        <v>4</v>
      </c>
      <c r="N1174" t="str" cm="1">
        <f t="array" ref="N1174">_xlfn.IFS(M1174&lt;=2,"Small",M1174&lt;=5,"Medium",M1174&gt;5,"Large")</f>
        <v>Medium</v>
      </c>
      <c r="O1174" s="50">
        <v>95</v>
      </c>
      <c r="P1174" s="67">
        <f t="shared" si="73"/>
        <v>0.03</v>
      </c>
      <c r="Q1174" s="52">
        <v>4.55</v>
      </c>
      <c r="R1174" s="52" t="str" cm="1">
        <f t="array" ref="R1174">_xlfn.IFS(ROUND(Q1174,0)=5,"Excellent",ROUND(Q1174,0)=4,"Good",ROUND(Q1174,0)=3,"Ok",ROUND(Q1174,0)&lt;3,"Bad")</f>
        <v>Excellent</v>
      </c>
      <c r="S1174">
        <v>120</v>
      </c>
      <c r="T1174" t="str">
        <f t="shared" si="74"/>
        <v>No</v>
      </c>
      <c r="U1174" s="65">
        <v>42137</v>
      </c>
      <c r="V1174" s="65">
        <v>43880</v>
      </c>
      <c r="W1174">
        <v>364</v>
      </c>
      <c r="X1174" t="str">
        <f t="shared" si="75"/>
        <v>Active</v>
      </c>
      <c r="Y1174" t="s">
        <v>15616</v>
      </c>
    </row>
    <row r="1175" spans="1:25" x14ac:dyDescent="0.25">
      <c r="A1175">
        <v>1174</v>
      </c>
      <c r="B1175" t="s">
        <v>882</v>
      </c>
      <c r="C1175">
        <v>596</v>
      </c>
      <c r="D1175" t="str">
        <f>VLOOKUP($C1175,Hosts!$A:$O,10,0)</f>
        <v>New York</v>
      </c>
      <c r="E1175" s="67">
        <f>INDEX(Hosts!$A:$O,MATCH(Places!$C1175,Hosts!$A:$A,0),MATCH(Places!E$1,Hosts!$1:$1,0))</f>
        <v>1</v>
      </c>
      <c r="F1175" s="67">
        <f>INDEX(Hosts!$A:$O,MATCH(Places!$C1175,Hosts!$A:$A,0),MATCH(Places!F$1,Hosts!$1:$1,0))</f>
        <v>0.97</v>
      </c>
      <c r="G1175" s="67" t="str">
        <f>INDEX(Hosts!$A:$O,MATCH(Places!$C1175,Hosts!$A:$A,0),MATCH(Places!G$1,Hosts!$1:$1,0))</f>
        <v>No</v>
      </c>
      <c r="H1175">
        <v>17</v>
      </c>
      <c r="I1175" t="str">
        <f>VLOOKUP($H1175,Neighborhoods!$A:$C,2,0)</f>
        <v>Manhattan</v>
      </c>
      <c r="J1175" t="str">
        <f>VLOOKUP($H1175,Neighborhoods!$A:$C,3,0)</f>
        <v>Hell's Kitchen</v>
      </c>
      <c r="K1175" t="s">
        <v>11822</v>
      </c>
      <c r="L1175" t="str">
        <f t="shared" si="72"/>
        <v>No</v>
      </c>
      <c r="M1175">
        <v>4</v>
      </c>
      <c r="N1175" t="str" cm="1">
        <f t="array" ref="N1175">_xlfn.IFS(M1175&lt;=2,"Small",M1175&lt;=5,"Medium",M1175&gt;5,"Large")</f>
        <v>Medium</v>
      </c>
      <c r="O1175" s="50">
        <v>130</v>
      </c>
      <c r="P1175" s="67">
        <f t="shared" si="73"/>
        <v>0.03</v>
      </c>
      <c r="Q1175" s="52">
        <v>4.5999999999999996</v>
      </c>
      <c r="R1175" s="52" t="str" cm="1">
        <f t="array" ref="R1175">_xlfn.IFS(ROUND(Q1175,0)=5,"Excellent",ROUND(Q1175,0)=4,"Good",ROUND(Q1175,0)=3,"Ok",ROUND(Q1175,0)&lt;3,"Bad")</f>
        <v>Excellent</v>
      </c>
      <c r="S1175">
        <v>15</v>
      </c>
      <c r="T1175" t="str">
        <f t="shared" si="74"/>
        <v>No</v>
      </c>
      <c r="U1175" s="65">
        <v>42117</v>
      </c>
      <c r="V1175" s="65">
        <v>43382</v>
      </c>
      <c r="W1175">
        <v>349</v>
      </c>
      <c r="X1175" t="str">
        <f t="shared" si="75"/>
        <v>Active</v>
      </c>
      <c r="Y1175" t="s">
        <v>15615</v>
      </c>
    </row>
    <row r="1176" spans="1:25" x14ac:dyDescent="0.25">
      <c r="A1176">
        <v>1175</v>
      </c>
      <c r="B1176" t="s">
        <v>883</v>
      </c>
      <c r="C1176">
        <v>2096</v>
      </c>
      <c r="D1176" t="str">
        <f>VLOOKUP($C1176,Hosts!$A:$O,10,0)</f>
        <v>New York</v>
      </c>
      <c r="E1176" s="67">
        <f>INDEX(Hosts!$A:$O,MATCH(Places!$C1176,Hosts!$A:$A,0),MATCH(Places!E$1,Hosts!$1:$1,0))</f>
        <v>0.95</v>
      </c>
      <c r="F1176" s="67">
        <f>INDEX(Hosts!$A:$O,MATCH(Places!$C1176,Hosts!$A:$A,0),MATCH(Places!F$1,Hosts!$1:$1,0))</f>
        <v>0.26</v>
      </c>
      <c r="G1176" s="67" t="str">
        <f>INDEX(Hosts!$A:$O,MATCH(Places!$C1176,Hosts!$A:$A,0),MATCH(Places!G$1,Hosts!$1:$1,0))</f>
        <v>No</v>
      </c>
      <c r="H1176">
        <v>10</v>
      </c>
      <c r="I1176" t="str">
        <f>VLOOKUP($H1176,Neighborhoods!$A:$C,2,0)</f>
        <v>Brooklyn</v>
      </c>
      <c r="J1176" t="str">
        <f>VLOOKUP($H1176,Neighborhoods!$A:$C,3,0)</f>
        <v>East Flatbush</v>
      </c>
      <c r="K1176" t="s">
        <v>1</v>
      </c>
      <c r="L1176" t="str">
        <f t="shared" si="72"/>
        <v>Yes</v>
      </c>
      <c r="M1176">
        <v>2</v>
      </c>
      <c r="N1176" t="str" cm="1">
        <f t="array" ref="N1176">_xlfn.IFS(M1176&lt;=2,"Small",M1176&lt;=5,"Medium",M1176&gt;5,"Large")</f>
        <v>Small</v>
      </c>
      <c r="O1176" s="50">
        <v>48</v>
      </c>
      <c r="P1176" s="67">
        <f t="shared" si="73"/>
        <v>0.03</v>
      </c>
      <c r="Q1176" s="52">
        <v>4.67</v>
      </c>
      <c r="R1176" s="52" t="str" cm="1">
        <f t="array" ref="R1176">_xlfn.IFS(ROUND(Q1176,0)=5,"Excellent",ROUND(Q1176,0)=4,"Good",ROUND(Q1176,0)=3,"Ok",ROUND(Q1176,0)&lt;3,"Bad")</f>
        <v>Excellent</v>
      </c>
      <c r="S1176">
        <v>3</v>
      </c>
      <c r="T1176" t="str">
        <f t="shared" si="74"/>
        <v>No</v>
      </c>
      <c r="U1176" s="65">
        <v>42132</v>
      </c>
      <c r="V1176" s="65">
        <v>43680</v>
      </c>
      <c r="W1176">
        <v>318</v>
      </c>
      <c r="X1176" t="str">
        <f t="shared" si="75"/>
        <v>Active</v>
      </c>
      <c r="Y1176" t="s">
        <v>15615</v>
      </c>
    </row>
    <row r="1177" spans="1:25" x14ac:dyDescent="0.25">
      <c r="A1177">
        <v>1176</v>
      </c>
      <c r="B1177" t="s">
        <v>884</v>
      </c>
      <c r="C1177">
        <v>1103</v>
      </c>
      <c r="D1177" t="str">
        <f>VLOOKUP($C1177,Hosts!$A:$O,10,0)</f>
        <v>New York</v>
      </c>
      <c r="E1177" s="67">
        <f>INDEX(Hosts!$A:$O,MATCH(Places!$C1177,Hosts!$A:$A,0),MATCH(Places!E$1,Hosts!$1:$1,0))</f>
        <v>1</v>
      </c>
      <c r="F1177" s="67">
        <f>INDEX(Hosts!$A:$O,MATCH(Places!$C1177,Hosts!$A:$A,0),MATCH(Places!F$1,Hosts!$1:$1,0))</f>
        <v>1</v>
      </c>
      <c r="G1177" s="67" t="str">
        <f>INDEX(Hosts!$A:$O,MATCH(Places!$C1177,Hosts!$A:$A,0),MATCH(Places!G$1,Hosts!$1:$1,0))</f>
        <v>Yes</v>
      </c>
      <c r="H1177">
        <v>25</v>
      </c>
      <c r="I1177" t="str">
        <f>VLOOKUP($H1177,Neighborhoods!$A:$C,2,0)</f>
        <v>Queens</v>
      </c>
      <c r="J1177" t="str">
        <f>VLOOKUP($H1177,Neighborhoods!$A:$C,3,0)</f>
        <v>Ridgewood</v>
      </c>
      <c r="K1177" t="s">
        <v>11822</v>
      </c>
      <c r="L1177" t="str">
        <f t="shared" si="72"/>
        <v>No</v>
      </c>
      <c r="M1177">
        <v>4</v>
      </c>
      <c r="N1177" t="str" cm="1">
        <f t="array" ref="N1177">_xlfn.IFS(M1177&lt;=2,"Small",M1177&lt;=5,"Medium",M1177&gt;5,"Large")</f>
        <v>Medium</v>
      </c>
      <c r="O1177" s="50">
        <v>254</v>
      </c>
      <c r="P1177" s="67">
        <f t="shared" si="73"/>
        <v>0.04</v>
      </c>
      <c r="Q1177" s="52">
        <v>4.75</v>
      </c>
      <c r="R1177" s="52" t="str" cm="1">
        <f t="array" ref="R1177">_xlfn.IFS(ROUND(Q1177,0)=5,"Excellent",ROUND(Q1177,0)=4,"Good",ROUND(Q1177,0)=3,"Ok",ROUND(Q1177,0)&lt;3,"Bad")</f>
        <v>Excellent</v>
      </c>
      <c r="S1177">
        <v>97</v>
      </c>
      <c r="T1177" t="str">
        <f t="shared" si="74"/>
        <v>No</v>
      </c>
      <c r="U1177" s="65">
        <v>42078</v>
      </c>
      <c r="V1177" s="65">
        <v>43646</v>
      </c>
      <c r="W1177">
        <v>0</v>
      </c>
      <c r="X1177" t="str">
        <f t="shared" si="75"/>
        <v>Inactive</v>
      </c>
      <c r="Y1177" t="s">
        <v>15616</v>
      </c>
    </row>
    <row r="1178" spans="1:25" x14ac:dyDescent="0.25">
      <c r="A1178">
        <v>1177</v>
      </c>
      <c r="B1178" t="s">
        <v>885</v>
      </c>
      <c r="C1178">
        <v>2150</v>
      </c>
      <c r="D1178" t="str">
        <f>VLOOKUP($C1178,Hosts!$A:$O,10,0)</f>
        <v>New York</v>
      </c>
      <c r="E1178" s="67">
        <f>INDEX(Hosts!$A:$O,MATCH(Places!$C1178,Hosts!$A:$A,0),MATCH(Places!E$1,Hosts!$1:$1,0))</f>
        <v>1</v>
      </c>
      <c r="F1178" s="67">
        <f>INDEX(Hosts!$A:$O,MATCH(Places!$C1178,Hosts!$A:$A,0),MATCH(Places!F$1,Hosts!$1:$1,0))</f>
        <v>0.92</v>
      </c>
      <c r="G1178" s="67" t="str">
        <f>INDEX(Hosts!$A:$O,MATCH(Places!$C1178,Hosts!$A:$A,0),MATCH(Places!G$1,Hosts!$1:$1,0))</f>
        <v>No</v>
      </c>
      <c r="H1178">
        <v>9</v>
      </c>
      <c r="I1178" t="str">
        <f>VLOOKUP($H1178,Neighborhoods!$A:$C,2,0)</f>
        <v>Brooklyn</v>
      </c>
      <c r="J1178" t="str">
        <f>VLOOKUP($H1178,Neighborhoods!$A:$C,3,0)</f>
        <v>Crown Heights</v>
      </c>
      <c r="K1178" t="s">
        <v>11822</v>
      </c>
      <c r="L1178" t="str">
        <f t="shared" si="72"/>
        <v>No</v>
      </c>
      <c r="M1178">
        <v>3</v>
      </c>
      <c r="N1178" t="str" cm="1">
        <f t="array" ref="N1178">_xlfn.IFS(M1178&lt;=2,"Small",M1178&lt;=5,"Medium",M1178&gt;5,"Large")</f>
        <v>Medium</v>
      </c>
      <c r="O1178" s="50">
        <v>90</v>
      </c>
      <c r="P1178" s="67">
        <f t="shared" si="73"/>
        <v>0.03</v>
      </c>
      <c r="Q1178" s="52">
        <v>4.95</v>
      </c>
      <c r="R1178" s="52" t="str" cm="1">
        <f t="array" ref="R1178">_xlfn.IFS(ROUND(Q1178,0)=5,"Excellent",ROUND(Q1178,0)=4,"Good",ROUND(Q1178,0)=3,"Ok",ROUND(Q1178,0)&lt;3,"Bad")</f>
        <v>Excellent</v>
      </c>
      <c r="S1178">
        <v>87</v>
      </c>
      <c r="T1178" t="str">
        <f t="shared" si="74"/>
        <v>No</v>
      </c>
      <c r="U1178" s="65">
        <v>42117</v>
      </c>
      <c r="V1178" s="65">
        <v>43833</v>
      </c>
      <c r="W1178">
        <v>350</v>
      </c>
      <c r="X1178" t="str">
        <f t="shared" si="75"/>
        <v>Active</v>
      </c>
      <c r="Y1178" t="s">
        <v>15615</v>
      </c>
    </row>
    <row r="1179" spans="1:25" x14ac:dyDescent="0.25">
      <c r="A1179">
        <v>1178</v>
      </c>
      <c r="B1179" t="s">
        <v>886</v>
      </c>
      <c r="C1179">
        <v>769</v>
      </c>
      <c r="D1179" t="str">
        <f>VLOOKUP($C1179,Hosts!$A:$O,10,0)</f>
        <v>New York</v>
      </c>
      <c r="E1179" s="67">
        <f>INDEX(Hosts!$A:$O,MATCH(Places!$C1179,Hosts!$A:$A,0),MATCH(Places!E$1,Hosts!$1:$1,0))</f>
        <v>0.9</v>
      </c>
      <c r="F1179" s="67">
        <f>INDEX(Hosts!$A:$O,MATCH(Places!$C1179,Hosts!$A:$A,0),MATCH(Places!F$1,Hosts!$1:$1,0))</f>
        <v>0.95</v>
      </c>
      <c r="G1179" s="67" t="str">
        <f>INDEX(Hosts!$A:$O,MATCH(Places!$C1179,Hosts!$A:$A,0),MATCH(Places!G$1,Hosts!$1:$1,0))</f>
        <v>Yes</v>
      </c>
      <c r="H1179">
        <v>14</v>
      </c>
      <c r="I1179" t="str">
        <f>VLOOKUP($H1179,Neighborhoods!$A:$C,2,0)</f>
        <v>Manhattan</v>
      </c>
      <c r="J1179" t="str">
        <f>VLOOKUP($H1179,Neighborhoods!$A:$C,3,0)</f>
        <v>East Harlem</v>
      </c>
      <c r="K1179" t="s">
        <v>1</v>
      </c>
      <c r="L1179" t="str">
        <f t="shared" si="72"/>
        <v>Yes</v>
      </c>
      <c r="M1179">
        <v>4</v>
      </c>
      <c r="N1179" t="str" cm="1">
        <f t="array" ref="N1179">_xlfn.IFS(M1179&lt;=2,"Small",M1179&lt;=5,"Medium",M1179&gt;5,"Large")</f>
        <v>Medium</v>
      </c>
      <c r="O1179" s="50">
        <v>89</v>
      </c>
      <c r="P1179" s="67">
        <f t="shared" si="73"/>
        <v>0.03</v>
      </c>
      <c r="Q1179" s="52">
        <v>4.91</v>
      </c>
      <c r="R1179" s="52" t="str" cm="1">
        <f t="array" ref="R1179">_xlfn.IFS(ROUND(Q1179,0)=5,"Excellent",ROUND(Q1179,0)=4,"Good",ROUND(Q1179,0)=3,"Ok",ROUND(Q1179,0)&lt;3,"Bad")</f>
        <v>Excellent</v>
      </c>
      <c r="S1179">
        <v>162</v>
      </c>
      <c r="T1179" t="str">
        <f t="shared" si="74"/>
        <v>Yes</v>
      </c>
      <c r="U1179" s="65">
        <v>42163</v>
      </c>
      <c r="V1179" s="65">
        <v>44002</v>
      </c>
      <c r="W1179">
        <v>8</v>
      </c>
      <c r="X1179" t="str">
        <f t="shared" si="75"/>
        <v>Active</v>
      </c>
      <c r="Y1179" t="s">
        <v>15615</v>
      </c>
    </row>
    <row r="1180" spans="1:25" x14ac:dyDescent="0.25">
      <c r="A1180">
        <v>1179</v>
      </c>
      <c r="B1180" t="s">
        <v>887</v>
      </c>
      <c r="C1180">
        <v>2151</v>
      </c>
      <c r="D1180" t="str">
        <f>VLOOKUP($C1180,Hosts!$A:$O,10,0)</f>
        <v>New York</v>
      </c>
      <c r="E1180" s="67">
        <f>INDEX(Hosts!$A:$O,MATCH(Places!$C1180,Hosts!$A:$A,0),MATCH(Places!E$1,Hosts!$1:$1,0))</f>
        <v>1</v>
      </c>
      <c r="F1180" s="67">
        <f>INDEX(Hosts!$A:$O,MATCH(Places!$C1180,Hosts!$A:$A,0),MATCH(Places!F$1,Hosts!$1:$1,0))</f>
        <v>0.89</v>
      </c>
      <c r="G1180" s="67" t="str">
        <f>INDEX(Hosts!$A:$O,MATCH(Places!$C1180,Hosts!$A:$A,0),MATCH(Places!G$1,Hosts!$1:$1,0))</f>
        <v>No</v>
      </c>
      <c r="H1180">
        <v>8</v>
      </c>
      <c r="I1180" t="str">
        <f>VLOOKUP($H1180,Neighborhoods!$A:$C,2,0)</f>
        <v>Brooklyn</v>
      </c>
      <c r="J1180" t="str">
        <f>VLOOKUP($H1180,Neighborhoods!$A:$C,3,0)</f>
        <v>Bushwick</v>
      </c>
      <c r="K1180" t="s">
        <v>11822</v>
      </c>
      <c r="L1180" t="str">
        <f t="shared" si="72"/>
        <v>No</v>
      </c>
      <c r="M1180">
        <v>11</v>
      </c>
      <c r="N1180" t="str" cm="1">
        <f t="array" ref="N1180">_xlfn.IFS(M1180&lt;=2,"Small",M1180&lt;=5,"Medium",M1180&gt;5,"Large")</f>
        <v>Large</v>
      </c>
      <c r="O1180" s="50">
        <v>251</v>
      </c>
      <c r="P1180" s="67">
        <f t="shared" si="73"/>
        <v>0.04</v>
      </c>
      <c r="Q1180" s="52">
        <v>4.8899999999999997</v>
      </c>
      <c r="R1180" s="52" t="str" cm="1">
        <f t="array" ref="R1180">_xlfn.IFS(ROUND(Q1180,0)=5,"Excellent",ROUND(Q1180,0)=4,"Good",ROUND(Q1180,0)=3,"Ok",ROUND(Q1180,0)&lt;3,"Bad")</f>
        <v>Excellent</v>
      </c>
      <c r="S1180">
        <v>45</v>
      </c>
      <c r="T1180" t="str">
        <f t="shared" si="74"/>
        <v>No</v>
      </c>
      <c r="U1180" s="65">
        <v>42125</v>
      </c>
      <c r="V1180" s="65">
        <v>44045</v>
      </c>
      <c r="W1180">
        <v>85</v>
      </c>
      <c r="X1180" t="str">
        <f t="shared" si="75"/>
        <v>Active</v>
      </c>
      <c r="Y1180" t="s">
        <v>15615</v>
      </c>
    </row>
    <row r="1181" spans="1:25" x14ac:dyDescent="0.25">
      <c r="A1181">
        <v>1180</v>
      </c>
      <c r="B1181" t="s">
        <v>888</v>
      </c>
      <c r="C1181">
        <v>2073</v>
      </c>
      <c r="D1181" t="str">
        <f>VLOOKUP($C1181,Hosts!$A:$O,10,0)</f>
        <v>New York</v>
      </c>
      <c r="E1181" s="67">
        <f>INDEX(Hosts!$A:$O,MATCH(Places!$C1181,Hosts!$A:$A,0),MATCH(Places!E$1,Hosts!$1:$1,0))</f>
        <v>0.93</v>
      </c>
      <c r="F1181" s="67">
        <f>INDEX(Hosts!$A:$O,MATCH(Places!$C1181,Hosts!$A:$A,0),MATCH(Places!F$1,Hosts!$1:$1,0))</f>
        <v>1</v>
      </c>
      <c r="G1181" s="67" t="str">
        <f>INDEX(Hosts!$A:$O,MATCH(Places!$C1181,Hosts!$A:$A,0),MATCH(Places!G$1,Hosts!$1:$1,0))</f>
        <v>Yes</v>
      </c>
      <c r="H1181">
        <v>20</v>
      </c>
      <c r="I1181" t="str">
        <f>VLOOKUP($H1181,Neighborhoods!$A:$C,2,0)</f>
        <v>Manhattan</v>
      </c>
      <c r="J1181" t="str">
        <f>VLOOKUP($H1181,Neighborhoods!$A:$C,3,0)</f>
        <v>Upper West Side</v>
      </c>
      <c r="K1181" t="s">
        <v>11822</v>
      </c>
      <c r="L1181" t="str">
        <f t="shared" si="72"/>
        <v>No</v>
      </c>
      <c r="M1181">
        <v>3</v>
      </c>
      <c r="N1181" t="str" cm="1">
        <f t="array" ref="N1181">_xlfn.IFS(M1181&lt;=2,"Small",M1181&lt;=5,"Medium",M1181&gt;5,"Large")</f>
        <v>Medium</v>
      </c>
      <c r="O1181" s="50">
        <v>155</v>
      </c>
      <c r="P1181" s="67">
        <f t="shared" si="73"/>
        <v>0.03</v>
      </c>
      <c r="Q1181" s="52">
        <v>4.83</v>
      </c>
      <c r="R1181" s="52" t="str" cm="1">
        <f t="array" ref="R1181">_xlfn.IFS(ROUND(Q1181,0)=5,"Excellent",ROUND(Q1181,0)=4,"Good",ROUND(Q1181,0)=3,"Ok",ROUND(Q1181,0)&lt;3,"Bad")</f>
        <v>Excellent</v>
      </c>
      <c r="S1181">
        <v>12</v>
      </c>
      <c r="T1181" t="str">
        <f t="shared" si="74"/>
        <v>No</v>
      </c>
      <c r="U1181" s="65">
        <v>42154</v>
      </c>
      <c r="V1181" s="65">
        <v>43685</v>
      </c>
      <c r="W1181">
        <v>255</v>
      </c>
      <c r="X1181" t="str">
        <f t="shared" si="75"/>
        <v>Active</v>
      </c>
      <c r="Y1181" t="s">
        <v>15616</v>
      </c>
    </row>
    <row r="1182" spans="1:25" x14ac:dyDescent="0.25">
      <c r="A1182">
        <v>1181</v>
      </c>
      <c r="B1182" t="s">
        <v>889</v>
      </c>
      <c r="C1182">
        <v>2148</v>
      </c>
      <c r="D1182" t="str">
        <f>VLOOKUP($C1182,Hosts!$A:$O,10,0)</f>
        <v>New York</v>
      </c>
      <c r="E1182" s="67">
        <f>INDEX(Hosts!$A:$O,MATCH(Places!$C1182,Hosts!$A:$A,0),MATCH(Places!E$1,Hosts!$1:$1,0))</f>
        <v>0.83</v>
      </c>
      <c r="F1182" s="67">
        <f>INDEX(Hosts!$A:$O,MATCH(Places!$C1182,Hosts!$A:$A,0),MATCH(Places!F$1,Hosts!$1:$1,0))</f>
        <v>0.3</v>
      </c>
      <c r="G1182" s="67" t="str">
        <f>INDEX(Hosts!$A:$O,MATCH(Places!$C1182,Hosts!$A:$A,0),MATCH(Places!G$1,Hosts!$1:$1,0))</f>
        <v>Yes</v>
      </c>
      <c r="H1182">
        <v>20</v>
      </c>
      <c r="I1182" t="str">
        <f>VLOOKUP($H1182,Neighborhoods!$A:$C,2,0)</f>
        <v>Manhattan</v>
      </c>
      <c r="J1182" t="str">
        <f>VLOOKUP($H1182,Neighborhoods!$A:$C,3,0)</f>
        <v>Upper West Side</v>
      </c>
      <c r="K1182" t="s">
        <v>11822</v>
      </c>
      <c r="L1182" t="str">
        <f t="shared" si="72"/>
        <v>No</v>
      </c>
      <c r="M1182">
        <v>2</v>
      </c>
      <c r="N1182" t="str" cm="1">
        <f t="array" ref="N1182">_xlfn.IFS(M1182&lt;=2,"Small",M1182&lt;=5,"Medium",M1182&gt;5,"Large")</f>
        <v>Small</v>
      </c>
      <c r="O1182" s="50">
        <v>125</v>
      </c>
      <c r="P1182" s="67">
        <f t="shared" si="73"/>
        <v>0.03</v>
      </c>
      <c r="Q1182" s="52">
        <v>5</v>
      </c>
      <c r="R1182" s="52" t="str" cm="1">
        <f t="array" ref="R1182">_xlfn.IFS(ROUND(Q1182,0)=5,"Excellent",ROUND(Q1182,0)=4,"Good",ROUND(Q1182,0)=3,"Ok",ROUND(Q1182,0)&lt;3,"Bad")</f>
        <v>Excellent</v>
      </c>
      <c r="S1182">
        <v>52</v>
      </c>
      <c r="T1182" t="str">
        <f t="shared" si="74"/>
        <v>No</v>
      </c>
      <c r="U1182" s="65">
        <v>42104</v>
      </c>
      <c r="V1182" s="65">
        <v>43849</v>
      </c>
      <c r="W1182">
        <v>219</v>
      </c>
      <c r="X1182" t="str">
        <f t="shared" si="75"/>
        <v>Active</v>
      </c>
      <c r="Y1182" t="s">
        <v>15615</v>
      </c>
    </row>
    <row r="1183" spans="1:25" x14ac:dyDescent="0.25">
      <c r="A1183">
        <v>1182</v>
      </c>
      <c r="B1183" t="s">
        <v>14977</v>
      </c>
      <c r="C1183">
        <v>1662</v>
      </c>
      <c r="D1183" t="str">
        <f>VLOOKUP($C1183,Hosts!$A:$O,10,0)</f>
        <v>New York</v>
      </c>
      <c r="E1183" s="67">
        <f>INDEX(Hosts!$A:$O,MATCH(Places!$C1183,Hosts!$A:$A,0),MATCH(Places!E$1,Hosts!$1:$1,0))</f>
        <v>1</v>
      </c>
      <c r="F1183" s="67">
        <f>INDEX(Hosts!$A:$O,MATCH(Places!$C1183,Hosts!$A:$A,0),MATCH(Places!F$1,Hosts!$1:$1,0))</f>
        <v>0.84</v>
      </c>
      <c r="G1183" s="67" t="str">
        <f>INDEX(Hosts!$A:$O,MATCH(Places!$C1183,Hosts!$A:$A,0),MATCH(Places!G$1,Hosts!$1:$1,0))</f>
        <v>No</v>
      </c>
      <c r="H1183">
        <v>23</v>
      </c>
      <c r="I1183" t="str">
        <f>VLOOKUP($H1183,Neighborhoods!$A:$C,2,0)</f>
        <v>Queens</v>
      </c>
      <c r="J1183" t="str">
        <f>VLOOKUP($H1183,Neighborhoods!$A:$C,3,0)</f>
        <v>Jamaica</v>
      </c>
      <c r="K1183" t="s">
        <v>1</v>
      </c>
      <c r="L1183" t="str">
        <f t="shared" si="72"/>
        <v>Yes</v>
      </c>
      <c r="M1183">
        <v>2</v>
      </c>
      <c r="N1183" t="str" cm="1">
        <f t="array" ref="N1183">_xlfn.IFS(M1183&lt;=2,"Small",M1183&lt;=5,"Medium",M1183&gt;5,"Large")</f>
        <v>Small</v>
      </c>
      <c r="O1183" s="50">
        <v>80</v>
      </c>
      <c r="P1183" s="67">
        <f t="shared" si="73"/>
        <v>0.03</v>
      </c>
      <c r="Q1183" s="52">
        <v>4.62</v>
      </c>
      <c r="R1183" s="52" t="str" cm="1">
        <f t="array" ref="R1183">_xlfn.IFS(ROUND(Q1183,0)=5,"Excellent",ROUND(Q1183,0)=4,"Good",ROUND(Q1183,0)=3,"Ok",ROUND(Q1183,0)&lt;3,"Bad")</f>
        <v>Excellent</v>
      </c>
      <c r="S1183">
        <v>137</v>
      </c>
      <c r="T1183" t="str">
        <f t="shared" si="74"/>
        <v>No</v>
      </c>
      <c r="U1183" s="65">
        <v>42091</v>
      </c>
      <c r="V1183" s="65">
        <v>43885</v>
      </c>
      <c r="W1183">
        <v>365</v>
      </c>
      <c r="X1183" t="str">
        <f t="shared" si="75"/>
        <v>Active</v>
      </c>
      <c r="Y1183" t="s">
        <v>15615</v>
      </c>
    </row>
    <row r="1184" spans="1:25" x14ac:dyDescent="0.25">
      <c r="A1184">
        <v>1183</v>
      </c>
      <c r="B1184" t="s">
        <v>13370</v>
      </c>
      <c r="C1184">
        <v>515</v>
      </c>
      <c r="D1184" t="str">
        <f>VLOOKUP($C1184,Hosts!$A:$O,10,0)</f>
        <v>New York</v>
      </c>
      <c r="E1184" s="67">
        <f>INDEX(Hosts!$A:$O,MATCH(Places!$C1184,Hosts!$A:$A,0),MATCH(Places!E$1,Hosts!$1:$1,0))</f>
        <v>0.8</v>
      </c>
      <c r="F1184" s="67">
        <f>INDEX(Hosts!$A:$O,MATCH(Places!$C1184,Hosts!$A:$A,0),MATCH(Places!F$1,Hosts!$1:$1,0))</f>
        <v>0.69</v>
      </c>
      <c r="G1184" s="67" t="str">
        <f>INDEX(Hosts!$A:$O,MATCH(Places!$C1184,Hosts!$A:$A,0),MATCH(Places!G$1,Hosts!$1:$1,0))</f>
        <v>No</v>
      </c>
      <c r="H1184">
        <v>12</v>
      </c>
      <c r="I1184" t="str">
        <f>VLOOKUP($H1184,Neighborhoods!$A:$C,2,0)</f>
        <v>Brooklyn</v>
      </c>
      <c r="J1184" t="str">
        <f>VLOOKUP($H1184,Neighborhoods!$A:$C,3,0)</f>
        <v>Williamsburg</v>
      </c>
      <c r="K1184" t="s">
        <v>11822</v>
      </c>
      <c r="L1184" t="str">
        <f t="shared" si="72"/>
        <v>No</v>
      </c>
      <c r="M1184">
        <v>10</v>
      </c>
      <c r="N1184" t="str" cm="1">
        <f t="array" ref="N1184">_xlfn.IFS(M1184&lt;=2,"Small",M1184&lt;=5,"Medium",M1184&gt;5,"Large")</f>
        <v>Large</v>
      </c>
      <c r="O1184" s="50">
        <v>500</v>
      </c>
      <c r="P1184" s="67">
        <f t="shared" si="73"/>
        <v>0.05</v>
      </c>
      <c r="Q1184" s="52">
        <v>4.82</v>
      </c>
      <c r="R1184" s="52" t="str" cm="1">
        <f t="array" ref="R1184">_xlfn.IFS(ROUND(Q1184,0)=5,"Excellent",ROUND(Q1184,0)=4,"Good",ROUND(Q1184,0)=3,"Ok",ROUND(Q1184,0)&lt;3,"Bad")</f>
        <v>Excellent</v>
      </c>
      <c r="S1184">
        <v>160</v>
      </c>
      <c r="T1184" t="str">
        <f t="shared" si="74"/>
        <v>Yes</v>
      </c>
      <c r="U1184" s="65">
        <v>42095</v>
      </c>
      <c r="V1184" s="65">
        <v>44035</v>
      </c>
      <c r="W1184">
        <v>227</v>
      </c>
      <c r="X1184" t="str">
        <f t="shared" si="75"/>
        <v>Active</v>
      </c>
      <c r="Y1184" t="s">
        <v>15615</v>
      </c>
    </row>
    <row r="1185" spans="1:25" x14ac:dyDescent="0.25">
      <c r="A1185">
        <v>1184</v>
      </c>
      <c r="B1185" t="s">
        <v>13768</v>
      </c>
      <c r="C1185">
        <v>1768</v>
      </c>
      <c r="D1185" t="str">
        <f>VLOOKUP($C1185,Hosts!$A:$O,10,0)</f>
        <v>New York</v>
      </c>
      <c r="E1185" s="67">
        <f>INDEX(Hosts!$A:$O,MATCH(Places!$C1185,Hosts!$A:$A,0),MATCH(Places!E$1,Hosts!$1:$1,0))</f>
        <v>1</v>
      </c>
      <c r="F1185" s="67">
        <f>INDEX(Hosts!$A:$O,MATCH(Places!$C1185,Hosts!$A:$A,0),MATCH(Places!F$1,Hosts!$1:$1,0))</f>
        <v>0.52</v>
      </c>
      <c r="G1185" s="67" t="str">
        <f>INDEX(Hosts!$A:$O,MATCH(Places!$C1185,Hosts!$A:$A,0),MATCH(Places!G$1,Hosts!$1:$1,0))</f>
        <v>Yes</v>
      </c>
      <c r="H1185">
        <v>23</v>
      </c>
      <c r="I1185" t="str">
        <f>VLOOKUP($H1185,Neighborhoods!$A:$C,2,0)</f>
        <v>Queens</v>
      </c>
      <c r="J1185" t="str">
        <f>VLOOKUP($H1185,Neighborhoods!$A:$C,3,0)</f>
        <v>Jamaica</v>
      </c>
      <c r="K1185" t="s">
        <v>11822</v>
      </c>
      <c r="L1185" t="str">
        <f t="shared" si="72"/>
        <v>No</v>
      </c>
      <c r="M1185">
        <v>4</v>
      </c>
      <c r="N1185" t="str" cm="1">
        <f t="array" ref="N1185">_xlfn.IFS(M1185&lt;=2,"Small",M1185&lt;=5,"Medium",M1185&gt;5,"Large")</f>
        <v>Medium</v>
      </c>
      <c r="O1185" s="50">
        <v>74</v>
      </c>
      <c r="P1185" s="67">
        <f t="shared" si="73"/>
        <v>0.03</v>
      </c>
      <c r="Q1185" s="52">
        <v>5</v>
      </c>
      <c r="R1185" s="52" t="str" cm="1">
        <f t="array" ref="R1185">_xlfn.IFS(ROUND(Q1185,0)=5,"Excellent",ROUND(Q1185,0)=4,"Good",ROUND(Q1185,0)=3,"Ok",ROUND(Q1185,0)&lt;3,"Bad")</f>
        <v>Excellent</v>
      </c>
      <c r="S1185">
        <v>9</v>
      </c>
      <c r="T1185" t="str">
        <f t="shared" si="74"/>
        <v>No</v>
      </c>
      <c r="U1185" s="65">
        <v>43710</v>
      </c>
      <c r="V1185" s="65">
        <v>43878</v>
      </c>
      <c r="W1185">
        <v>90</v>
      </c>
      <c r="X1185" t="str">
        <f t="shared" si="75"/>
        <v>Active</v>
      </c>
      <c r="Y1185" t="s">
        <v>15615</v>
      </c>
    </row>
    <row r="1186" spans="1:25" x14ac:dyDescent="0.25">
      <c r="A1186">
        <v>1185</v>
      </c>
      <c r="B1186" t="s">
        <v>890</v>
      </c>
      <c r="C1186">
        <v>2161</v>
      </c>
      <c r="D1186" t="str">
        <f>VLOOKUP($C1186,Hosts!$A:$O,10,0)</f>
        <v>New York</v>
      </c>
      <c r="E1186" s="67">
        <f>INDEX(Hosts!$A:$O,MATCH(Places!$C1186,Hosts!$A:$A,0),MATCH(Places!E$1,Hosts!$1:$1,0))</f>
        <v>1</v>
      </c>
      <c r="F1186" s="67">
        <f>INDEX(Hosts!$A:$O,MATCH(Places!$C1186,Hosts!$A:$A,0),MATCH(Places!F$1,Hosts!$1:$1,0))</f>
        <v>1</v>
      </c>
      <c r="G1186" s="67" t="str">
        <f>INDEX(Hosts!$A:$O,MATCH(Places!$C1186,Hosts!$A:$A,0),MATCH(Places!G$1,Hosts!$1:$1,0))</f>
        <v>Yes</v>
      </c>
      <c r="H1186">
        <v>16</v>
      </c>
      <c r="I1186" t="str">
        <f>VLOOKUP($H1186,Neighborhoods!$A:$C,2,0)</f>
        <v>Manhattan</v>
      </c>
      <c r="J1186" t="str">
        <f>VLOOKUP($H1186,Neighborhoods!$A:$C,3,0)</f>
        <v>Harlem</v>
      </c>
      <c r="K1186" t="s">
        <v>1</v>
      </c>
      <c r="L1186" t="str">
        <f t="shared" si="72"/>
        <v>Yes</v>
      </c>
      <c r="M1186">
        <v>2</v>
      </c>
      <c r="N1186" t="str" cm="1">
        <f t="array" ref="N1186">_xlfn.IFS(M1186&lt;=2,"Small",M1186&lt;=5,"Medium",M1186&gt;5,"Large")</f>
        <v>Small</v>
      </c>
      <c r="O1186" s="50">
        <v>38</v>
      </c>
      <c r="P1186" s="67">
        <f t="shared" si="73"/>
        <v>0.03</v>
      </c>
      <c r="Q1186" s="52">
        <v>4.78</v>
      </c>
      <c r="R1186" s="52" t="str" cm="1">
        <f t="array" ref="R1186">_xlfn.IFS(ROUND(Q1186,0)=5,"Excellent",ROUND(Q1186,0)=4,"Good",ROUND(Q1186,0)=3,"Ok",ROUND(Q1186,0)&lt;3,"Bad")</f>
        <v>Excellent</v>
      </c>
      <c r="S1186">
        <v>36</v>
      </c>
      <c r="T1186" t="str">
        <f t="shared" si="74"/>
        <v>No</v>
      </c>
      <c r="U1186" s="65">
        <v>43194</v>
      </c>
      <c r="V1186" s="65">
        <v>44044</v>
      </c>
      <c r="W1186">
        <v>0</v>
      </c>
      <c r="X1186" t="str">
        <f t="shared" si="75"/>
        <v>Inactive</v>
      </c>
      <c r="Y1186" t="s">
        <v>15616</v>
      </c>
    </row>
    <row r="1187" spans="1:25" x14ac:dyDescent="0.25">
      <c r="A1187">
        <v>1186</v>
      </c>
      <c r="B1187" t="s">
        <v>891</v>
      </c>
      <c r="C1187">
        <v>1830</v>
      </c>
      <c r="D1187" t="str">
        <f>VLOOKUP($C1187,Hosts!$A:$O,10,0)</f>
        <v>New York</v>
      </c>
      <c r="E1187" s="67">
        <f>INDEX(Hosts!$A:$O,MATCH(Places!$C1187,Hosts!$A:$A,0),MATCH(Places!E$1,Hosts!$1:$1,0))</f>
        <v>1</v>
      </c>
      <c r="F1187" s="67">
        <f>INDEX(Hosts!$A:$O,MATCH(Places!$C1187,Hosts!$A:$A,0),MATCH(Places!F$1,Hosts!$1:$1,0))</f>
        <v>0.98</v>
      </c>
      <c r="G1187" s="67" t="str">
        <f>INDEX(Hosts!$A:$O,MATCH(Places!$C1187,Hosts!$A:$A,0),MATCH(Places!G$1,Hosts!$1:$1,0))</f>
        <v>No</v>
      </c>
      <c r="H1187">
        <v>9</v>
      </c>
      <c r="I1187" t="str">
        <f>VLOOKUP($H1187,Neighborhoods!$A:$C,2,0)</f>
        <v>Brooklyn</v>
      </c>
      <c r="J1187" t="str">
        <f>VLOOKUP($H1187,Neighborhoods!$A:$C,3,0)</f>
        <v>Crown Heights</v>
      </c>
      <c r="K1187" t="s">
        <v>11822</v>
      </c>
      <c r="L1187" t="str">
        <f t="shared" si="72"/>
        <v>No</v>
      </c>
      <c r="M1187">
        <v>4</v>
      </c>
      <c r="N1187" t="str" cm="1">
        <f t="array" ref="N1187">_xlfn.IFS(M1187&lt;=2,"Small",M1187&lt;=5,"Medium",M1187&gt;5,"Large")</f>
        <v>Medium</v>
      </c>
      <c r="O1187" s="50">
        <v>166</v>
      </c>
      <c r="P1187" s="67">
        <f t="shared" si="73"/>
        <v>0.03</v>
      </c>
      <c r="Q1187" s="52">
        <v>4.72</v>
      </c>
      <c r="R1187" s="52" t="str" cm="1">
        <f t="array" ref="R1187">_xlfn.IFS(ROUND(Q1187,0)=5,"Excellent",ROUND(Q1187,0)=4,"Good",ROUND(Q1187,0)=3,"Ok",ROUND(Q1187,0)&lt;3,"Bad")</f>
        <v>Excellent</v>
      </c>
      <c r="S1187">
        <v>162</v>
      </c>
      <c r="T1187" t="str">
        <f t="shared" si="74"/>
        <v>No</v>
      </c>
      <c r="U1187" s="65">
        <v>42120</v>
      </c>
      <c r="V1187" s="65">
        <v>44053</v>
      </c>
      <c r="W1187">
        <v>359</v>
      </c>
      <c r="X1187" t="str">
        <f t="shared" si="75"/>
        <v>Active</v>
      </c>
      <c r="Y1187" t="s">
        <v>15616</v>
      </c>
    </row>
    <row r="1188" spans="1:25" x14ac:dyDescent="0.25">
      <c r="A1188">
        <v>1187</v>
      </c>
      <c r="B1188" t="s">
        <v>13946</v>
      </c>
      <c r="C1188">
        <v>2151</v>
      </c>
      <c r="D1188" t="str">
        <f>VLOOKUP($C1188,Hosts!$A:$O,10,0)</f>
        <v>New York</v>
      </c>
      <c r="E1188" s="67">
        <f>INDEX(Hosts!$A:$O,MATCH(Places!$C1188,Hosts!$A:$A,0),MATCH(Places!E$1,Hosts!$1:$1,0))</f>
        <v>1</v>
      </c>
      <c r="F1188" s="67">
        <f>INDEX(Hosts!$A:$O,MATCH(Places!$C1188,Hosts!$A:$A,0),MATCH(Places!F$1,Hosts!$1:$1,0))</f>
        <v>0.89</v>
      </c>
      <c r="G1188" s="67" t="str">
        <f>INDEX(Hosts!$A:$O,MATCH(Places!$C1188,Hosts!$A:$A,0),MATCH(Places!G$1,Hosts!$1:$1,0))</f>
        <v>No</v>
      </c>
      <c r="H1188">
        <v>8</v>
      </c>
      <c r="I1188" t="str">
        <f>VLOOKUP($H1188,Neighborhoods!$A:$C,2,0)</f>
        <v>Brooklyn</v>
      </c>
      <c r="J1188" t="str">
        <f>VLOOKUP($H1188,Neighborhoods!$A:$C,3,0)</f>
        <v>Bushwick</v>
      </c>
      <c r="K1188" t="s">
        <v>16</v>
      </c>
      <c r="L1188" t="str">
        <f t="shared" si="72"/>
        <v>Yes</v>
      </c>
      <c r="M1188">
        <v>3</v>
      </c>
      <c r="N1188" t="str" cm="1">
        <f t="array" ref="N1188">_xlfn.IFS(M1188&lt;=2,"Small",M1188&lt;=5,"Medium",M1188&gt;5,"Large")</f>
        <v>Medium</v>
      </c>
      <c r="O1188" s="50">
        <v>100</v>
      </c>
      <c r="P1188" s="67">
        <f t="shared" si="73"/>
        <v>0.03</v>
      </c>
      <c r="Q1188" s="52">
        <v>4.58</v>
      </c>
      <c r="R1188" s="52" t="str" cm="1">
        <f t="array" ref="R1188">_xlfn.IFS(ROUND(Q1188,0)=5,"Excellent",ROUND(Q1188,0)=4,"Good",ROUND(Q1188,0)=3,"Ok",ROUND(Q1188,0)&lt;3,"Bad")</f>
        <v>Excellent</v>
      </c>
      <c r="S1188">
        <v>99</v>
      </c>
      <c r="T1188" t="str">
        <f t="shared" si="74"/>
        <v>No</v>
      </c>
      <c r="U1188" s="65">
        <v>42883</v>
      </c>
      <c r="V1188" s="65">
        <v>44037</v>
      </c>
      <c r="W1188">
        <v>90</v>
      </c>
      <c r="X1188" t="str">
        <f t="shared" si="75"/>
        <v>Active</v>
      </c>
      <c r="Y1188" t="s">
        <v>15615</v>
      </c>
    </row>
    <row r="1189" spans="1:25" x14ac:dyDescent="0.25">
      <c r="A1189">
        <v>1188</v>
      </c>
      <c r="B1189" t="s">
        <v>892</v>
      </c>
      <c r="C1189">
        <v>225</v>
      </c>
      <c r="D1189" t="str">
        <f>VLOOKUP($C1189,Hosts!$A:$O,10,0)</f>
        <v>New York</v>
      </c>
      <c r="E1189" s="67">
        <f>INDEX(Hosts!$A:$O,MATCH(Places!$C1189,Hosts!$A:$A,0),MATCH(Places!E$1,Hosts!$1:$1,0))</f>
        <v>1</v>
      </c>
      <c r="F1189" s="67">
        <f>INDEX(Hosts!$A:$O,MATCH(Places!$C1189,Hosts!$A:$A,0),MATCH(Places!F$1,Hosts!$1:$1,0))</f>
        <v>1</v>
      </c>
      <c r="G1189" s="67" t="str">
        <f>INDEX(Hosts!$A:$O,MATCH(Places!$C1189,Hosts!$A:$A,0),MATCH(Places!G$1,Hosts!$1:$1,0))</f>
        <v>Yes</v>
      </c>
      <c r="H1189">
        <v>7</v>
      </c>
      <c r="I1189" t="str">
        <f>VLOOKUP($H1189,Neighborhoods!$A:$C,2,0)</f>
        <v>Brooklyn</v>
      </c>
      <c r="J1189" t="str">
        <f>VLOOKUP($H1189,Neighborhoods!$A:$C,3,0)</f>
        <v>Bedford-Stuyvesant</v>
      </c>
      <c r="K1189" t="s">
        <v>11822</v>
      </c>
      <c r="L1189" t="str">
        <f t="shared" si="72"/>
        <v>No</v>
      </c>
      <c r="M1189">
        <v>4</v>
      </c>
      <c r="N1189" t="str" cm="1">
        <f t="array" ref="N1189">_xlfn.IFS(M1189&lt;=2,"Small",M1189&lt;=5,"Medium",M1189&gt;5,"Large")</f>
        <v>Medium</v>
      </c>
      <c r="O1189" s="50">
        <v>125</v>
      </c>
      <c r="P1189" s="67">
        <f t="shared" si="73"/>
        <v>0.03</v>
      </c>
      <c r="Q1189" s="52">
        <v>4.99</v>
      </c>
      <c r="R1189" s="52" t="str" cm="1">
        <f t="array" ref="R1189">_xlfn.IFS(ROUND(Q1189,0)=5,"Excellent",ROUND(Q1189,0)=4,"Good",ROUND(Q1189,0)=3,"Ok",ROUND(Q1189,0)&lt;3,"Bad")</f>
        <v>Excellent</v>
      </c>
      <c r="S1189">
        <v>169</v>
      </c>
      <c r="T1189" t="str">
        <f t="shared" si="74"/>
        <v>Yes</v>
      </c>
      <c r="U1189" s="65">
        <v>42101</v>
      </c>
      <c r="V1189" s="65">
        <v>43832</v>
      </c>
      <c r="W1189">
        <v>87</v>
      </c>
      <c r="X1189" t="str">
        <f t="shared" si="75"/>
        <v>Active</v>
      </c>
      <c r="Y1189" t="s">
        <v>15615</v>
      </c>
    </row>
    <row r="1190" spans="1:25" x14ac:dyDescent="0.25">
      <c r="A1190">
        <v>1189</v>
      </c>
      <c r="B1190" t="s">
        <v>893</v>
      </c>
      <c r="C1190">
        <v>309</v>
      </c>
      <c r="D1190" t="str">
        <f>VLOOKUP($C1190,Hosts!$A:$O,10,0)</f>
        <v>New York</v>
      </c>
      <c r="E1190" s="67">
        <f>INDEX(Hosts!$A:$O,MATCH(Places!$C1190,Hosts!$A:$A,0),MATCH(Places!E$1,Hosts!$1:$1,0))</f>
        <v>1</v>
      </c>
      <c r="F1190" s="67">
        <f>INDEX(Hosts!$A:$O,MATCH(Places!$C1190,Hosts!$A:$A,0),MATCH(Places!F$1,Hosts!$1:$1,0))</f>
        <v>1</v>
      </c>
      <c r="G1190" s="67" t="str">
        <f>INDEX(Hosts!$A:$O,MATCH(Places!$C1190,Hosts!$A:$A,0),MATCH(Places!G$1,Hosts!$1:$1,0))</f>
        <v>No</v>
      </c>
      <c r="H1190">
        <v>20</v>
      </c>
      <c r="I1190" t="str">
        <f>VLOOKUP($H1190,Neighborhoods!$A:$C,2,0)</f>
        <v>Manhattan</v>
      </c>
      <c r="J1190" t="str">
        <f>VLOOKUP($H1190,Neighborhoods!$A:$C,3,0)</f>
        <v>Upper West Side</v>
      </c>
      <c r="K1190" t="s">
        <v>11822</v>
      </c>
      <c r="L1190" t="str">
        <f t="shared" si="72"/>
        <v>No</v>
      </c>
      <c r="M1190">
        <v>7</v>
      </c>
      <c r="N1190" t="str" cm="1">
        <f t="array" ref="N1190">_xlfn.IFS(M1190&lt;=2,"Small",M1190&lt;=5,"Medium",M1190&gt;5,"Large")</f>
        <v>Large</v>
      </c>
      <c r="O1190" s="50">
        <v>2000</v>
      </c>
      <c r="P1190" s="67">
        <f t="shared" si="73"/>
        <v>7.0000000000000007E-2</v>
      </c>
      <c r="Q1190" s="52">
        <v>5</v>
      </c>
      <c r="R1190" s="52" t="str" cm="1">
        <f t="array" ref="R1190">_xlfn.IFS(ROUND(Q1190,0)=5,"Excellent",ROUND(Q1190,0)=4,"Good",ROUND(Q1190,0)=3,"Ok",ROUND(Q1190,0)&lt;3,"Bad")</f>
        <v>Excellent</v>
      </c>
      <c r="S1190">
        <v>9</v>
      </c>
      <c r="T1190" t="str">
        <f t="shared" si="74"/>
        <v>No</v>
      </c>
      <c r="U1190" s="65">
        <v>42173</v>
      </c>
      <c r="V1190" s="65">
        <v>42397</v>
      </c>
      <c r="W1190">
        <v>364</v>
      </c>
      <c r="X1190" t="str">
        <f t="shared" si="75"/>
        <v>Active</v>
      </c>
      <c r="Y1190" t="s">
        <v>15615</v>
      </c>
    </row>
    <row r="1191" spans="1:25" x14ac:dyDescent="0.25">
      <c r="A1191">
        <v>1190</v>
      </c>
      <c r="B1191" t="s">
        <v>13930</v>
      </c>
      <c r="C1191">
        <v>2004</v>
      </c>
      <c r="D1191" t="str">
        <f>VLOOKUP($C1191,Hosts!$A:$O,10,0)</f>
        <v>New York</v>
      </c>
      <c r="E1191" s="67">
        <f>INDEX(Hosts!$A:$O,MATCH(Places!$C1191,Hosts!$A:$A,0),MATCH(Places!E$1,Hosts!$1:$1,0))</f>
        <v>1</v>
      </c>
      <c r="F1191" s="67">
        <f>INDEX(Hosts!$A:$O,MATCH(Places!$C1191,Hosts!$A:$A,0),MATCH(Places!F$1,Hosts!$1:$1,0))</f>
        <v>1</v>
      </c>
      <c r="G1191" s="67" t="str">
        <f>INDEX(Hosts!$A:$O,MATCH(Places!$C1191,Hosts!$A:$A,0),MATCH(Places!G$1,Hosts!$1:$1,0))</f>
        <v>No</v>
      </c>
      <c r="H1191">
        <v>13</v>
      </c>
      <c r="I1191" t="str">
        <f>VLOOKUP($H1191,Neighborhoods!$A:$C,2,0)</f>
        <v>Manhattan</v>
      </c>
      <c r="J1191" t="str">
        <f>VLOOKUP($H1191,Neighborhoods!$A:$C,3,0)</f>
        <v>Chelsea</v>
      </c>
      <c r="K1191" t="s">
        <v>11822</v>
      </c>
      <c r="L1191" t="str">
        <f t="shared" si="72"/>
        <v>No</v>
      </c>
      <c r="M1191">
        <v>2</v>
      </c>
      <c r="N1191" t="str" cm="1">
        <f t="array" ref="N1191">_xlfn.IFS(M1191&lt;=2,"Small",M1191&lt;=5,"Medium",M1191&gt;5,"Large")</f>
        <v>Small</v>
      </c>
      <c r="O1191" s="50">
        <v>200</v>
      </c>
      <c r="P1191" s="67">
        <f t="shared" si="73"/>
        <v>0.04</v>
      </c>
      <c r="Q1191" s="52">
        <v>5</v>
      </c>
      <c r="R1191" s="52" t="str" cm="1">
        <f t="array" ref="R1191">_xlfn.IFS(ROUND(Q1191,0)=5,"Excellent",ROUND(Q1191,0)=4,"Good",ROUND(Q1191,0)=3,"Ok",ROUND(Q1191,0)&lt;3,"Bad")</f>
        <v>Excellent</v>
      </c>
      <c r="S1191">
        <v>47</v>
      </c>
      <c r="T1191" t="str">
        <f t="shared" si="74"/>
        <v>No</v>
      </c>
      <c r="U1191" s="65">
        <v>42127</v>
      </c>
      <c r="V1191" s="65">
        <v>43832</v>
      </c>
      <c r="W1191">
        <v>363</v>
      </c>
      <c r="X1191" t="str">
        <f t="shared" si="75"/>
        <v>Active</v>
      </c>
      <c r="Y1191" t="s">
        <v>15615</v>
      </c>
    </row>
    <row r="1192" spans="1:25" x14ac:dyDescent="0.25">
      <c r="A1192">
        <v>1191</v>
      </c>
      <c r="B1192" t="s">
        <v>894</v>
      </c>
      <c r="C1192">
        <v>1611</v>
      </c>
      <c r="D1192" t="str">
        <f>VLOOKUP($C1192,Hosts!$A:$O,10,0)</f>
        <v>New York</v>
      </c>
      <c r="E1192" s="67">
        <f>INDEX(Hosts!$A:$O,MATCH(Places!$C1192,Hosts!$A:$A,0),MATCH(Places!E$1,Hosts!$1:$1,0))</f>
        <v>1</v>
      </c>
      <c r="F1192" s="67">
        <f>INDEX(Hosts!$A:$O,MATCH(Places!$C1192,Hosts!$A:$A,0),MATCH(Places!F$1,Hosts!$1:$1,0))</f>
        <v>0.98</v>
      </c>
      <c r="G1192" s="67" t="str">
        <f>INDEX(Hosts!$A:$O,MATCH(Places!$C1192,Hosts!$A:$A,0),MATCH(Places!G$1,Hosts!$1:$1,0))</f>
        <v>No</v>
      </c>
      <c r="H1192">
        <v>7</v>
      </c>
      <c r="I1192" t="str">
        <f>VLOOKUP($H1192,Neighborhoods!$A:$C,2,0)</f>
        <v>Brooklyn</v>
      </c>
      <c r="J1192" t="str">
        <f>VLOOKUP($H1192,Neighborhoods!$A:$C,3,0)</f>
        <v>Bedford-Stuyvesant</v>
      </c>
      <c r="K1192" t="s">
        <v>11822</v>
      </c>
      <c r="L1192" t="str">
        <f t="shared" si="72"/>
        <v>No</v>
      </c>
      <c r="M1192">
        <v>2</v>
      </c>
      <c r="N1192" t="str" cm="1">
        <f t="array" ref="N1192">_xlfn.IFS(M1192&lt;=2,"Small",M1192&lt;=5,"Medium",M1192&gt;5,"Large")</f>
        <v>Small</v>
      </c>
      <c r="O1192" s="50">
        <v>119</v>
      </c>
      <c r="P1192" s="67">
        <f t="shared" si="73"/>
        <v>0.03</v>
      </c>
      <c r="Q1192" s="52">
        <v>4.91</v>
      </c>
      <c r="R1192" s="52" t="str" cm="1">
        <f t="array" ref="R1192">_xlfn.IFS(ROUND(Q1192,0)=5,"Excellent",ROUND(Q1192,0)=4,"Good",ROUND(Q1192,0)=3,"Ok",ROUND(Q1192,0)&lt;3,"Bad")</f>
        <v>Excellent</v>
      </c>
      <c r="S1192">
        <v>152</v>
      </c>
      <c r="T1192" t="str">
        <f t="shared" si="74"/>
        <v>Yes</v>
      </c>
      <c r="U1192" s="65">
        <v>42126</v>
      </c>
      <c r="V1192" s="65">
        <v>44040</v>
      </c>
      <c r="W1192">
        <v>307</v>
      </c>
      <c r="X1192" t="str">
        <f t="shared" si="75"/>
        <v>Active</v>
      </c>
      <c r="Y1192" t="s">
        <v>15615</v>
      </c>
    </row>
    <row r="1193" spans="1:25" x14ac:dyDescent="0.25">
      <c r="A1193">
        <v>1192</v>
      </c>
      <c r="B1193" t="s">
        <v>13148</v>
      </c>
      <c r="C1193">
        <v>2052</v>
      </c>
      <c r="D1193" t="str">
        <f>VLOOKUP($C1193,Hosts!$A:$O,10,0)</f>
        <v>New York</v>
      </c>
      <c r="E1193" s="67">
        <f>INDEX(Hosts!$A:$O,MATCH(Places!$C1193,Hosts!$A:$A,0),MATCH(Places!E$1,Hosts!$1:$1,0))</f>
        <v>0.73</v>
      </c>
      <c r="F1193" s="67">
        <f>INDEX(Hosts!$A:$O,MATCH(Places!$C1193,Hosts!$A:$A,0),MATCH(Places!F$1,Hosts!$1:$1,0))</f>
        <v>0.32</v>
      </c>
      <c r="G1193" s="67" t="str">
        <f>INDEX(Hosts!$A:$O,MATCH(Places!$C1193,Hosts!$A:$A,0),MATCH(Places!G$1,Hosts!$1:$1,0))</f>
        <v>No</v>
      </c>
      <c r="H1193">
        <v>18</v>
      </c>
      <c r="I1193" t="str">
        <f>VLOOKUP($H1193,Neighborhoods!$A:$C,2,0)</f>
        <v>Manhattan</v>
      </c>
      <c r="J1193" t="str">
        <f>VLOOKUP($H1193,Neighborhoods!$A:$C,3,0)</f>
        <v>Midtown</v>
      </c>
      <c r="K1193" t="s">
        <v>11822</v>
      </c>
      <c r="L1193" t="str">
        <f t="shared" si="72"/>
        <v>No</v>
      </c>
      <c r="M1193">
        <v>6</v>
      </c>
      <c r="N1193" t="str" cm="1">
        <f t="array" ref="N1193">_xlfn.IFS(M1193&lt;=2,"Small",M1193&lt;=5,"Medium",M1193&gt;5,"Large")</f>
        <v>Large</v>
      </c>
      <c r="O1193" s="50">
        <v>249</v>
      </c>
      <c r="P1193" s="67">
        <f t="shared" si="73"/>
        <v>0.04</v>
      </c>
      <c r="Q1193" s="52">
        <v>4.53</v>
      </c>
      <c r="R1193" s="52" t="str" cm="1">
        <f t="array" ref="R1193">_xlfn.IFS(ROUND(Q1193,0)=5,"Excellent",ROUND(Q1193,0)=4,"Good",ROUND(Q1193,0)=3,"Ok",ROUND(Q1193,0)&lt;3,"Bad")</f>
        <v>Excellent</v>
      </c>
      <c r="S1193">
        <v>15</v>
      </c>
      <c r="T1193" t="str">
        <f t="shared" si="74"/>
        <v>No</v>
      </c>
      <c r="U1193" s="65">
        <v>42157</v>
      </c>
      <c r="V1193" s="65">
        <v>43811</v>
      </c>
      <c r="W1193">
        <v>365</v>
      </c>
      <c r="X1193" t="str">
        <f t="shared" si="75"/>
        <v>Active</v>
      </c>
      <c r="Y1193" t="s">
        <v>15615</v>
      </c>
    </row>
    <row r="1194" spans="1:25" x14ac:dyDescent="0.25">
      <c r="A1194">
        <v>1193</v>
      </c>
      <c r="B1194" t="s">
        <v>895</v>
      </c>
      <c r="C1194">
        <v>2096</v>
      </c>
      <c r="D1194" t="str">
        <f>VLOOKUP($C1194,Hosts!$A:$O,10,0)</f>
        <v>New York</v>
      </c>
      <c r="E1194" s="67">
        <f>INDEX(Hosts!$A:$O,MATCH(Places!$C1194,Hosts!$A:$A,0),MATCH(Places!E$1,Hosts!$1:$1,0))</f>
        <v>0.95</v>
      </c>
      <c r="F1194" s="67">
        <f>INDEX(Hosts!$A:$O,MATCH(Places!$C1194,Hosts!$A:$A,0),MATCH(Places!F$1,Hosts!$1:$1,0))</f>
        <v>0.26</v>
      </c>
      <c r="G1194" s="67" t="str">
        <f>INDEX(Hosts!$A:$O,MATCH(Places!$C1194,Hosts!$A:$A,0),MATCH(Places!G$1,Hosts!$1:$1,0))</f>
        <v>No</v>
      </c>
      <c r="H1194">
        <v>8</v>
      </c>
      <c r="I1194" t="str">
        <f>VLOOKUP($H1194,Neighborhoods!$A:$C,2,0)</f>
        <v>Brooklyn</v>
      </c>
      <c r="J1194" t="str">
        <f>VLOOKUP($H1194,Neighborhoods!$A:$C,3,0)</f>
        <v>Bushwick</v>
      </c>
      <c r="K1194" t="s">
        <v>1</v>
      </c>
      <c r="L1194" t="str">
        <f t="shared" si="72"/>
        <v>Yes</v>
      </c>
      <c r="M1194">
        <v>2</v>
      </c>
      <c r="N1194" t="str" cm="1">
        <f t="array" ref="N1194">_xlfn.IFS(M1194&lt;=2,"Small",M1194&lt;=5,"Medium",M1194&gt;5,"Large")</f>
        <v>Small</v>
      </c>
      <c r="O1194" s="50">
        <v>48</v>
      </c>
      <c r="P1194" s="67">
        <f t="shared" si="73"/>
        <v>0.03</v>
      </c>
      <c r="Q1194" s="52">
        <v>5</v>
      </c>
      <c r="R1194" s="52" t="str" cm="1">
        <f t="array" ref="R1194">_xlfn.IFS(ROUND(Q1194,0)=5,"Excellent",ROUND(Q1194,0)=4,"Good",ROUND(Q1194,0)=3,"Ok",ROUND(Q1194,0)&lt;3,"Bad")</f>
        <v>Excellent</v>
      </c>
      <c r="S1194">
        <v>3</v>
      </c>
      <c r="T1194" t="str">
        <f t="shared" si="74"/>
        <v>No</v>
      </c>
      <c r="U1194" s="65">
        <v>42194</v>
      </c>
      <c r="V1194" s="65">
        <v>43526</v>
      </c>
      <c r="W1194">
        <v>364</v>
      </c>
      <c r="X1194" t="str">
        <f t="shared" si="75"/>
        <v>Active</v>
      </c>
      <c r="Y1194" t="s">
        <v>15615</v>
      </c>
    </row>
    <row r="1195" spans="1:25" x14ac:dyDescent="0.25">
      <c r="A1195">
        <v>1194</v>
      </c>
      <c r="B1195" t="s">
        <v>896</v>
      </c>
      <c r="C1195">
        <v>2167</v>
      </c>
      <c r="D1195" t="str">
        <f>VLOOKUP($C1195,Hosts!$A:$O,10,0)</f>
        <v>New York</v>
      </c>
      <c r="E1195" s="67">
        <f>INDEX(Hosts!$A:$O,MATCH(Places!$C1195,Hosts!$A:$A,0),MATCH(Places!E$1,Hosts!$1:$1,0))</f>
        <v>1</v>
      </c>
      <c r="F1195" s="67">
        <f>INDEX(Hosts!$A:$O,MATCH(Places!$C1195,Hosts!$A:$A,0),MATCH(Places!F$1,Hosts!$1:$1,0))</f>
        <v>0.78</v>
      </c>
      <c r="G1195" s="67" t="str">
        <f>INDEX(Hosts!$A:$O,MATCH(Places!$C1195,Hosts!$A:$A,0),MATCH(Places!G$1,Hosts!$1:$1,0))</f>
        <v>Yes</v>
      </c>
      <c r="H1195">
        <v>19</v>
      </c>
      <c r="I1195" t="str">
        <f>VLOOKUP($H1195,Neighborhoods!$A:$C,2,0)</f>
        <v>Manhattan</v>
      </c>
      <c r="J1195" t="str">
        <f>VLOOKUP($H1195,Neighborhoods!$A:$C,3,0)</f>
        <v>Upper East Side</v>
      </c>
      <c r="K1195" t="s">
        <v>1</v>
      </c>
      <c r="L1195" t="str">
        <f t="shared" si="72"/>
        <v>Yes</v>
      </c>
      <c r="M1195">
        <v>2</v>
      </c>
      <c r="N1195" t="str" cm="1">
        <f t="array" ref="N1195">_xlfn.IFS(M1195&lt;=2,"Small",M1195&lt;=5,"Medium",M1195&gt;5,"Large")</f>
        <v>Small</v>
      </c>
      <c r="O1195" s="50">
        <v>195</v>
      </c>
      <c r="P1195" s="67">
        <f t="shared" si="73"/>
        <v>0.03</v>
      </c>
      <c r="Q1195" s="52">
        <v>4.82</v>
      </c>
      <c r="R1195" s="52" t="str" cm="1">
        <f t="array" ref="R1195">_xlfn.IFS(ROUND(Q1195,0)=5,"Excellent",ROUND(Q1195,0)=4,"Good",ROUND(Q1195,0)=3,"Ok",ROUND(Q1195,0)&lt;3,"Bad")</f>
        <v>Excellent</v>
      </c>
      <c r="S1195">
        <v>56</v>
      </c>
      <c r="T1195" t="str">
        <f t="shared" si="74"/>
        <v>No</v>
      </c>
      <c r="U1195" s="65">
        <v>42122</v>
      </c>
      <c r="V1195" s="65">
        <v>43527</v>
      </c>
      <c r="W1195">
        <v>132</v>
      </c>
      <c r="X1195" t="str">
        <f t="shared" si="75"/>
        <v>Active</v>
      </c>
      <c r="Y1195" t="s">
        <v>15615</v>
      </c>
    </row>
    <row r="1196" spans="1:25" x14ac:dyDescent="0.25">
      <c r="A1196">
        <v>1195</v>
      </c>
      <c r="B1196" t="s">
        <v>897</v>
      </c>
      <c r="C1196">
        <v>309</v>
      </c>
      <c r="D1196" t="str">
        <f>VLOOKUP($C1196,Hosts!$A:$O,10,0)</f>
        <v>New York</v>
      </c>
      <c r="E1196" s="67">
        <f>INDEX(Hosts!$A:$O,MATCH(Places!$C1196,Hosts!$A:$A,0),MATCH(Places!E$1,Hosts!$1:$1,0))</f>
        <v>1</v>
      </c>
      <c r="F1196" s="67">
        <f>INDEX(Hosts!$A:$O,MATCH(Places!$C1196,Hosts!$A:$A,0),MATCH(Places!F$1,Hosts!$1:$1,0))</f>
        <v>1</v>
      </c>
      <c r="G1196" s="67" t="str">
        <f>INDEX(Hosts!$A:$O,MATCH(Places!$C1196,Hosts!$A:$A,0),MATCH(Places!G$1,Hosts!$1:$1,0))</f>
        <v>No</v>
      </c>
      <c r="H1196">
        <v>20</v>
      </c>
      <c r="I1196" t="str">
        <f>VLOOKUP($H1196,Neighborhoods!$A:$C,2,0)</f>
        <v>Manhattan</v>
      </c>
      <c r="J1196" t="str">
        <f>VLOOKUP($H1196,Neighborhoods!$A:$C,3,0)</f>
        <v>Upper West Side</v>
      </c>
      <c r="K1196" t="s">
        <v>11822</v>
      </c>
      <c r="L1196" t="str">
        <f t="shared" si="72"/>
        <v>No</v>
      </c>
      <c r="M1196">
        <v>8</v>
      </c>
      <c r="N1196" t="str" cm="1">
        <f t="array" ref="N1196">_xlfn.IFS(M1196&lt;=2,"Small",M1196&lt;=5,"Medium",M1196&gt;5,"Large")</f>
        <v>Large</v>
      </c>
      <c r="O1196" s="50">
        <v>2000</v>
      </c>
      <c r="P1196" s="67">
        <f t="shared" si="73"/>
        <v>7.0000000000000007E-2</v>
      </c>
      <c r="Q1196" s="52">
        <v>4.8899999999999997</v>
      </c>
      <c r="R1196" s="52" t="str" cm="1">
        <f t="array" ref="R1196">_xlfn.IFS(ROUND(Q1196,0)=5,"Excellent",ROUND(Q1196,0)=4,"Good",ROUND(Q1196,0)=3,"Ok",ROUND(Q1196,0)&lt;3,"Bad")</f>
        <v>Excellent</v>
      </c>
      <c r="S1196">
        <v>9</v>
      </c>
      <c r="T1196" t="str">
        <f t="shared" si="74"/>
        <v>No</v>
      </c>
      <c r="U1196" s="65">
        <v>42109</v>
      </c>
      <c r="V1196" s="65">
        <v>42296</v>
      </c>
      <c r="W1196">
        <v>364</v>
      </c>
      <c r="X1196" t="str">
        <f t="shared" si="75"/>
        <v>Active</v>
      </c>
      <c r="Y1196" t="s">
        <v>15615</v>
      </c>
    </row>
    <row r="1197" spans="1:25" x14ac:dyDescent="0.25">
      <c r="A1197">
        <v>1196</v>
      </c>
      <c r="B1197" t="s">
        <v>898</v>
      </c>
      <c r="C1197">
        <v>1401</v>
      </c>
      <c r="D1197" t="str">
        <f>VLOOKUP($C1197,Hosts!$A:$O,10,0)</f>
        <v>New York</v>
      </c>
      <c r="E1197" s="67">
        <f>INDEX(Hosts!$A:$O,MATCH(Places!$C1197,Hosts!$A:$A,0),MATCH(Places!E$1,Hosts!$1:$1,0))</f>
        <v>1</v>
      </c>
      <c r="F1197" s="67">
        <f>INDEX(Hosts!$A:$O,MATCH(Places!$C1197,Hosts!$A:$A,0),MATCH(Places!F$1,Hosts!$1:$1,0))</f>
        <v>0.6</v>
      </c>
      <c r="G1197" s="67" t="str">
        <f>INDEX(Hosts!$A:$O,MATCH(Places!$C1197,Hosts!$A:$A,0),MATCH(Places!G$1,Hosts!$1:$1,0))</f>
        <v>Yes</v>
      </c>
      <c r="H1197">
        <v>14</v>
      </c>
      <c r="I1197" t="str">
        <f>VLOOKUP($H1197,Neighborhoods!$A:$C,2,0)</f>
        <v>Manhattan</v>
      </c>
      <c r="J1197" t="str">
        <f>VLOOKUP($H1197,Neighborhoods!$A:$C,3,0)</f>
        <v>East Harlem</v>
      </c>
      <c r="K1197" t="s">
        <v>11822</v>
      </c>
      <c r="L1197" t="str">
        <f t="shared" si="72"/>
        <v>No</v>
      </c>
      <c r="M1197">
        <v>2</v>
      </c>
      <c r="N1197" t="str" cm="1">
        <f t="array" ref="N1197">_xlfn.IFS(M1197&lt;=2,"Small",M1197&lt;=5,"Medium",M1197&gt;5,"Large")</f>
        <v>Small</v>
      </c>
      <c r="O1197" s="50">
        <v>160</v>
      </c>
      <c r="P1197" s="67">
        <f t="shared" si="73"/>
        <v>0.03</v>
      </c>
      <c r="Q1197" s="52">
        <v>4.9800000000000004</v>
      </c>
      <c r="R1197" s="52" t="str" cm="1">
        <f t="array" ref="R1197">_xlfn.IFS(ROUND(Q1197,0)=5,"Excellent",ROUND(Q1197,0)=4,"Good",ROUND(Q1197,0)=3,"Ok",ROUND(Q1197,0)&lt;3,"Bad")</f>
        <v>Excellent</v>
      </c>
      <c r="S1197">
        <v>64</v>
      </c>
      <c r="T1197" t="str">
        <f t="shared" si="74"/>
        <v>No</v>
      </c>
      <c r="U1197" s="65">
        <v>42108</v>
      </c>
      <c r="V1197" s="65">
        <v>43831</v>
      </c>
      <c r="W1197">
        <v>247</v>
      </c>
      <c r="X1197" t="str">
        <f t="shared" si="75"/>
        <v>Active</v>
      </c>
      <c r="Y1197" t="s">
        <v>15615</v>
      </c>
    </row>
    <row r="1198" spans="1:25" x14ac:dyDescent="0.25">
      <c r="A1198">
        <v>1197</v>
      </c>
      <c r="B1198" t="s">
        <v>14147</v>
      </c>
      <c r="C1198">
        <v>1055</v>
      </c>
      <c r="D1198" t="str">
        <f>VLOOKUP($C1198,Hosts!$A:$O,10,0)</f>
        <v>California</v>
      </c>
      <c r="E1198" s="67">
        <f>INDEX(Hosts!$A:$O,MATCH(Places!$C1198,Hosts!$A:$A,0),MATCH(Places!E$1,Hosts!$1:$1,0))</f>
        <v>1</v>
      </c>
      <c r="F1198" s="67">
        <f>INDEX(Hosts!$A:$O,MATCH(Places!$C1198,Hosts!$A:$A,0),MATCH(Places!F$1,Hosts!$1:$1,0))</f>
        <v>1</v>
      </c>
      <c r="G1198" s="67" t="str">
        <f>INDEX(Hosts!$A:$O,MATCH(Places!$C1198,Hosts!$A:$A,0),MATCH(Places!G$1,Hosts!$1:$1,0))</f>
        <v>No</v>
      </c>
      <c r="H1198">
        <v>20</v>
      </c>
      <c r="I1198" t="str">
        <f>VLOOKUP($H1198,Neighborhoods!$A:$C,2,0)</f>
        <v>Manhattan</v>
      </c>
      <c r="J1198" t="str">
        <f>VLOOKUP($H1198,Neighborhoods!$A:$C,3,0)</f>
        <v>Upper West Side</v>
      </c>
      <c r="K1198" t="s">
        <v>11822</v>
      </c>
      <c r="L1198" t="str">
        <f t="shared" si="72"/>
        <v>No</v>
      </c>
      <c r="M1198">
        <v>5</v>
      </c>
      <c r="N1198" t="str" cm="1">
        <f t="array" ref="N1198">_xlfn.IFS(M1198&lt;=2,"Small",M1198&lt;=5,"Medium",M1198&gt;5,"Large")</f>
        <v>Medium</v>
      </c>
      <c r="O1198" s="50">
        <v>364</v>
      </c>
      <c r="P1198" s="67">
        <f t="shared" si="73"/>
        <v>0.04</v>
      </c>
      <c r="Q1198" s="52">
        <v>4.88</v>
      </c>
      <c r="R1198" s="52" t="str" cm="1">
        <f t="array" ref="R1198">_xlfn.IFS(ROUND(Q1198,0)=5,"Excellent",ROUND(Q1198,0)=4,"Good",ROUND(Q1198,0)=3,"Ok",ROUND(Q1198,0)&lt;3,"Bad")</f>
        <v>Excellent</v>
      </c>
      <c r="S1198">
        <v>8</v>
      </c>
      <c r="T1198" t="str">
        <f t="shared" si="74"/>
        <v>No</v>
      </c>
      <c r="U1198" s="65">
        <v>42101</v>
      </c>
      <c r="V1198" s="65">
        <v>44039</v>
      </c>
      <c r="W1198">
        <v>352</v>
      </c>
      <c r="X1198" t="str">
        <f t="shared" si="75"/>
        <v>Active</v>
      </c>
      <c r="Y1198" t="s">
        <v>15615</v>
      </c>
    </row>
    <row r="1199" spans="1:25" x14ac:dyDescent="0.25">
      <c r="A1199">
        <v>1198</v>
      </c>
      <c r="B1199" t="s">
        <v>899</v>
      </c>
      <c r="C1199">
        <v>2170</v>
      </c>
      <c r="D1199" t="str">
        <f>VLOOKUP($C1199,Hosts!$A:$O,10,0)</f>
        <v>New York</v>
      </c>
      <c r="E1199" s="67">
        <f>INDEX(Hosts!$A:$O,MATCH(Places!$C1199,Hosts!$A:$A,0),MATCH(Places!E$1,Hosts!$1:$1,0))</f>
        <v>1</v>
      </c>
      <c r="F1199" s="67">
        <f>INDEX(Hosts!$A:$O,MATCH(Places!$C1199,Hosts!$A:$A,0),MATCH(Places!F$1,Hosts!$1:$1,0))</f>
        <v>0.96</v>
      </c>
      <c r="G1199" s="67" t="str">
        <f>INDEX(Hosts!$A:$O,MATCH(Places!$C1199,Hosts!$A:$A,0),MATCH(Places!G$1,Hosts!$1:$1,0))</f>
        <v>Yes</v>
      </c>
      <c r="H1199">
        <v>16</v>
      </c>
      <c r="I1199" t="str">
        <f>VLOOKUP($H1199,Neighborhoods!$A:$C,2,0)</f>
        <v>Manhattan</v>
      </c>
      <c r="J1199" t="str">
        <f>VLOOKUP($H1199,Neighborhoods!$A:$C,3,0)</f>
        <v>Harlem</v>
      </c>
      <c r="K1199" t="s">
        <v>1</v>
      </c>
      <c r="L1199" t="str">
        <f t="shared" si="72"/>
        <v>Yes</v>
      </c>
      <c r="M1199">
        <v>2</v>
      </c>
      <c r="N1199" t="str" cm="1">
        <f t="array" ref="N1199">_xlfn.IFS(M1199&lt;=2,"Small",M1199&lt;=5,"Medium",M1199&gt;5,"Large")</f>
        <v>Small</v>
      </c>
      <c r="O1199" s="50">
        <v>90</v>
      </c>
      <c r="P1199" s="67">
        <f t="shared" si="73"/>
        <v>0.03</v>
      </c>
      <c r="Q1199" s="52">
        <v>4.83</v>
      </c>
      <c r="R1199" s="52" t="str" cm="1">
        <f t="array" ref="R1199">_xlfn.IFS(ROUND(Q1199,0)=5,"Excellent",ROUND(Q1199,0)=4,"Good",ROUND(Q1199,0)=3,"Ok",ROUND(Q1199,0)&lt;3,"Bad")</f>
        <v>Excellent</v>
      </c>
      <c r="S1199">
        <v>192</v>
      </c>
      <c r="T1199" t="str">
        <f t="shared" si="74"/>
        <v>Yes</v>
      </c>
      <c r="U1199" s="65">
        <v>42630</v>
      </c>
      <c r="V1199" s="65">
        <v>44049</v>
      </c>
      <c r="W1199">
        <v>319</v>
      </c>
      <c r="X1199" t="str">
        <f t="shared" si="75"/>
        <v>Active</v>
      </c>
      <c r="Y1199" t="s">
        <v>15615</v>
      </c>
    </row>
    <row r="1200" spans="1:25" x14ac:dyDescent="0.25">
      <c r="A1200">
        <v>1199</v>
      </c>
      <c r="B1200" t="s">
        <v>900</v>
      </c>
      <c r="C1200">
        <v>1605</v>
      </c>
      <c r="D1200" t="str">
        <f>VLOOKUP($C1200,Hosts!$A:$O,10,0)</f>
        <v>New York</v>
      </c>
      <c r="E1200" s="67">
        <f>INDEX(Hosts!$A:$O,MATCH(Places!$C1200,Hosts!$A:$A,0),MATCH(Places!E$1,Hosts!$1:$1,0))</f>
        <v>0.92</v>
      </c>
      <c r="F1200" s="67">
        <f>INDEX(Hosts!$A:$O,MATCH(Places!$C1200,Hosts!$A:$A,0),MATCH(Places!F$1,Hosts!$1:$1,0))</f>
        <v>0.84</v>
      </c>
      <c r="G1200" s="67" t="str">
        <f>INDEX(Hosts!$A:$O,MATCH(Places!$C1200,Hosts!$A:$A,0),MATCH(Places!G$1,Hosts!$1:$1,0))</f>
        <v>No</v>
      </c>
      <c r="H1200">
        <v>19</v>
      </c>
      <c r="I1200" t="str">
        <f>VLOOKUP($H1200,Neighborhoods!$A:$C,2,0)</f>
        <v>Manhattan</v>
      </c>
      <c r="J1200" t="str">
        <f>VLOOKUP($H1200,Neighborhoods!$A:$C,3,0)</f>
        <v>Upper East Side</v>
      </c>
      <c r="K1200" t="s">
        <v>11822</v>
      </c>
      <c r="L1200" t="str">
        <f t="shared" si="72"/>
        <v>No</v>
      </c>
      <c r="M1200">
        <v>2</v>
      </c>
      <c r="N1200" t="str" cm="1">
        <f t="array" ref="N1200">_xlfn.IFS(M1200&lt;=2,"Small",M1200&lt;=5,"Medium",M1200&gt;5,"Large")</f>
        <v>Small</v>
      </c>
      <c r="O1200" s="50">
        <v>116</v>
      </c>
      <c r="P1200" s="67">
        <f t="shared" si="73"/>
        <v>0.03</v>
      </c>
      <c r="Q1200" s="52">
        <v>5</v>
      </c>
      <c r="R1200" s="52" t="str" cm="1">
        <f t="array" ref="R1200">_xlfn.IFS(ROUND(Q1200,0)=5,"Excellent",ROUND(Q1200,0)=4,"Good",ROUND(Q1200,0)=3,"Ok",ROUND(Q1200,0)&lt;3,"Bad")</f>
        <v>Excellent</v>
      </c>
      <c r="S1200">
        <v>4</v>
      </c>
      <c r="T1200" t="str">
        <f t="shared" si="74"/>
        <v>No</v>
      </c>
      <c r="U1200" s="65">
        <v>42225</v>
      </c>
      <c r="V1200" s="65">
        <v>43309</v>
      </c>
      <c r="W1200">
        <v>365</v>
      </c>
      <c r="X1200" t="str">
        <f t="shared" si="75"/>
        <v>Active</v>
      </c>
      <c r="Y1200" t="s">
        <v>15615</v>
      </c>
    </row>
    <row r="1201" spans="1:25" x14ac:dyDescent="0.25">
      <c r="A1201">
        <v>1200</v>
      </c>
      <c r="B1201" t="s">
        <v>901</v>
      </c>
      <c r="C1201">
        <v>32</v>
      </c>
      <c r="D1201" t="str">
        <f>VLOOKUP($C1201,Hosts!$A:$O,10,0)</f>
        <v>New York</v>
      </c>
      <c r="E1201" s="67">
        <f>INDEX(Hosts!$A:$O,MATCH(Places!$C1201,Hosts!$A:$A,0),MATCH(Places!E$1,Hosts!$1:$1,0))</f>
        <v>1</v>
      </c>
      <c r="F1201" s="67">
        <f>INDEX(Hosts!$A:$O,MATCH(Places!$C1201,Hosts!$A:$A,0),MATCH(Places!F$1,Hosts!$1:$1,0))</f>
        <v>0.87</v>
      </c>
      <c r="G1201" s="67" t="str">
        <f>INDEX(Hosts!$A:$O,MATCH(Places!$C1201,Hosts!$A:$A,0),MATCH(Places!G$1,Hosts!$1:$1,0))</f>
        <v>Yes</v>
      </c>
      <c r="H1201">
        <v>7</v>
      </c>
      <c r="I1201" t="str">
        <f>VLOOKUP($H1201,Neighborhoods!$A:$C,2,0)</f>
        <v>Brooklyn</v>
      </c>
      <c r="J1201" t="str">
        <f>VLOOKUP($H1201,Neighborhoods!$A:$C,3,0)</f>
        <v>Bedford-Stuyvesant</v>
      </c>
      <c r="K1201" t="s">
        <v>11822</v>
      </c>
      <c r="L1201" t="str">
        <f t="shared" si="72"/>
        <v>No</v>
      </c>
      <c r="M1201">
        <v>3</v>
      </c>
      <c r="N1201" t="str" cm="1">
        <f t="array" ref="N1201">_xlfn.IFS(M1201&lt;=2,"Small",M1201&lt;=5,"Medium",M1201&gt;5,"Large")</f>
        <v>Medium</v>
      </c>
      <c r="O1201" s="50">
        <v>95</v>
      </c>
      <c r="P1201" s="67">
        <f t="shared" si="73"/>
        <v>0.03</v>
      </c>
      <c r="Q1201" s="52">
        <v>4.92</v>
      </c>
      <c r="R1201" s="52" t="str" cm="1">
        <f t="array" ref="R1201">_xlfn.IFS(ROUND(Q1201,0)=5,"Excellent",ROUND(Q1201,0)=4,"Good",ROUND(Q1201,0)=3,"Ok",ROUND(Q1201,0)&lt;3,"Bad")</f>
        <v>Excellent</v>
      </c>
      <c r="S1201">
        <v>146</v>
      </c>
      <c r="T1201" t="str">
        <f t="shared" si="74"/>
        <v>Yes</v>
      </c>
      <c r="U1201" s="65">
        <v>42217</v>
      </c>
      <c r="V1201" s="65">
        <v>44045</v>
      </c>
      <c r="W1201">
        <v>75</v>
      </c>
      <c r="X1201" t="str">
        <f t="shared" si="75"/>
        <v>Active</v>
      </c>
      <c r="Y1201" t="s">
        <v>15615</v>
      </c>
    </row>
    <row r="1202" spans="1:25" x14ac:dyDescent="0.25">
      <c r="A1202">
        <v>1201</v>
      </c>
      <c r="B1202" t="s">
        <v>14530</v>
      </c>
      <c r="C1202">
        <v>857</v>
      </c>
      <c r="D1202" t="str">
        <f>VLOOKUP($C1202,Hosts!$A:$O,10,0)</f>
        <v>New York</v>
      </c>
      <c r="E1202" s="67">
        <f>INDEX(Hosts!$A:$O,MATCH(Places!$C1202,Hosts!$A:$A,0),MATCH(Places!E$1,Hosts!$1:$1,0))</f>
        <v>0.9</v>
      </c>
      <c r="F1202" s="67">
        <f>INDEX(Hosts!$A:$O,MATCH(Places!$C1202,Hosts!$A:$A,0),MATCH(Places!F$1,Hosts!$1:$1,0))</f>
        <v>0.75</v>
      </c>
      <c r="G1202" s="67" t="str">
        <f>INDEX(Hosts!$A:$O,MATCH(Places!$C1202,Hosts!$A:$A,0),MATCH(Places!G$1,Hosts!$1:$1,0))</f>
        <v>No</v>
      </c>
      <c r="H1202">
        <v>15</v>
      </c>
      <c r="I1202" t="str">
        <f>VLOOKUP($H1202,Neighborhoods!$A:$C,2,0)</f>
        <v>Manhattan</v>
      </c>
      <c r="J1202" t="str">
        <f>VLOOKUP($H1202,Neighborhoods!$A:$C,3,0)</f>
        <v>East Village</v>
      </c>
      <c r="K1202" t="s">
        <v>11822</v>
      </c>
      <c r="L1202" t="str">
        <f t="shared" si="72"/>
        <v>No</v>
      </c>
      <c r="M1202">
        <v>6</v>
      </c>
      <c r="N1202" t="str" cm="1">
        <f t="array" ref="N1202">_xlfn.IFS(M1202&lt;=2,"Small",M1202&lt;=5,"Medium",M1202&gt;5,"Large")</f>
        <v>Large</v>
      </c>
      <c r="O1202" s="50">
        <v>500</v>
      </c>
      <c r="P1202" s="67">
        <f t="shared" si="73"/>
        <v>0.05</v>
      </c>
      <c r="Q1202" s="52">
        <v>4.91</v>
      </c>
      <c r="R1202" s="52" t="str" cm="1">
        <f t="array" ref="R1202">_xlfn.IFS(ROUND(Q1202,0)=5,"Excellent",ROUND(Q1202,0)=4,"Good",ROUND(Q1202,0)=3,"Ok",ROUND(Q1202,0)&lt;3,"Bad")</f>
        <v>Excellent</v>
      </c>
      <c r="S1202">
        <v>47</v>
      </c>
      <c r="T1202" t="str">
        <f t="shared" si="74"/>
        <v>No</v>
      </c>
      <c r="U1202" s="65">
        <v>42127</v>
      </c>
      <c r="V1202" s="65">
        <v>43697</v>
      </c>
      <c r="W1202">
        <v>1</v>
      </c>
      <c r="X1202" t="str">
        <f t="shared" si="75"/>
        <v>Active</v>
      </c>
      <c r="Y1202" t="s">
        <v>15615</v>
      </c>
    </row>
    <row r="1203" spans="1:25" x14ac:dyDescent="0.25">
      <c r="A1203">
        <v>1202</v>
      </c>
      <c r="B1203" t="s">
        <v>902</v>
      </c>
      <c r="C1203">
        <v>1605</v>
      </c>
      <c r="D1203" t="str">
        <f>VLOOKUP($C1203,Hosts!$A:$O,10,0)</f>
        <v>New York</v>
      </c>
      <c r="E1203" s="67">
        <f>INDEX(Hosts!$A:$O,MATCH(Places!$C1203,Hosts!$A:$A,0),MATCH(Places!E$1,Hosts!$1:$1,0))</f>
        <v>0.92</v>
      </c>
      <c r="F1203" s="67">
        <f>INDEX(Hosts!$A:$O,MATCH(Places!$C1203,Hosts!$A:$A,0),MATCH(Places!F$1,Hosts!$1:$1,0))</f>
        <v>0.84</v>
      </c>
      <c r="G1203" s="67" t="str">
        <f>INDEX(Hosts!$A:$O,MATCH(Places!$C1203,Hosts!$A:$A,0),MATCH(Places!G$1,Hosts!$1:$1,0))</f>
        <v>No</v>
      </c>
      <c r="H1203">
        <v>19</v>
      </c>
      <c r="I1203" t="str">
        <f>VLOOKUP($H1203,Neighborhoods!$A:$C,2,0)</f>
        <v>Manhattan</v>
      </c>
      <c r="J1203" t="str">
        <f>VLOOKUP($H1203,Neighborhoods!$A:$C,3,0)</f>
        <v>Upper East Side</v>
      </c>
      <c r="K1203" t="s">
        <v>11822</v>
      </c>
      <c r="L1203" t="str">
        <f t="shared" si="72"/>
        <v>No</v>
      </c>
      <c r="M1203">
        <v>3</v>
      </c>
      <c r="N1203" t="str" cm="1">
        <f t="array" ref="N1203">_xlfn.IFS(M1203&lt;=2,"Small",M1203&lt;=5,"Medium",M1203&gt;5,"Large")</f>
        <v>Medium</v>
      </c>
      <c r="O1203" s="50">
        <v>149</v>
      </c>
      <c r="P1203" s="67">
        <f t="shared" si="73"/>
        <v>0.03</v>
      </c>
      <c r="Q1203" s="52">
        <v>5</v>
      </c>
      <c r="R1203" s="52" t="str" cm="1">
        <f t="array" ref="R1203">_xlfn.IFS(ROUND(Q1203,0)=5,"Excellent",ROUND(Q1203,0)=4,"Good",ROUND(Q1203,0)=3,"Ok",ROUND(Q1203,0)&lt;3,"Bad")</f>
        <v>Excellent</v>
      </c>
      <c r="S1203">
        <v>4</v>
      </c>
      <c r="T1203" t="str">
        <f t="shared" si="74"/>
        <v>No</v>
      </c>
      <c r="U1203" s="65">
        <v>42735</v>
      </c>
      <c r="V1203" s="65">
        <v>43701</v>
      </c>
      <c r="W1203">
        <v>365</v>
      </c>
      <c r="X1203" t="str">
        <f t="shared" si="75"/>
        <v>Active</v>
      </c>
      <c r="Y1203" t="s">
        <v>15615</v>
      </c>
    </row>
    <row r="1204" spans="1:25" x14ac:dyDescent="0.25">
      <c r="A1204">
        <v>1203</v>
      </c>
      <c r="B1204" t="s">
        <v>903</v>
      </c>
      <c r="C1204">
        <v>72</v>
      </c>
      <c r="D1204" t="str">
        <f>VLOOKUP($C1204,Hosts!$A:$O,10,0)</f>
        <v>New York</v>
      </c>
      <c r="E1204" s="67">
        <f>INDEX(Hosts!$A:$O,MATCH(Places!$C1204,Hosts!$A:$A,0),MATCH(Places!E$1,Hosts!$1:$1,0))</f>
        <v>1</v>
      </c>
      <c r="F1204" s="67">
        <f>INDEX(Hosts!$A:$O,MATCH(Places!$C1204,Hosts!$A:$A,0),MATCH(Places!F$1,Hosts!$1:$1,0))</f>
        <v>0.86</v>
      </c>
      <c r="G1204" s="67" t="str">
        <f>INDEX(Hosts!$A:$O,MATCH(Places!$C1204,Hosts!$A:$A,0),MATCH(Places!G$1,Hosts!$1:$1,0))</f>
        <v>No</v>
      </c>
      <c r="H1204">
        <v>20</v>
      </c>
      <c r="I1204" t="str">
        <f>VLOOKUP($H1204,Neighborhoods!$A:$C,2,0)</f>
        <v>Manhattan</v>
      </c>
      <c r="J1204" t="str">
        <f>VLOOKUP($H1204,Neighborhoods!$A:$C,3,0)</f>
        <v>Upper West Side</v>
      </c>
      <c r="K1204" t="s">
        <v>11822</v>
      </c>
      <c r="L1204" t="str">
        <f t="shared" si="72"/>
        <v>No</v>
      </c>
      <c r="M1204">
        <v>3</v>
      </c>
      <c r="N1204" t="str" cm="1">
        <f t="array" ref="N1204">_xlfn.IFS(M1204&lt;=2,"Small",M1204&lt;=5,"Medium",M1204&gt;5,"Large")</f>
        <v>Medium</v>
      </c>
      <c r="O1204" s="50">
        <v>230</v>
      </c>
      <c r="P1204" s="67">
        <f t="shared" si="73"/>
        <v>0.04</v>
      </c>
      <c r="Q1204" s="52">
        <v>4.58</v>
      </c>
      <c r="R1204" s="52" t="str" cm="1">
        <f t="array" ref="R1204">_xlfn.IFS(ROUND(Q1204,0)=5,"Excellent",ROUND(Q1204,0)=4,"Good",ROUND(Q1204,0)=3,"Ok",ROUND(Q1204,0)&lt;3,"Bad")</f>
        <v>Excellent</v>
      </c>
      <c r="S1204">
        <v>12</v>
      </c>
      <c r="T1204" t="str">
        <f t="shared" si="74"/>
        <v>No</v>
      </c>
      <c r="U1204" s="65">
        <v>42129</v>
      </c>
      <c r="V1204" s="65">
        <v>43849</v>
      </c>
      <c r="W1204">
        <v>84</v>
      </c>
      <c r="X1204" t="str">
        <f t="shared" si="75"/>
        <v>Active</v>
      </c>
      <c r="Y1204" t="s">
        <v>15615</v>
      </c>
    </row>
    <row r="1205" spans="1:25" x14ac:dyDescent="0.25">
      <c r="A1205">
        <v>1204</v>
      </c>
      <c r="B1205" t="s">
        <v>14754</v>
      </c>
      <c r="C1205">
        <v>415</v>
      </c>
      <c r="D1205" t="str">
        <f>VLOOKUP($C1205,Hosts!$A:$O,10,0)</f>
        <v>New York</v>
      </c>
      <c r="E1205" s="67">
        <f>INDEX(Hosts!$A:$O,MATCH(Places!$C1205,Hosts!$A:$A,0),MATCH(Places!E$1,Hosts!$1:$1,0))</f>
        <v>1</v>
      </c>
      <c r="F1205" s="67">
        <f>INDEX(Hosts!$A:$O,MATCH(Places!$C1205,Hosts!$A:$A,0),MATCH(Places!F$1,Hosts!$1:$1,0))</f>
        <v>0.46</v>
      </c>
      <c r="G1205" s="67" t="str">
        <f>INDEX(Hosts!$A:$O,MATCH(Places!$C1205,Hosts!$A:$A,0),MATCH(Places!G$1,Hosts!$1:$1,0))</f>
        <v>No</v>
      </c>
      <c r="H1205">
        <v>20</v>
      </c>
      <c r="I1205" t="str">
        <f>VLOOKUP($H1205,Neighborhoods!$A:$C,2,0)</f>
        <v>Manhattan</v>
      </c>
      <c r="J1205" t="str">
        <f>VLOOKUP($H1205,Neighborhoods!$A:$C,3,0)</f>
        <v>Upper West Side</v>
      </c>
      <c r="K1205" t="s">
        <v>11822</v>
      </c>
      <c r="L1205" t="str">
        <f t="shared" si="72"/>
        <v>No</v>
      </c>
      <c r="M1205">
        <v>4</v>
      </c>
      <c r="N1205" t="str" cm="1">
        <f t="array" ref="N1205">_xlfn.IFS(M1205&lt;=2,"Small",M1205&lt;=5,"Medium",M1205&gt;5,"Large")</f>
        <v>Medium</v>
      </c>
      <c r="O1205" s="50">
        <v>219</v>
      </c>
      <c r="P1205" s="67">
        <f t="shared" si="73"/>
        <v>0.04</v>
      </c>
      <c r="Q1205" s="52">
        <v>4.95</v>
      </c>
      <c r="R1205" s="52" t="str" cm="1">
        <f t="array" ref="R1205">_xlfn.IFS(ROUND(Q1205,0)=5,"Excellent",ROUND(Q1205,0)=4,"Good",ROUND(Q1205,0)=3,"Ok",ROUND(Q1205,0)&lt;3,"Bad")</f>
        <v>Excellent</v>
      </c>
      <c r="S1205">
        <v>19</v>
      </c>
      <c r="T1205" t="str">
        <f t="shared" si="74"/>
        <v>No</v>
      </c>
      <c r="U1205" s="65">
        <v>42152</v>
      </c>
      <c r="V1205" s="65">
        <v>43832</v>
      </c>
      <c r="W1205">
        <v>281</v>
      </c>
      <c r="X1205" t="str">
        <f t="shared" si="75"/>
        <v>Active</v>
      </c>
      <c r="Y1205" t="s">
        <v>15615</v>
      </c>
    </row>
    <row r="1206" spans="1:25" x14ac:dyDescent="0.25">
      <c r="A1206">
        <v>1205</v>
      </c>
      <c r="B1206" t="s">
        <v>904</v>
      </c>
      <c r="C1206">
        <v>2112</v>
      </c>
      <c r="D1206" t="str">
        <f>VLOOKUP($C1206,Hosts!$A:$O,10,0)</f>
        <v>New York</v>
      </c>
      <c r="E1206" s="67">
        <f>INDEX(Hosts!$A:$O,MATCH(Places!$C1206,Hosts!$A:$A,0),MATCH(Places!E$1,Hosts!$1:$1,0))</f>
        <v>1</v>
      </c>
      <c r="F1206" s="67">
        <f>INDEX(Hosts!$A:$O,MATCH(Places!$C1206,Hosts!$A:$A,0),MATCH(Places!F$1,Hosts!$1:$1,0))</f>
        <v>0.85</v>
      </c>
      <c r="G1206" s="67" t="str">
        <f>INDEX(Hosts!$A:$O,MATCH(Places!$C1206,Hosts!$A:$A,0),MATCH(Places!G$1,Hosts!$1:$1,0))</f>
        <v>Yes</v>
      </c>
      <c r="H1206">
        <v>12</v>
      </c>
      <c r="I1206" t="str">
        <f>VLOOKUP($H1206,Neighborhoods!$A:$C,2,0)</f>
        <v>Brooklyn</v>
      </c>
      <c r="J1206" t="str">
        <f>VLOOKUP($H1206,Neighborhoods!$A:$C,3,0)</f>
        <v>Williamsburg</v>
      </c>
      <c r="K1206" t="s">
        <v>11822</v>
      </c>
      <c r="L1206" t="str">
        <f t="shared" si="72"/>
        <v>No</v>
      </c>
      <c r="M1206">
        <v>3</v>
      </c>
      <c r="N1206" t="str" cm="1">
        <f t="array" ref="N1206">_xlfn.IFS(M1206&lt;=2,"Small",M1206&lt;=5,"Medium",M1206&gt;5,"Large")</f>
        <v>Medium</v>
      </c>
      <c r="O1206" s="50">
        <v>120</v>
      </c>
      <c r="P1206" s="67">
        <f t="shared" si="73"/>
        <v>0.03</v>
      </c>
      <c r="Q1206" s="52">
        <v>4.99</v>
      </c>
      <c r="R1206" s="52" t="str" cm="1">
        <f t="array" ref="R1206">_xlfn.IFS(ROUND(Q1206,0)=5,"Excellent",ROUND(Q1206,0)=4,"Good",ROUND(Q1206,0)=3,"Ok",ROUND(Q1206,0)&lt;3,"Bad")</f>
        <v>Excellent</v>
      </c>
      <c r="S1206">
        <v>85</v>
      </c>
      <c r="T1206" t="str">
        <f t="shared" si="74"/>
        <v>No</v>
      </c>
      <c r="U1206" s="65">
        <v>42129</v>
      </c>
      <c r="V1206" s="65">
        <v>44057</v>
      </c>
      <c r="W1206">
        <v>356</v>
      </c>
      <c r="X1206" t="str">
        <f t="shared" si="75"/>
        <v>Active</v>
      </c>
      <c r="Y1206" t="s">
        <v>15615</v>
      </c>
    </row>
    <row r="1207" spans="1:25" x14ac:dyDescent="0.25">
      <c r="A1207">
        <v>1206</v>
      </c>
      <c r="B1207" t="s">
        <v>14824</v>
      </c>
      <c r="C1207">
        <v>820</v>
      </c>
      <c r="D1207" t="str">
        <f>VLOOKUP($C1207,Hosts!$A:$O,10,0)</f>
        <v>New York</v>
      </c>
      <c r="E1207" s="67">
        <f>INDEX(Hosts!$A:$O,MATCH(Places!$C1207,Hosts!$A:$A,0),MATCH(Places!E$1,Hosts!$1:$1,0))</f>
        <v>1</v>
      </c>
      <c r="F1207" s="67">
        <f>INDEX(Hosts!$A:$O,MATCH(Places!$C1207,Hosts!$A:$A,0),MATCH(Places!F$1,Hosts!$1:$1,0))</f>
        <v>0.77</v>
      </c>
      <c r="G1207" s="67" t="str">
        <f>INDEX(Hosts!$A:$O,MATCH(Places!$C1207,Hosts!$A:$A,0),MATCH(Places!G$1,Hosts!$1:$1,0))</f>
        <v>Yes</v>
      </c>
      <c r="H1207">
        <v>12</v>
      </c>
      <c r="I1207" t="str">
        <f>VLOOKUP($H1207,Neighborhoods!$A:$C,2,0)</f>
        <v>Brooklyn</v>
      </c>
      <c r="J1207" t="str">
        <f>VLOOKUP($H1207,Neighborhoods!$A:$C,3,0)</f>
        <v>Williamsburg</v>
      </c>
      <c r="K1207" t="s">
        <v>1</v>
      </c>
      <c r="L1207" t="str">
        <f t="shared" si="72"/>
        <v>Yes</v>
      </c>
      <c r="M1207">
        <v>2</v>
      </c>
      <c r="N1207" t="str" cm="1">
        <f t="array" ref="N1207">_xlfn.IFS(M1207&lt;=2,"Small",M1207&lt;=5,"Medium",M1207&gt;5,"Large")</f>
        <v>Small</v>
      </c>
      <c r="O1207" s="50">
        <v>120</v>
      </c>
      <c r="P1207" s="67">
        <f t="shared" si="73"/>
        <v>0.03</v>
      </c>
      <c r="Q1207" s="52">
        <v>5</v>
      </c>
      <c r="R1207" s="52" t="str" cm="1">
        <f t="array" ref="R1207">_xlfn.IFS(ROUND(Q1207,0)=5,"Excellent",ROUND(Q1207,0)=4,"Good",ROUND(Q1207,0)=3,"Ok",ROUND(Q1207,0)&lt;3,"Bad")</f>
        <v>Excellent</v>
      </c>
      <c r="S1207">
        <v>16</v>
      </c>
      <c r="T1207" t="str">
        <f t="shared" si="74"/>
        <v>No</v>
      </c>
      <c r="U1207" s="65">
        <v>42099</v>
      </c>
      <c r="V1207" s="65">
        <v>43780</v>
      </c>
      <c r="W1207">
        <v>1</v>
      </c>
      <c r="X1207" t="str">
        <f t="shared" si="75"/>
        <v>Active</v>
      </c>
      <c r="Y1207" t="s">
        <v>15615</v>
      </c>
    </row>
    <row r="1208" spans="1:25" x14ac:dyDescent="0.25">
      <c r="A1208">
        <v>1207</v>
      </c>
      <c r="B1208" t="s">
        <v>13174</v>
      </c>
      <c r="C1208">
        <v>820</v>
      </c>
      <c r="D1208" t="str">
        <f>VLOOKUP($C1208,Hosts!$A:$O,10,0)</f>
        <v>New York</v>
      </c>
      <c r="E1208" s="67">
        <f>INDEX(Hosts!$A:$O,MATCH(Places!$C1208,Hosts!$A:$A,0),MATCH(Places!E$1,Hosts!$1:$1,0))</f>
        <v>1</v>
      </c>
      <c r="F1208" s="67">
        <f>INDEX(Hosts!$A:$O,MATCH(Places!$C1208,Hosts!$A:$A,0),MATCH(Places!F$1,Hosts!$1:$1,0))</f>
        <v>0.77</v>
      </c>
      <c r="G1208" s="67" t="str">
        <f>INDEX(Hosts!$A:$O,MATCH(Places!$C1208,Hosts!$A:$A,0),MATCH(Places!G$1,Hosts!$1:$1,0))</f>
        <v>Yes</v>
      </c>
      <c r="H1208">
        <v>12</v>
      </c>
      <c r="I1208" t="str">
        <f>VLOOKUP($H1208,Neighborhoods!$A:$C,2,0)</f>
        <v>Brooklyn</v>
      </c>
      <c r="J1208" t="str">
        <f>VLOOKUP($H1208,Neighborhoods!$A:$C,3,0)</f>
        <v>Williamsburg</v>
      </c>
      <c r="K1208" t="s">
        <v>1</v>
      </c>
      <c r="L1208" t="str">
        <f t="shared" si="72"/>
        <v>Yes</v>
      </c>
      <c r="M1208">
        <v>2</v>
      </c>
      <c r="N1208" t="str" cm="1">
        <f t="array" ref="N1208">_xlfn.IFS(M1208&lt;=2,"Small",M1208&lt;=5,"Medium",M1208&gt;5,"Large")</f>
        <v>Small</v>
      </c>
      <c r="O1208" s="50">
        <v>119</v>
      </c>
      <c r="P1208" s="67">
        <f t="shared" si="73"/>
        <v>0.03</v>
      </c>
      <c r="Q1208" s="52">
        <v>5</v>
      </c>
      <c r="R1208" s="52" t="str" cm="1">
        <f t="array" ref="R1208">_xlfn.IFS(ROUND(Q1208,0)=5,"Excellent",ROUND(Q1208,0)=4,"Good",ROUND(Q1208,0)=3,"Ok",ROUND(Q1208,0)&lt;3,"Bad")</f>
        <v>Excellent</v>
      </c>
      <c r="S1208">
        <v>16</v>
      </c>
      <c r="T1208" t="str">
        <f t="shared" si="74"/>
        <v>No</v>
      </c>
      <c r="U1208" s="65">
        <v>42137</v>
      </c>
      <c r="V1208" s="65">
        <v>43784</v>
      </c>
      <c r="W1208">
        <v>212</v>
      </c>
      <c r="X1208" t="str">
        <f t="shared" si="75"/>
        <v>Active</v>
      </c>
      <c r="Y1208" t="s">
        <v>15615</v>
      </c>
    </row>
    <row r="1209" spans="1:25" x14ac:dyDescent="0.25">
      <c r="A1209">
        <v>1208</v>
      </c>
      <c r="B1209" t="s">
        <v>905</v>
      </c>
      <c r="C1209">
        <v>1605</v>
      </c>
      <c r="D1209" t="str">
        <f>VLOOKUP($C1209,Hosts!$A:$O,10,0)</f>
        <v>New York</v>
      </c>
      <c r="E1209" s="67">
        <f>INDEX(Hosts!$A:$O,MATCH(Places!$C1209,Hosts!$A:$A,0),MATCH(Places!E$1,Hosts!$1:$1,0))</f>
        <v>0.92</v>
      </c>
      <c r="F1209" s="67">
        <f>INDEX(Hosts!$A:$O,MATCH(Places!$C1209,Hosts!$A:$A,0),MATCH(Places!F$1,Hosts!$1:$1,0))</f>
        <v>0.84</v>
      </c>
      <c r="G1209" s="67" t="str">
        <f>INDEX(Hosts!$A:$O,MATCH(Places!$C1209,Hosts!$A:$A,0),MATCH(Places!G$1,Hosts!$1:$1,0))</f>
        <v>No</v>
      </c>
      <c r="H1209">
        <v>19</v>
      </c>
      <c r="I1209" t="str">
        <f>VLOOKUP($H1209,Neighborhoods!$A:$C,2,0)</f>
        <v>Manhattan</v>
      </c>
      <c r="J1209" t="str">
        <f>VLOOKUP($H1209,Neighborhoods!$A:$C,3,0)</f>
        <v>Upper East Side</v>
      </c>
      <c r="K1209" t="s">
        <v>11822</v>
      </c>
      <c r="L1209" t="str">
        <f t="shared" si="72"/>
        <v>No</v>
      </c>
      <c r="M1209">
        <v>2</v>
      </c>
      <c r="N1209" t="str" cm="1">
        <f t="array" ref="N1209">_xlfn.IFS(M1209&lt;=2,"Small",M1209&lt;=5,"Medium",M1209&gt;5,"Large")</f>
        <v>Small</v>
      </c>
      <c r="O1209" s="50">
        <v>116</v>
      </c>
      <c r="P1209" s="67">
        <f t="shared" si="73"/>
        <v>0.03</v>
      </c>
      <c r="Q1209" s="52">
        <v>4.8</v>
      </c>
      <c r="R1209" s="52" t="str" cm="1">
        <f t="array" ref="R1209">_xlfn.IFS(ROUND(Q1209,0)=5,"Excellent",ROUND(Q1209,0)=4,"Good",ROUND(Q1209,0)=3,"Ok",ROUND(Q1209,0)&lt;3,"Bad")</f>
        <v>Excellent</v>
      </c>
      <c r="S1209">
        <v>5</v>
      </c>
      <c r="T1209" t="str">
        <f t="shared" si="74"/>
        <v>No</v>
      </c>
      <c r="U1209" s="65">
        <v>42804</v>
      </c>
      <c r="V1209" s="65">
        <v>44012</v>
      </c>
      <c r="W1209">
        <v>319</v>
      </c>
      <c r="X1209" t="str">
        <f t="shared" si="75"/>
        <v>Active</v>
      </c>
      <c r="Y1209" t="s">
        <v>15615</v>
      </c>
    </row>
    <row r="1210" spans="1:25" x14ac:dyDescent="0.25">
      <c r="A1210">
        <v>1209</v>
      </c>
      <c r="B1210" t="s">
        <v>906</v>
      </c>
      <c r="C1210">
        <v>19</v>
      </c>
      <c r="D1210" t="str">
        <f>VLOOKUP($C1210,Hosts!$A:$O,10,0)</f>
        <v>New York</v>
      </c>
      <c r="E1210" s="67">
        <f>INDEX(Hosts!$A:$O,MATCH(Places!$C1210,Hosts!$A:$A,0),MATCH(Places!E$1,Hosts!$1:$1,0))</f>
        <v>0.9</v>
      </c>
      <c r="F1210" s="67">
        <f>INDEX(Hosts!$A:$O,MATCH(Places!$C1210,Hosts!$A:$A,0),MATCH(Places!F$1,Hosts!$1:$1,0))</f>
        <v>0.79</v>
      </c>
      <c r="G1210" s="67" t="str">
        <f>INDEX(Hosts!$A:$O,MATCH(Places!$C1210,Hosts!$A:$A,0),MATCH(Places!G$1,Hosts!$1:$1,0))</f>
        <v>No</v>
      </c>
      <c r="H1210">
        <v>8</v>
      </c>
      <c r="I1210" t="str">
        <f>VLOOKUP($H1210,Neighborhoods!$A:$C,2,0)</f>
        <v>Brooklyn</v>
      </c>
      <c r="J1210" t="str">
        <f>VLOOKUP($H1210,Neighborhoods!$A:$C,3,0)</f>
        <v>Bushwick</v>
      </c>
      <c r="K1210" t="s">
        <v>11822</v>
      </c>
      <c r="L1210" t="str">
        <f t="shared" si="72"/>
        <v>No</v>
      </c>
      <c r="M1210">
        <v>8</v>
      </c>
      <c r="N1210" t="str" cm="1">
        <f t="array" ref="N1210">_xlfn.IFS(M1210&lt;=2,"Small",M1210&lt;=5,"Medium",M1210&gt;5,"Large")</f>
        <v>Large</v>
      </c>
      <c r="O1210" s="50">
        <v>143</v>
      </c>
      <c r="P1210" s="67">
        <f t="shared" si="73"/>
        <v>0.03</v>
      </c>
      <c r="Q1210" s="52">
        <v>4.8899999999999997</v>
      </c>
      <c r="R1210" s="52" t="str" cm="1">
        <f t="array" ref="R1210">_xlfn.IFS(ROUND(Q1210,0)=5,"Excellent",ROUND(Q1210,0)=4,"Good",ROUND(Q1210,0)=3,"Ok",ROUND(Q1210,0)&lt;3,"Bad")</f>
        <v>Excellent</v>
      </c>
      <c r="S1210">
        <v>101</v>
      </c>
      <c r="T1210" t="str">
        <f t="shared" si="74"/>
        <v>Yes</v>
      </c>
      <c r="U1210" s="65">
        <v>42101</v>
      </c>
      <c r="V1210" s="65">
        <v>43901</v>
      </c>
      <c r="W1210">
        <v>262</v>
      </c>
      <c r="X1210" t="str">
        <f t="shared" si="75"/>
        <v>Active</v>
      </c>
      <c r="Y1210" t="s">
        <v>15615</v>
      </c>
    </row>
    <row r="1211" spans="1:25" x14ac:dyDescent="0.25">
      <c r="A1211">
        <v>1210</v>
      </c>
      <c r="B1211" t="s">
        <v>14023</v>
      </c>
      <c r="C1211">
        <v>2126</v>
      </c>
      <c r="D1211" t="str">
        <f>VLOOKUP($C1211,Hosts!$A:$O,10,0)</f>
        <v>New York</v>
      </c>
      <c r="E1211" s="67">
        <f>INDEX(Hosts!$A:$O,MATCH(Places!$C1211,Hosts!$A:$A,0),MATCH(Places!E$1,Hosts!$1:$1,0))</f>
        <v>0.96</v>
      </c>
      <c r="F1211" s="67">
        <f>INDEX(Hosts!$A:$O,MATCH(Places!$C1211,Hosts!$A:$A,0),MATCH(Places!F$1,Hosts!$1:$1,0))</f>
        <v>0.95</v>
      </c>
      <c r="G1211" s="67" t="str">
        <f>INDEX(Hosts!$A:$O,MATCH(Places!$C1211,Hosts!$A:$A,0),MATCH(Places!G$1,Hosts!$1:$1,0))</f>
        <v>No</v>
      </c>
      <c r="H1211">
        <v>22</v>
      </c>
      <c r="I1211" t="str">
        <f>VLOOKUP($H1211,Neighborhoods!$A:$C,2,0)</f>
        <v>Queens</v>
      </c>
      <c r="J1211" t="str">
        <f>VLOOKUP($H1211,Neighborhoods!$A:$C,3,0)</f>
        <v>Flushing</v>
      </c>
      <c r="K1211" t="s">
        <v>1</v>
      </c>
      <c r="L1211" t="str">
        <f t="shared" si="72"/>
        <v>Yes</v>
      </c>
      <c r="M1211">
        <v>2</v>
      </c>
      <c r="N1211" t="str" cm="1">
        <f t="array" ref="N1211">_xlfn.IFS(M1211&lt;=2,"Small",M1211&lt;=5,"Medium",M1211&gt;5,"Large")</f>
        <v>Small</v>
      </c>
      <c r="O1211" s="50">
        <v>68</v>
      </c>
      <c r="P1211" s="67">
        <f t="shared" si="73"/>
        <v>0.03</v>
      </c>
      <c r="Q1211" s="52">
        <v>4.5</v>
      </c>
      <c r="R1211" s="52" t="str" cm="1">
        <f t="array" ref="R1211">_xlfn.IFS(ROUND(Q1211,0)=5,"Excellent",ROUND(Q1211,0)=4,"Good",ROUND(Q1211,0)=3,"Ok",ROUND(Q1211,0)&lt;3,"Bad")</f>
        <v>Excellent</v>
      </c>
      <c r="S1211">
        <v>111</v>
      </c>
      <c r="T1211" t="str">
        <f t="shared" si="74"/>
        <v>No</v>
      </c>
      <c r="U1211" s="65">
        <v>42103</v>
      </c>
      <c r="V1211" s="65">
        <v>43799</v>
      </c>
      <c r="W1211">
        <v>86</v>
      </c>
      <c r="X1211" t="str">
        <f t="shared" si="75"/>
        <v>Active</v>
      </c>
      <c r="Y1211" t="s">
        <v>15615</v>
      </c>
    </row>
    <row r="1212" spans="1:25" x14ac:dyDescent="0.25">
      <c r="A1212">
        <v>1211</v>
      </c>
      <c r="B1212" t="s">
        <v>907</v>
      </c>
      <c r="C1212">
        <v>1538</v>
      </c>
      <c r="D1212" t="str">
        <f>VLOOKUP($C1212,Hosts!$A:$O,10,0)</f>
        <v>New York</v>
      </c>
      <c r="E1212" s="67">
        <f>INDEX(Hosts!$A:$O,MATCH(Places!$C1212,Hosts!$A:$A,0),MATCH(Places!E$1,Hosts!$1:$1,0))</f>
        <v>0</v>
      </c>
      <c r="F1212" s="67">
        <f>INDEX(Hosts!$A:$O,MATCH(Places!$C1212,Hosts!$A:$A,0),MATCH(Places!F$1,Hosts!$1:$1,0))</f>
        <v>0.14000000000000001</v>
      </c>
      <c r="G1212" s="67" t="str">
        <f>INDEX(Hosts!$A:$O,MATCH(Places!$C1212,Hosts!$A:$A,0),MATCH(Places!G$1,Hosts!$1:$1,0))</f>
        <v>No</v>
      </c>
      <c r="H1212">
        <v>12</v>
      </c>
      <c r="I1212" t="str">
        <f>VLOOKUP($H1212,Neighborhoods!$A:$C,2,0)</f>
        <v>Brooklyn</v>
      </c>
      <c r="J1212" t="str">
        <f>VLOOKUP($H1212,Neighborhoods!$A:$C,3,0)</f>
        <v>Williamsburg</v>
      </c>
      <c r="K1212" t="s">
        <v>11822</v>
      </c>
      <c r="L1212" t="str">
        <f t="shared" si="72"/>
        <v>No</v>
      </c>
      <c r="M1212">
        <v>3</v>
      </c>
      <c r="N1212" t="str" cm="1">
        <f t="array" ref="N1212">_xlfn.IFS(M1212&lt;=2,"Small",M1212&lt;=5,"Medium",M1212&gt;5,"Large")</f>
        <v>Medium</v>
      </c>
      <c r="O1212" s="50">
        <v>80</v>
      </c>
      <c r="P1212" s="67">
        <f t="shared" si="73"/>
        <v>0.03</v>
      </c>
      <c r="Q1212" s="52">
        <v>5</v>
      </c>
      <c r="R1212" s="52" t="str" cm="1">
        <f t="array" ref="R1212">_xlfn.IFS(ROUND(Q1212,0)=5,"Excellent",ROUND(Q1212,0)=4,"Good",ROUND(Q1212,0)=3,"Ok",ROUND(Q1212,0)&lt;3,"Bad")</f>
        <v>Excellent</v>
      </c>
      <c r="S1212">
        <v>3</v>
      </c>
      <c r="T1212" t="str">
        <f t="shared" si="74"/>
        <v>No</v>
      </c>
      <c r="U1212" s="65">
        <v>42152</v>
      </c>
      <c r="V1212" s="65">
        <v>43317</v>
      </c>
      <c r="W1212">
        <v>0</v>
      </c>
      <c r="X1212" t="str">
        <f t="shared" si="75"/>
        <v>Inactive</v>
      </c>
      <c r="Y1212" t="s">
        <v>15615</v>
      </c>
    </row>
    <row r="1213" spans="1:25" x14ac:dyDescent="0.25">
      <c r="A1213">
        <v>1212</v>
      </c>
      <c r="B1213" t="s">
        <v>908</v>
      </c>
      <c r="C1213">
        <v>384</v>
      </c>
      <c r="D1213" t="str">
        <f>VLOOKUP($C1213,Hosts!$A:$O,10,0)</f>
        <v>New York</v>
      </c>
      <c r="E1213" s="67">
        <f>INDEX(Hosts!$A:$O,MATCH(Places!$C1213,Hosts!$A:$A,0),MATCH(Places!E$1,Hosts!$1:$1,0))</f>
        <v>1</v>
      </c>
      <c r="F1213" s="67">
        <f>INDEX(Hosts!$A:$O,MATCH(Places!$C1213,Hosts!$A:$A,0),MATCH(Places!F$1,Hosts!$1:$1,0))</f>
        <v>0.98</v>
      </c>
      <c r="G1213" s="67" t="str">
        <f>INDEX(Hosts!$A:$O,MATCH(Places!$C1213,Hosts!$A:$A,0),MATCH(Places!G$1,Hosts!$1:$1,0))</f>
        <v>Yes</v>
      </c>
      <c r="H1213">
        <v>30</v>
      </c>
      <c r="I1213" t="str">
        <f>VLOOKUP($H1213,Neighborhoods!$A:$C,2,0)</f>
        <v>Staten Island</v>
      </c>
      <c r="J1213" t="str">
        <f>VLOOKUP($H1213,Neighborhoods!$A:$C,3,0)</f>
        <v>Tompkinsville</v>
      </c>
      <c r="K1213" t="s">
        <v>1</v>
      </c>
      <c r="L1213" t="str">
        <f t="shared" si="72"/>
        <v>Yes</v>
      </c>
      <c r="M1213">
        <v>2</v>
      </c>
      <c r="N1213" t="str" cm="1">
        <f t="array" ref="N1213">_xlfn.IFS(M1213&lt;=2,"Small",M1213&lt;=5,"Medium",M1213&gt;5,"Large")</f>
        <v>Small</v>
      </c>
      <c r="O1213" s="50">
        <v>49</v>
      </c>
      <c r="P1213" s="67">
        <f t="shared" si="73"/>
        <v>0.03</v>
      </c>
      <c r="Q1213" s="52">
        <v>4.9800000000000004</v>
      </c>
      <c r="R1213" s="52" t="str" cm="1">
        <f t="array" ref="R1213">_xlfn.IFS(ROUND(Q1213,0)=5,"Excellent",ROUND(Q1213,0)=4,"Good",ROUND(Q1213,0)=3,"Ok",ROUND(Q1213,0)&lt;3,"Bad")</f>
        <v>Excellent</v>
      </c>
      <c r="S1213">
        <v>178</v>
      </c>
      <c r="T1213" t="str">
        <f t="shared" si="74"/>
        <v>Yes</v>
      </c>
      <c r="U1213" s="65">
        <v>42176</v>
      </c>
      <c r="V1213" s="65">
        <v>43852</v>
      </c>
      <c r="W1213">
        <v>335</v>
      </c>
      <c r="X1213" t="str">
        <f t="shared" si="75"/>
        <v>Active</v>
      </c>
      <c r="Y1213" t="s">
        <v>15615</v>
      </c>
    </row>
    <row r="1214" spans="1:25" x14ac:dyDescent="0.25">
      <c r="A1214">
        <v>1213</v>
      </c>
      <c r="B1214" t="s">
        <v>909</v>
      </c>
      <c r="C1214">
        <v>648</v>
      </c>
      <c r="D1214" t="str">
        <f>VLOOKUP($C1214,Hosts!$A:$O,10,0)</f>
        <v>New York</v>
      </c>
      <c r="E1214" s="67">
        <f>INDEX(Hosts!$A:$O,MATCH(Places!$C1214,Hosts!$A:$A,0),MATCH(Places!E$1,Hosts!$1:$1,0))</f>
        <v>1</v>
      </c>
      <c r="F1214" s="67">
        <f>INDEX(Hosts!$A:$O,MATCH(Places!$C1214,Hosts!$A:$A,0),MATCH(Places!F$1,Hosts!$1:$1,0))</f>
        <v>0.4</v>
      </c>
      <c r="G1214" s="67" t="str">
        <f>INDEX(Hosts!$A:$O,MATCH(Places!$C1214,Hosts!$A:$A,0),MATCH(Places!G$1,Hosts!$1:$1,0))</f>
        <v>No</v>
      </c>
      <c r="H1214">
        <v>20</v>
      </c>
      <c r="I1214" t="str">
        <f>VLOOKUP($H1214,Neighborhoods!$A:$C,2,0)</f>
        <v>Manhattan</v>
      </c>
      <c r="J1214" t="str">
        <f>VLOOKUP($H1214,Neighborhoods!$A:$C,3,0)</f>
        <v>Upper West Side</v>
      </c>
      <c r="K1214" t="s">
        <v>11822</v>
      </c>
      <c r="L1214" t="str">
        <f t="shared" si="72"/>
        <v>No</v>
      </c>
      <c r="M1214">
        <v>2</v>
      </c>
      <c r="N1214" t="str" cm="1">
        <f t="array" ref="N1214">_xlfn.IFS(M1214&lt;=2,"Small",M1214&lt;=5,"Medium",M1214&gt;5,"Large")</f>
        <v>Small</v>
      </c>
      <c r="O1214" s="50">
        <v>150</v>
      </c>
      <c r="P1214" s="67">
        <f t="shared" si="73"/>
        <v>0.03</v>
      </c>
      <c r="Q1214" s="52">
        <v>4.92</v>
      </c>
      <c r="R1214" s="52" t="str" cm="1">
        <f t="array" ref="R1214">_xlfn.IFS(ROUND(Q1214,0)=5,"Excellent",ROUND(Q1214,0)=4,"Good",ROUND(Q1214,0)=3,"Ok",ROUND(Q1214,0)&lt;3,"Bad")</f>
        <v>Excellent</v>
      </c>
      <c r="S1214">
        <v>52</v>
      </c>
      <c r="T1214" t="str">
        <f t="shared" si="74"/>
        <v>No</v>
      </c>
      <c r="U1214" s="65">
        <v>42106</v>
      </c>
      <c r="V1214" s="65">
        <v>43871</v>
      </c>
      <c r="W1214">
        <v>0</v>
      </c>
      <c r="X1214" t="str">
        <f t="shared" si="75"/>
        <v>Inactive</v>
      </c>
      <c r="Y1214" t="s">
        <v>15615</v>
      </c>
    </row>
    <row r="1215" spans="1:25" x14ac:dyDescent="0.25">
      <c r="A1215">
        <v>1214</v>
      </c>
      <c r="B1215" t="s">
        <v>911</v>
      </c>
      <c r="C1215">
        <v>2027</v>
      </c>
      <c r="D1215" t="str">
        <f>VLOOKUP($C1215,Hosts!$A:$O,10,0)</f>
        <v>Vermont</v>
      </c>
      <c r="E1215" s="67">
        <f>INDEX(Hosts!$A:$O,MATCH(Places!$C1215,Hosts!$A:$A,0),MATCH(Places!E$1,Hosts!$1:$1,0))</f>
        <v>0.92</v>
      </c>
      <c r="F1215" s="67">
        <f>INDEX(Hosts!$A:$O,MATCH(Places!$C1215,Hosts!$A:$A,0),MATCH(Places!F$1,Hosts!$1:$1,0))</f>
        <v>0.64</v>
      </c>
      <c r="G1215" s="67" t="str">
        <f>INDEX(Hosts!$A:$O,MATCH(Places!$C1215,Hosts!$A:$A,0),MATCH(Places!G$1,Hosts!$1:$1,0))</f>
        <v>Yes</v>
      </c>
      <c r="H1215">
        <v>18</v>
      </c>
      <c r="I1215" t="str">
        <f>VLOOKUP($H1215,Neighborhoods!$A:$C,2,0)</f>
        <v>Manhattan</v>
      </c>
      <c r="J1215" t="str">
        <f>VLOOKUP($H1215,Neighborhoods!$A:$C,3,0)</f>
        <v>Midtown</v>
      </c>
      <c r="K1215" t="s">
        <v>11822</v>
      </c>
      <c r="L1215" t="str">
        <f t="shared" si="72"/>
        <v>No</v>
      </c>
      <c r="M1215">
        <v>4</v>
      </c>
      <c r="N1215" t="str" cm="1">
        <f t="array" ref="N1215">_xlfn.IFS(M1215&lt;=2,"Small",M1215&lt;=5,"Medium",M1215&gt;5,"Large")</f>
        <v>Medium</v>
      </c>
      <c r="O1215" s="50">
        <v>299</v>
      </c>
      <c r="P1215" s="67">
        <f t="shared" si="73"/>
        <v>0.04</v>
      </c>
      <c r="Q1215" s="52">
        <v>4.83</v>
      </c>
      <c r="R1215" s="52" t="str" cm="1">
        <f t="array" ref="R1215">_xlfn.IFS(ROUND(Q1215,0)=5,"Excellent",ROUND(Q1215,0)=4,"Good",ROUND(Q1215,0)=3,"Ok",ROUND(Q1215,0)&lt;3,"Bad")</f>
        <v>Excellent</v>
      </c>
      <c r="S1215">
        <v>6</v>
      </c>
      <c r="T1215" t="str">
        <f t="shared" si="74"/>
        <v>No</v>
      </c>
      <c r="U1215" s="65">
        <v>42117</v>
      </c>
      <c r="V1215" s="65">
        <v>42997</v>
      </c>
      <c r="W1215">
        <v>0</v>
      </c>
      <c r="X1215" t="str">
        <f t="shared" si="75"/>
        <v>Inactive</v>
      </c>
      <c r="Y1215" t="s">
        <v>15616</v>
      </c>
    </row>
    <row r="1216" spans="1:25" x14ac:dyDescent="0.25">
      <c r="A1216">
        <v>1215</v>
      </c>
      <c r="B1216" t="s">
        <v>912</v>
      </c>
      <c r="C1216">
        <v>668</v>
      </c>
      <c r="D1216" t="str">
        <f>VLOOKUP($C1216,Hosts!$A:$O,10,0)</f>
        <v>New York</v>
      </c>
      <c r="E1216" s="67">
        <f>INDEX(Hosts!$A:$O,MATCH(Places!$C1216,Hosts!$A:$A,0),MATCH(Places!E$1,Hosts!$1:$1,0))</f>
        <v>0.9</v>
      </c>
      <c r="F1216" s="67">
        <f>INDEX(Hosts!$A:$O,MATCH(Places!$C1216,Hosts!$A:$A,0),MATCH(Places!F$1,Hosts!$1:$1,0))</f>
        <v>0.94</v>
      </c>
      <c r="G1216" s="67" t="str">
        <f>INDEX(Hosts!$A:$O,MATCH(Places!$C1216,Hosts!$A:$A,0),MATCH(Places!G$1,Hosts!$1:$1,0))</f>
        <v>No</v>
      </c>
      <c r="H1216">
        <v>25</v>
      </c>
      <c r="I1216" t="str">
        <f>VLOOKUP($H1216,Neighborhoods!$A:$C,2,0)</f>
        <v>Queens</v>
      </c>
      <c r="J1216" t="str">
        <f>VLOOKUP($H1216,Neighborhoods!$A:$C,3,0)</f>
        <v>Ridgewood</v>
      </c>
      <c r="K1216" t="s">
        <v>1</v>
      </c>
      <c r="L1216" t="str">
        <f t="shared" si="72"/>
        <v>Yes</v>
      </c>
      <c r="M1216">
        <v>2</v>
      </c>
      <c r="N1216" t="str" cm="1">
        <f t="array" ref="N1216">_xlfn.IFS(M1216&lt;=2,"Small",M1216&lt;=5,"Medium",M1216&gt;5,"Large")</f>
        <v>Small</v>
      </c>
      <c r="O1216" s="50">
        <v>38</v>
      </c>
      <c r="P1216" s="67">
        <f t="shared" si="73"/>
        <v>0.03</v>
      </c>
      <c r="Q1216" s="52">
        <v>4.59</v>
      </c>
      <c r="R1216" s="52" t="str" cm="1">
        <f t="array" ref="R1216">_xlfn.IFS(ROUND(Q1216,0)=5,"Excellent",ROUND(Q1216,0)=4,"Good",ROUND(Q1216,0)=3,"Ok",ROUND(Q1216,0)&lt;3,"Bad")</f>
        <v>Excellent</v>
      </c>
      <c r="S1216">
        <v>58</v>
      </c>
      <c r="T1216" t="str">
        <f t="shared" si="74"/>
        <v>No</v>
      </c>
      <c r="U1216" s="65">
        <v>42141</v>
      </c>
      <c r="V1216" s="65">
        <v>43950</v>
      </c>
      <c r="W1216">
        <v>352</v>
      </c>
      <c r="X1216" t="str">
        <f t="shared" si="75"/>
        <v>Active</v>
      </c>
      <c r="Y1216" t="s">
        <v>15615</v>
      </c>
    </row>
    <row r="1217" spans="1:25" x14ac:dyDescent="0.25">
      <c r="A1217">
        <v>1216</v>
      </c>
      <c r="B1217" t="s">
        <v>913</v>
      </c>
      <c r="C1217">
        <v>2182</v>
      </c>
      <c r="D1217" t="str">
        <f>VLOOKUP($C1217,Hosts!$A:$O,10,0)</f>
        <v>New York</v>
      </c>
      <c r="E1217" s="67">
        <f>INDEX(Hosts!$A:$O,MATCH(Places!$C1217,Hosts!$A:$A,0),MATCH(Places!E$1,Hosts!$1:$1,0))</f>
        <v>0.5</v>
      </c>
      <c r="F1217" s="67">
        <f>INDEX(Hosts!$A:$O,MATCH(Places!$C1217,Hosts!$A:$A,0),MATCH(Places!F$1,Hosts!$1:$1,0))</f>
        <v>0.62</v>
      </c>
      <c r="G1217" s="67" t="str">
        <f>INDEX(Hosts!$A:$O,MATCH(Places!$C1217,Hosts!$A:$A,0),MATCH(Places!G$1,Hosts!$1:$1,0))</f>
        <v>No</v>
      </c>
      <c r="H1217">
        <v>19</v>
      </c>
      <c r="I1217" t="str">
        <f>VLOOKUP($H1217,Neighborhoods!$A:$C,2,0)</f>
        <v>Manhattan</v>
      </c>
      <c r="J1217" t="str">
        <f>VLOOKUP($H1217,Neighborhoods!$A:$C,3,0)</f>
        <v>Upper East Side</v>
      </c>
      <c r="K1217" t="s">
        <v>11822</v>
      </c>
      <c r="L1217" t="str">
        <f t="shared" si="72"/>
        <v>No</v>
      </c>
      <c r="M1217">
        <v>2</v>
      </c>
      <c r="N1217" t="str" cm="1">
        <f t="array" ref="N1217">_xlfn.IFS(M1217&lt;=2,"Small",M1217&lt;=5,"Medium",M1217&gt;5,"Large")</f>
        <v>Small</v>
      </c>
      <c r="O1217" s="50">
        <v>100</v>
      </c>
      <c r="P1217" s="67">
        <f t="shared" si="73"/>
        <v>0.03</v>
      </c>
      <c r="Q1217" s="52">
        <v>4.96</v>
      </c>
      <c r="R1217" s="52" t="str" cm="1">
        <f t="array" ref="R1217">_xlfn.IFS(ROUND(Q1217,0)=5,"Excellent",ROUND(Q1217,0)=4,"Good",ROUND(Q1217,0)=3,"Ok",ROUND(Q1217,0)&lt;3,"Bad")</f>
        <v>Excellent</v>
      </c>
      <c r="S1217">
        <v>155</v>
      </c>
      <c r="T1217" t="str">
        <f t="shared" si="74"/>
        <v>Yes</v>
      </c>
      <c r="U1217" s="65">
        <v>42143</v>
      </c>
      <c r="V1217" s="65">
        <v>43993</v>
      </c>
      <c r="W1217">
        <v>365</v>
      </c>
      <c r="X1217" t="str">
        <f t="shared" si="75"/>
        <v>Active</v>
      </c>
      <c r="Y1217" t="s">
        <v>15615</v>
      </c>
    </row>
    <row r="1218" spans="1:25" x14ac:dyDescent="0.25">
      <c r="A1218">
        <v>1217</v>
      </c>
      <c r="B1218" t="s">
        <v>914</v>
      </c>
      <c r="C1218">
        <v>2183</v>
      </c>
      <c r="D1218" t="str">
        <f>VLOOKUP($C1218,Hosts!$A:$O,10,0)</f>
        <v>New York</v>
      </c>
      <c r="E1218" s="67">
        <f>INDEX(Hosts!$A:$O,MATCH(Places!$C1218,Hosts!$A:$A,0),MATCH(Places!E$1,Hosts!$1:$1,0))</f>
        <v>0.4</v>
      </c>
      <c r="F1218" s="67">
        <f>INDEX(Hosts!$A:$O,MATCH(Places!$C1218,Hosts!$A:$A,0),MATCH(Places!F$1,Hosts!$1:$1,0))</f>
        <v>0.97</v>
      </c>
      <c r="G1218" s="67" t="str">
        <f>INDEX(Hosts!$A:$O,MATCH(Places!$C1218,Hosts!$A:$A,0),MATCH(Places!G$1,Hosts!$1:$1,0))</f>
        <v>Yes</v>
      </c>
      <c r="H1218">
        <v>16</v>
      </c>
      <c r="I1218" t="str">
        <f>VLOOKUP($H1218,Neighborhoods!$A:$C,2,0)</f>
        <v>Manhattan</v>
      </c>
      <c r="J1218" t="str">
        <f>VLOOKUP($H1218,Neighborhoods!$A:$C,3,0)</f>
        <v>Harlem</v>
      </c>
      <c r="K1218" t="s">
        <v>1</v>
      </c>
      <c r="L1218" t="str">
        <f t="shared" si="72"/>
        <v>Yes</v>
      </c>
      <c r="M1218">
        <v>6</v>
      </c>
      <c r="N1218" t="str" cm="1">
        <f t="array" ref="N1218">_xlfn.IFS(M1218&lt;=2,"Small",M1218&lt;=5,"Medium",M1218&gt;5,"Large")</f>
        <v>Large</v>
      </c>
      <c r="O1218" s="50">
        <v>131</v>
      </c>
      <c r="P1218" s="67">
        <f t="shared" si="73"/>
        <v>0.03</v>
      </c>
      <c r="Q1218" s="52">
        <v>4.96</v>
      </c>
      <c r="R1218" s="52" t="str" cm="1">
        <f t="array" ref="R1218">_xlfn.IFS(ROUND(Q1218,0)=5,"Excellent",ROUND(Q1218,0)=4,"Good",ROUND(Q1218,0)=3,"Ok",ROUND(Q1218,0)&lt;3,"Bad")</f>
        <v>Excellent</v>
      </c>
      <c r="S1218">
        <v>155</v>
      </c>
      <c r="T1218" t="str">
        <f t="shared" si="74"/>
        <v>Yes</v>
      </c>
      <c r="U1218" s="65">
        <v>42106</v>
      </c>
      <c r="V1218" s="65">
        <v>43902</v>
      </c>
      <c r="W1218">
        <v>178</v>
      </c>
      <c r="X1218" t="str">
        <f t="shared" si="75"/>
        <v>Active</v>
      </c>
      <c r="Y1218" t="s">
        <v>15616</v>
      </c>
    </row>
    <row r="1219" spans="1:25" x14ac:dyDescent="0.25">
      <c r="A1219">
        <v>1218</v>
      </c>
      <c r="B1219" t="s">
        <v>915</v>
      </c>
      <c r="C1219">
        <v>2094</v>
      </c>
      <c r="D1219" t="str">
        <f>VLOOKUP($C1219,Hosts!$A:$O,10,0)</f>
        <v>New York</v>
      </c>
      <c r="E1219" s="67">
        <f>INDEX(Hosts!$A:$O,MATCH(Places!$C1219,Hosts!$A:$A,0),MATCH(Places!E$1,Hosts!$1:$1,0))</f>
        <v>1</v>
      </c>
      <c r="F1219" s="67">
        <f>INDEX(Hosts!$A:$O,MATCH(Places!$C1219,Hosts!$A:$A,0),MATCH(Places!F$1,Hosts!$1:$1,0))</f>
        <v>0</v>
      </c>
      <c r="G1219" s="67" t="str">
        <f>INDEX(Hosts!$A:$O,MATCH(Places!$C1219,Hosts!$A:$A,0),MATCH(Places!G$1,Hosts!$1:$1,0))</f>
        <v>No</v>
      </c>
      <c r="H1219">
        <v>16</v>
      </c>
      <c r="I1219" t="str">
        <f>VLOOKUP($H1219,Neighborhoods!$A:$C,2,0)</f>
        <v>Manhattan</v>
      </c>
      <c r="J1219" t="str">
        <f>VLOOKUP($H1219,Neighborhoods!$A:$C,3,0)</f>
        <v>Harlem</v>
      </c>
      <c r="K1219" t="s">
        <v>11822</v>
      </c>
      <c r="L1219" t="str">
        <f t="shared" ref="L1219:L1282" si="76">IF(OR(K1219="Private room",K1219="Shared room"),"Yes","No")</f>
        <v>No</v>
      </c>
      <c r="M1219">
        <v>2</v>
      </c>
      <c r="N1219" t="str" cm="1">
        <f t="array" ref="N1219">_xlfn.IFS(M1219&lt;=2,"Small",M1219&lt;=5,"Medium",M1219&gt;5,"Large")</f>
        <v>Small</v>
      </c>
      <c r="O1219" s="50">
        <v>177</v>
      </c>
      <c r="P1219" s="67">
        <f t="shared" ref="P1219:P1282" si="77">VLOOKUP(O1219,$AB$1:$AC$5,2)</f>
        <v>0.03</v>
      </c>
      <c r="Q1219" s="52">
        <v>5</v>
      </c>
      <c r="R1219" s="52" t="str" cm="1">
        <f t="array" ref="R1219">_xlfn.IFS(ROUND(Q1219,0)=5,"Excellent",ROUND(Q1219,0)=4,"Good",ROUND(Q1219,0)=3,"Ok",ROUND(Q1219,0)&lt;3,"Bad")</f>
        <v>Excellent</v>
      </c>
      <c r="S1219">
        <v>36</v>
      </c>
      <c r="T1219" t="str">
        <f t="shared" ref="T1219:T1282" si="78">IF(AND(Q1219&gt;=4.8,S1219&gt;100),"Yes","No")</f>
        <v>No</v>
      </c>
      <c r="U1219" s="65">
        <v>42123</v>
      </c>
      <c r="V1219" s="65">
        <v>42820</v>
      </c>
      <c r="W1219">
        <v>0</v>
      </c>
      <c r="X1219" t="str">
        <f t="shared" ref="X1219:X1282" si="79">IF(W1219&lt;&gt;0,"Active","Inactive")</f>
        <v>Inactive</v>
      </c>
      <c r="Y1219" t="s">
        <v>15615</v>
      </c>
    </row>
    <row r="1220" spans="1:25" x14ac:dyDescent="0.25">
      <c r="A1220">
        <v>1219</v>
      </c>
      <c r="B1220" t="s">
        <v>916</v>
      </c>
      <c r="C1220">
        <v>1239</v>
      </c>
      <c r="D1220" t="str">
        <f>VLOOKUP($C1220,Hosts!$A:$O,10,0)</f>
        <v>New York</v>
      </c>
      <c r="E1220" s="67">
        <f>INDEX(Hosts!$A:$O,MATCH(Places!$C1220,Hosts!$A:$A,0),MATCH(Places!E$1,Hosts!$1:$1,0))</f>
        <v>0.98</v>
      </c>
      <c r="F1220" s="67">
        <f>INDEX(Hosts!$A:$O,MATCH(Places!$C1220,Hosts!$A:$A,0),MATCH(Places!F$1,Hosts!$1:$1,0))</f>
        <v>1</v>
      </c>
      <c r="G1220" s="67" t="str">
        <f>INDEX(Hosts!$A:$O,MATCH(Places!$C1220,Hosts!$A:$A,0),MATCH(Places!G$1,Hosts!$1:$1,0))</f>
        <v>No</v>
      </c>
      <c r="H1220">
        <v>11</v>
      </c>
      <c r="I1220" t="str">
        <f>VLOOKUP($H1220,Neighborhoods!$A:$C,2,0)</f>
        <v>Brooklyn</v>
      </c>
      <c r="J1220" t="str">
        <f>VLOOKUP($H1220,Neighborhoods!$A:$C,3,0)</f>
        <v>Greenpoint</v>
      </c>
      <c r="K1220" t="s">
        <v>11822</v>
      </c>
      <c r="L1220" t="str">
        <f t="shared" si="76"/>
        <v>No</v>
      </c>
      <c r="M1220">
        <v>4</v>
      </c>
      <c r="N1220" t="str" cm="1">
        <f t="array" ref="N1220">_xlfn.IFS(M1220&lt;=2,"Small",M1220&lt;=5,"Medium",M1220&gt;5,"Large")</f>
        <v>Medium</v>
      </c>
      <c r="O1220" s="50">
        <v>149</v>
      </c>
      <c r="P1220" s="67">
        <f t="shared" si="77"/>
        <v>0.03</v>
      </c>
      <c r="Q1220" s="52">
        <v>4.4400000000000004</v>
      </c>
      <c r="R1220" s="52" t="str" cm="1">
        <f t="array" ref="R1220">_xlfn.IFS(ROUND(Q1220,0)=5,"Excellent",ROUND(Q1220,0)=4,"Good",ROUND(Q1220,0)=3,"Ok",ROUND(Q1220,0)&lt;3,"Bad")</f>
        <v>Good</v>
      </c>
      <c r="S1220">
        <v>9</v>
      </c>
      <c r="T1220" t="str">
        <f t="shared" si="78"/>
        <v>No</v>
      </c>
      <c r="U1220" s="65">
        <v>42207</v>
      </c>
      <c r="V1220" s="65">
        <v>43746</v>
      </c>
      <c r="W1220">
        <v>206</v>
      </c>
      <c r="X1220" t="str">
        <f t="shared" si="79"/>
        <v>Active</v>
      </c>
      <c r="Y1220" t="s">
        <v>15616</v>
      </c>
    </row>
    <row r="1221" spans="1:25" x14ac:dyDescent="0.25">
      <c r="A1221">
        <v>1220</v>
      </c>
      <c r="B1221" t="s">
        <v>917</v>
      </c>
      <c r="C1221">
        <v>241</v>
      </c>
      <c r="D1221" t="str">
        <f>VLOOKUP($C1221,Hosts!$A:$O,10,0)</f>
        <v>New York</v>
      </c>
      <c r="E1221" s="67">
        <f>INDEX(Hosts!$A:$O,MATCH(Places!$C1221,Hosts!$A:$A,0),MATCH(Places!E$1,Hosts!$1:$1,0))</f>
        <v>1</v>
      </c>
      <c r="F1221" s="67">
        <f>INDEX(Hosts!$A:$O,MATCH(Places!$C1221,Hosts!$A:$A,0),MATCH(Places!F$1,Hosts!$1:$1,0))</f>
        <v>1</v>
      </c>
      <c r="G1221" s="67" t="str">
        <f>INDEX(Hosts!$A:$O,MATCH(Places!$C1221,Hosts!$A:$A,0),MATCH(Places!G$1,Hosts!$1:$1,0))</f>
        <v>Yes</v>
      </c>
      <c r="H1221">
        <v>12</v>
      </c>
      <c r="I1221" t="str">
        <f>VLOOKUP($H1221,Neighborhoods!$A:$C,2,0)</f>
        <v>Brooklyn</v>
      </c>
      <c r="J1221" t="str">
        <f>VLOOKUP($H1221,Neighborhoods!$A:$C,3,0)</f>
        <v>Williamsburg</v>
      </c>
      <c r="K1221" t="s">
        <v>11822</v>
      </c>
      <c r="L1221" t="str">
        <f t="shared" si="76"/>
        <v>No</v>
      </c>
      <c r="M1221">
        <v>2</v>
      </c>
      <c r="N1221" t="str" cm="1">
        <f t="array" ref="N1221">_xlfn.IFS(M1221&lt;=2,"Small",M1221&lt;=5,"Medium",M1221&gt;5,"Large")</f>
        <v>Small</v>
      </c>
      <c r="O1221" s="50">
        <v>220</v>
      </c>
      <c r="P1221" s="67">
        <f t="shared" si="77"/>
        <v>0.04</v>
      </c>
      <c r="Q1221" s="52">
        <v>4.99</v>
      </c>
      <c r="R1221" s="52" t="str" cm="1">
        <f t="array" ref="R1221">_xlfn.IFS(ROUND(Q1221,0)=5,"Excellent",ROUND(Q1221,0)=4,"Good",ROUND(Q1221,0)=3,"Ok",ROUND(Q1221,0)&lt;3,"Bad")</f>
        <v>Excellent</v>
      </c>
      <c r="S1221">
        <v>71</v>
      </c>
      <c r="T1221" t="str">
        <f t="shared" si="78"/>
        <v>No</v>
      </c>
      <c r="U1221" s="65">
        <v>42099</v>
      </c>
      <c r="V1221" s="65">
        <v>44030</v>
      </c>
      <c r="W1221">
        <v>118</v>
      </c>
      <c r="X1221" t="str">
        <f t="shared" si="79"/>
        <v>Active</v>
      </c>
      <c r="Y1221" t="s">
        <v>15615</v>
      </c>
    </row>
    <row r="1222" spans="1:25" x14ac:dyDescent="0.25">
      <c r="A1222">
        <v>1221</v>
      </c>
      <c r="B1222" t="s">
        <v>15260</v>
      </c>
      <c r="C1222">
        <v>1042</v>
      </c>
      <c r="D1222" t="str">
        <f>VLOOKUP($C1222,Hosts!$A:$O,10,0)</f>
        <v>New York</v>
      </c>
      <c r="E1222" s="67">
        <f>INDEX(Hosts!$A:$O,MATCH(Places!$C1222,Hosts!$A:$A,0),MATCH(Places!E$1,Hosts!$1:$1,0))</f>
        <v>1</v>
      </c>
      <c r="F1222" s="67">
        <f>INDEX(Hosts!$A:$O,MATCH(Places!$C1222,Hosts!$A:$A,0),MATCH(Places!F$1,Hosts!$1:$1,0))</f>
        <v>0.96</v>
      </c>
      <c r="G1222" s="67" t="str">
        <f>INDEX(Hosts!$A:$O,MATCH(Places!$C1222,Hosts!$A:$A,0),MATCH(Places!G$1,Hosts!$1:$1,0))</f>
        <v>No</v>
      </c>
      <c r="H1222">
        <v>8</v>
      </c>
      <c r="I1222" t="str">
        <f>VLOOKUP($H1222,Neighborhoods!$A:$C,2,0)</f>
        <v>Brooklyn</v>
      </c>
      <c r="J1222" t="str">
        <f>VLOOKUP($H1222,Neighborhoods!$A:$C,3,0)</f>
        <v>Bushwick</v>
      </c>
      <c r="K1222" t="s">
        <v>1</v>
      </c>
      <c r="L1222" t="str">
        <f t="shared" si="76"/>
        <v>Yes</v>
      </c>
      <c r="M1222">
        <v>2</v>
      </c>
      <c r="N1222" t="str" cm="1">
        <f t="array" ref="N1222">_xlfn.IFS(M1222&lt;=2,"Small",M1222&lt;=5,"Medium",M1222&gt;5,"Large")</f>
        <v>Small</v>
      </c>
      <c r="O1222" s="50">
        <v>45</v>
      </c>
      <c r="P1222" s="67">
        <f t="shared" si="77"/>
        <v>0.03</v>
      </c>
      <c r="Q1222" s="52">
        <v>4.87</v>
      </c>
      <c r="R1222" s="52" t="str" cm="1">
        <f t="array" ref="R1222">_xlfn.IFS(ROUND(Q1222,0)=5,"Excellent",ROUND(Q1222,0)=4,"Good",ROUND(Q1222,0)=3,"Ok",ROUND(Q1222,0)&lt;3,"Bad")</f>
        <v>Excellent</v>
      </c>
      <c r="S1222">
        <v>179</v>
      </c>
      <c r="T1222" t="str">
        <f t="shared" si="78"/>
        <v>Yes</v>
      </c>
      <c r="U1222" s="65">
        <v>42106</v>
      </c>
      <c r="V1222" s="65">
        <v>43900</v>
      </c>
      <c r="W1222">
        <v>0</v>
      </c>
      <c r="X1222" t="str">
        <f t="shared" si="79"/>
        <v>Inactive</v>
      </c>
      <c r="Y1222" t="s">
        <v>15616</v>
      </c>
    </row>
    <row r="1223" spans="1:25" x14ac:dyDescent="0.25">
      <c r="A1223">
        <v>1222</v>
      </c>
      <c r="B1223" t="s">
        <v>15553</v>
      </c>
      <c r="C1223">
        <v>1042</v>
      </c>
      <c r="D1223" t="str">
        <f>VLOOKUP($C1223,Hosts!$A:$O,10,0)</f>
        <v>New York</v>
      </c>
      <c r="E1223" s="67">
        <f>INDEX(Hosts!$A:$O,MATCH(Places!$C1223,Hosts!$A:$A,0),MATCH(Places!E$1,Hosts!$1:$1,0))</f>
        <v>1</v>
      </c>
      <c r="F1223" s="67">
        <f>INDEX(Hosts!$A:$O,MATCH(Places!$C1223,Hosts!$A:$A,0),MATCH(Places!F$1,Hosts!$1:$1,0))</f>
        <v>0.96</v>
      </c>
      <c r="G1223" s="67" t="str">
        <f>INDEX(Hosts!$A:$O,MATCH(Places!$C1223,Hosts!$A:$A,0),MATCH(Places!G$1,Hosts!$1:$1,0))</f>
        <v>No</v>
      </c>
      <c r="H1223">
        <v>8</v>
      </c>
      <c r="I1223" t="str">
        <f>VLOOKUP($H1223,Neighborhoods!$A:$C,2,0)</f>
        <v>Brooklyn</v>
      </c>
      <c r="J1223" t="str">
        <f>VLOOKUP($H1223,Neighborhoods!$A:$C,3,0)</f>
        <v>Bushwick</v>
      </c>
      <c r="K1223" t="s">
        <v>1</v>
      </c>
      <c r="L1223" t="str">
        <f t="shared" si="76"/>
        <v>Yes</v>
      </c>
      <c r="M1223">
        <v>3</v>
      </c>
      <c r="N1223" t="str" cm="1">
        <f t="array" ref="N1223">_xlfn.IFS(M1223&lt;=2,"Small",M1223&lt;=5,"Medium",M1223&gt;5,"Large")</f>
        <v>Medium</v>
      </c>
      <c r="O1223" s="50">
        <v>55</v>
      </c>
      <c r="P1223" s="67">
        <f t="shared" si="77"/>
        <v>0.03</v>
      </c>
      <c r="Q1223" s="52">
        <v>4.6399999999999997</v>
      </c>
      <c r="R1223" s="52" t="str" cm="1">
        <f t="array" ref="R1223">_xlfn.IFS(ROUND(Q1223,0)=5,"Excellent",ROUND(Q1223,0)=4,"Good",ROUND(Q1223,0)=3,"Ok",ROUND(Q1223,0)&lt;3,"Bad")</f>
        <v>Excellent</v>
      </c>
      <c r="S1223">
        <v>149</v>
      </c>
      <c r="T1223" t="str">
        <f t="shared" si="78"/>
        <v>No</v>
      </c>
      <c r="U1223" s="65">
        <v>42119</v>
      </c>
      <c r="V1223" s="65">
        <v>43904</v>
      </c>
      <c r="W1223">
        <v>1</v>
      </c>
      <c r="X1223" t="str">
        <f t="shared" si="79"/>
        <v>Active</v>
      </c>
      <c r="Y1223" t="s">
        <v>15616</v>
      </c>
    </row>
    <row r="1224" spans="1:25" x14ac:dyDescent="0.25">
      <c r="A1224">
        <v>1223</v>
      </c>
      <c r="B1224" t="s">
        <v>918</v>
      </c>
      <c r="C1224">
        <v>2117</v>
      </c>
      <c r="D1224" t="str">
        <f>VLOOKUP($C1224,Hosts!$A:$O,10,0)</f>
        <v>New York</v>
      </c>
      <c r="E1224" s="67">
        <f>INDEX(Hosts!$A:$O,MATCH(Places!$C1224,Hosts!$A:$A,0),MATCH(Places!E$1,Hosts!$1:$1,0))</f>
        <v>1</v>
      </c>
      <c r="F1224" s="67">
        <f>INDEX(Hosts!$A:$O,MATCH(Places!$C1224,Hosts!$A:$A,0),MATCH(Places!F$1,Hosts!$1:$1,0))</f>
        <v>0.33</v>
      </c>
      <c r="G1224" s="67" t="str">
        <f>INDEX(Hosts!$A:$O,MATCH(Places!$C1224,Hosts!$A:$A,0),MATCH(Places!G$1,Hosts!$1:$1,0))</f>
        <v>No</v>
      </c>
      <c r="H1224">
        <v>16</v>
      </c>
      <c r="I1224" t="str">
        <f>VLOOKUP($H1224,Neighborhoods!$A:$C,2,0)</f>
        <v>Manhattan</v>
      </c>
      <c r="J1224" t="str">
        <f>VLOOKUP($H1224,Neighborhoods!$A:$C,3,0)</f>
        <v>Harlem</v>
      </c>
      <c r="K1224" t="s">
        <v>1</v>
      </c>
      <c r="L1224" t="str">
        <f t="shared" si="76"/>
        <v>Yes</v>
      </c>
      <c r="M1224">
        <v>1</v>
      </c>
      <c r="N1224" t="str" cm="1">
        <f t="array" ref="N1224">_xlfn.IFS(M1224&lt;=2,"Small",M1224&lt;=5,"Medium",M1224&gt;5,"Large")</f>
        <v>Small</v>
      </c>
      <c r="O1224" s="50">
        <v>50</v>
      </c>
      <c r="P1224" s="67">
        <f t="shared" si="77"/>
        <v>0.03</v>
      </c>
      <c r="Q1224" s="52">
        <v>4.83</v>
      </c>
      <c r="R1224" s="52" t="str" cm="1">
        <f t="array" ref="R1224">_xlfn.IFS(ROUND(Q1224,0)=5,"Excellent",ROUND(Q1224,0)=4,"Good",ROUND(Q1224,0)=3,"Ok",ROUND(Q1224,0)&lt;3,"Bad")</f>
        <v>Excellent</v>
      </c>
      <c r="S1224">
        <v>12</v>
      </c>
      <c r="T1224" t="str">
        <f t="shared" si="78"/>
        <v>No</v>
      </c>
      <c r="U1224" s="65">
        <v>42281</v>
      </c>
      <c r="V1224" s="65">
        <v>43789</v>
      </c>
      <c r="W1224">
        <v>364</v>
      </c>
      <c r="X1224" t="str">
        <f t="shared" si="79"/>
        <v>Active</v>
      </c>
      <c r="Y1224" t="s">
        <v>15615</v>
      </c>
    </row>
    <row r="1225" spans="1:25" x14ac:dyDescent="0.25">
      <c r="A1225">
        <v>1224</v>
      </c>
      <c r="B1225" t="s">
        <v>919</v>
      </c>
      <c r="C1225">
        <v>1723</v>
      </c>
      <c r="D1225" t="str">
        <f>VLOOKUP($C1225,Hosts!$A:$O,10,0)</f>
        <v>New York</v>
      </c>
      <c r="E1225" s="67">
        <f>INDEX(Hosts!$A:$O,MATCH(Places!$C1225,Hosts!$A:$A,0),MATCH(Places!E$1,Hosts!$1:$1,0))</f>
        <v>0.96</v>
      </c>
      <c r="F1225" s="67">
        <f>INDEX(Hosts!$A:$O,MATCH(Places!$C1225,Hosts!$A:$A,0),MATCH(Places!F$1,Hosts!$1:$1,0))</f>
        <v>0.71</v>
      </c>
      <c r="G1225" s="67" t="str">
        <f>INDEX(Hosts!$A:$O,MATCH(Places!$C1225,Hosts!$A:$A,0),MATCH(Places!G$1,Hosts!$1:$1,0))</f>
        <v>No</v>
      </c>
      <c r="H1225">
        <v>7</v>
      </c>
      <c r="I1225" t="str">
        <f>VLOOKUP($H1225,Neighborhoods!$A:$C,2,0)</f>
        <v>Brooklyn</v>
      </c>
      <c r="J1225" t="str">
        <f>VLOOKUP($H1225,Neighborhoods!$A:$C,3,0)</f>
        <v>Bedford-Stuyvesant</v>
      </c>
      <c r="K1225" t="s">
        <v>11822</v>
      </c>
      <c r="L1225" t="str">
        <f t="shared" si="76"/>
        <v>No</v>
      </c>
      <c r="M1225">
        <v>6</v>
      </c>
      <c r="N1225" t="str" cm="1">
        <f t="array" ref="N1225">_xlfn.IFS(M1225&lt;=2,"Small",M1225&lt;=5,"Medium",M1225&gt;5,"Large")</f>
        <v>Large</v>
      </c>
      <c r="O1225" s="50">
        <v>125</v>
      </c>
      <c r="P1225" s="67">
        <f t="shared" si="77"/>
        <v>0.03</v>
      </c>
      <c r="Q1225" s="52">
        <v>4.75</v>
      </c>
      <c r="R1225" s="52" t="str" cm="1">
        <f t="array" ref="R1225">_xlfn.IFS(ROUND(Q1225,0)=5,"Excellent",ROUND(Q1225,0)=4,"Good",ROUND(Q1225,0)=3,"Ok",ROUND(Q1225,0)&lt;3,"Bad")</f>
        <v>Excellent</v>
      </c>
      <c r="S1225">
        <v>8</v>
      </c>
      <c r="T1225" t="str">
        <f t="shared" si="78"/>
        <v>No</v>
      </c>
      <c r="U1225" s="65">
        <v>42339</v>
      </c>
      <c r="V1225" s="65">
        <v>43940</v>
      </c>
      <c r="W1225">
        <v>275</v>
      </c>
      <c r="X1225" t="str">
        <f t="shared" si="79"/>
        <v>Active</v>
      </c>
      <c r="Y1225" t="s">
        <v>15615</v>
      </c>
    </row>
    <row r="1226" spans="1:25" x14ac:dyDescent="0.25">
      <c r="A1226">
        <v>1225</v>
      </c>
      <c r="B1226" t="s">
        <v>14277</v>
      </c>
      <c r="C1226">
        <v>2188</v>
      </c>
      <c r="D1226" t="str">
        <f>VLOOKUP($C1226,Hosts!$A:$O,10,0)</f>
        <v>New York</v>
      </c>
      <c r="E1226" s="67">
        <f>INDEX(Hosts!$A:$O,MATCH(Places!$C1226,Hosts!$A:$A,0),MATCH(Places!E$1,Hosts!$1:$1,0))</f>
        <v>1</v>
      </c>
      <c r="F1226" s="67">
        <f>INDEX(Hosts!$A:$O,MATCH(Places!$C1226,Hosts!$A:$A,0),MATCH(Places!F$1,Hosts!$1:$1,0))</f>
        <v>0.91</v>
      </c>
      <c r="G1226" s="67" t="str">
        <f>INDEX(Hosts!$A:$O,MATCH(Places!$C1226,Hosts!$A:$A,0),MATCH(Places!G$1,Hosts!$1:$1,0))</f>
        <v>Yes</v>
      </c>
      <c r="H1226">
        <v>21</v>
      </c>
      <c r="I1226" t="str">
        <f>VLOOKUP($H1226,Neighborhoods!$A:$C,2,0)</f>
        <v>Queens</v>
      </c>
      <c r="J1226" t="str">
        <f>VLOOKUP($H1226,Neighborhoods!$A:$C,3,0)</f>
        <v>Astoria</v>
      </c>
      <c r="K1226" t="s">
        <v>1</v>
      </c>
      <c r="L1226" t="str">
        <f t="shared" si="76"/>
        <v>Yes</v>
      </c>
      <c r="M1226">
        <v>1</v>
      </c>
      <c r="N1226" t="str" cm="1">
        <f t="array" ref="N1226">_xlfn.IFS(M1226&lt;=2,"Small",M1226&lt;=5,"Medium",M1226&gt;5,"Large")</f>
        <v>Small</v>
      </c>
      <c r="O1226" s="50">
        <v>49</v>
      </c>
      <c r="P1226" s="67">
        <f t="shared" si="77"/>
        <v>0.03</v>
      </c>
      <c r="Q1226" s="52">
        <v>4.9800000000000004</v>
      </c>
      <c r="R1226" s="52" t="str" cm="1">
        <f t="array" ref="R1226">_xlfn.IFS(ROUND(Q1226,0)=5,"Excellent",ROUND(Q1226,0)=4,"Good",ROUND(Q1226,0)=3,"Ok",ROUND(Q1226,0)&lt;3,"Bad")</f>
        <v>Excellent</v>
      </c>
      <c r="S1226">
        <v>96</v>
      </c>
      <c r="T1226" t="str">
        <f t="shared" si="78"/>
        <v>No</v>
      </c>
      <c r="U1226" s="65">
        <v>42103</v>
      </c>
      <c r="V1226" s="65">
        <v>44054</v>
      </c>
      <c r="W1226">
        <v>30</v>
      </c>
      <c r="X1226" t="str">
        <f t="shared" si="79"/>
        <v>Active</v>
      </c>
      <c r="Y1226" t="s">
        <v>15615</v>
      </c>
    </row>
    <row r="1227" spans="1:25" x14ac:dyDescent="0.25">
      <c r="A1227">
        <v>1226</v>
      </c>
      <c r="B1227" t="s">
        <v>13738</v>
      </c>
      <c r="C1227">
        <v>41</v>
      </c>
      <c r="D1227" t="str">
        <f>VLOOKUP($C1227,Hosts!$A:$O,10,0)</f>
        <v>New York</v>
      </c>
      <c r="E1227" s="67">
        <f>INDEX(Hosts!$A:$O,MATCH(Places!$C1227,Hosts!$A:$A,0),MATCH(Places!E$1,Hosts!$1:$1,0))</f>
        <v>0.9</v>
      </c>
      <c r="F1227" s="67">
        <f>INDEX(Hosts!$A:$O,MATCH(Places!$C1227,Hosts!$A:$A,0),MATCH(Places!F$1,Hosts!$1:$1,0))</f>
        <v>0.96</v>
      </c>
      <c r="G1227" s="67" t="str">
        <f>INDEX(Hosts!$A:$O,MATCH(Places!$C1227,Hosts!$A:$A,0),MATCH(Places!G$1,Hosts!$1:$1,0))</f>
        <v>No</v>
      </c>
      <c r="H1227">
        <v>7</v>
      </c>
      <c r="I1227" t="str">
        <f>VLOOKUP($H1227,Neighborhoods!$A:$C,2,0)</f>
        <v>Brooklyn</v>
      </c>
      <c r="J1227" t="str">
        <f>VLOOKUP($H1227,Neighborhoods!$A:$C,3,0)</f>
        <v>Bedford-Stuyvesant</v>
      </c>
      <c r="K1227" t="s">
        <v>11822</v>
      </c>
      <c r="L1227" t="str">
        <f t="shared" si="76"/>
        <v>No</v>
      </c>
      <c r="M1227">
        <v>5</v>
      </c>
      <c r="N1227" t="str" cm="1">
        <f t="array" ref="N1227">_xlfn.IFS(M1227&lt;=2,"Small",M1227&lt;=5,"Medium",M1227&gt;5,"Large")</f>
        <v>Medium</v>
      </c>
      <c r="O1227" s="50">
        <v>199</v>
      </c>
      <c r="P1227" s="67">
        <f t="shared" si="77"/>
        <v>0.03</v>
      </c>
      <c r="Q1227" s="52">
        <v>4.8899999999999997</v>
      </c>
      <c r="R1227" s="52" t="str" cm="1">
        <f t="array" ref="R1227">_xlfn.IFS(ROUND(Q1227,0)=5,"Excellent",ROUND(Q1227,0)=4,"Good",ROUND(Q1227,0)=3,"Ok",ROUND(Q1227,0)&lt;3,"Bad")</f>
        <v>Excellent</v>
      </c>
      <c r="S1227">
        <v>236</v>
      </c>
      <c r="T1227" t="str">
        <f t="shared" si="78"/>
        <v>Yes</v>
      </c>
      <c r="U1227" s="65">
        <v>42114</v>
      </c>
      <c r="V1227" s="65">
        <v>43942</v>
      </c>
      <c r="W1227">
        <v>362</v>
      </c>
      <c r="X1227" t="str">
        <f t="shared" si="79"/>
        <v>Active</v>
      </c>
      <c r="Y1227" t="s">
        <v>15616</v>
      </c>
    </row>
    <row r="1228" spans="1:25" x14ac:dyDescent="0.25">
      <c r="A1228">
        <v>1227</v>
      </c>
      <c r="B1228" t="s">
        <v>920</v>
      </c>
      <c r="C1228">
        <v>1871</v>
      </c>
      <c r="D1228" t="str">
        <f>VLOOKUP($C1228,Hosts!$A:$O,10,0)</f>
        <v>New York</v>
      </c>
      <c r="E1228" s="67">
        <f>INDEX(Hosts!$A:$O,MATCH(Places!$C1228,Hosts!$A:$A,0),MATCH(Places!E$1,Hosts!$1:$1,0))</f>
        <v>1</v>
      </c>
      <c r="F1228" s="67">
        <f>INDEX(Hosts!$A:$O,MATCH(Places!$C1228,Hosts!$A:$A,0),MATCH(Places!F$1,Hosts!$1:$1,0))</f>
        <v>0.9</v>
      </c>
      <c r="G1228" s="67" t="str">
        <f>INDEX(Hosts!$A:$O,MATCH(Places!$C1228,Hosts!$A:$A,0),MATCH(Places!G$1,Hosts!$1:$1,0))</f>
        <v>Yes</v>
      </c>
      <c r="H1228">
        <v>12</v>
      </c>
      <c r="I1228" t="str">
        <f>VLOOKUP($H1228,Neighborhoods!$A:$C,2,0)</f>
        <v>Brooklyn</v>
      </c>
      <c r="J1228" t="str">
        <f>VLOOKUP($H1228,Neighborhoods!$A:$C,3,0)</f>
        <v>Williamsburg</v>
      </c>
      <c r="K1228" t="s">
        <v>11822</v>
      </c>
      <c r="L1228" t="str">
        <f t="shared" si="76"/>
        <v>No</v>
      </c>
      <c r="M1228">
        <v>2</v>
      </c>
      <c r="N1228" t="str" cm="1">
        <f t="array" ref="N1228">_xlfn.IFS(M1228&lt;=2,"Small",M1228&lt;=5,"Medium",M1228&gt;5,"Large")</f>
        <v>Small</v>
      </c>
      <c r="O1228" s="50">
        <v>165</v>
      </c>
      <c r="P1228" s="67">
        <f t="shared" si="77"/>
        <v>0.03</v>
      </c>
      <c r="Q1228" s="52">
        <v>4.99</v>
      </c>
      <c r="R1228" s="52" t="str" cm="1">
        <f t="array" ref="R1228">_xlfn.IFS(ROUND(Q1228,0)=5,"Excellent",ROUND(Q1228,0)=4,"Good",ROUND(Q1228,0)=3,"Ok",ROUND(Q1228,0)&lt;3,"Bad")</f>
        <v>Excellent</v>
      </c>
      <c r="S1228">
        <v>88</v>
      </c>
      <c r="T1228" t="str">
        <f t="shared" si="78"/>
        <v>No</v>
      </c>
      <c r="U1228" s="65">
        <v>42115</v>
      </c>
      <c r="V1228" s="65">
        <v>43913</v>
      </c>
      <c r="W1228">
        <v>286</v>
      </c>
      <c r="X1228" t="str">
        <f t="shared" si="79"/>
        <v>Active</v>
      </c>
      <c r="Y1228" t="s">
        <v>15615</v>
      </c>
    </row>
    <row r="1229" spans="1:25" x14ac:dyDescent="0.25">
      <c r="A1229">
        <v>1228</v>
      </c>
      <c r="B1229" t="s">
        <v>921</v>
      </c>
      <c r="C1229">
        <v>919</v>
      </c>
      <c r="D1229" t="str">
        <f>VLOOKUP($C1229,Hosts!$A:$O,10,0)</f>
        <v>New York</v>
      </c>
      <c r="E1229" s="67">
        <f>INDEX(Hosts!$A:$O,MATCH(Places!$C1229,Hosts!$A:$A,0),MATCH(Places!E$1,Hosts!$1:$1,0))</f>
        <v>0.98</v>
      </c>
      <c r="F1229" s="67">
        <f>INDEX(Hosts!$A:$O,MATCH(Places!$C1229,Hosts!$A:$A,0),MATCH(Places!F$1,Hosts!$1:$1,0))</f>
        <v>0.99</v>
      </c>
      <c r="G1229" s="67" t="str">
        <f>INDEX(Hosts!$A:$O,MATCH(Places!$C1229,Hosts!$A:$A,0),MATCH(Places!G$1,Hosts!$1:$1,0))</f>
        <v>No</v>
      </c>
      <c r="H1229">
        <v>7</v>
      </c>
      <c r="I1229" t="str">
        <f>VLOOKUP($H1229,Neighborhoods!$A:$C,2,0)</f>
        <v>Brooklyn</v>
      </c>
      <c r="J1229" t="str">
        <f>VLOOKUP($H1229,Neighborhoods!$A:$C,3,0)</f>
        <v>Bedford-Stuyvesant</v>
      </c>
      <c r="K1229" t="s">
        <v>1</v>
      </c>
      <c r="L1229" t="str">
        <f t="shared" si="76"/>
        <v>Yes</v>
      </c>
      <c r="M1229">
        <v>2</v>
      </c>
      <c r="N1229" t="str" cm="1">
        <f t="array" ref="N1229">_xlfn.IFS(M1229&lt;=2,"Small",M1229&lt;=5,"Medium",M1229&gt;5,"Large")</f>
        <v>Small</v>
      </c>
      <c r="O1229" s="50">
        <v>101</v>
      </c>
      <c r="P1229" s="67">
        <f t="shared" si="77"/>
        <v>0.03</v>
      </c>
      <c r="Q1229" s="52">
        <v>4.41</v>
      </c>
      <c r="R1229" s="52" t="str" cm="1">
        <f t="array" ref="R1229">_xlfn.IFS(ROUND(Q1229,0)=5,"Excellent",ROUND(Q1229,0)=4,"Good",ROUND(Q1229,0)=3,"Ok",ROUND(Q1229,0)&lt;3,"Bad")</f>
        <v>Good</v>
      </c>
      <c r="S1229">
        <v>44</v>
      </c>
      <c r="T1229" t="str">
        <f t="shared" si="78"/>
        <v>No</v>
      </c>
      <c r="U1229" s="65">
        <v>42150</v>
      </c>
      <c r="V1229" s="65">
        <v>43888</v>
      </c>
      <c r="W1229">
        <v>269</v>
      </c>
      <c r="X1229" t="str">
        <f t="shared" si="79"/>
        <v>Active</v>
      </c>
      <c r="Y1229" t="s">
        <v>15616</v>
      </c>
    </row>
    <row r="1230" spans="1:25" x14ac:dyDescent="0.25">
      <c r="A1230">
        <v>1229</v>
      </c>
      <c r="B1230" t="s">
        <v>922</v>
      </c>
      <c r="C1230">
        <v>919</v>
      </c>
      <c r="D1230" t="str">
        <f>VLOOKUP($C1230,Hosts!$A:$O,10,0)</f>
        <v>New York</v>
      </c>
      <c r="E1230" s="67">
        <f>INDEX(Hosts!$A:$O,MATCH(Places!$C1230,Hosts!$A:$A,0),MATCH(Places!E$1,Hosts!$1:$1,0))</f>
        <v>0.98</v>
      </c>
      <c r="F1230" s="67">
        <f>INDEX(Hosts!$A:$O,MATCH(Places!$C1230,Hosts!$A:$A,0),MATCH(Places!F$1,Hosts!$1:$1,0))</f>
        <v>0.99</v>
      </c>
      <c r="G1230" s="67" t="str">
        <f>INDEX(Hosts!$A:$O,MATCH(Places!$C1230,Hosts!$A:$A,0),MATCH(Places!G$1,Hosts!$1:$1,0))</f>
        <v>No</v>
      </c>
      <c r="H1230">
        <v>7</v>
      </c>
      <c r="I1230" t="str">
        <f>VLOOKUP($H1230,Neighborhoods!$A:$C,2,0)</f>
        <v>Brooklyn</v>
      </c>
      <c r="J1230" t="str">
        <f>VLOOKUP($H1230,Neighborhoods!$A:$C,3,0)</f>
        <v>Bedford-Stuyvesant</v>
      </c>
      <c r="K1230" t="s">
        <v>1</v>
      </c>
      <c r="L1230" t="str">
        <f t="shared" si="76"/>
        <v>Yes</v>
      </c>
      <c r="M1230">
        <v>2</v>
      </c>
      <c r="N1230" t="str" cm="1">
        <f t="array" ref="N1230">_xlfn.IFS(M1230&lt;=2,"Small",M1230&lt;=5,"Medium",M1230&gt;5,"Large")</f>
        <v>Small</v>
      </c>
      <c r="O1230" s="50">
        <v>101</v>
      </c>
      <c r="P1230" s="67">
        <f t="shared" si="77"/>
        <v>0.03</v>
      </c>
      <c r="Q1230" s="52">
        <v>4.4400000000000004</v>
      </c>
      <c r="R1230" s="52" t="str" cm="1">
        <f t="array" ref="R1230">_xlfn.IFS(ROUND(Q1230,0)=5,"Excellent",ROUND(Q1230,0)=4,"Good",ROUND(Q1230,0)=3,"Ok",ROUND(Q1230,0)&lt;3,"Bad")</f>
        <v>Good</v>
      </c>
      <c r="S1230">
        <v>55</v>
      </c>
      <c r="T1230" t="str">
        <f t="shared" si="78"/>
        <v>No</v>
      </c>
      <c r="U1230" s="65">
        <v>42138</v>
      </c>
      <c r="V1230" s="65">
        <v>43884</v>
      </c>
      <c r="W1230">
        <v>365</v>
      </c>
      <c r="X1230" t="str">
        <f t="shared" si="79"/>
        <v>Active</v>
      </c>
      <c r="Y1230" t="s">
        <v>15616</v>
      </c>
    </row>
    <row r="1231" spans="1:25" x14ac:dyDescent="0.25">
      <c r="A1231">
        <v>1230</v>
      </c>
      <c r="B1231" t="s">
        <v>14567</v>
      </c>
      <c r="C1231">
        <v>919</v>
      </c>
      <c r="D1231" t="str">
        <f>VLOOKUP($C1231,Hosts!$A:$O,10,0)</f>
        <v>New York</v>
      </c>
      <c r="E1231" s="67">
        <f>INDEX(Hosts!$A:$O,MATCH(Places!$C1231,Hosts!$A:$A,0),MATCH(Places!E$1,Hosts!$1:$1,0))</f>
        <v>0.98</v>
      </c>
      <c r="F1231" s="67">
        <f>INDEX(Hosts!$A:$O,MATCH(Places!$C1231,Hosts!$A:$A,0),MATCH(Places!F$1,Hosts!$1:$1,0))</f>
        <v>0.99</v>
      </c>
      <c r="G1231" s="67" t="str">
        <f>INDEX(Hosts!$A:$O,MATCH(Places!$C1231,Hosts!$A:$A,0),MATCH(Places!G$1,Hosts!$1:$1,0))</f>
        <v>No</v>
      </c>
      <c r="H1231">
        <v>7</v>
      </c>
      <c r="I1231" t="str">
        <f>VLOOKUP($H1231,Neighborhoods!$A:$C,2,0)</f>
        <v>Brooklyn</v>
      </c>
      <c r="J1231" t="str">
        <f>VLOOKUP($H1231,Neighborhoods!$A:$C,3,0)</f>
        <v>Bedford-Stuyvesant</v>
      </c>
      <c r="K1231" t="s">
        <v>1</v>
      </c>
      <c r="L1231" t="str">
        <f t="shared" si="76"/>
        <v>Yes</v>
      </c>
      <c r="M1231">
        <v>2</v>
      </c>
      <c r="N1231" t="str" cm="1">
        <f t="array" ref="N1231">_xlfn.IFS(M1231&lt;=2,"Small",M1231&lt;=5,"Medium",M1231&gt;5,"Large")</f>
        <v>Small</v>
      </c>
      <c r="O1231" s="50">
        <v>101</v>
      </c>
      <c r="P1231" s="67">
        <f t="shared" si="77"/>
        <v>0.03</v>
      </c>
      <c r="Q1231" s="52">
        <v>4.49</v>
      </c>
      <c r="R1231" s="52" t="str" cm="1">
        <f t="array" ref="R1231">_xlfn.IFS(ROUND(Q1231,0)=5,"Excellent",ROUND(Q1231,0)=4,"Good",ROUND(Q1231,0)=3,"Ok",ROUND(Q1231,0)&lt;3,"Bad")</f>
        <v>Good</v>
      </c>
      <c r="S1231">
        <v>41</v>
      </c>
      <c r="T1231" t="str">
        <f t="shared" si="78"/>
        <v>No</v>
      </c>
      <c r="U1231" s="65">
        <v>42131</v>
      </c>
      <c r="V1231" s="65">
        <v>44029</v>
      </c>
      <c r="W1231">
        <v>335</v>
      </c>
      <c r="X1231" t="str">
        <f t="shared" si="79"/>
        <v>Active</v>
      </c>
      <c r="Y1231" t="s">
        <v>15616</v>
      </c>
    </row>
    <row r="1232" spans="1:25" x14ac:dyDescent="0.25">
      <c r="A1232">
        <v>1231</v>
      </c>
      <c r="B1232" t="s">
        <v>923</v>
      </c>
      <c r="C1232">
        <v>919</v>
      </c>
      <c r="D1232" t="str">
        <f>VLOOKUP($C1232,Hosts!$A:$O,10,0)</f>
        <v>New York</v>
      </c>
      <c r="E1232" s="67">
        <f>INDEX(Hosts!$A:$O,MATCH(Places!$C1232,Hosts!$A:$A,0),MATCH(Places!E$1,Hosts!$1:$1,0))</f>
        <v>0.98</v>
      </c>
      <c r="F1232" s="67">
        <f>INDEX(Hosts!$A:$O,MATCH(Places!$C1232,Hosts!$A:$A,0),MATCH(Places!F$1,Hosts!$1:$1,0))</f>
        <v>0.99</v>
      </c>
      <c r="G1232" s="67" t="str">
        <f>INDEX(Hosts!$A:$O,MATCH(Places!$C1232,Hosts!$A:$A,0),MATCH(Places!G$1,Hosts!$1:$1,0))</f>
        <v>No</v>
      </c>
      <c r="H1232">
        <v>7</v>
      </c>
      <c r="I1232" t="str">
        <f>VLOOKUP($H1232,Neighborhoods!$A:$C,2,0)</f>
        <v>Brooklyn</v>
      </c>
      <c r="J1232" t="str">
        <f>VLOOKUP($H1232,Neighborhoods!$A:$C,3,0)</f>
        <v>Bedford-Stuyvesant</v>
      </c>
      <c r="K1232" t="s">
        <v>1</v>
      </c>
      <c r="L1232" t="str">
        <f t="shared" si="76"/>
        <v>Yes</v>
      </c>
      <c r="M1232">
        <v>2</v>
      </c>
      <c r="N1232" t="str" cm="1">
        <f t="array" ref="N1232">_xlfn.IFS(M1232&lt;=2,"Small",M1232&lt;=5,"Medium",M1232&gt;5,"Large")</f>
        <v>Small</v>
      </c>
      <c r="O1232" s="50">
        <v>99</v>
      </c>
      <c r="P1232" s="67">
        <f t="shared" si="77"/>
        <v>0.03</v>
      </c>
      <c r="Q1232" s="52">
        <v>4.51</v>
      </c>
      <c r="R1232" s="52" t="str" cm="1">
        <f t="array" ref="R1232">_xlfn.IFS(ROUND(Q1232,0)=5,"Excellent",ROUND(Q1232,0)=4,"Good",ROUND(Q1232,0)=3,"Ok",ROUND(Q1232,0)&lt;3,"Bad")</f>
        <v>Excellent</v>
      </c>
      <c r="S1232">
        <v>49</v>
      </c>
      <c r="T1232" t="str">
        <f t="shared" si="78"/>
        <v>No</v>
      </c>
      <c r="U1232" s="65">
        <v>42127</v>
      </c>
      <c r="V1232" s="65">
        <v>43982</v>
      </c>
      <c r="W1232">
        <v>346</v>
      </c>
      <c r="X1232" t="str">
        <f t="shared" si="79"/>
        <v>Active</v>
      </c>
      <c r="Y1232" t="s">
        <v>15616</v>
      </c>
    </row>
    <row r="1233" spans="1:25" x14ac:dyDescent="0.25">
      <c r="A1233">
        <v>1232</v>
      </c>
      <c r="B1233" t="s">
        <v>924</v>
      </c>
      <c r="C1233">
        <v>919</v>
      </c>
      <c r="D1233" t="str">
        <f>VLOOKUP($C1233,Hosts!$A:$O,10,0)</f>
        <v>New York</v>
      </c>
      <c r="E1233" s="67">
        <f>INDEX(Hosts!$A:$O,MATCH(Places!$C1233,Hosts!$A:$A,0),MATCH(Places!E$1,Hosts!$1:$1,0))</f>
        <v>0.98</v>
      </c>
      <c r="F1233" s="67">
        <f>INDEX(Hosts!$A:$O,MATCH(Places!$C1233,Hosts!$A:$A,0),MATCH(Places!F$1,Hosts!$1:$1,0))</f>
        <v>0.99</v>
      </c>
      <c r="G1233" s="67" t="str">
        <f>INDEX(Hosts!$A:$O,MATCH(Places!$C1233,Hosts!$A:$A,0),MATCH(Places!G$1,Hosts!$1:$1,0))</f>
        <v>No</v>
      </c>
      <c r="H1233">
        <v>7</v>
      </c>
      <c r="I1233" t="str">
        <f>VLOOKUP($H1233,Neighborhoods!$A:$C,2,0)</f>
        <v>Brooklyn</v>
      </c>
      <c r="J1233" t="str">
        <f>VLOOKUP($H1233,Neighborhoods!$A:$C,3,0)</f>
        <v>Bedford-Stuyvesant</v>
      </c>
      <c r="K1233" t="s">
        <v>1</v>
      </c>
      <c r="L1233" t="str">
        <f t="shared" si="76"/>
        <v>Yes</v>
      </c>
      <c r="M1233">
        <v>2</v>
      </c>
      <c r="N1233" t="str" cm="1">
        <f t="array" ref="N1233">_xlfn.IFS(M1233&lt;=2,"Small",M1233&lt;=5,"Medium",M1233&gt;5,"Large")</f>
        <v>Small</v>
      </c>
      <c r="O1233" s="50">
        <v>101</v>
      </c>
      <c r="P1233" s="67">
        <f t="shared" si="77"/>
        <v>0.03</v>
      </c>
      <c r="Q1233" s="52">
        <v>4.46</v>
      </c>
      <c r="R1233" s="52" t="str" cm="1">
        <f t="array" ref="R1233">_xlfn.IFS(ROUND(Q1233,0)=5,"Excellent",ROUND(Q1233,0)=4,"Good",ROUND(Q1233,0)=3,"Ok",ROUND(Q1233,0)&lt;3,"Bad")</f>
        <v>Good</v>
      </c>
      <c r="S1233">
        <v>37</v>
      </c>
      <c r="T1233" t="str">
        <f t="shared" si="78"/>
        <v>No</v>
      </c>
      <c r="U1233" s="65">
        <v>42127</v>
      </c>
      <c r="V1233" s="65">
        <v>44021</v>
      </c>
      <c r="W1233">
        <v>346</v>
      </c>
      <c r="X1233" t="str">
        <f t="shared" si="79"/>
        <v>Active</v>
      </c>
      <c r="Y1233" t="s">
        <v>15616</v>
      </c>
    </row>
    <row r="1234" spans="1:25" x14ac:dyDescent="0.25">
      <c r="A1234">
        <v>1233</v>
      </c>
      <c r="B1234" t="s">
        <v>14914</v>
      </c>
      <c r="C1234">
        <v>2191</v>
      </c>
      <c r="D1234" t="str">
        <f>VLOOKUP($C1234,Hosts!$A:$O,10,0)</f>
        <v>New York</v>
      </c>
      <c r="E1234" s="67">
        <f>INDEX(Hosts!$A:$O,MATCH(Places!$C1234,Hosts!$A:$A,0),MATCH(Places!E$1,Hosts!$1:$1,0))</f>
        <v>1</v>
      </c>
      <c r="F1234" s="67">
        <f>INDEX(Hosts!$A:$O,MATCH(Places!$C1234,Hosts!$A:$A,0),MATCH(Places!F$1,Hosts!$1:$1,0))</f>
        <v>0.67</v>
      </c>
      <c r="G1234" s="67" t="str">
        <f>INDEX(Hosts!$A:$O,MATCH(Places!$C1234,Hosts!$A:$A,0),MATCH(Places!G$1,Hosts!$1:$1,0))</f>
        <v>Yes</v>
      </c>
      <c r="H1234">
        <v>3</v>
      </c>
      <c r="I1234" t="str">
        <f>VLOOKUP($H1234,Neighborhoods!$A:$C,2,0)</f>
        <v>Bronx</v>
      </c>
      <c r="J1234" t="str">
        <f>VLOOKUP($H1234,Neighborhoods!$A:$C,3,0)</f>
        <v>Longwood</v>
      </c>
      <c r="K1234" t="s">
        <v>1</v>
      </c>
      <c r="L1234" t="str">
        <f t="shared" si="76"/>
        <v>Yes</v>
      </c>
      <c r="M1234">
        <v>1</v>
      </c>
      <c r="N1234" t="str" cm="1">
        <f t="array" ref="N1234">_xlfn.IFS(M1234&lt;=2,"Small",M1234&lt;=5,"Medium",M1234&gt;5,"Large")</f>
        <v>Small</v>
      </c>
      <c r="O1234" s="50">
        <v>40</v>
      </c>
      <c r="P1234" s="67">
        <f t="shared" si="77"/>
        <v>0.03</v>
      </c>
      <c r="Q1234" s="52">
        <v>5</v>
      </c>
      <c r="R1234" s="52" t="str" cm="1">
        <f t="array" ref="R1234">_xlfn.IFS(ROUND(Q1234,0)=5,"Excellent",ROUND(Q1234,0)=4,"Good",ROUND(Q1234,0)=3,"Ok",ROUND(Q1234,0)&lt;3,"Bad")</f>
        <v>Excellent</v>
      </c>
      <c r="S1234">
        <v>24</v>
      </c>
      <c r="T1234" t="str">
        <f t="shared" si="78"/>
        <v>No</v>
      </c>
      <c r="U1234" s="65">
        <v>43001</v>
      </c>
      <c r="V1234" s="65">
        <v>44013</v>
      </c>
      <c r="W1234">
        <v>76</v>
      </c>
      <c r="X1234" t="str">
        <f t="shared" si="79"/>
        <v>Active</v>
      </c>
      <c r="Y1234" t="s">
        <v>15615</v>
      </c>
    </row>
    <row r="1235" spans="1:25" x14ac:dyDescent="0.25">
      <c r="A1235">
        <v>1234</v>
      </c>
      <c r="B1235" t="s">
        <v>925</v>
      </c>
      <c r="C1235">
        <v>1503</v>
      </c>
      <c r="D1235" t="str">
        <f>VLOOKUP($C1235,Hosts!$A:$O,10,0)</f>
        <v>New York</v>
      </c>
      <c r="E1235" s="67">
        <f>INDEX(Hosts!$A:$O,MATCH(Places!$C1235,Hosts!$A:$A,0),MATCH(Places!E$1,Hosts!$1:$1,0))</f>
        <v>1</v>
      </c>
      <c r="F1235" s="67">
        <f>INDEX(Hosts!$A:$O,MATCH(Places!$C1235,Hosts!$A:$A,0),MATCH(Places!F$1,Hosts!$1:$1,0))</f>
        <v>0.1</v>
      </c>
      <c r="G1235" s="67" t="str">
        <f>INDEX(Hosts!$A:$O,MATCH(Places!$C1235,Hosts!$A:$A,0),MATCH(Places!G$1,Hosts!$1:$1,0))</f>
        <v>Yes</v>
      </c>
      <c r="H1235">
        <v>21</v>
      </c>
      <c r="I1235" t="str">
        <f>VLOOKUP($H1235,Neighborhoods!$A:$C,2,0)</f>
        <v>Queens</v>
      </c>
      <c r="J1235" t="str">
        <f>VLOOKUP($H1235,Neighborhoods!$A:$C,3,0)</f>
        <v>Astoria</v>
      </c>
      <c r="K1235" t="s">
        <v>1</v>
      </c>
      <c r="L1235" t="str">
        <f t="shared" si="76"/>
        <v>Yes</v>
      </c>
      <c r="M1235">
        <v>1</v>
      </c>
      <c r="N1235" t="str" cm="1">
        <f t="array" ref="N1235">_xlfn.IFS(M1235&lt;=2,"Small",M1235&lt;=5,"Medium",M1235&gt;5,"Large")</f>
        <v>Small</v>
      </c>
      <c r="O1235" s="50">
        <v>47</v>
      </c>
      <c r="P1235" s="67">
        <f t="shared" si="77"/>
        <v>0.03</v>
      </c>
      <c r="Q1235" s="52">
        <v>4.88</v>
      </c>
      <c r="R1235" s="52" t="str" cm="1">
        <f t="array" ref="R1235">_xlfn.IFS(ROUND(Q1235,0)=5,"Excellent",ROUND(Q1235,0)=4,"Good",ROUND(Q1235,0)=3,"Ok",ROUND(Q1235,0)&lt;3,"Bad")</f>
        <v>Excellent</v>
      </c>
      <c r="S1235">
        <v>8</v>
      </c>
      <c r="T1235" t="str">
        <f t="shared" si="78"/>
        <v>No</v>
      </c>
      <c r="U1235" s="65">
        <v>42099</v>
      </c>
      <c r="V1235" s="65">
        <v>43673</v>
      </c>
      <c r="W1235">
        <v>365</v>
      </c>
      <c r="X1235" t="str">
        <f t="shared" si="79"/>
        <v>Active</v>
      </c>
      <c r="Y1235" t="s">
        <v>15615</v>
      </c>
    </row>
    <row r="1236" spans="1:25" x14ac:dyDescent="0.25">
      <c r="A1236">
        <v>1235</v>
      </c>
      <c r="B1236" t="s">
        <v>926</v>
      </c>
      <c r="C1236">
        <v>2193</v>
      </c>
      <c r="D1236" t="str">
        <f>VLOOKUP($C1236,Hosts!$A:$O,10,0)</f>
        <v>New York</v>
      </c>
      <c r="E1236" s="67">
        <f>INDEX(Hosts!$A:$O,MATCH(Places!$C1236,Hosts!$A:$A,0),MATCH(Places!E$1,Hosts!$1:$1,0))</f>
        <v>1</v>
      </c>
      <c r="F1236" s="67">
        <f>INDEX(Hosts!$A:$O,MATCH(Places!$C1236,Hosts!$A:$A,0),MATCH(Places!F$1,Hosts!$1:$1,0))</f>
        <v>0.94</v>
      </c>
      <c r="G1236" s="67" t="str">
        <f>INDEX(Hosts!$A:$O,MATCH(Places!$C1236,Hosts!$A:$A,0),MATCH(Places!G$1,Hosts!$1:$1,0))</f>
        <v>No</v>
      </c>
      <c r="H1236">
        <v>22</v>
      </c>
      <c r="I1236" t="str">
        <f>VLOOKUP($H1236,Neighborhoods!$A:$C,2,0)</f>
        <v>Queens</v>
      </c>
      <c r="J1236" t="str">
        <f>VLOOKUP($H1236,Neighborhoods!$A:$C,3,0)</f>
        <v>Flushing</v>
      </c>
      <c r="K1236" t="s">
        <v>1</v>
      </c>
      <c r="L1236" t="str">
        <f t="shared" si="76"/>
        <v>Yes</v>
      </c>
      <c r="M1236">
        <v>2</v>
      </c>
      <c r="N1236" t="str" cm="1">
        <f t="array" ref="N1236">_xlfn.IFS(M1236&lt;=2,"Small",M1236&lt;=5,"Medium",M1236&gt;5,"Large")</f>
        <v>Small</v>
      </c>
      <c r="O1236" s="50">
        <v>47</v>
      </c>
      <c r="P1236" s="67">
        <f t="shared" si="77"/>
        <v>0.03</v>
      </c>
      <c r="Q1236" s="52">
        <v>4.9000000000000004</v>
      </c>
      <c r="R1236" s="52" t="str" cm="1">
        <f t="array" ref="R1236">_xlfn.IFS(ROUND(Q1236,0)=5,"Excellent",ROUND(Q1236,0)=4,"Good",ROUND(Q1236,0)=3,"Ok",ROUND(Q1236,0)&lt;3,"Bad")</f>
        <v>Excellent</v>
      </c>
      <c r="S1236">
        <v>40</v>
      </c>
      <c r="T1236" t="str">
        <f t="shared" si="78"/>
        <v>No</v>
      </c>
      <c r="U1236" s="65">
        <v>42171</v>
      </c>
      <c r="V1236" s="65">
        <v>43020</v>
      </c>
      <c r="W1236">
        <v>289</v>
      </c>
      <c r="X1236" t="str">
        <f t="shared" si="79"/>
        <v>Active</v>
      </c>
      <c r="Y1236" t="s">
        <v>15616</v>
      </c>
    </row>
    <row r="1237" spans="1:25" x14ac:dyDescent="0.25">
      <c r="A1237">
        <v>1236</v>
      </c>
      <c r="B1237" t="s">
        <v>927</v>
      </c>
      <c r="C1237">
        <v>2193</v>
      </c>
      <c r="D1237" t="str">
        <f>VLOOKUP($C1237,Hosts!$A:$O,10,0)</f>
        <v>New York</v>
      </c>
      <c r="E1237" s="67">
        <f>INDEX(Hosts!$A:$O,MATCH(Places!$C1237,Hosts!$A:$A,0),MATCH(Places!E$1,Hosts!$1:$1,0))</f>
        <v>1</v>
      </c>
      <c r="F1237" s="67">
        <f>INDEX(Hosts!$A:$O,MATCH(Places!$C1237,Hosts!$A:$A,0),MATCH(Places!F$1,Hosts!$1:$1,0))</f>
        <v>0.94</v>
      </c>
      <c r="G1237" s="67" t="str">
        <f>INDEX(Hosts!$A:$O,MATCH(Places!$C1237,Hosts!$A:$A,0),MATCH(Places!G$1,Hosts!$1:$1,0))</f>
        <v>No</v>
      </c>
      <c r="H1237">
        <v>22</v>
      </c>
      <c r="I1237" t="str">
        <f>VLOOKUP($H1237,Neighborhoods!$A:$C,2,0)</f>
        <v>Queens</v>
      </c>
      <c r="J1237" t="str">
        <f>VLOOKUP($H1237,Neighborhoods!$A:$C,3,0)</f>
        <v>Flushing</v>
      </c>
      <c r="K1237" t="s">
        <v>1</v>
      </c>
      <c r="L1237" t="str">
        <f t="shared" si="76"/>
        <v>Yes</v>
      </c>
      <c r="M1237">
        <v>2</v>
      </c>
      <c r="N1237" t="str" cm="1">
        <f t="array" ref="N1237">_xlfn.IFS(M1237&lt;=2,"Small",M1237&lt;=5,"Medium",M1237&gt;5,"Large")</f>
        <v>Small</v>
      </c>
      <c r="O1237" s="50">
        <v>55</v>
      </c>
      <c r="P1237" s="67">
        <f t="shared" si="77"/>
        <v>0.03</v>
      </c>
      <c r="Q1237" s="52">
        <v>4.9000000000000004</v>
      </c>
      <c r="R1237" s="52" t="str" cm="1">
        <f t="array" ref="R1237">_xlfn.IFS(ROUND(Q1237,0)=5,"Excellent",ROUND(Q1237,0)=4,"Good",ROUND(Q1237,0)=3,"Ok",ROUND(Q1237,0)&lt;3,"Bad")</f>
        <v>Excellent</v>
      </c>
      <c r="S1237">
        <v>62</v>
      </c>
      <c r="T1237" t="str">
        <f t="shared" si="78"/>
        <v>No</v>
      </c>
      <c r="U1237" s="65">
        <v>42177</v>
      </c>
      <c r="V1237" s="65">
        <v>43859</v>
      </c>
      <c r="W1237">
        <v>289</v>
      </c>
      <c r="X1237" t="str">
        <f t="shared" si="79"/>
        <v>Active</v>
      </c>
      <c r="Y1237" t="s">
        <v>15615</v>
      </c>
    </row>
    <row r="1238" spans="1:25" x14ac:dyDescent="0.25">
      <c r="A1238">
        <v>1237</v>
      </c>
      <c r="B1238" t="s">
        <v>928</v>
      </c>
      <c r="C1238">
        <v>1121</v>
      </c>
      <c r="D1238" t="str">
        <f>VLOOKUP($C1238,Hosts!$A:$O,10,0)</f>
        <v>New York</v>
      </c>
      <c r="E1238" s="67">
        <f>INDEX(Hosts!$A:$O,MATCH(Places!$C1238,Hosts!$A:$A,0),MATCH(Places!E$1,Hosts!$1:$1,0))</f>
        <v>1</v>
      </c>
      <c r="F1238" s="67">
        <f>INDEX(Hosts!$A:$O,MATCH(Places!$C1238,Hosts!$A:$A,0),MATCH(Places!F$1,Hosts!$1:$1,0))</f>
        <v>0.94</v>
      </c>
      <c r="G1238" s="67" t="str">
        <f>INDEX(Hosts!$A:$O,MATCH(Places!$C1238,Hosts!$A:$A,0),MATCH(Places!G$1,Hosts!$1:$1,0))</f>
        <v>Yes</v>
      </c>
      <c r="H1238">
        <v>28</v>
      </c>
      <c r="I1238" t="str">
        <f>VLOOKUP($H1238,Neighborhoods!$A:$C,2,0)</f>
        <v>Staten Island</v>
      </c>
      <c r="J1238" t="str">
        <f>VLOOKUP($H1238,Neighborhoods!$A:$C,3,0)</f>
        <v>St. George</v>
      </c>
      <c r="K1238" t="s">
        <v>11822</v>
      </c>
      <c r="L1238" t="str">
        <f t="shared" si="76"/>
        <v>No</v>
      </c>
      <c r="M1238">
        <v>2</v>
      </c>
      <c r="N1238" t="str" cm="1">
        <f t="array" ref="N1238">_xlfn.IFS(M1238&lt;=2,"Small",M1238&lt;=5,"Medium",M1238&gt;5,"Large")</f>
        <v>Small</v>
      </c>
      <c r="O1238" s="50">
        <v>61</v>
      </c>
      <c r="P1238" s="67">
        <f t="shared" si="77"/>
        <v>0.03</v>
      </c>
      <c r="Q1238" s="52">
        <v>4.99</v>
      </c>
      <c r="R1238" s="52" t="str" cm="1">
        <f t="array" ref="R1238">_xlfn.IFS(ROUND(Q1238,0)=5,"Excellent",ROUND(Q1238,0)=4,"Good",ROUND(Q1238,0)=3,"Ok",ROUND(Q1238,0)&lt;3,"Bad")</f>
        <v>Excellent</v>
      </c>
      <c r="S1238">
        <v>140</v>
      </c>
      <c r="T1238" t="str">
        <f t="shared" si="78"/>
        <v>Yes</v>
      </c>
      <c r="U1238" s="65">
        <v>42265</v>
      </c>
      <c r="V1238" s="65">
        <v>43943</v>
      </c>
      <c r="W1238">
        <v>58</v>
      </c>
      <c r="X1238" t="str">
        <f t="shared" si="79"/>
        <v>Active</v>
      </c>
      <c r="Y1238" t="s">
        <v>15615</v>
      </c>
    </row>
    <row r="1239" spans="1:25" x14ac:dyDescent="0.25">
      <c r="A1239">
        <v>1238</v>
      </c>
      <c r="B1239" t="s">
        <v>929</v>
      </c>
      <c r="C1239">
        <v>2141</v>
      </c>
      <c r="D1239" t="str">
        <f>VLOOKUP($C1239,Hosts!$A:$O,10,0)</f>
        <v>New York</v>
      </c>
      <c r="E1239" s="67">
        <f>INDEX(Hosts!$A:$O,MATCH(Places!$C1239,Hosts!$A:$A,0),MATCH(Places!E$1,Hosts!$1:$1,0))</f>
        <v>0.88</v>
      </c>
      <c r="F1239" s="67">
        <f>INDEX(Hosts!$A:$O,MATCH(Places!$C1239,Hosts!$A:$A,0),MATCH(Places!F$1,Hosts!$1:$1,0))</f>
        <v>0.91</v>
      </c>
      <c r="G1239" s="67" t="str">
        <f>INDEX(Hosts!$A:$O,MATCH(Places!$C1239,Hosts!$A:$A,0),MATCH(Places!G$1,Hosts!$1:$1,0))</f>
        <v>Yes</v>
      </c>
      <c r="H1239">
        <v>7</v>
      </c>
      <c r="I1239" t="str">
        <f>VLOOKUP($H1239,Neighborhoods!$A:$C,2,0)</f>
        <v>Brooklyn</v>
      </c>
      <c r="J1239" t="str">
        <f>VLOOKUP($H1239,Neighborhoods!$A:$C,3,0)</f>
        <v>Bedford-Stuyvesant</v>
      </c>
      <c r="K1239" t="s">
        <v>11822</v>
      </c>
      <c r="L1239" t="str">
        <f t="shared" si="76"/>
        <v>No</v>
      </c>
      <c r="M1239">
        <v>6</v>
      </c>
      <c r="N1239" t="str" cm="1">
        <f t="array" ref="N1239">_xlfn.IFS(M1239&lt;=2,"Small",M1239&lt;=5,"Medium",M1239&gt;5,"Large")</f>
        <v>Large</v>
      </c>
      <c r="O1239" s="50">
        <v>105</v>
      </c>
      <c r="P1239" s="67">
        <f t="shared" si="77"/>
        <v>0.03</v>
      </c>
      <c r="Q1239" s="52">
        <v>4.8099999999999996</v>
      </c>
      <c r="R1239" s="52" t="str" cm="1">
        <f t="array" ref="R1239">_xlfn.IFS(ROUND(Q1239,0)=5,"Excellent",ROUND(Q1239,0)=4,"Good",ROUND(Q1239,0)=3,"Ok",ROUND(Q1239,0)&lt;3,"Bad")</f>
        <v>Excellent</v>
      </c>
      <c r="S1239">
        <v>79</v>
      </c>
      <c r="T1239" t="str">
        <f t="shared" si="78"/>
        <v>No</v>
      </c>
      <c r="U1239" s="65">
        <v>42144</v>
      </c>
      <c r="V1239" s="65">
        <v>43905</v>
      </c>
      <c r="W1239">
        <v>12</v>
      </c>
      <c r="X1239" t="str">
        <f t="shared" si="79"/>
        <v>Active</v>
      </c>
      <c r="Y1239" t="s">
        <v>15615</v>
      </c>
    </row>
    <row r="1240" spans="1:25" x14ac:dyDescent="0.25">
      <c r="A1240">
        <v>1239</v>
      </c>
      <c r="B1240" t="s">
        <v>930</v>
      </c>
      <c r="C1240">
        <v>1357</v>
      </c>
      <c r="D1240" t="str">
        <f>VLOOKUP($C1240,Hosts!$A:$O,10,0)</f>
        <v>New York</v>
      </c>
      <c r="E1240" s="67">
        <f>INDEX(Hosts!$A:$O,MATCH(Places!$C1240,Hosts!$A:$A,0),MATCH(Places!E$1,Hosts!$1:$1,0))</f>
        <v>1</v>
      </c>
      <c r="F1240" s="67">
        <f>INDEX(Hosts!$A:$O,MATCH(Places!$C1240,Hosts!$A:$A,0),MATCH(Places!F$1,Hosts!$1:$1,0))</f>
        <v>0.42</v>
      </c>
      <c r="G1240" s="67" t="str">
        <f>INDEX(Hosts!$A:$O,MATCH(Places!$C1240,Hosts!$A:$A,0),MATCH(Places!G$1,Hosts!$1:$1,0))</f>
        <v>No</v>
      </c>
      <c r="H1240">
        <v>9</v>
      </c>
      <c r="I1240" t="str">
        <f>VLOOKUP($H1240,Neighborhoods!$A:$C,2,0)</f>
        <v>Brooklyn</v>
      </c>
      <c r="J1240" t="str">
        <f>VLOOKUP($H1240,Neighborhoods!$A:$C,3,0)</f>
        <v>Crown Heights</v>
      </c>
      <c r="K1240" t="s">
        <v>11822</v>
      </c>
      <c r="L1240" t="str">
        <f t="shared" si="76"/>
        <v>No</v>
      </c>
      <c r="M1240">
        <v>4</v>
      </c>
      <c r="N1240" t="str" cm="1">
        <f t="array" ref="N1240">_xlfn.IFS(M1240&lt;=2,"Small",M1240&lt;=5,"Medium",M1240&gt;5,"Large")</f>
        <v>Medium</v>
      </c>
      <c r="O1240" s="50">
        <v>105</v>
      </c>
      <c r="P1240" s="67">
        <f t="shared" si="77"/>
        <v>0.03</v>
      </c>
      <c r="Q1240" s="52">
        <v>4.6399999999999997</v>
      </c>
      <c r="R1240" s="52" t="str" cm="1">
        <f t="array" ref="R1240">_xlfn.IFS(ROUND(Q1240,0)=5,"Excellent",ROUND(Q1240,0)=4,"Good",ROUND(Q1240,0)=3,"Ok",ROUND(Q1240,0)&lt;3,"Bad")</f>
        <v>Excellent</v>
      </c>
      <c r="S1240">
        <v>59</v>
      </c>
      <c r="T1240" t="str">
        <f t="shared" si="78"/>
        <v>No</v>
      </c>
      <c r="U1240" s="65">
        <v>42115</v>
      </c>
      <c r="V1240" s="65">
        <v>43103</v>
      </c>
      <c r="W1240">
        <v>350</v>
      </c>
      <c r="X1240" t="str">
        <f t="shared" si="79"/>
        <v>Active</v>
      </c>
      <c r="Y1240" t="s">
        <v>15615</v>
      </c>
    </row>
    <row r="1241" spans="1:25" x14ac:dyDescent="0.25">
      <c r="A1241">
        <v>1240</v>
      </c>
      <c r="B1241" t="s">
        <v>931</v>
      </c>
      <c r="C1241">
        <v>200</v>
      </c>
      <c r="D1241" t="str">
        <f>VLOOKUP($C1241,Hosts!$A:$O,10,0)</f>
        <v>New York</v>
      </c>
      <c r="E1241" s="67">
        <f>INDEX(Hosts!$A:$O,MATCH(Places!$C1241,Hosts!$A:$A,0),MATCH(Places!E$1,Hosts!$1:$1,0))</f>
        <v>1</v>
      </c>
      <c r="F1241" s="67">
        <f>INDEX(Hosts!$A:$O,MATCH(Places!$C1241,Hosts!$A:$A,0),MATCH(Places!F$1,Hosts!$1:$1,0))</f>
        <v>0.5</v>
      </c>
      <c r="G1241" s="67" t="str">
        <f>INDEX(Hosts!$A:$O,MATCH(Places!$C1241,Hosts!$A:$A,0),MATCH(Places!G$1,Hosts!$1:$1,0))</f>
        <v>No</v>
      </c>
      <c r="H1241">
        <v>17</v>
      </c>
      <c r="I1241" t="str">
        <f>VLOOKUP($H1241,Neighborhoods!$A:$C,2,0)</f>
        <v>Manhattan</v>
      </c>
      <c r="J1241" t="str">
        <f>VLOOKUP($H1241,Neighborhoods!$A:$C,3,0)</f>
        <v>Hell's Kitchen</v>
      </c>
      <c r="K1241" t="s">
        <v>11822</v>
      </c>
      <c r="L1241" t="str">
        <f t="shared" si="76"/>
        <v>No</v>
      </c>
      <c r="M1241">
        <v>4</v>
      </c>
      <c r="N1241" t="str" cm="1">
        <f t="array" ref="N1241">_xlfn.IFS(M1241&lt;=2,"Small",M1241&lt;=5,"Medium",M1241&gt;5,"Large")</f>
        <v>Medium</v>
      </c>
      <c r="O1241" s="50">
        <v>250</v>
      </c>
      <c r="P1241" s="67">
        <f t="shared" si="77"/>
        <v>0.04</v>
      </c>
      <c r="Q1241" s="52">
        <v>4.8899999999999997</v>
      </c>
      <c r="R1241" s="52" t="str" cm="1">
        <f t="array" ref="R1241">_xlfn.IFS(ROUND(Q1241,0)=5,"Excellent",ROUND(Q1241,0)=4,"Good",ROUND(Q1241,0)=3,"Ok",ROUND(Q1241,0)&lt;3,"Bad")</f>
        <v>Excellent</v>
      </c>
      <c r="S1241">
        <v>18</v>
      </c>
      <c r="T1241" t="str">
        <f t="shared" si="78"/>
        <v>No</v>
      </c>
      <c r="U1241" s="65">
        <v>42337</v>
      </c>
      <c r="V1241" s="65">
        <v>43829</v>
      </c>
      <c r="W1241">
        <v>29</v>
      </c>
      <c r="X1241" t="str">
        <f t="shared" si="79"/>
        <v>Active</v>
      </c>
      <c r="Y1241" t="s">
        <v>15615</v>
      </c>
    </row>
    <row r="1242" spans="1:25" x14ac:dyDescent="0.25">
      <c r="A1242">
        <v>1241</v>
      </c>
      <c r="B1242" t="s">
        <v>932</v>
      </c>
      <c r="C1242">
        <v>2196</v>
      </c>
      <c r="D1242" t="str">
        <f>VLOOKUP($C1242,Hosts!$A:$O,10,0)</f>
        <v>New York</v>
      </c>
      <c r="E1242" s="67">
        <f>INDEX(Hosts!$A:$O,MATCH(Places!$C1242,Hosts!$A:$A,0),MATCH(Places!E$1,Hosts!$1:$1,0))</f>
        <v>1</v>
      </c>
      <c r="F1242" s="67">
        <f>INDEX(Hosts!$A:$O,MATCH(Places!$C1242,Hosts!$A:$A,0),MATCH(Places!F$1,Hosts!$1:$1,0))</f>
        <v>0.93</v>
      </c>
      <c r="G1242" s="67" t="str">
        <f>INDEX(Hosts!$A:$O,MATCH(Places!$C1242,Hosts!$A:$A,0),MATCH(Places!G$1,Hosts!$1:$1,0))</f>
        <v>No</v>
      </c>
      <c r="H1242">
        <v>22</v>
      </c>
      <c r="I1242" t="str">
        <f>VLOOKUP($H1242,Neighborhoods!$A:$C,2,0)</f>
        <v>Queens</v>
      </c>
      <c r="J1242" t="str">
        <f>VLOOKUP($H1242,Neighborhoods!$A:$C,3,0)</f>
        <v>Flushing</v>
      </c>
      <c r="K1242" t="s">
        <v>1</v>
      </c>
      <c r="L1242" t="str">
        <f t="shared" si="76"/>
        <v>Yes</v>
      </c>
      <c r="M1242">
        <v>3</v>
      </c>
      <c r="N1242" t="str" cm="1">
        <f t="array" ref="N1242">_xlfn.IFS(M1242&lt;=2,"Small",M1242&lt;=5,"Medium",M1242&gt;5,"Large")</f>
        <v>Medium</v>
      </c>
      <c r="O1242" s="50">
        <v>42</v>
      </c>
      <c r="P1242" s="67">
        <f t="shared" si="77"/>
        <v>0.03</v>
      </c>
      <c r="Q1242" s="52">
        <v>4.53</v>
      </c>
      <c r="R1242" s="52" t="str" cm="1">
        <f t="array" ref="R1242">_xlfn.IFS(ROUND(Q1242,0)=5,"Excellent",ROUND(Q1242,0)=4,"Good",ROUND(Q1242,0)=3,"Ok",ROUND(Q1242,0)&lt;3,"Bad")</f>
        <v>Excellent</v>
      </c>
      <c r="S1242">
        <v>172</v>
      </c>
      <c r="T1242" t="str">
        <f t="shared" si="78"/>
        <v>No</v>
      </c>
      <c r="U1242" s="65">
        <v>42141</v>
      </c>
      <c r="V1242" s="65">
        <v>44050</v>
      </c>
      <c r="W1242">
        <v>160</v>
      </c>
      <c r="X1242" t="str">
        <f t="shared" si="79"/>
        <v>Active</v>
      </c>
      <c r="Y1242" t="s">
        <v>15615</v>
      </c>
    </row>
    <row r="1243" spans="1:25" x14ac:dyDescent="0.25">
      <c r="A1243">
        <v>1242</v>
      </c>
      <c r="B1243" t="s">
        <v>13155</v>
      </c>
      <c r="C1243">
        <v>2197</v>
      </c>
      <c r="D1243" t="str">
        <f>VLOOKUP($C1243,Hosts!$A:$O,10,0)</f>
        <v>New York</v>
      </c>
      <c r="E1243" s="67">
        <f>INDEX(Hosts!$A:$O,MATCH(Places!$C1243,Hosts!$A:$A,0),MATCH(Places!E$1,Hosts!$1:$1,0))</f>
        <v>1</v>
      </c>
      <c r="F1243" s="67">
        <f>INDEX(Hosts!$A:$O,MATCH(Places!$C1243,Hosts!$A:$A,0),MATCH(Places!F$1,Hosts!$1:$1,0))</f>
        <v>0.63</v>
      </c>
      <c r="G1243" s="67" t="str">
        <f>INDEX(Hosts!$A:$O,MATCH(Places!$C1243,Hosts!$A:$A,0),MATCH(Places!G$1,Hosts!$1:$1,0))</f>
        <v>No</v>
      </c>
      <c r="H1243">
        <v>12</v>
      </c>
      <c r="I1243" t="str">
        <f>VLOOKUP($H1243,Neighborhoods!$A:$C,2,0)</f>
        <v>Brooklyn</v>
      </c>
      <c r="J1243" t="str">
        <f>VLOOKUP($H1243,Neighborhoods!$A:$C,3,0)</f>
        <v>Williamsburg</v>
      </c>
      <c r="K1243" t="s">
        <v>1</v>
      </c>
      <c r="L1243" t="str">
        <f t="shared" si="76"/>
        <v>Yes</v>
      </c>
      <c r="M1243">
        <v>1</v>
      </c>
      <c r="N1243" t="str" cm="1">
        <f t="array" ref="N1243">_xlfn.IFS(M1243&lt;=2,"Small",M1243&lt;=5,"Medium",M1243&gt;5,"Large")</f>
        <v>Small</v>
      </c>
      <c r="O1243" s="50">
        <v>56</v>
      </c>
      <c r="P1243" s="67">
        <f t="shared" si="77"/>
        <v>0.03</v>
      </c>
      <c r="Q1243" s="52">
        <v>4.68</v>
      </c>
      <c r="R1243" s="52" t="str" cm="1">
        <f t="array" ref="R1243">_xlfn.IFS(ROUND(Q1243,0)=5,"Excellent",ROUND(Q1243,0)=4,"Good",ROUND(Q1243,0)=3,"Ok",ROUND(Q1243,0)&lt;3,"Bad")</f>
        <v>Excellent</v>
      </c>
      <c r="S1243">
        <v>56</v>
      </c>
      <c r="T1243" t="str">
        <f t="shared" si="78"/>
        <v>No</v>
      </c>
      <c r="U1243" s="65">
        <v>42157</v>
      </c>
      <c r="V1243" s="65">
        <v>43737</v>
      </c>
      <c r="W1243">
        <v>365</v>
      </c>
      <c r="X1243" t="str">
        <f t="shared" si="79"/>
        <v>Active</v>
      </c>
      <c r="Y1243" t="s">
        <v>15615</v>
      </c>
    </row>
    <row r="1244" spans="1:25" x14ac:dyDescent="0.25">
      <c r="A1244">
        <v>1243</v>
      </c>
      <c r="B1244" t="s">
        <v>933</v>
      </c>
      <c r="C1244">
        <v>1760</v>
      </c>
      <c r="D1244" t="str">
        <f>VLOOKUP($C1244,Hosts!$A:$O,10,0)</f>
        <v>New York</v>
      </c>
      <c r="E1244" s="67">
        <f>INDEX(Hosts!$A:$O,MATCH(Places!$C1244,Hosts!$A:$A,0),MATCH(Places!E$1,Hosts!$1:$1,0))</f>
        <v>1</v>
      </c>
      <c r="F1244" s="67">
        <f>INDEX(Hosts!$A:$O,MATCH(Places!$C1244,Hosts!$A:$A,0),MATCH(Places!F$1,Hosts!$1:$1,0))</f>
        <v>0</v>
      </c>
      <c r="G1244" s="67" t="str">
        <f>INDEX(Hosts!$A:$O,MATCH(Places!$C1244,Hosts!$A:$A,0),MATCH(Places!G$1,Hosts!$1:$1,0))</f>
        <v>No</v>
      </c>
      <c r="H1244">
        <v>12</v>
      </c>
      <c r="I1244" t="str">
        <f>VLOOKUP($H1244,Neighborhoods!$A:$C,2,0)</f>
        <v>Brooklyn</v>
      </c>
      <c r="J1244" t="str">
        <f>VLOOKUP($H1244,Neighborhoods!$A:$C,3,0)</f>
        <v>Williamsburg</v>
      </c>
      <c r="K1244" t="s">
        <v>11822</v>
      </c>
      <c r="L1244" t="str">
        <f t="shared" si="76"/>
        <v>No</v>
      </c>
      <c r="M1244">
        <v>1</v>
      </c>
      <c r="N1244" t="str" cm="1">
        <f t="array" ref="N1244">_xlfn.IFS(M1244&lt;=2,"Small",M1244&lt;=5,"Medium",M1244&gt;5,"Large")</f>
        <v>Small</v>
      </c>
      <c r="O1244" s="50">
        <v>150</v>
      </c>
      <c r="P1244" s="67">
        <f t="shared" si="77"/>
        <v>0.03</v>
      </c>
      <c r="Q1244" s="52">
        <v>5</v>
      </c>
      <c r="R1244" s="52" t="str" cm="1">
        <f t="array" ref="R1244">_xlfn.IFS(ROUND(Q1244,0)=5,"Excellent",ROUND(Q1244,0)=4,"Good",ROUND(Q1244,0)=3,"Ok",ROUND(Q1244,0)&lt;3,"Bad")</f>
        <v>Excellent</v>
      </c>
      <c r="S1244">
        <v>4</v>
      </c>
      <c r="T1244" t="str">
        <f t="shared" si="78"/>
        <v>No</v>
      </c>
      <c r="U1244" s="65">
        <v>42733</v>
      </c>
      <c r="V1244" s="65">
        <v>42908</v>
      </c>
      <c r="W1244">
        <v>55</v>
      </c>
      <c r="X1244" t="str">
        <f t="shared" si="79"/>
        <v>Active</v>
      </c>
      <c r="Y1244" t="s">
        <v>15615</v>
      </c>
    </row>
    <row r="1245" spans="1:25" x14ac:dyDescent="0.25">
      <c r="A1245">
        <v>1244</v>
      </c>
      <c r="B1245" t="s">
        <v>934</v>
      </c>
      <c r="C1245">
        <v>2131</v>
      </c>
      <c r="D1245" t="str">
        <f>VLOOKUP($C1245,Hosts!$A:$O,10,0)</f>
        <v>New York</v>
      </c>
      <c r="E1245" s="67">
        <f>INDEX(Hosts!$A:$O,MATCH(Places!$C1245,Hosts!$A:$A,0),MATCH(Places!E$1,Hosts!$1:$1,0))</f>
        <v>0.89</v>
      </c>
      <c r="F1245" s="67">
        <f>INDEX(Hosts!$A:$O,MATCH(Places!$C1245,Hosts!$A:$A,0),MATCH(Places!F$1,Hosts!$1:$1,0))</f>
        <v>0.86</v>
      </c>
      <c r="G1245" s="67" t="str">
        <f>INDEX(Hosts!$A:$O,MATCH(Places!$C1245,Hosts!$A:$A,0),MATCH(Places!G$1,Hosts!$1:$1,0))</f>
        <v>No</v>
      </c>
      <c r="H1245">
        <v>16</v>
      </c>
      <c r="I1245" t="str">
        <f>VLOOKUP($H1245,Neighborhoods!$A:$C,2,0)</f>
        <v>Manhattan</v>
      </c>
      <c r="J1245" t="str">
        <f>VLOOKUP($H1245,Neighborhoods!$A:$C,3,0)</f>
        <v>Harlem</v>
      </c>
      <c r="K1245" t="s">
        <v>11822</v>
      </c>
      <c r="L1245" t="str">
        <f t="shared" si="76"/>
        <v>No</v>
      </c>
      <c r="M1245">
        <v>6</v>
      </c>
      <c r="N1245" t="str" cm="1">
        <f t="array" ref="N1245">_xlfn.IFS(M1245&lt;=2,"Small",M1245&lt;=5,"Medium",M1245&gt;5,"Large")</f>
        <v>Large</v>
      </c>
      <c r="O1245" s="50">
        <v>250</v>
      </c>
      <c r="P1245" s="67">
        <f t="shared" si="77"/>
        <v>0.04</v>
      </c>
      <c r="Q1245" s="52">
        <v>4.66</v>
      </c>
      <c r="R1245" s="52" t="str" cm="1">
        <f t="array" ref="R1245">_xlfn.IFS(ROUND(Q1245,0)=5,"Excellent",ROUND(Q1245,0)=4,"Good",ROUND(Q1245,0)=3,"Ok",ROUND(Q1245,0)&lt;3,"Bad")</f>
        <v>Excellent</v>
      </c>
      <c r="S1245">
        <v>62</v>
      </c>
      <c r="T1245" t="str">
        <f t="shared" si="78"/>
        <v>No</v>
      </c>
      <c r="U1245" s="65">
        <v>42124</v>
      </c>
      <c r="V1245" s="65">
        <v>43695</v>
      </c>
      <c r="W1245">
        <v>53</v>
      </c>
      <c r="X1245" t="str">
        <f t="shared" si="79"/>
        <v>Active</v>
      </c>
      <c r="Y1245" t="s">
        <v>15615</v>
      </c>
    </row>
    <row r="1246" spans="1:25" x14ac:dyDescent="0.25">
      <c r="A1246">
        <v>1245</v>
      </c>
      <c r="B1246" t="s">
        <v>935</v>
      </c>
      <c r="C1246">
        <v>2167</v>
      </c>
      <c r="D1246" t="str">
        <f>VLOOKUP($C1246,Hosts!$A:$O,10,0)</f>
        <v>New York</v>
      </c>
      <c r="E1246" s="67">
        <f>INDEX(Hosts!$A:$O,MATCH(Places!$C1246,Hosts!$A:$A,0),MATCH(Places!E$1,Hosts!$1:$1,0))</f>
        <v>1</v>
      </c>
      <c r="F1246" s="67">
        <f>INDEX(Hosts!$A:$O,MATCH(Places!$C1246,Hosts!$A:$A,0),MATCH(Places!F$1,Hosts!$1:$1,0))</f>
        <v>0.78</v>
      </c>
      <c r="G1246" s="67" t="str">
        <f>INDEX(Hosts!$A:$O,MATCH(Places!$C1246,Hosts!$A:$A,0),MATCH(Places!G$1,Hosts!$1:$1,0))</f>
        <v>Yes</v>
      </c>
      <c r="H1246">
        <v>19</v>
      </c>
      <c r="I1246" t="str">
        <f>VLOOKUP($H1246,Neighborhoods!$A:$C,2,0)</f>
        <v>Manhattan</v>
      </c>
      <c r="J1246" t="str">
        <f>VLOOKUP($H1246,Neighborhoods!$A:$C,3,0)</f>
        <v>Upper East Side</v>
      </c>
      <c r="K1246" t="s">
        <v>11822</v>
      </c>
      <c r="L1246" t="str">
        <f t="shared" si="76"/>
        <v>No</v>
      </c>
      <c r="M1246">
        <v>4</v>
      </c>
      <c r="N1246" t="str" cm="1">
        <f t="array" ref="N1246">_xlfn.IFS(M1246&lt;=2,"Small",M1246&lt;=5,"Medium",M1246&gt;5,"Large")</f>
        <v>Medium</v>
      </c>
      <c r="O1246" s="50">
        <v>600</v>
      </c>
      <c r="P1246" s="67">
        <f t="shared" si="77"/>
        <v>0.05</v>
      </c>
      <c r="Q1246" s="52">
        <v>4.9000000000000004</v>
      </c>
      <c r="R1246" s="52" t="str" cm="1">
        <f t="array" ref="R1246">_xlfn.IFS(ROUND(Q1246,0)=5,"Excellent",ROUND(Q1246,0)=4,"Good",ROUND(Q1246,0)=3,"Ok",ROUND(Q1246,0)&lt;3,"Bad")</f>
        <v>Excellent</v>
      </c>
      <c r="S1246">
        <v>39</v>
      </c>
      <c r="T1246" t="str">
        <f t="shared" si="78"/>
        <v>No</v>
      </c>
      <c r="U1246" s="65">
        <v>42371</v>
      </c>
      <c r="V1246" s="65">
        <v>43736</v>
      </c>
      <c r="W1246">
        <v>269</v>
      </c>
      <c r="X1246" t="str">
        <f t="shared" si="79"/>
        <v>Active</v>
      </c>
      <c r="Y1246" t="s">
        <v>15615</v>
      </c>
    </row>
    <row r="1247" spans="1:25" x14ac:dyDescent="0.25">
      <c r="A1247">
        <v>1246</v>
      </c>
      <c r="B1247" t="s">
        <v>936</v>
      </c>
      <c r="C1247">
        <v>337</v>
      </c>
      <c r="D1247" t="str">
        <f>VLOOKUP($C1247,Hosts!$A:$O,10,0)</f>
        <v>New York</v>
      </c>
      <c r="E1247" s="67">
        <f>INDEX(Hosts!$A:$O,MATCH(Places!$C1247,Hosts!$A:$A,0),MATCH(Places!E$1,Hosts!$1:$1,0))</f>
        <v>1</v>
      </c>
      <c r="F1247" s="67">
        <f>INDEX(Hosts!$A:$O,MATCH(Places!$C1247,Hosts!$A:$A,0),MATCH(Places!F$1,Hosts!$1:$1,0))</f>
        <v>0.62</v>
      </c>
      <c r="G1247" s="67" t="str">
        <f>INDEX(Hosts!$A:$O,MATCH(Places!$C1247,Hosts!$A:$A,0),MATCH(Places!G$1,Hosts!$1:$1,0))</f>
        <v>No</v>
      </c>
      <c r="H1247">
        <v>17</v>
      </c>
      <c r="I1247" t="str">
        <f>VLOOKUP($H1247,Neighborhoods!$A:$C,2,0)</f>
        <v>Manhattan</v>
      </c>
      <c r="J1247" t="str">
        <f>VLOOKUP($H1247,Neighborhoods!$A:$C,3,0)</f>
        <v>Hell's Kitchen</v>
      </c>
      <c r="K1247" t="s">
        <v>11822</v>
      </c>
      <c r="L1247" t="str">
        <f t="shared" si="76"/>
        <v>No</v>
      </c>
      <c r="M1247">
        <v>3</v>
      </c>
      <c r="N1247" t="str" cm="1">
        <f t="array" ref="N1247">_xlfn.IFS(M1247&lt;=2,"Small",M1247&lt;=5,"Medium",M1247&gt;5,"Large")</f>
        <v>Medium</v>
      </c>
      <c r="O1247" s="50">
        <v>73</v>
      </c>
      <c r="P1247" s="67">
        <f t="shared" si="77"/>
        <v>0.03</v>
      </c>
      <c r="Q1247" s="52">
        <v>4.58</v>
      </c>
      <c r="R1247" s="52" t="str" cm="1">
        <f t="array" ref="R1247">_xlfn.IFS(ROUND(Q1247,0)=5,"Excellent",ROUND(Q1247,0)=4,"Good",ROUND(Q1247,0)=3,"Ok",ROUND(Q1247,0)&lt;3,"Bad")</f>
        <v>Excellent</v>
      </c>
      <c r="S1247">
        <v>12</v>
      </c>
      <c r="T1247" t="str">
        <f t="shared" si="78"/>
        <v>No</v>
      </c>
      <c r="U1247" s="65">
        <v>42214</v>
      </c>
      <c r="V1247" s="65">
        <v>43646</v>
      </c>
      <c r="W1247">
        <v>350</v>
      </c>
      <c r="X1247" t="str">
        <f t="shared" si="79"/>
        <v>Active</v>
      </c>
      <c r="Y1247" t="s">
        <v>15615</v>
      </c>
    </row>
    <row r="1248" spans="1:25" x14ac:dyDescent="0.25">
      <c r="A1248">
        <v>1247</v>
      </c>
      <c r="B1248" t="s">
        <v>937</v>
      </c>
      <c r="C1248">
        <v>958</v>
      </c>
      <c r="D1248" t="str">
        <f>VLOOKUP($C1248,Hosts!$A:$O,10,0)</f>
        <v>Aguascalientes</v>
      </c>
      <c r="E1248" s="67">
        <f>INDEX(Hosts!$A:$O,MATCH(Places!$C1248,Hosts!$A:$A,0),MATCH(Places!E$1,Hosts!$1:$1,0))</f>
        <v>1</v>
      </c>
      <c r="F1248" s="67">
        <f>INDEX(Hosts!$A:$O,MATCH(Places!$C1248,Hosts!$A:$A,0),MATCH(Places!F$1,Hosts!$1:$1,0))</f>
        <v>0.99</v>
      </c>
      <c r="G1248" s="67" t="str">
        <f>INDEX(Hosts!$A:$O,MATCH(Places!$C1248,Hosts!$A:$A,0),MATCH(Places!G$1,Hosts!$1:$1,0))</f>
        <v>Yes</v>
      </c>
      <c r="H1248">
        <v>16</v>
      </c>
      <c r="I1248" t="str">
        <f>VLOOKUP($H1248,Neighborhoods!$A:$C,2,0)</f>
        <v>Manhattan</v>
      </c>
      <c r="J1248" t="str">
        <f>VLOOKUP($H1248,Neighborhoods!$A:$C,3,0)</f>
        <v>Harlem</v>
      </c>
      <c r="K1248" t="s">
        <v>11822</v>
      </c>
      <c r="L1248" t="str">
        <f t="shared" si="76"/>
        <v>No</v>
      </c>
      <c r="M1248">
        <v>5</v>
      </c>
      <c r="N1248" t="str" cm="1">
        <f t="array" ref="N1248">_xlfn.IFS(M1248&lt;=2,"Small",M1248&lt;=5,"Medium",M1248&gt;5,"Large")</f>
        <v>Medium</v>
      </c>
      <c r="O1248" s="50">
        <v>225</v>
      </c>
      <c r="P1248" s="67">
        <f t="shared" si="77"/>
        <v>0.04</v>
      </c>
      <c r="Q1248" s="52">
        <v>4.82</v>
      </c>
      <c r="R1248" s="52" t="str" cm="1">
        <f t="array" ref="R1248">_xlfn.IFS(ROUND(Q1248,0)=5,"Excellent",ROUND(Q1248,0)=4,"Good",ROUND(Q1248,0)=3,"Ok",ROUND(Q1248,0)&lt;3,"Bad")</f>
        <v>Excellent</v>
      </c>
      <c r="S1248">
        <v>91</v>
      </c>
      <c r="T1248" t="str">
        <f t="shared" si="78"/>
        <v>No</v>
      </c>
      <c r="U1248" s="65">
        <v>42144</v>
      </c>
      <c r="V1248" s="65">
        <v>43850</v>
      </c>
      <c r="W1248">
        <v>345</v>
      </c>
      <c r="X1248" t="str">
        <f t="shared" si="79"/>
        <v>Active</v>
      </c>
      <c r="Y1248" t="s">
        <v>15615</v>
      </c>
    </row>
    <row r="1249" spans="1:25" x14ac:dyDescent="0.25">
      <c r="A1249">
        <v>1248</v>
      </c>
      <c r="B1249" t="s">
        <v>15232</v>
      </c>
      <c r="C1249">
        <v>974</v>
      </c>
      <c r="D1249" t="str">
        <f>VLOOKUP($C1249,Hosts!$A:$O,10,0)</f>
        <v>New York</v>
      </c>
      <c r="E1249" s="67">
        <f>INDEX(Hosts!$A:$O,MATCH(Places!$C1249,Hosts!$A:$A,0),MATCH(Places!E$1,Hosts!$1:$1,0))</f>
        <v>1</v>
      </c>
      <c r="F1249" s="67">
        <f>INDEX(Hosts!$A:$O,MATCH(Places!$C1249,Hosts!$A:$A,0),MATCH(Places!F$1,Hosts!$1:$1,0))</f>
        <v>0.5</v>
      </c>
      <c r="G1249" s="67" t="str">
        <f>INDEX(Hosts!$A:$O,MATCH(Places!$C1249,Hosts!$A:$A,0),MATCH(Places!G$1,Hosts!$1:$1,0))</f>
        <v>No</v>
      </c>
      <c r="H1249">
        <v>14</v>
      </c>
      <c r="I1249" t="str">
        <f>VLOOKUP($H1249,Neighborhoods!$A:$C,2,0)</f>
        <v>Manhattan</v>
      </c>
      <c r="J1249" t="str">
        <f>VLOOKUP($H1249,Neighborhoods!$A:$C,3,0)</f>
        <v>East Harlem</v>
      </c>
      <c r="K1249" t="s">
        <v>1</v>
      </c>
      <c r="L1249" t="str">
        <f t="shared" si="76"/>
        <v>Yes</v>
      </c>
      <c r="M1249">
        <v>2</v>
      </c>
      <c r="N1249" t="str" cm="1">
        <f t="array" ref="N1249">_xlfn.IFS(M1249&lt;=2,"Small",M1249&lt;=5,"Medium",M1249&gt;5,"Large")</f>
        <v>Small</v>
      </c>
      <c r="O1249" s="50">
        <v>58</v>
      </c>
      <c r="P1249" s="67">
        <f t="shared" si="77"/>
        <v>0.03</v>
      </c>
      <c r="Q1249" s="52">
        <v>4.6399999999999997</v>
      </c>
      <c r="R1249" s="52" t="str" cm="1">
        <f t="array" ref="R1249">_xlfn.IFS(ROUND(Q1249,0)=5,"Excellent",ROUND(Q1249,0)=4,"Good",ROUND(Q1249,0)=3,"Ok",ROUND(Q1249,0)&lt;3,"Bad")</f>
        <v>Excellent</v>
      </c>
      <c r="S1249">
        <v>89</v>
      </c>
      <c r="T1249" t="str">
        <f t="shared" si="78"/>
        <v>No</v>
      </c>
      <c r="U1249" s="65">
        <v>42113</v>
      </c>
      <c r="V1249" s="65">
        <v>44015</v>
      </c>
      <c r="W1249">
        <v>148</v>
      </c>
      <c r="X1249" t="str">
        <f t="shared" si="79"/>
        <v>Active</v>
      </c>
      <c r="Y1249" t="s">
        <v>15615</v>
      </c>
    </row>
    <row r="1250" spans="1:25" x14ac:dyDescent="0.25">
      <c r="A1250">
        <v>1249</v>
      </c>
      <c r="B1250" t="s">
        <v>938</v>
      </c>
      <c r="C1250">
        <v>2000</v>
      </c>
      <c r="D1250" t="str">
        <f>VLOOKUP($C1250,Hosts!$A:$O,10,0)</f>
        <v>New York</v>
      </c>
      <c r="E1250" s="67">
        <f>INDEX(Hosts!$A:$O,MATCH(Places!$C1250,Hosts!$A:$A,0),MATCH(Places!E$1,Hosts!$1:$1,0))</f>
        <v>1</v>
      </c>
      <c r="F1250" s="67">
        <f>INDEX(Hosts!$A:$O,MATCH(Places!$C1250,Hosts!$A:$A,0),MATCH(Places!F$1,Hosts!$1:$1,0))</f>
        <v>0.73</v>
      </c>
      <c r="G1250" s="67" t="str">
        <f>INDEX(Hosts!$A:$O,MATCH(Places!$C1250,Hosts!$A:$A,0),MATCH(Places!G$1,Hosts!$1:$1,0))</f>
        <v>No</v>
      </c>
      <c r="H1250">
        <v>19</v>
      </c>
      <c r="I1250" t="str">
        <f>VLOOKUP($H1250,Neighborhoods!$A:$C,2,0)</f>
        <v>Manhattan</v>
      </c>
      <c r="J1250" t="str">
        <f>VLOOKUP($H1250,Neighborhoods!$A:$C,3,0)</f>
        <v>Upper East Side</v>
      </c>
      <c r="K1250" t="s">
        <v>11822</v>
      </c>
      <c r="L1250" t="str">
        <f t="shared" si="76"/>
        <v>No</v>
      </c>
      <c r="M1250">
        <v>10</v>
      </c>
      <c r="N1250" t="str" cm="1">
        <f t="array" ref="N1250">_xlfn.IFS(M1250&lt;=2,"Small",M1250&lt;=5,"Medium",M1250&gt;5,"Large")</f>
        <v>Large</v>
      </c>
      <c r="O1250" s="50">
        <v>1264</v>
      </c>
      <c r="P1250" s="67">
        <f t="shared" si="77"/>
        <v>7.0000000000000007E-2</v>
      </c>
      <c r="Q1250" s="52">
        <v>4.57</v>
      </c>
      <c r="R1250" s="52" t="str" cm="1">
        <f t="array" ref="R1250">_xlfn.IFS(ROUND(Q1250,0)=5,"Excellent",ROUND(Q1250,0)=4,"Good",ROUND(Q1250,0)=3,"Ok",ROUND(Q1250,0)&lt;3,"Bad")</f>
        <v>Excellent</v>
      </c>
      <c r="S1250">
        <v>54</v>
      </c>
      <c r="T1250" t="str">
        <f t="shared" si="78"/>
        <v>No</v>
      </c>
      <c r="U1250" s="65">
        <v>42218</v>
      </c>
      <c r="V1250" s="65">
        <v>43826</v>
      </c>
      <c r="W1250">
        <v>346</v>
      </c>
      <c r="X1250" t="str">
        <f t="shared" si="79"/>
        <v>Active</v>
      </c>
      <c r="Y1250" t="s">
        <v>15615</v>
      </c>
    </row>
    <row r="1251" spans="1:25" x14ac:dyDescent="0.25">
      <c r="A1251">
        <v>1250</v>
      </c>
      <c r="B1251" t="s">
        <v>939</v>
      </c>
      <c r="C1251">
        <v>2154</v>
      </c>
      <c r="D1251" t="str">
        <f>VLOOKUP($C1251,Hosts!$A:$O,10,0)</f>
        <v>New York</v>
      </c>
      <c r="E1251" s="67">
        <f>INDEX(Hosts!$A:$O,MATCH(Places!$C1251,Hosts!$A:$A,0),MATCH(Places!E$1,Hosts!$1:$1,0))</f>
        <v>1</v>
      </c>
      <c r="F1251" s="67">
        <f>INDEX(Hosts!$A:$O,MATCH(Places!$C1251,Hosts!$A:$A,0),MATCH(Places!F$1,Hosts!$1:$1,0))</f>
        <v>1</v>
      </c>
      <c r="G1251" s="67" t="str">
        <f>INDEX(Hosts!$A:$O,MATCH(Places!$C1251,Hosts!$A:$A,0),MATCH(Places!G$1,Hosts!$1:$1,0))</f>
        <v>Yes</v>
      </c>
      <c r="H1251">
        <v>15</v>
      </c>
      <c r="I1251" t="str">
        <f>VLOOKUP($H1251,Neighborhoods!$A:$C,2,0)</f>
        <v>Manhattan</v>
      </c>
      <c r="J1251" t="str">
        <f>VLOOKUP($H1251,Neighborhoods!$A:$C,3,0)</f>
        <v>East Village</v>
      </c>
      <c r="K1251" t="s">
        <v>11822</v>
      </c>
      <c r="L1251" t="str">
        <f t="shared" si="76"/>
        <v>No</v>
      </c>
      <c r="M1251">
        <v>3</v>
      </c>
      <c r="N1251" t="str" cm="1">
        <f t="array" ref="N1251">_xlfn.IFS(M1251&lt;=2,"Small",M1251&lt;=5,"Medium",M1251&gt;5,"Large")</f>
        <v>Medium</v>
      </c>
      <c r="O1251" s="50">
        <v>349</v>
      </c>
      <c r="P1251" s="67">
        <f t="shared" si="77"/>
        <v>0.04</v>
      </c>
      <c r="Q1251" s="52">
        <v>4.7300000000000004</v>
      </c>
      <c r="R1251" s="52" t="str" cm="1">
        <f t="array" ref="R1251">_xlfn.IFS(ROUND(Q1251,0)=5,"Excellent",ROUND(Q1251,0)=4,"Good",ROUND(Q1251,0)=3,"Ok",ROUND(Q1251,0)&lt;3,"Bad")</f>
        <v>Excellent</v>
      </c>
      <c r="S1251">
        <v>11</v>
      </c>
      <c r="T1251" t="str">
        <f t="shared" si="78"/>
        <v>No</v>
      </c>
      <c r="U1251" s="65">
        <v>43016</v>
      </c>
      <c r="V1251" s="65">
        <v>43527</v>
      </c>
      <c r="W1251">
        <v>227</v>
      </c>
      <c r="X1251" t="str">
        <f t="shared" si="79"/>
        <v>Active</v>
      </c>
      <c r="Y1251" t="s">
        <v>15616</v>
      </c>
    </row>
    <row r="1252" spans="1:25" x14ac:dyDescent="0.25">
      <c r="A1252">
        <v>1251</v>
      </c>
      <c r="B1252" t="s">
        <v>940</v>
      </c>
      <c r="C1252">
        <v>2204</v>
      </c>
      <c r="D1252" t="str">
        <f>VLOOKUP($C1252,Hosts!$A:$O,10,0)</f>
        <v>New York</v>
      </c>
      <c r="E1252" s="67">
        <f>INDEX(Hosts!$A:$O,MATCH(Places!$C1252,Hosts!$A:$A,0),MATCH(Places!E$1,Hosts!$1:$1,0))</f>
        <v>1</v>
      </c>
      <c r="F1252" s="67">
        <f>INDEX(Hosts!$A:$O,MATCH(Places!$C1252,Hosts!$A:$A,0),MATCH(Places!F$1,Hosts!$1:$1,0))</f>
        <v>0.96</v>
      </c>
      <c r="G1252" s="67" t="str">
        <f>INDEX(Hosts!$A:$O,MATCH(Places!$C1252,Hosts!$A:$A,0),MATCH(Places!G$1,Hosts!$1:$1,0))</f>
        <v>No</v>
      </c>
      <c r="H1252">
        <v>12</v>
      </c>
      <c r="I1252" t="str">
        <f>VLOOKUP($H1252,Neighborhoods!$A:$C,2,0)</f>
        <v>Brooklyn</v>
      </c>
      <c r="J1252" t="str">
        <f>VLOOKUP($H1252,Neighborhoods!$A:$C,3,0)</f>
        <v>Williamsburg</v>
      </c>
      <c r="K1252" t="s">
        <v>11822</v>
      </c>
      <c r="L1252" t="str">
        <f t="shared" si="76"/>
        <v>No</v>
      </c>
      <c r="M1252">
        <v>5</v>
      </c>
      <c r="N1252" t="str" cm="1">
        <f t="array" ref="N1252">_xlfn.IFS(M1252&lt;=2,"Small",M1252&lt;=5,"Medium",M1252&gt;5,"Large")</f>
        <v>Medium</v>
      </c>
      <c r="O1252" s="50">
        <v>134</v>
      </c>
      <c r="P1252" s="67">
        <f t="shared" si="77"/>
        <v>0.03</v>
      </c>
      <c r="Q1252" s="52">
        <v>5</v>
      </c>
      <c r="R1252" s="52" t="str" cm="1">
        <f t="array" ref="R1252">_xlfn.IFS(ROUND(Q1252,0)=5,"Excellent",ROUND(Q1252,0)=4,"Good",ROUND(Q1252,0)=3,"Ok",ROUND(Q1252,0)&lt;3,"Bad")</f>
        <v>Excellent</v>
      </c>
      <c r="S1252">
        <v>42</v>
      </c>
      <c r="T1252" t="str">
        <f t="shared" si="78"/>
        <v>No</v>
      </c>
      <c r="U1252" s="65">
        <v>42143</v>
      </c>
      <c r="V1252" s="65">
        <v>43908</v>
      </c>
      <c r="W1252">
        <v>339</v>
      </c>
      <c r="X1252" t="str">
        <f t="shared" si="79"/>
        <v>Active</v>
      </c>
      <c r="Y1252" t="s">
        <v>15615</v>
      </c>
    </row>
    <row r="1253" spans="1:25" x14ac:dyDescent="0.25">
      <c r="A1253">
        <v>1252</v>
      </c>
      <c r="B1253" t="s">
        <v>13237</v>
      </c>
      <c r="C1253">
        <v>3</v>
      </c>
      <c r="D1253" t="str">
        <f>VLOOKUP($C1253,Hosts!$A:$O,10,0)</f>
        <v>New York</v>
      </c>
      <c r="E1253" s="67">
        <f>INDEX(Hosts!$A:$O,MATCH(Places!$C1253,Hosts!$A:$A,0),MATCH(Places!E$1,Hosts!$1:$1,0))</f>
        <v>1</v>
      </c>
      <c r="F1253" s="67">
        <f>INDEX(Hosts!$A:$O,MATCH(Places!$C1253,Hosts!$A:$A,0),MATCH(Places!F$1,Hosts!$1:$1,0))</f>
        <v>0.98</v>
      </c>
      <c r="G1253" s="67" t="str">
        <f>INDEX(Hosts!$A:$O,MATCH(Places!$C1253,Hosts!$A:$A,0),MATCH(Places!G$1,Hosts!$1:$1,0))</f>
        <v>Yes</v>
      </c>
      <c r="H1253">
        <v>7</v>
      </c>
      <c r="I1253" t="str">
        <f>VLOOKUP($H1253,Neighborhoods!$A:$C,2,0)</f>
        <v>Brooklyn</v>
      </c>
      <c r="J1253" t="str">
        <f>VLOOKUP($H1253,Neighborhoods!$A:$C,3,0)</f>
        <v>Bedford-Stuyvesant</v>
      </c>
      <c r="K1253" t="s">
        <v>1</v>
      </c>
      <c r="L1253" t="str">
        <f t="shared" si="76"/>
        <v>Yes</v>
      </c>
      <c r="M1253">
        <v>2</v>
      </c>
      <c r="N1253" t="str" cm="1">
        <f t="array" ref="N1253">_xlfn.IFS(M1253&lt;=2,"Small",M1253&lt;=5,"Medium",M1253&gt;5,"Large")</f>
        <v>Small</v>
      </c>
      <c r="O1253" s="50">
        <v>40</v>
      </c>
      <c r="P1253" s="67">
        <f t="shared" si="77"/>
        <v>0.03</v>
      </c>
      <c r="Q1253" s="52">
        <v>4.97</v>
      </c>
      <c r="R1253" s="52" t="str" cm="1">
        <f t="array" ref="R1253">_xlfn.IFS(ROUND(Q1253,0)=5,"Excellent",ROUND(Q1253,0)=4,"Good",ROUND(Q1253,0)=3,"Ok",ROUND(Q1253,0)&lt;3,"Bad")</f>
        <v>Excellent</v>
      </c>
      <c r="S1253">
        <v>332</v>
      </c>
      <c r="T1253" t="str">
        <f t="shared" si="78"/>
        <v>Yes</v>
      </c>
      <c r="U1253" s="65">
        <v>42131</v>
      </c>
      <c r="V1253" s="65">
        <v>44050</v>
      </c>
      <c r="W1253">
        <v>263</v>
      </c>
      <c r="X1253" t="str">
        <f t="shared" si="79"/>
        <v>Active</v>
      </c>
      <c r="Y1253" t="s">
        <v>15615</v>
      </c>
    </row>
    <row r="1254" spans="1:25" x14ac:dyDescent="0.25">
      <c r="A1254">
        <v>1253</v>
      </c>
      <c r="B1254" t="s">
        <v>13647</v>
      </c>
      <c r="C1254">
        <v>1223</v>
      </c>
      <c r="D1254" t="str">
        <f>VLOOKUP($C1254,Hosts!$A:$O,10,0)</f>
        <v>New York</v>
      </c>
      <c r="E1254" s="67">
        <f>INDEX(Hosts!$A:$O,MATCH(Places!$C1254,Hosts!$A:$A,0),MATCH(Places!E$1,Hosts!$1:$1,0))</f>
        <v>1</v>
      </c>
      <c r="F1254" s="67">
        <f>INDEX(Hosts!$A:$O,MATCH(Places!$C1254,Hosts!$A:$A,0),MATCH(Places!F$1,Hosts!$1:$1,0))</f>
        <v>1</v>
      </c>
      <c r="G1254" s="67" t="str">
        <f>INDEX(Hosts!$A:$O,MATCH(Places!$C1254,Hosts!$A:$A,0),MATCH(Places!G$1,Hosts!$1:$1,0))</f>
        <v>Yes</v>
      </c>
      <c r="H1254">
        <v>15</v>
      </c>
      <c r="I1254" t="str">
        <f>VLOOKUP($H1254,Neighborhoods!$A:$C,2,0)</f>
        <v>Manhattan</v>
      </c>
      <c r="J1254" t="str">
        <f>VLOOKUP($H1254,Neighborhoods!$A:$C,3,0)</f>
        <v>East Village</v>
      </c>
      <c r="K1254" t="s">
        <v>1</v>
      </c>
      <c r="L1254" t="str">
        <f t="shared" si="76"/>
        <v>Yes</v>
      </c>
      <c r="M1254">
        <v>3</v>
      </c>
      <c r="N1254" t="str" cm="1">
        <f t="array" ref="N1254">_xlfn.IFS(M1254&lt;=2,"Small",M1254&lt;=5,"Medium",M1254&gt;5,"Large")</f>
        <v>Medium</v>
      </c>
      <c r="O1254" s="50">
        <v>150</v>
      </c>
      <c r="P1254" s="67">
        <f t="shared" si="77"/>
        <v>0.03</v>
      </c>
      <c r="Q1254" s="52">
        <v>4.99</v>
      </c>
      <c r="R1254" s="52" t="str" cm="1">
        <f t="array" ref="R1254">_xlfn.IFS(ROUND(Q1254,0)=5,"Excellent",ROUND(Q1254,0)=4,"Good",ROUND(Q1254,0)=3,"Ok",ROUND(Q1254,0)&lt;3,"Bad")</f>
        <v>Excellent</v>
      </c>
      <c r="S1254">
        <v>461</v>
      </c>
      <c r="T1254" t="str">
        <f t="shared" si="78"/>
        <v>Yes</v>
      </c>
      <c r="U1254" s="65">
        <v>42114</v>
      </c>
      <c r="V1254" s="65">
        <v>43908</v>
      </c>
      <c r="W1254">
        <v>310</v>
      </c>
      <c r="X1254" t="str">
        <f t="shared" si="79"/>
        <v>Active</v>
      </c>
      <c r="Y1254" t="s">
        <v>15616</v>
      </c>
    </row>
    <row r="1255" spans="1:25" x14ac:dyDescent="0.25">
      <c r="A1255">
        <v>1254</v>
      </c>
      <c r="B1255" t="s">
        <v>941</v>
      </c>
      <c r="C1255">
        <v>1710</v>
      </c>
      <c r="D1255" t="str">
        <f>VLOOKUP($C1255,Hosts!$A:$O,10,0)</f>
        <v>New York</v>
      </c>
      <c r="E1255" s="67">
        <f>INDEX(Hosts!$A:$O,MATCH(Places!$C1255,Hosts!$A:$A,0),MATCH(Places!E$1,Hosts!$1:$1,0))</f>
        <v>1</v>
      </c>
      <c r="F1255" s="67">
        <f>INDEX(Hosts!$A:$O,MATCH(Places!$C1255,Hosts!$A:$A,0),MATCH(Places!F$1,Hosts!$1:$1,0))</f>
        <v>0.98</v>
      </c>
      <c r="G1255" s="67" t="str">
        <f>INDEX(Hosts!$A:$O,MATCH(Places!$C1255,Hosts!$A:$A,0),MATCH(Places!G$1,Hosts!$1:$1,0))</f>
        <v>No</v>
      </c>
      <c r="H1255">
        <v>7</v>
      </c>
      <c r="I1255" t="str">
        <f>VLOOKUP($H1255,Neighborhoods!$A:$C,2,0)</f>
        <v>Brooklyn</v>
      </c>
      <c r="J1255" t="str">
        <f>VLOOKUP($H1255,Neighborhoods!$A:$C,3,0)</f>
        <v>Bedford-Stuyvesant</v>
      </c>
      <c r="K1255" t="s">
        <v>1</v>
      </c>
      <c r="L1255" t="str">
        <f t="shared" si="76"/>
        <v>Yes</v>
      </c>
      <c r="M1255">
        <v>2</v>
      </c>
      <c r="N1255" t="str" cm="1">
        <f t="array" ref="N1255">_xlfn.IFS(M1255&lt;=2,"Small",M1255&lt;=5,"Medium",M1255&gt;5,"Large")</f>
        <v>Small</v>
      </c>
      <c r="O1255" s="50">
        <v>71</v>
      </c>
      <c r="P1255" s="67">
        <f t="shared" si="77"/>
        <v>0.03</v>
      </c>
      <c r="Q1255" s="52">
        <v>4.67</v>
      </c>
      <c r="R1255" s="52" t="str" cm="1">
        <f t="array" ref="R1255">_xlfn.IFS(ROUND(Q1255,0)=5,"Excellent",ROUND(Q1255,0)=4,"Good",ROUND(Q1255,0)=3,"Ok",ROUND(Q1255,0)&lt;3,"Bad")</f>
        <v>Excellent</v>
      </c>
      <c r="S1255">
        <v>114</v>
      </c>
      <c r="T1255" t="str">
        <f t="shared" si="78"/>
        <v>No</v>
      </c>
      <c r="U1255" s="65">
        <v>42148</v>
      </c>
      <c r="V1255" s="65">
        <v>43891</v>
      </c>
      <c r="W1255">
        <v>90</v>
      </c>
      <c r="X1255" t="str">
        <f t="shared" si="79"/>
        <v>Active</v>
      </c>
      <c r="Y1255" t="s">
        <v>15615</v>
      </c>
    </row>
    <row r="1256" spans="1:25" x14ac:dyDescent="0.25">
      <c r="A1256">
        <v>1255</v>
      </c>
      <c r="B1256" t="s">
        <v>942</v>
      </c>
      <c r="C1256">
        <v>2353</v>
      </c>
      <c r="D1256" t="str">
        <f>VLOOKUP($C1256,Hosts!$A:$O,10,0)</f>
        <v>New York</v>
      </c>
      <c r="E1256" s="67">
        <f>INDEX(Hosts!$A:$O,MATCH(Places!$C1256,Hosts!$A:$A,0),MATCH(Places!E$1,Hosts!$1:$1,0))</f>
        <v>1</v>
      </c>
      <c r="F1256" s="67">
        <f>INDEX(Hosts!$A:$O,MATCH(Places!$C1256,Hosts!$A:$A,0),MATCH(Places!F$1,Hosts!$1:$1,0))</f>
        <v>0.89</v>
      </c>
      <c r="G1256" s="67" t="str">
        <f>INDEX(Hosts!$A:$O,MATCH(Places!$C1256,Hosts!$A:$A,0),MATCH(Places!G$1,Hosts!$1:$1,0))</f>
        <v>No</v>
      </c>
      <c r="H1256">
        <v>8</v>
      </c>
      <c r="I1256" t="str">
        <f>VLOOKUP($H1256,Neighborhoods!$A:$C,2,0)</f>
        <v>Brooklyn</v>
      </c>
      <c r="J1256" t="str">
        <f>VLOOKUP($H1256,Neighborhoods!$A:$C,3,0)</f>
        <v>Bushwick</v>
      </c>
      <c r="K1256" t="s">
        <v>11822</v>
      </c>
      <c r="L1256" t="str">
        <f t="shared" si="76"/>
        <v>No</v>
      </c>
      <c r="M1256">
        <v>6</v>
      </c>
      <c r="N1256" t="str" cm="1">
        <f t="array" ref="N1256">_xlfn.IFS(M1256&lt;=2,"Small",M1256&lt;=5,"Medium",M1256&gt;5,"Large")</f>
        <v>Large</v>
      </c>
      <c r="O1256" s="50">
        <v>200</v>
      </c>
      <c r="P1256" s="67">
        <f t="shared" si="77"/>
        <v>0.04</v>
      </c>
      <c r="Q1256" s="52">
        <v>4.79</v>
      </c>
      <c r="R1256" s="52" t="str" cm="1">
        <f t="array" ref="R1256">_xlfn.IFS(ROUND(Q1256,0)=5,"Excellent",ROUND(Q1256,0)=4,"Good",ROUND(Q1256,0)=3,"Ok",ROUND(Q1256,0)&lt;3,"Bad")</f>
        <v>Excellent</v>
      </c>
      <c r="S1256">
        <v>14</v>
      </c>
      <c r="T1256" t="str">
        <f t="shared" si="78"/>
        <v>No</v>
      </c>
      <c r="U1256" s="65">
        <v>43457</v>
      </c>
      <c r="V1256" s="65">
        <v>43905</v>
      </c>
      <c r="W1256">
        <v>0</v>
      </c>
      <c r="X1256" t="str">
        <f t="shared" si="79"/>
        <v>Inactive</v>
      </c>
      <c r="Y1256" t="s">
        <v>15615</v>
      </c>
    </row>
    <row r="1257" spans="1:25" x14ac:dyDescent="0.25">
      <c r="A1257">
        <v>1256</v>
      </c>
      <c r="B1257" t="s">
        <v>943</v>
      </c>
      <c r="C1257">
        <v>1482</v>
      </c>
      <c r="D1257" t="str">
        <f>VLOOKUP($C1257,Hosts!$A:$O,10,0)</f>
        <v>New York</v>
      </c>
      <c r="E1257" s="67">
        <f>INDEX(Hosts!$A:$O,MATCH(Places!$C1257,Hosts!$A:$A,0),MATCH(Places!E$1,Hosts!$1:$1,0))</f>
        <v>1</v>
      </c>
      <c r="F1257" s="67">
        <f>INDEX(Hosts!$A:$O,MATCH(Places!$C1257,Hosts!$A:$A,0),MATCH(Places!F$1,Hosts!$1:$1,0))</f>
        <v>0.93</v>
      </c>
      <c r="G1257" s="67" t="str">
        <f>INDEX(Hosts!$A:$O,MATCH(Places!$C1257,Hosts!$A:$A,0),MATCH(Places!G$1,Hosts!$1:$1,0))</f>
        <v>Yes</v>
      </c>
      <c r="H1257">
        <v>20</v>
      </c>
      <c r="I1257" t="str">
        <f>VLOOKUP($H1257,Neighborhoods!$A:$C,2,0)</f>
        <v>Manhattan</v>
      </c>
      <c r="J1257" t="str">
        <f>VLOOKUP($H1257,Neighborhoods!$A:$C,3,0)</f>
        <v>Upper West Side</v>
      </c>
      <c r="K1257" t="s">
        <v>11822</v>
      </c>
      <c r="L1257" t="str">
        <f t="shared" si="76"/>
        <v>No</v>
      </c>
      <c r="M1257">
        <v>4</v>
      </c>
      <c r="N1257" t="str" cm="1">
        <f t="array" ref="N1257">_xlfn.IFS(M1257&lt;=2,"Small",M1257&lt;=5,"Medium",M1257&gt;5,"Large")</f>
        <v>Medium</v>
      </c>
      <c r="O1257" s="50">
        <v>499</v>
      </c>
      <c r="P1257" s="67">
        <f t="shared" si="77"/>
        <v>0.04</v>
      </c>
      <c r="Q1257" s="52">
        <v>4.93</v>
      </c>
      <c r="R1257" s="52" t="str" cm="1">
        <f t="array" ref="R1257">_xlfn.IFS(ROUND(Q1257,0)=5,"Excellent",ROUND(Q1257,0)=4,"Good",ROUND(Q1257,0)=3,"Ok",ROUND(Q1257,0)&lt;3,"Bad")</f>
        <v>Excellent</v>
      </c>
      <c r="S1257">
        <v>29</v>
      </c>
      <c r="T1257" t="str">
        <f t="shared" si="78"/>
        <v>No</v>
      </c>
      <c r="U1257" s="65">
        <v>42136</v>
      </c>
      <c r="V1257" s="65">
        <v>43802</v>
      </c>
      <c r="W1257">
        <v>365</v>
      </c>
      <c r="X1257" t="str">
        <f t="shared" si="79"/>
        <v>Active</v>
      </c>
      <c r="Y1257" t="s">
        <v>15615</v>
      </c>
    </row>
    <row r="1258" spans="1:25" x14ac:dyDescent="0.25">
      <c r="A1258">
        <v>1257</v>
      </c>
      <c r="B1258" t="s">
        <v>944</v>
      </c>
      <c r="C1258">
        <v>1426</v>
      </c>
      <c r="D1258" t="str">
        <f>VLOOKUP($C1258,Hosts!$A:$O,10,0)</f>
        <v>New York</v>
      </c>
      <c r="E1258" s="67">
        <f>INDEX(Hosts!$A:$O,MATCH(Places!$C1258,Hosts!$A:$A,0),MATCH(Places!E$1,Hosts!$1:$1,0))</f>
        <v>0.89</v>
      </c>
      <c r="F1258" s="67">
        <f>INDEX(Hosts!$A:$O,MATCH(Places!$C1258,Hosts!$A:$A,0),MATCH(Places!F$1,Hosts!$1:$1,0))</f>
        <v>0.9</v>
      </c>
      <c r="G1258" s="67" t="str">
        <f>INDEX(Hosts!$A:$O,MATCH(Places!$C1258,Hosts!$A:$A,0),MATCH(Places!G$1,Hosts!$1:$1,0))</f>
        <v>No</v>
      </c>
      <c r="H1258">
        <v>7</v>
      </c>
      <c r="I1258" t="str">
        <f>VLOOKUP($H1258,Neighborhoods!$A:$C,2,0)</f>
        <v>Brooklyn</v>
      </c>
      <c r="J1258" t="str">
        <f>VLOOKUP($H1258,Neighborhoods!$A:$C,3,0)</f>
        <v>Bedford-Stuyvesant</v>
      </c>
      <c r="K1258" t="s">
        <v>1</v>
      </c>
      <c r="L1258" t="str">
        <f t="shared" si="76"/>
        <v>Yes</v>
      </c>
      <c r="M1258">
        <v>2</v>
      </c>
      <c r="N1258" t="str" cm="1">
        <f t="array" ref="N1258">_xlfn.IFS(M1258&lt;=2,"Small",M1258&lt;=5,"Medium",M1258&gt;5,"Large")</f>
        <v>Small</v>
      </c>
      <c r="O1258" s="50">
        <v>38</v>
      </c>
      <c r="P1258" s="67">
        <f t="shared" si="77"/>
        <v>0.03</v>
      </c>
      <c r="Q1258" s="52">
        <v>4.4000000000000004</v>
      </c>
      <c r="R1258" s="52" t="str" cm="1">
        <f t="array" ref="R1258">_xlfn.IFS(ROUND(Q1258,0)=5,"Excellent",ROUND(Q1258,0)=4,"Good",ROUND(Q1258,0)=3,"Ok",ROUND(Q1258,0)&lt;3,"Bad")</f>
        <v>Good</v>
      </c>
      <c r="S1258">
        <v>60</v>
      </c>
      <c r="T1258" t="str">
        <f t="shared" si="78"/>
        <v>No</v>
      </c>
      <c r="U1258" s="65">
        <v>42127</v>
      </c>
      <c r="V1258" s="65">
        <v>43841</v>
      </c>
      <c r="W1258">
        <v>253</v>
      </c>
      <c r="X1258" t="str">
        <f t="shared" si="79"/>
        <v>Active</v>
      </c>
      <c r="Y1258" t="s">
        <v>15615</v>
      </c>
    </row>
    <row r="1259" spans="1:25" x14ac:dyDescent="0.25">
      <c r="A1259">
        <v>1258</v>
      </c>
      <c r="B1259" t="s">
        <v>945</v>
      </c>
      <c r="C1259">
        <v>1785</v>
      </c>
      <c r="D1259" t="str">
        <f>VLOOKUP($C1259,Hosts!$A:$O,10,0)</f>
        <v>New York</v>
      </c>
      <c r="E1259" s="67">
        <f>INDEX(Hosts!$A:$O,MATCH(Places!$C1259,Hosts!$A:$A,0),MATCH(Places!E$1,Hosts!$1:$1,0))</f>
        <v>1</v>
      </c>
      <c r="F1259" s="67">
        <f>INDEX(Hosts!$A:$O,MATCH(Places!$C1259,Hosts!$A:$A,0),MATCH(Places!F$1,Hosts!$1:$1,0))</f>
        <v>0.53</v>
      </c>
      <c r="G1259" s="67" t="str">
        <f>INDEX(Hosts!$A:$O,MATCH(Places!$C1259,Hosts!$A:$A,0),MATCH(Places!G$1,Hosts!$1:$1,0))</f>
        <v>Yes</v>
      </c>
      <c r="H1259">
        <v>12</v>
      </c>
      <c r="I1259" t="str">
        <f>VLOOKUP($H1259,Neighborhoods!$A:$C,2,0)</f>
        <v>Brooklyn</v>
      </c>
      <c r="J1259" t="str">
        <f>VLOOKUP($H1259,Neighborhoods!$A:$C,3,0)</f>
        <v>Williamsburg</v>
      </c>
      <c r="K1259" t="s">
        <v>11822</v>
      </c>
      <c r="L1259" t="str">
        <f t="shared" si="76"/>
        <v>No</v>
      </c>
      <c r="M1259">
        <v>2</v>
      </c>
      <c r="N1259" t="str" cm="1">
        <f t="array" ref="N1259">_xlfn.IFS(M1259&lt;=2,"Small",M1259&lt;=5,"Medium",M1259&gt;5,"Large")</f>
        <v>Small</v>
      </c>
      <c r="O1259" s="50">
        <v>69</v>
      </c>
      <c r="P1259" s="67">
        <f t="shared" si="77"/>
        <v>0.03</v>
      </c>
      <c r="Q1259" s="52">
        <v>4.84</v>
      </c>
      <c r="R1259" s="52" t="str" cm="1">
        <f t="array" ref="R1259">_xlfn.IFS(ROUND(Q1259,0)=5,"Excellent",ROUND(Q1259,0)=4,"Good",ROUND(Q1259,0)=3,"Ok",ROUND(Q1259,0)&lt;3,"Bad")</f>
        <v>Excellent</v>
      </c>
      <c r="S1259">
        <v>55</v>
      </c>
      <c r="T1259" t="str">
        <f t="shared" si="78"/>
        <v>No</v>
      </c>
      <c r="U1259" s="65">
        <v>42132</v>
      </c>
      <c r="V1259" s="65">
        <v>43892</v>
      </c>
      <c r="W1259">
        <v>65</v>
      </c>
      <c r="X1259" t="str">
        <f t="shared" si="79"/>
        <v>Active</v>
      </c>
      <c r="Y1259" t="s">
        <v>15615</v>
      </c>
    </row>
    <row r="1260" spans="1:25" x14ac:dyDescent="0.25">
      <c r="A1260">
        <v>1259</v>
      </c>
      <c r="B1260" t="s">
        <v>946</v>
      </c>
      <c r="C1260">
        <v>1975</v>
      </c>
      <c r="D1260" t="str">
        <f>VLOOKUP($C1260,Hosts!$A:$O,10,0)</f>
        <v>New York</v>
      </c>
      <c r="E1260" s="67">
        <f>INDEX(Hosts!$A:$O,MATCH(Places!$C1260,Hosts!$A:$A,0),MATCH(Places!E$1,Hosts!$1:$1,0))</f>
        <v>1</v>
      </c>
      <c r="F1260" s="67">
        <f>INDEX(Hosts!$A:$O,MATCH(Places!$C1260,Hosts!$A:$A,0),MATCH(Places!F$1,Hosts!$1:$1,0))</f>
        <v>0.9</v>
      </c>
      <c r="G1260" s="67" t="str">
        <f>INDEX(Hosts!$A:$O,MATCH(Places!$C1260,Hosts!$A:$A,0),MATCH(Places!G$1,Hosts!$1:$1,0))</f>
        <v>Yes</v>
      </c>
      <c r="H1260">
        <v>22</v>
      </c>
      <c r="I1260" t="str">
        <f>VLOOKUP($H1260,Neighborhoods!$A:$C,2,0)</f>
        <v>Queens</v>
      </c>
      <c r="J1260" t="str">
        <f>VLOOKUP($H1260,Neighborhoods!$A:$C,3,0)</f>
        <v>Flushing</v>
      </c>
      <c r="K1260" t="s">
        <v>11822</v>
      </c>
      <c r="L1260" t="str">
        <f t="shared" si="76"/>
        <v>No</v>
      </c>
      <c r="M1260">
        <v>12</v>
      </c>
      <c r="N1260" t="str" cm="1">
        <f t="array" ref="N1260">_xlfn.IFS(M1260&lt;=2,"Small",M1260&lt;=5,"Medium",M1260&gt;5,"Large")</f>
        <v>Large</v>
      </c>
      <c r="O1260" s="50">
        <v>389</v>
      </c>
      <c r="P1260" s="67">
        <f t="shared" si="77"/>
        <v>0.04</v>
      </c>
      <c r="Q1260" s="52">
        <v>4.78</v>
      </c>
      <c r="R1260" s="52" t="str" cm="1">
        <f t="array" ref="R1260">_xlfn.IFS(ROUND(Q1260,0)=5,"Excellent",ROUND(Q1260,0)=4,"Good",ROUND(Q1260,0)=3,"Ok",ROUND(Q1260,0)&lt;3,"Bad")</f>
        <v>Excellent</v>
      </c>
      <c r="S1260">
        <v>82</v>
      </c>
      <c r="T1260" t="str">
        <f t="shared" si="78"/>
        <v>No</v>
      </c>
      <c r="U1260" s="65">
        <v>42140</v>
      </c>
      <c r="V1260" s="65">
        <v>43891</v>
      </c>
      <c r="W1260">
        <v>356</v>
      </c>
      <c r="X1260" t="str">
        <f t="shared" si="79"/>
        <v>Active</v>
      </c>
      <c r="Y1260" t="s">
        <v>15615</v>
      </c>
    </row>
    <row r="1261" spans="1:25" x14ac:dyDescent="0.25">
      <c r="A1261">
        <v>1260</v>
      </c>
      <c r="B1261" t="s">
        <v>14931</v>
      </c>
      <c r="C1261">
        <v>2211</v>
      </c>
      <c r="D1261" t="str">
        <f>VLOOKUP($C1261,Hosts!$A:$O,10,0)</f>
        <v>New York</v>
      </c>
      <c r="E1261" s="67">
        <f>INDEX(Hosts!$A:$O,MATCH(Places!$C1261,Hosts!$A:$A,0),MATCH(Places!E$1,Hosts!$1:$1,0))</f>
        <v>1</v>
      </c>
      <c r="F1261" s="67">
        <f>INDEX(Hosts!$A:$O,MATCH(Places!$C1261,Hosts!$A:$A,0),MATCH(Places!F$1,Hosts!$1:$1,0))</f>
        <v>0.83</v>
      </c>
      <c r="G1261" s="67" t="str">
        <f>INDEX(Hosts!$A:$O,MATCH(Places!$C1261,Hosts!$A:$A,0),MATCH(Places!G$1,Hosts!$1:$1,0))</f>
        <v>Yes</v>
      </c>
      <c r="H1261">
        <v>20</v>
      </c>
      <c r="I1261" t="str">
        <f>VLOOKUP($H1261,Neighborhoods!$A:$C,2,0)</f>
        <v>Manhattan</v>
      </c>
      <c r="J1261" t="str">
        <f>VLOOKUP($H1261,Neighborhoods!$A:$C,3,0)</f>
        <v>Upper West Side</v>
      </c>
      <c r="K1261" t="s">
        <v>11822</v>
      </c>
      <c r="L1261" t="str">
        <f t="shared" si="76"/>
        <v>No</v>
      </c>
      <c r="M1261">
        <v>3</v>
      </c>
      <c r="N1261" t="str" cm="1">
        <f t="array" ref="N1261">_xlfn.IFS(M1261&lt;=2,"Small",M1261&lt;=5,"Medium",M1261&gt;5,"Large")</f>
        <v>Medium</v>
      </c>
      <c r="O1261" s="50">
        <v>186</v>
      </c>
      <c r="P1261" s="67">
        <f t="shared" si="77"/>
        <v>0.03</v>
      </c>
      <c r="Q1261" s="52">
        <v>4.99</v>
      </c>
      <c r="R1261" s="52" t="str" cm="1">
        <f t="array" ref="R1261">_xlfn.IFS(ROUND(Q1261,0)=5,"Excellent",ROUND(Q1261,0)=4,"Good",ROUND(Q1261,0)=3,"Ok",ROUND(Q1261,0)&lt;3,"Bad")</f>
        <v>Excellent</v>
      </c>
      <c r="S1261">
        <v>80</v>
      </c>
      <c r="T1261" t="str">
        <f t="shared" si="78"/>
        <v>No</v>
      </c>
      <c r="U1261" s="65">
        <v>42143</v>
      </c>
      <c r="V1261" s="65">
        <v>43900</v>
      </c>
      <c r="W1261">
        <v>179</v>
      </c>
      <c r="X1261" t="str">
        <f t="shared" si="79"/>
        <v>Active</v>
      </c>
      <c r="Y1261" t="s">
        <v>15615</v>
      </c>
    </row>
    <row r="1262" spans="1:25" x14ac:dyDescent="0.25">
      <c r="A1262">
        <v>1261</v>
      </c>
      <c r="B1262" t="s">
        <v>14564</v>
      </c>
      <c r="C1262">
        <v>2213</v>
      </c>
      <c r="D1262" t="str">
        <f>VLOOKUP($C1262,Hosts!$A:$O,10,0)</f>
        <v>New York</v>
      </c>
      <c r="E1262" s="67">
        <f>INDEX(Hosts!$A:$O,MATCH(Places!$C1262,Hosts!$A:$A,0),MATCH(Places!E$1,Hosts!$1:$1,0))</f>
        <v>0.9</v>
      </c>
      <c r="F1262" s="67">
        <f>INDEX(Hosts!$A:$O,MATCH(Places!$C1262,Hosts!$A:$A,0),MATCH(Places!F$1,Hosts!$1:$1,0))</f>
        <v>1</v>
      </c>
      <c r="G1262" s="67" t="str">
        <f>INDEX(Hosts!$A:$O,MATCH(Places!$C1262,Hosts!$A:$A,0),MATCH(Places!G$1,Hosts!$1:$1,0))</f>
        <v>No</v>
      </c>
      <c r="H1262">
        <v>24</v>
      </c>
      <c r="I1262" t="str">
        <f>VLOOKUP($H1262,Neighborhoods!$A:$C,2,0)</f>
        <v>Queens</v>
      </c>
      <c r="J1262" t="str">
        <f>VLOOKUP($H1262,Neighborhoods!$A:$C,3,0)</f>
        <v>Long Island City</v>
      </c>
      <c r="K1262" t="s">
        <v>1</v>
      </c>
      <c r="L1262" t="str">
        <f t="shared" si="76"/>
        <v>Yes</v>
      </c>
      <c r="M1262">
        <v>2</v>
      </c>
      <c r="N1262" t="str" cm="1">
        <f t="array" ref="N1262">_xlfn.IFS(M1262&lt;=2,"Small",M1262&lt;=5,"Medium",M1262&gt;5,"Large")</f>
        <v>Small</v>
      </c>
      <c r="O1262" s="50">
        <v>55</v>
      </c>
      <c r="P1262" s="67">
        <f t="shared" si="77"/>
        <v>0.03</v>
      </c>
      <c r="Q1262" s="52">
        <v>4.6900000000000004</v>
      </c>
      <c r="R1262" s="52" t="str" cm="1">
        <f t="array" ref="R1262">_xlfn.IFS(ROUND(Q1262,0)=5,"Excellent",ROUND(Q1262,0)=4,"Good",ROUND(Q1262,0)=3,"Ok",ROUND(Q1262,0)&lt;3,"Bad")</f>
        <v>Excellent</v>
      </c>
      <c r="S1262">
        <v>100</v>
      </c>
      <c r="T1262" t="str">
        <f t="shared" si="78"/>
        <v>No</v>
      </c>
      <c r="U1262" s="65">
        <v>42148</v>
      </c>
      <c r="V1262" s="65">
        <v>43896</v>
      </c>
      <c r="W1262">
        <v>74</v>
      </c>
      <c r="X1262" t="str">
        <f t="shared" si="79"/>
        <v>Active</v>
      </c>
      <c r="Y1262" t="s">
        <v>15616</v>
      </c>
    </row>
    <row r="1263" spans="1:25" x14ac:dyDescent="0.25">
      <c r="A1263">
        <v>1262</v>
      </c>
      <c r="B1263" t="s">
        <v>13157</v>
      </c>
      <c r="C1263">
        <v>2217</v>
      </c>
      <c r="D1263" t="str">
        <f>VLOOKUP($C1263,Hosts!$A:$O,10,0)</f>
        <v>New York</v>
      </c>
      <c r="E1263" s="67">
        <f>INDEX(Hosts!$A:$O,MATCH(Places!$C1263,Hosts!$A:$A,0),MATCH(Places!E$1,Hosts!$1:$1,0))</f>
        <v>1</v>
      </c>
      <c r="F1263" s="67">
        <f>INDEX(Hosts!$A:$O,MATCH(Places!$C1263,Hosts!$A:$A,0),MATCH(Places!F$1,Hosts!$1:$1,0))</f>
        <v>0.98</v>
      </c>
      <c r="G1263" s="67" t="str">
        <f>INDEX(Hosts!$A:$O,MATCH(Places!$C1263,Hosts!$A:$A,0),MATCH(Places!G$1,Hosts!$1:$1,0))</f>
        <v>Yes</v>
      </c>
      <c r="H1263">
        <v>24</v>
      </c>
      <c r="I1263" t="str">
        <f>VLOOKUP($H1263,Neighborhoods!$A:$C,2,0)</f>
        <v>Queens</v>
      </c>
      <c r="J1263" t="str">
        <f>VLOOKUP($H1263,Neighborhoods!$A:$C,3,0)</f>
        <v>Long Island City</v>
      </c>
      <c r="K1263" t="s">
        <v>11822</v>
      </c>
      <c r="L1263" t="str">
        <f t="shared" si="76"/>
        <v>No</v>
      </c>
      <c r="M1263">
        <v>2</v>
      </c>
      <c r="N1263" t="str" cm="1">
        <f t="array" ref="N1263">_xlfn.IFS(M1263&lt;=2,"Small",M1263&lt;=5,"Medium",M1263&gt;5,"Large")</f>
        <v>Small</v>
      </c>
      <c r="O1263" s="50">
        <v>100</v>
      </c>
      <c r="P1263" s="67">
        <f t="shared" si="77"/>
        <v>0.03</v>
      </c>
      <c r="Q1263" s="52">
        <v>4.97</v>
      </c>
      <c r="R1263" s="52" t="str" cm="1">
        <f t="array" ref="R1263">_xlfn.IFS(ROUND(Q1263,0)=5,"Excellent",ROUND(Q1263,0)=4,"Good",ROUND(Q1263,0)=3,"Ok",ROUND(Q1263,0)&lt;3,"Bad")</f>
        <v>Excellent</v>
      </c>
      <c r="S1263">
        <v>210</v>
      </c>
      <c r="T1263" t="str">
        <f t="shared" si="78"/>
        <v>Yes</v>
      </c>
      <c r="U1263" s="65">
        <v>42205</v>
      </c>
      <c r="V1263" s="65">
        <v>44000</v>
      </c>
      <c r="W1263">
        <v>291</v>
      </c>
      <c r="X1263" t="str">
        <f t="shared" si="79"/>
        <v>Active</v>
      </c>
      <c r="Y1263" t="s">
        <v>15615</v>
      </c>
    </row>
    <row r="1264" spans="1:25" x14ac:dyDescent="0.25">
      <c r="A1264">
        <v>1263</v>
      </c>
      <c r="B1264" t="s">
        <v>947</v>
      </c>
      <c r="C1264">
        <v>2218</v>
      </c>
      <c r="D1264" t="str">
        <f>VLOOKUP($C1264,Hosts!$A:$O,10,0)</f>
        <v>New York</v>
      </c>
      <c r="E1264" s="67">
        <f>INDEX(Hosts!$A:$O,MATCH(Places!$C1264,Hosts!$A:$A,0),MATCH(Places!E$1,Hosts!$1:$1,0))</f>
        <v>1</v>
      </c>
      <c r="F1264" s="67">
        <f>INDEX(Hosts!$A:$O,MATCH(Places!$C1264,Hosts!$A:$A,0),MATCH(Places!F$1,Hosts!$1:$1,0))</f>
        <v>0.98</v>
      </c>
      <c r="G1264" s="67" t="str">
        <f>INDEX(Hosts!$A:$O,MATCH(Places!$C1264,Hosts!$A:$A,0),MATCH(Places!G$1,Hosts!$1:$1,0))</f>
        <v>Yes</v>
      </c>
      <c r="H1264">
        <v>12</v>
      </c>
      <c r="I1264" t="str">
        <f>VLOOKUP($H1264,Neighborhoods!$A:$C,2,0)</f>
        <v>Brooklyn</v>
      </c>
      <c r="J1264" t="str">
        <f>VLOOKUP($H1264,Neighborhoods!$A:$C,3,0)</f>
        <v>Williamsburg</v>
      </c>
      <c r="K1264" t="s">
        <v>1</v>
      </c>
      <c r="L1264" t="str">
        <f t="shared" si="76"/>
        <v>Yes</v>
      </c>
      <c r="M1264">
        <v>2</v>
      </c>
      <c r="N1264" t="str" cm="1">
        <f t="array" ref="N1264">_xlfn.IFS(M1264&lt;=2,"Small",M1264&lt;=5,"Medium",M1264&gt;5,"Large")</f>
        <v>Small</v>
      </c>
      <c r="O1264" s="50">
        <v>51</v>
      </c>
      <c r="P1264" s="67">
        <f t="shared" si="77"/>
        <v>0.03</v>
      </c>
      <c r="Q1264" s="52">
        <v>4.95</v>
      </c>
      <c r="R1264" s="52" t="str" cm="1">
        <f t="array" ref="R1264">_xlfn.IFS(ROUND(Q1264,0)=5,"Excellent",ROUND(Q1264,0)=4,"Good",ROUND(Q1264,0)=3,"Ok",ROUND(Q1264,0)&lt;3,"Bad")</f>
        <v>Excellent</v>
      </c>
      <c r="S1264">
        <v>325</v>
      </c>
      <c r="T1264" t="str">
        <f t="shared" si="78"/>
        <v>Yes</v>
      </c>
      <c r="U1264" s="65">
        <v>42125</v>
      </c>
      <c r="V1264" s="65">
        <v>44052</v>
      </c>
      <c r="W1264">
        <v>45</v>
      </c>
      <c r="X1264" t="str">
        <f t="shared" si="79"/>
        <v>Active</v>
      </c>
      <c r="Y1264" t="s">
        <v>15616</v>
      </c>
    </row>
    <row r="1265" spans="1:25" x14ac:dyDescent="0.25">
      <c r="A1265">
        <v>1264</v>
      </c>
      <c r="B1265" t="s">
        <v>948</v>
      </c>
      <c r="C1265">
        <v>958</v>
      </c>
      <c r="D1265" t="str">
        <f>VLOOKUP($C1265,Hosts!$A:$O,10,0)</f>
        <v>Aguascalientes</v>
      </c>
      <c r="E1265" s="67">
        <f>INDEX(Hosts!$A:$O,MATCH(Places!$C1265,Hosts!$A:$A,0),MATCH(Places!E$1,Hosts!$1:$1,0))</f>
        <v>1</v>
      </c>
      <c r="F1265" s="67">
        <f>INDEX(Hosts!$A:$O,MATCH(Places!$C1265,Hosts!$A:$A,0),MATCH(Places!F$1,Hosts!$1:$1,0))</f>
        <v>0.99</v>
      </c>
      <c r="G1265" s="67" t="str">
        <f>INDEX(Hosts!$A:$O,MATCH(Places!$C1265,Hosts!$A:$A,0),MATCH(Places!G$1,Hosts!$1:$1,0))</f>
        <v>Yes</v>
      </c>
      <c r="H1265">
        <v>16</v>
      </c>
      <c r="I1265" t="str">
        <f>VLOOKUP($H1265,Neighborhoods!$A:$C,2,0)</f>
        <v>Manhattan</v>
      </c>
      <c r="J1265" t="str">
        <f>VLOOKUP($H1265,Neighborhoods!$A:$C,3,0)</f>
        <v>Harlem</v>
      </c>
      <c r="K1265" t="s">
        <v>11822</v>
      </c>
      <c r="L1265" t="str">
        <f t="shared" si="76"/>
        <v>No</v>
      </c>
      <c r="M1265">
        <v>5</v>
      </c>
      <c r="N1265" t="str" cm="1">
        <f t="array" ref="N1265">_xlfn.IFS(M1265&lt;=2,"Small",M1265&lt;=5,"Medium",M1265&gt;5,"Large")</f>
        <v>Medium</v>
      </c>
      <c r="O1265" s="50">
        <v>225</v>
      </c>
      <c r="P1265" s="67">
        <f t="shared" si="77"/>
        <v>0.04</v>
      </c>
      <c r="Q1265" s="52">
        <v>4.82</v>
      </c>
      <c r="R1265" s="52" t="str" cm="1">
        <f t="array" ref="R1265">_xlfn.IFS(ROUND(Q1265,0)=5,"Excellent",ROUND(Q1265,0)=4,"Good",ROUND(Q1265,0)=3,"Ok",ROUND(Q1265,0)&lt;3,"Bad")</f>
        <v>Excellent</v>
      </c>
      <c r="S1265">
        <v>117</v>
      </c>
      <c r="T1265" t="str">
        <f t="shared" si="78"/>
        <v>Yes</v>
      </c>
      <c r="U1265" s="65">
        <v>42146</v>
      </c>
      <c r="V1265" s="65">
        <v>43824</v>
      </c>
      <c r="W1265">
        <v>342</v>
      </c>
      <c r="X1265" t="str">
        <f t="shared" si="79"/>
        <v>Active</v>
      </c>
      <c r="Y1265" t="s">
        <v>15615</v>
      </c>
    </row>
    <row r="1266" spans="1:25" x14ac:dyDescent="0.25">
      <c r="A1266">
        <v>1265</v>
      </c>
      <c r="B1266" t="s">
        <v>949</v>
      </c>
      <c r="C1266">
        <v>2220</v>
      </c>
      <c r="D1266" t="str">
        <f>VLOOKUP($C1266,Hosts!$A:$O,10,0)</f>
        <v>New York</v>
      </c>
      <c r="E1266" s="67">
        <f>INDEX(Hosts!$A:$O,MATCH(Places!$C1266,Hosts!$A:$A,0),MATCH(Places!E$1,Hosts!$1:$1,0))</f>
        <v>1</v>
      </c>
      <c r="F1266" s="67">
        <f>INDEX(Hosts!$A:$O,MATCH(Places!$C1266,Hosts!$A:$A,0),MATCH(Places!F$1,Hosts!$1:$1,0))</f>
        <v>0.71</v>
      </c>
      <c r="G1266" s="67" t="str">
        <f>INDEX(Hosts!$A:$O,MATCH(Places!$C1266,Hosts!$A:$A,0),MATCH(Places!G$1,Hosts!$1:$1,0))</f>
        <v>Yes</v>
      </c>
      <c r="H1266">
        <v>9</v>
      </c>
      <c r="I1266" t="str">
        <f>VLOOKUP($H1266,Neighborhoods!$A:$C,2,0)</f>
        <v>Brooklyn</v>
      </c>
      <c r="J1266" t="str">
        <f>VLOOKUP($H1266,Neighborhoods!$A:$C,3,0)</f>
        <v>Crown Heights</v>
      </c>
      <c r="K1266" t="s">
        <v>11822</v>
      </c>
      <c r="L1266" t="str">
        <f t="shared" si="76"/>
        <v>No</v>
      </c>
      <c r="M1266">
        <v>2</v>
      </c>
      <c r="N1266" t="str" cm="1">
        <f t="array" ref="N1266">_xlfn.IFS(M1266&lt;=2,"Small",M1266&lt;=5,"Medium",M1266&gt;5,"Large")</f>
        <v>Small</v>
      </c>
      <c r="O1266" s="50">
        <v>49</v>
      </c>
      <c r="P1266" s="67">
        <f t="shared" si="77"/>
        <v>0.03</v>
      </c>
      <c r="Q1266" s="52">
        <v>4.63</v>
      </c>
      <c r="R1266" s="52" t="str" cm="1">
        <f t="array" ref="R1266">_xlfn.IFS(ROUND(Q1266,0)=5,"Excellent",ROUND(Q1266,0)=4,"Good",ROUND(Q1266,0)=3,"Ok",ROUND(Q1266,0)&lt;3,"Bad")</f>
        <v>Excellent</v>
      </c>
      <c r="S1266">
        <v>104</v>
      </c>
      <c r="T1266" t="str">
        <f t="shared" si="78"/>
        <v>No</v>
      </c>
      <c r="U1266" s="65">
        <v>42186</v>
      </c>
      <c r="V1266" s="65">
        <v>44042</v>
      </c>
      <c r="W1266">
        <v>1</v>
      </c>
      <c r="X1266" t="str">
        <f t="shared" si="79"/>
        <v>Active</v>
      </c>
      <c r="Y1266" t="s">
        <v>15615</v>
      </c>
    </row>
    <row r="1267" spans="1:25" x14ac:dyDescent="0.25">
      <c r="A1267">
        <v>1266</v>
      </c>
      <c r="B1267" t="s">
        <v>950</v>
      </c>
      <c r="C1267">
        <v>118</v>
      </c>
      <c r="D1267" t="str">
        <f>VLOOKUP($C1267,Hosts!$A:$O,10,0)</f>
        <v>New York</v>
      </c>
      <c r="E1267" s="67">
        <f>INDEX(Hosts!$A:$O,MATCH(Places!$C1267,Hosts!$A:$A,0),MATCH(Places!E$1,Hosts!$1:$1,0))</f>
        <v>0</v>
      </c>
      <c r="F1267" s="67">
        <f>INDEX(Hosts!$A:$O,MATCH(Places!$C1267,Hosts!$A:$A,0),MATCH(Places!F$1,Hosts!$1:$1,0))</f>
        <v>0.39</v>
      </c>
      <c r="G1267" s="67" t="str">
        <f>INDEX(Hosts!$A:$O,MATCH(Places!$C1267,Hosts!$A:$A,0),MATCH(Places!G$1,Hosts!$1:$1,0))</f>
        <v>No</v>
      </c>
      <c r="H1267">
        <v>11</v>
      </c>
      <c r="I1267" t="str">
        <f>VLOOKUP($H1267,Neighborhoods!$A:$C,2,0)</f>
        <v>Brooklyn</v>
      </c>
      <c r="J1267" t="str">
        <f>VLOOKUP($H1267,Neighborhoods!$A:$C,3,0)</f>
        <v>Greenpoint</v>
      </c>
      <c r="K1267" t="s">
        <v>11822</v>
      </c>
      <c r="L1267" t="str">
        <f t="shared" si="76"/>
        <v>No</v>
      </c>
      <c r="M1267">
        <v>3</v>
      </c>
      <c r="N1267" t="str" cm="1">
        <f t="array" ref="N1267">_xlfn.IFS(M1267&lt;=2,"Small",M1267&lt;=5,"Medium",M1267&gt;5,"Large")</f>
        <v>Medium</v>
      </c>
      <c r="O1267" s="50">
        <v>254</v>
      </c>
      <c r="P1267" s="67">
        <f t="shared" si="77"/>
        <v>0.04</v>
      </c>
      <c r="Q1267" s="52">
        <v>4.33</v>
      </c>
      <c r="R1267" s="52" t="str" cm="1">
        <f t="array" ref="R1267">_xlfn.IFS(ROUND(Q1267,0)=5,"Excellent",ROUND(Q1267,0)=4,"Good",ROUND(Q1267,0)=3,"Ok",ROUND(Q1267,0)&lt;3,"Bad")</f>
        <v>Good</v>
      </c>
      <c r="S1267">
        <v>6</v>
      </c>
      <c r="T1267" t="str">
        <f t="shared" si="78"/>
        <v>No</v>
      </c>
      <c r="U1267" s="65">
        <v>42124</v>
      </c>
      <c r="V1267" s="65">
        <v>43228</v>
      </c>
      <c r="W1267">
        <v>88</v>
      </c>
      <c r="X1267" t="str">
        <f t="shared" si="79"/>
        <v>Active</v>
      </c>
      <c r="Y1267" t="s">
        <v>15615</v>
      </c>
    </row>
    <row r="1268" spans="1:25" x14ac:dyDescent="0.25">
      <c r="A1268">
        <v>1267</v>
      </c>
      <c r="B1268" t="s">
        <v>13165</v>
      </c>
      <c r="C1268">
        <v>908</v>
      </c>
      <c r="D1268" t="str">
        <f>VLOOKUP($C1268,Hosts!$A:$O,10,0)</f>
        <v>New York</v>
      </c>
      <c r="E1268" s="67">
        <f>INDEX(Hosts!$A:$O,MATCH(Places!$C1268,Hosts!$A:$A,0),MATCH(Places!E$1,Hosts!$1:$1,0))</f>
        <v>0.75</v>
      </c>
      <c r="F1268" s="67">
        <f>INDEX(Hosts!$A:$O,MATCH(Places!$C1268,Hosts!$A:$A,0),MATCH(Places!F$1,Hosts!$1:$1,0))</f>
        <v>0</v>
      </c>
      <c r="G1268" s="67" t="str">
        <f>INDEX(Hosts!$A:$O,MATCH(Places!$C1268,Hosts!$A:$A,0),MATCH(Places!G$1,Hosts!$1:$1,0))</f>
        <v>No</v>
      </c>
      <c r="H1268">
        <v>19</v>
      </c>
      <c r="I1268" t="str">
        <f>VLOOKUP($H1268,Neighborhoods!$A:$C,2,0)</f>
        <v>Manhattan</v>
      </c>
      <c r="J1268" t="str">
        <f>VLOOKUP($H1268,Neighborhoods!$A:$C,3,0)</f>
        <v>Upper East Side</v>
      </c>
      <c r="K1268" t="s">
        <v>11822</v>
      </c>
      <c r="L1268" t="str">
        <f t="shared" si="76"/>
        <v>No</v>
      </c>
      <c r="M1268">
        <v>2</v>
      </c>
      <c r="N1268" t="str" cm="1">
        <f t="array" ref="N1268">_xlfn.IFS(M1268&lt;=2,"Small",M1268&lt;=5,"Medium",M1268&gt;5,"Large")</f>
        <v>Small</v>
      </c>
      <c r="O1268" s="50">
        <v>99</v>
      </c>
      <c r="P1268" s="67">
        <f t="shared" si="77"/>
        <v>0.03</v>
      </c>
      <c r="Q1268" s="52">
        <v>4.6900000000000004</v>
      </c>
      <c r="R1268" s="52" t="str" cm="1">
        <f t="array" ref="R1268">_xlfn.IFS(ROUND(Q1268,0)=5,"Excellent",ROUND(Q1268,0)=4,"Good",ROUND(Q1268,0)=3,"Ok",ROUND(Q1268,0)&lt;3,"Bad")</f>
        <v>Excellent</v>
      </c>
      <c r="S1268">
        <v>13</v>
      </c>
      <c r="T1268" t="str">
        <f t="shared" si="78"/>
        <v>No</v>
      </c>
      <c r="U1268" s="65">
        <v>42168</v>
      </c>
      <c r="V1268" s="65">
        <v>43586</v>
      </c>
      <c r="W1268">
        <v>46</v>
      </c>
      <c r="X1268" t="str">
        <f t="shared" si="79"/>
        <v>Active</v>
      </c>
      <c r="Y1268" t="s">
        <v>15615</v>
      </c>
    </row>
    <row r="1269" spans="1:25" x14ac:dyDescent="0.25">
      <c r="A1269">
        <v>1268</v>
      </c>
      <c r="B1269" t="s">
        <v>951</v>
      </c>
      <c r="C1269">
        <v>1884</v>
      </c>
      <c r="D1269" t="str">
        <f>VLOOKUP($C1269,Hosts!$A:$O,10,0)</f>
        <v>New York</v>
      </c>
      <c r="E1269" s="67">
        <f>INDEX(Hosts!$A:$O,MATCH(Places!$C1269,Hosts!$A:$A,0),MATCH(Places!E$1,Hosts!$1:$1,0))</f>
        <v>1</v>
      </c>
      <c r="F1269" s="67">
        <f>INDEX(Hosts!$A:$O,MATCH(Places!$C1269,Hosts!$A:$A,0),MATCH(Places!F$1,Hosts!$1:$1,0))</f>
        <v>1</v>
      </c>
      <c r="G1269" s="67" t="str">
        <f>INDEX(Hosts!$A:$O,MATCH(Places!$C1269,Hosts!$A:$A,0),MATCH(Places!G$1,Hosts!$1:$1,0))</f>
        <v>Yes</v>
      </c>
      <c r="H1269">
        <v>7</v>
      </c>
      <c r="I1269" t="str">
        <f>VLOOKUP($H1269,Neighborhoods!$A:$C,2,0)</f>
        <v>Brooklyn</v>
      </c>
      <c r="J1269" t="str">
        <f>VLOOKUP($H1269,Neighborhoods!$A:$C,3,0)</f>
        <v>Bedford-Stuyvesant</v>
      </c>
      <c r="K1269" t="s">
        <v>1</v>
      </c>
      <c r="L1269" t="str">
        <f t="shared" si="76"/>
        <v>Yes</v>
      </c>
      <c r="M1269">
        <v>2</v>
      </c>
      <c r="N1269" t="str" cm="1">
        <f t="array" ref="N1269">_xlfn.IFS(M1269&lt;=2,"Small",M1269&lt;=5,"Medium",M1269&gt;5,"Large")</f>
        <v>Small</v>
      </c>
      <c r="O1269" s="50">
        <v>37</v>
      </c>
      <c r="P1269" s="67">
        <f t="shared" si="77"/>
        <v>0.03</v>
      </c>
      <c r="Q1269" s="52">
        <v>5</v>
      </c>
      <c r="R1269" s="52" t="str" cm="1">
        <f t="array" ref="R1269">_xlfn.IFS(ROUND(Q1269,0)=5,"Excellent",ROUND(Q1269,0)=4,"Good",ROUND(Q1269,0)=3,"Ok",ROUND(Q1269,0)&lt;3,"Bad")</f>
        <v>Excellent</v>
      </c>
      <c r="S1269">
        <v>63</v>
      </c>
      <c r="T1269" t="str">
        <f t="shared" si="78"/>
        <v>No</v>
      </c>
      <c r="U1269" s="65">
        <v>42294</v>
      </c>
      <c r="V1269" s="65">
        <v>43904</v>
      </c>
      <c r="W1269">
        <v>172</v>
      </c>
      <c r="X1269" t="str">
        <f t="shared" si="79"/>
        <v>Active</v>
      </c>
      <c r="Y1269" t="s">
        <v>15616</v>
      </c>
    </row>
    <row r="1270" spans="1:25" x14ac:dyDescent="0.25">
      <c r="A1270">
        <v>1269</v>
      </c>
      <c r="B1270" t="s">
        <v>952</v>
      </c>
      <c r="C1270">
        <v>572</v>
      </c>
      <c r="D1270" t="str">
        <f>VLOOKUP($C1270,Hosts!$A:$O,10,0)</f>
        <v>New York</v>
      </c>
      <c r="E1270" s="67">
        <f>INDEX(Hosts!$A:$O,MATCH(Places!$C1270,Hosts!$A:$A,0),MATCH(Places!E$1,Hosts!$1:$1,0))</f>
        <v>1</v>
      </c>
      <c r="F1270" s="67">
        <f>INDEX(Hosts!$A:$O,MATCH(Places!$C1270,Hosts!$A:$A,0),MATCH(Places!F$1,Hosts!$1:$1,0))</f>
        <v>0.2</v>
      </c>
      <c r="G1270" s="67" t="str">
        <f>INDEX(Hosts!$A:$O,MATCH(Places!$C1270,Hosts!$A:$A,0),MATCH(Places!G$1,Hosts!$1:$1,0))</f>
        <v>No</v>
      </c>
      <c r="H1270">
        <v>20</v>
      </c>
      <c r="I1270" t="str">
        <f>VLOOKUP($H1270,Neighborhoods!$A:$C,2,0)</f>
        <v>Manhattan</v>
      </c>
      <c r="J1270" t="str">
        <f>VLOOKUP($H1270,Neighborhoods!$A:$C,3,0)</f>
        <v>Upper West Side</v>
      </c>
      <c r="K1270" t="s">
        <v>11822</v>
      </c>
      <c r="L1270" t="str">
        <f t="shared" si="76"/>
        <v>No</v>
      </c>
      <c r="M1270">
        <v>5</v>
      </c>
      <c r="N1270" t="str" cm="1">
        <f t="array" ref="N1270">_xlfn.IFS(M1270&lt;=2,"Small",M1270&lt;=5,"Medium",M1270&gt;5,"Large")</f>
        <v>Medium</v>
      </c>
      <c r="O1270" s="50">
        <v>950</v>
      </c>
      <c r="P1270" s="67">
        <f t="shared" si="77"/>
        <v>0.05</v>
      </c>
      <c r="Q1270" s="52">
        <v>5</v>
      </c>
      <c r="R1270" s="52" t="str" cm="1">
        <f t="array" ref="R1270">_xlfn.IFS(ROUND(Q1270,0)=5,"Excellent",ROUND(Q1270,0)=4,"Good",ROUND(Q1270,0)=3,"Ok",ROUND(Q1270,0)&lt;3,"Bad")</f>
        <v>Excellent</v>
      </c>
      <c r="S1270">
        <v>7</v>
      </c>
      <c r="T1270" t="str">
        <f t="shared" si="78"/>
        <v>No</v>
      </c>
      <c r="U1270" s="65">
        <v>42282</v>
      </c>
      <c r="V1270" s="65">
        <v>43708</v>
      </c>
      <c r="W1270">
        <v>254</v>
      </c>
      <c r="X1270" t="str">
        <f t="shared" si="79"/>
        <v>Active</v>
      </c>
      <c r="Y1270" t="s">
        <v>15615</v>
      </c>
    </row>
    <row r="1271" spans="1:25" x14ac:dyDescent="0.25">
      <c r="A1271">
        <v>1270</v>
      </c>
      <c r="B1271" t="s">
        <v>953</v>
      </c>
      <c r="C1271">
        <v>2228</v>
      </c>
      <c r="D1271" t="str">
        <f>VLOOKUP($C1271,Hosts!$A:$O,10,0)</f>
        <v>New York</v>
      </c>
      <c r="E1271" s="67">
        <f>INDEX(Hosts!$A:$O,MATCH(Places!$C1271,Hosts!$A:$A,0),MATCH(Places!E$1,Hosts!$1:$1,0))</f>
        <v>1</v>
      </c>
      <c r="F1271" s="67">
        <f>INDEX(Hosts!$A:$O,MATCH(Places!$C1271,Hosts!$A:$A,0),MATCH(Places!F$1,Hosts!$1:$1,0))</f>
        <v>0.95</v>
      </c>
      <c r="G1271" s="67" t="str">
        <f>INDEX(Hosts!$A:$O,MATCH(Places!$C1271,Hosts!$A:$A,0),MATCH(Places!G$1,Hosts!$1:$1,0))</f>
        <v>Yes</v>
      </c>
      <c r="H1271">
        <v>12</v>
      </c>
      <c r="I1271" t="str">
        <f>VLOOKUP($H1271,Neighborhoods!$A:$C,2,0)</f>
        <v>Brooklyn</v>
      </c>
      <c r="J1271" t="str">
        <f>VLOOKUP($H1271,Neighborhoods!$A:$C,3,0)</f>
        <v>Williamsburg</v>
      </c>
      <c r="K1271" t="s">
        <v>11822</v>
      </c>
      <c r="L1271" t="str">
        <f t="shared" si="76"/>
        <v>No</v>
      </c>
      <c r="M1271">
        <v>3</v>
      </c>
      <c r="N1271" t="str" cm="1">
        <f t="array" ref="N1271">_xlfn.IFS(M1271&lt;=2,"Small",M1271&lt;=5,"Medium",M1271&gt;5,"Large")</f>
        <v>Medium</v>
      </c>
      <c r="O1271" s="50">
        <v>225</v>
      </c>
      <c r="P1271" s="67">
        <f t="shared" si="77"/>
        <v>0.04</v>
      </c>
      <c r="Q1271" s="52">
        <v>4.7300000000000004</v>
      </c>
      <c r="R1271" s="52" t="str" cm="1">
        <f t="array" ref="R1271">_xlfn.IFS(ROUND(Q1271,0)=5,"Excellent",ROUND(Q1271,0)=4,"Good",ROUND(Q1271,0)=3,"Ok",ROUND(Q1271,0)&lt;3,"Bad")</f>
        <v>Excellent</v>
      </c>
      <c r="S1271">
        <v>90</v>
      </c>
      <c r="T1271" t="str">
        <f t="shared" si="78"/>
        <v>No</v>
      </c>
      <c r="U1271" s="65">
        <v>42127</v>
      </c>
      <c r="V1271" s="65">
        <v>44039</v>
      </c>
      <c r="W1271">
        <v>306</v>
      </c>
      <c r="X1271" t="str">
        <f t="shared" si="79"/>
        <v>Active</v>
      </c>
      <c r="Y1271" t="s">
        <v>15615</v>
      </c>
    </row>
    <row r="1272" spans="1:25" x14ac:dyDescent="0.25">
      <c r="A1272">
        <v>1271</v>
      </c>
      <c r="B1272" t="s">
        <v>954</v>
      </c>
      <c r="C1272">
        <v>1336</v>
      </c>
      <c r="D1272" t="str">
        <f>VLOOKUP($C1272,Hosts!$A:$O,10,0)</f>
        <v>New York</v>
      </c>
      <c r="E1272" s="67">
        <f>INDEX(Hosts!$A:$O,MATCH(Places!$C1272,Hosts!$A:$A,0),MATCH(Places!E$1,Hosts!$1:$1,0))</f>
        <v>1</v>
      </c>
      <c r="F1272" s="67">
        <f>INDEX(Hosts!$A:$O,MATCH(Places!$C1272,Hosts!$A:$A,0),MATCH(Places!F$1,Hosts!$1:$1,0))</f>
        <v>0.96</v>
      </c>
      <c r="G1272" s="67" t="str">
        <f>INDEX(Hosts!$A:$O,MATCH(Places!$C1272,Hosts!$A:$A,0),MATCH(Places!G$1,Hosts!$1:$1,0))</f>
        <v>No</v>
      </c>
      <c r="H1272">
        <v>2</v>
      </c>
      <c r="I1272" t="str">
        <f>VLOOKUP($H1272,Neighborhoods!$A:$C,2,0)</f>
        <v>Bronx</v>
      </c>
      <c r="J1272" t="str">
        <f>VLOOKUP($H1272,Neighborhoods!$A:$C,3,0)</f>
        <v>Concourse</v>
      </c>
      <c r="K1272" t="s">
        <v>1</v>
      </c>
      <c r="L1272" t="str">
        <f t="shared" si="76"/>
        <v>Yes</v>
      </c>
      <c r="M1272">
        <v>2</v>
      </c>
      <c r="N1272" t="str" cm="1">
        <f t="array" ref="N1272">_xlfn.IFS(M1272&lt;=2,"Small",M1272&lt;=5,"Medium",M1272&gt;5,"Large")</f>
        <v>Small</v>
      </c>
      <c r="O1272" s="50">
        <v>43</v>
      </c>
      <c r="P1272" s="67">
        <f t="shared" si="77"/>
        <v>0.03</v>
      </c>
      <c r="Q1272" s="52">
        <v>4.91</v>
      </c>
      <c r="R1272" s="52" t="str" cm="1">
        <f t="array" ref="R1272">_xlfn.IFS(ROUND(Q1272,0)=5,"Excellent",ROUND(Q1272,0)=4,"Good",ROUND(Q1272,0)=3,"Ok",ROUND(Q1272,0)&lt;3,"Bad")</f>
        <v>Excellent</v>
      </c>
      <c r="S1272">
        <v>137</v>
      </c>
      <c r="T1272" t="str">
        <f t="shared" si="78"/>
        <v>Yes</v>
      </c>
      <c r="U1272" s="65">
        <v>42138</v>
      </c>
      <c r="V1272" s="65">
        <v>43743</v>
      </c>
      <c r="W1272">
        <v>86</v>
      </c>
      <c r="X1272" t="str">
        <f t="shared" si="79"/>
        <v>Active</v>
      </c>
      <c r="Y1272" t="s">
        <v>15615</v>
      </c>
    </row>
    <row r="1273" spans="1:25" x14ac:dyDescent="0.25">
      <c r="A1273">
        <v>1272</v>
      </c>
      <c r="B1273" t="s">
        <v>955</v>
      </c>
      <c r="C1273">
        <v>465</v>
      </c>
      <c r="D1273" t="str">
        <f>VLOOKUP($C1273,Hosts!$A:$O,10,0)</f>
        <v>New York</v>
      </c>
      <c r="E1273" s="67">
        <f>INDEX(Hosts!$A:$O,MATCH(Places!$C1273,Hosts!$A:$A,0),MATCH(Places!E$1,Hosts!$1:$1,0))</f>
        <v>0.85</v>
      </c>
      <c r="F1273" s="67">
        <f>INDEX(Hosts!$A:$O,MATCH(Places!$C1273,Hosts!$A:$A,0),MATCH(Places!F$1,Hosts!$1:$1,0))</f>
        <v>0.38</v>
      </c>
      <c r="G1273" s="67" t="str">
        <f>INDEX(Hosts!$A:$O,MATCH(Places!$C1273,Hosts!$A:$A,0),MATCH(Places!G$1,Hosts!$1:$1,0))</f>
        <v>No</v>
      </c>
      <c r="H1273">
        <v>17</v>
      </c>
      <c r="I1273" t="str">
        <f>VLOOKUP($H1273,Neighborhoods!$A:$C,2,0)</f>
        <v>Manhattan</v>
      </c>
      <c r="J1273" t="str">
        <f>VLOOKUP($H1273,Neighborhoods!$A:$C,3,0)</f>
        <v>Hell's Kitchen</v>
      </c>
      <c r="K1273" t="s">
        <v>11822</v>
      </c>
      <c r="L1273" t="str">
        <f t="shared" si="76"/>
        <v>No</v>
      </c>
      <c r="M1273">
        <v>2</v>
      </c>
      <c r="N1273" t="str" cm="1">
        <f t="array" ref="N1273">_xlfn.IFS(M1273&lt;=2,"Small",M1273&lt;=5,"Medium",M1273&gt;5,"Large")</f>
        <v>Small</v>
      </c>
      <c r="O1273" s="50">
        <v>69</v>
      </c>
      <c r="P1273" s="67">
        <f t="shared" si="77"/>
        <v>0.03</v>
      </c>
      <c r="Q1273" s="52">
        <v>4</v>
      </c>
      <c r="R1273" s="52" t="str" cm="1">
        <f t="array" ref="R1273">_xlfn.IFS(ROUND(Q1273,0)=5,"Excellent",ROUND(Q1273,0)=4,"Good",ROUND(Q1273,0)=3,"Ok",ROUND(Q1273,0)&lt;3,"Bad")</f>
        <v>Good</v>
      </c>
      <c r="S1273">
        <v>3</v>
      </c>
      <c r="T1273" t="str">
        <f t="shared" si="78"/>
        <v>No</v>
      </c>
      <c r="U1273" s="65">
        <v>42721</v>
      </c>
      <c r="V1273" s="65">
        <v>43069</v>
      </c>
      <c r="W1273">
        <v>345</v>
      </c>
      <c r="X1273" t="str">
        <f t="shared" si="79"/>
        <v>Active</v>
      </c>
      <c r="Y1273" t="s">
        <v>15615</v>
      </c>
    </row>
    <row r="1274" spans="1:25" x14ac:dyDescent="0.25">
      <c r="A1274">
        <v>1273</v>
      </c>
      <c r="B1274" t="s">
        <v>956</v>
      </c>
      <c r="C1274">
        <v>1311</v>
      </c>
      <c r="D1274" t="str">
        <f>VLOOKUP($C1274,Hosts!$A:$O,10,0)</f>
        <v>New York</v>
      </c>
      <c r="E1274" s="67">
        <f>INDEX(Hosts!$A:$O,MATCH(Places!$C1274,Hosts!$A:$A,0),MATCH(Places!E$1,Hosts!$1:$1,0))</f>
        <v>0.94</v>
      </c>
      <c r="F1274" s="67">
        <f>INDEX(Hosts!$A:$O,MATCH(Places!$C1274,Hosts!$A:$A,0),MATCH(Places!F$1,Hosts!$1:$1,0))</f>
        <v>0.92</v>
      </c>
      <c r="G1274" s="67" t="str">
        <f>INDEX(Hosts!$A:$O,MATCH(Places!$C1274,Hosts!$A:$A,0),MATCH(Places!G$1,Hosts!$1:$1,0))</f>
        <v>No</v>
      </c>
      <c r="H1274">
        <v>12</v>
      </c>
      <c r="I1274" t="str">
        <f>VLOOKUP($H1274,Neighborhoods!$A:$C,2,0)</f>
        <v>Brooklyn</v>
      </c>
      <c r="J1274" t="str">
        <f>VLOOKUP($H1274,Neighborhoods!$A:$C,3,0)</f>
        <v>Williamsburg</v>
      </c>
      <c r="K1274" t="s">
        <v>11822</v>
      </c>
      <c r="L1274" t="str">
        <f t="shared" si="76"/>
        <v>No</v>
      </c>
      <c r="M1274">
        <v>2</v>
      </c>
      <c r="N1274" t="str" cm="1">
        <f t="array" ref="N1274">_xlfn.IFS(M1274&lt;=2,"Small",M1274&lt;=5,"Medium",M1274&gt;5,"Large")</f>
        <v>Small</v>
      </c>
      <c r="O1274" s="50">
        <v>125</v>
      </c>
      <c r="P1274" s="67">
        <f t="shared" si="77"/>
        <v>0.03</v>
      </c>
      <c r="Q1274" s="52">
        <v>4.8600000000000003</v>
      </c>
      <c r="R1274" s="52" t="str" cm="1">
        <f t="array" ref="R1274">_xlfn.IFS(ROUND(Q1274,0)=5,"Excellent",ROUND(Q1274,0)=4,"Good",ROUND(Q1274,0)=3,"Ok",ROUND(Q1274,0)&lt;3,"Bad")</f>
        <v>Excellent</v>
      </c>
      <c r="S1274">
        <v>7</v>
      </c>
      <c r="T1274" t="str">
        <f t="shared" si="78"/>
        <v>No</v>
      </c>
      <c r="U1274" s="65">
        <v>42169</v>
      </c>
      <c r="V1274" s="65">
        <v>42642</v>
      </c>
      <c r="W1274">
        <v>0</v>
      </c>
      <c r="X1274" t="str">
        <f t="shared" si="79"/>
        <v>Inactive</v>
      </c>
      <c r="Y1274" t="s">
        <v>15615</v>
      </c>
    </row>
    <row r="1275" spans="1:25" x14ac:dyDescent="0.25">
      <c r="A1275">
        <v>1274</v>
      </c>
      <c r="B1275" t="s">
        <v>13423</v>
      </c>
      <c r="C1275">
        <v>1654</v>
      </c>
      <c r="D1275" t="str">
        <f>VLOOKUP($C1275,Hosts!$A:$O,10,0)</f>
        <v>New York</v>
      </c>
      <c r="E1275" s="67">
        <f>INDEX(Hosts!$A:$O,MATCH(Places!$C1275,Hosts!$A:$A,0),MATCH(Places!E$1,Hosts!$1:$1,0))</f>
        <v>1</v>
      </c>
      <c r="F1275" s="67">
        <f>INDEX(Hosts!$A:$O,MATCH(Places!$C1275,Hosts!$A:$A,0),MATCH(Places!F$1,Hosts!$1:$1,0))</f>
        <v>0.6</v>
      </c>
      <c r="G1275" s="67" t="str">
        <f>INDEX(Hosts!$A:$O,MATCH(Places!$C1275,Hosts!$A:$A,0),MATCH(Places!G$1,Hosts!$1:$1,0))</f>
        <v>No</v>
      </c>
      <c r="H1275">
        <v>8</v>
      </c>
      <c r="I1275" t="str">
        <f>VLOOKUP($H1275,Neighborhoods!$A:$C,2,0)</f>
        <v>Brooklyn</v>
      </c>
      <c r="J1275" t="str">
        <f>VLOOKUP($H1275,Neighborhoods!$A:$C,3,0)</f>
        <v>Bushwick</v>
      </c>
      <c r="K1275" t="s">
        <v>1</v>
      </c>
      <c r="L1275" t="str">
        <f t="shared" si="76"/>
        <v>Yes</v>
      </c>
      <c r="M1275">
        <v>1</v>
      </c>
      <c r="N1275" t="str" cm="1">
        <f t="array" ref="N1275">_xlfn.IFS(M1275&lt;=2,"Small",M1275&lt;=5,"Medium",M1275&gt;5,"Large")</f>
        <v>Small</v>
      </c>
      <c r="O1275" s="50">
        <v>73</v>
      </c>
      <c r="P1275" s="67">
        <f t="shared" si="77"/>
        <v>0.03</v>
      </c>
      <c r="Q1275" s="52">
        <v>4.83</v>
      </c>
      <c r="R1275" s="52" t="str" cm="1">
        <f t="array" ref="R1275">_xlfn.IFS(ROUND(Q1275,0)=5,"Excellent",ROUND(Q1275,0)=4,"Good",ROUND(Q1275,0)=3,"Ok",ROUND(Q1275,0)&lt;3,"Bad")</f>
        <v>Excellent</v>
      </c>
      <c r="S1275">
        <v>24</v>
      </c>
      <c r="T1275" t="str">
        <f t="shared" si="78"/>
        <v>No</v>
      </c>
      <c r="U1275" s="65">
        <v>42148</v>
      </c>
      <c r="V1275" s="65">
        <v>43905</v>
      </c>
      <c r="W1275">
        <v>254</v>
      </c>
      <c r="X1275" t="str">
        <f t="shared" si="79"/>
        <v>Active</v>
      </c>
      <c r="Y1275" t="s">
        <v>15615</v>
      </c>
    </row>
    <row r="1276" spans="1:25" x14ac:dyDescent="0.25">
      <c r="A1276">
        <v>1275</v>
      </c>
      <c r="B1276" t="s">
        <v>957</v>
      </c>
      <c r="C1276">
        <v>1059</v>
      </c>
      <c r="D1276" t="str">
        <f>VLOOKUP($C1276,Hosts!$A:$O,10,0)</f>
        <v>New York</v>
      </c>
      <c r="E1276" s="67">
        <f>INDEX(Hosts!$A:$O,MATCH(Places!$C1276,Hosts!$A:$A,0),MATCH(Places!E$1,Hosts!$1:$1,0))</f>
        <v>1</v>
      </c>
      <c r="F1276" s="67">
        <f>INDEX(Hosts!$A:$O,MATCH(Places!$C1276,Hosts!$A:$A,0),MATCH(Places!F$1,Hosts!$1:$1,0))</f>
        <v>0.5</v>
      </c>
      <c r="G1276" s="67" t="str">
        <f>INDEX(Hosts!$A:$O,MATCH(Places!$C1276,Hosts!$A:$A,0),MATCH(Places!G$1,Hosts!$1:$1,0))</f>
        <v>Yes</v>
      </c>
      <c r="H1276">
        <v>12</v>
      </c>
      <c r="I1276" t="str">
        <f>VLOOKUP($H1276,Neighborhoods!$A:$C,2,0)</f>
        <v>Brooklyn</v>
      </c>
      <c r="J1276" t="str">
        <f>VLOOKUP($H1276,Neighborhoods!$A:$C,3,0)</f>
        <v>Williamsburg</v>
      </c>
      <c r="K1276" t="s">
        <v>11822</v>
      </c>
      <c r="L1276" t="str">
        <f t="shared" si="76"/>
        <v>No</v>
      </c>
      <c r="M1276">
        <v>2</v>
      </c>
      <c r="N1276" t="str" cm="1">
        <f t="array" ref="N1276">_xlfn.IFS(M1276&lt;=2,"Small",M1276&lt;=5,"Medium",M1276&gt;5,"Large")</f>
        <v>Small</v>
      </c>
      <c r="O1276" s="50">
        <v>90</v>
      </c>
      <c r="P1276" s="67">
        <f t="shared" si="77"/>
        <v>0.03</v>
      </c>
      <c r="Q1276" s="52">
        <v>4.97</v>
      </c>
      <c r="R1276" s="52" t="str" cm="1">
        <f t="array" ref="R1276">_xlfn.IFS(ROUND(Q1276,0)=5,"Excellent",ROUND(Q1276,0)=4,"Good",ROUND(Q1276,0)=3,"Ok",ROUND(Q1276,0)&lt;3,"Bad")</f>
        <v>Excellent</v>
      </c>
      <c r="S1276">
        <v>29</v>
      </c>
      <c r="T1276" t="str">
        <f t="shared" si="78"/>
        <v>No</v>
      </c>
      <c r="U1276" s="65">
        <v>42465</v>
      </c>
      <c r="V1276" s="65">
        <v>43891</v>
      </c>
      <c r="W1276">
        <v>0</v>
      </c>
      <c r="X1276" t="str">
        <f t="shared" si="79"/>
        <v>Inactive</v>
      </c>
      <c r="Y1276" t="s">
        <v>15615</v>
      </c>
    </row>
    <row r="1277" spans="1:25" x14ac:dyDescent="0.25">
      <c r="A1277">
        <v>1276</v>
      </c>
      <c r="B1277" t="s">
        <v>958</v>
      </c>
      <c r="C1277">
        <v>2230</v>
      </c>
      <c r="D1277" t="str">
        <f>VLOOKUP($C1277,Hosts!$A:$O,10,0)</f>
        <v>New York</v>
      </c>
      <c r="E1277" s="67">
        <f>INDEX(Hosts!$A:$O,MATCH(Places!$C1277,Hosts!$A:$A,0),MATCH(Places!E$1,Hosts!$1:$1,0))</f>
        <v>1</v>
      </c>
      <c r="F1277" s="67">
        <f>INDEX(Hosts!$A:$O,MATCH(Places!$C1277,Hosts!$A:$A,0),MATCH(Places!F$1,Hosts!$1:$1,0))</f>
        <v>0.4</v>
      </c>
      <c r="G1277" s="67" t="str">
        <f>INDEX(Hosts!$A:$O,MATCH(Places!$C1277,Hosts!$A:$A,0),MATCH(Places!G$1,Hosts!$1:$1,0))</f>
        <v>Yes</v>
      </c>
      <c r="H1277">
        <v>12</v>
      </c>
      <c r="I1277" t="str">
        <f>VLOOKUP($H1277,Neighborhoods!$A:$C,2,0)</f>
        <v>Brooklyn</v>
      </c>
      <c r="J1277" t="str">
        <f>VLOOKUP($H1277,Neighborhoods!$A:$C,3,0)</f>
        <v>Williamsburg</v>
      </c>
      <c r="K1277" t="s">
        <v>11822</v>
      </c>
      <c r="L1277" t="str">
        <f t="shared" si="76"/>
        <v>No</v>
      </c>
      <c r="M1277">
        <v>1</v>
      </c>
      <c r="N1277" t="str" cm="1">
        <f t="array" ref="N1277">_xlfn.IFS(M1277&lt;=2,"Small",M1277&lt;=5,"Medium",M1277&gt;5,"Large")</f>
        <v>Small</v>
      </c>
      <c r="O1277" s="50">
        <v>122</v>
      </c>
      <c r="P1277" s="67">
        <f t="shared" si="77"/>
        <v>0.03</v>
      </c>
      <c r="Q1277" s="52">
        <v>4.8899999999999997</v>
      </c>
      <c r="R1277" s="52" t="str" cm="1">
        <f t="array" ref="R1277">_xlfn.IFS(ROUND(Q1277,0)=5,"Excellent",ROUND(Q1277,0)=4,"Good",ROUND(Q1277,0)=3,"Ok",ROUND(Q1277,0)&lt;3,"Bad")</f>
        <v>Excellent</v>
      </c>
      <c r="S1277">
        <v>38</v>
      </c>
      <c r="T1277" t="str">
        <f t="shared" si="78"/>
        <v>No</v>
      </c>
      <c r="U1277" s="65">
        <v>42156</v>
      </c>
      <c r="V1277" s="65">
        <v>43724</v>
      </c>
      <c r="W1277">
        <v>1</v>
      </c>
      <c r="X1277" t="str">
        <f t="shared" si="79"/>
        <v>Active</v>
      </c>
      <c r="Y1277" t="s">
        <v>15615</v>
      </c>
    </row>
    <row r="1278" spans="1:25" x14ac:dyDescent="0.25">
      <c r="A1278">
        <v>1277</v>
      </c>
      <c r="B1278" t="s">
        <v>959</v>
      </c>
      <c r="C1278">
        <v>2235</v>
      </c>
      <c r="D1278" t="str">
        <f>VLOOKUP($C1278,Hosts!$A:$O,10,0)</f>
        <v>New York</v>
      </c>
      <c r="E1278" s="67">
        <f>INDEX(Hosts!$A:$O,MATCH(Places!$C1278,Hosts!$A:$A,0),MATCH(Places!E$1,Hosts!$1:$1,0))</f>
        <v>1</v>
      </c>
      <c r="F1278" s="67">
        <f>INDEX(Hosts!$A:$O,MATCH(Places!$C1278,Hosts!$A:$A,0),MATCH(Places!F$1,Hosts!$1:$1,0))</f>
        <v>0.74</v>
      </c>
      <c r="G1278" s="67" t="str">
        <f>INDEX(Hosts!$A:$O,MATCH(Places!$C1278,Hosts!$A:$A,0),MATCH(Places!G$1,Hosts!$1:$1,0))</f>
        <v>No</v>
      </c>
      <c r="H1278">
        <v>24</v>
      </c>
      <c r="I1278" t="str">
        <f>VLOOKUP($H1278,Neighborhoods!$A:$C,2,0)</f>
        <v>Queens</v>
      </c>
      <c r="J1278" t="str">
        <f>VLOOKUP($H1278,Neighborhoods!$A:$C,3,0)</f>
        <v>Long Island City</v>
      </c>
      <c r="K1278" t="s">
        <v>11822</v>
      </c>
      <c r="L1278" t="str">
        <f t="shared" si="76"/>
        <v>No</v>
      </c>
      <c r="M1278">
        <v>3</v>
      </c>
      <c r="N1278" t="str" cm="1">
        <f t="array" ref="N1278">_xlfn.IFS(M1278&lt;=2,"Small",M1278&lt;=5,"Medium",M1278&gt;5,"Large")</f>
        <v>Medium</v>
      </c>
      <c r="O1278" s="50">
        <v>110</v>
      </c>
      <c r="P1278" s="67">
        <f t="shared" si="77"/>
        <v>0.03</v>
      </c>
      <c r="Q1278" s="52">
        <v>4.63</v>
      </c>
      <c r="R1278" s="52" t="str" cm="1">
        <f t="array" ref="R1278">_xlfn.IFS(ROUND(Q1278,0)=5,"Excellent",ROUND(Q1278,0)=4,"Good",ROUND(Q1278,0)=3,"Ok",ROUND(Q1278,0)&lt;3,"Bad")</f>
        <v>Excellent</v>
      </c>
      <c r="S1278">
        <v>92</v>
      </c>
      <c r="T1278" t="str">
        <f t="shared" si="78"/>
        <v>No</v>
      </c>
      <c r="U1278" s="65">
        <v>42231</v>
      </c>
      <c r="V1278" s="65">
        <v>43889</v>
      </c>
      <c r="W1278">
        <v>348</v>
      </c>
      <c r="X1278" t="str">
        <f t="shared" si="79"/>
        <v>Active</v>
      </c>
      <c r="Y1278" t="s">
        <v>15615</v>
      </c>
    </row>
    <row r="1279" spans="1:25" x14ac:dyDescent="0.25">
      <c r="A1279">
        <v>1278</v>
      </c>
      <c r="B1279" t="s">
        <v>960</v>
      </c>
      <c r="C1279">
        <v>334</v>
      </c>
      <c r="D1279" t="str">
        <f>VLOOKUP($C1279,Hosts!$A:$O,10,0)</f>
        <v>New York</v>
      </c>
      <c r="E1279" s="67">
        <f>INDEX(Hosts!$A:$O,MATCH(Places!$C1279,Hosts!$A:$A,0),MATCH(Places!E$1,Hosts!$1:$1,0))</f>
        <v>0.8</v>
      </c>
      <c r="F1279" s="67">
        <f>INDEX(Hosts!$A:$O,MATCH(Places!$C1279,Hosts!$A:$A,0),MATCH(Places!F$1,Hosts!$1:$1,0))</f>
        <v>0.96</v>
      </c>
      <c r="G1279" s="67" t="str">
        <f>INDEX(Hosts!$A:$O,MATCH(Places!$C1279,Hosts!$A:$A,0),MATCH(Places!G$1,Hosts!$1:$1,0))</f>
        <v>No</v>
      </c>
      <c r="H1279">
        <v>12</v>
      </c>
      <c r="I1279" t="str">
        <f>VLOOKUP($H1279,Neighborhoods!$A:$C,2,0)</f>
        <v>Brooklyn</v>
      </c>
      <c r="J1279" t="str">
        <f>VLOOKUP($H1279,Neighborhoods!$A:$C,3,0)</f>
        <v>Williamsburg</v>
      </c>
      <c r="K1279" t="s">
        <v>1</v>
      </c>
      <c r="L1279" t="str">
        <f t="shared" si="76"/>
        <v>Yes</v>
      </c>
      <c r="M1279">
        <v>1</v>
      </c>
      <c r="N1279" t="str" cm="1">
        <f t="array" ref="N1279">_xlfn.IFS(M1279&lt;=2,"Small",M1279&lt;=5,"Medium",M1279&gt;5,"Large")</f>
        <v>Small</v>
      </c>
      <c r="O1279" s="50">
        <v>79</v>
      </c>
      <c r="P1279" s="67">
        <f t="shared" si="77"/>
        <v>0.03</v>
      </c>
      <c r="Q1279" s="52">
        <v>4.82</v>
      </c>
      <c r="R1279" s="52" t="str" cm="1">
        <f t="array" ref="R1279">_xlfn.IFS(ROUND(Q1279,0)=5,"Excellent",ROUND(Q1279,0)=4,"Good",ROUND(Q1279,0)=3,"Ok",ROUND(Q1279,0)&lt;3,"Bad")</f>
        <v>Excellent</v>
      </c>
      <c r="S1279">
        <v>196</v>
      </c>
      <c r="T1279" t="str">
        <f t="shared" si="78"/>
        <v>Yes</v>
      </c>
      <c r="U1279" s="65">
        <v>42126</v>
      </c>
      <c r="V1279" s="65">
        <v>44048</v>
      </c>
      <c r="W1279">
        <v>321</v>
      </c>
      <c r="X1279" t="str">
        <f t="shared" si="79"/>
        <v>Active</v>
      </c>
      <c r="Y1279" t="s">
        <v>15615</v>
      </c>
    </row>
    <row r="1280" spans="1:25" x14ac:dyDescent="0.25">
      <c r="A1280">
        <v>1279</v>
      </c>
      <c r="B1280" t="s">
        <v>961</v>
      </c>
      <c r="C1280">
        <v>1993</v>
      </c>
      <c r="D1280" t="str">
        <f>VLOOKUP($C1280,Hosts!$A:$O,10,0)</f>
        <v>New York</v>
      </c>
      <c r="E1280" s="67">
        <f>INDEX(Hosts!$A:$O,MATCH(Places!$C1280,Hosts!$A:$A,0),MATCH(Places!E$1,Hosts!$1:$1,0))</f>
        <v>1</v>
      </c>
      <c r="F1280" s="67">
        <f>INDEX(Hosts!$A:$O,MATCH(Places!$C1280,Hosts!$A:$A,0),MATCH(Places!F$1,Hosts!$1:$1,0))</f>
        <v>0.7</v>
      </c>
      <c r="G1280" s="67" t="str">
        <f>INDEX(Hosts!$A:$O,MATCH(Places!$C1280,Hosts!$A:$A,0),MATCH(Places!G$1,Hosts!$1:$1,0))</f>
        <v>Yes</v>
      </c>
      <c r="H1280">
        <v>10</v>
      </c>
      <c r="I1280" t="str">
        <f>VLOOKUP($H1280,Neighborhoods!$A:$C,2,0)</f>
        <v>Brooklyn</v>
      </c>
      <c r="J1280" t="str">
        <f>VLOOKUP($H1280,Neighborhoods!$A:$C,3,0)</f>
        <v>East Flatbush</v>
      </c>
      <c r="K1280" t="s">
        <v>11822</v>
      </c>
      <c r="L1280" t="str">
        <f t="shared" si="76"/>
        <v>No</v>
      </c>
      <c r="M1280">
        <v>4</v>
      </c>
      <c r="N1280" t="str" cm="1">
        <f t="array" ref="N1280">_xlfn.IFS(M1280&lt;=2,"Small",M1280&lt;=5,"Medium",M1280&gt;5,"Large")</f>
        <v>Medium</v>
      </c>
      <c r="O1280" s="50">
        <v>120</v>
      </c>
      <c r="P1280" s="67">
        <f t="shared" si="77"/>
        <v>0.03</v>
      </c>
      <c r="Q1280" s="52">
        <v>4.92</v>
      </c>
      <c r="R1280" s="52" t="str" cm="1">
        <f t="array" ref="R1280">_xlfn.IFS(ROUND(Q1280,0)=5,"Excellent",ROUND(Q1280,0)=4,"Good",ROUND(Q1280,0)=3,"Ok",ROUND(Q1280,0)&lt;3,"Bad")</f>
        <v>Excellent</v>
      </c>
      <c r="S1280">
        <v>26</v>
      </c>
      <c r="T1280" t="str">
        <f t="shared" si="78"/>
        <v>No</v>
      </c>
      <c r="U1280" s="65">
        <v>42145</v>
      </c>
      <c r="V1280" s="65">
        <v>44010</v>
      </c>
      <c r="W1280">
        <v>80</v>
      </c>
      <c r="X1280" t="str">
        <f t="shared" si="79"/>
        <v>Active</v>
      </c>
      <c r="Y1280" t="s">
        <v>15615</v>
      </c>
    </row>
    <row r="1281" spans="1:25" x14ac:dyDescent="0.25">
      <c r="A1281">
        <v>1280</v>
      </c>
      <c r="B1281" t="s">
        <v>962</v>
      </c>
      <c r="C1281">
        <v>1430</v>
      </c>
      <c r="D1281" t="str">
        <f>VLOOKUP($C1281,Hosts!$A:$O,10,0)</f>
        <v>New York</v>
      </c>
      <c r="E1281" s="67">
        <f>INDEX(Hosts!$A:$O,MATCH(Places!$C1281,Hosts!$A:$A,0),MATCH(Places!E$1,Hosts!$1:$1,0))</f>
        <v>1</v>
      </c>
      <c r="F1281" s="67">
        <f>INDEX(Hosts!$A:$O,MATCH(Places!$C1281,Hosts!$A:$A,0),MATCH(Places!F$1,Hosts!$1:$1,0))</f>
        <v>0.96</v>
      </c>
      <c r="G1281" s="67" t="str">
        <f>INDEX(Hosts!$A:$O,MATCH(Places!$C1281,Hosts!$A:$A,0),MATCH(Places!G$1,Hosts!$1:$1,0))</f>
        <v>No</v>
      </c>
      <c r="H1281">
        <v>7</v>
      </c>
      <c r="I1281" t="str">
        <f>VLOOKUP($H1281,Neighborhoods!$A:$C,2,0)</f>
        <v>Brooklyn</v>
      </c>
      <c r="J1281" t="str">
        <f>VLOOKUP($H1281,Neighborhoods!$A:$C,3,0)</f>
        <v>Bedford-Stuyvesant</v>
      </c>
      <c r="K1281" t="s">
        <v>1</v>
      </c>
      <c r="L1281" t="str">
        <f t="shared" si="76"/>
        <v>Yes</v>
      </c>
      <c r="M1281">
        <v>2</v>
      </c>
      <c r="N1281" t="str" cm="1">
        <f t="array" ref="N1281">_xlfn.IFS(M1281&lt;=2,"Small",M1281&lt;=5,"Medium",M1281&gt;5,"Large")</f>
        <v>Small</v>
      </c>
      <c r="O1281" s="50">
        <v>58</v>
      </c>
      <c r="P1281" s="67">
        <f t="shared" si="77"/>
        <v>0.03</v>
      </c>
      <c r="Q1281" s="52">
        <v>4.5599999999999996</v>
      </c>
      <c r="R1281" s="52" t="str" cm="1">
        <f t="array" ref="R1281">_xlfn.IFS(ROUND(Q1281,0)=5,"Excellent",ROUND(Q1281,0)=4,"Good",ROUND(Q1281,0)=3,"Ok",ROUND(Q1281,0)&lt;3,"Bad")</f>
        <v>Excellent</v>
      </c>
      <c r="S1281">
        <v>188</v>
      </c>
      <c r="T1281" t="str">
        <f t="shared" si="78"/>
        <v>No</v>
      </c>
      <c r="U1281" s="65">
        <v>42137</v>
      </c>
      <c r="V1281" s="65">
        <v>44056</v>
      </c>
      <c r="W1281">
        <v>88</v>
      </c>
      <c r="X1281" t="str">
        <f t="shared" si="79"/>
        <v>Active</v>
      </c>
      <c r="Y1281" t="s">
        <v>15615</v>
      </c>
    </row>
    <row r="1282" spans="1:25" x14ac:dyDescent="0.25">
      <c r="A1282">
        <v>1281</v>
      </c>
      <c r="B1282" t="s">
        <v>963</v>
      </c>
      <c r="C1282">
        <v>1430</v>
      </c>
      <c r="D1282" t="str">
        <f>VLOOKUP($C1282,Hosts!$A:$O,10,0)</f>
        <v>New York</v>
      </c>
      <c r="E1282" s="67">
        <f>INDEX(Hosts!$A:$O,MATCH(Places!$C1282,Hosts!$A:$A,0),MATCH(Places!E$1,Hosts!$1:$1,0))</f>
        <v>1</v>
      </c>
      <c r="F1282" s="67">
        <f>INDEX(Hosts!$A:$O,MATCH(Places!$C1282,Hosts!$A:$A,0),MATCH(Places!F$1,Hosts!$1:$1,0))</f>
        <v>0.96</v>
      </c>
      <c r="G1282" s="67" t="str">
        <f>INDEX(Hosts!$A:$O,MATCH(Places!$C1282,Hosts!$A:$A,0),MATCH(Places!G$1,Hosts!$1:$1,0))</f>
        <v>No</v>
      </c>
      <c r="H1282">
        <v>7</v>
      </c>
      <c r="I1282" t="str">
        <f>VLOOKUP($H1282,Neighborhoods!$A:$C,2,0)</f>
        <v>Brooklyn</v>
      </c>
      <c r="J1282" t="str">
        <f>VLOOKUP($H1282,Neighborhoods!$A:$C,3,0)</f>
        <v>Bedford-Stuyvesant</v>
      </c>
      <c r="K1282" t="s">
        <v>1</v>
      </c>
      <c r="L1282" t="str">
        <f t="shared" si="76"/>
        <v>Yes</v>
      </c>
      <c r="M1282">
        <v>3</v>
      </c>
      <c r="N1282" t="str" cm="1">
        <f t="array" ref="N1282">_xlfn.IFS(M1282&lt;=2,"Small",M1282&lt;=5,"Medium",M1282&gt;5,"Large")</f>
        <v>Medium</v>
      </c>
      <c r="O1282" s="50">
        <v>53</v>
      </c>
      <c r="P1282" s="67">
        <f t="shared" si="77"/>
        <v>0.03</v>
      </c>
      <c r="Q1282" s="52">
        <v>4.6500000000000004</v>
      </c>
      <c r="R1282" s="52" t="str" cm="1">
        <f t="array" ref="R1282">_xlfn.IFS(ROUND(Q1282,0)=5,"Excellent",ROUND(Q1282,0)=4,"Good",ROUND(Q1282,0)=3,"Ok",ROUND(Q1282,0)&lt;3,"Bad")</f>
        <v>Excellent</v>
      </c>
      <c r="S1282">
        <v>179</v>
      </c>
      <c r="T1282" t="str">
        <f t="shared" si="78"/>
        <v>No</v>
      </c>
      <c r="U1282" s="65">
        <v>42132</v>
      </c>
      <c r="V1282" s="65">
        <v>44052</v>
      </c>
      <c r="W1282">
        <v>180</v>
      </c>
      <c r="X1282" t="str">
        <f t="shared" si="79"/>
        <v>Active</v>
      </c>
      <c r="Y1282" t="s">
        <v>15615</v>
      </c>
    </row>
    <row r="1283" spans="1:25" x14ac:dyDescent="0.25">
      <c r="A1283">
        <v>1282</v>
      </c>
      <c r="B1283" t="s">
        <v>964</v>
      </c>
      <c r="C1283">
        <v>1430</v>
      </c>
      <c r="D1283" t="str">
        <f>VLOOKUP($C1283,Hosts!$A:$O,10,0)</f>
        <v>New York</v>
      </c>
      <c r="E1283" s="67">
        <f>INDEX(Hosts!$A:$O,MATCH(Places!$C1283,Hosts!$A:$A,0),MATCH(Places!E$1,Hosts!$1:$1,0))</f>
        <v>1</v>
      </c>
      <c r="F1283" s="67">
        <f>INDEX(Hosts!$A:$O,MATCH(Places!$C1283,Hosts!$A:$A,0),MATCH(Places!F$1,Hosts!$1:$1,0))</f>
        <v>0.96</v>
      </c>
      <c r="G1283" s="67" t="str">
        <f>INDEX(Hosts!$A:$O,MATCH(Places!$C1283,Hosts!$A:$A,0),MATCH(Places!G$1,Hosts!$1:$1,0))</f>
        <v>No</v>
      </c>
      <c r="H1283">
        <v>7</v>
      </c>
      <c r="I1283" t="str">
        <f>VLOOKUP($H1283,Neighborhoods!$A:$C,2,0)</f>
        <v>Brooklyn</v>
      </c>
      <c r="J1283" t="str">
        <f>VLOOKUP($H1283,Neighborhoods!$A:$C,3,0)</f>
        <v>Bedford-Stuyvesant</v>
      </c>
      <c r="K1283" t="s">
        <v>1</v>
      </c>
      <c r="L1283" t="str">
        <f t="shared" ref="L1283:L1346" si="80">IF(OR(K1283="Private room",K1283="Shared room"),"Yes","No")</f>
        <v>Yes</v>
      </c>
      <c r="M1283">
        <v>2</v>
      </c>
      <c r="N1283" t="str" cm="1">
        <f t="array" ref="N1283">_xlfn.IFS(M1283&lt;=2,"Small",M1283&lt;=5,"Medium",M1283&gt;5,"Large")</f>
        <v>Small</v>
      </c>
      <c r="O1283" s="50">
        <v>43</v>
      </c>
      <c r="P1283" s="67">
        <f t="shared" ref="P1283:P1346" si="81">VLOOKUP(O1283,$AB$1:$AC$5,2)</f>
        <v>0.03</v>
      </c>
      <c r="Q1283" s="52">
        <v>4.5599999999999996</v>
      </c>
      <c r="R1283" s="52" t="str" cm="1">
        <f t="array" ref="R1283">_xlfn.IFS(ROUND(Q1283,0)=5,"Excellent",ROUND(Q1283,0)=4,"Good",ROUND(Q1283,0)=3,"Ok",ROUND(Q1283,0)&lt;3,"Bad")</f>
        <v>Excellent</v>
      </c>
      <c r="S1283">
        <v>193</v>
      </c>
      <c r="T1283" t="str">
        <f t="shared" ref="T1283:T1346" si="82">IF(AND(Q1283&gt;=4.8,S1283&gt;100),"Yes","No")</f>
        <v>No</v>
      </c>
      <c r="U1283" s="65">
        <v>42130</v>
      </c>
      <c r="V1283" s="65">
        <v>43850</v>
      </c>
      <c r="W1283">
        <v>175</v>
      </c>
      <c r="X1283" t="str">
        <f t="shared" ref="X1283:X1346" si="83">IF(W1283&lt;&gt;0,"Active","Inactive")</f>
        <v>Active</v>
      </c>
      <c r="Y1283" t="s">
        <v>15615</v>
      </c>
    </row>
    <row r="1284" spans="1:25" x14ac:dyDescent="0.25">
      <c r="A1284">
        <v>1283</v>
      </c>
      <c r="B1284" t="s">
        <v>14055</v>
      </c>
      <c r="C1284">
        <v>315</v>
      </c>
      <c r="D1284" t="str">
        <f>VLOOKUP($C1284,Hosts!$A:$O,10,0)</f>
        <v>New York</v>
      </c>
      <c r="E1284" s="67">
        <f>INDEX(Hosts!$A:$O,MATCH(Places!$C1284,Hosts!$A:$A,0),MATCH(Places!E$1,Hosts!$1:$1,0))</f>
        <v>1</v>
      </c>
      <c r="F1284" s="67">
        <f>INDEX(Hosts!$A:$O,MATCH(Places!$C1284,Hosts!$A:$A,0),MATCH(Places!F$1,Hosts!$1:$1,0))</f>
        <v>0</v>
      </c>
      <c r="G1284" s="67" t="str">
        <f>INDEX(Hosts!$A:$O,MATCH(Places!$C1284,Hosts!$A:$A,0),MATCH(Places!G$1,Hosts!$1:$1,0))</f>
        <v>No</v>
      </c>
      <c r="H1284">
        <v>20</v>
      </c>
      <c r="I1284" t="str">
        <f>VLOOKUP($H1284,Neighborhoods!$A:$C,2,0)</f>
        <v>Manhattan</v>
      </c>
      <c r="J1284" t="str">
        <f>VLOOKUP($H1284,Neighborhoods!$A:$C,3,0)</f>
        <v>Upper West Side</v>
      </c>
      <c r="K1284" t="s">
        <v>11822</v>
      </c>
      <c r="L1284" t="str">
        <f t="shared" si="80"/>
        <v>No</v>
      </c>
      <c r="M1284">
        <v>4</v>
      </c>
      <c r="N1284" t="str" cm="1">
        <f t="array" ref="N1284">_xlfn.IFS(M1284&lt;=2,"Small",M1284&lt;=5,"Medium",M1284&gt;5,"Large")</f>
        <v>Medium</v>
      </c>
      <c r="O1284" s="50">
        <v>465</v>
      </c>
      <c r="P1284" s="67">
        <f t="shared" si="81"/>
        <v>0.04</v>
      </c>
      <c r="Q1284" s="52">
        <v>4.62</v>
      </c>
      <c r="R1284" s="52" t="str" cm="1">
        <f t="array" ref="R1284">_xlfn.IFS(ROUND(Q1284,0)=5,"Excellent",ROUND(Q1284,0)=4,"Good",ROUND(Q1284,0)=3,"Ok",ROUND(Q1284,0)&lt;3,"Bad")</f>
        <v>Excellent</v>
      </c>
      <c r="S1284">
        <v>13</v>
      </c>
      <c r="T1284" t="str">
        <f t="shared" si="82"/>
        <v>No</v>
      </c>
      <c r="U1284" s="65">
        <v>42177</v>
      </c>
      <c r="V1284" s="65">
        <v>43100</v>
      </c>
      <c r="W1284">
        <v>365</v>
      </c>
      <c r="X1284" t="str">
        <f t="shared" si="83"/>
        <v>Active</v>
      </c>
      <c r="Y1284" t="s">
        <v>15615</v>
      </c>
    </row>
    <row r="1285" spans="1:25" x14ac:dyDescent="0.25">
      <c r="A1285">
        <v>1284</v>
      </c>
      <c r="B1285" t="s">
        <v>13531</v>
      </c>
      <c r="C1285">
        <v>1539</v>
      </c>
      <c r="D1285" t="str">
        <f>VLOOKUP($C1285,Hosts!$A:$O,10,0)</f>
        <v>New York</v>
      </c>
      <c r="E1285" s="67">
        <f>INDEX(Hosts!$A:$O,MATCH(Places!$C1285,Hosts!$A:$A,0),MATCH(Places!E$1,Hosts!$1:$1,0))</f>
        <v>0.8</v>
      </c>
      <c r="F1285" s="67">
        <f>INDEX(Hosts!$A:$O,MATCH(Places!$C1285,Hosts!$A:$A,0),MATCH(Places!F$1,Hosts!$1:$1,0))</f>
        <v>0.99</v>
      </c>
      <c r="G1285" s="67" t="str">
        <f>INDEX(Hosts!$A:$O,MATCH(Places!$C1285,Hosts!$A:$A,0),MATCH(Places!G$1,Hosts!$1:$1,0))</f>
        <v>No</v>
      </c>
      <c r="H1285">
        <v>8</v>
      </c>
      <c r="I1285" t="str">
        <f>VLOOKUP($H1285,Neighborhoods!$A:$C,2,0)</f>
        <v>Brooklyn</v>
      </c>
      <c r="J1285" t="str">
        <f>VLOOKUP($H1285,Neighborhoods!$A:$C,3,0)</f>
        <v>Bushwick</v>
      </c>
      <c r="K1285" t="s">
        <v>1</v>
      </c>
      <c r="L1285" t="str">
        <f t="shared" si="80"/>
        <v>Yes</v>
      </c>
      <c r="M1285">
        <v>1</v>
      </c>
      <c r="N1285" t="str" cm="1">
        <f t="array" ref="N1285">_xlfn.IFS(M1285&lt;=2,"Small",M1285&lt;=5,"Medium",M1285&gt;5,"Large")</f>
        <v>Small</v>
      </c>
      <c r="O1285" s="50">
        <v>52</v>
      </c>
      <c r="P1285" s="67">
        <f t="shared" si="81"/>
        <v>0.03</v>
      </c>
      <c r="Q1285" s="52">
        <v>4.87</v>
      </c>
      <c r="R1285" s="52" t="str" cm="1">
        <f t="array" ref="R1285">_xlfn.IFS(ROUND(Q1285,0)=5,"Excellent",ROUND(Q1285,0)=4,"Good",ROUND(Q1285,0)=3,"Ok",ROUND(Q1285,0)&lt;3,"Bad")</f>
        <v>Excellent</v>
      </c>
      <c r="S1285">
        <v>194</v>
      </c>
      <c r="T1285" t="str">
        <f t="shared" si="82"/>
        <v>Yes</v>
      </c>
      <c r="U1285" s="65">
        <v>42139</v>
      </c>
      <c r="V1285" s="65">
        <v>43890</v>
      </c>
      <c r="W1285">
        <v>365</v>
      </c>
      <c r="X1285" t="str">
        <f t="shared" si="83"/>
        <v>Active</v>
      </c>
      <c r="Y1285" t="s">
        <v>15616</v>
      </c>
    </row>
    <row r="1286" spans="1:25" x14ac:dyDescent="0.25">
      <c r="A1286">
        <v>1285</v>
      </c>
      <c r="B1286" t="s">
        <v>965</v>
      </c>
      <c r="C1286">
        <v>2239</v>
      </c>
      <c r="D1286" t="str">
        <f>VLOOKUP($C1286,Hosts!$A:$O,10,0)</f>
        <v>New York</v>
      </c>
      <c r="E1286" s="67">
        <f>INDEX(Hosts!$A:$O,MATCH(Places!$C1286,Hosts!$A:$A,0),MATCH(Places!E$1,Hosts!$1:$1,0))</f>
        <v>1</v>
      </c>
      <c r="F1286" s="67">
        <f>INDEX(Hosts!$A:$O,MATCH(Places!$C1286,Hosts!$A:$A,0),MATCH(Places!F$1,Hosts!$1:$1,0))</f>
        <v>0.96</v>
      </c>
      <c r="G1286" s="67" t="str">
        <f>INDEX(Hosts!$A:$O,MATCH(Places!$C1286,Hosts!$A:$A,0),MATCH(Places!G$1,Hosts!$1:$1,0))</f>
        <v>Yes</v>
      </c>
      <c r="H1286">
        <v>20</v>
      </c>
      <c r="I1286" t="str">
        <f>VLOOKUP($H1286,Neighborhoods!$A:$C,2,0)</f>
        <v>Manhattan</v>
      </c>
      <c r="J1286" t="str">
        <f>VLOOKUP($H1286,Neighborhoods!$A:$C,3,0)</f>
        <v>Upper West Side</v>
      </c>
      <c r="K1286" t="s">
        <v>11822</v>
      </c>
      <c r="L1286" t="str">
        <f t="shared" si="80"/>
        <v>No</v>
      </c>
      <c r="M1286">
        <v>5</v>
      </c>
      <c r="N1286" t="str" cm="1">
        <f t="array" ref="N1286">_xlfn.IFS(M1286&lt;=2,"Small",M1286&lt;=5,"Medium",M1286&gt;5,"Large")</f>
        <v>Medium</v>
      </c>
      <c r="O1286" s="50">
        <v>322</v>
      </c>
      <c r="P1286" s="67">
        <f t="shared" si="81"/>
        <v>0.04</v>
      </c>
      <c r="Q1286" s="52">
        <v>4.91</v>
      </c>
      <c r="R1286" s="52" t="str" cm="1">
        <f t="array" ref="R1286">_xlfn.IFS(ROUND(Q1286,0)=5,"Excellent",ROUND(Q1286,0)=4,"Good",ROUND(Q1286,0)=3,"Ok",ROUND(Q1286,0)&lt;3,"Bad")</f>
        <v>Excellent</v>
      </c>
      <c r="S1286">
        <v>103</v>
      </c>
      <c r="T1286" t="str">
        <f t="shared" si="82"/>
        <v>Yes</v>
      </c>
      <c r="U1286" s="65">
        <v>42136</v>
      </c>
      <c r="V1286" s="65">
        <v>44002</v>
      </c>
      <c r="W1286">
        <v>170</v>
      </c>
      <c r="X1286" t="str">
        <f t="shared" si="83"/>
        <v>Active</v>
      </c>
      <c r="Y1286" t="s">
        <v>15615</v>
      </c>
    </row>
    <row r="1287" spans="1:25" x14ac:dyDescent="0.25">
      <c r="A1287">
        <v>1286</v>
      </c>
      <c r="B1287" t="s">
        <v>966</v>
      </c>
      <c r="C1287">
        <v>1392</v>
      </c>
      <c r="D1287" t="str">
        <f>VLOOKUP($C1287,Hosts!$A:$O,10,0)</f>
        <v>New York</v>
      </c>
      <c r="E1287" s="67">
        <f>INDEX(Hosts!$A:$O,MATCH(Places!$C1287,Hosts!$A:$A,0),MATCH(Places!E$1,Hosts!$1:$1,0))</f>
        <v>1</v>
      </c>
      <c r="F1287" s="67">
        <f>INDEX(Hosts!$A:$O,MATCH(Places!$C1287,Hosts!$A:$A,0),MATCH(Places!F$1,Hosts!$1:$1,0))</f>
        <v>1</v>
      </c>
      <c r="G1287" s="67" t="str">
        <f>INDEX(Hosts!$A:$O,MATCH(Places!$C1287,Hosts!$A:$A,0),MATCH(Places!G$1,Hosts!$1:$1,0))</f>
        <v>Yes</v>
      </c>
      <c r="H1287">
        <v>12</v>
      </c>
      <c r="I1287" t="str">
        <f>VLOOKUP($H1287,Neighborhoods!$A:$C,2,0)</f>
        <v>Brooklyn</v>
      </c>
      <c r="J1287" t="str">
        <f>VLOOKUP($H1287,Neighborhoods!$A:$C,3,0)</f>
        <v>Williamsburg</v>
      </c>
      <c r="K1287" t="s">
        <v>11822</v>
      </c>
      <c r="L1287" t="str">
        <f t="shared" si="80"/>
        <v>No</v>
      </c>
      <c r="M1287">
        <v>2</v>
      </c>
      <c r="N1287" t="str" cm="1">
        <f t="array" ref="N1287">_xlfn.IFS(M1287&lt;=2,"Small",M1287&lt;=5,"Medium",M1287&gt;5,"Large")</f>
        <v>Small</v>
      </c>
      <c r="O1287" s="50">
        <v>124</v>
      </c>
      <c r="P1287" s="67">
        <f t="shared" si="81"/>
        <v>0.03</v>
      </c>
      <c r="Q1287" s="52">
        <v>4.97</v>
      </c>
      <c r="R1287" s="52" t="str" cm="1">
        <f t="array" ref="R1287">_xlfn.IFS(ROUND(Q1287,0)=5,"Excellent",ROUND(Q1287,0)=4,"Good",ROUND(Q1287,0)=3,"Ok",ROUND(Q1287,0)&lt;3,"Bad")</f>
        <v>Excellent</v>
      </c>
      <c r="S1287">
        <v>165</v>
      </c>
      <c r="T1287" t="str">
        <f t="shared" si="82"/>
        <v>Yes</v>
      </c>
      <c r="U1287" s="65">
        <v>42133</v>
      </c>
      <c r="V1287" s="65">
        <v>43848</v>
      </c>
      <c r="W1287">
        <v>355</v>
      </c>
      <c r="X1287" t="str">
        <f t="shared" si="83"/>
        <v>Active</v>
      </c>
      <c r="Y1287" t="s">
        <v>15616</v>
      </c>
    </row>
    <row r="1288" spans="1:25" x14ac:dyDescent="0.25">
      <c r="A1288">
        <v>1287</v>
      </c>
      <c r="B1288" t="s">
        <v>967</v>
      </c>
      <c r="C1288">
        <v>2240</v>
      </c>
      <c r="D1288" t="str">
        <f>VLOOKUP($C1288,Hosts!$A:$O,10,0)</f>
        <v>Florida</v>
      </c>
      <c r="E1288" s="67">
        <f>INDEX(Hosts!$A:$O,MATCH(Places!$C1288,Hosts!$A:$A,0),MATCH(Places!E$1,Hosts!$1:$1,0))</f>
        <v>1</v>
      </c>
      <c r="F1288" s="67">
        <f>INDEX(Hosts!$A:$O,MATCH(Places!$C1288,Hosts!$A:$A,0),MATCH(Places!F$1,Hosts!$1:$1,0))</f>
        <v>0.39</v>
      </c>
      <c r="G1288" s="67" t="str">
        <f>INDEX(Hosts!$A:$O,MATCH(Places!$C1288,Hosts!$A:$A,0),MATCH(Places!G$1,Hosts!$1:$1,0))</f>
        <v>No</v>
      </c>
      <c r="H1288">
        <v>12</v>
      </c>
      <c r="I1288" t="str">
        <f>VLOOKUP($H1288,Neighborhoods!$A:$C,2,0)</f>
        <v>Brooklyn</v>
      </c>
      <c r="J1288" t="str">
        <f>VLOOKUP($H1288,Neighborhoods!$A:$C,3,0)</f>
        <v>Williamsburg</v>
      </c>
      <c r="K1288" t="s">
        <v>11822</v>
      </c>
      <c r="L1288" t="str">
        <f t="shared" si="80"/>
        <v>No</v>
      </c>
      <c r="M1288">
        <v>4</v>
      </c>
      <c r="N1288" t="str" cm="1">
        <f t="array" ref="N1288">_xlfn.IFS(M1288&lt;=2,"Small",M1288&lt;=5,"Medium",M1288&gt;5,"Large")</f>
        <v>Medium</v>
      </c>
      <c r="O1288" s="50">
        <v>289</v>
      </c>
      <c r="P1288" s="67">
        <f t="shared" si="81"/>
        <v>0.04</v>
      </c>
      <c r="Q1288" s="52">
        <v>5</v>
      </c>
      <c r="R1288" s="52" t="str" cm="1">
        <f t="array" ref="R1288">_xlfn.IFS(ROUND(Q1288,0)=5,"Excellent",ROUND(Q1288,0)=4,"Good",ROUND(Q1288,0)=3,"Ok",ROUND(Q1288,0)&lt;3,"Bad")</f>
        <v>Excellent</v>
      </c>
      <c r="S1288">
        <v>29</v>
      </c>
      <c r="T1288" t="str">
        <f t="shared" si="82"/>
        <v>No</v>
      </c>
      <c r="U1288" s="65">
        <v>42131</v>
      </c>
      <c r="V1288" s="65">
        <v>43830</v>
      </c>
      <c r="W1288">
        <v>163</v>
      </c>
      <c r="X1288" t="str">
        <f t="shared" si="83"/>
        <v>Active</v>
      </c>
      <c r="Y1288" t="s">
        <v>15615</v>
      </c>
    </row>
    <row r="1289" spans="1:25" x14ac:dyDescent="0.25">
      <c r="A1289">
        <v>1288</v>
      </c>
      <c r="B1289" t="s">
        <v>968</v>
      </c>
      <c r="C1289">
        <v>829</v>
      </c>
      <c r="D1289" t="str">
        <f>VLOOKUP($C1289,Hosts!$A:$O,10,0)</f>
        <v>New York</v>
      </c>
      <c r="E1289" s="67">
        <f>INDEX(Hosts!$A:$O,MATCH(Places!$C1289,Hosts!$A:$A,0),MATCH(Places!E$1,Hosts!$1:$1,0))</f>
        <v>0.9</v>
      </c>
      <c r="F1289" s="67">
        <f>INDEX(Hosts!$A:$O,MATCH(Places!$C1289,Hosts!$A:$A,0),MATCH(Places!F$1,Hosts!$1:$1,0))</f>
        <v>0.4</v>
      </c>
      <c r="G1289" s="67" t="str">
        <f>INDEX(Hosts!$A:$O,MATCH(Places!$C1289,Hosts!$A:$A,0),MATCH(Places!G$1,Hosts!$1:$1,0))</f>
        <v>No</v>
      </c>
      <c r="H1289">
        <v>20</v>
      </c>
      <c r="I1289" t="str">
        <f>VLOOKUP($H1289,Neighborhoods!$A:$C,2,0)</f>
        <v>Manhattan</v>
      </c>
      <c r="J1289" t="str">
        <f>VLOOKUP($H1289,Neighborhoods!$A:$C,3,0)</f>
        <v>Upper West Side</v>
      </c>
      <c r="K1289" t="s">
        <v>11822</v>
      </c>
      <c r="L1289" t="str">
        <f t="shared" si="80"/>
        <v>No</v>
      </c>
      <c r="M1289">
        <v>4</v>
      </c>
      <c r="N1289" t="str" cm="1">
        <f t="array" ref="N1289">_xlfn.IFS(M1289&lt;=2,"Small",M1289&lt;=5,"Medium",M1289&gt;5,"Large")</f>
        <v>Medium</v>
      </c>
      <c r="O1289" s="50">
        <v>149</v>
      </c>
      <c r="P1289" s="67">
        <f t="shared" si="81"/>
        <v>0.03</v>
      </c>
      <c r="Q1289" s="52">
        <v>4.9800000000000004</v>
      </c>
      <c r="R1289" s="52" t="str" cm="1">
        <f t="array" ref="R1289">_xlfn.IFS(ROUND(Q1289,0)=5,"Excellent",ROUND(Q1289,0)=4,"Good",ROUND(Q1289,0)=3,"Ok",ROUND(Q1289,0)&lt;3,"Bad")</f>
        <v>Excellent</v>
      </c>
      <c r="S1289">
        <v>56</v>
      </c>
      <c r="T1289" t="str">
        <f t="shared" si="82"/>
        <v>No</v>
      </c>
      <c r="U1289" s="65">
        <v>42459</v>
      </c>
      <c r="V1289" s="65">
        <v>43893</v>
      </c>
      <c r="W1289">
        <v>8</v>
      </c>
      <c r="X1289" t="str">
        <f t="shared" si="83"/>
        <v>Active</v>
      </c>
      <c r="Y1289" t="s">
        <v>15615</v>
      </c>
    </row>
    <row r="1290" spans="1:25" x14ac:dyDescent="0.25">
      <c r="A1290">
        <v>1289</v>
      </c>
      <c r="B1290" t="s">
        <v>969</v>
      </c>
      <c r="C1290">
        <v>1329</v>
      </c>
      <c r="D1290" t="str">
        <f>VLOOKUP($C1290,Hosts!$A:$O,10,0)</f>
        <v>New York</v>
      </c>
      <c r="E1290" s="67">
        <f>INDEX(Hosts!$A:$O,MATCH(Places!$C1290,Hosts!$A:$A,0),MATCH(Places!E$1,Hosts!$1:$1,0))</f>
        <v>0.7</v>
      </c>
      <c r="F1290" s="67">
        <f>INDEX(Hosts!$A:$O,MATCH(Places!$C1290,Hosts!$A:$A,0),MATCH(Places!F$1,Hosts!$1:$1,0))</f>
        <v>1</v>
      </c>
      <c r="G1290" s="67" t="str">
        <f>INDEX(Hosts!$A:$O,MATCH(Places!$C1290,Hosts!$A:$A,0),MATCH(Places!G$1,Hosts!$1:$1,0))</f>
        <v>No</v>
      </c>
      <c r="H1290">
        <v>8</v>
      </c>
      <c r="I1290" t="str">
        <f>VLOOKUP($H1290,Neighborhoods!$A:$C,2,0)</f>
        <v>Brooklyn</v>
      </c>
      <c r="J1290" t="str">
        <f>VLOOKUP($H1290,Neighborhoods!$A:$C,3,0)</f>
        <v>Bushwick</v>
      </c>
      <c r="K1290" t="s">
        <v>11822</v>
      </c>
      <c r="L1290" t="str">
        <f t="shared" si="80"/>
        <v>No</v>
      </c>
      <c r="M1290">
        <v>6</v>
      </c>
      <c r="N1290" t="str" cm="1">
        <f t="array" ref="N1290">_xlfn.IFS(M1290&lt;=2,"Small",M1290&lt;=5,"Medium",M1290&gt;5,"Large")</f>
        <v>Large</v>
      </c>
      <c r="O1290" s="50">
        <v>80</v>
      </c>
      <c r="P1290" s="67">
        <f t="shared" si="81"/>
        <v>0.03</v>
      </c>
      <c r="Q1290" s="52">
        <v>4.3</v>
      </c>
      <c r="R1290" s="52" t="str" cm="1">
        <f t="array" ref="R1290">_xlfn.IFS(ROUND(Q1290,0)=5,"Excellent",ROUND(Q1290,0)=4,"Good",ROUND(Q1290,0)=3,"Ok",ROUND(Q1290,0)&lt;3,"Bad")</f>
        <v>Good</v>
      </c>
      <c r="S1290">
        <v>118</v>
      </c>
      <c r="T1290" t="str">
        <f t="shared" si="82"/>
        <v>No</v>
      </c>
      <c r="U1290" s="65">
        <v>42144</v>
      </c>
      <c r="V1290" s="65">
        <v>44038</v>
      </c>
      <c r="W1290">
        <v>349</v>
      </c>
      <c r="X1290" t="str">
        <f t="shared" si="83"/>
        <v>Active</v>
      </c>
      <c r="Y1290" t="s">
        <v>15616</v>
      </c>
    </row>
    <row r="1291" spans="1:25" x14ac:dyDescent="0.25">
      <c r="A1291">
        <v>1290</v>
      </c>
      <c r="B1291" t="s">
        <v>970</v>
      </c>
      <c r="C1291">
        <v>2176</v>
      </c>
      <c r="D1291" t="str">
        <f>VLOOKUP($C1291,Hosts!$A:$O,10,0)</f>
        <v>New York</v>
      </c>
      <c r="E1291" s="67">
        <f>INDEX(Hosts!$A:$O,MATCH(Places!$C1291,Hosts!$A:$A,0),MATCH(Places!E$1,Hosts!$1:$1,0))</f>
        <v>1</v>
      </c>
      <c r="F1291" s="67">
        <f>INDEX(Hosts!$A:$O,MATCH(Places!$C1291,Hosts!$A:$A,0),MATCH(Places!F$1,Hosts!$1:$1,0))</f>
        <v>0.96</v>
      </c>
      <c r="G1291" s="67" t="str">
        <f>INDEX(Hosts!$A:$O,MATCH(Places!$C1291,Hosts!$A:$A,0),MATCH(Places!G$1,Hosts!$1:$1,0))</f>
        <v>Yes</v>
      </c>
      <c r="H1291">
        <v>8</v>
      </c>
      <c r="I1291" t="str">
        <f>VLOOKUP($H1291,Neighborhoods!$A:$C,2,0)</f>
        <v>Brooklyn</v>
      </c>
      <c r="J1291" t="str">
        <f>VLOOKUP($H1291,Neighborhoods!$A:$C,3,0)</f>
        <v>Bushwick</v>
      </c>
      <c r="K1291" t="s">
        <v>1</v>
      </c>
      <c r="L1291" t="str">
        <f t="shared" si="80"/>
        <v>Yes</v>
      </c>
      <c r="M1291">
        <v>2</v>
      </c>
      <c r="N1291" t="str" cm="1">
        <f t="array" ref="N1291">_xlfn.IFS(M1291&lt;=2,"Small",M1291&lt;=5,"Medium",M1291&gt;5,"Large")</f>
        <v>Small</v>
      </c>
      <c r="O1291" s="50">
        <v>72</v>
      </c>
      <c r="P1291" s="67">
        <f t="shared" si="81"/>
        <v>0.03</v>
      </c>
      <c r="Q1291" s="52">
        <v>4.97</v>
      </c>
      <c r="R1291" s="52" t="str" cm="1">
        <f t="array" ref="R1291">_xlfn.IFS(ROUND(Q1291,0)=5,"Excellent",ROUND(Q1291,0)=4,"Good",ROUND(Q1291,0)=3,"Ok",ROUND(Q1291,0)&lt;3,"Bad")</f>
        <v>Excellent</v>
      </c>
      <c r="S1291">
        <v>37</v>
      </c>
      <c r="T1291" t="str">
        <f t="shared" si="82"/>
        <v>No</v>
      </c>
      <c r="U1291" s="65">
        <v>42524</v>
      </c>
      <c r="V1291" s="65">
        <v>43899</v>
      </c>
      <c r="W1291">
        <v>91</v>
      </c>
      <c r="X1291" t="str">
        <f t="shared" si="83"/>
        <v>Active</v>
      </c>
      <c r="Y1291" t="s">
        <v>15616</v>
      </c>
    </row>
    <row r="1292" spans="1:25" x14ac:dyDescent="0.25">
      <c r="A1292">
        <v>1291</v>
      </c>
      <c r="B1292" t="s">
        <v>15074</v>
      </c>
      <c r="C1292">
        <v>262</v>
      </c>
      <c r="D1292" t="str">
        <f>VLOOKUP($C1292,Hosts!$A:$O,10,0)</f>
        <v>New York</v>
      </c>
      <c r="E1292" s="67">
        <f>INDEX(Hosts!$A:$O,MATCH(Places!$C1292,Hosts!$A:$A,0),MATCH(Places!E$1,Hosts!$1:$1,0))</f>
        <v>1</v>
      </c>
      <c r="F1292" s="67">
        <f>INDEX(Hosts!$A:$O,MATCH(Places!$C1292,Hosts!$A:$A,0),MATCH(Places!F$1,Hosts!$1:$1,0))</f>
        <v>1</v>
      </c>
      <c r="G1292" s="67" t="str">
        <f>INDEX(Hosts!$A:$O,MATCH(Places!$C1292,Hosts!$A:$A,0),MATCH(Places!G$1,Hosts!$1:$1,0))</f>
        <v>No</v>
      </c>
      <c r="H1292">
        <v>7</v>
      </c>
      <c r="I1292" t="str">
        <f>VLOOKUP($H1292,Neighborhoods!$A:$C,2,0)</f>
        <v>Brooklyn</v>
      </c>
      <c r="J1292" t="str">
        <f>VLOOKUP($H1292,Neighborhoods!$A:$C,3,0)</f>
        <v>Bedford-Stuyvesant</v>
      </c>
      <c r="K1292" t="s">
        <v>11822</v>
      </c>
      <c r="L1292" t="str">
        <f t="shared" si="80"/>
        <v>No</v>
      </c>
      <c r="M1292">
        <v>6</v>
      </c>
      <c r="N1292" t="str" cm="1">
        <f t="array" ref="N1292">_xlfn.IFS(M1292&lt;=2,"Small",M1292&lt;=5,"Medium",M1292&gt;5,"Large")</f>
        <v>Large</v>
      </c>
      <c r="O1292" s="50">
        <v>280</v>
      </c>
      <c r="P1292" s="67">
        <f t="shared" si="81"/>
        <v>0.04</v>
      </c>
      <c r="Q1292" s="52">
        <v>4.82</v>
      </c>
      <c r="R1292" s="52" t="str" cm="1">
        <f t="array" ref="R1292">_xlfn.IFS(ROUND(Q1292,0)=5,"Excellent",ROUND(Q1292,0)=4,"Good",ROUND(Q1292,0)=3,"Ok",ROUND(Q1292,0)&lt;3,"Bad")</f>
        <v>Excellent</v>
      </c>
      <c r="S1292">
        <v>159</v>
      </c>
      <c r="T1292" t="str">
        <f t="shared" si="82"/>
        <v>Yes</v>
      </c>
      <c r="U1292" s="65">
        <v>42143</v>
      </c>
      <c r="V1292" s="65">
        <v>43899</v>
      </c>
      <c r="W1292">
        <v>0</v>
      </c>
      <c r="X1292" t="str">
        <f t="shared" si="83"/>
        <v>Inactive</v>
      </c>
      <c r="Y1292" t="s">
        <v>15615</v>
      </c>
    </row>
    <row r="1293" spans="1:25" x14ac:dyDescent="0.25">
      <c r="A1293">
        <v>1292</v>
      </c>
      <c r="B1293" t="s">
        <v>971</v>
      </c>
      <c r="C1293">
        <v>1611</v>
      </c>
      <c r="D1293" t="str">
        <f>VLOOKUP($C1293,Hosts!$A:$O,10,0)</f>
        <v>New York</v>
      </c>
      <c r="E1293" s="67">
        <f>INDEX(Hosts!$A:$O,MATCH(Places!$C1293,Hosts!$A:$A,0),MATCH(Places!E$1,Hosts!$1:$1,0))</f>
        <v>1</v>
      </c>
      <c r="F1293" s="67">
        <f>INDEX(Hosts!$A:$O,MATCH(Places!$C1293,Hosts!$A:$A,0),MATCH(Places!F$1,Hosts!$1:$1,0))</f>
        <v>0.98</v>
      </c>
      <c r="G1293" s="67" t="str">
        <f>INDEX(Hosts!$A:$O,MATCH(Places!$C1293,Hosts!$A:$A,0),MATCH(Places!G$1,Hosts!$1:$1,0))</f>
        <v>No</v>
      </c>
      <c r="H1293">
        <v>7</v>
      </c>
      <c r="I1293" t="str">
        <f>VLOOKUP($H1293,Neighborhoods!$A:$C,2,0)</f>
        <v>Brooklyn</v>
      </c>
      <c r="J1293" t="str">
        <f>VLOOKUP($H1293,Neighborhoods!$A:$C,3,0)</f>
        <v>Bedford-Stuyvesant</v>
      </c>
      <c r="K1293" t="s">
        <v>11822</v>
      </c>
      <c r="L1293" t="str">
        <f t="shared" si="80"/>
        <v>No</v>
      </c>
      <c r="M1293">
        <v>2</v>
      </c>
      <c r="N1293" t="str" cm="1">
        <f t="array" ref="N1293">_xlfn.IFS(M1293&lt;=2,"Small",M1293&lt;=5,"Medium",M1293&gt;5,"Large")</f>
        <v>Small</v>
      </c>
      <c r="O1293" s="50">
        <v>109</v>
      </c>
      <c r="P1293" s="67">
        <f t="shared" si="81"/>
        <v>0.03</v>
      </c>
      <c r="Q1293" s="52">
        <v>4.99</v>
      </c>
      <c r="R1293" s="52" t="str" cm="1">
        <f t="array" ref="R1293">_xlfn.IFS(ROUND(Q1293,0)=5,"Excellent",ROUND(Q1293,0)=4,"Good",ROUND(Q1293,0)=3,"Ok",ROUND(Q1293,0)&lt;3,"Bad")</f>
        <v>Excellent</v>
      </c>
      <c r="S1293">
        <v>125</v>
      </c>
      <c r="T1293" t="str">
        <f t="shared" si="82"/>
        <v>Yes</v>
      </c>
      <c r="U1293" s="65">
        <v>42140</v>
      </c>
      <c r="V1293" s="65">
        <v>44020</v>
      </c>
      <c r="W1293">
        <v>325</v>
      </c>
      <c r="X1293" t="str">
        <f t="shared" si="83"/>
        <v>Active</v>
      </c>
      <c r="Y1293" t="s">
        <v>15615</v>
      </c>
    </row>
    <row r="1294" spans="1:25" x14ac:dyDescent="0.25">
      <c r="A1294">
        <v>1293</v>
      </c>
      <c r="B1294" t="s">
        <v>972</v>
      </c>
      <c r="C1294">
        <v>1343</v>
      </c>
      <c r="D1294" t="str">
        <f>VLOOKUP($C1294,Hosts!$A:$O,10,0)</f>
        <v>New York</v>
      </c>
      <c r="E1294" s="67">
        <f>INDEX(Hosts!$A:$O,MATCH(Places!$C1294,Hosts!$A:$A,0),MATCH(Places!E$1,Hosts!$1:$1,0))</f>
        <v>1</v>
      </c>
      <c r="F1294" s="67">
        <f>INDEX(Hosts!$A:$O,MATCH(Places!$C1294,Hosts!$A:$A,0),MATCH(Places!F$1,Hosts!$1:$1,0))</f>
        <v>0.96</v>
      </c>
      <c r="G1294" s="67" t="str">
        <f>INDEX(Hosts!$A:$O,MATCH(Places!$C1294,Hosts!$A:$A,0),MATCH(Places!G$1,Hosts!$1:$1,0))</f>
        <v>Yes</v>
      </c>
      <c r="H1294">
        <v>16</v>
      </c>
      <c r="I1294" t="str">
        <f>VLOOKUP($H1294,Neighborhoods!$A:$C,2,0)</f>
        <v>Manhattan</v>
      </c>
      <c r="J1294" t="str">
        <f>VLOOKUP($H1294,Neighborhoods!$A:$C,3,0)</f>
        <v>Harlem</v>
      </c>
      <c r="K1294" t="s">
        <v>11822</v>
      </c>
      <c r="L1294" t="str">
        <f t="shared" si="80"/>
        <v>No</v>
      </c>
      <c r="M1294">
        <v>6</v>
      </c>
      <c r="N1294" t="str" cm="1">
        <f t="array" ref="N1294">_xlfn.IFS(M1294&lt;=2,"Small",M1294&lt;=5,"Medium",M1294&gt;5,"Large")</f>
        <v>Large</v>
      </c>
      <c r="O1294" s="50">
        <v>155</v>
      </c>
      <c r="P1294" s="67">
        <f t="shared" si="81"/>
        <v>0.03</v>
      </c>
      <c r="Q1294" s="52">
        <v>4.9000000000000004</v>
      </c>
      <c r="R1294" s="52" t="str" cm="1">
        <f t="array" ref="R1294">_xlfn.IFS(ROUND(Q1294,0)=5,"Excellent",ROUND(Q1294,0)=4,"Good",ROUND(Q1294,0)=3,"Ok",ROUND(Q1294,0)&lt;3,"Bad")</f>
        <v>Excellent</v>
      </c>
      <c r="S1294">
        <v>168</v>
      </c>
      <c r="T1294" t="str">
        <f t="shared" si="82"/>
        <v>Yes</v>
      </c>
      <c r="U1294" s="65">
        <v>42201</v>
      </c>
      <c r="V1294" s="65">
        <v>43994</v>
      </c>
      <c r="W1294">
        <v>353</v>
      </c>
      <c r="X1294" t="str">
        <f t="shared" si="83"/>
        <v>Active</v>
      </c>
      <c r="Y1294" t="s">
        <v>15615</v>
      </c>
    </row>
    <row r="1295" spans="1:25" x14ac:dyDescent="0.25">
      <c r="A1295">
        <v>1294</v>
      </c>
      <c r="B1295" t="s">
        <v>14888</v>
      </c>
      <c r="C1295">
        <v>1121</v>
      </c>
      <c r="D1295" t="str">
        <f>VLOOKUP($C1295,Hosts!$A:$O,10,0)</f>
        <v>New York</v>
      </c>
      <c r="E1295" s="67">
        <f>INDEX(Hosts!$A:$O,MATCH(Places!$C1295,Hosts!$A:$A,0),MATCH(Places!E$1,Hosts!$1:$1,0))</f>
        <v>1</v>
      </c>
      <c r="F1295" s="67">
        <f>INDEX(Hosts!$A:$O,MATCH(Places!$C1295,Hosts!$A:$A,0),MATCH(Places!F$1,Hosts!$1:$1,0))</f>
        <v>0.94</v>
      </c>
      <c r="G1295" s="67" t="str">
        <f>INDEX(Hosts!$A:$O,MATCH(Places!$C1295,Hosts!$A:$A,0),MATCH(Places!G$1,Hosts!$1:$1,0))</f>
        <v>Yes</v>
      </c>
      <c r="H1295">
        <v>28</v>
      </c>
      <c r="I1295" t="str">
        <f>VLOOKUP($H1295,Neighborhoods!$A:$C,2,0)</f>
        <v>Staten Island</v>
      </c>
      <c r="J1295" t="str">
        <f>VLOOKUP($H1295,Neighborhoods!$A:$C,3,0)</f>
        <v>St. George</v>
      </c>
      <c r="K1295" t="s">
        <v>11822</v>
      </c>
      <c r="L1295" t="str">
        <f t="shared" si="80"/>
        <v>No</v>
      </c>
      <c r="M1295">
        <v>2</v>
      </c>
      <c r="N1295" t="str" cm="1">
        <f t="array" ref="N1295">_xlfn.IFS(M1295&lt;=2,"Small",M1295&lt;=5,"Medium",M1295&gt;5,"Large")</f>
        <v>Small</v>
      </c>
      <c r="O1295" s="50">
        <v>78</v>
      </c>
      <c r="P1295" s="67">
        <f t="shared" si="81"/>
        <v>0.03</v>
      </c>
      <c r="Q1295" s="52">
        <v>4.99</v>
      </c>
      <c r="R1295" s="52" t="str" cm="1">
        <f t="array" ref="R1295">_xlfn.IFS(ROUND(Q1295,0)=5,"Excellent",ROUND(Q1295,0)=4,"Good",ROUND(Q1295,0)=3,"Ok",ROUND(Q1295,0)&lt;3,"Bad")</f>
        <v>Excellent</v>
      </c>
      <c r="S1295">
        <v>155</v>
      </c>
      <c r="T1295" t="str">
        <f t="shared" si="82"/>
        <v>Yes</v>
      </c>
      <c r="U1295" s="65">
        <v>42151</v>
      </c>
      <c r="V1295" s="65">
        <v>44043</v>
      </c>
      <c r="W1295">
        <v>21</v>
      </c>
      <c r="X1295" t="str">
        <f t="shared" si="83"/>
        <v>Active</v>
      </c>
      <c r="Y1295" t="s">
        <v>15616</v>
      </c>
    </row>
    <row r="1296" spans="1:25" x14ac:dyDescent="0.25">
      <c r="A1296">
        <v>1295</v>
      </c>
      <c r="B1296" t="s">
        <v>973</v>
      </c>
      <c r="C1296">
        <v>2246</v>
      </c>
      <c r="D1296" t="str">
        <f>VLOOKUP($C1296,Hosts!$A:$O,10,0)</f>
        <v>New York</v>
      </c>
      <c r="E1296" s="67">
        <f>INDEX(Hosts!$A:$O,MATCH(Places!$C1296,Hosts!$A:$A,0),MATCH(Places!E$1,Hosts!$1:$1,0))</f>
        <v>0.75</v>
      </c>
      <c r="F1296" s="67">
        <f>INDEX(Hosts!$A:$O,MATCH(Places!$C1296,Hosts!$A:$A,0),MATCH(Places!F$1,Hosts!$1:$1,0))</f>
        <v>0.36</v>
      </c>
      <c r="G1296" s="67" t="str">
        <f>INDEX(Hosts!$A:$O,MATCH(Places!$C1296,Hosts!$A:$A,0),MATCH(Places!G$1,Hosts!$1:$1,0))</f>
        <v>No</v>
      </c>
      <c r="H1296">
        <v>9</v>
      </c>
      <c r="I1296" t="str">
        <f>VLOOKUP($H1296,Neighborhoods!$A:$C,2,0)</f>
        <v>Brooklyn</v>
      </c>
      <c r="J1296" t="str">
        <f>VLOOKUP($H1296,Neighborhoods!$A:$C,3,0)</f>
        <v>Crown Heights</v>
      </c>
      <c r="K1296" t="s">
        <v>11822</v>
      </c>
      <c r="L1296" t="str">
        <f t="shared" si="80"/>
        <v>No</v>
      </c>
      <c r="M1296">
        <v>2</v>
      </c>
      <c r="N1296" t="str" cm="1">
        <f t="array" ref="N1296">_xlfn.IFS(M1296&lt;=2,"Small",M1296&lt;=5,"Medium",M1296&gt;5,"Large")</f>
        <v>Small</v>
      </c>
      <c r="O1296" s="50">
        <v>100</v>
      </c>
      <c r="P1296" s="67">
        <f t="shared" si="81"/>
        <v>0.03</v>
      </c>
      <c r="Q1296" s="52">
        <v>4.75</v>
      </c>
      <c r="R1296" s="52" t="str" cm="1">
        <f t="array" ref="R1296">_xlfn.IFS(ROUND(Q1296,0)=5,"Excellent",ROUND(Q1296,0)=4,"Good",ROUND(Q1296,0)=3,"Ok",ROUND(Q1296,0)&lt;3,"Bad")</f>
        <v>Excellent</v>
      </c>
      <c r="S1296">
        <v>69</v>
      </c>
      <c r="T1296" t="str">
        <f t="shared" si="82"/>
        <v>No</v>
      </c>
      <c r="U1296" s="65">
        <v>42153</v>
      </c>
      <c r="V1296" s="65">
        <v>43814</v>
      </c>
      <c r="W1296">
        <v>326</v>
      </c>
      <c r="X1296" t="str">
        <f t="shared" si="83"/>
        <v>Active</v>
      </c>
      <c r="Y1296" t="s">
        <v>15615</v>
      </c>
    </row>
    <row r="1297" spans="1:25" x14ac:dyDescent="0.25">
      <c r="A1297">
        <v>1296</v>
      </c>
      <c r="B1297" t="s">
        <v>13926</v>
      </c>
      <c r="C1297">
        <v>2247</v>
      </c>
      <c r="D1297" t="str">
        <f>VLOOKUP($C1297,Hosts!$A:$O,10,0)</f>
        <v>New York</v>
      </c>
      <c r="E1297" s="67">
        <f>INDEX(Hosts!$A:$O,MATCH(Places!$C1297,Hosts!$A:$A,0),MATCH(Places!E$1,Hosts!$1:$1,0))</f>
        <v>0.67</v>
      </c>
      <c r="F1297" s="67">
        <f>INDEX(Hosts!$A:$O,MATCH(Places!$C1297,Hosts!$A:$A,0),MATCH(Places!F$1,Hosts!$1:$1,0))</f>
        <v>0.97</v>
      </c>
      <c r="G1297" s="67" t="str">
        <f>INDEX(Hosts!$A:$O,MATCH(Places!$C1297,Hosts!$A:$A,0),MATCH(Places!G$1,Hosts!$1:$1,0))</f>
        <v>No</v>
      </c>
      <c r="H1297">
        <v>12</v>
      </c>
      <c r="I1297" t="str">
        <f>VLOOKUP($H1297,Neighborhoods!$A:$C,2,0)</f>
        <v>Brooklyn</v>
      </c>
      <c r="J1297" t="str">
        <f>VLOOKUP($H1297,Neighborhoods!$A:$C,3,0)</f>
        <v>Williamsburg</v>
      </c>
      <c r="K1297" t="s">
        <v>1</v>
      </c>
      <c r="L1297" t="str">
        <f t="shared" si="80"/>
        <v>Yes</v>
      </c>
      <c r="M1297">
        <v>2</v>
      </c>
      <c r="N1297" t="str" cm="1">
        <f t="array" ref="N1297">_xlfn.IFS(M1297&lt;=2,"Small",M1297&lt;=5,"Medium",M1297&gt;5,"Large")</f>
        <v>Small</v>
      </c>
      <c r="O1297" s="50">
        <v>88</v>
      </c>
      <c r="P1297" s="67">
        <f t="shared" si="81"/>
        <v>0.03</v>
      </c>
      <c r="Q1297" s="52">
        <v>4.76</v>
      </c>
      <c r="R1297" s="52" t="str" cm="1">
        <f t="array" ref="R1297">_xlfn.IFS(ROUND(Q1297,0)=5,"Excellent",ROUND(Q1297,0)=4,"Good",ROUND(Q1297,0)=3,"Ok",ROUND(Q1297,0)&lt;3,"Bad")</f>
        <v>Excellent</v>
      </c>
      <c r="S1297">
        <v>207</v>
      </c>
      <c r="T1297" t="str">
        <f t="shared" si="82"/>
        <v>No</v>
      </c>
      <c r="U1297" s="65">
        <v>42163</v>
      </c>
      <c r="V1297" s="65">
        <v>43908</v>
      </c>
      <c r="W1297">
        <v>338</v>
      </c>
      <c r="X1297" t="str">
        <f t="shared" si="83"/>
        <v>Active</v>
      </c>
      <c r="Y1297" t="s">
        <v>15616</v>
      </c>
    </row>
    <row r="1298" spans="1:25" x14ac:dyDescent="0.25">
      <c r="A1298">
        <v>1297</v>
      </c>
      <c r="B1298" t="s">
        <v>3411</v>
      </c>
      <c r="C1298">
        <v>1430</v>
      </c>
      <c r="D1298" t="str">
        <f>VLOOKUP($C1298,Hosts!$A:$O,10,0)</f>
        <v>New York</v>
      </c>
      <c r="E1298" s="67">
        <f>INDEX(Hosts!$A:$O,MATCH(Places!$C1298,Hosts!$A:$A,0),MATCH(Places!E$1,Hosts!$1:$1,0))</f>
        <v>1</v>
      </c>
      <c r="F1298" s="67">
        <f>INDEX(Hosts!$A:$O,MATCH(Places!$C1298,Hosts!$A:$A,0),MATCH(Places!F$1,Hosts!$1:$1,0))</f>
        <v>0.96</v>
      </c>
      <c r="G1298" s="67" t="str">
        <f>INDEX(Hosts!$A:$O,MATCH(Places!$C1298,Hosts!$A:$A,0),MATCH(Places!G$1,Hosts!$1:$1,0))</f>
        <v>No</v>
      </c>
      <c r="H1298">
        <v>7</v>
      </c>
      <c r="I1298" t="str">
        <f>VLOOKUP($H1298,Neighborhoods!$A:$C,2,0)</f>
        <v>Brooklyn</v>
      </c>
      <c r="J1298" t="str">
        <f>VLOOKUP($H1298,Neighborhoods!$A:$C,3,0)</f>
        <v>Bedford-Stuyvesant</v>
      </c>
      <c r="K1298" t="s">
        <v>1</v>
      </c>
      <c r="L1298" t="str">
        <f t="shared" si="80"/>
        <v>Yes</v>
      </c>
      <c r="M1298">
        <v>3</v>
      </c>
      <c r="N1298" t="str" cm="1">
        <f t="array" ref="N1298">_xlfn.IFS(M1298&lt;=2,"Small",M1298&lt;=5,"Medium",M1298&gt;5,"Large")</f>
        <v>Medium</v>
      </c>
      <c r="O1298" s="50">
        <v>57</v>
      </c>
      <c r="P1298" s="67">
        <f t="shared" si="81"/>
        <v>0.03</v>
      </c>
      <c r="Q1298" s="52">
        <v>4.47</v>
      </c>
      <c r="R1298" s="52" t="str" cm="1">
        <f t="array" ref="R1298">_xlfn.IFS(ROUND(Q1298,0)=5,"Excellent",ROUND(Q1298,0)=4,"Good",ROUND(Q1298,0)=3,"Ok",ROUND(Q1298,0)&lt;3,"Bad")</f>
        <v>Good</v>
      </c>
      <c r="S1298">
        <v>180</v>
      </c>
      <c r="T1298" t="str">
        <f t="shared" si="82"/>
        <v>No</v>
      </c>
      <c r="U1298" s="65">
        <v>42140</v>
      </c>
      <c r="V1298" s="65">
        <v>44055</v>
      </c>
      <c r="W1298">
        <v>180</v>
      </c>
      <c r="X1298" t="str">
        <f t="shared" si="83"/>
        <v>Active</v>
      </c>
      <c r="Y1298" t="s">
        <v>15615</v>
      </c>
    </row>
    <row r="1299" spans="1:25" x14ac:dyDescent="0.25">
      <c r="A1299">
        <v>1298</v>
      </c>
      <c r="B1299" t="s">
        <v>3042</v>
      </c>
      <c r="C1299">
        <v>403</v>
      </c>
      <c r="D1299" t="str">
        <f>VLOOKUP($C1299,Hosts!$A:$O,10,0)</f>
        <v>New York</v>
      </c>
      <c r="E1299" s="67">
        <f>INDEX(Hosts!$A:$O,MATCH(Places!$C1299,Hosts!$A:$A,0),MATCH(Places!E$1,Hosts!$1:$1,0))</f>
        <v>0</v>
      </c>
      <c r="F1299" s="67">
        <f>INDEX(Hosts!$A:$O,MATCH(Places!$C1299,Hosts!$A:$A,0),MATCH(Places!F$1,Hosts!$1:$1,0))</f>
        <v>0.5</v>
      </c>
      <c r="G1299" s="67" t="str">
        <f>INDEX(Hosts!$A:$O,MATCH(Places!$C1299,Hosts!$A:$A,0),MATCH(Places!G$1,Hosts!$1:$1,0))</f>
        <v>No</v>
      </c>
      <c r="H1299">
        <v>15</v>
      </c>
      <c r="I1299" t="str">
        <f>VLOOKUP($H1299,Neighborhoods!$A:$C,2,0)</f>
        <v>Manhattan</v>
      </c>
      <c r="J1299" t="str">
        <f>VLOOKUP($H1299,Neighborhoods!$A:$C,3,0)</f>
        <v>East Village</v>
      </c>
      <c r="K1299" t="s">
        <v>11822</v>
      </c>
      <c r="L1299" t="str">
        <f t="shared" si="80"/>
        <v>No</v>
      </c>
      <c r="M1299">
        <v>2</v>
      </c>
      <c r="N1299" t="str" cm="1">
        <f t="array" ref="N1299">_xlfn.IFS(M1299&lt;=2,"Small",M1299&lt;=5,"Medium",M1299&gt;5,"Large")</f>
        <v>Small</v>
      </c>
      <c r="O1299" s="50">
        <v>190</v>
      </c>
      <c r="P1299" s="67">
        <f t="shared" si="81"/>
        <v>0.03</v>
      </c>
      <c r="Q1299" s="52">
        <v>4.68</v>
      </c>
      <c r="R1299" s="52" t="str" cm="1">
        <f t="array" ref="R1299">_xlfn.IFS(ROUND(Q1299,0)=5,"Excellent",ROUND(Q1299,0)=4,"Good",ROUND(Q1299,0)=3,"Ok",ROUND(Q1299,0)&lt;3,"Bad")</f>
        <v>Excellent</v>
      </c>
      <c r="S1299">
        <v>19</v>
      </c>
      <c r="T1299" t="str">
        <f t="shared" si="82"/>
        <v>No</v>
      </c>
      <c r="U1299" s="65">
        <v>43466</v>
      </c>
      <c r="V1299" s="65">
        <v>43830</v>
      </c>
      <c r="W1299">
        <v>288</v>
      </c>
      <c r="X1299" t="str">
        <f t="shared" si="83"/>
        <v>Active</v>
      </c>
      <c r="Y1299" t="s">
        <v>15615</v>
      </c>
    </row>
    <row r="1300" spans="1:25" x14ac:dyDescent="0.25">
      <c r="A1300">
        <v>1299</v>
      </c>
      <c r="B1300" t="s">
        <v>974</v>
      </c>
      <c r="C1300">
        <v>788</v>
      </c>
      <c r="D1300" t="str">
        <f>VLOOKUP($C1300,Hosts!$A:$O,10,0)</f>
        <v>New York</v>
      </c>
      <c r="E1300" s="67">
        <f>INDEX(Hosts!$A:$O,MATCH(Places!$C1300,Hosts!$A:$A,0),MATCH(Places!E$1,Hosts!$1:$1,0))</f>
        <v>1</v>
      </c>
      <c r="F1300" s="67">
        <f>INDEX(Hosts!$A:$O,MATCH(Places!$C1300,Hosts!$A:$A,0),MATCH(Places!F$1,Hosts!$1:$1,0))</f>
        <v>0.48</v>
      </c>
      <c r="G1300" s="67" t="str">
        <f>INDEX(Hosts!$A:$O,MATCH(Places!$C1300,Hosts!$A:$A,0),MATCH(Places!G$1,Hosts!$1:$1,0))</f>
        <v>No</v>
      </c>
      <c r="H1300">
        <v>25</v>
      </c>
      <c r="I1300" t="str">
        <f>VLOOKUP($H1300,Neighborhoods!$A:$C,2,0)</f>
        <v>Queens</v>
      </c>
      <c r="J1300" t="str">
        <f>VLOOKUP($H1300,Neighborhoods!$A:$C,3,0)</f>
        <v>Ridgewood</v>
      </c>
      <c r="K1300" t="s">
        <v>11822</v>
      </c>
      <c r="L1300" t="str">
        <f t="shared" si="80"/>
        <v>No</v>
      </c>
      <c r="M1300">
        <v>2</v>
      </c>
      <c r="N1300" t="str" cm="1">
        <f t="array" ref="N1300">_xlfn.IFS(M1300&lt;=2,"Small",M1300&lt;=5,"Medium",M1300&gt;5,"Large")</f>
        <v>Small</v>
      </c>
      <c r="O1300" s="50">
        <v>75</v>
      </c>
      <c r="P1300" s="67">
        <f t="shared" si="81"/>
        <v>0.03</v>
      </c>
      <c r="Q1300" s="52">
        <v>4.58</v>
      </c>
      <c r="R1300" s="52" t="str" cm="1">
        <f t="array" ref="R1300">_xlfn.IFS(ROUND(Q1300,0)=5,"Excellent",ROUND(Q1300,0)=4,"Good",ROUND(Q1300,0)=3,"Ok",ROUND(Q1300,0)&lt;3,"Bad")</f>
        <v>Excellent</v>
      </c>
      <c r="S1300">
        <v>65</v>
      </c>
      <c r="T1300" t="str">
        <f t="shared" si="82"/>
        <v>No</v>
      </c>
      <c r="U1300" s="65">
        <v>42780</v>
      </c>
      <c r="V1300" s="65">
        <v>43849</v>
      </c>
      <c r="W1300">
        <v>362</v>
      </c>
      <c r="X1300" t="str">
        <f t="shared" si="83"/>
        <v>Active</v>
      </c>
      <c r="Y1300" t="s">
        <v>15615</v>
      </c>
    </row>
    <row r="1301" spans="1:25" x14ac:dyDescent="0.25">
      <c r="A1301">
        <v>1300</v>
      </c>
      <c r="B1301" t="s">
        <v>975</v>
      </c>
      <c r="C1301">
        <v>1710</v>
      </c>
      <c r="D1301" t="str">
        <f>VLOOKUP($C1301,Hosts!$A:$O,10,0)</f>
        <v>New York</v>
      </c>
      <c r="E1301" s="67">
        <f>INDEX(Hosts!$A:$O,MATCH(Places!$C1301,Hosts!$A:$A,0),MATCH(Places!E$1,Hosts!$1:$1,0))</f>
        <v>1</v>
      </c>
      <c r="F1301" s="67">
        <f>INDEX(Hosts!$A:$O,MATCH(Places!$C1301,Hosts!$A:$A,0),MATCH(Places!F$1,Hosts!$1:$1,0))</f>
        <v>0.98</v>
      </c>
      <c r="G1301" s="67" t="str">
        <f>INDEX(Hosts!$A:$O,MATCH(Places!$C1301,Hosts!$A:$A,0),MATCH(Places!G$1,Hosts!$1:$1,0))</f>
        <v>No</v>
      </c>
      <c r="H1301">
        <v>7</v>
      </c>
      <c r="I1301" t="str">
        <f>VLOOKUP($H1301,Neighborhoods!$A:$C,2,0)</f>
        <v>Brooklyn</v>
      </c>
      <c r="J1301" t="str">
        <f>VLOOKUP($H1301,Neighborhoods!$A:$C,3,0)</f>
        <v>Bedford-Stuyvesant</v>
      </c>
      <c r="K1301" t="s">
        <v>1</v>
      </c>
      <c r="L1301" t="str">
        <f t="shared" si="80"/>
        <v>Yes</v>
      </c>
      <c r="M1301">
        <v>2</v>
      </c>
      <c r="N1301" t="str" cm="1">
        <f t="array" ref="N1301">_xlfn.IFS(M1301&lt;=2,"Small",M1301&lt;=5,"Medium",M1301&gt;5,"Large")</f>
        <v>Small</v>
      </c>
      <c r="O1301" s="50">
        <v>65</v>
      </c>
      <c r="P1301" s="67">
        <f t="shared" si="81"/>
        <v>0.03</v>
      </c>
      <c r="Q1301" s="52">
        <v>4.8</v>
      </c>
      <c r="R1301" s="52" t="str" cm="1">
        <f t="array" ref="R1301">_xlfn.IFS(ROUND(Q1301,0)=5,"Excellent",ROUND(Q1301,0)=4,"Good",ROUND(Q1301,0)=3,"Ok",ROUND(Q1301,0)&lt;3,"Bad")</f>
        <v>Excellent</v>
      </c>
      <c r="S1301">
        <v>114</v>
      </c>
      <c r="T1301" t="str">
        <f t="shared" si="82"/>
        <v>Yes</v>
      </c>
      <c r="U1301" s="65">
        <v>42139</v>
      </c>
      <c r="V1301" s="65">
        <v>43883</v>
      </c>
      <c r="W1301">
        <v>90</v>
      </c>
      <c r="X1301" t="str">
        <f t="shared" si="83"/>
        <v>Active</v>
      </c>
      <c r="Y1301" t="s">
        <v>15615</v>
      </c>
    </row>
    <row r="1302" spans="1:25" x14ac:dyDescent="0.25">
      <c r="A1302">
        <v>1301</v>
      </c>
      <c r="B1302" t="s">
        <v>977</v>
      </c>
      <c r="C1302">
        <v>2249</v>
      </c>
      <c r="D1302" t="str">
        <f>VLOOKUP($C1302,Hosts!$A:$O,10,0)</f>
        <v>New York</v>
      </c>
      <c r="E1302" s="67">
        <f>INDEX(Hosts!$A:$O,MATCH(Places!$C1302,Hosts!$A:$A,0),MATCH(Places!E$1,Hosts!$1:$1,0))</f>
        <v>1</v>
      </c>
      <c r="F1302" s="67">
        <f>INDEX(Hosts!$A:$O,MATCH(Places!$C1302,Hosts!$A:$A,0),MATCH(Places!F$1,Hosts!$1:$1,0))</f>
        <v>0.72</v>
      </c>
      <c r="G1302" s="67" t="str">
        <f>INDEX(Hosts!$A:$O,MATCH(Places!$C1302,Hosts!$A:$A,0),MATCH(Places!G$1,Hosts!$1:$1,0))</f>
        <v>Yes</v>
      </c>
      <c r="H1302">
        <v>8</v>
      </c>
      <c r="I1302" t="str">
        <f>VLOOKUP($H1302,Neighborhoods!$A:$C,2,0)</f>
        <v>Brooklyn</v>
      </c>
      <c r="J1302" t="str">
        <f>VLOOKUP($H1302,Neighborhoods!$A:$C,3,0)</f>
        <v>Bushwick</v>
      </c>
      <c r="K1302" t="s">
        <v>1</v>
      </c>
      <c r="L1302" t="str">
        <f t="shared" si="80"/>
        <v>Yes</v>
      </c>
      <c r="M1302">
        <v>2</v>
      </c>
      <c r="N1302" t="str" cm="1">
        <f t="array" ref="N1302">_xlfn.IFS(M1302&lt;=2,"Small",M1302&lt;=5,"Medium",M1302&gt;5,"Large")</f>
        <v>Small</v>
      </c>
      <c r="O1302" s="50">
        <v>65</v>
      </c>
      <c r="P1302" s="67">
        <f t="shared" si="81"/>
        <v>0.03</v>
      </c>
      <c r="Q1302" s="52">
        <v>4.92</v>
      </c>
      <c r="R1302" s="52" t="str" cm="1">
        <f t="array" ref="R1302">_xlfn.IFS(ROUND(Q1302,0)=5,"Excellent",ROUND(Q1302,0)=4,"Good",ROUND(Q1302,0)=3,"Ok",ROUND(Q1302,0)&lt;3,"Bad")</f>
        <v>Excellent</v>
      </c>
      <c r="S1302">
        <v>59</v>
      </c>
      <c r="T1302" t="str">
        <f t="shared" si="82"/>
        <v>No</v>
      </c>
      <c r="U1302" s="65">
        <v>42151</v>
      </c>
      <c r="V1302" s="65">
        <v>43731</v>
      </c>
      <c r="W1302">
        <v>89</v>
      </c>
      <c r="X1302" t="str">
        <f t="shared" si="83"/>
        <v>Active</v>
      </c>
      <c r="Y1302" t="s">
        <v>15615</v>
      </c>
    </row>
    <row r="1303" spans="1:25" x14ac:dyDescent="0.25">
      <c r="A1303">
        <v>1302</v>
      </c>
      <c r="B1303" t="s">
        <v>978</v>
      </c>
      <c r="C1303">
        <v>1163</v>
      </c>
      <c r="D1303" t="str">
        <f>VLOOKUP($C1303,Hosts!$A:$O,10,0)</f>
        <v>New York</v>
      </c>
      <c r="E1303" s="67">
        <f>INDEX(Hosts!$A:$O,MATCH(Places!$C1303,Hosts!$A:$A,0),MATCH(Places!E$1,Hosts!$1:$1,0))</f>
        <v>0.5</v>
      </c>
      <c r="F1303" s="67">
        <f>INDEX(Hosts!$A:$O,MATCH(Places!$C1303,Hosts!$A:$A,0),MATCH(Places!F$1,Hosts!$1:$1,0))</f>
        <v>0</v>
      </c>
      <c r="G1303" s="67" t="str">
        <f>INDEX(Hosts!$A:$O,MATCH(Places!$C1303,Hosts!$A:$A,0),MATCH(Places!G$1,Hosts!$1:$1,0))</f>
        <v>No</v>
      </c>
      <c r="H1303">
        <v>8</v>
      </c>
      <c r="I1303" t="str">
        <f>VLOOKUP($H1303,Neighborhoods!$A:$C,2,0)</f>
        <v>Brooklyn</v>
      </c>
      <c r="J1303" t="str">
        <f>VLOOKUP($H1303,Neighborhoods!$A:$C,3,0)</f>
        <v>Bushwick</v>
      </c>
      <c r="K1303" t="s">
        <v>1</v>
      </c>
      <c r="L1303" t="str">
        <f t="shared" si="80"/>
        <v>Yes</v>
      </c>
      <c r="M1303">
        <v>2</v>
      </c>
      <c r="N1303" t="str" cm="1">
        <f t="array" ref="N1303">_xlfn.IFS(M1303&lt;=2,"Small",M1303&lt;=5,"Medium",M1303&gt;5,"Large")</f>
        <v>Small</v>
      </c>
      <c r="O1303" s="50">
        <v>42</v>
      </c>
      <c r="P1303" s="67">
        <f t="shared" si="81"/>
        <v>0.03</v>
      </c>
      <c r="Q1303" s="52">
        <v>5</v>
      </c>
      <c r="R1303" s="52" t="str" cm="1">
        <f t="array" ref="R1303">_xlfn.IFS(ROUND(Q1303,0)=5,"Excellent",ROUND(Q1303,0)=4,"Good",ROUND(Q1303,0)=3,"Ok",ROUND(Q1303,0)&lt;3,"Bad")</f>
        <v>Excellent</v>
      </c>
      <c r="S1303">
        <v>5</v>
      </c>
      <c r="T1303" t="str">
        <f t="shared" si="82"/>
        <v>No</v>
      </c>
      <c r="U1303" s="65">
        <v>42221</v>
      </c>
      <c r="V1303" s="65">
        <v>42967</v>
      </c>
      <c r="W1303">
        <v>365</v>
      </c>
      <c r="X1303" t="str">
        <f t="shared" si="83"/>
        <v>Active</v>
      </c>
      <c r="Y1303" t="s">
        <v>15615</v>
      </c>
    </row>
    <row r="1304" spans="1:25" x14ac:dyDescent="0.25">
      <c r="A1304">
        <v>1303</v>
      </c>
      <c r="B1304" t="s">
        <v>15366</v>
      </c>
      <c r="C1304">
        <v>3</v>
      </c>
      <c r="D1304" t="str">
        <f>VLOOKUP($C1304,Hosts!$A:$O,10,0)</f>
        <v>New York</v>
      </c>
      <c r="E1304" s="67">
        <f>INDEX(Hosts!$A:$O,MATCH(Places!$C1304,Hosts!$A:$A,0),MATCH(Places!E$1,Hosts!$1:$1,0))</f>
        <v>1</v>
      </c>
      <c r="F1304" s="67">
        <f>INDEX(Hosts!$A:$O,MATCH(Places!$C1304,Hosts!$A:$A,0),MATCH(Places!F$1,Hosts!$1:$1,0))</f>
        <v>0.98</v>
      </c>
      <c r="G1304" s="67" t="str">
        <f>INDEX(Hosts!$A:$O,MATCH(Places!$C1304,Hosts!$A:$A,0),MATCH(Places!G$1,Hosts!$1:$1,0))</f>
        <v>Yes</v>
      </c>
      <c r="H1304">
        <v>7</v>
      </c>
      <c r="I1304" t="str">
        <f>VLOOKUP($H1304,Neighborhoods!$A:$C,2,0)</f>
        <v>Brooklyn</v>
      </c>
      <c r="J1304" t="str">
        <f>VLOOKUP($H1304,Neighborhoods!$A:$C,3,0)</f>
        <v>Bedford-Stuyvesant</v>
      </c>
      <c r="K1304" t="s">
        <v>1</v>
      </c>
      <c r="L1304" t="str">
        <f t="shared" si="80"/>
        <v>Yes</v>
      </c>
      <c r="M1304">
        <v>2</v>
      </c>
      <c r="N1304" t="str" cm="1">
        <f t="array" ref="N1304">_xlfn.IFS(M1304&lt;=2,"Small",M1304&lt;=5,"Medium",M1304&gt;5,"Large")</f>
        <v>Small</v>
      </c>
      <c r="O1304" s="50">
        <v>34</v>
      </c>
      <c r="P1304" s="67">
        <f t="shared" si="81"/>
        <v>0.03</v>
      </c>
      <c r="Q1304" s="52">
        <v>4.9800000000000004</v>
      </c>
      <c r="R1304" s="52" t="str" cm="1">
        <f t="array" ref="R1304">_xlfn.IFS(ROUND(Q1304,0)=5,"Excellent",ROUND(Q1304,0)=4,"Good",ROUND(Q1304,0)=3,"Ok",ROUND(Q1304,0)&lt;3,"Bad")</f>
        <v>Excellent</v>
      </c>
      <c r="S1304">
        <v>163</v>
      </c>
      <c r="T1304" t="str">
        <f t="shared" si="82"/>
        <v>Yes</v>
      </c>
      <c r="U1304" s="65">
        <v>42403</v>
      </c>
      <c r="V1304" s="65">
        <v>44046</v>
      </c>
      <c r="W1304">
        <v>233</v>
      </c>
      <c r="X1304" t="str">
        <f t="shared" si="83"/>
        <v>Active</v>
      </c>
      <c r="Y1304" t="s">
        <v>15615</v>
      </c>
    </row>
    <row r="1305" spans="1:25" x14ac:dyDescent="0.25">
      <c r="A1305">
        <v>1304</v>
      </c>
      <c r="B1305" t="s">
        <v>979</v>
      </c>
      <c r="C1305">
        <v>694</v>
      </c>
      <c r="D1305" t="str">
        <f>VLOOKUP($C1305,Hosts!$A:$O,10,0)</f>
        <v>New York</v>
      </c>
      <c r="E1305" s="67">
        <f>INDEX(Hosts!$A:$O,MATCH(Places!$C1305,Hosts!$A:$A,0),MATCH(Places!E$1,Hosts!$1:$1,0))</f>
        <v>1</v>
      </c>
      <c r="F1305" s="67">
        <f>INDEX(Hosts!$A:$O,MATCH(Places!$C1305,Hosts!$A:$A,0),MATCH(Places!F$1,Hosts!$1:$1,0))</f>
        <v>0.89</v>
      </c>
      <c r="G1305" s="67" t="str">
        <f>INDEX(Hosts!$A:$O,MATCH(Places!$C1305,Hosts!$A:$A,0),MATCH(Places!G$1,Hosts!$1:$1,0))</f>
        <v>Yes</v>
      </c>
      <c r="H1305">
        <v>22</v>
      </c>
      <c r="I1305" t="str">
        <f>VLOOKUP($H1305,Neighborhoods!$A:$C,2,0)</f>
        <v>Queens</v>
      </c>
      <c r="J1305" t="str">
        <f>VLOOKUP($H1305,Neighborhoods!$A:$C,3,0)</f>
        <v>Flushing</v>
      </c>
      <c r="K1305" t="s">
        <v>11822</v>
      </c>
      <c r="L1305" t="str">
        <f t="shared" si="80"/>
        <v>No</v>
      </c>
      <c r="M1305">
        <v>5</v>
      </c>
      <c r="N1305" t="str" cm="1">
        <f t="array" ref="N1305">_xlfn.IFS(M1305&lt;=2,"Small",M1305&lt;=5,"Medium",M1305&gt;5,"Large")</f>
        <v>Medium</v>
      </c>
      <c r="O1305" s="50">
        <v>98</v>
      </c>
      <c r="P1305" s="67">
        <f t="shared" si="81"/>
        <v>0.03</v>
      </c>
      <c r="Q1305" s="52">
        <v>4.88</v>
      </c>
      <c r="R1305" s="52" t="str" cm="1">
        <f t="array" ref="R1305">_xlfn.IFS(ROUND(Q1305,0)=5,"Excellent",ROUND(Q1305,0)=4,"Good",ROUND(Q1305,0)=3,"Ok",ROUND(Q1305,0)&lt;3,"Bad")</f>
        <v>Excellent</v>
      </c>
      <c r="S1305">
        <v>233</v>
      </c>
      <c r="T1305" t="str">
        <f t="shared" si="82"/>
        <v>Yes</v>
      </c>
      <c r="U1305" s="65">
        <v>42146</v>
      </c>
      <c r="V1305" s="65">
        <v>44023</v>
      </c>
      <c r="W1305">
        <v>328</v>
      </c>
      <c r="X1305" t="str">
        <f t="shared" si="83"/>
        <v>Active</v>
      </c>
      <c r="Y1305" t="s">
        <v>15615</v>
      </c>
    </row>
    <row r="1306" spans="1:25" x14ac:dyDescent="0.25">
      <c r="A1306">
        <v>1305</v>
      </c>
      <c r="B1306" t="s">
        <v>14643</v>
      </c>
      <c r="C1306">
        <v>2263</v>
      </c>
      <c r="D1306" t="str">
        <f>VLOOKUP($C1306,Hosts!$A:$O,10,0)</f>
        <v>New York</v>
      </c>
      <c r="E1306" s="67">
        <f>INDEX(Hosts!$A:$O,MATCH(Places!$C1306,Hosts!$A:$A,0),MATCH(Places!E$1,Hosts!$1:$1,0))</f>
        <v>1</v>
      </c>
      <c r="F1306" s="67">
        <f>INDEX(Hosts!$A:$O,MATCH(Places!$C1306,Hosts!$A:$A,0),MATCH(Places!F$1,Hosts!$1:$1,0))</f>
        <v>1</v>
      </c>
      <c r="G1306" s="67" t="str">
        <f>INDEX(Hosts!$A:$O,MATCH(Places!$C1306,Hosts!$A:$A,0),MATCH(Places!G$1,Hosts!$1:$1,0))</f>
        <v>Yes</v>
      </c>
      <c r="H1306">
        <v>17</v>
      </c>
      <c r="I1306" t="str">
        <f>VLOOKUP($H1306,Neighborhoods!$A:$C,2,0)</f>
        <v>Manhattan</v>
      </c>
      <c r="J1306" t="str">
        <f>VLOOKUP($H1306,Neighborhoods!$A:$C,3,0)</f>
        <v>Hell's Kitchen</v>
      </c>
      <c r="K1306" t="s">
        <v>1</v>
      </c>
      <c r="L1306" t="str">
        <f t="shared" si="80"/>
        <v>Yes</v>
      </c>
      <c r="M1306">
        <v>2</v>
      </c>
      <c r="N1306" t="str" cm="1">
        <f t="array" ref="N1306">_xlfn.IFS(M1306&lt;=2,"Small",M1306&lt;=5,"Medium",M1306&gt;5,"Large")</f>
        <v>Small</v>
      </c>
      <c r="O1306" s="50">
        <v>119</v>
      </c>
      <c r="P1306" s="67">
        <f t="shared" si="81"/>
        <v>0.03</v>
      </c>
      <c r="Q1306" s="52">
        <v>4.99</v>
      </c>
      <c r="R1306" s="52" t="str" cm="1">
        <f t="array" ref="R1306">_xlfn.IFS(ROUND(Q1306,0)=5,"Excellent",ROUND(Q1306,0)=4,"Good",ROUND(Q1306,0)=3,"Ok",ROUND(Q1306,0)&lt;3,"Bad")</f>
        <v>Excellent</v>
      </c>
      <c r="S1306">
        <v>359</v>
      </c>
      <c r="T1306" t="str">
        <f t="shared" si="82"/>
        <v>Yes</v>
      </c>
      <c r="U1306" s="65">
        <v>42186</v>
      </c>
      <c r="V1306" s="65">
        <v>43912</v>
      </c>
      <c r="W1306">
        <v>45</v>
      </c>
      <c r="X1306" t="str">
        <f t="shared" si="83"/>
        <v>Active</v>
      </c>
      <c r="Y1306" t="s">
        <v>15616</v>
      </c>
    </row>
    <row r="1307" spans="1:25" x14ac:dyDescent="0.25">
      <c r="A1307">
        <v>1306</v>
      </c>
      <c r="B1307" t="s">
        <v>13189</v>
      </c>
      <c r="C1307">
        <v>2264</v>
      </c>
      <c r="D1307" t="str">
        <f>VLOOKUP($C1307,Hosts!$A:$O,10,0)</f>
        <v>New York</v>
      </c>
      <c r="E1307" s="67">
        <f>INDEX(Hosts!$A:$O,MATCH(Places!$C1307,Hosts!$A:$A,0),MATCH(Places!E$1,Hosts!$1:$1,0))</f>
        <v>0.98</v>
      </c>
      <c r="F1307" s="67">
        <f>INDEX(Hosts!$A:$O,MATCH(Places!$C1307,Hosts!$A:$A,0),MATCH(Places!F$1,Hosts!$1:$1,0))</f>
        <v>0.96</v>
      </c>
      <c r="G1307" s="67" t="str">
        <f>INDEX(Hosts!$A:$O,MATCH(Places!$C1307,Hosts!$A:$A,0),MATCH(Places!G$1,Hosts!$1:$1,0))</f>
        <v>Yes</v>
      </c>
      <c r="H1307">
        <v>8</v>
      </c>
      <c r="I1307" t="str">
        <f>VLOOKUP($H1307,Neighborhoods!$A:$C,2,0)</f>
        <v>Brooklyn</v>
      </c>
      <c r="J1307" t="str">
        <f>VLOOKUP($H1307,Neighborhoods!$A:$C,3,0)</f>
        <v>Bushwick</v>
      </c>
      <c r="K1307" t="s">
        <v>11822</v>
      </c>
      <c r="L1307" t="str">
        <f t="shared" si="80"/>
        <v>No</v>
      </c>
      <c r="M1307">
        <v>2</v>
      </c>
      <c r="N1307" t="str" cm="1">
        <f t="array" ref="N1307">_xlfn.IFS(M1307&lt;=2,"Small",M1307&lt;=5,"Medium",M1307&gt;5,"Large")</f>
        <v>Small</v>
      </c>
      <c r="O1307" s="50">
        <v>52</v>
      </c>
      <c r="P1307" s="67">
        <f t="shared" si="81"/>
        <v>0.03</v>
      </c>
      <c r="Q1307" s="52">
        <v>4.9000000000000004</v>
      </c>
      <c r="R1307" s="52" t="str" cm="1">
        <f t="array" ref="R1307">_xlfn.IFS(ROUND(Q1307,0)=5,"Excellent",ROUND(Q1307,0)=4,"Good",ROUND(Q1307,0)=3,"Ok",ROUND(Q1307,0)&lt;3,"Bad")</f>
        <v>Excellent</v>
      </c>
      <c r="S1307">
        <v>275</v>
      </c>
      <c r="T1307" t="str">
        <f t="shared" si="82"/>
        <v>Yes</v>
      </c>
      <c r="U1307" s="65">
        <v>42149</v>
      </c>
      <c r="V1307" s="65">
        <v>44056</v>
      </c>
      <c r="W1307">
        <v>38</v>
      </c>
      <c r="X1307" t="str">
        <f t="shared" si="83"/>
        <v>Active</v>
      </c>
      <c r="Y1307" t="s">
        <v>15616</v>
      </c>
    </row>
    <row r="1308" spans="1:25" x14ac:dyDescent="0.25">
      <c r="A1308">
        <v>1307</v>
      </c>
      <c r="B1308" t="s">
        <v>980</v>
      </c>
      <c r="C1308">
        <v>1051</v>
      </c>
      <c r="D1308" t="str">
        <f>VLOOKUP($C1308,Hosts!$A:$O,10,0)</f>
        <v>New York</v>
      </c>
      <c r="E1308" s="67">
        <f>INDEX(Hosts!$A:$O,MATCH(Places!$C1308,Hosts!$A:$A,0),MATCH(Places!E$1,Hosts!$1:$1,0))</f>
        <v>1</v>
      </c>
      <c r="F1308" s="67">
        <f>INDEX(Hosts!$A:$O,MATCH(Places!$C1308,Hosts!$A:$A,0),MATCH(Places!F$1,Hosts!$1:$1,0))</f>
        <v>0.98</v>
      </c>
      <c r="G1308" s="67" t="str">
        <f>INDEX(Hosts!$A:$O,MATCH(Places!$C1308,Hosts!$A:$A,0),MATCH(Places!G$1,Hosts!$1:$1,0))</f>
        <v>No</v>
      </c>
      <c r="H1308">
        <v>12</v>
      </c>
      <c r="I1308" t="str">
        <f>VLOOKUP($H1308,Neighborhoods!$A:$C,2,0)</f>
        <v>Brooklyn</v>
      </c>
      <c r="J1308" t="str">
        <f>VLOOKUP($H1308,Neighborhoods!$A:$C,3,0)</f>
        <v>Williamsburg</v>
      </c>
      <c r="K1308" t="s">
        <v>11822</v>
      </c>
      <c r="L1308" t="str">
        <f t="shared" si="80"/>
        <v>No</v>
      </c>
      <c r="M1308">
        <v>6</v>
      </c>
      <c r="N1308" t="str" cm="1">
        <f t="array" ref="N1308">_xlfn.IFS(M1308&lt;=2,"Small",M1308&lt;=5,"Medium",M1308&gt;5,"Large")</f>
        <v>Large</v>
      </c>
      <c r="O1308" s="50">
        <v>450</v>
      </c>
      <c r="P1308" s="67">
        <f t="shared" si="81"/>
        <v>0.04</v>
      </c>
      <c r="Q1308" s="52">
        <v>4.76</v>
      </c>
      <c r="R1308" s="52" t="str" cm="1">
        <f t="array" ref="R1308">_xlfn.IFS(ROUND(Q1308,0)=5,"Excellent",ROUND(Q1308,0)=4,"Good",ROUND(Q1308,0)=3,"Ok",ROUND(Q1308,0)&lt;3,"Bad")</f>
        <v>Excellent</v>
      </c>
      <c r="S1308">
        <v>213</v>
      </c>
      <c r="T1308" t="str">
        <f t="shared" si="82"/>
        <v>No</v>
      </c>
      <c r="U1308" s="65">
        <v>42151</v>
      </c>
      <c r="V1308" s="65">
        <v>43891</v>
      </c>
      <c r="W1308">
        <v>13</v>
      </c>
      <c r="X1308" t="str">
        <f t="shared" si="83"/>
        <v>Active</v>
      </c>
      <c r="Y1308" t="s">
        <v>15615</v>
      </c>
    </row>
    <row r="1309" spans="1:25" x14ac:dyDescent="0.25">
      <c r="A1309">
        <v>1308</v>
      </c>
      <c r="B1309" t="s">
        <v>981</v>
      </c>
      <c r="C1309">
        <v>2267</v>
      </c>
      <c r="D1309" t="str">
        <f>VLOOKUP($C1309,Hosts!$A:$O,10,0)</f>
        <v>New York</v>
      </c>
      <c r="E1309" s="67">
        <f>INDEX(Hosts!$A:$O,MATCH(Places!$C1309,Hosts!$A:$A,0),MATCH(Places!E$1,Hosts!$1:$1,0))</f>
        <v>0.5</v>
      </c>
      <c r="F1309" s="67">
        <f>INDEX(Hosts!$A:$O,MATCH(Places!$C1309,Hosts!$A:$A,0),MATCH(Places!F$1,Hosts!$1:$1,0))</f>
        <v>1</v>
      </c>
      <c r="G1309" s="67" t="str">
        <f>INDEX(Hosts!$A:$O,MATCH(Places!$C1309,Hosts!$A:$A,0),MATCH(Places!G$1,Hosts!$1:$1,0))</f>
        <v>No</v>
      </c>
      <c r="H1309">
        <v>14</v>
      </c>
      <c r="I1309" t="str">
        <f>VLOOKUP($H1309,Neighborhoods!$A:$C,2,0)</f>
        <v>Manhattan</v>
      </c>
      <c r="J1309" t="str">
        <f>VLOOKUP($H1309,Neighborhoods!$A:$C,3,0)</f>
        <v>East Harlem</v>
      </c>
      <c r="K1309" t="s">
        <v>1</v>
      </c>
      <c r="L1309" t="str">
        <f t="shared" si="80"/>
        <v>Yes</v>
      </c>
      <c r="M1309">
        <v>2</v>
      </c>
      <c r="N1309" t="str" cm="1">
        <f t="array" ref="N1309">_xlfn.IFS(M1309&lt;=2,"Small",M1309&lt;=5,"Medium",M1309&gt;5,"Large")</f>
        <v>Small</v>
      </c>
      <c r="O1309" s="50">
        <v>123</v>
      </c>
      <c r="P1309" s="67">
        <f t="shared" si="81"/>
        <v>0.03</v>
      </c>
      <c r="Q1309" s="52">
        <v>4.5199999999999996</v>
      </c>
      <c r="R1309" s="52" t="str" cm="1">
        <f t="array" ref="R1309">_xlfn.IFS(ROUND(Q1309,0)=5,"Excellent",ROUND(Q1309,0)=4,"Good",ROUND(Q1309,0)=3,"Ok",ROUND(Q1309,0)&lt;3,"Bad")</f>
        <v>Excellent</v>
      </c>
      <c r="S1309">
        <v>50</v>
      </c>
      <c r="T1309" t="str">
        <f t="shared" si="82"/>
        <v>No</v>
      </c>
      <c r="U1309" s="65">
        <v>42163</v>
      </c>
      <c r="V1309" s="65">
        <v>43466</v>
      </c>
      <c r="W1309">
        <v>0</v>
      </c>
      <c r="X1309" t="str">
        <f t="shared" si="83"/>
        <v>Inactive</v>
      </c>
      <c r="Y1309" t="s">
        <v>15616</v>
      </c>
    </row>
    <row r="1310" spans="1:25" x14ac:dyDescent="0.25">
      <c r="A1310">
        <v>1309</v>
      </c>
      <c r="B1310" t="s">
        <v>982</v>
      </c>
      <c r="C1310">
        <v>154</v>
      </c>
      <c r="D1310" t="str">
        <f>VLOOKUP($C1310,Hosts!$A:$O,10,0)</f>
        <v>New York</v>
      </c>
      <c r="E1310" s="67">
        <f>INDEX(Hosts!$A:$O,MATCH(Places!$C1310,Hosts!$A:$A,0),MATCH(Places!E$1,Hosts!$1:$1,0))</f>
        <v>0.93</v>
      </c>
      <c r="F1310" s="67">
        <f>INDEX(Hosts!$A:$O,MATCH(Places!$C1310,Hosts!$A:$A,0),MATCH(Places!F$1,Hosts!$1:$1,0))</f>
        <v>1</v>
      </c>
      <c r="G1310" s="67" t="str">
        <f>INDEX(Hosts!$A:$O,MATCH(Places!$C1310,Hosts!$A:$A,0),MATCH(Places!G$1,Hosts!$1:$1,0))</f>
        <v>Yes</v>
      </c>
      <c r="H1310">
        <v>14</v>
      </c>
      <c r="I1310" t="str">
        <f>VLOOKUP($H1310,Neighborhoods!$A:$C,2,0)</f>
        <v>Manhattan</v>
      </c>
      <c r="J1310" t="str">
        <f>VLOOKUP($H1310,Neighborhoods!$A:$C,3,0)</f>
        <v>East Harlem</v>
      </c>
      <c r="K1310" t="s">
        <v>11822</v>
      </c>
      <c r="L1310" t="str">
        <f t="shared" si="80"/>
        <v>No</v>
      </c>
      <c r="M1310">
        <v>2</v>
      </c>
      <c r="N1310" t="str" cm="1">
        <f t="array" ref="N1310">_xlfn.IFS(M1310&lt;=2,"Small",M1310&lt;=5,"Medium",M1310&gt;5,"Large")</f>
        <v>Small</v>
      </c>
      <c r="O1310" s="50">
        <v>157</v>
      </c>
      <c r="P1310" s="67">
        <f t="shared" si="81"/>
        <v>0.03</v>
      </c>
      <c r="Q1310" s="52">
        <v>4.99</v>
      </c>
      <c r="R1310" s="52" t="str" cm="1">
        <f t="array" ref="R1310">_xlfn.IFS(ROUND(Q1310,0)=5,"Excellent",ROUND(Q1310,0)=4,"Good",ROUND(Q1310,0)=3,"Ok",ROUND(Q1310,0)&lt;3,"Bad")</f>
        <v>Excellent</v>
      </c>
      <c r="S1310">
        <v>147</v>
      </c>
      <c r="T1310" t="str">
        <f t="shared" si="82"/>
        <v>Yes</v>
      </c>
      <c r="U1310" s="65">
        <v>42183</v>
      </c>
      <c r="V1310" s="65">
        <v>44046</v>
      </c>
      <c r="W1310">
        <v>356</v>
      </c>
      <c r="X1310" t="str">
        <f t="shared" si="83"/>
        <v>Active</v>
      </c>
      <c r="Y1310" t="s">
        <v>15616</v>
      </c>
    </row>
    <row r="1311" spans="1:25" x14ac:dyDescent="0.25">
      <c r="A1311">
        <v>1310</v>
      </c>
      <c r="B1311" t="s">
        <v>983</v>
      </c>
      <c r="C1311">
        <v>476</v>
      </c>
      <c r="D1311" t="str">
        <f>VLOOKUP($C1311,Hosts!$A:$O,10,0)</f>
        <v>New York</v>
      </c>
      <c r="E1311" s="67">
        <f>INDEX(Hosts!$A:$O,MATCH(Places!$C1311,Hosts!$A:$A,0),MATCH(Places!E$1,Hosts!$1:$1,0))</f>
        <v>1</v>
      </c>
      <c r="F1311" s="67">
        <f>INDEX(Hosts!$A:$O,MATCH(Places!$C1311,Hosts!$A:$A,0),MATCH(Places!F$1,Hosts!$1:$1,0))</f>
        <v>0.86</v>
      </c>
      <c r="G1311" s="67" t="str">
        <f>INDEX(Hosts!$A:$O,MATCH(Places!$C1311,Hosts!$A:$A,0),MATCH(Places!G$1,Hosts!$1:$1,0))</f>
        <v>No</v>
      </c>
      <c r="H1311">
        <v>12</v>
      </c>
      <c r="I1311" t="str">
        <f>VLOOKUP($H1311,Neighborhoods!$A:$C,2,0)</f>
        <v>Brooklyn</v>
      </c>
      <c r="J1311" t="str">
        <f>VLOOKUP($H1311,Neighborhoods!$A:$C,3,0)</f>
        <v>Williamsburg</v>
      </c>
      <c r="K1311" t="s">
        <v>11822</v>
      </c>
      <c r="L1311" t="str">
        <f t="shared" si="80"/>
        <v>No</v>
      </c>
      <c r="M1311">
        <v>4</v>
      </c>
      <c r="N1311" t="str" cm="1">
        <f t="array" ref="N1311">_xlfn.IFS(M1311&lt;=2,"Small",M1311&lt;=5,"Medium",M1311&gt;5,"Large")</f>
        <v>Medium</v>
      </c>
      <c r="O1311" s="50">
        <v>148</v>
      </c>
      <c r="P1311" s="67">
        <f t="shared" si="81"/>
        <v>0.03</v>
      </c>
      <c r="Q1311" s="52">
        <v>4.9400000000000004</v>
      </c>
      <c r="R1311" s="52" t="str" cm="1">
        <f t="array" ref="R1311">_xlfn.IFS(ROUND(Q1311,0)=5,"Excellent",ROUND(Q1311,0)=4,"Good",ROUND(Q1311,0)=3,"Ok",ROUND(Q1311,0)&lt;3,"Bad")</f>
        <v>Excellent</v>
      </c>
      <c r="S1311">
        <v>16</v>
      </c>
      <c r="T1311" t="str">
        <f t="shared" si="82"/>
        <v>No</v>
      </c>
      <c r="U1311" s="65">
        <v>42375</v>
      </c>
      <c r="V1311" s="65">
        <v>43833</v>
      </c>
      <c r="W1311">
        <v>0</v>
      </c>
      <c r="X1311" t="str">
        <f t="shared" si="83"/>
        <v>Inactive</v>
      </c>
      <c r="Y1311" t="s">
        <v>15615</v>
      </c>
    </row>
    <row r="1312" spans="1:25" x14ac:dyDescent="0.25">
      <c r="A1312">
        <v>1311</v>
      </c>
      <c r="B1312" t="s">
        <v>984</v>
      </c>
      <c r="C1312">
        <v>2268</v>
      </c>
      <c r="D1312" t="str">
        <f>VLOOKUP($C1312,Hosts!$A:$O,10,0)</f>
        <v>New York</v>
      </c>
      <c r="E1312" s="67">
        <f>INDEX(Hosts!$A:$O,MATCH(Places!$C1312,Hosts!$A:$A,0),MATCH(Places!E$1,Hosts!$1:$1,0))</f>
        <v>1</v>
      </c>
      <c r="F1312" s="67">
        <f>INDEX(Hosts!$A:$O,MATCH(Places!$C1312,Hosts!$A:$A,0),MATCH(Places!F$1,Hosts!$1:$1,0))</f>
        <v>0.84</v>
      </c>
      <c r="G1312" s="67" t="str">
        <f>INDEX(Hosts!$A:$O,MATCH(Places!$C1312,Hosts!$A:$A,0),MATCH(Places!G$1,Hosts!$1:$1,0))</f>
        <v>No</v>
      </c>
      <c r="H1312">
        <v>7</v>
      </c>
      <c r="I1312" t="str">
        <f>VLOOKUP($H1312,Neighborhoods!$A:$C,2,0)</f>
        <v>Brooklyn</v>
      </c>
      <c r="J1312" t="str">
        <f>VLOOKUP($H1312,Neighborhoods!$A:$C,3,0)</f>
        <v>Bedford-Stuyvesant</v>
      </c>
      <c r="K1312" t="s">
        <v>1</v>
      </c>
      <c r="L1312" t="str">
        <f t="shared" si="80"/>
        <v>Yes</v>
      </c>
      <c r="M1312">
        <v>2</v>
      </c>
      <c r="N1312" t="str" cm="1">
        <f t="array" ref="N1312">_xlfn.IFS(M1312&lt;=2,"Small",M1312&lt;=5,"Medium",M1312&gt;5,"Large")</f>
        <v>Small</v>
      </c>
      <c r="O1312" s="50">
        <v>70</v>
      </c>
      <c r="P1312" s="67">
        <f t="shared" si="81"/>
        <v>0.03</v>
      </c>
      <c r="Q1312" s="52">
        <v>4.58</v>
      </c>
      <c r="R1312" s="52" t="str" cm="1">
        <f t="array" ref="R1312">_xlfn.IFS(ROUND(Q1312,0)=5,"Excellent",ROUND(Q1312,0)=4,"Good",ROUND(Q1312,0)=3,"Ok",ROUND(Q1312,0)&lt;3,"Bad")</f>
        <v>Excellent</v>
      </c>
      <c r="S1312">
        <v>122</v>
      </c>
      <c r="T1312" t="str">
        <f t="shared" si="82"/>
        <v>No</v>
      </c>
      <c r="U1312" s="65">
        <v>42150</v>
      </c>
      <c r="V1312" s="65">
        <v>43861</v>
      </c>
      <c r="W1312">
        <v>44</v>
      </c>
      <c r="X1312" t="str">
        <f t="shared" si="83"/>
        <v>Active</v>
      </c>
      <c r="Y1312" t="s">
        <v>15615</v>
      </c>
    </row>
    <row r="1313" spans="1:25" x14ac:dyDescent="0.25">
      <c r="A1313">
        <v>1312</v>
      </c>
      <c r="B1313" t="s">
        <v>985</v>
      </c>
      <c r="C1313">
        <v>2269</v>
      </c>
      <c r="D1313" t="str">
        <f>VLOOKUP($C1313,Hosts!$A:$O,10,0)</f>
        <v>New York</v>
      </c>
      <c r="E1313" s="67">
        <f>INDEX(Hosts!$A:$O,MATCH(Places!$C1313,Hosts!$A:$A,0),MATCH(Places!E$1,Hosts!$1:$1,0))</f>
        <v>0.9</v>
      </c>
      <c r="F1313" s="67">
        <f>INDEX(Hosts!$A:$O,MATCH(Places!$C1313,Hosts!$A:$A,0),MATCH(Places!F$1,Hosts!$1:$1,0))</f>
        <v>0.77</v>
      </c>
      <c r="G1313" s="67" t="str">
        <f>INDEX(Hosts!$A:$O,MATCH(Places!$C1313,Hosts!$A:$A,0),MATCH(Places!G$1,Hosts!$1:$1,0))</f>
        <v>No</v>
      </c>
      <c r="H1313">
        <v>9</v>
      </c>
      <c r="I1313" t="str">
        <f>VLOOKUP($H1313,Neighborhoods!$A:$C,2,0)</f>
        <v>Brooklyn</v>
      </c>
      <c r="J1313" t="str">
        <f>VLOOKUP($H1313,Neighborhoods!$A:$C,3,0)</f>
        <v>Crown Heights</v>
      </c>
      <c r="K1313" t="s">
        <v>11822</v>
      </c>
      <c r="L1313" t="str">
        <f t="shared" si="80"/>
        <v>No</v>
      </c>
      <c r="M1313">
        <v>4</v>
      </c>
      <c r="N1313" t="str" cm="1">
        <f t="array" ref="N1313">_xlfn.IFS(M1313&lt;=2,"Small",M1313&lt;=5,"Medium",M1313&gt;5,"Large")</f>
        <v>Medium</v>
      </c>
      <c r="O1313" s="50">
        <v>150</v>
      </c>
      <c r="P1313" s="67">
        <f t="shared" si="81"/>
        <v>0.03</v>
      </c>
      <c r="Q1313" s="52">
        <v>4.82</v>
      </c>
      <c r="R1313" s="52" t="str" cm="1">
        <f t="array" ref="R1313">_xlfn.IFS(ROUND(Q1313,0)=5,"Excellent",ROUND(Q1313,0)=4,"Good",ROUND(Q1313,0)=3,"Ok",ROUND(Q1313,0)&lt;3,"Bad")</f>
        <v>Excellent</v>
      </c>
      <c r="S1313">
        <v>33</v>
      </c>
      <c r="T1313" t="str">
        <f t="shared" si="82"/>
        <v>No</v>
      </c>
      <c r="U1313" s="65">
        <v>42254</v>
      </c>
      <c r="V1313" s="65">
        <v>43835</v>
      </c>
      <c r="W1313">
        <v>290</v>
      </c>
      <c r="X1313" t="str">
        <f t="shared" si="83"/>
        <v>Active</v>
      </c>
      <c r="Y1313" t="s">
        <v>15615</v>
      </c>
    </row>
    <row r="1314" spans="1:25" x14ac:dyDescent="0.25">
      <c r="A1314">
        <v>1313</v>
      </c>
      <c r="B1314" t="s">
        <v>986</v>
      </c>
      <c r="C1314">
        <v>2272</v>
      </c>
      <c r="D1314" t="str">
        <f>VLOOKUP($C1314,Hosts!$A:$O,10,0)</f>
        <v>New York</v>
      </c>
      <c r="E1314" s="67">
        <f>INDEX(Hosts!$A:$O,MATCH(Places!$C1314,Hosts!$A:$A,0),MATCH(Places!E$1,Hosts!$1:$1,0))</f>
        <v>0.8</v>
      </c>
      <c r="F1314" s="67">
        <f>INDEX(Hosts!$A:$O,MATCH(Places!$C1314,Hosts!$A:$A,0),MATCH(Places!F$1,Hosts!$1:$1,0))</f>
        <v>0.83</v>
      </c>
      <c r="G1314" s="67" t="str">
        <f>INDEX(Hosts!$A:$O,MATCH(Places!$C1314,Hosts!$A:$A,0),MATCH(Places!G$1,Hosts!$1:$1,0))</f>
        <v>Yes</v>
      </c>
      <c r="H1314">
        <v>18</v>
      </c>
      <c r="I1314" t="str">
        <f>VLOOKUP($H1314,Neighborhoods!$A:$C,2,0)</f>
        <v>Manhattan</v>
      </c>
      <c r="J1314" t="str">
        <f>VLOOKUP($H1314,Neighborhoods!$A:$C,3,0)</f>
        <v>Midtown</v>
      </c>
      <c r="K1314" t="s">
        <v>11822</v>
      </c>
      <c r="L1314" t="str">
        <f t="shared" si="80"/>
        <v>No</v>
      </c>
      <c r="M1314">
        <v>4</v>
      </c>
      <c r="N1314" t="str" cm="1">
        <f t="array" ref="N1314">_xlfn.IFS(M1314&lt;=2,"Small",M1314&lt;=5,"Medium",M1314&gt;5,"Large")</f>
        <v>Medium</v>
      </c>
      <c r="O1314" s="50">
        <v>150</v>
      </c>
      <c r="P1314" s="67">
        <f t="shared" si="81"/>
        <v>0.03</v>
      </c>
      <c r="Q1314" s="52">
        <v>4.8</v>
      </c>
      <c r="R1314" s="52" t="str" cm="1">
        <f t="array" ref="R1314">_xlfn.IFS(ROUND(Q1314,0)=5,"Excellent",ROUND(Q1314,0)=4,"Good",ROUND(Q1314,0)=3,"Ok",ROUND(Q1314,0)&lt;3,"Bad")</f>
        <v>Excellent</v>
      </c>
      <c r="S1314">
        <v>25</v>
      </c>
      <c r="T1314" t="str">
        <f t="shared" si="82"/>
        <v>No</v>
      </c>
      <c r="U1314" s="65">
        <v>42172</v>
      </c>
      <c r="V1314" s="65">
        <v>43519</v>
      </c>
      <c r="W1314">
        <v>0</v>
      </c>
      <c r="X1314" t="str">
        <f t="shared" si="83"/>
        <v>Inactive</v>
      </c>
      <c r="Y1314" t="s">
        <v>15615</v>
      </c>
    </row>
    <row r="1315" spans="1:25" x14ac:dyDescent="0.25">
      <c r="A1315">
        <v>1314</v>
      </c>
      <c r="B1315" t="s">
        <v>13313</v>
      </c>
      <c r="C1315">
        <v>1169</v>
      </c>
      <c r="D1315" t="str">
        <f>VLOOKUP($C1315,Hosts!$A:$O,10,0)</f>
        <v>New York</v>
      </c>
      <c r="E1315" s="67">
        <f>INDEX(Hosts!$A:$O,MATCH(Places!$C1315,Hosts!$A:$A,0),MATCH(Places!E$1,Hosts!$1:$1,0))</f>
        <v>1</v>
      </c>
      <c r="F1315" s="67">
        <f>INDEX(Hosts!$A:$O,MATCH(Places!$C1315,Hosts!$A:$A,0),MATCH(Places!F$1,Hosts!$1:$1,0))</f>
        <v>0.42</v>
      </c>
      <c r="G1315" s="67" t="str">
        <f>INDEX(Hosts!$A:$O,MATCH(Places!$C1315,Hosts!$A:$A,0),MATCH(Places!G$1,Hosts!$1:$1,0))</f>
        <v>No</v>
      </c>
      <c r="H1315">
        <v>21</v>
      </c>
      <c r="I1315" t="str">
        <f>VLOOKUP($H1315,Neighborhoods!$A:$C,2,0)</f>
        <v>Queens</v>
      </c>
      <c r="J1315" t="str">
        <f>VLOOKUP($H1315,Neighborhoods!$A:$C,3,0)</f>
        <v>Astoria</v>
      </c>
      <c r="K1315" t="s">
        <v>11822</v>
      </c>
      <c r="L1315" t="str">
        <f t="shared" si="80"/>
        <v>No</v>
      </c>
      <c r="M1315">
        <v>1</v>
      </c>
      <c r="N1315" t="str" cm="1">
        <f t="array" ref="N1315">_xlfn.IFS(M1315&lt;=2,"Small",M1315&lt;=5,"Medium",M1315&gt;5,"Large")</f>
        <v>Small</v>
      </c>
      <c r="O1315" s="50">
        <v>82</v>
      </c>
      <c r="P1315" s="67">
        <f t="shared" si="81"/>
        <v>0.03</v>
      </c>
      <c r="Q1315" s="52">
        <v>4.67</v>
      </c>
      <c r="R1315" s="52" t="str" cm="1">
        <f t="array" ref="R1315">_xlfn.IFS(ROUND(Q1315,0)=5,"Excellent",ROUND(Q1315,0)=4,"Good",ROUND(Q1315,0)=3,"Ok",ROUND(Q1315,0)&lt;3,"Bad")</f>
        <v>Excellent</v>
      </c>
      <c r="S1315">
        <v>6</v>
      </c>
      <c r="T1315" t="str">
        <f t="shared" si="82"/>
        <v>No</v>
      </c>
      <c r="U1315" s="65">
        <v>42536</v>
      </c>
      <c r="V1315" s="65">
        <v>43952</v>
      </c>
      <c r="W1315">
        <v>320</v>
      </c>
      <c r="X1315" t="str">
        <f t="shared" si="83"/>
        <v>Active</v>
      </c>
      <c r="Y1315" t="s">
        <v>15615</v>
      </c>
    </row>
    <row r="1316" spans="1:25" x14ac:dyDescent="0.25">
      <c r="A1316">
        <v>1315</v>
      </c>
      <c r="B1316" t="s">
        <v>987</v>
      </c>
      <c r="C1316">
        <v>1780</v>
      </c>
      <c r="D1316" t="str">
        <f>VLOOKUP($C1316,Hosts!$A:$O,10,0)</f>
        <v>New York</v>
      </c>
      <c r="E1316" s="67">
        <f>INDEX(Hosts!$A:$O,MATCH(Places!$C1316,Hosts!$A:$A,0),MATCH(Places!E$1,Hosts!$1:$1,0))</f>
        <v>1</v>
      </c>
      <c r="F1316" s="67">
        <f>INDEX(Hosts!$A:$O,MATCH(Places!$C1316,Hosts!$A:$A,0),MATCH(Places!F$1,Hosts!$1:$1,0))</f>
        <v>0.89</v>
      </c>
      <c r="G1316" s="67" t="str">
        <f>INDEX(Hosts!$A:$O,MATCH(Places!$C1316,Hosts!$A:$A,0),MATCH(Places!G$1,Hosts!$1:$1,0))</f>
        <v>No</v>
      </c>
      <c r="H1316">
        <v>18</v>
      </c>
      <c r="I1316" t="str">
        <f>VLOOKUP($H1316,Neighborhoods!$A:$C,2,0)</f>
        <v>Manhattan</v>
      </c>
      <c r="J1316" t="str">
        <f>VLOOKUP($H1316,Neighborhoods!$A:$C,3,0)</f>
        <v>Midtown</v>
      </c>
      <c r="K1316" t="s">
        <v>11822</v>
      </c>
      <c r="L1316" t="str">
        <f t="shared" si="80"/>
        <v>No</v>
      </c>
      <c r="M1316">
        <v>5</v>
      </c>
      <c r="N1316" t="str" cm="1">
        <f t="array" ref="N1316">_xlfn.IFS(M1316&lt;=2,"Small",M1316&lt;=5,"Medium",M1316&gt;5,"Large")</f>
        <v>Medium</v>
      </c>
      <c r="O1316" s="50">
        <v>100</v>
      </c>
      <c r="P1316" s="67">
        <f t="shared" si="81"/>
        <v>0.03</v>
      </c>
      <c r="Q1316" s="52">
        <v>4.67</v>
      </c>
      <c r="R1316" s="52" t="str" cm="1">
        <f t="array" ref="R1316">_xlfn.IFS(ROUND(Q1316,0)=5,"Excellent",ROUND(Q1316,0)=4,"Good",ROUND(Q1316,0)=3,"Ok",ROUND(Q1316,0)&lt;3,"Bad")</f>
        <v>Excellent</v>
      </c>
      <c r="S1316">
        <v>6</v>
      </c>
      <c r="T1316" t="str">
        <f t="shared" si="82"/>
        <v>No</v>
      </c>
      <c r="U1316" s="65">
        <v>42490</v>
      </c>
      <c r="V1316" s="65">
        <v>43687</v>
      </c>
      <c r="W1316">
        <v>364</v>
      </c>
      <c r="X1316" t="str">
        <f t="shared" si="83"/>
        <v>Active</v>
      </c>
      <c r="Y1316" t="s">
        <v>15615</v>
      </c>
    </row>
    <row r="1317" spans="1:25" x14ac:dyDescent="0.25">
      <c r="A1317">
        <v>1316</v>
      </c>
      <c r="B1317" t="s">
        <v>988</v>
      </c>
      <c r="C1317">
        <v>2091</v>
      </c>
      <c r="D1317" t="str">
        <f>VLOOKUP($C1317,Hosts!$A:$O,10,0)</f>
        <v>New York</v>
      </c>
      <c r="E1317" s="67">
        <f>INDEX(Hosts!$A:$O,MATCH(Places!$C1317,Hosts!$A:$A,0),MATCH(Places!E$1,Hosts!$1:$1,0))</f>
        <v>1</v>
      </c>
      <c r="F1317" s="67">
        <f>INDEX(Hosts!$A:$O,MATCH(Places!$C1317,Hosts!$A:$A,0),MATCH(Places!F$1,Hosts!$1:$1,0))</f>
        <v>0.93</v>
      </c>
      <c r="G1317" s="67" t="str">
        <f>INDEX(Hosts!$A:$O,MATCH(Places!$C1317,Hosts!$A:$A,0),MATCH(Places!G$1,Hosts!$1:$1,0))</f>
        <v>Yes</v>
      </c>
      <c r="H1317">
        <v>19</v>
      </c>
      <c r="I1317" t="str">
        <f>VLOOKUP($H1317,Neighborhoods!$A:$C,2,0)</f>
        <v>Manhattan</v>
      </c>
      <c r="J1317" t="str">
        <f>VLOOKUP($H1317,Neighborhoods!$A:$C,3,0)</f>
        <v>Upper East Side</v>
      </c>
      <c r="K1317" t="s">
        <v>11822</v>
      </c>
      <c r="L1317" t="str">
        <f t="shared" si="80"/>
        <v>No</v>
      </c>
      <c r="M1317">
        <v>3</v>
      </c>
      <c r="N1317" t="str" cm="1">
        <f t="array" ref="N1317">_xlfn.IFS(M1317&lt;=2,"Small",M1317&lt;=5,"Medium",M1317&gt;5,"Large")</f>
        <v>Medium</v>
      </c>
      <c r="O1317" s="50">
        <v>140</v>
      </c>
      <c r="P1317" s="67">
        <f t="shared" si="81"/>
        <v>0.03</v>
      </c>
      <c r="Q1317" s="52">
        <v>4.75</v>
      </c>
      <c r="R1317" s="52" t="str" cm="1">
        <f t="array" ref="R1317">_xlfn.IFS(ROUND(Q1317,0)=5,"Excellent",ROUND(Q1317,0)=4,"Good",ROUND(Q1317,0)=3,"Ok",ROUND(Q1317,0)&lt;3,"Bad")</f>
        <v>Excellent</v>
      </c>
      <c r="S1317">
        <v>122</v>
      </c>
      <c r="T1317" t="str">
        <f t="shared" si="82"/>
        <v>No</v>
      </c>
      <c r="U1317" s="65">
        <v>42195</v>
      </c>
      <c r="V1317" s="65">
        <v>43891</v>
      </c>
      <c r="W1317">
        <v>250</v>
      </c>
      <c r="X1317" t="str">
        <f t="shared" si="83"/>
        <v>Active</v>
      </c>
      <c r="Y1317" t="s">
        <v>15616</v>
      </c>
    </row>
    <row r="1318" spans="1:25" x14ac:dyDescent="0.25">
      <c r="A1318">
        <v>1317</v>
      </c>
      <c r="B1318" t="s">
        <v>989</v>
      </c>
      <c r="C1318">
        <v>2275</v>
      </c>
      <c r="D1318" t="str">
        <f>VLOOKUP($C1318,Hosts!$A:$O,10,0)</f>
        <v>New York</v>
      </c>
      <c r="E1318" s="67">
        <f>INDEX(Hosts!$A:$O,MATCH(Places!$C1318,Hosts!$A:$A,0),MATCH(Places!E$1,Hosts!$1:$1,0))</f>
        <v>1</v>
      </c>
      <c r="F1318" s="67">
        <f>INDEX(Hosts!$A:$O,MATCH(Places!$C1318,Hosts!$A:$A,0),MATCH(Places!F$1,Hosts!$1:$1,0))</f>
        <v>0.88</v>
      </c>
      <c r="G1318" s="67" t="str">
        <f>INDEX(Hosts!$A:$O,MATCH(Places!$C1318,Hosts!$A:$A,0),MATCH(Places!G$1,Hosts!$1:$1,0))</f>
        <v>Yes</v>
      </c>
      <c r="H1318">
        <v>12</v>
      </c>
      <c r="I1318" t="str">
        <f>VLOOKUP($H1318,Neighborhoods!$A:$C,2,0)</f>
        <v>Brooklyn</v>
      </c>
      <c r="J1318" t="str">
        <f>VLOOKUP($H1318,Neighborhoods!$A:$C,3,0)</f>
        <v>Williamsburg</v>
      </c>
      <c r="K1318" t="s">
        <v>11822</v>
      </c>
      <c r="L1318" t="str">
        <f t="shared" si="80"/>
        <v>No</v>
      </c>
      <c r="M1318">
        <v>6</v>
      </c>
      <c r="N1318" t="str" cm="1">
        <f t="array" ref="N1318">_xlfn.IFS(M1318&lt;=2,"Small",M1318&lt;=5,"Medium",M1318&gt;5,"Large")</f>
        <v>Large</v>
      </c>
      <c r="O1318" s="50">
        <v>404</v>
      </c>
      <c r="P1318" s="67">
        <f t="shared" si="81"/>
        <v>0.04</v>
      </c>
      <c r="Q1318" s="52">
        <v>5</v>
      </c>
      <c r="R1318" s="52" t="str" cm="1">
        <f t="array" ref="R1318">_xlfn.IFS(ROUND(Q1318,0)=5,"Excellent",ROUND(Q1318,0)=4,"Good",ROUND(Q1318,0)=3,"Ok",ROUND(Q1318,0)&lt;3,"Bad")</f>
        <v>Excellent</v>
      </c>
      <c r="S1318">
        <v>21</v>
      </c>
      <c r="T1318" t="str">
        <f t="shared" si="82"/>
        <v>No</v>
      </c>
      <c r="U1318" s="65">
        <v>42174</v>
      </c>
      <c r="V1318" s="65">
        <v>43878</v>
      </c>
      <c r="W1318">
        <v>155</v>
      </c>
      <c r="X1318" t="str">
        <f t="shared" si="83"/>
        <v>Active</v>
      </c>
      <c r="Y1318" t="s">
        <v>15615</v>
      </c>
    </row>
    <row r="1319" spans="1:25" x14ac:dyDescent="0.25">
      <c r="A1319">
        <v>1318</v>
      </c>
      <c r="B1319" t="s">
        <v>990</v>
      </c>
      <c r="C1319">
        <v>2005</v>
      </c>
      <c r="D1319" t="str">
        <f>VLOOKUP($C1319,Hosts!$A:$O,10,0)</f>
        <v>New York</v>
      </c>
      <c r="E1319" s="67">
        <f>INDEX(Hosts!$A:$O,MATCH(Places!$C1319,Hosts!$A:$A,0),MATCH(Places!E$1,Hosts!$1:$1,0))</f>
        <v>1</v>
      </c>
      <c r="F1319" s="67">
        <f>INDEX(Hosts!$A:$O,MATCH(Places!$C1319,Hosts!$A:$A,0),MATCH(Places!F$1,Hosts!$1:$1,0))</f>
        <v>0.87</v>
      </c>
      <c r="G1319" s="67" t="str">
        <f>INDEX(Hosts!$A:$O,MATCH(Places!$C1319,Hosts!$A:$A,0),MATCH(Places!G$1,Hosts!$1:$1,0))</f>
        <v>Yes</v>
      </c>
      <c r="H1319">
        <v>14</v>
      </c>
      <c r="I1319" t="str">
        <f>VLOOKUP($H1319,Neighborhoods!$A:$C,2,0)</f>
        <v>Manhattan</v>
      </c>
      <c r="J1319" t="str">
        <f>VLOOKUP($H1319,Neighborhoods!$A:$C,3,0)</f>
        <v>East Harlem</v>
      </c>
      <c r="K1319" t="s">
        <v>11822</v>
      </c>
      <c r="L1319" t="str">
        <f t="shared" si="80"/>
        <v>No</v>
      </c>
      <c r="M1319">
        <v>6</v>
      </c>
      <c r="N1319" t="str" cm="1">
        <f t="array" ref="N1319">_xlfn.IFS(M1319&lt;=2,"Small",M1319&lt;=5,"Medium",M1319&gt;5,"Large")</f>
        <v>Large</v>
      </c>
      <c r="O1319" s="50">
        <v>100</v>
      </c>
      <c r="P1319" s="67">
        <f t="shared" si="81"/>
        <v>0.03</v>
      </c>
      <c r="Q1319" s="52">
        <v>4.6900000000000004</v>
      </c>
      <c r="R1319" s="52" t="str" cm="1">
        <f t="array" ref="R1319">_xlfn.IFS(ROUND(Q1319,0)=5,"Excellent",ROUND(Q1319,0)=4,"Good",ROUND(Q1319,0)=3,"Ok",ROUND(Q1319,0)&lt;3,"Bad")</f>
        <v>Excellent</v>
      </c>
      <c r="S1319">
        <v>13</v>
      </c>
      <c r="T1319" t="str">
        <f t="shared" si="82"/>
        <v>No</v>
      </c>
      <c r="U1319" s="65">
        <v>42239</v>
      </c>
      <c r="V1319" s="65">
        <v>43677</v>
      </c>
      <c r="W1319">
        <v>365</v>
      </c>
      <c r="X1319" t="str">
        <f t="shared" si="83"/>
        <v>Active</v>
      </c>
      <c r="Y1319" t="s">
        <v>15615</v>
      </c>
    </row>
    <row r="1320" spans="1:25" x14ac:dyDescent="0.25">
      <c r="A1320">
        <v>1319</v>
      </c>
      <c r="B1320" t="s">
        <v>991</v>
      </c>
      <c r="C1320">
        <v>2085</v>
      </c>
      <c r="D1320" t="str">
        <f>VLOOKUP($C1320,Hosts!$A:$O,10,0)</f>
        <v>New York</v>
      </c>
      <c r="E1320" s="67">
        <f>INDEX(Hosts!$A:$O,MATCH(Places!$C1320,Hosts!$A:$A,0),MATCH(Places!E$1,Hosts!$1:$1,0))</f>
        <v>1</v>
      </c>
      <c r="F1320" s="67">
        <f>INDEX(Hosts!$A:$O,MATCH(Places!$C1320,Hosts!$A:$A,0),MATCH(Places!F$1,Hosts!$1:$1,0))</f>
        <v>1</v>
      </c>
      <c r="G1320" s="67" t="str">
        <f>INDEX(Hosts!$A:$O,MATCH(Places!$C1320,Hosts!$A:$A,0),MATCH(Places!G$1,Hosts!$1:$1,0))</f>
        <v>No</v>
      </c>
      <c r="H1320">
        <v>16</v>
      </c>
      <c r="I1320" t="str">
        <f>VLOOKUP($H1320,Neighborhoods!$A:$C,2,0)</f>
        <v>Manhattan</v>
      </c>
      <c r="J1320" t="str">
        <f>VLOOKUP($H1320,Neighborhoods!$A:$C,3,0)</f>
        <v>Harlem</v>
      </c>
      <c r="K1320" t="s">
        <v>11822</v>
      </c>
      <c r="L1320" t="str">
        <f t="shared" si="80"/>
        <v>No</v>
      </c>
      <c r="M1320">
        <v>4</v>
      </c>
      <c r="N1320" t="str" cm="1">
        <f t="array" ref="N1320">_xlfn.IFS(M1320&lt;=2,"Small",M1320&lt;=5,"Medium",M1320&gt;5,"Large")</f>
        <v>Medium</v>
      </c>
      <c r="O1320" s="50">
        <v>99</v>
      </c>
      <c r="P1320" s="67">
        <f t="shared" si="81"/>
        <v>0.03</v>
      </c>
      <c r="Q1320" s="52">
        <v>4.66</v>
      </c>
      <c r="R1320" s="52" t="str" cm="1">
        <f t="array" ref="R1320">_xlfn.IFS(ROUND(Q1320,0)=5,"Excellent",ROUND(Q1320,0)=4,"Good",ROUND(Q1320,0)=3,"Ok",ROUND(Q1320,0)&lt;3,"Bad")</f>
        <v>Excellent</v>
      </c>
      <c r="S1320">
        <v>73</v>
      </c>
      <c r="T1320" t="str">
        <f t="shared" si="82"/>
        <v>No</v>
      </c>
      <c r="U1320" s="65">
        <v>42170</v>
      </c>
      <c r="V1320" s="65">
        <v>44046</v>
      </c>
      <c r="W1320">
        <v>0</v>
      </c>
      <c r="X1320" t="str">
        <f t="shared" si="83"/>
        <v>Inactive</v>
      </c>
      <c r="Y1320" t="s">
        <v>15615</v>
      </c>
    </row>
    <row r="1321" spans="1:25" x14ac:dyDescent="0.25">
      <c r="A1321">
        <v>1320</v>
      </c>
      <c r="B1321" t="s">
        <v>992</v>
      </c>
      <c r="C1321">
        <v>2070</v>
      </c>
      <c r="D1321" t="str">
        <f>VLOOKUP($C1321,Hosts!$A:$O,10,0)</f>
        <v>New York</v>
      </c>
      <c r="E1321" s="67">
        <f>INDEX(Hosts!$A:$O,MATCH(Places!$C1321,Hosts!$A:$A,0),MATCH(Places!E$1,Hosts!$1:$1,0))</f>
        <v>1</v>
      </c>
      <c r="F1321" s="67">
        <f>INDEX(Hosts!$A:$O,MATCH(Places!$C1321,Hosts!$A:$A,0),MATCH(Places!F$1,Hosts!$1:$1,0))</f>
        <v>0.67</v>
      </c>
      <c r="G1321" s="67" t="str">
        <f>INDEX(Hosts!$A:$O,MATCH(Places!$C1321,Hosts!$A:$A,0),MATCH(Places!G$1,Hosts!$1:$1,0))</f>
        <v>Yes</v>
      </c>
      <c r="H1321">
        <v>16</v>
      </c>
      <c r="I1321" t="str">
        <f>VLOOKUP($H1321,Neighborhoods!$A:$C,2,0)</f>
        <v>Manhattan</v>
      </c>
      <c r="J1321" t="str">
        <f>VLOOKUP($H1321,Neighborhoods!$A:$C,3,0)</f>
        <v>Harlem</v>
      </c>
      <c r="K1321" t="s">
        <v>1</v>
      </c>
      <c r="L1321" t="str">
        <f t="shared" si="80"/>
        <v>Yes</v>
      </c>
      <c r="M1321">
        <v>1</v>
      </c>
      <c r="N1321" t="str" cm="1">
        <f t="array" ref="N1321">_xlfn.IFS(M1321&lt;=2,"Small",M1321&lt;=5,"Medium",M1321&gt;5,"Large")</f>
        <v>Small</v>
      </c>
      <c r="O1321" s="50">
        <v>57</v>
      </c>
      <c r="P1321" s="67">
        <f t="shared" si="81"/>
        <v>0.03</v>
      </c>
      <c r="Q1321" s="52">
        <v>4.97</v>
      </c>
      <c r="R1321" s="52" t="str" cm="1">
        <f t="array" ref="R1321">_xlfn.IFS(ROUND(Q1321,0)=5,"Excellent",ROUND(Q1321,0)=4,"Good",ROUND(Q1321,0)=3,"Ok",ROUND(Q1321,0)&lt;3,"Bad")</f>
        <v>Excellent</v>
      </c>
      <c r="S1321">
        <v>39</v>
      </c>
      <c r="T1321" t="str">
        <f t="shared" si="82"/>
        <v>No</v>
      </c>
      <c r="U1321" s="65">
        <v>42192</v>
      </c>
      <c r="V1321" s="65">
        <v>43689</v>
      </c>
      <c r="W1321">
        <v>274</v>
      </c>
      <c r="X1321" t="str">
        <f t="shared" si="83"/>
        <v>Active</v>
      </c>
      <c r="Y1321" t="s">
        <v>15615</v>
      </c>
    </row>
    <row r="1322" spans="1:25" x14ac:dyDescent="0.25">
      <c r="A1322">
        <v>1321</v>
      </c>
      <c r="B1322" t="s">
        <v>993</v>
      </c>
      <c r="C1322">
        <v>882</v>
      </c>
      <c r="D1322" t="str">
        <f>VLOOKUP($C1322,Hosts!$A:$O,10,0)</f>
        <v>New York</v>
      </c>
      <c r="E1322" s="67">
        <f>INDEX(Hosts!$A:$O,MATCH(Places!$C1322,Hosts!$A:$A,0),MATCH(Places!E$1,Hosts!$1:$1,0))</f>
        <v>1</v>
      </c>
      <c r="F1322" s="67">
        <f>INDEX(Hosts!$A:$O,MATCH(Places!$C1322,Hosts!$A:$A,0),MATCH(Places!F$1,Hosts!$1:$1,0))</f>
        <v>0.68</v>
      </c>
      <c r="G1322" s="67" t="str">
        <f>INDEX(Hosts!$A:$O,MATCH(Places!$C1322,Hosts!$A:$A,0),MATCH(Places!G$1,Hosts!$1:$1,0))</f>
        <v>Yes</v>
      </c>
      <c r="H1322">
        <v>8</v>
      </c>
      <c r="I1322" t="str">
        <f>VLOOKUP($H1322,Neighborhoods!$A:$C,2,0)</f>
        <v>Brooklyn</v>
      </c>
      <c r="J1322" t="str">
        <f>VLOOKUP($H1322,Neighborhoods!$A:$C,3,0)</f>
        <v>Bushwick</v>
      </c>
      <c r="K1322" t="s">
        <v>1</v>
      </c>
      <c r="L1322" t="str">
        <f t="shared" si="80"/>
        <v>Yes</v>
      </c>
      <c r="M1322">
        <v>2</v>
      </c>
      <c r="N1322" t="str" cm="1">
        <f t="array" ref="N1322">_xlfn.IFS(M1322&lt;=2,"Small",M1322&lt;=5,"Medium",M1322&gt;5,"Large")</f>
        <v>Small</v>
      </c>
      <c r="O1322" s="50">
        <v>64</v>
      </c>
      <c r="P1322" s="67">
        <f t="shared" si="81"/>
        <v>0.03</v>
      </c>
      <c r="Q1322" s="52">
        <v>4.91</v>
      </c>
      <c r="R1322" s="52" t="str" cm="1">
        <f t="array" ref="R1322">_xlfn.IFS(ROUND(Q1322,0)=5,"Excellent",ROUND(Q1322,0)=4,"Good",ROUND(Q1322,0)=3,"Ok",ROUND(Q1322,0)&lt;3,"Bad")</f>
        <v>Excellent</v>
      </c>
      <c r="S1322">
        <v>35</v>
      </c>
      <c r="T1322" t="str">
        <f t="shared" si="82"/>
        <v>No</v>
      </c>
      <c r="U1322" s="65">
        <v>42162</v>
      </c>
      <c r="V1322" s="65">
        <v>43900</v>
      </c>
      <c r="W1322">
        <v>0</v>
      </c>
      <c r="X1322" t="str">
        <f t="shared" si="83"/>
        <v>Inactive</v>
      </c>
      <c r="Y1322" t="s">
        <v>15615</v>
      </c>
    </row>
    <row r="1323" spans="1:25" x14ac:dyDescent="0.25">
      <c r="A1323">
        <v>1322</v>
      </c>
      <c r="B1323" t="s">
        <v>994</v>
      </c>
      <c r="C1323">
        <v>1500</v>
      </c>
      <c r="D1323" t="str">
        <f>VLOOKUP($C1323,Hosts!$A:$O,10,0)</f>
        <v>New York</v>
      </c>
      <c r="E1323" s="67">
        <f>INDEX(Hosts!$A:$O,MATCH(Places!$C1323,Hosts!$A:$A,0),MATCH(Places!E$1,Hosts!$1:$1,0))</f>
        <v>0</v>
      </c>
      <c r="F1323" s="67">
        <f>INDEX(Hosts!$A:$O,MATCH(Places!$C1323,Hosts!$A:$A,0),MATCH(Places!F$1,Hosts!$1:$1,0))</f>
        <v>0.83</v>
      </c>
      <c r="G1323" s="67" t="str">
        <f>INDEX(Hosts!$A:$O,MATCH(Places!$C1323,Hosts!$A:$A,0),MATCH(Places!G$1,Hosts!$1:$1,0))</f>
        <v>Yes</v>
      </c>
      <c r="H1323">
        <v>16</v>
      </c>
      <c r="I1323" t="str">
        <f>VLOOKUP($H1323,Neighborhoods!$A:$C,2,0)</f>
        <v>Manhattan</v>
      </c>
      <c r="J1323" t="str">
        <f>VLOOKUP($H1323,Neighborhoods!$A:$C,3,0)</f>
        <v>Harlem</v>
      </c>
      <c r="K1323" t="s">
        <v>1</v>
      </c>
      <c r="L1323" t="str">
        <f t="shared" si="80"/>
        <v>Yes</v>
      </c>
      <c r="M1323">
        <v>2</v>
      </c>
      <c r="N1323" t="str" cm="1">
        <f t="array" ref="N1323">_xlfn.IFS(M1323&lt;=2,"Small",M1323&lt;=5,"Medium",M1323&gt;5,"Large")</f>
        <v>Small</v>
      </c>
      <c r="O1323" s="50">
        <v>73</v>
      </c>
      <c r="P1323" s="67">
        <f t="shared" si="81"/>
        <v>0.03</v>
      </c>
      <c r="Q1323" s="52">
        <v>4.92</v>
      </c>
      <c r="R1323" s="52" t="str" cm="1">
        <f t="array" ref="R1323">_xlfn.IFS(ROUND(Q1323,0)=5,"Excellent",ROUND(Q1323,0)=4,"Good",ROUND(Q1323,0)=3,"Ok",ROUND(Q1323,0)&lt;3,"Bad")</f>
        <v>Excellent</v>
      </c>
      <c r="S1323">
        <v>145</v>
      </c>
      <c r="T1323" t="str">
        <f t="shared" si="82"/>
        <v>Yes</v>
      </c>
      <c r="U1323" s="65">
        <v>42228</v>
      </c>
      <c r="V1323" s="65">
        <v>43900</v>
      </c>
      <c r="W1323">
        <v>347</v>
      </c>
      <c r="X1323" t="str">
        <f t="shared" si="83"/>
        <v>Active</v>
      </c>
      <c r="Y1323" t="s">
        <v>15615</v>
      </c>
    </row>
    <row r="1324" spans="1:25" x14ac:dyDescent="0.25">
      <c r="A1324">
        <v>1323</v>
      </c>
      <c r="B1324" t="s">
        <v>14370</v>
      </c>
      <c r="C1324">
        <v>933</v>
      </c>
      <c r="D1324" t="str">
        <f>VLOOKUP($C1324,Hosts!$A:$O,10,0)</f>
        <v>New York</v>
      </c>
      <c r="E1324" s="67">
        <f>INDEX(Hosts!$A:$O,MATCH(Places!$C1324,Hosts!$A:$A,0),MATCH(Places!E$1,Hosts!$1:$1,0))</f>
        <v>1</v>
      </c>
      <c r="F1324" s="67">
        <f>INDEX(Hosts!$A:$O,MATCH(Places!$C1324,Hosts!$A:$A,0),MATCH(Places!F$1,Hosts!$1:$1,0))</f>
        <v>1</v>
      </c>
      <c r="G1324" s="67" t="str">
        <f>INDEX(Hosts!$A:$O,MATCH(Places!$C1324,Hosts!$A:$A,0),MATCH(Places!G$1,Hosts!$1:$1,0))</f>
        <v>No</v>
      </c>
      <c r="H1324">
        <v>13</v>
      </c>
      <c r="I1324" t="str">
        <f>VLOOKUP($H1324,Neighborhoods!$A:$C,2,0)</f>
        <v>Manhattan</v>
      </c>
      <c r="J1324" t="str">
        <f>VLOOKUP($H1324,Neighborhoods!$A:$C,3,0)</f>
        <v>Chelsea</v>
      </c>
      <c r="K1324" t="s">
        <v>11822</v>
      </c>
      <c r="L1324" t="str">
        <f t="shared" si="80"/>
        <v>No</v>
      </c>
      <c r="M1324">
        <v>2</v>
      </c>
      <c r="N1324" t="str" cm="1">
        <f t="array" ref="N1324">_xlfn.IFS(M1324&lt;=2,"Small",M1324&lt;=5,"Medium",M1324&gt;5,"Large")</f>
        <v>Small</v>
      </c>
      <c r="O1324" s="50">
        <v>255</v>
      </c>
      <c r="P1324" s="67">
        <f t="shared" si="81"/>
        <v>0.04</v>
      </c>
      <c r="Q1324" s="52">
        <v>5</v>
      </c>
      <c r="R1324" s="52" t="str" cm="1">
        <f t="array" ref="R1324">_xlfn.IFS(ROUND(Q1324,0)=5,"Excellent",ROUND(Q1324,0)=4,"Good",ROUND(Q1324,0)=3,"Ok",ROUND(Q1324,0)&lt;3,"Bad")</f>
        <v>Excellent</v>
      </c>
      <c r="S1324">
        <v>3</v>
      </c>
      <c r="T1324" t="str">
        <f t="shared" si="82"/>
        <v>No</v>
      </c>
      <c r="U1324" s="65">
        <v>42183</v>
      </c>
      <c r="V1324" s="65">
        <v>42574</v>
      </c>
      <c r="W1324">
        <v>123</v>
      </c>
      <c r="X1324" t="str">
        <f t="shared" si="83"/>
        <v>Active</v>
      </c>
      <c r="Y1324" t="s">
        <v>15615</v>
      </c>
    </row>
    <row r="1325" spans="1:25" x14ac:dyDescent="0.25">
      <c r="A1325">
        <v>1324</v>
      </c>
      <c r="B1325" t="s">
        <v>995</v>
      </c>
      <c r="C1325">
        <v>2277</v>
      </c>
      <c r="D1325" t="str">
        <f>VLOOKUP($C1325,Hosts!$A:$O,10,0)</f>
        <v>New York</v>
      </c>
      <c r="E1325" s="67">
        <f>INDEX(Hosts!$A:$O,MATCH(Places!$C1325,Hosts!$A:$A,0),MATCH(Places!E$1,Hosts!$1:$1,0))</f>
        <v>1</v>
      </c>
      <c r="F1325" s="67">
        <f>INDEX(Hosts!$A:$O,MATCH(Places!$C1325,Hosts!$A:$A,0),MATCH(Places!F$1,Hosts!$1:$1,0))</f>
        <v>0.9</v>
      </c>
      <c r="G1325" s="67" t="str">
        <f>INDEX(Hosts!$A:$O,MATCH(Places!$C1325,Hosts!$A:$A,0),MATCH(Places!G$1,Hosts!$1:$1,0))</f>
        <v>Yes</v>
      </c>
      <c r="H1325">
        <v>30</v>
      </c>
      <c r="I1325" t="str">
        <f>VLOOKUP($H1325,Neighborhoods!$A:$C,2,0)</f>
        <v>Staten Island</v>
      </c>
      <c r="J1325" t="str">
        <f>VLOOKUP($H1325,Neighborhoods!$A:$C,3,0)</f>
        <v>Tompkinsville</v>
      </c>
      <c r="K1325" t="s">
        <v>11822</v>
      </c>
      <c r="L1325" t="str">
        <f t="shared" si="80"/>
        <v>No</v>
      </c>
      <c r="M1325">
        <v>4</v>
      </c>
      <c r="N1325" t="str" cm="1">
        <f t="array" ref="N1325">_xlfn.IFS(M1325&lt;=2,"Small",M1325&lt;=5,"Medium",M1325&gt;5,"Large")</f>
        <v>Medium</v>
      </c>
      <c r="O1325" s="50">
        <v>115</v>
      </c>
      <c r="P1325" s="67">
        <f t="shared" si="81"/>
        <v>0.03</v>
      </c>
      <c r="Q1325" s="52">
        <v>4.68</v>
      </c>
      <c r="R1325" s="52" t="str" cm="1">
        <f t="array" ref="R1325">_xlfn.IFS(ROUND(Q1325,0)=5,"Excellent",ROUND(Q1325,0)=4,"Good",ROUND(Q1325,0)=3,"Ok",ROUND(Q1325,0)&lt;3,"Bad")</f>
        <v>Excellent</v>
      </c>
      <c r="S1325">
        <v>75</v>
      </c>
      <c r="T1325" t="str">
        <f t="shared" si="82"/>
        <v>No</v>
      </c>
      <c r="U1325" s="65">
        <v>42271</v>
      </c>
      <c r="V1325" s="65">
        <v>43904</v>
      </c>
      <c r="W1325">
        <v>365</v>
      </c>
      <c r="X1325" t="str">
        <f t="shared" si="83"/>
        <v>Active</v>
      </c>
      <c r="Y1325" t="s">
        <v>15616</v>
      </c>
    </row>
    <row r="1326" spans="1:25" x14ac:dyDescent="0.25">
      <c r="A1326">
        <v>1325</v>
      </c>
      <c r="B1326" t="s">
        <v>996</v>
      </c>
      <c r="C1326">
        <v>2091</v>
      </c>
      <c r="D1326" t="str">
        <f>VLOOKUP($C1326,Hosts!$A:$O,10,0)</f>
        <v>New York</v>
      </c>
      <c r="E1326" s="67">
        <f>INDEX(Hosts!$A:$O,MATCH(Places!$C1326,Hosts!$A:$A,0),MATCH(Places!E$1,Hosts!$1:$1,0))</f>
        <v>1</v>
      </c>
      <c r="F1326" s="67">
        <f>INDEX(Hosts!$A:$O,MATCH(Places!$C1326,Hosts!$A:$A,0),MATCH(Places!F$1,Hosts!$1:$1,0))</f>
        <v>0.93</v>
      </c>
      <c r="G1326" s="67" t="str">
        <f>INDEX(Hosts!$A:$O,MATCH(Places!$C1326,Hosts!$A:$A,0),MATCH(Places!G$1,Hosts!$1:$1,0))</f>
        <v>Yes</v>
      </c>
      <c r="H1326">
        <v>19</v>
      </c>
      <c r="I1326" t="str">
        <f>VLOOKUP($H1326,Neighborhoods!$A:$C,2,0)</f>
        <v>Manhattan</v>
      </c>
      <c r="J1326" t="str">
        <f>VLOOKUP($H1326,Neighborhoods!$A:$C,3,0)</f>
        <v>Upper East Side</v>
      </c>
      <c r="K1326" t="s">
        <v>11822</v>
      </c>
      <c r="L1326" t="str">
        <f t="shared" si="80"/>
        <v>No</v>
      </c>
      <c r="M1326">
        <v>6</v>
      </c>
      <c r="N1326" t="str" cm="1">
        <f t="array" ref="N1326">_xlfn.IFS(M1326&lt;=2,"Small",M1326&lt;=5,"Medium",M1326&gt;5,"Large")</f>
        <v>Large</v>
      </c>
      <c r="O1326" s="50">
        <v>140</v>
      </c>
      <c r="P1326" s="67">
        <f t="shared" si="81"/>
        <v>0.03</v>
      </c>
      <c r="Q1326" s="52">
        <v>4.8</v>
      </c>
      <c r="R1326" s="52" t="str" cm="1">
        <f t="array" ref="R1326">_xlfn.IFS(ROUND(Q1326,0)=5,"Excellent",ROUND(Q1326,0)=4,"Good",ROUND(Q1326,0)=3,"Ok",ROUND(Q1326,0)&lt;3,"Bad")</f>
        <v>Excellent</v>
      </c>
      <c r="S1326">
        <v>107</v>
      </c>
      <c r="T1326" t="str">
        <f t="shared" si="82"/>
        <v>Yes</v>
      </c>
      <c r="U1326" s="65">
        <v>42342</v>
      </c>
      <c r="V1326" s="65">
        <v>44028</v>
      </c>
      <c r="W1326">
        <v>240</v>
      </c>
      <c r="X1326" t="str">
        <f t="shared" si="83"/>
        <v>Active</v>
      </c>
      <c r="Y1326" t="s">
        <v>15616</v>
      </c>
    </row>
    <row r="1327" spans="1:25" x14ac:dyDescent="0.25">
      <c r="A1327">
        <v>1326</v>
      </c>
      <c r="B1327" t="s">
        <v>997</v>
      </c>
      <c r="C1327">
        <v>309</v>
      </c>
      <c r="D1327" t="str">
        <f>VLOOKUP($C1327,Hosts!$A:$O,10,0)</f>
        <v>New York</v>
      </c>
      <c r="E1327" s="67">
        <f>INDEX(Hosts!$A:$O,MATCH(Places!$C1327,Hosts!$A:$A,0),MATCH(Places!E$1,Hosts!$1:$1,0))</f>
        <v>1</v>
      </c>
      <c r="F1327" s="67">
        <f>INDEX(Hosts!$A:$O,MATCH(Places!$C1327,Hosts!$A:$A,0),MATCH(Places!F$1,Hosts!$1:$1,0))</f>
        <v>1</v>
      </c>
      <c r="G1327" s="67" t="str">
        <f>INDEX(Hosts!$A:$O,MATCH(Places!$C1327,Hosts!$A:$A,0),MATCH(Places!G$1,Hosts!$1:$1,0))</f>
        <v>No</v>
      </c>
      <c r="H1327">
        <v>20</v>
      </c>
      <c r="I1327" t="str">
        <f>VLOOKUP($H1327,Neighborhoods!$A:$C,2,0)</f>
        <v>Manhattan</v>
      </c>
      <c r="J1327" t="str">
        <f>VLOOKUP($H1327,Neighborhoods!$A:$C,3,0)</f>
        <v>Upper West Side</v>
      </c>
      <c r="K1327" t="s">
        <v>11822</v>
      </c>
      <c r="L1327" t="str">
        <f t="shared" si="80"/>
        <v>No</v>
      </c>
      <c r="M1327">
        <v>3</v>
      </c>
      <c r="N1327" t="str" cm="1">
        <f t="array" ref="N1327">_xlfn.IFS(M1327&lt;=2,"Small",M1327&lt;=5,"Medium",M1327&gt;5,"Large")</f>
        <v>Medium</v>
      </c>
      <c r="O1327" s="50">
        <v>1000</v>
      </c>
      <c r="P1327" s="67">
        <f t="shared" si="81"/>
        <v>7.0000000000000007E-2</v>
      </c>
      <c r="Q1327" s="52">
        <v>4.8899999999999997</v>
      </c>
      <c r="R1327" s="52" t="str" cm="1">
        <f t="array" ref="R1327">_xlfn.IFS(ROUND(Q1327,0)=5,"Excellent",ROUND(Q1327,0)=4,"Good",ROUND(Q1327,0)=3,"Ok",ROUND(Q1327,0)&lt;3,"Bad")</f>
        <v>Excellent</v>
      </c>
      <c r="S1327">
        <v>27</v>
      </c>
      <c r="T1327" t="str">
        <f t="shared" si="82"/>
        <v>No</v>
      </c>
      <c r="U1327" s="65">
        <v>42232</v>
      </c>
      <c r="V1327" s="65">
        <v>42859</v>
      </c>
      <c r="W1327">
        <v>365</v>
      </c>
      <c r="X1327" t="str">
        <f t="shared" si="83"/>
        <v>Active</v>
      </c>
      <c r="Y1327" t="s">
        <v>15615</v>
      </c>
    </row>
    <row r="1328" spans="1:25" x14ac:dyDescent="0.25">
      <c r="A1328">
        <v>1327</v>
      </c>
      <c r="B1328" t="s">
        <v>998</v>
      </c>
      <c r="C1328">
        <v>1710</v>
      </c>
      <c r="D1328" t="str">
        <f>VLOOKUP($C1328,Hosts!$A:$O,10,0)</f>
        <v>New York</v>
      </c>
      <c r="E1328" s="67">
        <f>INDEX(Hosts!$A:$O,MATCH(Places!$C1328,Hosts!$A:$A,0),MATCH(Places!E$1,Hosts!$1:$1,0))</f>
        <v>1</v>
      </c>
      <c r="F1328" s="67">
        <f>INDEX(Hosts!$A:$O,MATCH(Places!$C1328,Hosts!$A:$A,0),MATCH(Places!F$1,Hosts!$1:$1,0))</f>
        <v>0.98</v>
      </c>
      <c r="G1328" s="67" t="str">
        <f>INDEX(Hosts!$A:$O,MATCH(Places!$C1328,Hosts!$A:$A,0),MATCH(Places!G$1,Hosts!$1:$1,0))</f>
        <v>No</v>
      </c>
      <c r="H1328">
        <v>7</v>
      </c>
      <c r="I1328" t="str">
        <f>VLOOKUP($H1328,Neighborhoods!$A:$C,2,0)</f>
        <v>Brooklyn</v>
      </c>
      <c r="J1328" t="str">
        <f>VLOOKUP($H1328,Neighborhoods!$A:$C,3,0)</f>
        <v>Bedford-Stuyvesant</v>
      </c>
      <c r="K1328" t="s">
        <v>1</v>
      </c>
      <c r="L1328" t="str">
        <f t="shared" si="80"/>
        <v>Yes</v>
      </c>
      <c r="M1328">
        <v>2</v>
      </c>
      <c r="N1328" t="str" cm="1">
        <f t="array" ref="N1328">_xlfn.IFS(M1328&lt;=2,"Small",M1328&lt;=5,"Medium",M1328&gt;5,"Large")</f>
        <v>Small</v>
      </c>
      <c r="O1328" s="50">
        <v>69</v>
      </c>
      <c r="P1328" s="67">
        <f t="shared" si="81"/>
        <v>0.03</v>
      </c>
      <c r="Q1328" s="52">
        <v>4.8099999999999996</v>
      </c>
      <c r="R1328" s="52" t="str" cm="1">
        <f t="array" ref="R1328">_xlfn.IFS(ROUND(Q1328,0)=5,"Excellent",ROUND(Q1328,0)=4,"Good",ROUND(Q1328,0)=3,"Ok",ROUND(Q1328,0)&lt;3,"Bad")</f>
        <v>Excellent</v>
      </c>
      <c r="S1328">
        <v>124</v>
      </c>
      <c r="T1328" t="str">
        <f t="shared" si="82"/>
        <v>Yes</v>
      </c>
      <c r="U1328" s="65">
        <v>42165</v>
      </c>
      <c r="V1328" s="65">
        <v>43901</v>
      </c>
      <c r="W1328">
        <v>90</v>
      </c>
      <c r="X1328" t="str">
        <f t="shared" si="83"/>
        <v>Active</v>
      </c>
      <c r="Y1328" t="s">
        <v>15615</v>
      </c>
    </row>
    <row r="1329" spans="1:25" x14ac:dyDescent="0.25">
      <c r="A1329">
        <v>1328</v>
      </c>
      <c r="B1329" t="s">
        <v>999</v>
      </c>
      <c r="C1329">
        <v>1996</v>
      </c>
      <c r="D1329" t="str">
        <f>VLOOKUP($C1329,Hosts!$A:$O,10,0)</f>
        <v>New York</v>
      </c>
      <c r="E1329" s="67">
        <f>INDEX(Hosts!$A:$O,MATCH(Places!$C1329,Hosts!$A:$A,0),MATCH(Places!E$1,Hosts!$1:$1,0))</f>
        <v>1</v>
      </c>
      <c r="F1329" s="67">
        <f>INDEX(Hosts!$A:$O,MATCH(Places!$C1329,Hosts!$A:$A,0),MATCH(Places!F$1,Hosts!$1:$1,0))</f>
        <v>0.87</v>
      </c>
      <c r="G1329" s="67" t="str">
        <f>INDEX(Hosts!$A:$O,MATCH(Places!$C1329,Hosts!$A:$A,0),MATCH(Places!G$1,Hosts!$1:$1,0))</f>
        <v>Yes</v>
      </c>
      <c r="H1329">
        <v>18</v>
      </c>
      <c r="I1329" t="str">
        <f>VLOOKUP($H1329,Neighborhoods!$A:$C,2,0)</f>
        <v>Manhattan</v>
      </c>
      <c r="J1329" t="str">
        <f>VLOOKUP($H1329,Neighborhoods!$A:$C,3,0)</f>
        <v>Midtown</v>
      </c>
      <c r="K1329" t="s">
        <v>1</v>
      </c>
      <c r="L1329" t="str">
        <f t="shared" si="80"/>
        <v>Yes</v>
      </c>
      <c r="M1329">
        <v>2</v>
      </c>
      <c r="N1329" t="str" cm="1">
        <f t="array" ref="N1329">_xlfn.IFS(M1329&lt;=2,"Small",M1329&lt;=5,"Medium",M1329&gt;5,"Large")</f>
        <v>Small</v>
      </c>
      <c r="O1329" s="50">
        <v>180</v>
      </c>
      <c r="P1329" s="67">
        <f t="shared" si="81"/>
        <v>0.03</v>
      </c>
      <c r="Q1329" s="52">
        <v>4.99</v>
      </c>
      <c r="R1329" s="52" t="str" cm="1">
        <f t="array" ref="R1329">_xlfn.IFS(ROUND(Q1329,0)=5,"Excellent",ROUND(Q1329,0)=4,"Good",ROUND(Q1329,0)=3,"Ok",ROUND(Q1329,0)&lt;3,"Bad")</f>
        <v>Excellent</v>
      </c>
      <c r="S1329">
        <v>70</v>
      </c>
      <c r="T1329" t="str">
        <f t="shared" si="82"/>
        <v>No</v>
      </c>
      <c r="U1329" s="65">
        <v>42264</v>
      </c>
      <c r="V1329" s="65">
        <v>43827</v>
      </c>
      <c r="W1329">
        <v>222</v>
      </c>
      <c r="X1329" t="str">
        <f t="shared" si="83"/>
        <v>Active</v>
      </c>
      <c r="Y1329" t="s">
        <v>15615</v>
      </c>
    </row>
    <row r="1330" spans="1:25" x14ac:dyDescent="0.25">
      <c r="A1330">
        <v>1329</v>
      </c>
      <c r="B1330" t="s">
        <v>1000</v>
      </c>
      <c r="C1330">
        <v>1594</v>
      </c>
      <c r="D1330" t="str">
        <f>VLOOKUP($C1330,Hosts!$A:$O,10,0)</f>
        <v>New York</v>
      </c>
      <c r="E1330" s="67">
        <f>INDEX(Hosts!$A:$O,MATCH(Places!$C1330,Hosts!$A:$A,0),MATCH(Places!E$1,Hosts!$1:$1,0))</f>
        <v>1</v>
      </c>
      <c r="F1330" s="67">
        <f>INDEX(Hosts!$A:$O,MATCH(Places!$C1330,Hosts!$A:$A,0),MATCH(Places!F$1,Hosts!$1:$1,0))</f>
        <v>0.67</v>
      </c>
      <c r="G1330" s="67" t="str">
        <f>INDEX(Hosts!$A:$O,MATCH(Places!$C1330,Hosts!$A:$A,0),MATCH(Places!G$1,Hosts!$1:$1,0))</f>
        <v>No</v>
      </c>
      <c r="H1330">
        <v>20</v>
      </c>
      <c r="I1330" t="str">
        <f>VLOOKUP($H1330,Neighborhoods!$A:$C,2,0)</f>
        <v>Manhattan</v>
      </c>
      <c r="J1330" t="str">
        <f>VLOOKUP($H1330,Neighborhoods!$A:$C,3,0)</f>
        <v>Upper West Side</v>
      </c>
      <c r="K1330" t="s">
        <v>1</v>
      </c>
      <c r="L1330" t="str">
        <f t="shared" si="80"/>
        <v>Yes</v>
      </c>
      <c r="M1330">
        <v>2</v>
      </c>
      <c r="N1330" t="str" cm="1">
        <f t="array" ref="N1330">_xlfn.IFS(M1330&lt;=2,"Small",M1330&lt;=5,"Medium",M1330&gt;5,"Large")</f>
        <v>Small</v>
      </c>
      <c r="O1330" s="50">
        <v>107</v>
      </c>
      <c r="P1330" s="67">
        <f t="shared" si="81"/>
        <v>0.03</v>
      </c>
      <c r="Q1330" s="52">
        <v>4.67</v>
      </c>
      <c r="R1330" s="52" t="str" cm="1">
        <f t="array" ref="R1330">_xlfn.IFS(ROUND(Q1330,0)=5,"Excellent",ROUND(Q1330,0)=4,"Good",ROUND(Q1330,0)=3,"Ok",ROUND(Q1330,0)&lt;3,"Bad")</f>
        <v>Excellent</v>
      </c>
      <c r="S1330">
        <v>3</v>
      </c>
      <c r="T1330" t="str">
        <f t="shared" si="82"/>
        <v>No</v>
      </c>
      <c r="U1330" s="65">
        <v>42184</v>
      </c>
      <c r="V1330" s="65">
        <v>42371</v>
      </c>
      <c r="W1330">
        <v>0</v>
      </c>
      <c r="X1330" t="str">
        <f t="shared" si="83"/>
        <v>Inactive</v>
      </c>
      <c r="Y1330" t="s">
        <v>15615</v>
      </c>
    </row>
    <row r="1331" spans="1:25" x14ac:dyDescent="0.25">
      <c r="A1331">
        <v>1330</v>
      </c>
      <c r="B1331" t="s">
        <v>1001</v>
      </c>
      <c r="C1331">
        <v>1430</v>
      </c>
      <c r="D1331" t="str">
        <f>VLOOKUP($C1331,Hosts!$A:$O,10,0)</f>
        <v>New York</v>
      </c>
      <c r="E1331" s="67">
        <f>INDEX(Hosts!$A:$O,MATCH(Places!$C1331,Hosts!$A:$A,0),MATCH(Places!E$1,Hosts!$1:$1,0))</f>
        <v>1</v>
      </c>
      <c r="F1331" s="67">
        <f>INDEX(Hosts!$A:$O,MATCH(Places!$C1331,Hosts!$A:$A,0),MATCH(Places!F$1,Hosts!$1:$1,0))</f>
        <v>0.96</v>
      </c>
      <c r="G1331" s="67" t="str">
        <f>INDEX(Hosts!$A:$O,MATCH(Places!$C1331,Hosts!$A:$A,0),MATCH(Places!G$1,Hosts!$1:$1,0))</f>
        <v>No</v>
      </c>
      <c r="H1331">
        <v>7</v>
      </c>
      <c r="I1331" t="str">
        <f>VLOOKUP($H1331,Neighborhoods!$A:$C,2,0)</f>
        <v>Brooklyn</v>
      </c>
      <c r="J1331" t="str">
        <f>VLOOKUP($H1331,Neighborhoods!$A:$C,3,0)</f>
        <v>Bedford-Stuyvesant</v>
      </c>
      <c r="K1331" t="s">
        <v>1</v>
      </c>
      <c r="L1331" t="str">
        <f t="shared" si="80"/>
        <v>Yes</v>
      </c>
      <c r="M1331">
        <v>1</v>
      </c>
      <c r="N1331" t="str" cm="1">
        <f t="array" ref="N1331">_xlfn.IFS(M1331&lt;=2,"Small",M1331&lt;=5,"Medium",M1331&gt;5,"Large")</f>
        <v>Small</v>
      </c>
      <c r="O1331" s="50">
        <v>42</v>
      </c>
      <c r="P1331" s="67">
        <f t="shared" si="81"/>
        <v>0.03</v>
      </c>
      <c r="Q1331" s="52">
        <v>4.7</v>
      </c>
      <c r="R1331" s="52" t="str" cm="1">
        <f t="array" ref="R1331">_xlfn.IFS(ROUND(Q1331,0)=5,"Excellent",ROUND(Q1331,0)=4,"Good",ROUND(Q1331,0)=3,"Ok",ROUND(Q1331,0)&lt;3,"Bad")</f>
        <v>Excellent</v>
      </c>
      <c r="S1331">
        <v>125</v>
      </c>
      <c r="T1331" t="str">
        <f t="shared" si="82"/>
        <v>No</v>
      </c>
      <c r="U1331" s="65">
        <v>42184</v>
      </c>
      <c r="V1331" s="65">
        <v>44044</v>
      </c>
      <c r="W1331">
        <v>364</v>
      </c>
      <c r="X1331" t="str">
        <f t="shared" si="83"/>
        <v>Active</v>
      </c>
      <c r="Y1331" t="s">
        <v>15615</v>
      </c>
    </row>
    <row r="1332" spans="1:25" x14ac:dyDescent="0.25">
      <c r="A1332">
        <v>1331</v>
      </c>
      <c r="B1332" t="s">
        <v>1002</v>
      </c>
      <c r="C1332">
        <v>2283</v>
      </c>
      <c r="D1332" t="str">
        <f>VLOOKUP($C1332,Hosts!$A:$O,10,0)</f>
        <v>New York</v>
      </c>
      <c r="E1332" s="67">
        <f>INDEX(Hosts!$A:$O,MATCH(Places!$C1332,Hosts!$A:$A,0),MATCH(Places!E$1,Hosts!$1:$1,0))</f>
        <v>0.9</v>
      </c>
      <c r="F1332" s="67">
        <f>INDEX(Hosts!$A:$O,MATCH(Places!$C1332,Hosts!$A:$A,0),MATCH(Places!F$1,Hosts!$1:$1,0))</f>
        <v>0.96</v>
      </c>
      <c r="G1332" s="67" t="str">
        <f>INDEX(Hosts!$A:$O,MATCH(Places!$C1332,Hosts!$A:$A,0),MATCH(Places!G$1,Hosts!$1:$1,0))</f>
        <v>No</v>
      </c>
      <c r="H1332">
        <v>7</v>
      </c>
      <c r="I1332" t="str">
        <f>VLOOKUP($H1332,Neighborhoods!$A:$C,2,0)</f>
        <v>Brooklyn</v>
      </c>
      <c r="J1332" t="str">
        <f>VLOOKUP($H1332,Neighborhoods!$A:$C,3,0)</f>
        <v>Bedford-Stuyvesant</v>
      </c>
      <c r="K1332" t="s">
        <v>1</v>
      </c>
      <c r="L1332" t="str">
        <f t="shared" si="80"/>
        <v>Yes</v>
      </c>
      <c r="M1332">
        <v>2</v>
      </c>
      <c r="N1332" t="str" cm="1">
        <f t="array" ref="N1332">_xlfn.IFS(M1332&lt;=2,"Small",M1332&lt;=5,"Medium",M1332&gt;5,"Large")</f>
        <v>Small</v>
      </c>
      <c r="O1332" s="50">
        <v>50</v>
      </c>
      <c r="P1332" s="67">
        <f t="shared" si="81"/>
        <v>0.03</v>
      </c>
      <c r="Q1332" s="52">
        <v>4.62</v>
      </c>
      <c r="R1332" s="52" t="str" cm="1">
        <f t="array" ref="R1332">_xlfn.IFS(ROUND(Q1332,0)=5,"Excellent",ROUND(Q1332,0)=4,"Good",ROUND(Q1332,0)=3,"Ok",ROUND(Q1332,0)&lt;3,"Bad")</f>
        <v>Excellent</v>
      </c>
      <c r="S1332">
        <v>166</v>
      </c>
      <c r="T1332" t="str">
        <f t="shared" si="82"/>
        <v>No</v>
      </c>
      <c r="U1332" s="65">
        <v>42164</v>
      </c>
      <c r="V1332" s="65">
        <v>44045</v>
      </c>
      <c r="W1332">
        <v>336</v>
      </c>
      <c r="X1332" t="str">
        <f t="shared" si="83"/>
        <v>Active</v>
      </c>
      <c r="Y1332" t="s">
        <v>15616</v>
      </c>
    </row>
    <row r="1333" spans="1:25" x14ac:dyDescent="0.25">
      <c r="A1333">
        <v>1332</v>
      </c>
      <c r="B1333" t="s">
        <v>1003</v>
      </c>
      <c r="C1333">
        <v>1125</v>
      </c>
      <c r="D1333" t="str">
        <f>VLOOKUP($C1333,Hosts!$A:$O,10,0)</f>
        <v>New York</v>
      </c>
      <c r="E1333" s="67">
        <f>INDEX(Hosts!$A:$O,MATCH(Places!$C1333,Hosts!$A:$A,0),MATCH(Places!E$1,Hosts!$1:$1,0))</f>
        <v>0.83</v>
      </c>
      <c r="F1333" s="67">
        <f>INDEX(Hosts!$A:$O,MATCH(Places!$C1333,Hosts!$A:$A,0),MATCH(Places!F$1,Hosts!$1:$1,0))</f>
        <v>0.93</v>
      </c>
      <c r="G1333" s="67" t="str">
        <f>INDEX(Hosts!$A:$O,MATCH(Places!$C1333,Hosts!$A:$A,0),MATCH(Places!G$1,Hosts!$1:$1,0))</f>
        <v>Yes</v>
      </c>
      <c r="H1333">
        <v>14</v>
      </c>
      <c r="I1333" t="str">
        <f>VLOOKUP($H1333,Neighborhoods!$A:$C,2,0)</f>
        <v>Manhattan</v>
      </c>
      <c r="J1333" t="str">
        <f>VLOOKUP($H1333,Neighborhoods!$A:$C,3,0)</f>
        <v>East Harlem</v>
      </c>
      <c r="K1333" t="s">
        <v>11822</v>
      </c>
      <c r="L1333" t="str">
        <f t="shared" si="80"/>
        <v>No</v>
      </c>
      <c r="M1333">
        <v>6</v>
      </c>
      <c r="N1333" t="str" cm="1">
        <f t="array" ref="N1333">_xlfn.IFS(M1333&lt;=2,"Small",M1333&lt;=5,"Medium",M1333&gt;5,"Large")</f>
        <v>Large</v>
      </c>
      <c r="O1333" s="50">
        <v>181</v>
      </c>
      <c r="P1333" s="67">
        <f t="shared" si="81"/>
        <v>0.03</v>
      </c>
      <c r="Q1333" s="52">
        <v>4.9000000000000004</v>
      </c>
      <c r="R1333" s="52" t="str" cm="1">
        <f t="array" ref="R1333">_xlfn.IFS(ROUND(Q1333,0)=5,"Excellent",ROUND(Q1333,0)=4,"Good",ROUND(Q1333,0)=3,"Ok",ROUND(Q1333,0)&lt;3,"Bad")</f>
        <v>Excellent</v>
      </c>
      <c r="S1333">
        <v>100</v>
      </c>
      <c r="T1333" t="str">
        <f t="shared" si="82"/>
        <v>No</v>
      </c>
      <c r="U1333" s="65">
        <v>42360</v>
      </c>
      <c r="V1333" s="65">
        <v>43897</v>
      </c>
      <c r="W1333">
        <v>239</v>
      </c>
      <c r="X1333" t="str">
        <f t="shared" si="83"/>
        <v>Active</v>
      </c>
      <c r="Y1333" t="s">
        <v>15616</v>
      </c>
    </row>
    <row r="1334" spans="1:25" x14ac:dyDescent="0.25">
      <c r="A1334">
        <v>1333</v>
      </c>
      <c r="B1334" t="s">
        <v>14224</v>
      </c>
      <c r="C1334">
        <v>19</v>
      </c>
      <c r="D1334" t="str">
        <f>VLOOKUP($C1334,Hosts!$A:$O,10,0)</f>
        <v>New York</v>
      </c>
      <c r="E1334" s="67">
        <f>INDEX(Hosts!$A:$O,MATCH(Places!$C1334,Hosts!$A:$A,0),MATCH(Places!E$1,Hosts!$1:$1,0))</f>
        <v>0.9</v>
      </c>
      <c r="F1334" s="67">
        <f>INDEX(Hosts!$A:$O,MATCH(Places!$C1334,Hosts!$A:$A,0),MATCH(Places!F$1,Hosts!$1:$1,0))</f>
        <v>0.79</v>
      </c>
      <c r="G1334" s="67" t="str">
        <f>INDEX(Hosts!$A:$O,MATCH(Places!$C1334,Hosts!$A:$A,0),MATCH(Places!G$1,Hosts!$1:$1,0))</f>
        <v>No</v>
      </c>
      <c r="H1334">
        <v>8</v>
      </c>
      <c r="I1334" t="str">
        <f>VLOOKUP($H1334,Neighborhoods!$A:$C,2,0)</f>
        <v>Brooklyn</v>
      </c>
      <c r="J1334" t="str">
        <f>VLOOKUP($H1334,Neighborhoods!$A:$C,3,0)</f>
        <v>Bushwick</v>
      </c>
      <c r="K1334" t="s">
        <v>1</v>
      </c>
      <c r="L1334" t="str">
        <f t="shared" si="80"/>
        <v>Yes</v>
      </c>
      <c r="M1334">
        <v>2</v>
      </c>
      <c r="N1334" t="str" cm="1">
        <f t="array" ref="N1334">_xlfn.IFS(M1334&lt;=2,"Small",M1334&lt;=5,"Medium",M1334&gt;5,"Large")</f>
        <v>Small</v>
      </c>
      <c r="O1334" s="50">
        <v>70</v>
      </c>
      <c r="P1334" s="67">
        <f t="shared" si="81"/>
        <v>0.03</v>
      </c>
      <c r="Q1334" s="52">
        <v>4.67</v>
      </c>
      <c r="R1334" s="52" t="str" cm="1">
        <f t="array" ref="R1334">_xlfn.IFS(ROUND(Q1334,0)=5,"Excellent",ROUND(Q1334,0)=4,"Good",ROUND(Q1334,0)=3,"Ok",ROUND(Q1334,0)&lt;3,"Bad")</f>
        <v>Excellent</v>
      </c>
      <c r="S1334">
        <v>3</v>
      </c>
      <c r="T1334" t="str">
        <f t="shared" si="82"/>
        <v>No</v>
      </c>
      <c r="U1334" s="65">
        <v>42302</v>
      </c>
      <c r="V1334" s="65">
        <v>42408</v>
      </c>
      <c r="W1334">
        <v>0</v>
      </c>
      <c r="X1334" t="str">
        <f t="shared" si="83"/>
        <v>Inactive</v>
      </c>
      <c r="Y1334" t="s">
        <v>15615</v>
      </c>
    </row>
    <row r="1335" spans="1:25" x14ac:dyDescent="0.25">
      <c r="A1335">
        <v>1334</v>
      </c>
      <c r="B1335" t="s">
        <v>13254</v>
      </c>
      <c r="C1335">
        <v>19</v>
      </c>
      <c r="D1335" t="str">
        <f>VLOOKUP($C1335,Hosts!$A:$O,10,0)</f>
        <v>New York</v>
      </c>
      <c r="E1335" s="67">
        <f>INDEX(Hosts!$A:$O,MATCH(Places!$C1335,Hosts!$A:$A,0),MATCH(Places!E$1,Hosts!$1:$1,0))</f>
        <v>0.9</v>
      </c>
      <c r="F1335" s="67">
        <f>INDEX(Hosts!$A:$O,MATCH(Places!$C1335,Hosts!$A:$A,0),MATCH(Places!F$1,Hosts!$1:$1,0))</f>
        <v>0.79</v>
      </c>
      <c r="G1335" s="67" t="str">
        <f>INDEX(Hosts!$A:$O,MATCH(Places!$C1335,Hosts!$A:$A,0),MATCH(Places!G$1,Hosts!$1:$1,0))</f>
        <v>No</v>
      </c>
      <c r="H1335">
        <v>8</v>
      </c>
      <c r="I1335" t="str">
        <f>VLOOKUP($H1335,Neighborhoods!$A:$C,2,0)</f>
        <v>Brooklyn</v>
      </c>
      <c r="J1335" t="str">
        <f>VLOOKUP($H1335,Neighborhoods!$A:$C,3,0)</f>
        <v>Bushwick</v>
      </c>
      <c r="K1335" t="s">
        <v>1</v>
      </c>
      <c r="L1335" t="str">
        <f t="shared" si="80"/>
        <v>Yes</v>
      </c>
      <c r="M1335">
        <v>1</v>
      </c>
      <c r="N1335" t="str" cm="1">
        <f t="array" ref="N1335">_xlfn.IFS(M1335&lt;=2,"Small",M1335&lt;=5,"Medium",M1335&gt;5,"Large")</f>
        <v>Small</v>
      </c>
      <c r="O1335" s="50">
        <v>55</v>
      </c>
      <c r="P1335" s="67">
        <f t="shared" si="81"/>
        <v>0.03</v>
      </c>
      <c r="Q1335" s="52">
        <v>4.67</v>
      </c>
      <c r="R1335" s="52" t="str" cm="1">
        <f t="array" ref="R1335">_xlfn.IFS(ROUND(Q1335,0)=5,"Excellent",ROUND(Q1335,0)=4,"Good",ROUND(Q1335,0)=3,"Ok",ROUND(Q1335,0)&lt;3,"Bad")</f>
        <v>Excellent</v>
      </c>
      <c r="S1335">
        <v>3</v>
      </c>
      <c r="T1335" t="str">
        <f t="shared" si="82"/>
        <v>No</v>
      </c>
      <c r="U1335" s="65">
        <v>42295</v>
      </c>
      <c r="V1335" s="65">
        <v>42796</v>
      </c>
      <c r="W1335">
        <v>0</v>
      </c>
      <c r="X1335" t="str">
        <f t="shared" si="83"/>
        <v>Inactive</v>
      </c>
      <c r="Y1335" t="s">
        <v>15615</v>
      </c>
    </row>
    <row r="1336" spans="1:25" x14ac:dyDescent="0.25">
      <c r="A1336">
        <v>1335</v>
      </c>
      <c r="B1336" t="s">
        <v>1004</v>
      </c>
      <c r="C1336">
        <v>19</v>
      </c>
      <c r="D1336" t="str">
        <f>VLOOKUP($C1336,Hosts!$A:$O,10,0)</f>
        <v>New York</v>
      </c>
      <c r="E1336" s="67">
        <f>INDEX(Hosts!$A:$O,MATCH(Places!$C1336,Hosts!$A:$A,0),MATCH(Places!E$1,Hosts!$1:$1,0))</f>
        <v>0.9</v>
      </c>
      <c r="F1336" s="67">
        <f>INDEX(Hosts!$A:$O,MATCH(Places!$C1336,Hosts!$A:$A,0),MATCH(Places!F$1,Hosts!$1:$1,0))</f>
        <v>0.79</v>
      </c>
      <c r="G1336" s="67" t="str">
        <f>INDEX(Hosts!$A:$O,MATCH(Places!$C1336,Hosts!$A:$A,0),MATCH(Places!G$1,Hosts!$1:$1,0))</f>
        <v>No</v>
      </c>
      <c r="H1336">
        <v>8</v>
      </c>
      <c r="I1336" t="str">
        <f>VLOOKUP($H1336,Neighborhoods!$A:$C,2,0)</f>
        <v>Brooklyn</v>
      </c>
      <c r="J1336" t="str">
        <f>VLOOKUP($H1336,Neighborhoods!$A:$C,3,0)</f>
        <v>Bushwick</v>
      </c>
      <c r="K1336" t="s">
        <v>11822</v>
      </c>
      <c r="L1336" t="str">
        <f t="shared" si="80"/>
        <v>No</v>
      </c>
      <c r="M1336">
        <v>8</v>
      </c>
      <c r="N1336" t="str" cm="1">
        <f t="array" ref="N1336">_xlfn.IFS(M1336&lt;=2,"Small",M1336&lt;=5,"Medium",M1336&gt;5,"Large")</f>
        <v>Large</v>
      </c>
      <c r="O1336" s="50">
        <v>221</v>
      </c>
      <c r="P1336" s="67">
        <f t="shared" si="81"/>
        <v>0.04</v>
      </c>
      <c r="Q1336" s="52">
        <v>4.6100000000000003</v>
      </c>
      <c r="R1336" s="52" t="str" cm="1">
        <f t="array" ref="R1336">_xlfn.IFS(ROUND(Q1336,0)=5,"Excellent",ROUND(Q1336,0)=4,"Good",ROUND(Q1336,0)=3,"Ok",ROUND(Q1336,0)&lt;3,"Bad")</f>
        <v>Excellent</v>
      </c>
      <c r="S1336">
        <v>23</v>
      </c>
      <c r="T1336" t="str">
        <f t="shared" si="82"/>
        <v>No</v>
      </c>
      <c r="U1336" s="65">
        <v>42466</v>
      </c>
      <c r="V1336" s="65">
        <v>43734</v>
      </c>
      <c r="W1336">
        <v>256</v>
      </c>
      <c r="X1336" t="str">
        <f t="shared" si="83"/>
        <v>Active</v>
      </c>
      <c r="Y1336" t="s">
        <v>15615</v>
      </c>
    </row>
    <row r="1337" spans="1:25" x14ac:dyDescent="0.25">
      <c r="A1337">
        <v>1336</v>
      </c>
      <c r="B1337" t="s">
        <v>1005</v>
      </c>
      <c r="C1337">
        <v>19</v>
      </c>
      <c r="D1337" t="str">
        <f>VLOOKUP($C1337,Hosts!$A:$O,10,0)</f>
        <v>New York</v>
      </c>
      <c r="E1337" s="67">
        <f>INDEX(Hosts!$A:$O,MATCH(Places!$C1337,Hosts!$A:$A,0),MATCH(Places!E$1,Hosts!$1:$1,0))</f>
        <v>0.9</v>
      </c>
      <c r="F1337" s="67">
        <f>INDEX(Hosts!$A:$O,MATCH(Places!$C1337,Hosts!$A:$A,0),MATCH(Places!F$1,Hosts!$1:$1,0))</f>
        <v>0.79</v>
      </c>
      <c r="G1337" s="67" t="str">
        <f>INDEX(Hosts!$A:$O,MATCH(Places!$C1337,Hosts!$A:$A,0),MATCH(Places!G$1,Hosts!$1:$1,0))</f>
        <v>No</v>
      </c>
      <c r="H1337">
        <v>8</v>
      </c>
      <c r="I1337" t="str">
        <f>VLOOKUP($H1337,Neighborhoods!$A:$C,2,0)</f>
        <v>Brooklyn</v>
      </c>
      <c r="J1337" t="str">
        <f>VLOOKUP($H1337,Neighborhoods!$A:$C,3,0)</f>
        <v>Bushwick</v>
      </c>
      <c r="K1337" t="s">
        <v>11822</v>
      </c>
      <c r="L1337" t="str">
        <f t="shared" si="80"/>
        <v>No</v>
      </c>
      <c r="M1337">
        <v>10</v>
      </c>
      <c r="N1337" t="str" cm="1">
        <f t="array" ref="N1337">_xlfn.IFS(M1337&lt;=2,"Small",M1337&lt;=5,"Medium",M1337&gt;5,"Large")</f>
        <v>Large</v>
      </c>
      <c r="O1337" s="50">
        <v>239</v>
      </c>
      <c r="P1337" s="67">
        <f t="shared" si="81"/>
        <v>0.04</v>
      </c>
      <c r="Q1337" s="52">
        <v>4.71</v>
      </c>
      <c r="R1337" s="52" t="str" cm="1">
        <f t="array" ref="R1337">_xlfn.IFS(ROUND(Q1337,0)=5,"Excellent",ROUND(Q1337,0)=4,"Good",ROUND(Q1337,0)=3,"Ok",ROUND(Q1337,0)&lt;3,"Bad")</f>
        <v>Excellent</v>
      </c>
      <c r="S1337">
        <v>59</v>
      </c>
      <c r="T1337" t="str">
        <f t="shared" si="82"/>
        <v>No</v>
      </c>
      <c r="U1337" s="65">
        <v>42365</v>
      </c>
      <c r="V1337" s="65">
        <v>44017</v>
      </c>
      <c r="W1337">
        <v>256</v>
      </c>
      <c r="X1337" t="str">
        <f t="shared" si="83"/>
        <v>Active</v>
      </c>
      <c r="Y1337" t="s">
        <v>15615</v>
      </c>
    </row>
    <row r="1338" spans="1:25" x14ac:dyDescent="0.25">
      <c r="A1338">
        <v>1337</v>
      </c>
      <c r="B1338" t="s">
        <v>13912</v>
      </c>
      <c r="C1338">
        <v>19</v>
      </c>
      <c r="D1338" t="str">
        <f>VLOOKUP($C1338,Hosts!$A:$O,10,0)</f>
        <v>New York</v>
      </c>
      <c r="E1338" s="67">
        <f>INDEX(Hosts!$A:$O,MATCH(Places!$C1338,Hosts!$A:$A,0),MATCH(Places!E$1,Hosts!$1:$1,0))</f>
        <v>0.9</v>
      </c>
      <c r="F1338" s="67">
        <f>INDEX(Hosts!$A:$O,MATCH(Places!$C1338,Hosts!$A:$A,0),MATCH(Places!F$1,Hosts!$1:$1,0))</f>
        <v>0.79</v>
      </c>
      <c r="G1338" s="67" t="str">
        <f>INDEX(Hosts!$A:$O,MATCH(Places!$C1338,Hosts!$A:$A,0),MATCH(Places!G$1,Hosts!$1:$1,0))</f>
        <v>No</v>
      </c>
      <c r="H1338">
        <v>8</v>
      </c>
      <c r="I1338" t="str">
        <f>VLOOKUP($H1338,Neighborhoods!$A:$C,2,0)</f>
        <v>Brooklyn</v>
      </c>
      <c r="J1338" t="str">
        <f>VLOOKUP($H1338,Neighborhoods!$A:$C,3,0)</f>
        <v>Bushwick</v>
      </c>
      <c r="K1338" t="s">
        <v>1</v>
      </c>
      <c r="L1338" t="str">
        <f t="shared" si="80"/>
        <v>Yes</v>
      </c>
      <c r="M1338">
        <v>1</v>
      </c>
      <c r="N1338" t="str" cm="1">
        <f t="array" ref="N1338">_xlfn.IFS(M1338&lt;=2,"Small",M1338&lt;=5,"Medium",M1338&gt;5,"Large")</f>
        <v>Small</v>
      </c>
      <c r="O1338" s="50">
        <v>30</v>
      </c>
      <c r="P1338" s="67">
        <f t="shared" si="81"/>
        <v>0.03</v>
      </c>
      <c r="Q1338" s="52">
        <v>4.8</v>
      </c>
      <c r="R1338" s="52" t="str" cm="1">
        <f t="array" ref="R1338">_xlfn.IFS(ROUND(Q1338,0)=5,"Excellent",ROUND(Q1338,0)=4,"Good",ROUND(Q1338,0)=3,"Ok",ROUND(Q1338,0)&lt;3,"Bad")</f>
        <v>Excellent</v>
      </c>
      <c r="S1338">
        <v>5</v>
      </c>
      <c r="T1338" t="str">
        <f t="shared" si="82"/>
        <v>No</v>
      </c>
      <c r="U1338" s="65">
        <v>42269</v>
      </c>
      <c r="V1338" s="65">
        <v>43133</v>
      </c>
      <c r="W1338">
        <v>0</v>
      </c>
      <c r="X1338" t="str">
        <f t="shared" si="83"/>
        <v>Inactive</v>
      </c>
      <c r="Y1338" t="s">
        <v>15615</v>
      </c>
    </row>
    <row r="1339" spans="1:25" x14ac:dyDescent="0.25">
      <c r="A1339">
        <v>1338</v>
      </c>
      <c r="B1339" t="s">
        <v>14732</v>
      </c>
      <c r="C1339">
        <v>1991</v>
      </c>
      <c r="D1339" t="str">
        <f>VLOOKUP($C1339,Hosts!$A:$O,10,0)</f>
        <v>New York</v>
      </c>
      <c r="E1339" s="67">
        <f>INDEX(Hosts!$A:$O,MATCH(Places!$C1339,Hosts!$A:$A,0),MATCH(Places!E$1,Hosts!$1:$1,0))</f>
        <v>1</v>
      </c>
      <c r="F1339" s="67">
        <f>INDEX(Hosts!$A:$O,MATCH(Places!$C1339,Hosts!$A:$A,0),MATCH(Places!F$1,Hosts!$1:$1,0))</f>
        <v>1</v>
      </c>
      <c r="G1339" s="67" t="str">
        <f>INDEX(Hosts!$A:$O,MATCH(Places!$C1339,Hosts!$A:$A,0),MATCH(Places!G$1,Hosts!$1:$1,0))</f>
        <v>No</v>
      </c>
      <c r="H1339">
        <v>12</v>
      </c>
      <c r="I1339" t="str">
        <f>VLOOKUP($H1339,Neighborhoods!$A:$C,2,0)</f>
        <v>Brooklyn</v>
      </c>
      <c r="J1339" t="str">
        <f>VLOOKUP($H1339,Neighborhoods!$A:$C,3,0)</f>
        <v>Williamsburg</v>
      </c>
      <c r="K1339" t="s">
        <v>11822</v>
      </c>
      <c r="L1339" t="str">
        <f t="shared" si="80"/>
        <v>No</v>
      </c>
      <c r="M1339">
        <v>2</v>
      </c>
      <c r="N1339" t="str" cm="1">
        <f t="array" ref="N1339">_xlfn.IFS(M1339&lt;=2,"Small",M1339&lt;=5,"Medium",M1339&gt;5,"Large")</f>
        <v>Small</v>
      </c>
      <c r="O1339" s="50">
        <v>95</v>
      </c>
      <c r="P1339" s="67">
        <f t="shared" si="81"/>
        <v>0.03</v>
      </c>
      <c r="Q1339" s="52">
        <v>4.92</v>
      </c>
      <c r="R1339" s="52" t="str" cm="1">
        <f t="array" ref="R1339">_xlfn.IFS(ROUND(Q1339,0)=5,"Excellent",ROUND(Q1339,0)=4,"Good",ROUND(Q1339,0)=3,"Ok",ROUND(Q1339,0)&lt;3,"Bad")</f>
        <v>Excellent</v>
      </c>
      <c r="S1339">
        <v>12</v>
      </c>
      <c r="T1339" t="str">
        <f t="shared" si="82"/>
        <v>No</v>
      </c>
      <c r="U1339" s="65">
        <v>42644</v>
      </c>
      <c r="V1339" s="65">
        <v>43746</v>
      </c>
      <c r="W1339">
        <v>196</v>
      </c>
      <c r="X1339" t="str">
        <f t="shared" si="83"/>
        <v>Active</v>
      </c>
      <c r="Y1339" t="s">
        <v>15615</v>
      </c>
    </row>
    <row r="1340" spans="1:25" x14ac:dyDescent="0.25">
      <c r="A1340">
        <v>1339</v>
      </c>
      <c r="B1340" t="s">
        <v>1006</v>
      </c>
      <c r="C1340">
        <v>746</v>
      </c>
      <c r="D1340" t="str">
        <f>VLOOKUP($C1340,Hosts!$A:$O,10,0)</f>
        <v>New York</v>
      </c>
      <c r="E1340" s="67">
        <f>INDEX(Hosts!$A:$O,MATCH(Places!$C1340,Hosts!$A:$A,0),MATCH(Places!E$1,Hosts!$1:$1,0))</f>
        <v>1</v>
      </c>
      <c r="F1340" s="67">
        <f>INDEX(Hosts!$A:$O,MATCH(Places!$C1340,Hosts!$A:$A,0),MATCH(Places!F$1,Hosts!$1:$1,0))</f>
        <v>0.4</v>
      </c>
      <c r="G1340" s="67" t="str">
        <f>INDEX(Hosts!$A:$O,MATCH(Places!$C1340,Hosts!$A:$A,0),MATCH(Places!G$1,Hosts!$1:$1,0))</f>
        <v>No</v>
      </c>
      <c r="H1340">
        <v>12</v>
      </c>
      <c r="I1340" t="str">
        <f>VLOOKUP($H1340,Neighborhoods!$A:$C,2,0)</f>
        <v>Brooklyn</v>
      </c>
      <c r="J1340" t="str">
        <f>VLOOKUP($H1340,Neighborhoods!$A:$C,3,0)</f>
        <v>Williamsburg</v>
      </c>
      <c r="K1340" t="s">
        <v>1</v>
      </c>
      <c r="L1340" t="str">
        <f t="shared" si="80"/>
        <v>Yes</v>
      </c>
      <c r="M1340">
        <v>2</v>
      </c>
      <c r="N1340" t="str" cm="1">
        <f t="array" ref="N1340">_xlfn.IFS(M1340&lt;=2,"Small",M1340&lt;=5,"Medium",M1340&gt;5,"Large")</f>
        <v>Small</v>
      </c>
      <c r="O1340" s="50">
        <v>50</v>
      </c>
      <c r="P1340" s="67">
        <f t="shared" si="81"/>
        <v>0.03</v>
      </c>
      <c r="Q1340" s="52">
        <v>4.4400000000000004</v>
      </c>
      <c r="R1340" s="52" t="str" cm="1">
        <f t="array" ref="R1340">_xlfn.IFS(ROUND(Q1340,0)=5,"Excellent",ROUND(Q1340,0)=4,"Good",ROUND(Q1340,0)=3,"Ok",ROUND(Q1340,0)&lt;3,"Bad")</f>
        <v>Good</v>
      </c>
      <c r="S1340">
        <v>9</v>
      </c>
      <c r="T1340" t="str">
        <f t="shared" si="82"/>
        <v>No</v>
      </c>
      <c r="U1340" s="65">
        <v>42527</v>
      </c>
      <c r="V1340" s="65">
        <v>43248</v>
      </c>
      <c r="W1340">
        <v>16</v>
      </c>
      <c r="X1340" t="str">
        <f t="shared" si="83"/>
        <v>Active</v>
      </c>
      <c r="Y1340" t="s">
        <v>15616</v>
      </c>
    </row>
    <row r="1341" spans="1:25" x14ac:dyDescent="0.25">
      <c r="A1341">
        <v>1340</v>
      </c>
      <c r="B1341" t="s">
        <v>1007</v>
      </c>
      <c r="C1341">
        <v>663</v>
      </c>
      <c r="D1341" t="str">
        <f>VLOOKUP($C1341,Hosts!$A:$O,10,0)</f>
        <v>New York</v>
      </c>
      <c r="E1341" s="67">
        <f>INDEX(Hosts!$A:$O,MATCH(Places!$C1341,Hosts!$A:$A,0),MATCH(Places!E$1,Hosts!$1:$1,0))</f>
        <v>0.9</v>
      </c>
      <c r="F1341" s="67">
        <f>INDEX(Hosts!$A:$O,MATCH(Places!$C1341,Hosts!$A:$A,0),MATCH(Places!F$1,Hosts!$1:$1,0))</f>
        <v>0.92</v>
      </c>
      <c r="G1341" s="67" t="str">
        <f>INDEX(Hosts!$A:$O,MATCH(Places!$C1341,Hosts!$A:$A,0),MATCH(Places!G$1,Hosts!$1:$1,0))</f>
        <v>Yes</v>
      </c>
      <c r="H1341">
        <v>19</v>
      </c>
      <c r="I1341" t="str">
        <f>VLOOKUP($H1341,Neighborhoods!$A:$C,2,0)</f>
        <v>Manhattan</v>
      </c>
      <c r="J1341" t="str">
        <f>VLOOKUP($H1341,Neighborhoods!$A:$C,3,0)</f>
        <v>Upper East Side</v>
      </c>
      <c r="K1341" t="s">
        <v>11822</v>
      </c>
      <c r="L1341" t="str">
        <f t="shared" si="80"/>
        <v>No</v>
      </c>
      <c r="M1341">
        <v>4</v>
      </c>
      <c r="N1341" t="str" cm="1">
        <f t="array" ref="N1341">_xlfn.IFS(M1341&lt;=2,"Small",M1341&lt;=5,"Medium",M1341&gt;5,"Large")</f>
        <v>Medium</v>
      </c>
      <c r="O1341" s="50">
        <v>135</v>
      </c>
      <c r="P1341" s="67">
        <f t="shared" si="81"/>
        <v>0.03</v>
      </c>
      <c r="Q1341" s="52">
        <v>4.9800000000000004</v>
      </c>
      <c r="R1341" s="52" t="str" cm="1">
        <f t="array" ref="R1341">_xlfn.IFS(ROUND(Q1341,0)=5,"Excellent",ROUND(Q1341,0)=4,"Good",ROUND(Q1341,0)=3,"Ok",ROUND(Q1341,0)&lt;3,"Bad")</f>
        <v>Excellent</v>
      </c>
      <c r="S1341">
        <v>62</v>
      </c>
      <c r="T1341" t="str">
        <f t="shared" si="82"/>
        <v>No</v>
      </c>
      <c r="U1341" s="65">
        <v>42180</v>
      </c>
      <c r="V1341" s="65">
        <v>44032</v>
      </c>
      <c r="W1341">
        <v>321</v>
      </c>
      <c r="X1341" t="str">
        <f t="shared" si="83"/>
        <v>Active</v>
      </c>
      <c r="Y1341" t="s">
        <v>15615</v>
      </c>
    </row>
    <row r="1342" spans="1:25" x14ac:dyDescent="0.25">
      <c r="A1342">
        <v>1341</v>
      </c>
      <c r="B1342" t="s">
        <v>1008</v>
      </c>
      <c r="C1342">
        <v>1579</v>
      </c>
      <c r="D1342" t="str">
        <f>VLOOKUP($C1342,Hosts!$A:$O,10,0)</f>
        <v>New York</v>
      </c>
      <c r="E1342" s="67">
        <f>INDEX(Hosts!$A:$O,MATCH(Places!$C1342,Hosts!$A:$A,0),MATCH(Places!E$1,Hosts!$1:$1,0))</f>
        <v>0.94</v>
      </c>
      <c r="F1342" s="67">
        <f>INDEX(Hosts!$A:$O,MATCH(Places!$C1342,Hosts!$A:$A,0),MATCH(Places!F$1,Hosts!$1:$1,0))</f>
        <v>0.37</v>
      </c>
      <c r="G1342" s="67" t="str">
        <f>INDEX(Hosts!$A:$O,MATCH(Places!$C1342,Hosts!$A:$A,0),MATCH(Places!G$1,Hosts!$1:$1,0))</f>
        <v>No</v>
      </c>
      <c r="H1342">
        <v>8</v>
      </c>
      <c r="I1342" t="str">
        <f>VLOOKUP($H1342,Neighborhoods!$A:$C,2,0)</f>
        <v>Brooklyn</v>
      </c>
      <c r="J1342" t="str">
        <f>VLOOKUP($H1342,Neighborhoods!$A:$C,3,0)</f>
        <v>Bushwick</v>
      </c>
      <c r="K1342" t="s">
        <v>1</v>
      </c>
      <c r="L1342" t="str">
        <f t="shared" si="80"/>
        <v>Yes</v>
      </c>
      <c r="M1342">
        <v>2</v>
      </c>
      <c r="N1342" t="str" cm="1">
        <f t="array" ref="N1342">_xlfn.IFS(M1342&lt;=2,"Small",M1342&lt;=5,"Medium",M1342&gt;5,"Large")</f>
        <v>Small</v>
      </c>
      <c r="O1342" s="50">
        <v>63</v>
      </c>
      <c r="P1342" s="67">
        <f t="shared" si="81"/>
        <v>0.03</v>
      </c>
      <c r="Q1342" s="52">
        <v>4.9000000000000004</v>
      </c>
      <c r="R1342" s="52" t="str" cm="1">
        <f t="array" ref="R1342">_xlfn.IFS(ROUND(Q1342,0)=5,"Excellent",ROUND(Q1342,0)=4,"Good",ROUND(Q1342,0)=3,"Ok",ROUND(Q1342,0)&lt;3,"Bad")</f>
        <v>Excellent</v>
      </c>
      <c r="S1342">
        <v>21</v>
      </c>
      <c r="T1342" t="str">
        <f t="shared" si="82"/>
        <v>No</v>
      </c>
      <c r="U1342" s="65">
        <v>42243</v>
      </c>
      <c r="V1342" s="65">
        <v>43888</v>
      </c>
      <c r="W1342">
        <v>349</v>
      </c>
      <c r="X1342" t="str">
        <f t="shared" si="83"/>
        <v>Active</v>
      </c>
      <c r="Y1342" t="s">
        <v>15615</v>
      </c>
    </row>
    <row r="1343" spans="1:25" x14ac:dyDescent="0.25">
      <c r="A1343">
        <v>1342</v>
      </c>
      <c r="B1343" t="s">
        <v>1009</v>
      </c>
      <c r="C1343">
        <v>2289</v>
      </c>
      <c r="D1343" t="str">
        <f>VLOOKUP($C1343,Hosts!$A:$O,10,0)</f>
        <v>New York</v>
      </c>
      <c r="E1343" s="67">
        <f>INDEX(Hosts!$A:$O,MATCH(Places!$C1343,Hosts!$A:$A,0),MATCH(Places!E$1,Hosts!$1:$1,0))</f>
        <v>1</v>
      </c>
      <c r="F1343" s="67">
        <f>INDEX(Hosts!$A:$O,MATCH(Places!$C1343,Hosts!$A:$A,0),MATCH(Places!F$1,Hosts!$1:$1,0))</f>
        <v>0.55000000000000004</v>
      </c>
      <c r="G1343" s="67" t="str">
        <f>INDEX(Hosts!$A:$O,MATCH(Places!$C1343,Hosts!$A:$A,0),MATCH(Places!G$1,Hosts!$1:$1,0))</f>
        <v>No</v>
      </c>
      <c r="H1343">
        <v>16</v>
      </c>
      <c r="I1343" t="str">
        <f>VLOOKUP($H1343,Neighborhoods!$A:$C,2,0)</f>
        <v>Manhattan</v>
      </c>
      <c r="J1343" t="str">
        <f>VLOOKUP($H1343,Neighborhoods!$A:$C,3,0)</f>
        <v>Harlem</v>
      </c>
      <c r="K1343" t="s">
        <v>1</v>
      </c>
      <c r="L1343" t="str">
        <f t="shared" si="80"/>
        <v>Yes</v>
      </c>
      <c r="M1343">
        <v>2</v>
      </c>
      <c r="N1343" t="str" cm="1">
        <f t="array" ref="N1343">_xlfn.IFS(M1343&lt;=2,"Small",M1343&lt;=5,"Medium",M1343&gt;5,"Large")</f>
        <v>Small</v>
      </c>
      <c r="O1343" s="50">
        <v>89</v>
      </c>
      <c r="P1343" s="67">
        <f t="shared" si="81"/>
        <v>0.03</v>
      </c>
      <c r="Q1343" s="52">
        <v>4.58</v>
      </c>
      <c r="R1343" s="52" t="str" cm="1">
        <f t="array" ref="R1343">_xlfn.IFS(ROUND(Q1343,0)=5,"Excellent",ROUND(Q1343,0)=4,"Good",ROUND(Q1343,0)=3,"Ok",ROUND(Q1343,0)&lt;3,"Bad")</f>
        <v>Excellent</v>
      </c>
      <c r="S1343">
        <v>24</v>
      </c>
      <c r="T1343" t="str">
        <f t="shared" si="82"/>
        <v>No</v>
      </c>
      <c r="U1343" s="65">
        <v>42209</v>
      </c>
      <c r="V1343" s="65">
        <v>43772</v>
      </c>
      <c r="W1343">
        <v>365</v>
      </c>
      <c r="X1343" t="str">
        <f t="shared" si="83"/>
        <v>Active</v>
      </c>
      <c r="Y1343" t="s">
        <v>15615</v>
      </c>
    </row>
    <row r="1344" spans="1:25" x14ac:dyDescent="0.25">
      <c r="A1344">
        <v>1343</v>
      </c>
      <c r="B1344" t="s">
        <v>1010</v>
      </c>
      <c r="C1344">
        <v>1579</v>
      </c>
      <c r="D1344" t="str">
        <f>VLOOKUP($C1344,Hosts!$A:$O,10,0)</f>
        <v>New York</v>
      </c>
      <c r="E1344" s="67">
        <f>INDEX(Hosts!$A:$O,MATCH(Places!$C1344,Hosts!$A:$A,0),MATCH(Places!E$1,Hosts!$1:$1,0))</f>
        <v>0.94</v>
      </c>
      <c r="F1344" s="67">
        <f>INDEX(Hosts!$A:$O,MATCH(Places!$C1344,Hosts!$A:$A,0),MATCH(Places!F$1,Hosts!$1:$1,0))</f>
        <v>0.37</v>
      </c>
      <c r="G1344" s="67" t="str">
        <f>INDEX(Hosts!$A:$O,MATCH(Places!$C1344,Hosts!$A:$A,0),MATCH(Places!G$1,Hosts!$1:$1,0))</f>
        <v>No</v>
      </c>
      <c r="H1344">
        <v>8</v>
      </c>
      <c r="I1344" t="str">
        <f>VLOOKUP($H1344,Neighborhoods!$A:$C,2,0)</f>
        <v>Brooklyn</v>
      </c>
      <c r="J1344" t="str">
        <f>VLOOKUP($H1344,Neighborhoods!$A:$C,3,0)</f>
        <v>Bushwick</v>
      </c>
      <c r="K1344" t="s">
        <v>16</v>
      </c>
      <c r="L1344" t="str">
        <f t="shared" si="80"/>
        <v>Yes</v>
      </c>
      <c r="M1344">
        <v>5</v>
      </c>
      <c r="N1344" t="str" cm="1">
        <f t="array" ref="N1344">_xlfn.IFS(M1344&lt;=2,"Small",M1344&lt;=5,"Medium",M1344&gt;5,"Large")</f>
        <v>Medium</v>
      </c>
      <c r="O1344" s="50">
        <v>85</v>
      </c>
      <c r="P1344" s="67">
        <f t="shared" si="81"/>
        <v>0.03</v>
      </c>
      <c r="Q1344" s="52">
        <v>4.8</v>
      </c>
      <c r="R1344" s="52" t="str" cm="1">
        <f t="array" ref="R1344">_xlfn.IFS(ROUND(Q1344,0)=5,"Excellent",ROUND(Q1344,0)=4,"Good",ROUND(Q1344,0)=3,"Ok",ROUND(Q1344,0)&lt;3,"Bad")</f>
        <v>Excellent</v>
      </c>
      <c r="S1344">
        <v>10</v>
      </c>
      <c r="T1344" t="str">
        <f t="shared" si="82"/>
        <v>No</v>
      </c>
      <c r="U1344" s="65">
        <v>42223</v>
      </c>
      <c r="V1344" s="65">
        <v>43646</v>
      </c>
      <c r="W1344">
        <v>365</v>
      </c>
      <c r="X1344" t="str">
        <f t="shared" si="83"/>
        <v>Active</v>
      </c>
      <c r="Y1344" t="s">
        <v>15615</v>
      </c>
    </row>
    <row r="1345" spans="1:25" x14ac:dyDescent="0.25">
      <c r="A1345">
        <v>1344</v>
      </c>
      <c r="B1345" t="s">
        <v>1011</v>
      </c>
      <c r="C1345">
        <v>2280</v>
      </c>
      <c r="D1345" t="str">
        <f>VLOOKUP($C1345,Hosts!$A:$O,10,0)</f>
        <v>New York</v>
      </c>
      <c r="E1345" s="67">
        <f>INDEX(Hosts!$A:$O,MATCH(Places!$C1345,Hosts!$A:$A,0),MATCH(Places!E$1,Hosts!$1:$1,0))</f>
        <v>1</v>
      </c>
      <c r="F1345" s="67">
        <f>INDEX(Hosts!$A:$O,MATCH(Places!$C1345,Hosts!$A:$A,0),MATCH(Places!F$1,Hosts!$1:$1,0))</f>
        <v>0.88</v>
      </c>
      <c r="G1345" s="67" t="str">
        <f>INDEX(Hosts!$A:$O,MATCH(Places!$C1345,Hosts!$A:$A,0),MATCH(Places!G$1,Hosts!$1:$1,0))</f>
        <v>Yes</v>
      </c>
      <c r="H1345">
        <v>7</v>
      </c>
      <c r="I1345" t="str">
        <f>VLOOKUP($H1345,Neighborhoods!$A:$C,2,0)</f>
        <v>Brooklyn</v>
      </c>
      <c r="J1345" t="str">
        <f>VLOOKUP($H1345,Neighborhoods!$A:$C,3,0)</f>
        <v>Bedford-Stuyvesant</v>
      </c>
      <c r="K1345" t="s">
        <v>11822</v>
      </c>
      <c r="L1345" t="str">
        <f t="shared" si="80"/>
        <v>No</v>
      </c>
      <c r="M1345">
        <v>4</v>
      </c>
      <c r="N1345" t="str" cm="1">
        <f t="array" ref="N1345">_xlfn.IFS(M1345&lt;=2,"Small",M1345&lt;=5,"Medium",M1345&gt;5,"Large")</f>
        <v>Medium</v>
      </c>
      <c r="O1345" s="50">
        <v>150</v>
      </c>
      <c r="P1345" s="67">
        <f t="shared" si="81"/>
        <v>0.03</v>
      </c>
      <c r="Q1345" s="52">
        <v>4.9000000000000004</v>
      </c>
      <c r="R1345" s="52" t="str" cm="1">
        <f t="array" ref="R1345">_xlfn.IFS(ROUND(Q1345,0)=5,"Excellent",ROUND(Q1345,0)=4,"Good",ROUND(Q1345,0)=3,"Ok",ROUND(Q1345,0)&lt;3,"Bad")</f>
        <v>Excellent</v>
      </c>
      <c r="S1345">
        <v>88</v>
      </c>
      <c r="T1345" t="str">
        <f t="shared" si="82"/>
        <v>No</v>
      </c>
      <c r="U1345" s="65">
        <v>42288</v>
      </c>
      <c r="V1345" s="65">
        <v>43890</v>
      </c>
      <c r="W1345">
        <v>349</v>
      </c>
      <c r="X1345" t="str">
        <f t="shared" si="83"/>
        <v>Active</v>
      </c>
      <c r="Y1345" t="s">
        <v>15615</v>
      </c>
    </row>
    <row r="1346" spans="1:25" x14ac:dyDescent="0.25">
      <c r="A1346">
        <v>1345</v>
      </c>
      <c r="B1346" t="s">
        <v>1012</v>
      </c>
      <c r="C1346">
        <v>2196</v>
      </c>
      <c r="D1346" t="str">
        <f>VLOOKUP($C1346,Hosts!$A:$O,10,0)</f>
        <v>New York</v>
      </c>
      <c r="E1346" s="67">
        <f>INDEX(Hosts!$A:$O,MATCH(Places!$C1346,Hosts!$A:$A,0),MATCH(Places!E$1,Hosts!$1:$1,0))</f>
        <v>1</v>
      </c>
      <c r="F1346" s="67">
        <f>INDEX(Hosts!$A:$O,MATCH(Places!$C1346,Hosts!$A:$A,0),MATCH(Places!F$1,Hosts!$1:$1,0))</f>
        <v>0.93</v>
      </c>
      <c r="G1346" s="67" t="str">
        <f>INDEX(Hosts!$A:$O,MATCH(Places!$C1346,Hosts!$A:$A,0),MATCH(Places!G$1,Hosts!$1:$1,0))</f>
        <v>No</v>
      </c>
      <c r="H1346">
        <v>22</v>
      </c>
      <c r="I1346" t="str">
        <f>VLOOKUP($H1346,Neighborhoods!$A:$C,2,0)</f>
        <v>Queens</v>
      </c>
      <c r="J1346" t="str">
        <f>VLOOKUP($H1346,Neighborhoods!$A:$C,3,0)</f>
        <v>Flushing</v>
      </c>
      <c r="K1346" t="s">
        <v>1</v>
      </c>
      <c r="L1346" t="str">
        <f t="shared" si="80"/>
        <v>Yes</v>
      </c>
      <c r="M1346">
        <v>2</v>
      </c>
      <c r="N1346" t="str" cm="1">
        <f t="array" ref="N1346">_xlfn.IFS(M1346&lt;=2,"Small",M1346&lt;=5,"Medium",M1346&gt;5,"Large")</f>
        <v>Small</v>
      </c>
      <c r="O1346" s="50">
        <v>37</v>
      </c>
      <c r="P1346" s="67">
        <f t="shared" si="81"/>
        <v>0.03</v>
      </c>
      <c r="Q1346" s="52">
        <v>4.83</v>
      </c>
      <c r="R1346" s="52" t="str" cm="1">
        <f t="array" ref="R1346">_xlfn.IFS(ROUND(Q1346,0)=5,"Excellent",ROUND(Q1346,0)=4,"Good",ROUND(Q1346,0)=3,"Ok",ROUND(Q1346,0)&lt;3,"Bad")</f>
        <v>Excellent</v>
      </c>
      <c r="S1346">
        <v>214</v>
      </c>
      <c r="T1346" t="str">
        <f t="shared" si="82"/>
        <v>Yes</v>
      </c>
      <c r="U1346" s="65">
        <v>42165</v>
      </c>
      <c r="V1346" s="65">
        <v>44013</v>
      </c>
      <c r="W1346">
        <v>135</v>
      </c>
      <c r="X1346" t="str">
        <f t="shared" si="83"/>
        <v>Active</v>
      </c>
      <c r="Y1346" t="s">
        <v>15615</v>
      </c>
    </row>
    <row r="1347" spans="1:25" x14ac:dyDescent="0.25">
      <c r="A1347">
        <v>1346</v>
      </c>
      <c r="B1347" t="s">
        <v>1013</v>
      </c>
      <c r="C1347">
        <v>2292</v>
      </c>
      <c r="D1347" t="str">
        <f>VLOOKUP($C1347,Hosts!$A:$O,10,0)</f>
        <v>New York</v>
      </c>
      <c r="E1347" s="67">
        <f>INDEX(Hosts!$A:$O,MATCH(Places!$C1347,Hosts!$A:$A,0),MATCH(Places!E$1,Hosts!$1:$1,0))</f>
        <v>1</v>
      </c>
      <c r="F1347" s="67">
        <f>INDEX(Hosts!$A:$O,MATCH(Places!$C1347,Hosts!$A:$A,0),MATCH(Places!F$1,Hosts!$1:$1,0))</f>
        <v>0.94</v>
      </c>
      <c r="G1347" s="67" t="str">
        <f>INDEX(Hosts!$A:$O,MATCH(Places!$C1347,Hosts!$A:$A,0),MATCH(Places!G$1,Hosts!$1:$1,0))</f>
        <v>Yes</v>
      </c>
      <c r="H1347">
        <v>24</v>
      </c>
      <c r="I1347" t="str">
        <f>VLOOKUP($H1347,Neighborhoods!$A:$C,2,0)</f>
        <v>Queens</v>
      </c>
      <c r="J1347" t="str">
        <f>VLOOKUP($H1347,Neighborhoods!$A:$C,3,0)</f>
        <v>Long Island City</v>
      </c>
      <c r="K1347" t="s">
        <v>1</v>
      </c>
      <c r="L1347" t="str">
        <f t="shared" ref="L1347:L1410" si="84">IF(OR(K1347="Private room",K1347="Shared room"),"Yes","No")</f>
        <v>Yes</v>
      </c>
      <c r="M1347">
        <v>1</v>
      </c>
      <c r="N1347" t="str" cm="1">
        <f t="array" ref="N1347">_xlfn.IFS(M1347&lt;=2,"Small",M1347&lt;=5,"Medium",M1347&gt;5,"Large")</f>
        <v>Small</v>
      </c>
      <c r="O1347" s="50">
        <v>28</v>
      </c>
      <c r="P1347" s="67">
        <f t="shared" ref="P1347:P1410" si="85">VLOOKUP(O1347,$AB$1:$AC$5,2)</f>
        <v>0.03</v>
      </c>
      <c r="Q1347" s="52">
        <v>5</v>
      </c>
      <c r="R1347" s="52" t="str" cm="1">
        <f t="array" ref="R1347">_xlfn.IFS(ROUND(Q1347,0)=5,"Excellent",ROUND(Q1347,0)=4,"Good",ROUND(Q1347,0)=3,"Ok",ROUND(Q1347,0)&lt;3,"Bad")</f>
        <v>Excellent</v>
      </c>
      <c r="S1347">
        <v>19</v>
      </c>
      <c r="T1347" t="str">
        <f t="shared" ref="T1347:T1410" si="86">IF(AND(Q1347&gt;=4.8,S1347&gt;100),"Yes","No")</f>
        <v>No</v>
      </c>
      <c r="U1347" s="65">
        <v>42582</v>
      </c>
      <c r="V1347" s="65">
        <v>44014</v>
      </c>
      <c r="W1347">
        <v>192</v>
      </c>
      <c r="X1347" t="str">
        <f t="shared" ref="X1347:X1410" si="87">IF(W1347&lt;&gt;0,"Active","Inactive")</f>
        <v>Active</v>
      </c>
      <c r="Y1347" t="s">
        <v>15615</v>
      </c>
    </row>
    <row r="1348" spans="1:25" x14ac:dyDescent="0.25">
      <c r="A1348">
        <v>1347</v>
      </c>
      <c r="B1348" t="s">
        <v>14862</v>
      </c>
      <c r="C1348">
        <v>1185</v>
      </c>
      <c r="D1348" t="str">
        <f>VLOOKUP($C1348,Hosts!$A:$O,10,0)</f>
        <v>New York</v>
      </c>
      <c r="E1348" s="67">
        <f>INDEX(Hosts!$A:$O,MATCH(Places!$C1348,Hosts!$A:$A,0),MATCH(Places!E$1,Hosts!$1:$1,0))</f>
        <v>1</v>
      </c>
      <c r="F1348" s="67">
        <f>INDEX(Hosts!$A:$O,MATCH(Places!$C1348,Hosts!$A:$A,0),MATCH(Places!F$1,Hosts!$1:$1,0))</f>
        <v>0.93</v>
      </c>
      <c r="G1348" s="67" t="str">
        <f>INDEX(Hosts!$A:$O,MATCH(Places!$C1348,Hosts!$A:$A,0),MATCH(Places!G$1,Hosts!$1:$1,0))</f>
        <v>No</v>
      </c>
      <c r="H1348">
        <v>19</v>
      </c>
      <c r="I1348" t="str">
        <f>VLOOKUP($H1348,Neighborhoods!$A:$C,2,0)</f>
        <v>Manhattan</v>
      </c>
      <c r="J1348" t="str">
        <f>VLOOKUP($H1348,Neighborhoods!$A:$C,3,0)</f>
        <v>Upper East Side</v>
      </c>
      <c r="K1348" t="s">
        <v>11822</v>
      </c>
      <c r="L1348" t="str">
        <f t="shared" si="84"/>
        <v>No</v>
      </c>
      <c r="M1348">
        <v>4</v>
      </c>
      <c r="N1348" t="str" cm="1">
        <f t="array" ref="N1348">_xlfn.IFS(M1348&lt;=2,"Small",M1348&lt;=5,"Medium",M1348&gt;5,"Large")</f>
        <v>Medium</v>
      </c>
      <c r="O1348" s="50">
        <v>131</v>
      </c>
      <c r="P1348" s="67">
        <f t="shared" si="85"/>
        <v>0.03</v>
      </c>
      <c r="Q1348" s="52">
        <v>4.9000000000000004</v>
      </c>
      <c r="R1348" s="52" t="str" cm="1">
        <f t="array" ref="R1348">_xlfn.IFS(ROUND(Q1348,0)=5,"Excellent",ROUND(Q1348,0)=4,"Good",ROUND(Q1348,0)=3,"Ok",ROUND(Q1348,0)&lt;3,"Bad")</f>
        <v>Excellent</v>
      </c>
      <c r="S1348">
        <v>39</v>
      </c>
      <c r="T1348" t="str">
        <f t="shared" si="86"/>
        <v>No</v>
      </c>
      <c r="U1348" s="65">
        <v>42205</v>
      </c>
      <c r="V1348" s="65">
        <v>43826</v>
      </c>
      <c r="W1348">
        <v>36</v>
      </c>
      <c r="X1348" t="str">
        <f t="shared" si="87"/>
        <v>Active</v>
      </c>
      <c r="Y1348" t="s">
        <v>15615</v>
      </c>
    </row>
    <row r="1349" spans="1:25" x14ac:dyDescent="0.25">
      <c r="A1349">
        <v>1348</v>
      </c>
      <c r="B1349" t="s">
        <v>1587</v>
      </c>
      <c r="C1349">
        <v>1582</v>
      </c>
      <c r="D1349" t="str">
        <f>VLOOKUP($C1349,Hosts!$A:$O,10,0)</f>
        <v>New York</v>
      </c>
      <c r="E1349" s="67">
        <f>INDEX(Hosts!$A:$O,MATCH(Places!$C1349,Hosts!$A:$A,0),MATCH(Places!E$1,Hosts!$1:$1,0))</f>
        <v>1</v>
      </c>
      <c r="F1349" s="67">
        <f>INDEX(Hosts!$A:$O,MATCH(Places!$C1349,Hosts!$A:$A,0),MATCH(Places!F$1,Hosts!$1:$1,0))</f>
        <v>1</v>
      </c>
      <c r="G1349" s="67" t="str">
        <f>INDEX(Hosts!$A:$O,MATCH(Places!$C1349,Hosts!$A:$A,0),MATCH(Places!G$1,Hosts!$1:$1,0))</f>
        <v>Yes</v>
      </c>
      <c r="H1349">
        <v>13</v>
      </c>
      <c r="I1349" t="str">
        <f>VLOOKUP($H1349,Neighborhoods!$A:$C,2,0)</f>
        <v>Manhattan</v>
      </c>
      <c r="J1349" t="str">
        <f>VLOOKUP($H1349,Neighborhoods!$A:$C,3,0)</f>
        <v>Chelsea</v>
      </c>
      <c r="K1349" t="s">
        <v>1</v>
      </c>
      <c r="L1349" t="str">
        <f t="shared" si="84"/>
        <v>Yes</v>
      </c>
      <c r="M1349">
        <v>2</v>
      </c>
      <c r="N1349" t="str" cm="1">
        <f t="array" ref="N1349">_xlfn.IFS(M1349&lt;=2,"Small",M1349&lt;=5,"Medium",M1349&gt;5,"Large")</f>
        <v>Small</v>
      </c>
      <c r="O1349" s="50">
        <v>150</v>
      </c>
      <c r="P1349" s="67">
        <f t="shared" si="85"/>
        <v>0.03</v>
      </c>
      <c r="Q1349" s="52">
        <v>4.91</v>
      </c>
      <c r="R1349" s="52" t="str" cm="1">
        <f t="array" ref="R1349">_xlfn.IFS(ROUND(Q1349,0)=5,"Excellent",ROUND(Q1349,0)=4,"Good",ROUND(Q1349,0)=3,"Ok",ROUND(Q1349,0)&lt;3,"Bad")</f>
        <v>Excellent</v>
      </c>
      <c r="S1349">
        <v>23</v>
      </c>
      <c r="T1349" t="str">
        <f t="shared" si="86"/>
        <v>No</v>
      </c>
      <c r="U1349" s="65">
        <v>42862</v>
      </c>
      <c r="V1349" s="65">
        <v>43831</v>
      </c>
      <c r="W1349">
        <v>0</v>
      </c>
      <c r="X1349" t="str">
        <f t="shared" si="87"/>
        <v>Inactive</v>
      </c>
      <c r="Y1349" t="s">
        <v>15615</v>
      </c>
    </row>
    <row r="1350" spans="1:25" x14ac:dyDescent="0.25">
      <c r="A1350">
        <v>1349</v>
      </c>
      <c r="B1350" t="s">
        <v>14287</v>
      </c>
      <c r="C1350">
        <v>1052</v>
      </c>
      <c r="D1350" t="str">
        <f>VLOOKUP($C1350,Hosts!$A:$O,10,0)</f>
        <v>New York</v>
      </c>
      <c r="E1350" s="67">
        <f>INDEX(Hosts!$A:$O,MATCH(Places!$C1350,Hosts!$A:$A,0),MATCH(Places!E$1,Hosts!$1:$1,0))</f>
        <v>1</v>
      </c>
      <c r="F1350" s="67">
        <f>INDEX(Hosts!$A:$O,MATCH(Places!$C1350,Hosts!$A:$A,0),MATCH(Places!F$1,Hosts!$1:$1,0))</f>
        <v>0.96</v>
      </c>
      <c r="G1350" s="67" t="str">
        <f>INDEX(Hosts!$A:$O,MATCH(Places!$C1350,Hosts!$A:$A,0),MATCH(Places!G$1,Hosts!$1:$1,0))</f>
        <v>No</v>
      </c>
      <c r="H1350">
        <v>10</v>
      </c>
      <c r="I1350" t="str">
        <f>VLOOKUP($H1350,Neighborhoods!$A:$C,2,0)</f>
        <v>Brooklyn</v>
      </c>
      <c r="J1350" t="str">
        <f>VLOOKUP($H1350,Neighborhoods!$A:$C,3,0)</f>
        <v>East Flatbush</v>
      </c>
      <c r="K1350" t="s">
        <v>1</v>
      </c>
      <c r="L1350" t="str">
        <f t="shared" si="84"/>
        <v>Yes</v>
      </c>
      <c r="M1350">
        <v>1</v>
      </c>
      <c r="N1350" t="str" cm="1">
        <f t="array" ref="N1350">_xlfn.IFS(M1350&lt;=2,"Small",M1350&lt;=5,"Medium",M1350&gt;5,"Large")</f>
        <v>Small</v>
      </c>
      <c r="O1350" s="50">
        <v>37</v>
      </c>
      <c r="P1350" s="67">
        <f t="shared" si="85"/>
        <v>0.03</v>
      </c>
      <c r="Q1350" s="52">
        <v>4.79</v>
      </c>
      <c r="R1350" s="52" t="str" cm="1">
        <f t="array" ref="R1350">_xlfn.IFS(ROUND(Q1350,0)=5,"Excellent",ROUND(Q1350,0)=4,"Good",ROUND(Q1350,0)=3,"Ok",ROUND(Q1350,0)&lt;3,"Bad")</f>
        <v>Excellent</v>
      </c>
      <c r="S1350">
        <v>19</v>
      </c>
      <c r="T1350" t="str">
        <f t="shared" si="86"/>
        <v>No</v>
      </c>
      <c r="U1350" s="65">
        <v>42268</v>
      </c>
      <c r="V1350" s="65">
        <v>44007</v>
      </c>
      <c r="W1350">
        <v>168</v>
      </c>
      <c r="X1350" t="str">
        <f t="shared" si="87"/>
        <v>Active</v>
      </c>
      <c r="Y1350" t="s">
        <v>15615</v>
      </c>
    </row>
    <row r="1351" spans="1:25" x14ac:dyDescent="0.25">
      <c r="A1351">
        <v>1350</v>
      </c>
      <c r="B1351" t="s">
        <v>1014</v>
      </c>
      <c r="C1351">
        <v>436</v>
      </c>
      <c r="D1351" t="str">
        <f>VLOOKUP($C1351,Hosts!$A:$O,10,0)</f>
        <v>New York</v>
      </c>
      <c r="E1351" s="67">
        <f>INDEX(Hosts!$A:$O,MATCH(Places!$C1351,Hosts!$A:$A,0),MATCH(Places!E$1,Hosts!$1:$1,0))</f>
        <v>1</v>
      </c>
      <c r="F1351" s="67">
        <f>INDEX(Hosts!$A:$O,MATCH(Places!$C1351,Hosts!$A:$A,0),MATCH(Places!F$1,Hosts!$1:$1,0))</f>
        <v>1</v>
      </c>
      <c r="G1351" s="67" t="str">
        <f>INDEX(Hosts!$A:$O,MATCH(Places!$C1351,Hosts!$A:$A,0),MATCH(Places!G$1,Hosts!$1:$1,0))</f>
        <v>No</v>
      </c>
      <c r="H1351">
        <v>7</v>
      </c>
      <c r="I1351" t="str">
        <f>VLOOKUP($H1351,Neighborhoods!$A:$C,2,0)</f>
        <v>Brooklyn</v>
      </c>
      <c r="J1351" t="str">
        <f>VLOOKUP($H1351,Neighborhoods!$A:$C,3,0)</f>
        <v>Bedford-Stuyvesant</v>
      </c>
      <c r="K1351" t="s">
        <v>11822</v>
      </c>
      <c r="L1351" t="str">
        <f t="shared" si="84"/>
        <v>No</v>
      </c>
      <c r="M1351">
        <v>6</v>
      </c>
      <c r="N1351" t="str" cm="1">
        <f t="array" ref="N1351">_xlfn.IFS(M1351&lt;=2,"Small",M1351&lt;=5,"Medium",M1351&gt;5,"Large")</f>
        <v>Large</v>
      </c>
      <c r="O1351" s="50">
        <v>287</v>
      </c>
      <c r="P1351" s="67">
        <f t="shared" si="85"/>
        <v>0.04</v>
      </c>
      <c r="Q1351" s="52">
        <v>4.8899999999999997</v>
      </c>
      <c r="R1351" s="52" t="str" cm="1">
        <f t="array" ref="R1351">_xlfn.IFS(ROUND(Q1351,0)=5,"Excellent",ROUND(Q1351,0)=4,"Good",ROUND(Q1351,0)=3,"Ok",ROUND(Q1351,0)&lt;3,"Bad")</f>
        <v>Excellent</v>
      </c>
      <c r="S1351">
        <v>28</v>
      </c>
      <c r="T1351" t="str">
        <f t="shared" si="86"/>
        <v>No</v>
      </c>
      <c r="U1351" s="65">
        <v>42224</v>
      </c>
      <c r="V1351" s="65">
        <v>43828</v>
      </c>
      <c r="W1351">
        <v>1</v>
      </c>
      <c r="X1351" t="str">
        <f t="shared" si="87"/>
        <v>Active</v>
      </c>
      <c r="Y1351" t="s">
        <v>15615</v>
      </c>
    </row>
    <row r="1352" spans="1:25" x14ac:dyDescent="0.25">
      <c r="A1352">
        <v>1351</v>
      </c>
      <c r="B1352" t="s">
        <v>1015</v>
      </c>
      <c r="C1352">
        <v>2291</v>
      </c>
      <c r="D1352" t="str">
        <f>VLOOKUP($C1352,Hosts!$A:$O,10,0)</f>
        <v>New York</v>
      </c>
      <c r="E1352" s="67">
        <f>INDEX(Hosts!$A:$O,MATCH(Places!$C1352,Hosts!$A:$A,0),MATCH(Places!E$1,Hosts!$1:$1,0))</f>
        <v>1</v>
      </c>
      <c r="F1352" s="67">
        <f>INDEX(Hosts!$A:$O,MATCH(Places!$C1352,Hosts!$A:$A,0),MATCH(Places!F$1,Hosts!$1:$1,0))</f>
        <v>1</v>
      </c>
      <c r="G1352" s="67" t="str">
        <f>INDEX(Hosts!$A:$O,MATCH(Places!$C1352,Hosts!$A:$A,0),MATCH(Places!G$1,Hosts!$1:$1,0))</f>
        <v>No</v>
      </c>
      <c r="H1352">
        <v>22</v>
      </c>
      <c r="I1352" t="str">
        <f>VLOOKUP($H1352,Neighborhoods!$A:$C,2,0)</f>
        <v>Queens</v>
      </c>
      <c r="J1352" t="str">
        <f>VLOOKUP($H1352,Neighborhoods!$A:$C,3,0)</f>
        <v>Flushing</v>
      </c>
      <c r="K1352" t="s">
        <v>1</v>
      </c>
      <c r="L1352" t="str">
        <f t="shared" si="84"/>
        <v>Yes</v>
      </c>
      <c r="M1352">
        <v>2</v>
      </c>
      <c r="N1352" t="str" cm="1">
        <f t="array" ref="N1352">_xlfn.IFS(M1352&lt;=2,"Small",M1352&lt;=5,"Medium",M1352&gt;5,"Large")</f>
        <v>Small</v>
      </c>
      <c r="O1352" s="50">
        <v>55</v>
      </c>
      <c r="P1352" s="67">
        <f t="shared" si="85"/>
        <v>0.03</v>
      </c>
      <c r="Q1352" s="52">
        <v>4.82</v>
      </c>
      <c r="R1352" s="52" t="str" cm="1">
        <f t="array" ref="R1352">_xlfn.IFS(ROUND(Q1352,0)=5,"Excellent",ROUND(Q1352,0)=4,"Good",ROUND(Q1352,0)=3,"Ok",ROUND(Q1352,0)&lt;3,"Bad")</f>
        <v>Excellent</v>
      </c>
      <c r="S1352">
        <v>243</v>
      </c>
      <c r="T1352" t="str">
        <f t="shared" si="86"/>
        <v>Yes</v>
      </c>
      <c r="U1352" s="65">
        <v>42170</v>
      </c>
      <c r="V1352" s="65">
        <v>44018</v>
      </c>
      <c r="W1352">
        <v>86</v>
      </c>
      <c r="X1352" t="str">
        <f t="shared" si="87"/>
        <v>Active</v>
      </c>
      <c r="Y1352" t="s">
        <v>15616</v>
      </c>
    </row>
    <row r="1353" spans="1:25" x14ac:dyDescent="0.25">
      <c r="A1353">
        <v>1352</v>
      </c>
      <c r="B1353" t="s">
        <v>1016</v>
      </c>
      <c r="C1353">
        <v>1043</v>
      </c>
      <c r="D1353" t="str">
        <f>VLOOKUP($C1353,Hosts!$A:$O,10,0)</f>
        <v>New York</v>
      </c>
      <c r="E1353" s="67">
        <f>INDEX(Hosts!$A:$O,MATCH(Places!$C1353,Hosts!$A:$A,0),MATCH(Places!E$1,Hosts!$1:$1,0))</f>
        <v>0.75</v>
      </c>
      <c r="F1353" s="67">
        <f>INDEX(Hosts!$A:$O,MATCH(Places!$C1353,Hosts!$A:$A,0),MATCH(Places!F$1,Hosts!$1:$1,0))</f>
        <v>0.44</v>
      </c>
      <c r="G1353" s="67" t="str">
        <f>INDEX(Hosts!$A:$O,MATCH(Places!$C1353,Hosts!$A:$A,0),MATCH(Places!G$1,Hosts!$1:$1,0))</f>
        <v>No</v>
      </c>
      <c r="H1353">
        <v>12</v>
      </c>
      <c r="I1353" t="str">
        <f>VLOOKUP($H1353,Neighborhoods!$A:$C,2,0)</f>
        <v>Brooklyn</v>
      </c>
      <c r="J1353" t="str">
        <f>VLOOKUP($H1353,Neighborhoods!$A:$C,3,0)</f>
        <v>Williamsburg</v>
      </c>
      <c r="K1353" t="s">
        <v>16</v>
      </c>
      <c r="L1353" t="str">
        <f t="shared" si="84"/>
        <v>Yes</v>
      </c>
      <c r="M1353">
        <v>2</v>
      </c>
      <c r="N1353" t="str" cm="1">
        <f t="array" ref="N1353">_xlfn.IFS(M1353&lt;=2,"Small",M1353&lt;=5,"Medium",M1353&gt;5,"Large")</f>
        <v>Small</v>
      </c>
      <c r="O1353" s="50">
        <v>28</v>
      </c>
      <c r="P1353" s="67">
        <f t="shared" si="85"/>
        <v>0.03</v>
      </c>
      <c r="Q1353" s="52">
        <v>4.28</v>
      </c>
      <c r="R1353" s="52" t="str" cm="1">
        <f t="array" ref="R1353">_xlfn.IFS(ROUND(Q1353,0)=5,"Excellent",ROUND(Q1353,0)=4,"Good",ROUND(Q1353,0)=3,"Ok",ROUND(Q1353,0)&lt;3,"Bad")</f>
        <v>Good</v>
      </c>
      <c r="S1353">
        <v>32</v>
      </c>
      <c r="T1353" t="str">
        <f t="shared" si="86"/>
        <v>No</v>
      </c>
      <c r="U1353" s="65">
        <v>42167</v>
      </c>
      <c r="V1353" s="65">
        <v>43831</v>
      </c>
      <c r="W1353">
        <v>364</v>
      </c>
      <c r="X1353" t="str">
        <f t="shared" si="87"/>
        <v>Active</v>
      </c>
      <c r="Y1353" t="s">
        <v>15615</v>
      </c>
    </row>
    <row r="1354" spans="1:25" x14ac:dyDescent="0.25">
      <c r="A1354">
        <v>1353</v>
      </c>
      <c r="B1354" t="s">
        <v>1017</v>
      </c>
      <c r="C1354">
        <v>384</v>
      </c>
      <c r="D1354" t="str">
        <f>VLOOKUP($C1354,Hosts!$A:$O,10,0)</f>
        <v>New York</v>
      </c>
      <c r="E1354" s="67">
        <f>INDEX(Hosts!$A:$O,MATCH(Places!$C1354,Hosts!$A:$A,0),MATCH(Places!E$1,Hosts!$1:$1,0))</f>
        <v>1</v>
      </c>
      <c r="F1354" s="67">
        <f>INDEX(Hosts!$A:$O,MATCH(Places!$C1354,Hosts!$A:$A,0),MATCH(Places!F$1,Hosts!$1:$1,0))</f>
        <v>0.98</v>
      </c>
      <c r="G1354" s="67" t="str">
        <f>INDEX(Hosts!$A:$O,MATCH(Places!$C1354,Hosts!$A:$A,0),MATCH(Places!G$1,Hosts!$1:$1,0))</f>
        <v>Yes</v>
      </c>
      <c r="H1354">
        <v>30</v>
      </c>
      <c r="I1354" t="str">
        <f>VLOOKUP($H1354,Neighborhoods!$A:$C,2,0)</f>
        <v>Staten Island</v>
      </c>
      <c r="J1354" t="str">
        <f>VLOOKUP($H1354,Neighborhoods!$A:$C,3,0)</f>
        <v>Tompkinsville</v>
      </c>
      <c r="K1354" t="s">
        <v>1</v>
      </c>
      <c r="L1354" t="str">
        <f t="shared" si="84"/>
        <v>Yes</v>
      </c>
      <c r="M1354">
        <v>2</v>
      </c>
      <c r="N1354" t="str" cm="1">
        <f t="array" ref="N1354">_xlfn.IFS(M1354&lt;=2,"Small",M1354&lt;=5,"Medium",M1354&gt;5,"Large")</f>
        <v>Small</v>
      </c>
      <c r="O1354" s="50">
        <v>49</v>
      </c>
      <c r="P1354" s="67">
        <f t="shared" si="85"/>
        <v>0.03</v>
      </c>
      <c r="Q1354" s="52">
        <v>4.99</v>
      </c>
      <c r="R1354" s="52" t="str" cm="1">
        <f t="array" ref="R1354">_xlfn.IFS(ROUND(Q1354,0)=5,"Excellent",ROUND(Q1354,0)=4,"Good",ROUND(Q1354,0)=3,"Ok",ROUND(Q1354,0)&lt;3,"Bad")</f>
        <v>Excellent</v>
      </c>
      <c r="S1354">
        <v>119</v>
      </c>
      <c r="T1354" t="str">
        <f t="shared" si="86"/>
        <v>Yes</v>
      </c>
      <c r="U1354" s="65">
        <v>42241</v>
      </c>
      <c r="V1354" s="65">
        <v>44017</v>
      </c>
      <c r="W1354">
        <v>332</v>
      </c>
      <c r="X1354" t="str">
        <f t="shared" si="87"/>
        <v>Active</v>
      </c>
      <c r="Y1354" t="s">
        <v>15615</v>
      </c>
    </row>
    <row r="1355" spans="1:25" x14ac:dyDescent="0.25">
      <c r="A1355">
        <v>1354</v>
      </c>
      <c r="B1355" t="s">
        <v>2875</v>
      </c>
      <c r="C1355">
        <v>2300</v>
      </c>
      <c r="D1355" t="str">
        <f>VLOOKUP($C1355,Hosts!$A:$O,10,0)</f>
        <v>New York</v>
      </c>
      <c r="E1355" s="67">
        <f>INDEX(Hosts!$A:$O,MATCH(Places!$C1355,Hosts!$A:$A,0),MATCH(Places!E$1,Hosts!$1:$1,0))</f>
        <v>1</v>
      </c>
      <c r="F1355" s="67">
        <f>INDEX(Hosts!$A:$O,MATCH(Places!$C1355,Hosts!$A:$A,0),MATCH(Places!F$1,Hosts!$1:$1,0))</f>
        <v>1</v>
      </c>
      <c r="G1355" s="67" t="str">
        <f>INDEX(Hosts!$A:$O,MATCH(Places!$C1355,Hosts!$A:$A,0),MATCH(Places!G$1,Hosts!$1:$1,0))</f>
        <v>Yes</v>
      </c>
      <c r="H1355">
        <v>7</v>
      </c>
      <c r="I1355" t="str">
        <f>VLOOKUP($H1355,Neighborhoods!$A:$C,2,0)</f>
        <v>Brooklyn</v>
      </c>
      <c r="J1355" t="str">
        <f>VLOOKUP($H1355,Neighborhoods!$A:$C,3,0)</f>
        <v>Bedford-Stuyvesant</v>
      </c>
      <c r="K1355" t="s">
        <v>1</v>
      </c>
      <c r="L1355" t="str">
        <f t="shared" si="84"/>
        <v>Yes</v>
      </c>
      <c r="M1355">
        <v>1</v>
      </c>
      <c r="N1355" t="str" cm="1">
        <f t="array" ref="N1355">_xlfn.IFS(M1355&lt;=2,"Small",M1355&lt;=5,"Medium",M1355&gt;5,"Large")</f>
        <v>Small</v>
      </c>
      <c r="O1355" s="50">
        <v>34</v>
      </c>
      <c r="P1355" s="67">
        <f t="shared" si="85"/>
        <v>0.03</v>
      </c>
      <c r="Q1355" s="52">
        <v>4.7</v>
      </c>
      <c r="R1355" s="52" t="str" cm="1">
        <f t="array" ref="R1355">_xlfn.IFS(ROUND(Q1355,0)=5,"Excellent",ROUND(Q1355,0)=4,"Good",ROUND(Q1355,0)=3,"Ok",ROUND(Q1355,0)&lt;3,"Bad")</f>
        <v>Excellent</v>
      </c>
      <c r="S1355">
        <v>122</v>
      </c>
      <c r="T1355" t="str">
        <f t="shared" si="86"/>
        <v>No</v>
      </c>
      <c r="U1355" s="65">
        <v>42187</v>
      </c>
      <c r="V1355" s="65">
        <v>44046</v>
      </c>
      <c r="W1355">
        <v>25</v>
      </c>
      <c r="X1355" t="str">
        <f t="shared" si="87"/>
        <v>Active</v>
      </c>
      <c r="Y1355" t="s">
        <v>15615</v>
      </c>
    </row>
    <row r="1356" spans="1:25" x14ac:dyDescent="0.25">
      <c r="A1356">
        <v>1355</v>
      </c>
      <c r="B1356" t="s">
        <v>1018</v>
      </c>
      <c r="C1356">
        <v>912</v>
      </c>
      <c r="D1356" t="str">
        <f>VLOOKUP($C1356,Hosts!$A:$O,10,0)</f>
        <v>New York</v>
      </c>
      <c r="E1356" s="67">
        <f>INDEX(Hosts!$A:$O,MATCH(Places!$C1356,Hosts!$A:$A,0),MATCH(Places!E$1,Hosts!$1:$1,0))</f>
        <v>0.9</v>
      </c>
      <c r="F1356" s="67">
        <f>INDEX(Hosts!$A:$O,MATCH(Places!$C1356,Hosts!$A:$A,0),MATCH(Places!F$1,Hosts!$1:$1,0))</f>
        <v>0.76</v>
      </c>
      <c r="G1356" s="67" t="str">
        <f>INDEX(Hosts!$A:$O,MATCH(Places!$C1356,Hosts!$A:$A,0),MATCH(Places!G$1,Hosts!$1:$1,0))</f>
        <v>Yes</v>
      </c>
      <c r="H1356">
        <v>9</v>
      </c>
      <c r="I1356" t="str">
        <f>VLOOKUP($H1356,Neighborhoods!$A:$C,2,0)</f>
        <v>Brooklyn</v>
      </c>
      <c r="J1356" t="str">
        <f>VLOOKUP($H1356,Neighborhoods!$A:$C,3,0)</f>
        <v>Crown Heights</v>
      </c>
      <c r="K1356" t="s">
        <v>11822</v>
      </c>
      <c r="L1356" t="str">
        <f t="shared" si="84"/>
        <v>No</v>
      </c>
      <c r="M1356">
        <v>6</v>
      </c>
      <c r="N1356" t="str" cm="1">
        <f t="array" ref="N1356">_xlfn.IFS(M1356&lt;=2,"Small",M1356&lt;=5,"Medium",M1356&gt;5,"Large")</f>
        <v>Large</v>
      </c>
      <c r="O1356" s="50">
        <v>145</v>
      </c>
      <c r="P1356" s="67">
        <f t="shared" si="85"/>
        <v>0.03</v>
      </c>
      <c r="Q1356" s="52">
        <v>4.97</v>
      </c>
      <c r="R1356" s="52" t="str" cm="1">
        <f t="array" ref="R1356">_xlfn.IFS(ROUND(Q1356,0)=5,"Excellent",ROUND(Q1356,0)=4,"Good",ROUND(Q1356,0)=3,"Ok",ROUND(Q1356,0)&lt;3,"Bad")</f>
        <v>Excellent</v>
      </c>
      <c r="S1356">
        <v>248</v>
      </c>
      <c r="T1356" t="str">
        <f t="shared" si="86"/>
        <v>Yes</v>
      </c>
      <c r="U1356" s="65">
        <v>42226</v>
      </c>
      <c r="V1356" s="65">
        <v>44016</v>
      </c>
      <c r="W1356">
        <v>87</v>
      </c>
      <c r="X1356" t="str">
        <f t="shared" si="87"/>
        <v>Active</v>
      </c>
      <c r="Y1356" t="s">
        <v>15615</v>
      </c>
    </row>
    <row r="1357" spans="1:25" x14ac:dyDescent="0.25">
      <c r="A1357">
        <v>1356</v>
      </c>
      <c r="B1357" t="s">
        <v>1019</v>
      </c>
      <c r="C1357">
        <v>6</v>
      </c>
      <c r="D1357" t="str">
        <f>VLOOKUP($C1357,Hosts!$A:$O,10,0)</f>
        <v>New York</v>
      </c>
      <c r="E1357" s="67">
        <f>INDEX(Hosts!$A:$O,MATCH(Places!$C1357,Hosts!$A:$A,0),MATCH(Places!E$1,Hosts!$1:$1,0))</f>
        <v>0.88</v>
      </c>
      <c r="F1357" s="67">
        <f>INDEX(Hosts!$A:$O,MATCH(Places!$C1357,Hosts!$A:$A,0),MATCH(Places!F$1,Hosts!$1:$1,0))</f>
        <v>0.97</v>
      </c>
      <c r="G1357" s="67" t="str">
        <f>INDEX(Hosts!$A:$O,MATCH(Places!$C1357,Hosts!$A:$A,0),MATCH(Places!G$1,Hosts!$1:$1,0))</f>
        <v>No</v>
      </c>
      <c r="H1357">
        <v>18</v>
      </c>
      <c r="I1357" t="str">
        <f>VLOOKUP($H1357,Neighborhoods!$A:$C,2,0)</f>
        <v>Manhattan</v>
      </c>
      <c r="J1357" t="str">
        <f>VLOOKUP($H1357,Neighborhoods!$A:$C,3,0)</f>
        <v>Midtown</v>
      </c>
      <c r="K1357" t="s">
        <v>11822</v>
      </c>
      <c r="L1357" t="str">
        <f t="shared" si="84"/>
        <v>No</v>
      </c>
      <c r="M1357">
        <v>4</v>
      </c>
      <c r="N1357" t="str" cm="1">
        <f t="array" ref="N1357">_xlfn.IFS(M1357&lt;=2,"Small",M1357&lt;=5,"Medium",M1357&gt;5,"Large")</f>
        <v>Medium</v>
      </c>
      <c r="O1357" s="50">
        <v>160</v>
      </c>
      <c r="P1357" s="67">
        <f t="shared" si="85"/>
        <v>0.03</v>
      </c>
      <c r="Q1357" s="52">
        <v>4.8899999999999997</v>
      </c>
      <c r="R1357" s="52" t="str" cm="1">
        <f t="array" ref="R1357">_xlfn.IFS(ROUND(Q1357,0)=5,"Excellent",ROUND(Q1357,0)=4,"Good",ROUND(Q1357,0)=3,"Ok",ROUND(Q1357,0)&lt;3,"Bad")</f>
        <v>Excellent</v>
      </c>
      <c r="S1357">
        <v>132</v>
      </c>
      <c r="T1357" t="str">
        <f t="shared" si="86"/>
        <v>Yes</v>
      </c>
      <c r="U1357" s="65">
        <v>42164</v>
      </c>
      <c r="V1357" s="65">
        <v>44017</v>
      </c>
      <c r="W1357">
        <v>89</v>
      </c>
      <c r="X1357" t="str">
        <f t="shared" si="87"/>
        <v>Active</v>
      </c>
      <c r="Y1357" t="s">
        <v>15615</v>
      </c>
    </row>
    <row r="1358" spans="1:25" x14ac:dyDescent="0.25">
      <c r="A1358">
        <v>1357</v>
      </c>
      <c r="B1358" t="s">
        <v>1020</v>
      </c>
      <c r="C1358">
        <v>2301</v>
      </c>
      <c r="D1358" t="str">
        <f>VLOOKUP($C1358,Hosts!$A:$O,10,0)</f>
        <v>New York</v>
      </c>
      <c r="E1358" s="67">
        <f>INDEX(Hosts!$A:$O,MATCH(Places!$C1358,Hosts!$A:$A,0),MATCH(Places!E$1,Hosts!$1:$1,0))</f>
        <v>0.75</v>
      </c>
      <c r="F1358" s="67">
        <f>INDEX(Hosts!$A:$O,MATCH(Places!$C1358,Hosts!$A:$A,0),MATCH(Places!F$1,Hosts!$1:$1,0))</f>
        <v>0.97</v>
      </c>
      <c r="G1358" s="67" t="str">
        <f>INDEX(Hosts!$A:$O,MATCH(Places!$C1358,Hosts!$A:$A,0),MATCH(Places!G$1,Hosts!$1:$1,0))</f>
        <v>Yes</v>
      </c>
      <c r="H1358">
        <v>19</v>
      </c>
      <c r="I1358" t="str">
        <f>VLOOKUP($H1358,Neighborhoods!$A:$C,2,0)</f>
        <v>Manhattan</v>
      </c>
      <c r="J1358" t="str">
        <f>VLOOKUP($H1358,Neighborhoods!$A:$C,3,0)</f>
        <v>Upper East Side</v>
      </c>
      <c r="K1358" t="s">
        <v>11822</v>
      </c>
      <c r="L1358" t="str">
        <f t="shared" si="84"/>
        <v>No</v>
      </c>
      <c r="M1358">
        <v>15</v>
      </c>
      <c r="N1358" t="str" cm="1">
        <f t="array" ref="N1358">_xlfn.IFS(M1358&lt;=2,"Small",M1358&lt;=5,"Medium",M1358&gt;5,"Large")</f>
        <v>Large</v>
      </c>
      <c r="O1358" s="50">
        <v>1199</v>
      </c>
      <c r="P1358" s="67">
        <f t="shared" si="85"/>
        <v>7.0000000000000007E-2</v>
      </c>
      <c r="Q1358" s="52">
        <v>4.9800000000000004</v>
      </c>
      <c r="R1358" s="52" t="str" cm="1">
        <f t="array" ref="R1358">_xlfn.IFS(ROUND(Q1358,0)=5,"Excellent",ROUND(Q1358,0)=4,"Good",ROUND(Q1358,0)=3,"Ok",ROUND(Q1358,0)&lt;3,"Bad")</f>
        <v>Excellent</v>
      </c>
      <c r="S1358">
        <v>49</v>
      </c>
      <c r="T1358" t="str">
        <f t="shared" si="86"/>
        <v>No</v>
      </c>
      <c r="U1358" s="65">
        <v>42191</v>
      </c>
      <c r="V1358" s="65">
        <v>43830</v>
      </c>
      <c r="W1358">
        <v>22</v>
      </c>
      <c r="X1358" t="str">
        <f t="shared" si="87"/>
        <v>Active</v>
      </c>
      <c r="Y1358" t="s">
        <v>15615</v>
      </c>
    </row>
    <row r="1359" spans="1:25" x14ac:dyDescent="0.25">
      <c r="A1359">
        <v>1358</v>
      </c>
      <c r="B1359" t="s">
        <v>1021</v>
      </c>
      <c r="C1359">
        <v>659</v>
      </c>
      <c r="D1359" t="str">
        <f>VLOOKUP($C1359,Hosts!$A:$O,10,0)</f>
        <v>New York</v>
      </c>
      <c r="E1359" s="67">
        <f>INDEX(Hosts!$A:$O,MATCH(Places!$C1359,Hosts!$A:$A,0),MATCH(Places!E$1,Hosts!$1:$1,0))</f>
        <v>1</v>
      </c>
      <c r="F1359" s="67">
        <f>INDEX(Hosts!$A:$O,MATCH(Places!$C1359,Hosts!$A:$A,0),MATCH(Places!F$1,Hosts!$1:$1,0))</f>
        <v>0.83</v>
      </c>
      <c r="G1359" s="67" t="str">
        <f>INDEX(Hosts!$A:$O,MATCH(Places!$C1359,Hosts!$A:$A,0),MATCH(Places!G$1,Hosts!$1:$1,0))</f>
        <v>Yes</v>
      </c>
      <c r="H1359">
        <v>12</v>
      </c>
      <c r="I1359" t="str">
        <f>VLOOKUP($H1359,Neighborhoods!$A:$C,2,0)</f>
        <v>Brooklyn</v>
      </c>
      <c r="J1359" t="str">
        <f>VLOOKUP($H1359,Neighborhoods!$A:$C,3,0)</f>
        <v>Williamsburg</v>
      </c>
      <c r="K1359" t="s">
        <v>11822</v>
      </c>
      <c r="L1359" t="str">
        <f t="shared" si="84"/>
        <v>No</v>
      </c>
      <c r="M1359">
        <v>2</v>
      </c>
      <c r="N1359" t="str" cm="1">
        <f t="array" ref="N1359">_xlfn.IFS(M1359&lt;=2,"Small",M1359&lt;=5,"Medium",M1359&gt;5,"Large")</f>
        <v>Small</v>
      </c>
      <c r="O1359" s="50">
        <v>145</v>
      </c>
      <c r="P1359" s="67">
        <f t="shared" si="85"/>
        <v>0.03</v>
      </c>
      <c r="Q1359" s="52">
        <v>4.83</v>
      </c>
      <c r="R1359" s="52" t="str" cm="1">
        <f t="array" ref="R1359">_xlfn.IFS(ROUND(Q1359,0)=5,"Excellent",ROUND(Q1359,0)=4,"Good",ROUND(Q1359,0)=3,"Ok",ROUND(Q1359,0)&lt;3,"Bad")</f>
        <v>Excellent</v>
      </c>
      <c r="S1359">
        <v>42</v>
      </c>
      <c r="T1359" t="str">
        <f t="shared" si="86"/>
        <v>No</v>
      </c>
      <c r="U1359" s="65">
        <v>42183</v>
      </c>
      <c r="V1359" s="65">
        <v>44018</v>
      </c>
      <c r="W1359">
        <v>227</v>
      </c>
      <c r="X1359" t="str">
        <f t="shared" si="87"/>
        <v>Active</v>
      </c>
      <c r="Y1359" t="s">
        <v>15615</v>
      </c>
    </row>
    <row r="1360" spans="1:25" x14ac:dyDescent="0.25">
      <c r="A1360">
        <v>1359</v>
      </c>
      <c r="B1360" t="s">
        <v>13825</v>
      </c>
      <c r="C1360">
        <v>2167</v>
      </c>
      <c r="D1360" t="str">
        <f>VLOOKUP($C1360,Hosts!$A:$O,10,0)</f>
        <v>New York</v>
      </c>
      <c r="E1360" s="67">
        <f>INDEX(Hosts!$A:$O,MATCH(Places!$C1360,Hosts!$A:$A,0),MATCH(Places!E$1,Hosts!$1:$1,0))</f>
        <v>1</v>
      </c>
      <c r="F1360" s="67">
        <f>INDEX(Hosts!$A:$O,MATCH(Places!$C1360,Hosts!$A:$A,0),MATCH(Places!F$1,Hosts!$1:$1,0))</f>
        <v>0.78</v>
      </c>
      <c r="G1360" s="67" t="str">
        <f>INDEX(Hosts!$A:$O,MATCH(Places!$C1360,Hosts!$A:$A,0),MATCH(Places!G$1,Hosts!$1:$1,0))</f>
        <v>Yes</v>
      </c>
      <c r="H1360">
        <v>19</v>
      </c>
      <c r="I1360" t="str">
        <f>VLOOKUP($H1360,Neighborhoods!$A:$C,2,0)</f>
        <v>Manhattan</v>
      </c>
      <c r="J1360" t="str">
        <f>VLOOKUP($H1360,Neighborhoods!$A:$C,3,0)</f>
        <v>Upper East Side</v>
      </c>
      <c r="K1360" t="s">
        <v>11822</v>
      </c>
      <c r="L1360" t="str">
        <f t="shared" si="84"/>
        <v>No</v>
      </c>
      <c r="M1360">
        <v>6</v>
      </c>
      <c r="N1360" t="str" cm="1">
        <f t="array" ref="N1360">_xlfn.IFS(M1360&lt;=2,"Small",M1360&lt;=5,"Medium",M1360&gt;5,"Large")</f>
        <v>Large</v>
      </c>
      <c r="O1360" s="50">
        <v>1400</v>
      </c>
      <c r="P1360" s="67">
        <f t="shared" si="85"/>
        <v>7.0000000000000007E-2</v>
      </c>
      <c r="Q1360" s="52">
        <v>4.67</v>
      </c>
      <c r="R1360" s="52" t="str" cm="1">
        <f t="array" ref="R1360">_xlfn.IFS(ROUND(Q1360,0)=5,"Excellent",ROUND(Q1360,0)=4,"Good",ROUND(Q1360,0)=3,"Ok",ROUND(Q1360,0)&lt;3,"Bad")</f>
        <v>Excellent</v>
      </c>
      <c r="S1360">
        <v>3</v>
      </c>
      <c r="T1360" t="str">
        <f t="shared" si="86"/>
        <v>No</v>
      </c>
      <c r="U1360" s="65">
        <v>42205</v>
      </c>
      <c r="V1360" s="65">
        <v>42369</v>
      </c>
      <c r="W1360">
        <v>45</v>
      </c>
      <c r="X1360" t="str">
        <f t="shared" si="87"/>
        <v>Active</v>
      </c>
      <c r="Y1360" t="s">
        <v>15615</v>
      </c>
    </row>
    <row r="1361" spans="1:25" x14ac:dyDescent="0.25">
      <c r="A1361">
        <v>1360</v>
      </c>
      <c r="B1361" t="s">
        <v>13405</v>
      </c>
      <c r="C1361">
        <v>2193</v>
      </c>
      <c r="D1361" t="str">
        <f>VLOOKUP($C1361,Hosts!$A:$O,10,0)</f>
        <v>New York</v>
      </c>
      <c r="E1361" s="67">
        <f>INDEX(Hosts!$A:$O,MATCH(Places!$C1361,Hosts!$A:$A,0),MATCH(Places!E$1,Hosts!$1:$1,0))</f>
        <v>1</v>
      </c>
      <c r="F1361" s="67">
        <f>INDEX(Hosts!$A:$O,MATCH(Places!$C1361,Hosts!$A:$A,0),MATCH(Places!F$1,Hosts!$1:$1,0))</f>
        <v>0.94</v>
      </c>
      <c r="G1361" s="67" t="str">
        <f>INDEX(Hosts!$A:$O,MATCH(Places!$C1361,Hosts!$A:$A,0),MATCH(Places!G$1,Hosts!$1:$1,0))</f>
        <v>No</v>
      </c>
      <c r="H1361">
        <v>22</v>
      </c>
      <c r="I1361" t="str">
        <f>VLOOKUP($H1361,Neighborhoods!$A:$C,2,0)</f>
        <v>Queens</v>
      </c>
      <c r="J1361" t="str">
        <f>VLOOKUP($H1361,Neighborhoods!$A:$C,3,0)</f>
        <v>Flushing</v>
      </c>
      <c r="K1361" t="s">
        <v>1</v>
      </c>
      <c r="L1361" t="str">
        <f t="shared" si="84"/>
        <v>Yes</v>
      </c>
      <c r="M1361">
        <v>1</v>
      </c>
      <c r="N1361" t="str" cm="1">
        <f t="array" ref="N1361">_xlfn.IFS(M1361&lt;=2,"Small",M1361&lt;=5,"Medium",M1361&gt;5,"Large")</f>
        <v>Small</v>
      </c>
      <c r="O1361" s="50">
        <v>48</v>
      </c>
      <c r="P1361" s="67">
        <f t="shared" si="85"/>
        <v>0.03</v>
      </c>
      <c r="Q1361" s="52">
        <v>4.91</v>
      </c>
      <c r="R1361" s="52" t="str" cm="1">
        <f t="array" ref="R1361">_xlfn.IFS(ROUND(Q1361,0)=5,"Excellent",ROUND(Q1361,0)=4,"Good",ROUND(Q1361,0)=3,"Ok",ROUND(Q1361,0)&lt;3,"Bad")</f>
        <v>Excellent</v>
      </c>
      <c r="S1361">
        <v>54</v>
      </c>
      <c r="T1361" t="str">
        <f t="shared" si="86"/>
        <v>No</v>
      </c>
      <c r="U1361" s="65">
        <v>42167</v>
      </c>
      <c r="V1361" s="65">
        <v>43733</v>
      </c>
      <c r="W1361">
        <v>104</v>
      </c>
      <c r="X1361" t="str">
        <f t="shared" si="87"/>
        <v>Active</v>
      </c>
      <c r="Y1361" t="s">
        <v>15615</v>
      </c>
    </row>
    <row r="1362" spans="1:25" x14ac:dyDescent="0.25">
      <c r="A1362">
        <v>1361</v>
      </c>
      <c r="B1362" t="s">
        <v>1022</v>
      </c>
      <c r="C1362">
        <v>134</v>
      </c>
      <c r="D1362" t="str">
        <f>VLOOKUP($C1362,Hosts!$A:$O,10,0)</f>
        <v>New York</v>
      </c>
      <c r="E1362" s="67">
        <f>INDEX(Hosts!$A:$O,MATCH(Places!$C1362,Hosts!$A:$A,0),MATCH(Places!E$1,Hosts!$1:$1,0))</f>
        <v>0.9</v>
      </c>
      <c r="F1362" s="67">
        <f>INDEX(Hosts!$A:$O,MATCH(Places!$C1362,Hosts!$A:$A,0),MATCH(Places!F$1,Hosts!$1:$1,0))</f>
        <v>0.54</v>
      </c>
      <c r="G1362" s="67" t="str">
        <f>INDEX(Hosts!$A:$O,MATCH(Places!$C1362,Hosts!$A:$A,0),MATCH(Places!G$1,Hosts!$1:$1,0))</f>
        <v>Yes</v>
      </c>
      <c r="H1362">
        <v>12</v>
      </c>
      <c r="I1362" t="str">
        <f>VLOOKUP($H1362,Neighborhoods!$A:$C,2,0)</f>
        <v>Brooklyn</v>
      </c>
      <c r="J1362" t="str">
        <f>VLOOKUP($H1362,Neighborhoods!$A:$C,3,0)</f>
        <v>Williamsburg</v>
      </c>
      <c r="K1362" t="s">
        <v>11822</v>
      </c>
      <c r="L1362" t="str">
        <f t="shared" si="84"/>
        <v>No</v>
      </c>
      <c r="M1362">
        <v>6</v>
      </c>
      <c r="N1362" t="str" cm="1">
        <f t="array" ref="N1362">_xlfn.IFS(M1362&lt;=2,"Small",M1362&lt;=5,"Medium",M1362&gt;5,"Large")</f>
        <v>Large</v>
      </c>
      <c r="O1362" s="50">
        <v>295</v>
      </c>
      <c r="P1362" s="67">
        <f t="shared" si="85"/>
        <v>0.04</v>
      </c>
      <c r="Q1362" s="52">
        <v>4.83</v>
      </c>
      <c r="R1362" s="52" t="str" cm="1">
        <f t="array" ref="R1362">_xlfn.IFS(ROUND(Q1362,0)=5,"Excellent",ROUND(Q1362,0)=4,"Good",ROUND(Q1362,0)=3,"Ok",ROUND(Q1362,0)&lt;3,"Bad")</f>
        <v>Excellent</v>
      </c>
      <c r="S1362">
        <v>6</v>
      </c>
      <c r="T1362" t="str">
        <f t="shared" si="86"/>
        <v>No</v>
      </c>
      <c r="U1362" s="65">
        <v>42217</v>
      </c>
      <c r="V1362" s="65">
        <v>43209</v>
      </c>
      <c r="W1362">
        <v>0</v>
      </c>
      <c r="X1362" t="str">
        <f t="shared" si="87"/>
        <v>Inactive</v>
      </c>
      <c r="Y1362" t="s">
        <v>15615</v>
      </c>
    </row>
    <row r="1363" spans="1:25" x14ac:dyDescent="0.25">
      <c r="A1363">
        <v>1362</v>
      </c>
      <c r="B1363" t="s">
        <v>1023</v>
      </c>
      <c r="C1363">
        <v>2306</v>
      </c>
      <c r="D1363" t="str">
        <f>VLOOKUP($C1363,Hosts!$A:$O,10,0)</f>
        <v>New York</v>
      </c>
      <c r="E1363" s="67">
        <f>INDEX(Hosts!$A:$O,MATCH(Places!$C1363,Hosts!$A:$A,0),MATCH(Places!E$1,Hosts!$1:$1,0))</f>
        <v>1</v>
      </c>
      <c r="F1363" s="67">
        <f>INDEX(Hosts!$A:$O,MATCH(Places!$C1363,Hosts!$A:$A,0),MATCH(Places!F$1,Hosts!$1:$1,0))</f>
        <v>0.8</v>
      </c>
      <c r="G1363" s="67" t="str">
        <f>INDEX(Hosts!$A:$O,MATCH(Places!$C1363,Hosts!$A:$A,0),MATCH(Places!G$1,Hosts!$1:$1,0))</f>
        <v>No</v>
      </c>
      <c r="H1363">
        <v>17</v>
      </c>
      <c r="I1363" t="str">
        <f>VLOOKUP($H1363,Neighborhoods!$A:$C,2,0)</f>
        <v>Manhattan</v>
      </c>
      <c r="J1363" t="str">
        <f>VLOOKUP($H1363,Neighborhoods!$A:$C,3,0)</f>
        <v>Hell's Kitchen</v>
      </c>
      <c r="K1363" t="s">
        <v>1</v>
      </c>
      <c r="L1363" t="str">
        <f t="shared" si="84"/>
        <v>Yes</v>
      </c>
      <c r="M1363">
        <v>2</v>
      </c>
      <c r="N1363" t="str" cm="1">
        <f t="array" ref="N1363">_xlfn.IFS(M1363&lt;=2,"Small",M1363&lt;=5,"Medium",M1363&gt;5,"Large")</f>
        <v>Small</v>
      </c>
      <c r="O1363" s="50">
        <v>156</v>
      </c>
      <c r="P1363" s="67">
        <f t="shared" si="85"/>
        <v>0.03</v>
      </c>
      <c r="Q1363" s="52">
        <v>4.87</v>
      </c>
      <c r="R1363" s="52" t="str" cm="1">
        <f t="array" ref="R1363">_xlfn.IFS(ROUND(Q1363,0)=5,"Excellent",ROUND(Q1363,0)=4,"Good",ROUND(Q1363,0)=3,"Ok",ROUND(Q1363,0)&lt;3,"Bad")</f>
        <v>Excellent</v>
      </c>
      <c r="S1363">
        <v>210</v>
      </c>
      <c r="T1363" t="str">
        <f t="shared" si="86"/>
        <v>Yes</v>
      </c>
      <c r="U1363" s="65">
        <v>42174</v>
      </c>
      <c r="V1363" s="65">
        <v>43891</v>
      </c>
      <c r="W1363">
        <v>364</v>
      </c>
      <c r="X1363" t="str">
        <f t="shared" si="87"/>
        <v>Active</v>
      </c>
      <c r="Y1363" t="s">
        <v>15615</v>
      </c>
    </row>
    <row r="1364" spans="1:25" x14ac:dyDescent="0.25">
      <c r="A1364">
        <v>1363</v>
      </c>
      <c r="B1364" t="s">
        <v>1024</v>
      </c>
      <c r="C1364">
        <v>2306</v>
      </c>
      <c r="D1364" t="str">
        <f>VLOOKUP($C1364,Hosts!$A:$O,10,0)</f>
        <v>New York</v>
      </c>
      <c r="E1364" s="67">
        <f>INDEX(Hosts!$A:$O,MATCH(Places!$C1364,Hosts!$A:$A,0),MATCH(Places!E$1,Hosts!$1:$1,0))</f>
        <v>1</v>
      </c>
      <c r="F1364" s="67">
        <f>INDEX(Hosts!$A:$O,MATCH(Places!$C1364,Hosts!$A:$A,0),MATCH(Places!F$1,Hosts!$1:$1,0))</f>
        <v>0.8</v>
      </c>
      <c r="G1364" s="67" t="str">
        <f>INDEX(Hosts!$A:$O,MATCH(Places!$C1364,Hosts!$A:$A,0),MATCH(Places!G$1,Hosts!$1:$1,0))</f>
        <v>No</v>
      </c>
      <c r="H1364">
        <v>17</v>
      </c>
      <c r="I1364" t="str">
        <f>VLOOKUP($H1364,Neighborhoods!$A:$C,2,0)</f>
        <v>Manhattan</v>
      </c>
      <c r="J1364" t="str">
        <f>VLOOKUP($H1364,Neighborhoods!$A:$C,3,0)</f>
        <v>Hell's Kitchen</v>
      </c>
      <c r="K1364" t="s">
        <v>1</v>
      </c>
      <c r="L1364" t="str">
        <f t="shared" si="84"/>
        <v>Yes</v>
      </c>
      <c r="M1364">
        <v>4</v>
      </c>
      <c r="N1364" t="str" cm="1">
        <f t="array" ref="N1364">_xlfn.IFS(M1364&lt;=2,"Small",M1364&lt;=5,"Medium",M1364&gt;5,"Large")</f>
        <v>Medium</v>
      </c>
      <c r="O1364" s="50">
        <v>211</v>
      </c>
      <c r="P1364" s="67">
        <f t="shared" si="85"/>
        <v>0.04</v>
      </c>
      <c r="Q1364" s="52">
        <v>4.8099999999999996</v>
      </c>
      <c r="R1364" s="52" t="str" cm="1">
        <f t="array" ref="R1364">_xlfn.IFS(ROUND(Q1364,0)=5,"Excellent",ROUND(Q1364,0)=4,"Good",ROUND(Q1364,0)=3,"Ok",ROUND(Q1364,0)&lt;3,"Bad")</f>
        <v>Excellent</v>
      </c>
      <c r="S1364">
        <v>219</v>
      </c>
      <c r="T1364" t="str">
        <f t="shared" si="86"/>
        <v>Yes</v>
      </c>
      <c r="U1364" s="65">
        <v>42174</v>
      </c>
      <c r="V1364" s="65">
        <v>43912</v>
      </c>
      <c r="W1364">
        <v>353</v>
      </c>
      <c r="X1364" t="str">
        <f t="shared" si="87"/>
        <v>Active</v>
      </c>
      <c r="Y1364" t="s">
        <v>15615</v>
      </c>
    </row>
    <row r="1365" spans="1:25" x14ac:dyDescent="0.25">
      <c r="A1365">
        <v>1364</v>
      </c>
      <c r="B1365" t="s">
        <v>1025</v>
      </c>
      <c r="C1365">
        <v>2306</v>
      </c>
      <c r="D1365" t="str">
        <f>VLOOKUP($C1365,Hosts!$A:$O,10,0)</f>
        <v>New York</v>
      </c>
      <c r="E1365" s="67">
        <f>INDEX(Hosts!$A:$O,MATCH(Places!$C1365,Hosts!$A:$A,0),MATCH(Places!E$1,Hosts!$1:$1,0))</f>
        <v>1</v>
      </c>
      <c r="F1365" s="67">
        <f>INDEX(Hosts!$A:$O,MATCH(Places!$C1365,Hosts!$A:$A,0),MATCH(Places!F$1,Hosts!$1:$1,0))</f>
        <v>0.8</v>
      </c>
      <c r="G1365" s="67" t="str">
        <f>INDEX(Hosts!$A:$O,MATCH(Places!$C1365,Hosts!$A:$A,0),MATCH(Places!G$1,Hosts!$1:$1,0))</f>
        <v>No</v>
      </c>
      <c r="H1365">
        <v>17</v>
      </c>
      <c r="I1365" t="str">
        <f>VLOOKUP($H1365,Neighborhoods!$A:$C,2,0)</f>
        <v>Manhattan</v>
      </c>
      <c r="J1365" t="str">
        <f>VLOOKUP($H1365,Neighborhoods!$A:$C,3,0)</f>
        <v>Hell's Kitchen</v>
      </c>
      <c r="K1365" t="s">
        <v>1</v>
      </c>
      <c r="L1365" t="str">
        <f t="shared" si="84"/>
        <v>Yes</v>
      </c>
      <c r="M1365">
        <v>2</v>
      </c>
      <c r="N1365" t="str" cm="1">
        <f t="array" ref="N1365">_xlfn.IFS(M1365&lt;=2,"Small",M1365&lt;=5,"Medium",M1365&gt;5,"Large")</f>
        <v>Small</v>
      </c>
      <c r="O1365" s="50">
        <v>156</v>
      </c>
      <c r="P1365" s="67">
        <f t="shared" si="85"/>
        <v>0.03</v>
      </c>
      <c r="Q1365" s="52">
        <v>4.8</v>
      </c>
      <c r="R1365" s="52" t="str" cm="1">
        <f t="array" ref="R1365">_xlfn.IFS(ROUND(Q1365,0)=5,"Excellent",ROUND(Q1365,0)=4,"Good",ROUND(Q1365,0)=3,"Ok",ROUND(Q1365,0)&lt;3,"Bad")</f>
        <v>Excellent</v>
      </c>
      <c r="S1365">
        <v>205</v>
      </c>
      <c r="T1365" t="str">
        <f t="shared" si="86"/>
        <v>Yes</v>
      </c>
      <c r="U1365" s="65">
        <v>42186</v>
      </c>
      <c r="V1365" s="65">
        <v>43905</v>
      </c>
      <c r="W1365">
        <v>329</v>
      </c>
      <c r="X1365" t="str">
        <f t="shared" si="87"/>
        <v>Active</v>
      </c>
      <c r="Y1365" t="s">
        <v>15615</v>
      </c>
    </row>
    <row r="1366" spans="1:25" x14ac:dyDescent="0.25">
      <c r="A1366">
        <v>1365</v>
      </c>
      <c r="B1366" t="s">
        <v>1026</v>
      </c>
      <c r="C1366">
        <v>2306</v>
      </c>
      <c r="D1366" t="str">
        <f>VLOOKUP($C1366,Hosts!$A:$O,10,0)</f>
        <v>New York</v>
      </c>
      <c r="E1366" s="67">
        <f>INDEX(Hosts!$A:$O,MATCH(Places!$C1366,Hosts!$A:$A,0),MATCH(Places!E$1,Hosts!$1:$1,0))</f>
        <v>1</v>
      </c>
      <c r="F1366" s="67">
        <f>INDEX(Hosts!$A:$O,MATCH(Places!$C1366,Hosts!$A:$A,0),MATCH(Places!F$1,Hosts!$1:$1,0))</f>
        <v>0.8</v>
      </c>
      <c r="G1366" s="67" t="str">
        <f>INDEX(Hosts!$A:$O,MATCH(Places!$C1366,Hosts!$A:$A,0),MATCH(Places!G$1,Hosts!$1:$1,0))</f>
        <v>No</v>
      </c>
      <c r="H1366">
        <v>17</v>
      </c>
      <c r="I1366" t="str">
        <f>VLOOKUP($H1366,Neighborhoods!$A:$C,2,0)</f>
        <v>Manhattan</v>
      </c>
      <c r="J1366" t="str">
        <f>VLOOKUP($H1366,Neighborhoods!$A:$C,3,0)</f>
        <v>Hell's Kitchen</v>
      </c>
      <c r="K1366" t="s">
        <v>1</v>
      </c>
      <c r="L1366" t="str">
        <f t="shared" si="84"/>
        <v>Yes</v>
      </c>
      <c r="M1366">
        <v>5</v>
      </c>
      <c r="N1366" t="str" cm="1">
        <f t="array" ref="N1366">_xlfn.IFS(M1366&lt;=2,"Small",M1366&lt;=5,"Medium",M1366&gt;5,"Large")</f>
        <v>Medium</v>
      </c>
      <c r="O1366" s="50">
        <v>256</v>
      </c>
      <c r="P1366" s="67">
        <f t="shared" si="85"/>
        <v>0.04</v>
      </c>
      <c r="Q1366" s="52">
        <v>4.72</v>
      </c>
      <c r="R1366" s="52" t="str" cm="1">
        <f t="array" ref="R1366">_xlfn.IFS(ROUND(Q1366,0)=5,"Excellent",ROUND(Q1366,0)=4,"Good",ROUND(Q1366,0)=3,"Ok",ROUND(Q1366,0)&lt;3,"Bad")</f>
        <v>Excellent</v>
      </c>
      <c r="S1366">
        <v>234</v>
      </c>
      <c r="T1366" t="str">
        <f t="shared" si="86"/>
        <v>No</v>
      </c>
      <c r="U1366" s="65">
        <v>42182</v>
      </c>
      <c r="V1366" s="65">
        <v>43905</v>
      </c>
      <c r="W1366">
        <v>358</v>
      </c>
      <c r="X1366" t="str">
        <f t="shared" si="87"/>
        <v>Active</v>
      </c>
      <c r="Y1366" t="s">
        <v>15615</v>
      </c>
    </row>
    <row r="1367" spans="1:25" x14ac:dyDescent="0.25">
      <c r="A1367">
        <v>1366</v>
      </c>
      <c r="B1367" t="s">
        <v>1027</v>
      </c>
      <c r="C1367">
        <v>2306</v>
      </c>
      <c r="D1367" t="str">
        <f>VLOOKUP($C1367,Hosts!$A:$O,10,0)</f>
        <v>New York</v>
      </c>
      <c r="E1367" s="67">
        <f>INDEX(Hosts!$A:$O,MATCH(Places!$C1367,Hosts!$A:$A,0),MATCH(Places!E$1,Hosts!$1:$1,0))</f>
        <v>1</v>
      </c>
      <c r="F1367" s="67">
        <f>INDEX(Hosts!$A:$O,MATCH(Places!$C1367,Hosts!$A:$A,0),MATCH(Places!F$1,Hosts!$1:$1,0))</f>
        <v>0.8</v>
      </c>
      <c r="G1367" s="67" t="str">
        <f>INDEX(Hosts!$A:$O,MATCH(Places!$C1367,Hosts!$A:$A,0),MATCH(Places!G$1,Hosts!$1:$1,0))</f>
        <v>No</v>
      </c>
      <c r="H1367">
        <v>17</v>
      </c>
      <c r="I1367" t="str">
        <f>VLOOKUP($H1367,Neighborhoods!$A:$C,2,0)</f>
        <v>Manhattan</v>
      </c>
      <c r="J1367" t="str">
        <f>VLOOKUP($H1367,Neighborhoods!$A:$C,3,0)</f>
        <v>Hell's Kitchen</v>
      </c>
      <c r="K1367" t="s">
        <v>1</v>
      </c>
      <c r="L1367" t="str">
        <f t="shared" si="84"/>
        <v>Yes</v>
      </c>
      <c r="M1367">
        <v>4</v>
      </c>
      <c r="N1367" t="str" cm="1">
        <f t="array" ref="N1367">_xlfn.IFS(M1367&lt;=2,"Small",M1367&lt;=5,"Medium",M1367&gt;5,"Large")</f>
        <v>Medium</v>
      </c>
      <c r="O1367" s="50">
        <v>246</v>
      </c>
      <c r="P1367" s="67">
        <f t="shared" si="85"/>
        <v>0.04</v>
      </c>
      <c r="Q1367" s="52">
        <v>4.74</v>
      </c>
      <c r="R1367" s="52" t="str" cm="1">
        <f t="array" ref="R1367">_xlfn.IFS(ROUND(Q1367,0)=5,"Excellent",ROUND(Q1367,0)=4,"Good",ROUND(Q1367,0)=3,"Ok",ROUND(Q1367,0)&lt;3,"Bad")</f>
        <v>Excellent</v>
      </c>
      <c r="S1367">
        <v>186</v>
      </c>
      <c r="T1367" t="str">
        <f t="shared" si="86"/>
        <v>No</v>
      </c>
      <c r="U1367" s="65">
        <v>42181</v>
      </c>
      <c r="V1367" s="65">
        <v>43904</v>
      </c>
      <c r="W1367">
        <v>364</v>
      </c>
      <c r="X1367" t="str">
        <f t="shared" si="87"/>
        <v>Active</v>
      </c>
      <c r="Y1367" t="s">
        <v>15615</v>
      </c>
    </row>
    <row r="1368" spans="1:25" x14ac:dyDescent="0.25">
      <c r="A1368">
        <v>1367</v>
      </c>
      <c r="B1368" t="s">
        <v>1028</v>
      </c>
      <c r="C1368">
        <v>2306</v>
      </c>
      <c r="D1368" t="str">
        <f>VLOOKUP($C1368,Hosts!$A:$O,10,0)</f>
        <v>New York</v>
      </c>
      <c r="E1368" s="67">
        <f>INDEX(Hosts!$A:$O,MATCH(Places!$C1368,Hosts!$A:$A,0),MATCH(Places!E$1,Hosts!$1:$1,0))</f>
        <v>1</v>
      </c>
      <c r="F1368" s="67">
        <f>INDEX(Hosts!$A:$O,MATCH(Places!$C1368,Hosts!$A:$A,0),MATCH(Places!F$1,Hosts!$1:$1,0))</f>
        <v>0.8</v>
      </c>
      <c r="G1368" s="67" t="str">
        <f>INDEX(Hosts!$A:$O,MATCH(Places!$C1368,Hosts!$A:$A,0),MATCH(Places!G$1,Hosts!$1:$1,0))</f>
        <v>No</v>
      </c>
      <c r="H1368">
        <v>17</v>
      </c>
      <c r="I1368" t="str">
        <f>VLOOKUP($H1368,Neighborhoods!$A:$C,2,0)</f>
        <v>Manhattan</v>
      </c>
      <c r="J1368" t="str">
        <f>VLOOKUP($H1368,Neighborhoods!$A:$C,3,0)</f>
        <v>Hell's Kitchen</v>
      </c>
      <c r="K1368" t="s">
        <v>1</v>
      </c>
      <c r="L1368" t="str">
        <f t="shared" si="84"/>
        <v>Yes</v>
      </c>
      <c r="M1368">
        <v>2</v>
      </c>
      <c r="N1368" t="str" cm="1">
        <f t="array" ref="N1368">_xlfn.IFS(M1368&lt;=2,"Small",M1368&lt;=5,"Medium",M1368&gt;5,"Large")</f>
        <v>Small</v>
      </c>
      <c r="O1368" s="50">
        <v>156</v>
      </c>
      <c r="P1368" s="67">
        <f t="shared" si="85"/>
        <v>0.03</v>
      </c>
      <c r="Q1368" s="52">
        <v>4.7300000000000004</v>
      </c>
      <c r="R1368" s="52" t="str" cm="1">
        <f t="array" ref="R1368">_xlfn.IFS(ROUND(Q1368,0)=5,"Excellent",ROUND(Q1368,0)=4,"Good",ROUND(Q1368,0)=3,"Ok",ROUND(Q1368,0)&lt;3,"Bad")</f>
        <v>Excellent</v>
      </c>
      <c r="S1368">
        <v>242</v>
      </c>
      <c r="T1368" t="str">
        <f t="shared" si="86"/>
        <v>No</v>
      </c>
      <c r="U1368" s="65">
        <v>42185</v>
      </c>
      <c r="V1368" s="65">
        <v>43891</v>
      </c>
      <c r="W1368">
        <v>338</v>
      </c>
      <c r="X1368" t="str">
        <f t="shared" si="87"/>
        <v>Active</v>
      </c>
      <c r="Y1368" t="s">
        <v>15615</v>
      </c>
    </row>
    <row r="1369" spans="1:25" x14ac:dyDescent="0.25">
      <c r="A1369">
        <v>1368</v>
      </c>
      <c r="B1369" t="s">
        <v>1029</v>
      </c>
      <c r="C1369">
        <v>2306</v>
      </c>
      <c r="D1369" t="str">
        <f>VLOOKUP($C1369,Hosts!$A:$O,10,0)</f>
        <v>New York</v>
      </c>
      <c r="E1369" s="67">
        <f>INDEX(Hosts!$A:$O,MATCH(Places!$C1369,Hosts!$A:$A,0),MATCH(Places!E$1,Hosts!$1:$1,0))</f>
        <v>1</v>
      </c>
      <c r="F1369" s="67">
        <f>INDEX(Hosts!$A:$O,MATCH(Places!$C1369,Hosts!$A:$A,0),MATCH(Places!F$1,Hosts!$1:$1,0))</f>
        <v>0.8</v>
      </c>
      <c r="G1369" s="67" t="str">
        <f>INDEX(Hosts!$A:$O,MATCH(Places!$C1369,Hosts!$A:$A,0),MATCH(Places!G$1,Hosts!$1:$1,0))</f>
        <v>No</v>
      </c>
      <c r="H1369">
        <v>17</v>
      </c>
      <c r="I1369" t="str">
        <f>VLOOKUP($H1369,Neighborhoods!$A:$C,2,0)</f>
        <v>Manhattan</v>
      </c>
      <c r="J1369" t="str">
        <f>VLOOKUP($H1369,Neighborhoods!$A:$C,3,0)</f>
        <v>Hell's Kitchen</v>
      </c>
      <c r="K1369" t="s">
        <v>1</v>
      </c>
      <c r="L1369" t="str">
        <f t="shared" si="84"/>
        <v>Yes</v>
      </c>
      <c r="M1369">
        <v>2</v>
      </c>
      <c r="N1369" t="str" cm="1">
        <f t="array" ref="N1369">_xlfn.IFS(M1369&lt;=2,"Small",M1369&lt;=5,"Medium",M1369&gt;5,"Large")</f>
        <v>Small</v>
      </c>
      <c r="O1369" s="50">
        <v>156</v>
      </c>
      <c r="P1369" s="67">
        <f t="shared" si="85"/>
        <v>0.03</v>
      </c>
      <c r="Q1369" s="52">
        <v>4.8899999999999997</v>
      </c>
      <c r="R1369" s="52" t="str" cm="1">
        <f t="array" ref="R1369">_xlfn.IFS(ROUND(Q1369,0)=5,"Excellent",ROUND(Q1369,0)=4,"Good",ROUND(Q1369,0)=3,"Ok",ROUND(Q1369,0)&lt;3,"Bad")</f>
        <v>Excellent</v>
      </c>
      <c r="S1369">
        <v>240</v>
      </c>
      <c r="T1369" t="str">
        <f t="shared" si="86"/>
        <v>Yes</v>
      </c>
      <c r="U1369" s="65">
        <v>42180</v>
      </c>
      <c r="V1369" s="65">
        <v>43904</v>
      </c>
      <c r="W1369">
        <v>353</v>
      </c>
      <c r="X1369" t="str">
        <f t="shared" si="87"/>
        <v>Active</v>
      </c>
      <c r="Y1369" t="s">
        <v>15615</v>
      </c>
    </row>
    <row r="1370" spans="1:25" x14ac:dyDescent="0.25">
      <c r="A1370">
        <v>1369</v>
      </c>
      <c r="B1370" t="s">
        <v>1030</v>
      </c>
      <c r="C1370">
        <v>2306</v>
      </c>
      <c r="D1370" t="str">
        <f>VLOOKUP($C1370,Hosts!$A:$O,10,0)</f>
        <v>New York</v>
      </c>
      <c r="E1370" s="67">
        <f>INDEX(Hosts!$A:$O,MATCH(Places!$C1370,Hosts!$A:$A,0),MATCH(Places!E$1,Hosts!$1:$1,0))</f>
        <v>1</v>
      </c>
      <c r="F1370" s="67">
        <f>INDEX(Hosts!$A:$O,MATCH(Places!$C1370,Hosts!$A:$A,0),MATCH(Places!F$1,Hosts!$1:$1,0))</f>
        <v>0.8</v>
      </c>
      <c r="G1370" s="67" t="str">
        <f>INDEX(Hosts!$A:$O,MATCH(Places!$C1370,Hosts!$A:$A,0),MATCH(Places!G$1,Hosts!$1:$1,0))</f>
        <v>No</v>
      </c>
      <c r="H1370">
        <v>17</v>
      </c>
      <c r="I1370" t="str">
        <f>VLOOKUP($H1370,Neighborhoods!$A:$C,2,0)</f>
        <v>Manhattan</v>
      </c>
      <c r="J1370" t="str">
        <f>VLOOKUP($H1370,Neighborhoods!$A:$C,3,0)</f>
        <v>Hell's Kitchen</v>
      </c>
      <c r="K1370" t="s">
        <v>1</v>
      </c>
      <c r="L1370" t="str">
        <f t="shared" si="84"/>
        <v>Yes</v>
      </c>
      <c r="M1370">
        <v>2</v>
      </c>
      <c r="N1370" t="str" cm="1">
        <f t="array" ref="N1370">_xlfn.IFS(M1370&lt;=2,"Small",M1370&lt;=5,"Medium",M1370&gt;5,"Large")</f>
        <v>Small</v>
      </c>
      <c r="O1370" s="50">
        <v>156</v>
      </c>
      <c r="P1370" s="67">
        <f t="shared" si="85"/>
        <v>0.03</v>
      </c>
      <c r="Q1370" s="52">
        <v>4.8099999999999996</v>
      </c>
      <c r="R1370" s="52" t="str" cm="1">
        <f t="array" ref="R1370">_xlfn.IFS(ROUND(Q1370,0)=5,"Excellent",ROUND(Q1370,0)=4,"Good",ROUND(Q1370,0)=3,"Ok",ROUND(Q1370,0)&lt;3,"Bad")</f>
        <v>Excellent</v>
      </c>
      <c r="S1370">
        <v>243</v>
      </c>
      <c r="T1370" t="str">
        <f t="shared" si="86"/>
        <v>Yes</v>
      </c>
      <c r="U1370" s="65">
        <v>42182</v>
      </c>
      <c r="V1370" s="65">
        <v>43891</v>
      </c>
      <c r="W1370">
        <v>319</v>
      </c>
      <c r="X1370" t="str">
        <f t="shared" si="87"/>
        <v>Active</v>
      </c>
      <c r="Y1370" t="s">
        <v>15615</v>
      </c>
    </row>
    <row r="1371" spans="1:25" x14ac:dyDescent="0.25">
      <c r="A1371">
        <v>1370</v>
      </c>
      <c r="B1371" t="s">
        <v>1031</v>
      </c>
      <c r="C1371">
        <v>2306</v>
      </c>
      <c r="D1371" t="str">
        <f>VLOOKUP($C1371,Hosts!$A:$O,10,0)</f>
        <v>New York</v>
      </c>
      <c r="E1371" s="67">
        <f>INDEX(Hosts!$A:$O,MATCH(Places!$C1371,Hosts!$A:$A,0),MATCH(Places!E$1,Hosts!$1:$1,0))</f>
        <v>1</v>
      </c>
      <c r="F1371" s="67">
        <f>INDEX(Hosts!$A:$O,MATCH(Places!$C1371,Hosts!$A:$A,0),MATCH(Places!F$1,Hosts!$1:$1,0))</f>
        <v>0.8</v>
      </c>
      <c r="G1371" s="67" t="str">
        <f>INDEX(Hosts!$A:$O,MATCH(Places!$C1371,Hosts!$A:$A,0),MATCH(Places!G$1,Hosts!$1:$1,0))</f>
        <v>No</v>
      </c>
      <c r="H1371">
        <v>17</v>
      </c>
      <c r="I1371" t="str">
        <f>VLOOKUP($H1371,Neighborhoods!$A:$C,2,0)</f>
        <v>Manhattan</v>
      </c>
      <c r="J1371" t="str">
        <f>VLOOKUP($H1371,Neighborhoods!$A:$C,3,0)</f>
        <v>Hell's Kitchen</v>
      </c>
      <c r="K1371" t="s">
        <v>1</v>
      </c>
      <c r="L1371" t="str">
        <f t="shared" si="84"/>
        <v>Yes</v>
      </c>
      <c r="M1371">
        <v>2</v>
      </c>
      <c r="N1371" t="str" cm="1">
        <f t="array" ref="N1371">_xlfn.IFS(M1371&lt;=2,"Small",M1371&lt;=5,"Medium",M1371&gt;5,"Large")</f>
        <v>Small</v>
      </c>
      <c r="O1371" s="50">
        <v>166.43</v>
      </c>
      <c r="P1371" s="67">
        <f t="shared" si="85"/>
        <v>0.03</v>
      </c>
      <c r="Q1371" s="52">
        <v>4.66</v>
      </c>
      <c r="R1371" s="52" t="str" cm="1">
        <f t="array" ref="R1371">_xlfn.IFS(ROUND(Q1371,0)=5,"Excellent",ROUND(Q1371,0)=4,"Good",ROUND(Q1371,0)=3,"Ok",ROUND(Q1371,0)&lt;3,"Bad")</f>
        <v>Excellent</v>
      </c>
      <c r="S1371">
        <v>177</v>
      </c>
      <c r="T1371" t="str">
        <f t="shared" si="86"/>
        <v>No</v>
      </c>
      <c r="U1371" s="65">
        <v>42202</v>
      </c>
      <c r="V1371" s="65">
        <v>43884</v>
      </c>
      <c r="W1371">
        <v>357</v>
      </c>
      <c r="X1371" t="str">
        <f t="shared" si="87"/>
        <v>Active</v>
      </c>
      <c r="Y1371" t="s">
        <v>15615</v>
      </c>
    </row>
    <row r="1372" spans="1:25" x14ac:dyDescent="0.25">
      <c r="A1372">
        <v>1371</v>
      </c>
      <c r="B1372" t="s">
        <v>1032</v>
      </c>
      <c r="C1372">
        <v>2306</v>
      </c>
      <c r="D1372" t="str">
        <f>VLOOKUP($C1372,Hosts!$A:$O,10,0)</f>
        <v>New York</v>
      </c>
      <c r="E1372" s="67">
        <f>INDEX(Hosts!$A:$O,MATCH(Places!$C1372,Hosts!$A:$A,0),MATCH(Places!E$1,Hosts!$1:$1,0))</f>
        <v>1</v>
      </c>
      <c r="F1372" s="67">
        <f>INDEX(Hosts!$A:$O,MATCH(Places!$C1372,Hosts!$A:$A,0),MATCH(Places!F$1,Hosts!$1:$1,0))</f>
        <v>0.8</v>
      </c>
      <c r="G1372" s="67" t="str">
        <f>INDEX(Hosts!$A:$O,MATCH(Places!$C1372,Hosts!$A:$A,0),MATCH(Places!G$1,Hosts!$1:$1,0))</f>
        <v>No</v>
      </c>
      <c r="H1372">
        <v>17</v>
      </c>
      <c r="I1372" t="str">
        <f>VLOOKUP($H1372,Neighborhoods!$A:$C,2,0)</f>
        <v>Manhattan</v>
      </c>
      <c r="J1372" t="str">
        <f>VLOOKUP($H1372,Neighborhoods!$A:$C,3,0)</f>
        <v>Hell's Kitchen</v>
      </c>
      <c r="K1372" t="s">
        <v>1</v>
      </c>
      <c r="L1372" t="str">
        <f t="shared" si="84"/>
        <v>Yes</v>
      </c>
      <c r="M1372">
        <v>2</v>
      </c>
      <c r="N1372" t="str" cm="1">
        <f t="array" ref="N1372">_xlfn.IFS(M1372&lt;=2,"Small",M1372&lt;=5,"Medium",M1372&gt;5,"Large")</f>
        <v>Small</v>
      </c>
      <c r="O1372" s="50">
        <v>156</v>
      </c>
      <c r="P1372" s="67">
        <f t="shared" si="85"/>
        <v>0.03</v>
      </c>
      <c r="Q1372" s="52">
        <v>4.8099999999999996</v>
      </c>
      <c r="R1372" s="52" t="str" cm="1">
        <f t="array" ref="R1372">_xlfn.IFS(ROUND(Q1372,0)=5,"Excellent",ROUND(Q1372,0)=4,"Good",ROUND(Q1372,0)=3,"Ok",ROUND(Q1372,0)&lt;3,"Bad")</f>
        <v>Excellent</v>
      </c>
      <c r="S1372">
        <v>215</v>
      </c>
      <c r="T1372" t="str">
        <f t="shared" si="86"/>
        <v>Yes</v>
      </c>
      <c r="U1372" s="65">
        <v>42187</v>
      </c>
      <c r="V1372" s="65">
        <v>43891</v>
      </c>
      <c r="W1372">
        <v>351</v>
      </c>
      <c r="X1372" t="str">
        <f t="shared" si="87"/>
        <v>Active</v>
      </c>
      <c r="Y1372" t="s">
        <v>15615</v>
      </c>
    </row>
    <row r="1373" spans="1:25" x14ac:dyDescent="0.25">
      <c r="A1373">
        <v>1372</v>
      </c>
      <c r="B1373" t="s">
        <v>1033</v>
      </c>
      <c r="C1373">
        <v>1995</v>
      </c>
      <c r="D1373" t="str">
        <f>VLOOKUP($C1373,Hosts!$A:$O,10,0)</f>
        <v>New York</v>
      </c>
      <c r="E1373" s="67">
        <f>INDEX(Hosts!$A:$O,MATCH(Places!$C1373,Hosts!$A:$A,0),MATCH(Places!E$1,Hosts!$1:$1,0))</f>
        <v>0.92</v>
      </c>
      <c r="F1373" s="67">
        <f>INDEX(Hosts!$A:$O,MATCH(Places!$C1373,Hosts!$A:$A,0),MATCH(Places!F$1,Hosts!$1:$1,0))</f>
        <v>0.92</v>
      </c>
      <c r="G1373" s="67" t="str">
        <f>INDEX(Hosts!$A:$O,MATCH(Places!$C1373,Hosts!$A:$A,0),MATCH(Places!G$1,Hosts!$1:$1,0))</f>
        <v>Yes</v>
      </c>
      <c r="H1373">
        <v>8</v>
      </c>
      <c r="I1373" t="str">
        <f>VLOOKUP($H1373,Neighborhoods!$A:$C,2,0)</f>
        <v>Brooklyn</v>
      </c>
      <c r="J1373" t="str">
        <f>VLOOKUP($H1373,Neighborhoods!$A:$C,3,0)</f>
        <v>Bushwick</v>
      </c>
      <c r="K1373" t="s">
        <v>1</v>
      </c>
      <c r="L1373" t="str">
        <f t="shared" si="84"/>
        <v>Yes</v>
      </c>
      <c r="M1373">
        <v>2</v>
      </c>
      <c r="N1373" t="str" cm="1">
        <f t="array" ref="N1373">_xlfn.IFS(M1373&lt;=2,"Small",M1373&lt;=5,"Medium",M1373&gt;5,"Large")</f>
        <v>Small</v>
      </c>
      <c r="O1373" s="50">
        <v>52</v>
      </c>
      <c r="P1373" s="67">
        <f t="shared" si="85"/>
        <v>0.03</v>
      </c>
      <c r="Q1373" s="52">
        <v>4.9000000000000004</v>
      </c>
      <c r="R1373" s="52" t="str" cm="1">
        <f t="array" ref="R1373">_xlfn.IFS(ROUND(Q1373,0)=5,"Excellent",ROUND(Q1373,0)=4,"Good",ROUND(Q1373,0)=3,"Ok",ROUND(Q1373,0)&lt;3,"Bad")</f>
        <v>Excellent</v>
      </c>
      <c r="S1373">
        <v>92</v>
      </c>
      <c r="T1373" t="str">
        <f t="shared" si="86"/>
        <v>No</v>
      </c>
      <c r="U1373" s="65">
        <v>42200</v>
      </c>
      <c r="V1373" s="65">
        <v>44020</v>
      </c>
      <c r="W1373">
        <v>74</v>
      </c>
      <c r="X1373" t="str">
        <f t="shared" si="87"/>
        <v>Active</v>
      </c>
      <c r="Y1373" t="s">
        <v>15615</v>
      </c>
    </row>
    <row r="1374" spans="1:25" x14ac:dyDescent="0.25">
      <c r="A1374">
        <v>1373</v>
      </c>
      <c r="B1374" t="s">
        <v>1034</v>
      </c>
      <c r="C1374">
        <v>1483</v>
      </c>
      <c r="D1374" t="str">
        <f>VLOOKUP($C1374,Hosts!$A:$O,10,0)</f>
        <v>New York</v>
      </c>
      <c r="E1374" s="67">
        <f>INDEX(Hosts!$A:$O,MATCH(Places!$C1374,Hosts!$A:$A,0),MATCH(Places!E$1,Hosts!$1:$1,0))</f>
        <v>1</v>
      </c>
      <c r="F1374" s="67">
        <f>INDEX(Hosts!$A:$O,MATCH(Places!$C1374,Hosts!$A:$A,0),MATCH(Places!F$1,Hosts!$1:$1,0))</f>
        <v>0.99</v>
      </c>
      <c r="G1374" s="67" t="str">
        <f>INDEX(Hosts!$A:$O,MATCH(Places!$C1374,Hosts!$A:$A,0),MATCH(Places!G$1,Hosts!$1:$1,0))</f>
        <v>Yes</v>
      </c>
      <c r="H1374">
        <v>7</v>
      </c>
      <c r="I1374" t="str">
        <f>VLOOKUP($H1374,Neighborhoods!$A:$C,2,0)</f>
        <v>Brooklyn</v>
      </c>
      <c r="J1374" t="str">
        <f>VLOOKUP($H1374,Neighborhoods!$A:$C,3,0)</f>
        <v>Bedford-Stuyvesant</v>
      </c>
      <c r="K1374" t="s">
        <v>11822</v>
      </c>
      <c r="L1374" t="str">
        <f t="shared" si="84"/>
        <v>No</v>
      </c>
      <c r="M1374">
        <v>10</v>
      </c>
      <c r="N1374" t="str" cm="1">
        <f t="array" ref="N1374">_xlfn.IFS(M1374&lt;=2,"Small",M1374&lt;=5,"Medium",M1374&gt;5,"Large")</f>
        <v>Large</v>
      </c>
      <c r="O1374" s="50">
        <v>180</v>
      </c>
      <c r="P1374" s="67">
        <f t="shared" si="85"/>
        <v>0.03</v>
      </c>
      <c r="Q1374" s="52">
        <v>4.91</v>
      </c>
      <c r="R1374" s="52" t="str" cm="1">
        <f t="array" ref="R1374">_xlfn.IFS(ROUND(Q1374,0)=5,"Excellent",ROUND(Q1374,0)=4,"Good",ROUND(Q1374,0)=3,"Ok",ROUND(Q1374,0)&lt;3,"Bad")</f>
        <v>Excellent</v>
      </c>
      <c r="S1374">
        <v>165</v>
      </c>
      <c r="T1374" t="str">
        <f t="shared" si="86"/>
        <v>Yes</v>
      </c>
      <c r="U1374" s="65">
        <v>42224</v>
      </c>
      <c r="V1374" s="65">
        <v>43905</v>
      </c>
      <c r="W1374">
        <v>325</v>
      </c>
      <c r="X1374" t="str">
        <f t="shared" si="87"/>
        <v>Active</v>
      </c>
      <c r="Y1374" t="s">
        <v>15615</v>
      </c>
    </row>
    <row r="1375" spans="1:25" x14ac:dyDescent="0.25">
      <c r="A1375">
        <v>1374</v>
      </c>
      <c r="B1375" t="s">
        <v>1035</v>
      </c>
      <c r="C1375">
        <v>2171</v>
      </c>
      <c r="D1375" t="str">
        <f>VLOOKUP($C1375,Hosts!$A:$O,10,0)</f>
        <v>New York</v>
      </c>
      <c r="E1375" s="67">
        <f>INDEX(Hosts!$A:$O,MATCH(Places!$C1375,Hosts!$A:$A,0),MATCH(Places!E$1,Hosts!$1:$1,0))</f>
        <v>1</v>
      </c>
      <c r="F1375" s="67">
        <f>INDEX(Hosts!$A:$O,MATCH(Places!$C1375,Hosts!$A:$A,0),MATCH(Places!F$1,Hosts!$1:$1,0))</f>
        <v>0.5</v>
      </c>
      <c r="G1375" s="67" t="str">
        <f>INDEX(Hosts!$A:$O,MATCH(Places!$C1375,Hosts!$A:$A,0),MATCH(Places!G$1,Hosts!$1:$1,0))</f>
        <v>No</v>
      </c>
      <c r="H1375">
        <v>15</v>
      </c>
      <c r="I1375" t="str">
        <f>VLOOKUP($H1375,Neighborhoods!$A:$C,2,0)</f>
        <v>Manhattan</v>
      </c>
      <c r="J1375" t="str">
        <f>VLOOKUP($H1375,Neighborhoods!$A:$C,3,0)</f>
        <v>East Village</v>
      </c>
      <c r="K1375" t="s">
        <v>11822</v>
      </c>
      <c r="L1375" t="str">
        <f t="shared" si="84"/>
        <v>No</v>
      </c>
      <c r="M1375">
        <v>4</v>
      </c>
      <c r="N1375" t="str" cm="1">
        <f t="array" ref="N1375">_xlfn.IFS(M1375&lt;=2,"Small",M1375&lt;=5,"Medium",M1375&gt;5,"Large")</f>
        <v>Medium</v>
      </c>
      <c r="O1375" s="50">
        <v>164</v>
      </c>
      <c r="P1375" s="67">
        <f t="shared" si="85"/>
        <v>0.03</v>
      </c>
      <c r="Q1375" s="52">
        <v>4.96</v>
      </c>
      <c r="R1375" s="52" t="str" cm="1">
        <f t="array" ref="R1375">_xlfn.IFS(ROUND(Q1375,0)=5,"Excellent",ROUND(Q1375,0)=4,"Good",ROUND(Q1375,0)=3,"Ok",ROUND(Q1375,0)&lt;3,"Bad")</f>
        <v>Excellent</v>
      </c>
      <c r="S1375">
        <v>26</v>
      </c>
      <c r="T1375" t="str">
        <f t="shared" si="86"/>
        <v>No</v>
      </c>
      <c r="U1375" s="65">
        <v>42184</v>
      </c>
      <c r="V1375" s="65">
        <v>43833</v>
      </c>
      <c r="W1375">
        <v>323</v>
      </c>
      <c r="X1375" t="str">
        <f t="shared" si="87"/>
        <v>Active</v>
      </c>
      <c r="Y1375" t="s">
        <v>15615</v>
      </c>
    </row>
    <row r="1376" spans="1:25" x14ac:dyDescent="0.25">
      <c r="A1376">
        <v>1375</v>
      </c>
      <c r="B1376" t="s">
        <v>14467</v>
      </c>
      <c r="C1376">
        <v>2312</v>
      </c>
      <c r="D1376" t="str">
        <f>VLOOKUP($C1376,Hosts!$A:$O,10,0)</f>
        <v>New York</v>
      </c>
      <c r="E1376" s="67">
        <f>INDEX(Hosts!$A:$O,MATCH(Places!$C1376,Hosts!$A:$A,0),MATCH(Places!E$1,Hosts!$1:$1,0))</f>
        <v>1</v>
      </c>
      <c r="F1376" s="67">
        <f>INDEX(Hosts!$A:$O,MATCH(Places!$C1376,Hosts!$A:$A,0),MATCH(Places!F$1,Hosts!$1:$1,0))</f>
        <v>1</v>
      </c>
      <c r="G1376" s="67" t="str">
        <f>INDEX(Hosts!$A:$O,MATCH(Places!$C1376,Hosts!$A:$A,0),MATCH(Places!G$1,Hosts!$1:$1,0))</f>
        <v>Yes</v>
      </c>
      <c r="H1376">
        <v>10</v>
      </c>
      <c r="I1376" t="str">
        <f>VLOOKUP($H1376,Neighborhoods!$A:$C,2,0)</f>
        <v>Brooklyn</v>
      </c>
      <c r="J1376" t="str">
        <f>VLOOKUP($H1376,Neighborhoods!$A:$C,3,0)</f>
        <v>East Flatbush</v>
      </c>
      <c r="K1376" t="s">
        <v>11822</v>
      </c>
      <c r="L1376" t="str">
        <f t="shared" si="84"/>
        <v>No</v>
      </c>
      <c r="M1376">
        <v>8</v>
      </c>
      <c r="N1376" t="str" cm="1">
        <f t="array" ref="N1376">_xlfn.IFS(M1376&lt;=2,"Small",M1376&lt;=5,"Medium",M1376&gt;5,"Large")</f>
        <v>Large</v>
      </c>
      <c r="O1376" s="50">
        <v>150</v>
      </c>
      <c r="P1376" s="67">
        <f t="shared" si="85"/>
        <v>0.03</v>
      </c>
      <c r="Q1376" s="52">
        <v>4.91</v>
      </c>
      <c r="R1376" s="52" t="str" cm="1">
        <f t="array" ref="R1376">_xlfn.IFS(ROUND(Q1376,0)=5,"Excellent",ROUND(Q1376,0)=4,"Good",ROUND(Q1376,0)=3,"Ok",ROUND(Q1376,0)&lt;3,"Bad")</f>
        <v>Excellent</v>
      </c>
      <c r="S1376">
        <v>104</v>
      </c>
      <c r="T1376" t="str">
        <f t="shared" si="86"/>
        <v>Yes</v>
      </c>
      <c r="U1376" s="65">
        <v>42209</v>
      </c>
      <c r="V1376" s="65">
        <v>44031</v>
      </c>
      <c r="W1376">
        <v>270</v>
      </c>
      <c r="X1376" t="str">
        <f t="shared" si="87"/>
        <v>Active</v>
      </c>
      <c r="Y1376" t="s">
        <v>15615</v>
      </c>
    </row>
    <row r="1377" spans="1:25" x14ac:dyDescent="0.25">
      <c r="A1377">
        <v>1376</v>
      </c>
      <c r="B1377" t="s">
        <v>1036</v>
      </c>
      <c r="C1377">
        <v>1624</v>
      </c>
      <c r="D1377" t="str">
        <f>VLOOKUP($C1377,Hosts!$A:$O,10,0)</f>
        <v>New South Wales</v>
      </c>
      <c r="E1377" s="67">
        <f>INDEX(Hosts!$A:$O,MATCH(Places!$C1377,Hosts!$A:$A,0),MATCH(Places!E$1,Hosts!$1:$1,0))</f>
        <v>1</v>
      </c>
      <c r="F1377" s="67">
        <f>INDEX(Hosts!$A:$O,MATCH(Places!$C1377,Hosts!$A:$A,0),MATCH(Places!F$1,Hosts!$1:$1,0))</f>
        <v>0.57999999999999996</v>
      </c>
      <c r="G1377" s="67" t="str">
        <f>INDEX(Hosts!$A:$O,MATCH(Places!$C1377,Hosts!$A:$A,0),MATCH(Places!G$1,Hosts!$1:$1,0))</f>
        <v>No</v>
      </c>
      <c r="H1377">
        <v>16</v>
      </c>
      <c r="I1377" t="str">
        <f>VLOOKUP($H1377,Neighborhoods!$A:$C,2,0)</f>
        <v>Manhattan</v>
      </c>
      <c r="J1377" t="str">
        <f>VLOOKUP($H1377,Neighborhoods!$A:$C,3,0)</f>
        <v>Harlem</v>
      </c>
      <c r="K1377" t="s">
        <v>1</v>
      </c>
      <c r="L1377" t="str">
        <f t="shared" si="84"/>
        <v>Yes</v>
      </c>
      <c r="M1377">
        <v>2</v>
      </c>
      <c r="N1377" t="str" cm="1">
        <f t="array" ref="N1377">_xlfn.IFS(M1377&lt;=2,"Small",M1377&lt;=5,"Medium",M1377&gt;5,"Large")</f>
        <v>Small</v>
      </c>
      <c r="O1377" s="50">
        <v>35</v>
      </c>
      <c r="P1377" s="67">
        <f t="shared" si="85"/>
        <v>0.03</v>
      </c>
      <c r="Q1377" s="52">
        <v>4.75</v>
      </c>
      <c r="R1377" s="52" t="str" cm="1">
        <f t="array" ref="R1377">_xlfn.IFS(ROUND(Q1377,0)=5,"Excellent",ROUND(Q1377,0)=4,"Good",ROUND(Q1377,0)=3,"Ok",ROUND(Q1377,0)&lt;3,"Bad")</f>
        <v>Excellent</v>
      </c>
      <c r="S1377">
        <v>32</v>
      </c>
      <c r="T1377" t="str">
        <f t="shared" si="86"/>
        <v>No</v>
      </c>
      <c r="U1377" s="65">
        <v>42176</v>
      </c>
      <c r="V1377" s="65">
        <v>43745</v>
      </c>
      <c r="W1377">
        <v>353</v>
      </c>
      <c r="X1377" t="str">
        <f t="shared" si="87"/>
        <v>Active</v>
      </c>
      <c r="Y1377" t="s">
        <v>15615</v>
      </c>
    </row>
    <row r="1378" spans="1:25" x14ac:dyDescent="0.25">
      <c r="A1378">
        <v>1377</v>
      </c>
      <c r="B1378" t="s">
        <v>14890</v>
      </c>
      <c r="C1378">
        <v>1649</v>
      </c>
      <c r="D1378" t="str">
        <f>VLOOKUP($C1378,Hosts!$A:$O,10,0)</f>
        <v>New York</v>
      </c>
      <c r="E1378" s="67">
        <f>INDEX(Hosts!$A:$O,MATCH(Places!$C1378,Hosts!$A:$A,0),MATCH(Places!E$1,Hosts!$1:$1,0))</f>
        <v>1</v>
      </c>
      <c r="F1378" s="67">
        <f>INDEX(Hosts!$A:$O,MATCH(Places!$C1378,Hosts!$A:$A,0),MATCH(Places!F$1,Hosts!$1:$1,0))</f>
        <v>0.8</v>
      </c>
      <c r="G1378" s="67" t="str">
        <f>INDEX(Hosts!$A:$O,MATCH(Places!$C1378,Hosts!$A:$A,0),MATCH(Places!G$1,Hosts!$1:$1,0))</f>
        <v>No</v>
      </c>
      <c r="H1378">
        <v>21</v>
      </c>
      <c r="I1378" t="str">
        <f>VLOOKUP($H1378,Neighborhoods!$A:$C,2,0)</f>
        <v>Queens</v>
      </c>
      <c r="J1378" t="str">
        <f>VLOOKUP($H1378,Neighborhoods!$A:$C,3,0)</f>
        <v>Astoria</v>
      </c>
      <c r="K1378" t="s">
        <v>11822</v>
      </c>
      <c r="L1378" t="str">
        <f t="shared" si="84"/>
        <v>No</v>
      </c>
      <c r="M1378">
        <v>2</v>
      </c>
      <c r="N1378" t="str" cm="1">
        <f t="array" ref="N1378">_xlfn.IFS(M1378&lt;=2,"Small",M1378&lt;=5,"Medium",M1378&gt;5,"Large")</f>
        <v>Small</v>
      </c>
      <c r="O1378" s="50">
        <v>300</v>
      </c>
      <c r="P1378" s="67">
        <f t="shared" si="85"/>
        <v>0.04</v>
      </c>
      <c r="Q1378" s="52">
        <v>5</v>
      </c>
      <c r="R1378" s="52" t="str" cm="1">
        <f t="array" ref="R1378">_xlfn.IFS(ROUND(Q1378,0)=5,"Excellent",ROUND(Q1378,0)=4,"Good",ROUND(Q1378,0)=3,"Ok",ROUND(Q1378,0)&lt;3,"Bad")</f>
        <v>Excellent</v>
      </c>
      <c r="S1378">
        <v>15</v>
      </c>
      <c r="T1378" t="str">
        <f t="shared" si="86"/>
        <v>No</v>
      </c>
      <c r="U1378" s="65">
        <v>42192</v>
      </c>
      <c r="V1378" s="65">
        <v>43832</v>
      </c>
      <c r="W1378">
        <v>365</v>
      </c>
      <c r="X1378" t="str">
        <f t="shared" si="87"/>
        <v>Active</v>
      </c>
      <c r="Y1378" t="s">
        <v>15615</v>
      </c>
    </row>
    <row r="1379" spans="1:25" x14ac:dyDescent="0.25">
      <c r="A1379">
        <v>1378</v>
      </c>
      <c r="B1379" t="s">
        <v>14448</v>
      </c>
      <c r="C1379">
        <v>1205</v>
      </c>
      <c r="D1379" t="str">
        <f>VLOOKUP($C1379,Hosts!$A:$O,10,0)</f>
        <v>California</v>
      </c>
      <c r="E1379" s="67">
        <f>INDEX(Hosts!$A:$O,MATCH(Places!$C1379,Hosts!$A:$A,0),MATCH(Places!E$1,Hosts!$1:$1,0))</f>
        <v>0.56000000000000005</v>
      </c>
      <c r="F1379" s="67">
        <f>INDEX(Hosts!$A:$O,MATCH(Places!$C1379,Hosts!$A:$A,0),MATCH(Places!F$1,Hosts!$1:$1,0))</f>
        <v>0.5</v>
      </c>
      <c r="G1379" s="67" t="str">
        <f>INDEX(Hosts!$A:$O,MATCH(Places!$C1379,Hosts!$A:$A,0),MATCH(Places!G$1,Hosts!$1:$1,0))</f>
        <v>No</v>
      </c>
      <c r="H1379">
        <v>11</v>
      </c>
      <c r="I1379" t="str">
        <f>VLOOKUP($H1379,Neighborhoods!$A:$C,2,0)</f>
        <v>Brooklyn</v>
      </c>
      <c r="J1379" t="str">
        <f>VLOOKUP($H1379,Neighborhoods!$A:$C,3,0)</f>
        <v>Greenpoint</v>
      </c>
      <c r="K1379" t="s">
        <v>11822</v>
      </c>
      <c r="L1379" t="str">
        <f t="shared" si="84"/>
        <v>No</v>
      </c>
      <c r="M1379">
        <v>2</v>
      </c>
      <c r="N1379" t="str" cm="1">
        <f t="array" ref="N1379">_xlfn.IFS(M1379&lt;=2,"Small",M1379&lt;=5,"Medium",M1379&gt;5,"Large")</f>
        <v>Small</v>
      </c>
      <c r="O1379" s="50">
        <v>80</v>
      </c>
      <c r="P1379" s="67">
        <f t="shared" si="85"/>
        <v>0.03</v>
      </c>
      <c r="Q1379" s="52">
        <v>5</v>
      </c>
      <c r="R1379" s="52" t="str" cm="1">
        <f t="array" ref="R1379">_xlfn.IFS(ROUND(Q1379,0)=5,"Excellent",ROUND(Q1379,0)=4,"Good",ROUND(Q1379,0)=3,"Ok",ROUND(Q1379,0)&lt;3,"Bad")</f>
        <v>Excellent</v>
      </c>
      <c r="S1379">
        <v>4</v>
      </c>
      <c r="T1379" t="str">
        <f t="shared" si="86"/>
        <v>No</v>
      </c>
      <c r="U1379" s="65">
        <v>42541</v>
      </c>
      <c r="V1379" s="65">
        <v>42736</v>
      </c>
      <c r="W1379">
        <v>25</v>
      </c>
      <c r="X1379" t="str">
        <f t="shared" si="87"/>
        <v>Active</v>
      </c>
      <c r="Y1379" t="s">
        <v>15615</v>
      </c>
    </row>
    <row r="1380" spans="1:25" x14ac:dyDescent="0.25">
      <c r="A1380">
        <v>1379</v>
      </c>
      <c r="B1380" t="s">
        <v>1037</v>
      </c>
      <c r="C1380">
        <v>2315</v>
      </c>
      <c r="D1380" t="str">
        <f>VLOOKUP($C1380,Hosts!$A:$O,10,0)</f>
        <v>New York</v>
      </c>
      <c r="E1380" s="67">
        <f>INDEX(Hosts!$A:$O,MATCH(Places!$C1380,Hosts!$A:$A,0),MATCH(Places!E$1,Hosts!$1:$1,0))</f>
        <v>1</v>
      </c>
      <c r="F1380" s="67">
        <f>INDEX(Hosts!$A:$O,MATCH(Places!$C1380,Hosts!$A:$A,0),MATCH(Places!F$1,Hosts!$1:$1,0))</f>
        <v>1</v>
      </c>
      <c r="G1380" s="67" t="str">
        <f>INDEX(Hosts!$A:$O,MATCH(Places!$C1380,Hosts!$A:$A,0),MATCH(Places!G$1,Hosts!$1:$1,0))</f>
        <v>No</v>
      </c>
      <c r="H1380">
        <v>8</v>
      </c>
      <c r="I1380" t="str">
        <f>VLOOKUP($H1380,Neighborhoods!$A:$C,2,0)</f>
        <v>Brooklyn</v>
      </c>
      <c r="J1380" t="str">
        <f>VLOOKUP($H1380,Neighborhoods!$A:$C,3,0)</f>
        <v>Bushwick</v>
      </c>
      <c r="K1380" t="s">
        <v>11822</v>
      </c>
      <c r="L1380" t="str">
        <f t="shared" si="84"/>
        <v>No</v>
      </c>
      <c r="M1380">
        <v>6</v>
      </c>
      <c r="N1380" t="str" cm="1">
        <f t="array" ref="N1380">_xlfn.IFS(M1380&lt;=2,"Small",M1380&lt;=5,"Medium",M1380&gt;5,"Large")</f>
        <v>Large</v>
      </c>
      <c r="O1380" s="50">
        <v>140</v>
      </c>
      <c r="P1380" s="67">
        <f t="shared" si="85"/>
        <v>0.03</v>
      </c>
      <c r="Q1380" s="52">
        <v>4.82</v>
      </c>
      <c r="R1380" s="52" t="str" cm="1">
        <f t="array" ref="R1380">_xlfn.IFS(ROUND(Q1380,0)=5,"Excellent",ROUND(Q1380,0)=4,"Good",ROUND(Q1380,0)=3,"Ok",ROUND(Q1380,0)&lt;3,"Bad")</f>
        <v>Excellent</v>
      </c>
      <c r="S1380">
        <v>136</v>
      </c>
      <c r="T1380" t="str">
        <f t="shared" si="86"/>
        <v>Yes</v>
      </c>
      <c r="U1380" s="65">
        <v>42459</v>
      </c>
      <c r="V1380" s="65">
        <v>43898</v>
      </c>
      <c r="W1380">
        <v>218</v>
      </c>
      <c r="X1380" t="str">
        <f t="shared" si="87"/>
        <v>Active</v>
      </c>
      <c r="Y1380" t="s">
        <v>15616</v>
      </c>
    </row>
    <row r="1381" spans="1:25" x14ac:dyDescent="0.25">
      <c r="A1381">
        <v>1380</v>
      </c>
      <c r="B1381" t="s">
        <v>14291</v>
      </c>
      <c r="C1381">
        <v>2316</v>
      </c>
      <c r="D1381" t="str">
        <f>VLOOKUP($C1381,Hosts!$A:$O,10,0)</f>
        <v>New York</v>
      </c>
      <c r="E1381" s="67">
        <f>INDEX(Hosts!$A:$O,MATCH(Places!$C1381,Hosts!$A:$A,0),MATCH(Places!E$1,Hosts!$1:$1,0))</f>
        <v>0.7</v>
      </c>
      <c r="F1381" s="67">
        <f>INDEX(Hosts!$A:$O,MATCH(Places!$C1381,Hosts!$A:$A,0),MATCH(Places!F$1,Hosts!$1:$1,0))</f>
        <v>0.89</v>
      </c>
      <c r="G1381" s="67" t="str">
        <f>INDEX(Hosts!$A:$O,MATCH(Places!$C1381,Hosts!$A:$A,0),MATCH(Places!G$1,Hosts!$1:$1,0))</f>
        <v>No</v>
      </c>
      <c r="H1381">
        <v>23</v>
      </c>
      <c r="I1381" t="str">
        <f>VLOOKUP($H1381,Neighborhoods!$A:$C,2,0)</f>
        <v>Queens</v>
      </c>
      <c r="J1381" t="str">
        <f>VLOOKUP($H1381,Neighborhoods!$A:$C,3,0)</f>
        <v>Jamaica</v>
      </c>
      <c r="K1381" t="s">
        <v>1</v>
      </c>
      <c r="L1381" t="str">
        <f t="shared" si="84"/>
        <v>Yes</v>
      </c>
      <c r="M1381">
        <v>2</v>
      </c>
      <c r="N1381" t="str" cm="1">
        <f t="array" ref="N1381">_xlfn.IFS(M1381&lt;=2,"Small",M1381&lt;=5,"Medium",M1381&gt;5,"Large")</f>
        <v>Small</v>
      </c>
      <c r="O1381" s="50">
        <v>43</v>
      </c>
      <c r="P1381" s="67">
        <f t="shared" si="85"/>
        <v>0.03</v>
      </c>
      <c r="Q1381" s="52">
        <v>4.34</v>
      </c>
      <c r="R1381" s="52" t="str" cm="1">
        <f t="array" ref="R1381">_xlfn.IFS(ROUND(Q1381,0)=5,"Excellent",ROUND(Q1381,0)=4,"Good",ROUND(Q1381,0)=3,"Ok",ROUND(Q1381,0)&lt;3,"Bad")</f>
        <v>Good</v>
      </c>
      <c r="S1381">
        <v>218</v>
      </c>
      <c r="T1381" t="str">
        <f t="shared" si="86"/>
        <v>No</v>
      </c>
      <c r="U1381" s="65">
        <v>42203</v>
      </c>
      <c r="V1381" s="65">
        <v>44031</v>
      </c>
      <c r="W1381">
        <v>364</v>
      </c>
      <c r="X1381" t="str">
        <f t="shared" si="87"/>
        <v>Active</v>
      </c>
      <c r="Y1381" t="s">
        <v>15615</v>
      </c>
    </row>
    <row r="1382" spans="1:25" x14ac:dyDescent="0.25">
      <c r="A1382">
        <v>1381</v>
      </c>
      <c r="B1382" t="s">
        <v>1039</v>
      </c>
      <c r="C1382">
        <v>2096</v>
      </c>
      <c r="D1382" t="str">
        <f>VLOOKUP($C1382,Hosts!$A:$O,10,0)</f>
        <v>New York</v>
      </c>
      <c r="E1382" s="67">
        <f>INDEX(Hosts!$A:$O,MATCH(Places!$C1382,Hosts!$A:$A,0),MATCH(Places!E$1,Hosts!$1:$1,0))</f>
        <v>0.95</v>
      </c>
      <c r="F1382" s="67">
        <f>INDEX(Hosts!$A:$O,MATCH(Places!$C1382,Hosts!$A:$A,0),MATCH(Places!F$1,Hosts!$1:$1,0))</f>
        <v>0.26</v>
      </c>
      <c r="G1382" s="67" t="str">
        <f>INDEX(Hosts!$A:$O,MATCH(Places!$C1382,Hosts!$A:$A,0),MATCH(Places!G$1,Hosts!$1:$1,0))</f>
        <v>No</v>
      </c>
      <c r="H1382">
        <v>8</v>
      </c>
      <c r="I1382" t="str">
        <f>VLOOKUP($H1382,Neighborhoods!$A:$C,2,0)</f>
        <v>Brooklyn</v>
      </c>
      <c r="J1382" t="str">
        <f>VLOOKUP($H1382,Neighborhoods!$A:$C,3,0)</f>
        <v>Bushwick</v>
      </c>
      <c r="K1382" t="s">
        <v>1</v>
      </c>
      <c r="L1382" t="str">
        <f t="shared" si="84"/>
        <v>Yes</v>
      </c>
      <c r="M1382">
        <v>2</v>
      </c>
      <c r="N1382" t="str" cm="1">
        <f t="array" ref="N1382">_xlfn.IFS(M1382&lt;=2,"Small",M1382&lt;=5,"Medium",M1382&gt;5,"Large")</f>
        <v>Small</v>
      </c>
      <c r="O1382" s="50">
        <v>47</v>
      </c>
      <c r="P1382" s="67">
        <f t="shared" si="85"/>
        <v>0.03</v>
      </c>
      <c r="Q1382" s="52">
        <v>4.33</v>
      </c>
      <c r="R1382" s="52" t="str" cm="1">
        <f t="array" ref="R1382">_xlfn.IFS(ROUND(Q1382,0)=5,"Excellent",ROUND(Q1382,0)=4,"Good",ROUND(Q1382,0)=3,"Ok",ROUND(Q1382,0)&lt;3,"Bad")</f>
        <v>Good</v>
      </c>
      <c r="S1382">
        <v>3</v>
      </c>
      <c r="T1382" t="str">
        <f t="shared" si="86"/>
        <v>No</v>
      </c>
      <c r="U1382" s="65">
        <v>42449</v>
      </c>
      <c r="V1382" s="65">
        <v>43498</v>
      </c>
      <c r="W1382">
        <v>114</v>
      </c>
      <c r="X1382" t="str">
        <f t="shared" si="87"/>
        <v>Active</v>
      </c>
      <c r="Y1382" t="s">
        <v>15615</v>
      </c>
    </row>
    <row r="1383" spans="1:25" x14ac:dyDescent="0.25">
      <c r="A1383">
        <v>1382</v>
      </c>
      <c r="B1383" t="s">
        <v>1040</v>
      </c>
      <c r="C1383">
        <v>2096</v>
      </c>
      <c r="D1383" t="str">
        <f>VLOOKUP($C1383,Hosts!$A:$O,10,0)</f>
        <v>New York</v>
      </c>
      <c r="E1383" s="67">
        <f>INDEX(Hosts!$A:$O,MATCH(Places!$C1383,Hosts!$A:$A,0),MATCH(Places!E$1,Hosts!$1:$1,0))</f>
        <v>0.95</v>
      </c>
      <c r="F1383" s="67">
        <f>INDEX(Hosts!$A:$O,MATCH(Places!$C1383,Hosts!$A:$A,0),MATCH(Places!F$1,Hosts!$1:$1,0))</f>
        <v>0.26</v>
      </c>
      <c r="G1383" s="67" t="str">
        <f>INDEX(Hosts!$A:$O,MATCH(Places!$C1383,Hosts!$A:$A,0),MATCH(Places!G$1,Hosts!$1:$1,0))</f>
        <v>No</v>
      </c>
      <c r="H1383">
        <v>8</v>
      </c>
      <c r="I1383" t="str">
        <f>VLOOKUP($H1383,Neighborhoods!$A:$C,2,0)</f>
        <v>Brooklyn</v>
      </c>
      <c r="J1383" t="str">
        <f>VLOOKUP($H1383,Neighborhoods!$A:$C,3,0)</f>
        <v>Bushwick</v>
      </c>
      <c r="K1383" t="s">
        <v>1</v>
      </c>
      <c r="L1383" t="str">
        <f t="shared" si="84"/>
        <v>Yes</v>
      </c>
      <c r="M1383">
        <v>2</v>
      </c>
      <c r="N1383" t="str" cm="1">
        <f t="array" ref="N1383">_xlfn.IFS(M1383&lt;=2,"Small",M1383&lt;=5,"Medium",M1383&gt;5,"Large")</f>
        <v>Small</v>
      </c>
      <c r="O1383" s="50">
        <v>47</v>
      </c>
      <c r="P1383" s="67">
        <f t="shared" si="85"/>
        <v>0.03</v>
      </c>
      <c r="Q1383" s="52">
        <v>4.67</v>
      </c>
      <c r="R1383" s="52" t="str" cm="1">
        <f t="array" ref="R1383">_xlfn.IFS(ROUND(Q1383,0)=5,"Excellent",ROUND(Q1383,0)=4,"Good",ROUND(Q1383,0)=3,"Ok",ROUND(Q1383,0)&lt;3,"Bad")</f>
        <v>Excellent</v>
      </c>
      <c r="S1383">
        <v>6</v>
      </c>
      <c r="T1383" t="str">
        <f t="shared" si="86"/>
        <v>No</v>
      </c>
      <c r="U1383" s="65">
        <v>42247</v>
      </c>
      <c r="V1383" s="65">
        <v>43918</v>
      </c>
      <c r="W1383">
        <v>283</v>
      </c>
      <c r="X1383" t="str">
        <f t="shared" si="87"/>
        <v>Active</v>
      </c>
      <c r="Y1383" t="s">
        <v>15615</v>
      </c>
    </row>
    <row r="1384" spans="1:25" x14ac:dyDescent="0.25">
      <c r="A1384">
        <v>1383</v>
      </c>
      <c r="B1384" t="s">
        <v>1041</v>
      </c>
      <c r="C1384">
        <v>287</v>
      </c>
      <c r="D1384" t="str">
        <f>VLOOKUP($C1384,Hosts!$A:$O,10,0)</f>
        <v>New York</v>
      </c>
      <c r="E1384" s="67">
        <f>INDEX(Hosts!$A:$O,MATCH(Places!$C1384,Hosts!$A:$A,0),MATCH(Places!E$1,Hosts!$1:$1,0))</f>
        <v>1</v>
      </c>
      <c r="F1384" s="67">
        <f>INDEX(Hosts!$A:$O,MATCH(Places!$C1384,Hosts!$A:$A,0),MATCH(Places!F$1,Hosts!$1:$1,0))</f>
        <v>0.96</v>
      </c>
      <c r="G1384" s="67" t="str">
        <f>INDEX(Hosts!$A:$O,MATCH(Places!$C1384,Hosts!$A:$A,0),MATCH(Places!G$1,Hosts!$1:$1,0))</f>
        <v>Yes</v>
      </c>
      <c r="H1384">
        <v>15</v>
      </c>
      <c r="I1384" t="str">
        <f>VLOOKUP($H1384,Neighborhoods!$A:$C,2,0)</f>
        <v>Manhattan</v>
      </c>
      <c r="J1384" t="str">
        <f>VLOOKUP($H1384,Neighborhoods!$A:$C,3,0)</f>
        <v>East Village</v>
      </c>
      <c r="K1384" t="s">
        <v>11822</v>
      </c>
      <c r="L1384" t="str">
        <f t="shared" si="84"/>
        <v>No</v>
      </c>
      <c r="M1384">
        <v>2</v>
      </c>
      <c r="N1384" t="str" cm="1">
        <f t="array" ref="N1384">_xlfn.IFS(M1384&lt;=2,"Small",M1384&lt;=5,"Medium",M1384&gt;5,"Large")</f>
        <v>Small</v>
      </c>
      <c r="O1384" s="50">
        <v>85</v>
      </c>
      <c r="P1384" s="67">
        <f t="shared" si="85"/>
        <v>0.03</v>
      </c>
      <c r="Q1384" s="52">
        <v>4.91</v>
      </c>
      <c r="R1384" s="52" t="str" cm="1">
        <f t="array" ref="R1384">_xlfn.IFS(ROUND(Q1384,0)=5,"Excellent",ROUND(Q1384,0)=4,"Good",ROUND(Q1384,0)=3,"Ok",ROUND(Q1384,0)&lt;3,"Bad")</f>
        <v>Excellent</v>
      </c>
      <c r="S1384">
        <v>56</v>
      </c>
      <c r="T1384" t="str">
        <f t="shared" si="86"/>
        <v>No</v>
      </c>
      <c r="U1384" s="65">
        <v>42286</v>
      </c>
      <c r="V1384" s="65">
        <v>43937</v>
      </c>
      <c r="W1384">
        <v>0</v>
      </c>
      <c r="X1384" t="str">
        <f t="shared" si="87"/>
        <v>Inactive</v>
      </c>
      <c r="Y1384" t="s">
        <v>15615</v>
      </c>
    </row>
    <row r="1385" spans="1:25" x14ac:dyDescent="0.25">
      <c r="A1385">
        <v>1384</v>
      </c>
      <c r="B1385" t="s">
        <v>1042</v>
      </c>
      <c r="C1385">
        <v>1580</v>
      </c>
      <c r="D1385" t="str">
        <f>VLOOKUP($C1385,Hosts!$A:$O,10,0)</f>
        <v>New York</v>
      </c>
      <c r="E1385" s="67">
        <f>INDEX(Hosts!$A:$O,MATCH(Places!$C1385,Hosts!$A:$A,0),MATCH(Places!E$1,Hosts!$1:$1,0))</f>
        <v>1</v>
      </c>
      <c r="F1385" s="67">
        <f>INDEX(Hosts!$A:$O,MATCH(Places!$C1385,Hosts!$A:$A,0),MATCH(Places!F$1,Hosts!$1:$1,0))</f>
        <v>0.75</v>
      </c>
      <c r="G1385" s="67" t="str">
        <f>INDEX(Hosts!$A:$O,MATCH(Places!$C1385,Hosts!$A:$A,0),MATCH(Places!G$1,Hosts!$1:$1,0))</f>
        <v>Yes</v>
      </c>
      <c r="H1385">
        <v>11</v>
      </c>
      <c r="I1385" t="str">
        <f>VLOOKUP($H1385,Neighborhoods!$A:$C,2,0)</f>
        <v>Brooklyn</v>
      </c>
      <c r="J1385" t="str">
        <f>VLOOKUP($H1385,Neighborhoods!$A:$C,3,0)</f>
        <v>Greenpoint</v>
      </c>
      <c r="K1385" t="s">
        <v>11822</v>
      </c>
      <c r="L1385" t="str">
        <f t="shared" si="84"/>
        <v>No</v>
      </c>
      <c r="M1385">
        <v>4</v>
      </c>
      <c r="N1385" t="str" cm="1">
        <f t="array" ref="N1385">_xlfn.IFS(M1385&lt;=2,"Small",M1385&lt;=5,"Medium",M1385&gt;5,"Large")</f>
        <v>Medium</v>
      </c>
      <c r="O1385" s="50">
        <v>230</v>
      </c>
      <c r="P1385" s="67">
        <f t="shared" si="85"/>
        <v>0.04</v>
      </c>
      <c r="Q1385" s="52">
        <v>4.88</v>
      </c>
      <c r="R1385" s="52" t="str" cm="1">
        <f t="array" ref="R1385">_xlfn.IFS(ROUND(Q1385,0)=5,"Excellent",ROUND(Q1385,0)=4,"Good",ROUND(Q1385,0)=3,"Ok",ROUND(Q1385,0)&lt;3,"Bad")</f>
        <v>Excellent</v>
      </c>
      <c r="S1385">
        <v>8</v>
      </c>
      <c r="T1385" t="str">
        <f t="shared" si="86"/>
        <v>No</v>
      </c>
      <c r="U1385" s="65">
        <v>42239</v>
      </c>
      <c r="V1385" s="65">
        <v>43752</v>
      </c>
      <c r="W1385">
        <v>259</v>
      </c>
      <c r="X1385" t="str">
        <f t="shared" si="87"/>
        <v>Active</v>
      </c>
      <c r="Y1385" t="s">
        <v>15615</v>
      </c>
    </row>
    <row r="1386" spans="1:25" x14ac:dyDescent="0.25">
      <c r="A1386">
        <v>1385</v>
      </c>
      <c r="B1386" t="s">
        <v>1048</v>
      </c>
      <c r="C1386">
        <v>2073</v>
      </c>
      <c r="D1386" t="str">
        <f>VLOOKUP($C1386,Hosts!$A:$O,10,0)</f>
        <v>New York</v>
      </c>
      <c r="E1386" s="67">
        <f>INDEX(Hosts!$A:$O,MATCH(Places!$C1386,Hosts!$A:$A,0),MATCH(Places!E$1,Hosts!$1:$1,0))</f>
        <v>0.93</v>
      </c>
      <c r="F1386" s="67">
        <f>INDEX(Hosts!$A:$O,MATCH(Places!$C1386,Hosts!$A:$A,0),MATCH(Places!F$1,Hosts!$1:$1,0))</f>
        <v>1</v>
      </c>
      <c r="G1386" s="67" t="str">
        <f>INDEX(Hosts!$A:$O,MATCH(Places!$C1386,Hosts!$A:$A,0),MATCH(Places!G$1,Hosts!$1:$1,0))</f>
        <v>Yes</v>
      </c>
      <c r="H1386">
        <v>19</v>
      </c>
      <c r="I1386" t="str">
        <f>VLOOKUP($H1386,Neighborhoods!$A:$C,2,0)</f>
        <v>Manhattan</v>
      </c>
      <c r="J1386" t="str">
        <f>VLOOKUP($H1386,Neighborhoods!$A:$C,3,0)</f>
        <v>Upper East Side</v>
      </c>
      <c r="K1386" t="s">
        <v>11822</v>
      </c>
      <c r="L1386" t="str">
        <f t="shared" si="84"/>
        <v>No</v>
      </c>
      <c r="M1386">
        <v>4</v>
      </c>
      <c r="N1386" t="str" cm="1">
        <f t="array" ref="N1386">_xlfn.IFS(M1386&lt;=2,"Small",M1386&lt;=5,"Medium",M1386&gt;5,"Large")</f>
        <v>Medium</v>
      </c>
      <c r="O1386" s="50">
        <v>160</v>
      </c>
      <c r="P1386" s="67">
        <f t="shared" si="85"/>
        <v>0.03</v>
      </c>
      <c r="Q1386" s="52">
        <v>4.67</v>
      </c>
      <c r="R1386" s="52" t="str" cm="1">
        <f t="array" ref="R1386">_xlfn.IFS(ROUND(Q1386,0)=5,"Excellent",ROUND(Q1386,0)=4,"Good",ROUND(Q1386,0)=3,"Ok",ROUND(Q1386,0)&lt;3,"Bad")</f>
        <v>Excellent</v>
      </c>
      <c r="S1386">
        <v>6</v>
      </c>
      <c r="T1386" t="str">
        <f t="shared" si="86"/>
        <v>No</v>
      </c>
      <c r="U1386" s="65">
        <v>42371</v>
      </c>
      <c r="V1386" s="65">
        <v>43496</v>
      </c>
      <c r="W1386">
        <v>241</v>
      </c>
      <c r="X1386" t="str">
        <f t="shared" si="87"/>
        <v>Active</v>
      </c>
      <c r="Y1386" t="s">
        <v>15616</v>
      </c>
    </row>
    <row r="1387" spans="1:25" x14ac:dyDescent="0.25">
      <c r="A1387">
        <v>1386</v>
      </c>
      <c r="B1387" t="s">
        <v>1043</v>
      </c>
      <c r="C1387">
        <v>2073</v>
      </c>
      <c r="D1387" t="str">
        <f>VLOOKUP($C1387,Hosts!$A:$O,10,0)</f>
        <v>New York</v>
      </c>
      <c r="E1387" s="67">
        <f>INDEX(Hosts!$A:$O,MATCH(Places!$C1387,Hosts!$A:$A,0),MATCH(Places!E$1,Hosts!$1:$1,0))</f>
        <v>0.93</v>
      </c>
      <c r="F1387" s="67">
        <f>INDEX(Hosts!$A:$O,MATCH(Places!$C1387,Hosts!$A:$A,0),MATCH(Places!F$1,Hosts!$1:$1,0))</f>
        <v>1</v>
      </c>
      <c r="G1387" s="67" t="str">
        <f>INDEX(Hosts!$A:$O,MATCH(Places!$C1387,Hosts!$A:$A,0),MATCH(Places!G$1,Hosts!$1:$1,0))</f>
        <v>Yes</v>
      </c>
      <c r="H1387">
        <v>19</v>
      </c>
      <c r="I1387" t="str">
        <f>VLOOKUP($H1387,Neighborhoods!$A:$C,2,0)</f>
        <v>Manhattan</v>
      </c>
      <c r="J1387" t="str">
        <f>VLOOKUP($H1387,Neighborhoods!$A:$C,3,0)</f>
        <v>Upper East Side</v>
      </c>
      <c r="K1387" t="s">
        <v>11822</v>
      </c>
      <c r="L1387" t="str">
        <f t="shared" si="84"/>
        <v>No</v>
      </c>
      <c r="M1387">
        <v>4</v>
      </c>
      <c r="N1387" t="str" cm="1">
        <f t="array" ref="N1387">_xlfn.IFS(M1387&lt;=2,"Small",M1387&lt;=5,"Medium",M1387&gt;5,"Large")</f>
        <v>Medium</v>
      </c>
      <c r="O1387" s="50">
        <v>200</v>
      </c>
      <c r="P1387" s="67">
        <f t="shared" si="85"/>
        <v>0.04</v>
      </c>
      <c r="Q1387" s="52">
        <v>4.88</v>
      </c>
      <c r="R1387" s="52" t="str" cm="1">
        <f t="array" ref="R1387">_xlfn.IFS(ROUND(Q1387,0)=5,"Excellent",ROUND(Q1387,0)=4,"Good",ROUND(Q1387,0)=3,"Ok",ROUND(Q1387,0)&lt;3,"Bad")</f>
        <v>Excellent</v>
      </c>
      <c r="S1387">
        <v>8</v>
      </c>
      <c r="T1387" t="str">
        <f t="shared" si="86"/>
        <v>No</v>
      </c>
      <c r="U1387" s="65">
        <v>42601</v>
      </c>
      <c r="V1387" s="65">
        <v>43835</v>
      </c>
      <c r="W1387">
        <v>364</v>
      </c>
      <c r="X1387" t="str">
        <f t="shared" si="87"/>
        <v>Active</v>
      </c>
      <c r="Y1387" t="s">
        <v>15616</v>
      </c>
    </row>
    <row r="1388" spans="1:25" x14ac:dyDescent="0.25">
      <c r="A1388">
        <v>1387</v>
      </c>
      <c r="B1388" t="s">
        <v>1044</v>
      </c>
      <c r="C1388">
        <v>2070</v>
      </c>
      <c r="D1388" t="str">
        <f>VLOOKUP($C1388,Hosts!$A:$O,10,0)</f>
        <v>New York</v>
      </c>
      <c r="E1388" s="67">
        <f>INDEX(Hosts!$A:$O,MATCH(Places!$C1388,Hosts!$A:$A,0),MATCH(Places!E$1,Hosts!$1:$1,0))</f>
        <v>1</v>
      </c>
      <c r="F1388" s="67">
        <f>INDEX(Hosts!$A:$O,MATCH(Places!$C1388,Hosts!$A:$A,0),MATCH(Places!F$1,Hosts!$1:$1,0))</f>
        <v>0.67</v>
      </c>
      <c r="G1388" s="67" t="str">
        <f>INDEX(Hosts!$A:$O,MATCH(Places!$C1388,Hosts!$A:$A,0),MATCH(Places!G$1,Hosts!$1:$1,0))</f>
        <v>Yes</v>
      </c>
      <c r="H1388">
        <v>16</v>
      </c>
      <c r="I1388" t="str">
        <f>VLOOKUP($H1388,Neighborhoods!$A:$C,2,0)</f>
        <v>Manhattan</v>
      </c>
      <c r="J1388" t="str">
        <f>VLOOKUP($H1388,Neighborhoods!$A:$C,3,0)</f>
        <v>Harlem</v>
      </c>
      <c r="K1388" t="s">
        <v>1</v>
      </c>
      <c r="L1388" t="str">
        <f t="shared" si="84"/>
        <v>Yes</v>
      </c>
      <c r="M1388">
        <v>2</v>
      </c>
      <c r="N1388" t="str" cm="1">
        <f t="array" ref="N1388">_xlfn.IFS(M1388&lt;=2,"Small",M1388&lt;=5,"Medium",M1388&gt;5,"Large")</f>
        <v>Small</v>
      </c>
      <c r="O1388" s="50">
        <v>88</v>
      </c>
      <c r="P1388" s="67">
        <f t="shared" si="85"/>
        <v>0.03</v>
      </c>
      <c r="Q1388" s="52">
        <v>4.8899999999999997</v>
      </c>
      <c r="R1388" s="52" t="str" cm="1">
        <f t="array" ref="R1388">_xlfn.IFS(ROUND(Q1388,0)=5,"Excellent",ROUND(Q1388,0)=4,"Good",ROUND(Q1388,0)=3,"Ok",ROUND(Q1388,0)&lt;3,"Bad")</f>
        <v>Excellent</v>
      </c>
      <c r="S1388">
        <v>19</v>
      </c>
      <c r="T1388" t="str">
        <f t="shared" si="86"/>
        <v>No</v>
      </c>
      <c r="U1388" s="65">
        <v>42195</v>
      </c>
      <c r="V1388" s="65">
        <v>43832</v>
      </c>
      <c r="W1388">
        <v>8</v>
      </c>
      <c r="X1388" t="str">
        <f t="shared" si="87"/>
        <v>Active</v>
      </c>
      <c r="Y1388" t="s">
        <v>15615</v>
      </c>
    </row>
    <row r="1389" spans="1:25" x14ac:dyDescent="0.25">
      <c r="A1389">
        <v>1388</v>
      </c>
      <c r="B1389" t="s">
        <v>14194</v>
      </c>
      <c r="C1389">
        <v>1605</v>
      </c>
      <c r="D1389" t="str">
        <f>VLOOKUP($C1389,Hosts!$A:$O,10,0)</f>
        <v>New York</v>
      </c>
      <c r="E1389" s="67">
        <f>INDEX(Hosts!$A:$O,MATCH(Places!$C1389,Hosts!$A:$A,0),MATCH(Places!E$1,Hosts!$1:$1,0))</f>
        <v>0.92</v>
      </c>
      <c r="F1389" s="67">
        <f>INDEX(Hosts!$A:$O,MATCH(Places!$C1389,Hosts!$A:$A,0),MATCH(Places!F$1,Hosts!$1:$1,0))</f>
        <v>0.84</v>
      </c>
      <c r="G1389" s="67" t="str">
        <f>INDEX(Hosts!$A:$O,MATCH(Places!$C1389,Hosts!$A:$A,0),MATCH(Places!G$1,Hosts!$1:$1,0))</f>
        <v>No</v>
      </c>
      <c r="H1389">
        <v>19</v>
      </c>
      <c r="I1389" t="str">
        <f>VLOOKUP($H1389,Neighborhoods!$A:$C,2,0)</f>
        <v>Manhattan</v>
      </c>
      <c r="J1389" t="str">
        <f>VLOOKUP($H1389,Neighborhoods!$A:$C,3,0)</f>
        <v>Upper East Side</v>
      </c>
      <c r="K1389" t="s">
        <v>11822</v>
      </c>
      <c r="L1389" t="str">
        <f t="shared" si="84"/>
        <v>No</v>
      </c>
      <c r="M1389">
        <v>2</v>
      </c>
      <c r="N1389" t="str" cm="1">
        <f t="array" ref="N1389">_xlfn.IFS(M1389&lt;=2,"Small",M1389&lt;=5,"Medium",M1389&gt;5,"Large")</f>
        <v>Small</v>
      </c>
      <c r="O1389" s="50">
        <v>122</v>
      </c>
      <c r="P1389" s="67">
        <f t="shared" si="85"/>
        <v>0.03</v>
      </c>
      <c r="Q1389" s="52">
        <v>5</v>
      </c>
      <c r="R1389" s="52" t="str" cm="1">
        <f t="array" ref="R1389">_xlfn.IFS(ROUND(Q1389,0)=5,"Excellent",ROUND(Q1389,0)=4,"Good",ROUND(Q1389,0)=3,"Ok",ROUND(Q1389,0)&lt;3,"Bad")</f>
        <v>Excellent</v>
      </c>
      <c r="S1389">
        <v>5</v>
      </c>
      <c r="T1389" t="str">
        <f t="shared" si="86"/>
        <v>No</v>
      </c>
      <c r="U1389" s="65">
        <v>42253</v>
      </c>
      <c r="V1389" s="65">
        <v>43793</v>
      </c>
      <c r="W1389">
        <v>349</v>
      </c>
      <c r="X1389" t="str">
        <f t="shared" si="87"/>
        <v>Active</v>
      </c>
      <c r="Y1389" t="s">
        <v>15615</v>
      </c>
    </row>
    <row r="1390" spans="1:25" x14ac:dyDescent="0.25">
      <c r="A1390">
        <v>1389</v>
      </c>
      <c r="B1390" t="s">
        <v>1119</v>
      </c>
      <c r="C1390">
        <v>2248</v>
      </c>
      <c r="D1390" t="str">
        <f>VLOOKUP($C1390,Hosts!$A:$O,10,0)</f>
        <v>New York</v>
      </c>
      <c r="E1390" s="67">
        <f>INDEX(Hosts!$A:$O,MATCH(Places!$C1390,Hosts!$A:$A,0),MATCH(Places!E$1,Hosts!$1:$1,0))</f>
        <v>1</v>
      </c>
      <c r="F1390" s="67">
        <f>INDEX(Hosts!$A:$O,MATCH(Places!$C1390,Hosts!$A:$A,0),MATCH(Places!F$1,Hosts!$1:$1,0))</f>
        <v>1</v>
      </c>
      <c r="G1390" s="67" t="str">
        <f>INDEX(Hosts!$A:$O,MATCH(Places!$C1390,Hosts!$A:$A,0),MATCH(Places!G$1,Hosts!$1:$1,0))</f>
        <v>No</v>
      </c>
      <c r="H1390">
        <v>7</v>
      </c>
      <c r="I1390" t="str">
        <f>VLOOKUP($H1390,Neighborhoods!$A:$C,2,0)</f>
        <v>Brooklyn</v>
      </c>
      <c r="J1390" t="str">
        <f>VLOOKUP($H1390,Neighborhoods!$A:$C,3,0)</f>
        <v>Bedford-Stuyvesant</v>
      </c>
      <c r="K1390" t="s">
        <v>1</v>
      </c>
      <c r="L1390" t="str">
        <f t="shared" si="84"/>
        <v>Yes</v>
      </c>
      <c r="M1390">
        <v>2</v>
      </c>
      <c r="N1390" t="str" cm="1">
        <f t="array" ref="N1390">_xlfn.IFS(M1390&lt;=2,"Small",M1390&lt;=5,"Medium",M1390&gt;5,"Large")</f>
        <v>Small</v>
      </c>
      <c r="O1390" s="50">
        <v>45</v>
      </c>
      <c r="P1390" s="67">
        <f t="shared" si="85"/>
        <v>0.03</v>
      </c>
      <c r="Q1390" s="52">
        <v>4.8099999999999996</v>
      </c>
      <c r="R1390" s="52" t="str" cm="1">
        <f t="array" ref="R1390">_xlfn.IFS(ROUND(Q1390,0)=5,"Excellent",ROUND(Q1390,0)=4,"Good",ROUND(Q1390,0)=3,"Ok",ROUND(Q1390,0)&lt;3,"Bad")</f>
        <v>Excellent</v>
      </c>
      <c r="S1390">
        <v>47</v>
      </c>
      <c r="T1390" t="str">
        <f t="shared" si="86"/>
        <v>No</v>
      </c>
      <c r="U1390" s="65">
        <v>42526</v>
      </c>
      <c r="V1390" s="65">
        <v>44044</v>
      </c>
      <c r="W1390">
        <v>228</v>
      </c>
      <c r="X1390" t="str">
        <f t="shared" si="87"/>
        <v>Active</v>
      </c>
      <c r="Y1390" t="s">
        <v>15616</v>
      </c>
    </row>
    <row r="1391" spans="1:25" x14ac:dyDescent="0.25">
      <c r="A1391">
        <v>1390</v>
      </c>
      <c r="B1391" t="s">
        <v>1045</v>
      </c>
      <c r="C1391">
        <v>2318</v>
      </c>
      <c r="D1391" t="str">
        <f>VLOOKUP($C1391,Hosts!$A:$O,10,0)</f>
        <v>New York</v>
      </c>
      <c r="E1391" s="67">
        <f>INDEX(Hosts!$A:$O,MATCH(Places!$C1391,Hosts!$A:$A,0),MATCH(Places!E$1,Hosts!$1:$1,0))</f>
        <v>1</v>
      </c>
      <c r="F1391" s="67">
        <f>INDEX(Hosts!$A:$O,MATCH(Places!$C1391,Hosts!$A:$A,0),MATCH(Places!F$1,Hosts!$1:$1,0))</f>
        <v>0.73</v>
      </c>
      <c r="G1391" s="67" t="str">
        <f>INDEX(Hosts!$A:$O,MATCH(Places!$C1391,Hosts!$A:$A,0),MATCH(Places!G$1,Hosts!$1:$1,0))</f>
        <v>No</v>
      </c>
      <c r="H1391">
        <v>20</v>
      </c>
      <c r="I1391" t="str">
        <f>VLOOKUP($H1391,Neighborhoods!$A:$C,2,0)</f>
        <v>Manhattan</v>
      </c>
      <c r="J1391" t="str">
        <f>VLOOKUP($H1391,Neighborhoods!$A:$C,3,0)</f>
        <v>Upper West Side</v>
      </c>
      <c r="K1391" t="s">
        <v>11822</v>
      </c>
      <c r="L1391" t="str">
        <f t="shared" si="84"/>
        <v>No</v>
      </c>
      <c r="M1391">
        <v>2</v>
      </c>
      <c r="N1391" t="str" cm="1">
        <f t="array" ref="N1391">_xlfn.IFS(M1391&lt;=2,"Small",M1391&lt;=5,"Medium",M1391&gt;5,"Large")</f>
        <v>Small</v>
      </c>
      <c r="O1391" s="50">
        <v>95</v>
      </c>
      <c r="P1391" s="67">
        <f t="shared" si="85"/>
        <v>0.03</v>
      </c>
      <c r="Q1391" s="52">
        <v>4.4800000000000004</v>
      </c>
      <c r="R1391" s="52" t="str" cm="1">
        <f t="array" ref="R1391">_xlfn.IFS(ROUND(Q1391,0)=5,"Excellent",ROUND(Q1391,0)=4,"Good",ROUND(Q1391,0)=3,"Ok",ROUND(Q1391,0)&lt;3,"Bad")</f>
        <v>Good</v>
      </c>
      <c r="S1391">
        <v>40</v>
      </c>
      <c r="T1391" t="str">
        <f t="shared" si="86"/>
        <v>No</v>
      </c>
      <c r="U1391" s="65">
        <v>42491</v>
      </c>
      <c r="V1391" s="65">
        <v>44034</v>
      </c>
      <c r="W1391">
        <v>320</v>
      </c>
      <c r="X1391" t="str">
        <f t="shared" si="87"/>
        <v>Active</v>
      </c>
      <c r="Y1391" t="s">
        <v>15615</v>
      </c>
    </row>
    <row r="1392" spans="1:25" x14ac:dyDescent="0.25">
      <c r="A1392">
        <v>1391</v>
      </c>
      <c r="B1392" t="s">
        <v>14373</v>
      </c>
      <c r="C1392">
        <v>1817</v>
      </c>
      <c r="D1392" t="str">
        <f>VLOOKUP($C1392,Hosts!$A:$O,10,0)</f>
        <v>New York</v>
      </c>
      <c r="E1392" s="67">
        <f>INDEX(Hosts!$A:$O,MATCH(Places!$C1392,Hosts!$A:$A,0),MATCH(Places!E$1,Hosts!$1:$1,0))</f>
        <v>1</v>
      </c>
      <c r="F1392" s="67">
        <f>INDEX(Hosts!$A:$O,MATCH(Places!$C1392,Hosts!$A:$A,0),MATCH(Places!F$1,Hosts!$1:$1,0))</f>
        <v>0.8</v>
      </c>
      <c r="G1392" s="67" t="str">
        <f>INDEX(Hosts!$A:$O,MATCH(Places!$C1392,Hosts!$A:$A,0),MATCH(Places!G$1,Hosts!$1:$1,0))</f>
        <v>Yes</v>
      </c>
      <c r="H1392">
        <v>13</v>
      </c>
      <c r="I1392" t="str">
        <f>VLOOKUP($H1392,Neighborhoods!$A:$C,2,0)</f>
        <v>Manhattan</v>
      </c>
      <c r="J1392" t="str">
        <f>VLOOKUP($H1392,Neighborhoods!$A:$C,3,0)</f>
        <v>Chelsea</v>
      </c>
      <c r="K1392" t="s">
        <v>11822</v>
      </c>
      <c r="L1392" t="str">
        <f t="shared" si="84"/>
        <v>No</v>
      </c>
      <c r="M1392">
        <v>2</v>
      </c>
      <c r="N1392" t="str" cm="1">
        <f t="array" ref="N1392">_xlfn.IFS(M1392&lt;=2,"Small",M1392&lt;=5,"Medium",M1392&gt;5,"Large")</f>
        <v>Small</v>
      </c>
      <c r="O1392" s="50">
        <v>150</v>
      </c>
      <c r="P1392" s="67">
        <f t="shared" si="85"/>
        <v>0.03</v>
      </c>
      <c r="Q1392" s="52">
        <v>5</v>
      </c>
      <c r="R1392" s="52" t="str" cm="1">
        <f t="array" ref="R1392">_xlfn.IFS(ROUND(Q1392,0)=5,"Excellent",ROUND(Q1392,0)=4,"Good",ROUND(Q1392,0)=3,"Ok",ROUND(Q1392,0)&lt;3,"Bad")</f>
        <v>Excellent</v>
      </c>
      <c r="S1392">
        <v>17</v>
      </c>
      <c r="T1392" t="str">
        <f t="shared" si="86"/>
        <v>No</v>
      </c>
      <c r="U1392" s="65">
        <v>42507</v>
      </c>
      <c r="V1392" s="65">
        <v>44017</v>
      </c>
      <c r="W1392">
        <v>3</v>
      </c>
      <c r="X1392" t="str">
        <f t="shared" si="87"/>
        <v>Active</v>
      </c>
      <c r="Y1392" t="s">
        <v>15615</v>
      </c>
    </row>
    <row r="1393" spans="1:25" x14ac:dyDescent="0.25">
      <c r="A1393">
        <v>1392</v>
      </c>
      <c r="B1393" t="s">
        <v>1046</v>
      </c>
      <c r="C1393">
        <v>78</v>
      </c>
      <c r="D1393" t="str">
        <f>VLOOKUP($C1393,Hosts!$A:$O,10,0)</f>
        <v>New York</v>
      </c>
      <c r="E1393" s="67">
        <f>INDEX(Hosts!$A:$O,MATCH(Places!$C1393,Hosts!$A:$A,0),MATCH(Places!E$1,Hosts!$1:$1,0))</f>
        <v>1</v>
      </c>
      <c r="F1393" s="67">
        <f>INDEX(Hosts!$A:$O,MATCH(Places!$C1393,Hosts!$A:$A,0),MATCH(Places!F$1,Hosts!$1:$1,0))</f>
        <v>0.79</v>
      </c>
      <c r="G1393" s="67" t="str">
        <f>INDEX(Hosts!$A:$O,MATCH(Places!$C1393,Hosts!$A:$A,0),MATCH(Places!G$1,Hosts!$1:$1,0))</f>
        <v>No</v>
      </c>
      <c r="H1393">
        <v>9</v>
      </c>
      <c r="I1393" t="str">
        <f>VLOOKUP($H1393,Neighborhoods!$A:$C,2,0)</f>
        <v>Brooklyn</v>
      </c>
      <c r="J1393" t="str">
        <f>VLOOKUP($H1393,Neighborhoods!$A:$C,3,0)</f>
        <v>Crown Heights</v>
      </c>
      <c r="K1393" t="s">
        <v>1</v>
      </c>
      <c r="L1393" t="str">
        <f t="shared" si="84"/>
        <v>Yes</v>
      </c>
      <c r="M1393">
        <v>1</v>
      </c>
      <c r="N1393" t="str" cm="1">
        <f t="array" ref="N1393">_xlfn.IFS(M1393&lt;=2,"Small",M1393&lt;=5,"Medium",M1393&gt;5,"Large")</f>
        <v>Small</v>
      </c>
      <c r="O1393" s="50">
        <v>42</v>
      </c>
      <c r="P1393" s="67">
        <f t="shared" si="85"/>
        <v>0.03</v>
      </c>
      <c r="Q1393" s="52">
        <v>4.8099999999999996</v>
      </c>
      <c r="R1393" s="52" t="str" cm="1">
        <f t="array" ref="R1393">_xlfn.IFS(ROUND(Q1393,0)=5,"Excellent",ROUND(Q1393,0)=4,"Good",ROUND(Q1393,0)=3,"Ok",ROUND(Q1393,0)&lt;3,"Bad")</f>
        <v>Excellent</v>
      </c>
      <c r="S1393">
        <v>16</v>
      </c>
      <c r="T1393" t="str">
        <f t="shared" si="86"/>
        <v>No</v>
      </c>
      <c r="U1393" s="65">
        <v>42216</v>
      </c>
      <c r="V1393" s="65">
        <v>43841</v>
      </c>
      <c r="W1393">
        <v>0</v>
      </c>
      <c r="X1393" t="str">
        <f t="shared" si="87"/>
        <v>Inactive</v>
      </c>
      <c r="Y1393" t="s">
        <v>15615</v>
      </c>
    </row>
    <row r="1394" spans="1:25" x14ac:dyDescent="0.25">
      <c r="A1394">
        <v>1393</v>
      </c>
      <c r="B1394" t="s">
        <v>14793</v>
      </c>
      <c r="C1394">
        <v>2073</v>
      </c>
      <c r="D1394" t="str">
        <f>VLOOKUP($C1394,Hosts!$A:$O,10,0)</f>
        <v>New York</v>
      </c>
      <c r="E1394" s="67">
        <f>INDEX(Hosts!$A:$O,MATCH(Places!$C1394,Hosts!$A:$A,0),MATCH(Places!E$1,Hosts!$1:$1,0))</f>
        <v>0.93</v>
      </c>
      <c r="F1394" s="67">
        <f>INDEX(Hosts!$A:$O,MATCH(Places!$C1394,Hosts!$A:$A,0),MATCH(Places!F$1,Hosts!$1:$1,0))</f>
        <v>1</v>
      </c>
      <c r="G1394" s="67" t="str">
        <f>INDEX(Hosts!$A:$O,MATCH(Places!$C1394,Hosts!$A:$A,0),MATCH(Places!G$1,Hosts!$1:$1,0))</f>
        <v>Yes</v>
      </c>
      <c r="H1394">
        <v>19</v>
      </c>
      <c r="I1394" t="str">
        <f>VLOOKUP($H1394,Neighborhoods!$A:$C,2,0)</f>
        <v>Manhattan</v>
      </c>
      <c r="J1394" t="str">
        <f>VLOOKUP($H1394,Neighborhoods!$A:$C,3,0)</f>
        <v>Upper East Side</v>
      </c>
      <c r="K1394" t="s">
        <v>11822</v>
      </c>
      <c r="L1394" t="str">
        <f t="shared" si="84"/>
        <v>No</v>
      </c>
      <c r="M1394">
        <v>4</v>
      </c>
      <c r="N1394" t="str" cm="1">
        <f t="array" ref="N1394">_xlfn.IFS(M1394&lt;=2,"Small",M1394&lt;=5,"Medium",M1394&gt;5,"Large")</f>
        <v>Medium</v>
      </c>
      <c r="O1394" s="50">
        <v>165</v>
      </c>
      <c r="P1394" s="67">
        <f t="shared" si="85"/>
        <v>0.03</v>
      </c>
      <c r="Q1394" s="52">
        <v>4.67</v>
      </c>
      <c r="R1394" s="52" t="str" cm="1">
        <f t="array" ref="R1394">_xlfn.IFS(ROUND(Q1394,0)=5,"Excellent",ROUND(Q1394,0)=4,"Good",ROUND(Q1394,0)=3,"Ok",ROUND(Q1394,0)&lt;3,"Bad")</f>
        <v>Excellent</v>
      </c>
      <c r="S1394">
        <v>15</v>
      </c>
      <c r="T1394" t="str">
        <f t="shared" si="86"/>
        <v>No</v>
      </c>
      <c r="U1394" s="65">
        <v>42311</v>
      </c>
      <c r="V1394" s="65">
        <v>43921</v>
      </c>
      <c r="W1394">
        <v>252</v>
      </c>
      <c r="X1394" t="str">
        <f t="shared" si="87"/>
        <v>Active</v>
      </c>
      <c r="Y1394" t="s">
        <v>15616</v>
      </c>
    </row>
    <row r="1395" spans="1:25" x14ac:dyDescent="0.25">
      <c r="A1395">
        <v>1394</v>
      </c>
      <c r="B1395" t="s">
        <v>1047</v>
      </c>
      <c r="C1395">
        <v>2073</v>
      </c>
      <c r="D1395" t="str">
        <f>VLOOKUP($C1395,Hosts!$A:$O,10,0)</f>
        <v>New York</v>
      </c>
      <c r="E1395" s="67">
        <f>INDEX(Hosts!$A:$O,MATCH(Places!$C1395,Hosts!$A:$A,0),MATCH(Places!E$1,Hosts!$1:$1,0))</f>
        <v>0.93</v>
      </c>
      <c r="F1395" s="67">
        <f>INDEX(Hosts!$A:$O,MATCH(Places!$C1395,Hosts!$A:$A,0),MATCH(Places!F$1,Hosts!$1:$1,0))</f>
        <v>1</v>
      </c>
      <c r="G1395" s="67" t="str">
        <f>INDEX(Hosts!$A:$O,MATCH(Places!$C1395,Hosts!$A:$A,0),MATCH(Places!G$1,Hosts!$1:$1,0))</f>
        <v>Yes</v>
      </c>
      <c r="H1395">
        <v>19</v>
      </c>
      <c r="I1395" t="str">
        <f>VLOOKUP($H1395,Neighborhoods!$A:$C,2,0)</f>
        <v>Manhattan</v>
      </c>
      <c r="J1395" t="str">
        <f>VLOOKUP($H1395,Neighborhoods!$A:$C,3,0)</f>
        <v>Upper East Side</v>
      </c>
      <c r="K1395" t="s">
        <v>11822</v>
      </c>
      <c r="L1395" t="str">
        <f t="shared" si="84"/>
        <v>No</v>
      </c>
      <c r="M1395">
        <v>4</v>
      </c>
      <c r="N1395" t="str" cm="1">
        <f t="array" ref="N1395">_xlfn.IFS(M1395&lt;=2,"Small",M1395&lt;=5,"Medium",M1395&gt;5,"Large")</f>
        <v>Medium</v>
      </c>
      <c r="O1395" s="50">
        <v>155</v>
      </c>
      <c r="P1395" s="67">
        <f t="shared" si="85"/>
        <v>0.03</v>
      </c>
      <c r="Q1395" s="52">
        <v>4.4000000000000004</v>
      </c>
      <c r="R1395" s="52" t="str" cm="1">
        <f t="array" ref="R1395">_xlfn.IFS(ROUND(Q1395,0)=5,"Excellent",ROUND(Q1395,0)=4,"Good",ROUND(Q1395,0)=3,"Ok",ROUND(Q1395,0)&lt;3,"Bad")</f>
        <v>Good</v>
      </c>
      <c r="S1395">
        <v>5</v>
      </c>
      <c r="T1395" t="str">
        <f t="shared" si="86"/>
        <v>No</v>
      </c>
      <c r="U1395" s="65">
        <v>43371</v>
      </c>
      <c r="V1395" s="65">
        <v>43913</v>
      </c>
      <c r="W1395">
        <v>365</v>
      </c>
      <c r="X1395" t="str">
        <f t="shared" si="87"/>
        <v>Active</v>
      </c>
      <c r="Y1395" t="s">
        <v>15616</v>
      </c>
    </row>
    <row r="1396" spans="1:25" x14ac:dyDescent="0.25">
      <c r="A1396">
        <v>1395</v>
      </c>
      <c r="B1396" t="s">
        <v>1049</v>
      </c>
      <c r="C1396">
        <v>2073</v>
      </c>
      <c r="D1396" t="str">
        <f>VLOOKUP($C1396,Hosts!$A:$O,10,0)</f>
        <v>New York</v>
      </c>
      <c r="E1396" s="67">
        <f>INDEX(Hosts!$A:$O,MATCH(Places!$C1396,Hosts!$A:$A,0),MATCH(Places!E$1,Hosts!$1:$1,0))</f>
        <v>0.93</v>
      </c>
      <c r="F1396" s="67">
        <f>INDEX(Hosts!$A:$O,MATCH(Places!$C1396,Hosts!$A:$A,0),MATCH(Places!F$1,Hosts!$1:$1,0))</f>
        <v>1</v>
      </c>
      <c r="G1396" s="67" t="str">
        <f>INDEX(Hosts!$A:$O,MATCH(Places!$C1396,Hosts!$A:$A,0),MATCH(Places!G$1,Hosts!$1:$1,0))</f>
        <v>Yes</v>
      </c>
      <c r="H1396">
        <v>19</v>
      </c>
      <c r="I1396" t="str">
        <f>VLOOKUP($H1396,Neighborhoods!$A:$C,2,0)</f>
        <v>Manhattan</v>
      </c>
      <c r="J1396" t="str">
        <f>VLOOKUP($H1396,Neighborhoods!$A:$C,3,0)</f>
        <v>Upper East Side</v>
      </c>
      <c r="K1396" t="s">
        <v>11822</v>
      </c>
      <c r="L1396" t="str">
        <f t="shared" si="84"/>
        <v>No</v>
      </c>
      <c r="M1396">
        <v>4</v>
      </c>
      <c r="N1396" t="str" cm="1">
        <f t="array" ref="N1396">_xlfn.IFS(M1396&lt;=2,"Small",M1396&lt;=5,"Medium",M1396&gt;5,"Large")</f>
        <v>Medium</v>
      </c>
      <c r="O1396" s="50">
        <v>170</v>
      </c>
      <c r="P1396" s="67">
        <f t="shared" si="85"/>
        <v>0.03</v>
      </c>
      <c r="Q1396" s="52">
        <v>4.8600000000000003</v>
      </c>
      <c r="R1396" s="52" t="str" cm="1">
        <f t="array" ref="R1396">_xlfn.IFS(ROUND(Q1396,0)=5,"Excellent",ROUND(Q1396,0)=4,"Good",ROUND(Q1396,0)=3,"Ok",ROUND(Q1396,0)&lt;3,"Bad")</f>
        <v>Excellent</v>
      </c>
      <c r="S1396">
        <v>14</v>
      </c>
      <c r="T1396" t="str">
        <f t="shared" si="86"/>
        <v>No</v>
      </c>
      <c r="U1396" s="65">
        <v>42306</v>
      </c>
      <c r="V1396" s="65">
        <v>43821</v>
      </c>
      <c r="W1396">
        <v>365</v>
      </c>
      <c r="X1396" t="str">
        <f t="shared" si="87"/>
        <v>Active</v>
      </c>
      <c r="Y1396" t="s">
        <v>15616</v>
      </c>
    </row>
    <row r="1397" spans="1:25" x14ac:dyDescent="0.25">
      <c r="A1397">
        <v>1396</v>
      </c>
      <c r="B1397" t="s">
        <v>1050</v>
      </c>
      <c r="C1397">
        <v>2073</v>
      </c>
      <c r="D1397" t="str">
        <f>VLOOKUP($C1397,Hosts!$A:$O,10,0)</f>
        <v>New York</v>
      </c>
      <c r="E1397" s="67">
        <f>INDEX(Hosts!$A:$O,MATCH(Places!$C1397,Hosts!$A:$A,0),MATCH(Places!E$1,Hosts!$1:$1,0))</f>
        <v>0.93</v>
      </c>
      <c r="F1397" s="67">
        <f>INDEX(Hosts!$A:$O,MATCH(Places!$C1397,Hosts!$A:$A,0),MATCH(Places!F$1,Hosts!$1:$1,0))</f>
        <v>1</v>
      </c>
      <c r="G1397" s="67" t="str">
        <f>INDEX(Hosts!$A:$O,MATCH(Places!$C1397,Hosts!$A:$A,0),MATCH(Places!G$1,Hosts!$1:$1,0))</f>
        <v>Yes</v>
      </c>
      <c r="H1397">
        <v>19</v>
      </c>
      <c r="I1397" t="str">
        <f>VLOOKUP($H1397,Neighborhoods!$A:$C,2,0)</f>
        <v>Manhattan</v>
      </c>
      <c r="J1397" t="str">
        <f>VLOOKUP($H1397,Neighborhoods!$A:$C,3,0)</f>
        <v>Upper East Side</v>
      </c>
      <c r="K1397" t="s">
        <v>11822</v>
      </c>
      <c r="L1397" t="str">
        <f t="shared" si="84"/>
        <v>No</v>
      </c>
      <c r="M1397">
        <v>4</v>
      </c>
      <c r="N1397" t="str" cm="1">
        <f t="array" ref="N1397">_xlfn.IFS(M1397&lt;=2,"Small",M1397&lt;=5,"Medium",M1397&gt;5,"Large")</f>
        <v>Medium</v>
      </c>
      <c r="O1397" s="50">
        <v>170</v>
      </c>
      <c r="P1397" s="67">
        <f t="shared" si="85"/>
        <v>0.03</v>
      </c>
      <c r="Q1397" s="52">
        <v>4.5599999999999996</v>
      </c>
      <c r="R1397" s="52" t="str" cm="1">
        <f t="array" ref="R1397">_xlfn.IFS(ROUND(Q1397,0)=5,"Excellent",ROUND(Q1397,0)=4,"Good",ROUND(Q1397,0)=3,"Ok",ROUND(Q1397,0)&lt;3,"Bad")</f>
        <v>Excellent</v>
      </c>
      <c r="S1397">
        <v>9</v>
      </c>
      <c r="T1397" t="str">
        <f t="shared" si="86"/>
        <v>No</v>
      </c>
      <c r="U1397" s="65">
        <v>42280</v>
      </c>
      <c r="V1397" s="65">
        <v>43373</v>
      </c>
      <c r="W1397">
        <v>230</v>
      </c>
      <c r="X1397" t="str">
        <f t="shared" si="87"/>
        <v>Active</v>
      </c>
      <c r="Y1397" t="s">
        <v>15615</v>
      </c>
    </row>
    <row r="1398" spans="1:25" x14ac:dyDescent="0.25">
      <c r="A1398">
        <v>1397</v>
      </c>
      <c r="B1398" t="s">
        <v>1051</v>
      </c>
      <c r="C1398">
        <v>2073</v>
      </c>
      <c r="D1398" t="str">
        <f>VLOOKUP($C1398,Hosts!$A:$O,10,0)</f>
        <v>New York</v>
      </c>
      <c r="E1398" s="67">
        <f>INDEX(Hosts!$A:$O,MATCH(Places!$C1398,Hosts!$A:$A,0),MATCH(Places!E$1,Hosts!$1:$1,0))</f>
        <v>0.93</v>
      </c>
      <c r="F1398" s="67">
        <f>INDEX(Hosts!$A:$O,MATCH(Places!$C1398,Hosts!$A:$A,0),MATCH(Places!F$1,Hosts!$1:$1,0))</f>
        <v>1</v>
      </c>
      <c r="G1398" s="67" t="str">
        <f>INDEX(Hosts!$A:$O,MATCH(Places!$C1398,Hosts!$A:$A,0),MATCH(Places!G$1,Hosts!$1:$1,0))</f>
        <v>Yes</v>
      </c>
      <c r="H1398">
        <v>19</v>
      </c>
      <c r="I1398" t="str">
        <f>VLOOKUP($H1398,Neighborhoods!$A:$C,2,0)</f>
        <v>Manhattan</v>
      </c>
      <c r="J1398" t="str">
        <f>VLOOKUP($H1398,Neighborhoods!$A:$C,3,0)</f>
        <v>Upper East Side</v>
      </c>
      <c r="K1398" t="s">
        <v>11822</v>
      </c>
      <c r="L1398" t="str">
        <f t="shared" si="84"/>
        <v>No</v>
      </c>
      <c r="M1398">
        <v>4</v>
      </c>
      <c r="N1398" t="str" cm="1">
        <f t="array" ref="N1398">_xlfn.IFS(M1398&lt;=2,"Small",M1398&lt;=5,"Medium",M1398&gt;5,"Large")</f>
        <v>Medium</v>
      </c>
      <c r="O1398" s="50">
        <v>170</v>
      </c>
      <c r="P1398" s="67">
        <f t="shared" si="85"/>
        <v>0.03</v>
      </c>
      <c r="Q1398" s="52">
        <v>4.7300000000000004</v>
      </c>
      <c r="R1398" s="52" t="str" cm="1">
        <f t="array" ref="R1398">_xlfn.IFS(ROUND(Q1398,0)=5,"Excellent",ROUND(Q1398,0)=4,"Good",ROUND(Q1398,0)=3,"Ok",ROUND(Q1398,0)&lt;3,"Bad")</f>
        <v>Excellent</v>
      </c>
      <c r="S1398">
        <v>11</v>
      </c>
      <c r="T1398" t="str">
        <f t="shared" si="86"/>
        <v>No</v>
      </c>
      <c r="U1398" s="65">
        <v>42750</v>
      </c>
      <c r="V1398" s="65">
        <v>43800</v>
      </c>
      <c r="W1398">
        <v>365</v>
      </c>
      <c r="X1398" t="str">
        <f t="shared" si="87"/>
        <v>Active</v>
      </c>
      <c r="Y1398" t="s">
        <v>15616</v>
      </c>
    </row>
    <row r="1399" spans="1:25" x14ac:dyDescent="0.25">
      <c r="A1399">
        <v>1398</v>
      </c>
      <c r="B1399" t="s">
        <v>1052</v>
      </c>
      <c r="C1399">
        <v>2073</v>
      </c>
      <c r="D1399" t="str">
        <f>VLOOKUP($C1399,Hosts!$A:$O,10,0)</f>
        <v>New York</v>
      </c>
      <c r="E1399" s="67">
        <f>INDEX(Hosts!$A:$O,MATCH(Places!$C1399,Hosts!$A:$A,0),MATCH(Places!E$1,Hosts!$1:$1,0))</f>
        <v>0.93</v>
      </c>
      <c r="F1399" s="67">
        <f>INDEX(Hosts!$A:$O,MATCH(Places!$C1399,Hosts!$A:$A,0),MATCH(Places!F$1,Hosts!$1:$1,0))</f>
        <v>1</v>
      </c>
      <c r="G1399" s="67" t="str">
        <f>INDEX(Hosts!$A:$O,MATCH(Places!$C1399,Hosts!$A:$A,0),MATCH(Places!G$1,Hosts!$1:$1,0))</f>
        <v>Yes</v>
      </c>
      <c r="H1399">
        <v>20</v>
      </c>
      <c r="I1399" t="str">
        <f>VLOOKUP($H1399,Neighborhoods!$A:$C,2,0)</f>
        <v>Manhattan</v>
      </c>
      <c r="J1399" t="str">
        <f>VLOOKUP($H1399,Neighborhoods!$A:$C,3,0)</f>
        <v>Upper West Side</v>
      </c>
      <c r="K1399" t="s">
        <v>11822</v>
      </c>
      <c r="L1399" t="str">
        <f t="shared" si="84"/>
        <v>No</v>
      </c>
      <c r="M1399">
        <v>3</v>
      </c>
      <c r="N1399" t="str" cm="1">
        <f t="array" ref="N1399">_xlfn.IFS(M1399&lt;=2,"Small",M1399&lt;=5,"Medium",M1399&gt;5,"Large")</f>
        <v>Medium</v>
      </c>
      <c r="O1399" s="50">
        <v>135</v>
      </c>
      <c r="P1399" s="67">
        <f t="shared" si="85"/>
        <v>0.03</v>
      </c>
      <c r="Q1399" s="52">
        <v>4.8499999999999996</v>
      </c>
      <c r="R1399" s="52" t="str" cm="1">
        <f t="array" ref="R1399">_xlfn.IFS(ROUND(Q1399,0)=5,"Excellent",ROUND(Q1399,0)=4,"Good",ROUND(Q1399,0)=3,"Ok",ROUND(Q1399,0)&lt;3,"Bad")</f>
        <v>Excellent</v>
      </c>
      <c r="S1399">
        <v>13</v>
      </c>
      <c r="T1399" t="str">
        <f t="shared" si="86"/>
        <v>No</v>
      </c>
      <c r="U1399" s="65">
        <v>42491</v>
      </c>
      <c r="V1399" s="65">
        <v>44043</v>
      </c>
      <c r="W1399">
        <v>365</v>
      </c>
      <c r="X1399" t="str">
        <f t="shared" si="87"/>
        <v>Active</v>
      </c>
      <c r="Y1399" t="s">
        <v>15616</v>
      </c>
    </row>
    <row r="1400" spans="1:25" x14ac:dyDescent="0.25">
      <c r="A1400">
        <v>1399</v>
      </c>
      <c r="B1400" t="s">
        <v>1053</v>
      </c>
      <c r="C1400">
        <v>2073</v>
      </c>
      <c r="D1400" t="str">
        <f>VLOOKUP($C1400,Hosts!$A:$O,10,0)</f>
        <v>New York</v>
      </c>
      <c r="E1400" s="67">
        <f>INDEX(Hosts!$A:$O,MATCH(Places!$C1400,Hosts!$A:$A,0),MATCH(Places!E$1,Hosts!$1:$1,0))</f>
        <v>0.93</v>
      </c>
      <c r="F1400" s="67">
        <f>INDEX(Hosts!$A:$O,MATCH(Places!$C1400,Hosts!$A:$A,0),MATCH(Places!F$1,Hosts!$1:$1,0))</f>
        <v>1</v>
      </c>
      <c r="G1400" s="67" t="str">
        <f>INDEX(Hosts!$A:$O,MATCH(Places!$C1400,Hosts!$A:$A,0),MATCH(Places!G$1,Hosts!$1:$1,0))</f>
        <v>Yes</v>
      </c>
      <c r="H1400">
        <v>20</v>
      </c>
      <c r="I1400" t="str">
        <f>VLOOKUP($H1400,Neighborhoods!$A:$C,2,0)</f>
        <v>Manhattan</v>
      </c>
      <c r="J1400" t="str">
        <f>VLOOKUP($H1400,Neighborhoods!$A:$C,3,0)</f>
        <v>Upper West Side</v>
      </c>
      <c r="K1400" t="s">
        <v>11822</v>
      </c>
      <c r="L1400" t="str">
        <f t="shared" si="84"/>
        <v>No</v>
      </c>
      <c r="M1400">
        <v>3</v>
      </c>
      <c r="N1400" t="str" cm="1">
        <f t="array" ref="N1400">_xlfn.IFS(M1400&lt;=2,"Small",M1400&lt;=5,"Medium",M1400&gt;5,"Large")</f>
        <v>Medium</v>
      </c>
      <c r="O1400" s="50">
        <v>140</v>
      </c>
      <c r="P1400" s="67">
        <f t="shared" si="85"/>
        <v>0.03</v>
      </c>
      <c r="Q1400" s="52">
        <v>5</v>
      </c>
      <c r="R1400" s="52" t="str" cm="1">
        <f t="array" ref="R1400">_xlfn.IFS(ROUND(Q1400,0)=5,"Excellent",ROUND(Q1400,0)=4,"Good",ROUND(Q1400,0)=3,"Ok",ROUND(Q1400,0)&lt;3,"Bad")</f>
        <v>Excellent</v>
      </c>
      <c r="S1400">
        <v>21</v>
      </c>
      <c r="T1400" t="str">
        <f t="shared" si="86"/>
        <v>No</v>
      </c>
      <c r="U1400" s="65">
        <v>42306</v>
      </c>
      <c r="V1400" s="65">
        <v>43869</v>
      </c>
      <c r="W1400">
        <v>365</v>
      </c>
      <c r="X1400" t="str">
        <f t="shared" si="87"/>
        <v>Active</v>
      </c>
      <c r="Y1400" t="s">
        <v>15616</v>
      </c>
    </row>
    <row r="1401" spans="1:25" x14ac:dyDescent="0.25">
      <c r="A1401">
        <v>1400</v>
      </c>
      <c r="B1401" t="s">
        <v>1054</v>
      </c>
      <c r="C1401">
        <v>270</v>
      </c>
      <c r="D1401" t="str">
        <f>VLOOKUP($C1401,Hosts!$A:$O,10,0)</f>
        <v>New York</v>
      </c>
      <c r="E1401" s="67">
        <f>INDEX(Hosts!$A:$O,MATCH(Places!$C1401,Hosts!$A:$A,0),MATCH(Places!E$1,Hosts!$1:$1,0))</f>
        <v>1</v>
      </c>
      <c r="F1401" s="67">
        <f>INDEX(Hosts!$A:$O,MATCH(Places!$C1401,Hosts!$A:$A,0),MATCH(Places!F$1,Hosts!$1:$1,0))</f>
        <v>0.93</v>
      </c>
      <c r="G1401" s="67" t="str">
        <f>INDEX(Hosts!$A:$O,MATCH(Places!$C1401,Hosts!$A:$A,0),MATCH(Places!G$1,Hosts!$1:$1,0))</f>
        <v>Yes</v>
      </c>
      <c r="H1401">
        <v>16</v>
      </c>
      <c r="I1401" t="str">
        <f>VLOOKUP($H1401,Neighborhoods!$A:$C,2,0)</f>
        <v>Manhattan</v>
      </c>
      <c r="J1401" t="str">
        <f>VLOOKUP($H1401,Neighborhoods!$A:$C,3,0)</f>
        <v>Harlem</v>
      </c>
      <c r="K1401" t="s">
        <v>1</v>
      </c>
      <c r="L1401" t="str">
        <f t="shared" si="84"/>
        <v>Yes</v>
      </c>
      <c r="M1401">
        <v>2</v>
      </c>
      <c r="N1401" t="str" cm="1">
        <f t="array" ref="N1401">_xlfn.IFS(M1401&lt;=2,"Small",M1401&lt;=5,"Medium",M1401&gt;5,"Large")</f>
        <v>Small</v>
      </c>
      <c r="O1401" s="50">
        <v>69</v>
      </c>
      <c r="P1401" s="67">
        <f t="shared" si="85"/>
        <v>0.03</v>
      </c>
      <c r="Q1401" s="52">
        <v>4.8099999999999996</v>
      </c>
      <c r="R1401" s="52" t="str" cm="1">
        <f t="array" ref="R1401">_xlfn.IFS(ROUND(Q1401,0)=5,"Excellent",ROUND(Q1401,0)=4,"Good",ROUND(Q1401,0)=3,"Ok",ROUND(Q1401,0)&lt;3,"Bad")</f>
        <v>Excellent</v>
      </c>
      <c r="S1401">
        <v>178</v>
      </c>
      <c r="T1401" t="str">
        <f t="shared" si="86"/>
        <v>Yes</v>
      </c>
      <c r="U1401" s="65">
        <v>42645</v>
      </c>
      <c r="V1401" s="65">
        <v>43906</v>
      </c>
      <c r="W1401">
        <v>179</v>
      </c>
      <c r="X1401" t="str">
        <f t="shared" si="87"/>
        <v>Active</v>
      </c>
      <c r="Y1401" t="s">
        <v>15615</v>
      </c>
    </row>
    <row r="1402" spans="1:25" x14ac:dyDescent="0.25">
      <c r="A1402">
        <v>1401</v>
      </c>
      <c r="B1402" t="s">
        <v>1055</v>
      </c>
      <c r="C1402">
        <v>2320</v>
      </c>
      <c r="D1402" t="str">
        <f>VLOOKUP($C1402,Hosts!$A:$O,10,0)</f>
        <v>New York</v>
      </c>
      <c r="E1402" s="67">
        <f>INDEX(Hosts!$A:$O,MATCH(Places!$C1402,Hosts!$A:$A,0),MATCH(Places!E$1,Hosts!$1:$1,0))</f>
        <v>1</v>
      </c>
      <c r="F1402" s="67">
        <f>INDEX(Hosts!$A:$O,MATCH(Places!$C1402,Hosts!$A:$A,0),MATCH(Places!F$1,Hosts!$1:$1,0))</f>
        <v>1</v>
      </c>
      <c r="G1402" s="67" t="str">
        <f>INDEX(Hosts!$A:$O,MATCH(Places!$C1402,Hosts!$A:$A,0),MATCH(Places!G$1,Hosts!$1:$1,0))</f>
        <v>Yes</v>
      </c>
      <c r="H1402">
        <v>14</v>
      </c>
      <c r="I1402" t="str">
        <f>VLOOKUP($H1402,Neighborhoods!$A:$C,2,0)</f>
        <v>Manhattan</v>
      </c>
      <c r="J1402" t="str">
        <f>VLOOKUP($H1402,Neighborhoods!$A:$C,3,0)</f>
        <v>East Harlem</v>
      </c>
      <c r="K1402" t="s">
        <v>1</v>
      </c>
      <c r="L1402" t="str">
        <f t="shared" si="84"/>
        <v>Yes</v>
      </c>
      <c r="M1402">
        <v>2</v>
      </c>
      <c r="N1402" t="str" cm="1">
        <f t="array" ref="N1402">_xlfn.IFS(M1402&lt;=2,"Small",M1402&lt;=5,"Medium",M1402&gt;5,"Large")</f>
        <v>Small</v>
      </c>
      <c r="O1402" s="50">
        <v>81</v>
      </c>
      <c r="P1402" s="67">
        <f t="shared" si="85"/>
        <v>0.03</v>
      </c>
      <c r="Q1402" s="52">
        <v>4.91</v>
      </c>
      <c r="R1402" s="52" t="str" cm="1">
        <f t="array" ref="R1402">_xlfn.IFS(ROUND(Q1402,0)=5,"Excellent",ROUND(Q1402,0)=4,"Good",ROUND(Q1402,0)=3,"Ok",ROUND(Q1402,0)&lt;3,"Bad")</f>
        <v>Excellent</v>
      </c>
      <c r="S1402">
        <v>174</v>
      </c>
      <c r="T1402" t="str">
        <f t="shared" si="86"/>
        <v>Yes</v>
      </c>
      <c r="U1402" s="65">
        <v>42257</v>
      </c>
      <c r="V1402" s="65">
        <v>43903</v>
      </c>
      <c r="W1402">
        <v>320</v>
      </c>
      <c r="X1402" t="str">
        <f t="shared" si="87"/>
        <v>Active</v>
      </c>
      <c r="Y1402" t="s">
        <v>15616</v>
      </c>
    </row>
    <row r="1403" spans="1:25" x14ac:dyDescent="0.25">
      <c r="A1403">
        <v>1402</v>
      </c>
      <c r="B1403" t="s">
        <v>1056</v>
      </c>
      <c r="C1403">
        <v>2321</v>
      </c>
      <c r="D1403" t="str">
        <f>VLOOKUP($C1403,Hosts!$A:$O,10,0)</f>
        <v>New York</v>
      </c>
      <c r="E1403" s="67">
        <f>INDEX(Hosts!$A:$O,MATCH(Places!$C1403,Hosts!$A:$A,0),MATCH(Places!E$1,Hosts!$1:$1,0))</f>
        <v>1</v>
      </c>
      <c r="F1403" s="67">
        <f>INDEX(Hosts!$A:$O,MATCH(Places!$C1403,Hosts!$A:$A,0),MATCH(Places!F$1,Hosts!$1:$1,0))</f>
        <v>0.67</v>
      </c>
      <c r="G1403" s="67" t="str">
        <f>INDEX(Hosts!$A:$O,MATCH(Places!$C1403,Hosts!$A:$A,0),MATCH(Places!G$1,Hosts!$1:$1,0))</f>
        <v>No</v>
      </c>
      <c r="H1403">
        <v>7</v>
      </c>
      <c r="I1403" t="str">
        <f>VLOOKUP($H1403,Neighborhoods!$A:$C,2,0)</f>
        <v>Brooklyn</v>
      </c>
      <c r="J1403" t="str">
        <f>VLOOKUP($H1403,Neighborhoods!$A:$C,3,0)</f>
        <v>Bedford-Stuyvesant</v>
      </c>
      <c r="K1403" t="s">
        <v>11822</v>
      </c>
      <c r="L1403" t="str">
        <f t="shared" si="84"/>
        <v>No</v>
      </c>
      <c r="M1403">
        <v>2</v>
      </c>
      <c r="N1403" t="str" cm="1">
        <f t="array" ref="N1403">_xlfn.IFS(M1403&lt;=2,"Small",M1403&lt;=5,"Medium",M1403&gt;5,"Large")</f>
        <v>Small</v>
      </c>
      <c r="O1403" s="50">
        <v>86</v>
      </c>
      <c r="P1403" s="67">
        <f t="shared" si="85"/>
        <v>0.03</v>
      </c>
      <c r="Q1403" s="52">
        <v>5</v>
      </c>
      <c r="R1403" s="52" t="str" cm="1">
        <f t="array" ref="R1403">_xlfn.IFS(ROUND(Q1403,0)=5,"Excellent",ROUND(Q1403,0)=4,"Good",ROUND(Q1403,0)=3,"Ok",ROUND(Q1403,0)&lt;3,"Bad")</f>
        <v>Excellent</v>
      </c>
      <c r="S1403">
        <v>6</v>
      </c>
      <c r="T1403" t="str">
        <f t="shared" si="86"/>
        <v>No</v>
      </c>
      <c r="U1403" s="65">
        <v>43070</v>
      </c>
      <c r="V1403" s="65">
        <v>43829</v>
      </c>
      <c r="W1403">
        <v>26</v>
      </c>
      <c r="X1403" t="str">
        <f t="shared" si="87"/>
        <v>Active</v>
      </c>
      <c r="Y1403" t="s">
        <v>15615</v>
      </c>
    </row>
    <row r="1404" spans="1:25" x14ac:dyDescent="0.25">
      <c r="A1404">
        <v>1403</v>
      </c>
      <c r="B1404" t="s">
        <v>13249</v>
      </c>
      <c r="C1404">
        <v>1199</v>
      </c>
      <c r="D1404" t="str">
        <f>VLOOKUP($C1404,Hosts!$A:$O,10,0)</f>
        <v>New York</v>
      </c>
      <c r="E1404" s="67">
        <f>INDEX(Hosts!$A:$O,MATCH(Places!$C1404,Hosts!$A:$A,0),MATCH(Places!E$1,Hosts!$1:$1,0))</f>
        <v>1</v>
      </c>
      <c r="F1404" s="67">
        <f>INDEX(Hosts!$A:$O,MATCH(Places!$C1404,Hosts!$A:$A,0),MATCH(Places!F$1,Hosts!$1:$1,0))</f>
        <v>0.89</v>
      </c>
      <c r="G1404" s="67" t="str">
        <f>INDEX(Hosts!$A:$O,MATCH(Places!$C1404,Hosts!$A:$A,0),MATCH(Places!G$1,Hosts!$1:$1,0))</f>
        <v>Yes</v>
      </c>
      <c r="H1404">
        <v>9</v>
      </c>
      <c r="I1404" t="str">
        <f>VLOOKUP($H1404,Neighborhoods!$A:$C,2,0)</f>
        <v>Brooklyn</v>
      </c>
      <c r="J1404" t="str">
        <f>VLOOKUP($H1404,Neighborhoods!$A:$C,3,0)</f>
        <v>Crown Heights</v>
      </c>
      <c r="K1404" t="s">
        <v>11822</v>
      </c>
      <c r="L1404" t="str">
        <f t="shared" si="84"/>
        <v>No</v>
      </c>
      <c r="M1404">
        <v>2</v>
      </c>
      <c r="N1404" t="str" cm="1">
        <f t="array" ref="N1404">_xlfn.IFS(M1404&lt;=2,"Small",M1404&lt;=5,"Medium",M1404&gt;5,"Large")</f>
        <v>Small</v>
      </c>
      <c r="O1404" s="50">
        <v>75</v>
      </c>
      <c r="P1404" s="67">
        <f t="shared" si="85"/>
        <v>0.03</v>
      </c>
      <c r="Q1404" s="52">
        <v>4.7699999999999996</v>
      </c>
      <c r="R1404" s="52" t="str" cm="1">
        <f t="array" ref="R1404">_xlfn.IFS(ROUND(Q1404,0)=5,"Excellent",ROUND(Q1404,0)=4,"Good",ROUND(Q1404,0)=3,"Ok",ROUND(Q1404,0)&lt;3,"Bad")</f>
        <v>Excellent</v>
      </c>
      <c r="S1404">
        <v>13</v>
      </c>
      <c r="T1404" t="str">
        <f t="shared" si="86"/>
        <v>No</v>
      </c>
      <c r="U1404" s="65">
        <v>42195</v>
      </c>
      <c r="V1404" s="65">
        <v>43968</v>
      </c>
      <c r="W1404">
        <v>5</v>
      </c>
      <c r="X1404" t="str">
        <f t="shared" si="87"/>
        <v>Active</v>
      </c>
      <c r="Y1404" t="s">
        <v>15616</v>
      </c>
    </row>
    <row r="1405" spans="1:25" x14ac:dyDescent="0.25">
      <c r="A1405">
        <v>1404</v>
      </c>
      <c r="B1405" t="s">
        <v>14719</v>
      </c>
      <c r="C1405">
        <v>2100</v>
      </c>
      <c r="D1405" t="str">
        <f>VLOOKUP($C1405,Hosts!$A:$O,10,0)</f>
        <v>New York</v>
      </c>
      <c r="E1405" s="67">
        <f>INDEX(Hosts!$A:$O,MATCH(Places!$C1405,Hosts!$A:$A,0),MATCH(Places!E$1,Hosts!$1:$1,0))</f>
        <v>1</v>
      </c>
      <c r="F1405" s="67">
        <f>INDEX(Hosts!$A:$O,MATCH(Places!$C1405,Hosts!$A:$A,0),MATCH(Places!F$1,Hosts!$1:$1,0))</f>
        <v>1</v>
      </c>
      <c r="G1405" s="67" t="str">
        <f>INDEX(Hosts!$A:$O,MATCH(Places!$C1405,Hosts!$A:$A,0),MATCH(Places!G$1,Hosts!$1:$1,0))</f>
        <v>No</v>
      </c>
      <c r="H1405">
        <v>19</v>
      </c>
      <c r="I1405" t="str">
        <f>VLOOKUP($H1405,Neighborhoods!$A:$C,2,0)</f>
        <v>Manhattan</v>
      </c>
      <c r="J1405" t="str">
        <f>VLOOKUP($H1405,Neighborhoods!$A:$C,3,0)</f>
        <v>Upper East Side</v>
      </c>
      <c r="K1405" t="s">
        <v>1</v>
      </c>
      <c r="L1405" t="str">
        <f t="shared" si="84"/>
        <v>Yes</v>
      </c>
      <c r="M1405">
        <v>1</v>
      </c>
      <c r="N1405" t="str" cm="1">
        <f t="array" ref="N1405">_xlfn.IFS(M1405&lt;=2,"Small",M1405&lt;=5,"Medium",M1405&gt;5,"Large")</f>
        <v>Small</v>
      </c>
      <c r="O1405" s="50">
        <v>85</v>
      </c>
      <c r="P1405" s="67">
        <f t="shared" si="85"/>
        <v>0.03</v>
      </c>
      <c r="Q1405" s="52">
        <v>5</v>
      </c>
      <c r="R1405" s="52" t="str" cm="1">
        <f t="array" ref="R1405">_xlfn.IFS(ROUND(Q1405,0)=5,"Excellent",ROUND(Q1405,0)=4,"Good",ROUND(Q1405,0)=3,"Ok",ROUND(Q1405,0)&lt;3,"Bad")</f>
        <v>Excellent</v>
      </c>
      <c r="S1405">
        <v>12</v>
      </c>
      <c r="T1405" t="str">
        <f t="shared" si="86"/>
        <v>No</v>
      </c>
      <c r="U1405" s="65">
        <v>42217</v>
      </c>
      <c r="V1405" s="65">
        <v>42552</v>
      </c>
      <c r="W1405">
        <v>363</v>
      </c>
      <c r="X1405" t="str">
        <f t="shared" si="87"/>
        <v>Active</v>
      </c>
      <c r="Y1405" t="s">
        <v>15615</v>
      </c>
    </row>
    <row r="1406" spans="1:25" x14ac:dyDescent="0.25">
      <c r="A1406">
        <v>1405</v>
      </c>
      <c r="B1406" t="s">
        <v>1057</v>
      </c>
      <c r="C1406">
        <v>2315</v>
      </c>
      <c r="D1406" t="str">
        <f>VLOOKUP($C1406,Hosts!$A:$O,10,0)</f>
        <v>New York</v>
      </c>
      <c r="E1406" s="67">
        <f>INDEX(Hosts!$A:$O,MATCH(Places!$C1406,Hosts!$A:$A,0),MATCH(Places!E$1,Hosts!$1:$1,0))</f>
        <v>1</v>
      </c>
      <c r="F1406" s="67">
        <f>INDEX(Hosts!$A:$O,MATCH(Places!$C1406,Hosts!$A:$A,0),MATCH(Places!F$1,Hosts!$1:$1,0))</f>
        <v>1</v>
      </c>
      <c r="G1406" s="67" t="str">
        <f>INDEX(Hosts!$A:$O,MATCH(Places!$C1406,Hosts!$A:$A,0),MATCH(Places!G$1,Hosts!$1:$1,0))</f>
        <v>No</v>
      </c>
      <c r="H1406">
        <v>8</v>
      </c>
      <c r="I1406" t="str">
        <f>VLOOKUP($H1406,Neighborhoods!$A:$C,2,0)</f>
        <v>Brooklyn</v>
      </c>
      <c r="J1406" t="str">
        <f>VLOOKUP($H1406,Neighborhoods!$A:$C,3,0)</f>
        <v>Bushwick</v>
      </c>
      <c r="K1406" t="s">
        <v>1</v>
      </c>
      <c r="L1406" t="str">
        <f t="shared" si="84"/>
        <v>Yes</v>
      </c>
      <c r="M1406">
        <v>2</v>
      </c>
      <c r="N1406" t="str" cm="1">
        <f t="array" ref="N1406">_xlfn.IFS(M1406&lt;=2,"Small",M1406&lt;=5,"Medium",M1406&gt;5,"Large")</f>
        <v>Small</v>
      </c>
      <c r="O1406" s="50">
        <v>70</v>
      </c>
      <c r="P1406" s="67">
        <f t="shared" si="85"/>
        <v>0.03</v>
      </c>
      <c r="Q1406" s="52">
        <v>4.76</v>
      </c>
      <c r="R1406" s="52" t="str" cm="1">
        <f t="array" ref="R1406">_xlfn.IFS(ROUND(Q1406,0)=5,"Excellent",ROUND(Q1406,0)=4,"Good",ROUND(Q1406,0)=3,"Ok",ROUND(Q1406,0)&lt;3,"Bad")</f>
        <v>Excellent</v>
      </c>
      <c r="S1406">
        <v>46</v>
      </c>
      <c r="T1406" t="str">
        <f t="shared" si="86"/>
        <v>No</v>
      </c>
      <c r="U1406" s="65">
        <v>42184</v>
      </c>
      <c r="V1406" s="65">
        <v>43592</v>
      </c>
      <c r="W1406">
        <v>219</v>
      </c>
      <c r="X1406" t="str">
        <f t="shared" si="87"/>
        <v>Active</v>
      </c>
      <c r="Y1406" t="s">
        <v>15616</v>
      </c>
    </row>
    <row r="1407" spans="1:25" x14ac:dyDescent="0.25">
      <c r="A1407">
        <v>1406</v>
      </c>
      <c r="B1407" t="s">
        <v>13626</v>
      </c>
      <c r="C1407">
        <v>532</v>
      </c>
      <c r="D1407" t="str">
        <f>VLOOKUP($C1407,Hosts!$A:$O,10,0)</f>
        <v>New York</v>
      </c>
      <c r="E1407" s="67">
        <f>INDEX(Hosts!$A:$O,MATCH(Places!$C1407,Hosts!$A:$A,0),MATCH(Places!E$1,Hosts!$1:$1,0))</f>
        <v>0.56999999999999995</v>
      </c>
      <c r="F1407" s="67">
        <f>INDEX(Hosts!$A:$O,MATCH(Places!$C1407,Hosts!$A:$A,0),MATCH(Places!F$1,Hosts!$1:$1,0))</f>
        <v>0.56999999999999995</v>
      </c>
      <c r="G1407" s="67" t="str">
        <f>INDEX(Hosts!$A:$O,MATCH(Places!$C1407,Hosts!$A:$A,0),MATCH(Places!G$1,Hosts!$1:$1,0))</f>
        <v>No</v>
      </c>
      <c r="H1407">
        <v>12</v>
      </c>
      <c r="I1407" t="str">
        <f>VLOOKUP($H1407,Neighborhoods!$A:$C,2,0)</f>
        <v>Brooklyn</v>
      </c>
      <c r="J1407" t="str">
        <f>VLOOKUP($H1407,Neighborhoods!$A:$C,3,0)</f>
        <v>Williamsburg</v>
      </c>
      <c r="K1407" t="s">
        <v>11822</v>
      </c>
      <c r="L1407" t="str">
        <f t="shared" si="84"/>
        <v>No</v>
      </c>
      <c r="M1407">
        <v>2</v>
      </c>
      <c r="N1407" t="str" cm="1">
        <f t="array" ref="N1407">_xlfn.IFS(M1407&lt;=2,"Small",M1407&lt;=5,"Medium",M1407&gt;5,"Large")</f>
        <v>Small</v>
      </c>
      <c r="O1407" s="50">
        <v>195</v>
      </c>
      <c r="P1407" s="67">
        <f t="shared" si="85"/>
        <v>0.03</v>
      </c>
      <c r="Q1407" s="52">
        <v>4.93</v>
      </c>
      <c r="R1407" s="52" t="str" cm="1">
        <f t="array" ref="R1407">_xlfn.IFS(ROUND(Q1407,0)=5,"Excellent",ROUND(Q1407,0)=4,"Good",ROUND(Q1407,0)=3,"Ok",ROUND(Q1407,0)&lt;3,"Bad")</f>
        <v>Excellent</v>
      </c>
      <c r="S1407">
        <v>43</v>
      </c>
      <c r="T1407" t="str">
        <f t="shared" si="86"/>
        <v>No</v>
      </c>
      <c r="U1407" s="65">
        <v>42215</v>
      </c>
      <c r="V1407" s="65">
        <v>43856</v>
      </c>
      <c r="W1407">
        <v>226</v>
      </c>
      <c r="X1407" t="str">
        <f t="shared" si="87"/>
        <v>Active</v>
      </c>
      <c r="Y1407" t="s">
        <v>15615</v>
      </c>
    </row>
    <row r="1408" spans="1:25" x14ac:dyDescent="0.25">
      <c r="A1408">
        <v>1407</v>
      </c>
      <c r="B1408" t="s">
        <v>1058</v>
      </c>
      <c r="C1408">
        <v>41</v>
      </c>
      <c r="D1408" t="str">
        <f>VLOOKUP($C1408,Hosts!$A:$O,10,0)</f>
        <v>New York</v>
      </c>
      <c r="E1408" s="67">
        <f>INDEX(Hosts!$A:$O,MATCH(Places!$C1408,Hosts!$A:$A,0),MATCH(Places!E$1,Hosts!$1:$1,0))</f>
        <v>0.9</v>
      </c>
      <c r="F1408" s="67">
        <f>INDEX(Hosts!$A:$O,MATCH(Places!$C1408,Hosts!$A:$A,0),MATCH(Places!F$1,Hosts!$1:$1,0))</f>
        <v>0.96</v>
      </c>
      <c r="G1408" s="67" t="str">
        <f>INDEX(Hosts!$A:$O,MATCH(Places!$C1408,Hosts!$A:$A,0),MATCH(Places!G$1,Hosts!$1:$1,0))</f>
        <v>No</v>
      </c>
      <c r="H1408">
        <v>7</v>
      </c>
      <c r="I1408" t="str">
        <f>VLOOKUP($H1408,Neighborhoods!$A:$C,2,0)</f>
        <v>Brooklyn</v>
      </c>
      <c r="J1408" t="str">
        <f>VLOOKUP($H1408,Neighborhoods!$A:$C,3,0)</f>
        <v>Bedford-Stuyvesant</v>
      </c>
      <c r="K1408" t="s">
        <v>1</v>
      </c>
      <c r="L1408" t="str">
        <f t="shared" si="84"/>
        <v>Yes</v>
      </c>
      <c r="M1408">
        <v>1</v>
      </c>
      <c r="N1408" t="str" cm="1">
        <f t="array" ref="N1408">_xlfn.IFS(M1408&lt;=2,"Small",M1408&lt;=5,"Medium",M1408&gt;5,"Large")</f>
        <v>Small</v>
      </c>
      <c r="O1408" s="50">
        <v>99</v>
      </c>
      <c r="P1408" s="67">
        <f t="shared" si="85"/>
        <v>0.03</v>
      </c>
      <c r="Q1408" s="52">
        <v>5</v>
      </c>
      <c r="R1408" s="52" t="str" cm="1">
        <f t="array" ref="R1408">_xlfn.IFS(ROUND(Q1408,0)=5,"Excellent",ROUND(Q1408,0)=4,"Good",ROUND(Q1408,0)=3,"Ok",ROUND(Q1408,0)&lt;3,"Bad")</f>
        <v>Excellent</v>
      </c>
      <c r="S1408">
        <v>4</v>
      </c>
      <c r="T1408" t="str">
        <f t="shared" si="86"/>
        <v>No</v>
      </c>
      <c r="U1408" s="65">
        <v>42191</v>
      </c>
      <c r="V1408" s="65">
        <v>42284</v>
      </c>
      <c r="W1408">
        <v>365</v>
      </c>
      <c r="X1408" t="str">
        <f t="shared" si="87"/>
        <v>Active</v>
      </c>
      <c r="Y1408" t="s">
        <v>15615</v>
      </c>
    </row>
    <row r="1409" spans="1:25" x14ac:dyDescent="0.25">
      <c r="A1409">
        <v>1408</v>
      </c>
      <c r="B1409" t="s">
        <v>1059</v>
      </c>
      <c r="C1409">
        <v>2326</v>
      </c>
      <c r="D1409" t="str">
        <f>VLOOKUP($C1409,Hosts!$A:$O,10,0)</f>
        <v>New York</v>
      </c>
      <c r="E1409" s="67">
        <f>INDEX(Hosts!$A:$O,MATCH(Places!$C1409,Hosts!$A:$A,0),MATCH(Places!E$1,Hosts!$1:$1,0))</f>
        <v>0</v>
      </c>
      <c r="F1409" s="67">
        <f>INDEX(Hosts!$A:$O,MATCH(Places!$C1409,Hosts!$A:$A,0),MATCH(Places!F$1,Hosts!$1:$1,0))</f>
        <v>0</v>
      </c>
      <c r="G1409" s="67" t="str">
        <f>INDEX(Hosts!$A:$O,MATCH(Places!$C1409,Hosts!$A:$A,0),MATCH(Places!G$1,Hosts!$1:$1,0))</f>
        <v>No</v>
      </c>
      <c r="H1409">
        <v>18</v>
      </c>
      <c r="I1409" t="str">
        <f>VLOOKUP($H1409,Neighborhoods!$A:$C,2,0)</f>
        <v>Manhattan</v>
      </c>
      <c r="J1409" t="str">
        <f>VLOOKUP($H1409,Neighborhoods!$A:$C,3,0)</f>
        <v>Midtown</v>
      </c>
      <c r="K1409" t="s">
        <v>1</v>
      </c>
      <c r="L1409" t="str">
        <f t="shared" si="84"/>
        <v>Yes</v>
      </c>
      <c r="M1409">
        <v>2</v>
      </c>
      <c r="N1409" t="str" cm="1">
        <f t="array" ref="N1409">_xlfn.IFS(M1409&lt;=2,"Small",M1409&lt;=5,"Medium",M1409&gt;5,"Large")</f>
        <v>Small</v>
      </c>
      <c r="O1409" s="50">
        <v>105</v>
      </c>
      <c r="P1409" s="67">
        <f t="shared" si="85"/>
        <v>0.03</v>
      </c>
      <c r="Q1409" s="52">
        <v>4.8899999999999997</v>
      </c>
      <c r="R1409" s="52" t="str" cm="1">
        <f t="array" ref="R1409">_xlfn.IFS(ROUND(Q1409,0)=5,"Excellent",ROUND(Q1409,0)=4,"Good",ROUND(Q1409,0)=3,"Ok",ROUND(Q1409,0)&lt;3,"Bad")</f>
        <v>Excellent</v>
      </c>
      <c r="S1409">
        <v>18</v>
      </c>
      <c r="T1409" t="str">
        <f t="shared" si="86"/>
        <v>No</v>
      </c>
      <c r="U1409" s="65">
        <v>42732</v>
      </c>
      <c r="V1409" s="65">
        <v>43831</v>
      </c>
      <c r="W1409">
        <v>288</v>
      </c>
      <c r="X1409" t="str">
        <f t="shared" si="87"/>
        <v>Active</v>
      </c>
      <c r="Y1409" t="s">
        <v>15615</v>
      </c>
    </row>
    <row r="1410" spans="1:25" x14ac:dyDescent="0.25">
      <c r="A1410">
        <v>1409</v>
      </c>
      <c r="B1410" t="s">
        <v>1060</v>
      </c>
      <c r="C1410">
        <v>1586</v>
      </c>
      <c r="D1410" t="str">
        <f>VLOOKUP($C1410,Hosts!$A:$O,10,0)</f>
        <v>California</v>
      </c>
      <c r="E1410" s="67">
        <f>INDEX(Hosts!$A:$O,MATCH(Places!$C1410,Hosts!$A:$A,0),MATCH(Places!E$1,Hosts!$1:$1,0))</f>
        <v>1</v>
      </c>
      <c r="F1410" s="67">
        <f>INDEX(Hosts!$A:$O,MATCH(Places!$C1410,Hosts!$A:$A,0),MATCH(Places!F$1,Hosts!$1:$1,0))</f>
        <v>0.97</v>
      </c>
      <c r="G1410" s="67" t="str">
        <f>INDEX(Hosts!$A:$O,MATCH(Places!$C1410,Hosts!$A:$A,0),MATCH(Places!G$1,Hosts!$1:$1,0))</f>
        <v>No</v>
      </c>
      <c r="H1410">
        <v>19</v>
      </c>
      <c r="I1410" t="str">
        <f>VLOOKUP($H1410,Neighborhoods!$A:$C,2,0)</f>
        <v>Manhattan</v>
      </c>
      <c r="J1410" t="str">
        <f>VLOOKUP($H1410,Neighborhoods!$A:$C,3,0)</f>
        <v>Upper East Side</v>
      </c>
      <c r="K1410" t="s">
        <v>11822</v>
      </c>
      <c r="L1410" t="str">
        <f t="shared" si="84"/>
        <v>No</v>
      </c>
      <c r="M1410">
        <v>5</v>
      </c>
      <c r="N1410" t="str" cm="1">
        <f t="array" ref="N1410">_xlfn.IFS(M1410&lt;=2,"Small",M1410&lt;=5,"Medium",M1410&gt;5,"Large")</f>
        <v>Medium</v>
      </c>
      <c r="O1410" s="50">
        <v>120</v>
      </c>
      <c r="P1410" s="67">
        <f t="shared" si="85"/>
        <v>0.03</v>
      </c>
      <c r="Q1410" s="52">
        <v>4.5</v>
      </c>
      <c r="R1410" s="52" t="str" cm="1">
        <f t="array" ref="R1410">_xlfn.IFS(ROUND(Q1410,0)=5,"Excellent",ROUND(Q1410,0)=4,"Good",ROUND(Q1410,0)=3,"Ok",ROUND(Q1410,0)&lt;3,"Bad")</f>
        <v>Excellent</v>
      </c>
      <c r="S1410">
        <v>115</v>
      </c>
      <c r="T1410" t="str">
        <f t="shared" si="86"/>
        <v>No</v>
      </c>
      <c r="U1410" s="65">
        <v>42352</v>
      </c>
      <c r="V1410" s="65">
        <v>44038</v>
      </c>
      <c r="W1410">
        <v>328</v>
      </c>
      <c r="X1410" t="str">
        <f t="shared" si="87"/>
        <v>Active</v>
      </c>
      <c r="Y1410" t="s">
        <v>15615</v>
      </c>
    </row>
    <row r="1411" spans="1:25" x14ac:dyDescent="0.25">
      <c r="A1411">
        <v>1410</v>
      </c>
      <c r="B1411" t="s">
        <v>14825</v>
      </c>
      <c r="C1411">
        <v>1637</v>
      </c>
      <c r="D1411" t="str">
        <f>VLOOKUP($C1411,Hosts!$A:$O,10,0)</f>
        <v>New York</v>
      </c>
      <c r="E1411" s="67">
        <f>INDEX(Hosts!$A:$O,MATCH(Places!$C1411,Hosts!$A:$A,0),MATCH(Places!E$1,Hosts!$1:$1,0))</f>
        <v>1</v>
      </c>
      <c r="F1411" s="67">
        <f>INDEX(Hosts!$A:$O,MATCH(Places!$C1411,Hosts!$A:$A,0),MATCH(Places!F$1,Hosts!$1:$1,0))</f>
        <v>1</v>
      </c>
      <c r="G1411" s="67" t="str">
        <f>INDEX(Hosts!$A:$O,MATCH(Places!$C1411,Hosts!$A:$A,0),MATCH(Places!G$1,Hosts!$1:$1,0))</f>
        <v>Yes</v>
      </c>
      <c r="H1411">
        <v>7</v>
      </c>
      <c r="I1411" t="str">
        <f>VLOOKUP($H1411,Neighborhoods!$A:$C,2,0)</f>
        <v>Brooklyn</v>
      </c>
      <c r="J1411" t="str">
        <f>VLOOKUP($H1411,Neighborhoods!$A:$C,3,0)</f>
        <v>Bedford-Stuyvesant</v>
      </c>
      <c r="K1411" t="s">
        <v>11822</v>
      </c>
      <c r="L1411" t="str">
        <f t="shared" ref="L1411:L1474" si="88">IF(OR(K1411="Private room",K1411="Shared room"),"Yes","No")</f>
        <v>No</v>
      </c>
      <c r="M1411">
        <v>3</v>
      </c>
      <c r="N1411" t="str" cm="1">
        <f t="array" ref="N1411">_xlfn.IFS(M1411&lt;=2,"Small",M1411&lt;=5,"Medium",M1411&gt;5,"Large")</f>
        <v>Medium</v>
      </c>
      <c r="O1411" s="50">
        <v>90</v>
      </c>
      <c r="P1411" s="67">
        <f t="shared" ref="P1411:P1474" si="89">VLOOKUP(O1411,$AB$1:$AC$5,2)</f>
        <v>0.03</v>
      </c>
      <c r="Q1411" s="52">
        <v>4.67</v>
      </c>
      <c r="R1411" s="52" t="str" cm="1">
        <f t="array" ref="R1411">_xlfn.IFS(ROUND(Q1411,0)=5,"Excellent",ROUND(Q1411,0)=4,"Good",ROUND(Q1411,0)=3,"Ok",ROUND(Q1411,0)&lt;3,"Bad")</f>
        <v>Excellent</v>
      </c>
      <c r="S1411">
        <v>30</v>
      </c>
      <c r="T1411" t="str">
        <f t="shared" ref="T1411:T1474" si="90">IF(AND(Q1411&gt;=4.8,S1411&gt;100),"Yes","No")</f>
        <v>No</v>
      </c>
      <c r="U1411" s="65">
        <v>42231</v>
      </c>
      <c r="V1411" s="65">
        <v>43778</v>
      </c>
      <c r="W1411">
        <v>365</v>
      </c>
      <c r="X1411" t="str">
        <f t="shared" ref="X1411:X1474" si="91">IF(W1411&lt;&gt;0,"Active","Inactive")</f>
        <v>Active</v>
      </c>
      <c r="Y1411" t="s">
        <v>15615</v>
      </c>
    </row>
    <row r="1412" spans="1:25" x14ac:dyDescent="0.25">
      <c r="A1412">
        <v>1411</v>
      </c>
      <c r="B1412" t="s">
        <v>14167</v>
      </c>
      <c r="C1412">
        <v>2330</v>
      </c>
      <c r="D1412" t="str">
        <f>VLOOKUP($C1412,Hosts!$A:$O,10,0)</f>
        <v>New York</v>
      </c>
      <c r="E1412" s="67">
        <f>INDEX(Hosts!$A:$O,MATCH(Places!$C1412,Hosts!$A:$A,0),MATCH(Places!E$1,Hosts!$1:$1,0))</f>
        <v>1</v>
      </c>
      <c r="F1412" s="67">
        <f>INDEX(Hosts!$A:$O,MATCH(Places!$C1412,Hosts!$A:$A,0),MATCH(Places!F$1,Hosts!$1:$1,0))</f>
        <v>1</v>
      </c>
      <c r="G1412" s="67" t="str">
        <f>INDEX(Hosts!$A:$O,MATCH(Places!$C1412,Hosts!$A:$A,0),MATCH(Places!G$1,Hosts!$1:$1,0))</f>
        <v>Yes</v>
      </c>
      <c r="H1412">
        <v>7</v>
      </c>
      <c r="I1412" t="str">
        <f>VLOOKUP($H1412,Neighborhoods!$A:$C,2,0)</f>
        <v>Brooklyn</v>
      </c>
      <c r="J1412" t="str">
        <f>VLOOKUP($H1412,Neighborhoods!$A:$C,3,0)</f>
        <v>Bedford-Stuyvesant</v>
      </c>
      <c r="K1412" t="s">
        <v>11822</v>
      </c>
      <c r="L1412" t="str">
        <f t="shared" si="88"/>
        <v>No</v>
      </c>
      <c r="M1412">
        <v>4</v>
      </c>
      <c r="N1412" t="str" cm="1">
        <f t="array" ref="N1412">_xlfn.IFS(M1412&lt;=2,"Small",M1412&lt;=5,"Medium",M1412&gt;5,"Large")</f>
        <v>Medium</v>
      </c>
      <c r="O1412" s="50">
        <v>185</v>
      </c>
      <c r="P1412" s="67">
        <f t="shared" si="89"/>
        <v>0.03</v>
      </c>
      <c r="Q1412" s="52">
        <v>4.92</v>
      </c>
      <c r="R1412" s="52" t="str" cm="1">
        <f t="array" ref="R1412">_xlfn.IFS(ROUND(Q1412,0)=5,"Excellent",ROUND(Q1412,0)=4,"Good",ROUND(Q1412,0)=3,"Ok",ROUND(Q1412,0)&lt;3,"Bad")</f>
        <v>Excellent</v>
      </c>
      <c r="S1412">
        <v>150</v>
      </c>
      <c r="T1412" t="str">
        <f t="shared" si="90"/>
        <v>Yes</v>
      </c>
      <c r="U1412" s="65">
        <v>42195</v>
      </c>
      <c r="V1412" s="65">
        <v>43947</v>
      </c>
      <c r="W1412">
        <v>266</v>
      </c>
      <c r="X1412" t="str">
        <f t="shared" si="91"/>
        <v>Active</v>
      </c>
      <c r="Y1412" t="s">
        <v>15616</v>
      </c>
    </row>
    <row r="1413" spans="1:25" x14ac:dyDescent="0.25">
      <c r="A1413">
        <v>1412</v>
      </c>
      <c r="B1413" t="s">
        <v>13955</v>
      </c>
      <c r="C1413">
        <v>2283</v>
      </c>
      <c r="D1413" t="str">
        <f>VLOOKUP($C1413,Hosts!$A:$O,10,0)</f>
        <v>New York</v>
      </c>
      <c r="E1413" s="67">
        <f>INDEX(Hosts!$A:$O,MATCH(Places!$C1413,Hosts!$A:$A,0),MATCH(Places!E$1,Hosts!$1:$1,0))</f>
        <v>0.9</v>
      </c>
      <c r="F1413" s="67">
        <f>INDEX(Hosts!$A:$O,MATCH(Places!$C1413,Hosts!$A:$A,0),MATCH(Places!F$1,Hosts!$1:$1,0))</f>
        <v>0.96</v>
      </c>
      <c r="G1413" s="67" t="str">
        <f>INDEX(Hosts!$A:$O,MATCH(Places!$C1413,Hosts!$A:$A,0),MATCH(Places!G$1,Hosts!$1:$1,0))</f>
        <v>No</v>
      </c>
      <c r="H1413">
        <v>7</v>
      </c>
      <c r="I1413" t="str">
        <f>VLOOKUP($H1413,Neighborhoods!$A:$C,2,0)</f>
        <v>Brooklyn</v>
      </c>
      <c r="J1413" t="str">
        <f>VLOOKUP($H1413,Neighborhoods!$A:$C,3,0)</f>
        <v>Bedford-Stuyvesant</v>
      </c>
      <c r="K1413" t="s">
        <v>1</v>
      </c>
      <c r="L1413" t="str">
        <f t="shared" si="88"/>
        <v>Yes</v>
      </c>
      <c r="M1413">
        <v>1</v>
      </c>
      <c r="N1413" t="str" cm="1">
        <f t="array" ref="N1413">_xlfn.IFS(M1413&lt;=2,"Small",M1413&lt;=5,"Medium",M1413&gt;5,"Large")</f>
        <v>Small</v>
      </c>
      <c r="O1413" s="50">
        <v>45</v>
      </c>
      <c r="P1413" s="67">
        <f t="shared" si="89"/>
        <v>0.03</v>
      </c>
      <c r="Q1413" s="52">
        <v>4.6399999999999997</v>
      </c>
      <c r="R1413" s="52" t="str" cm="1">
        <f t="array" ref="R1413">_xlfn.IFS(ROUND(Q1413,0)=5,"Excellent",ROUND(Q1413,0)=4,"Good",ROUND(Q1413,0)=3,"Ok",ROUND(Q1413,0)&lt;3,"Bad")</f>
        <v>Excellent</v>
      </c>
      <c r="S1413">
        <v>59</v>
      </c>
      <c r="T1413" t="str">
        <f t="shared" si="90"/>
        <v>No</v>
      </c>
      <c r="U1413" s="65">
        <v>42194</v>
      </c>
      <c r="V1413" s="65">
        <v>44003</v>
      </c>
      <c r="W1413">
        <v>364</v>
      </c>
      <c r="X1413" t="str">
        <f t="shared" si="91"/>
        <v>Active</v>
      </c>
      <c r="Y1413" t="s">
        <v>15615</v>
      </c>
    </row>
    <row r="1414" spans="1:25" x14ac:dyDescent="0.25">
      <c r="A1414">
        <v>1413</v>
      </c>
      <c r="B1414" t="s">
        <v>1061</v>
      </c>
      <c r="C1414">
        <v>1605</v>
      </c>
      <c r="D1414" t="str">
        <f>VLOOKUP($C1414,Hosts!$A:$O,10,0)</f>
        <v>New York</v>
      </c>
      <c r="E1414" s="67">
        <f>INDEX(Hosts!$A:$O,MATCH(Places!$C1414,Hosts!$A:$A,0),MATCH(Places!E$1,Hosts!$1:$1,0))</f>
        <v>0.92</v>
      </c>
      <c r="F1414" s="67">
        <f>INDEX(Hosts!$A:$O,MATCH(Places!$C1414,Hosts!$A:$A,0),MATCH(Places!F$1,Hosts!$1:$1,0))</f>
        <v>0.84</v>
      </c>
      <c r="G1414" s="67" t="str">
        <f>INDEX(Hosts!$A:$O,MATCH(Places!$C1414,Hosts!$A:$A,0),MATCH(Places!G$1,Hosts!$1:$1,0))</f>
        <v>No</v>
      </c>
      <c r="H1414">
        <v>19</v>
      </c>
      <c r="I1414" t="str">
        <f>VLOOKUP($H1414,Neighborhoods!$A:$C,2,0)</f>
        <v>Manhattan</v>
      </c>
      <c r="J1414" t="str">
        <f>VLOOKUP($H1414,Neighborhoods!$A:$C,3,0)</f>
        <v>Upper East Side</v>
      </c>
      <c r="K1414" t="s">
        <v>11822</v>
      </c>
      <c r="L1414" t="str">
        <f t="shared" si="88"/>
        <v>No</v>
      </c>
      <c r="M1414">
        <v>2</v>
      </c>
      <c r="N1414" t="str" cm="1">
        <f t="array" ref="N1414">_xlfn.IFS(M1414&lt;=2,"Small",M1414&lt;=5,"Medium",M1414&gt;5,"Large")</f>
        <v>Small</v>
      </c>
      <c r="O1414" s="50">
        <v>103</v>
      </c>
      <c r="P1414" s="67">
        <f t="shared" si="89"/>
        <v>0.03</v>
      </c>
      <c r="Q1414" s="52">
        <v>5</v>
      </c>
      <c r="R1414" s="52" t="str" cm="1">
        <f t="array" ref="R1414">_xlfn.IFS(ROUND(Q1414,0)=5,"Excellent",ROUND(Q1414,0)=4,"Good",ROUND(Q1414,0)=3,"Ok",ROUND(Q1414,0)&lt;3,"Bad")</f>
        <v>Excellent</v>
      </c>
      <c r="S1414">
        <v>3</v>
      </c>
      <c r="T1414" t="str">
        <f t="shared" si="90"/>
        <v>No</v>
      </c>
      <c r="U1414" s="65">
        <v>42937</v>
      </c>
      <c r="V1414" s="65">
        <v>43838</v>
      </c>
      <c r="W1414">
        <v>349</v>
      </c>
      <c r="X1414" t="str">
        <f t="shared" si="91"/>
        <v>Active</v>
      </c>
      <c r="Y1414" t="s">
        <v>15615</v>
      </c>
    </row>
    <row r="1415" spans="1:25" x14ac:dyDescent="0.25">
      <c r="A1415">
        <v>1414</v>
      </c>
      <c r="B1415" t="s">
        <v>15558</v>
      </c>
      <c r="C1415">
        <v>988</v>
      </c>
      <c r="D1415" t="str">
        <f>VLOOKUP($C1415,Hosts!$A:$O,10,0)</f>
        <v>New York</v>
      </c>
      <c r="E1415" s="67">
        <f>INDEX(Hosts!$A:$O,MATCH(Places!$C1415,Hosts!$A:$A,0),MATCH(Places!E$1,Hosts!$1:$1,0))</f>
        <v>0.83</v>
      </c>
      <c r="F1415" s="67">
        <f>INDEX(Hosts!$A:$O,MATCH(Places!$C1415,Hosts!$A:$A,0),MATCH(Places!F$1,Hosts!$1:$1,0))</f>
        <v>0.97</v>
      </c>
      <c r="G1415" s="67" t="str">
        <f>INDEX(Hosts!$A:$O,MATCH(Places!$C1415,Hosts!$A:$A,0),MATCH(Places!G$1,Hosts!$1:$1,0))</f>
        <v>No</v>
      </c>
      <c r="H1415">
        <v>19</v>
      </c>
      <c r="I1415" t="str">
        <f>VLOOKUP($H1415,Neighborhoods!$A:$C,2,0)</f>
        <v>Manhattan</v>
      </c>
      <c r="J1415" t="str">
        <f>VLOOKUP($H1415,Neighborhoods!$A:$C,3,0)</f>
        <v>Upper East Side</v>
      </c>
      <c r="K1415" t="s">
        <v>11822</v>
      </c>
      <c r="L1415" t="str">
        <f t="shared" si="88"/>
        <v>No</v>
      </c>
      <c r="M1415">
        <v>2</v>
      </c>
      <c r="N1415" t="str" cm="1">
        <f t="array" ref="N1415">_xlfn.IFS(M1415&lt;=2,"Small",M1415&lt;=5,"Medium",M1415&gt;5,"Large")</f>
        <v>Small</v>
      </c>
      <c r="O1415" s="50">
        <v>105</v>
      </c>
      <c r="P1415" s="67">
        <f t="shared" si="89"/>
        <v>0.03</v>
      </c>
      <c r="Q1415" s="52">
        <v>4.49</v>
      </c>
      <c r="R1415" s="52" t="str" cm="1">
        <f t="array" ref="R1415">_xlfn.IFS(ROUND(Q1415,0)=5,"Excellent",ROUND(Q1415,0)=4,"Good",ROUND(Q1415,0)=3,"Ok",ROUND(Q1415,0)&lt;3,"Bad")</f>
        <v>Good</v>
      </c>
      <c r="S1415">
        <v>37</v>
      </c>
      <c r="T1415" t="str">
        <f t="shared" si="90"/>
        <v>No</v>
      </c>
      <c r="U1415" s="65">
        <v>42945</v>
      </c>
      <c r="V1415" s="65">
        <v>43872</v>
      </c>
      <c r="W1415">
        <v>257</v>
      </c>
      <c r="X1415" t="str">
        <f t="shared" si="91"/>
        <v>Active</v>
      </c>
      <c r="Y1415" t="s">
        <v>15615</v>
      </c>
    </row>
    <row r="1416" spans="1:25" x14ac:dyDescent="0.25">
      <c r="A1416">
        <v>1415</v>
      </c>
      <c r="B1416" t="s">
        <v>1062</v>
      </c>
      <c r="C1416">
        <v>1581</v>
      </c>
      <c r="D1416" t="str">
        <f>VLOOKUP($C1416,Hosts!$A:$O,10,0)</f>
        <v>Berlin</v>
      </c>
      <c r="E1416" s="67">
        <f>INDEX(Hosts!$A:$O,MATCH(Places!$C1416,Hosts!$A:$A,0),MATCH(Places!E$1,Hosts!$1:$1,0))</f>
        <v>1</v>
      </c>
      <c r="F1416" s="67">
        <f>INDEX(Hosts!$A:$O,MATCH(Places!$C1416,Hosts!$A:$A,0),MATCH(Places!F$1,Hosts!$1:$1,0))</f>
        <v>0.25</v>
      </c>
      <c r="G1416" s="67" t="str">
        <f>INDEX(Hosts!$A:$O,MATCH(Places!$C1416,Hosts!$A:$A,0),MATCH(Places!G$1,Hosts!$1:$1,0))</f>
        <v>No</v>
      </c>
      <c r="H1416">
        <v>15</v>
      </c>
      <c r="I1416" t="str">
        <f>VLOOKUP($H1416,Neighborhoods!$A:$C,2,0)</f>
        <v>Manhattan</v>
      </c>
      <c r="J1416" t="str">
        <f>VLOOKUP($H1416,Neighborhoods!$A:$C,3,0)</f>
        <v>East Village</v>
      </c>
      <c r="K1416" t="s">
        <v>11822</v>
      </c>
      <c r="L1416" t="str">
        <f t="shared" si="88"/>
        <v>No</v>
      </c>
      <c r="M1416">
        <v>3</v>
      </c>
      <c r="N1416" t="str" cm="1">
        <f t="array" ref="N1416">_xlfn.IFS(M1416&lt;=2,"Small",M1416&lt;=5,"Medium",M1416&gt;5,"Large")</f>
        <v>Medium</v>
      </c>
      <c r="O1416" s="50">
        <v>225</v>
      </c>
      <c r="P1416" s="67">
        <f t="shared" si="89"/>
        <v>0.04</v>
      </c>
      <c r="Q1416" s="52">
        <v>5</v>
      </c>
      <c r="R1416" s="52" t="str" cm="1">
        <f t="array" ref="R1416">_xlfn.IFS(ROUND(Q1416,0)=5,"Excellent",ROUND(Q1416,0)=4,"Good",ROUND(Q1416,0)=3,"Ok",ROUND(Q1416,0)&lt;3,"Bad")</f>
        <v>Excellent</v>
      </c>
      <c r="S1416">
        <v>6</v>
      </c>
      <c r="T1416" t="str">
        <f t="shared" si="90"/>
        <v>No</v>
      </c>
      <c r="U1416" s="65">
        <v>42329</v>
      </c>
      <c r="V1416" s="65">
        <v>43679</v>
      </c>
      <c r="W1416">
        <v>1</v>
      </c>
      <c r="X1416" t="str">
        <f t="shared" si="91"/>
        <v>Active</v>
      </c>
      <c r="Y1416" t="s">
        <v>15615</v>
      </c>
    </row>
    <row r="1417" spans="1:25" x14ac:dyDescent="0.25">
      <c r="A1417">
        <v>1416</v>
      </c>
      <c r="B1417" t="s">
        <v>1063</v>
      </c>
      <c r="C1417">
        <v>2345</v>
      </c>
      <c r="D1417" t="str">
        <f>VLOOKUP($C1417,Hosts!$A:$O,10,0)</f>
        <v>New York</v>
      </c>
      <c r="E1417" s="67">
        <f>INDEX(Hosts!$A:$O,MATCH(Places!$C1417,Hosts!$A:$A,0),MATCH(Places!E$1,Hosts!$1:$1,0))</f>
        <v>1</v>
      </c>
      <c r="F1417" s="67">
        <f>INDEX(Hosts!$A:$O,MATCH(Places!$C1417,Hosts!$A:$A,0),MATCH(Places!F$1,Hosts!$1:$1,0))</f>
        <v>1</v>
      </c>
      <c r="G1417" s="67" t="str">
        <f>INDEX(Hosts!$A:$O,MATCH(Places!$C1417,Hosts!$A:$A,0),MATCH(Places!G$1,Hosts!$1:$1,0))</f>
        <v>No</v>
      </c>
      <c r="H1417">
        <v>7</v>
      </c>
      <c r="I1417" t="str">
        <f>VLOOKUP($H1417,Neighborhoods!$A:$C,2,0)</f>
        <v>Brooklyn</v>
      </c>
      <c r="J1417" t="str">
        <f>VLOOKUP($H1417,Neighborhoods!$A:$C,3,0)</f>
        <v>Bedford-Stuyvesant</v>
      </c>
      <c r="K1417" t="s">
        <v>11822</v>
      </c>
      <c r="L1417" t="str">
        <f t="shared" si="88"/>
        <v>No</v>
      </c>
      <c r="M1417">
        <v>6</v>
      </c>
      <c r="N1417" t="str" cm="1">
        <f t="array" ref="N1417">_xlfn.IFS(M1417&lt;=2,"Small",M1417&lt;=5,"Medium",M1417&gt;5,"Large")</f>
        <v>Large</v>
      </c>
      <c r="O1417" s="50">
        <v>101</v>
      </c>
      <c r="P1417" s="67">
        <f t="shared" si="89"/>
        <v>0.03</v>
      </c>
      <c r="Q1417" s="52">
        <v>4.74</v>
      </c>
      <c r="R1417" s="52" t="str" cm="1">
        <f t="array" ref="R1417">_xlfn.IFS(ROUND(Q1417,0)=5,"Excellent",ROUND(Q1417,0)=4,"Good",ROUND(Q1417,0)=3,"Ok",ROUND(Q1417,0)&lt;3,"Bad")</f>
        <v>Excellent</v>
      </c>
      <c r="S1417">
        <v>147</v>
      </c>
      <c r="T1417" t="str">
        <f t="shared" si="90"/>
        <v>No</v>
      </c>
      <c r="U1417" s="65">
        <v>42345</v>
      </c>
      <c r="V1417" s="65">
        <v>43898</v>
      </c>
      <c r="W1417">
        <v>158</v>
      </c>
      <c r="X1417" t="str">
        <f t="shared" si="91"/>
        <v>Active</v>
      </c>
      <c r="Y1417" t="s">
        <v>15615</v>
      </c>
    </row>
    <row r="1418" spans="1:25" x14ac:dyDescent="0.25">
      <c r="A1418">
        <v>1417</v>
      </c>
      <c r="B1418" t="s">
        <v>1064</v>
      </c>
      <c r="C1418">
        <v>2078</v>
      </c>
      <c r="D1418" t="str">
        <f>VLOOKUP($C1418,Hosts!$A:$O,10,0)</f>
        <v>New York</v>
      </c>
      <c r="E1418" s="67">
        <f>INDEX(Hosts!$A:$O,MATCH(Places!$C1418,Hosts!$A:$A,0),MATCH(Places!E$1,Hosts!$1:$1,0))</f>
        <v>1</v>
      </c>
      <c r="F1418" s="67">
        <f>INDEX(Hosts!$A:$O,MATCH(Places!$C1418,Hosts!$A:$A,0),MATCH(Places!F$1,Hosts!$1:$1,0))</f>
        <v>0.89</v>
      </c>
      <c r="G1418" s="67" t="str">
        <f>INDEX(Hosts!$A:$O,MATCH(Places!$C1418,Hosts!$A:$A,0),MATCH(Places!G$1,Hosts!$1:$1,0))</f>
        <v>No</v>
      </c>
      <c r="H1418">
        <v>20</v>
      </c>
      <c r="I1418" t="str">
        <f>VLOOKUP($H1418,Neighborhoods!$A:$C,2,0)</f>
        <v>Manhattan</v>
      </c>
      <c r="J1418" t="str">
        <f>VLOOKUP($H1418,Neighborhoods!$A:$C,3,0)</f>
        <v>Upper West Side</v>
      </c>
      <c r="K1418" t="s">
        <v>1</v>
      </c>
      <c r="L1418" t="str">
        <f t="shared" si="88"/>
        <v>Yes</v>
      </c>
      <c r="M1418">
        <v>2</v>
      </c>
      <c r="N1418" t="str" cm="1">
        <f t="array" ref="N1418">_xlfn.IFS(M1418&lt;=2,"Small",M1418&lt;=5,"Medium",M1418&gt;5,"Large")</f>
        <v>Small</v>
      </c>
      <c r="O1418" s="50">
        <v>99</v>
      </c>
      <c r="P1418" s="67">
        <f t="shared" si="89"/>
        <v>0.03</v>
      </c>
      <c r="Q1418" s="52">
        <v>4.66</v>
      </c>
      <c r="R1418" s="52" t="str" cm="1">
        <f t="array" ref="R1418">_xlfn.IFS(ROUND(Q1418,0)=5,"Excellent",ROUND(Q1418,0)=4,"Good",ROUND(Q1418,0)=3,"Ok",ROUND(Q1418,0)&lt;3,"Bad")</f>
        <v>Excellent</v>
      </c>
      <c r="S1418">
        <v>273</v>
      </c>
      <c r="T1418" t="str">
        <f t="shared" si="90"/>
        <v>No</v>
      </c>
      <c r="U1418" s="65">
        <v>42196</v>
      </c>
      <c r="V1418" s="65">
        <v>43906</v>
      </c>
      <c r="W1418">
        <v>365</v>
      </c>
      <c r="X1418" t="str">
        <f t="shared" si="91"/>
        <v>Active</v>
      </c>
      <c r="Y1418" t="s">
        <v>15615</v>
      </c>
    </row>
    <row r="1419" spans="1:25" x14ac:dyDescent="0.25">
      <c r="A1419">
        <v>1418</v>
      </c>
      <c r="B1419" t="s">
        <v>1065</v>
      </c>
      <c r="C1419">
        <v>2349</v>
      </c>
      <c r="D1419" t="str">
        <f>VLOOKUP($C1419,Hosts!$A:$O,10,0)</f>
        <v>New York</v>
      </c>
      <c r="E1419" s="67">
        <f>INDEX(Hosts!$A:$O,MATCH(Places!$C1419,Hosts!$A:$A,0),MATCH(Places!E$1,Hosts!$1:$1,0))</f>
        <v>0.8</v>
      </c>
      <c r="F1419" s="67">
        <f>INDEX(Hosts!$A:$O,MATCH(Places!$C1419,Hosts!$A:$A,0),MATCH(Places!F$1,Hosts!$1:$1,0))</f>
        <v>0.78</v>
      </c>
      <c r="G1419" s="67" t="str">
        <f>INDEX(Hosts!$A:$O,MATCH(Places!$C1419,Hosts!$A:$A,0),MATCH(Places!G$1,Hosts!$1:$1,0))</f>
        <v>No</v>
      </c>
      <c r="H1419">
        <v>17</v>
      </c>
      <c r="I1419" t="str">
        <f>VLOOKUP($H1419,Neighborhoods!$A:$C,2,0)</f>
        <v>Manhattan</v>
      </c>
      <c r="J1419" t="str">
        <f>VLOOKUP($H1419,Neighborhoods!$A:$C,3,0)</f>
        <v>Hell's Kitchen</v>
      </c>
      <c r="K1419" t="s">
        <v>1</v>
      </c>
      <c r="L1419" t="str">
        <f t="shared" si="88"/>
        <v>Yes</v>
      </c>
      <c r="M1419">
        <v>6</v>
      </c>
      <c r="N1419" t="str" cm="1">
        <f t="array" ref="N1419">_xlfn.IFS(M1419&lt;=2,"Small",M1419&lt;=5,"Medium",M1419&gt;5,"Large")</f>
        <v>Large</v>
      </c>
      <c r="O1419" s="50">
        <v>200</v>
      </c>
      <c r="P1419" s="67">
        <f t="shared" si="89"/>
        <v>0.04</v>
      </c>
      <c r="Q1419" s="52">
        <v>4.1500000000000004</v>
      </c>
      <c r="R1419" s="52" t="str" cm="1">
        <f t="array" ref="R1419">_xlfn.IFS(ROUND(Q1419,0)=5,"Excellent",ROUND(Q1419,0)=4,"Good",ROUND(Q1419,0)=3,"Ok",ROUND(Q1419,0)&lt;3,"Bad")</f>
        <v>Good</v>
      </c>
      <c r="S1419">
        <v>20</v>
      </c>
      <c r="T1419" t="str">
        <f t="shared" si="90"/>
        <v>No</v>
      </c>
      <c r="U1419" s="65">
        <v>42290</v>
      </c>
      <c r="V1419" s="65">
        <v>43753</v>
      </c>
      <c r="W1419">
        <v>179</v>
      </c>
      <c r="X1419" t="str">
        <f t="shared" si="91"/>
        <v>Active</v>
      </c>
      <c r="Y1419" t="s">
        <v>15615</v>
      </c>
    </row>
    <row r="1420" spans="1:25" x14ac:dyDescent="0.25">
      <c r="A1420">
        <v>1419</v>
      </c>
      <c r="B1420" t="s">
        <v>14251</v>
      </c>
      <c r="C1420">
        <v>2350</v>
      </c>
      <c r="D1420" t="str">
        <f>VLOOKUP($C1420,Hosts!$A:$O,10,0)</f>
        <v>New York</v>
      </c>
      <c r="E1420" s="67">
        <f>INDEX(Hosts!$A:$O,MATCH(Places!$C1420,Hosts!$A:$A,0),MATCH(Places!E$1,Hosts!$1:$1,0))</f>
        <v>0.9</v>
      </c>
      <c r="F1420" s="67">
        <f>INDEX(Hosts!$A:$O,MATCH(Places!$C1420,Hosts!$A:$A,0),MATCH(Places!F$1,Hosts!$1:$1,0))</f>
        <v>1</v>
      </c>
      <c r="G1420" s="67" t="str">
        <f>INDEX(Hosts!$A:$O,MATCH(Places!$C1420,Hosts!$A:$A,0),MATCH(Places!G$1,Hosts!$1:$1,0))</f>
        <v>Yes</v>
      </c>
      <c r="H1420">
        <v>16</v>
      </c>
      <c r="I1420" t="str">
        <f>VLOOKUP($H1420,Neighborhoods!$A:$C,2,0)</f>
        <v>Manhattan</v>
      </c>
      <c r="J1420" t="str">
        <f>VLOOKUP($H1420,Neighborhoods!$A:$C,3,0)</f>
        <v>Harlem</v>
      </c>
      <c r="K1420" t="s">
        <v>11822</v>
      </c>
      <c r="L1420" t="str">
        <f t="shared" si="88"/>
        <v>No</v>
      </c>
      <c r="M1420">
        <v>11</v>
      </c>
      <c r="N1420" t="str" cm="1">
        <f t="array" ref="N1420">_xlfn.IFS(M1420&lt;=2,"Small",M1420&lt;=5,"Medium",M1420&gt;5,"Large")</f>
        <v>Large</v>
      </c>
      <c r="O1420" s="50">
        <v>420</v>
      </c>
      <c r="P1420" s="67">
        <f t="shared" si="89"/>
        <v>0.04</v>
      </c>
      <c r="Q1420" s="52">
        <v>4.91</v>
      </c>
      <c r="R1420" s="52" t="str" cm="1">
        <f t="array" ref="R1420">_xlfn.IFS(ROUND(Q1420,0)=5,"Excellent",ROUND(Q1420,0)=4,"Good",ROUND(Q1420,0)=3,"Ok",ROUND(Q1420,0)&lt;3,"Bad")</f>
        <v>Excellent</v>
      </c>
      <c r="S1420">
        <v>53</v>
      </c>
      <c r="T1420" t="str">
        <f t="shared" si="90"/>
        <v>No</v>
      </c>
      <c r="U1420" s="65">
        <v>42437</v>
      </c>
      <c r="V1420" s="65">
        <v>43904</v>
      </c>
      <c r="W1420">
        <v>224</v>
      </c>
      <c r="X1420" t="str">
        <f t="shared" si="91"/>
        <v>Active</v>
      </c>
      <c r="Y1420" t="s">
        <v>15615</v>
      </c>
    </row>
    <row r="1421" spans="1:25" x14ac:dyDescent="0.25">
      <c r="A1421">
        <v>1420</v>
      </c>
      <c r="B1421" t="s">
        <v>1066</v>
      </c>
      <c r="C1421">
        <v>1335</v>
      </c>
      <c r="D1421" t="str">
        <f>VLOOKUP($C1421,Hosts!$A:$O,10,0)</f>
        <v>New York</v>
      </c>
      <c r="E1421" s="67">
        <f>INDEX(Hosts!$A:$O,MATCH(Places!$C1421,Hosts!$A:$A,0),MATCH(Places!E$1,Hosts!$1:$1,0))</f>
        <v>0.96</v>
      </c>
      <c r="F1421" s="67">
        <f>INDEX(Hosts!$A:$O,MATCH(Places!$C1421,Hosts!$A:$A,0),MATCH(Places!F$1,Hosts!$1:$1,0))</f>
        <v>0.98</v>
      </c>
      <c r="G1421" s="67" t="str">
        <f>INDEX(Hosts!$A:$O,MATCH(Places!$C1421,Hosts!$A:$A,0),MATCH(Places!G$1,Hosts!$1:$1,0))</f>
        <v>Yes</v>
      </c>
      <c r="H1421">
        <v>7</v>
      </c>
      <c r="I1421" t="str">
        <f>VLOOKUP($H1421,Neighborhoods!$A:$C,2,0)</f>
        <v>Brooklyn</v>
      </c>
      <c r="J1421" t="str">
        <f>VLOOKUP($H1421,Neighborhoods!$A:$C,3,0)</f>
        <v>Bedford-Stuyvesant</v>
      </c>
      <c r="K1421" t="s">
        <v>1</v>
      </c>
      <c r="L1421" t="str">
        <f t="shared" si="88"/>
        <v>Yes</v>
      </c>
      <c r="M1421">
        <v>1</v>
      </c>
      <c r="N1421" t="str" cm="1">
        <f t="array" ref="N1421">_xlfn.IFS(M1421&lt;=2,"Small",M1421&lt;=5,"Medium",M1421&gt;5,"Large")</f>
        <v>Small</v>
      </c>
      <c r="O1421" s="50">
        <v>49</v>
      </c>
      <c r="P1421" s="67">
        <f t="shared" si="89"/>
        <v>0.03</v>
      </c>
      <c r="Q1421" s="52">
        <v>4.5999999999999996</v>
      </c>
      <c r="R1421" s="52" t="str" cm="1">
        <f t="array" ref="R1421">_xlfn.IFS(ROUND(Q1421,0)=5,"Excellent",ROUND(Q1421,0)=4,"Good",ROUND(Q1421,0)=3,"Ok",ROUND(Q1421,0)&lt;3,"Bad")</f>
        <v>Excellent</v>
      </c>
      <c r="S1421">
        <v>5</v>
      </c>
      <c r="T1421" t="str">
        <f t="shared" si="90"/>
        <v>No</v>
      </c>
      <c r="U1421" s="65">
        <v>42254</v>
      </c>
      <c r="V1421" s="65">
        <v>43466</v>
      </c>
      <c r="W1421">
        <v>355</v>
      </c>
      <c r="X1421" t="str">
        <f t="shared" si="91"/>
        <v>Active</v>
      </c>
      <c r="Y1421" t="s">
        <v>15616</v>
      </c>
    </row>
    <row r="1422" spans="1:25" x14ac:dyDescent="0.25">
      <c r="A1422">
        <v>1421</v>
      </c>
      <c r="B1422" t="s">
        <v>1067</v>
      </c>
      <c r="C1422">
        <v>2020</v>
      </c>
      <c r="D1422" t="str">
        <f>VLOOKUP($C1422,Hosts!$A:$O,10,0)</f>
        <v>New York</v>
      </c>
      <c r="E1422" s="67">
        <f>INDEX(Hosts!$A:$O,MATCH(Places!$C1422,Hosts!$A:$A,0),MATCH(Places!E$1,Hosts!$1:$1,0))</f>
        <v>0.82</v>
      </c>
      <c r="F1422" s="67">
        <f>INDEX(Hosts!$A:$O,MATCH(Places!$C1422,Hosts!$A:$A,0),MATCH(Places!F$1,Hosts!$1:$1,0))</f>
        <v>0.88</v>
      </c>
      <c r="G1422" s="67" t="str">
        <f>INDEX(Hosts!$A:$O,MATCH(Places!$C1422,Hosts!$A:$A,0),MATCH(Places!G$1,Hosts!$1:$1,0))</f>
        <v>No</v>
      </c>
      <c r="H1422">
        <v>7</v>
      </c>
      <c r="I1422" t="str">
        <f>VLOOKUP($H1422,Neighborhoods!$A:$C,2,0)</f>
        <v>Brooklyn</v>
      </c>
      <c r="J1422" t="str">
        <f>VLOOKUP($H1422,Neighborhoods!$A:$C,3,0)</f>
        <v>Bedford-Stuyvesant</v>
      </c>
      <c r="K1422" t="s">
        <v>11822</v>
      </c>
      <c r="L1422" t="str">
        <f t="shared" si="88"/>
        <v>No</v>
      </c>
      <c r="M1422">
        <v>2</v>
      </c>
      <c r="N1422" t="str" cm="1">
        <f t="array" ref="N1422">_xlfn.IFS(M1422&lt;=2,"Small",M1422&lt;=5,"Medium",M1422&gt;5,"Large")</f>
        <v>Small</v>
      </c>
      <c r="O1422" s="50">
        <v>80</v>
      </c>
      <c r="P1422" s="67">
        <f t="shared" si="89"/>
        <v>0.03</v>
      </c>
      <c r="Q1422" s="52">
        <v>4.8899999999999997</v>
      </c>
      <c r="R1422" s="52" t="str" cm="1">
        <f t="array" ref="R1422">_xlfn.IFS(ROUND(Q1422,0)=5,"Excellent",ROUND(Q1422,0)=4,"Good",ROUND(Q1422,0)=3,"Ok",ROUND(Q1422,0)&lt;3,"Bad")</f>
        <v>Excellent</v>
      </c>
      <c r="S1422">
        <v>121</v>
      </c>
      <c r="T1422" t="str">
        <f t="shared" si="90"/>
        <v>Yes</v>
      </c>
      <c r="U1422" s="65">
        <v>42236</v>
      </c>
      <c r="V1422" s="65">
        <v>44037</v>
      </c>
      <c r="W1422">
        <v>272</v>
      </c>
      <c r="X1422" t="str">
        <f t="shared" si="91"/>
        <v>Active</v>
      </c>
      <c r="Y1422" t="s">
        <v>15615</v>
      </c>
    </row>
    <row r="1423" spans="1:25" x14ac:dyDescent="0.25">
      <c r="A1423">
        <v>1422</v>
      </c>
      <c r="B1423" t="s">
        <v>1068</v>
      </c>
      <c r="C1423">
        <v>2338</v>
      </c>
      <c r="D1423" t="str">
        <f>VLOOKUP($C1423,Hosts!$A:$O,10,0)</f>
        <v>New York</v>
      </c>
      <c r="E1423" s="67">
        <f>INDEX(Hosts!$A:$O,MATCH(Places!$C1423,Hosts!$A:$A,0),MATCH(Places!E$1,Hosts!$1:$1,0))</f>
        <v>1</v>
      </c>
      <c r="F1423" s="67">
        <f>INDEX(Hosts!$A:$O,MATCH(Places!$C1423,Hosts!$A:$A,0),MATCH(Places!F$1,Hosts!$1:$1,0))</f>
        <v>0.33</v>
      </c>
      <c r="G1423" s="67" t="str">
        <f>INDEX(Hosts!$A:$O,MATCH(Places!$C1423,Hosts!$A:$A,0),MATCH(Places!G$1,Hosts!$1:$1,0))</f>
        <v>No</v>
      </c>
      <c r="H1423">
        <v>16</v>
      </c>
      <c r="I1423" t="str">
        <f>VLOOKUP($H1423,Neighborhoods!$A:$C,2,0)</f>
        <v>Manhattan</v>
      </c>
      <c r="J1423" t="str">
        <f>VLOOKUP($H1423,Neighborhoods!$A:$C,3,0)</f>
        <v>Harlem</v>
      </c>
      <c r="K1423" t="s">
        <v>1</v>
      </c>
      <c r="L1423" t="str">
        <f t="shared" si="88"/>
        <v>Yes</v>
      </c>
      <c r="M1423">
        <v>1</v>
      </c>
      <c r="N1423" t="str" cm="1">
        <f t="array" ref="N1423">_xlfn.IFS(M1423&lt;=2,"Small",M1423&lt;=5,"Medium",M1423&gt;5,"Large")</f>
        <v>Small</v>
      </c>
      <c r="O1423" s="50">
        <v>32</v>
      </c>
      <c r="P1423" s="67">
        <f t="shared" si="89"/>
        <v>0.03</v>
      </c>
      <c r="Q1423" s="52">
        <v>4.91</v>
      </c>
      <c r="R1423" s="52" t="str" cm="1">
        <f t="array" ref="R1423">_xlfn.IFS(ROUND(Q1423,0)=5,"Excellent",ROUND(Q1423,0)=4,"Good",ROUND(Q1423,0)=3,"Ok",ROUND(Q1423,0)&lt;3,"Bad")</f>
        <v>Excellent</v>
      </c>
      <c r="S1423">
        <v>66</v>
      </c>
      <c r="T1423" t="str">
        <f t="shared" si="90"/>
        <v>No</v>
      </c>
      <c r="U1423" s="65">
        <v>42992</v>
      </c>
      <c r="V1423" s="65">
        <v>43457</v>
      </c>
      <c r="W1423">
        <v>0</v>
      </c>
      <c r="X1423" t="str">
        <f t="shared" si="91"/>
        <v>Inactive</v>
      </c>
      <c r="Y1423" t="s">
        <v>15615</v>
      </c>
    </row>
    <row r="1424" spans="1:25" x14ac:dyDescent="0.25">
      <c r="A1424">
        <v>1423</v>
      </c>
      <c r="B1424" t="s">
        <v>1069</v>
      </c>
      <c r="C1424">
        <v>2349</v>
      </c>
      <c r="D1424" t="str">
        <f>VLOOKUP($C1424,Hosts!$A:$O,10,0)</f>
        <v>New York</v>
      </c>
      <c r="E1424" s="67">
        <f>INDEX(Hosts!$A:$O,MATCH(Places!$C1424,Hosts!$A:$A,0),MATCH(Places!E$1,Hosts!$1:$1,0))</f>
        <v>0.8</v>
      </c>
      <c r="F1424" s="67">
        <f>INDEX(Hosts!$A:$O,MATCH(Places!$C1424,Hosts!$A:$A,0),MATCH(Places!F$1,Hosts!$1:$1,0))</f>
        <v>0.78</v>
      </c>
      <c r="G1424" s="67" t="str">
        <f>INDEX(Hosts!$A:$O,MATCH(Places!$C1424,Hosts!$A:$A,0),MATCH(Places!G$1,Hosts!$1:$1,0))</f>
        <v>No</v>
      </c>
      <c r="H1424">
        <v>17</v>
      </c>
      <c r="I1424" t="str">
        <f>VLOOKUP($H1424,Neighborhoods!$A:$C,2,0)</f>
        <v>Manhattan</v>
      </c>
      <c r="J1424" t="str">
        <f>VLOOKUP($H1424,Neighborhoods!$A:$C,3,0)</f>
        <v>Hell's Kitchen</v>
      </c>
      <c r="K1424" t="s">
        <v>1</v>
      </c>
      <c r="L1424" t="str">
        <f t="shared" si="88"/>
        <v>Yes</v>
      </c>
      <c r="M1424">
        <v>3</v>
      </c>
      <c r="N1424" t="str" cm="1">
        <f t="array" ref="N1424">_xlfn.IFS(M1424&lt;=2,"Small",M1424&lt;=5,"Medium",M1424&gt;5,"Large")</f>
        <v>Medium</v>
      </c>
      <c r="O1424" s="50">
        <v>70</v>
      </c>
      <c r="P1424" s="67">
        <f t="shared" si="89"/>
        <v>0.03</v>
      </c>
      <c r="Q1424" s="52">
        <v>4.58</v>
      </c>
      <c r="R1424" s="52" t="str" cm="1">
        <f t="array" ref="R1424">_xlfn.IFS(ROUND(Q1424,0)=5,"Excellent",ROUND(Q1424,0)=4,"Good",ROUND(Q1424,0)=3,"Ok",ROUND(Q1424,0)&lt;3,"Bad")</f>
        <v>Excellent</v>
      </c>
      <c r="S1424">
        <v>168</v>
      </c>
      <c r="T1424" t="str">
        <f t="shared" si="90"/>
        <v>No</v>
      </c>
      <c r="U1424" s="65">
        <v>42198</v>
      </c>
      <c r="V1424" s="65">
        <v>43903</v>
      </c>
      <c r="W1424">
        <v>175</v>
      </c>
      <c r="X1424" t="str">
        <f t="shared" si="91"/>
        <v>Active</v>
      </c>
      <c r="Y1424" t="s">
        <v>15615</v>
      </c>
    </row>
    <row r="1425" spans="1:25" x14ac:dyDescent="0.25">
      <c r="A1425">
        <v>1424</v>
      </c>
      <c r="B1425" t="s">
        <v>1070</v>
      </c>
      <c r="C1425">
        <v>460</v>
      </c>
      <c r="D1425" t="str">
        <f>VLOOKUP($C1425,Hosts!$A:$O,10,0)</f>
        <v>New York</v>
      </c>
      <c r="E1425" s="67">
        <f>INDEX(Hosts!$A:$O,MATCH(Places!$C1425,Hosts!$A:$A,0),MATCH(Places!E$1,Hosts!$1:$1,0))</f>
        <v>1</v>
      </c>
      <c r="F1425" s="67">
        <f>INDEX(Hosts!$A:$O,MATCH(Places!$C1425,Hosts!$A:$A,0),MATCH(Places!F$1,Hosts!$1:$1,0))</f>
        <v>0.44</v>
      </c>
      <c r="G1425" s="67" t="str">
        <f>INDEX(Hosts!$A:$O,MATCH(Places!$C1425,Hosts!$A:$A,0),MATCH(Places!G$1,Hosts!$1:$1,0))</f>
        <v>Yes</v>
      </c>
      <c r="H1425">
        <v>15</v>
      </c>
      <c r="I1425" t="str">
        <f>VLOOKUP($H1425,Neighborhoods!$A:$C,2,0)</f>
        <v>Manhattan</v>
      </c>
      <c r="J1425" t="str">
        <f>VLOOKUP($H1425,Neighborhoods!$A:$C,3,0)</f>
        <v>East Village</v>
      </c>
      <c r="K1425" t="s">
        <v>11822</v>
      </c>
      <c r="L1425" t="str">
        <f t="shared" si="88"/>
        <v>No</v>
      </c>
      <c r="M1425">
        <v>3</v>
      </c>
      <c r="N1425" t="str" cm="1">
        <f t="array" ref="N1425">_xlfn.IFS(M1425&lt;=2,"Small",M1425&lt;=5,"Medium",M1425&gt;5,"Large")</f>
        <v>Medium</v>
      </c>
      <c r="O1425" s="50">
        <v>179</v>
      </c>
      <c r="P1425" s="67">
        <f t="shared" si="89"/>
        <v>0.03</v>
      </c>
      <c r="Q1425" s="52">
        <v>4.97</v>
      </c>
      <c r="R1425" s="52" t="str" cm="1">
        <f t="array" ref="R1425">_xlfn.IFS(ROUND(Q1425,0)=5,"Excellent",ROUND(Q1425,0)=4,"Good",ROUND(Q1425,0)=3,"Ok",ROUND(Q1425,0)&lt;3,"Bad")</f>
        <v>Excellent</v>
      </c>
      <c r="S1425">
        <v>37</v>
      </c>
      <c r="T1425" t="str">
        <f t="shared" si="90"/>
        <v>No</v>
      </c>
      <c r="U1425" s="65">
        <v>42211</v>
      </c>
      <c r="V1425" s="65">
        <v>43805</v>
      </c>
      <c r="W1425">
        <v>0</v>
      </c>
      <c r="X1425" t="str">
        <f t="shared" si="91"/>
        <v>Inactive</v>
      </c>
      <c r="Y1425" t="s">
        <v>15615</v>
      </c>
    </row>
    <row r="1426" spans="1:25" x14ac:dyDescent="0.25">
      <c r="A1426">
        <v>1425</v>
      </c>
      <c r="B1426" t="s">
        <v>1071</v>
      </c>
      <c r="C1426">
        <v>687</v>
      </c>
      <c r="D1426" t="str">
        <f>VLOOKUP($C1426,Hosts!$A:$O,10,0)</f>
        <v>New York</v>
      </c>
      <c r="E1426" s="67">
        <f>INDEX(Hosts!$A:$O,MATCH(Places!$C1426,Hosts!$A:$A,0),MATCH(Places!E$1,Hosts!$1:$1,0))</f>
        <v>1</v>
      </c>
      <c r="F1426" s="67">
        <f>INDEX(Hosts!$A:$O,MATCH(Places!$C1426,Hosts!$A:$A,0),MATCH(Places!F$1,Hosts!$1:$1,0))</f>
        <v>0.84</v>
      </c>
      <c r="G1426" s="67" t="str">
        <f>INDEX(Hosts!$A:$O,MATCH(Places!$C1426,Hosts!$A:$A,0),MATCH(Places!G$1,Hosts!$1:$1,0))</f>
        <v>Yes</v>
      </c>
      <c r="H1426">
        <v>12</v>
      </c>
      <c r="I1426" t="str">
        <f>VLOOKUP($H1426,Neighborhoods!$A:$C,2,0)</f>
        <v>Brooklyn</v>
      </c>
      <c r="J1426" t="str">
        <f>VLOOKUP($H1426,Neighborhoods!$A:$C,3,0)</f>
        <v>Williamsburg</v>
      </c>
      <c r="K1426" t="s">
        <v>1</v>
      </c>
      <c r="L1426" t="str">
        <f t="shared" si="88"/>
        <v>Yes</v>
      </c>
      <c r="M1426">
        <v>2</v>
      </c>
      <c r="N1426" t="str" cm="1">
        <f t="array" ref="N1426">_xlfn.IFS(M1426&lt;=2,"Small",M1426&lt;=5,"Medium",M1426&gt;5,"Large")</f>
        <v>Small</v>
      </c>
      <c r="O1426" s="50">
        <v>74</v>
      </c>
      <c r="P1426" s="67">
        <f t="shared" si="89"/>
        <v>0.03</v>
      </c>
      <c r="Q1426" s="52">
        <v>4.91</v>
      </c>
      <c r="R1426" s="52" t="str" cm="1">
        <f t="array" ref="R1426">_xlfn.IFS(ROUND(Q1426,0)=5,"Excellent",ROUND(Q1426,0)=4,"Good",ROUND(Q1426,0)=3,"Ok",ROUND(Q1426,0)&lt;3,"Bad")</f>
        <v>Excellent</v>
      </c>
      <c r="S1426">
        <v>234</v>
      </c>
      <c r="T1426" t="str">
        <f t="shared" si="90"/>
        <v>Yes</v>
      </c>
      <c r="U1426" s="65">
        <v>42211</v>
      </c>
      <c r="V1426" s="65">
        <v>43898</v>
      </c>
      <c r="W1426">
        <v>358</v>
      </c>
      <c r="X1426" t="str">
        <f t="shared" si="91"/>
        <v>Active</v>
      </c>
      <c r="Y1426" t="s">
        <v>15615</v>
      </c>
    </row>
    <row r="1427" spans="1:25" x14ac:dyDescent="0.25">
      <c r="A1427">
        <v>1426</v>
      </c>
      <c r="B1427" t="s">
        <v>1072</v>
      </c>
      <c r="C1427">
        <v>2344</v>
      </c>
      <c r="D1427" t="str">
        <f>VLOOKUP($C1427,Hosts!$A:$O,10,0)</f>
        <v>New York</v>
      </c>
      <c r="E1427" s="67">
        <f>INDEX(Hosts!$A:$O,MATCH(Places!$C1427,Hosts!$A:$A,0),MATCH(Places!E$1,Hosts!$1:$1,0))</f>
        <v>1</v>
      </c>
      <c r="F1427" s="67">
        <f>INDEX(Hosts!$A:$O,MATCH(Places!$C1427,Hosts!$A:$A,0),MATCH(Places!F$1,Hosts!$1:$1,0))</f>
        <v>0.6</v>
      </c>
      <c r="G1427" s="67" t="str">
        <f>INDEX(Hosts!$A:$O,MATCH(Places!$C1427,Hosts!$A:$A,0),MATCH(Places!G$1,Hosts!$1:$1,0))</f>
        <v>No</v>
      </c>
      <c r="H1427">
        <v>8</v>
      </c>
      <c r="I1427" t="str">
        <f>VLOOKUP($H1427,Neighborhoods!$A:$C,2,0)</f>
        <v>Brooklyn</v>
      </c>
      <c r="J1427" t="str">
        <f>VLOOKUP($H1427,Neighborhoods!$A:$C,3,0)</f>
        <v>Bushwick</v>
      </c>
      <c r="K1427" t="s">
        <v>1</v>
      </c>
      <c r="L1427" t="str">
        <f t="shared" si="88"/>
        <v>Yes</v>
      </c>
      <c r="M1427">
        <v>1</v>
      </c>
      <c r="N1427" t="str" cm="1">
        <f t="array" ref="N1427">_xlfn.IFS(M1427&lt;=2,"Small",M1427&lt;=5,"Medium",M1427&gt;5,"Large")</f>
        <v>Small</v>
      </c>
      <c r="O1427" s="50">
        <v>60</v>
      </c>
      <c r="P1427" s="67">
        <f t="shared" si="89"/>
        <v>0.03</v>
      </c>
      <c r="Q1427" s="52">
        <v>4.75</v>
      </c>
      <c r="R1427" s="52" t="str" cm="1">
        <f t="array" ref="R1427">_xlfn.IFS(ROUND(Q1427,0)=5,"Excellent",ROUND(Q1427,0)=4,"Good",ROUND(Q1427,0)=3,"Ok",ROUND(Q1427,0)&lt;3,"Bad")</f>
        <v>Excellent</v>
      </c>
      <c r="S1427">
        <v>8</v>
      </c>
      <c r="T1427" t="str">
        <f t="shared" si="90"/>
        <v>No</v>
      </c>
      <c r="U1427" s="65">
        <v>42862</v>
      </c>
      <c r="V1427" s="65">
        <v>43889</v>
      </c>
      <c r="W1427">
        <v>136</v>
      </c>
      <c r="X1427" t="str">
        <f t="shared" si="91"/>
        <v>Active</v>
      </c>
      <c r="Y1427" t="s">
        <v>15615</v>
      </c>
    </row>
    <row r="1428" spans="1:25" x14ac:dyDescent="0.25">
      <c r="A1428">
        <v>1427</v>
      </c>
      <c r="B1428" t="s">
        <v>1073</v>
      </c>
      <c r="C1428">
        <v>1335</v>
      </c>
      <c r="D1428" t="str">
        <f>VLOOKUP($C1428,Hosts!$A:$O,10,0)</f>
        <v>New York</v>
      </c>
      <c r="E1428" s="67">
        <f>INDEX(Hosts!$A:$O,MATCH(Places!$C1428,Hosts!$A:$A,0),MATCH(Places!E$1,Hosts!$1:$1,0))</f>
        <v>0.96</v>
      </c>
      <c r="F1428" s="67">
        <f>INDEX(Hosts!$A:$O,MATCH(Places!$C1428,Hosts!$A:$A,0),MATCH(Places!F$1,Hosts!$1:$1,0))</f>
        <v>0.98</v>
      </c>
      <c r="G1428" s="67" t="str">
        <f>INDEX(Hosts!$A:$O,MATCH(Places!$C1428,Hosts!$A:$A,0),MATCH(Places!G$1,Hosts!$1:$1,0))</f>
        <v>Yes</v>
      </c>
      <c r="H1428">
        <v>7</v>
      </c>
      <c r="I1428" t="str">
        <f>VLOOKUP($H1428,Neighborhoods!$A:$C,2,0)</f>
        <v>Brooklyn</v>
      </c>
      <c r="J1428" t="str">
        <f>VLOOKUP($H1428,Neighborhoods!$A:$C,3,0)</f>
        <v>Bedford-Stuyvesant</v>
      </c>
      <c r="K1428" t="s">
        <v>1</v>
      </c>
      <c r="L1428" t="str">
        <f t="shared" si="88"/>
        <v>Yes</v>
      </c>
      <c r="M1428">
        <v>2</v>
      </c>
      <c r="N1428" t="str" cm="1">
        <f t="array" ref="N1428">_xlfn.IFS(M1428&lt;=2,"Small",M1428&lt;=5,"Medium",M1428&gt;5,"Large")</f>
        <v>Small</v>
      </c>
      <c r="O1428" s="50">
        <v>66</v>
      </c>
      <c r="P1428" s="67">
        <f t="shared" si="89"/>
        <v>0.03</v>
      </c>
      <c r="Q1428" s="52">
        <v>4.67</v>
      </c>
      <c r="R1428" s="52" t="str" cm="1">
        <f t="array" ref="R1428">_xlfn.IFS(ROUND(Q1428,0)=5,"Excellent",ROUND(Q1428,0)=4,"Good",ROUND(Q1428,0)=3,"Ok",ROUND(Q1428,0)&lt;3,"Bad")</f>
        <v>Excellent</v>
      </c>
      <c r="S1428">
        <v>6</v>
      </c>
      <c r="T1428" t="str">
        <f t="shared" si="90"/>
        <v>No</v>
      </c>
      <c r="U1428" s="65">
        <v>42255</v>
      </c>
      <c r="V1428" s="65">
        <v>43468</v>
      </c>
      <c r="W1428">
        <v>347</v>
      </c>
      <c r="X1428" t="str">
        <f t="shared" si="91"/>
        <v>Active</v>
      </c>
      <c r="Y1428" t="s">
        <v>15616</v>
      </c>
    </row>
    <row r="1429" spans="1:25" x14ac:dyDescent="0.25">
      <c r="A1429">
        <v>1428</v>
      </c>
      <c r="B1429" t="s">
        <v>1074</v>
      </c>
      <c r="C1429">
        <v>1335</v>
      </c>
      <c r="D1429" t="str">
        <f>VLOOKUP($C1429,Hosts!$A:$O,10,0)</f>
        <v>New York</v>
      </c>
      <c r="E1429" s="67">
        <f>INDEX(Hosts!$A:$O,MATCH(Places!$C1429,Hosts!$A:$A,0),MATCH(Places!E$1,Hosts!$1:$1,0))</f>
        <v>0.96</v>
      </c>
      <c r="F1429" s="67">
        <f>INDEX(Hosts!$A:$O,MATCH(Places!$C1429,Hosts!$A:$A,0),MATCH(Places!F$1,Hosts!$1:$1,0))</f>
        <v>0.98</v>
      </c>
      <c r="G1429" s="67" t="str">
        <f>INDEX(Hosts!$A:$O,MATCH(Places!$C1429,Hosts!$A:$A,0),MATCH(Places!G$1,Hosts!$1:$1,0))</f>
        <v>Yes</v>
      </c>
      <c r="H1429">
        <v>7</v>
      </c>
      <c r="I1429" t="str">
        <f>VLOOKUP($H1429,Neighborhoods!$A:$C,2,0)</f>
        <v>Brooklyn</v>
      </c>
      <c r="J1429" t="str">
        <f>VLOOKUP($H1429,Neighborhoods!$A:$C,3,0)</f>
        <v>Bedford-Stuyvesant</v>
      </c>
      <c r="K1429" t="s">
        <v>1</v>
      </c>
      <c r="L1429" t="str">
        <f t="shared" si="88"/>
        <v>Yes</v>
      </c>
      <c r="M1429">
        <v>2</v>
      </c>
      <c r="N1429" t="str" cm="1">
        <f t="array" ref="N1429">_xlfn.IFS(M1429&lt;=2,"Small",M1429&lt;=5,"Medium",M1429&gt;5,"Large")</f>
        <v>Small</v>
      </c>
      <c r="O1429" s="50">
        <v>23</v>
      </c>
      <c r="P1429" s="67">
        <f t="shared" si="89"/>
        <v>0.03</v>
      </c>
      <c r="Q1429" s="52">
        <v>4.8899999999999997</v>
      </c>
      <c r="R1429" s="52" t="str" cm="1">
        <f t="array" ref="R1429">_xlfn.IFS(ROUND(Q1429,0)=5,"Excellent",ROUND(Q1429,0)=4,"Good",ROUND(Q1429,0)=3,"Ok",ROUND(Q1429,0)&lt;3,"Bad")</f>
        <v>Excellent</v>
      </c>
      <c r="S1429">
        <v>18</v>
      </c>
      <c r="T1429" t="str">
        <f t="shared" si="90"/>
        <v>No</v>
      </c>
      <c r="U1429" s="65">
        <v>42322</v>
      </c>
      <c r="V1429" s="65">
        <v>43831</v>
      </c>
      <c r="W1429">
        <v>0</v>
      </c>
      <c r="X1429" t="str">
        <f t="shared" si="91"/>
        <v>Inactive</v>
      </c>
      <c r="Y1429" t="s">
        <v>15616</v>
      </c>
    </row>
    <row r="1430" spans="1:25" x14ac:dyDescent="0.25">
      <c r="A1430">
        <v>1429</v>
      </c>
      <c r="B1430" t="s">
        <v>1075</v>
      </c>
      <c r="C1430">
        <v>2360</v>
      </c>
      <c r="D1430" t="str">
        <f>VLOOKUP($C1430,Hosts!$A:$O,10,0)</f>
        <v>New York</v>
      </c>
      <c r="E1430" s="67">
        <f>INDEX(Hosts!$A:$O,MATCH(Places!$C1430,Hosts!$A:$A,0),MATCH(Places!E$1,Hosts!$1:$1,0))</f>
        <v>0.6</v>
      </c>
      <c r="F1430" s="67">
        <f>INDEX(Hosts!$A:$O,MATCH(Places!$C1430,Hosts!$A:$A,0),MATCH(Places!F$1,Hosts!$1:$1,0))</f>
        <v>0.74</v>
      </c>
      <c r="G1430" s="67" t="str">
        <f>INDEX(Hosts!$A:$O,MATCH(Places!$C1430,Hosts!$A:$A,0),MATCH(Places!G$1,Hosts!$1:$1,0))</f>
        <v>No</v>
      </c>
      <c r="H1430">
        <v>8</v>
      </c>
      <c r="I1430" t="str">
        <f>VLOOKUP($H1430,Neighborhoods!$A:$C,2,0)</f>
        <v>Brooklyn</v>
      </c>
      <c r="J1430" t="str">
        <f>VLOOKUP($H1430,Neighborhoods!$A:$C,3,0)</f>
        <v>Bushwick</v>
      </c>
      <c r="K1430" t="s">
        <v>11822</v>
      </c>
      <c r="L1430" t="str">
        <f t="shared" si="88"/>
        <v>No</v>
      </c>
      <c r="M1430">
        <v>4</v>
      </c>
      <c r="N1430" t="str" cm="1">
        <f t="array" ref="N1430">_xlfn.IFS(M1430&lt;=2,"Small",M1430&lt;=5,"Medium",M1430&gt;5,"Large")</f>
        <v>Medium</v>
      </c>
      <c r="O1430" s="50">
        <v>350</v>
      </c>
      <c r="P1430" s="67">
        <f t="shared" si="89"/>
        <v>0.04</v>
      </c>
      <c r="Q1430" s="52">
        <v>4.84</v>
      </c>
      <c r="R1430" s="52" t="str" cm="1">
        <f t="array" ref="R1430">_xlfn.IFS(ROUND(Q1430,0)=5,"Excellent",ROUND(Q1430,0)=4,"Good",ROUND(Q1430,0)=3,"Ok",ROUND(Q1430,0)&lt;3,"Bad")</f>
        <v>Excellent</v>
      </c>
      <c r="S1430">
        <v>68</v>
      </c>
      <c r="T1430" t="str">
        <f t="shared" si="90"/>
        <v>No</v>
      </c>
      <c r="U1430" s="65">
        <v>42212</v>
      </c>
      <c r="V1430" s="65">
        <v>43878</v>
      </c>
      <c r="W1430">
        <v>88</v>
      </c>
      <c r="X1430" t="str">
        <f t="shared" si="91"/>
        <v>Active</v>
      </c>
      <c r="Y1430" t="s">
        <v>15615</v>
      </c>
    </row>
    <row r="1431" spans="1:25" x14ac:dyDescent="0.25">
      <c r="A1431">
        <v>1430</v>
      </c>
      <c r="B1431" t="s">
        <v>1076</v>
      </c>
      <c r="C1431">
        <v>2362</v>
      </c>
      <c r="D1431" t="str">
        <f>VLOOKUP($C1431,Hosts!$A:$O,10,0)</f>
        <v>New York</v>
      </c>
      <c r="E1431" s="67">
        <f>INDEX(Hosts!$A:$O,MATCH(Places!$C1431,Hosts!$A:$A,0),MATCH(Places!E$1,Hosts!$1:$1,0))</f>
        <v>0.25</v>
      </c>
      <c r="F1431" s="67">
        <f>INDEX(Hosts!$A:$O,MATCH(Places!$C1431,Hosts!$A:$A,0),MATCH(Places!F$1,Hosts!$1:$1,0))</f>
        <v>0.93</v>
      </c>
      <c r="G1431" s="67" t="str">
        <f>INDEX(Hosts!$A:$O,MATCH(Places!$C1431,Hosts!$A:$A,0),MATCH(Places!G$1,Hosts!$1:$1,0))</f>
        <v>No</v>
      </c>
      <c r="H1431">
        <v>9</v>
      </c>
      <c r="I1431" t="str">
        <f>VLOOKUP($H1431,Neighborhoods!$A:$C,2,0)</f>
        <v>Brooklyn</v>
      </c>
      <c r="J1431" t="str">
        <f>VLOOKUP($H1431,Neighborhoods!$A:$C,3,0)</f>
        <v>Crown Heights</v>
      </c>
      <c r="K1431" t="s">
        <v>1</v>
      </c>
      <c r="L1431" t="str">
        <f t="shared" si="88"/>
        <v>Yes</v>
      </c>
      <c r="M1431">
        <v>2</v>
      </c>
      <c r="N1431" t="str" cm="1">
        <f t="array" ref="N1431">_xlfn.IFS(M1431&lt;=2,"Small",M1431&lt;=5,"Medium",M1431&gt;5,"Large")</f>
        <v>Small</v>
      </c>
      <c r="O1431" s="50">
        <v>40</v>
      </c>
      <c r="P1431" s="67">
        <f t="shared" si="89"/>
        <v>0.03</v>
      </c>
      <c r="Q1431" s="52">
        <v>4.57</v>
      </c>
      <c r="R1431" s="52" t="str" cm="1">
        <f t="array" ref="R1431">_xlfn.IFS(ROUND(Q1431,0)=5,"Excellent",ROUND(Q1431,0)=4,"Good",ROUND(Q1431,0)=3,"Ok",ROUND(Q1431,0)&lt;3,"Bad")</f>
        <v>Excellent</v>
      </c>
      <c r="S1431">
        <v>77</v>
      </c>
      <c r="T1431" t="str">
        <f t="shared" si="90"/>
        <v>No</v>
      </c>
      <c r="U1431" s="65">
        <v>43023</v>
      </c>
      <c r="V1431" s="65">
        <v>43991</v>
      </c>
      <c r="W1431">
        <v>298</v>
      </c>
      <c r="X1431" t="str">
        <f t="shared" si="91"/>
        <v>Active</v>
      </c>
      <c r="Y1431" t="s">
        <v>15615</v>
      </c>
    </row>
    <row r="1432" spans="1:25" x14ac:dyDescent="0.25">
      <c r="A1432">
        <v>1431</v>
      </c>
      <c r="B1432" t="s">
        <v>1077</v>
      </c>
      <c r="C1432">
        <v>2257</v>
      </c>
      <c r="D1432" t="str">
        <f>VLOOKUP($C1432,Hosts!$A:$O,10,0)</f>
        <v>New York</v>
      </c>
      <c r="E1432" s="67">
        <f>INDEX(Hosts!$A:$O,MATCH(Places!$C1432,Hosts!$A:$A,0),MATCH(Places!E$1,Hosts!$1:$1,0))</f>
        <v>1</v>
      </c>
      <c r="F1432" s="67">
        <f>INDEX(Hosts!$A:$O,MATCH(Places!$C1432,Hosts!$A:$A,0),MATCH(Places!F$1,Hosts!$1:$1,0))</f>
        <v>0.8</v>
      </c>
      <c r="G1432" s="67" t="str">
        <f>INDEX(Hosts!$A:$O,MATCH(Places!$C1432,Hosts!$A:$A,0),MATCH(Places!G$1,Hosts!$1:$1,0))</f>
        <v>No</v>
      </c>
      <c r="H1432">
        <v>7</v>
      </c>
      <c r="I1432" t="str">
        <f>VLOOKUP($H1432,Neighborhoods!$A:$C,2,0)</f>
        <v>Brooklyn</v>
      </c>
      <c r="J1432" t="str">
        <f>VLOOKUP($H1432,Neighborhoods!$A:$C,3,0)</f>
        <v>Bedford-Stuyvesant</v>
      </c>
      <c r="K1432" t="s">
        <v>11822</v>
      </c>
      <c r="L1432" t="str">
        <f t="shared" si="88"/>
        <v>No</v>
      </c>
      <c r="M1432">
        <v>8</v>
      </c>
      <c r="N1432" t="str" cm="1">
        <f t="array" ref="N1432">_xlfn.IFS(M1432&lt;=2,"Small",M1432&lt;=5,"Medium",M1432&gt;5,"Large")</f>
        <v>Large</v>
      </c>
      <c r="O1432" s="50">
        <v>450</v>
      </c>
      <c r="P1432" s="67">
        <f t="shared" si="89"/>
        <v>0.04</v>
      </c>
      <c r="Q1432" s="52">
        <v>4.6900000000000004</v>
      </c>
      <c r="R1432" s="52" t="str" cm="1">
        <f t="array" ref="R1432">_xlfn.IFS(ROUND(Q1432,0)=5,"Excellent",ROUND(Q1432,0)=4,"Good",ROUND(Q1432,0)=3,"Ok",ROUND(Q1432,0)&lt;3,"Bad")</f>
        <v>Excellent</v>
      </c>
      <c r="S1432">
        <v>51</v>
      </c>
      <c r="T1432" t="str">
        <f t="shared" si="90"/>
        <v>No</v>
      </c>
      <c r="U1432" s="65">
        <v>42308</v>
      </c>
      <c r="V1432" s="65">
        <v>44001</v>
      </c>
      <c r="W1432">
        <v>360</v>
      </c>
      <c r="X1432" t="str">
        <f t="shared" si="91"/>
        <v>Active</v>
      </c>
      <c r="Y1432" t="s">
        <v>15615</v>
      </c>
    </row>
    <row r="1433" spans="1:25" x14ac:dyDescent="0.25">
      <c r="A1433">
        <v>1432</v>
      </c>
      <c r="B1433" t="s">
        <v>1078</v>
      </c>
      <c r="C1433">
        <v>2467</v>
      </c>
      <c r="D1433" t="str">
        <f>VLOOKUP($C1433,Hosts!$A:$O,10,0)</f>
        <v>New York</v>
      </c>
      <c r="E1433" s="67">
        <f>INDEX(Hosts!$A:$O,MATCH(Places!$C1433,Hosts!$A:$A,0),MATCH(Places!E$1,Hosts!$1:$1,0))</f>
        <v>1</v>
      </c>
      <c r="F1433" s="67">
        <f>INDEX(Hosts!$A:$O,MATCH(Places!$C1433,Hosts!$A:$A,0),MATCH(Places!F$1,Hosts!$1:$1,0))</f>
        <v>1</v>
      </c>
      <c r="G1433" s="67" t="str">
        <f>INDEX(Hosts!$A:$O,MATCH(Places!$C1433,Hosts!$A:$A,0),MATCH(Places!G$1,Hosts!$1:$1,0))</f>
        <v>Yes</v>
      </c>
      <c r="H1433">
        <v>8</v>
      </c>
      <c r="I1433" t="str">
        <f>VLOOKUP($H1433,Neighborhoods!$A:$C,2,0)</f>
        <v>Brooklyn</v>
      </c>
      <c r="J1433" t="str">
        <f>VLOOKUP($H1433,Neighborhoods!$A:$C,3,0)</f>
        <v>Bushwick</v>
      </c>
      <c r="K1433" t="s">
        <v>11822</v>
      </c>
      <c r="L1433" t="str">
        <f t="shared" si="88"/>
        <v>No</v>
      </c>
      <c r="M1433">
        <v>2</v>
      </c>
      <c r="N1433" t="str" cm="1">
        <f t="array" ref="N1433">_xlfn.IFS(M1433&lt;=2,"Small",M1433&lt;=5,"Medium",M1433&gt;5,"Large")</f>
        <v>Small</v>
      </c>
      <c r="O1433" s="50">
        <v>102</v>
      </c>
      <c r="P1433" s="67">
        <f t="shared" si="89"/>
        <v>0.03</v>
      </c>
      <c r="Q1433" s="52">
        <v>4.9800000000000004</v>
      </c>
      <c r="R1433" s="52" t="str" cm="1">
        <f t="array" ref="R1433">_xlfn.IFS(ROUND(Q1433,0)=5,"Excellent",ROUND(Q1433,0)=4,"Good",ROUND(Q1433,0)=3,"Ok",ROUND(Q1433,0)&lt;3,"Bad")</f>
        <v>Excellent</v>
      </c>
      <c r="S1433">
        <v>212</v>
      </c>
      <c r="T1433" t="str">
        <f t="shared" si="90"/>
        <v>Yes</v>
      </c>
      <c r="U1433" s="65">
        <v>42282</v>
      </c>
      <c r="V1433" s="65">
        <v>43892</v>
      </c>
      <c r="W1433">
        <v>228</v>
      </c>
      <c r="X1433" t="str">
        <f t="shared" si="91"/>
        <v>Active</v>
      </c>
      <c r="Y1433" t="s">
        <v>15616</v>
      </c>
    </row>
    <row r="1434" spans="1:25" x14ac:dyDescent="0.25">
      <c r="A1434">
        <v>1433</v>
      </c>
      <c r="B1434" t="s">
        <v>1079</v>
      </c>
      <c r="C1434">
        <v>851</v>
      </c>
      <c r="D1434" t="str">
        <f>VLOOKUP($C1434,Hosts!$A:$O,10,0)</f>
        <v>New York</v>
      </c>
      <c r="E1434" s="67">
        <f>INDEX(Hosts!$A:$O,MATCH(Places!$C1434,Hosts!$A:$A,0),MATCH(Places!E$1,Hosts!$1:$1,0))</f>
        <v>1</v>
      </c>
      <c r="F1434" s="67">
        <f>INDEX(Hosts!$A:$O,MATCH(Places!$C1434,Hosts!$A:$A,0),MATCH(Places!F$1,Hosts!$1:$1,0))</f>
        <v>1</v>
      </c>
      <c r="G1434" s="67" t="str">
        <f>INDEX(Hosts!$A:$O,MATCH(Places!$C1434,Hosts!$A:$A,0),MATCH(Places!G$1,Hosts!$1:$1,0))</f>
        <v>Yes</v>
      </c>
      <c r="H1434">
        <v>12</v>
      </c>
      <c r="I1434" t="str">
        <f>VLOOKUP($H1434,Neighborhoods!$A:$C,2,0)</f>
        <v>Brooklyn</v>
      </c>
      <c r="J1434" t="str">
        <f>VLOOKUP($H1434,Neighborhoods!$A:$C,3,0)</f>
        <v>Williamsburg</v>
      </c>
      <c r="K1434" t="s">
        <v>11822</v>
      </c>
      <c r="L1434" t="str">
        <f t="shared" si="88"/>
        <v>No</v>
      </c>
      <c r="M1434">
        <v>5</v>
      </c>
      <c r="N1434" t="str" cm="1">
        <f t="array" ref="N1434">_xlfn.IFS(M1434&lt;=2,"Small",M1434&lt;=5,"Medium",M1434&gt;5,"Large")</f>
        <v>Medium</v>
      </c>
      <c r="O1434" s="50">
        <v>175</v>
      </c>
      <c r="P1434" s="67">
        <f t="shared" si="89"/>
        <v>0.03</v>
      </c>
      <c r="Q1434" s="52">
        <v>4.97</v>
      </c>
      <c r="R1434" s="52" t="str" cm="1">
        <f t="array" ref="R1434">_xlfn.IFS(ROUND(Q1434,0)=5,"Excellent",ROUND(Q1434,0)=4,"Good",ROUND(Q1434,0)=3,"Ok",ROUND(Q1434,0)&lt;3,"Bad")</f>
        <v>Excellent</v>
      </c>
      <c r="S1434">
        <v>33</v>
      </c>
      <c r="T1434" t="str">
        <f t="shared" si="90"/>
        <v>No</v>
      </c>
      <c r="U1434" s="65">
        <v>42280</v>
      </c>
      <c r="V1434" s="65">
        <v>43871</v>
      </c>
      <c r="W1434">
        <v>199</v>
      </c>
      <c r="X1434" t="str">
        <f t="shared" si="91"/>
        <v>Active</v>
      </c>
      <c r="Y1434" t="s">
        <v>15615</v>
      </c>
    </row>
    <row r="1435" spans="1:25" x14ac:dyDescent="0.25">
      <c r="A1435">
        <v>1434</v>
      </c>
      <c r="B1435" t="s">
        <v>1080</v>
      </c>
      <c r="C1435">
        <v>2370</v>
      </c>
      <c r="D1435" t="str">
        <f>VLOOKUP($C1435,Hosts!$A:$O,10,0)</f>
        <v>New York</v>
      </c>
      <c r="E1435" s="67">
        <f>INDEX(Hosts!$A:$O,MATCH(Places!$C1435,Hosts!$A:$A,0),MATCH(Places!E$1,Hosts!$1:$1,0))</f>
        <v>0.9</v>
      </c>
      <c r="F1435" s="67">
        <f>INDEX(Hosts!$A:$O,MATCH(Places!$C1435,Hosts!$A:$A,0),MATCH(Places!F$1,Hosts!$1:$1,0))</f>
        <v>0.98</v>
      </c>
      <c r="G1435" s="67" t="str">
        <f>INDEX(Hosts!$A:$O,MATCH(Places!$C1435,Hosts!$A:$A,0),MATCH(Places!G$1,Hosts!$1:$1,0))</f>
        <v>Yes</v>
      </c>
      <c r="H1435">
        <v>7</v>
      </c>
      <c r="I1435" t="str">
        <f>VLOOKUP($H1435,Neighborhoods!$A:$C,2,0)</f>
        <v>Brooklyn</v>
      </c>
      <c r="J1435" t="str">
        <f>VLOOKUP($H1435,Neighborhoods!$A:$C,3,0)</f>
        <v>Bedford-Stuyvesant</v>
      </c>
      <c r="K1435" t="s">
        <v>11822</v>
      </c>
      <c r="L1435" t="str">
        <f t="shared" si="88"/>
        <v>No</v>
      </c>
      <c r="M1435">
        <v>3</v>
      </c>
      <c r="N1435" t="str" cm="1">
        <f t="array" ref="N1435">_xlfn.IFS(M1435&lt;=2,"Small",M1435&lt;=5,"Medium",M1435&gt;5,"Large")</f>
        <v>Medium</v>
      </c>
      <c r="O1435" s="50">
        <v>117</v>
      </c>
      <c r="P1435" s="67">
        <f t="shared" si="89"/>
        <v>0.03</v>
      </c>
      <c r="Q1435" s="52">
        <v>4.99</v>
      </c>
      <c r="R1435" s="52" t="str" cm="1">
        <f t="array" ref="R1435">_xlfn.IFS(ROUND(Q1435,0)=5,"Excellent",ROUND(Q1435,0)=4,"Good",ROUND(Q1435,0)=3,"Ok",ROUND(Q1435,0)&lt;3,"Bad")</f>
        <v>Excellent</v>
      </c>
      <c r="S1435">
        <v>158</v>
      </c>
      <c r="T1435" t="str">
        <f t="shared" si="90"/>
        <v>Yes</v>
      </c>
      <c r="U1435" s="65">
        <v>42223</v>
      </c>
      <c r="V1435" s="65">
        <v>43895</v>
      </c>
      <c r="W1435">
        <v>110</v>
      </c>
      <c r="X1435" t="str">
        <f t="shared" si="91"/>
        <v>Active</v>
      </c>
      <c r="Y1435" t="s">
        <v>15616</v>
      </c>
    </row>
    <row r="1436" spans="1:25" x14ac:dyDescent="0.25">
      <c r="A1436">
        <v>1435</v>
      </c>
      <c r="B1436" t="s">
        <v>14865</v>
      </c>
      <c r="C1436">
        <v>1287</v>
      </c>
      <c r="D1436" t="str">
        <f>VLOOKUP($C1436,Hosts!$A:$O,10,0)</f>
        <v>New York</v>
      </c>
      <c r="E1436" s="67">
        <f>INDEX(Hosts!$A:$O,MATCH(Places!$C1436,Hosts!$A:$A,0),MATCH(Places!E$1,Hosts!$1:$1,0))</f>
        <v>1</v>
      </c>
      <c r="F1436" s="67">
        <f>INDEX(Hosts!$A:$O,MATCH(Places!$C1436,Hosts!$A:$A,0),MATCH(Places!F$1,Hosts!$1:$1,0))</f>
        <v>0.91</v>
      </c>
      <c r="G1436" s="67" t="str">
        <f>INDEX(Hosts!$A:$O,MATCH(Places!$C1436,Hosts!$A:$A,0),MATCH(Places!G$1,Hosts!$1:$1,0))</f>
        <v>Yes</v>
      </c>
      <c r="H1436">
        <v>7</v>
      </c>
      <c r="I1436" t="str">
        <f>VLOOKUP($H1436,Neighborhoods!$A:$C,2,0)</f>
        <v>Brooklyn</v>
      </c>
      <c r="J1436" t="str">
        <f>VLOOKUP($H1436,Neighborhoods!$A:$C,3,0)</f>
        <v>Bedford-Stuyvesant</v>
      </c>
      <c r="K1436" t="s">
        <v>11822</v>
      </c>
      <c r="L1436" t="str">
        <f t="shared" si="88"/>
        <v>No</v>
      </c>
      <c r="M1436">
        <v>2</v>
      </c>
      <c r="N1436" t="str" cm="1">
        <f t="array" ref="N1436">_xlfn.IFS(M1436&lt;=2,"Small",M1436&lt;=5,"Medium",M1436&gt;5,"Large")</f>
        <v>Small</v>
      </c>
      <c r="O1436" s="50">
        <v>206</v>
      </c>
      <c r="P1436" s="67">
        <f t="shared" si="89"/>
        <v>0.04</v>
      </c>
      <c r="Q1436" s="52">
        <v>4.8899999999999997</v>
      </c>
      <c r="R1436" s="52" t="str" cm="1">
        <f t="array" ref="R1436">_xlfn.IFS(ROUND(Q1436,0)=5,"Excellent",ROUND(Q1436,0)=4,"Good",ROUND(Q1436,0)=3,"Ok",ROUND(Q1436,0)&lt;3,"Bad")</f>
        <v>Excellent</v>
      </c>
      <c r="S1436">
        <v>229</v>
      </c>
      <c r="T1436" t="str">
        <f t="shared" si="90"/>
        <v>Yes</v>
      </c>
      <c r="U1436" s="65">
        <v>42211</v>
      </c>
      <c r="V1436" s="65">
        <v>44043</v>
      </c>
      <c r="W1436">
        <v>102</v>
      </c>
      <c r="X1436" t="str">
        <f t="shared" si="91"/>
        <v>Active</v>
      </c>
      <c r="Y1436" t="s">
        <v>15615</v>
      </c>
    </row>
    <row r="1437" spans="1:25" x14ac:dyDescent="0.25">
      <c r="A1437">
        <v>1436</v>
      </c>
      <c r="B1437" t="s">
        <v>1081</v>
      </c>
      <c r="C1437">
        <v>2327</v>
      </c>
      <c r="D1437" t="str">
        <f>VLOOKUP($C1437,Hosts!$A:$O,10,0)</f>
        <v>New York</v>
      </c>
      <c r="E1437" s="67">
        <f>INDEX(Hosts!$A:$O,MATCH(Places!$C1437,Hosts!$A:$A,0),MATCH(Places!E$1,Hosts!$1:$1,0))</f>
        <v>1</v>
      </c>
      <c r="F1437" s="67">
        <f>INDEX(Hosts!$A:$O,MATCH(Places!$C1437,Hosts!$A:$A,0),MATCH(Places!F$1,Hosts!$1:$1,0))</f>
        <v>1</v>
      </c>
      <c r="G1437" s="67" t="str">
        <f>INDEX(Hosts!$A:$O,MATCH(Places!$C1437,Hosts!$A:$A,0),MATCH(Places!G$1,Hosts!$1:$1,0))</f>
        <v>Yes</v>
      </c>
      <c r="H1437">
        <v>8</v>
      </c>
      <c r="I1437" t="str">
        <f>VLOOKUP($H1437,Neighborhoods!$A:$C,2,0)</f>
        <v>Brooklyn</v>
      </c>
      <c r="J1437" t="str">
        <f>VLOOKUP($H1437,Neighborhoods!$A:$C,3,0)</f>
        <v>Bushwick</v>
      </c>
      <c r="K1437" t="s">
        <v>11822</v>
      </c>
      <c r="L1437" t="str">
        <f t="shared" si="88"/>
        <v>No</v>
      </c>
      <c r="M1437">
        <v>5</v>
      </c>
      <c r="N1437" t="str" cm="1">
        <f t="array" ref="N1437">_xlfn.IFS(M1437&lt;=2,"Small",M1437&lt;=5,"Medium",M1437&gt;5,"Large")</f>
        <v>Medium</v>
      </c>
      <c r="O1437" s="50">
        <v>182</v>
      </c>
      <c r="P1437" s="67">
        <f t="shared" si="89"/>
        <v>0.03</v>
      </c>
      <c r="Q1437" s="52">
        <v>4.8099999999999996</v>
      </c>
      <c r="R1437" s="52" t="str" cm="1">
        <f t="array" ref="R1437">_xlfn.IFS(ROUND(Q1437,0)=5,"Excellent",ROUND(Q1437,0)=4,"Good",ROUND(Q1437,0)=3,"Ok",ROUND(Q1437,0)&lt;3,"Bad")</f>
        <v>Excellent</v>
      </c>
      <c r="S1437">
        <v>132</v>
      </c>
      <c r="T1437" t="str">
        <f t="shared" si="90"/>
        <v>Yes</v>
      </c>
      <c r="U1437" s="65">
        <v>42348</v>
      </c>
      <c r="V1437" s="65">
        <v>43898</v>
      </c>
      <c r="W1437">
        <v>363</v>
      </c>
      <c r="X1437" t="str">
        <f t="shared" si="91"/>
        <v>Active</v>
      </c>
      <c r="Y1437" t="s">
        <v>15616</v>
      </c>
    </row>
    <row r="1438" spans="1:25" x14ac:dyDescent="0.25">
      <c r="A1438">
        <v>1437</v>
      </c>
      <c r="B1438" t="s">
        <v>1082</v>
      </c>
      <c r="C1438">
        <v>2371</v>
      </c>
      <c r="D1438" t="str">
        <f>VLOOKUP($C1438,Hosts!$A:$O,10,0)</f>
        <v>Massachusetts</v>
      </c>
      <c r="E1438" s="67">
        <f>INDEX(Hosts!$A:$O,MATCH(Places!$C1438,Hosts!$A:$A,0),MATCH(Places!E$1,Hosts!$1:$1,0))</f>
        <v>1</v>
      </c>
      <c r="F1438" s="67">
        <f>INDEX(Hosts!$A:$O,MATCH(Places!$C1438,Hosts!$A:$A,0),MATCH(Places!F$1,Hosts!$1:$1,0))</f>
        <v>0.98</v>
      </c>
      <c r="G1438" s="67" t="str">
        <f>INDEX(Hosts!$A:$O,MATCH(Places!$C1438,Hosts!$A:$A,0),MATCH(Places!G$1,Hosts!$1:$1,0))</f>
        <v>Yes</v>
      </c>
      <c r="H1438">
        <v>19</v>
      </c>
      <c r="I1438" t="str">
        <f>VLOOKUP($H1438,Neighborhoods!$A:$C,2,0)</f>
        <v>Manhattan</v>
      </c>
      <c r="J1438" t="str">
        <f>VLOOKUP($H1438,Neighborhoods!$A:$C,3,0)</f>
        <v>Upper East Side</v>
      </c>
      <c r="K1438" t="s">
        <v>11822</v>
      </c>
      <c r="L1438" t="str">
        <f t="shared" si="88"/>
        <v>No</v>
      </c>
      <c r="M1438">
        <v>4</v>
      </c>
      <c r="N1438" t="str" cm="1">
        <f t="array" ref="N1438">_xlfn.IFS(M1438&lt;=2,"Small",M1438&lt;=5,"Medium",M1438&gt;5,"Large")</f>
        <v>Medium</v>
      </c>
      <c r="O1438" s="50">
        <v>230</v>
      </c>
      <c r="P1438" s="67">
        <f t="shared" si="89"/>
        <v>0.04</v>
      </c>
      <c r="Q1438" s="52">
        <v>4.83</v>
      </c>
      <c r="R1438" s="52" t="str" cm="1">
        <f t="array" ref="R1438">_xlfn.IFS(ROUND(Q1438,0)=5,"Excellent",ROUND(Q1438,0)=4,"Good",ROUND(Q1438,0)=3,"Ok",ROUND(Q1438,0)&lt;3,"Bad")</f>
        <v>Excellent</v>
      </c>
      <c r="S1438">
        <v>177</v>
      </c>
      <c r="T1438" t="str">
        <f t="shared" si="90"/>
        <v>Yes</v>
      </c>
      <c r="U1438" s="65">
        <v>42227</v>
      </c>
      <c r="V1438" s="65">
        <v>44014</v>
      </c>
      <c r="W1438">
        <v>362</v>
      </c>
      <c r="X1438" t="str">
        <f t="shared" si="91"/>
        <v>Active</v>
      </c>
      <c r="Y1438" t="s">
        <v>15615</v>
      </c>
    </row>
    <row r="1439" spans="1:25" x14ac:dyDescent="0.25">
      <c r="A1439">
        <v>1438</v>
      </c>
      <c r="B1439" t="s">
        <v>1083</v>
      </c>
      <c r="C1439">
        <v>1580</v>
      </c>
      <c r="D1439" t="str">
        <f>VLOOKUP($C1439,Hosts!$A:$O,10,0)</f>
        <v>New York</v>
      </c>
      <c r="E1439" s="67">
        <f>INDEX(Hosts!$A:$O,MATCH(Places!$C1439,Hosts!$A:$A,0),MATCH(Places!E$1,Hosts!$1:$1,0))</f>
        <v>1</v>
      </c>
      <c r="F1439" s="67">
        <f>INDEX(Hosts!$A:$O,MATCH(Places!$C1439,Hosts!$A:$A,0),MATCH(Places!F$1,Hosts!$1:$1,0))</f>
        <v>0.75</v>
      </c>
      <c r="G1439" s="67" t="str">
        <f>INDEX(Hosts!$A:$O,MATCH(Places!$C1439,Hosts!$A:$A,0),MATCH(Places!G$1,Hosts!$1:$1,0))</f>
        <v>Yes</v>
      </c>
      <c r="H1439">
        <v>11</v>
      </c>
      <c r="I1439" t="str">
        <f>VLOOKUP($H1439,Neighborhoods!$A:$C,2,0)</f>
        <v>Brooklyn</v>
      </c>
      <c r="J1439" t="str">
        <f>VLOOKUP($H1439,Neighborhoods!$A:$C,3,0)</f>
        <v>Greenpoint</v>
      </c>
      <c r="K1439" t="s">
        <v>1</v>
      </c>
      <c r="L1439" t="str">
        <f t="shared" si="88"/>
        <v>Yes</v>
      </c>
      <c r="M1439">
        <v>2</v>
      </c>
      <c r="N1439" t="str" cm="1">
        <f t="array" ref="N1439">_xlfn.IFS(M1439&lt;=2,"Small",M1439&lt;=5,"Medium",M1439&gt;5,"Large")</f>
        <v>Small</v>
      </c>
      <c r="O1439" s="50">
        <v>95</v>
      </c>
      <c r="P1439" s="67">
        <f t="shared" si="89"/>
        <v>0.03</v>
      </c>
      <c r="Q1439" s="52">
        <v>4.99</v>
      </c>
      <c r="R1439" s="52" t="str" cm="1">
        <f t="array" ref="R1439">_xlfn.IFS(ROUND(Q1439,0)=5,"Excellent",ROUND(Q1439,0)=4,"Good",ROUND(Q1439,0)=3,"Ok",ROUND(Q1439,0)&lt;3,"Bad")</f>
        <v>Excellent</v>
      </c>
      <c r="S1439">
        <v>156</v>
      </c>
      <c r="T1439" t="str">
        <f t="shared" si="90"/>
        <v>Yes</v>
      </c>
      <c r="U1439" s="65">
        <v>42265</v>
      </c>
      <c r="V1439" s="65">
        <v>43907</v>
      </c>
      <c r="W1439">
        <v>228</v>
      </c>
      <c r="X1439" t="str">
        <f t="shared" si="91"/>
        <v>Active</v>
      </c>
      <c r="Y1439" t="s">
        <v>15615</v>
      </c>
    </row>
    <row r="1440" spans="1:25" x14ac:dyDescent="0.25">
      <c r="A1440">
        <v>1439</v>
      </c>
      <c r="B1440" t="s">
        <v>1084</v>
      </c>
      <c r="C1440">
        <v>2144</v>
      </c>
      <c r="D1440" t="str">
        <f>VLOOKUP($C1440,Hosts!$A:$O,10,0)</f>
        <v>New York</v>
      </c>
      <c r="E1440" s="67">
        <f>INDEX(Hosts!$A:$O,MATCH(Places!$C1440,Hosts!$A:$A,0),MATCH(Places!E$1,Hosts!$1:$1,0))</f>
        <v>1</v>
      </c>
      <c r="F1440" s="67">
        <f>INDEX(Hosts!$A:$O,MATCH(Places!$C1440,Hosts!$A:$A,0),MATCH(Places!F$1,Hosts!$1:$1,0))</f>
        <v>1</v>
      </c>
      <c r="G1440" s="67" t="str">
        <f>INDEX(Hosts!$A:$O,MATCH(Places!$C1440,Hosts!$A:$A,0),MATCH(Places!G$1,Hosts!$1:$1,0))</f>
        <v>Yes</v>
      </c>
      <c r="H1440">
        <v>9</v>
      </c>
      <c r="I1440" t="str">
        <f>VLOOKUP($H1440,Neighborhoods!$A:$C,2,0)</f>
        <v>Brooklyn</v>
      </c>
      <c r="J1440" t="str">
        <f>VLOOKUP($H1440,Neighborhoods!$A:$C,3,0)</f>
        <v>Crown Heights</v>
      </c>
      <c r="K1440" t="s">
        <v>11822</v>
      </c>
      <c r="L1440" t="str">
        <f t="shared" si="88"/>
        <v>No</v>
      </c>
      <c r="M1440">
        <v>2</v>
      </c>
      <c r="N1440" t="str" cm="1">
        <f t="array" ref="N1440">_xlfn.IFS(M1440&lt;=2,"Small",M1440&lt;=5,"Medium",M1440&gt;5,"Large")</f>
        <v>Small</v>
      </c>
      <c r="O1440" s="50">
        <v>134</v>
      </c>
      <c r="P1440" s="67">
        <f t="shared" si="89"/>
        <v>0.03</v>
      </c>
      <c r="Q1440" s="52">
        <v>4.84</v>
      </c>
      <c r="R1440" s="52" t="str" cm="1">
        <f t="array" ref="R1440">_xlfn.IFS(ROUND(Q1440,0)=5,"Excellent",ROUND(Q1440,0)=4,"Good",ROUND(Q1440,0)=3,"Ok",ROUND(Q1440,0)&lt;3,"Bad")</f>
        <v>Excellent</v>
      </c>
      <c r="S1440">
        <v>68</v>
      </c>
      <c r="T1440" t="str">
        <f t="shared" si="90"/>
        <v>No</v>
      </c>
      <c r="U1440" s="65">
        <v>42309</v>
      </c>
      <c r="V1440" s="65">
        <v>43934</v>
      </c>
      <c r="W1440">
        <v>364</v>
      </c>
      <c r="X1440" t="str">
        <f t="shared" si="91"/>
        <v>Active</v>
      </c>
      <c r="Y1440" t="s">
        <v>15616</v>
      </c>
    </row>
    <row r="1441" spans="1:25" x14ac:dyDescent="0.25">
      <c r="A1441">
        <v>1440</v>
      </c>
      <c r="B1441" t="s">
        <v>1085</v>
      </c>
      <c r="C1441">
        <v>2373</v>
      </c>
      <c r="D1441" t="str">
        <f>VLOOKUP($C1441,Hosts!$A:$O,10,0)</f>
        <v>New York</v>
      </c>
      <c r="E1441" s="67">
        <f>INDEX(Hosts!$A:$O,MATCH(Places!$C1441,Hosts!$A:$A,0),MATCH(Places!E$1,Hosts!$1:$1,0))</f>
        <v>1</v>
      </c>
      <c r="F1441" s="67">
        <f>INDEX(Hosts!$A:$O,MATCH(Places!$C1441,Hosts!$A:$A,0),MATCH(Places!F$1,Hosts!$1:$1,0))</f>
        <v>0.33</v>
      </c>
      <c r="G1441" s="67" t="str">
        <f>INDEX(Hosts!$A:$O,MATCH(Places!$C1441,Hosts!$A:$A,0),MATCH(Places!G$1,Hosts!$1:$1,0))</f>
        <v>Yes</v>
      </c>
      <c r="H1441">
        <v>7</v>
      </c>
      <c r="I1441" t="str">
        <f>VLOOKUP($H1441,Neighborhoods!$A:$C,2,0)</f>
        <v>Brooklyn</v>
      </c>
      <c r="J1441" t="str">
        <f>VLOOKUP($H1441,Neighborhoods!$A:$C,3,0)</f>
        <v>Bedford-Stuyvesant</v>
      </c>
      <c r="K1441" t="s">
        <v>11822</v>
      </c>
      <c r="L1441" t="str">
        <f t="shared" si="88"/>
        <v>No</v>
      </c>
      <c r="M1441">
        <v>6</v>
      </c>
      <c r="N1441" t="str" cm="1">
        <f t="array" ref="N1441">_xlfn.IFS(M1441&lt;=2,"Small",M1441&lt;=5,"Medium",M1441&gt;5,"Large")</f>
        <v>Large</v>
      </c>
      <c r="O1441" s="50">
        <v>400</v>
      </c>
      <c r="P1441" s="67">
        <f t="shared" si="89"/>
        <v>0.04</v>
      </c>
      <c r="Q1441" s="52">
        <v>4.78</v>
      </c>
      <c r="R1441" s="52" t="str" cm="1">
        <f t="array" ref="R1441">_xlfn.IFS(ROUND(Q1441,0)=5,"Excellent",ROUND(Q1441,0)=4,"Good",ROUND(Q1441,0)=3,"Ok",ROUND(Q1441,0)&lt;3,"Bad")</f>
        <v>Excellent</v>
      </c>
      <c r="S1441">
        <v>9</v>
      </c>
      <c r="T1441" t="str">
        <f t="shared" si="90"/>
        <v>No</v>
      </c>
      <c r="U1441" s="65">
        <v>42272</v>
      </c>
      <c r="V1441" s="65">
        <v>43467</v>
      </c>
      <c r="W1441">
        <v>365</v>
      </c>
      <c r="X1441" t="str">
        <f t="shared" si="91"/>
        <v>Active</v>
      </c>
      <c r="Y1441" t="s">
        <v>15615</v>
      </c>
    </row>
    <row r="1442" spans="1:25" x14ac:dyDescent="0.25">
      <c r="A1442">
        <v>1441</v>
      </c>
      <c r="B1442" t="s">
        <v>14095</v>
      </c>
      <c r="C1442">
        <v>1624</v>
      </c>
      <c r="D1442" t="str">
        <f>VLOOKUP($C1442,Hosts!$A:$O,10,0)</f>
        <v>New South Wales</v>
      </c>
      <c r="E1442" s="67">
        <f>INDEX(Hosts!$A:$O,MATCH(Places!$C1442,Hosts!$A:$A,0),MATCH(Places!E$1,Hosts!$1:$1,0))</f>
        <v>1</v>
      </c>
      <c r="F1442" s="67">
        <f>INDEX(Hosts!$A:$O,MATCH(Places!$C1442,Hosts!$A:$A,0),MATCH(Places!F$1,Hosts!$1:$1,0))</f>
        <v>0.57999999999999996</v>
      </c>
      <c r="G1442" s="67" t="str">
        <f>INDEX(Hosts!$A:$O,MATCH(Places!$C1442,Hosts!$A:$A,0),MATCH(Places!G$1,Hosts!$1:$1,0))</f>
        <v>No</v>
      </c>
      <c r="H1442">
        <v>16</v>
      </c>
      <c r="I1442" t="str">
        <f>VLOOKUP($H1442,Neighborhoods!$A:$C,2,0)</f>
        <v>Manhattan</v>
      </c>
      <c r="J1442" t="str">
        <f>VLOOKUP($H1442,Neighborhoods!$A:$C,3,0)</f>
        <v>Harlem</v>
      </c>
      <c r="K1442" t="s">
        <v>1</v>
      </c>
      <c r="L1442" t="str">
        <f t="shared" si="88"/>
        <v>Yes</v>
      </c>
      <c r="M1442">
        <v>2</v>
      </c>
      <c r="N1442" t="str" cm="1">
        <f t="array" ref="N1442">_xlfn.IFS(M1442&lt;=2,"Small",M1442&lt;=5,"Medium",M1442&gt;5,"Large")</f>
        <v>Small</v>
      </c>
      <c r="O1442" s="50">
        <v>35</v>
      </c>
      <c r="P1442" s="67">
        <f t="shared" si="89"/>
        <v>0.03</v>
      </c>
      <c r="Q1442" s="52">
        <v>4.5</v>
      </c>
      <c r="R1442" s="52" t="str" cm="1">
        <f t="array" ref="R1442">_xlfn.IFS(ROUND(Q1442,0)=5,"Excellent",ROUND(Q1442,0)=4,"Good",ROUND(Q1442,0)=3,"Ok",ROUND(Q1442,0)&lt;3,"Bad")</f>
        <v>Excellent</v>
      </c>
      <c r="S1442">
        <v>20</v>
      </c>
      <c r="T1442" t="str">
        <f t="shared" si="90"/>
        <v>No</v>
      </c>
      <c r="U1442" s="65">
        <v>42283</v>
      </c>
      <c r="V1442" s="65">
        <v>43699</v>
      </c>
      <c r="W1442">
        <v>180</v>
      </c>
      <c r="X1442" t="str">
        <f t="shared" si="91"/>
        <v>Active</v>
      </c>
      <c r="Y1442" t="s">
        <v>15615</v>
      </c>
    </row>
    <row r="1443" spans="1:25" x14ac:dyDescent="0.25">
      <c r="A1443">
        <v>1442</v>
      </c>
      <c r="B1443" t="s">
        <v>1086</v>
      </c>
      <c r="C1443">
        <v>1605</v>
      </c>
      <c r="D1443" t="str">
        <f>VLOOKUP($C1443,Hosts!$A:$O,10,0)</f>
        <v>New York</v>
      </c>
      <c r="E1443" s="67">
        <f>INDEX(Hosts!$A:$O,MATCH(Places!$C1443,Hosts!$A:$A,0),MATCH(Places!E$1,Hosts!$1:$1,0))</f>
        <v>0.92</v>
      </c>
      <c r="F1443" s="67">
        <f>INDEX(Hosts!$A:$O,MATCH(Places!$C1443,Hosts!$A:$A,0),MATCH(Places!F$1,Hosts!$1:$1,0))</f>
        <v>0.84</v>
      </c>
      <c r="G1443" s="67" t="str">
        <f>INDEX(Hosts!$A:$O,MATCH(Places!$C1443,Hosts!$A:$A,0),MATCH(Places!G$1,Hosts!$1:$1,0))</f>
        <v>No</v>
      </c>
      <c r="H1443">
        <v>19</v>
      </c>
      <c r="I1443" t="str">
        <f>VLOOKUP($H1443,Neighborhoods!$A:$C,2,0)</f>
        <v>Manhattan</v>
      </c>
      <c r="J1443" t="str">
        <f>VLOOKUP($H1443,Neighborhoods!$A:$C,3,0)</f>
        <v>Upper East Side</v>
      </c>
      <c r="K1443" t="s">
        <v>11822</v>
      </c>
      <c r="L1443" t="str">
        <f t="shared" si="88"/>
        <v>No</v>
      </c>
      <c r="M1443">
        <v>2</v>
      </c>
      <c r="N1443" t="str" cm="1">
        <f t="array" ref="N1443">_xlfn.IFS(M1443&lt;=2,"Small",M1443&lt;=5,"Medium",M1443&gt;5,"Large")</f>
        <v>Small</v>
      </c>
      <c r="O1443" s="50">
        <v>116</v>
      </c>
      <c r="P1443" s="67">
        <f t="shared" si="89"/>
        <v>0.03</v>
      </c>
      <c r="Q1443" s="52">
        <v>4.83</v>
      </c>
      <c r="R1443" s="52" t="str" cm="1">
        <f t="array" ref="R1443">_xlfn.IFS(ROUND(Q1443,0)=5,"Excellent",ROUND(Q1443,0)=4,"Good",ROUND(Q1443,0)=3,"Ok",ROUND(Q1443,0)&lt;3,"Bad")</f>
        <v>Excellent</v>
      </c>
      <c r="S1443">
        <v>6</v>
      </c>
      <c r="T1443" t="str">
        <f t="shared" si="90"/>
        <v>No</v>
      </c>
      <c r="U1443" s="65">
        <v>42515</v>
      </c>
      <c r="V1443" s="65">
        <v>43909</v>
      </c>
      <c r="W1443">
        <v>365</v>
      </c>
      <c r="X1443" t="str">
        <f t="shared" si="91"/>
        <v>Active</v>
      </c>
      <c r="Y1443" t="s">
        <v>15615</v>
      </c>
    </row>
    <row r="1444" spans="1:25" x14ac:dyDescent="0.25">
      <c r="A1444">
        <v>1443</v>
      </c>
      <c r="B1444" t="s">
        <v>1087</v>
      </c>
      <c r="C1444">
        <v>2311</v>
      </c>
      <c r="D1444" t="str">
        <f>VLOOKUP($C1444,Hosts!$A:$O,10,0)</f>
        <v>New York</v>
      </c>
      <c r="E1444" s="67">
        <f>INDEX(Hosts!$A:$O,MATCH(Places!$C1444,Hosts!$A:$A,0),MATCH(Places!E$1,Hosts!$1:$1,0))</f>
        <v>1</v>
      </c>
      <c r="F1444" s="67">
        <f>INDEX(Hosts!$A:$O,MATCH(Places!$C1444,Hosts!$A:$A,0),MATCH(Places!F$1,Hosts!$1:$1,0))</f>
        <v>0.98</v>
      </c>
      <c r="G1444" s="67" t="str">
        <f>INDEX(Hosts!$A:$O,MATCH(Places!$C1444,Hosts!$A:$A,0),MATCH(Places!G$1,Hosts!$1:$1,0))</f>
        <v>Yes</v>
      </c>
      <c r="H1444">
        <v>8</v>
      </c>
      <c r="I1444" t="str">
        <f>VLOOKUP($H1444,Neighborhoods!$A:$C,2,0)</f>
        <v>Brooklyn</v>
      </c>
      <c r="J1444" t="str">
        <f>VLOOKUP($H1444,Neighborhoods!$A:$C,3,0)</f>
        <v>Bushwick</v>
      </c>
      <c r="K1444" t="s">
        <v>11822</v>
      </c>
      <c r="L1444" t="str">
        <f t="shared" si="88"/>
        <v>No</v>
      </c>
      <c r="M1444">
        <v>6</v>
      </c>
      <c r="N1444" t="str" cm="1">
        <f t="array" ref="N1444">_xlfn.IFS(M1444&lt;=2,"Small",M1444&lt;=5,"Medium",M1444&gt;5,"Large")</f>
        <v>Large</v>
      </c>
      <c r="O1444" s="50">
        <v>82</v>
      </c>
      <c r="P1444" s="67">
        <f t="shared" si="89"/>
        <v>0.03</v>
      </c>
      <c r="Q1444" s="52">
        <v>4.9800000000000004</v>
      </c>
      <c r="R1444" s="52" t="str" cm="1">
        <f t="array" ref="R1444">_xlfn.IFS(ROUND(Q1444,0)=5,"Excellent",ROUND(Q1444,0)=4,"Good",ROUND(Q1444,0)=3,"Ok",ROUND(Q1444,0)&lt;3,"Bad")</f>
        <v>Excellent</v>
      </c>
      <c r="S1444">
        <v>169</v>
      </c>
      <c r="T1444" t="str">
        <f t="shared" si="90"/>
        <v>Yes</v>
      </c>
      <c r="U1444" s="65">
        <v>42301</v>
      </c>
      <c r="V1444" s="65">
        <v>44044</v>
      </c>
      <c r="W1444">
        <v>12</v>
      </c>
      <c r="X1444" t="str">
        <f t="shared" si="91"/>
        <v>Active</v>
      </c>
      <c r="Y1444" t="s">
        <v>15615</v>
      </c>
    </row>
    <row r="1445" spans="1:25" x14ac:dyDescent="0.25">
      <c r="A1445">
        <v>1444</v>
      </c>
      <c r="B1445" t="s">
        <v>1088</v>
      </c>
      <c r="C1445">
        <v>2375</v>
      </c>
      <c r="D1445" t="str">
        <f>VLOOKUP($C1445,Hosts!$A:$O,10,0)</f>
        <v>New York</v>
      </c>
      <c r="E1445" s="67">
        <f>INDEX(Hosts!$A:$O,MATCH(Places!$C1445,Hosts!$A:$A,0),MATCH(Places!E$1,Hosts!$1:$1,0))</f>
        <v>0.67</v>
      </c>
      <c r="F1445" s="67">
        <f>INDEX(Hosts!$A:$O,MATCH(Places!$C1445,Hosts!$A:$A,0),MATCH(Places!F$1,Hosts!$1:$1,0))</f>
        <v>1</v>
      </c>
      <c r="G1445" s="67" t="str">
        <f>INDEX(Hosts!$A:$O,MATCH(Places!$C1445,Hosts!$A:$A,0),MATCH(Places!G$1,Hosts!$1:$1,0))</f>
        <v>Yes</v>
      </c>
      <c r="H1445">
        <v>7</v>
      </c>
      <c r="I1445" t="str">
        <f>VLOOKUP($H1445,Neighborhoods!$A:$C,2,0)</f>
        <v>Brooklyn</v>
      </c>
      <c r="J1445" t="str">
        <f>VLOOKUP($H1445,Neighborhoods!$A:$C,3,0)</f>
        <v>Bedford-Stuyvesant</v>
      </c>
      <c r="K1445" t="s">
        <v>11822</v>
      </c>
      <c r="L1445" t="str">
        <f t="shared" si="88"/>
        <v>No</v>
      </c>
      <c r="M1445">
        <v>5</v>
      </c>
      <c r="N1445" t="str" cm="1">
        <f t="array" ref="N1445">_xlfn.IFS(M1445&lt;=2,"Small",M1445&lt;=5,"Medium",M1445&gt;5,"Large")</f>
        <v>Medium</v>
      </c>
      <c r="O1445" s="50">
        <v>95</v>
      </c>
      <c r="P1445" s="67">
        <f t="shared" si="89"/>
        <v>0.03</v>
      </c>
      <c r="Q1445" s="52">
        <v>4.82</v>
      </c>
      <c r="R1445" s="52" t="str" cm="1">
        <f t="array" ref="R1445">_xlfn.IFS(ROUND(Q1445,0)=5,"Excellent",ROUND(Q1445,0)=4,"Good",ROUND(Q1445,0)=3,"Ok",ROUND(Q1445,0)&lt;3,"Bad")</f>
        <v>Excellent</v>
      </c>
      <c r="S1445">
        <v>79</v>
      </c>
      <c r="T1445" t="str">
        <f t="shared" si="90"/>
        <v>No</v>
      </c>
      <c r="U1445" s="65">
        <v>42266</v>
      </c>
      <c r="V1445" s="65">
        <v>43861</v>
      </c>
      <c r="W1445">
        <v>349</v>
      </c>
      <c r="X1445" t="str">
        <f t="shared" si="91"/>
        <v>Active</v>
      </c>
      <c r="Y1445" t="s">
        <v>15615</v>
      </c>
    </row>
    <row r="1446" spans="1:25" x14ac:dyDescent="0.25">
      <c r="A1446">
        <v>1445</v>
      </c>
      <c r="B1446" t="s">
        <v>1089</v>
      </c>
      <c r="C1446">
        <v>1045</v>
      </c>
      <c r="D1446" t="str">
        <f>VLOOKUP($C1446,Hosts!$A:$O,10,0)</f>
        <v>New York</v>
      </c>
      <c r="E1446" s="67">
        <f>INDEX(Hosts!$A:$O,MATCH(Places!$C1446,Hosts!$A:$A,0),MATCH(Places!E$1,Hosts!$1:$1,0))</f>
        <v>1</v>
      </c>
      <c r="F1446" s="67">
        <f>INDEX(Hosts!$A:$O,MATCH(Places!$C1446,Hosts!$A:$A,0),MATCH(Places!F$1,Hosts!$1:$1,0))</f>
        <v>0.73</v>
      </c>
      <c r="G1446" s="67" t="str">
        <f>INDEX(Hosts!$A:$O,MATCH(Places!$C1446,Hosts!$A:$A,0),MATCH(Places!G$1,Hosts!$1:$1,0))</f>
        <v>Yes</v>
      </c>
      <c r="H1446">
        <v>7</v>
      </c>
      <c r="I1446" t="str">
        <f>VLOOKUP($H1446,Neighborhoods!$A:$C,2,0)</f>
        <v>Brooklyn</v>
      </c>
      <c r="J1446" t="str">
        <f>VLOOKUP($H1446,Neighborhoods!$A:$C,3,0)</f>
        <v>Bedford-Stuyvesant</v>
      </c>
      <c r="K1446" t="s">
        <v>11822</v>
      </c>
      <c r="L1446" t="str">
        <f t="shared" si="88"/>
        <v>No</v>
      </c>
      <c r="M1446">
        <v>2</v>
      </c>
      <c r="N1446" t="str" cm="1">
        <f t="array" ref="N1446">_xlfn.IFS(M1446&lt;=2,"Small",M1446&lt;=5,"Medium",M1446&gt;5,"Large")</f>
        <v>Small</v>
      </c>
      <c r="O1446" s="50">
        <v>101</v>
      </c>
      <c r="P1446" s="67">
        <f t="shared" si="89"/>
        <v>0.03</v>
      </c>
      <c r="Q1446" s="52">
        <v>4.83</v>
      </c>
      <c r="R1446" s="52" t="str" cm="1">
        <f t="array" ref="R1446">_xlfn.IFS(ROUND(Q1446,0)=5,"Excellent",ROUND(Q1446,0)=4,"Good",ROUND(Q1446,0)=3,"Ok",ROUND(Q1446,0)&lt;3,"Bad")</f>
        <v>Excellent</v>
      </c>
      <c r="S1446">
        <v>65</v>
      </c>
      <c r="T1446" t="str">
        <f t="shared" si="90"/>
        <v>No</v>
      </c>
      <c r="U1446" s="65">
        <v>42240</v>
      </c>
      <c r="V1446" s="65">
        <v>43906</v>
      </c>
      <c r="W1446">
        <v>0</v>
      </c>
      <c r="X1446" t="str">
        <f t="shared" si="91"/>
        <v>Inactive</v>
      </c>
      <c r="Y1446" t="s">
        <v>15615</v>
      </c>
    </row>
    <row r="1447" spans="1:25" x14ac:dyDescent="0.25">
      <c r="A1447">
        <v>1446</v>
      </c>
      <c r="B1447" t="s">
        <v>15256</v>
      </c>
      <c r="C1447">
        <v>1444</v>
      </c>
      <c r="D1447" t="str">
        <f>VLOOKUP($C1447,Hosts!$A:$O,10,0)</f>
        <v>New York</v>
      </c>
      <c r="E1447" s="67">
        <f>INDEX(Hosts!$A:$O,MATCH(Places!$C1447,Hosts!$A:$A,0),MATCH(Places!E$1,Hosts!$1:$1,0))</f>
        <v>1</v>
      </c>
      <c r="F1447" s="67">
        <f>INDEX(Hosts!$A:$O,MATCH(Places!$C1447,Hosts!$A:$A,0),MATCH(Places!F$1,Hosts!$1:$1,0))</f>
        <v>0.33</v>
      </c>
      <c r="G1447" s="67" t="str">
        <f>INDEX(Hosts!$A:$O,MATCH(Places!$C1447,Hosts!$A:$A,0),MATCH(Places!G$1,Hosts!$1:$1,0))</f>
        <v>No</v>
      </c>
      <c r="H1447">
        <v>16</v>
      </c>
      <c r="I1447" t="str">
        <f>VLOOKUP($H1447,Neighborhoods!$A:$C,2,0)</f>
        <v>Manhattan</v>
      </c>
      <c r="J1447" t="str">
        <f>VLOOKUP($H1447,Neighborhoods!$A:$C,3,0)</f>
        <v>Harlem</v>
      </c>
      <c r="K1447" t="s">
        <v>11822</v>
      </c>
      <c r="L1447" t="str">
        <f t="shared" si="88"/>
        <v>No</v>
      </c>
      <c r="M1447">
        <v>3</v>
      </c>
      <c r="N1447" t="str" cm="1">
        <f t="array" ref="N1447">_xlfn.IFS(M1447&lt;=2,"Small",M1447&lt;=5,"Medium",M1447&gt;5,"Large")</f>
        <v>Medium</v>
      </c>
      <c r="O1447" s="50">
        <v>150</v>
      </c>
      <c r="P1447" s="67">
        <f t="shared" si="89"/>
        <v>0.03</v>
      </c>
      <c r="Q1447" s="52">
        <v>4.75</v>
      </c>
      <c r="R1447" s="52" t="str" cm="1">
        <f t="array" ref="R1447">_xlfn.IFS(ROUND(Q1447,0)=5,"Excellent",ROUND(Q1447,0)=4,"Good",ROUND(Q1447,0)=3,"Ok",ROUND(Q1447,0)&lt;3,"Bad")</f>
        <v>Excellent</v>
      </c>
      <c r="S1447">
        <v>8</v>
      </c>
      <c r="T1447" t="str">
        <f t="shared" si="90"/>
        <v>No</v>
      </c>
      <c r="U1447" s="65">
        <v>42297</v>
      </c>
      <c r="V1447" s="65">
        <v>43680</v>
      </c>
      <c r="W1447">
        <v>93</v>
      </c>
      <c r="X1447" t="str">
        <f t="shared" si="91"/>
        <v>Active</v>
      </c>
      <c r="Y1447" t="s">
        <v>15615</v>
      </c>
    </row>
    <row r="1448" spans="1:25" x14ac:dyDescent="0.25">
      <c r="A1448">
        <v>1447</v>
      </c>
      <c r="B1448" t="s">
        <v>1090</v>
      </c>
      <c r="C1448">
        <v>2380</v>
      </c>
      <c r="D1448" t="str">
        <f>VLOOKUP($C1448,Hosts!$A:$O,10,0)</f>
        <v>New York</v>
      </c>
      <c r="E1448" s="67">
        <f>INDEX(Hosts!$A:$O,MATCH(Places!$C1448,Hosts!$A:$A,0),MATCH(Places!E$1,Hosts!$1:$1,0))</f>
        <v>1</v>
      </c>
      <c r="F1448" s="67">
        <f>INDEX(Hosts!$A:$O,MATCH(Places!$C1448,Hosts!$A:$A,0),MATCH(Places!F$1,Hosts!$1:$1,0))</f>
        <v>1</v>
      </c>
      <c r="G1448" s="67" t="str">
        <f>INDEX(Hosts!$A:$O,MATCH(Places!$C1448,Hosts!$A:$A,0),MATCH(Places!G$1,Hosts!$1:$1,0))</f>
        <v>Yes</v>
      </c>
      <c r="H1448">
        <v>7</v>
      </c>
      <c r="I1448" t="str">
        <f>VLOOKUP($H1448,Neighborhoods!$A:$C,2,0)</f>
        <v>Brooklyn</v>
      </c>
      <c r="J1448" t="str">
        <f>VLOOKUP($H1448,Neighborhoods!$A:$C,3,0)</f>
        <v>Bedford-Stuyvesant</v>
      </c>
      <c r="K1448" t="s">
        <v>11822</v>
      </c>
      <c r="L1448" t="str">
        <f t="shared" si="88"/>
        <v>No</v>
      </c>
      <c r="M1448">
        <v>4</v>
      </c>
      <c r="N1448" t="str" cm="1">
        <f t="array" ref="N1448">_xlfn.IFS(M1448&lt;=2,"Small",M1448&lt;=5,"Medium",M1448&gt;5,"Large")</f>
        <v>Medium</v>
      </c>
      <c r="O1448" s="50">
        <v>113</v>
      </c>
      <c r="P1448" s="67">
        <f t="shared" si="89"/>
        <v>0.03</v>
      </c>
      <c r="Q1448" s="52">
        <v>4.9800000000000004</v>
      </c>
      <c r="R1448" s="52" t="str" cm="1">
        <f t="array" ref="R1448">_xlfn.IFS(ROUND(Q1448,0)=5,"Excellent",ROUND(Q1448,0)=4,"Good",ROUND(Q1448,0)=3,"Ok",ROUND(Q1448,0)&lt;3,"Bad")</f>
        <v>Excellent</v>
      </c>
      <c r="S1448">
        <v>148</v>
      </c>
      <c r="T1448" t="str">
        <f t="shared" si="90"/>
        <v>Yes</v>
      </c>
      <c r="U1448" s="65">
        <v>42244</v>
      </c>
      <c r="V1448" s="65">
        <v>43834</v>
      </c>
      <c r="W1448">
        <v>227</v>
      </c>
      <c r="X1448" t="str">
        <f t="shared" si="91"/>
        <v>Active</v>
      </c>
      <c r="Y1448" t="s">
        <v>15616</v>
      </c>
    </row>
    <row r="1449" spans="1:25" x14ac:dyDescent="0.25">
      <c r="A1449">
        <v>1448</v>
      </c>
      <c r="B1449" t="s">
        <v>14324</v>
      </c>
      <c r="C1449">
        <v>2381</v>
      </c>
      <c r="D1449" t="str">
        <f>VLOOKUP($C1449,Hosts!$A:$O,10,0)</f>
        <v>New York</v>
      </c>
      <c r="E1449" s="67">
        <f>INDEX(Hosts!$A:$O,MATCH(Places!$C1449,Hosts!$A:$A,0),MATCH(Places!E$1,Hosts!$1:$1,0))</f>
        <v>0.96</v>
      </c>
      <c r="F1449" s="67">
        <f>INDEX(Hosts!$A:$O,MATCH(Places!$C1449,Hosts!$A:$A,0),MATCH(Places!F$1,Hosts!$1:$1,0))</f>
        <v>0.96</v>
      </c>
      <c r="G1449" s="67" t="str">
        <f>INDEX(Hosts!$A:$O,MATCH(Places!$C1449,Hosts!$A:$A,0),MATCH(Places!G$1,Hosts!$1:$1,0))</f>
        <v>No</v>
      </c>
      <c r="H1449">
        <v>22</v>
      </c>
      <c r="I1449" t="str">
        <f>VLOOKUP($H1449,Neighborhoods!$A:$C,2,0)</f>
        <v>Queens</v>
      </c>
      <c r="J1449" t="str">
        <f>VLOOKUP($H1449,Neighborhoods!$A:$C,3,0)</f>
        <v>Flushing</v>
      </c>
      <c r="K1449" t="s">
        <v>1</v>
      </c>
      <c r="L1449" t="str">
        <f t="shared" si="88"/>
        <v>Yes</v>
      </c>
      <c r="M1449">
        <v>2</v>
      </c>
      <c r="N1449" t="str" cm="1">
        <f t="array" ref="N1449">_xlfn.IFS(M1449&lt;=2,"Small",M1449&lt;=5,"Medium",M1449&gt;5,"Large")</f>
        <v>Small</v>
      </c>
      <c r="O1449" s="50">
        <v>98</v>
      </c>
      <c r="P1449" s="67">
        <f t="shared" si="89"/>
        <v>0.03</v>
      </c>
      <c r="Q1449" s="52">
        <v>4.6100000000000003</v>
      </c>
      <c r="R1449" s="52" t="str" cm="1">
        <f t="array" ref="R1449">_xlfn.IFS(ROUND(Q1449,0)=5,"Excellent",ROUND(Q1449,0)=4,"Good",ROUND(Q1449,0)=3,"Ok",ROUND(Q1449,0)&lt;3,"Bad")</f>
        <v>Excellent</v>
      </c>
      <c r="S1449">
        <v>175</v>
      </c>
      <c r="T1449" t="str">
        <f t="shared" si="90"/>
        <v>No</v>
      </c>
      <c r="U1449" s="65">
        <v>42242</v>
      </c>
      <c r="V1449" s="65">
        <v>44010</v>
      </c>
      <c r="W1449">
        <v>365</v>
      </c>
      <c r="X1449" t="str">
        <f t="shared" si="91"/>
        <v>Active</v>
      </c>
      <c r="Y1449" t="s">
        <v>15615</v>
      </c>
    </row>
    <row r="1450" spans="1:25" x14ac:dyDescent="0.25">
      <c r="A1450">
        <v>1449</v>
      </c>
      <c r="B1450" t="s">
        <v>1091</v>
      </c>
      <c r="C1450">
        <v>2349</v>
      </c>
      <c r="D1450" t="str">
        <f>VLOOKUP($C1450,Hosts!$A:$O,10,0)</f>
        <v>New York</v>
      </c>
      <c r="E1450" s="67">
        <f>INDEX(Hosts!$A:$O,MATCH(Places!$C1450,Hosts!$A:$A,0),MATCH(Places!E$1,Hosts!$1:$1,0))</f>
        <v>0.8</v>
      </c>
      <c r="F1450" s="67">
        <f>INDEX(Hosts!$A:$O,MATCH(Places!$C1450,Hosts!$A:$A,0),MATCH(Places!F$1,Hosts!$1:$1,0))</f>
        <v>0.78</v>
      </c>
      <c r="G1450" s="67" t="str">
        <f>INDEX(Hosts!$A:$O,MATCH(Places!$C1450,Hosts!$A:$A,0),MATCH(Places!G$1,Hosts!$1:$1,0))</f>
        <v>No</v>
      </c>
      <c r="H1450">
        <v>17</v>
      </c>
      <c r="I1450" t="str">
        <f>VLOOKUP($H1450,Neighborhoods!$A:$C,2,0)</f>
        <v>Manhattan</v>
      </c>
      <c r="J1450" t="str">
        <f>VLOOKUP($H1450,Neighborhoods!$A:$C,3,0)</f>
        <v>Hell's Kitchen</v>
      </c>
      <c r="K1450" t="s">
        <v>1</v>
      </c>
      <c r="L1450" t="str">
        <f t="shared" si="88"/>
        <v>Yes</v>
      </c>
      <c r="M1450">
        <v>2</v>
      </c>
      <c r="N1450" t="str" cm="1">
        <f t="array" ref="N1450">_xlfn.IFS(M1450&lt;=2,"Small",M1450&lt;=5,"Medium",M1450&gt;5,"Large")</f>
        <v>Small</v>
      </c>
      <c r="O1450" s="50">
        <v>90</v>
      </c>
      <c r="P1450" s="67">
        <f t="shared" si="89"/>
        <v>0.03</v>
      </c>
      <c r="Q1450" s="52">
        <v>4.6500000000000004</v>
      </c>
      <c r="R1450" s="52" t="str" cm="1">
        <f t="array" ref="R1450">_xlfn.IFS(ROUND(Q1450,0)=5,"Excellent",ROUND(Q1450,0)=4,"Good",ROUND(Q1450,0)=3,"Ok",ROUND(Q1450,0)&lt;3,"Bad")</f>
        <v>Excellent</v>
      </c>
      <c r="S1450">
        <v>171</v>
      </c>
      <c r="T1450" t="str">
        <f t="shared" si="90"/>
        <v>No</v>
      </c>
      <c r="U1450" s="65">
        <v>42281</v>
      </c>
      <c r="V1450" s="65">
        <v>44011</v>
      </c>
      <c r="W1450">
        <v>180</v>
      </c>
      <c r="X1450" t="str">
        <f t="shared" si="91"/>
        <v>Active</v>
      </c>
      <c r="Y1450" t="s">
        <v>15615</v>
      </c>
    </row>
    <row r="1451" spans="1:25" x14ac:dyDescent="0.25">
      <c r="A1451">
        <v>1450</v>
      </c>
      <c r="B1451" t="s">
        <v>1092</v>
      </c>
      <c r="C1451">
        <v>2384</v>
      </c>
      <c r="D1451" t="str">
        <f>VLOOKUP($C1451,Hosts!$A:$O,10,0)</f>
        <v>New York</v>
      </c>
      <c r="E1451" s="67">
        <f>INDEX(Hosts!$A:$O,MATCH(Places!$C1451,Hosts!$A:$A,0),MATCH(Places!E$1,Hosts!$1:$1,0))</f>
        <v>1</v>
      </c>
      <c r="F1451" s="67">
        <f>INDEX(Hosts!$A:$O,MATCH(Places!$C1451,Hosts!$A:$A,0),MATCH(Places!F$1,Hosts!$1:$1,0))</f>
        <v>0.88</v>
      </c>
      <c r="G1451" s="67" t="str">
        <f>INDEX(Hosts!$A:$O,MATCH(Places!$C1451,Hosts!$A:$A,0),MATCH(Places!G$1,Hosts!$1:$1,0))</f>
        <v>Yes</v>
      </c>
      <c r="H1451">
        <v>23</v>
      </c>
      <c r="I1451" t="str">
        <f>VLOOKUP($H1451,Neighborhoods!$A:$C,2,0)</f>
        <v>Queens</v>
      </c>
      <c r="J1451" t="str">
        <f>VLOOKUP($H1451,Neighborhoods!$A:$C,3,0)</f>
        <v>Jamaica</v>
      </c>
      <c r="K1451" t="s">
        <v>1</v>
      </c>
      <c r="L1451" t="str">
        <f t="shared" si="88"/>
        <v>Yes</v>
      </c>
      <c r="M1451">
        <v>1</v>
      </c>
      <c r="N1451" t="str" cm="1">
        <f t="array" ref="N1451">_xlfn.IFS(M1451&lt;=2,"Small",M1451&lt;=5,"Medium",M1451&gt;5,"Large")</f>
        <v>Small</v>
      </c>
      <c r="O1451" s="50">
        <v>29</v>
      </c>
      <c r="P1451" s="67">
        <f t="shared" si="89"/>
        <v>0.03</v>
      </c>
      <c r="Q1451" s="52">
        <v>4.75</v>
      </c>
      <c r="R1451" s="52" t="str" cm="1">
        <f t="array" ref="R1451">_xlfn.IFS(ROUND(Q1451,0)=5,"Excellent",ROUND(Q1451,0)=4,"Good",ROUND(Q1451,0)=3,"Ok",ROUND(Q1451,0)&lt;3,"Bad")</f>
        <v>Excellent</v>
      </c>
      <c r="S1451">
        <v>65</v>
      </c>
      <c r="T1451" t="str">
        <f t="shared" si="90"/>
        <v>No</v>
      </c>
      <c r="U1451" s="65">
        <v>42244</v>
      </c>
      <c r="V1451" s="65">
        <v>43739</v>
      </c>
      <c r="W1451">
        <v>281</v>
      </c>
      <c r="X1451" t="str">
        <f t="shared" si="91"/>
        <v>Active</v>
      </c>
      <c r="Y1451" t="s">
        <v>15615</v>
      </c>
    </row>
    <row r="1452" spans="1:25" x14ac:dyDescent="0.25">
      <c r="A1452">
        <v>1451</v>
      </c>
      <c r="B1452" t="s">
        <v>1093</v>
      </c>
      <c r="C1452">
        <v>2387</v>
      </c>
      <c r="D1452" t="str">
        <f>VLOOKUP($C1452,Hosts!$A:$O,10,0)</f>
        <v>New York</v>
      </c>
      <c r="E1452" s="67">
        <f>INDEX(Hosts!$A:$O,MATCH(Places!$C1452,Hosts!$A:$A,0),MATCH(Places!E$1,Hosts!$1:$1,0))</f>
        <v>0.67</v>
      </c>
      <c r="F1452" s="67">
        <f>INDEX(Hosts!$A:$O,MATCH(Places!$C1452,Hosts!$A:$A,0),MATCH(Places!F$1,Hosts!$1:$1,0))</f>
        <v>0</v>
      </c>
      <c r="G1452" s="67" t="str">
        <f>INDEX(Hosts!$A:$O,MATCH(Places!$C1452,Hosts!$A:$A,0),MATCH(Places!G$1,Hosts!$1:$1,0))</f>
        <v>No</v>
      </c>
      <c r="H1452">
        <v>20</v>
      </c>
      <c r="I1452" t="str">
        <f>VLOOKUP($H1452,Neighborhoods!$A:$C,2,0)</f>
        <v>Manhattan</v>
      </c>
      <c r="J1452" t="str">
        <f>VLOOKUP($H1452,Neighborhoods!$A:$C,3,0)</f>
        <v>Upper West Side</v>
      </c>
      <c r="K1452" t="s">
        <v>1</v>
      </c>
      <c r="L1452" t="str">
        <f t="shared" si="88"/>
        <v>Yes</v>
      </c>
      <c r="M1452">
        <v>4</v>
      </c>
      <c r="N1452" t="str" cm="1">
        <f t="array" ref="N1452">_xlfn.IFS(M1452&lt;=2,"Small",M1452&lt;=5,"Medium",M1452&gt;5,"Large")</f>
        <v>Medium</v>
      </c>
      <c r="O1452" s="50">
        <v>176</v>
      </c>
      <c r="P1452" s="67">
        <f t="shared" si="89"/>
        <v>0.03</v>
      </c>
      <c r="Q1452" s="52">
        <v>4.57</v>
      </c>
      <c r="R1452" s="52" t="str" cm="1">
        <f t="array" ref="R1452">_xlfn.IFS(ROUND(Q1452,0)=5,"Excellent",ROUND(Q1452,0)=4,"Good",ROUND(Q1452,0)=3,"Ok",ROUND(Q1452,0)&lt;3,"Bad")</f>
        <v>Excellent</v>
      </c>
      <c r="S1452">
        <v>44</v>
      </c>
      <c r="T1452" t="str">
        <f t="shared" si="90"/>
        <v>No</v>
      </c>
      <c r="U1452" s="65">
        <v>42223</v>
      </c>
      <c r="V1452" s="65">
        <v>43165</v>
      </c>
      <c r="W1452">
        <v>365</v>
      </c>
      <c r="X1452" t="str">
        <f t="shared" si="91"/>
        <v>Active</v>
      </c>
      <c r="Y1452" t="s">
        <v>15616</v>
      </c>
    </row>
    <row r="1453" spans="1:25" x14ac:dyDescent="0.25">
      <c r="A1453">
        <v>1452</v>
      </c>
      <c r="B1453" t="s">
        <v>1094</v>
      </c>
      <c r="C1453">
        <v>529</v>
      </c>
      <c r="D1453" t="str">
        <f>VLOOKUP($C1453,Hosts!$A:$O,10,0)</f>
        <v>New York</v>
      </c>
      <c r="E1453" s="67">
        <f>INDEX(Hosts!$A:$O,MATCH(Places!$C1453,Hosts!$A:$A,0),MATCH(Places!E$1,Hosts!$1:$1,0))</f>
        <v>1</v>
      </c>
      <c r="F1453" s="67">
        <f>INDEX(Hosts!$A:$O,MATCH(Places!$C1453,Hosts!$A:$A,0),MATCH(Places!F$1,Hosts!$1:$1,0))</f>
        <v>0</v>
      </c>
      <c r="G1453" s="67" t="str">
        <f>INDEX(Hosts!$A:$O,MATCH(Places!$C1453,Hosts!$A:$A,0),MATCH(Places!G$1,Hosts!$1:$1,0))</f>
        <v>No</v>
      </c>
      <c r="H1453">
        <v>24</v>
      </c>
      <c r="I1453" t="str">
        <f>VLOOKUP($H1453,Neighborhoods!$A:$C,2,0)</f>
        <v>Queens</v>
      </c>
      <c r="J1453" t="str">
        <f>VLOOKUP($H1453,Neighborhoods!$A:$C,3,0)</f>
        <v>Long Island City</v>
      </c>
      <c r="K1453" t="s">
        <v>11822</v>
      </c>
      <c r="L1453" t="str">
        <f t="shared" si="88"/>
        <v>No</v>
      </c>
      <c r="M1453">
        <v>2</v>
      </c>
      <c r="N1453" t="str" cm="1">
        <f t="array" ref="N1453">_xlfn.IFS(M1453&lt;=2,"Small",M1453&lt;=5,"Medium",M1453&gt;5,"Large")</f>
        <v>Small</v>
      </c>
      <c r="O1453" s="50">
        <v>78</v>
      </c>
      <c r="P1453" s="67">
        <f t="shared" si="89"/>
        <v>0.03</v>
      </c>
      <c r="Q1453" s="52">
        <v>4.78</v>
      </c>
      <c r="R1453" s="52" t="str" cm="1">
        <f t="array" ref="R1453">_xlfn.IFS(ROUND(Q1453,0)=5,"Excellent",ROUND(Q1453,0)=4,"Good",ROUND(Q1453,0)=3,"Ok",ROUND(Q1453,0)&lt;3,"Bad")</f>
        <v>Excellent</v>
      </c>
      <c r="S1453">
        <v>9</v>
      </c>
      <c r="T1453" t="str">
        <f t="shared" si="90"/>
        <v>No</v>
      </c>
      <c r="U1453" s="65">
        <v>42242</v>
      </c>
      <c r="V1453" s="65">
        <v>43245</v>
      </c>
      <c r="W1453">
        <v>1</v>
      </c>
      <c r="X1453" t="str">
        <f t="shared" si="91"/>
        <v>Active</v>
      </c>
      <c r="Y1453" t="s">
        <v>15616</v>
      </c>
    </row>
    <row r="1454" spans="1:25" x14ac:dyDescent="0.25">
      <c r="A1454">
        <v>1453</v>
      </c>
      <c r="B1454" t="s">
        <v>1095</v>
      </c>
      <c r="C1454">
        <v>197</v>
      </c>
      <c r="D1454" t="str">
        <f>VLOOKUP($C1454,Hosts!$A:$O,10,0)</f>
        <v>New York</v>
      </c>
      <c r="E1454" s="67">
        <f>INDEX(Hosts!$A:$O,MATCH(Places!$C1454,Hosts!$A:$A,0),MATCH(Places!E$1,Hosts!$1:$1,0))</f>
        <v>1</v>
      </c>
      <c r="F1454" s="67">
        <f>INDEX(Hosts!$A:$O,MATCH(Places!$C1454,Hosts!$A:$A,0),MATCH(Places!F$1,Hosts!$1:$1,0))</f>
        <v>0.92</v>
      </c>
      <c r="G1454" s="67" t="str">
        <f>INDEX(Hosts!$A:$O,MATCH(Places!$C1454,Hosts!$A:$A,0),MATCH(Places!G$1,Hosts!$1:$1,0))</f>
        <v>Yes</v>
      </c>
      <c r="H1454">
        <v>7</v>
      </c>
      <c r="I1454" t="str">
        <f>VLOOKUP($H1454,Neighborhoods!$A:$C,2,0)</f>
        <v>Brooklyn</v>
      </c>
      <c r="J1454" t="str">
        <f>VLOOKUP($H1454,Neighborhoods!$A:$C,3,0)</f>
        <v>Bedford-Stuyvesant</v>
      </c>
      <c r="K1454" t="s">
        <v>11822</v>
      </c>
      <c r="L1454" t="str">
        <f t="shared" si="88"/>
        <v>No</v>
      </c>
      <c r="M1454">
        <v>5</v>
      </c>
      <c r="N1454" t="str" cm="1">
        <f t="array" ref="N1454">_xlfn.IFS(M1454&lt;=2,"Small",M1454&lt;=5,"Medium",M1454&gt;5,"Large")</f>
        <v>Medium</v>
      </c>
      <c r="O1454" s="50">
        <v>120</v>
      </c>
      <c r="P1454" s="67">
        <f t="shared" si="89"/>
        <v>0.03</v>
      </c>
      <c r="Q1454" s="52">
        <v>4.9800000000000004</v>
      </c>
      <c r="R1454" s="52" t="str" cm="1">
        <f t="array" ref="R1454">_xlfn.IFS(ROUND(Q1454,0)=5,"Excellent",ROUND(Q1454,0)=4,"Good",ROUND(Q1454,0)=3,"Ok",ROUND(Q1454,0)&lt;3,"Bad")</f>
        <v>Excellent</v>
      </c>
      <c r="S1454">
        <v>182</v>
      </c>
      <c r="T1454" t="str">
        <f t="shared" si="90"/>
        <v>Yes</v>
      </c>
      <c r="U1454" s="65">
        <v>42232</v>
      </c>
      <c r="V1454" s="65">
        <v>44045</v>
      </c>
      <c r="W1454">
        <v>0</v>
      </c>
      <c r="X1454" t="str">
        <f t="shared" si="91"/>
        <v>Inactive</v>
      </c>
      <c r="Y1454" t="s">
        <v>15615</v>
      </c>
    </row>
    <row r="1455" spans="1:25" x14ac:dyDescent="0.25">
      <c r="A1455">
        <v>1454</v>
      </c>
      <c r="B1455" t="s">
        <v>1096</v>
      </c>
      <c r="C1455">
        <v>2394</v>
      </c>
      <c r="D1455" t="str">
        <f>VLOOKUP($C1455,Hosts!$A:$O,10,0)</f>
        <v>New York</v>
      </c>
      <c r="E1455" s="67">
        <f>INDEX(Hosts!$A:$O,MATCH(Places!$C1455,Hosts!$A:$A,0),MATCH(Places!E$1,Hosts!$1:$1,0))</f>
        <v>1</v>
      </c>
      <c r="F1455" s="67">
        <f>INDEX(Hosts!$A:$O,MATCH(Places!$C1455,Hosts!$A:$A,0),MATCH(Places!F$1,Hosts!$1:$1,0))</f>
        <v>0.96</v>
      </c>
      <c r="G1455" s="67" t="str">
        <f>INDEX(Hosts!$A:$O,MATCH(Places!$C1455,Hosts!$A:$A,0),MATCH(Places!G$1,Hosts!$1:$1,0))</f>
        <v>Yes</v>
      </c>
      <c r="H1455">
        <v>7</v>
      </c>
      <c r="I1455" t="str">
        <f>VLOOKUP($H1455,Neighborhoods!$A:$C,2,0)</f>
        <v>Brooklyn</v>
      </c>
      <c r="J1455" t="str">
        <f>VLOOKUP($H1455,Neighborhoods!$A:$C,3,0)</f>
        <v>Bedford-Stuyvesant</v>
      </c>
      <c r="K1455" t="s">
        <v>1</v>
      </c>
      <c r="L1455" t="str">
        <f t="shared" si="88"/>
        <v>Yes</v>
      </c>
      <c r="M1455">
        <v>1</v>
      </c>
      <c r="N1455" t="str" cm="1">
        <f t="array" ref="N1455">_xlfn.IFS(M1455&lt;=2,"Small",M1455&lt;=5,"Medium",M1455&gt;5,"Large")</f>
        <v>Small</v>
      </c>
      <c r="O1455" s="50">
        <v>36</v>
      </c>
      <c r="P1455" s="67">
        <f t="shared" si="89"/>
        <v>0.03</v>
      </c>
      <c r="Q1455" s="52">
        <v>4.9000000000000004</v>
      </c>
      <c r="R1455" s="52" t="str" cm="1">
        <f t="array" ref="R1455">_xlfn.IFS(ROUND(Q1455,0)=5,"Excellent",ROUND(Q1455,0)=4,"Good",ROUND(Q1455,0)=3,"Ok",ROUND(Q1455,0)&lt;3,"Bad")</f>
        <v>Excellent</v>
      </c>
      <c r="S1455">
        <v>284</v>
      </c>
      <c r="T1455" t="str">
        <f t="shared" si="90"/>
        <v>Yes</v>
      </c>
      <c r="U1455" s="65">
        <v>42260</v>
      </c>
      <c r="V1455" s="65">
        <v>44044</v>
      </c>
      <c r="W1455">
        <v>32</v>
      </c>
      <c r="X1455" t="str">
        <f t="shared" si="91"/>
        <v>Active</v>
      </c>
      <c r="Y1455" t="s">
        <v>15615</v>
      </c>
    </row>
    <row r="1456" spans="1:25" x14ac:dyDescent="0.25">
      <c r="A1456">
        <v>1455</v>
      </c>
      <c r="B1456" t="s">
        <v>15154</v>
      </c>
      <c r="C1456">
        <v>374</v>
      </c>
      <c r="D1456" t="str">
        <f>VLOOKUP($C1456,Hosts!$A:$O,10,0)</f>
        <v>New York</v>
      </c>
      <c r="E1456" s="67">
        <f>INDEX(Hosts!$A:$O,MATCH(Places!$C1456,Hosts!$A:$A,0),MATCH(Places!E$1,Hosts!$1:$1,0))</f>
        <v>0.8</v>
      </c>
      <c r="F1456" s="67">
        <f>INDEX(Hosts!$A:$O,MATCH(Places!$C1456,Hosts!$A:$A,0),MATCH(Places!F$1,Hosts!$1:$1,0))</f>
        <v>0.75</v>
      </c>
      <c r="G1456" s="67" t="str">
        <f>INDEX(Hosts!$A:$O,MATCH(Places!$C1456,Hosts!$A:$A,0),MATCH(Places!G$1,Hosts!$1:$1,0))</f>
        <v>Yes</v>
      </c>
      <c r="H1456">
        <v>13</v>
      </c>
      <c r="I1456" t="str">
        <f>VLOOKUP($H1456,Neighborhoods!$A:$C,2,0)</f>
        <v>Manhattan</v>
      </c>
      <c r="J1456" t="str">
        <f>VLOOKUP($H1456,Neighborhoods!$A:$C,3,0)</f>
        <v>Chelsea</v>
      </c>
      <c r="K1456" t="s">
        <v>11822</v>
      </c>
      <c r="L1456" t="str">
        <f t="shared" si="88"/>
        <v>No</v>
      </c>
      <c r="M1456">
        <v>4</v>
      </c>
      <c r="N1456" t="str" cm="1">
        <f t="array" ref="N1456">_xlfn.IFS(M1456&lt;=2,"Small",M1456&lt;=5,"Medium",M1456&gt;5,"Large")</f>
        <v>Medium</v>
      </c>
      <c r="O1456" s="50">
        <v>476</v>
      </c>
      <c r="P1456" s="67">
        <f t="shared" si="89"/>
        <v>0.04</v>
      </c>
      <c r="Q1456" s="52">
        <v>4.99</v>
      </c>
      <c r="R1456" s="52" t="str" cm="1">
        <f t="array" ref="R1456">_xlfn.IFS(ROUND(Q1456,0)=5,"Excellent",ROUND(Q1456,0)=4,"Good",ROUND(Q1456,0)=3,"Ok",ROUND(Q1456,0)&lt;3,"Bad")</f>
        <v>Excellent</v>
      </c>
      <c r="S1456">
        <v>202</v>
      </c>
      <c r="T1456" t="str">
        <f t="shared" si="90"/>
        <v>Yes</v>
      </c>
      <c r="U1456" s="65">
        <v>42282</v>
      </c>
      <c r="V1456" s="65">
        <v>44045</v>
      </c>
      <c r="W1456">
        <v>332</v>
      </c>
      <c r="X1456" t="str">
        <f t="shared" si="91"/>
        <v>Active</v>
      </c>
      <c r="Y1456" t="s">
        <v>15615</v>
      </c>
    </row>
    <row r="1457" spans="1:25" x14ac:dyDescent="0.25">
      <c r="A1457">
        <v>1456</v>
      </c>
      <c r="B1457" t="s">
        <v>14919</v>
      </c>
      <c r="C1457">
        <v>208</v>
      </c>
      <c r="D1457" t="str">
        <f>VLOOKUP($C1457,Hosts!$A:$O,10,0)</f>
        <v>New York</v>
      </c>
      <c r="E1457" s="67">
        <f>INDEX(Hosts!$A:$O,MATCH(Places!$C1457,Hosts!$A:$A,0),MATCH(Places!E$1,Hosts!$1:$1,0))</f>
        <v>1</v>
      </c>
      <c r="F1457" s="67">
        <f>INDEX(Hosts!$A:$O,MATCH(Places!$C1457,Hosts!$A:$A,0),MATCH(Places!F$1,Hosts!$1:$1,0))</f>
        <v>0.92</v>
      </c>
      <c r="G1457" s="67" t="str">
        <f>INDEX(Hosts!$A:$O,MATCH(Places!$C1457,Hosts!$A:$A,0),MATCH(Places!G$1,Hosts!$1:$1,0))</f>
        <v>Yes</v>
      </c>
      <c r="H1457">
        <v>21</v>
      </c>
      <c r="I1457" t="str">
        <f>VLOOKUP($H1457,Neighborhoods!$A:$C,2,0)</f>
        <v>Queens</v>
      </c>
      <c r="J1457" t="str">
        <f>VLOOKUP($H1457,Neighborhoods!$A:$C,3,0)</f>
        <v>Astoria</v>
      </c>
      <c r="K1457" t="s">
        <v>1</v>
      </c>
      <c r="L1457" t="str">
        <f t="shared" si="88"/>
        <v>Yes</v>
      </c>
      <c r="M1457">
        <v>1</v>
      </c>
      <c r="N1457" t="str" cm="1">
        <f t="array" ref="N1457">_xlfn.IFS(M1457&lt;=2,"Small",M1457&lt;=5,"Medium",M1457&gt;5,"Large")</f>
        <v>Small</v>
      </c>
      <c r="O1457" s="50">
        <v>50</v>
      </c>
      <c r="P1457" s="67">
        <f t="shared" si="89"/>
        <v>0.03</v>
      </c>
      <c r="Q1457" s="52">
        <v>4.9400000000000004</v>
      </c>
      <c r="R1457" s="52" t="str" cm="1">
        <f t="array" ref="R1457">_xlfn.IFS(ROUND(Q1457,0)=5,"Excellent",ROUND(Q1457,0)=4,"Good",ROUND(Q1457,0)=3,"Ok",ROUND(Q1457,0)&lt;3,"Bad")</f>
        <v>Excellent</v>
      </c>
      <c r="S1457">
        <v>216</v>
      </c>
      <c r="T1457" t="str">
        <f t="shared" si="90"/>
        <v>Yes</v>
      </c>
      <c r="U1457" s="65">
        <v>42559</v>
      </c>
      <c r="V1457" s="65">
        <v>44053</v>
      </c>
      <c r="W1457">
        <v>357</v>
      </c>
      <c r="X1457" t="str">
        <f t="shared" si="91"/>
        <v>Active</v>
      </c>
      <c r="Y1457" t="s">
        <v>15615</v>
      </c>
    </row>
    <row r="1458" spans="1:25" x14ac:dyDescent="0.25">
      <c r="A1458">
        <v>1457</v>
      </c>
      <c r="B1458" t="s">
        <v>1097</v>
      </c>
      <c r="C1458">
        <v>818</v>
      </c>
      <c r="D1458" t="str">
        <f>VLOOKUP($C1458,Hosts!$A:$O,10,0)</f>
        <v>New York</v>
      </c>
      <c r="E1458" s="67">
        <f>INDEX(Hosts!$A:$O,MATCH(Places!$C1458,Hosts!$A:$A,0),MATCH(Places!E$1,Hosts!$1:$1,0))</f>
        <v>0.63</v>
      </c>
      <c r="F1458" s="67">
        <f>INDEX(Hosts!$A:$O,MATCH(Places!$C1458,Hosts!$A:$A,0),MATCH(Places!F$1,Hosts!$1:$1,0))</f>
        <v>0.39</v>
      </c>
      <c r="G1458" s="67" t="str">
        <f>INDEX(Hosts!$A:$O,MATCH(Places!$C1458,Hosts!$A:$A,0),MATCH(Places!G$1,Hosts!$1:$1,0))</f>
        <v>No</v>
      </c>
      <c r="H1458">
        <v>11</v>
      </c>
      <c r="I1458" t="str">
        <f>VLOOKUP($H1458,Neighborhoods!$A:$C,2,0)</f>
        <v>Brooklyn</v>
      </c>
      <c r="J1458" t="str">
        <f>VLOOKUP($H1458,Neighborhoods!$A:$C,3,0)</f>
        <v>Greenpoint</v>
      </c>
      <c r="K1458" t="s">
        <v>11822</v>
      </c>
      <c r="L1458" t="str">
        <f t="shared" si="88"/>
        <v>No</v>
      </c>
      <c r="M1458">
        <v>2</v>
      </c>
      <c r="N1458" t="str" cm="1">
        <f t="array" ref="N1458">_xlfn.IFS(M1458&lt;=2,"Small",M1458&lt;=5,"Medium",M1458&gt;5,"Large")</f>
        <v>Small</v>
      </c>
      <c r="O1458" s="50">
        <v>100</v>
      </c>
      <c r="P1458" s="67">
        <f t="shared" si="89"/>
        <v>0.03</v>
      </c>
      <c r="Q1458" s="52">
        <v>4.45</v>
      </c>
      <c r="R1458" s="52" t="str" cm="1">
        <f t="array" ref="R1458">_xlfn.IFS(ROUND(Q1458,0)=5,"Excellent",ROUND(Q1458,0)=4,"Good",ROUND(Q1458,0)=3,"Ok",ROUND(Q1458,0)&lt;3,"Bad")</f>
        <v>Good</v>
      </c>
      <c r="S1458">
        <v>11</v>
      </c>
      <c r="T1458" t="str">
        <f t="shared" si="90"/>
        <v>No</v>
      </c>
      <c r="U1458" s="65">
        <v>42902</v>
      </c>
      <c r="V1458" s="65">
        <v>44044</v>
      </c>
      <c r="W1458">
        <v>320</v>
      </c>
      <c r="X1458" t="str">
        <f t="shared" si="91"/>
        <v>Active</v>
      </c>
      <c r="Y1458" t="s">
        <v>15615</v>
      </c>
    </row>
    <row r="1459" spans="1:25" x14ac:dyDescent="0.25">
      <c r="A1459">
        <v>1458</v>
      </c>
      <c r="B1459" t="s">
        <v>1098</v>
      </c>
      <c r="C1459">
        <v>318</v>
      </c>
      <c r="D1459" t="str">
        <f>VLOOKUP($C1459,Hosts!$A:$O,10,0)</f>
        <v>New York</v>
      </c>
      <c r="E1459" s="67">
        <f>INDEX(Hosts!$A:$O,MATCH(Places!$C1459,Hosts!$A:$A,0),MATCH(Places!E$1,Hosts!$1:$1,0))</f>
        <v>1</v>
      </c>
      <c r="F1459" s="67">
        <f>INDEX(Hosts!$A:$O,MATCH(Places!$C1459,Hosts!$A:$A,0),MATCH(Places!F$1,Hosts!$1:$1,0))</f>
        <v>0.56999999999999995</v>
      </c>
      <c r="G1459" s="67" t="str">
        <f>INDEX(Hosts!$A:$O,MATCH(Places!$C1459,Hosts!$A:$A,0),MATCH(Places!G$1,Hosts!$1:$1,0))</f>
        <v>No</v>
      </c>
      <c r="H1459">
        <v>15</v>
      </c>
      <c r="I1459" t="str">
        <f>VLOOKUP($H1459,Neighborhoods!$A:$C,2,0)</f>
        <v>Manhattan</v>
      </c>
      <c r="J1459" t="str">
        <f>VLOOKUP($H1459,Neighborhoods!$A:$C,3,0)</f>
        <v>East Village</v>
      </c>
      <c r="K1459" t="s">
        <v>1</v>
      </c>
      <c r="L1459" t="str">
        <f t="shared" si="88"/>
        <v>Yes</v>
      </c>
      <c r="M1459">
        <v>1</v>
      </c>
      <c r="N1459" t="str" cm="1">
        <f t="array" ref="N1459">_xlfn.IFS(M1459&lt;=2,"Small",M1459&lt;=5,"Medium",M1459&gt;5,"Large")</f>
        <v>Small</v>
      </c>
      <c r="O1459" s="50">
        <v>100</v>
      </c>
      <c r="P1459" s="67">
        <f t="shared" si="89"/>
        <v>0.03</v>
      </c>
      <c r="Q1459" s="52">
        <v>5</v>
      </c>
      <c r="R1459" s="52" t="str" cm="1">
        <f t="array" ref="R1459">_xlfn.IFS(ROUND(Q1459,0)=5,"Excellent",ROUND(Q1459,0)=4,"Good",ROUND(Q1459,0)=3,"Ok",ROUND(Q1459,0)&lt;3,"Bad")</f>
        <v>Excellent</v>
      </c>
      <c r="S1459">
        <v>14</v>
      </c>
      <c r="T1459" t="str">
        <f t="shared" si="90"/>
        <v>No</v>
      </c>
      <c r="U1459" s="65">
        <v>42236</v>
      </c>
      <c r="V1459" s="65">
        <v>43612</v>
      </c>
      <c r="W1459">
        <v>365</v>
      </c>
      <c r="X1459" t="str">
        <f t="shared" si="91"/>
        <v>Active</v>
      </c>
      <c r="Y1459" t="s">
        <v>15616</v>
      </c>
    </row>
    <row r="1460" spans="1:25" x14ac:dyDescent="0.25">
      <c r="A1460">
        <v>1459</v>
      </c>
      <c r="B1460" t="s">
        <v>1099</v>
      </c>
      <c r="C1460">
        <v>1036</v>
      </c>
      <c r="D1460" t="str">
        <f>VLOOKUP($C1460,Hosts!$A:$O,10,0)</f>
        <v>New York</v>
      </c>
      <c r="E1460" s="67">
        <f>INDEX(Hosts!$A:$O,MATCH(Places!$C1460,Hosts!$A:$A,0),MATCH(Places!E$1,Hosts!$1:$1,0))</f>
        <v>1</v>
      </c>
      <c r="F1460" s="67">
        <f>INDEX(Hosts!$A:$O,MATCH(Places!$C1460,Hosts!$A:$A,0),MATCH(Places!F$1,Hosts!$1:$1,0))</f>
        <v>0.56000000000000005</v>
      </c>
      <c r="G1460" s="67" t="str">
        <f>INDEX(Hosts!$A:$O,MATCH(Places!$C1460,Hosts!$A:$A,0),MATCH(Places!G$1,Hosts!$1:$1,0))</f>
        <v>No</v>
      </c>
      <c r="H1460">
        <v>17</v>
      </c>
      <c r="I1460" t="str">
        <f>VLOOKUP($H1460,Neighborhoods!$A:$C,2,0)</f>
        <v>Manhattan</v>
      </c>
      <c r="J1460" t="str">
        <f>VLOOKUP($H1460,Neighborhoods!$A:$C,3,0)</f>
        <v>Hell's Kitchen</v>
      </c>
      <c r="K1460" t="s">
        <v>11822</v>
      </c>
      <c r="L1460" t="str">
        <f t="shared" si="88"/>
        <v>No</v>
      </c>
      <c r="M1460">
        <v>4</v>
      </c>
      <c r="N1460" t="str" cm="1">
        <f t="array" ref="N1460">_xlfn.IFS(M1460&lt;=2,"Small",M1460&lt;=5,"Medium",M1460&gt;5,"Large")</f>
        <v>Medium</v>
      </c>
      <c r="O1460" s="50">
        <v>106</v>
      </c>
      <c r="P1460" s="67">
        <f t="shared" si="89"/>
        <v>0.03</v>
      </c>
      <c r="Q1460" s="52">
        <v>4.84</v>
      </c>
      <c r="R1460" s="52" t="str" cm="1">
        <f t="array" ref="R1460">_xlfn.IFS(ROUND(Q1460,0)=5,"Excellent",ROUND(Q1460,0)=4,"Good",ROUND(Q1460,0)=3,"Ok",ROUND(Q1460,0)&lt;3,"Bad")</f>
        <v>Excellent</v>
      </c>
      <c r="S1460">
        <v>69</v>
      </c>
      <c r="T1460" t="str">
        <f t="shared" si="90"/>
        <v>No</v>
      </c>
      <c r="U1460" s="65">
        <v>42269</v>
      </c>
      <c r="V1460" s="65">
        <v>44040</v>
      </c>
      <c r="W1460">
        <v>273</v>
      </c>
      <c r="X1460" t="str">
        <f t="shared" si="91"/>
        <v>Active</v>
      </c>
      <c r="Y1460" t="s">
        <v>15615</v>
      </c>
    </row>
    <row r="1461" spans="1:25" x14ac:dyDescent="0.25">
      <c r="A1461">
        <v>1460</v>
      </c>
      <c r="B1461" t="s">
        <v>14506</v>
      </c>
      <c r="C1461">
        <v>484</v>
      </c>
      <c r="D1461" t="str">
        <f>VLOOKUP($C1461,Hosts!$A:$O,10,0)</f>
        <v>New York</v>
      </c>
      <c r="E1461" s="67">
        <f>INDEX(Hosts!$A:$O,MATCH(Places!$C1461,Hosts!$A:$A,0),MATCH(Places!E$1,Hosts!$1:$1,0))</f>
        <v>0.67</v>
      </c>
      <c r="F1461" s="67">
        <f>INDEX(Hosts!$A:$O,MATCH(Places!$C1461,Hosts!$A:$A,0),MATCH(Places!F$1,Hosts!$1:$1,0))</f>
        <v>1</v>
      </c>
      <c r="G1461" s="67" t="str">
        <f>INDEX(Hosts!$A:$O,MATCH(Places!$C1461,Hosts!$A:$A,0),MATCH(Places!G$1,Hosts!$1:$1,0))</f>
        <v>Yes</v>
      </c>
      <c r="H1461">
        <v>9</v>
      </c>
      <c r="I1461" t="str">
        <f>VLOOKUP($H1461,Neighborhoods!$A:$C,2,0)</f>
        <v>Brooklyn</v>
      </c>
      <c r="J1461" t="str">
        <f>VLOOKUP($H1461,Neighborhoods!$A:$C,3,0)</f>
        <v>Crown Heights</v>
      </c>
      <c r="K1461" t="s">
        <v>11822</v>
      </c>
      <c r="L1461" t="str">
        <f t="shared" si="88"/>
        <v>No</v>
      </c>
      <c r="M1461">
        <v>4</v>
      </c>
      <c r="N1461" t="str" cm="1">
        <f t="array" ref="N1461">_xlfn.IFS(M1461&lt;=2,"Small",M1461&lt;=5,"Medium",M1461&gt;5,"Large")</f>
        <v>Medium</v>
      </c>
      <c r="O1461" s="50">
        <v>120</v>
      </c>
      <c r="P1461" s="67">
        <f t="shared" si="89"/>
        <v>0.03</v>
      </c>
      <c r="Q1461" s="52">
        <v>4.62</v>
      </c>
      <c r="R1461" s="52" t="str" cm="1">
        <f t="array" ref="R1461">_xlfn.IFS(ROUND(Q1461,0)=5,"Excellent",ROUND(Q1461,0)=4,"Good",ROUND(Q1461,0)=3,"Ok",ROUND(Q1461,0)&lt;3,"Bad")</f>
        <v>Excellent</v>
      </c>
      <c r="S1461">
        <v>13</v>
      </c>
      <c r="T1461" t="str">
        <f t="shared" si="90"/>
        <v>No</v>
      </c>
      <c r="U1461" s="65">
        <v>42515</v>
      </c>
      <c r="V1461" s="65">
        <v>43770</v>
      </c>
      <c r="W1461">
        <v>0</v>
      </c>
      <c r="X1461" t="str">
        <f t="shared" si="91"/>
        <v>Inactive</v>
      </c>
      <c r="Y1461" t="s">
        <v>15615</v>
      </c>
    </row>
    <row r="1462" spans="1:25" x14ac:dyDescent="0.25">
      <c r="A1462">
        <v>1461</v>
      </c>
      <c r="B1462" t="s">
        <v>15297</v>
      </c>
      <c r="C1462">
        <v>140</v>
      </c>
      <c r="D1462" t="str">
        <f>VLOOKUP($C1462,Hosts!$A:$O,10,0)</f>
        <v>New York</v>
      </c>
      <c r="E1462" s="67">
        <f>INDEX(Hosts!$A:$O,MATCH(Places!$C1462,Hosts!$A:$A,0),MATCH(Places!E$1,Hosts!$1:$1,0))</f>
        <v>0.91</v>
      </c>
      <c r="F1462" s="67">
        <f>INDEX(Hosts!$A:$O,MATCH(Places!$C1462,Hosts!$A:$A,0),MATCH(Places!F$1,Hosts!$1:$1,0))</f>
        <v>0.87</v>
      </c>
      <c r="G1462" s="67" t="str">
        <f>INDEX(Hosts!$A:$O,MATCH(Places!$C1462,Hosts!$A:$A,0),MATCH(Places!G$1,Hosts!$1:$1,0))</f>
        <v>Yes</v>
      </c>
      <c r="H1462">
        <v>9</v>
      </c>
      <c r="I1462" t="str">
        <f>VLOOKUP($H1462,Neighborhoods!$A:$C,2,0)</f>
        <v>Brooklyn</v>
      </c>
      <c r="J1462" t="str">
        <f>VLOOKUP($H1462,Neighborhoods!$A:$C,3,0)</f>
        <v>Crown Heights</v>
      </c>
      <c r="K1462" t="s">
        <v>11822</v>
      </c>
      <c r="L1462" t="str">
        <f t="shared" si="88"/>
        <v>No</v>
      </c>
      <c r="M1462">
        <v>10</v>
      </c>
      <c r="N1462" t="str" cm="1">
        <f t="array" ref="N1462">_xlfn.IFS(M1462&lt;=2,"Small",M1462&lt;=5,"Medium",M1462&gt;5,"Large")</f>
        <v>Large</v>
      </c>
      <c r="O1462" s="50">
        <v>285</v>
      </c>
      <c r="P1462" s="67">
        <f t="shared" si="89"/>
        <v>0.04</v>
      </c>
      <c r="Q1462" s="52">
        <v>4.9000000000000004</v>
      </c>
      <c r="R1462" s="52" t="str" cm="1">
        <f t="array" ref="R1462">_xlfn.IFS(ROUND(Q1462,0)=5,"Excellent",ROUND(Q1462,0)=4,"Good",ROUND(Q1462,0)=3,"Ok",ROUND(Q1462,0)&lt;3,"Bad")</f>
        <v>Excellent</v>
      </c>
      <c r="S1462">
        <v>135</v>
      </c>
      <c r="T1462" t="str">
        <f t="shared" si="90"/>
        <v>Yes</v>
      </c>
      <c r="U1462" s="65">
        <v>42273</v>
      </c>
      <c r="V1462" s="65">
        <v>44038</v>
      </c>
      <c r="W1462">
        <v>1</v>
      </c>
      <c r="X1462" t="str">
        <f t="shared" si="91"/>
        <v>Active</v>
      </c>
      <c r="Y1462" t="s">
        <v>15615</v>
      </c>
    </row>
    <row r="1463" spans="1:25" x14ac:dyDescent="0.25">
      <c r="A1463">
        <v>1462</v>
      </c>
      <c r="B1463" t="s">
        <v>1100</v>
      </c>
      <c r="C1463">
        <v>826</v>
      </c>
      <c r="D1463" t="str">
        <f>VLOOKUP($C1463,Hosts!$A:$O,10,0)</f>
        <v>New York</v>
      </c>
      <c r="E1463" s="67">
        <f>INDEX(Hosts!$A:$O,MATCH(Places!$C1463,Hosts!$A:$A,0),MATCH(Places!E$1,Hosts!$1:$1,0))</f>
        <v>0.33</v>
      </c>
      <c r="F1463" s="67">
        <f>INDEX(Hosts!$A:$O,MATCH(Places!$C1463,Hosts!$A:$A,0),MATCH(Places!F$1,Hosts!$1:$1,0))</f>
        <v>0.91</v>
      </c>
      <c r="G1463" s="67" t="str">
        <f>INDEX(Hosts!$A:$O,MATCH(Places!$C1463,Hosts!$A:$A,0),MATCH(Places!G$1,Hosts!$1:$1,0))</f>
        <v>Yes</v>
      </c>
      <c r="H1463">
        <v>12</v>
      </c>
      <c r="I1463" t="str">
        <f>VLOOKUP($H1463,Neighborhoods!$A:$C,2,0)</f>
        <v>Brooklyn</v>
      </c>
      <c r="J1463" t="str">
        <f>VLOOKUP($H1463,Neighborhoods!$A:$C,3,0)</f>
        <v>Williamsburg</v>
      </c>
      <c r="K1463" t="s">
        <v>1</v>
      </c>
      <c r="L1463" t="str">
        <f t="shared" si="88"/>
        <v>Yes</v>
      </c>
      <c r="M1463">
        <v>2</v>
      </c>
      <c r="N1463" t="str" cm="1">
        <f t="array" ref="N1463">_xlfn.IFS(M1463&lt;=2,"Small",M1463&lt;=5,"Medium",M1463&gt;5,"Large")</f>
        <v>Small</v>
      </c>
      <c r="O1463" s="50">
        <v>120</v>
      </c>
      <c r="P1463" s="67">
        <f t="shared" si="89"/>
        <v>0.03</v>
      </c>
      <c r="Q1463" s="52">
        <v>4.9800000000000004</v>
      </c>
      <c r="R1463" s="52" t="str" cm="1">
        <f t="array" ref="R1463">_xlfn.IFS(ROUND(Q1463,0)=5,"Excellent",ROUND(Q1463,0)=4,"Good",ROUND(Q1463,0)=3,"Ok",ROUND(Q1463,0)&lt;3,"Bad")</f>
        <v>Excellent</v>
      </c>
      <c r="S1463">
        <v>251</v>
      </c>
      <c r="T1463" t="str">
        <f t="shared" si="90"/>
        <v>Yes</v>
      </c>
      <c r="U1463" s="65">
        <v>42253</v>
      </c>
      <c r="V1463" s="65">
        <v>43898</v>
      </c>
      <c r="W1463">
        <v>168</v>
      </c>
      <c r="X1463" t="str">
        <f t="shared" si="91"/>
        <v>Active</v>
      </c>
      <c r="Y1463" t="s">
        <v>15615</v>
      </c>
    </row>
    <row r="1464" spans="1:25" x14ac:dyDescent="0.25">
      <c r="A1464">
        <v>1463</v>
      </c>
      <c r="B1464" t="s">
        <v>13853</v>
      </c>
      <c r="C1464">
        <v>1090</v>
      </c>
      <c r="D1464" t="str">
        <f>VLOOKUP($C1464,Hosts!$A:$O,10,0)</f>
        <v>New York</v>
      </c>
      <c r="E1464" s="67">
        <f>INDEX(Hosts!$A:$O,MATCH(Places!$C1464,Hosts!$A:$A,0),MATCH(Places!E$1,Hosts!$1:$1,0))</f>
        <v>0</v>
      </c>
      <c r="F1464" s="67">
        <f>INDEX(Hosts!$A:$O,MATCH(Places!$C1464,Hosts!$A:$A,0),MATCH(Places!F$1,Hosts!$1:$1,0))</f>
        <v>0</v>
      </c>
      <c r="G1464" s="67" t="str">
        <f>INDEX(Hosts!$A:$O,MATCH(Places!$C1464,Hosts!$A:$A,0),MATCH(Places!G$1,Hosts!$1:$1,0))</f>
        <v>No</v>
      </c>
      <c r="H1464">
        <v>7</v>
      </c>
      <c r="I1464" t="str">
        <f>VLOOKUP($H1464,Neighborhoods!$A:$C,2,0)</f>
        <v>Brooklyn</v>
      </c>
      <c r="J1464" t="str">
        <f>VLOOKUP($H1464,Neighborhoods!$A:$C,3,0)</f>
        <v>Bedford-Stuyvesant</v>
      </c>
      <c r="K1464" t="s">
        <v>11822</v>
      </c>
      <c r="L1464" t="str">
        <f t="shared" si="88"/>
        <v>No</v>
      </c>
      <c r="M1464">
        <v>5</v>
      </c>
      <c r="N1464" t="str" cm="1">
        <f t="array" ref="N1464">_xlfn.IFS(M1464&lt;=2,"Small",M1464&lt;=5,"Medium",M1464&gt;5,"Large")</f>
        <v>Medium</v>
      </c>
      <c r="O1464" s="50">
        <v>209</v>
      </c>
      <c r="P1464" s="67">
        <f t="shared" si="89"/>
        <v>0.04</v>
      </c>
      <c r="Q1464" s="52">
        <v>5</v>
      </c>
      <c r="R1464" s="52" t="str" cm="1">
        <f t="array" ref="R1464">_xlfn.IFS(ROUND(Q1464,0)=5,"Excellent",ROUND(Q1464,0)=4,"Good",ROUND(Q1464,0)=3,"Ok",ROUND(Q1464,0)&lt;3,"Bad")</f>
        <v>Excellent</v>
      </c>
      <c r="S1464">
        <v>3</v>
      </c>
      <c r="T1464" t="str">
        <f t="shared" si="90"/>
        <v>No</v>
      </c>
      <c r="U1464" s="65">
        <v>42648</v>
      </c>
      <c r="V1464" s="65">
        <v>43612</v>
      </c>
      <c r="W1464">
        <v>227</v>
      </c>
      <c r="X1464" t="str">
        <f t="shared" si="91"/>
        <v>Active</v>
      </c>
      <c r="Y1464" t="s">
        <v>15615</v>
      </c>
    </row>
    <row r="1465" spans="1:25" x14ac:dyDescent="0.25">
      <c r="A1465">
        <v>1464</v>
      </c>
      <c r="B1465" t="s">
        <v>1101</v>
      </c>
      <c r="C1465">
        <v>2226</v>
      </c>
      <c r="D1465" t="str">
        <f>VLOOKUP($C1465,Hosts!$A:$O,10,0)</f>
        <v>New York</v>
      </c>
      <c r="E1465" s="67">
        <f>INDEX(Hosts!$A:$O,MATCH(Places!$C1465,Hosts!$A:$A,0),MATCH(Places!E$1,Hosts!$1:$1,0))</f>
        <v>1</v>
      </c>
      <c r="F1465" s="67">
        <f>INDEX(Hosts!$A:$O,MATCH(Places!$C1465,Hosts!$A:$A,0),MATCH(Places!F$1,Hosts!$1:$1,0))</f>
        <v>0.88</v>
      </c>
      <c r="G1465" s="67" t="str">
        <f>INDEX(Hosts!$A:$O,MATCH(Places!$C1465,Hosts!$A:$A,0),MATCH(Places!G$1,Hosts!$1:$1,0))</f>
        <v>No</v>
      </c>
      <c r="H1465">
        <v>7</v>
      </c>
      <c r="I1465" t="str">
        <f>VLOOKUP($H1465,Neighborhoods!$A:$C,2,0)</f>
        <v>Brooklyn</v>
      </c>
      <c r="J1465" t="str">
        <f>VLOOKUP($H1465,Neighborhoods!$A:$C,3,0)</f>
        <v>Bedford-Stuyvesant</v>
      </c>
      <c r="K1465" t="s">
        <v>11822</v>
      </c>
      <c r="L1465" t="str">
        <f t="shared" si="88"/>
        <v>No</v>
      </c>
      <c r="M1465">
        <v>4</v>
      </c>
      <c r="N1465" t="str" cm="1">
        <f t="array" ref="N1465">_xlfn.IFS(M1465&lt;=2,"Small",M1465&lt;=5,"Medium",M1465&gt;5,"Large")</f>
        <v>Medium</v>
      </c>
      <c r="O1465" s="50">
        <v>105</v>
      </c>
      <c r="P1465" s="67">
        <f t="shared" si="89"/>
        <v>0.03</v>
      </c>
      <c r="Q1465" s="52">
        <v>4.66</v>
      </c>
      <c r="R1465" s="52" t="str" cm="1">
        <f t="array" ref="R1465">_xlfn.IFS(ROUND(Q1465,0)=5,"Excellent",ROUND(Q1465,0)=4,"Good",ROUND(Q1465,0)=3,"Ok",ROUND(Q1465,0)&lt;3,"Bad")</f>
        <v>Excellent</v>
      </c>
      <c r="S1465">
        <v>119</v>
      </c>
      <c r="T1465" t="str">
        <f t="shared" si="90"/>
        <v>No</v>
      </c>
      <c r="U1465" s="65">
        <v>42428</v>
      </c>
      <c r="V1465" s="65">
        <v>44025</v>
      </c>
      <c r="W1465">
        <v>85</v>
      </c>
      <c r="X1465" t="str">
        <f t="shared" si="91"/>
        <v>Active</v>
      </c>
      <c r="Y1465" t="s">
        <v>15615</v>
      </c>
    </row>
    <row r="1466" spans="1:25" x14ac:dyDescent="0.25">
      <c r="A1466">
        <v>1465</v>
      </c>
      <c r="B1466" t="s">
        <v>15093</v>
      </c>
      <c r="C1466">
        <v>1136</v>
      </c>
      <c r="D1466" t="str">
        <f>VLOOKUP($C1466,Hosts!$A:$O,10,0)</f>
        <v>New York</v>
      </c>
      <c r="E1466" s="67">
        <f>INDEX(Hosts!$A:$O,MATCH(Places!$C1466,Hosts!$A:$A,0),MATCH(Places!E$1,Hosts!$1:$1,0))</f>
        <v>1</v>
      </c>
      <c r="F1466" s="67">
        <f>INDEX(Hosts!$A:$O,MATCH(Places!$C1466,Hosts!$A:$A,0),MATCH(Places!F$1,Hosts!$1:$1,0))</f>
        <v>1</v>
      </c>
      <c r="G1466" s="67" t="str">
        <f>INDEX(Hosts!$A:$O,MATCH(Places!$C1466,Hosts!$A:$A,0),MATCH(Places!G$1,Hosts!$1:$1,0))</f>
        <v>Yes</v>
      </c>
      <c r="H1466">
        <v>11</v>
      </c>
      <c r="I1466" t="str">
        <f>VLOOKUP($H1466,Neighborhoods!$A:$C,2,0)</f>
        <v>Brooklyn</v>
      </c>
      <c r="J1466" t="str">
        <f>VLOOKUP($H1466,Neighborhoods!$A:$C,3,0)</f>
        <v>Greenpoint</v>
      </c>
      <c r="K1466" t="s">
        <v>11822</v>
      </c>
      <c r="L1466" t="str">
        <f t="shared" si="88"/>
        <v>No</v>
      </c>
      <c r="M1466">
        <v>2</v>
      </c>
      <c r="N1466" t="str" cm="1">
        <f t="array" ref="N1466">_xlfn.IFS(M1466&lt;=2,"Small",M1466&lt;=5,"Medium",M1466&gt;5,"Large")</f>
        <v>Small</v>
      </c>
      <c r="O1466" s="50">
        <v>70</v>
      </c>
      <c r="P1466" s="67">
        <f t="shared" si="89"/>
        <v>0.03</v>
      </c>
      <c r="Q1466" s="52">
        <v>4.71</v>
      </c>
      <c r="R1466" s="52" t="str" cm="1">
        <f t="array" ref="R1466">_xlfn.IFS(ROUND(Q1466,0)=5,"Excellent",ROUND(Q1466,0)=4,"Good",ROUND(Q1466,0)=3,"Ok",ROUND(Q1466,0)&lt;3,"Bad")</f>
        <v>Excellent</v>
      </c>
      <c r="S1466">
        <v>7</v>
      </c>
      <c r="T1466" t="str">
        <f t="shared" si="90"/>
        <v>No</v>
      </c>
      <c r="U1466" s="65">
        <v>42275</v>
      </c>
      <c r="V1466" s="65">
        <v>43814</v>
      </c>
      <c r="W1466">
        <v>0</v>
      </c>
      <c r="X1466" t="str">
        <f t="shared" si="91"/>
        <v>Inactive</v>
      </c>
      <c r="Y1466" t="s">
        <v>15616</v>
      </c>
    </row>
    <row r="1467" spans="1:25" x14ac:dyDescent="0.25">
      <c r="A1467">
        <v>1466</v>
      </c>
      <c r="B1467" t="s">
        <v>1102</v>
      </c>
      <c r="C1467">
        <v>1516</v>
      </c>
      <c r="D1467" t="str">
        <f>VLOOKUP($C1467,Hosts!$A:$O,10,0)</f>
        <v>New York</v>
      </c>
      <c r="E1467" s="67">
        <f>INDEX(Hosts!$A:$O,MATCH(Places!$C1467,Hosts!$A:$A,0),MATCH(Places!E$1,Hosts!$1:$1,0))</f>
        <v>1</v>
      </c>
      <c r="F1467" s="67">
        <f>INDEX(Hosts!$A:$O,MATCH(Places!$C1467,Hosts!$A:$A,0),MATCH(Places!F$1,Hosts!$1:$1,0))</f>
        <v>1</v>
      </c>
      <c r="G1467" s="67" t="str">
        <f>INDEX(Hosts!$A:$O,MATCH(Places!$C1467,Hosts!$A:$A,0),MATCH(Places!G$1,Hosts!$1:$1,0))</f>
        <v>Yes</v>
      </c>
      <c r="H1467">
        <v>9</v>
      </c>
      <c r="I1467" t="str">
        <f>VLOOKUP($H1467,Neighborhoods!$A:$C,2,0)</f>
        <v>Brooklyn</v>
      </c>
      <c r="J1467" t="str">
        <f>VLOOKUP($H1467,Neighborhoods!$A:$C,3,0)</f>
        <v>Crown Heights</v>
      </c>
      <c r="K1467" t="s">
        <v>1</v>
      </c>
      <c r="L1467" t="str">
        <f t="shared" si="88"/>
        <v>Yes</v>
      </c>
      <c r="M1467">
        <v>2</v>
      </c>
      <c r="N1467" t="str" cm="1">
        <f t="array" ref="N1467">_xlfn.IFS(M1467&lt;=2,"Small",M1467&lt;=5,"Medium",M1467&gt;5,"Large")</f>
        <v>Small</v>
      </c>
      <c r="O1467" s="50">
        <v>55</v>
      </c>
      <c r="P1467" s="67">
        <f t="shared" si="89"/>
        <v>0.03</v>
      </c>
      <c r="Q1467" s="52">
        <v>4.97</v>
      </c>
      <c r="R1467" s="52" t="str" cm="1">
        <f t="array" ref="R1467">_xlfn.IFS(ROUND(Q1467,0)=5,"Excellent",ROUND(Q1467,0)=4,"Good",ROUND(Q1467,0)=3,"Ok",ROUND(Q1467,0)&lt;3,"Bad")</f>
        <v>Excellent</v>
      </c>
      <c r="S1467">
        <v>241</v>
      </c>
      <c r="T1467" t="str">
        <f t="shared" si="90"/>
        <v>Yes</v>
      </c>
      <c r="U1467" s="65">
        <v>42231</v>
      </c>
      <c r="V1467" s="65">
        <v>43909</v>
      </c>
      <c r="W1467">
        <v>228</v>
      </c>
      <c r="X1467" t="str">
        <f t="shared" si="91"/>
        <v>Active</v>
      </c>
      <c r="Y1467" t="s">
        <v>15615</v>
      </c>
    </row>
    <row r="1468" spans="1:25" x14ac:dyDescent="0.25">
      <c r="A1468">
        <v>1467</v>
      </c>
      <c r="B1468" t="s">
        <v>1102</v>
      </c>
      <c r="C1468">
        <v>1516</v>
      </c>
      <c r="D1468" t="str">
        <f>VLOOKUP($C1468,Hosts!$A:$O,10,0)</f>
        <v>New York</v>
      </c>
      <c r="E1468" s="67">
        <f>INDEX(Hosts!$A:$O,MATCH(Places!$C1468,Hosts!$A:$A,0),MATCH(Places!E$1,Hosts!$1:$1,0))</f>
        <v>1</v>
      </c>
      <c r="F1468" s="67">
        <f>INDEX(Hosts!$A:$O,MATCH(Places!$C1468,Hosts!$A:$A,0),MATCH(Places!F$1,Hosts!$1:$1,0))</f>
        <v>1</v>
      </c>
      <c r="G1468" s="67" t="str">
        <f>INDEX(Hosts!$A:$O,MATCH(Places!$C1468,Hosts!$A:$A,0),MATCH(Places!G$1,Hosts!$1:$1,0))</f>
        <v>Yes</v>
      </c>
      <c r="H1468">
        <v>9</v>
      </c>
      <c r="I1468" t="str">
        <f>VLOOKUP($H1468,Neighborhoods!$A:$C,2,0)</f>
        <v>Brooklyn</v>
      </c>
      <c r="J1468" t="str">
        <f>VLOOKUP($H1468,Neighborhoods!$A:$C,3,0)</f>
        <v>Crown Heights</v>
      </c>
      <c r="K1468" t="s">
        <v>1</v>
      </c>
      <c r="L1468" t="str">
        <f t="shared" si="88"/>
        <v>Yes</v>
      </c>
      <c r="M1468">
        <v>2</v>
      </c>
      <c r="N1468" t="str" cm="1">
        <f t="array" ref="N1468">_xlfn.IFS(M1468&lt;=2,"Small",M1468&lt;=5,"Medium",M1468&gt;5,"Large")</f>
        <v>Small</v>
      </c>
      <c r="O1468" s="50">
        <v>55</v>
      </c>
      <c r="P1468" s="67">
        <f t="shared" si="89"/>
        <v>0.03</v>
      </c>
      <c r="Q1468" s="52">
        <v>4.9000000000000004</v>
      </c>
      <c r="R1468" s="52" t="str" cm="1">
        <f t="array" ref="R1468">_xlfn.IFS(ROUND(Q1468,0)=5,"Excellent",ROUND(Q1468,0)=4,"Good",ROUND(Q1468,0)=3,"Ok",ROUND(Q1468,0)&lt;3,"Bad")</f>
        <v>Excellent</v>
      </c>
      <c r="S1468">
        <v>10</v>
      </c>
      <c r="T1468" t="str">
        <f t="shared" si="90"/>
        <v>No</v>
      </c>
      <c r="U1468" s="65">
        <v>42620</v>
      </c>
      <c r="V1468" s="65">
        <v>43800</v>
      </c>
      <c r="W1468">
        <v>228</v>
      </c>
      <c r="X1468" t="str">
        <f t="shared" si="91"/>
        <v>Active</v>
      </c>
      <c r="Y1468" t="s">
        <v>15615</v>
      </c>
    </row>
    <row r="1469" spans="1:25" x14ac:dyDescent="0.25">
      <c r="A1469">
        <v>1468</v>
      </c>
      <c r="B1469" t="s">
        <v>1103</v>
      </c>
      <c r="C1469">
        <v>2403</v>
      </c>
      <c r="D1469" t="str">
        <f>VLOOKUP($C1469,Hosts!$A:$O,10,0)</f>
        <v>New York</v>
      </c>
      <c r="E1469" s="67">
        <f>INDEX(Hosts!$A:$O,MATCH(Places!$C1469,Hosts!$A:$A,0),MATCH(Places!E$1,Hosts!$1:$1,0))</f>
        <v>1</v>
      </c>
      <c r="F1469" s="67">
        <f>INDEX(Hosts!$A:$O,MATCH(Places!$C1469,Hosts!$A:$A,0),MATCH(Places!F$1,Hosts!$1:$1,0))</f>
        <v>0.67</v>
      </c>
      <c r="G1469" s="67" t="str">
        <f>INDEX(Hosts!$A:$O,MATCH(Places!$C1469,Hosts!$A:$A,0),MATCH(Places!G$1,Hosts!$1:$1,0))</f>
        <v>Yes</v>
      </c>
      <c r="H1469">
        <v>7</v>
      </c>
      <c r="I1469" t="str">
        <f>VLOOKUP($H1469,Neighborhoods!$A:$C,2,0)</f>
        <v>Brooklyn</v>
      </c>
      <c r="J1469" t="str">
        <f>VLOOKUP($H1469,Neighborhoods!$A:$C,3,0)</f>
        <v>Bedford-Stuyvesant</v>
      </c>
      <c r="K1469" t="s">
        <v>11822</v>
      </c>
      <c r="L1469" t="str">
        <f t="shared" si="88"/>
        <v>No</v>
      </c>
      <c r="M1469">
        <v>4</v>
      </c>
      <c r="N1469" t="str" cm="1">
        <f t="array" ref="N1469">_xlfn.IFS(M1469&lt;=2,"Small",M1469&lt;=5,"Medium",M1469&gt;5,"Large")</f>
        <v>Medium</v>
      </c>
      <c r="O1469" s="50">
        <v>80</v>
      </c>
      <c r="P1469" s="67">
        <f t="shared" si="89"/>
        <v>0.03</v>
      </c>
      <c r="Q1469" s="52">
        <v>4.8099999999999996</v>
      </c>
      <c r="R1469" s="52" t="str" cm="1">
        <f t="array" ref="R1469">_xlfn.IFS(ROUND(Q1469,0)=5,"Excellent",ROUND(Q1469,0)=4,"Good",ROUND(Q1469,0)=3,"Ok",ROUND(Q1469,0)&lt;3,"Bad")</f>
        <v>Excellent</v>
      </c>
      <c r="S1469">
        <v>64</v>
      </c>
      <c r="T1469" t="str">
        <f t="shared" si="90"/>
        <v>No</v>
      </c>
      <c r="U1469" s="65">
        <v>42234</v>
      </c>
      <c r="V1469" s="65">
        <v>43698</v>
      </c>
      <c r="W1469">
        <v>42</v>
      </c>
      <c r="X1469" t="str">
        <f t="shared" si="91"/>
        <v>Active</v>
      </c>
      <c r="Y1469" t="s">
        <v>15615</v>
      </c>
    </row>
    <row r="1470" spans="1:25" x14ac:dyDescent="0.25">
      <c r="A1470">
        <v>1469</v>
      </c>
      <c r="B1470" t="s">
        <v>1104</v>
      </c>
      <c r="C1470">
        <v>2071</v>
      </c>
      <c r="D1470" t="str">
        <f>VLOOKUP($C1470,Hosts!$A:$O,10,0)</f>
        <v>New York</v>
      </c>
      <c r="E1470" s="67">
        <f>INDEX(Hosts!$A:$O,MATCH(Places!$C1470,Hosts!$A:$A,0),MATCH(Places!E$1,Hosts!$1:$1,0))</f>
        <v>1</v>
      </c>
      <c r="F1470" s="67">
        <f>INDEX(Hosts!$A:$O,MATCH(Places!$C1470,Hosts!$A:$A,0),MATCH(Places!F$1,Hosts!$1:$1,0))</f>
        <v>1</v>
      </c>
      <c r="G1470" s="67" t="str">
        <f>INDEX(Hosts!$A:$O,MATCH(Places!$C1470,Hosts!$A:$A,0),MATCH(Places!G$1,Hosts!$1:$1,0))</f>
        <v>No</v>
      </c>
      <c r="H1470">
        <v>20</v>
      </c>
      <c r="I1470" t="str">
        <f>VLOOKUP($H1470,Neighborhoods!$A:$C,2,0)</f>
        <v>Manhattan</v>
      </c>
      <c r="J1470" t="str">
        <f>VLOOKUP($H1470,Neighborhoods!$A:$C,3,0)</f>
        <v>Upper West Side</v>
      </c>
      <c r="K1470" t="s">
        <v>1</v>
      </c>
      <c r="L1470" t="str">
        <f t="shared" si="88"/>
        <v>Yes</v>
      </c>
      <c r="M1470">
        <v>3</v>
      </c>
      <c r="N1470" t="str" cm="1">
        <f t="array" ref="N1470">_xlfn.IFS(M1470&lt;=2,"Small",M1470&lt;=5,"Medium",M1470&gt;5,"Large")</f>
        <v>Medium</v>
      </c>
      <c r="O1470" s="50">
        <v>79</v>
      </c>
      <c r="P1470" s="67">
        <f t="shared" si="89"/>
        <v>0.03</v>
      </c>
      <c r="Q1470" s="52">
        <v>4.66</v>
      </c>
      <c r="R1470" s="52" t="str" cm="1">
        <f t="array" ref="R1470">_xlfn.IFS(ROUND(Q1470,0)=5,"Excellent",ROUND(Q1470,0)=4,"Good",ROUND(Q1470,0)=3,"Ok",ROUND(Q1470,0)&lt;3,"Bad")</f>
        <v>Excellent</v>
      </c>
      <c r="S1470">
        <v>250</v>
      </c>
      <c r="T1470" t="str">
        <f t="shared" si="90"/>
        <v>No</v>
      </c>
      <c r="U1470" s="65">
        <v>42228</v>
      </c>
      <c r="V1470" s="65">
        <v>44010</v>
      </c>
      <c r="W1470">
        <v>346</v>
      </c>
      <c r="X1470" t="str">
        <f t="shared" si="91"/>
        <v>Active</v>
      </c>
      <c r="Y1470" t="s">
        <v>15616</v>
      </c>
    </row>
    <row r="1471" spans="1:25" x14ac:dyDescent="0.25">
      <c r="A1471">
        <v>1470</v>
      </c>
      <c r="B1471" t="s">
        <v>13366</v>
      </c>
      <c r="C1471">
        <v>792</v>
      </c>
      <c r="D1471" t="str">
        <f>VLOOKUP($C1471,Hosts!$A:$O,10,0)</f>
        <v>New York</v>
      </c>
      <c r="E1471" s="67">
        <f>INDEX(Hosts!$A:$O,MATCH(Places!$C1471,Hosts!$A:$A,0),MATCH(Places!E$1,Hosts!$1:$1,0))</f>
        <v>0.5</v>
      </c>
      <c r="F1471" s="67">
        <f>INDEX(Hosts!$A:$O,MATCH(Places!$C1471,Hosts!$A:$A,0),MATCH(Places!F$1,Hosts!$1:$1,0))</f>
        <v>0.95</v>
      </c>
      <c r="G1471" s="67" t="str">
        <f>INDEX(Hosts!$A:$O,MATCH(Places!$C1471,Hosts!$A:$A,0),MATCH(Places!G$1,Hosts!$1:$1,0))</f>
        <v>No</v>
      </c>
      <c r="H1471">
        <v>15</v>
      </c>
      <c r="I1471" t="str">
        <f>VLOOKUP($H1471,Neighborhoods!$A:$C,2,0)</f>
        <v>Manhattan</v>
      </c>
      <c r="J1471" t="str">
        <f>VLOOKUP($H1471,Neighborhoods!$A:$C,3,0)</f>
        <v>East Village</v>
      </c>
      <c r="K1471" t="s">
        <v>11822</v>
      </c>
      <c r="L1471" t="str">
        <f t="shared" si="88"/>
        <v>No</v>
      </c>
      <c r="M1471">
        <v>2</v>
      </c>
      <c r="N1471" t="str" cm="1">
        <f t="array" ref="N1471">_xlfn.IFS(M1471&lt;=2,"Small",M1471&lt;=5,"Medium",M1471&gt;5,"Large")</f>
        <v>Small</v>
      </c>
      <c r="O1471" s="50">
        <v>150</v>
      </c>
      <c r="P1471" s="67">
        <f t="shared" si="89"/>
        <v>0.03</v>
      </c>
      <c r="Q1471" s="52">
        <v>4.4800000000000004</v>
      </c>
      <c r="R1471" s="52" t="str" cm="1">
        <f t="array" ref="R1471">_xlfn.IFS(ROUND(Q1471,0)=5,"Excellent",ROUND(Q1471,0)=4,"Good",ROUND(Q1471,0)=3,"Ok",ROUND(Q1471,0)&lt;3,"Bad")</f>
        <v>Good</v>
      </c>
      <c r="S1471">
        <v>101</v>
      </c>
      <c r="T1471" t="str">
        <f t="shared" si="90"/>
        <v>No</v>
      </c>
      <c r="U1471" s="65">
        <v>42237</v>
      </c>
      <c r="V1471" s="65">
        <v>43975</v>
      </c>
      <c r="W1471">
        <v>0</v>
      </c>
      <c r="X1471" t="str">
        <f t="shared" si="91"/>
        <v>Inactive</v>
      </c>
      <c r="Y1471" t="s">
        <v>15616</v>
      </c>
    </row>
    <row r="1472" spans="1:25" x14ac:dyDescent="0.25">
      <c r="A1472">
        <v>1471</v>
      </c>
      <c r="B1472" t="s">
        <v>1105</v>
      </c>
      <c r="C1472">
        <v>1624</v>
      </c>
      <c r="D1472" t="str">
        <f>VLOOKUP($C1472,Hosts!$A:$O,10,0)</f>
        <v>New South Wales</v>
      </c>
      <c r="E1472" s="67">
        <f>INDEX(Hosts!$A:$O,MATCH(Places!$C1472,Hosts!$A:$A,0),MATCH(Places!E$1,Hosts!$1:$1,0))</f>
        <v>1</v>
      </c>
      <c r="F1472" s="67">
        <f>INDEX(Hosts!$A:$O,MATCH(Places!$C1472,Hosts!$A:$A,0),MATCH(Places!F$1,Hosts!$1:$1,0))</f>
        <v>0.57999999999999996</v>
      </c>
      <c r="G1472" s="67" t="str">
        <f>INDEX(Hosts!$A:$O,MATCH(Places!$C1472,Hosts!$A:$A,0),MATCH(Places!G$1,Hosts!$1:$1,0))</f>
        <v>No</v>
      </c>
      <c r="H1472">
        <v>16</v>
      </c>
      <c r="I1472" t="str">
        <f>VLOOKUP($H1472,Neighborhoods!$A:$C,2,0)</f>
        <v>Manhattan</v>
      </c>
      <c r="J1472" t="str">
        <f>VLOOKUP($H1472,Neighborhoods!$A:$C,3,0)</f>
        <v>Harlem</v>
      </c>
      <c r="K1472" t="s">
        <v>1</v>
      </c>
      <c r="L1472" t="str">
        <f t="shared" si="88"/>
        <v>Yes</v>
      </c>
      <c r="M1472">
        <v>2</v>
      </c>
      <c r="N1472" t="str" cm="1">
        <f t="array" ref="N1472">_xlfn.IFS(M1472&lt;=2,"Small",M1472&lt;=5,"Medium",M1472&gt;5,"Large")</f>
        <v>Small</v>
      </c>
      <c r="O1472" s="50">
        <v>35</v>
      </c>
      <c r="P1472" s="67">
        <f t="shared" si="89"/>
        <v>0.03</v>
      </c>
      <c r="Q1472" s="52">
        <v>4.78</v>
      </c>
      <c r="R1472" s="52" t="str" cm="1">
        <f t="array" ref="R1472">_xlfn.IFS(ROUND(Q1472,0)=5,"Excellent",ROUND(Q1472,0)=4,"Good",ROUND(Q1472,0)=3,"Ok",ROUND(Q1472,0)&lt;3,"Bad")</f>
        <v>Excellent</v>
      </c>
      <c r="S1472">
        <v>9</v>
      </c>
      <c r="T1472" t="str">
        <f t="shared" si="90"/>
        <v>No</v>
      </c>
      <c r="U1472" s="65">
        <v>42258</v>
      </c>
      <c r="V1472" s="65">
        <v>43620</v>
      </c>
      <c r="W1472">
        <v>364</v>
      </c>
      <c r="X1472" t="str">
        <f t="shared" si="91"/>
        <v>Active</v>
      </c>
      <c r="Y1472" t="s">
        <v>15615</v>
      </c>
    </row>
    <row r="1473" spans="1:25" x14ac:dyDescent="0.25">
      <c r="A1473">
        <v>1472</v>
      </c>
      <c r="B1473" t="s">
        <v>1106</v>
      </c>
      <c r="C1473">
        <v>2396</v>
      </c>
      <c r="D1473" t="str">
        <f>VLOOKUP($C1473,Hosts!$A:$O,10,0)</f>
        <v>New York</v>
      </c>
      <c r="E1473" s="67">
        <f>INDEX(Hosts!$A:$O,MATCH(Places!$C1473,Hosts!$A:$A,0),MATCH(Places!E$1,Hosts!$1:$1,0))</f>
        <v>0.7</v>
      </c>
      <c r="F1473" s="67">
        <f>INDEX(Hosts!$A:$O,MATCH(Places!$C1473,Hosts!$A:$A,0),MATCH(Places!F$1,Hosts!$1:$1,0))</f>
        <v>0.54</v>
      </c>
      <c r="G1473" s="67" t="str">
        <f>INDEX(Hosts!$A:$O,MATCH(Places!$C1473,Hosts!$A:$A,0),MATCH(Places!G$1,Hosts!$1:$1,0))</f>
        <v>No</v>
      </c>
      <c r="H1473">
        <v>16</v>
      </c>
      <c r="I1473" t="str">
        <f>VLOOKUP($H1473,Neighborhoods!$A:$C,2,0)</f>
        <v>Manhattan</v>
      </c>
      <c r="J1473" t="str">
        <f>VLOOKUP($H1473,Neighborhoods!$A:$C,3,0)</f>
        <v>Harlem</v>
      </c>
      <c r="K1473" t="s">
        <v>1</v>
      </c>
      <c r="L1473" t="str">
        <f t="shared" si="88"/>
        <v>Yes</v>
      </c>
      <c r="M1473">
        <v>2</v>
      </c>
      <c r="N1473" t="str" cm="1">
        <f t="array" ref="N1473">_xlfn.IFS(M1473&lt;=2,"Small",M1473&lt;=5,"Medium",M1473&gt;5,"Large")</f>
        <v>Small</v>
      </c>
      <c r="O1473" s="50">
        <v>41</v>
      </c>
      <c r="P1473" s="67">
        <f t="shared" si="89"/>
        <v>0.03</v>
      </c>
      <c r="Q1473" s="52">
        <v>4.51</v>
      </c>
      <c r="R1473" s="52" t="str" cm="1">
        <f t="array" ref="R1473">_xlfn.IFS(ROUND(Q1473,0)=5,"Excellent",ROUND(Q1473,0)=4,"Good",ROUND(Q1473,0)=3,"Ok",ROUND(Q1473,0)&lt;3,"Bad")</f>
        <v>Excellent</v>
      </c>
      <c r="S1473">
        <v>125</v>
      </c>
      <c r="T1473" t="str">
        <f t="shared" si="90"/>
        <v>No</v>
      </c>
      <c r="U1473" s="65">
        <v>42562</v>
      </c>
      <c r="V1473" s="65">
        <v>43904</v>
      </c>
      <c r="W1473">
        <v>66</v>
      </c>
      <c r="X1473" t="str">
        <f t="shared" si="91"/>
        <v>Active</v>
      </c>
      <c r="Y1473" t="s">
        <v>15615</v>
      </c>
    </row>
    <row r="1474" spans="1:25" x14ac:dyDescent="0.25">
      <c r="A1474">
        <v>1473</v>
      </c>
      <c r="B1474" t="s">
        <v>1107</v>
      </c>
      <c r="C1474">
        <v>398</v>
      </c>
      <c r="D1474" t="str">
        <f>VLOOKUP($C1474,Hosts!$A:$O,10,0)</f>
        <v>Stockholm</v>
      </c>
      <c r="E1474" s="67">
        <f>INDEX(Hosts!$A:$O,MATCH(Places!$C1474,Hosts!$A:$A,0),MATCH(Places!E$1,Hosts!$1:$1,0))</f>
        <v>0.5</v>
      </c>
      <c r="F1474" s="67">
        <f>INDEX(Hosts!$A:$O,MATCH(Places!$C1474,Hosts!$A:$A,0),MATCH(Places!F$1,Hosts!$1:$1,0))</f>
        <v>1</v>
      </c>
      <c r="G1474" s="67" t="str">
        <f>INDEX(Hosts!$A:$O,MATCH(Places!$C1474,Hosts!$A:$A,0),MATCH(Places!G$1,Hosts!$1:$1,0))</f>
        <v>No</v>
      </c>
      <c r="H1474">
        <v>16</v>
      </c>
      <c r="I1474" t="str">
        <f>VLOOKUP($H1474,Neighborhoods!$A:$C,2,0)</f>
        <v>Manhattan</v>
      </c>
      <c r="J1474" t="str">
        <f>VLOOKUP($H1474,Neighborhoods!$A:$C,3,0)</f>
        <v>Harlem</v>
      </c>
      <c r="K1474" t="s">
        <v>11822</v>
      </c>
      <c r="L1474" t="str">
        <f t="shared" si="88"/>
        <v>No</v>
      </c>
      <c r="M1474">
        <v>12</v>
      </c>
      <c r="N1474" t="str" cm="1">
        <f t="array" ref="N1474">_xlfn.IFS(M1474&lt;=2,"Small",M1474&lt;=5,"Medium",M1474&gt;5,"Large")</f>
        <v>Large</v>
      </c>
      <c r="O1474" s="50">
        <v>500</v>
      </c>
      <c r="P1474" s="67">
        <f t="shared" si="89"/>
        <v>0.05</v>
      </c>
      <c r="Q1474" s="52">
        <v>4.67</v>
      </c>
      <c r="R1474" s="52" t="str" cm="1">
        <f t="array" ref="R1474">_xlfn.IFS(ROUND(Q1474,0)=5,"Excellent",ROUND(Q1474,0)=4,"Good",ROUND(Q1474,0)=3,"Ok",ROUND(Q1474,0)&lt;3,"Bad")</f>
        <v>Excellent</v>
      </c>
      <c r="S1474">
        <v>49</v>
      </c>
      <c r="T1474" t="str">
        <f t="shared" si="90"/>
        <v>No</v>
      </c>
      <c r="U1474" s="65">
        <v>42289</v>
      </c>
      <c r="V1474" s="65">
        <v>43855</v>
      </c>
      <c r="W1474">
        <v>22</v>
      </c>
      <c r="X1474" t="str">
        <f t="shared" si="91"/>
        <v>Active</v>
      </c>
      <c r="Y1474" t="s">
        <v>15615</v>
      </c>
    </row>
    <row r="1475" spans="1:25" x14ac:dyDescent="0.25">
      <c r="A1475">
        <v>1474</v>
      </c>
      <c r="B1475" t="s">
        <v>1108</v>
      </c>
      <c r="C1475">
        <v>2387</v>
      </c>
      <c r="D1475" t="str">
        <f>VLOOKUP($C1475,Hosts!$A:$O,10,0)</f>
        <v>New York</v>
      </c>
      <c r="E1475" s="67">
        <f>INDEX(Hosts!$A:$O,MATCH(Places!$C1475,Hosts!$A:$A,0),MATCH(Places!E$1,Hosts!$1:$1,0))</f>
        <v>0.67</v>
      </c>
      <c r="F1475" s="67">
        <f>INDEX(Hosts!$A:$O,MATCH(Places!$C1475,Hosts!$A:$A,0),MATCH(Places!F$1,Hosts!$1:$1,0))</f>
        <v>0</v>
      </c>
      <c r="G1475" s="67" t="str">
        <f>INDEX(Hosts!$A:$O,MATCH(Places!$C1475,Hosts!$A:$A,0),MATCH(Places!G$1,Hosts!$1:$1,0))</f>
        <v>No</v>
      </c>
      <c r="H1475">
        <v>20</v>
      </c>
      <c r="I1475" t="str">
        <f>VLOOKUP($H1475,Neighborhoods!$A:$C,2,0)</f>
        <v>Manhattan</v>
      </c>
      <c r="J1475" t="str">
        <f>VLOOKUP($H1475,Neighborhoods!$A:$C,3,0)</f>
        <v>Upper West Side</v>
      </c>
      <c r="K1475" t="s">
        <v>11822</v>
      </c>
      <c r="L1475" t="str">
        <f t="shared" ref="L1475:L1538" si="92">IF(OR(K1475="Private room",K1475="Shared room"),"Yes","No")</f>
        <v>No</v>
      </c>
      <c r="M1475">
        <v>7</v>
      </c>
      <c r="N1475" t="str" cm="1">
        <f t="array" ref="N1475">_xlfn.IFS(M1475&lt;=2,"Small",M1475&lt;=5,"Medium",M1475&gt;5,"Large")</f>
        <v>Large</v>
      </c>
      <c r="O1475" s="50">
        <v>241</v>
      </c>
      <c r="P1475" s="67">
        <f t="shared" ref="P1475:P1538" si="93">VLOOKUP(O1475,$AB$1:$AC$5,2)</f>
        <v>0.04</v>
      </c>
      <c r="Q1475" s="52">
        <v>4.7300000000000004</v>
      </c>
      <c r="R1475" s="52" t="str" cm="1">
        <f t="array" ref="R1475">_xlfn.IFS(ROUND(Q1475,0)=5,"Excellent",ROUND(Q1475,0)=4,"Good",ROUND(Q1475,0)=3,"Ok",ROUND(Q1475,0)&lt;3,"Bad")</f>
        <v>Excellent</v>
      </c>
      <c r="S1475">
        <v>15</v>
      </c>
      <c r="T1475" t="str">
        <f t="shared" ref="T1475:T1538" si="94">IF(AND(Q1475&gt;=4.8,S1475&gt;100),"Yes","No")</f>
        <v>No</v>
      </c>
      <c r="U1475" s="65">
        <v>42293</v>
      </c>
      <c r="V1475" s="65">
        <v>43682</v>
      </c>
      <c r="W1475">
        <v>136</v>
      </c>
      <c r="X1475" t="str">
        <f t="shared" ref="X1475:X1538" si="95">IF(W1475&lt;&gt;0,"Active","Inactive")</f>
        <v>Active</v>
      </c>
      <c r="Y1475" t="s">
        <v>15615</v>
      </c>
    </row>
    <row r="1476" spans="1:25" x14ac:dyDescent="0.25">
      <c r="A1476">
        <v>1475</v>
      </c>
      <c r="B1476" t="s">
        <v>13468</v>
      </c>
      <c r="C1476">
        <v>2406</v>
      </c>
      <c r="D1476" t="str">
        <f>VLOOKUP($C1476,Hosts!$A:$O,10,0)</f>
        <v>New York</v>
      </c>
      <c r="E1476" s="67">
        <f>INDEX(Hosts!$A:$O,MATCH(Places!$C1476,Hosts!$A:$A,0),MATCH(Places!E$1,Hosts!$1:$1,0))</f>
        <v>0.78</v>
      </c>
      <c r="F1476" s="67">
        <f>INDEX(Hosts!$A:$O,MATCH(Places!$C1476,Hosts!$A:$A,0),MATCH(Places!F$1,Hosts!$1:$1,0))</f>
        <v>0.98</v>
      </c>
      <c r="G1476" s="67" t="str">
        <f>INDEX(Hosts!$A:$O,MATCH(Places!$C1476,Hosts!$A:$A,0),MATCH(Places!G$1,Hosts!$1:$1,0))</f>
        <v>No</v>
      </c>
      <c r="H1476">
        <v>7</v>
      </c>
      <c r="I1476" t="str">
        <f>VLOOKUP($H1476,Neighborhoods!$A:$C,2,0)</f>
        <v>Brooklyn</v>
      </c>
      <c r="J1476" t="str">
        <f>VLOOKUP($H1476,Neighborhoods!$A:$C,3,0)</f>
        <v>Bedford-Stuyvesant</v>
      </c>
      <c r="K1476" t="s">
        <v>1</v>
      </c>
      <c r="L1476" t="str">
        <f t="shared" si="92"/>
        <v>Yes</v>
      </c>
      <c r="M1476">
        <v>2</v>
      </c>
      <c r="N1476" t="str" cm="1">
        <f t="array" ref="N1476">_xlfn.IFS(M1476&lt;=2,"Small",M1476&lt;=5,"Medium",M1476&gt;5,"Large")</f>
        <v>Small</v>
      </c>
      <c r="O1476" s="50">
        <v>35</v>
      </c>
      <c r="P1476" s="67">
        <f t="shared" si="93"/>
        <v>0.03</v>
      </c>
      <c r="Q1476" s="52">
        <v>4.8</v>
      </c>
      <c r="R1476" s="52" t="str" cm="1">
        <f t="array" ref="R1476">_xlfn.IFS(ROUND(Q1476,0)=5,"Excellent",ROUND(Q1476,0)=4,"Good",ROUND(Q1476,0)=3,"Ok",ROUND(Q1476,0)&lt;3,"Bad")</f>
        <v>Excellent</v>
      </c>
      <c r="S1476">
        <v>25</v>
      </c>
      <c r="T1476" t="str">
        <f t="shared" si="94"/>
        <v>No</v>
      </c>
      <c r="U1476" s="65">
        <v>43601</v>
      </c>
      <c r="V1476" s="65">
        <v>44052</v>
      </c>
      <c r="W1476">
        <v>183</v>
      </c>
      <c r="X1476" t="str">
        <f t="shared" si="95"/>
        <v>Active</v>
      </c>
      <c r="Y1476" t="s">
        <v>15616</v>
      </c>
    </row>
    <row r="1477" spans="1:25" x14ac:dyDescent="0.25">
      <c r="A1477">
        <v>1476</v>
      </c>
      <c r="B1477" t="s">
        <v>14543</v>
      </c>
      <c r="C1477">
        <v>2408</v>
      </c>
      <c r="D1477" t="str">
        <f>VLOOKUP($C1477,Hosts!$A:$O,10,0)</f>
        <v>New York</v>
      </c>
      <c r="E1477" s="67">
        <f>INDEX(Hosts!$A:$O,MATCH(Places!$C1477,Hosts!$A:$A,0),MATCH(Places!E$1,Hosts!$1:$1,0))</f>
        <v>1</v>
      </c>
      <c r="F1477" s="67">
        <f>INDEX(Hosts!$A:$O,MATCH(Places!$C1477,Hosts!$A:$A,0),MATCH(Places!F$1,Hosts!$1:$1,0))</f>
        <v>0.99</v>
      </c>
      <c r="G1477" s="67" t="str">
        <f>INDEX(Hosts!$A:$O,MATCH(Places!$C1477,Hosts!$A:$A,0),MATCH(Places!G$1,Hosts!$1:$1,0))</f>
        <v>Yes</v>
      </c>
      <c r="H1477">
        <v>21</v>
      </c>
      <c r="I1477" t="str">
        <f>VLOOKUP($H1477,Neighborhoods!$A:$C,2,0)</f>
        <v>Queens</v>
      </c>
      <c r="J1477" t="str">
        <f>VLOOKUP($H1477,Neighborhoods!$A:$C,3,0)</f>
        <v>Astoria</v>
      </c>
      <c r="K1477" t="s">
        <v>11822</v>
      </c>
      <c r="L1477" t="str">
        <f t="shared" si="92"/>
        <v>No</v>
      </c>
      <c r="M1477">
        <v>7</v>
      </c>
      <c r="N1477" t="str" cm="1">
        <f t="array" ref="N1477">_xlfn.IFS(M1477&lt;=2,"Small",M1477&lt;=5,"Medium",M1477&gt;5,"Large")</f>
        <v>Large</v>
      </c>
      <c r="O1477" s="50">
        <v>239</v>
      </c>
      <c r="P1477" s="67">
        <f t="shared" si="93"/>
        <v>0.04</v>
      </c>
      <c r="Q1477" s="52">
        <v>5</v>
      </c>
      <c r="R1477" s="52" t="str" cm="1">
        <f t="array" ref="R1477">_xlfn.IFS(ROUND(Q1477,0)=5,"Excellent",ROUND(Q1477,0)=4,"Good",ROUND(Q1477,0)=3,"Ok",ROUND(Q1477,0)&lt;3,"Bad")</f>
        <v>Excellent</v>
      </c>
      <c r="S1477">
        <v>210</v>
      </c>
      <c r="T1477" t="str">
        <f t="shared" si="94"/>
        <v>Yes</v>
      </c>
      <c r="U1477" s="65">
        <v>42358</v>
      </c>
      <c r="V1477" s="65">
        <v>44035</v>
      </c>
      <c r="W1477">
        <v>364</v>
      </c>
      <c r="X1477" t="str">
        <f t="shared" si="95"/>
        <v>Active</v>
      </c>
      <c r="Y1477" t="s">
        <v>15616</v>
      </c>
    </row>
    <row r="1478" spans="1:25" x14ac:dyDescent="0.25">
      <c r="A1478">
        <v>1477</v>
      </c>
      <c r="B1478" t="s">
        <v>1109</v>
      </c>
      <c r="C1478">
        <v>2409</v>
      </c>
      <c r="D1478" t="str">
        <f>VLOOKUP($C1478,Hosts!$A:$O,10,0)</f>
        <v>New York</v>
      </c>
      <c r="E1478" s="67">
        <f>INDEX(Hosts!$A:$O,MATCH(Places!$C1478,Hosts!$A:$A,0),MATCH(Places!E$1,Hosts!$1:$1,0))</f>
        <v>1</v>
      </c>
      <c r="F1478" s="67">
        <f>INDEX(Hosts!$A:$O,MATCH(Places!$C1478,Hosts!$A:$A,0),MATCH(Places!F$1,Hosts!$1:$1,0))</f>
        <v>0.95</v>
      </c>
      <c r="G1478" s="67" t="str">
        <f>INDEX(Hosts!$A:$O,MATCH(Places!$C1478,Hosts!$A:$A,0),MATCH(Places!G$1,Hosts!$1:$1,0))</f>
        <v>Yes</v>
      </c>
      <c r="H1478">
        <v>7</v>
      </c>
      <c r="I1478" t="str">
        <f>VLOOKUP($H1478,Neighborhoods!$A:$C,2,0)</f>
        <v>Brooklyn</v>
      </c>
      <c r="J1478" t="str">
        <f>VLOOKUP($H1478,Neighborhoods!$A:$C,3,0)</f>
        <v>Bedford-Stuyvesant</v>
      </c>
      <c r="K1478" t="s">
        <v>11822</v>
      </c>
      <c r="L1478" t="str">
        <f t="shared" si="92"/>
        <v>No</v>
      </c>
      <c r="M1478">
        <v>5</v>
      </c>
      <c r="N1478" t="str" cm="1">
        <f t="array" ref="N1478">_xlfn.IFS(M1478&lt;=2,"Small",M1478&lt;=5,"Medium",M1478&gt;5,"Large")</f>
        <v>Medium</v>
      </c>
      <c r="O1478" s="50">
        <v>175</v>
      </c>
      <c r="P1478" s="67">
        <f t="shared" si="93"/>
        <v>0.03</v>
      </c>
      <c r="Q1478" s="52">
        <v>4.82</v>
      </c>
      <c r="R1478" s="52" t="str" cm="1">
        <f t="array" ref="R1478">_xlfn.IFS(ROUND(Q1478,0)=5,"Excellent",ROUND(Q1478,0)=4,"Good",ROUND(Q1478,0)=3,"Ok",ROUND(Q1478,0)&lt;3,"Bad")</f>
        <v>Excellent</v>
      </c>
      <c r="S1478">
        <v>111</v>
      </c>
      <c r="T1478" t="str">
        <f t="shared" si="94"/>
        <v>Yes</v>
      </c>
      <c r="U1478" s="65">
        <v>42256</v>
      </c>
      <c r="V1478" s="65">
        <v>43829</v>
      </c>
      <c r="W1478">
        <v>365</v>
      </c>
      <c r="X1478" t="str">
        <f t="shared" si="95"/>
        <v>Active</v>
      </c>
      <c r="Y1478" t="s">
        <v>15616</v>
      </c>
    </row>
    <row r="1479" spans="1:25" x14ac:dyDescent="0.25">
      <c r="A1479">
        <v>1478</v>
      </c>
      <c r="B1479" t="s">
        <v>14587</v>
      </c>
      <c r="C1479">
        <v>2316</v>
      </c>
      <c r="D1479" t="str">
        <f>VLOOKUP($C1479,Hosts!$A:$O,10,0)</f>
        <v>New York</v>
      </c>
      <c r="E1479" s="67">
        <f>INDEX(Hosts!$A:$O,MATCH(Places!$C1479,Hosts!$A:$A,0),MATCH(Places!E$1,Hosts!$1:$1,0))</f>
        <v>0.7</v>
      </c>
      <c r="F1479" s="67">
        <f>INDEX(Hosts!$A:$O,MATCH(Places!$C1479,Hosts!$A:$A,0),MATCH(Places!F$1,Hosts!$1:$1,0))</f>
        <v>0.89</v>
      </c>
      <c r="G1479" s="67" t="str">
        <f>INDEX(Hosts!$A:$O,MATCH(Places!$C1479,Hosts!$A:$A,0),MATCH(Places!G$1,Hosts!$1:$1,0))</f>
        <v>No</v>
      </c>
      <c r="H1479">
        <v>23</v>
      </c>
      <c r="I1479" t="str">
        <f>VLOOKUP($H1479,Neighborhoods!$A:$C,2,0)</f>
        <v>Queens</v>
      </c>
      <c r="J1479" t="str">
        <f>VLOOKUP($H1479,Neighborhoods!$A:$C,3,0)</f>
        <v>Jamaica</v>
      </c>
      <c r="K1479" t="s">
        <v>1</v>
      </c>
      <c r="L1479" t="str">
        <f t="shared" si="92"/>
        <v>Yes</v>
      </c>
      <c r="M1479">
        <v>2</v>
      </c>
      <c r="N1479" t="str" cm="1">
        <f t="array" ref="N1479">_xlfn.IFS(M1479&lt;=2,"Small",M1479&lt;=5,"Medium",M1479&gt;5,"Large")</f>
        <v>Small</v>
      </c>
      <c r="O1479" s="50">
        <v>43</v>
      </c>
      <c r="P1479" s="67">
        <f t="shared" si="93"/>
        <v>0.03</v>
      </c>
      <c r="Q1479" s="52">
        <v>4.66</v>
      </c>
      <c r="R1479" s="52" t="str" cm="1">
        <f t="array" ref="R1479">_xlfn.IFS(ROUND(Q1479,0)=5,"Excellent",ROUND(Q1479,0)=4,"Good",ROUND(Q1479,0)=3,"Ok",ROUND(Q1479,0)&lt;3,"Bad")</f>
        <v>Excellent</v>
      </c>
      <c r="S1479">
        <v>194</v>
      </c>
      <c r="T1479" t="str">
        <f t="shared" si="94"/>
        <v>No</v>
      </c>
      <c r="U1479" s="65">
        <v>42239</v>
      </c>
      <c r="V1479" s="65">
        <v>44041</v>
      </c>
      <c r="W1479">
        <v>364</v>
      </c>
      <c r="X1479" t="str">
        <f t="shared" si="95"/>
        <v>Active</v>
      </c>
      <c r="Y1479" t="s">
        <v>15615</v>
      </c>
    </row>
    <row r="1480" spans="1:25" x14ac:dyDescent="0.25">
      <c r="A1480">
        <v>1479</v>
      </c>
      <c r="B1480" t="s">
        <v>1110</v>
      </c>
      <c r="C1480">
        <v>2096</v>
      </c>
      <c r="D1480" t="str">
        <f>VLOOKUP($C1480,Hosts!$A:$O,10,0)</f>
        <v>New York</v>
      </c>
      <c r="E1480" s="67">
        <f>INDEX(Hosts!$A:$O,MATCH(Places!$C1480,Hosts!$A:$A,0),MATCH(Places!E$1,Hosts!$1:$1,0))</f>
        <v>0.95</v>
      </c>
      <c r="F1480" s="67">
        <f>INDEX(Hosts!$A:$O,MATCH(Places!$C1480,Hosts!$A:$A,0),MATCH(Places!F$1,Hosts!$1:$1,0))</f>
        <v>0.26</v>
      </c>
      <c r="G1480" s="67" t="str">
        <f>INDEX(Hosts!$A:$O,MATCH(Places!$C1480,Hosts!$A:$A,0),MATCH(Places!G$1,Hosts!$1:$1,0))</f>
        <v>No</v>
      </c>
      <c r="H1480">
        <v>8</v>
      </c>
      <c r="I1480" t="str">
        <f>VLOOKUP($H1480,Neighborhoods!$A:$C,2,0)</f>
        <v>Brooklyn</v>
      </c>
      <c r="J1480" t="str">
        <f>VLOOKUP($H1480,Neighborhoods!$A:$C,3,0)</f>
        <v>Bushwick</v>
      </c>
      <c r="K1480" t="s">
        <v>1</v>
      </c>
      <c r="L1480" t="str">
        <f t="shared" si="92"/>
        <v>Yes</v>
      </c>
      <c r="M1480">
        <v>2</v>
      </c>
      <c r="N1480" t="str" cm="1">
        <f t="array" ref="N1480">_xlfn.IFS(M1480&lt;=2,"Small",M1480&lt;=5,"Medium",M1480&gt;5,"Large")</f>
        <v>Small</v>
      </c>
      <c r="O1480" s="50">
        <v>47</v>
      </c>
      <c r="P1480" s="67">
        <f t="shared" si="93"/>
        <v>0.03</v>
      </c>
      <c r="Q1480" s="52">
        <v>5</v>
      </c>
      <c r="R1480" s="52" t="str" cm="1">
        <f t="array" ref="R1480">_xlfn.IFS(ROUND(Q1480,0)=5,"Excellent",ROUND(Q1480,0)=4,"Good",ROUND(Q1480,0)=3,"Ok",ROUND(Q1480,0)&lt;3,"Bad")</f>
        <v>Excellent</v>
      </c>
      <c r="S1480">
        <v>4</v>
      </c>
      <c r="T1480" t="str">
        <f t="shared" si="94"/>
        <v>No</v>
      </c>
      <c r="U1480" s="65">
        <v>42737</v>
      </c>
      <c r="V1480" s="65">
        <v>43330</v>
      </c>
      <c r="W1480">
        <v>365</v>
      </c>
      <c r="X1480" t="str">
        <f t="shared" si="95"/>
        <v>Active</v>
      </c>
      <c r="Y1480" t="s">
        <v>15615</v>
      </c>
    </row>
    <row r="1481" spans="1:25" x14ac:dyDescent="0.25">
      <c r="A1481">
        <v>1480</v>
      </c>
      <c r="B1481" t="s">
        <v>1111</v>
      </c>
      <c r="C1481">
        <v>2096</v>
      </c>
      <c r="D1481" t="str">
        <f>VLOOKUP($C1481,Hosts!$A:$O,10,0)</f>
        <v>New York</v>
      </c>
      <c r="E1481" s="67">
        <f>INDEX(Hosts!$A:$O,MATCH(Places!$C1481,Hosts!$A:$A,0),MATCH(Places!E$1,Hosts!$1:$1,0))</f>
        <v>0.95</v>
      </c>
      <c r="F1481" s="67">
        <f>INDEX(Hosts!$A:$O,MATCH(Places!$C1481,Hosts!$A:$A,0),MATCH(Places!F$1,Hosts!$1:$1,0))</f>
        <v>0.26</v>
      </c>
      <c r="G1481" s="67" t="str">
        <f>INDEX(Hosts!$A:$O,MATCH(Places!$C1481,Hosts!$A:$A,0),MATCH(Places!G$1,Hosts!$1:$1,0))</f>
        <v>No</v>
      </c>
      <c r="H1481">
        <v>8</v>
      </c>
      <c r="I1481" t="str">
        <f>VLOOKUP($H1481,Neighborhoods!$A:$C,2,0)</f>
        <v>Brooklyn</v>
      </c>
      <c r="J1481" t="str">
        <f>VLOOKUP($H1481,Neighborhoods!$A:$C,3,0)</f>
        <v>Bushwick</v>
      </c>
      <c r="K1481" t="s">
        <v>1</v>
      </c>
      <c r="L1481" t="str">
        <f t="shared" si="92"/>
        <v>Yes</v>
      </c>
      <c r="M1481">
        <v>2</v>
      </c>
      <c r="N1481" t="str" cm="1">
        <f t="array" ref="N1481">_xlfn.IFS(M1481&lt;=2,"Small",M1481&lt;=5,"Medium",M1481&gt;5,"Large")</f>
        <v>Small</v>
      </c>
      <c r="O1481" s="50">
        <v>47</v>
      </c>
      <c r="P1481" s="67">
        <f t="shared" si="93"/>
        <v>0.03</v>
      </c>
      <c r="Q1481" s="52">
        <v>4.67</v>
      </c>
      <c r="R1481" s="52" t="str" cm="1">
        <f t="array" ref="R1481">_xlfn.IFS(ROUND(Q1481,0)=5,"Excellent",ROUND(Q1481,0)=4,"Good",ROUND(Q1481,0)=3,"Ok",ROUND(Q1481,0)&lt;3,"Bad")</f>
        <v>Excellent</v>
      </c>
      <c r="S1481">
        <v>3</v>
      </c>
      <c r="T1481" t="str">
        <f t="shared" si="94"/>
        <v>No</v>
      </c>
      <c r="U1481" s="65">
        <v>42363</v>
      </c>
      <c r="V1481" s="65">
        <v>43330</v>
      </c>
      <c r="W1481">
        <v>0</v>
      </c>
      <c r="X1481" t="str">
        <f t="shared" si="95"/>
        <v>Inactive</v>
      </c>
      <c r="Y1481" t="s">
        <v>15615</v>
      </c>
    </row>
    <row r="1482" spans="1:25" x14ac:dyDescent="0.25">
      <c r="A1482">
        <v>1481</v>
      </c>
      <c r="B1482" t="s">
        <v>1112</v>
      </c>
      <c r="C1482">
        <v>811</v>
      </c>
      <c r="D1482" t="str">
        <f>VLOOKUP($C1482,Hosts!$A:$O,10,0)</f>
        <v>New York</v>
      </c>
      <c r="E1482" s="67">
        <f>INDEX(Hosts!$A:$O,MATCH(Places!$C1482,Hosts!$A:$A,0),MATCH(Places!E$1,Hosts!$1:$1,0))</f>
        <v>1</v>
      </c>
      <c r="F1482" s="67">
        <f>INDEX(Hosts!$A:$O,MATCH(Places!$C1482,Hosts!$A:$A,0),MATCH(Places!F$1,Hosts!$1:$1,0))</f>
        <v>0.91</v>
      </c>
      <c r="G1482" s="67" t="str">
        <f>INDEX(Hosts!$A:$O,MATCH(Places!$C1482,Hosts!$A:$A,0),MATCH(Places!G$1,Hosts!$1:$1,0))</f>
        <v>Yes</v>
      </c>
      <c r="H1482">
        <v>16</v>
      </c>
      <c r="I1482" t="str">
        <f>VLOOKUP($H1482,Neighborhoods!$A:$C,2,0)</f>
        <v>Manhattan</v>
      </c>
      <c r="J1482" t="str">
        <f>VLOOKUP($H1482,Neighborhoods!$A:$C,3,0)</f>
        <v>Harlem</v>
      </c>
      <c r="K1482" t="s">
        <v>11822</v>
      </c>
      <c r="L1482" t="str">
        <f t="shared" si="92"/>
        <v>No</v>
      </c>
      <c r="M1482">
        <v>5</v>
      </c>
      <c r="N1482" t="str" cm="1">
        <f t="array" ref="N1482">_xlfn.IFS(M1482&lt;=2,"Small",M1482&lt;=5,"Medium",M1482&gt;5,"Large")</f>
        <v>Medium</v>
      </c>
      <c r="O1482" s="50">
        <v>140</v>
      </c>
      <c r="P1482" s="67">
        <f t="shared" si="93"/>
        <v>0.03</v>
      </c>
      <c r="Q1482" s="52">
        <v>4.93</v>
      </c>
      <c r="R1482" s="52" t="str" cm="1">
        <f t="array" ref="R1482">_xlfn.IFS(ROUND(Q1482,0)=5,"Excellent",ROUND(Q1482,0)=4,"Good",ROUND(Q1482,0)=3,"Ok",ROUND(Q1482,0)&lt;3,"Bad")</f>
        <v>Excellent</v>
      </c>
      <c r="S1482">
        <v>14</v>
      </c>
      <c r="T1482" t="str">
        <f t="shared" si="94"/>
        <v>No</v>
      </c>
      <c r="U1482" s="65">
        <v>42381</v>
      </c>
      <c r="V1482" s="65">
        <v>43925</v>
      </c>
      <c r="W1482">
        <v>271</v>
      </c>
      <c r="X1482" t="str">
        <f t="shared" si="95"/>
        <v>Active</v>
      </c>
      <c r="Y1482" t="s">
        <v>15615</v>
      </c>
    </row>
    <row r="1483" spans="1:25" x14ac:dyDescent="0.25">
      <c r="A1483">
        <v>1482</v>
      </c>
      <c r="B1483" t="s">
        <v>1113</v>
      </c>
      <c r="C1483">
        <v>1530</v>
      </c>
      <c r="D1483" t="str">
        <f>VLOOKUP($C1483,Hosts!$A:$O,10,0)</f>
        <v>New York</v>
      </c>
      <c r="E1483" s="67">
        <f>INDEX(Hosts!$A:$O,MATCH(Places!$C1483,Hosts!$A:$A,0),MATCH(Places!E$1,Hosts!$1:$1,0))</f>
        <v>1</v>
      </c>
      <c r="F1483" s="67">
        <f>INDEX(Hosts!$A:$O,MATCH(Places!$C1483,Hosts!$A:$A,0),MATCH(Places!F$1,Hosts!$1:$1,0))</f>
        <v>0.98</v>
      </c>
      <c r="G1483" s="67" t="str">
        <f>INDEX(Hosts!$A:$O,MATCH(Places!$C1483,Hosts!$A:$A,0),MATCH(Places!G$1,Hosts!$1:$1,0))</f>
        <v>Yes</v>
      </c>
      <c r="H1483">
        <v>7</v>
      </c>
      <c r="I1483" t="str">
        <f>VLOOKUP($H1483,Neighborhoods!$A:$C,2,0)</f>
        <v>Brooklyn</v>
      </c>
      <c r="J1483" t="str">
        <f>VLOOKUP($H1483,Neighborhoods!$A:$C,3,0)</f>
        <v>Bedford-Stuyvesant</v>
      </c>
      <c r="K1483" t="s">
        <v>11822</v>
      </c>
      <c r="L1483" t="str">
        <f t="shared" si="92"/>
        <v>No</v>
      </c>
      <c r="M1483">
        <v>5</v>
      </c>
      <c r="N1483" t="str" cm="1">
        <f t="array" ref="N1483">_xlfn.IFS(M1483&lt;=2,"Small",M1483&lt;=5,"Medium",M1483&gt;5,"Large")</f>
        <v>Medium</v>
      </c>
      <c r="O1483" s="50">
        <v>105</v>
      </c>
      <c r="P1483" s="67">
        <f t="shared" si="93"/>
        <v>0.03</v>
      </c>
      <c r="Q1483" s="52">
        <v>4.9000000000000004</v>
      </c>
      <c r="R1483" s="52" t="str" cm="1">
        <f t="array" ref="R1483">_xlfn.IFS(ROUND(Q1483,0)=5,"Excellent",ROUND(Q1483,0)=4,"Good",ROUND(Q1483,0)=3,"Ok",ROUND(Q1483,0)&lt;3,"Bad")</f>
        <v>Excellent</v>
      </c>
      <c r="S1483">
        <v>178</v>
      </c>
      <c r="T1483" t="str">
        <f t="shared" si="94"/>
        <v>Yes</v>
      </c>
      <c r="U1483" s="65">
        <v>42285</v>
      </c>
      <c r="V1483" s="65">
        <v>44026</v>
      </c>
      <c r="W1483">
        <v>185</v>
      </c>
      <c r="X1483" t="str">
        <f t="shared" si="95"/>
        <v>Active</v>
      </c>
      <c r="Y1483" t="s">
        <v>15615</v>
      </c>
    </row>
    <row r="1484" spans="1:25" x14ac:dyDescent="0.25">
      <c r="A1484">
        <v>1483</v>
      </c>
      <c r="B1484" t="s">
        <v>1114</v>
      </c>
      <c r="C1484">
        <v>500</v>
      </c>
      <c r="D1484" t="str">
        <f>VLOOKUP($C1484,Hosts!$A:$O,10,0)</f>
        <v>New York</v>
      </c>
      <c r="E1484" s="67">
        <f>INDEX(Hosts!$A:$O,MATCH(Places!$C1484,Hosts!$A:$A,0),MATCH(Places!E$1,Hosts!$1:$1,0))</f>
        <v>1</v>
      </c>
      <c r="F1484" s="67">
        <f>INDEX(Hosts!$A:$O,MATCH(Places!$C1484,Hosts!$A:$A,0),MATCH(Places!F$1,Hosts!$1:$1,0))</f>
        <v>0.5</v>
      </c>
      <c r="G1484" s="67" t="str">
        <f>INDEX(Hosts!$A:$O,MATCH(Places!$C1484,Hosts!$A:$A,0),MATCH(Places!G$1,Hosts!$1:$1,0))</f>
        <v>No</v>
      </c>
      <c r="H1484">
        <v>15</v>
      </c>
      <c r="I1484" t="str">
        <f>VLOOKUP($H1484,Neighborhoods!$A:$C,2,0)</f>
        <v>Manhattan</v>
      </c>
      <c r="J1484" t="str">
        <f>VLOOKUP($H1484,Neighborhoods!$A:$C,3,0)</f>
        <v>East Village</v>
      </c>
      <c r="K1484" t="s">
        <v>11822</v>
      </c>
      <c r="L1484" t="str">
        <f t="shared" si="92"/>
        <v>No</v>
      </c>
      <c r="M1484">
        <v>2</v>
      </c>
      <c r="N1484" t="str" cm="1">
        <f t="array" ref="N1484">_xlfn.IFS(M1484&lt;=2,"Small",M1484&lt;=5,"Medium",M1484&gt;5,"Large")</f>
        <v>Small</v>
      </c>
      <c r="O1484" s="50">
        <v>150</v>
      </c>
      <c r="P1484" s="67">
        <f t="shared" si="93"/>
        <v>0.03</v>
      </c>
      <c r="Q1484" s="52">
        <v>5</v>
      </c>
      <c r="R1484" s="52" t="str" cm="1">
        <f t="array" ref="R1484">_xlfn.IFS(ROUND(Q1484,0)=5,"Excellent",ROUND(Q1484,0)=4,"Good",ROUND(Q1484,0)=3,"Ok",ROUND(Q1484,0)&lt;3,"Bad")</f>
        <v>Excellent</v>
      </c>
      <c r="S1484">
        <v>12</v>
      </c>
      <c r="T1484" t="str">
        <f t="shared" si="94"/>
        <v>No</v>
      </c>
      <c r="U1484" s="65">
        <v>42341</v>
      </c>
      <c r="V1484" s="65">
        <v>43716</v>
      </c>
      <c r="W1484">
        <v>0</v>
      </c>
      <c r="X1484" t="str">
        <f t="shared" si="95"/>
        <v>Inactive</v>
      </c>
      <c r="Y1484" t="s">
        <v>15615</v>
      </c>
    </row>
    <row r="1485" spans="1:25" x14ac:dyDescent="0.25">
      <c r="A1485">
        <v>1484</v>
      </c>
      <c r="B1485" t="s">
        <v>13275</v>
      </c>
      <c r="C1485">
        <v>589</v>
      </c>
      <c r="D1485" t="str">
        <f>VLOOKUP($C1485,Hosts!$A:$O,10,0)</f>
        <v>New York</v>
      </c>
      <c r="E1485" s="67">
        <f>INDEX(Hosts!$A:$O,MATCH(Places!$C1485,Hosts!$A:$A,0),MATCH(Places!E$1,Hosts!$1:$1,0))</f>
        <v>0.9</v>
      </c>
      <c r="F1485" s="67">
        <f>INDEX(Hosts!$A:$O,MATCH(Places!$C1485,Hosts!$A:$A,0),MATCH(Places!F$1,Hosts!$1:$1,0))</f>
        <v>0.97</v>
      </c>
      <c r="G1485" s="67" t="str">
        <f>INDEX(Hosts!$A:$O,MATCH(Places!$C1485,Hosts!$A:$A,0),MATCH(Places!G$1,Hosts!$1:$1,0))</f>
        <v>No</v>
      </c>
      <c r="H1485">
        <v>16</v>
      </c>
      <c r="I1485" t="str">
        <f>VLOOKUP($H1485,Neighborhoods!$A:$C,2,0)</f>
        <v>Manhattan</v>
      </c>
      <c r="J1485" t="str">
        <f>VLOOKUP($H1485,Neighborhoods!$A:$C,3,0)</f>
        <v>Harlem</v>
      </c>
      <c r="K1485" t="s">
        <v>11822</v>
      </c>
      <c r="L1485" t="str">
        <f t="shared" si="92"/>
        <v>No</v>
      </c>
      <c r="M1485">
        <v>6</v>
      </c>
      <c r="N1485" t="str" cm="1">
        <f t="array" ref="N1485">_xlfn.IFS(M1485&lt;=2,"Small",M1485&lt;=5,"Medium",M1485&gt;5,"Large")</f>
        <v>Large</v>
      </c>
      <c r="O1485" s="50">
        <v>76</v>
      </c>
      <c r="P1485" s="67">
        <f t="shared" si="93"/>
        <v>0.03</v>
      </c>
      <c r="Q1485" s="52">
        <v>4.6399999999999997</v>
      </c>
      <c r="R1485" s="52" t="str" cm="1">
        <f t="array" ref="R1485">_xlfn.IFS(ROUND(Q1485,0)=5,"Excellent",ROUND(Q1485,0)=4,"Good",ROUND(Q1485,0)=3,"Ok",ROUND(Q1485,0)&lt;3,"Bad")</f>
        <v>Excellent</v>
      </c>
      <c r="S1485">
        <v>59</v>
      </c>
      <c r="T1485" t="str">
        <f t="shared" si="94"/>
        <v>No</v>
      </c>
      <c r="U1485" s="65">
        <v>42240</v>
      </c>
      <c r="V1485" s="65">
        <v>43991</v>
      </c>
      <c r="W1485">
        <v>25</v>
      </c>
      <c r="X1485" t="str">
        <f t="shared" si="95"/>
        <v>Active</v>
      </c>
      <c r="Y1485" t="s">
        <v>15615</v>
      </c>
    </row>
    <row r="1486" spans="1:25" x14ac:dyDescent="0.25">
      <c r="A1486">
        <v>1485</v>
      </c>
      <c r="B1486" t="s">
        <v>14677</v>
      </c>
      <c r="C1486">
        <v>1052</v>
      </c>
      <c r="D1486" t="str">
        <f>VLOOKUP($C1486,Hosts!$A:$O,10,0)</f>
        <v>New York</v>
      </c>
      <c r="E1486" s="67">
        <f>INDEX(Hosts!$A:$O,MATCH(Places!$C1486,Hosts!$A:$A,0),MATCH(Places!E$1,Hosts!$1:$1,0))</f>
        <v>1</v>
      </c>
      <c r="F1486" s="67">
        <f>INDEX(Hosts!$A:$O,MATCH(Places!$C1486,Hosts!$A:$A,0),MATCH(Places!F$1,Hosts!$1:$1,0))</f>
        <v>0.96</v>
      </c>
      <c r="G1486" s="67" t="str">
        <f>INDEX(Hosts!$A:$O,MATCH(Places!$C1486,Hosts!$A:$A,0),MATCH(Places!G$1,Hosts!$1:$1,0))</f>
        <v>No</v>
      </c>
      <c r="H1486">
        <v>10</v>
      </c>
      <c r="I1486" t="str">
        <f>VLOOKUP($H1486,Neighborhoods!$A:$C,2,0)</f>
        <v>Brooklyn</v>
      </c>
      <c r="J1486" t="str">
        <f>VLOOKUP($H1486,Neighborhoods!$A:$C,3,0)</f>
        <v>East Flatbush</v>
      </c>
      <c r="K1486" t="s">
        <v>1</v>
      </c>
      <c r="L1486" t="str">
        <f t="shared" si="92"/>
        <v>Yes</v>
      </c>
      <c r="M1486">
        <v>1</v>
      </c>
      <c r="N1486" t="str" cm="1">
        <f t="array" ref="N1486">_xlfn.IFS(M1486&lt;=2,"Small",M1486&lt;=5,"Medium",M1486&gt;5,"Large")</f>
        <v>Small</v>
      </c>
      <c r="O1486" s="50">
        <v>38</v>
      </c>
      <c r="P1486" s="67">
        <f t="shared" si="93"/>
        <v>0.03</v>
      </c>
      <c r="Q1486" s="52">
        <v>4.71</v>
      </c>
      <c r="R1486" s="52" t="str" cm="1">
        <f t="array" ref="R1486">_xlfn.IFS(ROUND(Q1486,0)=5,"Excellent",ROUND(Q1486,0)=4,"Good",ROUND(Q1486,0)=3,"Ok",ROUND(Q1486,0)&lt;3,"Bad")</f>
        <v>Excellent</v>
      </c>
      <c r="S1486">
        <v>35</v>
      </c>
      <c r="T1486" t="str">
        <f t="shared" si="94"/>
        <v>No</v>
      </c>
      <c r="U1486" s="65">
        <v>42371</v>
      </c>
      <c r="V1486" s="65">
        <v>44017</v>
      </c>
      <c r="W1486">
        <v>143</v>
      </c>
      <c r="X1486" t="str">
        <f t="shared" si="95"/>
        <v>Active</v>
      </c>
      <c r="Y1486" t="s">
        <v>15615</v>
      </c>
    </row>
    <row r="1487" spans="1:25" x14ac:dyDescent="0.25">
      <c r="A1487">
        <v>1486</v>
      </c>
      <c r="B1487" t="s">
        <v>1115</v>
      </c>
      <c r="C1487">
        <v>2415</v>
      </c>
      <c r="D1487" t="str">
        <f>VLOOKUP($C1487,Hosts!$A:$O,10,0)</f>
        <v>New York</v>
      </c>
      <c r="E1487" s="67">
        <f>INDEX(Hosts!$A:$O,MATCH(Places!$C1487,Hosts!$A:$A,0),MATCH(Places!E$1,Hosts!$1:$1,0))</f>
        <v>1</v>
      </c>
      <c r="F1487" s="67">
        <f>INDEX(Hosts!$A:$O,MATCH(Places!$C1487,Hosts!$A:$A,0),MATCH(Places!F$1,Hosts!$1:$1,0))</f>
        <v>1</v>
      </c>
      <c r="G1487" s="67" t="str">
        <f>INDEX(Hosts!$A:$O,MATCH(Places!$C1487,Hosts!$A:$A,0),MATCH(Places!G$1,Hosts!$1:$1,0))</f>
        <v>No</v>
      </c>
      <c r="H1487">
        <v>8</v>
      </c>
      <c r="I1487" t="str">
        <f>VLOOKUP($H1487,Neighborhoods!$A:$C,2,0)</f>
        <v>Brooklyn</v>
      </c>
      <c r="J1487" t="str">
        <f>VLOOKUP($H1487,Neighborhoods!$A:$C,3,0)</f>
        <v>Bushwick</v>
      </c>
      <c r="K1487" t="s">
        <v>1</v>
      </c>
      <c r="L1487" t="str">
        <f t="shared" si="92"/>
        <v>Yes</v>
      </c>
      <c r="M1487">
        <v>2</v>
      </c>
      <c r="N1487" t="str" cm="1">
        <f t="array" ref="N1487">_xlfn.IFS(M1487&lt;=2,"Small",M1487&lt;=5,"Medium",M1487&gt;5,"Large")</f>
        <v>Small</v>
      </c>
      <c r="O1487" s="50">
        <v>58</v>
      </c>
      <c r="P1487" s="67">
        <f t="shared" si="93"/>
        <v>0.03</v>
      </c>
      <c r="Q1487" s="52">
        <v>4.74</v>
      </c>
      <c r="R1487" s="52" t="str" cm="1">
        <f t="array" ref="R1487">_xlfn.IFS(ROUND(Q1487,0)=5,"Excellent",ROUND(Q1487,0)=4,"Good",ROUND(Q1487,0)=3,"Ok",ROUND(Q1487,0)&lt;3,"Bad")</f>
        <v>Excellent</v>
      </c>
      <c r="S1487">
        <v>126</v>
      </c>
      <c r="T1487" t="str">
        <f t="shared" si="94"/>
        <v>No</v>
      </c>
      <c r="U1487" s="65">
        <v>42232</v>
      </c>
      <c r="V1487" s="65">
        <v>43908</v>
      </c>
      <c r="W1487">
        <v>315</v>
      </c>
      <c r="X1487" t="str">
        <f t="shared" si="95"/>
        <v>Active</v>
      </c>
      <c r="Y1487" t="s">
        <v>15616</v>
      </c>
    </row>
    <row r="1488" spans="1:25" x14ac:dyDescent="0.25">
      <c r="A1488">
        <v>1487</v>
      </c>
      <c r="B1488" t="s">
        <v>1116</v>
      </c>
      <c r="C1488">
        <v>1828</v>
      </c>
      <c r="D1488" t="str">
        <f>VLOOKUP($C1488,Hosts!$A:$O,10,0)</f>
        <v>New York</v>
      </c>
      <c r="E1488" s="67">
        <f>INDEX(Hosts!$A:$O,MATCH(Places!$C1488,Hosts!$A:$A,0),MATCH(Places!E$1,Hosts!$1:$1,0))</f>
        <v>1</v>
      </c>
      <c r="F1488" s="67">
        <f>INDEX(Hosts!$A:$O,MATCH(Places!$C1488,Hosts!$A:$A,0),MATCH(Places!F$1,Hosts!$1:$1,0))</f>
        <v>0.97</v>
      </c>
      <c r="G1488" s="67" t="str">
        <f>INDEX(Hosts!$A:$O,MATCH(Places!$C1488,Hosts!$A:$A,0),MATCH(Places!G$1,Hosts!$1:$1,0))</f>
        <v>Yes</v>
      </c>
      <c r="H1488">
        <v>7</v>
      </c>
      <c r="I1488" t="str">
        <f>VLOOKUP($H1488,Neighborhoods!$A:$C,2,0)</f>
        <v>Brooklyn</v>
      </c>
      <c r="J1488" t="str">
        <f>VLOOKUP($H1488,Neighborhoods!$A:$C,3,0)</f>
        <v>Bedford-Stuyvesant</v>
      </c>
      <c r="K1488" t="s">
        <v>1</v>
      </c>
      <c r="L1488" t="str">
        <f t="shared" si="92"/>
        <v>Yes</v>
      </c>
      <c r="M1488">
        <v>2</v>
      </c>
      <c r="N1488" t="str" cm="1">
        <f t="array" ref="N1488">_xlfn.IFS(M1488&lt;=2,"Small",M1488&lt;=5,"Medium",M1488&gt;5,"Large")</f>
        <v>Small</v>
      </c>
      <c r="O1488" s="50">
        <v>42</v>
      </c>
      <c r="P1488" s="67">
        <f t="shared" si="93"/>
        <v>0.03</v>
      </c>
      <c r="Q1488" s="52">
        <v>4.91</v>
      </c>
      <c r="R1488" s="52" t="str" cm="1">
        <f t="array" ref="R1488">_xlfn.IFS(ROUND(Q1488,0)=5,"Excellent",ROUND(Q1488,0)=4,"Good",ROUND(Q1488,0)=3,"Ok",ROUND(Q1488,0)&lt;3,"Bad")</f>
        <v>Excellent</v>
      </c>
      <c r="S1488">
        <v>227</v>
      </c>
      <c r="T1488" t="str">
        <f t="shared" si="94"/>
        <v>Yes</v>
      </c>
      <c r="U1488" s="65">
        <v>42514</v>
      </c>
      <c r="V1488" s="65">
        <v>44052</v>
      </c>
      <c r="W1488">
        <v>325</v>
      </c>
      <c r="X1488" t="str">
        <f t="shared" si="95"/>
        <v>Active</v>
      </c>
      <c r="Y1488" t="s">
        <v>15616</v>
      </c>
    </row>
    <row r="1489" spans="1:25" x14ac:dyDescent="0.25">
      <c r="A1489">
        <v>1488</v>
      </c>
      <c r="B1489" t="s">
        <v>14073</v>
      </c>
      <c r="C1489">
        <v>2418</v>
      </c>
      <c r="D1489" t="str">
        <f>VLOOKUP($C1489,Hosts!$A:$O,10,0)</f>
        <v>New York</v>
      </c>
      <c r="E1489" s="67">
        <f>INDEX(Hosts!$A:$O,MATCH(Places!$C1489,Hosts!$A:$A,0),MATCH(Places!E$1,Hosts!$1:$1,0))</f>
        <v>1</v>
      </c>
      <c r="F1489" s="67">
        <f>INDEX(Hosts!$A:$O,MATCH(Places!$C1489,Hosts!$A:$A,0),MATCH(Places!F$1,Hosts!$1:$1,0))</f>
        <v>0.95</v>
      </c>
      <c r="G1489" s="67" t="str">
        <f>INDEX(Hosts!$A:$O,MATCH(Places!$C1489,Hosts!$A:$A,0),MATCH(Places!G$1,Hosts!$1:$1,0))</f>
        <v>Yes</v>
      </c>
      <c r="H1489">
        <v>16</v>
      </c>
      <c r="I1489" t="str">
        <f>VLOOKUP($H1489,Neighborhoods!$A:$C,2,0)</f>
        <v>Manhattan</v>
      </c>
      <c r="J1489" t="str">
        <f>VLOOKUP($H1489,Neighborhoods!$A:$C,3,0)</f>
        <v>Harlem</v>
      </c>
      <c r="K1489" t="s">
        <v>11822</v>
      </c>
      <c r="L1489" t="str">
        <f t="shared" si="92"/>
        <v>No</v>
      </c>
      <c r="M1489">
        <v>4</v>
      </c>
      <c r="N1489" t="str" cm="1">
        <f t="array" ref="N1489">_xlfn.IFS(M1489&lt;=2,"Small",M1489&lt;=5,"Medium",M1489&gt;5,"Large")</f>
        <v>Medium</v>
      </c>
      <c r="O1489" s="50">
        <v>175</v>
      </c>
      <c r="P1489" s="67">
        <f t="shared" si="93"/>
        <v>0.03</v>
      </c>
      <c r="Q1489" s="52">
        <v>4.99</v>
      </c>
      <c r="R1489" s="52" t="str" cm="1">
        <f t="array" ref="R1489">_xlfn.IFS(ROUND(Q1489,0)=5,"Excellent",ROUND(Q1489,0)=4,"Good",ROUND(Q1489,0)=3,"Ok",ROUND(Q1489,0)&lt;3,"Bad")</f>
        <v>Excellent</v>
      </c>
      <c r="S1489">
        <v>224</v>
      </c>
      <c r="T1489" t="str">
        <f t="shared" si="94"/>
        <v>Yes</v>
      </c>
      <c r="U1489" s="65">
        <v>42265</v>
      </c>
      <c r="V1489" s="65">
        <v>43903</v>
      </c>
      <c r="W1489">
        <v>273</v>
      </c>
      <c r="X1489" t="str">
        <f t="shared" si="95"/>
        <v>Active</v>
      </c>
      <c r="Y1489" t="s">
        <v>15615</v>
      </c>
    </row>
    <row r="1490" spans="1:25" x14ac:dyDescent="0.25">
      <c r="A1490">
        <v>1489</v>
      </c>
      <c r="B1490" t="s">
        <v>1117</v>
      </c>
      <c r="C1490">
        <v>2421</v>
      </c>
      <c r="D1490" t="str">
        <f>VLOOKUP($C1490,Hosts!$A:$O,10,0)</f>
        <v>New York</v>
      </c>
      <c r="E1490" s="67">
        <f>INDEX(Hosts!$A:$O,MATCH(Places!$C1490,Hosts!$A:$A,0),MATCH(Places!E$1,Hosts!$1:$1,0))</f>
        <v>1</v>
      </c>
      <c r="F1490" s="67">
        <f>INDEX(Hosts!$A:$O,MATCH(Places!$C1490,Hosts!$A:$A,0),MATCH(Places!F$1,Hosts!$1:$1,0))</f>
        <v>0.99</v>
      </c>
      <c r="G1490" s="67" t="str">
        <f>INDEX(Hosts!$A:$O,MATCH(Places!$C1490,Hosts!$A:$A,0),MATCH(Places!G$1,Hosts!$1:$1,0))</f>
        <v>No</v>
      </c>
      <c r="H1490">
        <v>18</v>
      </c>
      <c r="I1490" t="str">
        <f>VLOOKUP($H1490,Neighborhoods!$A:$C,2,0)</f>
        <v>Manhattan</v>
      </c>
      <c r="J1490" t="str">
        <f>VLOOKUP($H1490,Neighborhoods!$A:$C,3,0)</f>
        <v>Midtown</v>
      </c>
      <c r="K1490" t="s">
        <v>11822</v>
      </c>
      <c r="L1490" t="str">
        <f t="shared" si="92"/>
        <v>No</v>
      </c>
      <c r="M1490">
        <v>3</v>
      </c>
      <c r="N1490" t="str" cm="1">
        <f t="array" ref="N1490">_xlfn.IFS(M1490&lt;=2,"Small",M1490&lt;=5,"Medium",M1490&gt;5,"Large")</f>
        <v>Medium</v>
      </c>
      <c r="O1490" s="50">
        <v>104</v>
      </c>
      <c r="P1490" s="67">
        <f t="shared" si="93"/>
        <v>0.03</v>
      </c>
      <c r="Q1490" s="52">
        <v>4.6900000000000004</v>
      </c>
      <c r="R1490" s="52" t="str" cm="1">
        <f t="array" ref="R1490">_xlfn.IFS(ROUND(Q1490,0)=5,"Excellent",ROUND(Q1490,0)=4,"Good",ROUND(Q1490,0)=3,"Ok",ROUND(Q1490,0)&lt;3,"Bad")</f>
        <v>Excellent</v>
      </c>
      <c r="S1490">
        <v>248</v>
      </c>
      <c r="T1490" t="str">
        <f t="shared" si="94"/>
        <v>No</v>
      </c>
      <c r="U1490" s="65">
        <v>42229</v>
      </c>
      <c r="V1490" s="65">
        <v>43897</v>
      </c>
      <c r="W1490">
        <v>173</v>
      </c>
      <c r="X1490" t="str">
        <f t="shared" si="95"/>
        <v>Active</v>
      </c>
      <c r="Y1490" t="s">
        <v>15615</v>
      </c>
    </row>
    <row r="1491" spans="1:25" x14ac:dyDescent="0.25">
      <c r="A1491">
        <v>1490</v>
      </c>
      <c r="B1491" t="s">
        <v>1118</v>
      </c>
      <c r="C1491">
        <v>1320</v>
      </c>
      <c r="D1491" t="str">
        <f>VLOOKUP($C1491,Hosts!$A:$O,10,0)</f>
        <v>New York</v>
      </c>
      <c r="E1491" s="67">
        <f>INDEX(Hosts!$A:$O,MATCH(Places!$C1491,Hosts!$A:$A,0),MATCH(Places!E$1,Hosts!$1:$1,0))</f>
        <v>1</v>
      </c>
      <c r="F1491" s="67">
        <f>INDEX(Hosts!$A:$O,MATCH(Places!$C1491,Hosts!$A:$A,0),MATCH(Places!F$1,Hosts!$1:$1,0))</f>
        <v>0.98</v>
      </c>
      <c r="G1491" s="67" t="str">
        <f>INDEX(Hosts!$A:$O,MATCH(Places!$C1491,Hosts!$A:$A,0),MATCH(Places!G$1,Hosts!$1:$1,0))</f>
        <v>Yes</v>
      </c>
      <c r="H1491">
        <v>17</v>
      </c>
      <c r="I1491" t="str">
        <f>VLOOKUP($H1491,Neighborhoods!$A:$C,2,0)</f>
        <v>Manhattan</v>
      </c>
      <c r="J1491" t="str">
        <f>VLOOKUP($H1491,Neighborhoods!$A:$C,3,0)</f>
        <v>Hell's Kitchen</v>
      </c>
      <c r="K1491" t="s">
        <v>1</v>
      </c>
      <c r="L1491" t="str">
        <f t="shared" si="92"/>
        <v>Yes</v>
      </c>
      <c r="M1491">
        <v>2</v>
      </c>
      <c r="N1491" t="str" cm="1">
        <f t="array" ref="N1491">_xlfn.IFS(M1491&lt;=2,"Small",M1491&lt;=5,"Medium",M1491&gt;5,"Large")</f>
        <v>Small</v>
      </c>
      <c r="O1491" s="50">
        <v>100</v>
      </c>
      <c r="P1491" s="67">
        <f t="shared" si="93"/>
        <v>0.03</v>
      </c>
      <c r="Q1491" s="52">
        <v>4.99</v>
      </c>
      <c r="R1491" s="52" t="str" cm="1">
        <f t="array" ref="R1491">_xlfn.IFS(ROUND(Q1491,0)=5,"Excellent",ROUND(Q1491,0)=4,"Good",ROUND(Q1491,0)=3,"Ok",ROUND(Q1491,0)&lt;3,"Bad")</f>
        <v>Excellent</v>
      </c>
      <c r="S1491">
        <v>357</v>
      </c>
      <c r="T1491" t="str">
        <f t="shared" si="94"/>
        <v>Yes</v>
      </c>
      <c r="U1491" s="65">
        <v>42253</v>
      </c>
      <c r="V1491" s="65">
        <v>43905</v>
      </c>
      <c r="W1491">
        <v>341</v>
      </c>
      <c r="X1491" t="str">
        <f t="shared" si="95"/>
        <v>Active</v>
      </c>
      <c r="Y1491" t="s">
        <v>15616</v>
      </c>
    </row>
    <row r="1492" spans="1:25" x14ac:dyDescent="0.25">
      <c r="A1492">
        <v>1491</v>
      </c>
      <c r="B1492" t="s">
        <v>13772</v>
      </c>
      <c r="C1492">
        <v>2248</v>
      </c>
      <c r="D1492" t="str">
        <f>VLOOKUP($C1492,Hosts!$A:$O,10,0)</f>
        <v>New York</v>
      </c>
      <c r="E1492" s="67">
        <f>INDEX(Hosts!$A:$O,MATCH(Places!$C1492,Hosts!$A:$A,0),MATCH(Places!E$1,Hosts!$1:$1,0))</f>
        <v>1</v>
      </c>
      <c r="F1492" s="67">
        <f>INDEX(Hosts!$A:$O,MATCH(Places!$C1492,Hosts!$A:$A,0),MATCH(Places!F$1,Hosts!$1:$1,0))</f>
        <v>1</v>
      </c>
      <c r="G1492" s="67" t="str">
        <f>INDEX(Hosts!$A:$O,MATCH(Places!$C1492,Hosts!$A:$A,0),MATCH(Places!G$1,Hosts!$1:$1,0))</f>
        <v>No</v>
      </c>
      <c r="H1492">
        <v>7</v>
      </c>
      <c r="I1492" t="str">
        <f>VLOOKUP($H1492,Neighborhoods!$A:$C,2,0)</f>
        <v>Brooklyn</v>
      </c>
      <c r="J1492" t="str">
        <f>VLOOKUP($H1492,Neighborhoods!$A:$C,3,0)</f>
        <v>Bedford-Stuyvesant</v>
      </c>
      <c r="K1492" t="s">
        <v>1</v>
      </c>
      <c r="L1492" t="str">
        <f t="shared" si="92"/>
        <v>Yes</v>
      </c>
      <c r="M1492">
        <v>2</v>
      </c>
      <c r="N1492" t="str" cm="1">
        <f t="array" ref="N1492">_xlfn.IFS(M1492&lt;=2,"Small",M1492&lt;=5,"Medium",M1492&gt;5,"Large")</f>
        <v>Small</v>
      </c>
      <c r="O1492" s="50">
        <v>59</v>
      </c>
      <c r="P1492" s="67">
        <f t="shared" si="93"/>
        <v>0.03</v>
      </c>
      <c r="Q1492" s="52">
        <v>4.43</v>
      </c>
      <c r="R1492" s="52" t="str" cm="1">
        <f t="array" ref="R1492">_xlfn.IFS(ROUND(Q1492,0)=5,"Excellent",ROUND(Q1492,0)=4,"Good",ROUND(Q1492,0)=3,"Ok",ROUND(Q1492,0)&lt;3,"Bad")</f>
        <v>Good</v>
      </c>
      <c r="S1492">
        <v>7</v>
      </c>
      <c r="T1492" t="str">
        <f t="shared" si="94"/>
        <v>No</v>
      </c>
      <c r="U1492" s="65">
        <v>43095</v>
      </c>
      <c r="V1492" s="65">
        <v>43983</v>
      </c>
      <c r="W1492">
        <v>349</v>
      </c>
      <c r="X1492" t="str">
        <f t="shared" si="95"/>
        <v>Active</v>
      </c>
      <c r="Y1492" t="s">
        <v>15616</v>
      </c>
    </row>
    <row r="1493" spans="1:25" x14ac:dyDescent="0.25">
      <c r="A1493">
        <v>1492</v>
      </c>
      <c r="B1493" t="s">
        <v>13772</v>
      </c>
      <c r="C1493">
        <v>2248</v>
      </c>
      <c r="D1493" t="str">
        <f>VLOOKUP($C1493,Hosts!$A:$O,10,0)</f>
        <v>New York</v>
      </c>
      <c r="E1493" s="67">
        <f>INDEX(Hosts!$A:$O,MATCH(Places!$C1493,Hosts!$A:$A,0),MATCH(Places!E$1,Hosts!$1:$1,0))</f>
        <v>1</v>
      </c>
      <c r="F1493" s="67">
        <f>INDEX(Hosts!$A:$O,MATCH(Places!$C1493,Hosts!$A:$A,0),MATCH(Places!F$1,Hosts!$1:$1,0))</f>
        <v>1</v>
      </c>
      <c r="G1493" s="67" t="str">
        <f>INDEX(Hosts!$A:$O,MATCH(Places!$C1493,Hosts!$A:$A,0),MATCH(Places!G$1,Hosts!$1:$1,0))</f>
        <v>No</v>
      </c>
      <c r="H1493">
        <v>7</v>
      </c>
      <c r="I1493" t="str">
        <f>VLOOKUP($H1493,Neighborhoods!$A:$C,2,0)</f>
        <v>Brooklyn</v>
      </c>
      <c r="J1493" t="str">
        <f>VLOOKUP($H1493,Neighborhoods!$A:$C,3,0)</f>
        <v>Bedford-Stuyvesant</v>
      </c>
      <c r="K1493" t="s">
        <v>1</v>
      </c>
      <c r="L1493" t="str">
        <f t="shared" si="92"/>
        <v>Yes</v>
      </c>
      <c r="M1493">
        <v>2</v>
      </c>
      <c r="N1493" t="str" cm="1">
        <f t="array" ref="N1493">_xlfn.IFS(M1493&lt;=2,"Small",M1493&lt;=5,"Medium",M1493&gt;5,"Large")</f>
        <v>Small</v>
      </c>
      <c r="O1493" s="50">
        <v>59</v>
      </c>
      <c r="P1493" s="67">
        <f t="shared" si="93"/>
        <v>0.03</v>
      </c>
      <c r="Q1493" s="52">
        <v>4.57</v>
      </c>
      <c r="R1493" s="52" t="str" cm="1">
        <f t="array" ref="R1493">_xlfn.IFS(ROUND(Q1493,0)=5,"Excellent",ROUND(Q1493,0)=4,"Good",ROUND(Q1493,0)=3,"Ok",ROUND(Q1493,0)&lt;3,"Bad")</f>
        <v>Excellent</v>
      </c>
      <c r="S1493">
        <v>28</v>
      </c>
      <c r="T1493" t="str">
        <f t="shared" si="94"/>
        <v>No</v>
      </c>
      <c r="U1493" s="65">
        <v>42243</v>
      </c>
      <c r="V1493" s="65">
        <v>43953</v>
      </c>
      <c r="W1493">
        <v>319</v>
      </c>
      <c r="X1493" t="str">
        <f t="shared" si="95"/>
        <v>Active</v>
      </c>
      <c r="Y1493" t="s">
        <v>15616</v>
      </c>
    </row>
    <row r="1494" spans="1:25" x14ac:dyDescent="0.25">
      <c r="A1494">
        <v>1493</v>
      </c>
      <c r="B1494" t="s">
        <v>1120</v>
      </c>
      <c r="C1494">
        <v>2045</v>
      </c>
      <c r="D1494" t="str">
        <f>VLOOKUP($C1494,Hosts!$A:$O,10,0)</f>
        <v>New York</v>
      </c>
      <c r="E1494" s="67">
        <f>INDEX(Hosts!$A:$O,MATCH(Places!$C1494,Hosts!$A:$A,0),MATCH(Places!E$1,Hosts!$1:$1,0))</f>
        <v>1</v>
      </c>
      <c r="F1494" s="67">
        <f>INDEX(Hosts!$A:$O,MATCH(Places!$C1494,Hosts!$A:$A,0),MATCH(Places!F$1,Hosts!$1:$1,0))</f>
        <v>0.76</v>
      </c>
      <c r="G1494" s="67" t="str">
        <f>INDEX(Hosts!$A:$O,MATCH(Places!$C1494,Hosts!$A:$A,0),MATCH(Places!G$1,Hosts!$1:$1,0))</f>
        <v>Yes</v>
      </c>
      <c r="H1494">
        <v>19</v>
      </c>
      <c r="I1494" t="str">
        <f>VLOOKUP($H1494,Neighborhoods!$A:$C,2,0)</f>
        <v>Manhattan</v>
      </c>
      <c r="J1494" t="str">
        <f>VLOOKUP($H1494,Neighborhoods!$A:$C,3,0)</f>
        <v>Upper East Side</v>
      </c>
      <c r="K1494" t="s">
        <v>1</v>
      </c>
      <c r="L1494" t="str">
        <f t="shared" si="92"/>
        <v>Yes</v>
      </c>
      <c r="M1494">
        <v>2</v>
      </c>
      <c r="N1494" t="str" cm="1">
        <f t="array" ref="N1494">_xlfn.IFS(M1494&lt;=2,"Small",M1494&lt;=5,"Medium",M1494&gt;5,"Large")</f>
        <v>Small</v>
      </c>
      <c r="O1494" s="50">
        <v>59</v>
      </c>
      <c r="P1494" s="67">
        <f t="shared" si="93"/>
        <v>0.03</v>
      </c>
      <c r="Q1494" s="52">
        <v>4.97</v>
      </c>
      <c r="R1494" s="52" t="str" cm="1">
        <f t="array" ref="R1494">_xlfn.IFS(ROUND(Q1494,0)=5,"Excellent",ROUND(Q1494,0)=4,"Good",ROUND(Q1494,0)=3,"Ok",ROUND(Q1494,0)&lt;3,"Bad")</f>
        <v>Excellent</v>
      </c>
      <c r="S1494">
        <v>170</v>
      </c>
      <c r="T1494" t="str">
        <f t="shared" si="94"/>
        <v>Yes</v>
      </c>
      <c r="U1494" s="65">
        <v>42259</v>
      </c>
      <c r="V1494" s="65">
        <v>43903</v>
      </c>
      <c r="W1494">
        <v>360</v>
      </c>
      <c r="X1494" t="str">
        <f t="shared" si="95"/>
        <v>Active</v>
      </c>
      <c r="Y1494" t="s">
        <v>15616</v>
      </c>
    </row>
    <row r="1495" spans="1:25" x14ac:dyDescent="0.25">
      <c r="A1495">
        <v>1494</v>
      </c>
      <c r="B1495" t="s">
        <v>1121</v>
      </c>
      <c r="C1495">
        <v>91</v>
      </c>
      <c r="D1495" t="str">
        <f>VLOOKUP($C1495,Hosts!$A:$O,10,0)</f>
        <v>New York</v>
      </c>
      <c r="E1495" s="67">
        <f>INDEX(Hosts!$A:$O,MATCH(Places!$C1495,Hosts!$A:$A,0),MATCH(Places!E$1,Hosts!$1:$1,0))</f>
        <v>0.5</v>
      </c>
      <c r="F1495" s="67">
        <f>INDEX(Hosts!$A:$O,MATCH(Places!$C1495,Hosts!$A:$A,0),MATCH(Places!F$1,Hosts!$1:$1,0))</f>
        <v>0.6</v>
      </c>
      <c r="G1495" s="67" t="str">
        <f>INDEX(Hosts!$A:$O,MATCH(Places!$C1495,Hosts!$A:$A,0),MATCH(Places!G$1,Hosts!$1:$1,0))</f>
        <v>Yes</v>
      </c>
      <c r="H1495">
        <v>21</v>
      </c>
      <c r="I1495" t="str">
        <f>VLOOKUP($H1495,Neighborhoods!$A:$C,2,0)</f>
        <v>Queens</v>
      </c>
      <c r="J1495" t="str">
        <f>VLOOKUP($H1495,Neighborhoods!$A:$C,3,0)</f>
        <v>Astoria</v>
      </c>
      <c r="K1495" t="s">
        <v>11822</v>
      </c>
      <c r="L1495" t="str">
        <f t="shared" si="92"/>
        <v>No</v>
      </c>
      <c r="M1495">
        <v>4</v>
      </c>
      <c r="N1495" t="str" cm="1">
        <f t="array" ref="N1495">_xlfn.IFS(M1495&lt;=2,"Small",M1495&lt;=5,"Medium",M1495&gt;5,"Large")</f>
        <v>Medium</v>
      </c>
      <c r="O1495" s="50">
        <v>85</v>
      </c>
      <c r="P1495" s="67">
        <f t="shared" si="93"/>
        <v>0.03</v>
      </c>
      <c r="Q1495" s="52">
        <v>4.91</v>
      </c>
      <c r="R1495" s="52" t="str" cm="1">
        <f t="array" ref="R1495">_xlfn.IFS(ROUND(Q1495,0)=5,"Excellent",ROUND(Q1495,0)=4,"Good",ROUND(Q1495,0)=3,"Ok",ROUND(Q1495,0)&lt;3,"Bad")</f>
        <v>Excellent</v>
      </c>
      <c r="S1495">
        <v>64</v>
      </c>
      <c r="T1495" t="str">
        <f t="shared" si="94"/>
        <v>No</v>
      </c>
      <c r="U1495" s="65">
        <v>42339</v>
      </c>
      <c r="V1495" s="65">
        <v>43931</v>
      </c>
      <c r="W1495">
        <v>267</v>
      </c>
      <c r="X1495" t="str">
        <f t="shared" si="95"/>
        <v>Active</v>
      </c>
      <c r="Y1495" t="s">
        <v>15615</v>
      </c>
    </row>
    <row r="1496" spans="1:25" x14ac:dyDescent="0.25">
      <c r="A1496">
        <v>1495</v>
      </c>
      <c r="B1496" t="s">
        <v>1185</v>
      </c>
      <c r="C1496">
        <v>2483</v>
      </c>
      <c r="D1496" t="str">
        <f>VLOOKUP($C1496,Hosts!$A:$O,10,0)</f>
        <v>New York</v>
      </c>
      <c r="E1496" s="67">
        <f>INDEX(Hosts!$A:$O,MATCH(Places!$C1496,Hosts!$A:$A,0),MATCH(Places!E$1,Hosts!$1:$1,0))</f>
        <v>1</v>
      </c>
      <c r="F1496" s="67">
        <f>INDEX(Hosts!$A:$O,MATCH(Places!$C1496,Hosts!$A:$A,0),MATCH(Places!F$1,Hosts!$1:$1,0))</f>
        <v>0.79</v>
      </c>
      <c r="G1496" s="67" t="str">
        <f>INDEX(Hosts!$A:$O,MATCH(Places!$C1496,Hosts!$A:$A,0),MATCH(Places!G$1,Hosts!$1:$1,0))</f>
        <v>Yes</v>
      </c>
      <c r="H1496">
        <v>21</v>
      </c>
      <c r="I1496" t="str">
        <f>VLOOKUP($H1496,Neighborhoods!$A:$C,2,0)</f>
        <v>Queens</v>
      </c>
      <c r="J1496" t="str">
        <f>VLOOKUP($H1496,Neighborhoods!$A:$C,3,0)</f>
        <v>Astoria</v>
      </c>
      <c r="K1496" t="s">
        <v>1</v>
      </c>
      <c r="L1496" t="str">
        <f t="shared" si="92"/>
        <v>Yes</v>
      </c>
      <c r="M1496">
        <v>2</v>
      </c>
      <c r="N1496" t="str" cm="1">
        <f t="array" ref="N1496">_xlfn.IFS(M1496&lt;=2,"Small",M1496&lt;=5,"Medium",M1496&gt;5,"Large")</f>
        <v>Small</v>
      </c>
      <c r="O1496" s="50">
        <v>35</v>
      </c>
      <c r="P1496" s="67">
        <f t="shared" si="93"/>
        <v>0.03</v>
      </c>
      <c r="Q1496" s="52">
        <v>4.9000000000000004</v>
      </c>
      <c r="R1496" s="52" t="str" cm="1">
        <f t="array" ref="R1496">_xlfn.IFS(ROUND(Q1496,0)=5,"Excellent",ROUND(Q1496,0)=4,"Good",ROUND(Q1496,0)=3,"Ok",ROUND(Q1496,0)&lt;3,"Bad")</f>
        <v>Excellent</v>
      </c>
      <c r="S1496">
        <v>86</v>
      </c>
      <c r="T1496" t="str">
        <f t="shared" si="94"/>
        <v>No</v>
      </c>
      <c r="U1496" s="65">
        <v>42299</v>
      </c>
      <c r="V1496" s="65">
        <v>43906</v>
      </c>
      <c r="W1496">
        <v>145</v>
      </c>
      <c r="X1496" t="str">
        <f t="shared" si="95"/>
        <v>Active</v>
      </c>
      <c r="Y1496" t="s">
        <v>15615</v>
      </c>
    </row>
    <row r="1497" spans="1:25" x14ac:dyDescent="0.25">
      <c r="A1497">
        <v>1496</v>
      </c>
      <c r="B1497" t="s">
        <v>1199</v>
      </c>
      <c r="C1497">
        <v>2483</v>
      </c>
      <c r="D1497" t="str">
        <f>VLOOKUP($C1497,Hosts!$A:$O,10,0)</f>
        <v>New York</v>
      </c>
      <c r="E1497" s="67">
        <f>INDEX(Hosts!$A:$O,MATCH(Places!$C1497,Hosts!$A:$A,0),MATCH(Places!E$1,Hosts!$1:$1,0))</f>
        <v>1</v>
      </c>
      <c r="F1497" s="67">
        <f>INDEX(Hosts!$A:$O,MATCH(Places!$C1497,Hosts!$A:$A,0),MATCH(Places!F$1,Hosts!$1:$1,0))</f>
        <v>0.79</v>
      </c>
      <c r="G1497" s="67" t="str">
        <f>INDEX(Hosts!$A:$O,MATCH(Places!$C1497,Hosts!$A:$A,0),MATCH(Places!G$1,Hosts!$1:$1,0))</f>
        <v>Yes</v>
      </c>
      <c r="H1497">
        <v>21</v>
      </c>
      <c r="I1497" t="str">
        <f>VLOOKUP($H1497,Neighborhoods!$A:$C,2,0)</f>
        <v>Queens</v>
      </c>
      <c r="J1497" t="str">
        <f>VLOOKUP($H1497,Neighborhoods!$A:$C,3,0)</f>
        <v>Astoria</v>
      </c>
      <c r="K1497" t="s">
        <v>1</v>
      </c>
      <c r="L1497" t="str">
        <f t="shared" si="92"/>
        <v>Yes</v>
      </c>
      <c r="M1497">
        <v>2</v>
      </c>
      <c r="N1497" t="str" cm="1">
        <f t="array" ref="N1497">_xlfn.IFS(M1497&lt;=2,"Small",M1497&lt;=5,"Medium",M1497&gt;5,"Large")</f>
        <v>Small</v>
      </c>
      <c r="O1497" s="50">
        <v>39</v>
      </c>
      <c r="P1497" s="67">
        <f t="shared" si="93"/>
        <v>0.03</v>
      </c>
      <c r="Q1497" s="52">
        <v>4.9000000000000004</v>
      </c>
      <c r="R1497" s="52" t="str" cm="1">
        <f t="array" ref="R1497">_xlfn.IFS(ROUND(Q1497,0)=5,"Excellent",ROUND(Q1497,0)=4,"Good",ROUND(Q1497,0)=3,"Ok",ROUND(Q1497,0)&lt;3,"Bad")</f>
        <v>Excellent</v>
      </c>
      <c r="S1497">
        <v>123</v>
      </c>
      <c r="T1497" t="str">
        <f t="shared" si="94"/>
        <v>Yes</v>
      </c>
      <c r="U1497" s="65">
        <v>42296</v>
      </c>
      <c r="V1497" s="65">
        <v>43898</v>
      </c>
      <c r="W1497">
        <v>61</v>
      </c>
      <c r="X1497" t="str">
        <f t="shared" si="95"/>
        <v>Active</v>
      </c>
      <c r="Y1497" t="s">
        <v>15615</v>
      </c>
    </row>
    <row r="1498" spans="1:25" x14ac:dyDescent="0.25">
      <c r="A1498">
        <v>1497</v>
      </c>
      <c r="B1498" t="s">
        <v>15199</v>
      </c>
      <c r="C1498">
        <v>1710</v>
      </c>
      <c r="D1498" t="str">
        <f>VLOOKUP($C1498,Hosts!$A:$O,10,0)</f>
        <v>New York</v>
      </c>
      <c r="E1498" s="67">
        <f>INDEX(Hosts!$A:$O,MATCH(Places!$C1498,Hosts!$A:$A,0),MATCH(Places!E$1,Hosts!$1:$1,0))</f>
        <v>1</v>
      </c>
      <c r="F1498" s="67">
        <f>INDEX(Hosts!$A:$O,MATCH(Places!$C1498,Hosts!$A:$A,0),MATCH(Places!F$1,Hosts!$1:$1,0))</f>
        <v>0.98</v>
      </c>
      <c r="G1498" s="67" t="str">
        <f>INDEX(Hosts!$A:$O,MATCH(Places!$C1498,Hosts!$A:$A,0),MATCH(Places!G$1,Hosts!$1:$1,0))</f>
        <v>No</v>
      </c>
      <c r="H1498">
        <v>7</v>
      </c>
      <c r="I1498" t="str">
        <f>VLOOKUP($H1498,Neighborhoods!$A:$C,2,0)</f>
        <v>Brooklyn</v>
      </c>
      <c r="J1498" t="str">
        <f>VLOOKUP($H1498,Neighborhoods!$A:$C,3,0)</f>
        <v>Bedford-Stuyvesant</v>
      </c>
      <c r="K1498" t="s">
        <v>11822</v>
      </c>
      <c r="L1498" t="str">
        <f t="shared" si="92"/>
        <v>No</v>
      </c>
      <c r="M1498">
        <v>8</v>
      </c>
      <c r="N1498" t="str" cm="1">
        <f t="array" ref="N1498">_xlfn.IFS(M1498&lt;=2,"Small",M1498&lt;=5,"Medium",M1498&gt;5,"Large")</f>
        <v>Large</v>
      </c>
      <c r="O1498" s="50">
        <v>222</v>
      </c>
      <c r="P1498" s="67">
        <f t="shared" si="93"/>
        <v>0.04</v>
      </c>
      <c r="Q1498" s="52">
        <v>4</v>
      </c>
      <c r="R1498" s="52" t="str" cm="1">
        <f t="array" ref="R1498">_xlfn.IFS(ROUND(Q1498,0)=5,"Excellent",ROUND(Q1498,0)=4,"Good",ROUND(Q1498,0)=3,"Ok",ROUND(Q1498,0)&lt;3,"Bad")</f>
        <v>Good</v>
      </c>
      <c r="S1498">
        <v>3</v>
      </c>
      <c r="T1498" t="str">
        <f t="shared" si="94"/>
        <v>No</v>
      </c>
      <c r="U1498" s="65">
        <v>42309</v>
      </c>
      <c r="V1498" s="65">
        <v>42339</v>
      </c>
      <c r="W1498">
        <v>90</v>
      </c>
      <c r="X1498" t="str">
        <f t="shared" si="95"/>
        <v>Active</v>
      </c>
      <c r="Y1498" t="s">
        <v>15615</v>
      </c>
    </row>
    <row r="1499" spans="1:25" x14ac:dyDescent="0.25">
      <c r="A1499">
        <v>1498</v>
      </c>
      <c r="B1499" t="s">
        <v>1122</v>
      </c>
      <c r="C1499">
        <v>1139</v>
      </c>
      <c r="D1499" t="str">
        <f>VLOOKUP($C1499,Hosts!$A:$O,10,0)</f>
        <v>New York</v>
      </c>
      <c r="E1499" s="67">
        <f>INDEX(Hosts!$A:$O,MATCH(Places!$C1499,Hosts!$A:$A,0),MATCH(Places!E$1,Hosts!$1:$1,0))</f>
        <v>1</v>
      </c>
      <c r="F1499" s="67">
        <f>INDEX(Hosts!$A:$O,MATCH(Places!$C1499,Hosts!$A:$A,0),MATCH(Places!F$1,Hosts!$1:$1,0))</f>
        <v>0.95</v>
      </c>
      <c r="G1499" s="67" t="str">
        <f>INDEX(Hosts!$A:$O,MATCH(Places!$C1499,Hosts!$A:$A,0),MATCH(Places!G$1,Hosts!$1:$1,0))</f>
        <v>Yes</v>
      </c>
      <c r="H1499">
        <v>7</v>
      </c>
      <c r="I1499" t="str">
        <f>VLOOKUP($H1499,Neighborhoods!$A:$C,2,0)</f>
        <v>Brooklyn</v>
      </c>
      <c r="J1499" t="str">
        <f>VLOOKUP($H1499,Neighborhoods!$A:$C,3,0)</f>
        <v>Bedford-Stuyvesant</v>
      </c>
      <c r="K1499" t="s">
        <v>1</v>
      </c>
      <c r="L1499" t="str">
        <f t="shared" si="92"/>
        <v>Yes</v>
      </c>
      <c r="M1499">
        <v>2</v>
      </c>
      <c r="N1499" t="str" cm="1">
        <f t="array" ref="N1499">_xlfn.IFS(M1499&lt;=2,"Small",M1499&lt;=5,"Medium",M1499&gt;5,"Large")</f>
        <v>Small</v>
      </c>
      <c r="O1499" s="50">
        <v>80</v>
      </c>
      <c r="P1499" s="67">
        <f t="shared" si="93"/>
        <v>0.03</v>
      </c>
      <c r="Q1499" s="52">
        <v>4.91</v>
      </c>
      <c r="R1499" s="52" t="str" cm="1">
        <f t="array" ref="R1499">_xlfn.IFS(ROUND(Q1499,0)=5,"Excellent",ROUND(Q1499,0)=4,"Good",ROUND(Q1499,0)=3,"Ok",ROUND(Q1499,0)&lt;3,"Bad")</f>
        <v>Excellent</v>
      </c>
      <c r="S1499">
        <v>181</v>
      </c>
      <c r="T1499" t="str">
        <f t="shared" si="94"/>
        <v>Yes</v>
      </c>
      <c r="U1499" s="65">
        <v>42254</v>
      </c>
      <c r="V1499" s="65">
        <v>43877</v>
      </c>
      <c r="W1499">
        <v>360</v>
      </c>
      <c r="X1499" t="str">
        <f t="shared" si="95"/>
        <v>Active</v>
      </c>
      <c r="Y1499" t="s">
        <v>15616</v>
      </c>
    </row>
    <row r="1500" spans="1:25" x14ac:dyDescent="0.25">
      <c r="A1500">
        <v>1499</v>
      </c>
      <c r="B1500" t="s">
        <v>1123</v>
      </c>
      <c r="C1500">
        <v>83</v>
      </c>
      <c r="D1500" t="str">
        <f>VLOOKUP($C1500,Hosts!$A:$O,10,0)</f>
        <v>New York</v>
      </c>
      <c r="E1500" s="67">
        <f>INDEX(Hosts!$A:$O,MATCH(Places!$C1500,Hosts!$A:$A,0),MATCH(Places!E$1,Hosts!$1:$1,0))</f>
        <v>1</v>
      </c>
      <c r="F1500" s="67">
        <f>INDEX(Hosts!$A:$O,MATCH(Places!$C1500,Hosts!$A:$A,0),MATCH(Places!F$1,Hosts!$1:$1,0))</f>
        <v>0.61</v>
      </c>
      <c r="G1500" s="67" t="str">
        <f>INDEX(Hosts!$A:$O,MATCH(Places!$C1500,Hosts!$A:$A,0),MATCH(Places!G$1,Hosts!$1:$1,0))</f>
        <v>No</v>
      </c>
      <c r="H1500">
        <v>7</v>
      </c>
      <c r="I1500" t="str">
        <f>VLOOKUP($H1500,Neighborhoods!$A:$C,2,0)</f>
        <v>Brooklyn</v>
      </c>
      <c r="J1500" t="str">
        <f>VLOOKUP($H1500,Neighborhoods!$A:$C,3,0)</f>
        <v>Bedford-Stuyvesant</v>
      </c>
      <c r="K1500" t="s">
        <v>11822</v>
      </c>
      <c r="L1500" t="str">
        <f t="shared" si="92"/>
        <v>No</v>
      </c>
      <c r="M1500">
        <v>4</v>
      </c>
      <c r="N1500" t="str" cm="1">
        <f t="array" ref="N1500">_xlfn.IFS(M1500&lt;=2,"Small",M1500&lt;=5,"Medium",M1500&gt;5,"Large")</f>
        <v>Medium</v>
      </c>
      <c r="O1500" s="50">
        <v>120</v>
      </c>
      <c r="P1500" s="67">
        <f t="shared" si="93"/>
        <v>0.03</v>
      </c>
      <c r="Q1500" s="52">
        <v>4.83</v>
      </c>
      <c r="R1500" s="52" t="str" cm="1">
        <f t="array" ref="R1500">_xlfn.IFS(ROUND(Q1500,0)=5,"Excellent",ROUND(Q1500,0)=4,"Good",ROUND(Q1500,0)=3,"Ok",ROUND(Q1500,0)&lt;3,"Bad")</f>
        <v>Excellent</v>
      </c>
      <c r="S1500">
        <v>12</v>
      </c>
      <c r="T1500" t="str">
        <f t="shared" si="94"/>
        <v>No</v>
      </c>
      <c r="U1500" s="65">
        <v>43302</v>
      </c>
      <c r="V1500" s="65">
        <v>43828</v>
      </c>
      <c r="W1500">
        <v>88</v>
      </c>
      <c r="X1500" t="str">
        <f t="shared" si="95"/>
        <v>Active</v>
      </c>
      <c r="Y1500" t="s">
        <v>15615</v>
      </c>
    </row>
    <row r="1501" spans="1:25" x14ac:dyDescent="0.25">
      <c r="A1501">
        <v>1500</v>
      </c>
      <c r="B1501" t="s">
        <v>1124</v>
      </c>
      <c r="C1501">
        <v>1578</v>
      </c>
      <c r="D1501" t="str">
        <f>VLOOKUP($C1501,Hosts!$A:$O,10,0)</f>
        <v>New York</v>
      </c>
      <c r="E1501" s="67">
        <f>INDEX(Hosts!$A:$O,MATCH(Places!$C1501,Hosts!$A:$A,0),MATCH(Places!E$1,Hosts!$1:$1,0))</f>
        <v>1</v>
      </c>
      <c r="F1501" s="67">
        <f>INDEX(Hosts!$A:$O,MATCH(Places!$C1501,Hosts!$A:$A,0),MATCH(Places!F$1,Hosts!$1:$1,0))</f>
        <v>0.28000000000000003</v>
      </c>
      <c r="G1501" s="67" t="str">
        <f>INDEX(Hosts!$A:$O,MATCH(Places!$C1501,Hosts!$A:$A,0),MATCH(Places!G$1,Hosts!$1:$1,0))</f>
        <v>No</v>
      </c>
      <c r="H1501">
        <v>15</v>
      </c>
      <c r="I1501" t="str">
        <f>VLOOKUP($H1501,Neighborhoods!$A:$C,2,0)</f>
        <v>Manhattan</v>
      </c>
      <c r="J1501" t="str">
        <f>VLOOKUP($H1501,Neighborhoods!$A:$C,3,0)</f>
        <v>East Village</v>
      </c>
      <c r="K1501" t="s">
        <v>1</v>
      </c>
      <c r="L1501" t="str">
        <f t="shared" si="92"/>
        <v>Yes</v>
      </c>
      <c r="M1501">
        <v>2</v>
      </c>
      <c r="N1501" t="str" cm="1">
        <f t="array" ref="N1501">_xlfn.IFS(M1501&lt;=2,"Small",M1501&lt;=5,"Medium",M1501&gt;5,"Large")</f>
        <v>Small</v>
      </c>
      <c r="O1501" s="50">
        <v>42</v>
      </c>
      <c r="P1501" s="67">
        <f t="shared" si="93"/>
        <v>0.03</v>
      </c>
      <c r="Q1501" s="52">
        <v>4.83</v>
      </c>
      <c r="R1501" s="52" t="str" cm="1">
        <f t="array" ref="R1501">_xlfn.IFS(ROUND(Q1501,0)=5,"Excellent",ROUND(Q1501,0)=4,"Good",ROUND(Q1501,0)=3,"Ok",ROUND(Q1501,0)&lt;3,"Bad")</f>
        <v>Excellent</v>
      </c>
      <c r="S1501">
        <v>52</v>
      </c>
      <c r="T1501" t="str">
        <f t="shared" si="94"/>
        <v>No</v>
      </c>
      <c r="U1501" s="65">
        <v>42246</v>
      </c>
      <c r="V1501" s="65">
        <v>43858</v>
      </c>
      <c r="W1501">
        <v>0</v>
      </c>
      <c r="X1501" t="str">
        <f t="shared" si="95"/>
        <v>Inactive</v>
      </c>
      <c r="Y1501" t="s">
        <v>15615</v>
      </c>
    </row>
    <row r="1502" spans="1:25" x14ac:dyDescent="0.25">
      <c r="A1502">
        <v>1501</v>
      </c>
      <c r="B1502" t="s">
        <v>1125</v>
      </c>
      <c r="C1502">
        <v>1139</v>
      </c>
      <c r="D1502" t="str">
        <f>VLOOKUP($C1502,Hosts!$A:$O,10,0)</f>
        <v>New York</v>
      </c>
      <c r="E1502" s="67">
        <f>INDEX(Hosts!$A:$O,MATCH(Places!$C1502,Hosts!$A:$A,0),MATCH(Places!E$1,Hosts!$1:$1,0))</f>
        <v>1</v>
      </c>
      <c r="F1502" s="67">
        <f>INDEX(Hosts!$A:$O,MATCH(Places!$C1502,Hosts!$A:$A,0),MATCH(Places!F$1,Hosts!$1:$1,0))</f>
        <v>0.95</v>
      </c>
      <c r="G1502" s="67" t="str">
        <f>INDEX(Hosts!$A:$O,MATCH(Places!$C1502,Hosts!$A:$A,0),MATCH(Places!G$1,Hosts!$1:$1,0))</f>
        <v>Yes</v>
      </c>
      <c r="H1502">
        <v>7</v>
      </c>
      <c r="I1502" t="str">
        <f>VLOOKUP($H1502,Neighborhoods!$A:$C,2,0)</f>
        <v>Brooklyn</v>
      </c>
      <c r="J1502" t="str">
        <f>VLOOKUP($H1502,Neighborhoods!$A:$C,3,0)</f>
        <v>Bedford-Stuyvesant</v>
      </c>
      <c r="K1502" t="s">
        <v>1</v>
      </c>
      <c r="L1502" t="str">
        <f t="shared" si="92"/>
        <v>Yes</v>
      </c>
      <c r="M1502">
        <v>2</v>
      </c>
      <c r="N1502" t="str" cm="1">
        <f t="array" ref="N1502">_xlfn.IFS(M1502&lt;=2,"Small",M1502&lt;=5,"Medium",M1502&gt;5,"Large")</f>
        <v>Small</v>
      </c>
      <c r="O1502" s="50">
        <v>70</v>
      </c>
      <c r="P1502" s="67">
        <f t="shared" si="93"/>
        <v>0.03</v>
      </c>
      <c r="Q1502" s="52">
        <v>4.92</v>
      </c>
      <c r="R1502" s="52" t="str" cm="1">
        <f t="array" ref="R1502">_xlfn.IFS(ROUND(Q1502,0)=5,"Excellent",ROUND(Q1502,0)=4,"Good",ROUND(Q1502,0)=3,"Ok",ROUND(Q1502,0)&lt;3,"Bad")</f>
        <v>Excellent</v>
      </c>
      <c r="S1502">
        <v>169</v>
      </c>
      <c r="T1502" t="str">
        <f t="shared" si="94"/>
        <v>Yes</v>
      </c>
      <c r="U1502" s="65">
        <v>42254</v>
      </c>
      <c r="V1502" s="65">
        <v>43878</v>
      </c>
      <c r="W1502">
        <v>352</v>
      </c>
      <c r="X1502" t="str">
        <f t="shared" si="95"/>
        <v>Active</v>
      </c>
      <c r="Y1502" t="s">
        <v>15616</v>
      </c>
    </row>
    <row r="1503" spans="1:25" x14ac:dyDescent="0.25">
      <c r="A1503">
        <v>1502</v>
      </c>
      <c r="B1503" t="s">
        <v>1126</v>
      </c>
      <c r="C1503">
        <v>516</v>
      </c>
      <c r="D1503" t="str">
        <f>VLOOKUP($C1503,Hosts!$A:$O,10,0)</f>
        <v>New York</v>
      </c>
      <c r="E1503" s="67">
        <f>INDEX(Hosts!$A:$O,MATCH(Places!$C1503,Hosts!$A:$A,0),MATCH(Places!E$1,Hosts!$1:$1,0))</f>
        <v>1</v>
      </c>
      <c r="F1503" s="67">
        <f>INDEX(Hosts!$A:$O,MATCH(Places!$C1503,Hosts!$A:$A,0),MATCH(Places!F$1,Hosts!$1:$1,0))</f>
        <v>0.67</v>
      </c>
      <c r="G1503" s="67" t="str">
        <f>INDEX(Hosts!$A:$O,MATCH(Places!$C1503,Hosts!$A:$A,0),MATCH(Places!G$1,Hosts!$1:$1,0))</f>
        <v>No</v>
      </c>
      <c r="H1503">
        <v>12</v>
      </c>
      <c r="I1503" t="str">
        <f>VLOOKUP($H1503,Neighborhoods!$A:$C,2,0)</f>
        <v>Brooklyn</v>
      </c>
      <c r="J1503" t="str">
        <f>VLOOKUP($H1503,Neighborhoods!$A:$C,3,0)</f>
        <v>Williamsburg</v>
      </c>
      <c r="K1503" t="s">
        <v>11822</v>
      </c>
      <c r="L1503" t="str">
        <f t="shared" si="92"/>
        <v>No</v>
      </c>
      <c r="M1503">
        <v>2</v>
      </c>
      <c r="N1503" t="str" cm="1">
        <f t="array" ref="N1503">_xlfn.IFS(M1503&lt;=2,"Small",M1503&lt;=5,"Medium",M1503&gt;5,"Large")</f>
        <v>Small</v>
      </c>
      <c r="O1503" s="50">
        <v>500</v>
      </c>
      <c r="P1503" s="67">
        <f t="shared" si="93"/>
        <v>0.05</v>
      </c>
      <c r="Q1503" s="52">
        <v>5</v>
      </c>
      <c r="R1503" s="52" t="str" cm="1">
        <f t="array" ref="R1503">_xlfn.IFS(ROUND(Q1503,0)=5,"Excellent",ROUND(Q1503,0)=4,"Good",ROUND(Q1503,0)=3,"Ok",ROUND(Q1503,0)&lt;3,"Bad")</f>
        <v>Excellent</v>
      </c>
      <c r="S1503">
        <v>9</v>
      </c>
      <c r="T1503" t="str">
        <f t="shared" si="94"/>
        <v>No</v>
      </c>
      <c r="U1503" s="65">
        <v>42259</v>
      </c>
      <c r="V1503" s="65">
        <v>43156</v>
      </c>
      <c r="W1503">
        <v>0</v>
      </c>
      <c r="X1503" t="str">
        <f t="shared" si="95"/>
        <v>Inactive</v>
      </c>
      <c r="Y1503" t="s">
        <v>15616</v>
      </c>
    </row>
    <row r="1504" spans="1:25" x14ac:dyDescent="0.25">
      <c r="A1504">
        <v>1503</v>
      </c>
      <c r="B1504" t="s">
        <v>1127</v>
      </c>
      <c r="C1504">
        <v>1579</v>
      </c>
      <c r="D1504" t="str">
        <f>VLOOKUP($C1504,Hosts!$A:$O,10,0)</f>
        <v>New York</v>
      </c>
      <c r="E1504" s="67">
        <f>INDEX(Hosts!$A:$O,MATCH(Places!$C1504,Hosts!$A:$A,0),MATCH(Places!E$1,Hosts!$1:$1,0))</f>
        <v>0.94</v>
      </c>
      <c r="F1504" s="67">
        <f>INDEX(Hosts!$A:$O,MATCH(Places!$C1504,Hosts!$A:$A,0),MATCH(Places!F$1,Hosts!$1:$1,0))</f>
        <v>0.37</v>
      </c>
      <c r="G1504" s="67" t="str">
        <f>INDEX(Hosts!$A:$O,MATCH(Places!$C1504,Hosts!$A:$A,0),MATCH(Places!G$1,Hosts!$1:$1,0))</f>
        <v>No</v>
      </c>
      <c r="H1504">
        <v>8</v>
      </c>
      <c r="I1504" t="str">
        <f>VLOOKUP($H1504,Neighborhoods!$A:$C,2,0)</f>
        <v>Brooklyn</v>
      </c>
      <c r="J1504" t="str">
        <f>VLOOKUP($H1504,Neighborhoods!$A:$C,3,0)</f>
        <v>Bushwick</v>
      </c>
      <c r="K1504" t="s">
        <v>1</v>
      </c>
      <c r="L1504" t="str">
        <f t="shared" si="92"/>
        <v>Yes</v>
      </c>
      <c r="M1504">
        <v>3</v>
      </c>
      <c r="N1504" t="str" cm="1">
        <f t="array" ref="N1504">_xlfn.IFS(M1504&lt;=2,"Small",M1504&lt;=5,"Medium",M1504&gt;5,"Large")</f>
        <v>Medium</v>
      </c>
      <c r="O1504" s="50">
        <v>100</v>
      </c>
      <c r="P1504" s="67">
        <f t="shared" si="93"/>
        <v>0.03</v>
      </c>
      <c r="Q1504" s="52">
        <v>4.92</v>
      </c>
      <c r="R1504" s="52" t="str" cm="1">
        <f t="array" ref="R1504">_xlfn.IFS(ROUND(Q1504,0)=5,"Excellent",ROUND(Q1504,0)=4,"Good",ROUND(Q1504,0)=3,"Ok",ROUND(Q1504,0)&lt;3,"Bad")</f>
        <v>Excellent</v>
      </c>
      <c r="S1504">
        <v>25</v>
      </c>
      <c r="T1504" t="str">
        <f t="shared" si="94"/>
        <v>No</v>
      </c>
      <c r="U1504" s="65">
        <v>42281</v>
      </c>
      <c r="V1504" s="65">
        <v>43834</v>
      </c>
      <c r="W1504">
        <v>365</v>
      </c>
      <c r="X1504" t="str">
        <f t="shared" si="95"/>
        <v>Active</v>
      </c>
      <c r="Y1504" t="s">
        <v>15615</v>
      </c>
    </row>
    <row r="1505" spans="1:25" x14ac:dyDescent="0.25">
      <c r="A1505">
        <v>1504</v>
      </c>
      <c r="B1505" t="s">
        <v>14839</v>
      </c>
      <c r="C1505">
        <v>1588</v>
      </c>
      <c r="D1505" t="str">
        <f>VLOOKUP($C1505,Hosts!$A:$O,10,0)</f>
        <v>New York</v>
      </c>
      <c r="E1505" s="67">
        <f>INDEX(Hosts!$A:$O,MATCH(Places!$C1505,Hosts!$A:$A,0),MATCH(Places!E$1,Hosts!$1:$1,0))</f>
        <v>1</v>
      </c>
      <c r="F1505" s="67">
        <f>INDEX(Hosts!$A:$O,MATCH(Places!$C1505,Hosts!$A:$A,0),MATCH(Places!F$1,Hosts!$1:$1,0))</f>
        <v>1</v>
      </c>
      <c r="G1505" s="67" t="str">
        <f>INDEX(Hosts!$A:$O,MATCH(Places!$C1505,Hosts!$A:$A,0),MATCH(Places!G$1,Hosts!$1:$1,0))</f>
        <v>No</v>
      </c>
      <c r="H1505">
        <v>16</v>
      </c>
      <c r="I1505" t="str">
        <f>VLOOKUP($H1505,Neighborhoods!$A:$C,2,0)</f>
        <v>Manhattan</v>
      </c>
      <c r="J1505" t="str">
        <f>VLOOKUP($H1505,Neighborhoods!$A:$C,3,0)</f>
        <v>Harlem</v>
      </c>
      <c r="K1505" t="s">
        <v>11822</v>
      </c>
      <c r="L1505" t="str">
        <f t="shared" si="92"/>
        <v>No</v>
      </c>
      <c r="M1505">
        <v>6</v>
      </c>
      <c r="N1505" t="str" cm="1">
        <f t="array" ref="N1505">_xlfn.IFS(M1505&lt;=2,"Small",M1505&lt;=5,"Medium",M1505&gt;5,"Large")</f>
        <v>Large</v>
      </c>
      <c r="O1505" s="50">
        <v>207</v>
      </c>
      <c r="P1505" s="67">
        <f t="shared" si="93"/>
        <v>0.04</v>
      </c>
      <c r="Q1505" s="52">
        <v>4.8099999999999996</v>
      </c>
      <c r="R1505" s="52" t="str" cm="1">
        <f t="array" ref="R1505">_xlfn.IFS(ROUND(Q1505,0)=5,"Excellent",ROUND(Q1505,0)=4,"Good",ROUND(Q1505,0)=3,"Ok",ROUND(Q1505,0)&lt;3,"Bad")</f>
        <v>Excellent</v>
      </c>
      <c r="S1505">
        <v>113</v>
      </c>
      <c r="T1505" t="str">
        <f t="shared" si="94"/>
        <v>Yes</v>
      </c>
      <c r="U1505" s="65">
        <v>42289</v>
      </c>
      <c r="V1505" s="65">
        <v>43813</v>
      </c>
      <c r="W1505">
        <v>90</v>
      </c>
      <c r="X1505" t="str">
        <f t="shared" si="95"/>
        <v>Active</v>
      </c>
      <c r="Y1505" t="s">
        <v>15615</v>
      </c>
    </row>
    <row r="1506" spans="1:25" x14ac:dyDescent="0.25">
      <c r="A1506">
        <v>1505</v>
      </c>
      <c r="B1506" t="s">
        <v>1128</v>
      </c>
      <c r="C1506">
        <v>1589</v>
      </c>
      <c r="D1506" t="str">
        <f>VLOOKUP($C1506,Hosts!$A:$O,10,0)</f>
        <v>New York</v>
      </c>
      <c r="E1506" s="67">
        <f>INDEX(Hosts!$A:$O,MATCH(Places!$C1506,Hosts!$A:$A,0),MATCH(Places!E$1,Hosts!$1:$1,0))</f>
        <v>0</v>
      </c>
      <c r="F1506" s="67">
        <f>INDEX(Hosts!$A:$O,MATCH(Places!$C1506,Hosts!$A:$A,0),MATCH(Places!F$1,Hosts!$1:$1,0))</f>
        <v>0.33</v>
      </c>
      <c r="G1506" s="67" t="str">
        <f>INDEX(Hosts!$A:$O,MATCH(Places!$C1506,Hosts!$A:$A,0),MATCH(Places!G$1,Hosts!$1:$1,0))</f>
        <v>No</v>
      </c>
      <c r="H1506">
        <v>12</v>
      </c>
      <c r="I1506" t="str">
        <f>VLOOKUP($H1506,Neighborhoods!$A:$C,2,0)</f>
        <v>Brooklyn</v>
      </c>
      <c r="J1506" t="str">
        <f>VLOOKUP($H1506,Neighborhoods!$A:$C,3,0)</f>
        <v>Williamsburg</v>
      </c>
      <c r="K1506" t="s">
        <v>11822</v>
      </c>
      <c r="L1506" t="str">
        <f t="shared" si="92"/>
        <v>No</v>
      </c>
      <c r="M1506">
        <v>2</v>
      </c>
      <c r="N1506" t="str" cm="1">
        <f t="array" ref="N1506">_xlfn.IFS(M1506&lt;=2,"Small",M1506&lt;=5,"Medium",M1506&gt;5,"Large")</f>
        <v>Small</v>
      </c>
      <c r="O1506" s="50">
        <v>286</v>
      </c>
      <c r="P1506" s="67">
        <f t="shared" si="93"/>
        <v>0.04</v>
      </c>
      <c r="Q1506" s="52">
        <v>4.75</v>
      </c>
      <c r="R1506" s="52" t="str" cm="1">
        <f t="array" ref="R1506">_xlfn.IFS(ROUND(Q1506,0)=5,"Excellent",ROUND(Q1506,0)=4,"Good",ROUND(Q1506,0)=3,"Ok",ROUND(Q1506,0)&lt;3,"Bad")</f>
        <v>Excellent</v>
      </c>
      <c r="S1506">
        <v>61</v>
      </c>
      <c r="T1506" t="str">
        <f t="shared" si="94"/>
        <v>No</v>
      </c>
      <c r="U1506" s="65">
        <v>42252</v>
      </c>
      <c r="V1506" s="65">
        <v>43831</v>
      </c>
      <c r="W1506">
        <v>365</v>
      </c>
      <c r="X1506" t="str">
        <f t="shared" si="95"/>
        <v>Active</v>
      </c>
      <c r="Y1506" t="s">
        <v>15615</v>
      </c>
    </row>
    <row r="1507" spans="1:25" x14ac:dyDescent="0.25">
      <c r="A1507">
        <v>1506</v>
      </c>
      <c r="B1507" t="s">
        <v>1130</v>
      </c>
      <c r="C1507">
        <v>1326</v>
      </c>
      <c r="D1507" t="str">
        <f>VLOOKUP($C1507,Hosts!$A:$O,10,0)</f>
        <v>New York</v>
      </c>
      <c r="E1507" s="67">
        <f>INDEX(Hosts!$A:$O,MATCH(Places!$C1507,Hosts!$A:$A,0),MATCH(Places!E$1,Hosts!$1:$1,0))</f>
        <v>0.13</v>
      </c>
      <c r="F1507" s="67">
        <f>INDEX(Hosts!$A:$O,MATCH(Places!$C1507,Hosts!$A:$A,0),MATCH(Places!F$1,Hosts!$1:$1,0))</f>
        <v>1</v>
      </c>
      <c r="G1507" s="67" t="str">
        <f>INDEX(Hosts!$A:$O,MATCH(Places!$C1507,Hosts!$A:$A,0),MATCH(Places!G$1,Hosts!$1:$1,0))</f>
        <v>No</v>
      </c>
      <c r="H1507">
        <v>7</v>
      </c>
      <c r="I1507" t="str">
        <f>VLOOKUP($H1507,Neighborhoods!$A:$C,2,0)</f>
        <v>Brooklyn</v>
      </c>
      <c r="J1507" t="str">
        <f>VLOOKUP($H1507,Neighborhoods!$A:$C,3,0)</f>
        <v>Bedford-Stuyvesant</v>
      </c>
      <c r="K1507" t="s">
        <v>11822</v>
      </c>
      <c r="L1507" t="str">
        <f t="shared" si="92"/>
        <v>No</v>
      </c>
      <c r="M1507">
        <v>6</v>
      </c>
      <c r="N1507" t="str" cm="1">
        <f t="array" ref="N1507">_xlfn.IFS(M1507&lt;=2,"Small",M1507&lt;=5,"Medium",M1507&gt;5,"Large")</f>
        <v>Large</v>
      </c>
      <c r="O1507" s="50">
        <v>225</v>
      </c>
      <c r="P1507" s="67">
        <f t="shared" si="93"/>
        <v>0.04</v>
      </c>
      <c r="Q1507" s="52">
        <v>4.54</v>
      </c>
      <c r="R1507" s="52" t="str" cm="1">
        <f t="array" ref="R1507">_xlfn.IFS(ROUND(Q1507,0)=5,"Excellent",ROUND(Q1507,0)=4,"Good",ROUND(Q1507,0)=3,"Ok",ROUND(Q1507,0)&lt;3,"Bad")</f>
        <v>Excellent</v>
      </c>
      <c r="S1507">
        <v>71</v>
      </c>
      <c r="T1507" t="str">
        <f t="shared" si="94"/>
        <v>No</v>
      </c>
      <c r="U1507" s="65">
        <v>43321</v>
      </c>
      <c r="V1507" s="65">
        <v>43954</v>
      </c>
      <c r="W1507">
        <v>179</v>
      </c>
      <c r="X1507" t="str">
        <f t="shared" si="95"/>
        <v>Active</v>
      </c>
      <c r="Y1507" t="s">
        <v>15616</v>
      </c>
    </row>
    <row r="1508" spans="1:25" x14ac:dyDescent="0.25">
      <c r="A1508">
        <v>1507</v>
      </c>
      <c r="B1508" t="s">
        <v>1131</v>
      </c>
      <c r="C1508">
        <v>2387</v>
      </c>
      <c r="D1508" t="str">
        <f>VLOOKUP($C1508,Hosts!$A:$O,10,0)</f>
        <v>New York</v>
      </c>
      <c r="E1508" s="67">
        <f>INDEX(Hosts!$A:$O,MATCH(Places!$C1508,Hosts!$A:$A,0),MATCH(Places!E$1,Hosts!$1:$1,0))</f>
        <v>0.67</v>
      </c>
      <c r="F1508" s="67">
        <f>INDEX(Hosts!$A:$O,MATCH(Places!$C1508,Hosts!$A:$A,0),MATCH(Places!F$1,Hosts!$1:$1,0))</f>
        <v>0</v>
      </c>
      <c r="G1508" s="67" t="str">
        <f>INDEX(Hosts!$A:$O,MATCH(Places!$C1508,Hosts!$A:$A,0),MATCH(Places!G$1,Hosts!$1:$1,0))</f>
        <v>No</v>
      </c>
      <c r="H1508">
        <v>20</v>
      </c>
      <c r="I1508" t="str">
        <f>VLOOKUP($H1508,Neighborhoods!$A:$C,2,0)</f>
        <v>Manhattan</v>
      </c>
      <c r="J1508" t="str">
        <f>VLOOKUP($H1508,Neighborhoods!$A:$C,3,0)</f>
        <v>Upper West Side</v>
      </c>
      <c r="K1508" t="s">
        <v>1</v>
      </c>
      <c r="L1508" t="str">
        <f t="shared" si="92"/>
        <v>Yes</v>
      </c>
      <c r="M1508">
        <v>2</v>
      </c>
      <c r="N1508" t="str" cm="1">
        <f t="array" ref="N1508">_xlfn.IFS(M1508&lt;=2,"Small",M1508&lt;=5,"Medium",M1508&gt;5,"Large")</f>
        <v>Small</v>
      </c>
      <c r="O1508" s="50">
        <v>166</v>
      </c>
      <c r="P1508" s="67">
        <f t="shared" si="93"/>
        <v>0.03</v>
      </c>
      <c r="Q1508" s="52">
        <v>4.6399999999999997</v>
      </c>
      <c r="R1508" s="52" t="str" cm="1">
        <f t="array" ref="R1508">_xlfn.IFS(ROUND(Q1508,0)=5,"Excellent",ROUND(Q1508,0)=4,"Good",ROUND(Q1508,0)=3,"Ok",ROUND(Q1508,0)&lt;3,"Bad")</f>
        <v>Excellent</v>
      </c>
      <c r="S1508">
        <v>39</v>
      </c>
      <c r="T1508" t="str">
        <f t="shared" si="94"/>
        <v>No</v>
      </c>
      <c r="U1508" s="65">
        <v>42249</v>
      </c>
      <c r="V1508" s="65">
        <v>42734</v>
      </c>
      <c r="W1508">
        <v>365</v>
      </c>
      <c r="X1508" t="str">
        <f t="shared" si="95"/>
        <v>Active</v>
      </c>
      <c r="Y1508" t="s">
        <v>15616</v>
      </c>
    </row>
    <row r="1509" spans="1:25" x14ac:dyDescent="0.25">
      <c r="A1509">
        <v>1508</v>
      </c>
      <c r="B1509" t="s">
        <v>13984</v>
      </c>
      <c r="C1509">
        <v>2431</v>
      </c>
      <c r="D1509" t="str">
        <f>VLOOKUP($C1509,Hosts!$A:$O,10,0)</f>
        <v>New York</v>
      </c>
      <c r="E1509" s="67">
        <f>INDEX(Hosts!$A:$O,MATCH(Places!$C1509,Hosts!$A:$A,0),MATCH(Places!E$1,Hosts!$1:$1,0))</f>
        <v>1</v>
      </c>
      <c r="F1509" s="67">
        <f>INDEX(Hosts!$A:$O,MATCH(Places!$C1509,Hosts!$A:$A,0),MATCH(Places!F$1,Hosts!$1:$1,0))</f>
        <v>0.98</v>
      </c>
      <c r="G1509" s="67" t="str">
        <f>INDEX(Hosts!$A:$O,MATCH(Places!$C1509,Hosts!$A:$A,0),MATCH(Places!G$1,Hosts!$1:$1,0))</f>
        <v>Yes</v>
      </c>
      <c r="H1509">
        <v>21</v>
      </c>
      <c r="I1509" t="str">
        <f>VLOOKUP($H1509,Neighborhoods!$A:$C,2,0)</f>
        <v>Queens</v>
      </c>
      <c r="J1509" t="str">
        <f>VLOOKUP($H1509,Neighborhoods!$A:$C,3,0)</f>
        <v>Astoria</v>
      </c>
      <c r="K1509" t="s">
        <v>11822</v>
      </c>
      <c r="L1509" t="str">
        <f t="shared" si="92"/>
        <v>No</v>
      </c>
      <c r="M1509">
        <v>2</v>
      </c>
      <c r="N1509" t="str" cm="1">
        <f t="array" ref="N1509">_xlfn.IFS(M1509&lt;=2,"Small",M1509&lt;=5,"Medium",M1509&gt;5,"Large")</f>
        <v>Small</v>
      </c>
      <c r="O1509" s="50">
        <v>87</v>
      </c>
      <c r="P1509" s="67">
        <f t="shared" si="93"/>
        <v>0.03</v>
      </c>
      <c r="Q1509" s="52">
        <v>4.74</v>
      </c>
      <c r="R1509" s="52" t="str" cm="1">
        <f t="array" ref="R1509">_xlfn.IFS(ROUND(Q1509,0)=5,"Excellent",ROUND(Q1509,0)=4,"Good",ROUND(Q1509,0)=3,"Ok",ROUND(Q1509,0)&lt;3,"Bad")</f>
        <v>Excellent</v>
      </c>
      <c r="S1509">
        <v>177</v>
      </c>
      <c r="T1509" t="str">
        <f t="shared" si="94"/>
        <v>No</v>
      </c>
      <c r="U1509" s="65">
        <v>42291</v>
      </c>
      <c r="V1509" s="65">
        <v>43886</v>
      </c>
      <c r="W1509">
        <v>340</v>
      </c>
      <c r="X1509" t="str">
        <f t="shared" si="95"/>
        <v>Active</v>
      </c>
      <c r="Y1509" t="s">
        <v>15615</v>
      </c>
    </row>
    <row r="1510" spans="1:25" x14ac:dyDescent="0.25">
      <c r="A1510">
        <v>1509</v>
      </c>
      <c r="B1510" t="s">
        <v>13119</v>
      </c>
      <c r="C1510">
        <v>2432</v>
      </c>
      <c r="D1510" t="str">
        <f>VLOOKUP($C1510,Hosts!$A:$O,10,0)</f>
        <v>New York</v>
      </c>
      <c r="E1510" s="67">
        <f>INDEX(Hosts!$A:$O,MATCH(Places!$C1510,Hosts!$A:$A,0),MATCH(Places!E$1,Hosts!$1:$1,0))</f>
        <v>0.5</v>
      </c>
      <c r="F1510" s="67">
        <f>INDEX(Hosts!$A:$O,MATCH(Places!$C1510,Hosts!$A:$A,0),MATCH(Places!F$1,Hosts!$1:$1,0))</f>
        <v>0.55000000000000004</v>
      </c>
      <c r="G1510" s="67" t="str">
        <f>INDEX(Hosts!$A:$O,MATCH(Places!$C1510,Hosts!$A:$A,0),MATCH(Places!G$1,Hosts!$1:$1,0))</f>
        <v>No</v>
      </c>
      <c r="H1510">
        <v>16</v>
      </c>
      <c r="I1510" t="str">
        <f>VLOOKUP($H1510,Neighborhoods!$A:$C,2,0)</f>
        <v>Manhattan</v>
      </c>
      <c r="J1510" t="str">
        <f>VLOOKUP($H1510,Neighborhoods!$A:$C,3,0)</f>
        <v>Harlem</v>
      </c>
      <c r="K1510" t="s">
        <v>11822</v>
      </c>
      <c r="L1510" t="str">
        <f t="shared" si="92"/>
        <v>No</v>
      </c>
      <c r="M1510">
        <v>3</v>
      </c>
      <c r="N1510" t="str" cm="1">
        <f t="array" ref="N1510">_xlfn.IFS(M1510&lt;=2,"Small",M1510&lt;=5,"Medium",M1510&gt;5,"Large")</f>
        <v>Medium</v>
      </c>
      <c r="O1510" s="50">
        <v>89</v>
      </c>
      <c r="P1510" s="67">
        <f t="shared" si="93"/>
        <v>0.03</v>
      </c>
      <c r="Q1510" s="52">
        <v>4.57</v>
      </c>
      <c r="R1510" s="52" t="str" cm="1">
        <f t="array" ref="R1510">_xlfn.IFS(ROUND(Q1510,0)=5,"Excellent",ROUND(Q1510,0)=4,"Good",ROUND(Q1510,0)=3,"Ok",ROUND(Q1510,0)&lt;3,"Bad")</f>
        <v>Excellent</v>
      </c>
      <c r="S1510">
        <v>42</v>
      </c>
      <c r="T1510" t="str">
        <f t="shared" si="94"/>
        <v>No</v>
      </c>
      <c r="U1510" s="65">
        <v>42253</v>
      </c>
      <c r="V1510" s="65">
        <v>42762</v>
      </c>
      <c r="W1510">
        <v>261</v>
      </c>
      <c r="X1510" t="str">
        <f t="shared" si="95"/>
        <v>Active</v>
      </c>
      <c r="Y1510" t="s">
        <v>15615</v>
      </c>
    </row>
    <row r="1511" spans="1:25" x14ac:dyDescent="0.25">
      <c r="A1511">
        <v>1510</v>
      </c>
      <c r="B1511" t="s">
        <v>1132</v>
      </c>
      <c r="C1511">
        <v>2394</v>
      </c>
      <c r="D1511" t="str">
        <f>VLOOKUP($C1511,Hosts!$A:$O,10,0)</f>
        <v>New York</v>
      </c>
      <c r="E1511" s="67">
        <f>INDEX(Hosts!$A:$O,MATCH(Places!$C1511,Hosts!$A:$A,0),MATCH(Places!E$1,Hosts!$1:$1,0))</f>
        <v>1</v>
      </c>
      <c r="F1511" s="67">
        <f>INDEX(Hosts!$A:$O,MATCH(Places!$C1511,Hosts!$A:$A,0),MATCH(Places!F$1,Hosts!$1:$1,0))</f>
        <v>0.96</v>
      </c>
      <c r="G1511" s="67" t="str">
        <f>INDEX(Hosts!$A:$O,MATCH(Places!$C1511,Hosts!$A:$A,0),MATCH(Places!G$1,Hosts!$1:$1,0))</f>
        <v>Yes</v>
      </c>
      <c r="H1511">
        <v>7</v>
      </c>
      <c r="I1511" t="str">
        <f>VLOOKUP($H1511,Neighborhoods!$A:$C,2,0)</f>
        <v>Brooklyn</v>
      </c>
      <c r="J1511" t="str">
        <f>VLOOKUP($H1511,Neighborhoods!$A:$C,3,0)</f>
        <v>Bedford-Stuyvesant</v>
      </c>
      <c r="K1511" t="s">
        <v>1</v>
      </c>
      <c r="L1511" t="str">
        <f t="shared" si="92"/>
        <v>Yes</v>
      </c>
      <c r="M1511">
        <v>1</v>
      </c>
      <c r="N1511" t="str" cm="1">
        <f t="array" ref="N1511">_xlfn.IFS(M1511&lt;=2,"Small",M1511&lt;=5,"Medium",M1511&gt;5,"Large")</f>
        <v>Small</v>
      </c>
      <c r="O1511" s="50">
        <v>46</v>
      </c>
      <c r="P1511" s="67">
        <f t="shared" si="93"/>
        <v>0.03</v>
      </c>
      <c r="Q1511" s="52">
        <v>4.9000000000000004</v>
      </c>
      <c r="R1511" s="52" t="str" cm="1">
        <f t="array" ref="R1511">_xlfn.IFS(ROUND(Q1511,0)=5,"Excellent",ROUND(Q1511,0)=4,"Good",ROUND(Q1511,0)=3,"Ok",ROUND(Q1511,0)&lt;3,"Bad")</f>
        <v>Excellent</v>
      </c>
      <c r="S1511">
        <v>356</v>
      </c>
      <c r="T1511" t="str">
        <f t="shared" si="94"/>
        <v>Yes</v>
      </c>
      <c r="U1511" s="65">
        <v>42261</v>
      </c>
      <c r="V1511" s="65">
        <v>44053</v>
      </c>
      <c r="W1511">
        <v>31</v>
      </c>
      <c r="X1511" t="str">
        <f t="shared" si="95"/>
        <v>Active</v>
      </c>
      <c r="Y1511" t="s">
        <v>15615</v>
      </c>
    </row>
    <row r="1512" spans="1:25" x14ac:dyDescent="0.25">
      <c r="A1512">
        <v>1511</v>
      </c>
      <c r="B1512" t="s">
        <v>1133</v>
      </c>
      <c r="C1512">
        <v>2394</v>
      </c>
      <c r="D1512" t="str">
        <f>VLOOKUP($C1512,Hosts!$A:$O,10,0)</f>
        <v>New York</v>
      </c>
      <c r="E1512" s="67">
        <f>INDEX(Hosts!$A:$O,MATCH(Places!$C1512,Hosts!$A:$A,0),MATCH(Places!E$1,Hosts!$1:$1,0))</f>
        <v>1</v>
      </c>
      <c r="F1512" s="67">
        <f>INDEX(Hosts!$A:$O,MATCH(Places!$C1512,Hosts!$A:$A,0),MATCH(Places!F$1,Hosts!$1:$1,0))</f>
        <v>0.96</v>
      </c>
      <c r="G1512" s="67" t="str">
        <f>INDEX(Hosts!$A:$O,MATCH(Places!$C1512,Hosts!$A:$A,0),MATCH(Places!G$1,Hosts!$1:$1,0))</f>
        <v>Yes</v>
      </c>
      <c r="H1512">
        <v>7</v>
      </c>
      <c r="I1512" t="str">
        <f>VLOOKUP($H1512,Neighborhoods!$A:$C,2,0)</f>
        <v>Brooklyn</v>
      </c>
      <c r="J1512" t="str">
        <f>VLOOKUP($H1512,Neighborhoods!$A:$C,3,0)</f>
        <v>Bedford-Stuyvesant</v>
      </c>
      <c r="K1512" t="s">
        <v>1</v>
      </c>
      <c r="L1512" t="str">
        <f t="shared" si="92"/>
        <v>Yes</v>
      </c>
      <c r="M1512">
        <v>1</v>
      </c>
      <c r="N1512" t="str" cm="1">
        <f t="array" ref="N1512">_xlfn.IFS(M1512&lt;=2,"Small",M1512&lt;=5,"Medium",M1512&gt;5,"Large")</f>
        <v>Small</v>
      </c>
      <c r="O1512" s="50">
        <v>41</v>
      </c>
      <c r="P1512" s="67">
        <f t="shared" si="93"/>
        <v>0.03</v>
      </c>
      <c r="Q1512" s="52">
        <v>4.97</v>
      </c>
      <c r="R1512" s="52" t="str" cm="1">
        <f t="array" ref="R1512">_xlfn.IFS(ROUND(Q1512,0)=5,"Excellent",ROUND(Q1512,0)=4,"Good",ROUND(Q1512,0)=3,"Ok",ROUND(Q1512,0)&lt;3,"Bad")</f>
        <v>Excellent</v>
      </c>
      <c r="S1512">
        <v>343</v>
      </c>
      <c r="T1512" t="str">
        <f t="shared" si="94"/>
        <v>Yes</v>
      </c>
      <c r="U1512" s="65">
        <v>42255</v>
      </c>
      <c r="V1512" s="65">
        <v>43921</v>
      </c>
      <c r="W1512">
        <v>30</v>
      </c>
      <c r="X1512" t="str">
        <f t="shared" si="95"/>
        <v>Active</v>
      </c>
      <c r="Y1512" t="s">
        <v>15615</v>
      </c>
    </row>
    <row r="1513" spans="1:25" x14ac:dyDescent="0.25">
      <c r="A1513">
        <v>1512</v>
      </c>
      <c r="B1513" t="s">
        <v>1134</v>
      </c>
      <c r="C1513">
        <v>2394</v>
      </c>
      <c r="D1513" t="str">
        <f>VLOOKUP($C1513,Hosts!$A:$O,10,0)</f>
        <v>New York</v>
      </c>
      <c r="E1513" s="67">
        <f>INDEX(Hosts!$A:$O,MATCH(Places!$C1513,Hosts!$A:$A,0),MATCH(Places!E$1,Hosts!$1:$1,0))</f>
        <v>1</v>
      </c>
      <c r="F1513" s="67">
        <f>INDEX(Hosts!$A:$O,MATCH(Places!$C1513,Hosts!$A:$A,0),MATCH(Places!F$1,Hosts!$1:$1,0))</f>
        <v>0.96</v>
      </c>
      <c r="G1513" s="67" t="str">
        <f>INDEX(Hosts!$A:$O,MATCH(Places!$C1513,Hosts!$A:$A,0),MATCH(Places!G$1,Hosts!$1:$1,0))</f>
        <v>Yes</v>
      </c>
      <c r="H1513">
        <v>7</v>
      </c>
      <c r="I1513" t="str">
        <f>VLOOKUP($H1513,Neighborhoods!$A:$C,2,0)</f>
        <v>Brooklyn</v>
      </c>
      <c r="J1513" t="str">
        <f>VLOOKUP($H1513,Neighborhoods!$A:$C,3,0)</f>
        <v>Bedford-Stuyvesant</v>
      </c>
      <c r="K1513" t="s">
        <v>1</v>
      </c>
      <c r="L1513" t="str">
        <f t="shared" si="92"/>
        <v>Yes</v>
      </c>
      <c r="M1513">
        <v>1</v>
      </c>
      <c r="N1513" t="str" cm="1">
        <f t="array" ref="N1513">_xlfn.IFS(M1513&lt;=2,"Small",M1513&lt;=5,"Medium",M1513&gt;5,"Large")</f>
        <v>Small</v>
      </c>
      <c r="O1513" s="50">
        <v>49</v>
      </c>
      <c r="P1513" s="67">
        <f t="shared" si="93"/>
        <v>0.03</v>
      </c>
      <c r="Q1513" s="52">
        <v>4.75</v>
      </c>
      <c r="R1513" s="52" t="str" cm="1">
        <f t="array" ref="R1513">_xlfn.IFS(ROUND(Q1513,0)=5,"Excellent",ROUND(Q1513,0)=4,"Good",ROUND(Q1513,0)=3,"Ok",ROUND(Q1513,0)&lt;3,"Bad")</f>
        <v>Excellent</v>
      </c>
      <c r="S1513">
        <v>332</v>
      </c>
      <c r="T1513" t="str">
        <f t="shared" si="94"/>
        <v>No</v>
      </c>
      <c r="U1513" s="65">
        <v>42258</v>
      </c>
      <c r="V1513" s="65">
        <v>44043</v>
      </c>
      <c r="W1513">
        <v>31</v>
      </c>
      <c r="X1513" t="str">
        <f t="shared" si="95"/>
        <v>Active</v>
      </c>
      <c r="Y1513" t="s">
        <v>15615</v>
      </c>
    </row>
    <row r="1514" spans="1:25" x14ac:dyDescent="0.25">
      <c r="A1514">
        <v>1513</v>
      </c>
      <c r="B1514" t="s">
        <v>1135</v>
      </c>
      <c r="C1514">
        <v>2394</v>
      </c>
      <c r="D1514" t="str">
        <f>VLOOKUP($C1514,Hosts!$A:$O,10,0)</f>
        <v>New York</v>
      </c>
      <c r="E1514" s="67">
        <f>INDEX(Hosts!$A:$O,MATCH(Places!$C1514,Hosts!$A:$A,0),MATCH(Places!E$1,Hosts!$1:$1,0))</f>
        <v>1</v>
      </c>
      <c r="F1514" s="67">
        <f>INDEX(Hosts!$A:$O,MATCH(Places!$C1514,Hosts!$A:$A,0),MATCH(Places!F$1,Hosts!$1:$1,0))</f>
        <v>0.96</v>
      </c>
      <c r="G1514" s="67" t="str">
        <f>INDEX(Hosts!$A:$O,MATCH(Places!$C1514,Hosts!$A:$A,0),MATCH(Places!G$1,Hosts!$1:$1,0))</f>
        <v>Yes</v>
      </c>
      <c r="H1514">
        <v>7</v>
      </c>
      <c r="I1514" t="str">
        <f>VLOOKUP($H1514,Neighborhoods!$A:$C,2,0)</f>
        <v>Brooklyn</v>
      </c>
      <c r="J1514" t="str">
        <f>VLOOKUP($H1514,Neighborhoods!$A:$C,3,0)</f>
        <v>Bedford-Stuyvesant</v>
      </c>
      <c r="K1514" t="s">
        <v>1</v>
      </c>
      <c r="L1514" t="str">
        <f t="shared" si="92"/>
        <v>Yes</v>
      </c>
      <c r="M1514">
        <v>1</v>
      </c>
      <c r="N1514" t="str" cm="1">
        <f t="array" ref="N1514">_xlfn.IFS(M1514&lt;=2,"Small",M1514&lt;=5,"Medium",M1514&gt;5,"Large")</f>
        <v>Small</v>
      </c>
      <c r="O1514" s="50">
        <v>48</v>
      </c>
      <c r="P1514" s="67">
        <f t="shared" si="93"/>
        <v>0.03</v>
      </c>
      <c r="Q1514" s="52">
        <v>4.9800000000000004</v>
      </c>
      <c r="R1514" s="52" t="str" cm="1">
        <f t="array" ref="R1514">_xlfn.IFS(ROUND(Q1514,0)=5,"Excellent",ROUND(Q1514,0)=4,"Good",ROUND(Q1514,0)=3,"Ok",ROUND(Q1514,0)&lt;3,"Bad")</f>
        <v>Excellent</v>
      </c>
      <c r="S1514">
        <v>351</v>
      </c>
      <c r="T1514" t="str">
        <f t="shared" si="94"/>
        <v>Yes</v>
      </c>
      <c r="U1514" s="65">
        <v>42261</v>
      </c>
      <c r="V1514" s="65">
        <v>43950</v>
      </c>
      <c r="W1514">
        <v>45</v>
      </c>
      <c r="X1514" t="str">
        <f t="shared" si="95"/>
        <v>Active</v>
      </c>
      <c r="Y1514" t="s">
        <v>15615</v>
      </c>
    </row>
    <row r="1515" spans="1:25" x14ac:dyDescent="0.25">
      <c r="A1515">
        <v>1514</v>
      </c>
      <c r="B1515" t="s">
        <v>1136</v>
      </c>
      <c r="C1515">
        <v>2394</v>
      </c>
      <c r="D1515" t="str">
        <f>VLOOKUP($C1515,Hosts!$A:$O,10,0)</f>
        <v>New York</v>
      </c>
      <c r="E1515" s="67">
        <f>INDEX(Hosts!$A:$O,MATCH(Places!$C1515,Hosts!$A:$A,0),MATCH(Places!E$1,Hosts!$1:$1,0))</f>
        <v>1</v>
      </c>
      <c r="F1515" s="67">
        <f>INDEX(Hosts!$A:$O,MATCH(Places!$C1515,Hosts!$A:$A,0),MATCH(Places!F$1,Hosts!$1:$1,0))</f>
        <v>0.96</v>
      </c>
      <c r="G1515" s="67" t="str">
        <f>INDEX(Hosts!$A:$O,MATCH(Places!$C1515,Hosts!$A:$A,0),MATCH(Places!G$1,Hosts!$1:$1,0))</f>
        <v>Yes</v>
      </c>
      <c r="H1515">
        <v>7</v>
      </c>
      <c r="I1515" t="str">
        <f>VLOOKUP($H1515,Neighborhoods!$A:$C,2,0)</f>
        <v>Brooklyn</v>
      </c>
      <c r="J1515" t="str">
        <f>VLOOKUP($H1515,Neighborhoods!$A:$C,3,0)</f>
        <v>Bedford-Stuyvesant</v>
      </c>
      <c r="K1515" t="s">
        <v>1</v>
      </c>
      <c r="L1515" t="str">
        <f t="shared" si="92"/>
        <v>Yes</v>
      </c>
      <c r="M1515">
        <v>1</v>
      </c>
      <c r="N1515" t="str" cm="1">
        <f t="array" ref="N1515">_xlfn.IFS(M1515&lt;=2,"Small",M1515&lt;=5,"Medium",M1515&gt;5,"Large")</f>
        <v>Small</v>
      </c>
      <c r="O1515" s="50">
        <v>45</v>
      </c>
      <c r="P1515" s="67">
        <f t="shared" si="93"/>
        <v>0.03</v>
      </c>
      <c r="Q1515" s="52">
        <v>4.9000000000000004</v>
      </c>
      <c r="R1515" s="52" t="str" cm="1">
        <f t="array" ref="R1515">_xlfn.IFS(ROUND(Q1515,0)=5,"Excellent",ROUND(Q1515,0)=4,"Good",ROUND(Q1515,0)=3,"Ok",ROUND(Q1515,0)&lt;3,"Bad")</f>
        <v>Excellent</v>
      </c>
      <c r="S1515">
        <v>380</v>
      </c>
      <c r="T1515" t="str">
        <f t="shared" si="94"/>
        <v>Yes</v>
      </c>
      <c r="U1515" s="65">
        <v>42268</v>
      </c>
      <c r="V1515" s="65">
        <v>44026</v>
      </c>
      <c r="W1515">
        <v>45</v>
      </c>
      <c r="X1515" t="str">
        <f t="shared" si="95"/>
        <v>Active</v>
      </c>
      <c r="Y1515" t="s">
        <v>15615</v>
      </c>
    </row>
    <row r="1516" spans="1:25" x14ac:dyDescent="0.25">
      <c r="A1516">
        <v>1515</v>
      </c>
      <c r="B1516" t="s">
        <v>1137</v>
      </c>
      <c r="C1516">
        <v>1635</v>
      </c>
      <c r="D1516" t="str">
        <f>VLOOKUP($C1516,Hosts!$A:$O,10,0)</f>
        <v>New York</v>
      </c>
      <c r="E1516" s="67">
        <f>INDEX(Hosts!$A:$O,MATCH(Places!$C1516,Hosts!$A:$A,0),MATCH(Places!E$1,Hosts!$1:$1,0))</f>
        <v>1</v>
      </c>
      <c r="F1516" s="67">
        <f>INDEX(Hosts!$A:$O,MATCH(Places!$C1516,Hosts!$A:$A,0),MATCH(Places!F$1,Hosts!$1:$1,0))</f>
        <v>1</v>
      </c>
      <c r="G1516" s="67" t="str">
        <f>INDEX(Hosts!$A:$O,MATCH(Places!$C1516,Hosts!$A:$A,0),MATCH(Places!G$1,Hosts!$1:$1,0))</f>
        <v>Yes</v>
      </c>
      <c r="H1516">
        <v>8</v>
      </c>
      <c r="I1516" t="str">
        <f>VLOOKUP($H1516,Neighborhoods!$A:$C,2,0)</f>
        <v>Brooklyn</v>
      </c>
      <c r="J1516" t="str">
        <f>VLOOKUP($H1516,Neighborhoods!$A:$C,3,0)</f>
        <v>Bushwick</v>
      </c>
      <c r="K1516" t="s">
        <v>1</v>
      </c>
      <c r="L1516" t="str">
        <f t="shared" si="92"/>
        <v>Yes</v>
      </c>
      <c r="M1516">
        <v>2</v>
      </c>
      <c r="N1516" t="str" cm="1">
        <f t="array" ref="N1516">_xlfn.IFS(M1516&lt;=2,"Small",M1516&lt;=5,"Medium",M1516&gt;5,"Large")</f>
        <v>Small</v>
      </c>
      <c r="O1516" s="50">
        <v>80</v>
      </c>
      <c r="P1516" s="67">
        <f t="shared" si="93"/>
        <v>0.03</v>
      </c>
      <c r="Q1516" s="52">
        <v>5</v>
      </c>
      <c r="R1516" s="52" t="str" cm="1">
        <f t="array" ref="R1516">_xlfn.IFS(ROUND(Q1516,0)=5,"Excellent",ROUND(Q1516,0)=4,"Good",ROUND(Q1516,0)=3,"Ok",ROUND(Q1516,0)&lt;3,"Bad")</f>
        <v>Excellent</v>
      </c>
      <c r="S1516">
        <v>83</v>
      </c>
      <c r="T1516" t="str">
        <f t="shared" si="94"/>
        <v>No</v>
      </c>
      <c r="U1516" s="65">
        <v>42268</v>
      </c>
      <c r="V1516" s="65">
        <v>43878</v>
      </c>
      <c r="W1516">
        <v>320</v>
      </c>
      <c r="X1516" t="str">
        <f t="shared" si="95"/>
        <v>Active</v>
      </c>
      <c r="Y1516" t="s">
        <v>15615</v>
      </c>
    </row>
    <row r="1517" spans="1:25" x14ac:dyDescent="0.25">
      <c r="A1517">
        <v>1516</v>
      </c>
      <c r="B1517" t="s">
        <v>15038</v>
      </c>
      <c r="C1517">
        <v>41</v>
      </c>
      <c r="D1517" t="str">
        <f>VLOOKUP($C1517,Hosts!$A:$O,10,0)</f>
        <v>New York</v>
      </c>
      <c r="E1517" s="67">
        <f>INDEX(Hosts!$A:$O,MATCH(Places!$C1517,Hosts!$A:$A,0),MATCH(Places!E$1,Hosts!$1:$1,0))</f>
        <v>0.9</v>
      </c>
      <c r="F1517" s="67">
        <f>INDEX(Hosts!$A:$O,MATCH(Places!$C1517,Hosts!$A:$A,0),MATCH(Places!F$1,Hosts!$1:$1,0))</f>
        <v>0.96</v>
      </c>
      <c r="G1517" s="67" t="str">
        <f>INDEX(Hosts!$A:$O,MATCH(Places!$C1517,Hosts!$A:$A,0),MATCH(Places!G$1,Hosts!$1:$1,0))</f>
        <v>No</v>
      </c>
      <c r="H1517">
        <v>7</v>
      </c>
      <c r="I1517" t="str">
        <f>VLOOKUP($H1517,Neighborhoods!$A:$C,2,0)</f>
        <v>Brooklyn</v>
      </c>
      <c r="J1517" t="str">
        <f>VLOOKUP($H1517,Neighborhoods!$A:$C,3,0)</f>
        <v>Bedford-Stuyvesant</v>
      </c>
      <c r="K1517" t="s">
        <v>11822</v>
      </c>
      <c r="L1517" t="str">
        <f t="shared" si="92"/>
        <v>No</v>
      </c>
      <c r="M1517">
        <v>8</v>
      </c>
      <c r="N1517" t="str" cm="1">
        <f t="array" ref="N1517">_xlfn.IFS(M1517&lt;=2,"Small",M1517&lt;=5,"Medium",M1517&gt;5,"Large")</f>
        <v>Large</v>
      </c>
      <c r="O1517" s="50">
        <v>395</v>
      </c>
      <c r="P1517" s="67">
        <f t="shared" si="93"/>
        <v>0.04</v>
      </c>
      <c r="Q1517" s="52">
        <v>4.9000000000000004</v>
      </c>
      <c r="R1517" s="52" t="str" cm="1">
        <f t="array" ref="R1517">_xlfn.IFS(ROUND(Q1517,0)=5,"Excellent",ROUND(Q1517,0)=4,"Good",ROUND(Q1517,0)=3,"Ok",ROUND(Q1517,0)&lt;3,"Bad")</f>
        <v>Excellent</v>
      </c>
      <c r="S1517">
        <v>69</v>
      </c>
      <c r="T1517" t="str">
        <f t="shared" si="94"/>
        <v>No</v>
      </c>
      <c r="U1517" s="65">
        <v>42262</v>
      </c>
      <c r="V1517" s="65">
        <v>43885</v>
      </c>
      <c r="W1517">
        <v>227</v>
      </c>
      <c r="X1517" t="str">
        <f t="shared" si="95"/>
        <v>Active</v>
      </c>
      <c r="Y1517" t="s">
        <v>15616</v>
      </c>
    </row>
    <row r="1518" spans="1:25" x14ac:dyDescent="0.25">
      <c r="A1518">
        <v>1517</v>
      </c>
      <c r="B1518" t="s">
        <v>1138</v>
      </c>
      <c r="C1518">
        <v>2434</v>
      </c>
      <c r="D1518" t="str">
        <f>VLOOKUP($C1518,Hosts!$A:$O,10,0)</f>
        <v>New York</v>
      </c>
      <c r="E1518" s="67">
        <f>INDEX(Hosts!$A:$O,MATCH(Places!$C1518,Hosts!$A:$A,0),MATCH(Places!E$1,Hosts!$1:$1,0))</f>
        <v>1</v>
      </c>
      <c r="F1518" s="67">
        <f>INDEX(Hosts!$A:$O,MATCH(Places!$C1518,Hosts!$A:$A,0),MATCH(Places!F$1,Hosts!$1:$1,0))</f>
        <v>1</v>
      </c>
      <c r="G1518" s="67" t="str">
        <f>INDEX(Hosts!$A:$O,MATCH(Places!$C1518,Hosts!$A:$A,0),MATCH(Places!G$1,Hosts!$1:$1,0))</f>
        <v>No</v>
      </c>
      <c r="H1518">
        <v>18</v>
      </c>
      <c r="I1518" t="str">
        <f>VLOOKUP($H1518,Neighborhoods!$A:$C,2,0)</f>
        <v>Manhattan</v>
      </c>
      <c r="J1518" t="str">
        <f>VLOOKUP($H1518,Neighborhoods!$A:$C,3,0)</f>
        <v>Midtown</v>
      </c>
      <c r="K1518" t="s">
        <v>11822</v>
      </c>
      <c r="L1518" t="str">
        <f t="shared" si="92"/>
        <v>No</v>
      </c>
      <c r="M1518">
        <v>2</v>
      </c>
      <c r="N1518" t="str" cm="1">
        <f t="array" ref="N1518">_xlfn.IFS(M1518&lt;=2,"Small",M1518&lt;=5,"Medium",M1518&gt;5,"Large")</f>
        <v>Small</v>
      </c>
      <c r="O1518" s="50">
        <v>138</v>
      </c>
      <c r="P1518" s="67">
        <f t="shared" si="93"/>
        <v>0.03</v>
      </c>
      <c r="Q1518" s="52">
        <v>4.83</v>
      </c>
      <c r="R1518" s="52" t="str" cm="1">
        <f t="array" ref="R1518">_xlfn.IFS(ROUND(Q1518,0)=5,"Excellent",ROUND(Q1518,0)=4,"Good",ROUND(Q1518,0)=3,"Ok",ROUND(Q1518,0)&lt;3,"Bad")</f>
        <v>Excellent</v>
      </c>
      <c r="S1518">
        <v>24</v>
      </c>
      <c r="T1518" t="str">
        <f t="shared" si="94"/>
        <v>No</v>
      </c>
      <c r="U1518" s="65">
        <v>43245</v>
      </c>
      <c r="V1518" s="65">
        <v>43802</v>
      </c>
      <c r="W1518">
        <v>121</v>
      </c>
      <c r="X1518" t="str">
        <f t="shared" si="95"/>
        <v>Active</v>
      </c>
      <c r="Y1518" t="s">
        <v>15615</v>
      </c>
    </row>
    <row r="1519" spans="1:25" x14ac:dyDescent="0.25">
      <c r="A1519">
        <v>1518</v>
      </c>
      <c r="B1519" t="s">
        <v>1139</v>
      </c>
      <c r="C1519">
        <v>1671</v>
      </c>
      <c r="D1519" t="str">
        <f>VLOOKUP($C1519,Hosts!$A:$O,10,0)</f>
        <v>New York</v>
      </c>
      <c r="E1519" s="67">
        <f>INDEX(Hosts!$A:$O,MATCH(Places!$C1519,Hosts!$A:$A,0),MATCH(Places!E$1,Hosts!$1:$1,0))</f>
        <v>1</v>
      </c>
      <c r="F1519" s="67">
        <f>INDEX(Hosts!$A:$O,MATCH(Places!$C1519,Hosts!$A:$A,0),MATCH(Places!F$1,Hosts!$1:$1,0))</f>
        <v>0.97</v>
      </c>
      <c r="G1519" s="67" t="str">
        <f>INDEX(Hosts!$A:$O,MATCH(Places!$C1519,Hosts!$A:$A,0),MATCH(Places!G$1,Hosts!$1:$1,0))</f>
        <v>Yes</v>
      </c>
      <c r="H1519">
        <v>24</v>
      </c>
      <c r="I1519" t="str">
        <f>VLOOKUP($H1519,Neighborhoods!$A:$C,2,0)</f>
        <v>Queens</v>
      </c>
      <c r="J1519" t="str">
        <f>VLOOKUP($H1519,Neighborhoods!$A:$C,3,0)</f>
        <v>Long Island City</v>
      </c>
      <c r="K1519" t="s">
        <v>11822</v>
      </c>
      <c r="L1519" t="str">
        <f t="shared" si="92"/>
        <v>No</v>
      </c>
      <c r="M1519">
        <v>6</v>
      </c>
      <c r="N1519" t="str" cm="1">
        <f t="array" ref="N1519">_xlfn.IFS(M1519&lt;=2,"Small",M1519&lt;=5,"Medium",M1519&gt;5,"Large")</f>
        <v>Large</v>
      </c>
      <c r="O1519" s="50">
        <v>170</v>
      </c>
      <c r="P1519" s="67">
        <f t="shared" si="93"/>
        <v>0.03</v>
      </c>
      <c r="Q1519" s="52">
        <v>4.99</v>
      </c>
      <c r="R1519" s="52" t="str" cm="1">
        <f t="array" ref="R1519">_xlfn.IFS(ROUND(Q1519,0)=5,"Excellent",ROUND(Q1519,0)=4,"Good",ROUND(Q1519,0)=3,"Ok",ROUND(Q1519,0)&lt;3,"Bad")</f>
        <v>Excellent</v>
      </c>
      <c r="S1519">
        <v>138</v>
      </c>
      <c r="T1519" t="str">
        <f t="shared" si="94"/>
        <v>Yes</v>
      </c>
      <c r="U1519" s="65">
        <v>42255</v>
      </c>
      <c r="V1519" s="65">
        <v>43878</v>
      </c>
      <c r="W1519">
        <v>154</v>
      </c>
      <c r="X1519" t="str">
        <f t="shared" si="95"/>
        <v>Active</v>
      </c>
      <c r="Y1519" t="s">
        <v>15616</v>
      </c>
    </row>
    <row r="1520" spans="1:25" x14ac:dyDescent="0.25">
      <c r="A1520">
        <v>1519</v>
      </c>
      <c r="B1520" t="s">
        <v>1140</v>
      </c>
      <c r="C1520">
        <v>2306</v>
      </c>
      <c r="D1520" t="str">
        <f>VLOOKUP($C1520,Hosts!$A:$O,10,0)</f>
        <v>New York</v>
      </c>
      <c r="E1520" s="67">
        <f>INDEX(Hosts!$A:$O,MATCH(Places!$C1520,Hosts!$A:$A,0),MATCH(Places!E$1,Hosts!$1:$1,0))</f>
        <v>1</v>
      </c>
      <c r="F1520" s="67">
        <f>INDEX(Hosts!$A:$O,MATCH(Places!$C1520,Hosts!$A:$A,0),MATCH(Places!F$1,Hosts!$1:$1,0))</f>
        <v>0.8</v>
      </c>
      <c r="G1520" s="67" t="str">
        <f>INDEX(Hosts!$A:$O,MATCH(Places!$C1520,Hosts!$A:$A,0),MATCH(Places!G$1,Hosts!$1:$1,0))</f>
        <v>No</v>
      </c>
      <c r="H1520">
        <v>17</v>
      </c>
      <c r="I1520" t="str">
        <f>VLOOKUP($H1520,Neighborhoods!$A:$C,2,0)</f>
        <v>Manhattan</v>
      </c>
      <c r="J1520" t="str">
        <f>VLOOKUP($H1520,Neighborhoods!$A:$C,3,0)</f>
        <v>Hell's Kitchen</v>
      </c>
      <c r="K1520" t="s">
        <v>16</v>
      </c>
      <c r="L1520" t="str">
        <f t="shared" si="92"/>
        <v>Yes</v>
      </c>
      <c r="M1520">
        <v>4</v>
      </c>
      <c r="N1520" t="str" cm="1">
        <f t="array" ref="N1520">_xlfn.IFS(M1520&lt;=2,"Small",M1520&lt;=5,"Medium",M1520&gt;5,"Large")</f>
        <v>Medium</v>
      </c>
      <c r="O1520" s="50">
        <v>251</v>
      </c>
      <c r="P1520" s="67">
        <f t="shared" si="93"/>
        <v>0.04</v>
      </c>
      <c r="Q1520" s="52">
        <v>4.7300000000000004</v>
      </c>
      <c r="R1520" s="52" t="str" cm="1">
        <f t="array" ref="R1520">_xlfn.IFS(ROUND(Q1520,0)=5,"Excellent",ROUND(Q1520,0)=4,"Good",ROUND(Q1520,0)=3,"Ok",ROUND(Q1520,0)&lt;3,"Bad")</f>
        <v>Excellent</v>
      </c>
      <c r="S1520">
        <v>165</v>
      </c>
      <c r="T1520" t="str">
        <f t="shared" si="94"/>
        <v>No</v>
      </c>
      <c r="U1520" s="65">
        <v>42261</v>
      </c>
      <c r="V1520" s="65">
        <v>43905</v>
      </c>
      <c r="W1520">
        <v>365</v>
      </c>
      <c r="X1520" t="str">
        <f t="shared" si="95"/>
        <v>Active</v>
      </c>
      <c r="Y1520" t="s">
        <v>15615</v>
      </c>
    </row>
    <row r="1521" spans="1:25" x14ac:dyDescent="0.25">
      <c r="A1521">
        <v>1520</v>
      </c>
      <c r="B1521" t="s">
        <v>1141</v>
      </c>
      <c r="C1521">
        <v>2436</v>
      </c>
      <c r="D1521" t="str">
        <f>VLOOKUP($C1521,Hosts!$A:$O,10,0)</f>
        <v>New York</v>
      </c>
      <c r="E1521" s="67">
        <f>INDEX(Hosts!$A:$O,MATCH(Places!$C1521,Hosts!$A:$A,0),MATCH(Places!E$1,Hosts!$1:$1,0))</f>
        <v>1</v>
      </c>
      <c r="F1521" s="67">
        <f>INDEX(Hosts!$A:$O,MATCH(Places!$C1521,Hosts!$A:$A,0),MATCH(Places!F$1,Hosts!$1:$1,0))</f>
        <v>0.5</v>
      </c>
      <c r="G1521" s="67" t="str">
        <f>INDEX(Hosts!$A:$O,MATCH(Places!$C1521,Hosts!$A:$A,0),MATCH(Places!G$1,Hosts!$1:$1,0))</f>
        <v>Yes</v>
      </c>
      <c r="H1521">
        <v>19</v>
      </c>
      <c r="I1521" t="str">
        <f>VLOOKUP($H1521,Neighborhoods!$A:$C,2,0)</f>
        <v>Manhattan</v>
      </c>
      <c r="J1521" t="str">
        <f>VLOOKUP($H1521,Neighborhoods!$A:$C,3,0)</f>
        <v>Upper East Side</v>
      </c>
      <c r="K1521" t="s">
        <v>11822</v>
      </c>
      <c r="L1521" t="str">
        <f t="shared" si="92"/>
        <v>No</v>
      </c>
      <c r="M1521">
        <v>2</v>
      </c>
      <c r="N1521" t="str" cm="1">
        <f t="array" ref="N1521">_xlfn.IFS(M1521&lt;=2,"Small",M1521&lt;=5,"Medium",M1521&gt;5,"Large")</f>
        <v>Small</v>
      </c>
      <c r="O1521" s="50">
        <v>155</v>
      </c>
      <c r="P1521" s="67">
        <f t="shared" si="93"/>
        <v>0.03</v>
      </c>
      <c r="Q1521" s="52">
        <v>4.9000000000000004</v>
      </c>
      <c r="R1521" s="52" t="str" cm="1">
        <f t="array" ref="R1521">_xlfn.IFS(ROUND(Q1521,0)=5,"Excellent",ROUND(Q1521,0)=4,"Good",ROUND(Q1521,0)=3,"Ok",ROUND(Q1521,0)&lt;3,"Bad")</f>
        <v>Excellent</v>
      </c>
      <c r="S1521">
        <v>10</v>
      </c>
      <c r="T1521" t="str">
        <f t="shared" si="94"/>
        <v>No</v>
      </c>
      <c r="U1521" s="65">
        <v>42327</v>
      </c>
      <c r="V1521" s="65">
        <v>43861</v>
      </c>
      <c r="W1521">
        <v>333</v>
      </c>
      <c r="X1521" t="str">
        <f t="shared" si="95"/>
        <v>Active</v>
      </c>
      <c r="Y1521" t="s">
        <v>15615</v>
      </c>
    </row>
    <row r="1522" spans="1:25" x14ac:dyDescent="0.25">
      <c r="A1522">
        <v>1521</v>
      </c>
      <c r="B1522" t="s">
        <v>15410</v>
      </c>
      <c r="C1522">
        <v>1380</v>
      </c>
      <c r="D1522" t="str">
        <f>VLOOKUP($C1522,Hosts!$A:$O,10,0)</f>
        <v>New York</v>
      </c>
      <c r="E1522" s="67">
        <f>INDEX(Hosts!$A:$O,MATCH(Places!$C1522,Hosts!$A:$A,0),MATCH(Places!E$1,Hosts!$1:$1,0))</f>
        <v>1</v>
      </c>
      <c r="F1522" s="67">
        <f>INDEX(Hosts!$A:$O,MATCH(Places!$C1522,Hosts!$A:$A,0),MATCH(Places!F$1,Hosts!$1:$1,0))</f>
        <v>0.5</v>
      </c>
      <c r="G1522" s="67" t="str">
        <f>INDEX(Hosts!$A:$O,MATCH(Places!$C1522,Hosts!$A:$A,0),MATCH(Places!G$1,Hosts!$1:$1,0))</f>
        <v>No</v>
      </c>
      <c r="H1522">
        <v>12</v>
      </c>
      <c r="I1522" t="str">
        <f>VLOOKUP($H1522,Neighborhoods!$A:$C,2,0)</f>
        <v>Brooklyn</v>
      </c>
      <c r="J1522" t="str">
        <f>VLOOKUP($H1522,Neighborhoods!$A:$C,3,0)</f>
        <v>Williamsburg</v>
      </c>
      <c r="K1522" t="s">
        <v>11822</v>
      </c>
      <c r="L1522" t="str">
        <f t="shared" si="92"/>
        <v>No</v>
      </c>
      <c r="M1522">
        <v>2</v>
      </c>
      <c r="N1522" t="str" cm="1">
        <f t="array" ref="N1522">_xlfn.IFS(M1522&lt;=2,"Small",M1522&lt;=5,"Medium",M1522&gt;5,"Large")</f>
        <v>Small</v>
      </c>
      <c r="O1522" s="50">
        <v>148</v>
      </c>
      <c r="P1522" s="67">
        <f t="shared" si="93"/>
        <v>0.03</v>
      </c>
      <c r="Q1522" s="52">
        <v>4.67</v>
      </c>
      <c r="R1522" s="52" t="str" cm="1">
        <f t="array" ref="R1522">_xlfn.IFS(ROUND(Q1522,0)=5,"Excellent",ROUND(Q1522,0)=4,"Good",ROUND(Q1522,0)=3,"Ok",ROUND(Q1522,0)&lt;3,"Bad")</f>
        <v>Excellent</v>
      </c>
      <c r="S1522">
        <v>36</v>
      </c>
      <c r="T1522" t="str">
        <f t="shared" si="94"/>
        <v>No</v>
      </c>
      <c r="U1522" s="65">
        <v>42260</v>
      </c>
      <c r="V1522" s="65">
        <v>43875</v>
      </c>
      <c r="W1522">
        <v>90</v>
      </c>
      <c r="X1522" t="str">
        <f t="shared" si="95"/>
        <v>Active</v>
      </c>
      <c r="Y1522" t="s">
        <v>15615</v>
      </c>
    </row>
    <row r="1523" spans="1:25" x14ac:dyDescent="0.25">
      <c r="A1523">
        <v>1522</v>
      </c>
      <c r="B1523" t="s">
        <v>1142</v>
      </c>
      <c r="C1523">
        <v>1232</v>
      </c>
      <c r="D1523" t="str">
        <f>VLOOKUP($C1523,Hosts!$A:$O,10,0)</f>
        <v>New York</v>
      </c>
      <c r="E1523" s="67">
        <f>INDEX(Hosts!$A:$O,MATCH(Places!$C1523,Hosts!$A:$A,0),MATCH(Places!E$1,Hosts!$1:$1,0))</f>
        <v>1</v>
      </c>
      <c r="F1523" s="67">
        <f>INDEX(Hosts!$A:$O,MATCH(Places!$C1523,Hosts!$A:$A,0),MATCH(Places!F$1,Hosts!$1:$1,0))</f>
        <v>0.97</v>
      </c>
      <c r="G1523" s="67" t="str">
        <f>INDEX(Hosts!$A:$O,MATCH(Places!$C1523,Hosts!$A:$A,0),MATCH(Places!G$1,Hosts!$1:$1,0))</f>
        <v>Yes</v>
      </c>
      <c r="H1523">
        <v>16</v>
      </c>
      <c r="I1523" t="str">
        <f>VLOOKUP($H1523,Neighborhoods!$A:$C,2,0)</f>
        <v>Manhattan</v>
      </c>
      <c r="J1523" t="str">
        <f>VLOOKUP($H1523,Neighborhoods!$A:$C,3,0)</f>
        <v>Harlem</v>
      </c>
      <c r="K1523" t="s">
        <v>11822</v>
      </c>
      <c r="L1523" t="str">
        <f t="shared" si="92"/>
        <v>No</v>
      </c>
      <c r="M1523">
        <v>4</v>
      </c>
      <c r="N1523" t="str" cm="1">
        <f t="array" ref="N1523">_xlfn.IFS(M1523&lt;=2,"Small",M1523&lt;=5,"Medium",M1523&gt;5,"Large")</f>
        <v>Medium</v>
      </c>
      <c r="O1523" s="50">
        <v>174</v>
      </c>
      <c r="P1523" s="67">
        <f t="shared" si="93"/>
        <v>0.03</v>
      </c>
      <c r="Q1523" s="52">
        <v>4.92</v>
      </c>
      <c r="R1523" s="52" t="str" cm="1">
        <f t="array" ref="R1523">_xlfn.IFS(ROUND(Q1523,0)=5,"Excellent",ROUND(Q1523,0)=4,"Good",ROUND(Q1523,0)=3,"Ok",ROUND(Q1523,0)&lt;3,"Bad")</f>
        <v>Excellent</v>
      </c>
      <c r="S1523">
        <v>101</v>
      </c>
      <c r="T1523" t="str">
        <f t="shared" si="94"/>
        <v>Yes</v>
      </c>
      <c r="U1523" s="65">
        <v>42254</v>
      </c>
      <c r="V1523" s="65">
        <v>43826</v>
      </c>
      <c r="W1523">
        <v>179</v>
      </c>
      <c r="X1523" t="str">
        <f t="shared" si="95"/>
        <v>Active</v>
      </c>
      <c r="Y1523" t="s">
        <v>15615</v>
      </c>
    </row>
    <row r="1524" spans="1:25" x14ac:dyDescent="0.25">
      <c r="A1524">
        <v>1523</v>
      </c>
      <c r="B1524" t="s">
        <v>1143</v>
      </c>
      <c r="C1524">
        <v>280</v>
      </c>
      <c r="D1524" t="str">
        <f>VLOOKUP($C1524,Hosts!$A:$O,10,0)</f>
        <v>New York</v>
      </c>
      <c r="E1524" s="67">
        <f>INDEX(Hosts!$A:$O,MATCH(Places!$C1524,Hosts!$A:$A,0),MATCH(Places!E$1,Hosts!$1:$1,0))</f>
        <v>1</v>
      </c>
      <c r="F1524" s="67">
        <f>INDEX(Hosts!$A:$O,MATCH(Places!$C1524,Hosts!$A:$A,0),MATCH(Places!F$1,Hosts!$1:$1,0))</f>
        <v>0.4</v>
      </c>
      <c r="G1524" s="67" t="str">
        <f>INDEX(Hosts!$A:$O,MATCH(Places!$C1524,Hosts!$A:$A,0),MATCH(Places!G$1,Hosts!$1:$1,0))</f>
        <v>No</v>
      </c>
      <c r="H1524">
        <v>13</v>
      </c>
      <c r="I1524" t="str">
        <f>VLOOKUP($H1524,Neighborhoods!$A:$C,2,0)</f>
        <v>Manhattan</v>
      </c>
      <c r="J1524" t="str">
        <f>VLOOKUP($H1524,Neighborhoods!$A:$C,3,0)</f>
        <v>Chelsea</v>
      </c>
      <c r="K1524" t="s">
        <v>11822</v>
      </c>
      <c r="L1524" t="str">
        <f t="shared" si="92"/>
        <v>No</v>
      </c>
      <c r="M1524">
        <v>3</v>
      </c>
      <c r="N1524" t="str" cm="1">
        <f t="array" ref="N1524">_xlfn.IFS(M1524&lt;=2,"Small",M1524&lt;=5,"Medium",M1524&gt;5,"Large")</f>
        <v>Medium</v>
      </c>
      <c r="O1524" s="50">
        <v>180</v>
      </c>
      <c r="P1524" s="67">
        <f t="shared" si="93"/>
        <v>0.03</v>
      </c>
      <c r="Q1524" s="52">
        <v>4.92</v>
      </c>
      <c r="R1524" s="52" t="str" cm="1">
        <f t="array" ref="R1524">_xlfn.IFS(ROUND(Q1524,0)=5,"Excellent",ROUND(Q1524,0)=4,"Good",ROUND(Q1524,0)=3,"Ok",ROUND(Q1524,0)&lt;3,"Bad")</f>
        <v>Excellent</v>
      </c>
      <c r="S1524">
        <v>12</v>
      </c>
      <c r="T1524" t="str">
        <f t="shared" si="94"/>
        <v>No</v>
      </c>
      <c r="U1524" s="65">
        <v>42531</v>
      </c>
      <c r="V1524" s="65">
        <v>43834</v>
      </c>
      <c r="W1524">
        <v>320</v>
      </c>
      <c r="X1524" t="str">
        <f t="shared" si="95"/>
        <v>Active</v>
      </c>
      <c r="Y1524" t="s">
        <v>15615</v>
      </c>
    </row>
    <row r="1525" spans="1:25" x14ac:dyDescent="0.25">
      <c r="A1525">
        <v>1524</v>
      </c>
      <c r="B1525" t="s">
        <v>1145</v>
      </c>
      <c r="C1525">
        <v>2261</v>
      </c>
      <c r="D1525" t="str">
        <f>VLOOKUP($C1525,Hosts!$A:$O,10,0)</f>
        <v>New York</v>
      </c>
      <c r="E1525" s="67">
        <f>INDEX(Hosts!$A:$O,MATCH(Places!$C1525,Hosts!$A:$A,0),MATCH(Places!E$1,Hosts!$1:$1,0))</f>
        <v>0.91</v>
      </c>
      <c r="F1525" s="67">
        <f>INDEX(Hosts!$A:$O,MATCH(Places!$C1525,Hosts!$A:$A,0),MATCH(Places!F$1,Hosts!$1:$1,0))</f>
        <v>1</v>
      </c>
      <c r="G1525" s="67" t="str">
        <f>INDEX(Hosts!$A:$O,MATCH(Places!$C1525,Hosts!$A:$A,0),MATCH(Places!G$1,Hosts!$1:$1,0))</f>
        <v>Yes</v>
      </c>
      <c r="H1525">
        <v>10</v>
      </c>
      <c r="I1525" t="str">
        <f>VLOOKUP($H1525,Neighborhoods!$A:$C,2,0)</f>
        <v>Brooklyn</v>
      </c>
      <c r="J1525" t="str">
        <f>VLOOKUP($H1525,Neighborhoods!$A:$C,3,0)</f>
        <v>East Flatbush</v>
      </c>
      <c r="K1525" t="s">
        <v>11822</v>
      </c>
      <c r="L1525" t="str">
        <f t="shared" si="92"/>
        <v>No</v>
      </c>
      <c r="M1525">
        <v>4</v>
      </c>
      <c r="N1525" t="str" cm="1">
        <f t="array" ref="N1525">_xlfn.IFS(M1525&lt;=2,"Small",M1525&lt;=5,"Medium",M1525&gt;5,"Large")</f>
        <v>Medium</v>
      </c>
      <c r="O1525" s="50">
        <v>97</v>
      </c>
      <c r="P1525" s="67">
        <f t="shared" si="93"/>
        <v>0.03</v>
      </c>
      <c r="Q1525" s="52">
        <v>4.88</v>
      </c>
      <c r="R1525" s="52" t="str" cm="1">
        <f t="array" ref="R1525">_xlfn.IFS(ROUND(Q1525,0)=5,"Excellent",ROUND(Q1525,0)=4,"Good",ROUND(Q1525,0)=3,"Ok",ROUND(Q1525,0)&lt;3,"Bad")</f>
        <v>Excellent</v>
      </c>
      <c r="S1525">
        <v>119</v>
      </c>
      <c r="T1525" t="str">
        <f t="shared" si="94"/>
        <v>Yes</v>
      </c>
      <c r="U1525" s="65">
        <v>42261</v>
      </c>
      <c r="V1525" s="65">
        <v>43898</v>
      </c>
      <c r="W1525">
        <v>307</v>
      </c>
      <c r="X1525" t="str">
        <f t="shared" si="95"/>
        <v>Active</v>
      </c>
      <c r="Y1525" t="s">
        <v>15616</v>
      </c>
    </row>
    <row r="1526" spans="1:25" x14ac:dyDescent="0.25">
      <c r="A1526">
        <v>1525</v>
      </c>
      <c r="B1526" t="s">
        <v>1146</v>
      </c>
      <c r="C1526">
        <v>1093</v>
      </c>
      <c r="D1526" t="str">
        <f>VLOOKUP($C1526,Hosts!$A:$O,10,0)</f>
        <v>New York</v>
      </c>
      <c r="E1526" s="67">
        <f>INDEX(Hosts!$A:$O,MATCH(Places!$C1526,Hosts!$A:$A,0),MATCH(Places!E$1,Hosts!$1:$1,0))</f>
        <v>1</v>
      </c>
      <c r="F1526" s="67">
        <f>INDEX(Hosts!$A:$O,MATCH(Places!$C1526,Hosts!$A:$A,0),MATCH(Places!F$1,Hosts!$1:$1,0))</f>
        <v>1</v>
      </c>
      <c r="G1526" s="67" t="str">
        <f>INDEX(Hosts!$A:$O,MATCH(Places!$C1526,Hosts!$A:$A,0),MATCH(Places!G$1,Hosts!$1:$1,0))</f>
        <v>Yes</v>
      </c>
      <c r="H1526">
        <v>8</v>
      </c>
      <c r="I1526" t="str">
        <f>VLOOKUP($H1526,Neighborhoods!$A:$C,2,0)</f>
        <v>Brooklyn</v>
      </c>
      <c r="J1526" t="str">
        <f>VLOOKUP($H1526,Neighborhoods!$A:$C,3,0)</f>
        <v>Bushwick</v>
      </c>
      <c r="K1526" t="s">
        <v>11822</v>
      </c>
      <c r="L1526" t="str">
        <f t="shared" si="92"/>
        <v>No</v>
      </c>
      <c r="M1526">
        <v>5</v>
      </c>
      <c r="N1526" t="str" cm="1">
        <f t="array" ref="N1526">_xlfn.IFS(M1526&lt;=2,"Small",M1526&lt;=5,"Medium",M1526&gt;5,"Large")</f>
        <v>Medium</v>
      </c>
      <c r="O1526" s="50">
        <v>90</v>
      </c>
      <c r="P1526" s="67">
        <f t="shared" si="93"/>
        <v>0.03</v>
      </c>
      <c r="Q1526" s="52">
        <v>5</v>
      </c>
      <c r="R1526" s="52" t="str" cm="1">
        <f t="array" ref="R1526">_xlfn.IFS(ROUND(Q1526,0)=5,"Excellent",ROUND(Q1526,0)=4,"Good",ROUND(Q1526,0)=3,"Ok",ROUND(Q1526,0)&lt;3,"Bad")</f>
        <v>Excellent</v>
      </c>
      <c r="S1526">
        <v>55</v>
      </c>
      <c r="T1526" t="str">
        <f t="shared" si="94"/>
        <v>No</v>
      </c>
      <c r="U1526" s="65">
        <v>42458</v>
      </c>
      <c r="V1526" s="65">
        <v>44008</v>
      </c>
      <c r="W1526">
        <v>349</v>
      </c>
      <c r="X1526" t="str">
        <f t="shared" si="95"/>
        <v>Active</v>
      </c>
      <c r="Y1526" t="s">
        <v>15615</v>
      </c>
    </row>
    <row r="1527" spans="1:25" x14ac:dyDescent="0.25">
      <c r="A1527">
        <v>1526</v>
      </c>
      <c r="B1527" t="s">
        <v>1147</v>
      </c>
      <c r="C1527">
        <v>2444</v>
      </c>
      <c r="D1527" t="str">
        <f>VLOOKUP($C1527,Hosts!$A:$O,10,0)</f>
        <v>New York</v>
      </c>
      <c r="E1527" s="67">
        <f>INDEX(Hosts!$A:$O,MATCH(Places!$C1527,Hosts!$A:$A,0),MATCH(Places!E$1,Hosts!$1:$1,0))</f>
        <v>1</v>
      </c>
      <c r="F1527" s="67">
        <f>INDEX(Hosts!$A:$O,MATCH(Places!$C1527,Hosts!$A:$A,0),MATCH(Places!F$1,Hosts!$1:$1,0))</f>
        <v>0.83</v>
      </c>
      <c r="G1527" s="67" t="str">
        <f>INDEX(Hosts!$A:$O,MATCH(Places!$C1527,Hosts!$A:$A,0),MATCH(Places!G$1,Hosts!$1:$1,0))</f>
        <v>No</v>
      </c>
      <c r="H1527">
        <v>19</v>
      </c>
      <c r="I1527" t="str">
        <f>VLOOKUP($H1527,Neighborhoods!$A:$C,2,0)</f>
        <v>Manhattan</v>
      </c>
      <c r="J1527" t="str">
        <f>VLOOKUP($H1527,Neighborhoods!$A:$C,3,0)</f>
        <v>Upper East Side</v>
      </c>
      <c r="K1527" t="s">
        <v>11822</v>
      </c>
      <c r="L1527" t="str">
        <f t="shared" si="92"/>
        <v>No</v>
      </c>
      <c r="M1527">
        <v>4</v>
      </c>
      <c r="N1527" t="str" cm="1">
        <f t="array" ref="N1527">_xlfn.IFS(M1527&lt;=2,"Small",M1527&lt;=5,"Medium",M1527&gt;5,"Large")</f>
        <v>Medium</v>
      </c>
      <c r="O1527" s="50">
        <v>99</v>
      </c>
      <c r="P1527" s="67">
        <f t="shared" si="93"/>
        <v>0.03</v>
      </c>
      <c r="Q1527" s="52">
        <v>4.63</v>
      </c>
      <c r="R1527" s="52" t="str" cm="1">
        <f t="array" ref="R1527">_xlfn.IFS(ROUND(Q1527,0)=5,"Excellent",ROUND(Q1527,0)=4,"Good",ROUND(Q1527,0)=3,"Ok",ROUND(Q1527,0)&lt;3,"Bad")</f>
        <v>Excellent</v>
      </c>
      <c r="S1527">
        <v>161</v>
      </c>
      <c r="T1527" t="str">
        <f t="shared" si="94"/>
        <v>No</v>
      </c>
      <c r="U1527" s="65">
        <v>42254</v>
      </c>
      <c r="V1527" s="65">
        <v>44054</v>
      </c>
      <c r="W1527">
        <v>352</v>
      </c>
      <c r="X1527" t="str">
        <f t="shared" si="95"/>
        <v>Active</v>
      </c>
      <c r="Y1527" t="s">
        <v>15616</v>
      </c>
    </row>
    <row r="1528" spans="1:25" x14ac:dyDescent="0.25">
      <c r="A1528">
        <v>1527</v>
      </c>
      <c r="B1528" t="s">
        <v>1148</v>
      </c>
      <c r="C1528">
        <v>2445</v>
      </c>
      <c r="D1528" t="str">
        <f>VLOOKUP($C1528,Hosts!$A:$O,10,0)</f>
        <v>New York</v>
      </c>
      <c r="E1528" s="67">
        <f>INDEX(Hosts!$A:$O,MATCH(Places!$C1528,Hosts!$A:$A,0),MATCH(Places!E$1,Hosts!$1:$1,0))</f>
        <v>1</v>
      </c>
      <c r="F1528" s="67">
        <f>INDEX(Hosts!$A:$O,MATCH(Places!$C1528,Hosts!$A:$A,0),MATCH(Places!F$1,Hosts!$1:$1,0))</f>
        <v>0.76</v>
      </c>
      <c r="G1528" s="67" t="str">
        <f>INDEX(Hosts!$A:$O,MATCH(Places!$C1528,Hosts!$A:$A,0),MATCH(Places!G$1,Hosts!$1:$1,0))</f>
        <v>Yes</v>
      </c>
      <c r="H1528">
        <v>11</v>
      </c>
      <c r="I1528" t="str">
        <f>VLOOKUP($H1528,Neighborhoods!$A:$C,2,0)</f>
        <v>Brooklyn</v>
      </c>
      <c r="J1528" t="str">
        <f>VLOOKUP($H1528,Neighborhoods!$A:$C,3,0)</f>
        <v>Greenpoint</v>
      </c>
      <c r="K1528" t="s">
        <v>11822</v>
      </c>
      <c r="L1528" t="str">
        <f t="shared" si="92"/>
        <v>No</v>
      </c>
      <c r="M1528">
        <v>4</v>
      </c>
      <c r="N1528" t="str" cm="1">
        <f t="array" ref="N1528">_xlfn.IFS(M1528&lt;=2,"Small",M1528&lt;=5,"Medium",M1528&gt;5,"Large")</f>
        <v>Medium</v>
      </c>
      <c r="O1528" s="50">
        <v>165</v>
      </c>
      <c r="P1528" s="67">
        <f t="shared" si="93"/>
        <v>0.03</v>
      </c>
      <c r="Q1528" s="52">
        <v>4.99</v>
      </c>
      <c r="R1528" s="52" t="str" cm="1">
        <f t="array" ref="R1528">_xlfn.IFS(ROUND(Q1528,0)=5,"Excellent",ROUND(Q1528,0)=4,"Good",ROUND(Q1528,0)=3,"Ok",ROUND(Q1528,0)&lt;3,"Bad")</f>
        <v>Excellent</v>
      </c>
      <c r="S1528">
        <v>150</v>
      </c>
      <c r="T1528" t="str">
        <f t="shared" si="94"/>
        <v>Yes</v>
      </c>
      <c r="U1528" s="65">
        <v>42271</v>
      </c>
      <c r="V1528" s="65">
        <v>43894</v>
      </c>
      <c r="W1528">
        <v>364</v>
      </c>
      <c r="X1528" t="str">
        <f t="shared" si="95"/>
        <v>Active</v>
      </c>
      <c r="Y1528" t="s">
        <v>15615</v>
      </c>
    </row>
    <row r="1529" spans="1:25" x14ac:dyDescent="0.25">
      <c r="A1529">
        <v>1528</v>
      </c>
      <c r="B1529" t="s">
        <v>1149</v>
      </c>
      <c r="C1529">
        <v>1882</v>
      </c>
      <c r="D1529" t="str">
        <f>VLOOKUP($C1529,Hosts!$A:$O,10,0)</f>
        <v>Quindio</v>
      </c>
      <c r="E1529" s="67">
        <f>INDEX(Hosts!$A:$O,MATCH(Places!$C1529,Hosts!$A:$A,0),MATCH(Places!E$1,Hosts!$1:$1,0))</f>
        <v>1</v>
      </c>
      <c r="F1529" s="67">
        <f>INDEX(Hosts!$A:$O,MATCH(Places!$C1529,Hosts!$A:$A,0),MATCH(Places!F$1,Hosts!$1:$1,0))</f>
        <v>0.91</v>
      </c>
      <c r="G1529" s="67" t="str">
        <f>INDEX(Hosts!$A:$O,MATCH(Places!$C1529,Hosts!$A:$A,0),MATCH(Places!G$1,Hosts!$1:$1,0))</f>
        <v>Yes</v>
      </c>
      <c r="H1529">
        <v>23</v>
      </c>
      <c r="I1529" t="str">
        <f>VLOOKUP($H1529,Neighborhoods!$A:$C,2,0)</f>
        <v>Queens</v>
      </c>
      <c r="J1529" t="str">
        <f>VLOOKUP($H1529,Neighborhoods!$A:$C,3,0)</f>
        <v>Jamaica</v>
      </c>
      <c r="K1529" t="s">
        <v>1</v>
      </c>
      <c r="L1529" t="str">
        <f t="shared" si="92"/>
        <v>Yes</v>
      </c>
      <c r="M1529">
        <v>3</v>
      </c>
      <c r="N1529" t="str" cm="1">
        <f t="array" ref="N1529">_xlfn.IFS(M1529&lt;=2,"Small",M1529&lt;=5,"Medium",M1529&gt;5,"Large")</f>
        <v>Medium</v>
      </c>
      <c r="O1529" s="50">
        <v>45</v>
      </c>
      <c r="P1529" s="67">
        <f t="shared" si="93"/>
        <v>0.03</v>
      </c>
      <c r="Q1529" s="52">
        <v>5</v>
      </c>
      <c r="R1529" s="52" t="str" cm="1">
        <f t="array" ref="R1529">_xlfn.IFS(ROUND(Q1529,0)=5,"Excellent",ROUND(Q1529,0)=4,"Good",ROUND(Q1529,0)=3,"Ok",ROUND(Q1529,0)&lt;3,"Bad")</f>
        <v>Excellent</v>
      </c>
      <c r="S1529">
        <v>24</v>
      </c>
      <c r="T1529" t="str">
        <f t="shared" si="94"/>
        <v>No</v>
      </c>
      <c r="U1529" s="65">
        <v>42896</v>
      </c>
      <c r="V1529" s="65">
        <v>43616</v>
      </c>
      <c r="W1529">
        <v>0</v>
      </c>
      <c r="X1529" t="str">
        <f t="shared" si="95"/>
        <v>Inactive</v>
      </c>
      <c r="Y1529" t="s">
        <v>15616</v>
      </c>
    </row>
    <row r="1530" spans="1:25" x14ac:dyDescent="0.25">
      <c r="A1530">
        <v>1529</v>
      </c>
      <c r="B1530" t="s">
        <v>14893</v>
      </c>
      <c r="C1530">
        <v>2361</v>
      </c>
      <c r="D1530" t="str">
        <f>VLOOKUP($C1530,Hosts!$A:$O,10,0)</f>
        <v>New York</v>
      </c>
      <c r="E1530" s="67">
        <f>INDEX(Hosts!$A:$O,MATCH(Places!$C1530,Hosts!$A:$A,0),MATCH(Places!E$1,Hosts!$1:$1,0))</f>
        <v>1</v>
      </c>
      <c r="F1530" s="67">
        <f>INDEX(Hosts!$A:$O,MATCH(Places!$C1530,Hosts!$A:$A,0),MATCH(Places!F$1,Hosts!$1:$1,0))</f>
        <v>0.74</v>
      </c>
      <c r="G1530" s="67" t="str">
        <f>INDEX(Hosts!$A:$O,MATCH(Places!$C1530,Hosts!$A:$A,0),MATCH(Places!G$1,Hosts!$1:$1,0))</f>
        <v>Yes</v>
      </c>
      <c r="H1530">
        <v>7</v>
      </c>
      <c r="I1530" t="str">
        <f>VLOOKUP($H1530,Neighborhoods!$A:$C,2,0)</f>
        <v>Brooklyn</v>
      </c>
      <c r="J1530" t="str">
        <f>VLOOKUP($H1530,Neighborhoods!$A:$C,3,0)</f>
        <v>Bedford-Stuyvesant</v>
      </c>
      <c r="K1530" t="s">
        <v>11822</v>
      </c>
      <c r="L1530" t="str">
        <f t="shared" si="92"/>
        <v>No</v>
      </c>
      <c r="M1530">
        <v>8</v>
      </c>
      <c r="N1530" t="str" cm="1">
        <f t="array" ref="N1530">_xlfn.IFS(M1530&lt;=2,"Small",M1530&lt;=5,"Medium",M1530&gt;5,"Large")</f>
        <v>Large</v>
      </c>
      <c r="O1530" s="50">
        <v>158</v>
      </c>
      <c r="P1530" s="67">
        <f t="shared" si="93"/>
        <v>0.03</v>
      </c>
      <c r="Q1530" s="52">
        <v>4.92</v>
      </c>
      <c r="R1530" s="52" t="str" cm="1">
        <f t="array" ref="R1530">_xlfn.IFS(ROUND(Q1530,0)=5,"Excellent",ROUND(Q1530,0)=4,"Good",ROUND(Q1530,0)=3,"Ok",ROUND(Q1530,0)&lt;3,"Bad")</f>
        <v>Excellent</v>
      </c>
      <c r="S1530">
        <v>168</v>
      </c>
      <c r="T1530" t="str">
        <f t="shared" si="94"/>
        <v>Yes</v>
      </c>
      <c r="U1530" s="65">
        <v>42272</v>
      </c>
      <c r="V1530" s="65">
        <v>43837</v>
      </c>
      <c r="W1530">
        <v>158</v>
      </c>
      <c r="X1530" t="str">
        <f t="shared" si="95"/>
        <v>Active</v>
      </c>
      <c r="Y1530" t="s">
        <v>15615</v>
      </c>
    </row>
    <row r="1531" spans="1:25" x14ac:dyDescent="0.25">
      <c r="A1531">
        <v>1530</v>
      </c>
      <c r="B1531" t="s">
        <v>1150</v>
      </c>
      <c r="C1531">
        <v>2446</v>
      </c>
      <c r="D1531" t="str">
        <f>VLOOKUP($C1531,Hosts!$A:$O,10,0)</f>
        <v>New York</v>
      </c>
      <c r="E1531" s="67">
        <f>INDEX(Hosts!$A:$O,MATCH(Places!$C1531,Hosts!$A:$A,0),MATCH(Places!E$1,Hosts!$1:$1,0))</f>
        <v>0.9</v>
      </c>
      <c r="F1531" s="67">
        <f>INDEX(Hosts!$A:$O,MATCH(Places!$C1531,Hosts!$A:$A,0),MATCH(Places!F$1,Hosts!$1:$1,0))</f>
        <v>0.96</v>
      </c>
      <c r="G1531" s="67" t="str">
        <f>INDEX(Hosts!$A:$O,MATCH(Places!$C1531,Hosts!$A:$A,0),MATCH(Places!G$1,Hosts!$1:$1,0))</f>
        <v>No</v>
      </c>
      <c r="H1531">
        <v>16</v>
      </c>
      <c r="I1531" t="str">
        <f>VLOOKUP($H1531,Neighborhoods!$A:$C,2,0)</f>
        <v>Manhattan</v>
      </c>
      <c r="J1531" t="str">
        <f>VLOOKUP($H1531,Neighborhoods!$A:$C,3,0)</f>
        <v>Harlem</v>
      </c>
      <c r="K1531" t="s">
        <v>11822</v>
      </c>
      <c r="L1531" t="str">
        <f t="shared" si="92"/>
        <v>No</v>
      </c>
      <c r="M1531">
        <v>5</v>
      </c>
      <c r="N1531" t="str" cm="1">
        <f t="array" ref="N1531">_xlfn.IFS(M1531&lt;=2,"Small",M1531&lt;=5,"Medium",M1531&gt;5,"Large")</f>
        <v>Medium</v>
      </c>
      <c r="O1531" s="50">
        <v>130</v>
      </c>
      <c r="P1531" s="67">
        <f t="shared" si="93"/>
        <v>0.03</v>
      </c>
      <c r="Q1531" s="52">
        <v>4.71</v>
      </c>
      <c r="R1531" s="52" t="str" cm="1">
        <f t="array" ref="R1531">_xlfn.IFS(ROUND(Q1531,0)=5,"Excellent",ROUND(Q1531,0)=4,"Good",ROUND(Q1531,0)=3,"Ok",ROUND(Q1531,0)&lt;3,"Bad")</f>
        <v>Excellent</v>
      </c>
      <c r="S1531">
        <v>134</v>
      </c>
      <c r="T1531" t="str">
        <f t="shared" si="94"/>
        <v>No</v>
      </c>
      <c r="U1531" s="65">
        <v>42276</v>
      </c>
      <c r="V1531" s="65">
        <v>44045</v>
      </c>
      <c r="W1531">
        <v>322</v>
      </c>
      <c r="X1531" t="str">
        <f t="shared" si="95"/>
        <v>Active</v>
      </c>
      <c r="Y1531" t="s">
        <v>15616</v>
      </c>
    </row>
    <row r="1532" spans="1:25" x14ac:dyDescent="0.25">
      <c r="A1532">
        <v>1531</v>
      </c>
      <c r="B1532" t="s">
        <v>14607</v>
      </c>
      <c r="C1532">
        <v>1507</v>
      </c>
      <c r="D1532" t="str">
        <f>VLOOKUP($C1532,Hosts!$A:$O,10,0)</f>
        <v>New York</v>
      </c>
      <c r="E1532" s="67">
        <f>INDEX(Hosts!$A:$O,MATCH(Places!$C1532,Hosts!$A:$A,0),MATCH(Places!E$1,Hosts!$1:$1,0))</f>
        <v>0.4</v>
      </c>
      <c r="F1532" s="67">
        <f>INDEX(Hosts!$A:$O,MATCH(Places!$C1532,Hosts!$A:$A,0),MATCH(Places!F$1,Hosts!$1:$1,0))</f>
        <v>0.53</v>
      </c>
      <c r="G1532" s="67" t="str">
        <f>INDEX(Hosts!$A:$O,MATCH(Places!$C1532,Hosts!$A:$A,0),MATCH(Places!G$1,Hosts!$1:$1,0))</f>
        <v>No</v>
      </c>
      <c r="H1532">
        <v>15</v>
      </c>
      <c r="I1532" t="str">
        <f>VLOOKUP($H1532,Neighborhoods!$A:$C,2,0)</f>
        <v>Manhattan</v>
      </c>
      <c r="J1532" t="str">
        <f>VLOOKUP($H1532,Neighborhoods!$A:$C,3,0)</f>
        <v>East Village</v>
      </c>
      <c r="K1532" t="s">
        <v>11822</v>
      </c>
      <c r="L1532" t="str">
        <f t="shared" si="92"/>
        <v>No</v>
      </c>
      <c r="M1532">
        <v>2</v>
      </c>
      <c r="N1532" t="str" cm="1">
        <f t="array" ref="N1532">_xlfn.IFS(M1532&lt;=2,"Small",M1532&lt;=5,"Medium",M1532&gt;5,"Large")</f>
        <v>Small</v>
      </c>
      <c r="O1532" s="50">
        <v>175</v>
      </c>
      <c r="P1532" s="67">
        <f t="shared" si="93"/>
        <v>0.03</v>
      </c>
      <c r="Q1532" s="52">
        <v>4.91</v>
      </c>
      <c r="R1532" s="52" t="str" cm="1">
        <f t="array" ref="R1532">_xlfn.IFS(ROUND(Q1532,0)=5,"Excellent",ROUND(Q1532,0)=4,"Good",ROUND(Q1532,0)=3,"Ok",ROUND(Q1532,0)&lt;3,"Bad")</f>
        <v>Excellent</v>
      </c>
      <c r="S1532">
        <v>54</v>
      </c>
      <c r="T1532" t="str">
        <f t="shared" si="94"/>
        <v>No</v>
      </c>
      <c r="U1532" s="65">
        <v>42309</v>
      </c>
      <c r="V1532" s="65">
        <v>43877</v>
      </c>
      <c r="W1532">
        <v>238</v>
      </c>
      <c r="X1532" t="str">
        <f t="shared" si="95"/>
        <v>Active</v>
      </c>
      <c r="Y1532" t="s">
        <v>15615</v>
      </c>
    </row>
    <row r="1533" spans="1:25" x14ac:dyDescent="0.25">
      <c r="A1533">
        <v>1532</v>
      </c>
      <c r="B1533" t="s">
        <v>1151</v>
      </c>
      <c r="C1533">
        <v>1947</v>
      </c>
      <c r="D1533" t="str">
        <f>VLOOKUP($C1533,Hosts!$A:$O,10,0)</f>
        <v>New York</v>
      </c>
      <c r="E1533" s="67">
        <f>INDEX(Hosts!$A:$O,MATCH(Places!$C1533,Hosts!$A:$A,0),MATCH(Places!E$1,Hosts!$1:$1,0))</f>
        <v>1</v>
      </c>
      <c r="F1533" s="67">
        <f>INDEX(Hosts!$A:$O,MATCH(Places!$C1533,Hosts!$A:$A,0),MATCH(Places!F$1,Hosts!$1:$1,0))</f>
        <v>1</v>
      </c>
      <c r="G1533" s="67" t="str">
        <f>INDEX(Hosts!$A:$O,MATCH(Places!$C1533,Hosts!$A:$A,0),MATCH(Places!G$1,Hosts!$1:$1,0))</f>
        <v>No</v>
      </c>
      <c r="H1533">
        <v>15</v>
      </c>
      <c r="I1533" t="str">
        <f>VLOOKUP($H1533,Neighborhoods!$A:$C,2,0)</f>
        <v>Manhattan</v>
      </c>
      <c r="J1533" t="str">
        <f>VLOOKUP($H1533,Neighborhoods!$A:$C,3,0)</f>
        <v>East Village</v>
      </c>
      <c r="K1533" t="s">
        <v>11822</v>
      </c>
      <c r="L1533" t="str">
        <f t="shared" si="92"/>
        <v>No</v>
      </c>
      <c r="M1533">
        <v>6</v>
      </c>
      <c r="N1533" t="str" cm="1">
        <f t="array" ref="N1533">_xlfn.IFS(M1533&lt;=2,"Small",M1533&lt;=5,"Medium",M1533&gt;5,"Large")</f>
        <v>Large</v>
      </c>
      <c r="O1533" s="50">
        <v>185</v>
      </c>
      <c r="P1533" s="67">
        <f t="shared" si="93"/>
        <v>0.03</v>
      </c>
      <c r="Q1533" s="52">
        <v>4.6500000000000004</v>
      </c>
      <c r="R1533" s="52" t="str" cm="1">
        <f t="array" ref="R1533">_xlfn.IFS(ROUND(Q1533,0)=5,"Excellent",ROUND(Q1533,0)=4,"Good",ROUND(Q1533,0)=3,"Ok",ROUND(Q1533,0)&lt;3,"Bad")</f>
        <v>Excellent</v>
      </c>
      <c r="S1533">
        <v>179</v>
      </c>
      <c r="T1533" t="str">
        <f t="shared" si="94"/>
        <v>No</v>
      </c>
      <c r="U1533" s="65">
        <v>42262</v>
      </c>
      <c r="V1533" s="65">
        <v>43919</v>
      </c>
      <c r="W1533">
        <v>352</v>
      </c>
      <c r="X1533" t="str">
        <f t="shared" si="95"/>
        <v>Active</v>
      </c>
      <c r="Y1533" t="s">
        <v>15616</v>
      </c>
    </row>
    <row r="1534" spans="1:25" x14ac:dyDescent="0.25">
      <c r="A1534">
        <v>1533</v>
      </c>
      <c r="B1534" t="s">
        <v>1152</v>
      </c>
      <c r="C1534">
        <v>1827</v>
      </c>
      <c r="D1534" t="str">
        <f>VLOOKUP($C1534,Hosts!$A:$O,10,0)</f>
        <v>New York</v>
      </c>
      <c r="E1534" s="67">
        <f>INDEX(Hosts!$A:$O,MATCH(Places!$C1534,Hosts!$A:$A,0),MATCH(Places!E$1,Hosts!$1:$1,0))</f>
        <v>1</v>
      </c>
      <c r="F1534" s="67">
        <f>INDEX(Hosts!$A:$O,MATCH(Places!$C1534,Hosts!$A:$A,0),MATCH(Places!F$1,Hosts!$1:$1,0))</f>
        <v>0.5</v>
      </c>
      <c r="G1534" s="67" t="str">
        <f>INDEX(Hosts!$A:$O,MATCH(Places!$C1534,Hosts!$A:$A,0),MATCH(Places!G$1,Hosts!$1:$1,0))</f>
        <v>No</v>
      </c>
      <c r="H1534">
        <v>13</v>
      </c>
      <c r="I1534" t="str">
        <f>VLOOKUP($H1534,Neighborhoods!$A:$C,2,0)</f>
        <v>Manhattan</v>
      </c>
      <c r="J1534" t="str">
        <f>VLOOKUP($H1534,Neighborhoods!$A:$C,3,0)</f>
        <v>Chelsea</v>
      </c>
      <c r="K1534" t="s">
        <v>1</v>
      </c>
      <c r="L1534" t="str">
        <f t="shared" si="92"/>
        <v>Yes</v>
      </c>
      <c r="M1534">
        <v>1</v>
      </c>
      <c r="N1534" t="str" cm="1">
        <f t="array" ref="N1534">_xlfn.IFS(M1534&lt;=2,"Small",M1534&lt;=5,"Medium",M1534&gt;5,"Large")</f>
        <v>Small</v>
      </c>
      <c r="O1534" s="50">
        <v>68</v>
      </c>
      <c r="P1534" s="67">
        <f t="shared" si="93"/>
        <v>0.03</v>
      </c>
      <c r="Q1534" s="52">
        <v>4.9800000000000004</v>
      </c>
      <c r="R1534" s="52" t="str" cm="1">
        <f t="array" ref="R1534">_xlfn.IFS(ROUND(Q1534,0)=5,"Excellent",ROUND(Q1534,0)=4,"Good",ROUND(Q1534,0)=3,"Ok",ROUND(Q1534,0)&lt;3,"Bad")</f>
        <v>Excellent</v>
      </c>
      <c r="S1534">
        <v>113</v>
      </c>
      <c r="T1534" t="str">
        <f t="shared" si="94"/>
        <v>Yes</v>
      </c>
      <c r="U1534" s="65">
        <v>42268</v>
      </c>
      <c r="V1534" s="65">
        <v>43900</v>
      </c>
      <c r="W1534">
        <v>90</v>
      </c>
      <c r="X1534" t="str">
        <f t="shared" si="95"/>
        <v>Active</v>
      </c>
      <c r="Y1534" t="s">
        <v>15615</v>
      </c>
    </row>
    <row r="1535" spans="1:25" x14ac:dyDescent="0.25">
      <c r="A1535">
        <v>1534</v>
      </c>
      <c r="B1535" t="s">
        <v>1153</v>
      </c>
      <c r="C1535">
        <v>2139</v>
      </c>
      <c r="D1535" t="str">
        <f>VLOOKUP($C1535,Hosts!$A:$O,10,0)</f>
        <v>New York</v>
      </c>
      <c r="E1535" s="67">
        <f>INDEX(Hosts!$A:$O,MATCH(Places!$C1535,Hosts!$A:$A,0),MATCH(Places!E$1,Hosts!$1:$1,0))</f>
        <v>1</v>
      </c>
      <c r="F1535" s="67">
        <f>INDEX(Hosts!$A:$O,MATCH(Places!$C1535,Hosts!$A:$A,0),MATCH(Places!F$1,Hosts!$1:$1,0))</f>
        <v>0.97</v>
      </c>
      <c r="G1535" s="67" t="str">
        <f>INDEX(Hosts!$A:$O,MATCH(Places!$C1535,Hosts!$A:$A,0),MATCH(Places!G$1,Hosts!$1:$1,0))</f>
        <v>Yes</v>
      </c>
      <c r="H1535">
        <v>7</v>
      </c>
      <c r="I1535" t="str">
        <f>VLOOKUP($H1535,Neighborhoods!$A:$C,2,0)</f>
        <v>Brooklyn</v>
      </c>
      <c r="J1535" t="str">
        <f>VLOOKUP($H1535,Neighborhoods!$A:$C,3,0)</f>
        <v>Bedford-Stuyvesant</v>
      </c>
      <c r="K1535" t="s">
        <v>1</v>
      </c>
      <c r="L1535" t="str">
        <f t="shared" si="92"/>
        <v>Yes</v>
      </c>
      <c r="M1535">
        <v>2</v>
      </c>
      <c r="N1535" t="str" cm="1">
        <f t="array" ref="N1535">_xlfn.IFS(M1535&lt;=2,"Small",M1535&lt;=5,"Medium",M1535&gt;5,"Large")</f>
        <v>Small</v>
      </c>
      <c r="O1535" s="50">
        <v>70</v>
      </c>
      <c r="P1535" s="67">
        <f t="shared" si="93"/>
        <v>0.03</v>
      </c>
      <c r="Q1535" s="52">
        <v>4.84</v>
      </c>
      <c r="R1535" s="52" t="str" cm="1">
        <f t="array" ref="R1535">_xlfn.IFS(ROUND(Q1535,0)=5,"Excellent",ROUND(Q1535,0)=4,"Good",ROUND(Q1535,0)=3,"Ok",ROUND(Q1535,0)&lt;3,"Bad")</f>
        <v>Excellent</v>
      </c>
      <c r="S1535">
        <v>298</v>
      </c>
      <c r="T1535" t="str">
        <f t="shared" si="94"/>
        <v>Yes</v>
      </c>
      <c r="U1535" s="65">
        <v>42255</v>
      </c>
      <c r="V1535" s="65">
        <v>43907</v>
      </c>
      <c r="W1535">
        <v>0</v>
      </c>
      <c r="X1535" t="str">
        <f t="shared" si="95"/>
        <v>Inactive</v>
      </c>
      <c r="Y1535" t="s">
        <v>15615</v>
      </c>
    </row>
    <row r="1536" spans="1:25" x14ac:dyDescent="0.25">
      <c r="A1536">
        <v>1535</v>
      </c>
      <c r="B1536" t="s">
        <v>1154</v>
      </c>
      <c r="C1536">
        <v>2449</v>
      </c>
      <c r="D1536" t="str">
        <f>VLOOKUP($C1536,Hosts!$A:$O,10,0)</f>
        <v>New York</v>
      </c>
      <c r="E1536" s="67">
        <f>INDEX(Hosts!$A:$O,MATCH(Places!$C1536,Hosts!$A:$A,0),MATCH(Places!E$1,Hosts!$1:$1,0))</f>
        <v>0.33</v>
      </c>
      <c r="F1536" s="67">
        <f>INDEX(Hosts!$A:$O,MATCH(Places!$C1536,Hosts!$A:$A,0),MATCH(Places!F$1,Hosts!$1:$1,0))</f>
        <v>0.23</v>
      </c>
      <c r="G1536" s="67" t="str">
        <f>INDEX(Hosts!$A:$O,MATCH(Places!$C1536,Hosts!$A:$A,0),MATCH(Places!G$1,Hosts!$1:$1,0))</f>
        <v>No</v>
      </c>
      <c r="H1536">
        <v>11</v>
      </c>
      <c r="I1536" t="str">
        <f>VLOOKUP($H1536,Neighborhoods!$A:$C,2,0)</f>
        <v>Brooklyn</v>
      </c>
      <c r="J1536" t="str">
        <f>VLOOKUP($H1536,Neighborhoods!$A:$C,3,0)</f>
        <v>Greenpoint</v>
      </c>
      <c r="K1536" t="s">
        <v>1</v>
      </c>
      <c r="L1536" t="str">
        <f t="shared" si="92"/>
        <v>Yes</v>
      </c>
      <c r="M1536">
        <v>1</v>
      </c>
      <c r="N1536" t="str" cm="1">
        <f t="array" ref="N1536">_xlfn.IFS(M1536&lt;=2,"Small",M1536&lt;=5,"Medium",M1536&gt;5,"Large")</f>
        <v>Small</v>
      </c>
      <c r="O1536" s="50">
        <v>80</v>
      </c>
      <c r="P1536" s="67">
        <f t="shared" si="93"/>
        <v>0.03</v>
      </c>
      <c r="Q1536" s="52">
        <v>4.97</v>
      </c>
      <c r="R1536" s="52" t="str" cm="1">
        <f t="array" ref="R1536">_xlfn.IFS(ROUND(Q1536,0)=5,"Excellent",ROUND(Q1536,0)=4,"Good",ROUND(Q1536,0)=3,"Ok",ROUND(Q1536,0)&lt;3,"Bad")</f>
        <v>Excellent</v>
      </c>
      <c r="S1536">
        <v>35</v>
      </c>
      <c r="T1536" t="str">
        <f t="shared" si="94"/>
        <v>No</v>
      </c>
      <c r="U1536" s="65">
        <v>42259</v>
      </c>
      <c r="V1536" s="65">
        <v>43743</v>
      </c>
      <c r="W1536">
        <v>365</v>
      </c>
      <c r="X1536" t="str">
        <f t="shared" si="95"/>
        <v>Active</v>
      </c>
      <c r="Y1536" t="s">
        <v>15615</v>
      </c>
    </row>
    <row r="1537" spans="1:25" x14ac:dyDescent="0.25">
      <c r="A1537">
        <v>1536</v>
      </c>
      <c r="B1537" t="s">
        <v>1155</v>
      </c>
      <c r="C1537">
        <v>2324</v>
      </c>
      <c r="D1537" t="str">
        <f>VLOOKUP($C1537,Hosts!$A:$O,10,0)</f>
        <v>New York</v>
      </c>
      <c r="E1537" s="67">
        <f>INDEX(Hosts!$A:$O,MATCH(Places!$C1537,Hosts!$A:$A,0),MATCH(Places!E$1,Hosts!$1:$1,0))</f>
        <v>1</v>
      </c>
      <c r="F1537" s="67">
        <f>INDEX(Hosts!$A:$O,MATCH(Places!$C1537,Hosts!$A:$A,0),MATCH(Places!F$1,Hosts!$1:$1,0))</f>
        <v>0.99</v>
      </c>
      <c r="G1537" s="67" t="str">
        <f>INDEX(Hosts!$A:$O,MATCH(Places!$C1537,Hosts!$A:$A,0),MATCH(Places!G$1,Hosts!$1:$1,0))</f>
        <v>No</v>
      </c>
      <c r="H1537">
        <v>8</v>
      </c>
      <c r="I1537" t="str">
        <f>VLOOKUP($H1537,Neighborhoods!$A:$C,2,0)</f>
        <v>Brooklyn</v>
      </c>
      <c r="J1537" t="str">
        <f>VLOOKUP($H1537,Neighborhoods!$A:$C,3,0)</f>
        <v>Bushwick</v>
      </c>
      <c r="K1537" t="s">
        <v>11822</v>
      </c>
      <c r="L1537" t="str">
        <f t="shared" si="92"/>
        <v>No</v>
      </c>
      <c r="M1537">
        <v>2</v>
      </c>
      <c r="N1537" t="str" cm="1">
        <f t="array" ref="N1537">_xlfn.IFS(M1537&lt;=2,"Small",M1537&lt;=5,"Medium",M1537&gt;5,"Large")</f>
        <v>Small</v>
      </c>
      <c r="O1537" s="50">
        <v>110</v>
      </c>
      <c r="P1537" s="67">
        <f t="shared" si="93"/>
        <v>0.03</v>
      </c>
      <c r="Q1537" s="52">
        <v>4.78</v>
      </c>
      <c r="R1537" s="52" t="str" cm="1">
        <f t="array" ref="R1537">_xlfn.IFS(ROUND(Q1537,0)=5,"Excellent",ROUND(Q1537,0)=4,"Good",ROUND(Q1537,0)=3,"Ok",ROUND(Q1537,0)&lt;3,"Bad")</f>
        <v>Excellent</v>
      </c>
      <c r="S1537">
        <v>241</v>
      </c>
      <c r="T1537" t="str">
        <f t="shared" si="94"/>
        <v>No</v>
      </c>
      <c r="U1537" s="65">
        <v>42276</v>
      </c>
      <c r="V1537" s="65">
        <v>44045</v>
      </c>
      <c r="W1537">
        <v>361</v>
      </c>
      <c r="X1537" t="str">
        <f t="shared" si="95"/>
        <v>Active</v>
      </c>
      <c r="Y1537" t="s">
        <v>15615</v>
      </c>
    </row>
    <row r="1538" spans="1:25" x14ac:dyDescent="0.25">
      <c r="A1538">
        <v>1537</v>
      </c>
      <c r="B1538" t="s">
        <v>13419</v>
      </c>
      <c r="C1538">
        <v>2109</v>
      </c>
      <c r="D1538" t="str">
        <f>VLOOKUP($C1538,Hosts!$A:$O,10,0)</f>
        <v>New York</v>
      </c>
      <c r="E1538" s="67">
        <f>INDEX(Hosts!$A:$O,MATCH(Places!$C1538,Hosts!$A:$A,0),MATCH(Places!E$1,Hosts!$1:$1,0))</f>
        <v>1</v>
      </c>
      <c r="F1538" s="67">
        <f>INDEX(Hosts!$A:$O,MATCH(Places!$C1538,Hosts!$A:$A,0),MATCH(Places!F$1,Hosts!$1:$1,0))</f>
        <v>0.99</v>
      </c>
      <c r="G1538" s="67" t="str">
        <f>INDEX(Hosts!$A:$O,MATCH(Places!$C1538,Hosts!$A:$A,0),MATCH(Places!G$1,Hosts!$1:$1,0))</f>
        <v>No</v>
      </c>
      <c r="H1538">
        <v>16</v>
      </c>
      <c r="I1538" t="str">
        <f>VLOOKUP($H1538,Neighborhoods!$A:$C,2,0)</f>
        <v>Manhattan</v>
      </c>
      <c r="J1538" t="str">
        <f>VLOOKUP($H1538,Neighborhoods!$A:$C,3,0)</f>
        <v>Harlem</v>
      </c>
      <c r="K1538" t="s">
        <v>1</v>
      </c>
      <c r="L1538" t="str">
        <f t="shared" si="92"/>
        <v>Yes</v>
      </c>
      <c r="M1538">
        <v>2</v>
      </c>
      <c r="N1538" t="str" cm="1">
        <f t="array" ref="N1538">_xlfn.IFS(M1538&lt;=2,"Small",M1538&lt;=5,"Medium",M1538&gt;5,"Large")</f>
        <v>Small</v>
      </c>
      <c r="O1538" s="50">
        <v>27</v>
      </c>
      <c r="P1538" s="67">
        <f t="shared" si="93"/>
        <v>0.03</v>
      </c>
      <c r="Q1538" s="52">
        <v>4.6900000000000004</v>
      </c>
      <c r="R1538" s="52" t="str" cm="1">
        <f t="array" ref="R1538">_xlfn.IFS(ROUND(Q1538,0)=5,"Excellent",ROUND(Q1538,0)=4,"Good",ROUND(Q1538,0)=3,"Ok",ROUND(Q1538,0)&lt;3,"Bad")</f>
        <v>Excellent</v>
      </c>
      <c r="S1538">
        <v>207</v>
      </c>
      <c r="T1538" t="str">
        <f t="shared" si="94"/>
        <v>No</v>
      </c>
      <c r="U1538" s="65">
        <v>42261</v>
      </c>
      <c r="V1538" s="65">
        <v>44056</v>
      </c>
      <c r="W1538">
        <v>316</v>
      </c>
      <c r="X1538" t="str">
        <f t="shared" si="95"/>
        <v>Active</v>
      </c>
      <c r="Y1538" t="s">
        <v>15616</v>
      </c>
    </row>
    <row r="1539" spans="1:25" x14ac:dyDescent="0.25">
      <c r="A1539">
        <v>1538</v>
      </c>
      <c r="B1539" t="s">
        <v>15505</v>
      </c>
      <c r="C1539">
        <v>115</v>
      </c>
      <c r="D1539" t="str">
        <f>VLOOKUP($C1539,Hosts!$A:$O,10,0)</f>
        <v>New York</v>
      </c>
      <c r="E1539" s="67">
        <f>INDEX(Hosts!$A:$O,MATCH(Places!$C1539,Hosts!$A:$A,0),MATCH(Places!E$1,Hosts!$1:$1,0))</f>
        <v>1</v>
      </c>
      <c r="F1539" s="67">
        <f>INDEX(Hosts!$A:$O,MATCH(Places!$C1539,Hosts!$A:$A,0),MATCH(Places!F$1,Hosts!$1:$1,0))</f>
        <v>0.96</v>
      </c>
      <c r="G1539" s="67" t="str">
        <f>INDEX(Hosts!$A:$O,MATCH(Places!$C1539,Hosts!$A:$A,0),MATCH(Places!G$1,Hosts!$1:$1,0))</f>
        <v>Yes</v>
      </c>
      <c r="H1539">
        <v>7</v>
      </c>
      <c r="I1539" t="str">
        <f>VLOOKUP($H1539,Neighborhoods!$A:$C,2,0)</f>
        <v>Brooklyn</v>
      </c>
      <c r="J1539" t="str">
        <f>VLOOKUP($H1539,Neighborhoods!$A:$C,3,0)</f>
        <v>Bedford-Stuyvesant</v>
      </c>
      <c r="K1539" t="s">
        <v>11822</v>
      </c>
      <c r="L1539" t="str">
        <f t="shared" ref="L1539:L1602" si="96">IF(OR(K1539="Private room",K1539="Shared room"),"Yes","No")</f>
        <v>No</v>
      </c>
      <c r="M1539">
        <v>8</v>
      </c>
      <c r="N1539" t="str" cm="1">
        <f t="array" ref="N1539">_xlfn.IFS(M1539&lt;=2,"Small",M1539&lt;=5,"Medium",M1539&gt;5,"Large")</f>
        <v>Large</v>
      </c>
      <c r="O1539" s="50">
        <v>200</v>
      </c>
      <c r="P1539" s="67">
        <f t="shared" ref="P1539:P1602" si="97">VLOOKUP(O1539,$AB$1:$AC$5,2)</f>
        <v>0.04</v>
      </c>
      <c r="Q1539" s="52">
        <v>4.29</v>
      </c>
      <c r="R1539" s="52" t="str" cm="1">
        <f t="array" ref="R1539">_xlfn.IFS(ROUND(Q1539,0)=5,"Excellent",ROUND(Q1539,0)=4,"Good",ROUND(Q1539,0)=3,"Ok",ROUND(Q1539,0)&lt;3,"Bad")</f>
        <v>Good</v>
      </c>
      <c r="S1539">
        <v>7</v>
      </c>
      <c r="T1539" t="str">
        <f t="shared" ref="T1539:T1602" si="98">IF(AND(Q1539&gt;=4.8,S1539&gt;100),"Yes","No")</f>
        <v>No</v>
      </c>
      <c r="U1539" s="65">
        <v>42370</v>
      </c>
      <c r="V1539" s="65">
        <v>43467</v>
      </c>
      <c r="W1539">
        <v>301</v>
      </c>
      <c r="X1539" t="str">
        <f t="shared" ref="X1539:X1602" si="99">IF(W1539&lt;&gt;0,"Active","Inactive")</f>
        <v>Active</v>
      </c>
      <c r="Y1539" t="s">
        <v>15615</v>
      </c>
    </row>
    <row r="1540" spans="1:25" x14ac:dyDescent="0.25">
      <c r="A1540">
        <v>1539</v>
      </c>
      <c r="B1540" t="s">
        <v>1156</v>
      </c>
      <c r="C1540">
        <v>2453</v>
      </c>
      <c r="D1540" t="str">
        <f>VLOOKUP($C1540,Hosts!$A:$O,10,0)</f>
        <v>New York</v>
      </c>
      <c r="E1540" s="67">
        <f>INDEX(Hosts!$A:$O,MATCH(Places!$C1540,Hosts!$A:$A,0),MATCH(Places!E$1,Hosts!$1:$1,0))</f>
        <v>1</v>
      </c>
      <c r="F1540" s="67">
        <f>INDEX(Hosts!$A:$O,MATCH(Places!$C1540,Hosts!$A:$A,0),MATCH(Places!F$1,Hosts!$1:$1,0))</f>
        <v>0.78</v>
      </c>
      <c r="G1540" s="67" t="str">
        <f>INDEX(Hosts!$A:$O,MATCH(Places!$C1540,Hosts!$A:$A,0),MATCH(Places!G$1,Hosts!$1:$1,0))</f>
        <v>No</v>
      </c>
      <c r="H1540">
        <v>16</v>
      </c>
      <c r="I1540" t="str">
        <f>VLOOKUP($H1540,Neighborhoods!$A:$C,2,0)</f>
        <v>Manhattan</v>
      </c>
      <c r="J1540" t="str">
        <f>VLOOKUP($H1540,Neighborhoods!$A:$C,3,0)</f>
        <v>Harlem</v>
      </c>
      <c r="K1540" t="s">
        <v>1</v>
      </c>
      <c r="L1540" t="str">
        <f t="shared" si="96"/>
        <v>Yes</v>
      </c>
      <c r="M1540">
        <v>2</v>
      </c>
      <c r="N1540" t="str" cm="1">
        <f t="array" ref="N1540">_xlfn.IFS(M1540&lt;=2,"Small",M1540&lt;=5,"Medium",M1540&gt;5,"Large")</f>
        <v>Small</v>
      </c>
      <c r="O1540" s="50">
        <v>184</v>
      </c>
      <c r="P1540" s="67">
        <f t="shared" si="97"/>
        <v>0.03</v>
      </c>
      <c r="Q1540" s="52">
        <v>5</v>
      </c>
      <c r="R1540" s="52" t="str" cm="1">
        <f t="array" ref="R1540">_xlfn.IFS(ROUND(Q1540,0)=5,"Excellent",ROUND(Q1540,0)=4,"Good",ROUND(Q1540,0)=3,"Ok",ROUND(Q1540,0)&lt;3,"Bad")</f>
        <v>Excellent</v>
      </c>
      <c r="S1540">
        <v>21</v>
      </c>
      <c r="T1540" t="str">
        <f t="shared" si="98"/>
        <v>No</v>
      </c>
      <c r="U1540" s="65">
        <v>42268</v>
      </c>
      <c r="V1540" s="65">
        <v>43771</v>
      </c>
      <c r="W1540">
        <v>362</v>
      </c>
      <c r="X1540" t="str">
        <f t="shared" si="99"/>
        <v>Active</v>
      </c>
      <c r="Y1540" t="s">
        <v>15615</v>
      </c>
    </row>
    <row r="1541" spans="1:25" x14ac:dyDescent="0.25">
      <c r="A1541">
        <v>1540</v>
      </c>
      <c r="B1541" t="s">
        <v>1157</v>
      </c>
      <c r="C1541">
        <v>1740</v>
      </c>
      <c r="D1541" t="str">
        <f>VLOOKUP($C1541,Hosts!$A:$O,10,0)</f>
        <v>New York</v>
      </c>
      <c r="E1541" s="67">
        <f>INDEX(Hosts!$A:$O,MATCH(Places!$C1541,Hosts!$A:$A,0),MATCH(Places!E$1,Hosts!$1:$1,0))</f>
        <v>1</v>
      </c>
      <c r="F1541" s="67">
        <f>INDEX(Hosts!$A:$O,MATCH(Places!$C1541,Hosts!$A:$A,0),MATCH(Places!F$1,Hosts!$1:$1,0))</f>
        <v>0.87</v>
      </c>
      <c r="G1541" s="67" t="str">
        <f>INDEX(Hosts!$A:$O,MATCH(Places!$C1541,Hosts!$A:$A,0),MATCH(Places!G$1,Hosts!$1:$1,0))</f>
        <v>Yes</v>
      </c>
      <c r="H1541">
        <v>20</v>
      </c>
      <c r="I1541" t="str">
        <f>VLOOKUP($H1541,Neighborhoods!$A:$C,2,0)</f>
        <v>Manhattan</v>
      </c>
      <c r="J1541" t="str">
        <f>VLOOKUP($H1541,Neighborhoods!$A:$C,3,0)</f>
        <v>Upper West Side</v>
      </c>
      <c r="K1541" t="s">
        <v>1</v>
      </c>
      <c r="L1541" t="str">
        <f t="shared" si="96"/>
        <v>Yes</v>
      </c>
      <c r="M1541">
        <v>2</v>
      </c>
      <c r="N1541" t="str" cm="1">
        <f t="array" ref="N1541">_xlfn.IFS(M1541&lt;=2,"Small",M1541&lt;=5,"Medium",M1541&gt;5,"Large")</f>
        <v>Small</v>
      </c>
      <c r="O1541" s="50">
        <v>100</v>
      </c>
      <c r="P1541" s="67">
        <f t="shared" si="97"/>
        <v>0.03</v>
      </c>
      <c r="Q1541" s="52">
        <v>4.9800000000000004</v>
      </c>
      <c r="R1541" s="52" t="str" cm="1">
        <f t="array" ref="R1541">_xlfn.IFS(ROUND(Q1541,0)=5,"Excellent",ROUND(Q1541,0)=4,"Good",ROUND(Q1541,0)=3,"Ok",ROUND(Q1541,0)&lt;3,"Bad")</f>
        <v>Excellent</v>
      </c>
      <c r="S1541">
        <v>123</v>
      </c>
      <c r="T1541" t="str">
        <f t="shared" si="98"/>
        <v>Yes</v>
      </c>
      <c r="U1541" s="65">
        <v>42268</v>
      </c>
      <c r="V1541" s="65">
        <v>43899</v>
      </c>
      <c r="W1541">
        <v>271</v>
      </c>
      <c r="X1541" t="str">
        <f t="shared" si="99"/>
        <v>Active</v>
      </c>
      <c r="Y1541" t="s">
        <v>15615</v>
      </c>
    </row>
    <row r="1542" spans="1:25" x14ac:dyDescent="0.25">
      <c r="A1542">
        <v>1541</v>
      </c>
      <c r="B1542" t="s">
        <v>1158</v>
      </c>
      <c r="C1542">
        <v>2454</v>
      </c>
      <c r="D1542" t="str">
        <f>VLOOKUP($C1542,Hosts!$A:$O,10,0)</f>
        <v>New York</v>
      </c>
      <c r="E1542" s="67">
        <f>INDEX(Hosts!$A:$O,MATCH(Places!$C1542,Hosts!$A:$A,0),MATCH(Places!E$1,Hosts!$1:$1,0))</f>
        <v>0.8</v>
      </c>
      <c r="F1542" s="67">
        <f>INDEX(Hosts!$A:$O,MATCH(Places!$C1542,Hosts!$A:$A,0),MATCH(Places!F$1,Hosts!$1:$1,0))</f>
        <v>0.42</v>
      </c>
      <c r="G1542" s="67" t="str">
        <f>INDEX(Hosts!$A:$O,MATCH(Places!$C1542,Hosts!$A:$A,0),MATCH(Places!G$1,Hosts!$1:$1,0))</f>
        <v>No</v>
      </c>
      <c r="H1542">
        <v>17</v>
      </c>
      <c r="I1542" t="str">
        <f>VLOOKUP($H1542,Neighborhoods!$A:$C,2,0)</f>
        <v>Manhattan</v>
      </c>
      <c r="J1542" t="str">
        <f>VLOOKUP($H1542,Neighborhoods!$A:$C,3,0)</f>
        <v>Hell's Kitchen</v>
      </c>
      <c r="K1542" t="s">
        <v>11822</v>
      </c>
      <c r="L1542" t="str">
        <f t="shared" si="96"/>
        <v>No</v>
      </c>
      <c r="M1542">
        <v>3</v>
      </c>
      <c r="N1542" t="str" cm="1">
        <f t="array" ref="N1542">_xlfn.IFS(M1542&lt;=2,"Small",M1542&lt;=5,"Medium",M1542&gt;5,"Large")</f>
        <v>Medium</v>
      </c>
      <c r="O1542" s="50">
        <v>110</v>
      </c>
      <c r="P1542" s="67">
        <f t="shared" si="97"/>
        <v>0.03</v>
      </c>
      <c r="Q1542" s="52">
        <v>4.9800000000000004</v>
      </c>
      <c r="R1542" s="52" t="str" cm="1">
        <f t="array" ref="R1542">_xlfn.IFS(ROUND(Q1542,0)=5,"Excellent",ROUND(Q1542,0)=4,"Good",ROUND(Q1542,0)=3,"Ok",ROUND(Q1542,0)&lt;3,"Bad")</f>
        <v>Excellent</v>
      </c>
      <c r="S1542">
        <v>47</v>
      </c>
      <c r="T1542" t="str">
        <f t="shared" si="98"/>
        <v>No</v>
      </c>
      <c r="U1542" s="65">
        <v>42296</v>
      </c>
      <c r="V1542" s="65">
        <v>43829</v>
      </c>
      <c r="W1542">
        <v>117</v>
      </c>
      <c r="X1542" t="str">
        <f t="shared" si="99"/>
        <v>Active</v>
      </c>
      <c r="Y1542" t="s">
        <v>15615</v>
      </c>
    </row>
    <row r="1543" spans="1:25" x14ac:dyDescent="0.25">
      <c r="A1543">
        <v>1542</v>
      </c>
      <c r="B1543" t="s">
        <v>1159</v>
      </c>
      <c r="C1543">
        <v>1520</v>
      </c>
      <c r="D1543" t="str">
        <f>VLOOKUP($C1543,Hosts!$A:$O,10,0)</f>
        <v>New York</v>
      </c>
      <c r="E1543" s="67">
        <f>INDEX(Hosts!$A:$O,MATCH(Places!$C1543,Hosts!$A:$A,0),MATCH(Places!E$1,Hosts!$1:$1,0))</f>
        <v>1</v>
      </c>
      <c r="F1543" s="67">
        <f>INDEX(Hosts!$A:$O,MATCH(Places!$C1543,Hosts!$A:$A,0),MATCH(Places!F$1,Hosts!$1:$1,0))</f>
        <v>0.82</v>
      </c>
      <c r="G1543" s="67" t="str">
        <f>INDEX(Hosts!$A:$O,MATCH(Places!$C1543,Hosts!$A:$A,0),MATCH(Places!G$1,Hosts!$1:$1,0))</f>
        <v>No</v>
      </c>
      <c r="H1543">
        <v>1</v>
      </c>
      <c r="I1543" t="str">
        <f>VLOOKUP($H1543,Neighborhoods!$A:$C,2,0)</f>
        <v>Bronx</v>
      </c>
      <c r="J1543" t="str">
        <f>VLOOKUP($H1543,Neighborhoods!$A:$C,3,0)</f>
        <v>Allerton</v>
      </c>
      <c r="K1543" t="s">
        <v>1</v>
      </c>
      <c r="L1543" t="str">
        <f t="shared" si="96"/>
        <v>Yes</v>
      </c>
      <c r="M1543">
        <v>4</v>
      </c>
      <c r="N1543" t="str" cm="1">
        <f t="array" ref="N1543">_xlfn.IFS(M1543&lt;=2,"Small",M1543&lt;=5,"Medium",M1543&gt;5,"Large")</f>
        <v>Medium</v>
      </c>
      <c r="O1543" s="50">
        <v>60</v>
      </c>
      <c r="P1543" s="67">
        <f t="shared" si="97"/>
        <v>0.03</v>
      </c>
      <c r="Q1543" s="52">
        <v>4.9000000000000004</v>
      </c>
      <c r="R1543" s="52" t="str" cm="1">
        <f t="array" ref="R1543">_xlfn.IFS(ROUND(Q1543,0)=5,"Excellent",ROUND(Q1543,0)=4,"Good",ROUND(Q1543,0)=3,"Ok",ROUND(Q1543,0)&lt;3,"Bad")</f>
        <v>Excellent</v>
      </c>
      <c r="S1543">
        <v>40</v>
      </c>
      <c r="T1543" t="str">
        <f t="shared" si="98"/>
        <v>No</v>
      </c>
      <c r="U1543" s="65">
        <v>42268</v>
      </c>
      <c r="V1543" s="65">
        <v>43297</v>
      </c>
      <c r="W1543">
        <v>89</v>
      </c>
      <c r="X1543" t="str">
        <f t="shared" si="99"/>
        <v>Active</v>
      </c>
      <c r="Y1543" t="s">
        <v>15615</v>
      </c>
    </row>
    <row r="1544" spans="1:25" x14ac:dyDescent="0.25">
      <c r="A1544">
        <v>1543</v>
      </c>
      <c r="B1544" t="s">
        <v>1160</v>
      </c>
      <c r="C1544">
        <v>2332</v>
      </c>
      <c r="D1544" t="str">
        <f>VLOOKUP($C1544,Hosts!$A:$O,10,0)</f>
        <v>New York</v>
      </c>
      <c r="E1544" s="67">
        <f>INDEX(Hosts!$A:$O,MATCH(Places!$C1544,Hosts!$A:$A,0),MATCH(Places!E$1,Hosts!$1:$1,0))</f>
        <v>1</v>
      </c>
      <c r="F1544" s="67">
        <f>INDEX(Hosts!$A:$O,MATCH(Places!$C1544,Hosts!$A:$A,0),MATCH(Places!F$1,Hosts!$1:$1,0))</f>
        <v>0.62</v>
      </c>
      <c r="G1544" s="67" t="str">
        <f>INDEX(Hosts!$A:$O,MATCH(Places!$C1544,Hosts!$A:$A,0),MATCH(Places!G$1,Hosts!$1:$1,0))</f>
        <v>Yes</v>
      </c>
      <c r="H1544">
        <v>7</v>
      </c>
      <c r="I1544" t="str">
        <f>VLOOKUP($H1544,Neighborhoods!$A:$C,2,0)</f>
        <v>Brooklyn</v>
      </c>
      <c r="J1544" t="str">
        <f>VLOOKUP($H1544,Neighborhoods!$A:$C,3,0)</f>
        <v>Bedford-Stuyvesant</v>
      </c>
      <c r="K1544" t="s">
        <v>11822</v>
      </c>
      <c r="L1544" t="str">
        <f t="shared" si="96"/>
        <v>No</v>
      </c>
      <c r="M1544">
        <v>2</v>
      </c>
      <c r="N1544" t="str" cm="1">
        <f t="array" ref="N1544">_xlfn.IFS(M1544&lt;=2,"Small",M1544&lt;=5,"Medium",M1544&gt;5,"Large")</f>
        <v>Small</v>
      </c>
      <c r="O1544" s="50">
        <v>160</v>
      </c>
      <c r="P1544" s="67">
        <f t="shared" si="97"/>
        <v>0.03</v>
      </c>
      <c r="Q1544" s="52">
        <v>4.99</v>
      </c>
      <c r="R1544" s="52" t="str" cm="1">
        <f t="array" ref="R1544">_xlfn.IFS(ROUND(Q1544,0)=5,"Excellent",ROUND(Q1544,0)=4,"Good",ROUND(Q1544,0)=3,"Ok",ROUND(Q1544,0)&lt;3,"Bad")</f>
        <v>Excellent</v>
      </c>
      <c r="S1544">
        <v>73</v>
      </c>
      <c r="T1544" t="str">
        <f t="shared" si="98"/>
        <v>No</v>
      </c>
      <c r="U1544" s="65">
        <v>42534</v>
      </c>
      <c r="V1544" s="65">
        <v>43890</v>
      </c>
      <c r="W1544">
        <v>257</v>
      </c>
      <c r="X1544" t="str">
        <f t="shared" si="99"/>
        <v>Active</v>
      </c>
      <c r="Y1544" t="s">
        <v>15615</v>
      </c>
    </row>
    <row r="1545" spans="1:25" x14ac:dyDescent="0.25">
      <c r="A1545">
        <v>1544</v>
      </c>
      <c r="B1545" t="s">
        <v>1161</v>
      </c>
      <c r="C1545">
        <v>2452</v>
      </c>
      <c r="D1545" t="str">
        <f>VLOOKUP($C1545,Hosts!$A:$O,10,0)</f>
        <v>New York</v>
      </c>
      <c r="E1545" s="67">
        <f>INDEX(Hosts!$A:$O,MATCH(Places!$C1545,Hosts!$A:$A,0),MATCH(Places!E$1,Hosts!$1:$1,0))</f>
        <v>1</v>
      </c>
      <c r="F1545" s="67">
        <f>INDEX(Hosts!$A:$O,MATCH(Places!$C1545,Hosts!$A:$A,0),MATCH(Places!F$1,Hosts!$1:$1,0))</f>
        <v>1</v>
      </c>
      <c r="G1545" s="67" t="str">
        <f>INDEX(Hosts!$A:$O,MATCH(Places!$C1545,Hosts!$A:$A,0),MATCH(Places!G$1,Hosts!$1:$1,0))</f>
        <v>Yes</v>
      </c>
      <c r="H1545">
        <v>9</v>
      </c>
      <c r="I1545" t="str">
        <f>VLOOKUP($H1545,Neighborhoods!$A:$C,2,0)</f>
        <v>Brooklyn</v>
      </c>
      <c r="J1545" t="str">
        <f>VLOOKUP($H1545,Neighborhoods!$A:$C,3,0)</f>
        <v>Crown Heights</v>
      </c>
      <c r="K1545" t="s">
        <v>11822</v>
      </c>
      <c r="L1545" t="str">
        <f t="shared" si="96"/>
        <v>No</v>
      </c>
      <c r="M1545">
        <v>6</v>
      </c>
      <c r="N1545" t="str" cm="1">
        <f t="array" ref="N1545">_xlfn.IFS(M1545&lt;=2,"Small",M1545&lt;=5,"Medium",M1545&gt;5,"Large")</f>
        <v>Large</v>
      </c>
      <c r="O1545" s="50">
        <v>198</v>
      </c>
      <c r="P1545" s="67">
        <f t="shared" si="97"/>
        <v>0.03</v>
      </c>
      <c r="Q1545" s="52">
        <v>4.75</v>
      </c>
      <c r="R1545" s="52" t="str" cm="1">
        <f t="array" ref="R1545">_xlfn.IFS(ROUND(Q1545,0)=5,"Excellent",ROUND(Q1545,0)=4,"Good",ROUND(Q1545,0)=3,"Ok",ROUND(Q1545,0)&lt;3,"Bad")</f>
        <v>Excellent</v>
      </c>
      <c r="S1545">
        <v>100</v>
      </c>
      <c r="T1545" t="str">
        <f t="shared" si="98"/>
        <v>No</v>
      </c>
      <c r="U1545" s="65">
        <v>42294</v>
      </c>
      <c r="V1545" s="65">
        <v>43837</v>
      </c>
      <c r="W1545">
        <v>180</v>
      </c>
      <c r="X1545" t="str">
        <f t="shared" si="99"/>
        <v>Active</v>
      </c>
      <c r="Y1545" t="s">
        <v>15615</v>
      </c>
    </row>
    <row r="1546" spans="1:25" x14ac:dyDescent="0.25">
      <c r="A1546">
        <v>1545</v>
      </c>
      <c r="B1546" t="s">
        <v>1162</v>
      </c>
      <c r="C1546">
        <v>1013</v>
      </c>
      <c r="D1546" t="str">
        <f>VLOOKUP($C1546,Hosts!$A:$O,10,0)</f>
        <v>New York</v>
      </c>
      <c r="E1546" s="67">
        <f>INDEX(Hosts!$A:$O,MATCH(Places!$C1546,Hosts!$A:$A,0),MATCH(Places!E$1,Hosts!$1:$1,0))</f>
        <v>0.86</v>
      </c>
      <c r="F1546" s="67">
        <f>INDEX(Hosts!$A:$O,MATCH(Places!$C1546,Hosts!$A:$A,0),MATCH(Places!F$1,Hosts!$1:$1,0))</f>
        <v>0.7</v>
      </c>
      <c r="G1546" s="67" t="str">
        <f>INDEX(Hosts!$A:$O,MATCH(Places!$C1546,Hosts!$A:$A,0),MATCH(Places!G$1,Hosts!$1:$1,0))</f>
        <v>Yes</v>
      </c>
      <c r="H1546">
        <v>26</v>
      </c>
      <c r="I1546" t="str">
        <f>VLOOKUP($H1546,Neighborhoods!$A:$C,2,0)</f>
        <v>Queens</v>
      </c>
      <c r="J1546" t="str">
        <f>VLOOKUP($H1546,Neighborhoods!$A:$C,3,0)</f>
        <v>Sunnyside</v>
      </c>
      <c r="K1546" t="s">
        <v>11822</v>
      </c>
      <c r="L1546" t="str">
        <f t="shared" si="96"/>
        <v>No</v>
      </c>
      <c r="M1546">
        <v>4</v>
      </c>
      <c r="N1546" t="str" cm="1">
        <f t="array" ref="N1546">_xlfn.IFS(M1546&lt;=2,"Small",M1546&lt;=5,"Medium",M1546&gt;5,"Large")</f>
        <v>Medium</v>
      </c>
      <c r="O1546" s="50">
        <v>105</v>
      </c>
      <c r="P1546" s="67">
        <f t="shared" si="97"/>
        <v>0.03</v>
      </c>
      <c r="Q1546" s="52">
        <v>4.92</v>
      </c>
      <c r="R1546" s="52" t="str" cm="1">
        <f t="array" ref="R1546">_xlfn.IFS(ROUND(Q1546,0)=5,"Excellent",ROUND(Q1546,0)=4,"Good",ROUND(Q1546,0)=3,"Ok",ROUND(Q1546,0)&lt;3,"Bad")</f>
        <v>Excellent</v>
      </c>
      <c r="S1546">
        <v>203</v>
      </c>
      <c r="T1546" t="str">
        <f t="shared" si="98"/>
        <v>Yes</v>
      </c>
      <c r="U1546" s="65">
        <v>42503</v>
      </c>
      <c r="V1546" s="65">
        <v>44052</v>
      </c>
      <c r="W1546">
        <v>361</v>
      </c>
      <c r="X1546" t="str">
        <f t="shared" si="99"/>
        <v>Active</v>
      </c>
      <c r="Y1546" t="s">
        <v>15615</v>
      </c>
    </row>
    <row r="1547" spans="1:25" x14ac:dyDescent="0.25">
      <c r="A1547">
        <v>1546</v>
      </c>
      <c r="B1547" t="s">
        <v>1163</v>
      </c>
      <c r="C1547">
        <v>999</v>
      </c>
      <c r="D1547" t="str">
        <f>VLOOKUP($C1547,Hosts!$A:$O,10,0)</f>
        <v>New York</v>
      </c>
      <c r="E1547" s="67">
        <f>INDEX(Hosts!$A:$O,MATCH(Places!$C1547,Hosts!$A:$A,0),MATCH(Places!E$1,Hosts!$1:$1,0))</f>
        <v>1</v>
      </c>
      <c r="F1547" s="67">
        <f>INDEX(Hosts!$A:$O,MATCH(Places!$C1547,Hosts!$A:$A,0),MATCH(Places!F$1,Hosts!$1:$1,0))</f>
        <v>1</v>
      </c>
      <c r="G1547" s="67" t="str">
        <f>INDEX(Hosts!$A:$O,MATCH(Places!$C1547,Hosts!$A:$A,0),MATCH(Places!G$1,Hosts!$1:$1,0))</f>
        <v>Yes</v>
      </c>
      <c r="H1547">
        <v>7</v>
      </c>
      <c r="I1547" t="str">
        <f>VLOOKUP($H1547,Neighborhoods!$A:$C,2,0)</f>
        <v>Brooklyn</v>
      </c>
      <c r="J1547" t="str">
        <f>VLOOKUP($H1547,Neighborhoods!$A:$C,3,0)</f>
        <v>Bedford-Stuyvesant</v>
      </c>
      <c r="K1547" t="s">
        <v>11822</v>
      </c>
      <c r="L1547" t="str">
        <f t="shared" si="96"/>
        <v>No</v>
      </c>
      <c r="M1547">
        <v>3</v>
      </c>
      <c r="N1547" t="str" cm="1">
        <f t="array" ref="N1547">_xlfn.IFS(M1547&lt;=2,"Small",M1547&lt;=5,"Medium",M1547&gt;5,"Large")</f>
        <v>Medium</v>
      </c>
      <c r="O1547" s="50">
        <v>140</v>
      </c>
      <c r="P1547" s="67">
        <f t="shared" si="97"/>
        <v>0.03</v>
      </c>
      <c r="Q1547" s="52">
        <v>4.99</v>
      </c>
      <c r="R1547" s="52" t="str" cm="1">
        <f t="array" ref="R1547">_xlfn.IFS(ROUND(Q1547,0)=5,"Excellent",ROUND(Q1547,0)=4,"Good",ROUND(Q1547,0)=3,"Ok",ROUND(Q1547,0)&lt;3,"Bad")</f>
        <v>Excellent</v>
      </c>
      <c r="S1547">
        <v>164</v>
      </c>
      <c r="T1547" t="str">
        <f t="shared" si="98"/>
        <v>Yes</v>
      </c>
      <c r="U1547" s="65">
        <v>42490</v>
      </c>
      <c r="V1547" s="65">
        <v>44038</v>
      </c>
      <c r="W1547">
        <v>331</v>
      </c>
      <c r="X1547" t="str">
        <f t="shared" si="99"/>
        <v>Active</v>
      </c>
      <c r="Y1547" t="s">
        <v>15615</v>
      </c>
    </row>
    <row r="1548" spans="1:25" x14ac:dyDescent="0.25">
      <c r="A1548">
        <v>1547</v>
      </c>
      <c r="B1548" t="s">
        <v>1164</v>
      </c>
      <c r="C1548">
        <v>2458</v>
      </c>
      <c r="D1548" t="str">
        <f>VLOOKUP($C1548,Hosts!$A:$O,10,0)</f>
        <v>New York</v>
      </c>
      <c r="E1548" s="67">
        <f>INDEX(Hosts!$A:$O,MATCH(Places!$C1548,Hosts!$A:$A,0),MATCH(Places!E$1,Hosts!$1:$1,0))</f>
        <v>1</v>
      </c>
      <c r="F1548" s="67">
        <f>INDEX(Hosts!$A:$O,MATCH(Places!$C1548,Hosts!$A:$A,0),MATCH(Places!F$1,Hosts!$1:$1,0))</f>
        <v>1</v>
      </c>
      <c r="G1548" s="67" t="str">
        <f>INDEX(Hosts!$A:$O,MATCH(Places!$C1548,Hosts!$A:$A,0),MATCH(Places!G$1,Hosts!$1:$1,0))</f>
        <v>Yes</v>
      </c>
      <c r="H1548">
        <v>10</v>
      </c>
      <c r="I1548" t="str">
        <f>VLOOKUP($H1548,Neighborhoods!$A:$C,2,0)</f>
        <v>Brooklyn</v>
      </c>
      <c r="J1548" t="str">
        <f>VLOOKUP($H1548,Neighborhoods!$A:$C,3,0)</f>
        <v>East Flatbush</v>
      </c>
      <c r="K1548" t="s">
        <v>11822</v>
      </c>
      <c r="L1548" t="str">
        <f t="shared" si="96"/>
        <v>No</v>
      </c>
      <c r="M1548">
        <v>4</v>
      </c>
      <c r="N1548" t="str" cm="1">
        <f t="array" ref="N1548">_xlfn.IFS(M1548&lt;=2,"Small",M1548&lt;=5,"Medium",M1548&gt;5,"Large")</f>
        <v>Medium</v>
      </c>
      <c r="O1548" s="50">
        <v>125</v>
      </c>
      <c r="P1548" s="67">
        <f t="shared" si="97"/>
        <v>0.03</v>
      </c>
      <c r="Q1548" s="52">
        <v>4.83</v>
      </c>
      <c r="R1548" s="52" t="str" cm="1">
        <f t="array" ref="R1548">_xlfn.IFS(ROUND(Q1548,0)=5,"Excellent",ROUND(Q1548,0)=4,"Good",ROUND(Q1548,0)=3,"Ok",ROUND(Q1548,0)&lt;3,"Bad")</f>
        <v>Excellent</v>
      </c>
      <c r="S1548">
        <v>23</v>
      </c>
      <c r="T1548" t="str">
        <f t="shared" si="98"/>
        <v>No</v>
      </c>
      <c r="U1548" s="65">
        <v>43591</v>
      </c>
      <c r="V1548" s="65">
        <v>43798</v>
      </c>
      <c r="W1548">
        <v>87</v>
      </c>
      <c r="X1548" t="str">
        <f t="shared" si="99"/>
        <v>Active</v>
      </c>
      <c r="Y1548" t="s">
        <v>15616</v>
      </c>
    </row>
    <row r="1549" spans="1:25" x14ac:dyDescent="0.25">
      <c r="A1549">
        <v>1548</v>
      </c>
      <c r="B1549" t="s">
        <v>1165</v>
      </c>
      <c r="C1549">
        <v>2459</v>
      </c>
      <c r="D1549" t="str">
        <f>VLOOKUP($C1549,Hosts!$A:$O,10,0)</f>
        <v>New York</v>
      </c>
      <c r="E1549" s="67">
        <f>INDEX(Hosts!$A:$O,MATCH(Places!$C1549,Hosts!$A:$A,0),MATCH(Places!E$1,Hosts!$1:$1,0))</f>
        <v>1</v>
      </c>
      <c r="F1549" s="67">
        <f>INDEX(Hosts!$A:$O,MATCH(Places!$C1549,Hosts!$A:$A,0),MATCH(Places!F$1,Hosts!$1:$1,0))</f>
        <v>1</v>
      </c>
      <c r="G1549" s="67" t="str">
        <f>INDEX(Hosts!$A:$O,MATCH(Places!$C1549,Hosts!$A:$A,0),MATCH(Places!G$1,Hosts!$1:$1,0))</f>
        <v>Yes</v>
      </c>
      <c r="H1549">
        <v>16</v>
      </c>
      <c r="I1549" t="str">
        <f>VLOOKUP($H1549,Neighborhoods!$A:$C,2,0)</f>
        <v>Manhattan</v>
      </c>
      <c r="J1549" t="str">
        <f>VLOOKUP($H1549,Neighborhoods!$A:$C,3,0)</f>
        <v>Harlem</v>
      </c>
      <c r="K1549" t="s">
        <v>1</v>
      </c>
      <c r="L1549" t="str">
        <f t="shared" si="96"/>
        <v>Yes</v>
      </c>
      <c r="M1549">
        <v>2</v>
      </c>
      <c r="N1549" t="str" cm="1">
        <f t="array" ref="N1549">_xlfn.IFS(M1549&lt;=2,"Small",M1549&lt;=5,"Medium",M1549&gt;5,"Large")</f>
        <v>Small</v>
      </c>
      <c r="O1549" s="50">
        <v>80</v>
      </c>
      <c r="P1549" s="67">
        <f t="shared" si="97"/>
        <v>0.03</v>
      </c>
      <c r="Q1549" s="52">
        <v>4.92</v>
      </c>
      <c r="R1549" s="52" t="str" cm="1">
        <f t="array" ref="R1549">_xlfn.IFS(ROUND(Q1549,0)=5,"Excellent",ROUND(Q1549,0)=4,"Good",ROUND(Q1549,0)=3,"Ok",ROUND(Q1549,0)&lt;3,"Bad")</f>
        <v>Excellent</v>
      </c>
      <c r="S1549">
        <v>51</v>
      </c>
      <c r="T1549" t="str">
        <f t="shared" si="98"/>
        <v>No</v>
      </c>
      <c r="U1549" s="65">
        <v>42280</v>
      </c>
      <c r="V1549" s="65">
        <v>43833</v>
      </c>
      <c r="W1549">
        <v>89</v>
      </c>
      <c r="X1549" t="str">
        <f t="shared" si="99"/>
        <v>Active</v>
      </c>
      <c r="Y1549" t="s">
        <v>15616</v>
      </c>
    </row>
    <row r="1550" spans="1:25" x14ac:dyDescent="0.25">
      <c r="A1550">
        <v>1549</v>
      </c>
      <c r="B1550" t="s">
        <v>1166</v>
      </c>
      <c r="C1550">
        <v>1139</v>
      </c>
      <c r="D1550" t="str">
        <f>VLOOKUP($C1550,Hosts!$A:$O,10,0)</f>
        <v>New York</v>
      </c>
      <c r="E1550" s="67">
        <f>INDEX(Hosts!$A:$O,MATCH(Places!$C1550,Hosts!$A:$A,0),MATCH(Places!E$1,Hosts!$1:$1,0))</f>
        <v>1</v>
      </c>
      <c r="F1550" s="67">
        <f>INDEX(Hosts!$A:$O,MATCH(Places!$C1550,Hosts!$A:$A,0),MATCH(Places!F$1,Hosts!$1:$1,0))</f>
        <v>0.95</v>
      </c>
      <c r="G1550" s="67" t="str">
        <f>INDEX(Hosts!$A:$O,MATCH(Places!$C1550,Hosts!$A:$A,0),MATCH(Places!G$1,Hosts!$1:$1,0))</f>
        <v>Yes</v>
      </c>
      <c r="H1550">
        <v>7</v>
      </c>
      <c r="I1550" t="str">
        <f>VLOOKUP($H1550,Neighborhoods!$A:$C,2,0)</f>
        <v>Brooklyn</v>
      </c>
      <c r="J1550" t="str">
        <f>VLOOKUP($H1550,Neighborhoods!$A:$C,3,0)</f>
        <v>Bedford-Stuyvesant</v>
      </c>
      <c r="K1550" t="s">
        <v>11822</v>
      </c>
      <c r="L1550" t="str">
        <f t="shared" si="96"/>
        <v>No</v>
      </c>
      <c r="M1550">
        <v>4</v>
      </c>
      <c r="N1550" t="str" cm="1">
        <f t="array" ref="N1550">_xlfn.IFS(M1550&lt;=2,"Small",M1550&lt;=5,"Medium",M1550&gt;5,"Large")</f>
        <v>Medium</v>
      </c>
      <c r="O1550" s="50">
        <v>145</v>
      </c>
      <c r="P1550" s="67">
        <f t="shared" si="97"/>
        <v>0.03</v>
      </c>
      <c r="Q1550" s="52">
        <v>4.84</v>
      </c>
      <c r="R1550" s="52" t="str" cm="1">
        <f t="array" ref="R1550">_xlfn.IFS(ROUND(Q1550,0)=5,"Excellent",ROUND(Q1550,0)=4,"Good",ROUND(Q1550,0)=3,"Ok",ROUND(Q1550,0)&lt;3,"Bad")</f>
        <v>Excellent</v>
      </c>
      <c r="S1550">
        <v>221</v>
      </c>
      <c r="T1550" t="str">
        <f t="shared" si="98"/>
        <v>Yes</v>
      </c>
      <c r="U1550" s="65">
        <v>42268</v>
      </c>
      <c r="V1550" s="65">
        <v>44057</v>
      </c>
      <c r="W1550">
        <v>345</v>
      </c>
      <c r="X1550" t="str">
        <f t="shared" si="99"/>
        <v>Active</v>
      </c>
      <c r="Y1550" t="s">
        <v>15616</v>
      </c>
    </row>
    <row r="1551" spans="1:25" x14ac:dyDescent="0.25">
      <c r="A1551">
        <v>1550</v>
      </c>
      <c r="B1551" t="s">
        <v>1167</v>
      </c>
      <c r="C1551">
        <v>1579</v>
      </c>
      <c r="D1551" t="str">
        <f>VLOOKUP($C1551,Hosts!$A:$O,10,0)</f>
        <v>New York</v>
      </c>
      <c r="E1551" s="67">
        <f>INDEX(Hosts!$A:$O,MATCH(Places!$C1551,Hosts!$A:$A,0),MATCH(Places!E$1,Hosts!$1:$1,0))</f>
        <v>0.94</v>
      </c>
      <c r="F1551" s="67">
        <f>INDEX(Hosts!$A:$O,MATCH(Places!$C1551,Hosts!$A:$A,0),MATCH(Places!F$1,Hosts!$1:$1,0))</f>
        <v>0.37</v>
      </c>
      <c r="G1551" s="67" t="str">
        <f>INDEX(Hosts!$A:$O,MATCH(Places!$C1551,Hosts!$A:$A,0),MATCH(Places!G$1,Hosts!$1:$1,0))</f>
        <v>No</v>
      </c>
      <c r="H1551">
        <v>8</v>
      </c>
      <c r="I1551" t="str">
        <f>VLOOKUP($H1551,Neighborhoods!$A:$C,2,0)</f>
        <v>Brooklyn</v>
      </c>
      <c r="J1551" t="str">
        <f>VLOOKUP($H1551,Neighborhoods!$A:$C,3,0)</f>
        <v>Bushwick</v>
      </c>
      <c r="K1551" t="s">
        <v>16</v>
      </c>
      <c r="L1551" t="str">
        <f t="shared" si="96"/>
        <v>Yes</v>
      </c>
      <c r="M1551">
        <v>5</v>
      </c>
      <c r="N1551" t="str" cm="1">
        <f t="array" ref="N1551">_xlfn.IFS(M1551&lt;=2,"Small",M1551&lt;=5,"Medium",M1551&gt;5,"Large")</f>
        <v>Medium</v>
      </c>
      <c r="O1551" s="50">
        <v>50</v>
      </c>
      <c r="P1551" s="67">
        <f t="shared" si="97"/>
        <v>0.03</v>
      </c>
      <c r="Q1551" s="52">
        <v>4.8</v>
      </c>
      <c r="R1551" s="52" t="str" cm="1">
        <f t="array" ref="R1551">_xlfn.IFS(ROUND(Q1551,0)=5,"Excellent",ROUND(Q1551,0)=4,"Good",ROUND(Q1551,0)=3,"Ok",ROUND(Q1551,0)&lt;3,"Bad")</f>
        <v>Excellent</v>
      </c>
      <c r="S1551">
        <v>5</v>
      </c>
      <c r="T1551" t="str">
        <f t="shared" si="98"/>
        <v>No</v>
      </c>
      <c r="U1551" s="65">
        <v>42309</v>
      </c>
      <c r="V1551" s="65">
        <v>43641</v>
      </c>
      <c r="W1551">
        <v>365</v>
      </c>
      <c r="X1551" t="str">
        <f t="shared" si="99"/>
        <v>Active</v>
      </c>
      <c r="Y1551" t="s">
        <v>15615</v>
      </c>
    </row>
    <row r="1552" spans="1:25" x14ac:dyDescent="0.25">
      <c r="A1552">
        <v>1551</v>
      </c>
      <c r="B1552" t="s">
        <v>2041</v>
      </c>
      <c r="C1552">
        <v>3247</v>
      </c>
      <c r="D1552" t="str">
        <f>VLOOKUP($C1552,Hosts!$A:$O,10,0)</f>
        <v>New York</v>
      </c>
      <c r="E1552" s="67">
        <f>INDEX(Hosts!$A:$O,MATCH(Places!$C1552,Hosts!$A:$A,0),MATCH(Places!E$1,Hosts!$1:$1,0))</f>
        <v>0</v>
      </c>
      <c r="F1552" s="67">
        <f>INDEX(Hosts!$A:$O,MATCH(Places!$C1552,Hosts!$A:$A,0),MATCH(Places!F$1,Hosts!$1:$1,0))</f>
        <v>0.74</v>
      </c>
      <c r="G1552" s="67" t="str">
        <f>INDEX(Hosts!$A:$O,MATCH(Places!$C1552,Hosts!$A:$A,0),MATCH(Places!G$1,Hosts!$1:$1,0))</f>
        <v>No</v>
      </c>
      <c r="H1552">
        <v>22</v>
      </c>
      <c r="I1552" t="str">
        <f>VLOOKUP($H1552,Neighborhoods!$A:$C,2,0)</f>
        <v>Queens</v>
      </c>
      <c r="J1552" t="str">
        <f>VLOOKUP($H1552,Neighborhoods!$A:$C,3,0)</f>
        <v>Flushing</v>
      </c>
      <c r="K1552" t="s">
        <v>11822</v>
      </c>
      <c r="L1552" t="str">
        <f t="shared" si="96"/>
        <v>No</v>
      </c>
      <c r="M1552">
        <v>4</v>
      </c>
      <c r="N1552" t="str" cm="1">
        <f t="array" ref="N1552">_xlfn.IFS(M1552&lt;=2,"Small",M1552&lt;=5,"Medium",M1552&gt;5,"Large")</f>
        <v>Medium</v>
      </c>
      <c r="O1552" s="50">
        <v>85</v>
      </c>
      <c r="P1552" s="67">
        <f t="shared" si="97"/>
        <v>0.03</v>
      </c>
      <c r="Q1552" s="52">
        <v>4.2699999999999996</v>
      </c>
      <c r="R1552" s="52" t="str" cm="1">
        <f t="array" ref="R1552">_xlfn.IFS(ROUND(Q1552,0)=5,"Excellent",ROUND(Q1552,0)=4,"Good",ROUND(Q1552,0)=3,"Ok",ROUND(Q1552,0)&lt;3,"Bad")</f>
        <v>Good</v>
      </c>
      <c r="S1552">
        <v>37</v>
      </c>
      <c r="T1552" t="str">
        <f t="shared" si="98"/>
        <v>No</v>
      </c>
      <c r="U1552" s="65">
        <v>42920</v>
      </c>
      <c r="V1552" s="65">
        <v>43340</v>
      </c>
      <c r="W1552">
        <v>15</v>
      </c>
      <c r="X1552" t="str">
        <f t="shared" si="99"/>
        <v>Active</v>
      </c>
      <c r="Y1552" t="s">
        <v>15615</v>
      </c>
    </row>
    <row r="1553" spans="1:25" x14ac:dyDescent="0.25">
      <c r="A1553">
        <v>1552</v>
      </c>
      <c r="B1553" t="s">
        <v>1168</v>
      </c>
      <c r="C1553">
        <v>1402</v>
      </c>
      <c r="D1553" t="str">
        <f>VLOOKUP($C1553,Hosts!$A:$O,10,0)</f>
        <v>New York</v>
      </c>
      <c r="E1553" s="67">
        <f>INDEX(Hosts!$A:$O,MATCH(Places!$C1553,Hosts!$A:$A,0),MATCH(Places!E$1,Hosts!$1:$1,0))</f>
        <v>0.96</v>
      </c>
      <c r="F1553" s="67">
        <f>INDEX(Hosts!$A:$O,MATCH(Places!$C1553,Hosts!$A:$A,0),MATCH(Places!F$1,Hosts!$1:$1,0))</f>
        <v>0.75</v>
      </c>
      <c r="G1553" s="67" t="str">
        <f>INDEX(Hosts!$A:$O,MATCH(Places!$C1553,Hosts!$A:$A,0),MATCH(Places!G$1,Hosts!$1:$1,0))</f>
        <v>Yes</v>
      </c>
      <c r="H1553">
        <v>25</v>
      </c>
      <c r="I1553" t="str">
        <f>VLOOKUP($H1553,Neighborhoods!$A:$C,2,0)</f>
        <v>Queens</v>
      </c>
      <c r="J1553" t="str">
        <f>VLOOKUP($H1553,Neighborhoods!$A:$C,3,0)</f>
        <v>Ridgewood</v>
      </c>
      <c r="K1553" t="s">
        <v>11822</v>
      </c>
      <c r="L1553" t="str">
        <f t="shared" si="96"/>
        <v>No</v>
      </c>
      <c r="M1553">
        <v>5</v>
      </c>
      <c r="N1553" t="str" cm="1">
        <f t="array" ref="N1553">_xlfn.IFS(M1553&lt;=2,"Small",M1553&lt;=5,"Medium",M1553&gt;5,"Large")</f>
        <v>Medium</v>
      </c>
      <c r="O1553" s="50">
        <v>139</v>
      </c>
      <c r="P1553" s="67">
        <f t="shared" si="97"/>
        <v>0.03</v>
      </c>
      <c r="Q1553" s="52">
        <v>4.67</v>
      </c>
      <c r="R1553" s="52" t="str" cm="1">
        <f t="array" ref="R1553">_xlfn.IFS(ROUND(Q1553,0)=5,"Excellent",ROUND(Q1553,0)=4,"Good",ROUND(Q1553,0)=3,"Ok",ROUND(Q1553,0)&lt;3,"Bad")</f>
        <v>Excellent</v>
      </c>
      <c r="S1553">
        <v>3</v>
      </c>
      <c r="T1553" t="str">
        <f t="shared" si="98"/>
        <v>No</v>
      </c>
      <c r="U1553" s="65">
        <v>43102</v>
      </c>
      <c r="V1553" s="65">
        <v>43311</v>
      </c>
      <c r="W1553">
        <v>0</v>
      </c>
      <c r="X1553" t="str">
        <f t="shared" si="99"/>
        <v>Inactive</v>
      </c>
      <c r="Y1553" t="s">
        <v>15615</v>
      </c>
    </row>
    <row r="1554" spans="1:25" x14ac:dyDescent="0.25">
      <c r="A1554">
        <v>1553</v>
      </c>
      <c r="B1554" t="s">
        <v>1169</v>
      </c>
      <c r="C1554">
        <v>2205</v>
      </c>
      <c r="D1554" t="str">
        <f>VLOOKUP($C1554,Hosts!$A:$O,10,0)</f>
        <v>New York</v>
      </c>
      <c r="E1554" s="67">
        <f>INDEX(Hosts!$A:$O,MATCH(Places!$C1554,Hosts!$A:$A,0),MATCH(Places!E$1,Hosts!$1:$1,0))</f>
        <v>1</v>
      </c>
      <c r="F1554" s="67">
        <f>INDEX(Hosts!$A:$O,MATCH(Places!$C1554,Hosts!$A:$A,0),MATCH(Places!F$1,Hosts!$1:$1,0))</f>
        <v>0.94</v>
      </c>
      <c r="G1554" s="67" t="str">
        <f>INDEX(Hosts!$A:$O,MATCH(Places!$C1554,Hosts!$A:$A,0),MATCH(Places!G$1,Hosts!$1:$1,0))</f>
        <v>No</v>
      </c>
      <c r="H1554">
        <v>9</v>
      </c>
      <c r="I1554" t="str">
        <f>VLOOKUP($H1554,Neighborhoods!$A:$C,2,0)</f>
        <v>Brooklyn</v>
      </c>
      <c r="J1554" t="str">
        <f>VLOOKUP($H1554,Neighborhoods!$A:$C,3,0)</f>
        <v>Crown Heights</v>
      </c>
      <c r="K1554" t="s">
        <v>11822</v>
      </c>
      <c r="L1554" t="str">
        <f t="shared" si="96"/>
        <v>No</v>
      </c>
      <c r="M1554">
        <v>6</v>
      </c>
      <c r="N1554" t="str" cm="1">
        <f t="array" ref="N1554">_xlfn.IFS(M1554&lt;=2,"Small",M1554&lt;=5,"Medium",M1554&gt;5,"Large")</f>
        <v>Large</v>
      </c>
      <c r="O1554" s="50">
        <v>179</v>
      </c>
      <c r="P1554" s="67">
        <f t="shared" si="97"/>
        <v>0.03</v>
      </c>
      <c r="Q1554" s="52">
        <v>4.7300000000000004</v>
      </c>
      <c r="R1554" s="52" t="str" cm="1">
        <f t="array" ref="R1554">_xlfn.IFS(ROUND(Q1554,0)=5,"Excellent",ROUND(Q1554,0)=4,"Good",ROUND(Q1554,0)=3,"Ok",ROUND(Q1554,0)&lt;3,"Bad")</f>
        <v>Excellent</v>
      </c>
      <c r="S1554">
        <v>59</v>
      </c>
      <c r="T1554" t="str">
        <f t="shared" si="98"/>
        <v>No</v>
      </c>
      <c r="U1554" s="65">
        <v>42387</v>
      </c>
      <c r="V1554" s="65">
        <v>44052</v>
      </c>
      <c r="W1554">
        <v>307</v>
      </c>
      <c r="X1554" t="str">
        <f t="shared" si="99"/>
        <v>Active</v>
      </c>
      <c r="Y1554" t="s">
        <v>15616</v>
      </c>
    </row>
    <row r="1555" spans="1:25" x14ac:dyDescent="0.25">
      <c r="A1555">
        <v>1554</v>
      </c>
      <c r="B1555" t="s">
        <v>1170</v>
      </c>
      <c r="C1555">
        <v>2463</v>
      </c>
      <c r="D1555" t="str">
        <f>VLOOKUP($C1555,Hosts!$A:$O,10,0)</f>
        <v>New York</v>
      </c>
      <c r="E1555" s="67">
        <f>INDEX(Hosts!$A:$O,MATCH(Places!$C1555,Hosts!$A:$A,0),MATCH(Places!E$1,Hosts!$1:$1,0))</f>
        <v>0</v>
      </c>
      <c r="F1555" s="67">
        <f>INDEX(Hosts!$A:$O,MATCH(Places!$C1555,Hosts!$A:$A,0),MATCH(Places!F$1,Hosts!$1:$1,0))</f>
        <v>0.1</v>
      </c>
      <c r="G1555" s="67" t="str">
        <f>INDEX(Hosts!$A:$O,MATCH(Places!$C1555,Hosts!$A:$A,0),MATCH(Places!G$1,Hosts!$1:$1,0))</f>
        <v>No</v>
      </c>
      <c r="H1555">
        <v>7</v>
      </c>
      <c r="I1555" t="str">
        <f>VLOOKUP($H1555,Neighborhoods!$A:$C,2,0)</f>
        <v>Brooklyn</v>
      </c>
      <c r="J1555" t="str">
        <f>VLOOKUP($H1555,Neighborhoods!$A:$C,3,0)</f>
        <v>Bedford-Stuyvesant</v>
      </c>
      <c r="K1555" t="s">
        <v>1</v>
      </c>
      <c r="L1555" t="str">
        <f t="shared" si="96"/>
        <v>Yes</v>
      </c>
      <c r="M1555">
        <v>1</v>
      </c>
      <c r="N1555" t="str" cm="1">
        <f t="array" ref="N1555">_xlfn.IFS(M1555&lt;=2,"Small",M1555&lt;=5,"Medium",M1555&gt;5,"Large")</f>
        <v>Small</v>
      </c>
      <c r="O1555" s="50">
        <v>50</v>
      </c>
      <c r="P1555" s="67">
        <f t="shared" si="97"/>
        <v>0.03</v>
      </c>
      <c r="Q1555" s="52">
        <v>4.67</v>
      </c>
      <c r="R1555" s="52" t="str" cm="1">
        <f t="array" ref="R1555">_xlfn.IFS(ROUND(Q1555,0)=5,"Excellent",ROUND(Q1555,0)=4,"Good",ROUND(Q1555,0)=3,"Ok",ROUND(Q1555,0)&lt;3,"Bad")</f>
        <v>Excellent</v>
      </c>
      <c r="S1555">
        <v>3</v>
      </c>
      <c r="T1555" t="str">
        <f t="shared" si="98"/>
        <v>No</v>
      </c>
      <c r="U1555" s="65">
        <v>43397</v>
      </c>
      <c r="V1555" s="65">
        <v>43591</v>
      </c>
      <c r="W1555">
        <v>179</v>
      </c>
      <c r="X1555" t="str">
        <f t="shared" si="99"/>
        <v>Active</v>
      </c>
      <c r="Y1555" t="s">
        <v>15615</v>
      </c>
    </row>
    <row r="1556" spans="1:25" x14ac:dyDescent="0.25">
      <c r="A1556">
        <v>1555</v>
      </c>
      <c r="B1556" t="s">
        <v>1171</v>
      </c>
      <c r="C1556">
        <v>2463</v>
      </c>
      <c r="D1556" t="str">
        <f>VLOOKUP($C1556,Hosts!$A:$O,10,0)</f>
        <v>New York</v>
      </c>
      <c r="E1556" s="67">
        <f>INDEX(Hosts!$A:$O,MATCH(Places!$C1556,Hosts!$A:$A,0),MATCH(Places!E$1,Hosts!$1:$1,0))</f>
        <v>0</v>
      </c>
      <c r="F1556" s="67">
        <f>INDEX(Hosts!$A:$O,MATCH(Places!$C1556,Hosts!$A:$A,0),MATCH(Places!F$1,Hosts!$1:$1,0))</f>
        <v>0.1</v>
      </c>
      <c r="G1556" s="67" t="str">
        <f>INDEX(Hosts!$A:$O,MATCH(Places!$C1556,Hosts!$A:$A,0),MATCH(Places!G$1,Hosts!$1:$1,0))</f>
        <v>No</v>
      </c>
      <c r="H1556">
        <v>7</v>
      </c>
      <c r="I1556" t="str">
        <f>VLOOKUP($H1556,Neighborhoods!$A:$C,2,0)</f>
        <v>Brooklyn</v>
      </c>
      <c r="J1556" t="str">
        <f>VLOOKUP($H1556,Neighborhoods!$A:$C,3,0)</f>
        <v>Bedford-Stuyvesant</v>
      </c>
      <c r="K1556" t="s">
        <v>11822</v>
      </c>
      <c r="L1556" t="str">
        <f t="shared" si="96"/>
        <v>No</v>
      </c>
      <c r="M1556">
        <v>2</v>
      </c>
      <c r="N1556" t="str" cm="1">
        <f t="array" ref="N1556">_xlfn.IFS(M1556&lt;=2,"Small",M1556&lt;=5,"Medium",M1556&gt;5,"Large")</f>
        <v>Small</v>
      </c>
      <c r="O1556" s="50">
        <v>120</v>
      </c>
      <c r="P1556" s="67">
        <f t="shared" si="97"/>
        <v>0.03</v>
      </c>
      <c r="Q1556" s="52">
        <v>4.8600000000000003</v>
      </c>
      <c r="R1556" s="52" t="str" cm="1">
        <f t="array" ref="R1556">_xlfn.IFS(ROUND(Q1556,0)=5,"Excellent",ROUND(Q1556,0)=4,"Good",ROUND(Q1556,0)=3,"Ok",ROUND(Q1556,0)&lt;3,"Bad")</f>
        <v>Excellent</v>
      </c>
      <c r="S1556">
        <v>7</v>
      </c>
      <c r="T1556" t="str">
        <f t="shared" si="98"/>
        <v>No</v>
      </c>
      <c r="U1556" s="65">
        <v>42327</v>
      </c>
      <c r="V1556" s="65">
        <v>43832</v>
      </c>
      <c r="W1556">
        <v>89</v>
      </c>
      <c r="X1556" t="str">
        <f t="shared" si="99"/>
        <v>Active</v>
      </c>
      <c r="Y1556" t="s">
        <v>15615</v>
      </c>
    </row>
    <row r="1557" spans="1:25" x14ac:dyDescent="0.25">
      <c r="A1557">
        <v>1556</v>
      </c>
      <c r="B1557" t="s">
        <v>15272</v>
      </c>
      <c r="C1557">
        <v>921</v>
      </c>
      <c r="D1557" t="str">
        <f>VLOOKUP($C1557,Hosts!$A:$O,10,0)</f>
        <v>Illinois</v>
      </c>
      <c r="E1557" s="67">
        <f>INDEX(Hosts!$A:$O,MATCH(Places!$C1557,Hosts!$A:$A,0),MATCH(Places!E$1,Hosts!$1:$1,0))</f>
        <v>0.97</v>
      </c>
      <c r="F1557" s="67">
        <f>INDEX(Hosts!$A:$O,MATCH(Places!$C1557,Hosts!$A:$A,0),MATCH(Places!F$1,Hosts!$1:$1,0))</f>
        <v>0.85</v>
      </c>
      <c r="G1557" s="67" t="str">
        <f>INDEX(Hosts!$A:$O,MATCH(Places!$C1557,Hosts!$A:$A,0),MATCH(Places!G$1,Hosts!$1:$1,0))</f>
        <v>Yes</v>
      </c>
      <c r="H1557">
        <v>15</v>
      </c>
      <c r="I1557" t="str">
        <f>VLOOKUP($H1557,Neighborhoods!$A:$C,2,0)</f>
        <v>Manhattan</v>
      </c>
      <c r="J1557" t="str">
        <f>VLOOKUP($H1557,Neighborhoods!$A:$C,3,0)</f>
        <v>East Village</v>
      </c>
      <c r="K1557" t="s">
        <v>11822</v>
      </c>
      <c r="L1557" t="str">
        <f t="shared" si="96"/>
        <v>No</v>
      </c>
      <c r="M1557">
        <v>3</v>
      </c>
      <c r="N1557" t="str" cm="1">
        <f t="array" ref="N1557">_xlfn.IFS(M1557&lt;=2,"Small",M1557&lt;=5,"Medium",M1557&gt;5,"Large")</f>
        <v>Medium</v>
      </c>
      <c r="O1557" s="50">
        <v>199</v>
      </c>
      <c r="P1557" s="67">
        <f t="shared" si="97"/>
        <v>0.03</v>
      </c>
      <c r="Q1557" s="52">
        <v>4.82</v>
      </c>
      <c r="R1557" s="52" t="str" cm="1">
        <f t="array" ref="R1557">_xlfn.IFS(ROUND(Q1557,0)=5,"Excellent",ROUND(Q1557,0)=4,"Good",ROUND(Q1557,0)=3,"Ok",ROUND(Q1557,0)&lt;3,"Bad")</f>
        <v>Excellent</v>
      </c>
      <c r="S1557">
        <v>11</v>
      </c>
      <c r="T1557" t="str">
        <f t="shared" si="98"/>
        <v>No</v>
      </c>
      <c r="U1557" s="65">
        <v>42282</v>
      </c>
      <c r="V1557" s="65">
        <v>43405</v>
      </c>
      <c r="W1557">
        <v>363</v>
      </c>
      <c r="X1557" t="str">
        <f t="shared" si="99"/>
        <v>Active</v>
      </c>
      <c r="Y1557" t="s">
        <v>15615</v>
      </c>
    </row>
    <row r="1558" spans="1:25" x14ac:dyDescent="0.25">
      <c r="A1558">
        <v>1557</v>
      </c>
      <c r="B1558" t="s">
        <v>1172</v>
      </c>
      <c r="C1558">
        <v>2466</v>
      </c>
      <c r="D1558" t="str">
        <f>VLOOKUP($C1558,Hosts!$A:$O,10,0)</f>
        <v>New York</v>
      </c>
      <c r="E1558" s="67">
        <f>INDEX(Hosts!$A:$O,MATCH(Places!$C1558,Hosts!$A:$A,0),MATCH(Places!E$1,Hosts!$1:$1,0))</f>
        <v>0.5</v>
      </c>
      <c r="F1558" s="67">
        <f>INDEX(Hosts!$A:$O,MATCH(Places!$C1558,Hosts!$A:$A,0),MATCH(Places!F$1,Hosts!$1:$1,0))</f>
        <v>0.93</v>
      </c>
      <c r="G1558" s="67" t="str">
        <f>INDEX(Hosts!$A:$O,MATCH(Places!$C1558,Hosts!$A:$A,0),MATCH(Places!G$1,Hosts!$1:$1,0))</f>
        <v>No</v>
      </c>
      <c r="H1558">
        <v>10</v>
      </c>
      <c r="I1558" t="str">
        <f>VLOOKUP($H1558,Neighborhoods!$A:$C,2,0)</f>
        <v>Brooklyn</v>
      </c>
      <c r="J1558" t="str">
        <f>VLOOKUP($H1558,Neighborhoods!$A:$C,3,0)</f>
        <v>East Flatbush</v>
      </c>
      <c r="K1558" t="s">
        <v>11822</v>
      </c>
      <c r="L1558" t="str">
        <f t="shared" si="96"/>
        <v>No</v>
      </c>
      <c r="M1558">
        <v>4</v>
      </c>
      <c r="N1558" t="str" cm="1">
        <f t="array" ref="N1558">_xlfn.IFS(M1558&lt;=2,"Small",M1558&lt;=5,"Medium",M1558&gt;5,"Large")</f>
        <v>Medium</v>
      </c>
      <c r="O1558" s="50">
        <v>100</v>
      </c>
      <c r="P1558" s="67">
        <f t="shared" si="97"/>
        <v>0.03</v>
      </c>
      <c r="Q1558" s="52">
        <v>4.66</v>
      </c>
      <c r="R1558" s="52" t="str" cm="1">
        <f t="array" ref="R1558">_xlfn.IFS(ROUND(Q1558,0)=5,"Excellent",ROUND(Q1558,0)=4,"Good",ROUND(Q1558,0)=3,"Ok",ROUND(Q1558,0)&lt;3,"Bad")</f>
        <v>Excellent</v>
      </c>
      <c r="S1558">
        <v>70</v>
      </c>
      <c r="T1558" t="str">
        <f t="shared" si="98"/>
        <v>No</v>
      </c>
      <c r="U1558" s="65">
        <v>42287</v>
      </c>
      <c r="V1558" s="65">
        <v>43891</v>
      </c>
      <c r="W1558">
        <v>364</v>
      </c>
      <c r="X1558" t="str">
        <f t="shared" si="99"/>
        <v>Active</v>
      </c>
      <c r="Y1558" t="s">
        <v>15615</v>
      </c>
    </row>
    <row r="1559" spans="1:25" x14ac:dyDescent="0.25">
      <c r="A1559">
        <v>1558</v>
      </c>
      <c r="B1559" t="s">
        <v>14773</v>
      </c>
      <c r="C1559">
        <v>1505</v>
      </c>
      <c r="D1559" t="str">
        <f>VLOOKUP($C1559,Hosts!$A:$O,10,0)</f>
        <v>New York</v>
      </c>
      <c r="E1559" s="67">
        <f>INDEX(Hosts!$A:$O,MATCH(Places!$C1559,Hosts!$A:$A,0),MATCH(Places!E$1,Hosts!$1:$1,0))</f>
        <v>0.92</v>
      </c>
      <c r="F1559" s="67">
        <f>INDEX(Hosts!$A:$O,MATCH(Places!$C1559,Hosts!$A:$A,0),MATCH(Places!F$1,Hosts!$1:$1,0))</f>
        <v>1</v>
      </c>
      <c r="G1559" s="67" t="str">
        <f>INDEX(Hosts!$A:$O,MATCH(Places!$C1559,Hosts!$A:$A,0),MATCH(Places!G$1,Hosts!$1:$1,0))</f>
        <v>No</v>
      </c>
      <c r="H1559">
        <v>16</v>
      </c>
      <c r="I1559" t="str">
        <f>VLOOKUP($H1559,Neighborhoods!$A:$C,2,0)</f>
        <v>Manhattan</v>
      </c>
      <c r="J1559" t="str">
        <f>VLOOKUP($H1559,Neighborhoods!$A:$C,3,0)</f>
        <v>Harlem</v>
      </c>
      <c r="K1559" t="s">
        <v>11822</v>
      </c>
      <c r="L1559" t="str">
        <f t="shared" si="96"/>
        <v>No</v>
      </c>
      <c r="M1559">
        <v>4</v>
      </c>
      <c r="N1559" t="str" cm="1">
        <f t="array" ref="N1559">_xlfn.IFS(M1559&lt;=2,"Small",M1559&lt;=5,"Medium",M1559&gt;5,"Large")</f>
        <v>Medium</v>
      </c>
      <c r="O1559" s="50">
        <v>104</v>
      </c>
      <c r="P1559" s="67">
        <f t="shared" si="97"/>
        <v>0.03</v>
      </c>
      <c r="Q1559" s="52">
        <v>4.59</v>
      </c>
      <c r="R1559" s="52" t="str" cm="1">
        <f t="array" ref="R1559">_xlfn.IFS(ROUND(Q1559,0)=5,"Excellent",ROUND(Q1559,0)=4,"Good",ROUND(Q1559,0)=3,"Ok",ROUND(Q1559,0)&lt;3,"Bad")</f>
        <v>Excellent</v>
      </c>
      <c r="S1559">
        <v>27</v>
      </c>
      <c r="T1559" t="str">
        <f t="shared" si="98"/>
        <v>No</v>
      </c>
      <c r="U1559" s="65">
        <v>42995</v>
      </c>
      <c r="V1559" s="65">
        <v>44043</v>
      </c>
      <c r="W1559">
        <v>358</v>
      </c>
      <c r="X1559" t="str">
        <f t="shared" si="99"/>
        <v>Active</v>
      </c>
      <c r="Y1559" t="s">
        <v>15616</v>
      </c>
    </row>
    <row r="1560" spans="1:25" x14ac:dyDescent="0.25">
      <c r="A1560">
        <v>1559</v>
      </c>
      <c r="B1560" t="s">
        <v>1173</v>
      </c>
      <c r="C1560">
        <v>2045</v>
      </c>
      <c r="D1560" t="str">
        <f>VLOOKUP($C1560,Hosts!$A:$O,10,0)</f>
        <v>New York</v>
      </c>
      <c r="E1560" s="67">
        <f>INDEX(Hosts!$A:$O,MATCH(Places!$C1560,Hosts!$A:$A,0),MATCH(Places!E$1,Hosts!$1:$1,0))</f>
        <v>1</v>
      </c>
      <c r="F1560" s="67">
        <f>INDEX(Hosts!$A:$O,MATCH(Places!$C1560,Hosts!$A:$A,0),MATCH(Places!F$1,Hosts!$1:$1,0))</f>
        <v>0.76</v>
      </c>
      <c r="G1560" s="67" t="str">
        <f>INDEX(Hosts!$A:$O,MATCH(Places!$C1560,Hosts!$A:$A,0),MATCH(Places!G$1,Hosts!$1:$1,0))</f>
        <v>Yes</v>
      </c>
      <c r="H1560">
        <v>19</v>
      </c>
      <c r="I1560" t="str">
        <f>VLOOKUP($H1560,Neighborhoods!$A:$C,2,0)</f>
        <v>Manhattan</v>
      </c>
      <c r="J1560" t="str">
        <f>VLOOKUP($H1560,Neighborhoods!$A:$C,3,0)</f>
        <v>Upper East Side</v>
      </c>
      <c r="K1560" t="s">
        <v>1</v>
      </c>
      <c r="L1560" t="str">
        <f t="shared" si="96"/>
        <v>Yes</v>
      </c>
      <c r="M1560">
        <v>2</v>
      </c>
      <c r="N1560" t="str" cm="1">
        <f t="array" ref="N1560">_xlfn.IFS(M1560&lt;=2,"Small",M1560&lt;=5,"Medium",M1560&gt;5,"Large")</f>
        <v>Small</v>
      </c>
      <c r="O1560" s="50">
        <v>67</v>
      </c>
      <c r="P1560" s="67">
        <f t="shared" si="97"/>
        <v>0.03</v>
      </c>
      <c r="Q1560" s="52">
        <v>4.8899999999999997</v>
      </c>
      <c r="R1560" s="52" t="str" cm="1">
        <f t="array" ref="R1560">_xlfn.IFS(ROUND(Q1560,0)=5,"Excellent",ROUND(Q1560,0)=4,"Good",ROUND(Q1560,0)=3,"Ok",ROUND(Q1560,0)&lt;3,"Bad")</f>
        <v>Excellent</v>
      </c>
      <c r="S1560">
        <v>65</v>
      </c>
      <c r="T1560" t="str">
        <f t="shared" si="98"/>
        <v>No</v>
      </c>
      <c r="U1560" s="65">
        <v>42279</v>
      </c>
      <c r="V1560" s="65">
        <v>43831</v>
      </c>
      <c r="W1560">
        <v>364</v>
      </c>
      <c r="X1560" t="str">
        <f t="shared" si="99"/>
        <v>Active</v>
      </c>
      <c r="Y1560" t="s">
        <v>15615</v>
      </c>
    </row>
    <row r="1561" spans="1:25" x14ac:dyDescent="0.25">
      <c r="A1561">
        <v>1560</v>
      </c>
      <c r="B1561" t="s">
        <v>1174</v>
      </c>
      <c r="C1561">
        <v>2470</v>
      </c>
      <c r="D1561" t="str">
        <f>VLOOKUP($C1561,Hosts!$A:$O,10,0)</f>
        <v>New York</v>
      </c>
      <c r="E1561" s="67">
        <f>INDEX(Hosts!$A:$O,MATCH(Places!$C1561,Hosts!$A:$A,0),MATCH(Places!E$1,Hosts!$1:$1,0))</f>
        <v>1</v>
      </c>
      <c r="F1561" s="67">
        <f>INDEX(Hosts!$A:$O,MATCH(Places!$C1561,Hosts!$A:$A,0),MATCH(Places!F$1,Hosts!$1:$1,0))</f>
        <v>0.78</v>
      </c>
      <c r="G1561" s="67" t="str">
        <f>INDEX(Hosts!$A:$O,MATCH(Places!$C1561,Hosts!$A:$A,0),MATCH(Places!G$1,Hosts!$1:$1,0))</f>
        <v>No</v>
      </c>
      <c r="H1561">
        <v>7</v>
      </c>
      <c r="I1561" t="str">
        <f>VLOOKUP($H1561,Neighborhoods!$A:$C,2,0)</f>
        <v>Brooklyn</v>
      </c>
      <c r="J1561" t="str">
        <f>VLOOKUP($H1561,Neighborhoods!$A:$C,3,0)</f>
        <v>Bedford-Stuyvesant</v>
      </c>
      <c r="K1561" t="s">
        <v>11822</v>
      </c>
      <c r="L1561" t="str">
        <f t="shared" si="96"/>
        <v>No</v>
      </c>
      <c r="M1561">
        <v>4</v>
      </c>
      <c r="N1561" t="str" cm="1">
        <f t="array" ref="N1561">_xlfn.IFS(M1561&lt;=2,"Small",M1561&lt;=5,"Medium",M1561&gt;5,"Large")</f>
        <v>Medium</v>
      </c>
      <c r="O1561" s="50">
        <v>200</v>
      </c>
      <c r="P1561" s="67">
        <f t="shared" si="97"/>
        <v>0.04</v>
      </c>
      <c r="Q1561" s="52">
        <v>4.91</v>
      </c>
      <c r="R1561" s="52" t="str" cm="1">
        <f t="array" ref="R1561">_xlfn.IFS(ROUND(Q1561,0)=5,"Excellent",ROUND(Q1561,0)=4,"Good",ROUND(Q1561,0)=3,"Ok",ROUND(Q1561,0)&lt;3,"Bad")</f>
        <v>Excellent</v>
      </c>
      <c r="S1561">
        <v>70</v>
      </c>
      <c r="T1561" t="str">
        <f t="shared" si="98"/>
        <v>No</v>
      </c>
      <c r="U1561" s="65">
        <v>42294</v>
      </c>
      <c r="V1561" s="65">
        <v>43737</v>
      </c>
      <c r="W1561">
        <v>362</v>
      </c>
      <c r="X1561" t="str">
        <f t="shared" si="99"/>
        <v>Active</v>
      </c>
      <c r="Y1561" t="s">
        <v>15615</v>
      </c>
    </row>
    <row r="1562" spans="1:25" x14ac:dyDescent="0.25">
      <c r="A1562">
        <v>1561</v>
      </c>
      <c r="B1562" t="s">
        <v>1175</v>
      </c>
      <c r="C1562">
        <v>2471</v>
      </c>
      <c r="D1562" t="str">
        <f>VLOOKUP($C1562,Hosts!$A:$O,10,0)</f>
        <v>New York</v>
      </c>
      <c r="E1562" s="67">
        <f>INDEX(Hosts!$A:$O,MATCH(Places!$C1562,Hosts!$A:$A,0),MATCH(Places!E$1,Hosts!$1:$1,0))</f>
        <v>1</v>
      </c>
      <c r="F1562" s="67">
        <f>INDEX(Hosts!$A:$O,MATCH(Places!$C1562,Hosts!$A:$A,0),MATCH(Places!F$1,Hosts!$1:$1,0))</f>
        <v>0.97</v>
      </c>
      <c r="G1562" s="67" t="str">
        <f>INDEX(Hosts!$A:$O,MATCH(Places!$C1562,Hosts!$A:$A,0),MATCH(Places!G$1,Hosts!$1:$1,0))</f>
        <v>No</v>
      </c>
      <c r="H1562">
        <v>15</v>
      </c>
      <c r="I1562" t="str">
        <f>VLOOKUP($H1562,Neighborhoods!$A:$C,2,0)</f>
        <v>Manhattan</v>
      </c>
      <c r="J1562" t="str">
        <f>VLOOKUP($H1562,Neighborhoods!$A:$C,3,0)</f>
        <v>East Village</v>
      </c>
      <c r="K1562" t="s">
        <v>11822</v>
      </c>
      <c r="L1562" t="str">
        <f t="shared" si="96"/>
        <v>No</v>
      </c>
      <c r="M1562">
        <v>3</v>
      </c>
      <c r="N1562" t="str" cm="1">
        <f t="array" ref="N1562">_xlfn.IFS(M1562&lt;=2,"Small",M1562&lt;=5,"Medium",M1562&gt;5,"Large")</f>
        <v>Medium</v>
      </c>
      <c r="O1562" s="50">
        <v>99</v>
      </c>
      <c r="P1562" s="67">
        <f t="shared" si="97"/>
        <v>0.03</v>
      </c>
      <c r="Q1562" s="52">
        <v>4.4800000000000004</v>
      </c>
      <c r="R1562" s="52" t="str" cm="1">
        <f t="array" ref="R1562">_xlfn.IFS(ROUND(Q1562,0)=5,"Excellent",ROUND(Q1562,0)=4,"Good",ROUND(Q1562,0)=3,"Ok",ROUND(Q1562,0)&lt;3,"Bad")</f>
        <v>Good</v>
      </c>
      <c r="S1562">
        <v>252</v>
      </c>
      <c r="T1562" t="str">
        <f t="shared" si="98"/>
        <v>No</v>
      </c>
      <c r="U1562" s="65">
        <v>42287</v>
      </c>
      <c r="V1562" s="65">
        <v>43905</v>
      </c>
      <c r="W1562">
        <v>340</v>
      </c>
      <c r="X1562" t="str">
        <f t="shared" si="99"/>
        <v>Active</v>
      </c>
      <c r="Y1562" t="s">
        <v>15616</v>
      </c>
    </row>
    <row r="1563" spans="1:25" x14ac:dyDescent="0.25">
      <c r="A1563">
        <v>1562</v>
      </c>
      <c r="B1563" t="s">
        <v>1176</v>
      </c>
      <c r="C1563">
        <v>789</v>
      </c>
      <c r="D1563" t="str">
        <f>VLOOKUP($C1563,Hosts!$A:$O,10,0)</f>
        <v>New York</v>
      </c>
      <c r="E1563" s="67">
        <f>INDEX(Hosts!$A:$O,MATCH(Places!$C1563,Hosts!$A:$A,0),MATCH(Places!E$1,Hosts!$1:$1,0))</f>
        <v>1</v>
      </c>
      <c r="F1563" s="67">
        <f>INDEX(Hosts!$A:$O,MATCH(Places!$C1563,Hosts!$A:$A,0),MATCH(Places!F$1,Hosts!$1:$1,0))</f>
        <v>0.4</v>
      </c>
      <c r="G1563" s="67" t="str">
        <f>INDEX(Hosts!$A:$O,MATCH(Places!$C1563,Hosts!$A:$A,0),MATCH(Places!G$1,Hosts!$1:$1,0))</f>
        <v>No</v>
      </c>
      <c r="H1563">
        <v>15</v>
      </c>
      <c r="I1563" t="str">
        <f>VLOOKUP($H1563,Neighborhoods!$A:$C,2,0)</f>
        <v>Manhattan</v>
      </c>
      <c r="J1563" t="str">
        <f>VLOOKUP($H1563,Neighborhoods!$A:$C,3,0)</f>
        <v>East Village</v>
      </c>
      <c r="K1563" t="s">
        <v>11822</v>
      </c>
      <c r="L1563" t="str">
        <f t="shared" si="96"/>
        <v>No</v>
      </c>
      <c r="M1563">
        <v>2</v>
      </c>
      <c r="N1563" t="str" cm="1">
        <f t="array" ref="N1563">_xlfn.IFS(M1563&lt;=2,"Small",M1563&lt;=5,"Medium",M1563&gt;5,"Large")</f>
        <v>Small</v>
      </c>
      <c r="O1563" s="50">
        <v>330</v>
      </c>
      <c r="P1563" s="67">
        <f t="shared" si="97"/>
        <v>0.04</v>
      </c>
      <c r="Q1563" s="52">
        <v>4.8499999999999996</v>
      </c>
      <c r="R1563" s="52" t="str" cm="1">
        <f t="array" ref="R1563">_xlfn.IFS(ROUND(Q1563,0)=5,"Excellent",ROUND(Q1563,0)=4,"Good",ROUND(Q1563,0)=3,"Ok",ROUND(Q1563,0)&lt;3,"Bad")</f>
        <v>Excellent</v>
      </c>
      <c r="S1563">
        <v>13</v>
      </c>
      <c r="T1563" t="str">
        <f t="shared" si="98"/>
        <v>No</v>
      </c>
      <c r="U1563" s="65">
        <v>42540</v>
      </c>
      <c r="V1563" s="65">
        <v>43735</v>
      </c>
      <c r="W1563">
        <v>89</v>
      </c>
      <c r="X1563" t="str">
        <f t="shared" si="99"/>
        <v>Active</v>
      </c>
      <c r="Y1563" t="s">
        <v>15615</v>
      </c>
    </row>
    <row r="1564" spans="1:25" x14ac:dyDescent="0.25">
      <c r="A1564">
        <v>1563</v>
      </c>
      <c r="B1564" t="s">
        <v>1177</v>
      </c>
      <c r="C1564">
        <v>1884</v>
      </c>
      <c r="D1564" t="str">
        <f>VLOOKUP($C1564,Hosts!$A:$O,10,0)</f>
        <v>New York</v>
      </c>
      <c r="E1564" s="67">
        <f>INDEX(Hosts!$A:$O,MATCH(Places!$C1564,Hosts!$A:$A,0),MATCH(Places!E$1,Hosts!$1:$1,0))</f>
        <v>1</v>
      </c>
      <c r="F1564" s="67">
        <f>INDEX(Hosts!$A:$O,MATCH(Places!$C1564,Hosts!$A:$A,0),MATCH(Places!F$1,Hosts!$1:$1,0))</f>
        <v>1</v>
      </c>
      <c r="G1564" s="67" t="str">
        <f>INDEX(Hosts!$A:$O,MATCH(Places!$C1564,Hosts!$A:$A,0),MATCH(Places!G$1,Hosts!$1:$1,0))</f>
        <v>Yes</v>
      </c>
      <c r="H1564">
        <v>7</v>
      </c>
      <c r="I1564" t="str">
        <f>VLOOKUP($H1564,Neighborhoods!$A:$C,2,0)</f>
        <v>Brooklyn</v>
      </c>
      <c r="J1564" t="str">
        <f>VLOOKUP($H1564,Neighborhoods!$A:$C,3,0)</f>
        <v>Bedford-Stuyvesant</v>
      </c>
      <c r="K1564" t="s">
        <v>1</v>
      </c>
      <c r="L1564" t="str">
        <f t="shared" si="96"/>
        <v>Yes</v>
      </c>
      <c r="M1564">
        <v>2</v>
      </c>
      <c r="N1564" t="str" cm="1">
        <f t="array" ref="N1564">_xlfn.IFS(M1564&lt;=2,"Small",M1564&lt;=5,"Medium",M1564&gt;5,"Large")</f>
        <v>Small</v>
      </c>
      <c r="O1564" s="50">
        <v>37</v>
      </c>
      <c r="P1564" s="67">
        <f t="shared" si="97"/>
        <v>0.03</v>
      </c>
      <c r="Q1564" s="52">
        <v>4.92</v>
      </c>
      <c r="R1564" s="52" t="str" cm="1">
        <f t="array" ref="R1564">_xlfn.IFS(ROUND(Q1564,0)=5,"Excellent",ROUND(Q1564,0)=4,"Good",ROUND(Q1564,0)=3,"Ok",ROUND(Q1564,0)&lt;3,"Bad")</f>
        <v>Excellent</v>
      </c>
      <c r="S1564">
        <v>65</v>
      </c>
      <c r="T1564" t="str">
        <f t="shared" si="98"/>
        <v>No</v>
      </c>
      <c r="U1564" s="65">
        <v>42291</v>
      </c>
      <c r="V1564" s="65">
        <v>43870</v>
      </c>
      <c r="W1564">
        <v>164</v>
      </c>
      <c r="X1564" t="str">
        <f t="shared" si="99"/>
        <v>Active</v>
      </c>
      <c r="Y1564" t="s">
        <v>15616</v>
      </c>
    </row>
    <row r="1565" spans="1:25" x14ac:dyDescent="0.25">
      <c r="A1565">
        <v>1564</v>
      </c>
      <c r="B1565" t="s">
        <v>1178</v>
      </c>
      <c r="C1565">
        <v>2473</v>
      </c>
      <c r="D1565" t="str">
        <f>VLOOKUP($C1565,Hosts!$A:$O,10,0)</f>
        <v>New York</v>
      </c>
      <c r="E1565" s="67">
        <f>INDEX(Hosts!$A:$O,MATCH(Places!$C1565,Hosts!$A:$A,0),MATCH(Places!E$1,Hosts!$1:$1,0))</f>
        <v>1</v>
      </c>
      <c r="F1565" s="67">
        <f>INDEX(Hosts!$A:$O,MATCH(Places!$C1565,Hosts!$A:$A,0),MATCH(Places!F$1,Hosts!$1:$1,0))</f>
        <v>0.69</v>
      </c>
      <c r="G1565" s="67" t="str">
        <f>INDEX(Hosts!$A:$O,MATCH(Places!$C1565,Hosts!$A:$A,0),MATCH(Places!G$1,Hosts!$1:$1,0))</f>
        <v>Yes</v>
      </c>
      <c r="H1565">
        <v>19</v>
      </c>
      <c r="I1565" t="str">
        <f>VLOOKUP($H1565,Neighborhoods!$A:$C,2,0)</f>
        <v>Manhattan</v>
      </c>
      <c r="J1565" t="str">
        <f>VLOOKUP($H1565,Neighborhoods!$A:$C,3,0)</f>
        <v>Upper East Side</v>
      </c>
      <c r="K1565" t="s">
        <v>16</v>
      </c>
      <c r="L1565" t="str">
        <f t="shared" si="96"/>
        <v>Yes</v>
      </c>
      <c r="M1565">
        <v>2</v>
      </c>
      <c r="N1565" t="str" cm="1">
        <f t="array" ref="N1565">_xlfn.IFS(M1565&lt;=2,"Small",M1565&lt;=5,"Medium",M1565&gt;5,"Large")</f>
        <v>Small</v>
      </c>
      <c r="O1565" s="50">
        <v>62</v>
      </c>
      <c r="P1565" s="67">
        <f t="shared" si="97"/>
        <v>0.03</v>
      </c>
      <c r="Q1565" s="52">
        <v>4.9000000000000004</v>
      </c>
      <c r="R1565" s="52" t="str" cm="1">
        <f t="array" ref="R1565">_xlfn.IFS(ROUND(Q1565,0)=5,"Excellent",ROUND(Q1565,0)=4,"Good",ROUND(Q1565,0)=3,"Ok",ROUND(Q1565,0)&lt;3,"Bad")</f>
        <v>Excellent</v>
      </c>
      <c r="S1565">
        <v>124</v>
      </c>
      <c r="T1565" t="str">
        <f t="shared" si="98"/>
        <v>Yes</v>
      </c>
      <c r="U1565" s="65">
        <v>42276</v>
      </c>
      <c r="V1565" s="65">
        <v>43832</v>
      </c>
      <c r="W1565">
        <v>168</v>
      </c>
      <c r="X1565" t="str">
        <f t="shared" si="99"/>
        <v>Active</v>
      </c>
      <c r="Y1565" t="s">
        <v>15615</v>
      </c>
    </row>
    <row r="1566" spans="1:25" x14ac:dyDescent="0.25">
      <c r="A1566">
        <v>1565</v>
      </c>
      <c r="B1566" t="s">
        <v>1179</v>
      </c>
      <c r="C1566">
        <v>2474</v>
      </c>
      <c r="D1566" t="str">
        <f>VLOOKUP($C1566,Hosts!$A:$O,10,0)</f>
        <v>New York</v>
      </c>
      <c r="E1566" s="67">
        <f>INDEX(Hosts!$A:$O,MATCH(Places!$C1566,Hosts!$A:$A,0),MATCH(Places!E$1,Hosts!$1:$1,0))</f>
        <v>0.94</v>
      </c>
      <c r="F1566" s="67">
        <f>INDEX(Hosts!$A:$O,MATCH(Places!$C1566,Hosts!$A:$A,0),MATCH(Places!F$1,Hosts!$1:$1,0))</f>
        <v>0.99</v>
      </c>
      <c r="G1566" s="67" t="str">
        <f>INDEX(Hosts!$A:$O,MATCH(Places!$C1566,Hosts!$A:$A,0),MATCH(Places!G$1,Hosts!$1:$1,0))</f>
        <v>No</v>
      </c>
      <c r="H1566">
        <v>23</v>
      </c>
      <c r="I1566" t="str">
        <f>VLOOKUP($H1566,Neighborhoods!$A:$C,2,0)</f>
        <v>Queens</v>
      </c>
      <c r="J1566" t="str">
        <f>VLOOKUP($H1566,Neighborhoods!$A:$C,3,0)</f>
        <v>Jamaica</v>
      </c>
      <c r="K1566" t="s">
        <v>1</v>
      </c>
      <c r="L1566" t="str">
        <f t="shared" si="96"/>
        <v>Yes</v>
      </c>
      <c r="M1566">
        <v>2</v>
      </c>
      <c r="N1566" t="str" cm="1">
        <f t="array" ref="N1566">_xlfn.IFS(M1566&lt;=2,"Small",M1566&lt;=5,"Medium",M1566&gt;5,"Large")</f>
        <v>Small</v>
      </c>
      <c r="O1566" s="50">
        <v>40</v>
      </c>
      <c r="P1566" s="67">
        <f t="shared" si="97"/>
        <v>0.03</v>
      </c>
      <c r="Q1566" s="52">
        <v>4.58</v>
      </c>
      <c r="R1566" s="52" t="str" cm="1">
        <f t="array" ref="R1566">_xlfn.IFS(ROUND(Q1566,0)=5,"Excellent",ROUND(Q1566,0)=4,"Good",ROUND(Q1566,0)=3,"Ok",ROUND(Q1566,0)&lt;3,"Bad")</f>
        <v>Excellent</v>
      </c>
      <c r="S1566">
        <v>125</v>
      </c>
      <c r="T1566" t="str">
        <f t="shared" si="98"/>
        <v>No</v>
      </c>
      <c r="U1566" s="65">
        <v>42297</v>
      </c>
      <c r="V1566" s="65">
        <v>44045</v>
      </c>
      <c r="W1566">
        <v>357</v>
      </c>
      <c r="X1566" t="str">
        <f t="shared" si="99"/>
        <v>Active</v>
      </c>
      <c r="Y1566" t="s">
        <v>15615</v>
      </c>
    </row>
    <row r="1567" spans="1:25" x14ac:dyDescent="0.25">
      <c r="A1567">
        <v>1566</v>
      </c>
      <c r="B1567" t="s">
        <v>1180</v>
      </c>
      <c r="C1567">
        <v>2137</v>
      </c>
      <c r="D1567" t="str">
        <f>VLOOKUP($C1567,Hosts!$A:$O,10,0)</f>
        <v>New York</v>
      </c>
      <c r="E1567" s="67">
        <f>INDEX(Hosts!$A:$O,MATCH(Places!$C1567,Hosts!$A:$A,0),MATCH(Places!E$1,Hosts!$1:$1,0))</f>
        <v>0.9</v>
      </c>
      <c r="F1567" s="67">
        <f>INDEX(Hosts!$A:$O,MATCH(Places!$C1567,Hosts!$A:$A,0),MATCH(Places!F$1,Hosts!$1:$1,0))</f>
        <v>0.69</v>
      </c>
      <c r="G1567" s="67" t="str">
        <f>INDEX(Hosts!$A:$O,MATCH(Places!$C1567,Hosts!$A:$A,0),MATCH(Places!G$1,Hosts!$1:$1,0))</f>
        <v>No</v>
      </c>
      <c r="H1567">
        <v>10</v>
      </c>
      <c r="I1567" t="str">
        <f>VLOOKUP($H1567,Neighborhoods!$A:$C,2,0)</f>
        <v>Brooklyn</v>
      </c>
      <c r="J1567" t="str">
        <f>VLOOKUP($H1567,Neighborhoods!$A:$C,3,0)</f>
        <v>East Flatbush</v>
      </c>
      <c r="K1567" t="s">
        <v>16</v>
      </c>
      <c r="L1567" t="str">
        <f t="shared" si="96"/>
        <v>Yes</v>
      </c>
      <c r="M1567">
        <v>2</v>
      </c>
      <c r="N1567" t="str" cm="1">
        <f t="array" ref="N1567">_xlfn.IFS(M1567&lt;=2,"Small",M1567&lt;=5,"Medium",M1567&gt;5,"Large")</f>
        <v>Small</v>
      </c>
      <c r="O1567" s="50">
        <v>27</v>
      </c>
      <c r="P1567" s="67">
        <f t="shared" si="97"/>
        <v>0.03</v>
      </c>
      <c r="Q1567" s="52">
        <v>4.67</v>
      </c>
      <c r="R1567" s="52" t="str" cm="1">
        <f t="array" ref="R1567">_xlfn.IFS(ROUND(Q1567,0)=5,"Excellent",ROUND(Q1567,0)=4,"Good",ROUND(Q1567,0)=3,"Ok",ROUND(Q1567,0)&lt;3,"Bad")</f>
        <v>Excellent</v>
      </c>
      <c r="S1567">
        <v>3</v>
      </c>
      <c r="T1567" t="str">
        <f t="shared" si="98"/>
        <v>No</v>
      </c>
      <c r="U1567" s="65">
        <v>42341</v>
      </c>
      <c r="V1567" s="65">
        <v>42736</v>
      </c>
      <c r="W1567">
        <v>365</v>
      </c>
      <c r="X1567" t="str">
        <f t="shared" si="99"/>
        <v>Active</v>
      </c>
      <c r="Y1567" t="s">
        <v>15616</v>
      </c>
    </row>
    <row r="1568" spans="1:25" x14ac:dyDescent="0.25">
      <c r="A1568">
        <v>1567</v>
      </c>
      <c r="B1568" t="s">
        <v>1181</v>
      </c>
      <c r="C1568">
        <v>836</v>
      </c>
      <c r="D1568" t="str">
        <f>VLOOKUP($C1568,Hosts!$A:$O,10,0)</f>
        <v>New York</v>
      </c>
      <c r="E1568" s="67">
        <f>INDEX(Hosts!$A:$O,MATCH(Places!$C1568,Hosts!$A:$A,0),MATCH(Places!E$1,Hosts!$1:$1,0))</f>
        <v>1</v>
      </c>
      <c r="F1568" s="67">
        <f>INDEX(Hosts!$A:$O,MATCH(Places!$C1568,Hosts!$A:$A,0),MATCH(Places!F$1,Hosts!$1:$1,0))</f>
        <v>1</v>
      </c>
      <c r="G1568" s="67" t="str">
        <f>INDEX(Hosts!$A:$O,MATCH(Places!$C1568,Hosts!$A:$A,0),MATCH(Places!G$1,Hosts!$1:$1,0))</f>
        <v>No</v>
      </c>
      <c r="H1568">
        <v>11</v>
      </c>
      <c r="I1568" t="str">
        <f>VLOOKUP($H1568,Neighborhoods!$A:$C,2,0)</f>
        <v>Brooklyn</v>
      </c>
      <c r="J1568" t="str">
        <f>VLOOKUP($H1568,Neighborhoods!$A:$C,3,0)</f>
        <v>Greenpoint</v>
      </c>
      <c r="K1568" t="s">
        <v>1</v>
      </c>
      <c r="L1568" t="str">
        <f t="shared" si="96"/>
        <v>Yes</v>
      </c>
      <c r="M1568">
        <v>1</v>
      </c>
      <c r="N1568" t="str" cm="1">
        <f t="array" ref="N1568">_xlfn.IFS(M1568&lt;=2,"Small",M1568&lt;=5,"Medium",M1568&gt;5,"Large")</f>
        <v>Small</v>
      </c>
      <c r="O1568" s="50">
        <v>70</v>
      </c>
      <c r="P1568" s="67">
        <f t="shared" si="97"/>
        <v>0.03</v>
      </c>
      <c r="Q1568" s="52">
        <v>4.8499999999999996</v>
      </c>
      <c r="R1568" s="52" t="str" cm="1">
        <f t="array" ref="R1568">_xlfn.IFS(ROUND(Q1568,0)=5,"Excellent",ROUND(Q1568,0)=4,"Good",ROUND(Q1568,0)=3,"Ok",ROUND(Q1568,0)&lt;3,"Bad")</f>
        <v>Excellent</v>
      </c>
      <c r="S1568">
        <v>20</v>
      </c>
      <c r="T1568" t="str">
        <f t="shared" si="98"/>
        <v>No</v>
      </c>
      <c r="U1568" s="65">
        <v>42287</v>
      </c>
      <c r="V1568" s="65">
        <v>43884</v>
      </c>
      <c r="W1568">
        <v>198</v>
      </c>
      <c r="X1568" t="str">
        <f t="shared" si="99"/>
        <v>Active</v>
      </c>
      <c r="Y1568" t="s">
        <v>15616</v>
      </c>
    </row>
    <row r="1569" spans="1:25" x14ac:dyDescent="0.25">
      <c r="A1569">
        <v>1568</v>
      </c>
      <c r="B1569" t="s">
        <v>2354</v>
      </c>
      <c r="C1569">
        <v>1976</v>
      </c>
      <c r="D1569" t="str">
        <f>VLOOKUP($C1569,Hosts!$A:$O,10,0)</f>
        <v>New York</v>
      </c>
      <c r="E1569" s="67">
        <f>INDEX(Hosts!$A:$O,MATCH(Places!$C1569,Hosts!$A:$A,0),MATCH(Places!E$1,Hosts!$1:$1,0))</f>
        <v>1</v>
      </c>
      <c r="F1569" s="67">
        <f>INDEX(Hosts!$A:$O,MATCH(Places!$C1569,Hosts!$A:$A,0),MATCH(Places!F$1,Hosts!$1:$1,0))</f>
        <v>1</v>
      </c>
      <c r="G1569" s="67" t="str">
        <f>INDEX(Hosts!$A:$O,MATCH(Places!$C1569,Hosts!$A:$A,0),MATCH(Places!G$1,Hosts!$1:$1,0))</f>
        <v>No</v>
      </c>
      <c r="H1569">
        <v>14</v>
      </c>
      <c r="I1569" t="str">
        <f>VLOOKUP($H1569,Neighborhoods!$A:$C,2,0)</f>
        <v>Manhattan</v>
      </c>
      <c r="J1569" t="str">
        <f>VLOOKUP($H1569,Neighborhoods!$A:$C,3,0)</f>
        <v>East Harlem</v>
      </c>
      <c r="K1569" t="s">
        <v>1</v>
      </c>
      <c r="L1569" t="str">
        <f t="shared" si="96"/>
        <v>Yes</v>
      </c>
      <c r="M1569">
        <v>5</v>
      </c>
      <c r="N1569" t="str" cm="1">
        <f t="array" ref="N1569">_xlfn.IFS(M1569&lt;=2,"Small",M1569&lt;=5,"Medium",M1569&gt;5,"Large")</f>
        <v>Medium</v>
      </c>
      <c r="O1569" s="50">
        <v>135</v>
      </c>
      <c r="P1569" s="67">
        <f t="shared" si="97"/>
        <v>0.03</v>
      </c>
      <c r="Q1569" s="52">
        <v>4.78</v>
      </c>
      <c r="R1569" s="52" t="str" cm="1">
        <f t="array" ref="R1569">_xlfn.IFS(ROUND(Q1569,0)=5,"Excellent",ROUND(Q1569,0)=4,"Good",ROUND(Q1569,0)=3,"Ok",ROUND(Q1569,0)&lt;3,"Bad")</f>
        <v>Excellent</v>
      </c>
      <c r="S1569">
        <v>168</v>
      </c>
      <c r="T1569" t="str">
        <f t="shared" si="98"/>
        <v>No</v>
      </c>
      <c r="U1569" s="65">
        <v>43078</v>
      </c>
      <c r="V1569" s="65">
        <v>44057</v>
      </c>
      <c r="W1569">
        <v>177</v>
      </c>
      <c r="X1569" t="str">
        <f t="shared" si="99"/>
        <v>Active</v>
      </c>
      <c r="Y1569" t="s">
        <v>15616</v>
      </c>
    </row>
    <row r="1570" spans="1:25" x14ac:dyDescent="0.25">
      <c r="A1570">
        <v>1569</v>
      </c>
      <c r="B1570" t="s">
        <v>1182</v>
      </c>
      <c r="C1570">
        <v>2479</v>
      </c>
      <c r="D1570" t="str">
        <f>VLOOKUP($C1570,Hosts!$A:$O,10,0)</f>
        <v>New York</v>
      </c>
      <c r="E1570" s="67">
        <f>INDEX(Hosts!$A:$O,MATCH(Places!$C1570,Hosts!$A:$A,0),MATCH(Places!E$1,Hosts!$1:$1,0))</f>
        <v>1</v>
      </c>
      <c r="F1570" s="67">
        <f>INDEX(Hosts!$A:$O,MATCH(Places!$C1570,Hosts!$A:$A,0),MATCH(Places!F$1,Hosts!$1:$1,0))</f>
        <v>0</v>
      </c>
      <c r="G1570" s="67" t="str">
        <f>INDEX(Hosts!$A:$O,MATCH(Places!$C1570,Hosts!$A:$A,0),MATCH(Places!G$1,Hosts!$1:$1,0))</f>
        <v>No</v>
      </c>
      <c r="H1570">
        <v>15</v>
      </c>
      <c r="I1570" t="str">
        <f>VLOOKUP($H1570,Neighborhoods!$A:$C,2,0)</f>
        <v>Manhattan</v>
      </c>
      <c r="J1570" t="str">
        <f>VLOOKUP($H1570,Neighborhoods!$A:$C,3,0)</f>
        <v>East Village</v>
      </c>
      <c r="K1570" t="s">
        <v>1</v>
      </c>
      <c r="L1570" t="str">
        <f t="shared" si="96"/>
        <v>Yes</v>
      </c>
      <c r="M1570">
        <v>2</v>
      </c>
      <c r="N1570" t="str" cm="1">
        <f t="array" ref="N1570">_xlfn.IFS(M1570&lt;=2,"Small",M1570&lt;=5,"Medium",M1570&gt;5,"Large")</f>
        <v>Small</v>
      </c>
      <c r="O1570" s="50">
        <v>60</v>
      </c>
      <c r="P1570" s="67">
        <f t="shared" si="97"/>
        <v>0.03</v>
      </c>
      <c r="Q1570" s="52">
        <v>4.58</v>
      </c>
      <c r="R1570" s="52" t="str" cm="1">
        <f t="array" ref="R1570">_xlfn.IFS(ROUND(Q1570,0)=5,"Excellent",ROUND(Q1570,0)=4,"Good",ROUND(Q1570,0)=3,"Ok",ROUND(Q1570,0)&lt;3,"Bad")</f>
        <v>Excellent</v>
      </c>
      <c r="S1570">
        <v>74</v>
      </c>
      <c r="T1570" t="str">
        <f t="shared" si="98"/>
        <v>No</v>
      </c>
      <c r="U1570" s="65">
        <v>42274</v>
      </c>
      <c r="V1570" s="65">
        <v>43377</v>
      </c>
      <c r="W1570">
        <v>0</v>
      </c>
      <c r="X1570" t="str">
        <f t="shared" si="99"/>
        <v>Inactive</v>
      </c>
      <c r="Y1570" t="s">
        <v>15615</v>
      </c>
    </row>
    <row r="1571" spans="1:25" x14ac:dyDescent="0.25">
      <c r="A1571">
        <v>1570</v>
      </c>
      <c r="B1571" t="s">
        <v>1183</v>
      </c>
      <c r="C1571">
        <v>2480</v>
      </c>
      <c r="D1571" t="str">
        <f>VLOOKUP($C1571,Hosts!$A:$O,10,0)</f>
        <v>New York</v>
      </c>
      <c r="E1571" s="67">
        <f>INDEX(Hosts!$A:$O,MATCH(Places!$C1571,Hosts!$A:$A,0),MATCH(Places!E$1,Hosts!$1:$1,0))</f>
        <v>1</v>
      </c>
      <c r="F1571" s="67">
        <f>INDEX(Hosts!$A:$O,MATCH(Places!$C1571,Hosts!$A:$A,0),MATCH(Places!F$1,Hosts!$1:$1,0))</f>
        <v>0.97</v>
      </c>
      <c r="G1571" s="67" t="str">
        <f>INDEX(Hosts!$A:$O,MATCH(Places!$C1571,Hosts!$A:$A,0),MATCH(Places!G$1,Hosts!$1:$1,0))</f>
        <v>Yes</v>
      </c>
      <c r="H1571">
        <v>7</v>
      </c>
      <c r="I1571" t="str">
        <f>VLOOKUP($H1571,Neighborhoods!$A:$C,2,0)</f>
        <v>Brooklyn</v>
      </c>
      <c r="J1571" t="str">
        <f>VLOOKUP($H1571,Neighborhoods!$A:$C,3,0)</f>
        <v>Bedford-Stuyvesant</v>
      </c>
      <c r="K1571" t="s">
        <v>11822</v>
      </c>
      <c r="L1571" t="str">
        <f t="shared" si="96"/>
        <v>No</v>
      </c>
      <c r="M1571">
        <v>5</v>
      </c>
      <c r="N1571" t="str" cm="1">
        <f t="array" ref="N1571">_xlfn.IFS(M1571&lt;=2,"Small",M1571&lt;=5,"Medium",M1571&gt;5,"Large")</f>
        <v>Medium</v>
      </c>
      <c r="O1571" s="50">
        <v>135</v>
      </c>
      <c r="P1571" s="67">
        <f t="shared" si="97"/>
        <v>0.03</v>
      </c>
      <c r="Q1571" s="52">
        <v>4.9000000000000004</v>
      </c>
      <c r="R1571" s="52" t="str" cm="1">
        <f t="array" ref="R1571">_xlfn.IFS(ROUND(Q1571,0)=5,"Excellent",ROUND(Q1571,0)=4,"Good",ROUND(Q1571,0)=3,"Ok",ROUND(Q1571,0)&lt;3,"Bad")</f>
        <v>Excellent</v>
      </c>
      <c r="S1571">
        <v>72</v>
      </c>
      <c r="T1571" t="str">
        <f t="shared" si="98"/>
        <v>No</v>
      </c>
      <c r="U1571" s="65">
        <v>42365</v>
      </c>
      <c r="V1571" s="65">
        <v>43890</v>
      </c>
      <c r="W1571">
        <v>345</v>
      </c>
      <c r="X1571" t="str">
        <f t="shared" si="99"/>
        <v>Active</v>
      </c>
      <c r="Y1571" t="s">
        <v>15615</v>
      </c>
    </row>
    <row r="1572" spans="1:25" x14ac:dyDescent="0.25">
      <c r="A1572">
        <v>1571</v>
      </c>
      <c r="B1572" t="s">
        <v>15517</v>
      </c>
      <c r="C1572">
        <v>2482</v>
      </c>
      <c r="D1572" t="str">
        <f>VLOOKUP($C1572,Hosts!$A:$O,10,0)</f>
        <v>New York</v>
      </c>
      <c r="E1572" s="67">
        <f>INDEX(Hosts!$A:$O,MATCH(Places!$C1572,Hosts!$A:$A,0),MATCH(Places!E$1,Hosts!$1:$1,0))</f>
        <v>1</v>
      </c>
      <c r="F1572" s="67">
        <f>INDEX(Hosts!$A:$O,MATCH(Places!$C1572,Hosts!$A:$A,0),MATCH(Places!F$1,Hosts!$1:$1,0))</f>
        <v>0.65</v>
      </c>
      <c r="G1572" s="67" t="str">
        <f>INDEX(Hosts!$A:$O,MATCH(Places!$C1572,Hosts!$A:$A,0),MATCH(Places!G$1,Hosts!$1:$1,0))</f>
        <v>No</v>
      </c>
      <c r="H1572">
        <v>12</v>
      </c>
      <c r="I1572" t="str">
        <f>VLOOKUP($H1572,Neighborhoods!$A:$C,2,0)</f>
        <v>Brooklyn</v>
      </c>
      <c r="J1572" t="str">
        <f>VLOOKUP($H1572,Neighborhoods!$A:$C,3,0)</f>
        <v>Williamsburg</v>
      </c>
      <c r="K1572" t="s">
        <v>1</v>
      </c>
      <c r="L1572" t="str">
        <f t="shared" si="96"/>
        <v>Yes</v>
      </c>
      <c r="M1572">
        <v>1</v>
      </c>
      <c r="N1572" t="str" cm="1">
        <f t="array" ref="N1572">_xlfn.IFS(M1572&lt;=2,"Small",M1572&lt;=5,"Medium",M1572&gt;5,"Large")</f>
        <v>Small</v>
      </c>
      <c r="O1572" s="50">
        <v>73</v>
      </c>
      <c r="P1572" s="67">
        <f t="shared" si="97"/>
        <v>0.03</v>
      </c>
      <c r="Q1572" s="52">
        <v>4.92</v>
      </c>
      <c r="R1572" s="52" t="str" cm="1">
        <f t="array" ref="R1572">_xlfn.IFS(ROUND(Q1572,0)=5,"Excellent",ROUND(Q1572,0)=4,"Good",ROUND(Q1572,0)=3,"Ok",ROUND(Q1572,0)&lt;3,"Bad")</f>
        <v>Excellent</v>
      </c>
      <c r="S1572">
        <v>24</v>
      </c>
      <c r="T1572" t="str">
        <f t="shared" si="98"/>
        <v>No</v>
      </c>
      <c r="U1572" s="65">
        <v>42290</v>
      </c>
      <c r="V1572" s="65">
        <v>43721</v>
      </c>
      <c r="W1572">
        <v>365</v>
      </c>
      <c r="X1572" t="str">
        <f t="shared" si="99"/>
        <v>Active</v>
      </c>
      <c r="Y1572" t="s">
        <v>15615</v>
      </c>
    </row>
    <row r="1573" spans="1:25" x14ac:dyDescent="0.25">
      <c r="A1573">
        <v>1572</v>
      </c>
      <c r="B1573" t="s">
        <v>1184</v>
      </c>
      <c r="C1573">
        <v>2481</v>
      </c>
      <c r="D1573" t="str">
        <f>VLOOKUP($C1573,Hosts!$A:$O,10,0)</f>
        <v>New York</v>
      </c>
      <c r="E1573" s="67">
        <f>INDEX(Hosts!$A:$O,MATCH(Places!$C1573,Hosts!$A:$A,0),MATCH(Places!E$1,Hosts!$1:$1,0))</f>
        <v>1</v>
      </c>
      <c r="F1573" s="67">
        <f>INDEX(Hosts!$A:$O,MATCH(Places!$C1573,Hosts!$A:$A,0),MATCH(Places!F$1,Hosts!$1:$1,0))</f>
        <v>1</v>
      </c>
      <c r="G1573" s="67" t="str">
        <f>INDEX(Hosts!$A:$O,MATCH(Places!$C1573,Hosts!$A:$A,0),MATCH(Places!G$1,Hosts!$1:$1,0))</f>
        <v>Yes</v>
      </c>
      <c r="H1573">
        <v>28</v>
      </c>
      <c r="I1573" t="str">
        <f>VLOOKUP($H1573,Neighborhoods!$A:$C,2,0)</f>
        <v>Staten Island</v>
      </c>
      <c r="J1573" t="str">
        <f>VLOOKUP($H1573,Neighborhoods!$A:$C,3,0)</f>
        <v>St. George</v>
      </c>
      <c r="K1573" t="s">
        <v>11822</v>
      </c>
      <c r="L1573" t="str">
        <f t="shared" si="96"/>
        <v>No</v>
      </c>
      <c r="M1573">
        <v>8</v>
      </c>
      <c r="N1573" t="str" cm="1">
        <f t="array" ref="N1573">_xlfn.IFS(M1573&lt;=2,"Small",M1573&lt;=5,"Medium",M1573&gt;5,"Large")</f>
        <v>Large</v>
      </c>
      <c r="O1573" s="50">
        <v>150</v>
      </c>
      <c r="P1573" s="67">
        <f t="shared" si="97"/>
        <v>0.03</v>
      </c>
      <c r="Q1573" s="52">
        <v>4.91</v>
      </c>
      <c r="R1573" s="52" t="str" cm="1">
        <f t="array" ref="R1573">_xlfn.IFS(ROUND(Q1573,0)=5,"Excellent",ROUND(Q1573,0)=4,"Good",ROUND(Q1573,0)=3,"Ok",ROUND(Q1573,0)&lt;3,"Bad")</f>
        <v>Excellent</v>
      </c>
      <c r="S1573">
        <v>132</v>
      </c>
      <c r="T1573" t="str">
        <f t="shared" si="98"/>
        <v>Yes</v>
      </c>
      <c r="U1573" s="65">
        <v>42289</v>
      </c>
      <c r="V1573" s="65">
        <v>44028</v>
      </c>
      <c r="W1573">
        <v>268</v>
      </c>
      <c r="X1573" t="str">
        <f t="shared" si="99"/>
        <v>Active</v>
      </c>
      <c r="Y1573" t="s">
        <v>15615</v>
      </c>
    </row>
    <row r="1574" spans="1:25" x14ac:dyDescent="0.25">
      <c r="A1574">
        <v>1573</v>
      </c>
      <c r="B1574" t="s">
        <v>1186</v>
      </c>
      <c r="C1574">
        <v>960</v>
      </c>
      <c r="D1574" t="str">
        <f>VLOOKUP($C1574,Hosts!$A:$O,10,0)</f>
        <v>New York</v>
      </c>
      <c r="E1574" s="67">
        <f>INDEX(Hosts!$A:$O,MATCH(Places!$C1574,Hosts!$A:$A,0),MATCH(Places!E$1,Hosts!$1:$1,0))</f>
        <v>1</v>
      </c>
      <c r="F1574" s="67">
        <f>INDEX(Hosts!$A:$O,MATCH(Places!$C1574,Hosts!$A:$A,0),MATCH(Places!F$1,Hosts!$1:$1,0))</f>
        <v>0.75</v>
      </c>
      <c r="G1574" s="67" t="str">
        <f>INDEX(Hosts!$A:$O,MATCH(Places!$C1574,Hosts!$A:$A,0),MATCH(Places!G$1,Hosts!$1:$1,0))</f>
        <v>Yes</v>
      </c>
      <c r="H1574">
        <v>7</v>
      </c>
      <c r="I1574" t="str">
        <f>VLOOKUP($H1574,Neighborhoods!$A:$C,2,0)</f>
        <v>Brooklyn</v>
      </c>
      <c r="J1574" t="str">
        <f>VLOOKUP($H1574,Neighborhoods!$A:$C,3,0)</f>
        <v>Bedford-Stuyvesant</v>
      </c>
      <c r="K1574" t="s">
        <v>11822</v>
      </c>
      <c r="L1574" t="str">
        <f t="shared" si="96"/>
        <v>No</v>
      </c>
      <c r="M1574">
        <v>6</v>
      </c>
      <c r="N1574" t="str" cm="1">
        <f t="array" ref="N1574">_xlfn.IFS(M1574&lt;=2,"Small",M1574&lt;=5,"Medium",M1574&gt;5,"Large")</f>
        <v>Large</v>
      </c>
      <c r="O1574" s="50">
        <v>116</v>
      </c>
      <c r="P1574" s="67">
        <f t="shared" si="97"/>
        <v>0.03</v>
      </c>
      <c r="Q1574" s="52">
        <v>4.91</v>
      </c>
      <c r="R1574" s="52" t="str" cm="1">
        <f t="array" ref="R1574">_xlfn.IFS(ROUND(Q1574,0)=5,"Excellent",ROUND(Q1574,0)=4,"Good",ROUND(Q1574,0)=3,"Ok",ROUND(Q1574,0)&lt;3,"Bad")</f>
        <v>Excellent</v>
      </c>
      <c r="S1574">
        <v>145</v>
      </c>
      <c r="T1574" t="str">
        <f t="shared" si="98"/>
        <v>Yes</v>
      </c>
      <c r="U1574" s="65">
        <v>42301</v>
      </c>
      <c r="V1574" s="65">
        <v>43844</v>
      </c>
      <c r="W1574">
        <v>176</v>
      </c>
      <c r="X1574" t="str">
        <f t="shared" si="99"/>
        <v>Active</v>
      </c>
      <c r="Y1574" t="s">
        <v>15615</v>
      </c>
    </row>
    <row r="1575" spans="1:25" x14ac:dyDescent="0.25">
      <c r="A1575">
        <v>1574</v>
      </c>
      <c r="B1575" t="s">
        <v>1187</v>
      </c>
      <c r="C1575">
        <v>1764</v>
      </c>
      <c r="D1575" t="str">
        <f>VLOOKUP($C1575,Hosts!$A:$O,10,0)</f>
        <v>New York</v>
      </c>
      <c r="E1575" s="67">
        <f>INDEX(Hosts!$A:$O,MATCH(Places!$C1575,Hosts!$A:$A,0),MATCH(Places!E$1,Hosts!$1:$1,0))</f>
        <v>1</v>
      </c>
      <c r="F1575" s="67">
        <f>INDEX(Hosts!$A:$O,MATCH(Places!$C1575,Hosts!$A:$A,0),MATCH(Places!F$1,Hosts!$1:$1,0))</f>
        <v>1</v>
      </c>
      <c r="G1575" s="67" t="str">
        <f>INDEX(Hosts!$A:$O,MATCH(Places!$C1575,Hosts!$A:$A,0),MATCH(Places!G$1,Hosts!$1:$1,0))</f>
        <v>Yes</v>
      </c>
      <c r="H1575">
        <v>19</v>
      </c>
      <c r="I1575" t="str">
        <f>VLOOKUP($H1575,Neighborhoods!$A:$C,2,0)</f>
        <v>Manhattan</v>
      </c>
      <c r="J1575" t="str">
        <f>VLOOKUP($H1575,Neighborhoods!$A:$C,3,0)</f>
        <v>Upper East Side</v>
      </c>
      <c r="K1575" t="s">
        <v>11822</v>
      </c>
      <c r="L1575" t="str">
        <f t="shared" si="96"/>
        <v>No</v>
      </c>
      <c r="M1575">
        <v>2</v>
      </c>
      <c r="N1575" t="str" cm="1">
        <f t="array" ref="N1575">_xlfn.IFS(M1575&lt;=2,"Small",M1575&lt;=5,"Medium",M1575&gt;5,"Large")</f>
        <v>Small</v>
      </c>
      <c r="O1575" s="50">
        <v>160</v>
      </c>
      <c r="P1575" s="67">
        <f t="shared" si="97"/>
        <v>0.03</v>
      </c>
      <c r="Q1575" s="52">
        <v>4.99</v>
      </c>
      <c r="R1575" s="52" t="str" cm="1">
        <f t="array" ref="R1575">_xlfn.IFS(ROUND(Q1575,0)=5,"Excellent",ROUND(Q1575,0)=4,"Good",ROUND(Q1575,0)=3,"Ok",ROUND(Q1575,0)&lt;3,"Bad")</f>
        <v>Excellent</v>
      </c>
      <c r="S1575">
        <v>99</v>
      </c>
      <c r="T1575" t="str">
        <f t="shared" si="98"/>
        <v>No</v>
      </c>
      <c r="U1575" s="65">
        <v>42285</v>
      </c>
      <c r="V1575" s="65">
        <v>43846</v>
      </c>
      <c r="W1575">
        <v>9</v>
      </c>
      <c r="X1575" t="str">
        <f t="shared" si="99"/>
        <v>Active</v>
      </c>
      <c r="Y1575" t="s">
        <v>15615</v>
      </c>
    </row>
    <row r="1576" spans="1:25" x14ac:dyDescent="0.25">
      <c r="A1576">
        <v>1575</v>
      </c>
      <c r="B1576" t="s">
        <v>1188</v>
      </c>
      <c r="C1576">
        <v>2484</v>
      </c>
      <c r="D1576" t="str">
        <f>VLOOKUP($C1576,Hosts!$A:$O,10,0)</f>
        <v>New York</v>
      </c>
      <c r="E1576" s="67">
        <f>INDEX(Hosts!$A:$O,MATCH(Places!$C1576,Hosts!$A:$A,0),MATCH(Places!E$1,Hosts!$1:$1,0))</f>
        <v>1</v>
      </c>
      <c r="F1576" s="67">
        <f>INDEX(Hosts!$A:$O,MATCH(Places!$C1576,Hosts!$A:$A,0),MATCH(Places!F$1,Hosts!$1:$1,0))</f>
        <v>1</v>
      </c>
      <c r="G1576" s="67" t="str">
        <f>INDEX(Hosts!$A:$O,MATCH(Places!$C1576,Hosts!$A:$A,0),MATCH(Places!G$1,Hosts!$1:$1,0))</f>
        <v>Yes</v>
      </c>
      <c r="H1576">
        <v>21</v>
      </c>
      <c r="I1576" t="str">
        <f>VLOOKUP($H1576,Neighborhoods!$A:$C,2,0)</f>
        <v>Queens</v>
      </c>
      <c r="J1576" t="str">
        <f>VLOOKUP($H1576,Neighborhoods!$A:$C,3,0)</f>
        <v>Astoria</v>
      </c>
      <c r="K1576" t="s">
        <v>1</v>
      </c>
      <c r="L1576" t="str">
        <f t="shared" si="96"/>
        <v>Yes</v>
      </c>
      <c r="M1576">
        <v>4</v>
      </c>
      <c r="N1576" t="str" cm="1">
        <f t="array" ref="N1576">_xlfn.IFS(M1576&lt;=2,"Small",M1576&lt;=5,"Medium",M1576&gt;5,"Large")</f>
        <v>Medium</v>
      </c>
      <c r="O1576" s="50">
        <v>111</v>
      </c>
      <c r="P1576" s="67">
        <f t="shared" si="97"/>
        <v>0.03</v>
      </c>
      <c r="Q1576" s="52">
        <v>4.99</v>
      </c>
      <c r="R1576" s="52" t="str" cm="1">
        <f t="array" ref="R1576">_xlfn.IFS(ROUND(Q1576,0)=5,"Excellent",ROUND(Q1576,0)=4,"Good",ROUND(Q1576,0)=3,"Ok",ROUND(Q1576,0)&lt;3,"Bad")</f>
        <v>Excellent</v>
      </c>
      <c r="S1576">
        <v>288</v>
      </c>
      <c r="T1576" t="str">
        <f t="shared" si="98"/>
        <v>Yes</v>
      </c>
      <c r="U1576" s="65">
        <v>42277</v>
      </c>
      <c r="V1576" s="65">
        <v>44010</v>
      </c>
      <c r="W1576">
        <v>345</v>
      </c>
      <c r="X1576" t="str">
        <f t="shared" si="99"/>
        <v>Active</v>
      </c>
      <c r="Y1576" t="s">
        <v>15616</v>
      </c>
    </row>
    <row r="1577" spans="1:25" x14ac:dyDescent="0.25">
      <c r="A1577">
        <v>1576</v>
      </c>
      <c r="B1577" t="s">
        <v>14214</v>
      </c>
      <c r="C1577">
        <v>1449</v>
      </c>
      <c r="D1577" t="str">
        <f>VLOOKUP($C1577,Hosts!$A:$O,10,0)</f>
        <v>New York</v>
      </c>
      <c r="E1577" s="67">
        <f>INDEX(Hosts!$A:$O,MATCH(Places!$C1577,Hosts!$A:$A,0),MATCH(Places!E$1,Hosts!$1:$1,0))</f>
        <v>1</v>
      </c>
      <c r="F1577" s="67">
        <f>INDEX(Hosts!$A:$O,MATCH(Places!$C1577,Hosts!$A:$A,0),MATCH(Places!F$1,Hosts!$1:$1,0))</f>
        <v>0.89</v>
      </c>
      <c r="G1577" s="67" t="str">
        <f>INDEX(Hosts!$A:$O,MATCH(Places!$C1577,Hosts!$A:$A,0),MATCH(Places!G$1,Hosts!$1:$1,0))</f>
        <v>No</v>
      </c>
      <c r="H1577">
        <v>21</v>
      </c>
      <c r="I1577" t="str">
        <f>VLOOKUP($H1577,Neighborhoods!$A:$C,2,0)</f>
        <v>Queens</v>
      </c>
      <c r="J1577" t="str">
        <f>VLOOKUP($H1577,Neighborhoods!$A:$C,3,0)</f>
        <v>Astoria</v>
      </c>
      <c r="K1577" t="s">
        <v>1</v>
      </c>
      <c r="L1577" t="str">
        <f t="shared" si="96"/>
        <v>Yes</v>
      </c>
      <c r="M1577">
        <v>3</v>
      </c>
      <c r="N1577" t="str" cm="1">
        <f t="array" ref="N1577">_xlfn.IFS(M1577&lt;=2,"Small",M1577&lt;=5,"Medium",M1577&gt;5,"Large")</f>
        <v>Medium</v>
      </c>
      <c r="O1577" s="50">
        <v>56</v>
      </c>
      <c r="P1577" s="67">
        <f t="shared" si="97"/>
        <v>0.03</v>
      </c>
      <c r="Q1577" s="52">
        <v>4.88</v>
      </c>
      <c r="R1577" s="52" t="str" cm="1">
        <f t="array" ref="R1577">_xlfn.IFS(ROUND(Q1577,0)=5,"Excellent",ROUND(Q1577,0)=4,"Good",ROUND(Q1577,0)=3,"Ok",ROUND(Q1577,0)&lt;3,"Bad")</f>
        <v>Excellent</v>
      </c>
      <c r="S1577">
        <v>327</v>
      </c>
      <c r="T1577" t="str">
        <f t="shared" si="98"/>
        <v>Yes</v>
      </c>
      <c r="U1577" s="65">
        <v>42296</v>
      </c>
      <c r="V1577" s="65">
        <v>44058</v>
      </c>
      <c r="W1577">
        <v>72</v>
      </c>
      <c r="X1577" t="str">
        <f t="shared" si="99"/>
        <v>Active</v>
      </c>
      <c r="Y1577" t="s">
        <v>15615</v>
      </c>
    </row>
    <row r="1578" spans="1:25" x14ac:dyDescent="0.25">
      <c r="A1578">
        <v>1577</v>
      </c>
      <c r="B1578" t="s">
        <v>1189</v>
      </c>
      <c r="C1578">
        <v>906</v>
      </c>
      <c r="D1578" t="str">
        <f>VLOOKUP($C1578,Hosts!$A:$O,10,0)</f>
        <v>New York</v>
      </c>
      <c r="E1578" s="67">
        <f>INDEX(Hosts!$A:$O,MATCH(Places!$C1578,Hosts!$A:$A,0),MATCH(Places!E$1,Hosts!$1:$1,0))</f>
        <v>1</v>
      </c>
      <c r="F1578" s="67">
        <f>INDEX(Hosts!$A:$O,MATCH(Places!$C1578,Hosts!$A:$A,0),MATCH(Places!F$1,Hosts!$1:$1,0))</f>
        <v>0.87</v>
      </c>
      <c r="G1578" s="67" t="str">
        <f>INDEX(Hosts!$A:$O,MATCH(Places!$C1578,Hosts!$A:$A,0),MATCH(Places!G$1,Hosts!$1:$1,0))</f>
        <v>Yes</v>
      </c>
      <c r="H1578">
        <v>16</v>
      </c>
      <c r="I1578" t="str">
        <f>VLOOKUP($H1578,Neighborhoods!$A:$C,2,0)</f>
        <v>Manhattan</v>
      </c>
      <c r="J1578" t="str">
        <f>VLOOKUP($H1578,Neighborhoods!$A:$C,3,0)</f>
        <v>Harlem</v>
      </c>
      <c r="K1578" t="s">
        <v>1</v>
      </c>
      <c r="L1578" t="str">
        <f t="shared" si="96"/>
        <v>Yes</v>
      </c>
      <c r="M1578">
        <v>2</v>
      </c>
      <c r="N1578" t="str" cm="1">
        <f t="array" ref="N1578">_xlfn.IFS(M1578&lt;=2,"Small",M1578&lt;=5,"Medium",M1578&gt;5,"Large")</f>
        <v>Small</v>
      </c>
      <c r="O1578" s="50">
        <v>49</v>
      </c>
      <c r="P1578" s="67">
        <f t="shared" si="97"/>
        <v>0.03</v>
      </c>
      <c r="Q1578" s="52">
        <v>5</v>
      </c>
      <c r="R1578" s="52" t="str" cm="1">
        <f t="array" ref="R1578">_xlfn.IFS(ROUND(Q1578,0)=5,"Excellent",ROUND(Q1578,0)=4,"Good",ROUND(Q1578,0)=3,"Ok",ROUND(Q1578,0)&lt;3,"Bad")</f>
        <v>Excellent</v>
      </c>
      <c r="S1578">
        <v>31</v>
      </c>
      <c r="T1578" t="str">
        <f t="shared" si="98"/>
        <v>No</v>
      </c>
      <c r="U1578" s="65">
        <v>42281</v>
      </c>
      <c r="V1578" s="65">
        <v>43909</v>
      </c>
      <c r="W1578">
        <v>243</v>
      </c>
      <c r="X1578" t="str">
        <f t="shared" si="99"/>
        <v>Active</v>
      </c>
      <c r="Y1578" t="s">
        <v>15615</v>
      </c>
    </row>
    <row r="1579" spans="1:25" x14ac:dyDescent="0.25">
      <c r="A1579">
        <v>1578</v>
      </c>
      <c r="B1579" t="s">
        <v>1190</v>
      </c>
      <c r="C1579">
        <v>1938</v>
      </c>
      <c r="D1579" t="str">
        <f>VLOOKUP($C1579,Hosts!$A:$O,10,0)</f>
        <v>New York</v>
      </c>
      <c r="E1579" s="67">
        <f>INDEX(Hosts!$A:$O,MATCH(Places!$C1579,Hosts!$A:$A,0),MATCH(Places!E$1,Hosts!$1:$1,0))</f>
        <v>1</v>
      </c>
      <c r="F1579" s="67">
        <f>INDEX(Hosts!$A:$O,MATCH(Places!$C1579,Hosts!$A:$A,0),MATCH(Places!F$1,Hosts!$1:$1,0))</f>
        <v>0.9</v>
      </c>
      <c r="G1579" s="67" t="str">
        <f>INDEX(Hosts!$A:$O,MATCH(Places!$C1579,Hosts!$A:$A,0),MATCH(Places!G$1,Hosts!$1:$1,0))</f>
        <v>Yes</v>
      </c>
      <c r="H1579">
        <v>17</v>
      </c>
      <c r="I1579" t="str">
        <f>VLOOKUP($H1579,Neighborhoods!$A:$C,2,0)</f>
        <v>Manhattan</v>
      </c>
      <c r="J1579" t="str">
        <f>VLOOKUP($H1579,Neighborhoods!$A:$C,3,0)</f>
        <v>Hell's Kitchen</v>
      </c>
      <c r="K1579" t="s">
        <v>11822</v>
      </c>
      <c r="L1579" t="str">
        <f t="shared" si="96"/>
        <v>No</v>
      </c>
      <c r="M1579">
        <v>2</v>
      </c>
      <c r="N1579" t="str" cm="1">
        <f t="array" ref="N1579">_xlfn.IFS(M1579&lt;=2,"Small",M1579&lt;=5,"Medium",M1579&gt;5,"Large")</f>
        <v>Small</v>
      </c>
      <c r="O1579" s="50">
        <v>100</v>
      </c>
      <c r="P1579" s="67">
        <f t="shared" si="97"/>
        <v>0.03</v>
      </c>
      <c r="Q1579" s="52">
        <v>4.82</v>
      </c>
      <c r="R1579" s="52" t="str" cm="1">
        <f t="array" ref="R1579">_xlfn.IFS(ROUND(Q1579,0)=5,"Excellent",ROUND(Q1579,0)=4,"Good",ROUND(Q1579,0)=3,"Ok",ROUND(Q1579,0)&lt;3,"Bad")</f>
        <v>Excellent</v>
      </c>
      <c r="S1579">
        <v>22</v>
      </c>
      <c r="T1579" t="str">
        <f t="shared" si="98"/>
        <v>No</v>
      </c>
      <c r="U1579" s="65">
        <v>42339</v>
      </c>
      <c r="V1579" s="65">
        <v>43845</v>
      </c>
      <c r="W1579">
        <v>0</v>
      </c>
      <c r="X1579" t="str">
        <f t="shared" si="99"/>
        <v>Inactive</v>
      </c>
      <c r="Y1579" t="s">
        <v>15615</v>
      </c>
    </row>
    <row r="1580" spans="1:25" x14ac:dyDescent="0.25">
      <c r="A1580">
        <v>1579</v>
      </c>
      <c r="B1580" t="s">
        <v>1191</v>
      </c>
      <c r="C1580">
        <v>2488</v>
      </c>
      <c r="D1580" t="str">
        <f>VLOOKUP($C1580,Hosts!$A:$O,10,0)</f>
        <v>New York</v>
      </c>
      <c r="E1580" s="67">
        <f>INDEX(Hosts!$A:$O,MATCH(Places!$C1580,Hosts!$A:$A,0),MATCH(Places!E$1,Hosts!$1:$1,0))</f>
        <v>1</v>
      </c>
      <c r="F1580" s="67">
        <f>INDEX(Hosts!$A:$O,MATCH(Places!$C1580,Hosts!$A:$A,0),MATCH(Places!F$1,Hosts!$1:$1,0))</f>
        <v>0.89</v>
      </c>
      <c r="G1580" s="67" t="str">
        <f>INDEX(Hosts!$A:$O,MATCH(Places!$C1580,Hosts!$A:$A,0),MATCH(Places!G$1,Hosts!$1:$1,0))</f>
        <v>No</v>
      </c>
      <c r="H1580">
        <v>22</v>
      </c>
      <c r="I1580" t="str">
        <f>VLOOKUP($H1580,Neighborhoods!$A:$C,2,0)</f>
        <v>Queens</v>
      </c>
      <c r="J1580" t="str">
        <f>VLOOKUP($H1580,Neighborhoods!$A:$C,3,0)</f>
        <v>Flushing</v>
      </c>
      <c r="K1580" t="s">
        <v>1</v>
      </c>
      <c r="L1580" t="str">
        <f t="shared" si="96"/>
        <v>Yes</v>
      </c>
      <c r="M1580">
        <v>2</v>
      </c>
      <c r="N1580" t="str" cm="1">
        <f t="array" ref="N1580">_xlfn.IFS(M1580&lt;=2,"Small",M1580&lt;=5,"Medium",M1580&gt;5,"Large")</f>
        <v>Small</v>
      </c>
      <c r="O1580" s="50">
        <v>68</v>
      </c>
      <c r="P1580" s="67">
        <f t="shared" si="97"/>
        <v>0.03</v>
      </c>
      <c r="Q1580" s="52">
        <v>4.67</v>
      </c>
      <c r="R1580" s="52" t="str" cm="1">
        <f t="array" ref="R1580">_xlfn.IFS(ROUND(Q1580,0)=5,"Excellent",ROUND(Q1580,0)=4,"Good",ROUND(Q1580,0)=3,"Ok",ROUND(Q1580,0)&lt;3,"Bad")</f>
        <v>Excellent</v>
      </c>
      <c r="S1580">
        <v>39</v>
      </c>
      <c r="T1580" t="str">
        <f t="shared" si="98"/>
        <v>No</v>
      </c>
      <c r="U1580" s="65">
        <v>42288</v>
      </c>
      <c r="V1580" s="65">
        <v>43815</v>
      </c>
      <c r="W1580">
        <v>86</v>
      </c>
      <c r="X1580" t="str">
        <f t="shared" si="99"/>
        <v>Active</v>
      </c>
      <c r="Y1580" t="s">
        <v>15615</v>
      </c>
    </row>
    <row r="1581" spans="1:25" x14ac:dyDescent="0.25">
      <c r="A1581">
        <v>1580</v>
      </c>
      <c r="B1581" t="s">
        <v>13202</v>
      </c>
      <c r="C1581">
        <v>1948</v>
      </c>
      <c r="D1581" t="str">
        <f>VLOOKUP($C1581,Hosts!$A:$O,10,0)</f>
        <v>New York</v>
      </c>
      <c r="E1581" s="67">
        <f>INDEX(Hosts!$A:$O,MATCH(Places!$C1581,Hosts!$A:$A,0),MATCH(Places!E$1,Hosts!$1:$1,0))</f>
        <v>1</v>
      </c>
      <c r="F1581" s="67">
        <f>INDEX(Hosts!$A:$O,MATCH(Places!$C1581,Hosts!$A:$A,0),MATCH(Places!F$1,Hosts!$1:$1,0))</f>
        <v>1</v>
      </c>
      <c r="G1581" s="67" t="str">
        <f>INDEX(Hosts!$A:$O,MATCH(Places!$C1581,Hosts!$A:$A,0),MATCH(Places!G$1,Hosts!$1:$1,0))</f>
        <v>Yes</v>
      </c>
      <c r="H1581">
        <v>7</v>
      </c>
      <c r="I1581" t="str">
        <f>VLOOKUP($H1581,Neighborhoods!$A:$C,2,0)</f>
        <v>Brooklyn</v>
      </c>
      <c r="J1581" t="str">
        <f>VLOOKUP($H1581,Neighborhoods!$A:$C,3,0)</f>
        <v>Bedford-Stuyvesant</v>
      </c>
      <c r="K1581" t="s">
        <v>1</v>
      </c>
      <c r="L1581" t="str">
        <f t="shared" si="96"/>
        <v>Yes</v>
      </c>
      <c r="M1581">
        <v>2</v>
      </c>
      <c r="N1581" t="str" cm="1">
        <f t="array" ref="N1581">_xlfn.IFS(M1581&lt;=2,"Small",M1581&lt;=5,"Medium",M1581&gt;5,"Large")</f>
        <v>Small</v>
      </c>
      <c r="O1581" s="50">
        <v>65</v>
      </c>
      <c r="P1581" s="67">
        <f t="shared" si="97"/>
        <v>0.03</v>
      </c>
      <c r="Q1581" s="52">
        <v>4.99</v>
      </c>
      <c r="R1581" s="52" t="str" cm="1">
        <f t="array" ref="R1581">_xlfn.IFS(ROUND(Q1581,0)=5,"Excellent",ROUND(Q1581,0)=4,"Good",ROUND(Q1581,0)=3,"Ok",ROUND(Q1581,0)&lt;3,"Bad")</f>
        <v>Excellent</v>
      </c>
      <c r="S1581">
        <v>109</v>
      </c>
      <c r="T1581" t="str">
        <f t="shared" si="98"/>
        <v>Yes</v>
      </c>
      <c r="U1581" s="65">
        <v>42294</v>
      </c>
      <c r="V1581" s="65">
        <v>44018</v>
      </c>
      <c r="W1581">
        <v>212</v>
      </c>
      <c r="X1581" t="str">
        <f t="shared" si="99"/>
        <v>Active</v>
      </c>
      <c r="Y1581" t="s">
        <v>15616</v>
      </c>
    </row>
    <row r="1582" spans="1:25" x14ac:dyDescent="0.25">
      <c r="A1582">
        <v>1581</v>
      </c>
      <c r="B1582" t="s">
        <v>1192</v>
      </c>
      <c r="C1582">
        <v>673</v>
      </c>
      <c r="D1582" t="str">
        <f>VLOOKUP($C1582,Hosts!$A:$O,10,0)</f>
        <v>New York</v>
      </c>
      <c r="E1582" s="67">
        <f>INDEX(Hosts!$A:$O,MATCH(Places!$C1582,Hosts!$A:$A,0),MATCH(Places!E$1,Hosts!$1:$1,0))</f>
        <v>1</v>
      </c>
      <c r="F1582" s="67">
        <f>INDEX(Hosts!$A:$O,MATCH(Places!$C1582,Hosts!$A:$A,0),MATCH(Places!F$1,Hosts!$1:$1,0))</f>
        <v>0.33</v>
      </c>
      <c r="G1582" s="67" t="str">
        <f>INDEX(Hosts!$A:$O,MATCH(Places!$C1582,Hosts!$A:$A,0),MATCH(Places!G$1,Hosts!$1:$1,0))</f>
        <v>Yes</v>
      </c>
      <c r="H1582">
        <v>19</v>
      </c>
      <c r="I1582" t="str">
        <f>VLOOKUP($H1582,Neighborhoods!$A:$C,2,0)</f>
        <v>Manhattan</v>
      </c>
      <c r="J1582" t="str">
        <f>VLOOKUP($H1582,Neighborhoods!$A:$C,3,0)</f>
        <v>Upper East Side</v>
      </c>
      <c r="K1582" t="s">
        <v>11822</v>
      </c>
      <c r="L1582" t="str">
        <f t="shared" si="96"/>
        <v>No</v>
      </c>
      <c r="M1582">
        <v>2</v>
      </c>
      <c r="N1582" t="str" cm="1">
        <f t="array" ref="N1582">_xlfn.IFS(M1582&lt;=2,"Small",M1582&lt;=5,"Medium",M1582&gt;5,"Large")</f>
        <v>Small</v>
      </c>
      <c r="O1582" s="50">
        <v>195</v>
      </c>
      <c r="P1582" s="67">
        <f t="shared" si="97"/>
        <v>0.03</v>
      </c>
      <c r="Q1582" s="52">
        <v>4.9400000000000004</v>
      </c>
      <c r="R1582" s="52" t="str" cm="1">
        <f t="array" ref="R1582">_xlfn.IFS(ROUND(Q1582,0)=5,"Excellent",ROUND(Q1582,0)=4,"Good",ROUND(Q1582,0)=3,"Ok",ROUND(Q1582,0)&lt;3,"Bad")</f>
        <v>Excellent</v>
      </c>
      <c r="S1582">
        <v>31</v>
      </c>
      <c r="T1582" t="str">
        <f t="shared" si="98"/>
        <v>No</v>
      </c>
      <c r="U1582" s="65">
        <v>42309</v>
      </c>
      <c r="V1582" s="65">
        <v>43751</v>
      </c>
      <c r="W1582">
        <v>21</v>
      </c>
      <c r="X1582" t="str">
        <f t="shared" si="99"/>
        <v>Active</v>
      </c>
      <c r="Y1582" t="s">
        <v>15615</v>
      </c>
    </row>
    <row r="1583" spans="1:25" x14ac:dyDescent="0.25">
      <c r="A1583">
        <v>1582</v>
      </c>
      <c r="B1583" t="s">
        <v>1193</v>
      </c>
      <c r="C1583">
        <v>203</v>
      </c>
      <c r="D1583" t="str">
        <f>VLOOKUP($C1583,Hosts!$A:$O,10,0)</f>
        <v>New York</v>
      </c>
      <c r="E1583" s="67">
        <f>INDEX(Hosts!$A:$O,MATCH(Places!$C1583,Hosts!$A:$A,0),MATCH(Places!E$1,Hosts!$1:$1,0))</f>
        <v>1</v>
      </c>
      <c r="F1583" s="67">
        <f>INDEX(Hosts!$A:$O,MATCH(Places!$C1583,Hosts!$A:$A,0),MATCH(Places!F$1,Hosts!$1:$1,0))</f>
        <v>0.36</v>
      </c>
      <c r="G1583" s="67" t="str">
        <f>INDEX(Hosts!$A:$O,MATCH(Places!$C1583,Hosts!$A:$A,0),MATCH(Places!G$1,Hosts!$1:$1,0))</f>
        <v>No</v>
      </c>
      <c r="H1583">
        <v>14</v>
      </c>
      <c r="I1583" t="str">
        <f>VLOOKUP($H1583,Neighborhoods!$A:$C,2,0)</f>
        <v>Manhattan</v>
      </c>
      <c r="J1583" t="str">
        <f>VLOOKUP($H1583,Neighborhoods!$A:$C,3,0)</f>
        <v>East Harlem</v>
      </c>
      <c r="K1583" t="s">
        <v>1</v>
      </c>
      <c r="L1583" t="str">
        <f t="shared" si="96"/>
        <v>Yes</v>
      </c>
      <c r="M1583">
        <v>2</v>
      </c>
      <c r="N1583" t="str" cm="1">
        <f t="array" ref="N1583">_xlfn.IFS(M1583&lt;=2,"Small",M1583&lt;=5,"Medium",M1583&gt;5,"Large")</f>
        <v>Small</v>
      </c>
      <c r="O1583" s="50">
        <v>50</v>
      </c>
      <c r="P1583" s="67">
        <f t="shared" si="97"/>
        <v>0.03</v>
      </c>
      <c r="Q1583" s="52">
        <v>4.83</v>
      </c>
      <c r="R1583" s="52" t="str" cm="1">
        <f t="array" ref="R1583">_xlfn.IFS(ROUND(Q1583,0)=5,"Excellent",ROUND(Q1583,0)=4,"Good",ROUND(Q1583,0)=3,"Ok",ROUND(Q1583,0)&lt;3,"Bad")</f>
        <v>Excellent</v>
      </c>
      <c r="S1583">
        <v>46</v>
      </c>
      <c r="T1583" t="str">
        <f t="shared" si="98"/>
        <v>No</v>
      </c>
      <c r="U1583" s="65">
        <v>42289</v>
      </c>
      <c r="V1583" s="65">
        <v>43862</v>
      </c>
      <c r="W1583">
        <v>350</v>
      </c>
      <c r="X1583" t="str">
        <f t="shared" si="99"/>
        <v>Active</v>
      </c>
      <c r="Y1583" t="s">
        <v>15615</v>
      </c>
    </row>
    <row r="1584" spans="1:25" x14ac:dyDescent="0.25">
      <c r="A1584">
        <v>1583</v>
      </c>
      <c r="B1584" t="s">
        <v>1194</v>
      </c>
      <c r="C1584">
        <v>2493</v>
      </c>
      <c r="D1584" t="str">
        <f>VLOOKUP($C1584,Hosts!$A:$O,10,0)</f>
        <v>New York</v>
      </c>
      <c r="E1584" s="67">
        <f>INDEX(Hosts!$A:$O,MATCH(Places!$C1584,Hosts!$A:$A,0),MATCH(Places!E$1,Hosts!$1:$1,0))</f>
        <v>1</v>
      </c>
      <c r="F1584" s="67">
        <f>INDEX(Hosts!$A:$O,MATCH(Places!$C1584,Hosts!$A:$A,0),MATCH(Places!F$1,Hosts!$1:$1,0))</f>
        <v>1</v>
      </c>
      <c r="G1584" s="67" t="str">
        <f>INDEX(Hosts!$A:$O,MATCH(Places!$C1584,Hosts!$A:$A,0),MATCH(Places!G$1,Hosts!$1:$1,0))</f>
        <v>Yes</v>
      </c>
      <c r="H1584">
        <v>16</v>
      </c>
      <c r="I1584" t="str">
        <f>VLOOKUP($H1584,Neighborhoods!$A:$C,2,0)</f>
        <v>Manhattan</v>
      </c>
      <c r="J1584" t="str">
        <f>VLOOKUP($H1584,Neighborhoods!$A:$C,3,0)</f>
        <v>Harlem</v>
      </c>
      <c r="K1584" t="s">
        <v>1</v>
      </c>
      <c r="L1584" t="str">
        <f t="shared" si="96"/>
        <v>Yes</v>
      </c>
      <c r="M1584">
        <v>2</v>
      </c>
      <c r="N1584" t="str" cm="1">
        <f t="array" ref="N1584">_xlfn.IFS(M1584&lt;=2,"Small",M1584&lt;=5,"Medium",M1584&gt;5,"Large")</f>
        <v>Small</v>
      </c>
      <c r="O1584" s="50">
        <v>71.06</v>
      </c>
      <c r="P1584" s="67">
        <f t="shared" si="97"/>
        <v>0.03</v>
      </c>
      <c r="Q1584" s="52">
        <v>4.8899999999999997</v>
      </c>
      <c r="R1584" s="52" t="str" cm="1">
        <f t="array" ref="R1584">_xlfn.IFS(ROUND(Q1584,0)=5,"Excellent",ROUND(Q1584,0)=4,"Good",ROUND(Q1584,0)=3,"Ok",ROUND(Q1584,0)&lt;3,"Bad")</f>
        <v>Excellent</v>
      </c>
      <c r="S1584">
        <v>170</v>
      </c>
      <c r="T1584" t="str">
        <f t="shared" si="98"/>
        <v>Yes</v>
      </c>
      <c r="U1584" s="65">
        <v>42289</v>
      </c>
      <c r="V1584" s="65">
        <v>43900</v>
      </c>
      <c r="W1584">
        <v>278</v>
      </c>
      <c r="X1584" t="str">
        <f t="shared" si="99"/>
        <v>Active</v>
      </c>
      <c r="Y1584" t="s">
        <v>15615</v>
      </c>
    </row>
    <row r="1585" spans="1:25" x14ac:dyDescent="0.25">
      <c r="A1585">
        <v>1584</v>
      </c>
      <c r="B1585" t="s">
        <v>1195</v>
      </c>
      <c r="C1585">
        <v>2495</v>
      </c>
      <c r="D1585" t="str">
        <f>VLOOKUP($C1585,Hosts!$A:$O,10,0)</f>
        <v>New York</v>
      </c>
      <c r="E1585" s="67">
        <f>INDEX(Hosts!$A:$O,MATCH(Places!$C1585,Hosts!$A:$A,0),MATCH(Places!E$1,Hosts!$1:$1,0))</f>
        <v>1</v>
      </c>
      <c r="F1585" s="67">
        <f>INDEX(Hosts!$A:$O,MATCH(Places!$C1585,Hosts!$A:$A,0),MATCH(Places!F$1,Hosts!$1:$1,0))</f>
        <v>1</v>
      </c>
      <c r="G1585" s="67" t="str">
        <f>INDEX(Hosts!$A:$O,MATCH(Places!$C1585,Hosts!$A:$A,0),MATCH(Places!G$1,Hosts!$1:$1,0))</f>
        <v>Yes</v>
      </c>
      <c r="H1585">
        <v>12</v>
      </c>
      <c r="I1585" t="str">
        <f>VLOOKUP($H1585,Neighborhoods!$A:$C,2,0)</f>
        <v>Brooklyn</v>
      </c>
      <c r="J1585" t="str">
        <f>VLOOKUP($H1585,Neighborhoods!$A:$C,3,0)</f>
        <v>Williamsburg</v>
      </c>
      <c r="K1585" t="s">
        <v>11822</v>
      </c>
      <c r="L1585" t="str">
        <f t="shared" si="96"/>
        <v>No</v>
      </c>
      <c r="M1585">
        <v>4</v>
      </c>
      <c r="N1585" t="str" cm="1">
        <f t="array" ref="N1585">_xlfn.IFS(M1585&lt;=2,"Small",M1585&lt;=5,"Medium",M1585&gt;5,"Large")</f>
        <v>Medium</v>
      </c>
      <c r="O1585" s="50">
        <v>144</v>
      </c>
      <c r="P1585" s="67">
        <f t="shared" si="97"/>
        <v>0.03</v>
      </c>
      <c r="Q1585" s="52">
        <v>4.91</v>
      </c>
      <c r="R1585" s="52" t="str" cm="1">
        <f t="array" ref="R1585">_xlfn.IFS(ROUND(Q1585,0)=5,"Excellent",ROUND(Q1585,0)=4,"Good",ROUND(Q1585,0)=3,"Ok",ROUND(Q1585,0)&lt;3,"Bad")</f>
        <v>Excellent</v>
      </c>
      <c r="S1585">
        <v>232</v>
      </c>
      <c r="T1585" t="str">
        <f t="shared" si="98"/>
        <v>Yes</v>
      </c>
      <c r="U1585" s="65">
        <v>42328</v>
      </c>
      <c r="V1585" s="65">
        <v>43904</v>
      </c>
      <c r="W1585">
        <v>164</v>
      </c>
      <c r="X1585" t="str">
        <f t="shared" si="99"/>
        <v>Active</v>
      </c>
      <c r="Y1585" t="s">
        <v>15615</v>
      </c>
    </row>
    <row r="1586" spans="1:25" x14ac:dyDescent="0.25">
      <c r="A1586">
        <v>1585</v>
      </c>
      <c r="B1586" t="s">
        <v>13476</v>
      </c>
      <c r="C1586">
        <v>1133</v>
      </c>
      <c r="D1586" t="str">
        <f>VLOOKUP($C1586,Hosts!$A:$O,10,0)</f>
        <v>New York</v>
      </c>
      <c r="E1586" s="67">
        <f>INDEX(Hosts!$A:$O,MATCH(Places!$C1586,Hosts!$A:$A,0),MATCH(Places!E$1,Hosts!$1:$1,0))</f>
        <v>1</v>
      </c>
      <c r="F1586" s="67">
        <f>INDEX(Hosts!$A:$O,MATCH(Places!$C1586,Hosts!$A:$A,0),MATCH(Places!F$1,Hosts!$1:$1,0))</f>
        <v>1</v>
      </c>
      <c r="G1586" s="67" t="str">
        <f>INDEX(Hosts!$A:$O,MATCH(Places!$C1586,Hosts!$A:$A,0),MATCH(Places!G$1,Hosts!$1:$1,0))</f>
        <v>No</v>
      </c>
      <c r="H1586">
        <v>9</v>
      </c>
      <c r="I1586" t="str">
        <f>VLOOKUP($H1586,Neighborhoods!$A:$C,2,0)</f>
        <v>Brooklyn</v>
      </c>
      <c r="J1586" t="str">
        <f>VLOOKUP($H1586,Neighborhoods!$A:$C,3,0)</f>
        <v>Crown Heights</v>
      </c>
      <c r="K1586" t="s">
        <v>11822</v>
      </c>
      <c r="L1586" t="str">
        <f t="shared" si="96"/>
        <v>No</v>
      </c>
      <c r="M1586">
        <v>2</v>
      </c>
      <c r="N1586" t="str" cm="1">
        <f t="array" ref="N1586">_xlfn.IFS(M1586&lt;=2,"Small",M1586&lt;=5,"Medium",M1586&gt;5,"Large")</f>
        <v>Small</v>
      </c>
      <c r="O1586" s="50">
        <v>55</v>
      </c>
      <c r="P1586" s="67">
        <f t="shared" si="97"/>
        <v>0.03</v>
      </c>
      <c r="Q1586" s="52">
        <v>5</v>
      </c>
      <c r="R1586" s="52" t="str" cm="1">
        <f t="array" ref="R1586">_xlfn.IFS(ROUND(Q1586,0)=5,"Excellent",ROUND(Q1586,0)=4,"Good",ROUND(Q1586,0)=3,"Ok",ROUND(Q1586,0)&lt;3,"Bad")</f>
        <v>Excellent</v>
      </c>
      <c r="S1586">
        <v>6</v>
      </c>
      <c r="T1586" t="str">
        <f t="shared" si="98"/>
        <v>No</v>
      </c>
      <c r="U1586" s="65">
        <v>42371</v>
      </c>
      <c r="V1586" s="65">
        <v>43832</v>
      </c>
      <c r="W1586">
        <v>48</v>
      </c>
      <c r="X1586" t="str">
        <f t="shared" si="99"/>
        <v>Active</v>
      </c>
      <c r="Y1586" t="s">
        <v>15616</v>
      </c>
    </row>
    <row r="1587" spans="1:25" x14ac:dyDescent="0.25">
      <c r="A1587">
        <v>1586</v>
      </c>
      <c r="B1587" t="s">
        <v>1196</v>
      </c>
      <c r="C1587">
        <v>1612</v>
      </c>
      <c r="D1587" t="str">
        <f>VLOOKUP($C1587,Hosts!$A:$O,10,0)</f>
        <v>New York</v>
      </c>
      <c r="E1587" s="67">
        <f>INDEX(Hosts!$A:$O,MATCH(Places!$C1587,Hosts!$A:$A,0),MATCH(Places!E$1,Hosts!$1:$1,0))</f>
        <v>0.3</v>
      </c>
      <c r="F1587" s="67">
        <f>INDEX(Hosts!$A:$O,MATCH(Places!$C1587,Hosts!$A:$A,0),MATCH(Places!F$1,Hosts!$1:$1,0))</f>
        <v>0.88</v>
      </c>
      <c r="G1587" s="67" t="str">
        <f>INDEX(Hosts!$A:$O,MATCH(Places!$C1587,Hosts!$A:$A,0),MATCH(Places!G$1,Hosts!$1:$1,0))</f>
        <v>Yes</v>
      </c>
      <c r="H1587">
        <v>7</v>
      </c>
      <c r="I1587" t="str">
        <f>VLOOKUP($H1587,Neighborhoods!$A:$C,2,0)</f>
        <v>Brooklyn</v>
      </c>
      <c r="J1587" t="str">
        <f>VLOOKUP($H1587,Neighborhoods!$A:$C,3,0)</f>
        <v>Bedford-Stuyvesant</v>
      </c>
      <c r="K1587" t="s">
        <v>11822</v>
      </c>
      <c r="L1587" t="str">
        <f t="shared" si="96"/>
        <v>No</v>
      </c>
      <c r="M1587">
        <v>2</v>
      </c>
      <c r="N1587" t="str" cm="1">
        <f t="array" ref="N1587">_xlfn.IFS(M1587&lt;=2,"Small",M1587&lt;=5,"Medium",M1587&gt;5,"Large")</f>
        <v>Small</v>
      </c>
      <c r="O1587" s="50">
        <v>95</v>
      </c>
      <c r="P1587" s="67">
        <f t="shared" si="97"/>
        <v>0.03</v>
      </c>
      <c r="Q1587" s="52">
        <v>4.82</v>
      </c>
      <c r="R1587" s="52" t="str" cm="1">
        <f t="array" ref="R1587">_xlfn.IFS(ROUND(Q1587,0)=5,"Excellent",ROUND(Q1587,0)=4,"Good",ROUND(Q1587,0)=3,"Ok",ROUND(Q1587,0)&lt;3,"Bad")</f>
        <v>Excellent</v>
      </c>
      <c r="S1587">
        <v>184</v>
      </c>
      <c r="T1587" t="str">
        <f t="shared" si="98"/>
        <v>Yes</v>
      </c>
      <c r="U1587" s="65">
        <v>42293</v>
      </c>
      <c r="V1587" s="65">
        <v>43909</v>
      </c>
      <c r="W1587">
        <v>177</v>
      </c>
      <c r="X1587" t="str">
        <f t="shared" si="99"/>
        <v>Active</v>
      </c>
      <c r="Y1587" t="s">
        <v>15615</v>
      </c>
    </row>
    <row r="1588" spans="1:25" x14ac:dyDescent="0.25">
      <c r="A1588">
        <v>1587</v>
      </c>
      <c r="B1588" t="s">
        <v>13289</v>
      </c>
      <c r="C1588">
        <v>1294</v>
      </c>
      <c r="D1588" t="str">
        <f>VLOOKUP($C1588,Hosts!$A:$O,10,0)</f>
        <v>New York</v>
      </c>
      <c r="E1588" s="67">
        <f>INDEX(Hosts!$A:$O,MATCH(Places!$C1588,Hosts!$A:$A,0),MATCH(Places!E$1,Hosts!$1:$1,0))</f>
        <v>1</v>
      </c>
      <c r="F1588" s="67">
        <f>INDEX(Hosts!$A:$O,MATCH(Places!$C1588,Hosts!$A:$A,0),MATCH(Places!F$1,Hosts!$1:$1,0))</f>
        <v>1</v>
      </c>
      <c r="G1588" s="67" t="str">
        <f>INDEX(Hosts!$A:$O,MATCH(Places!$C1588,Hosts!$A:$A,0),MATCH(Places!G$1,Hosts!$1:$1,0))</f>
        <v>Yes</v>
      </c>
      <c r="H1588">
        <v>18</v>
      </c>
      <c r="I1588" t="str">
        <f>VLOOKUP($H1588,Neighborhoods!$A:$C,2,0)</f>
        <v>Manhattan</v>
      </c>
      <c r="J1588" t="str">
        <f>VLOOKUP($H1588,Neighborhoods!$A:$C,3,0)</f>
        <v>Midtown</v>
      </c>
      <c r="K1588" t="s">
        <v>11822</v>
      </c>
      <c r="L1588" t="str">
        <f t="shared" si="96"/>
        <v>No</v>
      </c>
      <c r="M1588">
        <v>4</v>
      </c>
      <c r="N1588" t="str" cm="1">
        <f t="array" ref="N1588">_xlfn.IFS(M1588&lt;=2,"Small",M1588&lt;=5,"Medium",M1588&gt;5,"Large")</f>
        <v>Medium</v>
      </c>
      <c r="O1588" s="50">
        <v>220</v>
      </c>
      <c r="P1588" s="67">
        <f t="shared" si="97"/>
        <v>0.04</v>
      </c>
      <c r="Q1588" s="52">
        <v>5</v>
      </c>
      <c r="R1588" s="52" t="str" cm="1">
        <f t="array" ref="R1588">_xlfn.IFS(ROUND(Q1588,0)=5,"Excellent",ROUND(Q1588,0)=4,"Good",ROUND(Q1588,0)=3,"Ok",ROUND(Q1588,0)&lt;3,"Bad")</f>
        <v>Excellent</v>
      </c>
      <c r="S1588">
        <v>38</v>
      </c>
      <c r="T1588" t="str">
        <f t="shared" si="98"/>
        <v>No</v>
      </c>
      <c r="U1588" s="65">
        <v>42296</v>
      </c>
      <c r="V1588" s="65">
        <v>43861</v>
      </c>
      <c r="W1588">
        <v>11</v>
      </c>
      <c r="X1588" t="str">
        <f t="shared" si="99"/>
        <v>Active</v>
      </c>
      <c r="Y1588" t="s">
        <v>15615</v>
      </c>
    </row>
    <row r="1589" spans="1:25" x14ac:dyDescent="0.25">
      <c r="A1589">
        <v>1588</v>
      </c>
      <c r="B1589" t="s">
        <v>13244</v>
      </c>
      <c r="C1589">
        <v>931</v>
      </c>
      <c r="D1589" t="str">
        <f>VLOOKUP($C1589,Hosts!$A:$O,10,0)</f>
        <v>New York</v>
      </c>
      <c r="E1589" s="67">
        <f>INDEX(Hosts!$A:$O,MATCH(Places!$C1589,Hosts!$A:$A,0),MATCH(Places!E$1,Hosts!$1:$1,0))</f>
        <v>0.85</v>
      </c>
      <c r="F1589" s="67">
        <f>INDEX(Hosts!$A:$O,MATCH(Places!$C1589,Hosts!$A:$A,0),MATCH(Places!F$1,Hosts!$1:$1,0))</f>
        <v>0.94</v>
      </c>
      <c r="G1589" s="67" t="str">
        <f>INDEX(Hosts!$A:$O,MATCH(Places!$C1589,Hosts!$A:$A,0),MATCH(Places!G$1,Hosts!$1:$1,0))</f>
        <v>No</v>
      </c>
      <c r="H1589">
        <v>17</v>
      </c>
      <c r="I1589" t="str">
        <f>VLOOKUP($H1589,Neighborhoods!$A:$C,2,0)</f>
        <v>Manhattan</v>
      </c>
      <c r="J1589" t="str">
        <f>VLOOKUP($H1589,Neighborhoods!$A:$C,3,0)</f>
        <v>Hell's Kitchen</v>
      </c>
      <c r="K1589" t="s">
        <v>11822</v>
      </c>
      <c r="L1589" t="str">
        <f t="shared" si="96"/>
        <v>No</v>
      </c>
      <c r="M1589">
        <v>3</v>
      </c>
      <c r="N1589" t="str" cm="1">
        <f t="array" ref="N1589">_xlfn.IFS(M1589&lt;=2,"Small",M1589&lt;=5,"Medium",M1589&gt;5,"Large")</f>
        <v>Medium</v>
      </c>
      <c r="O1589" s="50">
        <v>105</v>
      </c>
      <c r="P1589" s="67">
        <f t="shared" si="97"/>
        <v>0.03</v>
      </c>
      <c r="Q1589" s="52">
        <v>4.71</v>
      </c>
      <c r="R1589" s="52" t="str" cm="1">
        <f t="array" ref="R1589">_xlfn.IFS(ROUND(Q1589,0)=5,"Excellent",ROUND(Q1589,0)=4,"Good",ROUND(Q1589,0)=3,"Ok",ROUND(Q1589,0)&lt;3,"Bad")</f>
        <v>Excellent</v>
      </c>
      <c r="S1589">
        <v>295</v>
      </c>
      <c r="T1589" t="str">
        <f t="shared" si="98"/>
        <v>No</v>
      </c>
      <c r="U1589" s="65">
        <v>42375</v>
      </c>
      <c r="V1589" s="65">
        <v>44043</v>
      </c>
      <c r="W1589">
        <v>33</v>
      </c>
      <c r="X1589" t="str">
        <f t="shared" si="99"/>
        <v>Active</v>
      </c>
      <c r="Y1589" t="s">
        <v>15615</v>
      </c>
    </row>
    <row r="1590" spans="1:25" x14ac:dyDescent="0.25">
      <c r="A1590">
        <v>1589</v>
      </c>
      <c r="B1590" t="s">
        <v>1197</v>
      </c>
      <c r="C1590">
        <v>2499</v>
      </c>
      <c r="D1590" t="str">
        <f>VLOOKUP($C1590,Hosts!$A:$O,10,0)</f>
        <v>New York</v>
      </c>
      <c r="E1590" s="67">
        <f>INDEX(Hosts!$A:$O,MATCH(Places!$C1590,Hosts!$A:$A,0),MATCH(Places!E$1,Hosts!$1:$1,0))</f>
        <v>1</v>
      </c>
      <c r="F1590" s="67">
        <f>INDEX(Hosts!$A:$O,MATCH(Places!$C1590,Hosts!$A:$A,0),MATCH(Places!F$1,Hosts!$1:$1,0))</f>
        <v>0.83</v>
      </c>
      <c r="G1590" s="67" t="str">
        <f>INDEX(Hosts!$A:$O,MATCH(Places!$C1590,Hosts!$A:$A,0),MATCH(Places!G$1,Hosts!$1:$1,0))</f>
        <v>Yes</v>
      </c>
      <c r="H1590">
        <v>14</v>
      </c>
      <c r="I1590" t="str">
        <f>VLOOKUP($H1590,Neighborhoods!$A:$C,2,0)</f>
        <v>Manhattan</v>
      </c>
      <c r="J1590" t="str">
        <f>VLOOKUP($H1590,Neighborhoods!$A:$C,3,0)</f>
        <v>East Harlem</v>
      </c>
      <c r="K1590" t="s">
        <v>11822</v>
      </c>
      <c r="L1590" t="str">
        <f t="shared" si="96"/>
        <v>No</v>
      </c>
      <c r="M1590">
        <v>6</v>
      </c>
      <c r="N1590" t="str" cm="1">
        <f t="array" ref="N1590">_xlfn.IFS(M1590&lt;=2,"Small",M1590&lt;=5,"Medium",M1590&gt;5,"Large")</f>
        <v>Large</v>
      </c>
      <c r="O1590" s="50">
        <v>200</v>
      </c>
      <c r="P1590" s="67">
        <f t="shared" si="97"/>
        <v>0.04</v>
      </c>
      <c r="Q1590" s="52">
        <v>4.92</v>
      </c>
      <c r="R1590" s="52" t="str" cm="1">
        <f t="array" ref="R1590">_xlfn.IFS(ROUND(Q1590,0)=5,"Excellent",ROUND(Q1590,0)=4,"Good",ROUND(Q1590,0)=3,"Ok",ROUND(Q1590,0)&lt;3,"Bad")</f>
        <v>Excellent</v>
      </c>
      <c r="S1590">
        <v>75</v>
      </c>
      <c r="T1590" t="str">
        <f t="shared" si="98"/>
        <v>No</v>
      </c>
      <c r="U1590" s="65">
        <v>42510</v>
      </c>
      <c r="V1590" s="65">
        <v>43870</v>
      </c>
      <c r="W1590">
        <v>338</v>
      </c>
      <c r="X1590" t="str">
        <f t="shared" si="99"/>
        <v>Active</v>
      </c>
      <c r="Y1590" t="s">
        <v>15615</v>
      </c>
    </row>
    <row r="1591" spans="1:25" x14ac:dyDescent="0.25">
      <c r="A1591">
        <v>1590</v>
      </c>
      <c r="B1591" t="s">
        <v>14256</v>
      </c>
      <c r="C1591">
        <v>1637</v>
      </c>
      <c r="D1591" t="str">
        <f>VLOOKUP($C1591,Hosts!$A:$O,10,0)</f>
        <v>New York</v>
      </c>
      <c r="E1591" s="67">
        <f>INDEX(Hosts!$A:$O,MATCH(Places!$C1591,Hosts!$A:$A,0),MATCH(Places!E$1,Hosts!$1:$1,0))</f>
        <v>1</v>
      </c>
      <c r="F1591" s="67">
        <f>INDEX(Hosts!$A:$O,MATCH(Places!$C1591,Hosts!$A:$A,0),MATCH(Places!F$1,Hosts!$1:$1,0))</f>
        <v>1</v>
      </c>
      <c r="G1591" s="67" t="str">
        <f>INDEX(Hosts!$A:$O,MATCH(Places!$C1591,Hosts!$A:$A,0),MATCH(Places!G$1,Hosts!$1:$1,0))</f>
        <v>Yes</v>
      </c>
      <c r="H1591">
        <v>7</v>
      </c>
      <c r="I1591" t="str">
        <f>VLOOKUP($H1591,Neighborhoods!$A:$C,2,0)</f>
        <v>Brooklyn</v>
      </c>
      <c r="J1591" t="str">
        <f>VLOOKUP($H1591,Neighborhoods!$A:$C,3,0)</f>
        <v>Bedford-Stuyvesant</v>
      </c>
      <c r="K1591" t="s">
        <v>11822</v>
      </c>
      <c r="L1591" t="str">
        <f t="shared" si="96"/>
        <v>No</v>
      </c>
      <c r="M1591">
        <v>5</v>
      </c>
      <c r="N1591" t="str" cm="1">
        <f t="array" ref="N1591">_xlfn.IFS(M1591&lt;=2,"Small",M1591&lt;=5,"Medium",M1591&gt;5,"Large")</f>
        <v>Medium</v>
      </c>
      <c r="O1591" s="50">
        <v>115</v>
      </c>
      <c r="P1591" s="67">
        <f t="shared" si="97"/>
        <v>0.03</v>
      </c>
      <c r="Q1591" s="52">
        <v>4.7300000000000004</v>
      </c>
      <c r="R1591" s="52" t="str" cm="1">
        <f t="array" ref="R1591">_xlfn.IFS(ROUND(Q1591,0)=5,"Excellent",ROUND(Q1591,0)=4,"Good",ROUND(Q1591,0)=3,"Ok",ROUND(Q1591,0)&lt;3,"Bad")</f>
        <v>Excellent</v>
      </c>
      <c r="S1591">
        <v>33</v>
      </c>
      <c r="T1591" t="str">
        <f t="shared" si="98"/>
        <v>No</v>
      </c>
      <c r="U1591" s="65">
        <v>42457</v>
      </c>
      <c r="V1591" s="65">
        <v>43836</v>
      </c>
      <c r="W1591">
        <v>365</v>
      </c>
      <c r="X1591" t="str">
        <f t="shared" si="99"/>
        <v>Active</v>
      </c>
      <c r="Y1591" t="s">
        <v>15615</v>
      </c>
    </row>
    <row r="1592" spans="1:25" x14ac:dyDescent="0.25">
      <c r="A1592">
        <v>1591</v>
      </c>
      <c r="B1592" t="s">
        <v>1198</v>
      </c>
      <c r="C1592">
        <v>2500</v>
      </c>
      <c r="D1592" t="str">
        <f>VLOOKUP($C1592,Hosts!$A:$O,10,0)</f>
        <v>New York</v>
      </c>
      <c r="E1592" s="67">
        <f>INDEX(Hosts!$A:$O,MATCH(Places!$C1592,Hosts!$A:$A,0),MATCH(Places!E$1,Hosts!$1:$1,0))</f>
        <v>0.86</v>
      </c>
      <c r="F1592" s="67">
        <f>INDEX(Hosts!$A:$O,MATCH(Places!$C1592,Hosts!$A:$A,0),MATCH(Places!F$1,Hosts!$1:$1,0))</f>
        <v>0.98</v>
      </c>
      <c r="G1592" s="67" t="str">
        <f>INDEX(Hosts!$A:$O,MATCH(Places!$C1592,Hosts!$A:$A,0),MATCH(Places!G$1,Hosts!$1:$1,0))</f>
        <v>Yes</v>
      </c>
      <c r="H1592">
        <v>7</v>
      </c>
      <c r="I1592" t="str">
        <f>VLOOKUP($H1592,Neighborhoods!$A:$C,2,0)</f>
        <v>Brooklyn</v>
      </c>
      <c r="J1592" t="str">
        <f>VLOOKUP($H1592,Neighborhoods!$A:$C,3,0)</f>
        <v>Bedford-Stuyvesant</v>
      </c>
      <c r="K1592" t="s">
        <v>11822</v>
      </c>
      <c r="L1592" t="str">
        <f t="shared" si="96"/>
        <v>No</v>
      </c>
      <c r="M1592">
        <v>2</v>
      </c>
      <c r="N1592" t="str" cm="1">
        <f t="array" ref="N1592">_xlfn.IFS(M1592&lt;=2,"Small",M1592&lt;=5,"Medium",M1592&gt;5,"Large")</f>
        <v>Small</v>
      </c>
      <c r="O1592" s="50">
        <v>110</v>
      </c>
      <c r="P1592" s="67">
        <f t="shared" si="97"/>
        <v>0.03</v>
      </c>
      <c r="Q1592" s="52">
        <v>4.83</v>
      </c>
      <c r="R1592" s="52" t="str" cm="1">
        <f t="array" ref="R1592">_xlfn.IFS(ROUND(Q1592,0)=5,"Excellent",ROUND(Q1592,0)=4,"Good",ROUND(Q1592,0)=3,"Ok",ROUND(Q1592,0)&lt;3,"Bad")</f>
        <v>Excellent</v>
      </c>
      <c r="S1592">
        <v>174</v>
      </c>
      <c r="T1592" t="str">
        <f t="shared" si="98"/>
        <v>Yes</v>
      </c>
      <c r="U1592" s="65">
        <v>42291</v>
      </c>
      <c r="V1592" s="65">
        <v>43886</v>
      </c>
      <c r="W1592">
        <v>139</v>
      </c>
      <c r="X1592" t="str">
        <f t="shared" si="99"/>
        <v>Active</v>
      </c>
      <c r="Y1592" t="s">
        <v>15616</v>
      </c>
    </row>
    <row r="1593" spans="1:25" x14ac:dyDescent="0.25">
      <c r="A1593">
        <v>1592</v>
      </c>
      <c r="B1593" t="s">
        <v>1200</v>
      </c>
      <c r="C1593">
        <v>1161</v>
      </c>
      <c r="D1593" t="str">
        <f>VLOOKUP($C1593,Hosts!$A:$O,10,0)</f>
        <v>New York</v>
      </c>
      <c r="E1593" s="67">
        <f>INDEX(Hosts!$A:$O,MATCH(Places!$C1593,Hosts!$A:$A,0),MATCH(Places!E$1,Hosts!$1:$1,0))</f>
        <v>1</v>
      </c>
      <c r="F1593" s="67">
        <f>INDEX(Hosts!$A:$O,MATCH(Places!$C1593,Hosts!$A:$A,0),MATCH(Places!F$1,Hosts!$1:$1,0))</f>
        <v>1</v>
      </c>
      <c r="G1593" s="67" t="str">
        <f>INDEX(Hosts!$A:$O,MATCH(Places!$C1593,Hosts!$A:$A,0),MATCH(Places!G$1,Hosts!$1:$1,0))</f>
        <v>Yes</v>
      </c>
      <c r="H1593">
        <v>8</v>
      </c>
      <c r="I1593" t="str">
        <f>VLOOKUP($H1593,Neighborhoods!$A:$C,2,0)</f>
        <v>Brooklyn</v>
      </c>
      <c r="J1593" t="str">
        <f>VLOOKUP($H1593,Neighborhoods!$A:$C,3,0)</f>
        <v>Bushwick</v>
      </c>
      <c r="K1593" t="s">
        <v>1</v>
      </c>
      <c r="L1593" t="str">
        <f t="shared" si="96"/>
        <v>Yes</v>
      </c>
      <c r="M1593">
        <v>2</v>
      </c>
      <c r="N1593" t="str" cm="1">
        <f t="array" ref="N1593">_xlfn.IFS(M1593&lt;=2,"Small",M1593&lt;=5,"Medium",M1593&gt;5,"Large")</f>
        <v>Small</v>
      </c>
      <c r="O1593" s="50">
        <v>59</v>
      </c>
      <c r="P1593" s="67">
        <f t="shared" si="97"/>
        <v>0.03</v>
      </c>
      <c r="Q1593" s="52">
        <v>4.96</v>
      </c>
      <c r="R1593" s="52" t="str" cm="1">
        <f t="array" ref="R1593">_xlfn.IFS(ROUND(Q1593,0)=5,"Excellent",ROUND(Q1593,0)=4,"Good",ROUND(Q1593,0)=3,"Ok",ROUND(Q1593,0)&lt;3,"Bad")</f>
        <v>Excellent</v>
      </c>
      <c r="S1593">
        <v>243</v>
      </c>
      <c r="T1593" t="str">
        <f t="shared" si="98"/>
        <v>Yes</v>
      </c>
      <c r="U1593" s="65">
        <v>42331</v>
      </c>
      <c r="V1593" s="65">
        <v>44042</v>
      </c>
      <c r="W1593">
        <v>64</v>
      </c>
      <c r="X1593" t="str">
        <f t="shared" si="99"/>
        <v>Active</v>
      </c>
      <c r="Y1593" t="s">
        <v>15616</v>
      </c>
    </row>
    <row r="1594" spans="1:25" x14ac:dyDescent="0.25">
      <c r="A1594">
        <v>1593</v>
      </c>
      <c r="B1594" t="s">
        <v>1201</v>
      </c>
      <c r="C1594">
        <v>1431</v>
      </c>
      <c r="D1594" t="str">
        <f>VLOOKUP($C1594,Hosts!$A:$O,10,0)</f>
        <v>New York</v>
      </c>
      <c r="E1594" s="67">
        <f>INDEX(Hosts!$A:$O,MATCH(Places!$C1594,Hosts!$A:$A,0),MATCH(Places!E$1,Hosts!$1:$1,0))</f>
        <v>1</v>
      </c>
      <c r="F1594" s="67">
        <f>INDEX(Hosts!$A:$O,MATCH(Places!$C1594,Hosts!$A:$A,0),MATCH(Places!F$1,Hosts!$1:$1,0))</f>
        <v>1</v>
      </c>
      <c r="G1594" s="67" t="str">
        <f>INDEX(Hosts!$A:$O,MATCH(Places!$C1594,Hosts!$A:$A,0),MATCH(Places!G$1,Hosts!$1:$1,0))</f>
        <v>No</v>
      </c>
      <c r="H1594">
        <v>16</v>
      </c>
      <c r="I1594" t="str">
        <f>VLOOKUP($H1594,Neighborhoods!$A:$C,2,0)</f>
        <v>Manhattan</v>
      </c>
      <c r="J1594" t="str">
        <f>VLOOKUP($H1594,Neighborhoods!$A:$C,3,0)</f>
        <v>Harlem</v>
      </c>
      <c r="K1594" t="s">
        <v>11822</v>
      </c>
      <c r="L1594" t="str">
        <f t="shared" si="96"/>
        <v>No</v>
      </c>
      <c r="M1594">
        <v>3</v>
      </c>
      <c r="N1594" t="str" cm="1">
        <f t="array" ref="N1594">_xlfn.IFS(M1594&lt;=2,"Small",M1594&lt;=5,"Medium",M1594&gt;5,"Large")</f>
        <v>Medium</v>
      </c>
      <c r="O1594" s="50">
        <v>170</v>
      </c>
      <c r="P1594" s="67">
        <f t="shared" si="97"/>
        <v>0.03</v>
      </c>
      <c r="Q1594" s="52">
        <v>4.54</v>
      </c>
      <c r="R1594" s="52" t="str" cm="1">
        <f t="array" ref="R1594">_xlfn.IFS(ROUND(Q1594,0)=5,"Excellent",ROUND(Q1594,0)=4,"Good",ROUND(Q1594,0)=3,"Ok",ROUND(Q1594,0)&lt;3,"Bad")</f>
        <v>Excellent</v>
      </c>
      <c r="S1594">
        <v>37</v>
      </c>
      <c r="T1594" t="str">
        <f t="shared" si="98"/>
        <v>No</v>
      </c>
      <c r="U1594" s="65">
        <v>42625</v>
      </c>
      <c r="V1594" s="65">
        <v>43832</v>
      </c>
      <c r="W1594">
        <v>364</v>
      </c>
      <c r="X1594" t="str">
        <f t="shared" si="99"/>
        <v>Active</v>
      </c>
      <c r="Y1594" t="s">
        <v>15616</v>
      </c>
    </row>
    <row r="1595" spans="1:25" x14ac:dyDescent="0.25">
      <c r="A1595">
        <v>1594</v>
      </c>
      <c r="B1595" t="s">
        <v>1202</v>
      </c>
      <c r="C1595">
        <v>2488</v>
      </c>
      <c r="D1595" t="str">
        <f>VLOOKUP($C1595,Hosts!$A:$O,10,0)</f>
        <v>New York</v>
      </c>
      <c r="E1595" s="67">
        <f>INDEX(Hosts!$A:$O,MATCH(Places!$C1595,Hosts!$A:$A,0),MATCH(Places!E$1,Hosts!$1:$1,0))</f>
        <v>1</v>
      </c>
      <c r="F1595" s="67">
        <f>INDEX(Hosts!$A:$O,MATCH(Places!$C1595,Hosts!$A:$A,0),MATCH(Places!F$1,Hosts!$1:$1,0))</f>
        <v>0.89</v>
      </c>
      <c r="G1595" s="67" t="str">
        <f>INDEX(Hosts!$A:$O,MATCH(Places!$C1595,Hosts!$A:$A,0),MATCH(Places!G$1,Hosts!$1:$1,0))</f>
        <v>No</v>
      </c>
      <c r="H1595">
        <v>22</v>
      </c>
      <c r="I1595" t="str">
        <f>VLOOKUP($H1595,Neighborhoods!$A:$C,2,0)</f>
        <v>Queens</v>
      </c>
      <c r="J1595" t="str">
        <f>VLOOKUP($H1595,Neighborhoods!$A:$C,3,0)</f>
        <v>Flushing</v>
      </c>
      <c r="K1595" t="s">
        <v>1</v>
      </c>
      <c r="L1595" t="str">
        <f t="shared" si="96"/>
        <v>Yes</v>
      </c>
      <c r="M1595">
        <v>2</v>
      </c>
      <c r="N1595" t="str" cm="1">
        <f t="array" ref="N1595">_xlfn.IFS(M1595&lt;=2,"Small",M1595&lt;=5,"Medium",M1595&gt;5,"Large")</f>
        <v>Small</v>
      </c>
      <c r="O1595" s="50">
        <v>58</v>
      </c>
      <c r="P1595" s="67">
        <f t="shared" si="97"/>
        <v>0.03</v>
      </c>
      <c r="Q1595" s="52">
        <v>4.8</v>
      </c>
      <c r="R1595" s="52" t="str" cm="1">
        <f t="array" ref="R1595">_xlfn.IFS(ROUND(Q1595,0)=5,"Excellent",ROUND(Q1595,0)=4,"Good",ROUND(Q1595,0)=3,"Ok",ROUND(Q1595,0)&lt;3,"Bad")</f>
        <v>Excellent</v>
      </c>
      <c r="S1595">
        <v>91</v>
      </c>
      <c r="T1595" t="str">
        <f t="shared" si="98"/>
        <v>No</v>
      </c>
      <c r="U1595" s="65">
        <v>42295</v>
      </c>
      <c r="V1595" s="65">
        <v>43906</v>
      </c>
      <c r="W1595">
        <v>90</v>
      </c>
      <c r="X1595" t="str">
        <f t="shared" si="99"/>
        <v>Active</v>
      </c>
      <c r="Y1595" t="s">
        <v>15615</v>
      </c>
    </row>
    <row r="1596" spans="1:25" x14ac:dyDescent="0.25">
      <c r="A1596">
        <v>1595</v>
      </c>
      <c r="B1596" t="s">
        <v>13483</v>
      </c>
      <c r="C1596">
        <v>809</v>
      </c>
      <c r="D1596" t="str">
        <f>VLOOKUP($C1596,Hosts!$A:$O,10,0)</f>
        <v>New York</v>
      </c>
      <c r="E1596" s="67">
        <f>INDEX(Hosts!$A:$O,MATCH(Places!$C1596,Hosts!$A:$A,0),MATCH(Places!E$1,Hosts!$1:$1,0))</f>
        <v>0.25</v>
      </c>
      <c r="F1596" s="67">
        <f>INDEX(Hosts!$A:$O,MATCH(Places!$C1596,Hosts!$A:$A,0),MATCH(Places!F$1,Hosts!$1:$1,0))</f>
        <v>0.77</v>
      </c>
      <c r="G1596" s="67" t="str">
        <f>INDEX(Hosts!$A:$O,MATCH(Places!$C1596,Hosts!$A:$A,0),MATCH(Places!G$1,Hosts!$1:$1,0))</f>
        <v>Yes</v>
      </c>
      <c r="H1596">
        <v>8</v>
      </c>
      <c r="I1596" t="str">
        <f>VLOOKUP($H1596,Neighborhoods!$A:$C,2,0)</f>
        <v>Brooklyn</v>
      </c>
      <c r="J1596" t="str">
        <f>VLOOKUP($H1596,Neighborhoods!$A:$C,3,0)</f>
        <v>Bushwick</v>
      </c>
      <c r="K1596" t="s">
        <v>1</v>
      </c>
      <c r="L1596" t="str">
        <f t="shared" si="96"/>
        <v>Yes</v>
      </c>
      <c r="M1596">
        <v>2</v>
      </c>
      <c r="N1596" t="str" cm="1">
        <f t="array" ref="N1596">_xlfn.IFS(M1596&lt;=2,"Small",M1596&lt;=5,"Medium",M1596&gt;5,"Large")</f>
        <v>Small</v>
      </c>
      <c r="O1596" s="50">
        <v>58</v>
      </c>
      <c r="P1596" s="67">
        <f t="shared" si="97"/>
        <v>0.03</v>
      </c>
      <c r="Q1596" s="52">
        <v>4.91</v>
      </c>
      <c r="R1596" s="52" t="str" cm="1">
        <f t="array" ref="R1596">_xlfn.IFS(ROUND(Q1596,0)=5,"Excellent",ROUND(Q1596,0)=4,"Good",ROUND(Q1596,0)=3,"Ok",ROUND(Q1596,0)&lt;3,"Bad")</f>
        <v>Excellent</v>
      </c>
      <c r="S1596">
        <v>314</v>
      </c>
      <c r="T1596" t="str">
        <f t="shared" si="98"/>
        <v>Yes</v>
      </c>
      <c r="U1596" s="65">
        <v>42293</v>
      </c>
      <c r="V1596" s="65">
        <v>43901</v>
      </c>
      <c r="W1596">
        <v>349</v>
      </c>
      <c r="X1596" t="str">
        <f t="shared" si="99"/>
        <v>Active</v>
      </c>
      <c r="Y1596" t="s">
        <v>15615</v>
      </c>
    </row>
    <row r="1597" spans="1:25" x14ac:dyDescent="0.25">
      <c r="A1597">
        <v>1596</v>
      </c>
      <c r="B1597" t="s">
        <v>15264</v>
      </c>
      <c r="C1597">
        <v>809</v>
      </c>
      <c r="D1597" t="str">
        <f>VLOOKUP($C1597,Hosts!$A:$O,10,0)</f>
        <v>New York</v>
      </c>
      <c r="E1597" s="67">
        <f>INDEX(Hosts!$A:$O,MATCH(Places!$C1597,Hosts!$A:$A,0),MATCH(Places!E$1,Hosts!$1:$1,0))</f>
        <v>0.25</v>
      </c>
      <c r="F1597" s="67">
        <f>INDEX(Hosts!$A:$O,MATCH(Places!$C1597,Hosts!$A:$A,0),MATCH(Places!F$1,Hosts!$1:$1,0))</f>
        <v>0.77</v>
      </c>
      <c r="G1597" s="67" t="str">
        <f>INDEX(Hosts!$A:$O,MATCH(Places!$C1597,Hosts!$A:$A,0),MATCH(Places!G$1,Hosts!$1:$1,0))</f>
        <v>Yes</v>
      </c>
      <c r="H1597">
        <v>8</v>
      </c>
      <c r="I1597" t="str">
        <f>VLOOKUP($H1597,Neighborhoods!$A:$C,2,0)</f>
        <v>Brooklyn</v>
      </c>
      <c r="J1597" t="str">
        <f>VLOOKUP($H1597,Neighborhoods!$A:$C,3,0)</f>
        <v>Bushwick</v>
      </c>
      <c r="K1597" t="s">
        <v>1</v>
      </c>
      <c r="L1597" t="str">
        <f t="shared" si="96"/>
        <v>Yes</v>
      </c>
      <c r="M1597">
        <v>4</v>
      </c>
      <c r="N1597" t="str" cm="1">
        <f t="array" ref="N1597">_xlfn.IFS(M1597&lt;=2,"Small",M1597&lt;=5,"Medium",M1597&gt;5,"Large")</f>
        <v>Medium</v>
      </c>
      <c r="O1597" s="50">
        <v>65</v>
      </c>
      <c r="P1597" s="67">
        <f t="shared" si="97"/>
        <v>0.03</v>
      </c>
      <c r="Q1597" s="52">
        <v>4.91</v>
      </c>
      <c r="R1597" s="52" t="str" cm="1">
        <f t="array" ref="R1597">_xlfn.IFS(ROUND(Q1597,0)=5,"Excellent",ROUND(Q1597,0)=4,"Good",ROUND(Q1597,0)=3,"Ok",ROUND(Q1597,0)&lt;3,"Bad")</f>
        <v>Excellent</v>
      </c>
      <c r="S1597">
        <v>326</v>
      </c>
      <c r="T1597" t="str">
        <f t="shared" si="98"/>
        <v>Yes</v>
      </c>
      <c r="U1597" s="65">
        <v>42292</v>
      </c>
      <c r="V1597" s="65">
        <v>43909</v>
      </c>
      <c r="W1597">
        <v>227</v>
      </c>
      <c r="X1597" t="str">
        <f t="shared" si="99"/>
        <v>Active</v>
      </c>
      <c r="Y1597" t="s">
        <v>15615</v>
      </c>
    </row>
    <row r="1598" spans="1:25" x14ac:dyDescent="0.25">
      <c r="A1598">
        <v>1597</v>
      </c>
      <c r="B1598" t="s">
        <v>14616</v>
      </c>
      <c r="C1598">
        <v>881</v>
      </c>
      <c r="D1598" t="str">
        <f>VLOOKUP($C1598,Hosts!$A:$O,10,0)</f>
        <v>New York</v>
      </c>
      <c r="E1598" s="67">
        <f>INDEX(Hosts!$A:$O,MATCH(Places!$C1598,Hosts!$A:$A,0),MATCH(Places!E$1,Hosts!$1:$1,0))</f>
        <v>1</v>
      </c>
      <c r="F1598" s="67">
        <f>INDEX(Hosts!$A:$O,MATCH(Places!$C1598,Hosts!$A:$A,0),MATCH(Places!F$1,Hosts!$1:$1,0))</f>
        <v>0.97</v>
      </c>
      <c r="G1598" s="67" t="str">
        <f>INDEX(Hosts!$A:$O,MATCH(Places!$C1598,Hosts!$A:$A,0),MATCH(Places!G$1,Hosts!$1:$1,0))</f>
        <v>Yes</v>
      </c>
      <c r="H1598">
        <v>12</v>
      </c>
      <c r="I1598" t="str">
        <f>VLOOKUP($H1598,Neighborhoods!$A:$C,2,0)</f>
        <v>Brooklyn</v>
      </c>
      <c r="J1598" t="str">
        <f>VLOOKUP($H1598,Neighborhoods!$A:$C,3,0)</f>
        <v>Williamsburg</v>
      </c>
      <c r="K1598" t="s">
        <v>1</v>
      </c>
      <c r="L1598" t="str">
        <f t="shared" si="96"/>
        <v>Yes</v>
      </c>
      <c r="M1598">
        <v>1</v>
      </c>
      <c r="N1598" t="str" cm="1">
        <f t="array" ref="N1598">_xlfn.IFS(M1598&lt;=2,"Small",M1598&lt;=5,"Medium",M1598&gt;5,"Large")</f>
        <v>Small</v>
      </c>
      <c r="O1598" s="50">
        <v>59</v>
      </c>
      <c r="P1598" s="67">
        <f t="shared" si="97"/>
        <v>0.03</v>
      </c>
      <c r="Q1598" s="52">
        <v>4.99</v>
      </c>
      <c r="R1598" s="52" t="str" cm="1">
        <f t="array" ref="R1598">_xlfn.IFS(ROUND(Q1598,0)=5,"Excellent",ROUND(Q1598,0)=4,"Good",ROUND(Q1598,0)=3,"Ok",ROUND(Q1598,0)&lt;3,"Bad")</f>
        <v>Excellent</v>
      </c>
      <c r="S1598">
        <v>81</v>
      </c>
      <c r="T1598" t="str">
        <f t="shared" si="98"/>
        <v>No</v>
      </c>
      <c r="U1598" s="65">
        <v>42296</v>
      </c>
      <c r="V1598" s="65">
        <v>43831</v>
      </c>
      <c r="W1598">
        <v>0</v>
      </c>
      <c r="X1598" t="str">
        <f t="shared" si="99"/>
        <v>Inactive</v>
      </c>
      <c r="Y1598" t="s">
        <v>15615</v>
      </c>
    </row>
    <row r="1599" spans="1:25" x14ac:dyDescent="0.25">
      <c r="A1599">
        <v>1598</v>
      </c>
      <c r="B1599" t="s">
        <v>14056</v>
      </c>
      <c r="C1599">
        <v>2121</v>
      </c>
      <c r="D1599" t="str">
        <f>VLOOKUP($C1599,Hosts!$A:$O,10,0)</f>
        <v>New York</v>
      </c>
      <c r="E1599" s="67">
        <f>INDEX(Hosts!$A:$O,MATCH(Places!$C1599,Hosts!$A:$A,0),MATCH(Places!E$1,Hosts!$1:$1,0))</f>
        <v>1</v>
      </c>
      <c r="F1599" s="67">
        <f>INDEX(Hosts!$A:$O,MATCH(Places!$C1599,Hosts!$A:$A,0),MATCH(Places!F$1,Hosts!$1:$1,0))</f>
        <v>0</v>
      </c>
      <c r="G1599" s="67" t="str">
        <f>INDEX(Hosts!$A:$O,MATCH(Places!$C1599,Hosts!$A:$A,0),MATCH(Places!G$1,Hosts!$1:$1,0))</f>
        <v>No</v>
      </c>
      <c r="H1599">
        <v>26</v>
      </c>
      <c r="I1599" t="str">
        <f>VLOOKUP($H1599,Neighborhoods!$A:$C,2,0)</f>
        <v>Queens</v>
      </c>
      <c r="J1599" t="str">
        <f>VLOOKUP($H1599,Neighborhoods!$A:$C,3,0)</f>
        <v>Sunnyside</v>
      </c>
      <c r="K1599" t="s">
        <v>11822</v>
      </c>
      <c r="L1599" t="str">
        <f t="shared" si="96"/>
        <v>No</v>
      </c>
      <c r="M1599">
        <v>4</v>
      </c>
      <c r="N1599" t="str" cm="1">
        <f t="array" ref="N1599">_xlfn.IFS(M1599&lt;=2,"Small",M1599&lt;=5,"Medium",M1599&gt;5,"Large")</f>
        <v>Medium</v>
      </c>
      <c r="O1599" s="50">
        <v>85</v>
      </c>
      <c r="P1599" s="67">
        <f t="shared" si="97"/>
        <v>0.03</v>
      </c>
      <c r="Q1599" s="52">
        <v>4.88</v>
      </c>
      <c r="R1599" s="52" t="str" cm="1">
        <f t="array" ref="R1599">_xlfn.IFS(ROUND(Q1599,0)=5,"Excellent",ROUND(Q1599,0)=4,"Good",ROUND(Q1599,0)=3,"Ok",ROUND(Q1599,0)&lt;3,"Bad")</f>
        <v>Excellent</v>
      </c>
      <c r="S1599">
        <v>41</v>
      </c>
      <c r="T1599" t="str">
        <f t="shared" si="98"/>
        <v>No</v>
      </c>
      <c r="U1599" s="65">
        <v>42343</v>
      </c>
      <c r="V1599" s="65">
        <v>43715</v>
      </c>
      <c r="W1599">
        <v>350</v>
      </c>
      <c r="X1599" t="str">
        <f t="shared" si="99"/>
        <v>Active</v>
      </c>
      <c r="Y1599" t="s">
        <v>15615</v>
      </c>
    </row>
    <row r="1600" spans="1:25" x14ac:dyDescent="0.25">
      <c r="A1600">
        <v>1599</v>
      </c>
      <c r="B1600" t="s">
        <v>15072</v>
      </c>
      <c r="C1600">
        <v>1657</v>
      </c>
      <c r="D1600" t="str">
        <f>VLOOKUP($C1600,Hosts!$A:$O,10,0)</f>
        <v>New York</v>
      </c>
      <c r="E1600" s="67">
        <f>INDEX(Hosts!$A:$O,MATCH(Places!$C1600,Hosts!$A:$A,0),MATCH(Places!E$1,Hosts!$1:$1,0))</f>
        <v>1</v>
      </c>
      <c r="F1600" s="67">
        <f>INDEX(Hosts!$A:$O,MATCH(Places!$C1600,Hosts!$A:$A,0),MATCH(Places!F$1,Hosts!$1:$1,0))</f>
        <v>0.82</v>
      </c>
      <c r="G1600" s="67" t="str">
        <f>INDEX(Hosts!$A:$O,MATCH(Places!$C1600,Hosts!$A:$A,0),MATCH(Places!G$1,Hosts!$1:$1,0))</f>
        <v>Yes</v>
      </c>
      <c r="H1600">
        <v>30</v>
      </c>
      <c r="I1600" t="str">
        <f>VLOOKUP($H1600,Neighborhoods!$A:$C,2,0)</f>
        <v>Staten Island</v>
      </c>
      <c r="J1600" t="str">
        <f>VLOOKUP($H1600,Neighborhoods!$A:$C,3,0)</f>
        <v>Tompkinsville</v>
      </c>
      <c r="K1600" t="s">
        <v>1</v>
      </c>
      <c r="L1600" t="str">
        <f t="shared" si="96"/>
        <v>Yes</v>
      </c>
      <c r="M1600">
        <v>1</v>
      </c>
      <c r="N1600" t="str" cm="1">
        <f t="array" ref="N1600">_xlfn.IFS(M1600&lt;=2,"Small",M1600&lt;=5,"Medium",M1600&gt;5,"Large")</f>
        <v>Small</v>
      </c>
      <c r="O1600" s="50">
        <v>40</v>
      </c>
      <c r="P1600" s="67">
        <f t="shared" si="97"/>
        <v>0.03</v>
      </c>
      <c r="Q1600" s="52">
        <v>4.96</v>
      </c>
      <c r="R1600" s="52" t="str" cm="1">
        <f t="array" ref="R1600">_xlfn.IFS(ROUND(Q1600,0)=5,"Excellent",ROUND(Q1600,0)=4,"Good",ROUND(Q1600,0)=3,"Ok",ROUND(Q1600,0)&lt;3,"Bad")</f>
        <v>Excellent</v>
      </c>
      <c r="S1600">
        <v>23</v>
      </c>
      <c r="T1600" t="str">
        <f t="shared" si="98"/>
        <v>No</v>
      </c>
      <c r="U1600" s="65">
        <v>42321</v>
      </c>
      <c r="V1600" s="65">
        <v>44010</v>
      </c>
      <c r="W1600">
        <v>284</v>
      </c>
      <c r="X1600" t="str">
        <f t="shared" si="99"/>
        <v>Active</v>
      </c>
      <c r="Y1600" t="s">
        <v>15615</v>
      </c>
    </row>
    <row r="1601" spans="1:25" x14ac:dyDescent="0.25">
      <c r="A1601">
        <v>1600</v>
      </c>
      <c r="B1601" t="s">
        <v>1203</v>
      </c>
      <c r="C1601">
        <v>1425</v>
      </c>
      <c r="D1601" t="str">
        <f>VLOOKUP($C1601,Hosts!$A:$O,10,0)</f>
        <v>New York</v>
      </c>
      <c r="E1601" s="67">
        <f>INDEX(Hosts!$A:$O,MATCH(Places!$C1601,Hosts!$A:$A,0),MATCH(Places!E$1,Hosts!$1:$1,0))</f>
        <v>0.67</v>
      </c>
      <c r="F1601" s="67">
        <f>INDEX(Hosts!$A:$O,MATCH(Places!$C1601,Hosts!$A:$A,0),MATCH(Places!F$1,Hosts!$1:$1,0))</f>
        <v>0.33</v>
      </c>
      <c r="G1601" s="67" t="str">
        <f>INDEX(Hosts!$A:$O,MATCH(Places!$C1601,Hosts!$A:$A,0),MATCH(Places!G$1,Hosts!$1:$1,0))</f>
        <v>No</v>
      </c>
      <c r="H1601">
        <v>8</v>
      </c>
      <c r="I1601" t="str">
        <f>VLOOKUP($H1601,Neighborhoods!$A:$C,2,0)</f>
        <v>Brooklyn</v>
      </c>
      <c r="J1601" t="str">
        <f>VLOOKUP($H1601,Neighborhoods!$A:$C,3,0)</f>
        <v>Bushwick</v>
      </c>
      <c r="K1601" t="s">
        <v>1</v>
      </c>
      <c r="L1601" t="str">
        <f t="shared" si="96"/>
        <v>Yes</v>
      </c>
      <c r="M1601">
        <v>4</v>
      </c>
      <c r="N1601" t="str" cm="1">
        <f t="array" ref="N1601">_xlfn.IFS(M1601&lt;=2,"Small",M1601&lt;=5,"Medium",M1601&gt;5,"Large")</f>
        <v>Medium</v>
      </c>
      <c r="O1601" s="50">
        <v>55</v>
      </c>
      <c r="P1601" s="67">
        <f t="shared" si="97"/>
        <v>0.03</v>
      </c>
      <c r="Q1601" s="52">
        <v>4.75</v>
      </c>
      <c r="R1601" s="52" t="str" cm="1">
        <f t="array" ref="R1601">_xlfn.IFS(ROUND(Q1601,0)=5,"Excellent",ROUND(Q1601,0)=4,"Good",ROUND(Q1601,0)=3,"Ok",ROUND(Q1601,0)&lt;3,"Bad")</f>
        <v>Excellent</v>
      </c>
      <c r="S1601">
        <v>4</v>
      </c>
      <c r="T1601" t="str">
        <f t="shared" si="98"/>
        <v>No</v>
      </c>
      <c r="U1601" s="65">
        <v>43012</v>
      </c>
      <c r="V1601" s="65">
        <v>43240</v>
      </c>
      <c r="W1601">
        <v>365</v>
      </c>
      <c r="X1601" t="str">
        <f t="shared" si="99"/>
        <v>Active</v>
      </c>
      <c r="Y1601" t="s">
        <v>15615</v>
      </c>
    </row>
    <row r="1602" spans="1:25" x14ac:dyDescent="0.25">
      <c r="A1602">
        <v>1601</v>
      </c>
      <c r="B1602" t="s">
        <v>1204</v>
      </c>
      <c r="C1602">
        <v>1425</v>
      </c>
      <c r="D1602" t="str">
        <f>VLOOKUP($C1602,Hosts!$A:$O,10,0)</f>
        <v>New York</v>
      </c>
      <c r="E1602" s="67">
        <f>INDEX(Hosts!$A:$O,MATCH(Places!$C1602,Hosts!$A:$A,0),MATCH(Places!E$1,Hosts!$1:$1,0))</f>
        <v>0.67</v>
      </c>
      <c r="F1602" s="67">
        <f>INDEX(Hosts!$A:$O,MATCH(Places!$C1602,Hosts!$A:$A,0),MATCH(Places!F$1,Hosts!$1:$1,0))</f>
        <v>0.33</v>
      </c>
      <c r="G1602" s="67" t="str">
        <f>INDEX(Hosts!$A:$O,MATCH(Places!$C1602,Hosts!$A:$A,0),MATCH(Places!G$1,Hosts!$1:$1,0))</f>
        <v>No</v>
      </c>
      <c r="H1602">
        <v>8</v>
      </c>
      <c r="I1602" t="str">
        <f>VLOOKUP($H1602,Neighborhoods!$A:$C,2,0)</f>
        <v>Brooklyn</v>
      </c>
      <c r="J1602" t="str">
        <f>VLOOKUP($H1602,Neighborhoods!$A:$C,3,0)</f>
        <v>Bushwick</v>
      </c>
      <c r="K1602" t="s">
        <v>1</v>
      </c>
      <c r="L1602" t="str">
        <f t="shared" si="96"/>
        <v>Yes</v>
      </c>
      <c r="M1602">
        <v>4</v>
      </c>
      <c r="N1602" t="str" cm="1">
        <f t="array" ref="N1602">_xlfn.IFS(M1602&lt;=2,"Small",M1602&lt;=5,"Medium",M1602&gt;5,"Large")</f>
        <v>Medium</v>
      </c>
      <c r="O1602" s="50">
        <v>45</v>
      </c>
      <c r="P1602" s="67">
        <f t="shared" si="97"/>
        <v>0.03</v>
      </c>
      <c r="Q1602" s="52">
        <v>3.72</v>
      </c>
      <c r="R1602" s="52" t="str" cm="1">
        <f t="array" ref="R1602">_xlfn.IFS(ROUND(Q1602,0)=5,"Excellent",ROUND(Q1602,0)=4,"Good",ROUND(Q1602,0)=3,"Ok",ROUND(Q1602,0)&lt;3,"Bad")</f>
        <v>Good</v>
      </c>
      <c r="S1602">
        <v>18</v>
      </c>
      <c r="T1602" t="str">
        <f t="shared" si="98"/>
        <v>No</v>
      </c>
      <c r="U1602" s="65">
        <v>42339</v>
      </c>
      <c r="V1602" s="65">
        <v>43157</v>
      </c>
      <c r="W1602">
        <v>288</v>
      </c>
      <c r="X1602" t="str">
        <f t="shared" si="99"/>
        <v>Active</v>
      </c>
      <c r="Y1602" t="s">
        <v>15615</v>
      </c>
    </row>
    <row r="1603" spans="1:25" x14ac:dyDescent="0.25">
      <c r="A1603">
        <v>1602</v>
      </c>
      <c r="B1603" t="s">
        <v>14577</v>
      </c>
      <c r="C1603">
        <v>2508</v>
      </c>
      <c r="D1603" t="str">
        <f>VLOOKUP($C1603,Hosts!$A:$O,10,0)</f>
        <v>New York</v>
      </c>
      <c r="E1603" s="67">
        <f>INDEX(Hosts!$A:$O,MATCH(Places!$C1603,Hosts!$A:$A,0),MATCH(Places!E$1,Hosts!$1:$1,0))</f>
        <v>1</v>
      </c>
      <c r="F1603" s="67">
        <f>INDEX(Hosts!$A:$O,MATCH(Places!$C1603,Hosts!$A:$A,0),MATCH(Places!F$1,Hosts!$1:$1,0))</f>
        <v>0.94</v>
      </c>
      <c r="G1603" s="67" t="str">
        <f>INDEX(Hosts!$A:$O,MATCH(Places!$C1603,Hosts!$A:$A,0),MATCH(Places!G$1,Hosts!$1:$1,0))</f>
        <v>No</v>
      </c>
      <c r="H1603">
        <v>11</v>
      </c>
      <c r="I1603" t="str">
        <f>VLOOKUP($H1603,Neighborhoods!$A:$C,2,0)</f>
        <v>Brooklyn</v>
      </c>
      <c r="J1603" t="str">
        <f>VLOOKUP($H1603,Neighborhoods!$A:$C,3,0)</f>
        <v>Greenpoint</v>
      </c>
      <c r="K1603" t="s">
        <v>11822</v>
      </c>
      <c r="L1603" t="str">
        <f t="shared" ref="L1603:L1666" si="100">IF(OR(K1603="Private room",K1603="Shared room"),"Yes","No")</f>
        <v>No</v>
      </c>
      <c r="M1603">
        <v>3</v>
      </c>
      <c r="N1603" t="str" cm="1">
        <f t="array" ref="N1603">_xlfn.IFS(M1603&lt;=2,"Small",M1603&lt;=5,"Medium",M1603&gt;5,"Large")</f>
        <v>Medium</v>
      </c>
      <c r="O1603" s="50">
        <v>169</v>
      </c>
      <c r="P1603" s="67">
        <f t="shared" ref="P1603:P1666" si="101">VLOOKUP(O1603,$AB$1:$AC$5,2)</f>
        <v>0.03</v>
      </c>
      <c r="Q1603" s="52">
        <v>4.91</v>
      </c>
      <c r="R1603" s="52" t="str" cm="1">
        <f t="array" ref="R1603">_xlfn.IFS(ROUND(Q1603,0)=5,"Excellent",ROUND(Q1603,0)=4,"Good",ROUND(Q1603,0)=3,"Ok",ROUND(Q1603,0)&lt;3,"Bad")</f>
        <v>Excellent</v>
      </c>
      <c r="S1603">
        <v>35</v>
      </c>
      <c r="T1603" t="str">
        <f t="shared" ref="T1603:T1666" si="102">IF(AND(Q1603&gt;=4.8,S1603&gt;100),"Yes","No")</f>
        <v>No</v>
      </c>
      <c r="U1603" s="65">
        <v>43400</v>
      </c>
      <c r="V1603" s="65">
        <v>43891</v>
      </c>
      <c r="W1603">
        <v>231</v>
      </c>
      <c r="X1603" t="str">
        <f t="shared" ref="X1603:X1666" si="103">IF(W1603&lt;&gt;0,"Active","Inactive")</f>
        <v>Active</v>
      </c>
      <c r="Y1603" t="s">
        <v>15615</v>
      </c>
    </row>
    <row r="1604" spans="1:25" x14ac:dyDescent="0.25">
      <c r="A1604">
        <v>1603</v>
      </c>
      <c r="B1604" t="s">
        <v>1205</v>
      </c>
      <c r="C1604">
        <v>2137</v>
      </c>
      <c r="D1604" t="str">
        <f>VLOOKUP($C1604,Hosts!$A:$O,10,0)</f>
        <v>New York</v>
      </c>
      <c r="E1604" s="67">
        <f>INDEX(Hosts!$A:$O,MATCH(Places!$C1604,Hosts!$A:$A,0),MATCH(Places!E$1,Hosts!$1:$1,0))</f>
        <v>0.9</v>
      </c>
      <c r="F1604" s="67">
        <f>INDEX(Hosts!$A:$O,MATCH(Places!$C1604,Hosts!$A:$A,0),MATCH(Places!F$1,Hosts!$1:$1,0))</f>
        <v>0.69</v>
      </c>
      <c r="G1604" s="67" t="str">
        <f>INDEX(Hosts!$A:$O,MATCH(Places!$C1604,Hosts!$A:$A,0),MATCH(Places!G$1,Hosts!$1:$1,0))</f>
        <v>No</v>
      </c>
      <c r="H1604">
        <v>10</v>
      </c>
      <c r="I1604" t="str">
        <f>VLOOKUP($H1604,Neighborhoods!$A:$C,2,0)</f>
        <v>Brooklyn</v>
      </c>
      <c r="J1604" t="str">
        <f>VLOOKUP($H1604,Neighborhoods!$A:$C,3,0)</f>
        <v>East Flatbush</v>
      </c>
      <c r="K1604" t="s">
        <v>1</v>
      </c>
      <c r="L1604" t="str">
        <f t="shared" si="100"/>
        <v>Yes</v>
      </c>
      <c r="M1604">
        <v>1</v>
      </c>
      <c r="N1604" t="str" cm="1">
        <f t="array" ref="N1604">_xlfn.IFS(M1604&lt;=2,"Small",M1604&lt;=5,"Medium",M1604&gt;5,"Large")</f>
        <v>Small</v>
      </c>
      <c r="O1604" s="50">
        <v>30</v>
      </c>
      <c r="P1604" s="67">
        <f t="shared" si="101"/>
        <v>0.03</v>
      </c>
      <c r="Q1604" s="52">
        <v>4.71</v>
      </c>
      <c r="R1604" s="52" t="str" cm="1">
        <f t="array" ref="R1604">_xlfn.IFS(ROUND(Q1604,0)=5,"Excellent",ROUND(Q1604,0)=4,"Good",ROUND(Q1604,0)=3,"Ok",ROUND(Q1604,0)&lt;3,"Bad")</f>
        <v>Excellent</v>
      </c>
      <c r="S1604">
        <v>7</v>
      </c>
      <c r="T1604" t="str">
        <f t="shared" si="102"/>
        <v>No</v>
      </c>
      <c r="U1604" s="65">
        <v>42299</v>
      </c>
      <c r="V1604" s="65">
        <v>42782</v>
      </c>
      <c r="W1604">
        <v>321</v>
      </c>
      <c r="X1604" t="str">
        <f t="shared" si="103"/>
        <v>Active</v>
      </c>
      <c r="Y1604" t="s">
        <v>15616</v>
      </c>
    </row>
    <row r="1605" spans="1:25" x14ac:dyDescent="0.25">
      <c r="A1605">
        <v>1604</v>
      </c>
      <c r="B1605" t="s">
        <v>1206</v>
      </c>
      <c r="C1605">
        <v>301</v>
      </c>
      <c r="D1605" t="str">
        <f>VLOOKUP($C1605,Hosts!$A:$O,10,0)</f>
        <v>New York</v>
      </c>
      <c r="E1605" s="67">
        <f>INDEX(Hosts!$A:$O,MATCH(Places!$C1605,Hosts!$A:$A,0),MATCH(Places!E$1,Hosts!$1:$1,0))</f>
        <v>0.86</v>
      </c>
      <c r="F1605" s="67">
        <f>INDEX(Hosts!$A:$O,MATCH(Places!$C1605,Hosts!$A:$A,0),MATCH(Places!F$1,Hosts!$1:$1,0))</f>
        <v>0.97</v>
      </c>
      <c r="G1605" s="67" t="str">
        <f>INDEX(Hosts!$A:$O,MATCH(Places!$C1605,Hosts!$A:$A,0),MATCH(Places!G$1,Hosts!$1:$1,0))</f>
        <v>No</v>
      </c>
      <c r="H1605">
        <v>7</v>
      </c>
      <c r="I1605" t="str">
        <f>VLOOKUP($H1605,Neighborhoods!$A:$C,2,0)</f>
        <v>Brooklyn</v>
      </c>
      <c r="J1605" t="str">
        <f>VLOOKUP($H1605,Neighborhoods!$A:$C,3,0)</f>
        <v>Bedford-Stuyvesant</v>
      </c>
      <c r="K1605" t="s">
        <v>11822</v>
      </c>
      <c r="L1605" t="str">
        <f t="shared" si="100"/>
        <v>No</v>
      </c>
      <c r="M1605">
        <v>10</v>
      </c>
      <c r="N1605" t="str" cm="1">
        <f t="array" ref="N1605">_xlfn.IFS(M1605&lt;=2,"Small",M1605&lt;=5,"Medium",M1605&gt;5,"Large")</f>
        <v>Large</v>
      </c>
      <c r="O1605" s="50">
        <v>150</v>
      </c>
      <c r="P1605" s="67">
        <f t="shared" si="101"/>
        <v>0.03</v>
      </c>
      <c r="Q1605" s="52">
        <v>4.57</v>
      </c>
      <c r="R1605" s="52" t="str" cm="1">
        <f t="array" ref="R1605">_xlfn.IFS(ROUND(Q1605,0)=5,"Excellent",ROUND(Q1605,0)=4,"Good",ROUND(Q1605,0)=3,"Ok",ROUND(Q1605,0)&lt;3,"Bad")</f>
        <v>Excellent</v>
      </c>
      <c r="S1605">
        <v>145</v>
      </c>
      <c r="T1605" t="str">
        <f t="shared" si="102"/>
        <v>No</v>
      </c>
      <c r="U1605" s="65">
        <v>42305</v>
      </c>
      <c r="V1605" s="65">
        <v>43905</v>
      </c>
      <c r="W1605">
        <v>351</v>
      </c>
      <c r="X1605" t="str">
        <f t="shared" si="103"/>
        <v>Active</v>
      </c>
      <c r="Y1605" t="s">
        <v>15615</v>
      </c>
    </row>
    <row r="1606" spans="1:25" x14ac:dyDescent="0.25">
      <c r="A1606">
        <v>1605</v>
      </c>
      <c r="B1606" t="s">
        <v>1207</v>
      </c>
      <c r="C1606">
        <v>906</v>
      </c>
      <c r="D1606" t="str">
        <f>VLOOKUP($C1606,Hosts!$A:$O,10,0)</f>
        <v>New York</v>
      </c>
      <c r="E1606" s="67">
        <f>INDEX(Hosts!$A:$O,MATCH(Places!$C1606,Hosts!$A:$A,0),MATCH(Places!E$1,Hosts!$1:$1,0))</f>
        <v>1</v>
      </c>
      <c r="F1606" s="67">
        <f>INDEX(Hosts!$A:$O,MATCH(Places!$C1606,Hosts!$A:$A,0),MATCH(Places!F$1,Hosts!$1:$1,0))</f>
        <v>0.87</v>
      </c>
      <c r="G1606" s="67" t="str">
        <f>INDEX(Hosts!$A:$O,MATCH(Places!$C1606,Hosts!$A:$A,0),MATCH(Places!G$1,Hosts!$1:$1,0))</f>
        <v>Yes</v>
      </c>
      <c r="H1606">
        <v>16</v>
      </c>
      <c r="I1606" t="str">
        <f>VLOOKUP($H1606,Neighborhoods!$A:$C,2,0)</f>
        <v>Manhattan</v>
      </c>
      <c r="J1606" t="str">
        <f>VLOOKUP($H1606,Neighborhoods!$A:$C,3,0)</f>
        <v>Harlem</v>
      </c>
      <c r="K1606" t="s">
        <v>1</v>
      </c>
      <c r="L1606" t="str">
        <f t="shared" si="100"/>
        <v>Yes</v>
      </c>
      <c r="M1606">
        <v>2</v>
      </c>
      <c r="N1606" t="str" cm="1">
        <f t="array" ref="N1606">_xlfn.IFS(M1606&lt;=2,"Small",M1606&lt;=5,"Medium",M1606&gt;5,"Large")</f>
        <v>Small</v>
      </c>
      <c r="O1606" s="50">
        <v>53</v>
      </c>
      <c r="P1606" s="67">
        <f t="shared" si="101"/>
        <v>0.03</v>
      </c>
      <c r="Q1606" s="52">
        <v>5</v>
      </c>
      <c r="R1606" s="52" t="str" cm="1">
        <f t="array" ref="R1606">_xlfn.IFS(ROUND(Q1606,0)=5,"Excellent",ROUND(Q1606,0)=4,"Good",ROUND(Q1606,0)=3,"Ok",ROUND(Q1606,0)&lt;3,"Bad")</f>
        <v>Excellent</v>
      </c>
      <c r="S1606">
        <v>23</v>
      </c>
      <c r="T1606" t="str">
        <f t="shared" si="102"/>
        <v>No</v>
      </c>
      <c r="U1606" s="65">
        <v>42601</v>
      </c>
      <c r="V1606" s="65">
        <v>43890</v>
      </c>
      <c r="W1606">
        <v>344</v>
      </c>
      <c r="X1606" t="str">
        <f t="shared" si="103"/>
        <v>Active</v>
      </c>
      <c r="Y1606" t="s">
        <v>15615</v>
      </c>
    </row>
    <row r="1607" spans="1:25" x14ac:dyDescent="0.25">
      <c r="A1607">
        <v>1606</v>
      </c>
      <c r="B1607" t="s">
        <v>15369</v>
      </c>
      <c r="C1607">
        <v>1675</v>
      </c>
      <c r="D1607" t="str">
        <f>VLOOKUP($C1607,Hosts!$A:$O,10,0)</f>
        <v>New York</v>
      </c>
      <c r="E1607" s="67">
        <f>INDEX(Hosts!$A:$O,MATCH(Places!$C1607,Hosts!$A:$A,0),MATCH(Places!E$1,Hosts!$1:$1,0))</f>
        <v>1</v>
      </c>
      <c r="F1607" s="67">
        <f>INDEX(Hosts!$A:$O,MATCH(Places!$C1607,Hosts!$A:$A,0),MATCH(Places!F$1,Hosts!$1:$1,0))</f>
        <v>1</v>
      </c>
      <c r="G1607" s="67" t="str">
        <f>INDEX(Hosts!$A:$O,MATCH(Places!$C1607,Hosts!$A:$A,0),MATCH(Places!G$1,Hosts!$1:$1,0))</f>
        <v>No</v>
      </c>
      <c r="H1607">
        <v>16</v>
      </c>
      <c r="I1607" t="str">
        <f>VLOOKUP($H1607,Neighborhoods!$A:$C,2,0)</f>
        <v>Manhattan</v>
      </c>
      <c r="J1607" t="str">
        <f>VLOOKUP($H1607,Neighborhoods!$A:$C,3,0)</f>
        <v>Harlem</v>
      </c>
      <c r="K1607" t="s">
        <v>11822</v>
      </c>
      <c r="L1607" t="str">
        <f t="shared" si="100"/>
        <v>No</v>
      </c>
      <c r="M1607">
        <v>4</v>
      </c>
      <c r="N1607" t="str" cm="1">
        <f t="array" ref="N1607">_xlfn.IFS(M1607&lt;=2,"Small",M1607&lt;=5,"Medium",M1607&gt;5,"Large")</f>
        <v>Medium</v>
      </c>
      <c r="O1607" s="50">
        <v>125</v>
      </c>
      <c r="P1607" s="67">
        <f t="shared" si="101"/>
        <v>0.03</v>
      </c>
      <c r="Q1607" s="52">
        <v>4.99</v>
      </c>
      <c r="R1607" s="52" t="str" cm="1">
        <f t="array" ref="R1607">_xlfn.IFS(ROUND(Q1607,0)=5,"Excellent",ROUND(Q1607,0)=4,"Good",ROUND(Q1607,0)=3,"Ok",ROUND(Q1607,0)&lt;3,"Bad")</f>
        <v>Excellent</v>
      </c>
      <c r="S1607">
        <v>227</v>
      </c>
      <c r="T1607" t="str">
        <f t="shared" si="102"/>
        <v>Yes</v>
      </c>
      <c r="U1607" s="65">
        <v>42301</v>
      </c>
      <c r="V1607" s="65">
        <v>44050</v>
      </c>
      <c r="W1607">
        <v>318</v>
      </c>
      <c r="X1607" t="str">
        <f t="shared" si="103"/>
        <v>Active</v>
      </c>
      <c r="Y1607" t="s">
        <v>15616</v>
      </c>
    </row>
    <row r="1608" spans="1:25" x14ac:dyDescent="0.25">
      <c r="A1608">
        <v>1607</v>
      </c>
      <c r="B1608" t="s">
        <v>1208</v>
      </c>
      <c r="C1608">
        <v>2137</v>
      </c>
      <c r="D1608" t="str">
        <f>VLOOKUP($C1608,Hosts!$A:$O,10,0)</f>
        <v>New York</v>
      </c>
      <c r="E1608" s="67">
        <f>INDEX(Hosts!$A:$O,MATCH(Places!$C1608,Hosts!$A:$A,0),MATCH(Places!E$1,Hosts!$1:$1,0))</f>
        <v>0.9</v>
      </c>
      <c r="F1608" s="67">
        <f>INDEX(Hosts!$A:$O,MATCH(Places!$C1608,Hosts!$A:$A,0),MATCH(Places!F$1,Hosts!$1:$1,0))</f>
        <v>0.69</v>
      </c>
      <c r="G1608" s="67" t="str">
        <f>INDEX(Hosts!$A:$O,MATCH(Places!$C1608,Hosts!$A:$A,0),MATCH(Places!G$1,Hosts!$1:$1,0))</f>
        <v>No</v>
      </c>
      <c r="H1608">
        <v>10</v>
      </c>
      <c r="I1608" t="str">
        <f>VLOOKUP($H1608,Neighborhoods!$A:$C,2,0)</f>
        <v>Brooklyn</v>
      </c>
      <c r="J1608" t="str">
        <f>VLOOKUP($H1608,Neighborhoods!$A:$C,3,0)</f>
        <v>East Flatbush</v>
      </c>
      <c r="K1608" t="s">
        <v>16</v>
      </c>
      <c r="L1608" t="str">
        <f t="shared" si="100"/>
        <v>Yes</v>
      </c>
      <c r="M1608">
        <v>4</v>
      </c>
      <c r="N1608" t="str" cm="1">
        <f t="array" ref="N1608">_xlfn.IFS(M1608&lt;=2,"Small",M1608&lt;=5,"Medium",M1608&gt;5,"Large")</f>
        <v>Medium</v>
      </c>
      <c r="O1608" s="50">
        <v>17</v>
      </c>
      <c r="P1608" s="67">
        <f t="shared" si="101"/>
        <v>0.03</v>
      </c>
      <c r="Q1608" s="52">
        <v>4.88</v>
      </c>
      <c r="R1608" s="52" t="str" cm="1">
        <f t="array" ref="R1608">_xlfn.IFS(ROUND(Q1608,0)=5,"Excellent",ROUND(Q1608,0)=4,"Good",ROUND(Q1608,0)=3,"Ok",ROUND(Q1608,0)&lt;3,"Bad")</f>
        <v>Excellent</v>
      </c>
      <c r="S1608">
        <v>8</v>
      </c>
      <c r="T1608" t="str">
        <f t="shared" si="102"/>
        <v>No</v>
      </c>
      <c r="U1608" s="65">
        <v>42315</v>
      </c>
      <c r="V1608" s="65">
        <v>42917</v>
      </c>
      <c r="W1608">
        <v>228</v>
      </c>
      <c r="X1608" t="str">
        <f t="shared" si="103"/>
        <v>Active</v>
      </c>
      <c r="Y1608" t="s">
        <v>15615</v>
      </c>
    </row>
    <row r="1609" spans="1:25" x14ac:dyDescent="0.25">
      <c r="A1609">
        <v>1608</v>
      </c>
      <c r="B1609" t="s">
        <v>1209</v>
      </c>
      <c r="C1609">
        <v>2137</v>
      </c>
      <c r="D1609" t="str">
        <f>VLOOKUP($C1609,Hosts!$A:$O,10,0)</f>
        <v>New York</v>
      </c>
      <c r="E1609" s="67">
        <f>INDEX(Hosts!$A:$O,MATCH(Places!$C1609,Hosts!$A:$A,0),MATCH(Places!E$1,Hosts!$1:$1,0))</f>
        <v>0.9</v>
      </c>
      <c r="F1609" s="67">
        <f>INDEX(Hosts!$A:$O,MATCH(Places!$C1609,Hosts!$A:$A,0),MATCH(Places!F$1,Hosts!$1:$1,0))</f>
        <v>0.69</v>
      </c>
      <c r="G1609" s="67" t="str">
        <f>INDEX(Hosts!$A:$O,MATCH(Places!$C1609,Hosts!$A:$A,0),MATCH(Places!G$1,Hosts!$1:$1,0))</f>
        <v>No</v>
      </c>
      <c r="H1609">
        <v>10</v>
      </c>
      <c r="I1609" t="str">
        <f>VLOOKUP($H1609,Neighborhoods!$A:$C,2,0)</f>
        <v>Brooklyn</v>
      </c>
      <c r="J1609" t="str">
        <f>VLOOKUP($H1609,Neighborhoods!$A:$C,3,0)</f>
        <v>East Flatbush</v>
      </c>
      <c r="K1609" t="s">
        <v>16</v>
      </c>
      <c r="L1609" t="str">
        <f t="shared" si="100"/>
        <v>Yes</v>
      </c>
      <c r="M1609">
        <v>2</v>
      </c>
      <c r="N1609" t="str" cm="1">
        <f t="array" ref="N1609">_xlfn.IFS(M1609&lt;=2,"Small",M1609&lt;=5,"Medium",M1609&gt;5,"Large")</f>
        <v>Small</v>
      </c>
      <c r="O1609" s="50">
        <v>27</v>
      </c>
      <c r="P1609" s="67">
        <f t="shared" si="101"/>
        <v>0.03</v>
      </c>
      <c r="Q1609" s="52">
        <v>4</v>
      </c>
      <c r="R1609" s="52" t="str" cm="1">
        <f t="array" ref="R1609">_xlfn.IFS(ROUND(Q1609,0)=5,"Excellent",ROUND(Q1609,0)=4,"Good",ROUND(Q1609,0)=3,"Ok",ROUND(Q1609,0)&lt;3,"Bad")</f>
        <v>Good</v>
      </c>
      <c r="S1609">
        <v>5</v>
      </c>
      <c r="T1609" t="str">
        <f t="shared" si="102"/>
        <v>No</v>
      </c>
      <c r="U1609" s="65">
        <v>42305</v>
      </c>
      <c r="V1609" s="65">
        <v>43223</v>
      </c>
      <c r="W1609">
        <v>364</v>
      </c>
      <c r="X1609" t="str">
        <f t="shared" si="103"/>
        <v>Active</v>
      </c>
      <c r="Y1609" t="s">
        <v>15616</v>
      </c>
    </row>
    <row r="1610" spans="1:25" x14ac:dyDescent="0.25">
      <c r="A1610">
        <v>1609</v>
      </c>
      <c r="B1610" t="s">
        <v>1210</v>
      </c>
      <c r="C1610">
        <v>2511</v>
      </c>
      <c r="D1610" t="str">
        <f>VLOOKUP($C1610,Hosts!$A:$O,10,0)</f>
        <v>New York</v>
      </c>
      <c r="E1610" s="67">
        <f>INDEX(Hosts!$A:$O,MATCH(Places!$C1610,Hosts!$A:$A,0),MATCH(Places!E$1,Hosts!$1:$1,0))</f>
        <v>1</v>
      </c>
      <c r="F1610" s="67">
        <f>INDEX(Hosts!$A:$O,MATCH(Places!$C1610,Hosts!$A:$A,0),MATCH(Places!F$1,Hosts!$1:$1,0))</f>
        <v>0.79</v>
      </c>
      <c r="G1610" s="67" t="str">
        <f>INDEX(Hosts!$A:$O,MATCH(Places!$C1610,Hosts!$A:$A,0),MATCH(Places!G$1,Hosts!$1:$1,0))</f>
        <v>Yes</v>
      </c>
      <c r="H1610">
        <v>7</v>
      </c>
      <c r="I1610" t="str">
        <f>VLOOKUP($H1610,Neighborhoods!$A:$C,2,0)</f>
        <v>Brooklyn</v>
      </c>
      <c r="J1610" t="str">
        <f>VLOOKUP($H1610,Neighborhoods!$A:$C,3,0)</f>
        <v>Bedford-Stuyvesant</v>
      </c>
      <c r="K1610" t="s">
        <v>1</v>
      </c>
      <c r="L1610" t="str">
        <f t="shared" si="100"/>
        <v>Yes</v>
      </c>
      <c r="M1610">
        <v>5</v>
      </c>
      <c r="N1610" t="str" cm="1">
        <f t="array" ref="N1610">_xlfn.IFS(M1610&lt;=2,"Small",M1610&lt;=5,"Medium",M1610&gt;5,"Large")</f>
        <v>Medium</v>
      </c>
      <c r="O1610" s="50">
        <v>249</v>
      </c>
      <c r="P1610" s="67">
        <f t="shared" si="101"/>
        <v>0.04</v>
      </c>
      <c r="Q1610" s="52">
        <v>5</v>
      </c>
      <c r="R1610" s="52" t="str" cm="1">
        <f t="array" ref="R1610">_xlfn.IFS(ROUND(Q1610,0)=5,"Excellent",ROUND(Q1610,0)=4,"Good",ROUND(Q1610,0)=3,"Ok",ROUND(Q1610,0)&lt;3,"Bad")</f>
        <v>Excellent</v>
      </c>
      <c r="S1610">
        <v>6</v>
      </c>
      <c r="T1610" t="str">
        <f t="shared" si="102"/>
        <v>No</v>
      </c>
      <c r="U1610" s="65">
        <v>43319</v>
      </c>
      <c r="V1610" s="65">
        <v>43831</v>
      </c>
      <c r="W1610">
        <v>364</v>
      </c>
      <c r="X1610" t="str">
        <f t="shared" si="103"/>
        <v>Active</v>
      </c>
      <c r="Y1610" t="s">
        <v>15615</v>
      </c>
    </row>
    <row r="1611" spans="1:25" x14ac:dyDescent="0.25">
      <c r="A1611">
        <v>1610</v>
      </c>
      <c r="B1611" t="s">
        <v>14632</v>
      </c>
      <c r="C1611">
        <v>2390</v>
      </c>
      <c r="D1611" t="str">
        <f>VLOOKUP($C1611,Hosts!$A:$O,10,0)</f>
        <v>New York</v>
      </c>
      <c r="E1611" s="67">
        <f>INDEX(Hosts!$A:$O,MATCH(Places!$C1611,Hosts!$A:$A,0),MATCH(Places!E$1,Hosts!$1:$1,0))</f>
        <v>1</v>
      </c>
      <c r="F1611" s="67">
        <f>INDEX(Hosts!$A:$O,MATCH(Places!$C1611,Hosts!$A:$A,0),MATCH(Places!F$1,Hosts!$1:$1,0))</f>
        <v>1</v>
      </c>
      <c r="G1611" s="67" t="str">
        <f>INDEX(Hosts!$A:$O,MATCH(Places!$C1611,Hosts!$A:$A,0),MATCH(Places!G$1,Hosts!$1:$1,0))</f>
        <v>No</v>
      </c>
      <c r="H1611">
        <v>7</v>
      </c>
      <c r="I1611" t="str">
        <f>VLOOKUP($H1611,Neighborhoods!$A:$C,2,0)</f>
        <v>Brooklyn</v>
      </c>
      <c r="J1611" t="str">
        <f>VLOOKUP($H1611,Neighborhoods!$A:$C,3,0)</f>
        <v>Bedford-Stuyvesant</v>
      </c>
      <c r="K1611" t="s">
        <v>1</v>
      </c>
      <c r="L1611" t="str">
        <f t="shared" si="100"/>
        <v>Yes</v>
      </c>
      <c r="M1611">
        <v>2</v>
      </c>
      <c r="N1611" t="str" cm="1">
        <f t="array" ref="N1611">_xlfn.IFS(M1611&lt;=2,"Small",M1611&lt;=5,"Medium",M1611&gt;5,"Large")</f>
        <v>Small</v>
      </c>
      <c r="O1611" s="50">
        <v>28</v>
      </c>
      <c r="P1611" s="67">
        <f t="shared" si="101"/>
        <v>0.03</v>
      </c>
      <c r="Q1611" s="52">
        <v>4.71</v>
      </c>
      <c r="R1611" s="52" t="str" cm="1">
        <f t="array" ref="R1611">_xlfn.IFS(ROUND(Q1611,0)=5,"Excellent",ROUND(Q1611,0)=4,"Good",ROUND(Q1611,0)=3,"Ok",ROUND(Q1611,0)&lt;3,"Bad")</f>
        <v>Excellent</v>
      </c>
      <c r="S1611">
        <v>7</v>
      </c>
      <c r="T1611" t="str">
        <f t="shared" si="102"/>
        <v>No</v>
      </c>
      <c r="U1611" s="65">
        <v>42394</v>
      </c>
      <c r="V1611" s="65">
        <v>44044</v>
      </c>
      <c r="W1611">
        <v>0</v>
      </c>
      <c r="X1611" t="str">
        <f t="shared" si="103"/>
        <v>Inactive</v>
      </c>
      <c r="Y1611" t="s">
        <v>15615</v>
      </c>
    </row>
    <row r="1612" spans="1:25" x14ac:dyDescent="0.25">
      <c r="A1612">
        <v>1611</v>
      </c>
      <c r="B1612" t="s">
        <v>14868</v>
      </c>
      <c r="C1612">
        <v>2055</v>
      </c>
      <c r="D1612" t="str">
        <f>VLOOKUP($C1612,Hosts!$A:$O,10,0)</f>
        <v>New York</v>
      </c>
      <c r="E1612" s="67">
        <f>INDEX(Hosts!$A:$O,MATCH(Places!$C1612,Hosts!$A:$A,0),MATCH(Places!E$1,Hosts!$1:$1,0))</f>
        <v>0</v>
      </c>
      <c r="F1612" s="67">
        <f>INDEX(Hosts!$A:$O,MATCH(Places!$C1612,Hosts!$A:$A,0),MATCH(Places!F$1,Hosts!$1:$1,0))</f>
        <v>1</v>
      </c>
      <c r="G1612" s="67" t="str">
        <f>INDEX(Hosts!$A:$O,MATCH(Places!$C1612,Hosts!$A:$A,0),MATCH(Places!G$1,Hosts!$1:$1,0))</f>
        <v>No</v>
      </c>
      <c r="H1612">
        <v>11</v>
      </c>
      <c r="I1612" t="str">
        <f>VLOOKUP($H1612,Neighborhoods!$A:$C,2,0)</f>
        <v>Brooklyn</v>
      </c>
      <c r="J1612" t="str">
        <f>VLOOKUP($H1612,Neighborhoods!$A:$C,3,0)</f>
        <v>Greenpoint</v>
      </c>
      <c r="K1612" t="s">
        <v>1</v>
      </c>
      <c r="L1612" t="str">
        <f t="shared" si="100"/>
        <v>Yes</v>
      </c>
      <c r="M1612">
        <v>1</v>
      </c>
      <c r="N1612" t="str" cm="1">
        <f t="array" ref="N1612">_xlfn.IFS(M1612&lt;=2,"Small",M1612&lt;=5,"Medium",M1612&gt;5,"Large")</f>
        <v>Small</v>
      </c>
      <c r="O1612" s="50">
        <v>84</v>
      </c>
      <c r="P1612" s="67">
        <f t="shared" si="101"/>
        <v>0.03</v>
      </c>
      <c r="Q1612" s="52">
        <v>4.8099999999999996</v>
      </c>
      <c r="R1612" s="52" t="str" cm="1">
        <f t="array" ref="R1612">_xlfn.IFS(ROUND(Q1612,0)=5,"Excellent",ROUND(Q1612,0)=4,"Good",ROUND(Q1612,0)=3,"Ok",ROUND(Q1612,0)&lt;3,"Bad")</f>
        <v>Excellent</v>
      </c>
      <c r="S1612">
        <v>160</v>
      </c>
      <c r="T1612" t="str">
        <f t="shared" si="102"/>
        <v>Yes</v>
      </c>
      <c r="U1612" s="65">
        <v>42557</v>
      </c>
      <c r="V1612" s="65">
        <v>43838</v>
      </c>
      <c r="W1612">
        <v>0</v>
      </c>
      <c r="X1612" t="str">
        <f t="shared" si="103"/>
        <v>Inactive</v>
      </c>
      <c r="Y1612" t="s">
        <v>15616</v>
      </c>
    </row>
    <row r="1613" spans="1:25" x14ac:dyDescent="0.25">
      <c r="A1613">
        <v>1612</v>
      </c>
      <c r="B1613" t="s">
        <v>15396</v>
      </c>
      <c r="C1613">
        <v>1232</v>
      </c>
      <c r="D1613" t="str">
        <f>VLOOKUP($C1613,Hosts!$A:$O,10,0)</f>
        <v>New York</v>
      </c>
      <c r="E1613" s="67">
        <f>INDEX(Hosts!$A:$O,MATCH(Places!$C1613,Hosts!$A:$A,0),MATCH(Places!E$1,Hosts!$1:$1,0))</f>
        <v>1</v>
      </c>
      <c r="F1613" s="67">
        <f>INDEX(Hosts!$A:$O,MATCH(Places!$C1613,Hosts!$A:$A,0),MATCH(Places!F$1,Hosts!$1:$1,0))</f>
        <v>0.97</v>
      </c>
      <c r="G1613" s="67" t="str">
        <f>INDEX(Hosts!$A:$O,MATCH(Places!$C1613,Hosts!$A:$A,0),MATCH(Places!G$1,Hosts!$1:$1,0))</f>
        <v>Yes</v>
      </c>
      <c r="H1613">
        <v>16</v>
      </c>
      <c r="I1613" t="str">
        <f>VLOOKUP($H1613,Neighborhoods!$A:$C,2,0)</f>
        <v>Manhattan</v>
      </c>
      <c r="J1613" t="str">
        <f>VLOOKUP($H1613,Neighborhoods!$A:$C,3,0)</f>
        <v>Harlem</v>
      </c>
      <c r="K1613" t="s">
        <v>11822</v>
      </c>
      <c r="L1613" t="str">
        <f t="shared" si="100"/>
        <v>No</v>
      </c>
      <c r="M1613">
        <v>2</v>
      </c>
      <c r="N1613" t="str" cm="1">
        <f t="array" ref="N1613">_xlfn.IFS(M1613&lt;=2,"Small",M1613&lt;=5,"Medium",M1613&gt;5,"Large")</f>
        <v>Small</v>
      </c>
      <c r="O1613" s="50">
        <v>179</v>
      </c>
      <c r="P1613" s="67">
        <f t="shared" si="101"/>
        <v>0.03</v>
      </c>
      <c r="Q1613" s="52">
        <v>4.92</v>
      </c>
      <c r="R1613" s="52" t="str" cm="1">
        <f t="array" ref="R1613">_xlfn.IFS(ROUND(Q1613,0)=5,"Excellent",ROUND(Q1613,0)=4,"Good",ROUND(Q1613,0)=3,"Ok",ROUND(Q1613,0)&lt;3,"Bad")</f>
        <v>Excellent</v>
      </c>
      <c r="S1613">
        <v>48</v>
      </c>
      <c r="T1613" t="str">
        <f t="shared" si="102"/>
        <v>No</v>
      </c>
      <c r="U1613" s="65">
        <v>42318</v>
      </c>
      <c r="V1613" s="65">
        <v>43834</v>
      </c>
      <c r="W1613">
        <v>269</v>
      </c>
      <c r="X1613" t="str">
        <f t="shared" si="103"/>
        <v>Active</v>
      </c>
      <c r="Y1613" t="s">
        <v>15615</v>
      </c>
    </row>
    <row r="1614" spans="1:25" x14ac:dyDescent="0.25">
      <c r="A1614">
        <v>1613</v>
      </c>
      <c r="B1614" t="s">
        <v>1211</v>
      </c>
      <c r="C1614">
        <v>2512</v>
      </c>
      <c r="D1614" t="str">
        <f>VLOOKUP($C1614,Hosts!$A:$O,10,0)</f>
        <v>New York</v>
      </c>
      <c r="E1614" s="67">
        <f>INDEX(Hosts!$A:$O,MATCH(Places!$C1614,Hosts!$A:$A,0),MATCH(Places!E$1,Hosts!$1:$1,0))</f>
        <v>1</v>
      </c>
      <c r="F1614" s="67">
        <f>INDEX(Hosts!$A:$O,MATCH(Places!$C1614,Hosts!$A:$A,0),MATCH(Places!F$1,Hosts!$1:$1,0))</f>
        <v>1</v>
      </c>
      <c r="G1614" s="67" t="str">
        <f>INDEX(Hosts!$A:$O,MATCH(Places!$C1614,Hosts!$A:$A,0),MATCH(Places!G$1,Hosts!$1:$1,0))</f>
        <v>Yes</v>
      </c>
      <c r="H1614">
        <v>7</v>
      </c>
      <c r="I1614" t="str">
        <f>VLOOKUP($H1614,Neighborhoods!$A:$C,2,0)</f>
        <v>Brooklyn</v>
      </c>
      <c r="J1614" t="str">
        <f>VLOOKUP($H1614,Neighborhoods!$A:$C,3,0)</f>
        <v>Bedford-Stuyvesant</v>
      </c>
      <c r="K1614" t="s">
        <v>11822</v>
      </c>
      <c r="L1614" t="str">
        <f t="shared" si="100"/>
        <v>No</v>
      </c>
      <c r="M1614">
        <v>4</v>
      </c>
      <c r="N1614" t="str" cm="1">
        <f t="array" ref="N1614">_xlfn.IFS(M1614&lt;=2,"Small",M1614&lt;=5,"Medium",M1614&gt;5,"Large")</f>
        <v>Medium</v>
      </c>
      <c r="O1614" s="50">
        <v>131.43</v>
      </c>
      <c r="P1614" s="67">
        <f t="shared" si="101"/>
        <v>0.03</v>
      </c>
      <c r="Q1614" s="52">
        <v>4.82</v>
      </c>
      <c r="R1614" s="52" t="str" cm="1">
        <f t="array" ref="R1614">_xlfn.IFS(ROUND(Q1614,0)=5,"Excellent",ROUND(Q1614,0)=4,"Good",ROUND(Q1614,0)=3,"Ok",ROUND(Q1614,0)&lt;3,"Bad")</f>
        <v>Excellent</v>
      </c>
      <c r="S1614">
        <v>150</v>
      </c>
      <c r="T1614" t="str">
        <f t="shared" si="102"/>
        <v>Yes</v>
      </c>
      <c r="U1614" s="65">
        <v>42335</v>
      </c>
      <c r="V1614" s="65">
        <v>43905</v>
      </c>
      <c r="W1614">
        <v>218</v>
      </c>
      <c r="X1614" t="str">
        <f t="shared" si="103"/>
        <v>Active</v>
      </c>
      <c r="Y1614" t="s">
        <v>15616</v>
      </c>
    </row>
    <row r="1615" spans="1:25" x14ac:dyDescent="0.25">
      <c r="A1615">
        <v>1614</v>
      </c>
      <c r="B1615" t="s">
        <v>1212</v>
      </c>
      <c r="C1615">
        <v>686</v>
      </c>
      <c r="D1615" t="str">
        <f>VLOOKUP($C1615,Hosts!$A:$O,10,0)</f>
        <v>New York</v>
      </c>
      <c r="E1615" s="67">
        <f>INDEX(Hosts!$A:$O,MATCH(Places!$C1615,Hosts!$A:$A,0),MATCH(Places!E$1,Hosts!$1:$1,0))</f>
        <v>1</v>
      </c>
      <c r="F1615" s="67">
        <f>INDEX(Hosts!$A:$O,MATCH(Places!$C1615,Hosts!$A:$A,0),MATCH(Places!F$1,Hosts!$1:$1,0))</f>
        <v>1</v>
      </c>
      <c r="G1615" s="67" t="str">
        <f>INDEX(Hosts!$A:$O,MATCH(Places!$C1615,Hosts!$A:$A,0),MATCH(Places!G$1,Hosts!$1:$1,0))</f>
        <v>No</v>
      </c>
      <c r="H1615">
        <v>24</v>
      </c>
      <c r="I1615" t="str">
        <f>VLOOKUP($H1615,Neighborhoods!$A:$C,2,0)</f>
        <v>Queens</v>
      </c>
      <c r="J1615" t="str">
        <f>VLOOKUP($H1615,Neighborhoods!$A:$C,3,0)</f>
        <v>Long Island City</v>
      </c>
      <c r="K1615" t="s">
        <v>1</v>
      </c>
      <c r="L1615" t="str">
        <f t="shared" si="100"/>
        <v>Yes</v>
      </c>
      <c r="M1615">
        <v>2</v>
      </c>
      <c r="N1615" t="str" cm="1">
        <f t="array" ref="N1615">_xlfn.IFS(M1615&lt;=2,"Small",M1615&lt;=5,"Medium",M1615&gt;5,"Large")</f>
        <v>Small</v>
      </c>
      <c r="O1615" s="50">
        <v>100</v>
      </c>
      <c r="P1615" s="67">
        <f t="shared" si="101"/>
        <v>0.03</v>
      </c>
      <c r="Q1615" s="52">
        <v>4.83</v>
      </c>
      <c r="R1615" s="52" t="str" cm="1">
        <f t="array" ref="R1615">_xlfn.IFS(ROUND(Q1615,0)=5,"Excellent",ROUND(Q1615,0)=4,"Good",ROUND(Q1615,0)=3,"Ok",ROUND(Q1615,0)&lt;3,"Bad")</f>
        <v>Excellent</v>
      </c>
      <c r="S1615">
        <v>64</v>
      </c>
      <c r="T1615" t="str">
        <f t="shared" si="102"/>
        <v>No</v>
      </c>
      <c r="U1615" s="65">
        <v>42488</v>
      </c>
      <c r="V1615" s="65">
        <v>43833</v>
      </c>
      <c r="W1615">
        <v>365</v>
      </c>
      <c r="X1615" t="str">
        <f t="shared" si="103"/>
        <v>Active</v>
      </c>
      <c r="Y1615" t="s">
        <v>15615</v>
      </c>
    </row>
    <row r="1616" spans="1:25" x14ac:dyDescent="0.25">
      <c r="A1616">
        <v>1615</v>
      </c>
      <c r="B1616" t="s">
        <v>1213</v>
      </c>
      <c r="C1616">
        <v>1650</v>
      </c>
      <c r="D1616" t="str">
        <f>VLOOKUP($C1616,Hosts!$A:$O,10,0)</f>
        <v>New York</v>
      </c>
      <c r="E1616" s="67">
        <f>INDEX(Hosts!$A:$O,MATCH(Places!$C1616,Hosts!$A:$A,0),MATCH(Places!E$1,Hosts!$1:$1,0))</f>
        <v>1</v>
      </c>
      <c r="F1616" s="67">
        <f>INDEX(Hosts!$A:$O,MATCH(Places!$C1616,Hosts!$A:$A,0),MATCH(Places!F$1,Hosts!$1:$1,0))</f>
        <v>0.56000000000000005</v>
      </c>
      <c r="G1616" s="67" t="str">
        <f>INDEX(Hosts!$A:$O,MATCH(Places!$C1616,Hosts!$A:$A,0),MATCH(Places!G$1,Hosts!$1:$1,0))</f>
        <v>No</v>
      </c>
      <c r="H1616">
        <v>9</v>
      </c>
      <c r="I1616" t="str">
        <f>VLOOKUP($H1616,Neighborhoods!$A:$C,2,0)</f>
        <v>Brooklyn</v>
      </c>
      <c r="J1616" t="str">
        <f>VLOOKUP($H1616,Neighborhoods!$A:$C,3,0)</f>
        <v>Crown Heights</v>
      </c>
      <c r="K1616" t="s">
        <v>11822</v>
      </c>
      <c r="L1616" t="str">
        <f t="shared" si="100"/>
        <v>No</v>
      </c>
      <c r="M1616">
        <v>2</v>
      </c>
      <c r="N1616" t="str" cm="1">
        <f t="array" ref="N1616">_xlfn.IFS(M1616&lt;=2,"Small",M1616&lt;=5,"Medium",M1616&gt;5,"Large")</f>
        <v>Small</v>
      </c>
      <c r="O1616" s="50">
        <v>120</v>
      </c>
      <c r="P1616" s="67">
        <f t="shared" si="101"/>
        <v>0.03</v>
      </c>
      <c r="Q1616" s="52">
        <v>4.92</v>
      </c>
      <c r="R1616" s="52" t="str" cm="1">
        <f t="array" ref="R1616">_xlfn.IFS(ROUND(Q1616,0)=5,"Excellent",ROUND(Q1616,0)=4,"Good",ROUND(Q1616,0)=3,"Ok",ROUND(Q1616,0)&lt;3,"Bad")</f>
        <v>Excellent</v>
      </c>
      <c r="S1616">
        <v>71</v>
      </c>
      <c r="T1616" t="str">
        <f t="shared" si="102"/>
        <v>No</v>
      </c>
      <c r="U1616" s="65">
        <v>42317</v>
      </c>
      <c r="V1616" s="65">
        <v>43901</v>
      </c>
      <c r="W1616">
        <v>4</v>
      </c>
      <c r="X1616" t="str">
        <f t="shared" si="103"/>
        <v>Active</v>
      </c>
      <c r="Y1616" t="s">
        <v>15615</v>
      </c>
    </row>
    <row r="1617" spans="1:25" x14ac:dyDescent="0.25">
      <c r="A1617">
        <v>1616</v>
      </c>
      <c r="B1617" t="s">
        <v>14271</v>
      </c>
      <c r="C1617">
        <v>402</v>
      </c>
      <c r="D1617" t="str">
        <f>VLOOKUP($C1617,Hosts!$A:$O,10,0)</f>
        <v>New York</v>
      </c>
      <c r="E1617" s="67">
        <f>INDEX(Hosts!$A:$O,MATCH(Places!$C1617,Hosts!$A:$A,0),MATCH(Places!E$1,Hosts!$1:$1,0))</f>
        <v>1</v>
      </c>
      <c r="F1617" s="67">
        <f>INDEX(Hosts!$A:$O,MATCH(Places!$C1617,Hosts!$A:$A,0),MATCH(Places!F$1,Hosts!$1:$1,0))</f>
        <v>0.9</v>
      </c>
      <c r="G1617" s="67" t="str">
        <f>INDEX(Hosts!$A:$O,MATCH(Places!$C1617,Hosts!$A:$A,0),MATCH(Places!G$1,Hosts!$1:$1,0))</f>
        <v>Yes</v>
      </c>
      <c r="H1617">
        <v>7</v>
      </c>
      <c r="I1617" t="str">
        <f>VLOOKUP($H1617,Neighborhoods!$A:$C,2,0)</f>
        <v>Brooklyn</v>
      </c>
      <c r="J1617" t="str">
        <f>VLOOKUP($H1617,Neighborhoods!$A:$C,3,0)</f>
        <v>Bedford-Stuyvesant</v>
      </c>
      <c r="K1617" t="s">
        <v>1</v>
      </c>
      <c r="L1617" t="str">
        <f t="shared" si="100"/>
        <v>Yes</v>
      </c>
      <c r="M1617">
        <v>1</v>
      </c>
      <c r="N1617" t="str" cm="1">
        <f t="array" ref="N1617">_xlfn.IFS(M1617&lt;=2,"Small",M1617&lt;=5,"Medium",M1617&gt;5,"Large")</f>
        <v>Small</v>
      </c>
      <c r="O1617" s="50">
        <v>60</v>
      </c>
      <c r="P1617" s="67">
        <f t="shared" si="101"/>
        <v>0.03</v>
      </c>
      <c r="Q1617" s="52">
        <v>4.78</v>
      </c>
      <c r="R1617" s="52" t="str" cm="1">
        <f t="array" ref="R1617">_xlfn.IFS(ROUND(Q1617,0)=5,"Excellent",ROUND(Q1617,0)=4,"Good",ROUND(Q1617,0)=3,"Ok",ROUND(Q1617,0)&lt;3,"Bad")</f>
        <v>Excellent</v>
      </c>
      <c r="S1617">
        <v>18</v>
      </c>
      <c r="T1617" t="str">
        <f t="shared" si="102"/>
        <v>No</v>
      </c>
      <c r="U1617" s="65">
        <v>42521</v>
      </c>
      <c r="V1617" s="65">
        <v>43922</v>
      </c>
      <c r="W1617">
        <v>103</v>
      </c>
      <c r="X1617" t="str">
        <f t="shared" si="103"/>
        <v>Active</v>
      </c>
      <c r="Y1617" t="s">
        <v>15615</v>
      </c>
    </row>
    <row r="1618" spans="1:25" x14ac:dyDescent="0.25">
      <c r="A1618">
        <v>1617</v>
      </c>
      <c r="B1618" t="s">
        <v>14928</v>
      </c>
      <c r="C1618">
        <v>2514</v>
      </c>
      <c r="D1618" t="str">
        <f>VLOOKUP($C1618,Hosts!$A:$O,10,0)</f>
        <v>New York</v>
      </c>
      <c r="E1618" s="67">
        <f>INDEX(Hosts!$A:$O,MATCH(Places!$C1618,Hosts!$A:$A,0),MATCH(Places!E$1,Hosts!$1:$1,0))</f>
        <v>1</v>
      </c>
      <c r="F1618" s="67">
        <f>INDEX(Hosts!$A:$O,MATCH(Places!$C1618,Hosts!$A:$A,0),MATCH(Places!F$1,Hosts!$1:$1,0))</f>
        <v>0.88</v>
      </c>
      <c r="G1618" s="67" t="str">
        <f>INDEX(Hosts!$A:$O,MATCH(Places!$C1618,Hosts!$A:$A,0),MATCH(Places!G$1,Hosts!$1:$1,0))</f>
        <v>No</v>
      </c>
      <c r="H1618">
        <v>12</v>
      </c>
      <c r="I1618" t="str">
        <f>VLOOKUP($H1618,Neighborhoods!$A:$C,2,0)</f>
        <v>Brooklyn</v>
      </c>
      <c r="J1618" t="str">
        <f>VLOOKUP($H1618,Neighborhoods!$A:$C,3,0)</f>
        <v>Williamsburg</v>
      </c>
      <c r="K1618" t="s">
        <v>1</v>
      </c>
      <c r="L1618" t="str">
        <f t="shared" si="100"/>
        <v>Yes</v>
      </c>
      <c r="M1618">
        <v>1</v>
      </c>
      <c r="N1618" t="str" cm="1">
        <f t="array" ref="N1618">_xlfn.IFS(M1618&lt;=2,"Small",M1618&lt;=5,"Medium",M1618&gt;5,"Large")</f>
        <v>Small</v>
      </c>
      <c r="O1618" s="50">
        <v>55</v>
      </c>
      <c r="P1618" s="67">
        <f t="shared" si="101"/>
        <v>0.03</v>
      </c>
      <c r="Q1618" s="52">
        <v>5</v>
      </c>
      <c r="R1618" s="52" t="str" cm="1">
        <f t="array" ref="R1618">_xlfn.IFS(ROUND(Q1618,0)=5,"Excellent",ROUND(Q1618,0)=4,"Good",ROUND(Q1618,0)=3,"Ok",ROUND(Q1618,0)&lt;3,"Bad")</f>
        <v>Excellent</v>
      </c>
      <c r="S1618">
        <v>30</v>
      </c>
      <c r="T1618" t="str">
        <f t="shared" si="102"/>
        <v>No</v>
      </c>
      <c r="U1618" s="65">
        <v>42310</v>
      </c>
      <c r="V1618" s="65">
        <v>44045</v>
      </c>
      <c r="W1618">
        <v>44</v>
      </c>
      <c r="X1618" t="str">
        <f t="shared" si="103"/>
        <v>Active</v>
      </c>
      <c r="Y1618" t="s">
        <v>15615</v>
      </c>
    </row>
    <row r="1619" spans="1:25" x14ac:dyDescent="0.25">
      <c r="A1619">
        <v>1618</v>
      </c>
      <c r="B1619" t="s">
        <v>1214</v>
      </c>
      <c r="C1619">
        <v>1915</v>
      </c>
      <c r="D1619" t="str">
        <f>VLOOKUP($C1619,Hosts!$A:$O,10,0)</f>
        <v>New York</v>
      </c>
      <c r="E1619" s="67">
        <f>INDEX(Hosts!$A:$O,MATCH(Places!$C1619,Hosts!$A:$A,0),MATCH(Places!E$1,Hosts!$1:$1,0))</f>
        <v>1</v>
      </c>
      <c r="F1619" s="67">
        <f>INDEX(Hosts!$A:$O,MATCH(Places!$C1619,Hosts!$A:$A,0),MATCH(Places!F$1,Hosts!$1:$1,0))</f>
        <v>0.76</v>
      </c>
      <c r="G1619" s="67" t="str">
        <f>INDEX(Hosts!$A:$O,MATCH(Places!$C1619,Hosts!$A:$A,0),MATCH(Places!G$1,Hosts!$1:$1,0))</f>
        <v>No</v>
      </c>
      <c r="H1619">
        <v>11</v>
      </c>
      <c r="I1619" t="str">
        <f>VLOOKUP($H1619,Neighborhoods!$A:$C,2,0)</f>
        <v>Brooklyn</v>
      </c>
      <c r="J1619" t="str">
        <f>VLOOKUP($H1619,Neighborhoods!$A:$C,3,0)</f>
        <v>Greenpoint</v>
      </c>
      <c r="K1619" t="s">
        <v>11822</v>
      </c>
      <c r="L1619" t="str">
        <f t="shared" si="100"/>
        <v>No</v>
      </c>
      <c r="M1619">
        <v>2</v>
      </c>
      <c r="N1619" t="str" cm="1">
        <f t="array" ref="N1619">_xlfn.IFS(M1619&lt;=2,"Small",M1619&lt;=5,"Medium",M1619&gt;5,"Large")</f>
        <v>Small</v>
      </c>
      <c r="O1619" s="50">
        <v>175</v>
      </c>
      <c r="P1619" s="67">
        <f t="shared" si="101"/>
        <v>0.03</v>
      </c>
      <c r="Q1619" s="52">
        <v>4.9800000000000004</v>
      </c>
      <c r="R1619" s="52" t="str" cm="1">
        <f t="array" ref="R1619">_xlfn.IFS(ROUND(Q1619,0)=5,"Excellent",ROUND(Q1619,0)=4,"Good",ROUND(Q1619,0)=3,"Ok",ROUND(Q1619,0)&lt;3,"Bad")</f>
        <v>Excellent</v>
      </c>
      <c r="S1619">
        <v>44</v>
      </c>
      <c r="T1619" t="str">
        <f t="shared" si="102"/>
        <v>No</v>
      </c>
      <c r="U1619" s="65">
        <v>43205</v>
      </c>
      <c r="V1619" s="65">
        <v>43898</v>
      </c>
      <c r="W1619">
        <v>15</v>
      </c>
      <c r="X1619" t="str">
        <f t="shared" si="103"/>
        <v>Active</v>
      </c>
      <c r="Y1619" t="s">
        <v>15616</v>
      </c>
    </row>
    <row r="1620" spans="1:25" x14ac:dyDescent="0.25">
      <c r="A1620">
        <v>1619</v>
      </c>
      <c r="B1620" t="s">
        <v>1215</v>
      </c>
      <c r="C1620">
        <v>2097</v>
      </c>
      <c r="D1620" t="str">
        <f>VLOOKUP($C1620,Hosts!$A:$O,10,0)</f>
        <v>New York</v>
      </c>
      <c r="E1620" s="67">
        <f>INDEX(Hosts!$A:$O,MATCH(Places!$C1620,Hosts!$A:$A,0),MATCH(Places!E$1,Hosts!$1:$1,0))</f>
        <v>1</v>
      </c>
      <c r="F1620" s="67">
        <f>INDEX(Hosts!$A:$O,MATCH(Places!$C1620,Hosts!$A:$A,0),MATCH(Places!F$1,Hosts!$1:$1,0))</f>
        <v>1</v>
      </c>
      <c r="G1620" s="67" t="str">
        <f>INDEX(Hosts!$A:$O,MATCH(Places!$C1620,Hosts!$A:$A,0),MATCH(Places!G$1,Hosts!$1:$1,0))</f>
        <v>Yes</v>
      </c>
      <c r="H1620">
        <v>24</v>
      </c>
      <c r="I1620" t="str">
        <f>VLOOKUP($H1620,Neighborhoods!$A:$C,2,0)</f>
        <v>Queens</v>
      </c>
      <c r="J1620" t="str">
        <f>VLOOKUP($H1620,Neighborhoods!$A:$C,3,0)</f>
        <v>Long Island City</v>
      </c>
      <c r="K1620" t="s">
        <v>1</v>
      </c>
      <c r="L1620" t="str">
        <f t="shared" si="100"/>
        <v>Yes</v>
      </c>
      <c r="M1620">
        <v>1</v>
      </c>
      <c r="N1620" t="str" cm="1">
        <f t="array" ref="N1620">_xlfn.IFS(M1620&lt;=2,"Small",M1620&lt;=5,"Medium",M1620&gt;5,"Large")</f>
        <v>Small</v>
      </c>
      <c r="O1620" s="50">
        <v>87</v>
      </c>
      <c r="P1620" s="67">
        <f t="shared" si="101"/>
        <v>0.03</v>
      </c>
      <c r="Q1620" s="52">
        <v>5</v>
      </c>
      <c r="R1620" s="52" t="str" cm="1">
        <f t="array" ref="R1620">_xlfn.IFS(ROUND(Q1620,0)=5,"Excellent",ROUND(Q1620,0)=4,"Good",ROUND(Q1620,0)=3,"Ok",ROUND(Q1620,0)&lt;3,"Bad")</f>
        <v>Excellent</v>
      </c>
      <c r="S1620">
        <v>38</v>
      </c>
      <c r="T1620" t="str">
        <f t="shared" si="102"/>
        <v>No</v>
      </c>
      <c r="U1620" s="65">
        <v>42653</v>
      </c>
      <c r="V1620" s="65">
        <v>43921</v>
      </c>
      <c r="W1620">
        <v>114</v>
      </c>
      <c r="X1620" t="str">
        <f t="shared" si="103"/>
        <v>Active</v>
      </c>
      <c r="Y1620" t="s">
        <v>15616</v>
      </c>
    </row>
    <row r="1621" spans="1:25" x14ac:dyDescent="0.25">
      <c r="A1621">
        <v>1620</v>
      </c>
      <c r="B1621" t="s">
        <v>1216</v>
      </c>
      <c r="C1621">
        <v>2137</v>
      </c>
      <c r="D1621" t="str">
        <f>VLOOKUP($C1621,Hosts!$A:$O,10,0)</f>
        <v>New York</v>
      </c>
      <c r="E1621" s="67">
        <f>INDEX(Hosts!$A:$O,MATCH(Places!$C1621,Hosts!$A:$A,0),MATCH(Places!E$1,Hosts!$1:$1,0))</f>
        <v>0.9</v>
      </c>
      <c r="F1621" s="67">
        <f>INDEX(Hosts!$A:$O,MATCH(Places!$C1621,Hosts!$A:$A,0),MATCH(Places!F$1,Hosts!$1:$1,0))</f>
        <v>0.69</v>
      </c>
      <c r="G1621" s="67" t="str">
        <f>INDEX(Hosts!$A:$O,MATCH(Places!$C1621,Hosts!$A:$A,0),MATCH(Places!G$1,Hosts!$1:$1,0))</f>
        <v>No</v>
      </c>
      <c r="H1621">
        <v>10</v>
      </c>
      <c r="I1621" t="str">
        <f>VLOOKUP($H1621,Neighborhoods!$A:$C,2,0)</f>
        <v>Brooklyn</v>
      </c>
      <c r="J1621" t="str">
        <f>VLOOKUP($H1621,Neighborhoods!$A:$C,3,0)</f>
        <v>East Flatbush</v>
      </c>
      <c r="K1621" t="s">
        <v>16</v>
      </c>
      <c r="L1621" t="str">
        <f t="shared" si="100"/>
        <v>Yes</v>
      </c>
      <c r="M1621">
        <v>4</v>
      </c>
      <c r="N1621" t="str" cm="1">
        <f t="array" ref="N1621">_xlfn.IFS(M1621&lt;=2,"Small",M1621&lt;=5,"Medium",M1621&gt;5,"Large")</f>
        <v>Medium</v>
      </c>
      <c r="O1621" s="50">
        <v>19</v>
      </c>
      <c r="P1621" s="67">
        <f t="shared" si="101"/>
        <v>0.03</v>
      </c>
      <c r="Q1621" s="52">
        <v>4.75</v>
      </c>
      <c r="R1621" s="52" t="str" cm="1">
        <f t="array" ref="R1621">_xlfn.IFS(ROUND(Q1621,0)=5,"Excellent",ROUND(Q1621,0)=4,"Good",ROUND(Q1621,0)=3,"Ok",ROUND(Q1621,0)&lt;3,"Bad")</f>
        <v>Excellent</v>
      </c>
      <c r="S1621">
        <v>8</v>
      </c>
      <c r="T1621" t="str">
        <f t="shared" si="102"/>
        <v>No</v>
      </c>
      <c r="U1621" s="65">
        <v>42333</v>
      </c>
      <c r="V1621" s="65">
        <v>43678</v>
      </c>
      <c r="W1621">
        <v>228</v>
      </c>
      <c r="X1621" t="str">
        <f t="shared" si="103"/>
        <v>Active</v>
      </c>
      <c r="Y1621" t="s">
        <v>15615</v>
      </c>
    </row>
    <row r="1622" spans="1:25" x14ac:dyDescent="0.25">
      <c r="A1622">
        <v>1621</v>
      </c>
      <c r="B1622" t="s">
        <v>1217</v>
      </c>
      <c r="C1622">
        <v>2516</v>
      </c>
      <c r="D1622" t="str">
        <f>VLOOKUP($C1622,Hosts!$A:$O,10,0)</f>
        <v>Connecticut</v>
      </c>
      <c r="E1622" s="67">
        <f>INDEX(Hosts!$A:$O,MATCH(Places!$C1622,Hosts!$A:$A,0),MATCH(Places!E$1,Hosts!$1:$1,0))</f>
        <v>1</v>
      </c>
      <c r="F1622" s="67">
        <f>INDEX(Hosts!$A:$O,MATCH(Places!$C1622,Hosts!$A:$A,0),MATCH(Places!F$1,Hosts!$1:$1,0))</f>
        <v>0.95</v>
      </c>
      <c r="G1622" s="67" t="str">
        <f>INDEX(Hosts!$A:$O,MATCH(Places!$C1622,Hosts!$A:$A,0),MATCH(Places!G$1,Hosts!$1:$1,0))</f>
        <v>Yes</v>
      </c>
      <c r="H1622">
        <v>15</v>
      </c>
      <c r="I1622" t="str">
        <f>VLOOKUP($H1622,Neighborhoods!$A:$C,2,0)</f>
        <v>Manhattan</v>
      </c>
      <c r="J1622" t="str">
        <f>VLOOKUP($H1622,Neighborhoods!$A:$C,3,0)</f>
        <v>East Village</v>
      </c>
      <c r="K1622" t="s">
        <v>11822</v>
      </c>
      <c r="L1622" t="str">
        <f t="shared" si="100"/>
        <v>No</v>
      </c>
      <c r="M1622">
        <v>2</v>
      </c>
      <c r="N1622" t="str" cm="1">
        <f t="array" ref="N1622">_xlfn.IFS(M1622&lt;=2,"Small",M1622&lt;=5,"Medium",M1622&gt;5,"Large")</f>
        <v>Small</v>
      </c>
      <c r="O1622" s="50">
        <v>130</v>
      </c>
      <c r="P1622" s="67">
        <f t="shared" si="101"/>
        <v>0.03</v>
      </c>
      <c r="Q1622" s="52">
        <v>5</v>
      </c>
      <c r="R1622" s="52" t="str" cm="1">
        <f t="array" ref="R1622">_xlfn.IFS(ROUND(Q1622,0)=5,"Excellent",ROUND(Q1622,0)=4,"Good",ROUND(Q1622,0)=3,"Ok",ROUND(Q1622,0)&lt;3,"Bad")</f>
        <v>Excellent</v>
      </c>
      <c r="S1622">
        <v>6</v>
      </c>
      <c r="T1622" t="str">
        <f t="shared" si="102"/>
        <v>No</v>
      </c>
      <c r="U1622" s="65">
        <v>42309</v>
      </c>
      <c r="V1622" s="65">
        <v>42368</v>
      </c>
      <c r="W1622">
        <v>0</v>
      </c>
      <c r="X1622" t="str">
        <f t="shared" si="103"/>
        <v>Inactive</v>
      </c>
      <c r="Y1622" t="s">
        <v>15616</v>
      </c>
    </row>
    <row r="1623" spans="1:25" x14ac:dyDescent="0.25">
      <c r="A1623">
        <v>1622</v>
      </c>
      <c r="B1623" t="s">
        <v>1218</v>
      </c>
      <c r="C1623">
        <v>2517</v>
      </c>
      <c r="D1623" t="str">
        <f>VLOOKUP($C1623,Hosts!$A:$O,10,0)</f>
        <v>New York</v>
      </c>
      <c r="E1623" s="67">
        <f>INDEX(Hosts!$A:$O,MATCH(Places!$C1623,Hosts!$A:$A,0),MATCH(Places!E$1,Hosts!$1:$1,0))</f>
        <v>1</v>
      </c>
      <c r="F1623" s="67">
        <f>INDEX(Hosts!$A:$O,MATCH(Places!$C1623,Hosts!$A:$A,0),MATCH(Places!F$1,Hosts!$1:$1,0))</f>
        <v>1</v>
      </c>
      <c r="G1623" s="67" t="str">
        <f>INDEX(Hosts!$A:$O,MATCH(Places!$C1623,Hosts!$A:$A,0),MATCH(Places!G$1,Hosts!$1:$1,0))</f>
        <v>Yes</v>
      </c>
      <c r="H1623">
        <v>16</v>
      </c>
      <c r="I1623" t="str">
        <f>VLOOKUP($H1623,Neighborhoods!$A:$C,2,0)</f>
        <v>Manhattan</v>
      </c>
      <c r="J1623" t="str">
        <f>VLOOKUP($H1623,Neighborhoods!$A:$C,3,0)</f>
        <v>Harlem</v>
      </c>
      <c r="K1623" t="s">
        <v>1</v>
      </c>
      <c r="L1623" t="str">
        <f t="shared" si="100"/>
        <v>Yes</v>
      </c>
      <c r="M1623">
        <v>2</v>
      </c>
      <c r="N1623" t="str" cm="1">
        <f t="array" ref="N1623">_xlfn.IFS(M1623&lt;=2,"Small",M1623&lt;=5,"Medium",M1623&gt;5,"Large")</f>
        <v>Small</v>
      </c>
      <c r="O1623" s="50">
        <v>79</v>
      </c>
      <c r="P1623" s="67">
        <f t="shared" si="101"/>
        <v>0.03</v>
      </c>
      <c r="Q1623" s="52">
        <v>4.92</v>
      </c>
      <c r="R1623" s="52" t="str" cm="1">
        <f t="array" ref="R1623">_xlfn.IFS(ROUND(Q1623,0)=5,"Excellent",ROUND(Q1623,0)=4,"Good",ROUND(Q1623,0)=3,"Ok",ROUND(Q1623,0)&lt;3,"Bad")</f>
        <v>Excellent</v>
      </c>
      <c r="S1623">
        <v>84</v>
      </c>
      <c r="T1623" t="str">
        <f t="shared" si="102"/>
        <v>No</v>
      </c>
      <c r="U1623" s="65">
        <v>42352</v>
      </c>
      <c r="V1623" s="65">
        <v>43899</v>
      </c>
      <c r="W1623">
        <v>318</v>
      </c>
      <c r="X1623" t="str">
        <f t="shared" si="103"/>
        <v>Active</v>
      </c>
      <c r="Y1623" t="s">
        <v>15615</v>
      </c>
    </row>
    <row r="1624" spans="1:25" x14ac:dyDescent="0.25">
      <c r="A1624">
        <v>1623</v>
      </c>
      <c r="B1624" t="s">
        <v>1219</v>
      </c>
      <c r="C1624">
        <v>2518</v>
      </c>
      <c r="D1624" t="str">
        <f>VLOOKUP($C1624,Hosts!$A:$O,10,0)</f>
        <v>New York</v>
      </c>
      <c r="E1624" s="67">
        <f>INDEX(Hosts!$A:$O,MATCH(Places!$C1624,Hosts!$A:$A,0),MATCH(Places!E$1,Hosts!$1:$1,0))</f>
        <v>0.75</v>
      </c>
      <c r="F1624" s="67">
        <f>INDEX(Hosts!$A:$O,MATCH(Places!$C1624,Hosts!$A:$A,0),MATCH(Places!F$1,Hosts!$1:$1,0))</f>
        <v>0.4</v>
      </c>
      <c r="G1624" s="67" t="str">
        <f>INDEX(Hosts!$A:$O,MATCH(Places!$C1624,Hosts!$A:$A,0),MATCH(Places!G$1,Hosts!$1:$1,0))</f>
        <v>No</v>
      </c>
      <c r="H1624">
        <v>16</v>
      </c>
      <c r="I1624" t="str">
        <f>VLOOKUP($H1624,Neighborhoods!$A:$C,2,0)</f>
        <v>Manhattan</v>
      </c>
      <c r="J1624" t="str">
        <f>VLOOKUP($H1624,Neighborhoods!$A:$C,3,0)</f>
        <v>Harlem</v>
      </c>
      <c r="K1624" t="s">
        <v>11822</v>
      </c>
      <c r="L1624" t="str">
        <f t="shared" si="100"/>
        <v>No</v>
      </c>
      <c r="M1624">
        <v>3</v>
      </c>
      <c r="N1624" t="str" cm="1">
        <f t="array" ref="N1624">_xlfn.IFS(M1624&lt;=2,"Small",M1624&lt;=5,"Medium",M1624&gt;5,"Large")</f>
        <v>Medium</v>
      </c>
      <c r="O1624" s="50">
        <v>140</v>
      </c>
      <c r="P1624" s="67">
        <f t="shared" si="101"/>
        <v>0.03</v>
      </c>
      <c r="Q1624" s="52">
        <v>4.7</v>
      </c>
      <c r="R1624" s="52" t="str" cm="1">
        <f t="array" ref="R1624">_xlfn.IFS(ROUND(Q1624,0)=5,"Excellent",ROUND(Q1624,0)=4,"Good",ROUND(Q1624,0)=3,"Ok",ROUND(Q1624,0)&lt;3,"Bad")</f>
        <v>Excellent</v>
      </c>
      <c r="S1624">
        <v>10</v>
      </c>
      <c r="T1624" t="str">
        <f t="shared" si="102"/>
        <v>No</v>
      </c>
      <c r="U1624" s="65">
        <v>42714</v>
      </c>
      <c r="V1624" s="65">
        <v>43982</v>
      </c>
      <c r="W1624">
        <v>362</v>
      </c>
      <c r="X1624" t="str">
        <f t="shared" si="103"/>
        <v>Active</v>
      </c>
      <c r="Y1624" t="s">
        <v>15615</v>
      </c>
    </row>
    <row r="1625" spans="1:25" x14ac:dyDescent="0.25">
      <c r="A1625">
        <v>1624</v>
      </c>
      <c r="B1625" t="s">
        <v>1220</v>
      </c>
      <c r="C1625">
        <v>1148</v>
      </c>
      <c r="D1625" t="str">
        <f>VLOOKUP($C1625,Hosts!$A:$O,10,0)</f>
        <v>New York</v>
      </c>
      <c r="E1625" s="67">
        <f>INDEX(Hosts!$A:$O,MATCH(Places!$C1625,Hosts!$A:$A,0),MATCH(Places!E$1,Hosts!$1:$1,0))</f>
        <v>0.5</v>
      </c>
      <c r="F1625" s="67">
        <f>INDEX(Hosts!$A:$O,MATCH(Places!$C1625,Hosts!$A:$A,0),MATCH(Places!F$1,Hosts!$1:$1,0))</f>
        <v>0.66</v>
      </c>
      <c r="G1625" s="67" t="str">
        <f>INDEX(Hosts!$A:$O,MATCH(Places!$C1625,Hosts!$A:$A,0),MATCH(Places!G$1,Hosts!$1:$1,0))</f>
        <v>No</v>
      </c>
      <c r="H1625">
        <v>20</v>
      </c>
      <c r="I1625" t="str">
        <f>VLOOKUP($H1625,Neighborhoods!$A:$C,2,0)</f>
        <v>Manhattan</v>
      </c>
      <c r="J1625" t="str">
        <f>VLOOKUP($H1625,Neighborhoods!$A:$C,3,0)</f>
        <v>Upper West Side</v>
      </c>
      <c r="K1625" t="s">
        <v>11822</v>
      </c>
      <c r="L1625" t="str">
        <f t="shared" si="100"/>
        <v>No</v>
      </c>
      <c r="M1625">
        <v>3</v>
      </c>
      <c r="N1625" t="str" cm="1">
        <f t="array" ref="N1625">_xlfn.IFS(M1625&lt;=2,"Small",M1625&lt;=5,"Medium",M1625&gt;5,"Large")</f>
        <v>Medium</v>
      </c>
      <c r="O1625" s="50">
        <v>120</v>
      </c>
      <c r="P1625" s="67">
        <f t="shared" si="101"/>
        <v>0.03</v>
      </c>
      <c r="Q1625" s="52">
        <v>4.79</v>
      </c>
      <c r="R1625" s="52" t="str" cm="1">
        <f t="array" ref="R1625">_xlfn.IFS(ROUND(Q1625,0)=5,"Excellent",ROUND(Q1625,0)=4,"Good",ROUND(Q1625,0)=3,"Ok",ROUND(Q1625,0)&lt;3,"Bad")</f>
        <v>Excellent</v>
      </c>
      <c r="S1625">
        <v>150</v>
      </c>
      <c r="T1625" t="str">
        <f t="shared" si="102"/>
        <v>No</v>
      </c>
      <c r="U1625" s="65">
        <v>42380</v>
      </c>
      <c r="V1625" s="65">
        <v>43901</v>
      </c>
      <c r="W1625">
        <v>47</v>
      </c>
      <c r="X1625" t="str">
        <f t="shared" si="103"/>
        <v>Active</v>
      </c>
      <c r="Y1625" t="s">
        <v>15615</v>
      </c>
    </row>
    <row r="1626" spans="1:25" x14ac:dyDescent="0.25">
      <c r="A1626">
        <v>1625</v>
      </c>
      <c r="B1626" t="s">
        <v>15349</v>
      </c>
      <c r="C1626">
        <v>1442</v>
      </c>
      <c r="D1626" t="str">
        <f>VLOOKUP($C1626,Hosts!$A:$O,10,0)</f>
        <v>New York</v>
      </c>
      <c r="E1626" s="67">
        <f>INDEX(Hosts!$A:$O,MATCH(Places!$C1626,Hosts!$A:$A,0),MATCH(Places!E$1,Hosts!$1:$1,0))</f>
        <v>0.67</v>
      </c>
      <c r="F1626" s="67">
        <f>INDEX(Hosts!$A:$O,MATCH(Places!$C1626,Hosts!$A:$A,0),MATCH(Places!F$1,Hosts!$1:$1,0))</f>
        <v>0.2</v>
      </c>
      <c r="G1626" s="67" t="str">
        <f>INDEX(Hosts!$A:$O,MATCH(Places!$C1626,Hosts!$A:$A,0),MATCH(Places!G$1,Hosts!$1:$1,0))</f>
        <v>No</v>
      </c>
      <c r="H1626">
        <v>9</v>
      </c>
      <c r="I1626" t="str">
        <f>VLOOKUP($H1626,Neighborhoods!$A:$C,2,0)</f>
        <v>Brooklyn</v>
      </c>
      <c r="J1626" t="str">
        <f>VLOOKUP($H1626,Neighborhoods!$A:$C,3,0)</f>
        <v>Crown Heights</v>
      </c>
      <c r="K1626" t="s">
        <v>1</v>
      </c>
      <c r="L1626" t="str">
        <f t="shared" si="100"/>
        <v>Yes</v>
      </c>
      <c r="M1626">
        <v>2</v>
      </c>
      <c r="N1626" t="str" cm="1">
        <f t="array" ref="N1626">_xlfn.IFS(M1626&lt;=2,"Small",M1626&lt;=5,"Medium",M1626&gt;5,"Large")</f>
        <v>Small</v>
      </c>
      <c r="O1626" s="50">
        <v>35</v>
      </c>
      <c r="P1626" s="67">
        <f t="shared" si="101"/>
        <v>0.03</v>
      </c>
      <c r="Q1626" s="52">
        <v>5</v>
      </c>
      <c r="R1626" s="52" t="str" cm="1">
        <f t="array" ref="R1626">_xlfn.IFS(ROUND(Q1626,0)=5,"Excellent",ROUND(Q1626,0)=4,"Good",ROUND(Q1626,0)=3,"Ok",ROUND(Q1626,0)&lt;3,"Bad")</f>
        <v>Excellent</v>
      </c>
      <c r="S1626">
        <v>3</v>
      </c>
      <c r="T1626" t="str">
        <f t="shared" si="102"/>
        <v>No</v>
      </c>
      <c r="U1626" s="65">
        <v>42657</v>
      </c>
      <c r="V1626" s="65">
        <v>43538</v>
      </c>
      <c r="W1626">
        <v>165</v>
      </c>
      <c r="X1626" t="str">
        <f t="shared" si="103"/>
        <v>Active</v>
      </c>
      <c r="Y1626" t="s">
        <v>15615</v>
      </c>
    </row>
    <row r="1627" spans="1:25" x14ac:dyDescent="0.25">
      <c r="A1627">
        <v>1626</v>
      </c>
      <c r="B1627" t="s">
        <v>1221</v>
      </c>
      <c r="C1627">
        <v>383</v>
      </c>
      <c r="D1627" t="str">
        <f>VLOOKUP($C1627,Hosts!$A:$O,10,0)</f>
        <v>New York</v>
      </c>
      <c r="E1627" s="67">
        <f>INDEX(Hosts!$A:$O,MATCH(Places!$C1627,Hosts!$A:$A,0),MATCH(Places!E$1,Hosts!$1:$1,0))</f>
        <v>0.75</v>
      </c>
      <c r="F1627" s="67">
        <f>INDEX(Hosts!$A:$O,MATCH(Places!$C1627,Hosts!$A:$A,0),MATCH(Places!F$1,Hosts!$1:$1,0))</f>
        <v>0.57999999999999996</v>
      </c>
      <c r="G1627" s="67" t="str">
        <f>INDEX(Hosts!$A:$O,MATCH(Places!$C1627,Hosts!$A:$A,0),MATCH(Places!G$1,Hosts!$1:$1,0))</f>
        <v>No</v>
      </c>
      <c r="H1627">
        <v>20</v>
      </c>
      <c r="I1627" t="str">
        <f>VLOOKUP($H1627,Neighborhoods!$A:$C,2,0)</f>
        <v>Manhattan</v>
      </c>
      <c r="J1627" t="str">
        <f>VLOOKUP($H1627,Neighborhoods!$A:$C,3,0)</f>
        <v>Upper West Side</v>
      </c>
      <c r="K1627" t="s">
        <v>11822</v>
      </c>
      <c r="L1627" t="str">
        <f t="shared" si="100"/>
        <v>No</v>
      </c>
      <c r="M1627">
        <v>4</v>
      </c>
      <c r="N1627" t="str" cm="1">
        <f t="array" ref="N1627">_xlfn.IFS(M1627&lt;=2,"Small",M1627&lt;=5,"Medium",M1627&gt;5,"Large")</f>
        <v>Medium</v>
      </c>
      <c r="O1627" s="50">
        <v>289</v>
      </c>
      <c r="P1627" s="67">
        <f t="shared" si="101"/>
        <v>0.04</v>
      </c>
      <c r="Q1627" s="52">
        <v>4.91</v>
      </c>
      <c r="R1627" s="52" t="str" cm="1">
        <f t="array" ref="R1627">_xlfn.IFS(ROUND(Q1627,0)=5,"Excellent",ROUND(Q1627,0)=4,"Good",ROUND(Q1627,0)=3,"Ok",ROUND(Q1627,0)&lt;3,"Bad")</f>
        <v>Excellent</v>
      </c>
      <c r="S1627">
        <v>45</v>
      </c>
      <c r="T1627" t="str">
        <f t="shared" si="102"/>
        <v>No</v>
      </c>
      <c r="U1627" s="65">
        <v>42353</v>
      </c>
      <c r="V1627" s="65">
        <v>44005</v>
      </c>
      <c r="W1627">
        <v>16</v>
      </c>
      <c r="X1627" t="str">
        <f t="shared" si="103"/>
        <v>Active</v>
      </c>
      <c r="Y1627" t="s">
        <v>15615</v>
      </c>
    </row>
    <row r="1628" spans="1:25" x14ac:dyDescent="0.25">
      <c r="A1628">
        <v>1627</v>
      </c>
      <c r="B1628" t="s">
        <v>1222</v>
      </c>
      <c r="C1628">
        <v>1678</v>
      </c>
      <c r="D1628" t="str">
        <f>VLOOKUP($C1628,Hosts!$A:$O,10,0)</f>
        <v>New York</v>
      </c>
      <c r="E1628" s="67">
        <f>INDEX(Hosts!$A:$O,MATCH(Places!$C1628,Hosts!$A:$A,0),MATCH(Places!E$1,Hosts!$1:$1,0))</f>
        <v>1</v>
      </c>
      <c r="F1628" s="67">
        <f>INDEX(Hosts!$A:$O,MATCH(Places!$C1628,Hosts!$A:$A,0),MATCH(Places!F$1,Hosts!$1:$1,0))</f>
        <v>0.86</v>
      </c>
      <c r="G1628" s="67" t="str">
        <f>INDEX(Hosts!$A:$O,MATCH(Places!$C1628,Hosts!$A:$A,0),MATCH(Places!G$1,Hosts!$1:$1,0))</f>
        <v>Yes</v>
      </c>
      <c r="H1628">
        <v>9</v>
      </c>
      <c r="I1628" t="str">
        <f>VLOOKUP($H1628,Neighborhoods!$A:$C,2,0)</f>
        <v>Brooklyn</v>
      </c>
      <c r="J1628" t="str">
        <f>VLOOKUP($H1628,Neighborhoods!$A:$C,3,0)</f>
        <v>Crown Heights</v>
      </c>
      <c r="K1628" t="s">
        <v>11822</v>
      </c>
      <c r="L1628" t="str">
        <f t="shared" si="100"/>
        <v>No</v>
      </c>
      <c r="M1628">
        <v>4</v>
      </c>
      <c r="N1628" t="str" cm="1">
        <f t="array" ref="N1628">_xlfn.IFS(M1628&lt;=2,"Small",M1628&lt;=5,"Medium",M1628&gt;5,"Large")</f>
        <v>Medium</v>
      </c>
      <c r="O1628" s="50">
        <v>120</v>
      </c>
      <c r="P1628" s="67">
        <f t="shared" si="101"/>
        <v>0.03</v>
      </c>
      <c r="Q1628" s="52">
        <v>4.92</v>
      </c>
      <c r="R1628" s="52" t="str" cm="1">
        <f t="array" ref="R1628">_xlfn.IFS(ROUND(Q1628,0)=5,"Excellent",ROUND(Q1628,0)=4,"Good",ROUND(Q1628,0)=3,"Ok",ROUND(Q1628,0)&lt;3,"Bad")</f>
        <v>Excellent</v>
      </c>
      <c r="S1628">
        <v>120</v>
      </c>
      <c r="T1628" t="str">
        <f t="shared" si="102"/>
        <v>Yes</v>
      </c>
      <c r="U1628" s="65">
        <v>42355</v>
      </c>
      <c r="V1628" s="65">
        <v>44043</v>
      </c>
      <c r="W1628">
        <v>96</v>
      </c>
      <c r="X1628" t="str">
        <f t="shared" si="103"/>
        <v>Active</v>
      </c>
      <c r="Y1628" t="s">
        <v>15615</v>
      </c>
    </row>
    <row r="1629" spans="1:25" x14ac:dyDescent="0.25">
      <c r="A1629">
        <v>1628</v>
      </c>
      <c r="B1629" t="s">
        <v>1223</v>
      </c>
      <c r="C1629">
        <v>2506</v>
      </c>
      <c r="D1629" t="str">
        <f>VLOOKUP($C1629,Hosts!$A:$O,10,0)</f>
        <v>New York</v>
      </c>
      <c r="E1629" s="67">
        <f>INDEX(Hosts!$A:$O,MATCH(Places!$C1629,Hosts!$A:$A,0),MATCH(Places!E$1,Hosts!$1:$1,0))</f>
        <v>1</v>
      </c>
      <c r="F1629" s="67">
        <f>INDEX(Hosts!$A:$O,MATCH(Places!$C1629,Hosts!$A:$A,0),MATCH(Places!F$1,Hosts!$1:$1,0))</f>
        <v>0.96</v>
      </c>
      <c r="G1629" s="67" t="str">
        <f>INDEX(Hosts!$A:$O,MATCH(Places!$C1629,Hosts!$A:$A,0),MATCH(Places!G$1,Hosts!$1:$1,0))</f>
        <v>No</v>
      </c>
      <c r="H1629">
        <v>7</v>
      </c>
      <c r="I1629" t="str">
        <f>VLOOKUP($H1629,Neighborhoods!$A:$C,2,0)</f>
        <v>Brooklyn</v>
      </c>
      <c r="J1629" t="str">
        <f>VLOOKUP($H1629,Neighborhoods!$A:$C,3,0)</f>
        <v>Bedford-Stuyvesant</v>
      </c>
      <c r="K1629" t="s">
        <v>11822</v>
      </c>
      <c r="L1629" t="str">
        <f t="shared" si="100"/>
        <v>No</v>
      </c>
      <c r="M1629">
        <v>5</v>
      </c>
      <c r="N1629" t="str" cm="1">
        <f t="array" ref="N1629">_xlfn.IFS(M1629&lt;=2,"Small",M1629&lt;=5,"Medium",M1629&gt;5,"Large")</f>
        <v>Medium</v>
      </c>
      <c r="O1629" s="50">
        <v>94</v>
      </c>
      <c r="P1629" s="67">
        <f t="shared" si="101"/>
        <v>0.03</v>
      </c>
      <c r="Q1629" s="52">
        <v>4.6900000000000004</v>
      </c>
      <c r="R1629" s="52" t="str" cm="1">
        <f t="array" ref="R1629">_xlfn.IFS(ROUND(Q1629,0)=5,"Excellent",ROUND(Q1629,0)=4,"Good",ROUND(Q1629,0)=3,"Ok",ROUND(Q1629,0)&lt;3,"Bad")</f>
        <v>Excellent</v>
      </c>
      <c r="S1629">
        <v>42</v>
      </c>
      <c r="T1629" t="str">
        <f t="shared" si="102"/>
        <v>No</v>
      </c>
      <c r="U1629" s="65">
        <v>42498</v>
      </c>
      <c r="V1629" s="65">
        <v>43962</v>
      </c>
      <c r="W1629">
        <v>314</v>
      </c>
      <c r="X1629" t="str">
        <f t="shared" si="103"/>
        <v>Active</v>
      </c>
      <c r="Y1629" t="s">
        <v>15616</v>
      </c>
    </row>
    <row r="1630" spans="1:25" x14ac:dyDescent="0.25">
      <c r="A1630">
        <v>1629</v>
      </c>
      <c r="B1630" t="s">
        <v>1224</v>
      </c>
      <c r="C1630">
        <v>474</v>
      </c>
      <c r="D1630" t="str">
        <f>VLOOKUP($C1630,Hosts!$A:$O,10,0)</f>
        <v>New York</v>
      </c>
      <c r="E1630" s="67">
        <f>INDEX(Hosts!$A:$O,MATCH(Places!$C1630,Hosts!$A:$A,0),MATCH(Places!E$1,Hosts!$1:$1,0))</f>
        <v>1</v>
      </c>
      <c r="F1630" s="67">
        <f>INDEX(Hosts!$A:$O,MATCH(Places!$C1630,Hosts!$A:$A,0),MATCH(Places!F$1,Hosts!$1:$1,0))</f>
        <v>0.56000000000000005</v>
      </c>
      <c r="G1630" s="67" t="str">
        <f>INDEX(Hosts!$A:$O,MATCH(Places!$C1630,Hosts!$A:$A,0),MATCH(Places!G$1,Hosts!$1:$1,0))</f>
        <v>No</v>
      </c>
      <c r="H1630">
        <v>7</v>
      </c>
      <c r="I1630" t="str">
        <f>VLOOKUP($H1630,Neighborhoods!$A:$C,2,0)</f>
        <v>Brooklyn</v>
      </c>
      <c r="J1630" t="str">
        <f>VLOOKUP($H1630,Neighborhoods!$A:$C,3,0)</f>
        <v>Bedford-Stuyvesant</v>
      </c>
      <c r="K1630" t="s">
        <v>11822</v>
      </c>
      <c r="L1630" t="str">
        <f t="shared" si="100"/>
        <v>No</v>
      </c>
      <c r="M1630">
        <v>3</v>
      </c>
      <c r="N1630" t="str" cm="1">
        <f t="array" ref="N1630">_xlfn.IFS(M1630&lt;=2,"Small",M1630&lt;=5,"Medium",M1630&gt;5,"Large")</f>
        <v>Medium</v>
      </c>
      <c r="O1630" s="50">
        <v>100</v>
      </c>
      <c r="P1630" s="67">
        <f t="shared" si="101"/>
        <v>0.03</v>
      </c>
      <c r="Q1630" s="52">
        <v>4.5</v>
      </c>
      <c r="R1630" s="52" t="str" cm="1">
        <f t="array" ref="R1630">_xlfn.IFS(ROUND(Q1630,0)=5,"Excellent",ROUND(Q1630,0)=4,"Good",ROUND(Q1630,0)=3,"Ok",ROUND(Q1630,0)&lt;3,"Bad")</f>
        <v>Excellent</v>
      </c>
      <c r="S1630">
        <v>4</v>
      </c>
      <c r="T1630" t="str">
        <f t="shared" si="102"/>
        <v>No</v>
      </c>
      <c r="U1630" s="65">
        <v>42375</v>
      </c>
      <c r="V1630" s="65">
        <v>43701</v>
      </c>
      <c r="W1630">
        <v>88</v>
      </c>
      <c r="X1630" t="str">
        <f t="shared" si="103"/>
        <v>Active</v>
      </c>
      <c r="Y1630" t="s">
        <v>15615</v>
      </c>
    </row>
    <row r="1631" spans="1:25" x14ac:dyDescent="0.25">
      <c r="A1631">
        <v>1630</v>
      </c>
      <c r="B1631" t="s">
        <v>14351</v>
      </c>
      <c r="C1631">
        <v>327</v>
      </c>
      <c r="D1631" t="str">
        <f>VLOOKUP($C1631,Hosts!$A:$O,10,0)</f>
        <v>New York</v>
      </c>
      <c r="E1631" s="67">
        <f>INDEX(Hosts!$A:$O,MATCH(Places!$C1631,Hosts!$A:$A,0),MATCH(Places!E$1,Hosts!$1:$1,0))</f>
        <v>0.33</v>
      </c>
      <c r="F1631" s="67">
        <f>INDEX(Hosts!$A:$O,MATCH(Places!$C1631,Hosts!$A:$A,0),MATCH(Places!F$1,Hosts!$1:$1,0))</f>
        <v>0.5</v>
      </c>
      <c r="G1631" s="67" t="str">
        <f>INDEX(Hosts!$A:$O,MATCH(Places!$C1631,Hosts!$A:$A,0),MATCH(Places!G$1,Hosts!$1:$1,0))</f>
        <v>No</v>
      </c>
      <c r="H1631">
        <v>9</v>
      </c>
      <c r="I1631" t="str">
        <f>VLOOKUP($H1631,Neighborhoods!$A:$C,2,0)</f>
        <v>Brooklyn</v>
      </c>
      <c r="J1631" t="str">
        <f>VLOOKUP($H1631,Neighborhoods!$A:$C,3,0)</f>
        <v>Crown Heights</v>
      </c>
      <c r="K1631" t="s">
        <v>11822</v>
      </c>
      <c r="L1631" t="str">
        <f t="shared" si="100"/>
        <v>No</v>
      </c>
      <c r="M1631">
        <v>4</v>
      </c>
      <c r="N1631" t="str" cm="1">
        <f t="array" ref="N1631">_xlfn.IFS(M1631&lt;=2,"Small",M1631&lt;=5,"Medium",M1631&gt;5,"Large")</f>
        <v>Medium</v>
      </c>
      <c r="O1631" s="50">
        <v>156</v>
      </c>
      <c r="P1631" s="67">
        <f t="shared" si="101"/>
        <v>0.03</v>
      </c>
      <c r="Q1631" s="52">
        <v>4.83</v>
      </c>
      <c r="R1631" s="52" t="str" cm="1">
        <f t="array" ref="R1631">_xlfn.IFS(ROUND(Q1631,0)=5,"Excellent",ROUND(Q1631,0)=4,"Good",ROUND(Q1631,0)=3,"Ok",ROUND(Q1631,0)&lt;3,"Bad")</f>
        <v>Excellent</v>
      </c>
      <c r="S1631">
        <v>12</v>
      </c>
      <c r="T1631" t="str">
        <f t="shared" si="102"/>
        <v>No</v>
      </c>
      <c r="U1631" s="65">
        <v>42370</v>
      </c>
      <c r="V1631" s="65">
        <v>42965</v>
      </c>
      <c r="W1631">
        <v>365</v>
      </c>
      <c r="X1631" t="str">
        <f t="shared" si="103"/>
        <v>Active</v>
      </c>
      <c r="Y1631" t="s">
        <v>15615</v>
      </c>
    </row>
    <row r="1632" spans="1:25" x14ac:dyDescent="0.25">
      <c r="A1632">
        <v>1631</v>
      </c>
      <c r="B1632" t="s">
        <v>13560</v>
      </c>
      <c r="C1632">
        <v>2300</v>
      </c>
      <c r="D1632" t="str">
        <f>VLOOKUP($C1632,Hosts!$A:$O,10,0)</f>
        <v>New York</v>
      </c>
      <c r="E1632" s="67">
        <f>INDEX(Hosts!$A:$O,MATCH(Places!$C1632,Hosts!$A:$A,0),MATCH(Places!E$1,Hosts!$1:$1,0))</f>
        <v>1</v>
      </c>
      <c r="F1632" s="67">
        <f>INDEX(Hosts!$A:$O,MATCH(Places!$C1632,Hosts!$A:$A,0),MATCH(Places!F$1,Hosts!$1:$1,0))</f>
        <v>1</v>
      </c>
      <c r="G1632" s="67" t="str">
        <f>INDEX(Hosts!$A:$O,MATCH(Places!$C1632,Hosts!$A:$A,0),MATCH(Places!G$1,Hosts!$1:$1,0))</f>
        <v>Yes</v>
      </c>
      <c r="H1632">
        <v>7</v>
      </c>
      <c r="I1632" t="str">
        <f>VLOOKUP($H1632,Neighborhoods!$A:$C,2,0)</f>
        <v>Brooklyn</v>
      </c>
      <c r="J1632" t="str">
        <f>VLOOKUP($H1632,Neighborhoods!$A:$C,3,0)</f>
        <v>Bedford-Stuyvesant</v>
      </c>
      <c r="K1632" t="s">
        <v>1</v>
      </c>
      <c r="L1632" t="str">
        <f t="shared" si="100"/>
        <v>Yes</v>
      </c>
      <c r="M1632">
        <v>1</v>
      </c>
      <c r="N1632" t="str" cm="1">
        <f t="array" ref="N1632">_xlfn.IFS(M1632&lt;=2,"Small",M1632&lt;=5,"Medium",M1632&gt;5,"Large")</f>
        <v>Small</v>
      </c>
      <c r="O1632" s="50">
        <v>34</v>
      </c>
      <c r="P1632" s="67">
        <f t="shared" si="101"/>
        <v>0.03</v>
      </c>
      <c r="Q1632" s="52">
        <v>4.66</v>
      </c>
      <c r="R1632" s="52" t="str" cm="1">
        <f t="array" ref="R1632">_xlfn.IFS(ROUND(Q1632,0)=5,"Excellent",ROUND(Q1632,0)=4,"Good",ROUND(Q1632,0)=3,"Ok",ROUND(Q1632,0)&lt;3,"Bad")</f>
        <v>Excellent</v>
      </c>
      <c r="S1632">
        <v>138</v>
      </c>
      <c r="T1632" t="str">
        <f t="shared" si="102"/>
        <v>No</v>
      </c>
      <c r="U1632" s="65">
        <v>42317</v>
      </c>
      <c r="V1632" s="65">
        <v>43702</v>
      </c>
      <c r="W1632">
        <v>227</v>
      </c>
      <c r="X1632" t="str">
        <f t="shared" si="103"/>
        <v>Active</v>
      </c>
      <c r="Y1632" t="s">
        <v>15615</v>
      </c>
    </row>
    <row r="1633" spans="1:25" x14ac:dyDescent="0.25">
      <c r="A1633">
        <v>1632</v>
      </c>
      <c r="B1633" t="s">
        <v>1225</v>
      </c>
      <c r="C1633">
        <v>2523</v>
      </c>
      <c r="D1633" t="str">
        <f>VLOOKUP($C1633,Hosts!$A:$O,10,0)</f>
        <v>New York</v>
      </c>
      <c r="E1633" s="67">
        <f>INDEX(Hosts!$A:$O,MATCH(Places!$C1633,Hosts!$A:$A,0),MATCH(Places!E$1,Hosts!$1:$1,0))</f>
        <v>0.5</v>
      </c>
      <c r="F1633" s="67">
        <f>INDEX(Hosts!$A:$O,MATCH(Places!$C1633,Hosts!$A:$A,0),MATCH(Places!F$1,Hosts!$1:$1,0))</f>
        <v>0.99</v>
      </c>
      <c r="G1633" s="67" t="str">
        <f>INDEX(Hosts!$A:$O,MATCH(Places!$C1633,Hosts!$A:$A,0),MATCH(Places!G$1,Hosts!$1:$1,0))</f>
        <v>Yes</v>
      </c>
      <c r="H1633">
        <v>23</v>
      </c>
      <c r="I1633" t="str">
        <f>VLOOKUP($H1633,Neighborhoods!$A:$C,2,0)</f>
        <v>Queens</v>
      </c>
      <c r="J1633" t="str">
        <f>VLOOKUP($H1633,Neighborhoods!$A:$C,3,0)</f>
        <v>Jamaica</v>
      </c>
      <c r="K1633" t="s">
        <v>1</v>
      </c>
      <c r="L1633" t="str">
        <f t="shared" si="100"/>
        <v>Yes</v>
      </c>
      <c r="M1633">
        <v>2</v>
      </c>
      <c r="N1633" t="str" cm="1">
        <f t="array" ref="N1633">_xlfn.IFS(M1633&lt;=2,"Small",M1633&lt;=5,"Medium",M1633&gt;5,"Large")</f>
        <v>Small</v>
      </c>
      <c r="O1633" s="50">
        <v>43</v>
      </c>
      <c r="P1633" s="67">
        <f t="shared" si="101"/>
        <v>0.03</v>
      </c>
      <c r="Q1633" s="52">
        <v>4.96</v>
      </c>
      <c r="R1633" s="52" t="str" cm="1">
        <f t="array" ref="R1633">_xlfn.IFS(ROUND(Q1633,0)=5,"Excellent",ROUND(Q1633,0)=4,"Good",ROUND(Q1633,0)=3,"Ok",ROUND(Q1633,0)&lt;3,"Bad")</f>
        <v>Excellent</v>
      </c>
      <c r="S1633">
        <v>695</v>
      </c>
      <c r="T1633" t="str">
        <f t="shared" si="102"/>
        <v>Yes</v>
      </c>
      <c r="U1633" s="65">
        <v>42362</v>
      </c>
      <c r="V1633" s="65">
        <v>43898</v>
      </c>
      <c r="W1633">
        <v>341</v>
      </c>
      <c r="X1633" t="str">
        <f t="shared" si="103"/>
        <v>Active</v>
      </c>
      <c r="Y1633" t="s">
        <v>15615</v>
      </c>
    </row>
    <row r="1634" spans="1:25" x14ac:dyDescent="0.25">
      <c r="A1634">
        <v>1633</v>
      </c>
      <c r="B1634" t="s">
        <v>13457</v>
      </c>
      <c r="C1634">
        <v>308</v>
      </c>
      <c r="D1634" t="str">
        <f>VLOOKUP($C1634,Hosts!$A:$O,10,0)</f>
        <v>New York</v>
      </c>
      <c r="E1634" s="67">
        <f>INDEX(Hosts!$A:$O,MATCH(Places!$C1634,Hosts!$A:$A,0),MATCH(Places!E$1,Hosts!$1:$1,0))</f>
        <v>1</v>
      </c>
      <c r="F1634" s="67">
        <f>INDEX(Hosts!$A:$O,MATCH(Places!$C1634,Hosts!$A:$A,0),MATCH(Places!F$1,Hosts!$1:$1,0))</f>
        <v>0.66</v>
      </c>
      <c r="G1634" s="67" t="str">
        <f>INDEX(Hosts!$A:$O,MATCH(Places!$C1634,Hosts!$A:$A,0),MATCH(Places!G$1,Hosts!$1:$1,0))</f>
        <v>Yes</v>
      </c>
      <c r="H1634">
        <v>7</v>
      </c>
      <c r="I1634" t="str">
        <f>VLOOKUP($H1634,Neighborhoods!$A:$C,2,0)</f>
        <v>Brooklyn</v>
      </c>
      <c r="J1634" t="str">
        <f>VLOOKUP($H1634,Neighborhoods!$A:$C,3,0)</f>
        <v>Bedford-Stuyvesant</v>
      </c>
      <c r="K1634" t="s">
        <v>11822</v>
      </c>
      <c r="L1634" t="str">
        <f t="shared" si="100"/>
        <v>No</v>
      </c>
      <c r="M1634">
        <v>4</v>
      </c>
      <c r="N1634" t="str" cm="1">
        <f t="array" ref="N1634">_xlfn.IFS(M1634&lt;=2,"Small",M1634&lt;=5,"Medium",M1634&gt;5,"Large")</f>
        <v>Medium</v>
      </c>
      <c r="O1634" s="50">
        <v>86</v>
      </c>
      <c r="P1634" s="67">
        <f t="shared" si="101"/>
        <v>0.03</v>
      </c>
      <c r="Q1634" s="52">
        <v>4.99</v>
      </c>
      <c r="R1634" s="52" t="str" cm="1">
        <f t="array" ref="R1634">_xlfn.IFS(ROUND(Q1634,0)=5,"Excellent",ROUND(Q1634,0)=4,"Good",ROUND(Q1634,0)=3,"Ok",ROUND(Q1634,0)&lt;3,"Bad")</f>
        <v>Excellent</v>
      </c>
      <c r="S1634">
        <v>152</v>
      </c>
      <c r="T1634" t="str">
        <f t="shared" si="102"/>
        <v>Yes</v>
      </c>
      <c r="U1634" s="65">
        <v>42309</v>
      </c>
      <c r="V1634" s="65">
        <v>44024</v>
      </c>
      <c r="W1634">
        <v>347</v>
      </c>
      <c r="X1634" t="str">
        <f t="shared" si="103"/>
        <v>Active</v>
      </c>
      <c r="Y1634" t="s">
        <v>15615</v>
      </c>
    </row>
    <row r="1635" spans="1:25" x14ac:dyDescent="0.25">
      <c r="A1635">
        <v>1634</v>
      </c>
      <c r="B1635" t="s">
        <v>1226</v>
      </c>
      <c r="C1635">
        <v>1943</v>
      </c>
      <c r="D1635" t="str">
        <f>VLOOKUP($C1635,Hosts!$A:$O,10,0)</f>
        <v>New York</v>
      </c>
      <c r="E1635" s="67">
        <f>INDEX(Hosts!$A:$O,MATCH(Places!$C1635,Hosts!$A:$A,0),MATCH(Places!E$1,Hosts!$1:$1,0))</f>
        <v>1</v>
      </c>
      <c r="F1635" s="67">
        <f>INDEX(Hosts!$A:$O,MATCH(Places!$C1635,Hosts!$A:$A,0),MATCH(Places!F$1,Hosts!$1:$1,0))</f>
        <v>0.92</v>
      </c>
      <c r="G1635" s="67" t="str">
        <f>INDEX(Hosts!$A:$O,MATCH(Places!$C1635,Hosts!$A:$A,0),MATCH(Places!G$1,Hosts!$1:$1,0))</f>
        <v>Yes</v>
      </c>
      <c r="H1635">
        <v>12</v>
      </c>
      <c r="I1635" t="str">
        <f>VLOOKUP($H1635,Neighborhoods!$A:$C,2,0)</f>
        <v>Brooklyn</v>
      </c>
      <c r="J1635" t="str">
        <f>VLOOKUP($H1635,Neighborhoods!$A:$C,3,0)</f>
        <v>Williamsburg</v>
      </c>
      <c r="K1635" t="s">
        <v>1</v>
      </c>
      <c r="L1635" t="str">
        <f t="shared" si="100"/>
        <v>Yes</v>
      </c>
      <c r="M1635">
        <v>2</v>
      </c>
      <c r="N1635" t="str" cm="1">
        <f t="array" ref="N1635">_xlfn.IFS(M1635&lt;=2,"Small",M1635&lt;=5,"Medium",M1635&gt;5,"Large")</f>
        <v>Small</v>
      </c>
      <c r="O1635" s="50">
        <v>79</v>
      </c>
      <c r="P1635" s="67">
        <f t="shared" si="101"/>
        <v>0.03</v>
      </c>
      <c r="Q1635" s="52">
        <v>4.8899999999999997</v>
      </c>
      <c r="R1635" s="52" t="str" cm="1">
        <f t="array" ref="R1635">_xlfn.IFS(ROUND(Q1635,0)=5,"Excellent",ROUND(Q1635,0)=4,"Good",ROUND(Q1635,0)=3,"Ok",ROUND(Q1635,0)&lt;3,"Bad")</f>
        <v>Excellent</v>
      </c>
      <c r="S1635">
        <v>93</v>
      </c>
      <c r="T1635" t="str">
        <f t="shared" si="102"/>
        <v>No</v>
      </c>
      <c r="U1635" s="65">
        <v>42428</v>
      </c>
      <c r="V1635" s="65">
        <v>43900</v>
      </c>
      <c r="W1635">
        <v>165</v>
      </c>
      <c r="X1635" t="str">
        <f t="shared" si="103"/>
        <v>Active</v>
      </c>
      <c r="Y1635" t="s">
        <v>15615</v>
      </c>
    </row>
    <row r="1636" spans="1:25" x14ac:dyDescent="0.25">
      <c r="A1636">
        <v>1635</v>
      </c>
      <c r="B1636" t="s">
        <v>1227</v>
      </c>
      <c r="C1636">
        <v>453</v>
      </c>
      <c r="D1636" t="str">
        <f>VLOOKUP($C1636,Hosts!$A:$O,10,0)</f>
        <v>New York</v>
      </c>
      <c r="E1636" s="67">
        <f>INDEX(Hosts!$A:$O,MATCH(Places!$C1636,Hosts!$A:$A,0),MATCH(Places!E$1,Hosts!$1:$1,0))</f>
        <v>1</v>
      </c>
      <c r="F1636" s="67">
        <f>INDEX(Hosts!$A:$O,MATCH(Places!$C1636,Hosts!$A:$A,0),MATCH(Places!F$1,Hosts!$1:$1,0))</f>
        <v>0.98</v>
      </c>
      <c r="G1636" s="67" t="str">
        <f>INDEX(Hosts!$A:$O,MATCH(Places!$C1636,Hosts!$A:$A,0),MATCH(Places!G$1,Hosts!$1:$1,0))</f>
        <v>Yes</v>
      </c>
      <c r="H1636">
        <v>12</v>
      </c>
      <c r="I1636" t="str">
        <f>VLOOKUP($H1636,Neighborhoods!$A:$C,2,0)</f>
        <v>Brooklyn</v>
      </c>
      <c r="J1636" t="str">
        <f>VLOOKUP($H1636,Neighborhoods!$A:$C,3,0)</f>
        <v>Williamsburg</v>
      </c>
      <c r="K1636" t="s">
        <v>11822</v>
      </c>
      <c r="L1636" t="str">
        <f t="shared" si="100"/>
        <v>No</v>
      </c>
      <c r="M1636">
        <v>2</v>
      </c>
      <c r="N1636" t="str" cm="1">
        <f t="array" ref="N1636">_xlfn.IFS(M1636&lt;=2,"Small",M1636&lt;=5,"Medium",M1636&gt;5,"Large")</f>
        <v>Small</v>
      </c>
      <c r="O1636" s="50">
        <v>90</v>
      </c>
      <c r="P1636" s="67">
        <f t="shared" si="101"/>
        <v>0.03</v>
      </c>
      <c r="Q1636" s="52">
        <v>4.9800000000000004</v>
      </c>
      <c r="R1636" s="52" t="str" cm="1">
        <f t="array" ref="R1636">_xlfn.IFS(ROUND(Q1636,0)=5,"Excellent",ROUND(Q1636,0)=4,"Good",ROUND(Q1636,0)=3,"Ok",ROUND(Q1636,0)&lt;3,"Bad")</f>
        <v>Excellent</v>
      </c>
      <c r="S1636">
        <v>256</v>
      </c>
      <c r="T1636" t="str">
        <f t="shared" si="102"/>
        <v>Yes</v>
      </c>
      <c r="U1636" s="65">
        <v>42309</v>
      </c>
      <c r="V1636" s="65">
        <v>44058</v>
      </c>
      <c r="W1636">
        <v>239</v>
      </c>
      <c r="X1636" t="str">
        <f t="shared" si="103"/>
        <v>Active</v>
      </c>
      <c r="Y1636" t="s">
        <v>15616</v>
      </c>
    </row>
    <row r="1637" spans="1:25" x14ac:dyDescent="0.25">
      <c r="A1637">
        <v>1636</v>
      </c>
      <c r="B1637" t="s">
        <v>1228</v>
      </c>
      <c r="C1637">
        <v>2506</v>
      </c>
      <c r="D1637" t="str">
        <f>VLOOKUP($C1637,Hosts!$A:$O,10,0)</f>
        <v>New York</v>
      </c>
      <c r="E1637" s="67">
        <f>INDEX(Hosts!$A:$O,MATCH(Places!$C1637,Hosts!$A:$A,0),MATCH(Places!E$1,Hosts!$1:$1,0))</f>
        <v>1</v>
      </c>
      <c r="F1637" s="67">
        <f>INDEX(Hosts!$A:$O,MATCH(Places!$C1637,Hosts!$A:$A,0),MATCH(Places!F$1,Hosts!$1:$1,0))</f>
        <v>0.96</v>
      </c>
      <c r="G1637" s="67" t="str">
        <f>INDEX(Hosts!$A:$O,MATCH(Places!$C1637,Hosts!$A:$A,0),MATCH(Places!G$1,Hosts!$1:$1,0))</f>
        <v>No</v>
      </c>
      <c r="H1637">
        <v>7</v>
      </c>
      <c r="I1637" t="str">
        <f>VLOOKUP($H1637,Neighborhoods!$A:$C,2,0)</f>
        <v>Brooklyn</v>
      </c>
      <c r="J1637" t="str">
        <f>VLOOKUP($H1637,Neighborhoods!$A:$C,3,0)</f>
        <v>Bedford-Stuyvesant</v>
      </c>
      <c r="K1637" t="s">
        <v>11822</v>
      </c>
      <c r="L1637" t="str">
        <f t="shared" si="100"/>
        <v>No</v>
      </c>
      <c r="M1637">
        <v>6</v>
      </c>
      <c r="N1637" t="str" cm="1">
        <f t="array" ref="N1637">_xlfn.IFS(M1637&lt;=2,"Small",M1637&lt;=5,"Medium",M1637&gt;5,"Large")</f>
        <v>Large</v>
      </c>
      <c r="O1637" s="50">
        <v>125</v>
      </c>
      <c r="P1637" s="67">
        <f t="shared" si="101"/>
        <v>0.03</v>
      </c>
      <c r="Q1637" s="52">
        <v>4.68</v>
      </c>
      <c r="R1637" s="52" t="str" cm="1">
        <f t="array" ref="R1637">_xlfn.IFS(ROUND(Q1637,0)=5,"Excellent",ROUND(Q1637,0)=4,"Good",ROUND(Q1637,0)=3,"Ok",ROUND(Q1637,0)&lt;3,"Bad")</f>
        <v>Excellent</v>
      </c>
      <c r="S1637">
        <v>63</v>
      </c>
      <c r="T1637" t="str">
        <f t="shared" si="102"/>
        <v>No</v>
      </c>
      <c r="U1637" s="65">
        <v>42372</v>
      </c>
      <c r="V1637" s="65">
        <v>43878</v>
      </c>
      <c r="W1637">
        <v>319</v>
      </c>
      <c r="X1637" t="str">
        <f t="shared" si="103"/>
        <v>Active</v>
      </c>
      <c r="Y1637" t="s">
        <v>15616</v>
      </c>
    </row>
    <row r="1638" spans="1:25" x14ac:dyDescent="0.25">
      <c r="A1638">
        <v>1637</v>
      </c>
      <c r="B1638" t="s">
        <v>1988</v>
      </c>
      <c r="C1638">
        <v>2524</v>
      </c>
      <c r="D1638" t="str">
        <f>VLOOKUP($C1638,Hosts!$A:$O,10,0)</f>
        <v>New York</v>
      </c>
      <c r="E1638" s="67">
        <f>INDEX(Hosts!$A:$O,MATCH(Places!$C1638,Hosts!$A:$A,0),MATCH(Places!E$1,Hosts!$1:$1,0))</f>
        <v>1</v>
      </c>
      <c r="F1638" s="67">
        <f>INDEX(Hosts!$A:$O,MATCH(Places!$C1638,Hosts!$A:$A,0),MATCH(Places!F$1,Hosts!$1:$1,0))</f>
        <v>0.5</v>
      </c>
      <c r="G1638" s="67" t="str">
        <f>INDEX(Hosts!$A:$O,MATCH(Places!$C1638,Hosts!$A:$A,0),MATCH(Places!G$1,Hosts!$1:$1,0))</f>
        <v>No</v>
      </c>
      <c r="H1638">
        <v>15</v>
      </c>
      <c r="I1638" t="str">
        <f>VLOOKUP($H1638,Neighborhoods!$A:$C,2,0)</f>
        <v>Manhattan</v>
      </c>
      <c r="J1638" t="str">
        <f>VLOOKUP($H1638,Neighborhoods!$A:$C,3,0)</f>
        <v>East Village</v>
      </c>
      <c r="K1638" t="s">
        <v>1</v>
      </c>
      <c r="L1638" t="str">
        <f t="shared" si="100"/>
        <v>Yes</v>
      </c>
      <c r="M1638">
        <v>1</v>
      </c>
      <c r="N1638" t="str" cm="1">
        <f t="array" ref="N1638">_xlfn.IFS(M1638&lt;=2,"Small",M1638&lt;=5,"Medium",M1638&gt;5,"Large")</f>
        <v>Small</v>
      </c>
      <c r="O1638" s="50">
        <v>72</v>
      </c>
      <c r="P1638" s="67">
        <f t="shared" si="101"/>
        <v>0.03</v>
      </c>
      <c r="Q1638" s="52">
        <v>4.91</v>
      </c>
      <c r="R1638" s="52" t="str" cm="1">
        <f t="array" ref="R1638">_xlfn.IFS(ROUND(Q1638,0)=5,"Excellent",ROUND(Q1638,0)=4,"Good",ROUND(Q1638,0)=3,"Ok",ROUND(Q1638,0)&lt;3,"Bad")</f>
        <v>Excellent</v>
      </c>
      <c r="S1638">
        <v>11</v>
      </c>
      <c r="T1638" t="str">
        <f t="shared" si="102"/>
        <v>No</v>
      </c>
      <c r="U1638" s="65">
        <v>42323</v>
      </c>
      <c r="V1638" s="65">
        <v>43690</v>
      </c>
      <c r="W1638">
        <v>62</v>
      </c>
      <c r="X1638" t="str">
        <f t="shared" si="103"/>
        <v>Active</v>
      </c>
      <c r="Y1638" t="s">
        <v>15615</v>
      </c>
    </row>
    <row r="1639" spans="1:25" x14ac:dyDescent="0.25">
      <c r="A1639">
        <v>1638</v>
      </c>
      <c r="B1639" t="s">
        <v>1229</v>
      </c>
      <c r="C1639">
        <v>337</v>
      </c>
      <c r="D1639" t="str">
        <f>VLOOKUP($C1639,Hosts!$A:$O,10,0)</f>
        <v>New York</v>
      </c>
      <c r="E1639" s="67">
        <f>INDEX(Hosts!$A:$O,MATCH(Places!$C1639,Hosts!$A:$A,0),MATCH(Places!E$1,Hosts!$1:$1,0))</f>
        <v>1</v>
      </c>
      <c r="F1639" s="67">
        <f>INDEX(Hosts!$A:$O,MATCH(Places!$C1639,Hosts!$A:$A,0),MATCH(Places!F$1,Hosts!$1:$1,0))</f>
        <v>0.62</v>
      </c>
      <c r="G1639" s="67" t="str">
        <f>INDEX(Hosts!$A:$O,MATCH(Places!$C1639,Hosts!$A:$A,0),MATCH(Places!G$1,Hosts!$1:$1,0))</f>
        <v>No</v>
      </c>
      <c r="H1639">
        <v>17</v>
      </c>
      <c r="I1639" t="str">
        <f>VLOOKUP($H1639,Neighborhoods!$A:$C,2,0)</f>
        <v>Manhattan</v>
      </c>
      <c r="J1639" t="str">
        <f>VLOOKUP($H1639,Neighborhoods!$A:$C,3,0)</f>
        <v>Hell's Kitchen</v>
      </c>
      <c r="K1639" t="s">
        <v>11822</v>
      </c>
      <c r="L1639" t="str">
        <f t="shared" si="100"/>
        <v>No</v>
      </c>
      <c r="M1639">
        <v>2</v>
      </c>
      <c r="N1639" t="str" cm="1">
        <f t="array" ref="N1639">_xlfn.IFS(M1639&lt;=2,"Small",M1639&lt;=5,"Medium",M1639&gt;5,"Large")</f>
        <v>Small</v>
      </c>
      <c r="O1639" s="50">
        <v>70</v>
      </c>
      <c r="P1639" s="67">
        <f t="shared" si="101"/>
        <v>0.03</v>
      </c>
      <c r="Q1639" s="52">
        <v>3.75</v>
      </c>
      <c r="R1639" s="52" t="str" cm="1">
        <f t="array" ref="R1639">_xlfn.IFS(ROUND(Q1639,0)=5,"Excellent",ROUND(Q1639,0)=4,"Good",ROUND(Q1639,0)=3,"Ok",ROUND(Q1639,0)&lt;3,"Bad")</f>
        <v>Good</v>
      </c>
      <c r="S1639">
        <v>4</v>
      </c>
      <c r="T1639" t="str">
        <f t="shared" si="102"/>
        <v>No</v>
      </c>
      <c r="U1639" s="65">
        <v>42596</v>
      </c>
      <c r="V1639" s="65">
        <v>43757</v>
      </c>
      <c r="W1639">
        <v>365</v>
      </c>
      <c r="X1639" t="str">
        <f t="shared" si="103"/>
        <v>Active</v>
      </c>
      <c r="Y1639" t="s">
        <v>15615</v>
      </c>
    </row>
    <row r="1640" spans="1:25" x14ac:dyDescent="0.25">
      <c r="A1640">
        <v>1639</v>
      </c>
      <c r="B1640" t="s">
        <v>1230</v>
      </c>
      <c r="C1640">
        <v>1784</v>
      </c>
      <c r="D1640" t="str">
        <f>VLOOKUP($C1640,Hosts!$A:$O,10,0)</f>
        <v>New York</v>
      </c>
      <c r="E1640" s="67">
        <f>INDEX(Hosts!$A:$O,MATCH(Places!$C1640,Hosts!$A:$A,0),MATCH(Places!E$1,Hosts!$1:$1,0))</f>
        <v>1</v>
      </c>
      <c r="F1640" s="67">
        <f>INDEX(Hosts!$A:$O,MATCH(Places!$C1640,Hosts!$A:$A,0),MATCH(Places!F$1,Hosts!$1:$1,0))</f>
        <v>0.99</v>
      </c>
      <c r="G1640" s="67" t="str">
        <f>INDEX(Hosts!$A:$O,MATCH(Places!$C1640,Hosts!$A:$A,0),MATCH(Places!G$1,Hosts!$1:$1,0))</f>
        <v>No</v>
      </c>
      <c r="H1640">
        <v>16</v>
      </c>
      <c r="I1640" t="str">
        <f>VLOOKUP($H1640,Neighborhoods!$A:$C,2,0)</f>
        <v>Manhattan</v>
      </c>
      <c r="J1640" t="str">
        <f>VLOOKUP($H1640,Neighborhoods!$A:$C,3,0)</f>
        <v>Harlem</v>
      </c>
      <c r="K1640" t="s">
        <v>11822</v>
      </c>
      <c r="L1640" t="str">
        <f t="shared" si="100"/>
        <v>No</v>
      </c>
      <c r="M1640">
        <v>3</v>
      </c>
      <c r="N1640" t="str" cm="1">
        <f t="array" ref="N1640">_xlfn.IFS(M1640&lt;=2,"Small",M1640&lt;=5,"Medium",M1640&gt;5,"Large")</f>
        <v>Medium</v>
      </c>
      <c r="O1640" s="50">
        <v>90</v>
      </c>
      <c r="P1640" s="67">
        <f t="shared" si="101"/>
        <v>0.03</v>
      </c>
      <c r="Q1640" s="52">
        <v>4.8899999999999997</v>
      </c>
      <c r="R1640" s="52" t="str" cm="1">
        <f t="array" ref="R1640">_xlfn.IFS(ROUND(Q1640,0)=5,"Excellent",ROUND(Q1640,0)=4,"Good",ROUND(Q1640,0)=3,"Ok",ROUND(Q1640,0)&lt;3,"Bad")</f>
        <v>Excellent</v>
      </c>
      <c r="S1640">
        <v>259</v>
      </c>
      <c r="T1640" t="str">
        <f t="shared" si="102"/>
        <v>Yes</v>
      </c>
      <c r="U1640" s="65">
        <v>42324</v>
      </c>
      <c r="V1640" s="65">
        <v>43899</v>
      </c>
      <c r="W1640">
        <v>343</v>
      </c>
      <c r="X1640" t="str">
        <f t="shared" si="103"/>
        <v>Active</v>
      </c>
      <c r="Y1640" t="s">
        <v>15616</v>
      </c>
    </row>
    <row r="1641" spans="1:25" x14ac:dyDescent="0.25">
      <c r="A1641">
        <v>1640</v>
      </c>
      <c r="B1641" t="s">
        <v>1231</v>
      </c>
      <c r="C1641">
        <v>2529</v>
      </c>
      <c r="D1641" t="str">
        <f>VLOOKUP($C1641,Hosts!$A:$O,10,0)</f>
        <v>New York</v>
      </c>
      <c r="E1641" s="67">
        <f>INDEX(Hosts!$A:$O,MATCH(Places!$C1641,Hosts!$A:$A,0),MATCH(Places!E$1,Hosts!$1:$1,0))</f>
        <v>1</v>
      </c>
      <c r="F1641" s="67">
        <f>INDEX(Hosts!$A:$O,MATCH(Places!$C1641,Hosts!$A:$A,0),MATCH(Places!F$1,Hosts!$1:$1,0))</f>
        <v>1</v>
      </c>
      <c r="G1641" s="67" t="str">
        <f>INDEX(Hosts!$A:$O,MATCH(Places!$C1641,Hosts!$A:$A,0),MATCH(Places!G$1,Hosts!$1:$1,0))</f>
        <v>Yes</v>
      </c>
      <c r="H1641">
        <v>15</v>
      </c>
      <c r="I1641" t="str">
        <f>VLOOKUP($H1641,Neighborhoods!$A:$C,2,0)</f>
        <v>Manhattan</v>
      </c>
      <c r="J1641" t="str">
        <f>VLOOKUP($H1641,Neighborhoods!$A:$C,3,0)</f>
        <v>East Village</v>
      </c>
      <c r="K1641" t="s">
        <v>1</v>
      </c>
      <c r="L1641" t="str">
        <f t="shared" si="100"/>
        <v>Yes</v>
      </c>
      <c r="M1641">
        <v>2</v>
      </c>
      <c r="N1641" t="str" cm="1">
        <f t="array" ref="N1641">_xlfn.IFS(M1641&lt;=2,"Small",M1641&lt;=5,"Medium",M1641&gt;5,"Large")</f>
        <v>Small</v>
      </c>
      <c r="O1641" s="50">
        <v>92</v>
      </c>
      <c r="P1641" s="67">
        <f t="shared" si="101"/>
        <v>0.03</v>
      </c>
      <c r="Q1641" s="52">
        <v>4.99</v>
      </c>
      <c r="R1641" s="52" t="str" cm="1">
        <f t="array" ref="R1641">_xlfn.IFS(ROUND(Q1641,0)=5,"Excellent",ROUND(Q1641,0)=4,"Good",ROUND(Q1641,0)=3,"Ok",ROUND(Q1641,0)&lt;3,"Bad")</f>
        <v>Excellent</v>
      </c>
      <c r="S1641">
        <v>83</v>
      </c>
      <c r="T1641" t="str">
        <f t="shared" si="102"/>
        <v>No</v>
      </c>
      <c r="U1641" s="65">
        <v>42325</v>
      </c>
      <c r="V1641" s="65">
        <v>43904</v>
      </c>
      <c r="W1641">
        <v>180</v>
      </c>
      <c r="X1641" t="str">
        <f t="shared" si="103"/>
        <v>Active</v>
      </c>
      <c r="Y1641" t="s">
        <v>15616</v>
      </c>
    </row>
    <row r="1642" spans="1:25" x14ac:dyDescent="0.25">
      <c r="A1642">
        <v>1641</v>
      </c>
      <c r="B1642" t="s">
        <v>13657</v>
      </c>
      <c r="C1642">
        <v>2513</v>
      </c>
      <c r="D1642" t="str">
        <f>VLOOKUP($C1642,Hosts!$A:$O,10,0)</f>
        <v>New York</v>
      </c>
      <c r="E1642" s="67">
        <f>INDEX(Hosts!$A:$O,MATCH(Places!$C1642,Hosts!$A:$A,0),MATCH(Places!E$1,Hosts!$1:$1,0))</f>
        <v>1</v>
      </c>
      <c r="F1642" s="67">
        <f>INDEX(Hosts!$A:$O,MATCH(Places!$C1642,Hosts!$A:$A,0),MATCH(Places!F$1,Hosts!$1:$1,0))</f>
        <v>0.89</v>
      </c>
      <c r="G1642" s="67" t="str">
        <f>INDEX(Hosts!$A:$O,MATCH(Places!$C1642,Hosts!$A:$A,0),MATCH(Places!G$1,Hosts!$1:$1,0))</f>
        <v>Yes</v>
      </c>
      <c r="H1642">
        <v>7</v>
      </c>
      <c r="I1642" t="str">
        <f>VLOOKUP($H1642,Neighborhoods!$A:$C,2,0)</f>
        <v>Brooklyn</v>
      </c>
      <c r="J1642" t="str">
        <f>VLOOKUP($H1642,Neighborhoods!$A:$C,3,0)</f>
        <v>Bedford-Stuyvesant</v>
      </c>
      <c r="K1642" t="s">
        <v>11822</v>
      </c>
      <c r="L1642" t="str">
        <f t="shared" si="100"/>
        <v>No</v>
      </c>
      <c r="M1642">
        <v>2</v>
      </c>
      <c r="N1642" t="str" cm="1">
        <f t="array" ref="N1642">_xlfn.IFS(M1642&lt;=2,"Small",M1642&lt;=5,"Medium",M1642&gt;5,"Large")</f>
        <v>Small</v>
      </c>
      <c r="O1642" s="50">
        <v>136</v>
      </c>
      <c r="P1642" s="67">
        <f t="shared" si="101"/>
        <v>0.03</v>
      </c>
      <c r="Q1642" s="52">
        <v>5</v>
      </c>
      <c r="R1642" s="52" t="str" cm="1">
        <f t="array" ref="R1642">_xlfn.IFS(ROUND(Q1642,0)=5,"Excellent",ROUND(Q1642,0)=4,"Good",ROUND(Q1642,0)=3,"Ok",ROUND(Q1642,0)&lt;3,"Bad")</f>
        <v>Excellent</v>
      </c>
      <c r="S1642">
        <v>18</v>
      </c>
      <c r="T1642" t="str">
        <f t="shared" si="102"/>
        <v>No</v>
      </c>
      <c r="U1642" s="65">
        <v>43822</v>
      </c>
      <c r="V1642" s="65">
        <v>44052</v>
      </c>
      <c r="W1642">
        <v>174</v>
      </c>
      <c r="X1642" t="str">
        <f t="shared" si="103"/>
        <v>Active</v>
      </c>
      <c r="Y1642" t="s">
        <v>15615</v>
      </c>
    </row>
    <row r="1643" spans="1:25" x14ac:dyDescent="0.25">
      <c r="A1643">
        <v>1642</v>
      </c>
      <c r="B1643" t="s">
        <v>2762</v>
      </c>
      <c r="C1643">
        <v>2147</v>
      </c>
      <c r="D1643" t="str">
        <f>VLOOKUP($C1643,Hosts!$A:$O,10,0)</f>
        <v>New York</v>
      </c>
      <c r="E1643" s="67">
        <f>INDEX(Hosts!$A:$O,MATCH(Places!$C1643,Hosts!$A:$A,0),MATCH(Places!E$1,Hosts!$1:$1,0))</f>
        <v>1</v>
      </c>
      <c r="F1643" s="67">
        <f>INDEX(Hosts!$A:$O,MATCH(Places!$C1643,Hosts!$A:$A,0),MATCH(Places!F$1,Hosts!$1:$1,0))</f>
        <v>0.83</v>
      </c>
      <c r="G1643" s="67" t="str">
        <f>INDEX(Hosts!$A:$O,MATCH(Places!$C1643,Hosts!$A:$A,0),MATCH(Places!G$1,Hosts!$1:$1,0))</f>
        <v>No</v>
      </c>
      <c r="H1643">
        <v>16</v>
      </c>
      <c r="I1643" t="str">
        <f>VLOOKUP($H1643,Neighborhoods!$A:$C,2,0)</f>
        <v>Manhattan</v>
      </c>
      <c r="J1643" t="str">
        <f>VLOOKUP($H1643,Neighborhoods!$A:$C,3,0)</f>
        <v>Harlem</v>
      </c>
      <c r="K1643" t="s">
        <v>1</v>
      </c>
      <c r="L1643" t="str">
        <f t="shared" si="100"/>
        <v>Yes</v>
      </c>
      <c r="M1643">
        <v>2</v>
      </c>
      <c r="N1643" t="str" cm="1">
        <f t="array" ref="N1643">_xlfn.IFS(M1643&lt;=2,"Small",M1643&lt;=5,"Medium",M1643&gt;5,"Large")</f>
        <v>Small</v>
      </c>
      <c r="O1643" s="50">
        <v>70</v>
      </c>
      <c r="P1643" s="67">
        <f t="shared" si="101"/>
        <v>0.03</v>
      </c>
      <c r="Q1643" s="52">
        <v>4.75</v>
      </c>
      <c r="R1643" s="52" t="str" cm="1">
        <f t="array" ref="R1643">_xlfn.IFS(ROUND(Q1643,0)=5,"Excellent",ROUND(Q1643,0)=4,"Good",ROUND(Q1643,0)=3,"Ok",ROUND(Q1643,0)&lt;3,"Bad")</f>
        <v>Excellent</v>
      </c>
      <c r="S1643">
        <v>16</v>
      </c>
      <c r="T1643" t="str">
        <f t="shared" si="102"/>
        <v>No</v>
      </c>
      <c r="U1643" s="65">
        <v>43309</v>
      </c>
      <c r="V1643" s="65">
        <v>43831</v>
      </c>
      <c r="W1643">
        <v>364</v>
      </c>
      <c r="X1643" t="str">
        <f t="shared" si="103"/>
        <v>Active</v>
      </c>
      <c r="Y1643" t="s">
        <v>15615</v>
      </c>
    </row>
    <row r="1644" spans="1:25" x14ac:dyDescent="0.25">
      <c r="A1644">
        <v>1643</v>
      </c>
      <c r="B1644" t="s">
        <v>15431</v>
      </c>
      <c r="C1644">
        <v>713</v>
      </c>
      <c r="D1644" t="str">
        <f>VLOOKUP($C1644,Hosts!$A:$O,10,0)</f>
        <v>New York</v>
      </c>
      <c r="E1644" s="67">
        <f>INDEX(Hosts!$A:$O,MATCH(Places!$C1644,Hosts!$A:$A,0),MATCH(Places!E$1,Hosts!$1:$1,0))</f>
        <v>1</v>
      </c>
      <c r="F1644" s="67">
        <f>INDEX(Hosts!$A:$O,MATCH(Places!$C1644,Hosts!$A:$A,0),MATCH(Places!F$1,Hosts!$1:$1,0))</f>
        <v>1</v>
      </c>
      <c r="G1644" s="67" t="str">
        <f>INDEX(Hosts!$A:$O,MATCH(Places!$C1644,Hosts!$A:$A,0),MATCH(Places!G$1,Hosts!$1:$1,0))</f>
        <v>Yes</v>
      </c>
      <c r="H1644">
        <v>16</v>
      </c>
      <c r="I1644" t="str">
        <f>VLOOKUP($H1644,Neighborhoods!$A:$C,2,0)</f>
        <v>Manhattan</v>
      </c>
      <c r="J1644" t="str">
        <f>VLOOKUP($H1644,Neighborhoods!$A:$C,3,0)</f>
        <v>Harlem</v>
      </c>
      <c r="K1644" t="s">
        <v>11822</v>
      </c>
      <c r="L1644" t="str">
        <f t="shared" si="100"/>
        <v>No</v>
      </c>
      <c r="M1644">
        <v>6</v>
      </c>
      <c r="N1644" t="str" cm="1">
        <f t="array" ref="N1644">_xlfn.IFS(M1644&lt;=2,"Small",M1644&lt;=5,"Medium",M1644&gt;5,"Large")</f>
        <v>Large</v>
      </c>
      <c r="O1644" s="50">
        <v>136</v>
      </c>
      <c r="P1644" s="67">
        <f t="shared" si="101"/>
        <v>0.03</v>
      </c>
      <c r="Q1644" s="52">
        <v>4.9800000000000004</v>
      </c>
      <c r="R1644" s="52" t="str" cm="1">
        <f t="array" ref="R1644">_xlfn.IFS(ROUND(Q1644,0)=5,"Excellent",ROUND(Q1644,0)=4,"Good",ROUND(Q1644,0)=3,"Ok",ROUND(Q1644,0)&lt;3,"Bad")</f>
        <v>Excellent</v>
      </c>
      <c r="S1644">
        <v>196</v>
      </c>
      <c r="T1644" t="str">
        <f t="shared" si="102"/>
        <v>Yes</v>
      </c>
      <c r="U1644" s="65">
        <v>42565</v>
      </c>
      <c r="V1644" s="65">
        <v>44055</v>
      </c>
      <c r="W1644">
        <v>339</v>
      </c>
      <c r="X1644" t="str">
        <f t="shared" si="103"/>
        <v>Active</v>
      </c>
      <c r="Y1644" t="s">
        <v>15615</v>
      </c>
    </row>
    <row r="1645" spans="1:25" x14ac:dyDescent="0.25">
      <c r="A1645">
        <v>1644</v>
      </c>
      <c r="B1645" t="s">
        <v>1232</v>
      </c>
      <c r="C1645">
        <v>885</v>
      </c>
      <c r="D1645" t="str">
        <f>VLOOKUP($C1645,Hosts!$A:$O,10,0)</f>
        <v>New York</v>
      </c>
      <c r="E1645" s="67">
        <f>INDEX(Hosts!$A:$O,MATCH(Places!$C1645,Hosts!$A:$A,0),MATCH(Places!E$1,Hosts!$1:$1,0))</f>
        <v>1</v>
      </c>
      <c r="F1645" s="67">
        <f>INDEX(Hosts!$A:$O,MATCH(Places!$C1645,Hosts!$A:$A,0),MATCH(Places!F$1,Hosts!$1:$1,0))</f>
        <v>0.32</v>
      </c>
      <c r="G1645" s="67" t="str">
        <f>INDEX(Hosts!$A:$O,MATCH(Places!$C1645,Hosts!$A:$A,0),MATCH(Places!G$1,Hosts!$1:$1,0))</f>
        <v>Yes</v>
      </c>
      <c r="H1645">
        <v>20</v>
      </c>
      <c r="I1645" t="str">
        <f>VLOOKUP($H1645,Neighborhoods!$A:$C,2,0)</f>
        <v>Manhattan</v>
      </c>
      <c r="J1645" t="str">
        <f>VLOOKUP($H1645,Neighborhoods!$A:$C,3,0)</f>
        <v>Upper West Side</v>
      </c>
      <c r="K1645" t="s">
        <v>11822</v>
      </c>
      <c r="L1645" t="str">
        <f t="shared" si="100"/>
        <v>No</v>
      </c>
      <c r="M1645">
        <v>2</v>
      </c>
      <c r="N1645" t="str" cm="1">
        <f t="array" ref="N1645">_xlfn.IFS(M1645&lt;=2,"Small",M1645&lt;=5,"Medium",M1645&gt;5,"Large")</f>
        <v>Small</v>
      </c>
      <c r="O1645" s="50">
        <v>155</v>
      </c>
      <c r="P1645" s="67">
        <f t="shared" si="101"/>
        <v>0.03</v>
      </c>
      <c r="Q1645" s="52">
        <v>4.88</v>
      </c>
      <c r="R1645" s="52" t="str" cm="1">
        <f t="array" ref="R1645">_xlfn.IFS(ROUND(Q1645,0)=5,"Excellent",ROUND(Q1645,0)=4,"Good",ROUND(Q1645,0)=3,"Ok",ROUND(Q1645,0)&lt;3,"Bad")</f>
        <v>Excellent</v>
      </c>
      <c r="S1645">
        <v>17</v>
      </c>
      <c r="T1645" t="str">
        <f t="shared" si="102"/>
        <v>No</v>
      </c>
      <c r="U1645" s="65">
        <v>42559</v>
      </c>
      <c r="V1645" s="65">
        <v>43824</v>
      </c>
      <c r="W1645">
        <v>22</v>
      </c>
      <c r="X1645" t="str">
        <f t="shared" si="103"/>
        <v>Active</v>
      </c>
      <c r="Y1645" t="s">
        <v>15615</v>
      </c>
    </row>
    <row r="1646" spans="1:25" x14ac:dyDescent="0.25">
      <c r="A1646">
        <v>1645</v>
      </c>
      <c r="B1646" t="s">
        <v>1233</v>
      </c>
      <c r="C1646">
        <v>1872</v>
      </c>
      <c r="D1646" t="str">
        <f>VLOOKUP($C1646,Hosts!$A:$O,10,0)</f>
        <v>New York</v>
      </c>
      <c r="E1646" s="67">
        <f>INDEX(Hosts!$A:$O,MATCH(Places!$C1646,Hosts!$A:$A,0),MATCH(Places!E$1,Hosts!$1:$1,0))</f>
        <v>1</v>
      </c>
      <c r="F1646" s="67">
        <f>INDEX(Hosts!$A:$O,MATCH(Places!$C1646,Hosts!$A:$A,0),MATCH(Places!F$1,Hosts!$1:$1,0))</f>
        <v>1</v>
      </c>
      <c r="G1646" s="67" t="str">
        <f>INDEX(Hosts!$A:$O,MATCH(Places!$C1646,Hosts!$A:$A,0),MATCH(Places!G$1,Hosts!$1:$1,0))</f>
        <v>No</v>
      </c>
      <c r="H1646">
        <v>19</v>
      </c>
      <c r="I1646" t="str">
        <f>VLOOKUP($H1646,Neighborhoods!$A:$C,2,0)</f>
        <v>Manhattan</v>
      </c>
      <c r="J1646" t="str">
        <f>VLOOKUP($H1646,Neighborhoods!$A:$C,3,0)</f>
        <v>Upper East Side</v>
      </c>
      <c r="K1646" t="s">
        <v>11822</v>
      </c>
      <c r="L1646" t="str">
        <f t="shared" si="100"/>
        <v>No</v>
      </c>
      <c r="M1646">
        <v>2</v>
      </c>
      <c r="N1646" t="str" cm="1">
        <f t="array" ref="N1646">_xlfn.IFS(M1646&lt;=2,"Small",M1646&lt;=5,"Medium",M1646&gt;5,"Large")</f>
        <v>Small</v>
      </c>
      <c r="O1646" s="50">
        <v>98</v>
      </c>
      <c r="P1646" s="67">
        <f t="shared" si="101"/>
        <v>0.03</v>
      </c>
      <c r="Q1646" s="52">
        <v>4.8099999999999996</v>
      </c>
      <c r="R1646" s="52" t="str" cm="1">
        <f t="array" ref="R1646">_xlfn.IFS(ROUND(Q1646,0)=5,"Excellent",ROUND(Q1646,0)=4,"Good",ROUND(Q1646,0)=3,"Ok",ROUND(Q1646,0)&lt;3,"Bad")</f>
        <v>Excellent</v>
      </c>
      <c r="S1646">
        <v>187</v>
      </c>
      <c r="T1646" t="str">
        <f t="shared" si="102"/>
        <v>Yes</v>
      </c>
      <c r="U1646" s="65">
        <v>42314</v>
      </c>
      <c r="V1646" s="65">
        <v>44054</v>
      </c>
      <c r="W1646">
        <v>347</v>
      </c>
      <c r="X1646" t="str">
        <f t="shared" si="103"/>
        <v>Active</v>
      </c>
      <c r="Y1646" t="s">
        <v>15616</v>
      </c>
    </row>
    <row r="1647" spans="1:25" x14ac:dyDescent="0.25">
      <c r="A1647">
        <v>1646</v>
      </c>
      <c r="B1647" t="s">
        <v>1234</v>
      </c>
      <c r="C1647">
        <v>2382</v>
      </c>
      <c r="D1647" t="str">
        <f>VLOOKUP($C1647,Hosts!$A:$O,10,0)</f>
        <v>New York</v>
      </c>
      <c r="E1647" s="67">
        <f>INDEX(Hosts!$A:$O,MATCH(Places!$C1647,Hosts!$A:$A,0),MATCH(Places!E$1,Hosts!$1:$1,0))</f>
        <v>1</v>
      </c>
      <c r="F1647" s="67">
        <f>INDEX(Hosts!$A:$O,MATCH(Places!$C1647,Hosts!$A:$A,0),MATCH(Places!F$1,Hosts!$1:$1,0))</f>
        <v>1</v>
      </c>
      <c r="G1647" s="67" t="str">
        <f>INDEX(Hosts!$A:$O,MATCH(Places!$C1647,Hosts!$A:$A,0),MATCH(Places!G$1,Hosts!$1:$1,0))</f>
        <v>No</v>
      </c>
      <c r="H1647">
        <v>8</v>
      </c>
      <c r="I1647" t="str">
        <f>VLOOKUP($H1647,Neighborhoods!$A:$C,2,0)</f>
        <v>Brooklyn</v>
      </c>
      <c r="J1647" t="str">
        <f>VLOOKUP($H1647,Neighborhoods!$A:$C,3,0)</f>
        <v>Bushwick</v>
      </c>
      <c r="K1647" t="s">
        <v>11822</v>
      </c>
      <c r="L1647" t="str">
        <f t="shared" si="100"/>
        <v>No</v>
      </c>
      <c r="M1647">
        <v>4</v>
      </c>
      <c r="N1647" t="str" cm="1">
        <f t="array" ref="N1647">_xlfn.IFS(M1647&lt;=2,"Small",M1647&lt;=5,"Medium",M1647&gt;5,"Large")</f>
        <v>Medium</v>
      </c>
      <c r="O1647" s="50">
        <v>110</v>
      </c>
      <c r="P1647" s="67">
        <f t="shared" si="101"/>
        <v>0.03</v>
      </c>
      <c r="Q1647" s="52">
        <v>4.84</v>
      </c>
      <c r="R1647" s="52" t="str" cm="1">
        <f t="array" ref="R1647">_xlfn.IFS(ROUND(Q1647,0)=5,"Excellent",ROUND(Q1647,0)=4,"Good",ROUND(Q1647,0)=3,"Ok",ROUND(Q1647,0)&lt;3,"Bad")</f>
        <v>Excellent</v>
      </c>
      <c r="S1647">
        <v>50</v>
      </c>
      <c r="T1647" t="str">
        <f t="shared" si="102"/>
        <v>No</v>
      </c>
      <c r="U1647" s="65">
        <v>42345</v>
      </c>
      <c r="V1647" s="65">
        <v>43459</v>
      </c>
      <c r="W1647">
        <v>0</v>
      </c>
      <c r="X1647" t="str">
        <f t="shared" si="103"/>
        <v>Inactive</v>
      </c>
      <c r="Y1647" t="s">
        <v>15616</v>
      </c>
    </row>
    <row r="1648" spans="1:25" x14ac:dyDescent="0.25">
      <c r="A1648">
        <v>1647</v>
      </c>
      <c r="B1648" t="s">
        <v>1235</v>
      </c>
      <c r="C1648">
        <v>1977</v>
      </c>
      <c r="D1648" t="str">
        <f>VLOOKUP($C1648,Hosts!$A:$O,10,0)</f>
        <v>New York</v>
      </c>
      <c r="E1648" s="67">
        <f>INDEX(Hosts!$A:$O,MATCH(Places!$C1648,Hosts!$A:$A,0),MATCH(Places!E$1,Hosts!$1:$1,0))</f>
        <v>0.33</v>
      </c>
      <c r="F1648" s="67">
        <f>INDEX(Hosts!$A:$O,MATCH(Places!$C1648,Hosts!$A:$A,0),MATCH(Places!F$1,Hosts!$1:$1,0))</f>
        <v>0.65</v>
      </c>
      <c r="G1648" s="67" t="str">
        <f>INDEX(Hosts!$A:$O,MATCH(Places!$C1648,Hosts!$A:$A,0),MATCH(Places!G$1,Hosts!$1:$1,0))</f>
        <v>No</v>
      </c>
      <c r="H1648">
        <v>17</v>
      </c>
      <c r="I1648" t="str">
        <f>VLOOKUP($H1648,Neighborhoods!$A:$C,2,0)</f>
        <v>Manhattan</v>
      </c>
      <c r="J1648" t="str">
        <f>VLOOKUP($H1648,Neighborhoods!$A:$C,3,0)</f>
        <v>Hell's Kitchen</v>
      </c>
      <c r="K1648" t="s">
        <v>11822</v>
      </c>
      <c r="L1648" t="str">
        <f t="shared" si="100"/>
        <v>No</v>
      </c>
      <c r="M1648">
        <v>4</v>
      </c>
      <c r="N1648" t="str" cm="1">
        <f t="array" ref="N1648">_xlfn.IFS(M1648&lt;=2,"Small",M1648&lt;=5,"Medium",M1648&gt;5,"Large")</f>
        <v>Medium</v>
      </c>
      <c r="O1648" s="50">
        <v>187</v>
      </c>
      <c r="P1648" s="67">
        <f t="shared" si="101"/>
        <v>0.03</v>
      </c>
      <c r="Q1648" s="52">
        <v>4.3499999999999996</v>
      </c>
      <c r="R1648" s="52" t="str" cm="1">
        <f t="array" ref="R1648">_xlfn.IFS(ROUND(Q1648,0)=5,"Excellent",ROUND(Q1648,0)=4,"Good",ROUND(Q1648,0)=3,"Ok",ROUND(Q1648,0)&lt;3,"Bad")</f>
        <v>Good</v>
      </c>
      <c r="S1648">
        <v>143</v>
      </c>
      <c r="T1648" t="str">
        <f t="shared" si="102"/>
        <v>No</v>
      </c>
      <c r="U1648" s="65">
        <v>42345</v>
      </c>
      <c r="V1648" s="65">
        <v>43905</v>
      </c>
      <c r="W1648">
        <v>349</v>
      </c>
      <c r="X1648" t="str">
        <f t="shared" si="103"/>
        <v>Active</v>
      </c>
      <c r="Y1648" t="s">
        <v>15615</v>
      </c>
    </row>
    <row r="1649" spans="1:25" x14ac:dyDescent="0.25">
      <c r="A1649">
        <v>1648</v>
      </c>
      <c r="B1649" t="s">
        <v>1236</v>
      </c>
      <c r="C1649">
        <v>1744</v>
      </c>
      <c r="D1649" t="str">
        <f>VLOOKUP($C1649,Hosts!$A:$O,10,0)</f>
        <v>New York</v>
      </c>
      <c r="E1649" s="67">
        <f>INDEX(Hosts!$A:$O,MATCH(Places!$C1649,Hosts!$A:$A,0),MATCH(Places!E$1,Hosts!$1:$1,0))</f>
        <v>1</v>
      </c>
      <c r="F1649" s="67">
        <f>INDEX(Hosts!$A:$O,MATCH(Places!$C1649,Hosts!$A:$A,0),MATCH(Places!F$1,Hosts!$1:$1,0))</f>
        <v>1</v>
      </c>
      <c r="G1649" s="67" t="str">
        <f>INDEX(Hosts!$A:$O,MATCH(Places!$C1649,Hosts!$A:$A,0),MATCH(Places!G$1,Hosts!$1:$1,0))</f>
        <v>Yes</v>
      </c>
      <c r="H1649">
        <v>8</v>
      </c>
      <c r="I1649" t="str">
        <f>VLOOKUP($H1649,Neighborhoods!$A:$C,2,0)</f>
        <v>Brooklyn</v>
      </c>
      <c r="J1649" t="str">
        <f>VLOOKUP($H1649,Neighborhoods!$A:$C,3,0)</f>
        <v>Bushwick</v>
      </c>
      <c r="K1649" t="s">
        <v>1</v>
      </c>
      <c r="L1649" t="str">
        <f t="shared" si="100"/>
        <v>Yes</v>
      </c>
      <c r="M1649">
        <v>2</v>
      </c>
      <c r="N1649" t="str" cm="1">
        <f t="array" ref="N1649">_xlfn.IFS(M1649&lt;=2,"Small",M1649&lt;=5,"Medium",M1649&gt;5,"Large")</f>
        <v>Small</v>
      </c>
      <c r="O1649" s="50">
        <v>50</v>
      </c>
      <c r="P1649" s="67">
        <f t="shared" si="101"/>
        <v>0.03</v>
      </c>
      <c r="Q1649" s="52">
        <v>4.99</v>
      </c>
      <c r="R1649" s="52" t="str" cm="1">
        <f t="array" ref="R1649">_xlfn.IFS(ROUND(Q1649,0)=5,"Excellent",ROUND(Q1649,0)=4,"Good",ROUND(Q1649,0)=3,"Ok",ROUND(Q1649,0)&lt;3,"Bad")</f>
        <v>Excellent</v>
      </c>
      <c r="S1649">
        <v>75</v>
      </c>
      <c r="T1649" t="str">
        <f t="shared" si="102"/>
        <v>No</v>
      </c>
      <c r="U1649" s="65">
        <v>42505</v>
      </c>
      <c r="V1649" s="65">
        <v>43735</v>
      </c>
      <c r="W1649">
        <v>0</v>
      </c>
      <c r="X1649" t="str">
        <f t="shared" si="103"/>
        <v>Inactive</v>
      </c>
      <c r="Y1649" t="s">
        <v>15615</v>
      </c>
    </row>
    <row r="1650" spans="1:25" x14ac:dyDescent="0.25">
      <c r="A1650">
        <v>1649</v>
      </c>
      <c r="B1650" t="s">
        <v>1237</v>
      </c>
      <c r="C1650">
        <v>86</v>
      </c>
      <c r="D1650" t="str">
        <f>VLOOKUP($C1650,Hosts!$A:$O,10,0)</f>
        <v>New York</v>
      </c>
      <c r="E1650" s="67">
        <f>INDEX(Hosts!$A:$O,MATCH(Places!$C1650,Hosts!$A:$A,0),MATCH(Places!E$1,Hosts!$1:$1,0))</f>
        <v>0.67</v>
      </c>
      <c r="F1650" s="67">
        <f>INDEX(Hosts!$A:$O,MATCH(Places!$C1650,Hosts!$A:$A,0),MATCH(Places!F$1,Hosts!$1:$1,0))</f>
        <v>0.33</v>
      </c>
      <c r="G1650" s="67" t="str">
        <f>INDEX(Hosts!$A:$O,MATCH(Places!$C1650,Hosts!$A:$A,0),MATCH(Places!G$1,Hosts!$1:$1,0))</f>
        <v>No</v>
      </c>
      <c r="H1650">
        <v>9</v>
      </c>
      <c r="I1650" t="str">
        <f>VLOOKUP($H1650,Neighborhoods!$A:$C,2,0)</f>
        <v>Brooklyn</v>
      </c>
      <c r="J1650" t="str">
        <f>VLOOKUP($H1650,Neighborhoods!$A:$C,3,0)</f>
        <v>Crown Heights</v>
      </c>
      <c r="K1650" t="s">
        <v>1</v>
      </c>
      <c r="L1650" t="str">
        <f t="shared" si="100"/>
        <v>Yes</v>
      </c>
      <c r="M1650">
        <v>1</v>
      </c>
      <c r="N1650" t="str" cm="1">
        <f t="array" ref="N1650">_xlfn.IFS(M1650&lt;=2,"Small",M1650&lt;=5,"Medium",M1650&gt;5,"Large")</f>
        <v>Small</v>
      </c>
      <c r="O1650" s="50">
        <v>45</v>
      </c>
      <c r="P1650" s="67">
        <f t="shared" si="101"/>
        <v>0.03</v>
      </c>
      <c r="Q1650" s="52">
        <v>4.63</v>
      </c>
      <c r="R1650" s="52" t="str" cm="1">
        <f t="array" ref="R1650">_xlfn.IFS(ROUND(Q1650,0)=5,"Excellent",ROUND(Q1650,0)=4,"Good",ROUND(Q1650,0)=3,"Ok",ROUND(Q1650,0)&lt;3,"Bad")</f>
        <v>Excellent</v>
      </c>
      <c r="S1650">
        <v>24</v>
      </c>
      <c r="T1650" t="str">
        <f t="shared" si="102"/>
        <v>No</v>
      </c>
      <c r="U1650" s="65">
        <v>42435</v>
      </c>
      <c r="V1650" s="65">
        <v>43933</v>
      </c>
      <c r="W1650">
        <v>180</v>
      </c>
      <c r="X1650" t="str">
        <f t="shared" si="103"/>
        <v>Active</v>
      </c>
      <c r="Y1650" t="s">
        <v>15615</v>
      </c>
    </row>
    <row r="1651" spans="1:25" x14ac:dyDescent="0.25">
      <c r="A1651">
        <v>1650</v>
      </c>
      <c r="B1651" t="s">
        <v>1238</v>
      </c>
      <c r="C1651">
        <v>867</v>
      </c>
      <c r="D1651" t="str">
        <f>VLOOKUP($C1651,Hosts!$A:$O,10,0)</f>
        <v>New York</v>
      </c>
      <c r="E1651" s="67">
        <f>INDEX(Hosts!$A:$O,MATCH(Places!$C1651,Hosts!$A:$A,0),MATCH(Places!E$1,Hosts!$1:$1,0))</f>
        <v>0.2</v>
      </c>
      <c r="F1651" s="67">
        <f>INDEX(Hosts!$A:$O,MATCH(Places!$C1651,Hosts!$A:$A,0),MATCH(Places!F$1,Hosts!$1:$1,0))</f>
        <v>0</v>
      </c>
      <c r="G1651" s="67" t="str">
        <f>INDEX(Hosts!$A:$O,MATCH(Places!$C1651,Hosts!$A:$A,0),MATCH(Places!G$1,Hosts!$1:$1,0))</f>
        <v>No</v>
      </c>
      <c r="H1651">
        <v>15</v>
      </c>
      <c r="I1651" t="str">
        <f>VLOOKUP($H1651,Neighborhoods!$A:$C,2,0)</f>
        <v>Manhattan</v>
      </c>
      <c r="J1651" t="str">
        <f>VLOOKUP($H1651,Neighborhoods!$A:$C,3,0)</f>
        <v>East Village</v>
      </c>
      <c r="K1651" t="s">
        <v>1</v>
      </c>
      <c r="L1651" t="str">
        <f t="shared" si="100"/>
        <v>Yes</v>
      </c>
      <c r="M1651">
        <v>1</v>
      </c>
      <c r="N1651" t="str" cm="1">
        <f t="array" ref="N1651">_xlfn.IFS(M1651&lt;=2,"Small",M1651&lt;=5,"Medium",M1651&gt;5,"Large")</f>
        <v>Small</v>
      </c>
      <c r="O1651" s="50">
        <v>66</v>
      </c>
      <c r="P1651" s="67">
        <f t="shared" si="101"/>
        <v>0.03</v>
      </c>
      <c r="Q1651" s="52">
        <v>4.83</v>
      </c>
      <c r="R1651" s="52" t="str" cm="1">
        <f t="array" ref="R1651">_xlfn.IFS(ROUND(Q1651,0)=5,"Excellent",ROUND(Q1651,0)=4,"Good",ROUND(Q1651,0)=3,"Ok",ROUND(Q1651,0)&lt;3,"Bad")</f>
        <v>Excellent</v>
      </c>
      <c r="S1651">
        <v>6</v>
      </c>
      <c r="T1651" t="str">
        <f t="shared" si="102"/>
        <v>No</v>
      </c>
      <c r="U1651" s="65">
        <v>42660</v>
      </c>
      <c r="V1651" s="65">
        <v>43105</v>
      </c>
      <c r="W1651">
        <v>15</v>
      </c>
      <c r="X1651" t="str">
        <f t="shared" si="103"/>
        <v>Active</v>
      </c>
      <c r="Y1651" t="s">
        <v>15616</v>
      </c>
    </row>
    <row r="1652" spans="1:25" x14ac:dyDescent="0.25">
      <c r="A1652">
        <v>1651</v>
      </c>
      <c r="B1652" t="s">
        <v>1239</v>
      </c>
      <c r="C1652">
        <v>484</v>
      </c>
      <c r="D1652" t="str">
        <f>VLOOKUP($C1652,Hosts!$A:$O,10,0)</f>
        <v>New York</v>
      </c>
      <c r="E1652" s="67">
        <f>INDEX(Hosts!$A:$O,MATCH(Places!$C1652,Hosts!$A:$A,0),MATCH(Places!E$1,Hosts!$1:$1,0))</f>
        <v>0.67</v>
      </c>
      <c r="F1652" s="67">
        <f>INDEX(Hosts!$A:$O,MATCH(Places!$C1652,Hosts!$A:$A,0),MATCH(Places!F$1,Hosts!$1:$1,0))</f>
        <v>1</v>
      </c>
      <c r="G1652" s="67" t="str">
        <f>INDEX(Hosts!$A:$O,MATCH(Places!$C1652,Hosts!$A:$A,0),MATCH(Places!G$1,Hosts!$1:$1,0))</f>
        <v>Yes</v>
      </c>
      <c r="H1652">
        <v>9</v>
      </c>
      <c r="I1652" t="str">
        <f>VLOOKUP($H1652,Neighborhoods!$A:$C,2,0)</f>
        <v>Brooklyn</v>
      </c>
      <c r="J1652" t="str">
        <f>VLOOKUP($H1652,Neighborhoods!$A:$C,3,0)</f>
        <v>Crown Heights</v>
      </c>
      <c r="K1652" t="s">
        <v>11822</v>
      </c>
      <c r="L1652" t="str">
        <f t="shared" si="100"/>
        <v>No</v>
      </c>
      <c r="M1652">
        <v>4</v>
      </c>
      <c r="N1652" t="str" cm="1">
        <f t="array" ref="N1652">_xlfn.IFS(M1652&lt;=2,"Small",M1652&lt;=5,"Medium",M1652&gt;5,"Large")</f>
        <v>Medium</v>
      </c>
      <c r="O1652" s="50">
        <v>100</v>
      </c>
      <c r="P1652" s="67">
        <f t="shared" si="101"/>
        <v>0.03</v>
      </c>
      <c r="Q1652" s="52">
        <v>5</v>
      </c>
      <c r="R1652" s="52" t="str" cm="1">
        <f t="array" ref="R1652">_xlfn.IFS(ROUND(Q1652,0)=5,"Excellent",ROUND(Q1652,0)=4,"Good",ROUND(Q1652,0)=3,"Ok",ROUND(Q1652,0)&lt;3,"Bad")</f>
        <v>Excellent</v>
      </c>
      <c r="S1652">
        <v>4</v>
      </c>
      <c r="T1652" t="str">
        <f t="shared" si="102"/>
        <v>No</v>
      </c>
      <c r="U1652" s="65">
        <v>42466</v>
      </c>
      <c r="V1652" s="65">
        <v>43768</v>
      </c>
      <c r="W1652">
        <v>360</v>
      </c>
      <c r="X1652" t="str">
        <f t="shared" si="103"/>
        <v>Active</v>
      </c>
      <c r="Y1652" t="s">
        <v>15615</v>
      </c>
    </row>
    <row r="1653" spans="1:25" x14ac:dyDescent="0.25">
      <c r="A1653">
        <v>1652</v>
      </c>
      <c r="B1653" t="s">
        <v>1240</v>
      </c>
      <c r="C1653">
        <v>1371</v>
      </c>
      <c r="D1653" t="str">
        <f>VLOOKUP($C1653,Hosts!$A:$O,10,0)</f>
        <v>New York</v>
      </c>
      <c r="E1653" s="67">
        <f>INDEX(Hosts!$A:$O,MATCH(Places!$C1653,Hosts!$A:$A,0),MATCH(Places!E$1,Hosts!$1:$1,0))</f>
        <v>0</v>
      </c>
      <c r="F1653" s="67">
        <f>INDEX(Hosts!$A:$O,MATCH(Places!$C1653,Hosts!$A:$A,0),MATCH(Places!F$1,Hosts!$1:$1,0))</f>
        <v>0</v>
      </c>
      <c r="G1653" s="67" t="str">
        <f>INDEX(Hosts!$A:$O,MATCH(Places!$C1653,Hosts!$A:$A,0),MATCH(Places!G$1,Hosts!$1:$1,0))</f>
        <v>No</v>
      </c>
      <c r="H1653">
        <v>18</v>
      </c>
      <c r="I1653" t="str">
        <f>VLOOKUP($H1653,Neighborhoods!$A:$C,2,0)</f>
        <v>Manhattan</v>
      </c>
      <c r="J1653" t="str">
        <f>VLOOKUP($H1653,Neighborhoods!$A:$C,3,0)</f>
        <v>Midtown</v>
      </c>
      <c r="K1653" t="s">
        <v>1</v>
      </c>
      <c r="L1653" t="str">
        <f t="shared" si="100"/>
        <v>Yes</v>
      </c>
      <c r="M1653">
        <v>2</v>
      </c>
      <c r="N1653" t="str" cm="1">
        <f t="array" ref="N1653">_xlfn.IFS(M1653&lt;=2,"Small",M1653&lt;=5,"Medium",M1653&gt;5,"Large")</f>
        <v>Small</v>
      </c>
      <c r="O1653" s="50">
        <v>76</v>
      </c>
      <c r="P1653" s="67">
        <f t="shared" si="101"/>
        <v>0.03</v>
      </c>
      <c r="Q1653" s="52">
        <v>5</v>
      </c>
      <c r="R1653" s="52" t="str" cm="1">
        <f t="array" ref="R1653">_xlfn.IFS(ROUND(Q1653,0)=5,"Excellent",ROUND(Q1653,0)=4,"Good",ROUND(Q1653,0)=3,"Ok",ROUND(Q1653,0)&lt;3,"Bad")</f>
        <v>Excellent</v>
      </c>
      <c r="S1653">
        <v>6</v>
      </c>
      <c r="T1653" t="str">
        <f t="shared" si="102"/>
        <v>No</v>
      </c>
      <c r="U1653" s="65">
        <v>43003</v>
      </c>
      <c r="V1653" s="65">
        <v>43645</v>
      </c>
      <c r="W1653">
        <v>364</v>
      </c>
      <c r="X1653" t="str">
        <f t="shared" si="103"/>
        <v>Active</v>
      </c>
      <c r="Y1653" t="s">
        <v>15615</v>
      </c>
    </row>
    <row r="1654" spans="1:25" x14ac:dyDescent="0.25">
      <c r="A1654">
        <v>1653</v>
      </c>
      <c r="B1654" t="s">
        <v>1241</v>
      </c>
      <c r="C1654">
        <v>1201</v>
      </c>
      <c r="D1654" t="str">
        <f>VLOOKUP($C1654,Hosts!$A:$O,10,0)</f>
        <v>New York</v>
      </c>
      <c r="E1654" s="67">
        <f>INDEX(Hosts!$A:$O,MATCH(Places!$C1654,Hosts!$A:$A,0),MATCH(Places!E$1,Hosts!$1:$1,0))</f>
        <v>1</v>
      </c>
      <c r="F1654" s="67">
        <f>INDEX(Hosts!$A:$O,MATCH(Places!$C1654,Hosts!$A:$A,0),MATCH(Places!F$1,Hosts!$1:$1,0))</f>
        <v>1</v>
      </c>
      <c r="G1654" s="67" t="str">
        <f>INDEX(Hosts!$A:$O,MATCH(Places!$C1654,Hosts!$A:$A,0),MATCH(Places!G$1,Hosts!$1:$1,0))</f>
        <v>Yes</v>
      </c>
      <c r="H1654">
        <v>9</v>
      </c>
      <c r="I1654" t="str">
        <f>VLOOKUP($H1654,Neighborhoods!$A:$C,2,0)</f>
        <v>Brooklyn</v>
      </c>
      <c r="J1654" t="str">
        <f>VLOOKUP($H1654,Neighborhoods!$A:$C,3,0)</f>
        <v>Crown Heights</v>
      </c>
      <c r="K1654" t="s">
        <v>11822</v>
      </c>
      <c r="L1654" t="str">
        <f t="shared" si="100"/>
        <v>No</v>
      </c>
      <c r="M1654">
        <v>8</v>
      </c>
      <c r="N1654" t="str" cm="1">
        <f t="array" ref="N1654">_xlfn.IFS(M1654&lt;=2,"Small",M1654&lt;=5,"Medium",M1654&gt;5,"Large")</f>
        <v>Large</v>
      </c>
      <c r="O1654" s="50">
        <v>100</v>
      </c>
      <c r="P1654" s="67">
        <f t="shared" si="101"/>
        <v>0.03</v>
      </c>
      <c r="Q1654" s="52">
        <v>4.9800000000000004</v>
      </c>
      <c r="R1654" s="52" t="str" cm="1">
        <f t="array" ref="R1654">_xlfn.IFS(ROUND(Q1654,0)=5,"Excellent",ROUND(Q1654,0)=4,"Good",ROUND(Q1654,0)=3,"Ok",ROUND(Q1654,0)&lt;3,"Bad")</f>
        <v>Excellent</v>
      </c>
      <c r="S1654">
        <v>194</v>
      </c>
      <c r="T1654" t="str">
        <f t="shared" si="102"/>
        <v>Yes</v>
      </c>
      <c r="U1654" s="65">
        <v>42332</v>
      </c>
      <c r="V1654" s="65">
        <v>43907</v>
      </c>
      <c r="W1654">
        <v>273</v>
      </c>
      <c r="X1654" t="str">
        <f t="shared" si="103"/>
        <v>Active</v>
      </c>
      <c r="Y1654" t="s">
        <v>15615</v>
      </c>
    </row>
    <row r="1655" spans="1:25" x14ac:dyDescent="0.25">
      <c r="A1655">
        <v>1654</v>
      </c>
      <c r="B1655" t="s">
        <v>1242</v>
      </c>
      <c r="C1655">
        <v>1504</v>
      </c>
      <c r="D1655" t="str">
        <f>VLOOKUP($C1655,Hosts!$A:$O,10,0)</f>
        <v>New York</v>
      </c>
      <c r="E1655" s="67">
        <f>INDEX(Hosts!$A:$O,MATCH(Places!$C1655,Hosts!$A:$A,0),MATCH(Places!E$1,Hosts!$1:$1,0))</f>
        <v>1</v>
      </c>
      <c r="F1655" s="67">
        <f>INDEX(Hosts!$A:$O,MATCH(Places!$C1655,Hosts!$A:$A,0),MATCH(Places!F$1,Hosts!$1:$1,0))</f>
        <v>1</v>
      </c>
      <c r="G1655" s="67" t="str">
        <f>INDEX(Hosts!$A:$O,MATCH(Places!$C1655,Hosts!$A:$A,0),MATCH(Places!G$1,Hosts!$1:$1,0))</f>
        <v>Yes</v>
      </c>
      <c r="H1655">
        <v>7</v>
      </c>
      <c r="I1655" t="str">
        <f>VLOOKUP($H1655,Neighborhoods!$A:$C,2,0)</f>
        <v>Brooklyn</v>
      </c>
      <c r="J1655" t="str">
        <f>VLOOKUP($H1655,Neighborhoods!$A:$C,3,0)</f>
        <v>Bedford-Stuyvesant</v>
      </c>
      <c r="K1655" t="s">
        <v>11822</v>
      </c>
      <c r="L1655" t="str">
        <f t="shared" si="100"/>
        <v>No</v>
      </c>
      <c r="M1655">
        <v>4</v>
      </c>
      <c r="N1655" t="str" cm="1">
        <f t="array" ref="N1655">_xlfn.IFS(M1655&lt;=2,"Small",M1655&lt;=5,"Medium",M1655&gt;5,"Large")</f>
        <v>Medium</v>
      </c>
      <c r="O1655" s="50">
        <v>156</v>
      </c>
      <c r="P1655" s="67">
        <f t="shared" si="101"/>
        <v>0.03</v>
      </c>
      <c r="Q1655" s="52">
        <v>5</v>
      </c>
      <c r="R1655" s="52" t="str" cm="1">
        <f t="array" ref="R1655">_xlfn.IFS(ROUND(Q1655,0)=5,"Excellent",ROUND(Q1655,0)=4,"Good",ROUND(Q1655,0)=3,"Ok",ROUND(Q1655,0)&lt;3,"Bad")</f>
        <v>Excellent</v>
      </c>
      <c r="S1655">
        <v>90</v>
      </c>
      <c r="T1655" t="str">
        <f t="shared" si="102"/>
        <v>No</v>
      </c>
      <c r="U1655" s="65">
        <v>42374</v>
      </c>
      <c r="V1655" s="65">
        <v>43808</v>
      </c>
      <c r="W1655">
        <v>358</v>
      </c>
      <c r="X1655" t="str">
        <f t="shared" si="103"/>
        <v>Active</v>
      </c>
      <c r="Y1655" t="s">
        <v>15615</v>
      </c>
    </row>
    <row r="1656" spans="1:25" x14ac:dyDescent="0.25">
      <c r="A1656">
        <v>1655</v>
      </c>
      <c r="B1656" t="s">
        <v>1243</v>
      </c>
      <c r="C1656">
        <v>304</v>
      </c>
      <c r="D1656" t="str">
        <f>VLOOKUP($C1656,Hosts!$A:$O,10,0)</f>
        <v>New York</v>
      </c>
      <c r="E1656" s="67">
        <f>INDEX(Hosts!$A:$O,MATCH(Places!$C1656,Hosts!$A:$A,0),MATCH(Places!E$1,Hosts!$1:$1,0))</f>
        <v>1</v>
      </c>
      <c r="F1656" s="67">
        <f>INDEX(Hosts!$A:$O,MATCH(Places!$C1656,Hosts!$A:$A,0),MATCH(Places!F$1,Hosts!$1:$1,0))</f>
        <v>0.94</v>
      </c>
      <c r="G1656" s="67" t="str">
        <f>INDEX(Hosts!$A:$O,MATCH(Places!$C1656,Hosts!$A:$A,0),MATCH(Places!G$1,Hosts!$1:$1,0))</f>
        <v>Yes</v>
      </c>
      <c r="H1656">
        <v>7</v>
      </c>
      <c r="I1656" t="str">
        <f>VLOOKUP($H1656,Neighborhoods!$A:$C,2,0)</f>
        <v>Brooklyn</v>
      </c>
      <c r="J1656" t="str">
        <f>VLOOKUP($H1656,Neighborhoods!$A:$C,3,0)</f>
        <v>Bedford-Stuyvesant</v>
      </c>
      <c r="K1656" t="s">
        <v>1</v>
      </c>
      <c r="L1656" t="str">
        <f t="shared" si="100"/>
        <v>Yes</v>
      </c>
      <c r="M1656">
        <v>2</v>
      </c>
      <c r="N1656" t="str" cm="1">
        <f t="array" ref="N1656">_xlfn.IFS(M1656&lt;=2,"Small",M1656&lt;=5,"Medium",M1656&gt;5,"Large")</f>
        <v>Small</v>
      </c>
      <c r="O1656" s="50">
        <v>50</v>
      </c>
      <c r="P1656" s="67">
        <f t="shared" si="101"/>
        <v>0.03</v>
      </c>
      <c r="Q1656" s="52">
        <v>4.8</v>
      </c>
      <c r="R1656" s="52" t="str" cm="1">
        <f t="array" ref="R1656">_xlfn.IFS(ROUND(Q1656,0)=5,"Excellent",ROUND(Q1656,0)=4,"Good",ROUND(Q1656,0)=3,"Ok",ROUND(Q1656,0)&lt;3,"Bad")</f>
        <v>Excellent</v>
      </c>
      <c r="S1656">
        <v>187</v>
      </c>
      <c r="T1656" t="str">
        <f t="shared" si="102"/>
        <v>Yes</v>
      </c>
      <c r="U1656" s="65">
        <v>42323</v>
      </c>
      <c r="V1656" s="65">
        <v>43985</v>
      </c>
      <c r="W1656">
        <v>349</v>
      </c>
      <c r="X1656" t="str">
        <f t="shared" si="103"/>
        <v>Active</v>
      </c>
      <c r="Y1656" t="s">
        <v>15615</v>
      </c>
    </row>
    <row r="1657" spans="1:25" x14ac:dyDescent="0.25">
      <c r="A1657">
        <v>1656</v>
      </c>
      <c r="B1657" t="s">
        <v>1244</v>
      </c>
      <c r="C1657">
        <v>2137</v>
      </c>
      <c r="D1657" t="str">
        <f>VLOOKUP($C1657,Hosts!$A:$O,10,0)</f>
        <v>New York</v>
      </c>
      <c r="E1657" s="67">
        <f>INDEX(Hosts!$A:$O,MATCH(Places!$C1657,Hosts!$A:$A,0),MATCH(Places!E$1,Hosts!$1:$1,0))</f>
        <v>0.9</v>
      </c>
      <c r="F1657" s="67">
        <f>INDEX(Hosts!$A:$O,MATCH(Places!$C1657,Hosts!$A:$A,0),MATCH(Places!F$1,Hosts!$1:$1,0))</f>
        <v>0.69</v>
      </c>
      <c r="G1657" s="67" t="str">
        <f>INDEX(Hosts!$A:$O,MATCH(Places!$C1657,Hosts!$A:$A,0),MATCH(Places!G$1,Hosts!$1:$1,0))</f>
        <v>No</v>
      </c>
      <c r="H1657">
        <v>10</v>
      </c>
      <c r="I1657" t="str">
        <f>VLOOKUP($H1657,Neighborhoods!$A:$C,2,0)</f>
        <v>Brooklyn</v>
      </c>
      <c r="J1657" t="str">
        <f>VLOOKUP($H1657,Neighborhoods!$A:$C,3,0)</f>
        <v>East Flatbush</v>
      </c>
      <c r="K1657" t="s">
        <v>16</v>
      </c>
      <c r="L1657" t="str">
        <f t="shared" si="100"/>
        <v>Yes</v>
      </c>
      <c r="M1657">
        <v>4</v>
      </c>
      <c r="N1657" t="str" cm="1">
        <f t="array" ref="N1657">_xlfn.IFS(M1657&lt;=2,"Small",M1657&lt;=5,"Medium",M1657&gt;5,"Large")</f>
        <v>Medium</v>
      </c>
      <c r="O1657" s="50">
        <v>17</v>
      </c>
      <c r="P1657" s="67">
        <f t="shared" si="101"/>
        <v>0.03</v>
      </c>
      <c r="Q1657" s="52">
        <v>4.5</v>
      </c>
      <c r="R1657" s="52" t="str" cm="1">
        <f t="array" ref="R1657">_xlfn.IFS(ROUND(Q1657,0)=5,"Excellent",ROUND(Q1657,0)=4,"Good",ROUND(Q1657,0)=3,"Ok",ROUND(Q1657,0)&lt;3,"Bad")</f>
        <v>Excellent</v>
      </c>
      <c r="S1657">
        <v>6</v>
      </c>
      <c r="T1657" t="str">
        <f t="shared" si="102"/>
        <v>No</v>
      </c>
      <c r="U1657" s="65">
        <v>42371</v>
      </c>
      <c r="V1657" s="65">
        <v>43700</v>
      </c>
      <c r="W1657">
        <v>334</v>
      </c>
      <c r="X1657" t="str">
        <f t="shared" si="103"/>
        <v>Active</v>
      </c>
      <c r="Y1657" t="s">
        <v>15615</v>
      </c>
    </row>
    <row r="1658" spans="1:25" x14ac:dyDescent="0.25">
      <c r="A1658">
        <v>1657</v>
      </c>
      <c r="B1658" t="s">
        <v>1245</v>
      </c>
      <c r="C1658">
        <v>798</v>
      </c>
      <c r="D1658" t="str">
        <f>VLOOKUP($C1658,Hosts!$A:$O,10,0)</f>
        <v>New York</v>
      </c>
      <c r="E1658" s="67">
        <f>INDEX(Hosts!$A:$O,MATCH(Places!$C1658,Hosts!$A:$A,0),MATCH(Places!E$1,Hosts!$1:$1,0))</f>
        <v>1</v>
      </c>
      <c r="F1658" s="67">
        <f>INDEX(Hosts!$A:$O,MATCH(Places!$C1658,Hosts!$A:$A,0),MATCH(Places!F$1,Hosts!$1:$1,0))</f>
        <v>1</v>
      </c>
      <c r="G1658" s="67" t="str">
        <f>INDEX(Hosts!$A:$O,MATCH(Places!$C1658,Hosts!$A:$A,0),MATCH(Places!G$1,Hosts!$1:$1,0))</f>
        <v>No</v>
      </c>
      <c r="H1658">
        <v>7</v>
      </c>
      <c r="I1658" t="str">
        <f>VLOOKUP($H1658,Neighborhoods!$A:$C,2,0)</f>
        <v>Brooklyn</v>
      </c>
      <c r="J1658" t="str">
        <f>VLOOKUP($H1658,Neighborhoods!$A:$C,3,0)</f>
        <v>Bedford-Stuyvesant</v>
      </c>
      <c r="K1658" t="s">
        <v>1</v>
      </c>
      <c r="L1658" t="str">
        <f t="shared" si="100"/>
        <v>Yes</v>
      </c>
      <c r="M1658">
        <v>2</v>
      </c>
      <c r="N1658" t="str" cm="1">
        <f t="array" ref="N1658">_xlfn.IFS(M1658&lt;=2,"Small",M1658&lt;=5,"Medium",M1658&gt;5,"Large")</f>
        <v>Small</v>
      </c>
      <c r="O1658" s="50">
        <v>44</v>
      </c>
      <c r="P1658" s="67">
        <f t="shared" si="101"/>
        <v>0.03</v>
      </c>
      <c r="Q1658" s="52">
        <v>4.6500000000000004</v>
      </c>
      <c r="R1658" s="52" t="str" cm="1">
        <f t="array" ref="R1658">_xlfn.IFS(ROUND(Q1658,0)=5,"Excellent",ROUND(Q1658,0)=4,"Good",ROUND(Q1658,0)=3,"Ok",ROUND(Q1658,0)&lt;3,"Bad")</f>
        <v>Excellent</v>
      </c>
      <c r="S1658">
        <v>115</v>
      </c>
      <c r="T1658" t="str">
        <f t="shared" si="102"/>
        <v>No</v>
      </c>
      <c r="U1658" s="65">
        <v>42371</v>
      </c>
      <c r="V1658" s="65">
        <v>43919</v>
      </c>
      <c r="W1658">
        <v>141</v>
      </c>
      <c r="X1658" t="str">
        <f t="shared" si="103"/>
        <v>Active</v>
      </c>
      <c r="Y1658" t="s">
        <v>15616</v>
      </c>
    </row>
    <row r="1659" spans="1:25" x14ac:dyDescent="0.25">
      <c r="A1659">
        <v>1658</v>
      </c>
      <c r="B1659" t="s">
        <v>1246</v>
      </c>
      <c r="C1659">
        <v>2537</v>
      </c>
      <c r="D1659" t="str">
        <f>VLOOKUP($C1659,Hosts!$A:$O,10,0)</f>
        <v>New York</v>
      </c>
      <c r="E1659" s="67">
        <f>INDEX(Hosts!$A:$O,MATCH(Places!$C1659,Hosts!$A:$A,0),MATCH(Places!E$1,Hosts!$1:$1,0))</f>
        <v>1</v>
      </c>
      <c r="F1659" s="67">
        <f>INDEX(Hosts!$A:$O,MATCH(Places!$C1659,Hosts!$A:$A,0),MATCH(Places!F$1,Hosts!$1:$1,0))</f>
        <v>0.83</v>
      </c>
      <c r="G1659" s="67" t="str">
        <f>INDEX(Hosts!$A:$O,MATCH(Places!$C1659,Hosts!$A:$A,0),MATCH(Places!G$1,Hosts!$1:$1,0))</f>
        <v>No</v>
      </c>
      <c r="H1659">
        <v>7</v>
      </c>
      <c r="I1659" t="str">
        <f>VLOOKUP($H1659,Neighborhoods!$A:$C,2,0)</f>
        <v>Brooklyn</v>
      </c>
      <c r="J1659" t="str">
        <f>VLOOKUP($H1659,Neighborhoods!$A:$C,3,0)</f>
        <v>Bedford-Stuyvesant</v>
      </c>
      <c r="K1659" t="s">
        <v>1</v>
      </c>
      <c r="L1659" t="str">
        <f t="shared" si="100"/>
        <v>Yes</v>
      </c>
      <c r="M1659">
        <v>2</v>
      </c>
      <c r="N1659" t="str" cm="1">
        <f t="array" ref="N1659">_xlfn.IFS(M1659&lt;=2,"Small",M1659&lt;=5,"Medium",M1659&gt;5,"Large")</f>
        <v>Small</v>
      </c>
      <c r="O1659" s="50">
        <v>100</v>
      </c>
      <c r="P1659" s="67">
        <f t="shared" si="101"/>
        <v>0.03</v>
      </c>
      <c r="Q1659" s="52">
        <v>5</v>
      </c>
      <c r="R1659" s="52" t="str" cm="1">
        <f t="array" ref="R1659">_xlfn.IFS(ROUND(Q1659,0)=5,"Excellent",ROUND(Q1659,0)=4,"Good",ROUND(Q1659,0)=3,"Ok",ROUND(Q1659,0)&lt;3,"Bad")</f>
        <v>Excellent</v>
      </c>
      <c r="S1659">
        <v>20</v>
      </c>
      <c r="T1659" t="str">
        <f t="shared" si="102"/>
        <v>No</v>
      </c>
      <c r="U1659" s="65">
        <v>42497</v>
      </c>
      <c r="V1659" s="65">
        <v>44041</v>
      </c>
      <c r="W1659">
        <v>336</v>
      </c>
      <c r="X1659" t="str">
        <f t="shared" si="103"/>
        <v>Active</v>
      </c>
      <c r="Y1659" t="s">
        <v>15616</v>
      </c>
    </row>
    <row r="1660" spans="1:25" x14ac:dyDescent="0.25">
      <c r="A1660">
        <v>1659</v>
      </c>
      <c r="B1660" t="s">
        <v>1247</v>
      </c>
      <c r="C1660">
        <v>2526</v>
      </c>
      <c r="D1660" t="str">
        <f>VLOOKUP($C1660,Hosts!$A:$O,10,0)</f>
        <v>New York</v>
      </c>
      <c r="E1660" s="67">
        <f>INDEX(Hosts!$A:$O,MATCH(Places!$C1660,Hosts!$A:$A,0),MATCH(Places!E$1,Hosts!$1:$1,0))</f>
        <v>0.88</v>
      </c>
      <c r="F1660" s="67">
        <f>INDEX(Hosts!$A:$O,MATCH(Places!$C1660,Hosts!$A:$A,0),MATCH(Places!F$1,Hosts!$1:$1,0))</f>
        <v>1</v>
      </c>
      <c r="G1660" s="67" t="str">
        <f>INDEX(Hosts!$A:$O,MATCH(Places!$C1660,Hosts!$A:$A,0),MATCH(Places!G$1,Hosts!$1:$1,0))</f>
        <v>Yes</v>
      </c>
      <c r="H1660">
        <v>15</v>
      </c>
      <c r="I1660" t="str">
        <f>VLOOKUP($H1660,Neighborhoods!$A:$C,2,0)</f>
        <v>Manhattan</v>
      </c>
      <c r="J1660" t="str">
        <f>VLOOKUP($H1660,Neighborhoods!$A:$C,3,0)</f>
        <v>East Village</v>
      </c>
      <c r="K1660" t="s">
        <v>11822</v>
      </c>
      <c r="L1660" t="str">
        <f t="shared" si="100"/>
        <v>No</v>
      </c>
      <c r="M1660">
        <v>4</v>
      </c>
      <c r="N1660" t="str" cm="1">
        <f t="array" ref="N1660">_xlfn.IFS(M1660&lt;=2,"Small",M1660&lt;=5,"Medium",M1660&gt;5,"Large")</f>
        <v>Medium</v>
      </c>
      <c r="O1660" s="50">
        <v>168</v>
      </c>
      <c r="P1660" s="67">
        <f t="shared" si="101"/>
        <v>0.03</v>
      </c>
      <c r="Q1660" s="52">
        <v>4.92</v>
      </c>
      <c r="R1660" s="52" t="str" cm="1">
        <f t="array" ref="R1660">_xlfn.IFS(ROUND(Q1660,0)=5,"Excellent",ROUND(Q1660,0)=4,"Good",ROUND(Q1660,0)=3,"Ok",ROUND(Q1660,0)&lt;3,"Bad")</f>
        <v>Excellent</v>
      </c>
      <c r="S1660">
        <v>71</v>
      </c>
      <c r="T1660" t="str">
        <f t="shared" si="102"/>
        <v>No</v>
      </c>
      <c r="U1660" s="65">
        <v>42350</v>
      </c>
      <c r="V1660" s="65">
        <v>44038</v>
      </c>
      <c r="W1660">
        <v>134</v>
      </c>
      <c r="X1660" t="str">
        <f t="shared" si="103"/>
        <v>Active</v>
      </c>
      <c r="Y1660" t="s">
        <v>15616</v>
      </c>
    </row>
    <row r="1661" spans="1:25" x14ac:dyDescent="0.25">
      <c r="A1661">
        <v>1660</v>
      </c>
      <c r="B1661" t="s">
        <v>1248</v>
      </c>
      <c r="C1661">
        <v>2208</v>
      </c>
      <c r="D1661" t="str">
        <f>VLOOKUP($C1661,Hosts!$A:$O,10,0)</f>
        <v>New York</v>
      </c>
      <c r="E1661" s="67">
        <f>INDEX(Hosts!$A:$O,MATCH(Places!$C1661,Hosts!$A:$A,0),MATCH(Places!E$1,Hosts!$1:$1,0))</f>
        <v>1</v>
      </c>
      <c r="F1661" s="67">
        <f>INDEX(Hosts!$A:$O,MATCH(Places!$C1661,Hosts!$A:$A,0),MATCH(Places!F$1,Hosts!$1:$1,0))</f>
        <v>0</v>
      </c>
      <c r="G1661" s="67" t="str">
        <f>INDEX(Hosts!$A:$O,MATCH(Places!$C1661,Hosts!$A:$A,0),MATCH(Places!G$1,Hosts!$1:$1,0))</f>
        <v>No</v>
      </c>
      <c r="H1661">
        <v>12</v>
      </c>
      <c r="I1661" t="str">
        <f>VLOOKUP($H1661,Neighborhoods!$A:$C,2,0)</f>
        <v>Brooklyn</v>
      </c>
      <c r="J1661" t="str">
        <f>VLOOKUP($H1661,Neighborhoods!$A:$C,3,0)</f>
        <v>Williamsburg</v>
      </c>
      <c r="K1661" t="s">
        <v>11822</v>
      </c>
      <c r="L1661" t="str">
        <f t="shared" si="100"/>
        <v>No</v>
      </c>
      <c r="M1661">
        <v>3</v>
      </c>
      <c r="N1661" t="str" cm="1">
        <f t="array" ref="N1661">_xlfn.IFS(M1661&lt;=2,"Small",M1661&lt;=5,"Medium",M1661&gt;5,"Large")</f>
        <v>Medium</v>
      </c>
      <c r="O1661" s="50">
        <v>340</v>
      </c>
      <c r="P1661" s="67">
        <f t="shared" si="101"/>
        <v>0.04</v>
      </c>
      <c r="Q1661" s="52">
        <v>4.92</v>
      </c>
      <c r="R1661" s="52" t="str" cm="1">
        <f t="array" ref="R1661">_xlfn.IFS(ROUND(Q1661,0)=5,"Excellent",ROUND(Q1661,0)=4,"Good",ROUND(Q1661,0)=3,"Ok",ROUND(Q1661,0)&lt;3,"Bad")</f>
        <v>Excellent</v>
      </c>
      <c r="S1661">
        <v>13</v>
      </c>
      <c r="T1661" t="str">
        <f t="shared" si="102"/>
        <v>No</v>
      </c>
      <c r="U1661" s="65">
        <v>42344</v>
      </c>
      <c r="V1661" s="65">
        <v>42672</v>
      </c>
      <c r="W1661">
        <v>363</v>
      </c>
      <c r="X1661" t="str">
        <f t="shared" si="103"/>
        <v>Active</v>
      </c>
      <c r="Y1661" t="s">
        <v>15615</v>
      </c>
    </row>
    <row r="1662" spans="1:25" x14ac:dyDescent="0.25">
      <c r="A1662">
        <v>1661</v>
      </c>
      <c r="B1662" t="s">
        <v>14279</v>
      </c>
      <c r="C1662">
        <v>2049</v>
      </c>
      <c r="D1662" t="str">
        <f>VLOOKUP($C1662,Hosts!$A:$O,10,0)</f>
        <v>New York</v>
      </c>
      <c r="E1662" s="67">
        <f>INDEX(Hosts!$A:$O,MATCH(Places!$C1662,Hosts!$A:$A,0),MATCH(Places!E$1,Hosts!$1:$1,0))</f>
        <v>0.9</v>
      </c>
      <c r="F1662" s="67">
        <f>INDEX(Hosts!$A:$O,MATCH(Places!$C1662,Hosts!$A:$A,0),MATCH(Places!F$1,Hosts!$1:$1,0))</f>
        <v>0.43</v>
      </c>
      <c r="G1662" s="67" t="str">
        <f>INDEX(Hosts!$A:$O,MATCH(Places!$C1662,Hosts!$A:$A,0),MATCH(Places!G$1,Hosts!$1:$1,0))</f>
        <v>No</v>
      </c>
      <c r="H1662">
        <v>13</v>
      </c>
      <c r="I1662" t="str">
        <f>VLOOKUP($H1662,Neighborhoods!$A:$C,2,0)</f>
        <v>Manhattan</v>
      </c>
      <c r="J1662" t="str">
        <f>VLOOKUP($H1662,Neighborhoods!$A:$C,3,0)</f>
        <v>Chelsea</v>
      </c>
      <c r="K1662" t="s">
        <v>11822</v>
      </c>
      <c r="L1662" t="str">
        <f t="shared" si="100"/>
        <v>No</v>
      </c>
      <c r="M1662">
        <v>4</v>
      </c>
      <c r="N1662" t="str" cm="1">
        <f t="array" ref="N1662">_xlfn.IFS(M1662&lt;=2,"Small",M1662&lt;=5,"Medium",M1662&gt;5,"Large")</f>
        <v>Medium</v>
      </c>
      <c r="O1662" s="50">
        <v>250</v>
      </c>
      <c r="P1662" s="67">
        <f t="shared" si="101"/>
        <v>0.04</v>
      </c>
      <c r="Q1662" s="52">
        <v>4.8899999999999997</v>
      </c>
      <c r="R1662" s="52" t="str" cm="1">
        <f t="array" ref="R1662">_xlfn.IFS(ROUND(Q1662,0)=5,"Excellent",ROUND(Q1662,0)=4,"Good",ROUND(Q1662,0)=3,"Ok",ROUND(Q1662,0)&lt;3,"Bad")</f>
        <v>Excellent</v>
      </c>
      <c r="S1662">
        <v>27</v>
      </c>
      <c r="T1662" t="str">
        <f t="shared" si="102"/>
        <v>No</v>
      </c>
      <c r="U1662" s="65">
        <v>42360</v>
      </c>
      <c r="V1662" s="65">
        <v>43834</v>
      </c>
      <c r="W1662">
        <v>320</v>
      </c>
      <c r="X1662" t="str">
        <f t="shared" si="103"/>
        <v>Active</v>
      </c>
      <c r="Y1662" t="s">
        <v>15615</v>
      </c>
    </row>
    <row r="1663" spans="1:25" x14ac:dyDescent="0.25">
      <c r="A1663">
        <v>1662</v>
      </c>
      <c r="B1663" t="s">
        <v>1249</v>
      </c>
      <c r="C1663">
        <v>137</v>
      </c>
      <c r="D1663" t="str">
        <f>VLOOKUP($C1663,Hosts!$A:$O,10,0)</f>
        <v>New York</v>
      </c>
      <c r="E1663" s="67">
        <f>INDEX(Hosts!$A:$O,MATCH(Places!$C1663,Hosts!$A:$A,0),MATCH(Places!E$1,Hosts!$1:$1,0))</f>
        <v>1</v>
      </c>
      <c r="F1663" s="67">
        <f>INDEX(Hosts!$A:$O,MATCH(Places!$C1663,Hosts!$A:$A,0),MATCH(Places!F$1,Hosts!$1:$1,0))</f>
        <v>0.99</v>
      </c>
      <c r="G1663" s="67" t="str">
        <f>INDEX(Hosts!$A:$O,MATCH(Places!$C1663,Hosts!$A:$A,0),MATCH(Places!G$1,Hosts!$1:$1,0))</f>
        <v>Yes</v>
      </c>
      <c r="H1663">
        <v>7</v>
      </c>
      <c r="I1663" t="str">
        <f>VLOOKUP($H1663,Neighborhoods!$A:$C,2,0)</f>
        <v>Brooklyn</v>
      </c>
      <c r="J1663" t="str">
        <f>VLOOKUP($H1663,Neighborhoods!$A:$C,3,0)</f>
        <v>Bedford-Stuyvesant</v>
      </c>
      <c r="K1663" t="s">
        <v>11822</v>
      </c>
      <c r="L1663" t="str">
        <f t="shared" si="100"/>
        <v>No</v>
      </c>
      <c r="M1663">
        <v>2</v>
      </c>
      <c r="N1663" t="str" cm="1">
        <f t="array" ref="N1663">_xlfn.IFS(M1663&lt;=2,"Small",M1663&lt;=5,"Medium",M1663&gt;5,"Large")</f>
        <v>Small</v>
      </c>
      <c r="O1663" s="50">
        <v>75</v>
      </c>
      <c r="P1663" s="67">
        <f t="shared" si="101"/>
        <v>0.03</v>
      </c>
      <c r="Q1663" s="52">
        <v>4.75</v>
      </c>
      <c r="R1663" s="52" t="str" cm="1">
        <f t="array" ref="R1663">_xlfn.IFS(ROUND(Q1663,0)=5,"Excellent",ROUND(Q1663,0)=4,"Good",ROUND(Q1663,0)=3,"Ok",ROUND(Q1663,0)&lt;3,"Bad")</f>
        <v>Excellent</v>
      </c>
      <c r="S1663">
        <v>102</v>
      </c>
      <c r="T1663" t="str">
        <f t="shared" si="102"/>
        <v>No</v>
      </c>
      <c r="U1663" s="65">
        <v>42345</v>
      </c>
      <c r="V1663" s="65">
        <v>44051</v>
      </c>
      <c r="W1663">
        <v>275</v>
      </c>
      <c r="X1663" t="str">
        <f t="shared" si="103"/>
        <v>Active</v>
      </c>
      <c r="Y1663" t="s">
        <v>15616</v>
      </c>
    </row>
    <row r="1664" spans="1:25" x14ac:dyDescent="0.25">
      <c r="A1664">
        <v>1663</v>
      </c>
      <c r="B1664" t="s">
        <v>1250</v>
      </c>
      <c r="C1664">
        <v>1975</v>
      </c>
      <c r="D1664" t="str">
        <f>VLOOKUP($C1664,Hosts!$A:$O,10,0)</f>
        <v>New York</v>
      </c>
      <c r="E1664" s="67">
        <f>INDEX(Hosts!$A:$O,MATCH(Places!$C1664,Hosts!$A:$A,0),MATCH(Places!E$1,Hosts!$1:$1,0))</f>
        <v>1</v>
      </c>
      <c r="F1664" s="67">
        <f>INDEX(Hosts!$A:$O,MATCH(Places!$C1664,Hosts!$A:$A,0),MATCH(Places!F$1,Hosts!$1:$1,0))</f>
        <v>0.9</v>
      </c>
      <c r="G1664" s="67" t="str">
        <f>INDEX(Hosts!$A:$O,MATCH(Places!$C1664,Hosts!$A:$A,0),MATCH(Places!G$1,Hosts!$1:$1,0))</f>
        <v>Yes</v>
      </c>
      <c r="H1664">
        <v>22</v>
      </c>
      <c r="I1664" t="str">
        <f>VLOOKUP($H1664,Neighborhoods!$A:$C,2,0)</f>
        <v>Queens</v>
      </c>
      <c r="J1664" t="str">
        <f>VLOOKUP($H1664,Neighborhoods!$A:$C,3,0)</f>
        <v>Flushing</v>
      </c>
      <c r="K1664" t="s">
        <v>11822</v>
      </c>
      <c r="L1664" t="str">
        <f t="shared" si="100"/>
        <v>No</v>
      </c>
      <c r="M1664">
        <v>16</v>
      </c>
      <c r="N1664" t="str" cm="1">
        <f t="array" ref="N1664">_xlfn.IFS(M1664&lt;=2,"Small",M1664&lt;=5,"Medium",M1664&gt;5,"Large")</f>
        <v>Large</v>
      </c>
      <c r="O1664" s="50">
        <v>550</v>
      </c>
      <c r="P1664" s="67">
        <f t="shared" si="101"/>
        <v>0.05</v>
      </c>
      <c r="Q1664" s="52">
        <v>4.7300000000000004</v>
      </c>
      <c r="R1664" s="52" t="str" cm="1">
        <f t="array" ref="R1664">_xlfn.IFS(ROUND(Q1664,0)=5,"Excellent",ROUND(Q1664,0)=4,"Good",ROUND(Q1664,0)=3,"Ok",ROUND(Q1664,0)&lt;3,"Bad")</f>
        <v>Excellent</v>
      </c>
      <c r="S1664">
        <v>33</v>
      </c>
      <c r="T1664" t="str">
        <f t="shared" si="102"/>
        <v>No</v>
      </c>
      <c r="U1664" s="65">
        <v>42947</v>
      </c>
      <c r="V1664" s="65">
        <v>43817</v>
      </c>
      <c r="W1664">
        <v>354</v>
      </c>
      <c r="X1664" t="str">
        <f t="shared" si="103"/>
        <v>Active</v>
      </c>
      <c r="Y1664" t="s">
        <v>15615</v>
      </c>
    </row>
    <row r="1665" spans="1:25" x14ac:dyDescent="0.25">
      <c r="A1665">
        <v>1664</v>
      </c>
      <c r="B1665" t="s">
        <v>1251</v>
      </c>
      <c r="C1665">
        <v>2276</v>
      </c>
      <c r="D1665" t="str">
        <f>VLOOKUP($C1665,Hosts!$A:$O,10,0)</f>
        <v>New York</v>
      </c>
      <c r="E1665" s="67">
        <f>INDEX(Hosts!$A:$O,MATCH(Places!$C1665,Hosts!$A:$A,0),MATCH(Places!E$1,Hosts!$1:$1,0))</f>
        <v>1</v>
      </c>
      <c r="F1665" s="67">
        <f>INDEX(Hosts!$A:$O,MATCH(Places!$C1665,Hosts!$A:$A,0),MATCH(Places!F$1,Hosts!$1:$1,0))</f>
        <v>1</v>
      </c>
      <c r="G1665" s="67" t="str">
        <f>INDEX(Hosts!$A:$O,MATCH(Places!$C1665,Hosts!$A:$A,0),MATCH(Places!G$1,Hosts!$1:$1,0))</f>
        <v>Yes</v>
      </c>
      <c r="H1665">
        <v>12</v>
      </c>
      <c r="I1665" t="str">
        <f>VLOOKUP($H1665,Neighborhoods!$A:$C,2,0)</f>
        <v>Brooklyn</v>
      </c>
      <c r="J1665" t="str">
        <f>VLOOKUP($H1665,Neighborhoods!$A:$C,3,0)</f>
        <v>Williamsburg</v>
      </c>
      <c r="K1665" t="s">
        <v>1</v>
      </c>
      <c r="L1665" t="str">
        <f t="shared" si="100"/>
        <v>Yes</v>
      </c>
      <c r="M1665">
        <v>2</v>
      </c>
      <c r="N1665" t="str" cm="1">
        <f t="array" ref="N1665">_xlfn.IFS(M1665&lt;=2,"Small",M1665&lt;=5,"Medium",M1665&gt;5,"Large")</f>
        <v>Small</v>
      </c>
      <c r="O1665" s="50">
        <v>299</v>
      </c>
      <c r="P1665" s="67">
        <f t="shared" si="101"/>
        <v>0.04</v>
      </c>
      <c r="Q1665" s="52">
        <v>4.83</v>
      </c>
      <c r="R1665" s="52" t="str" cm="1">
        <f t="array" ref="R1665">_xlfn.IFS(ROUND(Q1665,0)=5,"Excellent",ROUND(Q1665,0)=4,"Good",ROUND(Q1665,0)=3,"Ok",ROUND(Q1665,0)&lt;3,"Bad")</f>
        <v>Excellent</v>
      </c>
      <c r="S1665">
        <v>121</v>
      </c>
      <c r="T1665" t="str">
        <f t="shared" si="102"/>
        <v>Yes</v>
      </c>
      <c r="U1665" s="65">
        <v>42422</v>
      </c>
      <c r="V1665" s="65">
        <v>43907</v>
      </c>
      <c r="W1665">
        <v>364</v>
      </c>
      <c r="X1665" t="str">
        <f t="shared" si="103"/>
        <v>Active</v>
      </c>
      <c r="Y1665" t="s">
        <v>15615</v>
      </c>
    </row>
    <row r="1666" spans="1:25" x14ac:dyDescent="0.25">
      <c r="A1666">
        <v>1665</v>
      </c>
      <c r="B1666" t="s">
        <v>1252</v>
      </c>
      <c r="C1666">
        <v>1284</v>
      </c>
      <c r="D1666" t="str">
        <f>VLOOKUP($C1666,Hosts!$A:$O,10,0)</f>
        <v>New York</v>
      </c>
      <c r="E1666" s="67">
        <f>INDEX(Hosts!$A:$O,MATCH(Places!$C1666,Hosts!$A:$A,0),MATCH(Places!E$1,Hosts!$1:$1,0))</f>
        <v>1</v>
      </c>
      <c r="F1666" s="67">
        <f>INDEX(Hosts!$A:$O,MATCH(Places!$C1666,Hosts!$A:$A,0),MATCH(Places!F$1,Hosts!$1:$1,0))</f>
        <v>0.92</v>
      </c>
      <c r="G1666" s="67" t="str">
        <f>INDEX(Hosts!$A:$O,MATCH(Places!$C1666,Hosts!$A:$A,0),MATCH(Places!G$1,Hosts!$1:$1,0))</f>
        <v>No</v>
      </c>
      <c r="H1666">
        <v>26</v>
      </c>
      <c r="I1666" t="str">
        <f>VLOOKUP($H1666,Neighborhoods!$A:$C,2,0)</f>
        <v>Queens</v>
      </c>
      <c r="J1666" t="str">
        <f>VLOOKUP($H1666,Neighborhoods!$A:$C,3,0)</f>
        <v>Sunnyside</v>
      </c>
      <c r="K1666" t="s">
        <v>1</v>
      </c>
      <c r="L1666" t="str">
        <f t="shared" si="100"/>
        <v>Yes</v>
      </c>
      <c r="M1666">
        <v>1</v>
      </c>
      <c r="N1666" t="str" cm="1">
        <f t="array" ref="N1666">_xlfn.IFS(M1666&lt;=2,"Small",M1666&lt;=5,"Medium",M1666&gt;5,"Large")</f>
        <v>Small</v>
      </c>
      <c r="O1666" s="50">
        <v>52</v>
      </c>
      <c r="P1666" s="67">
        <f t="shared" si="101"/>
        <v>0.03</v>
      </c>
      <c r="Q1666" s="52">
        <v>4.84</v>
      </c>
      <c r="R1666" s="52" t="str" cm="1">
        <f t="array" ref="R1666">_xlfn.IFS(ROUND(Q1666,0)=5,"Excellent",ROUND(Q1666,0)=4,"Good",ROUND(Q1666,0)=3,"Ok",ROUND(Q1666,0)&lt;3,"Bad")</f>
        <v>Excellent</v>
      </c>
      <c r="S1666">
        <v>19</v>
      </c>
      <c r="T1666" t="str">
        <f t="shared" si="102"/>
        <v>No</v>
      </c>
      <c r="U1666" s="65">
        <v>42981</v>
      </c>
      <c r="V1666" s="65">
        <v>43897</v>
      </c>
      <c r="W1666">
        <v>364</v>
      </c>
      <c r="X1666" t="str">
        <f t="shared" si="103"/>
        <v>Active</v>
      </c>
      <c r="Y1666" t="s">
        <v>15615</v>
      </c>
    </row>
    <row r="1667" spans="1:25" x14ac:dyDescent="0.25">
      <c r="A1667">
        <v>1666</v>
      </c>
      <c r="B1667" t="s">
        <v>1253</v>
      </c>
      <c r="C1667">
        <v>1161</v>
      </c>
      <c r="D1667" t="str">
        <f>VLOOKUP($C1667,Hosts!$A:$O,10,0)</f>
        <v>New York</v>
      </c>
      <c r="E1667" s="67">
        <f>INDEX(Hosts!$A:$O,MATCH(Places!$C1667,Hosts!$A:$A,0),MATCH(Places!E$1,Hosts!$1:$1,0))</f>
        <v>1</v>
      </c>
      <c r="F1667" s="67">
        <f>INDEX(Hosts!$A:$O,MATCH(Places!$C1667,Hosts!$A:$A,0),MATCH(Places!F$1,Hosts!$1:$1,0))</f>
        <v>1</v>
      </c>
      <c r="G1667" s="67" t="str">
        <f>INDEX(Hosts!$A:$O,MATCH(Places!$C1667,Hosts!$A:$A,0),MATCH(Places!G$1,Hosts!$1:$1,0))</f>
        <v>Yes</v>
      </c>
      <c r="H1667">
        <v>8</v>
      </c>
      <c r="I1667" t="str">
        <f>VLOOKUP($H1667,Neighborhoods!$A:$C,2,0)</f>
        <v>Brooklyn</v>
      </c>
      <c r="J1667" t="str">
        <f>VLOOKUP($H1667,Neighborhoods!$A:$C,3,0)</f>
        <v>Bushwick</v>
      </c>
      <c r="K1667" t="s">
        <v>1</v>
      </c>
      <c r="L1667" t="str">
        <f t="shared" ref="L1667:L1730" si="104">IF(OR(K1667="Private room",K1667="Shared room"),"Yes","No")</f>
        <v>Yes</v>
      </c>
      <c r="M1667">
        <v>2</v>
      </c>
      <c r="N1667" t="str" cm="1">
        <f t="array" ref="N1667">_xlfn.IFS(M1667&lt;=2,"Small",M1667&lt;=5,"Medium",M1667&gt;5,"Large")</f>
        <v>Small</v>
      </c>
      <c r="O1667" s="50">
        <v>55</v>
      </c>
      <c r="P1667" s="67">
        <f t="shared" ref="P1667:P1730" si="105">VLOOKUP(O1667,$AB$1:$AC$5,2)</f>
        <v>0.03</v>
      </c>
      <c r="Q1667" s="52">
        <v>4.8899999999999997</v>
      </c>
      <c r="R1667" s="52" t="str" cm="1">
        <f t="array" ref="R1667">_xlfn.IFS(ROUND(Q1667,0)=5,"Excellent",ROUND(Q1667,0)=4,"Good",ROUND(Q1667,0)=3,"Ok",ROUND(Q1667,0)&lt;3,"Bad")</f>
        <v>Excellent</v>
      </c>
      <c r="S1667">
        <v>273</v>
      </c>
      <c r="T1667" t="str">
        <f t="shared" ref="T1667:T1730" si="106">IF(AND(Q1667&gt;=4.8,S1667&gt;100),"Yes","No")</f>
        <v>Yes</v>
      </c>
      <c r="U1667" s="65">
        <v>42351</v>
      </c>
      <c r="V1667" s="65">
        <v>44043</v>
      </c>
      <c r="W1667">
        <v>76</v>
      </c>
      <c r="X1667" t="str">
        <f t="shared" ref="X1667:X1730" si="107">IF(W1667&lt;&gt;0,"Active","Inactive")</f>
        <v>Active</v>
      </c>
      <c r="Y1667" t="s">
        <v>15616</v>
      </c>
    </row>
    <row r="1668" spans="1:25" x14ac:dyDescent="0.25">
      <c r="A1668">
        <v>1667</v>
      </c>
      <c r="B1668" t="s">
        <v>1254</v>
      </c>
      <c r="C1668">
        <v>2543</v>
      </c>
      <c r="D1668" t="str">
        <f>VLOOKUP($C1668,Hosts!$A:$O,10,0)</f>
        <v>New York</v>
      </c>
      <c r="E1668" s="67">
        <f>INDEX(Hosts!$A:$O,MATCH(Places!$C1668,Hosts!$A:$A,0),MATCH(Places!E$1,Hosts!$1:$1,0))</f>
        <v>1</v>
      </c>
      <c r="F1668" s="67">
        <f>INDEX(Hosts!$A:$O,MATCH(Places!$C1668,Hosts!$A:$A,0),MATCH(Places!F$1,Hosts!$1:$1,0))</f>
        <v>1</v>
      </c>
      <c r="G1668" s="67" t="str">
        <f>INDEX(Hosts!$A:$O,MATCH(Places!$C1668,Hosts!$A:$A,0),MATCH(Places!G$1,Hosts!$1:$1,0))</f>
        <v>Yes</v>
      </c>
      <c r="H1668">
        <v>17</v>
      </c>
      <c r="I1668" t="str">
        <f>VLOOKUP($H1668,Neighborhoods!$A:$C,2,0)</f>
        <v>Manhattan</v>
      </c>
      <c r="J1668" t="str">
        <f>VLOOKUP($H1668,Neighborhoods!$A:$C,3,0)</f>
        <v>Hell's Kitchen</v>
      </c>
      <c r="K1668" t="s">
        <v>11822</v>
      </c>
      <c r="L1668" t="str">
        <f t="shared" si="104"/>
        <v>No</v>
      </c>
      <c r="M1668">
        <v>4</v>
      </c>
      <c r="N1668" t="str" cm="1">
        <f t="array" ref="N1668">_xlfn.IFS(M1668&lt;=2,"Small",M1668&lt;=5,"Medium",M1668&gt;5,"Large")</f>
        <v>Medium</v>
      </c>
      <c r="O1668" s="50">
        <v>270</v>
      </c>
      <c r="P1668" s="67">
        <f t="shared" si="105"/>
        <v>0.04</v>
      </c>
      <c r="Q1668" s="52">
        <v>4.83</v>
      </c>
      <c r="R1668" s="52" t="str" cm="1">
        <f t="array" ref="R1668">_xlfn.IFS(ROUND(Q1668,0)=5,"Excellent",ROUND(Q1668,0)=4,"Good",ROUND(Q1668,0)=3,"Ok",ROUND(Q1668,0)&lt;3,"Bad")</f>
        <v>Excellent</v>
      </c>
      <c r="S1668">
        <v>86</v>
      </c>
      <c r="T1668" t="str">
        <f t="shared" si="106"/>
        <v>No</v>
      </c>
      <c r="U1668" s="65">
        <v>42514</v>
      </c>
      <c r="V1668" s="65">
        <v>43899</v>
      </c>
      <c r="W1668">
        <v>337</v>
      </c>
      <c r="X1668" t="str">
        <f t="shared" si="107"/>
        <v>Active</v>
      </c>
      <c r="Y1668" t="s">
        <v>15616</v>
      </c>
    </row>
    <row r="1669" spans="1:25" x14ac:dyDescent="0.25">
      <c r="A1669">
        <v>1668</v>
      </c>
      <c r="B1669" t="s">
        <v>1255</v>
      </c>
      <c r="C1669">
        <v>1074</v>
      </c>
      <c r="D1669" t="str">
        <f>VLOOKUP($C1669,Hosts!$A:$O,10,0)</f>
        <v>New York</v>
      </c>
      <c r="E1669" s="67">
        <f>INDEX(Hosts!$A:$O,MATCH(Places!$C1669,Hosts!$A:$A,0),MATCH(Places!E$1,Hosts!$1:$1,0))</f>
        <v>1</v>
      </c>
      <c r="F1669" s="67">
        <f>INDEX(Hosts!$A:$O,MATCH(Places!$C1669,Hosts!$A:$A,0),MATCH(Places!F$1,Hosts!$1:$1,0))</f>
        <v>1</v>
      </c>
      <c r="G1669" s="67" t="str">
        <f>INDEX(Hosts!$A:$O,MATCH(Places!$C1669,Hosts!$A:$A,0),MATCH(Places!G$1,Hosts!$1:$1,0))</f>
        <v>Yes</v>
      </c>
      <c r="H1669">
        <v>13</v>
      </c>
      <c r="I1669" t="str">
        <f>VLOOKUP($H1669,Neighborhoods!$A:$C,2,0)</f>
        <v>Manhattan</v>
      </c>
      <c r="J1669" t="str">
        <f>VLOOKUP($H1669,Neighborhoods!$A:$C,3,0)</f>
        <v>Chelsea</v>
      </c>
      <c r="K1669" t="s">
        <v>11822</v>
      </c>
      <c r="L1669" t="str">
        <f t="shared" si="104"/>
        <v>No</v>
      </c>
      <c r="M1669">
        <v>2</v>
      </c>
      <c r="N1669" t="str" cm="1">
        <f t="array" ref="N1669">_xlfn.IFS(M1669&lt;=2,"Small",M1669&lt;=5,"Medium",M1669&gt;5,"Large")</f>
        <v>Small</v>
      </c>
      <c r="O1669" s="50">
        <v>145</v>
      </c>
      <c r="P1669" s="67">
        <f t="shared" si="105"/>
        <v>0.03</v>
      </c>
      <c r="Q1669" s="52">
        <v>4.83</v>
      </c>
      <c r="R1669" s="52" t="str" cm="1">
        <f t="array" ref="R1669">_xlfn.IFS(ROUND(Q1669,0)=5,"Excellent",ROUND(Q1669,0)=4,"Good",ROUND(Q1669,0)=3,"Ok",ROUND(Q1669,0)&lt;3,"Bad")</f>
        <v>Excellent</v>
      </c>
      <c r="S1669">
        <v>12</v>
      </c>
      <c r="T1669" t="str">
        <f t="shared" si="106"/>
        <v>No</v>
      </c>
      <c r="U1669" s="65">
        <v>42591</v>
      </c>
      <c r="V1669" s="65">
        <v>43832</v>
      </c>
      <c r="W1669">
        <v>41</v>
      </c>
      <c r="X1669" t="str">
        <f t="shared" si="107"/>
        <v>Active</v>
      </c>
      <c r="Y1669" t="s">
        <v>15615</v>
      </c>
    </row>
    <row r="1670" spans="1:25" x14ac:dyDescent="0.25">
      <c r="A1670">
        <v>1669</v>
      </c>
      <c r="B1670" t="s">
        <v>15169</v>
      </c>
      <c r="C1670">
        <v>2544</v>
      </c>
      <c r="D1670" t="str">
        <f>VLOOKUP($C1670,Hosts!$A:$O,10,0)</f>
        <v>New York</v>
      </c>
      <c r="E1670" s="67">
        <f>INDEX(Hosts!$A:$O,MATCH(Places!$C1670,Hosts!$A:$A,0),MATCH(Places!E$1,Hosts!$1:$1,0))</f>
        <v>1</v>
      </c>
      <c r="F1670" s="67">
        <f>INDEX(Hosts!$A:$O,MATCH(Places!$C1670,Hosts!$A:$A,0),MATCH(Places!F$1,Hosts!$1:$1,0))</f>
        <v>1</v>
      </c>
      <c r="G1670" s="67" t="str">
        <f>INDEX(Hosts!$A:$O,MATCH(Places!$C1670,Hosts!$A:$A,0),MATCH(Places!G$1,Hosts!$1:$1,0))</f>
        <v>No</v>
      </c>
      <c r="H1670">
        <v>16</v>
      </c>
      <c r="I1670" t="str">
        <f>VLOOKUP($H1670,Neighborhoods!$A:$C,2,0)</f>
        <v>Manhattan</v>
      </c>
      <c r="J1670" t="str">
        <f>VLOOKUP($H1670,Neighborhoods!$A:$C,3,0)</f>
        <v>Harlem</v>
      </c>
      <c r="K1670" t="s">
        <v>11822</v>
      </c>
      <c r="L1670" t="str">
        <f t="shared" si="104"/>
        <v>No</v>
      </c>
      <c r="M1670">
        <v>8</v>
      </c>
      <c r="N1670" t="str" cm="1">
        <f t="array" ref="N1670">_xlfn.IFS(M1670&lt;=2,"Small",M1670&lt;=5,"Medium",M1670&gt;5,"Large")</f>
        <v>Large</v>
      </c>
      <c r="O1670" s="50">
        <v>225</v>
      </c>
      <c r="P1670" s="67">
        <f t="shared" si="105"/>
        <v>0.04</v>
      </c>
      <c r="Q1670" s="52">
        <v>4.4800000000000004</v>
      </c>
      <c r="R1670" s="52" t="str" cm="1">
        <f t="array" ref="R1670">_xlfn.IFS(ROUND(Q1670,0)=5,"Excellent",ROUND(Q1670,0)=4,"Good",ROUND(Q1670,0)=3,"Ok",ROUND(Q1670,0)&lt;3,"Bad")</f>
        <v>Good</v>
      </c>
      <c r="S1670">
        <v>89</v>
      </c>
      <c r="T1670" t="str">
        <f t="shared" si="106"/>
        <v>No</v>
      </c>
      <c r="U1670" s="65">
        <v>42372</v>
      </c>
      <c r="V1670" s="65">
        <v>43834</v>
      </c>
      <c r="W1670">
        <v>364</v>
      </c>
      <c r="X1670" t="str">
        <f t="shared" si="107"/>
        <v>Active</v>
      </c>
      <c r="Y1670" t="s">
        <v>15615</v>
      </c>
    </row>
    <row r="1671" spans="1:25" x14ac:dyDescent="0.25">
      <c r="A1671">
        <v>1670</v>
      </c>
      <c r="B1671" t="s">
        <v>13655</v>
      </c>
      <c r="C1671">
        <v>1652</v>
      </c>
      <c r="D1671" t="str">
        <f>VLOOKUP($C1671,Hosts!$A:$O,10,0)</f>
        <v>New York</v>
      </c>
      <c r="E1671" s="67">
        <f>INDEX(Hosts!$A:$O,MATCH(Places!$C1671,Hosts!$A:$A,0),MATCH(Places!E$1,Hosts!$1:$1,0))</f>
        <v>0.6</v>
      </c>
      <c r="F1671" s="67">
        <f>INDEX(Hosts!$A:$O,MATCH(Places!$C1671,Hosts!$A:$A,0),MATCH(Places!F$1,Hosts!$1:$1,0))</f>
        <v>0.95</v>
      </c>
      <c r="G1671" s="67" t="str">
        <f>INDEX(Hosts!$A:$O,MATCH(Places!$C1671,Hosts!$A:$A,0),MATCH(Places!G$1,Hosts!$1:$1,0))</f>
        <v>No</v>
      </c>
      <c r="H1671">
        <v>14</v>
      </c>
      <c r="I1671" t="str">
        <f>VLOOKUP($H1671,Neighborhoods!$A:$C,2,0)</f>
        <v>Manhattan</v>
      </c>
      <c r="J1671" t="str">
        <f>VLOOKUP($H1671,Neighborhoods!$A:$C,3,0)</f>
        <v>East Harlem</v>
      </c>
      <c r="K1671" t="s">
        <v>11822</v>
      </c>
      <c r="L1671" t="str">
        <f t="shared" si="104"/>
        <v>No</v>
      </c>
      <c r="M1671">
        <v>6</v>
      </c>
      <c r="N1671" t="str" cm="1">
        <f t="array" ref="N1671">_xlfn.IFS(M1671&lt;=2,"Small",M1671&lt;=5,"Medium",M1671&gt;5,"Large")</f>
        <v>Large</v>
      </c>
      <c r="O1671" s="50">
        <v>300</v>
      </c>
      <c r="P1671" s="67">
        <f t="shared" si="105"/>
        <v>0.04</v>
      </c>
      <c r="Q1671" s="52">
        <v>4.59</v>
      </c>
      <c r="R1671" s="52" t="str" cm="1">
        <f t="array" ref="R1671">_xlfn.IFS(ROUND(Q1671,0)=5,"Excellent",ROUND(Q1671,0)=4,"Good",ROUND(Q1671,0)=3,"Ok",ROUND(Q1671,0)&lt;3,"Bad")</f>
        <v>Excellent</v>
      </c>
      <c r="S1671">
        <v>123</v>
      </c>
      <c r="T1671" t="str">
        <f t="shared" si="106"/>
        <v>No</v>
      </c>
      <c r="U1671" s="65">
        <v>42521</v>
      </c>
      <c r="V1671" s="65">
        <v>43906</v>
      </c>
      <c r="W1671">
        <v>180</v>
      </c>
      <c r="X1671" t="str">
        <f t="shared" si="107"/>
        <v>Active</v>
      </c>
      <c r="Y1671" t="s">
        <v>15616</v>
      </c>
    </row>
    <row r="1672" spans="1:25" x14ac:dyDescent="0.25">
      <c r="A1672">
        <v>1671</v>
      </c>
      <c r="B1672" t="s">
        <v>1256</v>
      </c>
      <c r="C1672">
        <v>2548</v>
      </c>
      <c r="D1672" t="str">
        <f>VLOOKUP($C1672,Hosts!$A:$O,10,0)</f>
        <v>New York</v>
      </c>
      <c r="E1672" s="67">
        <f>INDEX(Hosts!$A:$O,MATCH(Places!$C1672,Hosts!$A:$A,0),MATCH(Places!E$1,Hosts!$1:$1,0))</f>
        <v>1</v>
      </c>
      <c r="F1672" s="67">
        <f>INDEX(Hosts!$A:$O,MATCH(Places!$C1672,Hosts!$A:$A,0),MATCH(Places!F$1,Hosts!$1:$1,0))</f>
        <v>0.7</v>
      </c>
      <c r="G1672" s="67" t="str">
        <f>INDEX(Hosts!$A:$O,MATCH(Places!$C1672,Hosts!$A:$A,0),MATCH(Places!G$1,Hosts!$1:$1,0))</f>
        <v>No</v>
      </c>
      <c r="H1672">
        <v>7</v>
      </c>
      <c r="I1672" t="str">
        <f>VLOOKUP($H1672,Neighborhoods!$A:$C,2,0)</f>
        <v>Brooklyn</v>
      </c>
      <c r="J1672" t="str">
        <f>VLOOKUP($H1672,Neighborhoods!$A:$C,3,0)</f>
        <v>Bedford-Stuyvesant</v>
      </c>
      <c r="K1672" t="s">
        <v>11822</v>
      </c>
      <c r="L1672" t="str">
        <f t="shared" si="104"/>
        <v>No</v>
      </c>
      <c r="M1672">
        <v>16</v>
      </c>
      <c r="N1672" t="str" cm="1">
        <f t="array" ref="N1672">_xlfn.IFS(M1672&lt;=2,"Small",M1672&lt;=5,"Medium",M1672&gt;5,"Large")</f>
        <v>Large</v>
      </c>
      <c r="O1672" s="50">
        <v>396</v>
      </c>
      <c r="P1672" s="67">
        <f t="shared" si="105"/>
        <v>0.04</v>
      </c>
      <c r="Q1672" s="52">
        <v>4.5599999999999996</v>
      </c>
      <c r="R1672" s="52" t="str" cm="1">
        <f t="array" ref="R1672">_xlfn.IFS(ROUND(Q1672,0)=5,"Excellent",ROUND(Q1672,0)=4,"Good",ROUND(Q1672,0)=3,"Ok",ROUND(Q1672,0)&lt;3,"Bad")</f>
        <v>Excellent</v>
      </c>
      <c r="S1672">
        <v>27</v>
      </c>
      <c r="T1672" t="str">
        <f t="shared" si="106"/>
        <v>No</v>
      </c>
      <c r="U1672" s="65">
        <v>42465</v>
      </c>
      <c r="V1672" s="65">
        <v>43831</v>
      </c>
      <c r="W1672">
        <v>365</v>
      </c>
      <c r="X1672" t="str">
        <f t="shared" si="107"/>
        <v>Active</v>
      </c>
      <c r="Y1672" t="s">
        <v>15615</v>
      </c>
    </row>
    <row r="1673" spans="1:25" x14ac:dyDescent="0.25">
      <c r="A1673">
        <v>1672</v>
      </c>
      <c r="B1673" t="s">
        <v>1257</v>
      </c>
      <c r="C1673">
        <v>2547</v>
      </c>
      <c r="D1673" t="str">
        <f>VLOOKUP($C1673,Hosts!$A:$O,10,0)</f>
        <v>Quebec</v>
      </c>
      <c r="E1673" s="67">
        <f>INDEX(Hosts!$A:$O,MATCH(Places!$C1673,Hosts!$A:$A,0),MATCH(Places!E$1,Hosts!$1:$1,0))</f>
        <v>1</v>
      </c>
      <c r="F1673" s="67">
        <f>INDEX(Hosts!$A:$O,MATCH(Places!$C1673,Hosts!$A:$A,0),MATCH(Places!F$1,Hosts!$1:$1,0))</f>
        <v>0.97</v>
      </c>
      <c r="G1673" s="67" t="str">
        <f>INDEX(Hosts!$A:$O,MATCH(Places!$C1673,Hosts!$A:$A,0),MATCH(Places!G$1,Hosts!$1:$1,0))</f>
        <v>No</v>
      </c>
      <c r="H1673">
        <v>20</v>
      </c>
      <c r="I1673" t="str">
        <f>VLOOKUP($H1673,Neighborhoods!$A:$C,2,0)</f>
        <v>Manhattan</v>
      </c>
      <c r="J1673" t="str">
        <f>VLOOKUP($H1673,Neighborhoods!$A:$C,3,0)</f>
        <v>Upper West Side</v>
      </c>
      <c r="K1673" t="s">
        <v>11822</v>
      </c>
      <c r="L1673" t="str">
        <f t="shared" si="104"/>
        <v>No</v>
      </c>
      <c r="M1673">
        <v>4</v>
      </c>
      <c r="N1673" t="str" cm="1">
        <f t="array" ref="N1673">_xlfn.IFS(M1673&lt;=2,"Small",M1673&lt;=5,"Medium",M1673&gt;5,"Large")</f>
        <v>Medium</v>
      </c>
      <c r="O1673" s="50">
        <v>202</v>
      </c>
      <c r="P1673" s="67">
        <f t="shared" si="105"/>
        <v>0.04</v>
      </c>
      <c r="Q1673" s="52">
        <v>4.6399999999999997</v>
      </c>
      <c r="R1673" s="52" t="str" cm="1">
        <f t="array" ref="R1673">_xlfn.IFS(ROUND(Q1673,0)=5,"Excellent",ROUND(Q1673,0)=4,"Good",ROUND(Q1673,0)=3,"Ok",ROUND(Q1673,0)&lt;3,"Bad")</f>
        <v>Excellent</v>
      </c>
      <c r="S1673">
        <v>144</v>
      </c>
      <c r="T1673" t="str">
        <f t="shared" si="106"/>
        <v>No</v>
      </c>
      <c r="U1673" s="65">
        <v>42349</v>
      </c>
      <c r="V1673" s="65">
        <v>44003</v>
      </c>
      <c r="W1673">
        <v>356</v>
      </c>
      <c r="X1673" t="str">
        <f t="shared" si="107"/>
        <v>Active</v>
      </c>
      <c r="Y1673" t="s">
        <v>15616</v>
      </c>
    </row>
    <row r="1674" spans="1:25" x14ac:dyDescent="0.25">
      <c r="A1674">
        <v>1673</v>
      </c>
      <c r="B1674" t="s">
        <v>1258</v>
      </c>
      <c r="C1674">
        <v>2549</v>
      </c>
      <c r="D1674" t="str">
        <f>VLOOKUP($C1674,Hosts!$A:$O,10,0)</f>
        <v>New York</v>
      </c>
      <c r="E1674" s="67">
        <f>INDEX(Hosts!$A:$O,MATCH(Places!$C1674,Hosts!$A:$A,0),MATCH(Places!E$1,Hosts!$1:$1,0))</f>
        <v>1</v>
      </c>
      <c r="F1674" s="67">
        <f>INDEX(Hosts!$A:$O,MATCH(Places!$C1674,Hosts!$A:$A,0),MATCH(Places!F$1,Hosts!$1:$1,0))</f>
        <v>1</v>
      </c>
      <c r="G1674" s="67" t="str">
        <f>INDEX(Hosts!$A:$O,MATCH(Places!$C1674,Hosts!$A:$A,0),MATCH(Places!G$1,Hosts!$1:$1,0))</f>
        <v>No</v>
      </c>
      <c r="H1674">
        <v>14</v>
      </c>
      <c r="I1674" t="str">
        <f>VLOOKUP($H1674,Neighborhoods!$A:$C,2,0)</f>
        <v>Manhattan</v>
      </c>
      <c r="J1674" t="str">
        <f>VLOOKUP($H1674,Neighborhoods!$A:$C,3,0)</f>
        <v>East Harlem</v>
      </c>
      <c r="K1674" t="s">
        <v>11822</v>
      </c>
      <c r="L1674" t="str">
        <f t="shared" si="104"/>
        <v>No</v>
      </c>
      <c r="M1674">
        <v>2</v>
      </c>
      <c r="N1674" t="str" cm="1">
        <f t="array" ref="N1674">_xlfn.IFS(M1674&lt;=2,"Small",M1674&lt;=5,"Medium",M1674&gt;5,"Large")</f>
        <v>Small</v>
      </c>
      <c r="O1674" s="50">
        <v>111</v>
      </c>
      <c r="P1674" s="67">
        <f t="shared" si="105"/>
        <v>0.03</v>
      </c>
      <c r="Q1674" s="52">
        <v>4.74</v>
      </c>
      <c r="R1674" s="52" t="str" cm="1">
        <f t="array" ref="R1674">_xlfn.IFS(ROUND(Q1674,0)=5,"Excellent",ROUND(Q1674,0)=4,"Good",ROUND(Q1674,0)=3,"Ok",ROUND(Q1674,0)&lt;3,"Bad")</f>
        <v>Excellent</v>
      </c>
      <c r="S1674">
        <v>27</v>
      </c>
      <c r="T1674" t="str">
        <f t="shared" si="106"/>
        <v>No</v>
      </c>
      <c r="U1674" s="65">
        <v>42370</v>
      </c>
      <c r="V1674" s="65">
        <v>43866</v>
      </c>
      <c r="W1674">
        <v>44</v>
      </c>
      <c r="X1674" t="str">
        <f t="shared" si="107"/>
        <v>Active</v>
      </c>
      <c r="Y1674" t="s">
        <v>15616</v>
      </c>
    </row>
    <row r="1675" spans="1:25" x14ac:dyDescent="0.25">
      <c r="A1675">
        <v>1674</v>
      </c>
      <c r="B1675" t="s">
        <v>15274</v>
      </c>
      <c r="C1675">
        <v>486</v>
      </c>
      <c r="D1675" t="str">
        <f>VLOOKUP($C1675,Hosts!$A:$O,10,0)</f>
        <v>New York</v>
      </c>
      <c r="E1675" s="67">
        <f>INDEX(Hosts!$A:$O,MATCH(Places!$C1675,Hosts!$A:$A,0),MATCH(Places!E$1,Hosts!$1:$1,0))</f>
        <v>1</v>
      </c>
      <c r="F1675" s="67">
        <f>INDEX(Hosts!$A:$O,MATCH(Places!$C1675,Hosts!$A:$A,0),MATCH(Places!F$1,Hosts!$1:$1,0))</f>
        <v>0.96</v>
      </c>
      <c r="G1675" s="67" t="str">
        <f>INDEX(Hosts!$A:$O,MATCH(Places!$C1675,Hosts!$A:$A,0),MATCH(Places!G$1,Hosts!$1:$1,0))</f>
        <v>No</v>
      </c>
      <c r="H1675">
        <v>17</v>
      </c>
      <c r="I1675" t="str">
        <f>VLOOKUP($H1675,Neighborhoods!$A:$C,2,0)</f>
        <v>Manhattan</v>
      </c>
      <c r="J1675" t="str">
        <f>VLOOKUP($H1675,Neighborhoods!$A:$C,3,0)</f>
        <v>Hell's Kitchen</v>
      </c>
      <c r="K1675" t="s">
        <v>11822</v>
      </c>
      <c r="L1675" t="str">
        <f t="shared" si="104"/>
        <v>No</v>
      </c>
      <c r="M1675">
        <v>6</v>
      </c>
      <c r="N1675" t="str" cm="1">
        <f t="array" ref="N1675">_xlfn.IFS(M1675&lt;=2,"Small",M1675&lt;=5,"Medium",M1675&gt;5,"Large")</f>
        <v>Large</v>
      </c>
      <c r="O1675" s="50">
        <v>340</v>
      </c>
      <c r="P1675" s="67">
        <f t="shared" si="105"/>
        <v>0.04</v>
      </c>
      <c r="Q1675" s="52">
        <v>4.8099999999999996</v>
      </c>
      <c r="R1675" s="52" t="str" cm="1">
        <f t="array" ref="R1675">_xlfn.IFS(ROUND(Q1675,0)=5,"Excellent",ROUND(Q1675,0)=4,"Good",ROUND(Q1675,0)=3,"Ok",ROUND(Q1675,0)&lt;3,"Bad")</f>
        <v>Excellent</v>
      </c>
      <c r="S1675">
        <v>47</v>
      </c>
      <c r="T1675" t="str">
        <f t="shared" si="106"/>
        <v>No</v>
      </c>
      <c r="U1675" s="65">
        <v>42371</v>
      </c>
      <c r="V1675" s="65">
        <v>43902</v>
      </c>
      <c r="W1675">
        <v>13</v>
      </c>
      <c r="X1675" t="str">
        <f t="shared" si="107"/>
        <v>Active</v>
      </c>
      <c r="Y1675" t="s">
        <v>15616</v>
      </c>
    </row>
    <row r="1676" spans="1:25" x14ac:dyDescent="0.25">
      <c r="A1676">
        <v>1675</v>
      </c>
      <c r="B1676" t="s">
        <v>1259</v>
      </c>
      <c r="C1676">
        <v>1002</v>
      </c>
      <c r="D1676" t="str">
        <f>VLOOKUP($C1676,Hosts!$A:$O,10,0)</f>
        <v>Florida</v>
      </c>
      <c r="E1676" s="67">
        <f>INDEX(Hosts!$A:$O,MATCH(Places!$C1676,Hosts!$A:$A,0),MATCH(Places!E$1,Hosts!$1:$1,0))</f>
        <v>1</v>
      </c>
      <c r="F1676" s="67">
        <f>INDEX(Hosts!$A:$O,MATCH(Places!$C1676,Hosts!$A:$A,0),MATCH(Places!F$1,Hosts!$1:$1,0))</f>
        <v>0.53</v>
      </c>
      <c r="G1676" s="67" t="str">
        <f>INDEX(Hosts!$A:$O,MATCH(Places!$C1676,Hosts!$A:$A,0),MATCH(Places!G$1,Hosts!$1:$1,0))</f>
        <v>No</v>
      </c>
      <c r="H1676">
        <v>9</v>
      </c>
      <c r="I1676" t="str">
        <f>VLOOKUP($H1676,Neighborhoods!$A:$C,2,0)</f>
        <v>Brooklyn</v>
      </c>
      <c r="J1676" t="str">
        <f>VLOOKUP($H1676,Neighborhoods!$A:$C,3,0)</f>
        <v>Crown Heights</v>
      </c>
      <c r="K1676" t="s">
        <v>11822</v>
      </c>
      <c r="L1676" t="str">
        <f t="shared" si="104"/>
        <v>No</v>
      </c>
      <c r="M1676">
        <v>4</v>
      </c>
      <c r="N1676" t="str" cm="1">
        <f t="array" ref="N1676">_xlfn.IFS(M1676&lt;=2,"Small",M1676&lt;=5,"Medium",M1676&gt;5,"Large")</f>
        <v>Medium</v>
      </c>
      <c r="O1676" s="50">
        <v>154</v>
      </c>
      <c r="P1676" s="67">
        <f t="shared" si="105"/>
        <v>0.03</v>
      </c>
      <c r="Q1676" s="52">
        <v>4.67</v>
      </c>
      <c r="R1676" s="52" t="str" cm="1">
        <f t="array" ref="R1676">_xlfn.IFS(ROUND(Q1676,0)=5,"Excellent",ROUND(Q1676,0)=4,"Good",ROUND(Q1676,0)=3,"Ok",ROUND(Q1676,0)&lt;3,"Bad")</f>
        <v>Excellent</v>
      </c>
      <c r="S1676">
        <v>124</v>
      </c>
      <c r="T1676" t="str">
        <f t="shared" si="106"/>
        <v>No</v>
      </c>
      <c r="U1676" s="65">
        <v>42386</v>
      </c>
      <c r="V1676" s="65">
        <v>43799</v>
      </c>
      <c r="W1676">
        <v>179</v>
      </c>
      <c r="X1676" t="str">
        <f t="shared" si="107"/>
        <v>Active</v>
      </c>
      <c r="Y1676" t="s">
        <v>15615</v>
      </c>
    </row>
    <row r="1677" spans="1:25" x14ac:dyDescent="0.25">
      <c r="A1677">
        <v>1676</v>
      </c>
      <c r="B1677" t="s">
        <v>14828</v>
      </c>
      <c r="C1677">
        <v>899</v>
      </c>
      <c r="D1677" t="str">
        <f>VLOOKUP($C1677,Hosts!$A:$O,10,0)</f>
        <v>New York</v>
      </c>
      <c r="E1677" s="67">
        <f>INDEX(Hosts!$A:$O,MATCH(Places!$C1677,Hosts!$A:$A,0),MATCH(Places!E$1,Hosts!$1:$1,0))</f>
        <v>1</v>
      </c>
      <c r="F1677" s="67">
        <f>INDEX(Hosts!$A:$O,MATCH(Places!$C1677,Hosts!$A:$A,0),MATCH(Places!F$1,Hosts!$1:$1,0))</f>
        <v>0.5</v>
      </c>
      <c r="G1677" s="67" t="str">
        <f>INDEX(Hosts!$A:$O,MATCH(Places!$C1677,Hosts!$A:$A,0),MATCH(Places!G$1,Hosts!$1:$1,0))</f>
        <v>No</v>
      </c>
      <c r="H1677">
        <v>16</v>
      </c>
      <c r="I1677" t="str">
        <f>VLOOKUP($H1677,Neighborhoods!$A:$C,2,0)</f>
        <v>Manhattan</v>
      </c>
      <c r="J1677" t="str">
        <f>VLOOKUP($H1677,Neighborhoods!$A:$C,3,0)</f>
        <v>Harlem</v>
      </c>
      <c r="K1677" t="s">
        <v>1</v>
      </c>
      <c r="L1677" t="str">
        <f t="shared" si="104"/>
        <v>Yes</v>
      </c>
      <c r="M1677">
        <v>1</v>
      </c>
      <c r="N1677" t="str" cm="1">
        <f t="array" ref="N1677">_xlfn.IFS(M1677&lt;=2,"Small",M1677&lt;=5,"Medium",M1677&gt;5,"Large")</f>
        <v>Small</v>
      </c>
      <c r="O1677" s="50">
        <v>50</v>
      </c>
      <c r="P1677" s="67">
        <f t="shared" si="105"/>
        <v>0.03</v>
      </c>
      <c r="Q1677" s="52">
        <v>4.67</v>
      </c>
      <c r="R1677" s="52" t="str" cm="1">
        <f t="array" ref="R1677">_xlfn.IFS(ROUND(Q1677,0)=5,"Excellent",ROUND(Q1677,0)=4,"Good",ROUND(Q1677,0)=3,"Ok",ROUND(Q1677,0)&lt;3,"Bad")</f>
        <v>Excellent</v>
      </c>
      <c r="S1677">
        <v>12</v>
      </c>
      <c r="T1677" t="str">
        <f t="shared" si="106"/>
        <v>No</v>
      </c>
      <c r="U1677" s="65">
        <v>42369</v>
      </c>
      <c r="V1677" s="65">
        <v>43677</v>
      </c>
      <c r="W1677">
        <v>365</v>
      </c>
      <c r="X1677" t="str">
        <f t="shared" si="107"/>
        <v>Active</v>
      </c>
      <c r="Y1677" t="s">
        <v>15615</v>
      </c>
    </row>
    <row r="1678" spans="1:25" x14ac:dyDescent="0.25">
      <c r="A1678">
        <v>1677</v>
      </c>
      <c r="B1678" t="s">
        <v>1260</v>
      </c>
      <c r="C1678">
        <v>2553</v>
      </c>
      <c r="D1678" t="str">
        <f>VLOOKUP($C1678,Hosts!$A:$O,10,0)</f>
        <v>New York</v>
      </c>
      <c r="E1678" s="67">
        <f>INDEX(Hosts!$A:$O,MATCH(Places!$C1678,Hosts!$A:$A,0),MATCH(Places!E$1,Hosts!$1:$1,0))</f>
        <v>1</v>
      </c>
      <c r="F1678" s="67">
        <f>INDEX(Hosts!$A:$O,MATCH(Places!$C1678,Hosts!$A:$A,0),MATCH(Places!F$1,Hosts!$1:$1,0))</f>
        <v>1</v>
      </c>
      <c r="G1678" s="67" t="str">
        <f>INDEX(Hosts!$A:$O,MATCH(Places!$C1678,Hosts!$A:$A,0),MATCH(Places!G$1,Hosts!$1:$1,0))</f>
        <v>Yes</v>
      </c>
      <c r="H1678">
        <v>12</v>
      </c>
      <c r="I1678" t="str">
        <f>VLOOKUP($H1678,Neighborhoods!$A:$C,2,0)</f>
        <v>Brooklyn</v>
      </c>
      <c r="J1678" t="str">
        <f>VLOOKUP($H1678,Neighborhoods!$A:$C,3,0)</f>
        <v>Williamsburg</v>
      </c>
      <c r="K1678" t="s">
        <v>11822</v>
      </c>
      <c r="L1678" t="str">
        <f t="shared" si="104"/>
        <v>No</v>
      </c>
      <c r="M1678">
        <v>4</v>
      </c>
      <c r="N1678" t="str" cm="1">
        <f t="array" ref="N1678">_xlfn.IFS(M1678&lt;=2,"Small",M1678&lt;=5,"Medium",M1678&gt;5,"Large")</f>
        <v>Medium</v>
      </c>
      <c r="O1678" s="50">
        <v>201</v>
      </c>
      <c r="P1678" s="67">
        <f t="shared" si="105"/>
        <v>0.04</v>
      </c>
      <c r="Q1678" s="52">
        <v>5</v>
      </c>
      <c r="R1678" s="52" t="str" cm="1">
        <f t="array" ref="R1678">_xlfn.IFS(ROUND(Q1678,0)=5,"Excellent",ROUND(Q1678,0)=4,"Good",ROUND(Q1678,0)=3,"Ok",ROUND(Q1678,0)&lt;3,"Bad")</f>
        <v>Excellent</v>
      </c>
      <c r="S1678">
        <v>115</v>
      </c>
      <c r="T1678" t="str">
        <f t="shared" si="106"/>
        <v>Yes</v>
      </c>
      <c r="U1678" s="65">
        <v>42413</v>
      </c>
      <c r="V1678" s="65">
        <v>43873</v>
      </c>
      <c r="W1678">
        <v>176</v>
      </c>
      <c r="X1678" t="str">
        <f t="shared" si="107"/>
        <v>Active</v>
      </c>
      <c r="Y1678" t="s">
        <v>15615</v>
      </c>
    </row>
    <row r="1679" spans="1:25" x14ac:dyDescent="0.25">
      <c r="A1679">
        <v>1678</v>
      </c>
      <c r="B1679" t="s">
        <v>1261</v>
      </c>
      <c r="C1679">
        <v>435</v>
      </c>
      <c r="D1679" t="str">
        <f>VLOOKUP($C1679,Hosts!$A:$O,10,0)</f>
        <v>New York</v>
      </c>
      <c r="E1679" s="67">
        <f>INDEX(Hosts!$A:$O,MATCH(Places!$C1679,Hosts!$A:$A,0),MATCH(Places!E$1,Hosts!$1:$1,0))</f>
        <v>1</v>
      </c>
      <c r="F1679" s="67">
        <f>INDEX(Hosts!$A:$O,MATCH(Places!$C1679,Hosts!$A:$A,0),MATCH(Places!F$1,Hosts!$1:$1,0))</f>
        <v>0.67</v>
      </c>
      <c r="G1679" s="67" t="str">
        <f>INDEX(Hosts!$A:$O,MATCH(Places!$C1679,Hosts!$A:$A,0),MATCH(Places!G$1,Hosts!$1:$1,0))</f>
        <v>Yes</v>
      </c>
      <c r="H1679">
        <v>12</v>
      </c>
      <c r="I1679" t="str">
        <f>VLOOKUP($H1679,Neighborhoods!$A:$C,2,0)</f>
        <v>Brooklyn</v>
      </c>
      <c r="J1679" t="str">
        <f>VLOOKUP($H1679,Neighborhoods!$A:$C,3,0)</f>
        <v>Williamsburg</v>
      </c>
      <c r="K1679" t="s">
        <v>1</v>
      </c>
      <c r="L1679" t="str">
        <f t="shared" si="104"/>
        <v>Yes</v>
      </c>
      <c r="M1679">
        <v>1</v>
      </c>
      <c r="N1679" t="str" cm="1">
        <f t="array" ref="N1679">_xlfn.IFS(M1679&lt;=2,"Small",M1679&lt;=5,"Medium",M1679&gt;5,"Large")</f>
        <v>Small</v>
      </c>
      <c r="O1679" s="50">
        <v>65</v>
      </c>
      <c r="P1679" s="67">
        <f t="shared" si="105"/>
        <v>0.03</v>
      </c>
      <c r="Q1679" s="52">
        <v>4.91</v>
      </c>
      <c r="R1679" s="52" t="str" cm="1">
        <f t="array" ref="R1679">_xlfn.IFS(ROUND(Q1679,0)=5,"Excellent",ROUND(Q1679,0)=4,"Good",ROUND(Q1679,0)=3,"Ok",ROUND(Q1679,0)&lt;3,"Bad")</f>
        <v>Excellent</v>
      </c>
      <c r="S1679">
        <v>23</v>
      </c>
      <c r="T1679" t="str">
        <f t="shared" si="106"/>
        <v>No</v>
      </c>
      <c r="U1679" s="65">
        <v>42620</v>
      </c>
      <c r="V1679" s="65">
        <v>43739</v>
      </c>
      <c r="W1679">
        <v>349</v>
      </c>
      <c r="X1679" t="str">
        <f t="shared" si="107"/>
        <v>Active</v>
      </c>
      <c r="Y1679" t="s">
        <v>15615</v>
      </c>
    </row>
    <row r="1680" spans="1:25" x14ac:dyDescent="0.25">
      <c r="A1680">
        <v>1679</v>
      </c>
      <c r="B1680" t="s">
        <v>1262</v>
      </c>
      <c r="C1680">
        <v>958</v>
      </c>
      <c r="D1680" t="str">
        <f>VLOOKUP($C1680,Hosts!$A:$O,10,0)</f>
        <v>Aguascalientes</v>
      </c>
      <c r="E1680" s="67">
        <f>INDEX(Hosts!$A:$O,MATCH(Places!$C1680,Hosts!$A:$A,0),MATCH(Places!E$1,Hosts!$1:$1,0))</f>
        <v>1</v>
      </c>
      <c r="F1680" s="67">
        <f>INDEX(Hosts!$A:$O,MATCH(Places!$C1680,Hosts!$A:$A,0),MATCH(Places!F$1,Hosts!$1:$1,0))</f>
        <v>0.99</v>
      </c>
      <c r="G1680" s="67" t="str">
        <f>INDEX(Hosts!$A:$O,MATCH(Places!$C1680,Hosts!$A:$A,0),MATCH(Places!G$1,Hosts!$1:$1,0))</f>
        <v>Yes</v>
      </c>
      <c r="H1680">
        <v>16</v>
      </c>
      <c r="I1680" t="str">
        <f>VLOOKUP($H1680,Neighborhoods!$A:$C,2,0)</f>
        <v>Manhattan</v>
      </c>
      <c r="J1680" t="str">
        <f>VLOOKUP($H1680,Neighborhoods!$A:$C,3,0)</f>
        <v>Harlem</v>
      </c>
      <c r="K1680" t="s">
        <v>11822</v>
      </c>
      <c r="L1680" t="str">
        <f t="shared" si="104"/>
        <v>No</v>
      </c>
      <c r="M1680">
        <v>5</v>
      </c>
      <c r="N1680" t="str" cm="1">
        <f t="array" ref="N1680">_xlfn.IFS(M1680&lt;=2,"Small",M1680&lt;=5,"Medium",M1680&gt;5,"Large")</f>
        <v>Medium</v>
      </c>
      <c r="O1680" s="50">
        <v>252</v>
      </c>
      <c r="P1680" s="67">
        <f t="shared" si="105"/>
        <v>0.04</v>
      </c>
      <c r="Q1680" s="52">
        <v>4.82</v>
      </c>
      <c r="R1680" s="52" t="str" cm="1">
        <f t="array" ref="R1680">_xlfn.IFS(ROUND(Q1680,0)=5,"Excellent",ROUND(Q1680,0)=4,"Good",ROUND(Q1680,0)=3,"Ok",ROUND(Q1680,0)&lt;3,"Bad")</f>
        <v>Excellent</v>
      </c>
      <c r="S1680">
        <v>73</v>
      </c>
      <c r="T1680" t="str">
        <f t="shared" si="106"/>
        <v>No</v>
      </c>
      <c r="U1680" s="65">
        <v>42364</v>
      </c>
      <c r="V1680" s="65">
        <v>43945</v>
      </c>
      <c r="W1680">
        <v>284</v>
      </c>
      <c r="X1680" t="str">
        <f t="shared" si="107"/>
        <v>Active</v>
      </c>
      <c r="Y1680" t="s">
        <v>15615</v>
      </c>
    </row>
    <row r="1681" spans="1:25" x14ac:dyDescent="0.25">
      <c r="A1681">
        <v>1680</v>
      </c>
      <c r="B1681" t="s">
        <v>1263</v>
      </c>
      <c r="C1681">
        <v>2348</v>
      </c>
      <c r="D1681" t="str">
        <f>VLOOKUP($C1681,Hosts!$A:$O,10,0)</f>
        <v>New York</v>
      </c>
      <c r="E1681" s="67">
        <f>INDEX(Hosts!$A:$O,MATCH(Places!$C1681,Hosts!$A:$A,0),MATCH(Places!E$1,Hosts!$1:$1,0))</f>
        <v>1</v>
      </c>
      <c r="F1681" s="67">
        <f>INDEX(Hosts!$A:$O,MATCH(Places!$C1681,Hosts!$A:$A,0),MATCH(Places!F$1,Hosts!$1:$1,0))</f>
        <v>0.89</v>
      </c>
      <c r="G1681" s="67" t="str">
        <f>INDEX(Hosts!$A:$O,MATCH(Places!$C1681,Hosts!$A:$A,0),MATCH(Places!G$1,Hosts!$1:$1,0))</f>
        <v>Yes</v>
      </c>
      <c r="H1681">
        <v>7</v>
      </c>
      <c r="I1681" t="str">
        <f>VLOOKUP($H1681,Neighborhoods!$A:$C,2,0)</f>
        <v>Brooklyn</v>
      </c>
      <c r="J1681" t="str">
        <f>VLOOKUP($H1681,Neighborhoods!$A:$C,3,0)</f>
        <v>Bedford-Stuyvesant</v>
      </c>
      <c r="K1681" t="s">
        <v>1</v>
      </c>
      <c r="L1681" t="str">
        <f t="shared" si="104"/>
        <v>Yes</v>
      </c>
      <c r="M1681">
        <v>4</v>
      </c>
      <c r="N1681" t="str" cm="1">
        <f t="array" ref="N1681">_xlfn.IFS(M1681&lt;=2,"Small",M1681&lt;=5,"Medium",M1681&gt;5,"Large")</f>
        <v>Medium</v>
      </c>
      <c r="O1681" s="50">
        <v>70</v>
      </c>
      <c r="P1681" s="67">
        <f t="shared" si="105"/>
        <v>0.03</v>
      </c>
      <c r="Q1681" s="52">
        <v>4.83</v>
      </c>
      <c r="R1681" s="52" t="str" cm="1">
        <f t="array" ref="R1681">_xlfn.IFS(ROUND(Q1681,0)=5,"Excellent",ROUND(Q1681,0)=4,"Good",ROUND(Q1681,0)=3,"Ok",ROUND(Q1681,0)&lt;3,"Bad")</f>
        <v>Excellent</v>
      </c>
      <c r="S1681">
        <v>142</v>
      </c>
      <c r="T1681" t="str">
        <f t="shared" si="106"/>
        <v>Yes</v>
      </c>
      <c r="U1681" s="65">
        <v>42364</v>
      </c>
      <c r="V1681" s="65">
        <v>43890</v>
      </c>
      <c r="W1681">
        <v>344</v>
      </c>
      <c r="X1681" t="str">
        <f t="shared" si="107"/>
        <v>Active</v>
      </c>
      <c r="Y1681" t="s">
        <v>15615</v>
      </c>
    </row>
    <row r="1682" spans="1:25" x14ac:dyDescent="0.25">
      <c r="A1682">
        <v>1681</v>
      </c>
      <c r="B1682" t="s">
        <v>1264</v>
      </c>
      <c r="C1682">
        <v>2479</v>
      </c>
      <c r="D1682" t="str">
        <f>VLOOKUP($C1682,Hosts!$A:$O,10,0)</f>
        <v>New York</v>
      </c>
      <c r="E1682" s="67">
        <f>INDEX(Hosts!$A:$O,MATCH(Places!$C1682,Hosts!$A:$A,0),MATCH(Places!E$1,Hosts!$1:$1,0))</f>
        <v>1</v>
      </c>
      <c r="F1682" s="67">
        <f>INDEX(Hosts!$A:$O,MATCH(Places!$C1682,Hosts!$A:$A,0),MATCH(Places!F$1,Hosts!$1:$1,0))</f>
        <v>0</v>
      </c>
      <c r="G1682" s="67" t="str">
        <f>INDEX(Hosts!$A:$O,MATCH(Places!$C1682,Hosts!$A:$A,0),MATCH(Places!G$1,Hosts!$1:$1,0))</f>
        <v>No</v>
      </c>
      <c r="H1682">
        <v>15</v>
      </c>
      <c r="I1682" t="str">
        <f>VLOOKUP($H1682,Neighborhoods!$A:$C,2,0)</f>
        <v>Manhattan</v>
      </c>
      <c r="J1682" t="str">
        <f>VLOOKUP($H1682,Neighborhoods!$A:$C,3,0)</f>
        <v>East Village</v>
      </c>
      <c r="K1682" t="s">
        <v>1</v>
      </c>
      <c r="L1682" t="str">
        <f t="shared" si="104"/>
        <v>Yes</v>
      </c>
      <c r="M1682">
        <v>2</v>
      </c>
      <c r="N1682" t="str" cm="1">
        <f t="array" ref="N1682">_xlfn.IFS(M1682&lt;=2,"Small",M1682&lt;=5,"Medium",M1682&gt;5,"Large")</f>
        <v>Small</v>
      </c>
      <c r="O1682" s="50">
        <v>75</v>
      </c>
      <c r="P1682" s="67">
        <f t="shared" si="105"/>
        <v>0.03</v>
      </c>
      <c r="Q1682" s="52">
        <v>5</v>
      </c>
      <c r="R1682" s="52" t="str" cm="1">
        <f t="array" ref="R1682">_xlfn.IFS(ROUND(Q1682,0)=5,"Excellent",ROUND(Q1682,0)=4,"Good",ROUND(Q1682,0)=3,"Ok",ROUND(Q1682,0)&lt;3,"Bad")</f>
        <v>Excellent</v>
      </c>
      <c r="S1682">
        <v>4</v>
      </c>
      <c r="T1682" t="str">
        <f t="shared" si="106"/>
        <v>No</v>
      </c>
      <c r="U1682" s="65">
        <v>42360</v>
      </c>
      <c r="V1682" s="65">
        <v>42788</v>
      </c>
      <c r="W1682">
        <v>0</v>
      </c>
      <c r="X1682" t="str">
        <f t="shared" si="107"/>
        <v>Inactive</v>
      </c>
      <c r="Y1682" t="s">
        <v>15615</v>
      </c>
    </row>
    <row r="1683" spans="1:25" x14ac:dyDescent="0.25">
      <c r="A1683">
        <v>1682</v>
      </c>
      <c r="B1683" t="s">
        <v>1265</v>
      </c>
      <c r="C1683">
        <v>2558</v>
      </c>
      <c r="D1683" t="str">
        <f>VLOOKUP($C1683,Hosts!$A:$O,10,0)</f>
        <v>New York</v>
      </c>
      <c r="E1683" s="67">
        <f>INDEX(Hosts!$A:$O,MATCH(Places!$C1683,Hosts!$A:$A,0),MATCH(Places!E$1,Hosts!$1:$1,0))</f>
        <v>0.13</v>
      </c>
      <c r="F1683" s="67">
        <f>INDEX(Hosts!$A:$O,MATCH(Places!$C1683,Hosts!$A:$A,0),MATCH(Places!F$1,Hosts!$1:$1,0))</f>
        <v>0.96</v>
      </c>
      <c r="G1683" s="67" t="str">
        <f>INDEX(Hosts!$A:$O,MATCH(Places!$C1683,Hosts!$A:$A,0),MATCH(Places!G$1,Hosts!$1:$1,0))</f>
        <v>No</v>
      </c>
      <c r="H1683">
        <v>7</v>
      </c>
      <c r="I1683" t="str">
        <f>VLOOKUP($H1683,Neighborhoods!$A:$C,2,0)</f>
        <v>Brooklyn</v>
      </c>
      <c r="J1683" t="str">
        <f>VLOOKUP($H1683,Neighborhoods!$A:$C,3,0)</f>
        <v>Bedford-Stuyvesant</v>
      </c>
      <c r="K1683" t="s">
        <v>11822</v>
      </c>
      <c r="L1683" t="str">
        <f t="shared" si="104"/>
        <v>No</v>
      </c>
      <c r="M1683">
        <v>2</v>
      </c>
      <c r="N1683" t="str" cm="1">
        <f t="array" ref="N1683">_xlfn.IFS(M1683&lt;=2,"Small",M1683&lt;=5,"Medium",M1683&gt;5,"Large")</f>
        <v>Small</v>
      </c>
      <c r="O1683" s="50">
        <v>85</v>
      </c>
      <c r="P1683" s="67">
        <f t="shared" si="105"/>
        <v>0.03</v>
      </c>
      <c r="Q1683" s="52">
        <v>4.21</v>
      </c>
      <c r="R1683" s="52" t="str" cm="1">
        <f t="array" ref="R1683">_xlfn.IFS(ROUND(Q1683,0)=5,"Excellent",ROUND(Q1683,0)=4,"Good",ROUND(Q1683,0)=3,"Ok",ROUND(Q1683,0)&lt;3,"Bad")</f>
        <v>Good</v>
      </c>
      <c r="S1683">
        <v>116</v>
      </c>
      <c r="T1683" t="str">
        <f t="shared" si="106"/>
        <v>No</v>
      </c>
      <c r="U1683" s="65">
        <v>42502</v>
      </c>
      <c r="V1683" s="65">
        <v>43821</v>
      </c>
      <c r="W1683">
        <v>364</v>
      </c>
      <c r="X1683" t="str">
        <f t="shared" si="107"/>
        <v>Active</v>
      </c>
      <c r="Y1683" t="s">
        <v>15615</v>
      </c>
    </row>
    <row r="1684" spans="1:25" x14ac:dyDescent="0.25">
      <c r="A1684">
        <v>1683</v>
      </c>
      <c r="B1684" t="s">
        <v>1266</v>
      </c>
      <c r="C1684">
        <v>472</v>
      </c>
      <c r="D1684" t="str">
        <f>VLOOKUP($C1684,Hosts!$A:$O,10,0)</f>
        <v>New York</v>
      </c>
      <c r="E1684" s="67">
        <f>INDEX(Hosts!$A:$O,MATCH(Places!$C1684,Hosts!$A:$A,0),MATCH(Places!E$1,Hosts!$1:$1,0))</f>
        <v>1</v>
      </c>
      <c r="F1684" s="67">
        <f>INDEX(Hosts!$A:$O,MATCH(Places!$C1684,Hosts!$A:$A,0),MATCH(Places!F$1,Hosts!$1:$1,0))</f>
        <v>0.6</v>
      </c>
      <c r="G1684" s="67" t="str">
        <f>INDEX(Hosts!$A:$O,MATCH(Places!$C1684,Hosts!$A:$A,0),MATCH(Places!G$1,Hosts!$1:$1,0))</f>
        <v>Yes</v>
      </c>
      <c r="H1684">
        <v>14</v>
      </c>
      <c r="I1684" t="str">
        <f>VLOOKUP($H1684,Neighborhoods!$A:$C,2,0)</f>
        <v>Manhattan</v>
      </c>
      <c r="J1684" t="str">
        <f>VLOOKUP($H1684,Neighborhoods!$A:$C,3,0)</f>
        <v>East Harlem</v>
      </c>
      <c r="K1684" t="s">
        <v>11822</v>
      </c>
      <c r="L1684" t="str">
        <f t="shared" si="104"/>
        <v>No</v>
      </c>
      <c r="M1684">
        <v>3</v>
      </c>
      <c r="N1684" t="str" cm="1">
        <f t="array" ref="N1684">_xlfn.IFS(M1684&lt;=2,"Small",M1684&lt;=5,"Medium",M1684&gt;5,"Large")</f>
        <v>Medium</v>
      </c>
      <c r="O1684" s="50">
        <v>185</v>
      </c>
      <c r="P1684" s="67">
        <f t="shared" si="105"/>
        <v>0.03</v>
      </c>
      <c r="Q1684" s="52">
        <v>5</v>
      </c>
      <c r="R1684" s="52" t="str" cm="1">
        <f t="array" ref="R1684">_xlfn.IFS(ROUND(Q1684,0)=5,"Excellent",ROUND(Q1684,0)=4,"Good",ROUND(Q1684,0)=3,"Ok",ROUND(Q1684,0)&lt;3,"Bad")</f>
        <v>Excellent</v>
      </c>
      <c r="S1684">
        <v>9</v>
      </c>
      <c r="T1684" t="str">
        <f t="shared" si="106"/>
        <v>No</v>
      </c>
      <c r="U1684" s="65">
        <v>42374</v>
      </c>
      <c r="V1684" s="65">
        <v>43831</v>
      </c>
      <c r="W1684">
        <v>44</v>
      </c>
      <c r="X1684" t="str">
        <f t="shared" si="107"/>
        <v>Active</v>
      </c>
      <c r="Y1684" t="s">
        <v>15615</v>
      </c>
    </row>
    <row r="1685" spans="1:25" x14ac:dyDescent="0.25">
      <c r="A1685">
        <v>1684</v>
      </c>
      <c r="B1685" t="s">
        <v>1267</v>
      </c>
      <c r="C1685">
        <v>226</v>
      </c>
      <c r="D1685" t="str">
        <f>VLOOKUP($C1685,Hosts!$A:$O,10,0)</f>
        <v>New York</v>
      </c>
      <c r="E1685" s="67">
        <f>INDEX(Hosts!$A:$O,MATCH(Places!$C1685,Hosts!$A:$A,0),MATCH(Places!E$1,Hosts!$1:$1,0))</f>
        <v>1</v>
      </c>
      <c r="F1685" s="67">
        <f>INDEX(Hosts!$A:$O,MATCH(Places!$C1685,Hosts!$A:$A,0),MATCH(Places!F$1,Hosts!$1:$1,0))</f>
        <v>1</v>
      </c>
      <c r="G1685" s="67" t="str">
        <f>INDEX(Hosts!$A:$O,MATCH(Places!$C1685,Hosts!$A:$A,0),MATCH(Places!G$1,Hosts!$1:$1,0))</f>
        <v>No</v>
      </c>
      <c r="H1685">
        <v>16</v>
      </c>
      <c r="I1685" t="str">
        <f>VLOOKUP($H1685,Neighborhoods!$A:$C,2,0)</f>
        <v>Manhattan</v>
      </c>
      <c r="J1685" t="str">
        <f>VLOOKUP($H1685,Neighborhoods!$A:$C,3,0)</f>
        <v>Harlem</v>
      </c>
      <c r="K1685" t="s">
        <v>11822</v>
      </c>
      <c r="L1685" t="str">
        <f t="shared" si="104"/>
        <v>No</v>
      </c>
      <c r="M1685">
        <v>10</v>
      </c>
      <c r="N1685" t="str" cm="1">
        <f t="array" ref="N1685">_xlfn.IFS(M1685&lt;=2,"Small",M1685&lt;=5,"Medium",M1685&gt;5,"Large")</f>
        <v>Large</v>
      </c>
      <c r="O1685" s="50">
        <v>195</v>
      </c>
      <c r="P1685" s="67">
        <f t="shared" si="105"/>
        <v>0.03</v>
      </c>
      <c r="Q1685" s="52">
        <v>4.5599999999999996</v>
      </c>
      <c r="R1685" s="52" t="str" cm="1">
        <f t="array" ref="R1685">_xlfn.IFS(ROUND(Q1685,0)=5,"Excellent",ROUND(Q1685,0)=4,"Good",ROUND(Q1685,0)=3,"Ok",ROUND(Q1685,0)&lt;3,"Bad")</f>
        <v>Excellent</v>
      </c>
      <c r="S1685">
        <v>55</v>
      </c>
      <c r="T1685" t="str">
        <f t="shared" si="106"/>
        <v>No</v>
      </c>
      <c r="U1685" s="65">
        <v>42437</v>
      </c>
      <c r="V1685" s="65">
        <v>44045</v>
      </c>
      <c r="W1685">
        <v>353</v>
      </c>
      <c r="X1685" t="str">
        <f t="shared" si="107"/>
        <v>Active</v>
      </c>
      <c r="Y1685" t="s">
        <v>15616</v>
      </c>
    </row>
    <row r="1686" spans="1:25" x14ac:dyDescent="0.25">
      <c r="A1686">
        <v>1685</v>
      </c>
      <c r="B1686" t="s">
        <v>1268</v>
      </c>
      <c r="C1686">
        <v>1980</v>
      </c>
      <c r="D1686" t="str">
        <f>VLOOKUP($C1686,Hosts!$A:$O,10,0)</f>
        <v>New York</v>
      </c>
      <c r="E1686" s="67">
        <f>INDEX(Hosts!$A:$O,MATCH(Places!$C1686,Hosts!$A:$A,0),MATCH(Places!E$1,Hosts!$1:$1,0))</f>
        <v>1</v>
      </c>
      <c r="F1686" s="67">
        <f>INDEX(Hosts!$A:$O,MATCH(Places!$C1686,Hosts!$A:$A,0),MATCH(Places!F$1,Hosts!$1:$1,0))</f>
        <v>0.6</v>
      </c>
      <c r="G1686" s="67" t="str">
        <f>INDEX(Hosts!$A:$O,MATCH(Places!$C1686,Hosts!$A:$A,0),MATCH(Places!G$1,Hosts!$1:$1,0))</f>
        <v>No</v>
      </c>
      <c r="H1686">
        <v>21</v>
      </c>
      <c r="I1686" t="str">
        <f>VLOOKUP($H1686,Neighborhoods!$A:$C,2,0)</f>
        <v>Queens</v>
      </c>
      <c r="J1686" t="str">
        <f>VLOOKUP($H1686,Neighborhoods!$A:$C,3,0)</f>
        <v>Astoria</v>
      </c>
      <c r="K1686" t="s">
        <v>11822</v>
      </c>
      <c r="L1686" t="str">
        <f t="shared" si="104"/>
        <v>No</v>
      </c>
      <c r="M1686">
        <v>3</v>
      </c>
      <c r="N1686" t="str" cm="1">
        <f t="array" ref="N1686">_xlfn.IFS(M1686&lt;=2,"Small",M1686&lt;=5,"Medium",M1686&gt;5,"Large")</f>
        <v>Medium</v>
      </c>
      <c r="O1686" s="50">
        <v>100</v>
      </c>
      <c r="P1686" s="67">
        <f t="shared" si="105"/>
        <v>0.03</v>
      </c>
      <c r="Q1686" s="52">
        <v>4.6500000000000004</v>
      </c>
      <c r="R1686" s="52" t="str" cm="1">
        <f t="array" ref="R1686">_xlfn.IFS(ROUND(Q1686,0)=5,"Excellent",ROUND(Q1686,0)=4,"Good",ROUND(Q1686,0)=3,"Ok",ROUND(Q1686,0)&lt;3,"Bad")</f>
        <v>Excellent</v>
      </c>
      <c r="S1686">
        <v>55</v>
      </c>
      <c r="T1686" t="str">
        <f t="shared" si="106"/>
        <v>No</v>
      </c>
      <c r="U1686" s="65">
        <v>42343</v>
      </c>
      <c r="V1686" s="65">
        <v>44031</v>
      </c>
      <c r="W1686">
        <v>351</v>
      </c>
      <c r="X1686" t="str">
        <f t="shared" si="107"/>
        <v>Active</v>
      </c>
      <c r="Y1686" t="s">
        <v>15615</v>
      </c>
    </row>
    <row r="1687" spans="1:25" x14ac:dyDescent="0.25">
      <c r="A1687">
        <v>1686</v>
      </c>
      <c r="B1687" t="s">
        <v>15283</v>
      </c>
      <c r="C1687">
        <v>1297</v>
      </c>
      <c r="D1687" t="str">
        <f>VLOOKUP($C1687,Hosts!$A:$O,10,0)</f>
        <v>New York</v>
      </c>
      <c r="E1687" s="67">
        <f>INDEX(Hosts!$A:$O,MATCH(Places!$C1687,Hosts!$A:$A,0),MATCH(Places!E$1,Hosts!$1:$1,0))</f>
        <v>1</v>
      </c>
      <c r="F1687" s="67">
        <f>INDEX(Hosts!$A:$O,MATCH(Places!$C1687,Hosts!$A:$A,0),MATCH(Places!F$1,Hosts!$1:$1,0))</f>
        <v>0.5</v>
      </c>
      <c r="G1687" s="67" t="str">
        <f>INDEX(Hosts!$A:$O,MATCH(Places!$C1687,Hosts!$A:$A,0),MATCH(Places!G$1,Hosts!$1:$1,0))</f>
        <v>No</v>
      </c>
      <c r="H1687">
        <v>9</v>
      </c>
      <c r="I1687" t="str">
        <f>VLOOKUP($H1687,Neighborhoods!$A:$C,2,0)</f>
        <v>Brooklyn</v>
      </c>
      <c r="J1687" t="str">
        <f>VLOOKUP($H1687,Neighborhoods!$A:$C,3,0)</f>
        <v>Crown Heights</v>
      </c>
      <c r="K1687" t="s">
        <v>11822</v>
      </c>
      <c r="L1687" t="str">
        <f t="shared" si="104"/>
        <v>No</v>
      </c>
      <c r="M1687">
        <v>2</v>
      </c>
      <c r="N1687" t="str" cm="1">
        <f t="array" ref="N1687">_xlfn.IFS(M1687&lt;=2,"Small",M1687&lt;=5,"Medium",M1687&gt;5,"Large")</f>
        <v>Small</v>
      </c>
      <c r="O1687" s="50">
        <v>125</v>
      </c>
      <c r="P1687" s="67">
        <f t="shared" si="105"/>
        <v>0.03</v>
      </c>
      <c r="Q1687" s="52">
        <v>4.6399999999999997</v>
      </c>
      <c r="R1687" s="52" t="str" cm="1">
        <f t="array" ref="R1687">_xlfn.IFS(ROUND(Q1687,0)=5,"Excellent",ROUND(Q1687,0)=4,"Good",ROUND(Q1687,0)=3,"Ok",ROUND(Q1687,0)&lt;3,"Bad")</f>
        <v>Excellent</v>
      </c>
      <c r="S1687">
        <v>14</v>
      </c>
      <c r="T1687" t="str">
        <f t="shared" si="106"/>
        <v>No</v>
      </c>
      <c r="U1687" s="65">
        <v>42463</v>
      </c>
      <c r="V1687" s="65">
        <v>43804</v>
      </c>
      <c r="W1687">
        <v>43</v>
      </c>
      <c r="X1687" t="str">
        <f t="shared" si="107"/>
        <v>Active</v>
      </c>
      <c r="Y1687" t="s">
        <v>15615</v>
      </c>
    </row>
    <row r="1688" spans="1:25" x14ac:dyDescent="0.25">
      <c r="A1688">
        <v>1687</v>
      </c>
      <c r="B1688" t="s">
        <v>14942</v>
      </c>
      <c r="C1688">
        <v>208</v>
      </c>
      <c r="D1688" t="str">
        <f>VLOOKUP($C1688,Hosts!$A:$O,10,0)</f>
        <v>New York</v>
      </c>
      <c r="E1688" s="67">
        <f>INDEX(Hosts!$A:$O,MATCH(Places!$C1688,Hosts!$A:$A,0),MATCH(Places!E$1,Hosts!$1:$1,0))</f>
        <v>1</v>
      </c>
      <c r="F1688" s="67">
        <f>INDEX(Hosts!$A:$O,MATCH(Places!$C1688,Hosts!$A:$A,0),MATCH(Places!F$1,Hosts!$1:$1,0))</f>
        <v>0.92</v>
      </c>
      <c r="G1688" s="67" t="str">
        <f>INDEX(Hosts!$A:$O,MATCH(Places!$C1688,Hosts!$A:$A,0),MATCH(Places!G$1,Hosts!$1:$1,0))</f>
        <v>Yes</v>
      </c>
      <c r="H1688">
        <v>21</v>
      </c>
      <c r="I1688" t="str">
        <f>VLOOKUP($H1688,Neighborhoods!$A:$C,2,0)</f>
        <v>Queens</v>
      </c>
      <c r="J1688" t="str">
        <f>VLOOKUP($H1688,Neighborhoods!$A:$C,3,0)</f>
        <v>Astoria</v>
      </c>
      <c r="K1688" t="s">
        <v>1</v>
      </c>
      <c r="L1688" t="str">
        <f t="shared" si="104"/>
        <v>Yes</v>
      </c>
      <c r="M1688">
        <v>1</v>
      </c>
      <c r="N1688" t="str" cm="1">
        <f t="array" ref="N1688">_xlfn.IFS(M1688&lt;=2,"Small",M1688&lt;=5,"Medium",M1688&gt;5,"Large")</f>
        <v>Small</v>
      </c>
      <c r="O1688" s="50">
        <v>38</v>
      </c>
      <c r="P1688" s="67">
        <f t="shared" si="105"/>
        <v>0.03</v>
      </c>
      <c r="Q1688" s="52">
        <v>4.87</v>
      </c>
      <c r="R1688" s="52" t="str" cm="1">
        <f t="array" ref="R1688">_xlfn.IFS(ROUND(Q1688,0)=5,"Excellent",ROUND(Q1688,0)=4,"Good",ROUND(Q1688,0)=3,"Ok",ROUND(Q1688,0)&lt;3,"Bad")</f>
        <v>Excellent</v>
      </c>
      <c r="S1688">
        <v>183</v>
      </c>
      <c r="T1688" t="str">
        <f t="shared" si="106"/>
        <v>Yes</v>
      </c>
      <c r="U1688" s="65">
        <v>42455</v>
      </c>
      <c r="V1688" s="65">
        <v>43879</v>
      </c>
      <c r="W1688">
        <v>364</v>
      </c>
      <c r="X1688" t="str">
        <f t="shared" si="107"/>
        <v>Active</v>
      </c>
      <c r="Y1688" t="s">
        <v>15615</v>
      </c>
    </row>
    <row r="1689" spans="1:25" x14ac:dyDescent="0.25">
      <c r="A1689">
        <v>1688</v>
      </c>
      <c r="B1689" t="s">
        <v>1269</v>
      </c>
      <c r="C1689">
        <v>776</v>
      </c>
      <c r="D1689" t="str">
        <f>VLOOKUP($C1689,Hosts!$A:$O,10,0)</f>
        <v>New York</v>
      </c>
      <c r="E1689" s="67">
        <f>INDEX(Hosts!$A:$O,MATCH(Places!$C1689,Hosts!$A:$A,0),MATCH(Places!E$1,Hosts!$1:$1,0))</f>
        <v>1</v>
      </c>
      <c r="F1689" s="67">
        <f>INDEX(Hosts!$A:$O,MATCH(Places!$C1689,Hosts!$A:$A,0),MATCH(Places!F$1,Hosts!$1:$1,0))</f>
        <v>0.5</v>
      </c>
      <c r="G1689" s="67" t="str">
        <f>INDEX(Hosts!$A:$O,MATCH(Places!$C1689,Hosts!$A:$A,0),MATCH(Places!G$1,Hosts!$1:$1,0))</f>
        <v>No</v>
      </c>
      <c r="H1689">
        <v>21</v>
      </c>
      <c r="I1689" t="str">
        <f>VLOOKUP($H1689,Neighborhoods!$A:$C,2,0)</f>
        <v>Queens</v>
      </c>
      <c r="J1689" t="str">
        <f>VLOOKUP($H1689,Neighborhoods!$A:$C,3,0)</f>
        <v>Astoria</v>
      </c>
      <c r="K1689" t="s">
        <v>1</v>
      </c>
      <c r="L1689" t="str">
        <f t="shared" si="104"/>
        <v>Yes</v>
      </c>
      <c r="M1689">
        <v>1</v>
      </c>
      <c r="N1689" t="str" cm="1">
        <f t="array" ref="N1689">_xlfn.IFS(M1689&lt;=2,"Small",M1689&lt;=5,"Medium",M1689&gt;5,"Large")</f>
        <v>Small</v>
      </c>
      <c r="O1689" s="50">
        <v>43</v>
      </c>
      <c r="P1689" s="67">
        <f t="shared" si="105"/>
        <v>0.03</v>
      </c>
      <c r="Q1689" s="52">
        <v>5</v>
      </c>
      <c r="R1689" s="52" t="str" cm="1">
        <f t="array" ref="R1689">_xlfn.IFS(ROUND(Q1689,0)=5,"Excellent",ROUND(Q1689,0)=4,"Good",ROUND(Q1689,0)=3,"Ok",ROUND(Q1689,0)&lt;3,"Bad")</f>
        <v>Excellent</v>
      </c>
      <c r="S1689">
        <v>3</v>
      </c>
      <c r="T1689" t="str">
        <f t="shared" si="106"/>
        <v>No</v>
      </c>
      <c r="U1689" s="65">
        <v>42474</v>
      </c>
      <c r="V1689" s="65">
        <v>43411</v>
      </c>
      <c r="W1689">
        <v>364</v>
      </c>
      <c r="X1689" t="str">
        <f t="shared" si="107"/>
        <v>Active</v>
      </c>
      <c r="Y1689" t="s">
        <v>15615</v>
      </c>
    </row>
    <row r="1690" spans="1:25" x14ac:dyDescent="0.25">
      <c r="A1690">
        <v>1689</v>
      </c>
      <c r="B1690" t="s">
        <v>1270</v>
      </c>
      <c r="C1690">
        <v>2562</v>
      </c>
      <c r="D1690" t="str">
        <f>VLOOKUP($C1690,Hosts!$A:$O,10,0)</f>
        <v>New York</v>
      </c>
      <c r="E1690" s="67">
        <f>INDEX(Hosts!$A:$O,MATCH(Places!$C1690,Hosts!$A:$A,0),MATCH(Places!E$1,Hosts!$1:$1,0))</f>
        <v>1</v>
      </c>
      <c r="F1690" s="67">
        <f>INDEX(Hosts!$A:$O,MATCH(Places!$C1690,Hosts!$A:$A,0),MATCH(Places!F$1,Hosts!$1:$1,0))</f>
        <v>0.97</v>
      </c>
      <c r="G1690" s="67" t="str">
        <f>INDEX(Hosts!$A:$O,MATCH(Places!$C1690,Hosts!$A:$A,0),MATCH(Places!G$1,Hosts!$1:$1,0))</f>
        <v>Yes</v>
      </c>
      <c r="H1690">
        <v>29</v>
      </c>
      <c r="I1690" t="str">
        <f>VLOOKUP($H1690,Neighborhoods!$A:$C,2,0)</f>
        <v>Staten Island</v>
      </c>
      <c r="J1690" t="str">
        <f>VLOOKUP($H1690,Neighborhoods!$A:$C,3,0)</f>
        <v>Stapleton</v>
      </c>
      <c r="K1690" t="s">
        <v>1</v>
      </c>
      <c r="L1690" t="str">
        <f t="shared" si="104"/>
        <v>Yes</v>
      </c>
      <c r="M1690">
        <v>3</v>
      </c>
      <c r="N1690" t="str" cm="1">
        <f t="array" ref="N1690">_xlfn.IFS(M1690&lt;=2,"Small",M1690&lt;=5,"Medium",M1690&gt;5,"Large")</f>
        <v>Medium</v>
      </c>
      <c r="O1690" s="50">
        <v>49</v>
      </c>
      <c r="P1690" s="67">
        <f t="shared" si="105"/>
        <v>0.03</v>
      </c>
      <c r="Q1690" s="52">
        <v>4.9800000000000004</v>
      </c>
      <c r="R1690" s="52" t="str" cm="1">
        <f t="array" ref="R1690">_xlfn.IFS(ROUND(Q1690,0)=5,"Excellent",ROUND(Q1690,0)=4,"Good",ROUND(Q1690,0)=3,"Ok",ROUND(Q1690,0)&lt;3,"Bad")</f>
        <v>Excellent</v>
      </c>
      <c r="S1690">
        <v>135</v>
      </c>
      <c r="T1690" t="str">
        <f t="shared" si="106"/>
        <v>Yes</v>
      </c>
      <c r="U1690" s="65">
        <v>42365</v>
      </c>
      <c r="V1690" s="65">
        <v>43833</v>
      </c>
      <c r="W1690">
        <v>365</v>
      </c>
      <c r="X1690" t="str">
        <f t="shared" si="107"/>
        <v>Active</v>
      </c>
      <c r="Y1690" t="s">
        <v>15616</v>
      </c>
    </row>
    <row r="1691" spans="1:25" x14ac:dyDescent="0.25">
      <c r="A1691">
        <v>1690</v>
      </c>
      <c r="B1691" t="s">
        <v>15429</v>
      </c>
      <c r="C1691">
        <v>583</v>
      </c>
      <c r="D1691" t="str">
        <f>VLOOKUP($C1691,Hosts!$A:$O,10,0)</f>
        <v>New York</v>
      </c>
      <c r="E1691" s="67">
        <f>INDEX(Hosts!$A:$O,MATCH(Places!$C1691,Hosts!$A:$A,0),MATCH(Places!E$1,Hosts!$1:$1,0))</f>
        <v>1</v>
      </c>
      <c r="F1691" s="67">
        <f>INDEX(Hosts!$A:$O,MATCH(Places!$C1691,Hosts!$A:$A,0),MATCH(Places!F$1,Hosts!$1:$1,0))</f>
        <v>1</v>
      </c>
      <c r="G1691" s="67" t="str">
        <f>INDEX(Hosts!$A:$O,MATCH(Places!$C1691,Hosts!$A:$A,0),MATCH(Places!G$1,Hosts!$1:$1,0))</f>
        <v>No</v>
      </c>
      <c r="H1691">
        <v>12</v>
      </c>
      <c r="I1691" t="str">
        <f>VLOOKUP($H1691,Neighborhoods!$A:$C,2,0)</f>
        <v>Brooklyn</v>
      </c>
      <c r="J1691" t="str">
        <f>VLOOKUP($H1691,Neighborhoods!$A:$C,3,0)</f>
        <v>Williamsburg</v>
      </c>
      <c r="K1691" t="s">
        <v>11822</v>
      </c>
      <c r="L1691" t="str">
        <f t="shared" si="104"/>
        <v>No</v>
      </c>
      <c r="M1691">
        <v>2</v>
      </c>
      <c r="N1691" t="str" cm="1">
        <f t="array" ref="N1691">_xlfn.IFS(M1691&lt;=2,"Small",M1691&lt;=5,"Medium",M1691&gt;5,"Large")</f>
        <v>Small</v>
      </c>
      <c r="O1691" s="50">
        <v>200</v>
      </c>
      <c r="P1691" s="67">
        <f t="shared" si="105"/>
        <v>0.04</v>
      </c>
      <c r="Q1691" s="52">
        <v>5</v>
      </c>
      <c r="R1691" s="52" t="str" cm="1">
        <f t="array" ref="R1691">_xlfn.IFS(ROUND(Q1691,0)=5,"Excellent",ROUND(Q1691,0)=4,"Good",ROUND(Q1691,0)=3,"Ok",ROUND(Q1691,0)&lt;3,"Bad")</f>
        <v>Excellent</v>
      </c>
      <c r="S1691">
        <v>12</v>
      </c>
      <c r="T1691" t="str">
        <f t="shared" si="106"/>
        <v>No</v>
      </c>
      <c r="U1691" s="65">
        <v>42666</v>
      </c>
      <c r="V1691" s="65">
        <v>43804</v>
      </c>
      <c r="W1691">
        <v>180</v>
      </c>
      <c r="X1691" t="str">
        <f t="shared" si="107"/>
        <v>Active</v>
      </c>
      <c r="Y1691" t="s">
        <v>15615</v>
      </c>
    </row>
    <row r="1692" spans="1:25" x14ac:dyDescent="0.25">
      <c r="A1692">
        <v>1691</v>
      </c>
      <c r="B1692" t="s">
        <v>15570</v>
      </c>
      <c r="C1692">
        <v>387</v>
      </c>
      <c r="D1692" t="str">
        <f>VLOOKUP($C1692,Hosts!$A:$O,10,0)</f>
        <v>New York</v>
      </c>
      <c r="E1692" s="67">
        <f>INDEX(Hosts!$A:$O,MATCH(Places!$C1692,Hosts!$A:$A,0),MATCH(Places!E$1,Hosts!$1:$1,0))</f>
        <v>1</v>
      </c>
      <c r="F1692" s="67">
        <f>INDEX(Hosts!$A:$O,MATCH(Places!$C1692,Hosts!$A:$A,0),MATCH(Places!F$1,Hosts!$1:$1,0))</f>
        <v>0.38</v>
      </c>
      <c r="G1692" s="67" t="str">
        <f>INDEX(Hosts!$A:$O,MATCH(Places!$C1692,Hosts!$A:$A,0),MATCH(Places!G$1,Hosts!$1:$1,0))</f>
        <v>No</v>
      </c>
      <c r="H1692">
        <v>9</v>
      </c>
      <c r="I1692" t="str">
        <f>VLOOKUP($H1692,Neighborhoods!$A:$C,2,0)</f>
        <v>Brooklyn</v>
      </c>
      <c r="J1692" t="str">
        <f>VLOOKUP($H1692,Neighborhoods!$A:$C,3,0)</f>
        <v>Crown Heights</v>
      </c>
      <c r="K1692" t="s">
        <v>1</v>
      </c>
      <c r="L1692" t="str">
        <f t="shared" si="104"/>
        <v>Yes</v>
      </c>
      <c r="M1692">
        <v>1</v>
      </c>
      <c r="N1692" t="str" cm="1">
        <f t="array" ref="N1692">_xlfn.IFS(M1692&lt;=2,"Small",M1692&lt;=5,"Medium",M1692&gt;5,"Large")</f>
        <v>Small</v>
      </c>
      <c r="O1692" s="50">
        <v>70</v>
      </c>
      <c r="P1692" s="67">
        <f t="shared" si="105"/>
        <v>0.03</v>
      </c>
      <c r="Q1692" s="52">
        <v>4.9000000000000004</v>
      </c>
      <c r="R1692" s="52" t="str" cm="1">
        <f t="array" ref="R1692">_xlfn.IFS(ROUND(Q1692,0)=5,"Excellent",ROUND(Q1692,0)=4,"Good",ROUND(Q1692,0)=3,"Ok",ROUND(Q1692,0)&lt;3,"Bad")</f>
        <v>Excellent</v>
      </c>
      <c r="S1692">
        <v>20</v>
      </c>
      <c r="T1692" t="str">
        <f t="shared" si="106"/>
        <v>No</v>
      </c>
      <c r="U1692" s="65">
        <v>42380</v>
      </c>
      <c r="V1692" s="65">
        <v>43718</v>
      </c>
      <c r="W1692">
        <v>365</v>
      </c>
      <c r="X1692" t="str">
        <f t="shared" si="107"/>
        <v>Active</v>
      </c>
      <c r="Y1692" t="s">
        <v>15615</v>
      </c>
    </row>
    <row r="1693" spans="1:25" x14ac:dyDescent="0.25">
      <c r="A1693">
        <v>1692</v>
      </c>
      <c r="B1693" t="s">
        <v>13546</v>
      </c>
      <c r="C1693">
        <v>2219</v>
      </c>
      <c r="D1693" t="str">
        <f>VLOOKUP($C1693,Hosts!$A:$O,10,0)</f>
        <v>New York</v>
      </c>
      <c r="E1693" s="67">
        <f>INDEX(Hosts!$A:$O,MATCH(Places!$C1693,Hosts!$A:$A,0),MATCH(Places!E$1,Hosts!$1:$1,0))</f>
        <v>1</v>
      </c>
      <c r="F1693" s="67">
        <f>INDEX(Hosts!$A:$O,MATCH(Places!$C1693,Hosts!$A:$A,0),MATCH(Places!F$1,Hosts!$1:$1,0))</f>
        <v>1</v>
      </c>
      <c r="G1693" s="67" t="str">
        <f>INDEX(Hosts!$A:$O,MATCH(Places!$C1693,Hosts!$A:$A,0),MATCH(Places!G$1,Hosts!$1:$1,0))</f>
        <v>Yes</v>
      </c>
      <c r="H1693">
        <v>18</v>
      </c>
      <c r="I1693" t="str">
        <f>VLOOKUP($H1693,Neighborhoods!$A:$C,2,0)</f>
        <v>Manhattan</v>
      </c>
      <c r="J1693" t="str">
        <f>VLOOKUP($H1693,Neighborhoods!$A:$C,3,0)</f>
        <v>Midtown</v>
      </c>
      <c r="K1693" t="s">
        <v>1</v>
      </c>
      <c r="L1693" t="str">
        <f t="shared" si="104"/>
        <v>Yes</v>
      </c>
      <c r="M1693">
        <v>1</v>
      </c>
      <c r="N1693" t="str" cm="1">
        <f t="array" ref="N1693">_xlfn.IFS(M1693&lt;=2,"Small",M1693&lt;=5,"Medium",M1693&gt;5,"Large")</f>
        <v>Small</v>
      </c>
      <c r="O1693" s="50">
        <v>60</v>
      </c>
      <c r="P1693" s="67">
        <f t="shared" si="105"/>
        <v>0.03</v>
      </c>
      <c r="Q1693" s="52">
        <v>4.91</v>
      </c>
      <c r="R1693" s="52" t="str" cm="1">
        <f t="array" ref="R1693">_xlfn.IFS(ROUND(Q1693,0)=5,"Excellent",ROUND(Q1693,0)=4,"Good",ROUND(Q1693,0)=3,"Ok",ROUND(Q1693,0)&lt;3,"Bad")</f>
        <v>Excellent</v>
      </c>
      <c r="S1693">
        <v>11</v>
      </c>
      <c r="T1693" t="str">
        <f t="shared" si="106"/>
        <v>No</v>
      </c>
      <c r="U1693" s="65">
        <v>43627</v>
      </c>
      <c r="V1693" s="65">
        <v>43906</v>
      </c>
      <c r="W1693">
        <v>364</v>
      </c>
      <c r="X1693" t="str">
        <f t="shared" si="107"/>
        <v>Active</v>
      </c>
      <c r="Y1693" t="s">
        <v>15615</v>
      </c>
    </row>
    <row r="1694" spans="1:25" x14ac:dyDescent="0.25">
      <c r="A1694">
        <v>1693</v>
      </c>
      <c r="B1694" t="s">
        <v>13568</v>
      </c>
      <c r="C1694">
        <v>1002</v>
      </c>
      <c r="D1694" t="str">
        <f>VLOOKUP($C1694,Hosts!$A:$O,10,0)</f>
        <v>Florida</v>
      </c>
      <c r="E1694" s="67">
        <f>INDEX(Hosts!$A:$O,MATCH(Places!$C1694,Hosts!$A:$A,0),MATCH(Places!E$1,Hosts!$1:$1,0))</f>
        <v>1</v>
      </c>
      <c r="F1694" s="67">
        <f>INDEX(Hosts!$A:$O,MATCH(Places!$C1694,Hosts!$A:$A,0),MATCH(Places!F$1,Hosts!$1:$1,0))</f>
        <v>0.53</v>
      </c>
      <c r="G1694" s="67" t="str">
        <f>INDEX(Hosts!$A:$O,MATCH(Places!$C1694,Hosts!$A:$A,0),MATCH(Places!G$1,Hosts!$1:$1,0))</f>
        <v>No</v>
      </c>
      <c r="H1694">
        <v>9</v>
      </c>
      <c r="I1694" t="str">
        <f>VLOOKUP($H1694,Neighborhoods!$A:$C,2,0)</f>
        <v>Brooklyn</v>
      </c>
      <c r="J1694" t="str">
        <f>VLOOKUP($H1694,Neighborhoods!$A:$C,3,0)</f>
        <v>Crown Heights</v>
      </c>
      <c r="K1694" t="s">
        <v>16</v>
      </c>
      <c r="L1694" t="str">
        <f t="shared" si="104"/>
        <v>Yes</v>
      </c>
      <c r="M1694">
        <v>3</v>
      </c>
      <c r="N1694" t="str" cm="1">
        <f t="array" ref="N1694">_xlfn.IFS(M1694&lt;=2,"Small",M1694&lt;=5,"Medium",M1694&gt;5,"Large")</f>
        <v>Medium</v>
      </c>
      <c r="O1694" s="50">
        <v>54</v>
      </c>
      <c r="P1694" s="67">
        <f t="shared" si="105"/>
        <v>0.03</v>
      </c>
      <c r="Q1694" s="52">
        <v>4.67</v>
      </c>
      <c r="R1694" s="52" t="str" cm="1">
        <f t="array" ref="R1694">_xlfn.IFS(ROUND(Q1694,0)=5,"Excellent",ROUND(Q1694,0)=4,"Good",ROUND(Q1694,0)=3,"Ok",ROUND(Q1694,0)&lt;3,"Bad")</f>
        <v>Excellent</v>
      </c>
      <c r="S1694">
        <v>12</v>
      </c>
      <c r="T1694" t="str">
        <f t="shared" si="106"/>
        <v>No</v>
      </c>
      <c r="U1694" s="65">
        <v>42365</v>
      </c>
      <c r="V1694" s="65">
        <v>43182</v>
      </c>
      <c r="W1694">
        <v>0</v>
      </c>
      <c r="X1694" t="str">
        <f t="shared" si="107"/>
        <v>Inactive</v>
      </c>
      <c r="Y1694" t="s">
        <v>15615</v>
      </c>
    </row>
    <row r="1695" spans="1:25" x14ac:dyDescent="0.25">
      <c r="A1695">
        <v>1694</v>
      </c>
      <c r="B1695" t="s">
        <v>1271</v>
      </c>
      <c r="C1695">
        <v>62</v>
      </c>
      <c r="D1695" t="str">
        <f>VLOOKUP($C1695,Hosts!$A:$O,10,0)</f>
        <v>New York</v>
      </c>
      <c r="E1695" s="67">
        <f>INDEX(Hosts!$A:$O,MATCH(Places!$C1695,Hosts!$A:$A,0),MATCH(Places!E$1,Hosts!$1:$1,0))</f>
        <v>0.67</v>
      </c>
      <c r="F1695" s="67">
        <f>INDEX(Hosts!$A:$O,MATCH(Places!$C1695,Hosts!$A:$A,0),MATCH(Places!F$1,Hosts!$1:$1,0))</f>
        <v>0.32</v>
      </c>
      <c r="G1695" s="67" t="str">
        <f>INDEX(Hosts!$A:$O,MATCH(Places!$C1695,Hosts!$A:$A,0),MATCH(Places!G$1,Hosts!$1:$1,0))</f>
        <v>Yes</v>
      </c>
      <c r="H1695">
        <v>7</v>
      </c>
      <c r="I1695" t="str">
        <f>VLOOKUP($H1695,Neighborhoods!$A:$C,2,0)</f>
        <v>Brooklyn</v>
      </c>
      <c r="J1695" t="str">
        <f>VLOOKUP($H1695,Neighborhoods!$A:$C,3,0)</f>
        <v>Bedford-Stuyvesant</v>
      </c>
      <c r="K1695" t="s">
        <v>11822</v>
      </c>
      <c r="L1695" t="str">
        <f t="shared" si="104"/>
        <v>No</v>
      </c>
      <c r="M1695">
        <v>4</v>
      </c>
      <c r="N1695" t="str" cm="1">
        <f t="array" ref="N1695">_xlfn.IFS(M1695&lt;=2,"Small",M1695&lt;=5,"Medium",M1695&gt;5,"Large")</f>
        <v>Medium</v>
      </c>
      <c r="O1695" s="50">
        <v>400</v>
      </c>
      <c r="P1695" s="67">
        <f t="shared" si="105"/>
        <v>0.04</v>
      </c>
      <c r="Q1695" s="52">
        <v>5</v>
      </c>
      <c r="R1695" s="52" t="str" cm="1">
        <f t="array" ref="R1695">_xlfn.IFS(ROUND(Q1695,0)=5,"Excellent",ROUND(Q1695,0)=4,"Good",ROUND(Q1695,0)=3,"Ok",ROUND(Q1695,0)&lt;3,"Bad")</f>
        <v>Excellent</v>
      </c>
      <c r="S1695">
        <v>11</v>
      </c>
      <c r="T1695" t="str">
        <f t="shared" si="106"/>
        <v>No</v>
      </c>
      <c r="U1695" s="65">
        <v>42610</v>
      </c>
      <c r="V1695" s="65">
        <v>43402</v>
      </c>
      <c r="W1695">
        <v>227</v>
      </c>
      <c r="X1695" t="str">
        <f t="shared" si="107"/>
        <v>Active</v>
      </c>
      <c r="Y1695" t="s">
        <v>15615</v>
      </c>
    </row>
    <row r="1696" spans="1:25" x14ac:dyDescent="0.25">
      <c r="A1696">
        <v>1695</v>
      </c>
      <c r="B1696" t="s">
        <v>1272</v>
      </c>
      <c r="C1696">
        <v>1145</v>
      </c>
      <c r="D1696" t="str">
        <f>VLOOKUP($C1696,Hosts!$A:$O,10,0)</f>
        <v>New York</v>
      </c>
      <c r="E1696" s="67">
        <f>INDEX(Hosts!$A:$O,MATCH(Places!$C1696,Hosts!$A:$A,0),MATCH(Places!E$1,Hosts!$1:$1,0))</f>
        <v>1</v>
      </c>
      <c r="F1696" s="67">
        <f>INDEX(Hosts!$A:$O,MATCH(Places!$C1696,Hosts!$A:$A,0),MATCH(Places!F$1,Hosts!$1:$1,0))</f>
        <v>0.4</v>
      </c>
      <c r="G1696" s="67" t="str">
        <f>INDEX(Hosts!$A:$O,MATCH(Places!$C1696,Hosts!$A:$A,0),MATCH(Places!G$1,Hosts!$1:$1,0))</f>
        <v>No</v>
      </c>
      <c r="H1696">
        <v>9</v>
      </c>
      <c r="I1696" t="str">
        <f>VLOOKUP($H1696,Neighborhoods!$A:$C,2,0)</f>
        <v>Brooklyn</v>
      </c>
      <c r="J1696" t="str">
        <f>VLOOKUP($H1696,Neighborhoods!$A:$C,3,0)</f>
        <v>Crown Heights</v>
      </c>
      <c r="K1696" t="s">
        <v>1</v>
      </c>
      <c r="L1696" t="str">
        <f t="shared" si="104"/>
        <v>Yes</v>
      </c>
      <c r="M1696">
        <v>1</v>
      </c>
      <c r="N1696" t="str" cm="1">
        <f t="array" ref="N1696">_xlfn.IFS(M1696&lt;=2,"Small",M1696&lt;=5,"Medium",M1696&gt;5,"Large")</f>
        <v>Small</v>
      </c>
      <c r="O1696" s="50">
        <v>50</v>
      </c>
      <c r="P1696" s="67">
        <f t="shared" si="105"/>
        <v>0.03</v>
      </c>
      <c r="Q1696" s="52">
        <v>5</v>
      </c>
      <c r="R1696" s="52" t="str" cm="1">
        <f t="array" ref="R1696">_xlfn.IFS(ROUND(Q1696,0)=5,"Excellent",ROUND(Q1696,0)=4,"Good",ROUND(Q1696,0)=3,"Ok",ROUND(Q1696,0)&lt;3,"Bad")</f>
        <v>Excellent</v>
      </c>
      <c r="S1696">
        <v>12</v>
      </c>
      <c r="T1696" t="str">
        <f t="shared" si="106"/>
        <v>No</v>
      </c>
      <c r="U1696" s="65">
        <v>42371</v>
      </c>
      <c r="V1696" s="65">
        <v>43836</v>
      </c>
      <c r="W1696">
        <v>0</v>
      </c>
      <c r="X1696" t="str">
        <f t="shared" si="107"/>
        <v>Inactive</v>
      </c>
      <c r="Y1696" t="s">
        <v>15615</v>
      </c>
    </row>
    <row r="1697" spans="1:25" x14ac:dyDescent="0.25">
      <c r="A1697">
        <v>1696</v>
      </c>
      <c r="B1697" t="s">
        <v>1273</v>
      </c>
      <c r="C1697">
        <v>2393</v>
      </c>
      <c r="D1697" t="str">
        <f>VLOOKUP($C1697,Hosts!$A:$O,10,0)</f>
        <v>New York</v>
      </c>
      <c r="E1697" s="67">
        <f>INDEX(Hosts!$A:$O,MATCH(Places!$C1697,Hosts!$A:$A,0),MATCH(Places!E$1,Hosts!$1:$1,0))</f>
        <v>1</v>
      </c>
      <c r="F1697" s="67">
        <f>INDEX(Hosts!$A:$O,MATCH(Places!$C1697,Hosts!$A:$A,0),MATCH(Places!F$1,Hosts!$1:$1,0))</f>
        <v>1</v>
      </c>
      <c r="G1697" s="67" t="str">
        <f>INDEX(Hosts!$A:$O,MATCH(Places!$C1697,Hosts!$A:$A,0),MATCH(Places!G$1,Hosts!$1:$1,0))</f>
        <v>No</v>
      </c>
      <c r="H1697">
        <v>17</v>
      </c>
      <c r="I1697" t="str">
        <f>VLOOKUP($H1697,Neighborhoods!$A:$C,2,0)</f>
        <v>Manhattan</v>
      </c>
      <c r="J1697" t="str">
        <f>VLOOKUP($H1697,Neighborhoods!$A:$C,3,0)</f>
        <v>Hell's Kitchen</v>
      </c>
      <c r="K1697" t="s">
        <v>11822</v>
      </c>
      <c r="L1697" t="str">
        <f t="shared" si="104"/>
        <v>No</v>
      </c>
      <c r="M1697">
        <v>6</v>
      </c>
      <c r="N1697" t="str" cm="1">
        <f t="array" ref="N1697">_xlfn.IFS(M1697&lt;=2,"Small",M1697&lt;=5,"Medium",M1697&gt;5,"Large")</f>
        <v>Large</v>
      </c>
      <c r="O1697" s="50">
        <v>179</v>
      </c>
      <c r="P1697" s="67">
        <f t="shared" si="105"/>
        <v>0.03</v>
      </c>
      <c r="Q1697" s="52">
        <v>4.8099999999999996</v>
      </c>
      <c r="R1697" s="52" t="str" cm="1">
        <f t="array" ref="R1697">_xlfn.IFS(ROUND(Q1697,0)=5,"Excellent",ROUND(Q1697,0)=4,"Good",ROUND(Q1697,0)=3,"Ok",ROUND(Q1697,0)&lt;3,"Bad")</f>
        <v>Excellent</v>
      </c>
      <c r="S1697">
        <v>326</v>
      </c>
      <c r="T1697" t="str">
        <f t="shared" si="106"/>
        <v>Yes</v>
      </c>
      <c r="U1697" s="65">
        <v>42341</v>
      </c>
      <c r="V1697" s="65">
        <v>43994</v>
      </c>
      <c r="W1697">
        <v>223</v>
      </c>
      <c r="X1697" t="str">
        <f t="shared" si="107"/>
        <v>Active</v>
      </c>
      <c r="Y1697" t="s">
        <v>15616</v>
      </c>
    </row>
    <row r="1698" spans="1:25" x14ac:dyDescent="0.25">
      <c r="A1698">
        <v>1697</v>
      </c>
      <c r="B1698" t="s">
        <v>1274</v>
      </c>
      <c r="C1698">
        <v>2564</v>
      </c>
      <c r="D1698" t="str">
        <f>VLOOKUP($C1698,Hosts!$A:$O,10,0)</f>
        <v>New York</v>
      </c>
      <c r="E1698" s="67">
        <f>INDEX(Hosts!$A:$O,MATCH(Places!$C1698,Hosts!$A:$A,0),MATCH(Places!E$1,Hosts!$1:$1,0))</f>
        <v>1</v>
      </c>
      <c r="F1698" s="67">
        <f>INDEX(Hosts!$A:$O,MATCH(Places!$C1698,Hosts!$A:$A,0),MATCH(Places!F$1,Hosts!$1:$1,0))</f>
        <v>0.95</v>
      </c>
      <c r="G1698" s="67" t="str">
        <f>INDEX(Hosts!$A:$O,MATCH(Places!$C1698,Hosts!$A:$A,0),MATCH(Places!G$1,Hosts!$1:$1,0))</f>
        <v>Yes</v>
      </c>
      <c r="H1698">
        <v>12</v>
      </c>
      <c r="I1698" t="str">
        <f>VLOOKUP($H1698,Neighborhoods!$A:$C,2,0)</f>
        <v>Brooklyn</v>
      </c>
      <c r="J1698" t="str">
        <f>VLOOKUP($H1698,Neighborhoods!$A:$C,3,0)</f>
        <v>Williamsburg</v>
      </c>
      <c r="K1698" t="s">
        <v>11822</v>
      </c>
      <c r="L1698" t="str">
        <f t="shared" si="104"/>
        <v>No</v>
      </c>
      <c r="M1698">
        <v>4</v>
      </c>
      <c r="N1698" t="str" cm="1">
        <f t="array" ref="N1698">_xlfn.IFS(M1698&lt;=2,"Small",M1698&lt;=5,"Medium",M1698&gt;5,"Large")</f>
        <v>Medium</v>
      </c>
      <c r="O1698" s="50">
        <v>125</v>
      </c>
      <c r="P1698" s="67">
        <f t="shared" si="105"/>
        <v>0.03</v>
      </c>
      <c r="Q1698" s="52">
        <v>4.99</v>
      </c>
      <c r="R1698" s="52" t="str" cm="1">
        <f t="array" ref="R1698">_xlfn.IFS(ROUND(Q1698,0)=5,"Excellent",ROUND(Q1698,0)=4,"Good",ROUND(Q1698,0)=3,"Ok",ROUND(Q1698,0)&lt;3,"Bad")</f>
        <v>Excellent</v>
      </c>
      <c r="S1698">
        <v>107</v>
      </c>
      <c r="T1698" t="str">
        <f t="shared" si="106"/>
        <v>Yes</v>
      </c>
      <c r="U1698" s="65">
        <v>42371</v>
      </c>
      <c r="V1698" s="65">
        <v>43905</v>
      </c>
      <c r="W1698">
        <v>318</v>
      </c>
      <c r="X1698" t="str">
        <f t="shared" si="107"/>
        <v>Active</v>
      </c>
      <c r="Y1698" t="s">
        <v>15615</v>
      </c>
    </row>
    <row r="1699" spans="1:25" x14ac:dyDescent="0.25">
      <c r="A1699">
        <v>1698</v>
      </c>
      <c r="B1699" t="s">
        <v>1275</v>
      </c>
      <c r="C1699">
        <v>2562</v>
      </c>
      <c r="D1699" t="str">
        <f>VLOOKUP($C1699,Hosts!$A:$O,10,0)</f>
        <v>New York</v>
      </c>
      <c r="E1699" s="67">
        <f>INDEX(Hosts!$A:$O,MATCH(Places!$C1699,Hosts!$A:$A,0),MATCH(Places!E$1,Hosts!$1:$1,0))</f>
        <v>1</v>
      </c>
      <c r="F1699" s="67">
        <f>INDEX(Hosts!$A:$O,MATCH(Places!$C1699,Hosts!$A:$A,0),MATCH(Places!F$1,Hosts!$1:$1,0))</f>
        <v>0.97</v>
      </c>
      <c r="G1699" s="67" t="str">
        <f>INDEX(Hosts!$A:$O,MATCH(Places!$C1699,Hosts!$A:$A,0),MATCH(Places!G$1,Hosts!$1:$1,0))</f>
        <v>Yes</v>
      </c>
      <c r="H1699">
        <v>30</v>
      </c>
      <c r="I1699" t="str">
        <f>VLOOKUP($H1699,Neighborhoods!$A:$C,2,0)</f>
        <v>Staten Island</v>
      </c>
      <c r="J1699" t="str">
        <f>VLOOKUP($H1699,Neighborhoods!$A:$C,3,0)</f>
        <v>Tompkinsville</v>
      </c>
      <c r="K1699" t="s">
        <v>1</v>
      </c>
      <c r="L1699" t="str">
        <f t="shared" si="104"/>
        <v>Yes</v>
      </c>
      <c r="M1699">
        <v>3</v>
      </c>
      <c r="N1699" t="str" cm="1">
        <f t="array" ref="N1699">_xlfn.IFS(M1699&lt;=2,"Small",M1699&lt;=5,"Medium",M1699&gt;5,"Large")</f>
        <v>Medium</v>
      </c>
      <c r="O1699" s="50">
        <v>59</v>
      </c>
      <c r="P1699" s="67">
        <f t="shared" si="105"/>
        <v>0.03</v>
      </c>
      <c r="Q1699" s="52">
        <v>4.9000000000000004</v>
      </c>
      <c r="R1699" s="52" t="str" cm="1">
        <f t="array" ref="R1699">_xlfn.IFS(ROUND(Q1699,0)=5,"Excellent",ROUND(Q1699,0)=4,"Good",ROUND(Q1699,0)=3,"Ok",ROUND(Q1699,0)&lt;3,"Bad")</f>
        <v>Excellent</v>
      </c>
      <c r="S1699">
        <v>180</v>
      </c>
      <c r="T1699" t="str">
        <f t="shared" si="106"/>
        <v>Yes</v>
      </c>
      <c r="U1699" s="65">
        <v>42371</v>
      </c>
      <c r="V1699" s="65">
        <v>43891</v>
      </c>
      <c r="W1699">
        <v>365</v>
      </c>
      <c r="X1699" t="str">
        <f t="shared" si="107"/>
        <v>Active</v>
      </c>
      <c r="Y1699" t="s">
        <v>15616</v>
      </c>
    </row>
    <row r="1700" spans="1:25" x14ac:dyDescent="0.25">
      <c r="A1700">
        <v>1699</v>
      </c>
      <c r="B1700" t="s">
        <v>1276</v>
      </c>
      <c r="C1700">
        <v>575</v>
      </c>
      <c r="D1700" t="str">
        <f>VLOOKUP($C1700,Hosts!$A:$O,10,0)</f>
        <v>New York</v>
      </c>
      <c r="E1700" s="67">
        <f>INDEX(Hosts!$A:$O,MATCH(Places!$C1700,Hosts!$A:$A,0),MATCH(Places!E$1,Hosts!$1:$1,0))</f>
        <v>1</v>
      </c>
      <c r="F1700" s="67">
        <f>INDEX(Hosts!$A:$O,MATCH(Places!$C1700,Hosts!$A:$A,0),MATCH(Places!F$1,Hosts!$1:$1,0))</f>
        <v>1</v>
      </c>
      <c r="G1700" s="67" t="str">
        <f>INDEX(Hosts!$A:$O,MATCH(Places!$C1700,Hosts!$A:$A,0),MATCH(Places!G$1,Hosts!$1:$1,0))</f>
        <v>No</v>
      </c>
      <c r="H1700">
        <v>15</v>
      </c>
      <c r="I1700" t="str">
        <f>VLOOKUP($H1700,Neighborhoods!$A:$C,2,0)</f>
        <v>Manhattan</v>
      </c>
      <c r="J1700" t="str">
        <f>VLOOKUP($H1700,Neighborhoods!$A:$C,3,0)</f>
        <v>East Village</v>
      </c>
      <c r="K1700" t="s">
        <v>11822</v>
      </c>
      <c r="L1700" t="str">
        <f t="shared" si="104"/>
        <v>No</v>
      </c>
      <c r="M1700">
        <v>6</v>
      </c>
      <c r="N1700" t="str" cm="1">
        <f t="array" ref="N1700">_xlfn.IFS(M1700&lt;=2,"Small",M1700&lt;=5,"Medium",M1700&gt;5,"Large")</f>
        <v>Large</v>
      </c>
      <c r="O1700" s="50">
        <v>250</v>
      </c>
      <c r="P1700" s="67">
        <f t="shared" si="105"/>
        <v>0.04</v>
      </c>
      <c r="Q1700" s="52">
        <v>4.83</v>
      </c>
      <c r="R1700" s="52" t="str" cm="1">
        <f t="array" ref="R1700">_xlfn.IFS(ROUND(Q1700,0)=5,"Excellent",ROUND(Q1700,0)=4,"Good",ROUND(Q1700,0)=3,"Ok",ROUND(Q1700,0)&lt;3,"Bad")</f>
        <v>Excellent</v>
      </c>
      <c r="S1700">
        <v>120</v>
      </c>
      <c r="T1700" t="str">
        <f t="shared" si="106"/>
        <v>Yes</v>
      </c>
      <c r="U1700" s="65">
        <v>42343</v>
      </c>
      <c r="V1700" s="65">
        <v>43907</v>
      </c>
      <c r="W1700">
        <v>111</v>
      </c>
      <c r="X1700" t="str">
        <f t="shared" si="107"/>
        <v>Active</v>
      </c>
      <c r="Y1700" t="s">
        <v>15615</v>
      </c>
    </row>
    <row r="1701" spans="1:25" x14ac:dyDescent="0.25">
      <c r="A1701">
        <v>1700</v>
      </c>
      <c r="B1701" t="s">
        <v>1277</v>
      </c>
      <c r="C1701">
        <v>2551</v>
      </c>
      <c r="D1701" t="str">
        <f>VLOOKUP($C1701,Hosts!$A:$O,10,0)</f>
        <v>New York</v>
      </c>
      <c r="E1701" s="67">
        <f>INDEX(Hosts!$A:$O,MATCH(Places!$C1701,Hosts!$A:$A,0),MATCH(Places!E$1,Hosts!$1:$1,0))</f>
        <v>1</v>
      </c>
      <c r="F1701" s="67">
        <f>INDEX(Hosts!$A:$O,MATCH(Places!$C1701,Hosts!$A:$A,0),MATCH(Places!F$1,Hosts!$1:$1,0))</f>
        <v>0.79</v>
      </c>
      <c r="G1701" s="67" t="str">
        <f>INDEX(Hosts!$A:$O,MATCH(Places!$C1701,Hosts!$A:$A,0),MATCH(Places!G$1,Hosts!$1:$1,0))</f>
        <v>Yes</v>
      </c>
      <c r="H1701">
        <v>7</v>
      </c>
      <c r="I1701" t="str">
        <f>VLOOKUP($H1701,Neighborhoods!$A:$C,2,0)</f>
        <v>Brooklyn</v>
      </c>
      <c r="J1701" t="str">
        <f>VLOOKUP($H1701,Neighborhoods!$A:$C,3,0)</f>
        <v>Bedford-Stuyvesant</v>
      </c>
      <c r="K1701" t="s">
        <v>1</v>
      </c>
      <c r="L1701" t="str">
        <f t="shared" si="104"/>
        <v>Yes</v>
      </c>
      <c r="M1701">
        <v>2</v>
      </c>
      <c r="N1701" t="str" cm="1">
        <f t="array" ref="N1701">_xlfn.IFS(M1701&lt;=2,"Small",M1701&lt;=5,"Medium",M1701&gt;5,"Large")</f>
        <v>Small</v>
      </c>
      <c r="O1701" s="50">
        <v>56</v>
      </c>
      <c r="P1701" s="67">
        <f t="shared" si="105"/>
        <v>0.03</v>
      </c>
      <c r="Q1701" s="52">
        <v>5</v>
      </c>
      <c r="R1701" s="52" t="str" cm="1">
        <f t="array" ref="R1701">_xlfn.IFS(ROUND(Q1701,0)=5,"Excellent",ROUND(Q1701,0)=4,"Good",ROUND(Q1701,0)=3,"Ok",ROUND(Q1701,0)&lt;3,"Bad")</f>
        <v>Excellent</v>
      </c>
      <c r="S1701">
        <v>23</v>
      </c>
      <c r="T1701" t="str">
        <f t="shared" si="106"/>
        <v>No</v>
      </c>
      <c r="U1701" s="65">
        <v>42584</v>
      </c>
      <c r="V1701" s="65">
        <v>44038</v>
      </c>
      <c r="W1701">
        <v>289</v>
      </c>
      <c r="X1701" t="str">
        <f t="shared" si="107"/>
        <v>Active</v>
      </c>
      <c r="Y1701" t="s">
        <v>15615</v>
      </c>
    </row>
    <row r="1702" spans="1:25" x14ac:dyDescent="0.25">
      <c r="A1702">
        <v>1701</v>
      </c>
      <c r="B1702" t="s">
        <v>1278</v>
      </c>
      <c r="C1702">
        <v>897</v>
      </c>
      <c r="D1702" t="str">
        <f>VLOOKUP($C1702,Hosts!$A:$O,10,0)</f>
        <v>New York</v>
      </c>
      <c r="E1702" s="67">
        <f>INDEX(Hosts!$A:$O,MATCH(Places!$C1702,Hosts!$A:$A,0),MATCH(Places!E$1,Hosts!$1:$1,0))</f>
        <v>1</v>
      </c>
      <c r="F1702" s="67">
        <f>INDEX(Hosts!$A:$O,MATCH(Places!$C1702,Hosts!$A:$A,0),MATCH(Places!F$1,Hosts!$1:$1,0))</f>
        <v>0.33</v>
      </c>
      <c r="G1702" s="67" t="str">
        <f>INDEX(Hosts!$A:$O,MATCH(Places!$C1702,Hosts!$A:$A,0),MATCH(Places!G$1,Hosts!$1:$1,0))</f>
        <v>No</v>
      </c>
      <c r="H1702">
        <v>20</v>
      </c>
      <c r="I1702" t="str">
        <f>VLOOKUP($H1702,Neighborhoods!$A:$C,2,0)</f>
        <v>Manhattan</v>
      </c>
      <c r="J1702" t="str">
        <f>VLOOKUP($H1702,Neighborhoods!$A:$C,3,0)</f>
        <v>Upper West Side</v>
      </c>
      <c r="K1702" t="s">
        <v>11822</v>
      </c>
      <c r="L1702" t="str">
        <f t="shared" si="104"/>
        <v>No</v>
      </c>
      <c r="M1702">
        <v>6</v>
      </c>
      <c r="N1702" t="str" cm="1">
        <f t="array" ref="N1702">_xlfn.IFS(M1702&lt;=2,"Small",M1702&lt;=5,"Medium",M1702&gt;5,"Large")</f>
        <v>Large</v>
      </c>
      <c r="O1702" s="50">
        <v>258</v>
      </c>
      <c r="P1702" s="67">
        <f t="shared" si="105"/>
        <v>0.04</v>
      </c>
      <c r="Q1702" s="52">
        <v>4.96</v>
      </c>
      <c r="R1702" s="52" t="str" cm="1">
        <f t="array" ref="R1702">_xlfn.IFS(ROUND(Q1702,0)=5,"Excellent",ROUND(Q1702,0)=4,"Good",ROUND(Q1702,0)=3,"Ok",ROUND(Q1702,0)&lt;3,"Bad")</f>
        <v>Excellent</v>
      </c>
      <c r="S1702">
        <v>25</v>
      </c>
      <c r="T1702" t="str">
        <f t="shared" si="106"/>
        <v>No</v>
      </c>
      <c r="U1702" s="65">
        <v>42371</v>
      </c>
      <c r="V1702" s="65">
        <v>43834</v>
      </c>
      <c r="W1702">
        <v>5</v>
      </c>
      <c r="X1702" t="str">
        <f t="shared" si="107"/>
        <v>Active</v>
      </c>
      <c r="Y1702" t="s">
        <v>15615</v>
      </c>
    </row>
    <row r="1703" spans="1:25" x14ac:dyDescent="0.25">
      <c r="A1703">
        <v>1702</v>
      </c>
      <c r="B1703" t="s">
        <v>1279</v>
      </c>
      <c r="C1703">
        <v>2551</v>
      </c>
      <c r="D1703" t="str">
        <f>VLOOKUP($C1703,Hosts!$A:$O,10,0)</f>
        <v>New York</v>
      </c>
      <c r="E1703" s="67">
        <f>INDEX(Hosts!$A:$O,MATCH(Places!$C1703,Hosts!$A:$A,0),MATCH(Places!E$1,Hosts!$1:$1,0))</f>
        <v>1</v>
      </c>
      <c r="F1703" s="67">
        <f>INDEX(Hosts!$A:$O,MATCH(Places!$C1703,Hosts!$A:$A,0),MATCH(Places!F$1,Hosts!$1:$1,0))</f>
        <v>0.79</v>
      </c>
      <c r="G1703" s="67" t="str">
        <f>INDEX(Hosts!$A:$O,MATCH(Places!$C1703,Hosts!$A:$A,0),MATCH(Places!G$1,Hosts!$1:$1,0))</f>
        <v>Yes</v>
      </c>
      <c r="H1703">
        <v>7</v>
      </c>
      <c r="I1703" t="str">
        <f>VLOOKUP($H1703,Neighborhoods!$A:$C,2,0)</f>
        <v>Brooklyn</v>
      </c>
      <c r="J1703" t="str">
        <f>VLOOKUP($H1703,Neighborhoods!$A:$C,3,0)</f>
        <v>Bedford-Stuyvesant</v>
      </c>
      <c r="K1703" t="s">
        <v>1</v>
      </c>
      <c r="L1703" t="str">
        <f t="shared" si="104"/>
        <v>Yes</v>
      </c>
      <c r="M1703">
        <v>1</v>
      </c>
      <c r="N1703" t="str" cm="1">
        <f t="array" ref="N1703">_xlfn.IFS(M1703&lt;=2,"Small",M1703&lt;=5,"Medium",M1703&gt;5,"Large")</f>
        <v>Small</v>
      </c>
      <c r="O1703" s="50">
        <v>52</v>
      </c>
      <c r="P1703" s="67">
        <f t="shared" si="105"/>
        <v>0.03</v>
      </c>
      <c r="Q1703" s="52">
        <v>5</v>
      </c>
      <c r="R1703" s="52" t="str" cm="1">
        <f t="array" ref="R1703">_xlfn.IFS(ROUND(Q1703,0)=5,"Excellent",ROUND(Q1703,0)=4,"Good",ROUND(Q1703,0)=3,"Ok",ROUND(Q1703,0)&lt;3,"Bad")</f>
        <v>Excellent</v>
      </c>
      <c r="S1703">
        <v>19</v>
      </c>
      <c r="T1703" t="str">
        <f t="shared" si="106"/>
        <v>No</v>
      </c>
      <c r="U1703" s="65">
        <v>42540</v>
      </c>
      <c r="V1703" s="65">
        <v>44043</v>
      </c>
      <c r="W1703">
        <v>324</v>
      </c>
      <c r="X1703" t="str">
        <f t="shared" si="107"/>
        <v>Active</v>
      </c>
      <c r="Y1703" t="s">
        <v>15615</v>
      </c>
    </row>
    <row r="1704" spans="1:25" x14ac:dyDescent="0.25">
      <c r="A1704">
        <v>1703</v>
      </c>
      <c r="B1704" t="s">
        <v>15125</v>
      </c>
      <c r="C1704">
        <v>295</v>
      </c>
      <c r="D1704" t="str">
        <f>VLOOKUP($C1704,Hosts!$A:$O,10,0)</f>
        <v>New York</v>
      </c>
      <c r="E1704" s="67">
        <f>INDEX(Hosts!$A:$O,MATCH(Places!$C1704,Hosts!$A:$A,0),MATCH(Places!E$1,Hosts!$1:$1,0))</f>
        <v>0.98</v>
      </c>
      <c r="F1704" s="67">
        <f>INDEX(Hosts!$A:$O,MATCH(Places!$C1704,Hosts!$A:$A,0),MATCH(Places!F$1,Hosts!$1:$1,0))</f>
        <v>0.93</v>
      </c>
      <c r="G1704" s="67" t="str">
        <f>INDEX(Hosts!$A:$O,MATCH(Places!$C1704,Hosts!$A:$A,0),MATCH(Places!G$1,Hosts!$1:$1,0))</f>
        <v>Yes</v>
      </c>
      <c r="H1704">
        <v>2</v>
      </c>
      <c r="I1704" t="str">
        <f>VLOOKUP($H1704,Neighborhoods!$A:$C,2,0)</f>
        <v>Bronx</v>
      </c>
      <c r="J1704" t="str">
        <f>VLOOKUP($H1704,Neighborhoods!$A:$C,3,0)</f>
        <v>Concourse</v>
      </c>
      <c r="K1704" t="s">
        <v>11822</v>
      </c>
      <c r="L1704" t="str">
        <f t="shared" si="104"/>
        <v>No</v>
      </c>
      <c r="M1704">
        <v>2</v>
      </c>
      <c r="N1704" t="str" cm="1">
        <f t="array" ref="N1704">_xlfn.IFS(M1704&lt;=2,"Small",M1704&lt;=5,"Medium",M1704&gt;5,"Large")</f>
        <v>Small</v>
      </c>
      <c r="O1704" s="50">
        <v>89</v>
      </c>
      <c r="P1704" s="67">
        <f t="shared" si="105"/>
        <v>0.03</v>
      </c>
      <c r="Q1704" s="52">
        <v>4.96</v>
      </c>
      <c r="R1704" s="52" t="str" cm="1">
        <f t="array" ref="R1704">_xlfn.IFS(ROUND(Q1704,0)=5,"Excellent",ROUND(Q1704,0)=4,"Good",ROUND(Q1704,0)=3,"Ok",ROUND(Q1704,0)&lt;3,"Bad")</f>
        <v>Excellent</v>
      </c>
      <c r="S1704">
        <v>226</v>
      </c>
      <c r="T1704" t="str">
        <f t="shared" si="106"/>
        <v>Yes</v>
      </c>
      <c r="U1704" s="65">
        <v>42380</v>
      </c>
      <c r="V1704" s="65">
        <v>44058</v>
      </c>
      <c r="W1704">
        <v>295</v>
      </c>
      <c r="X1704" t="str">
        <f t="shared" si="107"/>
        <v>Active</v>
      </c>
      <c r="Y1704" t="s">
        <v>15615</v>
      </c>
    </row>
    <row r="1705" spans="1:25" x14ac:dyDescent="0.25">
      <c r="A1705">
        <v>1704</v>
      </c>
      <c r="B1705" t="s">
        <v>13162</v>
      </c>
      <c r="C1705">
        <v>2294</v>
      </c>
      <c r="D1705" t="str">
        <f>VLOOKUP($C1705,Hosts!$A:$O,10,0)</f>
        <v>New York</v>
      </c>
      <c r="E1705" s="67">
        <f>INDEX(Hosts!$A:$O,MATCH(Places!$C1705,Hosts!$A:$A,0),MATCH(Places!E$1,Hosts!$1:$1,0))</f>
        <v>0</v>
      </c>
      <c r="F1705" s="67">
        <f>INDEX(Hosts!$A:$O,MATCH(Places!$C1705,Hosts!$A:$A,0),MATCH(Places!F$1,Hosts!$1:$1,0))</f>
        <v>0</v>
      </c>
      <c r="G1705" s="67" t="str">
        <f>INDEX(Hosts!$A:$O,MATCH(Places!$C1705,Hosts!$A:$A,0),MATCH(Places!G$1,Hosts!$1:$1,0))</f>
        <v>No</v>
      </c>
      <c r="H1705">
        <v>8</v>
      </c>
      <c r="I1705" t="str">
        <f>VLOOKUP($H1705,Neighborhoods!$A:$C,2,0)</f>
        <v>Brooklyn</v>
      </c>
      <c r="J1705" t="str">
        <f>VLOOKUP($H1705,Neighborhoods!$A:$C,3,0)</f>
        <v>Bushwick</v>
      </c>
      <c r="K1705" t="s">
        <v>16</v>
      </c>
      <c r="L1705" t="str">
        <f t="shared" si="104"/>
        <v>Yes</v>
      </c>
      <c r="M1705">
        <v>6</v>
      </c>
      <c r="N1705" t="str" cm="1">
        <f t="array" ref="N1705">_xlfn.IFS(M1705&lt;=2,"Small",M1705&lt;=5,"Medium",M1705&gt;5,"Large")</f>
        <v>Large</v>
      </c>
      <c r="O1705" s="50">
        <v>34</v>
      </c>
      <c r="P1705" s="67">
        <f t="shared" si="105"/>
        <v>0.03</v>
      </c>
      <c r="Q1705" s="52">
        <v>5</v>
      </c>
      <c r="R1705" s="52" t="str" cm="1">
        <f t="array" ref="R1705">_xlfn.IFS(ROUND(Q1705,0)=5,"Excellent",ROUND(Q1705,0)=4,"Good",ROUND(Q1705,0)=3,"Ok",ROUND(Q1705,0)&lt;3,"Bad")</f>
        <v>Excellent</v>
      </c>
      <c r="S1705">
        <v>4</v>
      </c>
      <c r="T1705" t="str">
        <f t="shared" si="106"/>
        <v>No</v>
      </c>
      <c r="U1705" s="65">
        <v>42541</v>
      </c>
      <c r="V1705" s="65">
        <v>42646</v>
      </c>
      <c r="W1705">
        <v>365</v>
      </c>
      <c r="X1705" t="str">
        <f t="shared" si="107"/>
        <v>Active</v>
      </c>
      <c r="Y1705" t="s">
        <v>15615</v>
      </c>
    </row>
    <row r="1706" spans="1:25" x14ac:dyDescent="0.25">
      <c r="A1706">
        <v>1705</v>
      </c>
      <c r="B1706" t="s">
        <v>13351</v>
      </c>
      <c r="C1706">
        <v>2294</v>
      </c>
      <c r="D1706" t="str">
        <f>VLOOKUP($C1706,Hosts!$A:$O,10,0)</f>
        <v>New York</v>
      </c>
      <c r="E1706" s="67">
        <f>INDEX(Hosts!$A:$O,MATCH(Places!$C1706,Hosts!$A:$A,0),MATCH(Places!E$1,Hosts!$1:$1,0))</f>
        <v>0</v>
      </c>
      <c r="F1706" s="67">
        <f>INDEX(Hosts!$A:$O,MATCH(Places!$C1706,Hosts!$A:$A,0),MATCH(Places!F$1,Hosts!$1:$1,0))</f>
        <v>0</v>
      </c>
      <c r="G1706" s="67" t="str">
        <f>INDEX(Hosts!$A:$O,MATCH(Places!$C1706,Hosts!$A:$A,0),MATCH(Places!G$1,Hosts!$1:$1,0))</f>
        <v>No</v>
      </c>
      <c r="H1706">
        <v>8</v>
      </c>
      <c r="I1706" t="str">
        <f>VLOOKUP($H1706,Neighborhoods!$A:$C,2,0)</f>
        <v>Brooklyn</v>
      </c>
      <c r="J1706" t="str">
        <f>VLOOKUP($H1706,Neighborhoods!$A:$C,3,0)</f>
        <v>Bushwick</v>
      </c>
      <c r="K1706" t="s">
        <v>1</v>
      </c>
      <c r="L1706" t="str">
        <f t="shared" si="104"/>
        <v>Yes</v>
      </c>
      <c r="M1706">
        <v>2</v>
      </c>
      <c r="N1706" t="str" cm="1">
        <f t="array" ref="N1706">_xlfn.IFS(M1706&lt;=2,"Small",M1706&lt;=5,"Medium",M1706&gt;5,"Large")</f>
        <v>Small</v>
      </c>
      <c r="O1706" s="50">
        <v>69</v>
      </c>
      <c r="P1706" s="67">
        <f t="shared" si="105"/>
        <v>0.03</v>
      </c>
      <c r="Q1706" s="52">
        <v>4.5999999999999996</v>
      </c>
      <c r="R1706" s="52" t="str" cm="1">
        <f t="array" ref="R1706">_xlfn.IFS(ROUND(Q1706,0)=5,"Excellent",ROUND(Q1706,0)=4,"Good",ROUND(Q1706,0)=3,"Ok",ROUND(Q1706,0)&lt;3,"Bad")</f>
        <v>Excellent</v>
      </c>
      <c r="S1706">
        <v>5</v>
      </c>
      <c r="T1706" t="str">
        <f t="shared" si="106"/>
        <v>No</v>
      </c>
      <c r="U1706" s="65">
        <v>42366</v>
      </c>
      <c r="V1706" s="65">
        <v>42548</v>
      </c>
      <c r="W1706">
        <v>365</v>
      </c>
      <c r="X1706" t="str">
        <f t="shared" si="107"/>
        <v>Active</v>
      </c>
      <c r="Y1706" t="s">
        <v>15615</v>
      </c>
    </row>
    <row r="1707" spans="1:25" x14ac:dyDescent="0.25">
      <c r="A1707">
        <v>1706</v>
      </c>
      <c r="B1707" t="s">
        <v>1280</v>
      </c>
      <c r="C1707">
        <v>1937</v>
      </c>
      <c r="D1707" t="str">
        <f>VLOOKUP($C1707,Hosts!$A:$O,10,0)</f>
        <v>New York</v>
      </c>
      <c r="E1707" s="67">
        <f>INDEX(Hosts!$A:$O,MATCH(Places!$C1707,Hosts!$A:$A,0),MATCH(Places!E$1,Hosts!$1:$1,0))</f>
        <v>0</v>
      </c>
      <c r="F1707" s="67">
        <f>INDEX(Hosts!$A:$O,MATCH(Places!$C1707,Hosts!$A:$A,0),MATCH(Places!F$1,Hosts!$1:$1,0))</f>
        <v>0.94</v>
      </c>
      <c r="G1707" s="67" t="str">
        <f>INDEX(Hosts!$A:$O,MATCH(Places!$C1707,Hosts!$A:$A,0),MATCH(Places!G$1,Hosts!$1:$1,0))</f>
        <v>No</v>
      </c>
      <c r="H1707">
        <v>17</v>
      </c>
      <c r="I1707" t="str">
        <f>VLOOKUP($H1707,Neighborhoods!$A:$C,2,0)</f>
        <v>Manhattan</v>
      </c>
      <c r="J1707" t="str">
        <f>VLOOKUP($H1707,Neighborhoods!$A:$C,3,0)</f>
        <v>Hell's Kitchen</v>
      </c>
      <c r="K1707" t="s">
        <v>1</v>
      </c>
      <c r="L1707" t="str">
        <f t="shared" si="104"/>
        <v>Yes</v>
      </c>
      <c r="M1707">
        <v>4</v>
      </c>
      <c r="N1707" t="str" cm="1">
        <f t="array" ref="N1707">_xlfn.IFS(M1707&lt;=2,"Small",M1707&lt;=5,"Medium",M1707&gt;5,"Large")</f>
        <v>Medium</v>
      </c>
      <c r="O1707" s="50">
        <v>119</v>
      </c>
      <c r="P1707" s="67">
        <f t="shared" si="105"/>
        <v>0.03</v>
      </c>
      <c r="Q1707" s="52">
        <v>4.72</v>
      </c>
      <c r="R1707" s="52" t="str" cm="1">
        <f t="array" ref="R1707">_xlfn.IFS(ROUND(Q1707,0)=5,"Excellent",ROUND(Q1707,0)=4,"Good",ROUND(Q1707,0)=3,"Ok",ROUND(Q1707,0)&lt;3,"Bad")</f>
        <v>Excellent</v>
      </c>
      <c r="S1707">
        <v>69</v>
      </c>
      <c r="T1707" t="str">
        <f t="shared" si="106"/>
        <v>No</v>
      </c>
      <c r="U1707" s="65">
        <v>42372</v>
      </c>
      <c r="V1707" s="65">
        <v>43907</v>
      </c>
      <c r="W1707">
        <v>270</v>
      </c>
      <c r="X1707" t="str">
        <f t="shared" si="107"/>
        <v>Active</v>
      </c>
      <c r="Y1707" t="s">
        <v>15615</v>
      </c>
    </row>
    <row r="1708" spans="1:25" x14ac:dyDescent="0.25">
      <c r="A1708">
        <v>1707</v>
      </c>
      <c r="B1708" t="s">
        <v>15582</v>
      </c>
      <c r="C1708">
        <v>976</v>
      </c>
      <c r="D1708" t="str">
        <f>VLOOKUP($C1708,Hosts!$A:$O,10,0)</f>
        <v>New York</v>
      </c>
      <c r="E1708" s="67">
        <f>INDEX(Hosts!$A:$O,MATCH(Places!$C1708,Hosts!$A:$A,0),MATCH(Places!E$1,Hosts!$1:$1,0))</f>
        <v>1</v>
      </c>
      <c r="F1708" s="67">
        <f>INDEX(Hosts!$A:$O,MATCH(Places!$C1708,Hosts!$A:$A,0),MATCH(Places!F$1,Hosts!$1:$1,0))</f>
        <v>0.81</v>
      </c>
      <c r="G1708" s="67" t="str">
        <f>INDEX(Hosts!$A:$O,MATCH(Places!$C1708,Hosts!$A:$A,0),MATCH(Places!G$1,Hosts!$1:$1,0))</f>
        <v>Yes</v>
      </c>
      <c r="H1708">
        <v>15</v>
      </c>
      <c r="I1708" t="str">
        <f>VLOOKUP($H1708,Neighborhoods!$A:$C,2,0)</f>
        <v>Manhattan</v>
      </c>
      <c r="J1708" t="str">
        <f>VLOOKUP($H1708,Neighborhoods!$A:$C,3,0)</f>
        <v>East Village</v>
      </c>
      <c r="K1708" t="s">
        <v>1</v>
      </c>
      <c r="L1708" t="str">
        <f t="shared" si="104"/>
        <v>Yes</v>
      </c>
      <c r="M1708">
        <v>1</v>
      </c>
      <c r="N1708" t="str" cm="1">
        <f t="array" ref="N1708">_xlfn.IFS(M1708&lt;=2,"Small",M1708&lt;=5,"Medium",M1708&gt;5,"Large")</f>
        <v>Small</v>
      </c>
      <c r="O1708" s="50">
        <v>76</v>
      </c>
      <c r="P1708" s="67">
        <f t="shared" si="105"/>
        <v>0.03</v>
      </c>
      <c r="Q1708" s="52">
        <v>4.8</v>
      </c>
      <c r="R1708" s="52" t="str" cm="1">
        <f t="array" ref="R1708">_xlfn.IFS(ROUND(Q1708,0)=5,"Excellent",ROUND(Q1708,0)=4,"Good",ROUND(Q1708,0)=3,"Ok",ROUND(Q1708,0)&lt;3,"Bad")</f>
        <v>Excellent</v>
      </c>
      <c r="S1708">
        <v>10</v>
      </c>
      <c r="T1708" t="str">
        <f t="shared" si="106"/>
        <v>No</v>
      </c>
      <c r="U1708" s="65">
        <v>42372</v>
      </c>
      <c r="V1708" s="65">
        <v>43836</v>
      </c>
      <c r="W1708">
        <v>226</v>
      </c>
      <c r="X1708" t="str">
        <f t="shared" si="107"/>
        <v>Active</v>
      </c>
      <c r="Y1708" t="s">
        <v>15615</v>
      </c>
    </row>
    <row r="1709" spans="1:25" x14ac:dyDescent="0.25">
      <c r="A1709">
        <v>1708</v>
      </c>
      <c r="B1709" t="s">
        <v>1281</v>
      </c>
      <c r="C1709">
        <v>976</v>
      </c>
      <c r="D1709" t="str">
        <f>VLOOKUP($C1709,Hosts!$A:$O,10,0)</f>
        <v>New York</v>
      </c>
      <c r="E1709" s="67">
        <f>INDEX(Hosts!$A:$O,MATCH(Places!$C1709,Hosts!$A:$A,0),MATCH(Places!E$1,Hosts!$1:$1,0))</f>
        <v>1</v>
      </c>
      <c r="F1709" s="67">
        <f>INDEX(Hosts!$A:$O,MATCH(Places!$C1709,Hosts!$A:$A,0),MATCH(Places!F$1,Hosts!$1:$1,0))</f>
        <v>0.81</v>
      </c>
      <c r="G1709" s="67" t="str">
        <f>INDEX(Hosts!$A:$O,MATCH(Places!$C1709,Hosts!$A:$A,0),MATCH(Places!G$1,Hosts!$1:$1,0))</f>
        <v>Yes</v>
      </c>
      <c r="H1709">
        <v>15</v>
      </c>
      <c r="I1709" t="str">
        <f>VLOOKUP($H1709,Neighborhoods!$A:$C,2,0)</f>
        <v>Manhattan</v>
      </c>
      <c r="J1709" t="str">
        <f>VLOOKUP($H1709,Neighborhoods!$A:$C,3,0)</f>
        <v>East Village</v>
      </c>
      <c r="K1709" t="s">
        <v>1</v>
      </c>
      <c r="L1709" t="str">
        <f t="shared" si="104"/>
        <v>Yes</v>
      </c>
      <c r="M1709">
        <v>1</v>
      </c>
      <c r="N1709" t="str" cm="1">
        <f t="array" ref="N1709">_xlfn.IFS(M1709&lt;=2,"Small",M1709&lt;=5,"Medium",M1709&gt;5,"Large")</f>
        <v>Small</v>
      </c>
      <c r="O1709" s="50">
        <v>41</v>
      </c>
      <c r="P1709" s="67">
        <f t="shared" si="105"/>
        <v>0.03</v>
      </c>
      <c r="Q1709" s="52">
        <v>4.88</v>
      </c>
      <c r="R1709" s="52" t="str" cm="1">
        <f t="array" ref="R1709">_xlfn.IFS(ROUND(Q1709,0)=5,"Excellent",ROUND(Q1709,0)=4,"Good",ROUND(Q1709,0)=3,"Ok",ROUND(Q1709,0)&lt;3,"Bad")</f>
        <v>Excellent</v>
      </c>
      <c r="S1709">
        <v>34</v>
      </c>
      <c r="T1709" t="str">
        <f t="shared" si="106"/>
        <v>No</v>
      </c>
      <c r="U1709" s="65">
        <v>42477</v>
      </c>
      <c r="V1709" s="65">
        <v>43905</v>
      </c>
      <c r="W1709">
        <v>244</v>
      </c>
      <c r="X1709" t="str">
        <f t="shared" si="107"/>
        <v>Active</v>
      </c>
      <c r="Y1709" t="s">
        <v>15615</v>
      </c>
    </row>
    <row r="1710" spans="1:25" x14ac:dyDescent="0.25">
      <c r="A1710">
        <v>1709</v>
      </c>
      <c r="B1710" t="s">
        <v>1282</v>
      </c>
      <c r="C1710">
        <v>2570</v>
      </c>
      <c r="D1710" t="str">
        <f>VLOOKUP($C1710,Hosts!$A:$O,10,0)</f>
        <v>New York</v>
      </c>
      <c r="E1710" s="67">
        <f>INDEX(Hosts!$A:$O,MATCH(Places!$C1710,Hosts!$A:$A,0),MATCH(Places!E$1,Hosts!$1:$1,0))</f>
        <v>0</v>
      </c>
      <c r="F1710" s="67">
        <f>INDEX(Hosts!$A:$O,MATCH(Places!$C1710,Hosts!$A:$A,0),MATCH(Places!F$1,Hosts!$1:$1,0))</f>
        <v>0.4</v>
      </c>
      <c r="G1710" s="67" t="str">
        <f>INDEX(Hosts!$A:$O,MATCH(Places!$C1710,Hosts!$A:$A,0),MATCH(Places!G$1,Hosts!$1:$1,0))</f>
        <v>No</v>
      </c>
      <c r="H1710">
        <v>16</v>
      </c>
      <c r="I1710" t="str">
        <f>VLOOKUP($H1710,Neighborhoods!$A:$C,2,0)</f>
        <v>Manhattan</v>
      </c>
      <c r="J1710" t="str">
        <f>VLOOKUP($H1710,Neighborhoods!$A:$C,3,0)</f>
        <v>Harlem</v>
      </c>
      <c r="K1710" t="s">
        <v>1</v>
      </c>
      <c r="L1710" t="str">
        <f t="shared" si="104"/>
        <v>Yes</v>
      </c>
      <c r="M1710">
        <v>2</v>
      </c>
      <c r="N1710" t="str" cm="1">
        <f t="array" ref="N1710">_xlfn.IFS(M1710&lt;=2,"Small",M1710&lt;=5,"Medium",M1710&gt;5,"Large")</f>
        <v>Small</v>
      </c>
      <c r="O1710" s="50">
        <v>85</v>
      </c>
      <c r="P1710" s="67">
        <f t="shared" si="105"/>
        <v>0.03</v>
      </c>
      <c r="Q1710" s="52">
        <v>4.3899999999999997</v>
      </c>
      <c r="R1710" s="52" t="str" cm="1">
        <f t="array" ref="R1710">_xlfn.IFS(ROUND(Q1710,0)=5,"Excellent",ROUND(Q1710,0)=4,"Good",ROUND(Q1710,0)=3,"Ok",ROUND(Q1710,0)&lt;3,"Bad")</f>
        <v>Good</v>
      </c>
      <c r="S1710">
        <v>33</v>
      </c>
      <c r="T1710" t="str">
        <f t="shared" si="106"/>
        <v>No</v>
      </c>
      <c r="U1710" s="65">
        <v>42494</v>
      </c>
      <c r="V1710" s="65">
        <v>43833</v>
      </c>
      <c r="W1710">
        <v>365</v>
      </c>
      <c r="X1710" t="str">
        <f t="shared" si="107"/>
        <v>Active</v>
      </c>
      <c r="Y1710" t="s">
        <v>15615</v>
      </c>
    </row>
    <row r="1711" spans="1:25" x14ac:dyDescent="0.25">
      <c r="A1711">
        <v>1710</v>
      </c>
      <c r="B1711" t="s">
        <v>1283</v>
      </c>
      <c r="C1711">
        <v>2571</v>
      </c>
      <c r="D1711" t="str">
        <f>VLOOKUP($C1711,Hosts!$A:$O,10,0)</f>
        <v>New York</v>
      </c>
      <c r="E1711" s="67">
        <f>INDEX(Hosts!$A:$O,MATCH(Places!$C1711,Hosts!$A:$A,0),MATCH(Places!E$1,Hosts!$1:$1,0))</f>
        <v>0.84</v>
      </c>
      <c r="F1711" s="67">
        <f>INDEX(Hosts!$A:$O,MATCH(Places!$C1711,Hosts!$A:$A,0),MATCH(Places!F$1,Hosts!$1:$1,0))</f>
        <v>0.97</v>
      </c>
      <c r="G1711" s="67" t="str">
        <f>INDEX(Hosts!$A:$O,MATCH(Places!$C1711,Hosts!$A:$A,0),MATCH(Places!G$1,Hosts!$1:$1,0))</f>
        <v>No</v>
      </c>
      <c r="H1711">
        <v>8</v>
      </c>
      <c r="I1711" t="str">
        <f>VLOOKUP($H1711,Neighborhoods!$A:$C,2,0)</f>
        <v>Brooklyn</v>
      </c>
      <c r="J1711" t="str">
        <f>VLOOKUP($H1711,Neighborhoods!$A:$C,3,0)</f>
        <v>Bushwick</v>
      </c>
      <c r="K1711" t="s">
        <v>1</v>
      </c>
      <c r="L1711" t="str">
        <f t="shared" si="104"/>
        <v>Yes</v>
      </c>
      <c r="M1711">
        <v>2</v>
      </c>
      <c r="N1711" t="str" cm="1">
        <f t="array" ref="N1711">_xlfn.IFS(M1711&lt;=2,"Small",M1711&lt;=5,"Medium",M1711&gt;5,"Large")</f>
        <v>Small</v>
      </c>
      <c r="O1711" s="50">
        <v>47</v>
      </c>
      <c r="P1711" s="67">
        <f t="shared" si="105"/>
        <v>0.03</v>
      </c>
      <c r="Q1711" s="52">
        <v>4.87</v>
      </c>
      <c r="R1711" s="52" t="str" cm="1">
        <f t="array" ref="R1711">_xlfn.IFS(ROUND(Q1711,0)=5,"Excellent",ROUND(Q1711,0)=4,"Good",ROUND(Q1711,0)=3,"Ok",ROUND(Q1711,0)&lt;3,"Bad")</f>
        <v>Excellent</v>
      </c>
      <c r="S1711">
        <v>276</v>
      </c>
      <c r="T1711" t="str">
        <f t="shared" si="106"/>
        <v>Yes</v>
      </c>
      <c r="U1711" s="65">
        <v>42359</v>
      </c>
      <c r="V1711" s="65">
        <v>43921</v>
      </c>
      <c r="W1711">
        <v>64</v>
      </c>
      <c r="X1711" t="str">
        <f t="shared" si="107"/>
        <v>Active</v>
      </c>
      <c r="Y1711" t="s">
        <v>15615</v>
      </c>
    </row>
    <row r="1712" spans="1:25" x14ac:dyDescent="0.25">
      <c r="A1712">
        <v>1711</v>
      </c>
      <c r="B1712" t="s">
        <v>1284</v>
      </c>
      <c r="C1712">
        <v>304</v>
      </c>
      <c r="D1712" t="str">
        <f>VLOOKUP($C1712,Hosts!$A:$O,10,0)</f>
        <v>New York</v>
      </c>
      <c r="E1712" s="67">
        <f>INDEX(Hosts!$A:$O,MATCH(Places!$C1712,Hosts!$A:$A,0),MATCH(Places!E$1,Hosts!$1:$1,0))</f>
        <v>1</v>
      </c>
      <c r="F1712" s="67">
        <f>INDEX(Hosts!$A:$O,MATCH(Places!$C1712,Hosts!$A:$A,0),MATCH(Places!F$1,Hosts!$1:$1,0))</f>
        <v>0.94</v>
      </c>
      <c r="G1712" s="67" t="str">
        <f>INDEX(Hosts!$A:$O,MATCH(Places!$C1712,Hosts!$A:$A,0),MATCH(Places!G$1,Hosts!$1:$1,0))</f>
        <v>Yes</v>
      </c>
      <c r="H1712">
        <v>7</v>
      </c>
      <c r="I1712" t="str">
        <f>VLOOKUP($H1712,Neighborhoods!$A:$C,2,0)</f>
        <v>Brooklyn</v>
      </c>
      <c r="J1712" t="str">
        <f>VLOOKUP($H1712,Neighborhoods!$A:$C,3,0)</f>
        <v>Bedford-Stuyvesant</v>
      </c>
      <c r="K1712" t="s">
        <v>1</v>
      </c>
      <c r="L1712" t="str">
        <f t="shared" si="104"/>
        <v>Yes</v>
      </c>
      <c r="M1712">
        <v>2</v>
      </c>
      <c r="N1712" t="str" cm="1">
        <f t="array" ref="N1712">_xlfn.IFS(M1712&lt;=2,"Small",M1712&lt;=5,"Medium",M1712&gt;5,"Large")</f>
        <v>Small</v>
      </c>
      <c r="O1712" s="50">
        <v>40</v>
      </c>
      <c r="P1712" s="67">
        <f t="shared" si="105"/>
        <v>0.03</v>
      </c>
      <c r="Q1712" s="52">
        <v>4.9000000000000004</v>
      </c>
      <c r="R1712" s="52" t="str" cm="1">
        <f t="array" ref="R1712">_xlfn.IFS(ROUND(Q1712,0)=5,"Excellent",ROUND(Q1712,0)=4,"Good",ROUND(Q1712,0)=3,"Ok",ROUND(Q1712,0)&lt;3,"Bad")</f>
        <v>Excellent</v>
      </c>
      <c r="S1712">
        <v>144</v>
      </c>
      <c r="T1712" t="str">
        <f t="shared" si="106"/>
        <v>Yes</v>
      </c>
      <c r="U1712" s="65">
        <v>42382</v>
      </c>
      <c r="V1712" s="65">
        <v>43907</v>
      </c>
      <c r="W1712">
        <v>349</v>
      </c>
      <c r="X1712" t="str">
        <f t="shared" si="107"/>
        <v>Active</v>
      </c>
      <c r="Y1712" t="s">
        <v>15615</v>
      </c>
    </row>
    <row r="1713" spans="1:25" x14ac:dyDescent="0.25">
      <c r="A1713">
        <v>1712</v>
      </c>
      <c r="B1713" t="s">
        <v>1285</v>
      </c>
      <c r="C1713">
        <v>1485</v>
      </c>
      <c r="D1713" t="str">
        <f>VLOOKUP($C1713,Hosts!$A:$O,10,0)</f>
        <v>New York</v>
      </c>
      <c r="E1713" s="67">
        <f>INDEX(Hosts!$A:$O,MATCH(Places!$C1713,Hosts!$A:$A,0),MATCH(Places!E$1,Hosts!$1:$1,0))</f>
        <v>1</v>
      </c>
      <c r="F1713" s="67">
        <f>INDEX(Hosts!$A:$O,MATCH(Places!$C1713,Hosts!$A:$A,0),MATCH(Places!F$1,Hosts!$1:$1,0))</f>
        <v>0.95</v>
      </c>
      <c r="G1713" s="67" t="str">
        <f>INDEX(Hosts!$A:$O,MATCH(Places!$C1713,Hosts!$A:$A,0),MATCH(Places!G$1,Hosts!$1:$1,0))</f>
        <v>Yes</v>
      </c>
      <c r="H1713">
        <v>7</v>
      </c>
      <c r="I1713" t="str">
        <f>VLOOKUP($H1713,Neighborhoods!$A:$C,2,0)</f>
        <v>Brooklyn</v>
      </c>
      <c r="J1713" t="str">
        <f>VLOOKUP($H1713,Neighborhoods!$A:$C,3,0)</f>
        <v>Bedford-Stuyvesant</v>
      </c>
      <c r="K1713" t="s">
        <v>11822</v>
      </c>
      <c r="L1713" t="str">
        <f t="shared" si="104"/>
        <v>No</v>
      </c>
      <c r="M1713">
        <v>6</v>
      </c>
      <c r="N1713" t="str" cm="1">
        <f t="array" ref="N1713">_xlfn.IFS(M1713&lt;=2,"Small",M1713&lt;=5,"Medium",M1713&gt;5,"Large")</f>
        <v>Large</v>
      </c>
      <c r="O1713" s="50">
        <v>165</v>
      </c>
      <c r="P1713" s="67">
        <f t="shared" si="105"/>
        <v>0.03</v>
      </c>
      <c r="Q1713" s="52">
        <v>4.76</v>
      </c>
      <c r="R1713" s="52" t="str" cm="1">
        <f t="array" ref="R1713">_xlfn.IFS(ROUND(Q1713,0)=5,"Excellent",ROUND(Q1713,0)=4,"Good",ROUND(Q1713,0)=3,"Ok",ROUND(Q1713,0)&lt;3,"Bad")</f>
        <v>Excellent</v>
      </c>
      <c r="S1713">
        <v>49</v>
      </c>
      <c r="T1713" t="str">
        <f t="shared" si="106"/>
        <v>No</v>
      </c>
      <c r="U1713" s="65">
        <v>43409</v>
      </c>
      <c r="V1713" s="65">
        <v>43781</v>
      </c>
      <c r="W1713">
        <v>271</v>
      </c>
      <c r="X1713" t="str">
        <f t="shared" si="107"/>
        <v>Active</v>
      </c>
      <c r="Y1713" t="s">
        <v>15615</v>
      </c>
    </row>
    <row r="1714" spans="1:25" x14ac:dyDescent="0.25">
      <c r="A1714">
        <v>1713</v>
      </c>
      <c r="B1714" t="s">
        <v>1286</v>
      </c>
      <c r="C1714">
        <v>2566</v>
      </c>
      <c r="D1714" t="str">
        <f>VLOOKUP($C1714,Hosts!$A:$O,10,0)</f>
        <v>New York</v>
      </c>
      <c r="E1714" s="67">
        <f>INDEX(Hosts!$A:$O,MATCH(Places!$C1714,Hosts!$A:$A,0),MATCH(Places!E$1,Hosts!$1:$1,0))</f>
        <v>1</v>
      </c>
      <c r="F1714" s="67">
        <f>INDEX(Hosts!$A:$O,MATCH(Places!$C1714,Hosts!$A:$A,0),MATCH(Places!F$1,Hosts!$1:$1,0))</f>
        <v>0.95</v>
      </c>
      <c r="G1714" s="67" t="str">
        <f>INDEX(Hosts!$A:$O,MATCH(Places!$C1714,Hosts!$A:$A,0),MATCH(Places!G$1,Hosts!$1:$1,0))</f>
        <v>Yes</v>
      </c>
      <c r="H1714">
        <v>21</v>
      </c>
      <c r="I1714" t="str">
        <f>VLOOKUP($H1714,Neighborhoods!$A:$C,2,0)</f>
        <v>Queens</v>
      </c>
      <c r="J1714" t="str">
        <f>VLOOKUP($H1714,Neighborhoods!$A:$C,3,0)</f>
        <v>Astoria</v>
      </c>
      <c r="K1714" t="s">
        <v>11822</v>
      </c>
      <c r="L1714" t="str">
        <f t="shared" si="104"/>
        <v>No</v>
      </c>
      <c r="M1714">
        <v>3</v>
      </c>
      <c r="N1714" t="str" cm="1">
        <f t="array" ref="N1714">_xlfn.IFS(M1714&lt;=2,"Small",M1714&lt;=5,"Medium",M1714&gt;5,"Large")</f>
        <v>Medium</v>
      </c>
      <c r="O1714" s="50">
        <v>80</v>
      </c>
      <c r="P1714" s="67">
        <f t="shared" si="105"/>
        <v>0.03</v>
      </c>
      <c r="Q1714" s="52">
        <v>4.97</v>
      </c>
      <c r="R1714" s="52" t="str" cm="1">
        <f t="array" ref="R1714">_xlfn.IFS(ROUND(Q1714,0)=5,"Excellent",ROUND(Q1714,0)=4,"Good",ROUND(Q1714,0)=3,"Ok",ROUND(Q1714,0)&lt;3,"Bad")</f>
        <v>Excellent</v>
      </c>
      <c r="S1714">
        <v>122</v>
      </c>
      <c r="T1714" t="str">
        <f t="shared" si="106"/>
        <v>Yes</v>
      </c>
      <c r="U1714" s="65">
        <v>42392</v>
      </c>
      <c r="V1714" s="65">
        <v>43999</v>
      </c>
      <c r="W1714">
        <v>71</v>
      </c>
      <c r="X1714" t="str">
        <f t="shared" si="107"/>
        <v>Active</v>
      </c>
      <c r="Y1714" t="s">
        <v>15615</v>
      </c>
    </row>
    <row r="1715" spans="1:25" x14ac:dyDescent="0.25">
      <c r="A1715">
        <v>1714</v>
      </c>
      <c r="B1715" t="s">
        <v>1287</v>
      </c>
      <c r="C1715">
        <v>117</v>
      </c>
      <c r="D1715" t="str">
        <f>VLOOKUP($C1715,Hosts!$A:$O,10,0)</f>
        <v>New York</v>
      </c>
      <c r="E1715" s="67">
        <f>INDEX(Hosts!$A:$O,MATCH(Places!$C1715,Hosts!$A:$A,0),MATCH(Places!E$1,Hosts!$1:$1,0))</f>
        <v>1</v>
      </c>
      <c r="F1715" s="67">
        <f>INDEX(Hosts!$A:$O,MATCH(Places!$C1715,Hosts!$A:$A,0),MATCH(Places!F$1,Hosts!$1:$1,0))</f>
        <v>0.33</v>
      </c>
      <c r="G1715" s="67" t="str">
        <f>INDEX(Hosts!$A:$O,MATCH(Places!$C1715,Hosts!$A:$A,0),MATCH(Places!G$1,Hosts!$1:$1,0))</f>
        <v>Yes</v>
      </c>
      <c r="H1715">
        <v>11</v>
      </c>
      <c r="I1715" t="str">
        <f>VLOOKUP($H1715,Neighborhoods!$A:$C,2,0)</f>
        <v>Brooklyn</v>
      </c>
      <c r="J1715" t="str">
        <f>VLOOKUP($H1715,Neighborhoods!$A:$C,3,0)</f>
        <v>Greenpoint</v>
      </c>
      <c r="K1715" t="s">
        <v>1</v>
      </c>
      <c r="L1715" t="str">
        <f t="shared" si="104"/>
        <v>Yes</v>
      </c>
      <c r="M1715">
        <v>1</v>
      </c>
      <c r="N1715" t="str" cm="1">
        <f t="array" ref="N1715">_xlfn.IFS(M1715&lt;=2,"Small",M1715&lt;=5,"Medium",M1715&gt;5,"Large")</f>
        <v>Small</v>
      </c>
      <c r="O1715" s="50">
        <v>50</v>
      </c>
      <c r="P1715" s="67">
        <f t="shared" si="105"/>
        <v>0.03</v>
      </c>
      <c r="Q1715" s="52">
        <v>5</v>
      </c>
      <c r="R1715" s="52" t="str" cm="1">
        <f t="array" ref="R1715">_xlfn.IFS(ROUND(Q1715,0)=5,"Excellent",ROUND(Q1715,0)=4,"Good",ROUND(Q1715,0)=3,"Ok",ROUND(Q1715,0)&lt;3,"Bad")</f>
        <v>Excellent</v>
      </c>
      <c r="S1715">
        <v>13</v>
      </c>
      <c r="T1715" t="str">
        <f t="shared" si="106"/>
        <v>No</v>
      </c>
      <c r="U1715" s="65">
        <v>42916</v>
      </c>
      <c r="V1715" s="65">
        <v>43891</v>
      </c>
      <c r="W1715">
        <v>364</v>
      </c>
      <c r="X1715" t="str">
        <f t="shared" si="107"/>
        <v>Active</v>
      </c>
      <c r="Y1715" t="s">
        <v>15615</v>
      </c>
    </row>
    <row r="1716" spans="1:25" x14ac:dyDescent="0.25">
      <c r="A1716">
        <v>1715</v>
      </c>
      <c r="B1716" t="s">
        <v>15467</v>
      </c>
      <c r="C1716">
        <v>2570</v>
      </c>
      <c r="D1716" t="str">
        <f>VLOOKUP($C1716,Hosts!$A:$O,10,0)</f>
        <v>New York</v>
      </c>
      <c r="E1716" s="67">
        <f>INDEX(Hosts!$A:$O,MATCH(Places!$C1716,Hosts!$A:$A,0),MATCH(Places!E$1,Hosts!$1:$1,0))</f>
        <v>0</v>
      </c>
      <c r="F1716" s="67">
        <f>INDEX(Hosts!$A:$O,MATCH(Places!$C1716,Hosts!$A:$A,0),MATCH(Places!F$1,Hosts!$1:$1,0))</f>
        <v>0.4</v>
      </c>
      <c r="G1716" s="67" t="str">
        <f>INDEX(Hosts!$A:$O,MATCH(Places!$C1716,Hosts!$A:$A,0),MATCH(Places!G$1,Hosts!$1:$1,0))</f>
        <v>No</v>
      </c>
      <c r="H1716">
        <v>16</v>
      </c>
      <c r="I1716" t="str">
        <f>VLOOKUP($H1716,Neighborhoods!$A:$C,2,0)</f>
        <v>Manhattan</v>
      </c>
      <c r="J1716" t="str">
        <f>VLOOKUP($H1716,Neighborhoods!$A:$C,3,0)</f>
        <v>Harlem</v>
      </c>
      <c r="K1716" t="s">
        <v>1</v>
      </c>
      <c r="L1716" t="str">
        <f t="shared" si="104"/>
        <v>Yes</v>
      </c>
      <c r="M1716">
        <v>2</v>
      </c>
      <c r="N1716" t="str" cm="1">
        <f t="array" ref="N1716">_xlfn.IFS(M1716&lt;=2,"Small",M1716&lt;=5,"Medium",M1716&gt;5,"Large")</f>
        <v>Small</v>
      </c>
      <c r="O1716" s="50">
        <v>88</v>
      </c>
      <c r="P1716" s="67">
        <f t="shared" si="105"/>
        <v>0.03</v>
      </c>
      <c r="Q1716" s="52">
        <v>4.5999999999999996</v>
      </c>
      <c r="R1716" s="52" t="str" cm="1">
        <f t="array" ref="R1716">_xlfn.IFS(ROUND(Q1716,0)=5,"Excellent",ROUND(Q1716,0)=4,"Good",ROUND(Q1716,0)=3,"Ok",ROUND(Q1716,0)&lt;3,"Bad")</f>
        <v>Excellent</v>
      </c>
      <c r="S1716">
        <v>5</v>
      </c>
      <c r="T1716" t="str">
        <f t="shared" si="106"/>
        <v>No</v>
      </c>
      <c r="U1716" s="65">
        <v>43276</v>
      </c>
      <c r="V1716" s="65">
        <v>43729</v>
      </c>
      <c r="W1716">
        <v>365</v>
      </c>
      <c r="X1716" t="str">
        <f t="shared" si="107"/>
        <v>Active</v>
      </c>
      <c r="Y1716" t="s">
        <v>15615</v>
      </c>
    </row>
    <row r="1717" spans="1:25" x14ac:dyDescent="0.25">
      <c r="A1717">
        <v>1716</v>
      </c>
      <c r="B1717" t="s">
        <v>15177</v>
      </c>
      <c r="C1717">
        <v>2346</v>
      </c>
      <c r="D1717" t="str">
        <f>VLOOKUP($C1717,Hosts!$A:$O,10,0)</f>
        <v>New York</v>
      </c>
      <c r="E1717" s="67">
        <f>INDEX(Hosts!$A:$O,MATCH(Places!$C1717,Hosts!$A:$A,0),MATCH(Places!E$1,Hosts!$1:$1,0))</f>
        <v>1</v>
      </c>
      <c r="F1717" s="67">
        <f>INDEX(Hosts!$A:$O,MATCH(Places!$C1717,Hosts!$A:$A,0),MATCH(Places!F$1,Hosts!$1:$1,0))</f>
        <v>1</v>
      </c>
      <c r="G1717" s="67" t="str">
        <f>INDEX(Hosts!$A:$O,MATCH(Places!$C1717,Hosts!$A:$A,0),MATCH(Places!G$1,Hosts!$1:$1,0))</f>
        <v>No</v>
      </c>
      <c r="H1717">
        <v>10</v>
      </c>
      <c r="I1717" t="str">
        <f>VLOOKUP($H1717,Neighborhoods!$A:$C,2,0)</f>
        <v>Brooklyn</v>
      </c>
      <c r="J1717" t="str">
        <f>VLOOKUP($H1717,Neighborhoods!$A:$C,3,0)</f>
        <v>East Flatbush</v>
      </c>
      <c r="K1717" t="s">
        <v>1</v>
      </c>
      <c r="L1717" t="str">
        <f t="shared" si="104"/>
        <v>Yes</v>
      </c>
      <c r="M1717">
        <v>2</v>
      </c>
      <c r="N1717" t="str" cm="1">
        <f t="array" ref="N1717">_xlfn.IFS(M1717&lt;=2,"Small",M1717&lt;=5,"Medium",M1717&gt;5,"Large")</f>
        <v>Small</v>
      </c>
      <c r="O1717" s="50">
        <v>50</v>
      </c>
      <c r="P1717" s="67">
        <f t="shared" si="105"/>
        <v>0.03</v>
      </c>
      <c r="Q1717" s="52">
        <v>4.8099999999999996</v>
      </c>
      <c r="R1717" s="52" t="str" cm="1">
        <f t="array" ref="R1717">_xlfn.IFS(ROUND(Q1717,0)=5,"Excellent",ROUND(Q1717,0)=4,"Good",ROUND(Q1717,0)=3,"Ok",ROUND(Q1717,0)&lt;3,"Bad")</f>
        <v>Excellent</v>
      </c>
      <c r="S1717">
        <v>95</v>
      </c>
      <c r="T1717" t="str">
        <f t="shared" si="106"/>
        <v>No</v>
      </c>
      <c r="U1717" s="65">
        <v>42359</v>
      </c>
      <c r="V1717" s="65">
        <v>43949</v>
      </c>
      <c r="W1717">
        <v>139</v>
      </c>
      <c r="X1717" t="str">
        <f t="shared" si="107"/>
        <v>Active</v>
      </c>
      <c r="Y1717" t="s">
        <v>15616</v>
      </c>
    </row>
    <row r="1718" spans="1:25" x14ac:dyDescent="0.25">
      <c r="A1718">
        <v>1717</v>
      </c>
      <c r="B1718" t="s">
        <v>1288</v>
      </c>
      <c r="C1718">
        <v>2562</v>
      </c>
      <c r="D1718" t="str">
        <f>VLOOKUP($C1718,Hosts!$A:$O,10,0)</f>
        <v>New York</v>
      </c>
      <c r="E1718" s="67">
        <f>INDEX(Hosts!$A:$O,MATCH(Places!$C1718,Hosts!$A:$A,0),MATCH(Places!E$1,Hosts!$1:$1,0))</f>
        <v>1</v>
      </c>
      <c r="F1718" s="67">
        <f>INDEX(Hosts!$A:$O,MATCH(Places!$C1718,Hosts!$A:$A,0),MATCH(Places!F$1,Hosts!$1:$1,0))</f>
        <v>0.97</v>
      </c>
      <c r="G1718" s="67" t="str">
        <f>INDEX(Hosts!$A:$O,MATCH(Places!$C1718,Hosts!$A:$A,0),MATCH(Places!G$1,Hosts!$1:$1,0))</f>
        <v>Yes</v>
      </c>
      <c r="H1718">
        <v>29</v>
      </c>
      <c r="I1718" t="str">
        <f>VLOOKUP($H1718,Neighborhoods!$A:$C,2,0)</f>
        <v>Staten Island</v>
      </c>
      <c r="J1718" t="str">
        <f>VLOOKUP($H1718,Neighborhoods!$A:$C,3,0)</f>
        <v>Stapleton</v>
      </c>
      <c r="K1718" t="s">
        <v>1</v>
      </c>
      <c r="L1718" t="str">
        <f t="shared" si="104"/>
        <v>Yes</v>
      </c>
      <c r="M1718">
        <v>3</v>
      </c>
      <c r="N1718" t="str" cm="1">
        <f t="array" ref="N1718">_xlfn.IFS(M1718&lt;=2,"Small",M1718&lt;=5,"Medium",M1718&gt;5,"Large")</f>
        <v>Medium</v>
      </c>
      <c r="O1718" s="50">
        <v>59</v>
      </c>
      <c r="P1718" s="67">
        <f t="shared" si="105"/>
        <v>0.03</v>
      </c>
      <c r="Q1718" s="52">
        <v>4.9000000000000004</v>
      </c>
      <c r="R1718" s="52" t="str" cm="1">
        <f t="array" ref="R1718">_xlfn.IFS(ROUND(Q1718,0)=5,"Excellent",ROUND(Q1718,0)=4,"Good",ROUND(Q1718,0)=3,"Ok",ROUND(Q1718,0)&lt;3,"Bad")</f>
        <v>Excellent</v>
      </c>
      <c r="S1718">
        <v>151</v>
      </c>
      <c r="T1718" t="str">
        <f t="shared" si="106"/>
        <v>Yes</v>
      </c>
      <c r="U1718" s="65">
        <v>42359</v>
      </c>
      <c r="V1718" s="65">
        <v>43831</v>
      </c>
      <c r="W1718">
        <v>365</v>
      </c>
      <c r="X1718" t="str">
        <f t="shared" si="107"/>
        <v>Active</v>
      </c>
      <c r="Y1718" t="s">
        <v>15616</v>
      </c>
    </row>
    <row r="1719" spans="1:25" x14ac:dyDescent="0.25">
      <c r="A1719">
        <v>1718</v>
      </c>
      <c r="B1719" t="s">
        <v>14360</v>
      </c>
      <c r="C1719">
        <v>2185</v>
      </c>
      <c r="D1719" t="str">
        <f>VLOOKUP($C1719,Hosts!$A:$O,10,0)</f>
        <v>New Jersey</v>
      </c>
      <c r="E1719" s="67">
        <f>INDEX(Hosts!$A:$O,MATCH(Places!$C1719,Hosts!$A:$A,0),MATCH(Places!E$1,Hosts!$1:$1,0))</f>
        <v>0.99</v>
      </c>
      <c r="F1719" s="67">
        <f>INDEX(Hosts!$A:$O,MATCH(Places!$C1719,Hosts!$A:$A,0),MATCH(Places!F$1,Hosts!$1:$1,0))</f>
        <v>0.96</v>
      </c>
      <c r="G1719" s="67" t="str">
        <f>INDEX(Hosts!$A:$O,MATCH(Places!$C1719,Hosts!$A:$A,0),MATCH(Places!G$1,Hosts!$1:$1,0))</f>
        <v>No</v>
      </c>
      <c r="H1719">
        <v>17</v>
      </c>
      <c r="I1719" t="str">
        <f>VLOOKUP($H1719,Neighborhoods!$A:$C,2,0)</f>
        <v>Manhattan</v>
      </c>
      <c r="J1719" t="str">
        <f>VLOOKUP($H1719,Neighborhoods!$A:$C,3,0)</f>
        <v>Hell's Kitchen</v>
      </c>
      <c r="K1719" t="s">
        <v>11822</v>
      </c>
      <c r="L1719" t="str">
        <f t="shared" si="104"/>
        <v>No</v>
      </c>
      <c r="M1719">
        <v>5</v>
      </c>
      <c r="N1719" t="str" cm="1">
        <f t="array" ref="N1719">_xlfn.IFS(M1719&lt;=2,"Small",M1719&lt;=5,"Medium",M1719&gt;5,"Large")</f>
        <v>Medium</v>
      </c>
      <c r="O1719" s="50">
        <v>306</v>
      </c>
      <c r="P1719" s="67">
        <f t="shared" si="105"/>
        <v>0.04</v>
      </c>
      <c r="Q1719" s="52">
        <v>4.33</v>
      </c>
      <c r="R1719" s="52" t="str" cm="1">
        <f t="array" ref="R1719">_xlfn.IFS(ROUND(Q1719,0)=5,"Excellent",ROUND(Q1719,0)=4,"Good",ROUND(Q1719,0)=3,"Ok",ROUND(Q1719,0)&lt;3,"Bad")</f>
        <v>Good</v>
      </c>
      <c r="S1719">
        <v>3</v>
      </c>
      <c r="T1719" t="str">
        <f t="shared" si="106"/>
        <v>No</v>
      </c>
      <c r="U1719" s="65">
        <v>42389</v>
      </c>
      <c r="V1719" s="65">
        <v>43475</v>
      </c>
      <c r="W1719">
        <v>350</v>
      </c>
      <c r="X1719" t="str">
        <f t="shared" si="107"/>
        <v>Active</v>
      </c>
      <c r="Y1719" t="s">
        <v>15616</v>
      </c>
    </row>
    <row r="1720" spans="1:25" x14ac:dyDescent="0.25">
      <c r="A1720">
        <v>1719</v>
      </c>
      <c r="B1720" t="s">
        <v>14393</v>
      </c>
      <c r="C1720">
        <v>2213</v>
      </c>
      <c r="D1720" t="str">
        <f>VLOOKUP($C1720,Hosts!$A:$O,10,0)</f>
        <v>New York</v>
      </c>
      <c r="E1720" s="67">
        <f>INDEX(Hosts!$A:$O,MATCH(Places!$C1720,Hosts!$A:$A,0),MATCH(Places!E$1,Hosts!$1:$1,0))</f>
        <v>0.9</v>
      </c>
      <c r="F1720" s="67">
        <f>INDEX(Hosts!$A:$O,MATCH(Places!$C1720,Hosts!$A:$A,0),MATCH(Places!F$1,Hosts!$1:$1,0))</f>
        <v>1</v>
      </c>
      <c r="G1720" s="67" t="str">
        <f>INDEX(Hosts!$A:$O,MATCH(Places!$C1720,Hosts!$A:$A,0),MATCH(Places!G$1,Hosts!$1:$1,0))</f>
        <v>No</v>
      </c>
      <c r="H1720">
        <v>24</v>
      </c>
      <c r="I1720" t="str">
        <f>VLOOKUP($H1720,Neighborhoods!$A:$C,2,0)</f>
        <v>Queens</v>
      </c>
      <c r="J1720" t="str">
        <f>VLOOKUP($H1720,Neighborhoods!$A:$C,3,0)</f>
        <v>Long Island City</v>
      </c>
      <c r="K1720" t="s">
        <v>1</v>
      </c>
      <c r="L1720" t="str">
        <f t="shared" si="104"/>
        <v>Yes</v>
      </c>
      <c r="M1720">
        <v>2</v>
      </c>
      <c r="N1720" t="str" cm="1">
        <f t="array" ref="N1720">_xlfn.IFS(M1720&lt;=2,"Small",M1720&lt;=5,"Medium",M1720&gt;5,"Large")</f>
        <v>Small</v>
      </c>
      <c r="O1720" s="50">
        <v>60</v>
      </c>
      <c r="P1720" s="67">
        <f t="shared" si="105"/>
        <v>0.03</v>
      </c>
      <c r="Q1720" s="52">
        <v>4.8</v>
      </c>
      <c r="R1720" s="52" t="str" cm="1">
        <f t="array" ref="R1720">_xlfn.IFS(ROUND(Q1720,0)=5,"Excellent",ROUND(Q1720,0)=4,"Good",ROUND(Q1720,0)=3,"Ok",ROUND(Q1720,0)&lt;3,"Bad")</f>
        <v>Excellent</v>
      </c>
      <c r="S1720">
        <v>71</v>
      </c>
      <c r="T1720" t="str">
        <f t="shared" si="106"/>
        <v>No</v>
      </c>
      <c r="U1720" s="65">
        <v>42367</v>
      </c>
      <c r="V1720" s="65">
        <v>43835</v>
      </c>
      <c r="W1720">
        <v>81</v>
      </c>
      <c r="X1720" t="str">
        <f t="shared" si="107"/>
        <v>Active</v>
      </c>
      <c r="Y1720" t="s">
        <v>15616</v>
      </c>
    </row>
    <row r="1721" spans="1:25" x14ac:dyDescent="0.25">
      <c r="A1721">
        <v>1720</v>
      </c>
      <c r="B1721" t="s">
        <v>14797</v>
      </c>
      <c r="C1721">
        <v>2213</v>
      </c>
      <c r="D1721" t="str">
        <f>VLOOKUP($C1721,Hosts!$A:$O,10,0)</f>
        <v>New York</v>
      </c>
      <c r="E1721" s="67">
        <f>INDEX(Hosts!$A:$O,MATCH(Places!$C1721,Hosts!$A:$A,0),MATCH(Places!E$1,Hosts!$1:$1,0))</f>
        <v>0.9</v>
      </c>
      <c r="F1721" s="67">
        <f>INDEX(Hosts!$A:$O,MATCH(Places!$C1721,Hosts!$A:$A,0),MATCH(Places!F$1,Hosts!$1:$1,0))</f>
        <v>1</v>
      </c>
      <c r="G1721" s="67" t="str">
        <f>INDEX(Hosts!$A:$O,MATCH(Places!$C1721,Hosts!$A:$A,0),MATCH(Places!G$1,Hosts!$1:$1,0))</f>
        <v>No</v>
      </c>
      <c r="H1721">
        <v>24</v>
      </c>
      <c r="I1721" t="str">
        <f>VLOOKUP($H1721,Neighborhoods!$A:$C,2,0)</f>
        <v>Queens</v>
      </c>
      <c r="J1721" t="str">
        <f>VLOOKUP($H1721,Neighborhoods!$A:$C,3,0)</f>
        <v>Long Island City</v>
      </c>
      <c r="K1721" t="s">
        <v>1</v>
      </c>
      <c r="L1721" t="str">
        <f t="shared" si="104"/>
        <v>Yes</v>
      </c>
      <c r="M1721">
        <v>1</v>
      </c>
      <c r="N1721" t="str" cm="1">
        <f t="array" ref="N1721">_xlfn.IFS(M1721&lt;=2,"Small",M1721&lt;=5,"Medium",M1721&gt;5,"Large")</f>
        <v>Small</v>
      </c>
      <c r="O1721" s="50">
        <v>50</v>
      </c>
      <c r="P1721" s="67">
        <f t="shared" si="105"/>
        <v>0.03</v>
      </c>
      <c r="Q1721" s="52">
        <v>4.72</v>
      </c>
      <c r="R1721" s="52" t="str" cm="1">
        <f t="array" ref="R1721">_xlfn.IFS(ROUND(Q1721,0)=5,"Excellent",ROUND(Q1721,0)=4,"Good",ROUND(Q1721,0)=3,"Ok",ROUND(Q1721,0)&lt;3,"Bad")</f>
        <v>Excellent</v>
      </c>
      <c r="S1721">
        <v>130</v>
      </c>
      <c r="T1721" t="str">
        <f t="shared" si="106"/>
        <v>No</v>
      </c>
      <c r="U1721" s="65">
        <v>42350</v>
      </c>
      <c r="V1721" s="65">
        <v>43878</v>
      </c>
      <c r="W1721">
        <v>68</v>
      </c>
      <c r="X1721" t="str">
        <f t="shared" si="107"/>
        <v>Active</v>
      </c>
      <c r="Y1721" t="s">
        <v>15615</v>
      </c>
    </row>
    <row r="1722" spans="1:25" x14ac:dyDescent="0.25">
      <c r="A1722">
        <v>1721</v>
      </c>
      <c r="B1722" t="s">
        <v>14596</v>
      </c>
      <c r="C1722">
        <v>1439</v>
      </c>
      <c r="D1722" t="str">
        <f>VLOOKUP($C1722,Hosts!$A:$O,10,0)</f>
        <v>New York</v>
      </c>
      <c r="E1722" s="67">
        <f>INDEX(Hosts!$A:$O,MATCH(Places!$C1722,Hosts!$A:$A,0),MATCH(Places!E$1,Hosts!$1:$1,0))</f>
        <v>1</v>
      </c>
      <c r="F1722" s="67">
        <f>INDEX(Hosts!$A:$O,MATCH(Places!$C1722,Hosts!$A:$A,0),MATCH(Places!F$1,Hosts!$1:$1,0))</f>
        <v>1</v>
      </c>
      <c r="G1722" s="67" t="str">
        <f>INDEX(Hosts!$A:$O,MATCH(Places!$C1722,Hosts!$A:$A,0),MATCH(Places!G$1,Hosts!$1:$1,0))</f>
        <v>Yes</v>
      </c>
      <c r="H1722">
        <v>24</v>
      </c>
      <c r="I1722" t="str">
        <f>VLOOKUP($H1722,Neighborhoods!$A:$C,2,0)</f>
        <v>Queens</v>
      </c>
      <c r="J1722" t="str">
        <f>VLOOKUP($H1722,Neighborhoods!$A:$C,3,0)</f>
        <v>Long Island City</v>
      </c>
      <c r="K1722" t="s">
        <v>11822</v>
      </c>
      <c r="L1722" t="str">
        <f t="shared" si="104"/>
        <v>No</v>
      </c>
      <c r="M1722">
        <v>2</v>
      </c>
      <c r="N1722" t="str" cm="1">
        <f t="array" ref="N1722">_xlfn.IFS(M1722&lt;=2,"Small",M1722&lt;=5,"Medium",M1722&gt;5,"Large")</f>
        <v>Small</v>
      </c>
      <c r="O1722" s="50">
        <v>207</v>
      </c>
      <c r="P1722" s="67">
        <f t="shared" si="105"/>
        <v>0.04</v>
      </c>
      <c r="Q1722" s="52">
        <v>4.99</v>
      </c>
      <c r="R1722" s="52" t="str" cm="1">
        <f t="array" ref="R1722">_xlfn.IFS(ROUND(Q1722,0)=5,"Excellent",ROUND(Q1722,0)=4,"Good",ROUND(Q1722,0)=3,"Ok",ROUND(Q1722,0)&lt;3,"Bad")</f>
        <v>Excellent</v>
      </c>
      <c r="S1722">
        <v>116</v>
      </c>
      <c r="T1722" t="str">
        <f t="shared" si="106"/>
        <v>Yes</v>
      </c>
      <c r="U1722" s="65">
        <v>42370</v>
      </c>
      <c r="V1722" s="65">
        <v>43907</v>
      </c>
      <c r="W1722">
        <v>108</v>
      </c>
      <c r="X1722" t="str">
        <f t="shared" si="107"/>
        <v>Active</v>
      </c>
      <c r="Y1722" t="s">
        <v>15615</v>
      </c>
    </row>
    <row r="1723" spans="1:25" x14ac:dyDescent="0.25">
      <c r="A1723">
        <v>1722</v>
      </c>
      <c r="B1723" t="s">
        <v>14022</v>
      </c>
      <c r="C1723">
        <v>2290</v>
      </c>
      <c r="D1723" t="str">
        <f>VLOOKUP($C1723,Hosts!$A:$O,10,0)</f>
        <v>New York</v>
      </c>
      <c r="E1723" s="67">
        <f>INDEX(Hosts!$A:$O,MATCH(Places!$C1723,Hosts!$A:$A,0),MATCH(Places!E$1,Hosts!$1:$1,0))</f>
        <v>0.75</v>
      </c>
      <c r="F1723" s="67">
        <f>INDEX(Hosts!$A:$O,MATCH(Places!$C1723,Hosts!$A:$A,0),MATCH(Places!F$1,Hosts!$1:$1,0))</f>
        <v>0.42</v>
      </c>
      <c r="G1723" s="67" t="str">
        <f>INDEX(Hosts!$A:$O,MATCH(Places!$C1723,Hosts!$A:$A,0),MATCH(Places!G$1,Hosts!$1:$1,0))</f>
        <v>No</v>
      </c>
      <c r="H1723">
        <v>10</v>
      </c>
      <c r="I1723" t="str">
        <f>VLOOKUP($H1723,Neighborhoods!$A:$C,2,0)</f>
        <v>Brooklyn</v>
      </c>
      <c r="J1723" t="str">
        <f>VLOOKUP($H1723,Neighborhoods!$A:$C,3,0)</f>
        <v>East Flatbush</v>
      </c>
      <c r="K1723" t="s">
        <v>1</v>
      </c>
      <c r="L1723" t="str">
        <f t="shared" si="104"/>
        <v>Yes</v>
      </c>
      <c r="M1723">
        <v>1</v>
      </c>
      <c r="N1723" t="str" cm="1">
        <f t="array" ref="N1723">_xlfn.IFS(M1723&lt;=2,"Small",M1723&lt;=5,"Medium",M1723&gt;5,"Large")</f>
        <v>Small</v>
      </c>
      <c r="O1723" s="50">
        <v>30</v>
      </c>
      <c r="P1723" s="67">
        <f t="shared" si="105"/>
        <v>0.03</v>
      </c>
      <c r="Q1723" s="52">
        <v>4.78</v>
      </c>
      <c r="R1723" s="52" t="str" cm="1">
        <f t="array" ref="R1723">_xlfn.IFS(ROUND(Q1723,0)=5,"Excellent",ROUND(Q1723,0)=4,"Good",ROUND(Q1723,0)=3,"Ok",ROUND(Q1723,0)&lt;3,"Bad")</f>
        <v>Excellent</v>
      </c>
      <c r="S1723">
        <v>9</v>
      </c>
      <c r="T1723" t="str">
        <f t="shared" si="106"/>
        <v>No</v>
      </c>
      <c r="U1723" s="65">
        <v>42956</v>
      </c>
      <c r="V1723" s="65">
        <v>43605</v>
      </c>
      <c r="W1723">
        <v>357</v>
      </c>
      <c r="X1723" t="str">
        <f t="shared" si="107"/>
        <v>Active</v>
      </c>
      <c r="Y1723" t="s">
        <v>15615</v>
      </c>
    </row>
    <row r="1724" spans="1:25" x14ac:dyDescent="0.25">
      <c r="A1724">
        <v>1723</v>
      </c>
      <c r="B1724" t="s">
        <v>1289</v>
      </c>
      <c r="C1724">
        <v>420</v>
      </c>
      <c r="D1724" t="str">
        <f>VLOOKUP($C1724,Hosts!$A:$O,10,0)</f>
        <v>New York</v>
      </c>
      <c r="E1724" s="67">
        <f>INDEX(Hosts!$A:$O,MATCH(Places!$C1724,Hosts!$A:$A,0),MATCH(Places!E$1,Hosts!$1:$1,0))</f>
        <v>1</v>
      </c>
      <c r="F1724" s="67">
        <f>INDEX(Hosts!$A:$O,MATCH(Places!$C1724,Hosts!$A:$A,0),MATCH(Places!F$1,Hosts!$1:$1,0))</f>
        <v>1</v>
      </c>
      <c r="G1724" s="67" t="str">
        <f>INDEX(Hosts!$A:$O,MATCH(Places!$C1724,Hosts!$A:$A,0),MATCH(Places!G$1,Hosts!$1:$1,0))</f>
        <v>Yes</v>
      </c>
      <c r="H1724">
        <v>14</v>
      </c>
      <c r="I1724" t="str">
        <f>VLOOKUP($H1724,Neighborhoods!$A:$C,2,0)</f>
        <v>Manhattan</v>
      </c>
      <c r="J1724" t="str">
        <f>VLOOKUP($H1724,Neighborhoods!$A:$C,3,0)</f>
        <v>East Harlem</v>
      </c>
      <c r="K1724" t="s">
        <v>11822</v>
      </c>
      <c r="L1724" t="str">
        <f t="shared" si="104"/>
        <v>No</v>
      </c>
      <c r="M1724">
        <v>4</v>
      </c>
      <c r="N1724" t="str" cm="1">
        <f t="array" ref="N1724">_xlfn.IFS(M1724&lt;=2,"Small",M1724&lt;=5,"Medium",M1724&gt;5,"Large")</f>
        <v>Medium</v>
      </c>
      <c r="O1724" s="50">
        <v>120</v>
      </c>
      <c r="P1724" s="67">
        <f t="shared" si="105"/>
        <v>0.03</v>
      </c>
      <c r="Q1724" s="52">
        <v>4.92</v>
      </c>
      <c r="R1724" s="52" t="str" cm="1">
        <f t="array" ref="R1724">_xlfn.IFS(ROUND(Q1724,0)=5,"Excellent",ROUND(Q1724,0)=4,"Good",ROUND(Q1724,0)=3,"Ok",ROUND(Q1724,0)&lt;3,"Bad")</f>
        <v>Excellent</v>
      </c>
      <c r="S1724">
        <v>26</v>
      </c>
      <c r="T1724" t="str">
        <f t="shared" si="106"/>
        <v>No</v>
      </c>
      <c r="U1724" s="65">
        <v>42941</v>
      </c>
      <c r="V1724" s="65">
        <v>43951</v>
      </c>
      <c r="W1724">
        <v>0</v>
      </c>
      <c r="X1724" t="str">
        <f t="shared" si="107"/>
        <v>Inactive</v>
      </c>
      <c r="Y1724" t="s">
        <v>15615</v>
      </c>
    </row>
    <row r="1725" spans="1:25" x14ac:dyDescent="0.25">
      <c r="A1725">
        <v>1724</v>
      </c>
      <c r="B1725" t="s">
        <v>14604</v>
      </c>
      <c r="C1725">
        <v>60</v>
      </c>
      <c r="D1725" t="str">
        <f>VLOOKUP($C1725,Hosts!$A:$O,10,0)</f>
        <v>New York</v>
      </c>
      <c r="E1725" s="67">
        <f>INDEX(Hosts!$A:$O,MATCH(Places!$C1725,Hosts!$A:$A,0),MATCH(Places!E$1,Hosts!$1:$1,0))</f>
        <v>1</v>
      </c>
      <c r="F1725" s="67">
        <f>INDEX(Hosts!$A:$O,MATCH(Places!$C1725,Hosts!$A:$A,0),MATCH(Places!F$1,Hosts!$1:$1,0))</f>
        <v>1</v>
      </c>
      <c r="G1725" s="67" t="str">
        <f>INDEX(Hosts!$A:$O,MATCH(Places!$C1725,Hosts!$A:$A,0),MATCH(Places!G$1,Hosts!$1:$1,0))</f>
        <v>No</v>
      </c>
      <c r="H1725">
        <v>7</v>
      </c>
      <c r="I1725" t="str">
        <f>VLOOKUP($H1725,Neighborhoods!$A:$C,2,0)</f>
        <v>Brooklyn</v>
      </c>
      <c r="J1725" t="str">
        <f>VLOOKUP($H1725,Neighborhoods!$A:$C,3,0)</f>
        <v>Bedford-Stuyvesant</v>
      </c>
      <c r="K1725" t="s">
        <v>11822</v>
      </c>
      <c r="L1725" t="str">
        <f t="shared" si="104"/>
        <v>No</v>
      </c>
      <c r="M1725">
        <v>4</v>
      </c>
      <c r="N1725" t="str" cm="1">
        <f t="array" ref="N1725">_xlfn.IFS(M1725&lt;=2,"Small",M1725&lt;=5,"Medium",M1725&gt;5,"Large")</f>
        <v>Medium</v>
      </c>
      <c r="O1725" s="50">
        <v>120</v>
      </c>
      <c r="P1725" s="67">
        <f t="shared" si="105"/>
        <v>0.03</v>
      </c>
      <c r="Q1725" s="52">
        <v>4.67</v>
      </c>
      <c r="R1725" s="52" t="str" cm="1">
        <f t="array" ref="R1725">_xlfn.IFS(ROUND(Q1725,0)=5,"Excellent",ROUND(Q1725,0)=4,"Good",ROUND(Q1725,0)=3,"Ok",ROUND(Q1725,0)&lt;3,"Bad")</f>
        <v>Excellent</v>
      </c>
      <c r="S1725">
        <v>3</v>
      </c>
      <c r="T1725" t="str">
        <f t="shared" si="106"/>
        <v>No</v>
      </c>
      <c r="U1725" s="65">
        <v>42575</v>
      </c>
      <c r="V1725" s="65">
        <v>42591</v>
      </c>
      <c r="W1725">
        <v>0</v>
      </c>
      <c r="X1725" t="str">
        <f t="shared" si="107"/>
        <v>Inactive</v>
      </c>
      <c r="Y1725" t="s">
        <v>15616</v>
      </c>
    </row>
    <row r="1726" spans="1:25" x14ac:dyDescent="0.25">
      <c r="A1726">
        <v>1725</v>
      </c>
      <c r="B1726" t="s">
        <v>1290</v>
      </c>
      <c r="C1726">
        <v>2578</v>
      </c>
      <c r="D1726" t="str">
        <f>VLOOKUP($C1726,Hosts!$A:$O,10,0)</f>
        <v>New York</v>
      </c>
      <c r="E1726" s="67">
        <f>INDEX(Hosts!$A:$O,MATCH(Places!$C1726,Hosts!$A:$A,0),MATCH(Places!E$1,Hosts!$1:$1,0))</f>
        <v>0.9</v>
      </c>
      <c r="F1726" s="67">
        <f>INDEX(Hosts!$A:$O,MATCH(Places!$C1726,Hosts!$A:$A,0),MATCH(Places!F$1,Hosts!$1:$1,0))</f>
        <v>0.52</v>
      </c>
      <c r="G1726" s="67" t="str">
        <f>INDEX(Hosts!$A:$O,MATCH(Places!$C1726,Hosts!$A:$A,0),MATCH(Places!G$1,Hosts!$1:$1,0))</f>
        <v>No</v>
      </c>
      <c r="H1726">
        <v>25</v>
      </c>
      <c r="I1726" t="str">
        <f>VLOOKUP($H1726,Neighborhoods!$A:$C,2,0)</f>
        <v>Queens</v>
      </c>
      <c r="J1726" t="str">
        <f>VLOOKUP($H1726,Neighborhoods!$A:$C,3,0)</f>
        <v>Ridgewood</v>
      </c>
      <c r="K1726" t="s">
        <v>11822</v>
      </c>
      <c r="L1726" t="str">
        <f t="shared" si="104"/>
        <v>No</v>
      </c>
      <c r="M1726">
        <v>16</v>
      </c>
      <c r="N1726" t="str" cm="1">
        <f t="array" ref="N1726">_xlfn.IFS(M1726&lt;=2,"Small",M1726&lt;=5,"Medium",M1726&gt;5,"Large")</f>
        <v>Large</v>
      </c>
      <c r="O1726" s="50">
        <v>300</v>
      </c>
      <c r="P1726" s="67">
        <f t="shared" si="105"/>
        <v>0.04</v>
      </c>
      <c r="Q1726" s="52">
        <v>4.5</v>
      </c>
      <c r="R1726" s="52" t="str" cm="1">
        <f t="array" ref="R1726">_xlfn.IFS(ROUND(Q1726,0)=5,"Excellent",ROUND(Q1726,0)=4,"Good",ROUND(Q1726,0)=3,"Ok",ROUND(Q1726,0)&lt;3,"Bad")</f>
        <v>Excellent</v>
      </c>
      <c r="S1726">
        <v>8</v>
      </c>
      <c r="T1726" t="str">
        <f t="shared" si="106"/>
        <v>No</v>
      </c>
      <c r="U1726" s="65">
        <v>42498</v>
      </c>
      <c r="V1726" s="65">
        <v>43831</v>
      </c>
      <c r="W1726">
        <v>365</v>
      </c>
      <c r="X1726" t="str">
        <f t="shared" si="107"/>
        <v>Active</v>
      </c>
      <c r="Y1726" t="s">
        <v>15615</v>
      </c>
    </row>
    <row r="1727" spans="1:25" x14ac:dyDescent="0.25">
      <c r="A1727">
        <v>1726</v>
      </c>
      <c r="B1727" t="s">
        <v>13972</v>
      </c>
      <c r="C1727">
        <v>736</v>
      </c>
      <c r="D1727" t="str">
        <f>VLOOKUP($C1727,Hosts!$A:$O,10,0)</f>
        <v>New York</v>
      </c>
      <c r="E1727" s="67">
        <f>INDEX(Hosts!$A:$O,MATCH(Places!$C1727,Hosts!$A:$A,0),MATCH(Places!E$1,Hosts!$1:$1,0))</f>
        <v>1</v>
      </c>
      <c r="F1727" s="67">
        <f>INDEX(Hosts!$A:$O,MATCH(Places!$C1727,Hosts!$A:$A,0),MATCH(Places!F$1,Hosts!$1:$1,0))</f>
        <v>1</v>
      </c>
      <c r="G1727" s="67" t="str">
        <f>INDEX(Hosts!$A:$O,MATCH(Places!$C1727,Hosts!$A:$A,0),MATCH(Places!G$1,Hosts!$1:$1,0))</f>
        <v>Yes</v>
      </c>
      <c r="H1727">
        <v>12</v>
      </c>
      <c r="I1727" t="str">
        <f>VLOOKUP($H1727,Neighborhoods!$A:$C,2,0)</f>
        <v>Brooklyn</v>
      </c>
      <c r="J1727" t="str">
        <f>VLOOKUP($H1727,Neighborhoods!$A:$C,3,0)</f>
        <v>Williamsburg</v>
      </c>
      <c r="K1727" t="s">
        <v>11822</v>
      </c>
      <c r="L1727" t="str">
        <f t="shared" si="104"/>
        <v>No</v>
      </c>
      <c r="M1727">
        <v>2</v>
      </c>
      <c r="N1727" t="str" cm="1">
        <f t="array" ref="N1727">_xlfn.IFS(M1727&lt;=2,"Small",M1727&lt;=5,"Medium",M1727&gt;5,"Large")</f>
        <v>Small</v>
      </c>
      <c r="O1727" s="50">
        <v>175</v>
      </c>
      <c r="P1727" s="67">
        <f t="shared" si="105"/>
        <v>0.03</v>
      </c>
      <c r="Q1727" s="52">
        <v>4.97</v>
      </c>
      <c r="R1727" s="52" t="str" cm="1">
        <f t="array" ref="R1727">_xlfn.IFS(ROUND(Q1727,0)=5,"Excellent",ROUND(Q1727,0)=4,"Good",ROUND(Q1727,0)=3,"Ok",ROUND(Q1727,0)&lt;3,"Bad")</f>
        <v>Excellent</v>
      </c>
      <c r="S1727">
        <v>148</v>
      </c>
      <c r="T1727" t="str">
        <f t="shared" si="106"/>
        <v>Yes</v>
      </c>
      <c r="U1727" s="65">
        <v>42382</v>
      </c>
      <c r="V1727" s="65">
        <v>44028</v>
      </c>
      <c r="W1727">
        <v>19</v>
      </c>
      <c r="X1727" t="str">
        <f t="shared" si="107"/>
        <v>Active</v>
      </c>
      <c r="Y1727" t="s">
        <v>15615</v>
      </c>
    </row>
    <row r="1728" spans="1:25" x14ac:dyDescent="0.25">
      <c r="A1728">
        <v>1727</v>
      </c>
      <c r="B1728" t="s">
        <v>13281</v>
      </c>
      <c r="C1728">
        <v>2576</v>
      </c>
      <c r="D1728" t="str">
        <f>VLOOKUP($C1728,Hosts!$A:$O,10,0)</f>
        <v>New York</v>
      </c>
      <c r="E1728" s="67">
        <f>INDEX(Hosts!$A:$O,MATCH(Places!$C1728,Hosts!$A:$A,0),MATCH(Places!E$1,Hosts!$1:$1,0))</f>
        <v>0.93</v>
      </c>
      <c r="F1728" s="67">
        <f>INDEX(Hosts!$A:$O,MATCH(Places!$C1728,Hosts!$A:$A,0),MATCH(Places!F$1,Hosts!$1:$1,0))</f>
        <v>0.66</v>
      </c>
      <c r="G1728" s="67" t="str">
        <f>INDEX(Hosts!$A:$O,MATCH(Places!$C1728,Hosts!$A:$A,0),MATCH(Places!G$1,Hosts!$1:$1,0))</f>
        <v>No</v>
      </c>
      <c r="H1728">
        <v>18</v>
      </c>
      <c r="I1728" t="str">
        <f>VLOOKUP($H1728,Neighborhoods!$A:$C,2,0)</f>
        <v>Manhattan</v>
      </c>
      <c r="J1728" t="str">
        <f>VLOOKUP($H1728,Neighborhoods!$A:$C,3,0)</f>
        <v>Midtown</v>
      </c>
      <c r="K1728" t="s">
        <v>11822</v>
      </c>
      <c r="L1728" t="str">
        <f t="shared" si="104"/>
        <v>No</v>
      </c>
      <c r="M1728">
        <v>5</v>
      </c>
      <c r="N1728" t="str" cm="1">
        <f t="array" ref="N1728">_xlfn.IFS(M1728&lt;=2,"Small",M1728&lt;=5,"Medium",M1728&gt;5,"Large")</f>
        <v>Medium</v>
      </c>
      <c r="O1728" s="50">
        <v>150</v>
      </c>
      <c r="P1728" s="67">
        <f t="shared" si="105"/>
        <v>0.03</v>
      </c>
      <c r="Q1728" s="52">
        <v>4.5</v>
      </c>
      <c r="R1728" s="52" t="str" cm="1">
        <f t="array" ref="R1728">_xlfn.IFS(ROUND(Q1728,0)=5,"Excellent",ROUND(Q1728,0)=4,"Good",ROUND(Q1728,0)=3,"Ok",ROUND(Q1728,0)&lt;3,"Bad")</f>
        <v>Excellent</v>
      </c>
      <c r="S1728">
        <v>4</v>
      </c>
      <c r="T1728" t="str">
        <f t="shared" si="106"/>
        <v>No</v>
      </c>
      <c r="U1728" s="65">
        <v>42594</v>
      </c>
      <c r="V1728" s="65">
        <v>43174</v>
      </c>
      <c r="W1728">
        <v>180</v>
      </c>
      <c r="X1728" t="str">
        <f t="shared" si="107"/>
        <v>Active</v>
      </c>
      <c r="Y1728" t="s">
        <v>15615</v>
      </c>
    </row>
    <row r="1729" spans="1:25" x14ac:dyDescent="0.25">
      <c r="A1729">
        <v>1728</v>
      </c>
      <c r="B1729" t="s">
        <v>14772</v>
      </c>
      <c r="C1729">
        <v>2576</v>
      </c>
      <c r="D1729" t="str">
        <f>VLOOKUP($C1729,Hosts!$A:$O,10,0)</f>
        <v>New York</v>
      </c>
      <c r="E1729" s="67">
        <f>INDEX(Hosts!$A:$O,MATCH(Places!$C1729,Hosts!$A:$A,0),MATCH(Places!E$1,Hosts!$1:$1,0))</f>
        <v>0.93</v>
      </c>
      <c r="F1729" s="67">
        <f>INDEX(Hosts!$A:$O,MATCH(Places!$C1729,Hosts!$A:$A,0),MATCH(Places!F$1,Hosts!$1:$1,0))</f>
        <v>0.66</v>
      </c>
      <c r="G1729" s="67" t="str">
        <f>INDEX(Hosts!$A:$O,MATCH(Places!$C1729,Hosts!$A:$A,0),MATCH(Places!G$1,Hosts!$1:$1,0))</f>
        <v>No</v>
      </c>
      <c r="H1729">
        <v>18</v>
      </c>
      <c r="I1729" t="str">
        <f>VLOOKUP($H1729,Neighborhoods!$A:$C,2,0)</f>
        <v>Manhattan</v>
      </c>
      <c r="J1729" t="str">
        <f>VLOOKUP($H1729,Neighborhoods!$A:$C,3,0)</f>
        <v>Midtown</v>
      </c>
      <c r="K1729" t="s">
        <v>11822</v>
      </c>
      <c r="L1729" t="str">
        <f t="shared" si="104"/>
        <v>No</v>
      </c>
      <c r="M1729">
        <v>6</v>
      </c>
      <c r="N1729" t="str" cm="1">
        <f t="array" ref="N1729">_xlfn.IFS(M1729&lt;=2,"Small",M1729&lt;=5,"Medium",M1729&gt;5,"Large")</f>
        <v>Large</v>
      </c>
      <c r="O1729" s="50">
        <v>167</v>
      </c>
      <c r="P1729" s="67">
        <f t="shared" si="105"/>
        <v>0.03</v>
      </c>
      <c r="Q1729" s="52">
        <v>4.4000000000000004</v>
      </c>
      <c r="R1729" s="52" t="str" cm="1">
        <f t="array" ref="R1729">_xlfn.IFS(ROUND(Q1729,0)=5,"Excellent",ROUND(Q1729,0)=4,"Good",ROUND(Q1729,0)=3,"Ok",ROUND(Q1729,0)&lt;3,"Bad")</f>
        <v>Good</v>
      </c>
      <c r="S1729">
        <v>5</v>
      </c>
      <c r="T1729" t="str">
        <f t="shared" si="106"/>
        <v>No</v>
      </c>
      <c r="U1729" s="65">
        <v>42406</v>
      </c>
      <c r="V1729" s="65">
        <v>43511</v>
      </c>
      <c r="W1729">
        <v>180</v>
      </c>
      <c r="X1729" t="str">
        <f t="shared" si="107"/>
        <v>Active</v>
      </c>
      <c r="Y1729" t="s">
        <v>15615</v>
      </c>
    </row>
    <row r="1730" spans="1:25" x14ac:dyDescent="0.25">
      <c r="A1730">
        <v>1729</v>
      </c>
      <c r="B1730" t="s">
        <v>1291</v>
      </c>
      <c r="C1730">
        <v>298</v>
      </c>
      <c r="D1730" t="str">
        <f>VLOOKUP($C1730,Hosts!$A:$O,10,0)</f>
        <v>New York</v>
      </c>
      <c r="E1730" s="67">
        <f>INDEX(Hosts!$A:$O,MATCH(Places!$C1730,Hosts!$A:$A,0),MATCH(Places!E$1,Hosts!$1:$1,0))</f>
        <v>1</v>
      </c>
      <c r="F1730" s="67">
        <f>INDEX(Hosts!$A:$O,MATCH(Places!$C1730,Hosts!$A:$A,0),MATCH(Places!F$1,Hosts!$1:$1,0))</f>
        <v>0.93</v>
      </c>
      <c r="G1730" s="67" t="str">
        <f>INDEX(Hosts!$A:$O,MATCH(Places!$C1730,Hosts!$A:$A,0),MATCH(Places!G$1,Hosts!$1:$1,0))</f>
        <v>No</v>
      </c>
      <c r="H1730">
        <v>7</v>
      </c>
      <c r="I1730" t="str">
        <f>VLOOKUP($H1730,Neighborhoods!$A:$C,2,0)</f>
        <v>Brooklyn</v>
      </c>
      <c r="J1730" t="str">
        <f>VLOOKUP($H1730,Neighborhoods!$A:$C,3,0)</f>
        <v>Bedford-Stuyvesant</v>
      </c>
      <c r="K1730" t="s">
        <v>11822</v>
      </c>
      <c r="L1730" t="str">
        <f t="shared" si="104"/>
        <v>No</v>
      </c>
      <c r="M1730">
        <v>6</v>
      </c>
      <c r="N1730" t="str" cm="1">
        <f t="array" ref="N1730">_xlfn.IFS(M1730&lt;=2,"Small",M1730&lt;=5,"Medium",M1730&gt;5,"Large")</f>
        <v>Large</v>
      </c>
      <c r="O1730" s="50">
        <v>85</v>
      </c>
      <c r="P1730" s="67">
        <f t="shared" si="105"/>
        <v>0.03</v>
      </c>
      <c r="Q1730" s="52">
        <v>4.41</v>
      </c>
      <c r="R1730" s="52" t="str" cm="1">
        <f t="array" ref="R1730">_xlfn.IFS(ROUND(Q1730,0)=5,"Excellent",ROUND(Q1730,0)=4,"Good",ROUND(Q1730,0)=3,"Ok",ROUND(Q1730,0)&lt;3,"Bad")</f>
        <v>Good</v>
      </c>
      <c r="S1730">
        <v>162</v>
      </c>
      <c r="T1730" t="str">
        <f t="shared" si="106"/>
        <v>No</v>
      </c>
      <c r="U1730" s="65">
        <v>42427</v>
      </c>
      <c r="V1730" s="65">
        <v>44010</v>
      </c>
      <c r="W1730">
        <v>86</v>
      </c>
      <c r="X1730" t="str">
        <f t="shared" si="107"/>
        <v>Active</v>
      </c>
      <c r="Y1730" t="s">
        <v>15615</v>
      </c>
    </row>
    <row r="1731" spans="1:25" x14ac:dyDescent="0.25">
      <c r="A1731">
        <v>1730</v>
      </c>
      <c r="B1731" t="s">
        <v>14079</v>
      </c>
      <c r="C1731">
        <v>21</v>
      </c>
      <c r="D1731" t="str">
        <f>VLOOKUP($C1731,Hosts!$A:$O,10,0)</f>
        <v>New York</v>
      </c>
      <c r="E1731" s="67">
        <f>INDEX(Hosts!$A:$O,MATCH(Places!$C1731,Hosts!$A:$A,0),MATCH(Places!E$1,Hosts!$1:$1,0))</f>
        <v>0.5</v>
      </c>
      <c r="F1731" s="67">
        <f>INDEX(Hosts!$A:$O,MATCH(Places!$C1731,Hosts!$A:$A,0),MATCH(Places!F$1,Hosts!$1:$1,0))</f>
        <v>0.33</v>
      </c>
      <c r="G1731" s="67" t="str">
        <f>INDEX(Hosts!$A:$O,MATCH(Places!$C1731,Hosts!$A:$A,0),MATCH(Places!G$1,Hosts!$1:$1,0))</f>
        <v>No</v>
      </c>
      <c r="H1731">
        <v>7</v>
      </c>
      <c r="I1731" t="str">
        <f>VLOOKUP($H1731,Neighborhoods!$A:$C,2,0)</f>
        <v>Brooklyn</v>
      </c>
      <c r="J1731" t="str">
        <f>VLOOKUP($H1731,Neighborhoods!$A:$C,3,0)</f>
        <v>Bedford-Stuyvesant</v>
      </c>
      <c r="K1731" t="s">
        <v>1</v>
      </c>
      <c r="L1731" t="str">
        <f t="shared" ref="L1731:L1794" si="108">IF(OR(K1731="Private room",K1731="Shared room"),"Yes","No")</f>
        <v>Yes</v>
      </c>
      <c r="M1731">
        <v>1</v>
      </c>
      <c r="N1731" t="str" cm="1">
        <f t="array" ref="N1731">_xlfn.IFS(M1731&lt;=2,"Small",M1731&lt;=5,"Medium",M1731&gt;5,"Large")</f>
        <v>Small</v>
      </c>
      <c r="O1731" s="50">
        <v>43</v>
      </c>
      <c r="P1731" s="67">
        <f t="shared" ref="P1731:P1794" si="109">VLOOKUP(O1731,$AB$1:$AC$5,2)</f>
        <v>0.03</v>
      </c>
      <c r="Q1731" s="52">
        <v>4.8600000000000003</v>
      </c>
      <c r="R1731" s="52" t="str" cm="1">
        <f t="array" ref="R1731">_xlfn.IFS(ROUND(Q1731,0)=5,"Excellent",ROUND(Q1731,0)=4,"Good",ROUND(Q1731,0)=3,"Ok",ROUND(Q1731,0)&lt;3,"Bad")</f>
        <v>Excellent</v>
      </c>
      <c r="S1731">
        <v>7</v>
      </c>
      <c r="T1731" t="str">
        <f t="shared" ref="T1731:T1794" si="110">IF(AND(Q1731&gt;=4.8,S1731&gt;100),"Yes","No")</f>
        <v>No</v>
      </c>
      <c r="U1731" s="65">
        <v>42688</v>
      </c>
      <c r="V1731" s="65">
        <v>43781</v>
      </c>
      <c r="W1731">
        <v>365</v>
      </c>
      <c r="X1731" t="str">
        <f t="shared" ref="X1731:X1794" si="111">IF(W1731&lt;&gt;0,"Active","Inactive")</f>
        <v>Active</v>
      </c>
      <c r="Y1731" t="s">
        <v>15615</v>
      </c>
    </row>
    <row r="1732" spans="1:25" x14ac:dyDescent="0.25">
      <c r="A1732">
        <v>1731</v>
      </c>
      <c r="B1732" t="s">
        <v>1292</v>
      </c>
      <c r="C1732">
        <v>1489</v>
      </c>
      <c r="D1732" t="str">
        <f>VLOOKUP($C1732,Hosts!$A:$O,10,0)</f>
        <v>New York</v>
      </c>
      <c r="E1732" s="67">
        <f>INDEX(Hosts!$A:$O,MATCH(Places!$C1732,Hosts!$A:$A,0),MATCH(Places!E$1,Hosts!$1:$1,0))</f>
        <v>0.5</v>
      </c>
      <c r="F1732" s="67">
        <f>INDEX(Hosts!$A:$O,MATCH(Places!$C1732,Hosts!$A:$A,0),MATCH(Places!F$1,Hosts!$1:$1,0))</f>
        <v>0.9</v>
      </c>
      <c r="G1732" s="67" t="str">
        <f>INDEX(Hosts!$A:$O,MATCH(Places!$C1732,Hosts!$A:$A,0),MATCH(Places!G$1,Hosts!$1:$1,0))</f>
        <v>No</v>
      </c>
      <c r="H1732">
        <v>11</v>
      </c>
      <c r="I1732" t="str">
        <f>VLOOKUP($H1732,Neighborhoods!$A:$C,2,0)</f>
        <v>Brooklyn</v>
      </c>
      <c r="J1732" t="str">
        <f>VLOOKUP($H1732,Neighborhoods!$A:$C,3,0)</f>
        <v>Greenpoint</v>
      </c>
      <c r="K1732" t="s">
        <v>1</v>
      </c>
      <c r="L1732" t="str">
        <f t="shared" si="108"/>
        <v>Yes</v>
      </c>
      <c r="M1732">
        <v>1</v>
      </c>
      <c r="N1732" t="str" cm="1">
        <f t="array" ref="N1732">_xlfn.IFS(M1732&lt;=2,"Small",M1732&lt;=5,"Medium",M1732&gt;5,"Large")</f>
        <v>Small</v>
      </c>
      <c r="O1732" s="50">
        <v>51</v>
      </c>
      <c r="P1732" s="67">
        <f t="shared" si="109"/>
        <v>0.03</v>
      </c>
      <c r="Q1732" s="52">
        <v>5</v>
      </c>
      <c r="R1732" s="52" t="str" cm="1">
        <f t="array" ref="R1732">_xlfn.IFS(ROUND(Q1732,0)=5,"Excellent",ROUND(Q1732,0)=4,"Good",ROUND(Q1732,0)=3,"Ok",ROUND(Q1732,0)&lt;3,"Bad")</f>
        <v>Excellent</v>
      </c>
      <c r="S1732">
        <v>4</v>
      </c>
      <c r="T1732" t="str">
        <f t="shared" si="110"/>
        <v>No</v>
      </c>
      <c r="U1732" s="65">
        <v>42766</v>
      </c>
      <c r="V1732" s="65">
        <v>43840</v>
      </c>
      <c r="W1732">
        <v>361</v>
      </c>
      <c r="X1732" t="str">
        <f t="shared" si="111"/>
        <v>Active</v>
      </c>
      <c r="Y1732" t="s">
        <v>15615</v>
      </c>
    </row>
    <row r="1733" spans="1:25" x14ac:dyDescent="0.25">
      <c r="A1733">
        <v>1732</v>
      </c>
      <c r="B1733" t="s">
        <v>1293</v>
      </c>
      <c r="C1733">
        <v>2579</v>
      </c>
      <c r="D1733" t="str">
        <f>VLOOKUP($C1733,Hosts!$A:$O,10,0)</f>
        <v>New York</v>
      </c>
      <c r="E1733" s="67">
        <f>INDEX(Hosts!$A:$O,MATCH(Places!$C1733,Hosts!$A:$A,0),MATCH(Places!E$1,Hosts!$1:$1,0))</f>
        <v>1</v>
      </c>
      <c r="F1733" s="67">
        <f>INDEX(Hosts!$A:$O,MATCH(Places!$C1733,Hosts!$A:$A,0),MATCH(Places!F$1,Hosts!$1:$1,0))</f>
        <v>1</v>
      </c>
      <c r="G1733" s="67" t="str">
        <f>INDEX(Hosts!$A:$O,MATCH(Places!$C1733,Hosts!$A:$A,0),MATCH(Places!G$1,Hosts!$1:$1,0))</f>
        <v>Yes</v>
      </c>
      <c r="H1733">
        <v>11</v>
      </c>
      <c r="I1733" t="str">
        <f>VLOOKUP($H1733,Neighborhoods!$A:$C,2,0)</f>
        <v>Brooklyn</v>
      </c>
      <c r="J1733" t="str">
        <f>VLOOKUP($H1733,Neighborhoods!$A:$C,3,0)</f>
        <v>Greenpoint</v>
      </c>
      <c r="K1733" t="s">
        <v>1</v>
      </c>
      <c r="L1733" t="str">
        <f t="shared" si="108"/>
        <v>Yes</v>
      </c>
      <c r="M1733">
        <v>2</v>
      </c>
      <c r="N1733" t="str" cm="1">
        <f t="array" ref="N1733">_xlfn.IFS(M1733&lt;=2,"Small",M1733&lt;=5,"Medium",M1733&gt;5,"Large")</f>
        <v>Small</v>
      </c>
      <c r="O1733" s="50">
        <v>80</v>
      </c>
      <c r="P1733" s="67">
        <f t="shared" si="109"/>
        <v>0.03</v>
      </c>
      <c r="Q1733" s="52">
        <v>4.83</v>
      </c>
      <c r="R1733" s="52" t="str" cm="1">
        <f t="array" ref="R1733">_xlfn.IFS(ROUND(Q1733,0)=5,"Excellent",ROUND(Q1733,0)=4,"Good",ROUND(Q1733,0)=3,"Ok",ROUND(Q1733,0)&lt;3,"Bad")</f>
        <v>Excellent</v>
      </c>
      <c r="S1733">
        <v>119</v>
      </c>
      <c r="T1733" t="str">
        <f t="shared" si="110"/>
        <v>Yes</v>
      </c>
      <c r="U1733" s="65">
        <v>42555</v>
      </c>
      <c r="V1733" s="65">
        <v>43899</v>
      </c>
      <c r="W1733">
        <v>199</v>
      </c>
      <c r="X1733" t="str">
        <f t="shared" si="111"/>
        <v>Active</v>
      </c>
      <c r="Y1733" t="s">
        <v>15616</v>
      </c>
    </row>
    <row r="1734" spans="1:25" x14ac:dyDescent="0.25">
      <c r="A1734">
        <v>1733</v>
      </c>
      <c r="B1734" t="s">
        <v>13841</v>
      </c>
      <c r="C1734">
        <v>2393</v>
      </c>
      <c r="D1734" t="str">
        <f>VLOOKUP($C1734,Hosts!$A:$O,10,0)</f>
        <v>New York</v>
      </c>
      <c r="E1734" s="67">
        <f>INDEX(Hosts!$A:$O,MATCH(Places!$C1734,Hosts!$A:$A,0),MATCH(Places!E$1,Hosts!$1:$1,0))</f>
        <v>1</v>
      </c>
      <c r="F1734" s="67">
        <f>INDEX(Hosts!$A:$O,MATCH(Places!$C1734,Hosts!$A:$A,0),MATCH(Places!F$1,Hosts!$1:$1,0))</f>
        <v>1</v>
      </c>
      <c r="G1734" s="67" t="str">
        <f>INDEX(Hosts!$A:$O,MATCH(Places!$C1734,Hosts!$A:$A,0),MATCH(Places!G$1,Hosts!$1:$1,0))</f>
        <v>No</v>
      </c>
      <c r="H1734">
        <v>17</v>
      </c>
      <c r="I1734" t="str">
        <f>VLOOKUP($H1734,Neighborhoods!$A:$C,2,0)</f>
        <v>Manhattan</v>
      </c>
      <c r="J1734" t="str">
        <f>VLOOKUP($H1734,Neighborhoods!$A:$C,3,0)</f>
        <v>Hell's Kitchen</v>
      </c>
      <c r="K1734" t="s">
        <v>1</v>
      </c>
      <c r="L1734" t="str">
        <f t="shared" si="108"/>
        <v>Yes</v>
      </c>
      <c r="M1734">
        <v>4</v>
      </c>
      <c r="N1734" t="str" cm="1">
        <f t="array" ref="N1734">_xlfn.IFS(M1734&lt;=2,"Small",M1734&lt;=5,"Medium",M1734&gt;5,"Large")</f>
        <v>Medium</v>
      </c>
      <c r="O1734" s="50">
        <v>54</v>
      </c>
      <c r="P1734" s="67">
        <f t="shared" si="109"/>
        <v>0.03</v>
      </c>
      <c r="Q1734" s="52">
        <v>4.83</v>
      </c>
      <c r="R1734" s="52" t="str" cm="1">
        <f t="array" ref="R1734">_xlfn.IFS(ROUND(Q1734,0)=5,"Excellent",ROUND(Q1734,0)=4,"Good",ROUND(Q1734,0)=3,"Ok",ROUND(Q1734,0)&lt;3,"Bad")</f>
        <v>Excellent</v>
      </c>
      <c r="S1734">
        <v>6</v>
      </c>
      <c r="T1734" t="str">
        <f t="shared" si="110"/>
        <v>No</v>
      </c>
      <c r="U1734" s="65">
        <v>42377</v>
      </c>
      <c r="V1734" s="65">
        <v>42405</v>
      </c>
      <c r="W1734">
        <v>11</v>
      </c>
      <c r="X1734" t="str">
        <f t="shared" si="111"/>
        <v>Active</v>
      </c>
      <c r="Y1734" t="s">
        <v>15616</v>
      </c>
    </row>
    <row r="1735" spans="1:25" x14ac:dyDescent="0.25">
      <c r="A1735">
        <v>1734</v>
      </c>
      <c r="B1735" t="s">
        <v>1294</v>
      </c>
      <c r="C1735">
        <v>986</v>
      </c>
      <c r="D1735" t="str">
        <f>VLOOKUP($C1735,Hosts!$A:$O,10,0)</f>
        <v>New York</v>
      </c>
      <c r="E1735" s="67">
        <f>INDEX(Hosts!$A:$O,MATCH(Places!$C1735,Hosts!$A:$A,0),MATCH(Places!E$1,Hosts!$1:$1,0))</f>
        <v>0</v>
      </c>
      <c r="F1735" s="67">
        <f>INDEX(Hosts!$A:$O,MATCH(Places!$C1735,Hosts!$A:$A,0),MATCH(Places!F$1,Hosts!$1:$1,0))</f>
        <v>0.5</v>
      </c>
      <c r="G1735" s="67" t="str">
        <f>INDEX(Hosts!$A:$O,MATCH(Places!$C1735,Hosts!$A:$A,0),MATCH(Places!G$1,Hosts!$1:$1,0))</f>
        <v>No</v>
      </c>
      <c r="H1735">
        <v>7</v>
      </c>
      <c r="I1735" t="str">
        <f>VLOOKUP($H1735,Neighborhoods!$A:$C,2,0)</f>
        <v>Brooklyn</v>
      </c>
      <c r="J1735" t="str">
        <f>VLOOKUP($H1735,Neighborhoods!$A:$C,3,0)</f>
        <v>Bedford-Stuyvesant</v>
      </c>
      <c r="K1735" t="s">
        <v>1</v>
      </c>
      <c r="L1735" t="str">
        <f t="shared" si="108"/>
        <v>Yes</v>
      </c>
      <c r="M1735">
        <v>1</v>
      </c>
      <c r="N1735" t="str" cm="1">
        <f t="array" ref="N1735">_xlfn.IFS(M1735&lt;=2,"Small",M1735&lt;=5,"Medium",M1735&gt;5,"Large")</f>
        <v>Small</v>
      </c>
      <c r="O1735" s="50">
        <v>40</v>
      </c>
      <c r="P1735" s="67">
        <f t="shared" si="109"/>
        <v>0.03</v>
      </c>
      <c r="Q1735" s="52">
        <v>4.8600000000000003</v>
      </c>
      <c r="R1735" s="52" t="str" cm="1">
        <f t="array" ref="R1735">_xlfn.IFS(ROUND(Q1735,0)=5,"Excellent",ROUND(Q1735,0)=4,"Good",ROUND(Q1735,0)=3,"Ok",ROUND(Q1735,0)&lt;3,"Bad")</f>
        <v>Excellent</v>
      </c>
      <c r="S1735">
        <v>7</v>
      </c>
      <c r="T1735" t="str">
        <f t="shared" si="110"/>
        <v>No</v>
      </c>
      <c r="U1735" s="65">
        <v>42522</v>
      </c>
      <c r="V1735" s="65">
        <v>43340</v>
      </c>
      <c r="W1735">
        <v>0</v>
      </c>
      <c r="X1735" t="str">
        <f t="shared" si="111"/>
        <v>Inactive</v>
      </c>
      <c r="Y1735" t="s">
        <v>15615</v>
      </c>
    </row>
    <row r="1736" spans="1:25" x14ac:dyDescent="0.25">
      <c r="A1736">
        <v>1735</v>
      </c>
      <c r="B1736" t="s">
        <v>1295</v>
      </c>
      <c r="C1736">
        <v>2297</v>
      </c>
      <c r="D1736" t="str">
        <f>VLOOKUP($C1736,Hosts!$A:$O,10,0)</f>
        <v>New York</v>
      </c>
      <c r="E1736" s="67">
        <f>INDEX(Hosts!$A:$O,MATCH(Places!$C1736,Hosts!$A:$A,0),MATCH(Places!E$1,Hosts!$1:$1,0))</f>
        <v>1</v>
      </c>
      <c r="F1736" s="67">
        <f>INDEX(Hosts!$A:$O,MATCH(Places!$C1736,Hosts!$A:$A,0),MATCH(Places!F$1,Hosts!$1:$1,0))</f>
        <v>1</v>
      </c>
      <c r="G1736" s="67" t="str">
        <f>INDEX(Hosts!$A:$O,MATCH(Places!$C1736,Hosts!$A:$A,0),MATCH(Places!G$1,Hosts!$1:$1,0))</f>
        <v>No</v>
      </c>
      <c r="H1736">
        <v>12</v>
      </c>
      <c r="I1736" t="str">
        <f>VLOOKUP($H1736,Neighborhoods!$A:$C,2,0)</f>
        <v>Brooklyn</v>
      </c>
      <c r="J1736" t="str">
        <f>VLOOKUP($H1736,Neighborhoods!$A:$C,3,0)</f>
        <v>Williamsburg</v>
      </c>
      <c r="K1736" t="s">
        <v>1</v>
      </c>
      <c r="L1736" t="str">
        <f t="shared" si="108"/>
        <v>Yes</v>
      </c>
      <c r="M1736">
        <v>1</v>
      </c>
      <c r="N1736" t="str" cm="1">
        <f t="array" ref="N1736">_xlfn.IFS(M1736&lt;=2,"Small",M1736&lt;=5,"Medium",M1736&gt;5,"Large")</f>
        <v>Small</v>
      </c>
      <c r="O1736" s="50">
        <v>105</v>
      </c>
      <c r="P1736" s="67">
        <f t="shared" si="109"/>
        <v>0.03</v>
      </c>
      <c r="Q1736" s="52">
        <v>4.7699999999999996</v>
      </c>
      <c r="R1736" s="52" t="str" cm="1">
        <f t="array" ref="R1736">_xlfn.IFS(ROUND(Q1736,0)=5,"Excellent",ROUND(Q1736,0)=4,"Good",ROUND(Q1736,0)=3,"Ok",ROUND(Q1736,0)&lt;3,"Bad")</f>
        <v>Excellent</v>
      </c>
      <c r="S1736">
        <v>13</v>
      </c>
      <c r="T1736" t="str">
        <f t="shared" si="110"/>
        <v>No</v>
      </c>
      <c r="U1736" s="65">
        <v>42371</v>
      </c>
      <c r="V1736" s="65">
        <v>43882</v>
      </c>
      <c r="W1736">
        <v>365</v>
      </c>
      <c r="X1736" t="str">
        <f t="shared" si="111"/>
        <v>Active</v>
      </c>
      <c r="Y1736" t="s">
        <v>15616</v>
      </c>
    </row>
    <row r="1737" spans="1:25" x14ac:dyDescent="0.25">
      <c r="A1737">
        <v>1736</v>
      </c>
      <c r="B1737" t="s">
        <v>1296</v>
      </c>
      <c r="C1737">
        <v>2581</v>
      </c>
      <c r="D1737" t="str">
        <f>VLOOKUP($C1737,Hosts!$A:$O,10,0)</f>
        <v>New York</v>
      </c>
      <c r="E1737" s="67">
        <f>INDEX(Hosts!$A:$O,MATCH(Places!$C1737,Hosts!$A:$A,0),MATCH(Places!E$1,Hosts!$1:$1,0))</f>
        <v>0.5</v>
      </c>
      <c r="F1737" s="67">
        <f>INDEX(Hosts!$A:$O,MATCH(Places!$C1737,Hosts!$A:$A,0),MATCH(Places!F$1,Hosts!$1:$1,0))</f>
        <v>0.94</v>
      </c>
      <c r="G1737" s="67" t="str">
        <f>INDEX(Hosts!$A:$O,MATCH(Places!$C1737,Hosts!$A:$A,0),MATCH(Places!G$1,Hosts!$1:$1,0))</f>
        <v>No</v>
      </c>
      <c r="H1737">
        <v>19</v>
      </c>
      <c r="I1737" t="str">
        <f>VLOOKUP($H1737,Neighborhoods!$A:$C,2,0)</f>
        <v>Manhattan</v>
      </c>
      <c r="J1737" t="str">
        <f>VLOOKUP($H1737,Neighborhoods!$A:$C,3,0)</f>
        <v>Upper East Side</v>
      </c>
      <c r="K1737" t="s">
        <v>11822</v>
      </c>
      <c r="L1737" t="str">
        <f t="shared" si="108"/>
        <v>No</v>
      </c>
      <c r="M1737">
        <v>4</v>
      </c>
      <c r="N1737" t="str" cm="1">
        <f t="array" ref="N1737">_xlfn.IFS(M1737&lt;=2,"Small",M1737&lt;=5,"Medium",M1737&gt;5,"Large")</f>
        <v>Medium</v>
      </c>
      <c r="O1737" s="50">
        <v>148</v>
      </c>
      <c r="P1737" s="67">
        <f t="shared" si="109"/>
        <v>0.03</v>
      </c>
      <c r="Q1737" s="52">
        <v>4.83</v>
      </c>
      <c r="R1737" s="52" t="str" cm="1">
        <f t="array" ref="R1737">_xlfn.IFS(ROUND(Q1737,0)=5,"Excellent",ROUND(Q1737,0)=4,"Good",ROUND(Q1737,0)=3,"Ok",ROUND(Q1737,0)&lt;3,"Bad")</f>
        <v>Excellent</v>
      </c>
      <c r="S1737">
        <v>40</v>
      </c>
      <c r="T1737" t="str">
        <f t="shared" si="110"/>
        <v>No</v>
      </c>
      <c r="U1737" s="65">
        <v>42370</v>
      </c>
      <c r="V1737" s="65">
        <v>43897</v>
      </c>
      <c r="W1737">
        <v>0</v>
      </c>
      <c r="X1737" t="str">
        <f t="shared" si="111"/>
        <v>Inactive</v>
      </c>
      <c r="Y1737" t="s">
        <v>15616</v>
      </c>
    </row>
    <row r="1738" spans="1:25" x14ac:dyDescent="0.25">
      <c r="A1738">
        <v>1737</v>
      </c>
      <c r="B1738" t="s">
        <v>1297</v>
      </c>
      <c r="C1738">
        <v>2576</v>
      </c>
      <c r="D1738" t="str">
        <f>VLOOKUP($C1738,Hosts!$A:$O,10,0)</f>
        <v>New York</v>
      </c>
      <c r="E1738" s="67">
        <f>INDEX(Hosts!$A:$O,MATCH(Places!$C1738,Hosts!$A:$A,0),MATCH(Places!E$1,Hosts!$1:$1,0))</f>
        <v>0.93</v>
      </c>
      <c r="F1738" s="67">
        <f>INDEX(Hosts!$A:$O,MATCH(Places!$C1738,Hosts!$A:$A,0),MATCH(Places!F$1,Hosts!$1:$1,0))</f>
        <v>0.66</v>
      </c>
      <c r="G1738" s="67" t="str">
        <f>INDEX(Hosts!$A:$O,MATCH(Places!$C1738,Hosts!$A:$A,0),MATCH(Places!G$1,Hosts!$1:$1,0))</f>
        <v>No</v>
      </c>
      <c r="H1738">
        <v>18</v>
      </c>
      <c r="I1738" t="str">
        <f>VLOOKUP($H1738,Neighborhoods!$A:$C,2,0)</f>
        <v>Manhattan</v>
      </c>
      <c r="J1738" t="str">
        <f>VLOOKUP($H1738,Neighborhoods!$A:$C,3,0)</f>
        <v>Midtown</v>
      </c>
      <c r="K1738" t="s">
        <v>11822</v>
      </c>
      <c r="L1738" t="str">
        <f t="shared" si="108"/>
        <v>No</v>
      </c>
      <c r="M1738">
        <v>6</v>
      </c>
      <c r="N1738" t="str" cm="1">
        <f t="array" ref="N1738">_xlfn.IFS(M1738&lt;=2,"Small",M1738&lt;=5,"Medium",M1738&gt;5,"Large")</f>
        <v>Large</v>
      </c>
      <c r="O1738" s="50">
        <v>99</v>
      </c>
      <c r="P1738" s="67">
        <f t="shared" si="109"/>
        <v>0.03</v>
      </c>
      <c r="Q1738" s="52">
        <v>3.75</v>
      </c>
      <c r="R1738" s="52" t="str" cm="1">
        <f t="array" ref="R1738">_xlfn.IFS(ROUND(Q1738,0)=5,"Excellent",ROUND(Q1738,0)=4,"Good",ROUND(Q1738,0)=3,"Ok",ROUND(Q1738,0)&lt;3,"Bad")</f>
        <v>Good</v>
      </c>
      <c r="S1738">
        <v>4</v>
      </c>
      <c r="T1738" t="str">
        <f t="shared" si="110"/>
        <v>No</v>
      </c>
      <c r="U1738" s="65">
        <v>42660</v>
      </c>
      <c r="V1738" s="65">
        <v>43742</v>
      </c>
      <c r="W1738">
        <v>180</v>
      </c>
      <c r="X1738" t="str">
        <f t="shared" si="111"/>
        <v>Active</v>
      </c>
      <c r="Y1738" t="s">
        <v>15615</v>
      </c>
    </row>
    <row r="1739" spans="1:25" x14ac:dyDescent="0.25">
      <c r="A1739">
        <v>1738</v>
      </c>
      <c r="B1739" t="s">
        <v>1298</v>
      </c>
      <c r="C1739">
        <v>2585</v>
      </c>
      <c r="D1739" t="str">
        <f>VLOOKUP($C1739,Hosts!$A:$O,10,0)</f>
        <v>New York</v>
      </c>
      <c r="E1739" s="67">
        <f>INDEX(Hosts!$A:$O,MATCH(Places!$C1739,Hosts!$A:$A,0),MATCH(Places!E$1,Hosts!$1:$1,0))</f>
        <v>0.67</v>
      </c>
      <c r="F1739" s="67">
        <f>INDEX(Hosts!$A:$O,MATCH(Places!$C1739,Hosts!$A:$A,0),MATCH(Places!F$1,Hosts!$1:$1,0))</f>
        <v>0.75</v>
      </c>
      <c r="G1739" s="67" t="str">
        <f>INDEX(Hosts!$A:$O,MATCH(Places!$C1739,Hosts!$A:$A,0),MATCH(Places!G$1,Hosts!$1:$1,0))</f>
        <v>No</v>
      </c>
      <c r="H1739">
        <v>17</v>
      </c>
      <c r="I1739" t="str">
        <f>VLOOKUP($H1739,Neighborhoods!$A:$C,2,0)</f>
        <v>Manhattan</v>
      </c>
      <c r="J1739" t="str">
        <f>VLOOKUP($H1739,Neighborhoods!$A:$C,3,0)</f>
        <v>Hell's Kitchen</v>
      </c>
      <c r="K1739" t="s">
        <v>11822</v>
      </c>
      <c r="L1739" t="str">
        <f t="shared" si="108"/>
        <v>No</v>
      </c>
      <c r="M1739">
        <v>5</v>
      </c>
      <c r="N1739" t="str" cm="1">
        <f t="array" ref="N1739">_xlfn.IFS(M1739&lt;=2,"Small",M1739&lt;=5,"Medium",M1739&gt;5,"Large")</f>
        <v>Medium</v>
      </c>
      <c r="O1739" s="50">
        <v>105</v>
      </c>
      <c r="P1739" s="67">
        <f t="shared" si="109"/>
        <v>0.03</v>
      </c>
      <c r="Q1739" s="52">
        <v>4.5999999999999996</v>
      </c>
      <c r="R1739" s="52" t="str" cm="1">
        <f t="array" ref="R1739">_xlfn.IFS(ROUND(Q1739,0)=5,"Excellent",ROUND(Q1739,0)=4,"Good",ROUND(Q1739,0)=3,"Ok",ROUND(Q1739,0)&lt;3,"Bad")</f>
        <v>Excellent</v>
      </c>
      <c r="S1739">
        <v>10</v>
      </c>
      <c r="T1739" t="str">
        <f t="shared" si="110"/>
        <v>No</v>
      </c>
      <c r="U1739" s="65">
        <v>42464</v>
      </c>
      <c r="V1739" s="65">
        <v>43909</v>
      </c>
      <c r="W1739">
        <v>365</v>
      </c>
      <c r="X1739" t="str">
        <f t="shared" si="111"/>
        <v>Active</v>
      </c>
      <c r="Y1739" t="s">
        <v>15615</v>
      </c>
    </row>
    <row r="1740" spans="1:25" x14ac:dyDescent="0.25">
      <c r="A1740">
        <v>1739</v>
      </c>
      <c r="B1740" t="s">
        <v>14446</v>
      </c>
      <c r="C1740">
        <v>2585</v>
      </c>
      <c r="D1740" t="str">
        <f>VLOOKUP($C1740,Hosts!$A:$O,10,0)</f>
        <v>New York</v>
      </c>
      <c r="E1740" s="67">
        <f>INDEX(Hosts!$A:$O,MATCH(Places!$C1740,Hosts!$A:$A,0),MATCH(Places!E$1,Hosts!$1:$1,0))</f>
        <v>0.67</v>
      </c>
      <c r="F1740" s="67">
        <f>INDEX(Hosts!$A:$O,MATCH(Places!$C1740,Hosts!$A:$A,0),MATCH(Places!F$1,Hosts!$1:$1,0))</f>
        <v>0.75</v>
      </c>
      <c r="G1740" s="67" t="str">
        <f>INDEX(Hosts!$A:$O,MATCH(Places!$C1740,Hosts!$A:$A,0),MATCH(Places!G$1,Hosts!$1:$1,0))</f>
        <v>No</v>
      </c>
      <c r="H1740">
        <v>17</v>
      </c>
      <c r="I1740" t="str">
        <f>VLOOKUP($H1740,Neighborhoods!$A:$C,2,0)</f>
        <v>Manhattan</v>
      </c>
      <c r="J1740" t="str">
        <f>VLOOKUP($H1740,Neighborhoods!$A:$C,3,0)</f>
        <v>Hell's Kitchen</v>
      </c>
      <c r="K1740" t="s">
        <v>11822</v>
      </c>
      <c r="L1740" t="str">
        <f t="shared" si="108"/>
        <v>No</v>
      </c>
      <c r="M1740">
        <v>3</v>
      </c>
      <c r="N1740" t="str" cm="1">
        <f t="array" ref="N1740">_xlfn.IFS(M1740&lt;=2,"Small",M1740&lt;=5,"Medium",M1740&gt;5,"Large")</f>
        <v>Medium</v>
      </c>
      <c r="O1740" s="50">
        <v>90</v>
      </c>
      <c r="P1740" s="67">
        <f t="shared" si="109"/>
        <v>0.03</v>
      </c>
      <c r="Q1740" s="52">
        <v>4.5</v>
      </c>
      <c r="R1740" s="52" t="str" cm="1">
        <f t="array" ref="R1740">_xlfn.IFS(ROUND(Q1740,0)=5,"Excellent",ROUND(Q1740,0)=4,"Good",ROUND(Q1740,0)=3,"Ok",ROUND(Q1740,0)&lt;3,"Bad")</f>
        <v>Excellent</v>
      </c>
      <c r="S1740">
        <v>6</v>
      </c>
      <c r="T1740" t="str">
        <f t="shared" si="110"/>
        <v>No</v>
      </c>
      <c r="U1740" s="65">
        <v>42842</v>
      </c>
      <c r="V1740" s="65">
        <v>44028</v>
      </c>
      <c r="W1740">
        <v>355</v>
      </c>
      <c r="X1740" t="str">
        <f t="shared" si="111"/>
        <v>Active</v>
      </c>
      <c r="Y1740" t="s">
        <v>15615</v>
      </c>
    </row>
    <row r="1741" spans="1:25" x14ac:dyDescent="0.25">
      <c r="A1741">
        <v>1740</v>
      </c>
      <c r="B1741" t="s">
        <v>1299</v>
      </c>
      <c r="C1741">
        <v>1259</v>
      </c>
      <c r="D1741" t="str">
        <f>VLOOKUP($C1741,Hosts!$A:$O,10,0)</f>
        <v>New York</v>
      </c>
      <c r="E1741" s="67">
        <f>INDEX(Hosts!$A:$O,MATCH(Places!$C1741,Hosts!$A:$A,0),MATCH(Places!E$1,Hosts!$1:$1,0))</f>
        <v>0.86</v>
      </c>
      <c r="F1741" s="67">
        <f>INDEX(Hosts!$A:$O,MATCH(Places!$C1741,Hosts!$A:$A,0),MATCH(Places!F$1,Hosts!$1:$1,0))</f>
        <v>0.98</v>
      </c>
      <c r="G1741" s="67" t="str">
        <f>INDEX(Hosts!$A:$O,MATCH(Places!$C1741,Hosts!$A:$A,0),MATCH(Places!G$1,Hosts!$1:$1,0))</f>
        <v>Yes</v>
      </c>
      <c r="H1741">
        <v>16</v>
      </c>
      <c r="I1741" t="str">
        <f>VLOOKUP($H1741,Neighborhoods!$A:$C,2,0)</f>
        <v>Manhattan</v>
      </c>
      <c r="J1741" t="str">
        <f>VLOOKUP($H1741,Neighborhoods!$A:$C,3,0)</f>
        <v>Harlem</v>
      </c>
      <c r="K1741" t="s">
        <v>11822</v>
      </c>
      <c r="L1741" t="str">
        <f t="shared" si="108"/>
        <v>No</v>
      </c>
      <c r="M1741">
        <v>8</v>
      </c>
      <c r="N1741" t="str" cm="1">
        <f t="array" ref="N1741">_xlfn.IFS(M1741&lt;=2,"Small",M1741&lt;=5,"Medium",M1741&gt;5,"Large")</f>
        <v>Large</v>
      </c>
      <c r="O1741" s="50">
        <v>202</v>
      </c>
      <c r="P1741" s="67">
        <f t="shared" si="109"/>
        <v>0.04</v>
      </c>
      <c r="Q1741" s="52">
        <v>4.99</v>
      </c>
      <c r="R1741" s="52" t="str" cm="1">
        <f t="array" ref="R1741">_xlfn.IFS(ROUND(Q1741,0)=5,"Excellent",ROUND(Q1741,0)=4,"Good",ROUND(Q1741,0)=3,"Ok",ROUND(Q1741,0)&lt;3,"Bad")</f>
        <v>Excellent</v>
      </c>
      <c r="S1741">
        <v>98</v>
      </c>
      <c r="T1741" t="str">
        <f t="shared" si="110"/>
        <v>No</v>
      </c>
      <c r="U1741" s="65">
        <v>42942</v>
      </c>
      <c r="V1741" s="65">
        <v>43978</v>
      </c>
      <c r="W1741">
        <v>362</v>
      </c>
      <c r="X1741" t="str">
        <f t="shared" si="111"/>
        <v>Active</v>
      </c>
      <c r="Y1741" t="s">
        <v>15615</v>
      </c>
    </row>
    <row r="1742" spans="1:25" x14ac:dyDescent="0.25">
      <c r="A1742">
        <v>1741</v>
      </c>
      <c r="B1742" t="s">
        <v>1300</v>
      </c>
      <c r="C1742">
        <v>1496</v>
      </c>
      <c r="D1742" t="str">
        <f>VLOOKUP($C1742,Hosts!$A:$O,10,0)</f>
        <v>New York</v>
      </c>
      <c r="E1742" s="67">
        <f>INDEX(Hosts!$A:$O,MATCH(Places!$C1742,Hosts!$A:$A,0),MATCH(Places!E$1,Hosts!$1:$1,0))</f>
        <v>0.81</v>
      </c>
      <c r="F1742" s="67">
        <f>INDEX(Hosts!$A:$O,MATCH(Places!$C1742,Hosts!$A:$A,0),MATCH(Places!F$1,Hosts!$1:$1,0))</f>
        <v>0.85</v>
      </c>
      <c r="G1742" s="67" t="str">
        <f>INDEX(Hosts!$A:$O,MATCH(Places!$C1742,Hosts!$A:$A,0),MATCH(Places!G$1,Hosts!$1:$1,0))</f>
        <v>No</v>
      </c>
      <c r="H1742">
        <v>19</v>
      </c>
      <c r="I1742" t="str">
        <f>VLOOKUP($H1742,Neighborhoods!$A:$C,2,0)</f>
        <v>Manhattan</v>
      </c>
      <c r="J1742" t="str">
        <f>VLOOKUP($H1742,Neighborhoods!$A:$C,3,0)</f>
        <v>Upper East Side</v>
      </c>
      <c r="K1742" t="s">
        <v>1</v>
      </c>
      <c r="L1742" t="str">
        <f t="shared" si="108"/>
        <v>Yes</v>
      </c>
      <c r="M1742">
        <v>2</v>
      </c>
      <c r="N1742" t="str" cm="1">
        <f t="array" ref="N1742">_xlfn.IFS(M1742&lt;=2,"Small",M1742&lt;=5,"Medium",M1742&gt;5,"Large")</f>
        <v>Small</v>
      </c>
      <c r="O1742" s="50">
        <v>60</v>
      </c>
      <c r="P1742" s="67">
        <f t="shared" si="109"/>
        <v>0.03</v>
      </c>
      <c r="Q1742" s="52">
        <v>4.59</v>
      </c>
      <c r="R1742" s="52" t="str" cm="1">
        <f t="array" ref="R1742">_xlfn.IFS(ROUND(Q1742,0)=5,"Excellent",ROUND(Q1742,0)=4,"Good",ROUND(Q1742,0)=3,"Ok",ROUND(Q1742,0)&lt;3,"Bad")</f>
        <v>Excellent</v>
      </c>
      <c r="S1742">
        <v>259</v>
      </c>
      <c r="T1742" t="str">
        <f t="shared" si="110"/>
        <v>No</v>
      </c>
      <c r="U1742" s="65">
        <v>42366</v>
      </c>
      <c r="V1742" s="65">
        <v>43951</v>
      </c>
      <c r="W1742">
        <v>164</v>
      </c>
      <c r="X1742" t="str">
        <f t="shared" si="111"/>
        <v>Active</v>
      </c>
      <c r="Y1742" t="s">
        <v>15616</v>
      </c>
    </row>
    <row r="1743" spans="1:25" x14ac:dyDescent="0.25">
      <c r="A1743">
        <v>1742</v>
      </c>
      <c r="B1743" t="s">
        <v>1301</v>
      </c>
      <c r="C1743">
        <v>2587</v>
      </c>
      <c r="D1743" t="str">
        <f>VLOOKUP($C1743,Hosts!$A:$O,10,0)</f>
        <v>New York</v>
      </c>
      <c r="E1743" s="67">
        <f>INDEX(Hosts!$A:$O,MATCH(Places!$C1743,Hosts!$A:$A,0),MATCH(Places!E$1,Hosts!$1:$1,0))</f>
        <v>1</v>
      </c>
      <c r="F1743" s="67">
        <f>INDEX(Hosts!$A:$O,MATCH(Places!$C1743,Hosts!$A:$A,0),MATCH(Places!F$1,Hosts!$1:$1,0))</f>
        <v>1</v>
      </c>
      <c r="G1743" s="67" t="str">
        <f>INDEX(Hosts!$A:$O,MATCH(Places!$C1743,Hosts!$A:$A,0),MATCH(Places!G$1,Hosts!$1:$1,0))</f>
        <v>Yes</v>
      </c>
      <c r="H1743">
        <v>26</v>
      </c>
      <c r="I1743" t="str">
        <f>VLOOKUP($H1743,Neighborhoods!$A:$C,2,0)</f>
        <v>Queens</v>
      </c>
      <c r="J1743" t="str">
        <f>VLOOKUP($H1743,Neighborhoods!$A:$C,3,0)</f>
        <v>Sunnyside</v>
      </c>
      <c r="K1743" t="s">
        <v>11822</v>
      </c>
      <c r="L1743" t="str">
        <f t="shared" si="108"/>
        <v>No</v>
      </c>
      <c r="M1743">
        <v>5</v>
      </c>
      <c r="N1743" t="str" cm="1">
        <f t="array" ref="N1743">_xlfn.IFS(M1743&lt;=2,"Small",M1743&lt;=5,"Medium",M1743&gt;5,"Large")</f>
        <v>Medium</v>
      </c>
      <c r="O1743" s="50">
        <v>170</v>
      </c>
      <c r="P1743" s="67">
        <f t="shared" si="109"/>
        <v>0.03</v>
      </c>
      <c r="Q1743" s="52">
        <v>4.9800000000000004</v>
      </c>
      <c r="R1743" s="52" t="str" cm="1">
        <f t="array" ref="R1743">_xlfn.IFS(ROUND(Q1743,0)=5,"Excellent",ROUND(Q1743,0)=4,"Good",ROUND(Q1743,0)=3,"Ok",ROUND(Q1743,0)&lt;3,"Bad")</f>
        <v>Excellent</v>
      </c>
      <c r="S1743">
        <v>85</v>
      </c>
      <c r="T1743" t="str">
        <f t="shared" si="110"/>
        <v>No</v>
      </c>
      <c r="U1743" s="65">
        <v>42371</v>
      </c>
      <c r="V1743" s="65">
        <v>43833</v>
      </c>
      <c r="W1743">
        <v>364</v>
      </c>
      <c r="X1743" t="str">
        <f t="shared" si="111"/>
        <v>Active</v>
      </c>
      <c r="Y1743" t="s">
        <v>15615</v>
      </c>
    </row>
    <row r="1744" spans="1:25" x14ac:dyDescent="0.25">
      <c r="A1744">
        <v>1743</v>
      </c>
      <c r="B1744" t="s">
        <v>14011</v>
      </c>
      <c r="C1744">
        <v>1068</v>
      </c>
      <c r="D1744" t="str">
        <f>VLOOKUP($C1744,Hosts!$A:$O,10,0)</f>
        <v>New York</v>
      </c>
      <c r="E1744" s="67">
        <f>INDEX(Hosts!$A:$O,MATCH(Places!$C1744,Hosts!$A:$A,0),MATCH(Places!E$1,Hosts!$1:$1,0))</f>
        <v>0.83</v>
      </c>
      <c r="F1744" s="67">
        <f>INDEX(Hosts!$A:$O,MATCH(Places!$C1744,Hosts!$A:$A,0),MATCH(Places!F$1,Hosts!$1:$1,0))</f>
        <v>0.31</v>
      </c>
      <c r="G1744" s="67" t="str">
        <f>INDEX(Hosts!$A:$O,MATCH(Places!$C1744,Hosts!$A:$A,0),MATCH(Places!G$1,Hosts!$1:$1,0))</f>
        <v>No</v>
      </c>
      <c r="H1744">
        <v>7</v>
      </c>
      <c r="I1744" t="str">
        <f>VLOOKUP($H1744,Neighborhoods!$A:$C,2,0)</f>
        <v>Brooklyn</v>
      </c>
      <c r="J1744" t="str">
        <f>VLOOKUP($H1744,Neighborhoods!$A:$C,3,0)</f>
        <v>Bedford-Stuyvesant</v>
      </c>
      <c r="K1744" t="s">
        <v>11822</v>
      </c>
      <c r="L1744" t="str">
        <f t="shared" si="108"/>
        <v>No</v>
      </c>
      <c r="M1744">
        <v>2</v>
      </c>
      <c r="N1744" t="str" cm="1">
        <f t="array" ref="N1744">_xlfn.IFS(M1744&lt;=2,"Small",M1744&lt;=5,"Medium",M1744&gt;5,"Large")</f>
        <v>Small</v>
      </c>
      <c r="O1744" s="50">
        <v>175</v>
      </c>
      <c r="P1744" s="67">
        <f t="shared" si="109"/>
        <v>0.03</v>
      </c>
      <c r="Q1744" s="52">
        <v>4.93</v>
      </c>
      <c r="R1744" s="52" t="str" cm="1">
        <f t="array" ref="R1744">_xlfn.IFS(ROUND(Q1744,0)=5,"Excellent",ROUND(Q1744,0)=4,"Good",ROUND(Q1744,0)=3,"Ok",ROUND(Q1744,0)&lt;3,"Bad")</f>
        <v>Excellent</v>
      </c>
      <c r="S1744">
        <v>15</v>
      </c>
      <c r="T1744" t="str">
        <f t="shared" si="110"/>
        <v>No</v>
      </c>
      <c r="U1744" s="65">
        <v>43050</v>
      </c>
      <c r="V1744" s="65">
        <v>43716</v>
      </c>
      <c r="W1744">
        <v>346</v>
      </c>
      <c r="X1744" t="str">
        <f t="shared" si="111"/>
        <v>Active</v>
      </c>
      <c r="Y1744" t="s">
        <v>15615</v>
      </c>
    </row>
    <row r="1745" spans="1:25" x14ac:dyDescent="0.25">
      <c r="A1745">
        <v>1744</v>
      </c>
      <c r="B1745" t="s">
        <v>13642</v>
      </c>
      <c r="C1745">
        <v>371</v>
      </c>
      <c r="D1745" t="str">
        <f>VLOOKUP($C1745,Hosts!$A:$O,10,0)</f>
        <v>New York</v>
      </c>
      <c r="E1745" s="67">
        <f>INDEX(Hosts!$A:$O,MATCH(Places!$C1745,Hosts!$A:$A,0),MATCH(Places!E$1,Hosts!$1:$1,0))</f>
        <v>0.5</v>
      </c>
      <c r="F1745" s="67">
        <f>INDEX(Hosts!$A:$O,MATCH(Places!$C1745,Hosts!$A:$A,0),MATCH(Places!F$1,Hosts!$1:$1,0))</f>
        <v>0.36</v>
      </c>
      <c r="G1745" s="67" t="str">
        <f>INDEX(Hosts!$A:$O,MATCH(Places!$C1745,Hosts!$A:$A,0),MATCH(Places!G$1,Hosts!$1:$1,0))</f>
        <v>No</v>
      </c>
      <c r="H1745">
        <v>11</v>
      </c>
      <c r="I1745" t="str">
        <f>VLOOKUP($H1745,Neighborhoods!$A:$C,2,0)</f>
        <v>Brooklyn</v>
      </c>
      <c r="J1745" t="str">
        <f>VLOOKUP($H1745,Neighborhoods!$A:$C,3,0)</f>
        <v>Greenpoint</v>
      </c>
      <c r="K1745" t="s">
        <v>1</v>
      </c>
      <c r="L1745" t="str">
        <f t="shared" si="108"/>
        <v>Yes</v>
      </c>
      <c r="M1745">
        <v>2</v>
      </c>
      <c r="N1745" t="str" cm="1">
        <f t="array" ref="N1745">_xlfn.IFS(M1745&lt;=2,"Small",M1745&lt;=5,"Medium",M1745&gt;5,"Large")</f>
        <v>Small</v>
      </c>
      <c r="O1745" s="50">
        <v>85</v>
      </c>
      <c r="P1745" s="67">
        <f t="shared" si="109"/>
        <v>0.03</v>
      </c>
      <c r="Q1745" s="52">
        <v>5</v>
      </c>
      <c r="R1745" s="52" t="str" cm="1">
        <f t="array" ref="R1745">_xlfn.IFS(ROUND(Q1745,0)=5,"Excellent",ROUND(Q1745,0)=4,"Good",ROUND(Q1745,0)=3,"Ok",ROUND(Q1745,0)&lt;3,"Bad")</f>
        <v>Excellent</v>
      </c>
      <c r="S1745">
        <v>20</v>
      </c>
      <c r="T1745" t="str">
        <f t="shared" si="110"/>
        <v>No</v>
      </c>
      <c r="U1745" s="65">
        <v>42428</v>
      </c>
      <c r="V1745" s="65">
        <v>43906</v>
      </c>
      <c r="W1745">
        <v>122</v>
      </c>
      <c r="X1745" t="str">
        <f t="shared" si="111"/>
        <v>Active</v>
      </c>
      <c r="Y1745" t="s">
        <v>15615</v>
      </c>
    </row>
    <row r="1746" spans="1:25" x14ac:dyDescent="0.25">
      <c r="A1746">
        <v>1745</v>
      </c>
      <c r="B1746" t="s">
        <v>1302</v>
      </c>
      <c r="C1746">
        <v>1674</v>
      </c>
      <c r="D1746" t="str">
        <f>VLOOKUP($C1746,Hosts!$A:$O,10,0)</f>
        <v>New York</v>
      </c>
      <c r="E1746" s="67">
        <f>INDEX(Hosts!$A:$O,MATCH(Places!$C1746,Hosts!$A:$A,0),MATCH(Places!E$1,Hosts!$1:$1,0))</f>
        <v>1</v>
      </c>
      <c r="F1746" s="67">
        <f>INDEX(Hosts!$A:$O,MATCH(Places!$C1746,Hosts!$A:$A,0),MATCH(Places!F$1,Hosts!$1:$1,0))</f>
        <v>1</v>
      </c>
      <c r="G1746" s="67" t="str">
        <f>INDEX(Hosts!$A:$O,MATCH(Places!$C1746,Hosts!$A:$A,0),MATCH(Places!G$1,Hosts!$1:$1,0))</f>
        <v>No</v>
      </c>
      <c r="H1746">
        <v>9</v>
      </c>
      <c r="I1746" t="str">
        <f>VLOOKUP($H1746,Neighborhoods!$A:$C,2,0)</f>
        <v>Brooklyn</v>
      </c>
      <c r="J1746" t="str">
        <f>VLOOKUP($H1746,Neighborhoods!$A:$C,3,0)</f>
        <v>Crown Heights</v>
      </c>
      <c r="K1746" t="s">
        <v>11822</v>
      </c>
      <c r="L1746" t="str">
        <f t="shared" si="108"/>
        <v>No</v>
      </c>
      <c r="M1746">
        <v>5</v>
      </c>
      <c r="N1746" t="str" cm="1">
        <f t="array" ref="N1746">_xlfn.IFS(M1746&lt;=2,"Small",M1746&lt;=5,"Medium",M1746&gt;5,"Large")</f>
        <v>Medium</v>
      </c>
      <c r="O1746" s="50">
        <v>128</v>
      </c>
      <c r="P1746" s="67">
        <f t="shared" si="109"/>
        <v>0.03</v>
      </c>
      <c r="Q1746" s="52">
        <v>4.97</v>
      </c>
      <c r="R1746" s="52" t="str" cm="1">
        <f t="array" ref="R1746">_xlfn.IFS(ROUND(Q1746,0)=5,"Excellent",ROUND(Q1746,0)=4,"Good",ROUND(Q1746,0)=3,"Ok",ROUND(Q1746,0)&lt;3,"Bad")</f>
        <v>Excellent</v>
      </c>
      <c r="S1746">
        <v>127</v>
      </c>
      <c r="T1746" t="str">
        <f t="shared" si="110"/>
        <v>Yes</v>
      </c>
      <c r="U1746" s="65">
        <v>42369</v>
      </c>
      <c r="V1746" s="65">
        <v>44043</v>
      </c>
      <c r="W1746">
        <v>74</v>
      </c>
      <c r="X1746" t="str">
        <f t="shared" si="111"/>
        <v>Active</v>
      </c>
      <c r="Y1746" t="s">
        <v>15615</v>
      </c>
    </row>
    <row r="1747" spans="1:25" x14ac:dyDescent="0.25">
      <c r="A1747">
        <v>1746</v>
      </c>
      <c r="B1747" t="s">
        <v>1303</v>
      </c>
      <c r="C1747">
        <v>2574</v>
      </c>
      <c r="D1747" t="str">
        <f>VLOOKUP($C1747,Hosts!$A:$O,10,0)</f>
        <v>New York</v>
      </c>
      <c r="E1747" s="67">
        <f>INDEX(Hosts!$A:$O,MATCH(Places!$C1747,Hosts!$A:$A,0),MATCH(Places!E$1,Hosts!$1:$1,0))</f>
        <v>0</v>
      </c>
      <c r="F1747" s="67">
        <f>INDEX(Hosts!$A:$O,MATCH(Places!$C1747,Hosts!$A:$A,0),MATCH(Places!F$1,Hosts!$1:$1,0))</f>
        <v>0</v>
      </c>
      <c r="G1747" s="67" t="str">
        <f>INDEX(Hosts!$A:$O,MATCH(Places!$C1747,Hosts!$A:$A,0),MATCH(Places!G$1,Hosts!$1:$1,0))</f>
        <v>No</v>
      </c>
      <c r="H1747">
        <v>7</v>
      </c>
      <c r="I1747" t="str">
        <f>VLOOKUP($H1747,Neighborhoods!$A:$C,2,0)</f>
        <v>Brooklyn</v>
      </c>
      <c r="J1747" t="str">
        <f>VLOOKUP($H1747,Neighborhoods!$A:$C,3,0)</f>
        <v>Bedford-Stuyvesant</v>
      </c>
      <c r="K1747" t="s">
        <v>11822</v>
      </c>
      <c r="L1747" t="str">
        <f t="shared" si="108"/>
        <v>No</v>
      </c>
      <c r="M1747">
        <v>5</v>
      </c>
      <c r="N1747" t="str" cm="1">
        <f t="array" ref="N1747">_xlfn.IFS(M1747&lt;=2,"Small",M1747&lt;=5,"Medium",M1747&gt;5,"Large")</f>
        <v>Medium</v>
      </c>
      <c r="O1747" s="50">
        <v>89</v>
      </c>
      <c r="P1747" s="67">
        <f t="shared" si="109"/>
        <v>0.03</v>
      </c>
      <c r="Q1747" s="52">
        <v>4.5999999999999996</v>
      </c>
      <c r="R1747" s="52" t="str" cm="1">
        <f t="array" ref="R1747">_xlfn.IFS(ROUND(Q1747,0)=5,"Excellent",ROUND(Q1747,0)=4,"Good",ROUND(Q1747,0)=3,"Ok",ROUND(Q1747,0)&lt;3,"Bad")</f>
        <v>Excellent</v>
      </c>
      <c r="S1747">
        <v>10</v>
      </c>
      <c r="T1747" t="str">
        <f t="shared" si="110"/>
        <v>No</v>
      </c>
      <c r="U1747" s="65">
        <v>42374</v>
      </c>
      <c r="V1747" s="65">
        <v>42976</v>
      </c>
      <c r="W1747">
        <v>360</v>
      </c>
      <c r="X1747" t="str">
        <f t="shared" si="111"/>
        <v>Active</v>
      </c>
      <c r="Y1747" t="s">
        <v>15615</v>
      </c>
    </row>
    <row r="1748" spans="1:25" x14ac:dyDescent="0.25">
      <c r="A1748">
        <v>1747</v>
      </c>
      <c r="B1748" t="s">
        <v>1304</v>
      </c>
      <c r="C1748">
        <v>132</v>
      </c>
      <c r="D1748" t="str">
        <f>VLOOKUP($C1748,Hosts!$A:$O,10,0)</f>
        <v>New York</v>
      </c>
      <c r="E1748" s="67">
        <f>INDEX(Hosts!$A:$O,MATCH(Places!$C1748,Hosts!$A:$A,0),MATCH(Places!E$1,Hosts!$1:$1,0))</f>
        <v>1</v>
      </c>
      <c r="F1748" s="67">
        <f>INDEX(Hosts!$A:$O,MATCH(Places!$C1748,Hosts!$A:$A,0),MATCH(Places!F$1,Hosts!$1:$1,0))</f>
        <v>0.98</v>
      </c>
      <c r="G1748" s="67" t="str">
        <f>INDEX(Hosts!$A:$O,MATCH(Places!$C1748,Hosts!$A:$A,0),MATCH(Places!G$1,Hosts!$1:$1,0))</f>
        <v>No</v>
      </c>
      <c r="H1748">
        <v>16</v>
      </c>
      <c r="I1748" t="str">
        <f>VLOOKUP($H1748,Neighborhoods!$A:$C,2,0)</f>
        <v>Manhattan</v>
      </c>
      <c r="J1748" t="str">
        <f>VLOOKUP($H1748,Neighborhoods!$A:$C,3,0)</f>
        <v>Harlem</v>
      </c>
      <c r="K1748" t="s">
        <v>1</v>
      </c>
      <c r="L1748" t="str">
        <f t="shared" si="108"/>
        <v>Yes</v>
      </c>
      <c r="M1748">
        <v>2</v>
      </c>
      <c r="N1748" t="str" cm="1">
        <f t="array" ref="N1748">_xlfn.IFS(M1748&lt;=2,"Small",M1748&lt;=5,"Medium",M1748&gt;5,"Large")</f>
        <v>Small</v>
      </c>
      <c r="O1748" s="50">
        <v>55</v>
      </c>
      <c r="P1748" s="67">
        <f t="shared" si="109"/>
        <v>0.03</v>
      </c>
      <c r="Q1748" s="52">
        <v>4.8899999999999997</v>
      </c>
      <c r="R1748" s="52" t="str" cm="1">
        <f t="array" ref="R1748">_xlfn.IFS(ROUND(Q1748,0)=5,"Excellent",ROUND(Q1748,0)=4,"Good",ROUND(Q1748,0)=3,"Ok",ROUND(Q1748,0)&lt;3,"Bad")</f>
        <v>Excellent</v>
      </c>
      <c r="S1748">
        <v>263</v>
      </c>
      <c r="T1748" t="str">
        <f t="shared" si="110"/>
        <v>Yes</v>
      </c>
      <c r="U1748" s="65">
        <v>42550</v>
      </c>
      <c r="V1748" s="65">
        <v>43895</v>
      </c>
      <c r="W1748">
        <v>365</v>
      </c>
      <c r="X1748" t="str">
        <f t="shared" si="111"/>
        <v>Active</v>
      </c>
      <c r="Y1748" t="s">
        <v>15615</v>
      </c>
    </row>
    <row r="1749" spans="1:25" x14ac:dyDescent="0.25">
      <c r="A1749">
        <v>1748</v>
      </c>
      <c r="B1749" t="s">
        <v>1305</v>
      </c>
      <c r="C1749">
        <v>1735</v>
      </c>
      <c r="D1749" t="str">
        <f>VLOOKUP($C1749,Hosts!$A:$O,10,0)</f>
        <v>New York</v>
      </c>
      <c r="E1749" s="67">
        <f>INDEX(Hosts!$A:$O,MATCH(Places!$C1749,Hosts!$A:$A,0),MATCH(Places!E$1,Hosts!$1:$1,0))</f>
        <v>1</v>
      </c>
      <c r="F1749" s="67">
        <f>INDEX(Hosts!$A:$O,MATCH(Places!$C1749,Hosts!$A:$A,0),MATCH(Places!F$1,Hosts!$1:$1,0))</f>
        <v>0.88</v>
      </c>
      <c r="G1749" s="67" t="str">
        <f>INDEX(Hosts!$A:$O,MATCH(Places!$C1749,Hosts!$A:$A,0),MATCH(Places!G$1,Hosts!$1:$1,0))</f>
        <v>No</v>
      </c>
      <c r="H1749">
        <v>19</v>
      </c>
      <c r="I1749" t="str">
        <f>VLOOKUP($H1749,Neighborhoods!$A:$C,2,0)</f>
        <v>Manhattan</v>
      </c>
      <c r="J1749" t="str">
        <f>VLOOKUP($H1749,Neighborhoods!$A:$C,3,0)</f>
        <v>Upper East Side</v>
      </c>
      <c r="K1749" t="s">
        <v>11822</v>
      </c>
      <c r="L1749" t="str">
        <f t="shared" si="108"/>
        <v>No</v>
      </c>
      <c r="M1749">
        <v>4</v>
      </c>
      <c r="N1749" t="str" cm="1">
        <f t="array" ref="N1749">_xlfn.IFS(M1749&lt;=2,"Small",M1749&lt;=5,"Medium",M1749&gt;5,"Large")</f>
        <v>Medium</v>
      </c>
      <c r="O1749" s="50">
        <v>225</v>
      </c>
      <c r="P1749" s="67">
        <f t="shared" si="109"/>
        <v>0.04</v>
      </c>
      <c r="Q1749" s="52">
        <v>4.93</v>
      </c>
      <c r="R1749" s="52" t="str" cm="1">
        <f t="array" ref="R1749">_xlfn.IFS(ROUND(Q1749,0)=5,"Excellent",ROUND(Q1749,0)=4,"Good",ROUND(Q1749,0)=3,"Ok",ROUND(Q1749,0)&lt;3,"Bad")</f>
        <v>Excellent</v>
      </c>
      <c r="S1749">
        <v>29</v>
      </c>
      <c r="T1749" t="str">
        <f t="shared" si="110"/>
        <v>No</v>
      </c>
      <c r="U1749" s="65">
        <v>42514</v>
      </c>
      <c r="V1749" s="65">
        <v>43877</v>
      </c>
      <c r="W1749">
        <v>12</v>
      </c>
      <c r="X1749" t="str">
        <f t="shared" si="111"/>
        <v>Active</v>
      </c>
      <c r="Y1749" t="s">
        <v>15615</v>
      </c>
    </row>
    <row r="1750" spans="1:25" x14ac:dyDescent="0.25">
      <c r="A1750">
        <v>1749</v>
      </c>
      <c r="B1750" t="s">
        <v>1306</v>
      </c>
      <c r="C1750">
        <v>2592</v>
      </c>
      <c r="D1750" t="str">
        <f>VLOOKUP($C1750,Hosts!$A:$O,10,0)</f>
        <v>Florida</v>
      </c>
      <c r="E1750" s="67">
        <f>INDEX(Hosts!$A:$O,MATCH(Places!$C1750,Hosts!$A:$A,0),MATCH(Places!E$1,Hosts!$1:$1,0))</f>
        <v>1</v>
      </c>
      <c r="F1750" s="67">
        <f>INDEX(Hosts!$A:$O,MATCH(Places!$C1750,Hosts!$A:$A,0),MATCH(Places!F$1,Hosts!$1:$1,0))</f>
        <v>0.38</v>
      </c>
      <c r="G1750" s="67" t="str">
        <f>INDEX(Hosts!$A:$O,MATCH(Places!$C1750,Hosts!$A:$A,0),MATCH(Places!G$1,Hosts!$1:$1,0))</f>
        <v>No</v>
      </c>
      <c r="H1750">
        <v>18</v>
      </c>
      <c r="I1750" t="str">
        <f>VLOOKUP($H1750,Neighborhoods!$A:$C,2,0)</f>
        <v>Manhattan</v>
      </c>
      <c r="J1750" t="str">
        <f>VLOOKUP($H1750,Neighborhoods!$A:$C,3,0)</f>
        <v>Midtown</v>
      </c>
      <c r="K1750" t="s">
        <v>1</v>
      </c>
      <c r="L1750" t="str">
        <f t="shared" si="108"/>
        <v>Yes</v>
      </c>
      <c r="M1750">
        <v>2</v>
      </c>
      <c r="N1750" t="str" cm="1">
        <f t="array" ref="N1750">_xlfn.IFS(M1750&lt;=2,"Small",M1750&lt;=5,"Medium",M1750&gt;5,"Large")</f>
        <v>Small</v>
      </c>
      <c r="O1750" s="50">
        <v>587</v>
      </c>
      <c r="P1750" s="67">
        <f t="shared" si="109"/>
        <v>0.05</v>
      </c>
      <c r="Q1750" s="52">
        <v>5</v>
      </c>
      <c r="R1750" s="52" t="str" cm="1">
        <f t="array" ref="R1750">_xlfn.IFS(ROUND(Q1750,0)=5,"Excellent",ROUND(Q1750,0)=4,"Good",ROUND(Q1750,0)=3,"Ok",ROUND(Q1750,0)&lt;3,"Bad")</f>
        <v>Excellent</v>
      </c>
      <c r="S1750">
        <v>17</v>
      </c>
      <c r="T1750" t="str">
        <f t="shared" si="110"/>
        <v>No</v>
      </c>
      <c r="U1750" s="65">
        <v>43107</v>
      </c>
      <c r="V1750" s="65">
        <v>43871</v>
      </c>
      <c r="W1750">
        <v>362</v>
      </c>
      <c r="X1750" t="str">
        <f t="shared" si="111"/>
        <v>Active</v>
      </c>
      <c r="Y1750" t="s">
        <v>15615</v>
      </c>
    </row>
    <row r="1751" spans="1:25" x14ac:dyDescent="0.25">
      <c r="A1751">
        <v>1750</v>
      </c>
      <c r="B1751" t="s">
        <v>1307</v>
      </c>
      <c r="C1751">
        <v>1174</v>
      </c>
      <c r="D1751" t="str">
        <f>VLOOKUP($C1751,Hosts!$A:$O,10,0)</f>
        <v>New York</v>
      </c>
      <c r="E1751" s="67">
        <f>INDEX(Hosts!$A:$O,MATCH(Places!$C1751,Hosts!$A:$A,0),MATCH(Places!E$1,Hosts!$1:$1,0))</f>
        <v>1</v>
      </c>
      <c r="F1751" s="67">
        <f>INDEX(Hosts!$A:$O,MATCH(Places!$C1751,Hosts!$A:$A,0),MATCH(Places!F$1,Hosts!$1:$1,0))</f>
        <v>0.98</v>
      </c>
      <c r="G1751" s="67" t="str">
        <f>INDEX(Hosts!$A:$O,MATCH(Places!$C1751,Hosts!$A:$A,0),MATCH(Places!G$1,Hosts!$1:$1,0))</f>
        <v>Yes</v>
      </c>
      <c r="H1751">
        <v>13</v>
      </c>
      <c r="I1751" t="str">
        <f>VLOOKUP($H1751,Neighborhoods!$A:$C,2,0)</f>
        <v>Manhattan</v>
      </c>
      <c r="J1751" t="str">
        <f>VLOOKUP($H1751,Neighborhoods!$A:$C,3,0)</f>
        <v>Chelsea</v>
      </c>
      <c r="K1751" t="s">
        <v>11822</v>
      </c>
      <c r="L1751" t="str">
        <f t="shared" si="108"/>
        <v>No</v>
      </c>
      <c r="M1751">
        <v>2</v>
      </c>
      <c r="N1751" t="str" cm="1">
        <f t="array" ref="N1751">_xlfn.IFS(M1751&lt;=2,"Small",M1751&lt;=5,"Medium",M1751&gt;5,"Large")</f>
        <v>Small</v>
      </c>
      <c r="O1751" s="50">
        <v>93</v>
      </c>
      <c r="P1751" s="67">
        <f t="shared" si="109"/>
        <v>0.03</v>
      </c>
      <c r="Q1751" s="52">
        <v>4.76</v>
      </c>
      <c r="R1751" s="52" t="str" cm="1">
        <f t="array" ref="R1751">_xlfn.IFS(ROUND(Q1751,0)=5,"Excellent",ROUND(Q1751,0)=4,"Good",ROUND(Q1751,0)=3,"Ok",ROUND(Q1751,0)&lt;3,"Bad")</f>
        <v>Excellent</v>
      </c>
      <c r="S1751">
        <v>172</v>
      </c>
      <c r="T1751" t="str">
        <f t="shared" si="110"/>
        <v>No</v>
      </c>
      <c r="U1751" s="65">
        <v>42372</v>
      </c>
      <c r="V1751" s="65">
        <v>44025</v>
      </c>
      <c r="W1751">
        <v>175</v>
      </c>
      <c r="X1751" t="str">
        <f t="shared" si="111"/>
        <v>Active</v>
      </c>
      <c r="Y1751" t="s">
        <v>15616</v>
      </c>
    </row>
    <row r="1752" spans="1:25" x14ac:dyDescent="0.25">
      <c r="A1752">
        <v>1751</v>
      </c>
      <c r="B1752" t="s">
        <v>14253</v>
      </c>
      <c r="C1752">
        <v>2593</v>
      </c>
      <c r="D1752" t="str">
        <f>VLOOKUP($C1752,Hosts!$A:$O,10,0)</f>
        <v>New York</v>
      </c>
      <c r="E1752" s="67">
        <f>INDEX(Hosts!$A:$O,MATCH(Places!$C1752,Hosts!$A:$A,0),MATCH(Places!E$1,Hosts!$1:$1,0))</f>
        <v>1</v>
      </c>
      <c r="F1752" s="67">
        <f>INDEX(Hosts!$A:$O,MATCH(Places!$C1752,Hosts!$A:$A,0),MATCH(Places!F$1,Hosts!$1:$1,0))</f>
        <v>1</v>
      </c>
      <c r="G1752" s="67" t="str">
        <f>INDEX(Hosts!$A:$O,MATCH(Places!$C1752,Hosts!$A:$A,0),MATCH(Places!G$1,Hosts!$1:$1,0))</f>
        <v>Yes</v>
      </c>
      <c r="H1752">
        <v>11</v>
      </c>
      <c r="I1752" t="str">
        <f>VLOOKUP($H1752,Neighborhoods!$A:$C,2,0)</f>
        <v>Brooklyn</v>
      </c>
      <c r="J1752" t="str">
        <f>VLOOKUP($H1752,Neighborhoods!$A:$C,3,0)</f>
        <v>Greenpoint</v>
      </c>
      <c r="K1752" t="s">
        <v>11822</v>
      </c>
      <c r="L1752" t="str">
        <f t="shared" si="108"/>
        <v>No</v>
      </c>
      <c r="M1752">
        <v>2</v>
      </c>
      <c r="N1752" t="str" cm="1">
        <f t="array" ref="N1752">_xlfn.IFS(M1752&lt;=2,"Small",M1752&lt;=5,"Medium",M1752&gt;5,"Large")</f>
        <v>Small</v>
      </c>
      <c r="O1752" s="50">
        <v>127</v>
      </c>
      <c r="P1752" s="67">
        <f t="shared" si="109"/>
        <v>0.03</v>
      </c>
      <c r="Q1752" s="52">
        <v>5</v>
      </c>
      <c r="R1752" s="52" t="str" cm="1">
        <f t="array" ref="R1752">_xlfn.IFS(ROUND(Q1752,0)=5,"Excellent",ROUND(Q1752,0)=4,"Good",ROUND(Q1752,0)=3,"Ok",ROUND(Q1752,0)&lt;3,"Bad")</f>
        <v>Excellent</v>
      </c>
      <c r="S1752">
        <v>28</v>
      </c>
      <c r="T1752" t="str">
        <f t="shared" si="110"/>
        <v>No</v>
      </c>
      <c r="U1752" s="65">
        <v>42371</v>
      </c>
      <c r="V1752" s="65">
        <v>44049</v>
      </c>
      <c r="W1752">
        <v>10</v>
      </c>
      <c r="X1752" t="str">
        <f t="shared" si="111"/>
        <v>Active</v>
      </c>
      <c r="Y1752" t="s">
        <v>15615</v>
      </c>
    </row>
    <row r="1753" spans="1:25" x14ac:dyDescent="0.25">
      <c r="A1753">
        <v>1752</v>
      </c>
      <c r="B1753" t="s">
        <v>13953</v>
      </c>
      <c r="C1753">
        <v>1973</v>
      </c>
      <c r="D1753" t="str">
        <f>VLOOKUP($C1753,Hosts!$A:$O,10,0)</f>
        <v>New York</v>
      </c>
      <c r="E1753" s="67">
        <f>INDEX(Hosts!$A:$O,MATCH(Places!$C1753,Hosts!$A:$A,0),MATCH(Places!E$1,Hosts!$1:$1,0))</f>
        <v>1</v>
      </c>
      <c r="F1753" s="67">
        <f>INDEX(Hosts!$A:$O,MATCH(Places!$C1753,Hosts!$A:$A,0),MATCH(Places!F$1,Hosts!$1:$1,0))</f>
        <v>0.68</v>
      </c>
      <c r="G1753" s="67" t="str">
        <f>INDEX(Hosts!$A:$O,MATCH(Places!$C1753,Hosts!$A:$A,0),MATCH(Places!G$1,Hosts!$1:$1,0))</f>
        <v>No</v>
      </c>
      <c r="H1753">
        <v>7</v>
      </c>
      <c r="I1753" t="str">
        <f>VLOOKUP($H1753,Neighborhoods!$A:$C,2,0)</f>
        <v>Brooklyn</v>
      </c>
      <c r="J1753" t="str">
        <f>VLOOKUP($H1753,Neighborhoods!$A:$C,3,0)</f>
        <v>Bedford-Stuyvesant</v>
      </c>
      <c r="K1753" t="s">
        <v>11822</v>
      </c>
      <c r="L1753" t="str">
        <f t="shared" si="108"/>
        <v>No</v>
      </c>
      <c r="M1753">
        <v>8</v>
      </c>
      <c r="N1753" t="str" cm="1">
        <f t="array" ref="N1753">_xlfn.IFS(M1753&lt;=2,"Small",M1753&lt;=5,"Medium",M1753&gt;5,"Large")</f>
        <v>Large</v>
      </c>
      <c r="O1753" s="50">
        <v>599</v>
      </c>
      <c r="P1753" s="67">
        <f t="shared" si="109"/>
        <v>0.05</v>
      </c>
      <c r="Q1753" s="52">
        <v>4.9800000000000004</v>
      </c>
      <c r="R1753" s="52" t="str" cm="1">
        <f t="array" ref="R1753">_xlfn.IFS(ROUND(Q1753,0)=5,"Excellent",ROUND(Q1753,0)=4,"Good",ROUND(Q1753,0)=3,"Ok",ROUND(Q1753,0)&lt;3,"Bad")</f>
        <v>Excellent</v>
      </c>
      <c r="S1753">
        <v>54</v>
      </c>
      <c r="T1753" t="str">
        <f t="shared" si="110"/>
        <v>No</v>
      </c>
      <c r="U1753" s="65">
        <v>42371</v>
      </c>
      <c r="V1753" s="65">
        <v>44051</v>
      </c>
      <c r="W1753">
        <v>0</v>
      </c>
      <c r="X1753" t="str">
        <f t="shared" si="111"/>
        <v>Inactive</v>
      </c>
      <c r="Y1753" t="s">
        <v>15615</v>
      </c>
    </row>
    <row r="1754" spans="1:25" x14ac:dyDescent="0.25">
      <c r="A1754">
        <v>1753</v>
      </c>
      <c r="B1754" t="s">
        <v>1308</v>
      </c>
      <c r="C1754">
        <v>1006</v>
      </c>
      <c r="D1754" t="str">
        <f>VLOOKUP($C1754,Hosts!$A:$O,10,0)</f>
        <v>New York</v>
      </c>
      <c r="E1754" s="67">
        <f>INDEX(Hosts!$A:$O,MATCH(Places!$C1754,Hosts!$A:$A,0),MATCH(Places!E$1,Hosts!$1:$1,0))</f>
        <v>1</v>
      </c>
      <c r="F1754" s="67">
        <f>INDEX(Hosts!$A:$O,MATCH(Places!$C1754,Hosts!$A:$A,0),MATCH(Places!F$1,Hosts!$1:$1,0))</f>
        <v>0.97</v>
      </c>
      <c r="G1754" s="67" t="str">
        <f>INDEX(Hosts!$A:$O,MATCH(Places!$C1754,Hosts!$A:$A,0),MATCH(Places!G$1,Hosts!$1:$1,0))</f>
        <v>Yes</v>
      </c>
      <c r="H1754">
        <v>12</v>
      </c>
      <c r="I1754" t="str">
        <f>VLOOKUP($H1754,Neighborhoods!$A:$C,2,0)</f>
        <v>Brooklyn</v>
      </c>
      <c r="J1754" t="str">
        <f>VLOOKUP($H1754,Neighborhoods!$A:$C,3,0)</f>
        <v>Williamsburg</v>
      </c>
      <c r="K1754" t="s">
        <v>11822</v>
      </c>
      <c r="L1754" t="str">
        <f t="shared" si="108"/>
        <v>No</v>
      </c>
      <c r="M1754">
        <v>7</v>
      </c>
      <c r="N1754" t="str" cm="1">
        <f t="array" ref="N1754">_xlfn.IFS(M1754&lt;=2,"Small",M1754&lt;=5,"Medium",M1754&gt;5,"Large")</f>
        <v>Large</v>
      </c>
      <c r="O1754" s="50">
        <v>486</v>
      </c>
      <c r="P1754" s="67">
        <f t="shared" si="109"/>
        <v>0.04</v>
      </c>
      <c r="Q1754" s="52">
        <v>4.99</v>
      </c>
      <c r="R1754" s="52" t="str" cm="1">
        <f t="array" ref="R1754">_xlfn.IFS(ROUND(Q1754,0)=5,"Excellent",ROUND(Q1754,0)=4,"Good",ROUND(Q1754,0)=3,"Ok",ROUND(Q1754,0)&lt;3,"Bad")</f>
        <v>Excellent</v>
      </c>
      <c r="S1754">
        <v>132</v>
      </c>
      <c r="T1754" t="str">
        <f t="shared" si="110"/>
        <v>Yes</v>
      </c>
      <c r="U1754" s="65">
        <v>42514</v>
      </c>
      <c r="V1754" s="65">
        <v>43896</v>
      </c>
      <c r="W1754">
        <v>131</v>
      </c>
      <c r="X1754" t="str">
        <f t="shared" si="111"/>
        <v>Active</v>
      </c>
      <c r="Y1754" t="s">
        <v>15615</v>
      </c>
    </row>
    <row r="1755" spans="1:25" x14ac:dyDescent="0.25">
      <c r="A1755">
        <v>1754</v>
      </c>
      <c r="B1755" t="s">
        <v>1309</v>
      </c>
      <c r="C1755">
        <v>2523</v>
      </c>
      <c r="D1755" t="str">
        <f>VLOOKUP($C1755,Hosts!$A:$O,10,0)</f>
        <v>New York</v>
      </c>
      <c r="E1755" s="67">
        <f>INDEX(Hosts!$A:$O,MATCH(Places!$C1755,Hosts!$A:$A,0),MATCH(Places!E$1,Hosts!$1:$1,0))</f>
        <v>0.5</v>
      </c>
      <c r="F1755" s="67">
        <f>INDEX(Hosts!$A:$O,MATCH(Places!$C1755,Hosts!$A:$A,0),MATCH(Places!F$1,Hosts!$1:$1,0))</f>
        <v>0.99</v>
      </c>
      <c r="G1755" s="67" t="str">
        <f>INDEX(Hosts!$A:$O,MATCH(Places!$C1755,Hosts!$A:$A,0),MATCH(Places!G$1,Hosts!$1:$1,0))</f>
        <v>Yes</v>
      </c>
      <c r="H1755">
        <v>23</v>
      </c>
      <c r="I1755" t="str">
        <f>VLOOKUP($H1755,Neighborhoods!$A:$C,2,0)</f>
        <v>Queens</v>
      </c>
      <c r="J1755" t="str">
        <f>VLOOKUP($H1755,Neighborhoods!$A:$C,3,0)</f>
        <v>Jamaica</v>
      </c>
      <c r="K1755" t="s">
        <v>1</v>
      </c>
      <c r="L1755" t="str">
        <f t="shared" si="108"/>
        <v>Yes</v>
      </c>
      <c r="M1755">
        <v>2</v>
      </c>
      <c r="N1755" t="str" cm="1">
        <f t="array" ref="N1755">_xlfn.IFS(M1755&lt;=2,"Small",M1755&lt;=5,"Medium",M1755&gt;5,"Large")</f>
        <v>Small</v>
      </c>
      <c r="O1755" s="50">
        <v>43</v>
      </c>
      <c r="P1755" s="67">
        <f t="shared" si="109"/>
        <v>0.03</v>
      </c>
      <c r="Q1755" s="52">
        <v>4.97</v>
      </c>
      <c r="R1755" s="52" t="str" cm="1">
        <f t="array" ref="R1755">_xlfn.IFS(ROUND(Q1755,0)=5,"Excellent",ROUND(Q1755,0)=4,"Good",ROUND(Q1755,0)=3,"Ok",ROUND(Q1755,0)&lt;3,"Bad")</f>
        <v>Excellent</v>
      </c>
      <c r="S1755">
        <v>648</v>
      </c>
      <c r="T1755" t="str">
        <f t="shared" si="110"/>
        <v>Yes</v>
      </c>
      <c r="U1755" s="65">
        <v>42366</v>
      </c>
      <c r="V1755" s="65">
        <v>43902</v>
      </c>
      <c r="W1755">
        <v>337</v>
      </c>
      <c r="X1755" t="str">
        <f t="shared" si="111"/>
        <v>Active</v>
      </c>
      <c r="Y1755" t="s">
        <v>15615</v>
      </c>
    </row>
    <row r="1756" spans="1:25" x14ac:dyDescent="0.25">
      <c r="A1756">
        <v>1755</v>
      </c>
      <c r="B1756" t="s">
        <v>1310</v>
      </c>
      <c r="C1756">
        <v>1710</v>
      </c>
      <c r="D1756" t="str">
        <f>VLOOKUP($C1756,Hosts!$A:$O,10,0)</f>
        <v>New York</v>
      </c>
      <c r="E1756" s="67">
        <f>INDEX(Hosts!$A:$O,MATCH(Places!$C1756,Hosts!$A:$A,0),MATCH(Places!E$1,Hosts!$1:$1,0))</f>
        <v>1</v>
      </c>
      <c r="F1756" s="67">
        <f>INDEX(Hosts!$A:$O,MATCH(Places!$C1756,Hosts!$A:$A,0),MATCH(Places!F$1,Hosts!$1:$1,0))</f>
        <v>0.98</v>
      </c>
      <c r="G1756" s="67" t="str">
        <f>INDEX(Hosts!$A:$O,MATCH(Places!$C1756,Hosts!$A:$A,0),MATCH(Places!G$1,Hosts!$1:$1,0))</f>
        <v>No</v>
      </c>
      <c r="H1756">
        <v>7</v>
      </c>
      <c r="I1756" t="str">
        <f>VLOOKUP($H1756,Neighborhoods!$A:$C,2,0)</f>
        <v>Brooklyn</v>
      </c>
      <c r="J1756" t="str">
        <f>VLOOKUP($H1756,Neighborhoods!$A:$C,3,0)</f>
        <v>Bedford-Stuyvesant</v>
      </c>
      <c r="K1756" t="s">
        <v>1</v>
      </c>
      <c r="L1756" t="str">
        <f t="shared" si="108"/>
        <v>Yes</v>
      </c>
      <c r="M1756">
        <v>2</v>
      </c>
      <c r="N1756" t="str" cm="1">
        <f t="array" ref="N1756">_xlfn.IFS(M1756&lt;=2,"Small",M1756&lt;=5,"Medium",M1756&gt;5,"Large")</f>
        <v>Small</v>
      </c>
      <c r="O1756" s="50">
        <v>64</v>
      </c>
      <c r="P1756" s="67">
        <f t="shared" si="109"/>
        <v>0.03</v>
      </c>
      <c r="Q1756" s="52">
        <v>4.72</v>
      </c>
      <c r="R1756" s="52" t="str" cm="1">
        <f t="array" ref="R1756">_xlfn.IFS(ROUND(Q1756,0)=5,"Excellent",ROUND(Q1756,0)=4,"Good",ROUND(Q1756,0)=3,"Ok",ROUND(Q1756,0)&lt;3,"Bad")</f>
        <v>Excellent</v>
      </c>
      <c r="S1756">
        <v>74</v>
      </c>
      <c r="T1756" t="str">
        <f t="shared" si="110"/>
        <v>No</v>
      </c>
      <c r="U1756" s="65">
        <v>42435</v>
      </c>
      <c r="V1756" s="65">
        <v>43827</v>
      </c>
      <c r="W1756">
        <v>180</v>
      </c>
      <c r="X1756" t="str">
        <f t="shared" si="111"/>
        <v>Active</v>
      </c>
      <c r="Y1756" t="s">
        <v>15615</v>
      </c>
    </row>
    <row r="1757" spans="1:25" x14ac:dyDescent="0.25">
      <c r="A1757">
        <v>1756</v>
      </c>
      <c r="B1757" t="s">
        <v>14081</v>
      </c>
      <c r="C1757">
        <v>2515</v>
      </c>
      <c r="D1757" t="str">
        <f>VLOOKUP($C1757,Hosts!$A:$O,10,0)</f>
        <v>New York</v>
      </c>
      <c r="E1757" s="67">
        <f>INDEX(Hosts!$A:$O,MATCH(Places!$C1757,Hosts!$A:$A,0),MATCH(Places!E$1,Hosts!$1:$1,0))</f>
        <v>1</v>
      </c>
      <c r="F1757" s="67">
        <f>INDEX(Hosts!$A:$O,MATCH(Places!$C1757,Hosts!$A:$A,0),MATCH(Places!F$1,Hosts!$1:$1,0))</f>
        <v>0.8</v>
      </c>
      <c r="G1757" s="67" t="str">
        <f>INDEX(Hosts!$A:$O,MATCH(Places!$C1757,Hosts!$A:$A,0),MATCH(Places!G$1,Hosts!$1:$1,0))</f>
        <v>No</v>
      </c>
      <c r="H1757">
        <v>10</v>
      </c>
      <c r="I1757" t="str">
        <f>VLOOKUP($H1757,Neighborhoods!$A:$C,2,0)</f>
        <v>Brooklyn</v>
      </c>
      <c r="J1757" t="str">
        <f>VLOOKUP($H1757,Neighborhoods!$A:$C,3,0)</f>
        <v>East Flatbush</v>
      </c>
      <c r="K1757" t="s">
        <v>11822</v>
      </c>
      <c r="L1757" t="str">
        <f t="shared" si="108"/>
        <v>No</v>
      </c>
      <c r="M1757">
        <v>10</v>
      </c>
      <c r="N1757" t="str" cm="1">
        <f t="array" ref="N1757">_xlfn.IFS(M1757&lt;=2,"Small",M1757&lt;=5,"Medium",M1757&gt;5,"Large")</f>
        <v>Large</v>
      </c>
      <c r="O1757" s="50">
        <v>185</v>
      </c>
      <c r="P1757" s="67">
        <f t="shared" si="109"/>
        <v>0.03</v>
      </c>
      <c r="Q1757" s="52">
        <v>4.8099999999999996</v>
      </c>
      <c r="R1757" s="52" t="str" cm="1">
        <f t="array" ref="R1757">_xlfn.IFS(ROUND(Q1757,0)=5,"Excellent",ROUND(Q1757,0)=4,"Good",ROUND(Q1757,0)=3,"Ok",ROUND(Q1757,0)&lt;3,"Bad")</f>
        <v>Excellent</v>
      </c>
      <c r="S1757">
        <v>256</v>
      </c>
      <c r="T1757" t="str">
        <f t="shared" si="110"/>
        <v>Yes</v>
      </c>
      <c r="U1757" s="65">
        <v>42475</v>
      </c>
      <c r="V1757" s="65">
        <v>44035</v>
      </c>
      <c r="W1757">
        <v>336</v>
      </c>
      <c r="X1757" t="str">
        <f t="shared" si="111"/>
        <v>Active</v>
      </c>
      <c r="Y1757" t="s">
        <v>15615</v>
      </c>
    </row>
    <row r="1758" spans="1:25" x14ac:dyDescent="0.25">
      <c r="A1758">
        <v>1757</v>
      </c>
      <c r="B1758" t="s">
        <v>1312</v>
      </c>
      <c r="C1758">
        <v>1794</v>
      </c>
      <c r="D1758" t="str">
        <f>VLOOKUP($C1758,Hosts!$A:$O,10,0)</f>
        <v>New York</v>
      </c>
      <c r="E1758" s="67">
        <f>INDEX(Hosts!$A:$O,MATCH(Places!$C1758,Hosts!$A:$A,0),MATCH(Places!E$1,Hosts!$1:$1,0))</f>
        <v>0</v>
      </c>
      <c r="F1758" s="67">
        <f>INDEX(Hosts!$A:$O,MATCH(Places!$C1758,Hosts!$A:$A,0),MATCH(Places!F$1,Hosts!$1:$1,0))</f>
        <v>0.3</v>
      </c>
      <c r="G1758" s="67" t="str">
        <f>INDEX(Hosts!$A:$O,MATCH(Places!$C1758,Hosts!$A:$A,0),MATCH(Places!G$1,Hosts!$1:$1,0))</f>
        <v>No</v>
      </c>
      <c r="H1758">
        <v>12</v>
      </c>
      <c r="I1758" t="str">
        <f>VLOOKUP($H1758,Neighborhoods!$A:$C,2,0)</f>
        <v>Brooklyn</v>
      </c>
      <c r="J1758" t="str">
        <f>VLOOKUP($H1758,Neighborhoods!$A:$C,3,0)</f>
        <v>Williamsburg</v>
      </c>
      <c r="K1758" t="s">
        <v>1</v>
      </c>
      <c r="L1758" t="str">
        <f t="shared" si="108"/>
        <v>Yes</v>
      </c>
      <c r="M1758">
        <v>3</v>
      </c>
      <c r="N1758" t="str" cm="1">
        <f t="array" ref="N1758">_xlfn.IFS(M1758&lt;=2,"Small",M1758&lt;=5,"Medium",M1758&gt;5,"Large")</f>
        <v>Medium</v>
      </c>
      <c r="O1758" s="50">
        <v>95</v>
      </c>
      <c r="P1758" s="67">
        <f t="shared" si="109"/>
        <v>0.03</v>
      </c>
      <c r="Q1758" s="52">
        <v>4.84</v>
      </c>
      <c r="R1758" s="52" t="str" cm="1">
        <f t="array" ref="R1758">_xlfn.IFS(ROUND(Q1758,0)=5,"Excellent",ROUND(Q1758,0)=4,"Good",ROUND(Q1758,0)=3,"Ok",ROUND(Q1758,0)&lt;3,"Bad")</f>
        <v>Excellent</v>
      </c>
      <c r="S1758">
        <v>19</v>
      </c>
      <c r="T1758" t="str">
        <f t="shared" si="110"/>
        <v>No</v>
      </c>
      <c r="U1758" s="65">
        <v>42602</v>
      </c>
      <c r="V1758" s="65">
        <v>43829</v>
      </c>
      <c r="W1758">
        <v>0</v>
      </c>
      <c r="X1758" t="str">
        <f t="shared" si="111"/>
        <v>Inactive</v>
      </c>
      <c r="Y1758" t="s">
        <v>15615</v>
      </c>
    </row>
    <row r="1759" spans="1:25" x14ac:dyDescent="0.25">
      <c r="A1759">
        <v>1758</v>
      </c>
      <c r="B1759" t="s">
        <v>15342</v>
      </c>
      <c r="C1759">
        <v>1894</v>
      </c>
      <c r="D1759" t="str">
        <f>VLOOKUP($C1759,Hosts!$A:$O,10,0)</f>
        <v>New York</v>
      </c>
      <c r="E1759" s="67">
        <f>INDEX(Hosts!$A:$O,MATCH(Places!$C1759,Hosts!$A:$A,0),MATCH(Places!E$1,Hosts!$1:$1,0))</f>
        <v>1</v>
      </c>
      <c r="F1759" s="67">
        <f>INDEX(Hosts!$A:$O,MATCH(Places!$C1759,Hosts!$A:$A,0),MATCH(Places!F$1,Hosts!$1:$1,0))</f>
        <v>0.92</v>
      </c>
      <c r="G1759" s="67" t="str">
        <f>INDEX(Hosts!$A:$O,MATCH(Places!$C1759,Hosts!$A:$A,0),MATCH(Places!G$1,Hosts!$1:$1,0))</f>
        <v>Yes</v>
      </c>
      <c r="H1759">
        <v>16</v>
      </c>
      <c r="I1759" t="str">
        <f>VLOOKUP($H1759,Neighborhoods!$A:$C,2,0)</f>
        <v>Manhattan</v>
      </c>
      <c r="J1759" t="str">
        <f>VLOOKUP($H1759,Neighborhoods!$A:$C,3,0)</f>
        <v>Harlem</v>
      </c>
      <c r="K1759" t="s">
        <v>11822</v>
      </c>
      <c r="L1759" t="str">
        <f t="shared" si="108"/>
        <v>No</v>
      </c>
      <c r="M1759">
        <v>6</v>
      </c>
      <c r="N1759" t="str" cm="1">
        <f t="array" ref="N1759">_xlfn.IFS(M1759&lt;=2,"Small",M1759&lt;=5,"Medium",M1759&gt;5,"Large")</f>
        <v>Large</v>
      </c>
      <c r="O1759" s="50">
        <v>185</v>
      </c>
      <c r="P1759" s="67">
        <f t="shared" si="109"/>
        <v>0.03</v>
      </c>
      <c r="Q1759" s="52">
        <v>5</v>
      </c>
      <c r="R1759" s="52" t="str" cm="1">
        <f t="array" ref="R1759">_xlfn.IFS(ROUND(Q1759,0)=5,"Excellent",ROUND(Q1759,0)=4,"Good",ROUND(Q1759,0)=3,"Ok",ROUND(Q1759,0)&lt;3,"Bad")</f>
        <v>Excellent</v>
      </c>
      <c r="S1759">
        <v>33</v>
      </c>
      <c r="T1759" t="str">
        <f t="shared" si="110"/>
        <v>No</v>
      </c>
      <c r="U1759" s="65">
        <v>43029</v>
      </c>
      <c r="V1759" s="65">
        <v>43953</v>
      </c>
      <c r="W1759">
        <v>45</v>
      </c>
      <c r="X1759" t="str">
        <f t="shared" si="111"/>
        <v>Active</v>
      </c>
      <c r="Y1759" t="s">
        <v>15615</v>
      </c>
    </row>
    <row r="1760" spans="1:25" x14ac:dyDescent="0.25">
      <c r="A1760">
        <v>1759</v>
      </c>
      <c r="B1760" t="s">
        <v>13439</v>
      </c>
      <c r="C1760">
        <v>2377</v>
      </c>
      <c r="D1760" t="str">
        <f>VLOOKUP($C1760,Hosts!$A:$O,10,0)</f>
        <v>New York</v>
      </c>
      <c r="E1760" s="67">
        <f>INDEX(Hosts!$A:$O,MATCH(Places!$C1760,Hosts!$A:$A,0),MATCH(Places!E$1,Hosts!$1:$1,0))</f>
        <v>1</v>
      </c>
      <c r="F1760" s="67">
        <f>INDEX(Hosts!$A:$O,MATCH(Places!$C1760,Hosts!$A:$A,0),MATCH(Places!F$1,Hosts!$1:$1,0))</f>
        <v>1</v>
      </c>
      <c r="G1760" s="67" t="str">
        <f>INDEX(Hosts!$A:$O,MATCH(Places!$C1760,Hosts!$A:$A,0),MATCH(Places!G$1,Hosts!$1:$1,0))</f>
        <v>Yes</v>
      </c>
      <c r="H1760">
        <v>20</v>
      </c>
      <c r="I1760" t="str">
        <f>VLOOKUP($H1760,Neighborhoods!$A:$C,2,0)</f>
        <v>Manhattan</v>
      </c>
      <c r="J1760" t="str">
        <f>VLOOKUP($H1760,Neighborhoods!$A:$C,3,0)</f>
        <v>Upper West Side</v>
      </c>
      <c r="K1760" t="s">
        <v>11822</v>
      </c>
      <c r="L1760" t="str">
        <f t="shared" si="108"/>
        <v>No</v>
      </c>
      <c r="M1760">
        <v>2</v>
      </c>
      <c r="N1760" t="str" cm="1">
        <f t="array" ref="N1760">_xlfn.IFS(M1760&lt;=2,"Small",M1760&lt;=5,"Medium",M1760&gt;5,"Large")</f>
        <v>Small</v>
      </c>
      <c r="O1760" s="50">
        <v>220</v>
      </c>
      <c r="P1760" s="67">
        <f t="shared" si="109"/>
        <v>0.04</v>
      </c>
      <c r="Q1760" s="52">
        <v>4.99</v>
      </c>
      <c r="R1760" s="52" t="str" cm="1">
        <f t="array" ref="R1760">_xlfn.IFS(ROUND(Q1760,0)=5,"Excellent",ROUND(Q1760,0)=4,"Good",ROUND(Q1760,0)=3,"Ok",ROUND(Q1760,0)&lt;3,"Bad")</f>
        <v>Excellent</v>
      </c>
      <c r="S1760">
        <v>234</v>
      </c>
      <c r="T1760" t="str">
        <f t="shared" si="110"/>
        <v>Yes</v>
      </c>
      <c r="U1760" s="65">
        <v>42378</v>
      </c>
      <c r="V1760" s="65">
        <v>44053</v>
      </c>
      <c r="W1760">
        <v>338</v>
      </c>
      <c r="X1760" t="str">
        <f t="shared" si="111"/>
        <v>Active</v>
      </c>
      <c r="Y1760" t="s">
        <v>15615</v>
      </c>
    </row>
    <row r="1761" spans="1:25" x14ac:dyDescent="0.25">
      <c r="A1761">
        <v>1760</v>
      </c>
      <c r="B1761" t="s">
        <v>1314</v>
      </c>
      <c r="C1761">
        <v>2599</v>
      </c>
      <c r="D1761" t="str">
        <f>VLOOKUP($C1761,Hosts!$A:$O,10,0)</f>
        <v>New York</v>
      </c>
      <c r="E1761" s="67">
        <f>INDEX(Hosts!$A:$O,MATCH(Places!$C1761,Hosts!$A:$A,0),MATCH(Places!E$1,Hosts!$1:$1,0))</f>
        <v>1</v>
      </c>
      <c r="F1761" s="67">
        <f>INDEX(Hosts!$A:$O,MATCH(Places!$C1761,Hosts!$A:$A,0),MATCH(Places!F$1,Hosts!$1:$1,0))</f>
        <v>1</v>
      </c>
      <c r="G1761" s="67" t="str">
        <f>INDEX(Hosts!$A:$O,MATCH(Places!$C1761,Hosts!$A:$A,0),MATCH(Places!G$1,Hosts!$1:$1,0))</f>
        <v>Yes</v>
      </c>
      <c r="H1761">
        <v>7</v>
      </c>
      <c r="I1761" t="str">
        <f>VLOOKUP($H1761,Neighborhoods!$A:$C,2,0)</f>
        <v>Brooklyn</v>
      </c>
      <c r="J1761" t="str">
        <f>VLOOKUP($H1761,Neighborhoods!$A:$C,3,0)</f>
        <v>Bedford-Stuyvesant</v>
      </c>
      <c r="K1761" t="s">
        <v>11822</v>
      </c>
      <c r="L1761" t="str">
        <f t="shared" si="108"/>
        <v>No</v>
      </c>
      <c r="M1761">
        <v>2</v>
      </c>
      <c r="N1761" t="str" cm="1">
        <f t="array" ref="N1761">_xlfn.IFS(M1761&lt;=2,"Small",M1761&lt;=5,"Medium",M1761&gt;5,"Large")</f>
        <v>Small</v>
      </c>
      <c r="O1761" s="50">
        <v>105</v>
      </c>
      <c r="P1761" s="67">
        <f t="shared" si="109"/>
        <v>0.03</v>
      </c>
      <c r="Q1761" s="52">
        <v>4.9000000000000004</v>
      </c>
      <c r="R1761" s="52" t="str" cm="1">
        <f t="array" ref="R1761">_xlfn.IFS(ROUND(Q1761,0)=5,"Excellent",ROUND(Q1761,0)=4,"Good",ROUND(Q1761,0)=3,"Ok",ROUND(Q1761,0)&lt;3,"Bad")</f>
        <v>Excellent</v>
      </c>
      <c r="S1761">
        <v>167</v>
      </c>
      <c r="T1761" t="str">
        <f t="shared" si="110"/>
        <v>Yes</v>
      </c>
      <c r="U1761" s="65">
        <v>42395</v>
      </c>
      <c r="V1761" s="65">
        <v>44038</v>
      </c>
      <c r="W1761">
        <v>306</v>
      </c>
      <c r="X1761" t="str">
        <f t="shared" si="111"/>
        <v>Active</v>
      </c>
      <c r="Y1761" t="s">
        <v>15616</v>
      </c>
    </row>
    <row r="1762" spans="1:25" x14ac:dyDescent="0.25">
      <c r="A1762">
        <v>1761</v>
      </c>
      <c r="B1762" t="s">
        <v>1570</v>
      </c>
      <c r="C1762">
        <v>671</v>
      </c>
      <c r="D1762" t="str">
        <f>VLOOKUP($C1762,Hosts!$A:$O,10,0)</f>
        <v>New York</v>
      </c>
      <c r="E1762" s="67">
        <f>INDEX(Hosts!$A:$O,MATCH(Places!$C1762,Hosts!$A:$A,0),MATCH(Places!E$1,Hosts!$1:$1,0))</f>
        <v>0</v>
      </c>
      <c r="F1762" s="67">
        <f>INDEX(Hosts!$A:$O,MATCH(Places!$C1762,Hosts!$A:$A,0),MATCH(Places!F$1,Hosts!$1:$1,0))</f>
        <v>0</v>
      </c>
      <c r="G1762" s="67" t="str">
        <f>INDEX(Hosts!$A:$O,MATCH(Places!$C1762,Hosts!$A:$A,0),MATCH(Places!G$1,Hosts!$1:$1,0))</f>
        <v>No</v>
      </c>
      <c r="H1762">
        <v>12</v>
      </c>
      <c r="I1762" t="str">
        <f>VLOOKUP($H1762,Neighborhoods!$A:$C,2,0)</f>
        <v>Brooklyn</v>
      </c>
      <c r="J1762" t="str">
        <f>VLOOKUP($H1762,Neighborhoods!$A:$C,3,0)</f>
        <v>Williamsburg</v>
      </c>
      <c r="K1762" t="s">
        <v>11822</v>
      </c>
      <c r="L1762" t="str">
        <f t="shared" si="108"/>
        <v>No</v>
      </c>
      <c r="M1762">
        <v>4</v>
      </c>
      <c r="N1762" t="str" cm="1">
        <f t="array" ref="N1762">_xlfn.IFS(M1762&lt;=2,"Small",M1762&lt;=5,"Medium",M1762&gt;5,"Large")</f>
        <v>Medium</v>
      </c>
      <c r="O1762" s="50">
        <v>300</v>
      </c>
      <c r="P1762" s="67">
        <f t="shared" si="109"/>
        <v>0.04</v>
      </c>
      <c r="Q1762" s="52">
        <v>5</v>
      </c>
      <c r="R1762" s="52" t="str" cm="1">
        <f t="array" ref="R1762">_xlfn.IFS(ROUND(Q1762,0)=5,"Excellent",ROUND(Q1762,0)=4,"Good",ROUND(Q1762,0)=3,"Ok",ROUND(Q1762,0)&lt;3,"Bad")</f>
        <v>Excellent</v>
      </c>
      <c r="S1762">
        <v>4</v>
      </c>
      <c r="T1762" t="str">
        <f t="shared" si="110"/>
        <v>No</v>
      </c>
      <c r="U1762" s="65">
        <v>42589</v>
      </c>
      <c r="V1762" s="65">
        <v>43674</v>
      </c>
      <c r="W1762">
        <v>364</v>
      </c>
      <c r="X1762" t="str">
        <f t="shared" si="111"/>
        <v>Active</v>
      </c>
      <c r="Y1762" t="s">
        <v>15615</v>
      </c>
    </row>
    <row r="1763" spans="1:25" x14ac:dyDescent="0.25">
      <c r="A1763">
        <v>1762</v>
      </c>
      <c r="B1763" t="s">
        <v>1315</v>
      </c>
      <c r="C1763">
        <v>474</v>
      </c>
      <c r="D1763" t="str">
        <f>VLOOKUP($C1763,Hosts!$A:$O,10,0)</f>
        <v>New York</v>
      </c>
      <c r="E1763" s="67">
        <f>INDEX(Hosts!$A:$O,MATCH(Places!$C1763,Hosts!$A:$A,0),MATCH(Places!E$1,Hosts!$1:$1,0))</f>
        <v>1</v>
      </c>
      <c r="F1763" s="67">
        <f>INDEX(Hosts!$A:$O,MATCH(Places!$C1763,Hosts!$A:$A,0),MATCH(Places!F$1,Hosts!$1:$1,0))</f>
        <v>0.56000000000000005</v>
      </c>
      <c r="G1763" s="67" t="str">
        <f>INDEX(Hosts!$A:$O,MATCH(Places!$C1763,Hosts!$A:$A,0),MATCH(Places!G$1,Hosts!$1:$1,0))</f>
        <v>No</v>
      </c>
      <c r="H1763">
        <v>7</v>
      </c>
      <c r="I1763" t="str">
        <f>VLOOKUP($H1763,Neighborhoods!$A:$C,2,0)</f>
        <v>Brooklyn</v>
      </c>
      <c r="J1763" t="str">
        <f>VLOOKUP($H1763,Neighborhoods!$A:$C,3,0)</f>
        <v>Bedford-Stuyvesant</v>
      </c>
      <c r="K1763" t="s">
        <v>1</v>
      </c>
      <c r="L1763" t="str">
        <f t="shared" si="108"/>
        <v>Yes</v>
      </c>
      <c r="M1763">
        <v>1</v>
      </c>
      <c r="N1763" t="str" cm="1">
        <f t="array" ref="N1763">_xlfn.IFS(M1763&lt;=2,"Small",M1763&lt;=5,"Medium",M1763&gt;5,"Large")</f>
        <v>Small</v>
      </c>
      <c r="O1763" s="50">
        <v>40</v>
      </c>
      <c r="P1763" s="67">
        <f t="shared" si="109"/>
        <v>0.03</v>
      </c>
      <c r="Q1763" s="52">
        <v>5</v>
      </c>
      <c r="R1763" s="52" t="str" cm="1">
        <f t="array" ref="R1763">_xlfn.IFS(ROUND(Q1763,0)=5,"Excellent",ROUND(Q1763,0)=4,"Good",ROUND(Q1763,0)=3,"Ok",ROUND(Q1763,0)&lt;3,"Bad")</f>
        <v>Excellent</v>
      </c>
      <c r="S1763">
        <v>5</v>
      </c>
      <c r="T1763" t="str">
        <f t="shared" si="110"/>
        <v>No</v>
      </c>
      <c r="U1763" s="65">
        <v>42643</v>
      </c>
      <c r="V1763" s="65">
        <v>43911</v>
      </c>
      <c r="W1763">
        <v>265</v>
      </c>
      <c r="X1763" t="str">
        <f t="shared" si="111"/>
        <v>Active</v>
      </c>
      <c r="Y1763" t="s">
        <v>15615</v>
      </c>
    </row>
    <row r="1764" spans="1:25" x14ac:dyDescent="0.25">
      <c r="A1764">
        <v>1763</v>
      </c>
      <c r="B1764" t="s">
        <v>1316</v>
      </c>
      <c r="C1764">
        <v>2602</v>
      </c>
      <c r="D1764" t="str">
        <f>VLOOKUP($C1764,Hosts!$A:$O,10,0)</f>
        <v>New York</v>
      </c>
      <c r="E1764" s="67">
        <f>INDEX(Hosts!$A:$O,MATCH(Places!$C1764,Hosts!$A:$A,0),MATCH(Places!E$1,Hosts!$1:$1,0))</f>
        <v>1</v>
      </c>
      <c r="F1764" s="67">
        <f>INDEX(Hosts!$A:$O,MATCH(Places!$C1764,Hosts!$A:$A,0),MATCH(Places!F$1,Hosts!$1:$1,0))</f>
        <v>1</v>
      </c>
      <c r="G1764" s="67" t="str">
        <f>INDEX(Hosts!$A:$O,MATCH(Places!$C1764,Hosts!$A:$A,0),MATCH(Places!G$1,Hosts!$1:$1,0))</f>
        <v>No</v>
      </c>
      <c r="H1764">
        <v>14</v>
      </c>
      <c r="I1764" t="str">
        <f>VLOOKUP($H1764,Neighborhoods!$A:$C,2,0)</f>
        <v>Manhattan</v>
      </c>
      <c r="J1764" t="str">
        <f>VLOOKUP($H1764,Neighborhoods!$A:$C,3,0)</f>
        <v>East Harlem</v>
      </c>
      <c r="K1764" t="s">
        <v>11822</v>
      </c>
      <c r="L1764" t="str">
        <f t="shared" si="108"/>
        <v>No</v>
      </c>
      <c r="M1764">
        <v>3</v>
      </c>
      <c r="N1764" t="str" cm="1">
        <f t="array" ref="N1764">_xlfn.IFS(M1764&lt;=2,"Small",M1764&lt;=5,"Medium",M1764&gt;5,"Large")</f>
        <v>Medium</v>
      </c>
      <c r="O1764" s="50">
        <v>200</v>
      </c>
      <c r="P1764" s="67">
        <f t="shared" si="109"/>
        <v>0.04</v>
      </c>
      <c r="Q1764" s="52">
        <v>4.83</v>
      </c>
      <c r="R1764" s="52" t="str" cm="1">
        <f t="array" ref="R1764">_xlfn.IFS(ROUND(Q1764,0)=5,"Excellent",ROUND(Q1764,0)=4,"Good",ROUND(Q1764,0)=3,"Ok",ROUND(Q1764,0)&lt;3,"Bad")</f>
        <v>Excellent</v>
      </c>
      <c r="S1764">
        <v>83</v>
      </c>
      <c r="T1764" t="str">
        <f t="shared" si="110"/>
        <v>No</v>
      </c>
      <c r="U1764" s="65">
        <v>42452</v>
      </c>
      <c r="V1764" s="65">
        <v>44025</v>
      </c>
      <c r="W1764">
        <v>179</v>
      </c>
      <c r="X1764" t="str">
        <f t="shared" si="111"/>
        <v>Active</v>
      </c>
      <c r="Y1764" t="s">
        <v>15615</v>
      </c>
    </row>
    <row r="1765" spans="1:25" x14ac:dyDescent="0.25">
      <c r="A1765">
        <v>1764</v>
      </c>
      <c r="B1765" t="s">
        <v>13975</v>
      </c>
      <c r="C1765">
        <v>2033</v>
      </c>
      <c r="D1765" t="str">
        <f>VLOOKUP($C1765,Hosts!$A:$O,10,0)</f>
        <v>New York</v>
      </c>
      <c r="E1765" s="67">
        <f>INDEX(Hosts!$A:$O,MATCH(Places!$C1765,Hosts!$A:$A,0),MATCH(Places!E$1,Hosts!$1:$1,0))</f>
        <v>1</v>
      </c>
      <c r="F1765" s="67">
        <f>INDEX(Hosts!$A:$O,MATCH(Places!$C1765,Hosts!$A:$A,0),MATCH(Places!F$1,Hosts!$1:$1,0))</f>
        <v>1</v>
      </c>
      <c r="G1765" s="67" t="str">
        <f>INDEX(Hosts!$A:$O,MATCH(Places!$C1765,Hosts!$A:$A,0),MATCH(Places!G$1,Hosts!$1:$1,0))</f>
        <v>No</v>
      </c>
      <c r="H1765">
        <v>16</v>
      </c>
      <c r="I1765" t="str">
        <f>VLOOKUP($H1765,Neighborhoods!$A:$C,2,0)</f>
        <v>Manhattan</v>
      </c>
      <c r="J1765" t="str">
        <f>VLOOKUP($H1765,Neighborhoods!$A:$C,3,0)</f>
        <v>Harlem</v>
      </c>
      <c r="K1765" t="s">
        <v>1</v>
      </c>
      <c r="L1765" t="str">
        <f t="shared" si="108"/>
        <v>Yes</v>
      </c>
      <c r="M1765">
        <v>1</v>
      </c>
      <c r="N1765" t="str" cm="1">
        <f t="array" ref="N1765">_xlfn.IFS(M1765&lt;=2,"Small",M1765&lt;=5,"Medium",M1765&gt;5,"Large")</f>
        <v>Small</v>
      </c>
      <c r="O1765" s="50">
        <v>25</v>
      </c>
      <c r="P1765" s="67">
        <f t="shared" si="109"/>
        <v>0.03</v>
      </c>
      <c r="Q1765" s="52">
        <v>5</v>
      </c>
      <c r="R1765" s="52" t="str" cm="1">
        <f t="array" ref="R1765">_xlfn.IFS(ROUND(Q1765,0)=5,"Excellent",ROUND(Q1765,0)=4,"Good",ROUND(Q1765,0)=3,"Ok",ROUND(Q1765,0)&lt;3,"Bad")</f>
        <v>Excellent</v>
      </c>
      <c r="S1765">
        <v>3</v>
      </c>
      <c r="T1765" t="str">
        <f t="shared" si="110"/>
        <v>No</v>
      </c>
      <c r="U1765" s="65">
        <v>43226</v>
      </c>
      <c r="V1765" s="65">
        <v>44037</v>
      </c>
      <c r="W1765">
        <v>0</v>
      </c>
      <c r="X1765" t="str">
        <f t="shared" si="111"/>
        <v>Inactive</v>
      </c>
      <c r="Y1765" t="s">
        <v>15615</v>
      </c>
    </row>
    <row r="1766" spans="1:25" x14ac:dyDescent="0.25">
      <c r="A1766">
        <v>1765</v>
      </c>
      <c r="B1766" t="s">
        <v>1317</v>
      </c>
      <c r="C1766">
        <v>2058</v>
      </c>
      <c r="D1766" t="str">
        <f>VLOOKUP($C1766,Hosts!$A:$O,10,0)</f>
        <v>New York</v>
      </c>
      <c r="E1766" s="67">
        <f>INDEX(Hosts!$A:$O,MATCH(Places!$C1766,Hosts!$A:$A,0),MATCH(Places!E$1,Hosts!$1:$1,0))</f>
        <v>1</v>
      </c>
      <c r="F1766" s="67">
        <f>INDEX(Hosts!$A:$O,MATCH(Places!$C1766,Hosts!$A:$A,0),MATCH(Places!F$1,Hosts!$1:$1,0))</f>
        <v>1</v>
      </c>
      <c r="G1766" s="67" t="str">
        <f>INDEX(Hosts!$A:$O,MATCH(Places!$C1766,Hosts!$A:$A,0),MATCH(Places!G$1,Hosts!$1:$1,0))</f>
        <v>No</v>
      </c>
      <c r="H1766">
        <v>21</v>
      </c>
      <c r="I1766" t="str">
        <f>VLOOKUP($H1766,Neighborhoods!$A:$C,2,0)</f>
        <v>Queens</v>
      </c>
      <c r="J1766" t="str">
        <f>VLOOKUP($H1766,Neighborhoods!$A:$C,3,0)</f>
        <v>Astoria</v>
      </c>
      <c r="K1766" t="s">
        <v>11822</v>
      </c>
      <c r="L1766" t="str">
        <f t="shared" si="108"/>
        <v>No</v>
      </c>
      <c r="M1766">
        <v>2</v>
      </c>
      <c r="N1766" t="str" cm="1">
        <f t="array" ref="N1766">_xlfn.IFS(M1766&lt;=2,"Small",M1766&lt;=5,"Medium",M1766&gt;5,"Large")</f>
        <v>Small</v>
      </c>
      <c r="O1766" s="50">
        <v>61</v>
      </c>
      <c r="P1766" s="67">
        <f t="shared" si="109"/>
        <v>0.03</v>
      </c>
      <c r="Q1766" s="52">
        <v>4.87</v>
      </c>
      <c r="R1766" s="52" t="str" cm="1">
        <f t="array" ref="R1766">_xlfn.IFS(ROUND(Q1766,0)=5,"Excellent",ROUND(Q1766,0)=4,"Good",ROUND(Q1766,0)=3,"Ok",ROUND(Q1766,0)&lt;3,"Bad")</f>
        <v>Excellent</v>
      </c>
      <c r="S1766">
        <v>15</v>
      </c>
      <c r="T1766" t="str">
        <f t="shared" si="110"/>
        <v>No</v>
      </c>
      <c r="U1766" s="65">
        <v>42526</v>
      </c>
      <c r="V1766" s="65">
        <v>43831</v>
      </c>
      <c r="W1766">
        <v>52</v>
      </c>
      <c r="X1766" t="str">
        <f t="shared" si="111"/>
        <v>Active</v>
      </c>
      <c r="Y1766" t="s">
        <v>15616</v>
      </c>
    </row>
    <row r="1767" spans="1:25" x14ac:dyDescent="0.25">
      <c r="A1767">
        <v>1766</v>
      </c>
      <c r="B1767" t="s">
        <v>15313</v>
      </c>
      <c r="C1767">
        <v>190</v>
      </c>
      <c r="D1767" t="str">
        <f>VLOOKUP($C1767,Hosts!$A:$O,10,0)</f>
        <v>New York</v>
      </c>
      <c r="E1767" s="67">
        <f>INDEX(Hosts!$A:$O,MATCH(Places!$C1767,Hosts!$A:$A,0),MATCH(Places!E$1,Hosts!$1:$1,0))</f>
        <v>1</v>
      </c>
      <c r="F1767" s="67">
        <f>INDEX(Hosts!$A:$O,MATCH(Places!$C1767,Hosts!$A:$A,0),MATCH(Places!F$1,Hosts!$1:$1,0))</f>
        <v>0.94</v>
      </c>
      <c r="G1767" s="67" t="str">
        <f>INDEX(Hosts!$A:$O,MATCH(Places!$C1767,Hosts!$A:$A,0),MATCH(Places!G$1,Hosts!$1:$1,0))</f>
        <v>Yes</v>
      </c>
      <c r="H1767">
        <v>12</v>
      </c>
      <c r="I1767" t="str">
        <f>VLOOKUP($H1767,Neighborhoods!$A:$C,2,0)</f>
        <v>Brooklyn</v>
      </c>
      <c r="J1767" t="str">
        <f>VLOOKUP($H1767,Neighborhoods!$A:$C,3,0)</f>
        <v>Williamsburg</v>
      </c>
      <c r="K1767" t="s">
        <v>11822</v>
      </c>
      <c r="L1767" t="str">
        <f t="shared" si="108"/>
        <v>No</v>
      </c>
      <c r="M1767">
        <v>2</v>
      </c>
      <c r="N1767" t="str" cm="1">
        <f t="array" ref="N1767">_xlfn.IFS(M1767&lt;=2,"Small",M1767&lt;=5,"Medium",M1767&gt;5,"Large")</f>
        <v>Small</v>
      </c>
      <c r="O1767" s="50">
        <v>169</v>
      </c>
      <c r="P1767" s="67">
        <f t="shared" si="109"/>
        <v>0.03</v>
      </c>
      <c r="Q1767" s="52">
        <v>4.88</v>
      </c>
      <c r="R1767" s="52" t="str" cm="1">
        <f t="array" ref="R1767">_xlfn.IFS(ROUND(Q1767,0)=5,"Excellent",ROUND(Q1767,0)=4,"Good",ROUND(Q1767,0)=3,"Ok",ROUND(Q1767,0)&lt;3,"Bad")</f>
        <v>Excellent</v>
      </c>
      <c r="S1767">
        <v>77</v>
      </c>
      <c r="T1767" t="str">
        <f t="shared" si="110"/>
        <v>No</v>
      </c>
      <c r="U1767" s="65">
        <v>42373</v>
      </c>
      <c r="V1767" s="65">
        <v>43910</v>
      </c>
      <c r="W1767">
        <v>260</v>
      </c>
      <c r="X1767" t="str">
        <f t="shared" si="111"/>
        <v>Active</v>
      </c>
      <c r="Y1767" t="s">
        <v>15615</v>
      </c>
    </row>
    <row r="1768" spans="1:25" x14ac:dyDescent="0.25">
      <c r="A1768">
        <v>1767</v>
      </c>
      <c r="B1768" t="s">
        <v>1318</v>
      </c>
      <c r="C1768">
        <v>1010</v>
      </c>
      <c r="D1768" t="str">
        <f>VLOOKUP($C1768,Hosts!$A:$O,10,0)</f>
        <v>New York</v>
      </c>
      <c r="E1768" s="67">
        <f>INDEX(Hosts!$A:$O,MATCH(Places!$C1768,Hosts!$A:$A,0),MATCH(Places!E$1,Hosts!$1:$1,0))</f>
        <v>0.95</v>
      </c>
      <c r="F1768" s="67">
        <f>INDEX(Hosts!$A:$O,MATCH(Places!$C1768,Hosts!$A:$A,0),MATCH(Places!F$1,Hosts!$1:$1,0))</f>
        <v>0.85</v>
      </c>
      <c r="G1768" s="67" t="str">
        <f>INDEX(Hosts!$A:$O,MATCH(Places!$C1768,Hosts!$A:$A,0),MATCH(Places!G$1,Hosts!$1:$1,0))</f>
        <v>No</v>
      </c>
      <c r="H1768">
        <v>20</v>
      </c>
      <c r="I1768" t="str">
        <f>VLOOKUP($H1768,Neighborhoods!$A:$C,2,0)</f>
        <v>Manhattan</v>
      </c>
      <c r="J1768" t="str">
        <f>VLOOKUP($H1768,Neighborhoods!$A:$C,3,0)</f>
        <v>Upper West Side</v>
      </c>
      <c r="K1768" t="s">
        <v>11822</v>
      </c>
      <c r="L1768" t="str">
        <f t="shared" si="108"/>
        <v>No</v>
      </c>
      <c r="M1768">
        <v>5</v>
      </c>
      <c r="N1768" t="str" cm="1">
        <f t="array" ref="N1768">_xlfn.IFS(M1768&lt;=2,"Small",M1768&lt;=5,"Medium",M1768&gt;5,"Large")</f>
        <v>Medium</v>
      </c>
      <c r="O1768" s="50">
        <v>315</v>
      </c>
      <c r="P1768" s="67">
        <f t="shared" si="109"/>
        <v>0.04</v>
      </c>
      <c r="Q1768" s="52">
        <v>4.83</v>
      </c>
      <c r="R1768" s="52" t="str" cm="1">
        <f t="array" ref="R1768">_xlfn.IFS(ROUND(Q1768,0)=5,"Excellent",ROUND(Q1768,0)=4,"Good",ROUND(Q1768,0)=3,"Ok",ROUND(Q1768,0)&lt;3,"Bad")</f>
        <v>Excellent</v>
      </c>
      <c r="S1768">
        <v>94</v>
      </c>
      <c r="T1768" t="str">
        <f t="shared" si="110"/>
        <v>No</v>
      </c>
      <c r="U1768" s="65">
        <v>42519</v>
      </c>
      <c r="V1768" s="65">
        <v>43833</v>
      </c>
      <c r="W1768">
        <v>269</v>
      </c>
      <c r="X1768" t="str">
        <f t="shared" si="111"/>
        <v>Active</v>
      </c>
      <c r="Y1768" t="s">
        <v>15615</v>
      </c>
    </row>
    <row r="1769" spans="1:25" x14ac:dyDescent="0.25">
      <c r="A1769">
        <v>1768</v>
      </c>
      <c r="B1769" t="s">
        <v>1319</v>
      </c>
      <c r="C1769">
        <v>2606</v>
      </c>
      <c r="D1769" t="str">
        <f>VLOOKUP($C1769,Hosts!$A:$O,10,0)</f>
        <v>New York</v>
      </c>
      <c r="E1769" s="67">
        <f>INDEX(Hosts!$A:$O,MATCH(Places!$C1769,Hosts!$A:$A,0),MATCH(Places!E$1,Hosts!$1:$1,0))</f>
        <v>1</v>
      </c>
      <c r="F1769" s="67">
        <f>INDEX(Hosts!$A:$O,MATCH(Places!$C1769,Hosts!$A:$A,0),MATCH(Places!F$1,Hosts!$1:$1,0))</f>
        <v>1</v>
      </c>
      <c r="G1769" s="67" t="str">
        <f>INDEX(Hosts!$A:$O,MATCH(Places!$C1769,Hosts!$A:$A,0),MATCH(Places!G$1,Hosts!$1:$1,0))</f>
        <v>Yes</v>
      </c>
      <c r="H1769">
        <v>12</v>
      </c>
      <c r="I1769" t="str">
        <f>VLOOKUP($H1769,Neighborhoods!$A:$C,2,0)</f>
        <v>Brooklyn</v>
      </c>
      <c r="J1769" t="str">
        <f>VLOOKUP($H1769,Neighborhoods!$A:$C,3,0)</f>
        <v>Williamsburg</v>
      </c>
      <c r="K1769" t="s">
        <v>11822</v>
      </c>
      <c r="L1769" t="str">
        <f t="shared" si="108"/>
        <v>No</v>
      </c>
      <c r="M1769">
        <v>6</v>
      </c>
      <c r="N1769" t="str" cm="1">
        <f t="array" ref="N1769">_xlfn.IFS(M1769&lt;=2,"Small",M1769&lt;=5,"Medium",M1769&gt;5,"Large")</f>
        <v>Large</v>
      </c>
      <c r="O1769" s="50">
        <v>199</v>
      </c>
      <c r="P1769" s="67">
        <f t="shared" si="109"/>
        <v>0.03</v>
      </c>
      <c r="Q1769" s="52">
        <v>4.9800000000000004</v>
      </c>
      <c r="R1769" s="52" t="str" cm="1">
        <f t="array" ref="R1769">_xlfn.IFS(ROUND(Q1769,0)=5,"Excellent",ROUND(Q1769,0)=4,"Good",ROUND(Q1769,0)=3,"Ok",ROUND(Q1769,0)&lt;3,"Bad")</f>
        <v>Excellent</v>
      </c>
      <c r="S1769">
        <v>122</v>
      </c>
      <c r="T1769" t="str">
        <f t="shared" si="110"/>
        <v>Yes</v>
      </c>
      <c r="U1769" s="65">
        <v>42428</v>
      </c>
      <c r="V1769" s="65">
        <v>43896</v>
      </c>
      <c r="W1769">
        <v>262</v>
      </c>
      <c r="X1769" t="str">
        <f t="shared" si="111"/>
        <v>Active</v>
      </c>
      <c r="Y1769" t="s">
        <v>15615</v>
      </c>
    </row>
    <row r="1770" spans="1:25" x14ac:dyDescent="0.25">
      <c r="A1770">
        <v>1769</v>
      </c>
      <c r="B1770" t="s">
        <v>1320</v>
      </c>
      <c r="C1770">
        <v>1951</v>
      </c>
      <c r="D1770" t="str">
        <f>VLOOKUP($C1770,Hosts!$A:$O,10,0)</f>
        <v>New York</v>
      </c>
      <c r="E1770" s="67">
        <f>INDEX(Hosts!$A:$O,MATCH(Places!$C1770,Hosts!$A:$A,0),MATCH(Places!E$1,Hosts!$1:$1,0))</f>
        <v>1</v>
      </c>
      <c r="F1770" s="67">
        <f>INDEX(Hosts!$A:$O,MATCH(Places!$C1770,Hosts!$A:$A,0),MATCH(Places!F$1,Hosts!$1:$1,0))</f>
        <v>0.57999999999999996</v>
      </c>
      <c r="G1770" s="67" t="str">
        <f>INDEX(Hosts!$A:$O,MATCH(Places!$C1770,Hosts!$A:$A,0),MATCH(Places!G$1,Hosts!$1:$1,0))</f>
        <v>No</v>
      </c>
      <c r="H1770">
        <v>9</v>
      </c>
      <c r="I1770" t="str">
        <f>VLOOKUP($H1770,Neighborhoods!$A:$C,2,0)</f>
        <v>Brooklyn</v>
      </c>
      <c r="J1770" t="str">
        <f>VLOOKUP($H1770,Neighborhoods!$A:$C,3,0)</f>
        <v>Crown Heights</v>
      </c>
      <c r="K1770" t="s">
        <v>11822</v>
      </c>
      <c r="L1770" t="str">
        <f t="shared" si="108"/>
        <v>No</v>
      </c>
      <c r="M1770">
        <v>11</v>
      </c>
      <c r="N1770" t="str" cm="1">
        <f t="array" ref="N1770">_xlfn.IFS(M1770&lt;=2,"Small",M1770&lt;=5,"Medium",M1770&gt;5,"Large")</f>
        <v>Large</v>
      </c>
      <c r="O1770" s="50">
        <v>500</v>
      </c>
      <c r="P1770" s="67">
        <f t="shared" si="109"/>
        <v>0.05</v>
      </c>
      <c r="Q1770" s="52">
        <v>4.92</v>
      </c>
      <c r="R1770" s="52" t="str" cm="1">
        <f t="array" ref="R1770">_xlfn.IFS(ROUND(Q1770,0)=5,"Excellent",ROUND(Q1770,0)=4,"Good",ROUND(Q1770,0)=3,"Ok",ROUND(Q1770,0)&lt;3,"Bad")</f>
        <v>Excellent</v>
      </c>
      <c r="S1770">
        <v>102</v>
      </c>
      <c r="T1770" t="str">
        <f t="shared" si="110"/>
        <v>Yes</v>
      </c>
      <c r="U1770" s="65">
        <v>42444</v>
      </c>
      <c r="V1770" s="65">
        <v>43904</v>
      </c>
      <c r="W1770">
        <v>319</v>
      </c>
      <c r="X1770" t="str">
        <f t="shared" si="111"/>
        <v>Active</v>
      </c>
      <c r="Y1770" t="s">
        <v>15615</v>
      </c>
    </row>
    <row r="1771" spans="1:25" x14ac:dyDescent="0.25">
      <c r="A1771">
        <v>1770</v>
      </c>
      <c r="B1771" t="s">
        <v>13227</v>
      </c>
      <c r="C1771">
        <v>2119</v>
      </c>
      <c r="D1771" t="str">
        <f>VLOOKUP($C1771,Hosts!$A:$O,10,0)</f>
        <v>New York</v>
      </c>
      <c r="E1771" s="67">
        <f>INDEX(Hosts!$A:$O,MATCH(Places!$C1771,Hosts!$A:$A,0),MATCH(Places!E$1,Hosts!$1:$1,0))</f>
        <v>1</v>
      </c>
      <c r="F1771" s="67">
        <f>INDEX(Hosts!$A:$O,MATCH(Places!$C1771,Hosts!$A:$A,0),MATCH(Places!F$1,Hosts!$1:$1,0))</f>
        <v>0.97</v>
      </c>
      <c r="G1771" s="67" t="str">
        <f>INDEX(Hosts!$A:$O,MATCH(Places!$C1771,Hosts!$A:$A,0),MATCH(Places!G$1,Hosts!$1:$1,0))</f>
        <v>Yes</v>
      </c>
      <c r="H1771">
        <v>26</v>
      </c>
      <c r="I1771" t="str">
        <f>VLOOKUP($H1771,Neighborhoods!$A:$C,2,0)</f>
        <v>Queens</v>
      </c>
      <c r="J1771" t="str">
        <f>VLOOKUP($H1771,Neighborhoods!$A:$C,3,0)</f>
        <v>Sunnyside</v>
      </c>
      <c r="K1771" t="s">
        <v>11822</v>
      </c>
      <c r="L1771" t="str">
        <f t="shared" si="108"/>
        <v>No</v>
      </c>
      <c r="M1771">
        <v>5</v>
      </c>
      <c r="N1771" t="str" cm="1">
        <f t="array" ref="N1771">_xlfn.IFS(M1771&lt;=2,"Small",M1771&lt;=5,"Medium",M1771&gt;5,"Large")</f>
        <v>Medium</v>
      </c>
      <c r="O1771" s="50">
        <v>159</v>
      </c>
      <c r="P1771" s="67">
        <f t="shared" si="109"/>
        <v>0.03</v>
      </c>
      <c r="Q1771" s="52">
        <v>4.97</v>
      </c>
      <c r="R1771" s="52" t="str" cm="1">
        <f t="array" ref="R1771">_xlfn.IFS(ROUND(Q1771,0)=5,"Excellent",ROUND(Q1771,0)=4,"Good",ROUND(Q1771,0)=3,"Ok",ROUND(Q1771,0)&lt;3,"Bad")</f>
        <v>Excellent</v>
      </c>
      <c r="S1771">
        <v>217</v>
      </c>
      <c r="T1771" t="str">
        <f t="shared" si="110"/>
        <v>Yes</v>
      </c>
      <c r="U1771" s="65">
        <v>42401</v>
      </c>
      <c r="V1771" s="65">
        <v>44053</v>
      </c>
      <c r="W1771">
        <v>270</v>
      </c>
      <c r="X1771" t="str">
        <f t="shared" si="111"/>
        <v>Active</v>
      </c>
      <c r="Y1771" t="s">
        <v>15615</v>
      </c>
    </row>
    <row r="1772" spans="1:25" x14ac:dyDescent="0.25">
      <c r="A1772">
        <v>1771</v>
      </c>
      <c r="B1772" t="s">
        <v>14628</v>
      </c>
      <c r="C1772">
        <v>2408</v>
      </c>
      <c r="D1772" t="str">
        <f>VLOOKUP($C1772,Hosts!$A:$O,10,0)</f>
        <v>New York</v>
      </c>
      <c r="E1772" s="67">
        <f>INDEX(Hosts!$A:$O,MATCH(Places!$C1772,Hosts!$A:$A,0),MATCH(Places!E$1,Hosts!$1:$1,0))</f>
        <v>1</v>
      </c>
      <c r="F1772" s="67">
        <f>INDEX(Hosts!$A:$O,MATCH(Places!$C1772,Hosts!$A:$A,0),MATCH(Places!F$1,Hosts!$1:$1,0))</f>
        <v>0.99</v>
      </c>
      <c r="G1772" s="67" t="str">
        <f>INDEX(Hosts!$A:$O,MATCH(Places!$C1772,Hosts!$A:$A,0),MATCH(Places!G$1,Hosts!$1:$1,0))</f>
        <v>Yes</v>
      </c>
      <c r="H1772">
        <v>21</v>
      </c>
      <c r="I1772" t="str">
        <f>VLOOKUP($H1772,Neighborhoods!$A:$C,2,0)</f>
        <v>Queens</v>
      </c>
      <c r="J1772" t="str">
        <f>VLOOKUP($H1772,Neighborhoods!$A:$C,3,0)</f>
        <v>Astoria</v>
      </c>
      <c r="K1772" t="s">
        <v>11822</v>
      </c>
      <c r="L1772" t="str">
        <f t="shared" si="108"/>
        <v>No</v>
      </c>
      <c r="M1772">
        <v>8</v>
      </c>
      <c r="N1772" t="str" cm="1">
        <f t="array" ref="N1772">_xlfn.IFS(M1772&lt;=2,"Small",M1772&lt;=5,"Medium",M1772&gt;5,"Large")</f>
        <v>Large</v>
      </c>
      <c r="O1772" s="50">
        <v>229</v>
      </c>
      <c r="P1772" s="67">
        <f t="shared" si="109"/>
        <v>0.04</v>
      </c>
      <c r="Q1772" s="52">
        <v>4.9800000000000004</v>
      </c>
      <c r="R1772" s="52" t="str" cm="1">
        <f t="array" ref="R1772">_xlfn.IFS(ROUND(Q1772,0)=5,"Excellent",ROUND(Q1772,0)=4,"Good",ROUND(Q1772,0)=3,"Ok",ROUND(Q1772,0)&lt;3,"Bad")</f>
        <v>Excellent</v>
      </c>
      <c r="S1772">
        <v>179</v>
      </c>
      <c r="T1772" t="str">
        <f t="shared" si="110"/>
        <v>Yes</v>
      </c>
      <c r="U1772" s="65">
        <v>42371</v>
      </c>
      <c r="V1772" s="65">
        <v>44046</v>
      </c>
      <c r="W1772">
        <v>352</v>
      </c>
      <c r="X1772" t="str">
        <f t="shared" si="111"/>
        <v>Active</v>
      </c>
      <c r="Y1772" t="s">
        <v>15616</v>
      </c>
    </row>
    <row r="1773" spans="1:25" x14ac:dyDescent="0.25">
      <c r="A1773">
        <v>1772</v>
      </c>
      <c r="B1773" t="s">
        <v>14244</v>
      </c>
      <c r="C1773">
        <v>1599</v>
      </c>
      <c r="D1773" t="str">
        <f>VLOOKUP($C1773,Hosts!$A:$O,10,0)</f>
        <v>New York</v>
      </c>
      <c r="E1773" s="67">
        <f>INDEX(Hosts!$A:$O,MATCH(Places!$C1773,Hosts!$A:$A,0),MATCH(Places!E$1,Hosts!$1:$1,0))</f>
        <v>1</v>
      </c>
      <c r="F1773" s="67">
        <f>INDEX(Hosts!$A:$O,MATCH(Places!$C1773,Hosts!$A:$A,0),MATCH(Places!F$1,Hosts!$1:$1,0))</f>
        <v>0.94</v>
      </c>
      <c r="G1773" s="67" t="str">
        <f>INDEX(Hosts!$A:$O,MATCH(Places!$C1773,Hosts!$A:$A,0),MATCH(Places!G$1,Hosts!$1:$1,0))</f>
        <v>No</v>
      </c>
      <c r="H1773">
        <v>8</v>
      </c>
      <c r="I1773" t="str">
        <f>VLOOKUP($H1773,Neighborhoods!$A:$C,2,0)</f>
        <v>Brooklyn</v>
      </c>
      <c r="J1773" t="str">
        <f>VLOOKUP($H1773,Neighborhoods!$A:$C,3,0)</f>
        <v>Bushwick</v>
      </c>
      <c r="K1773" t="s">
        <v>11822</v>
      </c>
      <c r="L1773" t="str">
        <f t="shared" si="108"/>
        <v>No</v>
      </c>
      <c r="M1773">
        <v>4</v>
      </c>
      <c r="N1773" t="str" cm="1">
        <f t="array" ref="N1773">_xlfn.IFS(M1773&lt;=2,"Small",M1773&lt;=5,"Medium",M1773&gt;5,"Large")</f>
        <v>Medium</v>
      </c>
      <c r="O1773" s="50">
        <v>120</v>
      </c>
      <c r="P1773" s="67">
        <f t="shared" si="109"/>
        <v>0.03</v>
      </c>
      <c r="Q1773" s="52">
        <v>4.9000000000000004</v>
      </c>
      <c r="R1773" s="52" t="str" cm="1">
        <f t="array" ref="R1773">_xlfn.IFS(ROUND(Q1773,0)=5,"Excellent",ROUND(Q1773,0)=4,"Good",ROUND(Q1773,0)=3,"Ok",ROUND(Q1773,0)&lt;3,"Bad")</f>
        <v>Excellent</v>
      </c>
      <c r="S1773">
        <v>98</v>
      </c>
      <c r="T1773" t="str">
        <f t="shared" si="110"/>
        <v>No</v>
      </c>
      <c r="U1773" s="65">
        <v>42453</v>
      </c>
      <c r="V1773" s="65">
        <v>43881</v>
      </c>
      <c r="W1773">
        <v>312</v>
      </c>
      <c r="X1773" t="str">
        <f t="shared" si="111"/>
        <v>Active</v>
      </c>
      <c r="Y1773" t="s">
        <v>15615</v>
      </c>
    </row>
    <row r="1774" spans="1:25" x14ac:dyDescent="0.25">
      <c r="A1774">
        <v>1773</v>
      </c>
      <c r="B1774" t="s">
        <v>1321</v>
      </c>
      <c r="C1774">
        <v>2608</v>
      </c>
      <c r="D1774" t="str">
        <f>VLOOKUP($C1774,Hosts!$A:$O,10,0)</f>
        <v>New York</v>
      </c>
      <c r="E1774" s="67">
        <f>INDEX(Hosts!$A:$O,MATCH(Places!$C1774,Hosts!$A:$A,0),MATCH(Places!E$1,Hosts!$1:$1,0))</f>
        <v>1</v>
      </c>
      <c r="F1774" s="67">
        <f>INDEX(Hosts!$A:$O,MATCH(Places!$C1774,Hosts!$A:$A,0),MATCH(Places!F$1,Hosts!$1:$1,0))</f>
        <v>0.95</v>
      </c>
      <c r="G1774" s="67" t="str">
        <f>INDEX(Hosts!$A:$O,MATCH(Places!$C1774,Hosts!$A:$A,0),MATCH(Places!G$1,Hosts!$1:$1,0))</f>
        <v>Yes</v>
      </c>
      <c r="H1774">
        <v>9</v>
      </c>
      <c r="I1774" t="str">
        <f>VLOOKUP($H1774,Neighborhoods!$A:$C,2,0)</f>
        <v>Brooklyn</v>
      </c>
      <c r="J1774" t="str">
        <f>VLOOKUP($H1774,Neighborhoods!$A:$C,3,0)</f>
        <v>Crown Heights</v>
      </c>
      <c r="K1774" t="s">
        <v>11822</v>
      </c>
      <c r="L1774" t="str">
        <f t="shared" si="108"/>
        <v>No</v>
      </c>
      <c r="M1774">
        <v>2</v>
      </c>
      <c r="N1774" t="str" cm="1">
        <f t="array" ref="N1774">_xlfn.IFS(M1774&lt;=2,"Small",M1774&lt;=5,"Medium",M1774&gt;5,"Large")</f>
        <v>Small</v>
      </c>
      <c r="O1774" s="50">
        <v>108</v>
      </c>
      <c r="P1774" s="67">
        <f t="shared" si="109"/>
        <v>0.03</v>
      </c>
      <c r="Q1774" s="52">
        <v>4.92</v>
      </c>
      <c r="R1774" s="52" t="str" cm="1">
        <f t="array" ref="R1774">_xlfn.IFS(ROUND(Q1774,0)=5,"Excellent",ROUND(Q1774,0)=4,"Good",ROUND(Q1774,0)=3,"Ok",ROUND(Q1774,0)&lt;3,"Bad")</f>
        <v>Excellent</v>
      </c>
      <c r="S1774">
        <v>135</v>
      </c>
      <c r="T1774" t="str">
        <f t="shared" si="110"/>
        <v>Yes</v>
      </c>
      <c r="U1774" s="65">
        <v>42481</v>
      </c>
      <c r="V1774" s="65">
        <v>43983</v>
      </c>
      <c r="W1774">
        <v>263</v>
      </c>
      <c r="X1774" t="str">
        <f t="shared" si="111"/>
        <v>Active</v>
      </c>
      <c r="Y1774" t="s">
        <v>15616</v>
      </c>
    </row>
    <row r="1775" spans="1:25" x14ac:dyDescent="0.25">
      <c r="A1775">
        <v>1774</v>
      </c>
      <c r="B1775" t="s">
        <v>14874</v>
      </c>
      <c r="C1775">
        <v>2664</v>
      </c>
      <c r="D1775" t="str">
        <f>VLOOKUP($C1775,Hosts!$A:$O,10,0)</f>
        <v>New York</v>
      </c>
      <c r="E1775" s="67">
        <f>INDEX(Hosts!$A:$O,MATCH(Places!$C1775,Hosts!$A:$A,0),MATCH(Places!E$1,Hosts!$1:$1,0))</f>
        <v>1</v>
      </c>
      <c r="F1775" s="67">
        <f>INDEX(Hosts!$A:$O,MATCH(Places!$C1775,Hosts!$A:$A,0),MATCH(Places!F$1,Hosts!$1:$1,0))</f>
        <v>0.64</v>
      </c>
      <c r="G1775" s="67" t="str">
        <f>INDEX(Hosts!$A:$O,MATCH(Places!$C1775,Hosts!$A:$A,0),MATCH(Places!G$1,Hosts!$1:$1,0))</f>
        <v>Yes</v>
      </c>
      <c r="H1775">
        <v>7</v>
      </c>
      <c r="I1775" t="str">
        <f>VLOOKUP($H1775,Neighborhoods!$A:$C,2,0)</f>
        <v>Brooklyn</v>
      </c>
      <c r="J1775" t="str">
        <f>VLOOKUP($H1775,Neighborhoods!$A:$C,3,0)</f>
        <v>Bedford-Stuyvesant</v>
      </c>
      <c r="K1775" t="s">
        <v>1</v>
      </c>
      <c r="L1775" t="str">
        <f t="shared" si="108"/>
        <v>Yes</v>
      </c>
      <c r="M1775">
        <v>1</v>
      </c>
      <c r="N1775" t="str" cm="1">
        <f t="array" ref="N1775">_xlfn.IFS(M1775&lt;=2,"Small",M1775&lt;=5,"Medium",M1775&gt;5,"Large")</f>
        <v>Small</v>
      </c>
      <c r="O1775" s="50">
        <v>30</v>
      </c>
      <c r="P1775" s="67">
        <f t="shared" si="109"/>
        <v>0.03</v>
      </c>
      <c r="Q1775" s="52">
        <v>4.83</v>
      </c>
      <c r="R1775" s="52" t="str" cm="1">
        <f t="array" ref="R1775">_xlfn.IFS(ROUND(Q1775,0)=5,"Excellent",ROUND(Q1775,0)=4,"Good",ROUND(Q1775,0)=3,"Ok",ROUND(Q1775,0)&lt;3,"Bad")</f>
        <v>Excellent</v>
      </c>
      <c r="S1775">
        <v>24</v>
      </c>
      <c r="T1775" t="str">
        <f t="shared" si="110"/>
        <v>No</v>
      </c>
      <c r="U1775" s="65">
        <v>42865</v>
      </c>
      <c r="V1775" s="65">
        <v>43840</v>
      </c>
      <c r="W1775">
        <v>0</v>
      </c>
      <c r="X1775" t="str">
        <f t="shared" si="111"/>
        <v>Inactive</v>
      </c>
      <c r="Y1775" t="s">
        <v>15615</v>
      </c>
    </row>
    <row r="1776" spans="1:25" x14ac:dyDescent="0.25">
      <c r="A1776">
        <v>1775</v>
      </c>
      <c r="B1776" t="s">
        <v>1322</v>
      </c>
      <c r="C1776">
        <v>2226</v>
      </c>
      <c r="D1776" t="str">
        <f>VLOOKUP($C1776,Hosts!$A:$O,10,0)</f>
        <v>New York</v>
      </c>
      <c r="E1776" s="67">
        <f>INDEX(Hosts!$A:$O,MATCH(Places!$C1776,Hosts!$A:$A,0),MATCH(Places!E$1,Hosts!$1:$1,0))</f>
        <v>1</v>
      </c>
      <c r="F1776" s="67">
        <f>INDEX(Hosts!$A:$O,MATCH(Places!$C1776,Hosts!$A:$A,0),MATCH(Places!F$1,Hosts!$1:$1,0))</f>
        <v>0.88</v>
      </c>
      <c r="G1776" s="67" t="str">
        <f>INDEX(Hosts!$A:$O,MATCH(Places!$C1776,Hosts!$A:$A,0),MATCH(Places!G$1,Hosts!$1:$1,0))</f>
        <v>No</v>
      </c>
      <c r="H1776">
        <v>7</v>
      </c>
      <c r="I1776" t="str">
        <f>VLOOKUP($H1776,Neighborhoods!$A:$C,2,0)</f>
        <v>Brooklyn</v>
      </c>
      <c r="J1776" t="str">
        <f>VLOOKUP($H1776,Neighborhoods!$A:$C,3,0)</f>
        <v>Bedford-Stuyvesant</v>
      </c>
      <c r="K1776" t="s">
        <v>11822</v>
      </c>
      <c r="L1776" t="str">
        <f t="shared" si="108"/>
        <v>No</v>
      </c>
      <c r="M1776">
        <v>4</v>
      </c>
      <c r="N1776" t="str" cm="1">
        <f t="array" ref="N1776">_xlfn.IFS(M1776&lt;=2,"Small",M1776&lt;=5,"Medium",M1776&gt;5,"Large")</f>
        <v>Medium</v>
      </c>
      <c r="O1776" s="50">
        <v>105</v>
      </c>
      <c r="P1776" s="67">
        <f t="shared" si="109"/>
        <v>0.03</v>
      </c>
      <c r="Q1776" s="52">
        <v>4.74</v>
      </c>
      <c r="R1776" s="52" t="str" cm="1">
        <f t="array" ref="R1776">_xlfn.IFS(ROUND(Q1776,0)=5,"Excellent",ROUND(Q1776,0)=4,"Good",ROUND(Q1776,0)=3,"Ok",ROUND(Q1776,0)&lt;3,"Bad")</f>
        <v>Excellent</v>
      </c>
      <c r="S1776">
        <v>116</v>
      </c>
      <c r="T1776" t="str">
        <f t="shared" si="110"/>
        <v>No</v>
      </c>
      <c r="U1776" s="65">
        <v>42451</v>
      </c>
      <c r="V1776" s="65">
        <v>44052</v>
      </c>
      <c r="W1776">
        <v>86</v>
      </c>
      <c r="X1776" t="str">
        <f t="shared" si="111"/>
        <v>Active</v>
      </c>
      <c r="Y1776" t="s">
        <v>15615</v>
      </c>
    </row>
    <row r="1777" spans="1:25" x14ac:dyDescent="0.25">
      <c r="A1777">
        <v>1776</v>
      </c>
      <c r="B1777" t="s">
        <v>1323</v>
      </c>
      <c r="C1777">
        <v>2323</v>
      </c>
      <c r="D1777" t="str">
        <f>VLOOKUP($C1777,Hosts!$A:$O,10,0)</f>
        <v>New York</v>
      </c>
      <c r="E1777" s="67">
        <f>INDEX(Hosts!$A:$O,MATCH(Places!$C1777,Hosts!$A:$A,0),MATCH(Places!E$1,Hosts!$1:$1,0))</f>
        <v>1</v>
      </c>
      <c r="F1777" s="67">
        <f>INDEX(Hosts!$A:$O,MATCH(Places!$C1777,Hosts!$A:$A,0),MATCH(Places!F$1,Hosts!$1:$1,0))</f>
        <v>1</v>
      </c>
      <c r="G1777" s="67" t="str">
        <f>INDEX(Hosts!$A:$O,MATCH(Places!$C1777,Hosts!$A:$A,0),MATCH(Places!G$1,Hosts!$1:$1,0))</f>
        <v>No</v>
      </c>
      <c r="H1777">
        <v>7</v>
      </c>
      <c r="I1777" t="str">
        <f>VLOOKUP($H1777,Neighborhoods!$A:$C,2,0)</f>
        <v>Brooklyn</v>
      </c>
      <c r="J1777" t="str">
        <f>VLOOKUP($H1777,Neighborhoods!$A:$C,3,0)</f>
        <v>Bedford-Stuyvesant</v>
      </c>
      <c r="K1777" t="s">
        <v>11822</v>
      </c>
      <c r="L1777" t="str">
        <f t="shared" si="108"/>
        <v>No</v>
      </c>
      <c r="M1777">
        <v>4</v>
      </c>
      <c r="N1777" t="str" cm="1">
        <f t="array" ref="N1777">_xlfn.IFS(M1777&lt;=2,"Small",M1777&lt;=5,"Medium",M1777&gt;5,"Large")</f>
        <v>Medium</v>
      </c>
      <c r="O1777" s="50">
        <v>56</v>
      </c>
      <c r="P1777" s="67">
        <f t="shared" si="109"/>
        <v>0.03</v>
      </c>
      <c r="Q1777" s="52">
        <v>4.6399999999999997</v>
      </c>
      <c r="R1777" s="52" t="str" cm="1">
        <f t="array" ref="R1777">_xlfn.IFS(ROUND(Q1777,0)=5,"Excellent",ROUND(Q1777,0)=4,"Good",ROUND(Q1777,0)=3,"Ok",ROUND(Q1777,0)&lt;3,"Bad")</f>
        <v>Excellent</v>
      </c>
      <c r="S1777">
        <v>39</v>
      </c>
      <c r="T1777" t="str">
        <f t="shared" si="110"/>
        <v>No</v>
      </c>
      <c r="U1777" s="65">
        <v>42394</v>
      </c>
      <c r="V1777" s="65">
        <v>44017</v>
      </c>
      <c r="W1777">
        <v>0</v>
      </c>
      <c r="X1777" t="str">
        <f t="shared" si="111"/>
        <v>Inactive</v>
      </c>
      <c r="Y1777" t="s">
        <v>15615</v>
      </c>
    </row>
    <row r="1778" spans="1:25" x14ac:dyDescent="0.25">
      <c r="A1778">
        <v>1777</v>
      </c>
      <c r="B1778" t="s">
        <v>15373</v>
      </c>
      <c r="C1778">
        <v>1052</v>
      </c>
      <c r="D1778" t="str">
        <f>VLOOKUP($C1778,Hosts!$A:$O,10,0)</f>
        <v>New York</v>
      </c>
      <c r="E1778" s="67">
        <f>INDEX(Hosts!$A:$O,MATCH(Places!$C1778,Hosts!$A:$A,0),MATCH(Places!E$1,Hosts!$1:$1,0))</f>
        <v>1</v>
      </c>
      <c r="F1778" s="67">
        <f>INDEX(Hosts!$A:$O,MATCH(Places!$C1778,Hosts!$A:$A,0),MATCH(Places!F$1,Hosts!$1:$1,0))</f>
        <v>0.96</v>
      </c>
      <c r="G1778" s="67" t="str">
        <f>INDEX(Hosts!$A:$O,MATCH(Places!$C1778,Hosts!$A:$A,0),MATCH(Places!G$1,Hosts!$1:$1,0))</f>
        <v>No</v>
      </c>
      <c r="H1778">
        <v>10</v>
      </c>
      <c r="I1778" t="str">
        <f>VLOOKUP($H1778,Neighborhoods!$A:$C,2,0)</f>
        <v>Brooklyn</v>
      </c>
      <c r="J1778" t="str">
        <f>VLOOKUP($H1778,Neighborhoods!$A:$C,3,0)</f>
        <v>East Flatbush</v>
      </c>
      <c r="K1778" t="s">
        <v>11822</v>
      </c>
      <c r="L1778" t="str">
        <f t="shared" si="108"/>
        <v>No</v>
      </c>
      <c r="M1778">
        <v>2</v>
      </c>
      <c r="N1778" t="str" cm="1">
        <f t="array" ref="N1778">_xlfn.IFS(M1778&lt;=2,"Small",M1778&lt;=5,"Medium",M1778&gt;5,"Large")</f>
        <v>Small</v>
      </c>
      <c r="O1778" s="50">
        <v>95</v>
      </c>
      <c r="P1778" s="67">
        <f t="shared" si="109"/>
        <v>0.03</v>
      </c>
      <c r="Q1778" s="52">
        <v>4.75</v>
      </c>
      <c r="R1778" s="52" t="str" cm="1">
        <f t="array" ref="R1778">_xlfn.IFS(ROUND(Q1778,0)=5,"Excellent",ROUND(Q1778,0)=4,"Good",ROUND(Q1778,0)=3,"Ok",ROUND(Q1778,0)&lt;3,"Bad")</f>
        <v>Excellent</v>
      </c>
      <c r="S1778">
        <v>8</v>
      </c>
      <c r="T1778" t="str">
        <f t="shared" si="110"/>
        <v>No</v>
      </c>
      <c r="U1778" s="65">
        <v>42415</v>
      </c>
      <c r="V1778" s="65">
        <v>43982</v>
      </c>
      <c r="W1778">
        <v>39</v>
      </c>
      <c r="X1778" t="str">
        <f t="shared" si="111"/>
        <v>Active</v>
      </c>
      <c r="Y1778" t="s">
        <v>15615</v>
      </c>
    </row>
    <row r="1779" spans="1:25" x14ac:dyDescent="0.25">
      <c r="A1779">
        <v>1778</v>
      </c>
      <c r="B1779" t="s">
        <v>14036</v>
      </c>
      <c r="C1779">
        <v>1966</v>
      </c>
      <c r="D1779" t="str">
        <f>VLOOKUP($C1779,Hosts!$A:$O,10,0)</f>
        <v>New York</v>
      </c>
      <c r="E1779" s="67">
        <f>INDEX(Hosts!$A:$O,MATCH(Places!$C1779,Hosts!$A:$A,0),MATCH(Places!E$1,Hosts!$1:$1,0))</f>
        <v>0.96</v>
      </c>
      <c r="F1779" s="67">
        <f>INDEX(Hosts!$A:$O,MATCH(Places!$C1779,Hosts!$A:$A,0),MATCH(Places!F$1,Hosts!$1:$1,0))</f>
        <v>0.92</v>
      </c>
      <c r="G1779" s="67" t="str">
        <f>INDEX(Hosts!$A:$O,MATCH(Places!$C1779,Hosts!$A:$A,0),MATCH(Places!G$1,Hosts!$1:$1,0))</f>
        <v>No</v>
      </c>
      <c r="H1779">
        <v>2</v>
      </c>
      <c r="I1779" t="str">
        <f>VLOOKUP($H1779,Neighborhoods!$A:$C,2,0)</f>
        <v>Bronx</v>
      </c>
      <c r="J1779" t="str">
        <f>VLOOKUP($H1779,Neighborhoods!$A:$C,3,0)</f>
        <v>Concourse</v>
      </c>
      <c r="K1779" t="s">
        <v>1</v>
      </c>
      <c r="L1779" t="str">
        <f t="shared" si="108"/>
        <v>Yes</v>
      </c>
      <c r="M1779">
        <v>2</v>
      </c>
      <c r="N1779" t="str" cm="1">
        <f t="array" ref="N1779">_xlfn.IFS(M1779&lt;=2,"Small",M1779&lt;=5,"Medium",M1779&gt;5,"Large")</f>
        <v>Small</v>
      </c>
      <c r="O1779" s="50">
        <v>62</v>
      </c>
      <c r="P1779" s="67">
        <f t="shared" si="109"/>
        <v>0.03</v>
      </c>
      <c r="Q1779" s="52">
        <v>4.68</v>
      </c>
      <c r="R1779" s="52" t="str" cm="1">
        <f t="array" ref="R1779">_xlfn.IFS(ROUND(Q1779,0)=5,"Excellent",ROUND(Q1779,0)=4,"Good",ROUND(Q1779,0)=3,"Ok",ROUND(Q1779,0)&lt;3,"Bad")</f>
        <v>Excellent</v>
      </c>
      <c r="S1779">
        <v>62</v>
      </c>
      <c r="T1779" t="str">
        <f t="shared" si="110"/>
        <v>No</v>
      </c>
      <c r="U1779" s="65">
        <v>42498</v>
      </c>
      <c r="V1779" s="65">
        <v>43965</v>
      </c>
      <c r="W1779">
        <v>89</v>
      </c>
      <c r="X1779" t="str">
        <f t="shared" si="111"/>
        <v>Active</v>
      </c>
      <c r="Y1779" t="s">
        <v>15615</v>
      </c>
    </row>
    <row r="1780" spans="1:25" x14ac:dyDescent="0.25">
      <c r="A1780">
        <v>1779</v>
      </c>
      <c r="B1780" t="s">
        <v>1324</v>
      </c>
      <c r="C1780">
        <v>2616</v>
      </c>
      <c r="D1780" t="str">
        <f>VLOOKUP($C1780,Hosts!$A:$O,10,0)</f>
        <v>New York</v>
      </c>
      <c r="E1780" s="67">
        <f>INDEX(Hosts!$A:$O,MATCH(Places!$C1780,Hosts!$A:$A,0),MATCH(Places!E$1,Hosts!$1:$1,0))</f>
        <v>1</v>
      </c>
      <c r="F1780" s="67">
        <f>INDEX(Hosts!$A:$O,MATCH(Places!$C1780,Hosts!$A:$A,0),MATCH(Places!F$1,Hosts!$1:$1,0))</f>
        <v>0.5</v>
      </c>
      <c r="G1780" s="67" t="str">
        <f>INDEX(Hosts!$A:$O,MATCH(Places!$C1780,Hosts!$A:$A,0),MATCH(Places!G$1,Hosts!$1:$1,0))</f>
        <v>Yes</v>
      </c>
      <c r="H1780">
        <v>16</v>
      </c>
      <c r="I1780" t="str">
        <f>VLOOKUP($H1780,Neighborhoods!$A:$C,2,0)</f>
        <v>Manhattan</v>
      </c>
      <c r="J1780" t="str">
        <f>VLOOKUP($H1780,Neighborhoods!$A:$C,3,0)</f>
        <v>Harlem</v>
      </c>
      <c r="K1780" t="s">
        <v>1</v>
      </c>
      <c r="L1780" t="str">
        <f t="shared" si="108"/>
        <v>Yes</v>
      </c>
      <c r="M1780">
        <v>2</v>
      </c>
      <c r="N1780" t="str" cm="1">
        <f t="array" ref="N1780">_xlfn.IFS(M1780&lt;=2,"Small",M1780&lt;=5,"Medium",M1780&gt;5,"Large")</f>
        <v>Small</v>
      </c>
      <c r="O1780" s="50">
        <v>80</v>
      </c>
      <c r="P1780" s="67">
        <f t="shared" si="109"/>
        <v>0.03</v>
      </c>
      <c r="Q1780" s="52">
        <v>5</v>
      </c>
      <c r="R1780" s="52" t="str" cm="1">
        <f t="array" ref="R1780">_xlfn.IFS(ROUND(Q1780,0)=5,"Excellent",ROUND(Q1780,0)=4,"Good",ROUND(Q1780,0)=3,"Ok",ROUND(Q1780,0)&lt;3,"Bad")</f>
        <v>Excellent</v>
      </c>
      <c r="S1780">
        <v>38</v>
      </c>
      <c r="T1780" t="str">
        <f t="shared" si="110"/>
        <v>No</v>
      </c>
      <c r="U1780" s="65">
        <v>42632</v>
      </c>
      <c r="V1780" s="65">
        <v>43833</v>
      </c>
      <c r="W1780">
        <v>365</v>
      </c>
      <c r="X1780" t="str">
        <f t="shared" si="111"/>
        <v>Active</v>
      </c>
      <c r="Y1780" t="s">
        <v>15615</v>
      </c>
    </row>
    <row r="1781" spans="1:25" x14ac:dyDescent="0.25">
      <c r="A1781">
        <v>1780</v>
      </c>
      <c r="B1781" t="s">
        <v>1325</v>
      </c>
      <c r="C1781">
        <v>2005</v>
      </c>
      <c r="D1781" t="str">
        <f>VLOOKUP($C1781,Hosts!$A:$O,10,0)</f>
        <v>New York</v>
      </c>
      <c r="E1781" s="67">
        <f>INDEX(Hosts!$A:$O,MATCH(Places!$C1781,Hosts!$A:$A,0),MATCH(Places!E$1,Hosts!$1:$1,0))</f>
        <v>1</v>
      </c>
      <c r="F1781" s="67">
        <f>INDEX(Hosts!$A:$O,MATCH(Places!$C1781,Hosts!$A:$A,0),MATCH(Places!F$1,Hosts!$1:$1,0))</f>
        <v>0.87</v>
      </c>
      <c r="G1781" s="67" t="str">
        <f>INDEX(Hosts!$A:$O,MATCH(Places!$C1781,Hosts!$A:$A,0),MATCH(Places!G$1,Hosts!$1:$1,0))</f>
        <v>Yes</v>
      </c>
      <c r="H1781">
        <v>19</v>
      </c>
      <c r="I1781" t="str">
        <f>VLOOKUP($H1781,Neighborhoods!$A:$C,2,0)</f>
        <v>Manhattan</v>
      </c>
      <c r="J1781" t="str">
        <f>VLOOKUP($H1781,Neighborhoods!$A:$C,3,0)</f>
        <v>Upper East Side</v>
      </c>
      <c r="K1781" t="s">
        <v>11822</v>
      </c>
      <c r="L1781" t="str">
        <f t="shared" si="108"/>
        <v>No</v>
      </c>
      <c r="M1781">
        <v>4</v>
      </c>
      <c r="N1781" t="str" cm="1">
        <f t="array" ref="N1781">_xlfn.IFS(M1781&lt;=2,"Small",M1781&lt;=5,"Medium",M1781&gt;5,"Large")</f>
        <v>Medium</v>
      </c>
      <c r="O1781" s="50">
        <v>110</v>
      </c>
      <c r="P1781" s="67">
        <f t="shared" si="109"/>
        <v>0.03</v>
      </c>
      <c r="Q1781" s="52">
        <v>4.5599999999999996</v>
      </c>
      <c r="R1781" s="52" t="str" cm="1">
        <f t="array" ref="R1781">_xlfn.IFS(ROUND(Q1781,0)=5,"Excellent",ROUND(Q1781,0)=4,"Good",ROUND(Q1781,0)=3,"Ok",ROUND(Q1781,0)&lt;3,"Bad")</f>
        <v>Excellent</v>
      </c>
      <c r="S1781">
        <v>9</v>
      </c>
      <c r="T1781" t="str">
        <f t="shared" si="110"/>
        <v>No</v>
      </c>
      <c r="U1781" s="65">
        <v>42703</v>
      </c>
      <c r="V1781" s="65">
        <v>43951</v>
      </c>
      <c r="W1781">
        <v>365</v>
      </c>
      <c r="X1781" t="str">
        <f t="shared" si="111"/>
        <v>Active</v>
      </c>
      <c r="Y1781" t="s">
        <v>15615</v>
      </c>
    </row>
    <row r="1782" spans="1:25" x14ac:dyDescent="0.25">
      <c r="A1782">
        <v>1781</v>
      </c>
      <c r="B1782" t="s">
        <v>1326</v>
      </c>
      <c r="C1782">
        <v>2199</v>
      </c>
      <c r="D1782" t="str">
        <f>VLOOKUP($C1782,Hosts!$A:$O,10,0)</f>
        <v>New York</v>
      </c>
      <c r="E1782" s="67">
        <f>INDEX(Hosts!$A:$O,MATCH(Places!$C1782,Hosts!$A:$A,0),MATCH(Places!E$1,Hosts!$1:$1,0))</f>
        <v>0.8</v>
      </c>
      <c r="F1782" s="67">
        <f>INDEX(Hosts!$A:$O,MATCH(Places!$C1782,Hosts!$A:$A,0),MATCH(Places!F$1,Hosts!$1:$1,0))</f>
        <v>0.87</v>
      </c>
      <c r="G1782" s="67" t="str">
        <f>INDEX(Hosts!$A:$O,MATCH(Places!$C1782,Hosts!$A:$A,0),MATCH(Places!G$1,Hosts!$1:$1,0))</f>
        <v>Yes</v>
      </c>
      <c r="H1782">
        <v>8</v>
      </c>
      <c r="I1782" t="str">
        <f>VLOOKUP($H1782,Neighborhoods!$A:$C,2,0)</f>
        <v>Brooklyn</v>
      </c>
      <c r="J1782" t="str">
        <f>VLOOKUP($H1782,Neighborhoods!$A:$C,3,0)</f>
        <v>Bushwick</v>
      </c>
      <c r="K1782" t="s">
        <v>11822</v>
      </c>
      <c r="L1782" t="str">
        <f t="shared" si="108"/>
        <v>No</v>
      </c>
      <c r="M1782">
        <v>4</v>
      </c>
      <c r="N1782" t="str" cm="1">
        <f t="array" ref="N1782">_xlfn.IFS(M1782&lt;=2,"Small",M1782&lt;=5,"Medium",M1782&gt;5,"Large")</f>
        <v>Medium</v>
      </c>
      <c r="O1782" s="50">
        <v>129</v>
      </c>
      <c r="P1782" s="67">
        <f t="shared" si="109"/>
        <v>0.03</v>
      </c>
      <c r="Q1782" s="52">
        <v>4.92</v>
      </c>
      <c r="R1782" s="52" t="str" cm="1">
        <f t="array" ref="R1782">_xlfn.IFS(ROUND(Q1782,0)=5,"Excellent",ROUND(Q1782,0)=4,"Good",ROUND(Q1782,0)=3,"Ok",ROUND(Q1782,0)&lt;3,"Bad")</f>
        <v>Excellent</v>
      </c>
      <c r="S1782">
        <v>133</v>
      </c>
      <c r="T1782" t="str">
        <f t="shared" si="110"/>
        <v>Yes</v>
      </c>
      <c r="U1782" s="65">
        <v>42411</v>
      </c>
      <c r="V1782" s="65">
        <v>43901</v>
      </c>
      <c r="W1782">
        <v>298</v>
      </c>
      <c r="X1782" t="str">
        <f t="shared" si="111"/>
        <v>Active</v>
      </c>
      <c r="Y1782" t="s">
        <v>15615</v>
      </c>
    </row>
    <row r="1783" spans="1:25" x14ac:dyDescent="0.25">
      <c r="A1783">
        <v>1782</v>
      </c>
      <c r="B1783" t="s">
        <v>1327</v>
      </c>
      <c r="C1783">
        <v>2126</v>
      </c>
      <c r="D1783" t="str">
        <f>VLOOKUP($C1783,Hosts!$A:$O,10,0)</f>
        <v>New York</v>
      </c>
      <c r="E1783" s="67">
        <f>INDEX(Hosts!$A:$O,MATCH(Places!$C1783,Hosts!$A:$A,0),MATCH(Places!E$1,Hosts!$1:$1,0))</f>
        <v>0.96</v>
      </c>
      <c r="F1783" s="67">
        <f>INDEX(Hosts!$A:$O,MATCH(Places!$C1783,Hosts!$A:$A,0),MATCH(Places!F$1,Hosts!$1:$1,0))</f>
        <v>0.95</v>
      </c>
      <c r="G1783" s="67" t="str">
        <f>INDEX(Hosts!$A:$O,MATCH(Places!$C1783,Hosts!$A:$A,0),MATCH(Places!G$1,Hosts!$1:$1,0))</f>
        <v>No</v>
      </c>
      <c r="H1783">
        <v>22</v>
      </c>
      <c r="I1783" t="str">
        <f>VLOOKUP($H1783,Neighborhoods!$A:$C,2,0)</f>
        <v>Queens</v>
      </c>
      <c r="J1783" t="str">
        <f>VLOOKUP($H1783,Neighborhoods!$A:$C,3,0)</f>
        <v>Flushing</v>
      </c>
      <c r="K1783" t="s">
        <v>1</v>
      </c>
      <c r="L1783" t="str">
        <f t="shared" si="108"/>
        <v>Yes</v>
      </c>
      <c r="M1783">
        <v>2</v>
      </c>
      <c r="N1783" t="str" cm="1">
        <f t="array" ref="N1783">_xlfn.IFS(M1783&lt;=2,"Small",M1783&lt;=5,"Medium",M1783&gt;5,"Large")</f>
        <v>Small</v>
      </c>
      <c r="O1783" s="50">
        <v>58</v>
      </c>
      <c r="P1783" s="67">
        <f t="shared" si="109"/>
        <v>0.03</v>
      </c>
      <c r="Q1783" s="52">
        <v>4.72</v>
      </c>
      <c r="R1783" s="52" t="str" cm="1">
        <f t="array" ref="R1783">_xlfn.IFS(ROUND(Q1783,0)=5,"Excellent",ROUND(Q1783,0)=4,"Good",ROUND(Q1783,0)=3,"Ok",ROUND(Q1783,0)&lt;3,"Bad")</f>
        <v>Excellent</v>
      </c>
      <c r="S1783">
        <v>142</v>
      </c>
      <c r="T1783" t="str">
        <f t="shared" si="110"/>
        <v>No</v>
      </c>
      <c r="U1783" s="65">
        <v>42446</v>
      </c>
      <c r="V1783" s="65">
        <v>43994</v>
      </c>
      <c r="W1783">
        <v>66</v>
      </c>
      <c r="X1783" t="str">
        <f t="shared" si="111"/>
        <v>Active</v>
      </c>
      <c r="Y1783" t="s">
        <v>15616</v>
      </c>
    </row>
    <row r="1784" spans="1:25" x14ac:dyDescent="0.25">
      <c r="A1784">
        <v>1783</v>
      </c>
      <c r="B1784" t="s">
        <v>13660</v>
      </c>
      <c r="C1784">
        <v>2126</v>
      </c>
      <c r="D1784" t="str">
        <f>VLOOKUP($C1784,Hosts!$A:$O,10,0)</f>
        <v>New York</v>
      </c>
      <c r="E1784" s="67">
        <f>INDEX(Hosts!$A:$O,MATCH(Places!$C1784,Hosts!$A:$A,0),MATCH(Places!E$1,Hosts!$1:$1,0))</f>
        <v>0.96</v>
      </c>
      <c r="F1784" s="67">
        <f>INDEX(Hosts!$A:$O,MATCH(Places!$C1784,Hosts!$A:$A,0),MATCH(Places!F$1,Hosts!$1:$1,0))</f>
        <v>0.95</v>
      </c>
      <c r="G1784" s="67" t="str">
        <f>INDEX(Hosts!$A:$O,MATCH(Places!$C1784,Hosts!$A:$A,0),MATCH(Places!G$1,Hosts!$1:$1,0))</f>
        <v>No</v>
      </c>
      <c r="H1784">
        <v>22</v>
      </c>
      <c r="I1784" t="str">
        <f>VLOOKUP($H1784,Neighborhoods!$A:$C,2,0)</f>
        <v>Queens</v>
      </c>
      <c r="J1784" t="str">
        <f>VLOOKUP($H1784,Neighborhoods!$A:$C,3,0)</f>
        <v>Flushing</v>
      </c>
      <c r="K1784" t="s">
        <v>1</v>
      </c>
      <c r="L1784" t="str">
        <f t="shared" si="108"/>
        <v>Yes</v>
      </c>
      <c r="M1784">
        <v>2</v>
      </c>
      <c r="N1784" t="str" cm="1">
        <f t="array" ref="N1784">_xlfn.IFS(M1784&lt;=2,"Small",M1784&lt;=5,"Medium",M1784&gt;5,"Large")</f>
        <v>Small</v>
      </c>
      <c r="O1784" s="50">
        <v>58</v>
      </c>
      <c r="P1784" s="67">
        <f t="shared" si="109"/>
        <v>0.03</v>
      </c>
      <c r="Q1784" s="52">
        <v>4.58</v>
      </c>
      <c r="R1784" s="52" t="str" cm="1">
        <f t="array" ref="R1784">_xlfn.IFS(ROUND(Q1784,0)=5,"Excellent",ROUND(Q1784,0)=4,"Good",ROUND(Q1784,0)=3,"Ok",ROUND(Q1784,0)&lt;3,"Bad")</f>
        <v>Excellent</v>
      </c>
      <c r="S1784">
        <v>103</v>
      </c>
      <c r="T1784" t="str">
        <f t="shared" si="110"/>
        <v>No</v>
      </c>
      <c r="U1784" s="65">
        <v>42390</v>
      </c>
      <c r="V1784" s="65">
        <v>43752</v>
      </c>
      <c r="W1784">
        <v>86</v>
      </c>
      <c r="X1784" t="str">
        <f t="shared" si="111"/>
        <v>Active</v>
      </c>
      <c r="Y1784" t="s">
        <v>15615</v>
      </c>
    </row>
    <row r="1785" spans="1:25" x14ac:dyDescent="0.25">
      <c r="A1785">
        <v>1784</v>
      </c>
      <c r="B1785" t="s">
        <v>15233</v>
      </c>
      <c r="C1785">
        <v>2619</v>
      </c>
      <c r="D1785" t="str">
        <f>VLOOKUP($C1785,Hosts!$A:$O,10,0)</f>
        <v>New York</v>
      </c>
      <c r="E1785" s="67">
        <f>INDEX(Hosts!$A:$O,MATCH(Places!$C1785,Hosts!$A:$A,0),MATCH(Places!E$1,Hosts!$1:$1,0))</f>
        <v>0.94</v>
      </c>
      <c r="F1785" s="67">
        <f>INDEX(Hosts!$A:$O,MATCH(Places!$C1785,Hosts!$A:$A,0),MATCH(Places!F$1,Hosts!$1:$1,0))</f>
        <v>0.78</v>
      </c>
      <c r="G1785" s="67" t="str">
        <f>INDEX(Hosts!$A:$O,MATCH(Places!$C1785,Hosts!$A:$A,0),MATCH(Places!G$1,Hosts!$1:$1,0))</f>
        <v>Yes</v>
      </c>
      <c r="H1785">
        <v>7</v>
      </c>
      <c r="I1785" t="str">
        <f>VLOOKUP($H1785,Neighborhoods!$A:$C,2,0)</f>
        <v>Brooklyn</v>
      </c>
      <c r="J1785" t="str">
        <f>VLOOKUP($H1785,Neighborhoods!$A:$C,3,0)</f>
        <v>Bedford-Stuyvesant</v>
      </c>
      <c r="K1785" t="s">
        <v>11822</v>
      </c>
      <c r="L1785" t="str">
        <f t="shared" si="108"/>
        <v>No</v>
      </c>
      <c r="M1785">
        <v>4</v>
      </c>
      <c r="N1785" t="str" cm="1">
        <f t="array" ref="N1785">_xlfn.IFS(M1785&lt;=2,"Small",M1785&lt;=5,"Medium",M1785&gt;5,"Large")</f>
        <v>Medium</v>
      </c>
      <c r="O1785" s="50">
        <v>200</v>
      </c>
      <c r="P1785" s="67">
        <f t="shared" si="109"/>
        <v>0.04</v>
      </c>
      <c r="Q1785" s="52">
        <v>4.91</v>
      </c>
      <c r="R1785" s="52" t="str" cm="1">
        <f t="array" ref="R1785">_xlfn.IFS(ROUND(Q1785,0)=5,"Excellent",ROUND(Q1785,0)=4,"Good",ROUND(Q1785,0)=3,"Ok",ROUND(Q1785,0)&lt;3,"Bad")</f>
        <v>Excellent</v>
      </c>
      <c r="S1785">
        <v>244</v>
      </c>
      <c r="T1785" t="str">
        <f t="shared" si="110"/>
        <v>Yes</v>
      </c>
      <c r="U1785" s="65">
        <v>42383</v>
      </c>
      <c r="V1785" s="65">
        <v>44057</v>
      </c>
      <c r="W1785">
        <v>141</v>
      </c>
      <c r="X1785" t="str">
        <f t="shared" si="111"/>
        <v>Active</v>
      </c>
      <c r="Y1785" t="s">
        <v>15615</v>
      </c>
    </row>
    <row r="1786" spans="1:25" x14ac:dyDescent="0.25">
      <c r="A1786">
        <v>1785</v>
      </c>
      <c r="B1786" t="s">
        <v>1328</v>
      </c>
      <c r="C1786">
        <v>2622</v>
      </c>
      <c r="D1786" t="str">
        <f>VLOOKUP($C1786,Hosts!$A:$O,10,0)</f>
        <v>New York</v>
      </c>
      <c r="E1786" s="67">
        <f>INDEX(Hosts!$A:$O,MATCH(Places!$C1786,Hosts!$A:$A,0),MATCH(Places!E$1,Hosts!$1:$1,0))</f>
        <v>1</v>
      </c>
      <c r="F1786" s="67">
        <f>INDEX(Hosts!$A:$O,MATCH(Places!$C1786,Hosts!$A:$A,0),MATCH(Places!F$1,Hosts!$1:$1,0))</f>
        <v>0.75</v>
      </c>
      <c r="G1786" s="67" t="str">
        <f>INDEX(Hosts!$A:$O,MATCH(Places!$C1786,Hosts!$A:$A,0),MATCH(Places!G$1,Hosts!$1:$1,0))</f>
        <v>No</v>
      </c>
      <c r="H1786">
        <v>8</v>
      </c>
      <c r="I1786" t="str">
        <f>VLOOKUP($H1786,Neighborhoods!$A:$C,2,0)</f>
        <v>Brooklyn</v>
      </c>
      <c r="J1786" t="str">
        <f>VLOOKUP($H1786,Neighborhoods!$A:$C,3,0)</f>
        <v>Bushwick</v>
      </c>
      <c r="K1786" t="s">
        <v>11822</v>
      </c>
      <c r="L1786" t="str">
        <f t="shared" si="108"/>
        <v>No</v>
      </c>
      <c r="M1786">
        <v>2</v>
      </c>
      <c r="N1786" t="str" cm="1">
        <f t="array" ref="N1786">_xlfn.IFS(M1786&lt;=2,"Small",M1786&lt;=5,"Medium",M1786&gt;5,"Large")</f>
        <v>Small</v>
      </c>
      <c r="O1786" s="50">
        <v>100</v>
      </c>
      <c r="P1786" s="67">
        <f t="shared" si="109"/>
        <v>0.03</v>
      </c>
      <c r="Q1786" s="52">
        <v>4.8899999999999997</v>
      </c>
      <c r="R1786" s="52" t="str" cm="1">
        <f t="array" ref="R1786">_xlfn.IFS(ROUND(Q1786,0)=5,"Excellent",ROUND(Q1786,0)=4,"Good",ROUND(Q1786,0)=3,"Ok",ROUND(Q1786,0)&lt;3,"Bad")</f>
        <v>Excellent</v>
      </c>
      <c r="S1786">
        <v>18</v>
      </c>
      <c r="T1786" t="str">
        <f t="shared" si="110"/>
        <v>No</v>
      </c>
      <c r="U1786" s="65">
        <v>42400</v>
      </c>
      <c r="V1786" s="65">
        <v>43884</v>
      </c>
      <c r="W1786">
        <v>0</v>
      </c>
      <c r="X1786" t="str">
        <f t="shared" si="111"/>
        <v>Inactive</v>
      </c>
      <c r="Y1786" t="s">
        <v>15615</v>
      </c>
    </row>
    <row r="1787" spans="1:25" x14ac:dyDescent="0.25">
      <c r="A1787">
        <v>1786</v>
      </c>
      <c r="B1787" t="s">
        <v>13410</v>
      </c>
      <c r="C1787">
        <v>2303</v>
      </c>
      <c r="D1787" t="str">
        <f>VLOOKUP($C1787,Hosts!$A:$O,10,0)</f>
        <v>New York</v>
      </c>
      <c r="E1787" s="67">
        <f>INDEX(Hosts!$A:$O,MATCH(Places!$C1787,Hosts!$A:$A,0),MATCH(Places!E$1,Hosts!$1:$1,0))</f>
        <v>1</v>
      </c>
      <c r="F1787" s="67">
        <f>INDEX(Hosts!$A:$O,MATCH(Places!$C1787,Hosts!$A:$A,0),MATCH(Places!F$1,Hosts!$1:$1,0))</f>
        <v>0.5</v>
      </c>
      <c r="G1787" s="67" t="str">
        <f>INDEX(Hosts!$A:$O,MATCH(Places!$C1787,Hosts!$A:$A,0),MATCH(Places!G$1,Hosts!$1:$1,0))</f>
        <v>Yes</v>
      </c>
      <c r="H1787">
        <v>24</v>
      </c>
      <c r="I1787" t="str">
        <f>VLOOKUP($H1787,Neighborhoods!$A:$C,2,0)</f>
        <v>Queens</v>
      </c>
      <c r="J1787" t="str">
        <f>VLOOKUP($H1787,Neighborhoods!$A:$C,3,0)</f>
        <v>Long Island City</v>
      </c>
      <c r="K1787" t="s">
        <v>1</v>
      </c>
      <c r="L1787" t="str">
        <f t="shared" si="108"/>
        <v>Yes</v>
      </c>
      <c r="M1787">
        <v>2</v>
      </c>
      <c r="N1787" t="str" cm="1">
        <f t="array" ref="N1787">_xlfn.IFS(M1787&lt;=2,"Small",M1787&lt;=5,"Medium",M1787&gt;5,"Large")</f>
        <v>Small</v>
      </c>
      <c r="O1787" s="50">
        <v>44</v>
      </c>
      <c r="P1787" s="67">
        <f t="shared" si="109"/>
        <v>0.03</v>
      </c>
      <c r="Q1787" s="52">
        <v>4.82</v>
      </c>
      <c r="R1787" s="52" t="str" cm="1">
        <f t="array" ref="R1787">_xlfn.IFS(ROUND(Q1787,0)=5,"Excellent",ROUND(Q1787,0)=4,"Good",ROUND(Q1787,0)=3,"Ok",ROUND(Q1787,0)&lt;3,"Bad")</f>
        <v>Excellent</v>
      </c>
      <c r="S1787">
        <v>44</v>
      </c>
      <c r="T1787" t="str">
        <f t="shared" si="110"/>
        <v>No</v>
      </c>
      <c r="U1787" s="65">
        <v>42424</v>
      </c>
      <c r="V1787" s="65">
        <v>43891</v>
      </c>
      <c r="W1787">
        <v>3</v>
      </c>
      <c r="X1787" t="str">
        <f t="shared" si="111"/>
        <v>Active</v>
      </c>
      <c r="Y1787" t="s">
        <v>15615</v>
      </c>
    </row>
    <row r="1788" spans="1:25" x14ac:dyDescent="0.25">
      <c r="A1788">
        <v>1787</v>
      </c>
      <c r="B1788" t="s">
        <v>1329</v>
      </c>
      <c r="C1788">
        <v>2623</v>
      </c>
      <c r="D1788" t="str">
        <f>VLOOKUP($C1788,Hosts!$A:$O,10,0)</f>
        <v>New York</v>
      </c>
      <c r="E1788" s="67">
        <f>INDEX(Hosts!$A:$O,MATCH(Places!$C1788,Hosts!$A:$A,0),MATCH(Places!E$1,Hosts!$1:$1,0))</f>
        <v>1</v>
      </c>
      <c r="F1788" s="67">
        <f>INDEX(Hosts!$A:$O,MATCH(Places!$C1788,Hosts!$A:$A,0),MATCH(Places!F$1,Hosts!$1:$1,0))</f>
        <v>1</v>
      </c>
      <c r="G1788" s="67" t="str">
        <f>INDEX(Hosts!$A:$O,MATCH(Places!$C1788,Hosts!$A:$A,0),MATCH(Places!G$1,Hosts!$1:$1,0))</f>
        <v>Yes</v>
      </c>
      <c r="H1788">
        <v>12</v>
      </c>
      <c r="I1788" t="str">
        <f>VLOOKUP($H1788,Neighborhoods!$A:$C,2,0)</f>
        <v>Brooklyn</v>
      </c>
      <c r="J1788" t="str">
        <f>VLOOKUP($H1788,Neighborhoods!$A:$C,3,0)</f>
        <v>Williamsburg</v>
      </c>
      <c r="K1788" t="s">
        <v>11822</v>
      </c>
      <c r="L1788" t="str">
        <f t="shared" si="108"/>
        <v>No</v>
      </c>
      <c r="M1788">
        <v>5</v>
      </c>
      <c r="N1788" t="str" cm="1">
        <f t="array" ref="N1788">_xlfn.IFS(M1788&lt;=2,"Small",M1788&lt;=5,"Medium",M1788&gt;5,"Large")</f>
        <v>Medium</v>
      </c>
      <c r="O1788" s="50">
        <v>160</v>
      </c>
      <c r="P1788" s="67">
        <f t="shared" si="109"/>
        <v>0.03</v>
      </c>
      <c r="Q1788" s="52">
        <v>4.84</v>
      </c>
      <c r="R1788" s="52" t="str" cm="1">
        <f t="array" ref="R1788">_xlfn.IFS(ROUND(Q1788,0)=5,"Excellent",ROUND(Q1788,0)=4,"Good",ROUND(Q1788,0)=3,"Ok",ROUND(Q1788,0)&lt;3,"Bad")</f>
        <v>Excellent</v>
      </c>
      <c r="S1788">
        <v>82</v>
      </c>
      <c r="T1788" t="str">
        <f t="shared" si="110"/>
        <v>No</v>
      </c>
      <c r="U1788" s="65">
        <v>42434</v>
      </c>
      <c r="V1788" s="65">
        <v>43816</v>
      </c>
      <c r="W1788">
        <v>8</v>
      </c>
      <c r="X1788" t="str">
        <f t="shared" si="111"/>
        <v>Active</v>
      </c>
      <c r="Y1788" t="s">
        <v>15616</v>
      </c>
    </row>
    <row r="1789" spans="1:25" x14ac:dyDescent="0.25">
      <c r="A1789">
        <v>1788</v>
      </c>
      <c r="B1789" t="s">
        <v>1330</v>
      </c>
      <c r="C1789">
        <v>794</v>
      </c>
      <c r="D1789" t="str">
        <f>VLOOKUP($C1789,Hosts!$A:$O,10,0)</f>
        <v>New York</v>
      </c>
      <c r="E1789" s="67">
        <f>INDEX(Hosts!$A:$O,MATCH(Places!$C1789,Hosts!$A:$A,0),MATCH(Places!E$1,Hosts!$1:$1,0))</f>
        <v>1</v>
      </c>
      <c r="F1789" s="67">
        <f>INDEX(Hosts!$A:$O,MATCH(Places!$C1789,Hosts!$A:$A,0),MATCH(Places!F$1,Hosts!$1:$1,0))</f>
        <v>0.91</v>
      </c>
      <c r="G1789" s="67" t="str">
        <f>INDEX(Hosts!$A:$O,MATCH(Places!$C1789,Hosts!$A:$A,0),MATCH(Places!G$1,Hosts!$1:$1,0))</f>
        <v>No</v>
      </c>
      <c r="H1789">
        <v>8</v>
      </c>
      <c r="I1789" t="str">
        <f>VLOOKUP($H1789,Neighborhoods!$A:$C,2,0)</f>
        <v>Brooklyn</v>
      </c>
      <c r="J1789" t="str">
        <f>VLOOKUP($H1789,Neighborhoods!$A:$C,3,0)</f>
        <v>Bushwick</v>
      </c>
      <c r="K1789" t="s">
        <v>11822</v>
      </c>
      <c r="L1789" t="str">
        <f t="shared" si="108"/>
        <v>No</v>
      </c>
      <c r="M1789">
        <v>3</v>
      </c>
      <c r="N1789" t="str" cm="1">
        <f t="array" ref="N1789">_xlfn.IFS(M1789&lt;=2,"Small",M1789&lt;=5,"Medium",M1789&gt;5,"Large")</f>
        <v>Medium</v>
      </c>
      <c r="O1789" s="50">
        <v>121</v>
      </c>
      <c r="P1789" s="67">
        <f t="shared" si="109"/>
        <v>0.03</v>
      </c>
      <c r="Q1789" s="52">
        <v>4.75</v>
      </c>
      <c r="R1789" s="52" t="str" cm="1">
        <f t="array" ref="R1789">_xlfn.IFS(ROUND(Q1789,0)=5,"Excellent",ROUND(Q1789,0)=4,"Good",ROUND(Q1789,0)=3,"Ok",ROUND(Q1789,0)&lt;3,"Bad")</f>
        <v>Excellent</v>
      </c>
      <c r="S1789">
        <v>134</v>
      </c>
      <c r="T1789" t="str">
        <f t="shared" si="110"/>
        <v>No</v>
      </c>
      <c r="U1789" s="65">
        <v>42446</v>
      </c>
      <c r="V1789" s="65">
        <v>44037</v>
      </c>
      <c r="W1789">
        <v>349</v>
      </c>
      <c r="X1789" t="str">
        <f t="shared" si="111"/>
        <v>Active</v>
      </c>
      <c r="Y1789" t="s">
        <v>15615</v>
      </c>
    </row>
    <row r="1790" spans="1:25" x14ac:dyDescent="0.25">
      <c r="A1790">
        <v>1789</v>
      </c>
      <c r="B1790" t="s">
        <v>13346</v>
      </c>
      <c r="C1790">
        <v>1725</v>
      </c>
      <c r="D1790" t="str">
        <f>VLOOKUP($C1790,Hosts!$A:$O,10,0)</f>
        <v>New York</v>
      </c>
      <c r="E1790" s="67">
        <f>INDEX(Hosts!$A:$O,MATCH(Places!$C1790,Hosts!$A:$A,0),MATCH(Places!E$1,Hosts!$1:$1,0))</f>
        <v>1</v>
      </c>
      <c r="F1790" s="67">
        <f>INDEX(Hosts!$A:$O,MATCH(Places!$C1790,Hosts!$A:$A,0),MATCH(Places!F$1,Hosts!$1:$1,0))</f>
        <v>0.88</v>
      </c>
      <c r="G1790" s="67" t="str">
        <f>INDEX(Hosts!$A:$O,MATCH(Places!$C1790,Hosts!$A:$A,0),MATCH(Places!G$1,Hosts!$1:$1,0))</f>
        <v>No</v>
      </c>
      <c r="H1790">
        <v>16</v>
      </c>
      <c r="I1790" t="str">
        <f>VLOOKUP($H1790,Neighborhoods!$A:$C,2,0)</f>
        <v>Manhattan</v>
      </c>
      <c r="J1790" t="str">
        <f>VLOOKUP($H1790,Neighborhoods!$A:$C,3,0)</f>
        <v>Harlem</v>
      </c>
      <c r="K1790" t="s">
        <v>1</v>
      </c>
      <c r="L1790" t="str">
        <f t="shared" si="108"/>
        <v>Yes</v>
      </c>
      <c r="M1790">
        <v>2</v>
      </c>
      <c r="N1790" t="str" cm="1">
        <f t="array" ref="N1790">_xlfn.IFS(M1790&lt;=2,"Small",M1790&lt;=5,"Medium",M1790&gt;5,"Large")</f>
        <v>Small</v>
      </c>
      <c r="O1790" s="50">
        <v>77</v>
      </c>
      <c r="P1790" s="67">
        <f t="shared" si="109"/>
        <v>0.03</v>
      </c>
      <c r="Q1790" s="52">
        <v>4.9000000000000004</v>
      </c>
      <c r="R1790" s="52" t="str" cm="1">
        <f t="array" ref="R1790">_xlfn.IFS(ROUND(Q1790,0)=5,"Excellent",ROUND(Q1790,0)=4,"Good",ROUND(Q1790,0)=3,"Ok",ROUND(Q1790,0)&lt;3,"Bad")</f>
        <v>Excellent</v>
      </c>
      <c r="S1790">
        <v>81</v>
      </c>
      <c r="T1790" t="str">
        <f t="shared" si="110"/>
        <v>No</v>
      </c>
      <c r="U1790" s="65">
        <v>42609</v>
      </c>
      <c r="V1790" s="65">
        <v>43889</v>
      </c>
      <c r="W1790">
        <v>35</v>
      </c>
      <c r="X1790" t="str">
        <f t="shared" si="111"/>
        <v>Active</v>
      </c>
      <c r="Y1790" t="s">
        <v>15615</v>
      </c>
    </row>
    <row r="1791" spans="1:25" x14ac:dyDescent="0.25">
      <c r="A1791">
        <v>1790</v>
      </c>
      <c r="B1791" t="s">
        <v>14148</v>
      </c>
      <c r="C1791">
        <v>2629</v>
      </c>
      <c r="D1791" t="str">
        <f>VLOOKUP($C1791,Hosts!$A:$O,10,0)</f>
        <v>New York</v>
      </c>
      <c r="E1791" s="67">
        <f>INDEX(Hosts!$A:$O,MATCH(Places!$C1791,Hosts!$A:$A,0),MATCH(Places!E$1,Hosts!$1:$1,0))</f>
        <v>0.64</v>
      </c>
      <c r="F1791" s="67">
        <f>INDEX(Hosts!$A:$O,MATCH(Places!$C1791,Hosts!$A:$A,0),MATCH(Places!F$1,Hosts!$1:$1,0))</f>
        <v>0.39</v>
      </c>
      <c r="G1791" s="67" t="str">
        <f>INDEX(Hosts!$A:$O,MATCH(Places!$C1791,Hosts!$A:$A,0),MATCH(Places!G$1,Hosts!$1:$1,0))</f>
        <v>No</v>
      </c>
      <c r="H1791">
        <v>7</v>
      </c>
      <c r="I1791" t="str">
        <f>VLOOKUP($H1791,Neighborhoods!$A:$C,2,0)</f>
        <v>Brooklyn</v>
      </c>
      <c r="J1791" t="str">
        <f>VLOOKUP($H1791,Neighborhoods!$A:$C,3,0)</f>
        <v>Bedford-Stuyvesant</v>
      </c>
      <c r="K1791" t="s">
        <v>1</v>
      </c>
      <c r="L1791" t="str">
        <f t="shared" si="108"/>
        <v>Yes</v>
      </c>
      <c r="M1791">
        <v>1</v>
      </c>
      <c r="N1791" t="str" cm="1">
        <f t="array" ref="N1791">_xlfn.IFS(M1791&lt;=2,"Small",M1791&lt;=5,"Medium",M1791&gt;5,"Large")</f>
        <v>Small</v>
      </c>
      <c r="O1791" s="50">
        <v>35</v>
      </c>
      <c r="P1791" s="67">
        <f t="shared" si="109"/>
        <v>0.03</v>
      </c>
      <c r="Q1791" s="52">
        <v>4.75</v>
      </c>
      <c r="R1791" s="52" t="str" cm="1">
        <f t="array" ref="R1791">_xlfn.IFS(ROUND(Q1791,0)=5,"Excellent",ROUND(Q1791,0)=4,"Good",ROUND(Q1791,0)=3,"Ok",ROUND(Q1791,0)&lt;3,"Bad")</f>
        <v>Excellent</v>
      </c>
      <c r="S1791">
        <v>8</v>
      </c>
      <c r="T1791" t="str">
        <f t="shared" si="110"/>
        <v>No</v>
      </c>
      <c r="U1791" s="65">
        <v>42442</v>
      </c>
      <c r="V1791" s="65">
        <v>43831</v>
      </c>
      <c r="W1791">
        <v>349</v>
      </c>
      <c r="X1791" t="str">
        <f t="shared" si="111"/>
        <v>Active</v>
      </c>
      <c r="Y1791" t="s">
        <v>15615</v>
      </c>
    </row>
    <row r="1792" spans="1:25" x14ac:dyDescent="0.25">
      <c r="A1792">
        <v>1791</v>
      </c>
      <c r="B1792" t="s">
        <v>14492</v>
      </c>
      <c r="C1792">
        <v>354</v>
      </c>
      <c r="D1792" t="str">
        <f>VLOOKUP($C1792,Hosts!$A:$O,10,0)</f>
        <v>New York</v>
      </c>
      <c r="E1792" s="67">
        <f>INDEX(Hosts!$A:$O,MATCH(Places!$C1792,Hosts!$A:$A,0),MATCH(Places!E$1,Hosts!$1:$1,0))</f>
        <v>0.6</v>
      </c>
      <c r="F1792" s="67">
        <f>INDEX(Hosts!$A:$O,MATCH(Places!$C1792,Hosts!$A:$A,0),MATCH(Places!F$1,Hosts!$1:$1,0))</f>
        <v>0.24</v>
      </c>
      <c r="G1792" s="67" t="str">
        <f>INDEX(Hosts!$A:$O,MATCH(Places!$C1792,Hosts!$A:$A,0),MATCH(Places!G$1,Hosts!$1:$1,0))</f>
        <v>No</v>
      </c>
      <c r="H1792">
        <v>15</v>
      </c>
      <c r="I1792" t="str">
        <f>VLOOKUP($H1792,Neighborhoods!$A:$C,2,0)</f>
        <v>Manhattan</v>
      </c>
      <c r="J1792" t="str">
        <f>VLOOKUP($H1792,Neighborhoods!$A:$C,3,0)</f>
        <v>East Village</v>
      </c>
      <c r="K1792" t="s">
        <v>11822</v>
      </c>
      <c r="L1792" t="str">
        <f t="shared" si="108"/>
        <v>No</v>
      </c>
      <c r="M1792">
        <v>3</v>
      </c>
      <c r="N1792" t="str" cm="1">
        <f t="array" ref="N1792">_xlfn.IFS(M1792&lt;=2,"Small",M1792&lt;=5,"Medium",M1792&gt;5,"Large")</f>
        <v>Medium</v>
      </c>
      <c r="O1792" s="50">
        <v>180</v>
      </c>
      <c r="P1792" s="67">
        <f t="shared" si="109"/>
        <v>0.03</v>
      </c>
      <c r="Q1792" s="52">
        <v>4.58</v>
      </c>
      <c r="R1792" s="52" t="str" cm="1">
        <f t="array" ref="R1792">_xlfn.IFS(ROUND(Q1792,0)=5,"Excellent",ROUND(Q1792,0)=4,"Good",ROUND(Q1792,0)=3,"Ok",ROUND(Q1792,0)&lt;3,"Bad")</f>
        <v>Excellent</v>
      </c>
      <c r="S1792">
        <v>12</v>
      </c>
      <c r="T1792" t="str">
        <f t="shared" si="110"/>
        <v>No</v>
      </c>
      <c r="U1792" s="65">
        <v>42466</v>
      </c>
      <c r="V1792" s="65">
        <v>43999</v>
      </c>
      <c r="W1792">
        <v>205</v>
      </c>
      <c r="X1792" t="str">
        <f t="shared" si="111"/>
        <v>Active</v>
      </c>
      <c r="Y1792" t="s">
        <v>15615</v>
      </c>
    </row>
    <row r="1793" spans="1:25" x14ac:dyDescent="0.25">
      <c r="A1793">
        <v>1792</v>
      </c>
      <c r="B1793" t="s">
        <v>1331</v>
      </c>
      <c r="C1793">
        <v>2522</v>
      </c>
      <c r="D1793" t="str">
        <f>VLOOKUP($C1793,Hosts!$A:$O,10,0)</f>
        <v>New York</v>
      </c>
      <c r="E1793" s="67">
        <f>INDEX(Hosts!$A:$O,MATCH(Places!$C1793,Hosts!$A:$A,0),MATCH(Places!E$1,Hosts!$1:$1,0))</f>
        <v>1</v>
      </c>
      <c r="F1793" s="67">
        <f>INDEX(Hosts!$A:$O,MATCH(Places!$C1793,Hosts!$A:$A,0),MATCH(Places!F$1,Hosts!$1:$1,0))</f>
        <v>1</v>
      </c>
      <c r="G1793" s="67" t="str">
        <f>INDEX(Hosts!$A:$O,MATCH(Places!$C1793,Hosts!$A:$A,0),MATCH(Places!G$1,Hosts!$1:$1,0))</f>
        <v>Yes</v>
      </c>
      <c r="H1793">
        <v>6</v>
      </c>
      <c r="I1793" t="str">
        <f>VLOOKUP($H1793,Neighborhoods!$A:$C,2,0)</f>
        <v>Bronx</v>
      </c>
      <c r="J1793" t="str">
        <f>VLOOKUP($H1793,Neighborhoods!$A:$C,3,0)</f>
        <v>Wakefield</v>
      </c>
      <c r="K1793" t="s">
        <v>11822</v>
      </c>
      <c r="L1793" t="str">
        <f t="shared" si="108"/>
        <v>No</v>
      </c>
      <c r="M1793">
        <v>4</v>
      </c>
      <c r="N1793" t="str" cm="1">
        <f t="array" ref="N1793">_xlfn.IFS(M1793&lt;=2,"Small",M1793&lt;=5,"Medium",M1793&gt;5,"Large")</f>
        <v>Medium</v>
      </c>
      <c r="O1793" s="50">
        <v>75</v>
      </c>
      <c r="P1793" s="67">
        <f t="shared" si="109"/>
        <v>0.03</v>
      </c>
      <c r="Q1793" s="52">
        <v>4.87</v>
      </c>
      <c r="R1793" s="52" t="str" cm="1">
        <f t="array" ref="R1793">_xlfn.IFS(ROUND(Q1793,0)=5,"Excellent",ROUND(Q1793,0)=4,"Good",ROUND(Q1793,0)=3,"Ok",ROUND(Q1793,0)&lt;3,"Bad")</f>
        <v>Excellent</v>
      </c>
      <c r="S1793">
        <v>15</v>
      </c>
      <c r="T1793" t="str">
        <f t="shared" si="110"/>
        <v>No</v>
      </c>
      <c r="U1793" s="65">
        <v>42407</v>
      </c>
      <c r="V1793" s="65">
        <v>44031</v>
      </c>
      <c r="W1793">
        <v>25</v>
      </c>
      <c r="X1793" t="str">
        <f t="shared" si="111"/>
        <v>Active</v>
      </c>
      <c r="Y1793" t="s">
        <v>15615</v>
      </c>
    </row>
    <row r="1794" spans="1:25" x14ac:dyDescent="0.25">
      <c r="A1794">
        <v>1793</v>
      </c>
      <c r="B1794" t="s">
        <v>1332</v>
      </c>
      <c r="C1794">
        <v>1734</v>
      </c>
      <c r="D1794" t="str">
        <f>VLOOKUP($C1794,Hosts!$A:$O,10,0)</f>
        <v>New York</v>
      </c>
      <c r="E1794" s="67">
        <f>INDEX(Hosts!$A:$O,MATCH(Places!$C1794,Hosts!$A:$A,0),MATCH(Places!E$1,Hosts!$1:$1,0))</f>
        <v>1</v>
      </c>
      <c r="F1794" s="67">
        <f>INDEX(Hosts!$A:$O,MATCH(Places!$C1794,Hosts!$A:$A,0),MATCH(Places!F$1,Hosts!$1:$1,0))</f>
        <v>1</v>
      </c>
      <c r="G1794" s="67" t="str">
        <f>INDEX(Hosts!$A:$O,MATCH(Places!$C1794,Hosts!$A:$A,0),MATCH(Places!G$1,Hosts!$1:$1,0))</f>
        <v>No</v>
      </c>
      <c r="H1794">
        <v>13</v>
      </c>
      <c r="I1794" t="str">
        <f>VLOOKUP($H1794,Neighborhoods!$A:$C,2,0)</f>
        <v>Manhattan</v>
      </c>
      <c r="J1794" t="str">
        <f>VLOOKUP($H1794,Neighborhoods!$A:$C,3,0)</f>
        <v>Chelsea</v>
      </c>
      <c r="K1794" t="s">
        <v>1</v>
      </c>
      <c r="L1794" t="str">
        <f t="shared" si="108"/>
        <v>Yes</v>
      </c>
      <c r="M1794">
        <v>1</v>
      </c>
      <c r="N1794" t="str" cm="1">
        <f t="array" ref="N1794">_xlfn.IFS(M1794&lt;=2,"Small",M1794&lt;=5,"Medium",M1794&gt;5,"Large")</f>
        <v>Small</v>
      </c>
      <c r="O1794" s="50">
        <v>50</v>
      </c>
      <c r="P1794" s="67">
        <f t="shared" si="109"/>
        <v>0.03</v>
      </c>
      <c r="Q1794" s="52">
        <v>4.7</v>
      </c>
      <c r="R1794" s="52" t="str" cm="1">
        <f t="array" ref="R1794">_xlfn.IFS(ROUND(Q1794,0)=5,"Excellent",ROUND(Q1794,0)=4,"Good",ROUND(Q1794,0)=3,"Ok",ROUND(Q1794,0)&lt;3,"Bad")</f>
        <v>Excellent</v>
      </c>
      <c r="S1794">
        <v>189</v>
      </c>
      <c r="T1794" t="str">
        <f t="shared" si="110"/>
        <v>No</v>
      </c>
      <c r="U1794" s="65">
        <v>42404</v>
      </c>
      <c r="V1794" s="65">
        <v>44023</v>
      </c>
      <c r="W1794">
        <v>365</v>
      </c>
      <c r="X1794" t="str">
        <f t="shared" si="111"/>
        <v>Active</v>
      </c>
      <c r="Y1794" t="s">
        <v>15616</v>
      </c>
    </row>
    <row r="1795" spans="1:25" x14ac:dyDescent="0.25">
      <c r="A1795">
        <v>1794</v>
      </c>
      <c r="B1795" t="s">
        <v>1333</v>
      </c>
      <c r="C1795">
        <v>1734</v>
      </c>
      <c r="D1795" t="str">
        <f>VLOOKUP($C1795,Hosts!$A:$O,10,0)</f>
        <v>New York</v>
      </c>
      <c r="E1795" s="67">
        <f>INDEX(Hosts!$A:$O,MATCH(Places!$C1795,Hosts!$A:$A,0),MATCH(Places!E$1,Hosts!$1:$1,0))</f>
        <v>1</v>
      </c>
      <c r="F1795" s="67">
        <f>INDEX(Hosts!$A:$O,MATCH(Places!$C1795,Hosts!$A:$A,0),MATCH(Places!F$1,Hosts!$1:$1,0))</f>
        <v>1</v>
      </c>
      <c r="G1795" s="67" t="str">
        <f>INDEX(Hosts!$A:$O,MATCH(Places!$C1795,Hosts!$A:$A,0),MATCH(Places!G$1,Hosts!$1:$1,0))</f>
        <v>No</v>
      </c>
      <c r="H1795">
        <v>13</v>
      </c>
      <c r="I1795" t="str">
        <f>VLOOKUP($H1795,Neighborhoods!$A:$C,2,0)</f>
        <v>Manhattan</v>
      </c>
      <c r="J1795" t="str">
        <f>VLOOKUP($H1795,Neighborhoods!$A:$C,3,0)</f>
        <v>Chelsea</v>
      </c>
      <c r="K1795" t="s">
        <v>1</v>
      </c>
      <c r="L1795" t="str">
        <f t="shared" ref="L1795:L1858" si="112">IF(OR(K1795="Private room",K1795="Shared room"),"Yes","No")</f>
        <v>Yes</v>
      </c>
      <c r="M1795">
        <v>1</v>
      </c>
      <c r="N1795" t="str" cm="1">
        <f t="array" ref="N1795">_xlfn.IFS(M1795&lt;=2,"Small",M1795&lt;=5,"Medium",M1795&gt;5,"Large")</f>
        <v>Small</v>
      </c>
      <c r="O1795" s="50">
        <v>50</v>
      </c>
      <c r="P1795" s="67">
        <f t="shared" ref="P1795:P1858" si="113">VLOOKUP(O1795,$AB$1:$AC$5,2)</f>
        <v>0.03</v>
      </c>
      <c r="Q1795" s="52">
        <v>4.72</v>
      </c>
      <c r="R1795" s="52" t="str" cm="1">
        <f t="array" ref="R1795">_xlfn.IFS(ROUND(Q1795,0)=5,"Excellent",ROUND(Q1795,0)=4,"Good",ROUND(Q1795,0)=3,"Ok",ROUND(Q1795,0)&lt;3,"Bad")</f>
        <v>Excellent</v>
      </c>
      <c r="S1795">
        <v>194</v>
      </c>
      <c r="T1795" t="str">
        <f t="shared" ref="T1795:T1858" si="114">IF(AND(Q1795&gt;=4.8,S1795&gt;100),"Yes","No")</f>
        <v>No</v>
      </c>
      <c r="U1795" s="65">
        <v>42446</v>
      </c>
      <c r="V1795" s="65">
        <v>43895</v>
      </c>
      <c r="W1795">
        <v>365</v>
      </c>
      <c r="X1795" t="str">
        <f t="shared" ref="X1795:X1858" si="115">IF(W1795&lt;&gt;0,"Active","Inactive")</f>
        <v>Active</v>
      </c>
      <c r="Y1795" t="s">
        <v>15616</v>
      </c>
    </row>
    <row r="1796" spans="1:25" x14ac:dyDescent="0.25">
      <c r="A1796">
        <v>1795</v>
      </c>
      <c r="B1796" t="s">
        <v>1334</v>
      </c>
      <c r="C1796">
        <v>243</v>
      </c>
      <c r="D1796" t="str">
        <f>VLOOKUP($C1796,Hosts!$A:$O,10,0)</f>
        <v>New York</v>
      </c>
      <c r="E1796" s="67">
        <f>INDEX(Hosts!$A:$O,MATCH(Places!$C1796,Hosts!$A:$A,0),MATCH(Places!E$1,Hosts!$1:$1,0))</f>
        <v>1</v>
      </c>
      <c r="F1796" s="67">
        <f>INDEX(Hosts!$A:$O,MATCH(Places!$C1796,Hosts!$A:$A,0),MATCH(Places!F$1,Hosts!$1:$1,0))</f>
        <v>1</v>
      </c>
      <c r="G1796" s="67" t="str">
        <f>INDEX(Hosts!$A:$O,MATCH(Places!$C1796,Hosts!$A:$A,0),MATCH(Places!G$1,Hosts!$1:$1,0))</f>
        <v>Yes</v>
      </c>
      <c r="H1796">
        <v>15</v>
      </c>
      <c r="I1796" t="str">
        <f>VLOOKUP($H1796,Neighborhoods!$A:$C,2,0)</f>
        <v>Manhattan</v>
      </c>
      <c r="J1796" t="str">
        <f>VLOOKUP($H1796,Neighborhoods!$A:$C,3,0)</f>
        <v>East Village</v>
      </c>
      <c r="K1796" t="s">
        <v>11822</v>
      </c>
      <c r="L1796" t="str">
        <f t="shared" si="112"/>
        <v>No</v>
      </c>
      <c r="M1796">
        <v>2</v>
      </c>
      <c r="N1796" t="str" cm="1">
        <f t="array" ref="N1796">_xlfn.IFS(M1796&lt;=2,"Small",M1796&lt;=5,"Medium",M1796&gt;5,"Large")</f>
        <v>Small</v>
      </c>
      <c r="O1796" s="50">
        <v>220</v>
      </c>
      <c r="P1796" s="67">
        <f t="shared" si="113"/>
        <v>0.04</v>
      </c>
      <c r="Q1796" s="52">
        <v>4.9800000000000004</v>
      </c>
      <c r="R1796" s="52" t="str" cm="1">
        <f t="array" ref="R1796">_xlfn.IFS(ROUND(Q1796,0)=5,"Excellent",ROUND(Q1796,0)=4,"Good",ROUND(Q1796,0)=3,"Ok",ROUND(Q1796,0)&lt;3,"Bad")</f>
        <v>Excellent</v>
      </c>
      <c r="S1796">
        <v>65</v>
      </c>
      <c r="T1796" t="str">
        <f t="shared" si="114"/>
        <v>No</v>
      </c>
      <c r="U1796" s="65">
        <v>42460</v>
      </c>
      <c r="V1796" s="65">
        <v>43879</v>
      </c>
      <c r="W1796">
        <v>337</v>
      </c>
      <c r="X1796" t="str">
        <f t="shared" si="115"/>
        <v>Active</v>
      </c>
      <c r="Y1796" t="s">
        <v>15615</v>
      </c>
    </row>
    <row r="1797" spans="1:25" x14ac:dyDescent="0.25">
      <c r="A1797">
        <v>1796</v>
      </c>
      <c r="B1797" t="s">
        <v>13968</v>
      </c>
      <c r="C1797">
        <v>1010</v>
      </c>
      <c r="D1797" t="str">
        <f>VLOOKUP($C1797,Hosts!$A:$O,10,0)</f>
        <v>New York</v>
      </c>
      <c r="E1797" s="67">
        <f>INDEX(Hosts!$A:$O,MATCH(Places!$C1797,Hosts!$A:$A,0),MATCH(Places!E$1,Hosts!$1:$1,0))</f>
        <v>0.95</v>
      </c>
      <c r="F1797" s="67">
        <f>INDEX(Hosts!$A:$O,MATCH(Places!$C1797,Hosts!$A:$A,0),MATCH(Places!F$1,Hosts!$1:$1,0))</f>
        <v>0.85</v>
      </c>
      <c r="G1797" s="67" t="str">
        <f>INDEX(Hosts!$A:$O,MATCH(Places!$C1797,Hosts!$A:$A,0),MATCH(Places!G$1,Hosts!$1:$1,0))</f>
        <v>No</v>
      </c>
      <c r="H1797">
        <v>20</v>
      </c>
      <c r="I1797" t="str">
        <f>VLOOKUP($H1797,Neighborhoods!$A:$C,2,0)</f>
        <v>Manhattan</v>
      </c>
      <c r="J1797" t="str">
        <f>VLOOKUP($H1797,Neighborhoods!$A:$C,3,0)</f>
        <v>Upper West Side</v>
      </c>
      <c r="K1797" t="s">
        <v>11822</v>
      </c>
      <c r="L1797" t="str">
        <f t="shared" si="112"/>
        <v>No</v>
      </c>
      <c r="M1797">
        <v>6</v>
      </c>
      <c r="N1797" t="str" cm="1">
        <f t="array" ref="N1797">_xlfn.IFS(M1797&lt;=2,"Small",M1797&lt;=5,"Medium",M1797&gt;5,"Large")</f>
        <v>Large</v>
      </c>
      <c r="O1797" s="50">
        <v>275</v>
      </c>
      <c r="P1797" s="67">
        <f t="shared" si="113"/>
        <v>0.04</v>
      </c>
      <c r="Q1797" s="52">
        <v>4.8</v>
      </c>
      <c r="R1797" s="52" t="str" cm="1">
        <f t="array" ref="R1797">_xlfn.IFS(ROUND(Q1797,0)=5,"Excellent",ROUND(Q1797,0)=4,"Good",ROUND(Q1797,0)=3,"Ok",ROUND(Q1797,0)&lt;3,"Bad")</f>
        <v>Excellent</v>
      </c>
      <c r="S1797">
        <v>10</v>
      </c>
      <c r="T1797" t="str">
        <f t="shared" si="114"/>
        <v>No</v>
      </c>
      <c r="U1797" s="65">
        <v>42466</v>
      </c>
      <c r="V1797" s="65">
        <v>43462</v>
      </c>
      <c r="W1797">
        <v>307</v>
      </c>
      <c r="X1797" t="str">
        <f t="shared" si="115"/>
        <v>Active</v>
      </c>
      <c r="Y1797" t="s">
        <v>15615</v>
      </c>
    </row>
    <row r="1798" spans="1:25" x14ac:dyDescent="0.25">
      <c r="A1798">
        <v>1797</v>
      </c>
      <c r="B1798" t="s">
        <v>1335</v>
      </c>
      <c r="C1798">
        <v>2633</v>
      </c>
      <c r="D1798" t="str">
        <f>VLOOKUP($C1798,Hosts!$A:$O,10,0)</f>
        <v>New York</v>
      </c>
      <c r="E1798" s="67">
        <f>INDEX(Hosts!$A:$O,MATCH(Places!$C1798,Hosts!$A:$A,0),MATCH(Places!E$1,Hosts!$1:$1,0))</f>
        <v>0.96</v>
      </c>
      <c r="F1798" s="67">
        <f>INDEX(Hosts!$A:$O,MATCH(Places!$C1798,Hosts!$A:$A,0),MATCH(Places!F$1,Hosts!$1:$1,0))</f>
        <v>1</v>
      </c>
      <c r="G1798" s="67" t="str">
        <f>INDEX(Hosts!$A:$O,MATCH(Places!$C1798,Hosts!$A:$A,0),MATCH(Places!G$1,Hosts!$1:$1,0))</f>
        <v>Yes</v>
      </c>
      <c r="H1798">
        <v>7</v>
      </c>
      <c r="I1798" t="str">
        <f>VLOOKUP($H1798,Neighborhoods!$A:$C,2,0)</f>
        <v>Brooklyn</v>
      </c>
      <c r="J1798" t="str">
        <f>VLOOKUP($H1798,Neighborhoods!$A:$C,3,0)</f>
        <v>Bedford-Stuyvesant</v>
      </c>
      <c r="K1798" t="s">
        <v>11822</v>
      </c>
      <c r="L1798" t="str">
        <f t="shared" si="112"/>
        <v>No</v>
      </c>
      <c r="M1798">
        <v>5</v>
      </c>
      <c r="N1798" t="str" cm="1">
        <f t="array" ref="N1798">_xlfn.IFS(M1798&lt;=2,"Small",M1798&lt;=5,"Medium",M1798&gt;5,"Large")</f>
        <v>Medium</v>
      </c>
      <c r="O1798" s="50">
        <v>128</v>
      </c>
      <c r="P1798" s="67">
        <f t="shared" si="113"/>
        <v>0.03</v>
      </c>
      <c r="Q1798" s="52">
        <v>4.91</v>
      </c>
      <c r="R1798" s="52" t="str" cm="1">
        <f t="array" ref="R1798">_xlfn.IFS(ROUND(Q1798,0)=5,"Excellent",ROUND(Q1798,0)=4,"Good",ROUND(Q1798,0)=3,"Ok",ROUND(Q1798,0)&lt;3,"Bad")</f>
        <v>Excellent</v>
      </c>
      <c r="S1798">
        <v>93</v>
      </c>
      <c r="T1798" t="str">
        <f t="shared" si="114"/>
        <v>No</v>
      </c>
      <c r="U1798" s="65">
        <v>42967</v>
      </c>
      <c r="V1798" s="65">
        <v>44052</v>
      </c>
      <c r="W1798">
        <v>331</v>
      </c>
      <c r="X1798" t="str">
        <f t="shared" si="115"/>
        <v>Active</v>
      </c>
      <c r="Y1798" t="s">
        <v>15616</v>
      </c>
    </row>
    <row r="1799" spans="1:25" x14ac:dyDescent="0.25">
      <c r="A1799">
        <v>1798</v>
      </c>
      <c r="B1799" t="s">
        <v>1336</v>
      </c>
      <c r="C1799">
        <v>2396</v>
      </c>
      <c r="D1799" t="str">
        <f>VLOOKUP($C1799,Hosts!$A:$O,10,0)</f>
        <v>New York</v>
      </c>
      <c r="E1799" s="67">
        <f>INDEX(Hosts!$A:$O,MATCH(Places!$C1799,Hosts!$A:$A,0),MATCH(Places!E$1,Hosts!$1:$1,0))</f>
        <v>0.7</v>
      </c>
      <c r="F1799" s="67">
        <f>INDEX(Hosts!$A:$O,MATCH(Places!$C1799,Hosts!$A:$A,0),MATCH(Places!F$1,Hosts!$1:$1,0))</f>
        <v>0.54</v>
      </c>
      <c r="G1799" s="67" t="str">
        <f>INDEX(Hosts!$A:$O,MATCH(Places!$C1799,Hosts!$A:$A,0),MATCH(Places!G$1,Hosts!$1:$1,0))</f>
        <v>No</v>
      </c>
      <c r="H1799">
        <v>16</v>
      </c>
      <c r="I1799" t="str">
        <f>VLOOKUP($H1799,Neighborhoods!$A:$C,2,0)</f>
        <v>Manhattan</v>
      </c>
      <c r="J1799" t="str">
        <f>VLOOKUP($H1799,Neighborhoods!$A:$C,3,0)</f>
        <v>Harlem</v>
      </c>
      <c r="K1799" t="s">
        <v>1</v>
      </c>
      <c r="L1799" t="str">
        <f t="shared" si="112"/>
        <v>Yes</v>
      </c>
      <c r="M1799">
        <v>4</v>
      </c>
      <c r="N1799" t="str" cm="1">
        <f t="array" ref="N1799">_xlfn.IFS(M1799&lt;=2,"Small",M1799&lt;=5,"Medium",M1799&gt;5,"Large")</f>
        <v>Medium</v>
      </c>
      <c r="O1799" s="50">
        <v>46</v>
      </c>
      <c r="P1799" s="67">
        <f t="shared" si="113"/>
        <v>0.03</v>
      </c>
      <c r="Q1799" s="52">
        <v>4.67</v>
      </c>
      <c r="R1799" s="52" t="str" cm="1">
        <f t="array" ref="R1799">_xlfn.IFS(ROUND(Q1799,0)=5,"Excellent",ROUND(Q1799,0)=4,"Good",ROUND(Q1799,0)=3,"Ok",ROUND(Q1799,0)&lt;3,"Bad")</f>
        <v>Excellent</v>
      </c>
      <c r="S1799">
        <v>103</v>
      </c>
      <c r="T1799" t="str">
        <f t="shared" si="114"/>
        <v>No</v>
      </c>
      <c r="U1799" s="65">
        <v>42594</v>
      </c>
      <c r="V1799" s="65">
        <v>43850</v>
      </c>
      <c r="W1799">
        <v>74</v>
      </c>
      <c r="X1799" t="str">
        <f t="shared" si="115"/>
        <v>Active</v>
      </c>
      <c r="Y1799" t="s">
        <v>15615</v>
      </c>
    </row>
    <row r="1800" spans="1:25" x14ac:dyDescent="0.25">
      <c r="A1800">
        <v>1799</v>
      </c>
      <c r="B1800" t="s">
        <v>15363</v>
      </c>
      <c r="C1800">
        <v>1447</v>
      </c>
      <c r="D1800" t="str">
        <f>VLOOKUP($C1800,Hosts!$A:$O,10,0)</f>
        <v>New York</v>
      </c>
      <c r="E1800" s="67">
        <f>INDEX(Hosts!$A:$O,MATCH(Places!$C1800,Hosts!$A:$A,0),MATCH(Places!E$1,Hosts!$1:$1,0))</f>
        <v>1</v>
      </c>
      <c r="F1800" s="67">
        <f>INDEX(Hosts!$A:$O,MATCH(Places!$C1800,Hosts!$A:$A,0),MATCH(Places!F$1,Hosts!$1:$1,0))</f>
        <v>1</v>
      </c>
      <c r="G1800" s="67" t="str">
        <f>INDEX(Hosts!$A:$O,MATCH(Places!$C1800,Hosts!$A:$A,0),MATCH(Places!G$1,Hosts!$1:$1,0))</f>
        <v>No</v>
      </c>
      <c r="H1800">
        <v>16</v>
      </c>
      <c r="I1800" t="str">
        <f>VLOOKUP($H1800,Neighborhoods!$A:$C,2,0)</f>
        <v>Manhattan</v>
      </c>
      <c r="J1800" t="str">
        <f>VLOOKUP($H1800,Neighborhoods!$A:$C,3,0)</f>
        <v>Harlem</v>
      </c>
      <c r="K1800" t="s">
        <v>11822</v>
      </c>
      <c r="L1800" t="str">
        <f t="shared" si="112"/>
        <v>No</v>
      </c>
      <c r="M1800">
        <v>2</v>
      </c>
      <c r="N1800" t="str" cm="1">
        <f t="array" ref="N1800">_xlfn.IFS(M1800&lt;=2,"Small",M1800&lt;=5,"Medium",M1800&gt;5,"Large")</f>
        <v>Small</v>
      </c>
      <c r="O1800" s="50">
        <v>113</v>
      </c>
      <c r="P1800" s="67">
        <f t="shared" si="113"/>
        <v>0.03</v>
      </c>
      <c r="Q1800" s="52">
        <v>4.6399999999999997</v>
      </c>
      <c r="R1800" s="52" t="str" cm="1">
        <f t="array" ref="R1800">_xlfn.IFS(ROUND(Q1800,0)=5,"Excellent",ROUND(Q1800,0)=4,"Good",ROUND(Q1800,0)=3,"Ok",ROUND(Q1800,0)&lt;3,"Bad")</f>
        <v>Excellent</v>
      </c>
      <c r="S1800">
        <v>77</v>
      </c>
      <c r="T1800" t="str">
        <f t="shared" si="114"/>
        <v>No</v>
      </c>
      <c r="U1800" s="65">
        <v>42490</v>
      </c>
      <c r="V1800" s="65">
        <v>44027</v>
      </c>
      <c r="W1800">
        <v>186</v>
      </c>
      <c r="X1800" t="str">
        <f t="shared" si="115"/>
        <v>Active</v>
      </c>
      <c r="Y1800" t="s">
        <v>15616</v>
      </c>
    </row>
    <row r="1801" spans="1:25" x14ac:dyDescent="0.25">
      <c r="A1801">
        <v>1800</v>
      </c>
      <c r="B1801" t="s">
        <v>1900</v>
      </c>
      <c r="C1801">
        <v>1494</v>
      </c>
      <c r="D1801" t="str">
        <f>VLOOKUP($C1801,Hosts!$A:$O,10,0)</f>
        <v>New York</v>
      </c>
      <c r="E1801" s="67">
        <f>INDEX(Hosts!$A:$O,MATCH(Places!$C1801,Hosts!$A:$A,0),MATCH(Places!E$1,Hosts!$1:$1,0))</f>
        <v>0.9</v>
      </c>
      <c r="F1801" s="67">
        <f>INDEX(Hosts!$A:$O,MATCH(Places!$C1801,Hosts!$A:$A,0),MATCH(Places!F$1,Hosts!$1:$1,0))</f>
        <v>0.85</v>
      </c>
      <c r="G1801" s="67" t="str">
        <f>INDEX(Hosts!$A:$O,MATCH(Places!$C1801,Hosts!$A:$A,0),MATCH(Places!G$1,Hosts!$1:$1,0))</f>
        <v>No</v>
      </c>
      <c r="H1801">
        <v>9</v>
      </c>
      <c r="I1801" t="str">
        <f>VLOOKUP($H1801,Neighborhoods!$A:$C,2,0)</f>
        <v>Brooklyn</v>
      </c>
      <c r="J1801" t="str">
        <f>VLOOKUP($H1801,Neighborhoods!$A:$C,3,0)</f>
        <v>Crown Heights</v>
      </c>
      <c r="K1801" t="s">
        <v>1</v>
      </c>
      <c r="L1801" t="str">
        <f t="shared" si="112"/>
        <v>Yes</v>
      </c>
      <c r="M1801">
        <v>1</v>
      </c>
      <c r="N1801" t="str" cm="1">
        <f t="array" ref="N1801">_xlfn.IFS(M1801&lt;=2,"Small",M1801&lt;=5,"Medium",M1801&gt;5,"Large")</f>
        <v>Small</v>
      </c>
      <c r="O1801" s="50">
        <v>40</v>
      </c>
      <c r="P1801" s="67">
        <f t="shared" si="113"/>
        <v>0.03</v>
      </c>
      <c r="Q1801" s="52">
        <v>4.8899999999999997</v>
      </c>
      <c r="R1801" s="52" t="str" cm="1">
        <f t="array" ref="R1801">_xlfn.IFS(ROUND(Q1801,0)=5,"Excellent",ROUND(Q1801,0)=4,"Good",ROUND(Q1801,0)=3,"Ok",ROUND(Q1801,0)&lt;3,"Bad")</f>
        <v>Excellent</v>
      </c>
      <c r="S1801">
        <v>38</v>
      </c>
      <c r="T1801" t="str">
        <f t="shared" si="114"/>
        <v>No</v>
      </c>
      <c r="U1801" s="65">
        <v>42820</v>
      </c>
      <c r="V1801" s="65">
        <v>43905</v>
      </c>
      <c r="W1801">
        <v>22</v>
      </c>
      <c r="X1801" t="str">
        <f t="shared" si="115"/>
        <v>Active</v>
      </c>
      <c r="Y1801" t="s">
        <v>15616</v>
      </c>
    </row>
    <row r="1802" spans="1:25" x14ac:dyDescent="0.25">
      <c r="A1802">
        <v>1801</v>
      </c>
      <c r="B1802" t="s">
        <v>1337</v>
      </c>
      <c r="C1802">
        <v>905</v>
      </c>
      <c r="D1802" t="str">
        <f>VLOOKUP($C1802,Hosts!$A:$O,10,0)</f>
        <v>New York</v>
      </c>
      <c r="E1802" s="67">
        <f>INDEX(Hosts!$A:$O,MATCH(Places!$C1802,Hosts!$A:$A,0),MATCH(Places!E$1,Hosts!$1:$1,0))</f>
        <v>1</v>
      </c>
      <c r="F1802" s="67">
        <f>INDEX(Hosts!$A:$O,MATCH(Places!$C1802,Hosts!$A:$A,0),MATCH(Places!F$1,Hosts!$1:$1,0))</f>
        <v>1</v>
      </c>
      <c r="G1802" s="67" t="str">
        <f>INDEX(Hosts!$A:$O,MATCH(Places!$C1802,Hosts!$A:$A,0),MATCH(Places!G$1,Hosts!$1:$1,0))</f>
        <v>Yes</v>
      </c>
      <c r="H1802">
        <v>12</v>
      </c>
      <c r="I1802" t="str">
        <f>VLOOKUP($H1802,Neighborhoods!$A:$C,2,0)</f>
        <v>Brooklyn</v>
      </c>
      <c r="J1802" t="str">
        <f>VLOOKUP($H1802,Neighborhoods!$A:$C,3,0)</f>
        <v>Williamsburg</v>
      </c>
      <c r="K1802" t="s">
        <v>11822</v>
      </c>
      <c r="L1802" t="str">
        <f t="shared" si="112"/>
        <v>No</v>
      </c>
      <c r="M1802">
        <v>3</v>
      </c>
      <c r="N1802" t="str" cm="1">
        <f t="array" ref="N1802">_xlfn.IFS(M1802&lt;=2,"Small",M1802&lt;=5,"Medium",M1802&gt;5,"Large")</f>
        <v>Medium</v>
      </c>
      <c r="O1802" s="50">
        <v>132</v>
      </c>
      <c r="P1802" s="67">
        <f t="shared" si="113"/>
        <v>0.03</v>
      </c>
      <c r="Q1802" s="52">
        <v>4.76</v>
      </c>
      <c r="R1802" s="52" t="str" cm="1">
        <f t="array" ref="R1802">_xlfn.IFS(ROUND(Q1802,0)=5,"Excellent",ROUND(Q1802,0)=4,"Good",ROUND(Q1802,0)=3,"Ok",ROUND(Q1802,0)&lt;3,"Bad")</f>
        <v>Excellent</v>
      </c>
      <c r="S1802">
        <v>164</v>
      </c>
      <c r="T1802" t="str">
        <f t="shared" si="114"/>
        <v>No</v>
      </c>
      <c r="U1802" s="65">
        <v>42472</v>
      </c>
      <c r="V1802" s="65">
        <v>43904</v>
      </c>
      <c r="W1802">
        <v>56</v>
      </c>
      <c r="X1802" t="str">
        <f t="shared" si="115"/>
        <v>Active</v>
      </c>
      <c r="Y1802" t="s">
        <v>15616</v>
      </c>
    </row>
    <row r="1803" spans="1:25" x14ac:dyDescent="0.25">
      <c r="A1803">
        <v>1802</v>
      </c>
      <c r="B1803" t="s">
        <v>1338</v>
      </c>
      <c r="C1803">
        <v>2585</v>
      </c>
      <c r="D1803" t="str">
        <f>VLOOKUP($C1803,Hosts!$A:$O,10,0)</f>
        <v>New York</v>
      </c>
      <c r="E1803" s="67">
        <f>INDEX(Hosts!$A:$O,MATCH(Places!$C1803,Hosts!$A:$A,0),MATCH(Places!E$1,Hosts!$1:$1,0))</f>
        <v>0.67</v>
      </c>
      <c r="F1803" s="67">
        <f>INDEX(Hosts!$A:$O,MATCH(Places!$C1803,Hosts!$A:$A,0),MATCH(Places!F$1,Hosts!$1:$1,0))</f>
        <v>0.75</v>
      </c>
      <c r="G1803" s="67" t="str">
        <f>INDEX(Hosts!$A:$O,MATCH(Places!$C1803,Hosts!$A:$A,0),MATCH(Places!G$1,Hosts!$1:$1,0))</f>
        <v>No</v>
      </c>
      <c r="H1803">
        <v>17</v>
      </c>
      <c r="I1803" t="str">
        <f>VLOOKUP($H1803,Neighborhoods!$A:$C,2,0)</f>
        <v>Manhattan</v>
      </c>
      <c r="J1803" t="str">
        <f>VLOOKUP($H1803,Neighborhoods!$A:$C,3,0)</f>
        <v>Hell's Kitchen</v>
      </c>
      <c r="K1803" t="s">
        <v>11822</v>
      </c>
      <c r="L1803" t="str">
        <f t="shared" si="112"/>
        <v>No</v>
      </c>
      <c r="M1803">
        <v>5</v>
      </c>
      <c r="N1803" t="str" cm="1">
        <f t="array" ref="N1803">_xlfn.IFS(M1803&lt;=2,"Small",M1803&lt;=5,"Medium",M1803&gt;5,"Large")</f>
        <v>Medium</v>
      </c>
      <c r="O1803" s="50">
        <v>100</v>
      </c>
      <c r="P1803" s="67">
        <f t="shared" si="113"/>
        <v>0.03</v>
      </c>
      <c r="Q1803" s="52">
        <v>5</v>
      </c>
      <c r="R1803" s="52" t="str" cm="1">
        <f t="array" ref="R1803">_xlfn.IFS(ROUND(Q1803,0)=5,"Excellent",ROUND(Q1803,0)=4,"Good",ROUND(Q1803,0)=3,"Ok",ROUND(Q1803,0)&lt;3,"Bad")</f>
        <v>Excellent</v>
      </c>
      <c r="S1803">
        <v>10</v>
      </c>
      <c r="T1803" t="str">
        <f t="shared" si="114"/>
        <v>No</v>
      </c>
      <c r="U1803" s="65">
        <v>42490</v>
      </c>
      <c r="V1803" s="65">
        <v>43902</v>
      </c>
      <c r="W1803">
        <v>334</v>
      </c>
      <c r="X1803" t="str">
        <f t="shared" si="115"/>
        <v>Active</v>
      </c>
      <c r="Y1803" t="s">
        <v>15615</v>
      </c>
    </row>
    <row r="1804" spans="1:25" x14ac:dyDescent="0.25">
      <c r="A1804">
        <v>1803</v>
      </c>
      <c r="B1804" t="s">
        <v>13277</v>
      </c>
      <c r="C1804">
        <v>1625</v>
      </c>
      <c r="D1804" t="str">
        <f>VLOOKUP($C1804,Hosts!$A:$O,10,0)</f>
        <v>New York</v>
      </c>
      <c r="E1804" s="67">
        <f>INDEX(Hosts!$A:$O,MATCH(Places!$C1804,Hosts!$A:$A,0),MATCH(Places!E$1,Hosts!$1:$1,0))</f>
        <v>1</v>
      </c>
      <c r="F1804" s="67">
        <f>INDEX(Hosts!$A:$O,MATCH(Places!$C1804,Hosts!$A:$A,0),MATCH(Places!F$1,Hosts!$1:$1,0))</f>
        <v>0.91</v>
      </c>
      <c r="G1804" s="67" t="str">
        <f>INDEX(Hosts!$A:$O,MATCH(Places!$C1804,Hosts!$A:$A,0),MATCH(Places!G$1,Hosts!$1:$1,0))</f>
        <v>Yes</v>
      </c>
      <c r="H1804">
        <v>9</v>
      </c>
      <c r="I1804" t="str">
        <f>VLOOKUP($H1804,Neighborhoods!$A:$C,2,0)</f>
        <v>Brooklyn</v>
      </c>
      <c r="J1804" t="str">
        <f>VLOOKUP($H1804,Neighborhoods!$A:$C,3,0)</f>
        <v>Crown Heights</v>
      </c>
      <c r="K1804" t="s">
        <v>11822</v>
      </c>
      <c r="L1804" t="str">
        <f t="shared" si="112"/>
        <v>No</v>
      </c>
      <c r="M1804">
        <v>6</v>
      </c>
      <c r="N1804" t="str" cm="1">
        <f t="array" ref="N1804">_xlfn.IFS(M1804&lt;=2,"Small",M1804&lt;=5,"Medium",M1804&gt;5,"Large")</f>
        <v>Large</v>
      </c>
      <c r="O1804" s="50">
        <v>219</v>
      </c>
      <c r="P1804" s="67">
        <f t="shared" si="113"/>
        <v>0.04</v>
      </c>
      <c r="Q1804" s="52">
        <v>4.91</v>
      </c>
      <c r="R1804" s="52" t="str" cm="1">
        <f t="array" ref="R1804">_xlfn.IFS(ROUND(Q1804,0)=5,"Excellent",ROUND(Q1804,0)=4,"Good",ROUND(Q1804,0)=3,"Ok",ROUND(Q1804,0)&lt;3,"Bad")</f>
        <v>Excellent</v>
      </c>
      <c r="S1804">
        <v>56</v>
      </c>
      <c r="T1804" t="str">
        <f t="shared" si="114"/>
        <v>No</v>
      </c>
      <c r="U1804" s="65">
        <v>42461</v>
      </c>
      <c r="V1804" s="65">
        <v>43892</v>
      </c>
      <c r="W1804">
        <v>342</v>
      </c>
      <c r="X1804" t="str">
        <f t="shared" si="115"/>
        <v>Active</v>
      </c>
      <c r="Y1804" t="s">
        <v>15615</v>
      </c>
    </row>
    <row r="1805" spans="1:25" x14ac:dyDescent="0.25">
      <c r="A1805">
        <v>1804</v>
      </c>
      <c r="B1805" t="s">
        <v>1339</v>
      </c>
      <c r="C1805">
        <v>2639</v>
      </c>
      <c r="D1805" t="str">
        <f>VLOOKUP($C1805,Hosts!$A:$O,10,0)</f>
        <v>New York</v>
      </c>
      <c r="E1805" s="67">
        <f>INDEX(Hosts!$A:$O,MATCH(Places!$C1805,Hosts!$A:$A,0),MATCH(Places!E$1,Hosts!$1:$1,0))</f>
        <v>1</v>
      </c>
      <c r="F1805" s="67">
        <f>INDEX(Hosts!$A:$O,MATCH(Places!$C1805,Hosts!$A:$A,0),MATCH(Places!F$1,Hosts!$1:$1,0))</f>
        <v>0.89</v>
      </c>
      <c r="G1805" s="67" t="str">
        <f>INDEX(Hosts!$A:$O,MATCH(Places!$C1805,Hosts!$A:$A,0),MATCH(Places!G$1,Hosts!$1:$1,0))</f>
        <v>Yes</v>
      </c>
      <c r="H1805">
        <v>20</v>
      </c>
      <c r="I1805" t="str">
        <f>VLOOKUP($H1805,Neighborhoods!$A:$C,2,0)</f>
        <v>Manhattan</v>
      </c>
      <c r="J1805" t="str">
        <f>VLOOKUP($H1805,Neighborhoods!$A:$C,3,0)</f>
        <v>Upper West Side</v>
      </c>
      <c r="K1805" t="s">
        <v>1</v>
      </c>
      <c r="L1805" t="str">
        <f t="shared" si="112"/>
        <v>Yes</v>
      </c>
      <c r="M1805">
        <v>2</v>
      </c>
      <c r="N1805" t="str" cm="1">
        <f t="array" ref="N1805">_xlfn.IFS(M1805&lt;=2,"Small",M1805&lt;=5,"Medium",M1805&gt;5,"Large")</f>
        <v>Small</v>
      </c>
      <c r="O1805" s="50">
        <v>100</v>
      </c>
      <c r="P1805" s="67">
        <f t="shared" si="113"/>
        <v>0.03</v>
      </c>
      <c r="Q1805" s="52">
        <v>4.99</v>
      </c>
      <c r="R1805" s="52" t="str" cm="1">
        <f t="array" ref="R1805">_xlfn.IFS(ROUND(Q1805,0)=5,"Excellent",ROUND(Q1805,0)=4,"Good",ROUND(Q1805,0)=3,"Ok",ROUND(Q1805,0)&lt;3,"Bad")</f>
        <v>Excellent</v>
      </c>
      <c r="S1805">
        <v>82</v>
      </c>
      <c r="T1805" t="str">
        <f t="shared" si="114"/>
        <v>No</v>
      </c>
      <c r="U1805" s="65">
        <v>42396</v>
      </c>
      <c r="V1805" s="65">
        <v>43908</v>
      </c>
      <c r="W1805">
        <v>135</v>
      </c>
      <c r="X1805" t="str">
        <f t="shared" si="115"/>
        <v>Active</v>
      </c>
      <c r="Y1805" t="s">
        <v>15615</v>
      </c>
    </row>
    <row r="1806" spans="1:25" x14ac:dyDescent="0.25">
      <c r="A1806">
        <v>1805</v>
      </c>
      <c r="B1806" t="s">
        <v>1340</v>
      </c>
      <c r="C1806">
        <v>2640</v>
      </c>
      <c r="D1806" t="str">
        <f>VLOOKUP($C1806,Hosts!$A:$O,10,0)</f>
        <v>New York</v>
      </c>
      <c r="E1806" s="67">
        <f>INDEX(Hosts!$A:$O,MATCH(Places!$C1806,Hosts!$A:$A,0),MATCH(Places!E$1,Hosts!$1:$1,0))</f>
        <v>0.5</v>
      </c>
      <c r="F1806" s="67">
        <f>INDEX(Hosts!$A:$O,MATCH(Places!$C1806,Hosts!$A:$A,0),MATCH(Places!F$1,Hosts!$1:$1,0))</f>
        <v>0.98</v>
      </c>
      <c r="G1806" s="67" t="str">
        <f>INDEX(Hosts!$A:$O,MATCH(Places!$C1806,Hosts!$A:$A,0),MATCH(Places!G$1,Hosts!$1:$1,0))</f>
        <v>No</v>
      </c>
      <c r="H1806">
        <v>17</v>
      </c>
      <c r="I1806" t="str">
        <f>VLOOKUP($H1806,Neighborhoods!$A:$C,2,0)</f>
        <v>Manhattan</v>
      </c>
      <c r="J1806" t="str">
        <f>VLOOKUP($H1806,Neighborhoods!$A:$C,3,0)</f>
        <v>Hell's Kitchen</v>
      </c>
      <c r="K1806" t="s">
        <v>11822</v>
      </c>
      <c r="L1806" t="str">
        <f t="shared" si="112"/>
        <v>No</v>
      </c>
      <c r="M1806">
        <v>3</v>
      </c>
      <c r="N1806" t="str" cm="1">
        <f t="array" ref="N1806">_xlfn.IFS(M1806&lt;=2,"Small",M1806&lt;=5,"Medium",M1806&gt;5,"Large")</f>
        <v>Medium</v>
      </c>
      <c r="O1806" s="50">
        <v>200</v>
      </c>
      <c r="P1806" s="67">
        <f t="shared" si="113"/>
        <v>0.04</v>
      </c>
      <c r="Q1806" s="52">
        <v>4.62</v>
      </c>
      <c r="R1806" s="52" t="str" cm="1">
        <f t="array" ref="R1806">_xlfn.IFS(ROUND(Q1806,0)=5,"Excellent",ROUND(Q1806,0)=4,"Good",ROUND(Q1806,0)=3,"Ok",ROUND(Q1806,0)&lt;3,"Bad")</f>
        <v>Excellent</v>
      </c>
      <c r="S1806">
        <v>240</v>
      </c>
      <c r="T1806" t="str">
        <f t="shared" si="114"/>
        <v>No</v>
      </c>
      <c r="U1806" s="65">
        <v>42415</v>
      </c>
      <c r="V1806" s="65">
        <v>43877</v>
      </c>
      <c r="W1806">
        <v>362</v>
      </c>
      <c r="X1806" t="str">
        <f t="shared" si="115"/>
        <v>Active</v>
      </c>
      <c r="Y1806" t="s">
        <v>15616</v>
      </c>
    </row>
    <row r="1807" spans="1:25" x14ac:dyDescent="0.25">
      <c r="A1807">
        <v>1806</v>
      </c>
      <c r="B1807" t="s">
        <v>13785</v>
      </c>
      <c r="C1807">
        <v>2492</v>
      </c>
      <c r="D1807" t="str">
        <f>VLOOKUP($C1807,Hosts!$A:$O,10,0)</f>
        <v>New York</v>
      </c>
      <c r="E1807" s="67">
        <f>INDEX(Hosts!$A:$O,MATCH(Places!$C1807,Hosts!$A:$A,0),MATCH(Places!E$1,Hosts!$1:$1,0))</f>
        <v>1</v>
      </c>
      <c r="F1807" s="67">
        <f>INDEX(Hosts!$A:$O,MATCH(Places!$C1807,Hosts!$A:$A,0),MATCH(Places!F$1,Hosts!$1:$1,0))</f>
        <v>0.4</v>
      </c>
      <c r="G1807" s="67" t="str">
        <f>INDEX(Hosts!$A:$O,MATCH(Places!$C1807,Hosts!$A:$A,0),MATCH(Places!G$1,Hosts!$1:$1,0))</f>
        <v>No</v>
      </c>
      <c r="H1807">
        <v>19</v>
      </c>
      <c r="I1807" t="str">
        <f>VLOOKUP($H1807,Neighborhoods!$A:$C,2,0)</f>
        <v>Manhattan</v>
      </c>
      <c r="J1807" t="str">
        <f>VLOOKUP($H1807,Neighborhoods!$A:$C,3,0)</f>
        <v>Upper East Side</v>
      </c>
      <c r="K1807" t="s">
        <v>11822</v>
      </c>
      <c r="L1807" t="str">
        <f t="shared" si="112"/>
        <v>No</v>
      </c>
      <c r="M1807">
        <v>2</v>
      </c>
      <c r="N1807" t="str" cm="1">
        <f t="array" ref="N1807">_xlfn.IFS(M1807&lt;=2,"Small",M1807&lt;=5,"Medium",M1807&gt;5,"Large")</f>
        <v>Small</v>
      </c>
      <c r="O1807" s="50">
        <v>320</v>
      </c>
      <c r="P1807" s="67">
        <f t="shared" si="113"/>
        <v>0.04</v>
      </c>
      <c r="Q1807" s="52">
        <v>4.71</v>
      </c>
      <c r="R1807" s="52" t="str" cm="1">
        <f t="array" ref="R1807">_xlfn.IFS(ROUND(Q1807,0)=5,"Excellent",ROUND(Q1807,0)=4,"Good",ROUND(Q1807,0)=3,"Ok",ROUND(Q1807,0)&lt;3,"Bad")</f>
        <v>Excellent</v>
      </c>
      <c r="S1807">
        <v>7</v>
      </c>
      <c r="T1807" t="str">
        <f t="shared" si="114"/>
        <v>No</v>
      </c>
      <c r="U1807" s="65">
        <v>42449</v>
      </c>
      <c r="V1807" s="65">
        <v>43805</v>
      </c>
      <c r="W1807">
        <v>178</v>
      </c>
      <c r="X1807" t="str">
        <f t="shared" si="115"/>
        <v>Active</v>
      </c>
      <c r="Y1807" t="s">
        <v>15615</v>
      </c>
    </row>
    <row r="1808" spans="1:25" x14ac:dyDescent="0.25">
      <c r="A1808">
        <v>1807</v>
      </c>
      <c r="B1808" t="s">
        <v>1341</v>
      </c>
      <c r="C1808">
        <v>2646</v>
      </c>
      <c r="D1808" t="str">
        <f>VLOOKUP($C1808,Hosts!$A:$O,10,0)</f>
        <v>New York</v>
      </c>
      <c r="E1808" s="67">
        <f>INDEX(Hosts!$A:$O,MATCH(Places!$C1808,Hosts!$A:$A,0),MATCH(Places!E$1,Hosts!$1:$1,0))</f>
        <v>1</v>
      </c>
      <c r="F1808" s="67">
        <f>INDEX(Hosts!$A:$O,MATCH(Places!$C1808,Hosts!$A:$A,0),MATCH(Places!F$1,Hosts!$1:$1,0))</f>
        <v>0.88</v>
      </c>
      <c r="G1808" s="67" t="str">
        <f>INDEX(Hosts!$A:$O,MATCH(Places!$C1808,Hosts!$A:$A,0),MATCH(Places!G$1,Hosts!$1:$1,0))</f>
        <v>Yes</v>
      </c>
      <c r="H1808">
        <v>8</v>
      </c>
      <c r="I1808" t="str">
        <f>VLOOKUP($H1808,Neighborhoods!$A:$C,2,0)</f>
        <v>Brooklyn</v>
      </c>
      <c r="J1808" t="str">
        <f>VLOOKUP($H1808,Neighborhoods!$A:$C,3,0)</f>
        <v>Bushwick</v>
      </c>
      <c r="K1808" t="s">
        <v>11822</v>
      </c>
      <c r="L1808" t="str">
        <f t="shared" si="112"/>
        <v>No</v>
      </c>
      <c r="M1808">
        <v>2</v>
      </c>
      <c r="N1808" t="str" cm="1">
        <f t="array" ref="N1808">_xlfn.IFS(M1808&lt;=2,"Small",M1808&lt;=5,"Medium",M1808&gt;5,"Large")</f>
        <v>Small</v>
      </c>
      <c r="O1808" s="50">
        <v>70</v>
      </c>
      <c r="P1808" s="67">
        <f t="shared" si="113"/>
        <v>0.03</v>
      </c>
      <c r="Q1808" s="52">
        <v>4.91</v>
      </c>
      <c r="R1808" s="52" t="str" cm="1">
        <f t="array" ref="R1808">_xlfn.IFS(ROUND(Q1808,0)=5,"Excellent",ROUND(Q1808,0)=4,"Good",ROUND(Q1808,0)=3,"Ok",ROUND(Q1808,0)&lt;3,"Bad")</f>
        <v>Excellent</v>
      </c>
      <c r="S1808">
        <v>229</v>
      </c>
      <c r="T1808" t="str">
        <f t="shared" si="114"/>
        <v>Yes</v>
      </c>
      <c r="U1808" s="65">
        <v>42455</v>
      </c>
      <c r="V1808" s="65">
        <v>44053</v>
      </c>
      <c r="W1808">
        <v>57</v>
      </c>
      <c r="X1808" t="str">
        <f t="shared" si="115"/>
        <v>Active</v>
      </c>
      <c r="Y1808" t="s">
        <v>15615</v>
      </c>
    </row>
    <row r="1809" spans="1:25" x14ac:dyDescent="0.25">
      <c r="A1809">
        <v>1808</v>
      </c>
      <c r="B1809" t="s">
        <v>1342</v>
      </c>
      <c r="C1809">
        <v>2310</v>
      </c>
      <c r="D1809" t="str">
        <f>VLOOKUP($C1809,Hosts!$A:$O,10,0)</f>
        <v>New York</v>
      </c>
      <c r="E1809" s="67">
        <f>INDEX(Hosts!$A:$O,MATCH(Places!$C1809,Hosts!$A:$A,0),MATCH(Places!E$1,Hosts!$1:$1,0))</f>
        <v>1</v>
      </c>
      <c r="F1809" s="67">
        <f>INDEX(Hosts!$A:$O,MATCH(Places!$C1809,Hosts!$A:$A,0),MATCH(Places!F$1,Hosts!$1:$1,0))</f>
        <v>0.83</v>
      </c>
      <c r="G1809" s="67" t="str">
        <f>INDEX(Hosts!$A:$O,MATCH(Places!$C1809,Hosts!$A:$A,0),MATCH(Places!G$1,Hosts!$1:$1,0))</f>
        <v>Yes</v>
      </c>
      <c r="H1809">
        <v>7</v>
      </c>
      <c r="I1809" t="str">
        <f>VLOOKUP($H1809,Neighborhoods!$A:$C,2,0)</f>
        <v>Brooklyn</v>
      </c>
      <c r="J1809" t="str">
        <f>VLOOKUP($H1809,Neighborhoods!$A:$C,3,0)</f>
        <v>Bedford-Stuyvesant</v>
      </c>
      <c r="K1809" t="s">
        <v>11822</v>
      </c>
      <c r="L1809" t="str">
        <f t="shared" si="112"/>
        <v>No</v>
      </c>
      <c r="M1809">
        <v>5</v>
      </c>
      <c r="N1809" t="str" cm="1">
        <f t="array" ref="N1809">_xlfn.IFS(M1809&lt;=2,"Small",M1809&lt;=5,"Medium",M1809&gt;5,"Large")</f>
        <v>Medium</v>
      </c>
      <c r="O1809" s="50">
        <v>340</v>
      </c>
      <c r="P1809" s="67">
        <f t="shared" si="113"/>
        <v>0.04</v>
      </c>
      <c r="Q1809" s="52">
        <v>4.92</v>
      </c>
      <c r="R1809" s="52" t="str" cm="1">
        <f t="array" ref="R1809">_xlfn.IFS(ROUND(Q1809,0)=5,"Excellent",ROUND(Q1809,0)=4,"Good",ROUND(Q1809,0)=3,"Ok",ROUND(Q1809,0)&lt;3,"Bad")</f>
        <v>Excellent</v>
      </c>
      <c r="S1809">
        <v>192</v>
      </c>
      <c r="T1809" t="str">
        <f t="shared" si="114"/>
        <v>Yes</v>
      </c>
      <c r="U1809" s="65">
        <v>42405</v>
      </c>
      <c r="V1809" s="65">
        <v>44048</v>
      </c>
      <c r="W1809">
        <v>325</v>
      </c>
      <c r="X1809" t="str">
        <f t="shared" si="115"/>
        <v>Active</v>
      </c>
      <c r="Y1809" t="s">
        <v>15615</v>
      </c>
    </row>
    <row r="1810" spans="1:25" x14ac:dyDescent="0.25">
      <c r="A1810">
        <v>1809</v>
      </c>
      <c r="B1810" t="s">
        <v>1343</v>
      </c>
      <c r="C1810">
        <v>1474</v>
      </c>
      <c r="D1810" t="str">
        <f>VLOOKUP($C1810,Hosts!$A:$O,10,0)</f>
        <v>New York</v>
      </c>
      <c r="E1810" s="67">
        <f>INDEX(Hosts!$A:$O,MATCH(Places!$C1810,Hosts!$A:$A,0),MATCH(Places!E$1,Hosts!$1:$1,0))</f>
        <v>1</v>
      </c>
      <c r="F1810" s="67">
        <f>INDEX(Hosts!$A:$O,MATCH(Places!$C1810,Hosts!$A:$A,0),MATCH(Places!F$1,Hosts!$1:$1,0))</f>
        <v>0.68</v>
      </c>
      <c r="G1810" s="67" t="str">
        <f>INDEX(Hosts!$A:$O,MATCH(Places!$C1810,Hosts!$A:$A,0),MATCH(Places!G$1,Hosts!$1:$1,0))</f>
        <v>No</v>
      </c>
      <c r="H1810">
        <v>19</v>
      </c>
      <c r="I1810" t="str">
        <f>VLOOKUP($H1810,Neighborhoods!$A:$C,2,0)</f>
        <v>Manhattan</v>
      </c>
      <c r="J1810" t="str">
        <f>VLOOKUP($H1810,Neighborhoods!$A:$C,3,0)</f>
        <v>Upper East Side</v>
      </c>
      <c r="K1810" t="s">
        <v>16</v>
      </c>
      <c r="L1810" t="str">
        <f t="shared" si="112"/>
        <v>Yes</v>
      </c>
      <c r="M1810">
        <v>1</v>
      </c>
      <c r="N1810" t="str" cm="1">
        <f t="array" ref="N1810">_xlfn.IFS(M1810&lt;=2,"Small",M1810&lt;=5,"Medium",M1810&gt;5,"Large")</f>
        <v>Small</v>
      </c>
      <c r="O1810" s="50">
        <v>40</v>
      </c>
      <c r="P1810" s="67">
        <f t="shared" si="113"/>
        <v>0.03</v>
      </c>
      <c r="Q1810" s="52">
        <v>4.7300000000000004</v>
      </c>
      <c r="R1810" s="52" t="str" cm="1">
        <f t="array" ref="R1810">_xlfn.IFS(ROUND(Q1810,0)=5,"Excellent",ROUND(Q1810,0)=4,"Good",ROUND(Q1810,0)=3,"Ok",ROUND(Q1810,0)&lt;3,"Bad")</f>
        <v>Excellent</v>
      </c>
      <c r="S1810">
        <v>67</v>
      </c>
      <c r="T1810" t="str">
        <f t="shared" si="114"/>
        <v>No</v>
      </c>
      <c r="U1810" s="65">
        <v>42408</v>
      </c>
      <c r="V1810" s="65">
        <v>43842</v>
      </c>
      <c r="W1810">
        <v>174</v>
      </c>
      <c r="X1810" t="str">
        <f t="shared" si="115"/>
        <v>Active</v>
      </c>
      <c r="Y1810" t="s">
        <v>15615</v>
      </c>
    </row>
    <row r="1811" spans="1:25" x14ac:dyDescent="0.25">
      <c r="A1811">
        <v>1810</v>
      </c>
      <c r="B1811" t="s">
        <v>1344</v>
      </c>
      <c r="C1811">
        <v>2582</v>
      </c>
      <c r="D1811" t="str">
        <f>VLOOKUP($C1811,Hosts!$A:$O,10,0)</f>
        <v>New York</v>
      </c>
      <c r="E1811" s="67">
        <f>INDEX(Hosts!$A:$O,MATCH(Places!$C1811,Hosts!$A:$A,0),MATCH(Places!E$1,Hosts!$1:$1,0))</f>
        <v>1</v>
      </c>
      <c r="F1811" s="67">
        <f>INDEX(Hosts!$A:$O,MATCH(Places!$C1811,Hosts!$A:$A,0),MATCH(Places!F$1,Hosts!$1:$1,0))</f>
        <v>0.36</v>
      </c>
      <c r="G1811" s="67" t="str">
        <f>INDEX(Hosts!$A:$O,MATCH(Places!$C1811,Hosts!$A:$A,0),MATCH(Places!G$1,Hosts!$1:$1,0))</f>
        <v>No</v>
      </c>
      <c r="H1811">
        <v>10</v>
      </c>
      <c r="I1811" t="str">
        <f>VLOOKUP($H1811,Neighborhoods!$A:$C,2,0)</f>
        <v>Brooklyn</v>
      </c>
      <c r="J1811" t="str">
        <f>VLOOKUP($H1811,Neighborhoods!$A:$C,3,0)</f>
        <v>East Flatbush</v>
      </c>
      <c r="K1811" t="s">
        <v>1</v>
      </c>
      <c r="L1811" t="str">
        <f t="shared" si="112"/>
        <v>Yes</v>
      </c>
      <c r="M1811">
        <v>2</v>
      </c>
      <c r="N1811" t="str" cm="1">
        <f t="array" ref="N1811">_xlfn.IFS(M1811&lt;=2,"Small",M1811&lt;=5,"Medium",M1811&gt;5,"Large")</f>
        <v>Small</v>
      </c>
      <c r="O1811" s="50">
        <v>65</v>
      </c>
      <c r="P1811" s="67">
        <f t="shared" si="113"/>
        <v>0.03</v>
      </c>
      <c r="Q1811" s="52">
        <v>4.74</v>
      </c>
      <c r="R1811" s="52" t="str" cm="1">
        <f t="array" ref="R1811">_xlfn.IFS(ROUND(Q1811,0)=5,"Excellent",ROUND(Q1811,0)=4,"Good",ROUND(Q1811,0)=3,"Ok",ROUND(Q1811,0)&lt;3,"Bad")</f>
        <v>Excellent</v>
      </c>
      <c r="S1811">
        <v>65</v>
      </c>
      <c r="T1811" t="str">
        <f t="shared" si="114"/>
        <v>No</v>
      </c>
      <c r="U1811" s="65">
        <v>42412</v>
      </c>
      <c r="V1811" s="65">
        <v>43877</v>
      </c>
      <c r="W1811">
        <v>289</v>
      </c>
      <c r="X1811" t="str">
        <f t="shared" si="115"/>
        <v>Active</v>
      </c>
      <c r="Y1811" t="s">
        <v>15615</v>
      </c>
    </row>
    <row r="1812" spans="1:25" x14ac:dyDescent="0.25">
      <c r="A1812">
        <v>1811</v>
      </c>
      <c r="B1812" t="s">
        <v>1345</v>
      </c>
      <c r="C1812">
        <v>1101</v>
      </c>
      <c r="D1812" t="str">
        <f>VLOOKUP($C1812,Hosts!$A:$O,10,0)</f>
        <v>New York</v>
      </c>
      <c r="E1812" s="67">
        <f>INDEX(Hosts!$A:$O,MATCH(Places!$C1812,Hosts!$A:$A,0),MATCH(Places!E$1,Hosts!$1:$1,0))</f>
        <v>1</v>
      </c>
      <c r="F1812" s="67">
        <f>INDEX(Hosts!$A:$O,MATCH(Places!$C1812,Hosts!$A:$A,0),MATCH(Places!F$1,Hosts!$1:$1,0))</f>
        <v>0.32</v>
      </c>
      <c r="G1812" s="67" t="str">
        <f>INDEX(Hosts!$A:$O,MATCH(Places!$C1812,Hosts!$A:$A,0),MATCH(Places!G$1,Hosts!$1:$1,0))</f>
        <v>No</v>
      </c>
      <c r="H1812">
        <v>19</v>
      </c>
      <c r="I1812" t="str">
        <f>VLOOKUP($H1812,Neighborhoods!$A:$C,2,0)</f>
        <v>Manhattan</v>
      </c>
      <c r="J1812" t="str">
        <f>VLOOKUP($H1812,Neighborhoods!$A:$C,3,0)</f>
        <v>Upper East Side</v>
      </c>
      <c r="K1812" t="s">
        <v>11822</v>
      </c>
      <c r="L1812" t="str">
        <f t="shared" si="112"/>
        <v>No</v>
      </c>
      <c r="M1812">
        <v>4</v>
      </c>
      <c r="N1812" t="str" cm="1">
        <f t="array" ref="N1812">_xlfn.IFS(M1812&lt;=2,"Small",M1812&lt;=5,"Medium",M1812&gt;5,"Large")</f>
        <v>Medium</v>
      </c>
      <c r="O1812" s="50">
        <v>70</v>
      </c>
      <c r="P1812" s="67">
        <f t="shared" si="113"/>
        <v>0.03</v>
      </c>
      <c r="Q1812" s="52">
        <v>4.93</v>
      </c>
      <c r="R1812" s="52" t="str" cm="1">
        <f t="array" ref="R1812">_xlfn.IFS(ROUND(Q1812,0)=5,"Excellent",ROUND(Q1812,0)=4,"Good",ROUND(Q1812,0)=3,"Ok",ROUND(Q1812,0)&lt;3,"Bad")</f>
        <v>Excellent</v>
      </c>
      <c r="S1812">
        <v>15</v>
      </c>
      <c r="T1812" t="str">
        <f t="shared" si="114"/>
        <v>No</v>
      </c>
      <c r="U1812" s="65">
        <v>42573</v>
      </c>
      <c r="V1812" s="65">
        <v>43829</v>
      </c>
      <c r="W1812">
        <v>329</v>
      </c>
      <c r="X1812" t="str">
        <f t="shared" si="115"/>
        <v>Active</v>
      </c>
      <c r="Y1812" t="s">
        <v>15615</v>
      </c>
    </row>
    <row r="1813" spans="1:25" x14ac:dyDescent="0.25">
      <c r="A1813">
        <v>1812</v>
      </c>
      <c r="B1813" t="s">
        <v>1346</v>
      </c>
      <c r="C1813">
        <v>2210</v>
      </c>
      <c r="D1813" t="str">
        <f>VLOOKUP($C1813,Hosts!$A:$O,10,0)</f>
        <v>New York</v>
      </c>
      <c r="E1813" s="67">
        <f>INDEX(Hosts!$A:$O,MATCH(Places!$C1813,Hosts!$A:$A,0),MATCH(Places!E$1,Hosts!$1:$1,0))</f>
        <v>0.7</v>
      </c>
      <c r="F1813" s="67">
        <f>INDEX(Hosts!$A:$O,MATCH(Places!$C1813,Hosts!$A:$A,0),MATCH(Places!F$1,Hosts!$1:$1,0))</f>
        <v>0.93</v>
      </c>
      <c r="G1813" s="67" t="str">
        <f>INDEX(Hosts!$A:$O,MATCH(Places!$C1813,Hosts!$A:$A,0),MATCH(Places!G$1,Hosts!$1:$1,0))</f>
        <v>No</v>
      </c>
      <c r="H1813">
        <v>9</v>
      </c>
      <c r="I1813" t="str">
        <f>VLOOKUP($H1813,Neighborhoods!$A:$C,2,0)</f>
        <v>Brooklyn</v>
      </c>
      <c r="J1813" t="str">
        <f>VLOOKUP($H1813,Neighborhoods!$A:$C,3,0)</f>
        <v>Crown Heights</v>
      </c>
      <c r="K1813" t="s">
        <v>11822</v>
      </c>
      <c r="L1813" t="str">
        <f t="shared" si="112"/>
        <v>No</v>
      </c>
      <c r="M1813">
        <v>4</v>
      </c>
      <c r="N1813" t="str" cm="1">
        <f t="array" ref="N1813">_xlfn.IFS(M1813&lt;=2,"Small",M1813&lt;=5,"Medium",M1813&gt;5,"Large")</f>
        <v>Medium</v>
      </c>
      <c r="O1813" s="50">
        <v>150</v>
      </c>
      <c r="P1813" s="67">
        <f t="shared" si="113"/>
        <v>0.03</v>
      </c>
      <c r="Q1813" s="52">
        <v>4.66</v>
      </c>
      <c r="R1813" s="52" t="str" cm="1">
        <f t="array" ref="R1813">_xlfn.IFS(ROUND(Q1813,0)=5,"Excellent",ROUND(Q1813,0)=4,"Good",ROUND(Q1813,0)=3,"Ok",ROUND(Q1813,0)&lt;3,"Bad")</f>
        <v>Excellent</v>
      </c>
      <c r="S1813">
        <v>144</v>
      </c>
      <c r="T1813" t="str">
        <f t="shared" si="114"/>
        <v>No</v>
      </c>
      <c r="U1813" s="65">
        <v>42415</v>
      </c>
      <c r="V1813" s="65">
        <v>43898</v>
      </c>
      <c r="W1813">
        <v>350</v>
      </c>
      <c r="X1813" t="str">
        <f t="shared" si="115"/>
        <v>Active</v>
      </c>
      <c r="Y1813" t="s">
        <v>15615</v>
      </c>
    </row>
    <row r="1814" spans="1:25" x14ac:dyDescent="0.25">
      <c r="A1814">
        <v>1813</v>
      </c>
      <c r="B1814" t="s">
        <v>14730</v>
      </c>
      <c r="C1814">
        <v>2623</v>
      </c>
      <c r="D1814" t="str">
        <f>VLOOKUP($C1814,Hosts!$A:$O,10,0)</f>
        <v>New York</v>
      </c>
      <c r="E1814" s="67">
        <f>INDEX(Hosts!$A:$O,MATCH(Places!$C1814,Hosts!$A:$A,0),MATCH(Places!E$1,Hosts!$1:$1,0))</f>
        <v>1</v>
      </c>
      <c r="F1814" s="67">
        <f>INDEX(Hosts!$A:$O,MATCH(Places!$C1814,Hosts!$A:$A,0),MATCH(Places!F$1,Hosts!$1:$1,0))</f>
        <v>1</v>
      </c>
      <c r="G1814" s="67" t="str">
        <f>INDEX(Hosts!$A:$O,MATCH(Places!$C1814,Hosts!$A:$A,0),MATCH(Places!G$1,Hosts!$1:$1,0))</f>
        <v>Yes</v>
      </c>
      <c r="H1814">
        <v>12</v>
      </c>
      <c r="I1814" t="str">
        <f>VLOOKUP($H1814,Neighborhoods!$A:$C,2,0)</f>
        <v>Brooklyn</v>
      </c>
      <c r="J1814" t="str">
        <f>VLOOKUP($H1814,Neighborhoods!$A:$C,3,0)</f>
        <v>Williamsburg</v>
      </c>
      <c r="K1814" t="s">
        <v>1</v>
      </c>
      <c r="L1814" t="str">
        <f t="shared" si="112"/>
        <v>Yes</v>
      </c>
      <c r="M1814">
        <v>2</v>
      </c>
      <c r="N1814" t="str" cm="1">
        <f t="array" ref="N1814">_xlfn.IFS(M1814&lt;=2,"Small",M1814&lt;=5,"Medium",M1814&gt;5,"Large")</f>
        <v>Small</v>
      </c>
      <c r="O1814" s="50">
        <v>381</v>
      </c>
      <c r="P1814" s="67">
        <f t="shared" si="113"/>
        <v>0.04</v>
      </c>
      <c r="Q1814" s="52">
        <v>5</v>
      </c>
      <c r="R1814" s="52" t="str" cm="1">
        <f t="array" ref="R1814">_xlfn.IFS(ROUND(Q1814,0)=5,"Excellent",ROUND(Q1814,0)=4,"Good",ROUND(Q1814,0)=3,"Ok",ROUND(Q1814,0)&lt;3,"Bad")</f>
        <v>Excellent</v>
      </c>
      <c r="S1814">
        <v>42</v>
      </c>
      <c r="T1814" t="str">
        <f t="shared" si="114"/>
        <v>No</v>
      </c>
      <c r="U1814" s="65">
        <v>42408</v>
      </c>
      <c r="V1814" s="65">
        <v>43530</v>
      </c>
      <c r="W1814">
        <v>83</v>
      </c>
      <c r="X1814" t="str">
        <f t="shared" si="115"/>
        <v>Active</v>
      </c>
      <c r="Y1814" t="s">
        <v>15615</v>
      </c>
    </row>
    <row r="1815" spans="1:25" x14ac:dyDescent="0.25">
      <c r="A1815">
        <v>1814</v>
      </c>
      <c r="B1815" t="s">
        <v>13414</v>
      </c>
      <c r="C1815">
        <v>2659</v>
      </c>
      <c r="D1815" t="str">
        <f>VLOOKUP($C1815,Hosts!$A:$O,10,0)</f>
        <v>New York</v>
      </c>
      <c r="E1815" s="67">
        <f>INDEX(Hosts!$A:$O,MATCH(Places!$C1815,Hosts!$A:$A,0),MATCH(Places!E$1,Hosts!$1:$1,0))</f>
        <v>1</v>
      </c>
      <c r="F1815" s="67">
        <f>INDEX(Hosts!$A:$O,MATCH(Places!$C1815,Hosts!$A:$A,0),MATCH(Places!F$1,Hosts!$1:$1,0))</f>
        <v>1</v>
      </c>
      <c r="G1815" s="67" t="str">
        <f>INDEX(Hosts!$A:$O,MATCH(Places!$C1815,Hosts!$A:$A,0),MATCH(Places!G$1,Hosts!$1:$1,0))</f>
        <v>Yes</v>
      </c>
      <c r="H1815">
        <v>16</v>
      </c>
      <c r="I1815" t="str">
        <f>VLOOKUP($H1815,Neighborhoods!$A:$C,2,0)</f>
        <v>Manhattan</v>
      </c>
      <c r="J1815" t="str">
        <f>VLOOKUP($H1815,Neighborhoods!$A:$C,3,0)</f>
        <v>Harlem</v>
      </c>
      <c r="K1815" t="s">
        <v>1</v>
      </c>
      <c r="L1815" t="str">
        <f t="shared" si="112"/>
        <v>Yes</v>
      </c>
      <c r="M1815">
        <v>1</v>
      </c>
      <c r="N1815" t="str" cm="1">
        <f t="array" ref="N1815">_xlfn.IFS(M1815&lt;=2,"Small",M1815&lt;=5,"Medium",M1815&gt;5,"Large")</f>
        <v>Small</v>
      </c>
      <c r="O1815" s="50">
        <v>99</v>
      </c>
      <c r="P1815" s="67">
        <f t="shared" si="113"/>
        <v>0.03</v>
      </c>
      <c r="Q1815" s="52">
        <v>4.66</v>
      </c>
      <c r="R1815" s="52" t="str" cm="1">
        <f t="array" ref="R1815">_xlfn.IFS(ROUND(Q1815,0)=5,"Excellent",ROUND(Q1815,0)=4,"Good",ROUND(Q1815,0)=3,"Ok",ROUND(Q1815,0)&lt;3,"Bad")</f>
        <v>Excellent</v>
      </c>
      <c r="S1815">
        <v>77</v>
      </c>
      <c r="T1815" t="str">
        <f t="shared" si="114"/>
        <v>No</v>
      </c>
      <c r="U1815" s="65">
        <v>42495</v>
      </c>
      <c r="V1815" s="65">
        <v>43832</v>
      </c>
      <c r="W1815">
        <v>89</v>
      </c>
      <c r="X1815" t="str">
        <f t="shared" si="115"/>
        <v>Active</v>
      </c>
      <c r="Y1815" t="s">
        <v>15616</v>
      </c>
    </row>
    <row r="1816" spans="1:25" x14ac:dyDescent="0.25">
      <c r="A1816">
        <v>1815</v>
      </c>
      <c r="B1816" t="s">
        <v>1347</v>
      </c>
      <c r="C1816">
        <v>1653</v>
      </c>
      <c r="D1816" t="str">
        <f>VLOOKUP($C1816,Hosts!$A:$O,10,0)</f>
        <v>New York</v>
      </c>
      <c r="E1816" s="67">
        <f>INDEX(Hosts!$A:$O,MATCH(Places!$C1816,Hosts!$A:$A,0),MATCH(Places!E$1,Hosts!$1:$1,0))</f>
        <v>0.56999999999999995</v>
      </c>
      <c r="F1816" s="67">
        <f>INDEX(Hosts!$A:$O,MATCH(Places!$C1816,Hosts!$A:$A,0),MATCH(Places!F$1,Hosts!$1:$1,0))</f>
        <v>1</v>
      </c>
      <c r="G1816" s="67" t="str">
        <f>INDEX(Hosts!$A:$O,MATCH(Places!$C1816,Hosts!$A:$A,0),MATCH(Places!G$1,Hosts!$1:$1,0))</f>
        <v>Yes</v>
      </c>
      <c r="H1816">
        <v>12</v>
      </c>
      <c r="I1816" t="str">
        <f>VLOOKUP($H1816,Neighborhoods!$A:$C,2,0)</f>
        <v>Brooklyn</v>
      </c>
      <c r="J1816" t="str">
        <f>VLOOKUP($H1816,Neighborhoods!$A:$C,3,0)</f>
        <v>Williamsburg</v>
      </c>
      <c r="K1816" t="s">
        <v>11822</v>
      </c>
      <c r="L1816" t="str">
        <f t="shared" si="112"/>
        <v>No</v>
      </c>
      <c r="M1816">
        <v>2</v>
      </c>
      <c r="N1816" t="str" cm="1">
        <f t="array" ref="N1816">_xlfn.IFS(M1816&lt;=2,"Small",M1816&lt;=5,"Medium",M1816&gt;5,"Large")</f>
        <v>Small</v>
      </c>
      <c r="O1816" s="50">
        <v>214</v>
      </c>
      <c r="P1816" s="67">
        <f t="shared" si="113"/>
        <v>0.04</v>
      </c>
      <c r="Q1816" s="52">
        <v>4.91</v>
      </c>
      <c r="R1816" s="52" t="str" cm="1">
        <f t="array" ref="R1816">_xlfn.IFS(ROUND(Q1816,0)=5,"Excellent",ROUND(Q1816,0)=4,"Good",ROUND(Q1816,0)=3,"Ok",ROUND(Q1816,0)&lt;3,"Bad")</f>
        <v>Excellent</v>
      </c>
      <c r="S1816">
        <v>148</v>
      </c>
      <c r="T1816" t="str">
        <f t="shared" si="114"/>
        <v>Yes</v>
      </c>
      <c r="U1816" s="65">
        <v>42482</v>
      </c>
      <c r="V1816" s="65">
        <v>43890</v>
      </c>
      <c r="W1816">
        <v>312</v>
      </c>
      <c r="X1816" t="str">
        <f t="shared" si="115"/>
        <v>Active</v>
      </c>
      <c r="Y1816" t="s">
        <v>15616</v>
      </c>
    </row>
    <row r="1817" spans="1:25" x14ac:dyDescent="0.25">
      <c r="A1817">
        <v>1816</v>
      </c>
      <c r="B1817" t="s">
        <v>13535</v>
      </c>
      <c r="C1817">
        <v>2661</v>
      </c>
      <c r="D1817" t="str">
        <f>VLOOKUP($C1817,Hosts!$A:$O,10,0)</f>
        <v>New York</v>
      </c>
      <c r="E1817" s="67">
        <f>INDEX(Hosts!$A:$O,MATCH(Places!$C1817,Hosts!$A:$A,0),MATCH(Places!E$1,Hosts!$1:$1,0))</f>
        <v>0.67</v>
      </c>
      <c r="F1817" s="67">
        <f>INDEX(Hosts!$A:$O,MATCH(Places!$C1817,Hosts!$A:$A,0),MATCH(Places!F$1,Hosts!$1:$1,0))</f>
        <v>0.94</v>
      </c>
      <c r="G1817" s="67" t="str">
        <f>INDEX(Hosts!$A:$O,MATCH(Places!$C1817,Hosts!$A:$A,0),MATCH(Places!G$1,Hosts!$1:$1,0))</f>
        <v>No</v>
      </c>
      <c r="H1817">
        <v>20</v>
      </c>
      <c r="I1817" t="str">
        <f>VLOOKUP($H1817,Neighborhoods!$A:$C,2,0)</f>
        <v>Manhattan</v>
      </c>
      <c r="J1817" t="str">
        <f>VLOOKUP($H1817,Neighborhoods!$A:$C,3,0)</f>
        <v>Upper West Side</v>
      </c>
      <c r="K1817" t="s">
        <v>1</v>
      </c>
      <c r="L1817" t="str">
        <f t="shared" si="112"/>
        <v>Yes</v>
      </c>
      <c r="M1817">
        <v>2</v>
      </c>
      <c r="N1817" t="str" cm="1">
        <f t="array" ref="N1817">_xlfn.IFS(M1817&lt;=2,"Small",M1817&lt;=5,"Medium",M1817&gt;5,"Large")</f>
        <v>Small</v>
      </c>
      <c r="O1817" s="50">
        <v>59</v>
      </c>
      <c r="P1817" s="67">
        <f t="shared" si="113"/>
        <v>0.03</v>
      </c>
      <c r="Q1817" s="52">
        <v>4.51</v>
      </c>
      <c r="R1817" s="52" t="str" cm="1">
        <f t="array" ref="R1817">_xlfn.IFS(ROUND(Q1817,0)=5,"Excellent",ROUND(Q1817,0)=4,"Good",ROUND(Q1817,0)=3,"Ok",ROUND(Q1817,0)&lt;3,"Bad")</f>
        <v>Excellent</v>
      </c>
      <c r="S1817">
        <v>235</v>
      </c>
      <c r="T1817" t="str">
        <f t="shared" si="114"/>
        <v>No</v>
      </c>
      <c r="U1817" s="65">
        <v>42477</v>
      </c>
      <c r="V1817" s="65">
        <v>43996</v>
      </c>
      <c r="W1817">
        <v>365</v>
      </c>
      <c r="X1817" t="str">
        <f t="shared" si="115"/>
        <v>Active</v>
      </c>
      <c r="Y1817" t="s">
        <v>15616</v>
      </c>
    </row>
    <row r="1818" spans="1:25" x14ac:dyDescent="0.25">
      <c r="A1818">
        <v>1817</v>
      </c>
      <c r="B1818" t="s">
        <v>14015</v>
      </c>
      <c r="C1818">
        <v>2077</v>
      </c>
      <c r="D1818" t="str">
        <f>VLOOKUP($C1818,Hosts!$A:$O,10,0)</f>
        <v>New York</v>
      </c>
      <c r="E1818" s="67">
        <f>INDEX(Hosts!$A:$O,MATCH(Places!$C1818,Hosts!$A:$A,0),MATCH(Places!E$1,Hosts!$1:$1,0))</f>
        <v>1</v>
      </c>
      <c r="F1818" s="67">
        <f>INDEX(Hosts!$A:$O,MATCH(Places!$C1818,Hosts!$A:$A,0),MATCH(Places!F$1,Hosts!$1:$1,0))</f>
        <v>0.94</v>
      </c>
      <c r="G1818" s="67" t="str">
        <f>INDEX(Hosts!$A:$O,MATCH(Places!$C1818,Hosts!$A:$A,0),MATCH(Places!G$1,Hosts!$1:$1,0))</f>
        <v>Yes</v>
      </c>
      <c r="H1818">
        <v>16</v>
      </c>
      <c r="I1818" t="str">
        <f>VLOOKUP($H1818,Neighborhoods!$A:$C,2,0)</f>
        <v>Manhattan</v>
      </c>
      <c r="J1818" t="str">
        <f>VLOOKUP($H1818,Neighborhoods!$A:$C,3,0)</f>
        <v>Harlem</v>
      </c>
      <c r="K1818" t="s">
        <v>11822</v>
      </c>
      <c r="L1818" t="str">
        <f t="shared" si="112"/>
        <v>No</v>
      </c>
      <c r="M1818">
        <v>2</v>
      </c>
      <c r="N1818" t="str" cm="1">
        <f t="array" ref="N1818">_xlfn.IFS(M1818&lt;=2,"Small",M1818&lt;=5,"Medium",M1818&gt;5,"Large")</f>
        <v>Small</v>
      </c>
      <c r="O1818" s="50">
        <v>175</v>
      </c>
      <c r="P1818" s="67">
        <f t="shared" si="113"/>
        <v>0.03</v>
      </c>
      <c r="Q1818" s="52">
        <v>4.91</v>
      </c>
      <c r="R1818" s="52" t="str" cm="1">
        <f t="array" ref="R1818">_xlfn.IFS(ROUND(Q1818,0)=5,"Excellent",ROUND(Q1818,0)=4,"Good",ROUND(Q1818,0)=3,"Ok",ROUND(Q1818,0)&lt;3,"Bad")</f>
        <v>Excellent</v>
      </c>
      <c r="S1818">
        <v>22</v>
      </c>
      <c r="T1818" t="str">
        <f t="shared" si="114"/>
        <v>No</v>
      </c>
      <c r="U1818" s="65">
        <v>43415</v>
      </c>
      <c r="V1818" s="65">
        <v>44006</v>
      </c>
      <c r="W1818">
        <v>365</v>
      </c>
      <c r="X1818" t="str">
        <f t="shared" si="115"/>
        <v>Active</v>
      </c>
      <c r="Y1818" t="s">
        <v>15615</v>
      </c>
    </row>
    <row r="1819" spans="1:25" x14ac:dyDescent="0.25">
      <c r="A1819">
        <v>1818</v>
      </c>
      <c r="B1819" t="s">
        <v>1348</v>
      </c>
      <c r="C1819">
        <v>337</v>
      </c>
      <c r="D1819" t="str">
        <f>VLOOKUP($C1819,Hosts!$A:$O,10,0)</f>
        <v>New York</v>
      </c>
      <c r="E1819" s="67">
        <f>INDEX(Hosts!$A:$O,MATCH(Places!$C1819,Hosts!$A:$A,0),MATCH(Places!E$1,Hosts!$1:$1,0))</f>
        <v>1</v>
      </c>
      <c r="F1819" s="67">
        <f>INDEX(Hosts!$A:$O,MATCH(Places!$C1819,Hosts!$A:$A,0),MATCH(Places!F$1,Hosts!$1:$1,0))</f>
        <v>0.62</v>
      </c>
      <c r="G1819" s="67" t="str">
        <f>INDEX(Hosts!$A:$O,MATCH(Places!$C1819,Hosts!$A:$A,0),MATCH(Places!G$1,Hosts!$1:$1,0))</f>
        <v>No</v>
      </c>
      <c r="H1819">
        <v>17</v>
      </c>
      <c r="I1819" t="str">
        <f>VLOOKUP($H1819,Neighborhoods!$A:$C,2,0)</f>
        <v>Manhattan</v>
      </c>
      <c r="J1819" t="str">
        <f>VLOOKUP($H1819,Neighborhoods!$A:$C,3,0)</f>
        <v>Hell's Kitchen</v>
      </c>
      <c r="K1819" t="s">
        <v>11822</v>
      </c>
      <c r="L1819" t="str">
        <f t="shared" si="112"/>
        <v>No</v>
      </c>
      <c r="M1819">
        <v>2</v>
      </c>
      <c r="N1819" t="str" cm="1">
        <f t="array" ref="N1819">_xlfn.IFS(M1819&lt;=2,"Small",M1819&lt;=5,"Medium",M1819&gt;5,"Large")</f>
        <v>Small</v>
      </c>
      <c r="O1819" s="50">
        <v>140</v>
      </c>
      <c r="P1819" s="67">
        <f t="shared" si="113"/>
        <v>0.03</v>
      </c>
      <c r="Q1819" s="52">
        <v>4.67</v>
      </c>
      <c r="R1819" s="52" t="str" cm="1">
        <f t="array" ref="R1819">_xlfn.IFS(ROUND(Q1819,0)=5,"Excellent",ROUND(Q1819,0)=4,"Good",ROUND(Q1819,0)=3,"Ok",ROUND(Q1819,0)&lt;3,"Bad")</f>
        <v>Excellent</v>
      </c>
      <c r="S1819">
        <v>6</v>
      </c>
      <c r="T1819" t="str">
        <f t="shared" si="114"/>
        <v>No</v>
      </c>
      <c r="U1819" s="65">
        <v>42552</v>
      </c>
      <c r="V1819" s="65">
        <v>43890</v>
      </c>
      <c r="W1819">
        <v>349</v>
      </c>
      <c r="X1819" t="str">
        <f t="shared" si="115"/>
        <v>Active</v>
      </c>
      <c r="Y1819" t="s">
        <v>15615</v>
      </c>
    </row>
    <row r="1820" spans="1:25" x14ac:dyDescent="0.25">
      <c r="A1820">
        <v>1819</v>
      </c>
      <c r="B1820" t="s">
        <v>15070</v>
      </c>
      <c r="C1820">
        <v>1367</v>
      </c>
      <c r="D1820" t="str">
        <f>VLOOKUP($C1820,Hosts!$A:$O,10,0)</f>
        <v>New York</v>
      </c>
      <c r="E1820" s="67">
        <f>INDEX(Hosts!$A:$O,MATCH(Places!$C1820,Hosts!$A:$A,0),MATCH(Places!E$1,Hosts!$1:$1,0))</f>
        <v>1</v>
      </c>
      <c r="F1820" s="67">
        <f>INDEX(Hosts!$A:$O,MATCH(Places!$C1820,Hosts!$A:$A,0),MATCH(Places!F$1,Hosts!$1:$1,0))</f>
        <v>1</v>
      </c>
      <c r="G1820" s="67" t="str">
        <f>INDEX(Hosts!$A:$O,MATCH(Places!$C1820,Hosts!$A:$A,0),MATCH(Places!G$1,Hosts!$1:$1,0))</f>
        <v>Yes</v>
      </c>
      <c r="H1820">
        <v>25</v>
      </c>
      <c r="I1820" t="str">
        <f>VLOOKUP($H1820,Neighborhoods!$A:$C,2,0)</f>
        <v>Queens</v>
      </c>
      <c r="J1820" t="str">
        <f>VLOOKUP($H1820,Neighborhoods!$A:$C,3,0)</f>
        <v>Ridgewood</v>
      </c>
      <c r="K1820" t="s">
        <v>1</v>
      </c>
      <c r="L1820" t="str">
        <f t="shared" si="112"/>
        <v>Yes</v>
      </c>
      <c r="M1820">
        <v>2</v>
      </c>
      <c r="N1820" t="str" cm="1">
        <f t="array" ref="N1820">_xlfn.IFS(M1820&lt;=2,"Small",M1820&lt;=5,"Medium",M1820&gt;5,"Large")</f>
        <v>Small</v>
      </c>
      <c r="O1820" s="50">
        <v>69</v>
      </c>
      <c r="P1820" s="67">
        <f t="shared" si="113"/>
        <v>0.03</v>
      </c>
      <c r="Q1820" s="52">
        <v>4.99</v>
      </c>
      <c r="R1820" s="52" t="str" cm="1">
        <f t="array" ref="R1820">_xlfn.IFS(ROUND(Q1820,0)=5,"Excellent",ROUND(Q1820,0)=4,"Good",ROUND(Q1820,0)=3,"Ok",ROUND(Q1820,0)&lt;3,"Bad")</f>
        <v>Excellent</v>
      </c>
      <c r="S1820">
        <v>94</v>
      </c>
      <c r="T1820" t="str">
        <f t="shared" si="114"/>
        <v>No</v>
      </c>
      <c r="U1820" s="65">
        <v>42983</v>
      </c>
      <c r="V1820" s="65">
        <v>43891</v>
      </c>
      <c r="W1820">
        <v>128</v>
      </c>
      <c r="X1820" t="str">
        <f t="shared" si="115"/>
        <v>Active</v>
      </c>
      <c r="Y1820" t="s">
        <v>15616</v>
      </c>
    </row>
    <row r="1821" spans="1:25" x14ac:dyDescent="0.25">
      <c r="A1821">
        <v>1820</v>
      </c>
      <c r="B1821" t="s">
        <v>15001</v>
      </c>
      <c r="C1821">
        <v>2354</v>
      </c>
      <c r="D1821" t="str">
        <f>VLOOKUP($C1821,Hosts!$A:$O,10,0)</f>
        <v>New York</v>
      </c>
      <c r="E1821" s="67">
        <f>INDEX(Hosts!$A:$O,MATCH(Places!$C1821,Hosts!$A:$A,0),MATCH(Places!E$1,Hosts!$1:$1,0))</f>
        <v>0</v>
      </c>
      <c r="F1821" s="67">
        <f>INDEX(Hosts!$A:$O,MATCH(Places!$C1821,Hosts!$A:$A,0),MATCH(Places!F$1,Hosts!$1:$1,0))</f>
        <v>0.33</v>
      </c>
      <c r="G1821" s="67" t="str">
        <f>INDEX(Hosts!$A:$O,MATCH(Places!$C1821,Hosts!$A:$A,0),MATCH(Places!G$1,Hosts!$1:$1,0))</f>
        <v>No</v>
      </c>
      <c r="H1821">
        <v>10</v>
      </c>
      <c r="I1821" t="str">
        <f>VLOOKUP($H1821,Neighborhoods!$A:$C,2,0)</f>
        <v>Brooklyn</v>
      </c>
      <c r="J1821" t="str">
        <f>VLOOKUP($H1821,Neighborhoods!$A:$C,3,0)</f>
        <v>East Flatbush</v>
      </c>
      <c r="K1821" t="s">
        <v>11822</v>
      </c>
      <c r="L1821" t="str">
        <f t="shared" si="112"/>
        <v>No</v>
      </c>
      <c r="M1821">
        <v>4</v>
      </c>
      <c r="N1821" t="str" cm="1">
        <f t="array" ref="N1821">_xlfn.IFS(M1821&lt;=2,"Small",M1821&lt;=5,"Medium",M1821&gt;5,"Large")</f>
        <v>Medium</v>
      </c>
      <c r="O1821" s="50">
        <v>160</v>
      </c>
      <c r="P1821" s="67">
        <f t="shared" si="113"/>
        <v>0.03</v>
      </c>
      <c r="Q1821" s="52">
        <v>4</v>
      </c>
      <c r="R1821" s="52" t="str" cm="1">
        <f t="array" ref="R1821">_xlfn.IFS(ROUND(Q1821,0)=5,"Excellent",ROUND(Q1821,0)=4,"Good",ROUND(Q1821,0)=3,"Ok",ROUND(Q1821,0)&lt;3,"Bad")</f>
        <v>Good</v>
      </c>
      <c r="S1821">
        <v>3</v>
      </c>
      <c r="T1821" t="str">
        <f t="shared" si="114"/>
        <v>No</v>
      </c>
      <c r="U1821" s="65">
        <v>42441</v>
      </c>
      <c r="V1821" s="65">
        <v>43744</v>
      </c>
      <c r="W1821">
        <v>228</v>
      </c>
      <c r="X1821" t="str">
        <f t="shared" si="115"/>
        <v>Active</v>
      </c>
      <c r="Y1821" t="s">
        <v>15615</v>
      </c>
    </row>
    <row r="1822" spans="1:25" x14ac:dyDescent="0.25">
      <c r="A1822">
        <v>1821</v>
      </c>
      <c r="B1822" t="s">
        <v>1349</v>
      </c>
      <c r="C1822">
        <v>1799</v>
      </c>
      <c r="D1822" t="str">
        <f>VLOOKUP($C1822,Hosts!$A:$O,10,0)</f>
        <v>New York</v>
      </c>
      <c r="E1822" s="67">
        <f>INDEX(Hosts!$A:$O,MATCH(Places!$C1822,Hosts!$A:$A,0),MATCH(Places!E$1,Hosts!$1:$1,0))</f>
        <v>0.92</v>
      </c>
      <c r="F1822" s="67">
        <f>INDEX(Hosts!$A:$O,MATCH(Places!$C1822,Hosts!$A:$A,0),MATCH(Places!F$1,Hosts!$1:$1,0))</f>
        <v>1</v>
      </c>
      <c r="G1822" s="67" t="str">
        <f>INDEX(Hosts!$A:$O,MATCH(Places!$C1822,Hosts!$A:$A,0),MATCH(Places!G$1,Hosts!$1:$1,0))</f>
        <v>Yes</v>
      </c>
      <c r="H1822">
        <v>9</v>
      </c>
      <c r="I1822" t="str">
        <f>VLOOKUP($H1822,Neighborhoods!$A:$C,2,0)</f>
        <v>Brooklyn</v>
      </c>
      <c r="J1822" t="str">
        <f>VLOOKUP($H1822,Neighborhoods!$A:$C,3,0)</f>
        <v>Crown Heights</v>
      </c>
      <c r="K1822" t="s">
        <v>11822</v>
      </c>
      <c r="L1822" t="str">
        <f t="shared" si="112"/>
        <v>No</v>
      </c>
      <c r="M1822">
        <v>6</v>
      </c>
      <c r="N1822" t="str" cm="1">
        <f t="array" ref="N1822">_xlfn.IFS(M1822&lt;=2,"Small",M1822&lt;=5,"Medium",M1822&gt;5,"Large")</f>
        <v>Large</v>
      </c>
      <c r="O1822" s="50">
        <v>126</v>
      </c>
      <c r="P1822" s="67">
        <f t="shared" si="113"/>
        <v>0.03</v>
      </c>
      <c r="Q1822" s="52">
        <v>4.8899999999999997</v>
      </c>
      <c r="R1822" s="52" t="str" cm="1">
        <f t="array" ref="R1822">_xlfn.IFS(ROUND(Q1822,0)=5,"Excellent",ROUND(Q1822,0)=4,"Good",ROUND(Q1822,0)=3,"Ok",ROUND(Q1822,0)&lt;3,"Bad")</f>
        <v>Excellent</v>
      </c>
      <c r="S1822">
        <v>27</v>
      </c>
      <c r="T1822" t="str">
        <f t="shared" si="114"/>
        <v>No</v>
      </c>
      <c r="U1822" s="65">
        <v>42437</v>
      </c>
      <c r="V1822" s="65">
        <v>43906</v>
      </c>
      <c r="W1822">
        <v>87</v>
      </c>
      <c r="X1822" t="str">
        <f t="shared" si="115"/>
        <v>Active</v>
      </c>
      <c r="Y1822" t="s">
        <v>15616</v>
      </c>
    </row>
    <row r="1823" spans="1:25" x14ac:dyDescent="0.25">
      <c r="A1823">
        <v>1822</v>
      </c>
      <c r="B1823" t="s">
        <v>1350</v>
      </c>
      <c r="C1823">
        <v>983</v>
      </c>
      <c r="D1823" t="str">
        <f>VLOOKUP($C1823,Hosts!$A:$O,10,0)</f>
        <v>New York</v>
      </c>
      <c r="E1823" s="67">
        <f>INDEX(Hosts!$A:$O,MATCH(Places!$C1823,Hosts!$A:$A,0),MATCH(Places!E$1,Hosts!$1:$1,0))</f>
        <v>1</v>
      </c>
      <c r="F1823" s="67">
        <f>INDEX(Hosts!$A:$O,MATCH(Places!$C1823,Hosts!$A:$A,0),MATCH(Places!F$1,Hosts!$1:$1,0))</f>
        <v>0.84</v>
      </c>
      <c r="G1823" s="67" t="str">
        <f>INDEX(Hosts!$A:$O,MATCH(Places!$C1823,Hosts!$A:$A,0),MATCH(Places!G$1,Hosts!$1:$1,0))</f>
        <v>No</v>
      </c>
      <c r="H1823">
        <v>16</v>
      </c>
      <c r="I1823" t="str">
        <f>VLOOKUP($H1823,Neighborhoods!$A:$C,2,0)</f>
        <v>Manhattan</v>
      </c>
      <c r="J1823" t="str">
        <f>VLOOKUP($H1823,Neighborhoods!$A:$C,3,0)</f>
        <v>Harlem</v>
      </c>
      <c r="K1823" t="s">
        <v>1</v>
      </c>
      <c r="L1823" t="str">
        <f t="shared" si="112"/>
        <v>Yes</v>
      </c>
      <c r="M1823">
        <v>2</v>
      </c>
      <c r="N1823" t="str" cm="1">
        <f t="array" ref="N1823">_xlfn.IFS(M1823&lt;=2,"Small",M1823&lt;=5,"Medium",M1823&gt;5,"Large")</f>
        <v>Small</v>
      </c>
      <c r="O1823" s="50">
        <v>40</v>
      </c>
      <c r="P1823" s="67">
        <f t="shared" si="113"/>
        <v>0.03</v>
      </c>
      <c r="Q1823" s="52">
        <v>4.67</v>
      </c>
      <c r="R1823" s="52" t="str" cm="1">
        <f t="array" ref="R1823">_xlfn.IFS(ROUND(Q1823,0)=5,"Excellent",ROUND(Q1823,0)=4,"Good",ROUND(Q1823,0)=3,"Ok",ROUND(Q1823,0)&lt;3,"Bad")</f>
        <v>Excellent</v>
      </c>
      <c r="S1823">
        <v>138</v>
      </c>
      <c r="T1823" t="str">
        <f t="shared" si="114"/>
        <v>No</v>
      </c>
      <c r="U1823" s="65">
        <v>42406</v>
      </c>
      <c r="V1823" s="65">
        <v>43891</v>
      </c>
      <c r="W1823">
        <v>296</v>
      </c>
      <c r="X1823" t="str">
        <f t="shared" si="115"/>
        <v>Active</v>
      </c>
      <c r="Y1823" t="s">
        <v>15615</v>
      </c>
    </row>
    <row r="1824" spans="1:25" x14ac:dyDescent="0.25">
      <c r="A1824">
        <v>1823</v>
      </c>
      <c r="B1824" t="s">
        <v>1351</v>
      </c>
      <c r="C1824">
        <v>69</v>
      </c>
      <c r="D1824" t="str">
        <f>VLOOKUP($C1824,Hosts!$A:$O,10,0)</f>
        <v>New York</v>
      </c>
      <c r="E1824" s="67">
        <f>INDEX(Hosts!$A:$O,MATCH(Places!$C1824,Hosts!$A:$A,0),MATCH(Places!E$1,Hosts!$1:$1,0))</f>
        <v>1</v>
      </c>
      <c r="F1824" s="67">
        <f>INDEX(Hosts!$A:$O,MATCH(Places!$C1824,Hosts!$A:$A,0),MATCH(Places!F$1,Hosts!$1:$1,0))</f>
        <v>0.17</v>
      </c>
      <c r="G1824" s="67" t="str">
        <f>INDEX(Hosts!$A:$O,MATCH(Places!$C1824,Hosts!$A:$A,0),MATCH(Places!G$1,Hosts!$1:$1,0))</f>
        <v>Yes</v>
      </c>
      <c r="H1824">
        <v>7</v>
      </c>
      <c r="I1824" t="str">
        <f>VLOOKUP($H1824,Neighborhoods!$A:$C,2,0)</f>
        <v>Brooklyn</v>
      </c>
      <c r="J1824" t="str">
        <f>VLOOKUP($H1824,Neighborhoods!$A:$C,3,0)</f>
        <v>Bedford-Stuyvesant</v>
      </c>
      <c r="K1824" t="s">
        <v>11822</v>
      </c>
      <c r="L1824" t="str">
        <f t="shared" si="112"/>
        <v>No</v>
      </c>
      <c r="M1824">
        <v>1</v>
      </c>
      <c r="N1824" t="str" cm="1">
        <f t="array" ref="N1824">_xlfn.IFS(M1824&lt;=2,"Small",M1824&lt;=5,"Medium",M1824&gt;5,"Large")</f>
        <v>Small</v>
      </c>
      <c r="O1824" s="50">
        <v>93</v>
      </c>
      <c r="P1824" s="67">
        <f t="shared" si="113"/>
        <v>0.03</v>
      </c>
      <c r="Q1824" s="52">
        <v>4.93</v>
      </c>
      <c r="R1824" s="52" t="str" cm="1">
        <f t="array" ref="R1824">_xlfn.IFS(ROUND(Q1824,0)=5,"Excellent",ROUND(Q1824,0)=4,"Good",ROUND(Q1824,0)=3,"Ok",ROUND(Q1824,0)&lt;3,"Bad")</f>
        <v>Excellent</v>
      </c>
      <c r="S1824">
        <v>15</v>
      </c>
      <c r="T1824" t="str">
        <f t="shared" si="114"/>
        <v>No</v>
      </c>
      <c r="U1824" s="65">
        <v>42852</v>
      </c>
      <c r="V1824" s="65">
        <v>43871</v>
      </c>
      <c r="W1824">
        <v>78</v>
      </c>
      <c r="X1824" t="str">
        <f t="shared" si="115"/>
        <v>Active</v>
      </c>
      <c r="Y1824" t="s">
        <v>15615</v>
      </c>
    </row>
    <row r="1825" spans="1:25" x14ac:dyDescent="0.25">
      <c r="A1825">
        <v>1824</v>
      </c>
      <c r="B1825" t="s">
        <v>13710</v>
      </c>
      <c r="C1825">
        <v>2242</v>
      </c>
      <c r="D1825" t="str">
        <f>VLOOKUP($C1825,Hosts!$A:$O,10,0)</f>
        <v>New York</v>
      </c>
      <c r="E1825" s="67">
        <f>INDEX(Hosts!$A:$O,MATCH(Places!$C1825,Hosts!$A:$A,0),MATCH(Places!E$1,Hosts!$1:$1,0))</f>
        <v>1</v>
      </c>
      <c r="F1825" s="67">
        <f>INDEX(Hosts!$A:$O,MATCH(Places!$C1825,Hosts!$A:$A,0),MATCH(Places!F$1,Hosts!$1:$1,0))</f>
        <v>1</v>
      </c>
      <c r="G1825" s="67" t="str">
        <f>INDEX(Hosts!$A:$O,MATCH(Places!$C1825,Hosts!$A:$A,0),MATCH(Places!G$1,Hosts!$1:$1,0))</f>
        <v>No</v>
      </c>
      <c r="H1825">
        <v>9</v>
      </c>
      <c r="I1825" t="str">
        <f>VLOOKUP($H1825,Neighborhoods!$A:$C,2,0)</f>
        <v>Brooklyn</v>
      </c>
      <c r="J1825" t="str">
        <f>VLOOKUP($H1825,Neighborhoods!$A:$C,3,0)</f>
        <v>Crown Heights</v>
      </c>
      <c r="K1825" t="s">
        <v>1</v>
      </c>
      <c r="L1825" t="str">
        <f t="shared" si="112"/>
        <v>Yes</v>
      </c>
      <c r="M1825">
        <v>2</v>
      </c>
      <c r="N1825" t="str" cm="1">
        <f t="array" ref="N1825">_xlfn.IFS(M1825&lt;=2,"Small",M1825&lt;=5,"Medium",M1825&gt;5,"Large")</f>
        <v>Small</v>
      </c>
      <c r="O1825" s="50">
        <v>54</v>
      </c>
      <c r="P1825" s="67">
        <f t="shared" si="113"/>
        <v>0.03</v>
      </c>
      <c r="Q1825" s="52">
        <v>4.74</v>
      </c>
      <c r="R1825" s="52" t="str" cm="1">
        <f t="array" ref="R1825">_xlfn.IFS(ROUND(Q1825,0)=5,"Excellent",ROUND(Q1825,0)=4,"Good",ROUND(Q1825,0)=3,"Ok",ROUND(Q1825,0)&lt;3,"Bad")</f>
        <v>Excellent</v>
      </c>
      <c r="S1825">
        <v>87</v>
      </c>
      <c r="T1825" t="str">
        <f t="shared" si="114"/>
        <v>No</v>
      </c>
      <c r="U1825" s="65">
        <v>42443</v>
      </c>
      <c r="V1825" s="65">
        <v>44034</v>
      </c>
      <c r="W1825">
        <v>88</v>
      </c>
      <c r="X1825" t="str">
        <f t="shared" si="115"/>
        <v>Active</v>
      </c>
      <c r="Y1825" t="s">
        <v>15615</v>
      </c>
    </row>
    <row r="1826" spans="1:25" x14ac:dyDescent="0.25">
      <c r="A1826">
        <v>1825</v>
      </c>
      <c r="B1826" t="s">
        <v>13324</v>
      </c>
      <c r="C1826">
        <v>2126</v>
      </c>
      <c r="D1826" t="str">
        <f>VLOOKUP($C1826,Hosts!$A:$O,10,0)</f>
        <v>New York</v>
      </c>
      <c r="E1826" s="67">
        <f>INDEX(Hosts!$A:$O,MATCH(Places!$C1826,Hosts!$A:$A,0),MATCH(Places!E$1,Hosts!$1:$1,0))</f>
        <v>0.96</v>
      </c>
      <c r="F1826" s="67">
        <f>INDEX(Hosts!$A:$O,MATCH(Places!$C1826,Hosts!$A:$A,0),MATCH(Places!F$1,Hosts!$1:$1,0))</f>
        <v>0.95</v>
      </c>
      <c r="G1826" s="67" t="str">
        <f>INDEX(Hosts!$A:$O,MATCH(Places!$C1826,Hosts!$A:$A,0),MATCH(Places!G$1,Hosts!$1:$1,0))</f>
        <v>No</v>
      </c>
      <c r="H1826">
        <v>22</v>
      </c>
      <c r="I1826" t="str">
        <f>VLOOKUP($H1826,Neighborhoods!$A:$C,2,0)</f>
        <v>Queens</v>
      </c>
      <c r="J1826" t="str">
        <f>VLOOKUP($H1826,Neighborhoods!$A:$C,3,0)</f>
        <v>Flushing</v>
      </c>
      <c r="K1826" t="s">
        <v>1</v>
      </c>
      <c r="L1826" t="str">
        <f t="shared" si="112"/>
        <v>Yes</v>
      </c>
      <c r="M1826">
        <v>2</v>
      </c>
      <c r="N1826" t="str" cm="1">
        <f t="array" ref="N1826">_xlfn.IFS(M1826&lt;=2,"Small",M1826&lt;=5,"Medium",M1826&gt;5,"Large")</f>
        <v>Small</v>
      </c>
      <c r="O1826" s="50">
        <v>68</v>
      </c>
      <c r="P1826" s="67">
        <f t="shared" si="113"/>
        <v>0.03</v>
      </c>
      <c r="Q1826" s="52">
        <v>4.43</v>
      </c>
      <c r="R1826" s="52" t="str" cm="1">
        <f t="array" ref="R1826">_xlfn.IFS(ROUND(Q1826,0)=5,"Excellent",ROUND(Q1826,0)=4,"Good",ROUND(Q1826,0)=3,"Ok",ROUND(Q1826,0)&lt;3,"Bad")</f>
        <v>Good</v>
      </c>
      <c r="S1826">
        <v>98</v>
      </c>
      <c r="T1826" t="str">
        <f t="shared" si="114"/>
        <v>No</v>
      </c>
      <c r="U1826" s="65">
        <v>43009</v>
      </c>
      <c r="V1826" s="65">
        <v>43902</v>
      </c>
      <c r="W1826">
        <v>86</v>
      </c>
      <c r="X1826" t="str">
        <f t="shared" si="115"/>
        <v>Active</v>
      </c>
      <c r="Y1826" t="s">
        <v>15616</v>
      </c>
    </row>
    <row r="1827" spans="1:25" x14ac:dyDescent="0.25">
      <c r="A1827">
        <v>1826</v>
      </c>
      <c r="B1827" t="s">
        <v>1352</v>
      </c>
      <c r="C1827">
        <v>337</v>
      </c>
      <c r="D1827" t="str">
        <f>VLOOKUP($C1827,Hosts!$A:$O,10,0)</f>
        <v>New York</v>
      </c>
      <c r="E1827" s="67">
        <f>INDEX(Hosts!$A:$O,MATCH(Places!$C1827,Hosts!$A:$A,0),MATCH(Places!E$1,Hosts!$1:$1,0))</f>
        <v>1</v>
      </c>
      <c r="F1827" s="67">
        <f>INDEX(Hosts!$A:$O,MATCH(Places!$C1827,Hosts!$A:$A,0),MATCH(Places!F$1,Hosts!$1:$1,0))</f>
        <v>0.62</v>
      </c>
      <c r="G1827" s="67" t="str">
        <f>INDEX(Hosts!$A:$O,MATCH(Places!$C1827,Hosts!$A:$A,0),MATCH(Places!G$1,Hosts!$1:$1,0))</f>
        <v>No</v>
      </c>
      <c r="H1827">
        <v>17</v>
      </c>
      <c r="I1827" t="str">
        <f>VLOOKUP($H1827,Neighborhoods!$A:$C,2,0)</f>
        <v>Manhattan</v>
      </c>
      <c r="J1827" t="str">
        <f>VLOOKUP($H1827,Neighborhoods!$A:$C,3,0)</f>
        <v>Hell's Kitchen</v>
      </c>
      <c r="K1827" t="s">
        <v>11822</v>
      </c>
      <c r="L1827" t="str">
        <f t="shared" si="112"/>
        <v>No</v>
      </c>
      <c r="M1827">
        <v>2</v>
      </c>
      <c r="N1827" t="str" cm="1">
        <f t="array" ref="N1827">_xlfn.IFS(M1827&lt;=2,"Small",M1827&lt;=5,"Medium",M1827&gt;5,"Large")</f>
        <v>Small</v>
      </c>
      <c r="O1827" s="50">
        <v>56</v>
      </c>
      <c r="P1827" s="67">
        <f t="shared" si="113"/>
        <v>0.03</v>
      </c>
      <c r="Q1827" s="52">
        <v>4.67</v>
      </c>
      <c r="R1827" s="52" t="str" cm="1">
        <f t="array" ref="R1827">_xlfn.IFS(ROUND(Q1827,0)=5,"Excellent",ROUND(Q1827,0)=4,"Good",ROUND(Q1827,0)=3,"Ok",ROUND(Q1827,0)&lt;3,"Bad")</f>
        <v>Excellent</v>
      </c>
      <c r="S1827">
        <v>3</v>
      </c>
      <c r="T1827" t="str">
        <f t="shared" si="114"/>
        <v>No</v>
      </c>
      <c r="U1827" s="65">
        <v>42449</v>
      </c>
      <c r="V1827" s="65">
        <v>43388</v>
      </c>
      <c r="W1827">
        <v>365</v>
      </c>
      <c r="X1827" t="str">
        <f t="shared" si="115"/>
        <v>Active</v>
      </c>
      <c r="Y1827" t="s">
        <v>15615</v>
      </c>
    </row>
    <row r="1828" spans="1:25" x14ac:dyDescent="0.25">
      <c r="A1828">
        <v>1827</v>
      </c>
      <c r="B1828" t="s">
        <v>1353</v>
      </c>
      <c r="C1828">
        <v>2356</v>
      </c>
      <c r="D1828" t="str">
        <f>VLOOKUP($C1828,Hosts!$A:$O,10,0)</f>
        <v>New York</v>
      </c>
      <c r="E1828" s="67">
        <f>INDEX(Hosts!$A:$O,MATCH(Places!$C1828,Hosts!$A:$A,0),MATCH(Places!E$1,Hosts!$1:$1,0))</f>
        <v>1</v>
      </c>
      <c r="F1828" s="67">
        <f>INDEX(Hosts!$A:$O,MATCH(Places!$C1828,Hosts!$A:$A,0),MATCH(Places!F$1,Hosts!$1:$1,0))</f>
        <v>0.98</v>
      </c>
      <c r="G1828" s="67" t="str">
        <f>INDEX(Hosts!$A:$O,MATCH(Places!$C1828,Hosts!$A:$A,0),MATCH(Places!G$1,Hosts!$1:$1,0))</f>
        <v>Yes</v>
      </c>
      <c r="H1828">
        <v>9</v>
      </c>
      <c r="I1828" t="str">
        <f>VLOOKUP($H1828,Neighborhoods!$A:$C,2,0)</f>
        <v>Brooklyn</v>
      </c>
      <c r="J1828" t="str">
        <f>VLOOKUP($H1828,Neighborhoods!$A:$C,3,0)</f>
        <v>Crown Heights</v>
      </c>
      <c r="K1828" t="s">
        <v>1</v>
      </c>
      <c r="L1828" t="str">
        <f t="shared" si="112"/>
        <v>Yes</v>
      </c>
      <c r="M1828">
        <v>2</v>
      </c>
      <c r="N1828" t="str" cm="1">
        <f t="array" ref="N1828">_xlfn.IFS(M1828&lt;=2,"Small",M1828&lt;=5,"Medium",M1828&gt;5,"Large")</f>
        <v>Small</v>
      </c>
      <c r="O1828" s="50">
        <v>39</v>
      </c>
      <c r="P1828" s="67">
        <f t="shared" si="113"/>
        <v>0.03</v>
      </c>
      <c r="Q1828" s="52">
        <v>4.84</v>
      </c>
      <c r="R1828" s="52" t="str" cm="1">
        <f t="array" ref="R1828">_xlfn.IFS(ROUND(Q1828,0)=5,"Excellent",ROUND(Q1828,0)=4,"Good",ROUND(Q1828,0)=3,"Ok",ROUND(Q1828,0)&lt;3,"Bad")</f>
        <v>Excellent</v>
      </c>
      <c r="S1828">
        <v>134</v>
      </c>
      <c r="T1828" t="str">
        <f t="shared" si="114"/>
        <v>Yes</v>
      </c>
      <c r="U1828" s="65">
        <v>42489</v>
      </c>
      <c r="V1828" s="65">
        <v>43876</v>
      </c>
      <c r="W1828">
        <v>75</v>
      </c>
      <c r="X1828" t="str">
        <f t="shared" si="115"/>
        <v>Active</v>
      </c>
      <c r="Y1828" t="s">
        <v>15616</v>
      </c>
    </row>
    <row r="1829" spans="1:25" x14ac:dyDescent="0.25">
      <c r="A1829">
        <v>1828</v>
      </c>
      <c r="B1829" t="s">
        <v>1354</v>
      </c>
      <c r="C1829">
        <v>1874</v>
      </c>
      <c r="D1829" t="str">
        <f>VLOOKUP($C1829,Hosts!$A:$O,10,0)</f>
        <v>New York</v>
      </c>
      <c r="E1829" s="67">
        <f>INDEX(Hosts!$A:$O,MATCH(Places!$C1829,Hosts!$A:$A,0),MATCH(Places!E$1,Hosts!$1:$1,0))</f>
        <v>0.67</v>
      </c>
      <c r="F1829" s="67">
        <f>INDEX(Hosts!$A:$O,MATCH(Places!$C1829,Hosts!$A:$A,0),MATCH(Places!F$1,Hosts!$1:$1,0))</f>
        <v>0.33</v>
      </c>
      <c r="G1829" s="67" t="str">
        <f>INDEX(Hosts!$A:$O,MATCH(Places!$C1829,Hosts!$A:$A,0),MATCH(Places!G$1,Hosts!$1:$1,0))</f>
        <v>No</v>
      </c>
      <c r="H1829">
        <v>16</v>
      </c>
      <c r="I1829" t="str">
        <f>VLOOKUP($H1829,Neighborhoods!$A:$C,2,0)</f>
        <v>Manhattan</v>
      </c>
      <c r="J1829" t="str">
        <f>VLOOKUP($H1829,Neighborhoods!$A:$C,3,0)</f>
        <v>Harlem</v>
      </c>
      <c r="K1829" t="s">
        <v>11822</v>
      </c>
      <c r="L1829" t="str">
        <f t="shared" si="112"/>
        <v>No</v>
      </c>
      <c r="M1829">
        <v>3</v>
      </c>
      <c r="N1829" t="str" cm="1">
        <f t="array" ref="N1829">_xlfn.IFS(M1829&lt;=2,"Small",M1829&lt;=5,"Medium",M1829&gt;5,"Large")</f>
        <v>Medium</v>
      </c>
      <c r="O1829" s="50">
        <v>110</v>
      </c>
      <c r="P1829" s="67">
        <f t="shared" si="113"/>
        <v>0.03</v>
      </c>
      <c r="Q1829" s="52">
        <v>5</v>
      </c>
      <c r="R1829" s="52" t="str" cm="1">
        <f t="array" ref="R1829">_xlfn.IFS(ROUND(Q1829,0)=5,"Excellent",ROUND(Q1829,0)=4,"Good",ROUND(Q1829,0)=3,"Ok",ROUND(Q1829,0)&lt;3,"Bad")</f>
        <v>Excellent</v>
      </c>
      <c r="S1829">
        <v>7</v>
      </c>
      <c r="T1829" t="str">
        <f t="shared" si="114"/>
        <v>No</v>
      </c>
      <c r="U1829" s="65">
        <v>42672</v>
      </c>
      <c r="V1829" s="65">
        <v>43837</v>
      </c>
      <c r="W1829">
        <v>6</v>
      </c>
      <c r="X1829" t="str">
        <f t="shared" si="115"/>
        <v>Active</v>
      </c>
      <c r="Y1829" t="s">
        <v>15616</v>
      </c>
    </row>
    <row r="1830" spans="1:25" x14ac:dyDescent="0.25">
      <c r="A1830">
        <v>1829</v>
      </c>
      <c r="B1830" t="s">
        <v>1355</v>
      </c>
      <c r="C1830">
        <v>2057</v>
      </c>
      <c r="D1830" t="str">
        <f>VLOOKUP($C1830,Hosts!$A:$O,10,0)</f>
        <v>New York</v>
      </c>
      <c r="E1830" s="67">
        <f>INDEX(Hosts!$A:$O,MATCH(Places!$C1830,Hosts!$A:$A,0),MATCH(Places!E$1,Hosts!$1:$1,0))</f>
        <v>1</v>
      </c>
      <c r="F1830" s="67">
        <f>INDEX(Hosts!$A:$O,MATCH(Places!$C1830,Hosts!$A:$A,0),MATCH(Places!F$1,Hosts!$1:$1,0))</f>
        <v>0.98</v>
      </c>
      <c r="G1830" s="67" t="str">
        <f>INDEX(Hosts!$A:$O,MATCH(Places!$C1830,Hosts!$A:$A,0),MATCH(Places!G$1,Hosts!$1:$1,0))</f>
        <v>Yes</v>
      </c>
      <c r="H1830">
        <v>7</v>
      </c>
      <c r="I1830" t="str">
        <f>VLOOKUP($H1830,Neighborhoods!$A:$C,2,0)</f>
        <v>Brooklyn</v>
      </c>
      <c r="J1830" t="str">
        <f>VLOOKUP($H1830,Neighborhoods!$A:$C,3,0)</f>
        <v>Bedford-Stuyvesant</v>
      </c>
      <c r="K1830" t="s">
        <v>11822</v>
      </c>
      <c r="L1830" t="str">
        <f t="shared" si="112"/>
        <v>No</v>
      </c>
      <c r="M1830">
        <v>7</v>
      </c>
      <c r="N1830" t="str" cm="1">
        <f t="array" ref="N1830">_xlfn.IFS(M1830&lt;=2,"Small",M1830&lt;=5,"Medium",M1830&gt;5,"Large")</f>
        <v>Large</v>
      </c>
      <c r="O1830" s="50">
        <v>115</v>
      </c>
      <c r="P1830" s="67">
        <f t="shared" si="113"/>
        <v>0.03</v>
      </c>
      <c r="Q1830" s="52">
        <v>4.97</v>
      </c>
      <c r="R1830" s="52" t="str" cm="1">
        <f t="array" ref="R1830">_xlfn.IFS(ROUND(Q1830,0)=5,"Excellent",ROUND(Q1830,0)=4,"Good",ROUND(Q1830,0)=3,"Ok",ROUND(Q1830,0)&lt;3,"Bad")</f>
        <v>Excellent</v>
      </c>
      <c r="S1830">
        <v>148</v>
      </c>
      <c r="T1830" t="str">
        <f t="shared" si="114"/>
        <v>Yes</v>
      </c>
      <c r="U1830" s="65">
        <v>42456</v>
      </c>
      <c r="V1830" s="65">
        <v>43907</v>
      </c>
      <c r="W1830">
        <v>0</v>
      </c>
      <c r="X1830" t="str">
        <f t="shared" si="115"/>
        <v>Inactive</v>
      </c>
      <c r="Y1830" t="s">
        <v>15615</v>
      </c>
    </row>
    <row r="1831" spans="1:25" x14ac:dyDescent="0.25">
      <c r="A1831">
        <v>1830</v>
      </c>
      <c r="B1831" t="s">
        <v>1356</v>
      </c>
      <c r="C1831">
        <v>2675</v>
      </c>
      <c r="D1831" t="str">
        <f>VLOOKUP($C1831,Hosts!$A:$O,10,0)</f>
        <v>New York</v>
      </c>
      <c r="E1831" s="67">
        <f>INDEX(Hosts!$A:$O,MATCH(Places!$C1831,Hosts!$A:$A,0),MATCH(Places!E$1,Hosts!$1:$1,0))</f>
        <v>1</v>
      </c>
      <c r="F1831" s="67">
        <f>INDEX(Hosts!$A:$O,MATCH(Places!$C1831,Hosts!$A:$A,0),MATCH(Places!F$1,Hosts!$1:$1,0))</f>
        <v>0.94</v>
      </c>
      <c r="G1831" s="67" t="str">
        <f>INDEX(Hosts!$A:$O,MATCH(Places!$C1831,Hosts!$A:$A,0),MATCH(Places!G$1,Hosts!$1:$1,0))</f>
        <v>Yes</v>
      </c>
      <c r="H1831">
        <v>6</v>
      </c>
      <c r="I1831" t="str">
        <f>VLOOKUP($H1831,Neighborhoods!$A:$C,2,0)</f>
        <v>Bronx</v>
      </c>
      <c r="J1831" t="str">
        <f>VLOOKUP($H1831,Neighborhoods!$A:$C,3,0)</f>
        <v>Wakefield</v>
      </c>
      <c r="K1831" t="s">
        <v>11822</v>
      </c>
      <c r="L1831" t="str">
        <f t="shared" si="112"/>
        <v>No</v>
      </c>
      <c r="M1831">
        <v>3</v>
      </c>
      <c r="N1831" t="str" cm="1">
        <f t="array" ref="N1831">_xlfn.IFS(M1831&lt;=2,"Small",M1831&lt;=5,"Medium",M1831&gt;5,"Large")</f>
        <v>Medium</v>
      </c>
      <c r="O1831" s="50">
        <v>93</v>
      </c>
      <c r="P1831" s="67">
        <f t="shared" si="113"/>
        <v>0.03</v>
      </c>
      <c r="Q1831" s="52">
        <v>4.9000000000000004</v>
      </c>
      <c r="R1831" s="52" t="str" cm="1">
        <f t="array" ref="R1831">_xlfn.IFS(ROUND(Q1831,0)=5,"Excellent",ROUND(Q1831,0)=4,"Good",ROUND(Q1831,0)=3,"Ok",ROUND(Q1831,0)&lt;3,"Bad")</f>
        <v>Excellent</v>
      </c>
      <c r="S1831">
        <v>219</v>
      </c>
      <c r="T1831" t="str">
        <f t="shared" si="114"/>
        <v>Yes</v>
      </c>
      <c r="U1831" s="65">
        <v>42463</v>
      </c>
      <c r="V1831" s="65">
        <v>43878</v>
      </c>
      <c r="W1831">
        <v>0</v>
      </c>
      <c r="X1831" t="str">
        <f t="shared" si="115"/>
        <v>Inactive</v>
      </c>
      <c r="Y1831" t="s">
        <v>15615</v>
      </c>
    </row>
    <row r="1832" spans="1:25" x14ac:dyDescent="0.25">
      <c r="A1832">
        <v>1831</v>
      </c>
      <c r="B1832" t="s">
        <v>1357</v>
      </c>
      <c r="C1832">
        <v>2489</v>
      </c>
      <c r="D1832" t="str">
        <f>VLOOKUP($C1832,Hosts!$A:$O,10,0)</f>
        <v>New York</v>
      </c>
      <c r="E1832" s="67">
        <f>INDEX(Hosts!$A:$O,MATCH(Places!$C1832,Hosts!$A:$A,0),MATCH(Places!E$1,Hosts!$1:$1,0))</f>
        <v>1</v>
      </c>
      <c r="F1832" s="67">
        <f>INDEX(Hosts!$A:$O,MATCH(Places!$C1832,Hosts!$A:$A,0),MATCH(Places!F$1,Hosts!$1:$1,0))</f>
        <v>0.8</v>
      </c>
      <c r="G1832" s="67" t="str">
        <f>INDEX(Hosts!$A:$O,MATCH(Places!$C1832,Hosts!$A:$A,0),MATCH(Places!G$1,Hosts!$1:$1,0))</f>
        <v>Yes</v>
      </c>
      <c r="H1832">
        <v>7</v>
      </c>
      <c r="I1832" t="str">
        <f>VLOOKUP($H1832,Neighborhoods!$A:$C,2,0)</f>
        <v>Brooklyn</v>
      </c>
      <c r="J1832" t="str">
        <f>VLOOKUP($H1832,Neighborhoods!$A:$C,3,0)</f>
        <v>Bedford-Stuyvesant</v>
      </c>
      <c r="K1832" t="s">
        <v>11822</v>
      </c>
      <c r="L1832" t="str">
        <f t="shared" si="112"/>
        <v>No</v>
      </c>
      <c r="M1832">
        <v>4</v>
      </c>
      <c r="N1832" t="str" cm="1">
        <f t="array" ref="N1832">_xlfn.IFS(M1832&lt;=2,"Small",M1832&lt;=5,"Medium",M1832&gt;5,"Large")</f>
        <v>Medium</v>
      </c>
      <c r="O1832" s="50">
        <v>93</v>
      </c>
      <c r="P1832" s="67">
        <f t="shared" si="113"/>
        <v>0.03</v>
      </c>
      <c r="Q1832" s="52">
        <v>4.75</v>
      </c>
      <c r="R1832" s="52" t="str" cm="1">
        <f t="array" ref="R1832">_xlfn.IFS(ROUND(Q1832,0)=5,"Excellent",ROUND(Q1832,0)=4,"Good",ROUND(Q1832,0)=3,"Ok",ROUND(Q1832,0)&lt;3,"Bad")</f>
        <v>Excellent</v>
      </c>
      <c r="S1832">
        <v>102</v>
      </c>
      <c r="T1832" t="str">
        <f t="shared" si="114"/>
        <v>No</v>
      </c>
      <c r="U1832" s="65">
        <v>42437</v>
      </c>
      <c r="V1832" s="65">
        <v>44028</v>
      </c>
      <c r="W1832">
        <v>336</v>
      </c>
      <c r="X1832" t="str">
        <f t="shared" si="115"/>
        <v>Active</v>
      </c>
      <c r="Y1832" t="s">
        <v>15615</v>
      </c>
    </row>
    <row r="1833" spans="1:25" x14ac:dyDescent="0.25">
      <c r="A1833">
        <v>1832</v>
      </c>
      <c r="B1833" t="s">
        <v>1358</v>
      </c>
      <c r="C1833">
        <v>1011</v>
      </c>
      <c r="D1833" t="str">
        <f>VLOOKUP($C1833,Hosts!$A:$O,10,0)</f>
        <v>New York</v>
      </c>
      <c r="E1833" s="67">
        <f>INDEX(Hosts!$A:$O,MATCH(Places!$C1833,Hosts!$A:$A,0),MATCH(Places!E$1,Hosts!$1:$1,0))</f>
        <v>1</v>
      </c>
      <c r="F1833" s="67">
        <f>INDEX(Hosts!$A:$O,MATCH(Places!$C1833,Hosts!$A:$A,0),MATCH(Places!F$1,Hosts!$1:$1,0))</f>
        <v>1</v>
      </c>
      <c r="G1833" s="67" t="str">
        <f>INDEX(Hosts!$A:$O,MATCH(Places!$C1833,Hosts!$A:$A,0),MATCH(Places!G$1,Hosts!$1:$1,0))</f>
        <v>No</v>
      </c>
      <c r="H1833">
        <v>18</v>
      </c>
      <c r="I1833" t="str">
        <f>VLOOKUP($H1833,Neighborhoods!$A:$C,2,0)</f>
        <v>Manhattan</v>
      </c>
      <c r="J1833" t="str">
        <f>VLOOKUP($H1833,Neighborhoods!$A:$C,3,0)</f>
        <v>Midtown</v>
      </c>
      <c r="K1833" t="s">
        <v>1</v>
      </c>
      <c r="L1833" t="str">
        <f t="shared" si="112"/>
        <v>Yes</v>
      </c>
      <c r="M1833">
        <v>3</v>
      </c>
      <c r="N1833" t="str" cm="1">
        <f t="array" ref="N1833">_xlfn.IFS(M1833&lt;=2,"Small",M1833&lt;=5,"Medium",M1833&gt;5,"Large")</f>
        <v>Medium</v>
      </c>
      <c r="O1833" s="50">
        <v>68</v>
      </c>
      <c r="P1833" s="67">
        <f t="shared" si="113"/>
        <v>0.03</v>
      </c>
      <c r="Q1833" s="52">
        <v>4.83</v>
      </c>
      <c r="R1833" s="52" t="str" cm="1">
        <f t="array" ref="R1833">_xlfn.IFS(ROUND(Q1833,0)=5,"Excellent",ROUND(Q1833,0)=4,"Good",ROUND(Q1833,0)=3,"Ok",ROUND(Q1833,0)&lt;3,"Bad")</f>
        <v>Excellent</v>
      </c>
      <c r="S1833">
        <v>42</v>
      </c>
      <c r="T1833" t="str">
        <f t="shared" si="114"/>
        <v>No</v>
      </c>
      <c r="U1833" s="65">
        <v>42714</v>
      </c>
      <c r="V1833" s="65">
        <v>43900</v>
      </c>
      <c r="W1833">
        <v>17</v>
      </c>
      <c r="X1833" t="str">
        <f t="shared" si="115"/>
        <v>Active</v>
      </c>
      <c r="Y1833" t="s">
        <v>15616</v>
      </c>
    </row>
    <row r="1834" spans="1:25" x14ac:dyDescent="0.25">
      <c r="A1834">
        <v>1833</v>
      </c>
      <c r="B1834" t="s">
        <v>1359</v>
      </c>
      <c r="C1834">
        <v>2678</v>
      </c>
      <c r="D1834" t="str">
        <f>VLOOKUP($C1834,Hosts!$A:$O,10,0)</f>
        <v>New York</v>
      </c>
      <c r="E1834" s="67">
        <f>INDEX(Hosts!$A:$O,MATCH(Places!$C1834,Hosts!$A:$A,0),MATCH(Places!E$1,Hosts!$1:$1,0))</f>
        <v>1</v>
      </c>
      <c r="F1834" s="67">
        <f>INDEX(Hosts!$A:$O,MATCH(Places!$C1834,Hosts!$A:$A,0),MATCH(Places!F$1,Hosts!$1:$1,0))</f>
        <v>0.99</v>
      </c>
      <c r="G1834" s="67" t="str">
        <f>INDEX(Hosts!$A:$O,MATCH(Places!$C1834,Hosts!$A:$A,0),MATCH(Places!G$1,Hosts!$1:$1,0))</f>
        <v>No</v>
      </c>
      <c r="H1834">
        <v>26</v>
      </c>
      <c r="I1834" t="str">
        <f>VLOOKUP($H1834,Neighborhoods!$A:$C,2,0)</f>
        <v>Queens</v>
      </c>
      <c r="J1834" t="str">
        <f>VLOOKUP($H1834,Neighborhoods!$A:$C,3,0)</f>
        <v>Sunnyside</v>
      </c>
      <c r="K1834" t="s">
        <v>1</v>
      </c>
      <c r="L1834" t="str">
        <f t="shared" si="112"/>
        <v>Yes</v>
      </c>
      <c r="M1834">
        <v>3</v>
      </c>
      <c r="N1834" t="str" cm="1">
        <f t="array" ref="N1834">_xlfn.IFS(M1834&lt;=2,"Small",M1834&lt;=5,"Medium",M1834&gt;5,"Large")</f>
        <v>Medium</v>
      </c>
      <c r="O1834" s="50">
        <v>84</v>
      </c>
      <c r="P1834" s="67">
        <f t="shared" si="113"/>
        <v>0.03</v>
      </c>
      <c r="Q1834" s="52">
        <v>4.8099999999999996</v>
      </c>
      <c r="R1834" s="52" t="str" cm="1">
        <f t="array" ref="R1834">_xlfn.IFS(ROUND(Q1834,0)=5,"Excellent",ROUND(Q1834,0)=4,"Good",ROUND(Q1834,0)=3,"Ok",ROUND(Q1834,0)&lt;3,"Bad")</f>
        <v>Excellent</v>
      </c>
      <c r="S1834">
        <v>26</v>
      </c>
      <c r="T1834" t="str">
        <f t="shared" si="114"/>
        <v>No</v>
      </c>
      <c r="U1834" s="65">
        <v>43362</v>
      </c>
      <c r="V1834" s="65">
        <v>44044</v>
      </c>
      <c r="W1834">
        <v>321</v>
      </c>
      <c r="X1834" t="str">
        <f t="shared" si="115"/>
        <v>Active</v>
      </c>
      <c r="Y1834" t="s">
        <v>15616</v>
      </c>
    </row>
    <row r="1835" spans="1:25" x14ac:dyDescent="0.25">
      <c r="A1835">
        <v>1834</v>
      </c>
      <c r="B1835" t="s">
        <v>14067</v>
      </c>
      <c r="C1835">
        <v>706</v>
      </c>
      <c r="D1835" t="str">
        <f>VLOOKUP($C1835,Hosts!$A:$O,10,0)</f>
        <v>New York</v>
      </c>
      <c r="E1835" s="67">
        <f>INDEX(Hosts!$A:$O,MATCH(Places!$C1835,Hosts!$A:$A,0),MATCH(Places!E$1,Hosts!$1:$1,0))</f>
        <v>1</v>
      </c>
      <c r="F1835" s="67">
        <f>INDEX(Hosts!$A:$O,MATCH(Places!$C1835,Hosts!$A:$A,0),MATCH(Places!F$1,Hosts!$1:$1,0))</f>
        <v>0.94</v>
      </c>
      <c r="G1835" s="67" t="str">
        <f>INDEX(Hosts!$A:$O,MATCH(Places!$C1835,Hosts!$A:$A,0),MATCH(Places!G$1,Hosts!$1:$1,0))</f>
        <v>No</v>
      </c>
      <c r="H1835">
        <v>17</v>
      </c>
      <c r="I1835" t="str">
        <f>VLOOKUP($H1835,Neighborhoods!$A:$C,2,0)</f>
        <v>Manhattan</v>
      </c>
      <c r="J1835" t="str">
        <f>VLOOKUP($H1835,Neighborhoods!$A:$C,3,0)</f>
        <v>Hell's Kitchen</v>
      </c>
      <c r="K1835" t="s">
        <v>11822</v>
      </c>
      <c r="L1835" t="str">
        <f t="shared" si="112"/>
        <v>No</v>
      </c>
      <c r="M1835">
        <v>2</v>
      </c>
      <c r="N1835" t="str" cm="1">
        <f t="array" ref="N1835">_xlfn.IFS(M1835&lt;=2,"Small",M1835&lt;=5,"Medium",M1835&gt;5,"Large")</f>
        <v>Small</v>
      </c>
      <c r="O1835" s="50">
        <v>130</v>
      </c>
      <c r="P1835" s="67">
        <f t="shared" si="113"/>
        <v>0.03</v>
      </c>
      <c r="Q1835" s="52">
        <v>4.78</v>
      </c>
      <c r="R1835" s="52" t="str" cm="1">
        <f t="array" ref="R1835">_xlfn.IFS(ROUND(Q1835,0)=5,"Excellent",ROUND(Q1835,0)=4,"Good",ROUND(Q1835,0)=3,"Ok",ROUND(Q1835,0)&lt;3,"Bad")</f>
        <v>Excellent</v>
      </c>
      <c r="S1835">
        <v>265</v>
      </c>
      <c r="T1835" t="str">
        <f t="shared" si="114"/>
        <v>No</v>
      </c>
      <c r="U1835" s="65">
        <v>42600</v>
      </c>
      <c r="V1835" s="65">
        <v>43997</v>
      </c>
      <c r="W1835">
        <v>73</v>
      </c>
      <c r="X1835" t="str">
        <f t="shared" si="115"/>
        <v>Active</v>
      </c>
      <c r="Y1835" t="s">
        <v>15616</v>
      </c>
    </row>
    <row r="1836" spans="1:25" x14ac:dyDescent="0.25">
      <c r="A1836">
        <v>1835</v>
      </c>
      <c r="B1836" t="s">
        <v>1360</v>
      </c>
      <c r="C1836">
        <v>1805</v>
      </c>
      <c r="D1836" t="str">
        <f>VLOOKUP($C1836,Hosts!$A:$O,10,0)</f>
        <v>New York</v>
      </c>
      <c r="E1836" s="67">
        <f>INDEX(Hosts!$A:$O,MATCH(Places!$C1836,Hosts!$A:$A,0),MATCH(Places!E$1,Hosts!$1:$1,0))</f>
        <v>0.86</v>
      </c>
      <c r="F1836" s="67">
        <f>INDEX(Hosts!$A:$O,MATCH(Places!$C1836,Hosts!$A:$A,0),MATCH(Places!F$1,Hosts!$1:$1,0))</f>
        <v>0.96</v>
      </c>
      <c r="G1836" s="67" t="str">
        <f>INDEX(Hosts!$A:$O,MATCH(Places!$C1836,Hosts!$A:$A,0),MATCH(Places!G$1,Hosts!$1:$1,0))</f>
        <v>No</v>
      </c>
      <c r="H1836">
        <v>7</v>
      </c>
      <c r="I1836" t="str">
        <f>VLOOKUP($H1836,Neighborhoods!$A:$C,2,0)</f>
        <v>Brooklyn</v>
      </c>
      <c r="J1836" t="str">
        <f>VLOOKUP($H1836,Neighborhoods!$A:$C,3,0)</f>
        <v>Bedford-Stuyvesant</v>
      </c>
      <c r="K1836" t="s">
        <v>11822</v>
      </c>
      <c r="L1836" t="str">
        <f t="shared" si="112"/>
        <v>No</v>
      </c>
      <c r="M1836">
        <v>8</v>
      </c>
      <c r="N1836" t="str" cm="1">
        <f t="array" ref="N1836">_xlfn.IFS(M1836&lt;=2,"Small",M1836&lt;=5,"Medium",M1836&gt;5,"Large")</f>
        <v>Large</v>
      </c>
      <c r="O1836" s="50">
        <v>145</v>
      </c>
      <c r="P1836" s="67">
        <f t="shared" si="113"/>
        <v>0.03</v>
      </c>
      <c r="Q1836" s="52">
        <v>4.67</v>
      </c>
      <c r="R1836" s="52" t="str" cm="1">
        <f t="array" ref="R1836">_xlfn.IFS(ROUND(Q1836,0)=5,"Excellent",ROUND(Q1836,0)=4,"Good",ROUND(Q1836,0)=3,"Ok",ROUND(Q1836,0)&lt;3,"Bad")</f>
        <v>Excellent</v>
      </c>
      <c r="S1836">
        <v>139</v>
      </c>
      <c r="T1836" t="str">
        <f t="shared" si="114"/>
        <v>No</v>
      </c>
      <c r="U1836" s="65">
        <v>42494</v>
      </c>
      <c r="V1836" s="65">
        <v>43860</v>
      </c>
      <c r="W1836">
        <v>352</v>
      </c>
      <c r="X1836" t="str">
        <f t="shared" si="115"/>
        <v>Active</v>
      </c>
      <c r="Y1836" t="s">
        <v>15615</v>
      </c>
    </row>
    <row r="1837" spans="1:25" x14ac:dyDescent="0.25">
      <c r="A1837">
        <v>1836</v>
      </c>
      <c r="B1837" t="s">
        <v>1361</v>
      </c>
      <c r="C1837">
        <v>2681</v>
      </c>
      <c r="D1837" t="str">
        <f>VLOOKUP($C1837,Hosts!$A:$O,10,0)</f>
        <v>New York</v>
      </c>
      <c r="E1837" s="67">
        <f>INDEX(Hosts!$A:$O,MATCH(Places!$C1837,Hosts!$A:$A,0),MATCH(Places!E$1,Hosts!$1:$1,0))</f>
        <v>1</v>
      </c>
      <c r="F1837" s="67">
        <f>INDEX(Hosts!$A:$O,MATCH(Places!$C1837,Hosts!$A:$A,0),MATCH(Places!F$1,Hosts!$1:$1,0))</f>
        <v>1</v>
      </c>
      <c r="G1837" s="67" t="str">
        <f>INDEX(Hosts!$A:$O,MATCH(Places!$C1837,Hosts!$A:$A,0),MATCH(Places!G$1,Hosts!$1:$1,0))</f>
        <v>No</v>
      </c>
      <c r="H1837">
        <v>12</v>
      </c>
      <c r="I1837" t="str">
        <f>VLOOKUP($H1837,Neighborhoods!$A:$C,2,0)</f>
        <v>Brooklyn</v>
      </c>
      <c r="J1837" t="str">
        <f>VLOOKUP($H1837,Neighborhoods!$A:$C,3,0)</f>
        <v>Williamsburg</v>
      </c>
      <c r="K1837" t="s">
        <v>11822</v>
      </c>
      <c r="L1837" t="str">
        <f t="shared" si="112"/>
        <v>No</v>
      </c>
      <c r="M1837">
        <v>4</v>
      </c>
      <c r="N1837" t="str" cm="1">
        <f t="array" ref="N1837">_xlfn.IFS(M1837&lt;=2,"Small",M1837&lt;=5,"Medium",M1837&gt;5,"Large")</f>
        <v>Medium</v>
      </c>
      <c r="O1837" s="50">
        <v>165</v>
      </c>
      <c r="P1837" s="67">
        <f t="shared" si="113"/>
        <v>0.03</v>
      </c>
      <c r="Q1837" s="52">
        <v>4.72</v>
      </c>
      <c r="R1837" s="52" t="str" cm="1">
        <f t="array" ref="R1837">_xlfn.IFS(ROUND(Q1837,0)=5,"Excellent",ROUND(Q1837,0)=4,"Good",ROUND(Q1837,0)=3,"Ok",ROUND(Q1837,0)&lt;3,"Bad")</f>
        <v>Excellent</v>
      </c>
      <c r="S1837">
        <v>241</v>
      </c>
      <c r="T1837" t="str">
        <f t="shared" si="114"/>
        <v>No</v>
      </c>
      <c r="U1837" s="65">
        <v>42418</v>
      </c>
      <c r="V1837" s="65">
        <v>43901</v>
      </c>
      <c r="W1837">
        <v>235</v>
      </c>
      <c r="X1837" t="str">
        <f t="shared" si="115"/>
        <v>Active</v>
      </c>
      <c r="Y1837" t="s">
        <v>15615</v>
      </c>
    </row>
    <row r="1838" spans="1:25" x14ac:dyDescent="0.25">
      <c r="A1838">
        <v>1837</v>
      </c>
      <c r="B1838" t="s">
        <v>13629</v>
      </c>
      <c r="C1838">
        <v>1962</v>
      </c>
      <c r="D1838" t="str">
        <f>VLOOKUP($C1838,Hosts!$A:$O,10,0)</f>
        <v>New York</v>
      </c>
      <c r="E1838" s="67">
        <f>INDEX(Hosts!$A:$O,MATCH(Places!$C1838,Hosts!$A:$A,0),MATCH(Places!E$1,Hosts!$1:$1,0))</f>
        <v>1</v>
      </c>
      <c r="F1838" s="67">
        <f>INDEX(Hosts!$A:$O,MATCH(Places!$C1838,Hosts!$A:$A,0),MATCH(Places!F$1,Hosts!$1:$1,0))</f>
        <v>0.96</v>
      </c>
      <c r="G1838" s="67" t="str">
        <f>INDEX(Hosts!$A:$O,MATCH(Places!$C1838,Hosts!$A:$A,0),MATCH(Places!G$1,Hosts!$1:$1,0))</f>
        <v>Yes</v>
      </c>
      <c r="H1838">
        <v>12</v>
      </c>
      <c r="I1838" t="str">
        <f>VLOOKUP($H1838,Neighborhoods!$A:$C,2,0)</f>
        <v>Brooklyn</v>
      </c>
      <c r="J1838" t="str">
        <f>VLOOKUP($H1838,Neighborhoods!$A:$C,3,0)</f>
        <v>Williamsburg</v>
      </c>
      <c r="K1838" t="s">
        <v>11822</v>
      </c>
      <c r="L1838" t="str">
        <f t="shared" si="112"/>
        <v>No</v>
      </c>
      <c r="M1838">
        <v>2</v>
      </c>
      <c r="N1838" t="str" cm="1">
        <f t="array" ref="N1838">_xlfn.IFS(M1838&lt;=2,"Small",M1838&lt;=5,"Medium",M1838&gt;5,"Large")</f>
        <v>Small</v>
      </c>
      <c r="O1838" s="50">
        <v>150</v>
      </c>
      <c r="P1838" s="67">
        <f t="shared" si="113"/>
        <v>0.03</v>
      </c>
      <c r="Q1838" s="52">
        <v>5</v>
      </c>
      <c r="R1838" s="52" t="str" cm="1">
        <f t="array" ref="R1838">_xlfn.IFS(ROUND(Q1838,0)=5,"Excellent",ROUND(Q1838,0)=4,"Good",ROUND(Q1838,0)=3,"Ok",ROUND(Q1838,0)&lt;3,"Bad")</f>
        <v>Excellent</v>
      </c>
      <c r="S1838">
        <v>119</v>
      </c>
      <c r="T1838" t="str">
        <f t="shared" si="114"/>
        <v>Yes</v>
      </c>
      <c r="U1838" s="65">
        <v>42717</v>
      </c>
      <c r="V1838" s="65">
        <v>43968</v>
      </c>
      <c r="W1838">
        <v>42</v>
      </c>
      <c r="X1838" t="str">
        <f t="shared" si="115"/>
        <v>Active</v>
      </c>
      <c r="Y1838" t="s">
        <v>15615</v>
      </c>
    </row>
    <row r="1839" spans="1:25" x14ac:dyDescent="0.25">
      <c r="A1839">
        <v>1838</v>
      </c>
      <c r="B1839" t="s">
        <v>14516</v>
      </c>
      <c r="C1839">
        <v>908</v>
      </c>
      <c r="D1839" t="str">
        <f>VLOOKUP($C1839,Hosts!$A:$O,10,0)</f>
        <v>New York</v>
      </c>
      <c r="E1839" s="67">
        <f>INDEX(Hosts!$A:$O,MATCH(Places!$C1839,Hosts!$A:$A,0),MATCH(Places!E$1,Hosts!$1:$1,0))</f>
        <v>0.75</v>
      </c>
      <c r="F1839" s="67">
        <f>INDEX(Hosts!$A:$O,MATCH(Places!$C1839,Hosts!$A:$A,0),MATCH(Places!F$1,Hosts!$1:$1,0))</f>
        <v>0</v>
      </c>
      <c r="G1839" s="67" t="str">
        <f>INDEX(Hosts!$A:$O,MATCH(Places!$C1839,Hosts!$A:$A,0),MATCH(Places!G$1,Hosts!$1:$1,0))</f>
        <v>No</v>
      </c>
      <c r="H1839">
        <v>19</v>
      </c>
      <c r="I1839" t="str">
        <f>VLOOKUP($H1839,Neighborhoods!$A:$C,2,0)</f>
        <v>Manhattan</v>
      </c>
      <c r="J1839" t="str">
        <f>VLOOKUP($H1839,Neighborhoods!$A:$C,3,0)</f>
        <v>Upper East Side</v>
      </c>
      <c r="K1839" t="s">
        <v>16</v>
      </c>
      <c r="L1839" t="str">
        <f t="shared" si="112"/>
        <v>Yes</v>
      </c>
      <c r="M1839">
        <v>2</v>
      </c>
      <c r="N1839" t="str" cm="1">
        <f t="array" ref="N1839">_xlfn.IFS(M1839&lt;=2,"Small",M1839&lt;=5,"Medium",M1839&gt;5,"Large")</f>
        <v>Small</v>
      </c>
      <c r="O1839" s="50">
        <v>75</v>
      </c>
      <c r="P1839" s="67">
        <f t="shared" si="113"/>
        <v>0.03</v>
      </c>
      <c r="Q1839" s="52">
        <v>4.6399999999999997</v>
      </c>
      <c r="R1839" s="52" t="str" cm="1">
        <f t="array" ref="R1839">_xlfn.IFS(ROUND(Q1839,0)=5,"Excellent",ROUND(Q1839,0)=4,"Good",ROUND(Q1839,0)=3,"Ok",ROUND(Q1839,0)&lt;3,"Bad")</f>
        <v>Excellent</v>
      </c>
      <c r="S1839">
        <v>28</v>
      </c>
      <c r="T1839" t="str">
        <f t="shared" si="114"/>
        <v>No</v>
      </c>
      <c r="U1839" s="65">
        <v>42479</v>
      </c>
      <c r="V1839" s="65">
        <v>43584</v>
      </c>
      <c r="W1839">
        <v>46</v>
      </c>
      <c r="X1839" t="str">
        <f t="shared" si="115"/>
        <v>Active</v>
      </c>
      <c r="Y1839" t="s">
        <v>15615</v>
      </c>
    </row>
    <row r="1840" spans="1:25" x14ac:dyDescent="0.25">
      <c r="A1840">
        <v>1839</v>
      </c>
      <c r="B1840" t="s">
        <v>1362</v>
      </c>
      <c r="C1840">
        <v>2789</v>
      </c>
      <c r="D1840" t="str">
        <f>VLOOKUP($C1840,Hosts!$A:$O,10,0)</f>
        <v>New York</v>
      </c>
      <c r="E1840" s="67">
        <f>INDEX(Hosts!$A:$O,MATCH(Places!$C1840,Hosts!$A:$A,0),MATCH(Places!E$1,Hosts!$1:$1,0))</f>
        <v>0</v>
      </c>
      <c r="F1840" s="67">
        <f>INDEX(Hosts!$A:$O,MATCH(Places!$C1840,Hosts!$A:$A,0),MATCH(Places!F$1,Hosts!$1:$1,0))</f>
        <v>0.73</v>
      </c>
      <c r="G1840" s="67" t="str">
        <f>INDEX(Hosts!$A:$O,MATCH(Places!$C1840,Hosts!$A:$A,0),MATCH(Places!G$1,Hosts!$1:$1,0))</f>
        <v>Yes</v>
      </c>
      <c r="H1840">
        <v>16</v>
      </c>
      <c r="I1840" t="str">
        <f>VLOOKUP($H1840,Neighborhoods!$A:$C,2,0)</f>
        <v>Manhattan</v>
      </c>
      <c r="J1840" t="str">
        <f>VLOOKUP($H1840,Neighborhoods!$A:$C,3,0)</f>
        <v>Harlem</v>
      </c>
      <c r="K1840" t="s">
        <v>1</v>
      </c>
      <c r="L1840" t="str">
        <f t="shared" si="112"/>
        <v>Yes</v>
      </c>
      <c r="M1840">
        <v>2</v>
      </c>
      <c r="N1840" t="str" cm="1">
        <f t="array" ref="N1840">_xlfn.IFS(M1840&lt;=2,"Small",M1840&lt;=5,"Medium",M1840&gt;5,"Large")</f>
        <v>Small</v>
      </c>
      <c r="O1840" s="50">
        <v>66</v>
      </c>
      <c r="P1840" s="67">
        <f t="shared" si="113"/>
        <v>0.03</v>
      </c>
      <c r="Q1840" s="52">
        <v>4.68</v>
      </c>
      <c r="R1840" s="52" t="str" cm="1">
        <f t="array" ref="R1840">_xlfn.IFS(ROUND(Q1840,0)=5,"Excellent",ROUND(Q1840,0)=4,"Good",ROUND(Q1840,0)=3,"Ok",ROUND(Q1840,0)&lt;3,"Bad")</f>
        <v>Excellent</v>
      </c>
      <c r="S1840">
        <v>90</v>
      </c>
      <c r="T1840" t="str">
        <f t="shared" si="114"/>
        <v>No</v>
      </c>
      <c r="U1840" s="65">
        <v>42717</v>
      </c>
      <c r="V1840" s="65">
        <v>43897</v>
      </c>
      <c r="W1840">
        <v>92</v>
      </c>
      <c r="X1840" t="str">
        <f t="shared" si="115"/>
        <v>Active</v>
      </c>
      <c r="Y1840" t="s">
        <v>15615</v>
      </c>
    </row>
    <row r="1841" spans="1:25" x14ac:dyDescent="0.25">
      <c r="A1841">
        <v>1840</v>
      </c>
      <c r="B1841" t="s">
        <v>1363</v>
      </c>
      <c r="C1841">
        <v>541</v>
      </c>
      <c r="D1841" t="str">
        <f>VLOOKUP($C1841,Hosts!$A:$O,10,0)</f>
        <v>New York</v>
      </c>
      <c r="E1841" s="67">
        <f>INDEX(Hosts!$A:$O,MATCH(Places!$C1841,Hosts!$A:$A,0),MATCH(Places!E$1,Hosts!$1:$1,0))</f>
        <v>1</v>
      </c>
      <c r="F1841" s="67">
        <f>INDEX(Hosts!$A:$O,MATCH(Places!$C1841,Hosts!$A:$A,0),MATCH(Places!F$1,Hosts!$1:$1,0))</f>
        <v>1</v>
      </c>
      <c r="G1841" s="67" t="str">
        <f>INDEX(Hosts!$A:$O,MATCH(Places!$C1841,Hosts!$A:$A,0),MATCH(Places!G$1,Hosts!$1:$1,0))</f>
        <v>No</v>
      </c>
      <c r="H1841">
        <v>7</v>
      </c>
      <c r="I1841" t="str">
        <f>VLOOKUP($H1841,Neighborhoods!$A:$C,2,0)</f>
        <v>Brooklyn</v>
      </c>
      <c r="J1841" t="str">
        <f>VLOOKUP($H1841,Neighborhoods!$A:$C,3,0)</f>
        <v>Bedford-Stuyvesant</v>
      </c>
      <c r="K1841" t="s">
        <v>11822</v>
      </c>
      <c r="L1841" t="str">
        <f t="shared" si="112"/>
        <v>No</v>
      </c>
      <c r="M1841">
        <v>6</v>
      </c>
      <c r="N1841" t="str" cm="1">
        <f t="array" ref="N1841">_xlfn.IFS(M1841&lt;=2,"Small",M1841&lt;=5,"Medium",M1841&gt;5,"Large")</f>
        <v>Large</v>
      </c>
      <c r="O1841" s="50">
        <v>195</v>
      </c>
      <c r="P1841" s="67">
        <f t="shared" si="113"/>
        <v>0.03</v>
      </c>
      <c r="Q1841" s="52">
        <v>5</v>
      </c>
      <c r="R1841" s="52" t="str" cm="1">
        <f t="array" ref="R1841">_xlfn.IFS(ROUND(Q1841,0)=5,"Excellent",ROUND(Q1841,0)=4,"Good",ROUND(Q1841,0)=3,"Ok",ROUND(Q1841,0)&lt;3,"Bad")</f>
        <v>Excellent</v>
      </c>
      <c r="S1841">
        <v>5</v>
      </c>
      <c r="T1841" t="str">
        <f t="shared" si="114"/>
        <v>No</v>
      </c>
      <c r="U1841" s="65">
        <v>42579</v>
      </c>
      <c r="V1841" s="65">
        <v>43328</v>
      </c>
      <c r="W1841">
        <v>0</v>
      </c>
      <c r="X1841" t="str">
        <f t="shared" si="115"/>
        <v>Inactive</v>
      </c>
      <c r="Y1841" t="s">
        <v>15615</v>
      </c>
    </row>
    <row r="1842" spans="1:25" x14ac:dyDescent="0.25">
      <c r="A1842">
        <v>1841</v>
      </c>
      <c r="B1842" t="s">
        <v>15391</v>
      </c>
      <c r="C1842">
        <v>1200</v>
      </c>
      <c r="D1842" t="str">
        <f>VLOOKUP($C1842,Hosts!$A:$O,10,0)</f>
        <v>New York</v>
      </c>
      <c r="E1842" s="67">
        <f>INDEX(Hosts!$A:$O,MATCH(Places!$C1842,Hosts!$A:$A,0),MATCH(Places!E$1,Hosts!$1:$1,0))</f>
        <v>1</v>
      </c>
      <c r="F1842" s="67">
        <f>INDEX(Hosts!$A:$O,MATCH(Places!$C1842,Hosts!$A:$A,0),MATCH(Places!F$1,Hosts!$1:$1,0))</f>
        <v>1</v>
      </c>
      <c r="G1842" s="67" t="str">
        <f>INDEX(Hosts!$A:$O,MATCH(Places!$C1842,Hosts!$A:$A,0),MATCH(Places!G$1,Hosts!$1:$1,0))</f>
        <v>Yes</v>
      </c>
      <c r="H1842">
        <v>14</v>
      </c>
      <c r="I1842" t="str">
        <f>VLOOKUP($H1842,Neighborhoods!$A:$C,2,0)</f>
        <v>Manhattan</v>
      </c>
      <c r="J1842" t="str">
        <f>VLOOKUP($H1842,Neighborhoods!$A:$C,3,0)</f>
        <v>East Harlem</v>
      </c>
      <c r="K1842" t="s">
        <v>1</v>
      </c>
      <c r="L1842" t="str">
        <f t="shared" si="112"/>
        <v>Yes</v>
      </c>
      <c r="M1842">
        <v>1</v>
      </c>
      <c r="N1842" t="str" cm="1">
        <f t="array" ref="N1842">_xlfn.IFS(M1842&lt;=2,"Small",M1842&lt;=5,"Medium",M1842&gt;5,"Large")</f>
        <v>Small</v>
      </c>
      <c r="O1842" s="50">
        <v>48</v>
      </c>
      <c r="P1842" s="67">
        <f t="shared" si="113"/>
        <v>0.03</v>
      </c>
      <c r="Q1842" s="52">
        <v>5</v>
      </c>
      <c r="R1842" s="52" t="str" cm="1">
        <f t="array" ref="R1842">_xlfn.IFS(ROUND(Q1842,0)=5,"Excellent",ROUND(Q1842,0)=4,"Good",ROUND(Q1842,0)=3,"Ok",ROUND(Q1842,0)&lt;3,"Bad")</f>
        <v>Excellent</v>
      </c>
      <c r="S1842">
        <v>44</v>
      </c>
      <c r="T1842" t="str">
        <f t="shared" si="114"/>
        <v>No</v>
      </c>
      <c r="U1842" s="65">
        <v>42679</v>
      </c>
      <c r="V1842" s="65">
        <v>43835</v>
      </c>
      <c r="W1842">
        <v>197</v>
      </c>
      <c r="X1842" t="str">
        <f t="shared" si="115"/>
        <v>Active</v>
      </c>
      <c r="Y1842" t="s">
        <v>15616</v>
      </c>
    </row>
    <row r="1843" spans="1:25" x14ac:dyDescent="0.25">
      <c r="A1843">
        <v>1842</v>
      </c>
      <c r="B1843" t="s">
        <v>1364</v>
      </c>
      <c r="C1843">
        <v>1214</v>
      </c>
      <c r="D1843" t="str">
        <f>VLOOKUP($C1843,Hosts!$A:$O,10,0)</f>
        <v>New York</v>
      </c>
      <c r="E1843" s="67">
        <f>INDEX(Hosts!$A:$O,MATCH(Places!$C1843,Hosts!$A:$A,0),MATCH(Places!E$1,Hosts!$1:$1,0))</f>
        <v>0.88</v>
      </c>
      <c r="F1843" s="67">
        <f>INDEX(Hosts!$A:$O,MATCH(Places!$C1843,Hosts!$A:$A,0),MATCH(Places!F$1,Hosts!$1:$1,0))</f>
        <v>0.19</v>
      </c>
      <c r="G1843" s="67" t="str">
        <f>INDEX(Hosts!$A:$O,MATCH(Places!$C1843,Hosts!$A:$A,0),MATCH(Places!G$1,Hosts!$1:$1,0))</f>
        <v>No</v>
      </c>
      <c r="H1843">
        <v>12</v>
      </c>
      <c r="I1843" t="str">
        <f>VLOOKUP($H1843,Neighborhoods!$A:$C,2,0)</f>
        <v>Brooklyn</v>
      </c>
      <c r="J1843" t="str">
        <f>VLOOKUP($H1843,Neighborhoods!$A:$C,3,0)</f>
        <v>Williamsburg</v>
      </c>
      <c r="K1843" t="s">
        <v>11822</v>
      </c>
      <c r="L1843" t="str">
        <f t="shared" si="112"/>
        <v>No</v>
      </c>
      <c r="M1843">
        <v>2</v>
      </c>
      <c r="N1843" t="str" cm="1">
        <f t="array" ref="N1843">_xlfn.IFS(M1843&lt;=2,"Small",M1843&lt;=5,"Medium",M1843&gt;5,"Large")</f>
        <v>Small</v>
      </c>
      <c r="O1843" s="50">
        <v>199</v>
      </c>
      <c r="P1843" s="67">
        <f t="shared" si="113"/>
        <v>0.03</v>
      </c>
      <c r="Q1843" s="52">
        <v>5</v>
      </c>
      <c r="R1843" s="52" t="str" cm="1">
        <f t="array" ref="R1843">_xlfn.IFS(ROUND(Q1843,0)=5,"Excellent",ROUND(Q1843,0)=4,"Good",ROUND(Q1843,0)=3,"Ok",ROUND(Q1843,0)&lt;3,"Bad")</f>
        <v>Excellent</v>
      </c>
      <c r="S1843">
        <v>56</v>
      </c>
      <c r="T1843" t="str">
        <f t="shared" si="114"/>
        <v>No</v>
      </c>
      <c r="U1843" s="65">
        <v>42477</v>
      </c>
      <c r="V1843" s="65">
        <v>43827</v>
      </c>
      <c r="W1843">
        <v>355</v>
      </c>
      <c r="X1843" t="str">
        <f t="shared" si="115"/>
        <v>Active</v>
      </c>
      <c r="Y1843" t="s">
        <v>15615</v>
      </c>
    </row>
    <row r="1844" spans="1:25" x14ac:dyDescent="0.25">
      <c r="A1844">
        <v>1843</v>
      </c>
      <c r="B1844" t="s">
        <v>14646</v>
      </c>
      <c r="C1844">
        <v>1948</v>
      </c>
      <c r="D1844" t="str">
        <f>VLOOKUP($C1844,Hosts!$A:$O,10,0)</f>
        <v>New York</v>
      </c>
      <c r="E1844" s="67">
        <f>INDEX(Hosts!$A:$O,MATCH(Places!$C1844,Hosts!$A:$A,0),MATCH(Places!E$1,Hosts!$1:$1,0))</f>
        <v>1</v>
      </c>
      <c r="F1844" s="67">
        <f>INDEX(Hosts!$A:$O,MATCH(Places!$C1844,Hosts!$A:$A,0),MATCH(Places!F$1,Hosts!$1:$1,0))</f>
        <v>1</v>
      </c>
      <c r="G1844" s="67" t="str">
        <f>INDEX(Hosts!$A:$O,MATCH(Places!$C1844,Hosts!$A:$A,0),MATCH(Places!G$1,Hosts!$1:$1,0))</f>
        <v>Yes</v>
      </c>
      <c r="H1844">
        <v>7</v>
      </c>
      <c r="I1844" t="str">
        <f>VLOOKUP($H1844,Neighborhoods!$A:$C,2,0)</f>
        <v>Brooklyn</v>
      </c>
      <c r="J1844" t="str">
        <f>VLOOKUP($H1844,Neighborhoods!$A:$C,3,0)</f>
        <v>Bedford-Stuyvesant</v>
      </c>
      <c r="K1844" t="s">
        <v>1</v>
      </c>
      <c r="L1844" t="str">
        <f t="shared" si="112"/>
        <v>Yes</v>
      </c>
      <c r="M1844">
        <v>2</v>
      </c>
      <c r="N1844" t="str" cm="1">
        <f t="array" ref="N1844">_xlfn.IFS(M1844&lt;=2,"Small",M1844&lt;=5,"Medium",M1844&gt;5,"Large")</f>
        <v>Small</v>
      </c>
      <c r="O1844" s="50">
        <v>79</v>
      </c>
      <c r="P1844" s="67">
        <f t="shared" si="113"/>
        <v>0.03</v>
      </c>
      <c r="Q1844" s="52">
        <v>4.9800000000000004</v>
      </c>
      <c r="R1844" s="52" t="str" cm="1">
        <f t="array" ref="R1844">_xlfn.IFS(ROUND(Q1844,0)=5,"Excellent",ROUND(Q1844,0)=4,"Good",ROUND(Q1844,0)=3,"Ok",ROUND(Q1844,0)&lt;3,"Bad")</f>
        <v>Excellent</v>
      </c>
      <c r="S1844">
        <v>50</v>
      </c>
      <c r="T1844" t="str">
        <f t="shared" si="114"/>
        <v>No</v>
      </c>
      <c r="U1844" s="65">
        <v>42477</v>
      </c>
      <c r="V1844" s="65">
        <v>43906</v>
      </c>
      <c r="W1844">
        <v>212</v>
      </c>
      <c r="X1844" t="str">
        <f t="shared" si="115"/>
        <v>Active</v>
      </c>
      <c r="Y1844" t="s">
        <v>15616</v>
      </c>
    </row>
    <row r="1845" spans="1:25" x14ac:dyDescent="0.25">
      <c r="A1845">
        <v>1844</v>
      </c>
      <c r="B1845" t="s">
        <v>13567</v>
      </c>
      <c r="C1845">
        <v>1009</v>
      </c>
      <c r="D1845" t="str">
        <f>VLOOKUP($C1845,Hosts!$A:$O,10,0)</f>
        <v>New York</v>
      </c>
      <c r="E1845" s="67">
        <f>INDEX(Hosts!$A:$O,MATCH(Places!$C1845,Hosts!$A:$A,0),MATCH(Places!E$1,Hosts!$1:$1,0))</f>
        <v>0.9</v>
      </c>
      <c r="F1845" s="67">
        <f>INDEX(Hosts!$A:$O,MATCH(Places!$C1845,Hosts!$A:$A,0),MATCH(Places!F$1,Hosts!$1:$1,0))</f>
        <v>1</v>
      </c>
      <c r="G1845" s="67" t="str">
        <f>INDEX(Hosts!$A:$O,MATCH(Places!$C1845,Hosts!$A:$A,0),MATCH(Places!G$1,Hosts!$1:$1,0))</f>
        <v>Yes</v>
      </c>
      <c r="H1845">
        <v>11</v>
      </c>
      <c r="I1845" t="str">
        <f>VLOOKUP($H1845,Neighborhoods!$A:$C,2,0)</f>
        <v>Brooklyn</v>
      </c>
      <c r="J1845" t="str">
        <f>VLOOKUP($H1845,Neighborhoods!$A:$C,3,0)</f>
        <v>Greenpoint</v>
      </c>
      <c r="K1845" t="s">
        <v>11822</v>
      </c>
      <c r="L1845" t="str">
        <f t="shared" si="112"/>
        <v>No</v>
      </c>
      <c r="M1845">
        <v>8</v>
      </c>
      <c r="N1845" t="str" cm="1">
        <f t="array" ref="N1845">_xlfn.IFS(M1845&lt;=2,"Small",M1845&lt;=5,"Medium",M1845&gt;5,"Large")</f>
        <v>Large</v>
      </c>
      <c r="O1845" s="50">
        <v>200</v>
      </c>
      <c r="P1845" s="67">
        <f t="shared" si="113"/>
        <v>0.04</v>
      </c>
      <c r="Q1845" s="52">
        <v>4.99</v>
      </c>
      <c r="R1845" s="52" t="str" cm="1">
        <f t="array" ref="R1845">_xlfn.IFS(ROUND(Q1845,0)=5,"Excellent",ROUND(Q1845,0)=4,"Good",ROUND(Q1845,0)=3,"Ok",ROUND(Q1845,0)&lt;3,"Bad")</f>
        <v>Excellent</v>
      </c>
      <c r="S1845">
        <v>154</v>
      </c>
      <c r="T1845" t="str">
        <f t="shared" si="114"/>
        <v>Yes</v>
      </c>
      <c r="U1845" s="65">
        <v>42646</v>
      </c>
      <c r="V1845" s="65">
        <v>44009</v>
      </c>
      <c r="W1845">
        <v>158</v>
      </c>
      <c r="X1845" t="str">
        <f t="shared" si="115"/>
        <v>Active</v>
      </c>
      <c r="Y1845" t="s">
        <v>15615</v>
      </c>
    </row>
    <row r="1846" spans="1:25" x14ac:dyDescent="0.25">
      <c r="A1846">
        <v>1845</v>
      </c>
      <c r="B1846" t="s">
        <v>1365</v>
      </c>
      <c r="C1846">
        <v>2580</v>
      </c>
      <c r="D1846" t="str">
        <f>VLOOKUP($C1846,Hosts!$A:$O,10,0)</f>
        <v>New York</v>
      </c>
      <c r="E1846" s="67">
        <f>INDEX(Hosts!$A:$O,MATCH(Places!$C1846,Hosts!$A:$A,0),MATCH(Places!E$1,Hosts!$1:$1,0))</f>
        <v>1</v>
      </c>
      <c r="F1846" s="67">
        <f>INDEX(Hosts!$A:$O,MATCH(Places!$C1846,Hosts!$A:$A,0),MATCH(Places!F$1,Hosts!$1:$1,0))</f>
        <v>0.73</v>
      </c>
      <c r="G1846" s="67" t="str">
        <f>INDEX(Hosts!$A:$O,MATCH(Places!$C1846,Hosts!$A:$A,0),MATCH(Places!G$1,Hosts!$1:$1,0))</f>
        <v>No</v>
      </c>
      <c r="H1846">
        <v>25</v>
      </c>
      <c r="I1846" t="str">
        <f>VLOOKUP($H1846,Neighborhoods!$A:$C,2,0)</f>
        <v>Queens</v>
      </c>
      <c r="J1846" t="str">
        <f>VLOOKUP($H1846,Neighborhoods!$A:$C,3,0)</f>
        <v>Ridgewood</v>
      </c>
      <c r="K1846" t="s">
        <v>11822</v>
      </c>
      <c r="L1846" t="str">
        <f t="shared" si="112"/>
        <v>No</v>
      </c>
      <c r="M1846">
        <v>3</v>
      </c>
      <c r="N1846" t="str" cm="1">
        <f t="array" ref="N1846">_xlfn.IFS(M1846&lt;=2,"Small",M1846&lt;=5,"Medium",M1846&gt;5,"Large")</f>
        <v>Medium</v>
      </c>
      <c r="O1846" s="50">
        <v>128</v>
      </c>
      <c r="P1846" s="67">
        <f t="shared" si="113"/>
        <v>0.03</v>
      </c>
      <c r="Q1846" s="52">
        <v>4.96</v>
      </c>
      <c r="R1846" s="52" t="str" cm="1">
        <f t="array" ref="R1846">_xlfn.IFS(ROUND(Q1846,0)=5,"Excellent",ROUND(Q1846,0)=4,"Good",ROUND(Q1846,0)=3,"Ok",ROUND(Q1846,0)&lt;3,"Bad")</f>
        <v>Excellent</v>
      </c>
      <c r="S1846">
        <v>185</v>
      </c>
      <c r="T1846" t="str">
        <f t="shared" si="114"/>
        <v>Yes</v>
      </c>
      <c r="U1846" s="65">
        <v>42438</v>
      </c>
      <c r="V1846" s="65">
        <v>43905</v>
      </c>
      <c r="W1846">
        <v>347</v>
      </c>
      <c r="X1846" t="str">
        <f t="shared" si="115"/>
        <v>Active</v>
      </c>
      <c r="Y1846" t="s">
        <v>15615</v>
      </c>
    </row>
    <row r="1847" spans="1:25" x14ac:dyDescent="0.25">
      <c r="A1847">
        <v>1846</v>
      </c>
      <c r="B1847" t="s">
        <v>1366</v>
      </c>
      <c r="C1847">
        <v>800</v>
      </c>
      <c r="D1847" t="str">
        <f>VLOOKUP($C1847,Hosts!$A:$O,10,0)</f>
        <v>New York</v>
      </c>
      <c r="E1847" s="67">
        <f>INDEX(Hosts!$A:$O,MATCH(Places!$C1847,Hosts!$A:$A,0),MATCH(Places!E$1,Hosts!$1:$1,0))</f>
        <v>0</v>
      </c>
      <c r="F1847" s="67">
        <f>INDEX(Hosts!$A:$O,MATCH(Places!$C1847,Hosts!$A:$A,0),MATCH(Places!F$1,Hosts!$1:$1,0))</f>
        <v>1</v>
      </c>
      <c r="G1847" s="67" t="str">
        <f>INDEX(Hosts!$A:$O,MATCH(Places!$C1847,Hosts!$A:$A,0),MATCH(Places!G$1,Hosts!$1:$1,0))</f>
        <v>No</v>
      </c>
      <c r="H1847">
        <v>15</v>
      </c>
      <c r="I1847" t="str">
        <f>VLOOKUP($H1847,Neighborhoods!$A:$C,2,0)</f>
        <v>Manhattan</v>
      </c>
      <c r="J1847" t="str">
        <f>VLOOKUP($H1847,Neighborhoods!$A:$C,3,0)</f>
        <v>East Village</v>
      </c>
      <c r="K1847" t="s">
        <v>11822</v>
      </c>
      <c r="L1847" t="str">
        <f t="shared" si="112"/>
        <v>No</v>
      </c>
      <c r="M1847">
        <v>4</v>
      </c>
      <c r="N1847" t="str" cm="1">
        <f t="array" ref="N1847">_xlfn.IFS(M1847&lt;=2,"Small",M1847&lt;=5,"Medium",M1847&gt;5,"Large")</f>
        <v>Medium</v>
      </c>
      <c r="O1847" s="50">
        <v>189</v>
      </c>
      <c r="P1847" s="67">
        <f t="shared" si="113"/>
        <v>0.03</v>
      </c>
      <c r="Q1847" s="52">
        <v>5</v>
      </c>
      <c r="R1847" s="52" t="str" cm="1">
        <f t="array" ref="R1847">_xlfn.IFS(ROUND(Q1847,0)=5,"Excellent",ROUND(Q1847,0)=4,"Good",ROUND(Q1847,0)=3,"Ok",ROUND(Q1847,0)&lt;3,"Bad")</f>
        <v>Excellent</v>
      </c>
      <c r="S1847">
        <v>9</v>
      </c>
      <c r="T1847" t="str">
        <f t="shared" si="114"/>
        <v>No</v>
      </c>
      <c r="U1847" s="65">
        <v>43561</v>
      </c>
      <c r="V1847" s="65">
        <v>43695</v>
      </c>
      <c r="W1847">
        <v>90</v>
      </c>
      <c r="X1847" t="str">
        <f t="shared" si="115"/>
        <v>Active</v>
      </c>
      <c r="Y1847" t="s">
        <v>15616</v>
      </c>
    </row>
    <row r="1848" spans="1:25" x14ac:dyDescent="0.25">
      <c r="A1848">
        <v>1847</v>
      </c>
      <c r="B1848" t="s">
        <v>1367</v>
      </c>
      <c r="C1848">
        <v>2465</v>
      </c>
      <c r="D1848" t="str">
        <f>VLOOKUP($C1848,Hosts!$A:$O,10,0)</f>
        <v>New York</v>
      </c>
      <c r="E1848" s="67">
        <f>INDEX(Hosts!$A:$O,MATCH(Places!$C1848,Hosts!$A:$A,0),MATCH(Places!E$1,Hosts!$1:$1,0))</f>
        <v>1</v>
      </c>
      <c r="F1848" s="67">
        <f>INDEX(Hosts!$A:$O,MATCH(Places!$C1848,Hosts!$A:$A,0),MATCH(Places!F$1,Hosts!$1:$1,0))</f>
        <v>1</v>
      </c>
      <c r="G1848" s="67" t="str">
        <f>INDEX(Hosts!$A:$O,MATCH(Places!$C1848,Hosts!$A:$A,0),MATCH(Places!G$1,Hosts!$1:$1,0))</f>
        <v>Yes</v>
      </c>
      <c r="H1848">
        <v>21</v>
      </c>
      <c r="I1848" t="str">
        <f>VLOOKUP($H1848,Neighborhoods!$A:$C,2,0)</f>
        <v>Queens</v>
      </c>
      <c r="J1848" t="str">
        <f>VLOOKUP($H1848,Neighborhoods!$A:$C,3,0)</f>
        <v>Astoria</v>
      </c>
      <c r="K1848" t="s">
        <v>11822</v>
      </c>
      <c r="L1848" t="str">
        <f t="shared" si="112"/>
        <v>No</v>
      </c>
      <c r="M1848">
        <v>2</v>
      </c>
      <c r="N1848" t="str" cm="1">
        <f t="array" ref="N1848">_xlfn.IFS(M1848&lt;=2,"Small",M1848&lt;=5,"Medium",M1848&gt;5,"Large")</f>
        <v>Small</v>
      </c>
      <c r="O1848" s="50">
        <v>75</v>
      </c>
      <c r="P1848" s="67">
        <f t="shared" si="113"/>
        <v>0.03</v>
      </c>
      <c r="Q1848" s="52">
        <v>4.99</v>
      </c>
      <c r="R1848" s="52" t="str" cm="1">
        <f t="array" ref="R1848">_xlfn.IFS(ROUND(Q1848,0)=5,"Excellent",ROUND(Q1848,0)=4,"Good",ROUND(Q1848,0)=3,"Ok",ROUND(Q1848,0)&lt;3,"Bad")</f>
        <v>Excellent</v>
      </c>
      <c r="S1848">
        <v>150</v>
      </c>
      <c r="T1848" t="str">
        <f t="shared" si="114"/>
        <v>Yes</v>
      </c>
      <c r="U1848" s="65">
        <v>42612</v>
      </c>
      <c r="V1848" s="65">
        <v>44032</v>
      </c>
      <c r="W1848">
        <v>342</v>
      </c>
      <c r="X1848" t="str">
        <f t="shared" si="115"/>
        <v>Active</v>
      </c>
      <c r="Y1848" t="s">
        <v>15615</v>
      </c>
    </row>
    <row r="1849" spans="1:25" x14ac:dyDescent="0.25">
      <c r="A1849">
        <v>1848</v>
      </c>
      <c r="B1849" t="s">
        <v>1368</v>
      </c>
      <c r="C1849">
        <v>938</v>
      </c>
      <c r="D1849" t="str">
        <f>VLOOKUP($C1849,Hosts!$A:$O,10,0)</f>
        <v>New York</v>
      </c>
      <c r="E1849" s="67">
        <f>INDEX(Hosts!$A:$O,MATCH(Places!$C1849,Hosts!$A:$A,0),MATCH(Places!E$1,Hosts!$1:$1,0))</f>
        <v>1</v>
      </c>
      <c r="F1849" s="67">
        <f>INDEX(Hosts!$A:$O,MATCH(Places!$C1849,Hosts!$A:$A,0),MATCH(Places!F$1,Hosts!$1:$1,0))</f>
        <v>0.9</v>
      </c>
      <c r="G1849" s="67" t="str">
        <f>INDEX(Hosts!$A:$O,MATCH(Places!$C1849,Hosts!$A:$A,0),MATCH(Places!G$1,Hosts!$1:$1,0))</f>
        <v>No</v>
      </c>
      <c r="H1849">
        <v>7</v>
      </c>
      <c r="I1849" t="str">
        <f>VLOOKUP($H1849,Neighborhoods!$A:$C,2,0)</f>
        <v>Brooklyn</v>
      </c>
      <c r="J1849" t="str">
        <f>VLOOKUP($H1849,Neighborhoods!$A:$C,3,0)</f>
        <v>Bedford-Stuyvesant</v>
      </c>
      <c r="K1849" t="s">
        <v>11822</v>
      </c>
      <c r="L1849" t="str">
        <f t="shared" si="112"/>
        <v>No</v>
      </c>
      <c r="M1849">
        <v>5</v>
      </c>
      <c r="N1849" t="str" cm="1">
        <f t="array" ref="N1849">_xlfn.IFS(M1849&lt;=2,"Small",M1849&lt;=5,"Medium",M1849&gt;5,"Large")</f>
        <v>Medium</v>
      </c>
      <c r="O1849" s="50">
        <v>142</v>
      </c>
      <c r="P1849" s="67">
        <f t="shared" si="113"/>
        <v>0.03</v>
      </c>
      <c r="Q1849" s="52">
        <v>4.8</v>
      </c>
      <c r="R1849" s="52" t="str" cm="1">
        <f t="array" ref="R1849">_xlfn.IFS(ROUND(Q1849,0)=5,"Excellent",ROUND(Q1849,0)=4,"Good",ROUND(Q1849,0)=3,"Ok",ROUND(Q1849,0)&lt;3,"Bad")</f>
        <v>Excellent</v>
      </c>
      <c r="S1849">
        <v>182</v>
      </c>
      <c r="T1849" t="str">
        <f t="shared" si="114"/>
        <v>Yes</v>
      </c>
      <c r="U1849" s="65">
        <v>42485</v>
      </c>
      <c r="V1849" s="65">
        <v>43937</v>
      </c>
      <c r="W1849">
        <v>345</v>
      </c>
      <c r="X1849" t="str">
        <f t="shared" si="115"/>
        <v>Active</v>
      </c>
      <c r="Y1849" t="s">
        <v>15615</v>
      </c>
    </row>
    <row r="1850" spans="1:25" x14ac:dyDescent="0.25">
      <c r="A1850">
        <v>1849</v>
      </c>
      <c r="B1850" t="s">
        <v>15571</v>
      </c>
      <c r="C1850">
        <v>2585</v>
      </c>
      <c r="D1850" t="str">
        <f>VLOOKUP($C1850,Hosts!$A:$O,10,0)</f>
        <v>New York</v>
      </c>
      <c r="E1850" s="67">
        <f>INDEX(Hosts!$A:$O,MATCH(Places!$C1850,Hosts!$A:$A,0),MATCH(Places!E$1,Hosts!$1:$1,0))</f>
        <v>0.67</v>
      </c>
      <c r="F1850" s="67">
        <f>INDEX(Hosts!$A:$O,MATCH(Places!$C1850,Hosts!$A:$A,0),MATCH(Places!F$1,Hosts!$1:$1,0))</f>
        <v>0.75</v>
      </c>
      <c r="G1850" s="67" t="str">
        <f>INDEX(Hosts!$A:$O,MATCH(Places!$C1850,Hosts!$A:$A,0),MATCH(Places!G$1,Hosts!$1:$1,0))</f>
        <v>No</v>
      </c>
      <c r="H1850">
        <v>17</v>
      </c>
      <c r="I1850" t="str">
        <f>VLOOKUP($H1850,Neighborhoods!$A:$C,2,0)</f>
        <v>Manhattan</v>
      </c>
      <c r="J1850" t="str">
        <f>VLOOKUP($H1850,Neighborhoods!$A:$C,3,0)</f>
        <v>Hell's Kitchen</v>
      </c>
      <c r="K1850" t="s">
        <v>11822</v>
      </c>
      <c r="L1850" t="str">
        <f t="shared" si="112"/>
        <v>No</v>
      </c>
      <c r="M1850">
        <v>5</v>
      </c>
      <c r="N1850" t="str" cm="1">
        <f t="array" ref="N1850">_xlfn.IFS(M1850&lt;=2,"Small",M1850&lt;=5,"Medium",M1850&gt;5,"Large")</f>
        <v>Medium</v>
      </c>
      <c r="O1850" s="50">
        <v>93</v>
      </c>
      <c r="P1850" s="67">
        <f t="shared" si="113"/>
        <v>0.03</v>
      </c>
      <c r="Q1850" s="52">
        <v>4.8</v>
      </c>
      <c r="R1850" s="52" t="str" cm="1">
        <f t="array" ref="R1850">_xlfn.IFS(ROUND(Q1850,0)=5,"Excellent",ROUND(Q1850,0)=4,"Good",ROUND(Q1850,0)=3,"Ok",ROUND(Q1850,0)&lt;3,"Bad")</f>
        <v>Excellent</v>
      </c>
      <c r="S1850">
        <v>5</v>
      </c>
      <c r="T1850" t="str">
        <f t="shared" si="114"/>
        <v>No</v>
      </c>
      <c r="U1850" s="65">
        <v>42470</v>
      </c>
      <c r="V1850" s="65">
        <v>43532</v>
      </c>
      <c r="W1850">
        <v>350</v>
      </c>
      <c r="X1850" t="str">
        <f t="shared" si="115"/>
        <v>Active</v>
      </c>
      <c r="Y1850" t="s">
        <v>15615</v>
      </c>
    </row>
    <row r="1851" spans="1:25" x14ac:dyDescent="0.25">
      <c r="A1851">
        <v>1850</v>
      </c>
      <c r="B1851" t="s">
        <v>1369</v>
      </c>
      <c r="C1851">
        <v>2694</v>
      </c>
      <c r="D1851" t="str">
        <f>VLOOKUP($C1851,Hosts!$A:$O,10,0)</f>
        <v>New York</v>
      </c>
      <c r="E1851" s="67">
        <f>INDEX(Hosts!$A:$O,MATCH(Places!$C1851,Hosts!$A:$A,0),MATCH(Places!E$1,Hosts!$1:$1,0))</f>
        <v>1</v>
      </c>
      <c r="F1851" s="67">
        <f>INDEX(Hosts!$A:$O,MATCH(Places!$C1851,Hosts!$A:$A,0),MATCH(Places!F$1,Hosts!$1:$1,0))</f>
        <v>1</v>
      </c>
      <c r="G1851" s="67" t="str">
        <f>INDEX(Hosts!$A:$O,MATCH(Places!$C1851,Hosts!$A:$A,0),MATCH(Places!G$1,Hosts!$1:$1,0))</f>
        <v>Yes</v>
      </c>
      <c r="H1851">
        <v>16</v>
      </c>
      <c r="I1851" t="str">
        <f>VLOOKUP($H1851,Neighborhoods!$A:$C,2,0)</f>
        <v>Manhattan</v>
      </c>
      <c r="J1851" t="str">
        <f>VLOOKUP($H1851,Neighborhoods!$A:$C,3,0)</f>
        <v>Harlem</v>
      </c>
      <c r="K1851" t="s">
        <v>1</v>
      </c>
      <c r="L1851" t="str">
        <f t="shared" si="112"/>
        <v>Yes</v>
      </c>
      <c r="M1851">
        <v>2</v>
      </c>
      <c r="N1851" t="str" cm="1">
        <f t="array" ref="N1851">_xlfn.IFS(M1851&lt;=2,"Small",M1851&lt;=5,"Medium",M1851&gt;5,"Large")</f>
        <v>Small</v>
      </c>
      <c r="O1851" s="50">
        <v>56</v>
      </c>
      <c r="P1851" s="67">
        <f t="shared" si="113"/>
        <v>0.03</v>
      </c>
      <c r="Q1851" s="52">
        <v>4.9800000000000004</v>
      </c>
      <c r="R1851" s="52" t="str" cm="1">
        <f t="array" ref="R1851">_xlfn.IFS(ROUND(Q1851,0)=5,"Excellent",ROUND(Q1851,0)=4,"Good",ROUND(Q1851,0)=3,"Ok",ROUND(Q1851,0)&lt;3,"Bad")</f>
        <v>Excellent</v>
      </c>
      <c r="S1851">
        <v>61</v>
      </c>
      <c r="T1851" t="str">
        <f t="shared" si="114"/>
        <v>No</v>
      </c>
      <c r="U1851" s="65">
        <v>42449</v>
      </c>
      <c r="V1851" s="65">
        <v>43903</v>
      </c>
      <c r="W1851">
        <v>224</v>
      </c>
      <c r="X1851" t="str">
        <f t="shared" si="115"/>
        <v>Active</v>
      </c>
      <c r="Y1851" t="s">
        <v>15615</v>
      </c>
    </row>
    <row r="1852" spans="1:25" x14ac:dyDescent="0.25">
      <c r="A1852">
        <v>1851</v>
      </c>
      <c r="B1852" t="s">
        <v>1370</v>
      </c>
      <c r="C1852">
        <v>1810</v>
      </c>
      <c r="D1852" t="str">
        <f>VLOOKUP($C1852,Hosts!$A:$O,10,0)</f>
        <v>New York</v>
      </c>
      <c r="E1852" s="67">
        <f>INDEX(Hosts!$A:$O,MATCH(Places!$C1852,Hosts!$A:$A,0),MATCH(Places!E$1,Hosts!$1:$1,0))</f>
        <v>1</v>
      </c>
      <c r="F1852" s="67">
        <f>INDEX(Hosts!$A:$O,MATCH(Places!$C1852,Hosts!$A:$A,0),MATCH(Places!F$1,Hosts!$1:$1,0))</f>
        <v>0.97</v>
      </c>
      <c r="G1852" s="67" t="str">
        <f>INDEX(Hosts!$A:$O,MATCH(Places!$C1852,Hosts!$A:$A,0),MATCH(Places!G$1,Hosts!$1:$1,0))</f>
        <v>Yes</v>
      </c>
      <c r="H1852">
        <v>16</v>
      </c>
      <c r="I1852" t="str">
        <f>VLOOKUP($H1852,Neighborhoods!$A:$C,2,0)</f>
        <v>Manhattan</v>
      </c>
      <c r="J1852" t="str">
        <f>VLOOKUP($H1852,Neighborhoods!$A:$C,3,0)</f>
        <v>Harlem</v>
      </c>
      <c r="K1852" t="s">
        <v>11822</v>
      </c>
      <c r="L1852" t="str">
        <f t="shared" si="112"/>
        <v>No</v>
      </c>
      <c r="M1852">
        <v>5</v>
      </c>
      <c r="N1852" t="str" cm="1">
        <f t="array" ref="N1852">_xlfn.IFS(M1852&lt;=2,"Small",M1852&lt;=5,"Medium",M1852&gt;5,"Large")</f>
        <v>Medium</v>
      </c>
      <c r="O1852" s="50">
        <v>464</v>
      </c>
      <c r="P1852" s="67">
        <f t="shared" si="113"/>
        <v>0.04</v>
      </c>
      <c r="Q1852" s="52">
        <v>4.67</v>
      </c>
      <c r="R1852" s="52" t="str" cm="1">
        <f t="array" ref="R1852">_xlfn.IFS(ROUND(Q1852,0)=5,"Excellent",ROUND(Q1852,0)=4,"Good",ROUND(Q1852,0)=3,"Ok",ROUND(Q1852,0)&lt;3,"Bad")</f>
        <v>Excellent</v>
      </c>
      <c r="S1852">
        <v>3</v>
      </c>
      <c r="T1852" t="str">
        <f t="shared" si="114"/>
        <v>No</v>
      </c>
      <c r="U1852" s="65">
        <v>43746</v>
      </c>
      <c r="V1852" s="65">
        <v>43804</v>
      </c>
      <c r="W1852">
        <v>363</v>
      </c>
      <c r="X1852" t="str">
        <f t="shared" si="115"/>
        <v>Active</v>
      </c>
      <c r="Y1852" t="s">
        <v>15615</v>
      </c>
    </row>
    <row r="1853" spans="1:25" x14ac:dyDescent="0.25">
      <c r="A1853">
        <v>1852</v>
      </c>
      <c r="B1853" t="s">
        <v>1370</v>
      </c>
      <c r="C1853">
        <v>2696</v>
      </c>
      <c r="D1853" t="str">
        <f>VLOOKUP($C1853,Hosts!$A:$O,10,0)</f>
        <v>New York</v>
      </c>
      <c r="E1853" s="67">
        <f>INDEX(Hosts!$A:$O,MATCH(Places!$C1853,Hosts!$A:$A,0),MATCH(Places!E$1,Hosts!$1:$1,0))</f>
        <v>1</v>
      </c>
      <c r="F1853" s="67">
        <f>INDEX(Hosts!$A:$O,MATCH(Places!$C1853,Hosts!$A:$A,0),MATCH(Places!F$1,Hosts!$1:$1,0))</f>
        <v>0.91</v>
      </c>
      <c r="G1853" s="67" t="str">
        <f>INDEX(Hosts!$A:$O,MATCH(Places!$C1853,Hosts!$A:$A,0),MATCH(Places!G$1,Hosts!$1:$1,0))</f>
        <v>Yes</v>
      </c>
      <c r="H1853">
        <v>16</v>
      </c>
      <c r="I1853" t="str">
        <f>VLOOKUP($H1853,Neighborhoods!$A:$C,2,0)</f>
        <v>Manhattan</v>
      </c>
      <c r="J1853" t="str">
        <f>VLOOKUP($H1853,Neighborhoods!$A:$C,3,0)</f>
        <v>Harlem</v>
      </c>
      <c r="K1853" t="s">
        <v>11822</v>
      </c>
      <c r="L1853" t="str">
        <f t="shared" si="112"/>
        <v>No</v>
      </c>
      <c r="M1853">
        <v>5</v>
      </c>
      <c r="N1853" t="str" cm="1">
        <f t="array" ref="N1853">_xlfn.IFS(M1853&lt;=2,"Small",M1853&lt;=5,"Medium",M1853&gt;5,"Large")</f>
        <v>Medium</v>
      </c>
      <c r="O1853" s="50">
        <v>168</v>
      </c>
      <c r="P1853" s="67">
        <f t="shared" si="113"/>
        <v>0.03</v>
      </c>
      <c r="Q1853" s="52">
        <v>4.9800000000000004</v>
      </c>
      <c r="R1853" s="52" t="str" cm="1">
        <f t="array" ref="R1853">_xlfn.IFS(ROUND(Q1853,0)=5,"Excellent",ROUND(Q1853,0)=4,"Good",ROUND(Q1853,0)=3,"Ok",ROUND(Q1853,0)&lt;3,"Bad")</f>
        <v>Excellent</v>
      </c>
      <c r="S1853">
        <v>117</v>
      </c>
      <c r="T1853" t="str">
        <f t="shared" si="114"/>
        <v>Yes</v>
      </c>
      <c r="U1853" s="65">
        <v>42508</v>
      </c>
      <c r="V1853" s="65">
        <v>43834</v>
      </c>
      <c r="W1853">
        <v>88</v>
      </c>
      <c r="X1853" t="str">
        <f t="shared" si="115"/>
        <v>Active</v>
      </c>
      <c r="Y1853" t="s">
        <v>15615</v>
      </c>
    </row>
    <row r="1854" spans="1:25" x14ac:dyDescent="0.25">
      <c r="A1854">
        <v>1853</v>
      </c>
      <c r="B1854" t="s">
        <v>1371</v>
      </c>
      <c r="C1854">
        <v>2117</v>
      </c>
      <c r="D1854" t="str">
        <f>VLOOKUP($C1854,Hosts!$A:$O,10,0)</f>
        <v>New York</v>
      </c>
      <c r="E1854" s="67">
        <f>INDEX(Hosts!$A:$O,MATCH(Places!$C1854,Hosts!$A:$A,0),MATCH(Places!E$1,Hosts!$1:$1,0))</f>
        <v>1</v>
      </c>
      <c r="F1854" s="67">
        <f>INDEX(Hosts!$A:$O,MATCH(Places!$C1854,Hosts!$A:$A,0),MATCH(Places!F$1,Hosts!$1:$1,0))</f>
        <v>0.33</v>
      </c>
      <c r="G1854" s="67" t="str">
        <f>INDEX(Hosts!$A:$O,MATCH(Places!$C1854,Hosts!$A:$A,0),MATCH(Places!G$1,Hosts!$1:$1,0))</f>
        <v>No</v>
      </c>
      <c r="H1854">
        <v>16</v>
      </c>
      <c r="I1854" t="str">
        <f>VLOOKUP($H1854,Neighborhoods!$A:$C,2,0)</f>
        <v>Manhattan</v>
      </c>
      <c r="J1854" t="str">
        <f>VLOOKUP($H1854,Neighborhoods!$A:$C,3,0)</f>
        <v>Harlem</v>
      </c>
      <c r="K1854" t="s">
        <v>1</v>
      </c>
      <c r="L1854" t="str">
        <f t="shared" si="112"/>
        <v>Yes</v>
      </c>
      <c r="M1854">
        <v>1</v>
      </c>
      <c r="N1854" t="str" cm="1">
        <f t="array" ref="N1854">_xlfn.IFS(M1854&lt;=2,"Small",M1854&lt;=5,"Medium",M1854&gt;5,"Large")</f>
        <v>Small</v>
      </c>
      <c r="O1854" s="50">
        <v>60</v>
      </c>
      <c r="P1854" s="67">
        <f t="shared" si="113"/>
        <v>0.03</v>
      </c>
      <c r="Q1854" s="52">
        <v>5</v>
      </c>
      <c r="R1854" s="52" t="str" cm="1">
        <f t="array" ref="R1854">_xlfn.IFS(ROUND(Q1854,0)=5,"Excellent",ROUND(Q1854,0)=4,"Good",ROUND(Q1854,0)=3,"Ok",ROUND(Q1854,0)&lt;3,"Bad")</f>
        <v>Excellent</v>
      </c>
      <c r="S1854">
        <v>3</v>
      </c>
      <c r="T1854" t="str">
        <f t="shared" si="114"/>
        <v>No</v>
      </c>
      <c r="U1854" s="65">
        <v>43397</v>
      </c>
      <c r="V1854" s="65">
        <v>43767</v>
      </c>
      <c r="W1854">
        <v>365</v>
      </c>
      <c r="X1854" t="str">
        <f t="shared" si="115"/>
        <v>Active</v>
      </c>
      <c r="Y1854" t="s">
        <v>15615</v>
      </c>
    </row>
    <row r="1855" spans="1:25" x14ac:dyDescent="0.25">
      <c r="A1855">
        <v>1854</v>
      </c>
      <c r="B1855" t="s">
        <v>1372</v>
      </c>
      <c r="C1855">
        <v>2702</v>
      </c>
      <c r="D1855" t="str">
        <f>VLOOKUP($C1855,Hosts!$A:$O,10,0)</f>
        <v>New York</v>
      </c>
      <c r="E1855" s="67">
        <f>INDEX(Hosts!$A:$O,MATCH(Places!$C1855,Hosts!$A:$A,0),MATCH(Places!E$1,Hosts!$1:$1,0))</f>
        <v>1</v>
      </c>
      <c r="F1855" s="67">
        <f>INDEX(Hosts!$A:$O,MATCH(Places!$C1855,Hosts!$A:$A,0),MATCH(Places!F$1,Hosts!$1:$1,0))</f>
        <v>1</v>
      </c>
      <c r="G1855" s="67" t="str">
        <f>INDEX(Hosts!$A:$O,MATCH(Places!$C1855,Hosts!$A:$A,0),MATCH(Places!G$1,Hosts!$1:$1,0))</f>
        <v>Yes</v>
      </c>
      <c r="H1855">
        <v>20</v>
      </c>
      <c r="I1855" t="str">
        <f>VLOOKUP($H1855,Neighborhoods!$A:$C,2,0)</f>
        <v>Manhattan</v>
      </c>
      <c r="J1855" t="str">
        <f>VLOOKUP($H1855,Neighborhoods!$A:$C,3,0)</f>
        <v>Upper West Side</v>
      </c>
      <c r="K1855" t="s">
        <v>1</v>
      </c>
      <c r="L1855" t="str">
        <f t="shared" si="112"/>
        <v>Yes</v>
      </c>
      <c r="M1855">
        <v>2</v>
      </c>
      <c r="N1855" t="str" cm="1">
        <f t="array" ref="N1855">_xlfn.IFS(M1855&lt;=2,"Small",M1855&lt;=5,"Medium",M1855&gt;5,"Large")</f>
        <v>Small</v>
      </c>
      <c r="O1855" s="50">
        <v>300</v>
      </c>
      <c r="P1855" s="67">
        <f t="shared" si="113"/>
        <v>0.04</v>
      </c>
      <c r="Q1855" s="52">
        <v>4.99</v>
      </c>
      <c r="R1855" s="52" t="str" cm="1">
        <f t="array" ref="R1855">_xlfn.IFS(ROUND(Q1855,0)=5,"Excellent",ROUND(Q1855,0)=4,"Good",ROUND(Q1855,0)=3,"Ok",ROUND(Q1855,0)&lt;3,"Bad")</f>
        <v>Excellent</v>
      </c>
      <c r="S1855">
        <v>71</v>
      </c>
      <c r="T1855" t="str">
        <f t="shared" si="114"/>
        <v>No</v>
      </c>
      <c r="U1855" s="65">
        <v>42428</v>
      </c>
      <c r="V1855" s="65">
        <v>43905</v>
      </c>
      <c r="W1855">
        <v>365</v>
      </c>
      <c r="X1855" t="str">
        <f t="shared" si="115"/>
        <v>Active</v>
      </c>
      <c r="Y1855" t="s">
        <v>15616</v>
      </c>
    </row>
    <row r="1856" spans="1:25" x14ac:dyDescent="0.25">
      <c r="A1856">
        <v>1855</v>
      </c>
      <c r="B1856" t="s">
        <v>1373</v>
      </c>
      <c r="C1856">
        <v>2704</v>
      </c>
      <c r="D1856" t="str">
        <f>VLOOKUP($C1856,Hosts!$A:$O,10,0)</f>
        <v>New York</v>
      </c>
      <c r="E1856" s="67">
        <f>INDEX(Hosts!$A:$O,MATCH(Places!$C1856,Hosts!$A:$A,0),MATCH(Places!E$1,Hosts!$1:$1,0))</f>
        <v>1</v>
      </c>
      <c r="F1856" s="67">
        <f>INDEX(Hosts!$A:$O,MATCH(Places!$C1856,Hosts!$A:$A,0),MATCH(Places!F$1,Hosts!$1:$1,0))</f>
        <v>1</v>
      </c>
      <c r="G1856" s="67" t="str">
        <f>INDEX(Hosts!$A:$O,MATCH(Places!$C1856,Hosts!$A:$A,0),MATCH(Places!G$1,Hosts!$1:$1,0))</f>
        <v>Yes</v>
      </c>
      <c r="H1856">
        <v>16</v>
      </c>
      <c r="I1856" t="str">
        <f>VLOOKUP($H1856,Neighborhoods!$A:$C,2,0)</f>
        <v>Manhattan</v>
      </c>
      <c r="J1856" t="str">
        <f>VLOOKUP($H1856,Neighborhoods!$A:$C,3,0)</f>
        <v>Harlem</v>
      </c>
      <c r="K1856" t="s">
        <v>11822</v>
      </c>
      <c r="L1856" t="str">
        <f t="shared" si="112"/>
        <v>No</v>
      </c>
      <c r="M1856">
        <v>4</v>
      </c>
      <c r="N1856" t="str" cm="1">
        <f t="array" ref="N1856">_xlfn.IFS(M1856&lt;=2,"Small",M1856&lt;=5,"Medium",M1856&gt;5,"Large")</f>
        <v>Medium</v>
      </c>
      <c r="O1856" s="50">
        <v>120</v>
      </c>
      <c r="P1856" s="67">
        <f t="shared" si="113"/>
        <v>0.03</v>
      </c>
      <c r="Q1856" s="52">
        <v>4.95</v>
      </c>
      <c r="R1856" s="52" t="str" cm="1">
        <f t="array" ref="R1856">_xlfn.IFS(ROUND(Q1856,0)=5,"Excellent",ROUND(Q1856,0)=4,"Good",ROUND(Q1856,0)=3,"Ok",ROUND(Q1856,0)&lt;3,"Bad")</f>
        <v>Excellent</v>
      </c>
      <c r="S1856">
        <v>84</v>
      </c>
      <c r="T1856" t="str">
        <f t="shared" si="114"/>
        <v>No</v>
      </c>
      <c r="U1856" s="65">
        <v>42448</v>
      </c>
      <c r="V1856" s="65">
        <v>44017</v>
      </c>
      <c r="W1856">
        <v>260</v>
      </c>
      <c r="X1856" t="str">
        <f t="shared" si="115"/>
        <v>Active</v>
      </c>
      <c r="Y1856" t="s">
        <v>15616</v>
      </c>
    </row>
    <row r="1857" spans="1:25" x14ac:dyDescent="0.25">
      <c r="A1857">
        <v>1856</v>
      </c>
      <c r="B1857" t="s">
        <v>1374</v>
      </c>
      <c r="C1857">
        <v>1146</v>
      </c>
      <c r="D1857" t="str">
        <f>VLOOKUP($C1857,Hosts!$A:$O,10,0)</f>
        <v>New York</v>
      </c>
      <c r="E1857" s="67">
        <f>INDEX(Hosts!$A:$O,MATCH(Places!$C1857,Hosts!$A:$A,0),MATCH(Places!E$1,Hosts!$1:$1,0))</f>
        <v>0.5</v>
      </c>
      <c r="F1857" s="67">
        <f>INDEX(Hosts!$A:$O,MATCH(Places!$C1857,Hosts!$A:$A,0),MATCH(Places!F$1,Hosts!$1:$1,0))</f>
        <v>0.9</v>
      </c>
      <c r="G1857" s="67" t="str">
        <f>INDEX(Hosts!$A:$O,MATCH(Places!$C1857,Hosts!$A:$A,0),MATCH(Places!G$1,Hosts!$1:$1,0))</f>
        <v>No</v>
      </c>
      <c r="H1857">
        <v>13</v>
      </c>
      <c r="I1857" t="str">
        <f>VLOOKUP($H1857,Neighborhoods!$A:$C,2,0)</f>
        <v>Manhattan</v>
      </c>
      <c r="J1857" t="str">
        <f>VLOOKUP($H1857,Neighborhoods!$A:$C,3,0)</f>
        <v>Chelsea</v>
      </c>
      <c r="K1857" t="s">
        <v>1</v>
      </c>
      <c r="L1857" t="str">
        <f t="shared" si="112"/>
        <v>Yes</v>
      </c>
      <c r="M1857">
        <v>2</v>
      </c>
      <c r="N1857" t="str" cm="1">
        <f t="array" ref="N1857">_xlfn.IFS(M1857&lt;=2,"Small",M1857&lt;=5,"Medium",M1857&gt;5,"Large")</f>
        <v>Small</v>
      </c>
      <c r="O1857" s="50">
        <v>87</v>
      </c>
      <c r="P1857" s="67">
        <f t="shared" si="113"/>
        <v>0.03</v>
      </c>
      <c r="Q1857" s="52">
        <v>4.8</v>
      </c>
      <c r="R1857" s="52" t="str" cm="1">
        <f t="array" ref="R1857">_xlfn.IFS(ROUND(Q1857,0)=5,"Excellent",ROUND(Q1857,0)=4,"Good",ROUND(Q1857,0)=3,"Ok",ROUND(Q1857,0)&lt;3,"Bad")</f>
        <v>Excellent</v>
      </c>
      <c r="S1857">
        <v>25</v>
      </c>
      <c r="T1857" t="str">
        <f t="shared" si="114"/>
        <v>No</v>
      </c>
      <c r="U1857" s="65">
        <v>42565</v>
      </c>
      <c r="V1857" s="65">
        <v>43716</v>
      </c>
      <c r="W1857">
        <v>27</v>
      </c>
      <c r="X1857" t="str">
        <f t="shared" si="115"/>
        <v>Active</v>
      </c>
      <c r="Y1857" t="s">
        <v>15615</v>
      </c>
    </row>
    <row r="1858" spans="1:25" x14ac:dyDescent="0.25">
      <c r="A1858">
        <v>1857</v>
      </c>
      <c r="B1858" t="s">
        <v>1375</v>
      </c>
      <c r="C1858">
        <v>2018</v>
      </c>
      <c r="D1858" t="str">
        <f>VLOOKUP($C1858,Hosts!$A:$O,10,0)</f>
        <v>New York</v>
      </c>
      <c r="E1858" s="67">
        <f>INDEX(Hosts!$A:$O,MATCH(Places!$C1858,Hosts!$A:$A,0),MATCH(Places!E$1,Hosts!$1:$1,0))</f>
        <v>1</v>
      </c>
      <c r="F1858" s="67">
        <f>INDEX(Hosts!$A:$O,MATCH(Places!$C1858,Hosts!$A:$A,0),MATCH(Places!F$1,Hosts!$1:$1,0))</f>
        <v>1</v>
      </c>
      <c r="G1858" s="67" t="str">
        <f>INDEX(Hosts!$A:$O,MATCH(Places!$C1858,Hosts!$A:$A,0),MATCH(Places!G$1,Hosts!$1:$1,0))</f>
        <v>Yes</v>
      </c>
      <c r="H1858">
        <v>16</v>
      </c>
      <c r="I1858" t="str">
        <f>VLOOKUP($H1858,Neighborhoods!$A:$C,2,0)</f>
        <v>Manhattan</v>
      </c>
      <c r="J1858" t="str">
        <f>VLOOKUP($H1858,Neighborhoods!$A:$C,3,0)</f>
        <v>Harlem</v>
      </c>
      <c r="K1858" t="s">
        <v>11822</v>
      </c>
      <c r="L1858" t="str">
        <f t="shared" si="112"/>
        <v>No</v>
      </c>
      <c r="M1858">
        <v>5</v>
      </c>
      <c r="N1858" t="str" cm="1">
        <f t="array" ref="N1858">_xlfn.IFS(M1858&lt;=2,"Small",M1858&lt;=5,"Medium",M1858&gt;5,"Large")</f>
        <v>Medium</v>
      </c>
      <c r="O1858" s="50">
        <v>129</v>
      </c>
      <c r="P1858" s="67">
        <f t="shared" si="113"/>
        <v>0.03</v>
      </c>
      <c r="Q1858" s="52">
        <v>4.9800000000000004</v>
      </c>
      <c r="R1858" s="52" t="str" cm="1">
        <f t="array" ref="R1858">_xlfn.IFS(ROUND(Q1858,0)=5,"Excellent",ROUND(Q1858,0)=4,"Good",ROUND(Q1858,0)=3,"Ok",ROUND(Q1858,0)&lt;3,"Bad")</f>
        <v>Excellent</v>
      </c>
      <c r="S1858">
        <v>128</v>
      </c>
      <c r="T1858" t="str">
        <f t="shared" si="114"/>
        <v>Yes</v>
      </c>
      <c r="U1858" s="65">
        <v>42593</v>
      </c>
      <c r="V1858" s="65">
        <v>43898</v>
      </c>
      <c r="W1858">
        <v>296</v>
      </c>
      <c r="X1858" t="str">
        <f t="shared" si="115"/>
        <v>Active</v>
      </c>
      <c r="Y1858" t="s">
        <v>15616</v>
      </c>
    </row>
    <row r="1859" spans="1:25" x14ac:dyDescent="0.25">
      <c r="A1859">
        <v>1858</v>
      </c>
      <c r="B1859" t="s">
        <v>1376</v>
      </c>
      <c r="C1859">
        <v>548</v>
      </c>
      <c r="D1859" t="str">
        <f>VLOOKUP($C1859,Hosts!$A:$O,10,0)</f>
        <v>New York</v>
      </c>
      <c r="E1859" s="67">
        <f>INDEX(Hosts!$A:$O,MATCH(Places!$C1859,Hosts!$A:$A,0),MATCH(Places!E$1,Hosts!$1:$1,0))</f>
        <v>1</v>
      </c>
      <c r="F1859" s="67">
        <f>INDEX(Hosts!$A:$O,MATCH(Places!$C1859,Hosts!$A:$A,0),MATCH(Places!F$1,Hosts!$1:$1,0))</f>
        <v>0.85</v>
      </c>
      <c r="G1859" s="67" t="str">
        <f>INDEX(Hosts!$A:$O,MATCH(Places!$C1859,Hosts!$A:$A,0),MATCH(Places!G$1,Hosts!$1:$1,0))</f>
        <v>Yes</v>
      </c>
      <c r="H1859">
        <v>19</v>
      </c>
      <c r="I1859" t="str">
        <f>VLOOKUP($H1859,Neighborhoods!$A:$C,2,0)</f>
        <v>Manhattan</v>
      </c>
      <c r="J1859" t="str">
        <f>VLOOKUP($H1859,Neighborhoods!$A:$C,3,0)</f>
        <v>Upper East Side</v>
      </c>
      <c r="K1859" t="s">
        <v>11822</v>
      </c>
      <c r="L1859" t="str">
        <f t="shared" ref="L1859:L1922" si="116">IF(OR(K1859="Private room",K1859="Shared room"),"Yes","No")</f>
        <v>No</v>
      </c>
      <c r="M1859">
        <v>5</v>
      </c>
      <c r="N1859" t="str" cm="1">
        <f t="array" ref="N1859">_xlfn.IFS(M1859&lt;=2,"Small",M1859&lt;=5,"Medium",M1859&gt;5,"Large")</f>
        <v>Medium</v>
      </c>
      <c r="O1859" s="50">
        <v>350</v>
      </c>
      <c r="P1859" s="67">
        <f t="shared" ref="P1859:P1922" si="117">VLOOKUP(O1859,$AB$1:$AC$5,2)</f>
        <v>0.04</v>
      </c>
      <c r="Q1859" s="52">
        <v>5</v>
      </c>
      <c r="R1859" s="52" t="str" cm="1">
        <f t="array" ref="R1859">_xlfn.IFS(ROUND(Q1859,0)=5,"Excellent",ROUND(Q1859,0)=4,"Good",ROUND(Q1859,0)=3,"Ok",ROUND(Q1859,0)&lt;3,"Bad")</f>
        <v>Excellent</v>
      </c>
      <c r="S1859">
        <v>3</v>
      </c>
      <c r="T1859" t="str">
        <f t="shared" ref="T1859:T1922" si="118">IF(AND(Q1859&gt;=4.8,S1859&gt;100),"Yes","No")</f>
        <v>No</v>
      </c>
      <c r="U1859" s="65">
        <v>42661</v>
      </c>
      <c r="V1859" s="65">
        <v>43769</v>
      </c>
      <c r="W1859">
        <v>363</v>
      </c>
      <c r="X1859" t="str">
        <f t="shared" ref="X1859:X1922" si="119">IF(W1859&lt;&gt;0,"Active","Inactive")</f>
        <v>Active</v>
      </c>
      <c r="Y1859" t="s">
        <v>15615</v>
      </c>
    </row>
    <row r="1860" spans="1:25" x14ac:dyDescent="0.25">
      <c r="A1860">
        <v>1859</v>
      </c>
      <c r="B1860" t="s">
        <v>1377</v>
      </c>
      <c r="C1860">
        <v>1920</v>
      </c>
      <c r="D1860" t="str">
        <f>VLOOKUP($C1860,Hosts!$A:$O,10,0)</f>
        <v>New York</v>
      </c>
      <c r="E1860" s="67">
        <f>INDEX(Hosts!$A:$O,MATCH(Places!$C1860,Hosts!$A:$A,0),MATCH(Places!E$1,Hosts!$1:$1,0))</f>
        <v>1</v>
      </c>
      <c r="F1860" s="67">
        <f>INDEX(Hosts!$A:$O,MATCH(Places!$C1860,Hosts!$A:$A,0),MATCH(Places!F$1,Hosts!$1:$1,0))</f>
        <v>0.38</v>
      </c>
      <c r="G1860" s="67" t="str">
        <f>INDEX(Hosts!$A:$O,MATCH(Places!$C1860,Hosts!$A:$A,0),MATCH(Places!G$1,Hosts!$1:$1,0))</f>
        <v>Yes</v>
      </c>
      <c r="H1860">
        <v>14</v>
      </c>
      <c r="I1860" t="str">
        <f>VLOOKUP($H1860,Neighborhoods!$A:$C,2,0)</f>
        <v>Manhattan</v>
      </c>
      <c r="J1860" t="str">
        <f>VLOOKUP($H1860,Neighborhoods!$A:$C,3,0)</f>
        <v>East Harlem</v>
      </c>
      <c r="K1860" t="s">
        <v>1</v>
      </c>
      <c r="L1860" t="str">
        <f t="shared" si="116"/>
        <v>Yes</v>
      </c>
      <c r="M1860">
        <v>1</v>
      </c>
      <c r="N1860" t="str" cm="1">
        <f t="array" ref="N1860">_xlfn.IFS(M1860&lt;=2,"Small",M1860&lt;=5,"Medium",M1860&gt;5,"Large")</f>
        <v>Small</v>
      </c>
      <c r="O1860" s="50">
        <v>50</v>
      </c>
      <c r="P1860" s="67">
        <f t="shared" si="117"/>
        <v>0.03</v>
      </c>
      <c r="Q1860" s="52">
        <v>4.9400000000000004</v>
      </c>
      <c r="R1860" s="52" t="str" cm="1">
        <f t="array" ref="R1860">_xlfn.IFS(ROUND(Q1860,0)=5,"Excellent",ROUND(Q1860,0)=4,"Good",ROUND(Q1860,0)=3,"Ok",ROUND(Q1860,0)&lt;3,"Bad")</f>
        <v>Excellent</v>
      </c>
      <c r="S1860">
        <v>18</v>
      </c>
      <c r="T1860" t="str">
        <f t="shared" si="118"/>
        <v>No</v>
      </c>
      <c r="U1860" s="65">
        <v>42456</v>
      </c>
      <c r="V1860" s="65">
        <v>43915</v>
      </c>
      <c r="W1860">
        <v>341</v>
      </c>
      <c r="X1860" t="str">
        <f t="shared" si="119"/>
        <v>Active</v>
      </c>
      <c r="Y1860" t="s">
        <v>15615</v>
      </c>
    </row>
    <row r="1861" spans="1:25" x14ac:dyDescent="0.25">
      <c r="A1861">
        <v>1860</v>
      </c>
      <c r="B1861" t="s">
        <v>14270</v>
      </c>
      <c r="C1861">
        <v>271</v>
      </c>
      <c r="D1861" t="str">
        <f>VLOOKUP($C1861,Hosts!$A:$O,10,0)</f>
        <v>New York</v>
      </c>
      <c r="E1861" s="67">
        <f>INDEX(Hosts!$A:$O,MATCH(Places!$C1861,Hosts!$A:$A,0),MATCH(Places!E$1,Hosts!$1:$1,0))</f>
        <v>1</v>
      </c>
      <c r="F1861" s="67">
        <f>INDEX(Hosts!$A:$O,MATCH(Places!$C1861,Hosts!$A:$A,0),MATCH(Places!F$1,Hosts!$1:$1,0))</f>
        <v>0.84</v>
      </c>
      <c r="G1861" s="67" t="str">
        <f>INDEX(Hosts!$A:$O,MATCH(Places!$C1861,Hosts!$A:$A,0),MATCH(Places!G$1,Hosts!$1:$1,0))</f>
        <v>Yes</v>
      </c>
      <c r="H1861">
        <v>10</v>
      </c>
      <c r="I1861" t="str">
        <f>VLOOKUP($H1861,Neighborhoods!$A:$C,2,0)</f>
        <v>Brooklyn</v>
      </c>
      <c r="J1861" t="str">
        <f>VLOOKUP($H1861,Neighborhoods!$A:$C,3,0)</f>
        <v>East Flatbush</v>
      </c>
      <c r="K1861" t="s">
        <v>11822</v>
      </c>
      <c r="L1861" t="str">
        <f t="shared" si="116"/>
        <v>No</v>
      </c>
      <c r="M1861">
        <v>4</v>
      </c>
      <c r="N1861" t="str" cm="1">
        <f t="array" ref="N1861">_xlfn.IFS(M1861&lt;=2,"Small",M1861&lt;=5,"Medium",M1861&gt;5,"Large")</f>
        <v>Medium</v>
      </c>
      <c r="O1861" s="50">
        <v>82</v>
      </c>
      <c r="P1861" s="67">
        <f t="shared" si="117"/>
        <v>0.03</v>
      </c>
      <c r="Q1861" s="52">
        <v>4.83</v>
      </c>
      <c r="R1861" s="52" t="str" cm="1">
        <f t="array" ref="R1861">_xlfn.IFS(ROUND(Q1861,0)=5,"Excellent",ROUND(Q1861,0)=4,"Good",ROUND(Q1861,0)=3,"Ok",ROUND(Q1861,0)&lt;3,"Bad")</f>
        <v>Excellent</v>
      </c>
      <c r="S1861">
        <v>244</v>
      </c>
      <c r="T1861" t="str">
        <f t="shared" si="118"/>
        <v>Yes</v>
      </c>
      <c r="U1861" s="65">
        <v>42467</v>
      </c>
      <c r="V1861" s="65">
        <v>43911</v>
      </c>
      <c r="W1861">
        <v>95</v>
      </c>
      <c r="X1861" t="str">
        <f t="shared" si="119"/>
        <v>Active</v>
      </c>
      <c r="Y1861" t="s">
        <v>15615</v>
      </c>
    </row>
    <row r="1862" spans="1:25" x14ac:dyDescent="0.25">
      <c r="A1862">
        <v>1861</v>
      </c>
      <c r="B1862" t="s">
        <v>14845</v>
      </c>
      <c r="C1862">
        <v>2585</v>
      </c>
      <c r="D1862" t="str">
        <f>VLOOKUP($C1862,Hosts!$A:$O,10,0)</f>
        <v>New York</v>
      </c>
      <c r="E1862" s="67">
        <f>INDEX(Hosts!$A:$O,MATCH(Places!$C1862,Hosts!$A:$A,0),MATCH(Places!E$1,Hosts!$1:$1,0))</f>
        <v>0.67</v>
      </c>
      <c r="F1862" s="67">
        <f>INDEX(Hosts!$A:$O,MATCH(Places!$C1862,Hosts!$A:$A,0),MATCH(Places!F$1,Hosts!$1:$1,0))</f>
        <v>0.75</v>
      </c>
      <c r="G1862" s="67" t="str">
        <f>INDEX(Hosts!$A:$O,MATCH(Places!$C1862,Hosts!$A:$A,0),MATCH(Places!G$1,Hosts!$1:$1,0))</f>
        <v>No</v>
      </c>
      <c r="H1862">
        <v>17</v>
      </c>
      <c r="I1862" t="str">
        <f>VLOOKUP($H1862,Neighborhoods!$A:$C,2,0)</f>
        <v>Manhattan</v>
      </c>
      <c r="J1862" t="str">
        <f>VLOOKUP($H1862,Neighborhoods!$A:$C,3,0)</f>
        <v>Hell's Kitchen</v>
      </c>
      <c r="K1862" t="s">
        <v>11822</v>
      </c>
      <c r="L1862" t="str">
        <f t="shared" si="116"/>
        <v>No</v>
      </c>
      <c r="M1862">
        <v>5</v>
      </c>
      <c r="N1862" t="str" cm="1">
        <f t="array" ref="N1862">_xlfn.IFS(M1862&lt;=2,"Small",M1862&lt;=5,"Medium",M1862&gt;5,"Large")</f>
        <v>Medium</v>
      </c>
      <c r="O1862" s="50">
        <v>110</v>
      </c>
      <c r="P1862" s="67">
        <f t="shared" si="117"/>
        <v>0.03</v>
      </c>
      <c r="Q1862" s="52">
        <v>5</v>
      </c>
      <c r="R1862" s="52" t="str" cm="1">
        <f t="array" ref="R1862">_xlfn.IFS(ROUND(Q1862,0)=5,"Excellent",ROUND(Q1862,0)=4,"Good",ROUND(Q1862,0)=3,"Ok",ROUND(Q1862,0)&lt;3,"Bad")</f>
        <v>Excellent</v>
      </c>
      <c r="S1862">
        <v>3</v>
      </c>
      <c r="T1862" t="str">
        <f t="shared" si="118"/>
        <v>No</v>
      </c>
      <c r="U1862" s="65">
        <v>42594</v>
      </c>
      <c r="V1862" s="65">
        <v>43286</v>
      </c>
      <c r="W1862">
        <v>346</v>
      </c>
      <c r="X1862" t="str">
        <f t="shared" si="119"/>
        <v>Active</v>
      </c>
      <c r="Y1862" t="s">
        <v>15615</v>
      </c>
    </row>
    <row r="1863" spans="1:25" x14ac:dyDescent="0.25">
      <c r="A1863">
        <v>1862</v>
      </c>
      <c r="B1863" t="s">
        <v>1378</v>
      </c>
      <c r="C1863">
        <v>1458</v>
      </c>
      <c r="D1863" t="str">
        <f>VLOOKUP($C1863,Hosts!$A:$O,10,0)</f>
        <v>Illinois</v>
      </c>
      <c r="E1863" s="67">
        <f>INDEX(Hosts!$A:$O,MATCH(Places!$C1863,Hosts!$A:$A,0),MATCH(Places!E$1,Hosts!$1:$1,0))</f>
        <v>1</v>
      </c>
      <c r="F1863" s="67">
        <f>INDEX(Hosts!$A:$O,MATCH(Places!$C1863,Hosts!$A:$A,0),MATCH(Places!F$1,Hosts!$1:$1,0))</f>
        <v>1</v>
      </c>
      <c r="G1863" s="67" t="str">
        <f>INDEX(Hosts!$A:$O,MATCH(Places!$C1863,Hosts!$A:$A,0),MATCH(Places!G$1,Hosts!$1:$1,0))</f>
        <v>Yes</v>
      </c>
      <c r="H1863">
        <v>13</v>
      </c>
      <c r="I1863" t="str">
        <f>VLOOKUP($H1863,Neighborhoods!$A:$C,2,0)</f>
        <v>Manhattan</v>
      </c>
      <c r="J1863" t="str">
        <f>VLOOKUP($H1863,Neighborhoods!$A:$C,3,0)</f>
        <v>Chelsea</v>
      </c>
      <c r="K1863" t="s">
        <v>1</v>
      </c>
      <c r="L1863" t="str">
        <f t="shared" si="116"/>
        <v>Yes</v>
      </c>
      <c r="M1863">
        <v>2</v>
      </c>
      <c r="N1863" t="str" cm="1">
        <f t="array" ref="N1863">_xlfn.IFS(M1863&lt;=2,"Small",M1863&lt;=5,"Medium",M1863&gt;5,"Large")</f>
        <v>Small</v>
      </c>
      <c r="O1863" s="50">
        <v>90</v>
      </c>
      <c r="P1863" s="67">
        <f t="shared" si="117"/>
        <v>0.03</v>
      </c>
      <c r="Q1863" s="52">
        <v>4.91</v>
      </c>
      <c r="R1863" s="52" t="str" cm="1">
        <f t="array" ref="R1863">_xlfn.IFS(ROUND(Q1863,0)=5,"Excellent",ROUND(Q1863,0)=4,"Good",ROUND(Q1863,0)=3,"Ok",ROUND(Q1863,0)&lt;3,"Bad")</f>
        <v>Excellent</v>
      </c>
      <c r="S1863">
        <v>64</v>
      </c>
      <c r="T1863" t="str">
        <f t="shared" si="118"/>
        <v>No</v>
      </c>
      <c r="U1863" s="65">
        <v>42854</v>
      </c>
      <c r="V1863" s="65">
        <v>43926</v>
      </c>
      <c r="W1863">
        <v>42</v>
      </c>
      <c r="X1863" t="str">
        <f t="shared" si="119"/>
        <v>Active</v>
      </c>
      <c r="Y1863" t="s">
        <v>15615</v>
      </c>
    </row>
    <row r="1864" spans="1:25" x14ac:dyDescent="0.25">
      <c r="A1864">
        <v>1863</v>
      </c>
      <c r="B1864" t="s">
        <v>1379</v>
      </c>
      <c r="C1864">
        <v>2712</v>
      </c>
      <c r="D1864" t="str">
        <f>VLOOKUP($C1864,Hosts!$A:$O,10,0)</f>
        <v>New York</v>
      </c>
      <c r="E1864" s="67">
        <f>INDEX(Hosts!$A:$O,MATCH(Places!$C1864,Hosts!$A:$A,0),MATCH(Places!E$1,Hosts!$1:$1,0))</f>
        <v>1</v>
      </c>
      <c r="F1864" s="67">
        <f>INDEX(Hosts!$A:$O,MATCH(Places!$C1864,Hosts!$A:$A,0),MATCH(Places!F$1,Hosts!$1:$1,0))</f>
        <v>0.79</v>
      </c>
      <c r="G1864" s="67" t="str">
        <f>INDEX(Hosts!$A:$O,MATCH(Places!$C1864,Hosts!$A:$A,0),MATCH(Places!G$1,Hosts!$1:$1,0))</f>
        <v>No</v>
      </c>
      <c r="H1864">
        <v>8</v>
      </c>
      <c r="I1864" t="str">
        <f>VLOOKUP($H1864,Neighborhoods!$A:$C,2,0)</f>
        <v>Brooklyn</v>
      </c>
      <c r="J1864" t="str">
        <f>VLOOKUP($H1864,Neighborhoods!$A:$C,3,0)</f>
        <v>Bushwick</v>
      </c>
      <c r="K1864" t="s">
        <v>11822</v>
      </c>
      <c r="L1864" t="str">
        <f t="shared" si="116"/>
        <v>No</v>
      </c>
      <c r="M1864">
        <v>6</v>
      </c>
      <c r="N1864" t="str" cm="1">
        <f t="array" ref="N1864">_xlfn.IFS(M1864&lt;=2,"Small",M1864&lt;=5,"Medium",M1864&gt;5,"Large")</f>
        <v>Large</v>
      </c>
      <c r="O1864" s="50">
        <v>148</v>
      </c>
      <c r="P1864" s="67">
        <f t="shared" si="117"/>
        <v>0.03</v>
      </c>
      <c r="Q1864" s="52">
        <v>4.8099999999999996</v>
      </c>
      <c r="R1864" s="52" t="str" cm="1">
        <f t="array" ref="R1864">_xlfn.IFS(ROUND(Q1864,0)=5,"Excellent",ROUND(Q1864,0)=4,"Good",ROUND(Q1864,0)=3,"Ok",ROUND(Q1864,0)&lt;3,"Bad")</f>
        <v>Excellent</v>
      </c>
      <c r="S1864">
        <v>90</v>
      </c>
      <c r="T1864" t="str">
        <f t="shared" si="118"/>
        <v>No</v>
      </c>
      <c r="U1864" s="65">
        <v>42479</v>
      </c>
      <c r="V1864" s="65">
        <v>43834</v>
      </c>
      <c r="W1864">
        <v>364</v>
      </c>
      <c r="X1864" t="str">
        <f t="shared" si="119"/>
        <v>Active</v>
      </c>
      <c r="Y1864" t="s">
        <v>15615</v>
      </c>
    </row>
    <row r="1865" spans="1:25" x14ac:dyDescent="0.25">
      <c r="A1865">
        <v>1864</v>
      </c>
      <c r="B1865" t="s">
        <v>13793</v>
      </c>
      <c r="C1865">
        <v>2586</v>
      </c>
      <c r="D1865" t="str">
        <f>VLOOKUP($C1865,Hosts!$A:$O,10,0)</f>
        <v>New York</v>
      </c>
      <c r="E1865" s="67">
        <f>INDEX(Hosts!$A:$O,MATCH(Places!$C1865,Hosts!$A:$A,0),MATCH(Places!E$1,Hosts!$1:$1,0))</f>
        <v>1</v>
      </c>
      <c r="F1865" s="67">
        <f>INDEX(Hosts!$A:$O,MATCH(Places!$C1865,Hosts!$A:$A,0),MATCH(Places!F$1,Hosts!$1:$1,0))</f>
        <v>0.64</v>
      </c>
      <c r="G1865" s="67" t="str">
        <f>INDEX(Hosts!$A:$O,MATCH(Places!$C1865,Hosts!$A:$A,0),MATCH(Places!G$1,Hosts!$1:$1,0))</f>
        <v>Yes</v>
      </c>
      <c r="H1865">
        <v>9</v>
      </c>
      <c r="I1865" t="str">
        <f>VLOOKUP($H1865,Neighborhoods!$A:$C,2,0)</f>
        <v>Brooklyn</v>
      </c>
      <c r="J1865" t="str">
        <f>VLOOKUP($H1865,Neighborhoods!$A:$C,3,0)</f>
        <v>Crown Heights</v>
      </c>
      <c r="K1865" t="s">
        <v>11822</v>
      </c>
      <c r="L1865" t="str">
        <f t="shared" si="116"/>
        <v>No</v>
      </c>
      <c r="M1865">
        <v>4</v>
      </c>
      <c r="N1865" t="str" cm="1">
        <f t="array" ref="N1865">_xlfn.IFS(M1865&lt;=2,"Small",M1865&lt;=5,"Medium",M1865&gt;5,"Large")</f>
        <v>Medium</v>
      </c>
      <c r="O1865" s="50">
        <v>88</v>
      </c>
      <c r="P1865" s="67">
        <f t="shared" si="117"/>
        <v>0.03</v>
      </c>
      <c r="Q1865" s="52">
        <v>4.9800000000000004</v>
      </c>
      <c r="R1865" s="52" t="str" cm="1">
        <f t="array" ref="R1865">_xlfn.IFS(ROUND(Q1865,0)=5,"Excellent",ROUND(Q1865,0)=4,"Good",ROUND(Q1865,0)=3,"Ok",ROUND(Q1865,0)&lt;3,"Bad")</f>
        <v>Excellent</v>
      </c>
      <c r="S1865">
        <v>157</v>
      </c>
      <c r="T1865" t="str">
        <f t="shared" si="118"/>
        <v>Yes</v>
      </c>
      <c r="U1865" s="65">
        <v>42449</v>
      </c>
      <c r="V1865" s="65">
        <v>43997</v>
      </c>
      <c r="W1865">
        <v>79</v>
      </c>
      <c r="X1865" t="str">
        <f t="shared" si="119"/>
        <v>Active</v>
      </c>
      <c r="Y1865" t="s">
        <v>15615</v>
      </c>
    </row>
    <row r="1866" spans="1:25" x14ac:dyDescent="0.25">
      <c r="A1866">
        <v>1865</v>
      </c>
      <c r="B1866" t="s">
        <v>14438</v>
      </c>
      <c r="C1866">
        <v>2146</v>
      </c>
      <c r="D1866" t="str">
        <f>VLOOKUP($C1866,Hosts!$A:$O,10,0)</f>
        <v>New York</v>
      </c>
      <c r="E1866" s="67">
        <f>INDEX(Hosts!$A:$O,MATCH(Places!$C1866,Hosts!$A:$A,0),MATCH(Places!E$1,Hosts!$1:$1,0))</f>
        <v>1</v>
      </c>
      <c r="F1866" s="67">
        <f>INDEX(Hosts!$A:$O,MATCH(Places!$C1866,Hosts!$A:$A,0),MATCH(Places!F$1,Hosts!$1:$1,0))</f>
        <v>0.97</v>
      </c>
      <c r="G1866" s="67" t="str">
        <f>INDEX(Hosts!$A:$O,MATCH(Places!$C1866,Hosts!$A:$A,0),MATCH(Places!G$1,Hosts!$1:$1,0))</f>
        <v>Yes</v>
      </c>
      <c r="H1866">
        <v>12</v>
      </c>
      <c r="I1866" t="str">
        <f>VLOOKUP($H1866,Neighborhoods!$A:$C,2,0)</f>
        <v>Brooklyn</v>
      </c>
      <c r="J1866" t="str">
        <f>VLOOKUP($H1866,Neighborhoods!$A:$C,3,0)</f>
        <v>Williamsburg</v>
      </c>
      <c r="K1866" t="s">
        <v>1</v>
      </c>
      <c r="L1866" t="str">
        <f t="shared" si="116"/>
        <v>Yes</v>
      </c>
      <c r="M1866">
        <v>2</v>
      </c>
      <c r="N1866" t="str" cm="1">
        <f t="array" ref="N1866">_xlfn.IFS(M1866&lt;=2,"Small",M1866&lt;=5,"Medium",M1866&gt;5,"Large")</f>
        <v>Small</v>
      </c>
      <c r="O1866" s="50">
        <v>59</v>
      </c>
      <c r="P1866" s="67">
        <f t="shared" si="117"/>
        <v>0.03</v>
      </c>
      <c r="Q1866" s="52">
        <v>4.9800000000000004</v>
      </c>
      <c r="R1866" s="52" t="str" cm="1">
        <f t="array" ref="R1866">_xlfn.IFS(ROUND(Q1866,0)=5,"Excellent",ROUND(Q1866,0)=4,"Good",ROUND(Q1866,0)=3,"Ok",ROUND(Q1866,0)&lt;3,"Bad")</f>
        <v>Excellent</v>
      </c>
      <c r="S1866">
        <v>91</v>
      </c>
      <c r="T1866" t="str">
        <f t="shared" si="118"/>
        <v>No</v>
      </c>
      <c r="U1866" s="65">
        <v>42614</v>
      </c>
      <c r="V1866" s="65">
        <v>43901</v>
      </c>
      <c r="W1866">
        <v>164</v>
      </c>
      <c r="X1866" t="str">
        <f t="shared" si="119"/>
        <v>Active</v>
      </c>
      <c r="Y1866" t="s">
        <v>15616</v>
      </c>
    </row>
    <row r="1867" spans="1:25" x14ac:dyDescent="0.25">
      <c r="A1867">
        <v>1866</v>
      </c>
      <c r="B1867" t="s">
        <v>1380</v>
      </c>
      <c r="C1867">
        <v>395</v>
      </c>
      <c r="D1867" t="str">
        <f>VLOOKUP($C1867,Hosts!$A:$O,10,0)</f>
        <v>New York</v>
      </c>
      <c r="E1867" s="67">
        <f>INDEX(Hosts!$A:$O,MATCH(Places!$C1867,Hosts!$A:$A,0),MATCH(Places!E$1,Hosts!$1:$1,0))</f>
        <v>0.5</v>
      </c>
      <c r="F1867" s="67">
        <f>INDEX(Hosts!$A:$O,MATCH(Places!$C1867,Hosts!$A:$A,0),MATCH(Places!F$1,Hosts!$1:$1,0))</f>
        <v>0.62</v>
      </c>
      <c r="G1867" s="67" t="str">
        <f>INDEX(Hosts!$A:$O,MATCH(Places!$C1867,Hosts!$A:$A,0),MATCH(Places!G$1,Hosts!$1:$1,0))</f>
        <v>No</v>
      </c>
      <c r="H1867">
        <v>17</v>
      </c>
      <c r="I1867" t="str">
        <f>VLOOKUP($H1867,Neighborhoods!$A:$C,2,0)</f>
        <v>Manhattan</v>
      </c>
      <c r="J1867" t="str">
        <f>VLOOKUP($H1867,Neighborhoods!$A:$C,3,0)</f>
        <v>Hell's Kitchen</v>
      </c>
      <c r="K1867" t="s">
        <v>11822</v>
      </c>
      <c r="L1867" t="str">
        <f t="shared" si="116"/>
        <v>No</v>
      </c>
      <c r="M1867">
        <v>4</v>
      </c>
      <c r="N1867" t="str" cm="1">
        <f t="array" ref="N1867">_xlfn.IFS(M1867&lt;=2,"Small",M1867&lt;=5,"Medium",M1867&gt;5,"Large")</f>
        <v>Medium</v>
      </c>
      <c r="O1867" s="50">
        <v>125</v>
      </c>
      <c r="P1867" s="67">
        <f t="shared" si="117"/>
        <v>0.03</v>
      </c>
      <c r="Q1867" s="52">
        <v>4.6100000000000003</v>
      </c>
      <c r="R1867" s="52" t="str" cm="1">
        <f t="array" ref="R1867">_xlfn.IFS(ROUND(Q1867,0)=5,"Excellent",ROUND(Q1867,0)=4,"Good",ROUND(Q1867,0)=3,"Ok",ROUND(Q1867,0)&lt;3,"Bad")</f>
        <v>Excellent</v>
      </c>
      <c r="S1867">
        <v>69</v>
      </c>
      <c r="T1867" t="str">
        <f t="shared" si="118"/>
        <v>No</v>
      </c>
      <c r="U1867" s="65">
        <v>42443</v>
      </c>
      <c r="V1867" s="65">
        <v>43870</v>
      </c>
      <c r="W1867">
        <v>332</v>
      </c>
      <c r="X1867" t="str">
        <f t="shared" si="119"/>
        <v>Active</v>
      </c>
      <c r="Y1867" t="s">
        <v>15616</v>
      </c>
    </row>
    <row r="1868" spans="1:25" x14ac:dyDescent="0.25">
      <c r="A1868">
        <v>1867</v>
      </c>
      <c r="B1868" t="s">
        <v>1381</v>
      </c>
      <c r="C1868">
        <v>2678</v>
      </c>
      <c r="D1868" t="str">
        <f>VLOOKUP($C1868,Hosts!$A:$O,10,0)</f>
        <v>New York</v>
      </c>
      <c r="E1868" s="67">
        <f>INDEX(Hosts!$A:$O,MATCH(Places!$C1868,Hosts!$A:$A,0),MATCH(Places!E$1,Hosts!$1:$1,0))</f>
        <v>1</v>
      </c>
      <c r="F1868" s="67">
        <f>INDEX(Hosts!$A:$O,MATCH(Places!$C1868,Hosts!$A:$A,0),MATCH(Places!F$1,Hosts!$1:$1,0))</f>
        <v>0.99</v>
      </c>
      <c r="G1868" s="67" t="str">
        <f>INDEX(Hosts!$A:$O,MATCH(Places!$C1868,Hosts!$A:$A,0),MATCH(Places!G$1,Hosts!$1:$1,0))</f>
        <v>No</v>
      </c>
      <c r="H1868">
        <v>26</v>
      </c>
      <c r="I1868" t="str">
        <f>VLOOKUP($H1868,Neighborhoods!$A:$C,2,0)</f>
        <v>Queens</v>
      </c>
      <c r="J1868" t="str">
        <f>VLOOKUP($H1868,Neighborhoods!$A:$C,3,0)</f>
        <v>Sunnyside</v>
      </c>
      <c r="K1868" t="s">
        <v>1</v>
      </c>
      <c r="L1868" t="str">
        <f t="shared" si="116"/>
        <v>Yes</v>
      </c>
      <c r="M1868">
        <v>2</v>
      </c>
      <c r="N1868" t="str" cm="1">
        <f t="array" ref="N1868">_xlfn.IFS(M1868&lt;=2,"Small",M1868&lt;=5,"Medium",M1868&gt;5,"Large")</f>
        <v>Small</v>
      </c>
      <c r="O1868" s="50">
        <v>43</v>
      </c>
      <c r="P1868" s="67">
        <f t="shared" si="117"/>
        <v>0.03</v>
      </c>
      <c r="Q1868" s="52">
        <v>4.67</v>
      </c>
      <c r="R1868" s="52" t="str" cm="1">
        <f t="array" ref="R1868">_xlfn.IFS(ROUND(Q1868,0)=5,"Excellent",ROUND(Q1868,0)=4,"Good",ROUND(Q1868,0)=3,"Ok",ROUND(Q1868,0)&lt;3,"Bad")</f>
        <v>Excellent</v>
      </c>
      <c r="S1868">
        <v>51</v>
      </c>
      <c r="T1868" t="str">
        <f t="shared" si="118"/>
        <v>No</v>
      </c>
      <c r="U1868" s="65">
        <v>42563</v>
      </c>
      <c r="V1868" s="65">
        <v>43940</v>
      </c>
      <c r="W1868">
        <v>316</v>
      </c>
      <c r="X1868" t="str">
        <f t="shared" si="119"/>
        <v>Active</v>
      </c>
      <c r="Y1868" t="s">
        <v>15616</v>
      </c>
    </row>
    <row r="1869" spans="1:25" x14ac:dyDescent="0.25">
      <c r="A1869">
        <v>1868</v>
      </c>
      <c r="B1869" t="s">
        <v>1382</v>
      </c>
      <c r="C1869">
        <v>652</v>
      </c>
      <c r="D1869" t="str">
        <f>VLOOKUP($C1869,Hosts!$A:$O,10,0)</f>
        <v>New York</v>
      </c>
      <c r="E1869" s="67">
        <f>INDEX(Hosts!$A:$O,MATCH(Places!$C1869,Hosts!$A:$A,0),MATCH(Places!E$1,Hosts!$1:$1,0))</f>
        <v>1</v>
      </c>
      <c r="F1869" s="67">
        <f>INDEX(Hosts!$A:$O,MATCH(Places!$C1869,Hosts!$A:$A,0),MATCH(Places!F$1,Hosts!$1:$1,0))</f>
        <v>0.93</v>
      </c>
      <c r="G1869" s="67" t="str">
        <f>INDEX(Hosts!$A:$O,MATCH(Places!$C1869,Hosts!$A:$A,0),MATCH(Places!G$1,Hosts!$1:$1,0))</f>
        <v>Yes</v>
      </c>
      <c r="H1869">
        <v>12</v>
      </c>
      <c r="I1869" t="str">
        <f>VLOOKUP($H1869,Neighborhoods!$A:$C,2,0)</f>
        <v>Brooklyn</v>
      </c>
      <c r="J1869" t="str">
        <f>VLOOKUP($H1869,Neighborhoods!$A:$C,3,0)</f>
        <v>Williamsburg</v>
      </c>
      <c r="K1869" t="s">
        <v>11822</v>
      </c>
      <c r="L1869" t="str">
        <f t="shared" si="116"/>
        <v>No</v>
      </c>
      <c r="M1869">
        <v>2</v>
      </c>
      <c r="N1869" t="str" cm="1">
        <f t="array" ref="N1869">_xlfn.IFS(M1869&lt;=2,"Small",M1869&lt;=5,"Medium",M1869&gt;5,"Large")</f>
        <v>Small</v>
      </c>
      <c r="O1869" s="50">
        <v>200</v>
      </c>
      <c r="P1869" s="67">
        <f t="shared" si="117"/>
        <v>0.04</v>
      </c>
      <c r="Q1869" s="52">
        <v>5</v>
      </c>
      <c r="R1869" s="52" t="str" cm="1">
        <f t="array" ref="R1869">_xlfn.IFS(ROUND(Q1869,0)=5,"Excellent",ROUND(Q1869,0)=4,"Good",ROUND(Q1869,0)=3,"Ok",ROUND(Q1869,0)&lt;3,"Bad")</f>
        <v>Excellent</v>
      </c>
      <c r="S1869">
        <v>59</v>
      </c>
      <c r="T1869" t="str">
        <f t="shared" si="118"/>
        <v>No</v>
      </c>
      <c r="U1869" s="65">
        <v>42450</v>
      </c>
      <c r="V1869" s="65">
        <v>43900</v>
      </c>
      <c r="W1869">
        <v>85</v>
      </c>
      <c r="X1869" t="str">
        <f t="shared" si="119"/>
        <v>Active</v>
      </c>
      <c r="Y1869" t="s">
        <v>15615</v>
      </c>
    </row>
    <row r="1870" spans="1:25" x14ac:dyDescent="0.25">
      <c r="A1870">
        <v>1869</v>
      </c>
      <c r="B1870" t="s">
        <v>1383</v>
      </c>
      <c r="C1870">
        <v>1128</v>
      </c>
      <c r="D1870" t="str">
        <f>VLOOKUP($C1870,Hosts!$A:$O,10,0)</f>
        <v>New York</v>
      </c>
      <c r="E1870" s="67">
        <f>INDEX(Hosts!$A:$O,MATCH(Places!$C1870,Hosts!$A:$A,0),MATCH(Places!E$1,Hosts!$1:$1,0))</f>
        <v>1</v>
      </c>
      <c r="F1870" s="67">
        <f>INDEX(Hosts!$A:$O,MATCH(Places!$C1870,Hosts!$A:$A,0),MATCH(Places!F$1,Hosts!$1:$1,0))</f>
        <v>0.94</v>
      </c>
      <c r="G1870" s="67" t="str">
        <f>INDEX(Hosts!$A:$O,MATCH(Places!$C1870,Hosts!$A:$A,0),MATCH(Places!G$1,Hosts!$1:$1,0))</f>
        <v>Yes</v>
      </c>
      <c r="H1870">
        <v>12</v>
      </c>
      <c r="I1870" t="str">
        <f>VLOOKUP($H1870,Neighborhoods!$A:$C,2,0)</f>
        <v>Brooklyn</v>
      </c>
      <c r="J1870" t="str">
        <f>VLOOKUP($H1870,Neighborhoods!$A:$C,3,0)</f>
        <v>Williamsburg</v>
      </c>
      <c r="K1870" t="s">
        <v>11822</v>
      </c>
      <c r="L1870" t="str">
        <f t="shared" si="116"/>
        <v>No</v>
      </c>
      <c r="M1870">
        <v>2</v>
      </c>
      <c r="N1870" t="str" cm="1">
        <f t="array" ref="N1870">_xlfn.IFS(M1870&lt;=2,"Small",M1870&lt;=5,"Medium",M1870&gt;5,"Large")</f>
        <v>Small</v>
      </c>
      <c r="O1870" s="50">
        <v>206</v>
      </c>
      <c r="P1870" s="67">
        <f t="shared" si="117"/>
        <v>0.04</v>
      </c>
      <c r="Q1870" s="52">
        <v>4.99</v>
      </c>
      <c r="R1870" s="52" t="str" cm="1">
        <f t="array" ref="R1870">_xlfn.IFS(ROUND(Q1870,0)=5,"Excellent",ROUND(Q1870,0)=4,"Good",ROUND(Q1870,0)=3,"Ok",ROUND(Q1870,0)&lt;3,"Bad")</f>
        <v>Excellent</v>
      </c>
      <c r="S1870">
        <v>235</v>
      </c>
      <c r="T1870" t="str">
        <f t="shared" si="118"/>
        <v>Yes</v>
      </c>
      <c r="U1870" s="65">
        <v>42452</v>
      </c>
      <c r="V1870" s="65">
        <v>44055</v>
      </c>
      <c r="W1870">
        <v>346</v>
      </c>
      <c r="X1870" t="str">
        <f t="shared" si="119"/>
        <v>Active</v>
      </c>
      <c r="Y1870" t="s">
        <v>15615</v>
      </c>
    </row>
    <row r="1871" spans="1:25" x14ac:dyDescent="0.25">
      <c r="A1871">
        <v>1870</v>
      </c>
      <c r="B1871" t="s">
        <v>1384</v>
      </c>
      <c r="C1871">
        <v>2701</v>
      </c>
      <c r="D1871" t="str">
        <f>VLOOKUP($C1871,Hosts!$A:$O,10,0)</f>
        <v>New York</v>
      </c>
      <c r="E1871" s="67">
        <f>INDEX(Hosts!$A:$O,MATCH(Places!$C1871,Hosts!$A:$A,0),MATCH(Places!E$1,Hosts!$1:$1,0))</f>
        <v>1</v>
      </c>
      <c r="F1871" s="67">
        <f>INDEX(Hosts!$A:$O,MATCH(Places!$C1871,Hosts!$A:$A,0),MATCH(Places!F$1,Hosts!$1:$1,0))</f>
        <v>1</v>
      </c>
      <c r="G1871" s="67" t="str">
        <f>INDEX(Hosts!$A:$O,MATCH(Places!$C1871,Hosts!$A:$A,0),MATCH(Places!G$1,Hosts!$1:$1,0))</f>
        <v>No</v>
      </c>
      <c r="H1871">
        <v>16</v>
      </c>
      <c r="I1871" t="str">
        <f>VLOOKUP($H1871,Neighborhoods!$A:$C,2,0)</f>
        <v>Manhattan</v>
      </c>
      <c r="J1871" t="str">
        <f>VLOOKUP($H1871,Neighborhoods!$A:$C,3,0)</f>
        <v>Harlem</v>
      </c>
      <c r="K1871" t="s">
        <v>11822</v>
      </c>
      <c r="L1871" t="str">
        <f t="shared" si="116"/>
        <v>No</v>
      </c>
      <c r="M1871">
        <v>8</v>
      </c>
      <c r="N1871" t="str" cm="1">
        <f t="array" ref="N1871">_xlfn.IFS(M1871&lt;=2,"Small",M1871&lt;=5,"Medium",M1871&gt;5,"Large")</f>
        <v>Large</v>
      </c>
      <c r="O1871" s="50">
        <v>211</v>
      </c>
      <c r="P1871" s="67">
        <f t="shared" si="117"/>
        <v>0.04</v>
      </c>
      <c r="Q1871" s="52">
        <v>4.33</v>
      </c>
      <c r="R1871" s="52" t="str" cm="1">
        <f t="array" ref="R1871">_xlfn.IFS(ROUND(Q1871,0)=5,"Excellent",ROUND(Q1871,0)=4,"Good",ROUND(Q1871,0)=3,"Ok",ROUND(Q1871,0)&lt;3,"Bad")</f>
        <v>Good</v>
      </c>
      <c r="S1871">
        <v>80</v>
      </c>
      <c r="T1871" t="str">
        <f t="shared" si="118"/>
        <v>No</v>
      </c>
      <c r="U1871" s="65">
        <v>42445</v>
      </c>
      <c r="V1871" s="65">
        <v>43765</v>
      </c>
      <c r="W1871">
        <v>364</v>
      </c>
      <c r="X1871" t="str">
        <f t="shared" si="119"/>
        <v>Active</v>
      </c>
      <c r="Y1871" t="s">
        <v>15615</v>
      </c>
    </row>
    <row r="1872" spans="1:25" x14ac:dyDescent="0.25">
      <c r="A1872">
        <v>1871</v>
      </c>
      <c r="B1872" t="s">
        <v>13760</v>
      </c>
      <c r="C1872">
        <v>2284</v>
      </c>
      <c r="D1872" t="str">
        <f>VLOOKUP($C1872,Hosts!$A:$O,10,0)</f>
        <v>New York</v>
      </c>
      <c r="E1872" s="67">
        <f>INDEX(Hosts!$A:$O,MATCH(Places!$C1872,Hosts!$A:$A,0),MATCH(Places!E$1,Hosts!$1:$1,0))</f>
        <v>1</v>
      </c>
      <c r="F1872" s="67">
        <f>INDEX(Hosts!$A:$O,MATCH(Places!$C1872,Hosts!$A:$A,0),MATCH(Places!F$1,Hosts!$1:$1,0))</f>
        <v>0.73</v>
      </c>
      <c r="G1872" s="67" t="str">
        <f>INDEX(Hosts!$A:$O,MATCH(Places!$C1872,Hosts!$A:$A,0),MATCH(Places!G$1,Hosts!$1:$1,0))</f>
        <v>No</v>
      </c>
      <c r="H1872">
        <v>13</v>
      </c>
      <c r="I1872" t="str">
        <f>VLOOKUP($H1872,Neighborhoods!$A:$C,2,0)</f>
        <v>Manhattan</v>
      </c>
      <c r="J1872" t="str">
        <f>VLOOKUP($H1872,Neighborhoods!$A:$C,3,0)</f>
        <v>Chelsea</v>
      </c>
      <c r="K1872" t="s">
        <v>11822</v>
      </c>
      <c r="L1872" t="str">
        <f t="shared" si="116"/>
        <v>No</v>
      </c>
      <c r="M1872">
        <v>4</v>
      </c>
      <c r="N1872" t="str" cm="1">
        <f t="array" ref="N1872">_xlfn.IFS(M1872&lt;=2,"Small",M1872&lt;=5,"Medium",M1872&gt;5,"Large")</f>
        <v>Medium</v>
      </c>
      <c r="O1872" s="50">
        <v>200</v>
      </c>
      <c r="P1872" s="67">
        <f t="shared" si="117"/>
        <v>0.04</v>
      </c>
      <c r="Q1872" s="52">
        <v>4.75</v>
      </c>
      <c r="R1872" s="52" t="str" cm="1">
        <f t="array" ref="R1872">_xlfn.IFS(ROUND(Q1872,0)=5,"Excellent",ROUND(Q1872,0)=4,"Good",ROUND(Q1872,0)=3,"Ok",ROUND(Q1872,0)&lt;3,"Bad")</f>
        <v>Excellent</v>
      </c>
      <c r="S1872">
        <v>64</v>
      </c>
      <c r="T1872" t="str">
        <f t="shared" si="118"/>
        <v>No</v>
      </c>
      <c r="U1872" s="65">
        <v>42442</v>
      </c>
      <c r="V1872" s="65">
        <v>43905</v>
      </c>
      <c r="W1872">
        <v>91</v>
      </c>
      <c r="X1872" t="str">
        <f t="shared" si="119"/>
        <v>Active</v>
      </c>
      <c r="Y1872" t="s">
        <v>15615</v>
      </c>
    </row>
    <row r="1873" spans="1:25" x14ac:dyDescent="0.25">
      <c r="A1873">
        <v>1872</v>
      </c>
      <c r="B1873" t="s">
        <v>1385</v>
      </c>
      <c r="C1873">
        <v>88</v>
      </c>
      <c r="D1873" t="str">
        <f>VLOOKUP($C1873,Hosts!$A:$O,10,0)</f>
        <v>New York</v>
      </c>
      <c r="E1873" s="67">
        <f>INDEX(Hosts!$A:$O,MATCH(Places!$C1873,Hosts!$A:$A,0),MATCH(Places!E$1,Hosts!$1:$1,0))</f>
        <v>1</v>
      </c>
      <c r="F1873" s="67">
        <f>INDEX(Hosts!$A:$O,MATCH(Places!$C1873,Hosts!$A:$A,0),MATCH(Places!F$1,Hosts!$1:$1,0))</f>
        <v>0.86</v>
      </c>
      <c r="G1873" s="67" t="str">
        <f>INDEX(Hosts!$A:$O,MATCH(Places!$C1873,Hosts!$A:$A,0),MATCH(Places!G$1,Hosts!$1:$1,0))</f>
        <v>Yes</v>
      </c>
      <c r="H1873">
        <v>9</v>
      </c>
      <c r="I1873" t="str">
        <f>VLOOKUP($H1873,Neighborhoods!$A:$C,2,0)</f>
        <v>Brooklyn</v>
      </c>
      <c r="J1873" t="str">
        <f>VLOOKUP($H1873,Neighborhoods!$A:$C,3,0)</f>
        <v>Crown Heights</v>
      </c>
      <c r="K1873" t="s">
        <v>1</v>
      </c>
      <c r="L1873" t="str">
        <f t="shared" si="116"/>
        <v>Yes</v>
      </c>
      <c r="M1873">
        <v>3</v>
      </c>
      <c r="N1873" t="str" cm="1">
        <f t="array" ref="N1873">_xlfn.IFS(M1873&lt;=2,"Small",M1873&lt;=5,"Medium",M1873&gt;5,"Large")</f>
        <v>Medium</v>
      </c>
      <c r="O1873" s="50">
        <v>35</v>
      </c>
      <c r="P1873" s="67">
        <f t="shared" si="117"/>
        <v>0.03</v>
      </c>
      <c r="Q1873" s="52">
        <v>4.8899999999999997</v>
      </c>
      <c r="R1873" s="52" t="str" cm="1">
        <f t="array" ref="R1873">_xlfn.IFS(ROUND(Q1873,0)=5,"Excellent",ROUND(Q1873,0)=4,"Good",ROUND(Q1873,0)=3,"Ok",ROUND(Q1873,0)&lt;3,"Bad")</f>
        <v>Excellent</v>
      </c>
      <c r="S1873">
        <v>156</v>
      </c>
      <c r="T1873" t="str">
        <f t="shared" si="118"/>
        <v>Yes</v>
      </c>
      <c r="U1873" s="65">
        <v>42452</v>
      </c>
      <c r="V1873" s="65">
        <v>43814</v>
      </c>
      <c r="W1873">
        <v>227</v>
      </c>
      <c r="X1873" t="str">
        <f t="shared" si="119"/>
        <v>Active</v>
      </c>
      <c r="Y1873" t="s">
        <v>15615</v>
      </c>
    </row>
    <row r="1874" spans="1:25" x14ac:dyDescent="0.25">
      <c r="A1874">
        <v>1873</v>
      </c>
      <c r="B1874" t="s">
        <v>1386</v>
      </c>
      <c r="C1874">
        <v>1800</v>
      </c>
      <c r="D1874" t="str">
        <f>VLOOKUP($C1874,Hosts!$A:$O,10,0)</f>
        <v>New York</v>
      </c>
      <c r="E1874" s="67">
        <f>INDEX(Hosts!$A:$O,MATCH(Places!$C1874,Hosts!$A:$A,0),MATCH(Places!E$1,Hosts!$1:$1,0))</f>
        <v>0</v>
      </c>
      <c r="F1874" s="67">
        <f>INDEX(Hosts!$A:$O,MATCH(Places!$C1874,Hosts!$A:$A,0),MATCH(Places!F$1,Hosts!$1:$1,0))</f>
        <v>1</v>
      </c>
      <c r="G1874" s="67" t="str">
        <f>INDEX(Hosts!$A:$O,MATCH(Places!$C1874,Hosts!$A:$A,0),MATCH(Places!G$1,Hosts!$1:$1,0))</f>
        <v>Yes</v>
      </c>
      <c r="H1874">
        <v>16</v>
      </c>
      <c r="I1874" t="str">
        <f>VLOOKUP($H1874,Neighborhoods!$A:$C,2,0)</f>
        <v>Manhattan</v>
      </c>
      <c r="J1874" t="str">
        <f>VLOOKUP($H1874,Neighborhoods!$A:$C,3,0)</f>
        <v>Harlem</v>
      </c>
      <c r="K1874" t="s">
        <v>1</v>
      </c>
      <c r="L1874" t="str">
        <f t="shared" si="116"/>
        <v>Yes</v>
      </c>
      <c r="M1874">
        <v>2</v>
      </c>
      <c r="N1874" t="str" cm="1">
        <f t="array" ref="N1874">_xlfn.IFS(M1874&lt;=2,"Small",M1874&lt;=5,"Medium",M1874&gt;5,"Large")</f>
        <v>Small</v>
      </c>
      <c r="O1874" s="50">
        <v>215</v>
      </c>
      <c r="P1874" s="67">
        <f t="shared" si="117"/>
        <v>0.04</v>
      </c>
      <c r="Q1874" s="52">
        <v>4.9000000000000004</v>
      </c>
      <c r="R1874" s="52" t="str" cm="1">
        <f t="array" ref="R1874">_xlfn.IFS(ROUND(Q1874,0)=5,"Excellent",ROUND(Q1874,0)=4,"Good",ROUND(Q1874,0)=3,"Ok",ROUND(Q1874,0)&lt;3,"Bad")</f>
        <v>Excellent</v>
      </c>
      <c r="S1874">
        <v>108</v>
      </c>
      <c r="T1874" t="str">
        <f t="shared" si="118"/>
        <v>Yes</v>
      </c>
      <c r="U1874" s="65">
        <v>42521</v>
      </c>
      <c r="V1874" s="65">
        <v>43831</v>
      </c>
      <c r="W1874">
        <v>164</v>
      </c>
      <c r="X1874" t="str">
        <f t="shared" si="119"/>
        <v>Active</v>
      </c>
      <c r="Y1874" t="s">
        <v>15615</v>
      </c>
    </row>
    <row r="1875" spans="1:25" x14ac:dyDescent="0.25">
      <c r="A1875">
        <v>1874</v>
      </c>
      <c r="B1875" t="s">
        <v>1387</v>
      </c>
      <c r="C1875">
        <v>2726</v>
      </c>
      <c r="D1875" t="str">
        <f>VLOOKUP($C1875,Hosts!$A:$O,10,0)</f>
        <v>New York</v>
      </c>
      <c r="E1875" s="67">
        <f>INDEX(Hosts!$A:$O,MATCH(Places!$C1875,Hosts!$A:$A,0),MATCH(Places!E$1,Hosts!$1:$1,0))</f>
        <v>1</v>
      </c>
      <c r="F1875" s="67">
        <f>INDEX(Hosts!$A:$O,MATCH(Places!$C1875,Hosts!$A:$A,0),MATCH(Places!F$1,Hosts!$1:$1,0))</f>
        <v>0.53</v>
      </c>
      <c r="G1875" s="67" t="str">
        <f>INDEX(Hosts!$A:$O,MATCH(Places!$C1875,Hosts!$A:$A,0),MATCH(Places!G$1,Hosts!$1:$1,0))</f>
        <v>Yes</v>
      </c>
      <c r="H1875">
        <v>16</v>
      </c>
      <c r="I1875" t="str">
        <f>VLOOKUP($H1875,Neighborhoods!$A:$C,2,0)</f>
        <v>Manhattan</v>
      </c>
      <c r="J1875" t="str">
        <f>VLOOKUP($H1875,Neighborhoods!$A:$C,3,0)</f>
        <v>Harlem</v>
      </c>
      <c r="K1875" t="s">
        <v>11822</v>
      </c>
      <c r="L1875" t="str">
        <f t="shared" si="116"/>
        <v>No</v>
      </c>
      <c r="M1875">
        <v>3</v>
      </c>
      <c r="N1875" t="str" cm="1">
        <f t="array" ref="N1875">_xlfn.IFS(M1875&lt;=2,"Small",M1875&lt;=5,"Medium",M1875&gt;5,"Large")</f>
        <v>Medium</v>
      </c>
      <c r="O1875" s="50">
        <v>190</v>
      </c>
      <c r="P1875" s="67">
        <f t="shared" si="117"/>
        <v>0.03</v>
      </c>
      <c r="Q1875" s="52">
        <v>5</v>
      </c>
      <c r="R1875" s="52" t="str" cm="1">
        <f t="array" ref="R1875">_xlfn.IFS(ROUND(Q1875,0)=5,"Excellent",ROUND(Q1875,0)=4,"Good",ROUND(Q1875,0)=3,"Ok",ROUND(Q1875,0)&lt;3,"Bad")</f>
        <v>Excellent</v>
      </c>
      <c r="S1875">
        <v>56</v>
      </c>
      <c r="T1875" t="str">
        <f t="shared" si="118"/>
        <v>No</v>
      </c>
      <c r="U1875" s="65">
        <v>42479</v>
      </c>
      <c r="V1875" s="65">
        <v>43809</v>
      </c>
      <c r="W1875">
        <v>365</v>
      </c>
      <c r="X1875" t="str">
        <f t="shared" si="119"/>
        <v>Active</v>
      </c>
      <c r="Y1875" t="s">
        <v>15615</v>
      </c>
    </row>
    <row r="1876" spans="1:25" x14ac:dyDescent="0.25">
      <c r="A1876">
        <v>1875</v>
      </c>
      <c r="B1876" t="s">
        <v>15063</v>
      </c>
      <c r="C1876">
        <v>2727</v>
      </c>
      <c r="D1876" t="str">
        <f>VLOOKUP($C1876,Hosts!$A:$O,10,0)</f>
        <v>New York</v>
      </c>
      <c r="E1876" s="67">
        <f>INDEX(Hosts!$A:$O,MATCH(Places!$C1876,Hosts!$A:$A,0),MATCH(Places!E$1,Hosts!$1:$1,0))</f>
        <v>1</v>
      </c>
      <c r="F1876" s="67">
        <f>INDEX(Hosts!$A:$O,MATCH(Places!$C1876,Hosts!$A:$A,0),MATCH(Places!F$1,Hosts!$1:$1,0))</f>
        <v>0.5</v>
      </c>
      <c r="G1876" s="67" t="str">
        <f>INDEX(Hosts!$A:$O,MATCH(Places!$C1876,Hosts!$A:$A,0),MATCH(Places!G$1,Hosts!$1:$1,0))</f>
        <v>No</v>
      </c>
      <c r="H1876">
        <v>26</v>
      </c>
      <c r="I1876" t="str">
        <f>VLOOKUP($H1876,Neighborhoods!$A:$C,2,0)</f>
        <v>Queens</v>
      </c>
      <c r="J1876" t="str">
        <f>VLOOKUP($H1876,Neighborhoods!$A:$C,3,0)</f>
        <v>Sunnyside</v>
      </c>
      <c r="K1876" t="s">
        <v>11822</v>
      </c>
      <c r="L1876" t="str">
        <f t="shared" si="116"/>
        <v>No</v>
      </c>
      <c r="M1876">
        <v>7</v>
      </c>
      <c r="N1876" t="str" cm="1">
        <f t="array" ref="N1876">_xlfn.IFS(M1876&lt;=2,"Small",M1876&lt;=5,"Medium",M1876&gt;5,"Large")</f>
        <v>Large</v>
      </c>
      <c r="O1876" s="50">
        <v>99</v>
      </c>
      <c r="P1876" s="67">
        <f t="shared" si="117"/>
        <v>0.03</v>
      </c>
      <c r="Q1876" s="52">
        <v>4.91</v>
      </c>
      <c r="R1876" s="52" t="str" cm="1">
        <f t="array" ref="R1876">_xlfn.IFS(ROUND(Q1876,0)=5,"Excellent",ROUND(Q1876,0)=4,"Good",ROUND(Q1876,0)=3,"Ok",ROUND(Q1876,0)&lt;3,"Bad")</f>
        <v>Excellent</v>
      </c>
      <c r="S1876">
        <v>103</v>
      </c>
      <c r="T1876" t="str">
        <f t="shared" si="118"/>
        <v>Yes</v>
      </c>
      <c r="U1876" s="65">
        <v>42600</v>
      </c>
      <c r="V1876" s="65">
        <v>43674</v>
      </c>
      <c r="W1876">
        <v>87</v>
      </c>
      <c r="X1876" t="str">
        <f t="shared" si="119"/>
        <v>Active</v>
      </c>
      <c r="Y1876" t="s">
        <v>15615</v>
      </c>
    </row>
    <row r="1877" spans="1:25" x14ac:dyDescent="0.25">
      <c r="A1877">
        <v>1876</v>
      </c>
      <c r="B1877" t="s">
        <v>13976</v>
      </c>
      <c r="C1877">
        <v>2560</v>
      </c>
      <c r="D1877" t="str">
        <f>VLOOKUP($C1877,Hosts!$A:$O,10,0)</f>
        <v>New York</v>
      </c>
      <c r="E1877" s="67">
        <f>INDEX(Hosts!$A:$O,MATCH(Places!$C1877,Hosts!$A:$A,0),MATCH(Places!E$1,Hosts!$1:$1,0))</f>
        <v>0.8</v>
      </c>
      <c r="F1877" s="67">
        <f>INDEX(Hosts!$A:$O,MATCH(Places!$C1877,Hosts!$A:$A,0),MATCH(Places!F$1,Hosts!$1:$1,0))</f>
        <v>0.93</v>
      </c>
      <c r="G1877" s="67" t="str">
        <f>INDEX(Hosts!$A:$O,MATCH(Places!$C1877,Hosts!$A:$A,0),MATCH(Places!G$1,Hosts!$1:$1,0))</f>
        <v>Yes</v>
      </c>
      <c r="H1877">
        <v>10</v>
      </c>
      <c r="I1877" t="str">
        <f>VLOOKUP($H1877,Neighborhoods!$A:$C,2,0)</f>
        <v>Brooklyn</v>
      </c>
      <c r="J1877" t="str">
        <f>VLOOKUP($H1877,Neighborhoods!$A:$C,3,0)</f>
        <v>East Flatbush</v>
      </c>
      <c r="K1877" t="s">
        <v>11822</v>
      </c>
      <c r="L1877" t="str">
        <f t="shared" si="116"/>
        <v>No</v>
      </c>
      <c r="M1877">
        <v>8</v>
      </c>
      <c r="N1877" t="str" cm="1">
        <f t="array" ref="N1877">_xlfn.IFS(M1877&lt;=2,"Small",M1877&lt;=5,"Medium",M1877&gt;5,"Large")</f>
        <v>Large</v>
      </c>
      <c r="O1877" s="50">
        <v>175</v>
      </c>
      <c r="P1877" s="67">
        <f t="shared" si="117"/>
        <v>0.03</v>
      </c>
      <c r="Q1877" s="52">
        <v>4.92</v>
      </c>
      <c r="R1877" s="52" t="str" cm="1">
        <f t="array" ref="R1877">_xlfn.IFS(ROUND(Q1877,0)=5,"Excellent",ROUND(Q1877,0)=4,"Good",ROUND(Q1877,0)=3,"Ok",ROUND(Q1877,0)&lt;3,"Bad")</f>
        <v>Excellent</v>
      </c>
      <c r="S1877">
        <v>13</v>
      </c>
      <c r="T1877" t="str">
        <f t="shared" si="118"/>
        <v>No</v>
      </c>
      <c r="U1877" s="65">
        <v>43212</v>
      </c>
      <c r="V1877" s="65">
        <v>44038</v>
      </c>
      <c r="W1877">
        <v>68</v>
      </c>
      <c r="X1877" t="str">
        <f t="shared" si="119"/>
        <v>Active</v>
      </c>
      <c r="Y1877" t="s">
        <v>15615</v>
      </c>
    </row>
    <row r="1878" spans="1:25" x14ac:dyDescent="0.25">
      <c r="A1878">
        <v>1877</v>
      </c>
      <c r="B1878" t="s">
        <v>1388</v>
      </c>
      <c r="C1878">
        <v>88</v>
      </c>
      <c r="D1878" t="str">
        <f>VLOOKUP($C1878,Hosts!$A:$O,10,0)</f>
        <v>New York</v>
      </c>
      <c r="E1878" s="67">
        <f>INDEX(Hosts!$A:$O,MATCH(Places!$C1878,Hosts!$A:$A,0),MATCH(Places!E$1,Hosts!$1:$1,0))</f>
        <v>1</v>
      </c>
      <c r="F1878" s="67">
        <f>INDEX(Hosts!$A:$O,MATCH(Places!$C1878,Hosts!$A:$A,0),MATCH(Places!F$1,Hosts!$1:$1,0))</f>
        <v>0.86</v>
      </c>
      <c r="G1878" s="67" t="str">
        <f>INDEX(Hosts!$A:$O,MATCH(Places!$C1878,Hosts!$A:$A,0),MATCH(Places!G$1,Hosts!$1:$1,0))</f>
        <v>Yes</v>
      </c>
      <c r="H1878">
        <v>9</v>
      </c>
      <c r="I1878" t="str">
        <f>VLOOKUP($H1878,Neighborhoods!$A:$C,2,0)</f>
        <v>Brooklyn</v>
      </c>
      <c r="J1878" t="str">
        <f>VLOOKUP($H1878,Neighborhoods!$A:$C,3,0)</f>
        <v>Crown Heights</v>
      </c>
      <c r="K1878" t="s">
        <v>1</v>
      </c>
      <c r="L1878" t="str">
        <f t="shared" si="116"/>
        <v>Yes</v>
      </c>
      <c r="M1878">
        <v>2</v>
      </c>
      <c r="N1878" t="str" cm="1">
        <f t="array" ref="N1878">_xlfn.IFS(M1878&lt;=2,"Small",M1878&lt;=5,"Medium",M1878&gt;5,"Large")</f>
        <v>Small</v>
      </c>
      <c r="O1878" s="50">
        <v>37</v>
      </c>
      <c r="P1878" s="67">
        <f t="shared" si="117"/>
        <v>0.03</v>
      </c>
      <c r="Q1878" s="52">
        <v>4.8899999999999997</v>
      </c>
      <c r="R1878" s="52" t="str" cm="1">
        <f t="array" ref="R1878">_xlfn.IFS(ROUND(Q1878,0)=5,"Excellent",ROUND(Q1878,0)=4,"Good",ROUND(Q1878,0)=3,"Ok",ROUND(Q1878,0)&lt;3,"Bad")</f>
        <v>Excellent</v>
      </c>
      <c r="S1878">
        <v>175</v>
      </c>
      <c r="T1878" t="str">
        <f t="shared" si="118"/>
        <v>Yes</v>
      </c>
      <c r="U1878" s="65">
        <v>42445</v>
      </c>
      <c r="V1878" s="65">
        <v>43833</v>
      </c>
      <c r="W1878">
        <v>318</v>
      </c>
      <c r="X1878" t="str">
        <f t="shared" si="119"/>
        <v>Active</v>
      </c>
      <c r="Y1878" t="s">
        <v>15615</v>
      </c>
    </row>
    <row r="1879" spans="1:25" x14ac:dyDescent="0.25">
      <c r="A1879">
        <v>1878</v>
      </c>
      <c r="B1879" t="s">
        <v>1389</v>
      </c>
      <c r="C1879">
        <v>2395</v>
      </c>
      <c r="D1879" t="str">
        <f>VLOOKUP($C1879,Hosts!$A:$O,10,0)</f>
        <v>New York</v>
      </c>
      <c r="E1879" s="67">
        <f>INDEX(Hosts!$A:$O,MATCH(Places!$C1879,Hosts!$A:$A,0),MATCH(Places!E$1,Hosts!$1:$1,0))</f>
        <v>0.67</v>
      </c>
      <c r="F1879" s="67">
        <f>INDEX(Hosts!$A:$O,MATCH(Places!$C1879,Hosts!$A:$A,0),MATCH(Places!F$1,Hosts!$1:$1,0))</f>
        <v>1</v>
      </c>
      <c r="G1879" s="67" t="str">
        <f>INDEX(Hosts!$A:$O,MATCH(Places!$C1879,Hosts!$A:$A,0),MATCH(Places!G$1,Hosts!$1:$1,0))</f>
        <v>No</v>
      </c>
      <c r="H1879">
        <v>17</v>
      </c>
      <c r="I1879" t="str">
        <f>VLOOKUP($H1879,Neighborhoods!$A:$C,2,0)</f>
        <v>Manhattan</v>
      </c>
      <c r="J1879" t="str">
        <f>VLOOKUP($H1879,Neighborhoods!$A:$C,3,0)</f>
        <v>Hell's Kitchen</v>
      </c>
      <c r="K1879" t="s">
        <v>11822</v>
      </c>
      <c r="L1879" t="str">
        <f t="shared" si="116"/>
        <v>No</v>
      </c>
      <c r="M1879">
        <v>4</v>
      </c>
      <c r="N1879" t="str" cm="1">
        <f t="array" ref="N1879">_xlfn.IFS(M1879&lt;=2,"Small",M1879&lt;=5,"Medium",M1879&gt;5,"Large")</f>
        <v>Medium</v>
      </c>
      <c r="O1879" s="50">
        <v>200</v>
      </c>
      <c r="P1879" s="67">
        <f t="shared" si="117"/>
        <v>0.04</v>
      </c>
      <c r="Q1879" s="52">
        <v>4.38</v>
      </c>
      <c r="R1879" s="52" t="str" cm="1">
        <f t="array" ref="R1879">_xlfn.IFS(ROUND(Q1879,0)=5,"Excellent",ROUND(Q1879,0)=4,"Good",ROUND(Q1879,0)=3,"Ok",ROUND(Q1879,0)&lt;3,"Bad")</f>
        <v>Good</v>
      </c>
      <c r="S1879">
        <v>130</v>
      </c>
      <c r="T1879" t="str">
        <f t="shared" si="118"/>
        <v>No</v>
      </c>
      <c r="U1879" s="65">
        <v>42481</v>
      </c>
      <c r="V1879" s="65">
        <v>43898</v>
      </c>
      <c r="W1879">
        <v>334</v>
      </c>
      <c r="X1879" t="str">
        <f t="shared" si="119"/>
        <v>Active</v>
      </c>
      <c r="Y1879" t="s">
        <v>15616</v>
      </c>
    </row>
    <row r="1880" spans="1:25" x14ac:dyDescent="0.25">
      <c r="A1880">
        <v>1879</v>
      </c>
      <c r="B1880" t="s">
        <v>1390</v>
      </c>
      <c r="C1880">
        <v>917</v>
      </c>
      <c r="D1880" t="str">
        <f>VLOOKUP($C1880,Hosts!$A:$O,10,0)</f>
        <v>New York</v>
      </c>
      <c r="E1880" s="67">
        <f>INDEX(Hosts!$A:$O,MATCH(Places!$C1880,Hosts!$A:$A,0),MATCH(Places!E$1,Hosts!$1:$1,0))</f>
        <v>1</v>
      </c>
      <c r="F1880" s="67">
        <f>INDEX(Hosts!$A:$O,MATCH(Places!$C1880,Hosts!$A:$A,0),MATCH(Places!F$1,Hosts!$1:$1,0))</f>
        <v>0.9</v>
      </c>
      <c r="G1880" s="67" t="str">
        <f>INDEX(Hosts!$A:$O,MATCH(Places!$C1880,Hosts!$A:$A,0),MATCH(Places!G$1,Hosts!$1:$1,0))</f>
        <v>Yes</v>
      </c>
      <c r="H1880">
        <v>16</v>
      </c>
      <c r="I1880" t="str">
        <f>VLOOKUP($H1880,Neighborhoods!$A:$C,2,0)</f>
        <v>Manhattan</v>
      </c>
      <c r="J1880" t="str">
        <f>VLOOKUP($H1880,Neighborhoods!$A:$C,3,0)</f>
        <v>Harlem</v>
      </c>
      <c r="K1880" t="s">
        <v>11822</v>
      </c>
      <c r="L1880" t="str">
        <f t="shared" si="116"/>
        <v>No</v>
      </c>
      <c r="M1880">
        <v>6</v>
      </c>
      <c r="N1880" t="str" cm="1">
        <f t="array" ref="N1880">_xlfn.IFS(M1880&lt;=2,"Small",M1880&lt;=5,"Medium",M1880&gt;5,"Large")</f>
        <v>Large</v>
      </c>
      <c r="O1880" s="50">
        <v>450</v>
      </c>
      <c r="P1880" s="67">
        <f t="shared" si="117"/>
        <v>0.04</v>
      </c>
      <c r="Q1880" s="52">
        <v>4.78</v>
      </c>
      <c r="R1880" s="52" t="str" cm="1">
        <f t="array" ref="R1880">_xlfn.IFS(ROUND(Q1880,0)=5,"Excellent",ROUND(Q1880,0)=4,"Good",ROUND(Q1880,0)=3,"Ok",ROUND(Q1880,0)&lt;3,"Bad")</f>
        <v>Excellent</v>
      </c>
      <c r="S1880">
        <v>9</v>
      </c>
      <c r="T1880" t="str">
        <f t="shared" si="118"/>
        <v>No</v>
      </c>
      <c r="U1880" s="65">
        <v>42570</v>
      </c>
      <c r="V1880" s="65">
        <v>43697</v>
      </c>
      <c r="W1880">
        <v>247</v>
      </c>
      <c r="X1880" t="str">
        <f t="shared" si="119"/>
        <v>Active</v>
      </c>
      <c r="Y1880" t="s">
        <v>15615</v>
      </c>
    </row>
    <row r="1881" spans="1:25" x14ac:dyDescent="0.25">
      <c r="A1881">
        <v>1880</v>
      </c>
      <c r="B1881" t="s">
        <v>1391</v>
      </c>
      <c r="C1881">
        <v>2733</v>
      </c>
      <c r="D1881" t="str">
        <f>VLOOKUP($C1881,Hosts!$A:$O,10,0)</f>
        <v>New York</v>
      </c>
      <c r="E1881" s="67">
        <f>INDEX(Hosts!$A:$O,MATCH(Places!$C1881,Hosts!$A:$A,0),MATCH(Places!E$1,Hosts!$1:$1,0))</f>
        <v>1</v>
      </c>
      <c r="F1881" s="67">
        <f>INDEX(Hosts!$A:$O,MATCH(Places!$C1881,Hosts!$A:$A,0),MATCH(Places!F$1,Hosts!$1:$1,0))</f>
        <v>1</v>
      </c>
      <c r="G1881" s="67" t="str">
        <f>INDEX(Hosts!$A:$O,MATCH(Places!$C1881,Hosts!$A:$A,0),MATCH(Places!G$1,Hosts!$1:$1,0))</f>
        <v>Yes</v>
      </c>
      <c r="H1881">
        <v>9</v>
      </c>
      <c r="I1881" t="str">
        <f>VLOOKUP($H1881,Neighborhoods!$A:$C,2,0)</f>
        <v>Brooklyn</v>
      </c>
      <c r="J1881" t="str">
        <f>VLOOKUP($H1881,Neighborhoods!$A:$C,3,0)</f>
        <v>Crown Heights</v>
      </c>
      <c r="K1881" t="s">
        <v>11822</v>
      </c>
      <c r="L1881" t="str">
        <f t="shared" si="116"/>
        <v>No</v>
      </c>
      <c r="M1881">
        <v>2</v>
      </c>
      <c r="N1881" t="str" cm="1">
        <f t="array" ref="N1881">_xlfn.IFS(M1881&lt;=2,"Small",M1881&lt;=5,"Medium",M1881&gt;5,"Large")</f>
        <v>Small</v>
      </c>
      <c r="O1881" s="50">
        <v>142</v>
      </c>
      <c r="P1881" s="67">
        <f t="shared" si="117"/>
        <v>0.03</v>
      </c>
      <c r="Q1881" s="52">
        <v>4.9800000000000004</v>
      </c>
      <c r="R1881" s="52" t="str" cm="1">
        <f t="array" ref="R1881">_xlfn.IFS(ROUND(Q1881,0)=5,"Excellent",ROUND(Q1881,0)=4,"Good",ROUND(Q1881,0)=3,"Ok",ROUND(Q1881,0)&lt;3,"Bad")</f>
        <v>Excellent</v>
      </c>
      <c r="S1881">
        <v>94</v>
      </c>
      <c r="T1881" t="str">
        <f t="shared" si="118"/>
        <v>No</v>
      </c>
      <c r="U1881" s="65">
        <v>42477</v>
      </c>
      <c r="V1881" s="65">
        <v>44016</v>
      </c>
      <c r="W1881">
        <v>88</v>
      </c>
      <c r="X1881" t="str">
        <f t="shared" si="119"/>
        <v>Active</v>
      </c>
      <c r="Y1881" t="s">
        <v>15616</v>
      </c>
    </row>
    <row r="1882" spans="1:25" x14ac:dyDescent="0.25">
      <c r="A1882">
        <v>1881</v>
      </c>
      <c r="B1882" t="s">
        <v>14821</v>
      </c>
      <c r="C1882">
        <v>2735</v>
      </c>
      <c r="D1882" t="str">
        <f>VLOOKUP($C1882,Hosts!$A:$O,10,0)</f>
        <v>New York</v>
      </c>
      <c r="E1882" s="67">
        <f>INDEX(Hosts!$A:$O,MATCH(Places!$C1882,Hosts!$A:$A,0),MATCH(Places!E$1,Hosts!$1:$1,0))</f>
        <v>1</v>
      </c>
      <c r="F1882" s="67">
        <f>INDEX(Hosts!$A:$O,MATCH(Places!$C1882,Hosts!$A:$A,0),MATCH(Places!F$1,Hosts!$1:$1,0))</f>
        <v>1</v>
      </c>
      <c r="G1882" s="67" t="str">
        <f>INDEX(Hosts!$A:$O,MATCH(Places!$C1882,Hosts!$A:$A,0),MATCH(Places!G$1,Hosts!$1:$1,0))</f>
        <v>No</v>
      </c>
      <c r="H1882">
        <v>12</v>
      </c>
      <c r="I1882" t="str">
        <f>VLOOKUP($H1882,Neighborhoods!$A:$C,2,0)</f>
        <v>Brooklyn</v>
      </c>
      <c r="J1882" t="str">
        <f>VLOOKUP($H1882,Neighborhoods!$A:$C,3,0)</f>
        <v>Williamsburg</v>
      </c>
      <c r="K1882" t="s">
        <v>11822</v>
      </c>
      <c r="L1882" t="str">
        <f t="shared" si="116"/>
        <v>No</v>
      </c>
      <c r="M1882">
        <v>4</v>
      </c>
      <c r="N1882" t="str" cm="1">
        <f t="array" ref="N1882">_xlfn.IFS(M1882&lt;=2,"Small",M1882&lt;=5,"Medium",M1882&gt;5,"Large")</f>
        <v>Medium</v>
      </c>
      <c r="O1882" s="50">
        <v>157</v>
      </c>
      <c r="P1882" s="67">
        <f t="shared" si="117"/>
        <v>0.03</v>
      </c>
      <c r="Q1882" s="52">
        <v>5</v>
      </c>
      <c r="R1882" s="52" t="str" cm="1">
        <f t="array" ref="R1882">_xlfn.IFS(ROUND(Q1882,0)=5,"Excellent",ROUND(Q1882,0)=4,"Good",ROUND(Q1882,0)=3,"Ok",ROUND(Q1882,0)&lt;3,"Bad")</f>
        <v>Excellent</v>
      </c>
      <c r="S1882">
        <v>6</v>
      </c>
      <c r="T1882" t="str">
        <f t="shared" si="118"/>
        <v>No</v>
      </c>
      <c r="U1882" s="65">
        <v>42521</v>
      </c>
      <c r="V1882" s="65">
        <v>43581</v>
      </c>
      <c r="W1882">
        <v>28</v>
      </c>
      <c r="X1882" t="str">
        <f t="shared" si="119"/>
        <v>Active</v>
      </c>
      <c r="Y1882" t="s">
        <v>15616</v>
      </c>
    </row>
    <row r="1883" spans="1:25" x14ac:dyDescent="0.25">
      <c r="A1883">
        <v>1882</v>
      </c>
      <c r="B1883" t="s">
        <v>15433</v>
      </c>
      <c r="C1883">
        <v>2515</v>
      </c>
      <c r="D1883" t="str">
        <f>VLOOKUP($C1883,Hosts!$A:$O,10,0)</f>
        <v>New York</v>
      </c>
      <c r="E1883" s="67">
        <f>INDEX(Hosts!$A:$O,MATCH(Places!$C1883,Hosts!$A:$A,0),MATCH(Places!E$1,Hosts!$1:$1,0))</f>
        <v>1</v>
      </c>
      <c r="F1883" s="67">
        <f>INDEX(Hosts!$A:$O,MATCH(Places!$C1883,Hosts!$A:$A,0),MATCH(Places!F$1,Hosts!$1:$1,0))</f>
        <v>0.8</v>
      </c>
      <c r="G1883" s="67" t="str">
        <f>INDEX(Hosts!$A:$O,MATCH(Places!$C1883,Hosts!$A:$A,0),MATCH(Places!G$1,Hosts!$1:$1,0))</f>
        <v>No</v>
      </c>
      <c r="H1883">
        <v>10</v>
      </c>
      <c r="I1883" t="str">
        <f>VLOOKUP($H1883,Neighborhoods!$A:$C,2,0)</f>
        <v>Brooklyn</v>
      </c>
      <c r="J1883" t="str">
        <f>VLOOKUP($H1883,Neighborhoods!$A:$C,3,0)</f>
        <v>East Flatbush</v>
      </c>
      <c r="K1883" t="s">
        <v>11822</v>
      </c>
      <c r="L1883" t="str">
        <f t="shared" si="116"/>
        <v>No</v>
      </c>
      <c r="M1883">
        <v>7</v>
      </c>
      <c r="N1883" t="str" cm="1">
        <f t="array" ref="N1883">_xlfn.IFS(M1883&lt;=2,"Small",M1883&lt;=5,"Medium",M1883&gt;5,"Large")</f>
        <v>Large</v>
      </c>
      <c r="O1883" s="50">
        <v>141</v>
      </c>
      <c r="P1883" s="67">
        <f t="shared" si="117"/>
        <v>0.03</v>
      </c>
      <c r="Q1883" s="52">
        <v>4.7300000000000004</v>
      </c>
      <c r="R1883" s="52" t="str" cm="1">
        <f t="array" ref="R1883">_xlfn.IFS(ROUND(Q1883,0)=5,"Excellent",ROUND(Q1883,0)=4,"Good",ROUND(Q1883,0)=3,"Ok",ROUND(Q1883,0)&lt;3,"Bad")</f>
        <v>Excellent</v>
      </c>
      <c r="S1883">
        <v>250</v>
      </c>
      <c r="T1883" t="str">
        <f t="shared" si="118"/>
        <v>No</v>
      </c>
      <c r="U1883" s="65">
        <v>42466</v>
      </c>
      <c r="V1883" s="65">
        <v>44043</v>
      </c>
      <c r="W1883">
        <v>346</v>
      </c>
      <c r="X1883" t="str">
        <f t="shared" si="119"/>
        <v>Active</v>
      </c>
      <c r="Y1883" t="s">
        <v>15615</v>
      </c>
    </row>
    <row r="1884" spans="1:25" x14ac:dyDescent="0.25">
      <c r="A1884">
        <v>1883</v>
      </c>
      <c r="B1884" t="s">
        <v>1392</v>
      </c>
      <c r="C1884">
        <v>859</v>
      </c>
      <c r="D1884" t="str">
        <f>VLOOKUP($C1884,Hosts!$A:$O,10,0)</f>
        <v>New York</v>
      </c>
      <c r="E1884" s="67">
        <f>INDEX(Hosts!$A:$O,MATCH(Places!$C1884,Hosts!$A:$A,0),MATCH(Places!E$1,Hosts!$1:$1,0))</f>
        <v>1</v>
      </c>
      <c r="F1884" s="67">
        <f>INDEX(Hosts!$A:$O,MATCH(Places!$C1884,Hosts!$A:$A,0),MATCH(Places!F$1,Hosts!$1:$1,0))</f>
        <v>0.93</v>
      </c>
      <c r="G1884" s="67" t="str">
        <f>INDEX(Hosts!$A:$O,MATCH(Places!$C1884,Hosts!$A:$A,0),MATCH(Places!G$1,Hosts!$1:$1,0))</f>
        <v>Yes</v>
      </c>
      <c r="H1884">
        <v>7</v>
      </c>
      <c r="I1884" t="str">
        <f>VLOOKUP($H1884,Neighborhoods!$A:$C,2,0)</f>
        <v>Brooklyn</v>
      </c>
      <c r="J1884" t="str">
        <f>VLOOKUP($H1884,Neighborhoods!$A:$C,3,0)</f>
        <v>Bedford-Stuyvesant</v>
      </c>
      <c r="K1884" t="s">
        <v>11822</v>
      </c>
      <c r="L1884" t="str">
        <f t="shared" si="116"/>
        <v>No</v>
      </c>
      <c r="M1884">
        <v>3</v>
      </c>
      <c r="N1884" t="str" cm="1">
        <f t="array" ref="N1884">_xlfn.IFS(M1884&lt;=2,"Small",M1884&lt;=5,"Medium",M1884&gt;5,"Large")</f>
        <v>Medium</v>
      </c>
      <c r="O1884" s="50">
        <v>128</v>
      </c>
      <c r="P1884" s="67">
        <f t="shared" si="117"/>
        <v>0.03</v>
      </c>
      <c r="Q1884" s="52">
        <v>4.9800000000000004</v>
      </c>
      <c r="R1884" s="52" t="str" cm="1">
        <f t="array" ref="R1884">_xlfn.IFS(ROUND(Q1884,0)=5,"Excellent",ROUND(Q1884,0)=4,"Good",ROUND(Q1884,0)=3,"Ok",ROUND(Q1884,0)&lt;3,"Bad")</f>
        <v>Excellent</v>
      </c>
      <c r="S1884">
        <v>58</v>
      </c>
      <c r="T1884" t="str">
        <f t="shared" si="118"/>
        <v>No</v>
      </c>
      <c r="U1884" s="65">
        <v>42483</v>
      </c>
      <c r="V1884" s="65">
        <v>43988</v>
      </c>
      <c r="W1884">
        <v>211</v>
      </c>
      <c r="X1884" t="str">
        <f t="shared" si="119"/>
        <v>Active</v>
      </c>
      <c r="Y1884" t="s">
        <v>15616</v>
      </c>
    </row>
    <row r="1885" spans="1:25" x14ac:dyDescent="0.25">
      <c r="A1885">
        <v>1884</v>
      </c>
      <c r="B1885" t="s">
        <v>13640</v>
      </c>
      <c r="C1885">
        <v>81</v>
      </c>
      <c r="D1885" t="str">
        <f>VLOOKUP($C1885,Hosts!$A:$O,10,0)</f>
        <v>New York</v>
      </c>
      <c r="E1885" s="67">
        <f>INDEX(Hosts!$A:$O,MATCH(Places!$C1885,Hosts!$A:$A,0),MATCH(Places!E$1,Hosts!$1:$1,0))</f>
        <v>1</v>
      </c>
      <c r="F1885" s="67">
        <f>INDEX(Hosts!$A:$O,MATCH(Places!$C1885,Hosts!$A:$A,0),MATCH(Places!F$1,Hosts!$1:$1,0))</f>
        <v>0.9</v>
      </c>
      <c r="G1885" s="67" t="str">
        <f>INDEX(Hosts!$A:$O,MATCH(Places!$C1885,Hosts!$A:$A,0),MATCH(Places!G$1,Hosts!$1:$1,0))</f>
        <v>No</v>
      </c>
      <c r="H1885">
        <v>12</v>
      </c>
      <c r="I1885" t="str">
        <f>VLOOKUP($H1885,Neighborhoods!$A:$C,2,0)</f>
        <v>Brooklyn</v>
      </c>
      <c r="J1885" t="str">
        <f>VLOOKUP($H1885,Neighborhoods!$A:$C,3,0)</f>
        <v>Williamsburg</v>
      </c>
      <c r="K1885" t="s">
        <v>11822</v>
      </c>
      <c r="L1885" t="str">
        <f t="shared" si="116"/>
        <v>No</v>
      </c>
      <c r="M1885">
        <v>1</v>
      </c>
      <c r="N1885" t="str" cm="1">
        <f t="array" ref="N1885">_xlfn.IFS(M1885&lt;=2,"Small",M1885&lt;=5,"Medium",M1885&gt;5,"Large")</f>
        <v>Small</v>
      </c>
      <c r="O1885" s="50">
        <v>175</v>
      </c>
      <c r="P1885" s="67">
        <f t="shared" si="117"/>
        <v>0.03</v>
      </c>
      <c r="Q1885" s="52">
        <v>5</v>
      </c>
      <c r="R1885" s="52" t="str" cm="1">
        <f t="array" ref="R1885">_xlfn.IFS(ROUND(Q1885,0)=5,"Excellent",ROUND(Q1885,0)=4,"Good",ROUND(Q1885,0)=3,"Ok",ROUND(Q1885,0)&lt;3,"Bad")</f>
        <v>Excellent</v>
      </c>
      <c r="S1885">
        <v>5</v>
      </c>
      <c r="T1885" t="str">
        <f t="shared" si="118"/>
        <v>No</v>
      </c>
      <c r="U1885" s="65">
        <v>42724</v>
      </c>
      <c r="V1885" s="65">
        <v>43832</v>
      </c>
      <c r="W1885">
        <v>196</v>
      </c>
      <c r="X1885" t="str">
        <f t="shared" si="119"/>
        <v>Active</v>
      </c>
      <c r="Y1885" t="s">
        <v>15615</v>
      </c>
    </row>
    <row r="1886" spans="1:25" x14ac:dyDescent="0.25">
      <c r="A1886">
        <v>1885</v>
      </c>
      <c r="B1886" t="s">
        <v>14245</v>
      </c>
      <c r="C1886">
        <v>823</v>
      </c>
      <c r="D1886" t="str">
        <f>VLOOKUP($C1886,Hosts!$A:$O,10,0)</f>
        <v>New York</v>
      </c>
      <c r="E1886" s="67">
        <f>INDEX(Hosts!$A:$O,MATCH(Places!$C1886,Hosts!$A:$A,0),MATCH(Places!E$1,Hosts!$1:$1,0))</f>
        <v>1</v>
      </c>
      <c r="F1886" s="67">
        <f>INDEX(Hosts!$A:$O,MATCH(Places!$C1886,Hosts!$A:$A,0),MATCH(Places!F$1,Hosts!$1:$1,0))</f>
        <v>0.62</v>
      </c>
      <c r="G1886" s="67" t="str">
        <f>INDEX(Hosts!$A:$O,MATCH(Places!$C1886,Hosts!$A:$A,0),MATCH(Places!G$1,Hosts!$1:$1,0))</f>
        <v>Yes</v>
      </c>
      <c r="H1886">
        <v>7</v>
      </c>
      <c r="I1886" t="str">
        <f>VLOOKUP($H1886,Neighborhoods!$A:$C,2,0)</f>
        <v>Brooklyn</v>
      </c>
      <c r="J1886" t="str">
        <f>VLOOKUP($H1886,Neighborhoods!$A:$C,3,0)</f>
        <v>Bedford-Stuyvesant</v>
      </c>
      <c r="K1886" t="s">
        <v>11822</v>
      </c>
      <c r="L1886" t="str">
        <f t="shared" si="116"/>
        <v>No</v>
      </c>
      <c r="M1886">
        <v>2</v>
      </c>
      <c r="N1886" t="str" cm="1">
        <f t="array" ref="N1886">_xlfn.IFS(M1886&lt;=2,"Small",M1886&lt;=5,"Medium",M1886&gt;5,"Large")</f>
        <v>Small</v>
      </c>
      <c r="O1886" s="50">
        <v>85</v>
      </c>
      <c r="P1886" s="67">
        <f t="shared" si="117"/>
        <v>0.03</v>
      </c>
      <c r="Q1886" s="52">
        <v>4.92</v>
      </c>
      <c r="R1886" s="52" t="str" cm="1">
        <f t="array" ref="R1886">_xlfn.IFS(ROUND(Q1886,0)=5,"Excellent",ROUND(Q1886,0)=4,"Good",ROUND(Q1886,0)=3,"Ok",ROUND(Q1886,0)&lt;3,"Bad")</f>
        <v>Excellent</v>
      </c>
      <c r="S1886">
        <v>132</v>
      </c>
      <c r="T1886" t="str">
        <f t="shared" si="118"/>
        <v>Yes</v>
      </c>
      <c r="U1886" s="65">
        <v>42475</v>
      </c>
      <c r="V1886" s="65">
        <v>44043</v>
      </c>
      <c r="W1886">
        <v>350</v>
      </c>
      <c r="X1886" t="str">
        <f t="shared" si="119"/>
        <v>Active</v>
      </c>
      <c r="Y1886" t="s">
        <v>15615</v>
      </c>
    </row>
    <row r="1887" spans="1:25" x14ac:dyDescent="0.25">
      <c r="A1887">
        <v>1886</v>
      </c>
      <c r="B1887" t="s">
        <v>1393</v>
      </c>
      <c r="C1887">
        <v>2129</v>
      </c>
      <c r="D1887" t="str">
        <f>VLOOKUP($C1887,Hosts!$A:$O,10,0)</f>
        <v>New York</v>
      </c>
      <c r="E1887" s="67">
        <f>INDEX(Hosts!$A:$O,MATCH(Places!$C1887,Hosts!$A:$A,0),MATCH(Places!E$1,Hosts!$1:$1,0))</f>
        <v>1</v>
      </c>
      <c r="F1887" s="67">
        <f>INDEX(Hosts!$A:$O,MATCH(Places!$C1887,Hosts!$A:$A,0),MATCH(Places!F$1,Hosts!$1:$1,0))</f>
        <v>0.94</v>
      </c>
      <c r="G1887" s="67" t="str">
        <f>INDEX(Hosts!$A:$O,MATCH(Places!$C1887,Hosts!$A:$A,0),MATCH(Places!G$1,Hosts!$1:$1,0))</f>
        <v>No</v>
      </c>
      <c r="H1887">
        <v>7</v>
      </c>
      <c r="I1887" t="str">
        <f>VLOOKUP($H1887,Neighborhoods!$A:$C,2,0)</f>
        <v>Brooklyn</v>
      </c>
      <c r="J1887" t="str">
        <f>VLOOKUP($H1887,Neighborhoods!$A:$C,3,0)</f>
        <v>Bedford-Stuyvesant</v>
      </c>
      <c r="K1887" t="s">
        <v>11822</v>
      </c>
      <c r="L1887" t="str">
        <f t="shared" si="116"/>
        <v>No</v>
      </c>
      <c r="M1887">
        <v>4</v>
      </c>
      <c r="N1887" t="str" cm="1">
        <f t="array" ref="N1887">_xlfn.IFS(M1887&lt;=2,"Small",M1887&lt;=5,"Medium",M1887&gt;5,"Large")</f>
        <v>Medium</v>
      </c>
      <c r="O1887" s="50">
        <v>151</v>
      </c>
      <c r="P1887" s="67">
        <f t="shared" si="117"/>
        <v>0.03</v>
      </c>
      <c r="Q1887" s="52">
        <v>4.57</v>
      </c>
      <c r="R1887" s="52" t="str" cm="1">
        <f t="array" ref="R1887">_xlfn.IFS(ROUND(Q1887,0)=5,"Excellent",ROUND(Q1887,0)=4,"Good",ROUND(Q1887,0)=3,"Ok",ROUND(Q1887,0)&lt;3,"Bad")</f>
        <v>Excellent</v>
      </c>
      <c r="S1887">
        <v>118</v>
      </c>
      <c r="T1887" t="str">
        <f t="shared" si="118"/>
        <v>No</v>
      </c>
      <c r="U1887" s="65">
        <v>42465</v>
      </c>
      <c r="V1887" s="65">
        <v>44035</v>
      </c>
      <c r="W1887">
        <v>359</v>
      </c>
      <c r="X1887" t="str">
        <f t="shared" si="119"/>
        <v>Active</v>
      </c>
      <c r="Y1887" t="s">
        <v>15615</v>
      </c>
    </row>
    <row r="1888" spans="1:25" x14ac:dyDescent="0.25">
      <c r="A1888">
        <v>1887</v>
      </c>
      <c r="B1888" t="s">
        <v>1394</v>
      </c>
      <c r="C1888">
        <v>88</v>
      </c>
      <c r="D1888" t="str">
        <f>VLOOKUP($C1888,Hosts!$A:$O,10,0)</f>
        <v>New York</v>
      </c>
      <c r="E1888" s="67">
        <f>INDEX(Hosts!$A:$O,MATCH(Places!$C1888,Hosts!$A:$A,0),MATCH(Places!E$1,Hosts!$1:$1,0))</f>
        <v>1</v>
      </c>
      <c r="F1888" s="67">
        <f>INDEX(Hosts!$A:$O,MATCH(Places!$C1888,Hosts!$A:$A,0),MATCH(Places!F$1,Hosts!$1:$1,0))</f>
        <v>0.86</v>
      </c>
      <c r="G1888" s="67" t="str">
        <f>INDEX(Hosts!$A:$O,MATCH(Places!$C1888,Hosts!$A:$A,0),MATCH(Places!G$1,Hosts!$1:$1,0))</f>
        <v>Yes</v>
      </c>
      <c r="H1888">
        <v>9</v>
      </c>
      <c r="I1888" t="str">
        <f>VLOOKUP($H1888,Neighborhoods!$A:$C,2,0)</f>
        <v>Brooklyn</v>
      </c>
      <c r="J1888" t="str">
        <f>VLOOKUP($H1888,Neighborhoods!$A:$C,3,0)</f>
        <v>Crown Heights</v>
      </c>
      <c r="K1888" t="s">
        <v>1</v>
      </c>
      <c r="L1888" t="str">
        <f t="shared" si="116"/>
        <v>Yes</v>
      </c>
      <c r="M1888">
        <v>5</v>
      </c>
      <c r="N1888" t="str" cm="1">
        <f t="array" ref="N1888">_xlfn.IFS(M1888&lt;=2,"Small",M1888&lt;=5,"Medium",M1888&gt;5,"Large")</f>
        <v>Medium</v>
      </c>
      <c r="O1888" s="50">
        <v>41</v>
      </c>
      <c r="P1888" s="67">
        <f t="shared" si="117"/>
        <v>0.03</v>
      </c>
      <c r="Q1888" s="52">
        <v>4.79</v>
      </c>
      <c r="R1888" s="52" t="str" cm="1">
        <f t="array" ref="R1888">_xlfn.IFS(ROUND(Q1888,0)=5,"Excellent",ROUND(Q1888,0)=4,"Good",ROUND(Q1888,0)=3,"Ok",ROUND(Q1888,0)&lt;3,"Bad")</f>
        <v>Excellent</v>
      </c>
      <c r="S1888">
        <v>128</v>
      </c>
      <c r="T1888" t="str">
        <f t="shared" si="118"/>
        <v>No</v>
      </c>
      <c r="U1888" s="65">
        <v>42455</v>
      </c>
      <c r="V1888" s="65">
        <v>43832</v>
      </c>
      <c r="W1888">
        <v>1</v>
      </c>
      <c r="X1888" t="str">
        <f t="shared" si="119"/>
        <v>Active</v>
      </c>
      <c r="Y1888" t="s">
        <v>15615</v>
      </c>
    </row>
    <row r="1889" spans="1:25" x14ac:dyDescent="0.25">
      <c r="A1889">
        <v>1888</v>
      </c>
      <c r="B1889" t="s">
        <v>1395</v>
      </c>
      <c r="C1889">
        <v>2738</v>
      </c>
      <c r="D1889" t="str">
        <f>VLOOKUP($C1889,Hosts!$A:$O,10,0)</f>
        <v>New York</v>
      </c>
      <c r="E1889" s="67">
        <f>INDEX(Hosts!$A:$O,MATCH(Places!$C1889,Hosts!$A:$A,0),MATCH(Places!E$1,Hosts!$1:$1,0))</f>
        <v>1</v>
      </c>
      <c r="F1889" s="67">
        <f>INDEX(Hosts!$A:$O,MATCH(Places!$C1889,Hosts!$A:$A,0),MATCH(Places!F$1,Hosts!$1:$1,0))</f>
        <v>0.98</v>
      </c>
      <c r="G1889" s="67" t="str">
        <f>INDEX(Hosts!$A:$O,MATCH(Places!$C1889,Hosts!$A:$A,0),MATCH(Places!G$1,Hosts!$1:$1,0))</f>
        <v>Yes</v>
      </c>
      <c r="H1889">
        <v>14</v>
      </c>
      <c r="I1889" t="str">
        <f>VLOOKUP($H1889,Neighborhoods!$A:$C,2,0)</f>
        <v>Manhattan</v>
      </c>
      <c r="J1889" t="str">
        <f>VLOOKUP($H1889,Neighborhoods!$A:$C,3,0)</f>
        <v>East Harlem</v>
      </c>
      <c r="K1889" t="s">
        <v>1</v>
      </c>
      <c r="L1889" t="str">
        <f t="shared" si="116"/>
        <v>Yes</v>
      </c>
      <c r="M1889">
        <v>1</v>
      </c>
      <c r="N1889" t="str" cm="1">
        <f t="array" ref="N1889">_xlfn.IFS(M1889&lt;=2,"Small",M1889&lt;=5,"Medium",M1889&gt;5,"Large")</f>
        <v>Small</v>
      </c>
      <c r="O1889" s="50">
        <v>46</v>
      </c>
      <c r="P1889" s="67">
        <f t="shared" si="117"/>
        <v>0.03</v>
      </c>
      <c r="Q1889" s="52">
        <v>4.91</v>
      </c>
      <c r="R1889" s="52" t="str" cm="1">
        <f t="array" ref="R1889">_xlfn.IFS(ROUND(Q1889,0)=5,"Excellent",ROUND(Q1889,0)=4,"Good",ROUND(Q1889,0)=3,"Ok",ROUND(Q1889,0)&lt;3,"Bad")</f>
        <v>Excellent</v>
      </c>
      <c r="S1889">
        <v>53</v>
      </c>
      <c r="T1889" t="str">
        <f t="shared" si="118"/>
        <v>No</v>
      </c>
      <c r="U1889" s="65">
        <v>42600</v>
      </c>
      <c r="V1889" s="65">
        <v>43904</v>
      </c>
      <c r="W1889">
        <v>1</v>
      </c>
      <c r="X1889" t="str">
        <f t="shared" si="119"/>
        <v>Active</v>
      </c>
      <c r="Y1889" t="s">
        <v>15616</v>
      </c>
    </row>
    <row r="1890" spans="1:25" x14ac:dyDescent="0.25">
      <c r="A1890">
        <v>1889</v>
      </c>
      <c r="B1890" t="s">
        <v>1396</v>
      </c>
      <c r="C1890">
        <v>73</v>
      </c>
      <c r="D1890" t="str">
        <f>VLOOKUP($C1890,Hosts!$A:$O,10,0)</f>
        <v>California</v>
      </c>
      <c r="E1890" s="67">
        <f>INDEX(Hosts!$A:$O,MATCH(Places!$C1890,Hosts!$A:$A,0),MATCH(Places!E$1,Hosts!$1:$1,0))</f>
        <v>1</v>
      </c>
      <c r="F1890" s="67">
        <f>INDEX(Hosts!$A:$O,MATCH(Places!$C1890,Hosts!$A:$A,0),MATCH(Places!F$1,Hosts!$1:$1,0))</f>
        <v>1</v>
      </c>
      <c r="G1890" s="67" t="str">
        <f>INDEX(Hosts!$A:$O,MATCH(Places!$C1890,Hosts!$A:$A,0),MATCH(Places!G$1,Hosts!$1:$1,0))</f>
        <v>Yes</v>
      </c>
      <c r="H1890">
        <v>16</v>
      </c>
      <c r="I1890" t="str">
        <f>VLOOKUP($H1890,Neighborhoods!$A:$C,2,0)</f>
        <v>Manhattan</v>
      </c>
      <c r="J1890" t="str">
        <f>VLOOKUP($H1890,Neighborhoods!$A:$C,3,0)</f>
        <v>Harlem</v>
      </c>
      <c r="K1890" t="s">
        <v>11822</v>
      </c>
      <c r="L1890" t="str">
        <f t="shared" si="116"/>
        <v>No</v>
      </c>
      <c r="M1890">
        <v>3</v>
      </c>
      <c r="N1890" t="str" cm="1">
        <f t="array" ref="N1890">_xlfn.IFS(M1890&lt;=2,"Small",M1890&lt;=5,"Medium",M1890&gt;5,"Large")</f>
        <v>Medium</v>
      </c>
      <c r="O1890" s="50">
        <v>99</v>
      </c>
      <c r="P1890" s="67">
        <f t="shared" si="117"/>
        <v>0.03</v>
      </c>
      <c r="Q1890" s="52">
        <v>5</v>
      </c>
      <c r="R1890" s="52" t="str" cm="1">
        <f t="array" ref="R1890">_xlfn.IFS(ROUND(Q1890,0)=5,"Excellent",ROUND(Q1890,0)=4,"Good",ROUND(Q1890,0)=3,"Ok",ROUND(Q1890,0)&lt;3,"Bad")</f>
        <v>Excellent</v>
      </c>
      <c r="S1890">
        <v>12</v>
      </c>
      <c r="T1890" t="str">
        <f t="shared" si="118"/>
        <v>No</v>
      </c>
      <c r="U1890" s="65">
        <v>43007</v>
      </c>
      <c r="V1890" s="65">
        <v>43971</v>
      </c>
      <c r="W1890">
        <v>0</v>
      </c>
      <c r="X1890" t="str">
        <f t="shared" si="119"/>
        <v>Inactive</v>
      </c>
      <c r="Y1890" t="s">
        <v>15615</v>
      </c>
    </row>
    <row r="1891" spans="1:25" x14ac:dyDescent="0.25">
      <c r="A1891">
        <v>1890</v>
      </c>
      <c r="B1891" t="s">
        <v>14029</v>
      </c>
      <c r="C1891">
        <v>2585</v>
      </c>
      <c r="D1891" t="str">
        <f>VLOOKUP($C1891,Hosts!$A:$O,10,0)</f>
        <v>New York</v>
      </c>
      <c r="E1891" s="67">
        <f>INDEX(Hosts!$A:$O,MATCH(Places!$C1891,Hosts!$A:$A,0),MATCH(Places!E$1,Hosts!$1:$1,0))</f>
        <v>0.67</v>
      </c>
      <c r="F1891" s="67">
        <f>INDEX(Hosts!$A:$O,MATCH(Places!$C1891,Hosts!$A:$A,0),MATCH(Places!F$1,Hosts!$1:$1,0))</f>
        <v>0.75</v>
      </c>
      <c r="G1891" s="67" t="str">
        <f>INDEX(Hosts!$A:$O,MATCH(Places!$C1891,Hosts!$A:$A,0),MATCH(Places!G$1,Hosts!$1:$1,0))</f>
        <v>No</v>
      </c>
      <c r="H1891">
        <v>17</v>
      </c>
      <c r="I1891" t="str">
        <f>VLOOKUP($H1891,Neighborhoods!$A:$C,2,0)</f>
        <v>Manhattan</v>
      </c>
      <c r="J1891" t="str">
        <f>VLOOKUP($H1891,Neighborhoods!$A:$C,3,0)</f>
        <v>Hell's Kitchen</v>
      </c>
      <c r="K1891" t="s">
        <v>11822</v>
      </c>
      <c r="L1891" t="str">
        <f t="shared" si="116"/>
        <v>No</v>
      </c>
      <c r="M1891">
        <v>5</v>
      </c>
      <c r="N1891" t="str" cm="1">
        <f t="array" ref="N1891">_xlfn.IFS(M1891&lt;=2,"Small",M1891&lt;=5,"Medium",M1891&gt;5,"Large")</f>
        <v>Medium</v>
      </c>
      <c r="O1891" s="50">
        <v>100</v>
      </c>
      <c r="P1891" s="67">
        <f t="shared" si="117"/>
        <v>0.03</v>
      </c>
      <c r="Q1891" s="52">
        <v>4.75</v>
      </c>
      <c r="R1891" s="52" t="str" cm="1">
        <f t="array" ref="R1891">_xlfn.IFS(ROUND(Q1891,0)=5,"Excellent",ROUND(Q1891,0)=4,"Good",ROUND(Q1891,0)=3,"Ok",ROUND(Q1891,0)&lt;3,"Bad")</f>
        <v>Excellent</v>
      </c>
      <c r="S1891">
        <v>8</v>
      </c>
      <c r="T1891" t="str">
        <f t="shared" si="118"/>
        <v>No</v>
      </c>
      <c r="U1891" s="65">
        <v>42521</v>
      </c>
      <c r="V1891" s="65">
        <v>43547</v>
      </c>
      <c r="W1891">
        <v>334</v>
      </c>
      <c r="X1891" t="str">
        <f t="shared" si="119"/>
        <v>Active</v>
      </c>
      <c r="Y1891" t="s">
        <v>15615</v>
      </c>
    </row>
    <row r="1892" spans="1:25" x14ac:dyDescent="0.25">
      <c r="A1892">
        <v>1891</v>
      </c>
      <c r="B1892" t="s">
        <v>1397</v>
      </c>
      <c r="C1892">
        <v>2738</v>
      </c>
      <c r="D1892" t="str">
        <f>VLOOKUP($C1892,Hosts!$A:$O,10,0)</f>
        <v>New York</v>
      </c>
      <c r="E1892" s="67">
        <f>INDEX(Hosts!$A:$O,MATCH(Places!$C1892,Hosts!$A:$A,0),MATCH(Places!E$1,Hosts!$1:$1,0))</f>
        <v>1</v>
      </c>
      <c r="F1892" s="67">
        <f>INDEX(Hosts!$A:$O,MATCH(Places!$C1892,Hosts!$A:$A,0),MATCH(Places!F$1,Hosts!$1:$1,0))</f>
        <v>0.98</v>
      </c>
      <c r="G1892" s="67" t="str">
        <f>INDEX(Hosts!$A:$O,MATCH(Places!$C1892,Hosts!$A:$A,0),MATCH(Places!G$1,Hosts!$1:$1,0))</f>
        <v>Yes</v>
      </c>
      <c r="H1892">
        <v>14</v>
      </c>
      <c r="I1892" t="str">
        <f>VLOOKUP($H1892,Neighborhoods!$A:$C,2,0)</f>
        <v>Manhattan</v>
      </c>
      <c r="J1892" t="str">
        <f>VLOOKUP($H1892,Neighborhoods!$A:$C,3,0)</f>
        <v>East Harlem</v>
      </c>
      <c r="K1892" t="s">
        <v>1</v>
      </c>
      <c r="L1892" t="str">
        <f t="shared" si="116"/>
        <v>Yes</v>
      </c>
      <c r="M1892">
        <v>1</v>
      </c>
      <c r="N1892" t="str" cm="1">
        <f t="array" ref="N1892">_xlfn.IFS(M1892&lt;=2,"Small",M1892&lt;=5,"Medium",M1892&gt;5,"Large")</f>
        <v>Small</v>
      </c>
      <c r="O1892" s="50">
        <v>42</v>
      </c>
      <c r="P1892" s="67">
        <f t="shared" si="117"/>
        <v>0.03</v>
      </c>
      <c r="Q1892" s="52">
        <v>4.91</v>
      </c>
      <c r="R1892" s="52" t="str" cm="1">
        <f t="array" ref="R1892">_xlfn.IFS(ROUND(Q1892,0)=5,"Excellent",ROUND(Q1892,0)=4,"Good",ROUND(Q1892,0)=3,"Ok",ROUND(Q1892,0)&lt;3,"Bad")</f>
        <v>Excellent</v>
      </c>
      <c r="S1892">
        <v>67</v>
      </c>
      <c r="T1892" t="str">
        <f t="shared" si="118"/>
        <v>No</v>
      </c>
      <c r="U1892" s="65">
        <v>42486</v>
      </c>
      <c r="V1892" s="65">
        <v>43903</v>
      </c>
      <c r="W1892">
        <v>2</v>
      </c>
      <c r="X1892" t="str">
        <f t="shared" si="119"/>
        <v>Active</v>
      </c>
      <c r="Y1892" t="s">
        <v>15616</v>
      </c>
    </row>
    <row r="1893" spans="1:25" x14ac:dyDescent="0.25">
      <c r="A1893">
        <v>1892</v>
      </c>
      <c r="B1893" t="s">
        <v>15238</v>
      </c>
      <c r="C1893">
        <v>2747</v>
      </c>
      <c r="D1893" t="str">
        <f>VLOOKUP($C1893,Hosts!$A:$O,10,0)</f>
        <v>New York</v>
      </c>
      <c r="E1893" s="67">
        <f>INDEX(Hosts!$A:$O,MATCH(Places!$C1893,Hosts!$A:$A,0),MATCH(Places!E$1,Hosts!$1:$1,0))</f>
        <v>1</v>
      </c>
      <c r="F1893" s="67">
        <f>INDEX(Hosts!$A:$O,MATCH(Places!$C1893,Hosts!$A:$A,0),MATCH(Places!F$1,Hosts!$1:$1,0))</f>
        <v>1</v>
      </c>
      <c r="G1893" s="67" t="str">
        <f>INDEX(Hosts!$A:$O,MATCH(Places!$C1893,Hosts!$A:$A,0),MATCH(Places!G$1,Hosts!$1:$1,0))</f>
        <v>Yes</v>
      </c>
      <c r="H1893">
        <v>17</v>
      </c>
      <c r="I1893" t="str">
        <f>VLOOKUP($H1893,Neighborhoods!$A:$C,2,0)</f>
        <v>Manhattan</v>
      </c>
      <c r="J1893" t="str">
        <f>VLOOKUP($H1893,Neighborhoods!$A:$C,3,0)</f>
        <v>Hell's Kitchen</v>
      </c>
      <c r="K1893" t="s">
        <v>11822</v>
      </c>
      <c r="L1893" t="str">
        <f t="shared" si="116"/>
        <v>No</v>
      </c>
      <c r="M1893">
        <v>2</v>
      </c>
      <c r="N1893" t="str" cm="1">
        <f t="array" ref="N1893">_xlfn.IFS(M1893&lt;=2,"Small",M1893&lt;=5,"Medium",M1893&gt;5,"Large")</f>
        <v>Small</v>
      </c>
      <c r="O1893" s="50">
        <v>500</v>
      </c>
      <c r="P1893" s="67">
        <f t="shared" si="117"/>
        <v>0.05</v>
      </c>
      <c r="Q1893" s="52">
        <v>4.91</v>
      </c>
      <c r="R1893" s="52" t="str" cm="1">
        <f t="array" ref="R1893">_xlfn.IFS(ROUND(Q1893,0)=5,"Excellent",ROUND(Q1893,0)=4,"Good",ROUND(Q1893,0)=3,"Ok",ROUND(Q1893,0)&lt;3,"Bad")</f>
        <v>Excellent</v>
      </c>
      <c r="S1893">
        <v>107</v>
      </c>
      <c r="T1893" t="str">
        <f t="shared" si="118"/>
        <v>Yes</v>
      </c>
      <c r="U1893" s="65">
        <v>42465</v>
      </c>
      <c r="V1893" s="65">
        <v>43074</v>
      </c>
      <c r="W1893">
        <v>365</v>
      </c>
      <c r="X1893" t="str">
        <f t="shared" si="119"/>
        <v>Active</v>
      </c>
      <c r="Y1893" t="s">
        <v>15615</v>
      </c>
    </row>
    <row r="1894" spans="1:25" x14ac:dyDescent="0.25">
      <c r="A1894">
        <v>1893</v>
      </c>
      <c r="B1894" t="s">
        <v>1398</v>
      </c>
      <c r="C1894">
        <v>2317</v>
      </c>
      <c r="D1894" t="str">
        <f>VLOOKUP($C1894,Hosts!$A:$O,10,0)</f>
        <v>New York</v>
      </c>
      <c r="E1894" s="67">
        <f>INDEX(Hosts!$A:$O,MATCH(Places!$C1894,Hosts!$A:$A,0),MATCH(Places!E$1,Hosts!$1:$1,0))</f>
        <v>1</v>
      </c>
      <c r="F1894" s="67">
        <f>INDEX(Hosts!$A:$O,MATCH(Places!$C1894,Hosts!$A:$A,0),MATCH(Places!F$1,Hosts!$1:$1,0))</f>
        <v>1</v>
      </c>
      <c r="G1894" s="67" t="str">
        <f>INDEX(Hosts!$A:$O,MATCH(Places!$C1894,Hosts!$A:$A,0),MATCH(Places!G$1,Hosts!$1:$1,0))</f>
        <v>No</v>
      </c>
      <c r="H1894">
        <v>20</v>
      </c>
      <c r="I1894" t="str">
        <f>VLOOKUP($H1894,Neighborhoods!$A:$C,2,0)</f>
        <v>Manhattan</v>
      </c>
      <c r="J1894" t="str">
        <f>VLOOKUP($H1894,Neighborhoods!$A:$C,3,0)</f>
        <v>Upper West Side</v>
      </c>
      <c r="K1894" t="s">
        <v>11822</v>
      </c>
      <c r="L1894" t="str">
        <f t="shared" si="116"/>
        <v>No</v>
      </c>
      <c r="M1894">
        <v>4</v>
      </c>
      <c r="N1894" t="str" cm="1">
        <f t="array" ref="N1894">_xlfn.IFS(M1894&lt;=2,"Small",M1894&lt;=5,"Medium",M1894&gt;5,"Large")</f>
        <v>Medium</v>
      </c>
      <c r="O1894" s="50">
        <v>325</v>
      </c>
      <c r="P1894" s="67">
        <f t="shared" si="117"/>
        <v>0.04</v>
      </c>
      <c r="Q1894" s="52">
        <v>4.6399999999999997</v>
      </c>
      <c r="R1894" s="52" t="str" cm="1">
        <f t="array" ref="R1894">_xlfn.IFS(ROUND(Q1894,0)=5,"Excellent",ROUND(Q1894,0)=4,"Good",ROUND(Q1894,0)=3,"Ok",ROUND(Q1894,0)&lt;3,"Bad")</f>
        <v>Excellent</v>
      </c>
      <c r="S1894">
        <v>61</v>
      </c>
      <c r="T1894" t="str">
        <f t="shared" si="118"/>
        <v>No</v>
      </c>
      <c r="U1894" s="65">
        <v>42506</v>
      </c>
      <c r="V1894" s="65">
        <v>43835</v>
      </c>
      <c r="W1894">
        <v>349</v>
      </c>
      <c r="X1894" t="str">
        <f t="shared" si="119"/>
        <v>Active</v>
      </c>
      <c r="Y1894" t="s">
        <v>15616</v>
      </c>
    </row>
    <row r="1895" spans="1:25" x14ac:dyDescent="0.25">
      <c r="A1895">
        <v>1894</v>
      </c>
      <c r="B1895" t="s">
        <v>1399</v>
      </c>
      <c r="C1895">
        <v>2386</v>
      </c>
      <c r="D1895" t="str">
        <f>VLOOKUP($C1895,Hosts!$A:$O,10,0)</f>
        <v>New York</v>
      </c>
      <c r="E1895" s="67">
        <f>INDEX(Hosts!$A:$O,MATCH(Places!$C1895,Hosts!$A:$A,0),MATCH(Places!E$1,Hosts!$1:$1,0))</f>
        <v>1</v>
      </c>
      <c r="F1895" s="67">
        <f>INDEX(Hosts!$A:$O,MATCH(Places!$C1895,Hosts!$A:$A,0),MATCH(Places!F$1,Hosts!$1:$1,0))</f>
        <v>1</v>
      </c>
      <c r="G1895" s="67" t="str">
        <f>INDEX(Hosts!$A:$O,MATCH(Places!$C1895,Hosts!$A:$A,0),MATCH(Places!G$1,Hosts!$1:$1,0))</f>
        <v>Yes</v>
      </c>
      <c r="H1895">
        <v>9</v>
      </c>
      <c r="I1895" t="str">
        <f>VLOOKUP($H1895,Neighborhoods!$A:$C,2,0)</f>
        <v>Brooklyn</v>
      </c>
      <c r="J1895" t="str">
        <f>VLOOKUP($H1895,Neighborhoods!$A:$C,3,0)</f>
        <v>Crown Heights</v>
      </c>
      <c r="K1895" t="s">
        <v>11822</v>
      </c>
      <c r="L1895" t="str">
        <f t="shared" si="116"/>
        <v>No</v>
      </c>
      <c r="M1895">
        <v>3</v>
      </c>
      <c r="N1895" t="str" cm="1">
        <f t="array" ref="N1895">_xlfn.IFS(M1895&lt;=2,"Small",M1895&lt;=5,"Medium",M1895&gt;5,"Large")</f>
        <v>Medium</v>
      </c>
      <c r="O1895" s="50">
        <v>130</v>
      </c>
      <c r="P1895" s="67">
        <f t="shared" si="117"/>
        <v>0.03</v>
      </c>
      <c r="Q1895" s="52">
        <v>4.99</v>
      </c>
      <c r="R1895" s="52" t="str" cm="1">
        <f t="array" ref="R1895">_xlfn.IFS(ROUND(Q1895,0)=5,"Excellent",ROUND(Q1895,0)=4,"Good",ROUND(Q1895,0)=3,"Ok",ROUND(Q1895,0)&lt;3,"Bad")</f>
        <v>Excellent</v>
      </c>
      <c r="S1895">
        <v>82</v>
      </c>
      <c r="T1895" t="str">
        <f t="shared" si="118"/>
        <v>No</v>
      </c>
      <c r="U1895" s="65">
        <v>42485</v>
      </c>
      <c r="V1895" s="65">
        <v>44048</v>
      </c>
      <c r="W1895">
        <v>257</v>
      </c>
      <c r="X1895" t="str">
        <f t="shared" si="119"/>
        <v>Active</v>
      </c>
      <c r="Y1895" t="s">
        <v>15615</v>
      </c>
    </row>
    <row r="1896" spans="1:25" x14ac:dyDescent="0.25">
      <c r="A1896">
        <v>1895</v>
      </c>
      <c r="B1896" t="s">
        <v>1400</v>
      </c>
      <c r="C1896">
        <v>2751</v>
      </c>
      <c r="D1896" t="str">
        <f>VLOOKUP($C1896,Hosts!$A:$O,10,0)</f>
        <v>New York</v>
      </c>
      <c r="E1896" s="67">
        <f>INDEX(Hosts!$A:$O,MATCH(Places!$C1896,Hosts!$A:$A,0),MATCH(Places!E$1,Hosts!$1:$1,0))</f>
        <v>1</v>
      </c>
      <c r="F1896" s="67">
        <f>INDEX(Hosts!$A:$O,MATCH(Places!$C1896,Hosts!$A:$A,0),MATCH(Places!F$1,Hosts!$1:$1,0))</f>
        <v>1</v>
      </c>
      <c r="G1896" s="67" t="str">
        <f>INDEX(Hosts!$A:$O,MATCH(Places!$C1896,Hosts!$A:$A,0),MATCH(Places!G$1,Hosts!$1:$1,0))</f>
        <v>Yes</v>
      </c>
      <c r="H1896">
        <v>16</v>
      </c>
      <c r="I1896" t="str">
        <f>VLOOKUP($H1896,Neighborhoods!$A:$C,2,0)</f>
        <v>Manhattan</v>
      </c>
      <c r="J1896" t="str">
        <f>VLOOKUP($H1896,Neighborhoods!$A:$C,3,0)</f>
        <v>Harlem</v>
      </c>
      <c r="K1896" t="s">
        <v>1</v>
      </c>
      <c r="L1896" t="str">
        <f t="shared" si="116"/>
        <v>Yes</v>
      </c>
      <c r="M1896">
        <v>2</v>
      </c>
      <c r="N1896" t="str" cm="1">
        <f t="array" ref="N1896">_xlfn.IFS(M1896&lt;=2,"Small",M1896&lt;=5,"Medium",M1896&gt;5,"Large")</f>
        <v>Small</v>
      </c>
      <c r="O1896" s="50">
        <v>65</v>
      </c>
      <c r="P1896" s="67">
        <f t="shared" si="117"/>
        <v>0.03</v>
      </c>
      <c r="Q1896" s="52">
        <v>4.9800000000000004</v>
      </c>
      <c r="R1896" s="52" t="str" cm="1">
        <f t="array" ref="R1896">_xlfn.IFS(ROUND(Q1896,0)=5,"Excellent",ROUND(Q1896,0)=4,"Good",ROUND(Q1896,0)=3,"Ok",ROUND(Q1896,0)&lt;3,"Bad")</f>
        <v>Excellent</v>
      </c>
      <c r="S1896">
        <v>139</v>
      </c>
      <c r="T1896" t="str">
        <f t="shared" si="118"/>
        <v>Yes</v>
      </c>
      <c r="U1896" s="65">
        <v>42478</v>
      </c>
      <c r="V1896" s="65">
        <v>44011</v>
      </c>
      <c r="W1896">
        <v>329</v>
      </c>
      <c r="X1896" t="str">
        <f t="shared" si="119"/>
        <v>Active</v>
      </c>
      <c r="Y1896" t="s">
        <v>15616</v>
      </c>
    </row>
    <row r="1897" spans="1:25" x14ac:dyDescent="0.25">
      <c r="A1897">
        <v>1896</v>
      </c>
      <c r="B1897" t="s">
        <v>13700</v>
      </c>
      <c r="C1897">
        <v>1822</v>
      </c>
      <c r="D1897" t="str">
        <f>VLOOKUP($C1897,Hosts!$A:$O,10,0)</f>
        <v>New York</v>
      </c>
      <c r="E1897" s="67">
        <f>INDEX(Hosts!$A:$O,MATCH(Places!$C1897,Hosts!$A:$A,0),MATCH(Places!E$1,Hosts!$1:$1,0))</f>
        <v>1</v>
      </c>
      <c r="F1897" s="67">
        <f>INDEX(Hosts!$A:$O,MATCH(Places!$C1897,Hosts!$A:$A,0),MATCH(Places!F$1,Hosts!$1:$1,0))</f>
        <v>1</v>
      </c>
      <c r="G1897" s="67" t="str">
        <f>INDEX(Hosts!$A:$O,MATCH(Places!$C1897,Hosts!$A:$A,0),MATCH(Places!G$1,Hosts!$1:$1,0))</f>
        <v>No</v>
      </c>
      <c r="H1897">
        <v>13</v>
      </c>
      <c r="I1897" t="str">
        <f>VLOOKUP($H1897,Neighborhoods!$A:$C,2,0)</f>
        <v>Manhattan</v>
      </c>
      <c r="J1897" t="str">
        <f>VLOOKUP($H1897,Neighborhoods!$A:$C,3,0)</f>
        <v>Chelsea</v>
      </c>
      <c r="K1897" t="s">
        <v>11822</v>
      </c>
      <c r="L1897" t="str">
        <f t="shared" si="116"/>
        <v>No</v>
      </c>
      <c r="M1897">
        <v>1</v>
      </c>
      <c r="N1897" t="str" cm="1">
        <f t="array" ref="N1897">_xlfn.IFS(M1897&lt;=2,"Small",M1897&lt;=5,"Medium",M1897&gt;5,"Large")</f>
        <v>Small</v>
      </c>
      <c r="O1897" s="50">
        <v>111</v>
      </c>
      <c r="P1897" s="67">
        <f t="shared" si="117"/>
        <v>0.03</v>
      </c>
      <c r="Q1897" s="52">
        <v>4.83</v>
      </c>
      <c r="R1897" s="52" t="str" cm="1">
        <f t="array" ref="R1897">_xlfn.IFS(ROUND(Q1897,0)=5,"Excellent",ROUND(Q1897,0)=4,"Good",ROUND(Q1897,0)=3,"Ok",ROUND(Q1897,0)&lt;3,"Bad")</f>
        <v>Excellent</v>
      </c>
      <c r="S1897">
        <v>12</v>
      </c>
      <c r="T1897" t="str">
        <f t="shared" si="118"/>
        <v>No</v>
      </c>
      <c r="U1897" s="65">
        <v>42475</v>
      </c>
      <c r="V1897" s="65">
        <v>43449</v>
      </c>
      <c r="W1897">
        <v>59</v>
      </c>
      <c r="X1897" t="str">
        <f t="shared" si="119"/>
        <v>Active</v>
      </c>
      <c r="Y1897" t="s">
        <v>15615</v>
      </c>
    </row>
    <row r="1898" spans="1:25" x14ac:dyDescent="0.25">
      <c r="A1898">
        <v>1897</v>
      </c>
      <c r="B1898" t="s">
        <v>1401</v>
      </c>
      <c r="C1898">
        <v>764</v>
      </c>
      <c r="D1898" t="str">
        <f>VLOOKUP($C1898,Hosts!$A:$O,10,0)</f>
        <v>New York</v>
      </c>
      <c r="E1898" s="67">
        <f>INDEX(Hosts!$A:$O,MATCH(Places!$C1898,Hosts!$A:$A,0),MATCH(Places!E$1,Hosts!$1:$1,0))</f>
        <v>0.7</v>
      </c>
      <c r="F1898" s="67">
        <f>INDEX(Hosts!$A:$O,MATCH(Places!$C1898,Hosts!$A:$A,0),MATCH(Places!F$1,Hosts!$1:$1,0))</f>
        <v>0.5</v>
      </c>
      <c r="G1898" s="67" t="str">
        <f>INDEX(Hosts!$A:$O,MATCH(Places!$C1898,Hosts!$A:$A,0),MATCH(Places!G$1,Hosts!$1:$1,0))</f>
        <v>No</v>
      </c>
      <c r="H1898">
        <v>7</v>
      </c>
      <c r="I1898" t="str">
        <f>VLOOKUP($H1898,Neighborhoods!$A:$C,2,0)</f>
        <v>Brooklyn</v>
      </c>
      <c r="J1898" t="str">
        <f>VLOOKUP($H1898,Neighborhoods!$A:$C,3,0)</f>
        <v>Bedford-Stuyvesant</v>
      </c>
      <c r="K1898" t="s">
        <v>11822</v>
      </c>
      <c r="L1898" t="str">
        <f t="shared" si="116"/>
        <v>No</v>
      </c>
      <c r="M1898">
        <v>3</v>
      </c>
      <c r="N1898" t="str" cm="1">
        <f t="array" ref="N1898">_xlfn.IFS(M1898&lt;=2,"Small",M1898&lt;=5,"Medium",M1898&gt;5,"Large")</f>
        <v>Medium</v>
      </c>
      <c r="O1898" s="50">
        <v>99</v>
      </c>
      <c r="P1898" s="67">
        <f t="shared" si="117"/>
        <v>0.03</v>
      </c>
      <c r="Q1898" s="52">
        <v>4.83</v>
      </c>
      <c r="R1898" s="52" t="str" cm="1">
        <f t="array" ref="R1898">_xlfn.IFS(ROUND(Q1898,0)=5,"Excellent",ROUND(Q1898,0)=4,"Good",ROUND(Q1898,0)=3,"Ok",ROUND(Q1898,0)&lt;3,"Bad")</f>
        <v>Excellent</v>
      </c>
      <c r="S1898">
        <v>6</v>
      </c>
      <c r="T1898" t="str">
        <f t="shared" si="118"/>
        <v>No</v>
      </c>
      <c r="U1898" s="65">
        <v>42492</v>
      </c>
      <c r="V1898" s="65">
        <v>43616</v>
      </c>
      <c r="W1898">
        <v>79</v>
      </c>
      <c r="X1898" t="str">
        <f t="shared" si="119"/>
        <v>Active</v>
      </c>
      <c r="Y1898" t="s">
        <v>15615</v>
      </c>
    </row>
    <row r="1899" spans="1:25" x14ac:dyDescent="0.25">
      <c r="A1899">
        <v>1898</v>
      </c>
      <c r="B1899" t="s">
        <v>1402</v>
      </c>
      <c r="C1899">
        <v>2755</v>
      </c>
      <c r="D1899" t="str">
        <f>VLOOKUP($C1899,Hosts!$A:$O,10,0)</f>
        <v>New York</v>
      </c>
      <c r="E1899" s="67">
        <f>INDEX(Hosts!$A:$O,MATCH(Places!$C1899,Hosts!$A:$A,0),MATCH(Places!E$1,Hosts!$1:$1,0))</f>
        <v>1</v>
      </c>
      <c r="F1899" s="67">
        <f>INDEX(Hosts!$A:$O,MATCH(Places!$C1899,Hosts!$A:$A,0),MATCH(Places!F$1,Hosts!$1:$1,0))</f>
        <v>0.95</v>
      </c>
      <c r="G1899" s="67" t="str">
        <f>INDEX(Hosts!$A:$O,MATCH(Places!$C1899,Hosts!$A:$A,0),MATCH(Places!G$1,Hosts!$1:$1,0))</f>
        <v>Yes</v>
      </c>
      <c r="H1899">
        <v>16</v>
      </c>
      <c r="I1899" t="str">
        <f>VLOOKUP($H1899,Neighborhoods!$A:$C,2,0)</f>
        <v>Manhattan</v>
      </c>
      <c r="J1899" t="str">
        <f>VLOOKUP($H1899,Neighborhoods!$A:$C,3,0)</f>
        <v>Harlem</v>
      </c>
      <c r="K1899" t="s">
        <v>1</v>
      </c>
      <c r="L1899" t="str">
        <f t="shared" si="116"/>
        <v>Yes</v>
      </c>
      <c r="M1899">
        <v>2</v>
      </c>
      <c r="N1899" t="str" cm="1">
        <f t="array" ref="N1899">_xlfn.IFS(M1899&lt;=2,"Small",M1899&lt;=5,"Medium",M1899&gt;5,"Large")</f>
        <v>Small</v>
      </c>
      <c r="O1899" s="50">
        <v>49</v>
      </c>
      <c r="P1899" s="67">
        <f t="shared" si="117"/>
        <v>0.03</v>
      </c>
      <c r="Q1899" s="52">
        <v>4.9000000000000004</v>
      </c>
      <c r="R1899" s="52" t="str" cm="1">
        <f t="array" ref="R1899">_xlfn.IFS(ROUND(Q1899,0)=5,"Excellent",ROUND(Q1899,0)=4,"Good",ROUND(Q1899,0)=3,"Ok",ROUND(Q1899,0)&lt;3,"Bad")</f>
        <v>Excellent</v>
      </c>
      <c r="S1899">
        <v>120</v>
      </c>
      <c r="T1899" t="str">
        <f t="shared" si="118"/>
        <v>Yes</v>
      </c>
      <c r="U1899" s="65">
        <v>42477</v>
      </c>
      <c r="V1899" s="65">
        <v>44043</v>
      </c>
      <c r="W1899">
        <v>44</v>
      </c>
      <c r="X1899" t="str">
        <f t="shared" si="119"/>
        <v>Active</v>
      </c>
      <c r="Y1899" t="s">
        <v>15615</v>
      </c>
    </row>
    <row r="1900" spans="1:25" x14ac:dyDescent="0.25">
      <c r="A1900">
        <v>1899</v>
      </c>
      <c r="B1900" t="s">
        <v>1403</v>
      </c>
      <c r="C1900">
        <v>2756</v>
      </c>
      <c r="D1900" t="str">
        <f>VLOOKUP($C1900,Hosts!$A:$O,10,0)</f>
        <v>New York</v>
      </c>
      <c r="E1900" s="67">
        <f>INDEX(Hosts!$A:$O,MATCH(Places!$C1900,Hosts!$A:$A,0),MATCH(Places!E$1,Hosts!$1:$1,0))</f>
        <v>1</v>
      </c>
      <c r="F1900" s="67">
        <f>INDEX(Hosts!$A:$O,MATCH(Places!$C1900,Hosts!$A:$A,0),MATCH(Places!F$1,Hosts!$1:$1,0))</f>
        <v>1</v>
      </c>
      <c r="G1900" s="67" t="str">
        <f>INDEX(Hosts!$A:$O,MATCH(Places!$C1900,Hosts!$A:$A,0),MATCH(Places!G$1,Hosts!$1:$1,0))</f>
        <v>Yes</v>
      </c>
      <c r="H1900">
        <v>4</v>
      </c>
      <c r="I1900" t="str">
        <f>VLOOKUP($H1900,Neighborhoods!$A:$C,2,0)</f>
        <v>Bronx</v>
      </c>
      <c r="J1900" t="str">
        <f>VLOOKUP($H1900,Neighborhoods!$A:$C,3,0)</f>
        <v>Mott Haven</v>
      </c>
      <c r="K1900" t="s">
        <v>11822</v>
      </c>
      <c r="L1900" t="str">
        <f t="shared" si="116"/>
        <v>No</v>
      </c>
      <c r="M1900">
        <v>5</v>
      </c>
      <c r="N1900" t="str" cm="1">
        <f t="array" ref="N1900">_xlfn.IFS(M1900&lt;=2,"Small",M1900&lt;=5,"Medium",M1900&gt;5,"Large")</f>
        <v>Medium</v>
      </c>
      <c r="O1900" s="50">
        <v>129</v>
      </c>
      <c r="P1900" s="67">
        <f t="shared" si="117"/>
        <v>0.03</v>
      </c>
      <c r="Q1900" s="52">
        <v>4.8899999999999997</v>
      </c>
      <c r="R1900" s="52" t="str" cm="1">
        <f t="array" ref="R1900">_xlfn.IFS(ROUND(Q1900,0)=5,"Excellent",ROUND(Q1900,0)=4,"Good",ROUND(Q1900,0)=3,"Ok",ROUND(Q1900,0)&lt;3,"Bad")</f>
        <v>Excellent</v>
      </c>
      <c r="S1900">
        <v>164</v>
      </c>
      <c r="T1900" t="str">
        <f t="shared" si="118"/>
        <v>Yes</v>
      </c>
      <c r="U1900" s="65">
        <v>42470</v>
      </c>
      <c r="V1900" s="65">
        <v>43910</v>
      </c>
      <c r="W1900">
        <v>339</v>
      </c>
      <c r="X1900" t="str">
        <f t="shared" si="119"/>
        <v>Active</v>
      </c>
      <c r="Y1900" t="s">
        <v>15615</v>
      </c>
    </row>
    <row r="1901" spans="1:25" x14ac:dyDescent="0.25">
      <c r="A1901">
        <v>1900</v>
      </c>
      <c r="B1901" t="s">
        <v>1404</v>
      </c>
      <c r="C1901">
        <v>1780</v>
      </c>
      <c r="D1901" t="str">
        <f>VLOOKUP($C1901,Hosts!$A:$O,10,0)</f>
        <v>New York</v>
      </c>
      <c r="E1901" s="67">
        <f>INDEX(Hosts!$A:$O,MATCH(Places!$C1901,Hosts!$A:$A,0),MATCH(Places!E$1,Hosts!$1:$1,0))</f>
        <v>1</v>
      </c>
      <c r="F1901" s="67">
        <f>INDEX(Hosts!$A:$O,MATCH(Places!$C1901,Hosts!$A:$A,0),MATCH(Places!F$1,Hosts!$1:$1,0))</f>
        <v>0.89</v>
      </c>
      <c r="G1901" s="67" t="str">
        <f>INDEX(Hosts!$A:$O,MATCH(Places!$C1901,Hosts!$A:$A,0),MATCH(Places!G$1,Hosts!$1:$1,0))</f>
        <v>No</v>
      </c>
      <c r="H1901">
        <v>18</v>
      </c>
      <c r="I1901" t="str">
        <f>VLOOKUP($H1901,Neighborhoods!$A:$C,2,0)</f>
        <v>Manhattan</v>
      </c>
      <c r="J1901" t="str">
        <f>VLOOKUP($H1901,Neighborhoods!$A:$C,3,0)</f>
        <v>Midtown</v>
      </c>
      <c r="K1901" t="s">
        <v>11822</v>
      </c>
      <c r="L1901" t="str">
        <f t="shared" si="116"/>
        <v>No</v>
      </c>
      <c r="M1901">
        <v>2</v>
      </c>
      <c r="N1901" t="str" cm="1">
        <f t="array" ref="N1901">_xlfn.IFS(M1901&lt;=2,"Small",M1901&lt;=5,"Medium",M1901&gt;5,"Large")</f>
        <v>Small</v>
      </c>
      <c r="O1901" s="50">
        <v>92</v>
      </c>
      <c r="P1901" s="67">
        <f t="shared" si="117"/>
        <v>0.03</v>
      </c>
      <c r="Q1901" s="52">
        <v>4.7300000000000004</v>
      </c>
      <c r="R1901" s="52" t="str" cm="1">
        <f t="array" ref="R1901">_xlfn.IFS(ROUND(Q1901,0)=5,"Excellent",ROUND(Q1901,0)=4,"Good",ROUND(Q1901,0)=3,"Ok",ROUND(Q1901,0)&lt;3,"Bad")</f>
        <v>Excellent</v>
      </c>
      <c r="S1901">
        <v>11</v>
      </c>
      <c r="T1901" t="str">
        <f t="shared" si="118"/>
        <v>No</v>
      </c>
      <c r="U1901" s="65">
        <v>42527</v>
      </c>
      <c r="V1901" s="65">
        <v>43813</v>
      </c>
      <c r="W1901">
        <v>317</v>
      </c>
      <c r="X1901" t="str">
        <f t="shared" si="119"/>
        <v>Active</v>
      </c>
      <c r="Y1901" t="s">
        <v>15615</v>
      </c>
    </row>
    <row r="1902" spans="1:25" x14ac:dyDescent="0.25">
      <c r="A1902">
        <v>1901</v>
      </c>
      <c r="B1902" t="s">
        <v>1405</v>
      </c>
      <c r="C1902">
        <v>1626</v>
      </c>
      <c r="D1902" t="str">
        <f>VLOOKUP($C1902,Hosts!$A:$O,10,0)</f>
        <v>New York</v>
      </c>
      <c r="E1902" s="67">
        <f>INDEX(Hosts!$A:$O,MATCH(Places!$C1902,Hosts!$A:$A,0),MATCH(Places!E$1,Hosts!$1:$1,0))</f>
        <v>0.83</v>
      </c>
      <c r="F1902" s="67">
        <f>INDEX(Hosts!$A:$O,MATCH(Places!$C1902,Hosts!$A:$A,0),MATCH(Places!F$1,Hosts!$1:$1,0))</f>
        <v>0.9</v>
      </c>
      <c r="G1902" s="67" t="str">
        <f>INDEX(Hosts!$A:$O,MATCH(Places!$C1902,Hosts!$A:$A,0),MATCH(Places!G$1,Hosts!$1:$1,0))</f>
        <v>No</v>
      </c>
      <c r="H1902">
        <v>3</v>
      </c>
      <c r="I1902" t="str">
        <f>VLOOKUP($H1902,Neighborhoods!$A:$C,2,0)</f>
        <v>Bronx</v>
      </c>
      <c r="J1902" t="str">
        <f>VLOOKUP($H1902,Neighborhoods!$A:$C,3,0)</f>
        <v>Longwood</v>
      </c>
      <c r="K1902" t="s">
        <v>1</v>
      </c>
      <c r="L1902" t="str">
        <f t="shared" si="116"/>
        <v>Yes</v>
      </c>
      <c r="M1902">
        <v>4</v>
      </c>
      <c r="N1902" t="str" cm="1">
        <f t="array" ref="N1902">_xlfn.IFS(M1902&lt;=2,"Small",M1902&lt;=5,"Medium",M1902&gt;5,"Large")</f>
        <v>Medium</v>
      </c>
      <c r="O1902" s="50">
        <v>55</v>
      </c>
      <c r="P1902" s="67">
        <f t="shared" si="117"/>
        <v>0.03</v>
      </c>
      <c r="Q1902" s="52">
        <v>4.47</v>
      </c>
      <c r="R1902" s="52" t="str" cm="1">
        <f t="array" ref="R1902">_xlfn.IFS(ROUND(Q1902,0)=5,"Excellent",ROUND(Q1902,0)=4,"Good",ROUND(Q1902,0)=3,"Ok",ROUND(Q1902,0)&lt;3,"Bad")</f>
        <v>Good</v>
      </c>
      <c r="S1902">
        <v>47</v>
      </c>
      <c r="T1902" t="str">
        <f t="shared" si="118"/>
        <v>No</v>
      </c>
      <c r="U1902" s="65">
        <v>42498</v>
      </c>
      <c r="V1902" s="65">
        <v>43595</v>
      </c>
      <c r="W1902">
        <v>365</v>
      </c>
      <c r="X1902" t="str">
        <f t="shared" si="119"/>
        <v>Active</v>
      </c>
      <c r="Y1902" t="s">
        <v>15615</v>
      </c>
    </row>
    <row r="1903" spans="1:25" x14ac:dyDescent="0.25">
      <c r="A1903">
        <v>1902</v>
      </c>
      <c r="B1903" t="s">
        <v>1406</v>
      </c>
      <c r="C1903">
        <v>1626</v>
      </c>
      <c r="D1903" t="str">
        <f>VLOOKUP($C1903,Hosts!$A:$O,10,0)</f>
        <v>New York</v>
      </c>
      <c r="E1903" s="67">
        <f>INDEX(Hosts!$A:$O,MATCH(Places!$C1903,Hosts!$A:$A,0),MATCH(Places!E$1,Hosts!$1:$1,0))</f>
        <v>0.83</v>
      </c>
      <c r="F1903" s="67">
        <f>INDEX(Hosts!$A:$O,MATCH(Places!$C1903,Hosts!$A:$A,0),MATCH(Places!F$1,Hosts!$1:$1,0))</f>
        <v>0.9</v>
      </c>
      <c r="G1903" s="67" t="str">
        <f>INDEX(Hosts!$A:$O,MATCH(Places!$C1903,Hosts!$A:$A,0),MATCH(Places!G$1,Hosts!$1:$1,0))</f>
        <v>No</v>
      </c>
      <c r="H1903">
        <v>3</v>
      </c>
      <c r="I1903" t="str">
        <f>VLOOKUP($H1903,Neighborhoods!$A:$C,2,0)</f>
        <v>Bronx</v>
      </c>
      <c r="J1903" t="str">
        <f>VLOOKUP($H1903,Neighborhoods!$A:$C,3,0)</f>
        <v>Longwood</v>
      </c>
      <c r="K1903" t="s">
        <v>1</v>
      </c>
      <c r="L1903" t="str">
        <f t="shared" si="116"/>
        <v>Yes</v>
      </c>
      <c r="M1903">
        <v>4</v>
      </c>
      <c r="N1903" t="str" cm="1">
        <f t="array" ref="N1903">_xlfn.IFS(M1903&lt;=2,"Small",M1903&lt;=5,"Medium",M1903&gt;5,"Large")</f>
        <v>Medium</v>
      </c>
      <c r="O1903" s="50">
        <v>55</v>
      </c>
      <c r="P1903" s="67">
        <f t="shared" si="117"/>
        <v>0.03</v>
      </c>
      <c r="Q1903" s="52">
        <v>4.41</v>
      </c>
      <c r="R1903" s="52" t="str" cm="1">
        <f t="array" ref="R1903">_xlfn.IFS(ROUND(Q1903,0)=5,"Excellent",ROUND(Q1903,0)=4,"Good",ROUND(Q1903,0)=3,"Ok",ROUND(Q1903,0)&lt;3,"Bad")</f>
        <v>Good</v>
      </c>
      <c r="S1903">
        <v>92</v>
      </c>
      <c r="T1903" t="str">
        <f t="shared" si="118"/>
        <v>No</v>
      </c>
      <c r="U1903" s="65">
        <v>42478</v>
      </c>
      <c r="V1903" s="65">
        <v>44037</v>
      </c>
      <c r="W1903">
        <v>180</v>
      </c>
      <c r="X1903" t="str">
        <f t="shared" si="119"/>
        <v>Active</v>
      </c>
      <c r="Y1903" t="s">
        <v>15616</v>
      </c>
    </row>
    <row r="1904" spans="1:25" x14ac:dyDescent="0.25">
      <c r="A1904">
        <v>1903</v>
      </c>
      <c r="B1904" t="s">
        <v>15512</v>
      </c>
      <c r="C1904">
        <v>2758</v>
      </c>
      <c r="D1904" t="str">
        <f>VLOOKUP($C1904,Hosts!$A:$O,10,0)</f>
        <v>New York</v>
      </c>
      <c r="E1904" s="67">
        <f>INDEX(Hosts!$A:$O,MATCH(Places!$C1904,Hosts!$A:$A,0),MATCH(Places!E$1,Hosts!$1:$1,0))</f>
        <v>1</v>
      </c>
      <c r="F1904" s="67">
        <f>INDEX(Hosts!$A:$O,MATCH(Places!$C1904,Hosts!$A:$A,0),MATCH(Places!F$1,Hosts!$1:$1,0))</f>
        <v>1</v>
      </c>
      <c r="G1904" s="67" t="str">
        <f>INDEX(Hosts!$A:$O,MATCH(Places!$C1904,Hosts!$A:$A,0),MATCH(Places!G$1,Hosts!$1:$1,0))</f>
        <v>Yes</v>
      </c>
      <c r="H1904">
        <v>9</v>
      </c>
      <c r="I1904" t="str">
        <f>VLOOKUP($H1904,Neighborhoods!$A:$C,2,0)</f>
        <v>Brooklyn</v>
      </c>
      <c r="J1904" t="str">
        <f>VLOOKUP($H1904,Neighborhoods!$A:$C,3,0)</f>
        <v>Crown Heights</v>
      </c>
      <c r="K1904" t="s">
        <v>1</v>
      </c>
      <c r="L1904" t="str">
        <f t="shared" si="116"/>
        <v>Yes</v>
      </c>
      <c r="M1904">
        <v>2</v>
      </c>
      <c r="N1904" t="str" cm="1">
        <f t="array" ref="N1904">_xlfn.IFS(M1904&lt;=2,"Small",M1904&lt;=5,"Medium",M1904&gt;5,"Large")</f>
        <v>Small</v>
      </c>
      <c r="O1904" s="50">
        <v>40</v>
      </c>
      <c r="P1904" s="67">
        <f t="shared" si="117"/>
        <v>0.03</v>
      </c>
      <c r="Q1904" s="52">
        <v>4.82</v>
      </c>
      <c r="R1904" s="52" t="str" cm="1">
        <f t="array" ref="R1904">_xlfn.IFS(ROUND(Q1904,0)=5,"Excellent",ROUND(Q1904,0)=4,"Good",ROUND(Q1904,0)=3,"Ok",ROUND(Q1904,0)&lt;3,"Bad")</f>
        <v>Excellent</v>
      </c>
      <c r="S1904">
        <v>174</v>
      </c>
      <c r="T1904" t="str">
        <f t="shared" si="118"/>
        <v>Yes</v>
      </c>
      <c r="U1904" s="65">
        <v>42491</v>
      </c>
      <c r="V1904" s="65">
        <v>44038</v>
      </c>
      <c r="W1904">
        <v>28</v>
      </c>
      <c r="X1904" t="str">
        <f t="shared" si="119"/>
        <v>Active</v>
      </c>
      <c r="Y1904" t="s">
        <v>15615</v>
      </c>
    </row>
    <row r="1905" spans="1:25" x14ac:dyDescent="0.25">
      <c r="A1905">
        <v>1904</v>
      </c>
      <c r="B1905" t="s">
        <v>13543</v>
      </c>
      <c r="C1905">
        <v>58</v>
      </c>
      <c r="D1905" t="str">
        <f>VLOOKUP($C1905,Hosts!$A:$O,10,0)</f>
        <v>New York</v>
      </c>
      <c r="E1905" s="67">
        <f>INDEX(Hosts!$A:$O,MATCH(Places!$C1905,Hosts!$A:$A,0),MATCH(Places!E$1,Hosts!$1:$1,0))</f>
        <v>1</v>
      </c>
      <c r="F1905" s="67">
        <f>INDEX(Hosts!$A:$O,MATCH(Places!$C1905,Hosts!$A:$A,0),MATCH(Places!F$1,Hosts!$1:$1,0))</f>
        <v>0.8</v>
      </c>
      <c r="G1905" s="67" t="str">
        <f>INDEX(Hosts!$A:$O,MATCH(Places!$C1905,Hosts!$A:$A,0),MATCH(Places!G$1,Hosts!$1:$1,0))</f>
        <v>No</v>
      </c>
      <c r="H1905">
        <v>7</v>
      </c>
      <c r="I1905" t="str">
        <f>VLOOKUP($H1905,Neighborhoods!$A:$C,2,0)</f>
        <v>Brooklyn</v>
      </c>
      <c r="J1905" t="str">
        <f>VLOOKUP($H1905,Neighborhoods!$A:$C,3,0)</f>
        <v>Bedford-Stuyvesant</v>
      </c>
      <c r="K1905" t="s">
        <v>11822</v>
      </c>
      <c r="L1905" t="str">
        <f t="shared" si="116"/>
        <v>No</v>
      </c>
      <c r="M1905">
        <v>4</v>
      </c>
      <c r="N1905" t="str" cm="1">
        <f t="array" ref="N1905">_xlfn.IFS(M1905&lt;=2,"Small",M1905&lt;=5,"Medium",M1905&gt;5,"Large")</f>
        <v>Medium</v>
      </c>
      <c r="O1905" s="50">
        <v>90</v>
      </c>
      <c r="P1905" s="67">
        <f t="shared" si="117"/>
        <v>0.03</v>
      </c>
      <c r="Q1905" s="52">
        <v>5</v>
      </c>
      <c r="R1905" s="52" t="str" cm="1">
        <f t="array" ref="R1905">_xlfn.IFS(ROUND(Q1905,0)=5,"Excellent",ROUND(Q1905,0)=4,"Good",ROUND(Q1905,0)=3,"Ok",ROUND(Q1905,0)&lt;3,"Bad")</f>
        <v>Excellent</v>
      </c>
      <c r="S1905">
        <v>16</v>
      </c>
      <c r="T1905" t="str">
        <f t="shared" si="118"/>
        <v>No</v>
      </c>
      <c r="U1905" s="65">
        <v>42570</v>
      </c>
      <c r="V1905" s="65">
        <v>43988</v>
      </c>
      <c r="W1905">
        <v>0</v>
      </c>
      <c r="X1905" t="str">
        <f t="shared" si="119"/>
        <v>Inactive</v>
      </c>
      <c r="Y1905" t="s">
        <v>15615</v>
      </c>
    </row>
    <row r="1906" spans="1:25" x14ac:dyDescent="0.25">
      <c r="A1906">
        <v>1905</v>
      </c>
      <c r="B1906" t="s">
        <v>1408</v>
      </c>
      <c r="C1906">
        <v>2762</v>
      </c>
      <c r="D1906" t="str">
        <f>VLOOKUP($C1906,Hosts!$A:$O,10,0)</f>
        <v>New York</v>
      </c>
      <c r="E1906" s="67">
        <f>INDEX(Hosts!$A:$O,MATCH(Places!$C1906,Hosts!$A:$A,0),MATCH(Places!E$1,Hosts!$1:$1,0))</f>
        <v>1</v>
      </c>
      <c r="F1906" s="67">
        <f>INDEX(Hosts!$A:$O,MATCH(Places!$C1906,Hosts!$A:$A,0),MATCH(Places!F$1,Hosts!$1:$1,0))</f>
        <v>1</v>
      </c>
      <c r="G1906" s="67" t="str">
        <f>INDEX(Hosts!$A:$O,MATCH(Places!$C1906,Hosts!$A:$A,0),MATCH(Places!G$1,Hosts!$1:$1,0))</f>
        <v>Yes</v>
      </c>
      <c r="H1906">
        <v>20</v>
      </c>
      <c r="I1906" t="str">
        <f>VLOOKUP($H1906,Neighborhoods!$A:$C,2,0)</f>
        <v>Manhattan</v>
      </c>
      <c r="J1906" t="str">
        <f>VLOOKUP($H1906,Neighborhoods!$A:$C,3,0)</f>
        <v>Upper West Side</v>
      </c>
      <c r="K1906" t="s">
        <v>1</v>
      </c>
      <c r="L1906" t="str">
        <f t="shared" si="116"/>
        <v>Yes</v>
      </c>
      <c r="M1906">
        <v>2</v>
      </c>
      <c r="N1906" t="str" cm="1">
        <f t="array" ref="N1906">_xlfn.IFS(M1906&lt;=2,"Small",M1906&lt;=5,"Medium",M1906&gt;5,"Large")</f>
        <v>Small</v>
      </c>
      <c r="O1906" s="50">
        <v>95</v>
      </c>
      <c r="P1906" s="67">
        <f t="shared" si="117"/>
        <v>0.03</v>
      </c>
      <c r="Q1906" s="52">
        <v>4.9000000000000004</v>
      </c>
      <c r="R1906" s="52" t="str" cm="1">
        <f t="array" ref="R1906">_xlfn.IFS(ROUND(Q1906,0)=5,"Excellent",ROUND(Q1906,0)=4,"Good",ROUND(Q1906,0)=3,"Ok",ROUND(Q1906,0)&lt;3,"Bad")</f>
        <v>Excellent</v>
      </c>
      <c r="S1906">
        <v>84</v>
      </c>
      <c r="T1906" t="str">
        <f t="shared" si="118"/>
        <v>No</v>
      </c>
      <c r="U1906" s="65">
        <v>43036</v>
      </c>
      <c r="V1906" s="65">
        <v>43833</v>
      </c>
      <c r="W1906">
        <v>220</v>
      </c>
      <c r="X1906" t="str">
        <f t="shared" si="119"/>
        <v>Active</v>
      </c>
      <c r="Y1906" t="s">
        <v>15616</v>
      </c>
    </row>
    <row r="1907" spans="1:25" x14ac:dyDescent="0.25">
      <c r="A1907">
        <v>1906</v>
      </c>
      <c r="B1907" t="s">
        <v>1409</v>
      </c>
      <c r="C1907">
        <v>2764</v>
      </c>
      <c r="D1907" t="str">
        <f>VLOOKUP($C1907,Hosts!$A:$O,10,0)</f>
        <v>New York</v>
      </c>
      <c r="E1907" s="67">
        <f>INDEX(Hosts!$A:$O,MATCH(Places!$C1907,Hosts!$A:$A,0),MATCH(Places!E$1,Hosts!$1:$1,0))</f>
        <v>1</v>
      </c>
      <c r="F1907" s="67">
        <f>INDEX(Hosts!$A:$O,MATCH(Places!$C1907,Hosts!$A:$A,0),MATCH(Places!F$1,Hosts!$1:$1,0))</f>
        <v>1</v>
      </c>
      <c r="G1907" s="67" t="str">
        <f>INDEX(Hosts!$A:$O,MATCH(Places!$C1907,Hosts!$A:$A,0),MATCH(Places!G$1,Hosts!$1:$1,0))</f>
        <v>Yes</v>
      </c>
      <c r="H1907">
        <v>7</v>
      </c>
      <c r="I1907" t="str">
        <f>VLOOKUP($H1907,Neighborhoods!$A:$C,2,0)</f>
        <v>Brooklyn</v>
      </c>
      <c r="J1907" t="str">
        <f>VLOOKUP($H1907,Neighborhoods!$A:$C,3,0)</f>
        <v>Bedford-Stuyvesant</v>
      </c>
      <c r="K1907" t="s">
        <v>11822</v>
      </c>
      <c r="L1907" t="str">
        <f t="shared" si="116"/>
        <v>No</v>
      </c>
      <c r="M1907">
        <v>6</v>
      </c>
      <c r="N1907" t="str" cm="1">
        <f t="array" ref="N1907">_xlfn.IFS(M1907&lt;=2,"Small",M1907&lt;=5,"Medium",M1907&gt;5,"Large")</f>
        <v>Large</v>
      </c>
      <c r="O1907" s="50">
        <v>250</v>
      </c>
      <c r="P1907" s="67">
        <f t="shared" si="117"/>
        <v>0.04</v>
      </c>
      <c r="Q1907" s="52">
        <v>4.92</v>
      </c>
      <c r="R1907" s="52" t="str" cm="1">
        <f t="array" ref="R1907">_xlfn.IFS(ROUND(Q1907,0)=5,"Excellent",ROUND(Q1907,0)=4,"Good",ROUND(Q1907,0)=3,"Ok",ROUND(Q1907,0)&lt;3,"Bad")</f>
        <v>Excellent</v>
      </c>
      <c r="S1907">
        <v>145</v>
      </c>
      <c r="T1907" t="str">
        <f t="shared" si="118"/>
        <v>Yes</v>
      </c>
      <c r="U1907" s="65">
        <v>42521</v>
      </c>
      <c r="V1907" s="65">
        <v>43899</v>
      </c>
      <c r="W1907">
        <v>299</v>
      </c>
      <c r="X1907" t="str">
        <f t="shared" si="119"/>
        <v>Active</v>
      </c>
      <c r="Y1907" t="s">
        <v>15615</v>
      </c>
    </row>
    <row r="1908" spans="1:25" x14ac:dyDescent="0.25">
      <c r="A1908">
        <v>1907</v>
      </c>
      <c r="B1908" t="s">
        <v>14345</v>
      </c>
      <c r="C1908">
        <v>2765</v>
      </c>
      <c r="D1908" t="str">
        <f>VLOOKUP($C1908,Hosts!$A:$O,10,0)</f>
        <v>New York</v>
      </c>
      <c r="E1908" s="67">
        <f>INDEX(Hosts!$A:$O,MATCH(Places!$C1908,Hosts!$A:$A,0),MATCH(Places!E$1,Hosts!$1:$1,0))</f>
        <v>1</v>
      </c>
      <c r="F1908" s="67">
        <f>INDEX(Hosts!$A:$O,MATCH(Places!$C1908,Hosts!$A:$A,0),MATCH(Places!F$1,Hosts!$1:$1,0))</f>
        <v>0.9</v>
      </c>
      <c r="G1908" s="67" t="str">
        <f>INDEX(Hosts!$A:$O,MATCH(Places!$C1908,Hosts!$A:$A,0),MATCH(Places!G$1,Hosts!$1:$1,0))</f>
        <v>No</v>
      </c>
      <c r="H1908">
        <v>10</v>
      </c>
      <c r="I1908" t="str">
        <f>VLOOKUP($H1908,Neighborhoods!$A:$C,2,0)</f>
        <v>Brooklyn</v>
      </c>
      <c r="J1908" t="str">
        <f>VLOOKUP($H1908,Neighborhoods!$A:$C,3,0)</f>
        <v>East Flatbush</v>
      </c>
      <c r="K1908" t="s">
        <v>11822</v>
      </c>
      <c r="L1908" t="str">
        <f t="shared" si="116"/>
        <v>No</v>
      </c>
      <c r="M1908">
        <v>4</v>
      </c>
      <c r="N1908" t="str" cm="1">
        <f t="array" ref="N1908">_xlfn.IFS(M1908&lt;=2,"Small",M1908&lt;=5,"Medium",M1908&gt;5,"Large")</f>
        <v>Medium</v>
      </c>
      <c r="O1908" s="50">
        <v>229</v>
      </c>
      <c r="P1908" s="67">
        <f t="shared" si="117"/>
        <v>0.04</v>
      </c>
      <c r="Q1908" s="52">
        <v>4.8099999999999996</v>
      </c>
      <c r="R1908" s="52" t="str" cm="1">
        <f t="array" ref="R1908">_xlfn.IFS(ROUND(Q1908,0)=5,"Excellent",ROUND(Q1908,0)=4,"Good",ROUND(Q1908,0)=3,"Ok",ROUND(Q1908,0)&lt;3,"Bad")</f>
        <v>Excellent</v>
      </c>
      <c r="S1908">
        <v>54</v>
      </c>
      <c r="T1908" t="str">
        <f t="shared" si="118"/>
        <v>No</v>
      </c>
      <c r="U1908" s="65">
        <v>42625</v>
      </c>
      <c r="V1908" s="65">
        <v>44029</v>
      </c>
      <c r="W1908">
        <v>329</v>
      </c>
      <c r="X1908" t="str">
        <f t="shared" si="119"/>
        <v>Active</v>
      </c>
      <c r="Y1908" t="s">
        <v>15615</v>
      </c>
    </row>
    <row r="1909" spans="1:25" x14ac:dyDescent="0.25">
      <c r="A1909">
        <v>1908</v>
      </c>
      <c r="B1909" t="s">
        <v>1410</v>
      </c>
      <c r="C1909">
        <v>2724</v>
      </c>
      <c r="D1909" t="str">
        <f>VLOOKUP($C1909,Hosts!$A:$O,10,0)</f>
        <v>New York</v>
      </c>
      <c r="E1909" s="67">
        <f>INDEX(Hosts!$A:$O,MATCH(Places!$C1909,Hosts!$A:$A,0),MATCH(Places!E$1,Hosts!$1:$1,0))</f>
        <v>1</v>
      </c>
      <c r="F1909" s="67">
        <f>INDEX(Hosts!$A:$O,MATCH(Places!$C1909,Hosts!$A:$A,0),MATCH(Places!F$1,Hosts!$1:$1,0))</f>
        <v>0.98</v>
      </c>
      <c r="G1909" s="67" t="str">
        <f>INDEX(Hosts!$A:$O,MATCH(Places!$C1909,Hosts!$A:$A,0),MATCH(Places!G$1,Hosts!$1:$1,0))</f>
        <v>Yes</v>
      </c>
      <c r="H1909">
        <v>12</v>
      </c>
      <c r="I1909" t="str">
        <f>VLOOKUP($H1909,Neighborhoods!$A:$C,2,0)</f>
        <v>Brooklyn</v>
      </c>
      <c r="J1909" t="str">
        <f>VLOOKUP($H1909,Neighborhoods!$A:$C,3,0)</f>
        <v>Williamsburg</v>
      </c>
      <c r="K1909" t="s">
        <v>1</v>
      </c>
      <c r="L1909" t="str">
        <f t="shared" si="116"/>
        <v>Yes</v>
      </c>
      <c r="M1909">
        <v>2</v>
      </c>
      <c r="N1909" t="str" cm="1">
        <f t="array" ref="N1909">_xlfn.IFS(M1909&lt;=2,"Small",M1909&lt;=5,"Medium",M1909&gt;5,"Large")</f>
        <v>Small</v>
      </c>
      <c r="O1909" s="50">
        <v>92</v>
      </c>
      <c r="P1909" s="67">
        <f t="shared" si="117"/>
        <v>0.03</v>
      </c>
      <c r="Q1909" s="52">
        <v>4.9800000000000004</v>
      </c>
      <c r="R1909" s="52" t="str" cm="1">
        <f t="array" ref="R1909">_xlfn.IFS(ROUND(Q1909,0)=5,"Excellent",ROUND(Q1909,0)=4,"Good",ROUND(Q1909,0)=3,"Ok",ROUND(Q1909,0)&lt;3,"Bad")</f>
        <v>Excellent</v>
      </c>
      <c r="S1909">
        <v>223</v>
      </c>
      <c r="T1909" t="str">
        <f t="shared" si="118"/>
        <v>Yes</v>
      </c>
      <c r="U1909" s="65">
        <v>42471</v>
      </c>
      <c r="V1909" s="65">
        <v>43907</v>
      </c>
      <c r="W1909">
        <v>47</v>
      </c>
      <c r="X1909" t="str">
        <f t="shared" si="119"/>
        <v>Active</v>
      </c>
      <c r="Y1909" t="s">
        <v>15615</v>
      </c>
    </row>
    <row r="1910" spans="1:25" x14ac:dyDescent="0.25">
      <c r="A1910">
        <v>1909</v>
      </c>
      <c r="B1910" t="s">
        <v>1411</v>
      </c>
      <c r="C1910">
        <v>2767</v>
      </c>
      <c r="D1910" t="str">
        <f>VLOOKUP($C1910,Hosts!$A:$O,10,0)</f>
        <v>New York</v>
      </c>
      <c r="E1910" s="67">
        <f>INDEX(Hosts!$A:$O,MATCH(Places!$C1910,Hosts!$A:$A,0),MATCH(Places!E$1,Hosts!$1:$1,0))</f>
        <v>0.97</v>
      </c>
      <c r="F1910" s="67">
        <f>INDEX(Hosts!$A:$O,MATCH(Places!$C1910,Hosts!$A:$A,0),MATCH(Places!F$1,Hosts!$1:$1,0))</f>
        <v>0.91</v>
      </c>
      <c r="G1910" s="67" t="str">
        <f>INDEX(Hosts!$A:$O,MATCH(Places!$C1910,Hosts!$A:$A,0),MATCH(Places!G$1,Hosts!$1:$1,0))</f>
        <v>No</v>
      </c>
      <c r="H1910">
        <v>22</v>
      </c>
      <c r="I1910" t="str">
        <f>VLOOKUP($H1910,Neighborhoods!$A:$C,2,0)</f>
        <v>Queens</v>
      </c>
      <c r="J1910" t="str">
        <f>VLOOKUP($H1910,Neighborhoods!$A:$C,3,0)</f>
        <v>Flushing</v>
      </c>
      <c r="K1910" t="s">
        <v>1</v>
      </c>
      <c r="L1910" t="str">
        <f t="shared" si="116"/>
        <v>Yes</v>
      </c>
      <c r="M1910">
        <v>4</v>
      </c>
      <c r="N1910" t="str" cm="1">
        <f t="array" ref="N1910">_xlfn.IFS(M1910&lt;=2,"Small",M1910&lt;=5,"Medium",M1910&gt;5,"Large")</f>
        <v>Medium</v>
      </c>
      <c r="O1910" s="50">
        <v>50</v>
      </c>
      <c r="P1910" s="67">
        <f t="shared" si="117"/>
        <v>0.03</v>
      </c>
      <c r="Q1910" s="52">
        <v>4.41</v>
      </c>
      <c r="R1910" s="52" t="str" cm="1">
        <f t="array" ref="R1910">_xlfn.IFS(ROUND(Q1910,0)=5,"Excellent",ROUND(Q1910,0)=4,"Good",ROUND(Q1910,0)=3,"Ok",ROUND(Q1910,0)&lt;3,"Bad")</f>
        <v>Good</v>
      </c>
      <c r="S1910">
        <v>75</v>
      </c>
      <c r="T1910" t="str">
        <f t="shared" si="118"/>
        <v>No</v>
      </c>
      <c r="U1910" s="65">
        <v>42487</v>
      </c>
      <c r="V1910" s="65">
        <v>44015</v>
      </c>
      <c r="W1910">
        <v>180</v>
      </c>
      <c r="X1910" t="str">
        <f t="shared" si="119"/>
        <v>Active</v>
      </c>
      <c r="Y1910" t="s">
        <v>15615</v>
      </c>
    </row>
    <row r="1911" spans="1:25" x14ac:dyDescent="0.25">
      <c r="A1911">
        <v>1910</v>
      </c>
      <c r="B1911" t="s">
        <v>1412</v>
      </c>
      <c r="C1911">
        <v>2768</v>
      </c>
      <c r="D1911" t="str">
        <f>VLOOKUP($C1911,Hosts!$A:$O,10,0)</f>
        <v>New York</v>
      </c>
      <c r="E1911" s="67">
        <f>INDEX(Hosts!$A:$O,MATCH(Places!$C1911,Hosts!$A:$A,0),MATCH(Places!E$1,Hosts!$1:$1,0))</f>
        <v>1</v>
      </c>
      <c r="F1911" s="67">
        <f>INDEX(Hosts!$A:$O,MATCH(Places!$C1911,Hosts!$A:$A,0),MATCH(Places!F$1,Hosts!$1:$1,0))</f>
        <v>1</v>
      </c>
      <c r="G1911" s="67" t="str">
        <f>INDEX(Hosts!$A:$O,MATCH(Places!$C1911,Hosts!$A:$A,0),MATCH(Places!G$1,Hosts!$1:$1,0))</f>
        <v>Yes</v>
      </c>
      <c r="H1911">
        <v>9</v>
      </c>
      <c r="I1911" t="str">
        <f>VLOOKUP($H1911,Neighborhoods!$A:$C,2,0)</f>
        <v>Brooklyn</v>
      </c>
      <c r="J1911" t="str">
        <f>VLOOKUP($H1911,Neighborhoods!$A:$C,3,0)</f>
        <v>Crown Heights</v>
      </c>
      <c r="K1911" t="s">
        <v>11822</v>
      </c>
      <c r="L1911" t="str">
        <f t="shared" si="116"/>
        <v>No</v>
      </c>
      <c r="M1911">
        <v>3</v>
      </c>
      <c r="N1911" t="str" cm="1">
        <f t="array" ref="N1911">_xlfn.IFS(M1911&lt;=2,"Small",M1911&lt;=5,"Medium",M1911&gt;5,"Large")</f>
        <v>Medium</v>
      </c>
      <c r="O1911" s="50">
        <v>85</v>
      </c>
      <c r="P1911" s="67">
        <f t="shared" si="117"/>
        <v>0.03</v>
      </c>
      <c r="Q1911" s="52">
        <v>4.8899999999999997</v>
      </c>
      <c r="R1911" s="52" t="str" cm="1">
        <f t="array" ref="R1911">_xlfn.IFS(ROUND(Q1911,0)=5,"Excellent",ROUND(Q1911,0)=4,"Good",ROUND(Q1911,0)=3,"Ok",ROUND(Q1911,0)&lt;3,"Bad")</f>
        <v>Excellent</v>
      </c>
      <c r="S1911">
        <v>102</v>
      </c>
      <c r="T1911" t="str">
        <f t="shared" si="118"/>
        <v>Yes</v>
      </c>
      <c r="U1911" s="65">
        <v>42498</v>
      </c>
      <c r="V1911" s="65">
        <v>43909</v>
      </c>
      <c r="W1911">
        <v>363</v>
      </c>
      <c r="X1911" t="str">
        <f t="shared" si="119"/>
        <v>Active</v>
      </c>
      <c r="Y1911" t="s">
        <v>15616</v>
      </c>
    </row>
    <row r="1912" spans="1:25" x14ac:dyDescent="0.25">
      <c r="A1912">
        <v>1911</v>
      </c>
      <c r="B1912" t="s">
        <v>1413</v>
      </c>
      <c r="C1912">
        <v>1585</v>
      </c>
      <c r="D1912" t="str">
        <f>VLOOKUP($C1912,Hosts!$A:$O,10,0)</f>
        <v>New York</v>
      </c>
      <c r="E1912" s="67">
        <f>INDEX(Hosts!$A:$O,MATCH(Places!$C1912,Hosts!$A:$A,0),MATCH(Places!E$1,Hosts!$1:$1,0))</f>
        <v>0.92</v>
      </c>
      <c r="F1912" s="67">
        <f>INDEX(Hosts!$A:$O,MATCH(Places!$C1912,Hosts!$A:$A,0),MATCH(Places!F$1,Hosts!$1:$1,0))</f>
        <v>0.67</v>
      </c>
      <c r="G1912" s="67" t="str">
        <f>INDEX(Hosts!$A:$O,MATCH(Places!$C1912,Hosts!$A:$A,0),MATCH(Places!G$1,Hosts!$1:$1,0))</f>
        <v>Yes</v>
      </c>
      <c r="H1912">
        <v>16</v>
      </c>
      <c r="I1912" t="str">
        <f>VLOOKUP($H1912,Neighborhoods!$A:$C,2,0)</f>
        <v>Manhattan</v>
      </c>
      <c r="J1912" t="str">
        <f>VLOOKUP($H1912,Neighborhoods!$A:$C,3,0)</f>
        <v>Harlem</v>
      </c>
      <c r="K1912" t="s">
        <v>11822</v>
      </c>
      <c r="L1912" t="str">
        <f t="shared" si="116"/>
        <v>No</v>
      </c>
      <c r="M1912">
        <v>2</v>
      </c>
      <c r="N1912" t="str" cm="1">
        <f t="array" ref="N1912">_xlfn.IFS(M1912&lt;=2,"Small",M1912&lt;=5,"Medium",M1912&gt;5,"Large")</f>
        <v>Small</v>
      </c>
      <c r="O1912" s="50">
        <v>128</v>
      </c>
      <c r="P1912" s="67">
        <f t="shared" si="117"/>
        <v>0.03</v>
      </c>
      <c r="Q1912" s="52">
        <v>4.99</v>
      </c>
      <c r="R1912" s="52" t="str" cm="1">
        <f t="array" ref="R1912">_xlfn.IFS(ROUND(Q1912,0)=5,"Excellent",ROUND(Q1912,0)=4,"Good",ROUND(Q1912,0)=3,"Ok",ROUND(Q1912,0)&lt;3,"Bad")</f>
        <v>Excellent</v>
      </c>
      <c r="S1912">
        <v>121</v>
      </c>
      <c r="T1912" t="str">
        <f t="shared" si="118"/>
        <v>Yes</v>
      </c>
      <c r="U1912" s="65">
        <v>42499</v>
      </c>
      <c r="V1912" s="65">
        <v>44044</v>
      </c>
      <c r="W1912">
        <v>365</v>
      </c>
      <c r="X1912" t="str">
        <f t="shared" si="119"/>
        <v>Active</v>
      </c>
      <c r="Y1912" t="s">
        <v>15615</v>
      </c>
    </row>
    <row r="1913" spans="1:25" x14ac:dyDescent="0.25">
      <c r="A1913">
        <v>1912</v>
      </c>
      <c r="B1913" t="s">
        <v>1414</v>
      </c>
      <c r="C1913">
        <v>2313</v>
      </c>
      <c r="D1913" t="str">
        <f>VLOOKUP($C1913,Hosts!$A:$O,10,0)</f>
        <v>New York</v>
      </c>
      <c r="E1913" s="67">
        <f>INDEX(Hosts!$A:$O,MATCH(Places!$C1913,Hosts!$A:$A,0),MATCH(Places!E$1,Hosts!$1:$1,0))</f>
        <v>0.93</v>
      </c>
      <c r="F1913" s="67">
        <f>INDEX(Hosts!$A:$O,MATCH(Places!$C1913,Hosts!$A:$A,0),MATCH(Places!F$1,Hosts!$1:$1,0))</f>
        <v>0.71</v>
      </c>
      <c r="G1913" s="67" t="str">
        <f>INDEX(Hosts!$A:$O,MATCH(Places!$C1913,Hosts!$A:$A,0),MATCH(Places!G$1,Hosts!$1:$1,0))</f>
        <v>No</v>
      </c>
      <c r="H1913">
        <v>12</v>
      </c>
      <c r="I1913" t="str">
        <f>VLOOKUP($H1913,Neighborhoods!$A:$C,2,0)</f>
        <v>Brooklyn</v>
      </c>
      <c r="J1913" t="str">
        <f>VLOOKUP($H1913,Neighborhoods!$A:$C,3,0)</f>
        <v>Williamsburg</v>
      </c>
      <c r="K1913" t="s">
        <v>11822</v>
      </c>
      <c r="L1913" t="str">
        <f t="shared" si="116"/>
        <v>No</v>
      </c>
      <c r="M1913">
        <v>3</v>
      </c>
      <c r="N1913" t="str" cm="1">
        <f t="array" ref="N1913">_xlfn.IFS(M1913&lt;=2,"Small",M1913&lt;=5,"Medium",M1913&gt;5,"Large")</f>
        <v>Medium</v>
      </c>
      <c r="O1913" s="50">
        <v>131</v>
      </c>
      <c r="P1913" s="67">
        <f t="shared" si="117"/>
        <v>0.03</v>
      </c>
      <c r="Q1913" s="52">
        <v>4.79</v>
      </c>
      <c r="R1913" s="52" t="str" cm="1">
        <f t="array" ref="R1913">_xlfn.IFS(ROUND(Q1913,0)=5,"Excellent",ROUND(Q1913,0)=4,"Good",ROUND(Q1913,0)=3,"Ok",ROUND(Q1913,0)&lt;3,"Bad")</f>
        <v>Excellent</v>
      </c>
      <c r="S1913">
        <v>19</v>
      </c>
      <c r="T1913" t="str">
        <f t="shared" si="118"/>
        <v>No</v>
      </c>
      <c r="U1913" s="65">
        <v>42497</v>
      </c>
      <c r="V1913" s="65">
        <v>43812</v>
      </c>
      <c r="W1913">
        <v>81</v>
      </c>
      <c r="X1913" t="str">
        <f t="shared" si="119"/>
        <v>Active</v>
      </c>
      <c r="Y1913" t="s">
        <v>15615</v>
      </c>
    </row>
    <row r="1914" spans="1:25" x14ac:dyDescent="0.25">
      <c r="A1914">
        <v>1913</v>
      </c>
      <c r="B1914" t="s">
        <v>1415</v>
      </c>
      <c r="C1914">
        <v>2101</v>
      </c>
      <c r="D1914" t="str">
        <f>VLOOKUP($C1914,Hosts!$A:$O,10,0)</f>
        <v>New Jersey</v>
      </c>
      <c r="E1914" s="67">
        <f>INDEX(Hosts!$A:$O,MATCH(Places!$C1914,Hosts!$A:$A,0),MATCH(Places!E$1,Hosts!$1:$1,0))</f>
        <v>1</v>
      </c>
      <c r="F1914" s="67">
        <f>INDEX(Hosts!$A:$O,MATCH(Places!$C1914,Hosts!$A:$A,0),MATCH(Places!F$1,Hosts!$1:$1,0))</f>
        <v>0.56999999999999995</v>
      </c>
      <c r="G1914" s="67" t="str">
        <f>INDEX(Hosts!$A:$O,MATCH(Places!$C1914,Hosts!$A:$A,0),MATCH(Places!G$1,Hosts!$1:$1,0))</f>
        <v>Yes</v>
      </c>
      <c r="H1914">
        <v>18</v>
      </c>
      <c r="I1914" t="str">
        <f>VLOOKUP($H1914,Neighborhoods!$A:$C,2,0)</f>
        <v>Manhattan</v>
      </c>
      <c r="J1914" t="str">
        <f>VLOOKUP($H1914,Neighborhoods!$A:$C,3,0)</f>
        <v>Midtown</v>
      </c>
      <c r="K1914" t="s">
        <v>11822</v>
      </c>
      <c r="L1914" t="str">
        <f t="shared" si="116"/>
        <v>No</v>
      </c>
      <c r="M1914">
        <v>4</v>
      </c>
      <c r="N1914" t="str" cm="1">
        <f t="array" ref="N1914">_xlfn.IFS(M1914&lt;=2,"Small",M1914&lt;=5,"Medium",M1914&gt;5,"Large")</f>
        <v>Medium</v>
      </c>
      <c r="O1914" s="50">
        <v>241.86</v>
      </c>
      <c r="P1914" s="67">
        <f t="shared" si="117"/>
        <v>0.04</v>
      </c>
      <c r="Q1914" s="52">
        <v>4.67</v>
      </c>
      <c r="R1914" s="52" t="str" cm="1">
        <f t="array" ref="R1914">_xlfn.IFS(ROUND(Q1914,0)=5,"Excellent",ROUND(Q1914,0)=4,"Good",ROUND(Q1914,0)=3,"Ok",ROUND(Q1914,0)&lt;3,"Bad")</f>
        <v>Excellent</v>
      </c>
      <c r="S1914">
        <v>6</v>
      </c>
      <c r="T1914" t="str">
        <f t="shared" si="118"/>
        <v>No</v>
      </c>
      <c r="U1914" s="65">
        <v>42507</v>
      </c>
      <c r="V1914" s="65">
        <v>43721</v>
      </c>
      <c r="W1914">
        <v>0</v>
      </c>
      <c r="X1914" t="str">
        <f t="shared" si="119"/>
        <v>Inactive</v>
      </c>
      <c r="Y1914" t="s">
        <v>15615</v>
      </c>
    </row>
    <row r="1915" spans="1:25" x14ac:dyDescent="0.25">
      <c r="A1915">
        <v>1914</v>
      </c>
      <c r="B1915" t="s">
        <v>1416</v>
      </c>
      <c r="C1915">
        <v>2771</v>
      </c>
      <c r="D1915" t="str">
        <f>VLOOKUP($C1915,Hosts!$A:$O,10,0)</f>
        <v>New York</v>
      </c>
      <c r="E1915" s="67">
        <f>INDEX(Hosts!$A:$O,MATCH(Places!$C1915,Hosts!$A:$A,0),MATCH(Places!E$1,Hosts!$1:$1,0))</f>
        <v>0.77</v>
      </c>
      <c r="F1915" s="67">
        <f>INDEX(Hosts!$A:$O,MATCH(Places!$C1915,Hosts!$A:$A,0),MATCH(Places!F$1,Hosts!$1:$1,0))</f>
        <v>0.93</v>
      </c>
      <c r="G1915" s="67" t="str">
        <f>INDEX(Hosts!$A:$O,MATCH(Places!$C1915,Hosts!$A:$A,0),MATCH(Places!G$1,Hosts!$1:$1,0))</f>
        <v>No</v>
      </c>
      <c r="H1915">
        <v>17</v>
      </c>
      <c r="I1915" t="str">
        <f>VLOOKUP($H1915,Neighborhoods!$A:$C,2,0)</f>
        <v>Manhattan</v>
      </c>
      <c r="J1915" t="str">
        <f>VLOOKUP($H1915,Neighborhoods!$A:$C,3,0)</f>
        <v>Hell's Kitchen</v>
      </c>
      <c r="K1915" t="s">
        <v>11822</v>
      </c>
      <c r="L1915" t="str">
        <f t="shared" si="116"/>
        <v>No</v>
      </c>
      <c r="M1915">
        <v>5</v>
      </c>
      <c r="N1915" t="str" cm="1">
        <f t="array" ref="N1915">_xlfn.IFS(M1915&lt;=2,"Small",M1915&lt;=5,"Medium",M1915&gt;5,"Large")</f>
        <v>Medium</v>
      </c>
      <c r="O1915" s="50">
        <v>239</v>
      </c>
      <c r="P1915" s="67">
        <f t="shared" si="117"/>
        <v>0.04</v>
      </c>
      <c r="Q1915" s="52">
        <v>4.72</v>
      </c>
      <c r="R1915" s="52" t="str" cm="1">
        <f t="array" ref="R1915">_xlfn.IFS(ROUND(Q1915,0)=5,"Excellent",ROUND(Q1915,0)=4,"Good",ROUND(Q1915,0)=3,"Ok",ROUND(Q1915,0)&lt;3,"Bad")</f>
        <v>Excellent</v>
      </c>
      <c r="S1915">
        <v>141</v>
      </c>
      <c r="T1915" t="str">
        <f t="shared" si="118"/>
        <v>No</v>
      </c>
      <c r="U1915" s="65">
        <v>42478</v>
      </c>
      <c r="V1915" s="65">
        <v>43910</v>
      </c>
      <c r="W1915">
        <v>286</v>
      </c>
      <c r="X1915" t="str">
        <f t="shared" si="119"/>
        <v>Active</v>
      </c>
      <c r="Y1915" t="s">
        <v>15615</v>
      </c>
    </row>
    <row r="1916" spans="1:25" x14ac:dyDescent="0.25">
      <c r="A1916">
        <v>1915</v>
      </c>
      <c r="B1916" t="s">
        <v>1417</v>
      </c>
      <c r="C1916">
        <v>2198</v>
      </c>
      <c r="D1916" t="str">
        <f>VLOOKUP($C1916,Hosts!$A:$O,10,0)</f>
        <v>New York</v>
      </c>
      <c r="E1916" s="67">
        <f>INDEX(Hosts!$A:$O,MATCH(Places!$C1916,Hosts!$A:$A,0),MATCH(Places!E$1,Hosts!$1:$1,0))</f>
        <v>1</v>
      </c>
      <c r="F1916" s="67">
        <f>INDEX(Hosts!$A:$O,MATCH(Places!$C1916,Hosts!$A:$A,0),MATCH(Places!F$1,Hosts!$1:$1,0))</f>
        <v>0.94</v>
      </c>
      <c r="G1916" s="67" t="str">
        <f>INDEX(Hosts!$A:$O,MATCH(Places!$C1916,Hosts!$A:$A,0),MATCH(Places!G$1,Hosts!$1:$1,0))</f>
        <v>Yes</v>
      </c>
      <c r="H1916">
        <v>7</v>
      </c>
      <c r="I1916" t="str">
        <f>VLOOKUP($H1916,Neighborhoods!$A:$C,2,0)</f>
        <v>Brooklyn</v>
      </c>
      <c r="J1916" t="str">
        <f>VLOOKUP($H1916,Neighborhoods!$A:$C,3,0)</f>
        <v>Bedford-Stuyvesant</v>
      </c>
      <c r="K1916" t="s">
        <v>1</v>
      </c>
      <c r="L1916" t="str">
        <f t="shared" si="116"/>
        <v>Yes</v>
      </c>
      <c r="M1916">
        <v>2</v>
      </c>
      <c r="N1916" t="str" cm="1">
        <f t="array" ref="N1916">_xlfn.IFS(M1916&lt;=2,"Small",M1916&lt;=5,"Medium",M1916&gt;5,"Large")</f>
        <v>Small</v>
      </c>
      <c r="O1916" s="50">
        <v>55</v>
      </c>
      <c r="P1916" s="67">
        <f t="shared" si="117"/>
        <v>0.03</v>
      </c>
      <c r="Q1916" s="52">
        <v>4.84</v>
      </c>
      <c r="R1916" s="52" t="str" cm="1">
        <f t="array" ref="R1916">_xlfn.IFS(ROUND(Q1916,0)=5,"Excellent",ROUND(Q1916,0)=4,"Good",ROUND(Q1916,0)=3,"Ok",ROUND(Q1916,0)&lt;3,"Bad")</f>
        <v>Excellent</v>
      </c>
      <c r="S1916">
        <v>43</v>
      </c>
      <c r="T1916" t="str">
        <f t="shared" si="118"/>
        <v>No</v>
      </c>
      <c r="U1916" s="65">
        <v>42496</v>
      </c>
      <c r="V1916" s="65">
        <v>43831</v>
      </c>
      <c r="W1916">
        <v>90</v>
      </c>
      <c r="X1916" t="str">
        <f t="shared" si="119"/>
        <v>Active</v>
      </c>
      <c r="Y1916" t="s">
        <v>15615</v>
      </c>
    </row>
    <row r="1917" spans="1:25" x14ac:dyDescent="0.25">
      <c r="A1917">
        <v>1916</v>
      </c>
      <c r="B1917" t="s">
        <v>1418</v>
      </c>
      <c r="C1917">
        <v>2772</v>
      </c>
      <c r="D1917" t="str">
        <f>VLOOKUP($C1917,Hosts!$A:$O,10,0)</f>
        <v>New York</v>
      </c>
      <c r="E1917" s="67">
        <f>INDEX(Hosts!$A:$O,MATCH(Places!$C1917,Hosts!$A:$A,0),MATCH(Places!E$1,Hosts!$1:$1,0))</f>
        <v>1</v>
      </c>
      <c r="F1917" s="67">
        <f>INDEX(Hosts!$A:$O,MATCH(Places!$C1917,Hosts!$A:$A,0),MATCH(Places!F$1,Hosts!$1:$1,0))</f>
        <v>0.28000000000000003</v>
      </c>
      <c r="G1917" s="67" t="str">
        <f>INDEX(Hosts!$A:$O,MATCH(Places!$C1917,Hosts!$A:$A,0),MATCH(Places!G$1,Hosts!$1:$1,0))</f>
        <v>No</v>
      </c>
      <c r="H1917">
        <v>18</v>
      </c>
      <c r="I1917" t="str">
        <f>VLOOKUP($H1917,Neighborhoods!$A:$C,2,0)</f>
        <v>Manhattan</v>
      </c>
      <c r="J1917" t="str">
        <f>VLOOKUP($H1917,Neighborhoods!$A:$C,3,0)</f>
        <v>Midtown</v>
      </c>
      <c r="K1917" t="s">
        <v>11822</v>
      </c>
      <c r="L1917" t="str">
        <f t="shared" si="116"/>
        <v>No</v>
      </c>
      <c r="M1917">
        <v>2</v>
      </c>
      <c r="N1917" t="str" cm="1">
        <f t="array" ref="N1917">_xlfn.IFS(M1917&lt;=2,"Small",M1917&lt;=5,"Medium",M1917&gt;5,"Large")</f>
        <v>Small</v>
      </c>
      <c r="O1917" s="50">
        <v>95</v>
      </c>
      <c r="P1917" s="67">
        <f t="shared" si="117"/>
        <v>0.03</v>
      </c>
      <c r="Q1917" s="52">
        <v>4.74</v>
      </c>
      <c r="R1917" s="52" t="str" cm="1">
        <f t="array" ref="R1917">_xlfn.IFS(ROUND(Q1917,0)=5,"Excellent",ROUND(Q1917,0)=4,"Good",ROUND(Q1917,0)=3,"Ok",ROUND(Q1917,0)&lt;3,"Bad")</f>
        <v>Excellent</v>
      </c>
      <c r="S1917">
        <v>157</v>
      </c>
      <c r="T1917" t="str">
        <f t="shared" si="118"/>
        <v>No</v>
      </c>
      <c r="U1917" s="65">
        <v>42574</v>
      </c>
      <c r="V1917" s="65">
        <v>43904</v>
      </c>
      <c r="W1917">
        <v>243</v>
      </c>
      <c r="X1917" t="str">
        <f t="shared" si="119"/>
        <v>Active</v>
      </c>
      <c r="Y1917" t="s">
        <v>15615</v>
      </c>
    </row>
    <row r="1918" spans="1:25" x14ac:dyDescent="0.25">
      <c r="A1918">
        <v>1917</v>
      </c>
      <c r="B1918" t="s">
        <v>1419</v>
      </c>
      <c r="C1918">
        <v>2767</v>
      </c>
      <c r="D1918" t="str">
        <f>VLOOKUP($C1918,Hosts!$A:$O,10,0)</f>
        <v>New York</v>
      </c>
      <c r="E1918" s="67">
        <f>INDEX(Hosts!$A:$O,MATCH(Places!$C1918,Hosts!$A:$A,0),MATCH(Places!E$1,Hosts!$1:$1,0))</f>
        <v>0.97</v>
      </c>
      <c r="F1918" s="67">
        <f>INDEX(Hosts!$A:$O,MATCH(Places!$C1918,Hosts!$A:$A,0),MATCH(Places!F$1,Hosts!$1:$1,0))</f>
        <v>0.91</v>
      </c>
      <c r="G1918" s="67" t="str">
        <f>INDEX(Hosts!$A:$O,MATCH(Places!$C1918,Hosts!$A:$A,0),MATCH(Places!G$1,Hosts!$1:$1,0))</f>
        <v>No</v>
      </c>
      <c r="H1918">
        <v>22</v>
      </c>
      <c r="I1918" t="str">
        <f>VLOOKUP($H1918,Neighborhoods!$A:$C,2,0)</f>
        <v>Queens</v>
      </c>
      <c r="J1918" t="str">
        <f>VLOOKUP($H1918,Neighborhoods!$A:$C,3,0)</f>
        <v>Flushing</v>
      </c>
      <c r="K1918" t="s">
        <v>1</v>
      </c>
      <c r="L1918" t="str">
        <f t="shared" si="116"/>
        <v>Yes</v>
      </c>
      <c r="M1918">
        <v>3</v>
      </c>
      <c r="N1918" t="str" cm="1">
        <f t="array" ref="N1918">_xlfn.IFS(M1918&lt;=2,"Small",M1918&lt;=5,"Medium",M1918&gt;5,"Large")</f>
        <v>Medium</v>
      </c>
      <c r="O1918" s="50">
        <v>40</v>
      </c>
      <c r="P1918" s="67">
        <f t="shared" si="117"/>
        <v>0.03</v>
      </c>
      <c r="Q1918" s="52">
        <v>4.4000000000000004</v>
      </c>
      <c r="R1918" s="52" t="str" cm="1">
        <f t="array" ref="R1918">_xlfn.IFS(ROUND(Q1918,0)=5,"Excellent",ROUND(Q1918,0)=4,"Good",ROUND(Q1918,0)=3,"Ok",ROUND(Q1918,0)&lt;3,"Bad")</f>
        <v>Good</v>
      </c>
      <c r="S1918">
        <v>86</v>
      </c>
      <c r="T1918" t="str">
        <f t="shared" si="118"/>
        <v>No</v>
      </c>
      <c r="U1918" s="65">
        <v>42496</v>
      </c>
      <c r="V1918" s="65">
        <v>43863</v>
      </c>
      <c r="W1918">
        <v>180</v>
      </c>
      <c r="X1918" t="str">
        <f t="shared" si="119"/>
        <v>Active</v>
      </c>
      <c r="Y1918" t="s">
        <v>15615</v>
      </c>
    </row>
    <row r="1919" spans="1:25" x14ac:dyDescent="0.25">
      <c r="A1919">
        <v>1918</v>
      </c>
      <c r="B1919" t="s">
        <v>1420</v>
      </c>
      <c r="C1919">
        <v>877</v>
      </c>
      <c r="D1919" t="str">
        <f>VLOOKUP($C1919,Hosts!$A:$O,10,0)</f>
        <v>New York</v>
      </c>
      <c r="E1919" s="67">
        <f>INDEX(Hosts!$A:$O,MATCH(Places!$C1919,Hosts!$A:$A,0),MATCH(Places!E$1,Hosts!$1:$1,0))</f>
        <v>1</v>
      </c>
      <c r="F1919" s="67">
        <f>INDEX(Hosts!$A:$O,MATCH(Places!$C1919,Hosts!$A:$A,0),MATCH(Places!F$1,Hosts!$1:$1,0))</f>
        <v>0.75</v>
      </c>
      <c r="G1919" s="67" t="str">
        <f>INDEX(Hosts!$A:$O,MATCH(Places!$C1919,Hosts!$A:$A,0),MATCH(Places!G$1,Hosts!$1:$1,0))</f>
        <v>No</v>
      </c>
      <c r="H1919">
        <v>12</v>
      </c>
      <c r="I1919" t="str">
        <f>VLOOKUP($H1919,Neighborhoods!$A:$C,2,0)</f>
        <v>Brooklyn</v>
      </c>
      <c r="J1919" t="str">
        <f>VLOOKUP($H1919,Neighborhoods!$A:$C,3,0)</f>
        <v>Williamsburg</v>
      </c>
      <c r="K1919" t="s">
        <v>11822</v>
      </c>
      <c r="L1919" t="str">
        <f t="shared" si="116"/>
        <v>No</v>
      </c>
      <c r="M1919">
        <v>4</v>
      </c>
      <c r="N1919" t="str" cm="1">
        <f t="array" ref="N1919">_xlfn.IFS(M1919&lt;=2,"Small",M1919&lt;=5,"Medium",M1919&gt;5,"Large")</f>
        <v>Medium</v>
      </c>
      <c r="O1919" s="50">
        <v>63</v>
      </c>
      <c r="P1919" s="67">
        <f t="shared" si="117"/>
        <v>0.03</v>
      </c>
      <c r="Q1919" s="52">
        <v>4.62</v>
      </c>
      <c r="R1919" s="52" t="str" cm="1">
        <f t="array" ref="R1919">_xlfn.IFS(ROUND(Q1919,0)=5,"Excellent",ROUND(Q1919,0)=4,"Good",ROUND(Q1919,0)=3,"Ok",ROUND(Q1919,0)&lt;3,"Bad")</f>
        <v>Excellent</v>
      </c>
      <c r="S1919">
        <v>55</v>
      </c>
      <c r="T1919" t="str">
        <f t="shared" si="118"/>
        <v>No</v>
      </c>
      <c r="U1919" s="65">
        <v>42483</v>
      </c>
      <c r="V1919" s="65">
        <v>44043</v>
      </c>
      <c r="W1919">
        <v>313</v>
      </c>
      <c r="X1919" t="str">
        <f t="shared" si="119"/>
        <v>Active</v>
      </c>
      <c r="Y1919" t="s">
        <v>15615</v>
      </c>
    </row>
    <row r="1920" spans="1:25" x14ac:dyDescent="0.25">
      <c r="A1920">
        <v>1919</v>
      </c>
      <c r="B1920" t="s">
        <v>14120</v>
      </c>
      <c r="C1920">
        <v>2746</v>
      </c>
      <c r="D1920" t="str">
        <f>VLOOKUP($C1920,Hosts!$A:$O,10,0)</f>
        <v>New York</v>
      </c>
      <c r="E1920" s="67">
        <f>INDEX(Hosts!$A:$O,MATCH(Places!$C1920,Hosts!$A:$A,0),MATCH(Places!E$1,Hosts!$1:$1,0))</f>
        <v>1</v>
      </c>
      <c r="F1920" s="67">
        <f>INDEX(Hosts!$A:$O,MATCH(Places!$C1920,Hosts!$A:$A,0),MATCH(Places!F$1,Hosts!$1:$1,0))</f>
        <v>0.5</v>
      </c>
      <c r="G1920" s="67" t="str">
        <f>INDEX(Hosts!$A:$O,MATCH(Places!$C1920,Hosts!$A:$A,0),MATCH(Places!G$1,Hosts!$1:$1,0))</f>
        <v>No</v>
      </c>
      <c r="H1920">
        <v>16</v>
      </c>
      <c r="I1920" t="str">
        <f>VLOOKUP($H1920,Neighborhoods!$A:$C,2,0)</f>
        <v>Manhattan</v>
      </c>
      <c r="J1920" t="str">
        <f>VLOOKUP($H1920,Neighborhoods!$A:$C,3,0)</f>
        <v>Harlem</v>
      </c>
      <c r="K1920" t="s">
        <v>11822</v>
      </c>
      <c r="L1920" t="str">
        <f t="shared" si="116"/>
        <v>No</v>
      </c>
      <c r="M1920">
        <v>2</v>
      </c>
      <c r="N1920" t="str" cm="1">
        <f t="array" ref="N1920">_xlfn.IFS(M1920&lt;=2,"Small",M1920&lt;=5,"Medium",M1920&gt;5,"Large")</f>
        <v>Small</v>
      </c>
      <c r="O1920" s="50">
        <v>145</v>
      </c>
      <c r="P1920" s="67">
        <f t="shared" si="117"/>
        <v>0.03</v>
      </c>
      <c r="Q1920" s="52">
        <v>4.8600000000000003</v>
      </c>
      <c r="R1920" s="52" t="str" cm="1">
        <f t="array" ref="R1920">_xlfn.IFS(ROUND(Q1920,0)=5,"Excellent",ROUND(Q1920,0)=4,"Good",ROUND(Q1920,0)=3,"Ok",ROUND(Q1920,0)&lt;3,"Bad")</f>
        <v>Excellent</v>
      </c>
      <c r="S1920">
        <v>14</v>
      </c>
      <c r="T1920" t="str">
        <f t="shared" si="118"/>
        <v>No</v>
      </c>
      <c r="U1920" s="65">
        <v>42699</v>
      </c>
      <c r="V1920" s="65">
        <v>43740</v>
      </c>
      <c r="W1920">
        <v>364</v>
      </c>
      <c r="X1920" t="str">
        <f t="shared" si="119"/>
        <v>Active</v>
      </c>
      <c r="Y1920" t="s">
        <v>15616</v>
      </c>
    </row>
    <row r="1921" spans="1:25" x14ac:dyDescent="0.25">
      <c r="A1921">
        <v>1920</v>
      </c>
      <c r="B1921" t="s">
        <v>1421</v>
      </c>
      <c r="C1921">
        <v>88</v>
      </c>
      <c r="D1921" t="str">
        <f>VLOOKUP($C1921,Hosts!$A:$O,10,0)</f>
        <v>New York</v>
      </c>
      <c r="E1921" s="67">
        <f>INDEX(Hosts!$A:$O,MATCH(Places!$C1921,Hosts!$A:$A,0),MATCH(Places!E$1,Hosts!$1:$1,0))</f>
        <v>1</v>
      </c>
      <c r="F1921" s="67">
        <f>INDEX(Hosts!$A:$O,MATCH(Places!$C1921,Hosts!$A:$A,0),MATCH(Places!F$1,Hosts!$1:$1,0))</f>
        <v>0.86</v>
      </c>
      <c r="G1921" s="67" t="str">
        <f>INDEX(Hosts!$A:$O,MATCH(Places!$C1921,Hosts!$A:$A,0),MATCH(Places!G$1,Hosts!$1:$1,0))</f>
        <v>Yes</v>
      </c>
      <c r="H1921">
        <v>9</v>
      </c>
      <c r="I1921" t="str">
        <f>VLOOKUP($H1921,Neighborhoods!$A:$C,2,0)</f>
        <v>Brooklyn</v>
      </c>
      <c r="J1921" t="str">
        <f>VLOOKUP($H1921,Neighborhoods!$A:$C,3,0)</f>
        <v>Crown Heights</v>
      </c>
      <c r="K1921" t="s">
        <v>1</v>
      </c>
      <c r="L1921" t="str">
        <f t="shared" si="116"/>
        <v>Yes</v>
      </c>
      <c r="M1921">
        <v>2</v>
      </c>
      <c r="N1921" t="str" cm="1">
        <f t="array" ref="N1921">_xlfn.IFS(M1921&lt;=2,"Small",M1921&lt;=5,"Medium",M1921&gt;5,"Large")</f>
        <v>Small</v>
      </c>
      <c r="O1921" s="50">
        <v>34</v>
      </c>
      <c r="P1921" s="67">
        <f t="shared" si="117"/>
        <v>0.03</v>
      </c>
      <c r="Q1921" s="52">
        <v>4.8899999999999997</v>
      </c>
      <c r="R1921" s="52" t="str" cm="1">
        <f t="array" ref="R1921">_xlfn.IFS(ROUND(Q1921,0)=5,"Excellent",ROUND(Q1921,0)=4,"Good",ROUND(Q1921,0)=3,"Ok",ROUND(Q1921,0)&lt;3,"Bad")</f>
        <v>Excellent</v>
      </c>
      <c r="S1921">
        <v>125</v>
      </c>
      <c r="T1921" t="str">
        <f t="shared" si="118"/>
        <v>Yes</v>
      </c>
      <c r="U1921" s="65">
        <v>42485</v>
      </c>
      <c r="V1921" s="65">
        <v>43851</v>
      </c>
      <c r="W1921">
        <v>282</v>
      </c>
      <c r="X1921" t="str">
        <f t="shared" si="119"/>
        <v>Active</v>
      </c>
      <c r="Y1921" t="s">
        <v>15615</v>
      </c>
    </row>
    <row r="1922" spans="1:25" x14ac:dyDescent="0.25">
      <c r="A1922">
        <v>1921</v>
      </c>
      <c r="B1922" t="s">
        <v>1422</v>
      </c>
      <c r="C1922">
        <v>2775</v>
      </c>
      <c r="D1922" t="str">
        <f>VLOOKUP($C1922,Hosts!$A:$O,10,0)</f>
        <v>New York</v>
      </c>
      <c r="E1922" s="67">
        <f>INDEX(Hosts!$A:$O,MATCH(Places!$C1922,Hosts!$A:$A,0),MATCH(Places!E$1,Hosts!$1:$1,0))</f>
        <v>1</v>
      </c>
      <c r="F1922" s="67">
        <f>INDEX(Hosts!$A:$O,MATCH(Places!$C1922,Hosts!$A:$A,0),MATCH(Places!F$1,Hosts!$1:$1,0))</f>
        <v>0.8</v>
      </c>
      <c r="G1922" s="67" t="str">
        <f>INDEX(Hosts!$A:$O,MATCH(Places!$C1922,Hosts!$A:$A,0),MATCH(Places!G$1,Hosts!$1:$1,0))</f>
        <v>No</v>
      </c>
      <c r="H1922">
        <v>12</v>
      </c>
      <c r="I1922" t="str">
        <f>VLOOKUP($H1922,Neighborhoods!$A:$C,2,0)</f>
        <v>Brooklyn</v>
      </c>
      <c r="J1922" t="str">
        <f>VLOOKUP($H1922,Neighborhoods!$A:$C,3,0)</f>
        <v>Williamsburg</v>
      </c>
      <c r="K1922" t="s">
        <v>11822</v>
      </c>
      <c r="L1922" t="str">
        <f t="shared" si="116"/>
        <v>No</v>
      </c>
      <c r="M1922">
        <v>4</v>
      </c>
      <c r="N1922" t="str" cm="1">
        <f t="array" ref="N1922">_xlfn.IFS(M1922&lt;=2,"Small",M1922&lt;=5,"Medium",M1922&gt;5,"Large")</f>
        <v>Medium</v>
      </c>
      <c r="O1922" s="50">
        <v>325</v>
      </c>
      <c r="P1922" s="67">
        <f t="shared" si="117"/>
        <v>0.04</v>
      </c>
      <c r="Q1922" s="52">
        <v>5</v>
      </c>
      <c r="R1922" s="52" t="str" cm="1">
        <f t="array" ref="R1922">_xlfn.IFS(ROUND(Q1922,0)=5,"Excellent",ROUND(Q1922,0)=4,"Good",ROUND(Q1922,0)=3,"Ok",ROUND(Q1922,0)&lt;3,"Bad")</f>
        <v>Excellent</v>
      </c>
      <c r="S1922">
        <v>13</v>
      </c>
      <c r="T1922" t="str">
        <f t="shared" si="118"/>
        <v>No</v>
      </c>
      <c r="U1922" s="65">
        <v>42915</v>
      </c>
      <c r="V1922" s="65">
        <v>43885</v>
      </c>
      <c r="W1922">
        <v>10</v>
      </c>
      <c r="X1922" t="str">
        <f t="shared" si="119"/>
        <v>Active</v>
      </c>
      <c r="Y1922" t="s">
        <v>15615</v>
      </c>
    </row>
    <row r="1923" spans="1:25" x14ac:dyDescent="0.25">
      <c r="A1923">
        <v>1922</v>
      </c>
      <c r="B1923" t="s">
        <v>1423</v>
      </c>
      <c r="C1923">
        <v>2101</v>
      </c>
      <c r="D1923" t="str">
        <f>VLOOKUP($C1923,Hosts!$A:$O,10,0)</f>
        <v>New Jersey</v>
      </c>
      <c r="E1923" s="67">
        <f>INDEX(Hosts!$A:$O,MATCH(Places!$C1923,Hosts!$A:$A,0),MATCH(Places!E$1,Hosts!$1:$1,0))</f>
        <v>1</v>
      </c>
      <c r="F1923" s="67">
        <f>INDEX(Hosts!$A:$O,MATCH(Places!$C1923,Hosts!$A:$A,0),MATCH(Places!F$1,Hosts!$1:$1,0))</f>
        <v>0.56999999999999995</v>
      </c>
      <c r="G1923" s="67" t="str">
        <f>INDEX(Hosts!$A:$O,MATCH(Places!$C1923,Hosts!$A:$A,0),MATCH(Places!G$1,Hosts!$1:$1,0))</f>
        <v>Yes</v>
      </c>
      <c r="H1923">
        <v>18</v>
      </c>
      <c r="I1923" t="str">
        <f>VLOOKUP($H1923,Neighborhoods!$A:$C,2,0)</f>
        <v>Manhattan</v>
      </c>
      <c r="J1923" t="str">
        <f>VLOOKUP($H1923,Neighborhoods!$A:$C,3,0)</f>
        <v>Midtown</v>
      </c>
      <c r="K1923" t="s">
        <v>11822</v>
      </c>
      <c r="L1923" t="str">
        <f t="shared" ref="L1923:L1986" si="120">IF(OR(K1923="Private room",K1923="Shared room"),"Yes","No")</f>
        <v>No</v>
      </c>
      <c r="M1923">
        <v>6</v>
      </c>
      <c r="N1923" t="str" cm="1">
        <f t="array" ref="N1923">_xlfn.IFS(M1923&lt;=2,"Small",M1923&lt;=5,"Medium",M1923&gt;5,"Large")</f>
        <v>Large</v>
      </c>
      <c r="O1923" s="50">
        <v>328</v>
      </c>
      <c r="P1923" s="67">
        <f t="shared" ref="P1923:P1986" si="121">VLOOKUP(O1923,$AB$1:$AC$5,2)</f>
        <v>0.04</v>
      </c>
      <c r="Q1923" s="52">
        <v>4.6399999999999997</v>
      </c>
      <c r="R1923" s="52" t="str" cm="1">
        <f t="array" ref="R1923">_xlfn.IFS(ROUND(Q1923,0)=5,"Excellent",ROUND(Q1923,0)=4,"Good",ROUND(Q1923,0)=3,"Ok",ROUND(Q1923,0)&lt;3,"Bad")</f>
        <v>Excellent</v>
      </c>
      <c r="S1923">
        <v>14</v>
      </c>
      <c r="T1923" t="str">
        <f t="shared" ref="T1923:T1986" si="122">IF(AND(Q1923&gt;=4.8,S1923&gt;100),"Yes","No")</f>
        <v>No</v>
      </c>
      <c r="U1923" s="65">
        <v>42481</v>
      </c>
      <c r="V1923" s="65">
        <v>43588</v>
      </c>
      <c r="W1923">
        <v>0</v>
      </c>
      <c r="X1923" t="str">
        <f t="shared" ref="X1923:X1986" si="123">IF(W1923&lt;&gt;0,"Active","Inactive")</f>
        <v>Inactive</v>
      </c>
      <c r="Y1923" t="s">
        <v>15615</v>
      </c>
    </row>
    <row r="1924" spans="1:25" x14ac:dyDescent="0.25">
      <c r="A1924">
        <v>1923</v>
      </c>
      <c r="B1924" t="s">
        <v>1424</v>
      </c>
      <c r="C1924">
        <v>2044</v>
      </c>
      <c r="D1924" t="str">
        <f>VLOOKUP($C1924,Hosts!$A:$O,10,0)</f>
        <v>New York</v>
      </c>
      <c r="E1924" s="67">
        <f>INDEX(Hosts!$A:$O,MATCH(Places!$C1924,Hosts!$A:$A,0),MATCH(Places!E$1,Hosts!$1:$1,0))</f>
        <v>1</v>
      </c>
      <c r="F1924" s="67">
        <f>INDEX(Hosts!$A:$O,MATCH(Places!$C1924,Hosts!$A:$A,0),MATCH(Places!F$1,Hosts!$1:$1,0))</f>
        <v>0.32</v>
      </c>
      <c r="G1924" s="67" t="str">
        <f>INDEX(Hosts!$A:$O,MATCH(Places!$C1924,Hosts!$A:$A,0),MATCH(Places!G$1,Hosts!$1:$1,0))</f>
        <v>No</v>
      </c>
      <c r="H1924">
        <v>19</v>
      </c>
      <c r="I1924" t="str">
        <f>VLOOKUP($H1924,Neighborhoods!$A:$C,2,0)</f>
        <v>Manhattan</v>
      </c>
      <c r="J1924" t="str">
        <f>VLOOKUP($H1924,Neighborhoods!$A:$C,3,0)</f>
        <v>Upper East Side</v>
      </c>
      <c r="K1924" t="s">
        <v>1</v>
      </c>
      <c r="L1924" t="str">
        <f t="shared" si="120"/>
        <v>Yes</v>
      </c>
      <c r="M1924">
        <v>1</v>
      </c>
      <c r="N1924" t="str" cm="1">
        <f t="array" ref="N1924">_xlfn.IFS(M1924&lt;=2,"Small",M1924&lt;=5,"Medium",M1924&gt;5,"Large")</f>
        <v>Small</v>
      </c>
      <c r="O1924" s="50">
        <v>70</v>
      </c>
      <c r="P1924" s="67">
        <f t="shared" si="121"/>
        <v>0.03</v>
      </c>
      <c r="Q1924" s="52">
        <v>4.75</v>
      </c>
      <c r="R1924" s="52" t="str" cm="1">
        <f t="array" ref="R1924">_xlfn.IFS(ROUND(Q1924,0)=5,"Excellent",ROUND(Q1924,0)=4,"Good",ROUND(Q1924,0)=3,"Ok",ROUND(Q1924,0)&lt;3,"Bad")</f>
        <v>Excellent</v>
      </c>
      <c r="S1924">
        <v>16</v>
      </c>
      <c r="T1924" t="str">
        <f t="shared" si="122"/>
        <v>No</v>
      </c>
      <c r="U1924" s="65">
        <v>42503</v>
      </c>
      <c r="V1924" s="65">
        <v>43908</v>
      </c>
      <c r="W1924">
        <v>66</v>
      </c>
      <c r="X1924" t="str">
        <f t="shared" si="123"/>
        <v>Active</v>
      </c>
      <c r="Y1924" t="s">
        <v>15615</v>
      </c>
    </row>
    <row r="1925" spans="1:25" x14ac:dyDescent="0.25">
      <c r="A1925">
        <v>1924</v>
      </c>
      <c r="B1925" t="s">
        <v>1425</v>
      </c>
      <c r="C1925">
        <v>2777</v>
      </c>
      <c r="D1925" t="str">
        <f>VLOOKUP($C1925,Hosts!$A:$O,10,0)</f>
        <v>New York</v>
      </c>
      <c r="E1925" s="67">
        <f>INDEX(Hosts!$A:$O,MATCH(Places!$C1925,Hosts!$A:$A,0),MATCH(Places!E$1,Hosts!$1:$1,0))</f>
        <v>1</v>
      </c>
      <c r="F1925" s="67">
        <f>INDEX(Hosts!$A:$O,MATCH(Places!$C1925,Hosts!$A:$A,0),MATCH(Places!F$1,Hosts!$1:$1,0))</f>
        <v>0.96</v>
      </c>
      <c r="G1925" s="67" t="str">
        <f>INDEX(Hosts!$A:$O,MATCH(Places!$C1925,Hosts!$A:$A,0),MATCH(Places!G$1,Hosts!$1:$1,0))</f>
        <v>Yes</v>
      </c>
      <c r="H1925">
        <v>23</v>
      </c>
      <c r="I1925" t="str">
        <f>VLOOKUP($H1925,Neighborhoods!$A:$C,2,0)</f>
        <v>Queens</v>
      </c>
      <c r="J1925" t="str">
        <f>VLOOKUP($H1925,Neighborhoods!$A:$C,3,0)</f>
        <v>Jamaica</v>
      </c>
      <c r="K1925" t="s">
        <v>11822</v>
      </c>
      <c r="L1925" t="str">
        <f t="shared" si="120"/>
        <v>No</v>
      </c>
      <c r="M1925">
        <v>4</v>
      </c>
      <c r="N1925" t="str" cm="1">
        <f t="array" ref="N1925">_xlfn.IFS(M1925&lt;=2,"Small",M1925&lt;=5,"Medium",M1925&gt;5,"Large")</f>
        <v>Medium</v>
      </c>
      <c r="O1925" s="50">
        <v>59</v>
      </c>
      <c r="P1925" s="67">
        <f t="shared" si="121"/>
        <v>0.03</v>
      </c>
      <c r="Q1925" s="52">
        <v>4.8899999999999997</v>
      </c>
      <c r="R1925" s="52" t="str" cm="1">
        <f t="array" ref="R1925">_xlfn.IFS(ROUND(Q1925,0)=5,"Excellent",ROUND(Q1925,0)=4,"Good",ROUND(Q1925,0)=3,"Ok",ROUND(Q1925,0)&lt;3,"Bad")</f>
        <v>Excellent</v>
      </c>
      <c r="S1925">
        <v>28</v>
      </c>
      <c r="T1925" t="str">
        <f t="shared" si="122"/>
        <v>No</v>
      </c>
      <c r="U1925" s="65">
        <v>42506</v>
      </c>
      <c r="V1925" s="65">
        <v>43885</v>
      </c>
      <c r="W1925">
        <v>43</v>
      </c>
      <c r="X1925" t="str">
        <f t="shared" si="123"/>
        <v>Active</v>
      </c>
      <c r="Y1925" t="s">
        <v>15615</v>
      </c>
    </row>
    <row r="1926" spans="1:25" x14ac:dyDescent="0.25">
      <c r="A1926">
        <v>1925</v>
      </c>
      <c r="B1926" t="s">
        <v>14232</v>
      </c>
      <c r="C1926">
        <v>2779</v>
      </c>
      <c r="D1926" t="str">
        <f>VLOOKUP($C1926,Hosts!$A:$O,10,0)</f>
        <v>New York</v>
      </c>
      <c r="E1926" s="67">
        <f>INDEX(Hosts!$A:$O,MATCH(Places!$C1926,Hosts!$A:$A,0),MATCH(Places!E$1,Hosts!$1:$1,0))</f>
        <v>1</v>
      </c>
      <c r="F1926" s="67">
        <f>INDEX(Hosts!$A:$O,MATCH(Places!$C1926,Hosts!$A:$A,0),MATCH(Places!F$1,Hosts!$1:$1,0))</f>
        <v>0.98</v>
      </c>
      <c r="G1926" s="67" t="str">
        <f>INDEX(Hosts!$A:$O,MATCH(Places!$C1926,Hosts!$A:$A,0),MATCH(Places!G$1,Hosts!$1:$1,0))</f>
        <v>No</v>
      </c>
      <c r="H1926">
        <v>25</v>
      </c>
      <c r="I1926" t="str">
        <f>VLOOKUP($H1926,Neighborhoods!$A:$C,2,0)</f>
        <v>Queens</v>
      </c>
      <c r="J1926" t="str">
        <f>VLOOKUP($H1926,Neighborhoods!$A:$C,3,0)</f>
        <v>Ridgewood</v>
      </c>
      <c r="K1926" t="s">
        <v>11822</v>
      </c>
      <c r="L1926" t="str">
        <f t="shared" si="120"/>
        <v>No</v>
      </c>
      <c r="M1926">
        <v>5</v>
      </c>
      <c r="N1926" t="str" cm="1">
        <f t="array" ref="N1926">_xlfn.IFS(M1926&lt;=2,"Small",M1926&lt;=5,"Medium",M1926&gt;5,"Large")</f>
        <v>Medium</v>
      </c>
      <c r="O1926" s="50">
        <v>75</v>
      </c>
      <c r="P1926" s="67">
        <f t="shared" si="121"/>
        <v>0.03</v>
      </c>
      <c r="Q1926" s="52">
        <v>4.72</v>
      </c>
      <c r="R1926" s="52" t="str" cm="1">
        <f t="array" ref="R1926">_xlfn.IFS(ROUND(Q1926,0)=5,"Excellent",ROUND(Q1926,0)=4,"Good",ROUND(Q1926,0)=3,"Ok",ROUND(Q1926,0)&lt;3,"Bad")</f>
        <v>Excellent</v>
      </c>
      <c r="S1926">
        <v>61</v>
      </c>
      <c r="T1926" t="str">
        <f t="shared" si="122"/>
        <v>No</v>
      </c>
      <c r="U1926" s="65">
        <v>43005</v>
      </c>
      <c r="V1926" s="65">
        <v>44000</v>
      </c>
      <c r="W1926">
        <v>9</v>
      </c>
      <c r="X1926" t="str">
        <f t="shared" si="123"/>
        <v>Active</v>
      </c>
      <c r="Y1926" t="s">
        <v>15615</v>
      </c>
    </row>
    <row r="1927" spans="1:25" x14ac:dyDescent="0.25">
      <c r="A1927">
        <v>1926</v>
      </c>
      <c r="B1927" t="s">
        <v>14216</v>
      </c>
      <c r="C1927">
        <v>2164</v>
      </c>
      <c r="D1927" t="str">
        <f>VLOOKUP($C1927,Hosts!$A:$O,10,0)</f>
        <v>New York</v>
      </c>
      <c r="E1927" s="67">
        <f>INDEX(Hosts!$A:$O,MATCH(Places!$C1927,Hosts!$A:$A,0),MATCH(Places!E$1,Hosts!$1:$1,0))</f>
        <v>1</v>
      </c>
      <c r="F1927" s="67">
        <f>INDEX(Hosts!$A:$O,MATCH(Places!$C1927,Hosts!$A:$A,0),MATCH(Places!F$1,Hosts!$1:$1,0))</f>
        <v>1</v>
      </c>
      <c r="G1927" s="67" t="str">
        <f>INDEX(Hosts!$A:$O,MATCH(Places!$C1927,Hosts!$A:$A,0),MATCH(Places!G$1,Hosts!$1:$1,0))</f>
        <v>Yes</v>
      </c>
      <c r="H1927">
        <v>16</v>
      </c>
      <c r="I1927" t="str">
        <f>VLOOKUP($H1927,Neighborhoods!$A:$C,2,0)</f>
        <v>Manhattan</v>
      </c>
      <c r="J1927" t="str">
        <f>VLOOKUP($H1927,Neighborhoods!$A:$C,3,0)</f>
        <v>Harlem</v>
      </c>
      <c r="K1927" t="s">
        <v>1</v>
      </c>
      <c r="L1927" t="str">
        <f t="shared" si="120"/>
        <v>Yes</v>
      </c>
      <c r="M1927">
        <v>1</v>
      </c>
      <c r="N1927" t="str" cm="1">
        <f t="array" ref="N1927">_xlfn.IFS(M1927&lt;=2,"Small",M1927&lt;=5,"Medium",M1927&gt;5,"Large")</f>
        <v>Small</v>
      </c>
      <c r="O1927" s="50">
        <v>50</v>
      </c>
      <c r="P1927" s="67">
        <f t="shared" si="121"/>
        <v>0.03</v>
      </c>
      <c r="Q1927" s="52">
        <v>5</v>
      </c>
      <c r="R1927" s="52" t="str" cm="1">
        <f t="array" ref="R1927">_xlfn.IFS(ROUND(Q1927,0)=5,"Excellent",ROUND(Q1927,0)=4,"Good",ROUND(Q1927,0)=3,"Ok",ROUND(Q1927,0)&lt;3,"Bad")</f>
        <v>Excellent</v>
      </c>
      <c r="S1927">
        <v>9</v>
      </c>
      <c r="T1927" t="str">
        <f t="shared" si="122"/>
        <v>No</v>
      </c>
      <c r="U1927" s="65">
        <v>43755</v>
      </c>
      <c r="V1927" s="65">
        <v>44046</v>
      </c>
      <c r="W1927">
        <v>90</v>
      </c>
      <c r="X1927" t="str">
        <f t="shared" si="123"/>
        <v>Active</v>
      </c>
      <c r="Y1927" t="s">
        <v>15615</v>
      </c>
    </row>
    <row r="1928" spans="1:25" x14ac:dyDescent="0.25">
      <c r="A1928">
        <v>1927</v>
      </c>
      <c r="B1928" t="s">
        <v>1426</v>
      </c>
      <c r="C1928">
        <v>2781</v>
      </c>
      <c r="D1928" t="str">
        <f>VLOOKUP($C1928,Hosts!$A:$O,10,0)</f>
        <v>New York</v>
      </c>
      <c r="E1928" s="67">
        <f>INDEX(Hosts!$A:$O,MATCH(Places!$C1928,Hosts!$A:$A,0),MATCH(Places!E$1,Hosts!$1:$1,0))</f>
        <v>1</v>
      </c>
      <c r="F1928" s="67">
        <f>INDEX(Hosts!$A:$O,MATCH(Places!$C1928,Hosts!$A:$A,0),MATCH(Places!F$1,Hosts!$1:$1,0))</f>
        <v>0.99</v>
      </c>
      <c r="G1928" s="67" t="str">
        <f>INDEX(Hosts!$A:$O,MATCH(Places!$C1928,Hosts!$A:$A,0),MATCH(Places!G$1,Hosts!$1:$1,0))</f>
        <v>No</v>
      </c>
      <c r="H1928">
        <v>16</v>
      </c>
      <c r="I1928" t="str">
        <f>VLOOKUP($H1928,Neighborhoods!$A:$C,2,0)</f>
        <v>Manhattan</v>
      </c>
      <c r="J1928" t="str">
        <f>VLOOKUP($H1928,Neighborhoods!$A:$C,3,0)</f>
        <v>Harlem</v>
      </c>
      <c r="K1928" t="s">
        <v>11822</v>
      </c>
      <c r="L1928" t="str">
        <f t="shared" si="120"/>
        <v>No</v>
      </c>
      <c r="M1928">
        <v>3</v>
      </c>
      <c r="N1928" t="str" cm="1">
        <f t="array" ref="N1928">_xlfn.IFS(M1928&lt;=2,"Small",M1928&lt;=5,"Medium",M1928&gt;5,"Large")</f>
        <v>Medium</v>
      </c>
      <c r="O1928" s="50">
        <v>175</v>
      </c>
      <c r="P1928" s="67">
        <f t="shared" si="121"/>
        <v>0.03</v>
      </c>
      <c r="Q1928" s="52">
        <v>4.8899999999999997</v>
      </c>
      <c r="R1928" s="52" t="str" cm="1">
        <f t="array" ref="R1928">_xlfn.IFS(ROUND(Q1928,0)=5,"Excellent",ROUND(Q1928,0)=4,"Good",ROUND(Q1928,0)=3,"Ok",ROUND(Q1928,0)&lt;3,"Bad")</f>
        <v>Excellent</v>
      </c>
      <c r="S1928">
        <v>165</v>
      </c>
      <c r="T1928" t="str">
        <f t="shared" si="122"/>
        <v>Yes</v>
      </c>
      <c r="U1928" s="65">
        <v>42494</v>
      </c>
      <c r="V1928" s="65">
        <v>43877</v>
      </c>
      <c r="W1928">
        <v>365</v>
      </c>
      <c r="X1928" t="str">
        <f t="shared" si="123"/>
        <v>Active</v>
      </c>
      <c r="Y1928" t="s">
        <v>15615</v>
      </c>
    </row>
    <row r="1929" spans="1:25" x14ac:dyDescent="0.25">
      <c r="A1929">
        <v>1928</v>
      </c>
      <c r="B1929" t="s">
        <v>1427</v>
      </c>
      <c r="C1929">
        <v>2585</v>
      </c>
      <c r="D1929" t="str">
        <f>VLOOKUP($C1929,Hosts!$A:$O,10,0)</f>
        <v>New York</v>
      </c>
      <c r="E1929" s="67">
        <f>INDEX(Hosts!$A:$O,MATCH(Places!$C1929,Hosts!$A:$A,0),MATCH(Places!E$1,Hosts!$1:$1,0))</f>
        <v>0.67</v>
      </c>
      <c r="F1929" s="67">
        <f>INDEX(Hosts!$A:$O,MATCH(Places!$C1929,Hosts!$A:$A,0),MATCH(Places!F$1,Hosts!$1:$1,0))</f>
        <v>0.75</v>
      </c>
      <c r="G1929" s="67" t="str">
        <f>INDEX(Hosts!$A:$O,MATCH(Places!$C1929,Hosts!$A:$A,0),MATCH(Places!G$1,Hosts!$1:$1,0))</f>
        <v>No</v>
      </c>
      <c r="H1929">
        <v>17</v>
      </c>
      <c r="I1929" t="str">
        <f>VLOOKUP($H1929,Neighborhoods!$A:$C,2,0)</f>
        <v>Manhattan</v>
      </c>
      <c r="J1929" t="str">
        <f>VLOOKUP($H1929,Neighborhoods!$A:$C,3,0)</f>
        <v>Hell's Kitchen</v>
      </c>
      <c r="K1929" t="s">
        <v>11822</v>
      </c>
      <c r="L1929" t="str">
        <f t="shared" si="120"/>
        <v>No</v>
      </c>
      <c r="M1929">
        <v>4</v>
      </c>
      <c r="N1929" t="str" cm="1">
        <f t="array" ref="N1929">_xlfn.IFS(M1929&lt;=2,"Small",M1929&lt;=5,"Medium",M1929&gt;5,"Large")</f>
        <v>Medium</v>
      </c>
      <c r="O1929" s="50">
        <v>87</v>
      </c>
      <c r="P1929" s="67">
        <f t="shared" si="121"/>
        <v>0.03</v>
      </c>
      <c r="Q1929" s="52">
        <v>4.75</v>
      </c>
      <c r="R1929" s="52" t="str" cm="1">
        <f t="array" ref="R1929">_xlfn.IFS(ROUND(Q1929,0)=5,"Excellent",ROUND(Q1929,0)=4,"Good",ROUND(Q1929,0)=3,"Ok",ROUND(Q1929,0)&lt;3,"Bad")</f>
        <v>Excellent</v>
      </c>
      <c r="S1929">
        <v>4</v>
      </c>
      <c r="T1929" t="str">
        <f t="shared" si="122"/>
        <v>No</v>
      </c>
      <c r="U1929" s="65">
        <v>42886</v>
      </c>
      <c r="V1929" s="65">
        <v>43916</v>
      </c>
      <c r="W1929">
        <v>338</v>
      </c>
      <c r="X1929" t="str">
        <f t="shared" si="123"/>
        <v>Active</v>
      </c>
      <c r="Y1929" t="s">
        <v>15615</v>
      </c>
    </row>
    <row r="1930" spans="1:25" x14ac:dyDescent="0.25">
      <c r="A1930">
        <v>1929</v>
      </c>
      <c r="B1930" t="s">
        <v>1428</v>
      </c>
      <c r="C1930">
        <v>2758</v>
      </c>
      <c r="D1930" t="str">
        <f>VLOOKUP($C1930,Hosts!$A:$O,10,0)</f>
        <v>New York</v>
      </c>
      <c r="E1930" s="67">
        <f>INDEX(Hosts!$A:$O,MATCH(Places!$C1930,Hosts!$A:$A,0),MATCH(Places!E$1,Hosts!$1:$1,0))</f>
        <v>1</v>
      </c>
      <c r="F1930" s="67">
        <f>INDEX(Hosts!$A:$O,MATCH(Places!$C1930,Hosts!$A:$A,0),MATCH(Places!F$1,Hosts!$1:$1,0))</f>
        <v>1</v>
      </c>
      <c r="G1930" s="67" t="str">
        <f>INDEX(Hosts!$A:$O,MATCH(Places!$C1930,Hosts!$A:$A,0),MATCH(Places!G$1,Hosts!$1:$1,0))</f>
        <v>Yes</v>
      </c>
      <c r="H1930">
        <v>9</v>
      </c>
      <c r="I1930" t="str">
        <f>VLOOKUP($H1930,Neighborhoods!$A:$C,2,0)</f>
        <v>Brooklyn</v>
      </c>
      <c r="J1930" t="str">
        <f>VLOOKUP($H1930,Neighborhoods!$A:$C,3,0)</f>
        <v>Crown Heights</v>
      </c>
      <c r="K1930" t="s">
        <v>11822</v>
      </c>
      <c r="L1930" t="str">
        <f t="shared" si="120"/>
        <v>No</v>
      </c>
      <c r="M1930">
        <v>2</v>
      </c>
      <c r="N1930" t="str" cm="1">
        <f t="array" ref="N1930">_xlfn.IFS(M1930&lt;=2,"Small",M1930&lt;=5,"Medium",M1930&gt;5,"Large")</f>
        <v>Small</v>
      </c>
      <c r="O1930" s="50">
        <v>55</v>
      </c>
      <c r="P1930" s="67">
        <f t="shared" si="121"/>
        <v>0.03</v>
      </c>
      <c r="Q1930" s="52">
        <v>4.8099999999999996</v>
      </c>
      <c r="R1930" s="52" t="str" cm="1">
        <f t="array" ref="R1930">_xlfn.IFS(ROUND(Q1930,0)=5,"Excellent",ROUND(Q1930,0)=4,"Good",ROUND(Q1930,0)=3,"Ok",ROUND(Q1930,0)&lt;3,"Bad")</f>
        <v>Excellent</v>
      </c>
      <c r="S1930">
        <v>62</v>
      </c>
      <c r="T1930" t="str">
        <f t="shared" si="122"/>
        <v>No</v>
      </c>
      <c r="U1930" s="65">
        <v>43544</v>
      </c>
      <c r="V1930" s="65">
        <v>43938</v>
      </c>
      <c r="W1930">
        <v>35</v>
      </c>
      <c r="X1930" t="str">
        <f t="shared" si="123"/>
        <v>Active</v>
      </c>
      <c r="Y1930" t="s">
        <v>15616</v>
      </c>
    </row>
    <row r="1931" spans="1:25" x14ac:dyDescent="0.25">
      <c r="A1931">
        <v>1930</v>
      </c>
      <c r="B1931" t="s">
        <v>1429</v>
      </c>
      <c r="C1931">
        <v>204</v>
      </c>
      <c r="D1931" t="str">
        <f>VLOOKUP($C1931,Hosts!$A:$O,10,0)</f>
        <v>New York</v>
      </c>
      <c r="E1931" s="67">
        <f>INDEX(Hosts!$A:$O,MATCH(Places!$C1931,Hosts!$A:$A,0),MATCH(Places!E$1,Hosts!$1:$1,0))</f>
        <v>1</v>
      </c>
      <c r="F1931" s="67">
        <f>INDEX(Hosts!$A:$O,MATCH(Places!$C1931,Hosts!$A:$A,0),MATCH(Places!F$1,Hosts!$1:$1,0))</f>
        <v>1</v>
      </c>
      <c r="G1931" s="67" t="str">
        <f>INDEX(Hosts!$A:$O,MATCH(Places!$C1931,Hosts!$A:$A,0),MATCH(Places!G$1,Hosts!$1:$1,0))</f>
        <v>Yes</v>
      </c>
      <c r="H1931">
        <v>7</v>
      </c>
      <c r="I1931" t="str">
        <f>VLOOKUP($H1931,Neighborhoods!$A:$C,2,0)</f>
        <v>Brooklyn</v>
      </c>
      <c r="J1931" t="str">
        <f>VLOOKUP($H1931,Neighborhoods!$A:$C,3,0)</f>
        <v>Bedford-Stuyvesant</v>
      </c>
      <c r="K1931" t="s">
        <v>11822</v>
      </c>
      <c r="L1931" t="str">
        <f t="shared" si="120"/>
        <v>No</v>
      </c>
      <c r="M1931">
        <v>4</v>
      </c>
      <c r="N1931" t="str" cm="1">
        <f t="array" ref="N1931">_xlfn.IFS(M1931&lt;=2,"Small",M1931&lt;=5,"Medium",M1931&gt;5,"Large")</f>
        <v>Medium</v>
      </c>
      <c r="O1931" s="50">
        <v>175</v>
      </c>
      <c r="P1931" s="67">
        <f t="shared" si="121"/>
        <v>0.03</v>
      </c>
      <c r="Q1931" s="52">
        <v>4.9000000000000004</v>
      </c>
      <c r="R1931" s="52" t="str" cm="1">
        <f t="array" ref="R1931">_xlfn.IFS(ROUND(Q1931,0)=5,"Excellent",ROUND(Q1931,0)=4,"Good",ROUND(Q1931,0)=3,"Ok",ROUND(Q1931,0)&lt;3,"Bad")</f>
        <v>Excellent</v>
      </c>
      <c r="S1931">
        <v>62</v>
      </c>
      <c r="T1931" t="str">
        <f t="shared" si="122"/>
        <v>No</v>
      </c>
      <c r="U1931" s="65">
        <v>42508</v>
      </c>
      <c r="V1931" s="65">
        <v>43740</v>
      </c>
      <c r="W1931">
        <v>364</v>
      </c>
      <c r="X1931" t="str">
        <f t="shared" si="123"/>
        <v>Active</v>
      </c>
      <c r="Y1931" t="s">
        <v>15615</v>
      </c>
    </row>
    <row r="1932" spans="1:25" x14ac:dyDescent="0.25">
      <c r="A1932">
        <v>1931</v>
      </c>
      <c r="B1932" t="s">
        <v>1430</v>
      </c>
      <c r="C1932">
        <v>1566</v>
      </c>
      <c r="D1932" t="str">
        <f>VLOOKUP($C1932,Hosts!$A:$O,10,0)</f>
        <v>New York</v>
      </c>
      <c r="E1932" s="67">
        <f>INDEX(Hosts!$A:$O,MATCH(Places!$C1932,Hosts!$A:$A,0),MATCH(Places!E$1,Hosts!$1:$1,0))</f>
        <v>1</v>
      </c>
      <c r="F1932" s="67">
        <f>INDEX(Hosts!$A:$O,MATCH(Places!$C1932,Hosts!$A:$A,0),MATCH(Places!F$1,Hosts!$1:$1,0))</f>
        <v>0.98</v>
      </c>
      <c r="G1932" s="67" t="str">
        <f>INDEX(Hosts!$A:$O,MATCH(Places!$C1932,Hosts!$A:$A,0),MATCH(Places!G$1,Hosts!$1:$1,0))</f>
        <v>Yes</v>
      </c>
      <c r="H1932">
        <v>17</v>
      </c>
      <c r="I1932" t="str">
        <f>VLOOKUP($H1932,Neighborhoods!$A:$C,2,0)</f>
        <v>Manhattan</v>
      </c>
      <c r="J1932" t="str">
        <f>VLOOKUP($H1932,Neighborhoods!$A:$C,3,0)</f>
        <v>Hell's Kitchen</v>
      </c>
      <c r="K1932" t="s">
        <v>11822</v>
      </c>
      <c r="L1932" t="str">
        <f t="shared" si="120"/>
        <v>No</v>
      </c>
      <c r="M1932">
        <v>6</v>
      </c>
      <c r="N1932" t="str" cm="1">
        <f t="array" ref="N1932">_xlfn.IFS(M1932&lt;=2,"Small",M1932&lt;=5,"Medium",M1932&gt;5,"Large")</f>
        <v>Large</v>
      </c>
      <c r="O1932" s="50">
        <v>71</v>
      </c>
      <c r="P1932" s="67">
        <f t="shared" si="121"/>
        <v>0.03</v>
      </c>
      <c r="Q1932" s="52">
        <v>4.99</v>
      </c>
      <c r="R1932" s="52" t="str" cm="1">
        <f t="array" ref="R1932">_xlfn.IFS(ROUND(Q1932,0)=5,"Excellent",ROUND(Q1932,0)=4,"Good",ROUND(Q1932,0)=3,"Ok",ROUND(Q1932,0)&lt;3,"Bad")</f>
        <v>Excellent</v>
      </c>
      <c r="S1932">
        <v>139</v>
      </c>
      <c r="T1932" t="str">
        <f t="shared" si="122"/>
        <v>Yes</v>
      </c>
      <c r="U1932" s="65">
        <v>42501</v>
      </c>
      <c r="V1932" s="65">
        <v>44031</v>
      </c>
      <c r="W1932">
        <v>179</v>
      </c>
      <c r="X1932" t="str">
        <f t="shared" si="123"/>
        <v>Active</v>
      </c>
      <c r="Y1932" t="s">
        <v>15616</v>
      </c>
    </row>
    <row r="1933" spans="1:25" x14ac:dyDescent="0.25">
      <c r="A1933">
        <v>1932</v>
      </c>
      <c r="B1933" t="s">
        <v>13751</v>
      </c>
      <c r="C1933">
        <v>1520</v>
      </c>
      <c r="D1933" t="str">
        <f>VLOOKUP($C1933,Hosts!$A:$O,10,0)</f>
        <v>New York</v>
      </c>
      <c r="E1933" s="67">
        <f>INDEX(Hosts!$A:$O,MATCH(Places!$C1933,Hosts!$A:$A,0),MATCH(Places!E$1,Hosts!$1:$1,0))</f>
        <v>1</v>
      </c>
      <c r="F1933" s="67">
        <f>INDEX(Hosts!$A:$O,MATCH(Places!$C1933,Hosts!$A:$A,0),MATCH(Places!F$1,Hosts!$1:$1,0))</f>
        <v>0.82</v>
      </c>
      <c r="G1933" s="67" t="str">
        <f>INDEX(Hosts!$A:$O,MATCH(Places!$C1933,Hosts!$A:$A,0),MATCH(Places!G$1,Hosts!$1:$1,0))</f>
        <v>No</v>
      </c>
      <c r="H1933">
        <v>1</v>
      </c>
      <c r="I1933" t="str">
        <f>VLOOKUP($H1933,Neighborhoods!$A:$C,2,0)</f>
        <v>Bronx</v>
      </c>
      <c r="J1933" t="str">
        <f>VLOOKUP($H1933,Neighborhoods!$A:$C,3,0)</f>
        <v>Allerton</v>
      </c>
      <c r="K1933" t="s">
        <v>11822</v>
      </c>
      <c r="L1933" t="str">
        <f t="shared" si="120"/>
        <v>No</v>
      </c>
      <c r="M1933">
        <v>5</v>
      </c>
      <c r="N1933" t="str" cm="1">
        <f t="array" ref="N1933">_xlfn.IFS(M1933&lt;=2,"Small",M1933&lt;=5,"Medium",M1933&gt;5,"Large")</f>
        <v>Medium</v>
      </c>
      <c r="O1933" s="50">
        <v>99</v>
      </c>
      <c r="P1933" s="67">
        <f t="shared" si="121"/>
        <v>0.03</v>
      </c>
      <c r="Q1933" s="52">
        <v>4.74</v>
      </c>
      <c r="R1933" s="52" t="str" cm="1">
        <f t="array" ref="R1933">_xlfn.IFS(ROUND(Q1933,0)=5,"Excellent",ROUND(Q1933,0)=4,"Good",ROUND(Q1933,0)=3,"Ok",ROUND(Q1933,0)&lt;3,"Bad")</f>
        <v>Excellent</v>
      </c>
      <c r="S1933">
        <v>43</v>
      </c>
      <c r="T1933" t="str">
        <f t="shared" si="122"/>
        <v>No</v>
      </c>
      <c r="U1933" s="65">
        <v>42494</v>
      </c>
      <c r="V1933" s="65">
        <v>44023</v>
      </c>
      <c r="W1933">
        <v>259</v>
      </c>
      <c r="X1933" t="str">
        <f t="shared" si="123"/>
        <v>Active</v>
      </c>
      <c r="Y1933" t="s">
        <v>15615</v>
      </c>
    </row>
    <row r="1934" spans="1:25" x14ac:dyDescent="0.25">
      <c r="A1934">
        <v>1933</v>
      </c>
      <c r="B1934" t="s">
        <v>1431</v>
      </c>
      <c r="C1934">
        <v>2101</v>
      </c>
      <c r="D1934" t="str">
        <f>VLOOKUP($C1934,Hosts!$A:$O,10,0)</f>
        <v>New Jersey</v>
      </c>
      <c r="E1934" s="67">
        <f>INDEX(Hosts!$A:$O,MATCH(Places!$C1934,Hosts!$A:$A,0),MATCH(Places!E$1,Hosts!$1:$1,0))</f>
        <v>1</v>
      </c>
      <c r="F1934" s="67">
        <f>INDEX(Hosts!$A:$O,MATCH(Places!$C1934,Hosts!$A:$A,0),MATCH(Places!F$1,Hosts!$1:$1,0))</f>
        <v>0.56999999999999995</v>
      </c>
      <c r="G1934" s="67" t="str">
        <f>INDEX(Hosts!$A:$O,MATCH(Places!$C1934,Hosts!$A:$A,0),MATCH(Places!G$1,Hosts!$1:$1,0))</f>
        <v>Yes</v>
      </c>
      <c r="H1934">
        <v>18</v>
      </c>
      <c r="I1934" t="str">
        <f>VLOOKUP($H1934,Neighborhoods!$A:$C,2,0)</f>
        <v>Manhattan</v>
      </c>
      <c r="J1934" t="str">
        <f>VLOOKUP($H1934,Neighborhoods!$A:$C,3,0)</f>
        <v>Midtown</v>
      </c>
      <c r="K1934" t="s">
        <v>11822</v>
      </c>
      <c r="L1934" t="str">
        <f t="shared" si="120"/>
        <v>No</v>
      </c>
      <c r="M1934">
        <v>6</v>
      </c>
      <c r="N1934" t="str" cm="1">
        <f t="array" ref="N1934">_xlfn.IFS(M1934&lt;=2,"Small",M1934&lt;=5,"Medium",M1934&gt;5,"Large")</f>
        <v>Large</v>
      </c>
      <c r="O1934" s="50">
        <v>328</v>
      </c>
      <c r="P1934" s="67">
        <f t="shared" si="121"/>
        <v>0.04</v>
      </c>
      <c r="Q1934" s="52">
        <v>4.8</v>
      </c>
      <c r="R1934" s="52" t="str" cm="1">
        <f t="array" ref="R1934">_xlfn.IFS(ROUND(Q1934,0)=5,"Excellent",ROUND(Q1934,0)=4,"Good",ROUND(Q1934,0)=3,"Ok",ROUND(Q1934,0)&lt;3,"Bad")</f>
        <v>Excellent</v>
      </c>
      <c r="S1934">
        <v>5</v>
      </c>
      <c r="T1934" t="str">
        <f t="shared" si="122"/>
        <v>No</v>
      </c>
      <c r="U1934" s="65">
        <v>42657</v>
      </c>
      <c r="V1934" s="65">
        <v>43590</v>
      </c>
      <c r="W1934">
        <v>0</v>
      </c>
      <c r="X1934" t="str">
        <f t="shared" si="123"/>
        <v>Inactive</v>
      </c>
      <c r="Y1934" t="s">
        <v>15615</v>
      </c>
    </row>
    <row r="1935" spans="1:25" x14ac:dyDescent="0.25">
      <c r="A1935">
        <v>1934</v>
      </c>
      <c r="B1935" t="s">
        <v>1432</v>
      </c>
      <c r="C1935">
        <v>2571</v>
      </c>
      <c r="D1935" t="str">
        <f>VLOOKUP($C1935,Hosts!$A:$O,10,0)</f>
        <v>New York</v>
      </c>
      <c r="E1935" s="67">
        <f>INDEX(Hosts!$A:$O,MATCH(Places!$C1935,Hosts!$A:$A,0),MATCH(Places!E$1,Hosts!$1:$1,0))</f>
        <v>0.84</v>
      </c>
      <c r="F1935" s="67">
        <f>INDEX(Hosts!$A:$O,MATCH(Places!$C1935,Hosts!$A:$A,0),MATCH(Places!F$1,Hosts!$1:$1,0))</f>
        <v>0.97</v>
      </c>
      <c r="G1935" s="67" t="str">
        <f>INDEX(Hosts!$A:$O,MATCH(Places!$C1935,Hosts!$A:$A,0),MATCH(Places!G$1,Hosts!$1:$1,0))</f>
        <v>No</v>
      </c>
      <c r="H1935">
        <v>8</v>
      </c>
      <c r="I1935" t="str">
        <f>VLOOKUP($H1935,Neighborhoods!$A:$C,2,0)</f>
        <v>Brooklyn</v>
      </c>
      <c r="J1935" t="str">
        <f>VLOOKUP($H1935,Neighborhoods!$A:$C,3,0)</f>
        <v>Bushwick</v>
      </c>
      <c r="K1935" t="s">
        <v>1</v>
      </c>
      <c r="L1935" t="str">
        <f t="shared" si="120"/>
        <v>Yes</v>
      </c>
      <c r="M1935">
        <v>2</v>
      </c>
      <c r="N1935" t="str" cm="1">
        <f t="array" ref="N1935">_xlfn.IFS(M1935&lt;=2,"Small",M1935&lt;=5,"Medium",M1935&gt;5,"Large")</f>
        <v>Small</v>
      </c>
      <c r="O1935" s="50">
        <v>46</v>
      </c>
      <c r="P1935" s="67">
        <f t="shared" si="121"/>
        <v>0.03</v>
      </c>
      <c r="Q1935" s="52">
        <v>4.51</v>
      </c>
      <c r="R1935" s="52" t="str" cm="1">
        <f t="array" ref="R1935">_xlfn.IFS(ROUND(Q1935,0)=5,"Excellent",ROUND(Q1935,0)=4,"Good",ROUND(Q1935,0)=3,"Ok",ROUND(Q1935,0)&lt;3,"Bad")</f>
        <v>Excellent</v>
      </c>
      <c r="S1935">
        <v>72</v>
      </c>
      <c r="T1935" t="str">
        <f t="shared" si="122"/>
        <v>No</v>
      </c>
      <c r="U1935" s="65">
        <v>42505</v>
      </c>
      <c r="V1935" s="65">
        <v>43260</v>
      </c>
      <c r="W1935">
        <v>0</v>
      </c>
      <c r="X1935" t="str">
        <f t="shared" si="123"/>
        <v>Inactive</v>
      </c>
      <c r="Y1935" t="s">
        <v>15616</v>
      </c>
    </row>
    <row r="1936" spans="1:25" x14ac:dyDescent="0.25">
      <c r="A1936">
        <v>1935</v>
      </c>
      <c r="B1936" t="s">
        <v>1433</v>
      </c>
      <c r="C1936">
        <v>2793</v>
      </c>
      <c r="D1936" t="str">
        <f>VLOOKUP($C1936,Hosts!$A:$O,10,0)</f>
        <v>New York</v>
      </c>
      <c r="E1936" s="67">
        <f>INDEX(Hosts!$A:$O,MATCH(Places!$C1936,Hosts!$A:$A,0),MATCH(Places!E$1,Hosts!$1:$1,0))</f>
        <v>0.9</v>
      </c>
      <c r="F1936" s="67">
        <f>INDEX(Hosts!$A:$O,MATCH(Places!$C1936,Hosts!$A:$A,0),MATCH(Places!F$1,Hosts!$1:$1,0))</f>
        <v>0.99</v>
      </c>
      <c r="G1936" s="67" t="str">
        <f>INDEX(Hosts!$A:$O,MATCH(Places!$C1936,Hosts!$A:$A,0),MATCH(Places!G$1,Hosts!$1:$1,0))</f>
        <v>Yes</v>
      </c>
      <c r="H1936">
        <v>19</v>
      </c>
      <c r="I1936" t="str">
        <f>VLOOKUP($H1936,Neighborhoods!$A:$C,2,0)</f>
        <v>Manhattan</v>
      </c>
      <c r="J1936" t="str">
        <f>VLOOKUP($H1936,Neighborhoods!$A:$C,3,0)</f>
        <v>Upper East Side</v>
      </c>
      <c r="K1936" t="s">
        <v>11822</v>
      </c>
      <c r="L1936" t="str">
        <f t="shared" si="120"/>
        <v>No</v>
      </c>
      <c r="M1936">
        <v>5</v>
      </c>
      <c r="N1936" t="str" cm="1">
        <f t="array" ref="N1936">_xlfn.IFS(M1936&lt;=2,"Small",M1936&lt;=5,"Medium",M1936&gt;5,"Large")</f>
        <v>Medium</v>
      </c>
      <c r="O1936" s="50">
        <v>399</v>
      </c>
      <c r="P1936" s="67">
        <f t="shared" si="121"/>
        <v>0.04</v>
      </c>
      <c r="Q1936" s="52">
        <v>4.99</v>
      </c>
      <c r="R1936" s="52" t="str" cm="1">
        <f t="array" ref="R1936">_xlfn.IFS(ROUND(Q1936,0)=5,"Excellent",ROUND(Q1936,0)=4,"Good",ROUND(Q1936,0)=3,"Ok",ROUND(Q1936,0)&lt;3,"Bad")</f>
        <v>Excellent</v>
      </c>
      <c r="S1936">
        <v>75</v>
      </c>
      <c r="T1936" t="str">
        <f t="shared" si="122"/>
        <v>No</v>
      </c>
      <c r="U1936" s="65">
        <v>42536</v>
      </c>
      <c r="V1936" s="65">
        <v>43994</v>
      </c>
      <c r="W1936">
        <v>329</v>
      </c>
      <c r="X1936" t="str">
        <f t="shared" si="123"/>
        <v>Active</v>
      </c>
      <c r="Y1936" t="s">
        <v>15615</v>
      </c>
    </row>
    <row r="1937" spans="1:25" x14ac:dyDescent="0.25">
      <c r="A1937">
        <v>1936</v>
      </c>
      <c r="B1937" t="s">
        <v>13184</v>
      </c>
      <c r="C1937">
        <v>1459</v>
      </c>
      <c r="D1937" t="str">
        <f>VLOOKUP($C1937,Hosts!$A:$O,10,0)</f>
        <v>New York</v>
      </c>
      <c r="E1937" s="67">
        <f>INDEX(Hosts!$A:$O,MATCH(Places!$C1937,Hosts!$A:$A,0),MATCH(Places!E$1,Hosts!$1:$1,0))</f>
        <v>1</v>
      </c>
      <c r="F1937" s="67">
        <f>INDEX(Hosts!$A:$O,MATCH(Places!$C1937,Hosts!$A:$A,0),MATCH(Places!F$1,Hosts!$1:$1,0))</f>
        <v>0.97</v>
      </c>
      <c r="G1937" s="67" t="str">
        <f>INDEX(Hosts!$A:$O,MATCH(Places!$C1937,Hosts!$A:$A,0),MATCH(Places!G$1,Hosts!$1:$1,0))</f>
        <v>No</v>
      </c>
      <c r="H1937">
        <v>16</v>
      </c>
      <c r="I1937" t="str">
        <f>VLOOKUP($H1937,Neighborhoods!$A:$C,2,0)</f>
        <v>Manhattan</v>
      </c>
      <c r="J1937" t="str">
        <f>VLOOKUP($H1937,Neighborhoods!$A:$C,3,0)</f>
        <v>Harlem</v>
      </c>
      <c r="K1937" t="s">
        <v>11822</v>
      </c>
      <c r="L1937" t="str">
        <f t="shared" si="120"/>
        <v>No</v>
      </c>
      <c r="M1937">
        <v>8</v>
      </c>
      <c r="N1937" t="str" cm="1">
        <f t="array" ref="N1937">_xlfn.IFS(M1937&lt;=2,"Small",M1937&lt;=5,"Medium",M1937&gt;5,"Large")</f>
        <v>Large</v>
      </c>
      <c r="O1937" s="50">
        <v>380</v>
      </c>
      <c r="P1937" s="67">
        <f t="shared" si="121"/>
        <v>0.04</v>
      </c>
      <c r="Q1937" s="52">
        <v>4.9800000000000004</v>
      </c>
      <c r="R1937" s="52" t="str" cm="1">
        <f t="array" ref="R1937">_xlfn.IFS(ROUND(Q1937,0)=5,"Excellent",ROUND(Q1937,0)=4,"Good",ROUND(Q1937,0)=3,"Ok",ROUND(Q1937,0)&lt;3,"Bad")</f>
        <v>Excellent</v>
      </c>
      <c r="S1937">
        <v>54</v>
      </c>
      <c r="T1937" t="str">
        <f t="shared" si="122"/>
        <v>No</v>
      </c>
      <c r="U1937" s="65">
        <v>42520</v>
      </c>
      <c r="V1937" s="65">
        <v>43971</v>
      </c>
      <c r="W1937">
        <v>263</v>
      </c>
      <c r="X1937" t="str">
        <f t="shared" si="123"/>
        <v>Active</v>
      </c>
      <c r="Y1937" t="s">
        <v>15615</v>
      </c>
    </row>
    <row r="1938" spans="1:25" x14ac:dyDescent="0.25">
      <c r="A1938">
        <v>1937</v>
      </c>
      <c r="B1938" t="s">
        <v>1434</v>
      </c>
      <c r="C1938">
        <v>1541</v>
      </c>
      <c r="D1938" t="str">
        <f>VLOOKUP($C1938,Hosts!$A:$O,10,0)</f>
        <v>New York</v>
      </c>
      <c r="E1938" s="67">
        <f>INDEX(Hosts!$A:$O,MATCH(Places!$C1938,Hosts!$A:$A,0),MATCH(Places!E$1,Hosts!$1:$1,0))</f>
        <v>1</v>
      </c>
      <c r="F1938" s="67">
        <f>INDEX(Hosts!$A:$O,MATCH(Places!$C1938,Hosts!$A:$A,0),MATCH(Places!F$1,Hosts!$1:$1,0))</f>
        <v>0.92</v>
      </c>
      <c r="G1938" s="67" t="str">
        <f>INDEX(Hosts!$A:$O,MATCH(Places!$C1938,Hosts!$A:$A,0),MATCH(Places!G$1,Hosts!$1:$1,0))</f>
        <v>Yes</v>
      </c>
      <c r="H1938">
        <v>6</v>
      </c>
      <c r="I1938" t="str">
        <f>VLOOKUP($H1938,Neighborhoods!$A:$C,2,0)</f>
        <v>Bronx</v>
      </c>
      <c r="J1938" t="str">
        <f>VLOOKUP($H1938,Neighborhoods!$A:$C,3,0)</f>
        <v>Wakefield</v>
      </c>
      <c r="K1938" t="s">
        <v>11822</v>
      </c>
      <c r="L1938" t="str">
        <f t="shared" si="120"/>
        <v>No</v>
      </c>
      <c r="M1938">
        <v>2</v>
      </c>
      <c r="N1938" t="str" cm="1">
        <f t="array" ref="N1938">_xlfn.IFS(M1938&lt;=2,"Small",M1938&lt;=5,"Medium",M1938&gt;5,"Large")</f>
        <v>Small</v>
      </c>
      <c r="O1938" s="50">
        <v>99</v>
      </c>
      <c r="P1938" s="67">
        <f t="shared" si="121"/>
        <v>0.03</v>
      </c>
      <c r="Q1938" s="52">
        <v>4.83</v>
      </c>
      <c r="R1938" s="52" t="str" cm="1">
        <f t="array" ref="R1938">_xlfn.IFS(ROUND(Q1938,0)=5,"Excellent",ROUND(Q1938,0)=4,"Good",ROUND(Q1938,0)=3,"Ok",ROUND(Q1938,0)&lt;3,"Bad")</f>
        <v>Excellent</v>
      </c>
      <c r="S1938">
        <v>80</v>
      </c>
      <c r="T1938" t="str">
        <f t="shared" si="122"/>
        <v>No</v>
      </c>
      <c r="U1938" s="65">
        <v>42508</v>
      </c>
      <c r="V1938" s="65">
        <v>44042</v>
      </c>
      <c r="W1938">
        <v>74</v>
      </c>
      <c r="X1938" t="str">
        <f t="shared" si="123"/>
        <v>Active</v>
      </c>
      <c r="Y1938" t="s">
        <v>15615</v>
      </c>
    </row>
    <row r="1939" spans="1:25" x14ac:dyDescent="0.25">
      <c r="A1939">
        <v>1938</v>
      </c>
      <c r="B1939" t="s">
        <v>1435</v>
      </c>
      <c r="C1939">
        <v>2794</v>
      </c>
      <c r="D1939" t="str">
        <f>VLOOKUP($C1939,Hosts!$A:$O,10,0)</f>
        <v>New York</v>
      </c>
      <c r="E1939" s="67">
        <f>INDEX(Hosts!$A:$O,MATCH(Places!$C1939,Hosts!$A:$A,0),MATCH(Places!E$1,Hosts!$1:$1,0))</f>
        <v>1</v>
      </c>
      <c r="F1939" s="67">
        <f>INDEX(Hosts!$A:$O,MATCH(Places!$C1939,Hosts!$A:$A,0),MATCH(Places!F$1,Hosts!$1:$1,0))</f>
        <v>1</v>
      </c>
      <c r="G1939" s="67" t="str">
        <f>INDEX(Hosts!$A:$O,MATCH(Places!$C1939,Hosts!$A:$A,0),MATCH(Places!G$1,Hosts!$1:$1,0))</f>
        <v>Yes</v>
      </c>
      <c r="H1939">
        <v>14</v>
      </c>
      <c r="I1939" t="str">
        <f>VLOOKUP($H1939,Neighborhoods!$A:$C,2,0)</f>
        <v>Manhattan</v>
      </c>
      <c r="J1939" t="str">
        <f>VLOOKUP($H1939,Neighborhoods!$A:$C,3,0)</f>
        <v>East Harlem</v>
      </c>
      <c r="K1939" t="s">
        <v>1</v>
      </c>
      <c r="L1939" t="str">
        <f t="shared" si="120"/>
        <v>Yes</v>
      </c>
      <c r="M1939">
        <v>1</v>
      </c>
      <c r="N1939" t="str" cm="1">
        <f t="array" ref="N1939">_xlfn.IFS(M1939&lt;=2,"Small",M1939&lt;=5,"Medium",M1939&gt;5,"Large")</f>
        <v>Small</v>
      </c>
      <c r="O1939" s="50">
        <v>60</v>
      </c>
      <c r="P1939" s="67">
        <f t="shared" si="121"/>
        <v>0.03</v>
      </c>
      <c r="Q1939" s="52">
        <v>4.9000000000000004</v>
      </c>
      <c r="R1939" s="52" t="str" cm="1">
        <f t="array" ref="R1939">_xlfn.IFS(ROUND(Q1939,0)=5,"Excellent",ROUND(Q1939,0)=4,"Good",ROUND(Q1939,0)=3,"Ok",ROUND(Q1939,0)&lt;3,"Bad")</f>
        <v>Excellent</v>
      </c>
      <c r="S1939">
        <v>176</v>
      </c>
      <c r="T1939" t="str">
        <f t="shared" si="122"/>
        <v>Yes</v>
      </c>
      <c r="U1939" s="65">
        <v>42496</v>
      </c>
      <c r="V1939" s="65">
        <v>44051</v>
      </c>
      <c r="W1939">
        <v>175</v>
      </c>
      <c r="X1939" t="str">
        <f t="shared" si="123"/>
        <v>Active</v>
      </c>
      <c r="Y1939" t="s">
        <v>15616</v>
      </c>
    </row>
    <row r="1940" spans="1:25" x14ac:dyDescent="0.25">
      <c r="A1940">
        <v>1939</v>
      </c>
      <c r="B1940" t="s">
        <v>1436</v>
      </c>
      <c r="C1940">
        <v>2797</v>
      </c>
      <c r="D1940" t="str">
        <f>VLOOKUP($C1940,Hosts!$A:$O,10,0)</f>
        <v>New York</v>
      </c>
      <c r="E1940" s="67">
        <f>INDEX(Hosts!$A:$O,MATCH(Places!$C1940,Hosts!$A:$A,0),MATCH(Places!E$1,Hosts!$1:$1,0))</f>
        <v>0.97</v>
      </c>
      <c r="F1940" s="67">
        <f>INDEX(Hosts!$A:$O,MATCH(Places!$C1940,Hosts!$A:$A,0),MATCH(Places!F$1,Hosts!$1:$1,0))</f>
        <v>1</v>
      </c>
      <c r="G1940" s="67" t="str">
        <f>INDEX(Hosts!$A:$O,MATCH(Places!$C1940,Hosts!$A:$A,0),MATCH(Places!G$1,Hosts!$1:$1,0))</f>
        <v>Yes</v>
      </c>
      <c r="H1940">
        <v>22</v>
      </c>
      <c r="I1940" t="str">
        <f>VLOOKUP($H1940,Neighborhoods!$A:$C,2,0)</f>
        <v>Queens</v>
      </c>
      <c r="J1940" t="str">
        <f>VLOOKUP($H1940,Neighborhoods!$A:$C,3,0)</f>
        <v>Flushing</v>
      </c>
      <c r="K1940" t="s">
        <v>1</v>
      </c>
      <c r="L1940" t="str">
        <f t="shared" si="120"/>
        <v>Yes</v>
      </c>
      <c r="M1940">
        <v>2</v>
      </c>
      <c r="N1940" t="str" cm="1">
        <f t="array" ref="N1940">_xlfn.IFS(M1940&lt;=2,"Small",M1940&lt;=5,"Medium",M1940&gt;5,"Large")</f>
        <v>Small</v>
      </c>
      <c r="O1940" s="50">
        <v>99</v>
      </c>
      <c r="P1940" s="67">
        <f t="shared" si="121"/>
        <v>0.03</v>
      </c>
      <c r="Q1940" s="52">
        <v>4.99</v>
      </c>
      <c r="R1940" s="52" t="str" cm="1">
        <f t="array" ref="R1940">_xlfn.IFS(ROUND(Q1940,0)=5,"Excellent",ROUND(Q1940,0)=4,"Good",ROUND(Q1940,0)=3,"Ok",ROUND(Q1940,0)&lt;3,"Bad")</f>
        <v>Excellent</v>
      </c>
      <c r="S1940">
        <v>244</v>
      </c>
      <c r="T1940" t="str">
        <f t="shared" si="122"/>
        <v>Yes</v>
      </c>
      <c r="U1940" s="65">
        <v>42505</v>
      </c>
      <c r="V1940" s="65">
        <v>44056</v>
      </c>
      <c r="W1940">
        <v>356</v>
      </c>
      <c r="X1940" t="str">
        <f t="shared" si="123"/>
        <v>Active</v>
      </c>
      <c r="Y1940" t="s">
        <v>15615</v>
      </c>
    </row>
    <row r="1941" spans="1:25" x14ac:dyDescent="0.25">
      <c r="A1941">
        <v>1940</v>
      </c>
      <c r="B1941" t="s">
        <v>14701</v>
      </c>
      <c r="C1941">
        <v>1496</v>
      </c>
      <c r="D1941" t="str">
        <f>VLOOKUP($C1941,Hosts!$A:$O,10,0)</f>
        <v>New York</v>
      </c>
      <c r="E1941" s="67">
        <f>INDEX(Hosts!$A:$O,MATCH(Places!$C1941,Hosts!$A:$A,0),MATCH(Places!E$1,Hosts!$1:$1,0))</f>
        <v>0.81</v>
      </c>
      <c r="F1941" s="67">
        <f>INDEX(Hosts!$A:$O,MATCH(Places!$C1941,Hosts!$A:$A,0),MATCH(Places!F$1,Hosts!$1:$1,0))</f>
        <v>0.85</v>
      </c>
      <c r="G1941" s="67" t="str">
        <f>INDEX(Hosts!$A:$O,MATCH(Places!$C1941,Hosts!$A:$A,0),MATCH(Places!G$1,Hosts!$1:$1,0))</f>
        <v>No</v>
      </c>
      <c r="H1941">
        <v>20</v>
      </c>
      <c r="I1941" t="str">
        <f>VLOOKUP($H1941,Neighborhoods!$A:$C,2,0)</f>
        <v>Manhattan</v>
      </c>
      <c r="J1941" t="str">
        <f>VLOOKUP($H1941,Neighborhoods!$A:$C,3,0)</f>
        <v>Upper West Side</v>
      </c>
      <c r="K1941" t="s">
        <v>11822</v>
      </c>
      <c r="L1941" t="str">
        <f t="shared" si="120"/>
        <v>No</v>
      </c>
      <c r="M1941">
        <v>5</v>
      </c>
      <c r="N1941" t="str" cm="1">
        <f t="array" ref="N1941">_xlfn.IFS(M1941&lt;=2,"Small",M1941&lt;=5,"Medium",M1941&gt;5,"Large")</f>
        <v>Medium</v>
      </c>
      <c r="O1941" s="50">
        <v>60</v>
      </c>
      <c r="P1941" s="67">
        <f t="shared" si="121"/>
        <v>0.03</v>
      </c>
      <c r="Q1941" s="52">
        <v>4.5599999999999996</v>
      </c>
      <c r="R1941" s="52" t="str" cm="1">
        <f t="array" ref="R1941">_xlfn.IFS(ROUND(Q1941,0)=5,"Excellent",ROUND(Q1941,0)=4,"Good",ROUND(Q1941,0)=3,"Ok",ROUND(Q1941,0)&lt;3,"Bad")</f>
        <v>Excellent</v>
      </c>
      <c r="S1941">
        <v>27</v>
      </c>
      <c r="T1941" t="str">
        <f t="shared" si="122"/>
        <v>No</v>
      </c>
      <c r="U1941" s="65">
        <v>42497</v>
      </c>
      <c r="V1941" s="65">
        <v>43890</v>
      </c>
      <c r="W1941">
        <v>348</v>
      </c>
      <c r="X1941" t="str">
        <f t="shared" si="123"/>
        <v>Active</v>
      </c>
      <c r="Y1941" t="s">
        <v>15615</v>
      </c>
    </row>
    <row r="1942" spans="1:25" x14ac:dyDescent="0.25">
      <c r="A1942">
        <v>1941</v>
      </c>
      <c r="B1942" t="s">
        <v>1437</v>
      </c>
      <c r="C1942">
        <v>1774</v>
      </c>
      <c r="D1942" t="str">
        <f>VLOOKUP($C1942,Hosts!$A:$O,10,0)</f>
        <v>New York</v>
      </c>
      <c r="E1942" s="67">
        <f>INDEX(Hosts!$A:$O,MATCH(Places!$C1942,Hosts!$A:$A,0),MATCH(Places!E$1,Hosts!$1:$1,0))</f>
        <v>1</v>
      </c>
      <c r="F1942" s="67">
        <f>INDEX(Hosts!$A:$O,MATCH(Places!$C1942,Hosts!$A:$A,0),MATCH(Places!F$1,Hosts!$1:$1,0))</f>
        <v>0.93</v>
      </c>
      <c r="G1942" s="67" t="str">
        <f>INDEX(Hosts!$A:$O,MATCH(Places!$C1942,Hosts!$A:$A,0),MATCH(Places!G$1,Hosts!$1:$1,0))</f>
        <v>Yes</v>
      </c>
      <c r="H1942">
        <v>16</v>
      </c>
      <c r="I1942" t="str">
        <f>VLOOKUP($H1942,Neighborhoods!$A:$C,2,0)</f>
        <v>Manhattan</v>
      </c>
      <c r="J1942" t="str">
        <f>VLOOKUP($H1942,Neighborhoods!$A:$C,3,0)</f>
        <v>Harlem</v>
      </c>
      <c r="K1942" t="s">
        <v>1</v>
      </c>
      <c r="L1942" t="str">
        <f t="shared" si="120"/>
        <v>Yes</v>
      </c>
      <c r="M1942">
        <v>1</v>
      </c>
      <c r="N1942" t="str" cm="1">
        <f t="array" ref="N1942">_xlfn.IFS(M1942&lt;=2,"Small",M1942&lt;=5,"Medium",M1942&gt;5,"Large")</f>
        <v>Small</v>
      </c>
      <c r="O1942" s="50">
        <v>55</v>
      </c>
      <c r="P1942" s="67">
        <f t="shared" si="121"/>
        <v>0.03</v>
      </c>
      <c r="Q1942" s="52">
        <v>4.91</v>
      </c>
      <c r="R1942" s="52" t="str" cm="1">
        <f t="array" ref="R1942">_xlfn.IFS(ROUND(Q1942,0)=5,"Excellent",ROUND(Q1942,0)=4,"Good",ROUND(Q1942,0)=3,"Ok",ROUND(Q1942,0)&lt;3,"Bad")</f>
        <v>Excellent</v>
      </c>
      <c r="S1942">
        <v>34</v>
      </c>
      <c r="T1942" t="str">
        <f t="shared" si="122"/>
        <v>No</v>
      </c>
      <c r="U1942" s="65">
        <v>42570</v>
      </c>
      <c r="V1942" s="65">
        <v>43899</v>
      </c>
      <c r="W1942">
        <v>89</v>
      </c>
      <c r="X1942" t="str">
        <f t="shared" si="123"/>
        <v>Active</v>
      </c>
      <c r="Y1942" t="s">
        <v>15615</v>
      </c>
    </row>
    <row r="1943" spans="1:25" x14ac:dyDescent="0.25">
      <c r="A1943">
        <v>1942</v>
      </c>
      <c r="B1943" t="s">
        <v>1438</v>
      </c>
      <c r="C1943">
        <v>1010</v>
      </c>
      <c r="D1943" t="str">
        <f>VLOOKUP($C1943,Hosts!$A:$O,10,0)</f>
        <v>New York</v>
      </c>
      <c r="E1943" s="67">
        <f>INDEX(Hosts!$A:$O,MATCH(Places!$C1943,Hosts!$A:$A,0),MATCH(Places!E$1,Hosts!$1:$1,0))</f>
        <v>0.95</v>
      </c>
      <c r="F1943" s="67">
        <f>INDEX(Hosts!$A:$O,MATCH(Places!$C1943,Hosts!$A:$A,0),MATCH(Places!F$1,Hosts!$1:$1,0))</f>
        <v>0.85</v>
      </c>
      <c r="G1943" s="67" t="str">
        <f>INDEX(Hosts!$A:$O,MATCH(Places!$C1943,Hosts!$A:$A,0),MATCH(Places!G$1,Hosts!$1:$1,0))</f>
        <v>No</v>
      </c>
      <c r="H1943">
        <v>20</v>
      </c>
      <c r="I1943" t="str">
        <f>VLOOKUP($H1943,Neighborhoods!$A:$C,2,0)</f>
        <v>Manhattan</v>
      </c>
      <c r="J1943" t="str">
        <f>VLOOKUP($H1943,Neighborhoods!$A:$C,3,0)</f>
        <v>Upper West Side</v>
      </c>
      <c r="K1943" t="s">
        <v>11822</v>
      </c>
      <c r="L1943" t="str">
        <f t="shared" si="120"/>
        <v>No</v>
      </c>
      <c r="M1943">
        <v>6</v>
      </c>
      <c r="N1943" t="str" cm="1">
        <f t="array" ref="N1943">_xlfn.IFS(M1943&lt;=2,"Small",M1943&lt;=5,"Medium",M1943&gt;5,"Large")</f>
        <v>Large</v>
      </c>
      <c r="O1943" s="50">
        <v>235</v>
      </c>
      <c r="P1943" s="67">
        <f t="shared" si="121"/>
        <v>0.04</v>
      </c>
      <c r="Q1943" s="52">
        <v>4.8</v>
      </c>
      <c r="R1943" s="52" t="str" cm="1">
        <f t="array" ref="R1943">_xlfn.IFS(ROUND(Q1943,0)=5,"Excellent",ROUND(Q1943,0)=4,"Good",ROUND(Q1943,0)=3,"Ok",ROUND(Q1943,0)&lt;3,"Bad")</f>
        <v>Excellent</v>
      </c>
      <c r="S1943">
        <v>5</v>
      </c>
      <c r="T1943" t="str">
        <f t="shared" si="122"/>
        <v>No</v>
      </c>
      <c r="U1943" s="65">
        <v>42493</v>
      </c>
      <c r="V1943" s="65">
        <v>43689</v>
      </c>
      <c r="W1943">
        <v>310</v>
      </c>
      <c r="X1943" t="str">
        <f t="shared" si="123"/>
        <v>Active</v>
      </c>
      <c r="Y1943" t="s">
        <v>15615</v>
      </c>
    </row>
    <row r="1944" spans="1:25" x14ac:dyDescent="0.25">
      <c r="A1944">
        <v>1943</v>
      </c>
      <c r="B1944" t="s">
        <v>1439</v>
      </c>
      <c r="C1944">
        <v>1010</v>
      </c>
      <c r="D1944" t="str">
        <f>VLOOKUP($C1944,Hosts!$A:$O,10,0)</f>
        <v>New York</v>
      </c>
      <c r="E1944" s="67">
        <f>INDEX(Hosts!$A:$O,MATCH(Places!$C1944,Hosts!$A:$A,0),MATCH(Places!E$1,Hosts!$1:$1,0))</f>
        <v>0.95</v>
      </c>
      <c r="F1944" s="67">
        <f>INDEX(Hosts!$A:$O,MATCH(Places!$C1944,Hosts!$A:$A,0),MATCH(Places!F$1,Hosts!$1:$1,0))</f>
        <v>0.85</v>
      </c>
      <c r="G1944" s="67" t="str">
        <f>INDEX(Hosts!$A:$O,MATCH(Places!$C1944,Hosts!$A:$A,0),MATCH(Places!G$1,Hosts!$1:$1,0))</f>
        <v>No</v>
      </c>
      <c r="H1944">
        <v>20</v>
      </c>
      <c r="I1944" t="str">
        <f>VLOOKUP($H1944,Neighborhoods!$A:$C,2,0)</f>
        <v>Manhattan</v>
      </c>
      <c r="J1944" t="str">
        <f>VLOOKUP($H1944,Neighborhoods!$A:$C,3,0)</f>
        <v>Upper West Side</v>
      </c>
      <c r="K1944" t="s">
        <v>11822</v>
      </c>
      <c r="L1944" t="str">
        <f t="shared" si="120"/>
        <v>No</v>
      </c>
      <c r="M1944">
        <v>4</v>
      </c>
      <c r="N1944" t="str" cm="1">
        <f t="array" ref="N1944">_xlfn.IFS(M1944&lt;=2,"Small",M1944&lt;=5,"Medium",M1944&gt;5,"Large")</f>
        <v>Medium</v>
      </c>
      <c r="O1944" s="50">
        <v>300</v>
      </c>
      <c r="P1944" s="67">
        <f t="shared" si="121"/>
        <v>0.04</v>
      </c>
      <c r="Q1944" s="52">
        <v>4.5999999999999996</v>
      </c>
      <c r="R1944" s="52" t="str" cm="1">
        <f t="array" ref="R1944">_xlfn.IFS(ROUND(Q1944,0)=5,"Excellent",ROUND(Q1944,0)=4,"Good",ROUND(Q1944,0)=3,"Ok",ROUND(Q1944,0)&lt;3,"Bad")</f>
        <v>Excellent</v>
      </c>
      <c r="S1944">
        <v>5</v>
      </c>
      <c r="T1944" t="str">
        <f t="shared" si="122"/>
        <v>No</v>
      </c>
      <c r="U1944" s="65">
        <v>42874</v>
      </c>
      <c r="V1944" s="65">
        <v>43821</v>
      </c>
      <c r="W1944">
        <v>252</v>
      </c>
      <c r="X1944" t="str">
        <f t="shared" si="123"/>
        <v>Active</v>
      </c>
      <c r="Y1944" t="s">
        <v>15615</v>
      </c>
    </row>
    <row r="1945" spans="1:25" x14ac:dyDescent="0.25">
      <c r="A1945">
        <v>1944</v>
      </c>
      <c r="B1945" t="s">
        <v>1440</v>
      </c>
      <c r="C1945">
        <v>1479</v>
      </c>
      <c r="D1945" t="str">
        <f>VLOOKUP($C1945,Hosts!$A:$O,10,0)</f>
        <v>New York</v>
      </c>
      <c r="E1945" s="67">
        <f>INDEX(Hosts!$A:$O,MATCH(Places!$C1945,Hosts!$A:$A,0),MATCH(Places!E$1,Hosts!$1:$1,0))</f>
        <v>1</v>
      </c>
      <c r="F1945" s="67">
        <f>INDEX(Hosts!$A:$O,MATCH(Places!$C1945,Hosts!$A:$A,0),MATCH(Places!F$1,Hosts!$1:$1,0))</f>
        <v>0.97</v>
      </c>
      <c r="G1945" s="67" t="str">
        <f>INDEX(Hosts!$A:$O,MATCH(Places!$C1945,Hosts!$A:$A,0),MATCH(Places!G$1,Hosts!$1:$1,0))</f>
        <v>Yes</v>
      </c>
      <c r="H1945">
        <v>21</v>
      </c>
      <c r="I1945" t="str">
        <f>VLOOKUP($H1945,Neighborhoods!$A:$C,2,0)</f>
        <v>Queens</v>
      </c>
      <c r="J1945" t="str">
        <f>VLOOKUP($H1945,Neighborhoods!$A:$C,3,0)</f>
        <v>Astoria</v>
      </c>
      <c r="K1945" t="s">
        <v>1</v>
      </c>
      <c r="L1945" t="str">
        <f t="shared" si="120"/>
        <v>Yes</v>
      </c>
      <c r="M1945">
        <v>2</v>
      </c>
      <c r="N1945" t="str" cm="1">
        <f t="array" ref="N1945">_xlfn.IFS(M1945&lt;=2,"Small",M1945&lt;=5,"Medium",M1945&gt;5,"Large")</f>
        <v>Small</v>
      </c>
      <c r="O1945" s="50">
        <v>68</v>
      </c>
      <c r="P1945" s="67">
        <f t="shared" si="121"/>
        <v>0.03</v>
      </c>
      <c r="Q1945" s="52">
        <v>4.8099999999999996</v>
      </c>
      <c r="R1945" s="52" t="str" cm="1">
        <f t="array" ref="R1945">_xlfn.IFS(ROUND(Q1945,0)=5,"Excellent",ROUND(Q1945,0)=4,"Good",ROUND(Q1945,0)=3,"Ok",ROUND(Q1945,0)&lt;3,"Bad")</f>
        <v>Excellent</v>
      </c>
      <c r="S1945">
        <v>32</v>
      </c>
      <c r="T1945" t="str">
        <f t="shared" si="122"/>
        <v>No</v>
      </c>
      <c r="U1945" s="65">
        <v>42516</v>
      </c>
      <c r="V1945" s="65">
        <v>44055</v>
      </c>
      <c r="W1945">
        <v>274</v>
      </c>
      <c r="X1945" t="str">
        <f t="shared" si="123"/>
        <v>Active</v>
      </c>
      <c r="Y1945" t="s">
        <v>15615</v>
      </c>
    </row>
    <row r="1946" spans="1:25" x14ac:dyDescent="0.25">
      <c r="A1946">
        <v>1945</v>
      </c>
      <c r="B1946" t="s">
        <v>1441</v>
      </c>
      <c r="C1946">
        <v>1420</v>
      </c>
      <c r="D1946" t="str">
        <f>VLOOKUP($C1946,Hosts!$A:$O,10,0)</f>
        <v>New York</v>
      </c>
      <c r="E1946" s="67">
        <f>INDEX(Hosts!$A:$O,MATCH(Places!$C1946,Hosts!$A:$A,0),MATCH(Places!E$1,Hosts!$1:$1,0))</f>
        <v>0.67</v>
      </c>
      <c r="F1946" s="67">
        <f>INDEX(Hosts!$A:$O,MATCH(Places!$C1946,Hosts!$A:$A,0),MATCH(Places!F$1,Hosts!$1:$1,0))</f>
        <v>1</v>
      </c>
      <c r="G1946" s="67" t="str">
        <f>INDEX(Hosts!$A:$O,MATCH(Places!$C1946,Hosts!$A:$A,0),MATCH(Places!G$1,Hosts!$1:$1,0))</f>
        <v>No</v>
      </c>
      <c r="H1946">
        <v>14</v>
      </c>
      <c r="I1946" t="str">
        <f>VLOOKUP($H1946,Neighborhoods!$A:$C,2,0)</f>
        <v>Manhattan</v>
      </c>
      <c r="J1946" t="str">
        <f>VLOOKUP($H1946,Neighborhoods!$A:$C,3,0)</f>
        <v>East Harlem</v>
      </c>
      <c r="K1946" t="s">
        <v>1</v>
      </c>
      <c r="L1946" t="str">
        <f t="shared" si="120"/>
        <v>Yes</v>
      </c>
      <c r="M1946">
        <v>2</v>
      </c>
      <c r="N1946" t="str" cm="1">
        <f t="array" ref="N1946">_xlfn.IFS(M1946&lt;=2,"Small",M1946&lt;=5,"Medium",M1946&gt;5,"Large")</f>
        <v>Small</v>
      </c>
      <c r="O1946" s="50">
        <v>85</v>
      </c>
      <c r="P1946" s="67">
        <f t="shared" si="121"/>
        <v>0.03</v>
      </c>
      <c r="Q1946" s="52">
        <v>4.75</v>
      </c>
      <c r="R1946" s="52" t="str" cm="1">
        <f t="array" ref="R1946">_xlfn.IFS(ROUND(Q1946,0)=5,"Excellent",ROUND(Q1946,0)=4,"Good",ROUND(Q1946,0)=3,"Ok",ROUND(Q1946,0)&lt;3,"Bad")</f>
        <v>Excellent</v>
      </c>
      <c r="S1946">
        <v>102</v>
      </c>
      <c r="T1946" t="str">
        <f t="shared" si="122"/>
        <v>No</v>
      </c>
      <c r="U1946" s="65">
        <v>42521</v>
      </c>
      <c r="V1946" s="65">
        <v>43832</v>
      </c>
      <c r="W1946">
        <v>359</v>
      </c>
      <c r="X1946" t="str">
        <f t="shared" si="123"/>
        <v>Active</v>
      </c>
      <c r="Y1946" t="s">
        <v>15616</v>
      </c>
    </row>
    <row r="1947" spans="1:25" x14ac:dyDescent="0.25">
      <c r="A1947">
        <v>1946</v>
      </c>
      <c r="B1947" t="s">
        <v>1442</v>
      </c>
      <c r="C1947">
        <v>1420</v>
      </c>
      <c r="D1947" t="str">
        <f>VLOOKUP($C1947,Hosts!$A:$O,10,0)</f>
        <v>New York</v>
      </c>
      <c r="E1947" s="67">
        <f>INDEX(Hosts!$A:$O,MATCH(Places!$C1947,Hosts!$A:$A,0),MATCH(Places!E$1,Hosts!$1:$1,0))</f>
        <v>0.67</v>
      </c>
      <c r="F1947" s="67">
        <f>INDEX(Hosts!$A:$O,MATCH(Places!$C1947,Hosts!$A:$A,0),MATCH(Places!F$1,Hosts!$1:$1,0))</f>
        <v>1</v>
      </c>
      <c r="G1947" s="67" t="str">
        <f>INDEX(Hosts!$A:$O,MATCH(Places!$C1947,Hosts!$A:$A,0),MATCH(Places!G$1,Hosts!$1:$1,0))</f>
        <v>No</v>
      </c>
      <c r="H1947">
        <v>14</v>
      </c>
      <c r="I1947" t="str">
        <f>VLOOKUP($H1947,Neighborhoods!$A:$C,2,0)</f>
        <v>Manhattan</v>
      </c>
      <c r="J1947" t="str">
        <f>VLOOKUP($H1947,Neighborhoods!$A:$C,3,0)</f>
        <v>East Harlem</v>
      </c>
      <c r="K1947" t="s">
        <v>1</v>
      </c>
      <c r="L1947" t="str">
        <f t="shared" si="120"/>
        <v>Yes</v>
      </c>
      <c r="M1947">
        <v>2</v>
      </c>
      <c r="N1947" t="str" cm="1">
        <f t="array" ref="N1947">_xlfn.IFS(M1947&lt;=2,"Small",M1947&lt;=5,"Medium",M1947&gt;5,"Large")</f>
        <v>Small</v>
      </c>
      <c r="O1947" s="50">
        <v>85</v>
      </c>
      <c r="P1947" s="67">
        <f t="shared" si="121"/>
        <v>0.03</v>
      </c>
      <c r="Q1947" s="52">
        <v>4.82</v>
      </c>
      <c r="R1947" s="52" t="str" cm="1">
        <f t="array" ref="R1947">_xlfn.IFS(ROUND(Q1947,0)=5,"Excellent",ROUND(Q1947,0)=4,"Good",ROUND(Q1947,0)=3,"Ok",ROUND(Q1947,0)&lt;3,"Bad")</f>
        <v>Excellent</v>
      </c>
      <c r="S1947">
        <v>101</v>
      </c>
      <c r="T1947" t="str">
        <f t="shared" si="122"/>
        <v>Yes</v>
      </c>
      <c r="U1947" s="65">
        <v>42527</v>
      </c>
      <c r="V1947" s="65">
        <v>43832</v>
      </c>
      <c r="W1947">
        <v>360</v>
      </c>
      <c r="X1947" t="str">
        <f t="shared" si="123"/>
        <v>Active</v>
      </c>
      <c r="Y1947" t="s">
        <v>15616</v>
      </c>
    </row>
    <row r="1948" spans="1:25" x14ac:dyDescent="0.25">
      <c r="A1948">
        <v>1947</v>
      </c>
      <c r="B1948" t="s">
        <v>1443</v>
      </c>
      <c r="C1948">
        <v>465</v>
      </c>
      <c r="D1948" t="str">
        <f>VLOOKUP($C1948,Hosts!$A:$O,10,0)</f>
        <v>New York</v>
      </c>
      <c r="E1948" s="67">
        <f>INDEX(Hosts!$A:$O,MATCH(Places!$C1948,Hosts!$A:$A,0),MATCH(Places!E$1,Hosts!$1:$1,0))</f>
        <v>0.85</v>
      </c>
      <c r="F1948" s="67">
        <f>INDEX(Hosts!$A:$O,MATCH(Places!$C1948,Hosts!$A:$A,0),MATCH(Places!F$1,Hosts!$1:$1,0))</f>
        <v>0.38</v>
      </c>
      <c r="G1948" s="67" t="str">
        <f>INDEX(Hosts!$A:$O,MATCH(Places!$C1948,Hosts!$A:$A,0),MATCH(Places!G$1,Hosts!$1:$1,0))</f>
        <v>No</v>
      </c>
      <c r="H1948">
        <v>17</v>
      </c>
      <c r="I1948" t="str">
        <f>VLOOKUP($H1948,Neighborhoods!$A:$C,2,0)</f>
        <v>Manhattan</v>
      </c>
      <c r="J1948" t="str">
        <f>VLOOKUP($H1948,Neighborhoods!$A:$C,3,0)</f>
        <v>Hell's Kitchen</v>
      </c>
      <c r="K1948" t="s">
        <v>11822</v>
      </c>
      <c r="L1948" t="str">
        <f t="shared" si="120"/>
        <v>No</v>
      </c>
      <c r="M1948">
        <v>3</v>
      </c>
      <c r="N1948" t="str" cm="1">
        <f t="array" ref="N1948">_xlfn.IFS(M1948&lt;=2,"Small",M1948&lt;=5,"Medium",M1948&gt;5,"Large")</f>
        <v>Medium</v>
      </c>
      <c r="O1948" s="50">
        <v>110</v>
      </c>
      <c r="P1948" s="67">
        <f t="shared" si="121"/>
        <v>0.03</v>
      </c>
      <c r="Q1948" s="52">
        <v>4.33</v>
      </c>
      <c r="R1948" s="52" t="str" cm="1">
        <f t="array" ref="R1948">_xlfn.IFS(ROUND(Q1948,0)=5,"Excellent",ROUND(Q1948,0)=4,"Good",ROUND(Q1948,0)=3,"Ok",ROUND(Q1948,0)&lt;3,"Bad")</f>
        <v>Good</v>
      </c>
      <c r="S1948">
        <v>3</v>
      </c>
      <c r="T1948" t="str">
        <f t="shared" si="122"/>
        <v>No</v>
      </c>
      <c r="U1948" s="65">
        <v>42716</v>
      </c>
      <c r="V1948" s="65">
        <v>43743</v>
      </c>
      <c r="W1948">
        <v>365</v>
      </c>
      <c r="X1948" t="str">
        <f t="shared" si="123"/>
        <v>Active</v>
      </c>
      <c r="Y1948" t="s">
        <v>15615</v>
      </c>
    </row>
    <row r="1949" spans="1:25" x14ac:dyDescent="0.25">
      <c r="A1949">
        <v>1948</v>
      </c>
      <c r="B1949" t="s">
        <v>1444</v>
      </c>
      <c r="C1949">
        <v>2794</v>
      </c>
      <c r="D1949" t="str">
        <f>VLOOKUP($C1949,Hosts!$A:$O,10,0)</f>
        <v>New York</v>
      </c>
      <c r="E1949" s="67">
        <f>INDEX(Hosts!$A:$O,MATCH(Places!$C1949,Hosts!$A:$A,0),MATCH(Places!E$1,Hosts!$1:$1,0))</f>
        <v>1</v>
      </c>
      <c r="F1949" s="67">
        <f>INDEX(Hosts!$A:$O,MATCH(Places!$C1949,Hosts!$A:$A,0),MATCH(Places!F$1,Hosts!$1:$1,0))</f>
        <v>1</v>
      </c>
      <c r="G1949" s="67" t="str">
        <f>INDEX(Hosts!$A:$O,MATCH(Places!$C1949,Hosts!$A:$A,0),MATCH(Places!G$1,Hosts!$1:$1,0))</f>
        <v>Yes</v>
      </c>
      <c r="H1949">
        <v>14</v>
      </c>
      <c r="I1949" t="str">
        <f>VLOOKUP($H1949,Neighborhoods!$A:$C,2,0)</f>
        <v>Manhattan</v>
      </c>
      <c r="J1949" t="str">
        <f>VLOOKUP($H1949,Neighborhoods!$A:$C,3,0)</f>
        <v>East Harlem</v>
      </c>
      <c r="K1949" t="s">
        <v>1</v>
      </c>
      <c r="L1949" t="str">
        <f t="shared" si="120"/>
        <v>Yes</v>
      </c>
      <c r="M1949">
        <v>2</v>
      </c>
      <c r="N1949" t="str" cm="1">
        <f t="array" ref="N1949">_xlfn.IFS(M1949&lt;=2,"Small",M1949&lt;=5,"Medium",M1949&gt;5,"Large")</f>
        <v>Small</v>
      </c>
      <c r="O1949" s="50">
        <v>60</v>
      </c>
      <c r="P1949" s="67">
        <f t="shared" si="121"/>
        <v>0.03</v>
      </c>
      <c r="Q1949" s="52">
        <v>4.75</v>
      </c>
      <c r="R1949" s="52" t="str" cm="1">
        <f t="array" ref="R1949">_xlfn.IFS(ROUND(Q1949,0)=5,"Excellent",ROUND(Q1949,0)=4,"Good",ROUND(Q1949,0)=3,"Ok",ROUND(Q1949,0)&lt;3,"Bad")</f>
        <v>Excellent</v>
      </c>
      <c r="S1949">
        <v>20</v>
      </c>
      <c r="T1949" t="str">
        <f t="shared" si="122"/>
        <v>No</v>
      </c>
      <c r="U1949" s="65">
        <v>42513</v>
      </c>
      <c r="V1949" s="65">
        <v>43516</v>
      </c>
      <c r="W1949">
        <v>0</v>
      </c>
      <c r="X1949" t="str">
        <f t="shared" si="123"/>
        <v>Inactive</v>
      </c>
      <c r="Y1949" t="s">
        <v>15616</v>
      </c>
    </row>
    <row r="1950" spans="1:25" x14ac:dyDescent="0.25">
      <c r="A1950">
        <v>1949</v>
      </c>
      <c r="B1950" t="s">
        <v>1445</v>
      </c>
      <c r="C1950">
        <v>2198</v>
      </c>
      <c r="D1950" t="str">
        <f>VLOOKUP($C1950,Hosts!$A:$O,10,0)</f>
        <v>New York</v>
      </c>
      <c r="E1950" s="67">
        <f>INDEX(Hosts!$A:$O,MATCH(Places!$C1950,Hosts!$A:$A,0),MATCH(Places!E$1,Hosts!$1:$1,0))</f>
        <v>1</v>
      </c>
      <c r="F1950" s="67">
        <f>INDEX(Hosts!$A:$O,MATCH(Places!$C1950,Hosts!$A:$A,0),MATCH(Places!F$1,Hosts!$1:$1,0))</f>
        <v>0.94</v>
      </c>
      <c r="G1950" s="67" t="str">
        <f>INDEX(Hosts!$A:$O,MATCH(Places!$C1950,Hosts!$A:$A,0),MATCH(Places!G$1,Hosts!$1:$1,0))</f>
        <v>Yes</v>
      </c>
      <c r="H1950">
        <v>7</v>
      </c>
      <c r="I1950" t="str">
        <f>VLOOKUP($H1950,Neighborhoods!$A:$C,2,0)</f>
        <v>Brooklyn</v>
      </c>
      <c r="J1950" t="str">
        <f>VLOOKUP($H1950,Neighborhoods!$A:$C,3,0)</f>
        <v>Bedford-Stuyvesant</v>
      </c>
      <c r="K1950" t="s">
        <v>1</v>
      </c>
      <c r="L1950" t="str">
        <f t="shared" si="120"/>
        <v>Yes</v>
      </c>
      <c r="M1950">
        <v>2</v>
      </c>
      <c r="N1950" t="str" cm="1">
        <f t="array" ref="N1950">_xlfn.IFS(M1950&lt;=2,"Small",M1950&lt;=5,"Medium",M1950&gt;5,"Large")</f>
        <v>Small</v>
      </c>
      <c r="O1950" s="50">
        <v>55</v>
      </c>
      <c r="P1950" s="67">
        <f t="shared" si="121"/>
        <v>0.03</v>
      </c>
      <c r="Q1950" s="52">
        <v>4.74</v>
      </c>
      <c r="R1950" s="52" t="str" cm="1">
        <f t="array" ref="R1950">_xlfn.IFS(ROUND(Q1950,0)=5,"Excellent",ROUND(Q1950,0)=4,"Good",ROUND(Q1950,0)=3,"Ok",ROUND(Q1950,0)&lt;3,"Bad")</f>
        <v>Excellent</v>
      </c>
      <c r="S1950">
        <v>50</v>
      </c>
      <c r="T1950" t="str">
        <f t="shared" si="122"/>
        <v>No</v>
      </c>
      <c r="U1950" s="65">
        <v>42501</v>
      </c>
      <c r="V1950" s="65">
        <v>43831</v>
      </c>
      <c r="W1950">
        <v>90</v>
      </c>
      <c r="X1950" t="str">
        <f t="shared" si="123"/>
        <v>Active</v>
      </c>
      <c r="Y1950" t="s">
        <v>15615</v>
      </c>
    </row>
    <row r="1951" spans="1:25" x14ac:dyDescent="0.25">
      <c r="A1951">
        <v>1950</v>
      </c>
      <c r="B1951" t="s">
        <v>15277</v>
      </c>
      <c r="C1951">
        <v>1657</v>
      </c>
      <c r="D1951" t="str">
        <f>VLOOKUP($C1951,Hosts!$A:$O,10,0)</f>
        <v>New York</v>
      </c>
      <c r="E1951" s="67">
        <f>INDEX(Hosts!$A:$O,MATCH(Places!$C1951,Hosts!$A:$A,0),MATCH(Places!E$1,Hosts!$1:$1,0))</f>
        <v>1</v>
      </c>
      <c r="F1951" s="67">
        <f>INDEX(Hosts!$A:$O,MATCH(Places!$C1951,Hosts!$A:$A,0),MATCH(Places!F$1,Hosts!$1:$1,0))</f>
        <v>0.82</v>
      </c>
      <c r="G1951" s="67" t="str">
        <f>INDEX(Hosts!$A:$O,MATCH(Places!$C1951,Hosts!$A:$A,0),MATCH(Places!G$1,Hosts!$1:$1,0))</f>
        <v>Yes</v>
      </c>
      <c r="H1951">
        <v>30</v>
      </c>
      <c r="I1951" t="str">
        <f>VLOOKUP($H1951,Neighborhoods!$A:$C,2,0)</f>
        <v>Staten Island</v>
      </c>
      <c r="J1951" t="str">
        <f>VLOOKUP($H1951,Neighborhoods!$A:$C,3,0)</f>
        <v>Tompkinsville</v>
      </c>
      <c r="K1951" t="s">
        <v>1</v>
      </c>
      <c r="L1951" t="str">
        <f t="shared" si="120"/>
        <v>Yes</v>
      </c>
      <c r="M1951">
        <v>1</v>
      </c>
      <c r="N1951" t="str" cm="1">
        <f t="array" ref="N1951">_xlfn.IFS(M1951&lt;=2,"Small",M1951&lt;=5,"Medium",M1951&gt;5,"Large")</f>
        <v>Small</v>
      </c>
      <c r="O1951" s="50">
        <v>38</v>
      </c>
      <c r="P1951" s="67">
        <f t="shared" si="121"/>
        <v>0.03</v>
      </c>
      <c r="Q1951" s="52">
        <v>4.88</v>
      </c>
      <c r="R1951" s="52" t="str" cm="1">
        <f t="array" ref="R1951">_xlfn.IFS(ROUND(Q1951,0)=5,"Excellent",ROUND(Q1951,0)=4,"Good",ROUND(Q1951,0)=3,"Ok",ROUND(Q1951,0)&lt;3,"Bad")</f>
        <v>Excellent</v>
      </c>
      <c r="S1951">
        <v>24</v>
      </c>
      <c r="T1951" t="str">
        <f t="shared" si="122"/>
        <v>No</v>
      </c>
      <c r="U1951" s="65">
        <v>42552</v>
      </c>
      <c r="V1951" s="65">
        <v>43831</v>
      </c>
      <c r="W1951">
        <v>140</v>
      </c>
      <c r="X1951" t="str">
        <f t="shared" si="123"/>
        <v>Active</v>
      </c>
      <c r="Y1951" t="s">
        <v>15615</v>
      </c>
    </row>
    <row r="1952" spans="1:25" x14ac:dyDescent="0.25">
      <c r="A1952">
        <v>1951</v>
      </c>
      <c r="B1952" t="s">
        <v>1446</v>
      </c>
      <c r="C1952">
        <v>2767</v>
      </c>
      <c r="D1952" t="str">
        <f>VLOOKUP($C1952,Hosts!$A:$O,10,0)</f>
        <v>New York</v>
      </c>
      <c r="E1952" s="67">
        <f>INDEX(Hosts!$A:$O,MATCH(Places!$C1952,Hosts!$A:$A,0),MATCH(Places!E$1,Hosts!$1:$1,0))</f>
        <v>0.97</v>
      </c>
      <c r="F1952" s="67">
        <f>INDEX(Hosts!$A:$O,MATCH(Places!$C1952,Hosts!$A:$A,0),MATCH(Places!F$1,Hosts!$1:$1,0))</f>
        <v>0.91</v>
      </c>
      <c r="G1952" s="67" t="str">
        <f>INDEX(Hosts!$A:$O,MATCH(Places!$C1952,Hosts!$A:$A,0),MATCH(Places!G$1,Hosts!$1:$1,0))</f>
        <v>No</v>
      </c>
      <c r="H1952">
        <v>22</v>
      </c>
      <c r="I1952" t="str">
        <f>VLOOKUP($H1952,Neighborhoods!$A:$C,2,0)</f>
        <v>Queens</v>
      </c>
      <c r="J1952" t="str">
        <f>VLOOKUP($H1952,Neighborhoods!$A:$C,3,0)</f>
        <v>Flushing</v>
      </c>
      <c r="K1952" t="s">
        <v>1</v>
      </c>
      <c r="L1952" t="str">
        <f t="shared" si="120"/>
        <v>Yes</v>
      </c>
      <c r="M1952">
        <v>2</v>
      </c>
      <c r="N1952" t="str" cm="1">
        <f t="array" ref="N1952">_xlfn.IFS(M1952&lt;=2,"Small",M1952&lt;=5,"Medium",M1952&gt;5,"Large")</f>
        <v>Small</v>
      </c>
      <c r="O1952" s="50">
        <v>35</v>
      </c>
      <c r="P1952" s="67">
        <f t="shared" si="121"/>
        <v>0.03</v>
      </c>
      <c r="Q1952" s="52">
        <v>4.6500000000000004</v>
      </c>
      <c r="R1952" s="52" t="str" cm="1">
        <f t="array" ref="R1952">_xlfn.IFS(ROUND(Q1952,0)=5,"Excellent",ROUND(Q1952,0)=4,"Good",ROUND(Q1952,0)=3,"Ok",ROUND(Q1952,0)&lt;3,"Bad")</f>
        <v>Excellent</v>
      </c>
      <c r="S1952">
        <v>112</v>
      </c>
      <c r="T1952" t="str">
        <f t="shared" si="122"/>
        <v>No</v>
      </c>
      <c r="U1952" s="65">
        <v>42490</v>
      </c>
      <c r="V1952" s="65">
        <v>43898</v>
      </c>
      <c r="W1952">
        <v>365</v>
      </c>
      <c r="X1952" t="str">
        <f t="shared" si="123"/>
        <v>Active</v>
      </c>
      <c r="Y1952" t="s">
        <v>15615</v>
      </c>
    </row>
    <row r="1953" spans="1:25" x14ac:dyDescent="0.25">
      <c r="A1953">
        <v>1952</v>
      </c>
      <c r="B1953" t="s">
        <v>1447</v>
      </c>
      <c r="C1953">
        <v>2767</v>
      </c>
      <c r="D1953" t="str">
        <f>VLOOKUP($C1953,Hosts!$A:$O,10,0)</f>
        <v>New York</v>
      </c>
      <c r="E1953" s="67">
        <f>INDEX(Hosts!$A:$O,MATCH(Places!$C1953,Hosts!$A:$A,0),MATCH(Places!E$1,Hosts!$1:$1,0))</f>
        <v>0.97</v>
      </c>
      <c r="F1953" s="67">
        <f>INDEX(Hosts!$A:$O,MATCH(Places!$C1953,Hosts!$A:$A,0),MATCH(Places!F$1,Hosts!$1:$1,0))</f>
        <v>0.91</v>
      </c>
      <c r="G1953" s="67" t="str">
        <f>INDEX(Hosts!$A:$O,MATCH(Places!$C1953,Hosts!$A:$A,0),MATCH(Places!G$1,Hosts!$1:$1,0))</f>
        <v>No</v>
      </c>
      <c r="H1953">
        <v>22</v>
      </c>
      <c r="I1953" t="str">
        <f>VLOOKUP($H1953,Neighborhoods!$A:$C,2,0)</f>
        <v>Queens</v>
      </c>
      <c r="J1953" t="str">
        <f>VLOOKUP($H1953,Neighborhoods!$A:$C,3,0)</f>
        <v>Flushing</v>
      </c>
      <c r="K1953" t="s">
        <v>1</v>
      </c>
      <c r="L1953" t="str">
        <f t="shared" si="120"/>
        <v>Yes</v>
      </c>
      <c r="M1953">
        <v>2</v>
      </c>
      <c r="N1953" t="str" cm="1">
        <f t="array" ref="N1953">_xlfn.IFS(M1953&lt;=2,"Small",M1953&lt;=5,"Medium",M1953&gt;5,"Large")</f>
        <v>Small</v>
      </c>
      <c r="O1953" s="50">
        <v>35</v>
      </c>
      <c r="P1953" s="67">
        <f t="shared" si="121"/>
        <v>0.03</v>
      </c>
      <c r="Q1953" s="52">
        <v>4.5</v>
      </c>
      <c r="R1953" s="52" t="str" cm="1">
        <f t="array" ref="R1953">_xlfn.IFS(ROUND(Q1953,0)=5,"Excellent",ROUND(Q1953,0)=4,"Good",ROUND(Q1953,0)=3,"Ok",ROUND(Q1953,0)&lt;3,"Bad")</f>
        <v>Excellent</v>
      </c>
      <c r="S1953">
        <v>111</v>
      </c>
      <c r="T1953" t="str">
        <f t="shared" si="122"/>
        <v>No</v>
      </c>
      <c r="U1953" s="65">
        <v>42537</v>
      </c>
      <c r="V1953" s="65">
        <v>44032</v>
      </c>
      <c r="W1953">
        <v>180</v>
      </c>
      <c r="X1953" t="str">
        <f t="shared" si="123"/>
        <v>Active</v>
      </c>
      <c r="Y1953" t="s">
        <v>15615</v>
      </c>
    </row>
    <row r="1954" spans="1:25" x14ac:dyDescent="0.25">
      <c r="A1954">
        <v>1953</v>
      </c>
      <c r="B1954" t="s">
        <v>14429</v>
      </c>
      <c r="C1954">
        <v>2800</v>
      </c>
      <c r="D1954" t="str">
        <f>VLOOKUP($C1954,Hosts!$A:$O,10,0)</f>
        <v>New York</v>
      </c>
      <c r="E1954" s="67">
        <f>INDEX(Hosts!$A:$O,MATCH(Places!$C1954,Hosts!$A:$A,0),MATCH(Places!E$1,Hosts!$1:$1,0))</f>
        <v>1</v>
      </c>
      <c r="F1954" s="67">
        <f>INDEX(Hosts!$A:$O,MATCH(Places!$C1954,Hosts!$A:$A,0),MATCH(Places!F$1,Hosts!$1:$1,0))</f>
        <v>0.89</v>
      </c>
      <c r="G1954" s="67" t="str">
        <f>INDEX(Hosts!$A:$O,MATCH(Places!$C1954,Hosts!$A:$A,0),MATCH(Places!G$1,Hosts!$1:$1,0))</f>
        <v>No</v>
      </c>
      <c r="H1954">
        <v>7</v>
      </c>
      <c r="I1954" t="str">
        <f>VLOOKUP($H1954,Neighborhoods!$A:$C,2,0)</f>
        <v>Brooklyn</v>
      </c>
      <c r="J1954" t="str">
        <f>VLOOKUP($H1954,Neighborhoods!$A:$C,3,0)</f>
        <v>Bedford-Stuyvesant</v>
      </c>
      <c r="K1954" t="s">
        <v>1</v>
      </c>
      <c r="L1954" t="str">
        <f t="shared" si="120"/>
        <v>Yes</v>
      </c>
      <c r="M1954">
        <v>2</v>
      </c>
      <c r="N1954" t="str" cm="1">
        <f t="array" ref="N1954">_xlfn.IFS(M1954&lt;=2,"Small",M1954&lt;=5,"Medium",M1954&gt;5,"Large")</f>
        <v>Small</v>
      </c>
      <c r="O1954" s="50">
        <v>45</v>
      </c>
      <c r="P1954" s="67">
        <f t="shared" si="121"/>
        <v>0.03</v>
      </c>
      <c r="Q1954" s="52">
        <v>4.74</v>
      </c>
      <c r="R1954" s="52" t="str" cm="1">
        <f t="array" ref="R1954">_xlfn.IFS(ROUND(Q1954,0)=5,"Excellent",ROUND(Q1954,0)=4,"Good",ROUND(Q1954,0)=3,"Ok",ROUND(Q1954,0)&lt;3,"Bad")</f>
        <v>Excellent</v>
      </c>
      <c r="S1954">
        <v>39</v>
      </c>
      <c r="T1954" t="str">
        <f t="shared" si="122"/>
        <v>No</v>
      </c>
      <c r="U1954" s="65">
        <v>42599</v>
      </c>
      <c r="V1954" s="65">
        <v>44037</v>
      </c>
      <c r="W1954">
        <v>261</v>
      </c>
      <c r="X1954" t="str">
        <f t="shared" si="123"/>
        <v>Active</v>
      </c>
      <c r="Y1954" t="s">
        <v>15615</v>
      </c>
    </row>
    <row r="1955" spans="1:25" x14ac:dyDescent="0.25">
      <c r="A1955">
        <v>1954</v>
      </c>
      <c r="B1955" t="s">
        <v>1448</v>
      </c>
      <c r="C1955">
        <v>1780</v>
      </c>
      <c r="D1955" t="str">
        <f>VLOOKUP($C1955,Hosts!$A:$O,10,0)</f>
        <v>New York</v>
      </c>
      <c r="E1955" s="67">
        <f>INDEX(Hosts!$A:$O,MATCH(Places!$C1955,Hosts!$A:$A,0),MATCH(Places!E$1,Hosts!$1:$1,0))</f>
        <v>1</v>
      </c>
      <c r="F1955" s="67">
        <f>INDEX(Hosts!$A:$O,MATCH(Places!$C1955,Hosts!$A:$A,0),MATCH(Places!F$1,Hosts!$1:$1,0))</f>
        <v>0.89</v>
      </c>
      <c r="G1955" s="67" t="str">
        <f>INDEX(Hosts!$A:$O,MATCH(Places!$C1955,Hosts!$A:$A,0),MATCH(Places!G$1,Hosts!$1:$1,0))</f>
        <v>No</v>
      </c>
      <c r="H1955">
        <v>18</v>
      </c>
      <c r="I1955" t="str">
        <f>VLOOKUP($H1955,Neighborhoods!$A:$C,2,0)</f>
        <v>Manhattan</v>
      </c>
      <c r="J1955" t="str">
        <f>VLOOKUP($H1955,Neighborhoods!$A:$C,3,0)</f>
        <v>Midtown</v>
      </c>
      <c r="K1955" t="s">
        <v>11822</v>
      </c>
      <c r="L1955" t="str">
        <f t="shared" si="120"/>
        <v>No</v>
      </c>
      <c r="M1955">
        <v>4</v>
      </c>
      <c r="N1955" t="str" cm="1">
        <f t="array" ref="N1955">_xlfn.IFS(M1955&lt;=2,"Small",M1955&lt;=5,"Medium",M1955&gt;5,"Large")</f>
        <v>Medium</v>
      </c>
      <c r="O1955" s="50">
        <v>173</v>
      </c>
      <c r="P1955" s="67">
        <f t="shared" si="121"/>
        <v>0.03</v>
      </c>
      <c r="Q1955" s="52">
        <v>4.45</v>
      </c>
      <c r="R1955" s="52" t="str" cm="1">
        <f t="array" ref="R1955">_xlfn.IFS(ROUND(Q1955,0)=5,"Excellent",ROUND(Q1955,0)=4,"Good",ROUND(Q1955,0)=3,"Ok",ROUND(Q1955,0)&lt;3,"Bad")</f>
        <v>Good</v>
      </c>
      <c r="S1955">
        <v>11</v>
      </c>
      <c r="T1955" t="str">
        <f t="shared" si="122"/>
        <v>No</v>
      </c>
      <c r="U1955" s="65">
        <v>42597</v>
      </c>
      <c r="V1955" s="65">
        <v>43904</v>
      </c>
      <c r="W1955">
        <v>365</v>
      </c>
      <c r="X1955" t="str">
        <f t="shared" si="123"/>
        <v>Active</v>
      </c>
      <c r="Y1955" t="s">
        <v>15616</v>
      </c>
    </row>
    <row r="1956" spans="1:25" x14ac:dyDescent="0.25">
      <c r="A1956">
        <v>1955</v>
      </c>
      <c r="B1956" t="s">
        <v>13122</v>
      </c>
      <c r="C1956">
        <v>1988</v>
      </c>
      <c r="D1956" t="str">
        <f>VLOOKUP($C1956,Hosts!$A:$O,10,0)</f>
        <v>New York</v>
      </c>
      <c r="E1956" s="67">
        <f>INDEX(Hosts!$A:$O,MATCH(Places!$C1956,Hosts!$A:$A,0),MATCH(Places!E$1,Hosts!$1:$1,0))</f>
        <v>1</v>
      </c>
      <c r="F1956" s="67">
        <f>INDEX(Hosts!$A:$O,MATCH(Places!$C1956,Hosts!$A:$A,0),MATCH(Places!F$1,Hosts!$1:$1,0))</f>
        <v>0.75</v>
      </c>
      <c r="G1956" s="67" t="str">
        <f>INDEX(Hosts!$A:$O,MATCH(Places!$C1956,Hosts!$A:$A,0),MATCH(Places!G$1,Hosts!$1:$1,0))</f>
        <v>No</v>
      </c>
      <c r="H1956">
        <v>11</v>
      </c>
      <c r="I1956" t="str">
        <f>VLOOKUP($H1956,Neighborhoods!$A:$C,2,0)</f>
        <v>Brooklyn</v>
      </c>
      <c r="J1956" t="str">
        <f>VLOOKUP($H1956,Neighborhoods!$A:$C,3,0)</f>
        <v>Greenpoint</v>
      </c>
      <c r="K1956" t="s">
        <v>1</v>
      </c>
      <c r="L1956" t="str">
        <f t="shared" si="120"/>
        <v>Yes</v>
      </c>
      <c r="M1956">
        <v>2</v>
      </c>
      <c r="N1956" t="str" cm="1">
        <f t="array" ref="N1956">_xlfn.IFS(M1956&lt;=2,"Small",M1956&lt;=5,"Medium",M1956&gt;5,"Large")</f>
        <v>Small</v>
      </c>
      <c r="O1956" s="50">
        <v>63</v>
      </c>
      <c r="P1956" s="67">
        <f t="shared" si="121"/>
        <v>0.03</v>
      </c>
      <c r="Q1956" s="52">
        <v>4.49</v>
      </c>
      <c r="R1956" s="52" t="str" cm="1">
        <f t="array" ref="R1956">_xlfn.IFS(ROUND(Q1956,0)=5,"Excellent",ROUND(Q1956,0)=4,"Good",ROUND(Q1956,0)=3,"Ok",ROUND(Q1956,0)&lt;3,"Bad")</f>
        <v>Good</v>
      </c>
      <c r="S1956">
        <v>69</v>
      </c>
      <c r="T1956" t="str">
        <f t="shared" si="122"/>
        <v>No</v>
      </c>
      <c r="U1956" s="65">
        <v>42508</v>
      </c>
      <c r="V1956" s="65">
        <v>44008</v>
      </c>
      <c r="W1956">
        <v>0</v>
      </c>
      <c r="X1956" t="str">
        <f t="shared" si="123"/>
        <v>Inactive</v>
      </c>
      <c r="Y1956" t="s">
        <v>15616</v>
      </c>
    </row>
    <row r="1957" spans="1:25" x14ac:dyDescent="0.25">
      <c r="A1957">
        <v>1956</v>
      </c>
      <c r="B1957" t="s">
        <v>13668</v>
      </c>
      <c r="C1957">
        <v>2800</v>
      </c>
      <c r="D1957" t="str">
        <f>VLOOKUP($C1957,Hosts!$A:$O,10,0)</f>
        <v>New York</v>
      </c>
      <c r="E1957" s="67">
        <f>INDEX(Hosts!$A:$O,MATCH(Places!$C1957,Hosts!$A:$A,0),MATCH(Places!E$1,Hosts!$1:$1,0))</f>
        <v>1</v>
      </c>
      <c r="F1957" s="67">
        <f>INDEX(Hosts!$A:$O,MATCH(Places!$C1957,Hosts!$A:$A,0),MATCH(Places!F$1,Hosts!$1:$1,0))</f>
        <v>0.89</v>
      </c>
      <c r="G1957" s="67" t="str">
        <f>INDEX(Hosts!$A:$O,MATCH(Places!$C1957,Hosts!$A:$A,0),MATCH(Places!G$1,Hosts!$1:$1,0))</f>
        <v>No</v>
      </c>
      <c r="H1957">
        <v>7</v>
      </c>
      <c r="I1957" t="str">
        <f>VLOOKUP($H1957,Neighborhoods!$A:$C,2,0)</f>
        <v>Brooklyn</v>
      </c>
      <c r="J1957" t="str">
        <f>VLOOKUP($H1957,Neighborhoods!$A:$C,3,0)</f>
        <v>Bedford-Stuyvesant</v>
      </c>
      <c r="K1957" t="s">
        <v>1</v>
      </c>
      <c r="L1957" t="str">
        <f t="shared" si="120"/>
        <v>Yes</v>
      </c>
      <c r="M1957">
        <v>2</v>
      </c>
      <c r="N1957" t="str" cm="1">
        <f t="array" ref="N1957">_xlfn.IFS(M1957&lt;=2,"Small",M1957&lt;=5,"Medium",M1957&gt;5,"Large")</f>
        <v>Small</v>
      </c>
      <c r="O1957" s="50">
        <v>45</v>
      </c>
      <c r="P1957" s="67">
        <f t="shared" si="121"/>
        <v>0.03</v>
      </c>
      <c r="Q1957" s="52">
        <v>4.57</v>
      </c>
      <c r="R1957" s="52" t="str" cm="1">
        <f t="array" ref="R1957">_xlfn.IFS(ROUND(Q1957,0)=5,"Excellent",ROUND(Q1957,0)=4,"Good",ROUND(Q1957,0)=3,"Ok",ROUND(Q1957,0)&lt;3,"Bad")</f>
        <v>Excellent</v>
      </c>
      <c r="S1957">
        <v>49</v>
      </c>
      <c r="T1957" t="str">
        <f t="shared" si="122"/>
        <v>No</v>
      </c>
      <c r="U1957" s="65">
        <v>42527</v>
      </c>
      <c r="V1957" s="65">
        <v>43975</v>
      </c>
      <c r="W1957">
        <v>264</v>
      </c>
      <c r="X1957" t="str">
        <f t="shared" si="123"/>
        <v>Active</v>
      </c>
      <c r="Y1957" t="s">
        <v>15615</v>
      </c>
    </row>
    <row r="1958" spans="1:25" x14ac:dyDescent="0.25">
      <c r="A1958">
        <v>1957</v>
      </c>
      <c r="B1958" t="s">
        <v>13540</v>
      </c>
      <c r="C1958">
        <v>2697</v>
      </c>
      <c r="D1958" t="str">
        <f>VLOOKUP($C1958,Hosts!$A:$O,10,0)</f>
        <v>New York</v>
      </c>
      <c r="E1958" s="67">
        <f>INDEX(Hosts!$A:$O,MATCH(Places!$C1958,Hosts!$A:$A,0),MATCH(Places!E$1,Hosts!$1:$1,0))</f>
        <v>1</v>
      </c>
      <c r="F1958" s="67">
        <f>INDEX(Hosts!$A:$O,MATCH(Places!$C1958,Hosts!$A:$A,0),MATCH(Places!F$1,Hosts!$1:$1,0))</f>
        <v>0.98</v>
      </c>
      <c r="G1958" s="67" t="str">
        <f>INDEX(Hosts!$A:$O,MATCH(Places!$C1958,Hosts!$A:$A,0),MATCH(Places!G$1,Hosts!$1:$1,0))</f>
        <v>No</v>
      </c>
      <c r="H1958">
        <v>20</v>
      </c>
      <c r="I1958" t="str">
        <f>VLOOKUP($H1958,Neighborhoods!$A:$C,2,0)</f>
        <v>Manhattan</v>
      </c>
      <c r="J1958" t="str">
        <f>VLOOKUP($H1958,Neighborhoods!$A:$C,3,0)</f>
        <v>Upper West Side</v>
      </c>
      <c r="K1958" t="s">
        <v>1</v>
      </c>
      <c r="L1958" t="str">
        <f t="shared" si="120"/>
        <v>Yes</v>
      </c>
      <c r="M1958">
        <v>2</v>
      </c>
      <c r="N1958" t="str" cm="1">
        <f t="array" ref="N1958">_xlfn.IFS(M1958&lt;=2,"Small",M1958&lt;=5,"Medium",M1958&gt;5,"Large")</f>
        <v>Small</v>
      </c>
      <c r="O1958" s="50">
        <v>69</v>
      </c>
      <c r="P1958" s="67">
        <f t="shared" si="121"/>
        <v>0.03</v>
      </c>
      <c r="Q1958" s="52">
        <v>4.8600000000000003</v>
      </c>
      <c r="R1958" s="52" t="str" cm="1">
        <f t="array" ref="R1958">_xlfn.IFS(ROUND(Q1958,0)=5,"Excellent",ROUND(Q1958,0)=4,"Good",ROUND(Q1958,0)=3,"Ok",ROUND(Q1958,0)&lt;3,"Bad")</f>
        <v>Excellent</v>
      </c>
      <c r="S1958">
        <v>14</v>
      </c>
      <c r="T1958" t="str">
        <f t="shared" si="122"/>
        <v>No</v>
      </c>
      <c r="U1958" s="65">
        <v>43827</v>
      </c>
      <c r="V1958" s="65">
        <v>43891</v>
      </c>
      <c r="W1958">
        <v>137</v>
      </c>
      <c r="X1958" t="str">
        <f t="shared" si="123"/>
        <v>Active</v>
      </c>
      <c r="Y1958" t="s">
        <v>15616</v>
      </c>
    </row>
    <row r="1959" spans="1:25" x14ac:dyDescent="0.25">
      <c r="A1959">
        <v>1958</v>
      </c>
      <c r="B1959" t="s">
        <v>13820</v>
      </c>
      <c r="C1959">
        <v>1313</v>
      </c>
      <c r="D1959" t="str">
        <f>VLOOKUP($C1959,Hosts!$A:$O,10,0)</f>
        <v>New York</v>
      </c>
      <c r="E1959" s="67">
        <f>INDEX(Hosts!$A:$O,MATCH(Places!$C1959,Hosts!$A:$A,0),MATCH(Places!E$1,Hosts!$1:$1,0))</f>
        <v>1</v>
      </c>
      <c r="F1959" s="67">
        <f>INDEX(Hosts!$A:$O,MATCH(Places!$C1959,Hosts!$A:$A,0),MATCH(Places!F$1,Hosts!$1:$1,0))</f>
        <v>1</v>
      </c>
      <c r="G1959" s="67" t="str">
        <f>INDEX(Hosts!$A:$O,MATCH(Places!$C1959,Hosts!$A:$A,0),MATCH(Places!G$1,Hosts!$1:$1,0))</f>
        <v>No</v>
      </c>
      <c r="H1959">
        <v>24</v>
      </c>
      <c r="I1959" t="str">
        <f>VLOOKUP($H1959,Neighborhoods!$A:$C,2,0)</f>
        <v>Queens</v>
      </c>
      <c r="J1959" t="str">
        <f>VLOOKUP($H1959,Neighborhoods!$A:$C,3,0)</f>
        <v>Long Island City</v>
      </c>
      <c r="K1959" t="s">
        <v>11822</v>
      </c>
      <c r="L1959" t="str">
        <f t="shared" si="120"/>
        <v>No</v>
      </c>
      <c r="M1959">
        <v>5</v>
      </c>
      <c r="N1959" t="str" cm="1">
        <f t="array" ref="N1959">_xlfn.IFS(M1959&lt;=2,"Small",M1959&lt;=5,"Medium",M1959&gt;5,"Large")</f>
        <v>Medium</v>
      </c>
      <c r="O1959" s="50">
        <v>147</v>
      </c>
      <c r="P1959" s="67">
        <f t="shared" si="121"/>
        <v>0.03</v>
      </c>
      <c r="Q1959" s="52">
        <v>5</v>
      </c>
      <c r="R1959" s="52" t="str" cm="1">
        <f t="array" ref="R1959">_xlfn.IFS(ROUND(Q1959,0)=5,"Excellent",ROUND(Q1959,0)=4,"Good",ROUND(Q1959,0)=3,"Ok",ROUND(Q1959,0)&lt;3,"Bad")</f>
        <v>Excellent</v>
      </c>
      <c r="S1959">
        <v>17</v>
      </c>
      <c r="T1959" t="str">
        <f t="shared" si="122"/>
        <v>No</v>
      </c>
      <c r="U1959" s="65">
        <v>42536</v>
      </c>
      <c r="V1959" s="65">
        <v>43450</v>
      </c>
      <c r="W1959">
        <v>163</v>
      </c>
      <c r="X1959" t="str">
        <f t="shared" si="123"/>
        <v>Active</v>
      </c>
      <c r="Y1959" t="s">
        <v>15615</v>
      </c>
    </row>
    <row r="1960" spans="1:25" x14ac:dyDescent="0.25">
      <c r="A1960">
        <v>1959</v>
      </c>
      <c r="B1960" t="s">
        <v>14117</v>
      </c>
      <c r="C1960">
        <v>508</v>
      </c>
      <c r="D1960" t="str">
        <f>VLOOKUP($C1960,Hosts!$A:$O,10,0)</f>
        <v>New York</v>
      </c>
      <c r="E1960" s="67">
        <f>INDEX(Hosts!$A:$O,MATCH(Places!$C1960,Hosts!$A:$A,0),MATCH(Places!E$1,Hosts!$1:$1,0))</f>
        <v>0.91</v>
      </c>
      <c r="F1960" s="67">
        <f>INDEX(Hosts!$A:$O,MATCH(Places!$C1960,Hosts!$A:$A,0),MATCH(Places!F$1,Hosts!$1:$1,0))</f>
        <v>0.82</v>
      </c>
      <c r="G1960" s="67" t="str">
        <f>INDEX(Hosts!$A:$O,MATCH(Places!$C1960,Hosts!$A:$A,0),MATCH(Places!G$1,Hosts!$1:$1,0))</f>
        <v>Yes</v>
      </c>
      <c r="H1960">
        <v>7</v>
      </c>
      <c r="I1960" t="str">
        <f>VLOOKUP($H1960,Neighborhoods!$A:$C,2,0)</f>
        <v>Brooklyn</v>
      </c>
      <c r="J1960" t="str">
        <f>VLOOKUP($H1960,Neighborhoods!$A:$C,3,0)</f>
        <v>Bedford-Stuyvesant</v>
      </c>
      <c r="K1960" t="s">
        <v>11822</v>
      </c>
      <c r="L1960" t="str">
        <f t="shared" si="120"/>
        <v>No</v>
      </c>
      <c r="M1960">
        <v>4</v>
      </c>
      <c r="N1960" t="str" cm="1">
        <f t="array" ref="N1960">_xlfn.IFS(M1960&lt;=2,"Small",M1960&lt;=5,"Medium",M1960&gt;5,"Large")</f>
        <v>Medium</v>
      </c>
      <c r="O1960" s="50">
        <v>235</v>
      </c>
      <c r="P1960" s="67">
        <f t="shared" si="121"/>
        <v>0.04</v>
      </c>
      <c r="Q1960" s="52">
        <v>4.84</v>
      </c>
      <c r="R1960" s="52" t="str" cm="1">
        <f t="array" ref="R1960">_xlfn.IFS(ROUND(Q1960,0)=5,"Excellent",ROUND(Q1960,0)=4,"Good",ROUND(Q1960,0)=3,"Ok",ROUND(Q1960,0)&lt;3,"Bad")</f>
        <v>Excellent</v>
      </c>
      <c r="S1960">
        <v>49</v>
      </c>
      <c r="T1960" t="str">
        <f t="shared" si="122"/>
        <v>No</v>
      </c>
      <c r="U1960" s="65">
        <v>42495</v>
      </c>
      <c r="V1960" s="65">
        <v>44020</v>
      </c>
      <c r="W1960">
        <v>3</v>
      </c>
      <c r="X1960" t="str">
        <f t="shared" si="123"/>
        <v>Active</v>
      </c>
      <c r="Y1960" t="s">
        <v>15615</v>
      </c>
    </row>
    <row r="1961" spans="1:25" x14ac:dyDescent="0.25">
      <c r="A1961">
        <v>1960</v>
      </c>
      <c r="B1961" t="s">
        <v>13207</v>
      </c>
      <c r="C1961">
        <v>2805</v>
      </c>
      <c r="D1961" t="str">
        <f>VLOOKUP($C1961,Hosts!$A:$O,10,0)</f>
        <v>New York</v>
      </c>
      <c r="E1961" s="67">
        <f>INDEX(Hosts!$A:$O,MATCH(Places!$C1961,Hosts!$A:$A,0),MATCH(Places!E$1,Hosts!$1:$1,0))</f>
        <v>1</v>
      </c>
      <c r="F1961" s="67">
        <f>INDEX(Hosts!$A:$O,MATCH(Places!$C1961,Hosts!$A:$A,0),MATCH(Places!F$1,Hosts!$1:$1,0))</f>
        <v>0.88</v>
      </c>
      <c r="G1961" s="67" t="str">
        <f>INDEX(Hosts!$A:$O,MATCH(Places!$C1961,Hosts!$A:$A,0),MATCH(Places!G$1,Hosts!$1:$1,0))</f>
        <v>Yes</v>
      </c>
      <c r="H1961">
        <v>17</v>
      </c>
      <c r="I1961" t="str">
        <f>VLOOKUP($H1961,Neighborhoods!$A:$C,2,0)</f>
        <v>Manhattan</v>
      </c>
      <c r="J1961" t="str">
        <f>VLOOKUP($H1961,Neighborhoods!$A:$C,3,0)</f>
        <v>Hell's Kitchen</v>
      </c>
      <c r="K1961" t="s">
        <v>11822</v>
      </c>
      <c r="L1961" t="str">
        <f t="shared" si="120"/>
        <v>No</v>
      </c>
      <c r="M1961">
        <v>10</v>
      </c>
      <c r="N1961" t="str" cm="1">
        <f t="array" ref="N1961">_xlfn.IFS(M1961&lt;=2,"Small",M1961&lt;=5,"Medium",M1961&gt;5,"Large")</f>
        <v>Large</v>
      </c>
      <c r="O1961" s="50">
        <v>775</v>
      </c>
      <c r="P1961" s="67">
        <f t="shared" si="121"/>
        <v>0.05</v>
      </c>
      <c r="Q1961" s="52">
        <v>4.88</v>
      </c>
      <c r="R1961" s="52" t="str" cm="1">
        <f t="array" ref="R1961">_xlfn.IFS(ROUND(Q1961,0)=5,"Excellent",ROUND(Q1961,0)=4,"Good",ROUND(Q1961,0)=3,"Ok",ROUND(Q1961,0)&lt;3,"Bad")</f>
        <v>Excellent</v>
      </c>
      <c r="S1961">
        <v>34</v>
      </c>
      <c r="T1961" t="str">
        <f t="shared" si="122"/>
        <v>No</v>
      </c>
      <c r="U1961" s="65">
        <v>42636</v>
      </c>
      <c r="V1961" s="65">
        <v>43863</v>
      </c>
      <c r="W1961">
        <v>319</v>
      </c>
      <c r="X1961" t="str">
        <f t="shared" si="123"/>
        <v>Active</v>
      </c>
      <c r="Y1961" t="s">
        <v>15615</v>
      </c>
    </row>
    <row r="1962" spans="1:25" x14ac:dyDescent="0.25">
      <c r="A1962">
        <v>1961</v>
      </c>
      <c r="B1962" t="s">
        <v>14237</v>
      </c>
      <c r="C1962">
        <v>2805</v>
      </c>
      <c r="D1962" t="str">
        <f>VLOOKUP($C1962,Hosts!$A:$O,10,0)</f>
        <v>New York</v>
      </c>
      <c r="E1962" s="67">
        <f>INDEX(Hosts!$A:$O,MATCH(Places!$C1962,Hosts!$A:$A,0),MATCH(Places!E$1,Hosts!$1:$1,0))</f>
        <v>1</v>
      </c>
      <c r="F1962" s="67">
        <f>INDEX(Hosts!$A:$O,MATCH(Places!$C1962,Hosts!$A:$A,0),MATCH(Places!F$1,Hosts!$1:$1,0))</f>
        <v>0.88</v>
      </c>
      <c r="G1962" s="67" t="str">
        <f>INDEX(Hosts!$A:$O,MATCH(Places!$C1962,Hosts!$A:$A,0),MATCH(Places!G$1,Hosts!$1:$1,0))</f>
        <v>Yes</v>
      </c>
      <c r="H1962">
        <v>17</v>
      </c>
      <c r="I1962" t="str">
        <f>VLOOKUP($H1962,Neighborhoods!$A:$C,2,0)</f>
        <v>Manhattan</v>
      </c>
      <c r="J1962" t="str">
        <f>VLOOKUP($H1962,Neighborhoods!$A:$C,3,0)</f>
        <v>Hell's Kitchen</v>
      </c>
      <c r="K1962" t="s">
        <v>11822</v>
      </c>
      <c r="L1962" t="str">
        <f t="shared" si="120"/>
        <v>No</v>
      </c>
      <c r="M1962">
        <v>10</v>
      </c>
      <c r="N1962" t="str" cm="1">
        <f t="array" ref="N1962">_xlfn.IFS(M1962&lt;=2,"Small",M1962&lt;=5,"Medium",M1962&gt;5,"Large")</f>
        <v>Large</v>
      </c>
      <c r="O1962" s="50">
        <v>775</v>
      </c>
      <c r="P1962" s="67">
        <f t="shared" si="121"/>
        <v>0.05</v>
      </c>
      <c r="Q1962" s="52">
        <v>4.8099999999999996</v>
      </c>
      <c r="R1962" s="52" t="str" cm="1">
        <f t="array" ref="R1962">_xlfn.IFS(ROUND(Q1962,0)=5,"Excellent",ROUND(Q1962,0)=4,"Good",ROUND(Q1962,0)=3,"Ok",ROUND(Q1962,0)&lt;3,"Bad")</f>
        <v>Excellent</v>
      </c>
      <c r="S1962">
        <v>31</v>
      </c>
      <c r="T1962" t="str">
        <f t="shared" si="122"/>
        <v>No</v>
      </c>
      <c r="U1962" s="65">
        <v>42671</v>
      </c>
      <c r="V1962" s="65">
        <v>43881</v>
      </c>
      <c r="W1962">
        <v>320</v>
      </c>
      <c r="X1962" t="str">
        <f t="shared" si="123"/>
        <v>Active</v>
      </c>
      <c r="Y1962" t="s">
        <v>15615</v>
      </c>
    </row>
    <row r="1963" spans="1:25" x14ac:dyDescent="0.25">
      <c r="A1963">
        <v>1962</v>
      </c>
      <c r="B1963" t="s">
        <v>13145</v>
      </c>
      <c r="C1963">
        <v>1085</v>
      </c>
      <c r="D1963" t="str">
        <f>VLOOKUP($C1963,Hosts!$A:$O,10,0)</f>
        <v>New York</v>
      </c>
      <c r="E1963" s="67">
        <f>INDEX(Hosts!$A:$O,MATCH(Places!$C1963,Hosts!$A:$A,0),MATCH(Places!E$1,Hosts!$1:$1,0))</f>
        <v>0.71</v>
      </c>
      <c r="F1963" s="67">
        <f>INDEX(Hosts!$A:$O,MATCH(Places!$C1963,Hosts!$A:$A,0),MATCH(Places!F$1,Hosts!$1:$1,0))</f>
        <v>0</v>
      </c>
      <c r="G1963" s="67" t="str">
        <f>INDEX(Hosts!$A:$O,MATCH(Places!$C1963,Hosts!$A:$A,0),MATCH(Places!G$1,Hosts!$1:$1,0))</f>
        <v>No</v>
      </c>
      <c r="H1963">
        <v>16</v>
      </c>
      <c r="I1963" t="str">
        <f>VLOOKUP($H1963,Neighborhoods!$A:$C,2,0)</f>
        <v>Manhattan</v>
      </c>
      <c r="J1963" t="str">
        <f>VLOOKUP($H1963,Neighborhoods!$A:$C,3,0)</f>
        <v>Harlem</v>
      </c>
      <c r="K1963" t="s">
        <v>1</v>
      </c>
      <c r="L1963" t="str">
        <f t="shared" si="120"/>
        <v>Yes</v>
      </c>
      <c r="M1963">
        <v>1</v>
      </c>
      <c r="N1963" t="str" cm="1">
        <f t="array" ref="N1963">_xlfn.IFS(M1963&lt;=2,"Small",M1963&lt;=5,"Medium",M1963&gt;5,"Large")</f>
        <v>Small</v>
      </c>
      <c r="O1963" s="50">
        <v>70</v>
      </c>
      <c r="P1963" s="67">
        <f t="shared" si="121"/>
        <v>0.03</v>
      </c>
      <c r="Q1963" s="52">
        <v>4.8899999999999997</v>
      </c>
      <c r="R1963" s="52" t="str" cm="1">
        <f t="array" ref="R1963">_xlfn.IFS(ROUND(Q1963,0)=5,"Excellent",ROUND(Q1963,0)=4,"Good",ROUND(Q1963,0)=3,"Ok",ROUND(Q1963,0)&lt;3,"Bad")</f>
        <v>Excellent</v>
      </c>
      <c r="S1963">
        <v>9</v>
      </c>
      <c r="T1963" t="str">
        <f t="shared" si="122"/>
        <v>No</v>
      </c>
      <c r="U1963" s="65">
        <v>42617</v>
      </c>
      <c r="V1963" s="65">
        <v>42885</v>
      </c>
      <c r="W1963">
        <v>60</v>
      </c>
      <c r="X1963" t="str">
        <f t="shared" si="123"/>
        <v>Active</v>
      </c>
      <c r="Y1963" t="s">
        <v>15615</v>
      </c>
    </row>
    <row r="1964" spans="1:25" x14ac:dyDescent="0.25">
      <c r="A1964">
        <v>1963</v>
      </c>
      <c r="B1964" t="s">
        <v>1449</v>
      </c>
      <c r="C1964">
        <v>2509</v>
      </c>
      <c r="D1964" t="str">
        <f>VLOOKUP($C1964,Hosts!$A:$O,10,0)</f>
        <v>New York</v>
      </c>
      <c r="E1964" s="67">
        <f>INDEX(Hosts!$A:$O,MATCH(Places!$C1964,Hosts!$A:$A,0),MATCH(Places!E$1,Hosts!$1:$1,0))</f>
        <v>0</v>
      </c>
      <c r="F1964" s="67">
        <f>INDEX(Hosts!$A:$O,MATCH(Places!$C1964,Hosts!$A:$A,0),MATCH(Places!F$1,Hosts!$1:$1,0))</f>
        <v>0.28999999999999998</v>
      </c>
      <c r="G1964" s="67" t="str">
        <f>INDEX(Hosts!$A:$O,MATCH(Places!$C1964,Hosts!$A:$A,0),MATCH(Places!G$1,Hosts!$1:$1,0))</f>
        <v>No</v>
      </c>
      <c r="H1964">
        <v>2</v>
      </c>
      <c r="I1964" t="str">
        <f>VLOOKUP($H1964,Neighborhoods!$A:$C,2,0)</f>
        <v>Bronx</v>
      </c>
      <c r="J1964" t="str">
        <f>VLOOKUP($H1964,Neighborhoods!$A:$C,3,0)</f>
        <v>Concourse</v>
      </c>
      <c r="K1964" t="s">
        <v>1</v>
      </c>
      <c r="L1964" t="str">
        <f t="shared" si="120"/>
        <v>Yes</v>
      </c>
      <c r="M1964">
        <v>3</v>
      </c>
      <c r="N1964" t="str" cm="1">
        <f t="array" ref="N1964">_xlfn.IFS(M1964&lt;=2,"Small",M1964&lt;=5,"Medium",M1964&gt;5,"Large")</f>
        <v>Medium</v>
      </c>
      <c r="O1964" s="50">
        <v>49</v>
      </c>
      <c r="P1964" s="67">
        <f t="shared" si="121"/>
        <v>0.03</v>
      </c>
      <c r="Q1964" s="52">
        <v>4.6500000000000004</v>
      </c>
      <c r="R1964" s="52" t="str" cm="1">
        <f t="array" ref="R1964">_xlfn.IFS(ROUND(Q1964,0)=5,"Excellent",ROUND(Q1964,0)=4,"Good",ROUND(Q1964,0)=3,"Ok",ROUND(Q1964,0)&lt;3,"Bad")</f>
        <v>Excellent</v>
      </c>
      <c r="S1964">
        <v>34</v>
      </c>
      <c r="T1964" t="str">
        <f t="shared" si="122"/>
        <v>No</v>
      </c>
      <c r="U1964" s="65">
        <v>42516</v>
      </c>
      <c r="V1964" s="65">
        <v>43757</v>
      </c>
      <c r="W1964">
        <v>364</v>
      </c>
      <c r="X1964" t="str">
        <f t="shared" si="123"/>
        <v>Active</v>
      </c>
      <c r="Y1964" t="s">
        <v>15615</v>
      </c>
    </row>
    <row r="1965" spans="1:25" x14ac:dyDescent="0.25">
      <c r="A1965">
        <v>1964</v>
      </c>
      <c r="B1965" t="s">
        <v>13353</v>
      </c>
      <c r="C1965">
        <v>1944</v>
      </c>
      <c r="D1965" t="str">
        <f>VLOOKUP($C1965,Hosts!$A:$O,10,0)</f>
        <v>New York</v>
      </c>
      <c r="E1965" s="67">
        <f>INDEX(Hosts!$A:$O,MATCH(Places!$C1965,Hosts!$A:$A,0),MATCH(Places!E$1,Hosts!$1:$1,0))</f>
        <v>0.92</v>
      </c>
      <c r="F1965" s="67">
        <f>INDEX(Hosts!$A:$O,MATCH(Places!$C1965,Hosts!$A:$A,0),MATCH(Places!F$1,Hosts!$1:$1,0))</f>
        <v>0.85</v>
      </c>
      <c r="G1965" s="67" t="str">
        <f>INDEX(Hosts!$A:$O,MATCH(Places!$C1965,Hosts!$A:$A,0),MATCH(Places!G$1,Hosts!$1:$1,0))</f>
        <v>No</v>
      </c>
      <c r="H1965">
        <v>13</v>
      </c>
      <c r="I1965" t="str">
        <f>VLOOKUP($H1965,Neighborhoods!$A:$C,2,0)</f>
        <v>Manhattan</v>
      </c>
      <c r="J1965" t="str">
        <f>VLOOKUP($H1965,Neighborhoods!$A:$C,3,0)</f>
        <v>Chelsea</v>
      </c>
      <c r="K1965" t="s">
        <v>11822</v>
      </c>
      <c r="L1965" t="str">
        <f t="shared" si="120"/>
        <v>No</v>
      </c>
      <c r="M1965">
        <v>3</v>
      </c>
      <c r="N1965" t="str" cm="1">
        <f t="array" ref="N1965">_xlfn.IFS(M1965&lt;=2,"Small",M1965&lt;=5,"Medium",M1965&gt;5,"Large")</f>
        <v>Medium</v>
      </c>
      <c r="O1965" s="50">
        <v>259</v>
      </c>
      <c r="P1965" s="67">
        <f t="shared" si="121"/>
        <v>0.04</v>
      </c>
      <c r="Q1965" s="52">
        <v>4.8600000000000003</v>
      </c>
      <c r="R1965" s="52" t="str" cm="1">
        <f t="array" ref="R1965">_xlfn.IFS(ROUND(Q1965,0)=5,"Excellent",ROUND(Q1965,0)=4,"Good",ROUND(Q1965,0)=3,"Ok",ROUND(Q1965,0)&lt;3,"Bad")</f>
        <v>Excellent</v>
      </c>
      <c r="S1965">
        <v>7</v>
      </c>
      <c r="T1965" t="str">
        <f t="shared" si="122"/>
        <v>No</v>
      </c>
      <c r="U1965" s="65">
        <v>43029</v>
      </c>
      <c r="V1965" s="65">
        <v>43758</v>
      </c>
      <c r="W1965">
        <v>364</v>
      </c>
      <c r="X1965" t="str">
        <f t="shared" si="123"/>
        <v>Active</v>
      </c>
      <c r="Y1965" t="s">
        <v>15615</v>
      </c>
    </row>
    <row r="1966" spans="1:25" x14ac:dyDescent="0.25">
      <c r="A1966">
        <v>1965</v>
      </c>
      <c r="B1966" t="s">
        <v>17036</v>
      </c>
      <c r="C1966">
        <v>1944</v>
      </c>
      <c r="D1966" t="str">
        <f>VLOOKUP($C1966,Hosts!$A:$O,10,0)</f>
        <v>New York</v>
      </c>
      <c r="E1966" s="67">
        <f>INDEX(Hosts!$A:$O,MATCH(Places!$C1966,Hosts!$A:$A,0),MATCH(Places!E$1,Hosts!$1:$1,0))</f>
        <v>0.92</v>
      </c>
      <c r="F1966" s="67">
        <f>INDEX(Hosts!$A:$O,MATCH(Places!$C1966,Hosts!$A:$A,0),MATCH(Places!F$1,Hosts!$1:$1,0))</f>
        <v>0.85</v>
      </c>
      <c r="G1966" s="67" t="str">
        <f>INDEX(Hosts!$A:$O,MATCH(Places!$C1966,Hosts!$A:$A,0),MATCH(Places!G$1,Hosts!$1:$1,0))</f>
        <v>No</v>
      </c>
      <c r="H1966">
        <v>13</v>
      </c>
      <c r="I1966" t="str">
        <f>VLOOKUP($H1966,Neighborhoods!$A:$C,2,0)</f>
        <v>Manhattan</v>
      </c>
      <c r="J1966" t="str">
        <f>VLOOKUP($H1966,Neighborhoods!$A:$C,3,0)</f>
        <v>Chelsea</v>
      </c>
      <c r="K1966" t="s">
        <v>11822</v>
      </c>
      <c r="L1966" t="str">
        <f t="shared" si="120"/>
        <v>No</v>
      </c>
      <c r="M1966">
        <v>3</v>
      </c>
      <c r="N1966" t="str" cm="1">
        <f t="array" ref="N1966">_xlfn.IFS(M1966&lt;=2,"Small",M1966&lt;=5,"Medium",M1966&gt;5,"Large")</f>
        <v>Medium</v>
      </c>
      <c r="O1966" s="50">
        <v>259</v>
      </c>
      <c r="P1966" s="67">
        <f t="shared" si="121"/>
        <v>0.04</v>
      </c>
      <c r="Q1966" s="52">
        <v>4.75</v>
      </c>
      <c r="R1966" s="52" t="str" cm="1">
        <f t="array" ref="R1966">_xlfn.IFS(ROUND(Q1966,0)=5,"Excellent",ROUND(Q1966,0)=4,"Good",ROUND(Q1966,0)=3,"Ok",ROUND(Q1966,0)&lt;3,"Bad")</f>
        <v>Excellent</v>
      </c>
      <c r="S1966">
        <v>4</v>
      </c>
      <c r="T1966" t="str">
        <f t="shared" si="122"/>
        <v>No</v>
      </c>
      <c r="U1966" s="65">
        <v>42762</v>
      </c>
      <c r="V1966" s="65">
        <v>43791</v>
      </c>
      <c r="W1966">
        <v>364</v>
      </c>
      <c r="X1966" t="str">
        <f t="shared" si="123"/>
        <v>Active</v>
      </c>
      <c r="Y1966" t="s">
        <v>15615</v>
      </c>
    </row>
    <row r="1967" spans="1:25" x14ac:dyDescent="0.25">
      <c r="A1967">
        <v>1966</v>
      </c>
      <c r="B1967" t="s">
        <v>17037</v>
      </c>
      <c r="C1967">
        <v>1944</v>
      </c>
      <c r="D1967" t="str">
        <f>VLOOKUP($C1967,Hosts!$A:$O,10,0)</f>
        <v>New York</v>
      </c>
      <c r="E1967" s="67">
        <f>INDEX(Hosts!$A:$O,MATCH(Places!$C1967,Hosts!$A:$A,0),MATCH(Places!E$1,Hosts!$1:$1,0))</f>
        <v>0.92</v>
      </c>
      <c r="F1967" s="67">
        <f>INDEX(Hosts!$A:$O,MATCH(Places!$C1967,Hosts!$A:$A,0),MATCH(Places!F$1,Hosts!$1:$1,0))</f>
        <v>0.85</v>
      </c>
      <c r="G1967" s="67" t="str">
        <f>INDEX(Hosts!$A:$O,MATCH(Places!$C1967,Hosts!$A:$A,0),MATCH(Places!G$1,Hosts!$1:$1,0))</f>
        <v>No</v>
      </c>
      <c r="H1967">
        <v>13</v>
      </c>
      <c r="I1967" t="str">
        <f>VLOOKUP($H1967,Neighborhoods!$A:$C,2,0)</f>
        <v>Manhattan</v>
      </c>
      <c r="J1967" t="str">
        <f>VLOOKUP($H1967,Neighborhoods!$A:$C,3,0)</f>
        <v>Chelsea</v>
      </c>
      <c r="K1967" t="s">
        <v>11822</v>
      </c>
      <c r="L1967" t="str">
        <f t="shared" si="120"/>
        <v>No</v>
      </c>
      <c r="M1967">
        <v>3</v>
      </c>
      <c r="N1967" t="str" cm="1">
        <f t="array" ref="N1967">_xlfn.IFS(M1967&lt;=2,"Small",M1967&lt;=5,"Medium",M1967&gt;5,"Large")</f>
        <v>Medium</v>
      </c>
      <c r="O1967" s="50">
        <v>259</v>
      </c>
      <c r="P1967" s="67">
        <f t="shared" si="121"/>
        <v>0.04</v>
      </c>
      <c r="Q1967" s="52">
        <v>4.75</v>
      </c>
      <c r="R1967" s="52" t="str" cm="1">
        <f t="array" ref="R1967">_xlfn.IFS(ROUND(Q1967,0)=5,"Excellent",ROUND(Q1967,0)=4,"Good",ROUND(Q1967,0)=3,"Ok",ROUND(Q1967,0)&lt;3,"Bad")</f>
        <v>Excellent</v>
      </c>
      <c r="S1967">
        <v>4</v>
      </c>
      <c r="T1967" t="str">
        <f t="shared" si="122"/>
        <v>No</v>
      </c>
      <c r="U1967" s="65">
        <v>42903</v>
      </c>
      <c r="V1967" s="65">
        <v>43792</v>
      </c>
      <c r="W1967">
        <v>347</v>
      </c>
      <c r="X1967" t="str">
        <f t="shared" si="123"/>
        <v>Active</v>
      </c>
      <c r="Y1967" t="s">
        <v>15615</v>
      </c>
    </row>
    <row r="1968" spans="1:25" x14ac:dyDescent="0.25">
      <c r="A1968">
        <v>1967</v>
      </c>
      <c r="B1968" t="s">
        <v>1450</v>
      </c>
      <c r="C1968">
        <v>1323</v>
      </c>
      <c r="D1968" t="str">
        <f>VLOOKUP($C1968,Hosts!$A:$O,10,0)</f>
        <v>England</v>
      </c>
      <c r="E1968" s="67">
        <f>INDEX(Hosts!$A:$O,MATCH(Places!$C1968,Hosts!$A:$A,0),MATCH(Places!E$1,Hosts!$1:$1,0))</f>
        <v>0.8</v>
      </c>
      <c r="F1968" s="67">
        <f>INDEX(Hosts!$A:$O,MATCH(Places!$C1968,Hosts!$A:$A,0),MATCH(Places!F$1,Hosts!$1:$1,0))</f>
        <v>1</v>
      </c>
      <c r="G1968" s="67" t="str">
        <f>INDEX(Hosts!$A:$O,MATCH(Places!$C1968,Hosts!$A:$A,0),MATCH(Places!G$1,Hosts!$1:$1,0))</f>
        <v>No</v>
      </c>
      <c r="H1968">
        <v>12</v>
      </c>
      <c r="I1968" t="str">
        <f>VLOOKUP($H1968,Neighborhoods!$A:$C,2,0)</f>
        <v>Brooklyn</v>
      </c>
      <c r="J1968" t="str">
        <f>VLOOKUP($H1968,Neighborhoods!$A:$C,3,0)</f>
        <v>Williamsburg</v>
      </c>
      <c r="K1968" t="s">
        <v>11822</v>
      </c>
      <c r="L1968" t="str">
        <f t="shared" si="120"/>
        <v>No</v>
      </c>
      <c r="M1968">
        <v>2</v>
      </c>
      <c r="N1968" t="str" cm="1">
        <f t="array" ref="N1968">_xlfn.IFS(M1968&lt;=2,"Small",M1968&lt;=5,"Medium",M1968&gt;5,"Large")</f>
        <v>Small</v>
      </c>
      <c r="O1968" s="50">
        <v>250</v>
      </c>
      <c r="P1968" s="67">
        <f t="shared" si="121"/>
        <v>0.04</v>
      </c>
      <c r="Q1968" s="52">
        <v>4.93</v>
      </c>
      <c r="R1968" s="52" t="str" cm="1">
        <f t="array" ref="R1968">_xlfn.IFS(ROUND(Q1968,0)=5,"Excellent",ROUND(Q1968,0)=4,"Good",ROUND(Q1968,0)=3,"Ok",ROUND(Q1968,0)&lt;3,"Bad")</f>
        <v>Excellent</v>
      </c>
      <c r="S1968">
        <v>14</v>
      </c>
      <c r="T1968" t="str">
        <f t="shared" si="122"/>
        <v>No</v>
      </c>
      <c r="U1968" s="65">
        <v>42620</v>
      </c>
      <c r="V1968" s="65">
        <v>43282</v>
      </c>
      <c r="W1968">
        <v>0</v>
      </c>
      <c r="X1968" t="str">
        <f t="shared" si="123"/>
        <v>Inactive</v>
      </c>
      <c r="Y1968" t="s">
        <v>15615</v>
      </c>
    </row>
    <row r="1969" spans="1:25" x14ac:dyDescent="0.25">
      <c r="A1969">
        <v>1968</v>
      </c>
      <c r="B1969" t="s">
        <v>15120</v>
      </c>
      <c r="C1969">
        <v>1897</v>
      </c>
      <c r="D1969" t="str">
        <f>VLOOKUP($C1969,Hosts!$A:$O,10,0)</f>
        <v>New York</v>
      </c>
      <c r="E1969" s="67">
        <f>INDEX(Hosts!$A:$O,MATCH(Places!$C1969,Hosts!$A:$A,0),MATCH(Places!E$1,Hosts!$1:$1,0))</f>
        <v>1</v>
      </c>
      <c r="F1969" s="67">
        <f>INDEX(Hosts!$A:$O,MATCH(Places!$C1969,Hosts!$A:$A,0),MATCH(Places!F$1,Hosts!$1:$1,0))</f>
        <v>0.9</v>
      </c>
      <c r="G1969" s="67" t="str">
        <f>INDEX(Hosts!$A:$O,MATCH(Places!$C1969,Hosts!$A:$A,0),MATCH(Places!G$1,Hosts!$1:$1,0))</f>
        <v>No</v>
      </c>
      <c r="H1969">
        <v>15</v>
      </c>
      <c r="I1969" t="str">
        <f>VLOOKUP($H1969,Neighborhoods!$A:$C,2,0)</f>
        <v>Manhattan</v>
      </c>
      <c r="J1969" t="str">
        <f>VLOOKUP($H1969,Neighborhoods!$A:$C,3,0)</f>
        <v>East Village</v>
      </c>
      <c r="K1969" t="s">
        <v>11822</v>
      </c>
      <c r="L1969" t="str">
        <f t="shared" si="120"/>
        <v>No</v>
      </c>
      <c r="M1969">
        <v>4</v>
      </c>
      <c r="N1969" t="str" cm="1">
        <f t="array" ref="N1969">_xlfn.IFS(M1969&lt;=2,"Small",M1969&lt;=5,"Medium",M1969&gt;5,"Large")</f>
        <v>Medium</v>
      </c>
      <c r="O1969" s="50">
        <v>171</v>
      </c>
      <c r="P1969" s="67">
        <f t="shared" si="121"/>
        <v>0.03</v>
      </c>
      <c r="Q1969" s="52">
        <v>4.8099999999999996</v>
      </c>
      <c r="R1969" s="52" t="str" cm="1">
        <f t="array" ref="R1969">_xlfn.IFS(ROUND(Q1969,0)=5,"Excellent",ROUND(Q1969,0)=4,"Good",ROUND(Q1969,0)=3,"Ok",ROUND(Q1969,0)&lt;3,"Bad")</f>
        <v>Excellent</v>
      </c>
      <c r="S1969">
        <v>37</v>
      </c>
      <c r="T1969" t="str">
        <f t="shared" si="122"/>
        <v>No</v>
      </c>
      <c r="U1969" s="65">
        <v>42594</v>
      </c>
      <c r="V1969" s="65">
        <v>43883</v>
      </c>
      <c r="W1969">
        <v>175</v>
      </c>
      <c r="X1969" t="str">
        <f t="shared" si="123"/>
        <v>Active</v>
      </c>
      <c r="Y1969" t="s">
        <v>15616</v>
      </c>
    </row>
    <row r="1970" spans="1:25" x14ac:dyDescent="0.25">
      <c r="A1970">
        <v>1969</v>
      </c>
      <c r="B1970" t="s">
        <v>1451</v>
      </c>
      <c r="C1970">
        <v>677</v>
      </c>
      <c r="D1970" t="str">
        <f>VLOOKUP($C1970,Hosts!$A:$O,10,0)</f>
        <v>New York</v>
      </c>
      <c r="E1970" s="67">
        <f>INDEX(Hosts!$A:$O,MATCH(Places!$C1970,Hosts!$A:$A,0),MATCH(Places!E$1,Hosts!$1:$1,0))</f>
        <v>1</v>
      </c>
      <c r="F1970" s="67">
        <f>INDEX(Hosts!$A:$O,MATCH(Places!$C1970,Hosts!$A:$A,0),MATCH(Places!F$1,Hosts!$1:$1,0))</f>
        <v>1</v>
      </c>
      <c r="G1970" s="67" t="str">
        <f>INDEX(Hosts!$A:$O,MATCH(Places!$C1970,Hosts!$A:$A,0),MATCH(Places!G$1,Hosts!$1:$1,0))</f>
        <v>Yes</v>
      </c>
      <c r="H1970">
        <v>25</v>
      </c>
      <c r="I1970" t="str">
        <f>VLOOKUP($H1970,Neighborhoods!$A:$C,2,0)</f>
        <v>Queens</v>
      </c>
      <c r="J1970" t="str">
        <f>VLOOKUP($H1970,Neighborhoods!$A:$C,3,0)</f>
        <v>Ridgewood</v>
      </c>
      <c r="K1970" t="s">
        <v>11822</v>
      </c>
      <c r="L1970" t="str">
        <f t="shared" si="120"/>
        <v>No</v>
      </c>
      <c r="M1970">
        <v>4</v>
      </c>
      <c r="N1970" t="str" cm="1">
        <f t="array" ref="N1970">_xlfn.IFS(M1970&lt;=2,"Small",M1970&lt;=5,"Medium",M1970&gt;5,"Large")</f>
        <v>Medium</v>
      </c>
      <c r="O1970" s="50">
        <v>120</v>
      </c>
      <c r="P1970" s="67">
        <f t="shared" si="121"/>
        <v>0.03</v>
      </c>
      <c r="Q1970" s="52">
        <v>4.83</v>
      </c>
      <c r="R1970" s="52" t="str" cm="1">
        <f t="array" ref="R1970">_xlfn.IFS(ROUND(Q1970,0)=5,"Excellent",ROUND(Q1970,0)=4,"Good",ROUND(Q1970,0)=3,"Ok",ROUND(Q1970,0)&lt;3,"Bad")</f>
        <v>Excellent</v>
      </c>
      <c r="S1970">
        <v>64</v>
      </c>
      <c r="T1970" t="str">
        <f t="shared" si="122"/>
        <v>No</v>
      </c>
      <c r="U1970" s="65">
        <v>42841</v>
      </c>
      <c r="V1970" s="65">
        <v>44043</v>
      </c>
      <c r="W1970">
        <v>90</v>
      </c>
      <c r="X1970" t="str">
        <f t="shared" si="123"/>
        <v>Active</v>
      </c>
      <c r="Y1970" t="s">
        <v>15615</v>
      </c>
    </row>
    <row r="1971" spans="1:25" x14ac:dyDescent="0.25">
      <c r="A1971">
        <v>1970</v>
      </c>
      <c r="B1971" t="s">
        <v>13702</v>
      </c>
      <c r="C1971">
        <v>1944</v>
      </c>
      <c r="D1971" t="str">
        <f>VLOOKUP($C1971,Hosts!$A:$O,10,0)</f>
        <v>New York</v>
      </c>
      <c r="E1971" s="67">
        <f>INDEX(Hosts!$A:$O,MATCH(Places!$C1971,Hosts!$A:$A,0),MATCH(Places!E$1,Hosts!$1:$1,0))</f>
        <v>0.92</v>
      </c>
      <c r="F1971" s="67">
        <f>INDEX(Hosts!$A:$O,MATCH(Places!$C1971,Hosts!$A:$A,0),MATCH(Places!F$1,Hosts!$1:$1,0))</f>
        <v>0.85</v>
      </c>
      <c r="G1971" s="67" t="str">
        <f>INDEX(Hosts!$A:$O,MATCH(Places!$C1971,Hosts!$A:$A,0),MATCH(Places!G$1,Hosts!$1:$1,0))</f>
        <v>No</v>
      </c>
      <c r="H1971">
        <v>17</v>
      </c>
      <c r="I1971" t="str">
        <f>VLOOKUP($H1971,Neighborhoods!$A:$C,2,0)</f>
        <v>Manhattan</v>
      </c>
      <c r="J1971" t="str">
        <f>VLOOKUP($H1971,Neighborhoods!$A:$C,3,0)</f>
        <v>Hell's Kitchen</v>
      </c>
      <c r="K1971" t="s">
        <v>11822</v>
      </c>
      <c r="L1971" t="str">
        <f t="shared" si="120"/>
        <v>No</v>
      </c>
      <c r="M1971">
        <v>3</v>
      </c>
      <c r="N1971" t="str" cm="1">
        <f t="array" ref="N1971">_xlfn.IFS(M1971&lt;=2,"Small",M1971&lt;=5,"Medium",M1971&gt;5,"Large")</f>
        <v>Medium</v>
      </c>
      <c r="O1971" s="50">
        <v>259</v>
      </c>
      <c r="P1971" s="67">
        <f t="shared" si="121"/>
        <v>0.04</v>
      </c>
      <c r="Q1971" s="52">
        <v>5</v>
      </c>
      <c r="R1971" s="52" t="str" cm="1">
        <f t="array" ref="R1971">_xlfn.IFS(ROUND(Q1971,0)=5,"Excellent",ROUND(Q1971,0)=4,"Good",ROUND(Q1971,0)=3,"Ok",ROUND(Q1971,0)&lt;3,"Bad")</f>
        <v>Excellent</v>
      </c>
      <c r="S1971">
        <v>3</v>
      </c>
      <c r="T1971" t="str">
        <f t="shared" si="122"/>
        <v>No</v>
      </c>
      <c r="U1971" s="65">
        <v>42694</v>
      </c>
      <c r="V1971" s="65">
        <v>43354</v>
      </c>
      <c r="W1971">
        <v>364</v>
      </c>
      <c r="X1971" t="str">
        <f t="shared" si="123"/>
        <v>Active</v>
      </c>
      <c r="Y1971" t="s">
        <v>15615</v>
      </c>
    </row>
    <row r="1972" spans="1:25" x14ac:dyDescent="0.25">
      <c r="A1972">
        <v>1971</v>
      </c>
      <c r="B1972" t="s">
        <v>1452</v>
      </c>
      <c r="C1972">
        <v>2683</v>
      </c>
      <c r="D1972" t="str">
        <f>VLOOKUP($C1972,Hosts!$A:$O,10,0)</f>
        <v>New York</v>
      </c>
      <c r="E1972" s="67">
        <f>INDEX(Hosts!$A:$O,MATCH(Places!$C1972,Hosts!$A:$A,0),MATCH(Places!E$1,Hosts!$1:$1,0))</f>
        <v>1</v>
      </c>
      <c r="F1972" s="67">
        <f>INDEX(Hosts!$A:$O,MATCH(Places!$C1972,Hosts!$A:$A,0),MATCH(Places!F$1,Hosts!$1:$1,0))</f>
        <v>1</v>
      </c>
      <c r="G1972" s="67" t="str">
        <f>INDEX(Hosts!$A:$O,MATCH(Places!$C1972,Hosts!$A:$A,0),MATCH(Places!G$1,Hosts!$1:$1,0))</f>
        <v>No</v>
      </c>
      <c r="H1972">
        <v>16</v>
      </c>
      <c r="I1972" t="str">
        <f>VLOOKUP($H1972,Neighborhoods!$A:$C,2,0)</f>
        <v>Manhattan</v>
      </c>
      <c r="J1972" t="str">
        <f>VLOOKUP($H1972,Neighborhoods!$A:$C,3,0)</f>
        <v>Harlem</v>
      </c>
      <c r="K1972" t="s">
        <v>11822</v>
      </c>
      <c r="L1972" t="str">
        <f t="shared" si="120"/>
        <v>No</v>
      </c>
      <c r="M1972">
        <v>9</v>
      </c>
      <c r="N1972" t="str" cm="1">
        <f t="array" ref="N1972">_xlfn.IFS(M1972&lt;=2,"Small",M1972&lt;=5,"Medium",M1972&gt;5,"Large")</f>
        <v>Large</v>
      </c>
      <c r="O1972" s="50">
        <v>400</v>
      </c>
      <c r="P1972" s="67">
        <f t="shared" si="121"/>
        <v>0.04</v>
      </c>
      <c r="Q1972" s="52">
        <v>5</v>
      </c>
      <c r="R1972" s="52" t="str" cm="1">
        <f t="array" ref="R1972">_xlfn.IFS(ROUND(Q1972,0)=5,"Excellent",ROUND(Q1972,0)=4,"Good",ROUND(Q1972,0)=3,"Ok",ROUND(Q1972,0)&lt;3,"Bad")</f>
        <v>Excellent</v>
      </c>
      <c r="S1972">
        <v>59</v>
      </c>
      <c r="T1972" t="str">
        <f t="shared" si="122"/>
        <v>No</v>
      </c>
      <c r="U1972" s="65">
        <v>42538</v>
      </c>
      <c r="V1972" s="65">
        <v>43812</v>
      </c>
      <c r="W1972">
        <v>14</v>
      </c>
      <c r="X1972" t="str">
        <f t="shared" si="123"/>
        <v>Active</v>
      </c>
      <c r="Y1972" t="s">
        <v>15616</v>
      </c>
    </row>
    <row r="1973" spans="1:25" x14ac:dyDescent="0.25">
      <c r="A1973">
        <v>1972</v>
      </c>
      <c r="B1973" t="s">
        <v>1453</v>
      </c>
      <c r="C1973">
        <v>846</v>
      </c>
      <c r="D1973" t="str">
        <f>VLOOKUP($C1973,Hosts!$A:$O,10,0)</f>
        <v>New York</v>
      </c>
      <c r="E1973" s="67">
        <f>INDEX(Hosts!$A:$O,MATCH(Places!$C1973,Hosts!$A:$A,0),MATCH(Places!E$1,Hosts!$1:$1,0))</f>
        <v>0.9</v>
      </c>
      <c r="F1973" s="67">
        <f>INDEX(Hosts!$A:$O,MATCH(Places!$C1973,Hosts!$A:$A,0),MATCH(Places!F$1,Hosts!$1:$1,0))</f>
        <v>0.94</v>
      </c>
      <c r="G1973" s="67" t="str">
        <f>INDEX(Hosts!$A:$O,MATCH(Places!$C1973,Hosts!$A:$A,0),MATCH(Places!G$1,Hosts!$1:$1,0))</f>
        <v>Yes</v>
      </c>
      <c r="H1973">
        <v>16</v>
      </c>
      <c r="I1973" t="str">
        <f>VLOOKUP($H1973,Neighborhoods!$A:$C,2,0)</f>
        <v>Manhattan</v>
      </c>
      <c r="J1973" t="str">
        <f>VLOOKUP($H1973,Neighborhoods!$A:$C,3,0)</f>
        <v>Harlem</v>
      </c>
      <c r="K1973" t="s">
        <v>11822</v>
      </c>
      <c r="L1973" t="str">
        <f t="shared" si="120"/>
        <v>No</v>
      </c>
      <c r="M1973">
        <v>2</v>
      </c>
      <c r="N1973" t="str" cm="1">
        <f t="array" ref="N1973">_xlfn.IFS(M1973&lt;=2,"Small",M1973&lt;=5,"Medium",M1973&gt;5,"Large")</f>
        <v>Small</v>
      </c>
      <c r="O1973" s="50">
        <v>140</v>
      </c>
      <c r="P1973" s="67">
        <f t="shared" si="121"/>
        <v>0.03</v>
      </c>
      <c r="Q1973" s="52">
        <v>4.93</v>
      </c>
      <c r="R1973" s="52" t="str" cm="1">
        <f t="array" ref="R1973">_xlfn.IFS(ROUND(Q1973,0)=5,"Excellent",ROUND(Q1973,0)=4,"Good",ROUND(Q1973,0)=3,"Ok",ROUND(Q1973,0)&lt;3,"Bad")</f>
        <v>Excellent</v>
      </c>
      <c r="S1973">
        <v>55</v>
      </c>
      <c r="T1973" t="str">
        <f t="shared" si="122"/>
        <v>No</v>
      </c>
      <c r="U1973" s="65">
        <v>42534</v>
      </c>
      <c r="V1973" s="65">
        <v>43968</v>
      </c>
      <c r="W1973">
        <v>0</v>
      </c>
      <c r="X1973" t="str">
        <f t="shared" si="123"/>
        <v>Inactive</v>
      </c>
      <c r="Y1973" t="s">
        <v>15615</v>
      </c>
    </row>
    <row r="1974" spans="1:25" x14ac:dyDescent="0.25">
      <c r="A1974">
        <v>1973</v>
      </c>
      <c r="B1974" t="s">
        <v>2423</v>
      </c>
      <c r="C1974">
        <v>2767</v>
      </c>
      <c r="D1974" t="str">
        <f>VLOOKUP($C1974,Hosts!$A:$O,10,0)</f>
        <v>New York</v>
      </c>
      <c r="E1974" s="67">
        <f>INDEX(Hosts!$A:$O,MATCH(Places!$C1974,Hosts!$A:$A,0),MATCH(Places!E$1,Hosts!$1:$1,0))</f>
        <v>0.97</v>
      </c>
      <c r="F1974" s="67">
        <f>INDEX(Hosts!$A:$O,MATCH(Places!$C1974,Hosts!$A:$A,0),MATCH(Places!F$1,Hosts!$1:$1,0))</f>
        <v>0.91</v>
      </c>
      <c r="G1974" s="67" t="str">
        <f>INDEX(Hosts!$A:$O,MATCH(Places!$C1974,Hosts!$A:$A,0),MATCH(Places!G$1,Hosts!$1:$1,0))</f>
        <v>No</v>
      </c>
      <c r="H1974">
        <v>22</v>
      </c>
      <c r="I1974" t="str">
        <f>VLOOKUP($H1974,Neighborhoods!$A:$C,2,0)</f>
        <v>Queens</v>
      </c>
      <c r="J1974" t="str">
        <f>VLOOKUP($H1974,Neighborhoods!$A:$C,3,0)</f>
        <v>Flushing</v>
      </c>
      <c r="K1974" t="s">
        <v>11822</v>
      </c>
      <c r="L1974" t="str">
        <f t="shared" si="120"/>
        <v>No</v>
      </c>
      <c r="M1974">
        <v>2</v>
      </c>
      <c r="N1974" t="str" cm="1">
        <f t="array" ref="N1974">_xlfn.IFS(M1974&lt;=2,"Small",M1974&lt;=5,"Medium",M1974&gt;5,"Large")</f>
        <v>Small</v>
      </c>
      <c r="O1974" s="50">
        <v>60</v>
      </c>
      <c r="P1974" s="67">
        <f t="shared" si="121"/>
        <v>0.03</v>
      </c>
      <c r="Q1974" s="52">
        <v>4.5599999999999996</v>
      </c>
      <c r="R1974" s="52" t="str" cm="1">
        <f t="array" ref="R1974">_xlfn.IFS(ROUND(Q1974,0)=5,"Excellent",ROUND(Q1974,0)=4,"Good",ROUND(Q1974,0)=3,"Ok",ROUND(Q1974,0)&lt;3,"Bad")</f>
        <v>Excellent</v>
      </c>
      <c r="S1974">
        <v>71</v>
      </c>
      <c r="T1974" t="str">
        <f t="shared" si="122"/>
        <v>No</v>
      </c>
      <c r="U1974" s="65">
        <v>42522</v>
      </c>
      <c r="V1974" s="65">
        <v>43800</v>
      </c>
      <c r="W1974">
        <v>172</v>
      </c>
      <c r="X1974" t="str">
        <f t="shared" si="123"/>
        <v>Active</v>
      </c>
      <c r="Y1974" t="s">
        <v>15615</v>
      </c>
    </row>
    <row r="1975" spans="1:25" x14ac:dyDescent="0.25">
      <c r="A1975">
        <v>1974</v>
      </c>
      <c r="B1975" t="s">
        <v>1454</v>
      </c>
      <c r="C1975">
        <v>2590</v>
      </c>
      <c r="D1975" t="str">
        <f>VLOOKUP($C1975,Hosts!$A:$O,10,0)</f>
        <v>New York</v>
      </c>
      <c r="E1975" s="67">
        <f>INDEX(Hosts!$A:$O,MATCH(Places!$C1975,Hosts!$A:$A,0),MATCH(Places!E$1,Hosts!$1:$1,0))</f>
        <v>0.99</v>
      </c>
      <c r="F1975" s="67">
        <f>INDEX(Hosts!$A:$O,MATCH(Places!$C1975,Hosts!$A:$A,0),MATCH(Places!F$1,Hosts!$1:$1,0))</f>
        <v>0.94</v>
      </c>
      <c r="G1975" s="67" t="str">
        <f>INDEX(Hosts!$A:$O,MATCH(Places!$C1975,Hosts!$A:$A,0),MATCH(Places!G$1,Hosts!$1:$1,0))</f>
        <v>Yes</v>
      </c>
      <c r="H1975">
        <v>7</v>
      </c>
      <c r="I1975" t="str">
        <f>VLOOKUP($H1975,Neighborhoods!$A:$C,2,0)</f>
        <v>Brooklyn</v>
      </c>
      <c r="J1975" t="str">
        <f>VLOOKUP($H1975,Neighborhoods!$A:$C,3,0)</f>
        <v>Bedford-Stuyvesant</v>
      </c>
      <c r="K1975" t="s">
        <v>11822</v>
      </c>
      <c r="L1975" t="str">
        <f t="shared" si="120"/>
        <v>No</v>
      </c>
      <c r="M1975">
        <v>5</v>
      </c>
      <c r="N1975" t="str" cm="1">
        <f t="array" ref="N1975">_xlfn.IFS(M1975&lt;=2,"Small",M1975&lt;=5,"Medium",M1975&gt;5,"Large")</f>
        <v>Medium</v>
      </c>
      <c r="O1975" s="50">
        <v>274</v>
      </c>
      <c r="P1975" s="67">
        <f t="shared" si="121"/>
        <v>0.04</v>
      </c>
      <c r="Q1975" s="52">
        <v>4.91</v>
      </c>
      <c r="R1975" s="52" t="str" cm="1">
        <f t="array" ref="R1975">_xlfn.IFS(ROUND(Q1975,0)=5,"Excellent",ROUND(Q1975,0)=4,"Good",ROUND(Q1975,0)=3,"Ok",ROUND(Q1975,0)&lt;3,"Bad")</f>
        <v>Excellent</v>
      </c>
      <c r="S1975">
        <v>129</v>
      </c>
      <c r="T1975" t="str">
        <f t="shared" si="122"/>
        <v>Yes</v>
      </c>
      <c r="U1975" s="65">
        <v>42505</v>
      </c>
      <c r="V1975" s="65">
        <v>44041</v>
      </c>
      <c r="W1975">
        <v>362</v>
      </c>
      <c r="X1975" t="str">
        <f t="shared" si="123"/>
        <v>Active</v>
      </c>
      <c r="Y1975" t="s">
        <v>15615</v>
      </c>
    </row>
    <row r="1976" spans="1:25" x14ac:dyDescent="0.25">
      <c r="A1976">
        <v>1975</v>
      </c>
      <c r="B1976" t="s">
        <v>1455</v>
      </c>
      <c r="C1976">
        <v>430</v>
      </c>
      <c r="D1976" t="str">
        <f>VLOOKUP($C1976,Hosts!$A:$O,10,0)</f>
        <v>New York</v>
      </c>
      <c r="E1976" s="67">
        <f>INDEX(Hosts!$A:$O,MATCH(Places!$C1976,Hosts!$A:$A,0),MATCH(Places!E$1,Hosts!$1:$1,0))</f>
        <v>0.87</v>
      </c>
      <c r="F1976" s="67">
        <f>INDEX(Hosts!$A:$O,MATCH(Places!$C1976,Hosts!$A:$A,0),MATCH(Places!F$1,Hosts!$1:$1,0))</f>
        <v>0.99</v>
      </c>
      <c r="G1976" s="67" t="str">
        <f>INDEX(Hosts!$A:$O,MATCH(Places!$C1976,Hosts!$A:$A,0),MATCH(Places!G$1,Hosts!$1:$1,0))</f>
        <v>No</v>
      </c>
      <c r="H1976">
        <v>8</v>
      </c>
      <c r="I1976" t="str">
        <f>VLOOKUP($H1976,Neighborhoods!$A:$C,2,0)</f>
        <v>Brooklyn</v>
      </c>
      <c r="J1976" t="str">
        <f>VLOOKUP($H1976,Neighborhoods!$A:$C,3,0)</f>
        <v>Bushwick</v>
      </c>
      <c r="K1976" t="s">
        <v>11822</v>
      </c>
      <c r="L1976" t="str">
        <f t="shared" si="120"/>
        <v>No</v>
      </c>
      <c r="M1976">
        <v>3</v>
      </c>
      <c r="N1976" t="str" cm="1">
        <f t="array" ref="N1976">_xlfn.IFS(M1976&lt;=2,"Small",M1976&lt;=5,"Medium",M1976&gt;5,"Large")</f>
        <v>Medium</v>
      </c>
      <c r="O1976" s="50">
        <v>134</v>
      </c>
      <c r="P1976" s="67">
        <f t="shared" si="121"/>
        <v>0.03</v>
      </c>
      <c r="Q1976" s="52">
        <v>4.51</v>
      </c>
      <c r="R1976" s="52" t="str" cm="1">
        <f t="array" ref="R1976">_xlfn.IFS(ROUND(Q1976,0)=5,"Excellent",ROUND(Q1976,0)=4,"Good",ROUND(Q1976,0)=3,"Ok",ROUND(Q1976,0)&lt;3,"Bad")</f>
        <v>Excellent</v>
      </c>
      <c r="S1976">
        <v>147</v>
      </c>
      <c r="T1976" t="str">
        <f t="shared" si="122"/>
        <v>No</v>
      </c>
      <c r="U1976" s="65">
        <v>42521</v>
      </c>
      <c r="V1976" s="65">
        <v>44009</v>
      </c>
      <c r="W1976">
        <v>306</v>
      </c>
      <c r="X1976" t="str">
        <f t="shared" si="123"/>
        <v>Active</v>
      </c>
      <c r="Y1976" t="s">
        <v>15616</v>
      </c>
    </row>
    <row r="1977" spans="1:25" x14ac:dyDescent="0.25">
      <c r="A1977">
        <v>1976</v>
      </c>
      <c r="B1977" t="s">
        <v>1456</v>
      </c>
      <c r="C1977">
        <v>2815</v>
      </c>
      <c r="D1977" t="str">
        <f>VLOOKUP($C1977,Hosts!$A:$O,10,0)</f>
        <v>New York</v>
      </c>
      <c r="E1977" s="67">
        <f>INDEX(Hosts!$A:$O,MATCH(Places!$C1977,Hosts!$A:$A,0),MATCH(Places!E$1,Hosts!$1:$1,0))</f>
        <v>1</v>
      </c>
      <c r="F1977" s="67">
        <f>INDEX(Hosts!$A:$O,MATCH(Places!$C1977,Hosts!$A:$A,0),MATCH(Places!F$1,Hosts!$1:$1,0))</f>
        <v>1</v>
      </c>
      <c r="G1977" s="67" t="str">
        <f>INDEX(Hosts!$A:$O,MATCH(Places!$C1977,Hosts!$A:$A,0),MATCH(Places!G$1,Hosts!$1:$1,0))</f>
        <v>Yes</v>
      </c>
      <c r="H1977">
        <v>8</v>
      </c>
      <c r="I1977" t="str">
        <f>VLOOKUP($H1977,Neighborhoods!$A:$C,2,0)</f>
        <v>Brooklyn</v>
      </c>
      <c r="J1977" t="str">
        <f>VLOOKUP($H1977,Neighborhoods!$A:$C,3,0)</f>
        <v>Bushwick</v>
      </c>
      <c r="K1977" t="s">
        <v>1</v>
      </c>
      <c r="L1977" t="str">
        <f t="shared" si="120"/>
        <v>Yes</v>
      </c>
      <c r="M1977">
        <v>2</v>
      </c>
      <c r="N1977" t="str" cm="1">
        <f t="array" ref="N1977">_xlfn.IFS(M1977&lt;=2,"Small",M1977&lt;=5,"Medium",M1977&gt;5,"Large")</f>
        <v>Small</v>
      </c>
      <c r="O1977" s="50">
        <v>89</v>
      </c>
      <c r="P1977" s="67">
        <f t="shared" si="121"/>
        <v>0.03</v>
      </c>
      <c r="Q1977" s="52">
        <v>4.99</v>
      </c>
      <c r="R1977" s="52" t="str" cm="1">
        <f t="array" ref="R1977">_xlfn.IFS(ROUND(Q1977,0)=5,"Excellent",ROUND(Q1977,0)=4,"Good",ROUND(Q1977,0)=3,"Ok",ROUND(Q1977,0)&lt;3,"Bad")</f>
        <v>Excellent</v>
      </c>
      <c r="S1977">
        <v>74</v>
      </c>
      <c r="T1977" t="str">
        <f t="shared" si="122"/>
        <v>No</v>
      </c>
      <c r="U1977" s="65">
        <v>42531</v>
      </c>
      <c r="V1977" s="65">
        <v>43989</v>
      </c>
      <c r="W1977">
        <v>179</v>
      </c>
      <c r="X1977" t="str">
        <f t="shared" si="123"/>
        <v>Active</v>
      </c>
      <c r="Y1977" t="s">
        <v>15616</v>
      </c>
    </row>
    <row r="1978" spans="1:25" x14ac:dyDescent="0.25">
      <c r="A1978">
        <v>1977</v>
      </c>
      <c r="B1978" t="s">
        <v>1457</v>
      </c>
      <c r="C1978">
        <v>2815</v>
      </c>
      <c r="D1978" t="str">
        <f>VLOOKUP($C1978,Hosts!$A:$O,10,0)</f>
        <v>New York</v>
      </c>
      <c r="E1978" s="67">
        <f>INDEX(Hosts!$A:$O,MATCH(Places!$C1978,Hosts!$A:$A,0),MATCH(Places!E$1,Hosts!$1:$1,0))</f>
        <v>1</v>
      </c>
      <c r="F1978" s="67">
        <f>INDEX(Hosts!$A:$O,MATCH(Places!$C1978,Hosts!$A:$A,0),MATCH(Places!F$1,Hosts!$1:$1,0))</f>
        <v>1</v>
      </c>
      <c r="G1978" s="67" t="str">
        <f>INDEX(Hosts!$A:$O,MATCH(Places!$C1978,Hosts!$A:$A,0),MATCH(Places!G$1,Hosts!$1:$1,0))</f>
        <v>Yes</v>
      </c>
      <c r="H1978">
        <v>8</v>
      </c>
      <c r="I1978" t="str">
        <f>VLOOKUP($H1978,Neighborhoods!$A:$C,2,0)</f>
        <v>Brooklyn</v>
      </c>
      <c r="J1978" t="str">
        <f>VLOOKUP($H1978,Neighborhoods!$A:$C,3,0)</f>
        <v>Bushwick</v>
      </c>
      <c r="K1978" t="s">
        <v>1</v>
      </c>
      <c r="L1978" t="str">
        <f t="shared" si="120"/>
        <v>Yes</v>
      </c>
      <c r="M1978">
        <v>2</v>
      </c>
      <c r="N1978" t="str" cm="1">
        <f t="array" ref="N1978">_xlfn.IFS(M1978&lt;=2,"Small",M1978&lt;=5,"Medium",M1978&gt;5,"Large")</f>
        <v>Small</v>
      </c>
      <c r="O1978" s="50">
        <v>75</v>
      </c>
      <c r="P1978" s="67">
        <f t="shared" si="121"/>
        <v>0.03</v>
      </c>
      <c r="Q1978" s="52">
        <v>4.91</v>
      </c>
      <c r="R1978" s="52" t="str" cm="1">
        <f t="array" ref="R1978">_xlfn.IFS(ROUND(Q1978,0)=5,"Excellent",ROUND(Q1978,0)=4,"Good",ROUND(Q1978,0)=3,"Ok",ROUND(Q1978,0)&lt;3,"Bad")</f>
        <v>Excellent</v>
      </c>
      <c r="S1978">
        <v>92</v>
      </c>
      <c r="T1978" t="str">
        <f t="shared" si="122"/>
        <v>No</v>
      </c>
      <c r="U1978" s="65">
        <v>42526</v>
      </c>
      <c r="V1978" s="65">
        <v>43825</v>
      </c>
      <c r="W1978">
        <v>179</v>
      </c>
      <c r="X1978" t="str">
        <f t="shared" si="123"/>
        <v>Active</v>
      </c>
      <c r="Y1978" t="s">
        <v>15616</v>
      </c>
    </row>
    <row r="1979" spans="1:25" x14ac:dyDescent="0.25">
      <c r="A1979">
        <v>1978</v>
      </c>
      <c r="B1979" t="s">
        <v>1458</v>
      </c>
      <c r="C1979">
        <v>281</v>
      </c>
      <c r="D1979" t="str">
        <f>VLOOKUP($C1979,Hosts!$A:$O,10,0)</f>
        <v>New York</v>
      </c>
      <c r="E1979" s="67">
        <f>INDEX(Hosts!$A:$O,MATCH(Places!$C1979,Hosts!$A:$A,0),MATCH(Places!E$1,Hosts!$1:$1,0))</f>
        <v>1</v>
      </c>
      <c r="F1979" s="67">
        <f>INDEX(Hosts!$A:$O,MATCH(Places!$C1979,Hosts!$A:$A,0),MATCH(Places!F$1,Hosts!$1:$1,0))</f>
        <v>0.67</v>
      </c>
      <c r="G1979" s="67" t="str">
        <f>INDEX(Hosts!$A:$O,MATCH(Places!$C1979,Hosts!$A:$A,0),MATCH(Places!G$1,Hosts!$1:$1,0))</f>
        <v>Yes</v>
      </c>
      <c r="H1979">
        <v>7</v>
      </c>
      <c r="I1979" t="str">
        <f>VLOOKUP($H1979,Neighborhoods!$A:$C,2,0)</f>
        <v>Brooklyn</v>
      </c>
      <c r="J1979" t="str">
        <f>VLOOKUP($H1979,Neighborhoods!$A:$C,3,0)</f>
        <v>Bedford-Stuyvesant</v>
      </c>
      <c r="K1979" t="s">
        <v>11822</v>
      </c>
      <c r="L1979" t="str">
        <f t="shared" si="120"/>
        <v>No</v>
      </c>
      <c r="M1979">
        <v>2</v>
      </c>
      <c r="N1979" t="str" cm="1">
        <f t="array" ref="N1979">_xlfn.IFS(M1979&lt;=2,"Small",M1979&lt;=5,"Medium",M1979&gt;5,"Large")</f>
        <v>Small</v>
      </c>
      <c r="O1979" s="50">
        <v>120</v>
      </c>
      <c r="P1979" s="67">
        <f t="shared" si="121"/>
        <v>0.03</v>
      </c>
      <c r="Q1979" s="52">
        <v>4.8099999999999996</v>
      </c>
      <c r="R1979" s="52" t="str" cm="1">
        <f t="array" ref="R1979">_xlfn.IFS(ROUND(Q1979,0)=5,"Excellent",ROUND(Q1979,0)=4,"Good",ROUND(Q1979,0)=3,"Ok",ROUND(Q1979,0)&lt;3,"Bad")</f>
        <v>Excellent</v>
      </c>
      <c r="S1979">
        <v>26</v>
      </c>
      <c r="T1979" t="str">
        <f t="shared" si="122"/>
        <v>No</v>
      </c>
      <c r="U1979" s="65">
        <v>42631</v>
      </c>
      <c r="V1979" s="65">
        <v>43982</v>
      </c>
      <c r="W1979">
        <v>27</v>
      </c>
      <c r="X1979" t="str">
        <f t="shared" si="123"/>
        <v>Active</v>
      </c>
      <c r="Y1979" t="s">
        <v>15615</v>
      </c>
    </row>
    <row r="1980" spans="1:25" x14ac:dyDescent="0.25">
      <c r="A1980">
        <v>1979</v>
      </c>
      <c r="B1980" t="s">
        <v>1459</v>
      </c>
      <c r="C1980">
        <v>1605</v>
      </c>
      <c r="D1980" t="str">
        <f>VLOOKUP($C1980,Hosts!$A:$O,10,0)</f>
        <v>New York</v>
      </c>
      <c r="E1980" s="67">
        <f>INDEX(Hosts!$A:$O,MATCH(Places!$C1980,Hosts!$A:$A,0),MATCH(Places!E$1,Hosts!$1:$1,0))</f>
        <v>0.92</v>
      </c>
      <c r="F1980" s="67">
        <f>INDEX(Hosts!$A:$O,MATCH(Places!$C1980,Hosts!$A:$A,0),MATCH(Places!F$1,Hosts!$1:$1,0))</f>
        <v>0.84</v>
      </c>
      <c r="G1980" s="67" t="str">
        <f>INDEX(Hosts!$A:$O,MATCH(Places!$C1980,Hosts!$A:$A,0),MATCH(Places!G$1,Hosts!$1:$1,0))</f>
        <v>No</v>
      </c>
      <c r="H1980">
        <v>19</v>
      </c>
      <c r="I1980" t="str">
        <f>VLOOKUP($H1980,Neighborhoods!$A:$C,2,0)</f>
        <v>Manhattan</v>
      </c>
      <c r="J1980" t="str">
        <f>VLOOKUP($H1980,Neighborhoods!$A:$C,3,0)</f>
        <v>Upper East Side</v>
      </c>
      <c r="K1980" t="s">
        <v>11822</v>
      </c>
      <c r="L1980" t="str">
        <f t="shared" si="120"/>
        <v>No</v>
      </c>
      <c r="M1980">
        <v>3</v>
      </c>
      <c r="N1980" t="str" cm="1">
        <f t="array" ref="N1980">_xlfn.IFS(M1980&lt;=2,"Small",M1980&lt;=5,"Medium",M1980&gt;5,"Large")</f>
        <v>Medium</v>
      </c>
      <c r="O1980" s="50">
        <v>138</v>
      </c>
      <c r="P1980" s="67">
        <f t="shared" si="121"/>
        <v>0.03</v>
      </c>
      <c r="Q1980" s="52">
        <v>5</v>
      </c>
      <c r="R1980" s="52" t="str" cm="1">
        <f t="array" ref="R1980">_xlfn.IFS(ROUND(Q1980,0)=5,"Excellent",ROUND(Q1980,0)=4,"Good",ROUND(Q1980,0)=3,"Ok",ROUND(Q1980,0)&lt;3,"Bad")</f>
        <v>Excellent</v>
      </c>
      <c r="S1980">
        <v>3</v>
      </c>
      <c r="T1980" t="str">
        <f t="shared" si="122"/>
        <v>No</v>
      </c>
      <c r="U1980" s="65">
        <v>43264</v>
      </c>
      <c r="V1980" s="65">
        <v>43819</v>
      </c>
      <c r="W1980">
        <v>365</v>
      </c>
      <c r="X1980" t="str">
        <f t="shared" si="123"/>
        <v>Active</v>
      </c>
      <c r="Y1980" t="s">
        <v>15615</v>
      </c>
    </row>
    <row r="1981" spans="1:25" x14ac:dyDescent="0.25">
      <c r="A1981">
        <v>1980</v>
      </c>
      <c r="B1981" t="s">
        <v>1460</v>
      </c>
      <c r="C1981">
        <v>932</v>
      </c>
      <c r="D1981" t="str">
        <f>VLOOKUP($C1981,Hosts!$A:$O,10,0)</f>
        <v>New York</v>
      </c>
      <c r="E1981" s="67">
        <f>INDEX(Hosts!$A:$O,MATCH(Places!$C1981,Hosts!$A:$A,0),MATCH(Places!E$1,Hosts!$1:$1,0))</f>
        <v>1</v>
      </c>
      <c r="F1981" s="67">
        <f>INDEX(Hosts!$A:$O,MATCH(Places!$C1981,Hosts!$A:$A,0),MATCH(Places!F$1,Hosts!$1:$1,0))</f>
        <v>0.5</v>
      </c>
      <c r="G1981" s="67" t="str">
        <f>INDEX(Hosts!$A:$O,MATCH(Places!$C1981,Hosts!$A:$A,0),MATCH(Places!G$1,Hosts!$1:$1,0))</f>
        <v>No</v>
      </c>
      <c r="H1981">
        <v>25</v>
      </c>
      <c r="I1981" t="str">
        <f>VLOOKUP($H1981,Neighborhoods!$A:$C,2,0)</f>
        <v>Queens</v>
      </c>
      <c r="J1981" t="str">
        <f>VLOOKUP($H1981,Neighborhoods!$A:$C,3,0)</f>
        <v>Ridgewood</v>
      </c>
      <c r="K1981" t="s">
        <v>1</v>
      </c>
      <c r="L1981" t="str">
        <f t="shared" si="120"/>
        <v>Yes</v>
      </c>
      <c r="M1981">
        <v>1</v>
      </c>
      <c r="N1981" t="str" cm="1">
        <f t="array" ref="N1981">_xlfn.IFS(M1981&lt;=2,"Small",M1981&lt;=5,"Medium",M1981&gt;5,"Large")</f>
        <v>Small</v>
      </c>
      <c r="O1981" s="50">
        <v>50</v>
      </c>
      <c r="P1981" s="67">
        <f t="shared" si="121"/>
        <v>0.03</v>
      </c>
      <c r="Q1981" s="52">
        <v>5</v>
      </c>
      <c r="R1981" s="52" t="str" cm="1">
        <f t="array" ref="R1981">_xlfn.IFS(ROUND(Q1981,0)=5,"Excellent",ROUND(Q1981,0)=4,"Good",ROUND(Q1981,0)=3,"Ok",ROUND(Q1981,0)&lt;3,"Bad")</f>
        <v>Excellent</v>
      </c>
      <c r="S1981">
        <v>4</v>
      </c>
      <c r="T1981" t="str">
        <f t="shared" si="122"/>
        <v>No</v>
      </c>
      <c r="U1981" s="65">
        <v>42857</v>
      </c>
      <c r="V1981" s="65">
        <v>43302</v>
      </c>
      <c r="W1981">
        <v>90</v>
      </c>
      <c r="X1981" t="str">
        <f t="shared" si="123"/>
        <v>Active</v>
      </c>
      <c r="Y1981" t="s">
        <v>15615</v>
      </c>
    </row>
    <row r="1982" spans="1:25" x14ac:dyDescent="0.25">
      <c r="A1982">
        <v>1981</v>
      </c>
      <c r="B1982" t="s">
        <v>1461</v>
      </c>
      <c r="C1982">
        <v>1146</v>
      </c>
      <c r="D1982" t="str">
        <f>VLOOKUP($C1982,Hosts!$A:$O,10,0)</f>
        <v>New York</v>
      </c>
      <c r="E1982" s="67">
        <f>INDEX(Hosts!$A:$O,MATCH(Places!$C1982,Hosts!$A:$A,0),MATCH(Places!E$1,Hosts!$1:$1,0))</f>
        <v>0.5</v>
      </c>
      <c r="F1982" s="67">
        <f>INDEX(Hosts!$A:$O,MATCH(Places!$C1982,Hosts!$A:$A,0),MATCH(Places!F$1,Hosts!$1:$1,0))</f>
        <v>0.9</v>
      </c>
      <c r="G1982" s="67" t="str">
        <f>INDEX(Hosts!$A:$O,MATCH(Places!$C1982,Hosts!$A:$A,0),MATCH(Places!G$1,Hosts!$1:$1,0))</f>
        <v>No</v>
      </c>
      <c r="H1982">
        <v>13</v>
      </c>
      <c r="I1982" t="str">
        <f>VLOOKUP($H1982,Neighborhoods!$A:$C,2,0)</f>
        <v>Manhattan</v>
      </c>
      <c r="J1982" t="str">
        <f>VLOOKUP($H1982,Neighborhoods!$A:$C,3,0)</f>
        <v>Chelsea</v>
      </c>
      <c r="K1982" t="s">
        <v>1</v>
      </c>
      <c r="L1982" t="str">
        <f t="shared" si="120"/>
        <v>Yes</v>
      </c>
      <c r="M1982">
        <v>1</v>
      </c>
      <c r="N1982" t="str" cm="1">
        <f t="array" ref="N1982">_xlfn.IFS(M1982&lt;=2,"Small",M1982&lt;=5,"Medium",M1982&gt;5,"Large")</f>
        <v>Small</v>
      </c>
      <c r="O1982" s="50">
        <v>106</v>
      </c>
      <c r="P1982" s="67">
        <f t="shared" si="121"/>
        <v>0.03</v>
      </c>
      <c r="Q1982" s="52">
        <v>5</v>
      </c>
      <c r="R1982" s="52" t="str" cm="1">
        <f t="array" ref="R1982">_xlfn.IFS(ROUND(Q1982,0)=5,"Excellent",ROUND(Q1982,0)=4,"Good",ROUND(Q1982,0)=3,"Ok",ROUND(Q1982,0)&lt;3,"Bad")</f>
        <v>Excellent</v>
      </c>
      <c r="S1982">
        <v>8</v>
      </c>
      <c r="T1982" t="str">
        <f t="shared" si="122"/>
        <v>No</v>
      </c>
      <c r="U1982" s="65">
        <v>42549</v>
      </c>
      <c r="V1982" s="65">
        <v>43714</v>
      </c>
      <c r="W1982">
        <v>364</v>
      </c>
      <c r="X1982" t="str">
        <f t="shared" si="123"/>
        <v>Active</v>
      </c>
      <c r="Y1982" t="s">
        <v>15615</v>
      </c>
    </row>
    <row r="1983" spans="1:25" x14ac:dyDescent="0.25">
      <c r="A1983">
        <v>1982</v>
      </c>
      <c r="B1983" t="s">
        <v>1462</v>
      </c>
      <c r="C1983">
        <v>985</v>
      </c>
      <c r="D1983" t="str">
        <f>VLOOKUP($C1983,Hosts!$A:$O,10,0)</f>
        <v>New York</v>
      </c>
      <c r="E1983" s="67">
        <f>INDEX(Hosts!$A:$O,MATCH(Places!$C1983,Hosts!$A:$A,0),MATCH(Places!E$1,Hosts!$1:$1,0))</f>
        <v>1</v>
      </c>
      <c r="F1983" s="67">
        <f>INDEX(Hosts!$A:$O,MATCH(Places!$C1983,Hosts!$A:$A,0),MATCH(Places!F$1,Hosts!$1:$1,0))</f>
        <v>0.67</v>
      </c>
      <c r="G1983" s="67" t="str">
        <f>INDEX(Hosts!$A:$O,MATCH(Places!$C1983,Hosts!$A:$A,0),MATCH(Places!G$1,Hosts!$1:$1,0))</f>
        <v>No</v>
      </c>
      <c r="H1983">
        <v>16</v>
      </c>
      <c r="I1983" t="str">
        <f>VLOOKUP($H1983,Neighborhoods!$A:$C,2,0)</f>
        <v>Manhattan</v>
      </c>
      <c r="J1983" t="str">
        <f>VLOOKUP($H1983,Neighborhoods!$A:$C,3,0)</f>
        <v>Harlem</v>
      </c>
      <c r="K1983" t="s">
        <v>1</v>
      </c>
      <c r="L1983" t="str">
        <f t="shared" si="120"/>
        <v>Yes</v>
      </c>
      <c r="M1983">
        <v>2</v>
      </c>
      <c r="N1983" t="str" cm="1">
        <f t="array" ref="N1983">_xlfn.IFS(M1983&lt;=2,"Small",M1983&lt;=5,"Medium",M1983&gt;5,"Large")</f>
        <v>Small</v>
      </c>
      <c r="O1983" s="50">
        <v>175</v>
      </c>
      <c r="P1983" s="67">
        <f t="shared" si="121"/>
        <v>0.03</v>
      </c>
      <c r="Q1983" s="52">
        <v>4.5</v>
      </c>
      <c r="R1983" s="52" t="str" cm="1">
        <f t="array" ref="R1983">_xlfn.IFS(ROUND(Q1983,0)=5,"Excellent",ROUND(Q1983,0)=4,"Good",ROUND(Q1983,0)=3,"Ok",ROUND(Q1983,0)&lt;3,"Bad")</f>
        <v>Excellent</v>
      </c>
      <c r="S1983">
        <v>4</v>
      </c>
      <c r="T1983" t="str">
        <f t="shared" si="122"/>
        <v>No</v>
      </c>
      <c r="U1983" s="65">
        <v>42644</v>
      </c>
      <c r="V1983" s="65">
        <v>43830</v>
      </c>
      <c r="W1983">
        <v>365</v>
      </c>
      <c r="X1983" t="str">
        <f t="shared" si="123"/>
        <v>Active</v>
      </c>
      <c r="Y1983" t="s">
        <v>15615</v>
      </c>
    </row>
    <row r="1984" spans="1:25" x14ac:dyDescent="0.25">
      <c r="A1984">
        <v>1983</v>
      </c>
      <c r="B1984" t="s">
        <v>15050</v>
      </c>
      <c r="C1984">
        <v>302</v>
      </c>
      <c r="D1984" t="str">
        <f>VLOOKUP($C1984,Hosts!$A:$O,10,0)</f>
        <v>New York</v>
      </c>
      <c r="E1984" s="67">
        <f>INDEX(Hosts!$A:$O,MATCH(Places!$C1984,Hosts!$A:$A,0),MATCH(Places!E$1,Hosts!$1:$1,0))</f>
        <v>1</v>
      </c>
      <c r="F1984" s="67">
        <f>INDEX(Hosts!$A:$O,MATCH(Places!$C1984,Hosts!$A:$A,0),MATCH(Places!F$1,Hosts!$1:$1,0))</f>
        <v>0.33</v>
      </c>
      <c r="G1984" s="67" t="str">
        <f>INDEX(Hosts!$A:$O,MATCH(Places!$C1984,Hosts!$A:$A,0),MATCH(Places!G$1,Hosts!$1:$1,0))</f>
        <v>No</v>
      </c>
      <c r="H1984">
        <v>16</v>
      </c>
      <c r="I1984" t="str">
        <f>VLOOKUP($H1984,Neighborhoods!$A:$C,2,0)</f>
        <v>Manhattan</v>
      </c>
      <c r="J1984" t="str">
        <f>VLOOKUP($H1984,Neighborhoods!$A:$C,3,0)</f>
        <v>Harlem</v>
      </c>
      <c r="K1984" t="s">
        <v>11822</v>
      </c>
      <c r="L1984" t="str">
        <f t="shared" si="120"/>
        <v>No</v>
      </c>
      <c r="M1984">
        <v>5</v>
      </c>
      <c r="N1984" t="str" cm="1">
        <f t="array" ref="N1984">_xlfn.IFS(M1984&lt;=2,"Small",M1984&lt;=5,"Medium",M1984&gt;5,"Large")</f>
        <v>Medium</v>
      </c>
      <c r="O1984" s="50">
        <v>70</v>
      </c>
      <c r="P1984" s="67">
        <f t="shared" si="121"/>
        <v>0.03</v>
      </c>
      <c r="Q1984" s="52">
        <v>4.2</v>
      </c>
      <c r="R1984" s="52" t="str" cm="1">
        <f t="array" ref="R1984">_xlfn.IFS(ROUND(Q1984,0)=5,"Excellent",ROUND(Q1984,0)=4,"Good",ROUND(Q1984,0)=3,"Ok",ROUND(Q1984,0)&lt;3,"Bad")</f>
        <v>Good</v>
      </c>
      <c r="S1984">
        <v>5</v>
      </c>
      <c r="T1984" t="str">
        <f t="shared" si="122"/>
        <v>No</v>
      </c>
      <c r="U1984" s="65">
        <v>42594</v>
      </c>
      <c r="V1984" s="65">
        <v>42742</v>
      </c>
      <c r="W1984">
        <v>167</v>
      </c>
      <c r="X1984" t="str">
        <f t="shared" si="123"/>
        <v>Active</v>
      </c>
      <c r="Y1984" t="s">
        <v>15615</v>
      </c>
    </row>
    <row r="1985" spans="1:25" x14ac:dyDescent="0.25">
      <c r="A1985">
        <v>1984</v>
      </c>
      <c r="B1985" t="s">
        <v>1463</v>
      </c>
      <c r="C1985">
        <v>1978</v>
      </c>
      <c r="D1985" t="str">
        <f>VLOOKUP($C1985,Hosts!$A:$O,10,0)</f>
        <v>New York</v>
      </c>
      <c r="E1985" s="67">
        <f>INDEX(Hosts!$A:$O,MATCH(Places!$C1985,Hosts!$A:$A,0),MATCH(Places!E$1,Hosts!$1:$1,0))</f>
        <v>1</v>
      </c>
      <c r="F1985" s="67">
        <f>INDEX(Hosts!$A:$O,MATCH(Places!$C1985,Hosts!$A:$A,0),MATCH(Places!F$1,Hosts!$1:$1,0))</f>
        <v>0.88</v>
      </c>
      <c r="G1985" s="67" t="str">
        <f>INDEX(Hosts!$A:$O,MATCH(Places!$C1985,Hosts!$A:$A,0),MATCH(Places!G$1,Hosts!$1:$1,0))</f>
        <v>Yes</v>
      </c>
      <c r="H1985">
        <v>9</v>
      </c>
      <c r="I1985" t="str">
        <f>VLOOKUP($H1985,Neighborhoods!$A:$C,2,0)</f>
        <v>Brooklyn</v>
      </c>
      <c r="J1985" t="str">
        <f>VLOOKUP($H1985,Neighborhoods!$A:$C,3,0)</f>
        <v>Crown Heights</v>
      </c>
      <c r="K1985" t="s">
        <v>1</v>
      </c>
      <c r="L1985" t="str">
        <f t="shared" si="120"/>
        <v>Yes</v>
      </c>
      <c r="M1985">
        <v>2</v>
      </c>
      <c r="N1985" t="str" cm="1">
        <f t="array" ref="N1985">_xlfn.IFS(M1985&lt;=2,"Small",M1985&lt;=5,"Medium",M1985&gt;5,"Large")</f>
        <v>Small</v>
      </c>
      <c r="O1985" s="50">
        <v>68</v>
      </c>
      <c r="P1985" s="67">
        <f t="shared" si="121"/>
        <v>0.03</v>
      </c>
      <c r="Q1985" s="52">
        <v>5</v>
      </c>
      <c r="R1985" s="52" t="str" cm="1">
        <f t="array" ref="R1985">_xlfn.IFS(ROUND(Q1985,0)=5,"Excellent",ROUND(Q1985,0)=4,"Good",ROUND(Q1985,0)=3,"Ok",ROUND(Q1985,0)&lt;3,"Bad")</f>
        <v>Excellent</v>
      </c>
      <c r="S1985">
        <v>32</v>
      </c>
      <c r="T1985" t="str">
        <f t="shared" si="122"/>
        <v>No</v>
      </c>
      <c r="U1985" s="65">
        <v>43023</v>
      </c>
      <c r="V1985" s="65">
        <v>43903</v>
      </c>
      <c r="W1985">
        <v>38</v>
      </c>
      <c r="X1985" t="str">
        <f t="shared" si="123"/>
        <v>Active</v>
      </c>
      <c r="Y1985" t="s">
        <v>15615</v>
      </c>
    </row>
    <row r="1986" spans="1:25" x14ac:dyDescent="0.25">
      <c r="A1986">
        <v>1985</v>
      </c>
      <c r="B1986" t="s">
        <v>1464</v>
      </c>
      <c r="C1986">
        <v>2822</v>
      </c>
      <c r="D1986" t="str">
        <f>VLOOKUP($C1986,Hosts!$A:$O,10,0)</f>
        <v>New York</v>
      </c>
      <c r="E1986" s="67">
        <f>INDEX(Hosts!$A:$O,MATCH(Places!$C1986,Hosts!$A:$A,0),MATCH(Places!E$1,Hosts!$1:$1,0))</f>
        <v>1</v>
      </c>
      <c r="F1986" s="67">
        <f>INDEX(Hosts!$A:$O,MATCH(Places!$C1986,Hosts!$A:$A,0),MATCH(Places!F$1,Hosts!$1:$1,0))</f>
        <v>0.97</v>
      </c>
      <c r="G1986" s="67" t="str">
        <f>INDEX(Hosts!$A:$O,MATCH(Places!$C1986,Hosts!$A:$A,0),MATCH(Places!G$1,Hosts!$1:$1,0))</f>
        <v>Yes</v>
      </c>
      <c r="H1986">
        <v>13</v>
      </c>
      <c r="I1986" t="str">
        <f>VLOOKUP($H1986,Neighborhoods!$A:$C,2,0)</f>
        <v>Manhattan</v>
      </c>
      <c r="J1986" t="str">
        <f>VLOOKUP($H1986,Neighborhoods!$A:$C,3,0)</f>
        <v>Chelsea</v>
      </c>
      <c r="K1986" t="s">
        <v>11822</v>
      </c>
      <c r="L1986" t="str">
        <f t="shared" si="120"/>
        <v>No</v>
      </c>
      <c r="M1986">
        <v>2</v>
      </c>
      <c r="N1986" t="str" cm="1">
        <f t="array" ref="N1986">_xlfn.IFS(M1986&lt;=2,"Small",M1986&lt;=5,"Medium",M1986&gt;5,"Large")</f>
        <v>Small</v>
      </c>
      <c r="O1986" s="50">
        <v>200</v>
      </c>
      <c r="P1986" s="67">
        <f t="shared" si="121"/>
        <v>0.04</v>
      </c>
      <c r="Q1986" s="52">
        <v>4.97</v>
      </c>
      <c r="R1986" s="52" t="str" cm="1">
        <f t="array" ref="R1986">_xlfn.IFS(ROUND(Q1986,0)=5,"Excellent",ROUND(Q1986,0)=4,"Good",ROUND(Q1986,0)=3,"Ok",ROUND(Q1986,0)&lt;3,"Bad")</f>
        <v>Excellent</v>
      </c>
      <c r="S1986">
        <v>36</v>
      </c>
      <c r="T1986" t="str">
        <f t="shared" si="122"/>
        <v>No</v>
      </c>
      <c r="U1986" s="65">
        <v>42512</v>
      </c>
      <c r="V1986" s="65">
        <v>44019</v>
      </c>
      <c r="W1986">
        <v>305</v>
      </c>
      <c r="X1986" t="str">
        <f t="shared" si="123"/>
        <v>Active</v>
      </c>
      <c r="Y1986" t="s">
        <v>15616</v>
      </c>
    </row>
    <row r="1987" spans="1:25" x14ac:dyDescent="0.25">
      <c r="A1987">
        <v>1986</v>
      </c>
      <c r="B1987" t="s">
        <v>1465</v>
      </c>
      <c r="C1987">
        <v>2538</v>
      </c>
      <c r="D1987" t="str">
        <f>VLOOKUP($C1987,Hosts!$A:$O,10,0)</f>
        <v>New York</v>
      </c>
      <c r="E1987" s="67">
        <f>INDEX(Hosts!$A:$O,MATCH(Places!$C1987,Hosts!$A:$A,0),MATCH(Places!E$1,Hosts!$1:$1,0))</f>
        <v>1</v>
      </c>
      <c r="F1987" s="67">
        <f>INDEX(Hosts!$A:$O,MATCH(Places!$C1987,Hosts!$A:$A,0),MATCH(Places!F$1,Hosts!$1:$1,0))</f>
        <v>0.94</v>
      </c>
      <c r="G1987" s="67" t="str">
        <f>INDEX(Hosts!$A:$O,MATCH(Places!$C1987,Hosts!$A:$A,0),MATCH(Places!G$1,Hosts!$1:$1,0))</f>
        <v>Yes</v>
      </c>
      <c r="H1987">
        <v>25</v>
      </c>
      <c r="I1987" t="str">
        <f>VLOOKUP($H1987,Neighborhoods!$A:$C,2,0)</f>
        <v>Queens</v>
      </c>
      <c r="J1987" t="str">
        <f>VLOOKUP($H1987,Neighborhoods!$A:$C,3,0)</f>
        <v>Ridgewood</v>
      </c>
      <c r="K1987" t="s">
        <v>11822</v>
      </c>
      <c r="L1987" t="str">
        <f t="shared" ref="L1987:L2050" si="124">IF(OR(K1987="Private room",K1987="Shared room"),"Yes","No")</f>
        <v>No</v>
      </c>
      <c r="M1987">
        <v>4</v>
      </c>
      <c r="N1987" t="str" cm="1">
        <f t="array" ref="N1987">_xlfn.IFS(M1987&lt;=2,"Small",M1987&lt;=5,"Medium",M1987&gt;5,"Large")</f>
        <v>Medium</v>
      </c>
      <c r="O1987" s="50">
        <v>130</v>
      </c>
      <c r="P1987" s="67">
        <f t="shared" ref="P1987:P2050" si="125">VLOOKUP(O1987,$AB$1:$AC$5,2)</f>
        <v>0.03</v>
      </c>
      <c r="Q1987" s="52">
        <v>4.92</v>
      </c>
      <c r="R1987" s="52" t="str" cm="1">
        <f t="array" ref="R1987">_xlfn.IFS(ROUND(Q1987,0)=5,"Excellent",ROUND(Q1987,0)=4,"Good",ROUND(Q1987,0)=3,"Ok",ROUND(Q1987,0)&lt;3,"Bad")</f>
        <v>Excellent</v>
      </c>
      <c r="S1987">
        <v>159</v>
      </c>
      <c r="T1987" t="str">
        <f t="shared" ref="T1987:T2050" si="126">IF(AND(Q1987&gt;=4.8,S1987&gt;100),"Yes","No")</f>
        <v>Yes</v>
      </c>
      <c r="U1987" s="65">
        <v>42515</v>
      </c>
      <c r="V1987" s="65">
        <v>43885</v>
      </c>
      <c r="W1987">
        <v>0</v>
      </c>
      <c r="X1987" t="str">
        <f t="shared" ref="X1987:X2050" si="127">IF(W1987&lt;&gt;0,"Active","Inactive")</f>
        <v>Inactive</v>
      </c>
      <c r="Y1987" t="s">
        <v>15615</v>
      </c>
    </row>
    <row r="1988" spans="1:25" x14ac:dyDescent="0.25">
      <c r="A1988">
        <v>1987</v>
      </c>
      <c r="B1988" t="s">
        <v>1466</v>
      </c>
      <c r="C1988">
        <v>2825</v>
      </c>
      <c r="D1988" t="str">
        <f>VLOOKUP($C1988,Hosts!$A:$O,10,0)</f>
        <v>New York</v>
      </c>
      <c r="E1988" s="67">
        <f>INDEX(Hosts!$A:$O,MATCH(Places!$C1988,Hosts!$A:$A,0),MATCH(Places!E$1,Hosts!$1:$1,0))</f>
        <v>0.4</v>
      </c>
      <c r="F1988" s="67">
        <f>INDEX(Hosts!$A:$O,MATCH(Places!$C1988,Hosts!$A:$A,0),MATCH(Places!F$1,Hosts!$1:$1,0))</f>
        <v>0.95</v>
      </c>
      <c r="G1988" s="67" t="str">
        <f>INDEX(Hosts!$A:$O,MATCH(Places!$C1988,Hosts!$A:$A,0),MATCH(Places!G$1,Hosts!$1:$1,0))</f>
        <v>No</v>
      </c>
      <c r="H1988">
        <v>9</v>
      </c>
      <c r="I1988" t="str">
        <f>VLOOKUP($H1988,Neighborhoods!$A:$C,2,0)</f>
        <v>Brooklyn</v>
      </c>
      <c r="J1988" t="str">
        <f>VLOOKUP($H1988,Neighborhoods!$A:$C,3,0)</f>
        <v>Crown Heights</v>
      </c>
      <c r="K1988" t="s">
        <v>11822</v>
      </c>
      <c r="L1988" t="str">
        <f t="shared" si="124"/>
        <v>No</v>
      </c>
      <c r="M1988">
        <v>3</v>
      </c>
      <c r="N1988" t="str" cm="1">
        <f t="array" ref="N1988">_xlfn.IFS(M1988&lt;=2,"Small",M1988&lt;=5,"Medium",M1988&gt;5,"Large")</f>
        <v>Medium</v>
      </c>
      <c r="O1988" s="50">
        <v>125</v>
      </c>
      <c r="P1988" s="67">
        <f t="shared" si="125"/>
        <v>0.03</v>
      </c>
      <c r="Q1988" s="52">
        <v>4.7300000000000004</v>
      </c>
      <c r="R1988" s="52" t="str" cm="1">
        <f t="array" ref="R1988">_xlfn.IFS(ROUND(Q1988,0)=5,"Excellent",ROUND(Q1988,0)=4,"Good",ROUND(Q1988,0)=3,"Ok",ROUND(Q1988,0)&lt;3,"Bad")</f>
        <v>Excellent</v>
      </c>
      <c r="S1988">
        <v>83</v>
      </c>
      <c r="T1988" t="str">
        <f t="shared" si="126"/>
        <v>No</v>
      </c>
      <c r="U1988" s="65">
        <v>42519</v>
      </c>
      <c r="V1988" s="65">
        <v>43807</v>
      </c>
      <c r="W1988">
        <v>179</v>
      </c>
      <c r="X1988" t="str">
        <f t="shared" si="127"/>
        <v>Active</v>
      </c>
      <c r="Y1988" t="s">
        <v>15615</v>
      </c>
    </row>
    <row r="1989" spans="1:25" x14ac:dyDescent="0.25">
      <c r="A1989">
        <v>1988</v>
      </c>
      <c r="B1989" t="s">
        <v>13711</v>
      </c>
      <c r="C1989">
        <v>679</v>
      </c>
      <c r="D1989" t="str">
        <f>VLOOKUP($C1989,Hosts!$A:$O,10,0)</f>
        <v>New York</v>
      </c>
      <c r="E1989" s="67">
        <f>INDEX(Hosts!$A:$O,MATCH(Places!$C1989,Hosts!$A:$A,0),MATCH(Places!E$1,Hosts!$1:$1,0))</f>
        <v>0.92</v>
      </c>
      <c r="F1989" s="67">
        <f>INDEX(Hosts!$A:$O,MATCH(Places!$C1989,Hosts!$A:$A,0),MATCH(Places!F$1,Hosts!$1:$1,0))</f>
        <v>0.95</v>
      </c>
      <c r="G1989" s="67" t="str">
        <f>INDEX(Hosts!$A:$O,MATCH(Places!$C1989,Hosts!$A:$A,0),MATCH(Places!G$1,Hosts!$1:$1,0))</f>
        <v>Yes</v>
      </c>
      <c r="H1989">
        <v>12</v>
      </c>
      <c r="I1989" t="str">
        <f>VLOOKUP($H1989,Neighborhoods!$A:$C,2,0)</f>
        <v>Brooklyn</v>
      </c>
      <c r="J1989" t="str">
        <f>VLOOKUP($H1989,Neighborhoods!$A:$C,3,0)</f>
        <v>Williamsburg</v>
      </c>
      <c r="K1989" t="s">
        <v>11822</v>
      </c>
      <c r="L1989" t="str">
        <f t="shared" si="124"/>
        <v>No</v>
      </c>
      <c r="M1989">
        <v>3</v>
      </c>
      <c r="N1989" t="str" cm="1">
        <f t="array" ref="N1989">_xlfn.IFS(M1989&lt;=2,"Small",M1989&lt;=5,"Medium",M1989&gt;5,"Large")</f>
        <v>Medium</v>
      </c>
      <c r="O1989" s="50">
        <v>179</v>
      </c>
      <c r="P1989" s="67">
        <f t="shared" si="125"/>
        <v>0.03</v>
      </c>
      <c r="Q1989" s="52">
        <v>4.91</v>
      </c>
      <c r="R1989" s="52" t="str" cm="1">
        <f t="array" ref="R1989">_xlfn.IFS(ROUND(Q1989,0)=5,"Excellent",ROUND(Q1989,0)=4,"Good",ROUND(Q1989,0)=3,"Ok",ROUND(Q1989,0)&lt;3,"Bad")</f>
        <v>Excellent</v>
      </c>
      <c r="S1989">
        <v>161</v>
      </c>
      <c r="T1989" t="str">
        <f t="shared" si="126"/>
        <v>Yes</v>
      </c>
      <c r="U1989" s="65">
        <v>42568</v>
      </c>
      <c r="V1989" s="65">
        <v>44042</v>
      </c>
      <c r="W1989">
        <v>158</v>
      </c>
      <c r="X1989" t="str">
        <f t="shared" si="127"/>
        <v>Active</v>
      </c>
      <c r="Y1989" t="s">
        <v>15615</v>
      </c>
    </row>
    <row r="1990" spans="1:25" x14ac:dyDescent="0.25">
      <c r="A1990">
        <v>1989</v>
      </c>
      <c r="B1990" t="s">
        <v>1467</v>
      </c>
      <c r="C1990">
        <v>2771</v>
      </c>
      <c r="D1990" t="str">
        <f>VLOOKUP($C1990,Hosts!$A:$O,10,0)</f>
        <v>New York</v>
      </c>
      <c r="E1990" s="67">
        <f>INDEX(Hosts!$A:$O,MATCH(Places!$C1990,Hosts!$A:$A,0),MATCH(Places!E$1,Hosts!$1:$1,0))</f>
        <v>0.77</v>
      </c>
      <c r="F1990" s="67">
        <f>INDEX(Hosts!$A:$O,MATCH(Places!$C1990,Hosts!$A:$A,0),MATCH(Places!F$1,Hosts!$1:$1,0))</f>
        <v>0.93</v>
      </c>
      <c r="G1990" s="67" t="str">
        <f>INDEX(Hosts!$A:$O,MATCH(Places!$C1990,Hosts!$A:$A,0),MATCH(Places!G$1,Hosts!$1:$1,0))</f>
        <v>No</v>
      </c>
      <c r="H1990">
        <v>17</v>
      </c>
      <c r="I1990" t="str">
        <f>VLOOKUP($H1990,Neighborhoods!$A:$C,2,0)</f>
        <v>Manhattan</v>
      </c>
      <c r="J1990" t="str">
        <f>VLOOKUP($H1990,Neighborhoods!$A:$C,3,0)</f>
        <v>Hell's Kitchen</v>
      </c>
      <c r="K1990" t="s">
        <v>11822</v>
      </c>
      <c r="L1990" t="str">
        <f t="shared" si="124"/>
        <v>No</v>
      </c>
      <c r="M1990">
        <v>5</v>
      </c>
      <c r="N1990" t="str" cm="1">
        <f t="array" ref="N1990">_xlfn.IFS(M1990&lt;=2,"Small",M1990&lt;=5,"Medium",M1990&gt;5,"Large")</f>
        <v>Medium</v>
      </c>
      <c r="O1990" s="50">
        <v>175</v>
      </c>
      <c r="P1990" s="67">
        <f t="shared" si="125"/>
        <v>0.03</v>
      </c>
      <c r="Q1990" s="52">
        <v>4.74</v>
      </c>
      <c r="R1990" s="52" t="str" cm="1">
        <f t="array" ref="R1990">_xlfn.IFS(ROUND(Q1990,0)=5,"Excellent",ROUND(Q1990,0)=4,"Good",ROUND(Q1990,0)=3,"Ok",ROUND(Q1990,0)&lt;3,"Bad")</f>
        <v>Excellent</v>
      </c>
      <c r="S1990">
        <v>115</v>
      </c>
      <c r="T1990" t="str">
        <f t="shared" si="126"/>
        <v>No</v>
      </c>
      <c r="U1990" s="65">
        <v>42514</v>
      </c>
      <c r="V1990" s="65">
        <v>43997</v>
      </c>
      <c r="W1990">
        <v>335</v>
      </c>
      <c r="X1990" t="str">
        <f t="shared" si="127"/>
        <v>Active</v>
      </c>
      <c r="Y1990" t="s">
        <v>15615</v>
      </c>
    </row>
    <row r="1991" spans="1:25" x14ac:dyDescent="0.25">
      <c r="A1991">
        <v>1990</v>
      </c>
      <c r="B1991" t="s">
        <v>1468</v>
      </c>
      <c r="C1991">
        <v>2571</v>
      </c>
      <c r="D1991" t="str">
        <f>VLOOKUP($C1991,Hosts!$A:$O,10,0)</f>
        <v>New York</v>
      </c>
      <c r="E1991" s="67">
        <f>INDEX(Hosts!$A:$O,MATCH(Places!$C1991,Hosts!$A:$A,0),MATCH(Places!E$1,Hosts!$1:$1,0))</f>
        <v>0.84</v>
      </c>
      <c r="F1991" s="67">
        <f>INDEX(Hosts!$A:$O,MATCH(Places!$C1991,Hosts!$A:$A,0),MATCH(Places!F$1,Hosts!$1:$1,0))</f>
        <v>0.97</v>
      </c>
      <c r="G1991" s="67" t="str">
        <f>INDEX(Hosts!$A:$O,MATCH(Places!$C1991,Hosts!$A:$A,0),MATCH(Places!G$1,Hosts!$1:$1,0))</f>
        <v>No</v>
      </c>
      <c r="H1991">
        <v>8</v>
      </c>
      <c r="I1991" t="str">
        <f>VLOOKUP($H1991,Neighborhoods!$A:$C,2,0)</f>
        <v>Brooklyn</v>
      </c>
      <c r="J1991" t="str">
        <f>VLOOKUP($H1991,Neighborhoods!$A:$C,3,0)</f>
        <v>Bushwick</v>
      </c>
      <c r="K1991" t="s">
        <v>1</v>
      </c>
      <c r="L1991" t="str">
        <f t="shared" si="124"/>
        <v>Yes</v>
      </c>
      <c r="M1991">
        <v>2</v>
      </c>
      <c r="N1991" t="str" cm="1">
        <f t="array" ref="N1991">_xlfn.IFS(M1991&lt;=2,"Small",M1991&lt;=5,"Medium",M1991&gt;5,"Large")</f>
        <v>Small</v>
      </c>
      <c r="O1991" s="50">
        <v>48</v>
      </c>
      <c r="P1991" s="67">
        <f t="shared" si="125"/>
        <v>0.03</v>
      </c>
      <c r="Q1991" s="52">
        <v>4.71</v>
      </c>
      <c r="R1991" s="52" t="str" cm="1">
        <f t="array" ref="R1991">_xlfn.IFS(ROUND(Q1991,0)=5,"Excellent",ROUND(Q1991,0)=4,"Good",ROUND(Q1991,0)=3,"Ok",ROUND(Q1991,0)&lt;3,"Bad")</f>
        <v>Excellent</v>
      </c>
      <c r="S1991">
        <v>298</v>
      </c>
      <c r="T1991" t="str">
        <f t="shared" si="126"/>
        <v>No</v>
      </c>
      <c r="U1991" s="65">
        <v>42527</v>
      </c>
      <c r="V1991" s="65">
        <v>44039</v>
      </c>
      <c r="W1991">
        <v>64</v>
      </c>
      <c r="X1991" t="str">
        <f t="shared" si="127"/>
        <v>Active</v>
      </c>
      <c r="Y1991" t="s">
        <v>15616</v>
      </c>
    </row>
    <row r="1992" spans="1:25" x14ac:dyDescent="0.25">
      <c r="A1992">
        <v>1991</v>
      </c>
      <c r="B1992" t="s">
        <v>1469</v>
      </c>
      <c r="C1992">
        <v>1014</v>
      </c>
      <c r="D1992" t="str">
        <f>VLOOKUP($C1992,Hosts!$A:$O,10,0)</f>
        <v>New York</v>
      </c>
      <c r="E1992" s="67">
        <f>INDEX(Hosts!$A:$O,MATCH(Places!$C1992,Hosts!$A:$A,0),MATCH(Places!E$1,Hosts!$1:$1,0))</f>
        <v>0.83</v>
      </c>
      <c r="F1992" s="67">
        <f>INDEX(Hosts!$A:$O,MATCH(Places!$C1992,Hosts!$A:$A,0),MATCH(Places!F$1,Hosts!$1:$1,0))</f>
        <v>0.28999999999999998</v>
      </c>
      <c r="G1992" s="67" t="str">
        <f>INDEX(Hosts!$A:$O,MATCH(Places!$C1992,Hosts!$A:$A,0),MATCH(Places!G$1,Hosts!$1:$1,0))</f>
        <v>No</v>
      </c>
      <c r="H1992">
        <v>13</v>
      </c>
      <c r="I1992" t="str">
        <f>VLOOKUP($H1992,Neighborhoods!$A:$C,2,0)</f>
        <v>Manhattan</v>
      </c>
      <c r="J1992" t="str">
        <f>VLOOKUP($H1992,Neighborhoods!$A:$C,3,0)</f>
        <v>Chelsea</v>
      </c>
      <c r="K1992" t="s">
        <v>11822</v>
      </c>
      <c r="L1992" t="str">
        <f t="shared" si="124"/>
        <v>No</v>
      </c>
      <c r="M1992">
        <v>6</v>
      </c>
      <c r="N1992" t="str" cm="1">
        <f t="array" ref="N1992">_xlfn.IFS(M1992&lt;=2,"Small",M1992&lt;=5,"Medium",M1992&gt;5,"Large")</f>
        <v>Large</v>
      </c>
      <c r="O1992" s="50">
        <v>743</v>
      </c>
      <c r="P1992" s="67">
        <f t="shared" si="125"/>
        <v>0.05</v>
      </c>
      <c r="Q1992" s="52">
        <v>5</v>
      </c>
      <c r="R1992" s="52" t="str" cm="1">
        <f t="array" ref="R1992">_xlfn.IFS(ROUND(Q1992,0)=5,"Excellent",ROUND(Q1992,0)=4,"Good",ROUND(Q1992,0)=3,"Ok",ROUND(Q1992,0)&lt;3,"Bad")</f>
        <v>Excellent</v>
      </c>
      <c r="S1992">
        <v>13</v>
      </c>
      <c r="T1992" t="str">
        <f t="shared" si="126"/>
        <v>No</v>
      </c>
      <c r="U1992" s="65">
        <v>42520</v>
      </c>
      <c r="V1992" s="65">
        <v>43828</v>
      </c>
      <c r="W1992">
        <v>2</v>
      </c>
      <c r="X1992" t="str">
        <f t="shared" si="127"/>
        <v>Active</v>
      </c>
      <c r="Y1992" t="s">
        <v>15615</v>
      </c>
    </row>
    <row r="1993" spans="1:25" x14ac:dyDescent="0.25">
      <c r="A1993">
        <v>1992</v>
      </c>
      <c r="B1993" t="s">
        <v>1470</v>
      </c>
      <c r="C1993">
        <v>1383</v>
      </c>
      <c r="D1993" t="str">
        <f>VLOOKUP($C1993,Hosts!$A:$O,10,0)</f>
        <v>New York</v>
      </c>
      <c r="E1993" s="67">
        <f>INDEX(Hosts!$A:$O,MATCH(Places!$C1993,Hosts!$A:$A,0),MATCH(Places!E$1,Hosts!$1:$1,0))</f>
        <v>1</v>
      </c>
      <c r="F1993" s="67">
        <f>INDEX(Hosts!$A:$O,MATCH(Places!$C1993,Hosts!$A:$A,0),MATCH(Places!F$1,Hosts!$1:$1,0))</f>
        <v>0.99</v>
      </c>
      <c r="G1993" s="67" t="str">
        <f>INDEX(Hosts!$A:$O,MATCH(Places!$C1993,Hosts!$A:$A,0),MATCH(Places!G$1,Hosts!$1:$1,0))</f>
        <v>Yes</v>
      </c>
      <c r="H1993">
        <v>26</v>
      </c>
      <c r="I1993" t="str">
        <f>VLOOKUP($H1993,Neighborhoods!$A:$C,2,0)</f>
        <v>Queens</v>
      </c>
      <c r="J1993" t="str">
        <f>VLOOKUP($H1993,Neighborhoods!$A:$C,3,0)</f>
        <v>Sunnyside</v>
      </c>
      <c r="K1993" t="s">
        <v>11822</v>
      </c>
      <c r="L1993" t="str">
        <f t="shared" si="124"/>
        <v>No</v>
      </c>
      <c r="M1993">
        <v>5</v>
      </c>
      <c r="N1993" t="str" cm="1">
        <f t="array" ref="N1993">_xlfn.IFS(M1993&lt;=2,"Small",M1993&lt;=5,"Medium",M1993&gt;5,"Large")</f>
        <v>Medium</v>
      </c>
      <c r="O1993" s="50">
        <v>150</v>
      </c>
      <c r="P1993" s="67">
        <f t="shared" si="125"/>
        <v>0.03</v>
      </c>
      <c r="Q1993" s="52">
        <v>4.9800000000000004</v>
      </c>
      <c r="R1993" s="52" t="str" cm="1">
        <f t="array" ref="R1993">_xlfn.IFS(ROUND(Q1993,0)=5,"Excellent",ROUND(Q1993,0)=4,"Good",ROUND(Q1993,0)=3,"Ok",ROUND(Q1993,0)&lt;3,"Bad")</f>
        <v>Excellent</v>
      </c>
      <c r="S1993">
        <v>184</v>
      </c>
      <c r="T1993" t="str">
        <f t="shared" si="126"/>
        <v>Yes</v>
      </c>
      <c r="U1993" s="65">
        <v>42593</v>
      </c>
      <c r="V1993" s="65">
        <v>43905</v>
      </c>
      <c r="W1993">
        <v>346</v>
      </c>
      <c r="X1993" t="str">
        <f t="shared" si="127"/>
        <v>Active</v>
      </c>
      <c r="Y1993" t="s">
        <v>15615</v>
      </c>
    </row>
    <row r="1994" spans="1:25" x14ac:dyDescent="0.25">
      <c r="A1994">
        <v>1993</v>
      </c>
      <c r="B1994" t="s">
        <v>1471</v>
      </c>
      <c r="C1994">
        <v>2826</v>
      </c>
      <c r="D1994" t="str">
        <f>VLOOKUP($C1994,Hosts!$A:$O,10,0)</f>
        <v>New York</v>
      </c>
      <c r="E1994" s="67">
        <f>INDEX(Hosts!$A:$O,MATCH(Places!$C1994,Hosts!$A:$A,0),MATCH(Places!E$1,Hosts!$1:$1,0))</f>
        <v>1</v>
      </c>
      <c r="F1994" s="67">
        <f>INDEX(Hosts!$A:$O,MATCH(Places!$C1994,Hosts!$A:$A,0),MATCH(Places!F$1,Hosts!$1:$1,0))</f>
        <v>0.65</v>
      </c>
      <c r="G1994" s="67" t="str">
        <f>INDEX(Hosts!$A:$O,MATCH(Places!$C1994,Hosts!$A:$A,0),MATCH(Places!G$1,Hosts!$1:$1,0))</f>
        <v>Yes</v>
      </c>
      <c r="H1994">
        <v>9</v>
      </c>
      <c r="I1994" t="str">
        <f>VLOOKUP($H1994,Neighborhoods!$A:$C,2,0)</f>
        <v>Brooklyn</v>
      </c>
      <c r="J1994" t="str">
        <f>VLOOKUP($H1994,Neighborhoods!$A:$C,3,0)</f>
        <v>Crown Heights</v>
      </c>
      <c r="K1994" t="s">
        <v>11822</v>
      </c>
      <c r="L1994" t="str">
        <f t="shared" si="124"/>
        <v>No</v>
      </c>
      <c r="M1994">
        <v>4</v>
      </c>
      <c r="N1994" t="str" cm="1">
        <f t="array" ref="N1994">_xlfn.IFS(M1994&lt;=2,"Small",M1994&lt;=5,"Medium",M1994&gt;5,"Large")</f>
        <v>Medium</v>
      </c>
      <c r="O1994" s="50">
        <v>139</v>
      </c>
      <c r="P1994" s="67">
        <f t="shared" si="125"/>
        <v>0.03</v>
      </c>
      <c r="Q1994" s="52">
        <v>4.9800000000000004</v>
      </c>
      <c r="R1994" s="52" t="str" cm="1">
        <f t="array" ref="R1994">_xlfn.IFS(ROUND(Q1994,0)=5,"Excellent",ROUND(Q1994,0)=4,"Good",ROUND(Q1994,0)=3,"Ok",ROUND(Q1994,0)&lt;3,"Bad")</f>
        <v>Excellent</v>
      </c>
      <c r="S1994">
        <v>127</v>
      </c>
      <c r="T1994" t="str">
        <f t="shared" si="126"/>
        <v>Yes</v>
      </c>
      <c r="U1994" s="65">
        <v>42511</v>
      </c>
      <c r="V1994" s="65">
        <v>43968</v>
      </c>
      <c r="W1994">
        <v>149</v>
      </c>
      <c r="X1994" t="str">
        <f t="shared" si="127"/>
        <v>Active</v>
      </c>
      <c r="Y1994" t="s">
        <v>15615</v>
      </c>
    </row>
    <row r="1995" spans="1:25" x14ac:dyDescent="0.25">
      <c r="A1995">
        <v>1994</v>
      </c>
      <c r="B1995" t="s">
        <v>1472</v>
      </c>
      <c r="C1995">
        <v>441</v>
      </c>
      <c r="D1995" t="str">
        <f>VLOOKUP($C1995,Hosts!$A:$O,10,0)</f>
        <v>New York</v>
      </c>
      <c r="E1995" s="67">
        <f>INDEX(Hosts!$A:$O,MATCH(Places!$C1995,Hosts!$A:$A,0),MATCH(Places!E$1,Hosts!$1:$1,0))</f>
        <v>1</v>
      </c>
      <c r="F1995" s="67">
        <f>INDEX(Hosts!$A:$O,MATCH(Places!$C1995,Hosts!$A:$A,0),MATCH(Places!F$1,Hosts!$1:$1,0))</f>
        <v>0.83</v>
      </c>
      <c r="G1995" s="67" t="str">
        <f>INDEX(Hosts!$A:$O,MATCH(Places!$C1995,Hosts!$A:$A,0),MATCH(Places!G$1,Hosts!$1:$1,0))</f>
        <v>No</v>
      </c>
      <c r="H1995">
        <v>12</v>
      </c>
      <c r="I1995" t="str">
        <f>VLOOKUP($H1995,Neighborhoods!$A:$C,2,0)</f>
        <v>Brooklyn</v>
      </c>
      <c r="J1995" t="str">
        <f>VLOOKUP($H1995,Neighborhoods!$A:$C,3,0)</f>
        <v>Williamsburg</v>
      </c>
      <c r="K1995" t="s">
        <v>1</v>
      </c>
      <c r="L1995" t="str">
        <f t="shared" si="124"/>
        <v>Yes</v>
      </c>
      <c r="M1995">
        <v>1</v>
      </c>
      <c r="N1995" t="str" cm="1">
        <f t="array" ref="N1995">_xlfn.IFS(M1995&lt;=2,"Small",M1995&lt;=5,"Medium",M1995&gt;5,"Large")</f>
        <v>Small</v>
      </c>
      <c r="O1995" s="50">
        <v>69</v>
      </c>
      <c r="P1995" s="67">
        <f t="shared" si="125"/>
        <v>0.03</v>
      </c>
      <c r="Q1995" s="52">
        <v>5</v>
      </c>
      <c r="R1995" s="52" t="str" cm="1">
        <f t="array" ref="R1995">_xlfn.IFS(ROUND(Q1995,0)=5,"Excellent",ROUND(Q1995,0)=4,"Good",ROUND(Q1995,0)=3,"Ok",ROUND(Q1995,0)&lt;3,"Bad")</f>
        <v>Excellent</v>
      </c>
      <c r="S1995">
        <v>6</v>
      </c>
      <c r="T1995" t="str">
        <f t="shared" si="126"/>
        <v>No</v>
      </c>
      <c r="U1995" s="65">
        <v>43020</v>
      </c>
      <c r="V1995" s="65">
        <v>43906</v>
      </c>
      <c r="W1995">
        <v>44</v>
      </c>
      <c r="X1995" t="str">
        <f t="shared" si="127"/>
        <v>Active</v>
      </c>
      <c r="Y1995" t="s">
        <v>15615</v>
      </c>
    </row>
    <row r="1996" spans="1:25" x14ac:dyDescent="0.25">
      <c r="A1996">
        <v>1995</v>
      </c>
      <c r="B1996" t="s">
        <v>1473</v>
      </c>
      <c r="C1996">
        <v>1489</v>
      </c>
      <c r="D1996" t="str">
        <f>VLOOKUP($C1996,Hosts!$A:$O,10,0)</f>
        <v>New York</v>
      </c>
      <c r="E1996" s="67">
        <f>INDEX(Hosts!$A:$O,MATCH(Places!$C1996,Hosts!$A:$A,0),MATCH(Places!E$1,Hosts!$1:$1,0))</f>
        <v>0.5</v>
      </c>
      <c r="F1996" s="67">
        <f>INDEX(Hosts!$A:$O,MATCH(Places!$C1996,Hosts!$A:$A,0),MATCH(Places!F$1,Hosts!$1:$1,0))</f>
        <v>0.9</v>
      </c>
      <c r="G1996" s="67" t="str">
        <f>INDEX(Hosts!$A:$O,MATCH(Places!$C1996,Hosts!$A:$A,0),MATCH(Places!G$1,Hosts!$1:$1,0))</f>
        <v>No</v>
      </c>
      <c r="H1996">
        <v>11</v>
      </c>
      <c r="I1996" t="str">
        <f>VLOOKUP($H1996,Neighborhoods!$A:$C,2,0)</f>
        <v>Brooklyn</v>
      </c>
      <c r="J1996" t="str">
        <f>VLOOKUP($H1996,Neighborhoods!$A:$C,3,0)</f>
        <v>Greenpoint</v>
      </c>
      <c r="K1996" t="s">
        <v>11822</v>
      </c>
      <c r="L1996" t="str">
        <f t="shared" si="124"/>
        <v>No</v>
      </c>
      <c r="M1996">
        <v>5</v>
      </c>
      <c r="N1996" t="str" cm="1">
        <f t="array" ref="N1996">_xlfn.IFS(M1996&lt;=2,"Small",M1996&lt;=5,"Medium",M1996&gt;5,"Large")</f>
        <v>Medium</v>
      </c>
      <c r="O1996" s="50">
        <v>125</v>
      </c>
      <c r="P1996" s="67">
        <f t="shared" si="125"/>
        <v>0.03</v>
      </c>
      <c r="Q1996" s="52">
        <v>4.95</v>
      </c>
      <c r="R1996" s="52" t="str" cm="1">
        <f t="array" ref="R1996">_xlfn.IFS(ROUND(Q1996,0)=5,"Excellent",ROUND(Q1996,0)=4,"Good",ROUND(Q1996,0)=3,"Ok",ROUND(Q1996,0)&lt;3,"Bad")</f>
        <v>Excellent</v>
      </c>
      <c r="S1996">
        <v>118</v>
      </c>
      <c r="T1996" t="str">
        <f t="shared" si="126"/>
        <v>Yes</v>
      </c>
      <c r="U1996" s="65">
        <v>42537</v>
      </c>
      <c r="V1996" s="65">
        <v>43886</v>
      </c>
      <c r="W1996">
        <v>44</v>
      </c>
      <c r="X1996" t="str">
        <f t="shared" si="127"/>
        <v>Active</v>
      </c>
      <c r="Y1996" t="s">
        <v>15615</v>
      </c>
    </row>
    <row r="1997" spans="1:25" x14ac:dyDescent="0.25">
      <c r="A1997">
        <v>1996</v>
      </c>
      <c r="B1997" t="s">
        <v>1474</v>
      </c>
      <c r="C1997">
        <v>2831</v>
      </c>
      <c r="D1997" t="str">
        <f>VLOOKUP($C1997,Hosts!$A:$O,10,0)</f>
        <v>Nevada</v>
      </c>
      <c r="E1997" s="67">
        <f>INDEX(Hosts!$A:$O,MATCH(Places!$C1997,Hosts!$A:$A,0),MATCH(Places!E$1,Hosts!$1:$1,0))</f>
        <v>0</v>
      </c>
      <c r="F1997" s="67">
        <f>INDEX(Hosts!$A:$O,MATCH(Places!$C1997,Hosts!$A:$A,0),MATCH(Places!F$1,Hosts!$1:$1,0))</f>
        <v>0.47</v>
      </c>
      <c r="G1997" s="67" t="str">
        <f>INDEX(Hosts!$A:$O,MATCH(Places!$C1997,Hosts!$A:$A,0),MATCH(Places!G$1,Hosts!$1:$1,0))</f>
        <v>No</v>
      </c>
      <c r="H1997">
        <v>19</v>
      </c>
      <c r="I1997" t="str">
        <f>VLOOKUP($H1997,Neighborhoods!$A:$C,2,0)</f>
        <v>Manhattan</v>
      </c>
      <c r="J1997" t="str">
        <f>VLOOKUP($H1997,Neighborhoods!$A:$C,3,0)</f>
        <v>Upper East Side</v>
      </c>
      <c r="K1997" t="s">
        <v>11822</v>
      </c>
      <c r="L1997" t="str">
        <f t="shared" si="124"/>
        <v>No</v>
      </c>
      <c r="M1997">
        <v>6</v>
      </c>
      <c r="N1997" t="str" cm="1">
        <f t="array" ref="N1997">_xlfn.IFS(M1997&lt;=2,"Small",M1997&lt;=5,"Medium",M1997&gt;5,"Large")</f>
        <v>Large</v>
      </c>
      <c r="O1997" s="50">
        <v>375</v>
      </c>
      <c r="P1997" s="67">
        <f t="shared" si="125"/>
        <v>0.04</v>
      </c>
      <c r="Q1997" s="52">
        <v>4.88</v>
      </c>
      <c r="R1997" s="52" t="str" cm="1">
        <f t="array" ref="R1997">_xlfn.IFS(ROUND(Q1997,0)=5,"Excellent",ROUND(Q1997,0)=4,"Good",ROUND(Q1997,0)=3,"Ok",ROUND(Q1997,0)&lt;3,"Bad")</f>
        <v>Excellent</v>
      </c>
      <c r="S1997">
        <v>8</v>
      </c>
      <c r="T1997" t="str">
        <f t="shared" si="126"/>
        <v>No</v>
      </c>
      <c r="U1997" s="65">
        <v>43295</v>
      </c>
      <c r="V1997" s="65">
        <v>43832</v>
      </c>
      <c r="W1997">
        <v>168</v>
      </c>
      <c r="X1997" t="str">
        <f t="shared" si="127"/>
        <v>Active</v>
      </c>
      <c r="Y1997" t="s">
        <v>15615</v>
      </c>
    </row>
    <row r="1998" spans="1:25" x14ac:dyDescent="0.25">
      <c r="A1998">
        <v>1997</v>
      </c>
      <c r="B1998" t="s">
        <v>1475</v>
      </c>
      <c r="C1998">
        <v>2827</v>
      </c>
      <c r="D1998" t="str">
        <f>VLOOKUP($C1998,Hosts!$A:$O,10,0)</f>
        <v>New York</v>
      </c>
      <c r="E1998" s="67">
        <f>INDEX(Hosts!$A:$O,MATCH(Places!$C1998,Hosts!$A:$A,0),MATCH(Places!E$1,Hosts!$1:$1,0))</f>
        <v>1</v>
      </c>
      <c r="F1998" s="67">
        <f>INDEX(Hosts!$A:$O,MATCH(Places!$C1998,Hosts!$A:$A,0),MATCH(Places!F$1,Hosts!$1:$1,0))</f>
        <v>0.97</v>
      </c>
      <c r="G1998" s="67" t="str">
        <f>INDEX(Hosts!$A:$O,MATCH(Places!$C1998,Hosts!$A:$A,0),MATCH(Places!G$1,Hosts!$1:$1,0))</f>
        <v>No</v>
      </c>
      <c r="H1998">
        <v>9</v>
      </c>
      <c r="I1998" t="str">
        <f>VLOOKUP($H1998,Neighborhoods!$A:$C,2,0)</f>
        <v>Brooklyn</v>
      </c>
      <c r="J1998" t="str">
        <f>VLOOKUP($H1998,Neighborhoods!$A:$C,3,0)</f>
        <v>Crown Heights</v>
      </c>
      <c r="K1998" t="s">
        <v>1</v>
      </c>
      <c r="L1998" t="str">
        <f t="shared" si="124"/>
        <v>Yes</v>
      </c>
      <c r="M1998">
        <v>2</v>
      </c>
      <c r="N1998" t="str" cm="1">
        <f t="array" ref="N1998">_xlfn.IFS(M1998&lt;=2,"Small",M1998&lt;=5,"Medium",M1998&gt;5,"Large")</f>
        <v>Small</v>
      </c>
      <c r="O1998" s="50">
        <v>69</v>
      </c>
      <c r="P1998" s="67">
        <f t="shared" si="125"/>
        <v>0.03</v>
      </c>
      <c r="Q1998" s="52">
        <v>4.66</v>
      </c>
      <c r="R1998" s="52" t="str" cm="1">
        <f t="array" ref="R1998">_xlfn.IFS(ROUND(Q1998,0)=5,"Excellent",ROUND(Q1998,0)=4,"Good",ROUND(Q1998,0)=3,"Ok",ROUND(Q1998,0)&lt;3,"Bad")</f>
        <v>Excellent</v>
      </c>
      <c r="S1998">
        <v>145</v>
      </c>
      <c r="T1998" t="str">
        <f t="shared" si="126"/>
        <v>No</v>
      </c>
      <c r="U1998" s="65">
        <v>42513</v>
      </c>
      <c r="V1998" s="65">
        <v>43832</v>
      </c>
      <c r="W1998">
        <v>228</v>
      </c>
      <c r="X1998" t="str">
        <f t="shared" si="127"/>
        <v>Active</v>
      </c>
      <c r="Y1998" t="s">
        <v>15615</v>
      </c>
    </row>
    <row r="1999" spans="1:25" x14ac:dyDescent="0.25">
      <c r="A1999">
        <v>1998</v>
      </c>
      <c r="B1999" t="s">
        <v>1477</v>
      </c>
      <c r="C1999">
        <v>385</v>
      </c>
      <c r="D1999" t="str">
        <f>VLOOKUP($C1999,Hosts!$A:$O,10,0)</f>
        <v>New York</v>
      </c>
      <c r="E1999" s="67">
        <f>INDEX(Hosts!$A:$O,MATCH(Places!$C1999,Hosts!$A:$A,0),MATCH(Places!E$1,Hosts!$1:$1,0))</f>
        <v>1</v>
      </c>
      <c r="F1999" s="67">
        <f>INDEX(Hosts!$A:$O,MATCH(Places!$C1999,Hosts!$A:$A,0),MATCH(Places!F$1,Hosts!$1:$1,0))</f>
        <v>0.67</v>
      </c>
      <c r="G1999" s="67" t="str">
        <f>INDEX(Hosts!$A:$O,MATCH(Places!$C1999,Hosts!$A:$A,0),MATCH(Places!G$1,Hosts!$1:$1,0))</f>
        <v>No</v>
      </c>
      <c r="H1999">
        <v>14</v>
      </c>
      <c r="I1999" t="str">
        <f>VLOOKUP($H1999,Neighborhoods!$A:$C,2,0)</f>
        <v>Manhattan</v>
      </c>
      <c r="J1999" t="str">
        <f>VLOOKUP($H1999,Neighborhoods!$A:$C,3,0)</f>
        <v>East Harlem</v>
      </c>
      <c r="K1999" t="s">
        <v>11822</v>
      </c>
      <c r="L1999" t="str">
        <f t="shared" si="124"/>
        <v>No</v>
      </c>
      <c r="M1999">
        <v>4</v>
      </c>
      <c r="N1999" t="str" cm="1">
        <f t="array" ref="N1999">_xlfn.IFS(M1999&lt;=2,"Small",M1999&lt;=5,"Medium",M1999&gt;5,"Large")</f>
        <v>Medium</v>
      </c>
      <c r="O1999" s="50">
        <v>147</v>
      </c>
      <c r="P1999" s="67">
        <f t="shared" si="125"/>
        <v>0.03</v>
      </c>
      <c r="Q1999" s="52">
        <v>4.8099999999999996</v>
      </c>
      <c r="R1999" s="52" t="str" cm="1">
        <f t="array" ref="R1999">_xlfn.IFS(ROUND(Q1999,0)=5,"Excellent",ROUND(Q1999,0)=4,"Good",ROUND(Q1999,0)=3,"Ok",ROUND(Q1999,0)&lt;3,"Bad")</f>
        <v>Excellent</v>
      </c>
      <c r="S1999">
        <v>31</v>
      </c>
      <c r="T1999" t="str">
        <f t="shared" si="126"/>
        <v>No</v>
      </c>
      <c r="U1999" s="65">
        <v>42517</v>
      </c>
      <c r="V1999" s="65">
        <v>43823</v>
      </c>
      <c r="W1999">
        <v>180</v>
      </c>
      <c r="X1999" t="str">
        <f t="shared" si="127"/>
        <v>Active</v>
      </c>
      <c r="Y1999" t="s">
        <v>15615</v>
      </c>
    </row>
    <row r="2000" spans="1:25" x14ac:dyDescent="0.25">
      <c r="A2000">
        <v>1999</v>
      </c>
      <c r="B2000" t="s">
        <v>14545</v>
      </c>
      <c r="C2000">
        <v>2836</v>
      </c>
      <c r="D2000" t="str">
        <f>VLOOKUP($C2000,Hosts!$A:$O,10,0)</f>
        <v>New York</v>
      </c>
      <c r="E2000" s="67">
        <f>INDEX(Hosts!$A:$O,MATCH(Places!$C2000,Hosts!$A:$A,0),MATCH(Places!E$1,Hosts!$1:$1,0))</f>
        <v>0.95</v>
      </c>
      <c r="F2000" s="67">
        <f>INDEX(Hosts!$A:$O,MATCH(Places!$C2000,Hosts!$A:$A,0),MATCH(Places!F$1,Hosts!$1:$1,0))</f>
        <v>0.94</v>
      </c>
      <c r="G2000" s="67" t="str">
        <f>INDEX(Hosts!$A:$O,MATCH(Places!$C2000,Hosts!$A:$A,0),MATCH(Places!G$1,Hosts!$1:$1,0))</f>
        <v>No</v>
      </c>
      <c r="H2000">
        <v>7</v>
      </c>
      <c r="I2000" t="str">
        <f>VLOOKUP($H2000,Neighborhoods!$A:$C,2,0)</f>
        <v>Brooklyn</v>
      </c>
      <c r="J2000" t="str">
        <f>VLOOKUP($H2000,Neighborhoods!$A:$C,3,0)</f>
        <v>Bedford-Stuyvesant</v>
      </c>
      <c r="K2000" t="s">
        <v>1</v>
      </c>
      <c r="L2000" t="str">
        <f t="shared" si="124"/>
        <v>Yes</v>
      </c>
      <c r="M2000">
        <v>3</v>
      </c>
      <c r="N2000" t="str" cm="1">
        <f t="array" ref="N2000">_xlfn.IFS(M2000&lt;=2,"Small",M2000&lt;=5,"Medium",M2000&gt;5,"Large")</f>
        <v>Medium</v>
      </c>
      <c r="O2000" s="50">
        <v>46</v>
      </c>
      <c r="P2000" s="67">
        <f t="shared" si="125"/>
        <v>0.03</v>
      </c>
      <c r="Q2000" s="52">
        <v>4.37</v>
      </c>
      <c r="R2000" s="52" t="str" cm="1">
        <f t="array" ref="R2000">_xlfn.IFS(ROUND(Q2000,0)=5,"Excellent",ROUND(Q2000,0)=4,"Good",ROUND(Q2000,0)=3,"Ok",ROUND(Q2000,0)&lt;3,"Bad")</f>
        <v>Good</v>
      </c>
      <c r="S2000">
        <v>144</v>
      </c>
      <c r="T2000" t="str">
        <f t="shared" si="126"/>
        <v>No</v>
      </c>
      <c r="U2000" s="65">
        <v>42521</v>
      </c>
      <c r="V2000" s="65">
        <v>44004</v>
      </c>
      <c r="W2000">
        <v>357</v>
      </c>
      <c r="X2000" t="str">
        <f t="shared" si="127"/>
        <v>Active</v>
      </c>
      <c r="Y2000" t="s">
        <v>15615</v>
      </c>
    </row>
    <row r="2001" spans="1:25" x14ac:dyDescent="0.25">
      <c r="A2001">
        <v>2000</v>
      </c>
      <c r="B2001" t="s">
        <v>1478</v>
      </c>
      <c r="C2001">
        <v>2837</v>
      </c>
      <c r="D2001" t="str">
        <f>VLOOKUP($C2001,Hosts!$A:$O,10,0)</f>
        <v>New York</v>
      </c>
      <c r="E2001" s="67">
        <f>INDEX(Hosts!$A:$O,MATCH(Places!$C2001,Hosts!$A:$A,0),MATCH(Places!E$1,Hosts!$1:$1,0))</f>
        <v>1</v>
      </c>
      <c r="F2001" s="67">
        <f>INDEX(Hosts!$A:$O,MATCH(Places!$C2001,Hosts!$A:$A,0),MATCH(Places!F$1,Hosts!$1:$1,0))</f>
        <v>1</v>
      </c>
      <c r="G2001" s="67" t="str">
        <f>INDEX(Hosts!$A:$O,MATCH(Places!$C2001,Hosts!$A:$A,0),MATCH(Places!G$1,Hosts!$1:$1,0))</f>
        <v>Yes</v>
      </c>
      <c r="H2001">
        <v>14</v>
      </c>
      <c r="I2001" t="str">
        <f>VLOOKUP($H2001,Neighborhoods!$A:$C,2,0)</f>
        <v>Manhattan</v>
      </c>
      <c r="J2001" t="str">
        <f>VLOOKUP($H2001,Neighborhoods!$A:$C,3,0)</f>
        <v>East Harlem</v>
      </c>
      <c r="K2001" t="s">
        <v>11822</v>
      </c>
      <c r="L2001" t="str">
        <f t="shared" si="124"/>
        <v>No</v>
      </c>
      <c r="M2001">
        <v>3</v>
      </c>
      <c r="N2001" t="str" cm="1">
        <f t="array" ref="N2001">_xlfn.IFS(M2001&lt;=2,"Small",M2001&lt;=5,"Medium",M2001&gt;5,"Large")</f>
        <v>Medium</v>
      </c>
      <c r="O2001" s="50">
        <v>172</v>
      </c>
      <c r="P2001" s="67">
        <f t="shared" si="125"/>
        <v>0.03</v>
      </c>
      <c r="Q2001" s="52">
        <v>4.99</v>
      </c>
      <c r="R2001" s="52" t="str" cm="1">
        <f t="array" ref="R2001">_xlfn.IFS(ROUND(Q2001,0)=5,"Excellent",ROUND(Q2001,0)=4,"Good",ROUND(Q2001,0)=3,"Ok",ROUND(Q2001,0)&lt;3,"Bad")</f>
        <v>Excellent</v>
      </c>
      <c r="S2001">
        <v>67</v>
      </c>
      <c r="T2001" t="str">
        <f t="shared" si="126"/>
        <v>No</v>
      </c>
      <c r="U2001" s="65">
        <v>42584</v>
      </c>
      <c r="V2001" s="65">
        <v>43902</v>
      </c>
      <c r="W2001">
        <v>228</v>
      </c>
      <c r="X2001" t="str">
        <f t="shared" si="127"/>
        <v>Active</v>
      </c>
      <c r="Y2001" t="s">
        <v>15615</v>
      </c>
    </row>
    <row r="2002" spans="1:25" x14ac:dyDescent="0.25">
      <c r="A2002">
        <v>2001</v>
      </c>
      <c r="B2002" t="s">
        <v>1480</v>
      </c>
      <c r="C2002">
        <v>1844</v>
      </c>
      <c r="D2002" t="str">
        <f>VLOOKUP($C2002,Hosts!$A:$O,10,0)</f>
        <v>New York</v>
      </c>
      <c r="E2002" s="67">
        <f>INDEX(Hosts!$A:$O,MATCH(Places!$C2002,Hosts!$A:$A,0),MATCH(Places!E$1,Hosts!$1:$1,0))</f>
        <v>1</v>
      </c>
      <c r="F2002" s="67">
        <f>INDEX(Hosts!$A:$O,MATCH(Places!$C2002,Hosts!$A:$A,0),MATCH(Places!F$1,Hosts!$1:$1,0))</f>
        <v>1</v>
      </c>
      <c r="G2002" s="67" t="str">
        <f>INDEX(Hosts!$A:$O,MATCH(Places!$C2002,Hosts!$A:$A,0),MATCH(Places!G$1,Hosts!$1:$1,0))</f>
        <v>Yes</v>
      </c>
      <c r="H2002">
        <v>12</v>
      </c>
      <c r="I2002" t="str">
        <f>VLOOKUP($H2002,Neighborhoods!$A:$C,2,0)</f>
        <v>Brooklyn</v>
      </c>
      <c r="J2002" t="str">
        <f>VLOOKUP($H2002,Neighborhoods!$A:$C,3,0)</f>
        <v>Williamsburg</v>
      </c>
      <c r="K2002" t="s">
        <v>11822</v>
      </c>
      <c r="L2002" t="str">
        <f t="shared" si="124"/>
        <v>No</v>
      </c>
      <c r="M2002">
        <v>2</v>
      </c>
      <c r="N2002" t="str" cm="1">
        <f t="array" ref="N2002">_xlfn.IFS(M2002&lt;=2,"Small",M2002&lt;=5,"Medium",M2002&gt;5,"Large")</f>
        <v>Small</v>
      </c>
      <c r="O2002" s="50">
        <v>150</v>
      </c>
      <c r="P2002" s="67">
        <f t="shared" si="125"/>
        <v>0.03</v>
      </c>
      <c r="Q2002" s="52">
        <v>4.9800000000000004</v>
      </c>
      <c r="R2002" s="52" t="str" cm="1">
        <f t="array" ref="R2002">_xlfn.IFS(ROUND(Q2002,0)=5,"Excellent",ROUND(Q2002,0)=4,"Good",ROUND(Q2002,0)=3,"Ok",ROUND(Q2002,0)&lt;3,"Bad")</f>
        <v>Excellent</v>
      </c>
      <c r="S2002">
        <v>126</v>
      </c>
      <c r="T2002" t="str">
        <f t="shared" si="126"/>
        <v>Yes</v>
      </c>
      <c r="U2002" s="65">
        <v>42515</v>
      </c>
      <c r="V2002" s="65">
        <v>43906</v>
      </c>
      <c r="W2002">
        <v>288</v>
      </c>
      <c r="X2002" t="str">
        <f t="shared" si="127"/>
        <v>Active</v>
      </c>
      <c r="Y2002" t="s">
        <v>15616</v>
      </c>
    </row>
    <row r="2003" spans="1:25" x14ac:dyDescent="0.25">
      <c r="A2003">
        <v>2002</v>
      </c>
      <c r="B2003" t="s">
        <v>1481</v>
      </c>
      <c r="C2003">
        <v>2212</v>
      </c>
      <c r="D2003" t="str">
        <f>VLOOKUP($C2003,Hosts!$A:$O,10,0)</f>
        <v>New York</v>
      </c>
      <c r="E2003" s="67">
        <f>INDEX(Hosts!$A:$O,MATCH(Places!$C2003,Hosts!$A:$A,0),MATCH(Places!E$1,Hosts!$1:$1,0))</f>
        <v>1</v>
      </c>
      <c r="F2003" s="67">
        <f>INDEX(Hosts!$A:$O,MATCH(Places!$C2003,Hosts!$A:$A,0),MATCH(Places!F$1,Hosts!$1:$1,0))</f>
        <v>0.81</v>
      </c>
      <c r="G2003" s="67" t="str">
        <f>INDEX(Hosts!$A:$O,MATCH(Places!$C2003,Hosts!$A:$A,0),MATCH(Places!G$1,Hosts!$1:$1,0))</f>
        <v>Yes</v>
      </c>
      <c r="H2003">
        <v>24</v>
      </c>
      <c r="I2003" t="str">
        <f>VLOOKUP($H2003,Neighborhoods!$A:$C,2,0)</f>
        <v>Queens</v>
      </c>
      <c r="J2003" t="str">
        <f>VLOOKUP($H2003,Neighborhoods!$A:$C,3,0)</f>
        <v>Long Island City</v>
      </c>
      <c r="K2003" t="s">
        <v>11822</v>
      </c>
      <c r="L2003" t="str">
        <f t="shared" si="124"/>
        <v>No</v>
      </c>
      <c r="M2003">
        <v>4</v>
      </c>
      <c r="N2003" t="str" cm="1">
        <f t="array" ref="N2003">_xlfn.IFS(M2003&lt;=2,"Small",M2003&lt;=5,"Medium",M2003&gt;5,"Large")</f>
        <v>Medium</v>
      </c>
      <c r="O2003" s="50">
        <v>150</v>
      </c>
      <c r="P2003" s="67">
        <f t="shared" si="125"/>
        <v>0.03</v>
      </c>
      <c r="Q2003" s="52">
        <v>4.9800000000000004</v>
      </c>
      <c r="R2003" s="52" t="str" cm="1">
        <f t="array" ref="R2003">_xlfn.IFS(ROUND(Q2003,0)=5,"Excellent",ROUND(Q2003,0)=4,"Good",ROUND(Q2003,0)=3,"Ok",ROUND(Q2003,0)&lt;3,"Bad")</f>
        <v>Excellent</v>
      </c>
      <c r="S2003">
        <v>108</v>
      </c>
      <c r="T2003" t="str">
        <f t="shared" si="126"/>
        <v>Yes</v>
      </c>
      <c r="U2003" s="65">
        <v>42520</v>
      </c>
      <c r="V2003" s="65">
        <v>44038</v>
      </c>
      <c r="W2003">
        <v>119</v>
      </c>
      <c r="X2003" t="str">
        <f t="shared" si="127"/>
        <v>Active</v>
      </c>
      <c r="Y2003" t="s">
        <v>15615</v>
      </c>
    </row>
    <row r="2004" spans="1:25" x14ac:dyDescent="0.25">
      <c r="A2004">
        <v>2003</v>
      </c>
      <c r="B2004" t="s">
        <v>1482</v>
      </c>
      <c r="C2004">
        <v>2636</v>
      </c>
      <c r="D2004" t="str">
        <f>VLOOKUP($C2004,Hosts!$A:$O,10,0)</f>
        <v>New York</v>
      </c>
      <c r="E2004" s="67">
        <f>INDEX(Hosts!$A:$O,MATCH(Places!$C2004,Hosts!$A:$A,0),MATCH(Places!E$1,Hosts!$1:$1,0))</f>
        <v>0.75</v>
      </c>
      <c r="F2004" s="67">
        <f>INDEX(Hosts!$A:$O,MATCH(Places!$C2004,Hosts!$A:$A,0),MATCH(Places!F$1,Hosts!$1:$1,0))</f>
        <v>0.91</v>
      </c>
      <c r="G2004" s="67" t="str">
        <f>INDEX(Hosts!$A:$O,MATCH(Places!$C2004,Hosts!$A:$A,0),MATCH(Places!G$1,Hosts!$1:$1,0))</f>
        <v>No</v>
      </c>
      <c r="H2004">
        <v>17</v>
      </c>
      <c r="I2004" t="str">
        <f>VLOOKUP($H2004,Neighborhoods!$A:$C,2,0)</f>
        <v>Manhattan</v>
      </c>
      <c r="J2004" t="str">
        <f>VLOOKUP($H2004,Neighborhoods!$A:$C,3,0)</f>
        <v>Hell's Kitchen</v>
      </c>
      <c r="K2004" t="s">
        <v>1</v>
      </c>
      <c r="L2004" t="str">
        <f t="shared" si="124"/>
        <v>Yes</v>
      </c>
      <c r="M2004">
        <v>1</v>
      </c>
      <c r="N2004" t="str" cm="1">
        <f t="array" ref="N2004">_xlfn.IFS(M2004&lt;=2,"Small",M2004&lt;=5,"Medium",M2004&gt;5,"Large")</f>
        <v>Small</v>
      </c>
      <c r="O2004" s="50">
        <v>75</v>
      </c>
      <c r="P2004" s="67">
        <f t="shared" si="125"/>
        <v>0.03</v>
      </c>
      <c r="Q2004" s="52">
        <v>4.96</v>
      </c>
      <c r="R2004" s="52" t="str" cm="1">
        <f t="array" ref="R2004">_xlfn.IFS(ROUND(Q2004,0)=5,"Excellent",ROUND(Q2004,0)=4,"Good",ROUND(Q2004,0)=3,"Ok",ROUND(Q2004,0)&lt;3,"Bad")</f>
        <v>Excellent</v>
      </c>
      <c r="S2004">
        <v>173</v>
      </c>
      <c r="T2004" t="str">
        <f t="shared" si="126"/>
        <v>Yes</v>
      </c>
      <c r="U2004" s="65">
        <v>42530</v>
      </c>
      <c r="V2004" s="65">
        <v>43904</v>
      </c>
      <c r="W2004">
        <v>227</v>
      </c>
      <c r="X2004" t="str">
        <f t="shared" si="127"/>
        <v>Active</v>
      </c>
      <c r="Y2004" t="s">
        <v>15615</v>
      </c>
    </row>
    <row r="2005" spans="1:25" x14ac:dyDescent="0.25">
      <c r="A2005">
        <v>2004</v>
      </c>
      <c r="B2005" t="s">
        <v>1483</v>
      </c>
      <c r="C2005">
        <v>2823</v>
      </c>
      <c r="D2005" t="str">
        <f>VLOOKUP($C2005,Hosts!$A:$O,10,0)</f>
        <v>New York</v>
      </c>
      <c r="E2005" s="67">
        <f>INDEX(Hosts!$A:$O,MATCH(Places!$C2005,Hosts!$A:$A,0),MATCH(Places!E$1,Hosts!$1:$1,0))</f>
        <v>1</v>
      </c>
      <c r="F2005" s="67">
        <f>INDEX(Hosts!$A:$O,MATCH(Places!$C2005,Hosts!$A:$A,0),MATCH(Places!F$1,Hosts!$1:$1,0))</f>
        <v>1</v>
      </c>
      <c r="G2005" s="67" t="str">
        <f>INDEX(Hosts!$A:$O,MATCH(Places!$C2005,Hosts!$A:$A,0),MATCH(Places!G$1,Hosts!$1:$1,0))</f>
        <v>Yes</v>
      </c>
      <c r="H2005">
        <v>10</v>
      </c>
      <c r="I2005" t="str">
        <f>VLOOKUP($H2005,Neighborhoods!$A:$C,2,0)</f>
        <v>Brooklyn</v>
      </c>
      <c r="J2005" t="str">
        <f>VLOOKUP($H2005,Neighborhoods!$A:$C,3,0)</f>
        <v>East Flatbush</v>
      </c>
      <c r="K2005" t="s">
        <v>1</v>
      </c>
      <c r="L2005" t="str">
        <f t="shared" si="124"/>
        <v>Yes</v>
      </c>
      <c r="M2005">
        <v>1</v>
      </c>
      <c r="N2005" t="str" cm="1">
        <f t="array" ref="N2005">_xlfn.IFS(M2005&lt;=2,"Small",M2005&lt;=5,"Medium",M2005&gt;5,"Large")</f>
        <v>Small</v>
      </c>
      <c r="O2005" s="50">
        <v>63</v>
      </c>
      <c r="P2005" s="67">
        <f t="shared" si="125"/>
        <v>0.03</v>
      </c>
      <c r="Q2005" s="52">
        <v>4.71</v>
      </c>
      <c r="R2005" s="52" t="str" cm="1">
        <f t="array" ref="R2005">_xlfn.IFS(ROUND(Q2005,0)=5,"Excellent",ROUND(Q2005,0)=4,"Good",ROUND(Q2005,0)=3,"Ok",ROUND(Q2005,0)&lt;3,"Bad")</f>
        <v>Excellent</v>
      </c>
      <c r="S2005">
        <v>31</v>
      </c>
      <c r="T2005" t="str">
        <f t="shared" si="126"/>
        <v>No</v>
      </c>
      <c r="U2005" s="65">
        <v>42527</v>
      </c>
      <c r="V2005" s="65">
        <v>43846</v>
      </c>
      <c r="W2005">
        <v>365</v>
      </c>
      <c r="X2005" t="str">
        <f t="shared" si="127"/>
        <v>Active</v>
      </c>
      <c r="Y2005" t="s">
        <v>15615</v>
      </c>
    </row>
    <row r="2006" spans="1:25" x14ac:dyDescent="0.25">
      <c r="A2006">
        <v>2005</v>
      </c>
      <c r="B2006" t="s">
        <v>1484</v>
      </c>
      <c r="C2006">
        <v>2301</v>
      </c>
      <c r="D2006" t="str">
        <f>VLOOKUP($C2006,Hosts!$A:$O,10,0)</f>
        <v>New York</v>
      </c>
      <c r="E2006" s="67">
        <f>INDEX(Hosts!$A:$O,MATCH(Places!$C2006,Hosts!$A:$A,0),MATCH(Places!E$1,Hosts!$1:$1,0))</f>
        <v>0.75</v>
      </c>
      <c r="F2006" s="67">
        <f>INDEX(Hosts!$A:$O,MATCH(Places!$C2006,Hosts!$A:$A,0),MATCH(Places!F$1,Hosts!$1:$1,0))</f>
        <v>0.97</v>
      </c>
      <c r="G2006" s="67" t="str">
        <f>INDEX(Hosts!$A:$O,MATCH(Places!$C2006,Hosts!$A:$A,0),MATCH(Places!G$1,Hosts!$1:$1,0))</f>
        <v>Yes</v>
      </c>
      <c r="H2006">
        <v>19</v>
      </c>
      <c r="I2006" t="str">
        <f>VLOOKUP($H2006,Neighborhoods!$A:$C,2,0)</f>
        <v>Manhattan</v>
      </c>
      <c r="J2006" t="str">
        <f>VLOOKUP($H2006,Neighborhoods!$A:$C,3,0)</f>
        <v>Upper East Side</v>
      </c>
      <c r="K2006" t="s">
        <v>11822</v>
      </c>
      <c r="L2006" t="str">
        <f t="shared" si="124"/>
        <v>No</v>
      </c>
      <c r="M2006">
        <v>3</v>
      </c>
      <c r="N2006" t="str" cm="1">
        <f t="array" ref="N2006">_xlfn.IFS(M2006&lt;=2,"Small",M2006&lt;=5,"Medium",M2006&gt;5,"Large")</f>
        <v>Medium</v>
      </c>
      <c r="O2006" s="50">
        <v>145</v>
      </c>
      <c r="P2006" s="67">
        <f t="shared" si="125"/>
        <v>0.03</v>
      </c>
      <c r="Q2006" s="52">
        <v>4.9000000000000004</v>
      </c>
      <c r="R2006" s="52" t="str" cm="1">
        <f t="array" ref="R2006">_xlfn.IFS(ROUND(Q2006,0)=5,"Excellent",ROUND(Q2006,0)=4,"Good",ROUND(Q2006,0)=3,"Ok",ROUND(Q2006,0)&lt;3,"Bad")</f>
        <v>Excellent</v>
      </c>
      <c r="S2006">
        <v>118</v>
      </c>
      <c r="T2006" t="str">
        <f t="shared" si="126"/>
        <v>Yes</v>
      </c>
      <c r="U2006" s="65">
        <v>42534</v>
      </c>
      <c r="V2006" s="65">
        <v>43884</v>
      </c>
      <c r="W2006">
        <v>360</v>
      </c>
      <c r="X2006" t="str">
        <f t="shared" si="127"/>
        <v>Active</v>
      </c>
      <c r="Y2006" t="s">
        <v>15615</v>
      </c>
    </row>
    <row r="2007" spans="1:25" x14ac:dyDescent="0.25">
      <c r="A2007">
        <v>2006</v>
      </c>
      <c r="B2007" t="s">
        <v>1485</v>
      </c>
      <c r="C2007">
        <v>2842</v>
      </c>
      <c r="D2007" t="str">
        <f>VLOOKUP($C2007,Hosts!$A:$O,10,0)</f>
        <v>New York</v>
      </c>
      <c r="E2007" s="67">
        <f>INDEX(Hosts!$A:$O,MATCH(Places!$C2007,Hosts!$A:$A,0),MATCH(Places!E$1,Hosts!$1:$1,0))</f>
        <v>0</v>
      </c>
      <c r="F2007" s="67">
        <f>INDEX(Hosts!$A:$O,MATCH(Places!$C2007,Hosts!$A:$A,0),MATCH(Places!F$1,Hosts!$1:$1,0))</f>
        <v>0.83</v>
      </c>
      <c r="G2007" s="67" t="str">
        <f>INDEX(Hosts!$A:$O,MATCH(Places!$C2007,Hosts!$A:$A,0),MATCH(Places!G$1,Hosts!$1:$1,0))</f>
        <v>No</v>
      </c>
      <c r="H2007">
        <v>9</v>
      </c>
      <c r="I2007" t="str">
        <f>VLOOKUP($H2007,Neighborhoods!$A:$C,2,0)</f>
        <v>Brooklyn</v>
      </c>
      <c r="J2007" t="str">
        <f>VLOOKUP($H2007,Neighborhoods!$A:$C,3,0)</f>
        <v>Crown Heights</v>
      </c>
      <c r="K2007" t="s">
        <v>11822</v>
      </c>
      <c r="L2007" t="str">
        <f t="shared" si="124"/>
        <v>No</v>
      </c>
      <c r="M2007">
        <v>6</v>
      </c>
      <c r="N2007" t="str" cm="1">
        <f t="array" ref="N2007">_xlfn.IFS(M2007&lt;=2,"Small",M2007&lt;=5,"Medium",M2007&gt;5,"Large")</f>
        <v>Large</v>
      </c>
      <c r="O2007" s="50">
        <v>150</v>
      </c>
      <c r="P2007" s="67">
        <f t="shared" si="125"/>
        <v>0.03</v>
      </c>
      <c r="Q2007" s="52">
        <v>4.46</v>
      </c>
      <c r="R2007" s="52" t="str" cm="1">
        <f t="array" ref="R2007">_xlfn.IFS(ROUND(Q2007,0)=5,"Excellent",ROUND(Q2007,0)=4,"Good",ROUND(Q2007,0)=3,"Ok",ROUND(Q2007,0)&lt;3,"Bad")</f>
        <v>Good</v>
      </c>
      <c r="S2007">
        <v>168</v>
      </c>
      <c r="T2007" t="str">
        <f t="shared" si="126"/>
        <v>No</v>
      </c>
      <c r="U2007" s="65">
        <v>42540</v>
      </c>
      <c r="V2007" s="65">
        <v>43826</v>
      </c>
      <c r="W2007">
        <v>361</v>
      </c>
      <c r="X2007" t="str">
        <f t="shared" si="127"/>
        <v>Active</v>
      </c>
      <c r="Y2007" t="s">
        <v>15615</v>
      </c>
    </row>
    <row r="2008" spans="1:25" x14ac:dyDescent="0.25">
      <c r="A2008">
        <v>2007</v>
      </c>
      <c r="B2008" t="s">
        <v>1486</v>
      </c>
      <c r="C2008">
        <v>1010</v>
      </c>
      <c r="D2008" t="str">
        <f>VLOOKUP($C2008,Hosts!$A:$O,10,0)</f>
        <v>New York</v>
      </c>
      <c r="E2008" s="67">
        <f>INDEX(Hosts!$A:$O,MATCH(Places!$C2008,Hosts!$A:$A,0),MATCH(Places!E$1,Hosts!$1:$1,0))</f>
        <v>0.95</v>
      </c>
      <c r="F2008" s="67">
        <f>INDEX(Hosts!$A:$O,MATCH(Places!$C2008,Hosts!$A:$A,0),MATCH(Places!F$1,Hosts!$1:$1,0))</f>
        <v>0.85</v>
      </c>
      <c r="G2008" s="67" t="str">
        <f>INDEX(Hosts!$A:$O,MATCH(Places!$C2008,Hosts!$A:$A,0),MATCH(Places!G$1,Hosts!$1:$1,0))</f>
        <v>No</v>
      </c>
      <c r="H2008">
        <v>20</v>
      </c>
      <c r="I2008" t="str">
        <f>VLOOKUP($H2008,Neighborhoods!$A:$C,2,0)</f>
        <v>Manhattan</v>
      </c>
      <c r="J2008" t="str">
        <f>VLOOKUP($H2008,Neighborhoods!$A:$C,3,0)</f>
        <v>Upper West Side</v>
      </c>
      <c r="K2008" t="s">
        <v>11822</v>
      </c>
      <c r="L2008" t="str">
        <f t="shared" si="124"/>
        <v>No</v>
      </c>
      <c r="M2008">
        <v>6</v>
      </c>
      <c r="N2008" t="str" cm="1">
        <f t="array" ref="N2008">_xlfn.IFS(M2008&lt;=2,"Small",M2008&lt;=5,"Medium",M2008&gt;5,"Large")</f>
        <v>Large</v>
      </c>
      <c r="O2008" s="50">
        <v>202</v>
      </c>
      <c r="P2008" s="67">
        <f t="shared" si="125"/>
        <v>0.04</v>
      </c>
      <c r="Q2008" s="52">
        <v>4.7</v>
      </c>
      <c r="R2008" s="52" t="str" cm="1">
        <f t="array" ref="R2008">_xlfn.IFS(ROUND(Q2008,0)=5,"Excellent",ROUND(Q2008,0)=4,"Good",ROUND(Q2008,0)=3,"Ok",ROUND(Q2008,0)&lt;3,"Bad")</f>
        <v>Excellent</v>
      </c>
      <c r="S2008">
        <v>10</v>
      </c>
      <c r="T2008" t="str">
        <f t="shared" si="126"/>
        <v>No</v>
      </c>
      <c r="U2008" s="65">
        <v>42868</v>
      </c>
      <c r="V2008" s="65">
        <v>43905</v>
      </c>
      <c r="W2008">
        <v>267</v>
      </c>
      <c r="X2008" t="str">
        <f t="shared" si="127"/>
        <v>Active</v>
      </c>
      <c r="Y2008" t="s">
        <v>15616</v>
      </c>
    </row>
    <row r="2009" spans="1:25" x14ac:dyDescent="0.25">
      <c r="A2009">
        <v>2008</v>
      </c>
      <c r="B2009" t="s">
        <v>1487</v>
      </c>
      <c r="C2009">
        <v>2847</v>
      </c>
      <c r="D2009" t="str">
        <f>VLOOKUP($C2009,Hosts!$A:$O,10,0)</f>
        <v>England</v>
      </c>
      <c r="E2009" s="67">
        <f>INDEX(Hosts!$A:$O,MATCH(Places!$C2009,Hosts!$A:$A,0),MATCH(Places!E$1,Hosts!$1:$1,0))</f>
        <v>1</v>
      </c>
      <c r="F2009" s="67">
        <f>INDEX(Hosts!$A:$O,MATCH(Places!$C2009,Hosts!$A:$A,0),MATCH(Places!F$1,Hosts!$1:$1,0))</f>
        <v>1</v>
      </c>
      <c r="G2009" s="67" t="str">
        <f>INDEX(Hosts!$A:$O,MATCH(Places!$C2009,Hosts!$A:$A,0),MATCH(Places!G$1,Hosts!$1:$1,0))</f>
        <v>No</v>
      </c>
      <c r="H2009">
        <v>15</v>
      </c>
      <c r="I2009" t="str">
        <f>VLOOKUP($H2009,Neighborhoods!$A:$C,2,0)</f>
        <v>Manhattan</v>
      </c>
      <c r="J2009" t="str">
        <f>VLOOKUP($H2009,Neighborhoods!$A:$C,3,0)</f>
        <v>East Village</v>
      </c>
      <c r="K2009" t="s">
        <v>11822</v>
      </c>
      <c r="L2009" t="str">
        <f t="shared" si="124"/>
        <v>No</v>
      </c>
      <c r="M2009">
        <v>4</v>
      </c>
      <c r="N2009" t="str" cm="1">
        <f t="array" ref="N2009">_xlfn.IFS(M2009&lt;=2,"Small",M2009&lt;=5,"Medium",M2009&gt;5,"Large")</f>
        <v>Medium</v>
      </c>
      <c r="O2009" s="50">
        <v>180</v>
      </c>
      <c r="P2009" s="67">
        <f t="shared" si="125"/>
        <v>0.03</v>
      </c>
      <c r="Q2009" s="52">
        <v>4.8600000000000003</v>
      </c>
      <c r="R2009" s="52" t="str" cm="1">
        <f t="array" ref="R2009">_xlfn.IFS(ROUND(Q2009,0)=5,"Excellent",ROUND(Q2009,0)=4,"Good",ROUND(Q2009,0)=3,"Ok",ROUND(Q2009,0)&lt;3,"Bad")</f>
        <v>Excellent</v>
      </c>
      <c r="S2009">
        <v>7</v>
      </c>
      <c r="T2009" t="str">
        <f t="shared" si="126"/>
        <v>No</v>
      </c>
      <c r="U2009" s="65">
        <v>42536</v>
      </c>
      <c r="V2009" s="65">
        <v>42884</v>
      </c>
      <c r="W2009">
        <v>0</v>
      </c>
      <c r="X2009" t="str">
        <f t="shared" si="127"/>
        <v>Inactive</v>
      </c>
      <c r="Y2009" t="s">
        <v>15616</v>
      </c>
    </row>
    <row r="2010" spans="1:25" x14ac:dyDescent="0.25">
      <c r="A2010">
        <v>2009</v>
      </c>
      <c r="B2010" t="s">
        <v>1488</v>
      </c>
      <c r="C2010">
        <v>2202</v>
      </c>
      <c r="D2010" t="str">
        <f>VLOOKUP($C2010,Hosts!$A:$O,10,0)</f>
        <v>New York</v>
      </c>
      <c r="E2010" s="67">
        <f>INDEX(Hosts!$A:$O,MATCH(Places!$C2010,Hosts!$A:$A,0),MATCH(Places!E$1,Hosts!$1:$1,0))</f>
        <v>1</v>
      </c>
      <c r="F2010" s="67">
        <f>INDEX(Hosts!$A:$O,MATCH(Places!$C2010,Hosts!$A:$A,0),MATCH(Places!F$1,Hosts!$1:$1,0))</f>
        <v>0.87</v>
      </c>
      <c r="G2010" s="67" t="str">
        <f>INDEX(Hosts!$A:$O,MATCH(Places!$C2010,Hosts!$A:$A,0),MATCH(Places!G$1,Hosts!$1:$1,0))</f>
        <v>No</v>
      </c>
      <c r="H2010">
        <v>18</v>
      </c>
      <c r="I2010" t="str">
        <f>VLOOKUP($H2010,Neighborhoods!$A:$C,2,0)</f>
        <v>Manhattan</v>
      </c>
      <c r="J2010" t="str">
        <f>VLOOKUP($H2010,Neighborhoods!$A:$C,3,0)</f>
        <v>Midtown</v>
      </c>
      <c r="K2010" t="s">
        <v>1</v>
      </c>
      <c r="L2010" t="str">
        <f t="shared" si="124"/>
        <v>Yes</v>
      </c>
      <c r="M2010">
        <v>2</v>
      </c>
      <c r="N2010" t="str" cm="1">
        <f t="array" ref="N2010">_xlfn.IFS(M2010&lt;=2,"Small",M2010&lt;=5,"Medium",M2010&gt;5,"Large")</f>
        <v>Small</v>
      </c>
      <c r="O2010" s="50">
        <v>35</v>
      </c>
      <c r="P2010" s="67">
        <f t="shared" si="125"/>
        <v>0.03</v>
      </c>
      <c r="Q2010" s="52">
        <v>4.5599999999999996</v>
      </c>
      <c r="R2010" s="52" t="str" cm="1">
        <f t="array" ref="R2010">_xlfn.IFS(ROUND(Q2010,0)=5,"Excellent",ROUND(Q2010,0)=4,"Good",ROUND(Q2010,0)=3,"Ok",ROUND(Q2010,0)&lt;3,"Bad")</f>
        <v>Excellent</v>
      </c>
      <c r="S2010">
        <v>231</v>
      </c>
      <c r="T2010" t="str">
        <f t="shared" si="126"/>
        <v>No</v>
      </c>
      <c r="U2010" s="65">
        <v>42545</v>
      </c>
      <c r="V2010" s="65">
        <v>43987</v>
      </c>
      <c r="W2010">
        <v>2</v>
      </c>
      <c r="X2010" t="str">
        <f t="shared" si="127"/>
        <v>Active</v>
      </c>
      <c r="Y2010" t="s">
        <v>15615</v>
      </c>
    </row>
    <row r="2011" spans="1:25" x14ac:dyDescent="0.25">
      <c r="A2011">
        <v>2010</v>
      </c>
      <c r="B2011" t="s">
        <v>14857</v>
      </c>
      <c r="C2011">
        <v>1838</v>
      </c>
      <c r="D2011" t="str">
        <f>VLOOKUP($C2011,Hosts!$A:$O,10,0)</f>
        <v>Washington</v>
      </c>
      <c r="E2011" s="67">
        <f>INDEX(Hosts!$A:$O,MATCH(Places!$C2011,Hosts!$A:$A,0),MATCH(Places!E$1,Hosts!$1:$1,0))</f>
        <v>0.6</v>
      </c>
      <c r="F2011" s="67">
        <f>INDEX(Hosts!$A:$O,MATCH(Places!$C2011,Hosts!$A:$A,0),MATCH(Places!F$1,Hosts!$1:$1,0))</f>
        <v>0.71</v>
      </c>
      <c r="G2011" s="67" t="str">
        <f>INDEX(Hosts!$A:$O,MATCH(Places!$C2011,Hosts!$A:$A,0),MATCH(Places!G$1,Hosts!$1:$1,0))</f>
        <v>No</v>
      </c>
      <c r="H2011">
        <v>12</v>
      </c>
      <c r="I2011" t="str">
        <f>VLOOKUP($H2011,Neighborhoods!$A:$C,2,0)</f>
        <v>Brooklyn</v>
      </c>
      <c r="J2011" t="str">
        <f>VLOOKUP($H2011,Neighborhoods!$A:$C,3,0)</f>
        <v>Williamsburg</v>
      </c>
      <c r="K2011" t="s">
        <v>11822</v>
      </c>
      <c r="L2011" t="str">
        <f t="shared" si="124"/>
        <v>No</v>
      </c>
      <c r="M2011">
        <v>4</v>
      </c>
      <c r="N2011" t="str" cm="1">
        <f t="array" ref="N2011">_xlfn.IFS(M2011&lt;=2,"Small",M2011&lt;=5,"Medium",M2011&gt;5,"Large")</f>
        <v>Medium</v>
      </c>
      <c r="O2011" s="50">
        <v>349</v>
      </c>
      <c r="P2011" s="67">
        <f t="shared" si="125"/>
        <v>0.04</v>
      </c>
      <c r="Q2011" s="52">
        <v>4.9000000000000004</v>
      </c>
      <c r="R2011" s="52" t="str" cm="1">
        <f t="array" ref="R2011">_xlfn.IFS(ROUND(Q2011,0)=5,"Excellent",ROUND(Q2011,0)=4,"Good",ROUND(Q2011,0)=3,"Ok",ROUND(Q2011,0)&lt;3,"Bad")</f>
        <v>Excellent</v>
      </c>
      <c r="S2011">
        <v>61</v>
      </c>
      <c r="T2011" t="str">
        <f t="shared" si="126"/>
        <v>No</v>
      </c>
      <c r="U2011" s="65">
        <v>42542</v>
      </c>
      <c r="V2011" s="65">
        <v>43898</v>
      </c>
      <c r="W2011">
        <v>36</v>
      </c>
      <c r="X2011" t="str">
        <f t="shared" si="127"/>
        <v>Active</v>
      </c>
      <c r="Y2011" t="s">
        <v>15615</v>
      </c>
    </row>
    <row r="2012" spans="1:25" x14ac:dyDescent="0.25">
      <c r="A2012">
        <v>2011</v>
      </c>
      <c r="B2012" t="s">
        <v>1489</v>
      </c>
      <c r="C2012">
        <v>2803</v>
      </c>
      <c r="D2012" t="str">
        <f>VLOOKUP($C2012,Hosts!$A:$O,10,0)</f>
        <v>New York</v>
      </c>
      <c r="E2012" s="67">
        <f>INDEX(Hosts!$A:$O,MATCH(Places!$C2012,Hosts!$A:$A,0),MATCH(Places!E$1,Hosts!$1:$1,0))</f>
        <v>1</v>
      </c>
      <c r="F2012" s="67">
        <f>INDEX(Hosts!$A:$O,MATCH(Places!$C2012,Hosts!$A:$A,0),MATCH(Places!F$1,Hosts!$1:$1,0))</f>
        <v>0.92</v>
      </c>
      <c r="G2012" s="67" t="str">
        <f>INDEX(Hosts!$A:$O,MATCH(Places!$C2012,Hosts!$A:$A,0),MATCH(Places!G$1,Hosts!$1:$1,0))</f>
        <v>No</v>
      </c>
      <c r="H2012">
        <v>14</v>
      </c>
      <c r="I2012" t="str">
        <f>VLOOKUP($H2012,Neighborhoods!$A:$C,2,0)</f>
        <v>Manhattan</v>
      </c>
      <c r="J2012" t="str">
        <f>VLOOKUP($H2012,Neighborhoods!$A:$C,3,0)</f>
        <v>East Harlem</v>
      </c>
      <c r="K2012" t="s">
        <v>11822</v>
      </c>
      <c r="L2012" t="str">
        <f t="shared" si="124"/>
        <v>No</v>
      </c>
      <c r="M2012">
        <v>4</v>
      </c>
      <c r="N2012" t="str" cm="1">
        <f t="array" ref="N2012">_xlfn.IFS(M2012&lt;=2,"Small",M2012&lt;=5,"Medium",M2012&gt;5,"Large")</f>
        <v>Medium</v>
      </c>
      <c r="O2012" s="50">
        <v>120</v>
      </c>
      <c r="P2012" s="67">
        <f t="shared" si="125"/>
        <v>0.03</v>
      </c>
      <c r="Q2012" s="52">
        <v>4.9000000000000004</v>
      </c>
      <c r="R2012" s="52" t="str" cm="1">
        <f t="array" ref="R2012">_xlfn.IFS(ROUND(Q2012,0)=5,"Excellent",ROUND(Q2012,0)=4,"Good",ROUND(Q2012,0)=3,"Ok",ROUND(Q2012,0)&lt;3,"Bad")</f>
        <v>Excellent</v>
      </c>
      <c r="S2012">
        <v>70</v>
      </c>
      <c r="T2012" t="str">
        <f t="shared" si="126"/>
        <v>No</v>
      </c>
      <c r="U2012" s="65">
        <v>42525</v>
      </c>
      <c r="V2012" s="65">
        <v>43833</v>
      </c>
      <c r="W2012">
        <v>65</v>
      </c>
      <c r="X2012" t="str">
        <f t="shared" si="127"/>
        <v>Active</v>
      </c>
      <c r="Y2012" t="s">
        <v>15615</v>
      </c>
    </row>
    <row r="2013" spans="1:25" x14ac:dyDescent="0.25">
      <c r="A2013">
        <v>2012</v>
      </c>
      <c r="B2013" t="s">
        <v>13872</v>
      </c>
      <c r="C2013">
        <v>1829</v>
      </c>
      <c r="D2013" t="str">
        <f>VLOOKUP($C2013,Hosts!$A:$O,10,0)</f>
        <v>Lombardy</v>
      </c>
      <c r="E2013" s="67">
        <f>INDEX(Hosts!$A:$O,MATCH(Places!$C2013,Hosts!$A:$A,0),MATCH(Places!E$1,Hosts!$1:$1,0))</f>
        <v>0.86</v>
      </c>
      <c r="F2013" s="67">
        <f>INDEX(Hosts!$A:$O,MATCH(Places!$C2013,Hosts!$A:$A,0),MATCH(Places!F$1,Hosts!$1:$1,0))</f>
        <v>0.93</v>
      </c>
      <c r="G2013" s="67" t="str">
        <f>INDEX(Hosts!$A:$O,MATCH(Places!$C2013,Hosts!$A:$A,0),MATCH(Places!G$1,Hosts!$1:$1,0))</f>
        <v>Yes</v>
      </c>
      <c r="H2013">
        <v>13</v>
      </c>
      <c r="I2013" t="str">
        <f>VLOOKUP($H2013,Neighborhoods!$A:$C,2,0)</f>
        <v>Manhattan</v>
      </c>
      <c r="J2013" t="str">
        <f>VLOOKUP($H2013,Neighborhoods!$A:$C,3,0)</f>
        <v>Chelsea</v>
      </c>
      <c r="K2013" t="s">
        <v>11822</v>
      </c>
      <c r="L2013" t="str">
        <f t="shared" si="124"/>
        <v>No</v>
      </c>
      <c r="M2013">
        <v>4</v>
      </c>
      <c r="N2013" t="str" cm="1">
        <f t="array" ref="N2013">_xlfn.IFS(M2013&lt;=2,"Small",M2013&lt;=5,"Medium",M2013&gt;5,"Large")</f>
        <v>Medium</v>
      </c>
      <c r="O2013" s="50">
        <v>299</v>
      </c>
      <c r="P2013" s="67">
        <f t="shared" si="125"/>
        <v>0.04</v>
      </c>
      <c r="Q2013" s="52">
        <v>4.9800000000000004</v>
      </c>
      <c r="R2013" s="52" t="str" cm="1">
        <f t="array" ref="R2013">_xlfn.IFS(ROUND(Q2013,0)=5,"Excellent",ROUND(Q2013,0)=4,"Good",ROUND(Q2013,0)=3,"Ok",ROUND(Q2013,0)&lt;3,"Bad")</f>
        <v>Excellent</v>
      </c>
      <c r="S2013">
        <v>57</v>
      </c>
      <c r="T2013" t="str">
        <f t="shared" si="126"/>
        <v>No</v>
      </c>
      <c r="U2013" s="65">
        <v>42564</v>
      </c>
      <c r="V2013" s="65">
        <v>43905</v>
      </c>
      <c r="W2013">
        <v>254</v>
      </c>
      <c r="X2013" t="str">
        <f t="shared" si="127"/>
        <v>Active</v>
      </c>
      <c r="Y2013" t="s">
        <v>15615</v>
      </c>
    </row>
    <row r="2014" spans="1:25" x14ac:dyDescent="0.25">
      <c r="A2014">
        <v>2013</v>
      </c>
      <c r="B2014" t="s">
        <v>1490</v>
      </c>
      <c r="C2014">
        <v>2851</v>
      </c>
      <c r="D2014" t="str">
        <f>VLOOKUP($C2014,Hosts!$A:$O,10,0)</f>
        <v>New York</v>
      </c>
      <c r="E2014" s="67">
        <f>INDEX(Hosts!$A:$O,MATCH(Places!$C2014,Hosts!$A:$A,0),MATCH(Places!E$1,Hosts!$1:$1,0))</f>
        <v>1</v>
      </c>
      <c r="F2014" s="67">
        <f>INDEX(Hosts!$A:$O,MATCH(Places!$C2014,Hosts!$A:$A,0),MATCH(Places!F$1,Hosts!$1:$1,0))</f>
        <v>0.8</v>
      </c>
      <c r="G2014" s="67" t="str">
        <f>INDEX(Hosts!$A:$O,MATCH(Places!$C2014,Hosts!$A:$A,0),MATCH(Places!G$1,Hosts!$1:$1,0))</f>
        <v>Yes</v>
      </c>
      <c r="H2014">
        <v>12</v>
      </c>
      <c r="I2014" t="str">
        <f>VLOOKUP($H2014,Neighborhoods!$A:$C,2,0)</f>
        <v>Brooklyn</v>
      </c>
      <c r="J2014" t="str">
        <f>VLOOKUP($H2014,Neighborhoods!$A:$C,3,0)</f>
        <v>Williamsburg</v>
      </c>
      <c r="K2014" t="s">
        <v>1</v>
      </c>
      <c r="L2014" t="str">
        <f t="shared" si="124"/>
        <v>Yes</v>
      </c>
      <c r="M2014">
        <v>1</v>
      </c>
      <c r="N2014" t="str" cm="1">
        <f t="array" ref="N2014">_xlfn.IFS(M2014&lt;=2,"Small",M2014&lt;=5,"Medium",M2014&gt;5,"Large")</f>
        <v>Small</v>
      </c>
      <c r="O2014" s="50">
        <v>40</v>
      </c>
      <c r="P2014" s="67">
        <f t="shared" si="125"/>
        <v>0.03</v>
      </c>
      <c r="Q2014" s="52">
        <v>4.8499999999999996</v>
      </c>
      <c r="R2014" s="52" t="str" cm="1">
        <f t="array" ref="R2014">_xlfn.IFS(ROUND(Q2014,0)=5,"Excellent",ROUND(Q2014,0)=4,"Good",ROUND(Q2014,0)=3,"Ok",ROUND(Q2014,0)&lt;3,"Bad")</f>
        <v>Excellent</v>
      </c>
      <c r="S2014">
        <v>13</v>
      </c>
      <c r="T2014" t="str">
        <f t="shared" si="126"/>
        <v>No</v>
      </c>
      <c r="U2014" s="65">
        <v>42579</v>
      </c>
      <c r="V2014" s="65">
        <v>43770</v>
      </c>
      <c r="W2014">
        <v>0</v>
      </c>
      <c r="X2014" t="str">
        <f t="shared" si="127"/>
        <v>Inactive</v>
      </c>
      <c r="Y2014" t="s">
        <v>15615</v>
      </c>
    </row>
    <row r="2015" spans="1:25" x14ac:dyDescent="0.25">
      <c r="A2015">
        <v>2014</v>
      </c>
      <c r="B2015" t="s">
        <v>1491</v>
      </c>
      <c r="C2015">
        <v>2851</v>
      </c>
      <c r="D2015" t="str">
        <f>VLOOKUP($C2015,Hosts!$A:$O,10,0)</f>
        <v>New York</v>
      </c>
      <c r="E2015" s="67">
        <f>INDEX(Hosts!$A:$O,MATCH(Places!$C2015,Hosts!$A:$A,0),MATCH(Places!E$1,Hosts!$1:$1,0))</f>
        <v>1</v>
      </c>
      <c r="F2015" s="67">
        <f>INDEX(Hosts!$A:$O,MATCH(Places!$C2015,Hosts!$A:$A,0),MATCH(Places!F$1,Hosts!$1:$1,0))</f>
        <v>0.8</v>
      </c>
      <c r="G2015" s="67" t="str">
        <f>INDEX(Hosts!$A:$O,MATCH(Places!$C2015,Hosts!$A:$A,0),MATCH(Places!G$1,Hosts!$1:$1,0))</f>
        <v>Yes</v>
      </c>
      <c r="H2015">
        <v>12</v>
      </c>
      <c r="I2015" t="str">
        <f>VLOOKUP($H2015,Neighborhoods!$A:$C,2,0)</f>
        <v>Brooklyn</v>
      </c>
      <c r="J2015" t="str">
        <f>VLOOKUP($H2015,Neighborhoods!$A:$C,3,0)</f>
        <v>Williamsburg</v>
      </c>
      <c r="K2015" t="s">
        <v>1</v>
      </c>
      <c r="L2015" t="str">
        <f t="shared" si="124"/>
        <v>Yes</v>
      </c>
      <c r="M2015">
        <v>1</v>
      </c>
      <c r="N2015" t="str" cm="1">
        <f t="array" ref="N2015">_xlfn.IFS(M2015&lt;=2,"Small",M2015&lt;=5,"Medium",M2015&gt;5,"Large")</f>
        <v>Small</v>
      </c>
      <c r="O2015" s="50">
        <v>50</v>
      </c>
      <c r="P2015" s="67">
        <f t="shared" si="125"/>
        <v>0.03</v>
      </c>
      <c r="Q2015" s="52">
        <v>4.92</v>
      </c>
      <c r="R2015" s="52" t="str" cm="1">
        <f t="array" ref="R2015">_xlfn.IFS(ROUND(Q2015,0)=5,"Excellent",ROUND(Q2015,0)=4,"Good",ROUND(Q2015,0)=3,"Ok",ROUND(Q2015,0)&lt;3,"Bad")</f>
        <v>Excellent</v>
      </c>
      <c r="S2015">
        <v>13</v>
      </c>
      <c r="T2015" t="str">
        <f t="shared" si="126"/>
        <v>No</v>
      </c>
      <c r="U2015" s="65">
        <v>42583</v>
      </c>
      <c r="V2015" s="65">
        <v>43677</v>
      </c>
      <c r="W2015">
        <v>32</v>
      </c>
      <c r="X2015" t="str">
        <f t="shared" si="127"/>
        <v>Active</v>
      </c>
      <c r="Y2015" t="s">
        <v>15615</v>
      </c>
    </row>
    <row r="2016" spans="1:25" x14ac:dyDescent="0.25">
      <c r="A2016">
        <v>2015</v>
      </c>
      <c r="B2016" t="s">
        <v>1492</v>
      </c>
      <c r="C2016">
        <v>814</v>
      </c>
      <c r="D2016" t="str">
        <f>VLOOKUP($C2016,Hosts!$A:$O,10,0)</f>
        <v>New York</v>
      </c>
      <c r="E2016" s="67">
        <f>INDEX(Hosts!$A:$O,MATCH(Places!$C2016,Hosts!$A:$A,0),MATCH(Places!E$1,Hosts!$1:$1,0))</f>
        <v>1</v>
      </c>
      <c r="F2016" s="67">
        <f>INDEX(Hosts!$A:$O,MATCH(Places!$C2016,Hosts!$A:$A,0),MATCH(Places!F$1,Hosts!$1:$1,0))</f>
        <v>0.3</v>
      </c>
      <c r="G2016" s="67" t="str">
        <f>INDEX(Hosts!$A:$O,MATCH(Places!$C2016,Hosts!$A:$A,0),MATCH(Places!G$1,Hosts!$1:$1,0))</f>
        <v>Yes</v>
      </c>
      <c r="H2016">
        <v>20</v>
      </c>
      <c r="I2016" t="str">
        <f>VLOOKUP($H2016,Neighborhoods!$A:$C,2,0)</f>
        <v>Manhattan</v>
      </c>
      <c r="J2016" t="str">
        <f>VLOOKUP($H2016,Neighborhoods!$A:$C,3,0)</f>
        <v>Upper West Side</v>
      </c>
      <c r="K2016" t="s">
        <v>11822</v>
      </c>
      <c r="L2016" t="str">
        <f t="shared" si="124"/>
        <v>No</v>
      </c>
      <c r="M2016">
        <v>4</v>
      </c>
      <c r="N2016" t="str" cm="1">
        <f t="array" ref="N2016">_xlfn.IFS(M2016&lt;=2,"Small",M2016&lt;=5,"Medium",M2016&gt;5,"Large")</f>
        <v>Medium</v>
      </c>
      <c r="O2016" s="50">
        <v>171</v>
      </c>
      <c r="P2016" s="67">
        <f t="shared" si="125"/>
        <v>0.03</v>
      </c>
      <c r="Q2016" s="52">
        <v>5</v>
      </c>
      <c r="R2016" s="52" t="str" cm="1">
        <f t="array" ref="R2016">_xlfn.IFS(ROUND(Q2016,0)=5,"Excellent",ROUND(Q2016,0)=4,"Good",ROUND(Q2016,0)=3,"Ok",ROUND(Q2016,0)&lt;3,"Bad")</f>
        <v>Excellent</v>
      </c>
      <c r="S2016">
        <v>3</v>
      </c>
      <c r="T2016" t="str">
        <f t="shared" si="126"/>
        <v>No</v>
      </c>
      <c r="U2016" s="65">
        <v>42578</v>
      </c>
      <c r="V2016" s="65">
        <v>42690</v>
      </c>
      <c r="W2016">
        <v>197</v>
      </c>
      <c r="X2016" t="str">
        <f t="shared" si="127"/>
        <v>Active</v>
      </c>
      <c r="Y2016" t="s">
        <v>15615</v>
      </c>
    </row>
    <row r="2017" spans="1:25" x14ac:dyDescent="0.25">
      <c r="A2017">
        <v>2016</v>
      </c>
      <c r="B2017" t="s">
        <v>1493</v>
      </c>
      <c r="C2017">
        <v>156</v>
      </c>
      <c r="D2017" t="str">
        <f>VLOOKUP($C2017,Hosts!$A:$O,10,0)</f>
        <v>New York</v>
      </c>
      <c r="E2017" s="67">
        <f>INDEX(Hosts!$A:$O,MATCH(Places!$C2017,Hosts!$A:$A,0),MATCH(Places!E$1,Hosts!$1:$1,0))</f>
        <v>1</v>
      </c>
      <c r="F2017" s="67">
        <f>INDEX(Hosts!$A:$O,MATCH(Places!$C2017,Hosts!$A:$A,0),MATCH(Places!F$1,Hosts!$1:$1,0))</f>
        <v>0.97</v>
      </c>
      <c r="G2017" s="67" t="str">
        <f>INDEX(Hosts!$A:$O,MATCH(Places!$C2017,Hosts!$A:$A,0),MATCH(Places!G$1,Hosts!$1:$1,0))</f>
        <v>Yes</v>
      </c>
      <c r="H2017">
        <v>8</v>
      </c>
      <c r="I2017" t="str">
        <f>VLOOKUP($H2017,Neighborhoods!$A:$C,2,0)</f>
        <v>Brooklyn</v>
      </c>
      <c r="J2017" t="str">
        <f>VLOOKUP($H2017,Neighborhoods!$A:$C,3,0)</f>
        <v>Bushwick</v>
      </c>
      <c r="K2017" t="s">
        <v>1</v>
      </c>
      <c r="L2017" t="str">
        <f t="shared" si="124"/>
        <v>Yes</v>
      </c>
      <c r="M2017">
        <v>2</v>
      </c>
      <c r="N2017" t="str" cm="1">
        <f t="array" ref="N2017">_xlfn.IFS(M2017&lt;=2,"Small",M2017&lt;=5,"Medium",M2017&gt;5,"Large")</f>
        <v>Small</v>
      </c>
      <c r="O2017" s="50">
        <v>64</v>
      </c>
      <c r="P2017" s="67">
        <f t="shared" si="125"/>
        <v>0.03</v>
      </c>
      <c r="Q2017" s="52">
        <v>4.8099999999999996</v>
      </c>
      <c r="R2017" s="52" t="str" cm="1">
        <f t="array" ref="R2017">_xlfn.IFS(ROUND(Q2017,0)=5,"Excellent",ROUND(Q2017,0)=4,"Good",ROUND(Q2017,0)=3,"Ok",ROUND(Q2017,0)&lt;3,"Bad")</f>
        <v>Excellent</v>
      </c>
      <c r="S2017">
        <v>181</v>
      </c>
      <c r="T2017" t="str">
        <f t="shared" si="126"/>
        <v>Yes</v>
      </c>
      <c r="U2017" s="65">
        <v>42552</v>
      </c>
      <c r="V2017" s="65">
        <v>43945</v>
      </c>
      <c r="W2017">
        <v>365</v>
      </c>
      <c r="X2017" t="str">
        <f t="shared" si="127"/>
        <v>Active</v>
      </c>
      <c r="Y2017" t="s">
        <v>15615</v>
      </c>
    </row>
    <row r="2018" spans="1:25" x14ac:dyDescent="0.25">
      <c r="A2018">
        <v>2017</v>
      </c>
      <c r="B2018" t="s">
        <v>1494</v>
      </c>
      <c r="C2018">
        <v>2855</v>
      </c>
      <c r="D2018" t="str">
        <f>VLOOKUP($C2018,Hosts!$A:$O,10,0)</f>
        <v>New York</v>
      </c>
      <c r="E2018" s="67">
        <f>INDEX(Hosts!$A:$O,MATCH(Places!$C2018,Hosts!$A:$A,0),MATCH(Places!E$1,Hosts!$1:$1,0))</f>
        <v>1</v>
      </c>
      <c r="F2018" s="67">
        <f>INDEX(Hosts!$A:$O,MATCH(Places!$C2018,Hosts!$A:$A,0),MATCH(Places!F$1,Hosts!$1:$1,0))</f>
        <v>1</v>
      </c>
      <c r="G2018" s="67" t="str">
        <f>INDEX(Hosts!$A:$O,MATCH(Places!$C2018,Hosts!$A:$A,0),MATCH(Places!G$1,Hosts!$1:$1,0))</f>
        <v>Yes</v>
      </c>
      <c r="H2018">
        <v>12</v>
      </c>
      <c r="I2018" t="str">
        <f>VLOOKUP($H2018,Neighborhoods!$A:$C,2,0)</f>
        <v>Brooklyn</v>
      </c>
      <c r="J2018" t="str">
        <f>VLOOKUP($H2018,Neighborhoods!$A:$C,3,0)</f>
        <v>Williamsburg</v>
      </c>
      <c r="K2018" t="s">
        <v>1</v>
      </c>
      <c r="L2018" t="str">
        <f t="shared" si="124"/>
        <v>Yes</v>
      </c>
      <c r="M2018">
        <v>1</v>
      </c>
      <c r="N2018" t="str" cm="1">
        <f t="array" ref="N2018">_xlfn.IFS(M2018&lt;=2,"Small",M2018&lt;=5,"Medium",M2018&gt;5,"Large")</f>
        <v>Small</v>
      </c>
      <c r="O2018" s="50">
        <v>39</v>
      </c>
      <c r="P2018" s="67">
        <f t="shared" si="125"/>
        <v>0.03</v>
      </c>
      <c r="Q2018" s="52">
        <v>4.91</v>
      </c>
      <c r="R2018" s="52" t="str" cm="1">
        <f t="array" ref="R2018">_xlfn.IFS(ROUND(Q2018,0)=5,"Excellent",ROUND(Q2018,0)=4,"Good",ROUND(Q2018,0)=3,"Ok",ROUND(Q2018,0)&lt;3,"Bad")</f>
        <v>Excellent</v>
      </c>
      <c r="S2018">
        <v>54</v>
      </c>
      <c r="T2018" t="str">
        <f t="shared" si="126"/>
        <v>No</v>
      </c>
      <c r="U2018" s="65">
        <v>43316</v>
      </c>
      <c r="V2018" s="65">
        <v>44046</v>
      </c>
      <c r="W2018">
        <v>0</v>
      </c>
      <c r="X2018" t="str">
        <f t="shared" si="127"/>
        <v>Inactive</v>
      </c>
      <c r="Y2018" t="s">
        <v>15616</v>
      </c>
    </row>
    <row r="2019" spans="1:25" x14ac:dyDescent="0.25">
      <c r="A2019">
        <v>2018</v>
      </c>
      <c r="B2019" t="s">
        <v>2022</v>
      </c>
      <c r="C2019">
        <v>1801</v>
      </c>
      <c r="D2019" t="str">
        <f>VLOOKUP($C2019,Hosts!$A:$O,10,0)</f>
        <v>New York</v>
      </c>
      <c r="E2019" s="67">
        <f>INDEX(Hosts!$A:$O,MATCH(Places!$C2019,Hosts!$A:$A,0),MATCH(Places!E$1,Hosts!$1:$1,0))</f>
        <v>1</v>
      </c>
      <c r="F2019" s="67">
        <f>INDEX(Hosts!$A:$O,MATCH(Places!$C2019,Hosts!$A:$A,0),MATCH(Places!F$1,Hosts!$1:$1,0))</f>
        <v>1</v>
      </c>
      <c r="G2019" s="67" t="str">
        <f>INDEX(Hosts!$A:$O,MATCH(Places!$C2019,Hosts!$A:$A,0),MATCH(Places!G$1,Hosts!$1:$1,0))</f>
        <v>Yes</v>
      </c>
      <c r="H2019">
        <v>14</v>
      </c>
      <c r="I2019" t="str">
        <f>VLOOKUP($H2019,Neighborhoods!$A:$C,2,0)</f>
        <v>Manhattan</v>
      </c>
      <c r="J2019" t="str">
        <f>VLOOKUP($H2019,Neighborhoods!$A:$C,3,0)</f>
        <v>East Harlem</v>
      </c>
      <c r="K2019" t="s">
        <v>1</v>
      </c>
      <c r="L2019" t="str">
        <f t="shared" si="124"/>
        <v>Yes</v>
      </c>
      <c r="M2019">
        <v>1</v>
      </c>
      <c r="N2019" t="str" cm="1">
        <f t="array" ref="N2019">_xlfn.IFS(M2019&lt;=2,"Small",M2019&lt;=5,"Medium",M2019&gt;5,"Large")</f>
        <v>Small</v>
      </c>
      <c r="O2019" s="50">
        <v>108</v>
      </c>
      <c r="P2019" s="67">
        <f t="shared" si="125"/>
        <v>0.03</v>
      </c>
      <c r="Q2019" s="52">
        <v>4.84</v>
      </c>
      <c r="R2019" s="52" t="str" cm="1">
        <f t="array" ref="R2019">_xlfn.IFS(ROUND(Q2019,0)=5,"Excellent",ROUND(Q2019,0)=4,"Good",ROUND(Q2019,0)=3,"Ok",ROUND(Q2019,0)&lt;3,"Bad")</f>
        <v>Excellent</v>
      </c>
      <c r="S2019">
        <v>37</v>
      </c>
      <c r="T2019" t="str">
        <f t="shared" si="126"/>
        <v>No</v>
      </c>
      <c r="U2019" s="65">
        <v>42952</v>
      </c>
      <c r="V2019" s="65">
        <v>43829</v>
      </c>
      <c r="W2019">
        <v>364</v>
      </c>
      <c r="X2019" t="str">
        <f t="shared" si="127"/>
        <v>Active</v>
      </c>
      <c r="Y2019" t="s">
        <v>15615</v>
      </c>
    </row>
    <row r="2020" spans="1:25" x14ac:dyDescent="0.25">
      <c r="A2020">
        <v>2019</v>
      </c>
      <c r="B2020" t="s">
        <v>13401</v>
      </c>
      <c r="C2020">
        <v>1084</v>
      </c>
      <c r="D2020" t="str">
        <f>VLOOKUP($C2020,Hosts!$A:$O,10,0)</f>
        <v>New York</v>
      </c>
      <c r="E2020" s="67">
        <f>INDEX(Hosts!$A:$O,MATCH(Places!$C2020,Hosts!$A:$A,0),MATCH(Places!E$1,Hosts!$1:$1,0))</f>
        <v>1</v>
      </c>
      <c r="F2020" s="67">
        <f>INDEX(Hosts!$A:$O,MATCH(Places!$C2020,Hosts!$A:$A,0),MATCH(Places!F$1,Hosts!$1:$1,0))</f>
        <v>1</v>
      </c>
      <c r="G2020" s="67" t="str">
        <f>INDEX(Hosts!$A:$O,MATCH(Places!$C2020,Hosts!$A:$A,0),MATCH(Places!G$1,Hosts!$1:$1,0))</f>
        <v>No</v>
      </c>
      <c r="H2020">
        <v>20</v>
      </c>
      <c r="I2020" t="str">
        <f>VLOOKUP($H2020,Neighborhoods!$A:$C,2,0)</f>
        <v>Manhattan</v>
      </c>
      <c r="J2020" t="str">
        <f>VLOOKUP($H2020,Neighborhoods!$A:$C,3,0)</f>
        <v>Upper West Side</v>
      </c>
      <c r="K2020" t="s">
        <v>11822</v>
      </c>
      <c r="L2020" t="str">
        <f t="shared" si="124"/>
        <v>No</v>
      </c>
      <c r="M2020">
        <v>4</v>
      </c>
      <c r="N2020" t="str" cm="1">
        <f t="array" ref="N2020">_xlfn.IFS(M2020&lt;=2,"Small",M2020&lt;=5,"Medium",M2020&gt;5,"Large")</f>
        <v>Medium</v>
      </c>
      <c r="O2020" s="50">
        <v>199</v>
      </c>
      <c r="P2020" s="67">
        <f t="shared" si="125"/>
        <v>0.03</v>
      </c>
      <c r="Q2020" s="52">
        <v>5</v>
      </c>
      <c r="R2020" s="52" t="str" cm="1">
        <f t="array" ref="R2020">_xlfn.IFS(ROUND(Q2020,0)=5,"Excellent",ROUND(Q2020,0)=4,"Good",ROUND(Q2020,0)=3,"Ok",ROUND(Q2020,0)&lt;3,"Bad")</f>
        <v>Excellent</v>
      </c>
      <c r="S2020">
        <v>7</v>
      </c>
      <c r="T2020" t="str">
        <f t="shared" si="126"/>
        <v>No</v>
      </c>
      <c r="U2020" s="65">
        <v>42632</v>
      </c>
      <c r="V2020" s="65">
        <v>43290</v>
      </c>
      <c r="W2020">
        <v>365</v>
      </c>
      <c r="X2020" t="str">
        <f t="shared" si="127"/>
        <v>Active</v>
      </c>
      <c r="Y2020" t="s">
        <v>15616</v>
      </c>
    </row>
    <row r="2021" spans="1:25" x14ac:dyDescent="0.25">
      <c r="A2021">
        <v>2020</v>
      </c>
      <c r="B2021" t="s">
        <v>1495</v>
      </c>
      <c r="C2021">
        <v>2862</v>
      </c>
      <c r="D2021" t="str">
        <f>VLOOKUP($C2021,Hosts!$A:$O,10,0)</f>
        <v>New York</v>
      </c>
      <c r="E2021" s="67">
        <f>INDEX(Hosts!$A:$O,MATCH(Places!$C2021,Hosts!$A:$A,0),MATCH(Places!E$1,Hosts!$1:$1,0))</f>
        <v>1</v>
      </c>
      <c r="F2021" s="67">
        <f>INDEX(Hosts!$A:$O,MATCH(Places!$C2021,Hosts!$A:$A,0),MATCH(Places!F$1,Hosts!$1:$1,0))</f>
        <v>0.95</v>
      </c>
      <c r="G2021" s="67" t="str">
        <f>INDEX(Hosts!$A:$O,MATCH(Places!$C2021,Hosts!$A:$A,0),MATCH(Places!G$1,Hosts!$1:$1,0))</f>
        <v>Yes</v>
      </c>
      <c r="H2021">
        <v>7</v>
      </c>
      <c r="I2021" t="str">
        <f>VLOOKUP($H2021,Neighborhoods!$A:$C,2,0)</f>
        <v>Brooklyn</v>
      </c>
      <c r="J2021" t="str">
        <f>VLOOKUP($H2021,Neighborhoods!$A:$C,3,0)</f>
        <v>Bedford-Stuyvesant</v>
      </c>
      <c r="K2021" t="s">
        <v>1</v>
      </c>
      <c r="L2021" t="str">
        <f t="shared" si="124"/>
        <v>Yes</v>
      </c>
      <c r="M2021">
        <v>2</v>
      </c>
      <c r="N2021" t="str" cm="1">
        <f t="array" ref="N2021">_xlfn.IFS(M2021&lt;=2,"Small",M2021&lt;=5,"Medium",M2021&gt;5,"Large")</f>
        <v>Small</v>
      </c>
      <c r="O2021" s="50">
        <v>53</v>
      </c>
      <c r="P2021" s="67">
        <f t="shared" si="125"/>
        <v>0.03</v>
      </c>
      <c r="Q2021" s="52">
        <v>4.82</v>
      </c>
      <c r="R2021" s="52" t="str" cm="1">
        <f t="array" ref="R2021">_xlfn.IFS(ROUND(Q2021,0)=5,"Excellent",ROUND(Q2021,0)=4,"Good",ROUND(Q2021,0)=3,"Ok",ROUND(Q2021,0)&lt;3,"Bad")</f>
        <v>Excellent</v>
      </c>
      <c r="S2021">
        <v>50</v>
      </c>
      <c r="T2021" t="str">
        <f t="shared" si="126"/>
        <v>No</v>
      </c>
      <c r="U2021" s="65">
        <v>42856</v>
      </c>
      <c r="V2021" s="65">
        <v>43811</v>
      </c>
      <c r="W2021">
        <v>86</v>
      </c>
      <c r="X2021" t="str">
        <f t="shared" si="127"/>
        <v>Active</v>
      </c>
      <c r="Y2021" t="s">
        <v>15615</v>
      </c>
    </row>
    <row r="2022" spans="1:25" x14ac:dyDescent="0.25">
      <c r="A2022">
        <v>2021</v>
      </c>
      <c r="B2022" t="s">
        <v>1496</v>
      </c>
      <c r="C2022">
        <v>2636</v>
      </c>
      <c r="D2022" t="str">
        <f>VLOOKUP($C2022,Hosts!$A:$O,10,0)</f>
        <v>New York</v>
      </c>
      <c r="E2022" s="67">
        <f>INDEX(Hosts!$A:$O,MATCH(Places!$C2022,Hosts!$A:$A,0),MATCH(Places!E$1,Hosts!$1:$1,0))</f>
        <v>0.75</v>
      </c>
      <c r="F2022" s="67">
        <f>INDEX(Hosts!$A:$O,MATCH(Places!$C2022,Hosts!$A:$A,0),MATCH(Places!F$1,Hosts!$1:$1,0))</f>
        <v>0.91</v>
      </c>
      <c r="G2022" s="67" t="str">
        <f>INDEX(Hosts!$A:$O,MATCH(Places!$C2022,Hosts!$A:$A,0),MATCH(Places!G$1,Hosts!$1:$1,0))</f>
        <v>No</v>
      </c>
      <c r="H2022">
        <v>17</v>
      </c>
      <c r="I2022" t="str">
        <f>VLOOKUP($H2022,Neighborhoods!$A:$C,2,0)</f>
        <v>Manhattan</v>
      </c>
      <c r="J2022" t="str">
        <f>VLOOKUP($H2022,Neighborhoods!$A:$C,3,0)</f>
        <v>Hell's Kitchen</v>
      </c>
      <c r="K2022" t="s">
        <v>1</v>
      </c>
      <c r="L2022" t="str">
        <f t="shared" si="124"/>
        <v>Yes</v>
      </c>
      <c r="M2022">
        <v>1</v>
      </c>
      <c r="N2022" t="str" cm="1">
        <f t="array" ref="N2022">_xlfn.IFS(M2022&lt;=2,"Small",M2022&lt;=5,"Medium",M2022&gt;5,"Large")</f>
        <v>Small</v>
      </c>
      <c r="O2022" s="50">
        <v>78</v>
      </c>
      <c r="P2022" s="67">
        <f t="shared" si="125"/>
        <v>0.03</v>
      </c>
      <c r="Q2022" s="52">
        <v>4.79</v>
      </c>
      <c r="R2022" s="52" t="str" cm="1">
        <f t="array" ref="R2022">_xlfn.IFS(ROUND(Q2022,0)=5,"Excellent",ROUND(Q2022,0)=4,"Good",ROUND(Q2022,0)=3,"Ok",ROUND(Q2022,0)&lt;3,"Bad")</f>
        <v>Excellent</v>
      </c>
      <c r="S2022">
        <v>38</v>
      </c>
      <c r="T2022" t="str">
        <f t="shared" si="126"/>
        <v>No</v>
      </c>
      <c r="U2022" s="65">
        <v>42528</v>
      </c>
      <c r="V2022" s="65">
        <v>43862</v>
      </c>
      <c r="W2022">
        <v>2</v>
      </c>
      <c r="X2022" t="str">
        <f t="shared" si="127"/>
        <v>Active</v>
      </c>
      <c r="Y2022" t="s">
        <v>15615</v>
      </c>
    </row>
    <row r="2023" spans="1:25" x14ac:dyDescent="0.25">
      <c r="A2023">
        <v>2022</v>
      </c>
      <c r="B2023" t="s">
        <v>1497</v>
      </c>
      <c r="C2023">
        <v>2278</v>
      </c>
      <c r="D2023" t="str">
        <f>VLOOKUP($C2023,Hosts!$A:$O,10,0)</f>
        <v>New York</v>
      </c>
      <c r="E2023" s="67">
        <f>INDEX(Hosts!$A:$O,MATCH(Places!$C2023,Hosts!$A:$A,0),MATCH(Places!E$1,Hosts!$1:$1,0))</f>
        <v>0</v>
      </c>
      <c r="F2023" s="67">
        <f>INDEX(Hosts!$A:$O,MATCH(Places!$C2023,Hosts!$A:$A,0),MATCH(Places!F$1,Hosts!$1:$1,0))</f>
        <v>0.36</v>
      </c>
      <c r="G2023" s="67" t="str">
        <f>INDEX(Hosts!$A:$O,MATCH(Places!$C2023,Hosts!$A:$A,0),MATCH(Places!G$1,Hosts!$1:$1,0))</f>
        <v>No</v>
      </c>
      <c r="H2023">
        <v>8</v>
      </c>
      <c r="I2023" t="str">
        <f>VLOOKUP($H2023,Neighborhoods!$A:$C,2,0)</f>
        <v>Brooklyn</v>
      </c>
      <c r="J2023" t="str">
        <f>VLOOKUP($H2023,Neighborhoods!$A:$C,3,0)</f>
        <v>Bushwick</v>
      </c>
      <c r="K2023" t="s">
        <v>11822</v>
      </c>
      <c r="L2023" t="str">
        <f t="shared" si="124"/>
        <v>No</v>
      </c>
      <c r="M2023">
        <v>4</v>
      </c>
      <c r="N2023" t="str" cm="1">
        <f t="array" ref="N2023">_xlfn.IFS(M2023&lt;=2,"Small",M2023&lt;=5,"Medium",M2023&gt;5,"Large")</f>
        <v>Medium</v>
      </c>
      <c r="O2023" s="50">
        <v>56</v>
      </c>
      <c r="P2023" s="67">
        <f t="shared" si="125"/>
        <v>0.03</v>
      </c>
      <c r="Q2023" s="52">
        <v>4.9000000000000004</v>
      </c>
      <c r="R2023" s="52" t="str" cm="1">
        <f t="array" ref="R2023">_xlfn.IFS(ROUND(Q2023,0)=5,"Excellent",ROUND(Q2023,0)=4,"Good",ROUND(Q2023,0)=3,"Ok",ROUND(Q2023,0)&lt;3,"Bad")</f>
        <v>Excellent</v>
      </c>
      <c r="S2023">
        <v>191</v>
      </c>
      <c r="T2023" t="str">
        <f t="shared" si="126"/>
        <v>Yes</v>
      </c>
      <c r="U2023" s="65">
        <v>42544</v>
      </c>
      <c r="V2023" s="65">
        <v>43904</v>
      </c>
      <c r="W2023">
        <v>21</v>
      </c>
      <c r="X2023" t="str">
        <f t="shared" si="127"/>
        <v>Active</v>
      </c>
      <c r="Y2023" t="s">
        <v>15615</v>
      </c>
    </row>
    <row r="2024" spans="1:25" x14ac:dyDescent="0.25">
      <c r="A2024">
        <v>2023</v>
      </c>
      <c r="B2024" t="s">
        <v>1498</v>
      </c>
      <c r="C2024">
        <v>2866</v>
      </c>
      <c r="D2024" t="str">
        <f>VLOOKUP($C2024,Hosts!$A:$O,10,0)</f>
        <v>New York</v>
      </c>
      <c r="E2024" s="67">
        <f>INDEX(Hosts!$A:$O,MATCH(Places!$C2024,Hosts!$A:$A,0),MATCH(Places!E$1,Hosts!$1:$1,0))</f>
        <v>1</v>
      </c>
      <c r="F2024" s="67">
        <f>INDEX(Hosts!$A:$O,MATCH(Places!$C2024,Hosts!$A:$A,0),MATCH(Places!F$1,Hosts!$1:$1,0))</f>
        <v>0.99</v>
      </c>
      <c r="G2024" s="67" t="str">
        <f>INDEX(Hosts!$A:$O,MATCH(Places!$C2024,Hosts!$A:$A,0),MATCH(Places!G$1,Hosts!$1:$1,0))</f>
        <v>No</v>
      </c>
      <c r="H2024">
        <v>5</v>
      </c>
      <c r="I2024" t="str">
        <f>VLOOKUP($H2024,Neighborhoods!$A:$C,2,0)</f>
        <v>Bronx</v>
      </c>
      <c r="J2024" t="str">
        <f>VLOOKUP($H2024,Neighborhoods!$A:$C,3,0)</f>
        <v>Port Morris</v>
      </c>
      <c r="K2024" t="s">
        <v>11822</v>
      </c>
      <c r="L2024" t="str">
        <f t="shared" si="124"/>
        <v>No</v>
      </c>
      <c r="M2024">
        <v>8</v>
      </c>
      <c r="N2024" t="str" cm="1">
        <f t="array" ref="N2024">_xlfn.IFS(M2024&lt;=2,"Small",M2024&lt;=5,"Medium",M2024&gt;5,"Large")</f>
        <v>Large</v>
      </c>
      <c r="O2024" s="50">
        <v>99</v>
      </c>
      <c r="P2024" s="67">
        <f t="shared" si="125"/>
        <v>0.03</v>
      </c>
      <c r="Q2024" s="52">
        <v>4.7300000000000004</v>
      </c>
      <c r="R2024" s="52" t="str" cm="1">
        <f t="array" ref="R2024">_xlfn.IFS(ROUND(Q2024,0)=5,"Excellent",ROUND(Q2024,0)=4,"Good",ROUND(Q2024,0)=3,"Ok",ROUND(Q2024,0)&lt;3,"Bad")</f>
        <v>Excellent</v>
      </c>
      <c r="S2024">
        <v>40</v>
      </c>
      <c r="T2024" t="str">
        <f t="shared" si="126"/>
        <v>No</v>
      </c>
      <c r="U2024" s="65">
        <v>42603</v>
      </c>
      <c r="V2024" s="65">
        <v>44052</v>
      </c>
      <c r="W2024">
        <v>161</v>
      </c>
      <c r="X2024" t="str">
        <f t="shared" si="127"/>
        <v>Active</v>
      </c>
      <c r="Y2024" t="s">
        <v>15616</v>
      </c>
    </row>
    <row r="2025" spans="1:25" x14ac:dyDescent="0.25">
      <c r="A2025">
        <v>2024</v>
      </c>
      <c r="B2025" t="s">
        <v>1499</v>
      </c>
      <c r="C2025">
        <v>2866</v>
      </c>
      <c r="D2025" t="str">
        <f>VLOOKUP($C2025,Hosts!$A:$O,10,0)</f>
        <v>New York</v>
      </c>
      <c r="E2025" s="67">
        <f>INDEX(Hosts!$A:$O,MATCH(Places!$C2025,Hosts!$A:$A,0),MATCH(Places!E$1,Hosts!$1:$1,0))</f>
        <v>1</v>
      </c>
      <c r="F2025" s="67">
        <f>INDEX(Hosts!$A:$O,MATCH(Places!$C2025,Hosts!$A:$A,0),MATCH(Places!F$1,Hosts!$1:$1,0))</f>
        <v>0.99</v>
      </c>
      <c r="G2025" s="67" t="str">
        <f>INDEX(Hosts!$A:$O,MATCH(Places!$C2025,Hosts!$A:$A,0),MATCH(Places!G$1,Hosts!$1:$1,0))</f>
        <v>No</v>
      </c>
      <c r="H2025">
        <v>5</v>
      </c>
      <c r="I2025" t="str">
        <f>VLOOKUP($H2025,Neighborhoods!$A:$C,2,0)</f>
        <v>Bronx</v>
      </c>
      <c r="J2025" t="str">
        <f>VLOOKUP($H2025,Neighborhoods!$A:$C,3,0)</f>
        <v>Port Morris</v>
      </c>
      <c r="K2025" t="s">
        <v>1</v>
      </c>
      <c r="L2025" t="str">
        <f t="shared" si="124"/>
        <v>Yes</v>
      </c>
      <c r="M2025">
        <v>2</v>
      </c>
      <c r="N2025" t="str" cm="1">
        <f t="array" ref="N2025">_xlfn.IFS(M2025&lt;=2,"Small",M2025&lt;=5,"Medium",M2025&gt;5,"Large")</f>
        <v>Small</v>
      </c>
      <c r="O2025" s="50">
        <v>26</v>
      </c>
      <c r="P2025" s="67">
        <f t="shared" si="125"/>
        <v>0.03</v>
      </c>
      <c r="Q2025" s="52">
        <v>4.66</v>
      </c>
      <c r="R2025" s="52" t="str" cm="1">
        <f t="array" ref="R2025">_xlfn.IFS(ROUND(Q2025,0)=5,"Excellent",ROUND(Q2025,0)=4,"Good",ROUND(Q2025,0)=3,"Ok",ROUND(Q2025,0)&lt;3,"Bad")</f>
        <v>Excellent</v>
      </c>
      <c r="S2025">
        <v>79</v>
      </c>
      <c r="T2025" t="str">
        <f t="shared" si="126"/>
        <v>No</v>
      </c>
      <c r="U2025" s="65">
        <v>42544</v>
      </c>
      <c r="V2025" s="65">
        <v>44049</v>
      </c>
      <c r="W2025">
        <v>167</v>
      </c>
      <c r="X2025" t="str">
        <f t="shared" si="127"/>
        <v>Active</v>
      </c>
      <c r="Y2025" t="s">
        <v>15616</v>
      </c>
    </row>
    <row r="2026" spans="1:25" x14ac:dyDescent="0.25">
      <c r="A2026">
        <v>2025</v>
      </c>
      <c r="B2026" t="s">
        <v>1500</v>
      </c>
      <c r="C2026">
        <v>2866</v>
      </c>
      <c r="D2026" t="str">
        <f>VLOOKUP($C2026,Hosts!$A:$O,10,0)</f>
        <v>New York</v>
      </c>
      <c r="E2026" s="67">
        <f>INDEX(Hosts!$A:$O,MATCH(Places!$C2026,Hosts!$A:$A,0),MATCH(Places!E$1,Hosts!$1:$1,0))</f>
        <v>1</v>
      </c>
      <c r="F2026" s="67">
        <f>INDEX(Hosts!$A:$O,MATCH(Places!$C2026,Hosts!$A:$A,0),MATCH(Places!F$1,Hosts!$1:$1,0))</f>
        <v>0.99</v>
      </c>
      <c r="G2026" s="67" t="str">
        <f>INDEX(Hosts!$A:$O,MATCH(Places!$C2026,Hosts!$A:$A,0),MATCH(Places!G$1,Hosts!$1:$1,0))</f>
        <v>No</v>
      </c>
      <c r="H2026">
        <v>5</v>
      </c>
      <c r="I2026" t="str">
        <f>VLOOKUP($H2026,Neighborhoods!$A:$C,2,0)</f>
        <v>Bronx</v>
      </c>
      <c r="J2026" t="str">
        <f>VLOOKUP($H2026,Neighborhoods!$A:$C,3,0)</f>
        <v>Port Morris</v>
      </c>
      <c r="K2026" t="s">
        <v>1</v>
      </c>
      <c r="L2026" t="str">
        <f t="shared" si="124"/>
        <v>Yes</v>
      </c>
      <c r="M2026">
        <v>2</v>
      </c>
      <c r="N2026" t="str" cm="1">
        <f t="array" ref="N2026">_xlfn.IFS(M2026&lt;=2,"Small",M2026&lt;=5,"Medium",M2026&gt;5,"Large")</f>
        <v>Small</v>
      </c>
      <c r="O2026" s="50">
        <v>26</v>
      </c>
      <c r="P2026" s="67">
        <f t="shared" si="125"/>
        <v>0.03</v>
      </c>
      <c r="Q2026" s="52">
        <v>4.74</v>
      </c>
      <c r="R2026" s="52" t="str" cm="1">
        <f t="array" ref="R2026">_xlfn.IFS(ROUND(Q2026,0)=5,"Excellent",ROUND(Q2026,0)=4,"Good",ROUND(Q2026,0)=3,"Ok",ROUND(Q2026,0)&lt;3,"Bad")</f>
        <v>Excellent</v>
      </c>
      <c r="S2026">
        <v>76</v>
      </c>
      <c r="T2026" t="str">
        <f t="shared" si="126"/>
        <v>No</v>
      </c>
      <c r="U2026" s="65">
        <v>42543</v>
      </c>
      <c r="V2026" s="65">
        <v>44044</v>
      </c>
      <c r="W2026">
        <v>172</v>
      </c>
      <c r="X2026" t="str">
        <f t="shared" si="127"/>
        <v>Active</v>
      </c>
      <c r="Y2026" t="s">
        <v>15615</v>
      </c>
    </row>
    <row r="2027" spans="1:25" x14ac:dyDescent="0.25">
      <c r="A2027">
        <v>2026</v>
      </c>
      <c r="B2027" t="s">
        <v>1501</v>
      </c>
      <c r="C2027">
        <v>2396</v>
      </c>
      <c r="D2027" t="str">
        <f>VLOOKUP($C2027,Hosts!$A:$O,10,0)</f>
        <v>New York</v>
      </c>
      <c r="E2027" s="67">
        <f>INDEX(Hosts!$A:$O,MATCH(Places!$C2027,Hosts!$A:$A,0),MATCH(Places!E$1,Hosts!$1:$1,0))</f>
        <v>0.7</v>
      </c>
      <c r="F2027" s="67">
        <f>INDEX(Hosts!$A:$O,MATCH(Places!$C2027,Hosts!$A:$A,0),MATCH(Places!F$1,Hosts!$1:$1,0))</f>
        <v>0.54</v>
      </c>
      <c r="G2027" s="67" t="str">
        <f>INDEX(Hosts!$A:$O,MATCH(Places!$C2027,Hosts!$A:$A,0),MATCH(Places!G$1,Hosts!$1:$1,0))</f>
        <v>No</v>
      </c>
      <c r="H2027">
        <v>16</v>
      </c>
      <c r="I2027" t="str">
        <f>VLOOKUP($H2027,Neighborhoods!$A:$C,2,0)</f>
        <v>Manhattan</v>
      </c>
      <c r="J2027" t="str">
        <f>VLOOKUP($H2027,Neighborhoods!$A:$C,3,0)</f>
        <v>Harlem</v>
      </c>
      <c r="K2027" t="s">
        <v>1</v>
      </c>
      <c r="L2027" t="str">
        <f t="shared" si="124"/>
        <v>Yes</v>
      </c>
      <c r="M2027">
        <v>4</v>
      </c>
      <c r="N2027" t="str" cm="1">
        <f t="array" ref="N2027">_xlfn.IFS(M2027&lt;=2,"Small",M2027&lt;=5,"Medium",M2027&gt;5,"Large")</f>
        <v>Medium</v>
      </c>
      <c r="O2027" s="50">
        <v>46</v>
      </c>
      <c r="P2027" s="67">
        <f t="shared" si="125"/>
        <v>0.03</v>
      </c>
      <c r="Q2027" s="52">
        <v>4.43</v>
      </c>
      <c r="R2027" s="52" t="str" cm="1">
        <f t="array" ref="R2027">_xlfn.IFS(ROUND(Q2027,0)=5,"Excellent",ROUND(Q2027,0)=4,"Good",ROUND(Q2027,0)=3,"Ok",ROUND(Q2027,0)&lt;3,"Bad")</f>
        <v>Good</v>
      </c>
      <c r="S2027">
        <v>83</v>
      </c>
      <c r="T2027" t="str">
        <f t="shared" si="126"/>
        <v>No</v>
      </c>
      <c r="U2027" s="65">
        <v>42539</v>
      </c>
      <c r="V2027" s="65">
        <v>43831</v>
      </c>
      <c r="W2027">
        <v>89</v>
      </c>
      <c r="X2027" t="str">
        <f t="shared" si="127"/>
        <v>Active</v>
      </c>
      <c r="Y2027" t="s">
        <v>15615</v>
      </c>
    </row>
    <row r="2028" spans="1:25" x14ac:dyDescent="0.25">
      <c r="A2028">
        <v>2027</v>
      </c>
      <c r="B2028" t="s">
        <v>14032</v>
      </c>
      <c r="C2028">
        <v>1252</v>
      </c>
      <c r="D2028" t="str">
        <f>VLOOKUP($C2028,Hosts!$A:$O,10,0)</f>
        <v>New York</v>
      </c>
      <c r="E2028" s="67">
        <f>INDEX(Hosts!$A:$O,MATCH(Places!$C2028,Hosts!$A:$A,0),MATCH(Places!E$1,Hosts!$1:$1,0))</f>
        <v>1</v>
      </c>
      <c r="F2028" s="67">
        <f>INDEX(Hosts!$A:$O,MATCH(Places!$C2028,Hosts!$A:$A,0),MATCH(Places!F$1,Hosts!$1:$1,0))</f>
        <v>0.88</v>
      </c>
      <c r="G2028" s="67" t="str">
        <f>INDEX(Hosts!$A:$O,MATCH(Places!$C2028,Hosts!$A:$A,0),MATCH(Places!G$1,Hosts!$1:$1,0))</f>
        <v>No</v>
      </c>
      <c r="H2028">
        <v>15</v>
      </c>
      <c r="I2028" t="str">
        <f>VLOOKUP($H2028,Neighborhoods!$A:$C,2,0)</f>
        <v>Manhattan</v>
      </c>
      <c r="J2028" t="str">
        <f>VLOOKUP($H2028,Neighborhoods!$A:$C,3,0)</f>
        <v>East Village</v>
      </c>
      <c r="K2028" t="s">
        <v>11822</v>
      </c>
      <c r="L2028" t="str">
        <f t="shared" si="124"/>
        <v>No</v>
      </c>
      <c r="M2028">
        <v>2</v>
      </c>
      <c r="N2028" t="str" cm="1">
        <f t="array" ref="N2028">_xlfn.IFS(M2028&lt;=2,"Small",M2028&lt;=5,"Medium",M2028&gt;5,"Large")</f>
        <v>Small</v>
      </c>
      <c r="O2028" s="50">
        <v>89</v>
      </c>
      <c r="P2028" s="67">
        <f t="shared" si="125"/>
        <v>0.03</v>
      </c>
      <c r="Q2028" s="52">
        <v>4.9800000000000004</v>
      </c>
      <c r="R2028" s="52" t="str" cm="1">
        <f t="array" ref="R2028">_xlfn.IFS(ROUND(Q2028,0)=5,"Excellent",ROUND(Q2028,0)=4,"Good",ROUND(Q2028,0)=3,"Ok",ROUND(Q2028,0)&lt;3,"Bad")</f>
        <v>Excellent</v>
      </c>
      <c r="S2028">
        <v>44</v>
      </c>
      <c r="T2028" t="str">
        <f t="shared" si="126"/>
        <v>No</v>
      </c>
      <c r="U2028" s="65">
        <v>42528</v>
      </c>
      <c r="V2028" s="65">
        <v>43873</v>
      </c>
      <c r="W2028">
        <v>171</v>
      </c>
      <c r="X2028" t="str">
        <f t="shared" si="127"/>
        <v>Active</v>
      </c>
      <c r="Y2028" t="s">
        <v>15615</v>
      </c>
    </row>
    <row r="2029" spans="1:25" x14ac:dyDescent="0.25">
      <c r="A2029">
        <v>2028</v>
      </c>
      <c r="B2029" t="s">
        <v>15426</v>
      </c>
      <c r="C2029">
        <v>2836</v>
      </c>
      <c r="D2029" t="str">
        <f>VLOOKUP($C2029,Hosts!$A:$O,10,0)</f>
        <v>New York</v>
      </c>
      <c r="E2029" s="67">
        <f>INDEX(Hosts!$A:$O,MATCH(Places!$C2029,Hosts!$A:$A,0),MATCH(Places!E$1,Hosts!$1:$1,0))</f>
        <v>0.95</v>
      </c>
      <c r="F2029" s="67">
        <f>INDEX(Hosts!$A:$O,MATCH(Places!$C2029,Hosts!$A:$A,0),MATCH(Places!F$1,Hosts!$1:$1,0))</f>
        <v>0.94</v>
      </c>
      <c r="G2029" s="67" t="str">
        <f>INDEX(Hosts!$A:$O,MATCH(Places!$C2029,Hosts!$A:$A,0),MATCH(Places!G$1,Hosts!$1:$1,0))</f>
        <v>No</v>
      </c>
      <c r="H2029">
        <v>7</v>
      </c>
      <c r="I2029" t="str">
        <f>VLOOKUP($H2029,Neighborhoods!$A:$C,2,0)</f>
        <v>Brooklyn</v>
      </c>
      <c r="J2029" t="str">
        <f>VLOOKUP($H2029,Neighborhoods!$A:$C,3,0)</f>
        <v>Bedford-Stuyvesant</v>
      </c>
      <c r="K2029" t="s">
        <v>1</v>
      </c>
      <c r="L2029" t="str">
        <f t="shared" si="124"/>
        <v>Yes</v>
      </c>
      <c r="M2029">
        <v>3</v>
      </c>
      <c r="N2029" t="str" cm="1">
        <f t="array" ref="N2029">_xlfn.IFS(M2029&lt;=2,"Small",M2029&lt;=5,"Medium",M2029&gt;5,"Large")</f>
        <v>Medium</v>
      </c>
      <c r="O2029" s="50">
        <v>45</v>
      </c>
      <c r="P2029" s="67">
        <f t="shared" si="125"/>
        <v>0.03</v>
      </c>
      <c r="Q2029" s="52">
        <v>4.1399999999999997</v>
      </c>
      <c r="R2029" s="52" t="str" cm="1">
        <f t="array" ref="R2029">_xlfn.IFS(ROUND(Q2029,0)=5,"Excellent",ROUND(Q2029,0)=4,"Good",ROUND(Q2029,0)=3,"Ok",ROUND(Q2029,0)&lt;3,"Bad")</f>
        <v>Good</v>
      </c>
      <c r="S2029">
        <v>86</v>
      </c>
      <c r="T2029" t="str">
        <f t="shared" si="126"/>
        <v>No</v>
      </c>
      <c r="U2029" s="65">
        <v>42549</v>
      </c>
      <c r="V2029" s="65">
        <v>43663</v>
      </c>
      <c r="W2029">
        <v>90</v>
      </c>
      <c r="X2029" t="str">
        <f t="shared" si="127"/>
        <v>Active</v>
      </c>
      <c r="Y2029" t="s">
        <v>15616</v>
      </c>
    </row>
    <row r="2030" spans="1:25" x14ac:dyDescent="0.25">
      <c r="A2030">
        <v>2029</v>
      </c>
      <c r="B2030" t="s">
        <v>1502</v>
      </c>
      <c r="C2030">
        <v>2870</v>
      </c>
      <c r="D2030" t="str">
        <f>VLOOKUP($C2030,Hosts!$A:$O,10,0)</f>
        <v>New York</v>
      </c>
      <c r="E2030" s="67">
        <f>INDEX(Hosts!$A:$O,MATCH(Places!$C2030,Hosts!$A:$A,0),MATCH(Places!E$1,Hosts!$1:$1,0))</f>
        <v>0.9</v>
      </c>
      <c r="F2030" s="67">
        <f>INDEX(Hosts!$A:$O,MATCH(Places!$C2030,Hosts!$A:$A,0),MATCH(Places!F$1,Hosts!$1:$1,0))</f>
        <v>1</v>
      </c>
      <c r="G2030" s="67" t="str">
        <f>INDEX(Hosts!$A:$O,MATCH(Places!$C2030,Hosts!$A:$A,0),MATCH(Places!G$1,Hosts!$1:$1,0))</f>
        <v>Yes</v>
      </c>
      <c r="H2030">
        <v>7</v>
      </c>
      <c r="I2030" t="str">
        <f>VLOOKUP($H2030,Neighborhoods!$A:$C,2,0)</f>
        <v>Brooklyn</v>
      </c>
      <c r="J2030" t="str">
        <f>VLOOKUP($H2030,Neighborhoods!$A:$C,3,0)</f>
        <v>Bedford-Stuyvesant</v>
      </c>
      <c r="K2030" t="s">
        <v>11822</v>
      </c>
      <c r="L2030" t="str">
        <f t="shared" si="124"/>
        <v>No</v>
      </c>
      <c r="M2030">
        <v>4</v>
      </c>
      <c r="N2030" t="str" cm="1">
        <f t="array" ref="N2030">_xlfn.IFS(M2030&lt;=2,"Small",M2030&lt;=5,"Medium",M2030&gt;5,"Large")</f>
        <v>Medium</v>
      </c>
      <c r="O2030" s="50">
        <v>199</v>
      </c>
      <c r="P2030" s="67">
        <f t="shared" si="125"/>
        <v>0.03</v>
      </c>
      <c r="Q2030" s="52">
        <v>4.9800000000000004</v>
      </c>
      <c r="R2030" s="52" t="str" cm="1">
        <f t="array" ref="R2030">_xlfn.IFS(ROUND(Q2030,0)=5,"Excellent",ROUND(Q2030,0)=4,"Good",ROUND(Q2030,0)=3,"Ok",ROUND(Q2030,0)&lt;3,"Bad")</f>
        <v>Excellent</v>
      </c>
      <c r="S2030">
        <v>121</v>
      </c>
      <c r="T2030" t="str">
        <f t="shared" si="126"/>
        <v>Yes</v>
      </c>
      <c r="U2030" s="65">
        <v>42570</v>
      </c>
      <c r="V2030" s="65">
        <v>43887</v>
      </c>
      <c r="W2030">
        <v>321</v>
      </c>
      <c r="X2030" t="str">
        <f t="shared" si="127"/>
        <v>Active</v>
      </c>
      <c r="Y2030" t="s">
        <v>15616</v>
      </c>
    </row>
    <row r="2031" spans="1:25" x14ac:dyDescent="0.25">
      <c r="A2031">
        <v>2030</v>
      </c>
      <c r="B2031" t="s">
        <v>1503</v>
      </c>
      <c r="C2031">
        <v>778</v>
      </c>
      <c r="D2031" t="str">
        <f>VLOOKUP($C2031,Hosts!$A:$O,10,0)</f>
        <v>New York</v>
      </c>
      <c r="E2031" s="67">
        <f>INDEX(Hosts!$A:$O,MATCH(Places!$C2031,Hosts!$A:$A,0),MATCH(Places!E$1,Hosts!$1:$1,0))</f>
        <v>1</v>
      </c>
      <c r="F2031" s="67">
        <f>INDEX(Hosts!$A:$O,MATCH(Places!$C2031,Hosts!$A:$A,0),MATCH(Places!F$1,Hosts!$1:$1,0))</f>
        <v>0.67</v>
      </c>
      <c r="G2031" s="67" t="str">
        <f>INDEX(Hosts!$A:$O,MATCH(Places!$C2031,Hosts!$A:$A,0),MATCH(Places!G$1,Hosts!$1:$1,0))</f>
        <v>No</v>
      </c>
      <c r="H2031">
        <v>20</v>
      </c>
      <c r="I2031" t="str">
        <f>VLOOKUP($H2031,Neighborhoods!$A:$C,2,0)</f>
        <v>Manhattan</v>
      </c>
      <c r="J2031" t="str">
        <f>VLOOKUP($H2031,Neighborhoods!$A:$C,3,0)</f>
        <v>Upper West Side</v>
      </c>
      <c r="K2031" t="s">
        <v>11822</v>
      </c>
      <c r="L2031" t="str">
        <f t="shared" si="124"/>
        <v>No</v>
      </c>
      <c r="M2031">
        <v>2</v>
      </c>
      <c r="N2031" t="str" cm="1">
        <f t="array" ref="N2031">_xlfn.IFS(M2031&lt;=2,"Small",M2031&lt;=5,"Medium",M2031&gt;5,"Large")</f>
        <v>Small</v>
      </c>
      <c r="O2031" s="50">
        <v>170</v>
      </c>
      <c r="P2031" s="67">
        <f t="shared" si="125"/>
        <v>0.03</v>
      </c>
      <c r="Q2031" s="52">
        <v>4.75</v>
      </c>
      <c r="R2031" s="52" t="str" cm="1">
        <f t="array" ref="R2031">_xlfn.IFS(ROUND(Q2031,0)=5,"Excellent",ROUND(Q2031,0)=4,"Good",ROUND(Q2031,0)=3,"Ok",ROUND(Q2031,0)&lt;3,"Bad")</f>
        <v>Excellent</v>
      </c>
      <c r="S2031">
        <v>4</v>
      </c>
      <c r="T2031" t="str">
        <f t="shared" si="126"/>
        <v>No</v>
      </c>
      <c r="U2031" s="65">
        <v>42669</v>
      </c>
      <c r="V2031" s="65">
        <v>43624</v>
      </c>
      <c r="W2031">
        <v>134</v>
      </c>
      <c r="X2031" t="str">
        <f t="shared" si="127"/>
        <v>Active</v>
      </c>
      <c r="Y2031" t="s">
        <v>15615</v>
      </c>
    </row>
    <row r="2032" spans="1:25" x14ac:dyDescent="0.25">
      <c r="A2032">
        <v>2031</v>
      </c>
      <c r="B2032" t="s">
        <v>1504</v>
      </c>
      <c r="C2032">
        <v>2699</v>
      </c>
      <c r="D2032" t="str">
        <f>VLOOKUP($C2032,Hosts!$A:$O,10,0)</f>
        <v>New York</v>
      </c>
      <c r="E2032" s="67">
        <f>INDEX(Hosts!$A:$O,MATCH(Places!$C2032,Hosts!$A:$A,0),MATCH(Places!E$1,Hosts!$1:$1,0))</f>
        <v>1</v>
      </c>
      <c r="F2032" s="67">
        <f>INDEX(Hosts!$A:$O,MATCH(Places!$C2032,Hosts!$A:$A,0),MATCH(Places!F$1,Hosts!$1:$1,0))</f>
        <v>0.94</v>
      </c>
      <c r="G2032" s="67" t="str">
        <f>INDEX(Hosts!$A:$O,MATCH(Places!$C2032,Hosts!$A:$A,0),MATCH(Places!G$1,Hosts!$1:$1,0))</f>
        <v>Yes</v>
      </c>
      <c r="H2032">
        <v>20</v>
      </c>
      <c r="I2032" t="str">
        <f>VLOOKUP($H2032,Neighborhoods!$A:$C,2,0)</f>
        <v>Manhattan</v>
      </c>
      <c r="J2032" t="str">
        <f>VLOOKUP($H2032,Neighborhoods!$A:$C,3,0)</f>
        <v>Upper West Side</v>
      </c>
      <c r="K2032" t="s">
        <v>11822</v>
      </c>
      <c r="L2032" t="str">
        <f t="shared" si="124"/>
        <v>No</v>
      </c>
      <c r="M2032">
        <v>3</v>
      </c>
      <c r="N2032" t="str" cm="1">
        <f t="array" ref="N2032">_xlfn.IFS(M2032&lt;=2,"Small",M2032&lt;=5,"Medium",M2032&gt;5,"Large")</f>
        <v>Medium</v>
      </c>
      <c r="O2032" s="50">
        <v>250</v>
      </c>
      <c r="P2032" s="67">
        <f t="shared" si="125"/>
        <v>0.04</v>
      </c>
      <c r="Q2032" s="52">
        <v>4.99</v>
      </c>
      <c r="R2032" s="52" t="str" cm="1">
        <f t="array" ref="R2032">_xlfn.IFS(ROUND(Q2032,0)=5,"Excellent",ROUND(Q2032,0)=4,"Good",ROUND(Q2032,0)=3,"Ok",ROUND(Q2032,0)&lt;3,"Bad")</f>
        <v>Excellent</v>
      </c>
      <c r="S2032">
        <v>151</v>
      </c>
      <c r="T2032" t="str">
        <f t="shared" si="126"/>
        <v>Yes</v>
      </c>
      <c r="U2032" s="65">
        <v>42572</v>
      </c>
      <c r="V2032" s="65">
        <v>44045</v>
      </c>
      <c r="W2032">
        <v>238</v>
      </c>
      <c r="X2032" t="str">
        <f t="shared" si="127"/>
        <v>Active</v>
      </c>
      <c r="Y2032" t="s">
        <v>15615</v>
      </c>
    </row>
    <row r="2033" spans="1:25" x14ac:dyDescent="0.25">
      <c r="A2033">
        <v>2032</v>
      </c>
      <c r="B2033" t="s">
        <v>14234</v>
      </c>
      <c r="C2033">
        <v>2491</v>
      </c>
      <c r="D2033" t="str">
        <f>VLOOKUP($C2033,Hosts!$A:$O,10,0)</f>
        <v>New York</v>
      </c>
      <c r="E2033" s="67">
        <f>INDEX(Hosts!$A:$O,MATCH(Places!$C2033,Hosts!$A:$A,0),MATCH(Places!E$1,Hosts!$1:$1,0))</f>
        <v>1</v>
      </c>
      <c r="F2033" s="67">
        <f>INDEX(Hosts!$A:$O,MATCH(Places!$C2033,Hosts!$A:$A,0),MATCH(Places!F$1,Hosts!$1:$1,0))</f>
        <v>0.46</v>
      </c>
      <c r="G2033" s="67" t="str">
        <f>INDEX(Hosts!$A:$O,MATCH(Places!$C2033,Hosts!$A:$A,0),MATCH(Places!G$1,Hosts!$1:$1,0))</f>
        <v>Yes</v>
      </c>
      <c r="H2033">
        <v>16</v>
      </c>
      <c r="I2033" t="str">
        <f>VLOOKUP($H2033,Neighborhoods!$A:$C,2,0)</f>
        <v>Manhattan</v>
      </c>
      <c r="J2033" t="str">
        <f>VLOOKUP($H2033,Neighborhoods!$A:$C,3,0)</f>
        <v>Harlem</v>
      </c>
      <c r="K2033" t="s">
        <v>11822</v>
      </c>
      <c r="L2033" t="str">
        <f t="shared" si="124"/>
        <v>No</v>
      </c>
      <c r="M2033">
        <v>3</v>
      </c>
      <c r="N2033" t="str" cm="1">
        <f t="array" ref="N2033">_xlfn.IFS(M2033&lt;=2,"Small",M2033&lt;=5,"Medium",M2033&gt;5,"Large")</f>
        <v>Medium</v>
      </c>
      <c r="O2033" s="50">
        <v>85</v>
      </c>
      <c r="P2033" s="67">
        <f t="shared" si="125"/>
        <v>0.03</v>
      </c>
      <c r="Q2033" s="52">
        <v>4.92</v>
      </c>
      <c r="R2033" s="52" t="str" cm="1">
        <f t="array" ref="R2033">_xlfn.IFS(ROUND(Q2033,0)=5,"Excellent",ROUND(Q2033,0)=4,"Good",ROUND(Q2033,0)=3,"Ok",ROUND(Q2033,0)&lt;3,"Bad")</f>
        <v>Excellent</v>
      </c>
      <c r="S2033">
        <v>12</v>
      </c>
      <c r="T2033" t="str">
        <f t="shared" si="126"/>
        <v>No</v>
      </c>
      <c r="U2033" s="65">
        <v>42585</v>
      </c>
      <c r="V2033" s="65">
        <v>44039</v>
      </c>
      <c r="W2033">
        <v>1</v>
      </c>
      <c r="X2033" t="str">
        <f t="shared" si="127"/>
        <v>Active</v>
      </c>
      <c r="Y2033" t="s">
        <v>15615</v>
      </c>
    </row>
    <row r="2034" spans="1:25" x14ac:dyDescent="0.25">
      <c r="A2034">
        <v>2033</v>
      </c>
      <c r="B2034" t="s">
        <v>1505</v>
      </c>
      <c r="C2034">
        <v>1348</v>
      </c>
      <c r="D2034" t="str">
        <f>VLOOKUP($C2034,Hosts!$A:$O,10,0)</f>
        <v>New York</v>
      </c>
      <c r="E2034" s="67">
        <f>INDEX(Hosts!$A:$O,MATCH(Places!$C2034,Hosts!$A:$A,0),MATCH(Places!E$1,Hosts!$1:$1,0))</f>
        <v>1</v>
      </c>
      <c r="F2034" s="67">
        <f>INDEX(Hosts!$A:$O,MATCH(Places!$C2034,Hosts!$A:$A,0),MATCH(Places!F$1,Hosts!$1:$1,0))</f>
        <v>0.91</v>
      </c>
      <c r="G2034" s="67" t="str">
        <f>INDEX(Hosts!$A:$O,MATCH(Places!$C2034,Hosts!$A:$A,0),MATCH(Places!G$1,Hosts!$1:$1,0))</f>
        <v>Yes</v>
      </c>
      <c r="H2034">
        <v>16</v>
      </c>
      <c r="I2034" t="str">
        <f>VLOOKUP($H2034,Neighborhoods!$A:$C,2,0)</f>
        <v>Manhattan</v>
      </c>
      <c r="J2034" t="str">
        <f>VLOOKUP($H2034,Neighborhoods!$A:$C,3,0)</f>
        <v>Harlem</v>
      </c>
      <c r="K2034" t="s">
        <v>11822</v>
      </c>
      <c r="L2034" t="str">
        <f t="shared" si="124"/>
        <v>No</v>
      </c>
      <c r="M2034">
        <v>4</v>
      </c>
      <c r="N2034" t="str" cm="1">
        <f t="array" ref="N2034">_xlfn.IFS(M2034&lt;=2,"Small",M2034&lt;=5,"Medium",M2034&gt;5,"Large")</f>
        <v>Medium</v>
      </c>
      <c r="O2034" s="50">
        <v>258</v>
      </c>
      <c r="P2034" s="67">
        <f t="shared" si="125"/>
        <v>0.04</v>
      </c>
      <c r="Q2034" s="52">
        <v>4.92</v>
      </c>
      <c r="R2034" s="52" t="str" cm="1">
        <f t="array" ref="R2034">_xlfn.IFS(ROUND(Q2034,0)=5,"Excellent",ROUND(Q2034,0)=4,"Good",ROUND(Q2034,0)=3,"Ok",ROUND(Q2034,0)&lt;3,"Bad")</f>
        <v>Excellent</v>
      </c>
      <c r="S2034">
        <v>83</v>
      </c>
      <c r="T2034" t="str">
        <f t="shared" si="126"/>
        <v>No</v>
      </c>
      <c r="U2034" s="65">
        <v>42655</v>
      </c>
      <c r="V2034" s="65">
        <v>44043</v>
      </c>
      <c r="W2034">
        <v>326</v>
      </c>
      <c r="X2034" t="str">
        <f t="shared" si="127"/>
        <v>Active</v>
      </c>
      <c r="Y2034" t="s">
        <v>15615</v>
      </c>
    </row>
    <row r="2035" spans="1:25" x14ac:dyDescent="0.25">
      <c r="A2035">
        <v>2034</v>
      </c>
      <c r="B2035" t="s">
        <v>1506</v>
      </c>
      <c r="C2035">
        <v>1348</v>
      </c>
      <c r="D2035" t="str">
        <f>VLOOKUP($C2035,Hosts!$A:$O,10,0)</f>
        <v>New York</v>
      </c>
      <c r="E2035" s="67">
        <f>INDEX(Hosts!$A:$O,MATCH(Places!$C2035,Hosts!$A:$A,0),MATCH(Places!E$1,Hosts!$1:$1,0))</f>
        <v>1</v>
      </c>
      <c r="F2035" s="67">
        <f>INDEX(Hosts!$A:$O,MATCH(Places!$C2035,Hosts!$A:$A,0),MATCH(Places!F$1,Hosts!$1:$1,0))</f>
        <v>0.91</v>
      </c>
      <c r="G2035" s="67" t="str">
        <f>INDEX(Hosts!$A:$O,MATCH(Places!$C2035,Hosts!$A:$A,0),MATCH(Places!G$1,Hosts!$1:$1,0))</f>
        <v>Yes</v>
      </c>
      <c r="H2035">
        <v>16</v>
      </c>
      <c r="I2035" t="str">
        <f>VLOOKUP($H2035,Neighborhoods!$A:$C,2,0)</f>
        <v>Manhattan</v>
      </c>
      <c r="J2035" t="str">
        <f>VLOOKUP($H2035,Neighborhoods!$A:$C,3,0)</f>
        <v>Harlem</v>
      </c>
      <c r="K2035" t="s">
        <v>11822</v>
      </c>
      <c r="L2035" t="str">
        <f t="shared" si="124"/>
        <v>No</v>
      </c>
      <c r="M2035">
        <v>6</v>
      </c>
      <c r="N2035" t="str" cm="1">
        <f t="array" ref="N2035">_xlfn.IFS(M2035&lt;=2,"Small",M2035&lt;=5,"Medium",M2035&gt;5,"Large")</f>
        <v>Large</v>
      </c>
      <c r="O2035" s="50">
        <v>200</v>
      </c>
      <c r="P2035" s="67">
        <f t="shared" si="125"/>
        <v>0.04</v>
      </c>
      <c r="Q2035" s="52">
        <v>4.92</v>
      </c>
      <c r="R2035" s="52" t="str" cm="1">
        <f t="array" ref="R2035">_xlfn.IFS(ROUND(Q2035,0)=5,"Excellent",ROUND(Q2035,0)=4,"Good",ROUND(Q2035,0)=3,"Ok",ROUND(Q2035,0)&lt;3,"Bad")</f>
        <v>Excellent</v>
      </c>
      <c r="S2035">
        <v>72</v>
      </c>
      <c r="T2035" t="str">
        <f t="shared" si="126"/>
        <v>No</v>
      </c>
      <c r="U2035" s="65">
        <v>42591</v>
      </c>
      <c r="V2035" s="65">
        <v>44045</v>
      </c>
      <c r="W2035">
        <v>239</v>
      </c>
      <c r="X2035" t="str">
        <f t="shared" si="127"/>
        <v>Active</v>
      </c>
      <c r="Y2035" t="s">
        <v>15615</v>
      </c>
    </row>
    <row r="2036" spans="1:25" x14ac:dyDescent="0.25">
      <c r="A2036">
        <v>2035</v>
      </c>
      <c r="B2036" t="s">
        <v>1507</v>
      </c>
      <c r="C2036">
        <v>569</v>
      </c>
      <c r="D2036" t="str">
        <f>VLOOKUP($C2036,Hosts!$A:$O,10,0)</f>
        <v>New York</v>
      </c>
      <c r="E2036" s="67">
        <f>INDEX(Hosts!$A:$O,MATCH(Places!$C2036,Hosts!$A:$A,0),MATCH(Places!E$1,Hosts!$1:$1,0))</f>
        <v>1</v>
      </c>
      <c r="F2036" s="67">
        <f>INDEX(Hosts!$A:$O,MATCH(Places!$C2036,Hosts!$A:$A,0),MATCH(Places!F$1,Hosts!$1:$1,0))</f>
        <v>0.91</v>
      </c>
      <c r="G2036" s="67" t="str">
        <f>INDEX(Hosts!$A:$O,MATCH(Places!$C2036,Hosts!$A:$A,0),MATCH(Places!G$1,Hosts!$1:$1,0))</f>
        <v>Yes</v>
      </c>
      <c r="H2036">
        <v>8</v>
      </c>
      <c r="I2036" t="str">
        <f>VLOOKUP($H2036,Neighborhoods!$A:$C,2,0)</f>
        <v>Brooklyn</v>
      </c>
      <c r="J2036" t="str">
        <f>VLOOKUP($H2036,Neighborhoods!$A:$C,3,0)</f>
        <v>Bushwick</v>
      </c>
      <c r="K2036" t="s">
        <v>1</v>
      </c>
      <c r="L2036" t="str">
        <f t="shared" si="124"/>
        <v>Yes</v>
      </c>
      <c r="M2036">
        <v>2</v>
      </c>
      <c r="N2036" t="str" cm="1">
        <f t="array" ref="N2036">_xlfn.IFS(M2036&lt;=2,"Small",M2036&lt;=5,"Medium",M2036&gt;5,"Large")</f>
        <v>Small</v>
      </c>
      <c r="O2036" s="50">
        <v>65</v>
      </c>
      <c r="P2036" s="67">
        <f t="shared" si="125"/>
        <v>0.03</v>
      </c>
      <c r="Q2036" s="52">
        <v>4.92</v>
      </c>
      <c r="R2036" s="52" t="str" cm="1">
        <f t="array" ref="R2036">_xlfn.IFS(ROUND(Q2036,0)=5,"Excellent",ROUND(Q2036,0)=4,"Good",ROUND(Q2036,0)=3,"Ok",ROUND(Q2036,0)&lt;3,"Bad")</f>
        <v>Excellent</v>
      </c>
      <c r="S2036">
        <v>50</v>
      </c>
      <c r="T2036" t="str">
        <f t="shared" si="126"/>
        <v>No</v>
      </c>
      <c r="U2036" s="65">
        <v>42902</v>
      </c>
      <c r="V2036" s="65">
        <v>43850</v>
      </c>
      <c r="W2036">
        <v>0</v>
      </c>
      <c r="X2036" t="str">
        <f t="shared" si="127"/>
        <v>Inactive</v>
      </c>
      <c r="Y2036" t="s">
        <v>15615</v>
      </c>
    </row>
    <row r="2037" spans="1:25" x14ac:dyDescent="0.25">
      <c r="A2037">
        <v>2036</v>
      </c>
      <c r="B2037" t="s">
        <v>13949</v>
      </c>
      <c r="C2037">
        <v>2873</v>
      </c>
      <c r="D2037" t="str">
        <f>VLOOKUP($C2037,Hosts!$A:$O,10,0)</f>
        <v>New York</v>
      </c>
      <c r="E2037" s="67">
        <f>INDEX(Hosts!$A:$O,MATCH(Places!$C2037,Hosts!$A:$A,0),MATCH(Places!E$1,Hosts!$1:$1,0))</f>
        <v>1</v>
      </c>
      <c r="F2037" s="67">
        <f>INDEX(Hosts!$A:$O,MATCH(Places!$C2037,Hosts!$A:$A,0),MATCH(Places!F$1,Hosts!$1:$1,0))</f>
        <v>1</v>
      </c>
      <c r="G2037" s="67" t="str">
        <f>INDEX(Hosts!$A:$O,MATCH(Places!$C2037,Hosts!$A:$A,0),MATCH(Places!G$1,Hosts!$1:$1,0))</f>
        <v>No</v>
      </c>
      <c r="H2037">
        <v>21</v>
      </c>
      <c r="I2037" t="str">
        <f>VLOOKUP($H2037,Neighborhoods!$A:$C,2,0)</f>
        <v>Queens</v>
      </c>
      <c r="J2037" t="str">
        <f>VLOOKUP($H2037,Neighborhoods!$A:$C,3,0)</f>
        <v>Astoria</v>
      </c>
      <c r="K2037" t="s">
        <v>11822</v>
      </c>
      <c r="L2037" t="str">
        <f t="shared" si="124"/>
        <v>No</v>
      </c>
      <c r="M2037">
        <v>4</v>
      </c>
      <c r="N2037" t="str" cm="1">
        <f t="array" ref="N2037">_xlfn.IFS(M2037&lt;=2,"Small",M2037&lt;=5,"Medium",M2037&gt;5,"Large")</f>
        <v>Medium</v>
      </c>
      <c r="O2037" s="50">
        <v>99</v>
      </c>
      <c r="P2037" s="67">
        <f t="shared" si="125"/>
        <v>0.03</v>
      </c>
      <c r="Q2037" s="52">
        <v>4.96</v>
      </c>
      <c r="R2037" s="52" t="str" cm="1">
        <f t="array" ref="R2037">_xlfn.IFS(ROUND(Q2037,0)=5,"Excellent",ROUND(Q2037,0)=4,"Good",ROUND(Q2037,0)=3,"Ok",ROUND(Q2037,0)&lt;3,"Bad")</f>
        <v>Excellent</v>
      </c>
      <c r="S2037">
        <v>67</v>
      </c>
      <c r="T2037" t="str">
        <f t="shared" si="126"/>
        <v>No</v>
      </c>
      <c r="U2037" s="65">
        <v>42541</v>
      </c>
      <c r="V2037" s="65">
        <v>43901</v>
      </c>
      <c r="W2037">
        <v>90</v>
      </c>
      <c r="X2037" t="str">
        <f t="shared" si="127"/>
        <v>Active</v>
      </c>
      <c r="Y2037" t="s">
        <v>15616</v>
      </c>
    </row>
    <row r="2038" spans="1:25" x14ac:dyDescent="0.25">
      <c r="A2038">
        <v>2037</v>
      </c>
      <c r="B2038" t="s">
        <v>1508</v>
      </c>
      <c r="C2038">
        <v>1945</v>
      </c>
      <c r="D2038" t="str">
        <f>VLOOKUP($C2038,Hosts!$A:$O,10,0)</f>
        <v>New York</v>
      </c>
      <c r="E2038" s="67">
        <f>INDEX(Hosts!$A:$O,MATCH(Places!$C2038,Hosts!$A:$A,0),MATCH(Places!E$1,Hosts!$1:$1,0))</f>
        <v>1</v>
      </c>
      <c r="F2038" s="67">
        <f>INDEX(Hosts!$A:$O,MATCH(Places!$C2038,Hosts!$A:$A,0),MATCH(Places!F$1,Hosts!$1:$1,0))</f>
        <v>0.92</v>
      </c>
      <c r="G2038" s="67" t="str">
        <f>INDEX(Hosts!$A:$O,MATCH(Places!$C2038,Hosts!$A:$A,0),MATCH(Places!G$1,Hosts!$1:$1,0))</f>
        <v>No</v>
      </c>
      <c r="H2038">
        <v>16</v>
      </c>
      <c r="I2038" t="str">
        <f>VLOOKUP($H2038,Neighborhoods!$A:$C,2,0)</f>
        <v>Manhattan</v>
      </c>
      <c r="J2038" t="str">
        <f>VLOOKUP($H2038,Neighborhoods!$A:$C,3,0)</f>
        <v>Harlem</v>
      </c>
      <c r="K2038" t="s">
        <v>11822</v>
      </c>
      <c r="L2038" t="str">
        <f t="shared" si="124"/>
        <v>No</v>
      </c>
      <c r="M2038">
        <v>4</v>
      </c>
      <c r="N2038" t="str" cm="1">
        <f t="array" ref="N2038">_xlfn.IFS(M2038&lt;=2,"Small",M2038&lt;=5,"Medium",M2038&gt;5,"Large")</f>
        <v>Medium</v>
      </c>
      <c r="O2038" s="50">
        <v>100</v>
      </c>
      <c r="P2038" s="67">
        <f t="shared" si="125"/>
        <v>0.03</v>
      </c>
      <c r="Q2038" s="52">
        <v>5</v>
      </c>
      <c r="R2038" s="52" t="str" cm="1">
        <f t="array" ref="R2038">_xlfn.IFS(ROUND(Q2038,0)=5,"Excellent",ROUND(Q2038,0)=4,"Good",ROUND(Q2038,0)=3,"Ok",ROUND(Q2038,0)&lt;3,"Bad")</f>
        <v>Excellent</v>
      </c>
      <c r="S2038">
        <v>5</v>
      </c>
      <c r="T2038" t="str">
        <f t="shared" si="126"/>
        <v>No</v>
      </c>
      <c r="U2038" s="65">
        <v>43877</v>
      </c>
      <c r="V2038" s="65">
        <v>43906</v>
      </c>
      <c r="W2038">
        <v>141</v>
      </c>
      <c r="X2038" t="str">
        <f t="shared" si="127"/>
        <v>Active</v>
      </c>
      <c r="Y2038" t="s">
        <v>15615</v>
      </c>
    </row>
    <row r="2039" spans="1:25" x14ac:dyDescent="0.25">
      <c r="A2039">
        <v>2038</v>
      </c>
      <c r="B2039" t="s">
        <v>15293</v>
      </c>
      <c r="C2039">
        <v>483</v>
      </c>
      <c r="D2039" t="str">
        <f>VLOOKUP($C2039,Hosts!$A:$O,10,0)</f>
        <v>New York</v>
      </c>
      <c r="E2039" s="67">
        <f>INDEX(Hosts!$A:$O,MATCH(Places!$C2039,Hosts!$A:$A,0),MATCH(Places!E$1,Hosts!$1:$1,0))</f>
        <v>1</v>
      </c>
      <c r="F2039" s="67">
        <f>INDEX(Hosts!$A:$O,MATCH(Places!$C2039,Hosts!$A:$A,0),MATCH(Places!F$1,Hosts!$1:$1,0))</f>
        <v>0.96</v>
      </c>
      <c r="G2039" s="67" t="str">
        <f>INDEX(Hosts!$A:$O,MATCH(Places!$C2039,Hosts!$A:$A,0),MATCH(Places!G$1,Hosts!$1:$1,0))</f>
        <v>Yes</v>
      </c>
      <c r="H2039">
        <v>21</v>
      </c>
      <c r="I2039" t="str">
        <f>VLOOKUP($H2039,Neighborhoods!$A:$C,2,0)</f>
        <v>Queens</v>
      </c>
      <c r="J2039" t="str">
        <f>VLOOKUP($H2039,Neighborhoods!$A:$C,3,0)</f>
        <v>Astoria</v>
      </c>
      <c r="K2039" t="s">
        <v>11822</v>
      </c>
      <c r="L2039" t="str">
        <f t="shared" si="124"/>
        <v>No</v>
      </c>
      <c r="M2039">
        <v>2</v>
      </c>
      <c r="N2039" t="str" cm="1">
        <f t="array" ref="N2039">_xlfn.IFS(M2039&lt;=2,"Small",M2039&lt;=5,"Medium",M2039&gt;5,"Large")</f>
        <v>Small</v>
      </c>
      <c r="O2039" s="50">
        <v>89</v>
      </c>
      <c r="P2039" s="67">
        <f t="shared" si="125"/>
        <v>0.03</v>
      </c>
      <c r="Q2039" s="52">
        <v>4.99</v>
      </c>
      <c r="R2039" s="52" t="str" cm="1">
        <f t="array" ref="R2039">_xlfn.IFS(ROUND(Q2039,0)=5,"Excellent",ROUND(Q2039,0)=4,"Good",ROUND(Q2039,0)=3,"Ok",ROUND(Q2039,0)&lt;3,"Bad")</f>
        <v>Excellent</v>
      </c>
      <c r="S2039">
        <v>222</v>
      </c>
      <c r="T2039" t="str">
        <f t="shared" si="126"/>
        <v>Yes</v>
      </c>
      <c r="U2039" s="65">
        <v>42604</v>
      </c>
      <c r="V2039" s="65">
        <v>43899</v>
      </c>
      <c r="W2039">
        <v>0</v>
      </c>
      <c r="X2039" t="str">
        <f t="shared" si="127"/>
        <v>Inactive</v>
      </c>
      <c r="Y2039" t="s">
        <v>15615</v>
      </c>
    </row>
    <row r="2040" spans="1:25" x14ac:dyDescent="0.25">
      <c r="A2040">
        <v>2039</v>
      </c>
      <c r="B2040" t="s">
        <v>1509</v>
      </c>
      <c r="C2040">
        <v>1852</v>
      </c>
      <c r="D2040" t="str">
        <f>VLOOKUP($C2040,Hosts!$A:$O,10,0)</f>
        <v>New York</v>
      </c>
      <c r="E2040" s="67">
        <f>INDEX(Hosts!$A:$O,MATCH(Places!$C2040,Hosts!$A:$A,0),MATCH(Places!E$1,Hosts!$1:$1,0))</f>
        <v>1</v>
      </c>
      <c r="F2040" s="67">
        <f>INDEX(Hosts!$A:$O,MATCH(Places!$C2040,Hosts!$A:$A,0),MATCH(Places!F$1,Hosts!$1:$1,0))</f>
        <v>0.94</v>
      </c>
      <c r="G2040" s="67" t="str">
        <f>INDEX(Hosts!$A:$O,MATCH(Places!$C2040,Hosts!$A:$A,0),MATCH(Places!G$1,Hosts!$1:$1,0))</f>
        <v>No</v>
      </c>
      <c r="H2040">
        <v>26</v>
      </c>
      <c r="I2040" t="str">
        <f>VLOOKUP($H2040,Neighborhoods!$A:$C,2,0)</f>
        <v>Queens</v>
      </c>
      <c r="J2040" t="str">
        <f>VLOOKUP($H2040,Neighborhoods!$A:$C,3,0)</f>
        <v>Sunnyside</v>
      </c>
      <c r="K2040" t="s">
        <v>11822</v>
      </c>
      <c r="L2040" t="str">
        <f t="shared" si="124"/>
        <v>No</v>
      </c>
      <c r="M2040">
        <v>4</v>
      </c>
      <c r="N2040" t="str" cm="1">
        <f t="array" ref="N2040">_xlfn.IFS(M2040&lt;=2,"Small",M2040&lt;=5,"Medium",M2040&gt;5,"Large")</f>
        <v>Medium</v>
      </c>
      <c r="O2040" s="50">
        <v>110</v>
      </c>
      <c r="P2040" s="67">
        <f t="shared" si="125"/>
        <v>0.03</v>
      </c>
      <c r="Q2040" s="52">
        <v>5</v>
      </c>
      <c r="R2040" s="52" t="str" cm="1">
        <f t="array" ref="R2040">_xlfn.IFS(ROUND(Q2040,0)=5,"Excellent",ROUND(Q2040,0)=4,"Good",ROUND(Q2040,0)=3,"Ok",ROUND(Q2040,0)&lt;3,"Bad")</f>
        <v>Excellent</v>
      </c>
      <c r="S2040">
        <v>9</v>
      </c>
      <c r="T2040" t="str">
        <f t="shared" si="126"/>
        <v>No</v>
      </c>
      <c r="U2040" s="65">
        <v>42557</v>
      </c>
      <c r="V2040" s="65">
        <v>43831</v>
      </c>
      <c r="W2040">
        <v>0</v>
      </c>
      <c r="X2040" t="str">
        <f t="shared" si="127"/>
        <v>Inactive</v>
      </c>
      <c r="Y2040" t="s">
        <v>15616</v>
      </c>
    </row>
    <row r="2041" spans="1:25" x14ac:dyDescent="0.25">
      <c r="A2041">
        <v>2040</v>
      </c>
      <c r="B2041" t="s">
        <v>1510</v>
      </c>
      <c r="C2041">
        <v>1078</v>
      </c>
      <c r="D2041" t="str">
        <f>VLOOKUP($C2041,Hosts!$A:$O,10,0)</f>
        <v>New York</v>
      </c>
      <c r="E2041" s="67">
        <f>INDEX(Hosts!$A:$O,MATCH(Places!$C2041,Hosts!$A:$A,0),MATCH(Places!E$1,Hosts!$1:$1,0))</f>
        <v>1</v>
      </c>
      <c r="F2041" s="67">
        <f>INDEX(Hosts!$A:$O,MATCH(Places!$C2041,Hosts!$A:$A,0),MATCH(Places!F$1,Hosts!$1:$1,0))</f>
        <v>0.95</v>
      </c>
      <c r="G2041" s="67" t="str">
        <f>INDEX(Hosts!$A:$O,MATCH(Places!$C2041,Hosts!$A:$A,0),MATCH(Places!G$1,Hosts!$1:$1,0))</f>
        <v>Yes</v>
      </c>
      <c r="H2041">
        <v>7</v>
      </c>
      <c r="I2041" t="str">
        <f>VLOOKUP($H2041,Neighborhoods!$A:$C,2,0)</f>
        <v>Brooklyn</v>
      </c>
      <c r="J2041" t="str">
        <f>VLOOKUP($H2041,Neighborhoods!$A:$C,3,0)</f>
        <v>Bedford-Stuyvesant</v>
      </c>
      <c r="K2041" t="s">
        <v>11822</v>
      </c>
      <c r="L2041" t="str">
        <f t="shared" si="124"/>
        <v>No</v>
      </c>
      <c r="M2041">
        <v>4</v>
      </c>
      <c r="N2041" t="str" cm="1">
        <f t="array" ref="N2041">_xlfn.IFS(M2041&lt;=2,"Small",M2041&lt;=5,"Medium",M2041&gt;5,"Large")</f>
        <v>Medium</v>
      </c>
      <c r="O2041" s="50">
        <v>129</v>
      </c>
      <c r="P2041" s="67">
        <f t="shared" si="125"/>
        <v>0.03</v>
      </c>
      <c r="Q2041" s="52">
        <v>4.91</v>
      </c>
      <c r="R2041" s="52" t="str" cm="1">
        <f t="array" ref="R2041">_xlfn.IFS(ROUND(Q2041,0)=5,"Excellent",ROUND(Q2041,0)=4,"Good",ROUND(Q2041,0)=3,"Ok",ROUND(Q2041,0)&lt;3,"Bad")</f>
        <v>Excellent</v>
      </c>
      <c r="S2041">
        <v>183</v>
      </c>
      <c r="T2041" t="str">
        <f t="shared" si="126"/>
        <v>Yes</v>
      </c>
      <c r="U2041" s="65">
        <v>42541</v>
      </c>
      <c r="V2041" s="65">
        <v>44051</v>
      </c>
      <c r="W2041">
        <v>92</v>
      </c>
      <c r="X2041" t="str">
        <f t="shared" si="127"/>
        <v>Active</v>
      </c>
      <c r="Y2041" t="s">
        <v>15615</v>
      </c>
    </row>
    <row r="2042" spans="1:25" x14ac:dyDescent="0.25">
      <c r="A2042">
        <v>2041</v>
      </c>
      <c r="B2042" t="s">
        <v>1511</v>
      </c>
      <c r="C2042">
        <v>492</v>
      </c>
      <c r="D2042" t="str">
        <f>VLOOKUP($C2042,Hosts!$A:$O,10,0)</f>
        <v>New York</v>
      </c>
      <c r="E2042" s="67">
        <f>INDEX(Hosts!$A:$O,MATCH(Places!$C2042,Hosts!$A:$A,0),MATCH(Places!E$1,Hosts!$1:$1,0))</f>
        <v>1</v>
      </c>
      <c r="F2042" s="67">
        <f>INDEX(Hosts!$A:$O,MATCH(Places!$C2042,Hosts!$A:$A,0),MATCH(Places!F$1,Hosts!$1:$1,0))</f>
        <v>0.98</v>
      </c>
      <c r="G2042" s="67" t="str">
        <f>INDEX(Hosts!$A:$O,MATCH(Places!$C2042,Hosts!$A:$A,0),MATCH(Places!G$1,Hosts!$1:$1,0))</f>
        <v>Yes</v>
      </c>
      <c r="H2042">
        <v>12</v>
      </c>
      <c r="I2042" t="str">
        <f>VLOOKUP($H2042,Neighborhoods!$A:$C,2,0)</f>
        <v>Brooklyn</v>
      </c>
      <c r="J2042" t="str">
        <f>VLOOKUP($H2042,Neighborhoods!$A:$C,3,0)</f>
        <v>Williamsburg</v>
      </c>
      <c r="K2042" t="s">
        <v>11822</v>
      </c>
      <c r="L2042" t="str">
        <f t="shared" si="124"/>
        <v>No</v>
      </c>
      <c r="M2042">
        <v>4</v>
      </c>
      <c r="N2042" t="str" cm="1">
        <f t="array" ref="N2042">_xlfn.IFS(M2042&lt;=2,"Small",M2042&lt;=5,"Medium",M2042&gt;5,"Large")</f>
        <v>Medium</v>
      </c>
      <c r="O2042" s="50">
        <v>165</v>
      </c>
      <c r="P2042" s="67">
        <f t="shared" si="125"/>
        <v>0.03</v>
      </c>
      <c r="Q2042" s="52">
        <v>4.9800000000000004</v>
      </c>
      <c r="R2042" s="52" t="str" cm="1">
        <f t="array" ref="R2042">_xlfn.IFS(ROUND(Q2042,0)=5,"Excellent",ROUND(Q2042,0)=4,"Good",ROUND(Q2042,0)=3,"Ok",ROUND(Q2042,0)&lt;3,"Bad")</f>
        <v>Excellent</v>
      </c>
      <c r="S2042">
        <v>123</v>
      </c>
      <c r="T2042" t="str">
        <f t="shared" si="126"/>
        <v>Yes</v>
      </c>
      <c r="U2042" s="65">
        <v>42557</v>
      </c>
      <c r="V2042" s="65">
        <v>43898</v>
      </c>
      <c r="W2042">
        <v>249</v>
      </c>
      <c r="X2042" t="str">
        <f t="shared" si="127"/>
        <v>Active</v>
      </c>
      <c r="Y2042" t="s">
        <v>15615</v>
      </c>
    </row>
    <row r="2043" spans="1:25" x14ac:dyDescent="0.25">
      <c r="A2043">
        <v>2042</v>
      </c>
      <c r="B2043" t="s">
        <v>1512</v>
      </c>
      <c r="C2043">
        <v>2116</v>
      </c>
      <c r="D2043" t="str">
        <f>VLOOKUP($C2043,Hosts!$A:$O,10,0)</f>
        <v>New York</v>
      </c>
      <c r="E2043" s="67">
        <f>INDEX(Hosts!$A:$O,MATCH(Places!$C2043,Hosts!$A:$A,0),MATCH(Places!E$1,Hosts!$1:$1,0))</f>
        <v>1</v>
      </c>
      <c r="F2043" s="67">
        <f>INDEX(Hosts!$A:$O,MATCH(Places!$C2043,Hosts!$A:$A,0),MATCH(Places!F$1,Hosts!$1:$1,0))</f>
        <v>0.91</v>
      </c>
      <c r="G2043" s="67" t="str">
        <f>INDEX(Hosts!$A:$O,MATCH(Places!$C2043,Hosts!$A:$A,0),MATCH(Places!G$1,Hosts!$1:$1,0))</f>
        <v>Yes</v>
      </c>
      <c r="H2043">
        <v>10</v>
      </c>
      <c r="I2043" t="str">
        <f>VLOOKUP($H2043,Neighborhoods!$A:$C,2,0)</f>
        <v>Brooklyn</v>
      </c>
      <c r="J2043" t="str">
        <f>VLOOKUP($H2043,Neighborhoods!$A:$C,3,0)</f>
        <v>East Flatbush</v>
      </c>
      <c r="K2043" t="s">
        <v>11822</v>
      </c>
      <c r="L2043" t="str">
        <f t="shared" si="124"/>
        <v>No</v>
      </c>
      <c r="M2043">
        <v>4</v>
      </c>
      <c r="N2043" t="str" cm="1">
        <f t="array" ref="N2043">_xlfn.IFS(M2043&lt;=2,"Small",M2043&lt;=5,"Medium",M2043&gt;5,"Large")</f>
        <v>Medium</v>
      </c>
      <c r="O2043" s="50">
        <v>115</v>
      </c>
      <c r="P2043" s="67">
        <f t="shared" si="125"/>
        <v>0.03</v>
      </c>
      <c r="Q2043" s="52">
        <v>4.75</v>
      </c>
      <c r="R2043" s="52" t="str" cm="1">
        <f t="array" ref="R2043">_xlfn.IFS(ROUND(Q2043,0)=5,"Excellent",ROUND(Q2043,0)=4,"Good",ROUND(Q2043,0)=3,"Ok",ROUND(Q2043,0)&lt;3,"Bad")</f>
        <v>Excellent</v>
      </c>
      <c r="S2043">
        <v>104</v>
      </c>
      <c r="T2043" t="str">
        <f t="shared" si="126"/>
        <v>No</v>
      </c>
      <c r="U2043" s="65">
        <v>42560</v>
      </c>
      <c r="V2043" s="65">
        <v>43988</v>
      </c>
      <c r="W2043">
        <v>341</v>
      </c>
      <c r="X2043" t="str">
        <f t="shared" si="127"/>
        <v>Active</v>
      </c>
      <c r="Y2043" t="s">
        <v>15615</v>
      </c>
    </row>
    <row r="2044" spans="1:25" x14ac:dyDescent="0.25">
      <c r="A2044">
        <v>2043</v>
      </c>
      <c r="B2044" t="s">
        <v>13397</v>
      </c>
      <c r="C2044">
        <v>2450</v>
      </c>
      <c r="D2044" t="str">
        <f>VLOOKUP($C2044,Hosts!$A:$O,10,0)</f>
        <v>New York</v>
      </c>
      <c r="E2044" s="67">
        <f>INDEX(Hosts!$A:$O,MATCH(Places!$C2044,Hosts!$A:$A,0),MATCH(Places!E$1,Hosts!$1:$1,0))</f>
        <v>1</v>
      </c>
      <c r="F2044" s="67">
        <f>INDEX(Hosts!$A:$O,MATCH(Places!$C2044,Hosts!$A:$A,0),MATCH(Places!F$1,Hosts!$1:$1,0))</f>
        <v>0.64</v>
      </c>
      <c r="G2044" s="67" t="str">
        <f>INDEX(Hosts!$A:$O,MATCH(Places!$C2044,Hosts!$A:$A,0),MATCH(Places!G$1,Hosts!$1:$1,0))</f>
        <v>No</v>
      </c>
      <c r="H2044">
        <v>24</v>
      </c>
      <c r="I2044" t="str">
        <f>VLOOKUP($H2044,Neighborhoods!$A:$C,2,0)</f>
        <v>Queens</v>
      </c>
      <c r="J2044" t="str">
        <f>VLOOKUP($H2044,Neighborhoods!$A:$C,3,0)</f>
        <v>Long Island City</v>
      </c>
      <c r="K2044" t="s">
        <v>11822</v>
      </c>
      <c r="L2044" t="str">
        <f t="shared" si="124"/>
        <v>No</v>
      </c>
      <c r="M2044">
        <v>5</v>
      </c>
      <c r="N2044" t="str" cm="1">
        <f t="array" ref="N2044">_xlfn.IFS(M2044&lt;=2,"Small",M2044&lt;=5,"Medium",M2044&gt;5,"Large")</f>
        <v>Medium</v>
      </c>
      <c r="O2044" s="50">
        <v>100</v>
      </c>
      <c r="P2044" s="67">
        <f t="shared" si="125"/>
        <v>0.03</v>
      </c>
      <c r="Q2044" s="52">
        <v>4.82</v>
      </c>
      <c r="R2044" s="52" t="str" cm="1">
        <f t="array" ref="R2044">_xlfn.IFS(ROUND(Q2044,0)=5,"Excellent",ROUND(Q2044,0)=4,"Good",ROUND(Q2044,0)=3,"Ok",ROUND(Q2044,0)&lt;3,"Bad")</f>
        <v>Excellent</v>
      </c>
      <c r="S2044">
        <v>45</v>
      </c>
      <c r="T2044" t="str">
        <f t="shared" si="126"/>
        <v>No</v>
      </c>
      <c r="U2044" s="65">
        <v>42827</v>
      </c>
      <c r="V2044" s="65">
        <v>43808</v>
      </c>
      <c r="W2044">
        <v>90</v>
      </c>
      <c r="X2044" t="str">
        <f t="shared" si="127"/>
        <v>Active</v>
      </c>
      <c r="Y2044" t="s">
        <v>15616</v>
      </c>
    </row>
    <row r="2045" spans="1:25" x14ac:dyDescent="0.25">
      <c r="A2045">
        <v>2044</v>
      </c>
      <c r="B2045" t="s">
        <v>1513</v>
      </c>
      <c r="C2045">
        <v>2875</v>
      </c>
      <c r="D2045" t="str">
        <f>VLOOKUP($C2045,Hosts!$A:$O,10,0)</f>
        <v>New York</v>
      </c>
      <c r="E2045" s="67">
        <f>INDEX(Hosts!$A:$O,MATCH(Places!$C2045,Hosts!$A:$A,0),MATCH(Places!E$1,Hosts!$1:$1,0))</f>
        <v>1</v>
      </c>
      <c r="F2045" s="67">
        <f>INDEX(Hosts!$A:$O,MATCH(Places!$C2045,Hosts!$A:$A,0),MATCH(Places!F$1,Hosts!$1:$1,0))</f>
        <v>0.79</v>
      </c>
      <c r="G2045" s="67" t="str">
        <f>INDEX(Hosts!$A:$O,MATCH(Places!$C2045,Hosts!$A:$A,0),MATCH(Places!G$1,Hosts!$1:$1,0))</f>
        <v>Yes</v>
      </c>
      <c r="H2045">
        <v>7</v>
      </c>
      <c r="I2045" t="str">
        <f>VLOOKUP($H2045,Neighborhoods!$A:$C,2,0)</f>
        <v>Brooklyn</v>
      </c>
      <c r="J2045" t="str">
        <f>VLOOKUP($H2045,Neighborhoods!$A:$C,3,0)</f>
        <v>Bedford-Stuyvesant</v>
      </c>
      <c r="K2045" t="s">
        <v>11822</v>
      </c>
      <c r="L2045" t="str">
        <f t="shared" si="124"/>
        <v>No</v>
      </c>
      <c r="M2045">
        <v>2</v>
      </c>
      <c r="N2045" t="str" cm="1">
        <f t="array" ref="N2045">_xlfn.IFS(M2045&lt;=2,"Small",M2045&lt;=5,"Medium",M2045&gt;5,"Large")</f>
        <v>Small</v>
      </c>
      <c r="O2045" s="50">
        <v>95</v>
      </c>
      <c r="P2045" s="67">
        <f t="shared" si="125"/>
        <v>0.03</v>
      </c>
      <c r="Q2045" s="52">
        <v>4.68</v>
      </c>
      <c r="R2045" s="52" t="str" cm="1">
        <f t="array" ref="R2045">_xlfn.IFS(ROUND(Q2045,0)=5,"Excellent",ROUND(Q2045,0)=4,"Good",ROUND(Q2045,0)=3,"Ok",ROUND(Q2045,0)&lt;3,"Bad")</f>
        <v>Excellent</v>
      </c>
      <c r="S2045">
        <v>22</v>
      </c>
      <c r="T2045" t="str">
        <f t="shared" si="126"/>
        <v>No</v>
      </c>
      <c r="U2045" s="65">
        <v>42638</v>
      </c>
      <c r="V2045" s="65">
        <v>43852</v>
      </c>
      <c r="W2045">
        <v>180</v>
      </c>
      <c r="X2045" t="str">
        <f t="shared" si="127"/>
        <v>Active</v>
      </c>
      <c r="Y2045" t="s">
        <v>15615</v>
      </c>
    </row>
    <row r="2046" spans="1:25" x14ac:dyDescent="0.25">
      <c r="A2046">
        <v>2045</v>
      </c>
      <c r="B2046" t="s">
        <v>15173</v>
      </c>
      <c r="C2046">
        <v>143</v>
      </c>
      <c r="D2046" t="str">
        <f>VLOOKUP($C2046,Hosts!$A:$O,10,0)</f>
        <v>New York</v>
      </c>
      <c r="E2046" s="67">
        <f>INDEX(Hosts!$A:$O,MATCH(Places!$C2046,Hosts!$A:$A,0),MATCH(Places!E$1,Hosts!$1:$1,0))</f>
        <v>1</v>
      </c>
      <c r="F2046" s="67">
        <f>INDEX(Hosts!$A:$O,MATCH(Places!$C2046,Hosts!$A:$A,0),MATCH(Places!F$1,Hosts!$1:$1,0))</f>
        <v>0.92</v>
      </c>
      <c r="G2046" s="67" t="str">
        <f>INDEX(Hosts!$A:$O,MATCH(Places!$C2046,Hosts!$A:$A,0),MATCH(Places!G$1,Hosts!$1:$1,0))</f>
        <v>No</v>
      </c>
      <c r="H2046">
        <v>16</v>
      </c>
      <c r="I2046" t="str">
        <f>VLOOKUP($H2046,Neighborhoods!$A:$C,2,0)</f>
        <v>Manhattan</v>
      </c>
      <c r="J2046" t="str">
        <f>VLOOKUP($H2046,Neighborhoods!$A:$C,3,0)</f>
        <v>Harlem</v>
      </c>
      <c r="K2046" t="s">
        <v>1</v>
      </c>
      <c r="L2046" t="str">
        <f t="shared" si="124"/>
        <v>Yes</v>
      </c>
      <c r="M2046">
        <v>1</v>
      </c>
      <c r="N2046" t="str" cm="1">
        <f t="array" ref="N2046">_xlfn.IFS(M2046&lt;=2,"Small",M2046&lt;=5,"Medium",M2046&gt;5,"Large")</f>
        <v>Small</v>
      </c>
      <c r="O2046" s="50">
        <v>40</v>
      </c>
      <c r="P2046" s="67">
        <f t="shared" si="125"/>
        <v>0.03</v>
      </c>
      <c r="Q2046" s="52">
        <v>5</v>
      </c>
      <c r="R2046" s="52" t="str" cm="1">
        <f t="array" ref="R2046">_xlfn.IFS(ROUND(Q2046,0)=5,"Excellent",ROUND(Q2046,0)=4,"Good",ROUND(Q2046,0)=3,"Ok",ROUND(Q2046,0)&lt;3,"Bad")</f>
        <v>Excellent</v>
      </c>
      <c r="S2046">
        <v>25</v>
      </c>
      <c r="T2046" t="str">
        <f t="shared" si="126"/>
        <v>No</v>
      </c>
      <c r="U2046" s="65">
        <v>42561</v>
      </c>
      <c r="V2046" s="65">
        <v>43904</v>
      </c>
      <c r="W2046">
        <v>48</v>
      </c>
      <c r="X2046" t="str">
        <f t="shared" si="127"/>
        <v>Active</v>
      </c>
      <c r="Y2046" t="s">
        <v>15615</v>
      </c>
    </row>
    <row r="2047" spans="1:25" x14ac:dyDescent="0.25">
      <c r="A2047">
        <v>2046</v>
      </c>
      <c r="B2047" t="s">
        <v>14650</v>
      </c>
      <c r="C2047">
        <v>762</v>
      </c>
      <c r="D2047" t="str">
        <f>VLOOKUP($C2047,Hosts!$A:$O,10,0)</f>
        <v>New York</v>
      </c>
      <c r="E2047" s="67">
        <f>INDEX(Hosts!$A:$O,MATCH(Places!$C2047,Hosts!$A:$A,0),MATCH(Places!E$1,Hosts!$1:$1,0))</f>
        <v>1</v>
      </c>
      <c r="F2047" s="67">
        <f>INDEX(Hosts!$A:$O,MATCH(Places!$C2047,Hosts!$A:$A,0),MATCH(Places!F$1,Hosts!$1:$1,0))</f>
        <v>1</v>
      </c>
      <c r="G2047" s="67" t="str">
        <f>INDEX(Hosts!$A:$O,MATCH(Places!$C2047,Hosts!$A:$A,0),MATCH(Places!G$1,Hosts!$1:$1,0))</f>
        <v>Yes</v>
      </c>
      <c r="H2047">
        <v>30</v>
      </c>
      <c r="I2047" t="str">
        <f>VLOOKUP($H2047,Neighborhoods!$A:$C,2,0)</f>
        <v>Staten Island</v>
      </c>
      <c r="J2047" t="str">
        <f>VLOOKUP($H2047,Neighborhoods!$A:$C,3,0)</f>
        <v>Tompkinsville</v>
      </c>
      <c r="K2047" t="s">
        <v>11822</v>
      </c>
      <c r="L2047" t="str">
        <f t="shared" si="124"/>
        <v>No</v>
      </c>
      <c r="M2047">
        <v>3</v>
      </c>
      <c r="N2047" t="str" cm="1">
        <f t="array" ref="N2047">_xlfn.IFS(M2047&lt;=2,"Small",M2047&lt;=5,"Medium",M2047&gt;5,"Large")</f>
        <v>Medium</v>
      </c>
      <c r="O2047" s="50">
        <v>85</v>
      </c>
      <c r="P2047" s="67">
        <f t="shared" si="125"/>
        <v>0.03</v>
      </c>
      <c r="Q2047" s="52">
        <v>4.99</v>
      </c>
      <c r="R2047" s="52" t="str" cm="1">
        <f t="array" ref="R2047">_xlfn.IFS(ROUND(Q2047,0)=5,"Excellent",ROUND(Q2047,0)=4,"Good",ROUND(Q2047,0)=3,"Ok",ROUND(Q2047,0)&lt;3,"Bad")</f>
        <v>Excellent</v>
      </c>
      <c r="S2047">
        <v>167</v>
      </c>
      <c r="T2047" t="str">
        <f t="shared" si="126"/>
        <v>Yes</v>
      </c>
      <c r="U2047" s="65">
        <v>42546</v>
      </c>
      <c r="V2047" s="65">
        <v>44059</v>
      </c>
      <c r="W2047">
        <v>293</v>
      </c>
      <c r="X2047" t="str">
        <f t="shared" si="127"/>
        <v>Active</v>
      </c>
      <c r="Y2047" t="s">
        <v>15616</v>
      </c>
    </row>
    <row r="2048" spans="1:25" x14ac:dyDescent="0.25">
      <c r="A2048">
        <v>2047</v>
      </c>
      <c r="B2048" t="s">
        <v>1514</v>
      </c>
      <c r="C2048">
        <v>2866</v>
      </c>
      <c r="D2048" t="str">
        <f>VLOOKUP($C2048,Hosts!$A:$O,10,0)</f>
        <v>New York</v>
      </c>
      <c r="E2048" s="67">
        <f>INDEX(Hosts!$A:$O,MATCH(Places!$C2048,Hosts!$A:$A,0),MATCH(Places!E$1,Hosts!$1:$1,0))</f>
        <v>1</v>
      </c>
      <c r="F2048" s="67">
        <f>INDEX(Hosts!$A:$O,MATCH(Places!$C2048,Hosts!$A:$A,0),MATCH(Places!F$1,Hosts!$1:$1,0))</f>
        <v>0.99</v>
      </c>
      <c r="G2048" s="67" t="str">
        <f>INDEX(Hosts!$A:$O,MATCH(Places!$C2048,Hosts!$A:$A,0),MATCH(Places!G$1,Hosts!$1:$1,0))</f>
        <v>No</v>
      </c>
      <c r="H2048">
        <v>5</v>
      </c>
      <c r="I2048" t="str">
        <f>VLOOKUP($H2048,Neighborhoods!$A:$C,2,0)</f>
        <v>Bronx</v>
      </c>
      <c r="J2048" t="str">
        <f>VLOOKUP($H2048,Neighborhoods!$A:$C,3,0)</f>
        <v>Port Morris</v>
      </c>
      <c r="K2048" t="s">
        <v>1</v>
      </c>
      <c r="L2048" t="str">
        <f t="shared" si="124"/>
        <v>Yes</v>
      </c>
      <c r="M2048">
        <v>2</v>
      </c>
      <c r="N2048" t="str" cm="1">
        <f t="array" ref="N2048">_xlfn.IFS(M2048&lt;=2,"Small",M2048&lt;=5,"Medium",M2048&gt;5,"Large")</f>
        <v>Small</v>
      </c>
      <c r="O2048" s="50">
        <v>31</v>
      </c>
      <c r="P2048" s="67">
        <f t="shared" si="125"/>
        <v>0.03</v>
      </c>
      <c r="Q2048" s="52">
        <v>4.88</v>
      </c>
      <c r="R2048" s="52" t="str" cm="1">
        <f t="array" ref="R2048">_xlfn.IFS(ROUND(Q2048,0)=5,"Excellent",ROUND(Q2048,0)=4,"Good",ROUND(Q2048,0)=3,"Ok",ROUND(Q2048,0)&lt;3,"Bad")</f>
        <v>Excellent</v>
      </c>
      <c r="S2048">
        <v>76</v>
      </c>
      <c r="T2048" t="str">
        <f t="shared" si="126"/>
        <v>No</v>
      </c>
      <c r="U2048" s="65">
        <v>42576</v>
      </c>
      <c r="V2048" s="65">
        <v>43968</v>
      </c>
      <c r="W2048">
        <v>161</v>
      </c>
      <c r="X2048" t="str">
        <f t="shared" si="127"/>
        <v>Active</v>
      </c>
      <c r="Y2048" t="s">
        <v>15615</v>
      </c>
    </row>
    <row r="2049" spans="1:25" x14ac:dyDescent="0.25">
      <c r="A2049">
        <v>2048</v>
      </c>
      <c r="B2049" t="s">
        <v>1515</v>
      </c>
      <c r="C2049">
        <v>2857</v>
      </c>
      <c r="D2049" t="str">
        <f>VLOOKUP($C2049,Hosts!$A:$O,10,0)</f>
        <v>New York</v>
      </c>
      <c r="E2049" s="67">
        <f>INDEX(Hosts!$A:$O,MATCH(Places!$C2049,Hosts!$A:$A,0),MATCH(Places!E$1,Hosts!$1:$1,0))</f>
        <v>1</v>
      </c>
      <c r="F2049" s="67">
        <f>INDEX(Hosts!$A:$O,MATCH(Places!$C2049,Hosts!$A:$A,0),MATCH(Places!F$1,Hosts!$1:$1,0))</f>
        <v>0.98</v>
      </c>
      <c r="G2049" s="67" t="str">
        <f>INDEX(Hosts!$A:$O,MATCH(Places!$C2049,Hosts!$A:$A,0),MATCH(Places!G$1,Hosts!$1:$1,0))</f>
        <v>No</v>
      </c>
      <c r="H2049">
        <v>3</v>
      </c>
      <c r="I2049" t="str">
        <f>VLOOKUP($H2049,Neighborhoods!$A:$C,2,0)</f>
        <v>Bronx</v>
      </c>
      <c r="J2049" t="str">
        <f>VLOOKUP($H2049,Neighborhoods!$A:$C,3,0)</f>
        <v>Longwood</v>
      </c>
      <c r="K2049" t="s">
        <v>1</v>
      </c>
      <c r="L2049" t="str">
        <f t="shared" si="124"/>
        <v>Yes</v>
      </c>
      <c r="M2049">
        <v>1</v>
      </c>
      <c r="N2049" t="str" cm="1">
        <f t="array" ref="N2049">_xlfn.IFS(M2049&lt;=2,"Small",M2049&lt;=5,"Medium",M2049&gt;5,"Large")</f>
        <v>Small</v>
      </c>
      <c r="O2049" s="50">
        <v>55</v>
      </c>
      <c r="P2049" s="67">
        <f t="shared" si="125"/>
        <v>0.03</v>
      </c>
      <c r="Q2049" s="52">
        <v>4.5999999999999996</v>
      </c>
      <c r="R2049" s="52" t="str" cm="1">
        <f t="array" ref="R2049">_xlfn.IFS(ROUND(Q2049,0)=5,"Excellent",ROUND(Q2049,0)=4,"Good",ROUND(Q2049,0)=3,"Ok",ROUND(Q2049,0)&lt;3,"Bad")</f>
        <v>Excellent</v>
      </c>
      <c r="S2049">
        <v>94</v>
      </c>
      <c r="T2049" t="str">
        <f t="shared" si="126"/>
        <v>No</v>
      </c>
      <c r="U2049" s="65">
        <v>42542</v>
      </c>
      <c r="V2049" s="65">
        <v>43901</v>
      </c>
      <c r="W2049">
        <v>165</v>
      </c>
      <c r="X2049" t="str">
        <f t="shared" si="127"/>
        <v>Active</v>
      </c>
      <c r="Y2049" t="s">
        <v>15615</v>
      </c>
    </row>
    <row r="2050" spans="1:25" x14ac:dyDescent="0.25">
      <c r="A2050">
        <v>2049</v>
      </c>
      <c r="B2050" t="s">
        <v>1516</v>
      </c>
      <c r="C2050">
        <v>1080</v>
      </c>
      <c r="D2050" t="str">
        <f>VLOOKUP($C2050,Hosts!$A:$O,10,0)</f>
        <v>New York</v>
      </c>
      <c r="E2050" s="67">
        <f>INDEX(Hosts!$A:$O,MATCH(Places!$C2050,Hosts!$A:$A,0),MATCH(Places!E$1,Hosts!$1:$1,0))</f>
        <v>0</v>
      </c>
      <c r="F2050" s="67">
        <f>INDEX(Hosts!$A:$O,MATCH(Places!$C2050,Hosts!$A:$A,0),MATCH(Places!F$1,Hosts!$1:$1,0))</f>
        <v>0.93</v>
      </c>
      <c r="G2050" s="67" t="str">
        <f>INDEX(Hosts!$A:$O,MATCH(Places!$C2050,Hosts!$A:$A,0),MATCH(Places!G$1,Hosts!$1:$1,0))</f>
        <v>Yes</v>
      </c>
      <c r="H2050">
        <v>2</v>
      </c>
      <c r="I2050" t="str">
        <f>VLOOKUP($H2050,Neighborhoods!$A:$C,2,0)</f>
        <v>Bronx</v>
      </c>
      <c r="J2050" t="str">
        <f>VLOOKUP($H2050,Neighborhoods!$A:$C,3,0)</f>
        <v>Concourse</v>
      </c>
      <c r="K2050" t="s">
        <v>11822</v>
      </c>
      <c r="L2050" t="str">
        <f t="shared" si="124"/>
        <v>No</v>
      </c>
      <c r="M2050">
        <v>2</v>
      </c>
      <c r="N2050" t="str" cm="1">
        <f t="array" ref="N2050">_xlfn.IFS(M2050&lt;=2,"Small",M2050&lt;=5,"Medium",M2050&gt;5,"Large")</f>
        <v>Small</v>
      </c>
      <c r="O2050" s="50">
        <v>102</v>
      </c>
      <c r="P2050" s="67">
        <f t="shared" si="125"/>
        <v>0.03</v>
      </c>
      <c r="Q2050" s="52">
        <v>4.83</v>
      </c>
      <c r="R2050" s="52" t="str" cm="1">
        <f t="array" ref="R2050">_xlfn.IFS(ROUND(Q2050,0)=5,"Excellent",ROUND(Q2050,0)=4,"Good",ROUND(Q2050,0)=3,"Ok",ROUND(Q2050,0)&lt;3,"Bad")</f>
        <v>Excellent</v>
      </c>
      <c r="S2050">
        <v>122</v>
      </c>
      <c r="T2050" t="str">
        <f t="shared" si="126"/>
        <v>Yes</v>
      </c>
      <c r="U2050" s="65">
        <v>42579</v>
      </c>
      <c r="V2050" s="65">
        <v>43890</v>
      </c>
      <c r="W2050">
        <v>327</v>
      </c>
      <c r="X2050" t="str">
        <f t="shared" si="127"/>
        <v>Active</v>
      </c>
      <c r="Y2050" t="s">
        <v>15616</v>
      </c>
    </row>
    <row r="2051" spans="1:25" x14ac:dyDescent="0.25">
      <c r="A2051">
        <v>2050</v>
      </c>
      <c r="B2051" t="s">
        <v>13263</v>
      </c>
      <c r="C2051">
        <v>1966</v>
      </c>
      <c r="D2051" t="str">
        <f>VLOOKUP($C2051,Hosts!$A:$O,10,0)</f>
        <v>New York</v>
      </c>
      <c r="E2051" s="67">
        <f>INDEX(Hosts!$A:$O,MATCH(Places!$C2051,Hosts!$A:$A,0),MATCH(Places!E$1,Hosts!$1:$1,0))</f>
        <v>0.96</v>
      </c>
      <c r="F2051" s="67">
        <f>INDEX(Hosts!$A:$O,MATCH(Places!$C2051,Hosts!$A:$A,0),MATCH(Places!F$1,Hosts!$1:$1,0))</f>
        <v>0.92</v>
      </c>
      <c r="G2051" s="67" t="str">
        <f>INDEX(Hosts!$A:$O,MATCH(Places!$C2051,Hosts!$A:$A,0),MATCH(Places!G$1,Hosts!$1:$1,0))</f>
        <v>No</v>
      </c>
      <c r="H2051">
        <v>2</v>
      </c>
      <c r="I2051" t="str">
        <f>VLOOKUP($H2051,Neighborhoods!$A:$C,2,0)</f>
        <v>Bronx</v>
      </c>
      <c r="J2051" t="str">
        <f>VLOOKUP($H2051,Neighborhoods!$A:$C,3,0)</f>
        <v>Concourse</v>
      </c>
      <c r="K2051" t="s">
        <v>11822</v>
      </c>
      <c r="L2051" t="str">
        <f t="shared" ref="L2051:L2114" si="128">IF(OR(K2051="Private room",K2051="Shared room"),"Yes","No")</f>
        <v>No</v>
      </c>
      <c r="M2051">
        <v>4</v>
      </c>
      <c r="N2051" t="str" cm="1">
        <f t="array" ref="N2051">_xlfn.IFS(M2051&lt;=2,"Small",M2051&lt;=5,"Medium",M2051&gt;5,"Large")</f>
        <v>Medium</v>
      </c>
      <c r="O2051" s="50">
        <v>75</v>
      </c>
      <c r="P2051" s="67">
        <f t="shared" ref="P2051:P2114" si="129">VLOOKUP(O2051,$AB$1:$AC$5,2)</f>
        <v>0.03</v>
      </c>
      <c r="Q2051" s="52">
        <v>4.8</v>
      </c>
      <c r="R2051" s="52" t="str" cm="1">
        <f t="array" ref="R2051">_xlfn.IFS(ROUND(Q2051,0)=5,"Excellent",ROUND(Q2051,0)=4,"Good",ROUND(Q2051,0)=3,"Ok",ROUND(Q2051,0)&lt;3,"Bad")</f>
        <v>Excellent</v>
      </c>
      <c r="S2051">
        <v>96</v>
      </c>
      <c r="T2051" t="str">
        <f t="shared" ref="T2051:T2114" si="130">IF(AND(Q2051&gt;=4.8,S2051&gt;100),"Yes","No")</f>
        <v>No</v>
      </c>
      <c r="U2051" s="65">
        <v>42543</v>
      </c>
      <c r="V2051" s="65">
        <v>44043</v>
      </c>
      <c r="W2051">
        <v>303</v>
      </c>
      <c r="X2051" t="str">
        <f t="shared" ref="X2051:X2114" si="131">IF(W2051&lt;&gt;0,"Active","Inactive")</f>
        <v>Active</v>
      </c>
      <c r="Y2051" t="s">
        <v>15615</v>
      </c>
    </row>
    <row r="2052" spans="1:25" x14ac:dyDescent="0.25">
      <c r="A2052">
        <v>2051</v>
      </c>
      <c r="B2052" t="s">
        <v>1517</v>
      </c>
      <c r="C2052">
        <v>2092</v>
      </c>
      <c r="D2052" t="str">
        <f>VLOOKUP($C2052,Hosts!$A:$O,10,0)</f>
        <v>Lombardy</v>
      </c>
      <c r="E2052" s="67">
        <f>INDEX(Hosts!$A:$O,MATCH(Places!$C2052,Hosts!$A:$A,0),MATCH(Places!E$1,Hosts!$1:$1,0))</f>
        <v>1</v>
      </c>
      <c r="F2052" s="67">
        <f>INDEX(Hosts!$A:$O,MATCH(Places!$C2052,Hosts!$A:$A,0),MATCH(Places!F$1,Hosts!$1:$1,0))</f>
        <v>0.71</v>
      </c>
      <c r="G2052" s="67" t="str">
        <f>INDEX(Hosts!$A:$O,MATCH(Places!$C2052,Hosts!$A:$A,0),MATCH(Places!G$1,Hosts!$1:$1,0))</f>
        <v>Yes</v>
      </c>
      <c r="H2052">
        <v>20</v>
      </c>
      <c r="I2052" t="str">
        <f>VLOOKUP($H2052,Neighborhoods!$A:$C,2,0)</f>
        <v>Manhattan</v>
      </c>
      <c r="J2052" t="str">
        <f>VLOOKUP($H2052,Neighborhoods!$A:$C,3,0)</f>
        <v>Upper West Side</v>
      </c>
      <c r="K2052" t="s">
        <v>11822</v>
      </c>
      <c r="L2052" t="str">
        <f t="shared" si="128"/>
        <v>No</v>
      </c>
      <c r="M2052">
        <v>2</v>
      </c>
      <c r="N2052" t="str" cm="1">
        <f t="array" ref="N2052">_xlfn.IFS(M2052&lt;=2,"Small",M2052&lt;=5,"Medium",M2052&gt;5,"Large")</f>
        <v>Small</v>
      </c>
      <c r="O2052" s="50">
        <v>325</v>
      </c>
      <c r="P2052" s="67">
        <f t="shared" si="129"/>
        <v>0.04</v>
      </c>
      <c r="Q2052" s="52">
        <v>5</v>
      </c>
      <c r="R2052" s="52" t="str" cm="1">
        <f t="array" ref="R2052">_xlfn.IFS(ROUND(Q2052,0)=5,"Excellent",ROUND(Q2052,0)=4,"Good",ROUND(Q2052,0)=3,"Ok",ROUND(Q2052,0)&lt;3,"Bad")</f>
        <v>Excellent</v>
      </c>
      <c r="S2052">
        <v>9</v>
      </c>
      <c r="T2052" t="str">
        <f t="shared" si="130"/>
        <v>No</v>
      </c>
      <c r="U2052" s="65">
        <v>42611</v>
      </c>
      <c r="V2052" s="65">
        <v>43826</v>
      </c>
      <c r="W2052">
        <v>178</v>
      </c>
      <c r="X2052" t="str">
        <f t="shared" si="131"/>
        <v>Active</v>
      </c>
      <c r="Y2052" t="s">
        <v>15615</v>
      </c>
    </row>
    <row r="2053" spans="1:25" x14ac:dyDescent="0.25">
      <c r="A2053">
        <v>2052</v>
      </c>
      <c r="B2053" t="s">
        <v>1518</v>
      </c>
      <c r="C2053">
        <v>2879</v>
      </c>
      <c r="D2053" t="str">
        <f>VLOOKUP($C2053,Hosts!$A:$O,10,0)</f>
        <v>New York</v>
      </c>
      <c r="E2053" s="67">
        <f>INDEX(Hosts!$A:$O,MATCH(Places!$C2053,Hosts!$A:$A,0),MATCH(Places!E$1,Hosts!$1:$1,0))</f>
        <v>1</v>
      </c>
      <c r="F2053" s="67">
        <f>INDEX(Hosts!$A:$O,MATCH(Places!$C2053,Hosts!$A:$A,0),MATCH(Places!F$1,Hosts!$1:$1,0))</f>
        <v>0.92</v>
      </c>
      <c r="G2053" s="67" t="str">
        <f>INDEX(Hosts!$A:$O,MATCH(Places!$C2053,Hosts!$A:$A,0),MATCH(Places!G$1,Hosts!$1:$1,0))</f>
        <v>Yes</v>
      </c>
      <c r="H2053">
        <v>24</v>
      </c>
      <c r="I2053" t="str">
        <f>VLOOKUP($H2053,Neighborhoods!$A:$C,2,0)</f>
        <v>Queens</v>
      </c>
      <c r="J2053" t="str">
        <f>VLOOKUP($H2053,Neighborhoods!$A:$C,3,0)</f>
        <v>Long Island City</v>
      </c>
      <c r="K2053" t="s">
        <v>11822</v>
      </c>
      <c r="L2053" t="str">
        <f t="shared" si="128"/>
        <v>No</v>
      </c>
      <c r="M2053">
        <v>7</v>
      </c>
      <c r="N2053" t="str" cm="1">
        <f t="array" ref="N2053">_xlfn.IFS(M2053&lt;=2,"Small",M2053&lt;=5,"Medium",M2053&gt;5,"Large")</f>
        <v>Large</v>
      </c>
      <c r="O2053" s="50">
        <v>220</v>
      </c>
      <c r="P2053" s="67">
        <f t="shared" si="129"/>
        <v>0.04</v>
      </c>
      <c r="Q2053" s="52">
        <v>4.99</v>
      </c>
      <c r="R2053" s="52" t="str" cm="1">
        <f t="array" ref="R2053">_xlfn.IFS(ROUND(Q2053,0)=5,"Excellent",ROUND(Q2053,0)=4,"Good",ROUND(Q2053,0)=3,"Ok",ROUND(Q2053,0)&lt;3,"Bad")</f>
        <v>Excellent</v>
      </c>
      <c r="S2053">
        <v>146</v>
      </c>
      <c r="T2053" t="str">
        <f t="shared" si="130"/>
        <v>Yes</v>
      </c>
      <c r="U2053" s="65">
        <v>42609</v>
      </c>
      <c r="V2053" s="65">
        <v>43891</v>
      </c>
      <c r="W2053">
        <v>324</v>
      </c>
      <c r="X2053" t="str">
        <f t="shared" si="131"/>
        <v>Active</v>
      </c>
      <c r="Y2053" t="s">
        <v>15615</v>
      </c>
    </row>
    <row r="2054" spans="1:25" x14ac:dyDescent="0.25">
      <c r="A2054">
        <v>2053</v>
      </c>
      <c r="B2054" t="s">
        <v>1519</v>
      </c>
      <c r="C2054">
        <v>2878</v>
      </c>
      <c r="D2054" t="str">
        <f>VLOOKUP($C2054,Hosts!$A:$O,10,0)</f>
        <v>New York</v>
      </c>
      <c r="E2054" s="67">
        <f>INDEX(Hosts!$A:$O,MATCH(Places!$C2054,Hosts!$A:$A,0),MATCH(Places!E$1,Hosts!$1:$1,0))</f>
        <v>0.94</v>
      </c>
      <c r="F2054" s="67">
        <f>INDEX(Hosts!$A:$O,MATCH(Places!$C2054,Hosts!$A:$A,0),MATCH(Places!F$1,Hosts!$1:$1,0))</f>
        <v>0.72</v>
      </c>
      <c r="G2054" s="67" t="str">
        <f>INDEX(Hosts!$A:$O,MATCH(Places!$C2054,Hosts!$A:$A,0),MATCH(Places!G$1,Hosts!$1:$1,0))</f>
        <v>No</v>
      </c>
      <c r="H2054">
        <v>26</v>
      </c>
      <c r="I2054" t="str">
        <f>VLOOKUP($H2054,Neighborhoods!$A:$C,2,0)</f>
        <v>Queens</v>
      </c>
      <c r="J2054" t="str">
        <f>VLOOKUP($H2054,Neighborhoods!$A:$C,3,0)</f>
        <v>Sunnyside</v>
      </c>
      <c r="K2054" t="s">
        <v>11822</v>
      </c>
      <c r="L2054" t="str">
        <f t="shared" si="128"/>
        <v>No</v>
      </c>
      <c r="M2054">
        <v>4</v>
      </c>
      <c r="N2054" t="str" cm="1">
        <f t="array" ref="N2054">_xlfn.IFS(M2054&lt;=2,"Small",M2054&lt;=5,"Medium",M2054&gt;5,"Large")</f>
        <v>Medium</v>
      </c>
      <c r="O2054" s="50">
        <v>156</v>
      </c>
      <c r="P2054" s="67">
        <f t="shared" si="129"/>
        <v>0.03</v>
      </c>
      <c r="Q2054" s="52">
        <v>4.78</v>
      </c>
      <c r="R2054" s="52" t="str" cm="1">
        <f t="array" ref="R2054">_xlfn.IFS(ROUND(Q2054,0)=5,"Excellent",ROUND(Q2054,0)=4,"Good",ROUND(Q2054,0)=3,"Ok",ROUND(Q2054,0)&lt;3,"Bad")</f>
        <v>Excellent</v>
      </c>
      <c r="S2054">
        <v>18</v>
      </c>
      <c r="T2054" t="str">
        <f t="shared" si="130"/>
        <v>No</v>
      </c>
      <c r="U2054" s="65">
        <v>42576</v>
      </c>
      <c r="V2054" s="65">
        <v>43685</v>
      </c>
      <c r="W2054">
        <v>23</v>
      </c>
      <c r="X2054" t="str">
        <f t="shared" si="131"/>
        <v>Active</v>
      </c>
      <c r="Y2054" t="s">
        <v>15615</v>
      </c>
    </row>
    <row r="2055" spans="1:25" x14ac:dyDescent="0.25">
      <c r="A2055">
        <v>2054</v>
      </c>
      <c r="B2055" t="s">
        <v>1520</v>
      </c>
      <c r="C2055">
        <v>525</v>
      </c>
      <c r="D2055" t="str">
        <f>VLOOKUP($C2055,Hosts!$A:$O,10,0)</f>
        <v>New Jersey</v>
      </c>
      <c r="E2055" s="67">
        <f>INDEX(Hosts!$A:$O,MATCH(Places!$C2055,Hosts!$A:$A,0),MATCH(Places!E$1,Hosts!$1:$1,0))</f>
        <v>0.75</v>
      </c>
      <c r="F2055" s="67">
        <f>INDEX(Hosts!$A:$O,MATCH(Places!$C2055,Hosts!$A:$A,0),MATCH(Places!F$1,Hosts!$1:$1,0))</f>
        <v>0.6</v>
      </c>
      <c r="G2055" s="67" t="str">
        <f>INDEX(Hosts!$A:$O,MATCH(Places!$C2055,Hosts!$A:$A,0),MATCH(Places!G$1,Hosts!$1:$1,0))</f>
        <v>No</v>
      </c>
      <c r="H2055">
        <v>15</v>
      </c>
      <c r="I2055" t="str">
        <f>VLOOKUP($H2055,Neighborhoods!$A:$C,2,0)</f>
        <v>Manhattan</v>
      </c>
      <c r="J2055" t="str">
        <f>VLOOKUP($H2055,Neighborhoods!$A:$C,3,0)</f>
        <v>East Village</v>
      </c>
      <c r="K2055" t="s">
        <v>11822</v>
      </c>
      <c r="L2055" t="str">
        <f t="shared" si="128"/>
        <v>No</v>
      </c>
      <c r="M2055">
        <v>2</v>
      </c>
      <c r="N2055" t="str" cm="1">
        <f t="array" ref="N2055">_xlfn.IFS(M2055&lt;=2,"Small",M2055&lt;=5,"Medium",M2055&gt;5,"Large")</f>
        <v>Small</v>
      </c>
      <c r="O2055" s="50">
        <v>95</v>
      </c>
      <c r="P2055" s="67">
        <f t="shared" si="129"/>
        <v>0.03</v>
      </c>
      <c r="Q2055" s="52">
        <v>4.91</v>
      </c>
      <c r="R2055" s="52" t="str" cm="1">
        <f t="array" ref="R2055">_xlfn.IFS(ROUND(Q2055,0)=5,"Excellent",ROUND(Q2055,0)=4,"Good",ROUND(Q2055,0)=3,"Ok",ROUND(Q2055,0)&lt;3,"Bad")</f>
        <v>Excellent</v>
      </c>
      <c r="S2055">
        <v>32</v>
      </c>
      <c r="T2055" t="str">
        <f t="shared" si="130"/>
        <v>No</v>
      </c>
      <c r="U2055" s="65">
        <v>42568</v>
      </c>
      <c r="V2055" s="65">
        <v>44013</v>
      </c>
      <c r="W2055">
        <v>61</v>
      </c>
      <c r="X2055" t="str">
        <f t="shared" si="131"/>
        <v>Active</v>
      </c>
      <c r="Y2055" t="s">
        <v>15615</v>
      </c>
    </row>
    <row r="2056" spans="1:25" x14ac:dyDescent="0.25">
      <c r="A2056">
        <v>2055</v>
      </c>
      <c r="B2056" t="s">
        <v>15580</v>
      </c>
      <c r="C2056">
        <v>2667</v>
      </c>
      <c r="D2056" t="str">
        <f>VLOOKUP($C2056,Hosts!$A:$O,10,0)</f>
        <v>New York</v>
      </c>
      <c r="E2056" s="67">
        <f>INDEX(Hosts!$A:$O,MATCH(Places!$C2056,Hosts!$A:$A,0),MATCH(Places!E$1,Hosts!$1:$1,0))</f>
        <v>1</v>
      </c>
      <c r="F2056" s="67">
        <f>INDEX(Hosts!$A:$O,MATCH(Places!$C2056,Hosts!$A:$A,0),MATCH(Places!F$1,Hosts!$1:$1,0))</f>
        <v>0.99</v>
      </c>
      <c r="G2056" s="67" t="str">
        <f>INDEX(Hosts!$A:$O,MATCH(Places!$C2056,Hosts!$A:$A,0),MATCH(Places!G$1,Hosts!$1:$1,0))</f>
        <v>No</v>
      </c>
      <c r="H2056">
        <v>7</v>
      </c>
      <c r="I2056" t="str">
        <f>VLOOKUP($H2056,Neighborhoods!$A:$C,2,0)</f>
        <v>Brooklyn</v>
      </c>
      <c r="J2056" t="str">
        <f>VLOOKUP($H2056,Neighborhoods!$A:$C,3,0)</f>
        <v>Bedford-Stuyvesant</v>
      </c>
      <c r="K2056" t="s">
        <v>11822</v>
      </c>
      <c r="L2056" t="str">
        <f t="shared" si="128"/>
        <v>No</v>
      </c>
      <c r="M2056">
        <v>3</v>
      </c>
      <c r="N2056" t="str" cm="1">
        <f t="array" ref="N2056">_xlfn.IFS(M2056&lt;=2,"Small",M2056&lt;=5,"Medium",M2056&gt;5,"Large")</f>
        <v>Medium</v>
      </c>
      <c r="O2056" s="50">
        <v>92</v>
      </c>
      <c r="P2056" s="67">
        <f t="shared" si="129"/>
        <v>0.03</v>
      </c>
      <c r="Q2056" s="52">
        <v>4.7300000000000004</v>
      </c>
      <c r="R2056" s="52" t="str" cm="1">
        <f t="array" ref="R2056">_xlfn.IFS(ROUND(Q2056,0)=5,"Excellent",ROUND(Q2056,0)=4,"Good",ROUND(Q2056,0)=3,"Ok",ROUND(Q2056,0)&lt;3,"Bad")</f>
        <v>Excellent</v>
      </c>
      <c r="S2056">
        <v>122</v>
      </c>
      <c r="T2056" t="str">
        <f t="shared" si="130"/>
        <v>No</v>
      </c>
      <c r="U2056" s="65">
        <v>42739</v>
      </c>
      <c r="V2056" s="65">
        <v>43905</v>
      </c>
      <c r="W2056">
        <v>349</v>
      </c>
      <c r="X2056" t="str">
        <f t="shared" si="131"/>
        <v>Active</v>
      </c>
      <c r="Y2056" t="s">
        <v>15616</v>
      </c>
    </row>
    <row r="2057" spans="1:25" x14ac:dyDescent="0.25">
      <c r="A2057">
        <v>2056</v>
      </c>
      <c r="B2057" t="s">
        <v>1521</v>
      </c>
      <c r="C2057">
        <v>71</v>
      </c>
      <c r="D2057" t="str">
        <f>VLOOKUP($C2057,Hosts!$A:$O,10,0)</f>
        <v>New York</v>
      </c>
      <c r="E2057" s="67">
        <f>INDEX(Hosts!$A:$O,MATCH(Places!$C2057,Hosts!$A:$A,0),MATCH(Places!E$1,Hosts!$1:$1,0))</f>
        <v>1</v>
      </c>
      <c r="F2057" s="67">
        <f>INDEX(Hosts!$A:$O,MATCH(Places!$C2057,Hosts!$A:$A,0),MATCH(Places!F$1,Hosts!$1:$1,0))</f>
        <v>1</v>
      </c>
      <c r="G2057" s="67" t="str">
        <f>INDEX(Hosts!$A:$O,MATCH(Places!$C2057,Hosts!$A:$A,0),MATCH(Places!G$1,Hosts!$1:$1,0))</f>
        <v>No</v>
      </c>
      <c r="H2057">
        <v>7</v>
      </c>
      <c r="I2057" t="str">
        <f>VLOOKUP($H2057,Neighborhoods!$A:$C,2,0)</f>
        <v>Brooklyn</v>
      </c>
      <c r="J2057" t="str">
        <f>VLOOKUP($H2057,Neighborhoods!$A:$C,3,0)</f>
        <v>Bedford-Stuyvesant</v>
      </c>
      <c r="K2057" t="s">
        <v>11822</v>
      </c>
      <c r="L2057" t="str">
        <f t="shared" si="128"/>
        <v>No</v>
      </c>
      <c r="M2057">
        <v>2</v>
      </c>
      <c r="N2057" t="str" cm="1">
        <f t="array" ref="N2057">_xlfn.IFS(M2057&lt;=2,"Small",M2057&lt;=5,"Medium",M2057&gt;5,"Large")</f>
        <v>Small</v>
      </c>
      <c r="O2057" s="50">
        <v>76</v>
      </c>
      <c r="P2057" s="67">
        <f t="shared" si="129"/>
        <v>0.03</v>
      </c>
      <c r="Q2057" s="52">
        <v>4.74</v>
      </c>
      <c r="R2057" s="52" t="str" cm="1">
        <f t="array" ref="R2057">_xlfn.IFS(ROUND(Q2057,0)=5,"Excellent",ROUND(Q2057,0)=4,"Good",ROUND(Q2057,0)=3,"Ok",ROUND(Q2057,0)&lt;3,"Bad")</f>
        <v>Excellent</v>
      </c>
      <c r="S2057">
        <v>61</v>
      </c>
      <c r="T2057" t="str">
        <f t="shared" si="130"/>
        <v>No</v>
      </c>
      <c r="U2057" s="65">
        <v>42662</v>
      </c>
      <c r="V2057" s="65">
        <v>44047</v>
      </c>
      <c r="W2057">
        <v>169</v>
      </c>
      <c r="X2057" t="str">
        <f t="shared" si="131"/>
        <v>Active</v>
      </c>
      <c r="Y2057" t="s">
        <v>15616</v>
      </c>
    </row>
    <row r="2058" spans="1:25" x14ac:dyDescent="0.25">
      <c r="A2058">
        <v>2057</v>
      </c>
      <c r="B2058" t="s">
        <v>1522</v>
      </c>
      <c r="C2058">
        <v>2077</v>
      </c>
      <c r="D2058" t="str">
        <f>VLOOKUP($C2058,Hosts!$A:$O,10,0)</f>
        <v>New York</v>
      </c>
      <c r="E2058" s="67">
        <f>INDEX(Hosts!$A:$O,MATCH(Places!$C2058,Hosts!$A:$A,0),MATCH(Places!E$1,Hosts!$1:$1,0))</f>
        <v>1</v>
      </c>
      <c r="F2058" s="67">
        <f>INDEX(Hosts!$A:$O,MATCH(Places!$C2058,Hosts!$A:$A,0),MATCH(Places!F$1,Hosts!$1:$1,0))</f>
        <v>0.94</v>
      </c>
      <c r="G2058" s="67" t="str">
        <f>INDEX(Hosts!$A:$O,MATCH(Places!$C2058,Hosts!$A:$A,0),MATCH(Places!G$1,Hosts!$1:$1,0))</f>
        <v>Yes</v>
      </c>
      <c r="H2058">
        <v>16</v>
      </c>
      <c r="I2058" t="str">
        <f>VLOOKUP($H2058,Neighborhoods!$A:$C,2,0)</f>
        <v>Manhattan</v>
      </c>
      <c r="J2058" t="str">
        <f>VLOOKUP($H2058,Neighborhoods!$A:$C,3,0)</f>
        <v>Harlem</v>
      </c>
      <c r="K2058" t="s">
        <v>1</v>
      </c>
      <c r="L2058" t="str">
        <f t="shared" si="128"/>
        <v>Yes</v>
      </c>
      <c r="M2058">
        <v>2</v>
      </c>
      <c r="N2058" t="str" cm="1">
        <f t="array" ref="N2058">_xlfn.IFS(M2058&lt;=2,"Small",M2058&lt;=5,"Medium",M2058&gt;5,"Large")</f>
        <v>Small</v>
      </c>
      <c r="O2058" s="50">
        <v>85</v>
      </c>
      <c r="P2058" s="67">
        <f t="shared" si="129"/>
        <v>0.03</v>
      </c>
      <c r="Q2058" s="52">
        <v>4.9000000000000004</v>
      </c>
      <c r="R2058" s="52" t="str" cm="1">
        <f t="array" ref="R2058">_xlfn.IFS(ROUND(Q2058,0)=5,"Excellent",ROUND(Q2058,0)=4,"Good",ROUND(Q2058,0)=3,"Ok",ROUND(Q2058,0)&lt;3,"Bad")</f>
        <v>Excellent</v>
      </c>
      <c r="S2058">
        <v>21</v>
      </c>
      <c r="T2058" t="str">
        <f t="shared" si="130"/>
        <v>No</v>
      </c>
      <c r="U2058" s="65">
        <v>42547</v>
      </c>
      <c r="V2058" s="65">
        <v>43834</v>
      </c>
      <c r="W2058">
        <v>89</v>
      </c>
      <c r="X2058" t="str">
        <f t="shared" si="131"/>
        <v>Active</v>
      </c>
      <c r="Y2058" t="s">
        <v>15615</v>
      </c>
    </row>
    <row r="2059" spans="1:25" x14ac:dyDescent="0.25">
      <c r="A2059">
        <v>2058</v>
      </c>
      <c r="B2059" t="s">
        <v>1523</v>
      </c>
      <c r="C2059">
        <v>1670</v>
      </c>
      <c r="D2059" t="str">
        <f>VLOOKUP($C2059,Hosts!$A:$O,10,0)</f>
        <v>New York</v>
      </c>
      <c r="E2059" s="67">
        <f>INDEX(Hosts!$A:$O,MATCH(Places!$C2059,Hosts!$A:$A,0),MATCH(Places!E$1,Hosts!$1:$1,0))</f>
        <v>1</v>
      </c>
      <c r="F2059" s="67">
        <f>INDEX(Hosts!$A:$O,MATCH(Places!$C2059,Hosts!$A:$A,0),MATCH(Places!F$1,Hosts!$1:$1,0))</f>
        <v>0.99</v>
      </c>
      <c r="G2059" s="67" t="str">
        <f>INDEX(Hosts!$A:$O,MATCH(Places!$C2059,Hosts!$A:$A,0),MATCH(Places!G$1,Hosts!$1:$1,0))</f>
        <v>Yes</v>
      </c>
      <c r="H2059">
        <v>12</v>
      </c>
      <c r="I2059" t="str">
        <f>VLOOKUP($H2059,Neighborhoods!$A:$C,2,0)</f>
        <v>Brooklyn</v>
      </c>
      <c r="J2059" t="str">
        <f>VLOOKUP($H2059,Neighborhoods!$A:$C,3,0)</f>
        <v>Williamsburg</v>
      </c>
      <c r="K2059" t="s">
        <v>11822</v>
      </c>
      <c r="L2059" t="str">
        <f t="shared" si="128"/>
        <v>No</v>
      </c>
      <c r="M2059">
        <v>4</v>
      </c>
      <c r="N2059" t="str" cm="1">
        <f t="array" ref="N2059">_xlfn.IFS(M2059&lt;=2,"Small",M2059&lt;=5,"Medium",M2059&gt;5,"Large")</f>
        <v>Medium</v>
      </c>
      <c r="O2059" s="50">
        <v>195</v>
      </c>
      <c r="P2059" s="67">
        <f t="shared" si="129"/>
        <v>0.03</v>
      </c>
      <c r="Q2059" s="52">
        <v>5</v>
      </c>
      <c r="R2059" s="52" t="str" cm="1">
        <f t="array" ref="R2059">_xlfn.IFS(ROUND(Q2059,0)=5,"Excellent",ROUND(Q2059,0)=4,"Good",ROUND(Q2059,0)=3,"Ok",ROUND(Q2059,0)&lt;3,"Bad")</f>
        <v>Excellent</v>
      </c>
      <c r="S2059">
        <v>206</v>
      </c>
      <c r="T2059" t="str">
        <f t="shared" si="130"/>
        <v>Yes</v>
      </c>
      <c r="U2059" s="65">
        <v>42576</v>
      </c>
      <c r="V2059" s="65">
        <v>44055</v>
      </c>
      <c r="W2059">
        <v>297</v>
      </c>
      <c r="X2059" t="str">
        <f t="shared" si="131"/>
        <v>Active</v>
      </c>
      <c r="Y2059" t="s">
        <v>15615</v>
      </c>
    </row>
    <row r="2060" spans="1:25" x14ac:dyDescent="0.25">
      <c r="A2060">
        <v>2059</v>
      </c>
      <c r="B2060" t="s">
        <v>13594</v>
      </c>
      <c r="C2060">
        <v>1215</v>
      </c>
      <c r="D2060" t="str">
        <f>VLOOKUP($C2060,Hosts!$A:$O,10,0)</f>
        <v>New York</v>
      </c>
      <c r="E2060" s="67">
        <f>INDEX(Hosts!$A:$O,MATCH(Places!$C2060,Hosts!$A:$A,0),MATCH(Places!E$1,Hosts!$1:$1,0))</f>
        <v>0</v>
      </c>
      <c r="F2060" s="67">
        <f>INDEX(Hosts!$A:$O,MATCH(Places!$C2060,Hosts!$A:$A,0),MATCH(Places!F$1,Hosts!$1:$1,0))</f>
        <v>0.95</v>
      </c>
      <c r="G2060" s="67" t="str">
        <f>INDEX(Hosts!$A:$O,MATCH(Places!$C2060,Hosts!$A:$A,0),MATCH(Places!G$1,Hosts!$1:$1,0))</f>
        <v>Yes</v>
      </c>
      <c r="H2060">
        <v>16</v>
      </c>
      <c r="I2060" t="str">
        <f>VLOOKUP($H2060,Neighborhoods!$A:$C,2,0)</f>
        <v>Manhattan</v>
      </c>
      <c r="J2060" t="str">
        <f>VLOOKUP($H2060,Neighborhoods!$A:$C,3,0)</f>
        <v>Harlem</v>
      </c>
      <c r="K2060" t="s">
        <v>11822</v>
      </c>
      <c r="L2060" t="str">
        <f t="shared" si="128"/>
        <v>No</v>
      </c>
      <c r="M2060">
        <v>2</v>
      </c>
      <c r="N2060" t="str" cm="1">
        <f t="array" ref="N2060">_xlfn.IFS(M2060&lt;=2,"Small",M2060&lt;=5,"Medium",M2060&gt;5,"Large")</f>
        <v>Small</v>
      </c>
      <c r="O2060" s="50">
        <v>110</v>
      </c>
      <c r="P2060" s="67">
        <f t="shared" si="129"/>
        <v>0.03</v>
      </c>
      <c r="Q2060" s="52">
        <v>4.99</v>
      </c>
      <c r="R2060" s="52" t="str" cm="1">
        <f t="array" ref="R2060">_xlfn.IFS(ROUND(Q2060,0)=5,"Excellent",ROUND(Q2060,0)=4,"Good",ROUND(Q2060,0)=3,"Ok",ROUND(Q2060,0)&lt;3,"Bad")</f>
        <v>Excellent</v>
      </c>
      <c r="S2060">
        <v>143</v>
      </c>
      <c r="T2060" t="str">
        <f t="shared" si="130"/>
        <v>Yes</v>
      </c>
      <c r="U2060" s="65">
        <v>42542</v>
      </c>
      <c r="V2060" s="65">
        <v>43831</v>
      </c>
      <c r="W2060">
        <v>248</v>
      </c>
      <c r="X2060" t="str">
        <f t="shared" si="131"/>
        <v>Active</v>
      </c>
      <c r="Y2060" t="s">
        <v>15616</v>
      </c>
    </row>
    <row r="2061" spans="1:25" x14ac:dyDescent="0.25">
      <c r="A2061">
        <v>2060</v>
      </c>
      <c r="B2061" t="s">
        <v>13681</v>
      </c>
      <c r="C2061">
        <v>1215</v>
      </c>
      <c r="D2061" t="str">
        <f>VLOOKUP($C2061,Hosts!$A:$O,10,0)</f>
        <v>New York</v>
      </c>
      <c r="E2061" s="67">
        <f>INDEX(Hosts!$A:$O,MATCH(Places!$C2061,Hosts!$A:$A,0),MATCH(Places!E$1,Hosts!$1:$1,0))</f>
        <v>0</v>
      </c>
      <c r="F2061" s="67">
        <f>INDEX(Hosts!$A:$O,MATCH(Places!$C2061,Hosts!$A:$A,0),MATCH(Places!F$1,Hosts!$1:$1,0))</f>
        <v>0.95</v>
      </c>
      <c r="G2061" s="67" t="str">
        <f>INDEX(Hosts!$A:$O,MATCH(Places!$C2061,Hosts!$A:$A,0),MATCH(Places!G$1,Hosts!$1:$1,0))</f>
        <v>Yes</v>
      </c>
      <c r="H2061">
        <v>16</v>
      </c>
      <c r="I2061" t="str">
        <f>VLOOKUP($H2061,Neighborhoods!$A:$C,2,0)</f>
        <v>Manhattan</v>
      </c>
      <c r="J2061" t="str">
        <f>VLOOKUP($H2061,Neighborhoods!$A:$C,3,0)</f>
        <v>Harlem</v>
      </c>
      <c r="K2061" t="s">
        <v>11822</v>
      </c>
      <c r="L2061" t="str">
        <f t="shared" si="128"/>
        <v>No</v>
      </c>
      <c r="M2061">
        <v>2</v>
      </c>
      <c r="N2061" t="str" cm="1">
        <f t="array" ref="N2061">_xlfn.IFS(M2061&lt;=2,"Small",M2061&lt;=5,"Medium",M2061&gt;5,"Large")</f>
        <v>Small</v>
      </c>
      <c r="O2061" s="50">
        <v>110</v>
      </c>
      <c r="P2061" s="67">
        <f t="shared" si="129"/>
        <v>0.03</v>
      </c>
      <c r="Q2061" s="52">
        <v>4.99</v>
      </c>
      <c r="R2061" s="52" t="str" cm="1">
        <f t="array" ref="R2061">_xlfn.IFS(ROUND(Q2061,0)=5,"Excellent",ROUND(Q2061,0)=4,"Good",ROUND(Q2061,0)=3,"Ok",ROUND(Q2061,0)&lt;3,"Bad")</f>
        <v>Excellent</v>
      </c>
      <c r="S2061">
        <v>145</v>
      </c>
      <c r="T2061" t="str">
        <f t="shared" si="130"/>
        <v>Yes</v>
      </c>
      <c r="U2061" s="65">
        <v>42542</v>
      </c>
      <c r="V2061" s="65">
        <v>43833</v>
      </c>
      <c r="W2061">
        <v>262</v>
      </c>
      <c r="X2061" t="str">
        <f t="shared" si="131"/>
        <v>Active</v>
      </c>
      <c r="Y2061" t="s">
        <v>15616</v>
      </c>
    </row>
    <row r="2062" spans="1:25" x14ac:dyDescent="0.25">
      <c r="A2062">
        <v>2061</v>
      </c>
      <c r="B2062" t="s">
        <v>1524</v>
      </c>
      <c r="C2062">
        <v>2811</v>
      </c>
      <c r="D2062" t="str">
        <f>VLOOKUP($C2062,Hosts!$A:$O,10,0)</f>
        <v>New York</v>
      </c>
      <c r="E2062" s="67">
        <f>INDEX(Hosts!$A:$O,MATCH(Places!$C2062,Hosts!$A:$A,0),MATCH(Places!E$1,Hosts!$1:$1,0))</f>
        <v>0.25</v>
      </c>
      <c r="F2062" s="67">
        <f>INDEX(Hosts!$A:$O,MATCH(Places!$C2062,Hosts!$A:$A,0),MATCH(Places!F$1,Hosts!$1:$1,0))</f>
        <v>0.67</v>
      </c>
      <c r="G2062" s="67" t="str">
        <f>INDEX(Hosts!$A:$O,MATCH(Places!$C2062,Hosts!$A:$A,0),MATCH(Places!G$1,Hosts!$1:$1,0))</f>
        <v>No</v>
      </c>
      <c r="H2062">
        <v>30</v>
      </c>
      <c r="I2062" t="str">
        <f>VLOOKUP($H2062,Neighborhoods!$A:$C,2,0)</f>
        <v>Staten Island</v>
      </c>
      <c r="J2062" t="str">
        <f>VLOOKUP($H2062,Neighborhoods!$A:$C,3,0)</f>
        <v>Tompkinsville</v>
      </c>
      <c r="K2062" t="s">
        <v>11822</v>
      </c>
      <c r="L2062" t="str">
        <f t="shared" si="128"/>
        <v>No</v>
      </c>
      <c r="M2062">
        <v>4</v>
      </c>
      <c r="N2062" t="str" cm="1">
        <f t="array" ref="N2062">_xlfn.IFS(M2062&lt;=2,"Small",M2062&lt;=5,"Medium",M2062&gt;5,"Large")</f>
        <v>Medium</v>
      </c>
      <c r="O2062" s="50">
        <v>105</v>
      </c>
      <c r="P2062" s="67">
        <f t="shared" si="129"/>
        <v>0.03</v>
      </c>
      <c r="Q2062" s="52">
        <v>4.74</v>
      </c>
      <c r="R2062" s="52" t="str" cm="1">
        <f t="array" ref="R2062">_xlfn.IFS(ROUND(Q2062,0)=5,"Excellent",ROUND(Q2062,0)=4,"Good",ROUND(Q2062,0)=3,"Ok",ROUND(Q2062,0)&lt;3,"Bad")</f>
        <v>Excellent</v>
      </c>
      <c r="S2062">
        <v>149</v>
      </c>
      <c r="T2062" t="str">
        <f t="shared" si="130"/>
        <v>No</v>
      </c>
      <c r="U2062" s="65">
        <v>42541</v>
      </c>
      <c r="V2062" s="65">
        <v>43814</v>
      </c>
      <c r="W2062">
        <v>320</v>
      </c>
      <c r="X2062" t="str">
        <f t="shared" si="131"/>
        <v>Active</v>
      </c>
      <c r="Y2062" t="s">
        <v>15615</v>
      </c>
    </row>
    <row r="2063" spans="1:25" x14ac:dyDescent="0.25">
      <c r="A2063">
        <v>2062</v>
      </c>
      <c r="B2063" t="s">
        <v>1525</v>
      </c>
      <c r="C2063">
        <v>2111</v>
      </c>
      <c r="D2063" t="str">
        <f>VLOOKUP($C2063,Hosts!$A:$O,10,0)</f>
        <v>New York</v>
      </c>
      <c r="E2063" s="67">
        <f>INDEX(Hosts!$A:$O,MATCH(Places!$C2063,Hosts!$A:$A,0),MATCH(Places!E$1,Hosts!$1:$1,0))</f>
        <v>1</v>
      </c>
      <c r="F2063" s="67">
        <f>INDEX(Hosts!$A:$O,MATCH(Places!$C2063,Hosts!$A:$A,0),MATCH(Places!F$1,Hosts!$1:$1,0))</f>
        <v>0.96</v>
      </c>
      <c r="G2063" s="67" t="str">
        <f>INDEX(Hosts!$A:$O,MATCH(Places!$C2063,Hosts!$A:$A,0),MATCH(Places!G$1,Hosts!$1:$1,0))</f>
        <v>No</v>
      </c>
      <c r="H2063">
        <v>17</v>
      </c>
      <c r="I2063" t="str">
        <f>VLOOKUP($H2063,Neighborhoods!$A:$C,2,0)</f>
        <v>Manhattan</v>
      </c>
      <c r="J2063" t="str">
        <f>VLOOKUP($H2063,Neighborhoods!$A:$C,3,0)</f>
        <v>Hell's Kitchen</v>
      </c>
      <c r="K2063" t="s">
        <v>11822</v>
      </c>
      <c r="L2063" t="str">
        <f t="shared" si="128"/>
        <v>No</v>
      </c>
      <c r="M2063">
        <v>5</v>
      </c>
      <c r="N2063" t="str" cm="1">
        <f t="array" ref="N2063">_xlfn.IFS(M2063&lt;=2,"Small",M2063&lt;=5,"Medium",M2063&gt;5,"Large")</f>
        <v>Medium</v>
      </c>
      <c r="O2063" s="50">
        <v>145</v>
      </c>
      <c r="P2063" s="67">
        <f t="shared" si="129"/>
        <v>0.03</v>
      </c>
      <c r="Q2063" s="52">
        <v>4.79</v>
      </c>
      <c r="R2063" s="52" t="str" cm="1">
        <f t="array" ref="R2063">_xlfn.IFS(ROUND(Q2063,0)=5,"Excellent",ROUND(Q2063,0)=4,"Good",ROUND(Q2063,0)=3,"Ok",ROUND(Q2063,0)&lt;3,"Bad")</f>
        <v>Excellent</v>
      </c>
      <c r="S2063">
        <v>155</v>
      </c>
      <c r="T2063" t="str">
        <f t="shared" si="130"/>
        <v>No</v>
      </c>
      <c r="U2063" s="65">
        <v>42562</v>
      </c>
      <c r="V2063" s="65">
        <v>44052</v>
      </c>
      <c r="W2063">
        <v>349</v>
      </c>
      <c r="X2063" t="str">
        <f t="shared" si="131"/>
        <v>Active</v>
      </c>
      <c r="Y2063" t="s">
        <v>15615</v>
      </c>
    </row>
    <row r="2064" spans="1:25" x14ac:dyDescent="0.25">
      <c r="A2064">
        <v>2063</v>
      </c>
      <c r="B2064" t="s">
        <v>1526</v>
      </c>
      <c r="C2064">
        <v>477</v>
      </c>
      <c r="D2064" t="str">
        <f>VLOOKUP($C2064,Hosts!$A:$O,10,0)</f>
        <v>New York</v>
      </c>
      <c r="E2064" s="67">
        <f>INDEX(Hosts!$A:$O,MATCH(Places!$C2064,Hosts!$A:$A,0),MATCH(Places!E$1,Hosts!$1:$1,0))</f>
        <v>1</v>
      </c>
      <c r="F2064" s="67">
        <f>INDEX(Hosts!$A:$O,MATCH(Places!$C2064,Hosts!$A:$A,0),MATCH(Places!F$1,Hosts!$1:$1,0))</f>
        <v>0.92</v>
      </c>
      <c r="G2064" s="67" t="str">
        <f>INDEX(Hosts!$A:$O,MATCH(Places!$C2064,Hosts!$A:$A,0),MATCH(Places!G$1,Hosts!$1:$1,0))</f>
        <v>Yes</v>
      </c>
      <c r="H2064">
        <v>8</v>
      </c>
      <c r="I2064" t="str">
        <f>VLOOKUP($H2064,Neighborhoods!$A:$C,2,0)</f>
        <v>Brooklyn</v>
      </c>
      <c r="J2064" t="str">
        <f>VLOOKUP($H2064,Neighborhoods!$A:$C,3,0)</f>
        <v>Bushwick</v>
      </c>
      <c r="K2064" t="s">
        <v>1</v>
      </c>
      <c r="L2064" t="str">
        <f t="shared" si="128"/>
        <v>Yes</v>
      </c>
      <c r="M2064">
        <v>2</v>
      </c>
      <c r="N2064" t="str" cm="1">
        <f t="array" ref="N2064">_xlfn.IFS(M2064&lt;=2,"Small",M2064&lt;=5,"Medium",M2064&gt;5,"Large")</f>
        <v>Small</v>
      </c>
      <c r="O2064" s="50">
        <v>66</v>
      </c>
      <c r="P2064" s="67">
        <f t="shared" si="129"/>
        <v>0.03</v>
      </c>
      <c r="Q2064" s="52">
        <v>4.9800000000000004</v>
      </c>
      <c r="R2064" s="52" t="str" cm="1">
        <f t="array" ref="R2064">_xlfn.IFS(ROUND(Q2064,0)=5,"Excellent",ROUND(Q2064,0)=4,"Good",ROUND(Q2064,0)=3,"Ok",ROUND(Q2064,0)&lt;3,"Bad")</f>
        <v>Excellent</v>
      </c>
      <c r="S2064">
        <v>200</v>
      </c>
      <c r="T2064" t="str">
        <f t="shared" si="130"/>
        <v>Yes</v>
      </c>
      <c r="U2064" s="65">
        <v>42542</v>
      </c>
      <c r="V2064" s="65">
        <v>43908</v>
      </c>
      <c r="W2064">
        <v>81</v>
      </c>
      <c r="X2064" t="str">
        <f t="shared" si="131"/>
        <v>Active</v>
      </c>
      <c r="Y2064" t="s">
        <v>15615</v>
      </c>
    </row>
    <row r="2065" spans="1:25" x14ac:dyDescent="0.25">
      <c r="A2065">
        <v>2064</v>
      </c>
      <c r="B2065" t="s">
        <v>13493</v>
      </c>
      <c r="C2065">
        <v>2325</v>
      </c>
      <c r="D2065" t="str">
        <f>VLOOKUP($C2065,Hosts!$A:$O,10,0)</f>
        <v>New York</v>
      </c>
      <c r="E2065" s="67">
        <f>INDEX(Hosts!$A:$O,MATCH(Places!$C2065,Hosts!$A:$A,0),MATCH(Places!E$1,Hosts!$1:$1,0))</f>
        <v>1</v>
      </c>
      <c r="F2065" s="67">
        <f>INDEX(Hosts!$A:$O,MATCH(Places!$C2065,Hosts!$A:$A,0),MATCH(Places!F$1,Hosts!$1:$1,0))</f>
        <v>0.95</v>
      </c>
      <c r="G2065" s="67" t="str">
        <f>INDEX(Hosts!$A:$O,MATCH(Places!$C2065,Hosts!$A:$A,0),MATCH(Places!G$1,Hosts!$1:$1,0))</f>
        <v>Yes</v>
      </c>
      <c r="H2065">
        <v>24</v>
      </c>
      <c r="I2065" t="str">
        <f>VLOOKUP($H2065,Neighborhoods!$A:$C,2,0)</f>
        <v>Queens</v>
      </c>
      <c r="J2065" t="str">
        <f>VLOOKUP($H2065,Neighborhoods!$A:$C,3,0)</f>
        <v>Long Island City</v>
      </c>
      <c r="K2065" t="s">
        <v>1</v>
      </c>
      <c r="L2065" t="str">
        <f t="shared" si="128"/>
        <v>Yes</v>
      </c>
      <c r="M2065">
        <v>1</v>
      </c>
      <c r="N2065" t="str" cm="1">
        <f t="array" ref="N2065">_xlfn.IFS(M2065&lt;=2,"Small",M2065&lt;=5,"Medium",M2065&gt;5,"Large")</f>
        <v>Small</v>
      </c>
      <c r="O2065" s="50">
        <v>59</v>
      </c>
      <c r="P2065" s="67">
        <f t="shared" si="129"/>
        <v>0.03</v>
      </c>
      <c r="Q2065" s="52">
        <v>4.99</v>
      </c>
      <c r="R2065" s="52" t="str" cm="1">
        <f t="array" ref="R2065">_xlfn.IFS(ROUND(Q2065,0)=5,"Excellent",ROUND(Q2065,0)=4,"Good",ROUND(Q2065,0)=3,"Ok",ROUND(Q2065,0)&lt;3,"Bad")</f>
        <v>Excellent</v>
      </c>
      <c r="S2065">
        <v>255</v>
      </c>
      <c r="T2065" t="str">
        <f t="shared" si="130"/>
        <v>Yes</v>
      </c>
      <c r="U2065" s="65">
        <v>42541</v>
      </c>
      <c r="V2065" s="65">
        <v>44055</v>
      </c>
      <c r="W2065">
        <v>90</v>
      </c>
      <c r="X2065" t="str">
        <f t="shared" si="131"/>
        <v>Active</v>
      </c>
      <c r="Y2065" t="s">
        <v>15615</v>
      </c>
    </row>
    <row r="2066" spans="1:25" x14ac:dyDescent="0.25">
      <c r="A2066">
        <v>2065</v>
      </c>
      <c r="B2066" t="s">
        <v>1527</v>
      </c>
      <c r="C2066">
        <v>2247</v>
      </c>
      <c r="D2066" t="str">
        <f>VLOOKUP($C2066,Hosts!$A:$O,10,0)</f>
        <v>New York</v>
      </c>
      <c r="E2066" s="67">
        <f>INDEX(Hosts!$A:$O,MATCH(Places!$C2066,Hosts!$A:$A,0),MATCH(Places!E$1,Hosts!$1:$1,0))</f>
        <v>0.67</v>
      </c>
      <c r="F2066" s="67">
        <f>INDEX(Hosts!$A:$O,MATCH(Places!$C2066,Hosts!$A:$A,0),MATCH(Places!F$1,Hosts!$1:$1,0))</f>
        <v>0.97</v>
      </c>
      <c r="G2066" s="67" t="str">
        <f>INDEX(Hosts!$A:$O,MATCH(Places!$C2066,Hosts!$A:$A,0),MATCH(Places!G$1,Hosts!$1:$1,0))</f>
        <v>No</v>
      </c>
      <c r="H2066">
        <v>12</v>
      </c>
      <c r="I2066" t="str">
        <f>VLOOKUP($H2066,Neighborhoods!$A:$C,2,0)</f>
        <v>Brooklyn</v>
      </c>
      <c r="J2066" t="str">
        <f>VLOOKUP($H2066,Neighborhoods!$A:$C,3,0)</f>
        <v>Williamsburg</v>
      </c>
      <c r="K2066" t="s">
        <v>11822</v>
      </c>
      <c r="L2066" t="str">
        <f t="shared" si="128"/>
        <v>No</v>
      </c>
      <c r="M2066">
        <v>4</v>
      </c>
      <c r="N2066" t="str" cm="1">
        <f t="array" ref="N2066">_xlfn.IFS(M2066&lt;=2,"Small",M2066&lt;=5,"Medium",M2066&gt;5,"Large")</f>
        <v>Medium</v>
      </c>
      <c r="O2066" s="50">
        <v>210</v>
      </c>
      <c r="P2066" s="67">
        <f t="shared" si="129"/>
        <v>0.04</v>
      </c>
      <c r="Q2066" s="52">
        <v>4.5599999999999996</v>
      </c>
      <c r="R2066" s="52" t="str" cm="1">
        <f t="array" ref="R2066">_xlfn.IFS(ROUND(Q2066,0)=5,"Excellent",ROUND(Q2066,0)=4,"Good",ROUND(Q2066,0)=3,"Ok",ROUND(Q2066,0)&lt;3,"Bad")</f>
        <v>Excellent</v>
      </c>
      <c r="S2066">
        <v>9</v>
      </c>
      <c r="T2066" t="str">
        <f t="shared" si="130"/>
        <v>No</v>
      </c>
      <c r="U2066" s="65">
        <v>42652</v>
      </c>
      <c r="V2066" s="65">
        <v>43415</v>
      </c>
      <c r="W2066">
        <v>338</v>
      </c>
      <c r="X2066" t="str">
        <f t="shared" si="131"/>
        <v>Active</v>
      </c>
      <c r="Y2066" t="s">
        <v>15615</v>
      </c>
    </row>
    <row r="2067" spans="1:25" x14ac:dyDescent="0.25">
      <c r="A2067">
        <v>2066</v>
      </c>
      <c r="B2067" t="s">
        <v>1528</v>
      </c>
      <c r="C2067">
        <v>465</v>
      </c>
      <c r="D2067" t="str">
        <f>VLOOKUP($C2067,Hosts!$A:$O,10,0)</f>
        <v>New York</v>
      </c>
      <c r="E2067" s="67">
        <f>INDEX(Hosts!$A:$O,MATCH(Places!$C2067,Hosts!$A:$A,0),MATCH(Places!E$1,Hosts!$1:$1,0))</f>
        <v>0.85</v>
      </c>
      <c r="F2067" s="67">
        <f>INDEX(Hosts!$A:$O,MATCH(Places!$C2067,Hosts!$A:$A,0),MATCH(Places!F$1,Hosts!$1:$1,0))</f>
        <v>0.38</v>
      </c>
      <c r="G2067" s="67" t="str">
        <f>INDEX(Hosts!$A:$O,MATCH(Places!$C2067,Hosts!$A:$A,0),MATCH(Places!G$1,Hosts!$1:$1,0))</f>
        <v>No</v>
      </c>
      <c r="H2067">
        <v>18</v>
      </c>
      <c r="I2067" t="str">
        <f>VLOOKUP($H2067,Neighborhoods!$A:$C,2,0)</f>
        <v>Manhattan</v>
      </c>
      <c r="J2067" t="str">
        <f>VLOOKUP($H2067,Neighborhoods!$A:$C,3,0)</f>
        <v>Midtown</v>
      </c>
      <c r="K2067" t="s">
        <v>11822</v>
      </c>
      <c r="L2067" t="str">
        <f t="shared" si="128"/>
        <v>No</v>
      </c>
      <c r="M2067">
        <v>2</v>
      </c>
      <c r="N2067" t="str" cm="1">
        <f t="array" ref="N2067">_xlfn.IFS(M2067&lt;=2,"Small",M2067&lt;=5,"Medium",M2067&gt;5,"Large")</f>
        <v>Small</v>
      </c>
      <c r="O2067" s="50">
        <v>77</v>
      </c>
      <c r="P2067" s="67">
        <f t="shared" si="129"/>
        <v>0.03</v>
      </c>
      <c r="Q2067" s="52">
        <v>4.5999999999999996</v>
      </c>
      <c r="R2067" s="52" t="str" cm="1">
        <f t="array" ref="R2067">_xlfn.IFS(ROUND(Q2067,0)=5,"Excellent",ROUND(Q2067,0)=4,"Good",ROUND(Q2067,0)=3,"Ok",ROUND(Q2067,0)&lt;3,"Bad")</f>
        <v>Excellent</v>
      </c>
      <c r="S2067">
        <v>5</v>
      </c>
      <c r="T2067" t="str">
        <f t="shared" si="130"/>
        <v>No</v>
      </c>
      <c r="U2067" s="65">
        <v>42992</v>
      </c>
      <c r="V2067" s="65">
        <v>43615</v>
      </c>
      <c r="W2067">
        <v>353</v>
      </c>
      <c r="X2067" t="str">
        <f t="shared" si="131"/>
        <v>Active</v>
      </c>
      <c r="Y2067" t="s">
        <v>15615</v>
      </c>
    </row>
    <row r="2068" spans="1:25" x14ac:dyDescent="0.25">
      <c r="A2068">
        <v>2067</v>
      </c>
      <c r="B2068" t="s">
        <v>1529</v>
      </c>
      <c r="C2068">
        <v>494</v>
      </c>
      <c r="D2068" t="str">
        <f>VLOOKUP($C2068,Hosts!$A:$O,10,0)</f>
        <v>New York</v>
      </c>
      <c r="E2068" s="67">
        <f>INDEX(Hosts!$A:$O,MATCH(Places!$C2068,Hosts!$A:$A,0),MATCH(Places!E$1,Hosts!$1:$1,0))</f>
        <v>1</v>
      </c>
      <c r="F2068" s="67">
        <f>INDEX(Hosts!$A:$O,MATCH(Places!$C2068,Hosts!$A:$A,0),MATCH(Places!F$1,Hosts!$1:$1,0))</f>
        <v>0.92</v>
      </c>
      <c r="G2068" s="67" t="str">
        <f>INDEX(Hosts!$A:$O,MATCH(Places!$C2068,Hosts!$A:$A,0),MATCH(Places!G$1,Hosts!$1:$1,0))</f>
        <v>No</v>
      </c>
      <c r="H2068">
        <v>12</v>
      </c>
      <c r="I2068" t="str">
        <f>VLOOKUP($H2068,Neighborhoods!$A:$C,2,0)</f>
        <v>Brooklyn</v>
      </c>
      <c r="J2068" t="str">
        <f>VLOOKUP($H2068,Neighborhoods!$A:$C,3,0)</f>
        <v>Williamsburg</v>
      </c>
      <c r="K2068" t="s">
        <v>1</v>
      </c>
      <c r="L2068" t="str">
        <f t="shared" si="128"/>
        <v>Yes</v>
      </c>
      <c r="M2068">
        <v>3</v>
      </c>
      <c r="N2068" t="str" cm="1">
        <f t="array" ref="N2068">_xlfn.IFS(M2068&lt;=2,"Small",M2068&lt;=5,"Medium",M2068&gt;5,"Large")</f>
        <v>Medium</v>
      </c>
      <c r="O2068" s="50">
        <v>109</v>
      </c>
      <c r="P2068" s="67">
        <f t="shared" si="129"/>
        <v>0.03</v>
      </c>
      <c r="Q2068" s="52">
        <v>4.97</v>
      </c>
      <c r="R2068" s="52" t="str" cm="1">
        <f t="array" ref="R2068">_xlfn.IFS(ROUND(Q2068,0)=5,"Excellent",ROUND(Q2068,0)=4,"Good",ROUND(Q2068,0)=3,"Ok",ROUND(Q2068,0)&lt;3,"Bad")</f>
        <v>Excellent</v>
      </c>
      <c r="S2068">
        <v>169</v>
      </c>
      <c r="T2068" t="str">
        <f t="shared" si="130"/>
        <v>Yes</v>
      </c>
      <c r="U2068" s="65">
        <v>42557</v>
      </c>
      <c r="V2068" s="65">
        <v>43838</v>
      </c>
      <c r="W2068">
        <v>30</v>
      </c>
      <c r="X2068" t="str">
        <f t="shared" si="131"/>
        <v>Active</v>
      </c>
      <c r="Y2068" t="s">
        <v>15616</v>
      </c>
    </row>
    <row r="2069" spans="1:25" x14ac:dyDescent="0.25">
      <c r="A2069">
        <v>2068</v>
      </c>
      <c r="B2069" t="s">
        <v>1530</v>
      </c>
      <c r="C2069">
        <v>2885</v>
      </c>
      <c r="D2069" t="str">
        <f>VLOOKUP($C2069,Hosts!$A:$O,10,0)</f>
        <v>New York</v>
      </c>
      <c r="E2069" s="67">
        <f>INDEX(Hosts!$A:$O,MATCH(Places!$C2069,Hosts!$A:$A,0),MATCH(Places!E$1,Hosts!$1:$1,0))</f>
        <v>0.97</v>
      </c>
      <c r="F2069" s="67">
        <f>INDEX(Hosts!$A:$O,MATCH(Places!$C2069,Hosts!$A:$A,0),MATCH(Places!F$1,Hosts!$1:$1,0))</f>
        <v>0.97</v>
      </c>
      <c r="G2069" s="67" t="str">
        <f>INDEX(Hosts!$A:$O,MATCH(Places!$C2069,Hosts!$A:$A,0),MATCH(Places!G$1,Hosts!$1:$1,0))</f>
        <v>No</v>
      </c>
      <c r="H2069">
        <v>16</v>
      </c>
      <c r="I2069" t="str">
        <f>VLOOKUP($H2069,Neighborhoods!$A:$C,2,0)</f>
        <v>Manhattan</v>
      </c>
      <c r="J2069" t="str">
        <f>VLOOKUP($H2069,Neighborhoods!$A:$C,3,0)</f>
        <v>Harlem</v>
      </c>
      <c r="K2069" t="s">
        <v>11822</v>
      </c>
      <c r="L2069" t="str">
        <f t="shared" si="128"/>
        <v>No</v>
      </c>
      <c r="M2069">
        <v>4</v>
      </c>
      <c r="N2069" t="str" cm="1">
        <f t="array" ref="N2069">_xlfn.IFS(M2069&lt;=2,"Small",M2069&lt;=5,"Medium",M2069&gt;5,"Large")</f>
        <v>Medium</v>
      </c>
      <c r="O2069" s="50">
        <v>239</v>
      </c>
      <c r="P2069" s="67">
        <f t="shared" si="129"/>
        <v>0.04</v>
      </c>
      <c r="Q2069" s="52">
        <v>4.51</v>
      </c>
      <c r="R2069" s="52" t="str" cm="1">
        <f t="array" ref="R2069">_xlfn.IFS(ROUND(Q2069,0)=5,"Excellent",ROUND(Q2069,0)=4,"Good",ROUND(Q2069,0)=3,"Ok",ROUND(Q2069,0)&lt;3,"Bad")</f>
        <v>Excellent</v>
      </c>
      <c r="S2069">
        <v>193</v>
      </c>
      <c r="T2069" t="str">
        <f t="shared" si="130"/>
        <v>No</v>
      </c>
      <c r="U2069" s="65">
        <v>42542</v>
      </c>
      <c r="V2069" s="65">
        <v>44045</v>
      </c>
      <c r="W2069">
        <v>336</v>
      </c>
      <c r="X2069" t="str">
        <f t="shared" si="131"/>
        <v>Active</v>
      </c>
      <c r="Y2069" t="s">
        <v>15616</v>
      </c>
    </row>
    <row r="2070" spans="1:25" x14ac:dyDescent="0.25">
      <c r="A2070">
        <v>2069</v>
      </c>
      <c r="B2070" t="s">
        <v>1531</v>
      </c>
      <c r="C2070">
        <v>2840</v>
      </c>
      <c r="D2070" t="str">
        <f>VLOOKUP($C2070,Hosts!$A:$O,10,0)</f>
        <v>New York</v>
      </c>
      <c r="E2070" s="67">
        <f>INDEX(Hosts!$A:$O,MATCH(Places!$C2070,Hosts!$A:$A,0),MATCH(Places!E$1,Hosts!$1:$1,0))</f>
        <v>1</v>
      </c>
      <c r="F2070" s="67">
        <f>INDEX(Hosts!$A:$O,MATCH(Places!$C2070,Hosts!$A:$A,0),MATCH(Places!F$1,Hosts!$1:$1,0))</f>
        <v>0.92</v>
      </c>
      <c r="G2070" s="67" t="str">
        <f>INDEX(Hosts!$A:$O,MATCH(Places!$C2070,Hosts!$A:$A,0),MATCH(Places!G$1,Hosts!$1:$1,0))</f>
        <v>Yes</v>
      </c>
      <c r="H2070">
        <v>7</v>
      </c>
      <c r="I2070" t="str">
        <f>VLOOKUP($H2070,Neighborhoods!$A:$C,2,0)</f>
        <v>Brooklyn</v>
      </c>
      <c r="J2070" t="str">
        <f>VLOOKUP($H2070,Neighborhoods!$A:$C,3,0)</f>
        <v>Bedford-Stuyvesant</v>
      </c>
      <c r="K2070" t="s">
        <v>11822</v>
      </c>
      <c r="L2070" t="str">
        <f t="shared" si="128"/>
        <v>No</v>
      </c>
      <c r="M2070">
        <v>6</v>
      </c>
      <c r="N2070" t="str" cm="1">
        <f t="array" ref="N2070">_xlfn.IFS(M2070&lt;=2,"Small",M2070&lt;=5,"Medium",M2070&gt;5,"Large")</f>
        <v>Large</v>
      </c>
      <c r="O2070" s="50">
        <v>150</v>
      </c>
      <c r="P2070" s="67">
        <f t="shared" si="129"/>
        <v>0.03</v>
      </c>
      <c r="Q2070" s="52">
        <v>4.99</v>
      </c>
      <c r="R2070" s="52" t="str" cm="1">
        <f t="array" ref="R2070">_xlfn.IFS(ROUND(Q2070,0)=5,"Excellent",ROUND(Q2070,0)=4,"Good",ROUND(Q2070,0)=3,"Ok",ROUND(Q2070,0)&lt;3,"Bad")</f>
        <v>Excellent</v>
      </c>
      <c r="S2070">
        <v>134</v>
      </c>
      <c r="T2070" t="str">
        <f t="shared" si="130"/>
        <v>Yes</v>
      </c>
      <c r="U2070" s="65">
        <v>42590</v>
      </c>
      <c r="V2070" s="65">
        <v>43905</v>
      </c>
      <c r="W2070">
        <v>60</v>
      </c>
      <c r="X2070" t="str">
        <f t="shared" si="131"/>
        <v>Active</v>
      </c>
      <c r="Y2070" t="s">
        <v>15615</v>
      </c>
    </row>
    <row r="2071" spans="1:25" x14ac:dyDescent="0.25">
      <c r="A2071">
        <v>2070</v>
      </c>
      <c r="B2071" t="s">
        <v>14823</v>
      </c>
      <c r="C2071">
        <v>2886</v>
      </c>
      <c r="D2071" t="str">
        <f>VLOOKUP($C2071,Hosts!$A:$O,10,0)</f>
        <v>New Jersey</v>
      </c>
      <c r="E2071" s="67">
        <f>INDEX(Hosts!$A:$O,MATCH(Places!$C2071,Hosts!$A:$A,0),MATCH(Places!E$1,Hosts!$1:$1,0))</f>
        <v>0.96</v>
      </c>
      <c r="F2071" s="67">
        <f>INDEX(Hosts!$A:$O,MATCH(Places!$C2071,Hosts!$A:$A,0),MATCH(Places!F$1,Hosts!$1:$1,0))</f>
        <v>0.92</v>
      </c>
      <c r="G2071" s="67" t="str">
        <f>INDEX(Hosts!$A:$O,MATCH(Places!$C2071,Hosts!$A:$A,0),MATCH(Places!G$1,Hosts!$1:$1,0))</f>
        <v>No</v>
      </c>
      <c r="H2071">
        <v>17</v>
      </c>
      <c r="I2071" t="str">
        <f>VLOOKUP($H2071,Neighborhoods!$A:$C,2,0)</f>
        <v>Manhattan</v>
      </c>
      <c r="J2071" t="str">
        <f>VLOOKUP($H2071,Neighborhoods!$A:$C,3,0)</f>
        <v>Hell's Kitchen</v>
      </c>
      <c r="K2071" t="s">
        <v>11822</v>
      </c>
      <c r="L2071" t="str">
        <f t="shared" si="128"/>
        <v>No</v>
      </c>
      <c r="M2071">
        <v>3</v>
      </c>
      <c r="N2071" t="str" cm="1">
        <f t="array" ref="N2071">_xlfn.IFS(M2071&lt;=2,"Small",M2071&lt;=5,"Medium",M2071&gt;5,"Large")</f>
        <v>Medium</v>
      </c>
      <c r="O2071" s="50">
        <v>104</v>
      </c>
      <c r="P2071" s="67">
        <f t="shared" si="129"/>
        <v>0.03</v>
      </c>
      <c r="Q2071" s="52">
        <v>4.6500000000000004</v>
      </c>
      <c r="R2071" s="52" t="str" cm="1">
        <f t="array" ref="R2071">_xlfn.IFS(ROUND(Q2071,0)=5,"Excellent",ROUND(Q2071,0)=4,"Good",ROUND(Q2071,0)=3,"Ok",ROUND(Q2071,0)&lt;3,"Bad")</f>
        <v>Excellent</v>
      </c>
      <c r="S2071">
        <v>245</v>
      </c>
      <c r="T2071" t="str">
        <f t="shared" si="130"/>
        <v>No</v>
      </c>
      <c r="U2071" s="65">
        <v>42585</v>
      </c>
      <c r="V2071" s="65">
        <v>44032</v>
      </c>
      <c r="W2071">
        <v>176</v>
      </c>
      <c r="X2071" t="str">
        <f t="shared" si="131"/>
        <v>Active</v>
      </c>
      <c r="Y2071" t="s">
        <v>15615</v>
      </c>
    </row>
    <row r="2072" spans="1:25" x14ac:dyDescent="0.25">
      <c r="A2072">
        <v>2071</v>
      </c>
      <c r="B2072" t="s">
        <v>1532</v>
      </c>
      <c r="C2072">
        <v>1022</v>
      </c>
      <c r="D2072" t="str">
        <f>VLOOKUP($C2072,Hosts!$A:$O,10,0)</f>
        <v>New York</v>
      </c>
      <c r="E2072" s="67">
        <f>INDEX(Hosts!$A:$O,MATCH(Places!$C2072,Hosts!$A:$A,0),MATCH(Places!E$1,Hosts!$1:$1,0))</f>
        <v>0.5</v>
      </c>
      <c r="F2072" s="67">
        <f>INDEX(Hosts!$A:$O,MATCH(Places!$C2072,Hosts!$A:$A,0),MATCH(Places!F$1,Hosts!$1:$1,0))</f>
        <v>0.67</v>
      </c>
      <c r="G2072" s="67" t="str">
        <f>INDEX(Hosts!$A:$O,MATCH(Places!$C2072,Hosts!$A:$A,0),MATCH(Places!G$1,Hosts!$1:$1,0))</f>
        <v>No</v>
      </c>
      <c r="H2072">
        <v>12</v>
      </c>
      <c r="I2072" t="str">
        <f>VLOOKUP($H2072,Neighborhoods!$A:$C,2,0)</f>
        <v>Brooklyn</v>
      </c>
      <c r="J2072" t="str">
        <f>VLOOKUP($H2072,Neighborhoods!$A:$C,3,0)</f>
        <v>Williamsburg</v>
      </c>
      <c r="K2072" t="s">
        <v>1</v>
      </c>
      <c r="L2072" t="str">
        <f t="shared" si="128"/>
        <v>Yes</v>
      </c>
      <c r="M2072">
        <v>1</v>
      </c>
      <c r="N2072" t="str" cm="1">
        <f t="array" ref="N2072">_xlfn.IFS(M2072&lt;=2,"Small",M2072&lt;=5,"Medium",M2072&gt;5,"Large")</f>
        <v>Small</v>
      </c>
      <c r="O2072" s="50">
        <v>59</v>
      </c>
      <c r="P2072" s="67">
        <f t="shared" si="129"/>
        <v>0.03</v>
      </c>
      <c r="Q2072" s="52">
        <v>4.9000000000000004</v>
      </c>
      <c r="R2072" s="52" t="str" cm="1">
        <f t="array" ref="R2072">_xlfn.IFS(ROUND(Q2072,0)=5,"Excellent",ROUND(Q2072,0)=4,"Good",ROUND(Q2072,0)=3,"Ok",ROUND(Q2072,0)&lt;3,"Bad")</f>
        <v>Excellent</v>
      </c>
      <c r="S2072">
        <v>48</v>
      </c>
      <c r="T2072" t="str">
        <f t="shared" si="130"/>
        <v>No</v>
      </c>
      <c r="U2072" s="65">
        <v>42557</v>
      </c>
      <c r="V2072" s="65">
        <v>43709</v>
      </c>
      <c r="W2072">
        <v>363</v>
      </c>
      <c r="X2072" t="str">
        <f t="shared" si="131"/>
        <v>Active</v>
      </c>
      <c r="Y2072" t="s">
        <v>15615</v>
      </c>
    </row>
    <row r="2073" spans="1:25" x14ac:dyDescent="0.25">
      <c r="A2073">
        <v>2072</v>
      </c>
      <c r="B2073" t="s">
        <v>1533</v>
      </c>
      <c r="C2073">
        <v>2848</v>
      </c>
      <c r="D2073" t="str">
        <f>VLOOKUP($C2073,Hosts!$A:$O,10,0)</f>
        <v>New York</v>
      </c>
      <c r="E2073" s="67">
        <f>INDEX(Hosts!$A:$O,MATCH(Places!$C2073,Hosts!$A:$A,0),MATCH(Places!E$1,Hosts!$1:$1,0))</f>
        <v>0.64</v>
      </c>
      <c r="F2073" s="67">
        <f>INDEX(Hosts!$A:$O,MATCH(Places!$C2073,Hosts!$A:$A,0),MATCH(Places!F$1,Hosts!$1:$1,0))</f>
        <v>0.91</v>
      </c>
      <c r="G2073" s="67" t="str">
        <f>INDEX(Hosts!$A:$O,MATCH(Places!$C2073,Hosts!$A:$A,0),MATCH(Places!G$1,Hosts!$1:$1,0))</f>
        <v>No</v>
      </c>
      <c r="H2073">
        <v>14</v>
      </c>
      <c r="I2073" t="str">
        <f>VLOOKUP($H2073,Neighborhoods!$A:$C,2,0)</f>
        <v>Manhattan</v>
      </c>
      <c r="J2073" t="str">
        <f>VLOOKUP($H2073,Neighborhoods!$A:$C,3,0)</f>
        <v>East Harlem</v>
      </c>
      <c r="K2073" t="s">
        <v>11822</v>
      </c>
      <c r="L2073" t="str">
        <f t="shared" si="128"/>
        <v>No</v>
      </c>
      <c r="M2073">
        <v>6</v>
      </c>
      <c r="N2073" t="str" cm="1">
        <f t="array" ref="N2073">_xlfn.IFS(M2073&lt;=2,"Small",M2073&lt;=5,"Medium",M2073&gt;5,"Large")</f>
        <v>Large</v>
      </c>
      <c r="O2073" s="50">
        <v>200</v>
      </c>
      <c r="P2073" s="67">
        <f t="shared" si="129"/>
        <v>0.04</v>
      </c>
      <c r="Q2073" s="52">
        <v>4.7300000000000004</v>
      </c>
      <c r="R2073" s="52" t="str" cm="1">
        <f t="array" ref="R2073">_xlfn.IFS(ROUND(Q2073,0)=5,"Excellent",ROUND(Q2073,0)=4,"Good",ROUND(Q2073,0)=3,"Ok",ROUND(Q2073,0)&lt;3,"Bad")</f>
        <v>Excellent</v>
      </c>
      <c r="S2073">
        <v>30</v>
      </c>
      <c r="T2073" t="str">
        <f t="shared" si="130"/>
        <v>No</v>
      </c>
      <c r="U2073" s="65">
        <v>43591</v>
      </c>
      <c r="V2073" s="65">
        <v>43908</v>
      </c>
      <c r="W2073">
        <v>353</v>
      </c>
      <c r="X2073" t="str">
        <f t="shared" si="131"/>
        <v>Active</v>
      </c>
      <c r="Y2073" t="s">
        <v>15615</v>
      </c>
    </row>
    <row r="2074" spans="1:25" x14ac:dyDescent="0.25">
      <c r="A2074">
        <v>2073</v>
      </c>
      <c r="B2074" t="s">
        <v>1534</v>
      </c>
      <c r="C2074">
        <v>62</v>
      </c>
      <c r="D2074" t="str">
        <f>VLOOKUP($C2074,Hosts!$A:$O,10,0)</f>
        <v>New York</v>
      </c>
      <c r="E2074" s="67">
        <f>INDEX(Hosts!$A:$O,MATCH(Places!$C2074,Hosts!$A:$A,0),MATCH(Places!E$1,Hosts!$1:$1,0))</f>
        <v>0.67</v>
      </c>
      <c r="F2074" s="67">
        <f>INDEX(Hosts!$A:$O,MATCH(Places!$C2074,Hosts!$A:$A,0),MATCH(Places!F$1,Hosts!$1:$1,0))</f>
        <v>0.32</v>
      </c>
      <c r="G2074" s="67" t="str">
        <f>INDEX(Hosts!$A:$O,MATCH(Places!$C2074,Hosts!$A:$A,0),MATCH(Places!G$1,Hosts!$1:$1,0))</f>
        <v>Yes</v>
      </c>
      <c r="H2074">
        <v>7</v>
      </c>
      <c r="I2074" t="str">
        <f>VLOOKUP($H2074,Neighborhoods!$A:$C,2,0)</f>
        <v>Brooklyn</v>
      </c>
      <c r="J2074" t="str">
        <f>VLOOKUP($H2074,Neighborhoods!$A:$C,3,0)</f>
        <v>Bedford-Stuyvesant</v>
      </c>
      <c r="K2074" t="s">
        <v>11822</v>
      </c>
      <c r="L2074" t="str">
        <f t="shared" si="128"/>
        <v>No</v>
      </c>
      <c r="M2074">
        <v>16</v>
      </c>
      <c r="N2074" t="str" cm="1">
        <f t="array" ref="N2074">_xlfn.IFS(M2074&lt;=2,"Small",M2074&lt;=5,"Medium",M2074&gt;5,"Large")</f>
        <v>Large</v>
      </c>
      <c r="O2074" s="50">
        <v>1000</v>
      </c>
      <c r="P2074" s="67">
        <f t="shared" si="129"/>
        <v>7.0000000000000007E-2</v>
      </c>
      <c r="Q2074" s="52">
        <v>4.92</v>
      </c>
      <c r="R2074" s="52" t="str" cm="1">
        <f t="array" ref="R2074">_xlfn.IFS(ROUND(Q2074,0)=5,"Excellent",ROUND(Q2074,0)=4,"Good",ROUND(Q2074,0)=3,"Ok",ROUND(Q2074,0)&lt;3,"Bad")</f>
        <v>Excellent</v>
      </c>
      <c r="S2074">
        <v>12</v>
      </c>
      <c r="T2074" t="str">
        <f t="shared" si="130"/>
        <v>No</v>
      </c>
      <c r="U2074" s="65">
        <v>42568</v>
      </c>
      <c r="V2074" s="65">
        <v>43831</v>
      </c>
      <c r="W2074">
        <v>76</v>
      </c>
      <c r="X2074" t="str">
        <f t="shared" si="131"/>
        <v>Active</v>
      </c>
      <c r="Y2074" t="s">
        <v>15615</v>
      </c>
    </row>
    <row r="2075" spans="1:25" x14ac:dyDescent="0.25">
      <c r="A2075">
        <v>2074</v>
      </c>
      <c r="B2075" t="s">
        <v>1535</v>
      </c>
      <c r="C2075">
        <v>565</v>
      </c>
      <c r="D2075" t="str">
        <f>VLOOKUP($C2075,Hosts!$A:$O,10,0)</f>
        <v>New York</v>
      </c>
      <c r="E2075" s="67">
        <f>INDEX(Hosts!$A:$O,MATCH(Places!$C2075,Hosts!$A:$A,0),MATCH(Places!E$1,Hosts!$1:$1,0))</f>
        <v>1</v>
      </c>
      <c r="F2075" s="67">
        <f>INDEX(Hosts!$A:$O,MATCH(Places!$C2075,Hosts!$A:$A,0),MATCH(Places!F$1,Hosts!$1:$1,0))</f>
        <v>0.9</v>
      </c>
      <c r="G2075" s="67" t="str">
        <f>INDEX(Hosts!$A:$O,MATCH(Places!$C2075,Hosts!$A:$A,0),MATCH(Places!G$1,Hosts!$1:$1,0))</f>
        <v>Yes</v>
      </c>
      <c r="H2075">
        <v>21</v>
      </c>
      <c r="I2075" t="str">
        <f>VLOOKUP($H2075,Neighborhoods!$A:$C,2,0)</f>
        <v>Queens</v>
      </c>
      <c r="J2075" t="str">
        <f>VLOOKUP($H2075,Neighborhoods!$A:$C,3,0)</f>
        <v>Astoria</v>
      </c>
      <c r="K2075" t="s">
        <v>1</v>
      </c>
      <c r="L2075" t="str">
        <f t="shared" si="128"/>
        <v>Yes</v>
      </c>
      <c r="M2075">
        <v>2</v>
      </c>
      <c r="N2075" t="str" cm="1">
        <f t="array" ref="N2075">_xlfn.IFS(M2075&lt;=2,"Small",M2075&lt;=5,"Medium",M2075&gt;5,"Large")</f>
        <v>Small</v>
      </c>
      <c r="O2075" s="50">
        <v>45</v>
      </c>
      <c r="P2075" s="67">
        <f t="shared" si="129"/>
        <v>0.03</v>
      </c>
      <c r="Q2075" s="52">
        <v>4.84</v>
      </c>
      <c r="R2075" s="52" t="str" cm="1">
        <f t="array" ref="R2075">_xlfn.IFS(ROUND(Q2075,0)=5,"Excellent",ROUND(Q2075,0)=4,"Good",ROUND(Q2075,0)=3,"Ok",ROUND(Q2075,0)&lt;3,"Bad")</f>
        <v>Excellent</v>
      </c>
      <c r="S2075">
        <v>55</v>
      </c>
      <c r="T2075" t="str">
        <f t="shared" si="130"/>
        <v>No</v>
      </c>
      <c r="U2075" s="65">
        <v>42737</v>
      </c>
      <c r="V2075" s="65">
        <v>43921</v>
      </c>
      <c r="W2075">
        <v>360</v>
      </c>
      <c r="X2075" t="str">
        <f t="shared" si="131"/>
        <v>Active</v>
      </c>
      <c r="Y2075" t="s">
        <v>15615</v>
      </c>
    </row>
    <row r="2076" spans="1:25" x14ac:dyDescent="0.25">
      <c r="A2076">
        <v>2075</v>
      </c>
      <c r="B2076" t="s">
        <v>14482</v>
      </c>
      <c r="C2076">
        <v>2725</v>
      </c>
      <c r="D2076" t="str">
        <f>VLOOKUP($C2076,Hosts!$A:$O,10,0)</f>
        <v>New York</v>
      </c>
      <c r="E2076" s="67">
        <f>INDEX(Hosts!$A:$O,MATCH(Places!$C2076,Hosts!$A:$A,0),MATCH(Places!E$1,Hosts!$1:$1,0))</f>
        <v>1</v>
      </c>
      <c r="F2076" s="67">
        <f>INDEX(Hosts!$A:$O,MATCH(Places!$C2076,Hosts!$A:$A,0),MATCH(Places!F$1,Hosts!$1:$1,0))</f>
        <v>0.95</v>
      </c>
      <c r="G2076" s="67" t="str">
        <f>INDEX(Hosts!$A:$O,MATCH(Places!$C2076,Hosts!$A:$A,0),MATCH(Places!G$1,Hosts!$1:$1,0))</f>
        <v>No</v>
      </c>
      <c r="H2076">
        <v>10</v>
      </c>
      <c r="I2076" t="str">
        <f>VLOOKUP($H2076,Neighborhoods!$A:$C,2,0)</f>
        <v>Brooklyn</v>
      </c>
      <c r="J2076" t="str">
        <f>VLOOKUP($H2076,Neighborhoods!$A:$C,3,0)</f>
        <v>East Flatbush</v>
      </c>
      <c r="K2076" t="s">
        <v>11822</v>
      </c>
      <c r="L2076" t="str">
        <f t="shared" si="128"/>
        <v>No</v>
      </c>
      <c r="M2076">
        <v>6</v>
      </c>
      <c r="N2076" t="str" cm="1">
        <f t="array" ref="N2076">_xlfn.IFS(M2076&lt;=2,"Small",M2076&lt;=5,"Medium",M2076&gt;5,"Large")</f>
        <v>Large</v>
      </c>
      <c r="O2076" s="50">
        <v>250</v>
      </c>
      <c r="P2076" s="67">
        <f t="shared" si="129"/>
        <v>0.04</v>
      </c>
      <c r="Q2076" s="52">
        <v>4.83</v>
      </c>
      <c r="R2076" s="52" t="str" cm="1">
        <f t="array" ref="R2076">_xlfn.IFS(ROUND(Q2076,0)=5,"Excellent",ROUND(Q2076,0)=4,"Good",ROUND(Q2076,0)=3,"Ok",ROUND(Q2076,0)&lt;3,"Bad")</f>
        <v>Excellent</v>
      </c>
      <c r="S2076">
        <v>54</v>
      </c>
      <c r="T2076" t="str">
        <f t="shared" si="130"/>
        <v>No</v>
      </c>
      <c r="U2076" s="65">
        <v>42631</v>
      </c>
      <c r="V2076" s="65">
        <v>44052</v>
      </c>
      <c r="W2076">
        <v>364</v>
      </c>
      <c r="X2076" t="str">
        <f t="shared" si="131"/>
        <v>Active</v>
      </c>
      <c r="Y2076" t="s">
        <v>15615</v>
      </c>
    </row>
    <row r="2077" spans="1:25" x14ac:dyDescent="0.25">
      <c r="A2077">
        <v>2076</v>
      </c>
      <c r="B2077" t="s">
        <v>1536</v>
      </c>
      <c r="C2077">
        <v>640</v>
      </c>
      <c r="D2077" t="str">
        <f>VLOOKUP($C2077,Hosts!$A:$O,10,0)</f>
        <v>New York</v>
      </c>
      <c r="E2077" s="67">
        <f>INDEX(Hosts!$A:$O,MATCH(Places!$C2077,Hosts!$A:$A,0),MATCH(Places!E$1,Hosts!$1:$1,0))</f>
        <v>1</v>
      </c>
      <c r="F2077" s="67">
        <f>INDEX(Hosts!$A:$O,MATCH(Places!$C2077,Hosts!$A:$A,0),MATCH(Places!F$1,Hosts!$1:$1,0))</f>
        <v>1</v>
      </c>
      <c r="G2077" s="67" t="str">
        <f>INDEX(Hosts!$A:$O,MATCH(Places!$C2077,Hosts!$A:$A,0),MATCH(Places!G$1,Hosts!$1:$1,0))</f>
        <v>No</v>
      </c>
      <c r="H2077">
        <v>10</v>
      </c>
      <c r="I2077" t="str">
        <f>VLOOKUP($H2077,Neighborhoods!$A:$C,2,0)</f>
        <v>Brooklyn</v>
      </c>
      <c r="J2077" t="str">
        <f>VLOOKUP($H2077,Neighborhoods!$A:$C,3,0)</f>
        <v>East Flatbush</v>
      </c>
      <c r="K2077" t="s">
        <v>11822</v>
      </c>
      <c r="L2077" t="str">
        <f t="shared" si="128"/>
        <v>No</v>
      </c>
      <c r="M2077">
        <v>4</v>
      </c>
      <c r="N2077" t="str" cm="1">
        <f t="array" ref="N2077">_xlfn.IFS(M2077&lt;=2,"Small",M2077&lt;=5,"Medium",M2077&gt;5,"Large")</f>
        <v>Medium</v>
      </c>
      <c r="O2077" s="50">
        <v>91</v>
      </c>
      <c r="P2077" s="67">
        <f t="shared" si="129"/>
        <v>0.03</v>
      </c>
      <c r="Q2077" s="52">
        <v>4.84</v>
      </c>
      <c r="R2077" s="52" t="str" cm="1">
        <f t="array" ref="R2077">_xlfn.IFS(ROUND(Q2077,0)=5,"Excellent",ROUND(Q2077,0)=4,"Good",ROUND(Q2077,0)=3,"Ok",ROUND(Q2077,0)&lt;3,"Bad")</f>
        <v>Excellent</v>
      </c>
      <c r="S2077">
        <v>74</v>
      </c>
      <c r="T2077" t="str">
        <f t="shared" si="130"/>
        <v>No</v>
      </c>
      <c r="U2077" s="65">
        <v>42555</v>
      </c>
      <c r="V2077" s="65">
        <v>44045</v>
      </c>
      <c r="W2077">
        <v>46</v>
      </c>
      <c r="X2077" t="str">
        <f t="shared" si="131"/>
        <v>Active</v>
      </c>
      <c r="Y2077" t="s">
        <v>15616</v>
      </c>
    </row>
    <row r="2078" spans="1:25" x14ac:dyDescent="0.25">
      <c r="A2078">
        <v>2077</v>
      </c>
      <c r="B2078" t="s">
        <v>1537</v>
      </c>
      <c r="C2078">
        <v>2889</v>
      </c>
      <c r="D2078" t="str">
        <f>VLOOKUP($C2078,Hosts!$A:$O,10,0)</f>
        <v>New York</v>
      </c>
      <c r="E2078" s="67">
        <f>INDEX(Hosts!$A:$O,MATCH(Places!$C2078,Hosts!$A:$A,0),MATCH(Places!E$1,Hosts!$1:$1,0))</f>
        <v>1</v>
      </c>
      <c r="F2078" s="67">
        <f>INDEX(Hosts!$A:$O,MATCH(Places!$C2078,Hosts!$A:$A,0),MATCH(Places!F$1,Hosts!$1:$1,0))</f>
        <v>0.5</v>
      </c>
      <c r="G2078" s="67" t="str">
        <f>INDEX(Hosts!$A:$O,MATCH(Places!$C2078,Hosts!$A:$A,0),MATCH(Places!G$1,Hosts!$1:$1,0))</f>
        <v>No</v>
      </c>
      <c r="H2078">
        <v>16</v>
      </c>
      <c r="I2078" t="str">
        <f>VLOOKUP($H2078,Neighborhoods!$A:$C,2,0)</f>
        <v>Manhattan</v>
      </c>
      <c r="J2078" t="str">
        <f>VLOOKUP($H2078,Neighborhoods!$A:$C,3,0)</f>
        <v>Harlem</v>
      </c>
      <c r="K2078" t="s">
        <v>11822</v>
      </c>
      <c r="L2078" t="str">
        <f t="shared" si="128"/>
        <v>No</v>
      </c>
      <c r="M2078">
        <v>4</v>
      </c>
      <c r="N2078" t="str" cm="1">
        <f t="array" ref="N2078">_xlfn.IFS(M2078&lt;=2,"Small",M2078&lt;=5,"Medium",M2078&gt;5,"Large")</f>
        <v>Medium</v>
      </c>
      <c r="O2078" s="50">
        <v>89</v>
      </c>
      <c r="P2078" s="67">
        <f t="shared" si="129"/>
        <v>0.03</v>
      </c>
      <c r="Q2078" s="52">
        <v>5</v>
      </c>
      <c r="R2078" s="52" t="str" cm="1">
        <f t="array" ref="R2078">_xlfn.IFS(ROUND(Q2078,0)=5,"Excellent",ROUND(Q2078,0)=4,"Good",ROUND(Q2078,0)=3,"Ok",ROUND(Q2078,0)&lt;3,"Bad")</f>
        <v>Excellent</v>
      </c>
      <c r="S2078">
        <v>9</v>
      </c>
      <c r="T2078" t="str">
        <f t="shared" si="130"/>
        <v>No</v>
      </c>
      <c r="U2078" s="65">
        <v>42945</v>
      </c>
      <c r="V2078" s="65">
        <v>43675</v>
      </c>
      <c r="W2078">
        <v>168</v>
      </c>
      <c r="X2078" t="str">
        <f t="shared" si="131"/>
        <v>Active</v>
      </c>
      <c r="Y2078" t="s">
        <v>15615</v>
      </c>
    </row>
    <row r="2079" spans="1:25" x14ac:dyDescent="0.25">
      <c r="A2079">
        <v>2078</v>
      </c>
      <c r="B2079" t="s">
        <v>1538</v>
      </c>
      <c r="C2079">
        <v>2425</v>
      </c>
      <c r="D2079" t="str">
        <f>VLOOKUP($C2079,Hosts!$A:$O,10,0)</f>
        <v>New York</v>
      </c>
      <c r="E2079" s="67">
        <f>INDEX(Hosts!$A:$O,MATCH(Places!$C2079,Hosts!$A:$A,0),MATCH(Places!E$1,Hosts!$1:$1,0))</f>
        <v>1</v>
      </c>
      <c r="F2079" s="67">
        <f>INDEX(Hosts!$A:$O,MATCH(Places!$C2079,Hosts!$A:$A,0),MATCH(Places!F$1,Hosts!$1:$1,0))</f>
        <v>0.86</v>
      </c>
      <c r="G2079" s="67" t="str">
        <f>INDEX(Hosts!$A:$O,MATCH(Places!$C2079,Hosts!$A:$A,0),MATCH(Places!G$1,Hosts!$1:$1,0))</f>
        <v>Yes</v>
      </c>
      <c r="H2079">
        <v>9</v>
      </c>
      <c r="I2079" t="str">
        <f>VLOOKUP($H2079,Neighborhoods!$A:$C,2,0)</f>
        <v>Brooklyn</v>
      </c>
      <c r="J2079" t="str">
        <f>VLOOKUP($H2079,Neighborhoods!$A:$C,3,0)</f>
        <v>Crown Heights</v>
      </c>
      <c r="K2079" t="s">
        <v>1</v>
      </c>
      <c r="L2079" t="str">
        <f t="shared" si="128"/>
        <v>Yes</v>
      </c>
      <c r="M2079">
        <v>3</v>
      </c>
      <c r="N2079" t="str" cm="1">
        <f t="array" ref="N2079">_xlfn.IFS(M2079&lt;=2,"Small",M2079&lt;=5,"Medium",M2079&gt;5,"Large")</f>
        <v>Medium</v>
      </c>
      <c r="O2079" s="50">
        <v>100</v>
      </c>
      <c r="P2079" s="67">
        <f t="shared" si="129"/>
        <v>0.03</v>
      </c>
      <c r="Q2079" s="52">
        <v>4.99</v>
      </c>
      <c r="R2079" s="52" t="str" cm="1">
        <f t="array" ref="R2079">_xlfn.IFS(ROUND(Q2079,0)=5,"Excellent",ROUND(Q2079,0)=4,"Good",ROUND(Q2079,0)=3,"Ok",ROUND(Q2079,0)&lt;3,"Bad")</f>
        <v>Excellent</v>
      </c>
      <c r="S2079">
        <v>67</v>
      </c>
      <c r="T2079" t="str">
        <f t="shared" si="130"/>
        <v>No</v>
      </c>
      <c r="U2079" s="65">
        <v>42622</v>
      </c>
      <c r="V2079" s="65">
        <v>43877</v>
      </c>
      <c r="W2079">
        <v>179</v>
      </c>
      <c r="X2079" t="str">
        <f t="shared" si="131"/>
        <v>Active</v>
      </c>
      <c r="Y2079" t="s">
        <v>15615</v>
      </c>
    </row>
    <row r="2080" spans="1:25" x14ac:dyDescent="0.25">
      <c r="A2080">
        <v>2079</v>
      </c>
      <c r="B2080" t="s">
        <v>1539</v>
      </c>
      <c r="C2080">
        <v>577</v>
      </c>
      <c r="D2080" t="str">
        <f>VLOOKUP($C2080,Hosts!$A:$O,10,0)</f>
        <v>New York</v>
      </c>
      <c r="E2080" s="67">
        <f>INDEX(Hosts!$A:$O,MATCH(Places!$C2080,Hosts!$A:$A,0),MATCH(Places!E$1,Hosts!$1:$1,0))</f>
        <v>1</v>
      </c>
      <c r="F2080" s="67">
        <f>INDEX(Hosts!$A:$O,MATCH(Places!$C2080,Hosts!$A:$A,0),MATCH(Places!F$1,Hosts!$1:$1,0))</f>
        <v>0.94</v>
      </c>
      <c r="G2080" s="67" t="str">
        <f>INDEX(Hosts!$A:$O,MATCH(Places!$C2080,Hosts!$A:$A,0),MATCH(Places!G$1,Hosts!$1:$1,0))</f>
        <v>Yes</v>
      </c>
      <c r="H2080">
        <v>15</v>
      </c>
      <c r="I2080" t="str">
        <f>VLOOKUP($H2080,Neighborhoods!$A:$C,2,0)</f>
        <v>Manhattan</v>
      </c>
      <c r="J2080" t="str">
        <f>VLOOKUP($H2080,Neighborhoods!$A:$C,3,0)</f>
        <v>East Village</v>
      </c>
      <c r="K2080" t="s">
        <v>1</v>
      </c>
      <c r="L2080" t="str">
        <f t="shared" si="128"/>
        <v>Yes</v>
      </c>
      <c r="M2080">
        <v>1</v>
      </c>
      <c r="N2080" t="str" cm="1">
        <f t="array" ref="N2080">_xlfn.IFS(M2080&lt;=2,"Small",M2080&lt;=5,"Medium",M2080&gt;5,"Large")</f>
        <v>Small</v>
      </c>
      <c r="O2080" s="50">
        <v>80</v>
      </c>
      <c r="P2080" s="67">
        <f t="shared" si="129"/>
        <v>0.03</v>
      </c>
      <c r="Q2080" s="52">
        <v>4.9800000000000004</v>
      </c>
      <c r="R2080" s="52" t="str" cm="1">
        <f t="array" ref="R2080">_xlfn.IFS(ROUND(Q2080,0)=5,"Excellent",ROUND(Q2080,0)=4,"Good",ROUND(Q2080,0)=3,"Ok",ROUND(Q2080,0)&lt;3,"Bad")</f>
        <v>Excellent</v>
      </c>
      <c r="S2080">
        <v>64</v>
      </c>
      <c r="T2080" t="str">
        <f t="shared" si="130"/>
        <v>No</v>
      </c>
      <c r="U2080" s="65">
        <v>42661</v>
      </c>
      <c r="V2080" s="65">
        <v>43904</v>
      </c>
      <c r="W2080">
        <v>31</v>
      </c>
      <c r="X2080" t="str">
        <f t="shared" si="131"/>
        <v>Active</v>
      </c>
      <c r="Y2080" t="s">
        <v>15615</v>
      </c>
    </row>
    <row r="2081" spans="1:25" x14ac:dyDescent="0.25">
      <c r="A2081">
        <v>2080</v>
      </c>
      <c r="B2081" t="s">
        <v>1540</v>
      </c>
      <c r="C2081">
        <v>2894</v>
      </c>
      <c r="D2081" t="str">
        <f>VLOOKUP($C2081,Hosts!$A:$O,10,0)</f>
        <v>New York</v>
      </c>
      <c r="E2081" s="67">
        <f>INDEX(Hosts!$A:$O,MATCH(Places!$C2081,Hosts!$A:$A,0),MATCH(Places!E$1,Hosts!$1:$1,0))</f>
        <v>1</v>
      </c>
      <c r="F2081" s="67">
        <f>INDEX(Hosts!$A:$O,MATCH(Places!$C2081,Hosts!$A:$A,0),MATCH(Places!F$1,Hosts!$1:$1,0))</f>
        <v>0.33</v>
      </c>
      <c r="G2081" s="67" t="str">
        <f>INDEX(Hosts!$A:$O,MATCH(Places!$C2081,Hosts!$A:$A,0),MATCH(Places!G$1,Hosts!$1:$1,0))</f>
        <v>No</v>
      </c>
      <c r="H2081">
        <v>13</v>
      </c>
      <c r="I2081" t="str">
        <f>VLOOKUP($H2081,Neighborhoods!$A:$C,2,0)</f>
        <v>Manhattan</v>
      </c>
      <c r="J2081" t="str">
        <f>VLOOKUP($H2081,Neighborhoods!$A:$C,3,0)</f>
        <v>Chelsea</v>
      </c>
      <c r="K2081" t="s">
        <v>11822</v>
      </c>
      <c r="L2081" t="str">
        <f t="shared" si="128"/>
        <v>No</v>
      </c>
      <c r="M2081">
        <v>4</v>
      </c>
      <c r="N2081" t="str" cm="1">
        <f t="array" ref="N2081">_xlfn.IFS(M2081&lt;=2,"Small",M2081&lt;=5,"Medium",M2081&gt;5,"Large")</f>
        <v>Medium</v>
      </c>
      <c r="O2081" s="50">
        <v>265</v>
      </c>
      <c r="P2081" s="67">
        <f t="shared" si="129"/>
        <v>0.04</v>
      </c>
      <c r="Q2081" s="52">
        <v>4.9800000000000004</v>
      </c>
      <c r="R2081" s="52" t="str" cm="1">
        <f t="array" ref="R2081">_xlfn.IFS(ROUND(Q2081,0)=5,"Excellent",ROUND(Q2081,0)=4,"Good",ROUND(Q2081,0)=3,"Ok",ROUND(Q2081,0)&lt;3,"Bad")</f>
        <v>Excellent</v>
      </c>
      <c r="S2081">
        <v>49</v>
      </c>
      <c r="T2081" t="str">
        <f t="shared" si="130"/>
        <v>No</v>
      </c>
      <c r="U2081" s="65">
        <v>42568</v>
      </c>
      <c r="V2081" s="65">
        <v>43766</v>
      </c>
      <c r="W2081">
        <v>88</v>
      </c>
      <c r="X2081" t="str">
        <f t="shared" si="131"/>
        <v>Active</v>
      </c>
      <c r="Y2081" t="s">
        <v>15616</v>
      </c>
    </row>
    <row r="2082" spans="1:25" x14ac:dyDescent="0.25">
      <c r="A2082">
        <v>2081</v>
      </c>
      <c r="B2082" t="s">
        <v>14969</v>
      </c>
      <c r="C2082">
        <v>416</v>
      </c>
      <c r="D2082" t="str">
        <f>VLOOKUP($C2082,Hosts!$A:$O,10,0)</f>
        <v>New York</v>
      </c>
      <c r="E2082" s="67">
        <f>INDEX(Hosts!$A:$O,MATCH(Places!$C2082,Hosts!$A:$A,0),MATCH(Places!E$1,Hosts!$1:$1,0))</f>
        <v>0.67</v>
      </c>
      <c r="F2082" s="67">
        <f>INDEX(Hosts!$A:$O,MATCH(Places!$C2082,Hosts!$A:$A,0),MATCH(Places!F$1,Hosts!$1:$1,0))</f>
        <v>1</v>
      </c>
      <c r="G2082" s="67" t="str">
        <f>INDEX(Hosts!$A:$O,MATCH(Places!$C2082,Hosts!$A:$A,0),MATCH(Places!G$1,Hosts!$1:$1,0))</f>
        <v>No</v>
      </c>
      <c r="H2082">
        <v>7</v>
      </c>
      <c r="I2082" t="str">
        <f>VLOOKUP($H2082,Neighborhoods!$A:$C,2,0)</f>
        <v>Brooklyn</v>
      </c>
      <c r="J2082" t="str">
        <f>VLOOKUP($H2082,Neighborhoods!$A:$C,3,0)</f>
        <v>Bedford-Stuyvesant</v>
      </c>
      <c r="K2082" t="s">
        <v>11822</v>
      </c>
      <c r="L2082" t="str">
        <f t="shared" si="128"/>
        <v>No</v>
      </c>
      <c r="M2082">
        <v>2</v>
      </c>
      <c r="N2082" t="str" cm="1">
        <f t="array" ref="N2082">_xlfn.IFS(M2082&lt;=2,"Small",M2082&lt;=5,"Medium",M2082&gt;5,"Large")</f>
        <v>Small</v>
      </c>
      <c r="O2082" s="50">
        <v>85</v>
      </c>
      <c r="P2082" s="67">
        <f t="shared" si="129"/>
        <v>0.03</v>
      </c>
      <c r="Q2082" s="52">
        <v>5</v>
      </c>
      <c r="R2082" s="52" t="str" cm="1">
        <f t="array" ref="R2082">_xlfn.IFS(ROUND(Q2082,0)=5,"Excellent",ROUND(Q2082,0)=4,"Good",ROUND(Q2082,0)=3,"Ok",ROUND(Q2082,0)&lt;3,"Bad")</f>
        <v>Excellent</v>
      </c>
      <c r="S2082">
        <v>7</v>
      </c>
      <c r="T2082" t="str">
        <f t="shared" si="130"/>
        <v>No</v>
      </c>
      <c r="U2082" s="65">
        <v>42594</v>
      </c>
      <c r="V2082" s="65">
        <v>43578</v>
      </c>
      <c r="W2082">
        <v>14</v>
      </c>
      <c r="X2082" t="str">
        <f t="shared" si="131"/>
        <v>Active</v>
      </c>
      <c r="Y2082" t="s">
        <v>15615</v>
      </c>
    </row>
    <row r="2083" spans="1:25" x14ac:dyDescent="0.25">
      <c r="A2083">
        <v>2082</v>
      </c>
      <c r="B2083" t="s">
        <v>15064</v>
      </c>
      <c r="C2083">
        <v>2895</v>
      </c>
      <c r="D2083" t="str">
        <f>VLOOKUP($C2083,Hosts!$A:$O,10,0)</f>
        <v>New York</v>
      </c>
      <c r="E2083" s="67">
        <f>INDEX(Hosts!$A:$O,MATCH(Places!$C2083,Hosts!$A:$A,0),MATCH(Places!E$1,Hosts!$1:$1,0))</f>
        <v>1</v>
      </c>
      <c r="F2083" s="67">
        <f>INDEX(Hosts!$A:$O,MATCH(Places!$C2083,Hosts!$A:$A,0),MATCH(Places!F$1,Hosts!$1:$1,0))</f>
        <v>0.9</v>
      </c>
      <c r="G2083" s="67" t="str">
        <f>INDEX(Hosts!$A:$O,MATCH(Places!$C2083,Hosts!$A:$A,0),MATCH(Places!G$1,Hosts!$1:$1,0))</f>
        <v>Yes</v>
      </c>
      <c r="H2083">
        <v>7</v>
      </c>
      <c r="I2083" t="str">
        <f>VLOOKUP($H2083,Neighborhoods!$A:$C,2,0)</f>
        <v>Brooklyn</v>
      </c>
      <c r="J2083" t="str">
        <f>VLOOKUP($H2083,Neighborhoods!$A:$C,3,0)</f>
        <v>Bedford-Stuyvesant</v>
      </c>
      <c r="K2083" t="s">
        <v>11822</v>
      </c>
      <c r="L2083" t="str">
        <f t="shared" si="128"/>
        <v>No</v>
      </c>
      <c r="M2083">
        <v>6</v>
      </c>
      <c r="N2083" t="str" cm="1">
        <f t="array" ref="N2083">_xlfn.IFS(M2083&lt;=2,"Small",M2083&lt;=5,"Medium",M2083&gt;5,"Large")</f>
        <v>Large</v>
      </c>
      <c r="O2083" s="50">
        <v>155</v>
      </c>
      <c r="P2083" s="67">
        <f t="shared" si="129"/>
        <v>0.03</v>
      </c>
      <c r="Q2083" s="52">
        <v>4.91</v>
      </c>
      <c r="R2083" s="52" t="str" cm="1">
        <f t="array" ref="R2083">_xlfn.IFS(ROUND(Q2083,0)=5,"Excellent",ROUND(Q2083,0)=4,"Good",ROUND(Q2083,0)=3,"Ok",ROUND(Q2083,0)&lt;3,"Bad")</f>
        <v>Excellent</v>
      </c>
      <c r="S2083">
        <v>136</v>
      </c>
      <c r="T2083" t="str">
        <f t="shared" si="130"/>
        <v>Yes</v>
      </c>
      <c r="U2083" s="65">
        <v>42553</v>
      </c>
      <c r="V2083" s="65">
        <v>43908</v>
      </c>
      <c r="W2083">
        <v>364</v>
      </c>
      <c r="X2083" t="str">
        <f t="shared" si="131"/>
        <v>Active</v>
      </c>
      <c r="Y2083" t="s">
        <v>15615</v>
      </c>
    </row>
    <row r="2084" spans="1:25" x14ac:dyDescent="0.25">
      <c r="A2084">
        <v>2083</v>
      </c>
      <c r="B2084" t="s">
        <v>1541</v>
      </c>
      <c r="C2084">
        <v>2668</v>
      </c>
      <c r="D2084" t="str">
        <f>VLOOKUP($C2084,Hosts!$A:$O,10,0)</f>
        <v>New York</v>
      </c>
      <c r="E2084" s="67">
        <f>INDEX(Hosts!$A:$O,MATCH(Places!$C2084,Hosts!$A:$A,0),MATCH(Places!E$1,Hosts!$1:$1,0))</f>
        <v>0</v>
      </c>
      <c r="F2084" s="67">
        <f>INDEX(Hosts!$A:$O,MATCH(Places!$C2084,Hosts!$A:$A,0),MATCH(Places!F$1,Hosts!$1:$1,0))</f>
        <v>0.33</v>
      </c>
      <c r="G2084" s="67" t="str">
        <f>INDEX(Hosts!$A:$O,MATCH(Places!$C2084,Hosts!$A:$A,0),MATCH(Places!G$1,Hosts!$1:$1,0))</f>
        <v>No</v>
      </c>
      <c r="H2084">
        <v>8</v>
      </c>
      <c r="I2084" t="str">
        <f>VLOOKUP($H2084,Neighborhoods!$A:$C,2,0)</f>
        <v>Brooklyn</v>
      </c>
      <c r="J2084" t="str">
        <f>VLOOKUP($H2084,Neighborhoods!$A:$C,3,0)</f>
        <v>Bushwick</v>
      </c>
      <c r="K2084" t="s">
        <v>1</v>
      </c>
      <c r="L2084" t="str">
        <f t="shared" si="128"/>
        <v>Yes</v>
      </c>
      <c r="M2084">
        <v>4</v>
      </c>
      <c r="N2084" t="str" cm="1">
        <f t="array" ref="N2084">_xlfn.IFS(M2084&lt;=2,"Small",M2084&lt;=5,"Medium",M2084&gt;5,"Large")</f>
        <v>Medium</v>
      </c>
      <c r="O2084" s="50">
        <v>54</v>
      </c>
      <c r="P2084" s="67">
        <f t="shared" si="129"/>
        <v>0.03</v>
      </c>
      <c r="Q2084" s="52">
        <v>4.4000000000000004</v>
      </c>
      <c r="R2084" s="52" t="str" cm="1">
        <f t="array" ref="R2084">_xlfn.IFS(ROUND(Q2084,0)=5,"Excellent",ROUND(Q2084,0)=4,"Good",ROUND(Q2084,0)=3,"Ok",ROUND(Q2084,0)&lt;3,"Bad")</f>
        <v>Good</v>
      </c>
      <c r="S2084">
        <v>5</v>
      </c>
      <c r="T2084" t="str">
        <f t="shared" si="130"/>
        <v>No</v>
      </c>
      <c r="U2084" s="65">
        <v>42588</v>
      </c>
      <c r="V2084" s="65">
        <v>43358</v>
      </c>
      <c r="W2084">
        <v>89</v>
      </c>
      <c r="X2084" t="str">
        <f t="shared" si="131"/>
        <v>Active</v>
      </c>
      <c r="Y2084" t="s">
        <v>15615</v>
      </c>
    </row>
    <row r="2085" spans="1:25" x14ac:dyDescent="0.25">
      <c r="A2085">
        <v>2084</v>
      </c>
      <c r="B2085" t="s">
        <v>15412</v>
      </c>
      <c r="C2085">
        <v>2719</v>
      </c>
      <c r="D2085" t="str">
        <f>VLOOKUP($C2085,Hosts!$A:$O,10,0)</f>
        <v>Georgia</v>
      </c>
      <c r="E2085" s="67">
        <f>INDEX(Hosts!$A:$O,MATCH(Places!$C2085,Hosts!$A:$A,0),MATCH(Places!E$1,Hosts!$1:$1,0))</f>
        <v>1</v>
      </c>
      <c r="F2085" s="67">
        <f>INDEX(Hosts!$A:$O,MATCH(Places!$C2085,Hosts!$A:$A,0),MATCH(Places!F$1,Hosts!$1:$1,0))</f>
        <v>1</v>
      </c>
      <c r="G2085" s="67" t="str">
        <f>INDEX(Hosts!$A:$O,MATCH(Places!$C2085,Hosts!$A:$A,0),MATCH(Places!G$1,Hosts!$1:$1,0))</f>
        <v>No</v>
      </c>
      <c r="H2085">
        <v>7</v>
      </c>
      <c r="I2085" t="str">
        <f>VLOOKUP($H2085,Neighborhoods!$A:$C,2,0)</f>
        <v>Brooklyn</v>
      </c>
      <c r="J2085" t="str">
        <f>VLOOKUP($H2085,Neighborhoods!$A:$C,3,0)</f>
        <v>Bedford-Stuyvesant</v>
      </c>
      <c r="K2085" t="s">
        <v>11822</v>
      </c>
      <c r="L2085" t="str">
        <f t="shared" si="128"/>
        <v>No</v>
      </c>
      <c r="M2085">
        <v>4</v>
      </c>
      <c r="N2085" t="str" cm="1">
        <f t="array" ref="N2085">_xlfn.IFS(M2085&lt;=2,"Small",M2085&lt;=5,"Medium",M2085&gt;5,"Large")</f>
        <v>Medium</v>
      </c>
      <c r="O2085" s="50">
        <v>99</v>
      </c>
      <c r="P2085" s="67">
        <f t="shared" si="129"/>
        <v>0.03</v>
      </c>
      <c r="Q2085" s="52">
        <v>5</v>
      </c>
      <c r="R2085" s="52" t="str" cm="1">
        <f t="array" ref="R2085">_xlfn.IFS(ROUND(Q2085,0)=5,"Excellent",ROUND(Q2085,0)=4,"Good",ROUND(Q2085,0)=3,"Ok",ROUND(Q2085,0)&lt;3,"Bad")</f>
        <v>Excellent</v>
      </c>
      <c r="S2085">
        <v>3</v>
      </c>
      <c r="T2085" t="str">
        <f t="shared" si="130"/>
        <v>No</v>
      </c>
      <c r="U2085" s="65">
        <v>42578</v>
      </c>
      <c r="V2085" s="65">
        <v>42908</v>
      </c>
      <c r="W2085">
        <v>357</v>
      </c>
      <c r="X2085" t="str">
        <f t="shared" si="131"/>
        <v>Active</v>
      </c>
      <c r="Y2085" t="s">
        <v>15615</v>
      </c>
    </row>
    <row r="2086" spans="1:25" x14ac:dyDescent="0.25">
      <c r="A2086">
        <v>2085</v>
      </c>
      <c r="B2086" t="s">
        <v>1542</v>
      </c>
      <c r="C2086">
        <v>608</v>
      </c>
      <c r="D2086" t="str">
        <f>VLOOKUP($C2086,Hosts!$A:$O,10,0)</f>
        <v>New York</v>
      </c>
      <c r="E2086" s="67">
        <f>INDEX(Hosts!$A:$O,MATCH(Places!$C2086,Hosts!$A:$A,0),MATCH(Places!E$1,Hosts!$1:$1,0))</f>
        <v>0.89</v>
      </c>
      <c r="F2086" s="67">
        <f>INDEX(Hosts!$A:$O,MATCH(Places!$C2086,Hosts!$A:$A,0),MATCH(Places!F$1,Hosts!$1:$1,0))</f>
        <v>0.24</v>
      </c>
      <c r="G2086" s="67" t="str">
        <f>INDEX(Hosts!$A:$O,MATCH(Places!$C2086,Hosts!$A:$A,0),MATCH(Places!G$1,Hosts!$1:$1,0))</f>
        <v>No</v>
      </c>
      <c r="H2086">
        <v>15</v>
      </c>
      <c r="I2086" t="str">
        <f>VLOOKUP($H2086,Neighborhoods!$A:$C,2,0)</f>
        <v>Manhattan</v>
      </c>
      <c r="J2086" t="str">
        <f>VLOOKUP($H2086,Neighborhoods!$A:$C,3,0)</f>
        <v>East Village</v>
      </c>
      <c r="K2086" t="s">
        <v>16</v>
      </c>
      <c r="L2086" t="str">
        <f t="shared" si="128"/>
        <v>Yes</v>
      </c>
      <c r="M2086">
        <v>3</v>
      </c>
      <c r="N2086" t="str" cm="1">
        <f t="array" ref="N2086">_xlfn.IFS(M2086&lt;=2,"Small",M2086&lt;=5,"Medium",M2086&gt;5,"Large")</f>
        <v>Medium</v>
      </c>
      <c r="O2086" s="50">
        <v>59</v>
      </c>
      <c r="P2086" s="67">
        <f t="shared" si="129"/>
        <v>0.03</v>
      </c>
      <c r="Q2086" s="52">
        <v>5</v>
      </c>
      <c r="R2086" s="52" t="str" cm="1">
        <f t="array" ref="R2086">_xlfn.IFS(ROUND(Q2086,0)=5,"Excellent",ROUND(Q2086,0)=4,"Good",ROUND(Q2086,0)=3,"Ok",ROUND(Q2086,0)&lt;3,"Bad")</f>
        <v>Excellent</v>
      </c>
      <c r="S2086">
        <v>10</v>
      </c>
      <c r="T2086" t="str">
        <f t="shared" si="130"/>
        <v>No</v>
      </c>
      <c r="U2086" s="65">
        <v>42551</v>
      </c>
      <c r="V2086" s="65">
        <v>43604</v>
      </c>
      <c r="W2086">
        <v>0</v>
      </c>
      <c r="X2086" t="str">
        <f t="shared" si="131"/>
        <v>Inactive</v>
      </c>
      <c r="Y2086" t="s">
        <v>15615</v>
      </c>
    </row>
    <row r="2087" spans="1:25" x14ac:dyDescent="0.25">
      <c r="A2087">
        <v>2086</v>
      </c>
      <c r="B2087" t="s">
        <v>1543</v>
      </c>
      <c r="C2087">
        <v>68</v>
      </c>
      <c r="D2087" t="str">
        <f>VLOOKUP($C2087,Hosts!$A:$O,10,0)</f>
        <v>New York</v>
      </c>
      <c r="E2087" s="67">
        <f>INDEX(Hosts!$A:$O,MATCH(Places!$C2087,Hosts!$A:$A,0),MATCH(Places!E$1,Hosts!$1:$1,0))</f>
        <v>1</v>
      </c>
      <c r="F2087" s="67">
        <f>INDEX(Hosts!$A:$O,MATCH(Places!$C2087,Hosts!$A:$A,0),MATCH(Places!F$1,Hosts!$1:$1,0))</f>
        <v>0.91</v>
      </c>
      <c r="G2087" s="67" t="str">
        <f>INDEX(Hosts!$A:$O,MATCH(Places!$C2087,Hosts!$A:$A,0),MATCH(Places!G$1,Hosts!$1:$1,0))</f>
        <v>Yes</v>
      </c>
      <c r="H2087">
        <v>16</v>
      </c>
      <c r="I2087" t="str">
        <f>VLOOKUP($H2087,Neighborhoods!$A:$C,2,0)</f>
        <v>Manhattan</v>
      </c>
      <c r="J2087" t="str">
        <f>VLOOKUP($H2087,Neighborhoods!$A:$C,3,0)</f>
        <v>Harlem</v>
      </c>
      <c r="K2087" t="s">
        <v>11822</v>
      </c>
      <c r="L2087" t="str">
        <f t="shared" si="128"/>
        <v>No</v>
      </c>
      <c r="M2087">
        <v>2</v>
      </c>
      <c r="N2087" t="str" cm="1">
        <f t="array" ref="N2087">_xlfn.IFS(M2087&lt;=2,"Small",M2087&lt;=5,"Medium",M2087&gt;5,"Large")</f>
        <v>Small</v>
      </c>
      <c r="O2087" s="50">
        <v>155</v>
      </c>
      <c r="P2087" s="67">
        <f t="shared" si="129"/>
        <v>0.03</v>
      </c>
      <c r="Q2087" s="52">
        <v>5</v>
      </c>
      <c r="R2087" s="52" t="str" cm="1">
        <f t="array" ref="R2087">_xlfn.IFS(ROUND(Q2087,0)=5,"Excellent",ROUND(Q2087,0)=4,"Good",ROUND(Q2087,0)=3,"Ok",ROUND(Q2087,0)&lt;3,"Bad")</f>
        <v>Excellent</v>
      </c>
      <c r="S2087">
        <v>26</v>
      </c>
      <c r="T2087" t="str">
        <f t="shared" si="130"/>
        <v>No</v>
      </c>
      <c r="U2087" s="65">
        <v>42655</v>
      </c>
      <c r="V2087" s="65">
        <v>43907</v>
      </c>
      <c r="W2087">
        <v>339</v>
      </c>
      <c r="X2087" t="str">
        <f t="shared" si="131"/>
        <v>Active</v>
      </c>
      <c r="Y2087" t="s">
        <v>15615</v>
      </c>
    </row>
    <row r="2088" spans="1:25" x14ac:dyDescent="0.25">
      <c r="A2088">
        <v>2087</v>
      </c>
      <c r="B2088" t="s">
        <v>1545</v>
      </c>
      <c r="C2088">
        <v>212</v>
      </c>
      <c r="D2088" t="str">
        <f>VLOOKUP($C2088,Hosts!$A:$O,10,0)</f>
        <v>England</v>
      </c>
      <c r="E2088" s="67">
        <f>INDEX(Hosts!$A:$O,MATCH(Places!$C2088,Hosts!$A:$A,0),MATCH(Places!E$1,Hosts!$1:$1,0))</f>
        <v>1</v>
      </c>
      <c r="F2088" s="67">
        <f>INDEX(Hosts!$A:$O,MATCH(Places!$C2088,Hosts!$A:$A,0),MATCH(Places!F$1,Hosts!$1:$1,0))</f>
        <v>0</v>
      </c>
      <c r="G2088" s="67" t="str">
        <f>INDEX(Hosts!$A:$O,MATCH(Places!$C2088,Hosts!$A:$A,0),MATCH(Places!G$1,Hosts!$1:$1,0))</f>
        <v>No</v>
      </c>
      <c r="H2088">
        <v>15</v>
      </c>
      <c r="I2088" t="str">
        <f>VLOOKUP($H2088,Neighborhoods!$A:$C,2,0)</f>
        <v>Manhattan</v>
      </c>
      <c r="J2088" t="str">
        <f>VLOOKUP($H2088,Neighborhoods!$A:$C,3,0)</f>
        <v>East Village</v>
      </c>
      <c r="K2088" t="s">
        <v>11822</v>
      </c>
      <c r="L2088" t="str">
        <f t="shared" si="128"/>
        <v>No</v>
      </c>
      <c r="M2088">
        <v>3</v>
      </c>
      <c r="N2088" t="str" cm="1">
        <f t="array" ref="N2088">_xlfn.IFS(M2088&lt;=2,"Small",M2088&lt;=5,"Medium",M2088&gt;5,"Large")</f>
        <v>Medium</v>
      </c>
      <c r="O2088" s="50">
        <v>250</v>
      </c>
      <c r="P2088" s="67">
        <f t="shared" si="129"/>
        <v>0.04</v>
      </c>
      <c r="Q2088" s="52">
        <v>5</v>
      </c>
      <c r="R2088" s="52" t="str" cm="1">
        <f t="array" ref="R2088">_xlfn.IFS(ROUND(Q2088,0)=5,"Excellent",ROUND(Q2088,0)=4,"Good",ROUND(Q2088,0)=3,"Ok",ROUND(Q2088,0)&lt;3,"Bad")</f>
        <v>Excellent</v>
      </c>
      <c r="S2088">
        <v>3</v>
      </c>
      <c r="T2088" t="str">
        <f t="shared" si="130"/>
        <v>No</v>
      </c>
      <c r="U2088" s="65">
        <v>42567</v>
      </c>
      <c r="V2088" s="65">
        <v>42597</v>
      </c>
      <c r="W2088">
        <v>0</v>
      </c>
      <c r="X2088" t="str">
        <f t="shared" si="131"/>
        <v>Inactive</v>
      </c>
      <c r="Y2088" t="s">
        <v>15616</v>
      </c>
    </row>
    <row r="2089" spans="1:25" x14ac:dyDescent="0.25">
      <c r="A2089">
        <v>2088</v>
      </c>
      <c r="B2089" t="s">
        <v>1546</v>
      </c>
      <c r="C2089">
        <v>494</v>
      </c>
      <c r="D2089" t="str">
        <f>VLOOKUP($C2089,Hosts!$A:$O,10,0)</f>
        <v>New York</v>
      </c>
      <c r="E2089" s="67">
        <f>INDEX(Hosts!$A:$O,MATCH(Places!$C2089,Hosts!$A:$A,0),MATCH(Places!E$1,Hosts!$1:$1,0))</f>
        <v>1</v>
      </c>
      <c r="F2089" s="67">
        <f>INDEX(Hosts!$A:$O,MATCH(Places!$C2089,Hosts!$A:$A,0),MATCH(Places!F$1,Hosts!$1:$1,0))</f>
        <v>0.92</v>
      </c>
      <c r="G2089" s="67" t="str">
        <f>INDEX(Hosts!$A:$O,MATCH(Places!$C2089,Hosts!$A:$A,0),MATCH(Places!G$1,Hosts!$1:$1,0))</f>
        <v>No</v>
      </c>
      <c r="H2089">
        <v>12</v>
      </c>
      <c r="I2089" t="str">
        <f>VLOOKUP($H2089,Neighborhoods!$A:$C,2,0)</f>
        <v>Brooklyn</v>
      </c>
      <c r="J2089" t="str">
        <f>VLOOKUP($H2089,Neighborhoods!$A:$C,3,0)</f>
        <v>Williamsburg</v>
      </c>
      <c r="K2089" t="s">
        <v>11822</v>
      </c>
      <c r="L2089" t="str">
        <f t="shared" si="128"/>
        <v>No</v>
      </c>
      <c r="M2089">
        <v>6</v>
      </c>
      <c r="N2089" t="str" cm="1">
        <f t="array" ref="N2089">_xlfn.IFS(M2089&lt;=2,"Small",M2089&lt;=5,"Medium",M2089&gt;5,"Large")</f>
        <v>Large</v>
      </c>
      <c r="O2089" s="50">
        <v>125</v>
      </c>
      <c r="P2089" s="67">
        <f t="shared" si="129"/>
        <v>0.03</v>
      </c>
      <c r="Q2089" s="52">
        <v>4.7300000000000004</v>
      </c>
      <c r="R2089" s="52" t="str" cm="1">
        <f t="array" ref="R2089">_xlfn.IFS(ROUND(Q2089,0)=5,"Excellent",ROUND(Q2089,0)=4,"Good",ROUND(Q2089,0)=3,"Ok",ROUND(Q2089,0)&lt;3,"Bad")</f>
        <v>Excellent</v>
      </c>
      <c r="S2089">
        <v>52</v>
      </c>
      <c r="T2089" t="str">
        <f t="shared" si="130"/>
        <v>No</v>
      </c>
      <c r="U2089" s="65">
        <v>42600</v>
      </c>
      <c r="V2089" s="65">
        <v>44019</v>
      </c>
      <c r="W2089">
        <v>45</v>
      </c>
      <c r="X2089" t="str">
        <f t="shared" si="131"/>
        <v>Active</v>
      </c>
      <c r="Y2089" t="s">
        <v>15615</v>
      </c>
    </row>
    <row r="2090" spans="1:25" x14ac:dyDescent="0.25">
      <c r="A2090">
        <v>2089</v>
      </c>
      <c r="B2090" t="s">
        <v>1547</v>
      </c>
      <c r="C2090">
        <v>2402</v>
      </c>
      <c r="D2090" t="str">
        <f>VLOOKUP($C2090,Hosts!$A:$O,10,0)</f>
        <v>New York</v>
      </c>
      <c r="E2090" s="67">
        <f>INDEX(Hosts!$A:$O,MATCH(Places!$C2090,Hosts!$A:$A,0),MATCH(Places!E$1,Hosts!$1:$1,0))</f>
        <v>1</v>
      </c>
      <c r="F2090" s="67">
        <f>INDEX(Hosts!$A:$O,MATCH(Places!$C2090,Hosts!$A:$A,0),MATCH(Places!F$1,Hosts!$1:$1,0))</f>
        <v>0.98</v>
      </c>
      <c r="G2090" s="67" t="str">
        <f>INDEX(Hosts!$A:$O,MATCH(Places!$C2090,Hosts!$A:$A,0),MATCH(Places!G$1,Hosts!$1:$1,0))</f>
        <v>Yes</v>
      </c>
      <c r="H2090">
        <v>7</v>
      </c>
      <c r="I2090" t="str">
        <f>VLOOKUP($H2090,Neighborhoods!$A:$C,2,0)</f>
        <v>Brooklyn</v>
      </c>
      <c r="J2090" t="str">
        <f>VLOOKUP($H2090,Neighborhoods!$A:$C,3,0)</f>
        <v>Bedford-Stuyvesant</v>
      </c>
      <c r="K2090" t="s">
        <v>11822</v>
      </c>
      <c r="L2090" t="str">
        <f t="shared" si="128"/>
        <v>No</v>
      </c>
      <c r="M2090">
        <v>5</v>
      </c>
      <c r="N2090" t="str" cm="1">
        <f t="array" ref="N2090">_xlfn.IFS(M2090&lt;=2,"Small",M2090&lt;=5,"Medium",M2090&gt;5,"Large")</f>
        <v>Medium</v>
      </c>
      <c r="O2090" s="50">
        <v>110</v>
      </c>
      <c r="P2090" s="67">
        <f t="shared" si="129"/>
        <v>0.03</v>
      </c>
      <c r="Q2090" s="52">
        <v>4.8899999999999997</v>
      </c>
      <c r="R2090" s="52" t="str" cm="1">
        <f t="array" ref="R2090">_xlfn.IFS(ROUND(Q2090,0)=5,"Excellent",ROUND(Q2090,0)=4,"Good",ROUND(Q2090,0)=3,"Ok",ROUND(Q2090,0)&lt;3,"Bad")</f>
        <v>Excellent</v>
      </c>
      <c r="S2090">
        <v>47</v>
      </c>
      <c r="T2090" t="str">
        <f t="shared" si="130"/>
        <v>No</v>
      </c>
      <c r="U2090" s="65">
        <v>43468</v>
      </c>
      <c r="V2090" s="65">
        <v>44052</v>
      </c>
      <c r="W2090">
        <v>89</v>
      </c>
      <c r="X2090" t="str">
        <f t="shared" si="131"/>
        <v>Active</v>
      </c>
      <c r="Y2090" t="s">
        <v>15615</v>
      </c>
    </row>
    <row r="2091" spans="1:25" x14ac:dyDescent="0.25">
      <c r="A2091">
        <v>2090</v>
      </c>
      <c r="B2091" t="s">
        <v>1548</v>
      </c>
      <c r="C2091">
        <v>1180</v>
      </c>
      <c r="D2091" t="str">
        <f>VLOOKUP($C2091,Hosts!$A:$O,10,0)</f>
        <v>New York</v>
      </c>
      <c r="E2091" s="67">
        <f>INDEX(Hosts!$A:$O,MATCH(Places!$C2091,Hosts!$A:$A,0),MATCH(Places!E$1,Hosts!$1:$1,0))</f>
        <v>1</v>
      </c>
      <c r="F2091" s="67">
        <f>INDEX(Hosts!$A:$O,MATCH(Places!$C2091,Hosts!$A:$A,0),MATCH(Places!F$1,Hosts!$1:$1,0))</f>
        <v>0.86</v>
      </c>
      <c r="G2091" s="67" t="str">
        <f>INDEX(Hosts!$A:$O,MATCH(Places!$C2091,Hosts!$A:$A,0),MATCH(Places!G$1,Hosts!$1:$1,0))</f>
        <v>Yes</v>
      </c>
      <c r="H2091">
        <v>7</v>
      </c>
      <c r="I2091" t="str">
        <f>VLOOKUP($H2091,Neighborhoods!$A:$C,2,0)</f>
        <v>Brooklyn</v>
      </c>
      <c r="J2091" t="str">
        <f>VLOOKUP($H2091,Neighborhoods!$A:$C,3,0)</f>
        <v>Bedford-Stuyvesant</v>
      </c>
      <c r="K2091" t="s">
        <v>11822</v>
      </c>
      <c r="L2091" t="str">
        <f t="shared" si="128"/>
        <v>No</v>
      </c>
      <c r="M2091">
        <v>2</v>
      </c>
      <c r="N2091" t="str" cm="1">
        <f t="array" ref="N2091">_xlfn.IFS(M2091&lt;=2,"Small",M2091&lt;=5,"Medium",M2091&gt;5,"Large")</f>
        <v>Small</v>
      </c>
      <c r="O2091" s="50">
        <v>112</v>
      </c>
      <c r="P2091" s="67">
        <f t="shared" si="129"/>
        <v>0.03</v>
      </c>
      <c r="Q2091" s="52">
        <v>4.74</v>
      </c>
      <c r="R2091" s="52" t="str" cm="1">
        <f t="array" ref="R2091">_xlfn.IFS(ROUND(Q2091,0)=5,"Excellent",ROUND(Q2091,0)=4,"Good",ROUND(Q2091,0)=3,"Ok",ROUND(Q2091,0)&lt;3,"Bad")</f>
        <v>Excellent</v>
      </c>
      <c r="S2091">
        <v>144</v>
      </c>
      <c r="T2091" t="str">
        <f t="shared" si="130"/>
        <v>No</v>
      </c>
      <c r="U2091" s="65">
        <v>42556</v>
      </c>
      <c r="V2091" s="65">
        <v>43903</v>
      </c>
      <c r="W2091">
        <v>342</v>
      </c>
      <c r="X2091" t="str">
        <f t="shared" si="131"/>
        <v>Active</v>
      </c>
      <c r="Y2091" t="s">
        <v>15615</v>
      </c>
    </row>
    <row r="2092" spans="1:25" x14ac:dyDescent="0.25">
      <c r="A2092">
        <v>2091</v>
      </c>
      <c r="B2092" t="s">
        <v>1549</v>
      </c>
      <c r="C2092">
        <v>2767</v>
      </c>
      <c r="D2092" t="str">
        <f>VLOOKUP($C2092,Hosts!$A:$O,10,0)</f>
        <v>New York</v>
      </c>
      <c r="E2092" s="67">
        <f>INDEX(Hosts!$A:$O,MATCH(Places!$C2092,Hosts!$A:$A,0),MATCH(Places!E$1,Hosts!$1:$1,0))</f>
        <v>0.97</v>
      </c>
      <c r="F2092" s="67">
        <f>INDEX(Hosts!$A:$O,MATCH(Places!$C2092,Hosts!$A:$A,0),MATCH(Places!F$1,Hosts!$1:$1,0))</f>
        <v>0.91</v>
      </c>
      <c r="G2092" s="67" t="str">
        <f>INDEX(Hosts!$A:$O,MATCH(Places!$C2092,Hosts!$A:$A,0),MATCH(Places!G$1,Hosts!$1:$1,0))</f>
        <v>No</v>
      </c>
      <c r="H2092">
        <v>22</v>
      </c>
      <c r="I2092" t="str">
        <f>VLOOKUP($H2092,Neighborhoods!$A:$C,2,0)</f>
        <v>Queens</v>
      </c>
      <c r="J2092" t="str">
        <f>VLOOKUP($H2092,Neighborhoods!$A:$C,3,0)</f>
        <v>Flushing</v>
      </c>
      <c r="K2092" t="s">
        <v>1</v>
      </c>
      <c r="L2092" t="str">
        <f t="shared" si="128"/>
        <v>Yes</v>
      </c>
      <c r="M2092">
        <v>2</v>
      </c>
      <c r="N2092" t="str" cm="1">
        <f t="array" ref="N2092">_xlfn.IFS(M2092&lt;=2,"Small",M2092&lt;=5,"Medium",M2092&gt;5,"Large")</f>
        <v>Small</v>
      </c>
      <c r="O2092" s="50">
        <v>35</v>
      </c>
      <c r="P2092" s="67">
        <f t="shared" si="129"/>
        <v>0.03</v>
      </c>
      <c r="Q2092" s="52">
        <v>4.91</v>
      </c>
      <c r="R2092" s="52" t="str" cm="1">
        <f t="array" ref="R2092">_xlfn.IFS(ROUND(Q2092,0)=5,"Excellent",ROUND(Q2092,0)=4,"Good",ROUND(Q2092,0)=3,"Ok",ROUND(Q2092,0)&lt;3,"Bad")</f>
        <v>Excellent</v>
      </c>
      <c r="S2092">
        <v>23</v>
      </c>
      <c r="T2092" t="str">
        <f t="shared" si="130"/>
        <v>No</v>
      </c>
      <c r="U2092" s="65">
        <v>42550</v>
      </c>
      <c r="V2092" s="65">
        <v>44045</v>
      </c>
      <c r="W2092">
        <v>365</v>
      </c>
      <c r="X2092" t="str">
        <f t="shared" si="131"/>
        <v>Active</v>
      </c>
      <c r="Y2092" t="s">
        <v>15615</v>
      </c>
    </row>
    <row r="2093" spans="1:25" x14ac:dyDescent="0.25">
      <c r="A2093">
        <v>2092</v>
      </c>
      <c r="B2093" t="s">
        <v>1879</v>
      </c>
      <c r="C2093">
        <v>3088</v>
      </c>
      <c r="D2093" t="str">
        <f>VLOOKUP($C2093,Hosts!$A:$O,10,0)</f>
        <v>New York</v>
      </c>
      <c r="E2093" s="67">
        <f>INDEX(Hosts!$A:$O,MATCH(Places!$C2093,Hosts!$A:$A,0),MATCH(Places!E$1,Hosts!$1:$1,0))</f>
        <v>1</v>
      </c>
      <c r="F2093" s="67">
        <f>INDEX(Hosts!$A:$O,MATCH(Places!$C2093,Hosts!$A:$A,0),MATCH(Places!F$1,Hosts!$1:$1,0))</f>
        <v>0.93</v>
      </c>
      <c r="G2093" s="67" t="str">
        <f>INDEX(Hosts!$A:$O,MATCH(Places!$C2093,Hosts!$A:$A,0),MATCH(Places!G$1,Hosts!$1:$1,0))</f>
        <v>No</v>
      </c>
      <c r="H2093">
        <v>22</v>
      </c>
      <c r="I2093" t="str">
        <f>VLOOKUP($H2093,Neighborhoods!$A:$C,2,0)</f>
        <v>Queens</v>
      </c>
      <c r="J2093" t="str">
        <f>VLOOKUP($H2093,Neighborhoods!$A:$C,3,0)</f>
        <v>Flushing</v>
      </c>
      <c r="K2093" t="s">
        <v>11822</v>
      </c>
      <c r="L2093" t="str">
        <f t="shared" si="128"/>
        <v>No</v>
      </c>
      <c r="M2093">
        <v>6</v>
      </c>
      <c r="N2093" t="str" cm="1">
        <f t="array" ref="N2093">_xlfn.IFS(M2093&lt;=2,"Small",M2093&lt;=5,"Medium",M2093&gt;5,"Large")</f>
        <v>Large</v>
      </c>
      <c r="O2093" s="50">
        <v>79</v>
      </c>
      <c r="P2093" s="67">
        <f t="shared" si="129"/>
        <v>0.03</v>
      </c>
      <c r="Q2093" s="52">
        <v>4.74</v>
      </c>
      <c r="R2093" s="52" t="str" cm="1">
        <f t="array" ref="R2093">_xlfn.IFS(ROUND(Q2093,0)=5,"Excellent",ROUND(Q2093,0)=4,"Good",ROUND(Q2093,0)=3,"Ok",ROUND(Q2093,0)&lt;3,"Bad")</f>
        <v>Excellent</v>
      </c>
      <c r="S2093">
        <v>106</v>
      </c>
      <c r="T2093" t="str">
        <f t="shared" si="130"/>
        <v>No</v>
      </c>
      <c r="U2093" s="65">
        <v>42922</v>
      </c>
      <c r="V2093" s="65">
        <v>44036</v>
      </c>
      <c r="W2093">
        <v>30</v>
      </c>
      <c r="X2093" t="str">
        <f t="shared" si="131"/>
        <v>Active</v>
      </c>
      <c r="Y2093" t="s">
        <v>15616</v>
      </c>
    </row>
    <row r="2094" spans="1:25" x14ac:dyDescent="0.25">
      <c r="A2094">
        <v>2093</v>
      </c>
      <c r="B2094" t="s">
        <v>1550</v>
      </c>
      <c r="C2094">
        <v>2905</v>
      </c>
      <c r="D2094" t="str">
        <f>VLOOKUP($C2094,Hosts!$A:$O,10,0)</f>
        <v>New York</v>
      </c>
      <c r="E2094" s="67">
        <f>INDEX(Hosts!$A:$O,MATCH(Places!$C2094,Hosts!$A:$A,0),MATCH(Places!E$1,Hosts!$1:$1,0))</f>
        <v>1</v>
      </c>
      <c r="F2094" s="67">
        <f>INDEX(Hosts!$A:$O,MATCH(Places!$C2094,Hosts!$A:$A,0),MATCH(Places!F$1,Hosts!$1:$1,0))</f>
        <v>0.96</v>
      </c>
      <c r="G2094" s="67" t="str">
        <f>INDEX(Hosts!$A:$O,MATCH(Places!$C2094,Hosts!$A:$A,0),MATCH(Places!G$1,Hosts!$1:$1,0))</f>
        <v>Yes</v>
      </c>
      <c r="H2094">
        <v>18</v>
      </c>
      <c r="I2094" t="str">
        <f>VLOOKUP($H2094,Neighborhoods!$A:$C,2,0)</f>
        <v>Manhattan</v>
      </c>
      <c r="J2094" t="str">
        <f>VLOOKUP($H2094,Neighborhoods!$A:$C,3,0)</f>
        <v>Midtown</v>
      </c>
      <c r="K2094" t="s">
        <v>11822</v>
      </c>
      <c r="L2094" t="str">
        <f t="shared" si="128"/>
        <v>No</v>
      </c>
      <c r="M2094">
        <v>2</v>
      </c>
      <c r="N2094" t="str" cm="1">
        <f t="array" ref="N2094">_xlfn.IFS(M2094&lt;=2,"Small",M2094&lt;=5,"Medium",M2094&gt;5,"Large")</f>
        <v>Small</v>
      </c>
      <c r="O2094" s="50">
        <v>86</v>
      </c>
      <c r="P2094" s="67">
        <f t="shared" si="129"/>
        <v>0.03</v>
      </c>
      <c r="Q2094" s="52">
        <v>4.9400000000000004</v>
      </c>
      <c r="R2094" s="52" t="str" cm="1">
        <f t="array" ref="R2094">_xlfn.IFS(ROUND(Q2094,0)=5,"Excellent",ROUND(Q2094,0)=4,"Good",ROUND(Q2094,0)=3,"Ok",ROUND(Q2094,0)&lt;3,"Bad")</f>
        <v>Excellent</v>
      </c>
      <c r="S2094">
        <v>18</v>
      </c>
      <c r="T2094" t="str">
        <f t="shared" si="130"/>
        <v>No</v>
      </c>
      <c r="U2094" s="65">
        <v>42582</v>
      </c>
      <c r="V2094" s="65">
        <v>43956</v>
      </c>
      <c r="W2094">
        <v>60</v>
      </c>
      <c r="X2094" t="str">
        <f t="shared" si="131"/>
        <v>Active</v>
      </c>
      <c r="Y2094" t="s">
        <v>15615</v>
      </c>
    </row>
    <row r="2095" spans="1:25" x14ac:dyDescent="0.25">
      <c r="A2095">
        <v>2094</v>
      </c>
      <c r="B2095" t="s">
        <v>1551</v>
      </c>
      <c r="C2095">
        <v>2767</v>
      </c>
      <c r="D2095" t="str">
        <f>VLOOKUP($C2095,Hosts!$A:$O,10,0)</f>
        <v>New York</v>
      </c>
      <c r="E2095" s="67">
        <f>INDEX(Hosts!$A:$O,MATCH(Places!$C2095,Hosts!$A:$A,0),MATCH(Places!E$1,Hosts!$1:$1,0))</f>
        <v>0.97</v>
      </c>
      <c r="F2095" s="67">
        <f>INDEX(Hosts!$A:$O,MATCH(Places!$C2095,Hosts!$A:$A,0),MATCH(Places!F$1,Hosts!$1:$1,0))</f>
        <v>0.91</v>
      </c>
      <c r="G2095" s="67" t="str">
        <f>INDEX(Hosts!$A:$O,MATCH(Places!$C2095,Hosts!$A:$A,0),MATCH(Places!G$1,Hosts!$1:$1,0))</f>
        <v>No</v>
      </c>
      <c r="H2095">
        <v>22</v>
      </c>
      <c r="I2095" t="str">
        <f>VLOOKUP($H2095,Neighborhoods!$A:$C,2,0)</f>
        <v>Queens</v>
      </c>
      <c r="J2095" t="str">
        <f>VLOOKUP($H2095,Neighborhoods!$A:$C,3,0)</f>
        <v>Flushing</v>
      </c>
      <c r="K2095" t="s">
        <v>1</v>
      </c>
      <c r="L2095" t="str">
        <f t="shared" si="128"/>
        <v>Yes</v>
      </c>
      <c r="M2095">
        <v>4</v>
      </c>
      <c r="N2095" t="str" cm="1">
        <f t="array" ref="N2095">_xlfn.IFS(M2095&lt;=2,"Small",M2095&lt;=5,"Medium",M2095&gt;5,"Large")</f>
        <v>Medium</v>
      </c>
      <c r="O2095" s="50">
        <v>50</v>
      </c>
      <c r="P2095" s="67">
        <f t="shared" si="129"/>
        <v>0.03</v>
      </c>
      <c r="Q2095" s="52">
        <v>4.58</v>
      </c>
      <c r="R2095" s="52" t="str" cm="1">
        <f t="array" ref="R2095">_xlfn.IFS(ROUND(Q2095,0)=5,"Excellent",ROUND(Q2095,0)=4,"Good",ROUND(Q2095,0)=3,"Ok",ROUND(Q2095,0)&lt;3,"Bad")</f>
        <v>Excellent</v>
      </c>
      <c r="S2095">
        <v>88</v>
      </c>
      <c r="T2095" t="str">
        <f t="shared" si="130"/>
        <v>No</v>
      </c>
      <c r="U2095" s="65">
        <v>42606</v>
      </c>
      <c r="V2095" s="65">
        <v>43832</v>
      </c>
      <c r="W2095">
        <v>180</v>
      </c>
      <c r="X2095" t="str">
        <f t="shared" si="131"/>
        <v>Active</v>
      </c>
      <c r="Y2095" t="s">
        <v>15615</v>
      </c>
    </row>
    <row r="2096" spans="1:25" x14ac:dyDescent="0.25">
      <c r="A2096">
        <v>2095</v>
      </c>
      <c r="B2096" t="s">
        <v>1552</v>
      </c>
      <c r="C2096">
        <v>1854</v>
      </c>
      <c r="D2096" t="str">
        <f>VLOOKUP($C2096,Hosts!$A:$O,10,0)</f>
        <v>New York</v>
      </c>
      <c r="E2096" s="67">
        <f>INDEX(Hosts!$A:$O,MATCH(Places!$C2096,Hosts!$A:$A,0),MATCH(Places!E$1,Hosts!$1:$1,0))</f>
        <v>0.9</v>
      </c>
      <c r="F2096" s="67">
        <f>INDEX(Hosts!$A:$O,MATCH(Places!$C2096,Hosts!$A:$A,0),MATCH(Places!F$1,Hosts!$1:$1,0))</f>
        <v>0.85</v>
      </c>
      <c r="G2096" s="67" t="str">
        <f>INDEX(Hosts!$A:$O,MATCH(Places!$C2096,Hosts!$A:$A,0),MATCH(Places!G$1,Hosts!$1:$1,0))</f>
        <v>Yes</v>
      </c>
      <c r="H2096">
        <v>16</v>
      </c>
      <c r="I2096" t="str">
        <f>VLOOKUP($H2096,Neighborhoods!$A:$C,2,0)</f>
        <v>Manhattan</v>
      </c>
      <c r="J2096" t="str">
        <f>VLOOKUP($H2096,Neighborhoods!$A:$C,3,0)</f>
        <v>Harlem</v>
      </c>
      <c r="K2096" t="s">
        <v>11822</v>
      </c>
      <c r="L2096" t="str">
        <f t="shared" si="128"/>
        <v>No</v>
      </c>
      <c r="M2096">
        <v>5</v>
      </c>
      <c r="N2096" t="str" cm="1">
        <f t="array" ref="N2096">_xlfn.IFS(M2096&lt;=2,"Small",M2096&lt;=5,"Medium",M2096&gt;5,"Large")</f>
        <v>Medium</v>
      </c>
      <c r="O2096" s="50">
        <v>200</v>
      </c>
      <c r="P2096" s="67">
        <f t="shared" si="129"/>
        <v>0.04</v>
      </c>
      <c r="Q2096" s="52">
        <v>4.9000000000000004</v>
      </c>
      <c r="R2096" s="52" t="str" cm="1">
        <f t="array" ref="R2096">_xlfn.IFS(ROUND(Q2096,0)=5,"Excellent",ROUND(Q2096,0)=4,"Good",ROUND(Q2096,0)=3,"Ok",ROUND(Q2096,0)&lt;3,"Bad")</f>
        <v>Excellent</v>
      </c>
      <c r="S2096">
        <v>89</v>
      </c>
      <c r="T2096" t="str">
        <f t="shared" si="130"/>
        <v>No</v>
      </c>
      <c r="U2096" s="65">
        <v>42564</v>
      </c>
      <c r="V2096" s="65">
        <v>43867</v>
      </c>
      <c r="W2096">
        <v>0</v>
      </c>
      <c r="X2096" t="str">
        <f t="shared" si="131"/>
        <v>Inactive</v>
      </c>
      <c r="Y2096" t="s">
        <v>15615</v>
      </c>
    </row>
    <row r="2097" spans="1:25" x14ac:dyDescent="0.25">
      <c r="A2097">
        <v>2096</v>
      </c>
      <c r="B2097" t="s">
        <v>1553</v>
      </c>
      <c r="C2097">
        <v>2388</v>
      </c>
      <c r="D2097" t="str">
        <f>VLOOKUP($C2097,Hosts!$A:$O,10,0)</f>
        <v>New York</v>
      </c>
      <c r="E2097" s="67">
        <f>INDEX(Hosts!$A:$O,MATCH(Places!$C2097,Hosts!$A:$A,0),MATCH(Places!E$1,Hosts!$1:$1,0))</f>
        <v>0.88</v>
      </c>
      <c r="F2097" s="67">
        <f>INDEX(Hosts!$A:$O,MATCH(Places!$C2097,Hosts!$A:$A,0),MATCH(Places!F$1,Hosts!$1:$1,0))</f>
        <v>0.99</v>
      </c>
      <c r="G2097" s="67" t="str">
        <f>INDEX(Hosts!$A:$O,MATCH(Places!$C2097,Hosts!$A:$A,0),MATCH(Places!G$1,Hosts!$1:$1,0))</f>
        <v>No</v>
      </c>
      <c r="H2097">
        <v>15</v>
      </c>
      <c r="I2097" t="str">
        <f>VLOOKUP($H2097,Neighborhoods!$A:$C,2,0)</f>
        <v>Manhattan</v>
      </c>
      <c r="J2097" t="str">
        <f>VLOOKUP($H2097,Neighborhoods!$A:$C,3,0)</f>
        <v>East Village</v>
      </c>
      <c r="K2097" t="s">
        <v>11822</v>
      </c>
      <c r="L2097" t="str">
        <f t="shared" si="128"/>
        <v>No</v>
      </c>
      <c r="M2097">
        <v>2</v>
      </c>
      <c r="N2097" t="str" cm="1">
        <f t="array" ref="N2097">_xlfn.IFS(M2097&lt;=2,"Small",M2097&lt;=5,"Medium",M2097&gt;5,"Large")</f>
        <v>Small</v>
      </c>
      <c r="O2097" s="50">
        <v>120</v>
      </c>
      <c r="P2097" s="67">
        <f t="shared" si="129"/>
        <v>0.03</v>
      </c>
      <c r="Q2097" s="52">
        <v>4.78</v>
      </c>
      <c r="R2097" s="52" t="str" cm="1">
        <f t="array" ref="R2097">_xlfn.IFS(ROUND(Q2097,0)=5,"Excellent",ROUND(Q2097,0)=4,"Good",ROUND(Q2097,0)=3,"Ok",ROUND(Q2097,0)&lt;3,"Bad")</f>
        <v>Excellent</v>
      </c>
      <c r="S2097">
        <v>222</v>
      </c>
      <c r="T2097" t="str">
        <f t="shared" si="130"/>
        <v>No</v>
      </c>
      <c r="U2097" s="65">
        <v>42555</v>
      </c>
      <c r="V2097" s="65">
        <v>43906</v>
      </c>
      <c r="W2097">
        <v>0</v>
      </c>
      <c r="X2097" t="str">
        <f t="shared" si="131"/>
        <v>Inactive</v>
      </c>
      <c r="Y2097" t="s">
        <v>15616</v>
      </c>
    </row>
    <row r="2098" spans="1:25" x14ac:dyDescent="0.25">
      <c r="A2098">
        <v>2097</v>
      </c>
      <c r="B2098" t="s">
        <v>1554</v>
      </c>
      <c r="C2098">
        <v>2767</v>
      </c>
      <c r="D2098" t="str">
        <f>VLOOKUP($C2098,Hosts!$A:$O,10,0)</f>
        <v>New York</v>
      </c>
      <c r="E2098" s="67">
        <f>INDEX(Hosts!$A:$O,MATCH(Places!$C2098,Hosts!$A:$A,0),MATCH(Places!E$1,Hosts!$1:$1,0))</f>
        <v>0.97</v>
      </c>
      <c r="F2098" s="67">
        <f>INDEX(Hosts!$A:$O,MATCH(Places!$C2098,Hosts!$A:$A,0),MATCH(Places!F$1,Hosts!$1:$1,0))</f>
        <v>0.91</v>
      </c>
      <c r="G2098" s="67" t="str">
        <f>INDEX(Hosts!$A:$O,MATCH(Places!$C2098,Hosts!$A:$A,0),MATCH(Places!G$1,Hosts!$1:$1,0))</f>
        <v>No</v>
      </c>
      <c r="H2098">
        <v>22</v>
      </c>
      <c r="I2098" t="str">
        <f>VLOOKUP($H2098,Neighborhoods!$A:$C,2,0)</f>
        <v>Queens</v>
      </c>
      <c r="J2098" t="str">
        <f>VLOOKUP($H2098,Neighborhoods!$A:$C,3,0)</f>
        <v>Flushing</v>
      </c>
      <c r="K2098" t="s">
        <v>1</v>
      </c>
      <c r="L2098" t="str">
        <f t="shared" si="128"/>
        <v>Yes</v>
      </c>
      <c r="M2098">
        <v>4</v>
      </c>
      <c r="N2098" t="str" cm="1">
        <f t="array" ref="N2098">_xlfn.IFS(M2098&lt;=2,"Small",M2098&lt;=5,"Medium",M2098&gt;5,"Large")</f>
        <v>Medium</v>
      </c>
      <c r="O2098" s="50">
        <v>50</v>
      </c>
      <c r="P2098" s="67">
        <f t="shared" si="129"/>
        <v>0.03</v>
      </c>
      <c r="Q2098" s="52">
        <v>4.49</v>
      </c>
      <c r="R2098" s="52" t="str" cm="1">
        <f t="array" ref="R2098">_xlfn.IFS(ROUND(Q2098,0)=5,"Excellent",ROUND(Q2098,0)=4,"Good",ROUND(Q2098,0)=3,"Ok",ROUND(Q2098,0)&lt;3,"Bad")</f>
        <v>Good</v>
      </c>
      <c r="S2098">
        <v>47</v>
      </c>
      <c r="T2098" t="str">
        <f t="shared" si="130"/>
        <v>No</v>
      </c>
      <c r="U2098" s="65">
        <v>42595</v>
      </c>
      <c r="V2098" s="65">
        <v>43576</v>
      </c>
      <c r="W2098">
        <v>180</v>
      </c>
      <c r="X2098" t="str">
        <f t="shared" si="131"/>
        <v>Active</v>
      </c>
      <c r="Y2098" t="s">
        <v>15615</v>
      </c>
    </row>
    <row r="2099" spans="1:25" x14ac:dyDescent="0.25">
      <c r="A2099">
        <v>2098</v>
      </c>
      <c r="B2099" t="s">
        <v>1555</v>
      </c>
      <c r="C2099">
        <v>2767</v>
      </c>
      <c r="D2099" t="str">
        <f>VLOOKUP($C2099,Hosts!$A:$O,10,0)</f>
        <v>New York</v>
      </c>
      <c r="E2099" s="67">
        <f>INDEX(Hosts!$A:$O,MATCH(Places!$C2099,Hosts!$A:$A,0),MATCH(Places!E$1,Hosts!$1:$1,0))</f>
        <v>0.97</v>
      </c>
      <c r="F2099" s="67">
        <f>INDEX(Hosts!$A:$O,MATCH(Places!$C2099,Hosts!$A:$A,0),MATCH(Places!F$1,Hosts!$1:$1,0))</f>
        <v>0.91</v>
      </c>
      <c r="G2099" s="67" t="str">
        <f>INDEX(Hosts!$A:$O,MATCH(Places!$C2099,Hosts!$A:$A,0),MATCH(Places!G$1,Hosts!$1:$1,0))</f>
        <v>No</v>
      </c>
      <c r="H2099">
        <v>22</v>
      </c>
      <c r="I2099" t="str">
        <f>VLOOKUP($H2099,Neighborhoods!$A:$C,2,0)</f>
        <v>Queens</v>
      </c>
      <c r="J2099" t="str">
        <f>VLOOKUP($H2099,Neighborhoods!$A:$C,3,0)</f>
        <v>Flushing</v>
      </c>
      <c r="K2099" t="s">
        <v>1</v>
      </c>
      <c r="L2099" t="str">
        <f t="shared" si="128"/>
        <v>Yes</v>
      </c>
      <c r="M2099">
        <v>3</v>
      </c>
      <c r="N2099" t="str" cm="1">
        <f t="array" ref="N2099">_xlfn.IFS(M2099&lt;=2,"Small",M2099&lt;=5,"Medium",M2099&gt;5,"Large")</f>
        <v>Medium</v>
      </c>
      <c r="O2099" s="50">
        <v>40</v>
      </c>
      <c r="P2099" s="67">
        <f t="shared" si="129"/>
        <v>0.03</v>
      </c>
      <c r="Q2099" s="52">
        <v>4.62</v>
      </c>
      <c r="R2099" s="52" t="str" cm="1">
        <f t="array" ref="R2099">_xlfn.IFS(ROUND(Q2099,0)=5,"Excellent",ROUND(Q2099,0)=4,"Good",ROUND(Q2099,0)=3,"Ok",ROUND(Q2099,0)&lt;3,"Bad")</f>
        <v>Excellent</v>
      </c>
      <c r="S2099">
        <v>61</v>
      </c>
      <c r="T2099" t="str">
        <f t="shared" si="130"/>
        <v>No</v>
      </c>
      <c r="U2099" s="65">
        <v>42606</v>
      </c>
      <c r="V2099" s="65">
        <v>43878</v>
      </c>
      <c r="W2099">
        <v>180</v>
      </c>
      <c r="X2099" t="str">
        <f t="shared" si="131"/>
        <v>Active</v>
      </c>
      <c r="Y2099" t="s">
        <v>15615</v>
      </c>
    </row>
    <row r="2100" spans="1:25" x14ac:dyDescent="0.25">
      <c r="A2100">
        <v>2099</v>
      </c>
      <c r="B2100" t="s">
        <v>1556</v>
      </c>
      <c r="C2100">
        <v>2767</v>
      </c>
      <c r="D2100" t="str">
        <f>VLOOKUP($C2100,Hosts!$A:$O,10,0)</f>
        <v>New York</v>
      </c>
      <c r="E2100" s="67">
        <f>INDEX(Hosts!$A:$O,MATCH(Places!$C2100,Hosts!$A:$A,0),MATCH(Places!E$1,Hosts!$1:$1,0))</f>
        <v>0.97</v>
      </c>
      <c r="F2100" s="67">
        <f>INDEX(Hosts!$A:$O,MATCH(Places!$C2100,Hosts!$A:$A,0),MATCH(Places!F$1,Hosts!$1:$1,0))</f>
        <v>0.91</v>
      </c>
      <c r="G2100" s="67" t="str">
        <f>INDEX(Hosts!$A:$O,MATCH(Places!$C2100,Hosts!$A:$A,0),MATCH(Places!G$1,Hosts!$1:$1,0))</f>
        <v>No</v>
      </c>
      <c r="H2100">
        <v>22</v>
      </c>
      <c r="I2100" t="str">
        <f>VLOOKUP($H2100,Neighborhoods!$A:$C,2,0)</f>
        <v>Queens</v>
      </c>
      <c r="J2100" t="str">
        <f>VLOOKUP($H2100,Neighborhoods!$A:$C,3,0)</f>
        <v>Flushing</v>
      </c>
      <c r="K2100" t="s">
        <v>1</v>
      </c>
      <c r="L2100" t="str">
        <f t="shared" si="128"/>
        <v>Yes</v>
      </c>
      <c r="M2100">
        <v>2</v>
      </c>
      <c r="N2100" t="str" cm="1">
        <f t="array" ref="N2100">_xlfn.IFS(M2100&lt;=2,"Small",M2100&lt;=5,"Medium",M2100&gt;5,"Large")</f>
        <v>Small</v>
      </c>
      <c r="O2100" s="50">
        <v>35</v>
      </c>
      <c r="P2100" s="67">
        <f t="shared" si="129"/>
        <v>0.03</v>
      </c>
      <c r="Q2100" s="52">
        <v>4.49</v>
      </c>
      <c r="R2100" s="52" t="str" cm="1">
        <f t="array" ref="R2100">_xlfn.IFS(ROUND(Q2100,0)=5,"Excellent",ROUND(Q2100,0)=4,"Good",ROUND(Q2100,0)=3,"Ok",ROUND(Q2100,0)&lt;3,"Bad")</f>
        <v>Good</v>
      </c>
      <c r="S2100">
        <v>65</v>
      </c>
      <c r="T2100" t="str">
        <f t="shared" si="130"/>
        <v>No</v>
      </c>
      <c r="U2100" s="65">
        <v>42599</v>
      </c>
      <c r="V2100" s="65">
        <v>43805</v>
      </c>
      <c r="W2100">
        <v>180</v>
      </c>
      <c r="X2100" t="str">
        <f t="shared" si="131"/>
        <v>Active</v>
      </c>
      <c r="Y2100" t="s">
        <v>15615</v>
      </c>
    </row>
    <row r="2101" spans="1:25" x14ac:dyDescent="0.25">
      <c r="A2101">
        <v>2100</v>
      </c>
      <c r="B2101" t="s">
        <v>1557</v>
      </c>
      <c r="C2101">
        <v>2767</v>
      </c>
      <c r="D2101" t="str">
        <f>VLOOKUP($C2101,Hosts!$A:$O,10,0)</f>
        <v>New York</v>
      </c>
      <c r="E2101" s="67">
        <f>INDEX(Hosts!$A:$O,MATCH(Places!$C2101,Hosts!$A:$A,0),MATCH(Places!E$1,Hosts!$1:$1,0))</f>
        <v>0.97</v>
      </c>
      <c r="F2101" s="67">
        <f>INDEX(Hosts!$A:$O,MATCH(Places!$C2101,Hosts!$A:$A,0),MATCH(Places!F$1,Hosts!$1:$1,0))</f>
        <v>0.91</v>
      </c>
      <c r="G2101" s="67" t="str">
        <f>INDEX(Hosts!$A:$O,MATCH(Places!$C2101,Hosts!$A:$A,0),MATCH(Places!G$1,Hosts!$1:$1,0))</f>
        <v>No</v>
      </c>
      <c r="H2101">
        <v>22</v>
      </c>
      <c r="I2101" t="str">
        <f>VLOOKUP($H2101,Neighborhoods!$A:$C,2,0)</f>
        <v>Queens</v>
      </c>
      <c r="J2101" t="str">
        <f>VLOOKUP($H2101,Neighborhoods!$A:$C,3,0)</f>
        <v>Flushing</v>
      </c>
      <c r="K2101" t="s">
        <v>1</v>
      </c>
      <c r="L2101" t="str">
        <f t="shared" si="128"/>
        <v>Yes</v>
      </c>
      <c r="M2101">
        <v>2</v>
      </c>
      <c r="N2101" t="str" cm="1">
        <f t="array" ref="N2101">_xlfn.IFS(M2101&lt;=2,"Small",M2101&lt;=5,"Medium",M2101&gt;5,"Large")</f>
        <v>Small</v>
      </c>
      <c r="O2101" s="50">
        <v>35</v>
      </c>
      <c r="P2101" s="67">
        <f t="shared" si="129"/>
        <v>0.03</v>
      </c>
      <c r="Q2101" s="52">
        <v>4.4800000000000004</v>
      </c>
      <c r="R2101" s="52" t="str" cm="1">
        <f t="array" ref="R2101">_xlfn.IFS(ROUND(Q2101,0)=5,"Excellent",ROUND(Q2101,0)=4,"Good",ROUND(Q2101,0)=3,"Ok",ROUND(Q2101,0)&lt;3,"Bad")</f>
        <v>Good</v>
      </c>
      <c r="S2101">
        <v>52</v>
      </c>
      <c r="T2101" t="str">
        <f t="shared" si="130"/>
        <v>No</v>
      </c>
      <c r="U2101" s="65">
        <v>42600</v>
      </c>
      <c r="V2101" s="65">
        <v>43831</v>
      </c>
      <c r="W2101">
        <v>180</v>
      </c>
      <c r="X2101" t="str">
        <f t="shared" si="131"/>
        <v>Active</v>
      </c>
      <c r="Y2101" t="s">
        <v>15615</v>
      </c>
    </row>
    <row r="2102" spans="1:25" x14ac:dyDescent="0.25">
      <c r="A2102">
        <v>2101</v>
      </c>
      <c r="B2102" t="s">
        <v>1558</v>
      </c>
      <c r="C2102">
        <v>1058</v>
      </c>
      <c r="D2102" t="str">
        <f>VLOOKUP($C2102,Hosts!$A:$O,10,0)</f>
        <v>New York</v>
      </c>
      <c r="E2102" s="67">
        <f>INDEX(Hosts!$A:$O,MATCH(Places!$C2102,Hosts!$A:$A,0),MATCH(Places!E$1,Hosts!$1:$1,0))</f>
        <v>0.5</v>
      </c>
      <c r="F2102" s="67">
        <f>INDEX(Hosts!$A:$O,MATCH(Places!$C2102,Hosts!$A:$A,0),MATCH(Places!F$1,Hosts!$1:$1,0))</f>
        <v>1</v>
      </c>
      <c r="G2102" s="67" t="str">
        <f>INDEX(Hosts!$A:$O,MATCH(Places!$C2102,Hosts!$A:$A,0),MATCH(Places!G$1,Hosts!$1:$1,0))</f>
        <v>No</v>
      </c>
      <c r="H2102">
        <v>12</v>
      </c>
      <c r="I2102" t="str">
        <f>VLOOKUP($H2102,Neighborhoods!$A:$C,2,0)</f>
        <v>Brooklyn</v>
      </c>
      <c r="J2102" t="str">
        <f>VLOOKUP($H2102,Neighborhoods!$A:$C,3,0)</f>
        <v>Williamsburg</v>
      </c>
      <c r="K2102" t="s">
        <v>11822</v>
      </c>
      <c r="L2102" t="str">
        <f t="shared" si="128"/>
        <v>No</v>
      </c>
      <c r="M2102">
        <v>2</v>
      </c>
      <c r="N2102" t="str" cm="1">
        <f t="array" ref="N2102">_xlfn.IFS(M2102&lt;=2,"Small",M2102&lt;=5,"Medium",M2102&gt;5,"Large")</f>
        <v>Small</v>
      </c>
      <c r="O2102" s="50">
        <v>75</v>
      </c>
      <c r="P2102" s="67">
        <f t="shared" si="129"/>
        <v>0.03</v>
      </c>
      <c r="Q2102" s="52">
        <v>4.51</v>
      </c>
      <c r="R2102" s="52" t="str" cm="1">
        <f t="array" ref="R2102">_xlfn.IFS(ROUND(Q2102,0)=5,"Excellent",ROUND(Q2102,0)=4,"Good",ROUND(Q2102,0)=3,"Ok",ROUND(Q2102,0)&lt;3,"Bad")</f>
        <v>Excellent</v>
      </c>
      <c r="S2102">
        <v>49</v>
      </c>
      <c r="T2102" t="str">
        <f t="shared" si="130"/>
        <v>No</v>
      </c>
      <c r="U2102" s="65">
        <v>42701</v>
      </c>
      <c r="V2102" s="65">
        <v>44031</v>
      </c>
      <c r="W2102">
        <v>0</v>
      </c>
      <c r="X2102" t="str">
        <f t="shared" si="131"/>
        <v>Inactive</v>
      </c>
      <c r="Y2102" t="s">
        <v>15616</v>
      </c>
    </row>
    <row r="2103" spans="1:25" x14ac:dyDescent="0.25">
      <c r="A2103">
        <v>2102</v>
      </c>
      <c r="B2103" t="s">
        <v>1559</v>
      </c>
      <c r="C2103">
        <v>1828</v>
      </c>
      <c r="D2103" t="str">
        <f>VLOOKUP($C2103,Hosts!$A:$O,10,0)</f>
        <v>New York</v>
      </c>
      <c r="E2103" s="67">
        <f>INDEX(Hosts!$A:$O,MATCH(Places!$C2103,Hosts!$A:$A,0),MATCH(Places!E$1,Hosts!$1:$1,0))</f>
        <v>1</v>
      </c>
      <c r="F2103" s="67">
        <f>INDEX(Hosts!$A:$O,MATCH(Places!$C2103,Hosts!$A:$A,0),MATCH(Places!F$1,Hosts!$1:$1,0))</f>
        <v>0.97</v>
      </c>
      <c r="G2103" s="67" t="str">
        <f>INDEX(Hosts!$A:$O,MATCH(Places!$C2103,Hosts!$A:$A,0),MATCH(Places!G$1,Hosts!$1:$1,0))</f>
        <v>Yes</v>
      </c>
      <c r="H2103">
        <v>7</v>
      </c>
      <c r="I2103" t="str">
        <f>VLOOKUP($H2103,Neighborhoods!$A:$C,2,0)</f>
        <v>Brooklyn</v>
      </c>
      <c r="J2103" t="str">
        <f>VLOOKUP($H2103,Neighborhoods!$A:$C,3,0)</f>
        <v>Bedford-Stuyvesant</v>
      </c>
      <c r="K2103" t="s">
        <v>1</v>
      </c>
      <c r="L2103" t="str">
        <f t="shared" si="128"/>
        <v>Yes</v>
      </c>
      <c r="M2103">
        <v>2</v>
      </c>
      <c r="N2103" t="str" cm="1">
        <f t="array" ref="N2103">_xlfn.IFS(M2103&lt;=2,"Small",M2103&lt;=5,"Medium",M2103&gt;5,"Large")</f>
        <v>Small</v>
      </c>
      <c r="O2103" s="50">
        <v>43</v>
      </c>
      <c r="P2103" s="67">
        <f t="shared" si="129"/>
        <v>0.03</v>
      </c>
      <c r="Q2103" s="52">
        <v>4.91</v>
      </c>
      <c r="R2103" s="52" t="str" cm="1">
        <f t="array" ref="R2103">_xlfn.IFS(ROUND(Q2103,0)=5,"Excellent",ROUND(Q2103,0)=4,"Good",ROUND(Q2103,0)=3,"Ok",ROUND(Q2103,0)&lt;3,"Bad")</f>
        <v>Excellent</v>
      </c>
      <c r="S2103">
        <v>124</v>
      </c>
      <c r="T2103" t="str">
        <f t="shared" si="130"/>
        <v>Yes</v>
      </c>
      <c r="U2103" s="65">
        <v>42862</v>
      </c>
      <c r="V2103" s="65">
        <v>44044</v>
      </c>
      <c r="W2103">
        <v>330</v>
      </c>
      <c r="X2103" t="str">
        <f t="shared" si="131"/>
        <v>Active</v>
      </c>
      <c r="Y2103" t="s">
        <v>15616</v>
      </c>
    </row>
    <row r="2104" spans="1:25" x14ac:dyDescent="0.25">
      <c r="A2104">
        <v>2103</v>
      </c>
      <c r="B2104" t="s">
        <v>13778</v>
      </c>
      <c r="C2104">
        <v>2322</v>
      </c>
      <c r="D2104" t="str">
        <f>VLOOKUP($C2104,Hosts!$A:$O,10,0)</f>
        <v>New York</v>
      </c>
      <c r="E2104" s="67">
        <f>INDEX(Hosts!$A:$O,MATCH(Places!$C2104,Hosts!$A:$A,0),MATCH(Places!E$1,Hosts!$1:$1,0))</f>
        <v>1</v>
      </c>
      <c r="F2104" s="67">
        <f>INDEX(Hosts!$A:$O,MATCH(Places!$C2104,Hosts!$A:$A,0),MATCH(Places!F$1,Hosts!$1:$1,0))</f>
        <v>0.77</v>
      </c>
      <c r="G2104" s="67" t="str">
        <f>INDEX(Hosts!$A:$O,MATCH(Places!$C2104,Hosts!$A:$A,0),MATCH(Places!G$1,Hosts!$1:$1,0))</f>
        <v>No</v>
      </c>
      <c r="H2104">
        <v>20</v>
      </c>
      <c r="I2104" t="str">
        <f>VLOOKUP($H2104,Neighborhoods!$A:$C,2,0)</f>
        <v>Manhattan</v>
      </c>
      <c r="J2104" t="str">
        <f>VLOOKUP($H2104,Neighborhoods!$A:$C,3,0)</f>
        <v>Upper West Side</v>
      </c>
      <c r="K2104" t="s">
        <v>1</v>
      </c>
      <c r="L2104" t="str">
        <f t="shared" si="128"/>
        <v>Yes</v>
      </c>
      <c r="M2104">
        <v>2</v>
      </c>
      <c r="N2104" t="str" cm="1">
        <f t="array" ref="N2104">_xlfn.IFS(M2104&lt;=2,"Small",M2104&lt;=5,"Medium",M2104&gt;5,"Large")</f>
        <v>Small</v>
      </c>
      <c r="O2104" s="50">
        <v>50</v>
      </c>
      <c r="P2104" s="67">
        <f t="shared" si="129"/>
        <v>0.03</v>
      </c>
      <c r="Q2104" s="52">
        <v>4.95</v>
      </c>
      <c r="R2104" s="52" t="str" cm="1">
        <f t="array" ref="R2104">_xlfn.IFS(ROUND(Q2104,0)=5,"Excellent",ROUND(Q2104,0)=4,"Good",ROUND(Q2104,0)=3,"Ok",ROUND(Q2104,0)&lt;3,"Bad")</f>
        <v>Excellent</v>
      </c>
      <c r="S2104">
        <v>61</v>
      </c>
      <c r="T2104" t="str">
        <f t="shared" si="130"/>
        <v>No</v>
      </c>
      <c r="U2104" s="65">
        <v>42557</v>
      </c>
      <c r="V2104" s="65">
        <v>43902</v>
      </c>
      <c r="W2104">
        <v>105</v>
      </c>
      <c r="X2104" t="str">
        <f t="shared" si="131"/>
        <v>Active</v>
      </c>
      <c r="Y2104" t="s">
        <v>15615</v>
      </c>
    </row>
    <row r="2105" spans="1:25" x14ac:dyDescent="0.25">
      <c r="A2105">
        <v>2104</v>
      </c>
      <c r="B2105" t="s">
        <v>1560</v>
      </c>
      <c r="C2105">
        <v>2552</v>
      </c>
      <c r="D2105" t="str">
        <f>VLOOKUP($C2105,Hosts!$A:$O,10,0)</f>
        <v>New York</v>
      </c>
      <c r="E2105" s="67">
        <f>INDEX(Hosts!$A:$O,MATCH(Places!$C2105,Hosts!$A:$A,0),MATCH(Places!E$1,Hosts!$1:$1,0))</f>
        <v>0.75</v>
      </c>
      <c r="F2105" s="67">
        <f>INDEX(Hosts!$A:$O,MATCH(Places!$C2105,Hosts!$A:$A,0),MATCH(Places!F$1,Hosts!$1:$1,0))</f>
        <v>0.5</v>
      </c>
      <c r="G2105" s="67" t="str">
        <f>INDEX(Hosts!$A:$O,MATCH(Places!$C2105,Hosts!$A:$A,0),MATCH(Places!G$1,Hosts!$1:$1,0))</f>
        <v>No</v>
      </c>
      <c r="H2105">
        <v>8</v>
      </c>
      <c r="I2105" t="str">
        <f>VLOOKUP($H2105,Neighborhoods!$A:$C,2,0)</f>
        <v>Brooklyn</v>
      </c>
      <c r="J2105" t="str">
        <f>VLOOKUP($H2105,Neighborhoods!$A:$C,3,0)</f>
        <v>Bushwick</v>
      </c>
      <c r="K2105" t="s">
        <v>1</v>
      </c>
      <c r="L2105" t="str">
        <f t="shared" si="128"/>
        <v>Yes</v>
      </c>
      <c r="M2105">
        <v>2</v>
      </c>
      <c r="N2105" t="str" cm="1">
        <f t="array" ref="N2105">_xlfn.IFS(M2105&lt;=2,"Small",M2105&lt;=5,"Medium",M2105&gt;5,"Large")</f>
        <v>Small</v>
      </c>
      <c r="O2105" s="50">
        <v>45</v>
      </c>
      <c r="P2105" s="67">
        <f t="shared" si="129"/>
        <v>0.03</v>
      </c>
      <c r="Q2105" s="52">
        <v>4.55</v>
      </c>
      <c r="R2105" s="52" t="str" cm="1">
        <f t="array" ref="R2105">_xlfn.IFS(ROUND(Q2105,0)=5,"Excellent",ROUND(Q2105,0)=4,"Good",ROUND(Q2105,0)=3,"Ok",ROUND(Q2105,0)&lt;3,"Bad")</f>
        <v>Excellent</v>
      </c>
      <c r="S2105">
        <v>65</v>
      </c>
      <c r="T2105" t="str">
        <f t="shared" si="130"/>
        <v>No</v>
      </c>
      <c r="U2105" s="65">
        <v>42622</v>
      </c>
      <c r="V2105" s="65">
        <v>43676</v>
      </c>
      <c r="W2105">
        <v>74</v>
      </c>
      <c r="X2105" t="str">
        <f t="shared" si="131"/>
        <v>Active</v>
      </c>
      <c r="Y2105" t="s">
        <v>15616</v>
      </c>
    </row>
    <row r="2106" spans="1:25" x14ac:dyDescent="0.25">
      <c r="A2106">
        <v>2105</v>
      </c>
      <c r="B2106" t="s">
        <v>1561</v>
      </c>
      <c r="C2106">
        <v>2912</v>
      </c>
      <c r="D2106" t="str">
        <f>VLOOKUP($C2106,Hosts!$A:$O,10,0)</f>
        <v>New York</v>
      </c>
      <c r="E2106" s="67">
        <f>INDEX(Hosts!$A:$O,MATCH(Places!$C2106,Hosts!$A:$A,0),MATCH(Places!E$1,Hosts!$1:$1,0))</f>
        <v>1</v>
      </c>
      <c r="F2106" s="67">
        <f>INDEX(Hosts!$A:$O,MATCH(Places!$C2106,Hosts!$A:$A,0),MATCH(Places!F$1,Hosts!$1:$1,0))</f>
        <v>0.97</v>
      </c>
      <c r="G2106" s="67" t="str">
        <f>INDEX(Hosts!$A:$O,MATCH(Places!$C2106,Hosts!$A:$A,0),MATCH(Places!G$1,Hosts!$1:$1,0))</f>
        <v>Yes</v>
      </c>
      <c r="H2106">
        <v>8</v>
      </c>
      <c r="I2106" t="str">
        <f>VLOOKUP($H2106,Neighborhoods!$A:$C,2,0)</f>
        <v>Brooklyn</v>
      </c>
      <c r="J2106" t="str">
        <f>VLOOKUP($H2106,Neighborhoods!$A:$C,3,0)</f>
        <v>Bushwick</v>
      </c>
      <c r="K2106" t="s">
        <v>1</v>
      </c>
      <c r="L2106" t="str">
        <f t="shared" si="128"/>
        <v>Yes</v>
      </c>
      <c r="M2106">
        <v>2</v>
      </c>
      <c r="N2106" t="str" cm="1">
        <f t="array" ref="N2106">_xlfn.IFS(M2106&lt;=2,"Small",M2106&lt;=5,"Medium",M2106&gt;5,"Large")</f>
        <v>Small</v>
      </c>
      <c r="O2106" s="50">
        <v>37</v>
      </c>
      <c r="P2106" s="67">
        <f t="shared" si="129"/>
        <v>0.03</v>
      </c>
      <c r="Q2106" s="52">
        <v>4.97</v>
      </c>
      <c r="R2106" s="52" t="str" cm="1">
        <f t="array" ref="R2106">_xlfn.IFS(ROUND(Q2106,0)=5,"Excellent",ROUND(Q2106,0)=4,"Good",ROUND(Q2106,0)=3,"Ok",ROUND(Q2106,0)&lt;3,"Bad")</f>
        <v>Excellent</v>
      </c>
      <c r="S2106">
        <v>143</v>
      </c>
      <c r="T2106" t="str">
        <f t="shared" si="130"/>
        <v>Yes</v>
      </c>
      <c r="U2106" s="65">
        <v>42577</v>
      </c>
      <c r="V2106" s="65">
        <v>44043</v>
      </c>
      <c r="W2106">
        <v>60</v>
      </c>
      <c r="X2106" t="str">
        <f t="shared" si="131"/>
        <v>Active</v>
      </c>
      <c r="Y2106" t="s">
        <v>15615</v>
      </c>
    </row>
    <row r="2107" spans="1:25" x14ac:dyDescent="0.25">
      <c r="A2107">
        <v>2106</v>
      </c>
      <c r="B2107" t="s">
        <v>1562</v>
      </c>
      <c r="C2107">
        <v>2858</v>
      </c>
      <c r="D2107" t="str">
        <f>VLOOKUP($C2107,Hosts!$A:$O,10,0)</f>
        <v>New York</v>
      </c>
      <c r="E2107" s="67">
        <f>INDEX(Hosts!$A:$O,MATCH(Places!$C2107,Hosts!$A:$A,0),MATCH(Places!E$1,Hosts!$1:$1,0))</f>
        <v>0.94</v>
      </c>
      <c r="F2107" s="67">
        <f>INDEX(Hosts!$A:$O,MATCH(Places!$C2107,Hosts!$A:$A,0),MATCH(Places!F$1,Hosts!$1:$1,0))</f>
        <v>1</v>
      </c>
      <c r="G2107" s="67" t="str">
        <f>INDEX(Hosts!$A:$O,MATCH(Places!$C2107,Hosts!$A:$A,0),MATCH(Places!G$1,Hosts!$1:$1,0))</f>
        <v>No</v>
      </c>
      <c r="H2107">
        <v>8</v>
      </c>
      <c r="I2107" t="str">
        <f>VLOOKUP($H2107,Neighborhoods!$A:$C,2,0)</f>
        <v>Brooklyn</v>
      </c>
      <c r="J2107" t="str">
        <f>VLOOKUP($H2107,Neighborhoods!$A:$C,3,0)</f>
        <v>Bushwick</v>
      </c>
      <c r="K2107" t="s">
        <v>11822</v>
      </c>
      <c r="L2107" t="str">
        <f t="shared" si="128"/>
        <v>No</v>
      </c>
      <c r="M2107">
        <v>3</v>
      </c>
      <c r="N2107" t="str" cm="1">
        <f t="array" ref="N2107">_xlfn.IFS(M2107&lt;=2,"Small",M2107&lt;=5,"Medium",M2107&gt;5,"Large")</f>
        <v>Medium</v>
      </c>
      <c r="O2107" s="50">
        <v>99</v>
      </c>
      <c r="P2107" s="67">
        <f t="shared" si="129"/>
        <v>0.03</v>
      </c>
      <c r="Q2107" s="52">
        <v>4.8099999999999996</v>
      </c>
      <c r="R2107" s="52" t="str" cm="1">
        <f t="array" ref="R2107">_xlfn.IFS(ROUND(Q2107,0)=5,"Excellent",ROUND(Q2107,0)=4,"Good",ROUND(Q2107,0)=3,"Ok",ROUND(Q2107,0)&lt;3,"Bad")</f>
        <v>Excellent</v>
      </c>
      <c r="S2107">
        <v>85</v>
      </c>
      <c r="T2107" t="str">
        <f t="shared" si="130"/>
        <v>No</v>
      </c>
      <c r="U2107" s="65">
        <v>42582</v>
      </c>
      <c r="V2107" s="65">
        <v>44045</v>
      </c>
      <c r="W2107">
        <v>165</v>
      </c>
      <c r="X2107" t="str">
        <f t="shared" si="131"/>
        <v>Active</v>
      </c>
      <c r="Y2107" t="s">
        <v>15615</v>
      </c>
    </row>
    <row r="2108" spans="1:25" x14ac:dyDescent="0.25">
      <c r="A2108">
        <v>2107</v>
      </c>
      <c r="B2108" t="s">
        <v>1563</v>
      </c>
      <c r="C2108">
        <v>2913</v>
      </c>
      <c r="D2108" t="str">
        <f>VLOOKUP($C2108,Hosts!$A:$O,10,0)</f>
        <v>New York</v>
      </c>
      <c r="E2108" s="67">
        <f>INDEX(Hosts!$A:$O,MATCH(Places!$C2108,Hosts!$A:$A,0),MATCH(Places!E$1,Hosts!$1:$1,0))</f>
        <v>1</v>
      </c>
      <c r="F2108" s="67">
        <f>INDEX(Hosts!$A:$O,MATCH(Places!$C2108,Hosts!$A:$A,0),MATCH(Places!F$1,Hosts!$1:$1,0))</f>
        <v>0.87</v>
      </c>
      <c r="G2108" s="67" t="str">
        <f>INDEX(Hosts!$A:$O,MATCH(Places!$C2108,Hosts!$A:$A,0),MATCH(Places!G$1,Hosts!$1:$1,0))</f>
        <v>Yes</v>
      </c>
      <c r="H2108">
        <v>7</v>
      </c>
      <c r="I2108" t="str">
        <f>VLOOKUP($H2108,Neighborhoods!$A:$C,2,0)</f>
        <v>Brooklyn</v>
      </c>
      <c r="J2108" t="str">
        <f>VLOOKUP($H2108,Neighborhoods!$A:$C,3,0)</f>
        <v>Bedford-Stuyvesant</v>
      </c>
      <c r="K2108" t="s">
        <v>1</v>
      </c>
      <c r="L2108" t="str">
        <f t="shared" si="128"/>
        <v>Yes</v>
      </c>
      <c r="M2108">
        <v>2</v>
      </c>
      <c r="N2108" t="str" cm="1">
        <f t="array" ref="N2108">_xlfn.IFS(M2108&lt;=2,"Small",M2108&lt;=5,"Medium",M2108&gt;5,"Large")</f>
        <v>Small</v>
      </c>
      <c r="O2108" s="50">
        <v>36</v>
      </c>
      <c r="P2108" s="67">
        <f t="shared" si="129"/>
        <v>0.03</v>
      </c>
      <c r="Q2108" s="52">
        <v>4.91</v>
      </c>
      <c r="R2108" s="52" t="str" cm="1">
        <f t="array" ref="R2108">_xlfn.IFS(ROUND(Q2108,0)=5,"Excellent",ROUND(Q2108,0)=4,"Good",ROUND(Q2108,0)=3,"Ok",ROUND(Q2108,0)&lt;3,"Bad")</f>
        <v>Excellent</v>
      </c>
      <c r="S2108">
        <v>106</v>
      </c>
      <c r="T2108" t="str">
        <f t="shared" si="130"/>
        <v>Yes</v>
      </c>
      <c r="U2108" s="65">
        <v>42592</v>
      </c>
      <c r="V2108" s="65">
        <v>44035</v>
      </c>
      <c r="W2108">
        <v>74</v>
      </c>
      <c r="X2108" t="str">
        <f t="shared" si="131"/>
        <v>Active</v>
      </c>
      <c r="Y2108" t="s">
        <v>15615</v>
      </c>
    </row>
    <row r="2109" spans="1:25" x14ac:dyDescent="0.25">
      <c r="A2109">
        <v>2108</v>
      </c>
      <c r="B2109" t="s">
        <v>1564</v>
      </c>
      <c r="C2109">
        <v>2542</v>
      </c>
      <c r="D2109" t="str">
        <f>VLOOKUP($C2109,Hosts!$A:$O,10,0)</f>
        <v>New York</v>
      </c>
      <c r="E2109" s="67">
        <f>INDEX(Hosts!$A:$O,MATCH(Places!$C2109,Hosts!$A:$A,0),MATCH(Places!E$1,Hosts!$1:$1,0))</f>
        <v>1</v>
      </c>
      <c r="F2109" s="67">
        <f>INDEX(Hosts!$A:$O,MATCH(Places!$C2109,Hosts!$A:$A,0),MATCH(Places!F$1,Hosts!$1:$1,0))</f>
        <v>1</v>
      </c>
      <c r="G2109" s="67" t="str">
        <f>INDEX(Hosts!$A:$O,MATCH(Places!$C2109,Hosts!$A:$A,0),MATCH(Places!G$1,Hosts!$1:$1,0))</f>
        <v>No</v>
      </c>
      <c r="H2109">
        <v>25</v>
      </c>
      <c r="I2109" t="str">
        <f>VLOOKUP($H2109,Neighborhoods!$A:$C,2,0)</f>
        <v>Queens</v>
      </c>
      <c r="J2109" t="str">
        <f>VLOOKUP($H2109,Neighborhoods!$A:$C,3,0)</f>
        <v>Ridgewood</v>
      </c>
      <c r="K2109" t="s">
        <v>1</v>
      </c>
      <c r="L2109" t="str">
        <f t="shared" si="128"/>
        <v>Yes</v>
      </c>
      <c r="M2109">
        <v>1</v>
      </c>
      <c r="N2109" t="str" cm="1">
        <f t="array" ref="N2109">_xlfn.IFS(M2109&lt;=2,"Small",M2109&lt;=5,"Medium",M2109&gt;5,"Large")</f>
        <v>Small</v>
      </c>
      <c r="O2109" s="50">
        <v>28</v>
      </c>
      <c r="P2109" s="67">
        <f t="shared" si="129"/>
        <v>0.03</v>
      </c>
      <c r="Q2109" s="52">
        <v>4.8600000000000003</v>
      </c>
      <c r="R2109" s="52" t="str" cm="1">
        <f t="array" ref="R2109">_xlfn.IFS(ROUND(Q2109,0)=5,"Excellent",ROUND(Q2109,0)=4,"Good",ROUND(Q2109,0)=3,"Ok",ROUND(Q2109,0)&lt;3,"Bad")</f>
        <v>Excellent</v>
      </c>
      <c r="S2109">
        <v>22</v>
      </c>
      <c r="T2109" t="str">
        <f t="shared" si="130"/>
        <v>No</v>
      </c>
      <c r="U2109" s="65">
        <v>42644</v>
      </c>
      <c r="V2109" s="65">
        <v>44045</v>
      </c>
      <c r="W2109">
        <v>227</v>
      </c>
      <c r="X2109" t="str">
        <f t="shared" si="131"/>
        <v>Active</v>
      </c>
      <c r="Y2109" t="s">
        <v>15615</v>
      </c>
    </row>
    <row r="2110" spans="1:25" x14ac:dyDescent="0.25">
      <c r="A2110">
        <v>2109</v>
      </c>
      <c r="B2110" t="s">
        <v>14410</v>
      </c>
      <c r="C2110">
        <v>2767</v>
      </c>
      <c r="D2110" t="str">
        <f>VLOOKUP($C2110,Hosts!$A:$O,10,0)</f>
        <v>New York</v>
      </c>
      <c r="E2110" s="67">
        <f>INDEX(Hosts!$A:$O,MATCH(Places!$C2110,Hosts!$A:$A,0),MATCH(Places!E$1,Hosts!$1:$1,0))</f>
        <v>0.97</v>
      </c>
      <c r="F2110" s="67">
        <f>INDEX(Hosts!$A:$O,MATCH(Places!$C2110,Hosts!$A:$A,0),MATCH(Places!F$1,Hosts!$1:$1,0))</f>
        <v>0.91</v>
      </c>
      <c r="G2110" s="67" t="str">
        <f>INDEX(Hosts!$A:$O,MATCH(Places!$C2110,Hosts!$A:$A,0),MATCH(Places!G$1,Hosts!$1:$1,0))</f>
        <v>No</v>
      </c>
      <c r="H2110">
        <v>22</v>
      </c>
      <c r="I2110" t="str">
        <f>VLOOKUP($H2110,Neighborhoods!$A:$C,2,0)</f>
        <v>Queens</v>
      </c>
      <c r="J2110" t="str">
        <f>VLOOKUP($H2110,Neighborhoods!$A:$C,3,0)</f>
        <v>Flushing</v>
      </c>
      <c r="K2110" t="s">
        <v>1</v>
      </c>
      <c r="L2110" t="str">
        <f t="shared" si="128"/>
        <v>Yes</v>
      </c>
      <c r="M2110">
        <v>2</v>
      </c>
      <c r="N2110" t="str" cm="1">
        <f t="array" ref="N2110">_xlfn.IFS(M2110&lt;=2,"Small",M2110&lt;=5,"Medium",M2110&gt;5,"Large")</f>
        <v>Small</v>
      </c>
      <c r="O2110" s="50">
        <v>35</v>
      </c>
      <c r="P2110" s="67">
        <f t="shared" si="129"/>
        <v>0.03</v>
      </c>
      <c r="Q2110" s="52">
        <v>4.96</v>
      </c>
      <c r="R2110" s="52" t="str" cm="1">
        <f t="array" ref="R2110">_xlfn.IFS(ROUND(Q2110,0)=5,"Excellent",ROUND(Q2110,0)=4,"Good",ROUND(Q2110,0)=3,"Ok",ROUND(Q2110,0)&lt;3,"Bad")</f>
        <v>Excellent</v>
      </c>
      <c r="S2110">
        <v>25</v>
      </c>
      <c r="T2110" t="str">
        <f t="shared" si="130"/>
        <v>No</v>
      </c>
      <c r="U2110" s="65">
        <v>42981</v>
      </c>
      <c r="V2110" s="65">
        <v>43881</v>
      </c>
      <c r="W2110">
        <v>169</v>
      </c>
      <c r="X2110" t="str">
        <f t="shared" si="131"/>
        <v>Active</v>
      </c>
      <c r="Y2110" t="s">
        <v>15615</v>
      </c>
    </row>
    <row r="2111" spans="1:25" x14ac:dyDescent="0.25">
      <c r="A2111">
        <v>2110</v>
      </c>
      <c r="B2111" t="s">
        <v>1565</v>
      </c>
      <c r="C2111">
        <v>4</v>
      </c>
      <c r="D2111" t="str">
        <f>VLOOKUP($C2111,Hosts!$A:$O,10,0)</f>
        <v>New York</v>
      </c>
      <c r="E2111" s="67">
        <f>INDEX(Hosts!$A:$O,MATCH(Places!$C2111,Hosts!$A:$A,0),MATCH(Places!E$1,Hosts!$1:$1,0))</f>
        <v>1</v>
      </c>
      <c r="F2111" s="67">
        <f>INDEX(Hosts!$A:$O,MATCH(Places!$C2111,Hosts!$A:$A,0),MATCH(Places!F$1,Hosts!$1:$1,0))</f>
        <v>0.56999999999999995</v>
      </c>
      <c r="G2111" s="67" t="str">
        <f>INDEX(Hosts!$A:$O,MATCH(Places!$C2111,Hosts!$A:$A,0),MATCH(Places!G$1,Hosts!$1:$1,0))</f>
        <v>No</v>
      </c>
      <c r="H2111">
        <v>15</v>
      </c>
      <c r="I2111" t="str">
        <f>VLOOKUP($H2111,Neighborhoods!$A:$C,2,0)</f>
        <v>Manhattan</v>
      </c>
      <c r="J2111" t="str">
        <f>VLOOKUP($H2111,Neighborhoods!$A:$C,3,0)</f>
        <v>East Village</v>
      </c>
      <c r="K2111" t="s">
        <v>1</v>
      </c>
      <c r="L2111" t="str">
        <f t="shared" si="128"/>
        <v>Yes</v>
      </c>
      <c r="M2111">
        <v>2</v>
      </c>
      <c r="N2111" t="str" cm="1">
        <f t="array" ref="N2111">_xlfn.IFS(M2111&lt;=2,"Small",M2111&lt;=5,"Medium",M2111&gt;5,"Large")</f>
        <v>Small</v>
      </c>
      <c r="O2111" s="50">
        <v>99</v>
      </c>
      <c r="P2111" s="67">
        <f t="shared" si="129"/>
        <v>0.03</v>
      </c>
      <c r="Q2111" s="52">
        <v>4.67</v>
      </c>
      <c r="R2111" s="52" t="str" cm="1">
        <f t="array" ref="R2111">_xlfn.IFS(ROUND(Q2111,0)=5,"Excellent",ROUND(Q2111,0)=4,"Good",ROUND(Q2111,0)=3,"Ok",ROUND(Q2111,0)&lt;3,"Bad")</f>
        <v>Excellent</v>
      </c>
      <c r="S2111">
        <v>12</v>
      </c>
      <c r="T2111" t="str">
        <f t="shared" si="130"/>
        <v>No</v>
      </c>
      <c r="U2111" s="65">
        <v>42561</v>
      </c>
      <c r="V2111" s="65">
        <v>43765</v>
      </c>
      <c r="W2111">
        <v>365</v>
      </c>
      <c r="X2111" t="str">
        <f t="shared" si="131"/>
        <v>Active</v>
      </c>
      <c r="Y2111" t="s">
        <v>15615</v>
      </c>
    </row>
    <row r="2112" spans="1:25" x14ac:dyDescent="0.25">
      <c r="A2112">
        <v>2111</v>
      </c>
      <c r="B2112" t="s">
        <v>1566</v>
      </c>
      <c r="C2112">
        <v>46</v>
      </c>
      <c r="D2112" t="str">
        <f>VLOOKUP($C2112,Hosts!$A:$O,10,0)</f>
        <v>New York</v>
      </c>
      <c r="E2112" s="67">
        <f>INDEX(Hosts!$A:$O,MATCH(Places!$C2112,Hosts!$A:$A,0),MATCH(Places!E$1,Hosts!$1:$1,0))</f>
        <v>1</v>
      </c>
      <c r="F2112" s="67">
        <f>INDEX(Hosts!$A:$O,MATCH(Places!$C2112,Hosts!$A:$A,0),MATCH(Places!F$1,Hosts!$1:$1,0))</f>
        <v>0.95</v>
      </c>
      <c r="G2112" s="67" t="str">
        <f>INDEX(Hosts!$A:$O,MATCH(Places!$C2112,Hosts!$A:$A,0),MATCH(Places!G$1,Hosts!$1:$1,0))</f>
        <v>Yes</v>
      </c>
      <c r="H2112">
        <v>7</v>
      </c>
      <c r="I2112" t="str">
        <f>VLOOKUP($H2112,Neighborhoods!$A:$C,2,0)</f>
        <v>Brooklyn</v>
      </c>
      <c r="J2112" t="str">
        <f>VLOOKUP($H2112,Neighborhoods!$A:$C,3,0)</f>
        <v>Bedford-Stuyvesant</v>
      </c>
      <c r="K2112" t="s">
        <v>11822</v>
      </c>
      <c r="L2112" t="str">
        <f t="shared" si="128"/>
        <v>No</v>
      </c>
      <c r="M2112">
        <v>3</v>
      </c>
      <c r="N2112" t="str" cm="1">
        <f t="array" ref="N2112">_xlfn.IFS(M2112&lt;=2,"Small",M2112&lt;=5,"Medium",M2112&gt;5,"Large")</f>
        <v>Medium</v>
      </c>
      <c r="O2112" s="50">
        <v>108</v>
      </c>
      <c r="P2112" s="67">
        <f t="shared" si="129"/>
        <v>0.03</v>
      </c>
      <c r="Q2112" s="52">
        <v>4.92</v>
      </c>
      <c r="R2112" s="52" t="str" cm="1">
        <f t="array" ref="R2112">_xlfn.IFS(ROUND(Q2112,0)=5,"Excellent",ROUND(Q2112,0)=4,"Good",ROUND(Q2112,0)=3,"Ok",ROUND(Q2112,0)&lt;3,"Bad")</f>
        <v>Excellent</v>
      </c>
      <c r="S2112">
        <v>177</v>
      </c>
      <c r="T2112" t="str">
        <f t="shared" si="130"/>
        <v>Yes</v>
      </c>
      <c r="U2112" s="65">
        <v>42576</v>
      </c>
      <c r="V2112" s="65">
        <v>43903</v>
      </c>
      <c r="W2112">
        <v>129</v>
      </c>
      <c r="X2112" t="str">
        <f t="shared" si="131"/>
        <v>Active</v>
      </c>
      <c r="Y2112" t="s">
        <v>15615</v>
      </c>
    </row>
    <row r="2113" spans="1:25" x14ac:dyDescent="0.25">
      <c r="A2113">
        <v>2112</v>
      </c>
      <c r="B2113" t="s">
        <v>1567</v>
      </c>
      <c r="C2113">
        <v>62</v>
      </c>
      <c r="D2113" t="str">
        <f>VLOOKUP($C2113,Hosts!$A:$O,10,0)</f>
        <v>New York</v>
      </c>
      <c r="E2113" s="67">
        <f>INDEX(Hosts!$A:$O,MATCH(Places!$C2113,Hosts!$A:$A,0),MATCH(Places!E$1,Hosts!$1:$1,0))</f>
        <v>0.67</v>
      </c>
      <c r="F2113" s="67">
        <f>INDEX(Hosts!$A:$O,MATCH(Places!$C2113,Hosts!$A:$A,0),MATCH(Places!F$1,Hosts!$1:$1,0))</f>
        <v>0.32</v>
      </c>
      <c r="G2113" s="67" t="str">
        <f>INDEX(Hosts!$A:$O,MATCH(Places!$C2113,Hosts!$A:$A,0),MATCH(Places!G$1,Hosts!$1:$1,0))</f>
        <v>Yes</v>
      </c>
      <c r="H2113">
        <v>7</v>
      </c>
      <c r="I2113" t="str">
        <f>VLOOKUP($H2113,Neighborhoods!$A:$C,2,0)</f>
        <v>Brooklyn</v>
      </c>
      <c r="J2113" t="str">
        <f>VLOOKUP($H2113,Neighborhoods!$A:$C,3,0)</f>
        <v>Bedford-Stuyvesant</v>
      </c>
      <c r="K2113" t="s">
        <v>11822</v>
      </c>
      <c r="L2113" t="str">
        <f t="shared" si="128"/>
        <v>No</v>
      </c>
      <c r="M2113">
        <v>16</v>
      </c>
      <c r="N2113" t="str" cm="1">
        <f t="array" ref="N2113">_xlfn.IFS(M2113&lt;=2,"Small",M2113&lt;=5,"Medium",M2113&gt;5,"Large")</f>
        <v>Large</v>
      </c>
      <c r="O2113" s="50">
        <v>300</v>
      </c>
      <c r="P2113" s="67">
        <f t="shared" si="129"/>
        <v>0.04</v>
      </c>
      <c r="Q2113" s="52">
        <v>4.9800000000000004</v>
      </c>
      <c r="R2113" s="52" t="str" cm="1">
        <f t="array" ref="R2113">_xlfn.IFS(ROUND(Q2113,0)=5,"Excellent",ROUND(Q2113,0)=4,"Good",ROUND(Q2113,0)=3,"Ok",ROUND(Q2113,0)&lt;3,"Bad")</f>
        <v>Excellent</v>
      </c>
      <c r="S2113">
        <v>41</v>
      </c>
      <c r="T2113" t="str">
        <f t="shared" si="130"/>
        <v>No</v>
      </c>
      <c r="U2113" s="65">
        <v>42706</v>
      </c>
      <c r="V2113" s="65">
        <v>43890</v>
      </c>
      <c r="W2113">
        <v>137</v>
      </c>
      <c r="X2113" t="str">
        <f t="shared" si="131"/>
        <v>Active</v>
      </c>
      <c r="Y2113" t="s">
        <v>15615</v>
      </c>
    </row>
    <row r="2114" spans="1:25" x14ac:dyDescent="0.25">
      <c r="A2114">
        <v>2113</v>
      </c>
      <c r="B2114" t="s">
        <v>13787</v>
      </c>
      <c r="C2114">
        <v>2920</v>
      </c>
      <c r="D2114" t="str">
        <f>VLOOKUP($C2114,Hosts!$A:$O,10,0)</f>
        <v>New York</v>
      </c>
      <c r="E2114" s="67">
        <f>INDEX(Hosts!$A:$O,MATCH(Places!$C2114,Hosts!$A:$A,0),MATCH(Places!E$1,Hosts!$1:$1,0))</f>
        <v>1</v>
      </c>
      <c r="F2114" s="67">
        <f>INDEX(Hosts!$A:$O,MATCH(Places!$C2114,Hosts!$A:$A,0),MATCH(Places!F$1,Hosts!$1:$1,0))</f>
        <v>0.99</v>
      </c>
      <c r="G2114" s="67" t="str">
        <f>INDEX(Hosts!$A:$O,MATCH(Places!$C2114,Hosts!$A:$A,0),MATCH(Places!G$1,Hosts!$1:$1,0))</f>
        <v>Yes</v>
      </c>
      <c r="H2114">
        <v>14</v>
      </c>
      <c r="I2114" t="str">
        <f>VLOOKUP($H2114,Neighborhoods!$A:$C,2,0)</f>
        <v>Manhattan</v>
      </c>
      <c r="J2114" t="str">
        <f>VLOOKUP($H2114,Neighborhoods!$A:$C,3,0)</f>
        <v>East Harlem</v>
      </c>
      <c r="K2114" t="s">
        <v>11822</v>
      </c>
      <c r="L2114" t="str">
        <f t="shared" si="128"/>
        <v>No</v>
      </c>
      <c r="M2114">
        <v>2</v>
      </c>
      <c r="N2114" t="str" cm="1">
        <f t="array" ref="N2114">_xlfn.IFS(M2114&lt;=2,"Small",M2114&lt;=5,"Medium",M2114&gt;5,"Large")</f>
        <v>Small</v>
      </c>
      <c r="O2114" s="50">
        <v>102</v>
      </c>
      <c r="P2114" s="67">
        <f t="shared" si="129"/>
        <v>0.03</v>
      </c>
      <c r="Q2114" s="52">
        <v>4.83</v>
      </c>
      <c r="R2114" s="52" t="str" cm="1">
        <f t="array" ref="R2114">_xlfn.IFS(ROUND(Q2114,0)=5,"Excellent",ROUND(Q2114,0)=4,"Good",ROUND(Q2114,0)=3,"Ok",ROUND(Q2114,0)&lt;3,"Bad")</f>
        <v>Excellent</v>
      </c>
      <c r="S2114">
        <v>248</v>
      </c>
      <c r="T2114" t="str">
        <f t="shared" si="130"/>
        <v>Yes</v>
      </c>
      <c r="U2114" s="65">
        <v>42572</v>
      </c>
      <c r="V2114" s="65">
        <v>44024</v>
      </c>
      <c r="W2114">
        <v>2</v>
      </c>
      <c r="X2114" t="str">
        <f t="shared" si="131"/>
        <v>Active</v>
      </c>
      <c r="Y2114" t="s">
        <v>15615</v>
      </c>
    </row>
    <row r="2115" spans="1:25" x14ac:dyDescent="0.25">
      <c r="A2115">
        <v>2114</v>
      </c>
      <c r="B2115" t="s">
        <v>1568</v>
      </c>
      <c r="C2115">
        <v>2905</v>
      </c>
      <c r="D2115" t="str">
        <f>VLOOKUP($C2115,Hosts!$A:$O,10,0)</f>
        <v>New York</v>
      </c>
      <c r="E2115" s="67">
        <f>INDEX(Hosts!$A:$O,MATCH(Places!$C2115,Hosts!$A:$A,0),MATCH(Places!E$1,Hosts!$1:$1,0))</f>
        <v>1</v>
      </c>
      <c r="F2115" s="67">
        <f>INDEX(Hosts!$A:$O,MATCH(Places!$C2115,Hosts!$A:$A,0),MATCH(Places!F$1,Hosts!$1:$1,0))</f>
        <v>0.96</v>
      </c>
      <c r="G2115" s="67" t="str">
        <f>INDEX(Hosts!$A:$O,MATCH(Places!$C2115,Hosts!$A:$A,0),MATCH(Places!G$1,Hosts!$1:$1,0))</f>
        <v>Yes</v>
      </c>
      <c r="H2115">
        <v>18</v>
      </c>
      <c r="I2115" t="str">
        <f>VLOOKUP($H2115,Neighborhoods!$A:$C,2,0)</f>
        <v>Manhattan</v>
      </c>
      <c r="J2115" t="str">
        <f>VLOOKUP($H2115,Neighborhoods!$A:$C,3,0)</f>
        <v>Midtown</v>
      </c>
      <c r="K2115" t="s">
        <v>11822</v>
      </c>
      <c r="L2115" t="str">
        <f t="shared" ref="L2115:L2178" si="132">IF(OR(K2115="Private room",K2115="Shared room"),"Yes","No")</f>
        <v>No</v>
      </c>
      <c r="M2115">
        <v>2</v>
      </c>
      <c r="N2115" t="str" cm="1">
        <f t="array" ref="N2115">_xlfn.IFS(M2115&lt;=2,"Small",M2115&lt;=5,"Medium",M2115&gt;5,"Large")</f>
        <v>Small</v>
      </c>
      <c r="O2115" s="50">
        <v>96</v>
      </c>
      <c r="P2115" s="67">
        <f t="shared" ref="P2115:P2178" si="133">VLOOKUP(O2115,$AB$1:$AC$5,2)</f>
        <v>0.03</v>
      </c>
      <c r="Q2115" s="52">
        <v>4.8</v>
      </c>
      <c r="R2115" s="52" t="str" cm="1">
        <f t="array" ref="R2115">_xlfn.IFS(ROUND(Q2115,0)=5,"Excellent",ROUND(Q2115,0)=4,"Good",ROUND(Q2115,0)=3,"Ok",ROUND(Q2115,0)&lt;3,"Bad")</f>
        <v>Excellent</v>
      </c>
      <c r="S2115">
        <v>15</v>
      </c>
      <c r="T2115" t="str">
        <f t="shared" ref="T2115:T2178" si="134">IF(AND(Q2115&gt;=4.8,S2115&gt;100),"Yes","No")</f>
        <v>No</v>
      </c>
      <c r="U2115" s="65">
        <v>42736</v>
      </c>
      <c r="V2115" s="65">
        <v>44052</v>
      </c>
      <c r="W2115">
        <v>324</v>
      </c>
      <c r="X2115" t="str">
        <f t="shared" ref="X2115:X2178" si="135">IF(W2115&lt;&gt;0,"Active","Inactive")</f>
        <v>Active</v>
      </c>
      <c r="Y2115" t="s">
        <v>15615</v>
      </c>
    </row>
    <row r="2116" spans="1:25" x14ac:dyDescent="0.25">
      <c r="A2116">
        <v>2115</v>
      </c>
      <c r="B2116" t="s">
        <v>1569</v>
      </c>
      <c r="C2116">
        <v>798</v>
      </c>
      <c r="D2116" t="str">
        <f>VLOOKUP($C2116,Hosts!$A:$O,10,0)</f>
        <v>New York</v>
      </c>
      <c r="E2116" s="67">
        <f>INDEX(Hosts!$A:$O,MATCH(Places!$C2116,Hosts!$A:$A,0),MATCH(Places!E$1,Hosts!$1:$1,0))</f>
        <v>1</v>
      </c>
      <c r="F2116" s="67">
        <f>INDEX(Hosts!$A:$O,MATCH(Places!$C2116,Hosts!$A:$A,0),MATCH(Places!F$1,Hosts!$1:$1,0))</f>
        <v>1</v>
      </c>
      <c r="G2116" s="67" t="str">
        <f>INDEX(Hosts!$A:$O,MATCH(Places!$C2116,Hosts!$A:$A,0),MATCH(Places!G$1,Hosts!$1:$1,0))</f>
        <v>No</v>
      </c>
      <c r="H2116">
        <v>7</v>
      </c>
      <c r="I2116" t="str">
        <f>VLOOKUP($H2116,Neighborhoods!$A:$C,2,0)</f>
        <v>Brooklyn</v>
      </c>
      <c r="J2116" t="str">
        <f>VLOOKUP($H2116,Neighborhoods!$A:$C,3,0)</f>
        <v>Bedford-Stuyvesant</v>
      </c>
      <c r="K2116" t="s">
        <v>1</v>
      </c>
      <c r="L2116" t="str">
        <f t="shared" si="132"/>
        <v>Yes</v>
      </c>
      <c r="M2116">
        <v>2</v>
      </c>
      <c r="N2116" t="str" cm="1">
        <f t="array" ref="N2116">_xlfn.IFS(M2116&lt;=2,"Small",M2116&lt;=5,"Medium",M2116&gt;5,"Large")</f>
        <v>Small</v>
      </c>
      <c r="O2116" s="50">
        <v>51</v>
      </c>
      <c r="P2116" s="67">
        <f t="shared" si="133"/>
        <v>0.03</v>
      </c>
      <c r="Q2116" s="52">
        <v>4.7300000000000004</v>
      </c>
      <c r="R2116" s="52" t="str" cm="1">
        <f t="array" ref="R2116">_xlfn.IFS(ROUND(Q2116,0)=5,"Excellent",ROUND(Q2116,0)=4,"Good",ROUND(Q2116,0)=3,"Ok",ROUND(Q2116,0)&lt;3,"Bad")</f>
        <v>Excellent</v>
      </c>
      <c r="S2116">
        <v>107</v>
      </c>
      <c r="T2116" t="str">
        <f t="shared" si="134"/>
        <v>No</v>
      </c>
      <c r="U2116" s="65">
        <v>42658</v>
      </c>
      <c r="V2116" s="65">
        <v>43877</v>
      </c>
      <c r="W2116">
        <v>154</v>
      </c>
      <c r="X2116" t="str">
        <f t="shared" si="135"/>
        <v>Active</v>
      </c>
      <c r="Y2116" t="s">
        <v>15616</v>
      </c>
    </row>
    <row r="2117" spans="1:25" x14ac:dyDescent="0.25">
      <c r="A2117">
        <v>2116</v>
      </c>
      <c r="B2117" t="s">
        <v>14264</v>
      </c>
      <c r="C2117">
        <v>1280</v>
      </c>
      <c r="D2117" t="str">
        <f>VLOOKUP($C2117,Hosts!$A:$O,10,0)</f>
        <v>New York</v>
      </c>
      <c r="E2117" s="67">
        <f>INDEX(Hosts!$A:$O,MATCH(Places!$C2117,Hosts!$A:$A,0),MATCH(Places!E$1,Hosts!$1:$1,0))</f>
        <v>0.98</v>
      </c>
      <c r="F2117" s="67">
        <f>INDEX(Hosts!$A:$O,MATCH(Places!$C2117,Hosts!$A:$A,0),MATCH(Places!F$1,Hosts!$1:$1,0))</f>
        <v>0.81</v>
      </c>
      <c r="G2117" s="67" t="str">
        <f>INDEX(Hosts!$A:$O,MATCH(Places!$C2117,Hosts!$A:$A,0),MATCH(Places!G$1,Hosts!$1:$1,0))</f>
        <v>Yes</v>
      </c>
      <c r="H2117">
        <v>7</v>
      </c>
      <c r="I2117" t="str">
        <f>VLOOKUP($H2117,Neighborhoods!$A:$C,2,0)</f>
        <v>Brooklyn</v>
      </c>
      <c r="J2117" t="str">
        <f>VLOOKUP($H2117,Neighborhoods!$A:$C,3,0)</f>
        <v>Bedford-Stuyvesant</v>
      </c>
      <c r="K2117" t="s">
        <v>11822</v>
      </c>
      <c r="L2117" t="str">
        <f t="shared" si="132"/>
        <v>No</v>
      </c>
      <c r="M2117">
        <v>6</v>
      </c>
      <c r="N2117" t="str" cm="1">
        <f t="array" ref="N2117">_xlfn.IFS(M2117&lt;=2,"Small",M2117&lt;=5,"Medium",M2117&gt;5,"Large")</f>
        <v>Large</v>
      </c>
      <c r="O2117" s="50">
        <v>220</v>
      </c>
      <c r="P2117" s="67">
        <f t="shared" si="133"/>
        <v>0.04</v>
      </c>
      <c r="Q2117" s="52">
        <v>4.76</v>
      </c>
      <c r="R2117" s="52" t="str" cm="1">
        <f t="array" ref="R2117">_xlfn.IFS(ROUND(Q2117,0)=5,"Excellent",ROUND(Q2117,0)=4,"Good",ROUND(Q2117,0)=3,"Ok",ROUND(Q2117,0)&lt;3,"Bad")</f>
        <v>Excellent</v>
      </c>
      <c r="S2117">
        <v>384</v>
      </c>
      <c r="T2117" t="str">
        <f t="shared" si="134"/>
        <v>No</v>
      </c>
      <c r="U2117" s="65">
        <v>42563</v>
      </c>
      <c r="V2117" s="65">
        <v>44058</v>
      </c>
      <c r="W2117">
        <v>134</v>
      </c>
      <c r="X2117" t="str">
        <f t="shared" si="135"/>
        <v>Active</v>
      </c>
      <c r="Y2117" t="s">
        <v>15615</v>
      </c>
    </row>
    <row r="2118" spans="1:25" x14ac:dyDescent="0.25">
      <c r="A2118">
        <v>2117</v>
      </c>
      <c r="B2118" t="s">
        <v>1571</v>
      </c>
      <c r="C2118">
        <v>2947</v>
      </c>
      <c r="D2118" t="str">
        <f>VLOOKUP($C2118,Hosts!$A:$O,10,0)</f>
        <v>New York</v>
      </c>
      <c r="E2118" s="67">
        <f>INDEX(Hosts!$A:$O,MATCH(Places!$C2118,Hosts!$A:$A,0),MATCH(Places!E$1,Hosts!$1:$1,0))</f>
        <v>1</v>
      </c>
      <c r="F2118" s="67">
        <f>INDEX(Hosts!$A:$O,MATCH(Places!$C2118,Hosts!$A:$A,0),MATCH(Places!F$1,Hosts!$1:$1,0))</f>
        <v>1</v>
      </c>
      <c r="G2118" s="67" t="str">
        <f>INDEX(Hosts!$A:$O,MATCH(Places!$C2118,Hosts!$A:$A,0),MATCH(Places!G$1,Hosts!$1:$1,0))</f>
        <v>No</v>
      </c>
      <c r="H2118">
        <v>2</v>
      </c>
      <c r="I2118" t="str">
        <f>VLOOKUP($H2118,Neighborhoods!$A:$C,2,0)</f>
        <v>Bronx</v>
      </c>
      <c r="J2118" t="str">
        <f>VLOOKUP($H2118,Neighborhoods!$A:$C,3,0)</f>
        <v>Concourse</v>
      </c>
      <c r="K2118" t="s">
        <v>1</v>
      </c>
      <c r="L2118" t="str">
        <f t="shared" si="132"/>
        <v>Yes</v>
      </c>
      <c r="M2118">
        <v>2</v>
      </c>
      <c r="N2118" t="str" cm="1">
        <f t="array" ref="N2118">_xlfn.IFS(M2118&lt;=2,"Small",M2118&lt;=5,"Medium",M2118&gt;5,"Large")</f>
        <v>Small</v>
      </c>
      <c r="O2118" s="50">
        <v>60</v>
      </c>
      <c r="P2118" s="67">
        <f t="shared" si="133"/>
        <v>0.03</v>
      </c>
      <c r="Q2118" s="52">
        <v>5</v>
      </c>
      <c r="R2118" s="52" t="str" cm="1">
        <f t="array" ref="R2118">_xlfn.IFS(ROUND(Q2118,0)=5,"Excellent",ROUND(Q2118,0)=4,"Good",ROUND(Q2118,0)=3,"Ok",ROUND(Q2118,0)&lt;3,"Bad")</f>
        <v>Excellent</v>
      </c>
      <c r="S2118">
        <v>9</v>
      </c>
      <c r="T2118" t="str">
        <f t="shared" si="134"/>
        <v>No</v>
      </c>
      <c r="U2118" s="65">
        <v>42941</v>
      </c>
      <c r="V2118" s="65">
        <v>43834</v>
      </c>
      <c r="W2118">
        <v>89</v>
      </c>
      <c r="X2118" t="str">
        <f t="shared" si="135"/>
        <v>Active</v>
      </c>
      <c r="Y2118" t="s">
        <v>15616</v>
      </c>
    </row>
    <row r="2119" spans="1:25" x14ac:dyDescent="0.25">
      <c r="A2119">
        <v>2118</v>
      </c>
      <c r="B2119" t="s">
        <v>14623</v>
      </c>
      <c r="C2119">
        <v>176</v>
      </c>
      <c r="D2119" t="str">
        <f>VLOOKUP($C2119,Hosts!$A:$O,10,0)</f>
        <v>New York</v>
      </c>
      <c r="E2119" s="67">
        <f>INDEX(Hosts!$A:$O,MATCH(Places!$C2119,Hosts!$A:$A,0),MATCH(Places!E$1,Hosts!$1:$1,0))</f>
        <v>1</v>
      </c>
      <c r="F2119" s="67">
        <f>INDEX(Hosts!$A:$O,MATCH(Places!$C2119,Hosts!$A:$A,0),MATCH(Places!F$1,Hosts!$1:$1,0))</f>
        <v>1</v>
      </c>
      <c r="G2119" s="67" t="str">
        <f>INDEX(Hosts!$A:$O,MATCH(Places!$C2119,Hosts!$A:$A,0),MATCH(Places!G$1,Hosts!$1:$1,0))</f>
        <v>Yes</v>
      </c>
      <c r="H2119">
        <v>16</v>
      </c>
      <c r="I2119" t="str">
        <f>VLOOKUP($H2119,Neighborhoods!$A:$C,2,0)</f>
        <v>Manhattan</v>
      </c>
      <c r="J2119" t="str">
        <f>VLOOKUP($H2119,Neighborhoods!$A:$C,3,0)</f>
        <v>Harlem</v>
      </c>
      <c r="K2119" t="s">
        <v>11822</v>
      </c>
      <c r="L2119" t="str">
        <f t="shared" si="132"/>
        <v>No</v>
      </c>
      <c r="M2119">
        <v>2</v>
      </c>
      <c r="N2119" t="str" cm="1">
        <f t="array" ref="N2119">_xlfn.IFS(M2119&lt;=2,"Small",M2119&lt;=5,"Medium",M2119&gt;5,"Large")</f>
        <v>Small</v>
      </c>
      <c r="O2119" s="50">
        <v>234</v>
      </c>
      <c r="P2119" s="67">
        <f t="shared" si="133"/>
        <v>0.04</v>
      </c>
      <c r="Q2119" s="52">
        <v>4.92</v>
      </c>
      <c r="R2119" s="52" t="str" cm="1">
        <f t="array" ref="R2119">_xlfn.IFS(ROUND(Q2119,0)=5,"Excellent",ROUND(Q2119,0)=4,"Good",ROUND(Q2119,0)=3,"Ok",ROUND(Q2119,0)&lt;3,"Bad")</f>
        <v>Excellent</v>
      </c>
      <c r="S2119">
        <v>129</v>
      </c>
      <c r="T2119" t="str">
        <f t="shared" si="134"/>
        <v>Yes</v>
      </c>
      <c r="U2119" s="65">
        <v>42615</v>
      </c>
      <c r="V2119" s="65">
        <v>43939</v>
      </c>
      <c r="W2119">
        <v>261</v>
      </c>
      <c r="X2119" t="str">
        <f t="shared" si="135"/>
        <v>Active</v>
      </c>
      <c r="Y2119" t="s">
        <v>15615</v>
      </c>
    </row>
    <row r="2120" spans="1:25" x14ac:dyDescent="0.25">
      <c r="A2120">
        <v>2119</v>
      </c>
      <c r="B2120" t="s">
        <v>1572</v>
      </c>
      <c r="C2120">
        <v>1459</v>
      </c>
      <c r="D2120" t="str">
        <f>VLOOKUP($C2120,Hosts!$A:$O,10,0)</f>
        <v>New York</v>
      </c>
      <c r="E2120" s="67">
        <f>INDEX(Hosts!$A:$O,MATCH(Places!$C2120,Hosts!$A:$A,0),MATCH(Places!E$1,Hosts!$1:$1,0))</f>
        <v>1</v>
      </c>
      <c r="F2120" s="67">
        <f>INDEX(Hosts!$A:$O,MATCH(Places!$C2120,Hosts!$A:$A,0),MATCH(Places!F$1,Hosts!$1:$1,0))</f>
        <v>0.97</v>
      </c>
      <c r="G2120" s="67" t="str">
        <f>INDEX(Hosts!$A:$O,MATCH(Places!$C2120,Hosts!$A:$A,0),MATCH(Places!G$1,Hosts!$1:$1,0))</f>
        <v>No</v>
      </c>
      <c r="H2120">
        <v>16</v>
      </c>
      <c r="I2120" t="str">
        <f>VLOOKUP($H2120,Neighborhoods!$A:$C,2,0)</f>
        <v>Manhattan</v>
      </c>
      <c r="J2120" t="str">
        <f>VLOOKUP($H2120,Neighborhoods!$A:$C,3,0)</f>
        <v>Harlem</v>
      </c>
      <c r="K2120" t="s">
        <v>11822</v>
      </c>
      <c r="L2120" t="str">
        <f t="shared" si="132"/>
        <v>No</v>
      </c>
      <c r="M2120">
        <v>2</v>
      </c>
      <c r="N2120" t="str" cm="1">
        <f t="array" ref="N2120">_xlfn.IFS(M2120&lt;=2,"Small",M2120&lt;=5,"Medium",M2120&gt;5,"Large")</f>
        <v>Small</v>
      </c>
      <c r="O2120" s="50">
        <v>190</v>
      </c>
      <c r="P2120" s="67">
        <f t="shared" si="133"/>
        <v>0.03</v>
      </c>
      <c r="Q2120" s="52">
        <v>4.82</v>
      </c>
      <c r="R2120" s="52" t="str" cm="1">
        <f t="array" ref="R2120">_xlfn.IFS(ROUND(Q2120,0)=5,"Excellent",ROUND(Q2120,0)=4,"Good",ROUND(Q2120,0)=3,"Ok",ROUND(Q2120,0)&lt;3,"Bad")</f>
        <v>Excellent</v>
      </c>
      <c r="S2120">
        <v>83</v>
      </c>
      <c r="T2120" t="str">
        <f t="shared" si="134"/>
        <v>No</v>
      </c>
      <c r="U2120" s="65">
        <v>42597</v>
      </c>
      <c r="V2120" s="65">
        <v>44051</v>
      </c>
      <c r="W2120">
        <v>365</v>
      </c>
      <c r="X2120" t="str">
        <f t="shared" si="135"/>
        <v>Active</v>
      </c>
      <c r="Y2120" t="s">
        <v>15616</v>
      </c>
    </row>
    <row r="2121" spans="1:25" x14ac:dyDescent="0.25">
      <c r="A2121">
        <v>2120</v>
      </c>
      <c r="B2121" t="s">
        <v>1573</v>
      </c>
      <c r="C2121">
        <v>2860</v>
      </c>
      <c r="D2121" t="str">
        <f>VLOOKUP($C2121,Hosts!$A:$O,10,0)</f>
        <v>New York</v>
      </c>
      <c r="E2121" s="67">
        <f>INDEX(Hosts!$A:$O,MATCH(Places!$C2121,Hosts!$A:$A,0),MATCH(Places!E$1,Hosts!$1:$1,0))</f>
        <v>1</v>
      </c>
      <c r="F2121" s="67">
        <f>INDEX(Hosts!$A:$O,MATCH(Places!$C2121,Hosts!$A:$A,0),MATCH(Places!F$1,Hosts!$1:$1,0))</f>
        <v>0.8</v>
      </c>
      <c r="G2121" s="67" t="str">
        <f>INDEX(Hosts!$A:$O,MATCH(Places!$C2121,Hosts!$A:$A,0),MATCH(Places!G$1,Hosts!$1:$1,0))</f>
        <v>Yes</v>
      </c>
      <c r="H2121">
        <v>24</v>
      </c>
      <c r="I2121" t="str">
        <f>VLOOKUP($H2121,Neighborhoods!$A:$C,2,0)</f>
        <v>Queens</v>
      </c>
      <c r="J2121" t="str">
        <f>VLOOKUP($H2121,Neighborhoods!$A:$C,3,0)</f>
        <v>Long Island City</v>
      </c>
      <c r="K2121" t="s">
        <v>1</v>
      </c>
      <c r="L2121" t="str">
        <f t="shared" si="132"/>
        <v>Yes</v>
      </c>
      <c r="M2121">
        <v>2</v>
      </c>
      <c r="N2121" t="str" cm="1">
        <f t="array" ref="N2121">_xlfn.IFS(M2121&lt;=2,"Small",M2121&lt;=5,"Medium",M2121&gt;5,"Large")</f>
        <v>Small</v>
      </c>
      <c r="O2121" s="50">
        <v>68</v>
      </c>
      <c r="P2121" s="67">
        <f t="shared" si="133"/>
        <v>0.03</v>
      </c>
      <c r="Q2121" s="52">
        <v>4.9000000000000004</v>
      </c>
      <c r="R2121" s="52" t="str" cm="1">
        <f t="array" ref="R2121">_xlfn.IFS(ROUND(Q2121,0)=5,"Excellent",ROUND(Q2121,0)=4,"Good",ROUND(Q2121,0)=3,"Ok",ROUND(Q2121,0)&lt;3,"Bad")</f>
        <v>Excellent</v>
      </c>
      <c r="S2121">
        <v>101</v>
      </c>
      <c r="T2121" t="str">
        <f t="shared" si="134"/>
        <v>Yes</v>
      </c>
      <c r="U2121" s="65">
        <v>42616</v>
      </c>
      <c r="V2121" s="65">
        <v>43904</v>
      </c>
      <c r="W2121">
        <v>179</v>
      </c>
      <c r="X2121" t="str">
        <f t="shared" si="135"/>
        <v>Active</v>
      </c>
      <c r="Y2121" t="s">
        <v>15615</v>
      </c>
    </row>
    <row r="2122" spans="1:25" x14ac:dyDescent="0.25">
      <c r="A2122">
        <v>2121</v>
      </c>
      <c r="B2122" t="s">
        <v>1574</v>
      </c>
      <c r="C2122">
        <v>1734</v>
      </c>
      <c r="D2122" t="str">
        <f>VLOOKUP($C2122,Hosts!$A:$O,10,0)</f>
        <v>New York</v>
      </c>
      <c r="E2122" s="67">
        <f>INDEX(Hosts!$A:$O,MATCH(Places!$C2122,Hosts!$A:$A,0),MATCH(Places!E$1,Hosts!$1:$1,0))</f>
        <v>1</v>
      </c>
      <c r="F2122" s="67">
        <f>INDEX(Hosts!$A:$O,MATCH(Places!$C2122,Hosts!$A:$A,0),MATCH(Places!F$1,Hosts!$1:$1,0))</f>
        <v>1</v>
      </c>
      <c r="G2122" s="67" t="str">
        <f>INDEX(Hosts!$A:$O,MATCH(Places!$C2122,Hosts!$A:$A,0),MATCH(Places!G$1,Hosts!$1:$1,0))</f>
        <v>No</v>
      </c>
      <c r="H2122">
        <v>13</v>
      </c>
      <c r="I2122" t="str">
        <f>VLOOKUP($H2122,Neighborhoods!$A:$C,2,0)</f>
        <v>Manhattan</v>
      </c>
      <c r="J2122" t="str">
        <f>VLOOKUP($H2122,Neighborhoods!$A:$C,3,0)</f>
        <v>Chelsea</v>
      </c>
      <c r="K2122" t="s">
        <v>1</v>
      </c>
      <c r="L2122" t="str">
        <f t="shared" si="132"/>
        <v>Yes</v>
      </c>
      <c r="M2122">
        <v>1</v>
      </c>
      <c r="N2122" t="str" cm="1">
        <f t="array" ref="N2122">_xlfn.IFS(M2122&lt;=2,"Small",M2122&lt;=5,"Medium",M2122&gt;5,"Large")</f>
        <v>Small</v>
      </c>
      <c r="O2122" s="50">
        <v>50</v>
      </c>
      <c r="P2122" s="67">
        <f t="shared" si="133"/>
        <v>0.03</v>
      </c>
      <c r="Q2122" s="52">
        <v>4.63</v>
      </c>
      <c r="R2122" s="52" t="str" cm="1">
        <f t="array" ref="R2122">_xlfn.IFS(ROUND(Q2122,0)=5,"Excellent",ROUND(Q2122,0)=4,"Good",ROUND(Q2122,0)=3,"Ok",ROUND(Q2122,0)&lt;3,"Bad")</f>
        <v>Excellent</v>
      </c>
      <c r="S2122">
        <v>76</v>
      </c>
      <c r="T2122" t="str">
        <f t="shared" si="134"/>
        <v>No</v>
      </c>
      <c r="U2122" s="65">
        <v>42700</v>
      </c>
      <c r="V2122" s="65">
        <v>43899</v>
      </c>
      <c r="W2122">
        <v>365</v>
      </c>
      <c r="X2122" t="str">
        <f t="shared" si="135"/>
        <v>Active</v>
      </c>
      <c r="Y2122" t="s">
        <v>15616</v>
      </c>
    </row>
    <row r="2123" spans="1:25" x14ac:dyDescent="0.25">
      <c r="A2123">
        <v>2122</v>
      </c>
      <c r="B2123" t="s">
        <v>1575</v>
      </c>
      <c r="C2123">
        <v>1734</v>
      </c>
      <c r="D2123" t="str">
        <f>VLOOKUP($C2123,Hosts!$A:$O,10,0)</f>
        <v>New York</v>
      </c>
      <c r="E2123" s="67">
        <f>INDEX(Hosts!$A:$O,MATCH(Places!$C2123,Hosts!$A:$A,0),MATCH(Places!E$1,Hosts!$1:$1,0))</f>
        <v>1</v>
      </c>
      <c r="F2123" s="67">
        <f>INDEX(Hosts!$A:$O,MATCH(Places!$C2123,Hosts!$A:$A,0),MATCH(Places!F$1,Hosts!$1:$1,0))</f>
        <v>1</v>
      </c>
      <c r="G2123" s="67" t="str">
        <f>INDEX(Hosts!$A:$O,MATCH(Places!$C2123,Hosts!$A:$A,0),MATCH(Places!G$1,Hosts!$1:$1,0))</f>
        <v>No</v>
      </c>
      <c r="H2123">
        <v>13</v>
      </c>
      <c r="I2123" t="str">
        <f>VLOOKUP($H2123,Neighborhoods!$A:$C,2,0)</f>
        <v>Manhattan</v>
      </c>
      <c r="J2123" t="str">
        <f>VLOOKUP($H2123,Neighborhoods!$A:$C,3,0)</f>
        <v>Chelsea</v>
      </c>
      <c r="K2123" t="s">
        <v>1</v>
      </c>
      <c r="L2123" t="str">
        <f t="shared" si="132"/>
        <v>Yes</v>
      </c>
      <c r="M2123">
        <v>1</v>
      </c>
      <c r="N2123" t="str" cm="1">
        <f t="array" ref="N2123">_xlfn.IFS(M2123&lt;=2,"Small",M2123&lt;=5,"Medium",M2123&gt;5,"Large")</f>
        <v>Small</v>
      </c>
      <c r="O2123" s="50">
        <v>50</v>
      </c>
      <c r="P2123" s="67">
        <f t="shared" si="133"/>
        <v>0.03</v>
      </c>
      <c r="Q2123" s="52">
        <v>4.79</v>
      </c>
      <c r="R2123" s="52" t="str" cm="1">
        <f t="array" ref="R2123">_xlfn.IFS(ROUND(Q2123,0)=5,"Excellent",ROUND(Q2123,0)=4,"Good",ROUND(Q2123,0)=3,"Ok",ROUND(Q2123,0)&lt;3,"Bad")</f>
        <v>Excellent</v>
      </c>
      <c r="S2123">
        <v>104</v>
      </c>
      <c r="T2123" t="str">
        <f t="shared" si="134"/>
        <v>No</v>
      </c>
      <c r="U2123" s="65">
        <v>42619</v>
      </c>
      <c r="V2123" s="65">
        <v>43909</v>
      </c>
      <c r="W2123">
        <v>365</v>
      </c>
      <c r="X2123" t="str">
        <f t="shared" si="135"/>
        <v>Active</v>
      </c>
      <c r="Y2123" t="s">
        <v>15616</v>
      </c>
    </row>
    <row r="2124" spans="1:25" x14ac:dyDescent="0.25">
      <c r="A2124">
        <v>2123</v>
      </c>
      <c r="B2124" t="s">
        <v>1576</v>
      </c>
      <c r="C2124">
        <v>814</v>
      </c>
      <c r="D2124" t="str">
        <f>VLOOKUP($C2124,Hosts!$A:$O,10,0)</f>
        <v>New York</v>
      </c>
      <c r="E2124" s="67">
        <f>INDEX(Hosts!$A:$O,MATCH(Places!$C2124,Hosts!$A:$A,0),MATCH(Places!E$1,Hosts!$1:$1,0))</f>
        <v>1</v>
      </c>
      <c r="F2124" s="67">
        <f>INDEX(Hosts!$A:$O,MATCH(Places!$C2124,Hosts!$A:$A,0),MATCH(Places!F$1,Hosts!$1:$1,0))</f>
        <v>0.3</v>
      </c>
      <c r="G2124" s="67" t="str">
        <f>INDEX(Hosts!$A:$O,MATCH(Places!$C2124,Hosts!$A:$A,0),MATCH(Places!G$1,Hosts!$1:$1,0))</f>
        <v>Yes</v>
      </c>
      <c r="H2124">
        <v>20</v>
      </c>
      <c r="I2124" t="str">
        <f>VLOOKUP($H2124,Neighborhoods!$A:$C,2,0)</f>
        <v>Manhattan</v>
      </c>
      <c r="J2124" t="str">
        <f>VLOOKUP($H2124,Neighborhoods!$A:$C,3,0)</f>
        <v>Upper West Side</v>
      </c>
      <c r="K2124" t="s">
        <v>11822</v>
      </c>
      <c r="L2124" t="str">
        <f t="shared" si="132"/>
        <v>No</v>
      </c>
      <c r="M2124">
        <v>3</v>
      </c>
      <c r="N2124" t="str" cm="1">
        <f t="array" ref="N2124">_xlfn.IFS(M2124&lt;=2,"Small",M2124&lt;=5,"Medium",M2124&gt;5,"Large")</f>
        <v>Medium</v>
      </c>
      <c r="O2124" s="50">
        <v>99</v>
      </c>
      <c r="P2124" s="67">
        <f t="shared" si="133"/>
        <v>0.03</v>
      </c>
      <c r="Q2124" s="52">
        <v>5</v>
      </c>
      <c r="R2124" s="52" t="str" cm="1">
        <f t="array" ref="R2124">_xlfn.IFS(ROUND(Q2124,0)=5,"Excellent",ROUND(Q2124,0)=4,"Good",ROUND(Q2124,0)=3,"Ok",ROUND(Q2124,0)&lt;3,"Bad")</f>
        <v>Excellent</v>
      </c>
      <c r="S2124">
        <v>18</v>
      </c>
      <c r="T2124" t="str">
        <f t="shared" si="134"/>
        <v>No</v>
      </c>
      <c r="U2124" s="65">
        <v>42630</v>
      </c>
      <c r="V2124" s="65">
        <v>44057</v>
      </c>
      <c r="W2124">
        <v>335</v>
      </c>
      <c r="X2124" t="str">
        <f t="shared" si="135"/>
        <v>Active</v>
      </c>
      <c r="Y2124" t="s">
        <v>15615</v>
      </c>
    </row>
    <row r="2125" spans="1:25" x14ac:dyDescent="0.25">
      <c r="A2125">
        <v>2124</v>
      </c>
      <c r="B2125" t="s">
        <v>1577</v>
      </c>
      <c r="C2125">
        <v>1901</v>
      </c>
      <c r="D2125" t="str">
        <f>VLOOKUP($C2125,Hosts!$A:$O,10,0)</f>
        <v>New York</v>
      </c>
      <c r="E2125" s="67">
        <f>INDEX(Hosts!$A:$O,MATCH(Places!$C2125,Hosts!$A:$A,0),MATCH(Places!E$1,Hosts!$1:$1,0))</f>
        <v>1</v>
      </c>
      <c r="F2125" s="67">
        <f>INDEX(Hosts!$A:$O,MATCH(Places!$C2125,Hosts!$A:$A,0),MATCH(Places!F$1,Hosts!$1:$1,0))</f>
        <v>0.93</v>
      </c>
      <c r="G2125" s="67" t="str">
        <f>INDEX(Hosts!$A:$O,MATCH(Places!$C2125,Hosts!$A:$A,0),MATCH(Places!G$1,Hosts!$1:$1,0))</f>
        <v>No</v>
      </c>
      <c r="H2125">
        <v>8</v>
      </c>
      <c r="I2125" t="str">
        <f>VLOOKUP($H2125,Neighborhoods!$A:$C,2,0)</f>
        <v>Brooklyn</v>
      </c>
      <c r="J2125" t="str">
        <f>VLOOKUP($H2125,Neighborhoods!$A:$C,3,0)</f>
        <v>Bushwick</v>
      </c>
      <c r="K2125" t="s">
        <v>11822</v>
      </c>
      <c r="L2125" t="str">
        <f t="shared" si="132"/>
        <v>No</v>
      </c>
      <c r="M2125">
        <v>4</v>
      </c>
      <c r="N2125" t="str" cm="1">
        <f t="array" ref="N2125">_xlfn.IFS(M2125&lt;=2,"Small",M2125&lt;=5,"Medium",M2125&gt;5,"Large")</f>
        <v>Medium</v>
      </c>
      <c r="O2125" s="50">
        <v>90</v>
      </c>
      <c r="P2125" s="67">
        <f t="shared" si="133"/>
        <v>0.03</v>
      </c>
      <c r="Q2125" s="52">
        <v>4.6500000000000004</v>
      </c>
      <c r="R2125" s="52" t="str" cm="1">
        <f t="array" ref="R2125">_xlfn.IFS(ROUND(Q2125,0)=5,"Excellent",ROUND(Q2125,0)=4,"Good",ROUND(Q2125,0)=3,"Ok",ROUND(Q2125,0)&lt;3,"Bad")</f>
        <v>Excellent</v>
      </c>
      <c r="S2125">
        <v>104</v>
      </c>
      <c r="T2125" t="str">
        <f t="shared" si="134"/>
        <v>No</v>
      </c>
      <c r="U2125" s="65">
        <v>42598</v>
      </c>
      <c r="V2125" s="65">
        <v>44004</v>
      </c>
      <c r="W2125">
        <v>164</v>
      </c>
      <c r="X2125" t="str">
        <f t="shared" si="135"/>
        <v>Active</v>
      </c>
      <c r="Y2125" t="s">
        <v>15615</v>
      </c>
    </row>
    <row r="2126" spans="1:25" x14ac:dyDescent="0.25">
      <c r="A2126">
        <v>2125</v>
      </c>
      <c r="B2126" t="s">
        <v>1578</v>
      </c>
      <c r="C2126">
        <v>1156</v>
      </c>
      <c r="D2126" t="str">
        <f>VLOOKUP($C2126,Hosts!$A:$O,10,0)</f>
        <v>New York</v>
      </c>
      <c r="E2126" s="67">
        <f>INDEX(Hosts!$A:$O,MATCH(Places!$C2126,Hosts!$A:$A,0),MATCH(Places!E$1,Hosts!$1:$1,0))</f>
        <v>0.6</v>
      </c>
      <c r="F2126" s="67">
        <f>INDEX(Hosts!$A:$O,MATCH(Places!$C2126,Hosts!$A:$A,0),MATCH(Places!F$1,Hosts!$1:$1,0))</f>
        <v>0.94</v>
      </c>
      <c r="G2126" s="67" t="str">
        <f>INDEX(Hosts!$A:$O,MATCH(Places!$C2126,Hosts!$A:$A,0),MATCH(Places!G$1,Hosts!$1:$1,0))</f>
        <v>No</v>
      </c>
      <c r="H2126">
        <v>20</v>
      </c>
      <c r="I2126" t="str">
        <f>VLOOKUP($H2126,Neighborhoods!$A:$C,2,0)</f>
        <v>Manhattan</v>
      </c>
      <c r="J2126" t="str">
        <f>VLOOKUP($H2126,Neighborhoods!$A:$C,3,0)</f>
        <v>Upper West Side</v>
      </c>
      <c r="K2126" t="s">
        <v>11822</v>
      </c>
      <c r="L2126" t="str">
        <f t="shared" si="132"/>
        <v>No</v>
      </c>
      <c r="M2126">
        <v>1</v>
      </c>
      <c r="N2126" t="str" cm="1">
        <f t="array" ref="N2126">_xlfn.IFS(M2126&lt;=2,"Small",M2126&lt;=5,"Medium",M2126&gt;5,"Large")</f>
        <v>Small</v>
      </c>
      <c r="O2126" s="50">
        <v>99</v>
      </c>
      <c r="P2126" s="67">
        <f t="shared" si="133"/>
        <v>0.03</v>
      </c>
      <c r="Q2126" s="52">
        <v>4.28</v>
      </c>
      <c r="R2126" s="52" t="str" cm="1">
        <f t="array" ref="R2126">_xlfn.IFS(ROUND(Q2126,0)=5,"Excellent",ROUND(Q2126,0)=4,"Good",ROUND(Q2126,0)=3,"Ok",ROUND(Q2126,0)&lt;3,"Bad")</f>
        <v>Good</v>
      </c>
      <c r="S2126">
        <v>29</v>
      </c>
      <c r="T2126" t="str">
        <f t="shared" si="134"/>
        <v>No</v>
      </c>
      <c r="U2126" s="65">
        <v>42588</v>
      </c>
      <c r="V2126" s="65">
        <v>43820</v>
      </c>
      <c r="W2126">
        <v>365</v>
      </c>
      <c r="X2126" t="str">
        <f t="shared" si="135"/>
        <v>Active</v>
      </c>
      <c r="Y2126" t="s">
        <v>15615</v>
      </c>
    </row>
    <row r="2127" spans="1:25" x14ac:dyDescent="0.25">
      <c r="A2127">
        <v>2126</v>
      </c>
      <c r="B2127" t="s">
        <v>15262</v>
      </c>
      <c r="C2127">
        <v>2347</v>
      </c>
      <c r="D2127" t="str">
        <f>VLOOKUP($C2127,Hosts!$A:$O,10,0)</f>
        <v>New York</v>
      </c>
      <c r="E2127" s="67">
        <f>INDEX(Hosts!$A:$O,MATCH(Places!$C2127,Hosts!$A:$A,0),MATCH(Places!E$1,Hosts!$1:$1,0))</f>
        <v>0.9</v>
      </c>
      <c r="F2127" s="67">
        <f>INDEX(Hosts!$A:$O,MATCH(Places!$C2127,Hosts!$A:$A,0),MATCH(Places!F$1,Hosts!$1:$1,0))</f>
        <v>0.96</v>
      </c>
      <c r="G2127" s="67" t="str">
        <f>INDEX(Hosts!$A:$O,MATCH(Places!$C2127,Hosts!$A:$A,0),MATCH(Places!G$1,Hosts!$1:$1,0))</f>
        <v>No</v>
      </c>
      <c r="H2127">
        <v>8</v>
      </c>
      <c r="I2127" t="str">
        <f>VLOOKUP($H2127,Neighborhoods!$A:$C,2,0)</f>
        <v>Brooklyn</v>
      </c>
      <c r="J2127" t="str">
        <f>VLOOKUP($H2127,Neighborhoods!$A:$C,3,0)</f>
        <v>Bushwick</v>
      </c>
      <c r="K2127" t="s">
        <v>1</v>
      </c>
      <c r="L2127" t="str">
        <f t="shared" si="132"/>
        <v>Yes</v>
      </c>
      <c r="M2127">
        <v>2</v>
      </c>
      <c r="N2127" t="str" cm="1">
        <f t="array" ref="N2127">_xlfn.IFS(M2127&lt;=2,"Small",M2127&lt;=5,"Medium",M2127&gt;5,"Large")</f>
        <v>Small</v>
      </c>
      <c r="O2127" s="50">
        <v>35</v>
      </c>
      <c r="P2127" s="67">
        <f t="shared" si="133"/>
        <v>0.03</v>
      </c>
      <c r="Q2127" s="52">
        <v>4.55</v>
      </c>
      <c r="R2127" s="52" t="str" cm="1">
        <f t="array" ref="R2127">_xlfn.IFS(ROUND(Q2127,0)=5,"Excellent",ROUND(Q2127,0)=4,"Good",ROUND(Q2127,0)=3,"Ok",ROUND(Q2127,0)&lt;3,"Bad")</f>
        <v>Excellent</v>
      </c>
      <c r="S2127">
        <v>11</v>
      </c>
      <c r="T2127" t="str">
        <f t="shared" si="134"/>
        <v>No</v>
      </c>
      <c r="U2127" s="65">
        <v>42577</v>
      </c>
      <c r="V2127" s="65">
        <v>42808</v>
      </c>
      <c r="W2127">
        <v>2</v>
      </c>
      <c r="X2127" t="str">
        <f t="shared" si="135"/>
        <v>Active</v>
      </c>
      <c r="Y2127" t="s">
        <v>15616</v>
      </c>
    </row>
    <row r="2128" spans="1:25" x14ac:dyDescent="0.25">
      <c r="A2128">
        <v>2127</v>
      </c>
      <c r="B2128" t="s">
        <v>1579</v>
      </c>
      <c r="C2128">
        <v>1304</v>
      </c>
      <c r="D2128" t="str">
        <f>VLOOKUP($C2128,Hosts!$A:$O,10,0)</f>
        <v>New York</v>
      </c>
      <c r="E2128" s="67">
        <f>INDEX(Hosts!$A:$O,MATCH(Places!$C2128,Hosts!$A:$A,0),MATCH(Places!E$1,Hosts!$1:$1,0))</f>
        <v>0.97</v>
      </c>
      <c r="F2128" s="67">
        <f>INDEX(Hosts!$A:$O,MATCH(Places!$C2128,Hosts!$A:$A,0),MATCH(Places!F$1,Hosts!$1:$1,0))</f>
        <v>0.98</v>
      </c>
      <c r="G2128" s="67" t="str">
        <f>INDEX(Hosts!$A:$O,MATCH(Places!$C2128,Hosts!$A:$A,0),MATCH(Places!G$1,Hosts!$1:$1,0))</f>
        <v>Yes</v>
      </c>
      <c r="H2128">
        <v>16</v>
      </c>
      <c r="I2128" t="str">
        <f>VLOOKUP($H2128,Neighborhoods!$A:$C,2,0)</f>
        <v>Manhattan</v>
      </c>
      <c r="J2128" t="str">
        <f>VLOOKUP($H2128,Neighborhoods!$A:$C,3,0)</f>
        <v>Harlem</v>
      </c>
      <c r="K2128" t="s">
        <v>1</v>
      </c>
      <c r="L2128" t="str">
        <f t="shared" si="132"/>
        <v>Yes</v>
      </c>
      <c r="M2128">
        <v>1</v>
      </c>
      <c r="N2128" t="str" cm="1">
        <f t="array" ref="N2128">_xlfn.IFS(M2128&lt;=2,"Small",M2128&lt;=5,"Medium",M2128&gt;5,"Large")</f>
        <v>Small</v>
      </c>
      <c r="O2128" s="50">
        <v>150</v>
      </c>
      <c r="P2128" s="67">
        <f t="shared" si="133"/>
        <v>0.03</v>
      </c>
      <c r="Q2128" s="52">
        <v>4.91</v>
      </c>
      <c r="R2128" s="52" t="str" cm="1">
        <f t="array" ref="R2128">_xlfn.IFS(ROUND(Q2128,0)=5,"Excellent",ROUND(Q2128,0)=4,"Good",ROUND(Q2128,0)=3,"Ok",ROUND(Q2128,0)&lt;3,"Bad")</f>
        <v>Excellent</v>
      </c>
      <c r="S2128">
        <v>176</v>
      </c>
      <c r="T2128" t="str">
        <f t="shared" si="134"/>
        <v>Yes</v>
      </c>
      <c r="U2128" s="65">
        <v>42614</v>
      </c>
      <c r="V2128" s="65">
        <v>43903</v>
      </c>
      <c r="W2128">
        <v>89</v>
      </c>
      <c r="X2128" t="str">
        <f t="shared" si="135"/>
        <v>Active</v>
      </c>
      <c r="Y2128" t="s">
        <v>15616</v>
      </c>
    </row>
    <row r="2129" spans="1:25" x14ac:dyDescent="0.25">
      <c r="A2129">
        <v>2128</v>
      </c>
      <c r="B2129" t="s">
        <v>14012</v>
      </c>
      <c r="C2129">
        <v>1424</v>
      </c>
      <c r="D2129" t="str">
        <f>VLOOKUP($C2129,Hosts!$A:$O,10,0)</f>
        <v>New York</v>
      </c>
      <c r="E2129" s="67">
        <f>INDEX(Hosts!$A:$O,MATCH(Places!$C2129,Hosts!$A:$A,0),MATCH(Places!E$1,Hosts!$1:$1,0))</f>
        <v>1</v>
      </c>
      <c r="F2129" s="67">
        <f>INDEX(Hosts!$A:$O,MATCH(Places!$C2129,Hosts!$A:$A,0),MATCH(Places!F$1,Hosts!$1:$1,0))</f>
        <v>0.67</v>
      </c>
      <c r="G2129" s="67" t="str">
        <f>INDEX(Hosts!$A:$O,MATCH(Places!$C2129,Hosts!$A:$A,0),MATCH(Places!G$1,Hosts!$1:$1,0))</f>
        <v>No</v>
      </c>
      <c r="H2129">
        <v>7</v>
      </c>
      <c r="I2129" t="str">
        <f>VLOOKUP($H2129,Neighborhoods!$A:$C,2,0)</f>
        <v>Brooklyn</v>
      </c>
      <c r="J2129" t="str">
        <f>VLOOKUP($H2129,Neighborhoods!$A:$C,3,0)</f>
        <v>Bedford-Stuyvesant</v>
      </c>
      <c r="K2129" t="s">
        <v>11822</v>
      </c>
      <c r="L2129" t="str">
        <f t="shared" si="132"/>
        <v>No</v>
      </c>
      <c r="M2129">
        <v>2</v>
      </c>
      <c r="N2129" t="str" cm="1">
        <f t="array" ref="N2129">_xlfn.IFS(M2129&lt;=2,"Small",M2129&lt;=5,"Medium",M2129&gt;5,"Large")</f>
        <v>Small</v>
      </c>
      <c r="O2129" s="50">
        <v>82</v>
      </c>
      <c r="P2129" s="67">
        <f t="shared" si="133"/>
        <v>0.03</v>
      </c>
      <c r="Q2129" s="52">
        <v>4.8</v>
      </c>
      <c r="R2129" s="52" t="str" cm="1">
        <f t="array" ref="R2129">_xlfn.IFS(ROUND(Q2129,0)=5,"Excellent",ROUND(Q2129,0)=4,"Good",ROUND(Q2129,0)=3,"Ok",ROUND(Q2129,0)&lt;3,"Bad")</f>
        <v>Excellent</v>
      </c>
      <c r="S2129">
        <v>10</v>
      </c>
      <c r="T2129" t="str">
        <f t="shared" si="134"/>
        <v>No</v>
      </c>
      <c r="U2129" s="65">
        <v>42979</v>
      </c>
      <c r="V2129" s="65">
        <v>43678</v>
      </c>
      <c r="W2129">
        <v>364</v>
      </c>
      <c r="X2129" t="str">
        <f t="shared" si="135"/>
        <v>Active</v>
      </c>
      <c r="Y2129" t="s">
        <v>15616</v>
      </c>
    </row>
    <row r="2130" spans="1:25" x14ac:dyDescent="0.25">
      <c r="A2130">
        <v>2129</v>
      </c>
      <c r="B2130" t="s">
        <v>1580</v>
      </c>
      <c r="C2130">
        <v>2905</v>
      </c>
      <c r="D2130" t="str">
        <f>VLOOKUP($C2130,Hosts!$A:$O,10,0)</f>
        <v>New York</v>
      </c>
      <c r="E2130" s="67">
        <f>INDEX(Hosts!$A:$O,MATCH(Places!$C2130,Hosts!$A:$A,0),MATCH(Places!E$1,Hosts!$1:$1,0))</f>
        <v>1</v>
      </c>
      <c r="F2130" s="67">
        <f>INDEX(Hosts!$A:$O,MATCH(Places!$C2130,Hosts!$A:$A,0),MATCH(Places!F$1,Hosts!$1:$1,0))</f>
        <v>0.96</v>
      </c>
      <c r="G2130" s="67" t="str">
        <f>INDEX(Hosts!$A:$O,MATCH(Places!$C2130,Hosts!$A:$A,0),MATCH(Places!G$1,Hosts!$1:$1,0))</f>
        <v>Yes</v>
      </c>
      <c r="H2130">
        <v>18</v>
      </c>
      <c r="I2130" t="str">
        <f>VLOOKUP($H2130,Neighborhoods!$A:$C,2,0)</f>
        <v>Manhattan</v>
      </c>
      <c r="J2130" t="str">
        <f>VLOOKUP($H2130,Neighborhoods!$A:$C,3,0)</f>
        <v>Midtown</v>
      </c>
      <c r="K2130" t="s">
        <v>11822</v>
      </c>
      <c r="L2130" t="str">
        <f t="shared" si="132"/>
        <v>No</v>
      </c>
      <c r="M2130">
        <v>4</v>
      </c>
      <c r="N2130" t="str" cm="1">
        <f t="array" ref="N2130">_xlfn.IFS(M2130&lt;=2,"Small",M2130&lt;=5,"Medium",M2130&gt;5,"Large")</f>
        <v>Medium</v>
      </c>
      <c r="O2130" s="50">
        <v>129</v>
      </c>
      <c r="P2130" s="67">
        <f t="shared" si="133"/>
        <v>0.03</v>
      </c>
      <c r="Q2130" s="52">
        <v>5</v>
      </c>
      <c r="R2130" s="52" t="str" cm="1">
        <f t="array" ref="R2130">_xlfn.IFS(ROUND(Q2130,0)=5,"Excellent",ROUND(Q2130,0)=4,"Good",ROUND(Q2130,0)=3,"Ok",ROUND(Q2130,0)&lt;3,"Bad")</f>
        <v>Excellent</v>
      </c>
      <c r="S2130">
        <v>10</v>
      </c>
      <c r="T2130" t="str">
        <f t="shared" si="134"/>
        <v>No</v>
      </c>
      <c r="U2130" s="65">
        <v>42715</v>
      </c>
      <c r="V2130" s="65">
        <v>44049</v>
      </c>
      <c r="W2130">
        <v>42</v>
      </c>
      <c r="X2130" t="str">
        <f t="shared" si="135"/>
        <v>Active</v>
      </c>
      <c r="Y2130" t="s">
        <v>15616</v>
      </c>
    </row>
    <row r="2131" spans="1:25" x14ac:dyDescent="0.25">
      <c r="A2131">
        <v>2130</v>
      </c>
      <c r="B2131" t="s">
        <v>1581</v>
      </c>
      <c r="C2131">
        <v>88</v>
      </c>
      <c r="D2131" t="str">
        <f>VLOOKUP($C2131,Hosts!$A:$O,10,0)</f>
        <v>New York</v>
      </c>
      <c r="E2131" s="67">
        <f>INDEX(Hosts!$A:$O,MATCH(Places!$C2131,Hosts!$A:$A,0),MATCH(Places!E$1,Hosts!$1:$1,0))</f>
        <v>1</v>
      </c>
      <c r="F2131" s="67">
        <f>INDEX(Hosts!$A:$O,MATCH(Places!$C2131,Hosts!$A:$A,0),MATCH(Places!F$1,Hosts!$1:$1,0))</f>
        <v>0.86</v>
      </c>
      <c r="G2131" s="67" t="str">
        <f>INDEX(Hosts!$A:$O,MATCH(Places!$C2131,Hosts!$A:$A,0),MATCH(Places!G$1,Hosts!$1:$1,0))</f>
        <v>Yes</v>
      </c>
      <c r="H2131">
        <v>9</v>
      </c>
      <c r="I2131" t="str">
        <f>VLOOKUP($H2131,Neighborhoods!$A:$C,2,0)</f>
        <v>Brooklyn</v>
      </c>
      <c r="J2131" t="str">
        <f>VLOOKUP($H2131,Neighborhoods!$A:$C,3,0)</f>
        <v>Crown Heights</v>
      </c>
      <c r="K2131" t="s">
        <v>1</v>
      </c>
      <c r="L2131" t="str">
        <f t="shared" si="132"/>
        <v>Yes</v>
      </c>
      <c r="M2131">
        <v>6</v>
      </c>
      <c r="N2131" t="str" cm="1">
        <f t="array" ref="N2131">_xlfn.IFS(M2131&lt;=2,"Small",M2131&lt;=5,"Medium",M2131&gt;5,"Large")</f>
        <v>Large</v>
      </c>
      <c r="O2131" s="50">
        <v>48</v>
      </c>
      <c r="P2131" s="67">
        <f t="shared" si="133"/>
        <v>0.03</v>
      </c>
      <c r="Q2131" s="52">
        <v>4.8899999999999997</v>
      </c>
      <c r="R2131" s="52" t="str" cm="1">
        <f t="array" ref="R2131">_xlfn.IFS(ROUND(Q2131,0)=5,"Excellent",ROUND(Q2131,0)=4,"Good",ROUND(Q2131,0)=3,"Ok",ROUND(Q2131,0)&lt;3,"Bad")</f>
        <v>Excellent</v>
      </c>
      <c r="S2131">
        <v>100</v>
      </c>
      <c r="T2131" t="str">
        <f t="shared" si="134"/>
        <v>No</v>
      </c>
      <c r="U2131" s="65">
        <v>42576</v>
      </c>
      <c r="V2131" s="65">
        <v>43833</v>
      </c>
      <c r="W2131">
        <v>365</v>
      </c>
      <c r="X2131" t="str">
        <f t="shared" si="135"/>
        <v>Active</v>
      </c>
      <c r="Y2131" t="s">
        <v>15615</v>
      </c>
    </row>
    <row r="2132" spans="1:25" x14ac:dyDescent="0.25">
      <c r="A2132">
        <v>2131</v>
      </c>
      <c r="B2132" t="s">
        <v>13814</v>
      </c>
      <c r="C2132">
        <v>2126</v>
      </c>
      <c r="D2132" t="str">
        <f>VLOOKUP($C2132,Hosts!$A:$O,10,0)</f>
        <v>New York</v>
      </c>
      <c r="E2132" s="67">
        <f>INDEX(Hosts!$A:$O,MATCH(Places!$C2132,Hosts!$A:$A,0),MATCH(Places!E$1,Hosts!$1:$1,0))</f>
        <v>0.96</v>
      </c>
      <c r="F2132" s="67">
        <f>INDEX(Hosts!$A:$O,MATCH(Places!$C2132,Hosts!$A:$A,0),MATCH(Places!F$1,Hosts!$1:$1,0))</f>
        <v>0.95</v>
      </c>
      <c r="G2132" s="67" t="str">
        <f>INDEX(Hosts!$A:$O,MATCH(Places!$C2132,Hosts!$A:$A,0),MATCH(Places!G$1,Hosts!$1:$1,0))</f>
        <v>No</v>
      </c>
      <c r="H2132">
        <v>22</v>
      </c>
      <c r="I2132" t="str">
        <f>VLOOKUP($H2132,Neighborhoods!$A:$C,2,0)</f>
        <v>Queens</v>
      </c>
      <c r="J2132" t="str">
        <f>VLOOKUP($H2132,Neighborhoods!$A:$C,3,0)</f>
        <v>Flushing</v>
      </c>
      <c r="K2132" t="s">
        <v>1</v>
      </c>
      <c r="L2132" t="str">
        <f t="shared" si="132"/>
        <v>Yes</v>
      </c>
      <c r="M2132">
        <v>2</v>
      </c>
      <c r="N2132" t="str" cm="1">
        <f t="array" ref="N2132">_xlfn.IFS(M2132&lt;=2,"Small",M2132&lt;=5,"Medium",M2132&gt;5,"Large")</f>
        <v>Small</v>
      </c>
      <c r="O2132" s="50">
        <v>58</v>
      </c>
      <c r="P2132" s="67">
        <f t="shared" si="133"/>
        <v>0.03</v>
      </c>
      <c r="Q2132" s="52">
        <v>4.66</v>
      </c>
      <c r="R2132" s="52" t="str" cm="1">
        <f t="array" ref="R2132">_xlfn.IFS(ROUND(Q2132,0)=5,"Excellent",ROUND(Q2132,0)=4,"Good",ROUND(Q2132,0)=3,"Ok",ROUND(Q2132,0)&lt;3,"Bad")</f>
        <v>Excellent</v>
      </c>
      <c r="S2132">
        <v>70</v>
      </c>
      <c r="T2132" t="str">
        <f t="shared" si="134"/>
        <v>No</v>
      </c>
      <c r="U2132" s="65">
        <v>42585</v>
      </c>
      <c r="V2132" s="65">
        <v>43828</v>
      </c>
      <c r="W2132">
        <v>75</v>
      </c>
      <c r="X2132" t="str">
        <f t="shared" si="135"/>
        <v>Active</v>
      </c>
      <c r="Y2132" t="s">
        <v>15615</v>
      </c>
    </row>
    <row r="2133" spans="1:25" x14ac:dyDescent="0.25">
      <c r="A2133">
        <v>2132</v>
      </c>
      <c r="B2133" t="s">
        <v>1582</v>
      </c>
      <c r="C2133">
        <v>2926</v>
      </c>
      <c r="D2133" t="str">
        <f>VLOOKUP($C2133,Hosts!$A:$O,10,0)</f>
        <v>New York</v>
      </c>
      <c r="E2133" s="67">
        <f>INDEX(Hosts!$A:$O,MATCH(Places!$C2133,Hosts!$A:$A,0),MATCH(Places!E$1,Hosts!$1:$1,0))</f>
        <v>1</v>
      </c>
      <c r="F2133" s="67">
        <f>INDEX(Hosts!$A:$O,MATCH(Places!$C2133,Hosts!$A:$A,0),MATCH(Places!F$1,Hosts!$1:$1,0))</f>
        <v>1</v>
      </c>
      <c r="G2133" s="67" t="str">
        <f>INDEX(Hosts!$A:$O,MATCH(Places!$C2133,Hosts!$A:$A,0),MATCH(Places!G$1,Hosts!$1:$1,0))</f>
        <v>Yes</v>
      </c>
      <c r="H2133">
        <v>9</v>
      </c>
      <c r="I2133" t="str">
        <f>VLOOKUP($H2133,Neighborhoods!$A:$C,2,0)</f>
        <v>Brooklyn</v>
      </c>
      <c r="J2133" t="str">
        <f>VLOOKUP($H2133,Neighborhoods!$A:$C,3,0)</f>
        <v>Crown Heights</v>
      </c>
      <c r="K2133" t="s">
        <v>1</v>
      </c>
      <c r="L2133" t="str">
        <f t="shared" si="132"/>
        <v>Yes</v>
      </c>
      <c r="M2133">
        <v>2</v>
      </c>
      <c r="N2133" t="str" cm="1">
        <f t="array" ref="N2133">_xlfn.IFS(M2133&lt;=2,"Small",M2133&lt;=5,"Medium",M2133&gt;5,"Large")</f>
        <v>Small</v>
      </c>
      <c r="O2133" s="50">
        <v>56</v>
      </c>
      <c r="P2133" s="67">
        <f t="shared" si="133"/>
        <v>0.03</v>
      </c>
      <c r="Q2133" s="52">
        <v>4.92</v>
      </c>
      <c r="R2133" s="52" t="str" cm="1">
        <f t="array" ref="R2133">_xlfn.IFS(ROUND(Q2133,0)=5,"Excellent",ROUND(Q2133,0)=4,"Good",ROUND(Q2133,0)=3,"Ok",ROUND(Q2133,0)&lt;3,"Bad")</f>
        <v>Excellent</v>
      </c>
      <c r="S2133">
        <v>193</v>
      </c>
      <c r="T2133" t="str">
        <f t="shared" si="134"/>
        <v>Yes</v>
      </c>
      <c r="U2133" s="65">
        <v>42597</v>
      </c>
      <c r="V2133" s="65">
        <v>43913</v>
      </c>
      <c r="W2133">
        <v>151</v>
      </c>
      <c r="X2133" t="str">
        <f t="shared" si="135"/>
        <v>Active</v>
      </c>
      <c r="Y2133" t="s">
        <v>15616</v>
      </c>
    </row>
    <row r="2134" spans="1:25" x14ac:dyDescent="0.25">
      <c r="A2134">
        <v>2133</v>
      </c>
      <c r="B2134" t="s">
        <v>14661</v>
      </c>
      <c r="C2134">
        <v>772</v>
      </c>
      <c r="D2134" t="str">
        <f>VLOOKUP($C2134,Hosts!$A:$O,10,0)</f>
        <v>New York</v>
      </c>
      <c r="E2134" s="67">
        <f>INDEX(Hosts!$A:$O,MATCH(Places!$C2134,Hosts!$A:$A,0),MATCH(Places!E$1,Hosts!$1:$1,0))</f>
        <v>1</v>
      </c>
      <c r="F2134" s="67">
        <f>INDEX(Hosts!$A:$O,MATCH(Places!$C2134,Hosts!$A:$A,0),MATCH(Places!F$1,Hosts!$1:$1,0))</f>
        <v>0.97</v>
      </c>
      <c r="G2134" s="67" t="str">
        <f>INDEX(Hosts!$A:$O,MATCH(Places!$C2134,Hosts!$A:$A,0),MATCH(Places!G$1,Hosts!$1:$1,0))</f>
        <v>Yes</v>
      </c>
      <c r="H2134">
        <v>19</v>
      </c>
      <c r="I2134" t="str">
        <f>VLOOKUP($H2134,Neighborhoods!$A:$C,2,0)</f>
        <v>Manhattan</v>
      </c>
      <c r="J2134" t="str">
        <f>VLOOKUP($H2134,Neighborhoods!$A:$C,3,0)</f>
        <v>Upper East Side</v>
      </c>
      <c r="K2134" t="s">
        <v>11822</v>
      </c>
      <c r="L2134" t="str">
        <f t="shared" si="132"/>
        <v>No</v>
      </c>
      <c r="M2134">
        <v>2</v>
      </c>
      <c r="N2134" t="str" cm="1">
        <f t="array" ref="N2134">_xlfn.IFS(M2134&lt;=2,"Small",M2134&lt;=5,"Medium",M2134&gt;5,"Large")</f>
        <v>Small</v>
      </c>
      <c r="O2134" s="50">
        <v>198</v>
      </c>
      <c r="P2134" s="67">
        <f t="shared" si="133"/>
        <v>0.03</v>
      </c>
      <c r="Q2134" s="52">
        <v>4.9800000000000004</v>
      </c>
      <c r="R2134" s="52" t="str" cm="1">
        <f t="array" ref="R2134">_xlfn.IFS(ROUND(Q2134,0)=5,"Excellent",ROUND(Q2134,0)=4,"Good",ROUND(Q2134,0)=3,"Ok",ROUND(Q2134,0)&lt;3,"Bad")</f>
        <v>Excellent</v>
      </c>
      <c r="S2134">
        <v>125</v>
      </c>
      <c r="T2134" t="str">
        <f t="shared" si="134"/>
        <v>Yes</v>
      </c>
      <c r="U2134" s="65">
        <v>42614</v>
      </c>
      <c r="V2134" s="65">
        <v>44053</v>
      </c>
      <c r="W2134">
        <v>35</v>
      </c>
      <c r="X2134" t="str">
        <f t="shared" si="135"/>
        <v>Active</v>
      </c>
      <c r="Y2134" t="s">
        <v>15615</v>
      </c>
    </row>
    <row r="2135" spans="1:25" x14ac:dyDescent="0.25">
      <c r="A2135">
        <v>2134</v>
      </c>
      <c r="B2135" t="s">
        <v>1583</v>
      </c>
      <c r="C2135">
        <v>2465</v>
      </c>
      <c r="D2135" t="str">
        <f>VLOOKUP($C2135,Hosts!$A:$O,10,0)</f>
        <v>New York</v>
      </c>
      <c r="E2135" s="67">
        <f>INDEX(Hosts!$A:$O,MATCH(Places!$C2135,Hosts!$A:$A,0),MATCH(Places!E$1,Hosts!$1:$1,0))</f>
        <v>1</v>
      </c>
      <c r="F2135" s="67">
        <f>INDEX(Hosts!$A:$O,MATCH(Places!$C2135,Hosts!$A:$A,0),MATCH(Places!F$1,Hosts!$1:$1,0))</f>
        <v>1</v>
      </c>
      <c r="G2135" s="67" t="str">
        <f>INDEX(Hosts!$A:$O,MATCH(Places!$C2135,Hosts!$A:$A,0),MATCH(Places!G$1,Hosts!$1:$1,0))</f>
        <v>Yes</v>
      </c>
      <c r="H2135">
        <v>21</v>
      </c>
      <c r="I2135" t="str">
        <f>VLOOKUP($H2135,Neighborhoods!$A:$C,2,0)</f>
        <v>Queens</v>
      </c>
      <c r="J2135" t="str">
        <f>VLOOKUP($H2135,Neighborhoods!$A:$C,3,0)</f>
        <v>Astoria</v>
      </c>
      <c r="K2135" t="s">
        <v>11822</v>
      </c>
      <c r="L2135" t="str">
        <f t="shared" si="132"/>
        <v>No</v>
      </c>
      <c r="M2135">
        <v>4</v>
      </c>
      <c r="N2135" t="str" cm="1">
        <f t="array" ref="N2135">_xlfn.IFS(M2135&lt;=2,"Small",M2135&lt;=5,"Medium",M2135&gt;5,"Large")</f>
        <v>Medium</v>
      </c>
      <c r="O2135" s="50">
        <v>233</v>
      </c>
      <c r="P2135" s="67">
        <f t="shared" si="133"/>
        <v>0.04</v>
      </c>
      <c r="Q2135" s="52">
        <v>5</v>
      </c>
      <c r="R2135" s="52" t="str" cm="1">
        <f t="array" ref="R2135">_xlfn.IFS(ROUND(Q2135,0)=5,"Excellent",ROUND(Q2135,0)=4,"Good",ROUND(Q2135,0)=3,"Ok",ROUND(Q2135,0)&lt;3,"Bad")</f>
        <v>Excellent</v>
      </c>
      <c r="S2135">
        <v>175</v>
      </c>
      <c r="T2135" t="str">
        <f t="shared" si="134"/>
        <v>Yes</v>
      </c>
      <c r="U2135" s="65">
        <v>42590</v>
      </c>
      <c r="V2135" s="65">
        <v>43906</v>
      </c>
      <c r="W2135">
        <v>273</v>
      </c>
      <c r="X2135" t="str">
        <f t="shared" si="135"/>
        <v>Active</v>
      </c>
      <c r="Y2135" t="s">
        <v>15615</v>
      </c>
    </row>
    <row r="2136" spans="1:25" x14ac:dyDescent="0.25">
      <c r="A2136">
        <v>2135</v>
      </c>
      <c r="B2136" t="s">
        <v>1584</v>
      </c>
      <c r="C2136">
        <v>2714</v>
      </c>
      <c r="D2136" t="str">
        <f>VLOOKUP($C2136,Hosts!$A:$O,10,0)</f>
        <v>New York</v>
      </c>
      <c r="E2136" s="67">
        <f>INDEX(Hosts!$A:$O,MATCH(Places!$C2136,Hosts!$A:$A,0),MATCH(Places!E$1,Hosts!$1:$1,0))</f>
        <v>1</v>
      </c>
      <c r="F2136" s="67">
        <f>INDEX(Hosts!$A:$O,MATCH(Places!$C2136,Hosts!$A:$A,0),MATCH(Places!F$1,Hosts!$1:$1,0))</f>
        <v>1</v>
      </c>
      <c r="G2136" s="67" t="str">
        <f>INDEX(Hosts!$A:$O,MATCH(Places!$C2136,Hosts!$A:$A,0),MATCH(Places!G$1,Hosts!$1:$1,0))</f>
        <v>Yes</v>
      </c>
      <c r="H2136">
        <v>16</v>
      </c>
      <c r="I2136" t="str">
        <f>VLOOKUP($H2136,Neighborhoods!$A:$C,2,0)</f>
        <v>Manhattan</v>
      </c>
      <c r="J2136" t="str">
        <f>VLOOKUP($H2136,Neighborhoods!$A:$C,3,0)</f>
        <v>Harlem</v>
      </c>
      <c r="K2136" t="s">
        <v>11822</v>
      </c>
      <c r="L2136" t="str">
        <f t="shared" si="132"/>
        <v>No</v>
      </c>
      <c r="M2136">
        <v>7</v>
      </c>
      <c r="N2136" t="str" cm="1">
        <f t="array" ref="N2136">_xlfn.IFS(M2136&lt;=2,"Small",M2136&lt;=5,"Medium",M2136&gt;5,"Large")</f>
        <v>Large</v>
      </c>
      <c r="O2136" s="50">
        <v>450</v>
      </c>
      <c r="P2136" s="67">
        <f t="shared" si="133"/>
        <v>0.04</v>
      </c>
      <c r="Q2136" s="52">
        <v>4.99</v>
      </c>
      <c r="R2136" s="52" t="str" cm="1">
        <f t="array" ref="R2136">_xlfn.IFS(ROUND(Q2136,0)=5,"Excellent",ROUND(Q2136,0)=4,"Good",ROUND(Q2136,0)=3,"Ok",ROUND(Q2136,0)&lt;3,"Bad")</f>
        <v>Excellent</v>
      </c>
      <c r="S2136">
        <v>112</v>
      </c>
      <c r="T2136" t="str">
        <f t="shared" si="134"/>
        <v>Yes</v>
      </c>
      <c r="U2136" s="65">
        <v>42592</v>
      </c>
      <c r="V2136" s="65">
        <v>43877</v>
      </c>
      <c r="W2136">
        <v>304</v>
      </c>
      <c r="X2136" t="str">
        <f t="shared" si="135"/>
        <v>Active</v>
      </c>
      <c r="Y2136" t="s">
        <v>15615</v>
      </c>
    </row>
    <row r="2137" spans="1:25" x14ac:dyDescent="0.25">
      <c r="A2137">
        <v>2136</v>
      </c>
      <c r="B2137" t="s">
        <v>13956</v>
      </c>
      <c r="C2137">
        <v>1253</v>
      </c>
      <c r="D2137" t="str">
        <f>VLOOKUP($C2137,Hosts!$A:$O,10,0)</f>
        <v>New York</v>
      </c>
      <c r="E2137" s="67">
        <f>INDEX(Hosts!$A:$O,MATCH(Places!$C2137,Hosts!$A:$A,0),MATCH(Places!E$1,Hosts!$1:$1,0))</f>
        <v>1</v>
      </c>
      <c r="F2137" s="67">
        <f>INDEX(Hosts!$A:$O,MATCH(Places!$C2137,Hosts!$A:$A,0),MATCH(Places!F$1,Hosts!$1:$1,0))</f>
        <v>0.79</v>
      </c>
      <c r="G2137" s="67" t="str">
        <f>INDEX(Hosts!$A:$O,MATCH(Places!$C2137,Hosts!$A:$A,0),MATCH(Places!G$1,Hosts!$1:$1,0))</f>
        <v>Yes</v>
      </c>
      <c r="H2137">
        <v>7</v>
      </c>
      <c r="I2137" t="str">
        <f>VLOOKUP($H2137,Neighborhoods!$A:$C,2,0)</f>
        <v>Brooklyn</v>
      </c>
      <c r="J2137" t="str">
        <f>VLOOKUP($H2137,Neighborhoods!$A:$C,3,0)</f>
        <v>Bedford-Stuyvesant</v>
      </c>
      <c r="K2137" t="s">
        <v>1</v>
      </c>
      <c r="L2137" t="str">
        <f t="shared" si="132"/>
        <v>Yes</v>
      </c>
      <c r="M2137">
        <v>2</v>
      </c>
      <c r="N2137" t="str" cm="1">
        <f t="array" ref="N2137">_xlfn.IFS(M2137&lt;=2,"Small",M2137&lt;=5,"Medium",M2137&gt;5,"Large")</f>
        <v>Small</v>
      </c>
      <c r="O2137" s="50">
        <v>45</v>
      </c>
      <c r="P2137" s="67">
        <f t="shared" si="133"/>
        <v>0.03</v>
      </c>
      <c r="Q2137" s="52">
        <v>4.68</v>
      </c>
      <c r="R2137" s="52" t="str" cm="1">
        <f t="array" ref="R2137">_xlfn.IFS(ROUND(Q2137,0)=5,"Excellent",ROUND(Q2137,0)=4,"Good",ROUND(Q2137,0)=3,"Ok",ROUND(Q2137,0)&lt;3,"Bad")</f>
        <v>Excellent</v>
      </c>
      <c r="S2137">
        <v>28</v>
      </c>
      <c r="T2137" t="str">
        <f t="shared" si="134"/>
        <v>No</v>
      </c>
      <c r="U2137" s="65">
        <v>42612</v>
      </c>
      <c r="V2137" s="65">
        <v>43832</v>
      </c>
      <c r="W2137">
        <v>89</v>
      </c>
      <c r="X2137" t="str">
        <f t="shared" si="135"/>
        <v>Active</v>
      </c>
      <c r="Y2137" t="s">
        <v>15615</v>
      </c>
    </row>
    <row r="2138" spans="1:25" x14ac:dyDescent="0.25">
      <c r="A2138">
        <v>2137</v>
      </c>
      <c r="B2138" t="s">
        <v>14043</v>
      </c>
      <c r="C2138">
        <v>1526</v>
      </c>
      <c r="D2138" t="str">
        <f>VLOOKUP($C2138,Hosts!$A:$O,10,0)</f>
        <v>New York</v>
      </c>
      <c r="E2138" s="67">
        <f>INDEX(Hosts!$A:$O,MATCH(Places!$C2138,Hosts!$A:$A,0),MATCH(Places!E$1,Hosts!$1:$1,0))</f>
        <v>0.33</v>
      </c>
      <c r="F2138" s="67">
        <f>INDEX(Hosts!$A:$O,MATCH(Places!$C2138,Hosts!$A:$A,0),MATCH(Places!F$1,Hosts!$1:$1,0))</f>
        <v>0</v>
      </c>
      <c r="G2138" s="67" t="str">
        <f>INDEX(Hosts!$A:$O,MATCH(Places!$C2138,Hosts!$A:$A,0),MATCH(Places!G$1,Hosts!$1:$1,0))</f>
        <v>No</v>
      </c>
      <c r="H2138">
        <v>26</v>
      </c>
      <c r="I2138" t="str">
        <f>VLOOKUP($H2138,Neighborhoods!$A:$C,2,0)</f>
        <v>Queens</v>
      </c>
      <c r="J2138" t="str">
        <f>VLOOKUP($H2138,Neighborhoods!$A:$C,3,0)</f>
        <v>Sunnyside</v>
      </c>
      <c r="K2138" t="s">
        <v>11822</v>
      </c>
      <c r="L2138" t="str">
        <f t="shared" si="132"/>
        <v>No</v>
      </c>
      <c r="M2138">
        <v>2</v>
      </c>
      <c r="N2138" t="str" cm="1">
        <f t="array" ref="N2138">_xlfn.IFS(M2138&lt;=2,"Small",M2138&lt;=5,"Medium",M2138&gt;5,"Large")</f>
        <v>Small</v>
      </c>
      <c r="O2138" s="50">
        <v>96</v>
      </c>
      <c r="P2138" s="67">
        <f t="shared" si="133"/>
        <v>0.03</v>
      </c>
      <c r="Q2138" s="52">
        <v>5</v>
      </c>
      <c r="R2138" s="52" t="str" cm="1">
        <f t="array" ref="R2138">_xlfn.IFS(ROUND(Q2138,0)=5,"Excellent",ROUND(Q2138,0)=4,"Good",ROUND(Q2138,0)=3,"Ok",ROUND(Q2138,0)&lt;3,"Bad")</f>
        <v>Excellent</v>
      </c>
      <c r="S2138">
        <v>3</v>
      </c>
      <c r="T2138" t="str">
        <f t="shared" si="134"/>
        <v>No</v>
      </c>
      <c r="U2138" s="65">
        <v>42982</v>
      </c>
      <c r="V2138" s="65">
        <v>43065</v>
      </c>
      <c r="W2138">
        <v>320</v>
      </c>
      <c r="X2138" t="str">
        <f t="shared" si="135"/>
        <v>Active</v>
      </c>
      <c r="Y2138" t="s">
        <v>15615</v>
      </c>
    </row>
    <row r="2139" spans="1:25" x14ac:dyDescent="0.25">
      <c r="A2139">
        <v>2138</v>
      </c>
      <c r="B2139" t="s">
        <v>1585</v>
      </c>
      <c r="C2139">
        <v>2927</v>
      </c>
      <c r="D2139" t="str">
        <f>VLOOKUP($C2139,Hosts!$A:$O,10,0)</f>
        <v>New York</v>
      </c>
      <c r="E2139" s="67">
        <f>INDEX(Hosts!$A:$O,MATCH(Places!$C2139,Hosts!$A:$A,0),MATCH(Places!E$1,Hosts!$1:$1,0))</f>
        <v>1</v>
      </c>
      <c r="F2139" s="67">
        <f>INDEX(Hosts!$A:$O,MATCH(Places!$C2139,Hosts!$A:$A,0),MATCH(Places!F$1,Hosts!$1:$1,0))</f>
        <v>0.9</v>
      </c>
      <c r="G2139" s="67" t="str">
        <f>INDEX(Hosts!$A:$O,MATCH(Places!$C2139,Hosts!$A:$A,0),MATCH(Places!G$1,Hosts!$1:$1,0))</f>
        <v>Yes</v>
      </c>
      <c r="H2139">
        <v>10</v>
      </c>
      <c r="I2139" t="str">
        <f>VLOOKUP($H2139,Neighborhoods!$A:$C,2,0)</f>
        <v>Brooklyn</v>
      </c>
      <c r="J2139" t="str">
        <f>VLOOKUP($H2139,Neighborhoods!$A:$C,3,0)</f>
        <v>East Flatbush</v>
      </c>
      <c r="K2139" t="s">
        <v>1</v>
      </c>
      <c r="L2139" t="str">
        <f t="shared" si="132"/>
        <v>Yes</v>
      </c>
      <c r="M2139">
        <v>2</v>
      </c>
      <c r="N2139" t="str" cm="1">
        <f t="array" ref="N2139">_xlfn.IFS(M2139&lt;=2,"Small",M2139&lt;=5,"Medium",M2139&gt;5,"Large")</f>
        <v>Small</v>
      </c>
      <c r="O2139" s="50">
        <v>60</v>
      </c>
      <c r="P2139" s="67">
        <f t="shared" si="133"/>
        <v>0.03</v>
      </c>
      <c r="Q2139" s="52">
        <v>4.84</v>
      </c>
      <c r="R2139" s="52" t="str" cm="1">
        <f t="array" ref="R2139">_xlfn.IFS(ROUND(Q2139,0)=5,"Excellent",ROUND(Q2139,0)=4,"Good",ROUND(Q2139,0)=3,"Ok",ROUND(Q2139,0)&lt;3,"Bad")</f>
        <v>Excellent</v>
      </c>
      <c r="S2139">
        <v>61</v>
      </c>
      <c r="T2139" t="str">
        <f t="shared" si="134"/>
        <v>No</v>
      </c>
      <c r="U2139" s="65">
        <v>42736</v>
      </c>
      <c r="V2139" s="65">
        <v>43897</v>
      </c>
      <c r="W2139">
        <v>225</v>
      </c>
      <c r="X2139" t="str">
        <f t="shared" si="135"/>
        <v>Active</v>
      </c>
      <c r="Y2139" t="s">
        <v>15615</v>
      </c>
    </row>
    <row r="2140" spans="1:25" x14ac:dyDescent="0.25">
      <c r="A2140">
        <v>2139</v>
      </c>
      <c r="B2140" t="s">
        <v>1586</v>
      </c>
      <c r="C2140">
        <v>2923</v>
      </c>
      <c r="D2140" t="str">
        <f>VLOOKUP($C2140,Hosts!$A:$O,10,0)</f>
        <v>New York</v>
      </c>
      <c r="E2140" s="67">
        <f>INDEX(Hosts!$A:$O,MATCH(Places!$C2140,Hosts!$A:$A,0),MATCH(Places!E$1,Hosts!$1:$1,0))</f>
        <v>1</v>
      </c>
      <c r="F2140" s="67">
        <f>INDEX(Hosts!$A:$O,MATCH(Places!$C2140,Hosts!$A:$A,0),MATCH(Places!F$1,Hosts!$1:$1,0))</f>
        <v>1</v>
      </c>
      <c r="G2140" s="67" t="str">
        <f>INDEX(Hosts!$A:$O,MATCH(Places!$C2140,Hosts!$A:$A,0),MATCH(Places!G$1,Hosts!$1:$1,0))</f>
        <v>Yes</v>
      </c>
      <c r="H2140">
        <v>10</v>
      </c>
      <c r="I2140" t="str">
        <f>VLOOKUP($H2140,Neighborhoods!$A:$C,2,0)</f>
        <v>Brooklyn</v>
      </c>
      <c r="J2140" t="str">
        <f>VLOOKUP($H2140,Neighborhoods!$A:$C,3,0)</f>
        <v>East Flatbush</v>
      </c>
      <c r="K2140" t="s">
        <v>1</v>
      </c>
      <c r="L2140" t="str">
        <f t="shared" si="132"/>
        <v>Yes</v>
      </c>
      <c r="M2140">
        <v>1</v>
      </c>
      <c r="N2140" t="str" cm="1">
        <f t="array" ref="N2140">_xlfn.IFS(M2140&lt;=2,"Small",M2140&lt;=5,"Medium",M2140&gt;5,"Large")</f>
        <v>Small</v>
      </c>
      <c r="O2140" s="50">
        <v>42</v>
      </c>
      <c r="P2140" s="67">
        <f t="shared" si="133"/>
        <v>0.03</v>
      </c>
      <c r="Q2140" s="52">
        <v>4.82</v>
      </c>
      <c r="R2140" s="52" t="str" cm="1">
        <f t="array" ref="R2140">_xlfn.IFS(ROUND(Q2140,0)=5,"Excellent",ROUND(Q2140,0)=4,"Good",ROUND(Q2140,0)=3,"Ok",ROUND(Q2140,0)&lt;3,"Bad")</f>
        <v>Excellent</v>
      </c>
      <c r="S2140">
        <v>11</v>
      </c>
      <c r="T2140" t="str">
        <f t="shared" si="134"/>
        <v>No</v>
      </c>
      <c r="U2140" s="65">
        <v>42694</v>
      </c>
      <c r="V2140" s="65">
        <v>43914</v>
      </c>
      <c r="W2140">
        <v>238</v>
      </c>
      <c r="X2140" t="str">
        <f t="shared" si="135"/>
        <v>Active</v>
      </c>
      <c r="Y2140" t="s">
        <v>15616</v>
      </c>
    </row>
    <row r="2141" spans="1:25" x14ac:dyDescent="0.25">
      <c r="A2141">
        <v>2140</v>
      </c>
      <c r="B2141" t="s">
        <v>14405</v>
      </c>
      <c r="C2141">
        <v>2930</v>
      </c>
      <c r="D2141" t="str">
        <f>VLOOKUP($C2141,Hosts!$A:$O,10,0)</f>
        <v>New York</v>
      </c>
      <c r="E2141" s="67">
        <f>INDEX(Hosts!$A:$O,MATCH(Places!$C2141,Hosts!$A:$A,0),MATCH(Places!E$1,Hosts!$1:$1,0))</f>
        <v>1</v>
      </c>
      <c r="F2141" s="67">
        <f>INDEX(Hosts!$A:$O,MATCH(Places!$C2141,Hosts!$A:$A,0),MATCH(Places!F$1,Hosts!$1:$1,0))</f>
        <v>1</v>
      </c>
      <c r="G2141" s="67" t="str">
        <f>INDEX(Hosts!$A:$O,MATCH(Places!$C2141,Hosts!$A:$A,0),MATCH(Places!G$1,Hosts!$1:$1,0))</f>
        <v>No</v>
      </c>
      <c r="H2141">
        <v>12</v>
      </c>
      <c r="I2141" t="str">
        <f>VLOOKUP($H2141,Neighborhoods!$A:$C,2,0)</f>
        <v>Brooklyn</v>
      </c>
      <c r="J2141" t="str">
        <f>VLOOKUP($H2141,Neighborhoods!$A:$C,3,0)</f>
        <v>Williamsburg</v>
      </c>
      <c r="K2141" t="s">
        <v>1</v>
      </c>
      <c r="L2141" t="str">
        <f t="shared" si="132"/>
        <v>Yes</v>
      </c>
      <c r="M2141">
        <v>2</v>
      </c>
      <c r="N2141" t="str" cm="1">
        <f t="array" ref="N2141">_xlfn.IFS(M2141&lt;=2,"Small",M2141&lt;=5,"Medium",M2141&gt;5,"Large")</f>
        <v>Small</v>
      </c>
      <c r="O2141" s="50">
        <v>54</v>
      </c>
      <c r="P2141" s="67">
        <f t="shared" si="133"/>
        <v>0.03</v>
      </c>
      <c r="Q2141" s="52">
        <v>4.82</v>
      </c>
      <c r="R2141" s="52" t="str" cm="1">
        <f t="array" ref="R2141">_xlfn.IFS(ROUND(Q2141,0)=5,"Excellent",ROUND(Q2141,0)=4,"Good",ROUND(Q2141,0)=3,"Ok",ROUND(Q2141,0)&lt;3,"Bad")</f>
        <v>Excellent</v>
      </c>
      <c r="S2141">
        <v>11</v>
      </c>
      <c r="T2141" t="str">
        <f t="shared" si="134"/>
        <v>No</v>
      </c>
      <c r="U2141" s="65">
        <v>42602</v>
      </c>
      <c r="V2141" s="65">
        <v>43360</v>
      </c>
      <c r="W2141">
        <v>0</v>
      </c>
      <c r="X2141" t="str">
        <f t="shared" si="135"/>
        <v>Inactive</v>
      </c>
      <c r="Y2141" t="s">
        <v>15615</v>
      </c>
    </row>
    <row r="2142" spans="1:25" x14ac:dyDescent="0.25">
      <c r="A2142">
        <v>2141</v>
      </c>
      <c r="B2142" t="s">
        <v>1588</v>
      </c>
      <c r="C2142">
        <v>596</v>
      </c>
      <c r="D2142" t="str">
        <f>VLOOKUP($C2142,Hosts!$A:$O,10,0)</f>
        <v>New York</v>
      </c>
      <c r="E2142" s="67">
        <f>INDEX(Hosts!$A:$O,MATCH(Places!$C2142,Hosts!$A:$A,0),MATCH(Places!E$1,Hosts!$1:$1,0))</f>
        <v>1</v>
      </c>
      <c r="F2142" s="67">
        <f>INDEX(Hosts!$A:$O,MATCH(Places!$C2142,Hosts!$A:$A,0),MATCH(Places!F$1,Hosts!$1:$1,0))</f>
        <v>0.97</v>
      </c>
      <c r="G2142" s="67" t="str">
        <f>INDEX(Hosts!$A:$O,MATCH(Places!$C2142,Hosts!$A:$A,0),MATCH(Places!G$1,Hosts!$1:$1,0))</f>
        <v>No</v>
      </c>
      <c r="H2142">
        <v>15</v>
      </c>
      <c r="I2142" t="str">
        <f>VLOOKUP($H2142,Neighborhoods!$A:$C,2,0)</f>
        <v>Manhattan</v>
      </c>
      <c r="J2142" t="str">
        <f>VLOOKUP($H2142,Neighborhoods!$A:$C,3,0)</f>
        <v>East Village</v>
      </c>
      <c r="K2142" t="s">
        <v>11822</v>
      </c>
      <c r="L2142" t="str">
        <f t="shared" si="132"/>
        <v>No</v>
      </c>
      <c r="M2142">
        <v>6</v>
      </c>
      <c r="N2142" t="str" cm="1">
        <f t="array" ref="N2142">_xlfn.IFS(M2142&lt;=2,"Small",M2142&lt;=5,"Medium",M2142&gt;5,"Large")</f>
        <v>Large</v>
      </c>
      <c r="O2142" s="50">
        <v>200</v>
      </c>
      <c r="P2142" s="67">
        <f t="shared" si="133"/>
        <v>0.04</v>
      </c>
      <c r="Q2142" s="52">
        <v>4.67</v>
      </c>
      <c r="R2142" s="52" t="str" cm="1">
        <f t="array" ref="R2142">_xlfn.IFS(ROUND(Q2142,0)=5,"Excellent",ROUND(Q2142,0)=4,"Good",ROUND(Q2142,0)=3,"Ok",ROUND(Q2142,0)&lt;3,"Bad")</f>
        <v>Excellent</v>
      </c>
      <c r="S2142">
        <v>6</v>
      </c>
      <c r="T2142" t="str">
        <f t="shared" si="134"/>
        <v>No</v>
      </c>
      <c r="U2142" s="65">
        <v>43018</v>
      </c>
      <c r="V2142" s="65">
        <v>43384</v>
      </c>
      <c r="W2142">
        <v>34</v>
      </c>
      <c r="X2142" t="str">
        <f t="shared" si="135"/>
        <v>Active</v>
      </c>
      <c r="Y2142" t="s">
        <v>15615</v>
      </c>
    </row>
    <row r="2143" spans="1:25" x14ac:dyDescent="0.25">
      <c r="A2143">
        <v>2142</v>
      </c>
      <c r="B2143" t="s">
        <v>1589</v>
      </c>
      <c r="C2143">
        <v>2935</v>
      </c>
      <c r="D2143" t="str">
        <f>VLOOKUP($C2143,Hosts!$A:$O,10,0)</f>
        <v>New York</v>
      </c>
      <c r="E2143" s="67">
        <f>INDEX(Hosts!$A:$O,MATCH(Places!$C2143,Hosts!$A:$A,0),MATCH(Places!E$1,Hosts!$1:$1,0))</f>
        <v>0.97</v>
      </c>
      <c r="F2143" s="67">
        <f>INDEX(Hosts!$A:$O,MATCH(Places!$C2143,Hosts!$A:$A,0),MATCH(Places!F$1,Hosts!$1:$1,0))</f>
        <v>0.88</v>
      </c>
      <c r="G2143" s="67" t="str">
        <f>INDEX(Hosts!$A:$O,MATCH(Places!$C2143,Hosts!$A:$A,0),MATCH(Places!G$1,Hosts!$1:$1,0))</f>
        <v>Yes</v>
      </c>
      <c r="H2143">
        <v>9</v>
      </c>
      <c r="I2143" t="str">
        <f>VLOOKUP($H2143,Neighborhoods!$A:$C,2,0)</f>
        <v>Brooklyn</v>
      </c>
      <c r="J2143" t="str">
        <f>VLOOKUP($H2143,Neighborhoods!$A:$C,3,0)</f>
        <v>Crown Heights</v>
      </c>
      <c r="K2143" t="s">
        <v>11822</v>
      </c>
      <c r="L2143" t="str">
        <f t="shared" si="132"/>
        <v>No</v>
      </c>
      <c r="M2143">
        <v>5</v>
      </c>
      <c r="N2143" t="str" cm="1">
        <f t="array" ref="N2143">_xlfn.IFS(M2143&lt;=2,"Small",M2143&lt;=5,"Medium",M2143&gt;5,"Large")</f>
        <v>Medium</v>
      </c>
      <c r="O2143" s="50">
        <v>120</v>
      </c>
      <c r="P2143" s="67">
        <f t="shared" si="133"/>
        <v>0.03</v>
      </c>
      <c r="Q2143" s="52">
        <v>4.82</v>
      </c>
      <c r="R2143" s="52" t="str" cm="1">
        <f t="array" ref="R2143">_xlfn.IFS(ROUND(Q2143,0)=5,"Excellent",ROUND(Q2143,0)=4,"Good",ROUND(Q2143,0)=3,"Ok",ROUND(Q2143,0)&lt;3,"Bad")</f>
        <v>Excellent</v>
      </c>
      <c r="S2143">
        <v>167</v>
      </c>
      <c r="T2143" t="str">
        <f t="shared" si="134"/>
        <v>Yes</v>
      </c>
      <c r="U2143" s="65">
        <v>42580</v>
      </c>
      <c r="V2143" s="65">
        <v>44025</v>
      </c>
      <c r="W2143">
        <v>267</v>
      </c>
      <c r="X2143" t="str">
        <f t="shared" si="135"/>
        <v>Active</v>
      </c>
      <c r="Y2143" t="s">
        <v>15615</v>
      </c>
    </row>
    <row r="2144" spans="1:25" x14ac:dyDescent="0.25">
      <c r="A2144">
        <v>2143</v>
      </c>
      <c r="B2144" t="s">
        <v>13563</v>
      </c>
      <c r="C2144">
        <v>2876</v>
      </c>
      <c r="D2144" t="str">
        <f>VLOOKUP($C2144,Hosts!$A:$O,10,0)</f>
        <v>New York</v>
      </c>
      <c r="E2144" s="67">
        <f>INDEX(Hosts!$A:$O,MATCH(Places!$C2144,Hosts!$A:$A,0),MATCH(Places!E$1,Hosts!$1:$1,0))</f>
        <v>1</v>
      </c>
      <c r="F2144" s="67">
        <f>INDEX(Hosts!$A:$O,MATCH(Places!$C2144,Hosts!$A:$A,0),MATCH(Places!F$1,Hosts!$1:$1,0))</f>
        <v>0.55000000000000004</v>
      </c>
      <c r="G2144" s="67" t="str">
        <f>INDEX(Hosts!$A:$O,MATCH(Places!$C2144,Hosts!$A:$A,0),MATCH(Places!G$1,Hosts!$1:$1,0))</f>
        <v>Yes</v>
      </c>
      <c r="H2144">
        <v>20</v>
      </c>
      <c r="I2144" t="str">
        <f>VLOOKUP($H2144,Neighborhoods!$A:$C,2,0)</f>
        <v>Manhattan</v>
      </c>
      <c r="J2144" t="str">
        <f>VLOOKUP($H2144,Neighborhoods!$A:$C,3,0)</f>
        <v>Upper West Side</v>
      </c>
      <c r="K2144" t="s">
        <v>11822</v>
      </c>
      <c r="L2144" t="str">
        <f t="shared" si="132"/>
        <v>No</v>
      </c>
      <c r="M2144">
        <v>5</v>
      </c>
      <c r="N2144" t="str" cm="1">
        <f t="array" ref="N2144">_xlfn.IFS(M2144&lt;=2,"Small",M2144&lt;=5,"Medium",M2144&gt;5,"Large")</f>
        <v>Medium</v>
      </c>
      <c r="O2144" s="50">
        <v>265</v>
      </c>
      <c r="P2144" s="67">
        <f t="shared" si="133"/>
        <v>0.04</v>
      </c>
      <c r="Q2144" s="52">
        <v>4.9000000000000004</v>
      </c>
      <c r="R2144" s="52" t="str" cm="1">
        <f t="array" ref="R2144">_xlfn.IFS(ROUND(Q2144,0)=5,"Excellent",ROUND(Q2144,0)=4,"Good",ROUND(Q2144,0)=3,"Ok",ROUND(Q2144,0)&lt;3,"Bad")</f>
        <v>Excellent</v>
      </c>
      <c r="S2144">
        <v>20</v>
      </c>
      <c r="T2144" t="str">
        <f t="shared" si="134"/>
        <v>No</v>
      </c>
      <c r="U2144" s="65">
        <v>42596</v>
      </c>
      <c r="V2144" s="65">
        <v>43716</v>
      </c>
      <c r="W2144">
        <v>179</v>
      </c>
      <c r="X2144" t="str">
        <f t="shared" si="135"/>
        <v>Active</v>
      </c>
      <c r="Y2144" t="s">
        <v>15615</v>
      </c>
    </row>
    <row r="2145" spans="1:25" x14ac:dyDescent="0.25">
      <c r="A2145">
        <v>2144</v>
      </c>
      <c r="B2145" t="s">
        <v>1590</v>
      </c>
      <c r="C2145">
        <v>976</v>
      </c>
      <c r="D2145" t="str">
        <f>VLOOKUP($C2145,Hosts!$A:$O,10,0)</f>
        <v>New York</v>
      </c>
      <c r="E2145" s="67">
        <f>INDEX(Hosts!$A:$O,MATCH(Places!$C2145,Hosts!$A:$A,0),MATCH(Places!E$1,Hosts!$1:$1,0))</f>
        <v>1</v>
      </c>
      <c r="F2145" s="67">
        <f>INDEX(Hosts!$A:$O,MATCH(Places!$C2145,Hosts!$A:$A,0),MATCH(Places!F$1,Hosts!$1:$1,0))</f>
        <v>0.81</v>
      </c>
      <c r="G2145" s="67" t="str">
        <f>INDEX(Hosts!$A:$O,MATCH(Places!$C2145,Hosts!$A:$A,0),MATCH(Places!G$1,Hosts!$1:$1,0))</f>
        <v>Yes</v>
      </c>
      <c r="H2145">
        <v>15</v>
      </c>
      <c r="I2145" t="str">
        <f>VLOOKUP($H2145,Neighborhoods!$A:$C,2,0)</f>
        <v>Manhattan</v>
      </c>
      <c r="J2145" t="str">
        <f>VLOOKUP($H2145,Neighborhoods!$A:$C,3,0)</f>
        <v>East Village</v>
      </c>
      <c r="K2145" t="s">
        <v>1</v>
      </c>
      <c r="L2145" t="str">
        <f t="shared" si="132"/>
        <v>Yes</v>
      </c>
      <c r="M2145">
        <v>1</v>
      </c>
      <c r="N2145" t="str" cm="1">
        <f t="array" ref="N2145">_xlfn.IFS(M2145&lt;=2,"Small",M2145&lt;=5,"Medium",M2145&gt;5,"Large")</f>
        <v>Small</v>
      </c>
      <c r="O2145" s="50">
        <v>49</v>
      </c>
      <c r="P2145" s="67">
        <f t="shared" si="133"/>
        <v>0.03</v>
      </c>
      <c r="Q2145" s="52">
        <v>5</v>
      </c>
      <c r="R2145" s="52" t="str" cm="1">
        <f t="array" ref="R2145">_xlfn.IFS(ROUND(Q2145,0)=5,"Excellent",ROUND(Q2145,0)=4,"Good",ROUND(Q2145,0)=3,"Ok",ROUND(Q2145,0)&lt;3,"Bad")</f>
        <v>Excellent</v>
      </c>
      <c r="S2145">
        <v>4</v>
      </c>
      <c r="T2145" t="str">
        <f t="shared" si="134"/>
        <v>No</v>
      </c>
      <c r="U2145" s="65">
        <v>42990</v>
      </c>
      <c r="V2145" s="65">
        <v>43832</v>
      </c>
      <c r="W2145">
        <v>257</v>
      </c>
      <c r="X2145" t="str">
        <f t="shared" si="135"/>
        <v>Active</v>
      </c>
      <c r="Y2145" t="s">
        <v>15615</v>
      </c>
    </row>
    <row r="2146" spans="1:25" x14ac:dyDescent="0.25">
      <c r="A2146">
        <v>2145</v>
      </c>
      <c r="B2146" t="s">
        <v>14740</v>
      </c>
      <c r="C2146">
        <v>2414</v>
      </c>
      <c r="D2146" t="str">
        <f>VLOOKUP($C2146,Hosts!$A:$O,10,0)</f>
        <v>New York</v>
      </c>
      <c r="E2146" s="67">
        <f>INDEX(Hosts!$A:$O,MATCH(Places!$C2146,Hosts!$A:$A,0),MATCH(Places!E$1,Hosts!$1:$1,0))</f>
        <v>0.7</v>
      </c>
      <c r="F2146" s="67">
        <f>INDEX(Hosts!$A:$O,MATCH(Places!$C2146,Hosts!$A:$A,0),MATCH(Places!F$1,Hosts!$1:$1,0))</f>
        <v>0.75</v>
      </c>
      <c r="G2146" s="67" t="str">
        <f>INDEX(Hosts!$A:$O,MATCH(Places!$C2146,Hosts!$A:$A,0),MATCH(Places!G$1,Hosts!$1:$1,0))</f>
        <v>No</v>
      </c>
      <c r="H2146">
        <v>7</v>
      </c>
      <c r="I2146" t="str">
        <f>VLOOKUP($H2146,Neighborhoods!$A:$C,2,0)</f>
        <v>Brooklyn</v>
      </c>
      <c r="J2146" t="str">
        <f>VLOOKUP($H2146,Neighborhoods!$A:$C,3,0)</f>
        <v>Bedford-Stuyvesant</v>
      </c>
      <c r="K2146" t="s">
        <v>11822</v>
      </c>
      <c r="L2146" t="str">
        <f t="shared" si="132"/>
        <v>No</v>
      </c>
      <c r="M2146">
        <v>4</v>
      </c>
      <c r="N2146" t="str" cm="1">
        <f t="array" ref="N2146">_xlfn.IFS(M2146&lt;=2,"Small",M2146&lt;=5,"Medium",M2146&gt;5,"Large")</f>
        <v>Medium</v>
      </c>
      <c r="O2146" s="50">
        <v>279</v>
      </c>
      <c r="P2146" s="67">
        <f t="shared" si="133"/>
        <v>0.04</v>
      </c>
      <c r="Q2146" s="52">
        <v>4.58</v>
      </c>
      <c r="R2146" s="52" t="str" cm="1">
        <f t="array" ref="R2146">_xlfn.IFS(ROUND(Q2146,0)=5,"Excellent",ROUND(Q2146,0)=4,"Good",ROUND(Q2146,0)=3,"Ok",ROUND(Q2146,0)&lt;3,"Bad")</f>
        <v>Excellent</v>
      </c>
      <c r="S2146">
        <v>124</v>
      </c>
      <c r="T2146" t="str">
        <f t="shared" si="134"/>
        <v>No</v>
      </c>
      <c r="U2146" s="65">
        <v>42579</v>
      </c>
      <c r="V2146" s="65">
        <v>43841</v>
      </c>
      <c r="W2146">
        <v>300</v>
      </c>
      <c r="X2146" t="str">
        <f t="shared" si="135"/>
        <v>Active</v>
      </c>
      <c r="Y2146" t="s">
        <v>15615</v>
      </c>
    </row>
    <row r="2147" spans="1:25" x14ac:dyDescent="0.25">
      <c r="A2147">
        <v>2146</v>
      </c>
      <c r="B2147" t="s">
        <v>1591</v>
      </c>
      <c r="C2147">
        <v>1015</v>
      </c>
      <c r="D2147" t="str">
        <f>VLOOKUP($C2147,Hosts!$A:$O,10,0)</f>
        <v>New York</v>
      </c>
      <c r="E2147" s="67">
        <f>INDEX(Hosts!$A:$O,MATCH(Places!$C2147,Hosts!$A:$A,0),MATCH(Places!E$1,Hosts!$1:$1,0))</f>
        <v>1</v>
      </c>
      <c r="F2147" s="67">
        <f>INDEX(Hosts!$A:$O,MATCH(Places!$C2147,Hosts!$A:$A,0),MATCH(Places!F$1,Hosts!$1:$1,0))</f>
        <v>1</v>
      </c>
      <c r="G2147" s="67" t="str">
        <f>INDEX(Hosts!$A:$O,MATCH(Places!$C2147,Hosts!$A:$A,0),MATCH(Places!G$1,Hosts!$1:$1,0))</f>
        <v>No</v>
      </c>
      <c r="H2147">
        <v>16</v>
      </c>
      <c r="I2147" t="str">
        <f>VLOOKUP($H2147,Neighborhoods!$A:$C,2,0)</f>
        <v>Manhattan</v>
      </c>
      <c r="J2147" t="str">
        <f>VLOOKUP($H2147,Neighborhoods!$A:$C,3,0)</f>
        <v>Harlem</v>
      </c>
      <c r="K2147" t="s">
        <v>11822</v>
      </c>
      <c r="L2147" t="str">
        <f t="shared" si="132"/>
        <v>No</v>
      </c>
      <c r="M2147">
        <v>4</v>
      </c>
      <c r="N2147" t="str" cm="1">
        <f t="array" ref="N2147">_xlfn.IFS(M2147&lt;=2,"Small",M2147&lt;=5,"Medium",M2147&gt;5,"Large")</f>
        <v>Medium</v>
      </c>
      <c r="O2147" s="50">
        <v>149</v>
      </c>
      <c r="P2147" s="67">
        <f t="shared" si="133"/>
        <v>0.03</v>
      </c>
      <c r="Q2147" s="52">
        <v>4.75</v>
      </c>
      <c r="R2147" s="52" t="str" cm="1">
        <f t="array" ref="R2147">_xlfn.IFS(ROUND(Q2147,0)=5,"Excellent",ROUND(Q2147,0)=4,"Good",ROUND(Q2147,0)=3,"Ok",ROUND(Q2147,0)&lt;3,"Bad")</f>
        <v>Excellent</v>
      </c>
      <c r="S2147">
        <v>173</v>
      </c>
      <c r="T2147" t="str">
        <f t="shared" si="134"/>
        <v>No</v>
      </c>
      <c r="U2147" s="65">
        <v>42596</v>
      </c>
      <c r="V2147" s="65">
        <v>43906</v>
      </c>
      <c r="W2147">
        <v>181</v>
      </c>
      <c r="X2147" t="str">
        <f t="shared" si="135"/>
        <v>Active</v>
      </c>
      <c r="Y2147" t="s">
        <v>15616</v>
      </c>
    </row>
    <row r="2148" spans="1:25" x14ac:dyDescent="0.25">
      <c r="A2148">
        <v>2147</v>
      </c>
      <c r="B2148" t="s">
        <v>1592</v>
      </c>
      <c r="C2148">
        <v>738</v>
      </c>
      <c r="D2148" t="str">
        <f>VLOOKUP($C2148,Hosts!$A:$O,10,0)</f>
        <v>New York</v>
      </c>
      <c r="E2148" s="67">
        <f>INDEX(Hosts!$A:$O,MATCH(Places!$C2148,Hosts!$A:$A,0),MATCH(Places!E$1,Hosts!$1:$1,0))</f>
        <v>1</v>
      </c>
      <c r="F2148" s="67">
        <f>INDEX(Hosts!$A:$O,MATCH(Places!$C2148,Hosts!$A:$A,0),MATCH(Places!F$1,Hosts!$1:$1,0))</f>
        <v>0.91</v>
      </c>
      <c r="G2148" s="67" t="str">
        <f>INDEX(Hosts!$A:$O,MATCH(Places!$C2148,Hosts!$A:$A,0),MATCH(Places!G$1,Hosts!$1:$1,0))</f>
        <v>Yes</v>
      </c>
      <c r="H2148">
        <v>8</v>
      </c>
      <c r="I2148" t="str">
        <f>VLOOKUP($H2148,Neighborhoods!$A:$C,2,0)</f>
        <v>Brooklyn</v>
      </c>
      <c r="J2148" t="str">
        <f>VLOOKUP($H2148,Neighborhoods!$A:$C,3,0)</f>
        <v>Bushwick</v>
      </c>
      <c r="K2148" t="s">
        <v>1</v>
      </c>
      <c r="L2148" t="str">
        <f t="shared" si="132"/>
        <v>Yes</v>
      </c>
      <c r="M2148">
        <v>1</v>
      </c>
      <c r="N2148" t="str" cm="1">
        <f t="array" ref="N2148">_xlfn.IFS(M2148&lt;=2,"Small",M2148&lt;=5,"Medium",M2148&gt;5,"Large")</f>
        <v>Small</v>
      </c>
      <c r="O2148" s="50">
        <v>50</v>
      </c>
      <c r="P2148" s="67">
        <f t="shared" si="133"/>
        <v>0.03</v>
      </c>
      <c r="Q2148" s="52">
        <v>4.83</v>
      </c>
      <c r="R2148" s="52" t="str" cm="1">
        <f t="array" ref="R2148">_xlfn.IFS(ROUND(Q2148,0)=5,"Excellent",ROUND(Q2148,0)=4,"Good",ROUND(Q2148,0)=3,"Ok",ROUND(Q2148,0)&lt;3,"Bad")</f>
        <v>Excellent</v>
      </c>
      <c r="S2148">
        <v>6</v>
      </c>
      <c r="T2148" t="str">
        <f t="shared" si="134"/>
        <v>No</v>
      </c>
      <c r="U2148" s="65">
        <v>42644</v>
      </c>
      <c r="V2148" s="65">
        <v>43724</v>
      </c>
      <c r="W2148">
        <v>365</v>
      </c>
      <c r="X2148" t="str">
        <f t="shared" si="135"/>
        <v>Active</v>
      </c>
      <c r="Y2148" t="s">
        <v>15616</v>
      </c>
    </row>
    <row r="2149" spans="1:25" x14ac:dyDescent="0.25">
      <c r="A2149">
        <v>2148</v>
      </c>
      <c r="B2149" t="s">
        <v>1593</v>
      </c>
      <c r="C2149">
        <v>731</v>
      </c>
      <c r="D2149" t="str">
        <f>VLOOKUP($C2149,Hosts!$A:$O,10,0)</f>
        <v>New York</v>
      </c>
      <c r="E2149" s="67">
        <f>INDEX(Hosts!$A:$O,MATCH(Places!$C2149,Hosts!$A:$A,0),MATCH(Places!E$1,Hosts!$1:$1,0))</f>
        <v>1</v>
      </c>
      <c r="F2149" s="67">
        <f>INDEX(Hosts!$A:$O,MATCH(Places!$C2149,Hosts!$A:$A,0),MATCH(Places!F$1,Hosts!$1:$1,0))</f>
        <v>0.94</v>
      </c>
      <c r="G2149" s="67" t="str">
        <f>INDEX(Hosts!$A:$O,MATCH(Places!$C2149,Hosts!$A:$A,0),MATCH(Places!G$1,Hosts!$1:$1,0))</f>
        <v>No</v>
      </c>
      <c r="H2149">
        <v>15</v>
      </c>
      <c r="I2149" t="str">
        <f>VLOOKUP($H2149,Neighborhoods!$A:$C,2,0)</f>
        <v>Manhattan</v>
      </c>
      <c r="J2149" t="str">
        <f>VLOOKUP($H2149,Neighborhoods!$A:$C,3,0)</f>
        <v>East Village</v>
      </c>
      <c r="K2149" t="s">
        <v>11822</v>
      </c>
      <c r="L2149" t="str">
        <f t="shared" si="132"/>
        <v>No</v>
      </c>
      <c r="M2149">
        <v>4</v>
      </c>
      <c r="N2149" t="str" cm="1">
        <f t="array" ref="N2149">_xlfn.IFS(M2149&lt;=2,"Small",M2149&lt;=5,"Medium",M2149&gt;5,"Large")</f>
        <v>Medium</v>
      </c>
      <c r="O2149" s="50">
        <v>325</v>
      </c>
      <c r="P2149" s="67">
        <f t="shared" si="133"/>
        <v>0.04</v>
      </c>
      <c r="Q2149" s="52">
        <v>4.83</v>
      </c>
      <c r="R2149" s="52" t="str" cm="1">
        <f t="array" ref="R2149">_xlfn.IFS(ROUND(Q2149,0)=5,"Excellent",ROUND(Q2149,0)=4,"Good",ROUND(Q2149,0)=3,"Ok",ROUND(Q2149,0)&lt;3,"Bad")</f>
        <v>Excellent</v>
      </c>
      <c r="S2149">
        <v>12</v>
      </c>
      <c r="T2149" t="str">
        <f t="shared" si="134"/>
        <v>No</v>
      </c>
      <c r="U2149" s="65">
        <v>43194</v>
      </c>
      <c r="V2149" s="65">
        <v>43610</v>
      </c>
      <c r="W2149">
        <v>363</v>
      </c>
      <c r="X2149" t="str">
        <f t="shared" si="135"/>
        <v>Active</v>
      </c>
      <c r="Y2149" t="s">
        <v>15615</v>
      </c>
    </row>
    <row r="2150" spans="1:25" x14ac:dyDescent="0.25">
      <c r="A2150">
        <v>2149</v>
      </c>
      <c r="B2150" t="s">
        <v>620</v>
      </c>
      <c r="C2150">
        <v>2357</v>
      </c>
      <c r="D2150" t="str">
        <f>VLOOKUP($C2150,Hosts!$A:$O,10,0)</f>
        <v>New Jersey</v>
      </c>
      <c r="E2150" s="67">
        <f>INDEX(Hosts!$A:$O,MATCH(Places!$C2150,Hosts!$A:$A,0),MATCH(Places!E$1,Hosts!$1:$1,0))</f>
        <v>1</v>
      </c>
      <c r="F2150" s="67">
        <f>INDEX(Hosts!$A:$O,MATCH(Places!$C2150,Hosts!$A:$A,0),MATCH(Places!F$1,Hosts!$1:$1,0))</f>
        <v>0.95</v>
      </c>
      <c r="G2150" s="67" t="str">
        <f>INDEX(Hosts!$A:$O,MATCH(Places!$C2150,Hosts!$A:$A,0),MATCH(Places!G$1,Hosts!$1:$1,0))</f>
        <v>No</v>
      </c>
      <c r="H2150">
        <v>23</v>
      </c>
      <c r="I2150" t="str">
        <f>VLOOKUP($H2150,Neighborhoods!$A:$C,2,0)</f>
        <v>Queens</v>
      </c>
      <c r="J2150" t="str">
        <f>VLOOKUP($H2150,Neighborhoods!$A:$C,3,0)</f>
        <v>Jamaica</v>
      </c>
      <c r="K2150" t="s">
        <v>1</v>
      </c>
      <c r="L2150" t="str">
        <f t="shared" si="132"/>
        <v>Yes</v>
      </c>
      <c r="M2150">
        <v>1</v>
      </c>
      <c r="N2150" t="str" cm="1">
        <f t="array" ref="N2150">_xlfn.IFS(M2150&lt;=2,"Small",M2150&lt;=5,"Medium",M2150&gt;5,"Large")</f>
        <v>Small</v>
      </c>
      <c r="O2150" s="50">
        <v>35</v>
      </c>
      <c r="P2150" s="67">
        <f t="shared" si="133"/>
        <v>0.03</v>
      </c>
      <c r="Q2150" s="52">
        <v>4.71</v>
      </c>
      <c r="R2150" s="52" t="str" cm="1">
        <f t="array" ref="R2150">_xlfn.IFS(ROUND(Q2150,0)=5,"Excellent",ROUND(Q2150,0)=4,"Good",ROUND(Q2150,0)=3,"Ok",ROUND(Q2150,0)&lt;3,"Bad")</f>
        <v>Excellent</v>
      </c>
      <c r="S2150">
        <v>7</v>
      </c>
      <c r="T2150" t="str">
        <f t="shared" si="134"/>
        <v>No</v>
      </c>
      <c r="U2150" s="65">
        <v>43101</v>
      </c>
      <c r="V2150" s="65">
        <v>43883</v>
      </c>
      <c r="W2150">
        <v>289</v>
      </c>
      <c r="X2150" t="str">
        <f t="shared" si="135"/>
        <v>Active</v>
      </c>
      <c r="Y2150" t="s">
        <v>15615</v>
      </c>
    </row>
    <row r="2151" spans="1:25" x14ac:dyDescent="0.25">
      <c r="A2151">
        <v>2150</v>
      </c>
      <c r="B2151" t="s">
        <v>1594</v>
      </c>
      <c r="C2151">
        <v>1738</v>
      </c>
      <c r="D2151" t="str">
        <f>VLOOKUP($C2151,Hosts!$A:$O,10,0)</f>
        <v>New York</v>
      </c>
      <c r="E2151" s="67">
        <f>INDEX(Hosts!$A:$O,MATCH(Places!$C2151,Hosts!$A:$A,0),MATCH(Places!E$1,Hosts!$1:$1,0))</f>
        <v>0.67</v>
      </c>
      <c r="F2151" s="67">
        <f>INDEX(Hosts!$A:$O,MATCH(Places!$C2151,Hosts!$A:$A,0),MATCH(Places!F$1,Hosts!$1:$1,0))</f>
        <v>0</v>
      </c>
      <c r="G2151" s="67" t="str">
        <f>INDEX(Hosts!$A:$O,MATCH(Places!$C2151,Hosts!$A:$A,0),MATCH(Places!G$1,Hosts!$1:$1,0))</f>
        <v>No</v>
      </c>
      <c r="H2151">
        <v>19</v>
      </c>
      <c r="I2151" t="str">
        <f>VLOOKUP($H2151,Neighborhoods!$A:$C,2,0)</f>
        <v>Manhattan</v>
      </c>
      <c r="J2151" t="str">
        <f>VLOOKUP($H2151,Neighborhoods!$A:$C,3,0)</f>
        <v>Upper East Side</v>
      </c>
      <c r="K2151" t="s">
        <v>11822</v>
      </c>
      <c r="L2151" t="str">
        <f t="shared" si="132"/>
        <v>No</v>
      </c>
      <c r="M2151">
        <v>2</v>
      </c>
      <c r="N2151" t="str" cm="1">
        <f t="array" ref="N2151">_xlfn.IFS(M2151&lt;=2,"Small",M2151&lt;=5,"Medium",M2151&gt;5,"Large")</f>
        <v>Small</v>
      </c>
      <c r="O2151" s="50">
        <v>122</v>
      </c>
      <c r="P2151" s="67">
        <f t="shared" si="133"/>
        <v>0.03</v>
      </c>
      <c r="Q2151" s="52">
        <v>4.91</v>
      </c>
      <c r="R2151" s="52" t="str" cm="1">
        <f t="array" ref="R2151">_xlfn.IFS(ROUND(Q2151,0)=5,"Excellent",ROUND(Q2151,0)=4,"Good",ROUND(Q2151,0)=3,"Ok",ROUND(Q2151,0)&lt;3,"Bad")</f>
        <v>Excellent</v>
      </c>
      <c r="S2151">
        <v>47</v>
      </c>
      <c r="T2151" t="str">
        <f t="shared" si="134"/>
        <v>No</v>
      </c>
      <c r="U2151" s="65">
        <v>42822</v>
      </c>
      <c r="V2151" s="65">
        <v>43445</v>
      </c>
      <c r="W2151">
        <v>365</v>
      </c>
      <c r="X2151" t="str">
        <f t="shared" si="135"/>
        <v>Active</v>
      </c>
      <c r="Y2151" t="s">
        <v>15615</v>
      </c>
    </row>
    <row r="2152" spans="1:25" x14ac:dyDescent="0.25">
      <c r="A2152">
        <v>2151</v>
      </c>
      <c r="B2152" t="s">
        <v>1595</v>
      </c>
      <c r="C2152">
        <v>519</v>
      </c>
      <c r="D2152" t="str">
        <f>VLOOKUP($C2152,Hosts!$A:$O,10,0)</f>
        <v>New York</v>
      </c>
      <c r="E2152" s="67">
        <f>INDEX(Hosts!$A:$O,MATCH(Places!$C2152,Hosts!$A:$A,0),MATCH(Places!E$1,Hosts!$1:$1,0))</f>
        <v>0.7</v>
      </c>
      <c r="F2152" s="67">
        <f>INDEX(Hosts!$A:$O,MATCH(Places!$C2152,Hosts!$A:$A,0),MATCH(Places!F$1,Hosts!$1:$1,0))</f>
        <v>0.86</v>
      </c>
      <c r="G2152" s="67" t="str">
        <f>INDEX(Hosts!$A:$O,MATCH(Places!$C2152,Hosts!$A:$A,0),MATCH(Places!G$1,Hosts!$1:$1,0))</f>
        <v>No</v>
      </c>
      <c r="H2152">
        <v>8</v>
      </c>
      <c r="I2152" t="str">
        <f>VLOOKUP($H2152,Neighborhoods!$A:$C,2,0)</f>
        <v>Brooklyn</v>
      </c>
      <c r="J2152" t="str">
        <f>VLOOKUP($H2152,Neighborhoods!$A:$C,3,0)</f>
        <v>Bushwick</v>
      </c>
      <c r="K2152" t="s">
        <v>11822</v>
      </c>
      <c r="L2152" t="str">
        <f t="shared" si="132"/>
        <v>No</v>
      </c>
      <c r="M2152">
        <v>4</v>
      </c>
      <c r="N2152" t="str" cm="1">
        <f t="array" ref="N2152">_xlfn.IFS(M2152&lt;=2,"Small",M2152&lt;=5,"Medium",M2152&gt;5,"Large")</f>
        <v>Medium</v>
      </c>
      <c r="O2152" s="50">
        <v>86</v>
      </c>
      <c r="P2152" s="67">
        <f t="shared" si="133"/>
        <v>0.03</v>
      </c>
      <c r="Q2152" s="52">
        <v>4.4000000000000004</v>
      </c>
      <c r="R2152" s="52" t="str" cm="1">
        <f t="array" ref="R2152">_xlfn.IFS(ROUND(Q2152,0)=5,"Excellent",ROUND(Q2152,0)=4,"Good",ROUND(Q2152,0)=3,"Ok",ROUND(Q2152,0)&lt;3,"Bad")</f>
        <v>Good</v>
      </c>
      <c r="S2152">
        <v>87</v>
      </c>
      <c r="T2152" t="str">
        <f t="shared" si="134"/>
        <v>No</v>
      </c>
      <c r="U2152" s="65">
        <v>42591</v>
      </c>
      <c r="V2152" s="65">
        <v>43831</v>
      </c>
      <c r="W2152">
        <v>319</v>
      </c>
      <c r="X2152" t="str">
        <f t="shared" si="135"/>
        <v>Active</v>
      </c>
      <c r="Y2152" t="s">
        <v>15615</v>
      </c>
    </row>
    <row r="2153" spans="1:25" x14ac:dyDescent="0.25">
      <c r="A2153">
        <v>2152</v>
      </c>
      <c r="B2153" t="s">
        <v>1596</v>
      </c>
      <c r="C2153">
        <v>2608</v>
      </c>
      <c r="D2153" t="str">
        <f>VLOOKUP($C2153,Hosts!$A:$O,10,0)</f>
        <v>New York</v>
      </c>
      <c r="E2153" s="67">
        <f>INDEX(Hosts!$A:$O,MATCH(Places!$C2153,Hosts!$A:$A,0),MATCH(Places!E$1,Hosts!$1:$1,0))</f>
        <v>1</v>
      </c>
      <c r="F2153" s="67">
        <f>INDEX(Hosts!$A:$O,MATCH(Places!$C2153,Hosts!$A:$A,0),MATCH(Places!F$1,Hosts!$1:$1,0))</f>
        <v>0.95</v>
      </c>
      <c r="G2153" s="67" t="str">
        <f>INDEX(Hosts!$A:$O,MATCH(Places!$C2153,Hosts!$A:$A,0),MATCH(Places!G$1,Hosts!$1:$1,0))</f>
        <v>Yes</v>
      </c>
      <c r="H2153">
        <v>10</v>
      </c>
      <c r="I2153" t="str">
        <f>VLOOKUP($H2153,Neighborhoods!$A:$C,2,0)</f>
        <v>Brooklyn</v>
      </c>
      <c r="J2153" t="str">
        <f>VLOOKUP($H2153,Neighborhoods!$A:$C,3,0)</f>
        <v>East Flatbush</v>
      </c>
      <c r="K2153" t="s">
        <v>1</v>
      </c>
      <c r="L2153" t="str">
        <f t="shared" si="132"/>
        <v>Yes</v>
      </c>
      <c r="M2153">
        <v>2</v>
      </c>
      <c r="N2153" t="str" cm="1">
        <f t="array" ref="N2153">_xlfn.IFS(M2153&lt;=2,"Small",M2153&lt;=5,"Medium",M2153&gt;5,"Large")</f>
        <v>Small</v>
      </c>
      <c r="O2153" s="50">
        <v>79</v>
      </c>
      <c r="P2153" s="67">
        <f t="shared" si="133"/>
        <v>0.03</v>
      </c>
      <c r="Q2153" s="52">
        <v>4.93</v>
      </c>
      <c r="R2153" s="52" t="str" cm="1">
        <f t="array" ref="R2153">_xlfn.IFS(ROUND(Q2153,0)=5,"Excellent",ROUND(Q2153,0)=4,"Good",ROUND(Q2153,0)=3,"Ok",ROUND(Q2153,0)&lt;3,"Bad")</f>
        <v>Excellent</v>
      </c>
      <c r="S2153">
        <v>29</v>
      </c>
      <c r="T2153" t="str">
        <f t="shared" si="134"/>
        <v>No</v>
      </c>
      <c r="U2153" s="65">
        <v>42645</v>
      </c>
      <c r="V2153" s="65">
        <v>43892</v>
      </c>
      <c r="W2153">
        <v>320</v>
      </c>
      <c r="X2153" t="str">
        <f t="shared" si="135"/>
        <v>Active</v>
      </c>
      <c r="Y2153" t="s">
        <v>15615</v>
      </c>
    </row>
    <row r="2154" spans="1:25" x14ac:dyDescent="0.25">
      <c r="A2154">
        <v>2153</v>
      </c>
      <c r="B2154" t="s">
        <v>1597</v>
      </c>
      <c r="C2154">
        <v>2464</v>
      </c>
      <c r="D2154" t="str">
        <f>VLOOKUP($C2154,Hosts!$A:$O,10,0)</f>
        <v>New York</v>
      </c>
      <c r="E2154" s="67">
        <f>INDEX(Hosts!$A:$O,MATCH(Places!$C2154,Hosts!$A:$A,0),MATCH(Places!E$1,Hosts!$1:$1,0))</f>
        <v>0</v>
      </c>
      <c r="F2154" s="67">
        <f>INDEX(Hosts!$A:$O,MATCH(Places!$C2154,Hosts!$A:$A,0),MATCH(Places!F$1,Hosts!$1:$1,0))</f>
        <v>0.5</v>
      </c>
      <c r="G2154" s="67" t="str">
        <f>INDEX(Hosts!$A:$O,MATCH(Places!$C2154,Hosts!$A:$A,0),MATCH(Places!G$1,Hosts!$1:$1,0))</f>
        <v>No</v>
      </c>
      <c r="H2154">
        <v>11</v>
      </c>
      <c r="I2154" t="str">
        <f>VLOOKUP($H2154,Neighborhoods!$A:$C,2,0)</f>
        <v>Brooklyn</v>
      </c>
      <c r="J2154" t="str">
        <f>VLOOKUP($H2154,Neighborhoods!$A:$C,3,0)</f>
        <v>Greenpoint</v>
      </c>
      <c r="K2154" t="s">
        <v>11822</v>
      </c>
      <c r="L2154" t="str">
        <f t="shared" si="132"/>
        <v>No</v>
      </c>
      <c r="M2154">
        <v>5</v>
      </c>
      <c r="N2154" t="str" cm="1">
        <f t="array" ref="N2154">_xlfn.IFS(M2154&lt;=2,"Small",M2154&lt;=5,"Medium",M2154&gt;5,"Large")</f>
        <v>Medium</v>
      </c>
      <c r="O2154" s="50">
        <v>160</v>
      </c>
      <c r="P2154" s="67">
        <f t="shared" si="133"/>
        <v>0.03</v>
      </c>
      <c r="Q2154" s="52">
        <v>4.59</v>
      </c>
      <c r="R2154" s="52" t="str" cm="1">
        <f t="array" ref="R2154">_xlfn.IFS(ROUND(Q2154,0)=5,"Excellent",ROUND(Q2154,0)=4,"Good",ROUND(Q2154,0)=3,"Ok",ROUND(Q2154,0)&lt;3,"Bad")</f>
        <v>Excellent</v>
      </c>
      <c r="S2154">
        <v>69</v>
      </c>
      <c r="T2154" t="str">
        <f t="shared" si="134"/>
        <v>No</v>
      </c>
      <c r="U2154" s="65">
        <v>42604</v>
      </c>
      <c r="V2154" s="65">
        <v>43832</v>
      </c>
      <c r="W2154">
        <v>364</v>
      </c>
      <c r="X2154" t="str">
        <f t="shared" si="135"/>
        <v>Active</v>
      </c>
      <c r="Y2154" t="s">
        <v>15615</v>
      </c>
    </row>
    <row r="2155" spans="1:25" x14ac:dyDescent="0.25">
      <c r="A2155">
        <v>2154</v>
      </c>
      <c r="B2155" t="s">
        <v>14703</v>
      </c>
      <c r="C2155">
        <v>2166</v>
      </c>
      <c r="D2155" t="str">
        <f>VLOOKUP($C2155,Hosts!$A:$O,10,0)</f>
        <v>New York</v>
      </c>
      <c r="E2155" s="67">
        <f>INDEX(Hosts!$A:$O,MATCH(Places!$C2155,Hosts!$A:$A,0),MATCH(Places!E$1,Hosts!$1:$1,0))</f>
        <v>1</v>
      </c>
      <c r="F2155" s="67">
        <f>INDEX(Hosts!$A:$O,MATCH(Places!$C2155,Hosts!$A:$A,0),MATCH(Places!F$1,Hosts!$1:$1,0))</f>
        <v>0.82</v>
      </c>
      <c r="G2155" s="67" t="str">
        <f>INDEX(Hosts!$A:$O,MATCH(Places!$C2155,Hosts!$A:$A,0),MATCH(Places!G$1,Hosts!$1:$1,0))</f>
        <v>Yes</v>
      </c>
      <c r="H2155">
        <v>12</v>
      </c>
      <c r="I2155" t="str">
        <f>VLOOKUP($H2155,Neighborhoods!$A:$C,2,0)</f>
        <v>Brooklyn</v>
      </c>
      <c r="J2155" t="str">
        <f>VLOOKUP($H2155,Neighborhoods!$A:$C,3,0)</f>
        <v>Williamsburg</v>
      </c>
      <c r="K2155" t="s">
        <v>1</v>
      </c>
      <c r="L2155" t="str">
        <f t="shared" si="132"/>
        <v>Yes</v>
      </c>
      <c r="M2155">
        <v>1</v>
      </c>
      <c r="N2155" t="str" cm="1">
        <f t="array" ref="N2155">_xlfn.IFS(M2155&lt;=2,"Small",M2155&lt;=5,"Medium",M2155&gt;5,"Large")</f>
        <v>Small</v>
      </c>
      <c r="O2155" s="50">
        <v>66</v>
      </c>
      <c r="P2155" s="67">
        <f t="shared" si="133"/>
        <v>0.03</v>
      </c>
      <c r="Q2155" s="52">
        <v>4.99</v>
      </c>
      <c r="R2155" s="52" t="str" cm="1">
        <f t="array" ref="R2155">_xlfn.IFS(ROUND(Q2155,0)=5,"Excellent",ROUND(Q2155,0)=4,"Good",ROUND(Q2155,0)=3,"Ok",ROUND(Q2155,0)&lt;3,"Bad")</f>
        <v>Excellent</v>
      </c>
      <c r="S2155">
        <v>74</v>
      </c>
      <c r="T2155" t="str">
        <f t="shared" si="134"/>
        <v>No</v>
      </c>
      <c r="U2155" s="65">
        <v>42608</v>
      </c>
      <c r="V2155" s="65">
        <v>44056</v>
      </c>
      <c r="W2155">
        <v>67</v>
      </c>
      <c r="X2155" t="str">
        <f t="shared" si="135"/>
        <v>Active</v>
      </c>
      <c r="Y2155" t="s">
        <v>15615</v>
      </c>
    </row>
    <row r="2156" spans="1:25" x14ac:dyDescent="0.25">
      <c r="A2156">
        <v>2155</v>
      </c>
      <c r="B2156" t="s">
        <v>1598</v>
      </c>
      <c r="C2156">
        <v>2645</v>
      </c>
      <c r="D2156" t="str">
        <f>VLOOKUP($C2156,Hosts!$A:$O,10,0)</f>
        <v>New York</v>
      </c>
      <c r="E2156" s="67">
        <f>INDEX(Hosts!$A:$O,MATCH(Places!$C2156,Hosts!$A:$A,0),MATCH(Places!E$1,Hosts!$1:$1,0))</f>
        <v>1</v>
      </c>
      <c r="F2156" s="67">
        <f>INDEX(Hosts!$A:$O,MATCH(Places!$C2156,Hosts!$A:$A,0),MATCH(Places!F$1,Hosts!$1:$1,0))</f>
        <v>0.47</v>
      </c>
      <c r="G2156" s="67" t="str">
        <f>INDEX(Hosts!$A:$O,MATCH(Places!$C2156,Hosts!$A:$A,0),MATCH(Places!G$1,Hosts!$1:$1,0))</f>
        <v>Yes</v>
      </c>
      <c r="H2156">
        <v>14</v>
      </c>
      <c r="I2156" t="str">
        <f>VLOOKUP($H2156,Neighborhoods!$A:$C,2,0)</f>
        <v>Manhattan</v>
      </c>
      <c r="J2156" t="str">
        <f>VLOOKUP($H2156,Neighborhoods!$A:$C,3,0)</f>
        <v>East Harlem</v>
      </c>
      <c r="K2156" t="s">
        <v>11822</v>
      </c>
      <c r="L2156" t="str">
        <f t="shared" si="132"/>
        <v>No</v>
      </c>
      <c r="M2156">
        <v>4</v>
      </c>
      <c r="N2156" t="str" cm="1">
        <f t="array" ref="N2156">_xlfn.IFS(M2156&lt;=2,"Small",M2156&lt;=5,"Medium",M2156&gt;5,"Large")</f>
        <v>Medium</v>
      </c>
      <c r="O2156" s="50">
        <v>250</v>
      </c>
      <c r="P2156" s="67">
        <f t="shared" si="133"/>
        <v>0.04</v>
      </c>
      <c r="Q2156" s="52">
        <v>4.75</v>
      </c>
      <c r="R2156" s="52" t="str" cm="1">
        <f t="array" ref="R2156">_xlfn.IFS(ROUND(Q2156,0)=5,"Excellent",ROUND(Q2156,0)=4,"Good",ROUND(Q2156,0)=3,"Ok",ROUND(Q2156,0)&lt;3,"Bad")</f>
        <v>Excellent</v>
      </c>
      <c r="S2156">
        <v>55</v>
      </c>
      <c r="T2156" t="str">
        <f t="shared" si="134"/>
        <v>No</v>
      </c>
      <c r="U2156" s="65">
        <v>42618</v>
      </c>
      <c r="V2156" s="65">
        <v>43807</v>
      </c>
      <c r="W2156">
        <v>169</v>
      </c>
      <c r="X2156" t="str">
        <f t="shared" si="135"/>
        <v>Active</v>
      </c>
      <c r="Y2156" t="s">
        <v>15615</v>
      </c>
    </row>
    <row r="2157" spans="1:25" x14ac:dyDescent="0.25">
      <c r="A2157">
        <v>2156</v>
      </c>
      <c r="B2157" t="s">
        <v>13556</v>
      </c>
      <c r="C2157">
        <v>2225</v>
      </c>
      <c r="D2157" t="str">
        <f>VLOOKUP($C2157,Hosts!$A:$O,10,0)</f>
        <v>New York</v>
      </c>
      <c r="E2157" s="67">
        <f>INDEX(Hosts!$A:$O,MATCH(Places!$C2157,Hosts!$A:$A,0),MATCH(Places!E$1,Hosts!$1:$1,0))</f>
        <v>1</v>
      </c>
      <c r="F2157" s="67">
        <f>INDEX(Hosts!$A:$O,MATCH(Places!$C2157,Hosts!$A:$A,0),MATCH(Places!F$1,Hosts!$1:$1,0))</f>
        <v>0</v>
      </c>
      <c r="G2157" s="67" t="str">
        <f>INDEX(Hosts!$A:$O,MATCH(Places!$C2157,Hosts!$A:$A,0),MATCH(Places!G$1,Hosts!$1:$1,0))</f>
        <v>No</v>
      </c>
      <c r="H2157">
        <v>26</v>
      </c>
      <c r="I2157" t="str">
        <f>VLOOKUP($H2157,Neighborhoods!$A:$C,2,0)</f>
        <v>Queens</v>
      </c>
      <c r="J2157" t="str">
        <f>VLOOKUP($H2157,Neighborhoods!$A:$C,3,0)</f>
        <v>Sunnyside</v>
      </c>
      <c r="K2157" t="s">
        <v>1</v>
      </c>
      <c r="L2157" t="str">
        <f t="shared" si="132"/>
        <v>Yes</v>
      </c>
      <c r="M2157">
        <v>2</v>
      </c>
      <c r="N2157" t="str" cm="1">
        <f t="array" ref="N2157">_xlfn.IFS(M2157&lt;=2,"Small",M2157&lt;=5,"Medium",M2157&gt;5,"Large")</f>
        <v>Small</v>
      </c>
      <c r="O2157" s="50">
        <v>57</v>
      </c>
      <c r="P2157" s="67">
        <f t="shared" si="133"/>
        <v>0.03</v>
      </c>
      <c r="Q2157" s="52">
        <v>4.8600000000000003</v>
      </c>
      <c r="R2157" s="52" t="str" cm="1">
        <f t="array" ref="R2157">_xlfn.IFS(ROUND(Q2157,0)=5,"Excellent",ROUND(Q2157,0)=4,"Good",ROUND(Q2157,0)=3,"Ok",ROUND(Q2157,0)&lt;3,"Bad")</f>
        <v>Excellent</v>
      </c>
      <c r="S2157">
        <v>7</v>
      </c>
      <c r="T2157" t="str">
        <f t="shared" si="134"/>
        <v>No</v>
      </c>
      <c r="U2157" s="65">
        <v>42737</v>
      </c>
      <c r="V2157" s="65">
        <v>43131</v>
      </c>
      <c r="W2157">
        <v>75</v>
      </c>
      <c r="X2157" t="str">
        <f t="shared" si="135"/>
        <v>Active</v>
      </c>
      <c r="Y2157" t="s">
        <v>15616</v>
      </c>
    </row>
    <row r="2158" spans="1:25" x14ac:dyDescent="0.25">
      <c r="A2158">
        <v>2157</v>
      </c>
      <c r="B2158" t="s">
        <v>14499</v>
      </c>
      <c r="C2158">
        <v>2335</v>
      </c>
      <c r="D2158" t="str">
        <f>VLOOKUP($C2158,Hosts!$A:$O,10,0)</f>
        <v>New York</v>
      </c>
      <c r="E2158" s="67">
        <f>INDEX(Hosts!$A:$O,MATCH(Places!$C2158,Hosts!$A:$A,0),MATCH(Places!E$1,Hosts!$1:$1,0))</f>
        <v>0</v>
      </c>
      <c r="F2158" s="67">
        <f>INDEX(Hosts!$A:$O,MATCH(Places!$C2158,Hosts!$A:$A,0),MATCH(Places!F$1,Hosts!$1:$1,0))</f>
        <v>0.5</v>
      </c>
      <c r="G2158" s="67" t="str">
        <f>INDEX(Hosts!$A:$O,MATCH(Places!$C2158,Hosts!$A:$A,0),MATCH(Places!G$1,Hosts!$1:$1,0))</f>
        <v>No</v>
      </c>
      <c r="H2158">
        <v>16</v>
      </c>
      <c r="I2158" t="str">
        <f>VLOOKUP($H2158,Neighborhoods!$A:$C,2,0)</f>
        <v>Manhattan</v>
      </c>
      <c r="J2158" t="str">
        <f>VLOOKUP($H2158,Neighborhoods!$A:$C,3,0)</f>
        <v>Harlem</v>
      </c>
      <c r="K2158" t="s">
        <v>1</v>
      </c>
      <c r="L2158" t="str">
        <f t="shared" si="132"/>
        <v>Yes</v>
      </c>
      <c r="M2158">
        <v>2</v>
      </c>
      <c r="N2158" t="str" cm="1">
        <f t="array" ref="N2158">_xlfn.IFS(M2158&lt;=2,"Small",M2158&lt;=5,"Medium",M2158&gt;5,"Large")</f>
        <v>Small</v>
      </c>
      <c r="O2158" s="50">
        <v>60</v>
      </c>
      <c r="P2158" s="67">
        <f t="shared" si="133"/>
        <v>0.03</v>
      </c>
      <c r="Q2158" s="52">
        <v>4.8899999999999997</v>
      </c>
      <c r="R2158" s="52" t="str" cm="1">
        <f t="array" ref="R2158">_xlfn.IFS(ROUND(Q2158,0)=5,"Excellent",ROUND(Q2158,0)=4,"Good",ROUND(Q2158,0)=3,"Ok",ROUND(Q2158,0)&lt;3,"Bad")</f>
        <v>Excellent</v>
      </c>
      <c r="S2158">
        <v>37</v>
      </c>
      <c r="T2158" t="str">
        <f t="shared" si="134"/>
        <v>No</v>
      </c>
      <c r="U2158" s="65">
        <v>42614</v>
      </c>
      <c r="V2158" s="65">
        <v>43676</v>
      </c>
      <c r="W2158">
        <v>363</v>
      </c>
      <c r="X2158" t="str">
        <f t="shared" si="135"/>
        <v>Active</v>
      </c>
      <c r="Y2158" t="s">
        <v>15615</v>
      </c>
    </row>
    <row r="2159" spans="1:25" x14ac:dyDescent="0.25">
      <c r="A2159">
        <v>2158</v>
      </c>
      <c r="B2159" t="s">
        <v>1599</v>
      </c>
      <c r="C2159">
        <v>636</v>
      </c>
      <c r="D2159" t="str">
        <f>VLOOKUP($C2159,Hosts!$A:$O,10,0)</f>
        <v>New York</v>
      </c>
      <c r="E2159" s="67">
        <f>INDEX(Hosts!$A:$O,MATCH(Places!$C2159,Hosts!$A:$A,0),MATCH(Places!E$1,Hosts!$1:$1,0))</f>
        <v>1</v>
      </c>
      <c r="F2159" s="67">
        <f>INDEX(Hosts!$A:$O,MATCH(Places!$C2159,Hosts!$A:$A,0),MATCH(Places!F$1,Hosts!$1:$1,0))</f>
        <v>1</v>
      </c>
      <c r="G2159" s="67" t="str">
        <f>INDEX(Hosts!$A:$O,MATCH(Places!$C2159,Hosts!$A:$A,0),MATCH(Places!G$1,Hosts!$1:$1,0))</f>
        <v>No</v>
      </c>
      <c r="H2159">
        <v>12</v>
      </c>
      <c r="I2159" t="str">
        <f>VLOOKUP($H2159,Neighborhoods!$A:$C,2,0)</f>
        <v>Brooklyn</v>
      </c>
      <c r="J2159" t="str">
        <f>VLOOKUP($H2159,Neighborhoods!$A:$C,3,0)</f>
        <v>Williamsburg</v>
      </c>
      <c r="K2159" t="s">
        <v>11822</v>
      </c>
      <c r="L2159" t="str">
        <f t="shared" si="132"/>
        <v>No</v>
      </c>
      <c r="M2159">
        <v>8</v>
      </c>
      <c r="N2159" t="str" cm="1">
        <f t="array" ref="N2159">_xlfn.IFS(M2159&lt;=2,"Small",M2159&lt;=5,"Medium",M2159&gt;5,"Large")</f>
        <v>Large</v>
      </c>
      <c r="O2159" s="50">
        <v>339</v>
      </c>
      <c r="P2159" s="67">
        <f t="shared" si="133"/>
        <v>0.04</v>
      </c>
      <c r="Q2159" s="52">
        <v>4.8</v>
      </c>
      <c r="R2159" s="52" t="str" cm="1">
        <f t="array" ref="R2159">_xlfn.IFS(ROUND(Q2159,0)=5,"Excellent",ROUND(Q2159,0)=4,"Good",ROUND(Q2159,0)=3,"Ok",ROUND(Q2159,0)&lt;3,"Bad")</f>
        <v>Excellent</v>
      </c>
      <c r="S2159">
        <v>109</v>
      </c>
      <c r="T2159" t="str">
        <f t="shared" si="134"/>
        <v>Yes</v>
      </c>
      <c r="U2159" s="65">
        <v>42590</v>
      </c>
      <c r="V2159" s="65">
        <v>44007</v>
      </c>
      <c r="W2159">
        <v>103</v>
      </c>
      <c r="X2159" t="str">
        <f t="shared" si="135"/>
        <v>Active</v>
      </c>
      <c r="Y2159" t="s">
        <v>15616</v>
      </c>
    </row>
    <row r="2160" spans="1:25" x14ac:dyDescent="0.25">
      <c r="A2160">
        <v>2159</v>
      </c>
      <c r="B2160" t="s">
        <v>14451</v>
      </c>
      <c r="C2160">
        <v>98</v>
      </c>
      <c r="D2160" t="str">
        <f>VLOOKUP($C2160,Hosts!$A:$O,10,0)</f>
        <v>New York</v>
      </c>
      <c r="E2160" s="67">
        <f>INDEX(Hosts!$A:$O,MATCH(Places!$C2160,Hosts!$A:$A,0),MATCH(Places!E$1,Hosts!$1:$1,0))</f>
        <v>1</v>
      </c>
      <c r="F2160" s="67">
        <f>INDEX(Hosts!$A:$O,MATCH(Places!$C2160,Hosts!$A:$A,0),MATCH(Places!F$1,Hosts!$1:$1,0))</f>
        <v>0.92</v>
      </c>
      <c r="G2160" s="67" t="str">
        <f>INDEX(Hosts!$A:$O,MATCH(Places!$C2160,Hosts!$A:$A,0),MATCH(Places!G$1,Hosts!$1:$1,0))</f>
        <v>Yes</v>
      </c>
      <c r="H2160">
        <v>8</v>
      </c>
      <c r="I2160" t="str">
        <f>VLOOKUP($H2160,Neighborhoods!$A:$C,2,0)</f>
        <v>Brooklyn</v>
      </c>
      <c r="J2160" t="str">
        <f>VLOOKUP($H2160,Neighborhoods!$A:$C,3,0)</f>
        <v>Bushwick</v>
      </c>
      <c r="K2160" t="s">
        <v>11822</v>
      </c>
      <c r="L2160" t="str">
        <f t="shared" si="132"/>
        <v>No</v>
      </c>
      <c r="M2160">
        <v>5</v>
      </c>
      <c r="N2160" t="str" cm="1">
        <f t="array" ref="N2160">_xlfn.IFS(M2160&lt;=2,"Small",M2160&lt;=5,"Medium",M2160&gt;5,"Large")</f>
        <v>Medium</v>
      </c>
      <c r="O2160" s="50">
        <v>131</v>
      </c>
      <c r="P2160" s="67">
        <f t="shared" si="133"/>
        <v>0.03</v>
      </c>
      <c r="Q2160" s="52">
        <v>4.91</v>
      </c>
      <c r="R2160" s="52" t="str" cm="1">
        <f t="array" ref="R2160">_xlfn.IFS(ROUND(Q2160,0)=5,"Excellent",ROUND(Q2160,0)=4,"Good",ROUND(Q2160,0)=3,"Ok",ROUND(Q2160,0)&lt;3,"Bad")</f>
        <v>Excellent</v>
      </c>
      <c r="S2160">
        <v>141</v>
      </c>
      <c r="T2160" t="str">
        <f t="shared" si="134"/>
        <v>Yes</v>
      </c>
      <c r="U2160" s="65">
        <v>42940</v>
      </c>
      <c r="V2160" s="65">
        <v>43913</v>
      </c>
      <c r="W2160">
        <v>110</v>
      </c>
      <c r="X2160" t="str">
        <f t="shared" si="135"/>
        <v>Active</v>
      </c>
      <c r="Y2160" t="s">
        <v>15615</v>
      </c>
    </row>
    <row r="2161" spans="1:25" x14ac:dyDescent="0.25">
      <c r="A2161">
        <v>2160</v>
      </c>
      <c r="B2161" t="s">
        <v>1600</v>
      </c>
      <c r="C2161">
        <v>2084</v>
      </c>
      <c r="D2161" t="str">
        <f>VLOOKUP($C2161,Hosts!$A:$O,10,0)</f>
        <v>New York</v>
      </c>
      <c r="E2161" s="67">
        <f>INDEX(Hosts!$A:$O,MATCH(Places!$C2161,Hosts!$A:$A,0),MATCH(Places!E$1,Hosts!$1:$1,0))</f>
        <v>0.79</v>
      </c>
      <c r="F2161" s="67">
        <f>INDEX(Hosts!$A:$O,MATCH(Places!$C2161,Hosts!$A:$A,0),MATCH(Places!F$1,Hosts!$1:$1,0))</f>
        <v>1</v>
      </c>
      <c r="G2161" s="67" t="str">
        <f>INDEX(Hosts!$A:$O,MATCH(Places!$C2161,Hosts!$A:$A,0),MATCH(Places!G$1,Hosts!$1:$1,0))</f>
        <v>Yes</v>
      </c>
      <c r="H2161">
        <v>24</v>
      </c>
      <c r="I2161" t="str">
        <f>VLOOKUP($H2161,Neighborhoods!$A:$C,2,0)</f>
        <v>Queens</v>
      </c>
      <c r="J2161" t="str">
        <f>VLOOKUP($H2161,Neighborhoods!$A:$C,3,0)</f>
        <v>Long Island City</v>
      </c>
      <c r="K2161" t="s">
        <v>1</v>
      </c>
      <c r="L2161" t="str">
        <f t="shared" si="132"/>
        <v>Yes</v>
      </c>
      <c r="M2161">
        <v>2</v>
      </c>
      <c r="N2161" t="str" cm="1">
        <f t="array" ref="N2161">_xlfn.IFS(M2161&lt;=2,"Small",M2161&lt;=5,"Medium",M2161&gt;5,"Large")</f>
        <v>Small</v>
      </c>
      <c r="O2161" s="50">
        <v>68</v>
      </c>
      <c r="P2161" s="67">
        <f t="shared" si="133"/>
        <v>0.03</v>
      </c>
      <c r="Q2161" s="52">
        <v>4.8899999999999997</v>
      </c>
      <c r="R2161" s="52" t="str" cm="1">
        <f t="array" ref="R2161">_xlfn.IFS(ROUND(Q2161,0)=5,"Excellent",ROUND(Q2161,0)=4,"Good",ROUND(Q2161,0)=3,"Ok",ROUND(Q2161,0)&lt;3,"Bad")</f>
        <v>Excellent</v>
      </c>
      <c r="S2161">
        <v>141</v>
      </c>
      <c r="T2161" t="str">
        <f t="shared" si="134"/>
        <v>Yes</v>
      </c>
      <c r="U2161" s="65">
        <v>42584</v>
      </c>
      <c r="V2161" s="65">
        <v>44025</v>
      </c>
      <c r="W2161">
        <v>15</v>
      </c>
      <c r="X2161" t="str">
        <f t="shared" si="135"/>
        <v>Active</v>
      </c>
      <c r="Y2161" t="s">
        <v>15616</v>
      </c>
    </row>
    <row r="2162" spans="1:25" x14ac:dyDescent="0.25">
      <c r="A2162">
        <v>2161</v>
      </c>
      <c r="B2162" t="s">
        <v>1601</v>
      </c>
      <c r="C2162">
        <v>782</v>
      </c>
      <c r="D2162" t="str">
        <f>VLOOKUP($C2162,Hosts!$A:$O,10,0)</f>
        <v>New York</v>
      </c>
      <c r="E2162" s="67">
        <f>INDEX(Hosts!$A:$O,MATCH(Places!$C2162,Hosts!$A:$A,0),MATCH(Places!E$1,Hosts!$1:$1,0))</f>
        <v>1</v>
      </c>
      <c r="F2162" s="67">
        <f>INDEX(Hosts!$A:$O,MATCH(Places!$C2162,Hosts!$A:$A,0),MATCH(Places!F$1,Hosts!$1:$1,0))</f>
        <v>1</v>
      </c>
      <c r="G2162" s="67" t="str">
        <f>INDEX(Hosts!$A:$O,MATCH(Places!$C2162,Hosts!$A:$A,0),MATCH(Places!G$1,Hosts!$1:$1,0))</f>
        <v>Yes</v>
      </c>
      <c r="H2162">
        <v>7</v>
      </c>
      <c r="I2162" t="str">
        <f>VLOOKUP($H2162,Neighborhoods!$A:$C,2,0)</f>
        <v>Brooklyn</v>
      </c>
      <c r="J2162" t="str">
        <f>VLOOKUP($H2162,Neighborhoods!$A:$C,3,0)</f>
        <v>Bedford-Stuyvesant</v>
      </c>
      <c r="K2162" t="s">
        <v>16</v>
      </c>
      <c r="L2162" t="str">
        <f t="shared" si="132"/>
        <v>Yes</v>
      </c>
      <c r="M2162">
        <v>1</v>
      </c>
      <c r="N2162" t="str" cm="1">
        <f t="array" ref="N2162">_xlfn.IFS(M2162&lt;=2,"Small",M2162&lt;=5,"Medium",M2162&gt;5,"Large")</f>
        <v>Small</v>
      </c>
      <c r="O2162" s="50">
        <v>52</v>
      </c>
      <c r="P2162" s="67">
        <f t="shared" si="133"/>
        <v>0.03</v>
      </c>
      <c r="Q2162" s="52">
        <v>4.3</v>
      </c>
      <c r="R2162" s="52" t="str" cm="1">
        <f t="array" ref="R2162">_xlfn.IFS(ROUND(Q2162,0)=5,"Excellent",ROUND(Q2162,0)=4,"Good",ROUND(Q2162,0)=3,"Ok",ROUND(Q2162,0)&lt;3,"Bad")</f>
        <v>Good</v>
      </c>
      <c r="S2162">
        <v>10</v>
      </c>
      <c r="T2162" t="str">
        <f t="shared" si="134"/>
        <v>No</v>
      </c>
      <c r="U2162" s="65">
        <v>42606</v>
      </c>
      <c r="V2162" s="65">
        <v>43035</v>
      </c>
      <c r="W2162">
        <v>365</v>
      </c>
      <c r="X2162" t="str">
        <f t="shared" si="135"/>
        <v>Active</v>
      </c>
      <c r="Y2162" t="s">
        <v>15616</v>
      </c>
    </row>
    <row r="2163" spans="1:25" x14ac:dyDescent="0.25">
      <c r="A2163">
        <v>2162</v>
      </c>
      <c r="B2163" t="s">
        <v>1602</v>
      </c>
      <c r="C2163">
        <v>2358</v>
      </c>
      <c r="D2163" t="str">
        <f>VLOOKUP($C2163,Hosts!$A:$O,10,0)</f>
        <v>New York</v>
      </c>
      <c r="E2163" s="67">
        <f>INDEX(Hosts!$A:$O,MATCH(Places!$C2163,Hosts!$A:$A,0),MATCH(Places!E$1,Hosts!$1:$1,0))</f>
        <v>1</v>
      </c>
      <c r="F2163" s="67">
        <f>INDEX(Hosts!$A:$O,MATCH(Places!$C2163,Hosts!$A:$A,0),MATCH(Places!F$1,Hosts!$1:$1,0))</f>
        <v>0.95</v>
      </c>
      <c r="G2163" s="67" t="str">
        <f>INDEX(Hosts!$A:$O,MATCH(Places!$C2163,Hosts!$A:$A,0),MATCH(Places!G$1,Hosts!$1:$1,0))</f>
        <v>Yes</v>
      </c>
      <c r="H2163">
        <v>19</v>
      </c>
      <c r="I2163" t="str">
        <f>VLOOKUP($H2163,Neighborhoods!$A:$C,2,0)</f>
        <v>Manhattan</v>
      </c>
      <c r="J2163" t="str">
        <f>VLOOKUP($H2163,Neighborhoods!$A:$C,3,0)</f>
        <v>Upper East Side</v>
      </c>
      <c r="K2163" t="s">
        <v>11822</v>
      </c>
      <c r="L2163" t="str">
        <f t="shared" si="132"/>
        <v>No</v>
      </c>
      <c r="M2163">
        <v>2</v>
      </c>
      <c r="N2163" t="str" cm="1">
        <f t="array" ref="N2163">_xlfn.IFS(M2163&lt;=2,"Small",M2163&lt;=5,"Medium",M2163&gt;5,"Large")</f>
        <v>Small</v>
      </c>
      <c r="O2163" s="50">
        <v>161</v>
      </c>
      <c r="P2163" s="67">
        <f t="shared" si="133"/>
        <v>0.03</v>
      </c>
      <c r="Q2163" s="52">
        <v>4.92</v>
      </c>
      <c r="R2163" s="52" t="str" cm="1">
        <f t="array" ref="R2163">_xlfn.IFS(ROUND(Q2163,0)=5,"Excellent",ROUND(Q2163,0)=4,"Good",ROUND(Q2163,0)=3,"Ok",ROUND(Q2163,0)&lt;3,"Bad")</f>
        <v>Excellent</v>
      </c>
      <c r="S2163">
        <v>153</v>
      </c>
      <c r="T2163" t="str">
        <f t="shared" si="134"/>
        <v>Yes</v>
      </c>
      <c r="U2163" s="65">
        <v>42635</v>
      </c>
      <c r="V2163" s="65">
        <v>43901</v>
      </c>
      <c r="W2163">
        <v>321</v>
      </c>
      <c r="X2163" t="str">
        <f t="shared" si="135"/>
        <v>Active</v>
      </c>
      <c r="Y2163" t="s">
        <v>15615</v>
      </c>
    </row>
    <row r="2164" spans="1:25" x14ac:dyDescent="0.25">
      <c r="A2164">
        <v>2163</v>
      </c>
      <c r="B2164" t="s">
        <v>13208</v>
      </c>
      <c r="C2164">
        <v>2946</v>
      </c>
      <c r="D2164" t="str">
        <f>VLOOKUP($C2164,Hosts!$A:$O,10,0)</f>
        <v>New York</v>
      </c>
      <c r="E2164" s="67">
        <f>INDEX(Hosts!$A:$O,MATCH(Places!$C2164,Hosts!$A:$A,0),MATCH(Places!E$1,Hosts!$1:$1,0))</f>
        <v>1</v>
      </c>
      <c r="F2164" s="67">
        <f>INDEX(Hosts!$A:$O,MATCH(Places!$C2164,Hosts!$A:$A,0),MATCH(Places!F$1,Hosts!$1:$1,0))</f>
        <v>1</v>
      </c>
      <c r="G2164" s="67" t="str">
        <f>INDEX(Hosts!$A:$O,MATCH(Places!$C2164,Hosts!$A:$A,0),MATCH(Places!G$1,Hosts!$1:$1,0))</f>
        <v>Yes</v>
      </c>
      <c r="H2164">
        <v>17</v>
      </c>
      <c r="I2164" t="str">
        <f>VLOOKUP($H2164,Neighborhoods!$A:$C,2,0)</f>
        <v>Manhattan</v>
      </c>
      <c r="J2164" t="str">
        <f>VLOOKUP($H2164,Neighborhoods!$A:$C,3,0)</f>
        <v>Hell's Kitchen</v>
      </c>
      <c r="K2164" t="s">
        <v>1</v>
      </c>
      <c r="L2164" t="str">
        <f t="shared" si="132"/>
        <v>Yes</v>
      </c>
      <c r="M2164">
        <v>2</v>
      </c>
      <c r="N2164" t="str" cm="1">
        <f t="array" ref="N2164">_xlfn.IFS(M2164&lt;=2,"Small",M2164&lt;=5,"Medium",M2164&gt;5,"Large")</f>
        <v>Small</v>
      </c>
      <c r="O2164" s="50">
        <v>212</v>
      </c>
      <c r="P2164" s="67">
        <f t="shared" si="133"/>
        <v>0.04</v>
      </c>
      <c r="Q2164" s="52">
        <v>4.82</v>
      </c>
      <c r="R2164" s="52" t="str" cm="1">
        <f t="array" ref="R2164">_xlfn.IFS(ROUND(Q2164,0)=5,"Excellent",ROUND(Q2164,0)=4,"Good",ROUND(Q2164,0)=3,"Ok",ROUND(Q2164,0)&lt;3,"Bad")</f>
        <v>Excellent</v>
      </c>
      <c r="S2164">
        <v>45</v>
      </c>
      <c r="T2164" t="str">
        <f t="shared" si="134"/>
        <v>No</v>
      </c>
      <c r="U2164" s="65">
        <v>42991</v>
      </c>
      <c r="V2164" s="65">
        <v>43832</v>
      </c>
      <c r="W2164">
        <v>352</v>
      </c>
      <c r="X2164" t="str">
        <f t="shared" si="135"/>
        <v>Active</v>
      </c>
      <c r="Y2164" t="s">
        <v>15615</v>
      </c>
    </row>
    <row r="2165" spans="1:25" x14ac:dyDescent="0.25">
      <c r="A2165">
        <v>2164</v>
      </c>
      <c r="B2165" t="s">
        <v>1603</v>
      </c>
      <c r="C2165">
        <v>2943</v>
      </c>
      <c r="D2165" t="str">
        <f>VLOOKUP($C2165,Hosts!$A:$O,10,0)</f>
        <v>New York</v>
      </c>
      <c r="E2165" s="67">
        <f>INDEX(Hosts!$A:$O,MATCH(Places!$C2165,Hosts!$A:$A,0),MATCH(Places!E$1,Hosts!$1:$1,0))</f>
        <v>1</v>
      </c>
      <c r="F2165" s="67">
        <f>INDEX(Hosts!$A:$O,MATCH(Places!$C2165,Hosts!$A:$A,0),MATCH(Places!F$1,Hosts!$1:$1,0))</f>
        <v>1</v>
      </c>
      <c r="G2165" s="67" t="str">
        <f>INDEX(Hosts!$A:$O,MATCH(Places!$C2165,Hosts!$A:$A,0),MATCH(Places!G$1,Hosts!$1:$1,0))</f>
        <v>No</v>
      </c>
      <c r="H2165">
        <v>12</v>
      </c>
      <c r="I2165" t="str">
        <f>VLOOKUP($H2165,Neighborhoods!$A:$C,2,0)</f>
        <v>Brooklyn</v>
      </c>
      <c r="J2165" t="str">
        <f>VLOOKUP($H2165,Neighborhoods!$A:$C,3,0)</f>
        <v>Williamsburg</v>
      </c>
      <c r="K2165" t="s">
        <v>11822</v>
      </c>
      <c r="L2165" t="str">
        <f t="shared" si="132"/>
        <v>No</v>
      </c>
      <c r="M2165">
        <v>7</v>
      </c>
      <c r="N2165" t="str" cm="1">
        <f t="array" ref="N2165">_xlfn.IFS(M2165&lt;=2,"Small",M2165&lt;=5,"Medium",M2165&gt;5,"Large")</f>
        <v>Large</v>
      </c>
      <c r="O2165" s="50">
        <v>104</v>
      </c>
      <c r="P2165" s="67">
        <f t="shared" si="133"/>
        <v>0.03</v>
      </c>
      <c r="Q2165" s="52">
        <v>4.66</v>
      </c>
      <c r="R2165" s="52" t="str" cm="1">
        <f t="array" ref="R2165">_xlfn.IFS(ROUND(Q2165,0)=5,"Excellent",ROUND(Q2165,0)=4,"Good",ROUND(Q2165,0)=3,"Ok",ROUND(Q2165,0)&lt;3,"Bad")</f>
        <v>Excellent</v>
      </c>
      <c r="S2165">
        <v>151</v>
      </c>
      <c r="T2165" t="str">
        <f t="shared" si="134"/>
        <v>No</v>
      </c>
      <c r="U2165" s="65">
        <v>42623</v>
      </c>
      <c r="V2165" s="65">
        <v>43898</v>
      </c>
      <c r="W2165">
        <v>322</v>
      </c>
      <c r="X2165" t="str">
        <f t="shared" si="135"/>
        <v>Active</v>
      </c>
      <c r="Y2165" t="s">
        <v>15616</v>
      </c>
    </row>
    <row r="2166" spans="1:25" x14ac:dyDescent="0.25">
      <c r="A2166">
        <v>2165</v>
      </c>
      <c r="B2166" t="s">
        <v>1604</v>
      </c>
      <c r="C2166">
        <v>2950</v>
      </c>
      <c r="D2166" t="str">
        <f>VLOOKUP($C2166,Hosts!$A:$O,10,0)</f>
        <v>New York</v>
      </c>
      <c r="E2166" s="67">
        <f>INDEX(Hosts!$A:$O,MATCH(Places!$C2166,Hosts!$A:$A,0),MATCH(Places!E$1,Hosts!$1:$1,0))</f>
        <v>0</v>
      </c>
      <c r="F2166" s="67">
        <f>INDEX(Hosts!$A:$O,MATCH(Places!$C2166,Hosts!$A:$A,0),MATCH(Places!F$1,Hosts!$1:$1,0))</f>
        <v>0.47</v>
      </c>
      <c r="G2166" s="67" t="str">
        <f>INDEX(Hosts!$A:$O,MATCH(Places!$C2166,Hosts!$A:$A,0),MATCH(Places!G$1,Hosts!$1:$1,0))</f>
        <v>No</v>
      </c>
      <c r="H2166">
        <v>23</v>
      </c>
      <c r="I2166" t="str">
        <f>VLOOKUP($H2166,Neighborhoods!$A:$C,2,0)</f>
        <v>Queens</v>
      </c>
      <c r="J2166" t="str">
        <f>VLOOKUP($H2166,Neighborhoods!$A:$C,3,0)</f>
        <v>Jamaica</v>
      </c>
      <c r="K2166" t="s">
        <v>11822</v>
      </c>
      <c r="L2166" t="str">
        <f t="shared" si="132"/>
        <v>No</v>
      </c>
      <c r="M2166">
        <v>3</v>
      </c>
      <c r="N2166" t="str" cm="1">
        <f t="array" ref="N2166">_xlfn.IFS(M2166&lt;=2,"Small",M2166&lt;=5,"Medium",M2166&gt;5,"Large")</f>
        <v>Medium</v>
      </c>
      <c r="O2166" s="50">
        <v>108</v>
      </c>
      <c r="P2166" s="67">
        <f t="shared" si="133"/>
        <v>0.03</v>
      </c>
      <c r="Q2166" s="52">
        <v>4.66</v>
      </c>
      <c r="R2166" s="52" t="str" cm="1">
        <f t="array" ref="R2166">_xlfn.IFS(ROUND(Q2166,0)=5,"Excellent",ROUND(Q2166,0)=4,"Good",ROUND(Q2166,0)=3,"Ok",ROUND(Q2166,0)&lt;3,"Bad")</f>
        <v>Excellent</v>
      </c>
      <c r="S2166">
        <v>38</v>
      </c>
      <c r="T2166" t="str">
        <f t="shared" si="134"/>
        <v>No</v>
      </c>
      <c r="U2166" s="65">
        <v>42603</v>
      </c>
      <c r="V2166" s="65">
        <v>43765</v>
      </c>
      <c r="W2166">
        <v>289</v>
      </c>
      <c r="X2166" t="str">
        <f t="shared" si="135"/>
        <v>Active</v>
      </c>
      <c r="Y2166" t="s">
        <v>15615</v>
      </c>
    </row>
    <row r="2167" spans="1:25" x14ac:dyDescent="0.25">
      <c r="A2167">
        <v>2166</v>
      </c>
      <c r="B2167" t="s">
        <v>15158</v>
      </c>
      <c r="C2167">
        <v>2482</v>
      </c>
      <c r="D2167" t="str">
        <f>VLOOKUP($C2167,Hosts!$A:$O,10,0)</f>
        <v>New York</v>
      </c>
      <c r="E2167" s="67">
        <f>INDEX(Hosts!$A:$O,MATCH(Places!$C2167,Hosts!$A:$A,0),MATCH(Places!E$1,Hosts!$1:$1,0))</f>
        <v>1</v>
      </c>
      <c r="F2167" s="67">
        <f>INDEX(Hosts!$A:$O,MATCH(Places!$C2167,Hosts!$A:$A,0),MATCH(Places!F$1,Hosts!$1:$1,0))</f>
        <v>0.65</v>
      </c>
      <c r="G2167" s="67" t="str">
        <f>INDEX(Hosts!$A:$O,MATCH(Places!$C2167,Hosts!$A:$A,0),MATCH(Places!G$1,Hosts!$1:$1,0))</f>
        <v>No</v>
      </c>
      <c r="H2167">
        <v>12</v>
      </c>
      <c r="I2167" t="str">
        <f>VLOOKUP($H2167,Neighborhoods!$A:$C,2,0)</f>
        <v>Brooklyn</v>
      </c>
      <c r="J2167" t="str">
        <f>VLOOKUP($H2167,Neighborhoods!$A:$C,3,0)</f>
        <v>Williamsburg</v>
      </c>
      <c r="K2167" t="s">
        <v>1</v>
      </c>
      <c r="L2167" t="str">
        <f t="shared" si="132"/>
        <v>Yes</v>
      </c>
      <c r="M2167">
        <v>1</v>
      </c>
      <c r="N2167" t="str" cm="1">
        <f t="array" ref="N2167">_xlfn.IFS(M2167&lt;=2,"Small",M2167&lt;=5,"Medium",M2167&gt;5,"Large")</f>
        <v>Small</v>
      </c>
      <c r="O2167" s="50">
        <v>78</v>
      </c>
      <c r="P2167" s="67">
        <f t="shared" si="133"/>
        <v>0.03</v>
      </c>
      <c r="Q2167" s="52">
        <v>4.7699999999999996</v>
      </c>
      <c r="R2167" s="52" t="str" cm="1">
        <f t="array" ref="R2167">_xlfn.IFS(ROUND(Q2167,0)=5,"Excellent",ROUND(Q2167,0)=4,"Good",ROUND(Q2167,0)=3,"Ok",ROUND(Q2167,0)&lt;3,"Bad")</f>
        <v>Excellent</v>
      </c>
      <c r="S2167">
        <v>13</v>
      </c>
      <c r="T2167" t="str">
        <f t="shared" si="134"/>
        <v>No</v>
      </c>
      <c r="U2167" s="65">
        <v>42629</v>
      </c>
      <c r="V2167" s="65">
        <v>43660</v>
      </c>
      <c r="W2167">
        <v>365</v>
      </c>
      <c r="X2167" t="str">
        <f t="shared" si="135"/>
        <v>Active</v>
      </c>
      <c r="Y2167" t="s">
        <v>15615</v>
      </c>
    </row>
    <row r="2168" spans="1:25" x14ac:dyDescent="0.25">
      <c r="A2168">
        <v>2167</v>
      </c>
      <c r="B2168" t="s">
        <v>1605</v>
      </c>
      <c r="C2168">
        <v>2496</v>
      </c>
      <c r="D2168" t="str">
        <f>VLOOKUP($C2168,Hosts!$A:$O,10,0)</f>
        <v>New York</v>
      </c>
      <c r="E2168" s="67">
        <f>INDEX(Hosts!$A:$O,MATCH(Places!$C2168,Hosts!$A:$A,0),MATCH(Places!E$1,Hosts!$1:$1,0))</f>
        <v>0.6</v>
      </c>
      <c r="F2168" s="67">
        <f>INDEX(Hosts!$A:$O,MATCH(Places!$C2168,Hosts!$A:$A,0),MATCH(Places!F$1,Hosts!$1:$1,0))</f>
        <v>0.44</v>
      </c>
      <c r="G2168" s="67" t="str">
        <f>INDEX(Hosts!$A:$O,MATCH(Places!$C2168,Hosts!$A:$A,0),MATCH(Places!G$1,Hosts!$1:$1,0))</f>
        <v>No</v>
      </c>
      <c r="H2168">
        <v>20</v>
      </c>
      <c r="I2168" t="str">
        <f>VLOOKUP($H2168,Neighborhoods!$A:$C,2,0)</f>
        <v>Manhattan</v>
      </c>
      <c r="J2168" t="str">
        <f>VLOOKUP($H2168,Neighborhoods!$A:$C,3,0)</f>
        <v>Upper West Side</v>
      </c>
      <c r="K2168" t="s">
        <v>11822</v>
      </c>
      <c r="L2168" t="str">
        <f t="shared" si="132"/>
        <v>No</v>
      </c>
      <c r="M2168">
        <v>5</v>
      </c>
      <c r="N2168" t="str" cm="1">
        <f t="array" ref="N2168">_xlfn.IFS(M2168&lt;=2,"Small",M2168&lt;=5,"Medium",M2168&gt;5,"Large")</f>
        <v>Medium</v>
      </c>
      <c r="O2168" s="50">
        <v>220</v>
      </c>
      <c r="P2168" s="67">
        <f t="shared" si="133"/>
        <v>0.04</v>
      </c>
      <c r="Q2168" s="52">
        <v>4.88</v>
      </c>
      <c r="R2168" s="52" t="str" cm="1">
        <f t="array" ref="R2168">_xlfn.IFS(ROUND(Q2168,0)=5,"Excellent",ROUND(Q2168,0)=4,"Good",ROUND(Q2168,0)=3,"Ok",ROUND(Q2168,0)&lt;3,"Bad")</f>
        <v>Excellent</v>
      </c>
      <c r="S2168">
        <v>8</v>
      </c>
      <c r="T2168" t="str">
        <f t="shared" si="134"/>
        <v>No</v>
      </c>
      <c r="U2168" s="65">
        <v>42586</v>
      </c>
      <c r="V2168" s="65">
        <v>43310</v>
      </c>
      <c r="W2168">
        <v>331</v>
      </c>
      <c r="X2168" t="str">
        <f t="shared" si="135"/>
        <v>Active</v>
      </c>
      <c r="Y2168" t="s">
        <v>15615</v>
      </c>
    </row>
    <row r="2169" spans="1:25" x14ac:dyDescent="0.25">
      <c r="A2169">
        <v>2168</v>
      </c>
      <c r="B2169" t="s">
        <v>15311</v>
      </c>
      <c r="C2169">
        <v>2750</v>
      </c>
      <c r="D2169" t="str">
        <f>VLOOKUP($C2169,Hosts!$A:$O,10,0)</f>
        <v>New York</v>
      </c>
      <c r="E2169" s="67">
        <f>INDEX(Hosts!$A:$O,MATCH(Places!$C2169,Hosts!$A:$A,0),MATCH(Places!E$1,Hosts!$1:$1,0))</f>
        <v>1</v>
      </c>
      <c r="F2169" s="67">
        <f>INDEX(Hosts!$A:$O,MATCH(Places!$C2169,Hosts!$A:$A,0),MATCH(Places!F$1,Hosts!$1:$1,0))</f>
        <v>0.7</v>
      </c>
      <c r="G2169" s="67" t="str">
        <f>INDEX(Hosts!$A:$O,MATCH(Places!$C2169,Hosts!$A:$A,0),MATCH(Places!G$1,Hosts!$1:$1,0))</f>
        <v>Yes</v>
      </c>
      <c r="H2169">
        <v>8</v>
      </c>
      <c r="I2169" t="str">
        <f>VLOOKUP($H2169,Neighborhoods!$A:$C,2,0)</f>
        <v>Brooklyn</v>
      </c>
      <c r="J2169" t="str">
        <f>VLOOKUP($H2169,Neighborhoods!$A:$C,3,0)</f>
        <v>Bushwick</v>
      </c>
      <c r="K2169" t="s">
        <v>11822</v>
      </c>
      <c r="L2169" t="str">
        <f t="shared" si="132"/>
        <v>No</v>
      </c>
      <c r="M2169">
        <v>2</v>
      </c>
      <c r="N2169" t="str" cm="1">
        <f t="array" ref="N2169">_xlfn.IFS(M2169&lt;=2,"Small",M2169&lt;=5,"Medium",M2169&gt;5,"Large")</f>
        <v>Small</v>
      </c>
      <c r="O2169" s="50">
        <v>127</v>
      </c>
      <c r="P2169" s="67">
        <f t="shared" si="133"/>
        <v>0.03</v>
      </c>
      <c r="Q2169" s="52">
        <v>4.8499999999999996</v>
      </c>
      <c r="R2169" s="52" t="str" cm="1">
        <f t="array" ref="R2169">_xlfn.IFS(ROUND(Q2169,0)=5,"Excellent",ROUND(Q2169,0)=4,"Good",ROUND(Q2169,0)=3,"Ok",ROUND(Q2169,0)&lt;3,"Bad")</f>
        <v>Excellent</v>
      </c>
      <c r="S2169">
        <v>13</v>
      </c>
      <c r="T2169" t="str">
        <f t="shared" si="134"/>
        <v>No</v>
      </c>
      <c r="U2169" s="65">
        <v>43661</v>
      </c>
      <c r="V2169" s="65">
        <v>44054</v>
      </c>
      <c r="W2169">
        <v>180</v>
      </c>
      <c r="X2169" t="str">
        <f t="shared" si="135"/>
        <v>Active</v>
      </c>
      <c r="Y2169" t="s">
        <v>15615</v>
      </c>
    </row>
    <row r="2170" spans="1:25" x14ac:dyDescent="0.25">
      <c r="A2170">
        <v>2169</v>
      </c>
      <c r="B2170" t="s">
        <v>15503</v>
      </c>
      <c r="C2170">
        <v>2790</v>
      </c>
      <c r="D2170" t="str">
        <f>VLOOKUP($C2170,Hosts!$A:$O,10,0)</f>
        <v>New York</v>
      </c>
      <c r="E2170" s="67">
        <f>INDEX(Hosts!$A:$O,MATCH(Places!$C2170,Hosts!$A:$A,0),MATCH(Places!E$1,Hosts!$1:$1,0))</f>
        <v>1</v>
      </c>
      <c r="F2170" s="67">
        <f>INDEX(Hosts!$A:$O,MATCH(Places!$C2170,Hosts!$A:$A,0),MATCH(Places!F$1,Hosts!$1:$1,0))</f>
        <v>0.96</v>
      </c>
      <c r="G2170" s="67" t="str">
        <f>INDEX(Hosts!$A:$O,MATCH(Places!$C2170,Hosts!$A:$A,0),MATCH(Places!G$1,Hosts!$1:$1,0))</f>
        <v>No</v>
      </c>
      <c r="H2170">
        <v>7</v>
      </c>
      <c r="I2170" t="str">
        <f>VLOOKUP($H2170,Neighborhoods!$A:$C,2,0)</f>
        <v>Brooklyn</v>
      </c>
      <c r="J2170" t="str">
        <f>VLOOKUP($H2170,Neighborhoods!$A:$C,3,0)</f>
        <v>Bedford-Stuyvesant</v>
      </c>
      <c r="K2170" t="s">
        <v>1</v>
      </c>
      <c r="L2170" t="str">
        <f t="shared" si="132"/>
        <v>Yes</v>
      </c>
      <c r="M2170">
        <v>2</v>
      </c>
      <c r="N2170" t="str" cm="1">
        <f t="array" ref="N2170">_xlfn.IFS(M2170&lt;=2,"Small",M2170&lt;=5,"Medium",M2170&gt;5,"Large")</f>
        <v>Small</v>
      </c>
      <c r="O2170" s="50">
        <v>45</v>
      </c>
      <c r="P2170" s="67">
        <f t="shared" si="133"/>
        <v>0.03</v>
      </c>
      <c r="Q2170" s="52">
        <v>4.5</v>
      </c>
      <c r="R2170" s="52" t="str" cm="1">
        <f t="array" ref="R2170">_xlfn.IFS(ROUND(Q2170,0)=5,"Excellent",ROUND(Q2170,0)=4,"Good",ROUND(Q2170,0)=3,"Ok",ROUND(Q2170,0)&lt;3,"Bad")</f>
        <v>Excellent</v>
      </c>
      <c r="S2170">
        <v>12</v>
      </c>
      <c r="T2170" t="str">
        <f t="shared" si="134"/>
        <v>No</v>
      </c>
      <c r="U2170" s="65">
        <v>42634</v>
      </c>
      <c r="V2170" s="65">
        <v>43885</v>
      </c>
      <c r="W2170">
        <v>208</v>
      </c>
      <c r="X2170" t="str">
        <f t="shared" si="135"/>
        <v>Active</v>
      </c>
      <c r="Y2170" t="s">
        <v>15615</v>
      </c>
    </row>
    <row r="2171" spans="1:25" x14ac:dyDescent="0.25">
      <c r="A2171">
        <v>2170</v>
      </c>
      <c r="B2171" t="s">
        <v>1606</v>
      </c>
      <c r="C2171">
        <v>2026</v>
      </c>
      <c r="D2171" t="str">
        <f>VLOOKUP($C2171,Hosts!$A:$O,10,0)</f>
        <v>New York</v>
      </c>
      <c r="E2171" s="67">
        <f>INDEX(Hosts!$A:$O,MATCH(Places!$C2171,Hosts!$A:$A,0),MATCH(Places!E$1,Hosts!$1:$1,0))</f>
        <v>1</v>
      </c>
      <c r="F2171" s="67">
        <f>INDEX(Hosts!$A:$O,MATCH(Places!$C2171,Hosts!$A:$A,0),MATCH(Places!F$1,Hosts!$1:$1,0))</f>
        <v>1</v>
      </c>
      <c r="G2171" s="67" t="str">
        <f>INDEX(Hosts!$A:$O,MATCH(Places!$C2171,Hosts!$A:$A,0),MATCH(Places!G$1,Hosts!$1:$1,0))</f>
        <v>Yes</v>
      </c>
      <c r="H2171">
        <v>16</v>
      </c>
      <c r="I2171" t="str">
        <f>VLOOKUP($H2171,Neighborhoods!$A:$C,2,0)</f>
        <v>Manhattan</v>
      </c>
      <c r="J2171" t="str">
        <f>VLOOKUP($H2171,Neighborhoods!$A:$C,3,0)</f>
        <v>Harlem</v>
      </c>
      <c r="K2171" t="s">
        <v>11822</v>
      </c>
      <c r="L2171" t="str">
        <f t="shared" si="132"/>
        <v>No</v>
      </c>
      <c r="M2171">
        <v>2</v>
      </c>
      <c r="N2171" t="str" cm="1">
        <f t="array" ref="N2171">_xlfn.IFS(M2171&lt;=2,"Small",M2171&lt;=5,"Medium",M2171&gt;5,"Large")</f>
        <v>Small</v>
      </c>
      <c r="O2171" s="50">
        <v>83</v>
      </c>
      <c r="P2171" s="67">
        <f t="shared" si="133"/>
        <v>0.03</v>
      </c>
      <c r="Q2171" s="52">
        <v>5</v>
      </c>
      <c r="R2171" s="52" t="str" cm="1">
        <f t="array" ref="R2171">_xlfn.IFS(ROUND(Q2171,0)=5,"Excellent",ROUND(Q2171,0)=4,"Good",ROUND(Q2171,0)=3,"Ok",ROUND(Q2171,0)&lt;3,"Bad")</f>
        <v>Excellent</v>
      </c>
      <c r="S2171">
        <v>16</v>
      </c>
      <c r="T2171" t="str">
        <f t="shared" si="134"/>
        <v>No</v>
      </c>
      <c r="U2171" s="65">
        <v>42630</v>
      </c>
      <c r="V2171" s="65">
        <v>43909</v>
      </c>
      <c r="W2171">
        <v>45</v>
      </c>
      <c r="X2171" t="str">
        <f t="shared" si="135"/>
        <v>Active</v>
      </c>
      <c r="Y2171" t="s">
        <v>15615</v>
      </c>
    </row>
    <row r="2172" spans="1:25" x14ac:dyDescent="0.25">
      <c r="A2172">
        <v>2171</v>
      </c>
      <c r="B2172" t="s">
        <v>1607</v>
      </c>
      <c r="C2172">
        <v>1670</v>
      </c>
      <c r="D2172" t="str">
        <f>VLOOKUP($C2172,Hosts!$A:$O,10,0)</f>
        <v>New York</v>
      </c>
      <c r="E2172" s="67">
        <f>INDEX(Hosts!$A:$O,MATCH(Places!$C2172,Hosts!$A:$A,0),MATCH(Places!E$1,Hosts!$1:$1,0))</f>
        <v>1</v>
      </c>
      <c r="F2172" s="67">
        <f>INDEX(Hosts!$A:$O,MATCH(Places!$C2172,Hosts!$A:$A,0),MATCH(Places!F$1,Hosts!$1:$1,0))</f>
        <v>0.99</v>
      </c>
      <c r="G2172" s="67" t="str">
        <f>INDEX(Hosts!$A:$O,MATCH(Places!$C2172,Hosts!$A:$A,0),MATCH(Places!G$1,Hosts!$1:$1,0))</f>
        <v>Yes</v>
      </c>
      <c r="H2172">
        <v>12</v>
      </c>
      <c r="I2172" t="str">
        <f>VLOOKUP($H2172,Neighborhoods!$A:$C,2,0)</f>
        <v>Brooklyn</v>
      </c>
      <c r="J2172" t="str">
        <f>VLOOKUP($H2172,Neighborhoods!$A:$C,3,0)</f>
        <v>Williamsburg</v>
      </c>
      <c r="K2172" t="s">
        <v>11822</v>
      </c>
      <c r="L2172" t="str">
        <f t="shared" si="132"/>
        <v>No</v>
      </c>
      <c r="M2172">
        <v>2</v>
      </c>
      <c r="N2172" t="str" cm="1">
        <f t="array" ref="N2172">_xlfn.IFS(M2172&lt;=2,"Small",M2172&lt;=5,"Medium",M2172&gt;5,"Large")</f>
        <v>Small</v>
      </c>
      <c r="O2172" s="50">
        <v>249</v>
      </c>
      <c r="P2172" s="67">
        <f t="shared" si="133"/>
        <v>0.04</v>
      </c>
      <c r="Q2172" s="52">
        <v>4.99</v>
      </c>
      <c r="R2172" s="52" t="str" cm="1">
        <f t="array" ref="R2172">_xlfn.IFS(ROUND(Q2172,0)=5,"Excellent",ROUND(Q2172,0)=4,"Good",ROUND(Q2172,0)=3,"Ok",ROUND(Q2172,0)&lt;3,"Bad")</f>
        <v>Excellent</v>
      </c>
      <c r="S2172">
        <v>123</v>
      </c>
      <c r="T2172" t="str">
        <f t="shared" si="134"/>
        <v>Yes</v>
      </c>
      <c r="U2172" s="65">
        <v>42619</v>
      </c>
      <c r="V2172" s="65">
        <v>43970</v>
      </c>
      <c r="W2172">
        <v>317</v>
      </c>
      <c r="X2172" t="str">
        <f t="shared" si="135"/>
        <v>Active</v>
      </c>
      <c r="Y2172" t="s">
        <v>15615</v>
      </c>
    </row>
    <row r="2173" spans="1:25" x14ac:dyDescent="0.25">
      <c r="A2173">
        <v>2172</v>
      </c>
      <c r="B2173" t="s">
        <v>13821</v>
      </c>
      <c r="C2173">
        <v>641</v>
      </c>
      <c r="D2173" t="str">
        <f>VLOOKUP($C2173,Hosts!$A:$O,10,0)</f>
        <v>New York</v>
      </c>
      <c r="E2173" s="67">
        <f>INDEX(Hosts!$A:$O,MATCH(Places!$C2173,Hosts!$A:$A,0),MATCH(Places!E$1,Hosts!$1:$1,0))</f>
        <v>1</v>
      </c>
      <c r="F2173" s="67">
        <f>INDEX(Hosts!$A:$O,MATCH(Places!$C2173,Hosts!$A:$A,0),MATCH(Places!F$1,Hosts!$1:$1,0))</f>
        <v>0.98</v>
      </c>
      <c r="G2173" s="67" t="str">
        <f>INDEX(Hosts!$A:$O,MATCH(Places!$C2173,Hosts!$A:$A,0),MATCH(Places!G$1,Hosts!$1:$1,0))</f>
        <v>Yes</v>
      </c>
      <c r="H2173">
        <v>21</v>
      </c>
      <c r="I2173" t="str">
        <f>VLOOKUP($H2173,Neighborhoods!$A:$C,2,0)</f>
        <v>Queens</v>
      </c>
      <c r="J2173" t="str">
        <f>VLOOKUP($H2173,Neighborhoods!$A:$C,3,0)</f>
        <v>Astoria</v>
      </c>
      <c r="K2173" t="s">
        <v>11822</v>
      </c>
      <c r="L2173" t="str">
        <f t="shared" si="132"/>
        <v>No</v>
      </c>
      <c r="M2173">
        <v>4</v>
      </c>
      <c r="N2173" t="str" cm="1">
        <f t="array" ref="N2173">_xlfn.IFS(M2173&lt;=2,"Small",M2173&lt;=5,"Medium",M2173&gt;5,"Large")</f>
        <v>Medium</v>
      </c>
      <c r="O2173" s="50">
        <v>139</v>
      </c>
      <c r="P2173" s="67">
        <f t="shared" si="133"/>
        <v>0.03</v>
      </c>
      <c r="Q2173" s="52">
        <v>4.99</v>
      </c>
      <c r="R2173" s="52" t="str" cm="1">
        <f t="array" ref="R2173">_xlfn.IFS(ROUND(Q2173,0)=5,"Excellent",ROUND(Q2173,0)=4,"Good",ROUND(Q2173,0)=3,"Ok",ROUND(Q2173,0)&lt;3,"Bad")</f>
        <v>Excellent</v>
      </c>
      <c r="S2173">
        <v>163</v>
      </c>
      <c r="T2173" t="str">
        <f t="shared" si="134"/>
        <v>Yes</v>
      </c>
      <c r="U2173" s="65">
        <v>42603</v>
      </c>
      <c r="V2173" s="65">
        <v>43901</v>
      </c>
      <c r="W2173">
        <v>336</v>
      </c>
      <c r="X2173" t="str">
        <f t="shared" si="135"/>
        <v>Active</v>
      </c>
      <c r="Y2173" t="s">
        <v>15615</v>
      </c>
    </row>
    <row r="2174" spans="1:25" x14ac:dyDescent="0.25">
      <c r="A2174">
        <v>2173</v>
      </c>
      <c r="B2174" t="s">
        <v>15153</v>
      </c>
      <c r="C2174">
        <v>29</v>
      </c>
      <c r="D2174" t="str">
        <f>VLOOKUP($C2174,Hosts!$A:$O,10,0)</f>
        <v>New York</v>
      </c>
      <c r="E2174" s="67">
        <f>INDEX(Hosts!$A:$O,MATCH(Places!$C2174,Hosts!$A:$A,0),MATCH(Places!E$1,Hosts!$1:$1,0))</f>
        <v>1</v>
      </c>
      <c r="F2174" s="67">
        <f>INDEX(Hosts!$A:$O,MATCH(Places!$C2174,Hosts!$A:$A,0),MATCH(Places!F$1,Hosts!$1:$1,0))</f>
        <v>0.97</v>
      </c>
      <c r="G2174" s="67" t="str">
        <f>INDEX(Hosts!$A:$O,MATCH(Places!$C2174,Hosts!$A:$A,0),MATCH(Places!G$1,Hosts!$1:$1,0))</f>
        <v>Yes</v>
      </c>
      <c r="H2174">
        <v>9</v>
      </c>
      <c r="I2174" t="str">
        <f>VLOOKUP($H2174,Neighborhoods!$A:$C,2,0)</f>
        <v>Brooklyn</v>
      </c>
      <c r="J2174" t="str">
        <f>VLOOKUP($H2174,Neighborhoods!$A:$C,3,0)</f>
        <v>Crown Heights</v>
      </c>
      <c r="K2174" t="s">
        <v>16</v>
      </c>
      <c r="L2174" t="str">
        <f t="shared" si="132"/>
        <v>Yes</v>
      </c>
      <c r="M2174">
        <v>1</v>
      </c>
      <c r="N2174" t="str" cm="1">
        <f t="array" ref="N2174">_xlfn.IFS(M2174&lt;=2,"Small",M2174&lt;=5,"Medium",M2174&gt;5,"Large")</f>
        <v>Small</v>
      </c>
      <c r="O2174" s="50">
        <v>48</v>
      </c>
      <c r="P2174" s="67">
        <f t="shared" si="133"/>
        <v>0.03</v>
      </c>
      <c r="Q2174" s="52">
        <v>4.97</v>
      </c>
      <c r="R2174" s="52" t="str" cm="1">
        <f t="array" ref="R2174">_xlfn.IFS(ROUND(Q2174,0)=5,"Excellent",ROUND(Q2174,0)=4,"Good",ROUND(Q2174,0)=3,"Ok",ROUND(Q2174,0)&lt;3,"Bad")</f>
        <v>Excellent</v>
      </c>
      <c r="S2174">
        <v>74</v>
      </c>
      <c r="T2174" t="str">
        <f t="shared" si="134"/>
        <v>No</v>
      </c>
      <c r="U2174" s="65">
        <v>42587</v>
      </c>
      <c r="V2174" s="65">
        <v>43891</v>
      </c>
      <c r="W2174">
        <v>6</v>
      </c>
      <c r="X2174" t="str">
        <f t="shared" si="135"/>
        <v>Active</v>
      </c>
      <c r="Y2174" t="s">
        <v>15615</v>
      </c>
    </row>
    <row r="2175" spans="1:25" x14ac:dyDescent="0.25">
      <c r="A2175">
        <v>2174</v>
      </c>
      <c r="B2175" t="s">
        <v>1609</v>
      </c>
      <c r="C2175">
        <v>814</v>
      </c>
      <c r="D2175" t="str">
        <f>VLOOKUP($C2175,Hosts!$A:$O,10,0)</f>
        <v>New York</v>
      </c>
      <c r="E2175" s="67">
        <f>INDEX(Hosts!$A:$O,MATCH(Places!$C2175,Hosts!$A:$A,0),MATCH(Places!E$1,Hosts!$1:$1,0))</f>
        <v>1</v>
      </c>
      <c r="F2175" s="67">
        <f>INDEX(Hosts!$A:$O,MATCH(Places!$C2175,Hosts!$A:$A,0),MATCH(Places!F$1,Hosts!$1:$1,0))</f>
        <v>0.3</v>
      </c>
      <c r="G2175" s="67" t="str">
        <f>INDEX(Hosts!$A:$O,MATCH(Places!$C2175,Hosts!$A:$A,0),MATCH(Places!G$1,Hosts!$1:$1,0))</f>
        <v>Yes</v>
      </c>
      <c r="H2175">
        <v>20</v>
      </c>
      <c r="I2175" t="str">
        <f>VLOOKUP($H2175,Neighborhoods!$A:$C,2,0)</f>
        <v>Manhattan</v>
      </c>
      <c r="J2175" t="str">
        <f>VLOOKUP($H2175,Neighborhoods!$A:$C,3,0)</f>
        <v>Upper West Side</v>
      </c>
      <c r="K2175" t="s">
        <v>11822</v>
      </c>
      <c r="L2175" t="str">
        <f t="shared" si="132"/>
        <v>No</v>
      </c>
      <c r="M2175">
        <v>4</v>
      </c>
      <c r="N2175" t="str" cm="1">
        <f t="array" ref="N2175">_xlfn.IFS(M2175&lt;=2,"Small",M2175&lt;=5,"Medium",M2175&gt;5,"Large")</f>
        <v>Medium</v>
      </c>
      <c r="O2175" s="50">
        <v>174</v>
      </c>
      <c r="P2175" s="67">
        <f t="shared" si="133"/>
        <v>0.03</v>
      </c>
      <c r="Q2175" s="52">
        <v>4.87</v>
      </c>
      <c r="R2175" s="52" t="str" cm="1">
        <f t="array" ref="R2175">_xlfn.IFS(ROUND(Q2175,0)=5,"Excellent",ROUND(Q2175,0)=4,"Good",ROUND(Q2175,0)=3,"Ok",ROUND(Q2175,0)&lt;3,"Bad")</f>
        <v>Excellent</v>
      </c>
      <c r="S2175">
        <v>15</v>
      </c>
      <c r="T2175" t="str">
        <f t="shared" si="134"/>
        <v>No</v>
      </c>
      <c r="U2175" s="65">
        <v>42672</v>
      </c>
      <c r="V2175" s="65">
        <v>43870</v>
      </c>
      <c r="W2175">
        <v>277</v>
      </c>
      <c r="X2175" t="str">
        <f t="shared" si="135"/>
        <v>Active</v>
      </c>
      <c r="Y2175" t="s">
        <v>15615</v>
      </c>
    </row>
    <row r="2176" spans="1:25" x14ac:dyDescent="0.25">
      <c r="A2176">
        <v>2175</v>
      </c>
      <c r="B2176" t="s">
        <v>1610</v>
      </c>
      <c r="C2176">
        <v>2953</v>
      </c>
      <c r="D2176" t="str">
        <f>VLOOKUP($C2176,Hosts!$A:$O,10,0)</f>
        <v>New York</v>
      </c>
      <c r="E2176" s="67">
        <f>INDEX(Hosts!$A:$O,MATCH(Places!$C2176,Hosts!$A:$A,0),MATCH(Places!E$1,Hosts!$1:$1,0))</f>
        <v>1</v>
      </c>
      <c r="F2176" s="67">
        <f>INDEX(Hosts!$A:$O,MATCH(Places!$C2176,Hosts!$A:$A,0),MATCH(Places!F$1,Hosts!$1:$1,0))</f>
        <v>0.99</v>
      </c>
      <c r="G2176" s="67" t="str">
        <f>INDEX(Hosts!$A:$O,MATCH(Places!$C2176,Hosts!$A:$A,0),MATCH(Places!G$1,Hosts!$1:$1,0))</f>
        <v>No</v>
      </c>
      <c r="H2176">
        <v>7</v>
      </c>
      <c r="I2176" t="str">
        <f>VLOOKUP($H2176,Neighborhoods!$A:$C,2,0)</f>
        <v>Brooklyn</v>
      </c>
      <c r="J2176" t="str">
        <f>VLOOKUP($H2176,Neighborhoods!$A:$C,3,0)</f>
        <v>Bedford-Stuyvesant</v>
      </c>
      <c r="K2176" t="s">
        <v>1</v>
      </c>
      <c r="L2176" t="str">
        <f t="shared" si="132"/>
        <v>Yes</v>
      </c>
      <c r="M2176">
        <v>4</v>
      </c>
      <c r="N2176" t="str" cm="1">
        <f t="array" ref="N2176">_xlfn.IFS(M2176&lt;=2,"Small",M2176&lt;=5,"Medium",M2176&gt;5,"Large")</f>
        <v>Medium</v>
      </c>
      <c r="O2176" s="50">
        <v>83</v>
      </c>
      <c r="P2176" s="67">
        <f t="shared" si="133"/>
        <v>0.03</v>
      </c>
      <c r="Q2176" s="52">
        <v>4.96</v>
      </c>
      <c r="R2176" s="52" t="str" cm="1">
        <f t="array" ref="R2176">_xlfn.IFS(ROUND(Q2176,0)=5,"Excellent",ROUND(Q2176,0)=4,"Good",ROUND(Q2176,0)=3,"Ok",ROUND(Q2176,0)&lt;3,"Bad")</f>
        <v>Excellent</v>
      </c>
      <c r="S2176">
        <v>138</v>
      </c>
      <c r="T2176" t="str">
        <f t="shared" si="134"/>
        <v>Yes</v>
      </c>
      <c r="U2176" s="65">
        <v>42701</v>
      </c>
      <c r="V2176" s="65">
        <v>44046</v>
      </c>
      <c r="W2176">
        <v>365</v>
      </c>
      <c r="X2176" t="str">
        <f t="shared" si="135"/>
        <v>Active</v>
      </c>
      <c r="Y2176" t="s">
        <v>15615</v>
      </c>
    </row>
    <row r="2177" spans="1:25" x14ac:dyDescent="0.25">
      <c r="A2177">
        <v>2176</v>
      </c>
      <c r="B2177" t="s">
        <v>13746</v>
      </c>
      <c r="C2177">
        <v>1406</v>
      </c>
      <c r="D2177" t="str">
        <f>VLOOKUP($C2177,Hosts!$A:$O,10,0)</f>
        <v>New York</v>
      </c>
      <c r="E2177" s="67">
        <f>INDEX(Hosts!$A:$O,MATCH(Places!$C2177,Hosts!$A:$A,0),MATCH(Places!E$1,Hosts!$1:$1,0))</f>
        <v>0.88</v>
      </c>
      <c r="F2177" s="67">
        <f>INDEX(Hosts!$A:$O,MATCH(Places!$C2177,Hosts!$A:$A,0),MATCH(Places!F$1,Hosts!$1:$1,0))</f>
        <v>0.98</v>
      </c>
      <c r="G2177" s="67" t="str">
        <f>INDEX(Hosts!$A:$O,MATCH(Places!$C2177,Hosts!$A:$A,0),MATCH(Places!G$1,Hosts!$1:$1,0))</f>
        <v>Yes</v>
      </c>
      <c r="H2177">
        <v>12</v>
      </c>
      <c r="I2177" t="str">
        <f>VLOOKUP($H2177,Neighborhoods!$A:$C,2,0)</f>
        <v>Brooklyn</v>
      </c>
      <c r="J2177" t="str">
        <f>VLOOKUP($H2177,Neighborhoods!$A:$C,3,0)</f>
        <v>Williamsburg</v>
      </c>
      <c r="K2177" t="s">
        <v>1</v>
      </c>
      <c r="L2177" t="str">
        <f t="shared" si="132"/>
        <v>Yes</v>
      </c>
      <c r="M2177">
        <v>2</v>
      </c>
      <c r="N2177" t="str" cm="1">
        <f t="array" ref="N2177">_xlfn.IFS(M2177&lt;=2,"Small",M2177&lt;=5,"Medium",M2177&gt;5,"Large")</f>
        <v>Small</v>
      </c>
      <c r="O2177" s="50">
        <v>80</v>
      </c>
      <c r="P2177" s="67">
        <f t="shared" si="133"/>
        <v>0.03</v>
      </c>
      <c r="Q2177" s="52">
        <v>4.99</v>
      </c>
      <c r="R2177" s="52" t="str" cm="1">
        <f t="array" ref="R2177">_xlfn.IFS(ROUND(Q2177,0)=5,"Excellent",ROUND(Q2177,0)=4,"Good",ROUND(Q2177,0)=3,"Ok",ROUND(Q2177,0)&lt;3,"Bad")</f>
        <v>Excellent</v>
      </c>
      <c r="S2177">
        <v>74</v>
      </c>
      <c r="T2177" t="str">
        <f t="shared" si="134"/>
        <v>No</v>
      </c>
      <c r="U2177" s="65">
        <v>42604</v>
      </c>
      <c r="V2177" s="65">
        <v>43903</v>
      </c>
      <c r="W2177">
        <v>134</v>
      </c>
      <c r="X2177" t="str">
        <f t="shared" si="135"/>
        <v>Active</v>
      </c>
      <c r="Y2177" t="s">
        <v>15615</v>
      </c>
    </row>
    <row r="2178" spans="1:25" x14ac:dyDescent="0.25">
      <c r="A2178">
        <v>2177</v>
      </c>
      <c r="B2178" t="s">
        <v>14527</v>
      </c>
      <c r="C2178">
        <v>642</v>
      </c>
      <c r="D2178" t="str">
        <f>VLOOKUP($C2178,Hosts!$A:$O,10,0)</f>
        <v>New York</v>
      </c>
      <c r="E2178" s="67">
        <f>INDEX(Hosts!$A:$O,MATCH(Places!$C2178,Hosts!$A:$A,0),MATCH(Places!E$1,Hosts!$1:$1,0))</f>
        <v>1</v>
      </c>
      <c r="F2178" s="67">
        <f>INDEX(Hosts!$A:$O,MATCH(Places!$C2178,Hosts!$A:$A,0),MATCH(Places!F$1,Hosts!$1:$1,0))</f>
        <v>0.83</v>
      </c>
      <c r="G2178" s="67" t="str">
        <f>INDEX(Hosts!$A:$O,MATCH(Places!$C2178,Hosts!$A:$A,0),MATCH(Places!G$1,Hosts!$1:$1,0))</f>
        <v>No</v>
      </c>
      <c r="H2178">
        <v>8</v>
      </c>
      <c r="I2178" t="str">
        <f>VLOOKUP($H2178,Neighborhoods!$A:$C,2,0)</f>
        <v>Brooklyn</v>
      </c>
      <c r="J2178" t="str">
        <f>VLOOKUP($H2178,Neighborhoods!$A:$C,3,0)</f>
        <v>Bushwick</v>
      </c>
      <c r="K2178" t="s">
        <v>11822</v>
      </c>
      <c r="L2178" t="str">
        <f t="shared" si="132"/>
        <v>No</v>
      </c>
      <c r="M2178">
        <v>5</v>
      </c>
      <c r="N2178" t="str" cm="1">
        <f t="array" ref="N2178">_xlfn.IFS(M2178&lt;=2,"Small",M2178&lt;=5,"Medium",M2178&gt;5,"Large")</f>
        <v>Medium</v>
      </c>
      <c r="O2178" s="50">
        <v>24</v>
      </c>
      <c r="P2178" s="67">
        <f t="shared" si="133"/>
        <v>0.03</v>
      </c>
      <c r="Q2178" s="52">
        <v>4.8899999999999997</v>
      </c>
      <c r="R2178" s="52" t="str" cm="1">
        <f t="array" ref="R2178">_xlfn.IFS(ROUND(Q2178,0)=5,"Excellent",ROUND(Q2178,0)=4,"Good",ROUND(Q2178,0)=3,"Ok",ROUND(Q2178,0)&lt;3,"Bad")</f>
        <v>Excellent</v>
      </c>
      <c r="S2178">
        <v>115</v>
      </c>
      <c r="T2178" t="str">
        <f t="shared" si="134"/>
        <v>Yes</v>
      </c>
      <c r="U2178" s="65">
        <v>42589</v>
      </c>
      <c r="V2178" s="65">
        <v>43905</v>
      </c>
      <c r="W2178">
        <v>0</v>
      </c>
      <c r="X2178" t="str">
        <f t="shared" si="135"/>
        <v>Inactive</v>
      </c>
      <c r="Y2178" t="s">
        <v>15615</v>
      </c>
    </row>
    <row r="2179" spans="1:25" x14ac:dyDescent="0.25">
      <c r="A2179">
        <v>2178</v>
      </c>
      <c r="B2179" t="s">
        <v>1611</v>
      </c>
      <c r="C2179">
        <v>642</v>
      </c>
      <c r="D2179" t="str">
        <f>VLOOKUP($C2179,Hosts!$A:$O,10,0)</f>
        <v>New York</v>
      </c>
      <c r="E2179" s="67">
        <f>INDEX(Hosts!$A:$O,MATCH(Places!$C2179,Hosts!$A:$A,0),MATCH(Places!E$1,Hosts!$1:$1,0))</f>
        <v>1</v>
      </c>
      <c r="F2179" s="67">
        <f>INDEX(Hosts!$A:$O,MATCH(Places!$C2179,Hosts!$A:$A,0),MATCH(Places!F$1,Hosts!$1:$1,0))</f>
        <v>0.83</v>
      </c>
      <c r="G2179" s="67" t="str">
        <f>INDEX(Hosts!$A:$O,MATCH(Places!$C2179,Hosts!$A:$A,0),MATCH(Places!G$1,Hosts!$1:$1,0))</f>
        <v>No</v>
      </c>
      <c r="H2179">
        <v>7</v>
      </c>
      <c r="I2179" t="str">
        <f>VLOOKUP($H2179,Neighborhoods!$A:$C,2,0)</f>
        <v>Brooklyn</v>
      </c>
      <c r="J2179" t="str">
        <f>VLOOKUP($H2179,Neighborhoods!$A:$C,3,0)</f>
        <v>Bedford-Stuyvesant</v>
      </c>
      <c r="K2179" t="s">
        <v>1</v>
      </c>
      <c r="L2179" t="str">
        <f t="shared" ref="L2179:L2242" si="136">IF(OR(K2179="Private room",K2179="Shared room"),"Yes","No")</f>
        <v>Yes</v>
      </c>
      <c r="M2179">
        <v>1</v>
      </c>
      <c r="N2179" t="str" cm="1">
        <f t="array" ref="N2179">_xlfn.IFS(M2179&lt;=2,"Small",M2179&lt;=5,"Medium",M2179&gt;5,"Large")</f>
        <v>Small</v>
      </c>
      <c r="O2179" s="50">
        <v>35</v>
      </c>
      <c r="P2179" s="67">
        <f t="shared" ref="P2179:P2242" si="137">VLOOKUP(O2179,$AB$1:$AC$5,2)</f>
        <v>0.03</v>
      </c>
      <c r="Q2179" s="52">
        <v>4.7</v>
      </c>
      <c r="R2179" s="52" t="str" cm="1">
        <f t="array" ref="R2179">_xlfn.IFS(ROUND(Q2179,0)=5,"Excellent",ROUND(Q2179,0)=4,"Good",ROUND(Q2179,0)=3,"Ok",ROUND(Q2179,0)&lt;3,"Bad")</f>
        <v>Excellent</v>
      </c>
      <c r="S2179">
        <v>70</v>
      </c>
      <c r="T2179" t="str">
        <f t="shared" ref="T2179:T2242" si="138">IF(AND(Q2179&gt;=4.8,S2179&gt;100),"Yes","No")</f>
        <v>No</v>
      </c>
      <c r="U2179" s="65">
        <v>42595</v>
      </c>
      <c r="V2179" s="65">
        <v>43791</v>
      </c>
      <c r="W2179">
        <v>89</v>
      </c>
      <c r="X2179" t="str">
        <f t="shared" ref="X2179:X2242" si="139">IF(W2179&lt;&gt;0,"Active","Inactive")</f>
        <v>Active</v>
      </c>
      <c r="Y2179" t="s">
        <v>15615</v>
      </c>
    </row>
    <row r="2180" spans="1:25" x14ac:dyDescent="0.25">
      <c r="A2180">
        <v>2179</v>
      </c>
      <c r="B2180" t="s">
        <v>1612</v>
      </c>
      <c r="C2180">
        <v>2688</v>
      </c>
      <c r="D2180" t="str">
        <f>VLOOKUP($C2180,Hosts!$A:$O,10,0)</f>
        <v>New York</v>
      </c>
      <c r="E2180" s="67">
        <f>INDEX(Hosts!$A:$O,MATCH(Places!$C2180,Hosts!$A:$A,0),MATCH(Places!E$1,Hosts!$1:$1,0))</f>
        <v>1</v>
      </c>
      <c r="F2180" s="67">
        <f>INDEX(Hosts!$A:$O,MATCH(Places!$C2180,Hosts!$A:$A,0),MATCH(Places!F$1,Hosts!$1:$1,0))</f>
        <v>0.95</v>
      </c>
      <c r="G2180" s="67" t="str">
        <f>INDEX(Hosts!$A:$O,MATCH(Places!$C2180,Hosts!$A:$A,0),MATCH(Places!G$1,Hosts!$1:$1,0))</f>
        <v>Yes</v>
      </c>
      <c r="H2180">
        <v>12</v>
      </c>
      <c r="I2180" t="str">
        <f>VLOOKUP($H2180,Neighborhoods!$A:$C,2,0)</f>
        <v>Brooklyn</v>
      </c>
      <c r="J2180" t="str">
        <f>VLOOKUP($H2180,Neighborhoods!$A:$C,3,0)</f>
        <v>Williamsburg</v>
      </c>
      <c r="K2180" t="s">
        <v>11822</v>
      </c>
      <c r="L2180" t="str">
        <f t="shared" si="136"/>
        <v>No</v>
      </c>
      <c r="M2180">
        <v>2</v>
      </c>
      <c r="N2180" t="str" cm="1">
        <f t="array" ref="N2180">_xlfn.IFS(M2180&lt;=2,"Small",M2180&lt;=5,"Medium",M2180&gt;5,"Large")</f>
        <v>Small</v>
      </c>
      <c r="O2180" s="50">
        <v>147</v>
      </c>
      <c r="P2180" s="67">
        <f t="shared" si="137"/>
        <v>0.03</v>
      </c>
      <c r="Q2180" s="52">
        <v>4.9800000000000004</v>
      </c>
      <c r="R2180" s="52" t="str" cm="1">
        <f t="array" ref="R2180">_xlfn.IFS(ROUND(Q2180,0)=5,"Excellent",ROUND(Q2180,0)=4,"Good",ROUND(Q2180,0)=3,"Ok",ROUND(Q2180,0)&lt;3,"Bad")</f>
        <v>Excellent</v>
      </c>
      <c r="S2180">
        <v>60</v>
      </c>
      <c r="T2180" t="str">
        <f t="shared" si="138"/>
        <v>No</v>
      </c>
      <c r="U2180" s="65">
        <v>42605</v>
      </c>
      <c r="V2180" s="65">
        <v>43893</v>
      </c>
      <c r="W2180">
        <v>0</v>
      </c>
      <c r="X2180" t="str">
        <f t="shared" si="139"/>
        <v>Inactive</v>
      </c>
      <c r="Y2180" t="s">
        <v>15615</v>
      </c>
    </row>
    <row r="2181" spans="1:25" x14ac:dyDescent="0.25">
      <c r="A2181">
        <v>2180</v>
      </c>
      <c r="B2181" t="s">
        <v>1613</v>
      </c>
      <c r="C2181">
        <v>1858</v>
      </c>
      <c r="D2181" t="str">
        <f>VLOOKUP($C2181,Hosts!$A:$O,10,0)</f>
        <v>New York</v>
      </c>
      <c r="E2181" s="67">
        <f>INDEX(Hosts!$A:$O,MATCH(Places!$C2181,Hosts!$A:$A,0),MATCH(Places!E$1,Hosts!$1:$1,0))</f>
        <v>0.75</v>
      </c>
      <c r="F2181" s="67">
        <f>INDEX(Hosts!$A:$O,MATCH(Places!$C2181,Hosts!$A:$A,0),MATCH(Places!F$1,Hosts!$1:$1,0))</f>
        <v>0.43</v>
      </c>
      <c r="G2181" s="67" t="str">
        <f>INDEX(Hosts!$A:$O,MATCH(Places!$C2181,Hosts!$A:$A,0),MATCH(Places!G$1,Hosts!$1:$1,0))</f>
        <v>No</v>
      </c>
      <c r="H2181">
        <v>8</v>
      </c>
      <c r="I2181" t="str">
        <f>VLOOKUP($H2181,Neighborhoods!$A:$C,2,0)</f>
        <v>Brooklyn</v>
      </c>
      <c r="J2181" t="str">
        <f>VLOOKUP($H2181,Neighborhoods!$A:$C,3,0)</f>
        <v>Bushwick</v>
      </c>
      <c r="K2181" t="s">
        <v>1</v>
      </c>
      <c r="L2181" t="str">
        <f t="shared" si="136"/>
        <v>Yes</v>
      </c>
      <c r="M2181">
        <v>2</v>
      </c>
      <c r="N2181" t="str" cm="1">
        <f t="array" ref="N2181">_xlfn.IFS(M2181&lt;=2,"Small",M2181&lt;=5,"Medium",M2181&gt;5,"Large")</f>
        <v>Small</v>
      </c>
      <c r="O2181" s="50">
        <v>45</v>
      </c>
      <c r="P2181" s="67">
        <f t="shared" si="137"/>
        <v>0.03</v>
      </c>
      <c r="Q2181" s="52">
        <v>4.9800000000000004</v>
      </c>
      <c r="R2181" s="52" t="str" cm="1">
        <f t="array" ref="R2181">_xlfn.IFS(ROUND(Q2181,0)=5,"Excellent",ROUND(Q2181,0)=4,"Good",ROUND(Q2181,0)=3,"Ok",ROUND(Q2181,0)&lt;3,"Bad")</f>
        <v>Excellent</v>
      </c>
      <c r="S2181">
        <v>112</v>
      </c>
      <c r="T2181" t="str">
        <f t="shared" si="138"/>
        <v>Yes</v>
      </c>
      <c r="U2181" s="65">
        <v>42607</v>
      </c>
      <c r="V2181" s="65">
        <v>43905</v>
      </c>
      <c r="W2181">
        <v>30</v>
      </c>
      <c r="X2181" t="str">
        <f t="shared" si="139"/>
        <v>Active</v>
      </c>
      <c r="Y2181" t="s">
        <v>15615</v>
      </c>
    </row>
    <row r="2182" spans="1:25" x14ac:dyDescent="0.25">
      <c r="A2182">
        <v>2181</v>
      </c>
      <c r="B2182" t="s">
        <v>1614</v>
      </c>
      <c r="C2182">
        <v>1572</v>
      </c>
      <c r="D2182" t="str">
        <f>VLOOKUP($C2182,Hosts!$A:$O,10,0)</f>
        <v>New York</v>
      </c>
      <c r="E2182" s="67">
        <f>INDEX(Hosts!$A:$O,MATCH(Places!$C2182,Hosts!$A:$A,0),MATCH(Places!E$1,Hosts!$1:$1,0))</f>
        <v>1</v>
      </c>
      <c r="F2182" s="67">
        <f>INDEX(Hosts!$A:$O,MATCH(Places!$C2182,Hosts!$A:$A,0),MATCH(Places!F$1,Hosts!$1:$1,0))</f>
        <v>1</v>
      </c>
      <c r="G2182" s="67" t="str">
        <f>INDEX(Hosts!$A:$O,MATCH(Places!$C2182,Hosts!$A:$A,0),MATCH(Places!G$1,Hosts!$1:$1,0))</f>
        <v>Yes</v>
      </c>
      <c r="H2182">
        <v>7</v>
      </c>
      <c r="I2182" t="str">
        <f>VLOOKUP($H2182,Neighborhoods!$A:$C,2,0)</f>
        <v>Brooklyn</v>
      </c>
      <c r="J2182" t="str">
        <f>VLOOKUP($H2182,Neighborhoods!$A:$C,3,0)</f>
        <v>Bedford-Stuyvesant</v>
      </c>
      <c r="K2182" t="s">
        <v>1</v>
      </c>
      <c r="L2182" t="str">
        <f t="shared" si="136"/>
        <v>Yes</v>
      </c>
      <c r="M2182">
        <v>2</v>
      </c>
      <c r="N2182" t="str" cm="1">
        <f t="array" ref="N2182">_xlfn.IFS(M2182&lt;=2,"Small",M2182&lt;=5,"Medium",M2182&gt;5,"Large")</f>
        <v>Small</v>
      </c>
      <c r="O2182" s="50">
        <v>55</v>
      </c>
      <c r="P2182" s="67">
        <f t="shared" si="137"/>
        <v>0.03</v>
      </c>
      <c r="Q2182" s="52">
        <v>4.92</v>
      </c>
      <c r="R2182" s="52" t="str" cm="1">
        <f t="array" ref="R2182">_xlfn.IFS(ROUND(Q2182,0)=5,"Excellent",ROUND(Q2182,0)=4,"Good",ROUND(Q2182,0)=3,"Ok",ROUND(Q2182,0)&lt;3,"Bad")</f>
        <v>Excellent</v>
      </c>
      <c r="S2182">
        <v>119</v>
      </c>
      <c r="T2182" t="str">
        <f t="shared" si="138"/>
        <v>Yes</v>
      </c>
      <c r="U2182" s="65">
        <v>42596</v>
      </c>
      <c r="V2182" s="65">
        <v>43908</v>
      </c>
      <c r="W2182">
        <v>25</v>
      </c>
      <c r="X2182" t="str">
        <f t="shared" si="139"/>
        <v>Active</v>
      </c>
      <c r="Y2182" t="s">
        <v>15615</v>
      </c>
    </row>
    <row r="2183" spans="1:25" x14ac:dyDescent="0.25">
      <c r="A2183">
        <v>2182</v>
      </c>
      <c r="B2183" t="s">
        <v>15223</v>
      </c>
      <c r="C2183">
        <v>205</v>
      </c>
      <c r="D2183" t="str">
        <f>VLOOKUP($C2183,Hosts!$A:$O,10,0)</f>
        <v>New York</v>
      </c>
      <c r="E2183" s="67">
        <f>INDEX(Hosts!$A:$O,MATCH(Places!$C2183,Hosts!$A:$A,0),MATCH(Places!E$1,Hosts!$1:$1,0))</f>
        <v>1</v>
      </c>
      <c r="F2183" s="67">
        <f>INDEX(Hosts!$A:$O,MATCH(Places!$C2183,Hosts!$A:$A,0),MATCH(Places!F$1,Hosts!$1:$1,0))</f>
        <v>0.88</v>
      </c>
      <c r="G2183" s="67" t="str">
        <f>INDEX(Hosts!$A:$O,MATCH(Places!$C2183,Hosts!$A:$A,0),MATCH(Places!G$1,Hosts!$1:$1,0))</f>
        <v>Yes</v>
      </c>
      <c r="H2183">
        <v>16</v>
      </c>
      <c r="I2183" t="str">
        <f>VLOOKUP($H2183,Neighborhoods!$A:$C,2,0)</f>
        <v>Manhattan</v>
      </c>
      <c r="J2183" t="str">
        <f>VLOOKUP($H2183,Neighborhoods!$A:$C,3,0)</f>
        <v>Harlem</v>
      </c>
      <c r="K2183" t="s">
        <v>11822</v>
      </c>
      <c r="L2183" t="str">
        <f t="shared" si="136"/>
        <v>No</v>
      </c>
      <c r="M2183">
        <v>4</v>
      </c>
      <c r="N2183" t="str" cm="1">
        <f t="array" ref="N2183">_xlfn.IFS(M2183&lt;=2,"Small",M2183&lt;=5,"Medium",M2183&gt;5,"Large")</f>
        <v>Medium</v>
      </c>
      <c r="O2183" s="50">
        <v>125</v>
      </c>
      <c r="P2183" s="67">
        <f t="shared" si="137"/>
        <v>0.03</v>
      </c>
      <c r="Q2183" s="52">
        <v>4.9000000000000004</v>
      </c>
      <c r="R2183" s="52" t="str" cm="1">
        <f t="array" ref="R2183">_xlfn.IFS(ROUND(Q2183,0)=5,"Excellent",ROUND(Q2183,0)=4,"Good",ROUND(Q2183,0)=3,"Ok",ROUND(Q2183,0)&lt;3,"Bad")</f>
        <v>Excellent</v>
      </c>
      <c r="S2183">
        <v>31</v>
      </c>
      <c r="T2183" t="str">
        <f t="shared" si="138"/>
        <v>No</v>
      </c>
      <c r="U2183" s="65">
        <v>42618</v>
      </c>
      <c r="V2183" s="65">
        <v>43739</v>
      </c>
      <c r="W2183">
        <v>0</v>
      </c>
      <c r="X2183" t="str">
        <f t="shared" si="139"/>
        <v>Inactive</v>
      </c>
      <c r="Y2183" t="s">
        <v>15616</v>
      </c>
    </row>
    <row r="2184" spans="1:25" x14ac:dyDescent="0.25">
      <c r="A2184">
        <v>2183</v>
      </c>
      <c r="B2184" t="s">
        <v>1615</v>
      </c>
      <c r="C2184">
        <v>2820</v>
      </c>
      <c r="D2184" t="str">
        <f>VLOOKUP($C2184,Hosts!$A:$O,10,0)</f>
        <v>New York</v>
      </c>
      <c r="E2184" s="67">
        <f>INDEX(Hosts!$A:$O,MATCH(Places!$C2184,Hosts!$A:$A,0),MATCH(Places!E$1,Hosts!$1:$1,0))</f>
        <v>1</v>
      </c>
      <c r="F2184" s="67">
        <f>INDEX(Hosts!$A:$O,MATCH(Places!$C2184,Hosts!$A:$A,0),MATCH(Places!F$1,Hosts!$1:$1,0))</f>
        <v>1</v>
      </c>
      <c r="G2184" s="67" t="str">
        <f>INDEX(Hosts!$A:$O,MATCH(Places!$C2184,Hosts!$A:$A,0),MATCH(Places!G$1,Hosts!$1:$1,0))</f>
        <v>Yes</v>
      </c>
      <c r="H2184">
        <v>22</v>
      </c>
      <c r="I2184" t="str">
        <f>VLOOKUP($H2184,Neighborhoods!$A:$C,2,0)</f>
        <v>Queens</v>
      </c>
      <c r="J2184" t="str">
        <f>VLOOKUP($H2184,Neighborhoods!$A:$C,3,0)</f>
        <v>Flushing</v>
      </c>
      <c r="K2184" t="s">
        <v>1</v>
      </c>
      <c r="L2184" t="str">
        <f t="shared" si="136"/>
        <v>Yes</v>
      </c>
      <c r="M2184">
        <v>2</v>
      </c>
      <c r="N2184" t="str" cm="1">
        <f t="array" ref="N2184">_xlfn.IFS(M2184&lt;=2,"Small",M2184&lt;=5,"Medium",M2184&gt;5,"Large")</f>
        <v>Small</v>
      </c>
      <c r="O2184" s="50">
        <v>40</v>
      </c>
      <c r="P2184" s="67">
        <f t="shared" si="137"/>
        <v>0.03</v>
      </c>
      <c r="Q2184" s="52">
        <v>4.9000000000000004</v>
      </c>
      <c r="R2184" s="52" t="str" cm="1">
        <f t="array" ref="R2184">_xlfn.IFS(ROUND(Q2184,0)=5,"Excellent",ROUND(Q2184,0)=4,"Good",ROUND(Q2184,0)=3,"Ok",ROUND(Q2184,0)&lt;3,"Bad")</f>
        <v>Excellent</v>
      </c>
      <c r="S2184">
        <v>20</v>
      </c>
      <c r="T2184" t="str">
        <f t="shared" si="138"/>
        <v>No</v>
      </c>
      <c r="U2184" s="65">
        <v>42619</v>
      </c>
      <c r="V2184" s="65">
        <v>43823</v>
      </c>
      <c r="W2184">
        <v>289</v>
      </c>
      <c r="X2184" t="str">
        <f t="shared" si="139"/>
        <v>Active</v>
      </c>
      <c r="Y2184" t="s">
        <v>15616</v>
      </c>
    </row>
    <row r="2185" spans="1:25" x14ac:dyDescent="0.25">
      <c r="A2185">
        <v>2184</v>
      </c>
      <c r="B2185" t="s">
        <v>1616</v>
      </c>
      <c r="C2185">
        <v>309</v>
      </c>
      <c r="D2185" t="str">
        <f>VLOOKUP($C2185,Hosts!$A:$O,10,0)</f>
        <v>New York</v>
      </c>
      <c r="E2185" s="67">
        <f>INDEX(Hosts!$A:$O,MATCH(Places!$C2185,Hosts!$A:$A,0),MATCH(Places!E$1,Hosts!$1:$1,0))</f>
        <v>1</v>
      </c>
      <c r="F2185" s="67">
        <f>INDEX(Hosts!$A:$O,MATCH(Places!$C2185,Hosts!$A:$A,0),MATCH(Places!F$1,Hosts!$1:$1,0))</f>
        <v>1</v>
      </c>
      <c r="G2185" s="67" t="str">
        <f>INDEX(Hosts!$A:$O,MATCH(Places!$C2185,Hosts!$A:$A,0),MATCH(Places!G$1,Hosts!$1:$1,0))</f>
        <v>No</v>
      </c>
      <c r="H2185">
        <v>18</v>
      </c>
      <c r="I2185" t="str">
        <f>VLOOKUP($H2185,Neighborhoods!$A:$C,2,0)</f>
        <v>Manhattan</v>
      </c>
      <c r="J2185" t="str">
        <f>VLOOKUP($H2185,Neighborhoods!$A:$C,3,0)</f>
        <v>Midtown</v>
      </c>
      <c r="K2185" t="s">
        <v>11822</v>
      </c>
      <c r="L2185" t="str">
        <f t="shared" si="136"/>
        <v>No</v>
      </c>
      <c r="M2185">
        <v>3</v>
      </c>
      <c r="N2185" t="str" cm="1">
        <f t="array" ref="N2185">_xlfn.IFS(M2185&lt;=2,"Small",M2185&lt;=5,"Medium",M2185&gt;5,"Large")</f>
        <v>Medium</v>
      </c>
      <c r="O2185" s="50">
        <v>2500</v>
      </c>
      <c r="P2185" s="67">
        <f t="shared" si="137"/>
        <v>7.0000000000000007E-2</v>
      </c>
      <c r="Q2185" s="52">
        <v>5</v>
      </c>
      <c r="R2185" s="52" t="str" cm="1">
        <f t="array" ref="R2185">_xlfn.IFS(ROUND(Q2185,0)=5,"Excellent",ROUND(Q2185,0)=4,"Good",ROUND(Q2185,0)=3,"Ok",ROUND(Q2185,0)&lt;3,"Bad")</f>
        <v>Excellent</v>
      </c>
      <c r="S2185">
        <v>4</v>
      </c>
      <c r="T2185" t="str">
        <f t="shared" si="138"/>
        <v>No</v>
      </c>
      <c r="U2185" s="65">
        <v>42735</v>
      </c>
      <c r="V2185" s="65">
        <v>42842</v>
      </c>
      <c r="W2185">
        <v>364</v>
      </c>
      <c r="X2185" t="str">
        <f t="shared" si="139"/>
        <v>Active</v>
      </c>
      <c r="Y2185" t="s">
        <v>15615</v>
      </c>
    </row>
    <row r="2186" spans="1:25" x14ac:dyDescent="0.25">
      <c r="A2186">
        <v>2185</v>
      </c>
      <c r="B2186" t="s">
        <v>1617</v>
      </c>
      <c r="C2186">
        <v>693</v>
      </c>
      <c r="D2186" t="str">
        <f>VLOOKUP($C2186,Hosts!$A:$O,10,0)</f>
        <v>New York</v>
      </c>
      <c r="E2186" s="67">
        <f>INDEX(Hosts!$A:$O,MATCH(Places!$C2186,Hosts!$A:$A,0),MATCH(Places!E$1,Hosts!$1:$1,0))</f>
        <v>1</v>
      </c>
      <c r="F2186" s="67">
        <f>INDEX(Hosts!$A:$O,MATCH(Places!$C2186,Hosts!$A:$A,0),MATCH(Places!F$1,Hosts!$1:$1,0))</f>
        <v>0.71</v>
      </c>
      <c r="G2186" s="67" t="str">
        <f>INDEX(Hosts!$A:$O,MATCH(Places!$C2186,Hosts!$A:$A,0),MATCH(Places!G$1,Hosts!$1:$1,0))</f>
        <v>Yes</v>
      </c>
      <c r="H2186">
        <v>12</v>
      </c>
      <c r="I2186" t="str">
        <f>VLOOKUP($H2186,Neighborhoods!$A:$C,2,0)</f>
        <v>Brooklyn</v>
      </c>
      <c r="J2186" t="str">
        <f>VLOOKUP($H2186,Neighborhoods!$A:$C,3,0)</f>
        <v>Williamsburg</v>
      </c>
      <c r="K2186" t="s">
        <v>11822</v>
      </c>
      <c r="L2186" t="str">
        <f t="shared" si="136"/>
        <v>No</v>
      </c>
      <c r="M2186">
        <v>4</v>
      </c>
      <c r="N2186" t="str" cm="1">
        <f t="array" ref="N2186">_xlfn.IFS(M2186&lt;=2,"Small",M2186&lt;=5,"Medium",M2186&gt;5,"Large")</f>
        <v>Medium</v>
      </c>
      <c r="O2186" s="50">
        <v>229</v>
      </c>
      <c r="P2186" s="67">
        <f t="shared" si="137"/>
        <v>0.04</v>
      </c>
      <c r="Q2186" s="52">
        <v>4.5999999999999996</v>
      </c>
      <c r="R2186" s="52" t="str" cm="1">
        <f t="array" ref="R2186">_xlfn.IFS(ROUND(Q2186,0)=5,"Excellent",ROUND(Q2186,0)=4,"Good",ROUND(Q2186,0)=3,"Ok",ROUND(Q2186,0)&lt;3,"Bad")</f>
        <v>Excellent</v>
      </c>
      <c r="S2186">
        <v>75</v>
      </c>
      <c r="T2186" t="str">
        <f t="shared" si="138"/>
        <v>No</v>
      </c>
      <c r="U2186" s="65">
        <v>42695</v>
      </c>
      <c r="V2186" s="65">
        <v>43863</v>
      </c>
      <c r="W2186">
        <v>43</v>
      </c>
      <c r="X2186" t="str">
        <f t="shared" si="139"/>
        <v>Active</v>
      </c>
      <c r="Y2186" t="s">
        <v>15615</v>
      </c>
    </row>
    <row r="2187" spans="1:25" x14ac:dyDescent="0.25">
      <c r="A2187">
        <v>2186</v>
      </c>
      <c r="B2187" t="s">
        <v>1618</v>
      </c>
      <c r="C2187">
        <v>1322</v>
      </c>
      <c r="D2187" t="str">
        <f>VLOOKUP($C2187,Hosts!$A:$O,10,0)</f>
        <v>New York</v>
      </c>
      <c r="E2187" s="67">
        <f>INDEX(Hosts!$A:$O,MATCH(Places!$C2187,Hosts!$A:$A,0),MATCH(Places!E$1,Hosts!$1:$1,0))</f>
        <v>0.9</v>
      </c>
      <c r="F2187" s="67">
        <f>INDEX(Hosts!$A:$O,MATCH(Places!$C2187,Hosts!$A:$A,0),MATCH(Places!F$1,Hosts!$1:$1,0))</f>
        <v>0.96</v>
      </c>
      <c r="G2187" s="67" t="str">
        <f>INDEX(Hosts!$A:$O,MATCH(Places!$C2187,Hosts!$A:$A,0),MATCH(Places!G$1,Hosts!$1:$1,0))</f>
        <v>No</v>
      </c>
      <c r="H2187">
        <v>16</v>
      </c>
      <c r="I2187" t="str">
        <f>VLOOKUP($H2187,Neighborhoods!$A:$C,2,0)</f>
        <v>Manhattan</v>
      </c>
      <c r="J2187" t="str">
        <f>VLOOKUP($H2187,Neighborhoods!$A:$C,3,0)</f>
        <v>Harlem</v>
      </c>
      <c r="K2187" t="s">
        <v>1</v>
      </c>
      <c r="L2187" t="str">
        <f t="shared" si="136"/>
        <v>Yes</v>
      </c>
      <c r="M2187">
        <v>2</v>
      </c>
      <c r="N2187" t="str" cm="1">
        <f t="array" ref="N2187">_xlfn.IFS(M2187&lt;=2,"Small",M2187&lt;=5,"Medium",M2187&gt;5,"Large")</f>
        <v>Small</v>
      </c>
      <c r="O2187" s="50">
        <v>49</v>
      </c>
      <c r="P2187" s="67">
        <f t="shared" si="137"/>
        <v>0.03</v>
      </c>
      <c r="Q2187" s="52">
        <v>4.74</v>
      </c>
      <c r="R2187" s="52" t="str" cm="1">
        <f t="array" ref="R2187">_xlfn.IFS(ROUND(Q2187,0)=5,"Excellent",ROUND(Q2187,0)=4,"Good",ROUND(Q2187,0)=3,"Ok",ROUND(Q2187,0)&lt;3,"Bad")</f>
        <v>Excellent</v>
      </c>
      <c r="S2187">
        <v>107</v>
      </c>
      <c r="T2187" t="str">
        <f t="shared" si="138"/>
        <v>No</v>
      </c>
      <c r="U2187" s="65">
        <v>42596</v>
      </c>
      <c r="V2187" s="65">
        <v>43892</v>
      </c>
      <c r="W2187">
        <v>57</v>
      </c>
      <c r="X2187" t="str">
        <f t="shared" si="139"/>
        <v>Active</v>
      </c>
      <c r="Y2187" t="s">
        <v>15615</v>
      </c>
    </row>
    <row r="2188" spans="1:25" x14ac:dyDescent="0.25">
      <c r="A2188">
        <v>2187</v>
      </c>
      <c r="B2188" t="s">
        <v>1619</v>
      </c>
      <c r="C2188">
        <v>2958</v>
      </c>
      <c r="D2188" t="str">
        <f>VLOOKUP($C2188,Hosts!$A:$O,10,0)</f>
        <v>New York</v>
      </c>
      <c r="E2188" s="67">
        <f>INDEX(Hosts!$A:$O,MATCH(Places!$C2188,Hosts!$A:$A,0),MATCH(Places!E$1,Hosts!$1:$1,0))</f>
        <v>0.92</v>
      </c>
      <c r="F2188" s="67">
        <f>INDEX(Hosts!$A:$O,MATCH(Places!$C2188,Hosts!$A:$A,0),MATCH(Places!F$1,Hosts!$1:$1,0))</f>
        <v>0.9</v>
      </c>
      <c r="G2188" s="67" t="str">
        <f>INDEX(Hosts!$A:$O,MATCH(Places!$C2188,Hosts!$A:$A,0),MATCH(Places!G$1,Hosts!$1:$1,0))</f>
        <v>Yes</v>
      </c>
      <c r="H2188">
        <v>11</v>
      </c>
      <c r="I2188" t="str">
        <f>VLOOKUP($H2188,Neighborhoods!$A:$C,2,0)</f>
        <v>Brooklyn</v>
      </c>
      <c r="J2188" t="str">
        <f>VLOOKUP($H2188,Neighborhoods!$A:$C,3,0)</f>
        <v>Greenpoint</v>
      </c>
      <c r="K2188" t="s">
        <v>11822</v>
      </c>
      <c r="L2188" t="str">
        <f t="shared" si="136"/>
        <v>No</v>
      </c>
      <c r="M2188">
        <v>4</v>
      </c>
      <c r="N2188" t="str" cm="1">
        <f t="array" ref="N2188">_xlfn.IFS(M2188&lt;=2,"Small",M2188&lt;=5,"Medium",M2188&gt;5,"Large")</f>
        <v>Medium</v>
      </c>
      <c r="O2188" s="50">
        <v>128</v>
      </c>
      <c r="P2188" s="67">
        <f t="shared" si="137"/>
        <v>0.03</v>
      </c>
      <c r="Q2188" s="52">
        <v>4.75</v>
      </c>
      <c r="R2188" s="52" t="str" cm="1">
        <f t="array" ref="R2188">_xlfn.IFS(ROUND(Q2188,0)=5,"Excellent",ROUND(Q2188,0)=4,"Good",ROUND(Q2188,0)=3,"Ok",ROUND(Q2188,0)&lt;3,"Bad")</f>
        <v>Excellent</v>
      </c>
      <c r="S2188">
        <v>4</v>
      </c>
      <c r="T2188" t="str">
        <f t="shared" si="138"/>
        <v>No</v>
      </c>
      <c r="U2188" s="65">
        <v>42629</v>
      </c>
      <c r="V2188" s="65">
        <v>42954</v>
      </c>
      <c r="W2188">
        <v>107</v>
      </c>
      <c r="X2188" t="str">
        <f t="shared" si="139"/>
        <v>Active</v>
      </c>
      <c r="Y2188" t="s">
        <v>15615</v>
      </c>
    </row>
    <row r="2189" spans="1:25" x14ac:dyDescent="0.25">
      <c r="A2189">
        <v>2188</v>
      </c>
      <c r="B2189" t="s">
        <v>13206</v>
      </c>
      <c r="C2189">
        <v>2179</v>
      </c>
      <c r="D2189" t="str">
        <f>VLOOKUP($C2189,Hosts!$A:$O,10,0)</f>
        <v>New York</v>
      </c>
      <c r="E2189" s="67">
        <f>INDEX(Hosts!$A:$O,MATCH(Places!$C2189,Hosts!$A:$A,0),MATCH(Places!E$1,Hosts!$1:$1,0))</f>
        <v>1</v>
      </c>
      <c r="F2189" s="67">
        <f>INDEX(Hosts!$A:$O,MATCH(Places!$C2189,Hosts!$A:$A,0),MATCH(Places!F$1,Hosts!$1:$1,0))</f>
        <v>0.7</v>
      </c>
      <c r="G2189" s="67" t="str">
        <f>INDEX(Hosts!$A:$O,MATCH(Places!$C2189,Hosts!$A:$A,0),MATCH(Places!G$1,Hosts!$1:$1,0))</f>
        <v>Yes</v>
      </c>
      <c r="H2189">
        <v>9</v>
      </c>
      <c r="I2189" t="str">
        <f>VLOOKUP($H2189,Neighborhoods!$A:$C,2,0)</f>
        <v>Brooklyn</v>
      </c>
      <c r="J2189" t="str">
        <f>VLOOKUP($H2189,Neighborhoods!$A:$C,3,0)</f>
        <v>Crown Heights</v>
      </c>
      <c r="K2189" t="s">
        <v>11822</v>
      </c>
      <c r="L2189" t="str">
        <f t="shared" si="136"/>
        <v>No</v>
      </c>
      <c r="M2189">
        <v>2</v>
      </c>
      <c r="N2189" t="str" cm="1">
        <f t="array" ref="N2189">_xlfn.IFS(M2189&lt;=2,"Small",M2189&lt;=5,"Medium",M2189&gt;5,"Large")</f>
        <v>Small</v>
      </c>
      <c r="O2189" s="50">
        <v>170</v>
      </c>
      <c r="P2189" s="67">
        <f t="shared" si="137"/>
        <v>0.03</v>
      </c>
      <c r="Q2189" s="52">
        <v>4.92</v>
      </c>
      <c r="R2189" s="52" t="str" cm="1">
        <f t="array" ref="R2189">_xlfn.IFS(ROUND(Q2189,0)=5,"Excellent",ROUND(Q2189,0)=4,"Good",ROUND(Q2189,0)=3,"Ok",ROUND(Q2189,0)&lt;3,"Bad")</f>
        <v>Excellent</v>
      </c>
      <c r="S2189">
        <v>79</v>
      </c>
      <c r="T2189" t="str">
        <f t="shared" si="138"/>
        <v>No</v>
      </c>
      <c r="U2189" s="65">
        <v>42611</v>
      </c>
      <c r="V2189" s="65">
        <v>43828</v>
      </c>
      <c r="W2189">
        <v>88</v>
      </c>
      <c r="X2189" t="str">
        <f t="shared" si="139"/>
        <v>Active</v>
      </c>
      <c r="Y2189" t="s">
        <v>15615</v>
      </c>
    </row>
    <row r="2190" spans="1:25" x14ac:dyDescent="0.25">
      <c r="A2190">
        <v>2189</v>
      </c>
      <c r="B2190" t="s">
        <v>1620</v>
      </c>
      <c r="C2190">
        <v>1335</v>
      </c>
      <c r="D2190" t="str">
        <f>VLOOKUP($C2190,Hosts!$A:$O,10,0)</f>
        <v>New York</v>
      </c>
      <c r="E2190" s="67">
        <f>INDEX(Hosts!$A:$O,MATCH(Places!$C2190,Hosts!$A:$A,0),MATCH(Places!E$1,Hosts!$1:$1,0))</f>
        <v>0.96</v>
      </c>
      <c r="F2190" s="67">
        <f>INDEX(Hosts!$A:$O,MATCH(Places!$C2190,Hosts!$A:$A,0),MATCH(Places!F$1,Hosts!$1:$1,0))</f>
        <v>0.98</v>
      </c>
      <c r="G2190" s="67" t="str">
        <f>INDEX(Hosts!$A:$O,MATCH(Places!$C2190,Hosts!$A:$A,0),MATCH(Places!G$1,Hosts!$1:$1,0))</f>
        <v>Yes</v>
      </c>
      <c r="H2190">
        <v>7</v>
      </c>
      <c r="I2190" t="str">
        <f>VLOOKUP($H2190,Neighborhoods!$A:$C,2,0)</f>
        <v>Brooklyn</v>
      </c>
      <c r="J2190" t="str">
        <f>VLOOKUP($H2190,Neighborhoods!$A:$C,3,0)</f>
        <v>Bedford-Stuyvesant</v>
      </c>
      <c r="K2190" t="s">
        <v>11822</v>
      </c>
      <c r="L2190" t="str">
        <f t="shared" si="136"/>
        <v>No</v>
      </c>
      <c r="M2190">
        <v>6</v>
      </c>
      <c r="N2190" t="str" cm="1">
        <f t="array" ref="N2190">_xlfn.IFS(M2190&lt;=2,"Small",M2190&lt;=5,"Medium",M2190&gt;5,"Large")</f>
        <v>Large</v>
      </c>
      <c r="O2190" s="50">
        <v>73</v>
      </c>
      <c r="P2190" s="67">
        <f t="shared" si="137"/>
        <v>0.03</v>
      </c>
      <c r="Q2190" s="52">
        <v>4.95</v>
      </c>
      <c r="R2190" s="52" t="str" cm="1">
        <f t="array" ref="R2190">_xlfn.IFS(ROUND(Q2190,0)=5,"Excellent",ROUND(Q2190,0)=4,"Good",ROUND(Q2190,0)=3,"Ok",ROUND(Q2190,0)&lt;3,"Bad")</f>
        <v>Excellent</v>
      </c>
      <c r="S2190">
        <v>193</v>
      </c>
      <c r="T2190" t="str">
        <f t="shared" si="138"/>
        <v>Yes</v>
      </c>
      <c r="U2190" s="65">
        <v>42633</v>
      </c>
      <c r="V2190" s="65">
        <v>44058</v>
      </c>
      <c r="W2190">
        <v>361</v>
      </c>
      <c r="X2190" t="str">
        <f t="shared" si="139"/>
        <v>Active</v>
      </c>
      <c r="Y2190" t="s">
        <v>15616</v>
      </c>
    </row>
    <row r="2191" spans="1:25" x14ac:dyDescent="0.25">
      <c r="A2191">
        <v>2190</v>
      </c>
      <c r="B2191" t="s">
        <v>1621</v>
      </c>
      <c r="C2191">
        <v>2959</v>
      </c>
      <c r="D2191" t="str">
        <f>VLOOKUP($C2191,Hosts!$A:$O,10,0)</f>
        <v>New York</v>
      </c>
      <c r="E2191" s="67">
        <f>INDEX(Hosts!$A:$O,MATCH(Places!$C2191,Hosts!$A:$A,0),MATCH(Places!E$1,Hosts!$1:$1,0))</f>
        <v>1</v>
      </c>
      <c r="F2191" s="67">
        <f>INDEX(Hosts!$A:$O,MATCH(Places!$C2191,Hosts!$A:$A,0),MATCH(Places!F$1,Hosts!$1:$1,0))</f>
        <v>1</v>
      </c>
      <c r="G2191" s="67" t="str">
        <f>INDEX(Hosts!$A:$O,MATCH(Places!$C2191,Hosts!$A:$A,0),MATCH(Places!G$1,Hosts!$1:$1,0))</f>
        <v>Yes</v>
      </c>
      <c r="H2191">
        <v>19</v>
      </c>
      <c r="I2191" t="str">
        <f>VLOOKUP($H2191,Neighborhoods!$A:$C,2,0)</f>
        <v>Manhattan</v>
      </c>
      <c r="J2191" t="str">
        <f>VLOOKUP($H2191,Neighborhoods!$A:$C,3,0)</f>
        <v>Upper East Side</v>
      </c>
      <c r="K2191" t="s">
        <v>11822</v>
      </c>
      <c r="L2191" t="str">
        <f t="shared" si="136"/>
        <v>No</v>
      </c>
      <c r="M2191">
        <v>5</v>
      </c>
      <c r="N2191" t="str" cm="1">
        <f t="array" ref="N2191">_xlfn.IFS(M2191&lt;=2,"Small",M2191&lt;=5,"Medium",M2191&gt;5,"Large")</f>
        <v>Medium</v>
      </c>
      <c r="O2191" s="50">
        <v>795</v>
      </c>
      <c r="P2191" s="67">
        <f t="shared" si="137"/>
        <v>0.05</v>
      </c>
      <c r="Q2191" s="52">
        <v>5</v>
      </c>
      <c r="R2191" s="52" t="str" cm="1">
        <f t="array" ref="R2191">_xlfn.IFS(ROUND(Q2191,0)=5,"Excellent",ROUND(Q2191,0)=4,"Good",ROUND(Q2191,0)=3,"Ok",ROUND(Q2191,0)&lt;3,"Bad")</f>
        <v>Excellent</v>
      </c>
      <c r="S2191">
        <v>37</v>
      </c>
      <c r="T2191" t="str">
        <f t="shared" si="138"/>
        <v>No</v>
      </c>
      <c r="U2191" s="65">
        <v>42678</v>
      </c>
      <c r="V2191" s="65">
        <v>43898</v>
      </c>
      <c r="W2191">
        <v>357</v>
      </c>
      <c r="X2191" t="str">
        <f t="shared" si="139"/>
        <v>Active</v>
      </c>
      <c r="Y2191" t="s">
        <v>15615</v>
      </c>
    </row>
    <row r="2192" spans="1:25" x14ac:dyDescent="0.25">
      <c r="A2192">
        <v>2191</v>
      </c>
      <c r="B2192" t="s">
        <v>1622</v>
      </c>
      <c r="C2192">
        <v>2961</v>
      </c>
      <c r="D2192" t="str">
        <f>VLOOKUP($C2192,Hosts!$A:$O,10,0)</f>
        <v>Utah</v>
      </c>
      <c r="E2192" s="67">
        <f>INDEX(Hosts!$A:$O,MATCH(Places!$C2192,Hosts!$A:$A,0),MATCH(Places!E$1,Hosts!$1:$1,0))</f>
        <v>1</v>
      </c>
      <c r="F2192" s="67">
        <f>INDEX(Hosts!$A:$O,MATCH(Places!$C2192,Hosts!$A:$A,0),MATCH(Places!F$1,Hosts!$1:$1,0))</f>
        <v>0.94</v>
      </c>
      <c r="G2192" s="67" t="str">
        <f>INDEX(Hosts!$A:$O,MATCH(Places!$C2192,Hosts!$A:$A,0),MATCH(Places!G$1,Hosts!$1:$1,0))</f>
        <v>No</v>
      </c>
      <c r="H2192">
        <v>14</v>
      </c>
      <c r="I2192" t="str">
        <f>VLOOKUP($H2192,Neighborhoods!$A:$C,2,0)</f>
        <v>Manhattan</v>
      </c>
      <c r="J2192" t="str">
        <f>VLOOKUP($H2192,Neighborhoods!$A:$C,3,0)</f>
        <v>East Harlem</v>
      </c>
      <c r="K2192" t="s">
        <v>11822</v>
      </c>
      <c r="L2192" t="str">
        <f t="shared" si="136"/>
        <v>No</v>
      </c>
      <c r="M2192">
        <v>6</v>
      </c>
      <c r="N2192" t="str" cm="1">
        <f t="array" ref="N2192">_xlfn.IFS(M2192&lt;=2,"Small",M2192&lt;=5,"Medium",M2192&gt;5,"Large")</f>
        <v>Large</v>
      </c>
      <c r="O2192" s="50">
        <v>315</v>
      </c>
      <c r="P2192" s="67">
        <f t="shared" si="137"/>
        <v>0.04</v>
      </c>
      <c r="Q2192" s="52">
        <v>4.58</v>
      </c>
      <c r="R2192" s="52" t="str" cm="1">
        <f t="array" ref="R2192">_xlfn.IFS(ROUND(Q2192,0)=5,"Excellent",ROUND(Q2192,0)=4,"Good",ROUND(Q2192,0)=3,"Ok",ROUND(Q2192,0)&lt;3,"Bad")</f>
        <v>Excellent</v>
      </c>
      <c r="S2192">
        <v>99</v>
      </c>
      <c r="T2192" t="str">
        <f t="shared" si="138"/>
        <v>No</v>
      </c>
      <c r="U2192" s="65">
        <v>42595</v>
      </c>
      <c r="V2192" s="65">
        <v>43877</v>
      </c>
      <c r="W2192">
        <v>358</v>
      </c>
      <c r="X2192" t="str">
        <f t="shared" si="139"/>
        <v>Active</v>
      </c>
      <c r="Y2192" t="s">
        <v>15615</v>
      </c>
    </row>
    <row r="2193" spans="1:25" x14ac:dyDescent="0.25">
      <c r="A2193">
        <v>2192</v>
      </c>
      <c r="B2193" t="s">
        <v>1623</v>
      </c>
      <c r="C2193">
        <v>385</v>
      </c>
      <c r="D2193" t="str">
        <f>VLOOKUP($C2193,Hosts!$A:$O,10,0)</f>
        <v>New York</v>
      </c>
      <c r="E2193" s="67">
        <f>INDEX(Hosts!$A:$O,MATCH(Places!$C2193,Hosts!$A:$A,0),MATCH(Places!E$1,Hosts!$1:$1,0))</f>
        <v>1</v>
      </c>
      <c r="F2193" s="67">
        <f>INDEX(Hosts!$A:$O,MATCH(Places!$C2193,Hosts!$A:$A,0),MATCH(Places!F$1,Hosts!$1:$1,0))</f>
        <v>0.67</v>
      </c>
      <c r="G2193" s="67" t="str">
        <f>INDEX(Hosts!$A:$O,MATCH(Places!$C2193,Hosts!$A:$A,0),MATCH(Places!G$1,Hosts!$1:$1,0))</f>
        <v>No</v>
      </c>
      <c r="H2193">
        <v>14</v>
      </c>
      <c r="I2193" t="str">
        <f>VLOOKUP($H2193,Neighborhoods!$A:$C,2,0)</f>
        <v>Manhattan</v>
      </c>
      <c r="J2193" t="str">
        <f>VLOOKUP($H2193,Neighborhoods!$A:$C,3,0)</f>
        <v>East Harlem</v>
      </c>
      <c r="K2193" t="s">
        <v>11822</v>
      </c>
      <c r="L2193" t="str">
        <f t="shared" si="136"/>
        <v>No</v>
      </c>
      <c r="M2193">
        <v>4</v>
      </c>
      <c r="N2193" t="str" cm="1">
        <f t="array" ref="N2193">_xlfn.IFS(M2193&lt;=2,"Small",M2193&lt;=5,"Medium",M2193&gt;5,"Large")</f>
        <v>Medium</v>
      </c>
      <c r="O2193" s="50">
        <v>147</v>
      </c>
      <c r="P2193" s="67">
        <f t="shared" si="137"/>
        <v>0.03</v>
      </c>
      <c r="Q2193" s="52">
        <v>4.63</v>
      </c>
      <c r="R2193" s="52" t="str" cm="1">
        <f t="array" ref="R2193">_xlfn.IFS(ROUND(Q2193,0)=5,"Excellent",ROUND(Q2193,0)=4,"Good",ROUND(Q2193,0)=3,"Ok",ROUND(Q2193,0)&lt;3,"Bad")</f>
        <v>Excellent</v>
      </c>
      <c r="S2193">
        <v>46</v>
      </c>
      <c r="T2193" t="str">
        <f t="shared" si="138"/>
        <v>No</v>
      </c>
      <c r="U2193" s="65">
        <v>42618</v>
      </c>
      <c r="V2193" s="65">
        <v>43835</v>
      </c>
      <c r="W2193">
        <v>180</v>
      </c>
      <c r="X2193" t="str">
        <f t="shared" si="139"/>
        <v>Active</v>
      </c>
      <c r="Y2193" t="s">
        <v>15615</v>
      </c>
    </row>
    <row r="2194" spans="1:25" x14ac:dyDescent="0.25">
      <c r="A2194">
        <v>2193</v>
      </c>
      <c r="B2194" t="s">
        <v>1624</v>
      </c>
      <c r="C2194">
        <v>320</v>
      </c>
      <c r="D2194" t="str">
        <f>VLOOKUP($C2194,Hosts!$A:$O,10,0)</f>
        <v>New York</v>
      </c>
      <c r="E2194" s="67">
        <f>INDEX(Hosts!$A:$O,MATCH(Places!$C2194,Hosts!$A:$A,0),MATCH(Places!E$1,Hosts!$1:$1,0))</f>
        <v>1</v>
      </c>
      <c r="F2194" s="67">
        <f>INDEX(Hosts!$A:$O,MATCH(Places!$C2194,Hosts!$A:$A,0),MATCH(Places!F$1,Hosts!$1:$1,0))</f>
        <v>0.71</v>
      </c>
      <c r="G2194" s="67" t="str">
        <f>INDEX(Hosts!$A:$O,MATCH(Places!$C2194,Hosts!$A:$A,0),MATCH(Places!G$1,Hosts!$1:$1,0))</f>
        <v>Yes</v>
      </c>
      <c r="H2194">
        <v>15</v>
      </c>
      <c r="I2194" t="str">
        <f>VLOOKUP($H2194,Neighborhoods!$A:$C,2,0)</f>
        <v>Manhattan</v>
      </c>
      <c r="J2194" t="str">
        <f>VLOOKUP($H2194,Neighborhoods!$A:$C,3,0)</f>
        <v>East Village</v>
      </c>
      <c r="K2194" t="s">
        <v>11822</v>
      </c>
      <c r="L2194" t="str">
        <f t="shared" si="136"/>
        <v>No</v>
      </c>
      <c r="M2194">
        <v>2</v>
      </c>
      <c r="N2194" t="str" cm="1">
        <f t="array" ref="N2194">_xlfn.IFS(M2194&lt;=2,"Small",M2194&lt;=5,"Medium",M2194&gt;5,"Large")</f>
        <v>Small</v>
      </c>
      <c r="O2194" s="50">
        <v>97</v>
      </c>
      <c r="P2194" s="67">
        <f t="shared" si="137"/>
        <v>0.03</v>
      </c>
      <c r="Q2194" s="52">
        <v>4.92</v>
      </c>
      <c r="R2194" s="52" t="str" cm="1">
        <f t="array" ref="R2194">_xlfn.IFS(ROUND(Q2194,0)=5,"Excellent",ROUND(Q2194,0)=4,"Good",ROUND(Q2194,0)=3,"Ok",ROUND(Q2194,0)&lt;3,"Bad")</f>
        <v>Excellent</v>
      </c>
      <c r="S2194">
        <v>36</v>
      </c>
      <c r="T2194" t="str">
        <f t="shared" si="138"/>
        <v>No</v>
      </c>
      <c r="U2194" s="65">
        <v>42618</v>
      </c>
      <c r="V2194" s="65">
        <v>44026</v>
      </c>
      <c r="W2194">
        <v>135</v>
      </c>
      <c r="X2194" t="str">
        <f t="shared" si="139"/>
        <v>Active</v>
      </c>
      <c r="Y2194" t="s">
        <v>15615</v>
      </c>
    </row>
    <row r="2195" spans="1:25" x14ac:dyDescent="0.25">
      <c r="A2195">
        <v>2194</v>
      </c>
      <c r="B2195" t="s">
        <v>1625</v>
      </c>
      <c r="C2195">
        <v>2962</v>
      </c>
      <c r="D2195" t="str">
        <f>VLOOKUP($C2195,Hosts!$A:$O,10,0)</f>
        <v>New York</v>
      </c>
      <c r="E2195" s="67">
        <f>INDEX(Hosts!$A:$O,MATCH(Places!$C2195,Hosts!$A:$A,0),MATCH(Places!E$1,Hosts!$1:$1,0))</f>
        <v>1</v>
      </c>
      <c r="F2195" s="67">
        <f>INDEX(Hosts!$A:$O,MATCH(Places!$C2195,Hosts!$A:$A,0),MATCH(Places!F$1,Hosts!$1:$1,0))</f>
        <v>1</v>
      </c>
      <c r="G2195" s="67" t="str">
        <f>INDEX(Hosts!$A:$O,MATCH(Places!$C2195,Hosts!$A:$A,0),MATCH(Places!G$1,Hosts!$1:$1,0))</f>
        <v>No</v>
      </c>
      <c r="H2195">
        <v>7</v>
      </c>
      <c r="I2195" t="str">
        <f>VLOOKUP($H2195,Neighborhoods!$A:$C,2,0)</f>
        <v>Brooklyn</v>
      </c>
      <c r="J2195" t="str">
        <f>VLOOKUP($H2195,Neighborhoods!$A:$C,3,0)</f>
        <v>Bedford-Stuyvesant</v>
      </c>
      <c r="K2195" t="s">
        <v>11822</v>
      </c>
      <c r="L2195" t="str">
        <f t="shared" si="136"/>
        <v>No</v>
      </c>
      <c r="M2195">
        <v>4</v>
      </c>
      <c r="N2195" t="str" cm="1">
        <f t="array" ref="N2195">_xlfn.IFS(M2195&lt;=2,"Small",M2195&lt;=5,"Medium",M2195&gt;5,"Large")</f>
        <v>Medium</v>
      </c>
      <c r="O2195" s="50">
        <v>185</v>
      </c>
      <c r="P2195" s="67">
        <f t="shared" si="137"/>
        <v>0.03</v>
      </c>
      <c r="Q2195" s="52">
        <v>4.8099999999999996</v>
      </c>
      <c r="R2195" s="52" t="str" cm="1">
        <f t="array" ref="R2195">_xlfn.IFS(ROUND(Q2195,0)=5,"Excellent",ROUND(Q2195,0)=4,"Good",ROUND(Q2195,0)=3,"Ok",ROUND(Q2195,0)&lt;3,"Bad")</f>
        <v>Excellent</v>
      </c>
      <c r="S2195">
        <v>74</v>
      </c>
      <c r="T2195" t="str">
        <f t="shared" si="138"/>
        <v>No</v>
      </c>
      <c r="U2195" s="65">
        <v>42616</v>
      </c>
      <c r="V2195" s="65">
        <v>43905</v>
      </c>
      <c r="W2195">
        <v>196</v>
      </c>
      <c r="X2195" t="str">
        <f t="shared" si="139"/>
        <v>Active</v>
      </c>
      <c r="Y2195" t="s">
        <v>15616</v>
      </c>
    </row>
    <row r="2196" spans="1:25" x14ac:dyDescent="0.25">
      <c r="A2196">
        <v>2195</v>
      </c>
      <c r="B2196" t="s">
        <v>13587</v>
      </c>
      <c r="C2196">
        <v>2347</v>
      </c>
      <c r="D2196" t="str">
        <f>VLOOKUP($C2196,Hosts!$A:$O,10,0)</f>
        <v>New York</v>
      </c>
      <c r="E2196" s="67">
        <f>INDEX(Hosts!$A:$O,MATCH(Places!$C2196,Hosts!$A:$A,0),MATCH(Places!E$1,Hosts!$1:$1,0))</f>
        <v>0.9</v>
      </c>
      <c r="F2196" s="67">
        <f>INDEX(Hosts!$A:$O,MATCH(Places!$C2196,Hosts!$A:$A,0),MATCH(Places!F$1,Hosts!$1:$1,0))</f>
        <v>0.96</v>
      </c>
      <c r="G2196" s="67" t="str">
        <f>INDEX(Hosts!$A:$O,MATCH(Places!$C2196,Hosts!$A:$A,0),MATCH(Places!G$1,Hosts!$1:$1,0))</f>
        <v>No</v>
      </c>
      <c r="H2196">
        <v>8</v>
      </c>
      <c r="I2196" t="str">
        <f>VLOOKUP($H2196,Neighborhoods!$A:$C,2,0)</f>
        <v>Brooklyn</v>
      </c>
      <c r="J2196" t="str">
        <f>VLOOKUP($H2196,Neighborhoods!$A:$C,3,0)</f>
        <v>Bushwick</v>
      </c>
      <c r="K2196" t="s">
        <v>1</v>
      </c>
      <c r="L2196" t="str">
        <f t="shared" si="136"/>
        <v>Yes</v>
      </c>
      <c r="M2196">
        <v>2</v>
      </c>
      <c r="N2196" t="str" cm="1">
        <f t="array" ref="N2196">_xlfn.IFS(M2196&lt;=2,"Small",M2196&lt;=5,"Medium",M2196&gt;5,"Large")</f>
        <v>Small</v>
      </c>
      <c r="O2196" s="50">
        <v>35</v>
      </c>
      <c r="P2196" s="67">
        <f t="shared" si="137"/>
        <v>0.03</v>
      </c>
      <c r="Q2196" s="52">
        <v>4.33</v>
      </c>
      <c r="R2196" s="52" t="str" cm="1">
        <f t="array" ref="R2196">_xlfn.IFS(ROUND(Q2196,0)=5,"Excellent",ROUND(Q2196,0)=4,"Good",ROUND(Q2196,0)=3,"Ok",ROUND(Q2196,0)&lt;3,"Bad")</f>
        <v>Good</v>
      </c>
      <c r="S2196">
        <v>27</v>
      </c>
      <c r="T2196" t="str">
        <f t="shared" si="138"/>
        <v>No</v>
      </c>
      <c r="U2196" s="65">
        <v>42601</v>
      </c>
      <c r="V2196" s="65">
        <v>43921</v>
      </c>
      <c r="W2196">
        <v>109</v>
      </c>
      <c r="X2196" t="str">
        <f t="shared" si="139"/>
        <v>Active</v>
      </c>
      <c r="Y2196" t="s">
        <v>15616</v>
      </c>
    </row>
    <row r="2197" spans="1:25" x14ac:dyDescent="0.25">
      <c r="A2197">
        <v>2196</v>
      </c>
      <c r="B2197" t="s">
        <v>1626</v>
      </c>
      <c r="C2197">
        <v>2530</v>
      </c>
      <c r="D2197" t="str">
        <f>VLOOKUP($C2197,Hosts!$A:$O,10,0)</f>
        <v>New York</v>
      </c>
      <c r="E2197" s="67">
        <f>INDEX(Hosts!$A:$O,MATCH(Places!$C2197,Hosts!$A:$A,0),MATCH(Places!E$1,Hosts!$1:$1,0))</f>
        <v>0.2</v>
      </c>
      <c r="F2197" s="67">
        <f>INDEX(Hosts!$A:$O,MATCH(Places!$C2197,Hosts!$A:$A,0),MATCH(Places!F$1,Hosts!$1:$1,0))</f>
        <v>0.4</v>
      </c>
      <c r="G2197" s="67" t="str">
        <f>INDEX(Hosts!$A:$O,MATCH(Places!$C2197,Hosts!$A:$A,0),MATCH(Places!G$1,Hosts!$1:$1,0))</f>
        <v>No</v>
      </c>
      <c r="H2197">
        <v>20</v>
      </c>
      <c r="I2197" t="str">
        <f>VLOOKUP($H2197,Neighborhoods!$A:$C,2,0)</f>
        <v>Manhattan</v>
      </c>
      <c r="J2197" t="str">
        <f>VLOOKUP($H2197,Neighborhoods!$A:$C,3,0)</f>
        <v>Upper West Side</v>
      </c>
      <c r="K2197" t="s">
        <v>11822</v>
      </c>
      <c r="L2197" t="str">
        <f t="shared" si="136"/>
        <v>No</v>
      </c>
      <c r="M2197">
        <v>5</v>
      </c>
      <c r="N2197" t="str" cm="1">
        <f t="array" ref="N2197">_xlfn.IFS(M2197&lt;=2,"Small",M2197&lt;=5,"Medium",M2197&gt;5,"Large")</f>
        <v>Medium</v>
      </c>
      <c r="O2197" s="50">
        <v>318</v>
      </c>
      <c r="P2197" s="67">
        <f t="shared" si="137"/>
        <v>0.04</v>
      </c>
      <c r="Q2197" s="52">
        <v>4.92</v>
      </c>
      <c r="R2197" s="52" t="str" cm="1">
        <f t="array" ref="R2197">_xlfn.IFS(ROUND(Q2197,0)=5,"Excellent",ROUND(Q2197,0)=4,"Good",ROUND(Q2197,0)=3,"Ok",ROUND(Q2197,0)&lt;3,"Bad")</f>
        <v>Excellent</v>
      </c>
      <c r="S2197">
        <v>50</v>
      </c>
      <c r="T2197" t="str">
        <f t="shared" si="138"/>
        <v>No</v>
      </c>
      <c r="U2197" s="65">
        <v>42610</v>
      </c>
      <c r="V2197" s="65">
        <v>43828</v>
      </c>
      <c r="W2197">
        <v>36</v>
      </c>
      <c r="X2197" t="str">
        <f t="shared" si="139"/>
        <v>Active</v>
      </c>
      <c r="Y2197" t="s">
        <v>15615</v>
      </c>
    </row>
    <row r="2198" spans="1:25" x14ac:dyDescent="0.25">
      <c r="A2198">
        <v>2197</v>
      </c>
      <c r="B2198" t="s">
        <v>14069</v>
      </c>
      <c r="C2198">
        <v>2896</v>
      </c>
      <c r="D2198" t="str">
        <f>VLOOKUP($C2198,Hosts!$A:$O,10,0)</f>
        <v>New York</v>
      </c>
      <c r="E2198" s="67">
        <f>INDEX(Hosts!$A:$O,MATCH(Places!$C2198,Hosts!$A:$A,0),MATCH(Places!E$1,Hosts!$1:$1,0))</f>
        <v>1</v>
      </c>
      <c r="F2198" s="67">
        <f>INDEX(Hosts!$A:$O,MATCH(Places!$C2198,Hosts!$A:$A,0),MATCH(Places!F$1,Hosts!$1:$1,0))</f>
        <v>0.33</v>
      </c>
      <c r="G2198" s="67" t="str">
        <f>INDEX(Hosts!$A:$O,MATCH(Places!$C2198,Hosts!$A:$A,0),MATCH(Places!G$1,Hosts!$1:$1,0))</f>
        <v>No</v>
      </c>
      <c r="H2198">
        <v>20</v>
      </c>
      <c r="I2198" t="str">
        <f>VLOOKUP($H2198,Neighborhoods!$A:$C,2,0)</f>
        <v>Manhattan</v>
      </c>
      <c r="J2198" t="str">
        <f>VLOOKUP($H2198,Neighborhoods!$A:$C,3,0)</f>
        <v>Upper West Side</v>
      </c>
      <c r="K2198" t="s">
        <v>1</v>
      </c>
      <c r="L2198" t="str">
        <f t="shared" si="136"/>
        <v>Yes</v>
      </c>
      <c r="M2198">
        <v>1</v>
      </c>
      <c r="N2198" t="str" cm="1">
        <f t="array" ref="N2198">_xlfn.IFS(M2198&lt;=2,"Small",M2198&lt;=5,"Medium",M2198&gt;5,"Large")</f>
        <v>Small</v>
      </c>
      <c r="O2198" s="50">
        <v>50</v>
      </c>
      <c r="P2198" s="67">
        <f t="shared" si="137"/>
        <v>0.03</v>
      </c>
      <c r="Q2198" s="52">
        <v>4.91</v>
      </c>
      <c r="R2198" s="52" t="str" cm="1">
        <f t="array" ref="R2198">_xlfn.IFS(ROUND(Q2198,0)=5,"Excellent",ROUND(Q2198,0)=4,"Good",ROUND(Q2198,0)=3,"Ok",ROUND(Q2198,0)&lt;3,"Bad")</f>
        <v>Excellent</v>
      </c>
      <c r="S2198">
        <v>11</v>
      </c>
      <c r="T2198" t="str">
        <f t="shared" si="138"/>
        <v>No</v>
      </c>
      <c r="U2198" s="65">
        <v>42610</v>
      </c>
      <c r="V2198" s="65">
        <v>43591</v>
      </c>
      <c r="W2198">
        <v>228</v>
      </c>
      <c r="X2198" t="str">
        <f t="shared" si="139"/>
        <v>Active</v>
      </c>
      <c r="Y2198" t="s">
        <v>15615</v>
      </c>
    </row>
    <row r="2199" spans="1:25" x14ac:dyDescent="0.25">
      <c r="A2199">
        <v>2198</v>
      </c>
      <c r="B2199" t="s">
        <v>15192</v>
      </c>
      <c r="C2199">
        <v>240</v>
      </c>
      <c r="D2199" t="str">
        <f>VLOOKUP($C2199,Hosts!$A:$O,10,0)</f>
        <v>New York</v>
      </c>
      <c r="E2199" s="67">
        <f>INDEX(Hosts!$A:$O,MATCH(Places!$C2199,Hosts!$A:$A,0),MATCH(Places!E$1,Hosts!$1:$1,0))</f>
        <v>1</v>
      </c>
      <c r="F2199" s="67">
        <f>INDEX(Hosts!$A:$O,MATCH(Places!$C2199,Hosts!$A:$A,0),MATCH(Places!F$1,Hosts!$1:$1,0))</f>
        <v>0.8</v>
      </c>
      <c r="G2199" s="67" t="str">
        <f>INDEX(Hosts!$A:$O,MATCH(Places!$C2199,Hosts!$A:$A,0),MATCH(Places!G$1,Hosts!$1:$1,0))</f>
        <v>Yes</v>
      </c>
      <c r="H2199">
        <v>7</v>
      </c>
      <c r="I2199" t="str">
        <f>VLOOKUP($H2199,Neighborhoods!$A:$C,2,0)</f>
        <v>Brooklyn</v>
      </c>
      <c r="J2199" t="str">
        <f>VLOOKUP($H2199,Neighborhoods!$A:$C,3,0)</f>
        <v>Bedford-Stuyvesant</v>
      </c>
      <c r="K2199" t="s">
        <v>1</v>
      </c>
      <c r="L2199" t="str">
        <f t="shared" si="136"/>
        <v>Yes</v>
      </c>
      <c r="M2199">
        <v>2</v>
      </c>
      <c r="N2199" t="str" cm="1">
        <f t="array" ref="N2199">_xlfn.IFS(M2199&lt;=2,"Small",M2199&lt;=5,"Medium",M2199&gt;5,"Large")</f>
        <v>Small</v>
      </c>
      <c r="O2199" s="50">
        <v>50</v>
      </c>
      <c r="P2199" s="67">
        <f t="shared" si="137"/>
        <v>0.03</v>
      </c>
      <c r="Q2199" s="52">
        <v>5</v>
      </c>
      <c r="R2199" s="52" t="str" cm="1">
        <f t="array" ref="R2199">_xlfn.IFS(ROUND(Q2199,0)=5,"Excellent",ROUND(Q2199,0)=4,"Good",ROUND(Q2199,0)=3,"Ok",ROUND(Q2199,0)&lt;3,"Bad")</f>
        <v>Excellent</v>
      </c>
      <c r="S2199">
        <v>5</v>
      </c>
      <c r="T2199" t="str">
        <f t="shared" si="138"/>
        <v>No</v>
      </c>
      <c r="U2199" s="65">
        <v>42859</v>
      </c>
      <c r="V2199" s="65">
        <v>43286</v>
      </c>
      <c r="W2199">
        <v>246</v>
      </c>
      <c r="X2199" t="str">
        <f t="shared" si="139"/>
        <v>Active</v>
      </c>
      <c r="Y2199" t="s">
        <v>15615</v>
      </c>
    </row>
    <row r="2200" spans="1:25" x14ac:dyDescent="0.25">
      <c r="A2200">
        <v>2199</v>
      </c>
      <c r="B2200" t="s">
        <v>15330</v>
      </c>
      <c r="C2200">
        <v>973</v>
      </c>
      <c r="D2200" t="str">
        <f>VLOOKUP($C2200,Hosts!$A:$O,10,0)</f>
        <v>New York</v>
      </c>
      <c r="E2200" s="67">
        <f>INDEX(Hosts!$A:$O,MATCH(Places!$C2200,Hosts!$A:$A,0),MATCH(Places!E$1,Hosts!$1:$1,0))</f>
        <v>1</v>
      </c>
      <c r="F2200" s="67">
        <f>INDEX(Hosts!$A:$O,MATCH(Places!$C2200,Hosts!$A:$A,0),MATCH(Places!F$1,Hosts!$1:$1,0))</f>
        <v>1</v>
      </c>
      <c r="G2200" s="67" t="str">
        <f>INDEX(Hosts!$A:$O,MATCH(Places!$C2200,Hosts!$A:$A,0),MATCH(Places!G$1,Hosts!$1:$1,0))</f>
        <v>Yes</v>
      </c>
      <c r="H2200">
        <v>12</v>
      </c>
      <c r="I2200" t="str">
        <f>VLOOKUP($H2200,Neighborhoods!$A:$C,2,0)</f>
        <v>Brooklyn</v>
      </c>
      <c r="J2200" t="str">
        <f>VLOOKUP($H2200,Neighborhoods!$A:$C,3,0)</f>
        <v>Williamsburg</v>
      </c>
      <c r="K2200" t="s">
        <v>1</v>
      </c>
      <c r="L2200" t="str">
        <f t="shared" si="136"/>
        <v>Yes</v>
      </c>
      <c r="M2200">
        <v>2</v>
      </c>
      <c r="N2200" t="str" cm="1">
        <f t="array" ref="N2200">_xlfn.IFS(M2200&lt;=2,"Small",M2200&lt;=5,"Medium",M2200&gt;5,"Large")</f>
        <v>Small</v>
      </c>
      <c r="O2200" s="50">
        <v>79</v>
      </c>
      <c r="P2200" s="67">
        <f t="shared" si="137"/>
        <v>0.03</v>
      </c>
      <c r="Q2200" s="52">
        <v>4.87</v>
      </c>
      <c r="R2200" s="52" t="str" cm="1">
        <f t="array" ref="R2200">_xlfn.IFS(ROUND(Q2200,0)=5,"Excellent",ROUND(Q2200,0)=4,"Good",ROUND(Q2200,0)=3,"Ok",ROUND(Q2200,0)&lt;3,"Bad")</f>
        <v>Excellent</v>
      </c>
      <c r="S2200">
        <v>234</v>
      </c>
      <c r="T2200" t="str">
        <f t="shared" si="138"/>
        <v>Yes</v>
      </c>
      <c r="U2200" s="65">
        <v>42622</v>
      </c>
      <c r="V2200" s="65">
        <v>44011</v>
      </c>
      <c r="W2200">
        <v>249</v>
      </c>
      <c r="X2200" t="str">
        <f t="shared" si="139"/>
        <v>Active</v>
      </c>
      <c r="Y2200" t="s">
        <v>15615</v>
      </c>
    </row>
    <row r="2201" spans="1:25" x14ac:dyDescent="0.25">
      <c r="A2201">
        <v>2200</v>
      </c>
      <c r="B2201" t="s">
        <v>1627</v>
      </c>
      <c r="C2201">
        <v>2912</v>
      </c>
      <c r="D2201" t="str">
        <f>VLOOKUP($C2201,Hosts!$A:$O,10,0)</f>
        <v>New York</v>
      </c>
      <c r="E2201" s="67">
        <f>INDEX(Hosts!$A:$O,MATCH(Places!$C2201,Hosts!$A:$A,0),MATCH(Places!E$1,Hosts!$1:$1,0))</f>
        <v>1</v>
      </c>
      <c r="F2201" s="67">
        <f>INDEX(Hosts!$A:$O,MATCH(Places!$C2201,Hosts!$A:$A,0),MATCH(Places!F$1,Hosts!$1:$1,0))</f>
        <v>0.97</v>
      </c>
      <c r="G2201" s="67" t="str">
        <f>INDEX(Hosts!$A:$O,MATCH(Places!$C2201,Hosts!$A:$A,0),MATCH(Places!G$1,Hosts!$1:$1,0))</f>
        <v>Yes</v>
      </c>
      <c r="H2201">
        <v>8</v>
      </c>
      <c r="I2201" t="str">
        <f>VLOOKUP($H2201,Neighborhoods!$A:$C,2,0)</f>
        <v>Brooklyn</v>
      </c>
      <c r="J2201" t="str">
        <f>VLOOKUP($H2201,Neighborhoods!$A:$C,3,0)</f>
        <v>Bushwick</v>
      </c>
      <c r="K2201" t="s">
        <v>1</v>
      </c>
      <c r="L2201" t="str">
        <f t="shared" si="136"/>
        <v>Yes</v>
      </c>
      <c r="M2201">
        <v>2</v>
      </c>
      <c r="N2201" t="str" cm="1">
        <f t="array" ref="N2201">_xlfn.IFS(M2201&lt;=2,"Small",M2201&lt;=5,"Medium",M2201&gt;5,"Large")</f>
        <v>Small</v>
      </c>
      <c r="O2201" s="50">
        <v>39</v>
      </c>
      <c r="P2201" s="67">
        <f t="shared" si="137"/>
        <v>0.03</v>
      </c>
      <c r="Q2201" s="52">
        <v>4.68</v>
      </c>
      <c r="R2201" s="52" t="str" cm="1">
        <f t="array" ref="R2201">_xlfn.IFS(ROUND(Q2201,0)=5,"Excellent",ROUND(Q2201,0)=4,"Good",ROUND(Q2201,0)=3,"Ok",ROUND(Q2201,0)&lt;3,"Bad")</f>
        <v>Excellent</v>
      </c>
      <c r="S2201">
        <v>97</v>
      </c>
      <c r="T2201" t="str">
        <f t="shared" si="138"/>
        <v>No</v>
      </c>
      <c r="U2201" s="65">
        <v>42607</v>
      </c>
      <c r="V2201" s="65">
        <v>43891</v>
      </c>
      <c r="W2201">
        <v>49</v>
      </c>
      <c r="X2201" t="str">
        <f t="shared" si="139"/>
        <v>Active</v>
      </c>
      <c r="Y2201" t="s">
        <v>15615</v>
      </c>
    </row>
    <row r="2202" spans="1:25" x14ac:dyDescent="0.25">
      <c r="A2202">
        <v>2201</v>
      </c>
      <c r="B2202" t="s">
        <v>15493</v>
      </c>
      <c r="C2202">
        <v>2455</v>
      </c>
      <c r="D2202" t="str">
        <f>VLOOKUP($C2202,Hosts!$A:$O,10,0)</f>
        <v>New York</v>
      </c>
      <c r="E2202" s="67">
        <f>INDEX(Hosts!$A:$O,MATCH(Places!$C2202,Hosts!$A:$A,0),MATCH(Places!E$1,Hosts!$1:$1,0))</f>
        <v>1</v>
      </c>
      <c r="F2202" s="67">
        <f>INDEX(Hosts!$A:$O,MATCH(Places!$C2202,Hosts!$A:$A,0),MATCH(Places!F$1,Hosts!$1:$1,0))</f>
        <v>0.56999999999999995</v>
      </c>
      <c r="G2202" s="67" t="str">
        <f>INDEX(Hosts!$A:$O,MATCH(Places!$C2202,Hosts!$A:$A,0),MATCH(Places!G$1,Hosts!$1:$1,0))</f>
        <v>No</v>
      </c>
      <c r="H2202">
        <v>12</v>
      </c>
      <c r="I2202" t="str">
        <f>VLOOKUP($H2202,Neighborhoods!$A:$C,2,0)</f>
        <v>Brooklyn</v>
      </c>
      <c r="J2202" t="str">
        <f>VLOOKUP($H2202,Neighborhoods!$A:$C,3,0)</f>
        <v>Williamsburg</v>
      </c>
      <c r="K2202" t="s">
        <v>1</v>
      </c>
      <c r="L2202" t="str">
        <f t="shared" si="136"/>
        <v>Yes</v>
      </c>
      <c r="M2202">
        <v>1</v>
      </c>
      <c r="N2202" t="str" cm="1">
        <f t="array" ref="N2202">_xlfn.IFS(M2202&lt;=2,"Small",M2202&lt;=5,"Medium",M2202&gt;5,"Large")</f>
        <v>Small</v>
      </c>
      <c r="O2202" s="50">
        <v>50</v>
      </c>
      <c r="P2202" s="67">
        <f t="shared" si="137"/>
        <v>0.03</v>
      </c>
      <c r="Q2202" s="52">
        <v>4.88</v>
      </c>
      <c r="R2202" s="52" t="str" cm="1">
        <f t="array" ref="R2202">_xlfn.IFS(ROUND(Q2202,0)=5,"Excellent",ROUND(Q2202,0)=4,"Good",ROUND(Q2202,0)=3,"Ok",ROUND(Q2202,0)&lt;3,"Bad")</f>
        <v>Excellent</v>
      </c>
      <c r="S2202">
        <v>16</v>
      </c>
      <c r="T2202" t="str">
        <f t="shared" si="138"/>
        <v>No</v>
      </c>
      <c r="U2202" s="65">
        <v>42628</v>
      </c>
      <c r="V2202" s="65">
        <v>43800</v>
      </c>
      <c r="W2202">
        <v>16</v>
      </c>
      <c r="X2202" t="str">
        <f t="shared" si="139"/>
        <v>Active</v>
      </c>
      <c r="Y2202" t="s">
        <v>15615</v>
      </c>
    </row>
    <row r="2203" spans="1:25" x14ac:dyDescent="0.25">
      <c r="A2203">
        <v>2202</v>
      </c>
      <c r="B2203" t="s">
        <v>14088</v>
      </c>
      <c r="C2203">
        <v>2381</v>
      </c>
      <c r="D2203" t="str">
        <f>VLOOKUP($C2203,Hosts!$A:$O,10,0)</f>
        <v>New York</v>
      </c>
      <c r="E2203" s="67">
        <f>INDEX(Hosts!$A:$O,MATCH(Places!$C2203,Hosts!$A:$A,0),MATCH(Places!E$1,Hosts!$1:$1,0))</f>
        <v>0.96</v>
      </c>
      <c r="F2203" s="67">
        <f>INDEX(Hosts!$A:$O,MATCH(Places!$C2203,Hosts!$A:$A,0),MATCH(Places!F$1,Hosts!$1:$1,0))</f>
        <v>0.96</v>
      </c>
      <c r="G2203" s="67" t="str">
        <f>INDEX(Hosts!$A:$O,MATCH(Places!$C2203,Hosts!$A:$A,0),MATCH(Places!G$1,Hosts!$1:$1,0))</f>
        <v>No</v>
      </c>
      <c r="H2203">
        <v>22</v>
      </c>
      <c r="I2203" t="str">
        <f>VLOOKUP($H2203,Neighborhoods!$A:$C,2,0)</f>
        <v>Queens</v>
      </c>
      <c r="J2203" t="str">
        <f>VLOOKUP($H2203,Neighborhoods!$A:$C,3,0)</f>
        <v>Flushing</v>
      </c>
      <c r="K2203" t="s">
        <v>11822</v>
      </c>
      <c r="L2203" t="str">
        <f t="shared" si="136"/>
        <v>No</v>
      </c>
      <c r="M2203">
        <v>6</v>
      </c>
      <c r="N2203" t="str" cm="1">
        <f t="array" ref="N2203">_xlfn.IFS(M2203&lt;=2,"Small",M2203&lt;=5,"Medium",M2203&gt;5,"Large")</f>
        <v>Large</v>
      </c>
      <c r="O2203" s="50">
        <v>173</v>
      </c>
      <c r="P2203" s="67">
        <f t="shared" si="137"/>
        <v>0.03</v>
      </c>
      <c r="Q2203" s="52">
        <v>4.53</v>
      </c>
      <c r="R2203" s="52" t="str" cm="1">
        <f t="array" ref="R2203">_xlfn.IFS(ROUND(Q2203,0)=5,"Excellent",ROUND(Q2203,0)=4,"Good",ROUND(Q2203,0)=3,"Ok",ROUND(Q2203,0)&lt;3,"Bad")</f>
        <v>Excellent</v>
      </c>
      <c r="S2203">
        <v>210</v>
      </c>
      <c r="T2203" t="str">
        <f t="shared" si="138"/>
        <v>No</v>
      </c>
      <c r="U2203" s="65">
        <v>42614</v>
      </c>
      <c r="V2203" s="65">
        <v>44037</v>
      </c>
      <c r="W2203">
        <v>269</v>
      </c>
      <c r="X2203" t="str">
        <f t="shared" si="139"/>
        <v>Active</v>
      </c>
      <c r="Y2203" t="s">
        <v>15615</v>
      </c>
    </row>
    <row r="2204" spans="1:25" x14ac:dyDescent="0.25">
      <c r="A2204">
        <v>2203</v>
      </c>
      <c r="B2204" t="s">
        <v>1628</v>
      </c>
      <c r="C2204">
        <v>2343</v>
      </c>
      <c r="D2204" t="str">
        <f>VLOOKUP($C2204,Hosts!$A:$O,10,0)</f>
        <v>New York</v>
      </c>
      <c r="E2204" s="67">
        <f>INDEX(Hosts!$A:$O,MATCH(Places!$C2204,Hosts!$A:$A,0),MATCH(Places!E$1,Hosts!$1:$1,0))</f>
        <v>1</v>
      </c>
      <c r="F2204" s="67">
        <f>INDEX(Hosts!$A:$O,MATCH(Places!$C2204,Hosts!$A:$A,0),MATCH(Places!F$1,Hosts!$1:$1,0))</f>
        <v>0.98</v>
      </c>
      <c r="G2204" s="67" t="str">
        <f>INDEX(Hosts!$A:$O,MATCH(Places!$C2204,Hosts!$A:$A,0),MATCH(Places!G$1,Hosts!$1:$1,0))</f>
        <v>Yes</v>
      </c>
      <c r="H2204">
        <v>26</v>
      </c>
      <c r="I2204" t="str">
        <f>VLOOKUP($H2204,Neighborhoods!$A:$C,2,0)</f>
        <v>Queens</v>
      </c>
      <c r="J2204" t="str">
        <f>VLOOKUP($H2204,Neighborhoods!$A:$C,3,0)</f>
        <v>Sunnyside</v>
      </c>
      <c r="K2204" t="s">
        <v>11822</v>
      </c>
      <c r="L2204" t="str">
        <f t="shared" si="136"/>
        <v>No</v>
      </c>
      <c r="M2204">
        <v>3</v>
      </c>
      <c r="N2204" t="str" cm="1">
        <f t="array" ref="N2204">_xlfn.IFS(M2204&lt;=2,"Small",M2204&lt;=5,"Medium",M2204&gt;5,"Large")</f>
        <v>Medium</v>
      </c>
      <c r="O2204" s="50">
        <v>85</v>
      </c>
      <c r="P2204" s="67">
        <f t="shared" si="137"/>
        <v>0.03</v>
      </c>
      <c r="Q2204" s="52">
        <v>4.9800000000000004</v>
      </c>
      <c r="R2204" s="52" t="str" cm="1">
        <f t="array" ref="R2204">_xlfn.IFS(ROUND(Q2204,0)=5,"Excellent",ROUND(Q2204,0)=4,"Good",ROUND(Q2204,0)=3,"Ok",ROUND(Q2204,0)&lt;3,"Bad")</f>
        <v>Excellent</v>
      </c>
      <c r="S2204">
        <v>155</v>
      </c>
      <c r="T2204" t="str">
        <f t="shared" si="138"/>
        <v>Yes</v>
      </c>
      <c r="U2204" s="65">
        <v>42618</v>
      </c>
      <c r="V2204" s="65">
        <v>44031</v>
      </c>
      <c r="W2204">
        <v>292</v>
      </c>
      <c r="X2204" t="str">
        <f t="shared" si="139"/>
        <v>Active</v>
      </c>
      <c r="Y2204" t="s">
        <v>15616</v>
      </c>
    </row>
    <row r="2205" spans="1:25" x14ac:dyDescent="0.25">
      <c r="A2205">
        <v>2204</v>
      </c>
      <c r="B2205" t="s">
        <v>1629</v>
      </c>
      <c r="C2205">
        <v>1960</v>
      </c>
      <c r="D2205" t="str">
        <f>VLOOKUP($C2205,Hosts!$A:$O,10,0)</f>
        <v>New York</v>
      </c>
      <c r="E2205" s="67">
        <f>INDEX(Hosts!$A:$O,MATCH(Places!$C2205,Hosts!$A:$A,0),MATCH(Places!E$1,Hosts!$1:$1,0))</f>
        <v>1</v>
      </c>
      <c r="F2205" s="67">
        <f>INDEX(Hosts!$A:$O,MATCH(Places!$C2205,Hosts!$A:$A,0),MATCH(Places!F$1,Hosts!$1:$1,0))</f>
        <v>1</v>
      </c>
      <c r="G2205" s="67" t="str">
        <f>INDEX(Hosts!$A:$O,MATCH(Places!$C2205,Hosts!$A:$A,0),MATCH(Places!G$1,Hosts!$1:$1,0))</f>
        <v>Yes</v>
      </c>
      <c r="H2205">
        <v>12</v>
      </c>
      <c r="I2205" t="str">
        <f>VLOOKUP($H2205,Neighborhoods!$A:$C,2,0)</f>
        <v>Brooklyn</v>
      </c>
      <c r="J2205" t="str">
        <f>VLOOKUP($H2205,Neighborhoods!$A:$C,3,0)</f>
        <v>Williamsburg</v>
      </c>
      <c r="K2205" t="s">
        <v>11822</v>
      </c>
      <c r="L2205" t="str">
        <f t="shared" si="136"/>
        <v>No</v>
      </c>
      <c r="M2205">
        <v>6</v>
      </c>
      <c r="N2205" t="str" cm="1">
        <f t="array" ref="N2205">_xlfn.IFS(M2205&lt;=2,"Small",M2205&lt;=5,"Medium",M2205&gt;5,"Large")</f>
        <v>Large</v>
      </c>
      <c r="O2205" s="50">
        <v>250</v>
      </c>
      <c r="P2205" s="67">
        <f t="shared" si="137"/>
        <v>0.04</v>
      </c>
      <c r="Q2205" s="52">
        <v>4.9000000000000004</v>
      </c>
      <c r="R2205" s="52" t="str" cm="1">
        <f t="array" ref="R2205">_xlfn.IFS(ROUND(Q2205,0)=5,"Excellent",ROUND(Q2205,0)=4,"Good",ROUND(Q2205,0)=3,"Ok",ROUND(Q2205,0)&lt;3,"Bad")</f>
        <v>Excellent</v>
      </c>
      <c r="S2205">
        <v>98</v>
      </c>
      <c r="T2205" t="str">
        <f t="shared" si="138"/>
        <v>No</v>
      </c>
      <c r="U2205" s="65">
        <v>42625</v>
      </c>
      <c r="V2205" s="65">
        <v>44040</v>
      </c>
      <c r="W2205">
        <v>330</v>
      </c>
      <c r="X2205" t="str">
        <f t="shared" si="139"/>
        <v>Active</v>
      </c>
      <c r="Y2205" t="s">
        <v>15616</v>
      </c>
    </row>
    <row r="2206" spans="1:25" x14ac:dyDescent="0.25">
      <c r="A2206">
        <v>2205</v>
      </c>
      <c r="B2206" t="s">
        <v>1630</v>
      </c>
      <c r="C2206">
        <v>2742</v>
      </c>
      <c r="D2206" t="str">
        <f>VLOOKUP($C2206,Hosts!$A:$O,10,0)</f>
        <v>California</v>
      </c>
      <c r="E2206" s="67">
        <f>INDEX(Hosts!$A:$O,MATCH(Places!$C2206,Hosts!$A:$A,0),MATCH(Places!E$1,Hosts!$1:$1,0))</f>
        <v>0.81</v>
      </c>
      <c r="F2206" s="67">
        <f>INDEX(Hosts!$A:$O,MATCH(Places!$C2206,Hosts!$A:$A,0),MATCH(Places!F$1,Hosts!$1:$1,0))</f>
        <v>1</v>
      </c>
      <c r="G2206" s="67" t="str">
        <f>INDEX(Hosts!$A:$O,MATCH(Places!$C2206,Hosts!$A:$A,0),MATCH(Places!G$1,Hosts!$1:$1,0))</f>
        <v>No</v>
      </c>
      <c r="H2206">
        <v>18</v>
      </c>
      <c r="I2206" t="str">
        <f>VLOOKUP($H2206,Neighborhoods!$A:$C,2,0)</f>
        <v>Manhattan</v>
      </c>
      <c r="J2206" t="str">
        <f>VLOOKUP($H2206,Neighborhoods!$A:$C,3,0)</f>
        <v>Midtown</v>
      </c>
      <c r="K2206" t="s">
        <v>11822</v>
      </c>
      <c r="L2206" t="str">
        <f t="shared" si="136"/>
        <v>No</v>
      </c>
      <c r="M2206">
        <v>6</v>
      </c>
      <c r="N2206" t="str" cm="1">
        <f t="array" ref="N2206">_xlfn.IFS(M2206&lt;=2,"Small",M2206&lt;=5,"Medium",M2206&gt;5,"Large")</f>
        <v>Large</v>
      </c>
      <c r="O2206" s="50">
        <v>536</v>
      </c>
      <c r="P2206" s="67">
        <f t="shared" si="137"/>
        <v>0.05</v>
      </c>
      <c r="Q2206" s="52">
        <v>4.91</v>
      </c>
      <c r="R2206" s="52" t="str" cm="1">
        <f t="array" ref="R2206">_xlfn.IFS(ROUND(Q2206,0)=5,"Excellent",ROUND(Q2206,0)=4,"Good",ROUND(Q2206,0)=3,"Ok",ROUND(Q2206,0)&lt;3,"Bad")</f>
        <v>Excellent</v>
      </c>
      <c r="S2206">
        <v>23</v>
      </c>
      <c r="T2206" t="str">
        <f t="shared" si="138"/>
        <v>No</v>
      </c>
      <c r="U2206" s="65">
        <v>42858</v>
      </c>
      <c r="V2206" s="65">
        <v>43600</v>
      </c>
      <c r="W2206">
        <v>346</v>
      </c>
      <c r="X2206" t="str">
        <f t="shared" si="139"/>
        <v>Active</v>
      </c>
      <c r="Y2206" t="s">
        <v>15616</v>
      </c>
    </row>
    <row r="2207" spans="1:25" x14ac:dyDescent="0.25">
      <c r="A2207">
        <v>2206</v>
      </c>
      <c r="B2207" t="s">
        <v>1631</v>
      </c>
      <c r="C2207">
        <v>457</v>
      </c>
      <c r="D2207" t="str">
        <f>VLOOKUP($C2207,Hosts!$A:$O,10,0)</f>
        <v>New York</v>
      </c>
      <c r="E2207" s="67">
        <f>INDEX(Hosts!$A:$O,MATCH(Places!$C2207,Hosts!$A:$A,0),MATCH(Places!E$1,Hosts!$1:$1,0))</f>
        <v>1</v>
      </c>
      <c r="F2207" s="67">
        <f>INDEX(Hosts!$A:$O,MATCH(Places!$C2207,Hosts!$A:$A,0),MATCH(Places!F$1,Hosts!$1:$1,0))</f>
        <v>1</v>
      </c>
      <c r="G2207" s="67" t="str">
        <f>INDEX(Hosts!$A:$O,MATCH(Places!$C2207,Hosts!$A:$A,0),MATCH(Places!G$1,Hosts!$1:$1,0))</f>
        <v>Yes</v>
      </c>
      <c r="H2207">
        <v>7</v>
      </c>
      <c r="I2207" t="str">
        <f>VLOOKUP($H2207,Neighborhoods!$A:$C,2,0)</f>
        <v>Brooklyn</v>
      </c>
      <c r="J2207" t="str">
        <f>VLOOKUP($H2207,Neighborhoods!$A:$C,3,0)</f>
        <v>Bedford-Stuyvesant</v>
      </c>
      <c r="K2207" t="s">
        <v>11822</v>
      </c>
      <c r="L2207" t="str">
        <f t="shared" si="136"/>
        <v>No</v>
      </c>
      <c r="M2207">
        <v>5</v>
      </c>
      <c r="N2207" t="str" cm="1">
        <f t="array" ref="N2207">_xlfn.IFS(M2207&lt;=2,"Small",M2207&lt;=5,"Medium",M2207&gt;5,"Large")</f>
        <v>Medium</v>
      </c>
      <c r="O2207" s="50">
        <v>165</v>
      </c>
      <c r="P2207" s="67">
        <f t="shared" si="137"/>
        <v>0.03</v>
      </c>
      <c r="Q2207" s="52">
        <v>4.82</v>
      </c>
      <c r="R2207" s="52" t="str" cm="1">
        <f t="array" ref="R2207">_xlfn.IFS(ROUND(Q2207,0)=5,"Excellent",ROUND(Q2207,0)=4,"Good",ROUND(Q2207,0)=3,"Ok",ROUND(Q2207,0)&lt;3,"Bad")</f>
        <v>Excellent</v>
      </c>
      <c r="S2207">
        <v>113</v>
      </c>
      <c r="T2207" t="str">
        <f t="shared" si="138"/>
        <v>Yes</v>
      </c>
      <c r="U2207" s="65">
        <v>42631</v>
      </c>
      <c r="V2207" s="65">
        <v>43980</v>
      </c>
      <c r="W2207">
        <v>114</v>
      </c>
      <c r="X2207" t="str">
        <f t="shared" si="139"/>
        <v>Active</v>
      </c>
      <c r="Y2207" t="s">
        <v>15616</v>
      </c>
    </row>
    <row r="2208" spans="1:25" x14ac:dyDescent="0.25">
      <c r="A2208">
        <v>2207</v>
      </c>
      <c r="B2208" t="s">
        <v>1632</v>
      </c>
      <c r="C2208">
        <v>2005</v>
      </c>
      <c r="D2208" t="str">
        <f>VLOOKUP($C2208,Hosts!$A:$O,10,0)</f>
        <v>New York</v>
      </c>
      <c r="E2208" s="67">
        <f>INDEX(Hosts!$A:$O,MATCH(Places!$C2208,Hosts!$A:$A,0),MATCH(Places!E$1,Hosts!$1:$1,0))</f>
        <v>1</v>
      </c>
      <c r="F2208" s="67">
        <f>INDEX(Hosts!$A:$O,MATCH(Places!$C2208,Hosts!$A:$A,0),MATCH(Places!F$1,Hosts!$1:$1,0))</f>
        <v>0.87</v>
      </c>
      <c r="G2208" s="67" t="str">
        <f>INDEX(Hosts!$A:$O,MATCH(Places!$C2208,Hosts!$A:$A,0),MATCH(Places!G$1,Hosts!$1:$1,0))</f>
        <v>Yes</v>
      </c>
      <c r="H2208">
        <v>19</v>
      </c>
      <c r="I2208" t="str">
        <f>VLOOKUP($H2208,Neighborhoods!$A:$C,2,0)</f>
        <v>Manhattan</v>
      </c>
      <c r="J2208" t="str">
        <f>VLOOKUP($H2208,Neighborhoods!$A:$C,3,0)</f>
        <v>Upper East Side</v>
      </c>
      <c r="K2208" t="s">
        <v>11822</v>
      </c>
      <c r="L2208" t="str">
        <f t="shared" si="136"/>
        <v>No</v>
      </c>
      <c r="M2208">
        <v>5</v>
      </c>
      <c r="N2208" t="str" cm="1">
        <f t="array" ref="N2208">_xlfn.IFS(M2208&lt;=2,"Small",M2208&lt;=5,"Medium",M2208&gt;5,"Large")</f>
        <v>Medium</v>
      </c>
      <c r="O2208" s="50">
        <v>99</v>
      </c>
      <c r="P2208" s="67">
        <f t="shared" si="137"/>
        <v>0.03</v>
      </c>
      <c r="Q2208" s="52">
        <v>4.75</v>
      </c>
      <c r="R2208" s="52" t="str" cm="1">
        <f t="array" ref="R2208">_xlfn.IFS(ROUND(Q2208,0)=5,"Excellent",ROUND(Q2208,0)=4,"Good",ROUND(Q2208,0)=3,"Ok",ROUND(Q2208,0)&lt;3,"Bad")</f>
        <v>Excellent</v>
      </c>
      <c r="S2208">
        <v>4</v>
      </c>
      <c r="T2208" t="str">
        <f t="shared" si="138"/>
        <v>No</v>
      </c>
      <c r="U2208" s="65">
        <v>42798</v>
      </c>
      <c r="V2208" s="65">
        <v>43316</v>
      </c>
      <c r="W2208">
        <v>365</v>
      </c>
      <c r="X2208" t="str">
        <f t="shared" si="139"/>
        <v>Active</v>
      </c>
      <c r="Y2208" t="s">
        <v>15615</v>
      </c>
    </row>
    <row r="2209" spans="1:25" x14ac:dyDescent="0.25">
      <c r="A2209">
        <v>2208</v>
      </c>
      <c r="B2209" t="s">
        <v>1633</v>
      </c>
      <c r="C2209">
        <v>2976</v>
      </c>
      <c r="D2209" t="str">
        <f>VLOOKUP($C2209,Hosts!$A:$O,10,0)</f>
        <v>New York</v>
      </c>
      <c r="E2209" s="67">
        <f>INDEX(Hosts!$A:$O,MATCH(Places!$C2209,Hosts!$A:$A,0),MATCH(Places!E$1,Hosts!$1:$1,0))</f>
        <v>1</v>
      </c>
      <c r="F2209" s="67">
        <f>INDEX(Hosts!$A:$O,MATCH(Places!$C2209,Hosts!$A:$A,0),MATCH(Places!F$1,Hosts!$1:$1,0))</f>
        <v>0.75</v>
      </c>
      <c r="G2209" s="67" t="str">
        <f>INDEX(Hosts!$A:$O,MATCH(Places!$C2209,Hosts!$A:$A,0),MATCH(Places!G$1,Hosts!$1:$1,0))</f>
        <v>No</v>
      </c>
      <c r="H2209">
        <v>22</v>
      </c>
      <c r="I2209" t="str">
        <f>VLOOKUP($H2209,Neighborhoods!$A:$C,2,0)</f>
        <v>Queens</v>
      </c>
      <c r="J2209" t="str">
        <f>VLOOKUP($H2209,Neighborhoods!$A:$C,3,0)</f>
        <v>Flushing</v>
      </c>
      <c r="K2209" t="s">
        <v>1</v>
      </c>
      <c r="L2209" t="str">
        <f t="shared" si="136"/>
        <v>Yes</v>
      </c>
      <c r="M2209">
        <v>4</v>
      </c>
      <c r="N2209" t="str" cm="1">
        <f t="array" ref="N2209">_xlfn.IFS(M2209&lt;=2,"Small",M2209&lt;=5,"Medium",M2209&gt;5,"Large")</f>
        <v>Medium</v>
      </c>
      <c r="O2209" s="50">
        <v>56</v>
      </c>
      <c r="P2209" s="67">
        <f t="shared" si="137"/>
        <v>0.03</v>
      </c>
      <c r="Q2209" s="52">
        <v>4.9800000000000004</v>
      </c>
      <c r="R2209" s="52" t="str" cm="1">
        <f t="array" ref="R2209">_xlfn.IFS(ROUND(Q2209,0)=5,"Excellent",ROUND(Q2209,0)=4,"Good",ROUND(Q2209,0)=3,"Ok",ROUND(Q2209,0)&lt;3,"Bad")</f>
        <v>Excellent</v>
      </c>
      <c r="S2209">
        <v>46</v>
      </c>
      <c r="T2209" t="str">
        <f t="shared" si="138"/>
        <v>No</v>
      </c>
      <c r="U2209" s="65">
        <v>42632</v>
      </c>
      <c r="V2209" s="65">
        <v>43891</v>
      </c>
      <c r="W2209">
        <v>365</v>
      </c>
      <c r="X2209" t="str">
        <f t="shared" si="139"/>
        <v>Active</v>
      </c>
      <c r="Y2209" t="s">
        <v>15616</v>
      </c>
    </row>
    <row r="2210" spans="1:25" x14ac:dyDescent="0.25">
      <c r="A2210">
        <v>2209</v>
      </c>
      <c r="B2210" t="s">
        <v>13592</v>
      </c>
      <c r="C2210">
        <v>2973</v>
      </c>
      <c r="D2210" t="str">
        <f>VLOOKUP($C2210,Hosts!$A:$O,10,0)</f>
        <v>New York</v>
      </c>
      <c r="E2210" s="67">
        <f>INDEX(Hosts!$A:$O,MATCH(Places!$C2210,Hosts!$A:$A,0),MATCH(Places!E$1,Hosts!$1:$1,0))</f>
        <v>1</v>
      </c>
      <c r="F2210" s="67">
        <f>INDEX(Hosts!$A:$O,MATCH(Places!$C2210,Hosts!$A:$A,0),MATCH(Places!F$1,Hosts!$1:$1,0))</f>
        <v>0.97</v>
      </c>
      <c r="G2210" s="67" t="str">
        <f>INDEX(Hosts!$A:$O,MATCH(Places!$C2210,Hosts!$A:$A,0),MATCH(Places!G$1,Hosts!$1:$1,0))</f>
        <v>Yes</v>
      </c>
      <c r="H2210">
        <v>7</v>
      </c>
      <c r="I2210" t="str">
        <f>VLOOKUP($H2210,Neighborhoods!$A:$C,2,0)</f>
        <v>Brooklyn</v>
      </c>
      <c r="J2210" t="str">
        <f>VLOOKUP($H2210,Neighborhoods!$A:$C,3,0)</f>
        <v>Bedford-Stuyvesant</v>
      </c>
      <c r="K2210" t="s">
        <v>1</v>
      </c>
      <c r="L2210" t="str">
        <f t="shared" si="136"/>
        <v>Yes</v>
      </c>
      <c r="M2210">
        <v>1</v>
      </c>
      <c r="N2210" t="str" cm="1">
        <f t="array" ref="N2210">_xlfn.IFS(M2210&lt;=2,"Small",M2210&lt;=5,"Medium",M2210&gt;5,"Large")</f>
        <v>Small</v>
      </c>
      <c r="O2210" s="50">
        <v>56</v>
      </c>
      <c r="P2210" s="67">
        <f t="shared" si="137"/>
        <v>0.03</v>
      </c>
      <c r="Q2210" s="52">
        <v>4.99</v>
      </c>
      <c r="R2210" s="52" t="str" cm="1">
        <f t="array" ref="R2210">_xlfn.IFS(ROUND(Q2210,0)=5,"Excellent",ROUND(Q2210,0)=4,"Good",ROUND(Q2210,0)=3,"Ok",ROUND(Q2210,0)&lt;3,"Bad")</f>
        <v>Excellent</v>
      </c>
      <c r="S2210">
        <v>195</v>
      </c>
      <c r="T2210" t="str">
        <f t="shared" si="138"/>
        <v>Yes</v>
      </c>
      <c r="U2210" s="65">
        <v>42610</v>
      </c>
      <c r="V2210" s="65">
        <v>44058</v>
      </c>
      <c r="W2210">
        <v>154</v>
      </c>
      <c r="X2210" t="str">
        <f t="shared" si="139"/>
        <v>Active</v>
      </c>
      <c r="Y2210" t="s">
        <v>15616</v>
      </c>
    </row>
    <row r="2211" spans="1:25" x14ac:dyDescent="0.25">
      <c r="A2211">
        <v>2210</v>
      </c>
      <c r="B2211" t="s">
        <v>15301</v>
      </c>
      <c r="C2211">
        <v>2488</v>
      </c>
      <c r="D2211" t="str">
        <f>VLOOKUP($C2211,Hosts!$A:$O,10,0)</f>
        <v>New York</v>
      </c>
      <c r="E2211" s="67">
        <f>INDEX(Hosts!$A:$O,MATCH(Places!$C2211,Hosts!$A:$A,0),MATCH(Places!E$1,Hosts!$1:$1,0))</f>
        <v>1</v>
      </c>
      <c r="F2211" s="67">
        <f>INDEX(Hosts!$A:$O,MATCH(Places!$C2211,Hosts!$A:$A,0),MATCH(Places!F$1,Hosts!$1:$1,0))</f>
        <v>0.89</v>
      </c>
      <c r="G2211" s="67" t="str">
        <f>INDEX(Hosts!$A:$O,MATCH(Places!$C2211,Hosts!$A:$A,0),MATCH(Places!G$1,Hosts!$1:$1,0))</f>
        <v>No</v>
      </c>
      <c r="H2211">
        <v>22</v>
      </c>
      <c r="I2211" t="str">
        <f>VLOOKUP($H2211,Neighborhoods!$A:$C,2,0)</f>
        <v>Queens</v>
      </c>
      <c r="J2211" t="str">
        <f>VLOOKUP($H2211,Neighborhoods!$A:$C,3,0)</f>
        <v>Flushing</v>
      </c>
      <c r="K2211" t="s">
        <v>1</v>
      </c>
      <c r="L2211" t="str">
        <f t="shared" si="136"/>
        <v>Yes</v>
      </c>
      <c r="M2211">
        <v>2</v>
      </c>
      <c r="N2211" t="str" cm="1">
        <f t="array" ref="N2211">_xlfn.IFS(M2211&lt;=2,"Small",M2211&lt;=5,"Medium",M2211&gt;5,"Large")</f>
        <v>Small</v>
      </c>
      <c r="O2211" s="50">
        <v>58</v>
      </c>
      <c r="P2211" s="67">
        <f t="shared" si="137"/>
        <v>0.03</v>
      </c>
      <c r="Q2211" s="52">
        <v>4.57</v>
      </c>
      <c r="R2211" s="52" t="str" cm="1">
        <f t="array" ref="R2211">_xlfn.IFS(ROUND(Q2211,0)=5,"Excellent",ROUND(Q2211,0)=4,"Good",ROUND(Q2211,0)=3,"Ok",ROUND(Q2211,0)&lt;3,"Bad")</f>
        <v>Excellent</v>
      </c>
      <c r="S2211">
        <v>37</v>
      </c>
      <c r="T2211" t="str">
        <f t="shared" si="138"/>
        <v>No</v>
      </c>
      <c r="U2211" s="65">
        <v>42636</v>
      </c>
      <c r="V2211" s="65">
        <v>44024</v>
      </c>
      <c r="W2211">
        <v>88</v>
      </c>
      <c r="X2211" t="str">
        <f t="shared" si="139"/>
        <v>Active</v>
      </c>
      <c r="Y2211" t="s">
        <v>15615</v>
      </c>
    </row>
    <row r="2212" spans="1:25" x14ac:dyDescent="0.25">
      <c r="A2212">
        <v>2211</v>
      </c>
      <c r="B2212" t="s">
        <v>1634</v>
      </c>
      <c r="C2212">
        <v>522</v>
      </c>
      <c r="D2212" t="str">
        <f>VLOOKUP($C2212,Hosts!$A:$O,10,0)</f>
        <v>New York</v>
      </c>
      <c r="E2212" s="67">
        <f>INDEX(Hosts!$A:$O,MATCH(Places!$C2212,Hosts!$A:$A,0),MATCH(Places!E$1,Hosts!$1:$1,0))</f>
        <v>0.7</v>
      </c>
      <c r="F2212" s="67">
        <f>INDEX(Hosts!$A:$O,MATCH(Places!$C2212,Hosts!$A:$A,0),MATCH(Places!F$1,Hosts!$1:$1,0))</f>
        <v>0.56000000000000005</v>
      </c>
      <c r="G2212" s="67" t="str">
        <f>INDEX(Hosts!$A:$O,MATCH(Places!$C2212,Hosts!$A:$A,0),MATCH(Places!G$1,Hosts!$1:$1,0))</f>
        <v>No</v>
      </c>
      <c r="H2212">
        <v>24</v>
      </c>
      <c r="I2212" t="str">
        <f>VLOOKUP($H2212,Neighborhoods!$A:$C,2,0)</f>
        <v>Queens</v>
      </c>
      <c r="J2212" t="str">
        <f>VLOOKUP($H2212,Neighborhoods!$A:$C,3,0)</f>
        <v>Long Island City</v>
      </c>
      <c r="K2212" t="s">
        <v>1</v>
      </c>
      <c r="L2212" t="str">
        <f t="shared" si="136"/>
        <v>Yes</v>
      </c>
      <c r="M2212">
        <v>2</v>
      </c>
      <c r="N2212" t="str" cm="1">
        <f t="array" ref="N2212">_xlfn.IFS(M2212&lt;=2,"Small",M2212&lt;=5,"Medium",M2212&gt;5,"Large")</f>
        <v>Small</v>
      </c>
      <c r="O2212" s="50">
        <v>75</v>
      </c>
      <c r="P2212" s="67">
        <f t="shared" si="137"/>
        <v>0.03</v>
      </c>
      <c r="Q2212" s="52">
        <v>4.6500000000000004</v>
      </c>
      <c r="R2212" s="52" t="str" cm="1">
        <f t="array" ref="R2212">_xlfn.IFS(ROUND(Q2212,0)=5,"Excellent",ROUND(Q2212,0)=4,"Good",ROUND(Q2212,0)=3,"Ok",ROUND(Q2212,0)&lt;3,"Bad")</f>
        <v>Excellent</v>
      </c>
      <c r="S2212">
        <v>107</v>
      </c>
      <c r="T2212" t="str">
        <f t="shared" si="138"/>
        <v>No</v>
      </c>
      <c r="U2212" s="65">
        <v>42673</v>
      </c>
      <c r="V2212" s="65">
        <v>43824</v>
      </c>
      <c r="W2212">
        <v>364</v>
      </c>
      <c r="X2212" t="str">
        <f t="shared" si="139"/>
        <v>Active</v>
      </c>
      <c r="Y2212" t="s">
        <v>15615</v>
      </c>
    </row>
    <row r="2213" spans="1:25" x14ac:dyDescent="0.25">
      <c r="A2213">
        <v>2212</v>
      </c>
      <c r="B2213" t="s">
        <v>13412</v>
      </c>
      <c r="C2213">
        <v>2978</v>
      </c>
      <c r="D2213" t="str">
        <f>VLOOKUP($C2213,Hosts!$A:$O,10,0)</f>
        <v>New York</v>
      </c>
      <c r="E2213" s="67">
        <f>INDEX(Hosts!$A:$O,MATCH(Places!$C2213,Hosts!$A:$A,0),MATCH(Places!E$1,Hosts!$1:$1,0))</f>
        <v>0.87</v>
      </c>
      <c r="F2213" s="67">
        <f>INDEX(Hosts!$A:$O,MATCH(Places!$C2213,Hosts!$A:$A,0),MATCH(Places!F$1,Hosts!$1:$1,0))</f>
        <v>0.87</v>
      </c>
      <c r="G2213" s="67" t="str">
        <f>INDEX(Hosts!$A:$O,MATCH(Places!$C2213,Hosts!$A:$A,0),MATCH(Places!G$1,Hosts!$1:$1,0))</f>
        <v>Yes</v>
      </c>
      <c r="H2213">
        <v>7</v>
      </c>
      <c r="I2213" t="str">
        <f>VLOOKUP($H2213,Neighborhoods!$A:$C,2,0)</f>
        <v>Brooklyn</v>
      </c>
      <c r="J2213" t="str">
        <f>VLOOKUP($H2213,Neighborhoods!$A:$C,3,0)</f>
        <v>Bedford-Stuyvesant</v>
      </c>
      <c r="K2213" t="s">
        <v>11822</v>
      </c>
      <c r="L2213" t="str">
        <f t="shared" si="136"/>
        <v>No</v>
      </c>
      <c r="M2213">
        <v>4</v>
      </c>
      <c r="N2213" t="str" cm="1">
        <f t="array" ref="N2213">_xlfn.IFS(M2213&lt;=2,"Small",M2213&lt;=5,"Medium",M2213&gt;5,"Large")</f>
        <v>Medium</v>
      </c>
      <c r="O2213" s="50">
        <v>87</v>
      </c>
      <c r="P2213" s="67">
        <f t="shared" si="137"/>
        <v>0.03</v>
      </c>
      <c r="Q2213" s="52">
        <v>4.82</v>
      </c>
      <c r="R2213" s="52" t="str" cm="1">
        <f t="array" ref="R2213">_xlfn.IFS(ROUND(Q2213,0)=5,"Excellent",ROUND(Q2213,0)=4,"Good",ROUND(Q2213,0)=3,"Ok",ROUND(Q2213,0)&lt;3,"Bad")</f>
        <v>Excellent</v>
      </c>
      <c r="S2213">
        <v>172</v>
      </c>
      <c r="T2213" t="str">
        <f t="shared" si="138"/>
        <v>Yes</v>
      </c>
      <c r="U2213" s="65">
        <v>42615</v>
      </c>
      <c r="V2213" s="65">
        <v>44050</v>
      </c>
      <c r="W2213">
        <v>123</v>
      </c>
      <c r="X2213" t="str">
        <f t="shared" si="139"/>
        <v>Active</v>
      </c>
      <c r="Y2213" t="s">
        <v>15615</v>
      </c>
    </row>
    <row r="2214" spans="1:25" x14ac:dyDescent="0.25">
      <c r="A2214">
        <v>2213</v>
      </c>
      <c r="B2214" t="s">
        <v>1635</v>
      </c>
      <c r="C2214">
        <v>2963</v>
      </c>
      <c r="D2214" t="str">
        <f>VLOOKUP($C2214,Hosts!$A:$O,10,0)</f>
        <v>New York</v>
      </c>
      <c r="E2214" s="67">
        <f>INDEX(Hosts!$A:$O,MATCH(Places!$C2214,Hosts!$A:$A,0),MATCH(Places!E$1,Hosts!$1:$1,0))</f>
        <v>1</v>
      </c>
      <c r="F2214" s="67">
        <f>INDEX(Hosts!$A:$O,MATCH(Places!$C2214,Hosts!$A:$A,0),MATCH(Places!F$1,Hosts!$1:$1,0))</f>
        <v>0.98</v>
      </c>
      <c r="G2214" s="67" t="str">
        <f>INDEX(Hosts!$A:$O,MATCH(Places!$C2214,Hosts!$A:$A,0),MATCH(Places!G$1,Hosts!$1:$1,0))</f>
        <v>No</v>
      </c>
      <c r="H2214">
        <v>7</v>
      </c>
      <c r="I2214" t="str">
        <f>VLOOKUP($H2214,Neighborhoods!$A:$C,2,0)</f>
        <v>Brooklyn</v>
      </c>
      <c r="J2214" t="str">
        <f>VLOOKUP($H2214,Neighborhoods!$A:$C,3,0)</f>
        <v>Bedford-Stuyvesant</v>
      </c>
      <c r="K2214" t="s">
        <v>1</v>
      </c>
      <c r="L2214" t="str">
        <f t="shared" si="136"/>
        <v>Yes</v>
      </c>
      <c r="M2214">
        <v>2</v>
      </c>
      <c r="N2214" t="str" cm="1">
        <f t="array" ref="N2214">_xlfn.IFS(M2214&lt;=2,"Small",M2214&lt;=5,"Medium",M2214&gt;5,"Large")</f>
        <v>Small</v>
      </c>
      <c r="O2214" s="50">
        <v>33</v>
      </c>
      <c r="P2214" s="67">
        <f t="shared" si="137"/>
        <v>0.03</v>
      </c>
      <c r="Q2214" s="52">
        <v>4.68</v>
      </c>
      <c r="R2214" s="52" t="str" cm="1">
        <f t="array" ref="R2214">_xlfn.IFS(ROUND(Q2214,0)=5,"Excellent",ROUND(Q2214,0)=4,"Good",ROUND(Q2214,0)=3,"Ok",ROUND(Q2214,0)&lt;3,"Bad")</f>
        <v>Excellent</v>
      </c>
      <c r="S2214">
        <v>90</v>
      </c>
      <c r="T2214" t="str">
        <f t="shared" si="138"/>
        <v>No</v>
      </c>
      <c r="U2214" s="65">
        <v>42659</v>
      </c>
      <c r="V2214" s="65">
        <v>44013</v>
      </c>
      <c r="W2214">
        <v>97</v>
      </c>
      <c r="X2214" t="str">
        <f t="shared" si="139"/>
        <v>Active</v>
      </c>
      <c r="Y2214" t="s">
        <v>15616</v>
      </c>
    </row>
    <row r="2215" spans="1:25" x14ac:dyDescent="0.25">
      <c r="A2215">
        <v>2214</v>
      </c>
      <c r="B2215" t="s">
        <v>1635</v>
      </c>
      <c r="C2215">
        <v>2963</v>
      </c>
      <c r="D2215" t="str">
        <f>VLOOKUP($C2215,Hosts!$A:$O,10,0)</f>
        <v>New York</v>
      </c>
      <c r="E2215" s="67">
        <f>INDEX(Hosts!$A:$O,MATCH(Places!$C2215,Hosts!$A:$A,0),MATCH(Places!E$1,Hosts!$1:$1,0))</f>
        <v>1</v>
      </c>
      <c r="F2215" s="67">
        <f>INDEX(Hosts!$A:$O,MATCH(Places!$C2215,Hosts!$A:$A,0),MATCH(Places!F$1,Hosts!$1:$1,0))</f>
        <v>0.98</v>
      </c>
      <c r="G2215" s="67" t="str">
        <f>INDEX(Hosts!$A:$O,MATCH(Places!$C2215,Hosts!$A:$A,0),MATCH(Places!G$1,Hosts!$1:$1,0))</f>
        <v>No</v>
      </c>
      <c r="H2215">
        <v>7</v>
      </c>
      <c r="I2215" t="str">
        <f>VLOOKUP($H2215,Neighborhoods!$A:$C,2,0)</f>
        <v>Brooklyn</v>
      </c>
      <c r="J2215" t="str">
        <f>VLOOKUP($H2215,Neighborhoods!$A:$C,3,0)</f>
        <v>Bedford-Stuyvesant</v>
      </c>
      <c r="K2215" t="s">
        <v>1</v>
      </c>
      <c r="L2215" t="str">
        <f t="shared" si="136"/>
        <v>Yes</v>
      </c>
      <c r="M2215">
        <v>2</v>
      </c>
      <c r="N2215" t="str" cm="1">
        <f t="array" ref="N2215">_xlfn.IFS(M2215&lt;=2,"Small",M2215&lt;=5,"Medium",M2215&gt;5,"Large")</f>
        <v>Small</v>
      </c>
      <c r="O2215" s="50">
        <v>34</v>
      </c>
      <c r="P2215" s="67">
        <f t="shared" si="137"/>
        <v>0.03</v>
      </c>
      <c r="Q2215" s="52">
        <v>4.75</v>
      </c>
      <c r="R2215" s="52" t="str" cm="1">
        <f t="array" ref="R2215">_xlfn.IFS(ROUND(Q2215,0)=5,"Excellent",ROUND(Q2215,0)=4,"Good",ROUND(Q2215,0)=3,"Ok",ROUND(Q2215,0)&lt;3,"Bad")</f>
        <v>Excellent</v>
      </c>
      <c r="S2215">
        <v>103</v>
      </c>
      <c r="T2215" t="str">
        <f t="shared" si="138"/>
        <v>No</v>
      </c>
      <c r="U2215" s="65">
        <v>42613</v>
      </c>
      <c r="V2215" s="65">
        <v>43913</v>
      </c>
      <c r="W2215">
        <v>294</v>
      </c>
      <c r="X2215" t="str">
        <f t="shared" si="139"/>
        <v>Active</v>
      </c>
      <c r="Y2215" t="s">
        <v>15616</v>
      </c>
    </row>
    <row r="2216" spans="1:25" x14ac:dyDescent="0.25">
      <c r="A2216">
        <v>2215</v>
      </c>
      <c r="B2216" t="s">
        <v>14986</v>
      </c>
      <c r="C2216">
        <v>1052</v>
      </c>
      <c r="D2216" t="str">
        <f>VLOOKUP($C2216,Hosts!$A:$O,10,0)</f>
        <v>New York</v>
      </c>
      <c r="E2216" s="67">
        <f>INDEX(Hosts!$A:$O,MATCH(Places!$C2216,Hosts!$A:$A,0),MATCH(Places!E$1,Hosts!$1:$1,0))</f>
        <v>1</v>
      </c>
      <c r="F2216" s="67">
        <f>INDEX(Hosts!$A:$O,MATCH(Places!$C2216,Hosts!$A:$A,0),MATCH(Places!F$1,Hosts!$1:$1,0))</f>
        <v>0.96</v>
      </c>
      <c r="G2216" s="67" t="str">
        <f>INDEX(Hosts!$A:$O,MATCH(Places!$C2216,Hosts!$A:$A,0),MATCH(Places!G$1,Hosts!$1:$1,0))</f>
        <v>No</v>
      </c>
      <c r="H2216">
        <v>10</v>
      </c>
      <c r="I2216" t="str">
        <f>VLOOKUP($H2216,Neighborhoods!$A:$C,2,0)</f>
        <v>Brooklyn</v>
      </c>
      <c r="J2216" t="str">
        <f>VLOOKUP($H2216,Neighborhoods!$A:$C,3,0)</f>
        <v>East Flatbush</v>
      </c>
      <c r="K2216" t="s">
        <v>1</v>
      </c>
      <c r="L2216" t="str">
        <f t="shared" si="136"/>
        <v>Yes</v>
      </c>
      <c r="M2216">
        <v>1</v>
      </c>
      <c r="N2216" t="str" cm="1">
        <f t="array" ref="N2216">_xlfn.IFS(M2216&lt;=2,"Small",M2216&lt;=5,"Medium",M2216&gt;5,"Large")</f>
        <v>Small</v>
      </c>
      <c r="O2216" s="50">
        <v>33</v>
      </c>
      <c r="P2216" s="67">
        <f t="shared" si="137"/>
        <v>0.03</v>
      </c>
      <c r="Q2216" s="52">
        <v>5</v>
      </c>
      <c r="R2216" s="52" t="str" cm="1">
        <f t="array" ref="R2216">_xlfn.IFS(ROUND(Q2216,0)=5,"Excellent",ROUND(Q2216,0)=4,"Good",ROUND(Q2216,0)=3,"Ok",ROUND(Q2216,0)&lt;3,"Bad")</f>
        <v>Excellent</v>
      </c>
      <c r="S2216">
        <v>13</v>
      </c>
      <c r="T2216" t="str">
        <f t="shared" si="138"/>
        <v>No</v>
      </c>
      <c r="U2216" s="65">
        <v>42983</v>
      </c>
      <c r="V2216" s="65">
        <v>43934</v>
      </c>
      <c r="W2216">
        <v>60</v>
      </c>
      <c r="X2216" t="str">
        <f t="shared" si="139"/>
        <v>Active</v>
      </c>
      <c r="Y2216" t="s">
        <v>15615</v>
      </c>
    </row>
    <row r="2217" spans="1:25" x14ac:dyDescent="0.25">
      <c r="A2217">
        <v>2216</v>
      </c>
      <c r="B2217" t="s">
        <v>1636</v>
      </c>
      <c r="C2217">
        <v>2981</v>
      </c>
      <c r="D2217" t="str">
        <f>VLOOKUP($C2217,Hosts!$A:$O,10,0)</f>
        <v>New York</v>
      </c>
      <c r="E2217" s="67">
        <f>INDEX(Hosts!$A:$O,MATCH(Places!$C2217,Hosts!$A:$A,0),MATCH(Places!E$1,Hosts!$1:$1,0))</f>
        <v>0.25</v>
      </c>
      <c r="F2217" s="67">
        <f>INDEX(Hosts!$A:$O,MATCH(Places!$C2217,Hosts!$A:$A,0),MATCH(Places!F$1,Hosts!$1:$1,0))</f>
        <v>0.44</v>
      </c>
      <c r="G2217" s="67" t="str">
        <f>INDEX(Hosts!$A:$O,MATCH(Places!$C2217,Hosts!$A:$A,0),MATCH(Places!G$1,Hosts!$1:$1,0))</f>
        <v>No</v>
      </c>
      <c r="H2217">
        <v>7</v>
      </c>
      <c r="I2217" t="str">
        <f>VLOOKUP($H2217,Neighborhoods!$A:$C,2,0)</f>
        <v>Brooklyn</v>
      </c>
      <c r="J2217" t="str">
        <f>VLOOKUP($H2217,Neighborhoods!$A:$C,3,0)</f>
        <v>Bedford-Stuyvesant</v>
      </c>
      <c r="K2217" t="s">
        <v>11822</v>
      </c>
      <c r="L2217" t="str">
        <f t="shared" si="136"/>
        <v>No</v>
      </c>
      <c r="M2217">
        <v>6</v>
      </c>
      <c r="N2217" t="str" cm="1">
        <f t="array" ref="N2217">_xlfn.IFS(M2217&lt;=2,"Small",M2217&lt;=5,"Medium",M2217&gt;5,"Large")</f>
        <v>Large</v>
      </c>
      <c r="O2217" s="50">
        <v>163</v>
      </c>
      <c r="P2217" s="67">
        <f t="shared" si="137"/>
        <v>0.03</v>
      </c>
      <c r="Q2217" s="52">
        <v>4.84</v>
      </c>
      <c r="R2217" s="52" t="str" cm="1">
        <f t="array" ref="R2217">_xlfn.IFS(ROUND(Q2217,0)=5,"Excellent",ROUND(Q2217,0)=4,"Good",ROUND(Q2217,0)=3,"Ok",ROUND(Q2217,0)&lt;3,"Bad")</f>
        <v>Excellent</v>
      </c>
      <c r="S2217">
        <v>43</v>
      </c>
      <c r="T2217" t="str">
        <f t="shared" si="138"/>
        <v>No</v>
      </c>
      <c r="U2217" s="65">
        <v>42738</v>
      </c>
      <c r="V2217" s="65">
        <v>43834</v>
      </c>
      <c r="W2217">
        <v>221</v>
      </c>
      <c r="X2217" t="str">
        <f t="shared" si="139"/>
        <v>Active</v>
      </c>
      <c r="Y2217" t="s">
        <v>15615</v>
      </c>
    </row>
    <row r="2218" spans="1:25" x14ac:dyDescent="0.25">
      <c r="A2218">
        <v>2217</v>
      </c>
      <c r="B2218" t="s">
        <v>1637</v>
      </c>
      <c r="C2218">
        <v>309</v>
      </c>
      <c r="D2218" t="str">
        <f>VLOOKUP($C2218,Hosts!$A:$O,10,0)</f>
        <v>New York</v>
      </c>
      <c r="E2218" s="67">
        <f>INDEX(Hosts!$A:$O,MATCH(Places!$C2218,Hosts!$A:$A,0),MATCH(Places!E$1,Hosts!$1:$1,0))</f>
        <v>1</v>
      </c>
      <c r="F2218" s="67">
        <f>INDEX(Hosts!$A:$O,MATCH(Places!$C2218,Hosts!$A:$A,0),MATCH(Places!F$1,Hosts!$1:$1,0))</f>
        <v>1</v>
      </c>
      <c r="G2218" s="67" t="str">
        <f>INDEX(Hosts!$A:$O,MATCH(Places!$C2218,Hosts!$A:$A,0),MATCH(Places!G$1,Hosts!$1:$1,0))</f>
        <v>No</v>
      </c>
      <c r="H2218">
        <v>20</v>
      </c>
      <c r="I2218" t="str">
        <f>VLOOKUP($H2218,Neighborhoods!$A:$C,2,0)</f>
        <v>Manhattan</v>
      </c>
      <c r="J2218" t="str">
        <f>VLOOKUP($H2218,Neighborhoods!$A:$C,3,0)</f>
        <v>Upper West Side</v>
      </c>
      <c r="K2218" t="s">
        <v>11822</v>
      </c>
      <c r="L2218" t="str">
        <f t="shared" si="136"/>
        <v>No</v>
      </c>
      <c r="M2218">
        <v>9</v>
      </c>
      <c r="N2218" t="str" cm="1">
        <f t="array" ref="N2218">_xlfn.IFS(M2218&lt;=2,"Small",M2218&lt;=5,"Medium",M2218&gt;5,"Large")</f>
        <v>Large</v>
      </c>
      <c r="O2218" s="50">
        <v>3000</v>
      </c>
      <c r="P2218" s="67">
        <f t="shared" si="137"/>
        <v>7.0000000000000007E-2</v>
      </c>
      <c r="Q2218" s="52">
        <v>4.88</v>
      </c>
      <c r="R2218" s="52" t="str" cm="1">
        <f t="array" ref="R2218">_xlfn.IFS(ROUND(Q2218,0)=5,"Excellent",ROUND(Q2218,0)=4,"Good",ROUND(Q2218,0)=3,"Ok",ROUND(Q2218,0)&lt;3,"Bad")</f>
        <v>Excellent</v>
      </c>
      <c r="S2218">
        <v>8</v>
      </c>
      <c r="T2218" t="str">
        <f t="shared" si="138"/>
        <v>No</v>
      </c>
      <c r="U2218" s="65">
        <v>42645</v>
      </c>
      <c r="V2218" s="65">
        <v>42714</v>
      </c>
      <c r="W2218">
        <v>365</v>
      </c>
      <c r="X2218" t="str">
        <f t="shared" si="139"/>
        <v>Active</v>
      </c>
      <c r="Y2218" t="s">
        <v>15615</v>
      </c>
    </row>
    <row r="2219" spans="1:25" x14ac:dyDescent="0.25">
      <c r="A2219">
        <v>2218</v>
      </c>
      <c r="B2219" t="s">
        <v>1638</v>
      </c>
      <c r="C2219">
        <v>2983</v>
      </c>
      <c r="D2219" t="str">
        <f>VLOOKUP($C2219,Hosts!$A:$O,10,0)</f>
        <v>New York</v>
      </c>
      <c r="E2219" s="67">
        <f>INDEX(Hosts!$A:$O,MATCH(Places!$C2219,Hosts!$A:$A,0),MATCH(Places!E$1,Hosts!$1:$1,0))</f>
        <v>1</v>
      </c>
      <c r="F2219" s="67">
        <f>INDEX(Hosts!$A:$O,MATCH(Places!$C2219,Hosts!$A:$A,0),MATCH(Places!F$1,Hosts!$1:$1,0))</f>
        <v>0.67</v>
      </c>
      <c r="G2219" s="67" t="str">
        <f>INDEX(Hosts!$A:$O,MATCH(Places!$C2219,Hosts!$A:$A,0),MATCH(Places!G$1,Hosts!$1:$1,0))</f>
        <v>No</v>
      </c>
      <c r="H2219">
        <v>16</v>
      </c>
      <c r="I2219" t="str">
        <f>VLOOKUP($H2219,Neighborhoods!$A:$C,2,0)</f>
        <v>Manhattan</v>
      </c>
      <c r="J2219" t="str">
        <f>VLOOKUP($H2219,Neighborhoods!$A:$C,3,0)</f>
        <v>Harlem</v>
      </c>
      <c r="K2219" t="s">
        <v>1</v>
      </c>
      <c r="L2219" t="str">
        <f t="shared" si="136"/>
        <v>Yes</v>
      </c>
      <c r="M2219">
        <v>1</v>
      </c>
      <c r="N2219" t="str" cm="1">
        <f t="array" ref="N2219">_xlfn.IFS(M2219&lt;=2,"Small",M2219&lt;=5,"Medium",M2219&gt;5,"Large")</f>
        <v>Small</v>
      </c>
      <c r="O2219" s="50">
        <v>40</v>
      </c>
      <c r="P2219" s="67">
        <f t="shared" si="137"/>
        <v>0.03</v>
      </c>
      <c r="Q2219" s="52">
        <v>4.58</v>
      </c>
      <c r="R2219" s="52" t="str" cm="1">
        <f t="array" ref="R2219">_xlfn.IFS(ROUND(Q2219,0)=5,"Excellent",ROUND(Q2219,0)=4,"Good",ROUND(Q2219,0)=3,"Ok",ROUND(Q2219,0)&lt;3,"Bad")</f>
        <v>Excellent</v>
      </c>
      <c r="S2219">
        <v>31</v>
      </c>
      <c r="T2219" t="str">
        <f t="shared" si="138"/>
        <v>No</v>
      </c>
      <c r="U2219" s="65">
        <v>42654</v>
      </c>
      <c r="V2219" s="65">
        <v>43922</v>
      </c>
      <c r="W2219">
        <v>299</v>
      </c>
      <c r="X2219" t="str">
        <f t="shared" si="139"/>
        <v>Active</v>
      </c>
      <c r="Y2219" t="s">
        <v>15615</v>
      </c>
    </row>
    <row r="2220" spans="1:25" x14ac:dyDescent="0.25">
      <c r="A2220">
        <v>2219</v>
      </c>
      <c r="B2220" t="s">
        <v>14598</v>
      </c>
      <c r="C2220">
        <v>2185</v>
      </c>
      <c r="D2220" t="str">
        <f>VLOOKUP($C2220,Hosts!$A:$O,10,0)</f>
        <v>New Jersey</v>
      </c>
      <c r="E2220" s="67">
        <f>INDEX(Hosts!$A:$O,MATCH(Places!$C2220,Hosts!$A:$A,0),MATCH(Places!E$1,Hosts!$1:$1,0))</f>
        <v>0.99</v>
      </c>
      <c r="F2220" s="67">
        <f>INDEX(Hosts!$A:$O,MATCH(Places!$C2220,Hosts!$A:$A,0),MATCH(Places!F$1,Hosts!$1:$1,0))</f>
        <v>0.96</v>
      </c>
      <c r="G2220" s="67" t="str">
        <f>INDEX(Hosts!$A:$O,MATCH(Places!$C2220,Hosts!$A:$A,0),MATCH(Places!G$1,Hosts!$1:$1,0))</f>
        <v>No</v>
      </c>
      <c r="H2220">
        <v>17</v>
      </c>
      <c r="I2220" t="str">
        <f>VLOOKUP($H2220,Neighborhoods!$A:$C,2,0)</f>
        <v>Manhattan</v>
      </c>
      <c r="J2220" t="str">
        <f>VLOOKUP($H2220,Neighborhoods!$A:$C,3,0)</f>
        <v>Hell's Kitchen</v>
      </c>
      <c r="K2220" t="s">
        <v>11822</v>
      </c>
      <c r="L2220" t="str">
        <f t="shared" si="136"/>
        <v>No</v>
      </c>
      <c r="M2220">
        <v>5</v>
      </c>
      <c r="N2220" t="str" cm="1">
        <f t="array" ref="N2220">_xlfn.IFS(M2220&lt;=2,"Small",M2220&lt;=5,"Medium",M2220&gt;5,"Large")</f>
        <v>Medium</v>
      </c>
      <c r="O2220" s="50">
        <v>349</v>
      </c>
      <c r="P2220" s="67">
        <f t="shared" si="137"/>
        <v>0.04</v>
      </c>
      <c r="Q2220" s="52">
        <v>5</v>
      </c>
      <c r="R2220" s="52" t="str" cm="1">
        <f t="array" ref="R2220">_xlfn.IFS(ROUND(Q2220,0)=5,"Excellent",ROUND(Q2220,0)=4,"Good",ROUND(Q2220,0)=3,"Ok",ROUND(Q2220,0)&lt;3,"Bad")</f>
        <v>Excellent</v>
      </c>
      <c r="S2220">
        <v>3</v>
      </c>
      <c r="T2220" t="str">
        <f t="shared" si="138"/>
        <v>No</v>
      </c>
      <c r="U2220" s="65">
        <v>42736</v>
      </c>
      <c r="V2220" s="65">
        <v>43419</v>
      </c>
      <c r="W2220">
        <v>0</v>
      </c>
      <c r="X2220" t="str">
        <f t="shared" si="139"/>
        <v>Inactive</v>
      </c>
      <c r="Y2220" t="s">
        <v>15616</v>
      </c>
    </row>
    <row r="2221" spans="1:25" x14ac:dyDescent="0.25">
      <c r="A2221">
        <v>2220</v>
      </c>
      <c r="B2221" t="s">
        <v>13788</v>
      </c>
      <c r="C2221">
        <v>341</v>
      </c>
      <c r="D2221" t="str">
        <f>VLOOKUP($C2221,Hosts!$A:$O,10,0)</f>
        <v>New York</v>
      </c>
      <c r="E2221" s="67">
        <f>INDEX(Hosts!$A:$O,MATCH(Places!$C2221,Hosts!$A:$A,0),MATCH(Places!E$1,Hosts!$1:$1,0))</f>
        <v>1</v>
      </c>
      <c r="F2221" s="67">
        <f>INDEX(Hosts!$A:$O,MATCH(Places!$C2221,Hosts!$A:$A,0),MATCH(Places!F$1,Hosts!$1:$1,0))</f>
        <v>1</v>
      </c>
      <c r="G2221" s="67" t="str">
        <f>INDEX(Hosts!$A:$O,MATCH(Places!$C2221,Hosts!$A:$A,0),MATCH(Places!G$1,Hosts!$1:$1,0))</f>
        <v>No</v>
      </c>
      <c r="H2221">
        <v>11</v>
      </c>
      <c r="I2221" t="str">
        <f>VLOOKUP($H2221,Neighborhoods!$A:$C,2,0)</f>
        <v>Brooklyn</v>
      </c>
      <c r="J2221" t="str">
        <f>VLOOKUP($H2221,Neighborhoods!$A:$C,3,0)</f>
        <v>Greenpoint</v>
      </c>
      <c r="K2221" t="s">
        <v>1</v>
      </c>
      <c r="L2221" t="str">
        <f t="shared" si="136"/>
        <v>Yes</v>
      </c>
      <c r="M2221">
        <v>1</v>
      </c>
      <c r="N2221" t="str" cm="1">
        <f t="array" ref="N2221">_xlfn.IFS(M2221&lt;=2,"Small",M2221&lt;=5,"Medium",M2221&gt;5,"Large")</f>
        <v>Small</v>
      </c>
      <c r="O2221" s="50">
        <v>45</v>
      </c>
      <c r="P2221" s="67">
        <f t="shared" si="137"/>
        <v>0.03</v>
      </c>
      <c r="Q2221" s="52">
        <v>4.78</v>
      </c>
      <c r="R2221" s="52" t="str" cm="1">
        <f t="array" ref="R2221">_xlfn.IFS(ROUND(Q2221,0)=5,"Excellent",ROUND(Q2221,0)=4,"Good",ROUND(Q2221,0)=3,"Ok",ROUND(Q2221,0)&lt;3,"Bad")</f>
        <v>Excellent</v>
      </c>
      <c r="S2221">
        <v>9</v>
      </c>
      <c r="T2221" t="str">
        <f t="shared" si="138"/>
        <v>No</v>
      </c>
      <c r="U2221" s="65">
        <v>42634</v>
      </c>
      <c r="V2221" s="65">
        <v>43831</v>
      </c>
      <c r="W2221">
        <v>0</v>
      </c>
      <c r="X2221" t="str">
        <f t="shared" si="139"/>
        <v>Inactive</v>
      </c>
      <c r="Y2221" t="s">
        <v>15615</v>
      </c>
    </row>
    <row r="2222" spans="1:25" x14ac:dyDescent="0.25">
      <c r="A2222">
        <v>2221</v>
      </c>
      <c r="B2222" t="s">
        <v>14826</v>
      </c>
      <c r="C2222">
        <v>4057</v>
      </c>
      <c r="D2222" t="str">
        <f>VLOOKUP($C2222,Hosts!$A:$O,10,0)</f>
        <v>New Jersey</v>
      </c>
      <c r="E2222" s="67">
        <f>INDEX(Hosts!$A:$O,MATCH(Places!$C2222,Hosts!$A:$A,0),MATCH(Places!E$1,Hosts!$1:$1,0))</f>
        <v>1</v>
      </c>
      <c r="F2222" s="67">
        <f>INDEX(Hosts!$A:$O,MATCH(Places!$C2222,Hosts!$A:$A,0),MATCH(Places!F$1,Hosts!$1:$1,0))</f>
        <v>1</v>
      </c>
      <c r="G2222" s="67" t="str">
        <f>INDEX(Hosts!$A:$O,MATCH(Places!$C2222,Hosts!$A:$A,0),MATCH(Places!G$1,Hosts!$1:$1,0))</f>
        <v>No</v>
      </c>
      <c r="H2222">
        <v>14</v>
      </c>
      <c r="I2222" t="str">
        <f>VLOOKUP($H2222,Neighborhoods!$A:$C,2,0)</f>
        <v>Manhattan</v>
      </c>
      <c r="J2222" t="str">
        <f>VLOOKUP($H2222,Neighborhoods!$A:$C,3,0)</f>
        <v>East Harlem</v>
      </c>
      <c r="K2222" t="s">
        <v>11822</v>
      </c>
      <c r="L2222" t="str">
        <f t="shared" si="136"/>
        <v>No</v>
      </c>
      <c r="M2222">
        <v>4</v>
      </c>
      <c r="N2222" t="str" cm="1">
        <f t="array" ref="N2222">_xlfn.IFS(M2222&lt;=2,"Small",M2222&lt;=5,"Medium",M2222&gt;5,"Large")</f>
        <v>Medium</v>
      </c>
      <c r="O2222" s="50">
        <v>90</v>
      </c>
      <c r="P2222" s="67">
        <f t="shared" si="137"/>
        <v>0.03</v>
      </c>
      <c r="Q2222" s="52">
        <v>4.67</v>
      </c>
      <c r="R2222" s="52" t="str" cm="1">
        <f t="array" ref="R2222">_xlfn.IFS(ROUND(Q2222,0)=5,"Excellent",ROUND(Q2222,0)=4,"Good",ROUND(Q2222,0)=3,"Ok",ROUND(Q2222,0)&lt;3,"Bad")</f>
        <v>Excellent</v>
      </c>
      <c r="S2222">
        <v>6</v>
      </c>
      <c r="T2222" t="str">
        <f t="shared" si="138"/>
        <v>No</v>
      </c>
      <c r="U2222" s="65">
        <v>42610</v>
      </c>
      <c r="V2222" s="65">
        <v>44045</v>
      </c>
      <c r="W2222">
        <v>122</v>
      </c>
      <c r="X2222" t="str">
        <f t="shared" si="139"/>
        <v>Active</v>
      </c>
      <c r="Y2222" t="s">
        <v>15616</v>
      </c>
    </row>
    <row r="2223" spans="1:25" x14ac:dyDescent="0.25">
      <c r="A2223">
        <v>2222</v>
      </c>
      <c r="B2223" t="s">
        <v>1639</v>
      </c>
      <c r="C2223">
        <v>2080</v>
      </c>
      <c r="D2223" t="str">
        <f>VLOOKUP($C2223,Hosts!$A:$O,10,0)</f>
        <v>New York</v>
      </c>
      <c r="E2223" s="67">
        <f>INDEX(Hosts!$A:$O,MATCH(Places!$C2223,Hosts!$A:$A,0),MATCH(Places!E$1,Hosts!$1:$1,0))</f>
        <v>1</v>
      </c>
      <c r="F2223" s="67">
        <f>INDEX(Hosts!$A:$O,MATCH(Places!$C2223,Hosts!$A:$A,0),MATCH(Places!F$1,Hosts!$1:$1,0))</f>
        <v>0.96</v>
      </c>
      <c r="G2223" s="67" t="str">
        <f>INDEX(Hosts!$A:$O,MATCH(Places!$C2223,Hosts!$A:$A,0),MATCH(Places!G$1,Hosts!$1:$1,0))</f>
        <v>Yes</v>
      </c>
      <c r="H2223">
        <v>16</v>
      </c>
      <c r="I2223" t="str">
        <f>VLOOKUP($H2223,Neighborhoods!$A:$C,2,0)</f>
        <v>Manhattan</v>
      </c>
      <c r="J2223" t="str">
        <f>VLOOKUP($H2223,Neighborhoods!$A:$C,3,0)</f>
        <v>Harlem</v>
      </c>
      <c r="K2223" t="s">
        <v>1</v>
      </c>
      <c r="L2223" t="str">
        <f t="shared" si="136"/>
        <v>Yes</v>
      </c>
      <c r="M2223">
        <v>2</v>
      </c>
      <c r="N2223" t="str" cm="1">
        <f t="array" ref="N2223">_xlfn.IFS(M2223&lt;=2,"Small",M2223&lt;=5,"Medium",M2223&gt;5,"Large")</f>
        <v>Small</v>
      </c>
      <c r="O2223" s="50">
        <v>105</v>
      </c>
      <c r="P2223" s="67">
        <f t="shared" si="137"/>
        <v>0.03</v>
      </c>
      <c r="Q2223" s="52">
        <v>4.9000000000000004</v>
      </c>
      <c r="R2223" s="52" t="str" cm="1">
        <f t="array" ref="R2223">_xlfn.IFS(ROUND(Q2223,0)=5,"Excellent",ROUND(Q2223,0)=4,"Good",ROUND(Q2223,0)=3,"Ok",ROUND(Q2223,0)&lt;3,"Bad")</f>
        <v>Excellent</v>
      </c>
      <c r="S2223">
        <v>120</v>
      </c>
      <c r="T2223" t="str">
        <f t="shared" si="138"/>
        <v>Yes</v>
      </c>
      <c r="U2223" s="65">
        <v>42618</v>
      </c>
      <c r="V2223" s="65">
        <v>43850</v>
      </c>
      <c r="W2223">
        <v>101</v>
      </c>
      <c r="X2223" t="str">
        <f t="shared" si="139"/>
        <v>Active</v>
      </c>
      <c r="Y2223" t="s">
        <v>15615</v>
      </c>
    </row>
    <row r="2224" spans="1:25" x14ac:dyDescent="0.25">
      <c r="A2224">
        <v>2223</v>
      </c>
      <c r="B2224" t="s">
        <v>1640</v>
      </c>
      <c r="C2224">
        <v>2555</v>
      </c>
      <c r="D2224" t="str">
        <f>VLOOKUP($C2224,Hosts!$A:$O,10,0)</f>
        <v>New York</v>
      </c>
      <c r="E2224" s="67">
        <f>INDEX(Hosts!$A:$O,MATCH(Places!$C2224,Hosts!$A:$A,0),MATCH(Places!E$1,Hosts!$1:$1,0))</f>
        <v>1</v>
      </c>
      <c r="F2224" s="67">
        <f>INDEX(Hosts!$A:$O,MATCH(Places!$C2224,Hosts!$A:$A,0),MATCH(Places!F$1,Hosts!$1:$1,0))</f>
        <v>0.86</v>
      </c>
      <c r="G2224" s="67" t="str">
        <f>INDEX(Hosts!$A:$O,MATCH(Places!$C2224,Hosts!$A:$A,0),MATCH(Places!G$1,Hosts!$1:$1,0))</f>
        <v>Yes</v>
      </c>
      <c r="H2224">
        <v>12</v>
      </c>
      <c r="I2224" t="str">
        <f>VLOOKUP($H2224,Neighborhoods!$A:$C,2,0)</f>
        <v>Brooklyn</v>
      </c>
      <c r="J2224" t="str">
        <f>VLOOKUP($H2224,Neighborhoods!$A:$C,3,0)</f>
        <v>Williamsburg</v>
      </c>
      <c r="K2224" t="s">
        <v>11822</v>
      </c>
      <c r="L2224" t="str">
        <f t="shared" si="136"/>
        <v>No</v>
      </c>
      <c r="M2224">
        <v>3</v>
      </c>
      <c r="N2224" t="str" cm="1">
        <f t="array" ref="N2224">_xlfn.IFS(M2224&lt;=2,"Small",M2224&lt;=5,"Medium",M2224&gt;5,"Large")</f>
        <v>Medium</v>
      </c>
      <c r="O2224" s="50">
        <v>90</v>
      </c>
      <c r="P2224" s="67">
        <f t="shared" si="137"/>
        <v>0.03</v>
      </c>
      <c r="Q2224" s="52">
        <v>4.7699999999999996</v>
      </c>
      <c r="R2224" s="52" t="str" cm="1">
        <f t="array" ref="R2224">_xlfn.IFS(ROUND(Q2224,0)=5,"Excellent",ROUND(Q2224,0)=4,"Good",ROUND(Q2224,0)=3,"Ok",ROUND(Q2224,0)&lt;3,"Bad")</f>
        <v>Excellent</v>
      </c>
      <c r="S2224">
        <v>13</v>
      </c>
      <c r="T2224" t="str">
        <f t="shared" si="138"/>
        <v>No</v>
      </c>
      <c r="U2224" s="65">
        <v>42677</v>
      </c>
      <c r="V2224" s="65">
        <v>43877</v>
      </c>
      <c r="W2224">
        <v>179</v>
      </c>
      <c r="X2224" t="str">
        <f t="shared" si="139"/>
        <v>Active</v>
      </c>
      <c r="Y2224" t="s">
        <v>15615</v>
      </c>
    </row>
    <row r="2225" spans="1:25" x14ac:dyDescent="0.25">
      <c r="A2225">
        <v>2224</v>
      </c>
      <c r="B2225" t="s">
        <v>14776</v>
      </c>
      <c r="C2225">
        <v>751</v>
      </c>
      <c r="D2225" t="str">
        <f>VLOOKUP($C2225,Hosts!$A:$O,10,0)</f>
        <v>Biobio</v>
      </c>
      <c r="E2225" s="67">
        <f>INDEX(Hosts!$A:$O,MATCH(Places!$C2225,Hosts!$A:$A,0),MATCH(Places!E$1,Hosts!$1:$1,0))</f>
        <v>1</v>
      </c>
      <c r="F2225" s="67">
        <f>INDEX(Hosts!$A:$O,MATCH(Places!$C2225,Hosts!$A:$A,0),MATCH(Places!F$1,Hosts!$1:$1,0))</f>
        <v>0.71</v>
      </c>
      <c r="G2225" s="67" t="str">
        <f>INDEX(Hosts!$A:$O,MATCH(Places!$C2225,Hosts!$A:$A,0),MATCH(Places!G$1,Hosts!$1:$1,0))</f>
        <v>Yes</v>
      </c>
      <c r="H2225">
        <v>8</v>
      </c>
      <c r="I2225" t="str">
        <f>VLOOKUP($H2225,Neighborhoods!$A:$C,2,0)</f>
        <v>Brooklyn</v>
      </c>
      <c r="J2225" t="str">
        <f>VLOOKUP($H2225,Neighborhoods!$A:$C,3,0)</f>
        <v>Bushwick</v>
      </c>
      <c r="K2225" t="s">
        <v>11822</v>
      </c>
      <c r="L2225" t="str">
        <f t="shared" si="136"/>
        <v>No</v>
      </c>
      <c r="M2225">
        <v>2</v>
      </c>
      <c r="N2225" t="str" cm="1">
        <f t="array" ref="N2225">_xlfn.IFS(M2225&lt;=2,"Small",M2225&lt;=5,"Medium",M2225&gt;5,"Large")</f>
        <v>Small</v>
      </c>
      <c r="O2225" s="50">
        <v>75</v>
      </c>
      <c r="P2225" s="67">
        <f t="shared" si="137"/>
        <v>0.03</v>
      </c>
      <c r="Q2225" s="52">
        <v>5</v>
      </c>
      <c r="R2225" s="52" t="str" cm="1">
        <f t="array" ref="R2225">_xlfn.IFS(ROUND(Q2225,0)=5,"Excellent",ROUND(Q2225,0)=4,"Good",ROUND(Q2225,0)=3,"Ok",ROUND(Q2225,0)&lt;3,"Bad")</f>
        <v>Excellent</v>
      </c>
      <c r="S2225">
        <v>21</v>
      </c>
      <c r="T2225" t="str">
        <f t="shared" si="138"/>
        <v>No</v>
      </c>
      <c r="U2225" s="65">
        <v>42615</v>
      </c>
      <c r="V2225" s="65">
        <v>43826</v>
      </c>
      <c r="W2225">
        <v>7</v>
      </c>
      <c r="X2225" t="str">
        <f t="shared" si="139"/>
        <v>Active</v>
      </c>
      <c r="Y2225" t="s">
        <v>15616</v>
      </c>
    </row>
    <row r="2226" spans="1:25" x14ac:dyDescent="0.25">
      <c r="A2226">
        <v>2225</v>
      </c>
      <c r="B2226" t="s">
        <v>1641</v>
      </c>
      <c r="C2226">
        <v>2457</v>
      </c>
      <c r="D2226" t="str">
        <f>VLOOKUP($C2226,Hosts!$A:$O,10,0)</f>
        <v>New York</v>
      </c>
      <c r="E2226" s="67">
        <f>INDEX(Hosts!$A:$O,MATCH(Places!$C2226,Hosts!$A:$A,0),MATCH(Places!E$1,Hosts!$1:$1,0))</f>
        <v>0.78</v>
      </c>
      <c r="F2226" s="67">
        <f>INDEX(Hosts!$A:$O,MATCH(Places!$C2226,Hosts!$A:$A,0),MATCH(Places!F$1,Hosts!$1:$1,0))</f>
        <v>0.96</v>
      </c>
      <c r="G2226" s="67" t="str">
        <f>INDEX(Hosts!$A:$O,MATCH(Places!$C2226,Hosts!$A:$A,0),MATCH(Places!G$1,Hosts!$1:$1,0))</f>
        <v>Yes</v>
      </c>
      <c r="H2226">
        <v>7</v>
      </c>
      <c r="I2226" t="str">
        <f>VLOOKUP($H2226,Neighborhoods!$A:$C,2,0)</f>
        <v>Brooklyn</v>
      </c>
      <c r="J2226" t="str">
        <f>VLOOKUP($H2226,Neighborhoods!$A:$C,3,0)</f>
        <v>Bedford-Stuyvesant</v>
      </c>
      <c r="K2226" t="s">
        <v>11822</v>
      </c>
      <c r="L2226" t="str">
        <f t="shared" si="136"/>
        <v>No</v>
      </c>
      <c r="M2226">
        <v>4</v>
      </c>
      <c r="N2226" t="str" cm="1">
        <f t="array" ref="N2226">_xlfn.IFS(M2226&lt;=2,"Small",M2226&lt;=5,"Medium",M2226&gt;5,"Large")</f>
        <v>Medium</v>
      </c>
      <c r="O2226" s="50">
        <v>189</v>
      </c>
      <c r="P2226" s="67">
        <f t="shared" si="137"/>
        <v>0.03</v>
      </c>
      <c r="Q2226" s="52">
        <v>5</v>
      </c>
      <c r="R2226" s="52" t="str" cm="1">
        <f t="array" ref="R2226">_xlfn.IFS(ROUND(Q2226,0)=5,"Excellent",ROUND(Q2226,0)=4,"Good",ROUND(Q2226,0)=3,"Ok",ROUND(Q2226,0)&lt;3,"Bad")</f>
        <v>Excellent</v>
      </c>
      <c r="S2226">
        <v>137</v>
      </c>
      <c r="T2226" t="str">
        <f t="shared" si="138"/>
        <v>Yes</v>
      </c>
      <c r="U2226" s="65">
        <v>42617</v>
      </c>
      <c r="V2226" s="65">
        <v>43958</v>
      </c>
      <c r="W2226">
        <v>235</v>
      </c>
      <c r="X2226" t="str">
        <f t="shared" si="139"/>
        <v>Active</v>
      </c>
      <c r="Y2226" t="s">
        <v>15615</v>
      </c>
    </row>
    <row r="2227" spans="1:25" x14ac:dyDescent="0.25">
      <c r="A2227">
        <v>2226</v>
      </c>
      <c r="B2227" t="s">
        <v>1642</v>
      </c>
      <c r="C2227">
        <v>2555</v>
      </c>
      <c r="D2227" t="str">
        <f>VLOOKUP($C2227,Hosts!$A:$O,10,0)</f>
        <v>New York</v>
      </c>
      <c r="E2227" s="67">
        <f>INDEX(Hosts!$A:$O,MATCH(Places!$C2227,Hosts!$A:$A,0),MATCH(Places!E$1,Hosts!$1:$1,0))</f>
        <v>1</v>
      </c>
      <c r="F2227" s="67">
        <f>INDEX(Hosts!$A:$O,MATCH(Places!$C2227,Hosts!$A:$A,0),MATCH(Places!F$1,Hosts!$1:$1,0))</f>
        <v>0.86</v>
      </c>
      <c r="G2227" s="67" t="str">
        <f>INDEX(Hosts!$A:$O,MATCH(Places!$C2227,Hosts!$A:$A,0),MATCH(Places!G$1,Hosts!$1:$1,0))</f>
        <v>Yes</v>
      </c>
      <c r="H2227">
        <v>11</v>
      </c>
      <c r="I2227" t="str">
        <f>VLOOKUP($H2227,Neighborhoods!$A:$C,2,0)</f>
        <v>Brooklyn</v>
      </c>
      <c r="J2227" t="str">
        <f>VLOOKUP($H2227,Neighborhoods!$A:$C,3,0)</f>
        <v>Greenpoint</v>
      </c>
      <c r="K2227" t="s">
        <v>11822</v>
      </c>
      <c r="L2227" t="str">
        <f t="shared" si="136"/>
        <v>No</v>
      </c>
      <c r="M2227">
        <v>4</v>
      </c>
      <c r="N2227" t="str" cm="1">
        <f t="array" ref="N2227">_xlfn.IFS(M2227&lt;=2,"Small",M2227&lt;=5,"Medium",M2227&gt;5,"Large")</f>
        <v>Medium</v>
      </c>
      <c r="O2227" s="50">
        <v>109</v>
      </c>
      <c r="P2227" s="67">
        <f t="shared" si="137"/>
        <v>0.03</v>
      </c>
      <c r="Q2227" s="52">
        <v>5</v>
      </c>
      <c r="R2227" s="52" t="str" cm="1">
        <f t="array" ref="R2227">_xlfn.IFS(ROUND(Q2227,0)=5,"Excellent",ROUND(Q2227,0)=4,"Good",ROUND(Q2227,0)=3,"Ok",ROUND(Q2227,0)&lt;3,"Bad")</f>
        <v>Excellent</v>
      </c>
      <c r="S2227">
        <v>8</v>
      </c>
      <c r="T2227" t="str">
        <f t="shared" si="138"/>
        <v>No</v>
      </c>
      <c r="U2227" s="65">
        <v>42766</v>
      </c>
      <c r="V2227" s="65">
        <v>43982</v>
      </c>
      <c r="W2227">
        <v>179</v>
      </c>
      <c r="X2227" t="str">
        <f t="shared" si="139"/>
        <v>Active</v>
      </c>
      <c r="Y2227" t="s">
        <v>15615</v>
      </c>
    </row>
    <row r="2228" spans="1:25" x14ac:dyDescent="0.25">
      <c r="A2228">
        <v>2227</v>
      </c>
      <c r="B2228" t="s">
        <v>1643</v>
      </c>
      <c r="C2228">
        <v>2536</v>
      </c>
      <c r="D2228" t="str">
        <f>VLOOKUP($C2228,Hosts!$A:$O,10,0)</f>
        <v>New York</v>
      </c>
      <c r="E2228" s="67">
        <f>INDEX(Hosts!$A:$O,MATCH(Places!$C2228,Hosts!$A:$A,0),MATCH(Places!E$1,Hosts!$1:$1,0))</f>
        <v>1</v>
      </c>
      <c r="F2228" s="67">
        <f>INDEX(Hosts!$A:$O,MATCH(Places!$C2228,Hosts!$A:$A,0),MATCH(Places!F$1,Hosts!$1:$1,0))</f>
        <v>0.98</v>
      </c>
      <c r="G2228" s="67" t="str">
        <f>INDEX(Hosts!$A:$O,MATCH(Places!$C2228,Hosts!$A:$A,0),MATCH(Places!G$1,Hosts!$1:$1,0))</f>
        <v>Yes</v>
      </c>
      <c r="H2228">
        <v>22</v>
      </c>
      <c r="I2228" t="str">
        <f>VLOOKUP($H2228,Neighborhoods!$A:$C,2,0)</f>
        <v>Queens</v>
      </c>
      <c r="J2228" t="str">
        <f>VLOOKUP($H2228,Neighborhoods!$A:$C,3,0)</f>
        <v>Flushing</v>
      </c>
      <c r="K2228" t="s">
        <v>11822</v>
      </c>
      <c r="L2228" t="str">
        <f t="shared" si="136"/>
        <v>No</v>
      </c>
      <c r="M2228">
        <v>4</v>
      </c>
      <c r="N2228" t="str" cm="1">
        <f t="array" ref="N2228">_xlfn.IFS(M2228&lt;=2,"Small",M2228&lt;=5,"Medium",M2228&gt;5,"Large")</f>
        <v>Medium</v>
      </c>
      <c r="O2228" s="50">
        <v>112</v>
      </c>
      <c r="P2228" s="67">
        <f t="shared" si="137"/>
        <v>0.03</v>
      </c>
      <c r="Q2228" s="52">
        <v>4.8099999999999996</v>
      </c>
      <c r="R2228" s="52" t="str" cm="1">
        <f t="array" ref="R2228">_xlfn.IFS(ROUND(Q2228,0)=5,"Excellent",ROUND(Q2228,0)=4,"Good",ROUND(Q2228,0)=3,"Ok",ROUND(Q2228,0)&lt;3,"Bad")</f>
        <v>Excellent</v>
      </c>
      <c r="S2228">
        <v>252</v>
      </c>
      <c r="T2228" t="str">
        <f t="shared" si="138"/>
        <v>Yes</v>
      </c>
      <c r="U2228" s="65">
        <v>42639</v>
      </c>
      <c r="V2228" s="65">
        <v>44050</v>
      </c>
      <c r="W2228">
        <v>361</v>
      </c>
      <c r="X2228" t="str">
        <f t="shared" si="139"/>
        <v>Active</v>
      </c>
      <c r="Y2228" t="s">
        <v>15615</v>
      </c>
    </row>
    <row r="2229" spans="1:25" x14ac:dyDescent="0.25">
      <c r="A2229">
        <v>2228</v>
      </c>
      <c r="B2229" t="s">
        <v>1644</v>
      </c>
      <c r="C2229">
        <v>1437</v>
      </c>
      <c r="D2229" t="str">
        <f>VLOOKUP($C2229,Hosts!$A:$O,10,0)</f>
        <v>Basque Country</v>
      </c>
      <c r="E2229" s="67">
        <f>INDEX(Hosts!$A:$O,MATCH(Places!$C2229,Hosts!$A:$A,0),MATCH(Places!E$1,Hosts!$1:$1,0))</f>
        <v>1</v>
      </c>
      <c r="F2229" s="67">
        <f>INDEX(Hosts!$A:$O,MATCH(Places!$C2229,Hosts!$A:$A,0),MATCH(Places!F$1,Hosts!$1:$1,0))</f>
        <v>0.75</v>
      </c>
      <c r="G2229" s="67" t="str">
        <f>INDEX(Hosts!$A:$O,MATCH(Places!$C2229,Hosts!$A:$A,0),MATCH(Places!G$1,Hosts!$1:$1,0))</f>
        <v>No</v>
      </c>
      <c r="H2229">
        <v>7</v>
      </c>
      <c r="I2229" t="str">
        <f>VLOOKUP($H2229,Neighborhoods!$A:$C,2,0)</f>
        <v>Brooklyn</v>
      </c>
      <c r="J2229" t="str">
        <f>VLOOKUP($H2229,Neighborhoods!$A:$C,3,0)</f>
        <v>Bedford-Stuyvesant</v>
      </c>
      <c r="K2229" t="s">
        <v>11822</v>
      </c>
      <c r="L2229" t="str">
        <f t="shared" si="136"/>
        <v>No</v>
      </c>
      <c r="M2229">
        <v>10</v>
      </c>
      <c r="N2229" t="str" cm="1">
        <f t="array" ref="N2229">_xlfn.IFS(M2229&lt;=2,"Small",M2229&lt;=5,"Medium",M2229&gt;5,"Large")</f>
        <v>Large</v>
      </c>
      <c r="O2229" s="50">
        <v>675</v>
      </c>
      <c r="P2229" s="67">
        <f t="shared" si="137"/>
        <v>0.05</v>
      </c>
      <c r="Q2229" s="52">
        <v>4</v>
      </c>
      <c r="R2229" s="52" t="str" cm="1">
        <f t="array" ref="R2229">_xlfn.IFS(ROUND(Q2229,0)=5,"Excellent",ROUND(Q2229,0)=4,"Good",ROUND(Q2229,0)=3,"Ok",ROUND(Q2229,0)&lt;3,"Bad")</f>
        <v>Good</v>
      </c>
      <c r="S2229">
        <v>8</v>
      </c>
      <c r="T2229" t="str">
        <f t="shared" si="138"/>
        <v>No</v>
      </c>
      <c r="U2229" s="65">
        <v>42699</v>
      </c>
      <c r="V2229" s="65">
        <v>43740</v>
      </c>
      <c r="W2229">
        <v>179</v>
      </c>
      <c r="X2229" t="str">
        <f t="shared" si="139"/>
        <v>Active</v>
      </c>
      <c r="Y2229" t="s">
        <v>15615</v>
      </c>
    </row>
    <row r="2230" spans="1:25" x14ac:dyDescent="0.25">
      <c r="A2230">
        <v>2229</v>
      </c>
      <c r="B2230" t="s">
        <v>1645</v>
      </c>
      <c r="C2230">
        <v>2986</v>
      </c>
      <c r="D2230" t="str">
        <f>VLOOKUP($C2230,Hosts!$A:$O,10,0)</f>
        <v>New York</v>
      </c>
      <c r="E2230" s="67">
        <f>INDEX(Hosts!$A:$O,MATCH(Places!$C2230,Hosts!$A:$A,0),MATCH(Places!E$1,Hosts!$1:$1,0))</f>
        <v>1</v>
      </c>
      <c r="F2230" s="67">
        <f>INDEX(Hosts!$A:$O,MATCH(Places!$C2230,Hosts!$A:$A,0),MATCH(Places!F$1,Hosts!$1:$1,0))</f>
        <v>0.97</v>
      </c>
      <c r="G2230" s="67" t="str">
        <f>INDEX(Hosts!$A:$O,MATCH(Places!$C2230,Hosts!$A:$A,0),MATCH(Places!G$1,Hosts!$1:$1,0))</f>
        <v>Yes</v>
      </c>
      <c r="H2230">
        <v>7</v>
      </c>
      <c r="I2230" t="str">
        <f>VLOOKUP($H2230,Neighborhoods!$A:$C,2,0)</f>
        <v>Brooklyn</v>
      </c>
      <c r="J2230" t="str">
        <f>VLOOKUP($H2230,Neighborhoods!$A:$C,3,0)</f>
        <v>Bedford-Stuyvesant</v>
      </c>
      <c r="K2230" t="s">
        <v>11822</v>
      </c>
      <c r="L2230" t="str">
        <f t="shared" si="136"/>
        <v>No</v>
      </c>
      <c r="M2230">
        <v>5</v>
      </c>
      <c r="N2230" t="str" cm="1">
        <f t="array" ref="N2230">_xlfn.IFS(M2230&lt;=2,"Small",M2230&lt;=5,"Medium",M2230&gt;5,"Large")</f>
        <v>Medium</v>
      </c>
      <c r="O2230" s="50">
        <v>170</v>
      </c>
      <c r="P2230" s="67">
        <f t="shared" si="137"/>
        <v>0.03</v>
      </c>
      <c r="Q2230" s="52">
        <v>4.99</v>
      </c>
      <c r="R2230" s="52" t="str" cm="1">
        <f t="array" ref="R2230">_xlfn.IFS(ROUND(Q2230,0)=5,"Excellent",ROUND(Q2230,0)=4,"Good",ROUND(Q2230,0)=3,"Ok",ROUND(Q2230,0)&lt;3,"Bad")</f>
        <v>Excellent</v>
      </c>
      <c r="S2230">
        <v>160</v>
      </c>
      <c r="T2230" t="str">
        <f t="shared" si="138"/>
        <v>Yes</v>
      </c>
      <c r="U2230" s="65">
        <v>42696</v>
      </c>
      <c r="V2230" s="65">
        <v>43905</v>
      </c>
      <c r="W2230">
        <v>365</v>
      </c>
      <c r="X2230" t="str">
        <f t="shared" si="139"/>
        <v>Active</v>
      </c>
      <c r="Y2230" t="s">
        <v>15616</v>
      </c>
    </row>
    <row r="2231" spans="1:25" x14ac:dyDescent="0.25">
      <c r="A2231">
        <v>2230</v>
      </c>
      <c r="B2231" t="s">
        <v>1646</v>
      </c>
      <c r="C2231">
        <v>2594</v>
      </c>
      <c r="D2231" t="str">
        <f>VLOOKUP($C2231,Hosts!$A:$O,10,0)</f>
        <v>New York</v>
      </c>
      <c r="E2231" s="67">
        <f>INDEX(Hosts!$A:$O,MATCH(Places!$C2231,Hosts!$A:$A,0),MATCH(Places!E$1,Hosts!$1:$1,0))</f>
        <v>1</v>
      </c>
      <c r="F2231" s="67">
        <f>INDEX(Hosts!$A:$O,MATCH(Places!$C2231,Hosts!$A:$A,0),MATCH(Places!F$1,Hosts!$1:$1,0))</f>
        <v>0.33</v>
      </c>
      <c r="G2231" s="67" t="str">
        <f>INDEX(Hosts!$A:$O,MATCH(Places!$C2231,Hosts!$A:$A,0),MATCH(Places!G$1,Hosts!$1:$1,0))</f>
        <v>No</v>
      </c>
      <c r="H2231">
        <v>14</v>
      </c>
      <c r="I2231" t="str">
        <f>VLOOKUP($H2231,Neighborhoods!$A:$C,2,0)</f>
        <v>Manhattan</v>
      </c>
      <c r="J2231" t="str">
        <f>VLOOKUP($H2231,Neighborhoods!$A:$C,3,0)</f>
        <v>East Harlem</v>
      </c>
      <c r="K2231" t="s">
        <v>11822</v>
      </c>
      <c r="L2231" t="str">
        <f t="shared" si="136"/>
        <v>No</v>
      </c>
      <c r="M2231">
        <v>3</v>
      </c>
      <c r="N2231" t="str" cm="1">
        <f t="array" ref="N2231">_xlfn.IFS(M2231&lt;=2,"Small",M2231&lt;=5,"Medium",M2231&gt;5,"Large")</f>
        <v>Medium</v>
      </c>
      <c r="O2231" s="50">
        <v>106</v>
      </c>
      <c r="P2231" s="67">
        <f t="shared" si="137"/>
        <v>0.03</v>
      </c>
      <c r="Q2231" s="52">
        <v>4.7</v>
      </c>
      <c r="R2231" s="52" t="str" cm="1">
        <f t="array" ref="R2231">_xlfn.IFS(ROUND(Q2231,0)=5,"Excellent",ROUND(Q2231,0)=4,"Good",ROUND(Q2231,0)=3,"Ok",ROUND(Q2231,0)&lt;3,"Bad")</f>
        <v>Excellent</v>
      </c>
      <c r="S2231">
        <v>10</v>
      </c>
      <c r="T2231" t="str">
        <f t="shared" si="138"/>
        <v>No</v>
      </c>
      <c r="U2231" s="65">
        <v>42636</v>
      </c>
      <c r="V2231" s="65">
        <v>43738</v>
      </c>
      <c r="W2231">
        <v>56</v>
      </c>
      <c r="X2231" t="str">
        <f t="shared" si="139"/>
        <v>Active</v>
      </c>
      <c r="Y2231" t="s">
        <v>15615</v>
      </c>
    </row>
    <row r="2232" spans="1:25" x14ac:dyDescent="0.25">
      <c r="A2232">
        <v>2231</v>
      </c>
      <c r="B2232" t="s">
        <v>14246</v>
      </c>
      <c r="C2232">
        <v>2126</v>
      </c>
      <c r="D2232" t="str">
        <f>VLOOKUP($C2232,Hosts!$A:$O,10,0)</f>
        <v>New York</v>
      </c>
      <c r="E2232" s="67">
        <f>INDEX(Hosts!$A:$O,MATCH(Places!$C2232,Hosts!$A:$A,0),MATCH(Places!E$1,Hosts!$1:$1,0))</f>
        <v>0.96</v>
      </c>
      <c r="F2232" s="67">
        <f>INDEX(Hosts!$A:$O,MATCH(Places!$C2232,Hosts!$A:$A,0),MATCH(Places!F$1,Hosts!$1:$1,0))</f>
        <v>0.95</v>
      </c>
      <c r="G2232" s="67" t="str">
        <f>INDEX(Hosts!$A:$O,MATCH(Places!$C2232,Hosts!$A:$A,0),MATCH(Places!G$1,Hosts!$1:$1,0))</f>
        <v>No</v>
      </c>
      <c r="H2232">
        <v>22</v>
      </c>
      <c r="I2232" t="str">
        <f>VLOOKUP($H2232,Neighborhoods!$A:$C,2,0)</f>
        <v>Queens</v>
      </c>
      <c r="J2232" t="str">
        <f>VLOOKUP($H2232,Neighborhoods!$A:$C,3,0)</f>
        <v>Flushing</v>
      </c>
      <c r="K2232" t="s">
        <v>1</v>
      </c>
      <c r="L2232" t="str">
        <f t="shared" si="136"/>
        <v>Yes</v>
      </c>
      <c r="M2232">
        <v>2</v>
      </c>
      <c r="N2232" t="str" cm="1">
        <f t="array" ref="N2232">_xlfn.IFS(M2232&lt;=2,"Small",M2232&lt;=5,"Medium",M2232&gt;5,"Large")</f>
        <v>Small</v>
      </c>
      <c r="O2232" s="50">
        <v>58</v>
      </c>
      <c r="P2232" s="67">
        <f t="shared" si="137"/>
        <v>0.03</v>
      </c>
      <c r="Q2232" s="52">
        <v>4.7300000000000004</v>
      </c>
      <c r="R2232" s="52" t="str" cm="1">
        <f t="array" ref="R2232">_xlfn.IFS(ROUND(Q2232,0)=5,"Excellent",ROUND(Q2232,0)=4,"Good",ROUND(Q2232,0)=3,"Ok",ROUND(Q2232,0)&lt;3,"Bad")</f>
        <v>Excellent</v>
      </c>
      <c r="S2232">
        <v>64</v>
      </c>
      <c r="T2232" t="str">
        <f t="shared" si="138"/>
        <v>No</v>
      </c>
      <c r="U2232" s="65">
        <v>42615</v>
      </c>
      <c r="V2232" s="65">
        <v>44042</v>
      </c>
      <c r="W2232">
        <v>90</v>
      </c>
      <c r="X2232" t="str">
        <f t="shared" si="139"/>
        <v>Active</v>
      </c>
      <c r="Y2232" t="s">
        <v>15615</v>
      </c>
    </row>
    <row r="2233" spans="1:25" x14ac:dyDescent="0.25">
      <c r="A2233">
        <v>2232</v>
      </c>
      <c r="B2233" t="s">
        <v>1647</v>
      </c>
      <c r="C2233">
        <v>1354</v>
      </c>
      <c r="D2233" t="str">
        <f>VLOOKUP($C2233,Hosts!$A:$O,10,0)</f>
        <v>New York</v>
      </c>
      <c r="E2233" s="67">
        <f>INDEX(Hosts!$A:$O,MATCH(Places!$C2233,Hosts!$A:$A,0),MATCH(Places!E$1,Hosts!$1:$1,0))</f>
        <v>1</v>
      </c>
      <c r="F2233" s="67">
        <f>INDEX(Hosts!$A:$O,MATCH(Places!$C2233,Hosts!$A:$A,0),MATCH(Places!F$1,Hosts!$1:$1,0))</f>
        <v>0.5</v>
      </c>
      <c r="G2233" s="67" t="str">
        <f>INDEX(Hosts!$A:$O,MATCH(Places!$C2233,Hosts!$A:$A,0),MATCH(Places!G$1,Hosts!$1:$1,0))</f>
        <v>Yes</v>
      </c>
      <c r="H2233">
        <v>16</v>
      </c>
      <c r="I2233" t="str">
        <f>VLOOKUP($H2233,Neighborhoods!$A:$C,2,0)</f>
        <v>Manhattan</v>
      </c>
      <c r="J2233" t="str">
        <f>VLOOKUP($H2233,Neighborhoods!$A:$C,3,0)</f>
        <v>Harlem</v>
      </c>
      <c r="K2233" t="s">
        <v>1</v>
      </c>
      <c r="L2233" t="str">
        <f t="shared" si="136"/>
        <v>Yes</v>
      </c>
      <c r="M2233">
        <v>2</v>
      </c>
      <c r="N2233" t="str" cm="1">
        <f t="array" ref="N2233">_xlfn.IFS(M2233&lt;=2,"Small",M2233&lt;=5,"Medium",M2233&gt;5,"Large")</f>
        <v>Small</v>
      </c>
      <c r="O2233" s="50">
        <v>71</v>
      </c>
      <c r="P2233" s="67">
        <f t="shared" si="137"/>
        <v>0.03</v>
      </c>
      <c r="Q2233" s="52">
        <v>5</v>
      </c>
      <c r="R2233" s="52" t="str" cm="1">
        <f t="array" ref="R2233">_xlfn.IFS(ROUND(Q2233,0)=5,"Excellent",ROUND(Q2233,0)=4,"Good",ROUND(Q2233,0)=3,"Ok",ROUND(Q2233,0)&lt;3,"Bad")</f>
        <v>Excellent</v>
      </c>
      <c r="S2233">
        <v>6</v>
      </c>
      <c r="T2233" t="str">
        <f t="shared" si="138"/>
        <v>No</v>
      </c>
      <c r="U2233" s="65">
        <v>42644</v>
      </c>
      <c r="V2233" s="65">
        <v>42998</v>
      </c>
      <c r="W2233">
        <v>249</v>
      </c>
      <c r="X2233" t="str">
        <f t="shared" si="139"/>
        <v>Active</v>
      </c>
      <c r="Y2233" t="s">
        <v>15615</v>
      </c>
    </row>
    <row r="2234" spans="1:25" x14ac:dyDescent="0.25">
      <c r="A2234">
        <v>2233</v>
      </c>
      <c r="B2234" t="s">
        <v>1648</v>
      </c>
      <c r="C2234">
        <v>2397</v>
      </c>
      <c r="D2234" t="str">
        <f>VLOOKUP($C2234,Hosts!$A:$O,10,0)</f>
        <v>New York</v>
      </c>
      <c r="E2234" s="67">
        <f>INDEX(Hosts!$A:$O,MATCH(Places!$C2234,Hosts!$A:$A,0),MATCH(Places!E$1,Hosts!$1:$1,0))</f>
        <v>0.8</v>
      </c>
      <c r="F2234" s="67">
        <f>INDEX(Hosts!$A:$O,MATCH(Places!$C2234,Hosts!$A:$A,0),MATCH(Places!F$1,Hosts!$1:$1,0))</f>
        <v>0.97</v>
      </c>
      <c r="G2234" s="67" t="str">
        <f>INDEX(Hosts!$A:$O,MATCH(Places!$C2234,Hosts!$A:$A,0),MATCH(Places!G$1,Hosts!$1:$1,0))</f>
        <v>Yes</v>
      </c>
      <c r="H2234">
        <v>7</v>
      </c>
      <c r="I2234" t="str">
        <f>VLOOKUP($H2234,Neighborhoods!$A:$C,2,0)</f>
        <v>Brooklyn</v>
      </c>
      <c r="J2234" t="str">
        <f>VLOOKUP($H2234,Neighborhoods!$A:$C,3,0)</f>
        <v>Bedford-Stuyvesant</v>
      </c>
      <c r="K2234" t="s">
        <v>11822</v>
      </c>
      <c r="L2234" t="str">
        <f t="shared" si="136"/>
        <v>No</v>
      </c>
      <c r="M2234">
        <v>5</v>
      </c>
      <c r="N2234" t="str" cm="1">
        <f t="array" ref="N2234">_xlfn.IFS(M2234&lt;=2,"Small",M2234&lt;=5,"Medium",M2234&gt;5,"Large")</f>
        <v>Medium</v>
      </c>
      <c r="O2234" s="50">
        <v>95</v>
      </c>
      <c r="P2234" s="67">
        <f t="shared" si="137"/>
        <v>0.03</v>
      </c>
      <c r="Q2234" s="52">
        <v>4.93</v>
      </c>
      <c r="R2234" s="52" t="str" cm="1">
        <f t="array" ref="R2234">_xlfn.IFS(ROUND(Q2234,0)=5,"Excellent",ROUND(Q2234,0)=4,"Good",ROUND(Q2234,0)=3,"Ok",ROUND(Q2234,0)&lt;3,"Bad")</f>
        <v>Excellent</v>
      </c>
      <c r="S2234">
        <v>28</v>
      </c>
      <c r="T2234" t="str">
        <f t="shared" si="138"/>
        <v>No</v>
      </c>
      <c r="U2234" s="65">
        <v>43582</v>
      </c>
      <c r="V2234" s="65">
        <v>43868</v>
      </c>
      <c r="W2234">
        <v>318</v>
      </c>
      <c r="X2234" t="str">
        <f t="shared" si="139"/>
        <v>Active</v>
      </c>
      <c r="Y2234" t="s">
        <v>15616</v>
      </c>
    </row>
    <row r="2235" spans="1:25" x14ac:dyDescent="0.25">
      <c r="A2235">
        <v>2234</v>
      </c>
      <c r="B2235" t="s">
        <v>14647</v>
      </c>
      <c r="C2235">
        <v>7</v>
      </c>
      <c r="D2235" t="str">
        <f>VLOOKUP($C2235,Hosts!$A:$O,10,0)</f>
        <v>New York</v>
      </c>
      <c r="E2235" s="67">
        <f>INDEX(Hosts!$A:$O,MATCH(Places!$C2235,Hosts!$A:$A,0),MATCH(Places!E$1,Hosts!$1:$1,0))</f>
        <v>1</v>
      </c>
      <c r="F2235" s="67">
        <f>INDEX(Hosts!$A:$O,MATCH(Places!$C2235,Hosts!$A:$A,0),MATCH(Places!F$1,Hosts!$1:$1,0))</f>
        <v>1</v>
      </c>
      <c r="G2235" s="67" t="str">
        <f>INDEX(Hosts!$A:$O,MATCH(Places!$C2235,Hosts!$A:$A,0),MATCH(Places!G$1,Hosts!$1:$1,0))</f>
        <v>No</v>
      </c>
      <c r="H2235">
        <v>20</v>
      </c>
      <c r="I2235" t="str">
        <f>VLOOKUP($H2235,Neighborhoods!$A:$C,2,0)</f>
        <v>Manhattan</v>
      </c>
      <c r="J2235" t="str">
        <f>VLOOKUP($H2235,Neighborhoods!$A:$C,3,0)</f>
        <v>Upper West Side</v>
      </c>
      <c r="K2235" t="s">
        <v>11822</v>
      </c>
      <c r="L2235" t="str">
        <f t="shared" si="136"/>
        <v>No</v>
      </c>
      <c r="M2235">
        <v>2</v>
      </c>
      <c r="N2235" t="str" cm="1">
        <f t="array" ref="N2235">_xlfn.IFS(M2235&lt;=2,"Small",M2235&lt;=5,"Medium",M2235&gt;5,"Large")</f>
        <v>Small</v>
      </c>
      <c r="O2235" s="50">
        <v>140</v>
      </c>
      <c r="P2235" s="67">
        <f t="shared" si="137"/>
        <v>0.03</v>
      </c>
      <c r="Q2235" s="52">
        <v>5</v>
      </c>
      <c r="R2235" s="52" t="str" cm="1">
        <f t="array" ref="R2235">_xlfn.IFS(ROUND(Q2235,0)=5,"Excellent",ROUND(Q2235,0)=4,"Good",ROUND(Q2235,0)=3,"Ok",ROUND(Q2235,0)&lt;3,"Bad")</f>
        <v>Excellent</v>
      </c>
      <c r="S2235">
        <v>5</v>
      </c>
      <c r="T2235" t="str">
        <f t="shared" si="138"/>
        <v>No</v>
      </c>
      <c r="U2235" s="65">
        <v>42639</v>
      </c>
      <c r="V2235" s="65">
        <v>42737</v>
      </c>
      <c r="W2235">
        <v>89</v>
      </c>
      <c r="X2235" t="str">
        <f t="shared" si="139"/>
        <v>Active</v>
      </c>
      <c r="Y2235" t="s">
        <v>15615</v>
      </c>
    </row>
    <row r="2236" spans="1:25" x14ac:dyDescent="0.25">
      <c r="A2236">
        <v>2235</v>
      </c>
      <c r="B2236" t="s">
        <v>1649</v>
      </c>
      <c r="C2236">
        <v>2028</v>
      </c>
      <c r="D2236" t="str">
        <f>VLOOKUP($C2236,Hosts!$A:$O,10,0)</f>
        <v>New York</v>
      </c>
      <c r="E2236" s="67">
        <f>INDEX(Hosts!$A:$O,MATCH(Places!$C2236,Hosts!$A:$A,0),MATCH(Places!E$1,Hosts!$1:$1,0))</f>
        <v>1</v>
      </c>
      <c r="F2236" s="67">
        <f>INDEX(Hosts!$A:$O,MATCH(Places!$C2236,Hosts!$A:$A,0),MATCH(Places!F$1,Hosts!$1:$1,0))</f>
        <v>0.98</v>
      </c>
      <c r="G2236" s="67" t="str">
        <f>INDEX(Hosts!$A:$O,MATCH(Places!$C2236,Hosts!$A:$A,0),MATCH(Places!G$1,Hosts!$1:$1,0))</f>
        <v>No</v>
      </c>
      <c r="H2236">
        <v>7</v>
      </c>
      <c r="I2236" t="str">
        <f>VLOOKUP($H2236,Neighborhoods!$A:$C,2,0)</f>
        <v>Brooklyn</v>
      </c>
      <c r="J2236" t="str">
        <f>VLOOKUP($H2236,Neighborhoods!$A:$C,3,0)</f>
        <v>Bedford-Stuyvesant</v>
      </c>
      <c r="K2236" t="s">
        <v>1</v>
      </c>
      <c r="L2236" t="str">
        <f t="shared" si="136"/>
        <v>Yes</v>
      </c>
      <c r="M2236">
        <v>1</v>
      </c>
      <c r="N2236" t="str" cm="1">
        <f t="array" ref="N2236">_xlfn.IFS(M2236&lt;=2,"Small",M2236&lt;=5,"Medium",M2236&gt;5,"Large")</f>
        <v>Small</v>
      </c>
      <c r="O2236" s="50">
        <v>50</v>
      </c>
      <c r="P2236" s="67">
        <f t="shared" si="137"/>
        <v>0.03</v>
      </c>
      <c r="Q2236" s="52">
        <v>4.75</v>
      </c>
      <c r="R2236" s="52" t="str" cm="1">
        <f t="array" ref="R2236">_xlfn.IFS(ROUND(Q2236,0)=5,"Excellent",ROUND(Q2236,0)=4,"Good",ROUND(Q2236,0)=3,"Ok",ROUND(Q2236,0)&lt;3,"Bad")</f>
        <v>Excellent</v>
      </c>
      <c r="S2236">
        <v>108</v>
      </c>
      <c r="T2236" t="str">
        <f t="shared" si="138"/>
        <v>No</v>
      </c>
      <c r="U2236" s="65">
        <v>42651</v>
      </c>
      <c r="V2236" s="65">
        <v>44051</v>
      </c>
      <c r="W2236">
        <v>346</v>
      </c>
      <c r="X2236" t="str">
        <f t="shared" si="139"/>
        <v>Active</v>
      </c>
      <c r="Y2236" t="s">
        <v>15616</v>
      </c>
    </row>
    <row r="2237" spans="1:25" x14ac:dyDescent="0.25">
      <c r="A2237">
        <v>2236</v>
      </c>
      <c r="B2237" t="s">
        <v>1650</v>
      </c>
      <c r="C2237">
        <v>2705</v>
      </c>
      <c r="D2237" t="str">
        <f>VLOOKUP($C2237,Hosts!$A:$O,10,0)</f>
        <v>New York</v>
      </c>
      <c r="E2237" s="67">
        <f>INDEX(Hosts!$A:$O,MATCH(Places!$C2237,Hosts!$A:$A,0),MATCH(Places!E$1,Hosts!$1:$1,0))</f>
        <v>1</v>
      </c>
      <c r="F2237" s="67">
        <f>INDEX(Hosts!$A:$O,MATCH(Places!$C2237,Hosts!$A:$A,0),MATCH(Places!F$1,Hosts!$1:$1,0))</f>
        <v>0.89</v>
      </c>
      <c r="G2237" s="67" t="str">
        <f>INDEX(Hosts!$A:$O,MATCH(Places!$C2237,Hosts!$A:$A,0),MATCH(Places!G$1,Hosts!$1:$1,0))</f>
        <v>No</v>
      </c>
      <c r="H2237">
        <v>11</v>
      </c>
      <c r="I2237" t="str">
        <f>VLOOKUP($H2237,Neighborhoods!$A:$C,2,0)</f>
        <v>Brooklyn</v>
      </c>
      <c r="J2237" t="str">
        <f>VLOOKUP($H2237,Neighborhoods!$A:$C,3,0)</f>
        <v>Greenpoint</v>
      </c>
      <c r="K2237" t="s">
        <v>1</v>
      </c>
      <c r="L2237" t="str">
        <f t="shared" si="136"/>
        <v>Yes</v>
      </c>
      <c r="M2237">
        <v>1</v>
      </c>
      <c r="N2237" t="str" cm="1">
        <f t="array" ref="N2237">_xlfn.IFS(M2237&lt;=2,"Small",M2237&lt;=5,"Medium",M2237&gt;5,"Large")</f>
        <v>Small</v>
      </c>
      <c r="O2237" s="50">
        <v>55</v>
      </c>
      <c r="P2237" s="67">
        <f t="shared" si="137"/>
        <v>0.03</v>
      </c>
      <c r="Q2237" s="52">
        <v>4.9800000000000004</v>
      </c>
      <c r="R2237" s="52" t="str" cm="1">
        <f t="array" ref="R2237">_xlfn.IFS(ROUND(Q2237,0)=5,"Excellent",ROUND(Q2237,0)=4,"Good",ROUND(Q2237,0)=3,"Ok",ROUND(Q2237,0)&lt;3,"Bad")</f>
        <v>Excellent</v>
      </c>
      <c r="S2237">
        <v>189</v>
      </c>
      <c r="T2237" t="str">
        <f t="shared" si="138"/>
        <v>Yes</v>
      </c>
      <c r="U2237" s="65">
        <v>42625</v>
      </c>
      <c r="V2237" s="65">
        <v>43852</v>
      </c>
      <c r="W2237">
        <v>74</v>
      </c>
      <c r="X2237" t="str">
        <f t="shared" si="139"/>
        <v>Active</v>
      </c>
      <c r="Y2237" t="s">
        <v>15616</v>
      </c>
    </row>
    <row r="2238" spans="1:25" x14ac:dyDescent="0.25">
      <c r="A2238">
        <v>2237</v>
      </c>
      <c r="B2238" t="s">
        <v>1651</v>
      </c>
      <c r="C2238">
        <v>1693</v>
      </c>
      <c r="D2238" t="str">
        <f>VLOOKUP($C2238,Hosts!$A:$O,10,0)</f>
        <v>New York</v>
      </c>
      <c r="E2238" s="67">
        <f>INDEX(Hosts!$A:$O,MATCH(Places!$C2238,Hosts!$A:$A,0),MATCH(Places!E$1,Hosts!$1:$1,0))</f>
        <v>1</v>
      </c>
      <c r="F2238" s="67">
        <f>INDEX(Hosts!$A:$O,MATCH(Places!$C2238,Hosts!$A:$A,0),MATCH(Places!F$1,Hosts!$1:$1,0))</f>
        <v>1</v>
      </c>
      <c r="G2238" s="67" t="str">
        <f>INDEX(Hosts!$A:$O,MATCH(Places!$C2238,Hosts!$A:$A,0),MATCH(Places!G$1,Hosts!$1:$1,0))</f>
        <v>No</v>
      </c>
      <c r="H2238">
        <v>7</v>
      </c>
      <c r="I2238" t="str">
        <f>VLOOKUP($H2238,Neighborhoods!$A:$C,2,0)</f>
        <v>Brooklyn</v>
      </c>
      <c r="J2238" t="str">
        <f>VLOOKUP($H2238,Neighborhoods!$A:$C,3,0)</f>
        <v>Bedford-Stuyvesant</v>
      </c>
      <c r="K2238" t="s">
        <v>11822</v>
      </c>
      <c r="L2238" t="str">
        <f t="shared" si="136"/>
        <v>No</v>
      </c>
      <c r="M2238">
        <v>4</v>
      </c>
      <c r="N2238" t="str" cm="1">
        <f t="array" ref="N2238">_xlfn.IFS(M2238&lt;=2,"Small",M2238&lt;=5,"Medium",M2238&gt;5,"Large")</f>
        <v>Medium</v>
      </c>
      <c r="O2238" s="50">
        <v>275</v>
      </c>
      <c r="P2238" s="67">
        <f t="shared" si="137"/>
        <v>0.04</v>
      </c>
      <c r="Q2238" s="52">
        <v>4.71</v>
      </c>
      <c r="R2238" s="52" t="str" cm="1">
        <f t="array" ref="R2238">_xlfn.IFS(ROUND(Q2238,0)=5,"Excellent",ROUND(Q2238,0)=4,"Good",ROUND(Q2238,0)=3,"Ok",ROUND(Q2238,0)&lt;3,"Bad")</f>
        <v>Excellent</v>
      </c>
      <c r="S2238">
        <v>7</v>
      </c>
      <c r="T2238" t="str">
        <f t="shared" si="138"/>
        <v>No</v>
      </c>
      <c r="U2238" s="65">
        <v>43382</v>
      </c>
      <c r="V2238" s="65">
        <v>43833</v>
      </c>
      <c r="W2238">
        <v>0</v>
      </c>
      <c r="X2238" t="str">
        <f t="shared" si="139"/>
        <v>Inactive</v>
      </c>
      <c r="Y2238" t="s">
        <v>15615</v>
      </c>
    </row>
    <row r="2239" spans="1:25" x14ac:dyDescent="0.25">
      <c r="A2239">
        <v>2238</v>
      </c>
      <c r="B2239" t="s">
        <v>1652</v>
      </c>
      <c r="C2239">
        <v>3002</v>
      </c>
      <c r="D2239" t="str">
        <f>VLOOKUP($C2239,Hosts!$A:$O,10,0)</f>
        <v>New York</v>
      </c>
      <c r="E2239" s="67">
        <f>INDEX(Hosts!$A:$O,MATCH(Places!$C2239,Hosts!$A:$A,0),MATCH(Places!E$1,Hosts!$1:$1,0))</f>
        <v>1</v>
      </c>
      <c r="F2239" s="67">
        <f>INDEX(Hosts!$A:$O,MATCH(Places!$C2239,Hosts!$A:$A,0),MATCH(Places!F$1,Hosts!$1:$1,0))</f>
        <v>0.98</v>
      </c>
      <c r="G2239" s="67" t="str">
        <f>INDEX(Hosts!$A:$O,MATCH(Places!$C2239,Hosts!$A:$A,0),MATCH(Places!G$1,Hosts!$1:$1,0))</f>
        <v>Yes</v>
      </c>
      <c r="H2239">
        <v>7</v>
      </c>
      <c r="I2239" t="str">
        <f>VLOOKUP($H2239,Neighborhoods!$A:$C,2,0)</f>
        <v>Brooklyn</v>
      </c>
      <c r="J2239" t="str">
        <f>VLOOKUP($H2239,Neighborhoods!$A:$C,3,0)</f>
        <v>Bedford-Stuyvesant</v>
      </c>
      <c r="K2239" t="s">
        <v>11822</v>
      </c>
      <c r="L2239" t="str">
        <f t="shared" si="136"/>
        <v>No</v>
      </c>
      <c r="M2239">
        <v>6</v>
      </c>
      <c r="N2239" t="str" cm="1">
        <f t="array" ref="N2239">_xlfn.IFS(M2239&lt;=2,"Small",M2239&lt;=5,"Medium",M2239&gt;5,"Large")</f>
        <v>Large</v>
      </c>
      <c r="O2239" s="50">
        <v>192</v>
      </c>
      <c r="P2239" s="67">
        <f t="shared" si="137"/>
        <v>0.03</v>
      </c>
      <c r="Q2239" s="52">
        <v>4.91</v>
      </c>
      <c r="R2239" s="52" t="str" cm="1">
        <f t="array" ref="R2239">_xlfn.IFS(ROUND(Q2239,0)=5,"Excellent",ROUND(Q2239,0)=4,"Good",ROUND(Q2239,0)=3,"Ok",ROUND(Q2239,0)&lt;3,"Bad")</f>
        <v>Excellent</v>
      </c>
      <c r="S2239">
        <v>70</v>
      </c>
      <c r="T2239" t="str">
        <f t="shared" si="138"/>
        <v>No</v>
      </c>
      <c r="U2239" s="65">
        <v>42632</v>
      </c>
      <c r="V2239" s="65">
        <v>44045</v>
      </c>
      <c r="W2239">
        <v>67</v>
      </c>
      <c r="X2239" t="str">
        <f t="shared" si="139"/>
        <v>Active</v>
      </c>
      <c r="Y2239" t="s">
        <v>15615</v>
      </c>
    </row>
    <row r="2240" spans="1:25" x14ac:dyDescent="0.25">
      <c r="A2240">
        <v>2239</v>
      </c>
      <c r="B2240" t="s">
        <v>14215</v>
      </c>
      <c r="C2240">
        <v>414</v>
      </c>
      <c r="D2240" t="str">
        <f>VLOOKUP($C2240,Hosts!$A:$O,10,0)</f>
        <v>New York</v>
      </c>
      <c r="E2240" s="67">
        <f>INDEX(Hosts!$A:$O,MATCH(Places!$C2240,Hosts!$A:$A,0),MATCH(Places!E$1,Hosts!$1:$1,0))</f>
        <v>0.33</v>
      </c>
      <c r="F2240" s="67">
        <f>INDEX(Hosts!$A:$O,MATCH(Places!$C2240,Hosts!$A:$A,0),MATCH(Places!F$1,Hosts!$1:$1,0))</f>
        <v>0.85</v>
      </c>
      <c r="G2240" s="67" t="str">
        <f>INDEX(Hosts!$A:$O,MATCH(Places!$C2240,Hosts!$A:$A,0),MATCH(Places!G$1,Hosts!$1:$1,0))</f>
        <v>No</v>
      </c>
      <c r="H2240">
        <v>7</v>
      </c>
      <c r="I2240" t="str">
        <f>VLOOKUP($H2240,Neighborhoods!$A:$C,2,0)</f>
        <v>Brooklyn</v>
      </c>
      <c r="J2240" t="str">
        <f>VLOOKUP($H2240,Neighborhoods!$A:$C,3,0)</f>
        <v>Bedford-Stuyvesant</v>
      </c>
      <c r="K2240" t="s">
        <v>1</v>
      </c>
      <c r="L2240" t="str">
        <f t="shared" si="136"/>
        <v>Yes</v>
      </c>
      <c r="M2240">
        <v>2</v>
      </c>
      <c r="N2240" t="str" cm="1">
        <f t="array" ref="N2240">_xlfn.IFS(M2240&lt;=2,"Small",M2240&lt;=5,"Medium",M2240&gt;5,"Large")</f>
        <v>Small</v>
      </c>
      <c r="O2240" s="50">
        <v>52</v>
      </c>
      <c r="P2240" s="67">
        <f t="shared" si="137"/>
        <v>0.03</v>
      </c>
      <c r="Q2240" s="52">
        <v>4.75</v>
      </c>
      <c r="R2240" s="52" t="str" cm="1">
        <f t="array" ref="R2240">_xlfn.IFS(ROUND(Q2240,0)=5,"Excellent",ROUND(Q2240,0)=4,"Good",ROUND(Q2240,0)=3,"Ok",ROUND(Q2240,0)&lt;3,"Bad")</f>
        <v>Excellent</v>
      </c>
      <c r="S2240">
        <v>16</v>
      </c>
      <c r="T2240" t="str">
        <f t="shared" si="138"/>
        <v>No</v>
      </c>
      <c r="U2240" s="65">
        <v>42633</v>
      </c>
      <c r="V2240" s="65">
        <v>43897</v>
      </c>
      <c r="W2240">
        <v>117</v>
      </c>
      <c r="X2240" t="str">
        <f t="shared" si="139"/>
        <v>Active</v>
      </c>
      <c r="Y2240" t="s">
        <v>15616</v>
      </c>
    </row>
    <row r="2241" spans="1:25" x14ac:dyDescent="0.25">
      <c r="A2241">
        <v>2240</v>
      </c>
      <c r="B2241" t="s">
        <v>1653</v>
      </c>
      <c r="C2241">
        <v>612</v>
      </c>
      <c r="D2241" t="str">
        <f>VLOOKUP($C2241,Hosts!$A:$O,10,0)</f>
        <v>New York</v>
      </c>
      <c r="E2241" s="67">
        <f>INDEX(Hosts!$A:$O,MATCH(Places!$C2241,Hosts!$A:$A,0),MATCH(Places!E$1,Hosts!$1:$1,0))</f>
        <v>1</v>
      </c>
      <c r="F2241" s="67">
        <f>INDEX(Hosts!$A:$O,MATCH(Places!$C2241,Hosts!$A:$A,0),MATCH(Places!F$1,Hosts!$1:$1,0))</f>
        <v>0.43</v>
      </c>
      <c r="G2241" s="67" t="str">
        <f>INDEX(Hosts!$A:$O,MATCH(Places!$C2241,Hosts!$A:$A,0),MATCH(Places!G$1,Hosts!$1:$1,0))</f>
        <v>No</v>
      </c>
      <c r="H2241">
        <v>8</v>
      </c>
      <c r="I2241" t="str">
        <f>VLOOKUP($H2241,Neighborhoods!$A:$C,2,0)</f>
        <v>Brooklyn</v>
      </c>
      <c r="J2241" t="str">
        <f>VLOOKUP($H2241,Neighborhoods!$A:$C,3,0)</f>
        <v>Bushwick</v>
      </c>
      <c r="K2241" t="s">
        <v>11822</v>
      </c>
      <c r="L2241" t="str">
        <f t="shared" si="136"/>
        <v>No</v>
      </c>
      <c r="M2241">
        <v>2</v>
      </c>
      <c r="N2241" t="str" cm="1">
        <f t="array" ref="N2241">_xlfn.IFS(M2241&lt;=2,"Small",M2241&lt;=5,"Medium",M2241&gt;5,"Large")</f>
        <v>Small</v>
      </c>
      <c r="O2241" s="50">
        <v>120</v>
      </c>
      <c r="P2241" s="67">
        <f t="shared" si="137"/>
        <v>0.03</v>
      </c>
      <c r="Q2241" s="52">
        <v>4.71</v>
      </c>
      <c r="R2241" s="52" t="str" cm="1">
        <f t="array" ref="R2241">_xlfn.IFS(ROUND(Q2241,0)=5,"Excellent",ROUND(Q2241,0)=4,"Good",ROUND(Q2241,0)=3,"Ok",ROUND(Q2241,0)&lt;3,"Bad")</f>
        <v>Excellent</v>
      </c>
      <c r="S2241">
        <v>28</v>
      </c>
      <c r="T2241" t="str">
        <f t="shared" si="138"/>
        <v>No</v>
      </c>
      <c r="U2241" s="65">
        <v>42639</v>
      </c>
      <c r="V2241" s="65">
        <v>43821</v>
      </c>
      <c r="W2241">
        <v>263</v>
      </c>
      <c r="X2241" t="str">
        <f t="shared" si="139"/>
        <v>Active</v>
      </c>
      <c r="Y2241" t="s">
        <v>15615</v>
      </c>
    </row>
    <row r="2242" spans="1:25" x14ac:dyDescent="0.25">
      <c r="A2242">
        <v>2241</v>
      </c>
      <c r="B2242" t="s">
        <v>1654</v>
      </c>
      <c r="C2242">
        <v>940</v>
      </c>
      <c r="D2242" t="str">
        <f>VLOOKUP($C2242,Hosts!$A:$O,10,0)</f>
        <v>New York</v>
      </c>
      <c r="E2242" s="67">
        <f>INDEX(Hosts!$A:$O,MATCH(Places!$C2242,Hosts!$A:$A,0),MATCH(Places!E$1,Hosts!$1:$1,0))</f>
        <v>0.67</v>
      </c>
      <c r="F2242" s="67">
        <f>INDEX(Hosts!$A:$O,MATCH(Places!$C2242,Hosts!$A:$A,0),MATCH(Places!F$1,Hosts!$1:$1,0))</f>
        <v>0.86</v>
      </c>
      <c r="G2242" s="67" t="str">
        <f>INDEX(Hosts!$A:$O,MATCH(Places!$C2242,Hosts!$A:$A,0),MATCH(Places!G$1,Hosts!$1:$1,0))</f>
        <v>No</v>
      </c>
      <c r="H2242">
        <v>16</v>
      </c>
      <c r="I2242" t="str">
        <f>VLOOKUP($H2242,Neighborhoods!$A:$C,2,0)</f>
        <v>Manhattan</v>
      </c>
      <c r="J2242" t="str">
        <f>VLOOKUP($H2242,Neighborhoods!$A:$C,3,0)</f>
        <v>Harlem</v>
      </c>
      <c r="K2242" t="s">
        <v>11822</v>
      </c>
      <c r="L2242" t="str">
        <f t="shared" si="136"/>
        <v>No</v>
      </c>
      <c r="M2242">
        <v>4</v>
      </c>
      <c r="N2242" t="str" cm="1">
        <f t="array" ref="N2242">_xlfn.IFS(M2242&lt;=2,"Small",M2242&lt;=5,"Medium",M2242&gt;5,"Large")</f>
        <v>Medium</v>
      </c>
      <c r="O2242" s="50">
        <v>200</v>
      </c>
      <c r="P2242" s="67">
        <f t="shared" si="137"/>
        <v>0.04</v>
      </c>
      <c r="Q2242" s="52">
        <v>4.7300000000000004</v>
      </c>
      <c r="R2242" s="52" t="str" cm="1">
        <f t="array" ref="R2242">_xlfn.IFS(ROUND(Q2242,0)=5,"Excellent",ROUND(Q2242,0)=4,"Good",ROUND(Q2242,0)=3,"Ok",ROUND(Q2242,0)&lt;3,"Bad")</f>
        <v>Excellent</v>
      </c>
      <c r="S2242">
        <v>15</v>
      </c>
      <c r="T2242" t="str">
        <f t="shared" si="138"/>
        <v>No</v>
      </c>
      <c r="U2242" s="65">
        <v>43663</v>
      </c>
      <c r="V2242" s="65">
        <v>43898</v>
      </c>
      <c r="W2242">
        <v>74</v>
      </c>
      <c r="X2242" t="str">
        <f t="shared" si="139"/>
        <v>Active</v>
      </c>
      <c r="Y2242" t="s">
        <v>15615</v>
      </c>
    </row>
    <row r="2243" spans="1:25" x14ac:dyDescent="0.25">
      <c r="A2243">
        <v>2242</v>
      </c>
      <c r="B2243" t="s">
        <v>1655</v>
      </c>
      <c r="C2243">
        <v>2028</v>
      </c>
      <c r="D2243" t="str">
        <f>VLOOKUP($C2243,Hosts!$A:$O,10,0)</f>
        <v>New York</v>
      </c>
      <c r="E2243" s="67">
        <f>INDEX(Hosts!$A:$O,MATCH(Places!$C2243,Hosts!$A:$A,0),MATCH(Places!E$1,Hosts!$1:$1,0))</f>
        <v>1</v>
      </c>
      <c r="F2243" s="67">
        <f>INDEX(Hosts!$A:$O,MATCH(Places!$C2243,Hosts!$A:$A,0),MATCH(Places!F$1,Hosts!$1:$1,0))</f>
        <v>0.98</v>
      </c>
      <c r="G2243" s="67" t="str">
        <f>INDEX(Hosts!$A:$O,MATCH(Places!$C2243,Hosts!$A:$A,0),MATCH(Places!G$1,Hosts!$1:$1,0))</f>
        <v>No</v>
      </c>
      <c r="H2243">
        <v>7</v>
      </c>
      <c r="I2243" t="str">
        <f>VLOOKUP($H2243,Neighborhoods!$A:$C,2,0)</f>
        <v>Brooklyn</v>
      </c>
      <c r="J2243" t="str">
        <f>VLOOKUP($H2243,Neighborhoods!$A:$C,3,0)</f>
        <v>Bedford-Stuyvesant</v>
      </c>
      <c r="K2243" t="s">
        <v>1</v>
      </c>
      <c r="L2243" t="str">
        <f t="shared" ref="L2243:L2306" si="140">IF(OR(K2243="Private room",K2243="Shared room"),"Yes","No")</f>
        <v>Yes</v>
      </c>
      <c r="M2243">
        <v>1</v>
      </c>
      <c r="N2243" t="str" cm="1">
        <f t="array" ref="N2243">_xlfn.IFS(M2243&lt;=2,"Small",M2243&lt;=5,"Medium",M2243&gt;5,"Large")</f>
        <v>Small</v>
      </c>
      <c r="O2243" s="50">
        <v>50</v>
      </c>
      <c r="P2243" s="67">
        <f t="shared" ref="P2243:P2306" si="141">VLOOKUP(O2243,$AB$1:$AC$5,2)</f>
        <v>0.03</v>
      </c>
      <c r="Q2243" s="52">
        <v>4.9800000000000004</v>
      </c>
      <c r="R2243" s="52" t="str" cm="1">
        <f t="array" ref="R2243">_xlfn.IFS(ROUND(Q2243,0)=5,"Excellent",ROUND(Q2243,0)=4,"Good",ROUND(Q2243,0)=3,"Ok",ROUND(Q2243,0)&lt;3,"Bad")</f>
        <v>Excellent</v>
      </c>
      <c r="S2243">
        <v>85</v>
      </c>
      <c r="T2243" t="str">
        <f t="shared" ref="T2243:T2306" si="142">IF(AND(Q2243&gt;=4.8,S2243&gt;100),"Yes","No")</f>
        <v>No</v>
      </c>
      <c r="U2243" s="65">
        <v>42664</v>
      </c>
      <c r="V2243" s="65">
        <v>44036</v>
      </c>
      <c r="W2243">
        <v>335</v>
      </c>
      <c r="X2243" t="str">
        <f t="shared" ref="X2243:X2306" si="143">IF(W2243&lt;&gt;0,"Active","Inactive")</f>
        <v>Active</v>
      </c>
      <c r="Y2243" t="s">
        <v>15616</v>
      </c>
    </row>
    <row r="2244" spans="1:25" x14ac:dyDescent="0.25">
      <c r="A2244">
        <v>2243</v>
      </c>
      <c r="B2244" t="s">
        <v>14311</v>
      </c>
      <c r="C2244">
        <v>2709</v>
      </c>
      <c r="D2244" t="str">
        <f>VLOOKUP($C2244,Hosts!$A:$O,10,0)</f>
        <v>California</v>
      </c>
      <c r="E2244" s="67">
        <f>INDEX(Hosts!$A:$O,MATCH(Places!$C2244,Hosts!$A:$A,0),MATCH(Places!E$1,Hosts!$1:$1,0))</f>
        <v>1</v>
      </c>
      <c r="F2244" s="67">
        <f>INDEX(Hosts!$A:$O,MATCH(Places!$C2244,Hosts!$A:$A,0),MATCH(Places!F$1,Hosts!$1:$1,0))</f>
        <v>1</v>
      </c>
      <c r="G2244" s="67" t="str">
        <f>INDEX(Hosts!$A:$O,MATCH(Places!$C2244,Hosts!$A:$A,0),MATCH(Places!G$1,Hosts!$1:$1,0))</f>
        <v>Yes</v>
      </c>
      <c r="H2244">
        <v>20</v>
      </c>
      <c r="I2244" t="str">
        <f>VLOOKUP($H2244,Neighborhoods!$A:$C,2,0)</f>
        <v>Manhattan</v>
      </c>
      <c r="J2244" t="str">
        <f>VLOOKUP($H2244,Neighborhoods!$A:$C,3,0)</f>
        <v>Upper West Side</v>
      </c>
      <c r="K2244" t="s">
        <v>1</v>
      </c>
      <c r="L2244" t="str">
        <f t="shared" si="140"/>
        <v>Yes</v>
      </c>
      <c r="M2244">
        <v>1</v>
      </c>
      <c r="N2244" t="str" cm="1">
        <f t="array" ref="N2244">_xlfn.IFS(M2244&lt;=2,"Small",M2244&lt;=5,"Medium",M2244&gt;5,"Large")</f>
        <v>Small</v>
      </c>
      <c r="O2244" s="50">
        <v>80</v>
      </c>
      <c r="P2244" s="67">
        <f t="shared" si="141"/>
        <v>0.03</v>
      </c>
      <c r="Q2244" s="52">
        <v>5</v>
      </c>
      <c r="R2244" s="52" t="str" cm="1">
        <f t="array" ref="R2244">_xlfn.IFS(ROUND(Q2244,0)=5,"Excellent",ROUND(Q2244,0)=4,"Good",ROUND(Q2244,0)=3,"Ok",ROUND(Q2244,0)&lt;3,"Bad")</f>
        <v>Excellent</v>
      </c>
      <c r="S2244">
        <v>3</v>
      </c>
      <c r="T2244" t="str">
        <f t="shared" si="142"/>
        <v>No</v>
      </c>
      <c r="U2244" s="65">
        <v>42695</v>
      </c>
      <c r="V2244" s="65">
        <v>42973</v>
      </c>
      <c r="W2244">
        <v>363</v>
      </c>
      <c r="X2244" t="str">
        <f t="shared" si="143"/>
        <v>Active</v>
      </c>
      <c r="Y2244" t="s">
        <v>15615</v>
      </c>
    </row>
    <row r="2245" spans="1:25" x14ac:dyDescent="0.25">
      <c r="A2245">
        <v>2244</v>
      </c>
      <c r="B2245" t="s">
        <v>1656</v>
      </c>
      <c r="C2245">
        <v>1448</v>
      </c>
      <c r="D2245" t="str">
        <f>VLOOKUP($C2245,Hosts!$A:$O,10,0)</f>
        <v>New York</v>
      </c>
      <c r="E2245" s="67">
        <f>INDEX(Hosts!$A:$O,MATCH(Places!$C2245,Hosts!$A:$A,0),MATCH(Places!E$1,Hosts!$1:$1,0))</f>
        <v>1</v>
      </c>
      <c r="F2245" s="67">
        <f>INDEX(Hosts!$A:$O,MATCH(Places!$C2245,Hosts!$A:$A,0),MATCH(Places!F$1,Hosts!$1:$1,0))</f>
        <v>0.72</v>
      </c>
      <c r="G2245" s="67" t="str">
        <f>INDEX(Hosts!$A:$O,MATCH(Places!$C2245,Hosts!$A:$A,0),MATCH(Places!G$1,Hosts!$1:$1,0))</f>
        <v>Yes</v>
      </c>
      <c r="H2245">
        <v>21</v>
      </c>
      <c r="I2245" t="str">
        <f>VLOOKUP($H2245,Neighborhoods!$A:$C,2,0)</f>
        <v>Queens</v>
      </c>
      <c r="J2245" t="str">
        <f>VLOOKUP($H2245,Neighborhoods!$A:$C,3,0)</f>
        <v>Astoria</v>
      </c>
      <c r="K2245" t="s">
        <v>11822</v>
      </c>
      <c r="L2245" t="str">
        <f t="shared" si="140"/>
        <v>No</v>
      </c>
      <c r="M2245">
        <v>3</v>
      </c>
      <c r="N2245" t="str" cm="1">
        <f t="array" ref="N2245">_xlfn.IFS(M2245&lt;=2,"Small",M2245&lt;=5,"Medium",M2245&gt;5,"Large")</f>
        <v>Medium</v>
      </c>
      <c r="O2245" s="50">
        <v>116</v>
      </c>
      <c r="P2245" s="67">
        <f t="shared" si="141"/>
        <v>0.03</v>
      </c>
      <c r="Q2245" s="52">
        <v>5</v>
      </c>
      <c r="R2245" s="52" t="str" cm="1">
        <f t="array" ref="R2245">_xlfn.IFS(ROUND(Q2245,0)=5,"Excellent",ROUND(Q2245,0)=4,"Good",ROUND(Q2245,0)=3,"Ok",ROUND(Q2245,0)&lt;3,"Bad")</f>
        <v>Excellent</v>
      </c>
      <c r="S2245">
        <v>58</v>
      </c>
      <c r="T2245" t="str">
        <f t="shared" si="142"/>
        <v>No</v>
      </c>
      <c r="U2245" s="65">
        <v>42632</v>
      </c>
      <c r="V2245" s="65">
        <v>43837</v>
      </c>
      <c r="W2245">
        <v>360</v>
      </c>
      <c r="X2245" t="str">
        <f t="shared" si="143"/>
        <v>Active</v>
      </c>
      <c r="Y2245" t="s">
        <v>15615</v>
      </c>
    </row>
    <row r="2246" spans="1:25" x14ac:dyDescent="0.25">
      <c r="A2246">
        <v>2245</v>
      </c>
      <c r="B2246" t="s">
        <v>13136</v>
      </c>
      <c r="C2246">
        <v>3000</v>
      </c>
      <c r="D2246" t="str">
        <f>VLOOKUP($C2246,Hosts!$A:$O,10,0)</f>
        <v>New York</v>
      </c>
      <c r="E2246" s="67">
        <f>INDEX(Hosts!$A:$O,MATCH(Places!$C2246,Hosts!$A:$A,0),MATCH(Places!E$1,Hosts!$1:$1,0))</f>
        <v>0</v>
      </c>
      <c r="F2246" s="67">
        <f>INDEX(Hosts!$A:$O,MATCH(Places!$C2246,Hosts!$A:$A,0),MATCH(Places!F$1,Hosts!$1:$1,0))</f>
        <v>0.91</v>
      </c>
      <c r="G2246" s="67" t="str">
        <f>INDEX(Hosts!$A:$O,MATCH(Places!$C2246,Hosts!$A:$A,0),MATCH(Places!G$1,Hosts!$1:$1,0))</f>
        <v>No</v>
      </c>
      <c r="H2246">
        <v>14</v>
      </c>
      <c r="I2246" t="str">
        <f>VLOOKUP($H2246,Neighborhoods!$A:$C,2,0)</f>
        <v>Manhattan</v>
      </c>
      <c r="J2246" t="str">
        <f>VLOOKUP($H2246,Neighborhoods!$A:$C,3,0)</f>
        <v>East Harlem</v>
      </c>
      <c r="K2246" t="s">
        <v>11822</v>
      </c>
      <c r="L2246" t="str">
        <f t="shared" si="140"/>
        <v>No</v>
      </c>
      <c r="M2246">
        <v>3</v>
      </c>
      <c r="N2246" t="str" cm="1">
        <f t="array" ref="N2246">_xlfn.IFS(M2246&lt;=2,"Small",M2246&lt;=5,"Medium",M2246&gt;5,"Large")</f>
        <v>Medium</v>
      </c>
      <c r="O2246" s="50">
        <v>112</v>
      </c>
      <c r="P2246" s="67">
        <f t="shared" si="141"/>
        <v>0.03</v>
      </c>
      <c r="Q2246" s="52">
        <v>5</v>
      </c>
      <c r="R2246" s="52" t="str" cm="1">
        <f t="array" ref="R2246">_xlfn.IFS(ROUND(Q2246,0)=5,"Excellent",ROUND(Q2246,0)=4,"Good",ROUND(Q2246,0)=3,"Ok",ROUND(Q2246,0)&lt;3,"Bad")</f>
        <v>Excellent</v>
      </c>
      <c r="S2246">
        <v>6</v>
      </c>
      <c r="T2246" t="str">
        <f t="shared" si="142"/>
        <v>No</v>
      </c>
      <c r="U2246" s="65">
        <v>43811</v>
      </c>
      <c r="V2246" s="65">
        <v>43899</v>
      </c>
      <c r="W2246">
        <v>41</v>
      </c>
      <c r="X2246" t="str">
        <f t="shared" si="143"/>
        <v>Active</v>
      </c>
      <c r="Y2246" t="s">
        <v>15615</v>
      </c>
    </row>
    <row r="2247" spans="1:25" x14ac:dyDescent="0.25">
      <c r="A2247">
        <v>2246</v>
      </c>
      <c r="B2247" t="s">
        <v>15520</v>
      </c>
      <c r="C2247">
        <v>2999</v>
      </c>
      <c r="D2247" t="str">
        <f>VLOOKUP($C2247,Hosts!$A:$O,10,0)</f>
        <v>New York</v>
      </c>
      <c r="E2247" s="67">
        <f>INDEX(Hosts!$A:$O,MATCH(Places!$C2247,Hosts!$A:$A,0),MATCH(Places!E$1,Hosts!$1:$1,0))</f>
        <v>0.93</v>
      </c>
      <c r="F2247" s="67">
        <f>INDEX(Hosts!$A:$O,MATCH(Places!$C2247,Hosts!$A:$A,0),MATCH(Places!F$1,Hosts!$1:$1,0))</f>
        <v>0.83</v>
      </c>
      <c r="G2247" s="67" t="str">
        <f>INDEX(Hosts!$A:$O,MATCH(Places!$C2247,Hosts!$A:$A,0),MATCH(Places!G$1,Hosts!$1:$1,0))</f>
        <v>No</v>
      </c>
      <c r="H2247">
        <v>12</v>
      </c>
      <c r="I2247" t="str">
        <f>VLOOKUP($H2247,Neighborhoods!$A:$C,2,0)</f>
        <v>Brooklyn</v>
      </c>
      <c r="J2247" t="str">
        <f>VLOOKUP($H2247,Neighborhoods!$A:$C,3,0)</f>
        <v>Williamsburg</v>
      </c>
      <c r="K2247" t="s">
        <v>11822</v>
      </c>
      <c r="L2247" t="str">
        <f t="shared" si="140"/>
        <v>No</v>
      </c>
      <c r="M2247">
        <v>5</v>
      </c>
      <c r="N2247" t="str" cm="1">
        <f t="array" ref="N2247">_xlfn.IFS(M2247&lt;=2,"Small",M2247&lt;=5,"Medium",M2247&gt;5,"Large")</f>
        <v>Medium</v>
      </c>
      <c r="O2247" s="50">
        <v>82</v>
      </c>
      <c r="P2247" s="67">
        <f t="shared" si="141"/>
        <v>0.03</v>
      </c>
      <c r="Q2247" s="52">
        <v>4.88</v>
      </c>
      <c r="R2247" s="52" t="str" cm="1">
        <f t="array" ref="R2247">_xlfn.IFS(ROUND(Q2247,0)=5,"Excellent",ROUND(Q2247,0)=4,"Good",ROUND(Q2247,0)=3,"Ok",ROUND(Q2247,0)&lt;3,"Bad")</f>
        <v>Excellent</v>
      </c>
      <c r="S2247">
        <v>234</v>
      </c>
      <c r="T2247" t="str">
        <f t="shared" si="142"/>
        <v>Yes</v>
      </c>
      <c r="U2247" s="65">
        <v>42627</v>
      </c>
      <c r="V2247" s="65">
        <v>44046</v>
      </c>
      <c r="W2247">
        <v>127</v>
      </c>
      <c r="X2247" t="str">
        <f t="shared" si="143"/>
        <v>Active</v>
      </c>
      <c r="Y2247" t="s">
        <v>15615</v>
      </c>
    </row>
    <row r="2248" spans="1:25" x14ac:dyDescent="0.25">
      <c r="A2248">
        <v>2247</v>
      </c>
      <c r="B2248" t="s">
        <v>1657</v>
      </c>
      <c r="C2248">
        <v>1082</v>
      </c>
      <c r="D2248" t="str">
        <f>VLOOKUP($C2248,Hosts!$A:$O,10,0)</f>
        <v>New York</v>
      </c>
      <c r="E2248" s="67">
        <f>INDEX(Hosts!$A:$O,MATCH(Places!$C2248,Hosts!$A:$A,0),MATCH(Places!E$1,Hosts!$1:$1,0))</f>
        <v>1</v>
      </c>
      <c r="F2248" s="67">
        <f>INDEX(Hosts!$A:$O,MATCH(Places!$C2248,Hosts!$A:$A,0),MATCH(Places!F$1,Hosts!$1:$1,0))</f>
        <v>1</v>
      </c>
      <c r="G2248" s="67" t="str">
        <f>INDEX(Hosts!$A:$O,MATCH(Places!$C2248,Hosts!$A:$A,0),MATCH(Places!G$1,Hosts!$1:$1,0))</f>
        <v>Yes</v>
      </c>
      <c r="H2248">
        <v>9</v>
      </c>
      <c r="I2248" t="str">
        <f>VLOOKUP($H2248,Neighborhoods!$A:$C,2,0)</f>
        <v>Brooklyn</v>
      </c>
      <c r="J2248" t="str">
        <f>VLOOKUP($H2248,Neighborhoods!$A:$C,3,0)</f>
        <v>Crown Heights</v>
      </c>
      <c r="K2248" t="s">
        <v>11822</v>
      </c>
      <c r="L2248" t="str">
        <f t="shared" si="140"/>
        <v>No</v>
      </c>
      <c r="M2248">
        <v>6</v>
      </c>
      <c r="N2248" t="str" cm="1">
        <f t="array" ref="N2248">_xlfn.IFS(M2248&lt;=2,"Small",M2248&lt;=5,"Medium",M2248&gt;5,"Large")</f>
        <v>Large</v>
      </c>
      <c r="O2248" s="50">
        <v>84</v>
      </c>
      <c r="P2248" s="67">
        <f t="shared" si="141"/>
        <v>0.03</v>
      </c>
      <c r="Q2248" s="52">
        <v>4.8899999999999997</v>
      </c>
      <c r="R2248" s="52" t="str" cm="1">
        <f t="array" ref="R2248">_xlfn.IFS(ROUND(Q2248,0)=5,"Excellent",ROUND(Q2248,0)=4,"Good",ROUND(Q2248,0)=3,"Ok",ROUND(Q2248,0)&lt;3,"Bad")</f>
        <v>Excellent</v>
      </c>
      <c r="S2248">
        <v>178</v>
      </c>
      <c r="T2248" t="str">
        <f t="shared" si="142"/>
        <v>Yes</v>
      </c>
      <c r="U2248" s="65">
        <v>42646</v>
      </c>
      <c r="V2248" s="65">
        <v>43996</v>
      </c>
      <c r="W2248">
        <v>20</v>
      </c>
      <c r="X2248" t="str">
        <f t="shared" si="143"/>
        <v>Active</v>
      </c>
      <c r="Y2248" t="s">
        <v>15616</v>
      </c>
    </row>
    <row r="2249" spans="1:25" x14ac:dyDescent="0.25">
      <c r="A2249">
        <v>2248</v>
      </c>
      <c r="B2249" t="s">
        <v>1658</v>
      </c>
      <c r="C2249">
        <v>1289</v>
      </c>
      <c r="D2249" t="str">
        <f>VLOOKUP($C2249,Hosts!$A:$O,10,0)</f>
        <v>New York</v>
      </c>
      <c r="E2249" s="67">
        <f>INDEX(Hosts!$A:$O,MATCH(Places!$C2249,Hosts!$A:$A,0),MATCH(Places!E$1,Hosts!$1:$1,0))</f>
        <v>1</v>
      </c>
      <c r="F2249" s="67">
        <f>INDEX(Hosts!$A:$O,MATCH(Places!$C2249,Hosts!$A:$A,0),MATCH(Places!F$1,Hosts!$1:$1,0))</f>
        <v>0.89</v>
      </c>
      <c r="G2249" s="67" t="str">
        <f>INDEX(Hosts!$A:$O,MATCH(Places!$C2249,Hosts!$A:$A,0),MATCH(Places!G$1,Hosts!$1:$1,0))</f>
        <v>Yes</v>
      </c>
      <c r="H2249">
        <v>14</v>
      </c>
      <c r="I2249" t="str">
        <f>VLOOKUP($H2249,Neighborhoods!$A:$C,2,0)</f>
        <v>Manhattan</v>
      </c>
      <c r="J2249" t="str">
        <f>VLOOKUP($H2249,Neighborhoods!$A:$C,3,0)</f>
        <v>East Harlem</v>
      </c>
      <c r="K2249" t="s">
        <v>1</v>
      </c>
      <c r="L2249" t="str">
        <f t="shared" si="140"/>
        <v>Yes</v>
      </c>
      <c r="M2249">
        <v>1</v>
      </c>
      <c r="N2249" t="str" cm="1">
        <f t="array" ref="N2249">_xlfn.IFS(M2249&lt;=2,"Small",M2249&lt;=5,"Medium",M2249&gt;5,"Large")</f>
        <v>Small</v>
      </c>
      <c r="O2249" s="50">
        <v>47</v>
      </c>
      <c r="P2249" s="67">
        <f t="shared" si="141"/>
        <v>0.03</v>
      </c>
      <c r="Q2249" s="52">
        <v>4.9000000000000004</v>
      </c>
      <c r="R2249" s="52" t="str" cm="1">
        <f t="array" ref="R2249">_xlfn.IFS(ROUND(Q2249,0)=5,"Excellent",ROUND(Q2249,0)=4,"Good",ROUND(Q2249,0)=3,"Ok",ROUND(Q2249,0)&lt;3,"Bad")</f>
        <v>Excellent</v>
      </c>
      <c r="S2249">
        <v>10</v>
      </c>
      <c r="T2249" t="str">
        <f t="shared" si="142"/>
        <v>No</v>
      </c>
      <c r="U2249" s="65">
        <v>42639</v>
      </c>
      <c r="V2249" s="65">
        <v>43791</v>
      </c>
      <c r="W2249">
        <v>302</v>
      </c>
      <c r="X2249" t="str">
        <f t="shared" si="143"/>
        <v>Active</v>
      </c>
      <c r="Y2249" t="s">
        <v>15615</v>
      </c>
    </row>
    <row r="2250" spans="1:25" x14ac:dyDescent="0.25">
      <c r="A2250">
        <v>2249</v>
      </c>
      <c r="B2250" t="s">
        <v>1659</v>
      </c>
      <c r="C2250">
        <v>2934</v>
      </c>
      <c r="D2250" t="str">
        <f>VLOOKUP($C2250,Hosts!$A:$O,10,0)</f>
        <v>New York</v>
      </c>
      <c r="E2250" s="67">
        <f>INDEX(Hosts!$A:$O,MATCH(Places!$C2250,Hosts!$A:$A,0),MATCH(Places!E$1,Hosts!$1:$1,0))</f>
        <v>0.9</v>
      </c>
      <c r="F2250" s="67">
        <f>INDEX(Hosts!$A:$O,MATCH(Places!$C2250,Hosts!$A:$A,0),MATCH(Places!F$1,Hosts!$1:$1,0))</f>
        <v>1</v>
      </c>
      <c r="G2250" s="67" t="str">
        <f>INDEX(Hosts!$A:$O,MATCH(Places!$C2250,Hosts!$A:$A,0),MATCH(Places!G$1,Hosts!$1:$1,0))</f>
        <v>No</v>
      </c>
      <c r="H2250">
        <v>26</v>
      </c>
      <c r="I2250" t="str">
        <f>VLOOKUP($H2250,Neighborhoods!$A:$C,2,0)</f>
        <v>Queens</v>
      </c>
      <c r="J2250" t="str">
        <f>VLOOKUP($H2250,Neighborhoods!$A:$C,3,0)</f>
        <v>Sunnyside</v>
      </c>
      <c r="K2250" t="s">
        <v>1</v>
      </c>
      <c r="L2250" t="str">
        <f t="shared" si="140"/>
        <v>Yes</v>
      </c>
      <c r="M2250">
        <v>2</v>
      </c>
      <c r="N2250" t="str" cm="1">
        <f t="array" ref="N2250">_xlfn.IFS(M2250&lt;=2,"Small",M2250&lt;=5,"Medium",M2250&gt;5,"Large")</f>
        <v>Small</v>
      </c>
      <c r="O2250" s="50">
        <v>55</v>
      </c>
      <c r="P2250" s="67">
        <f t="shared" si="141"/>
        <v>0.03</v>
      </c>
      <c r="Q2250" s="52">
        <v>4.5599999999999996</v>
      </c>
      <c r="R2250" s="52" t="str" cm="1">
        <f t="array" ref="R2250">_xlfn.IFS(ROUND(Q2250,0)=5,"Excellent",ROUND(Q2250,0)=4,"Good",ROUND(Q2250,0)=3,"Ok",ROUND(Q2250,0)&lt;3,"Bad")</f>
        <v>Excellent</v>
      </c>
      <c r="S2250">
        <v>239</v>
      </c>
      <c r="T2250" t="str">
        <f t="shared" si="142"/>
        <v>No</v>
      </c>
      <c r="U2250" s="65">
        <v>42632</v>
      </c>
      <c r="V2250" s="65">
        <v>44003</v>
      </c>
      <c r="W2250">
        <v>46</v>
      </c>
      <c r="X2250" t="str">
        <f t="shared" si="143"/>
        <v>Active</v>
      </c>
      <c r="Y2250" t="s">
        <v>15616</v>
      </c>
    </row>
    <row r="2251" spans="1:25" x14ac:dyDescent="0.25">
      <c r="A2251">
        <v>2250</v>
      </c>
      <c r="B2251" t="s">
        <v>1660</v>
      </c>
      <c r="C2251">
        <v>2934</v>
      </c>
      <c r="D2251" t="str">
        <f>VLOOKUP($C2251,Hosts!$A:$O,10,0)</f>
        <v>New York</v>
      </c>
      <c r="E2251" s="67">
        <f>INDEX(Hosts!$A:$O,MATCH(Places!$C2251,Hosts!$A:$A,0),MATCH(Places!E$1,Hosts!$1:$1,0))</f>
        <v>0.9</v>
      </c>
      <c r="F2251" s="67">
        <f>INDEX(Hosts!$A:$O,MATCH(Places!$C2251,Hosts!$A:$A,0),MATCH(Places!F$1,Hosts!$1:$1,0))</f>
        <v>1</v>
      </c>
      <c r="G2251" s="67" t="str">
        <f>INDEX(Hosts!$A:$O,MATCH(Places!$C2251,Hosts!$A:$A,0),MATCH(Places!G$1,Hosts!$1:$1,0))</f>
        <v>No</v>
      </c>
      <c r="H2251">
        <v>26</v>
      </c>
      <c r="I2251" t="str">
        <f>VLOOKUP($H2251,Neighborhoods!$A:$C,2,0)</f>
        <v>Queens</v>
      </c>
      <c r="J2251" t="str">
        <f>VLOOKUP($H2251,Neighborhoods!$A:$C,3,0)</f>
        <v>Sunnyside</v>
      </c>
      <c r="K2251" t="s">
        <v>1</v>
      </c>
      <c r="L2251" t="str">
        <f t="shared" si="140"/>
        <v>Yes</v>
      </c>
      <c r="M2251">
        <v>2</v>
      </c>
      <c r="N2251" t="str" cm="1">
        <f t="array" ref="N2251">_xlfn.IFS(M2251&lt;=2,"Small",M2251&lt;=5,"Medium",M2251&gt;5,"Large")</f>
        <v>Small</v>
      </c>
      <c r="O2251" s="50">
        <v>45</v>
      </c>
      <c r="P2251" s="67">
        <f t="shared" si="141"/>
        <v>0.03</v>
      </c>
      <c r="Q2251" s="52">
        <v>4.5599999999999996</v>
      </c>
      <c r="R2251" s="52" t="str" cm="1">
        <f t="array" ref="R2251">_xlfn.IFS(ROUND(Q2251,0)=5,"Excellent",ROUND(Q2251,0)=4,"Good",ROUND(Q2251,0)=3,"Ok",ROUND(Q2251,0)&lt;3,"Bad")</f>
        <v>Excellent</v>
      </c>
      <c r="S2251">
        <v>213</v>
      </c>
      <c r="T2251" t="str">
        <f t="shared" si="142"/>
        <v>No</v>
      </c>
      <c r="U2251" s="65">
        <v>42632</v>
      </c>
      <c r="V2251" s="65">
        <v>44011</v>
      </c>
      <c r="W2251">
        <v>46</v>
      </c>
      <c r="X2251" t="str">
        <f t="shared" si="143"/>
        <v>Active</v>
      </c>
      <c r="Y2251" t="s">
        <v>15616</v>
      </c>
    </row>
    <row r="2252" spans="1:25" x14ac:dyDescent="0.25">
      <c r="A2252">
        <v>2251</v>
      </c>
      <c r="B2252" t="s">
        <v>1661</v>
      </c>
      <c r="C2252">
        <v>2934</v>
      </c>
      <c r="D2252" t="str">
        <f>VLOOKUP($C2252,Hosts!$A:$O,10,0)</f>
        <v>New York</v>
      </c>
      <c r="E2252" s="67">
        <f>INDEX(Hosts!$A:$O,MATCH(Places!$C2252,Hosts!$A:$A,0),MATCH(Places!E$1,Hosts!$1:$1,0))</f>
        <v>0.9</v>
      </c>
      <c r="F2252" s="67">
        <f>INDEX(Hosts!$A:$O,MATCH(Places!$C2252,Hosts!$A:$A,0),MATCH(Places!F$1,Hosts!$1:$1,0))</f>
        <v>1</v>
      </c>
      <c r="G2252" s="67" t="str">
        <f>INDEX(Hosts!$A:$O,MATCH(Places!$C2252,Hosts!$A:$A,0),MATCH(Places!G$1,Hosts!$1:$1,0))</f>
        <v>No</v>
      </c>
      <c r="H2252">
        <v>26</v>
      </c>
      <c r="I2252" t="str">
        <f>VLOOKUP($H2252,Neighborhoods!$A:$C,2,0)</f>
        <v>Queens</v>
      </c>
      <c r="J2252" t="str">
        <f>VLOOKUP($H2252,Neighborhoods!$A:$C,3,0)</f>
        <v>Sunnyside</v>
      </c>
      <c r="K2252" t="s">
        <v>1</v>
      </c>
      <c r="L2252" t="str">
        <f t="shared" si="140"/>
        <v>Yes</v>
      </c>
      <c r="M2252">
        <v>2</v>
      </c>
      <c r="N2252" t="str" cm="1">
        <f t="array" ref="N2252">_xlfn.IFS(M2252&lt;=2,"Small",M2252&lt;=5,"Medium",M2252&gt;5,"Large")</f>
        <v>Small</v>
      </c>
      <c r="O2252" s="50">
        <v>45</v>
      </c>
      <c r="P2252" s="67">
        <f t="shared" si="141"/>
        <v>0.03</v>
      </c>
      <c r="Q2252" s="52">
        <v>4.63</v>
      </c>
      <c r="R2252" s="52" t="str" cm="1">
        <f t="array" ref="R2252">_xlfn.IFS(ROUND(Q2252,0)=5,"Excellent",ROUND(Q2252,0)=4,"Good",ROUND(Q2252,0)=3,"Ok",ROUND(Q2252,0)&lt;3,"Bad")</f>
        <v>Excellent</v>
      </c>
      <c r="S2252">
        <v>189</v>
      </c>
      <c r="T2252" t="str">
        <f t="shared" si="142"/>
        <v>No</v>
      </c>
      <c r="U2252" s="65">
        <v>42645</v>
      </c>
      <c r="V2252" s="65">
        <v>44012</v>
      </c>
      <c r="W2252">
        <v>45</v>
      </c>
      <c r="X2252" t="str">
        <f t="shared" si="143"/>
        <v>Active</v>
      </c>
      <c r="Y2252" t="s">
        <v>15616</v>
      </c>
    </row>
    <row r="2253" spans="1:25" x14ac:dyDescent="0.25">
      <c r="A2253">
        <v>2252</v>
      </c>
      <c r="B2253" t="s">
        <v>13385</v>
      </c>
      <c r="C2253">
        <v>1349</v>
      </c>
      <c r="D2253" t="str">
        <f>VLOOKUP($C2253,Hosts!$A:$O,10,0)</f>
        <v>New York</v>
      </c>
      <c r="E2253" s="67">
        <f>INDEX(Hosts!$A:$O,MATCH(Places!$C2253,Hosts!$A:$A,0),MATCH(Places!E$1,Hosts!$1:$1,0))</f>
        <v>1</v>
      </c>
      <c r="F2253" s="67">
        <f>INDEX(Hosts!$A:$O,MATCH(Places!$C2253,Hosts!$A:$A,0),MATCH(Places!F$1,Hosts!$1:$1,0))</f>
        <v>0.98</v>
      </c>
      <c r="G2253" s="67" t="str">
        <f>INDEX(Hosts!$A:$O,MATCH(Places!$C2253,Hosts!$A:$A,0),MATCH(Places!G$1,Hosts!$1:$1,0))</f>
        <v>No</v>
      </c>
      <c r="H2253">
        <v>7</v>
      </c>
      <c r="I2253" t="str">
        <f>VLOOKUP($H2253,Neighborhoods!$A:$C,2,0)</f>
        <v>Brooklyn</v>
      </c>
      <c r="J2253" t="str">
        <f>VLOOKUP($H2253,Neighborhoods!$A:$C,3,0)</f>
        <v>Bedford-Stuyvesant</v>
      </c>
      <c r="K2253" t="s">
        <v>1</v>
      </c>
      <c r="L2253" t="str">
        <f t="shared" si="140"/>
        <v>Yes</v>
      </c>
      <c r="M2253">
        <v>3</v>
      </c>
      <c r="N2253" t="str" cm="1">
        <f t="array" ref="N2253">_xlfn.IFS(M2253&lt;=2,"Small",M2253&lt;=5,"Medium",M2253&gt;5,"Large")</f>
        <v>Medium</v>
      </c>
      <c r="O2253" s="50">
        <v>65</v>
      </c>
      <c r="P2253" s="67">
        <f t="shared" si="141"/>
        <v>0.03</v>
      </c>
      <c r="Q2253" s="52">
        <v>4.75</v>
      </c>
      <c r="R2253" s="52" t="str" cm="1">
        <f t="array" ref="R2253">_xlfn.IFS(ROUND(Q2253,0)=5,"Excellent",ROUND(Q2253,0)=4,"Good",ROUND(Q2253,0)=3,"Ok",ROUND(Q2253,0)&lt;3,"Bad")</f>
        <v>Excellent</v>
      </c>
      <c r="S2253">
        <v>65</v>
      </c>
      <c r="T2253" t="str">
        <f t="shared" si="142"/>
        <v>No</v>
      </c>
      <c r="U2253" s="65">
        <v>42672</v>
      </c>
      <c r="V2253" s="65">
        <v>43904</v>
      </c>
      <c r="W2253">
        <v>176</v>
      </c>
      <c r="X2253" t="str">
        <f t="shared" si="143"/>
        <v>Active</v>
      </c>
      <c r="Y2253" t="s">
        <v>15616</v>
      </c>
    </row>
    <row r="2254" spans="1:25" x14ac:dyDescent="0.25">
      <c r="A2254">
        <v>2253</v>
      </c>
      <c r="B2254" t="s">
        <v>1662</v>
      </c>
      <c r="C2254">
        <v>3007</v>
      </c>
      <c r="D2254" t="str">
        <f>VLOOKUP($C2254,Hosts!$A:$O,10,0)</f>
        <v>New York</v>
      </c>
      <c r="E2254" s="67">
        <f>INDEX(Hosts!$A:$O,MATCH(Places!$C2254,Hosts!$A:$A,0),MATCH(Places!E$1,Hosts!$1:$1,0))</f>
        <v>0.88</v>
      </c>
      <c r="F2254" s="67">
        <f>INDEX(Hosts!$A:$O,MATCH(Places!$C2254,Hosts!$A:$A,0),MATCH(Places!F$1,Hosts!$1:$1,0))</f>
        <v>0.81</v>
      </c>
      <c r="G2254" s="67" t="str">
        <f>INDEX(Hosts!$A:$O,MATCH(Places!$C2254,Hosts!$A:$A,0),MATCH(Places!G$1,Hosts!$1:$1,0))</f>
        <v>No</v>
      </c>
      <c r="H2254">
        <v>15</v>
      </c>
      <c r="I2254" t="str">
        <f>VLOOKUP($H2254,Neighborhoods!$A:$C,2,0)</f>
        <v>Manhattan</v>
      </c>
      <c r="J2254" t="str">
        <f>VLOOKUP($H2254,Neighborhoods!$A:$C,3,0)</f>
        <v>East Village</v>
      </c>
      <c r="K2254" t="s">
        <v>11822</v>
      </c>
      <c r="L2254" t="str">
        <f t="shared" si="140"/>
        <v>No</v>
      </c>
      <c r="M2254">
        <v>4</v>
      </c>
      <c r="N2254" t="str" cm="1">
        <f t="array" ref="N2254">_xlfn.IFS(M2254&lt;=2,"Small",M2254&lt;=5,"Medium",M2254&gt;5,"Large")</f>
        <v>Medium</v>
      </c>
      <c r="O2254" s="50">
        <v>120</v>
      </c>
      <c r="P2254" s="67">
        <f t="shared" si="141"/>
        <v>0.03</v>
      </c>
      <c r="Q2254" s="52">
        <v>4.38</v>
      </c>
      <c r="R2254" s="52" t="str" cm="1">
        <f t="array" ref="R2254">_xlfn.IFS(ROUND(Q2254,0)=5,"Excellent",ROUND(Q2254,0)=4,"Good",ROUND(Q2254,0)=3,"Ok",ROUND(Q2254,0)&lt;3,"Bad")</f>
        <v>Good</v>
      </c>
      <c r="S2254">
        <v>53</v>
      </c>
      <c r="T2254" t="str">
        <f t="shared" si="142"/>
        <v>No</v>
      </c>
      <c r="U2254" s="65">
        <v>42660</v>
      </c>
      <c r="V2254" s="65">
        <v>43901</v>
      </c>
      <c r="W2254">
        <v>15</v>
      </c>
      <c r="X2254" t="str">
        <f t="shared" si="143"/>
        <v>Active</v>
      </c>
      <c r="Y2254" t="s">
        <v>15615</v>
      </c>
    </row>
    <row r="2255" spans="1:25" x14ac:dyDescent="0.25">
      <c r="A2255">
        <v>2254</v>
      </c>
      <c r="B2255" t="s">
        <v>14283</v>
      </c>
      <c r="C2255">
        <v>2585</v>
      </c>
      <c r="D2255" t="str">
        <f>VLOOKUP($C2255,Hosts!$A:$O,10,0)</f>
        <v>New York</v>
      </c>
      <c r="E2255" s="67">
        <f>INDEX(Hosts!$A:$O,MATCH(Places!$C2255,Hosts!$A:$A,0),MATCH(Places!E$1,Hosts!$1:$1,0))</f>
        <v>0.67</v>
      </c>
      <c r="F2255" s="67">
        <f>INDEX(Hosts!$A:$O,MATCH(Places!$C2255,Hosts!$A:$A,0),MATCH(Places!F$1,Hosts!$1:$1,0))</f>
        <v>0.75</v>
      </c>
      <c r="G2255" s="67" t="str">
        <f>INDEX(Hosts!$A:$O,MATCH(Places!$C2255,Hosts!$A:$A,0),MATCH(Places!G$1,Hosts!$1:$1,0))</f>
        <v>No</v>
      </c>
      <c r="H2255">
        <v>17</v>
      </c>
      <c r="I2255" t="str">
        <f>VLOOKUP($H2255,Neighborhoods!$A:$C,2,0)</f>
        <v>Manhattan</v>
      </c>
      <c r="J2255" t="str">
        <f>VLOOKUP($H2255,Neighborhoods!$A:$C,3,0)</f>
        <v>Hell's Kitchen</v>
      </c>
      <c r="K2255" t="s">
        <v>11822</v>
      </c>
      <c r="L2255" t="str">
        <f t="shared" si="140"/>
        <v>No</v>
      </c>
      <c r="M2255">
        <v>5</v>
      </c>
      <c r="N2255" t="str" cm="1">
        <f t="array" ref="N2255">_xlfn.IFS(M2255&lt;=2,"Small",M2255&lt;=5,"Medium",M2255&gt;5,"Large")</f>
        <v>Medium</v>
      </c>
      <c r="O2255" s="50">
        <v>200</v>
      </c>
      <c r="P2255" s="67">
        <f t="shared" si="141"/>
        <v>0.04</v>
      </c>
      <c r="Q2255" s="52">
        <v>5</v>
      </c>
      <c r="R2255" s="52" t="str" cm="1">
        <f t="array" ref="R2255">_xlfn.IFS(ROUND(Q2255,0)=5,"Excellent",ROUND(Q2255,0)=4,"Good",ROUND(Q2255,0)=3,"Ok",ROUND(Q2255,0)&lt;3,"Bad")</f>
        <v>Excellent</v>
      </c>
      <c r="S2255">
        <v>3</v>
      </c>
      <c r="T2255" t="str">
        <f t="shared" si="142"/>
        <v>No</v>
      </c>
      <c r="U2255" s="65">
        <v>42868</v>
      </c>
      <c r="V2255" s="65">
        <v>43724</v>
      </c>
      <c r="W2255">
        <v>196</v>
      </c>
      <c r="X2255" t="str">
        <f t="shared" si="143"/>
        <v>Active</v>
      </c>
      <c r="Y2255" t="s">
        <v>15615</v>
      </c>
    </row>
    <row r="2256" spans="1:25" x14ac:dyDescent="0.25">
      <c r="A2256">
        <v>2255</v>
      </c>
      <c r="B2256" t="s">
        <v>15265</v>
      </c>
      <c r="C2256">
        <v>2493</v>
      </c>
      <c r="D2256" t="str">
        <f>VLOOKUP($C2256,Hosts!$A:$O,10,0)</f>
        <v>New York</v>
      </c>
      <c r="E2256" s="67">
        <f>INDEX(Hosts!$A:$O,MATCH(Places!$C2256,Hosts!$A:$A,0),MATCH(Places!E$1,Hosts!$1:$1,0))</f>
        <v>1</v>
      </c>
      <c r="F2256" s="67">
        <f>INDEX(Hosts!$A:$O,MATCH(Places!$C2256,Hosts!$A:$A,0),MATCH(Places!F$1,Hosts!$1:$1,0))</f>
        <v>1</v>
      </c>
      <c r="G2256" s="67" t="str">
        <f>INDEX(Hosts!$A:$O,MATCH(Places!$C2256,Hosts!$A:$A,0),MATCH(Places!G$1,Hosts!$1:$1,0))</f>
        <v>Yes</v>
      </c>
      <c r="H2256">
        <v>16</v>
      </c>
      <c r="I2256" t="str">
        <f>VLOOKUP($H2256,Neighborhoods!$A:$C,2,0)</f>
        <v>Manhattan</v>
      </c>
      <c r="J2256" t="str">
        <f>VLOOKUP($H2256,Neighborhoods!$A:$C,3,0)</f>
        <v>Harlem</v>
      </c>
      <c r="K2256" t="s">
        <v>1</v>
      </c>
      <c r="L2256" t="str">
        <f t="shared" si="140"/>
        <v>Yes</v>
      </c>
      <c r="M2256">
        <v>2</v>
      </c>
      <c r="N2256" t="str" cm="1">
        <f t="array" ref="N2256">_xlfn.IFS(M2256&lt;=2,"Small",M2256&lt;=5,"Medium",M2256&gt;5,"Large")</f>
        <v>Small</v>
      </c>
      <c r="O2256" s="50">
        <v>67</v>
      </c>
      <c r="P2256" s="67">
        <f t="shared" si="141"/>
        <v>0.03</v>
      </c>
      <c r="Q2256" s="52">
        <v>4.91</v>
      </c>
      <c r="R2256" s="52" t="str" cm="1">
        <f t="array" ref="R2256">_xlfn.IFS(ROUND(Q2256,0)=5,"Excellent",ROUND(Q2256,0)=4,"Good",ROUND(Q2256,0)=3,"Ok",ROUND(Q2256,0)&lt;3,"Bad")</f>
        <v>Excellent</v>
      </c>
      <c r="S2256">
        <v>122</v>
      </c>
      <c r="T2256" t="str">
        <f t="shared" si="142"/>
        <v>Yes</v>
      </c>
      <c r="U2256" s="65">
        <v>42653</v>
      </c>
      <c r="V2256" s="65">
        <v>43907</v>
      </c>
      <c r="W2256">
        <v>347</v>
      </c>
      <c r="X2256" t="str">
        <f t="shared" si="143"/>
        <v>Active</v>
      </c>
      <c r="Y2256" t="s">
        <v>15615</v>
      </c>
    </row>
    <row r="2257" spans="1:25" x14ac:dyDescent="0.25">
      <c r="A2257">
        <v>2256</v>
      </c>
      <c r="B2257" t="s">
        <v>13952</v>
      </c>
      <c r="C2257">
        <v>1095</v>
      </c>
      <c r="D2257" t="str">
        <f>VLOOKUP($C2257,Hosts!$A:$O,10,0)</f>
        <v>New York</v>
      </c>
      <c r="E2257" s="67">
        <f>INDEX(Hosts!$A:$O,MATCH(Places!$C2257,Hosts!$A:$A,0),MATCH(Places!E$1,Hosts!$1:$1,0))</f>
        <v>1</v>
      </c>
      <c r="F2257" s="67">
        <f>INDEX(Hosts!$A:$O,MATCH(Places!$C2257,Hosts!$A:$A,0),MATCH(Places!F$1,Hosts!$1:$1,0))</f>
        <v>0.73</v>
      </c>
      <c r="G2257" s="67" t="str">
        <f>INDEX(Hosts!$A:$O,MATCH(Places!$C2257,Hosts!$A:$A,0),MATCH(Places!G$1,Hosts!$1:$1,0))</f>
        <v>No</v>
      </c>
      <c r="H2257">
        <v>19</v>
      </c>
      <c r="I2257" t="str">
        <f>VLOOKUP($H2257,Neighborhoods!$A:$C,2,0)</f>
        <v>Manhattan</v>
      </c>
      <c r="J2257" t="str">
        <f>VLOOKUP($H2257,Neighborhoods!$A:$C,3,0)</f>
        <v>Upper East Side</v>
      </c>
      <c r="K2257" t="s">
        <v>11822</v>
      </c>
      <c r="L2257" t="str">
        <f t="shared" si="140"/>
        <v>No</v>
      </c>
      <c r="M2257">
        <v>4</v>
      </c>
      <c r="N2257" t="str" cm="1">
        <f t="array" ref="N2257">_xlfn.IFS(M2257&lt;=2,"Small",M2257&lt;=5,"Medium",M2257&gt;5,"Large")</f>
        <v>Medium</v>
      </c>
      <c r="O2257" s="50">
        <v>132</v>
      </c>
      <c r="P2257" s="67">
        <f t="shared" si="141"/>
        <v>0.03</v>
      </c>
      <c r="Q2257" s="52">
        <v>4.84</v>
      </c>
      <c r="R2257" s="52" t="str" cm="1">
        <f t="array" ref="R2257">_xlfn.IFS(ROUND(Q2257,0)=5,"Excellent",ROUND(Q2257,0)=4,"Good",ROUND(Q2257,0)=3,"Ok",ROUND(Q2257,0)&lt;3,"Bad")</f>
        <v>Excellent</v>
      </c>
      <c r="S2257">
        <v>149</v>
      </c>
      <c r="T2257" t="str">
        <f t="shared" si="142"/>
        <v>Yes</v>
      </c>
      <c r="U2257" s="65">
        <v>42646</v>
      </c>
      <c r="V2257" s="65">
        <v>43732</v>
      </c>
      <c r="W2257">
        <v>350</v>
      </c>
      <c r="X2257" t="str">
        <f t="shared" si="143"/>
        <v>Active</v>
      </c>
      <c r="Y2257" t="s">
        <v>15615</v>
      </c>
    </row>
    <row r="2258" spans="1:25" x14ac:dyDescent="0.25">
      <c r="A2258">
        <v>2257</v>
      </c>
      <c r="B2258" t="s">
        <v>1663</v>
      </c>
      <c r="C2258">
        <v>2987</v>
      </c>
      <c r="D2258" t="str">
        <f>VLOOKUP($C2258,Hosts!$A:$O,10,0)</f>
        <v>New York</v>
      </c>
      <c r="E2258" s="67">
        <f>INDEX(Hosts!$A:$O,MATCH(Places!$C2258,Hosts!$A:$A,0),MATCH(Places!E$1,Hosts!$1:$1,0))</f>
        <v>1</v>
      </c>
      <c r="F2258" s="67">
        <f>INDEX(Hosts!$A:$O,MATCH(Places!$C2258,Hosts!$A:$A,0),MATCH(Places!F$1,Hosts!$1:$1,0))</f>
        <v>0.99</v>
      </c>
      <c r="G2258" s="67" t="str">
        <f>INDEX(Hosts!$A:$O,MATCH(Places!$C2258,Hosts!$A:$A,0),MATCH(Places!G$1,Hosts!$1:$1,0))</f>
        <v>No</v>
      </c>
      <c r="H2258">
        <v>31</v>
      </c>
      <c r="I2258" t="str">
        <f>VLOOKUP($H2258,Neighborhoods!$A:$C,2,0)</f>
        <v>Staten Island</v>
      </c>
      <c r="J2258" t="str">
        <f>VLOOKUP($H2258,Neighborhoods!$A:$C,3,0)</f>
        <v>West Brighton</v>
      </c>
      <c r="K2258" t="s">
        <v>1</v>
      </c>
      <c r="L2258" t="str">
        <f t="shared" si="140"/>
        <v>Yes</v>
      </c>
      <c r="M2258">
        <v>4</v>
      </c>
      <c r="N2258" t="str" cm="1">
        <f t="array" ref="N2258">_xlfn.IFS(M2258&lt;=2,"Small",M2258&lt;=5,"Medium",M2258&gt;5,"Large")</f>
        <v>Medium</v>
      </c>
      <c r="O2258" s="50">
        <v>89</v>
      </c>
      <c r="P2258" s="67">
        <f t="shared" si="141"/>
        <v>0.03</v>
      </c>
      <c r="Q2258" s="52">
        <v>4.58</v>
      </c>
      <c r="R2258" s="52" t="str" cm="1">
        <f t="array" ref="R2258">_xlfn.IFS(ROUND(Q2258,0)=5,"Excellent",ROUND(Q2258,0)=4,"Good",ROUND(Q2258,0)=3,"Ok",ROUND(Q2258,0)&lt;3,"Bad")</f>
        <v>Excellent</v>
      </c>
      <c r="S2258">
        <v>62</v>
      </c>
      <c r="T2258" t="str">
        <f t="shared" si="142"/>
        <v>No</v>
      </c>
      <c r="U2258" s="65">
        <v>42725</v>
      </c>
      <c r="V2258" s="65">
        <v>43829</v>
      </c>
      <c r="W2258">
        <v>365</v>
      </c>
      <c r="X2258" t="str">
        <f t="shared" si="143"/>
        <v>Active</v>
      </c>
      <c r="Y2258" t="s">
        <v>15616</v>
      </c>
    </row>
    <row r="2259" spans="1:25" x14ac:dyDescent="0.25">
      <c r="A2259">
        <v>2258</v>
      </c>
      <c r="B2259" t="s">
        <v>1664</v>
      </c>
      <c r="C2259">
        <v>1780</v>
      </c>
      <c r="D2259" t="str">
        <f>VLOOKUP($C2259,Hosts!$A:$O,10,0)</f>
        <v>New York</v>
      </c>
      <c r="E2259" s="67">
        <f>INDEX(Hosts!$A:$O,MATCH(Places!$C2259,Hosts!$A:$A,0),MATCH(Places!E$1,Hosts!$1:$1,0))</f>
        <v>1</v>
      </c>
      <c r="F2259" s="67">
        <f>INDEX(Hosts!$A:$O,MATCH(Places!$C2259,Hosts!$A:$A,0),MATCH(Places!F$1,Hosts!$1:$1,0))</f>
        <v>0.89</v>
      </c>
      <c r="G2259" s="67" t="str">
        <f>INDEX(Hosts!$A:$O,MATCH(Places!$C2259,Hosts!$A:$A,0),MATCH(Places!G$1,Hosts!$1:$1,0))</f>
        <v>No</v>
      </c>
      <c r="H2259">
        <v>18</v>
      </c>
      <c r="I2259" t="str">
        <f>VLOOKUP($H2259,Neighborhoods!$A:$C,2,0)</f>
        <v>Manhattan</v>
      </c>
      <c r="J2259" t="str">
        <f>VLOOKUP($H2259,Neighborhoods!$A:$C,3,0)</f>
        <v>Midtown</v>
      </c>
      <c r="K2259" t="s">
        <v>11822</v>
      </c>
      <c r="L2259" t="str">
        <f t="shared" si="140"/>
        <v>No</v>
      </c>
      <c r="M2259">
        <v>6</v>
      </c>
      <c r="N2259" t="str" cm="1">
        <f t="array" ref="N2259">_xlfn.IFS(M2259&lt;=2,"Small",M2259&lt;=5,"Medium",M2259&gt;5,"Large")</f>
        <v>Large</v>
      </c>
      <c r="O2259" s="50">
        <v>169</v>
      </c>
      <c r="P2259" s="67">
        <f t="shared" si="141"/>
        <v>0.03</v>
      </c>
      <c r="Q2259" s="52">
        <v>4.57</v>
      </c>
      <c r="R2259" s="52" t="str" cm="1">
        <f t="array" ref="R2259">_xlfn.IFS(ROUND(Q2259,0)=5,"Excellent",ROUND(Q2259,0)=4,"Good",ROUND(Q2259,0)=3,"Ok",ROUND(Q2259,0)&lt;3,"Bad")</f>
        <v>Excellent</v>
      </c>
      <c r="S2259">
        <v>7</v>
      </c>
      <c r="T2259" t="str">
        <f t="shared" si="142"/>
        <v>No</v>
      </c>
      <c r="U2259" s="65">
        <v>42704</v>
      </c>
      <c r="V2259" s="65">
        <v>43897</v>
      </c>
      <c r="W2259">
        <v>364</v>
      </c>
      <c r="X2259" t="str">
        <f t="shared" si="143"/>
        <v>Active</v>
      </c>
      <c r="Y2259" t="s">
        <v>15615</v>
      </c>
    </row>
    <row r="2260" spans="1:25" x14ac:dyDescent="0.25">
      <c r="A2260">
        <v>2259</v>
      </c>
      <c r="B2260" t="s">
        <v>1665</v>
      </c>
      <c r="C2260">
        <v>2074</v>
      </c>
      <c r="D2260" t="str">
        <f>VLOOKUP($C2260,Hosts!$A:$O,10,0)</f>
        <v>New York</v>
      </c>
      <c r="E2260" s="67">
        <f>INDEX(Hosts!$A:$O,MATCH(Places!$C2260,Hosts!$A:$A,0),MATCH(Places!E$1,Hosts!$1:$1,0))</f>
        <v>1</v>
      </c>
      <c r="F2260" s="67">
        <f>INDEX(Hosts!$A:$O,MATCH(Places!$C2260,Hosts!$A:$A,0),MATCH(Places!F$1,Hosts!$1:$1,0))</f>
        <v>1</v>
      </c>
      <c r="G2260" s="67" t="str">
        <f>INDEX(Hosts!$A:$O,MATCH(Places!$C2260,Hosts!$A:$A,0),MATCH(Places!G$1,Hosts!$1:$1,0))</f>
        <v>No</v>
      </c>
      <c r="H2260">
        <v>7</v>
      </c>
      <c r="I2260" t="str">
        <f>VLOOKUP($H2260,Neighborhoods!$A:$C,2,0)</f>
        <v>Brooklyn</v>
      </c>
      <c r="J2260" t="str">
        <f>VLOOKUP($H2260,Neighborhoods!$A:$C,3,0)</f>
        <v>Bedford-Stuyvesant</v>
      </c>
      <c r="K2260" t="s">
        <v>11822</v>
      </c>
      <c r="L2260" t="str">
        <f t="shared" si="140"/>
        <v>No</v>
      </c>
      <c r="M2260">
        <v>4</v>
      </c>
      <c r="N2260" t="str" cm="1">
        <f t="array" ref="N2260">_xlfn.IFS(M2260&lt;=2,"Small",M2260&lt;=5,"Medium",M2260&gt;5,"Large")</f>
        <v>Medium</v>
      </c>
      <c r="O2260" s="50">
        <v>190</v>
      </c>
      <c r="P2260" s="67">
        <f t="shared" si="141"/>
        <v>0.03</v>
      </c>
      <c r="Q2260" s="52">
        <v>4.99</v>
      </c>
      <c r="R2260" s="52" t="str" cm="1">
        <f t="array" ref="R2260">_xlfn.IFS(ROUND(Q2260,0)=5,"Excellent",ROUND(Q2260,0)=4,"Good",ROUND(Q2260,0)=3,"Ok",ROUND(Q2260,0)&lt;3,"Bad")</f>
        <v>Excellent</v>
      </c>
      <c r="S2260">
        <v>78</v>
      </c>
      <c r="T2260" t="str">
        <f t="shared" si="142"/>
        <v>No</v>
      </c>
      <c r="U2260" s="65">
        <v>42668</v>
      </c>
      <c r="V2260" s="65">
        <v>43906</v>
      </c>
      <c r="W2260">
        <v>315</v>
      </c>
      <c r="X2260" t="str">
        <f t="shared" si="143"/>
        <v>Active</v>
      </c>
      <c r="Y2260" t="s">
        <v>15615</v>
      </c>
    </row>
    <row r="2261" spans="1:25" x14ac:dyDescent="0.25">
      <c r="A2261">
        <v>2260</v>
      </c>
      <c r="B2261" t="s">
        <v>1666</v>
      </c>
      <c r="C2261">
        <v>2897</v>
      </c>
      <c r="D2261" t="str">
        <f>VLOOKUP($C2261,Hosts!$A:$O,10,0)</f>
        <v>Florida</v>
      </c>
      <c r="E2261" s="67">
        <f>INDEX(Hosts!$A:$O,MATCH(Places!$C2261,Hosts!$A:$A,0),MATCH(Places!E$1,Hosts!$1:$1,0))</f>
        <v>1</v>
      </c>
      <c r="F2261" s="67">
        <f>INDEX(Hosts!$A:$O,MATCH(Places!$C2261,Hosts!$A:$A,0),MATCH(Places!F$1,Hosts!$1:$1,0))</f>
        <v>1</v>
      </c>
      <c r="G2261" s="67" t="str">
        <f>INDEX(Hosts!$A:$O,MATCH(Places!$C2261,Hosts!$A:$A,0),MATCH(Places!G$1,Hosts!$1:$1,0))</f>
        <v>Yes</v>
      </c>
      <c r="H2261">
        <v>16</v>
      </c>
      <c r="I2261" t="str">
        <f>VLOOKUP($H2261,Neighborhoods!$A:$C,2,0)</f>
        <v>Manhattan</v>
      </c>
      <c r="J2261" t="str">
        <f>VLOOKUP($H2261,Neighborhoods!$A:$C,3,0)</f>
        <v>Harlem</v>
      </c>
      <c r="K2261" t="s">
        <v>11822</v>
      </c>
      <c r="L2261" t="str">
        <f t="shared" si="140"/>
        <v>No</v>
      </c>
      <c r="M2261">
        <v>10</v>
      </c>
      <c r="N2261" t="str" cm="1">
        <f t="array" ref="N2261">_xlfn.IFS(M2261&lt;=2,"Small",M2261&lt;=5,"Medium",M2261&gt;5,"Large")</f>
        <v>Large</v>
      </c>
      <c r="O2261" s="50">
        <v>350</v>
      </c>
      <c r="P2261" s="67">
        <f t="shared" si="141"/>
        <v>0.04</v>
      </c>
      <c r="Q2261" s="52">
        <v>4.9800000000000004</v>
      </c>
      <c r="R2261" s="52" t="str" cm="1">
        <f t="array" ref="R2261">_xlfn.IFS(ROUND(Q2261,0)=5,"Excellent",ROUND(Q2261,0)=4,"Good",ROUND(Q2261,0)=3,"Ok",ROUND(Q2261,0)&lt;3,"Bad")</f>
        <v>Excellent</v>
      </c>
      <c r="S2261">
        <v>92</v>
      </c>
      <c r="T2261" t="str">
        <f t="shared" si="142"/>
        <v>No</v>
      </c>
      <c r="U2261" s="65">
        <v>42645</v>
      </c>
      <c r="V2261" s="65">
        <v>43900</v>
      </c>
      <c r="W2261">
        <v>236</v>
      </c>
      <c r="X2261" t="str">
        <f t="shared" si="143"/>
        <v>Active</v>
      </c>
      <c r="Y2261" t="s">
        <v>15615</v>
      </c>
    </row>
    <row r="2262" spans="1:25" x14ac:dyDescent="0.25">
      <c r="A2262">
        <v>2261</v>
      </c>
      <c r="B2262" t="s">
        <v>1667</v>
      </c>
      <c r="C2262">
        <v>3012</v>
      </c>
      <c r="D2262" t="str">
        <f>VLOOKUP($C2262,Hosts!$A:$O,10,0)</f>
        <v>New York</v>
      </c>
      <c r="E2262" s="67">
        <f>INDEX(Hosts!$A:$O,MATCH(Places!$C2262,Hosts!$A:$A,0),MATCH(Places!E$1,Hosts!$1:$1,0))</f>
        <v>1</v>
      </c>
      <c r="F2262" s="67">
        <f>INDEX(Hosts!$A:$O,MATCH(Places!$C2262,Hosts!$A:$A,0),MATCH(Places!F$1,Hosts!$1:$1,0))</f>
        <v>1</v>
      </c>
      <c r="G2262" s="67" t="str">
        <f>INDEX(Hosts!$A:$O,MATCH(Places!$C2262,Hosts!$A:$A,0),MATCH(Places!G$1,Hosts!$1:$1,0))</f>
        <v>No</v>
      </c>
      <c r="H2262">
        <v>7</v>
      </c>
      <c r="I2262" t="str">
        <f>VLOOKUP($H2262,Neighborhoods!$A:$C,2,0)</f>
        <v>Brooklyn</v>
      </c>
      <c r="J2262" t="str">
        <f>VLOOKUP($H2262,Neighborhoods!$A:$C,3,0)</f>
        <v>Bedford-Stuyvesant</v>
      </c>
      <c r="K2262" t="s">
        <v>11822</v>
      </c>
      <c r="L2262" t="str">
        <f t="shared" si="140"/>
        <v>No</v>
      </c>
      <c r="M2262">
        <v>6</v>
      </c>
      <c r="N2262" t="str" cm="1">
        <f t="array" ref="N2262">_xlfn.IFS(M2262&lt;=2,"Small",M2262&lt;=5,"Medium",M2262&gt;5,"Large")</f>
        <v>Large</v>
      </c>
      <c r="O2262" s="50">
        <v>155</v>
      </c>
      <c r="P2262" s="67">
        <f t="shared" si="141"/>
        <v>0.03</v>
      </c>
      <c r="Q2262" s="52">
        <v>4.6500000000000004</v>
      </c>
      <c r="R2262" s="52" t="str" cm="1">
        <f t="array" ref="R2262">_xlfn.IFS(ROUND(Q2262,0)=5,"Excellent",ROUND(Q2262,0)=4,"Good",ROUND(Q2262,0)=3,"Ok",ROUND(Q2262,0)&lt;3,"Bad")</f>
        <v>Excellent</v>
      </c>
      <c r="S2262">
        <v>81</v>
      </c>
      <c r="T2262" t="str">
        <f t="shared" si="142"/>
        <v>No</v>
      </c>
      <c r="U2262" s="65">
        <v>42673</v>
      </c>
      <c r="V2262" s="65">
        <v>43920</v>
      </c>
      <c r="W2262">
        <v>243</v>
      </c>
      <c r="X2262" t="str">
        <f t="shared" si="143"/>
        <v>Active</v>
      </c>
      <c r="Y2262" t="s">
        <v>15616</v>
      </c>
    </row>
    <row r="2263" spans="1:25" x14ac:dyDescent="0.25">
      <c r="A2263">
        <v>2262</v>
      </c>
      <c r="B2263" t="s">
        <v>1668</v>
      </c>
      <c r="C2263">
        <v>2952</v>
      </c>
      <c r="D2263" t="str">
        <f>VLOOKUP($C2263,Hosts!$A:$O,10,0)</f>
        <v>New York</v>
      </c>
      <c r="E2263" s="67">
        <f>INDEX(Hosts!$A:$O,MATCH(Places!$C2263,Hosts!$A:$A,0),MATCH(Places!E$1,Hosts!$1:$1,0))</f>
        <v>1</v>
      </c>
      <c r="F2263" s="67">
        <f>INDEX(Hosts!$A:$O,MATCH(Places!$C2263,Hosts!$A:$A,0),MATCH(Places!F$1,Hosts!$1:$1,0))</f>
        <v>1</v>
      </c>
      <c r="G2263" s="67" t="str">
        <f>INDEX(Hosts!$A:$O,MATCH(Places!$C2263,Hosts!$A:$A,0),MATCH(Places!G$1,Hosts!$1:$1,0))</f>
        <v>Yes</v>
      </c>
      <c r="H2263">
        <v>17</v>
      </c>
      <c r="I2263" t="str">
        <f>VLOOKUP($H2263,Neighborhoods!$A:$C,2,0)</f>
        <v>Manhattan</v>
      </c>
      <c r="J2263" t="str">
        <f>VLOOKUP($H2263,Neighborhoods!$A:$C,3,0)</f>
        <v>Hell's Kitchen</v>
      </c>
      <c r="K2263" t="s">
        <v>11822</v>
      </c>
      <c r="L2263" t="str">
        <f t="shared" si="140"/>
        <v>No</v>
      </c>
      <c r="M2263">
        <v>3</v>
      </c>
      <c r="N2263" t="str" cm="1">
        <f t="array" ref="N2263">_xlfn.IFS(M2263&lt;=2,"Small",M2263&lt;=5,"Medium",M2263&gt;5,"Large")</f>
        <v>Medium</v>
      </c>
      <c r="O2263" s="50">
        <v>95</v>
      </c>
      <c r="P2263" s="67">
        <f t="shared" si="141"/>
        <v>0.03</v>
      </c>
      <c r="Q2263" s="52">
        <v>4.99</v>
      </c>
      <c r="R2263" s="52" t="str" cm="1">
        <f t="array" ref="R2263">_xlfn.IFS(ROUND(Q2263,0)=5,"Excellent",ROUND(Q2263,0)=4,"Good",ROUND(Q2263,0)=3,"Ok",ROUND(Q2263,0)&lt;3,"Bad")</f>
        <v>Excellent</v>
      </c>
      <c r="S2263">
        <v>226</v>
      </c>
      <c r="T2263" t="str">
        <f t="shared" si="142"/>
        <v>Yes</v>
      </c>
      <c r="U2263" s="65">
        <v>42633</v>
      </c>
      <c r="V2263" s="65">
        <v>44050</v>
      </c>
      <c r="W2263">
        <v>159</v>
      </c>
      <c r="X2263" t="str">
        <f t="shared" si="143"/>
        <v>Active</v>
      </c>
      <c r="Y2263" t="s">
        <v>15616</v>
      </c>
    </row>
    <row r="2264" spans="1:25" x14ac:dyDescent="0.25">
      <c r="A2264">
        <v>2263</v>
      </c>
      <c r="B2264" t="s">
        <v>1669</v>
      </c>
      <c r="C2264">
        <v>1965</v>
      </c>
      <c r="D2264" t="str">
        <f>VLOOKUP($C2264,Hosts!$A:$O,10,0)</f>
        <v>New York</v>
      </c>
      <c r="E2264" s="67">
        <f>INDEX(Hosts!$A:$O,MATCH(Places!$C2264,Hosts!$A:$A,0),MATCH(Places!E$1,Hosts!$1:$1,0))</f>
        <v>0</v>
      </c>
      <c r="F2264" s="67">
        <f>INDEX(Hosts!$A:$O,MATCH(Places!$C2264,Hosts!$A:$A,0),MATCH(Places!F$1,Hosts!$1:$1,0))</f>
        <v>0.69</v>
      </c>
      <c r="G2264" s="67" t="str">
        <f>INDEX(Hosts!$A:$O,MATCH(Places!$C2264,Hosts!$A:$A,0),MATCH(Places!G$1,Hosts!$1:$1,0))</f>
        <v>No</v>
      </c>
      <c r="H2264">
        <v>15</v>
      </c>
      <c r="I2264" t="str">
        <f>VLOOKUP($H2264,Neighborhoods!$A:$C,2,0)</f>
        <v>Manhattan</v>
      </c>
      <c r="J2264" t="str">
        <f>VLOOKUP($H2264,Neighborhoods!$A:$C,3,0)</f>
        <v>East Village</v>
      </c>
      <c r="K2264" t="s">
        <v>1</v>
      </c>
      <c r="L2264" t="str">
        <f t="shared" si="140"/>
        <v>Yes</v>
      </c>
      <c r="M2264">
        <v>2</v>
      </c>
      <c r="N2264" t="str" cm="1">
        <f t="array" ref="N2264">_xlfn.IFS(M2264&lt;=2,"Small",M2264&lt;=5,"Medium",M2264&gt;5,"Large")</f>
        <v>Small</v>
      </c>
      <c r="O2264" s="50">
        <v>100</v>
      </c>
      <c r="P2264" s="67">
        <f t="shared" si="141"/>
        <v>0.03</v>
      </c>
      <c r="Q2264" s="52">
        <v>4.83</v>
      </c>
      <c r="R2264" s="52" t="str" cm="1">
        <f t="array" ref="R2264">_xlfn.IFS(ROUND(Q2264,0)=5,"Excellent",ROUND(Q2264,0)=4,"Good",ROUND(Q2264,0)=3,"Ok",ROUND(Q2264,0)&lt;3,"Bad")</f>
        <v>Excellent</v>
      </c>
      <c r="S2264">
        <v>90</v>
      </c>
      <c r="T2264" t="str">
        <f t="shared" si="142"/>
        <v>No</v>
      </c>
      <c r="U2264" s="65">
        <v>42646</v>
      </c>
      <c r="V2264" s="65">
        <v>43887</v>
      </c>
      <c r="W2264">
        <v>360</v>
      </c>
      <c r="X2264" t="str">
        <f t="shared" si="143"/>
        <v>Active</v>
      </c>
      <c r="Y2264" t="s">
        <v>15615</v>
      </c>
    </row>
    <row r="2265" spans="1:25" x14ac:dyDescent="0.25">
      <c r="A2265">
        <v>2264</v>
      </c>
      <c r="B2265" t="s">
        <v>13839</v>
      </c>
      <c r="C2265">
        <v>1215</v>
      </c>
      <c r="D2265" t="str">
        <f>VLOOKUP($C2265,Hosts!$A:$O,10,0)</f>
        <v>New York</v>
      </c>
      <c r="E2265" s="67">
        <f>INDEX(Hosts!$A:$O,MATCH(Places!$C2265,Hosts!$A:$A,0),MATCH(Places!E$1,Hosts!$1:$1,0))</f>
        <v>0</v>
      </c>
      <c r="F2265" s="67">
        <f>INDEX(Hosts!$A:$O,MATCH(Places!$C2265,Hosts!$A:$A,0),MATCH(Places!F$1,Hosts!$1:$1,0))</f>
        <v>0.95</v>
      </c>
      <c r="G2265" s="67" t="str">
        <f>INDEX(Hosts!$A:$O,MATCH(Places!$C2265,Hosts!$A:$A,0),MATCH(Places!G$1,Hosts!$1:$1,0))</f>
        <v>Yes</v>
      </c>
      <c r="H2265">
        <v>16</v>
      </c>
      <c r="I2265" t="str">
        <f>VLOOKUP($H2265,Neighborhoods!$A:$C,2,0)</f>
        <v>Manhattan</v>
      </c>
      <c r="J2265" t="str">
        <f>VLOOKUP($H2265,Neighborhoods!$A:$C,3,0)</f>
        <v>Harlem</v>
      </c>
      <c r="K2265" t="s">
        <v>11822</v>
      </c>
      <c r="L2265" t="str">
        <f t="shared" si="140"/>
        <v>No</v>
      </c>
      <c r="M2265">
        <v>4</v>
      </c>
      <c r="N2265" t="str" cm="1">
        <f t="array" ref="N2265">_xlfn.IFS(M2265&lt;=2,"Small",M2265&lt;=5,"Medium",M2265&gt;5,"Large")</f>
        <v>Medium</v>
      </c>
      <c r="O2265" s="50">
        <v>175</v>
      </c>
      <c r="P2265" s="67">
        <f t="shared" si="141"/>
        <v>0.03</v>
      </c>
      <c r="Q2265" s="52">
        <v>4.92</v>
      </c>
      <c r="R2265" s="52" t="str" cm="1">
        <f t="array" ref="R2265">_xlfn.IFS(ROUND(Q2265,0)=5,"Excellent",ROUND(Q2265,0)=4,"Good",ROUND(Q2265,0)=3,"Ok",ROUND(Q2265,0)&lt;3,"Bad")</f>
        <v>Excellent</v>
      </c>
      <c r="S2265">
        <v>121</v>
      </c>
      <c r="T2265" t="str">
        <f t="shared" si="142"/>
        <v>Yes</v>
      </c>
      <c r="U2265" s="65">
        <v>42650</v>
      </c>
      <c r="V2265" s="65">
        <v>43832</v>
      </c>
      <c r="W2265">
        <v>250</v>
      </c>
      <c r="X2265" t="str">
        <f t="shared" si="143"/>
        <v>Active</v>
      </c>
      <c r="Y2265" t="s">
        <v>15616</v>
      </c>
    </row>
    <row r="2266" spans="1:25" x14ac:dyDescent="0.25">
      <c r="A2266">
        <v>2265</v>
      </c>
      <c r="B2266" t="s">
        <v>1670</v>
      </c>
      <c r="C2266">
        <v>363</v>
      </c>
      <c r="D2266" t="str">
        <f>VLOOKUP($C2266,Hosts!$A:$O,10,0)</f>
        <v>New York</v>
      </c>
      <c r="E2266" s="67">
        <f>INDEX(Hosts!$A:$O,MATCH(Places!$C2266,Hosts!$A:$A,0),MATCH(Places!E$1,Hosts!$1:$1,0))</f>
        <v>1</v>
      </c>
      <c r="F2266" s="67">
        <f>INDEX(Hosts!$A:$O,MATCH(Places!$C2266,Hosts!$A:$A,0),MATCH(Places!F$1,Hosts!$1:$1,0))</f>
        <v>0.99</v>
      </c>
      <c r="G2266" s="67" t="str">
        <f>INDEX(Hosts!$A:$O,MATCH(Places!$C2266,Hosts!$A:$A,0),MATCH(Places!G$1,Hosts!$1:$1,0))</f>
        <v>Yes</v>
      </c>
      <c r="H2266">
        <v>11</v>
      </c>
      <c r="I2266" t="str">
        <f>VLOOKUP($H2266,Neighborhoods!$A:$C,2,0)</f>
        <v>Brooklyn</v>
      </c>
      <c r="J2266" t="str">
        <f>VLOOKUP($H2266,Neighborhoods!$A:$C,3,0)</f>
        <v>Greenpoint</v>
      </c>
      <c r="K2266" t="s">
        <v>1</v>
      </c>
      <c r="L2266" t="str">
        <f t="shared" si="140"/>
        <v>Yes</v>
      </c>
      <c r="M2266">
        <v>2</v>
      </c>
      <c r="N2266" t="str" cm="1">
        <f t="array" ref="N2266">_xlfn.IFS(M2266&lt;=2,"Small",M2266&lt;=5,"Medium",M2266&gt;5,"Large")</f>
        <v>Small</v>
      </c>
      <c r="O2266" s="50">
        <v>130</v>
      </c>
      <c r="P2266" s="67">
        <f t="shared" si="141"/>
        <v>0.03</v>
      </c>
      <c r="Q2266" s="52">
        <v>5</v>
      </c>
      <c r="R2266" s="52" t="str" cm="1">
        <f t="array" ref="R2266">_xlfn.IFS(ROUND(Q2266,0)=5,"Excellent",ROUND(Q2266,0)=4,"Good",ROUND(Q2266,0)=3,"Ok",ROUND(Q2266,0)&lt;3,"Bad")</f>
        <v>Excellent</v>
      </c>
      <c r="S2266">
        <v>136</v>
      </c>
      <c r="T2266" t="str">
        <f t="shared" si="142"/>
        <v>Yes</v>
      </c>
      <c r="U2266" s="65">
        <v>42680</v>
      </c>
      <c r="V2266" s="65">
        <v>43880</v>
      </c>
      <c r="W2266">
        <v>178</v>
      </c>
      <c r="X2266" t="str">
        <f t="shared" si="143"/>
        <v>Active</v>
      </c>
      <c r="Y2266" t="s">
        <v>15615</v>
      </c>
    </row>
    <row r="2267" spans="1:25" x14ac:dyDescent="0.25">
      <c r="A2267">
        <v>2266</v>
      </c>
      <c r="B2267" t="s">
        <v>1671</v>
      </c>
      <c r="C2267">
        <v>2447</v>
      </c>
      <c r="D2267" t="str">
        <f>VLOOKUP($C2267,Hosts!$A:$O,10,0)</f>
        <v>New York</v>
      </c>
      <c r="E2267" s="67">
        <f>INDEX(Hosts!$A:$O,MATCH(Places!$C2267,Hosts!$A:$A,0),MATCH(Places!E$1,Hosts!$1:$1,0))</f>
        <v>1</v>
      </c>
      <c r="F2267" s="67">
        <f>INDEX(Hosts!$A:$O,MATCH(Places!$C2267,Hosts!$A:$A,0),MATCH(Places!F$1,Hosts!$1:$1,0))</f>
        <v>1</v>
      </c>
      <c r="G2267" s="67" t="str">
        <f>INDEX(Hosts!$A:$O,MATCH(Places!$C2267,Hosts!$A:$A,0),MATCH(Places!G$1,Hosts!$1:$1,0))</f>
        <v>No</v>
      </c>
      <c r="H2267">
        <v>9</v>
      </c>
      <c r="I2267" t="str">
        <f>VLOOKUP($H2267,Neighborhoods!$A:$C,2,0)</f>
        <v>Brooklyn</v>
      </c>
      <c r="J2267" t="str">
        <f>VLOOKUP($H2267,Neighborhoods!$A:$C,3,0)</f>
        <v>Crown Heights</v>
      </c>
      <c r="K2267" t="s">
        <v>11822</v>
      </c>
      <c r="L2267" t="str">
        <f t="shared" si="140"/>
        <v>No</v>
      </c>
      <c r="M2267">
        <v>2</v>
      </c>
      <c r="N2267" t="str" cm="1">
        <f t="array" ref="N2267">_xlfn.IFS(M2267&lt;=2,"Small",M2267&lt;=5,"Medium",M2267&gt;5,"Large")</f>
        <v>Small</v>
      </c>
      <c r="O2267" s="50">
        <v>120</v>
      </c>
      <c r="P2267" s="67">
        <f t="shared" si="141"/>
        <v>0.03</v>
      </c>
      <c r="Q2267" s="52">
        <v>4.67</v>
      </c>
      <c r="R2267" s="52" t="str" cm="1">
        <f t="array" ref="R2267">_xlfn.IFS(ROUND(Q2267,0)=5,"Excellent",ROUND(Q2267,0)=4,"Good",ROUND(Q2267,0)=3,"Ok",ROUND(Q2267,0)&lt;3,"Bad")</f>
        <v>Excellent</v>
      </c>
      <c r="S2267">
        <v>3</v>
      </c>
      <c r="T2267" t="str">
        <f t="shared" si="142"/>
        <v>No</v>
      </c>
      <c r="U2267" s="65">
        <v>42643</v>
      </c>
      <c r="V2267" s="65">
        <v>42664</v>
      </c>
      <c r="W2267">
        <v>0</v>
      </c>
      <c r="X2267" t="str">
        <f t="shared" si="143"/>
        <v>Inactive</v>
      </c>
      <c r="Y2267" t="s">
        <v>15616</v>
      </c>
    </row>
    <row r="2268" spans="1:25" x14ac:dyDescent="0.25">
      <c r="A2268">
        <v>2267</v>
      </c>
      <c r="B2268" t="s">
        <v>1672</v>
      </c>
      <c r="C2268">
        <v>3018</v>
      </c>
      <c r="D2268" t="str">
        <f>VLOOKUP($C2268,Hosts!$A:$O,10,0)</f>
        <v>New York</v>
      </c>
      <c r="E2268" s="67">
        <f>INDEX(Hosts!$A:$O,MATCH(Places!$C2268,Hosts!$A:$A,0),MATCH(Places!E$1,Hosts!$1:$1,0))</f>
        <v>1</v>
      </c>
      <c r="F2268" s="67">
        <f>INDEX(Hosts!$A:$O,MATCH(Places!$C2268,Hosts!$A:$A,0),MATCH(Places!F$1,Hosts!$1:$1,0))</f>
        <v>0.97</v>
      </c>
      <c r="G2268" s="67" t="str">
        <f>INDEX(Hosts!$A:$O,MATCH(Places!$C2268,Hosts!$A:$A,0),MATCH(Places!G$1,Hosts!$1:$1,0))</f>
        <v>Yes</v>
      </c>
      <c r="H2268">
        <v>28</v>
      </c>
      <c r="I2268" t="str">
        <f>VLOOKUP($H2268,Neighborhoods!$A:$C,2,0)</f>
        <v>Staten Island</v>
      </c>
      <c r="J2268" t="str">
        <f>VLOOKUP($H2268,Neighborhoods!$A:$C,3,0)</f>
        <v>St. George</v>
      </c>
      <c r="K2268" t="s">
        <v>11822</v>
      </c>
      <c r="L2268" t="str">
        <f t="shared" si="140"/>
        <v>No</v>
      </c>
      <c r="M2268">
        <v>6</v>
      </c>
      <c r="N2268" t="str" cm="1">
        <f t="array" ref="N2268">_xlfn.IFS(M2268&lt;=2,"Small",M2268&lt;=5,"Medium",M2268&gt;5,"Large")</f>
        <v>Large</v>
      </c>
      <c r="O2268" s="50">
        <v>140</v>
      </c>
      <c r="P2268" s="67">
        <f t="shared" si="141"/>
        <v>0.03</v>
      </c>
      <c r="Q2268" s="52">
        <v>5</v>
      </c>
      <c r="R2268" s="52" t="str" cm="1">
        <f t="array" ref="R2268">_xlfn.IFS(ROUND(Q2268,0)=5,"Excellent",ROUND(Q2268,0)=4,"Good",ROUND(Q2268,0)=3,"Ok",ROUND(Q2268,0)&lt;3,"Bad")</f>
        <v>Excellent</v>
      </c>
      <c r="S2268">
        <v>29</v>
      </c>
      <c r="T2268" t="str">
        <f t="shared" si="142"/>
        <v>No</v>
      </c>
      <c r="U2268" s="65">
        <v>42771</v>
      </c>
      <c r="V2268" s="65">
        <v>43831</v>
      </c>
      <c r="W2268">
        <v>342</v>
      </c>
      <c r="X2268" t="str">
        <f t="shared" si="143"/>
        <v>Active</v>
      </c>
      <c r="Y2268" t="s">
        <v>15616</v>
      </c>
    </row>
    <row r="2269" spans="1:25" x14ac:dyDescent="0.25">
      <c r="A2269">
        <v>2268</v>
      </c>
      <c r="B2269" t="s">
        <v>1673</v>
      </c>
      <c r="C2269">
        <v>3020</v>
      </c>
      <c r="D2269" t="str">
        <f>VLOOKUP($C2269,Hosts!$A:$O,10,0)</f>
        <v>New York</v>
      </c>
      <c r="E2269" s="67">
        <f>INDEX(Hosts!$A:$O,MATCH(Places!$C2269,Hosts!$A:$A,0),MATCH(Places!E$1,Hosts!$1:$1,0))</f>
        <v>0.55000000000000004</v>
      </c>
      <c r="F2269" s="67">
        <f>INDEX(Hosts!$A:$O,MATCH(Places!$C2269,Hosts!$A:$A,0),MATCH(Places!F$1,Hosts!$1:$1,0))</f>
        <v>0</v>
      </c>
      <c r="G2269" s="67" t="str">
        <f>INDEX(Hosts!$A:$O,MATCH(Places!$C2269,Hosts!$A:$A,0),MATCH(Places!G$1,Hosts!$1:$1,0))</f>
        <v>No</v>
      </c>
      <c r="H2269">
        <v>15</v>
      </c>
      <c r="I2269" t="str">
        <f>VLOOKUP($H2269,Neighborhoods!$A:$C,2,0)</f>
        <v>Manhattan</v>
      </c>
      <c r="J2269" t="str">
        <f>VLOOKUP($H2269,Neighborhoods!$A:$C,3,0)</f>
        <v>East Village</v>
      </c>
      <c r="K2269" t="s">
        <v>11822</v>
      </c>
      <c r="L2269" t="str">
        <f t="shared" si="140"/>
        <v>No</v>
      </c>
      <c r="M2269">
        <v>2</v>
      </c>
      <c r="N2269" t="str" cm="1">
        <f t="array" ref="N2269">_xlfn.IFS(M2269&lt;=2,"Small",M2269&lt;=5,"Medium",M2269&gt;5,"Large")</f>
        <v>Small</v>
      </c>
      <c r="O2269" s="50">
        <v>115</v>
      </c>
      <c r="P2269" s="67">
        <f t="shared" si="141"/>
        <v>0.03</v>
      </c>
      <c r="Q2269" s="52">
        <v>5</v>
      </c>
      <c r="R2269" s="52" t="str" cm="1">
        <f t="array" ref="R2269">_xlfn.IFS(ROUND(Q2269,0)=5,"Excellent",ROUND(Q2269,0)=4,"Good",ROUND(Q2269,0)=3,"Ok",ROUND(Q2269,0)&lt;3,"Bad")</f>
        <v>Excellent</v>
      </c>
      <c r="S2269">
        <v>4</v>
      </c>
      <c r="T2269" t="str">
        <f t="shared" si="142"/>
        <v>No</v>
      </c>
      <c r="U2269" s="65">
        <v>42720</v>
      </c>
      <c r="V2269" s="65">
        <v>43054</v>
      </c>
      <c r="W2269">
        <v>3</v>
      </c>
      <c r="X2269" t="str">
        <f t="shared" si="143"/>
        <v>Active</v>
      </c>
      <c r="Y2269" t="s">
        <v>15615</v>
      </c>
    </row>
    <row r="2270" spans="1:25" x14ac:dyDescent="0.25">
      <c r="A2270">
        <v>2269</v>
      </c>
      <c r="B2270" t="s">
        <v>1674</v>
      </c>
      <c r="C2270">
        <v>2742</v>
      </c>
      <c r="D2270" t="str">
        <f>VLOOKUP($C2270,Hosts!$A:$O,10,0)</f>
        <v>California</v>
      </c>
      <c r="E2270" s="67">
        <f>INDEX(Hosts!$A:$O,MATCH(Places!$C2270,Hosts!$A:$A,0),MATCH(Places!E$1,Hosts!$1:$1,0))</f>
        <v>0.81</v>
      </c>
      <c r="F2270" s="67">
        <f>INDEX(Hosts!$A:$O,MATCH(Places!$C2270,Hosts!$A:$A,0),MATCH(Places!F$1,Hosts!$1:$1,0))</f>
        <v>1</v>
      </c>
      <c r="G2270" s="67" t="str">
        <f>INDEX(Hosts!$A:$O,MATCH(Places!$C2270,Hosts!$A:$A,0),MATCH(Places!G$1,Hosts!$1:$1,0))</f>
        <v>No</v>
      </c>
      <c r="H2270">
        <v>18</v>
      </c>
      <c r="I2270" t="str">
        <f>VLOOKUP($H2270,Neighborhoods!$A:$C,2,0)</f>
        <v>Manhattan</v>
      </c>
      <c r="J2270" t="str">
        <f>VLOOKUP($H2270,Neighborhoods!$A:$C,3,0)</f>
        <v>Midtown</v>
      </c>
      <c r="K2270" t="s">
        <v>11822</v>
      </c>
      <c r="L2270" t="str">
        <f t="shared" si="140"/>
        <v>No</v>
      </c>
      <c r="M2270">
        <v>4</v>
      </c>
      <c r="N2270" t="str" cm="1">
        <f t="array" ref="N2270">_xlfn.IFS(M2270&lt;=2,"Small",M2270&lt;=5,"Medium",M2270&gt;5,"Large")</f>
        <v>Medium</v>
      </c>
      <c r="O2270" s="50">
        <v>412</v>
      </c>
      <c r="P2270" s="67">
        <f t="shared" si="141"/>
        <v>0.04</v>
      </c>
      <c r="Q2270" s="52">
        <v>4.67</v>
      </c>
      <c r="R2270" s="52" t="str" cm="1">
        <f t="array" ref="R2270">_xlfn.IFS(ROUND(Q2270,0)=5,"Excellent",ROUND(Q2270,0)=4,"Good",ROUND(Q2270,0)=3,"Ok",ROUND(Q2270,0)&lt;3,"Bad")</f>
        <v>Excellent</v>
      </c>
      <c r="S2270">
        <v>3</v>
      </c>
      <c r="T2270" t="str">
        <f t="shared" si="142"/>
        <v>No</v>
      </c>
      <c r="U2270" s="65">
        <v>42712</v>
      </c>
      <c r="V2270" s="65">
        <v>43451</v>
      </c>
      <c r="W2270">
        <v>354</v>
      </c>
      <c r="X2270" t="str">
        <f t="shared" si="143"/>
        <v>Active</v>
      </c>
      <c r="Y2270" t="s">
        <v>15616</v>
      </c>
    </row>
    <row r="2271" spans="1:25" x14ac:dyDescent="0.25">
      <c r="A2271">
        <v>2270</v>
      </c>
      <c r="B2271" t="s">
        <v>1675</v>
      </c>
      <c r="C2271">
        <v>3021</v>
      </c>
      <c r="D2271" t="str">
        <f>VLOOKUP($C2271,Hosts!$A:$O,10,0)</f>
        <v>New York</v>
      </c>
      <c r="E2271" s="67">
        <f>INDEX(Hosts!$A:$O,MATCH(Places!$C2271,Hosts!$A:$A,0),MATCH(Places!E$1,Hosts!$1:$1,0))</f>
        <v>1</v>
      </c>
      <c r="F2271" s="67">
        <f>INDEX(Hosts!$A:$O,MATCH(Places!$C2271,Hosts!$A:$A,0),MATCH(Places!F$1,Hosts!$1:$1,0))</f>
        <v>0.94</v>
      </c>
      <c r="G2271" s="67" t="str">
        <f>INDEX(Hosts!$A:$O,MATCH(Places!$C2271,Hosts!$A:$A,0),MATCH(Places!G$1,Hosts!$1:$1,0))</f>
        <v>No</v>
      </c>
      <c r="H2271">
        <v>10</v>
      </c>
      <c r="I2271" t="str">
        <f>VLOOKUP($H2271,Neighborhoods!$A:$C,2,0)</f>
        <v>Brooklyn</v>
      </c>
      <c r="J2271" t="str">
        <f>VLOOKUP($H2271,Neighborhoods!$A:$C,3,0)</f>
        <v>East Flatbush</v>
      </c>
      <c r="K2271" t="s">
        <v>11822</v>
      </c>
      <c r="L2271" t="str">
        <f t="shared" si="140"/>
        <v>No</v>
      </c>
      <c r="M2271">
        <v>8</v>
      </c>
      <c r="N2271" t="str" cm="1">
        <f t="array" ref="N2271">_xlfn.IFS(M2271&lt;=2,"Small",M2271&lt;=5,"Medium",M2271&gt;5,"Large")</f>
        <v>Large</v>
      </c>
      <c r="O2271" s="50">
        <v>210</v>
      </c>
      <c r="P2271" s="67">
        <f t="shared" si="141"/>
        <v>0.04</v>
      </c>
      <c r="Q2271" s="52">
        <v>4.63</v>
      </c>
      <c r="R2271" s="52" t="str" cm="1">
        <f t="array" ref="R2271">_xlfn.IFS(ROUND(Q2271,0)=5,"Excellent",ROUND(Q2271,0)=4,"Good",ROUND(Q2271,0)=3,"Ok",ROUND(Q2271,0)&lt;3,"Bad")</f>
        <v>Excellent</v>
      </c>
      <c r="S2271">
        <v>81</v>
      </c>
      <c r="T2271" t="str">
        <f t="shared" si="142"/>
        <v>No</v>
      </c>
      <c r="U2271" s="65">
        <v>42701</v>
      </c>
      <c r="V2271" s="65">
        <v>44038</v>
      </c>
      <c r="W2271">
        <v>177</v>
      </c>
      <c r="X2271" t="str">
        <f t="shared" si="143"/>
        <v>Active</v>
      </c>
      <c r="Y2271" t="s">
        <v>15615</v>
      </c>
    </row>
    <row r="2272" spans="1:25" x14ac:dyDescent="0.25">
      <c r="A2272">
        <v>2271</v>
      </c>
      <c r="B2272" t="s">
        <v>1676</v>
      </c>
      <c r="C2272">
        <v>3018</v>
      </c>
      <c r="D2272" t="str">
        <f>VLOOKUP($C2272,Hosts!$A:$O,10,0)</f>
        <v>New York</v>
      </c>
      <c r="E2272" s="67">
        <f>INDEX(Hosts!$A:$O,MATCH(Places!$C2272,Hosts!$A:$A,0),MATCH(Places!E$1,Hosts!$1:$1,0))</f>
        <v>1</v>
      </c>
      <c r="F2272" s="67">
        <f>INDEX(Hosts!$A:$O,MATCH(Places!$C2272,Hosts!$A:$A,0),MATCH(Places!F$1,Hosts!$1:$1,0))</f>
        <v>0.97</v>
      </c>
      <c r="G2272" s="67" t="str">
        <f>INDEX(Hosts!$A:$O,MATCH(Places!$C2272,Hosts!$A:$A,0),MATCH(Places!G$1,Hosts!$1:$1,0))</f>
        <v>Yes</v>
      </c>
      <c r="H2272">
        <v>28</v>
      </c>
      <c r="I2272" t="str">
        <f>VLOOKUP($H2272,Neighborhoods!$A:$C,2,0)</f>
        <v>Staten Island</v>
      </c>
      <c r="J2272" t="str">
        <f>VLOOKUP($H2272,Neighborhoods!$A:$C,3,0)</f>
        <v>St. George</v>
      </c>
      <c r="K2272" t="s">
        <v>1</v>
      </c>
      <c r="L2272" t="str">
        <f t="shared" si="140"/>
        <v>Yes</v>
      </c>
      <c r="M2272">
        <v>4</v>
      </c>
      <c r="N2272" t="str" cm="1">
        <f t="array" ref="N2272">_xlfn.IFS(M2272&lt;=2,"Small",M2272&lt;=5,"Medium",M2272&gt;5,"Large")</f>
        <v>Medium</v>
      </c>
      <c r="O2272" s="50">
        <v>100</v>
      </c>
      <c r="P2272" s="67">
        <f t="shared" si="141"/>
        <v>0.03</v>
      </c>
      <c r="Q2272" s="52">
        <v>5</v>
      </c>
      <c r="R2272" s="52" t="str" cm="1">
        <f t="array" ref="R2272">_xlfn.IFS(ROUND(Q2272,0)=5,"Excellent",ROUND(Q2272,0)=4,"Good",ROUND(Q2272,0)=3,"Ok",ROUND(Q2272,0)&lt;3,"Bad")</f>
        <v>Excellent</v>
      </c>
      <c r="S2272">
        <v>23</v>
      </c>
      <c r="T2272" t="str">
        <f t="shared" si="142"/>
        <v>No</v>
      </c>
      <c r="U2272" s="65">
        <v>42699</v>
      </c>
      <c r="V2272" s="65">
        <v>43829</v>
      </c>
      <c r="W2272">
        <v>343</v>
      </c>
      <c r="X2272" t="str">
        <f t="shared" si="143"/>
        <v>Active</v>
      </c>
      <c r="Y2272" t="s">
        <v>15615</v>
      </c>
    </row>
    <row r="2273" spans="1:25" x14ac:dyDescent="0.25">
      <c r="A2273">
        <v>2272</v>
      </c>
      <c r="B2273" t="s">
        <v>14337</v>
      </c>
      <c r="C2273">
        <v>417</v>
      </c>
      <c r="D2273" t="str">
        <f>VLOOKUP($C2273,Hosts!$A:$O,10,0)</f>
        <v>New York</v>
      </c>
      <c r="E2273" s="67">
        <f>INDEX(Hosts!$A:$O,MATCH(Places!$C2273,Hosts!$A:$A,0),MATCH(Places!E$1,Hosts!$1:$1,0))</f>
        <v>0.25</v>
      </c>
      <c r="F2273" s="67">
        <f>INDEX(Hosts!$A:$O,MATCH(Places!$C2273,Hosts!$A:$A,0),MATCH(Places!F$1,Hosts!$1:$1,0))</f>
        <v>0.27</v>
      </c>
      <c r="G2273" s="67" t="str">
        <f>INDEX(Hosts!$A:$O,MATCH(Places!$C2273,Hosts!$A:$A,0),MATCH(Places!G$1,Hosts!$1:$1,0))</f>
        <v>No</v>
      </c>
      <c r="H2273">
        <v>20</v>
      </c>
      <c r="I2273" t="str">
        <f>VLOOKUP($H2273,Neighborhoods!$A:$C,2,0)</f>
        <v>Manhattan</v>
      </c>
      <c r="J2273" t="str">
        <f>VLOOKUP($H2273,Neighborhoods!$A:$C,3,0)</f>
        <v>Upper West Side</v>
      </c>
      <c r="K2273" t="s">
        <v>11822</v>
      </c>
      <c r="L2273" t="str">
        <f t="shared" si="140"/>
        <v>No</v>
      </c>
      <c r="M2273">
        <v>4</v>
      </c>
      <c r="N2273" t="str" cm="1">
        <f t="array" ref="N2273">_xlfn.IFS(M2273&lt;=2,"Small",M2273&lt;=5,"Medium",M2273&gt;5,"Large")</f>
        <v>Medium</v>
      </c>
      <c r="O2273" s="50">
        <v>199</v>
      </c>
      <c r="P2273" s="67">
        <f t="shared" si="141"/>
        <v>0.03</v>
      </c>
      <c r="Q2273" s="52">
        <v>5</v>
      </c>
      <c r="R2273" s="52" t="str" cm="1">
        <f t="array" ref="R2273">_xlfn.IFS(ROUND(Q2273,0)=5,"Excellent",ROUND(Q2273,0)=4,"Good",ROUND(Q2273,0)=3,"Ok",ROUND(Q2273,0)&lt;3,"Bad")</f>
        <v>Excellent</v>
      </c>
      <c r="S2273">
        <v>9</v>
      </c>
      <c r="T2273" t="str">
        <f t="shared" si="142"/>
        <v>No</v>
      </c>
      <c r="U2273" s="65">
        <v>42671</v>
      </c>
      <c r="V2273" s="65">
        <v>43832</v>
      </c>
      <c r="W2273">
        <v>62</v>
      </c>
      <c r="X2273" t="str">
        <f t="shared" si="143"/>
        <v>Active</v>
      </c>
      <c r="Y2273" t="s">
        <v>15615</v>
      </c>
    </row>
    <row r="2274" spans="1:25" x14ac:dyDescent="0.25">
      <c r="A2274">
        <v>2273</v>
      </c>
      <c r="B2274" t="s">
        <v>14922</v>
      </c>
      <c r="C2274">
        <v>2264</v>
      </c>
      <c r="D2274" t="str">
        <f>VLOOKUP($C2274,Hosts!$A:$O,10,0)</f>
        <v>New York</v>
      </c>
      <c r="E2274" s="67">
        <f>INDEX(Hosts!$A:$O,MATCH(Places!$C2274,Hosts!$A:$A,0),MATCH(Places!E$1,Hosts!$1:$1,0))</f>
        <v>0.98</v>
      </c>
      <c r="F2274" s="67">
        <f>INDEX(Hosts!$A:$O,MATCH(Places!$C2274,Hosts!$A:$A,0),MATCH(Places!F$1,Hosts!$1:$1,0))</f>
        <v>0.96</v>
      </c>
      <c r="G2274" s="67" t="str">
        <f>INDEX(Hosts!$A:$O,MATCH(Places!$C2274,Hosts!$A:$A,0),MATCH(Places!G$1,Hosts!$1:$1,0))</f>
        <v>Yes</v>
      </c>
      <c r="H2274">
        <v>8</v>
      </c>
      <c r="I2274" t="str">
        <f>VLOOKUP($H2274,Neighborhoods!$A:$C,2,0)</f>
        <v>Brooklyn</v>
      </c>
      <c r="J2274" t="str">
        <f>VLOOKUP($H2274,Neighborhoods!$A:$C,3,0)</f>
        <v>Bushwick</v>
      </c>
      <c r="K2274" t="s">
        <v>11822</v>
      </c>
      <c r="L2274" t="str">
        <f t="shared" si="140"/>
        <v>No</v>
      </c>
      <c r="M2274">
        <v>2</v>
      </c>
      <c r="N2274" t="str" cm="1">
        <f t="array" ref="N2274">_xlfn.IFS(M2274&lt;=2,"Small",M2274&lt;=5,"Medium",M2274&gt;5,"Large")</f>
        <v>Small</v>
      </c>
      <c r="O2274" s="50">
        <v>70</v>
      </c>
      <c r="P2274" s="67">
        <f t="shared" si="141"/>
        <v>0.03</v>
      </c>
      <c r="Q2274" s="52">
        <v>4.96</v>
      </c>
      <c r="R2274" s="52" t="str" cm="1">
        <f t="array" ref="R2274">_xlfn.IFS(ROUND(Q2274,0)=5,"Excellent",ROUND(Q2274,0)=4,"Good",ROUND(Q2274,0)=3,"Ok",ROUND(Q2274,0)&lt;3,"Bad")</f>
        <v>Excellent</v>
      </c>
      <c r="S2274">
        <v>131</v>
      </c>
      <c r="T2274" t="str">
        <f t="shared" si="142"/>
        <v>Yes</v>
      </c>
      <c r="U2274" s="65">
        <v>42652</v>
      </c>
      <c r="V2274" s="65">
        <v>44004</v>
      </c>
      <c r="W2274">
        <v>281</v>
      </c>
      <c r="X2274" t="str">
        <f t="shared" si="143"/>
        <v>Active</v>
      </c>
      <c r="Y2274" t="s">
        <v>15615</v>
      </c>
    </row>
    <row r="2275" spans="1:25" x14ac:dyDescent="0.25">
      <c r="A2275">
        <v>2274</v>
      </c>
      <c r="B2275" t="s">
        <v>13290</v>
      </c>
      <c r="C2275">
        <v>2145</v>
      </c>
      <c r="D2275" t="str">
        <f>VLOOKUP($C2275,Hosts!$A:$O,10,0)</f>
        <v>New York</v>
      </c>
      <c r="E2275" s="67">
        <f>INDEX(Hosts!$A:$O,MATCH(Places!$C2275,Hosts!$A:$A,0),MATCH(Places!E$1,Hosts!$1:$1,0))</f>
        <v>1</v>
      </c>
      <c r="F2275" s="67">
        <f>INDEX(Hosts!$A:$O,MATCH(Places!$C2275,Hosts!$A:$A,0),MATCH(Places!F$1,Hosts!$1:$1,0))</f>
        <v>0.33</v>
      </c>
      <c r="G2275" s="67" t="str">
        <f>INDEX(Hosts!$A:$O,MATCH(Places!$C2275,Hosts!$A:$A,0),MATCH(Places!G$1,Hosts!$1:$1,0))</f>
        <v>No</v>
      </c>
      <c r="H2275">
        <v>7</v>
      </c>
      <c r="I2275" t="str">
        <f>VLOOKUP($H2275,Neighborhoods!$A:$C,2,0)</f>
        <v>Brooklyn</v>
      </c>
      <c r="J2275" t="str">
        <f>VLOOKUP($H2275,Neighborhoods!$A:$C,3,0)</f>
        <v>Bedford-Stuyvesant</v>
      </c>
      <c r="K2275" t="s">
        <v>1</v>
      </c>
      <c r="L2275" t="str">
        <f t="shared" si="140"/>
        <v>Yes</v>
      </c>
      <c r="M2275">
        <v>2</v>
      </c>
      <c r="N2275" t="str" cm="1">
        <f t="array" ref="N2275">_xlfn.IFS(M2275&lt;=2,"Small",M2275&lt;=5,"Medium",M2275&gt;5,"Large")</f>
        <v>Small</v>
      </c>
      <c r="O2275" s="50">
        <v>41</v>
      </c>
      <c r="P2275" s="67">
        <f t="shared" si="141"/>
        <v>0.03</v>
      </c>
      <c r="Q2275" s="52">
        <v>5</v>
      </c>
      <c r="R2275" s="52" t="str" cm="1">
        <f t="array" ref="R2275">_xlfn.IFS(ROUND(Q2275,0)=5,"Excellent",ROUND(Q2275,0)=4,"Good",ROUND(Q2275,0)=3,"Ok",ROUND(Q2275,0)&lt;3,"Bad")</f>
        <v>Excellent</v>
      </c>
      <c r="S2275">
        <v>5</v>
      </c>
      <c r="T2275" t="str">
        <f t="shared" si="142"/>
        <v>No</v>
      </c>
      <c r="U2275" s="65">
        <v>42687</v>
      </c>
      <c r="V2275" s="65">
        <v>43100</v>
      </c>
      <c r="W2275">
        <v>0</v>
      </c>
      <c r="X2275" t="str">
        <f t="shared" si="143"/>
        <v>Inactive</v>
      </c>
      <c r="Y2275" t="s">
        <v>15615</v>
      </c>
    </row>
    <row r="2276" spans="1:25" x14ac:dyDescent="0.25">
      <c r="A2276">
        <v>2275</v>
      </c>
      <c r="B2276" t="s">
        <v>14813</v>
      </c>
      <c r="C2276">
        <v>2732</v>
      </c>
      <c r="D2276" t="str">
        <f>VLOOKUP($C2276,Hosts!$A:$O,10,0)</f>
        <v>New York</v>
      </c>
      <c r="E2276" s="67">
        <f>INDEX(Hosts!$A:$O,MATCH(Places!$C2276,Hosts!$A:$A,0),MATCH(Places!E$1,Hosts!$1:$1,0))</f>
        <v>0.5</v>
      </c>
      <c r="F2276" s="67">
        <f>INDEX(Hosts!$A:$O,MATCH(Places!$C2276,Hosts!$A:$A,0),MATCH(Places!F$1,Hosts!$1:$1,0))</f>
        <v>1</v>
      </c>
      <c r="G2276" s="67" t="str">
        <f>INDEX(Hosts!$A:$O,MATCH(Places!$C2276,Hosts!$A:$A,0),MATCH(Places!G$1,Hosts!$1:$1,0))</f>
        <v>No</v>
      </c>
      <c r="H2276">
        <v>25</v>
      </c>
      <c r="I2276" t="str">
        <f>VLOOKUP($H2276,Neighborhoods!$A:$C,2,0)</f>
        <v>Queens</v>
      </c>
      <c r="J2276" t="str">
        <f>VLOOKUP($H2276,Neighborhoods!$A:$C,3,0)</f>
        <v>Ridgewood</v>
      </c>
      <c r="K2276" t="s">
        <v>1</v>
      </c>
      <c r="L2276" t="str">
        <f t="shared" si="140"/>
        <v>Yes</v>
      </c>
      <c r="M2276">
        <v>2</v>
      </c>
      <c r="N2276" t="str" cm="1">
        <f t="array" ref="N2276">_xlfn.IFS(M2276&lt;=2,"Small",M2276&lt;=5,"Medium",M2276&gt;5,"Large")</f>
        <v>Small</v>
      </c>
      <c r="O2276" s="50">
        <v>30</v>
      </c>
      <c r="P2276" s="67">
        <f t="shared" si="141"/>
        <v>0.03</v>
      </c>
      <c r="Q2276" s="52">
        <v>4.21</v>
      </c>
      <c r="R2276" s="52" t="str" cm="1">
        <f t="array" ref="R2276">_xlfn.IFS(ROUND(Q2276,0)=5,"Excellent",ROUND(Q2276,0)=4,"Good",ROUND(Q2276,0)=3,"Ok",ROUND(Q2276,0)&lt;3,"Bad")</f>
        <v>Good</v>
      </c>
      <c r="S2276">
        <v>28</v>
      </c>
      <c r="T2276" t="str">
        <f t="shared" si="142"/>
        <v>No</v>
      </c>
      <c r="U2276" s="65">
        <v>42690</v>
      </c>
      <c r="V2276" s="65">
        <v>44008</v>
      </c>
      <c r="W2276">
        <v>331</v>
      </c>
      <c r="X2276" t="str">
        <f t="shared" si="143"/>
        <v>Active</v>
      </c>
      <c r="Y2276" t="s">
        <v>15616</v>
      </c>
    </row>
    <row r="2277" spans="1:25" x14ac:dyDescent="0.25">
      <c r="A2277">
        <v>2276</v>
      </c>
      <c r="B2277" t="s">
        <v>1677</v>
      </c>
      <c r="C2277">
        <v>2568</v>
      </c>
      <c r="D2277" t="str">
        <f>VLOOKUP($C2277,Hosts!$A:$O,10,0)</f>
        <v>New York</v>
      </c>
      <c r="E2277" s="67">
        <f>INDEX(Hosts!$A:$O,MATCH(Places!$C2277,Hosts!$A:$A,0),MATCH(Places!E$1,Hosts!$1:$1,0))</f>
        <v>0.33</v>
      </c>
      <c r="F2277" s="67">
        <f>INDEX(Hosts!$A:$O,MATCH(Places!$C2277,Hosts!$A:$A,0),MATCH(Places!F$1,Hosts!$1:$1,0))</f>
        <v>0.65</v>
      </c>
      <c r="G2277" s="67" t="str">
        <f>INDEX(Hosts!$A:$O,MATCH(Places!$C2277,Hosts!$A:$A,0),MATCH(Places!G$1,Hosts!$1:$1,0))</f>
        <v>No</v>
      </c>
      <c r="H2277">
        <v>9</v>
      </c>
      <c r="I2277" t="str">
        <f>VLOOKUP($H2277,Neighborhoods!$A:$C,2,0)</f>
        <v>Brooklyn</v>
      </c>
      <c r="J2277" t="str">
        <f>VLOOKUP($H2277,Neighborhoods!$A:$C,3,0)</f>
        <v>Crown Heights</v>
      </c>
      <c r="K2277" t="s">
        <v>1</v>
      </c>
      <c r="L2277" t="str">
        <f t="shared" si="140"/>
        <v>Yes</v>
      </c>
      <c r="M2277">
        <v>2</v>
      </c>
      <c r="N2277" t="str" cm="1">
        <f t="array" ref="N2277">_xlfn.IFS(M2277&lt;=2,"Small",M2277&lt;=5,"Medium",M2277&gt;5,"Large")</f>
        <v>Small</v>
      </c>
      <c r="O2277" s="50">
        <v>65</v>
      </c>
      <c r="P2277" s="67">
        <f t="shared" si="141"/>
        <v>0.03</v>
      </c>
      <c r="Q2277" s="52">
        <v>5</v>
      </c>
      <c r="R2277" s="52" t="str" cm="1">
        <f t="array" ref="R2277">_xlfn.IFS(ROUND(Q2277,0)=5,"Excellent",ROUND(Q2277,0)=4,"Good",ROUND(Q2277,0)=3,"Ok",ROUND(Q2277,0)&lt;3,"Bad")</f>
        <v>Excellent</v>
      </c>
      <c r="S2277">
        <v>3</v>
      </c>
      <c r="T2277" t="str">
        <f t="shared" si="142"/>
        <v>No</v>
      </c>
      <c r="U2277" s="65">
        <v>43459</v>
      </c>
      <c r="V2277" s="65">
        <v>43900</v>
      </c>
      <c r="W2277">
        <v>2</v>
      </c>
      <c r="X2277" t="str">
        <f t="shared" si="143"/>
        <v>Active</v>
      </c>
      <c r="Y2277" t="s">
        <v>15616</v>
      </c>
    </row>
    <row r="2278" spans="1:25" x14ac:dyDescent="0.25">
      <c r="A2278">
        <v>2277</v>
      </c>
      <c r="B2278" t="s">
        <v>14562</v>
      </c>
      <c r="C2278">
        <v>3016</v>
      </c>
      <c r="D2278" t="str">
        <f>VLOOKUP($C2278,Hosts!$A:$O,10,0)</f>
        <v>New York</v>
      </c>
      <c r="E2278" s="67">
        <f>INDEX(Hosts!$A:$O,MATCH(Places!$C2278,Hosts!$A:$A,0),MATCH(Places!E$1,Hosts!$1:$1,0))</f>
        <v>0.5</v>
      </c>
      <c r="F2278" s="67">
        <f>INDEX(Hosts!$A:$O,MATCH(Places!$C2278,Hosts!$A:$A,0),MATCH(Places!F$1,Hosts!$1:$1,0))</f>
        <v>1</v>
      </c>
      <c r="G2278" s="67" t="str">
        <f>INDEX(Hosts!$A:$O,MATCH(Places!$C2278,Hosts!$A:$A,0),MATCH(Places!G$1,Hosts!$1:$1,0))</f>
        <v>No</v>
      </c>
      <c r="H2278">
        <v>16</v>
      </c>
      <c r="I2278" t="str">
        <f>VLOOKUP($H2278,Neighborhoods!$A:$C,2,0)</f>
        <v>Manhattan</v>
      </c>
      <c r="J2278" t="str">
        <f>VLOOKUP($H2278,Neighborhoods!$A:$C,3,0)</f>
        <v>Harlem</v>
      </c>
      <c r="K2278" t="s">
        <v>11822</v>
      </c>
      <c r="L2278" t="str">
        <f t="shared" si="140"/>
        <v>No</v>
      </c>
      <c r="M2278">
        <v>12</v>
      </c>
      <c r="N2278" t="str" cm="1">
        <f t="array" ref="N2278">_xlfn.IFS(M2278&lt;=2,"Small",M2278&lt;=5,"Medium",M2278&gt;5,"Large")</f>
        <v>Large</v>
      </c>
      <c r="O2278" s="50">
        <v>350</v>
      </c>
      <c r="P2278" s="67">
        <f t="shared" si="141"/>
        <v>0.04</v>
      </c>
      <c r="Q2278" s="52">
        <v>4.43</v>
      </c>
      <c r="R2278" s="52" t="str" cm="1">
        <f t="array" ref="R2278">_xlfn.IFS(ROUND(Q2278,0)=5,"Excellent",ROUND(Q2278,0)=4,"Good",ROUND(Q2278,0)=3,"Ok",ROUND(Q2278,0)&lt;3,"Bad")</f>
        <v>Good</v>
      </c>
      <c r="S2278">
        <v>79</v>
      </c>
      <c r="T2278" t="str">
        <f t="shared" si="142"/>
        <v>No</v>
      </c>
      <c r="U2278" s="65">
        <v>42680</v>
      </c>
      <c r="V2278" s="65">
        <v>43744</v>
      </c>
      <c r="W2278">
        <v>363</v>
      </c>
      <c r="X2278" t="str">
        <f t="shared" si="143"/>
        <v>Active</v>
      </c>
      <c r="Y2278" t="s">
        <v>15616</v>
      </c>
    </row>
    <row r="2279" spans="1:25" x14ac:dyDescent="0.25">
      <c r="A2279">
        <v>2278</v>
      </c>
      <c r="B2279" t="s">
        <v>1678</v>
      </c>
      <c r="C2279">
        <v>1551</v>
      </c>
      <c r="D2279" t="str">
        <f>VLOOKUP($C2279,Hosts!$A:$O,10,0)</f>
        <v>New York</v>
      </c>
      <c r="E2279" s="67">
        <f>INDEX(Hosts!$A:$O,MATCH(Places!$C2279,Hosts!$A:$A,0),MATCH(Places!E$1,Hosts!$1:$1,0))</f>
        <v>1</v>
      </c>
      <c r="F2279" s="67">
        <f>INDEX(Hosts!$A:$O,MATCH(Places!$C2279,Hosts!$A:$A,0),MATCH(Places!F$1,Hosts!$1:$1,0))</f>
        <v>0.21</v>
      </c>
      <c r="G2279" s="67" t="str">
        <f>INDEX(Hosts!$A:$O,MATCH(Places!$C2279,Hosts!$A:$A,0),MATCH(Places!G$1,Hosts!$1:$1,0))</f>
        <v>No</v>
      </c>
      <c r="H2279">
        <v>19</v>
      </c>
      <c r="I2279" t="str">
        <f>VLOOKUP($H2279,Neighborhoods!$A:$C,2,0)</f>
        <v>Manhattan</v>
      </c>
      <c r="J2279" t="str">
        <f>VLOOKUP($H2279,Neighborhoods!$A:$C,3,0)</f>
        <v>Upper East Side</v>
      </c>
      <c r="K2279" t="s">
        <v>11822</v>
      </c>
      <c r="L2279" t="str">
        <f t="shared" si="140"/>
        <v>No</v>
      </c>
      <c r="M2279">
        <v>5</v>
      </c>
      <c r="N2279" t="str" cm="1">
        <f t="array" ref="N2279">_xlfn.IFS(M2279&lt;=2,"Small",M2279&lt;=5,"Medium",M2279&gt;5,"Large")</f>
        <v>Medium</v>
      </c>
      <c r="O2279" s="50">
        <v>425</v>
      </c>
      <c r="P2279" s="67">
        <f t="shared" si="141"/>
        <v>0.04</v>
      </c>
      <c r="Q2279" s="52">
        <v>4.95</v>
      </c>
      <c r="R2279" s="52" t="str" cm="1">
        <f t="array" ref="R2279">_xlfn.IFS(ROUND(Q2279,0)=5,"Excellent",ROUND(Q2279,0)=4,"Good",ROUND(Q2279,0)=3,"Ok",ROUND(Q2279,0)&lt;3,"Bad")</f>
        <v>Excellent</v>
      </c>
      <c r="S2279">
        <v>21</v>
      </c>
      <c r="T2279" t="str">
        <f t="shared" si="142"/>
        <v>No</v>
      </c>
      <c r="U2279" s="65">
        <v>42722</v>
      </c>
      <c r="V2279" s="65">
        <v>43833</v>
      </c>
      <c r="W2279">
        <v>179</v>
      </c>
      <c r="X2279" t="str">
        <f t="shared" si="143"/>
        <v>Active</v>
      </c>
      <c r="Y2279" t="s">
        <v>15615</v>
      </c>
    </row>
    <row r="2280" spans="1:25" x14ac:dyDescent="0.25">
      <c r="A2280">
        <v>2279</v>
      </c>
      <c r="B2280" t="s">
        <v>1679</v>
      </c>
      <c r="C2280">
        <v>3018</v>
      </c>
      <c r="D2280" t="str">
        <f>VLOOKUP($C2280,Hosts!$A:$O,10,0)</f>
        <v>New York</v>
      </c>
      <c r="E2280" s="67">
        <f>INDEX(Hosts!$A:$O,MATCH(Places!$C2280,Hosts!$A:$A,0),MATCH(Places!E$1,Hosts!$1:$1,0))</f>
        <v>1</v>
      </c>
      <c r="F2280" s="67">
        <f>INDEX(Hosts!$A:$O,MATCH(Places!$C2280,Hosts!$A:$A,0),MATCH(Places!F$1,Hosts!$1:$1,0))</f>
        <v>0.97</v>
      </c>
      <c r="G2280" s="67" t="str">
        <f>INDEX(Hosts!$A:$O,MATCH(Places!$C2280,Hosts!$A:$A,0),MATCH(Places!G$1,Hosts!$1:$1,0))</f>
        <v>Yes</v>
      </c>
      <c r="H2280">
        <v>28</v>
      </c>
      <c r="I2280" t="str">
        <f>VLOOKUP($H2280,Neighborhoods!$A:$C,2,0)</f>
        <v>Staten Island</v>
      </c>
      <c r="J2280" t="str">
        <f>VLOOKUP($H2280,Neighborhoods!$A:$C,3,0)</f>
        <v>St. George</v>
      </c>
      <c r="K2280" t="s">
        <v>1</v>
      </c>
      <c r="L2280" t="str">
        <f t="shared" si="140"/>
        <v>Yes</v>
      </c>
      <c r="M2280">
        <v>2</v>
      </c>
      <c r="N2280" t="str" cm="1">
        <f t="array" ref="N2280">_xlfn.IFS(M2280&lt;=2,"Small",M2280&lt;=5,"Medium",M2280&gt;5,"Large")</f>
        <v>Small</v>
      </c>
      <c r="O2280" s="50">
        <v>50</v>
      </c>
      <c r="P2280" s="67">
        <f t="shared" si="141"/>
        <v>0.03</v>
      </c>
      <c r="Q2280" s="52">
        <v>4.99</v>
      </c>
      <c r="R2280" s="52" t="str" cm="1">
        <f t="array" ref="R2280">_xlfn.IFS(ROUND(Q2280,0)=5,"Excellent",ROUND(Q2280,0)=4,"Good",ROUND(Q2280,0)=3,"Ok",ROUND(Q2280,0)&lt;3,"Bad")</f>
        <v>Excellent</v>
      </c>
      <c r="S2280">
        <v>75</v>
      </c>
      <c r="T2280" t="str">
        <f t="shared" si="142"/>
        <v>No</v>
      </c>
      <c r="U2280" s="65">
        <v>42680</v>
      </c>
      <c r="V2280" s="65">
        <v>43906</v>
      </c>
      <c r="W2280">
        <v>343</v>
      </c>
      <c r="X2280" t="str">
        <f t="shared" si="143"/>
        <v>Active</v>
      </c>
      <c r="Y2280" t="s">
        <v>15616</v>
      </c>
    </row>
    <row r="2281" spans="1:25" x14ac:dyDescent="0.25">
      <c r="A2281">
        <v>2280</v>
      </c>
      <c r="B2281" t="s">
        <v>1680</v>
      </c>
      <c r="C2281">
        <v>2084</v>
      </c>
      <c r="D2281" t="str">
        <f>VLOOKUP($C2281,Hosts!$A:$O,10,0)</f>
        <v>New York</v>
      </c>
      <c r="E2281" s="67">
        <f>INDEX(Hosts!$A:$O,MATCH(Places!$C2281,Hosts!$A:$A,0),MATCH(Places!E$1,Hosts!$1:$1,0))</f>
        <v>0.79</v>
      </c>
      <c r="F2281" s="67">
        <f>INDEX(Hosts!$A:$O,MATCH(Places!$C2281,Hosts!$A:$A,0),MATCH(Places!F$1,Hosts!$1:$1,0))</f>
        <v>1</v>
      </c>
      <c r="G2281" s="67" t="str">
        <f>INDEX(Hosts!$A:$O,MATCH(Places!$C2281,Hosts!$A:$A,0),MATCH(Places!G$1,Hosts!$1:$1,0))</f>
        <v>Yes</v>
      </c>
      <c r="H2281">
        <v>21</v>
      </c>
      <c r="I2281" t="str">
        <f>VLOOKUP($H2281,Neighborhoods!$A:$C,2,0)</f>
        <v>Queens</v>
      </c>
      <c r="J2281" t="str">
        <f>VLOOKUP($H2281,Neighborhoods!$A:$C,3,0)</f>
        <v>Astoria</v>
      </c>
      <c r="K2281" t="s">
        <v>1</v>
      </c>
      <c r="L2281" t="str">
        <f t="shared" si="140"/>
        <v>Yes</v>
      </c>
      <c r="M2281">
        <v>2</v>
      </c>
      <c r="N2281" t="str" cm="1">
        <f t="array" ref="N2281">_xlfn.IFS(M2281&lt;=2,"Small",M2281&lt;=5,"Medium",M2281&gt;5,"Large")</f>
        <v>Small</v>
      </c>
      <c r="O2281" s="50">
        <v>68</v>
      </c>
      <c r="P2281" s="67">
        <f t="shared" si="141"/>
        <v>0.03</v>
      </c>
      <c r="Q2281" s="52">
        <v>4.87</v>
      </c>
      <c r="R2281" s="52" t="str" cm="1">
        <f t="array" ref="R2281">_xlfn.IFS(ROUND(Q2281,0)=5,"Excellent",ROUND(Q2281,0)=4,"Good",ROUND(Q2281,0)=3,"Ok",ROUND(Q2281,0)&lt;3,"Bad")</f>
        <v>Excellent</v>
      </c>
      <c r="S2281">
        <v>150</v>
      </c>
      <c r="T2281" t="str">
        <f t="shared" si="142"/>
        <v>Yes</v>
      </c>
      <c r="U2281" s="65">
        <v>42644</v>
      </c>
      <c r="V2281" s="65">
        <v>44031</v>
      </c>
      <c r="W2281">
        <v>15</v>
      </c>
      <c r="X2281" t="str">
        <f t="shared" si="143"/>
        <v>Active</v>
      </c>
      <c r="Y2281" t="s">
        <v>15616</v>
      </c>
    </row>
    <row r="2282" spans="1:25" x14ac:dyDescent="0.25">
      <c r="A2282">
        <v>2281</v>
      </c>
      <c r="B2282" t="s">
        <v>1681</v>
      </c>
      <c r="C2282">
        <v>309</v>
      </c>
      <c r="D2282" t="str">
        <f>VLOOKUP($C2282,Hosts!$A:$O,10,0)</f>
        <v>New York</v>
      </c>
      <c r="E2282" s="67">
        <f>INDEX(Hosts!$A:$O,MATCH(Places!$C2282,Hosts!$A:$A,0),MATCH(Places!E$1,Hosts!$1:$1,0))</f>
        <v>1</v>
      </c>
      <c r="F2282" s="67">
        <f>INDEX(Hosts!$A:$O,MATCH(Places!$C2282,Hosts!$A:$A,0),MATCH(Places!F$1,Hosts!$1:$1,0))</f>
        <v>1</v>
      </c>
      <c r="G2282" s="67" t="str">
        <f>INDEX(Hosts!$A:$O,MATCH(Places!$C2282,Hosts!$A:$A,0),MATCH(Places!G$1,Hosts!$1:$1,0))</f>
        <v>No</v>
      </c>
      <c r="H2282">
        <v>20</v>
      </c>
      <c r="I2282" t="str">
        <f>VLOOKUP($H2282,Neighborhoods!$A:$C,2,0)</f>
        <v>Manhattan</v>
      </c>
      <c r="J2282" t="str">
        <f>VLOOKUP($H2282,Neighborhoods!$A:$C,3,0)</f>
        <v>Upper West Side</v>
      </c>
      <c r="K2282" t="s">
        <v>11822</v>
      </c>
      <c r="L2282" t="str">
        <f t="shared" si="140"/>
        <v>No</v>
      </c>
      <c r="M2282">
        <v>3</v>
      </c>
      <c r="N2282" t="str" cm="1">
        <f t="array" ref="N2282">_xlfn.IFS(M2282&lt;=2,"Small",M2282&lt;=5,"Medium",M2282&gt;5,"Large")</f>
        <v>Medium</v>
      </c>
      <c r="O2282" s="50">
        <v>1000</v>
      </c>
      <c r="P2282" s="67">
        <f t="shared" si="141"/>
        <v>7.0000000000000007E-2</v>
      </c>
      <c r="Q2282" s="52">
        <v>4.88</v>
      </c>
      <c r="R2282" s="52" t="str" cm="1">
        <f t="array" ref="R2282">_xlfn.IFS(ROUND(Q2282,0)=5,"Excellent",ROUND(Q2282,0)=4,"Good",ROUND(Q2282,0)=3,"Ok",ROUND(Q2282,0)&lt;3,"Bad")</f>
        <v>Excellent</v>
      </c>
      <c r="S2282">
        <v>17</v>
      </c>
      <c r="T2282" t="str">
        <f t="shared" si="142"/>
        <v>No</v>
      </c>
      <c r="U2282" s="65">
        <v>42648</v>
      </c>
      <c r="V2282" s="65">
        <v>42841</v>
      </c>
      <c r="W2282">
        <v>365</v>
      </c>
      <c r="X2282" t="str">
        <f t="shared" si="143"/>
        <v>Active</v>
      </c>
      <c r="Y2282" t="s">
        <v>15615</v>
      </c>
    </row>
    <row r="2283" spans="1:25" x14ac:dyDescent="0.25">
      <c r="A2283">
        <v>2282</v>
      </c>
      <c r="B2283" t="s">
        <v>15612</v>
      </c>
      <c r="C2283">
        <v>1356</v>
      </c>
      <c r="D2283" t="str">
        <f>VLOOKUP($C2283,Hosts!$A:$O,10,0)</f>
        <v>New York</v>
      </c>
      <c r="E2283" s="67">
        <f>INDEX(Hosts!$A:$O,MATCH(Places!$C2283,Hosts!$A:$A,0),MATCH(Places!E$1,Hosts!$1:$1,0))</f>
        <v>1</v>
      </c>
      <c r="F2283" s="67">
        <f>INDEX(Hosts!$A:$O,MATCH(Places!$C2283,Hosts!$A:$A,0),MATCH(Places!F$1,Hosts!$1:$1,0))</f>
        <v>0.54</v>
      </c>
      <c r="G2283" s="67" t="str">
        <f>INDEX(Hosts!$A:$O,MATCH(Places!$C2283,Hosts!$A:$A,0),MATCH(Places!G$1,Hosts!$1:$1,0))</f>
        <v>Yes</v>
      </c>
      <c r="H2283">
        <v>8</v>
      </c>
      <c r="I2283" t="str">
        <f>VLOOKUP($H2283,Neighborhoods!$A:$C,2,0)</f>
        <v>Brooklyn</v>
      </c>
      <c r="J2283" t="str">
        <f>VLOOKUP($H2283,Neighborhoods!$A:$C,3,0)</f>
        <v>Bushwick</v>
      </c>
      <c r="K2283" t="s">
        <v>11822</v>
      </c>
      <c r="L2283" t="str">
        <f t="shared" si="140"/>
        <v>No</v>
      </c>
      <c r="M2283">
        <v>16</v>
      </c>
      <c r="N2283" t="str" cm="1">
        <f t="array" ref="N2283">_xlfn.IFS(M2283&lt;=2,"Small",M2283&lt;=5,"Medium",M2283&gt;5,"Large")</f>
        <v>Large</v>
      </c>
      <c r="O2283" s="50">
        <v>1143</v>
      </c>
      <c r="P2283" s="67">
        <f t="shared" si="141"/>
        <v>7.0000000000000007E-2</v>
      </c>
      <c r="Q2283" s="52">
        <v>4.83</v>
      </c>
      <c r="R2283" s="52" t="str" cm="1">
        <f t="array" ref="R2283">_xlfn.IFS(ROUND(Q2283,0)=5,"Excellent",ROUND(Q2283,0)=4,"Good",ROUND(Q2283,0)=3,"Ok",ROUND(Q2283,0)&lt;3,"Bad")</f>
        <v>Excellent</v>
      </c>
      <c r="S2283">
        <v>180</v>
      </c>
      <c r="T2283" t="str">
        <f t="shared" si="142"/>
        <v>Yes</v>
      </c>
      <c r="U2283" s="65">
        <v>42700</v>
      </c>
      <c r="V2283" s="65">
        <v>44052</v>
      </c>
      <c r="W2283">
        <v>346</v>
      </c>
      <c r="X2283" t="str">
        <f t="shared" si="143"/>
        <v>Active</v>
      </c>
      <c r="Y2283" t="s">
        <v>15615</v>
      </c>
    </row>
    <row r="2284" spans="1:25" x14ac:dyDescent="0.25">
      <c r="A2284">
        <v>2283</v>
      </c>
      <c r="B2284" t="s">
        <v>1682</v>
      </c>
      <c r="C2284">
        <v>456</v>
      </c>
      <c r="D2284" t="str">
        <f>VLOOKUP($C2284,Hosts!$A:$O,10,0)</f>
        <v>New York</v>
      </c>
      <c r="E2284" s="67">
        <f>INDEX(Hosts!$A:$O,MATCH(Places!$C2284,Hosts!$A:$A,0),MATCH(Places!E$1,Hosts!$1:$1,0))</f>
        <v>1</v>
      </c>
      <c r="F2284" s="67">
        <f>INDEX(Hosts!$A:$O,MATCH(Places!$C2284,Hosts!$A:$A,0),MATCH(Places!F$1,Hosts!$1:$1,0))</f>
        <v>1</v>
      </c>
      <c r="G2284" s="67" t="str">
        <f>INDEX(Hosts!$A:$O,MATCH(Places!$C2284,Hosts!$A:$A,0),MATCH(Places!G$1,Hosts!$1:$1,0))</f>
        <v>Yes</v>
      </c>
      <c r="H2284">
        <v>7</v>
      </c>
      <c r="I2284" t="str">
        <f>VLOOKUP($H2284,Neighborhoods!$A:$C,2,0)</f>
        <v>Brooklyn</v>
      </c>
      <c r="J2284" t="str">
        <f>VLOOKUP($H2284,Neighborhoods!$A:$C,3,0)</f>
        <v>Bedford-Stuyvesant</v>
      </c>
      <c r="K2284" t="s">
        <v>11822</v>
      </c>
      <c r="L2284" t="str">
        <f t="shared" si="140"/>
        <v>No</v>
      </c>
      <c r="M2284">
        <v>2</v>
      </c>
      <c r="N2284" t="str" cm="1">
        <f t="array" ref="N2284">_xlfn.IFS(M2284&lt;=2,"Small",M2284&lt;=5,"Medium",M2284&gt;5,"Large")</f>
        <v>Small</v>
      </c>
      <c r="O2284" s="50">
        <v>169</v>
      </c>
      <c r="P2284" s="67">
        <f t="shared" si="141"/>
        <v>0.03</v>
      </c>
      <c r="Q2284" s="52">
        <v>4.92</v>
      </c>
      <c r="R2284" s="52" t="str" cm="1">
        <f t="array" ref="R2284">_xlfn.IFS(ROUND(Q2284,0)=5,"Excellent",ROUND(Q2284,0)=4,"Good",ROUND(Q2284,0)=3,"Ok",ROUND(Q2284,0)&lt;3,"Bad")</f>
        <v>Excellent</v>
      </c>
      <c r="S2284">
        <v>62</v>
      </c>
      <c r="T2284" t="str">
        <f t="shared" si="142"/>
        <v>No</v>
      </c>
      <c r="U2284" s="65">
        <v>42737</v>
      </c>
      <c r="V2284" s="65">
        <v>44048</v>
      </c>
      <c r="W2284">
        <v>365</v>
      </c>
      <c r="X2284" t="str">
        <f t="shared" si="143"/>
        <v>Active</v>
      </c>
      <c r="Y2284" t="s">
        <v>15615</v>
      </c>
    </row>
    <row r="2285" spans="1:25" x14ac:dyDescent="0.25">
      <c r="A2285">
        <v>2284</v>
      </c>
      <c r="B2285" t="s">
        <v>1683</v>
      </c>
      <c r="C2285">
        <v>1250</v>
      </c>
      <c r="D2285" t="str">
        <f>VLOOKUP($C2285,Hosts!$A:$O,10,0)</f>
        <v>New York</v>
      </c>
      <c r="E2285" s="67">
        <f>INDEX(Hosts!$A:$O,MATCH(Places!$C2285,Hosts!$A:$A,0),MATCH(Places!E$1,Hosts!$1:$1,0))</f>
        <v>1</v>
      </c>
      <c r="F2285" s="67">
        <f>INDEX(Hosts!$A:$O,MATCH(Places!$C2285,Hosts!$A:$A,0),MATCH(Places!F$1,Hosts!$1:$1,0))</f>
        <v>0.94</v>
      </c>
      <c r="G2285" s="67" t="str">
        <f>INDEX(Hosts!$A:$O,MATCH(Places!$C2285,Hosts!$A:$A,0),MATCH(Places!G$1,Hosts!$1:$1,0))</f>
        <v>No</v>
      </c>
      <c r="H2285">
        <v>20</v>
      </c>
      <c r="I2285" t="str">
        <f>VLOOKUP($H2285,Neighborhoods!$A:$C,2,0)</f>
        <v>Manhattan</v>
      </c>
      <c r="J2285" t="str">
        <f>VLOOKUP($H2285,Neighborhoods!$A:$C,3,0)</f>
        <v>Upper West Side</v>
      </c>
      <c r="K2285" t="s">
        <v>1</v>
      </c>
      <c r="L2285" t="str">
        <f t="shared" si="140"/>
        <v>Yes</v>
      </c>
      <c r="M2285">
        <v>3</v>
      </c>
      <c r="N2285" t="str" cm="1">
        <f t="array" ref="N2285">_xlfn.IFS(M2285&lt;=2,"Small",M2285&lt;=5,"Medium",M2285&gt;5,"Large")</f>
        <v>Medium</v>
      </c>
      <c r="O2285" s="50">
        <v>115</v>
      </c>
      <c r="P2285" s="67">
        <f t="shared" si="141"/>
        <v>0.03</v>
      </c>
      <c r="Q2285" s="52">
        <v>4.6500000000000004</v>
      </c>
      <c r="R2285" s="52" t="str" cm="1">
        <f t="array" ref="R2285">_xlfn.IFS(ROUND(Q2285,0)=5,"Excellent",ROUND(Q2285,0)=4,"Good",ROUND(Q2285,0)=3,"Ok",ROUND(Q2285,0)&lt;3,"Bad")</f>
        <v>Excellent</v>
      </c>
      <c r="S2285">
        <v>77</v>
      </c>
      <c r="T2285" t="str">
        <f t="shared" si="142"/>
        <v>No</v>
      </c>
      <c r="U2285" s="65">
        <v>42809</v>
      </c>
      <c r="V2285" s="65">
        <v>43809</v>
      </c>
      <c r="W2285">
        <v>320</v>
      </c>
      <c r="X2285" t="str">
        <f t="shared" si="143"/>
        <v>Active</v>
      </c>
      <c r="Y2285" t="s">
        <v>15616</v>
      </c>
    </row>
    <row r="2286" spans="1:25" x14ac:dyDescent="0.25">
      <c r="A2286">
        <v>2285</v>
      </c>
      <c r="B2286" t="s">
        <v>15047</v>
      </c>
      <c r="C2286">
        <v>3026</v>
      </c>
      <c r="D2286" t="str">
        <f>VLOOKUP($C2286,Hosts!$A:$O,10,0)</f>
        <v>New York</v>
      </c>
      <c r="E2286" s="67">
        <f>INDEX(Hosts!$A:$O,MATCH(Places!$C2286,Hosts!$A:$A,0),MATCH(Places!E$1,Hosts!$1:$1,0))</f>
        <v>1</v>
      </c>
      <c r="F2286" s="67">
        <f>INDEX(Hosts!$A:$O,MATCH(Places!$C2286,Hosts!$A:$A,0),MATCH(Places!F$1,Hosts!$1:$1,0))</f>
        <v>0.91</v>
      </c>
      <c r="G2286" s="67" t="str">
        <f>INDEX(Hosts!$A:$O,MATCH(Places!$C2286,Hosts!$A:$A,0),MATCH(Places!G$1,Hosts!$1:$1,0))</f>
        <v>No</v>
      </c>
      <c r="H2286">
        <v>8</v>
      </c>
      <c r="I2286" t="str">
        <f>VLOOKUP($H2286,Neighborhoods!$A:$C,2,0)</f>
        <v>Brooklyn</v>
      </c>
      <c r="J2286" t="str">
        <f>VLOOKUP($H2286,Neighborhoods!$A:$C,3,0)</f>
        <v>Bushwick</v>
      </c>
      <c r="K2286" t="s">
        <v>11822</v>
      </c>
      <c r="L2286" t="str">
        <f t="shared" si="140"/>
        <v>No</v>
      </c>
      <c r="M2286">
        <v>5</v>
      </c>
      <c r="N2286" t="str" cm="1">
        <f t="array" ref="N2286">_xlfn.IFS(M2286&lt;=2,"Small",M2286&lt;=5,"Medium",M2286&gt;5,"Large")</f>
        <v>Medium</v>
      </c>
      <c r="O2286" s="50">
        <v>150</v>
      </c>
      <c r="P2286" s="67">
        <f t="shared" si="141"/>
        <v>0.03</v>
      </c>
      <c r="Q2286" s="52">
        <v>4.8899999999999997</v>
      </c>
      <c r="R2286" s="52" t="str" cm="1">
        <f t="array" ref="R2286">_xlfn.IFS(ROUND(Q2286,0)=5,"Excellent",ROUND(Q2286,0)=4,"Good",ROUND(Q2286,0)=3,"Ok",ROUND(Q2286,0)&lt;3,"Bad")</f>
        <v>Excellent</v>
      </c>
      <c r="S2286">
        <v>143</v>
      </c>
      <c r="T2286" t="str">
        <f t="shared" si="142"/>
        <v>Yes</v>
      </c>
      <c r="U2286" s="65">
        <v>42681</v>
      </c>
      <c r="V2286" s="65">
        <v>44015</v>
      </c>
      <c r="W2286">
        <v>125</v>
      </c>
      <c r="X2286" t="str">
        <f t="shared" si="143"/>
        <v>Active</v>
      </c>
      <c r="Y2286" t="s">
        <v>15615</v>
      </c>
    </row>
    <row r="2287" spans="1:25" x14ac:dyDescent="0.25">
      <c r="A2287">
        <v>2286</v>
      </c>
      <c r="B2287" t="s">
        <v>1684</v>
      </c>
      <c r="C2287">
        <v>3027</v>
      </c>
      <c r="D2287" t="str">
        <f>VLOOKUP($C2287,Hosts!$A:$O,10,0)</f>
        <v>New York</v>
      </c>
      <c r="E2287" s="67">
        <f>INDEX(Hosts!$A:$O,MATCH(Places!$C2287,Hosts!$A:$A,0),MATCH(Places!E$1,Hosts!$1:$1,0))</f>
        <v>1</v>
      </c>
      <c r="F2287" s="67">
        <f>INDEX(Hosts!$A:$O,MATCH(Places!$C2287,Hosts!$A:$A,0),MATCH(Places!F$1,Hosts!$1:$1,0))</f>
        <v>0.86</v>
      </c>
      <c r="G2287" s="67" t="str">
        <f>INDEX(Hosts!$A:$O,MATCH(Places!$C2287,Hosts!$A:$A,0),MATCH(Places!G$1,Hosts!$1:$1,0))</f>
        <v>Yes</v>
      </c>
      <c r="H2287">
        <v>8</v>
      </c>
      <c r="I2287" t="str">
        <f>VLOOKUP($H2287,Neighborhoods!$A:$C,2,0)</f>
        <v>Brooklyn</v>
      </c>
      <c r="J2287" t="str">
        <f>VLOOKUP($H2287,Neighborhoods!$A:$C,3,0)</f>
        <v>Bushwick</v>
      </c>
      <c r="K2287" t="s">
        <v>11822</v>
      </c>
      <c r="L2287" t="str">
        <f t="shared" si="140"/>
        <v>No</v>
      </c>
      <c r="M2287">
        <v>5</v>
      </c>
      <c r="N2287" t="str" cm="1">
        <f t="array" ref="N2287">_xlfn.IFS(M2287&lt;=2,"Small",M2287&lt;=5,"Medium",M2287&gt;5,"Large")</f>
        <v>Medium</v>
      </c>
      <c r="O2287" s="50">
        <v>150</v>
      </c>
      <c r="P2287" s="67">
        <f t="shared" si="141"/>
        <v>0.03</v>
      </c>
      <c r="Q2287" s="52">
        <v>4.93</v>
      </c>
      <c r="R2287" s="52" t="str" cm="1">
        <f t="array" ref="R2287">_xlfn.IFS(ROUND(Q2287,0)=5,"Excellent",ROUND(Q2287,0)=4,"Good",ROUND(Q2287,0)=3,"Ok",ROUND(Q2287,0)&lt;3,"Bad")</f>
        <v>Excellent</v>
      </c>
      <c r="S2287">
        <v>80</v>
      </c>
      <c r="T2287" t="str">
        <f t="shared" si="142"/>
        <v>No</v>
      </c>
      <c r="U2287" s="65">
        <v>42714</v>
      </c>
      <c r="V2287" s="65">
        <v>43857</v>
      </c>
      <c r="W2287">
        <v>347</v>
      </c>
      <c r="X2287" t="str">
        <f t="shared" si="143"/>
        <v>Active</v>
      </c>
      <c r="Y2287" t="s">
        <v>15615</v>
      </c>
    </row>
    <row r="2288" spans="1:25" x14ac:dyDescent="0.25">
      <c r="A2288">
        <v>2287</v>
      </c>
      <c r="B2288" t="s">
        <v>1685</v>
      </c>
      <c r="C2288">
        <v>742</v>
      </c>
      <c r="D2288" t="str">
        <f>VLOOKUP($C2288,Hosts!$A:$O,10,0)</f>
        <v>New York</v>
      </c>
      <c r="E2288" s="67">
        <f>INDEX(Hosts!$A:$O,MATCH(Places!$C2288,Hosts!$A:$A,0),MATCH(Places!E$1,Hosts!$1:$1,0))</f>
        <v>0.8</v>
      </c>
      <c r="F2288" s="67">
        <f>INDEX(Hosts!$A:$O,MATCH(Places!$C2288,Hosts!$A:$A,0),MATCH(Places!F$1,Hosts!$1:$1,0))</f>
        <v>0.5</v>
      </c>
      <c r="G2288" s="67" t="str">
        <f>INDEX(Hosts!$A:$O,MATCH(Places!$C2288,Hosts!$A:$A,0),MATCH(Places!G$1,Hosts!$1:$1,0))</f>
        <v>No</v>
      </c>
      <c r="H2288">
        <v>12</v>
      </c>
      <c r="I2288" t="str">
        <f>VLOOKUP($H2288,Neighborhoods!$A:$C,2,0)</f>
        <v>Brooklyn</v>
      </c>
      <c r="J2288" t="str">
        <f>VLOOKUP($H2288,Neighborhoods!$A:$C,3,0)</f>
        <v>Williamsburg</v>
      </c>
      <c r="K2288" t="s">
        <v>11822</v>
      </c>
      <c r="L2288" t="str">
        <f t="shared" si="140"/>
        <v>No</v>
      </c>
      <c r="M2288">
        <v>6</v>
      </c>
      <c r="N2288" t="str" cm="1">
        <f t="array" ref="N2288">_xlfn.IFS(M2288&lt;=2,"Small",M2288&lt;=5,"Medium",M2288&gt;5,"Large")</f>
        <v>Large</v>
      </c>
      <c r="O2288" s="50">
        <v>475</v>
      </c>
      <c r="P2288" s="67">
        <f t="shared" si="141"/>
        <v>0.04</v>
      </c>
      <c r="Q2288" s="52">
        <v>4.8600000000000003</v>
      </c>
      <c r="R2288" s="52" t="str" cm="1">
        <f t="array" ref="R2288">_xlfn.IFS(ROUND(Q2288,0)=5,"Excellent",ROUND(Q2288,0)=4,"Good",ROUND(Q2288,0)=3,"Ok",ROUND(Q2288,0)&lt;3,"Bad")</f>
        <v>Excellent</v>
      </c>
      <c r="S2288">
        <v>7</v>
      </c>
      <c r="T2288" t="str">
        <f t="shared" si="142"/>
        <v>No</v>
      </c>
      <c r="U2288" s="65">
        <v>42737</v>
      </c>
      <c r="V2288" s="65">
        <v>44043</v>
      </c>
      <c r="W2288">
        <v>152</v>
      </c>
      <c r="X2288" t="str">
        <f t="shared" si="143"/>
        <v>Active</v>
      </c>
      <c r="Y2288" t="s">
        <v>15615</v>
      </c>
    </row>
    <row r="2289" spans="1:25" x14ac:dyDescent="0.25">
      <c r="A2289">
        <v>2288</v>
      </c>
      <c r="B2289" t="s">
        <v>1686</v>
      </c>
      <c r="C2289">
        <v>3028</v>
      </c>
      <c r="D2289" t="str">
        <f>VLOOKUP($C2289,Hosts!$A:$O,10,0)</f>
        <v>New York</v>
      </c>
      <c r="E2289" s="67">
        <f>INDEX(Hosts!$A:$O,MATCH(Places!$C2289,Hosts!$A:$A,0),MATCH(Places!E$1,Hosts!$1:$1,0))</f>
        <v>1</v>
      </c>
      <c r="F2289" s="67">
        <f>INDEX(Hosts!$A:$O,MATCH(Places!$C2289,Hosts!$A:$A,0),MATCH(Places!F$1,Hosts!$1:$1,0))</f>
        <v>0.98</v>
      </c>
      <c r="G2289" s="67" t="str">
        <f>INDEX(Hosts!$A:$O,MATCH(Places!$C2289,Hosts!$A:$A,0),MATCH(Places!G$1,Hosts!$1:$1,0))</f>
        <v>Yes</v>
      </c>
      <c r="H2289">
        <v>9</v>
      </c>
      <c r="I2289" t="str">
        <f>VLOOKUP($H2289,Neighborhoods!$A:$C,2,0)</f>
        <v>Brooklyn</v>
      </c>
      <c r="J2289" t="str">
        <f>VLOOKUP($H2289,Neighborhoods!$A:$C,3,0)</f>
        <v>Crown Heights</v>
      </c>
      <c r="K2289" t="s">
        <v>11822</v>
      </c>
      <c r="L2289" t="str">
        <f t="shared" si="140"/>
        <v>No</v>
      </c>
      <c r="M2289">
        <v>4</v>
      </c>
      <c r="N2289" t="str" cm="1">
        <f t="array" ref="N2289">_xlfn.IFS(M2289&lt;=2,"Small",M2289&lt;=5,"Medium",M2289&gt;5,"Large")</f>
        <v>Medium</v>
      </c>
      <c r="O2289" s="50">
        <v>195</v>
      </c>
      <c r="P2289" s="67">
        <f t="shared" si="141"/>
        <v>0.03</v>
      </c>
      <c r="Q2289" s="52">
        <v>4.99</v>
      </c>
      <c r="R2289" s="52" t="str" cm="1">
        <f t="array" ref="R2289">_xlfn.IFS(ROUND(Q2289,0)=5,"Excellent",ROUND(Q2289,0)=4,"Good",ROUND(Q2289,0)=3,"Ok",ROUND(Q2289,0)&lt;3,"Bad")</f>
        <v>Excellent</v>
      </c>
      <c r="S2289">
        <v>180</v>
      </c>
      <c r="T2289" t="str">
        <f t="shared" si="142"/>
        <v>Yes</v>
      </c>
      <c r="U2289" s="65">
        <v>42666</v>
      </c>
      <c r="V2289" s="65">
        <v>44051</v>
      </c>
      <c r="W2289">
        <v>251</v>
      </c>
      <c r="X2289" t="str">
        <f t="shared" si="143"/>
        <v>Active</v>
      </c>
      <c r="Y2289" t="s">
        <v>15615</v>
      </c>
    </row>
    <row r="2290" spans="1:25" x14ac:dyDescent="0.25">
      <c r="A2290">
        <v>2289</v>
      </c>
      <c r="B2290" t="s">
        <v>1687</v>
      </c>
      <c r="C2290">
        <v>2538</v>
      </c>
      <c r="D2290" t="str">
        <f>VLOOKUP($C2290,Hosts!$A:$O,10,0)</f>
        <v>New York</v>
      </c>
      <c r="E2290" s="67">
        <f>INDEX(Hosts!$A:$O,MATCH(Places!$C2290,Hosts!$A:$A,0),MATCH(Places!E$1,Hosts!$1:$1,0))</f>
        <v>1</v>
      </c>
      <c r="F2290" s="67">
        <f>INDEX(Hosts!$A:$O,MATCH(Places!$C2290,Hosts!$A:$A,0),MATCH(Places!F$1,Hosts!$1:$1,0))</f>
        <v>0.94</v>
      </c>
      <c r="G2290" s="67" t="str">
        <f>INDEX(Hosts!$A:$O,MATCH(Places!$C2290,Hosts!$A:$A,0),MATCH(Places!G$1,Hosts!$1:$1,0))</f>
        <v>Yes</v>
      </c>
      <c r="H2290">
        <v>25</v>
      </c>
      <c r="I2290" t="str">
        <f>VLOOKUP($H2290,Neighborhoods!$A:$C,2,0)</f>
        <v>Queens</v>
      </c>
      <c r="J2290" t="str">
        <f>VLOOKUP($H2290,Neighborhoods!$A:$C,3,0)</f>
        <v>Ridgewood</v>
      </c>
      <c r="K2290" t="s">
        <v>11822</v>
      </c>
      <c r="L2290" t="str">
        <f t="shared" si="140"/>
        <v>No</v>
      </c>
      <c r="M2290">
        <v>4</v>
      </c>
      <c r="N2290" t="str" cm="1">
        <f t="array" ref="N2290">_xlfn.IFS(M2290&lt;=2,"Small",M2290&lt;=5,"Medium",M2290&gt;5,"Large")</f>
        <v>Medium</v>
      </c>
      <c r="O2290" s="50">
        <v>135</v>
      </c>
      <c r="P2290" s="67">
        <f t="shared" si="141"/>
        <v>0.03</v>
      </c>
      <c r="Q2290" s="52">
        <v>4.99</v>
      </c>
      <c r="R2290" s="52" t="str" cm="1">
        <f t="array" ref="R2290">_xlfn.IFS(ROUND(Q2290,0)=5,"Excellent",ROUND(Q2290,0)=4,"Good",ROUND(Q2290,0)=3,"Ok",ROUND(Q2290,0)&lt;3,"Bad")</f>
        <v>Excellent</v>
      </c>
      <c r="S2290">
        <v>120</v>
      </c>
      <c r="T2290" t="str">
        <f t="shared" si="142"/>
        <v>Yes</v>
      </c>
      <c r="U2290" s="65">
        <v>42682</v>
      </c>
      <c r="V2290" s="65">
        <v>43885</v>
      </c>
      <c r="W2290">
        <v>43</v>
      </c>
      <c r="X2290" t="str">
        <f t="shared" si="143"/>
        <v>Active</v>
      </c>
      <c r="Y2290" t="s">
        <v>15615</v>
      </c>
    </row>
    <row r="2291" spans="1:25" x14ac:dyDescent="0.25">
      <c r="A2291">
        <v>2290</v>
      </c>
      <c r="B2291" t="s">
        <v>1688</v>
      </c>
      <c r="C2291">
        <v>1250</v>
      </c>
      <c r="D2291" t="str">
        <f>VLOOKUP($C2291,Hosts!$A:$O,10,0)</f>
        <v>New York</v>
      </c>
      <c r="E2291" s="67">
        <f>INDEX(Hosts!$A:$O,MATCH(Places!$C2291,Hosts!$A:$A,0),MATCH(Places!E$1,Hosts!$1:$1,0))</f>
        <v>1</v>
      </c>
      <c r="F2291" s="67">
        <f>INDEX(Hosts!$A:$O,MATCH(Places!$C2291,Hosts!$A:$A,0),MATCH(Places!F$1,Hosts!$1:$1,0))</f>
        <v>0.94</v>
      </c>
      <c r="G2291" s="67" t="str">
        <f>INDEX(Hosts!$A:$O,MATCH(Places!$C2291,Hosts!$A:$A,0),MATCH(Places!G$1,Hosts!$1:$1,0))</f>
        <v>No</v>
      </c>
      <c r="H2291">
        <v>20</v>
      </c>
      <c r="I2291" t="str">
        <f>VLOOKUP($H2291,Neighborhoods!$A:$C,2,0)</f>
        <v>Manhattan</v>
      </c>
      <c r="J2291" t="str">
        <f>VLOOKUP($H2291,Neighborhoods!$A:$C,3,0)</f>
        <v>Upper West Side</v>
      </c>
      <c r="K2291" t="s">
        <v>11822</v>
      </c>
      <c r="L2291" t="str">
        <f t="shared" si="140"/>
        <v>No</v>
      </c>
      <c r="M2291">
        <v>6</v>
      </c>
      <c r="N2291" t="str" cm="1">
        <f t="array" ref="N2291">_xlfn.IFS(M2291&lt;=2,"Small",M2291&lt;=5,"Medium",M2291&gt;5,"Large")</f>
        <v>Large</v>
      </c>
      <c r="O2291" s="50">
        <v>143</v>
      </c>
      <c r="P2291" s="67">
        <f t="shared" si="141"/>
        <v>0.03</v>
      </c>
      <c r="Q2291" s="52">
        <v>4.63</v>
      </c>
      <c r="R2291" s="52" t="str" cm="1">
        <f t="array" ref="R2291">_xlfn.IFS(ROUND(Q2291,0)=5,"Excellent",ROUND(Q2291,0)=4,"Good",ROUND(Q2291,0)=3,"Ok",ROUND(Q2291,0)&lt;3,"Bad")</f>
        <v>Excellent</v>
      </c>
      <c r="S2291">
        <v>72</v>
      </c>
      <c r="T2291" t="str">
        <f t="shared" si="142"/>
        <v>No</v>
      </c>
      <c r="U2291" s="65">
        <v>42876</v>
      </c>
      <c r="V2291" s="65">
        <v>43886</v>
      </c>
      <c r="W2291">
        <v>364</v>
      </c>
      <c r="X2291" t="str">
        <f t="shared" si="143"/>
        <v>Active</v>
      </c>
      <c r="Y2291" t="s">
        <v>15616</v>
      </c>
    </row>
    <row r="2292" spans="1:25" x14ac:dyDescent="0.25">
      <c r="A2292">
        <v>2291</v>
      </c>
      <c r="B2292" t="s">
        <v>14994</v>
      </c>
      <c r="C2292">
        <v>2349</v>
      </c>
      <c r="D2292" t="str">
        <f>VLOOKUP($C2292,Hosts!$A:$O,10,0)</f>
        <v>New York</v>
      </c>
      <c r="E2292" s="67">
        <f>INDEX(Hosts!$A:$O,MATCH(Places!$C2292,Hosts!$A:$A,0),MATCH(Places!E$1,Hosts!$1:$1,0))</f>
        <v>0.8</v>
      </c>
      <c r="F2292" s="67">
        <f>INDEX(Hosts!$A:$O,MATCH(Places!$C2292,Hosts!$A:$A,0),MATCH(Places!F$1,Hosts!$1:$1,0))</f>
        <v>0.78</v>
      </c>
      <c r="G2292" s="67" t="str">
        <f>INDEX(Hosts!$A:$O,MATCH(Places!$C2292,Hosts!$A:$A,0),MATCH(Places!G$1,Hosts!$1:$1,0))</f>
        <v>No</v>
      </c>
      <c r="H2292">
        <v>17</v>
      </c>
      <c r="I2292" t="str">
        <f>VLOOKUP($H2292,Neighborhoods!$A:$C,2,0)</f>
        <v>Manhattan</v>
      </c>
      <c r="J2292" t="str">
        <f>VLOOKUP($H2292,Neighborhoods!$A:$C,3,0)</f>
        <v>Hell's Kitchen</v>
      </c>
      <c r="K2292" t="s">
        <v>1</v>
      </c>
      <c r="L2292" t="str">
        <f t="shared" si="140"/>
        <v>Yes</v>
      </c>
      <c r="M2292">
        <v>2</v>
      </c>
      <c r="N2292" t="str" cm="1">
        <f t="array" ref="N2292">_xlfn.IFS(M2292&lt;=2,"Small",M2292&lt;=5,"Medium",M2292&gt;5,"Large")</f>
        <v>Small</v>
      </c>
      <c r="O2292" s="50">
        <v>69</v>
      </c>
      <c r="P2292" s="67">
        <f t="shared" si="141"/>
        <v>0.03</v>
      </c>
      <c r="Q2292" s="52">
        <v>4.66</v>
      </c>
      <c r="R2292" s="52" t="str" cm="1">
        <f t="array" ref="R2292">_xlfn.IFS(ROUND(Q2292,0)=5,"Excellent",ROUND(Q2292,0)=4,"Good",ROUND(Q2292,0)=3,"Ok",ROUND(Q2292,0)&lt;3,"Bad")</f>
        <v>Excellent</v>
      </c>
      <c r="S2292">
        <v>50</v>
      </c>
      <c r="T2292" t="str">
        <f t="shared" si="142"/>
        <v>No</v>
      </c>
      <c r="U2292" s="65">
        <v>42665</v>
      </c>
      <c r="V2292" s="65">
        <v>43802</v>
      </c>
      <c r="W2292">
        <v>90</v>
      </c>
      <c r="X2292" t="str">
        <f t="shared" si="143"/>
        <v>Active</v>
      </c>
      <c r="Y2292" t="s">
        <v>15615</v>
      </c>
    </row>
    <row r="2293" spans="1:25" x14ac:dyDescent="0.25">
      <c r="A2293">
        <v>2292</v>
      </c>
      <c r="B2293" t="s">
        <v>1689</v>
      </c>
      <c r="C2293">
        <v>3030</v>
      </c>
      <c r="D2293" t="str">
        <f>VLOOKUP($C2293,Hosts!$A:$O,10,0)</f>
        <v>New York</v>
      </c>
      <c r="E2293" s="67">
        <f>INDEX(Hosts!$A:$O,MATCH(Places!$C2293,Hosts!$A:$A,0),MATCH(Places!E$1,Hosts!$1:$1,0))</f>
        <v>1</v>
      </c>
      <c r="F2293" s="67">
        <f>INDEX(Hosts!$A:$O,MATCH(Places!$C2293,Hosts!$A:$A,0),MATCH(Places!F$1,Hosts!$1:$1,0))</f>
        <v>0.97</v>
      </c>
      <c r="G2293" s="67" t="str">
        <f>INDEX(Hosts!$A:$O,MATCH(Places!$C2293,Hosts!$A:$A,0),MATCH(Places!G$1,Hosts!$1:$1,0))</f>
        <v>Yes</v>
      </c>
      <c r="H2293">
        <v>4</v>
      </c>
      <c r="I2293" t="str">
        <f>VLOOKUP($H2293,Neighborhoods!$A:$C,2,0)</f>
        <v>Bronx</v>
      </c>
      <c r="J2293" t="str">
        <f>VLOOKUP($H2293,Neighborhoods!$A:$C,3,0)</f>
        <v>Mott Haven</v>
      </c>
      <c r="K2293" t="s">
        <v>11822</v>
      </c>
      <c r="L2293" t="str">
        <f t="shared" si="140"/>
        <v>No</v>
      </c>
      <c r="M2293">
        <v>2</v>
      </c>
      <c r="N2293" t="str" cm="1">
        <f t="array" ref="N2293">_xlfn.IFS(M2293&lt;=2,"Small",M2293&lt;=5,"Medium",M2293&gt;5,"Large")</f>
        <v>Small</v>
      </c>
      <c r="O2293" s="50">
        <v>100</v>
      </c>
      <c r="P2293" s="67">
        <f t="shared" si="141"/>
        <v>0.03</v>
      </c>
      <c r="Q2293" s="52">
        <v>4.99</v>
      </c>
      <c r="R2293" s="52" t="str" cm="1">
        <f t="array" ref="R2293">_xlfn.IFS(ROUND(Q2293,0)=5,"Excellent",ROUND(Q2293,0)=4,"Good",ROUND(Q2293,0)=3,"Ok",ROUND(Q2293,0)&lt;3,"Bad")</f>
        <v>Excellent</v>
      </c>
      <c r="S2293">
        <v>213</v>
      </c>
      <c r="T2293" t="str">
        <f t="shared" si="142"/>
        <v>Yes</v>
      </c>
      <c r="U2293" s="65">
        <v>42666</v>
      </c>
      <c r="V2293" s="65">
        <v>44038</v>
      </c>
      <c r="W2293">
        <v>178</v>
      </c>
      <c r="X2293" t="str">
        <f t="shared" si="143"/>
        <v>Active</v>
      </c>
      <c r="Y2293" t="s">
        <v>15615</v>
      </c>
    </row>
    <row r="2294" spans="1:25" x14ac:dyDescent="0.25">
      <c r="A2294">
        <v>2293</v>
      </c>
      <c r="B2294" t="s">
        <v>1690</v>
      </c>
      <c r="C2294">
        <v>1335</v>
      </c>
      <c r="D2294" t="str">
        <f>VLOOKUP($C2294,Hosts!$A:$O,10,0)</f>
        <v>New York</v>
      </c>
      <c r="E2294" s="67">
        <f>INDEX(Hosts!$A:$O,MATCH(Places!$C2294,Hosts!$A:$A,0),MATCH(Places!E$1,Hosts!$1:$1,0))</f>
        <v>0.96</v>
      </c>
      <c r="F2294" s="67">
        <f>INDEX(Hosts!$A:$O,MATCH(Places!$C2294,Hosts!$A:$A,0),MATCH(Places!F$1,Hosts!$1:$1,0))</f>
        <v>0.98</v>
      </c>
      <c r="G2294" s="67" t="str">
        <f>INDEX(Hosts!$A:$O,MATCH(Places!$C2294,Hosts!$A:$A,0),MATCH(Places!G$1,Hosts!$1:$1,0))</f>
        <v>Yes</v>
      </c>
      <c r="H2294">
        <v>7</v>
      </c>
      <c r="I2294" t="str">
        <f>VLOOKUP($H2294,Neighborhoods!$A:$C,2,0)</f>
        <v>Brooklyn</v>
      </c>
      <c r="J2294" t="str">
        <f>VLOOKUP($H2294,Neighborhoods!$A:$C,3,0)</f>
        <v>Bedford-Stuyvesant</v>
      </c>
      <c r="K2294" t="s">
        <v>11822</v>
      </c>
      <c r="L2294" t="str">
        <f t="shared" si="140"/>
        <v>No</v>
      </c>
      <c r="M2294">
        <v>6</v>
      </c>
      <c r="N2294" t="str" cm="1">
        <f t="array" ref="N2294">_xlfn.IFS(M2294&lt;=2,"Small",M2294&lt;=5,"Medium",M2294&gt;5,"Large")</f>
        <v>Large</v>
      </c>
      <c r="O2294" s="50">
        <v>65</v>
      </c>
      <c r="P2294" s="67">
        <f t="shared" si="141"/>
        <v>0.03</v>
      </c>
      <c r="Q2294" s="52">
        <v>4.57</v>
      </c>
      <c r="R2294" s="52" t="str" cm="1">
        <f t="array" ref="R2294">_xlfn.IFS(ROUND(Q2294,0)=5,"Excellent",ROUND(Q2294,0)=4,"Good",ROUND(Q2294,0)=3,"Ok",ROUND(Q2294,0)&lt;3,"Bad")</f>
        <v>Excellent</v>
      </c>
      <c r="S2294">
        <v>49</v>
      </c>
      <c r="T2294" t="str">
        <f t="shared" si="142"/>
        <v>No</v>
      </c>
      <c r="U2294" s="65">
        <v>43277</v>
      </c>
      <c r="V2294" s="65">
        <v>44053</v>
      </c>
      <c r="W2294">
        <v>346</v>
      </c>
      <c r="X2294" t="str">
        <f t="shared" si="143"/>
        <v>Active</v>
      </c>
      <c r="Y2294" t="s">
        <v>15615</v>
      </c>
    </row>
    <row r="2295" spans="1:25" x14ac:dyDescent="0.25">
      <c r="A2295">
        <v>2294</v>
      </c>
      <c r="B2295" t="s">
        <v>1691</v>
      </c>
      <c r="C2295">
        <v>2328</v>
      </c>
      <c r="D2295" t="str">
        <f>VLOOKUP($C2295,Hosts!$A:$O,10,0)</f>
        <v>New York</v>
      </c>
      <c r="E2295" s="67">
        <f>INDEX(Hosts!$A:$O,MATCH(Places!$C2295,Hosts!$A:$A,0),MATCH(Places!E$1,Hosts!$1:$1,0))</f>
        <v>1</v>
      </c>
      <c r="F2295" s="67">
        <f>INDEX(Hosts!$A:$O,MATCH(Places!$C2295,Hosts!$A:$A,0),MATCH(Places!F$1,Hosts!$1:$1,0))</f>
        <v>1</v>
      </c>
      <c r="G2295" s="67" t="str">
        <f>INDEX(Hosts!$A:$O,MATCH(Places!$C2295,Hosts!$A:$A,0),MATCH(Places!G$1,Hosts!$1:$1,0))</f>
        <v>No</v>
      </c>
      <c r="H2295">
        <v>8</v>
      </c>
      <c r="I2295" t="str">
        <f>VLOOKUP($H2295,Neighborhoods!$A:$C,2,0)</f>
        <v>Brooklyn</v>
      </c>
      <c r="J2295" t="str">
        <f>VLOOKUP($H2295,Neighborhoods!$A:$C,3,0)</f>
        <v>Bushwick</v>
      </c>
      <c r="K2295" t="s">
        <v>11822</v>
      </c>
      <c r="L2295" t="str">
        <f t="shared" si="140"/>
        <v>No</v>
      </c>
      <c r="M2295">
        <v>3</v>
      </c>
      <c r="N2295" t="str" cm="1">
        <f t="array" ref="N2295">_xlfn.IFS(M2295&lt;=2,"Small",M2295&lt;=5,"Medium",M2295&gt;5,"Large")</f>
        <v>Medium</v>
      </c>
      <c r="O2295" s="50">
        <v>95</v>
      </c>
      <c r="P2295" s="67">
        <f t="shared" si="141"/>
        <v>0.03</v>
      </c>
      <c r="Q2295" s="52">
        <v>4.6399999999999997</v>
      </c>
      <c r="R2295" s="52" t="str" cm="1">
        <f t="array" ref="R2295">_xlfn.IFS(ROUND(Q2295,0)=5,"Excellent",ROUND(Q2295,0)=4,"Good",ROUND(Q2295,0)=3,"Ok",ROUND(Q2295,0)&lt;3,"Bad")</f>
        <v>Excellent</v>
      </c>
      <c r="S2295">
        <v>94</v>
      </c>
      <c r="T2295" t="str">
        <f t="shared" si="142"/>
        <v>No</v>
      </c>
      <c r="U2295" s="65">
        <v>42674</v>
      </c>
      <c r="V2295" s="65">
        <v>44016</v>
      </c>
      <c r="W2295">
        <v>217</v>
      </c>
      <c r="X2295" t="str">
        <f t="shared" si="143"/>
        <v>Active</v>
      </c>
      <c r="Y2295" t="s">
        <v>15616</v>
      </c>
    </row>
    <row r="2296" spans="1:25" x14ac:dyDescent="0.25">
      <c r="A2296">
        <v>2295</v>
      </c>
      <c r="B2296" t="s">
        <v>1692</v>
      </c>
      <c r="C2296">
        <v>2869</v>
      </c>
      <c r="D2296" t="str">
        <f>VLOOKUP($C2296,Hosts!$A:$O,10,0)</f>
        <v>New York</v>
      </c>
      <c r="E2296" s="67">
        <f>INDEX(Hosts!$A:$O,MATCH(Places!$C2296,Hosts!$A:$A,0),MATCH(Places!E$1,Hosts!$1:$1,0))</f>
        <v>1</v>
      </c>
      <c r="F2296" s="67">
        <f>INDEX(Hosts!$A:$O,MATCH(Places!$C2296,Hosts!$A:$A,0),MATCH(Places!F$1,Hosts!$1:$1,0))</f>
        <v>1</v>
      </c>
      <c r="G2296" s="67" t="str">
        <f>INDEX(Hosts!$A:$O,MATCH(Places!$C2296,Hosts!$A:$A,0),MATCH(Places!G$1,Hosts!$1:$1,0))</f>
        <v>Yes</v>
      </c>
      <c r="H2296">
        <v>26</v>
      </c>
      <c r="I2296" t="str">
        <f>VLOOKUP($H2296,Neighborhoods!$A:$C,2,0)</f>
        <v>Queens</v>
      </c>
      <c r="J2296" t="str">
        <f>VLOOKUP($H2296,Neighborhoods!$A:$C,3,0)</f>
        <v>Sunnyside</v>
      </c>
      <c r="K2296" t="s">
        <v>1</v>
      </c>
      <c r="L2296" t="str">
        <f t="shared" si="140"/>
        <v>Yes</v>
      </c>
      <c r="M2296">
        <v>1</v>
      </c>
      <c r="N2296" t="str" cm="1">
        <f t="array" ref="N2296">_xlfn.IFS(M2296&lt;=2,"Small",M2296&lt;=5,"Medium",M2296&gt;5,"Large")</f>
        <v>Small</v>
      </c>
      <c r="O2296" s="50">
        <v>74</v>
      </c>
      <c r="P2296" s="67">
        <f t="shared" si="141"/>
        <v>0.03</v>
      </c>
      <c r="Q2296" s="52">
        <v>5</v>
      </c>
      <c r="R2296" s="52" t="str" cm="1">
        <f t="array" ref="R2296">_xlfn.IFS(ROUND(Q2296,0)=5,"Excellent",ROUND(Q2296,0)=4,"Good",ROUND(Q2296,0)=3,"Ok",ROUND(Q2296,0)&lt;3,"Bad")</f>
        <v>Excellent</v>
      </c>
      <c r="S2296">
        <v>17</v>
      </c>
      <c r="T2296" t="str">
        <f t="shared" si="142"/>
        <v>No</v>
      </c>
      <c r="U2296" s="65">
        <v>43102</v>
      </c>
      <c r="V2296" s="65">
        <v>43809</v>
      </c>
      <c r="W2296">
        <v>365</v>
      </c>
      <c r="X2296" t="str">
        <f t="shared" si="143"/>
        <v>Active</v>
      </c>
      <c r="Y2296" t="s">
        <v>15615</v>
      </c>
    </row>
    <row r="2297" spans="1:25" x14ac:dyDescent="0.25">
      <c r="A2297">
        <v>2296</v>
      </c>
      <c r="B2297" t="s">
        <v>1693</v>
      </c>
      <c r="C2297">
        <v>2869</v>
      </c>
      <c r="D2297" t="str">
        <f>VLOOKUP($C2297,Hosts!$A:$O,10,0)</f>
        <v>New York</v>
      </c>
      <c r="E2297" s="67">
        <f>INDEX(Hosts!$A:$O,MATCH(Places!$C2297,Hosts!$A:$A,0),MATCH(Places!E$1,Hosts!$1:$1,0))</f>
        <v>1</v>
      </c>
      <c r="F2297" s="67">
        <f>INDEX(Hosts!$A:$O,MATCH(Places!$C2297,Hosts!$A:$A,0),MATCH(Places!F$1,Hosts!$1:$1,0))</f>
        <v>1</v>
      </c>
      <c r="G2297" s="67" t="str">
        <f>INDEX(Hosts!$A:$O,MATCH(Places!$C2297,Hosts!$A:$A,0),MATCH(Places!G$1,Hosts!$1:$1,0))</f>
        <v>Yes</v>
      </c>
      <c r="H2297">
        <v>26</v>
      </c>
      <c r="I2297" t="str">
        <f>VLOOKUP($H2297,Neighborhoods!$A:$C,2,0)</f>
        <v>Queens</v>
      </c>
      <c r="J2297" t="str">
        <f>VLOOKUP($H2297,Neighborhoods!$A:$C,3,0)</f>
        <v>Sunnyside</v>
      </c>
      <c r="K2297" t="s">
        <v>1</v>
      </c>
      <c r="L2297" t="str">
        <f t="shared" si="140"/>
        <v>Yes</v>
      </c>
      <c r="M2297">
        <v>2</v>
      </c>
      <c r="N2297" t="str" cm="1">
        <f t="array" ref="N2297">_xlfn.IFS(M2297&lt;=2,"Small",M2297&lt;=5,"Medium",M2297&gt;5,"Large")</f>
        <v>Small</v>
      </c>
      <c r="O2297" s="50">
        <v>106</v>
      </c>
      <c r="P2297" s="67">
        <f t="shared" si="141"/>
        <v>0.03</v>
      </c>
      <c r="Q2297" s="52">
        <v>4.9800000000000004</v>
      </c>
      <c r="R2297" s="52" t="str" cm="1">
        <f t="array" ref="R2297">_xlfn.IFS(ROUND(Q2297,0)=5,"Excellent",ROUND(Q2297,0)=4,"Good",ROUND(Q2297,0)=3,"Ok",ROUND(Q2297,0)&lt;3,"Bad")</f>
        <v>Excellent</v>
      </c>
      <c r="S2297">
        <v>41</v>
      </c>
      <c r="T2297" t="str">
        <f t="shared" si="142"/>
        <v>No</v>
      </c>
      <c r="U2297" s="65">
        <v>42736</v>
      </c>
      <c r="V2297" s="65">
        <v>44031</v>
      </c>
      <c r="W2297">
        <v>365</v>
      </c>
      <c r="X2297" t="str">
        <f t="shared" si="143"/>
        <v>Active</v>
      </c>
      <c r="Y2297" t="s">
        <v>15615</v>
      </c>
    </row>
    <row r="2298" spans="1:25" x14ac:dyDescent="0.25">
      <c r="A2298">
        <v>2297</v>
      </c>
      <c r="B2298" t="s">
        <v>1694</v>
      </c>
      <c r="C2298">
        <v>2869</v>
      </c>
      <c r="D2298" t="str">
        <f>VLOOKUP($C2298,Hosts!$A:$O,10,0)</f>
        <v>New York</v>
      </c>
      <c r="E2298" s="67">
        <f>INDEX(Hosts!$A:$O,MATCH(Places!$C2298,Hosts!$A:$A,0),MATCH(Places!E$1,Hosts!$1:$1,0))</f>
        <v>1</v>
      </c>
      <c r="F2298" s="67">
        <f>INDEX(Hosts!$A:$O,MATCH(Places!$C2298,Hosts!$A:$A,0),MATCH(Places!F$1,Hosts!$1:$1,0))</f>
        <v>1</v>
      </c>
      <c r="G2298" s="67" t="str">
        <f>INDEX(Hosts!$A:$O,MATCH(Places!$C2298,Hosts!$A:$A,0),MATCH(Places!G$1,Hosts!$1:$1,0))</f>
        <v>Yes</v>
      </c>
      <c r="H2298">
        <v>26</v>
      </c>
      <c r="I2298" t="str">
        <f>VLOOKUP($H2298,Neighborhoods!$A:$C,2,0)</f>
        <v>Queens</v>
      </c>
      <c r="J2298" t="str">
        <f>VLOOKUP($H2298,Neighborhoods!$A:$C,3,0)</f>
        <v>Sunnyside</v>
      </c>
      <c r="K2298" t="s">
        <v>1</v>
      </c>
      <c r="L2298" t="str">
        <f t="shared" si="140"/>
        <v>Yes</v>
      </c>
      <c r="M2298">
        <v>2</v>
      </c>
      <c r="N2298" t="str" cm="1">
        <f t="array" ref="N2298">_xlfn.IFS(M2298&lt;=2,"Small",M2298&lt;=5,"Medium",M2298&gt;5,"Large")</f>
        <v>Small</v>
      </c>
      <c r="O2298" s="50">
        <v>111</v>
      </c>
      <c r="P2298" s="67">
        <f t="shared" si="141"/>
        <v>0.03</v>
      </c>
      <c r="Q2298" s="52">
        <v>4.8899999999999997</v>
      </c>
      <c r="R2298" s="52" t="str" cm="1">
        <f t="array" ref="R2298">_xlfn.IFS(ROUND(Q2298,0)=5,"Excellent",ROUND(Q2298,0)=4,"Good",ROUND(Q2298,0)=3,"Ok",ROUND(Q2298,0)&lt;3,"Bad")</f>
        <v>Excellent</v>
      </c>
      <c r="S2298">
        <v>9</v>
      </c>
      <c r="T2298" t="str">
        <f t="shared" si="142"/>
        <v>No</v>
      </c>
      <c r="U2298" s="65">
        <v>43159</v>
      </c>
      <c r="V2298" s="65">
        <v>43808</v>
      </c>
      <c r="W2298">
        <v>180</v>
      </c>
      <c r="X2298" t="str">
        <f t="shared" si="143"/>
        <v>Active</v>
      </c>
      <c r="Y2298" t="s">
        <v>15615</v>
      </c>
    </row>
    <row r="2299" spans="1:25" x14ac:dyDescent="0.25">
      <c r="A2299">
        <v>2298</v>
      </c>
      <c r="B2299" t="s">
        <v>1695</v>
      </c>
      <c r="C2299">
        <v>1376</v>
      </c>
      <c r="D2299" t="str">
        <f>VLOOKUP($C2299,Hosts!$A:$O,10,0)</f>
        <v>New York</v>
      </c>
      <c r="E2299" s="67">
        <f>INDEX(Hosts!$A:$O,MATCH(Places!$C2299,Hosts!$A:$A,0),MATCH(Places!E$1,Hosts!$1:$1,0))</f>
        <v>1</v>
      </c>
      <c r="F2299" s="67">
        <f>INDEX(Hosts!$A:$O,MATCH(Places!$C2299,Hosts!$A:$A,0),MATCH(Places!F$1,Hosts!$1:$1,0))</f>
        <v>0.62</v>
      </c>
      <c r="G2299" s="67" t="str">
        <f>INDEX(Hosts!$A:$O,MATCH(Places!$C2299,Hosts!$A:$A,0),MATCH(Places!G$1,Hosts!$1:$1,0))</f>
        <v>No</v>
      </c>
      <c r="H2299">
        <v>14</v>
      </c>
      <c r="I2299" t="str">
        <f>VLOOKUP($H2299,Neighborhoods!$A:$C,2,0)</f>
        <v>Manhattan</v>
      </c>
      <c r="J2299" t="str">
        <f>VLOOKUP($H2299,Neighborhoods!$A:$C,3,0)</f>
        <v>East Harlem</v>
      </c>
      <c r="K2299" t="s">
        <v>11822</v>
      </c>
      <c r="L2299" t="str">
        <f t="shared" si="140"/>
        <v>No</v>
      </c>
      <c r="M2299">
        <v>6</v>
      </c>
      <c r="N2299" t="str" cm="1">
        <f t="array" ref="N2299">_xlfn.IFS(M2299&lt;=2,"Small",M2299&lt;=5,"Medium",M2299&gt;5,"Large")</f>
        <v>Large</v>
      </c>
      <c r="O2299" s="50">
        <v>50</v>
      </c>
      <c r="P2299" s="67">
        <f t="shared" si="141"/>
        <v>0.03</v>
      </c>
      <c r="Q2299" s="52">
        <v>4.3600000000000003</v>
      </c>
      <c r="R2299" s="52" t="str" cm="1">
        <f t="array" ref="R2299">_xlfn.IFS(ROUND(Q2299,0)=5,"Excellent",ROUND(Q2299,0)=4,"Good",ROUND(Q2299,0)=3,"Ok",ROUND(Q2299,0)&lt;3,"Bad")</f>
        <v>Good</v>
      </c>
      <c r="S2299">
        <v>14</v>
      </c>
      <c r="T2299" t="str">
        <f t="shared" si="142"/>
        <v>No</v>
      </c>
      <c r="U2299" s="65">
        <v>42702</v>
      </c>
      <c r="V2299" s="65">
        <v>43936</v>
      </c>
      <c r="W2299">
        <v>365</v>
      </c>
      <c r="X2299" t="str">
        <f t="shared" si="143"/>
        <v>Active</v>
      </c>
      <c r="Y2299" t="s">
        <v>15615</v>
      </c>
    </row>
    <row r="2300" spans="1:25" x14ac:dyDescent="0.25">
      <c r="A2300">
        <v>2299</v>
      </c>
      <c r="B2300" t="s">
        <v>1696</v>
      </c>
      <c r="C2300">
        <v>2610</v>
      </c>
      <c r="D2300" t="str">
        <f>VLOOKUP($C2300,Hosts!$A:$O,10,0)</f>
        <v>New York</v>
      </c>
      <c r="E2300" s="67">
        <f>INDEX(Hosts!$A:$O,MATCH(Places!$C2300,Hosts!$A:$A,0),MATCH(Places!E$1,Hosts!$1:$1,0))</f>
        <v>1</v>
      </c>
      <c r="F2300" s="67">
        <f>INDEX(Hosts!$A:$O,MATCH(Places!$C2300,Hosts!$A:$A,0),MATCH(Places!F$1,Hosts!$1:$1,0))</f>
        <v>0.63</v>
      </c>
      <c r="G2300" s="67" t="str">
        <f>INDEX(Hosts!$A:$O,MATCH(Places!$C2300,Hosts!$A:$A,0),MATCH(Places!G$1,Hosts!$1:$1,0))</f>
        <v>No</v>
      </c>
      <c r="H2300">
        <v>18</v>
      </c>
      <c r="I2300" t="str">
        <f>VLOOKUP($H2300,Neighborhoods!$A:$C,2,0)</f>
        <v>Manhattan</v>
      </c>
      <c r="J2300" t="str">
        <f>VLOOKUP($H2300,Neighborhoods!$A:$C,3,0)</f>
        <v>Midtown</v>
      </c>
      <c r="K2300" t="s">
        <v>11822</v>
      </c>
      <c r="L2300" t="str">
        <f t="shared" si="140"/>
        <v>No</v>
      </c>
      <c r="M2300">
        <v>3</v>
      </c>
      <c r="N2300" t="str" cm="1">
        <f t="array" ref="N2300">_xlfn.IFS(M2300&lt;=2,"Small",M2300&lt;=5,"Medium",M2300&gt;5,"Large")</f>
        <v>Medium</v>
      </c>
      <c r="O2300" s="50">
        <v>115</v>
      </c>
      <c r="P2300" s="67">
        <f t="shared" si="141"/>
        <v>0.03</v>
      </c>
      <c r="Q2300" s="52">
        <v>5</v>
      </c>
      <c r="R2300" s="52" t="str" cm="1">
        <f t="array" ref="R2300">_xlfn.IFS(ROUND(Q2300,0)=5,"Excellent",ROUND(Q2300,0)=4,"Good",ROUND(Q2300,0)=3,"Ok",ROUND(Q2300,0)&lt;3,"Bad")</f>
        <v>Excellent</v>
      </c>
      <c r="S2300">
        <v>4</v>
      </c>
      <c r="T2300" t="str">
        <f t="shared" si="142"/>
        <v>No</v>
      </c>
      <c r="U2300" s="65">
        <v>42726</v>
      </c>
      <c r="V2300" s="65">
        <v>43764</v>
      </c>
      <c r="W2300">
        <v>0</v>
      </c>
      <c r="X2300" t="str">
        <f t="shared" si="143"/>
        <v>Inactive</v>
      </c>
      <c r="Y2300" t="s">
        <v>15615</v>
      </c>
    </row>
    <row r="2301" spans="1:25" x14ac:dyDescent="0.25">
      <c r="A2301">
        <v>2300</v>
      </c>
      <c r="B2301" t="s">
        <v>1697</v>
      </c>
      <c r="C2301">
        <v>1112</v>
      </c>
      <c r="D2301" t="str">
        <f>VLOOKUP($C2301,Hosts!$A:$O,10,0)</f>
        <v>California</v>
      </c>
      <c r="E2301" s="67">
        <f>INDEX(Hosts!$A:$O,MATCH(Places!$C2301,Hosts!$A:$A,0),MATCH(Places!E$1,Hosts!$1:$1,0))</f>
        <v>0.7</v>
      </c>
      <c r="F2301" s="67">
        <f>INDEX(Hosts!$A:$O,MATCH(Places!$C2301,Hosts!$A:$A,0),MATCH(Places!F$1,Hosts!$1:$1,0))</f>
        <v>0.71</v>
      </c>
      <c r="G2301" s="67" t="str">
        <f>INDEX(Hosts!$A:$O,MATCH(Places!$C2301,Hosts!$A:$A,0),MATCH(Places!G$1,Hosts!$1:$1,0))</f>
        <v>No</v>
      </c>
      <c r="H2301">
        <v>9</v>
      </c>
      <c r="I2301" t="str">
        <f>VLOOKUP($H2301,Neighborhoods!$A:$C,2,0)</f>
        <v>Brooklyn</v>
      </c>
      <c r="J2301" t="str">
        <f>VLOOKUP($H2301,Neighborhoods!$A:$C,3,0)</f>
        <v>Crown Heights</v>
      </c>
      <c r="K2301" t="s">
        <v>11822</v>
      </c>
      <c r="L2301" t="str">
        <f t="shared" si="140"/>
        <v>No</v>
      </c>
      <c r="M2301">
        <v>6</v>
      </c>
      <c r="N2301" t="str" cm="1">
        <f t="array" ref="N2301">_xlfn.IFS(M2301&lt;=2,"Small",M2301&lt;=5,"Medium",M2301&gt;5,"Large")</f>
        <v>Large</v>
      </c>
      <c r="O2301" s="50">
        <v>90</v>
      </c>
      <c r="P2301" s="67">
        <f t="shared" si="141"/>
        <v>0.03</v>
      </c>
      <c r="Q2301" s="52">
        <v>5</v>
      </c>
      <c r="R2301" s="52" t="str" cm="1">
        <f t="array" ref="R2301">_xlfn.IFS(ROUND(Q2301,0)=5,"Excellent",ROUND(Q2301,0)=4,"Good",ROUND(Q2301,0)=3,"Ok",ROUND(Q2301,0)&lt;3,"Bad")</f>
        <v>Excellent</v>
      </c>
      <c r="S2301">
        <v>5</v>
      </c>
      <c r="T2301" t="str">
        <f t="shared" si="142"/>
        <v>No</v>
      </c>
      <c r="U2301" s="65">
        <v>42695</v>
      </c>
      <c r="V2301" s="65">
        <v>43901</v>
      </c>
      <c r="W2301">
        <v>343</v>
      </c>
      <c r="X2301" t="str">
        <f t="shared" si="143"/>
        <v>Active</v>
      </c>
      <c r="Y2301" t="s">
        <v>15615</v>
      </c>
    </row>
    <row r="2302" spans="1:25" x14ac:dyDescent="0.25">
      <c r="A2302">
        <v>2301</v>
      </c>
      <c r="B2302" t="s">
        <v>1698</v>
      </c>
      <c r="C2302">
        <v>2385</v>
      </c>
      <c r="D2302" t="str">
        <f>VLOOKUP($C2302,Hosts!$A:$O,10,0)</f>
        <v>New York</v>
      </c>
      <c r="E2302" s="67">
        <f>INDEX(Hosts!$A:$O,MATCH(Places!$C2302,Hosts!$A:$A,0),MATCH(Places!E$1,Hosts!$1:$1,0))</f>
        <v>1</v>
      </c>
      <c r="F2302" s="67">
        <f>INDEX(Hosts!$A:$O,MATCH(Places!$C2302,Hosts!$A:$A,0),MATCH(Places!F$1,Hosts!$1:$1,0))</f>
        <v>1</v>
      </c>
      <c r="G2302" s="67" t="str">
        <f>INDEX(Hosts!$A:$O,MATCH(Places!$C2302,Hosts!$A:$A,0),MATCH(Places!G$1,Hosts!$1:$1,0))</f>
        <v>No</v>
      </c>
      <c r="H2302">
        <v>8</v>
      </c>
      <c r="I2302" t="str">
        <f>VLOOKUP($H2302,Neighborhoods!$A:$C,2,0)</f>
        <v>Brooklyn</v>
      </c>
      <c r="J2302" t="str">
        <f>VLOOKUP($H2302,Neighborhoods!$A:$C,3,0)</f>
        <v>Bushwick</v>
      </c>
      <c r="K2302" t="s">
        <v>1</v>
      </c>
      <c r="L2302" t="str">
        <f t="shared" si="140"/>
        <v>Yes</v>
      </c>
      <c r="M2302">
        <v>2</v>
      </c>
      <c r="N2302" t="str" cm="1">
        <f t="array" ref="N2302">_xlfn.IFS(M2302&lt;=2,"Small",M2302&lt;=5,"Medium",M2302&gt;5,"Large")</f>
        <v>Small</v>
      </c>
      <c r="O2302" s="50">
        <v>63</v>
      </c>
      <c r="P2302" s="67">
        <f t="shared" si="141"/>
        <v>0.03</v>
      </c>
      <c r="Q2302" s="52">
        <v>4.67</v>
      </c>
      <c r="R2302" s="52" t="str" cm="1">
        <f t="array" ref="R2302">_xlfn.IFS(ROUND(Q2302,0)=5,"Excellent",ROUND(Q2302,0)=4,"Good",ROUND(Q2302,0)=3,"Ok",ROUND(Q2302,0)&lt;3,"Bad")</f>
        <v>Excellent</v>
      </c>
      <c r="S2302">
        <v>21</v>
      </c>
      <c r="T2302" t="str">
        <f t="shared" si="142"/>
        <v>No</v>
      </c>
      <c r="U2302" s="65">
        <v>42662</v>
      </c>
      <c r="V2302" s="65">
        <v>43908</v>
      </c>
      <c r="W2302">
        <v>180</v>
      </c>
      <c r="X2302" t="str">
        <f t="shared" si="143"/>
        <v>Active</v>
      </c>
      <c r="Y2302" t="s">
        <v>15616</v>
      </c>
    </row>
    <row r="2303" spans="1:25" x14ac:dyDescent="0.25">
      <c r="A2303">
        <v>2302</v>
      </c>
      <c r="B2303" t="s">
        <v>14902</v>
      </c>
      <c r="C2303">
        <v>3015</v>
      </c>
      <c r="D2303" t="str">
        <f>VLOOKUP($C2303,Hosts!$A:$O,10,0)</f>
        <v>New York</v>
      </c>
      <c r="E2303" s="67">
        <f>INDEX(Hosts!$A:$O,MATCH(Places!$C2303,Hosts!$A:$A,0),MATCH(Places!E$1,Hosts!$1:$1,0))</f>
        <v>1</v>
      </c>
      <c r="F2303" s="67">
        <f>INDEX(Hosts!$A:$O,MATCH(Places!$C2303,Hosts!$A:$A,0),MATCH(Places!F$1,Hosts!$1:$1,0))</f>
        <v>1</v>
      </c>
      <c r="G2303" s="67" t="str">
        <f>INDEX(Hosts!$A:$O,MATCH(Places!$C2303,Hosts!$A:$A,0),MATCH(Places!G$1,Hosts!$1:$1,0))</f>
        <v>No</v>
      </c>
      <c r="H2303">
        <v>7</v>
      </c>
      <c r="I2303" t="str">
        <f>VLOOKUP($H2303,Neighborhoods!$A:$C,2,0)</f>
        <v>Brooklyn</v>
      </c>
      <c r="J2303" t="str">
        <f>VLOOKUP($H2303,Neighborhoods!$A:$C,3,0)</f>
        <v>Bedford-Stuyvesant</v>
      </c>
      <c r="K2303" t="s">
        <v>11822</v>
      </c>
      <c r="L2303" t="str">
        <f t="shared" si="140"/>
        <v>No</v>
      </c>
      <c r="M2303">
        <v>6</v>
      </c>
      <c r="N2303" t="str" cm="1">
        <f t="array" ref="N2303">_xlfn.IFS(M2303&lt;=2,"Small",M2303&lt;=5,"Medium",M2303&gt;5,"Large")</f>
        <v>Large</v>
      </c>
      <c r="O2303" s="50">
        <v>138.13999999999999</v>
      </c>
      <c r="P2303" s="67">
        <f t="shared" si="141"/>
        <v>0.03</v>
      </c>
      <c r="Q2303" s="52">
        <v>4.6500000000000004</v>
      </c>
      <c r="R2303" s="52" t="str" cm="1">
        <f t="array" ref="R2303">_xlfn.IFS(ROUND(Q2303,0)=5,"Excellent",ROUND(Q2303,0)=4,"Good",ROUND(Q2303,0)=3,"Ok",ROUND(Q2303,0)&lt;3,"Bad")</f>
        <v>Excellent</v>
      </c>
      <c r="S2303">
        <v>133</v>
      </c>
      <c r="T2303" t="str">
        <f t="shared" si="142"/>
        <v>No</v>
      </c>
      <c r="U2303" s="65">
        <v>42736</v>
      </c>
      <c r="V2303" s="65">
        <v>44031</v>
      </c>
      <c r="W2303">
        <v>257</v>
      </c>
      <c r="X2303" t="str">
        <f t="shared" si="143"/>
        <v>Active</v>
      </c>
      <c r="Y2303" t="s">
        <v>15616</v>
      </c>
    </row>
    <row r="2304" spans="1:25" x14ac:dyDescent="0.25">
      <c r="A2304">
        <v>2303</v>
      </c>
      <c r="B2304" t="s">
        <v>1699</v>
      </c>
      <c r="C2304">
        <v>3036</v>
      </c>
      <c r="D2304" t="str">
        <f>VLOOKUP($C2304,Hosts!$A:$O,10,0)</f>
        <v>New York</v>
      </c>
      <c r="E2304" s="67">
        <f>INDEX(Hosts!$A:$O,MATCH(Places!$C2304,Hosts!$A:$A,0),MATCH(Places!E$1,Hosts!$1:$1,0))</f>
        <v>1</v>
      </c>
      <c r="F2304" s="67">
        <f>INDEX(Hosts!$A:$O,MATCH(Places!$C2304,Hosts!$A:$A,0),MATCH(Places!F$1,Hosts!$1:$1,0))</f>
        <v>0.97</v>
      </c>
      <c r="G2304" s="67" t="str">
        <f>INDEX(Hosts!$A:$O,MATCH(Places!$C2304,Hosts!$A:$A,0),MATCH(Places!G$1,Hosts!$1:$1,0))</f>
        <v>No</v>
      </c>
      <c r="H2304">
        <v>20</v>
      </c>
      <c r="I2304" t="str">
        <f>VLOOKUP($H2304,Neighborhoods!$A:$C,2,0)</f>
        <v>Manhattan</v>
      </c>
      <c r="J2304" t="str">
        <f>VLOOKUP($H2304,Neighborhoods!$A:$C,3,0)</f>
        <v>Upper West Side</v>
      </c>
      <c r="K2304" t="s">
        <v>11822</v>
      </c>
      <c r="L2304" t="str">
        <f t="shared" si="140"/>
        <v>No</v>
      </c>
      <c r="M2304">
        <v>5</v>
      </c>
      <c r="N2304" t="str" cm="1">
        <f t="array" ref="N2304">_xlfn.IFS(M2304&lt;=2,"Small",M2304&lt;=5,"Medium",M2304&gt;5,"Large")</f>
        <v>Medium</v>
      </c>
      <c r="O2304" s="50">
        <v>99</v>
      </c>
      <c r="P2304" s="67">
        <f t="shared" si="141"/>
        <v>0.03</v>
      </c>
      <c r="Q2304" s="52">
        <v>4.9000000000000004</v>
      </c>
      <c r="R2304" s="52" t="str" cm="1">
        <f t="array" ref="R2304">_xlfn.IFS(ROUND(Q2304,0)=5,"Excellent",ROUND(Q2304,0)=4,"Good",ROUND(Q2304,0)=3,"Ok",ROUND(Q2304,0)&lt;3,"Bad")</f>
        <v>Excellent</v>
      </c>
      <c r="S2304">
        <v>83</v>
      </c>
      <c r="T2304" t="str">
        <f t="shared" si="142"/>
        <v>No</v>
      </c>
      <c r="U2304" s="65">
        <v>42717</v>
      </c>
      <c r="V2304" s="65">
        <v>43995</v>
      </c>
      <c r="W2304">
        <v>138</v>
      </c>
      <c r="X2304" t="str">
        <f t="shared" si="143"/>
        <v>Active</v>
      </c>
      <c r="Y2304" t="s">
        <v>15616</v>
      </c>
    </row>
    <row r="2305" spans="1:25" x14ac:dyDescent="0.25">
      <c r="A2305">
        <v>2304</v>
      </c>
      <c r="B2305" t="s">
        <v>1700</v>
      </c>
      <c r="C2305">
        <v>2618</v>
      </c>
      <c r="D2305" t="str">
        <f>VLOOKUP($C2305,Hosts!$A:$O,10,0)</f>
        <v>New York</v>
      </c>
      <c r="E2305" s="67">
        <f>INDEX(Hosts!$A:$O,MATCH(Places!$C2305,Hosts!$A:$A,0),MATCH(Places!E$1,Hosts!$1:$1,0))</f>
        <v>1</v>
      </c>
      <c r="F2305" s="67">
        <f>INDEX(Hosts!$A:$O,MATCH(Places!$C2305,Hosts!$A:$A,0),MATCH(Places!F$1,Hosts!$1:$1,0))</f>
        <v>1</v>
      </c>
      <c r="G2305" s="67" t="str">
        <f>INDEX(Hosts!$A:$O,MATCH(Places!$C2305,Hosts!$A:$A,0),MATCH(Places!G$1,Hosts!$1:$1,0))</f>
        <v>Yes</v>
      </c>
      <c r="H2305">
        <v>14</v>
      </c>
      <c r="I2305" t="str">
        <f>VLOOKUP($H2305,Neighborhoods!$A:$C,2,0)</f>
        <v>Manhattan</v>
      </c>
      <c r="J2305" t="str">
        <f>VLOOKUP($H2305,Neighborhoods!$A:$C,3,0)</f>
        <v>East Harlem</v>
      </c>
      <c r="K2305" t="s">
        <v>11822</v>
      </c>
      <c r="L2305" t="str">
        <f t="shared" si="140"/>
        <v>No</v>
      </c>
      <c r="M2305">
        <v>5</v>
      </c>
      <c r="N2305" t="str" cm="1">
        <f t="array" ref="N2305">_xlfn.IFS(M2305&lt;=2,"Small",M2305&lt;=5,"Medium",M2305&gt;5,"Large")</f>
        <v>Medium</v>
      </c>
      <c r="O2305" s="50">
        <v>222</v>
      </c>
      <c r="P2305" s="67">
        <f t="shared" si="141"/>
        <v>0.04</v>
      </c>
      <c r="Q2305" s="52">
        <v>4.92</v>
      </c>
      <c r="R2305" s="52" t="str" cm="1">
        <f t="array" ref="R2305">_xlfn.IFS(ROUND(Q2305,0)=5,"Excellent",ROUND(Q2305,0)=4,"Good",ROUND(Q2305,0)=3,"Ok",ROUND(Q2305,0)&lt;3,"Bad")</f>
        <v>Excellent</v>
      </c>
      <c r="S2305">
        <v>77</v>
      </c>
      <c r="T2305" t="str">
        <f t="shared" si="142"/>
        <v>No</v>
      </c>
      <c r="U2305" s="65">
        <v>42835</v>
      </c>
      <c r="V2305" s="65">
        <v>43883</v>
      </c>
      <c r="W2305">
        <v>255</v>
      </c>
      <c r="X2305" t="str">
        <f t="shared" si="143"/>
        <v>Active</v>
      </c>
      <c r="Y2305" t="s">
        <v>15615</v>
      </c>
    </row>
    <row r="2306" spans="1:25" x14ac:dyDescent="0.25">
      <c r="A2306">
        <v>2305</v>
      </c>
      <c r="B2306" t="s">
        <v>1701</v>
      </c>
      <c r="C2306">
        <v>1150</v>
      </c>
      <c r="D2306" t="str">
        <f>VLOOKUP($C2306,Hosts!$A:$O,10,0)</f>
        <v>New York</v>
      </c>
      <c r="E2306" s="67">
        <f>INDEX(Hosts!$A:$O,MATCH(Places!$C2306,Hosts!$A:$A,0),MATCH(Places!E$1,Hosts!$1:$1,0))</f>
        <v>1</v>
      </c>
      <c r="F2306" s="67">
        <f>INDEX(Hosts!$A:$O,MATCH(Places!$C2306,Hosts!$A:$A,0),MATCH(Places!F$1,Hosts!$1:$1,0))</f>
        <v>1</v>
      </c>
      <c r="G2306" s="67" t="str">
        <f>INDEX(Hosts!$A:$O,MATCH(Places!$C2306,Hosts!$A:$A,0),MATCH(Places!G$1,Hosts!$1:$1,0))</f>
        <v>No</v>
      </c>
      <c r="H2306">
        <v>12</v>
      </c>
      <c r="I2306" t="str">
        <f>VLOOKUP($H2306,Neighborhoods!$A:$C,2,0)</f>
        <v>Brooklyn</v>
      </c>
      <c r="J2306" t="str">
        <f>VLOOKUP($H2306,Neighborhoods!$A:$C,3,0)</f>
        <v>Williamsburg</v>
      </c>
      <c r="K2306" t="s">
        <v>11822</v>
      </c>
      <c r="L2306" t="str">
        <f t="shared" si="140"/>
        <v>No</v>
      </c>
      <c r="M2306">
        <v>3</v>
      </c>
      <c r="N2306" t="str" cm="1">
        <f t="array" ref="N2306">_xlfn.IFS(M2306&lt;=2,"Small",M2306&lt;=5,"Medium",M2306&gt;5,"Large")</f>
        <v>Medium</v>
      </c>
      <c r="O2306" s="50">
        <v>190</v>
      </c>
      <c r="P2306" s="67">
        <f t="shared" si="141"/>
        <v>0.03</v>
      </c>
      <c r="Q2306" s="52">
        <v>4.8</v>
      </c>
      <c r="R2306" s="52" t="str" cm="1">
        <f t="array" ref="R2306">_xlfn.IFS(ROUND(Q2306,0)=5,"Excellent",ROUND(Q2306,0)=4,"Good",ROUND(Q2306,0)=3,"Ok",ROUND(Q2306,0)&lt;3,"Bad")</f>
        <v>Excellent</v>
      </c>
      <c r="S2306">
        <v>20</v>
      </c>
      <c r="T2306" t="str">
        <f t="shared" si="142"/>
        <v>No</v>
      </c>
      <c r="U2306" s="65">
        <v>42704</v>
      </c>
      <c r="V2306" s="65">
        <v>43795</v>
      </c>
      <c r="W2306">
        <v>84</v>
      </c>
      <c r="X2306" t="str">
        <f t="shared" si="143"/>
        <v>Active</v>
      </c>
      <c r="Y2306" t="s">
        <v>15615</v>
      </c>
    </row>
    <row r="2307" spans="1:25" x14ac:dyDescent="0.25">
      <c r="A2307">
        <v>2306</v>
      </c>
      <c r="B2307" t="s">
        <v>1702</v>
      </c>
      <c r="C2307">
        <v>3040</v>
      </c>
      <c r="D2307" t="str">
        <f>VLOOKUP($C2307,Hosts!$A:$O,10,0)</f>
        <v>New York</v>
      </c>
      <c r="E2307" s="67">
        <f>INDEX(Hosts!$A:$O,MATCH(Places!$C2307,Hosts!$A:$A,0),MATCH(Places!E$1,Hosts!$1:$1,0))</f>
        <v>0</v>
      </c>
      <c r="F2307" s="67">
        <f>INDEX(Hosts!$A:$O,MATCH(Places!$C2307,Hosts!$A:$A,0),MATCH(Places!F$1,Hosts!$1:$1,0))</f>
        <v>0.67</v>
      </c>
      <c r="G2307" s="67" t="str">
        <f>INDEX(Hosts!$A:$O,MATCH(Places!$C2307,Hosts!$A:$A,0),MATCH(Places!G$1,Hosts!$1:$1,0))</f>
        <v>No</v>
      </c>
      <c r="H2307">
        <v>7</v>
      </c>
      <c r="I2307" t="str">
        <f>VLOOKUP($H2307,Neighborhoods!$A:$C,2,0)</f>
        <v>Brooklyn</v>
      </c>
      <c r="J2307" t="str">
        <f>VLOOKUP($H2307,Neighborhoods!$A:$C,3,0)</f>
        <v>Bedford-Stuyvesant</v>
      </c>
      <c r="K2307" t="s">
        <v>11822</v>
      </c>
      <c r="L2307" t="str">
        <f t="shared" ref="L2307:L2370" si="144">IF(OR(K2307="Private room",K2307="Shared room"),"Yes","No")</f>
        <v>No</v>
      </c>
      <c r="M2307">
        <v>6</v>
      </c>
      <c r="N2307" t="str" cm="1">
        <f t="array" ref="N2307">_xlfn.IFS(M2307&lt;=2,"Small",M2307&lt;=5,"Medium",M2307&gt;5,"Large")</f>
        <v>Large</v>
      </c>
      <c r="O2307" s="50">
        <v>180</v>
      </c>
      <c r="P2307" s="67">
        <f t="shared" ref="P2307:P2370" si="145">VLOOKUP(O2307,$AB$1:$AC$5,2)</f>
        <v>0.03</v>
      </c>
      <c r="Q2307" s="52">
        <v>4.82</v>
      </c>
      <c r="R2307" s="52" t="str" cm="1">
        <f t="array" ref="R2307">_xlfn.IFS(ROUND(Q2307,0)=5,"Excellent",ROUND(Q2307,0)=4,"Good",ROUND(Q2307,0)=3,"Ok",ROUND(Q2307,0)&lt;3,"Bad")</f>
        <v>Excellent</v>
      </c>
      <c r="S2307">
        <v>82</v>
      </c>
      <c r="T2307" t="str">
        <f t="shared" ref="T2307:T2370" si="146">IF(AND(Q2307&gt;=4.8,S2307&gt;100),"Yes","No")</f>
        <v>No</v>
      </c>
      <c r="U2307" s="65">
        <v>42662</v>
      </c>
      <c r="V2307" s="65">
        <v>43863</v>
      </c>
      <c r="W2307">
        <v>83</v>
      </c>
      <c r="X2307" t="str">
        <f t="shared" ref="X2307:X2370" si="147">IF(W2307&lt;&gt;0,"Active","Inactive")</f>
        <v>Active</v>
      </c>
      <c r="Y2307" t="s">
        <v>15615</v>
      </c>
    </row>
    <row r="2308" spans="1:25" x14ac:dyDescent="0.25">
      <c r="A2308">
        <v>2307</v>
      </c>
      <c r="B2308" t="s">
        <v>1703</v>
      </c>
      <c r="C2308">
        <v>3042</v>
      </c>
      <c r="D2308" t="str">
        <f>VLOOKUP($C2308,Hosts!$A:$O,10,0)</f>
        <v>New York</v>
      </c>
      <c r="E2308" s="67">
        <f>INDEX(Hosts!$A:$O,MATCH(Places!$C2308,Hosts!$A:$A,0),MATCH(Places!E$1,Hosts!$1:$1,0))</f>
        <v>0.67</v>
      </c>
      <c r="F2308" s="67">
        <f>INDEX(Hosts!$A:$O,MATCH(Places!$C2308,Hosts!$A:$A,0),MATCH(Places!F$1,Hosts!$1:$1,0))</f>
        <v>1</v>
      </c>
      <c r="G2308" s="67" t="str">
        <f>INDEX(Hosts!$A:$O,MATCH(Places!$C2308,Hosts!$A:$A,0),MATCH(Places!G$1,Hosts!$1:$1,0))</f>
        <v>No</v>
      </c>
      <c r="H2308">
        <v>7</v>
      </c>
      <c r="I2308" t="str">
        <f>VLOOKUP($H2308,Neighborhoods!$A:$C,2,0)</f>
        <v>Brooklyn</v>
      </c>
      <c r="J2308" t="str">
        <f>VLOOKUP($H2308,Neighborhoods!$A:$C,3,0)</f>
        <v>Bedford-Stuyvesant</v>
      </c>
      <c r="K2308" t="s">
        <v>11822</v>
      </c>
      <c r="L2308" t="str">
        <f t="shared" si="144"/>
        <v>No</v>
      </c>
      <c r="M2308">
        <v>3</v>
      </c>
      <c r="N2308" t="str" cm="1">
        <f t="array" ref="N2308">_xlfn.IFS(M2308&lt;=2,"Small",M2308&lt;=5,"Medium",M2308&gt;5,"Large")</f>
        <v>Medium</v>
      </c>
      <c r="O2308" s="50">
        <v>93</v>
      </c>
      <c r="P2308" s="67">
        <f t="shared" si="145"/>
        <v>0.03</v>
      </c>
      <c r="Q2308" s="52">
        <v>4.66</v>
      </c>
      <c r="R2308" s="52" t="str" cm="1">
        <f t="array" ref="R2308">_xlfn.IFS(ROUND(Q2308,0)=5,"Excellent",ROUND(Q2308,0)=4,"Good",ROUND(Q2308,0)=3,"Ok",ROUND(Q2308,0)&lt;3,"Bad")</f>
        <v>Excellent</v>
      </c>
      <c r="S2308">
        <v>103</v>
      </c>
      <c r="T2308" t="str">
        <f t="shared" si="146"/>
        <v>No</v>
      </c>
      <c r="U2308" s="65">
        <v>42800</v>
      </c>
      <c r="V2308" s="65">
        <v>43900</v>
      </c>
      <c r="W2308">
        <v>348</v>
      </c>
      <c r="X2308" t="str">
        <f t="shared" si="147"/>
        <v>Active</v>
      </c>
      <c r="Y2308" t="s">
        <v>15615</v>
      </c>
    </row>
    <row r="2309" spans="1:25" x14ac:dyDescent="0.25">
      <c r="A2309">
        <v>2308</v>
      </c>
      <c r="B2309" t="s">
        <v>14443</v>
      </c>
      <c r="C2309">
        <v>2411</v>
      </c>
      <c r="D2309" t="str">
        <f>VLOOKUP($C2309,Hosts!$A:$O,10,0)</f>
        <v>New York</v>
      </c>
      <c r="E2309" s="67">
        <f>INDEX(Hosts!$A:$O,MATCH(Places!$C2309,Hosts!$A:$A,0),MATCH(Places!E$1,Hosts!$1:$1,0))</f>
        <v>1</v>
      </c>
      <c r="F2309" s="67">
        <f>INDEX(Hosts!$A:$O,MATCH(Places!$C2309,Hosts!$A:$A,0),MATCH(Places!F$1,Hosts!$1:$1,0))</f>
        <v>0.4</v>
      </c>
      <c r="G2309" s="67" t="str">
        <f>INDEX(Hosts!$A:$O,MATCH(Places!$C2309,Hosts!$A:$A,0),MATCH(Places!G$1,Hosts!$1:$1,0))</f>
        <v>No</v>
      </c>
      <c r="H2309">
        <v>12</v>
      </c>
      <c r="I2309" t="str">
        <f>VLOOKUP($H2309,Neighborhoods!$A:$C,2,0)</f>
        <v>Brooklyn</v>
      </c>
      <c r="J2309" t="str">
        <f>VLOOKUP($H2309,Neighborhoods!$A:$C,3,0)</f>
        <v>Williamsburg</v>
      </c>
      <c r="K2309" t="s">
        <v>11822</v>
      </c>
      <c r="L2309" t="str">
        <f t="shared" si="144"/>
        <v>No</v>
      </c>
      <c r="M2309">
        <v>3</v>
      </c>
      <c r="N2309" t="str" cm="1">
        <f t="array" ref="N2309">_xlfn.IFS(M2309&lt;=2,"Small",M2309&lt;=5,"Medium",M2309&gt;5,"Large")</f>
        <v>Medium</v>
      </c>
      <c r="O2309" s="50">
        <v>435</v>
      </c>
      <c r="P2309" s="67">
        <f t="shared" si="145"/>
        <v>0.04</v>
      </c>
      <c r="Q2309" s="52">
        <v>5</v>
      </c>
      <c r="R2309" s="52" t="str" cm="1">
        <f t="array" ref="R2309">_xlfn.IFS(ROUND(Q2309,0)=5,"Excellent",ROUND(Q2309,0)=4,"Good",ROUND(Q2309,0)=3,"Ok",ROUND(Q2309,0)&lt;3,"Bad")</f>
        <v>Excellent</v>
      </c>
      <c r="S2309">
        <v>15</v>
      </c>
      <c r="T2309" t="str">
        <f t="shared" si="146"/>
        <v>No</v>
      </c>
      <c r="U2309" s="65">
        <v>42701</v>
      </c>
      <c r="V2309" s="65">
        <v>43688</v>
      </c>
      <c r="W2309">
        <v>27</v>
      </c>
      <c r="X2309" t="str">
        <f t="shared" si="147"/>
        <v>Active</v>
      </c>
      <c r="Y2309" t="s">
        <v>15615</v>
      </c>
    </row>
    <row r="2310" spans="1:25" x14ac:dyDescent="0.25">
      <c r="A2310">
        <v>2309</v>
      </c>
      <c r="B2310" t="s">
        <v>14638</v>
      </c>
      <c r="C2310">
        <v>1159</v>
      </c>
      <c r="D2310" t="str">
        <f>VLOOKUP($C2310,Hosts!$A:$O,10,0)</f>
        <v>New York</v>
      </c>
      <c r="E2310" s="67">
        <f>INDEX(Hosts!$A:$O,MATCH(Places!$C2310,Hosts!$A:$A,0),MATCH(Places!E$1,Hosts!$1:$1,0))</f>
        <v>1</v>
      </c>
      <c r="F2310" s="67">
        <f>INDEX(Hosts!$A:$O,MATCH(Places!$C2310,Hosts!$A:$A,0),MATCH(Places!F$1,Hosts!$1:$1,0))</f>
        <v>0.74</v>
      </c>
      <c r="G2310" s="67" t="str">
        <f>INDEX(Hosts!$A:$O,MATCH(Places!$C2310,Hosts!$A:$A,0),MATCH(Places!G$1,Hosts!$1:$1,0))</f>
        <v>No</v>
      </c>
      <c r="H2310">
        <v>24</v>
      </c>
      <c r="I2310" t="str">
        <f>VLOOKUP($H2310,Neighborhoods!$A:$C,2,0)</f>
        <v>Queens</v>
      </c>
      <c r="J2310" t="str">
        <f>VLOOKUP($H2310,Neighborhoods!$A:$C,3,0)</f>
        <v>Long Island City</v>
      </c>
      <c r="K2310" t="s">
        <v>11822</v>
      </c>
      <c r="L2310" t="str">
        <f t="shared" si="144"/>
        <v>No</v>
      </c>
      <c r="M2310">
        <v>5</v>
      </c>
      <c r="N2310" t="str" cm="1">
        <f t="array" ref="N2310">_xlfn.IFS(M2310&lt;=2,"Small",M2310&lt;=5,"Medium",M2310&gt;5,"Large")</f>
        <v>Medium</v>
      </c>
      <c r="O2310" s="50">
        <v>90</v>
      </c>
      <c r="P2310" s="67">
        <f t="shared" si="145"/>
        <v>0.03</v>
      </c>
      <c r="Q2310" s="52">
        <v>4.8</v>
      </c>
      <c r="R2310" s="52" t="str" cm="1">
        <f t="array" ref="R2310">_xlfn.IFS(ROUND(Q2310,0)=5,"Excellent",ROUND(Q2310,0)=4,"Good",ROUND(Q2310,0)=3,"Ok",ROUND(Q2310,0)&lt;3,"Bad")</f>
        <v>Excellent</v>
      </c>
      <c r="S2310">
        <v>59</v>
      </c>
      <c r="T2310" t="str">
        <f t="shared" si="146"/>
        <v>No</v>
      </c>
      <c r="U2310" s="65">
        <v>42700</v>
      </c>
      <c r="V2310" s="65">
        <v>43882</v>
      </c>
      <c r="W2310">
        <v>128</v>
      </c>
      <c r="X2310" t="str">
        <f t="shared" si="147"/>
        <v>Active</v>
      </c>
      <c r="Y2310" t="s">
        <v>15615</v>
      </c>
    </row>
    <row r="2311" spans="1:25" x14ac:dyDescent="0.25">
      <c r="A2311">
        <v>2310</v>
      </c>
      <c r="B2311" t="s">
        <v>1704</v>
      </c>
      <c r="C2311">
        <v>1761</v>
      </c>
      <c r="D2311" t="str">
        <f>VLOOKUP($C2311,Hosts!$A:$O,10,0)</f>
        <v>New York</v>
      </c>
      <c r="E2311" s="67">
        <f>INDEX(Hosts!$A:$O,MATCH(Places!$C2311,Hosts!$A:$A,0),MATCH(Places!E$1,Hosts!$1:$1,0))</f>
        <v>0.86</v>
      </c>
      <c r="F2311" s="67">
        <f>INDEX(Hosts!$A:$O,MATCH(Places!$C2311,Hosts!$A:$A,0),MATCH(Places!F$1,Hosts!$1:$1,0))</f>
        <v>1</v>
      </c>
      <c r="G2311" s="67" t="str">
        <f>INDEX(Hosts!$A:$O,MATCH(Places!$C2311,Hosts!$A:$A,0),MATCH(Places!G$1,Hosts!$1:$1,0))</f>
        <v>No</v>
      </c>
      <c r="H2311">
        <v>12</v>
      </c>
      <c r="I2311" t="str">
        <f>VLOOKUP($H2311,Neighborhoods!$A:$C,2,0)</f>
        <v>Brooklyn</v>
      </c>
      <c r="J2311" t="str">
        <f>VLOOKUP($H2311,Neighborhoods!$A:$C,3,0)</f>
        <v>Williamsburg</v>
      </c>
      <c r="K2311" t="s">
        <v>11822</v>
      </c>
      <c r="L2311" t="str">
        <f t="shared" si="144"/>
        <v>No</v>
      </c>
      <c r="M2311">
        <v>2</v>
      </c>
      <c r="N2311" t="str" cm="1">
        <f t="array" ref="N2311">_xlfn.IFS(M2311&lt;=2,"Small",M2311&lt;=5,"Medium",M2311&gt;5,"Large")</f>
        <v>Small</v>
      </c>
      <c r="O2311" s="50">
        <v>91</v>
      </c>
      <c r="P2311" s="67">
        <f t="shared" si="145"/>
        <v>0.03</v>
      </c>
      <c r="Q2311" s="52">
        <v>5</v>
      </c>
      <c r="R2311" s="52" t="str" cm="1">
        <f t="array" ref="R2311">_xlfn.IFS(ROUND(Q2311,0)=5,"Excellent",ROUND(Q2311,0)=4,"Good",ROUND(Q2311,0)=3,"Ok",ROUND(Q2311,0)&lt;3,"Bad")</f>
        <v>Excellent</v>
      </c>
      <c r="S2311">
        <v>12</v>
      </c>
      <c r="T2311" t="str">
        <f t="shared" si="146"/>
        <v>No</v>
      </c>
      <c r="U2311" s="65">
        <v>42710</v>
      </c>
      <c r="V2311" s="65">
        <v>44053</v>
      </c>
      <c r="W2311">
        <v>3</v>
      </c>
      <c r="X2311" t="str">
        <f t="shared" si="147"/>
        <v>Active</v>
      </c>
      <c r="Y2311" t="s">
        <v>15615</v>
      </c>
    </row>
    <row r="2312" spans="1:25" x14ac:dyDescent="0.25">
      <c r="A2312">
        <v>2311</v>
      </c>
      <c r="B2312" t="s">
        <v>1705</v>
      </c>
      <c r="C2312">
        <v>542</v>
      </c>
      <c r="D2312" t="str">
        <f>VLOOKUP($C2312,Hosts!$A:$O,10,0)</f>
        <v>New York</v>
      </c>
      <c r="E2312" s="67">
        <f>INDEX(Hosts!$A:$O,MATCH(Places!$C2312,Hosts!$A:$A,0),MATCH(Places!E$1,Hosts!$1:$1,0))</f>
        <v>1</v>
      </c>
      <c r="F2312" s="67">
        <f>INDEX(Hosts!$A:$O,MATCH(Places!$C2312,Hosts!$A:$A,0),MATCH(Places!F$1,Hosts!$1:$1,0))</f>
        <v>0.91</v>
      </c>
      <c r="G2312" s="67" t="str">
        <f>INDEX(Hosts!$A:$O,MATCH(Places!$C2312,Hosts!$A:$A,0),MATCH(Places!G$1,Hosts!$1:$1,0))</f>
        <v>Yes</v>
      </c>
      <c r="H2312">
        <v>7</v>
      </c>
      <c r="I2312" t="str">
        <f>VLOOKUP($H2312,Neighborhoods!$A:$C,2,0)</f>
        <v>Brooklyn</v>
      </c>
      <c r="J2312" t="str">
        <f>VLOOKUP($H2312,Neighborhoods!$A:$C,3,0)</f>
        <v>Bedford-Stuyvesant</v>
      </c>
      <c r="K2312" t="s">
        <v>11822</v>
      </c>
      <c r="L2312" t="str">
        <f t="shared" si="144"/>
        <v>No</v>
      </c>
      <c r="M2312">
        <v>3</v>
      </c>
      <c r="N2312" t="str" cm="1">
        <f t="array" ref="N2312">_xlfn.IFS(M2312&lt;=2,"Small",M2312&lt;=5,"Medium",M2312&gt;5,"Large")</f>
        <v>Medium</v>
      </c>
      <c r="O2312" s="50">
        <v>165</v>
      </c>
      <c r="P2312" s="67">
        <f t="shared" si="145"/>
        <v>0.03</v>
      </c>
      <c r="Q2312" s="52">
        <v>4.92</v>
      </c>
      <c r="R2312" s="52" t="str" cm="1">
        <f t="array" ref="R2312">_xlfn.IFS(ROUND(Q2312,0)=5,"Excellent",ROUND(Q2312,0)=4,"Good",ROUND(Q2312,0)=3,"Ok",ROUND(Q2312,0)&lt;3,"Bad")</f>
        <v>Excellent</v>
      </c>
      <c r="S2312">
        <v>59</v>
      </c>
      <c r="T2312" t="str">
        <f t="shared" si="146"/>
        <v>No</v>
      </c>
      <c r="U2312" s="65">
        <v>42884</v>
      </c>
      <c r="V2312" s="65">
        <v>43829</v>
      </c>
      <c r="W2312">
        <v>165</v>
      </c>
      <c r="X2312" t="str">
        <f t="shared" si="147"/>
        <v>Active</v>
      </c>
      <c r="Y2312" t="s">
        <v>15615</v>
      </c>
    </row>
    <row r="2313" spans="1:25" x14ac:dyDescent="0.25">
      <c r="A2313">
        <v>2312</v>
      </c>
      <c r="B2313" t="s">
        <v>15043</v>
      </c>
      <c r="C2313">
        <v>2800</v>
      </c>
      <c r="D2313" t="str">
        <f>VLOOKUP($C2313,Hosts!$A:$O,10,0)</f>
        <v>New York</v>
      </c>
      <c r="E2313" s="67">
        <f>INDEX(Hosts!$A:$O,MATCH(Places!$C2313,Hosts!$A:$A,0),MATCH(Places!E$1,Hosts!$1:$1,0))</f>
        <v>1</v>
      </c>
      <c r="F2313" s="67">
        <f>INDEX(Hosts!$A:$O,MATCH(Places!$C2313,Hosts!$A:$A,0),MATCH(Places!F$1,Hosts!$1:$1,0))</f>
        <v>0.89</v>
      </c>
      <c r="G2313" s="67" t="str">
        <f>INDEX(Hosts!$A:$O,MATCH(Places!$C2313,Hosts!$A:$A,0),MATCH(Places!G$1,Hosts!$1:$1,0))</f>
        <v>No</v>
      </c>
      <c r="H2313">
        <v>7</v>
      </c>
      <c r="I2313" t="str">
        <f>VLOOKUP($H2313,Neighborhoods!$A:$C,2,0)</f>
        <v>Brooklyn</v>
      </c>
      <c r="J2313" t="str">
        <f>VLOOKUP($H2313,Neighborhoods!$A:$C,3,0)</f>
        <v>Bedford-Stuyvesant</v>
      </c>
      <c r="K2313" t="s">
        <v>1</v>
      </c>
      <c r="L2313" t="str">
        <f t="shared" si="144"/>
        <v>Yes</v>
      </c>
      <c r="M2313">
        <v>2</v>
      </c>
      <c r="N2313" t="str" cm="1">
        <f t="array" ref="N2313">_xlfn.IFS(M2313&lt;=2,"Small",M2313&lt;=5,"Medium",M2313&gt;5,"Large")</f>
        <v>Small</v>
      </c>
      <c r="O2313" s="50">
        <v>43</v>
      </c>
      <c r="P2313" s="67">
        <f t="shared" si="145"/>
        <v>0.03</v>
      </c>
      <c r="Q2313" s="52">
        <v>4.7300000000000004</v>
      </c>
      <c r="R2313" s="52" t="str" cm="1">
        <f t="array" ref="R2313">_xlfn.IFS(ROUND(Q2313,0)=5,"Excellent",ROUND(Q2313,0)=4,"Good",ROUND(Q2313,0)=3,"Ok",ROUND(Q2313,0)&lt;3,"Bad")</f>
        <v>Excellent</v>
      </c>
      <c r="S2313">
        <v>41</v>
      </c>
      <c r="T2313" t="str">
        <f t="shared" si="146"/>
        <v>No</v>
      </c>
      <c r="U2313" s="65">
        <v>42695</v>
      </c>
      <c r="V2313" s="65">
        <v>44040</v>
      </c>
      <c r="W2313">
        <v>249</v>
      </c>
      <c r="X2313" t="str">
        <f t="shared" si="147"/>
        <v>Active</v>
      </c>
      <c r="Y2313" t="s">
        <v>15615</v>
      </c>
    </row>
    <row r="2314" spans="1:25" x14ac:dyDescent="0.25">
      <c r="A2314">
        <v>2313</v>
      </c>
      <c r="B2314" t="s">
        <v>1706</v>
      </c>
      <c r="C2314">
        <v>3010</v>
      </c>
      <c r="D2314" t="str">
        <f>VLOOKUP($C2314,Hosts!$A:$O,10,0)</f>
        <v>New York</v>
      </c>
      <c r="E2314" s="67">
        <f>INDEX(Hosts!$A:$O,MATCH(Places!$C2314,Hosts!$A:$A,0),MATCH(Places!E$1,Hosts!$1:$1,0))</f>
        <v>1</v>
      </c>
      <c r="F2314" s="67">
        <f>INDEX(Hosts!$A:$O,MATCH(Places!$C2314,Hosts!$A:$A,0),MATCH(Places!F$1,Hosts!$1:$1,0))</f>
        <v>1</v>
      </c>
      <c r="G2314" s="67" t="str">
        <f>INDEX(Hosts!$A:$O,MATCH(Places!$C2314,Hosts!$A:$A,0),MATCH(Places!G$1,Hosts!$1:$1,0))</f>
        <v>Yes</v>
      </c>
      <c r="H2314">
        <v>20</v>
      </c>
      <c r="I2314" t="str">
        <f>VLOOKUP($H2314,Neighborhoods!$A:$C,2,0)</f>
        <v>Manhattan</v>
      </c>
      <c r="J2314" t="str">
        <f>VLOOKUP($H2314,Neighborhoods!$A:$C,3,0)</f>
        <v>Upper West Side</v>
      </c>
      <c r="K2314" t="s">
        <v>11822</v>
      </c>
      <c r="L2314" t="str">
        <f t="shared" si="144"/>
        <v>No</v>
      </c>
      <c r="M2314">
        <v>3</v>
      </c>
      <c r="N2314" t="str" cm="1">
        <f t="array" ref="N2314">_xlfn.IFS(M2314&lt;=2,"Small",M2314&lt;=5,"Medium",M2314&gt;5,"Large")</f>
        <v>Medium</v>
      </c>
      <c r="O2314" s="50">
        <v>212</v>
      </c>
      <c r="P2314" s="67">
        <f t="shared" si="145"/>
        <v>0.04</v>
      </c>
      <c r="Q2314" s="52">
        <v>4.9000000000000004</v>
      </c>
      <c r="R2314" s="52" t="str" cm="1">
        <f t="array" ref="R2314">_xlfn.IFS(ROUND(Q2314,0)=5,"Excellent",ROUND(Q2314,0)=4,"Good",ROUND(Q2314,0)=3,"Ok",ROUND(Q2314,0)&lt;3,"Bad")</f>
        <v>Excellent</v>
      </c>
      <c r="S2314">
        <v>191</v>
      </c>
      <c r="T2314" t="str">
        <f t="shared" si="146"/>
        <v>Yes</v>
      </c>
      <c r="U2314" s="65">
        <v>42708</v>
      </c>
      <c r="V2314" s="65">
        <v>43901</v>
      </c>
      <c r="W2314">
        <v>348</v>
      </c>
      <c r="X2314" t="str">
        <f t="shared" si="147"/>
        <v>Active</v>
      </c>
      <c r="Y2314" t="s">
        <v>15616</v>
      </c>
    </row>
    <row r="2315" spans="1:25" x14ac:dyDescent="0.25">
      <c r="A2315">
        <v>2314</v>
      </c>
      <c r="B2315" t="s">
        <v>1707</v>
      </c>
      <c r="C2315">
        <v>2609</v>
      </c>
      <c r="D2315" t="str">
        <f>VLOOKUP($C2315,Hosts!$A:$O,10,0)</f>
        <v>New York</v>
      </c>
      <c r="E2315" s="67">
        <f>INDEX(Hosts!$A:$O,MATCH(Places!$C2315,Hosts!$A:$A,0),MATCH(Places!E$1,Hosts!$1:$1,0))</f>
        <v>1</v>
      </c>
      <c r="F2315" s="67">
        <f>INDEX(Hosts!$A:$O,MATCH(Places!$C2315,Hosts!$A:$A,0),MATCH(Places!F$1,Hosts!$1:$1,0))</f>
        <v>1</v>
      </c>
      <c r="G2315" s="67" t="str">
        <f>INDEX(Hosts!$A:$O,MATCH(Places!$C2315,Hosts!$A:$A,0),MATCH(Places!G$1,Hosts!$1:$1,0))</f>
        <v>No</v>
      </c>
      <c r="H2315">
        <v>9</v>
      </c>
      <c r="I2315" t="str">
        <f>VLOOKUP($H2315,Neighborhoods!$A:$C,2,0)</f>
        <v>Brooklyn</v>
      </c>
      <c r="J2315" t="str">
        <f>VLOOKUP($H2315,Neighborhoods!$A:$C,3,0)</f>
        <v>Crown Heights</v>
      </c>
      <c r="K2315" t="s">
        <v>1</v>
      </c>
      <c r="L2315" t="str">
        <f t="shared" si="144"/>
        <v>Yes</v>
      </c>
      <c r="M2315">
        <v>1</v>
      </c>
      <c r="N2315" t="str" cm="1">
        <f t="array" ref="N2315">_xlfn.IFS(M2315&lt;=2,"Small",M2315&lt;=5,"Medium",M2315&gt;5,"Large")</f>
        <v>Small</v>
      </c>
      <c r="O2315" s="50">
        <v>35</v>
      </c>
      <c r="P2315" s="67">
        <f t="shared" si="145"/>
        <v>0.03</v>
      </c>
      <c r="Q2315" s="52">
        <v>4.83</v>
      </c>
      <c r="R2315" s="52" t="str" cm="1">
        <f t="array" ref="R2315">_xlfn.IFS(ROUND(Q2315,0)=5,"Excellent",ROUND(Q2315,0)=4,"Good",ROUND(Q2315,0)=3,"Ok",ROUND(Q2315,0)&lt;3,"Bad")</f>
        <v>Excellent</v>
      </c>
      <c r="S2315">
        <v>6</v>
      </c>
      <c r="T2315" t="str">
        <f t="shared" si="146"/>
        <v>No</v>
      </c>
      <c r="U2315" s="65">
        <v>43288</v>
      </c>
      <c r="V2315" s="65">
        <v>43823</v>
      </c>
      <c r="W2315">
        <v>88</v>
      </c>
      <c r="X2315" t="str">
        <f t="shared" si="147"/>
        <v>Active</v>
      </c>
      <c r="Y2315" t="s">
        <v>15615</v>
      </c>
    </row>
    <row r="2316" spans="1:25" x14ac:dyDescent="0.25">
      <c r="A2316">
        <v>2315</v>
      </c>
      <c r="B2316" t="s">
        <v>1708</v>
      </c>
      <c r="C2316">
        <v>1804</v>
      </c>
      <c r="D2316" t="str">
        <f>VLOOKUP($C2316,Hosts!$A:$O,10,0)</f>
        <v>New York</v>
      </c>
      <c r="E2316" s="67">
        <f>INDEX(Hosts!$A:$O,MATCH(Places!$C2316,Hosts!$A:$A,0),MATCH(Places!E$1,Hosts!$1:$1,0))</f>
        <v>1</v>
      </c>
      <c r="F2316" s="67">
        <f>INDEX(Hosts!$A:$O,MATCH(Places!$C2316,Hosts!$A:$A,0),MATCH(Places!F$1,Hosts!$1:$1,0))</f>
        <v>1</v>
      </c>
      <c r="G2316" s="67" t="str">
        <f>INDEX(Hosts!$A:$O,MATCH(Places!$C2316,Hosts!$A:$A,0),MATCH(Places!G$1,Hosts!$1:$1,0))</f>
        <v>Yes</v>
      </c>
      <c r="H2316">
        <v>12</v>
      </c>
      <c r="I2316" t="str">
        <f>VLOOKUP($H2316,Neighborhoods!$A:$C,2,0)</f>
        <v>Brooklyn</v>
      </c>
      <c r="J2316" t="str">
        <f>VLOOKUP($H2316,Neighborhoods!$A:$C,3,0)</f>
        <v>Williamsburg</v>
      </c>
      <c r="K2316" t="s">
        <v>11822</v>
      </c>
      <c r="L2316" t="str">
        <f t="shared" si="144"/>
        <v>No</v>
      </c>
      <c r="M2316">
        <v>2</v>
      </c>
      <c r="N2316" t="str" cm="1">
        <f t="array" ref="N2316">_xlfn.IFS(M2316&lt;=2,"Small",M2316&lt;=5,"Medium",M2316&gt;5,"Large")</f>
        <v>Small</v>
      </c>
      <c r="O2316" s="50">
        <v>140</v>
      </c>
      <c r="P2316" s="67">
        <f t="shared" si="145"/>
        <v>0.03</v>
      </c>
      <c r="Q2316" s="52">
        <v>5</v>
      </c>
      <c r="R2316" s="52" t="str" cm="1">
        <f t="array" ref="R2316">_xlfn.IFS(ROUND(Q2316,0)=5,"Excellent",ROUND(Q2316,0)=4,"Good",ROUND(Q2316,0)=3,"Ok",ROUND(Q2316,0)&lt;3,"Bad")</f>
        <v>Excellent</v>
      </c>
      <c r="S2316">
        <v>15</v>
      </c>
      <c r="T2316" t="str">
        <f t="shared" si="146"/>
        <v>No</v>
      </c>
      <c r="U2316" s="65">
        <v>43268</v>
      </c>
      <c r="V2316" s="65">
        <v>43863</v>
      </c>
      <c r="W2316">
        <v>0</v>
      </c>
      <c r="X2316" t="str">
        <f t="shared" si="147"/>
        <v>Inactive</v>
      </c>
      <c r="Y2316" t="s">
        <v>15615</v>
      </c>
    </row>
    <row r="2317" spans="1:25" x14ac:dyDescent="0.25">
      <c r="A2317">
        <v>2316</v>
      </c>
      <c r="B2317" t="s">
        <v>15266</v>
      </c>
      <c r="C2317">
        <v>2903</v>
      </c>
      <c r="D2317" t="str">
        <f>VLOOKUP($C2317,Hosts!$A:$O,10,0)</f>
        <v>New York</v>
      </c>
      <c r="E2317" s="67">
        <f>INDEX(Hosts!$A:$O,MATCH(Places!$C2317,Hosts!$A:$A,0),MATCH(Places!E$1,Hosts!$1:$1,0))</f>
        <v>0.91</v>
      </c>
      <c r="F2317" s="67">
        <f>INDEX(Hosts!$A:$O,MATCH(Places!$C2317,Hosts!$A:$A,0),MATCH(Places!F$1,Hosts!$1:$1,0))</f>
        <v>0.6</v>
      </c>
      <c r="G2317" s="67" t="str">
        <f>INDEX(Hosts!$A:$O,MATCH(Places!$C2317,Hosts!$A:$A,0),MATCH(Places!G$1,Hosts!$1:$1,0))</f>
        <v>No</v>
      </c>
      <c r="H2317">
        <v>19</v>
      </c>
      <c r="I2317" t="str">
        <f>VLOOKUP($H2317,Neighborhoods!$A:$C,2,0)</f>
        <v>Manhattan</v>
      </c>
      <c r="J2317" t="str">
        <f>VLOOKUP($H2317,Neighborhoods!$A:$C,3,0)</f>
        <v>Upper East Side</v>
      </c>
      <c r="K2317" t="s">
        <v>11822</v>
      </c>
      <c r="L2317" t="str">
        <f t="shared" si="144"/>
        <v>No</v>
      </c>
      <c r="M2317">
        <v>2</v>
      </c>
      <c r="N2317" t="str" cm="1">
        <f t="array" ref="N2317">_xlfn.IFS(M2317&lt;=2,"Small",M2317&lt;=5,"Medium",M2317&gt;5,"Large")</f>
        <v>Small</v>
      </c>
      <c r="O2317" s="50">
        <v>150</v>
      </c>
      <c r="P2317" s="67">
        <f t="shared" si="145"/>
        <v>0.03</v>
      </c>
      <c r="Q2317" s="52">
        <v>4.17</v>
      </c>
      <c r="R2317" s="52" t="str" cm="1">
        <f t="array" ref="R2317">_xlfn.IFS(ROUND(Q2317,0)=5,"Excellent",ROUND(Q2317,0)=4,"Good",ROUND(Q2317,0)=3,"Ok",ROUND(Q2317,0)&lt;3,"Bad")</f>
        <v>Good</v>
      </c>
      <c r="S2317">
        <v>6</v>
      </c>
      <c r="T2317" t="str">
        <f t="shared" si="146"/>
        <v>No</v>
      </c>
      <c r="U2317" s="65">
        <v>43008</v>
      </c>
      <c r="V2317" s="65">
        <v>43968</v>
      </c>
      <c r="W2317">
        <v>365</v>
      </c>
      <c r="X2317" t="str">
        <f t="shared" si="147"/>
        <v>Active</v>
      </c>
      <c r="Y2317" t="s">
        <v>15615</v>
      </c>
    </row>
    <row r="2318" spans="1:25" x14ac:dyDescent="0.25">
      <c r="A2318">
        <v>2317</v>
      </c>
      <c r="B2318" t="s">
        <v>1709</v>
      </c>
      <c r="C2318">
        <v>2722</v>
      </c>
      <c r="D2318" t="str">
        <f>VLOOKUP($C2318,Hosts!$A:$O,10,0)</f>
        <v>New York</v>
      </c>
      <c r="E2318" s="67">
        <f>INDEX(Hosts!$A:$O,MATCH(Places!$C2318,Hosts!$A:$A,0),MATCH(Places!E$1,Hosts!$1:$1,0))</f>
        <v>1</v>
      </c>
      <c r="F2318" s="67">
        <f>INDEX(Hosts!$A:$O,MATCH(Places!$C2318,Hosts!$A:$A,0),MATCH(Places!F$1,Hosts!$1:$1,0))</f>
        <v>1</v>
      </c>
      <c r="G2318" s="67" t="str">
        <f>INDEX(Hosts!$A:$O,MATCH(Places!$C2318,Hosts!$A:$A,0),MATCH(Places!G$1,Hosts!$1:$1,0))</f>
        <v>No</v>
      </c>
      <c r="H2318">
        <v>7</v>
      </c>
      <c r="I2318" t="str">
        <f>VLOOKUP($H2318,Neighborhoods!$A:$C,2,0)</f>
        <v>Brooklyn</v>
      </c>
      <c r="J2318" t="str">
        <f>VLOOKUP($H2318,Neighborhoods!$A:$C,3,0)</f>
        <v>Bedford-Stuyvesant</v>
      </c>
      <c r="K2318" t="s">
        <v>11822</v>
      </c>
      <c r="L2318" t="str">
        <f t="shared" si="144"/>
        <v>No</v>
      </c>
      <c r="M2318">
        <v>6</v>
      </c>
      <c r="N2318" t="str" cm="1">
        <f t="array" ref="N2318">_xlfn.IFS(M2318&lt;=2,"Small",M2318&lt;=5,"Medium",M2318&gt;5,"Large")</f>
        <v>Large</v>
      </c>
      <c r="O2318" s="50">
        <v>116</v>
      </c>
      <c r="P2318" s="67">
        <f t="shared" si="145"/>
        <v>0.03</v>
      </c>
      <c r="Q2318" s="52">
        <v>4.91</v>
      </c>
      <c r="R2318" s="52" t="str" cm="1">
        <f t="array" ref="R2318">_xlfn.IFS(ROUND(Q2318,0)=5,"Excellent",ROUND(Q2318,0)=4,"Good",ROUND(Q2318,0)=3,"Ok",ROUND(Q2318,0)&lt;3,"Bad")</f>
        <v>Excellent</v>
      </c>
      <c r="S2318">
        <v>111</v>
      </c>
      <c r="T2318" t="str">
        <f t="shared" si="146"/>
        <v>Yes</v>
      </c>
      <c r="U2318" s="65">
        <v>42680</v>
      </c>
      <c r="V2318" s="65">
        <v>43826</v>
      </c>
      <c r="W2318">
        <v>170</v>
      </c>
      <c r="X2318" t="str">
        <f t="shared" si="147"/>
        <v>Active</v>
      </c>
      <c r="Y2318" t="s">
        <v>15615</v>
      </c>
    </row>
    <row r="2319" spans="1:25" x14ac:dyDescent="0.25">
      <c r="A2319">
        <v>2318</v>
      </c>
      <c r="B2319" t="s">
        <v>14666</v>
      </c>
      <c r="C2319">
        <v>2378</v>
      </c>
      <c r="D2319" t="str">
        <f>VLOOKUP($C2319,Hosts!$A:$O,10,0)</f>
        <v>New York</v>
      </c>
      <c r="E2319" s="67">
        <f>INDEX(Hosts!$A:$O,MATCH(Places!$C2319,Hosts!$A:$A,0),MATCH(Places!E$1,Hosts!$1:$1,0))</f>
        <v>0.8</v>
      </c>
      <c r="F2319" s="67">
        <f>INDEX(Hosts!$A:$O,MATCH(Places!$C2319,Hosts!$A:$A,0),MATCH(Places!F$1,Hosts!$1:$1,0))</f>
        <v>0.67</v>
      </c>
      <c r="G2319" s="67" t="str">
        <f>INDEX(Hosts!$A:$O,MATCH(Places!$C2319,Hosts!$A:$A,0),MATCH(Places!G$1,Hosts!$1:$1,0))</f>
        <v>No</v>
      </c>
      <c r="H2319">
        <v>22</v>
      </c>
      <c r="I2319" t="str">
        <f>VLOOKUP($H2319,Neighborhoods!$A:$C,2,0)</f>
        <v>Queens</v>
      </c>
      <c r="J2319" t="str">
        <f>VLOOKUP($H2319,Neighborhoods!$A:$C,3,0)</f>
        <v>Flushing</v>
      </c>
      <c r="K2319" t="s">
        <v>1</v>
      </c>
      <c r="L2319" t="str">
        <f t="shared" si="144"/>
        <v>Yes</v>
      </c>
      <c r="M2319">
        <v>2</v>
      </c>
      <c r="N2319" t="str" cm="1">
        <f t="array" ref="N2319">_xlfn.IFS(M2319&lt;=2,"Small",M2319&lt;=5,"Medium",M2319&gt;5,"Large")</f>
        <v>Small</v>
      </c>
      <c r="O2319" s="50">
        <v>33</v>
      </c>
      <c r="P2319" s="67">
        <f t="shared" si="145"/>
        <v>0.03</v>
      </c>
      <c r="Q2319" s="52">
        <v>4.32</v>
      </c>
      <c r="R2319" s="52" t="str" cm="1">
        <f t="array" ref="R2319">_xlfn.IFS(ROUND(Q2319,0)=5,"Excellent",ROUND(Q2319,0)=4,"Good",ROUND(Q2319,0)=3,"Ok",ROUND(Q2319,0)&lt;3,"Bad")</f>
        <v>Good</v>
      </c>
      <c r="S2319">
        <v>19</v>
      </c>
      <c r="T2319" t="str">
        <f t="shared" si="146"/>
        <v>No</v>
      </c>
      <c r="U2319" s="65">
        <v>42673</v>
      </c>
      <c r="V2319" s="65">
        <v>43976</v>
      </c>
      <c r="W2319">
        <v>242</v>
      </c>
      <c r="X2319" t="str">
        <f t="shared" si="147"/>
        <v>Active</v>
      </c>
      <c r="Y2319" t="s">
        <v>15615</v>
      </c>
    </row>
    <row r="2320" spans="1:25" x14ac:dyDescent="0.25">
      <c r="A2320">
        <v>2319</v>
      </c>
      <c r="B2320" t="s">
        <v>14898</v>
      </c>
      <c r="C2320">
        <v>2793</v>
      </c>
      <c r="D2320" t="str">
        <f>VLOOKUP($C2320,Hosts!$A:$O,10,0)</f>
        <v>New York</v>
      </c>
      <c r="E2320" s="67">
        <f>INDEX(Hosts!$A:$O,MATCH(Places!$C2320,Hosts!$A:$A,0),MATCH(Places!E$1,Hosts!$1:$1,0))</f>
        <v>0.9</v>
      </c>
      <c r="F2320" s="67">
        <f>INDEX(Hosts!$A:$O,MATCH(Places!$C2320,Hosts!$A:$A,0),MATCH(Places!F$1,Hosts!$1:$1,0))</f>
        <v>0.99</v>
      </c>
      <c r="G2320" s="67" t="str">
        <f>INDEX(Hosts!$A:$O,MATCH(Places!$C2320,Hosts!$A:$A,0),MATCH(Places!G$1,Hosts!$1:$1,0))</f>
        <v>Yes</v>
      </c>
      <c r="H2320">
        <v>19</v>
      </c>
      <c r="I2320" t="str">
        <f>VLOOKUP($H2320,Neighborhoods!$A:$C,2,0)</f>
        <v>Manhattan</v>
      </c>
      <c r="J2320" t="str">
        <f>VLOOKUP($H2320,Neighborhoods!$A:$C,3,0)</f>
        <v>Upper East Side</v>
      </c>
      <c r="K2320" t="s">
        <v>11822</v>
      </c>
      <c r="L2320" t="str">
        <f t="shared" si="144"/>
        <v>No</v>
      </c>
      <c r="M2320">
        <v>3</v>
      </c>
      <c r="N2320" t="str" cm="1">
        <f t="array" ref="N2320">_xlfn.IFS(M2320&lt;=2,"Small",M2320&lt;=5,"Medium",M2320&gt;5,"Large")</f>
        <v>Medium</v>
      </c>
      <c r="O2320" s="50">
        <v>249</v>
      </c>
      <c r="P2320" s="67">
        <f t="shared" si="145"/>
        <v>0.04</v>
      </c>
      <c r="Q2320" s="52">
        <v>4.92</v>
      </c>
      <c r="R2320" s="52" t="str" cm="1">
        <f t="array" ref="R2320">_xlfn.IFS(ROUND(Q2320,0)=5,"Excellent",ROUND(Q2320,0)=4,"Good",ROUND(Q2320,0)=3,"Ok",ROUND(Q2320,0)&lt;3,"Bad")</f>
        <v>Excellent</v>
      </c>
      <c r="S2320">
        <v>85</v>
      </c>
      <c r="T2320" t="str">
        <f t="shared" si="146"/>
        <v>No</v>
      </c>
      <c r="U2320" s="65">
        <v>42711</v>
      </c>
      <c r="V2320" s="65">
        <v>43901</v>
      </c>
      <c r="W2320">
        <v>330</v>
      </c>
      <c r="X2320" t="str">
        <f t="shared" si="147"/>
        <v>Active</v>
      </c>
      <c r="Y2320" t="s">
        <v>15615</v>
      </c>
    </row>
    <row r="2321" spans="1:25" x14ac:dyDescent="0.25">
      <c r="A2321">
        <v>2320</v>
      </c>
      <c r="B2321" t="s">
        <v>1710</v>
      </c>
      <c r="C2321">
        <v>1300</v>
      </c>
      <c r="D2321" t="str">
        <f>VLOOKUP($C2321,Hosts!$A:$O,10,0)</f>
        <v>New York</v>
      </c>
      <c r="E2321" s="67">
        <f>INDEX(Hosts!$A:$O,MATCH(Places!$C2321,Hosts!$A:$A,0),MATCH(Places!E$1,Hosts!$1:$1,0))</f>
        <v>1</v>
      </c>
      <c r="F2321" s="67">
        <f>INDEX(Hosts!$A:$O,MATCH(Places!$C2321,Hosts!$A:$A,0),MATCH(Places!F$1,Hosts!$1:$1,0))</f>
        <v>0.33</v>
      </c>
      <c r="G2321" s="67" t="str">
        <f>INDEX(Hosts!$A:$O,MATCH(Places!$C2321,Hosts!$A:$A,0),MATCH(Places!G$1,Hosts!$1:$1,0))</f>
        <v>No</v>
      </c>
      <c r="H2321">
        <v>25</v>
      </c>
      <c r="I2321" t="str">
        <f>VLOOKUP($H2321,Neighborhoods!$A:$C,2,0)</f>
        <v>Queens</v>
      </c>
      <c r="J2321" t="str">
        <f>VLOOKUP($H2321,Neighborhoods!$A:$C,3,0)</f>
        <v>Ridgewood</v>
      </c>
      <c r="K2321" t="s">
        <v>11822</v>
      </c>
      <c r="L2321" t="str">
        <f t="shared" si="144"/>
        <v>No</v>
      </c>
      <c r="M2321">
        <v>4</v>
      </c>
      <c r="N2321" t="str" cm="1">
        <f t="array" ref="N2321">_xlfn.IFS(M2321&lt;=2,"Small",M2321&lt;=5,"Medium",M2321&gt;5,"Large")</f>
        <v>Medium</v>
      </c>
      <c r="O2321" s="50">
        <v>81</v>
      </c>
      <c r="P2321" s="67">
        <f t="shared" si="145"/>
        <v>0.03</v>
      </c>
      <c r="Q2321" s="52">
        <v>4.82</v>
      </c>
      <c r="R2321" s="52" t="str" cm="1">
        <f t="array" ref="R2321">_xlfn.IFS(ROUND(Q2321,0)=5,"Excellent",ROUND(Q2321,0)=4,"Good",ROUND(Q2321,0)=3,"Ok",ROUND(Q2321,0)&lt;3,"Bad")</f>
        <v>Excellent</v>
      </c>
      <c r="S2321">
        <v>11</v>
      </c>
      <c r="T2321" t="str">
        <f t="shared" si="146"/>
        <v>No</v>
      </c>
      <c r="U2321" s="65">
        <v>42974</v>
      </c>
      <c r="V2321" s="65">
        <v>43690</v>
      </c>
      <c r="W2321">
        <v>0</v>
      </c>
      <c r="X2321" t="str">
        <f t="shared" si="147"/>
        <v>Inactive</v>
      </c>
      <c r="Y2321" t="s">
        <v>15615</v>
      </c>
    </row>
    <row r="2322" spans="1:25" x14ac:dyDescent="0.25">
      <c r="A2322">
        <v>2321</v>
      </c>
      <c r="B2322" t="s">
        <v>1711</v>
      </c>
      <c r="C2322">
        <v>1961</v>
      </c>
      <c r="D2322" t="str">
        <f>VLOOKUP($C2322,Hosts!$A:$O,10,0)</f>
        <v>New York</v>
      </c>
      <c r="E2322" s="67">
        <f>INDEX(Hosts!$A:$O,MATCH(Places!$C2322,Hosts!$A:$A,0),MATCH(Places!E$1,Hosts!$1:$1,0))</f>
        <v>0.56999999999999995</v>
      </c>
      <c r="F2322" s="67">
        <f>INDEX(Hosts!$A:$O,MATCH(Places!$C2322,Hosts!$A:$A,0),MATCH(Places!F$1,Hosts!$1:$1,0))</f>
        <v>0.86</v>
      </c>
      <c r="G2322" s="67" t="str">
        <f>INDEX(Hosts!$A:$O,MATCH(Places!$C2322,Hosts!$A:$A,0),MATCH(Places!G$1,Hosts!$1:$1,0))</f>
        <v>No</v>
      </c>
      <c r="H2322">
        <v>12</v>
      </c>
      <c r="I2322" t="str">
        <f>VLOOKUP($H2322,Neighborhoods!$A:$C,2,0)</f>
        <v>Brooklyn</v>
      </c>
      <c r="J2322" t="str">
        <f>VLOOKUP($H2322,Neighborhoods!$A:$C,3,0)</f>
        <v>Williamsburg</v>
      </c>
      <c r="K2322" t="s">
        <v>1</v>
      </c>
      <c r="L2322" t="str">
        <f t="shared" si="144"/>
        <v>Yes</v>
      </c>
      <c r="M2322">
        <v>2</v>
      </c>
      <c r="N2322" t="str" cm="1">
        <f t="array" ref="N2322">_xlfn.IFS(M2322&lt;=2,"Small",M2322&lt;=5,"Medium",M2322&gt;5,"Large")</f>
        <v>Small</v>
      </c>
      <c r="O2322" s="50">
        <v>75</v>
      </c>
      <c r="P2322" s="67">
        <f t="shared" si="145"/>
        <v>0.03</v>
      </c>
      <c r="Q2322" s="52">
        <v>4.83</v>
      </c>
      <c r="R2322" s="52" t="str" cm="1">
        <f t="array" ref="R2322">_xlfn.IFS(ROUND(Q2322,0)=5,"Excellent",ROUND(Q2322,0)=4,"Good",ROUND(Q2322,0)=3,"Ok",ROUND(Q2322,0)&lt;3,"Bad")</f>
        <v>Excellent</v>
      </c>
      <c r="S2322">
        <v>90</v>
      </c>
      <c r="T2322" t="str">
        <f t="shared" si="146"/>
        <v>No</v>
      </c>
      <c r="U2322" s="65">
        <v>42708</v>
      </c>
      <c r="V2322" s="65">
        <v>43877</v>
      </c>
      <c r="W2322">
        <v>347</v>
      </c>
      <c r="X2322" t="str">
        <f t="shared" si="147"/>
        <v>Active</v>
      </c>
      <c r="Y2322" t="s">
        <v>15615</v>
      </c>
    </row>
    <row r="2323" spans="1:25" x14ac:dyDescent="0.25">
      <c r="A2323">
        <v>2322</v>
      </c>
      <c r="B2323" t="s">
        <v>1712</v>
      </c>
      <c r="C2323">
        <v>413</v>
      </c>
      <c r="D2323" t="str">
        <f>VLOOKUP($C2323,Hosts!$A:$O,10,0)</f>
        <v>New York</v>
      </c>
      <c r="E2323" s="67">
        <f>INDEX(Hosts!$A:$O,MATCH(Places!$C2323,Hosts!$A:$A,0),MATCH(Places!E$1,Hosts!$1:$1,0))</f>
        <v>1</v>
      </c>
      <c r="F2323" s="67">
        <f>INDEX(Hosts!$A:$O,MATCH(Places!$C2323,Hosts!$A:$A,0),MATCH(Places!F$1,Hosts!$1:$1,0))</f>
        <v>0.99</v>
      </c>
      <c r="G2323" s="67" t="str">
        <f>INDEX(Hosts!$A:$O,MATCH(Places!$C2323,Hosts!$A:$A,0),MATCH(Places!G$1,Hosts!$1:$1,0))</f>
        <v>No</v>
      </c>
      <c r="H2323">
        <v>12</v>
      </c>
      <c r="I2323" t="str">
        <f>VLOOKUP($H2323,Neighborhoods!$A:$C,2,0)</f>
        <v>Brooklyn</v>
      </c>
      <c r="J2323" t="str">
        <f>VLOOKUP($H2323,Neighborhoods!$A:$C,3,0)</f>
        <v>Williamsburg</v>
      </c>
      <c r="K2323" t="s">
        <v>1</v>
      </c>
      <c r="L2323" t="str">
        <f t="shared" si="144"/>
        <v>Yes</v>
      </c>
      <c r="M2323">
        <v>2</v>
      </c>
      <c r="N2323" t="str" cm="1">
        <f t="array" ref="N2323">_xlfn.IFS(M2323&lt;=2,"Small",M2323&lt;=5,"Medium",M2323&gt;5,"Large")</f>
        <v>Small</v>
      </c>
      <c r="O2323" s="50">
        <v>48</v>
      </c>
      <c r="P2323" s="67">
        <f t="shared" si="145"/>
        <v>0.03</v>
      </c>
      <c r="Q2323" s="52">
        <v>4.82</v>
      </c>
      <c r="R2323" s="52" t="str" cm="1">
        <f t="array" ref="R2323">_xlfn.IFS(ROUND(Q2323,0)=5,"Excellent",ROUND(Q2323,0)=4,"Good",ROUND(Q2323,0)=3,"Ok",ROUND(Q2323,0)&lt;3,"Bad")</f>
        <v>Excellent</v>
      </c>
      <c r="S2323">
        <v>295</v>
      </c>
      <c r="T2323" t="str">
        <f t="shared" si="146"/>
        <v>Yes</v>
      </c>
      <c r="U2323" s="65">
        <v>42674</v>
      </c>
      <c r="V2323" s="65">
        <v>44046</v>
      </c>
      <c r="W2323">
        <v>362</v>
      </c>
      <c r="X2323" t="str">
        <f t="shared" si="147"/>
        <v>Active</v>
      </c>
      <c r="Y2323" t="s">
        <v>15616</v>
      </c>
    </row>
    <row r="2324" spans="1:25" x14ac:dyDescent="0.25">
      <c r="A2324">
        <v>2323</v>
      </c>
      <c r="B2324" t="s">
        <v>1713</v>
      </c>
      <c r="C2324">
        <v>413</v>
      </c>
      <c r="D2324" t="str">
        <f>VLOOKUP($C2324,Hosts!$A:$O,10,0)</f>
        <v>New York</v>
      </c>
      <c r="E2324" s="67">
        <f>INDEX(Hosts!$A:$O,MATCH(Places!$C2324,Hosts!$A:$A,0),MATCH(Places!E$1,Hosts!$1:$1,0))</f>
        <v>1</v>
      </c>
      <c r="F2324" s="67">
        <f>INDEX(Hosts!$A:$O,MATCH(Places!$C2324,Hosts!$A:$A,0),MATCH(Places!F$1,Hosts!$1:$1,0))</f>
        <v>0.99</v>
      </c>
      <c r="G2324" s="67" t="str">
        <f>INDEX(Hosts!$A:$O,MATCH(Places!$C2324,Hosts!$A:$A,0),MATCH(Places!G$1,Hosts!$1:$1,0))</f>
        <v>No</v>
      </c>
      <c r="H2324">
        <v>12</v>
      </c>
      <c r="I2324" t="str">
        <f>VLOOKUP($H2324,Neighborhoods!$A:$C,2,0)</f>
        <v>Brooklyn</v>
      </c>
      <c r="J2324" t="str">
        <f>VLOOKUP($H2324,Neighborhoods!$A:$C,3,0)</f>
        <v>Williamsburg</v>
      </c>
      <c r="K2324" t="s">
        <v>1</v>
      </c>
      <c r="L2324" t="str">
        <f t="shared" si="144"/>
        <v>Yes</v>
      </c>
      <c r="M2324">
        <v>2</v>
      </c>
      <c r="N2324" t="str" cm="1">
        <f t="array" ref="N2324">_xlfn.IFS(M2324&lt;=2,"Small",M2324&lt;=5,"Medium",M2324&gt;5,"Large")</f>
        <v>Small</v>
      </c>
      <c r="O2324" s="50">
        <v>81</v>
      </c>
      <c r="P2324" s="67">
        <f t="shared" si="145"/>
        <v>0.03</v>
      </c>
      <c r="Q2324" s="52">
        <v>4.95</v>
      </c>
      <c r="R2324" s="52" t="str" cm="1">
        <f t="array" ref="R2324">_xlfn.IFS(ROUND(Q2324,0)=5,"Excellent",ROUND(Q2324,0)=4,"Good",ROUND(Q2324,0)=3,"Ok",ROUND(Q2324,0)&lt;3,"Bad")</f>
        <v>Excellent</v>
      </c>
      <c r="S2324">
        <v>300</v>
      </c>
      <c r="T2324" t="str">
        <f t="shared" si="146"/>
        <v>Yes</v>
      </c>
      <c r="U2324" s="65">
        <v>42671</v>
      </c>
      <c r="V2324" s="65">
        <v>44020</v>
      </c>
      <c r="W2324">
        <v>351</v>
      </c>
      <c r="X2324" t="str">
        <f t="shared" si="147"/>
        <v>Active</v>
      </c>
      <c r="Y2324" t="s">
        <v>15616</v>
      </c>
    </row>
    <row r="2325" spans="1:25" x14ac:dyDescent="0.25">
      <c r="A2325">
        <v>2324</v>
      </c>
      <c r="B2325" t="s">
        <v>13342</v>
      </c>
      <c r="C2325">
        <v>1863</v>
      </c>
      <c r="D2325" t="str">
        <f>VLOOKUP($C2325,Hosts!$A:$O,10,0)</f>
        <v>New York</v>
      </c>
      <c r="E2325" s="67">
        <f>INDEX(Hosts!$A:$O,MATCH(Places!$C2325,Hosts!$A:$A,0),MATCH(Places!E$1,Hosts!$1:$1,0))</f>
        <v>1</v>
      </c>
      <c r="F2325" s="67">
        <f>INDEX(Hosts!$A:$O,MATCH(Places!$C2325,Hosts!$A:$A,0),MATCH(Places!F$1,Hosts!$1:$1,0))</f>
        <v>0.88</v>
      </c>
      <c r="G2325" s="67" t="str">
        <f>INDEX(Hosts!$A:$O,MATCH(Places!$C2325,Hosts!$A:$A,0),MATCH(Places!G$1,Hosts!$1:$1,0))</f>
        <v>Yes</v>
      </c>
      <c r="H2325">
        <v>16</v>
      </c>
      <c r="I2325" t="str">
        <f>VLOOKUP($H2325,Neighborhoods!$A:$C,2,0)</f>
        <v>Manhattan</v>
      </c>
      <c r="J2325" t="str">
        <f>VLOOKUP($H2325,Neighborhoods!$A:$C,3,0)</f>
        <v>Harlem</v>
      </c>
      <c r="K2325" t="s">
        <v>11822</v>
      </c>
      <c r="L2325" t="str">
        <f t="shared" si="144"/>
        <v>No</v>
      </c>
      <c r="M2325">
        <v>4</v>
      </c>
      <c r="N2325" t="str" cm="1">
        <f t="array" ref="N2325">_xlfn.IFS(M2325&lt;=2,"Small",M2325&lt;=5,"Medium",M2325&gt;5,"Large")</f>
        <v>Medium</v>
      </c>
      <c r="O2325" s="50">
        <v>119</v>
      </c>
      <c r="P2325" s="67">
        <f t="shared" si="145"/>
        <v>0.03</v>
      </c>
      <c r="Q2325" s="52">
        <v>4.88</v>
      </c>
      <c r="R2325" s="52" t="str" cm="1">
        <f t="array" ref="R2325">_xlfn.IFS(ROUND(Q2325,0)=5,"Excellent",ROUND(Q2325,0)=4,"Good",ROUND(Q2325,0)=3,"Ok",ROUND(Q2325,0)&lt;3,"Bad")</f>
        <v>Excellent</v>
      </c>
      <c r="S2325">
        <v>34</v>
      </c>
      <c r="T2325" t="str">
        <f t="shared" si="146"/>
        <v>No</v>
      </c>
      <c r="U2325" s="65">
        <v>42701</v>
      </c>
      <c r="V2325" s="65">
        <v>44048</v>
      </c>
      <c r="W2325">
        <v>15</v>
      </c>
      <c r="X2325" t="str">
        <f t="shared" si="147"/>
        <v>Active</v>
      </c>
      <c r="Y2325" t="s">
        <v>15615</v>
      </c>
    </row>
    <row r="2326" spans="1:25" x14ac:dyDescent="0.25">
      <c r="A2326">
        <v>2325</v>
      </c>
      <c r="B2326" t="s">
        <v>1714</v>
      </c>
      <c r="C2326">
        <v>2891</v>
      </c>
      <c r="D2326" t="str">
        <f>VLOOKUP($C2326,Hosts!$A:$O,10,0)</f>
        <v>New York</v>
      </c>
      <c r="E2326" s="67">
        <f>INDEX(Hosts!$A:$O,MATCH(Places!$C2326,Hosts!$A:$A,0),MATCH(Places!E$1,Hosts!$1:$1,0))</f>
        <v>1</v>
      </c>
      <c r="F2326" s="67">
        <f>INDEX(Hosts!$A:$O,MATCH(Places!$C2326,Hosts!$A:$A,0),MATCH(Places!F$1,Hosts!$1:$1,0))</f>
        <v>0.88</v>
      </c>
      <c r="G2326" s="67" t="str">
        <f>INDEX(Hosts!$A:$O,MATCH(Places!$C2326,Hosts!$A:$A,0),MATCH(Places!G$1,Hosts!$1:$1,0))</f>
        <v>Yes</v>
      </c>
      <c r="H2326">
        <v>19</v>
      </c>
      <c r="I2326" t="str">
        <f>VLOOKUP($H2326,Neighborhoods!$A:$C,2,0)</f>
        <v>Manhattan</v>
      </c>
      <c r="J2326" t="str">
        <f>VLOOKUP($H2326,Neighborhoods!$A:$C,3,0)</f>
        <v>Upper East Side</v>
      </c>
      <c r="K2326" t="s">
        <v>11822</v>
      </c>
      <c r="L2326" t="str">
        <f t="shared" si="144"/>
        <v>No</v>
      </c>
      <c r="M2326">
        <v>6</v>
      </c>
      <c r="N2326" t="str" cm="1">
        <f t="array" ref="N2326">_xlfn.IFS(M2326&lt;=2,"Small",M2326&lt;=5,"Medium",M2326&gt;5,"Large")</f>
        <v>Large</v>
      </c>
      <c r="O2326" s="50">
        <v>317</v>
      </c>
      <c r="P2326" s="67">
        <f t="shared" si="145"/>
        <v>0.04</v>
      </c>
      <c r="Q2326" s="52">
        <v>4.82</v>
      </c>
      <c r="R2326" s="52" t="str" cm="1">
        <f t="array" ref="R2326">_xlfn.IFS(ROUND(Q2326,0)=5,"Excellent",ROUND(Q2326,0)=4,"Good",ROUND(Q2326,0)=3,"Ok",ROUND(Q2326,0)&lt;3,"Bad")</f>
        <v>Excellent</v>
      </c>
      <c r="S2326">
        <v>72</v>
      </c>
      <c r="T2326" t="str">
        <f t="shared" si="146"/>
        <v>No</v>
      </c>
      <c r="U2326" s="65">
        <v>42681</v>
      </c>
      <c r="V2326" s="65">
        <v>43832</v>
      </c>
      <c r="W2326">
        <v>345</v>
      </c>
      <c r="X2326" t="str">
        <f t="shared" si="147"/>
        <v>Active</v>
      </c>
      <c r="Y2326" t="s">
        <v>15616</v>
      </c>
    </row>
    <row r="2327" spans="1:25" x14ac:dyDescent="0.25">
      <c r="A2327">
        <v>2326</v>
      </c>
      <c r="B2327" t="s">
        <v>1715</v>
      </c>
      <c r="C2327">
        <v>3048</v>
      </c>
      <c r="D2327" t="str">
        <f>VLOOKUP($C2327,Hosts!$A:$O,10,0)</f>
        <v>New York</v>
      </c>
      <c r="E2327" s="67">
        <f>INDEX(Hosts!$A:$O,MATCH(Places!$C2327,Hosts!$A:$A,0),MATCH(Places!E$1,Hosts!$1:$1,0))</f>
        <v>1</v>
      </c>
      <c r="F2327" s="67">
        <f>INDEX(Hosts!$A:$O,MATCH(Places!$C2327,Hosts!$A:$A,0),MATCH(Places!F$1,Hosts!$1:$1,0))</f>
        <v>1</v>
      </c>
      <c r="G2327" s="67" t="str">
        <f>INDEX(Hosts!$A:$O,MATCH(Places!$C2327,Hosts!$A:$A,0),MATCH(Places!G$1,Hosts!$1:$1,0))</f>
        <v>Yes</v>
      </c>
      <c r="H2327">
        <v>7</v>
      </c>
      <c r="I2327" t="str">
        <f>VLOOKUP($H2327,Neighborhoods!$A:$C,2,0)</f>
        <v>Brooklyn</v>
      </c>
      <c r="J2327" t="str">
        <f>VLOOKUP($H2327,Neighborhoods!$A:$C,3,0)</f>
        <v>Bedford-Stuyvesant</v>
      </c>
      <c r="K2327" t="s">
        <v>11822</v>
      </c>
      <c r="L2327" t="str">
        <f t="shared" si="144"/>
        <v>No</v>
      </c>
      <c r="M2327">
        <v>8</v>
      </c>
      <c r="N2327" t="str" cm="1">
        <f t="array" ref="N2327">_xlfn.IFS(M2327&lt;=2,"Small",M2327&lt;=5,"Medium",M2327&gt;5,"Large")</f>
        <v>Large</v>
      </c>
      <c r="O2327" s="50">
        <v>182</v>
      </c>
      <c r="P2327" s="67">
        <f t="shared" si="145"/>
        <v>0.03</v>
      </c>
      <c r="Q2327" s="52">
        <v>4.84</v>
      </c>
      <c r="R2327" s="52" t="str" cm="1">
        <f t="array" ref="R2327">_xlfn.IFS(ROUND(Q2327,0)=5,"Excellent",ROUND(Q2327,0)=4,"Good",ROUND(Q2327,0)=3,"Ok",ROUND(Q2327,0)&lt;3,"Bad")</f>
        <v>Excellent</v>
      </c>
      <c r="S2327">
        <v>102</v>
      </c>
      <c r="T2327" t="str">
        <f t="shared" si="146"/>
        <v>Yes</v>
      </c>
      <c r="U2327" s="65">
        <v>42701</v>
      </c>
      <c r="V2327" s="65">
        <v>44031</v>
      </c>
      <c r="W2327">
        <v>365</v>
      </c>
      <c r="X2327" t="str">
        <f t="shared" si="147"/>
        <v>Active</v>
      </c>
      <c r="Y2327" t="s">
        <v>15615</v>
      </c>
    </row>
    <row r="2328" spans="1:25" x14ac:dyDescent="0.25">
      <c r="A2328">
        <v>2327</v>
      </c>
      <c r="B2328" t="s">
        <v>13429</v>
      </c>
      <c r="C2328">
        <v>1260</v>
      </c>
      <c r="D2328" t="str">
        <f>VLOOKUP($C2328,Hosts!$A:$O,10,0)</f>
        <v>New York</v>
      </c>
      <c r="E2328" s="67">
        <f>INDEX(Hosts!$A:$O,MATCH(Places!$C2328,Hosts!$A:$A,0),MATCH(Places!E$1,Hosts!$1:$1,0))</f>
        <v>1</v>
      </c>
      <c r="F2328" s="67">
        <f>INDEX(Hosts!$A:$O,MATCH(Places!$C2328,Hosts!$A:$A,0),MATCH(Places!F$1,Hosts!$1:$1,0))</f>
        <v>0.5</v>
      </c>
      <c r="G2328" s="67" t="str">
        <f>INDEX(Hosts!$A:$O,MATCH(Places!$C2328,Hosts!$A:$A,0),MATCH(Places!G$1,Hosts!$1:$1,0))</f>
        <v>No</v>
      </c>
      <c r="H2328">
        <v>7</v>
      </c>
      <c r="I2328" t="str">
        <f>VLOOKUP($H2328,Neighborhoods!$A:$C,2,0)</f>
        <v>Brooklyn</v>
      </c>
      <c r="J2328" t="str">
        <f>VLOOKUP($H2328,Neighborhoods!$A:$C,3,0)</f>
        <v>Bedford-Stuyvesant</v>
      </c>
      <c r="K2328" t="s">
        <v>1</v>
      </c>
      <c r="L2328" t="str">
        <f t="shared" si="144"/>
        <v>Yes</v>
      </c>
      <c r="M2328">
        <v>1</v>
      </c>
      <c r="N2328" t="str" cm="1">
        <f t="array" ref="N2328">_xlfn.IFS(M2328&lt;=2,"Small",M2328&lt;=5,"Medium",M2328&gt;5,"Large")</f>
        <v>Small</v>
      </c>
      <c r="O2328" s="50">
        <v>69</v>
      </c>
      <c r="P2328" s="67">
        <f t="shared" si="145"/>
        <v>0.03</v>
      </c>
      <c r="Q2328" s="52">
        <v>4.78</v>
      </c>
      <c r="R2328" s="52" t="str" cm="1">
        <f t="array" ref="R2328">_xlfn.IFS(ROUND(Q2328,0)=5,"Excellent",ROUND(Q2328,0)=4,"Good",ROUND(Q2328,0)=3,"Ok",ROUND(Q2328,0)&lt;3,"Bad")</f>
        <v>Excellent</v>
      </c>
      <c r="S2328">
        <v>9</v>
      </c>
      <c r="T2328" t="str">
        <f t="shared" si="146"/>
        <v>No</v>
      </c>
      <c r="U2328" s="65">
        <v>42681</v>
      </c>
      <c r="V2328" s="65">
        <v>43611</v>
      </c>
      <c r="W2328">
        <v>132</v>
      </c>
      <c r="X2328" t="str">
        <f t="shared" si="147"/>
        <v>Active</v>
      </c>
      <c r="Y2328" t="s">
        <v>15615</v>
      </c>
    </row>
    <row r="2329" spans="1:25" x14ac:dyDescent="0.25">
      <c r="A2329">
        <v>2328</v>
      </c>
      <c r="B2329" t="s">
        <v>1716</v>
      </c>
      <c r="C2329">
        <v>2279</v>
      </c>
      <c r="D2329" t="str">
        <f>VLOOKUP($C2329,Hosts!$A:$O,10,0)</f>
        <v>New York</v>
      </c>
      <c r="E2329" s="67">
        <f>INDEX(Hosts!$A:$O,MATCH(Places!$C2329,Hosts!$A:$A,0),MATCH(Places!E$1,Hosts!$1:$1,0))</f>
        <v>1</v>
      </c>
      <c r="F2329" s="67">
        <f>INDEX(Hosts!$A:$O,MATCH(Places!$C2329,Hosts!$A:$A,0),MATCH(Places!F$1,Hosts!$1:$1,0))</f>
        <v>0.31</v>
      </c>
      <c r="G2329" s="67" t="str">
        <f>INDEX(Hosts!$A:$O,MATCH(Places!$C2329,Hosts!$A:$A,0),MATCH(Places!G$1,Hosts!$1:$1,0))</f>
        <v>No</v>
      </c>
      <c r="H2329">
        <v>7</v>
      </c>
      <c r="I2329" t="str">
        <f>VLOOKUP($H2329,Neighborhoods!$A:$C,2,0)</f>
        <v>Brooklyn</v>
      </c>
      <c r="J2329" t="str">
        <f>VLOOKUP($H2329,Neighborhoods!$A:$C,3,0)</f>
        <v>Bedford-Stuyvesant</v>
      </c>
      <c r="K2329" t="s">
        <v>11822</v>
      </c>
      <c r="L2329" t="str">
        <f t="shared" si="144"/>
        <v>No</v>
      </c>
      <c r="M2329">
        <v>2</v>
      </c>
      <c r="N2329" t="str" cm="1">
        <f t="array" ref="N2329">_xlfn.IFS(M2329&lt;=2,"Small",M2329&lt;=5,"Medium",M2329&gt;5,"Large")</f>
        <v>Small</v>
      </c>
      <c r="O2329" s="50">
        <v>95</v>
      </c>
      <c r="P2329" s="67">
        <f t="shared" si="145"/>
        <v>0.03</v>
      </c>
      <c r="Q2329" s="52">
        <v>4.74</v>
      </c>
      <c r="R2329" s="52" t="str" cm="1">
        <f t="array" ref="R2329">_xlfn.IFS(ROUND(Q2329,0)=5,"Excellent",ROUND(Q2329,0)=4,"Good",ROUND(Q2329,0)=3,"Ok",ROUND(Q2329,0)&lt;3,"Bad")</f>
        <v>Excellent</v>
      </c>
      <c r="S2329">
        <v>27</v>
      </c>
      <c r="T2329" t="str">
        <f t="shared" si="146"/>
        <v>No</v>
      </c>
      <c r="U2329" s="65">
        <v>43324</v>
      </c>
      <c r="V2329" s="65">
        <v>44041</v>
      </c>
      <c r="W2329">
        <v>19</v>
      </c>
      <c r="X2329" t="str">
        <f t="shared" si="147"/>
        <v>Active</v>
      </c>
      <c r="Y2329" t="s">
        <v>15615</v>
      </c>
    </row>
    <row r="2330" spans="1:25" x14ac:dyDescent="0.25">
      <c r="A2330">
        <v>2329</v>
      </c>
      <c r="B2330" t="s">
        <v>1717</v>
      </c>
      <c r="C2330">
        <v>3051</v>
      </c>
      <c r="D2330" t="str">
        <f>VLOOKUP($C2330,Hosts!$A:$O,10,0)</f>
        <v>New York</v>
      </c>
      <c r="E2330" s="67">
        <f>INDEX(Hosts!$A:$O,MATCH(Places!$C2330,Hosts!$A:$A,0),MATCH(Places!E$1,Hosts!$1:$1,0))</f>
        <v>0</v>
      </c>
      <c r="F2330" s="67">
        <f>INDEX(Hosts!$A:$O,MATCH(Places!$C2330,Hosts!$A:$A,0),MATCH(Places!F$1,Hosts!$1:$1,0))</f>
        <v>1</v>
      </c>
      <c r="G2330" s="67" t="str">
        <f>INDEX(Hosts!$A:$O,MATCH(Places!$C2330,Hosts!$A:$A,0),MATCH(Places!G$1,Hosts!$1:$1,0))</f>
        <v>No</v>
      </c>
      <c r="H2330">
        <v>14</v>
      </c>
      <c r="I2330" t="str">
        <f>VLOOKUP($H2330,Neighborhoods!$A:$C,2,0)</f>
        <v>Manhattan</v>
      </c>
      <c r="J2330" t="str">
        <f>VLOOKUP($H2330,Neighborhoods!$A:$C,3,0)</f>
        <v>East Harlem</v>
      </c>
      <c r="K2330" t="s">
        <v>1</v>
      </c>
      <c r="L2330" t="str">
        <f t="shared" si="144"/>
        <v>Yes</v>
      </c>
      <c r="M2330">
        <v>2</v>
      </c>
      <c r="N2330" t="str" cm="1">
        <f t="array" ref="N2330">_xlfn.IFS(M2330&lt;=2,"Small",M2330&lt;=5,"Medium",M2330&gt;5,"Large")</f>
        <v>Small</v>
      </c>
      <c r="O2330" s="50">
        <v>57</v>
      </c>
      <c r="P2330" s="67">
        <f t="shared" si="145"/>
        <v>0.03</v>
      </c>
      <c r="Q2330" s="52">
        <v>4.5999999999999996</v>
      </c>
      <c r="R2330" s="52" t="str" cm="1">
        <f t="array" ref="R2330">_xlfn.IFS(ROUND(Q2330,0)=5,"Excellent",ROUND(Q2330,0)=4,"Good",ROUND(Q2330,0)=3,"Ok",ROUND(Q2330,0)&lt;3,"Bad")</f>
        <v>Excellent</v>
      </c>
      <c r="S2330">
        <v>20</v>
      </c>
      <c r="T2330" t="str">
        <f t="shared" si="146"/>
        <v>No</v>
      </c>
      <c r="U2330" s="65">
        <v>42745</v>
      </c>
      <c r="V2330" s="65">
        <v>43261</v>
      </c>
      <c r="W2330">
        <v>0</v>
      </c>
      <c r="X2330" t="str">
        <f t="shared" si="147"/>
        <v>Inactive</v>
      </c>
      <c r="Y2330" t="s">
        <v>15615</v>
      </c>
    </row>
    <row r="2331" spans="1:25" x14ac:dyDescent="0.25">
      <c r="A2331">
        <v>2330</v>
      </c>
      <c r="B2331" t="s">
        <v>13986</v>
      </c>
      <c r="C2331">
        <v>728</v>
      </c>
      <c r="D2331" t="str">
        <f>VLOOKUP($C2331,Hosts!$A:$O,10,0)</f>
        <v>New York</v>
      </c>
      <c r="E2331" s="67">
        <f>INDEX(Hosts!$A:$O,MATCH(Places!$C2331,Hosts!$A:$A,0),MATCH(Places!E$1,Hosts!$1:$1,0))</f>
        <v>1</v>
      </c>
      <c r="F2331" s="67">
        <f>INDEX(Hosts!$A:$O,MATCH(Places!$C2331,Hosts!$A:$A,0),MATCH(Places!F$1,Hosts!$1:$1,0))</f>
        <v>0.94</v>
      </c>
      <c r="G2331" s="67" t="str">
        <f>INDEX(Hosts!$A:$O,MATCH(Places!$C2331,Hosts!$A:$A,0),MATCH(Places!G$1,Hosts!$1:$1,0))</f>
        <v>Yes</v>
      </c>
      <c r="H2331">
        <v>14</v>
      </c>
      <c r="I2331" t="str">
        <f>VLOOKUP($H2331,Neighborhoods!$A:$C,2,0)</f>
        <v>Manhattan</v>
      </c>
      <c r="J2331" t="str">
        <f>VLOOKUP($H2331,Neighborhoods!$A:$C,3,0)</f>
        <v>East Harlem</v>
      </c>
      <c r="K2331" t="s">
        <v>1</v>
      </c>
      <c r="L2331" t="str">
        <f t="shared" si="144"/>
        <v>Yes</v>
      </c>
      <c r="M2331">
        <v>2</v>
      </c>
      <c r="N2331" t="str" cm="1">
        <f t="array" ref="N2331">_xlfn.IFS(M2331&lt;=2,"Small",M2331&lt;=5,"Medium",M2331&gt;5,"Large")</f>
        <v>Small</v>
      </c>
      <c r="O2331" s="50">
        <v>90</v>
      </c>
      <c r="P2331" s="67">
        <f t="shared" si="145"/>
        <v>0.03</v>
      </c>
      <c r="Q2331" s="52">
        <v>4.76</v>
      </c>
      <c r="R2331" s="52" t="str" cm="1">
        <f t="array" ref="R2331">_xlfn.IFS(ROUND(Q2331,0)=5,"Excellent",ROUND(Q2331,0)=4,"Good",ROUND(Q2331,0)=3,"Ok",ROUND(Q2331,0)&lt;3,"Bad")</f>
        <v>Excellent</v>
      </c>
      <c r="S2331">
        <v>74</v>
      </c>
      <c r="T2331" t="str">
        <f t="shared" si="146"/>
        <v>No</v>
      </c>
      <c r="U2331" s="65">
        <v>42784</v>
      </c>
      <c r="V2331" s="65">
        <v>43989</v>
      </c>
      <c r="W2331">
        <v>179</v>
      </c>
      <c r="X2331" t="str">
        <f t="shared" si="147"/>
        <v>Active</v>
      </c>
      <c r="Y2331" t="s">
        <v>15615</v>
      </c>
    </row>
    <row r="2332" spans="1:25" x14ac:dyDescent="0.25">
      <c r="A2332">
        <v>2331</v>
      </c>
      <c r="B2332" t="s">
        <v>15592</v>
      </c>
      <c r="C2332">
        <v>3052</v>
      </c>
      <c r="D2332" t="str">
        <f>VLOOKUP($C2332,Hosts!$A:$O,10,0)</f>
        <v>New York</v>
      </c>
      <c r="E2332" s="67">
        <f>INDEX(Hosts!$A:$O,MATCH(Places!$C2332,Hosts!$A:$A,0),MATCH(Places!E$1,Hosts!$1:$1,0))</f>
        <v>1</v>
      </c>
      <c r="F2332" s="67">
        <f>INDEX(Hosts!$A:$O,MATCH(Places!$C2332,Hosts!$A:$A,0),MATCH(Places!F$1,Hosts!$1:$1,0))</f>
        <v>0.97</v>
      </c>
      <c r="G2332" s="67" t="str">
        <f>INDEX(Hosts!$A:$O,MATCH(Places!$C2332,Hosts!$A:$A,0),MATCH(Places!G$1,Hosts!$1:$1,0))</f>
        <v>Yes</v>
      </c>
      <c r="H2332">
        <v>7</v>
      </c>
      <c r="I2332" t="str">
        <f>VLOOKUP($H2332,Neighborhoods!$A:$C,2,0)</f>
        <v>Brooklyn</v>
      </c>
      <c r="J2332" t="str">
        <f>VLOOKUP($H2332,Neighborhoods!$A:$C,3,0)</f>
        <v>Bedford-Stuyvesant</v>
      </c>
      <c r="K2332" t="s">
        <v>1</v>
      </c>
      <c r="L2332" t="str">
        <f t="shared" si="144"/>
        <v>Yes</v>
      </c>
      <c r="M2332">
        <v>2</v>
      </c>
      <c r="N2332" t="str" cm="1">
        <f t="array" ref="N2332">_xlfn.IFS(M2332&lt;=2,"Small",M2332&lt;=5,"Medium",M2332&gt;5,"Large")</f>
        <v>Small</v>
      </c>
      <c r="O2332" s="50">
        <v>55</v>
      </c>
      <c r="P2332" s="67">
        <f t="shared" si="145"/>
        <v>0.03</v>
      </c>
      <c r="Q2332" s="52">
        <v>4.8899999999999997</v>
      </c>
      <c r="R2332" s="52" t="str" cm="1">
        <f t="array" ref="R2332">_xlfn.IFS(ROUND(Q2332,0)=5,"Excellent",ROUND(Q2332,0)=4,"Good",ROUND(Q2332,0)=3,"Ok",ROUND(Q2332,0)&lt;3,"Bad")</f>
        <v>Excellent</v>
      </c>
      <c r="S2332">
        <v>232</v>
      </c>
      <c r="T2332" t="str">
        <f t="shared" si="146"/>
        <v>Yes</v>
      </c>
      <c r="U2332" s="65">
        <v>42682</v>
      </c>
      <c r="V2332" s="65">
        <v>44038</v>
      </c>
      <c r="W2332">
        <v>46</v>
      </c>
      <c r="X2332" t="str">
        <f t="shared" si="147"/>
        <v>Active</v>
      </c>
      <c r="Y2332" t="s">
        <v>15615</v>
      </c>
    </row>
    <row r="2333" spans="1:25" x14ac:dyDescent="0.25">
      <c r="A2333">
        <v>2332</v>
      </c>
      <c r="B2333" t="s">
        <v>15319</v>
      </c>
      <c r="C2333">
        <v>3052</v>
      </c>
      <c r="D2333" t="str">
        <f>VLOOKUP($C2333,Hosts!$A:$O,10,0)</f>
        <v>New York</v>
      </c>
      <c r="E2333" s="67">
        <f>INDEX(Hosts!$A:$O,MATCH(Places!$C2333,Hosts!$A:$A,0),MATCH(Places!E$1,Hosts!$1:$1,0))</f>
        <v>1</v>
      </c>
      <c r="F2333" s="67">
        <f>INDEX(Hosts!$A:$O,MATCH(Places!$C2333,Hosts!$A:$A,0),MATCH(Places!F$1,Hosts!$1:$1,0))</f>
        <v>0.97</v>
      </c>
      <c r="G2333" s="67" t="str">
        <f>INDEX(Hosts!$A:$O,MATCH(Places!$C2333,Hosts!$A:$A,0),MATCH(Places!G$1,Hosts!$1:$1,0))</f>
        <v>Yes</v>
      </c>
      <c r="H2333">
        <v>7</v>
      </c>
      <c r="I2333" t="str">
        <f>VLOOKUP($H2333,Neighborhoods!$A:$C,2,0)</f>
        <v>Brooklyn</v>
      </c>
      <c r="J2333" t="str">
        <f>VLOOKUP($H2333,Neighborhoods!$A:$C,3,0)</f>
        <v>Bedford-Stuyvesant</v>
      </c>
      <c r="K2333" t="s">
        <v>1</v>
      </c>
      <c r="L2333" t="str">
        <f t="shared" si="144"/>
        <v>Yes</v>
      </c>
      <c r="M2333">
        <v>2</v>
      </c>
      <c r="N2333" t="str" cm="1">
        <f t="array" ref="N2333">_xlfn.IFS(M2333&lt;=2,"Small",M2333&lt;=5,"Medium",M2333&gt;5,"Large")</f>
        <v>Small</v>
      </c>
      <c r="O2333" s="50">
        <v>55</v>
      </c>
      <c r="P2333" s="67">
        <f t="shared" si="145"/>
        <v>0.03</v>
      </c>
      <c r="Q2333" s="52">
        <v>4.97</v>
      </c>
      <c r="R2333" s="52" t="str" cm="1">
        <f t="array" ref="R2333">_xlfn.IFS(ROUND(Q2333,0)=5,"Excellent",ROUND(Q2333,0)=4,"Good",ROUND(Q2333,0)=3,"Ok",ROUND(Q2333,0)&lt;3,"Bad")</f>
        <v>Excellent</v>
      </c>
      <c r="S2333">
        <v>206</v>
      </c>
      <c r="T2333" t="str">
        <f t="shared" si="146"/>
        <v>Yes</v>
      </c>
      <c r="U2333" s="65">
        <v>42681</v>
      </c>
      <c r="V2333" s="65">
        <v>44044</v>
      </c>
      <c r="W2333">
        <v>45</v>
      </c>
      <c r="X2333" t="str">
        <f t="shared" si="147"/>
        <v>Active</v>
      </c>
      <c r="Y2333" t="s">
        <v>15615</v>
      </c>
    </row>
    <row r="2334" spans="1:25" x14ac:dyDescent="0.25">
      <c r="A2334">
        <v>2333</v>
      </c>
      <c r="B2334" t="s">
        <v>1718</v>
      </c>
      <c r="C2334">
        <v>1512</v>
      </c>
      <c r="D2334" t="str">
        <f>VLOOKUP($C2334,Hosts!$A:$O,10,0)</f>
        <v>Nebraska</v>
      </c>
      <c r="E2334" s="67">
        <f>INDEX(Hosts!$A:$O,MATCH(Places!$C2334,Hosts!$A:$A,0),MATCH(Places!E$1,Hosts!$1:$1,0))</f>
        <v>1</v>
      </c>
      <c r="F2334" s="67">
        <f>INDEX(Hosts!$A:$O,MATCH(Places!$C2334,Hosts!$A:$A,0),MATCH(Places!F$1,Hosts!$1:$1,0))</f>
        <v>0.86</v>
      </c>
      <c r="G2334" s="67" t="str">
        <f>INDEX(Hosts!$A:$O,MATCH(Places!$C2334,Hosts!$A:$A,0),MATCH(Places!G$1,Hosts!$1:$1,0))</f>
        <v>Yes</v>
      </c>
      <c r="H2334">
        <v>8</v>
      </c>
      <c r="I2334" t="str">
        <f>VLOOKUP($H2334,Neighborhoods!$A:$C,2,0)</f>
        <v>Brooklyn</v>
      </c>
      <c r="J2334" t="str">
        <f>VLOOKUP($H2334,Neighborhoods!$A:$C,3,0)</f>
        <v>Bushwick</v>
      </c>
      <c r="K2334" t="s">
        <v>1</v>
      </c>
      <c r="L2334" t="str">
        <f t="shared" si="144"/>
        <v>Yes</v>
      </c>
      <c r="M2334">
        <v>2</v>
      </c>
      <c r="N2334" t="str" cm="1">
        <f t="array" ref="N2334">_xlfn.IFS(M2334&lt;=2,"Small",M2334&lt;=5,"Medium",M2334&gt;5,"Large")</f>
        <v>Small</v>
      </c>
      <c r="O2334" s="50">
        <v>65</v>
      </c>
      <c r="P2334" s="67">
        <f t="shared" si="145"/>
        <v>0.03</v>
      </c>
      <c r="Q2334" s="52">
        <v>4.9000000000000004</v>
      </c>
      <c r="R2334" s="52" t="str" cm="1">
        <f t="array" ref="R2334">_xlfn.IFS(ROUND(Q2334,0)=5,"Excellent",ROUND(Q2334,0)=4,"Good",ROUND(Q2334,0)=3,"Ok",ROUND(Q2334,0)&lt;3,"Bad")</f>
        <v>Excellent</v>
      </c>
      <c r="S2334">
        <v>105</v>
      </c>
      <c r="T2334" t="str">
        <f t="shared" si="146"/>
        <v>Yes</v>
      </c>
      <c r="U2334" s="65">
        <v>42673</v>
      </c>
      <c r="V2334" s="65">
        <v>43899</v>
      </c>
      <c r="W2334">
        <v>235</v>
      </c>
      <c r="X2334" t="str">
        <f t="shared" si="147"/>
        <v>Active</v>
      </c>
      <c r="Y2334" t="s">
        <v>15615</v>
      </c>
    </row>
    <row r="2335" spans="1:25" x14ac:dyDescent="0.25">
      <c r="A2335">
        <v>2334</v>
      </c>
      <c r="B2335" t="s">
        <v>1719</v>
      </c>
      <c r="C2335">
        <v>1017</v>
      </c>
      <c r="D2335" t="str">
        <f>VLOOKUP($C2335,Hosts!$A:$O,10,0)</f>
        <v>New York</v>
      </c>
      <c r="E2335" s="67">
        <f>INDEX(Hosts!$A:$O,MATCH(Places!$C2335,Hosts!$A:$A,0),MATCH(Places!E$1,Hosts!$1:$1,0))</f>
        <v>1</v>
      </c>
      <c r="F2335" s="67">
        <f>INDEX(Hosts!$A:$O,MATCH(Places!$C2335,Hosts!$A:$A,0),MATCH(Places!F$1,Hosts!$1:$1,0))</f>
        <v>0.89</v>
      </c>
      <c r="G2335" s="67" t="str">
        <f>INDEX(Hosts!$A:$O,MATCH(Places!$C2335,Hosts!$A:$A,0),MATCH(Places!G$1,Hosts!$1:$1,0))</f>
        <v>Yes</v>
      </c>
      <c r="H2335">
        <v>7</v>
      </c>
      <c r="I2335" t="str">
        <f>VLOOKUP($H2335,Neighborhoods!$A:$C,2,0)</f>
        <v>Brooklyn</v>
      </c>
      <c r="J2335" t="str">
        <f>VLOOKUP($H2335,Neighborhoods!$A:$C,3,0)</f>
        <v>Bedford-Stuyvesant</v>
      </c>
      <c r="K2335" t="s">
        <v>11822</v>
      </c>
      <c r="L2335" t="str">
        <f t="shared" si="144"/>
        <v>No</v>
      </c>
      <c r="M2335">
        <v>8</v>
      </c>
      <c r="N2335" t="str" cm="1">
        <f t="array" ref="N2335">_xlfn.IFS(M2335&lt;=2,"Small",M2335&lt;=5,"Medium",M2335&gt;5,"Large")</f>
        <v>Large</v>
      </c>
      <c r="O2335" s="50">
        <v>405</v>
      </c>
      <c r="P2335" s="67">
        <f t="shared" si="145"/>
        <v>0.04</v>
      </c>
      <c r="Q2335" s="52">
        <v>5</v>
      </c>
      <c r="R2335" s="52" t="str" cm="1">
        <f t="array" ref="R2335">_xlfn.IFS(ROUND(Q2335,0)=5,"Excellent",ROUND(Q2335,0)=4,"Good",ROUND(Q2335,0)=3,"Ok",ROUND(Q2335,0)&lt;3,"Bad")</f>
        <v>Excellent</v>
      </c>
      <c r="S2335">
        <v>98</v>
      </c>
      <c r="T2335" t="str">
        <f t="shared" si="146"/>
        <v>No</v>
      </c>
      <c r="U2335" s="65">
        <v>42709</v>
      </c>
      <c r="V2335" s="65">
        <v>43831</v>
      </c>
      <c r="W2335">
        <v>322</v>
      </c>
      <c r="X2335" t="str">
        <f t="shared" si="147"/>
        <v>Active</v>
      </c>
      <c r="Y2335" t="s">
        <v>15615</v>
      </c>
    </row>
    <row r="2336" spans="1:25" x14ac:dyDescent="0.25">
      <c r="A2336">
        <v>2335</v>
      </c>
      <c r="B2336" t="s">
        <v>14685</v>
      </c>
      <c r="C2336">
        <v>3054</v>
      </c>
      <c r="D2336" t="str">
        <f>VLOOKUP($C2336,Hosts!$A:$O,10,0)</f>
        <v>New York</v>
      </c>
      <c r="E2336" s="67">
        <f>INDEX(Hosts!$A:$O,MATCH(Places!$C2336,Hosts!$A:$A,0),MATCH(Places!E$1,Hosts!$1:$1,0))</f>
        <v>1</v>
      </c>
      <c r="F2336" s="67">
        <f>INDEX(Hosts!$A:$O,MATCH(Places!$C2336,Hosts!$A:$A,0),MATCH(Places!F$1,Hosts!$1:$1,0))</f>
        <v>0.88</v>
      </c>
      <c r="G2336" s="67" t="str">
        <f>INDEX(Hosts!$A:$O,MATCH(Places!$C2336,Hosts!$A:$A,0),MATCH(Places!G$1,Hosts!$1:$1,0))</f>
        <v>Yes</v>
      </c>
      <c r="H2336">
        <v>12</v>
      </c>
      <c r="I2336" t="str">
        <f>VLOOKUP($H2336,Neighborhoods!$A:$C,2,0)</f>
        <v>Brooklyn</v>
      </c>
      <c r="J2336" t="str">
        <f>VLOOKUP($H2336,Neighborhoods!$A:$C,3,0)</f>
        <v>Williamsburg</v>
      </c>
      <c r="K2336" t="s">
        <v>11822</v>
      </c>
      <c r="L2336" t="str">
        <f t="shared" si="144"/>
        <v>No</v>
      </c>
      <c r="M2336">
        <v>3</v>
      </c>
      <c r="N2336" t="str" cm="1">
        <f t="array" ref="N2336">_xlfn.IFS(M2336&lt;=2,"Small",M2336&lt;=5,"Medium",M2336&gt;5,"Large")</f>
        <v>Medium</v>
      </c>
      <c r="O2336" s="50">
        <v>98</v>
      </c>
      <c r="P2336" s="67">
        <f t="shared" si="145"/>
        <v>0.03</v>
      </c>
      <c r="Q2336" s="52">
        <v>5</v>
      </c>
      <c r="R2336" s="52" t="str" cm="1">
        <f t="array" ref="R2336">_xlfn.IFS(ROUND(Q2336,0)=5,"Excellent",ROUND(Q2336,0)=4,"Good",ROUND(Q2336,0)=3,"Ok",ROUND(Q2336,0)&lt;3,"Bad")</f>
        <v>Excellent</v>
      </c>
      <c r="S2336">
        <v>10</v>
      </c>
      <c r="T2336" t="str">
        <f t="shared" si="146"/>
        <v>No</v>
      </c>
      <c r="U2336" s="65">
        <v>42855</v>
      </c>
      <c r="V2336" s="65">
        <v>43825</v>
      </c>
      <c r="W2336">
        <v>16</v>
      </c>
      <c r="X2336" t="str">
        <f t="shared" si="147"/>
        <v>Active</v>
      </c>
      <c r="Y2336" t="s">
        <v>15615</v>
      </c>
    </row>
    <row r="2337" spans="1:25" x14ac:dyDescent="0.25">
      <c r="A2337">
        <v>2336</v>
      </c>
      <c r="B2337" t="s">
        <v>14841</v>
      </c>
      <c r="C2337">
        <v>1560</v>
      </c>
      <c r="D2337" t="str">
        <f>VLOOKUP($C2337,Hosts!$A:$O,10,0)</f>
        <v>New York</v>
      </c>
      <c r="E2337" s="67">
        <f>INDEX(Hosts!$A:$O,MATCH(Places!$C2337,Hosts!$A:$A,0),MATCH(Places!E$1,Hosts!$1:$1,0))</f>
        <v>1</v>
      </c>
      <c r="F2337" s="67">
        <f>INDEX(Hosts!$A:$O,MATCH(Places!$C2337,Hosts!$A:$A,0),MATCH(Places!F$1,Hosts!$1:$1,0))</f>
        <v>1</v>
      </c>
      <c r="G2337" s="67" t="str">
        <f>INDEX(Hosts!$A:$O,MATCH(Places!$C2337,Hosts!$A:$A,0),MATCH(Places!G$1,Hosts!$1:$1,0))</f>
        <v>No</v>
      </c>
      <c r="H2337">
        <v>20</v>
      </c>
      <c r="I2337" t="str">
        <f>VLOOKUP($H2337,Neighborhoods!$A:$C,2,0)</f>
        <v>Manhattan</v>
      </c>
      <c r="J2337" t="str">
        <f>VLOOKUP($H2337,Neighborhoods!$A:$C,3,0)</f>
        <v>Upper West Side</v>
      </c>
      <c r="K2337" t="s">
        <v>1</v>
      </c>
      <c r="L2337" t="str">
        <f t="shared" si="144"/>
        <v>Yes</v>
      </c>
      <c r="M2337">
        <v>2</v>
      </c>
      <c r="N2337" t="str" cm="1">
        <f t="array" ref="N2337">_xlfn.IFS(M2337&lt;=2,"Small",M2337&lt;=5,"Medium",M2337&gt;5,"Large")</f>
        <v>Small</v>
      </c>
      <c r="O2337" s="50">
        <v>120</v>
      </c>
      <c r="P2337" s="67">
        <f t="shared" si="145"/>
        <v>0.03</v>
      </c>
      <c r="Q2337" s="52">
        <v>4.53</v>
      </c>
      <c r="R2337" s="52" t="str" cm="1">
        <f t="array" ref="R2337">_xlfn.IFS(ROUND(Q2337,0)=5,"Excellent",ROUND(Q2337,0)=4,"Good",ROUND(Q2337,0)=3,"Ok",ROUND(Q2337,0)&lt;3,"Bad")</f>
        <v>Excellent</v>
      </c>
      <c r="S2337">
        <v>32</v>
      </c>
      <c r="T2337" t="str">
        <f t="shared" si="146"/>
        <v>No</v>
      </c>
      <c r="U2337" s="65">
        <v>42680</v>
      </c>
      <c r="V2337" s="65">
        <v>43899</v>
      </c>
      <c r="W2337">
        <v>365</v>
      </c>
      <c r="X2337" t="str">
        <f t="shared" si="147"/>
        <v>Active</v>
      </c>
      <c r="Y2337" t="s">
        <v>15616</v>
      </c>
    </row>
    <row r="2338" spans="1:25" x14ac:dyDescent="0.25">
      <c r="A2338">
        <v>2337</v>
      </c>
      <c r="B2338" t="s">
        <v>15025</v>
      </c>
      <c r="C2338">
        <v>2956</v>
      </c>
      <c r="D2338" t="str">
        <f>VLOOKUP($C2338,Hosts!$A:$O,10,0)</f>
        <v>New York</v>
      </c>
      <c r="E2338" s="67">
        <f>INDEX(Hosts!$A:$O,MATCH(Places!$C2338,Hosts!$A:$A,0),MATCH(Places!E$1,Hosts!$1:$1,0))</f>
        <v>1</v>
      </c>
      <c r="F2338" s="67">
        <f>INDEX(Hosts!$A:$O,MATCH(Places!$C2338,Hosts!$A:$A,0),MATCH(Places!F$1,Hosts!$1:$1,0))</f>
        <v>0.67</v>
      </c>
      <c r="G2338" s="67" t="str">
        <f>INDEX(Hosts!$A:$O,MATCH(Places!$C2338,Hosts!$A:$A,0),MATCH(Places!G$1,Hosts!$1:$1,0))</f>
        <v>No</v>
      </c>
      <c r="H2338">
        <v>12</v>
      </c>
      <c r="I2338" t="str">
        <f>VLOOKUP($H2338,Neighborhoods!$A:$C,2,0)</f>
        <v>Brooklyn</v>
      </c>
      <c r="J2338" t="str">
        <f>VLOOKUP($H2338,Neighborhoods!$A:$C,3,0)</f>
        <v>Williamsburg</v>
      </c>
      <c r="K2338" t="s">
        <v>11822</v>
      </c>
      <c r="L2338" t="str">
        <f t="shared" si="144"/>
        <v>No</v>
      </c>
      <c r="M2338">
        <v>2</v>
      </c>
      <c r="N2338" t="str" cm="1">
        <f t="array" ref="N2338">_xlfn.IFS(M2338&lt;=2,"Small",M2338&lt;=5,"Medium",M2338&gt;5,"Large")</f>
        <v>Small</v>
      </c>
      <c r="O2338" s="50">
        <v>130</v>
      </c>
      <c r="P2338" s="67">
        <f t="shared" si="145"/>
        <v>0.03</v>
      </c>
      <c r="Q2338" s="52">
        <v>5</v>
      </c>
      <c r="R2338" s="52" t="str" cm="1">
        <f t="array" ref="R2338">_xlfn.IFS(ROUND(Q2338,0)=5,"Excellent",ROUND(Q2338,0)=4,"Good",ROUND(Q2338,0)=3,"Ok",ROUND(Q2338,0)&lt;3,"Bad")</f>
        <v>Excellent</v>
      </c>
      <c r="S2338">
        <v>12</v>
      </c>
      <c r="T2338" t="str">
        <f t="shared" si="146"/>
        <v>No</v>
      </c>
      <c r="U2338" s="65">
        <v>42737</v>
      </c>
      <c r="V2338" s="65">
        <v>44040</v>
      </c>
      <c r="W2338">
        <v>0</v>
      </c>
      <c r="X2338" t="str">
        <f t="shared" si="147"/>
        <v>Inactive</v>
      </c>
      <c r="Y2338" t="s">
        <v>15615</v>
      </c>
    </row>
    <row r="2339" spans="1:25" x14ac:dyDescent="0.25">
      <c r="A2339">
        <v>2338</v>
      </c>
      <c r="B2339" t="s">
        <v>1720</v>
      </c>
      <c r="C2339">
        <v>35</v>
      </c>
      <c r="D2339" t="str">
        <f>VLOOKUP($C2339,Hosts!$A:$O,10,0)</f>
        <v>New York</v>
      </c>
      <c r="E2339" s="67">
        <f>INDEX(Hosts!$A:$O,MATCH(Places!$C2339,Hosts!$A:$A,0),MATCH(Places!E$1,Hosts!$1:$1,0))</f>
        <v>1</v>
      </c>
      <c r="F2339" s="67">
        <f>INDEX(Hosts!$A:$O,MATCH(Places!$C2339,Hosts!$A:$A,0),MATCH(Places!F$1,Hosts!$1:$1,0))</f>
        <v>0.98</v>
      </c>
      <c r="G2339" s="67" t="str">
        <f>INDEX(Hosts!$A:$O,MATCH(Places!$C2339,Hosts!$A:$A,0),MATCH(Places!G$1,Hosts!$1:$1,0))</f>
        <v>Yes</v>
      </c>
      <c r="H2339">
        <v>7</v>
      </c>
      <c r="I2339" t="str">
        <f>VLOOKUP($H2339,Neighborhoods!$A:$C,2,0)</f>
        <v>Brooklyn</v>
      </c>
      <c r="J2339" t="str">
        <f>VLOOKUP($H2339,Neighborhoods!$A:$C,3,0)</f>
        <v>Bedford-Stuyvesant</v>
      </c>
      <c r="K2339" t="s">
        <v>11822</v>
      </c>
      <c r="L2339" t="str">
        <f t="shared" si="144"/>
        <v>No</v>
      </c>
      <c r="M2339">
        <v>7</v>
      </c>
      <c r="N2339" t="str" cm="1">
        <f t="array" ref="N2339">_xlfn.IFS(M2339&lt;=2,"Small",M2339&lt;=5,"Medium",M2339&gt;5,"Large")</f>
        <v>Large</v>
      </c>
      <c r="O2339" s="50">
        <v>150</v>
      </c>
      <c r="P2339" s="67">
        <f t="shared" si="145"/>
        <v>0.03</v>
      </c>
      <c r="Q2339" s="52">
        <v>4.9800000000000004</v>
      </c>
      <c r="R2339" s="52" t="str" cm="1">
        <f t="array" ref="R2339">_xlfn.IFS(ROUND(Q2339,0)=5,"Excellent",ROUND(Q2339,0)=4,"Good",ROUND(Q2339,0)=3,"Ok",ROUND(Q2339,0)&lt;3,"Bad")</f>
        <v>Excellent</v>
      </c>
      <c r="S2339">
        <v>177</v>
      </c>
      <c r="T2339" t="str">
        <f t="shared" si="146"/>
        <v>Yes</v>
      </c>
      <c r="U2339" s="65">
        <v>42685</v>
      </c>
      <c r="V2339" s="65">
        <v>43878</v>
      </c>
      <c r="W2339">
        <v>350</v>
      </c>
      <c r="X2339" t="str">
        <f t="shared" si="147"/>
        <v>Active</v>
      </c>
      <c r="Y2339" t="s">
        <v>15616</v>
      </c>
    </row>
    <row r="2340" spans="1:25" x14ac:dyDescent="0.25">
      <c r="A2340">
        <v>2339</v>
      </c>
      <c r="B2340" t="s">
        <v>1721</v>
      </c>
      <c r="C2340">
        <v>3057</v>
      </c>
      <c r="D2340" t="str">
        <f>VLOOKUP($C2340,Hosts!$A:$O,10,0)</f>
        <v>New York</v>
      </c>
      <c r="E2340" s="67">
        <f>INDEX(Hosts!$A:$O,MATCH(Places!$C2340,Hosts!$A:$A,0),MATCH(Places!E$1,Hosts!$1:$1,0))</f>
        <v>0.91</v>
      </c>
      <c r="F2340" s="67">
        <f>INDEX(Hosts!$A:$O,MATCH(Places!$C2340,Hosts!$A:$A,0),MATCH(Places!F$1,Hosts!$1:$1,0))</f>
        <v>0.87</v>
      </c>
      <c r="G2340" s="67" t="str">
        <f>INDEX(Hosts!$A:$O,MATCH(Places!$C2340,Hosts!$A:$A,0),MATCH(Places!G$1,Hosts!$1:$1,0))</f>
        <v>Yes</v>
      </c>
      <c r="H2340">
        <v>9</v>
      </c>
      <c r="I2340" t="str">
        <f>VLOOKUP($H2340,Neighborhoods!$A:$C,2,0)</f>
        <v>Brooklyn</v>
      </c>
      <c r="J2340" t="str">
        <f>VLOOKUP($H2340,Neighborhoods!$A:$C,3,0)</f>
        <v>Crown Heights</v>
      </c>
      <c r="K2340" t="s">
        <v>11822</v>
      </c>
      <c r="L2340" t="str">
        <f t="shared" si="144"/>
        <v>No</v>
      </c>
      <c r="M2340">
        <v>4</v>
      </c>
      <c r="N2340" t="str" cm="1">
        <f t="array" ref="N2340">_xlfn.IFS(M2340&lt;=2,"Small",M2340&lt;=5,"Medium",M2340&gt;5,"Large")</f>
        <v>Medium</v>
      </c>
      <c r="O2340" s="50">
        <v>139</v>
      </c>
      <c r="P2340" s="67">
        <f t="shared" si="145"/>
        <v>0.03</v>
      </c>
      <c r="Q2340" s="52">
        <v>4.82</v>
      </c>
      <c r="R2340" s="52" t="str" cm="1">
        <f t="array" ref="R2340">_xlfn.IFS(ROUND(Q2340,0)=5,"Excellent",ROUND(Q2340,0)=4,"Good",ROUND(Q2340,0)=3,"Ok",ROUND(Q2340,0)&lt;3,"Bad")</f>
        <v>Excellent</v>
      </c>
      <c r="S2340">
        <v>272</v>
      </c>
      <c r="T2340" t="str">
        <f t="shared" si="146"/>
        <v>Yes</v>
      </c>
      <c r="U2340" s="65">
        <v>42680</v>
      </c>
      <c r="V2340" s="65">
        <v>44052</v>
      </c>
      <c r="W2340">
        <v>364</v>
      </c>
      <c r="X2340" t="str">
        <f t="shared" si="147"/>
        <v>Active</v>
      </c>
      <c r="Y2340" t="s">
        <v>15615</v>
      </c>
    </row>
    <row r="2341" spans="1:25" x14ac:dyDescent="0.25">
      <c r="A2341">
        <v>2340</v>
      </c>
      <c r="B2341" t="s">
        <v>1722</v>
      </c>
      <c r="C2341">
        <v>2265</v>
      </c>
      <c r="D2341" t="str">
        <f>VLOOKUP($C2341,Hosts!$A:$O,10,0)</f>
        <v>New York</v>
      </c>
      <c r="E2341" s="67">
        <f>INDEX(Hosts!$A:$O,MATCH(Places!$C2341,Hosts!$A:$A,0),MATCH(Places!E$1,Hosts!$1:$1,0))</f>
        <v>1</v>
      </c>
      <c r="F2341" s="67">
        <f>INDEX(Hosts!$A:$O,MATCH(Places!$C2341,Hosts!$A:$A,0),MATCH(Places!F$1,Hosts!$1:$1,0))</f>
        <v>1</v>
      </c>
      <c r="G2341" s="67" t="str">
        <f>INDEX(Hosts!$A:$O,MATCH(Places!$C2341,Hosts!$A:$A,0),MATCH(Places!G$1,Hosts!$1:$1,0))</f>
        <v>Yes</v>
      </c>
      <c r="H2341">
        <v>9</v>
      </c>
      <c r="I2341" t="str">
        <f>VLOOKUP($H2341,Neighborhoods!$A:$C,2,0)</f>
        <v>Brooklyn</v>
      </c>
      <c r="J2341" t="str">
        <f>VLOOKUP($H2341,Neighborhoods!$A:$C,3,0)</f>
        <v>Crown Heights</v>
      </c>
      <c r="K2341" t="s">
        <v>11822</v>
      </c>
      <c r="L2341" t="str">
        <f t="shared" si="144"/>
        <v>No</v>
      </c>
      <c r="M2341">
        <v>2</v>
      </c>
      <c r="N2341" t="str" cm="1">
        <f t="array" ref="N2341">_xlfn.IFS(M2341&lt;=2,"Small",M2341&lt;=5,"Medium",M2341&gt;5,"Large")</f>
        <v>Small</v>
      </c>
      <c r="O2341" s="50">
        <v>70</v>
      </c>
      <c r="P2341" s="67">
        <f t="shared" si="145"/>
        <v>0.03</v>
      </c>
      <c r="Q2341" s="52">
        <v>4.7</v>
      </c>
      <c r="R2341" s="52" t="str" cm="1">
        <f t="array" ref="R2341">_xlfn.IFS(ROUND(Q2341,0)=5,"Excellent",ROUND(Q2341,0)=4,"Good",ROUND(Q2341,0)=3,"Ok",ROUND(Q2341,0)&lt;3,"Bad")</f>
        <v>Excellent</v>
      </c>
      <c r="S2341">
        <v>10</v>
      </c>
      <c r="T2341" t="str">
        <f t="shared" si="146"/>
        <v>No</v>
      </c>
      <c r="U2341" s="65">
        <v>42681</v>
      </c>
      <c r="V2341" s="65">
        <v>43951</v>
      </c>
      <c r="W2341">
        <v>306</v>
      </c>
      <c r="X2341" t="str">
        <f t="shared" si="147"/>
        <v>Active</v>
      </c>
      <c r="Y2341" t="s">
        <v>15616</v>
      </c>
    </row>
    <row r="2342" spans="1:25" x14ac:dyDescent="0.25">
      <c r="A2342">
        <v>2341</v>
      </c>
      <c r="B2342" t="s">
        <v>13178</v>
      </c>
      <c r="C2342">
        <v>3058</v>
      </c>
      <c r="D2342" t="str">
        <f>VLOOKUP($C2342,Hosts!$A:$O,10,0)</f>
        <v>New York</v>
      </c>
      <c r="E2342" s="67">
        <f>INDEX(Hosts!$A:$O,MATCH(Places!$C2342,Hosts!$A:$A,0),MATCH(Places!E$1,Hosts!$1:$1,0))</f>
        <v>0.67</v>
      </c>
      <c r="F2342" s="67">
        <f>INDEX(Hosts!$A:$O,MATCH(Places!$C2342,Hosts!$A:$A,0),MATCH(Places!F$1,Hosts!$1:$1,0))</f>
        <v>0</v>
      </c>
      <c r="G2342" s="67" t="str">
        <f>INDEX(Hosts!$A:$O,MATCH(Places!$C2342,Hosts!$A:$A,0),MATCH(Places!G$1,Hosts!$1:$1,0))</f>
        <v>No</v>
      </c>
      <c r="H2342">
        <v>25</v>
      </c>
      <c r="I2342" t="str">
        <f>VLOOKUP($H2342,Neighborhoods!$A:$C,2,0)</f>
        <v>Queens</v>
      </c>
      <c r="J2342" t="str">
        <f>VLOOKUP($H2342,Neighborhoods!$A:$C,3,0)</f>
        <v>Ridgewood</v>
      </c>
      <c r="K2342" t="s">
        <v>1</v>
      </c>
      <c r="L2342" t="str">
        <f t="shared" si="144"/>
        <v>Yes</v>
      </c>
      <c r="M2342">
        <v>2</v>
      </c>
      <c r="N2342" t="str" cm="1">
        <f t="array" ref="N2342">_xlfn.IFS(M2342&lt;=2,"Small",M2342&lt;=5,"Medium",M2342&gt;5,"Large")</f>
        <v>Small</v>
      </c>
      <c r="O2342" s="50">
        <v>55</v>
      </c>
      <c r="P2342" s="67">
        <f t="shared" si="145"/>
        <v>0.03</v>
      </c>
      <c r="Q2342" s="52">
        <v>4.33</v>
      </c>
      <c r="R2342" s="52" t="str" cm="1">
        <f t="array" ref="R2342">_xlfn.IFS(ROUND(Q2342,0)=5,"Excellent",ROUND(Q2342,0)=4,"Good",ROUND(Q2342,0)=3,"Ok",ROUND(Q2342,0)&lt;3,"Bad")</f>
        <v>Good</v>
      </c>
      <c r="S2342">
        <v>9</v>
      </c>
      <c r="T2342" t="str">
        <f t="shared" si="146"/>
        <v>No</v>
      </c>
      <c r="U2342" s="65">
        <v>42738</v>
      </c>
      <c r="V2342" s="65">
        <v>42884</v>
      </c>
      <c r="W2342">
        <v>0</v>
      </c>
      <c r="X2342" t="str">
        <f t="shared" si="147"/>
        <v>Inactive</v>
      </c>
      <c r="Y2342" t="s">
        <v>15615</v>
      </c>
    </row>
    <row r="2343" spans="1:25" x14ac:dyDescent="0.25">
      <c r="A2343">
        <v>2342</v>
      </c>
      <c r="B2343" t="s">
        <v>1723</v>
      </c>
      <c r="C2343">
        <v>3052</v>
      </c>
      <c r="D2343" t="str">
        <f>VLOOKUP($C2343,Hosts!$A:$O,10,0)</f>
        <v>New York</v>
      </c>
      <c r="E2343" s="67">
        <f>INDEX(Hosts!$A:$O,MATCH(Places!$C2343,Hosts!$A:$A,0),MATCH(Places!E$1,Hosts!$1:$1,0))</f>
        <v>1</v>
      </c>
      <c r="F2343" s="67">
        <f>INDEX(Hosts!$A:$O,MATCH(Places!$C2343,Hosts!$A:$A,0),MATCH(Places!F$1,Hosts!$1:$1,0))</f>
        <v>0.97</v>
      </c>
      <c r="G2343" s="67" t="str">
        <f>INDEX(Hosts!$A:$O,MATCH(Places!$C2343,Hosts!$A:$A,0),MATCH(Places!G$1,Hosts!$1:$1,0))</f>
        <v>Yes</v>
      </c>
      <c r="H2343">
        <v>12</v>
      </c>
      <c r="I2343" t="str">
        <f>VLOOKUP($H2343,Neighborhoods!$A:$C,2,0)</f>
        <v>Brooklyn</v>
      </c>
      <c r="J2343" t="str">
        <f>VLOOKUP($H2343,Neighborhoods!$A:$C,3,0)</f>
        <v>Williamsburg</v>
      </c>
      <c r="K2343" t="s">
        <v>1</v>
      </c>
      <c r="L2343" t="str">
        <f t="shared" si="144"/>
        <v>Yes</v>
      </c>
      <c r="M2343">
        <v>2</v>
      </c>
      <c r="N2343" t="str" cm="1">
        <f t="array" ref="N2343">_xlfn.IFS(M2343&lt;=2,"Small",M2343&lt;=5,"Medium",M2343&gt;5,"Large")</f>
        <v>Small</v>
      </c>
      <c r="O2343" s="50">
        <v>55</v>
      </c>
      <c r="P2343" s="67">
        <f t="shared" si="145"/>
        <v>0.03</v>
      </c>
      <c r="Q2343" s="52">
        <v>4.96</v>
      </c>
      <c r="R2343" s="52" t="str" cm="1">
        <f t="array" ref="R2343">_xlfn.IFS(ROUND(Q2343,0)=5,"Excellent",ROUND(Q2343,0)=4,"Good",ROUND(Q2343,0)=3,"Ok",ROUND(Q2343,0)&lt;3,"Bad")</f>
        <v>Excellent</v>
      </c>
      <c r="S2343">
        <v>203</v>
      </c>
      <c r="T2343" t="str">
        <f t="shared" si="146"/>
        <v>Yes</v>
      </c>
      <c r="U2343" s="65">
        <v>42681</v>
      </c>
      <c r="V2343" s="65">
        <v>44044</v>
      </c>
      <c r="W2343">
        <v>32</v>
      </c>
      <c r="X2343" t="str">
        <f t="shared" si="147"/>
        <v>Active</v>
      </c>
      <c r="Y2343" t="s">
        <v>15615</v>
      </c>
    </row>
    <row r="2344" spans="1:25" x14ac:dyDescent="0.25">
      <c r="A2344">
        <v>2343</v>
      </c>
      <c r="B2344" t="s">
        <v>1724</v>
      </c>
      <c r="C2344">
        <v>1387</v>
      </c>
      <c r="D2344" t="str">
        <f>VLOOKUP($C2344,Hosts!$A:$O,10,0)</f>
        <v>New York</v>
      </c>
      <c r="E2344" s="67">
        <f>INDEX(Hosts!$A:$O,MATCH(Places!$C2344,Hosts!$A:$A,0),MATCH(Places!E$1,Hosts!$1:$1,0))</f>
        <v>1</v>
      </c>
      <c r="F2344" s="67">
        <f>INDEX(Hosts!$A:$O,MATCH(Places!$C2344,Hosts!$A:$A,0),MATCH(Places!F$1,Hosts!$1:$1,0))</f>
        <v>1</v>
      </c>
      <c r="G2344" s="67" t="str">
        <f>INDEX(Hosts!$A:$O,MATCH(Places!$C2344,Hosts!$A:$A,0),MATCH(Places!G$1,Hosts!$1:$1,0))</f>
        <v>Yes</v>
      </c>
      <c r="H2344">
        <v>8</v>
      </c>
      <c r="I2344" t="str">
        <f>VLOOKUP($H2344,Neighborhoods!$A:$C,2,0)</f>
        <v>Brooklyn</v>
      </c>
      <c r="J2344" t="str">
        <f>VLOOKUP($H2344,Neighborhoods!$A:$C,3,0)</f>
        <v>Bushwick</v>
      </c>
      <c r="K2344" t="s">
        <v>1</v>
      </c>
      <c r="L2344" t="str">
        <f t="shared" si="144"/>
        <v>Yes</v>
      </c>
      <c r="M2344">
        <v>1</v>
      </c>
      <c r="N2344" t="str" cm="1">
        <f t="array" ref="N2344">_xlfn.IFS(M2344&lt;=2,"Small",M2344&lt;=5,"Medium",M2344&gt;5,"Large")</f>
        <v>Small</v>
      </c>
      <c r="O2344" s="50">
        <v>50</v>
      </c>
      <c r="P2344" s="67">
        <f t="shared" si="145"/>
        <v>0.03</v>
      </c>
      <c r="Q2344" s="52">
        <v>4.9000000000000004</v>
      </c>
      <c r="R2344" s="52" t="str" cm="1">
        <f t="array" ref="R2344">_xlfn.IFS(ROUND(Q2344,0)=5,"Excellent",ROUND(Q2344,0)=4,"Good",ROUND(Q2344,0)=3,"Ok",ROUND(Q2344,0)&lt;3,"Bad")</f>
        <v>Excellent</v>
      </c>
      <c r="S2344">
        <v>104</v>
      </c>
      <c r="T2344" t="str">
        <f t="shared" si="146"/>
        <v>Yes</v>
      </c>
      <c r="U2344" s="65">
        <v>42737</v>
      </c>
      <c r="V2344" s="65">
        <v>43899</v>
      </c>
      <c r="W2344">
        <v>0</v>
      </c>
      <c r="X2344" t="str">
        <f t="shared" si="147"/>
        <v>Inactive</v>
      </c>
      <c r="Y2344" t="s">
        <v>15616</v>
      </c>
    </row>
    <row r="2345" spans="1:25" x14ac:dyDescent="0.25">
      <c r="A2345">
        <v>2344</v>
      </c>
      <c r="B2345" t="s">
        <v>1725</v>
      </c>
      <c r="C2345">
        <v>3062</v>
      </c>
      <c r="D2345" t="str">
        <f>VLOOKUP($C2345,Hosts!$A:$O,10,0)</f>
        <v>New York</v>
      </c>
      <c r="E2345" s="67">
        <f>INDEX(Hosts!$A:$O,MATCH(Places!$C2345,Hosts!$A:$A,0),MATCH(Places!E$1,Hosts!$1:$1,0))</f>
        <v>1</v>
      </c>
      <c r="F2345" s="67">
        <f>INDEX(Hosts!$A:$O,MATCH(Places!$C2345,Hosts!$A:$A,0),MATCH(Places!F$1,Hosts!$1:$1,0))</f>
        <v>1</v>
      </c>
      <c r="G2345" s="67" t="str">
        <f>INDEX(Hosts!$A:$O,MATCH(Places!$C2345,Hosts!$A:$A,0),MATCH(Places!G$1,Hosts!$1:$1,0))</f>
        <v>Yes</v>
      </c>
      <c r="H2345">
        <v>16</v>
      </c>
      <c r="I2345" t="str">
        <f>VLOOKUP($H2345,Neighborhoods!$A:$C,2,0)</f>
        <v>Manhattan</v>
      </c>
      <c r="J2345" t="str">
        <f>VLOOKUP($H2345,Neighborhoods!$A:$C,3,0)</f>
        <v>Harlem</v>
      </c>
      <c r="K2345" t="s">
        <v>1</v>
      </c>
      <c r="L2345" t="str">
        <f t="shared" si="144"/>
        <v>Yes</v>
      </c>
      <c r="M2345">
        <v>2</v>
      </c>
      <c r="N2345" t="str" cm="1">
        <f t="array" ref="N2345">_xlfn.IFS(M2345&lt;=2,"Small",M2345&lt;=5,"Medium",M2345&gt;5,"Large")</f>
        <v>Small</v>
      </c>
      <c r="O2345" s="50">
        <v>67</v>
      </c>
      <c r="P2345" s="67">
        <f t="shared" si="145"/>
        <v>0.03</v>
      </c>
      <c r="Q2345" s="52">
        <v>4.9800000000000004</v>
      </c>
      <c r="R2345" s="52" t="str" cm="1">
        <f t="array" ref="R2345">_xlfn.IFS(ROUND(Q2345,0)=5,"Excellent",ROUND(Q2345,0)=4,"Good",ROUND(Q2345,0)=3,"Ok",ROUND(Q2345,0)&lt;3,"Bad")</f>
        <v>Excellent</v>
      </c>
      <c r="S2345">
        <v>186</v>
      </c>
      <c r="T2345" t="str">
        <f t="shared" si="146"/>
        <v>Yes</v>
      </c>
      <c r="U2345" s="65">
        <v>42687</v>
      </c>
      <c r="V2345" s="65">
        <v>43904</v>
      </c>
      <c r="W2345">
        <v>204</v>
      </c>
      <c r="X2345" t="str">
        <f t="shared" si="147"/>
        <v>Active</v>
      </c>
      <c r="Y2345" t="s">
        <v>15616</v>
      </c>
    </row>
    <row r="2346" spans="1:25" x14ac:dyDescent="0.25">
      <c r="A2346">
        <v>2345</v>
      </c>
      <c r="B2346" t="s">
        <v>1726</v>
      </c>
      <c r="C2346">
        <v>2192</v>
      </c>
      <c r="D2346" t="str">
        <f>VLOOKUP($C2346,Hosts!$A:$O,10,0)</f>
        <v>New York</v>
      </c>
      <c r="E2346" s="67">
        <f>INDEX(Hosts!$A:$O,MATCH(Places!$C2346,Hosts!$A:$A,0),MATCH(Places!E$1,Hosts!$1:$1,0))</f>
        <v>1</v>
      </c>
      <c r="F2346" s="67">
        <f>INDEX(Hosts!$A:$O,MATCH(Places!$C2346,Hosts!$A:$A,0),MATCH(Places!F$1,Hosts!$1:$1,0))</f>
        <v>0.78</v>
      </c>
      <c r="G2346" s="67" t="str">
        <f>INDEX(Hosts!$A:$O,MATCH(Places!$C2346,Hosts!$A:$A,0),MATCH(Places!G$1,Hosts!$1:$1,0))</f>
        <v>Yes</v>
      </c>
      <c r="H2346">
        <v>8</v>
      </c>
      <c r="I2346" t="str">
        <f>VLOOKUP($H2346,Neighborhoods!$A:$C,2,0)</f>
        <v>Brooklyn</v>
      </c>
      <c r="J2346" t="str">
        <f>VLOOKUP($H2346,Neighborhoods!$A:$C,3,0)</f>
        <v>Bushwick</v>
      </c>
      <c r="K2346" t="s">
        <v>11822</v>
      </c>
      <c r="L2346" t="str">
        <f t="shared" si="144"/>
        <v>No</v>
      </c>
      <c r="M2346">
        <v>4</v>
      </c>
      <c r="N2346" t="str" cm="1">
        <f t="array" ref="N2346">_xlfn.IFS(M2346&lt;=2,"Small",M2346&lt;=5,"Medium",M2346&gt;5,"Large")</f>
        <v>Medium</v>
      </c>
      <c r="O2346" s="50">
        <v>99</v>
      </c>
      <c r="P2346" s="67">
        <f t="shared" si="145"/>
        <v>0.03</v>
      </c>
      <c r="Q2346" s="52">
        <v>4.9000000000000004</v>
      </c>
      <c r="R2346" s="52" t="str" cm="1">
        <f t="array" ref="R2346">_xlfn.IFS(ROUND(Q2346,0)=5,"Excellent",ROUND(Q2346,0)=4,"Good",ROUND(Q2346,0)=3,"Ok",ROUND(Q2346,0)&lt;3,"Bad")</f>
        <v>Excellent</v>
      </c>
      <c r="S2346">
        <v>147</v>
      </c>
      <c r="T2346" t="str">
        <f t="shared" si="146"/>
        <v>Yes</v>
      </c>
      <c r="U2346" s="65">
        <v>42693</v>
      </c>
      <c r="V2346" s="65">
        <v>43899</v>
      </c>
      <c r="W2346">
        <v>173</v>
      </c>
      <c r="X2346" t="str">
        <f t="shared" si="147"/>
        <v>Active</v>
      </c>
      <c r="Y2346" t="s">
        <v>15615</v>
      </c>
    </row>
    <row r="2347" spans="1:25" x14ac:dyDescent="0.25">
      <c r="A2347">
        <v>2346</v>
      </c>
      <c r="B2347" t="s">
        <v>1727</v>
      </c>
      <c r="C2347">
        <v>3063</v>
      </c>
      <c r="D2347" t="str">
        <f>VLOOKUP($C2347,Hosts!$A:$O,10,0)</f>
        <v>New York</v>
      </c>
      <c r="E2347" s="67">
        <f>INDEX(Hosts!$A:$O,MATCH(Places!$C2347,Hosts!$A:$A,0),MATCH(Places!E$1,Hosts!$1:$1,0))</f>
        <v>1</v>
      </c>
      <c r="F2347" s="67">
        <f>INDEX(Hosts!$A:$O,MATCH(Places!$C2347,Hosts!$A:$A,0),MATCH(Places!F$1,Hosts!$1:$1,0))</f>
        <v>0.99</v>
      </c>
      <c r="G2347" s="67" t="str">
        <f>INDEX(Hosts!$A:$O,MATCH(Places!$C2347,Hosts!$A:$A,0),MATCH(Places!G$1,Hosts!$1:$1,0))</f>
        <v>No</v>
      </c>
      <c r="H2347">
        <v>8</v>
      </c>
      <c r="I2347" t="str">
        <f>VLOOKUP($H2347,Neighborhoods!$A:$C,2,0)</f>
        <v>Brooklyn</v>
      </c>
      <c r="J2347" t="str">
        <f>VLOOKUP($H2347,Neighborhoods!$A:$C,3,0)</f>
        <v>Bushwick</v>
      </c>
      <c r="K2347" t="s">
        <v>1</v>
      </c>
      <c r="L2347" t="str">
        <f t="shared" si="144"/>
        <v>Yes</v>
      </c>
      <c r="M2347">
        <v>1</v>
      </c>
      <c r="N2347" t="str" cm="1">
        <f t="array" ref="N2347">_xlfn.IFS(M2347&lt;=2,"Small",M2347&lt;=5,"Medium",M2347&gt;5,"Large")</f>
        <v>Small</v>
      </c>
      <c r="O2347" s="50">
        <v>45</v>
      </c>
      <c r="P2347" s="67">
        <f t="shared" si="145"/>
        <v>0.03</v>
      </c>
      <c r="Q2347" s="52">
        <v>4.57</v>
      </c>
      <c r="R2347" s="52" t="str" cm="1">
        <f t="array" ref="R2347">_xlfn.IFS(ROUND(Q2347,0)=5,"Excellent",ROUND(Q2347,0)=4,"Good",ROUND(Q2347,0)=3,"Ok",ROUND(Q2347,0)&lt;3,"Bad")</f>
        <v>Excellent</v>
      </c>
      <c r="S2347">
        <v>125</v>
      </c>
      <c r="T2347" t="str">
        <f t="shared" si="146"/>
        <v>No</v>
      </c>
      <c r="U2347" s="65">
        <v>42680</v>
      </c>
      <c r="V2347" s="65">
        <v>44038</v>
      </c>
      <c r="W2347">
        <v>319</v>
      </c>
      <c r="X2347" t="str">
        <f t="shared" si="147"/>
        <v>Active</v>
      </c>
      <c r="Y2347" t="s">
        <v>15616</v>
      </c>
    </row>
    <row r="2348" spans="1:25" x14ac:dyDescent="0.25">
      <c r="A2348">
        <v>2347</v>
      </c>
      <c r="B2348" t="s">
        <v>14802</v>
      </c>
      <c r="C2348">
        <v>899</v>
      </c>
      <c r="D2348" t="str">
        <f>VLOOKUP($C2348,Hosts!$A:$O,10,0)</f>
        <v>New York</v>
      </c>
      <c r="E2348" s="67">
        <f>INDEX(Hosts!$A:$O,MATCH(Places!$C2348,Hosts!$A:$A,0),MATCH(Places!E$1,Hosts!$1:$1,0))</f>
        <v>1</v>
      </c>
      <c r="F2348" s="67">
        <f>INDEX(Hosts!$A:$O,MATCH(Places!$C2348,Hosts!$A:$A,0),MATCH(Places!F$1,Hosts!$1:$1,0))</f>
        <v>0.5</v>
      </c>
      <c r="G2348" s="67" t="str">
        <f>INDEX(Hosts!$A:$O,MATCH(Places!$C2348,Hosts!$A:$A,0),MATCH(Places!G$1,Hosts!$1:$1,0))</f>
        <v>No</v>
      </c>
      <c r="H2348">
        <v>16</v>
      </c>
      <c r="I2348" t="str">
        <f>VLOOKUP($H2348,Neighborhoods!$A:$C,2,0)</f>
        <v>Manhattan</v>
      </c>
      <c r="J2348" t="str">
        <f>VLOOKUP($H2348,Neighborhoods!$A:$C,3,0)</f>
        <v>Harlem</v>
      </c>
      <c r="K2348" t="s">
        <v>1</v>
      </c>
      <c r="L2348" t="str">
        <f t="shared" si="144"/>
        <v>Yes</v>
      </c>
      <c r="M2348">
        <v>1</v>
      </c>
      <c r="N2348" t="str" cm="1">
        <f t="array" ref="N2348">_xlfn.IFS(M2348&lt;=2,"Small",M2348&lt;=5,"Medium",M2348&gt;5,"Large")</f>
        <v>Small</v>
      </c>
      <c r="O2348" s="50">
        <v>45</v>
      </c>
      <c r="P2348" s="67">
        <f t="shared" si="145"/>
        <v>0.03</v>
      </c>
      <c r="Q2348" s="52">
        <v>4.67</v>
      </c>
      <c r="R2348" s="52" t="str" cm="1">
        <f t="array" ref="R2348">_xlfn.IFS(ROUND(Q2348,0)=5,"Excellent",ROUND(Q2348,0)=4,"Good",ROUND(Q2348,0)=3,"Ok",ROUND(Q2348,0)&lt;3,"Bad")</f>
        <v>Excellent</v>
      </c>
      <c r="S2348">
        <v>6</v>
      </c>
      <c r="T2348" t="str">
        <f t="shared" si="146"/>
        <v>No</v>
      </c>
      <c r="U2348" s="65">
        <v>42824</v>
      </c>
      <c r="V2348" s="65">
        <v>43920</v>
      </c>
      <c r="W2348">
        <v>365</v>
      </c>
      <c r="X2348" t="str">
        <f t="shared" si="147"/>
        <v>Active</v>
      </c>
      <c r="Y2348" t="s">
        <v>15615</v>
      </c>
    </row>
    <row r="2349" spans="1:25" x14ac:dyDescent="0.25">
      <c r="A2349">
        <v>2348</v>
      </c>
      <c r="B2349" t="s">
        <v>1728</v>
      </c>
      <c r="C2349">
        <v>3064</v>
      </c>
      <c r="D2349" t="str">
        <f>VLOOKUP($C2349,Hosts!$A:$O,10,0)</f>
        <v>New York</v>
      </c>
      <c r="E2349" s="67">
        <f>INDEX(Hosts!$A:$O,MATCH(Places!$C2349,Hosts!$A:$A,0),MATCH(Places!E$1,Hosts!$1:$1,0))</f>
        <v>0.8</v>
      </c>
      <c r="F2349" s="67">
        <f>INDEX(Hosts!$A:$O,MATCH(Places!$C2349,Hosts!$A:$A,0),MATCH(Places!F$1,Hosts!$1:$1,0))</f>
        <v>0.98</v>
      </c>
      <c r="G2349" s="67" t="str">
        <f>INDEX(Hosts!$A:$O,MATCH(Places!$C2349,Hosts!$A:$A,0),MATCH(Places!G$1,Hosts!$1:$1,0))</f>
        <v>No</v>
      </c>
      <c r="H2349">
        <v>7</v>
      </c>
      <c r="I2349" t="str">
        <f>VLOOKUP($H2349,Neighborhoods!$A:$C,2,0)</f>
        <v>Brooklyn</v>
      </c>
      <c r="J2349" t="str">
        <f>VLOOKUP($H2349,Neighborhoods!$A:$C,3,0)</f>
        <v>Bedford-Stuyvesant</v>
      </c>
      <c r="K2349" t="s">
        <v>11822</v>
      </c>
      <c r="L2349" t="str">
        <f t="shared" si="144"/>
        <v>No</v>
      </c>
      <c r="M2349">
        <v>3</v>
      </c>
      <c r="N2349" t="str" cm="1">
        <f t="array" ref="N2349">_xlfn.IFS(M2349&lt;=2,"Small",M2349&lt;=5,"Medium",M2349&gt;5,"Large")</f>
        <v>Medium</v>
      </c>
      <c r="O2349" s="50">
        <v>142</v>
      </c>
      <c r="P2349" s="67">
        <f t="shared" si="145"/>
        <v>0.03</v>
      </c>
      <c r="Q2349" s="52">
        <v>4.59</v>
      </c>
      <c r="R2349" s="52" t="str" cm="1">
        <f t="array" ref="R2349">_xlfn.IFS(ROUND(Q2349,0)=5,"Excellent",ROUND(Q2349,0)=4,"Good",ROUND(Q2349,0)=3,"Ok",ROUND(Q2349,0)&lt;3,"Bad")</f>
        <v>Excellent</v>
      </c>
      <c r="S2349">
        <v>160</v>
      </c>
      <c r="T2349" t="str">
        <f t="shared" si="146"/>
        <v>No</v>
      </c>
      <c r="U2349" s="65">
        <v>42694</v>
      </c>
      <c r="V2349" s="65">
        <v>43902</v>
      </c>
      <c r="W2349">
        <v>74</v>
      </c>
      <c r="X2349" t="str">
        <f t="shared" si="147"/>
        <v>Active</v>
      </c>
      <c r="Y2349" t="s">
        <v>15615</v>
      </c>
    </row>
    <row r="2350" spans="1:25" x14ac:dyDescent="0.25">
      <c r="A2350">
        <v>2349</v>
      </c>
      <c r="B2350" t="s">
        <v>1729</v>
      </c>
      <c r="C2350">
        <v>3063</v>
      </c>
      <c r="D2350" t="str">
        <f>VLOOKUP($C2350,Hosts!$A:$O,10,0)</f>
        <v>New York</v>
      </c>
      <c r="E2350" s="67">
        <f>INDEX(Hosts!$A:$O,MATCH(Places!$C2350,Hosts!$A:$A,0),MATCH(Places!E$1,Hosts!$1:$1,0))</f>
        <v>1</v>
      </c>
      <c r="F2350" s="67">
        <f>INDEX(Hosts!$A:$O,MATCH(Places!$C2350,Hosts!$A:$A,0),MATCH(Places!F$1,Hosts!$1:$1,0))</f>
        <v>0.99</v>
      </c>
      <c r="G2350" s="67" t="str">
        <f>INDEX(Hosts!$A:$O,MATCH(Places!$C2350,Hosts!$A:$A,0),MATCH(Places!G$1,Hosts!$1:$1,0))</f>
        <v>No</v>
      </c>
      <c r="H2350">
        <v>8</v>
      </c>
      <c r="I2350" t="str">
        <f>VLOOKUP($H2350,Neighborhoods!$A:$C,2,0)</f>
        <v>Brooklyn</v>
      </c>
      <c r="J2350" t="str">
        <f>VLOOKUP($H2350,Neighborhoods!$A:$C,3,0)</f>
        <v>Bushwick</v>
      </c>
      <c r="K2350" t="s">
        <v>1</v>
      </c>
      <c r="L2350" t="str">
        <f t="shared" si="144"/>
        <v>Yes</v>
      </c>
      <c r="M2350">
        <v>2</v>
      </c>
      <c r="N2350" t="str" cm="1">
        <f t="array" ref="N2350">_xlfn.IFS(M2350&lt;=2,"Small",M2350&lt;=5,"Medium",M2350&gt;5,"Large")</f>
        <v>Small</v>
      </c>
      <c r="O2350" s="50">
        <v>40</v>
      </c>
      <c r="P2350" s="67">
        <f t="shared" si="145"/>
        <v>0.03</v>
      </c>
      <c r="Q2350" s="52">
        <v>4.45</v>
      </c>
      <c r="R2350" s="52" t="str" cm="1">
        <f t="array" ref="R2350">_xlfn.IFS(ROUND(Q2350,0)=5,"Excellent",ROUND(Q2350,0)=4,"Good",ROUND(Q2350,0)=3,"Ok",ROUND(Q2350,0)&lt;3,"Bad")</f>
        <v>Good</v>
      </c>
      <c r="S2350">
        <v>51</v>
      </c>
      <c r="T2350" t="str">
        <f t="shared" si="146"/>
        <v>No</v>
      </c>
      <c r="U2350" s="65">
        <v>42722</v>
      </c>
      <c r="V2350" s="65">
        <v>44038</v>
      </c>
      <c r="W2350">
        <v>364</v>
      </c>
      <c r="X2350" t="str">
        <f t="shared" si="147"/>
        <v>Active</v>
      </c>
      <c r="Y2350" t="s">
        <v>15616</v>
      </c>
    </row>
    <row r="2351" spans="1:25" x14ac:dyDescent="0.25">
      <c r="A2351">
        <v>2350</v>
      </c>
      <c r="B2351" t="s">
        <v>1730</v>
      </c>
      <c r="C2351">
        <v>3065</v>
      </c>
      <c r="D2351" t="str">
        <f>VLOOKUP($C2351,Hosts!$A:$O,10,0)</f>
        <v>New York</v>
      </c>
      <c r="E2351" s="67">
        <f>INDEX(Hosts!$A:$O,MATCH(Places!$C2351,Hosts!$A:$A,0),MATCH(Places!E$1,Hosts!$1:$1,0))</f>
        <v>1</v>
      </c>
      <c r="F2351" s="67">
        <f>INDEX(Hosts!$A:$O,MATCH(Places!$C2351,Hosts!$A:$A,0),MATCH(Places!F$1,Hosts!$1:$1,0))</f>
        <v>1</v>
      </c>
      <c r="G2351" s="67" t="str">
        <f>INDEX(Hosts!$A:$O,MATCH(Places!$C2351,Hosts!$A:$A,0),MATCH(Places!G$1,Hosts!$1:$1,0))</f>
        <v>Yes</v>
      </c>
      <c r="H2351">
        <v>7</v>
      </c>
      <c r="I2351" t="str">
        <f>VLOOKUP($H2351,Neighborhoods!$A:$C,2,0)</f>
        <v>Brooklyn</v>
      </c>
      <c r="J2351" t="str">
        <f>VLOOKUP($H2351,Neighborhoods!$A:$C,3,0)</f>
        <v>Bedford-Stuyvesant</v>
      </c>
      <c r="K2351" t="s">
        <v>11822</v>
      </c>
      <c r="L2351" t="str">
        <f t="shared" si="144"/>
        <v>No</v>
      </c>
      <c r="M2351">
        <v>5</v>
      </c>
      <c r="N2351" t="str" cm="1">
        <f t="array" ref="N2351">_xlfn.IFS(M2351&lt;=2,"Small",M2351&lt;=5,"Medium",M2351&gt;5,"Large")</f>
        <v>Medium</v>
      </c>
      <c r="O2351" s="50">
        <v>300</v>
      </c>
      <c r="P2351" s="67">
        <f t="shared" si="145"/>
        <v>0.04</v>
      </c>
      <c r="Q2351" s="52">
        <v>4.75</v>
      </c>
      <c r="R2351" s="52" t="str" cm="1">
        <f t="array" ref="R2351">_xlfn.IFS(ROUND(Q2351,0)=5,"Excellent",ROUND(Q2351,0)=4,"Good",ROUND(Q2351,0)=3,"Ok",ROUND(Q2351,0)&lt;3,"Bad")</f>
        <v>Excellent</v>
      </c>
      <c r="S2351">
        <v>44</v>
      </c>
      <c r="T2351" t="str">
        <f t="shared" si="146"/>
        <v>No</v>
      </c>
      <c r="U2351" s="65">
        <v>42739</v>
      </c>
      <c r="V2351" s="65">
        <v>43832</v>
      </c>
      <c r="W2351">
        <v>180</v>
      </c>
      <c r="X2351" t="str">
        <f t="shared" si="147"/>
        <v>Active</v>
      </c>
      <c r="Y2351" t="s">
        <v>15615</v>
      </c>
    </row>
    <row r="2352" spans="1:25" x14ac:dyDescent="0.25">
      <c r="A2352">
        <v>2351</v>
      </c>
      <c r="B2352" t="s">
        <v>1731</v>
      </c>
      <c r="C2352">
        <v>2102</v>
      </c>
      <c r="D2352" t="str">
        <f>VLOOKUP($C2352,Hosts!$A:$O,10,0)</f>
        <v>Florida</v>
      </c>
      <c r="E2352" s="67">
        <f>INDEX(Hosts!$A:$O,MATCH(Places!$C2352,Hosts!$A:$A,0),MATCH(Places!E$1,Hosts!$1:$1,0))</f>
        <v>1</v>
      </c>
      <c r="F2352" s="67">
        <f>INDEX(Hosts!$A:$O,MATCH(Places!$C2352,Hosts!$A:$A,0),MATCH(Places!F$1,Hosts!$1:$1,0))</f>
        <v>0.24</v>
      </c>
      <c r="G2352" s="67" t="str">
        <f>INDEX(Hosts!$A:$O,MATCH(Places!$C2352,Hosts!$A:$A,0),MATCH(Places!G$1,Hosts!$1:$1,0))</f>
        <v>Yes</v>
      </c>
      <c r="H2352">
        <v>18</v>
      </c>
      <c r="I2352" t="str">
        <f>VLOOKUP($H2352,Neighborhoods!$A:$C,2,0)</f>
        <v>Manhattan</v>
      </c>
      <c r="J2352" t="str">
        <f>VLOOKUP($H2352,Neighborhoods!$A:$C,3,0)</f>
        <v>Midtown</v>
      </c>
      <c r="K2352" t="s">
        <v>11822</v>
      </c>
      <c r="L2352" t="str">
        <f t="shared" si="144"/>
        <v>No</v>
      </c>
      <c r="M2352">
        <v>6</v>
      </c>
      <c r="N2352" t="str" cm="1">
        <f t="array" ref="N2352">_xlfn.IFS(M2352&lt;=2,"Small",M2352&lt;=5,"Medium",M2352&gt;5,"Large")</f>
        <v>Large</v>
      </c>
      <c r="O2352" s="50">
        <v>1499</v>
      </c>
      <c r="P2352" s="67">
        <f t="shared" si="145"/>
        <v>7.0000000000000007E-2</v>
      </c>
      <c r="Q2352" s="52">
        <v>5</v>
      </c>
      <c r="R2352" s="52" t="str" cm="1">
        <f t="array" ref="R2352">_xlfn.IFS(ROUND(Q2352,0)=5,"Excellent",ROUND(Q2352,0)=4,"Good",ROUND(Q2352,0)=3,"Ok",ROUND(Q2352,0)&lt;3,"Bad")</f>
        <v>Excellent</v>
      </c>
      <c r="S2352">
        <v>5</v>
      </c>
      <c r="T2352" t="str">
        <f t="shared" si="146"/>
        <v>No</v>
      </c>
      <c r="U2352" s="65">
        <v>43418</v>
      </c>
      <c r="V2352" s="65">
        <v>43828</v>
      </c>
      <c r="W2352">
        <v>312</v>
      </c>
      <c r="X2352" t="str">
        <f t="shared" si="147"/>
        <v>Active</v>
      </c>
      <c r="Y2352" t="s">
        <v>15615</v>
      </c>
    </row>
    <row r="2353" spans="1:25" x14ac:dyDescent="0.25">
      <c r="A2353">
        <v>2352</v>
      </c>
      <c r="B2353" t="s">
        <v>1732</v>
      </c>
      <c r="C2353">
        <v>2102</v>
      </c>
      <c r="D2353" t="str">
        <f>VLOOKUP($C2353,Hosts!$A:$O,10,0)</f>
        <v>Florida</v>
      </c>
      <c r="E2353" s="67">
        <f>INDEX(Hosts!$A:$O,MATCH(Places!$C2353,Hosts!$A:$A,0),MATCH(Places!E$1,Hosts!$1:$1,0))</f>
        <v>1</v>
      </c>
      <c r="F2353" s="67">
        <f>INDEX(Hosts!$A:$O,MATCH(Places!$C2353,Hosts!$A:$A,0),MATCH(Places!F$1,Hosts!$1:$1,0))</f>
        <v>0.24</v>
      </c>
      <c r="G2353" s="67" t="str">
        <f>INDEX(Hosts!$A:$O,MATCH(Places!$C2353,Hosts!$A:$A,0),MATCH(Places!G$1,Hosts!$1:$1,0))</f>
        <v>Yes</v>
      </c>
      <c r="H2353">
        <v>18</v>
      </c>
      <c r="I2353" t="str">
        <f>VLOOKUP($H2353,Neighborhoods!$A:$C,2,0)</f>
        <v>Manhattan</v>
      </c>
      <c r="J2353" t="str">
        <f>VLOOKUP($H2353,Neighborhoods!$A:$C,3,0)</f>
        <v>Midtown</v>
      </c>
      <c r="K2353" t="s">
        <v>11822</v>
      </c>
      <c r="L2353" t="str">
        <f t="shared" si="144"/>
        <v>No</v>
      </c>
      <c r="M2353">
        <v>4</v>
      </c>
      <c r="N2353" t="str" cm="1">
        <f t="array" ref="N2353">_xlfn.IFS(M2353&lt;=2,"Small",M2353&lt;=5,"Medium",M2353&gt;5,"Large")</f>
        <v>Medium</v>
      </c>
      <c r="O2353" s="50">
        <v>749</v>
      </c>
      <c r="P2353" s="67">
        <f t="shared" si="145"/>
        <v>0.05</v>
      </c>
      <c r="Q2353" s="52">
        <v>5</v>
      </c>
      <c r="R2353" s="52" t="str" cm="1">
        <f t="array" ref="R2353">_xlfn.IFS(ROUND(Q2353,0)=5,"Excellent",ROUND(Q2353,0)=4,"Good",ROUND(Q2353,0)=3,"Ok",ROUND(Q2353,0)&lt;3,"Bad")</f>
        <v>Excellent</v>
      </c>
      <c r="S2353">
        <v>12</v>
      </c>
      <c r="T2353" t="str">
        <f t="shared" si="146"/>
        <v>No</v>
      </c>
      <c r="U2353" s="65">
        <v>42722</v>
      </c>
      <c r="V2353" s="65">
        <v>43607</v>
      </c>
      <c r="W2353">
        <v>312</v>
      </c>
      <c r="X2353" t="str">
        <f t="shared" si="147"/>
        <v>Active</v>
      </c>
      <c r="Y2353" t="s">
        <v>15615</v>
      </c>
    </row>
    <row r="2354" spans="1:25" x14ac:dyDescent="0.25">
      <c r="A2354">
        <v>2353</v>
      </c>
      <c r="B2354" t="s">
        <v>1733</v>
      </c>
      <c r="C2354">
        <v>1328</v>
      </c>
      <c r="D2354" t="str">
        <f>VLOOKUP($C2354,Hosts!$A:$O,10,0)</f>
        <v>New York</v>
      </c>
      <c r="E2354" s="67">
        <f>INDEX(Hosts!$A:$O,MATCH(Places!$C2354,Hosts!$A:$A,0),MATCH(Places!E$1,Hosts!$1:$1,0))</f>
        <v>0.56000000000000005</v>
      </c>
      <c r="F2354" s="67">
        <f>INDEX(Hosts!$A:$O,MATCH(Places!$C2354,Hosts!$A:$A,0),MATCH(Places!F$1,Hosts!$1:$1,0))</f>
        <v>0.99</v>
      </c>
      <c r="G2354" s="67" t="str">
        <f>INDEX(Hosts!$A:$O,MATCH(Places!$C2354,Hosts!$A:$A,0),MATCH(Places!G$1,Hosts!$1:$1,0))</f>
        <v>No</v>
      </c>
      <c r="H2354">
        <v>16</v>
      </c>
      <c r="I2354" t="str">
        <f>VLOOKUP($H2354,Neighborhoods!$A:$C,2,0)</f>
        <v>Manhattan</v>
      </c>
      <c r="J2354" t="str">
        <f>VLOOKUP($H2354,Neighborhoods!$A:$C,3,0)</f>
        <v>Harlem</v>
      </c>
      <c r="K2354" t="s">
        <v>1</v>
      </c>
      <c r="L2354" t="str">
        <f t="shared" si="144"/>
        <v>Yes</v>
      </c>
      <c r="M2354">
        <v>4</v>
      </c>
      <c r="N2354" t="str" cm="1">
        <f t="array" ref="N2354">_xlfn.IFS(M2354&lt;=2,"Small",M2354&lt;=5,"Medium",M2354&gt;5,"Large")</f>
        <v>Medium</v>
      </c>
      <c r="O2354" s="50">
        <v>166</v>
      </c>
      <c r="P2354" s="67">
        <f t="shared" si="145"/>
        <v>0.03</v>
      </c>
      <c r="Q2354" s="52">
        <v>4.7300000000000004</v>
      </c>
      <c r="R2354" s="52" t="str" cm="1">
        <f t="array" ref="R2354">_xlfn.IFS(ROUND(Q2354,0)=5,"Excellent",ROUND(Q2354,0)=4,"Good",ROUND(Q2354,0)=3,"Ok",ROUND(Q2354,0)&lt;3,"Bad")</f>
        <v>Excellent</v>
      </c>
      <c r="S2354">
        <v>186</v>
      </c>
      <c r="T2354" t="str">
        <f t="shared" si="146"/>
        <v>No</v>
      </c>
      <c r="U2354" s="65">
        <v>42765</v>
      </c>
      <c r="V2354" s="65">
        <v>43903</v>
      </c>
      <c r="W2354">
        <v>5</v>
      </c>
      <c r="X2354" t="str">
        <f t="shared" si="147"/>
        <v>Active</v>
      </c>
      <c r="Y2354" t="s">
        <v>15615</v>
      </c>
    </row>
    <row r="2355" spans="1:25" x14ac:dyDescent="0.25">
      <c r="A2355">
        <v>2354</v>
      </c>
      <c r="B2355" t="s">
        <v>1734</v>
      </c>
      <c r="C2355">
        <v>3038</v>
      </c>
      <c r="D2355" t="str">
        <f>VLOOKUP($C2355,Hosts!$A:$O,10,0)</f>
        <v>New York</v>
      </c>
      <c r="E2355" s="67">
        <f>INDEX(Hosts!$A:$O,MATCH(Places!$C2355,Hosts!$A:$A,0),MATCH(Places!E$1,Hosts!$1:$1,0))</f>
        <v>1</v>
      </c>
      <c r="F2355" s="67">
        <f>INDEX(Hosts!$A:$O,MATCH(Places!$C2355,Hosts!$A:$A,0),MATCH(Places!F$1,Hosts!$1:$1,0))</f>
        <v>1</v>
      </c>
      <c r="G2355" s="67" t="str">
        <f>INDEX(Hosts!$A:$O,MATCH(Places!$C2355,Hosts!$A:$A,0),MATCH(Places!G$1,Hosts!$1:$1,0))</f>
        <v>Yes</v>
      </c>
      <c r="H2355">
        <v>15</v>
      </c>
      <c r="I2355" t="str">
        <f>VLOOKUP($H2355,Neighborhoods!$A:$C,2,0)</f>
        <v>Manhattan</v>
      </c>
      <c r="J2355" t="str">
        <f>VLOOKUP($H2355,Neighborhoods!$A:$C,3,0)</f>
        <v>East Village</v>
      </c>
      <c r="K2355" t="s">
        <v>1</v>
      </c>
      <c r="L2355" t="str">
        <f t="shared" si="144"/>
        <v>Yes</v>
      </c>
      <c r="M2355">
        <v>2</v>
      </c>
      <c r="N2355" t="str" cm="1">
        <f t="array" ref="N2355">_xlfn.IFS(M2355&lt;=2,"Small",M2355&lt;=5,"Medium",M2355&gt;5,"Large")</f>
        <v>Small</v>
      </c>
      <c r="O2355" s="50">
        <v>70</v>
      </c>
      <c r="P2355" s="67">
        <f t="shared" si="145"/>
        <v>0.03</v>
      </c>
      <c r="Q2355" s="52">
        <v>4.8099999999999996</v>
      </c>
      <c r="R2355" s="52" t="str" cm="1">
        <f t="array" ref="R2355">_xlfn.IFS(ROUND(Q2355,0)=5,"Excellent",ROUND(Q2355,0)=4,"Good",ROUND(Q2355,0)=3,"Ok",ROUND(Q2355,0)&lt;3,"Bad")</f>
        <v>Excellent</v>
      </c>
      <c r="S2355">
        <v>231</v>
      </c>
      <c r="T2355" t="str">
        <f t="shared" si="146"/>
        <v>Yes</v>
      </c>
      <c r="U2355" s="65">
        <v>42683</v>
      </c>
      <c r="V2355" s="65">
        <v>43831</v>
      </c>
      <c r="W2355">
        <v>365</v>
      </c>
      <c r="X2355" t="str">
        <f t="shared" si="147"/>
        <v>Active</v>
      </c>
      <c r="Y2355" t="s">
        <v>15616</v>
      </c>
    </row>
    <row r="2356" spans="1:25" x14ac:dyDescent="0.25">
      <c r="A2356">
        <v>2355</v>
      </c>
      <c r="B2356" t="s">
        <v>1735</v>
      </c>
      <c r="C2356">
        <v>393</v>
      </c>
      <c r="D2356" t="str">
        <f>VLOOKUP($C2356,Hosts!$A:$O,10,0)</f>
        <v>Stockholm</v>
      </c>
      <c r="E2356" s="67">
        <f>INDEX(Hosts!$A:$O,MATCH(Places!$C2356,Hosts!$A:$A,0),MATCH(Places!E$1,Hosts!$1:$1,0))</f>
        <v>1</v>
      </c>
      <c r="F2356" s="67">
        <f>INDEX(Hosts!$A:$O,MATCH(Places!$C2356,Hosts!$A:$A,0),MATCH(Places!F$1,Hosts!$1:$1,0))</f>
        <v>1</v>
      </c>
      <c r="G2356" s="67" t="str">
        <f>INDEX(Hosts!$A:$O,MATCH(Places!$C2356,Hosts!$A:$A,0),MATCH(Places!G$1,Hosts!$1:$1,0))</f>
        <v>Yes</v>
      </c>
      <c r="H2356">
        <v>12</v>
      </c>
      <c r="I2356" t="str">
        <f>VLOOKUP($H2356,Neighborhoods!$A:$C,2,0)</f>
        <v>Brooklyn</v>
      </c>
      <c r="J2356" t="str">
        <f>VLOOKUP($H2356,Neighborhoods!$A:$C,3,0)</f>
        <v>Williamsburg</v>
      </c>
      <c r="K2356" t="s">
        <v>1</v>
      </c>
      <c r="L2356" t="str">
        <f t="shared" si="144"/>
        <v>Yes</v>
      </c>
      <c r="M2356">
        <v>2</v>
      </c>
      <c r="N2356" t="str" cm="1">
        <f t="array" ref="N2356">_xlfn.IFS(M2356&lt;=2,"Small",M2356&lt;=5,"Medium",M2356&gt;5,"Large")</f>
        <v>Small</v>
      </c>
      <c r="O2356" s="50">
        <v>56</v>
      </c>
      <c r="P2356" s="67">
        <f t="shared" si="145"/>
        <v>0.03</v>
      </c>
      <c r="Q2356" s="52">
        <v>5</v>
      </c>
      <c r="R2356" s="52" t="str" cm="1">
        <f t="array" ref="R2356">_xlfn.IFS(ROUND(Q2356,0)=5,"Excellent",ROUND(Q2356,0)=4,"Good",ROUND(Q2356,0)=3,"Ok",ROUND(Q2356,0)&lt;3,"Bad")</f>
        <v>Excellent</v>
      </c>
      <c r="S2356">
        <v>32</v>
      </c>
      <c r="T2356" t="str">
        <f t="shared" si="146"/>
        <v>No</v>
      </c>
      <c r="U2356" s="65">
        <v>42686</v>
      </c>
      <c r="V2356" s="65">
        <v>43809</v>
      </c>
      <c r="W2356">
        <v>63</v>
      </c>
      <c r="X2356" t="str">
        <f t="shared" si="147"/>
        <v>Active</v>
      </c>
      <c r="Y2356" t="s">
        <v>15615</v>
      </c>
    </row>
    <row r="2357" spans="1:25" x14ac:dyDescent="0.25">
      <c r="A2357">
        <v>2356</v>
      </c>
      <c r="B2357" t="s">
        <v>1736</v>
      </c>
      <c r="C2357">
        <v>3066</v>
      </c>
      <c r="D2357" t="str">
        <f>VLOOKUP($C2357,Hosts!$A:$O,10,0)</f>
        <v>New York</v>
      </c>
      <c r="E2357" s="67">
        <f>INDEX(Hosts!$A:$O,MATCH(Places!$C2357,Hosts!$A:$A,0),MATCH(Places!E$1,Hosts!$1:$1,0))</f>
        <v>1</v>
      </c>
      <c r="F2357" s="67">
        <f>INDEX(Hosts!$A:$O,MATCH(Places!$C2357,Hosts!$A:$A,0),MATCH(Places!F$1,Hosts!$1:$1,0))</f>
        <v>0.98</v>
      </c>
      <c r="G2357" s="67" t="str">
        <f>INDEX(Hosts!$A:$O,MATCH(Places!$C2357,Hosts!$A:$A,0),MATCH(Places!G$1,Hosts!$1:$1,0))</f>
        <v>Yes</v>
      </c>
      <c r="H2357">
        <v>21</v>
      </c>
      <c r="I2357" t="str">
        <f>VLOOKUP($H2357,Neighborhoods!$A:$C,2,0)</f>
        <v>Queens</v>
      </c>
      <c r="J2357" t="str">
        <f>VLOOKUP($H2357,Neighborhoods!$A:$C,3,0)</f>
        <v>Astoria</v>
      </c>
      <c r="K2357" t="s">
        <v>11822</v>
      </c>
      <c r="L2357" t="str">
        <f t="shared" si="144"/>
        <v>No</v>
      </c>
      <c r="M2357">
        <v>3</v>
      </c>
      <c r="N2357" t="str" cm="1">
        <f t="array" ref="N2357">_xlfn.IFS(M2357&lt;=2,"Small",M2357&lt;=5,"Medium",M2357&gt;5,"Large")</f>
        <v>Medium</v>
      </c>
      <c r="O2357" s="50">
        <v>74</v>
      </c>
      <c r="P2357" s="67">
        <f t="shared" si="145"/>
        <v>0.03</v>
      </c>
      <c r="Q2357" s="52">
        <v>4.9800000000000004</v>
      </c>
      <c r="R2357" s="52" t="str" cm="1">
        <f t="array" ref="R2357">_xlfn.IFS(ROUND(Q2357,0)=5,"Excellent",ROUND(Q2357,0)=4,"Good",ROUND(Q2357,0)=3,"Ok",ROUND(Q2357,0)&lt;3,"Bad")</f>
        <v>Excellent</v>
      </c>
      <c r="S2357">
        <v>167</v>
      </c>
      <c r="T2357" t="str">
        <f t="shared" si="146"/>
        <v>Yes</v>
      </c>
      <c r="U2357" s="65">
        <v>42701</v>
      </c>
      <c r="V2357" s="65">
        <v>44048</v>
      </c>
      <c r="W2357">
        <v>40</v>
      </c>
      <c r="X2357" t="str">
        <f t="shared" si="147"/>
        <v>Active</v>
      </c>
      <c r="Y2357" t="s">
        <v>15615</v>
      </c>
    </row>
    <row r="2358" spans="1:25" x14ac:dyDescent="0.25">
      <c r="A2358">
        <v>2357</v>
      </c>
      <c r="B2358" t="s">
        <v>13969</v>
      </c>
      <c r="C2358">
        <v>1086</v>
      </c>
      <c r="D2358" t="str">
        <f>VLOOKUP($C2358,Hosts!$A:$O,10,0)</f>
        <v>New York</v>
      </c>
      <c r="E2358" s="67">
        <f>INDEX(Hosts!$A:$O,MATCH(Places!$C2358,Hosts!$A:$A,0),MATCH(Places!E$1,Hosts!$1:$1,0))</f>
        <v>1</v>
      </c>
      <c r="F2358" s="67">
        <f>INDEX(Hosts!$A:$O,MATCH(Places!$C2358,Hosts!$A:$A,0),MATCH(Places!F$1,Hosts!$1:$1,0))</f>
        <v>1</v>
      </c>
      <c r="G2358" s="67" t="str">
        <f>INDEX(Hosts!$A:$O,MATCH(Places!$C2358,Hosts!$A:$A,0),MATCH(Places!G$1,Hosts!$1:$1,0))</f>
        <v>Yes</v>
      </c>
      <c r="H2358">
        <v>22</v>
      </c>
      <c r="I2358" t="str">
        <f>VLOOKUP($H2358,Neighborhoods!$A:$C,2,0)</f>
        <v>Queens</v>
      </c>
      <c r="J2358" t="str">
        <f>VLOOKUP($H2358,Neighborhoods!$A:$C,3,0)</f>
        <v>Flushing</v>
      </c>
      <c r="K2358" t="s">
        <v>11822</v>
      </c>
      <c r="L2358" t="str">
        <f t="shared" si="144"/>
        <v>No</v>
      </c>
      <c r="M2358">
        <v>4</v>
      </c>
      <c r="N2358" t="str" cm="1">
        <f t="array" ref="N2358">_xlfn.IFS(M2358&lt;=2,"Small",M2358&lt;=5,"Medium",M2358&gt;5,"Large")</f>
        <v>Medium</v>
      </c>
      <c r="O2358" s="50">
        <v>85</v>
      </c>
      <c r="P2358" s="67">
        <f t="shared" si="145"/>
        <v>0.03</v>
      </c>
      <c r="Q2358" s="52">
        <v>4.75</v>
      </c>
      <c r="R2358" s="52" t="str" cm="1">
        <f t="array" ref="R2358">_xlfn.IFS(ROUND(Q2358,0)=5,"Excellent",ROUND(Q2358,0)=4,"Good",ROUND(Q2358,0)=3,"Ok",ROUND(Q2358,0)&lt;3,"Bad")</f>
        <v>Excellent</v>
      </c>
      <c r="S2358">
        <v>4</v>
      </c>
      <c r="T2358" t="str">
        <f t="shared" si="146"/>
        <v>No</v>
      </c>
      <c r="U2358" s="65">
        <v>43118</v>
      </c>
      <c r="V2358" s="65">
        <v>43625</v>
      </c>
      <c r="W2358">
        <v>137</v>
      </c>
      <c r="X2358" t="str">
        <f t="shared" si="147"/>
        <v>Active</v>
      </c>
      <c r="Y2358" t="s">
        <v>15616</v>
      </c>
    </row>
    <row r="2359" spans="1:25" x14ac:dyDescent="0.25">
      <c r="A2359">
        <v>2358</v>
      </c>
      <c r="B2359" t="s">
        <v>1737</v>
      </c>
      <c r="C2359">
        <v>592</v>
      </c>
      <c r="D2359" t="str">
        <f>VLOOKUP($C2359,Hosts!$A:$O,10,0)</f>
        <v>New York</v>
      </c>
      <c r="E2359" s="67">
        <f>INDEX(Hosts!$A:$O,MATCH(Places!$C2359,Hosts!$A:$A,0),MATCH(Places!E$1,Hosts!$1:$1,0))</f>
        <v>0.8</v>
      </c>
      <c r="F2359" s="67">
        <f>INDEX(Hosts!$A:$O,MATCH(Places!$C2359,Hosts!$A:$A,0),MATCH(Places!F$1,Hosts!$1:$1,0))</f>
        <v>0.44</v>
      </c>
      <c r="G2359" s="67" t="str">
        <f>INDEX(Hosts!$A:$O,MATCH(Places!$C2359,Hosts!$A:$A,0),MATCH(Places!G$1,Hosts!$1:$1,0))</f>
        <v>No</v>
      </c>
      <c r="H2359">
        <v>14</v>
      </c>
      <c r="I2359" t="str">
        <f>VLOOKUP($H2359,Neighborhoods!$A:$C,2,0)</f>
        <v>Manhattan</v>
      </c>
      <c r="J2359" t="str">
        <f>VLOOKUP($H2359,Neighborhoods!$A:$C,3,0)</f>
        <v>East Harlem</v>
      </c>
      <c r="K2359" t="s">
        <v>11822</v>
      </c>
      <c r="L2359" t="str">
        <f t="shared" si="144"/>
        <v>No</v>
      </c>
      <c r="M2359">
        <v>5</v>
      </c>
      <c r="N2359" t="str" cm="1">
        <f t="array" ref="N2359">_xlfn.IFS(M2359&lt;=2,"Small",M2359&lt;=5,"Medium",M2359&gt;5,"Large")</f>
        <v>Medium</v>
      </c>
      <c r="O2359" s="50">
        <v>250</v>
      </c>
      <c r="P2359" s="67">
        <f t="shared" si="145"/>
        <v>0.04</v>
      </c>
      <c r="Q2359" s="52">
        <v>4.43</v>
      </c>
      <c r="R2359" s="52" t="str" cm="1">
        <f t="array" ref="R2359">_xlfn.IFS(ROUND(Q2359,0)=5,"Excellent",ROUND(Q2359,0)=4,"Good",ROUND(Q2359,0)=3,"Ok",ROUND(Q2359,0)&lt;3,"Bad")</f>
        <v>Good</v>
      </c>
      <c r="S2359">
        <v>7</v>
      </c>
      <c r="T2359" t="str">
        <f t="shared" si="146"/>
        <v>No</v>
      </c>
      <c r="U2359" s="65">
        <v>42818</v>
      </c>
      <c r="V2359" s="65">
        <v>44031</v>
      </c>
      <c r="W2359">
        <v>0</v>
      </c>
      <c r="X2359" t="str">
        <f t="shared" si="147"/>
        <v>Inactive</v>
      </c>
      <c r="Y2359" t="s">
        <v>15615</v>
      </c>
    </row>
    <row r="2360" spans="1:25" x14ac:dyDescent="0.25">
      <c r="A2360">
        <v>2359</v>
      </c>
      <c r="B2360" t="s">
        <v>1738</v>
      </c>
      <c r="C2360">
        <v>3068</v>
      </c>
      <c r="D2360" t="str">
        <f>VLOOKUP($C2360,Hosts!$A:$O,10,0)</f>
        <v>New York</v>
      </c>
      <c r="E2360" s="67">
        <f>INDEX(Hosts!$A:$O,MATCH(Places!$C2360,Hosts!$A:$A,0),MATCH(Places!E$1,Hosts!$1:$1,0))</f>
        <v>1</v>
      </c>
      <c r="F2360" s="67">
        <f>INDEX(Hosts!$A:$O,MATCH(Places!$C2360,Hosts!$A:$A,0),MATCH(Places!F$1,Hosts!$1:$1,0))</f>
        <v>0.99</v>
      </c>
      <c r="G2360" s="67" t="str">
        <f>INDEX(Hosts!$A:$O,MATCH(Places!$C2360,Hosts!$A:$A,0),MATCH(Places!G$1,Hosts!$1:$1,0))</f>
        <v>No</v>
      </c>
      <c r="H2360">
        <v>7</v>
      </c>
      <c r="I2360" t="str">
        <f>VLOOKUP($H2360,Neighborhoods!$A:$C,2,0)</f>
        <v>Brooklyn</v>
      </c>
      <c r="J2360" t="str">
        <f>VLOOKUP($H2360,Neighborhoods!$A:$C,3,0)</f>
        <v>Bedford-Stuyvesant</v>
      </c>
      <c r="K2360" t="s">
        <v>11822</v>
      </c>
      <c r="L2360" t="str">
        <f t="shared" si="144"/>
        <v>No</v>
      </c>
      <c r="M2360">
        <v>7</v>
      </c>
      <c r="N2360" t="str" cm="1">
        <f t="array" ref="N2360">_xlfn.IFS(M2360&lt;=2,"Small",M2360&lt;=5,"Medium",M2360&gt;5,"Large")</f>
        <v>Large</v>
      </c>
      <c r="O2360" s="50">
        <v>43</v>
      </c>
      <c r="P2360" s="67">
        <f t="shared" si="145"/>
        <v>0.03</v>
      </c>
      <c r="Q2360" s="52">
        <v>4.5599999999999996</v>
      </c>
      <c r="R2360" s="52" t="str" cm="1">
        <f t="array" ref="R2360">_xlfn.IFS(ROUND(Q2360,0)=5,"Excellent",ROUND(Q2360,0)=4,"Good",ROUND(Q2360,0)=3,"Ok",ROUND(Q2360,0)&lt;3,"Bad")</f>
        <v>Excellent</v>
      </c>
      <c r="S2360">
        <v>84</v>
      </c>
      <c r="T2360" t="str">
        <f t="shared" si="146"/>
        <v>No</v>
      </c>
      <c r="U2360" s="65">
        <v>42715</v>
      </c>
      <c r="V2360" s="65">
        <v>44052</v>
      </c>
      <c r="W2360">
        <v>59</v>
      </c>
      <c r="X2360" t="str">
        <f t="shared" si="147"/>
        <v>Active</v>
      </c>
      <c r="Y2360" t="s">
        <v>15616</v>
      </c>
    </row>
    <row r="2361" spans="1:25" x14ac:dyDescent="0.25">
      <c r="A2361">
        <v>2360</v>
      </c>
      <c r="B2361" t="s">
        <v>1739</v>
      </c>
      <c r="C2361">
        <v>619</v>
      </c>
      <c r="D2361" t="str">
        <f>VLOOKUP($C2361,Hosts!$A:$O,10,0)</f>
        <v>New York</v>
      </c>
      <c r="E2361" s="67">
        <f>INDEX(Hosts!$A:$O,MATCH(Places!$C2361,Hosts!$A:$A,0),MATCH(Places!E$1,Hosts!$1:$1,0))</f>
        <v>1</v>
      </c>
      <c r="F2361" s="67">
        <f>INDEX(Hosts!$A:$O,MATCH(Places!$C2361,Hosts!$A:$A,0),MATCH(Places!F$1,Hosts!$1:$1,0))</f>
        <v>1</v>
      </c>
      <c r="G2361" s="67" t="str">
        <f>INDEX(Hosts!$A:$O,MATCH(Places!$C2361,Hosts!$A:$A,0),MATCH(Places!G$1,Hosts!$1:$1,0))</f>
        <v>Yes</v>
      </c>
      <c r="H2361">
        <v>16</v>
      </c>
      <c r="I2361" t="str">
        <f>VLOOKUP($H2361,Neighborhoods!$A:$C,2,0)</f>
        <v>Manhattan</v>
      </c>
      <c r="J2361" t="str">
        <f>VLOOKUP($H2361,Neighborhoods!$A:$C,3,0)</f>
        <v>Harlem</v>
      </c>
      <c r="K2361" t="s">
        <v>11822</v>
      </c>
      <c r="L2361" t="str">
        <f t="shared" si="144"/>
        <v>No</v>
      </c>
      <c r="M2361">
        <v>4</v>
      </c>
      <c r="N2361" t="str" cm="1">
        <f t="array" ref="N2361">_xlfn.IFS(M2361&lt;=2,"Small",M2361&lt;=5,"Medium",M2361&gt;5,"Large")</f>
        <v>Medium</v>
      </c>
      <c r="O2361" s="50">
        <v>203</v>
      </c>
      <c r="P2361" s="67">
        <f t="shared" si="145"/>
        <v>0.04</v>
      </c>
      <c r="Q2361" s="52">
        <v>4.8</v>
      </c>
      <c r="R2361" s="52" t="str" cm="1">
        <f t="array" ref="R2361">_xlfn.IFS(ROUND(Q2361,0)=5,"Excellent",ROUND(Q2361,0)=4,"Good",ROUND(Q2361,0)=3,"Ok",ROUND(Q2361,0)&lt;3,"Bad")</f>
        <v>Excellent</v>
      </c>
      <c r="S2361">
        <v>15</v>
      </c>
      <c r="T2361" t="str">
        <f t="shared" si="146"/>
        <v>No</v>
      </c>
      <c r="U2361" s="65">
        <v>42722</v>
      </c>
      <c r="V2361" s="65">
        <v>43828</v>
      </c>
      <c r="W2361">
        <v>0</v>
      </c>
      <c r="X2361" t="str">
        <f t="shared" si="147"/>
        <v>Inactive</v>
      </c>
      <c r="Y2361" t="s">
        <v>15615</v>
      </c>
    </row>
    <row r="2362" spans="1:25" x14ac:dyDescent="0.25">
      <c r="A2362">
        <v>2361</v>
      </c>
      <c r="B2362" t="s">
        <v>14441</v>
      </c>
      <c r="C2362">
        <v>1868</v>
      </c>
      <c r="D2362" t="str">
        <f>VLOOKUP($C2362,Hosts!$A:$O,10,0)</f>
        <v>New Jersey</v>
      </c>
      <c r="E2362" s="67">
        <f>INDEX(Hosts!$A:$O,MATCH(Places!$C2362,Hosts!$A:$A,0),MATCH(Places!E$1,Hosts!$1:$1,0))</f>
        <v>0.5</v>
      </c>
      <c r="F2362" s="67">
        <f>INDEX(Hosts!$A:$O,MATCH(Places!$C2362,Hosts!$A:$A,0),MATCH(Places!F$1,Hosts!$1:$1,0))</f>
        <v>0.5</v>
      </c>
      <c r="G2362" s="67" t="str">
        <f>INDEX(Hosts!$A:$O,MATCH(Places!$C2362,Hosts!$A:$A,0),MATCH(Places!G$1,Hosts!$1:$1,0))</f>
        <v>No</v>
      </c>
      <c r="H2362">
        <v>12</v>
      </c>
      <c r="I2362" t="str">
        <f>VLOOKUP($H2362,Neighborhoods!$A:$C,2,0)</f>
        <v>Brooklyn</v>
      </c>
      <c r="J2362" t="str">
        <f>VLOOKUP($H2362,Neighborhoods!$A:$C,3,0)</f>
        <v>Williamsburg</v>
      </c>
      <c r="K2362" t="s">
        <v>1</v>
      </c>
      <c r="L2362" t="str">
        <f t="shared" si="144"/>
        <v>Yes</v>
      </c>
      <c r="M2362">
        <v>2</v>
      </c>
      <c r="N2362" t="str" cm="1">
        <f t="array" ref="N2362">_xlfn.IFS(M2362&lt;=2,"Small",M2362&lt;=5,"Medium",M2362&gt;5,"Large")</f>
        <v>Small</v>
      </c>
      <c r="O2362" s="50">
        <v>74</v>
      </c>
      <c r="P2362" s="67">
        <f t="shared" si="145"/>
        <v>0.03</v>
      </c>
      <c r="Q2362" s="52">
        <v>4.5</v>
      </c>
      <c r="R2362" s="52" t="str" cm="1">
        <f t="array" ref="R2362">_xlfn.IFS(ROUND(Q2362,0)=5,"Excellent",ROUND(Q2362,0)=4,"Good",ROUND(Q2362,0)=3,"Ok",ROUND(Q2362,0)&lt;3,"Bad")</f>
        <v>Excellent</v>
      </c>
      <c r="S2362">
        <v>14</v>
      </c>
      <c r="T2362" t="str">
        <f t="shared" si="146"/>
        <v>No</v>
      </c>
      <c r="U2362" s="65">
        <v>42687</v>
      </c>
      <c r="V2362" s="65">
        <v>42757</v>
      </c>
      <c r="W2362">
        <v>0</v>
      </c>
      <c r="X2362" t="str">
        <f t="shared" si="147"/>
        <v>Inactive</v>
      </c>
      <c r="Y2362" t="s">
        <v>15616</v>
      </c>
    </row>
    <row r="2363" spans="1:25" x14ac:dyDescent="0.25">
      <c r="A2363">
        <v>2362</v>
      </c>
      <c r="B2363" t="s">
        <v>15029</v>
      </c>
      <c r="C2363">
        <v>230</v>
      </c>
      <c r="D2363" t="str">
        <f>VLOOKUP($C2363,Hosts!$A:$O,10,0)</f>
        <v>New York</v>
      </c>
      <c r="E2363" s="67">
        <f>INDEX(Hosts!$A:$O,MATCH(Places!$C2363,Hosts!$A:$A,0),MATCH(Places!E$1,Hosts!$1:$1,0))</f>
        <v>0.9</v>
      </c>
      <c r="F2363" s="67">
        <f>INDEX(Hosts!$A:$O,MATCH(Places!$C2363,Hosts!$A:$A,0),MATCH(Places!F$1,Hosts!$1:$1,0))</f>
        <v>0.78</v>
      </c>
      <c r="G2363" s="67" t="str">
        <f>INDEX(Hosts!$A:$O,MATCH(Places!$C2363,Hosts!$A:$A,0),MATCH(Places!G$1,Hosts!$1:$1,0))</f>
        <v>Yes</v>
      </c>
      <c r="H2363">
        <v>13</v>
      </c>
      <c r="I2363" t="str">
        <f>VLOOKUP($H2363,Neighborhoods!$A:$C,2,0)</f>
        <v>Manhattan</v>
      </c>
      <c r="J2363" t="str">
        <f>VLOOKUP($H2363,Neighborhoods!$A:$C,3,0)</f>
        <v>Chelsea</v>
      </c>
      <c r="K2363" t="s">
        <v>11822</v>
      </c>
      <c r="L2363" t="str">
        <f t="shared" si="144"/>
        <v>No</v>
      </c>
      <c r="M2363">
        <v>4</v>
      </c>
      <c r="N2363" t="str" cm="1">
        <f t="array" ref="N2363">_xlfn.IFS(M2363&lt;=2,"Small",M2363&lt;=5,"Medium",M2363&gt;5,"Large")</f>
        <v>Medium</v>
      </c>
      <c r="O2363" s="50">
        <v>125</v>
      </c>
      <c r="P2363" s="67">
        <f t="shared" si="145"/>
        <v>0.03</v>
      </c>
      <c r="Q2363" s="52">
        <v>4.84</v>
      </c>
      <c r="R2363" s="52" t="str" cm="1">
        <f t="array" ref="R2363">_xlfn.IFS(ROUND(Q2363,0)=5,"Excellent",ROUND(Q2363,0)=4,"Good",ROUND(Q2363,0)=3,"Ok",ROUND(Q2363,0)&lt;3,"Bad")</f>
        <v>Excellent</v>
      </c>
      <c r="S2363">
        <v>50</v>
      </c>
      <c r="T2363" t="str">
        <f t="shared" si="146"/>
        <v>No</v>
      </c>
      <c r="U2363" s="65">
        <v>42723</v>
      </c>
      <c r="V2363" s="65">
        <v>44033</v>
      </c>
      <c r="W2363">
        <v>124</v>
      </c>
      <c r="X2363" t="str">
        <f t="shared" si="147"/>
        <v>Active</v>
      </c>
      <c r="Y2363" t="s">
        <v>15615</v>
      </c>
    </row>
    <row r="2364" spans="1:25" x14ac:dyDescent="0.25">
      <c r="A2364">
        <v>2363</v>
      </c>
      <c r="B2364" t="s">
        <v>1740</v>
      </c>
      <c r="C2364">
        <v>3069</v>
      </c>
      <c r="D2364" t="str">
        <f>VLOOKUP($C2364,Hosts!$A:$O,10,0)</f>
        <v>New York</v>
      </c>
      <c r="E2364" s="67">
        <f>INDEX(Hosts!$A:$O,MATCH(Places!$C2364,Hosts!$A:$A,0),MATCH(Places!E$1,Hosts!$1:$1,0))</f>
        <v>0.7</v>
      </c>
      <c r="F2364" s="67">
        <f>INDEX(Hosts!$A:$O,MATCH(Places!$C2364,Hosts!$A:$A,0),MATCH(Places!F$1,Hosts!$1:$1,0))</f>
        <v>0.95</v>
      </c>
      <c r="G2364" s="67" t="str">
        <f>INDEX(Hosts!$A:$O,MATCH(Places!$C2364,Hosts!$A:$A,0),MATCH(Places!G$1,Hosts!$1:$1,0))</f>
        <v>Yes</v>
      </c>
      <c r="H2364">
        <v>12</v>
      </c>
      <c r="I2364" t="str">
        <f>VLOOKUP($H2364,Neighborhoods!$A:$C,2,0)</f>
        <v>Brooklyn</v>
      </c>
      <c r="J2364" t="str">
        <f>VLOOKUP($H2364,Neighborhoods!$A:$C,3,0)</f>
        <v>Williamsburg</v>
      </c>
      <c r="K2364" t="s">
        <v>11822</v>
      </c>
      <c r="L2364" t="str">
        <f t="shared" si="144"/>
        <v>No</v>
      </c>
      <c r="M2364">
        <v>3</v>
      </c>
      <c r="N2364" t="str" cm="1">
        <f t="array" ref="N2364">_xlfn.IFS(M2364&lt;=2,"Small",M2364&lt;=5,"Medium",M2364&gt;5,"Large")</f>
        <v>Medium</v>
      </c>
      <c r="O2364" s="50">
        <v>183</v>
      </c>
      <c r="P2364" s="67">
        <f t="shared" si="145"/>
        <v>0.03</v>
      </c>
      <c r="Q2364" s="52">
        <v>4.92</v>
      </c>
      <c r="R2364" s="52" t="str" cm="1">
        <f t="array" ref="R2364">_xlfn.IFS(ROUND(Q2364,0)=5,"Excellent",ROUND(Q2364,0)=4,"Good",ROUND(Q2364,0)=3,"Ok",ROUND(Q2364,0)&lt;3,"Bad")</f>
        <v>Excellent</v>
      </c>
      <c r="S2364">
        <v>63</v>
      </c>
      <c r="T2364" t="str">
        <f t="shared" si="146"/>
        <v>No</v>
      </c>
      <c r="U2364" s="65">
        <v>42710</v>
      </c>
      <c r="V2364" s="65">
        <v>44025</v>
      </c>
      <c r="W2364">
        <v>2</v>
      </c>
      <c r="X2364" t="str">
        <f t="shared" si="147"/>
        <v>Active</v>
      </c>
      <c r="Y2364" t="s">
        <v>15615</v>
      </c>
    </row>
    <row r="2365" spans="1:25" x14ac:dyDescent="0.25">
      <c r="A2365">
        <v>2364</v>
      </c>
      <c r="B2365" t="s">
        <v>14397</v>
      </c>
      <c r="C2365">
        <v>1957</v>
      </c>
      <c r="D2365" t="str">
        <f>VLOOKUP($C2365,Hosts!$A:$O,10,0)</f>
        <v>New York</v>
      </c>
      <c r="E2365" s="67">
        <f>INDEX(Hosts!$A:$O,MATCH(Places!$C2365,Hosts!$A:$A,0),MATCH(Places!E$1,Hosts!$1:$1,0))</f>
        <v>0.8</v>
      </c>
      <c r="F2365" s="67">
        <f>INDEX(Hosts!$A:$O,MATCH(Places!$C2365,Hosts!$A:$A,0),MATCH(Places!F$1,Hosts!$1:$1,0))</f>
        <v>0.56000000000000005</v>
      </c>
      <c r="G2365" s="67" t="str">
        <f>INDEX(Hosts!$A:$O,MATCH(Places!$C2365,Hosts!$A:$A,0),MATCH(Places!G$1,Hosts!$1:$1,0))</f>
        <v>Yes</v>
      </c>
      <c r="H2365">
        <v>12</v>
      </c>
      <c r="I2365" t="str">
        <f>VLOOKUP($H2365,Neighborhoods!$A:$C,2,0)</f>
        <v>Brooklyn</v>
      </c>
      <c r="J2365" t="str">
        <f>VLOOKUP($H2365,Neighborhoods!$A:$C,3,0)</f>
        <v>Williamsburg</v>
      </c>
      <c r="K2365" t="s">
        <v>1</v>
      </c>
      <c r="L2365" t="str">
        <f t="shared" si="144"/>
        <v>Yes</v>
      </c>
      <c r="M2365">
        <v>1</v>
      </c>
      <c r="N2365" t="str" cm="1">
        <f t="array" ref="N2365">_xlfn.IFS(M2365&lt;=2,"Small",M2365&lt;=5,"Medium",M2365&gt;5,"Large")</f>
        <v>Small</v>
      </c>
      <c r="O2365" s="50">
        <v>36</v>
      </c>
      <c r="P2365" s="67">
        <f t="shared" si="145"/>
        <v>0.03</v>
      </c>
      <c r="Q2365" s="52">
        <v>4.78</v>
      </c>
      <c r="R2365" s="52" t="str" cm="1">
        <f t="array" ref="R2365">_xlfn.IFS(ROUND(Q2365,0)=5,"Excellent",ROUND(Q2365,0)=4,"Good",ROUND(Q2365,0)=3,"Ok",ROUND(Q2365,0)&lt;3,"Bad")</f>
        <v>Excellent</v>
      </c>
      <c r="S2365">
        <v>18</v>
      </c>
      <c r="T2365" t="str">
        <f t="shared" si="146"/>
        <v>No</v>
      </c>
      <c r="U2365" s="65">
        <v>42996</v>
      </c>
      <c r="V2365" s="65">
        <v>43874</v>
      </c>
      <c r="W2365">
        <v>5</v>
      </c>
      <c r="X2365" t="str">
        <f t="shared" si="147"/>
        <v>Active</v>
      </c>
      <c r="Y2365" t="s">
        <v>15615</v>
      </c>
    </row>
    <row r="2366" spans="1:25" x14ac:dyDescent="0.25">
      <c r="A2366">
        <v>2365</v>
      </c>
      <c r="B2366" t="s">
        <v>1741</v>
      </c>
      <c r="C2366">
        <v>156</v>
      </c>
      <c r="D2366" t="str">
        <f>VLOOKUP($C2366,Hosts!$A:$O,10,0)</f>
        <v>New York</v>
      </c>
      <c r="E2366" s="67">
        <f>INDEX(Hosts!$A:$O,MATCH(Places!$C2366,Hosts!$A:$A,0),MATCH(Places!E$1,Hosts!$1:$1,0))</f>
        <v>1</v>
      </c>
      <c r="F2366" s="67">
        <f>INDEX(Hosts!$A:$O,MATCH(Places!$C2366,Hosts!$A:$A,0),MATCH(Places!F$1,Hosts!$1:$1,0))</f>
        <v>0.97</v>
      </c>
      <c r="G2366" s="67" t="str">
        <f>INDEX(Hosts!$A:$O,MATCH(Places!$C2366,Hosts!$A:$A,0),MATCH(Places!G$1,Hosts!$1:$1,0))</f>
        <v>Yes</v>
      </c>
      <c r="H2366">
        <v>8</v>
      </c>
      <c r="I2366" t="str">
        <f>VLOOKUP($H2366,Neighborhoods!$A:$C,2,0)</f>
        <v>Brooklyn</v>
      </c>
      <c r="J2366" t="str">
        <f>VLOOKUP($H2366,Neighborhoods!$A:$C,3,0)</f>
        <v>Bushwick</v>
      </c>
      <c r="K2366" t="s">
        <v>1</v>
      </c>
      <c r="L2366" t="str">
        <f t="shared" si="144"/>
        <v>Yes</v>
      </c>
      <c r="M2366">
        <v>1</v>
      </c>
      <c r="N2366" t="str" cm="1">
        <f t="array" ref="N2366">_xlfn.IFS(M2366&lt;=2,"Small",M2366&lt;=5,"Medium",M2366&gt;5,"Large")</f>
        <v>Small</v>
      </c>
      <c r="O2366" s="50">
        <v>48</v>
      </c>
      <c r="P2366" s="67">
        <f t="shared" si="145"/>
        <v>0.03</v>
      </c>
      <c r="Q2366" s="52">
        <v>4.95</v>
      </c>
      <c r="R2366" s="52" t="str" cm="1">
        <f t="array" ref="R2366">_xlfn.IFS(ROUND(Q2366,0)=5,"Excellent",ROUND(Q2366,0)=4,"Good",ROUND(Q2366,0)=3,"Ok",ROUND(Q2366,0)&lt;3,"Bad")</f>
        <v>Excellent</v>
      </c>
      <c r="S2366">
        <v>123</v>
      </c>
      <c r="T2366" t="str">
        <f t="shared" si="146"/>
        <v>Yes</v>
      </c>
      <c r="U2366" s="65">
        <v>42692</v>
      </c>
      <c r="V2366" s="65">
        <v>43927</v>
      </c>
      <c r="W2366">
        <v>365</v>
      </c>
      <c r="X2366" t="str">
        <f t="shared" si="147"/>
        <v>Active</v>
      </c>
      <c r="Y2366" t="s">
        <v>15615</v>
      </c>
    </row>
    <row r="2367" spans="1:25" x14ac:dyDescent="0.25">
      <c r="A2367">
        <v>2366</v>
      </c>
      <c r="B2367" t="s">
        <v>14378</v>
      </c>
      <c r="C2367">
        <v>544</v>
      </c>
      <c r="D2367" t="str">
        <f>VLOOKUP($C2367,Hosts!$A:$O,10,0)</f>
        <v>New York</v>
      </c>
      <c r="E2367" s="67">
        <f>INDEX(Hosts!$A:$O,MATCH(Places!$C2367,Hosts!$A:$A,0),MATCH(Places!E$1,Hosts!$1:$1,0))</f>
        <v>0.8</v>
      </c>
      <c r="F2367" s="67">
        <f>INDEX(Hosts!$A:$O,MATCH(Places!$C2367,Hosts!$A:$A,0),MATCH(Places!F$1,Hosts!$1:$1,0))</f>
        <v>0.65</v>
      </c>
      <c r="G2367" s="67" t="str">
        <f>INDEX(Hosts!$A:$O,MATCH(Places!$C2367,Hosts!$A:$A,0),MATCH(Places!G$1,Hosts!$1:$1,0))</f>
        <v>No</v>
      </c>
      <c r="H2367">
        <v>15</v>
      </c>
      <c r="I2367" t="str">
        <f>VLOOKUP($H2367,Neighborhoods!$A:$C,2,0)</f>
        <v>Manhattan</v>
      </c>
      <c r="J2367" t="str">
        <f>VLOOKUP($H2367,Neighborhoods!$A:$C,3,0)</f>
        <v>East Village</v>
      </c>
      <c r="K2367" t="s">
        <v>1</v>
      </c>
      <c r="L2367" t="str">
        <f t="shared" si="144"/>
        <v>Yes</v>
      </c>
      <c r="M2367">
        <v>2</v>
      </c>
      <c r="N2367" t="str" cm="1">
        <f t="array" ref="N2367">_xlfn.IFS(M2367&lt;=2,"Small",M2367&lt;=5,"Medium",M2367&gt;5,"Large")</f>
        <v>Small</v>
      </c>
      <c r="O2367" s="50">
        <v>67</v>
      </c>
      <c r="P2367" s="67">
        <f t="shared" si="145"/>
        <v>0.03</v>
      </c>
      <c r="Q2367" s="52">
        <v>4.25</v>
      </c>
      <c r="R2367" s="52" t="str" cm="1">
        <f t="array" ref="R2367">_xlfn.IFS(ROUND(Q2367,0)=5,"Excellent",ROUND(Q2367,0)=4,"Good",ROUND(Q2367,0)=3,"Ok",ROUND(Q2367,0)&lt;3,"Bad")</f>
        <v>Good</v>
      </c>
      <c r="S2367">
        <v>63</v>
      </c>
      <c r="T2367" t="str">
        <f t="shared" si="146"/>
        <v>No</v>
      </c>
      <c r="U2367" s="65">
        <v>42704</v>
      </c>
      <c r="V2367" s="65">
        <v>43898</v>
      </c>
      <c r="W2367">
        <v>86</v>
      </c>
      <c r="X2367" t="str">
        <f t="shared" si="147"/>
        <v>Active</v>
      </c>
      <c r="Y2367" t="s">
        <v>15616</v>
      </c>
    </row>
    <row r="2368" spans="1:25" x14ac:dyDescent="0.25">
      <c r="A2368">
        <v>2367</v>
      </c>
      <c r="B2368" t="s">
        <v>15028</v>
      </c>
      <c r="C2368">
        <v>3071</v>
      </c>
      <c r="D2368" t="str">
        <f>VLOOKUP($C2368,Hosts!$A:$O,10,0)</f>
        <v>New York</v>
      </c>
      <c r="E2368" s="67">
        <f>INDEX(Hosts!$A:$O,MATCH(Places!$C2368,Hosts!$A:$A,0),MATCH(Places!E$1,Hosts!$1:$1,0))</f>
        <v>0.93</v>
      </c>
      <c r="F2368" s="67">
        <f>INDEX(Hosts!$A:$O,MATCH(Places!$C2368,Hosts!$A:$A,0),MATCH(Places!F$1,Hosts!$1:$1,0))</f>
        <v>0.99</v>
      </c>
      <c r="G2368" s="67" t="str">
        <f>INDEX(Hosts!$A:$O,MATCH(Places!$C2368,Hosts!$A:$A,0),MATCH(Places!G$1,Hosts!$1:$1,0))</f>
        <v>No</v>
      </c>
      <c r="H2368">
        <v>21</v>
      </c>
      <c r="I2368" t="str">
        <f>VLOOKUP($H2368,Neighborhoods!$A:$C,2,0)</f>
        <v>Queens</v>
      </c>
      <c r="J2368" t="str">
        <f>VLOOKUP($H2368,Neighborhoods!$A:$C,3,0)</f>
        <v>Astoria</v>
      </c>
      <c r="K2368" t="s">
        <v>1</v>
      </c>
      <c r="L2368" t="str">
        <f t="shared" si="144"/>
        <v>Yes</v>
      </c>
      <c r="M2368">
        <v>2</v>
      </c>
      <c r="N2368" t="str" cm="1">
        <f t="array" ref="N2368">_xlfn.IFS(M2368&lt;=2,"Small",M2368&lt;=5,"Medium",M2368&gt;5,"Large")</f>
        <v>Small</v>
      </c>
      <c r="O2368" s="50">
        <v>69</v>
      </c>
      <c r="P2368" s="67">
        <f t="shared" si="145"/>
        <v>0.03</v>
      </c>
      <c r="Q2368" s="52">
        <v>4.7300000000000004</v>
      </c>
      <c r="R2368" s="52" t="str" cm="1">
        <f t="array" ref="R2368">_xlfn.IFS(ROUND(Q2368,0)=5,"Excellent",ROUND(Q2368,0)=4,"Good",ROUND(Q2368,0)=3,"Ok",ROUND(Q2368,0)&lt;3,"Bad")</f>
        <v>Excellent</v>
      </c>
      <c r="S2368">
        <v>108</v>
      </c>
      <c r="T2368" t="str">
        <f t="shared" si="146"/>
        <v>No</v>
      </c>
      <c r="U2368" s="65">
        <v>42710</v>
      </c>
      <c r="V2368" s="65">
        <v>44044</v>
      </c>
      <c r="W2368">
        <v>12</v>
      </c>
      <c r="X2368" t="str">
        <f t="shared" si="147"/>
        <v>Active</v>
      </c>
      <c r="Y2368" t="s">
        <v>15616</v>
      </c>
    </row>
    <row r="2369" spans="1:25" x14ac:dyDescent="0.25">
      <c r="A2369">
        <v>2368</v>
      </c>
      <c r="B2369" t="s">
        <v>1742</v>
      </c>
      <c r="C2369">
        <v>2507</v>
      </c>
      <c r="D2369" t="str">
        <f>VLOOKUP($C2369,Hosts!$A:$O,10,0)</f>
        <v>New York</v>
      </c>
      <c r="E2369" s="67">
        <f>INDEX(Hosts!$A:$O,MATCH(Places!$C2369,Hosts!$A:$A,0),MATCH(Places!E$1,Hosts!$1:$1,0))</f>
        <v>1</v>
      </c>
      <c r="F2369" s="67">
        <f>INDEX(Hosts!$A:$O,MATCH(Places!$C2369,Hosts!$A:$A,0),MATCH(Places!F$1,Hosts!$1:$1,0))</f>
        <v>1</v>
      </c>
      <c r="G2369" s="67" t="str">
        <f>INDEX(Hosts!$A:$O,MATCH(Places!$C2369,Hosts!$A:$A,0),MATCH(Places!G$1,Hosts!$1:$1,0))</f>
        <v>Yes</v>
      </c>
      <c r="H2369">
        <v>12</v>
      </c>
      <c r="I2369" t="str">
        <f>VLOOKUP($H2369,Neighborhoods!$A:$C,2,0)</f>
        <v>Brooklyn</v>
      </c>
      <c r="J2369" t="str">
        <f>VLOOKUP($H2369,Neighborhoods!$A:$C,3,0)</f>
        <v>Williamsburg</v>
      </c>
      <c r="K2369" t="s">
        <v>1</v>
      </c>
      <c r="L2369" t="str">
        <f t="shared" si="144"/>
        <v>Yes</v>
      </c>
      <c r="M2369">
        <v>2</v>
      </c>
      <c r="N2369" t="str" cm="1">
        <f t="array" ref="N2369">_xlfn.IFS(M2369&lt;=2,"Small",M2369&lt;=5,"Medium",M2369&gt;5,"Large")</f>
        <v>Small</v>
      </c>
      <c r="O2369" s="50">
        <v>75</v>
      </c>
      <c r="P2369" s="67">
        <f t="shared" si="145"/>
        <v>0.03</v>
      </c>
      <c r="Q2369" s="52">
        <v>4.99</v>
      </c>
      <c r="R2369" s="52" t="str" cm="1">
        <f t="array" ref="R2369">_xlfn.IFS(ROUND(Q2369,0)=5,"Excellent",ROUND(Q2369,0)=4,"Good",ROUND(Q2369,0)=3,"Ok",ROUND(Q2369,0)&lt;3,"Bad")</f>
        <v>Excellent</v>
      </c>
      <c r="S2369">
        <v>104</v>
      </c>
      <c r="T2369" t="str">
        <f t="shared" si="146"/>
        <v>Yes</v>
      </c>
      <c r="U2369" s="65">
        <v>42709</v>
      </c>
      <c r="V2369" s="65">
        <v>43905</v>
      </c>
      <c r="W2369">
        <v>269</v>
      </c>
      <c r="X2369" t="str">
        <f t="shared" si="147"/>
        <v>Active</v>
      </c>
      <c r="Y2369" t="s">
        <v>15615</v>
      </c>
    </row>
    <row r="2370" spans="1:25" x14ac:dyDescent="0.25">
      <c r="A2370">
        <v>2369</v>
      </c>
      <c r="B2370" t="s">
        <v>14589</v>
      </c>
      <c r="C2370">
        <v>2887</v>
      </c>
      <c r="D2370" t="str">
        <f>VLOOKUP($C2370,Hosts!$A:$O,10,0)</f>
        <v>New York</v>
      </c>
      <c r="E2370" s="67">
        <f>INDEX(Hosts!$A:$O,MATCH(Places!$C2370,Hosts!$A:$A,0),MATCH(Places!E$1,Hosts!$1:$1,0))</f>
        <v>1</v>
      </c>
      <c r="F2370" s="67">
        <f>INDEX(Hosts!$A:$O,MATCH(Places!$C2370,Hosts!$A:$A,0),MATCH(Places!F$1,Hosts!$1:$1,0))</f>
        <v>1</v>
      </c>
      <c r="G2370" s="67" t="str">
        <f>INDEX(Hosts!$A:$O,MATCH(Places!$C2370,Hosts!$A:$A,0),MATCH(Places!G$1,Hosts!$1:$1,0))</f>
        <v>Yes</v>
      </c>
      <c r="H2370">
        <v>21</v>
      </c>
      <c r="I2370" t="str">
        <f>VLOOKUP($H2370,Neighborhoods!$A:$C,2,0)</f>
        <v>Queens</v>
      </c>
      <c r="J2370" t="str">
        <f>VLOOKUP($H2370,Neighborhoods!$A:$C,3,0)</f>
        <v>Astoria</v>
      </c>
      <c r="K2370" t="s">
        <v>11822</v>
      </c>
      <c r="L2370" t="str">
        <f t="shared" si="144"/>
        <v>No</v>
      </c>
      <c r="M2370">
        <v>4</v>
      </c>
      <c r="N2370" t="str" cm="1">
        <f t="array" ref="N2370">_xlfn.IFS(M2370&lt;=2,"Small",M2370&lt;=5,"Medium",M2370&gt;5,"Large")</f>
        <v>Medium</v>
      </c>
      <c r="O2370" s="50">
        <v>92</v>
      </c>
      <c r="P2370" s="67">
        <f t="shared" si="145"/>
        <v>0.03</v>
      </c>
      <c r="Q2370" s="52">
        <v>4.99</v>
      </c>
      <c r="R2370" s="52" t="str" cm="1">
        <f t="array" ref="R2370">_xlfn.IFS(ROUND(Q2370,0)=5,"Excellent",ROUND(Q2370,0)=4,"Good",ROUND(Q2370,0)=3,"Ok",ROUND(Q2370,0)&lt;3,"Bad")</f>
        <v>Excellent</v>
      </c>
      <c r="S2370">
        <v>102</v>
      </c>
      <c r="T2370" t="str">
        <f t="shared" si="146"/>
        <v>Yes</v>
      </c>
      <c r="U2370" s="65">
        <v>42801</v>
      </c>
      <c r="V2370" s="65">
        <v>44041</v>
      </c>
      <c r="W2370">
        <v>86</v>
      </c>
      <c r="X2370" t="str">
        <f t="shared" si="147"/>
        <v>Active</v>
      </c>
      <c r="Y2370" t="s">
        <v>15616</v>
      </c>
    </row>
    <row r="2371" spans="1:25" x14ac:dyDescent="0.25">
      <c r="A2371">
        <v>2370</v>
      </c>
      <c r="B2371" t="s">
        <v>1743</v>
      </c>
      <c r="C2371">
        <v>2953</v>
      </c>
      <c r="D2371" t="str">
        <f>VLOOKUP($C2371,Hosts!$A:$O,10,0)</f>
        <v>New York</v>
      </c>
      <c r="E2371" s="67">
        <f>INDEX(Hosts!$A:$O,MATCH(Places!$C2371,Hosts!$A:$A,0),MATCH(Places!E$1,Hosts!$1:$1,0))</f>
        <v>1</v>
      </c>
      <c r="F2371" s="67">
        <f>INDEX(Hosts!$A:$O,MATCH(Places!$C2371,Hosts!$A:$A,0),MATCH(Places!F$1,Hosts!$1:$1,0))</f>
        <v>0.99</v>
      </c>
      <c r="G2371" s="67" t="str">
        <f>INDEX(Hosts!$A:$O,MATCH(Places!$C2371,Hosts!$A:$A,0),MATCH(Places!G$1,Hosts!$1:$1,0))</f>
        <v>No</v>
      </c>
      <c r="H2371">
        <v>7</v>
      </c>
      <c r="I2371" t="str">
        <f>VLOOKUP($H2371,Neighborhoods!$A:$C,2,0)</f>
        <v>Brooklyn</v>
      </c>
      <c r="J2371" t="str">
        <f>VLOOKUP($H2371,Neighborhoods!$A:$C,3,0)</f>
        <v>Bedford-Stuyvesant</v>
      </c>
      <c r="K2371" t="s">
        <v>1</v>
      </c>
      <c r="L2371" t="str">
        <f t="shared" ref="L2371:L2434" si="148">IF(OR(K2371="Private room",K2371="Shared room"),"Yes","No")</f>
        <v>Yes</v>
      </c>
      <c r="M2371">
        <v>2</v>
      </c>
      <c r="N2371" t="str" cm="1">
        <f t="array" ref="N2371">_xlfn.IFS(M2371&lt;=2,"Small",M2371&lt;=5,"Medium",M2371&gt;5,"Large")</f>
        <v>Small</v>
      </c>
      <c r="O2371" s="50">
        <v>70</v>
      </c>
      <c r="P2371" s="67">
        <f t="shared" ref="P2371:P2434" si="149">VLOOKUP(O2371,$AB$1:$AC$5,2)</f>
        <v>0.03</v>
      </c>
      <c r="Q2371" s="52">
        <v>4.8899999999999997</v>
      </c>
      <c r="R2371" s="52" t="str" cm="1">
        <f t="array" ref="R2371">_xlfn.IFS(ROUND(Q2371,0)=5,"Excellent",ROUND(Q2371,0)=4,"Good",ROUND(Q2371,0)=3,"Ok",ROUND(Q2371,0)&lt;3,"Bad")</f>
        <v>Excellent</v>
      </c>
      <c r="S2371">
        <v>62</v>
      </c>
      <c r="T2371" t="str">
        <f t="shared" ref="T2371:T2434" si="150">IF(AND(Q2371&gt;=4.8,S2371&gt;100),"Yes","No")</f>
        <v>No</v>
      </c>
      <c r="U2371" s="65">
        <v>42736</v>
      </c>
      <c r="V2371" s="65">
        <v>43890</v>
      </c>
      <c r="W2371">
        <v>365</v>
      </c>
      <c r="X2371" t="str">
        <f t="shared" ref="X2371:X2434" si="151">IF(W2371&lt;&gt;0,"Active","Inactive")</f>
        <v>Active</v>
      </c>
      <c r="Y2371" t="s">
        <v>15615</v>
      </c>
    </row>
    <row r="2372" spans="1:25" x14ac:dyDescent="0.25">
      <c r="A2372">
        <v>2371</v>
      </c>
      <c r="B2372" t="s">
        <v>1744</v>
      </c>
      <c r="C2372">
        <v>2953</v>
      </c>
      <c r="D2372" t="str">
        <f>VLOOKUP($C2372,Hosts!$A:$O,10,0)</f>
        <v>New York</v>
      </c>
      <c r="E2372" s="67">
        <f>INDEX(Hosts!$A:$O,MATCH(Places!$C2372,Hosts!$A:$A,0),MATCH(Places!E$1,Hosts!$1:$1,0))</f>
        <v>1</v>
      </c>
      <c r="F2372" s="67">
        <f>INDEX(Hosts!$A:$O,MATCH(Places!$C2372,Hosts!$A:$A,0),MATCH(Places!F$1,Hosts!$1:$1,0))</f>
        <v>0.99</v>
      </c>
      <c r="G2372" s="67" t="str">
        <f>INDEX(Hosts!$A:$O,MATCH(Places!$C2372,Hosts!$A:$A,0),MATCH(Places!G$1,Hosts!$1:$1,0))</f>
        <v>No</v>
      </c>
      <c r="H2372">
        <v>7</v>
      </c>
      <c r="I2372" t="str">
        <f>VLOOKUP($H2372,Neighborhoods!$A:$C,2,0)</f>
        <v>Brooklyn</v>
      </c>
      <c r="J2372" t="str">
        <f>VLOOKUP($H2372,Neighborhoods!$A:$C,3,0)</f>
        <v>Bedford-Stuyvesant</v>
      </c>
      <c r="K2372" t="s">
        <v>1</v>
      </c>
      <c r="L2372" t="str">
        <f t="shared" si="148"/>
        <v>Yes</v>
      </c>
      <c r="M2372">
        <v>1</v>
      </c>
      <c r="N2372" t="str" cm="1">
        <f t="array" ref="N2372">_xlfn.IFS(M2372&lt;=2,"Small",M2372&lt;=5,"Medium",M2372&gt;5,"Large")</f>
        <v>Small</v>
      </c>
      <c r="O2372" s="50">
        <v>50</v>
      </c>
      <c r="P2372" s="67">
        <f t="shared" si="149"/>
        <v>0.03</v>
      </c>
      <c r="Q2372" s="52">
        <v>4.8899999999999997</v>
      </c>
      <c r="R2372" s="52" t="str" cm="1">
        <f t="array" ref="R2372">_xlfn.IFS(ROUND(Q2372,0)=5,"Excellent",ROUND(Q2372,0)=4,"Good",ROUND(Q2372,0)=3,"Ok",ROUND(Q2372,0)&lt;3,"Bad")</f>
        <v>Excellent</v>
      </c>
      <c r="S2372">
        <v>75</v>
      </c>
      <c r="T2372" t="str">
        <f t="shared" si="150"/>
        <v>No</v>
      </c>
      <c r="U2372" s="65">
        <v>42738</v>
      </c>
      <c r="V2372" s="65">
        <v>44024</v>
      </c>
      <c r="W2372">
        <v>364</v>
      </c>
      <c r="X2372" t="str">
        <f t="shared" si="151"/>
        <v>Active</v>
      </c>
      <c r="Y2372" t="s">
        <v>15615</v>
      </c>
    </row>
    <row r="2373" spans="1:25" x14ac:dyDescent="0.25">
      <c r="A2373">
        <v>2372</v>
      </c>
      <c r="B2373" t="s">
        <v>1745</v>
      </c>
      <c r="C2373">
        <v>2932</v>
      </c>
      <c r="D2373" t="str">
        <f>VLOOKUP($C2373,Hosts!$A:$O,10,0)</f>
        <v>New York</v>
      </c>
      <c r="E2373" s="67">
        <f>INDEX(Hosts!$A:$O,MATCH(Places!$C2373,Hosts!$A:$A,0),MATCH(Places!E$1,Hosts!$1:$1,0))</f>
        <v>1</v>
      </c>
      <c r="F2373" s="67">
        <f>INDEX(Hosts!$A:$O,MATCH(Places!$C2373,Hosts!$A:$A,0),MATCH(Places!F$1,Hosts!$1:$1,0))</f>
        <v>0.5</v>
      </c>
      <c r="G2373" s="67" t="str">
        <f>INDEX(Hosts!$A:$O,MATCH(Places!$C2373,Hosts!$A:$A,0),MATCH(Places!G$1,Hosts!$1:$1,0))</f>
        <v>No</v>
      </c>
      <c r="H2373">
        <v>7</v>
      </c>
      <c r="I2373" t="str">
        <f>VLOOKUP($H2373,Neighborhoods!$A:$C,2,0)</f>
        <v>Brooklyn</v>
      </c>
      <c r="J2373" t="str">
        <f>VLOOKUP($H2373,Neighborhoods!$A:$C,3,0)</f>
        <v>Bedford-Stuyvesant</v>
      </c>
      <c r="K2373" t="s">
        <v>11822</v>
      </c>
      <c r="L2373" t="str">
        <f t="shared" si="148"/>
        <v>No</v>
      </c>
      <c r="M2373">
        <v>4</v>
      </c>
      <c r="N2373" t="str" cm="1">
        <f t="array" ref="N2373">_xlfn.IFS(M2373&lt;=2,"Small",M2373&lt;=5,"Medium",M2373&gt;5,"Large")</f>
        <v>Medium</v>
      </c>
      <c r="O2373" s="50">
        <v>169</v>
      </c>
      <c r="P2373" s="67">
        <f t="shared" si="149"/>
        <v>0.03</v>
      </c>
      <c r="Q2373" s="52">
        <v>4.92</v>
      </c>
      <c r="R2373" s="52" t="str" cm="1">
        <f t="array" ref="R2373">_xlfn.IFS(ROUND(Q2373,0)=5,"Excellent",ROUND(Q2373,0)=4,"Good",ROUND(Q2373,0)=3,"Ok",ROUND(Q2373,0)&lt;3,"Bad")</f>
        <v>Excellent</v>
      </c>
      <c r="S2373">
        <v>87</v>
      </c>
      <c r="T2373" t="str">
        <f t="shared" si="150"/>
        <v>No</v>
      </c>
      <c r="U2373" s="65">
        <v>42736</v>
      </c>
      <c r="V2373" s="65">
        <v>43742</v>
      </c>
      <c r="W2373">
        <v>103</v>
      </c>
      <c r="X2373" t="str">
        <f t="shared" si="151"/>
        <v>Active</v>
      </c>
      <c r="Y2373" t="s">
        <v>15615</v>
      </c>
    </row>
    <row r="2374" spans="1:25" x14ac:dyDescent="0.25">
      <c r="A2374">
        <v>2373</v>
      </c>
      <c r="B2374" t="s">
        <v>1746</v>
      </c>
      <c r="C2374">
        <v>832</v>
      </c>
      <c r="D2374" t="str">
        <f>VLOOKUP($C2374,Hosts!$A:$O,10,0)</f>
        <v>New York</v>
      </c>
      <c r="E2374" s="67">
        <f>INDEX(Hosts!$A:$O,MATCH(Places!$C2374,Hosts!$A:$A,0),MATCH(Places!E$1,Hosts!$1:$1,0))</f>
        <v>1</v>
      </c>
      <c r="F2374" s="67">
        <f>INDEX(Hosts!$A:$O,MATCH(Places!$C2374,Hosts!$A:$A,0),MATCH(Places!F$1,Hosts!$1:$1,0))</f>
        <v>0.75</v>
      </c>
      <c r="G2374" s="67" t="str">
        <f>INDEX(Hosts!$A:$O,MATCH(Places!$C2374,Hosts!$A:$A,0),MATCH(Places!G$1,Hosts!$1:$1,0))</f>
        <v>No</v>
      </c>
      <c r="H2374">
        <v>8</v>
      </c>
      <c r="I2374" t="str">
        <f>VLOOKUP($H2374,Neighborhoods!$A:$C,2,0)</f>
        <v>Brooklyn</v>
      </c>
      <c r="J2374" t="str">
        <f>VLOOKUP($H2374,Neighborhoods!$A:$C,3,0)</f>
        <v>Bushwick</v>
      </c>
      <c r="K2374" t="s">
        <v>1</v>
      </c>
      <c r="L2374" t="str">
        <f t="shared" si="148"/>
        <v>Yes</v>
      </c>
      <c r="M2374">
        <v>2</v>
      </c>
      <c r="N2374" t="str" cm="1">
        <f t="array" ref="N2374">_xlfn.IFS(M2374&lt;=2,"Small",M2374&lt;=5,"Medium",M2374&gt;5,"Large")</f>
        <v>Small</v>
      </c>
      <c r="O2374" s="50">
        <v>45</v>
      </c>
      <c r="P2374" s="67">
        <f t="shared" si="149"/>
        <v>0.03</v>
      </c>
      <c r="Q2374" s="52">
        <v>4.93</v>
      </c>
      <c r="R2374" s="52" t="str" cm="1">
        <f t="array" ref="R2374">_xlfn.IFS(ROUND(Q2374,0)=5,"Excellent",ROUND(Q2374,0)=4,"Good",ROUND(Q2374,0)=3,"Ok",ROUND(Q2374,0)&lt;3,"Bad")</f>
        <v>Excellent</v>
      </c>
      <c r="S2374">
        <v>27</v>
      </c>
      <c r="T2374" t="str">
        <f t="shared" si="150"/>
        <v>No</v>
      </c>
      <c r="U2374" s="65">
        <v>42794</v>
      </c>
      <c r="V2374" s="65">
        <v>44024</v>
      </c>
      <c r="W2374">
        <v>15</v>
      </c>
      <c r="X2374" t="str">
        <f t="shared" si="151"/>
        <v>Active</v>
      </c>
      <c r="Y2374" t="s">
        <v>15615</v>
      </c>
    </row>
    <row r="2375" spans="1:25" x14ac:dyDescent="0.25">
      <c r="A2375">
        <v>2374</v>
      </c>
      <c r="B2375" t="s">
        <v>1747</v>
      </c>
      <c r="C2375">
        <v>1989</v>
      </c>
      <c r="D2375" t="str">
        <f>VLOOKUP($C2375,Hosts!$A:$O,10,0)</f>
        <v>New York</v>
      </c>
      <c r="E2375" s="67">
        <f>INDEX(Hosts!$A:$O,MATCH(Places!$C2375,Hosts!$A:$A,0),MATCH(Places!E$1,Hosts!$1:$1,0))</f>
        <v>1</v>
      </c>
      <c r="F2375" s="67">
        <f>INDEX(Hosts!$A:$O,MATCH(Places!$C2375,Hosts!$A:$A,0),MATCH(Places!F$1,Hosts!$1:$1,0))</f>
        <v>0.98</v>
      </c>
      <c r="G2375" s="67" t="str">
        <f>INDEX(Hosts!$A:$O,MATCH(Places!$C2375,Hosts!$A:$A,0),MATCH(Places!G$1,Hosts!$1:$1,0))</f>
        <v>Yes</v>
      </c>
      <c r="H2375">
        <v>7</v>
      </c>
      <c r="I2375" t="str">
        <f>VLOOKUP($H2375,Neighborhoods!$A:$C,2,0)</f>
        <v>Brooklyn</v>
      </c>
      <c r="J2375" t="str">
        <f>VLOOKUP($H2375,Neighborhoods!$A:$C,3,0)</f>
        <v>Bedford-Stuyvesant</v>
      </c>
      <c r="K2375" t="s">
        <v>11822</v>
      </c>
      <c r="L2375" t="str">
        <f t="shared" si="148"/>
        <v>No</v>
      </c>
      <c r="M2375">
        <v>6</v>
      </c>
      <c r="N2375" t="str" cm="1">
        <f t="array" ref="N2375">_xlfn.IFS(M2375&lt;=2,"Small",M2375&lt;=5,"Medium",M2375&gt;5,"Large")</f>
        <v>Large</v>
      </c>
      <c r="O2375" s="50">
        <v>120</v>
      </c>
      <c r="P2375" s="67">
        <f t="shared" si="149"/>
        <v>0.03</v>
      </c>
      <c r="Q2375" s="52">
        <v>4.9000000000000004</v>
      </c>
      <c r="R2375" s="52" t="str" cm="1">
        <f t="array" ref="R2375">_xlfn.IFS(ROUND(Q2375,0)=5,"Excellent",ROUND(Q2375,0)=4,"Good",ROUND(Q2375,0)=3,"Ok",ROUND(Q2375,0)&lt;3,"Bad")</f>
        <v>Excellent</v>
      </c>
      <c r="S2375">
        <v>151</v>
      </c>
      <c r="T2375" t="str">
        <f t="shared" si="150"/>
        <v>Yes</v>
      </c>
      <c r="U2375" s="65">
        <v>42731</v>
      </c>
      <c r="V2375" s="65">
        <v>43904</v>
      </c>
      <c r="W2375">
        <v>73</v>
      </c>
      <c r="X2375" t="str">
        <f t="shared" si="151"/>
        <v>Active</v>
      </c>
      <c r="Y2375" t="s">
        <v>15616</v>
      </c>
    </row>
    <row r="2376" spans="1:25" x14ac:dyDescent="0.25">
      <c r="A2376">
        <v>2375</v>
      </c>
      <c r="B2376" t="s">
        <v>1748</v>
      </c>
      <c r="C2376">
        <v>2859</v>
      </c>
      <c r="D2376" t="str">
        <f>VLOOKUP($C2376,Hosts!$A:$O,10,0)</f>
        <v>New York</v>
      </c>
      <c r="E2376" s="67">
        <f>INDEX(Hosts!$A:$O,MATCH(Places!$C2376,Hosts!$A:$A,0),MATCH(Places!E$1,Hosts!$1:$1,0))</f>
        <v>1</v>
      </c>
      <c r="F2376" s="67">
        <f>INDEX(Hosts!$A:$O,MATCH(Places!$C2376,Hosts!$A:$A,0),MATCH(Places!F$1,Hosts!$1:$1,0))</f>
        <v>0.67</v>
      </c>
      <c r="G2376" s="67" t="str">
        <f>INDEX(Hosts!$A:$O,MATCH(Places!$C2376,Hosts!$A:$A,0),MATCH(Places!G$1,Hosts!$1:$1,0))</f>
        <v>No</v>
      </c>
      <c r="H2376">
        <v>16</v>
      </c>
      <c r="I2376" t="str">
        <f>VLOOKUP($H2376,Neighborhoods!$A:$C,2,0)</f>
        <v>Manhattan</v>
      </c>
      <c r="J2376" t="str">
        <f>VLOOKUP($H2376,Neighborhoods!$A:$C,3,0)</f>
        <v>Harlem</v>
      </c>
      <c r="K2376" t="s">
        <v>1</v>
      </c>
      <c r="L2376" t="str">
        <f t="shared" si="148"/>
        <v>Yes</v>
      </c>
      <c r="M2376">
        <v>1</v>
      </c>
      <c r="N2376" t="str" cm="1">
        <f t="array" ref="N2376">_xlfn.IFS(M2376&lt;=2,"Small",M2376&lt;=5,"Medium",M2376&gt;5,"Large")</f>
        <v>Small</v>
      </c>
      <c r="O2376" s="50">
        <v>27</v>
      </c>
      <c r="P2376" s="67">
        <f t="shared" si="149"/>
        <v>0.03</v>
      </c>
      <c r="Q2376" s="52">
        <v>5</v>
      </c>
      <c r="R2376" s="52" t="str" cm="1">
        <f t="array" ref="R2376">_xlfn.IFS(ROUND(Q2376,0)=5,"Excellent",ROUND(Q2376,0)=4,"Good",ROUND(Q2376,0)=3,"Ok",ROUND(Q2376,0)&lt;3,"Bad")</f>
        <v>Excellent</v>
      </c>
      <c r="S2376">
        <v>6</v>
      </c>
      <c r="T2376" t="str">
        <f t="shared" si="150"/>
        <v>No</v>
      </c>
      <c r="U2376" s="65">
        <v>42737</v>
      </c>
      <c r="V2376" s="65">
        <v>43836</v>
      </c>
      <c r="W2376">
        <v>62</v>
      </c>
      <c r="X2376" t="str">
        <f t="shared" si="151"/>
        <v>Active</v>
      </c>
      <c r="Y2376" t="s">
        <v>15615</v>
      </c>
    </row>
    <row r="2377" spans="1:25" x14ac:dyDescent="0.25">
      <c r="A2377">
        <v>2376</v>
      </c>
      <c r="B2377" t="s">
        <v>14817</v>
      </c>
      <c r="C2377">
        <v>3076</v>
      </c>
      <c r="D2377" t="str">
        <f>VLOOKUP($C2377,Hosts!$A:$O,10,0)</f>
        <v>New York</v>
      </c>
      <c r="E2377" s="67">
        <f>INDEX(Hosts!$A:$O,MATCH(Places!$C2377,Hosts!$A:$A,0),MATCH(Places!E$1,Hosts!$1:$1,0))</f>
        <v>1</v>
      </c>
      <c r="F2377" s="67">
        <f>INDEX(Hosts!$A:$O,MATCH(Places!$C2377,Hosts!$A:$A,0),MATCH(Places!F$1,Hosts!$1:$1,0))</f>
        <v>1</v>
      </c>
      <c r="G2377" s="67" t="str">
        <f>INDEX(Hosts!$A:$O,MATCH(Places!$C2377,Hosts!$A:$A,0),MATCH(Places!G$1,Hosts!$1:$1,0))</f>
        <v>No</v>
      </c>
      <c r="H2377">
        <v>11</v>
      </c>
      <c r="I2377" t="str">
        <f>VLOOKUP($H2377,Neighborhoods!$A:$C,2,0)</f>
        <v>Brooklyn</v>
      </c>
      <c r="J2377" t="str">
        <f>VLOOKUP($H2377,Neighborhoods!$A:$C,3,0)</f>
        <v>Greenpoint</v>
      </c>
      <c r="K2377" t="s">
        <v>11822</v>
      </c>
      <c r="L2377" t="str">
        <f t="shared" si="148"/>
        <v>No</v>
      </c>
      <c r="M2377">
        <v>2</v>
      </c>
      <c r="N2377" t="str" cm="1">
        <f t="array" ref="N2377">_xlfn.IFS(M2377&lt;=2,"Small",M2377&lt;=5,"Medium",M2377&gt;5,"Large")</f>
        <v>Small</v>
      </c>
      <c r="O2377" s="50">
        <v>78</v>
      </c>
      <c r="P2377" s="67">
        <f t="shared" si="149"/>
        <v>0.03</v>
      </c>
      <c r="Q2377" s="52">
        <v>4.91</v>
      </c>
      <c r="R2377" s="52" t="str" cm="1">
        <f t="array" ref="R2377">_xlfn.IFS(ROUND(Q2377,0)=5,"Excellent",ROUND(Q2377,0)=4,"Good",ROUND(Q2377,0)=3,"Ok",ROUND(Q2377,0)&lt;3,"Bad")</f>
        <v>Excellent</v>
      </c>
      <c r="S2377">
        <v>23</v>
      </c>
      <c r="T2377" t="str">
        <f t="shared" si="150"/>
        <v>No</v>
      </c>
      <c r="U2377" s="65">
        <v>42708</v>
      </c>
      <c r="V2377" s="65">
        <v>43831</v>
      </c>
      <c r="W2377">
        <v>0</v>
      </c>
      <c r="X2377" t="str">
        <f t="shared" si="151"/>
        <v>Inactive</v>
      </c>
      <c r="Y2377" t="s">
        <v>15615</v>
      </c>
    </row>
    <row r="2378" spans="1:25" x14ac:dyDescent="0.25">
      <c r="A2378">
        <v>2377</v>
      </c>
      <c r="B2378" t="s">
        <v>1749</v>
      </c>
      <c r="C2378">
        <v>501</v>
      </c>
      <c r="D2378" t="str">
        <f>VLOOKUP($C2378,Hosts!$A:$O,10,0)</f>
        <v>New York</v>
      </c>
      <c r="E2378" s="67">
        <f>INDEX(Hosts!$A:$O,MATCH(Places!$C2378,Hosts!$A:$A,0),MATCH(Places!E$1,Hosts!$1:$1,0))</f>
        <v>1</v>
      </c>
      <c r="F2378" s="67">
        <f>INDEX(Hosts!$A:$O,MATCH(Places!$C2378,Hosts!$A:$A,0),MATCH(Places!F$1,Hosts!$1:$1,0))</f>
        <v>1</v>
      </c>
      <c r="G2378" s="67" t="str">
        <f>INDEX(Hosts!$A:$O,MATCH(Places!$C2378,Hosts!$A:$A,0),MATCH(Places!G$1,Hosts!$1:$1,0))</f>
        <v>No</v>
      </c>
      <c r="H2378">
        <v>11</v>
      </c>
      <c r="I2378" t="str">
        <f>VLOOKUP($H2378,Neighborhoods!$A:$C,2,0)</f>
        <v>Brooklyn</v>
      </c>
      <c r="J2378" t="str">
        <f>VLOOKUP($H2378,Neighborhoods!$A:$C,3,0)</f>
        <v>Greenpoint</v>
      </c>
      <c r="K2378" t="s">
        <v>11822</v>
      </c>
      <c r="L2378" t="str">
        <f t="shared" si="148"/>
        <v>No</v>
      </c>
      <c r="M2378">
        <v>2</v>
      </c>
      <c r="N2378" t="str" cm="1">
        <f t="array" ref="N2378">_xlfn.IFS(M2378&lt;=2,"Small",M2378&lt;=5,"Medium",M2378&gt;5,"Large")</f>
        <v>Small</v>
      </c>
      <c r="O2378" s="50">
        <v>100</v>
      </c>
      <c r="P2378" s="67">
        <f t="shared" si="149"/>
        <v>0.03</v>
      </c>
      <c r="Q2378" s="52">
        <v>5</v>
      </c>
      <c r="R2378" s="52" t="str" cm="1">
        <f t="array" ref="R2378">_xlfn.IFS(ROUND(Q2378,0)=5,"Excellent",ROUND(Q2378,0)=4,"Good",ROUND(Q2378,0)=3,"Ok",ROUND(Q2378,0)&lt;3,"Bad")</f>
        <v>Excellent</v>
      </c>
      <c r="S2378">
        <v>22</v>
      </c>
      <c r="T2378" t="str">
        <f t="shared" si="150"/>
        <v>No</v>
      </c>
      <c r="U2378" s="65">
        <v>43058</v>
      </c>
      <c r="V2378" s="65">
        <v>43899</v>
      </c>
      <c r="W2378">
        <v>0</v>
      </c>
      <c r="X2378" t="str">
        <f t="shared" si="151"/>
        <v>Inactive</v>
      </c>
      <c r="Y2378" t="s">
        <v>15616</v>
      </c>
    </row>
    <row r="2379" spans="1:25" x14ac:dyDescent="0.25">
      <c r="A2379">
        <v>2378</v>
      </c>
      <c r="B2379" t="s">
        <v>1750</v>
      </c>
      <c r="C2379">
        <v>1606</v>
      </c>
      <c r="D2379" t="str">
        <f>VLOOKUP($C2379,Hosts!$A:$O,10,0)</f>
        <v>New York</v>
      </c>
      <c r="E2379" s="67">
        <f>INDEX(Hosts!$A:$O,MATCH(Places!$C2379,Hosts!$A:$A,0),MATCH(Places!E$1,Hosts!$1:$1,0))</f>
        <v>1</v>
      </c>
      <c r="F2379" s="67">
        <f>INDEX(Hosts!$A:$O,MATCH(Places!$C2379,Hosts!$A:$A,0),MATCH(Places!F$1,Hosts!$1:$1,0))</f>
        <v>1</v>
      </c>
      <c r="G2379" s="67" t="str">
        <f>INDEX(Hosts!$A:$O,MATCH(Places!$C2379,Hosts!$A:$A,0),MATCH(Places!G$1,Hosts!$1:$1,0))</f>
        <v>Yes</v>
      </c>
      <c r="H2379">
        <v>12</v>
      </c>
      <c r="I2379" t="str">
        <f>VLOOKUP($H2379,Neighborhoods!$A:$C,2,0)</f>
        <v>Brooklyn</v>
      </c>
      <c r="J2379" t="str">
        <f>VLOOKUP($H2379,Neighborhoods!$A:$C,3,0)</f>
        <v>Williamsburg</v>
      </c>
      <c r="K2379" t="s">
        <v>1</v>
      </c>
      <c r="L2379" t="str">
        <f t="shared" si="148"/>
        <v>Yes</v>
      </c>
      <c r="M2379">
        <v>1</v>
      </c>
      <c r="N2379" t="str" cm="1">
        <f t="array" ref="N2379">_xlfn.IFS(M2379&lt;=2,"Small",M2379&lt;=5,"Medium",M2379&gt;5,"Large")</f>
        <v>Small</v>
      </c>
      <c r="O2379" s="50">
        <v>44</v>
      </c>
      <c r="P2379" s="67">
        <f t="shared" si="149"/>
        <v>0.03</v>
      </c>
      <c r="Q2379" s="52">
        <v>4.9000000000000004</v>
      </c>
      <c r="R2379" s="52" t="str" cm="1">
        <f t="array" ref="R2379">_xlfn.IFS(ROUND(Q2379,0)=5,"Excellent",ROUND(Q2379,0)=4,"Good",ROUND(Q2379,0)=3,"Ok",ROUND(Q2379,0)&lt;3,"Bad")</f>
        <v>Excellent</v>
      </c>
      <c r="S2379">
        <v>92</v>
      </c>
      <c r="T2379" t="str">
        <f t="shared" si="150"/>
        <v>No</v>
      </c>
      <c r="U2379" s="65">
        <v>42723</v>
      </c>
      <c r="V2379" s="65">
        <v>43890</v>
      </c>
      <c r="W2379">
        <v>14</v>
      </c>
      <c r="X2379" t="str">
        <f t="shared" si="151"/>
        <v>Active</v>
      </c>
      <c r="Y2379" t="s">
        <v>15615</v>
      </c>
    </row>
    <row r="2380" spans="1:25" x14ac:dyDescent="0.25">
      <c r="A2380">
        <v>2379</v>
      </c>
      <c r="B2380" t="s">
        <v>1751</v>
      </c>
      <c r="C2380">
        <v>2948</v>
      </c>
      <c r="D2380" t="str">
        <f>VLOOKUP($C2380,Hosts!$A:$O,10,0)</f>
        <v>New York</v>
      </c>
      <c r="E2380" s="67">
        <f>INDEX(Hosts!$A:$O,MATCH(Places!$C2380,Hosts!$A:$A,0),MATCH(Places!E$1,Hosts!$1:$1,0))</f>
        <v>1</v>
      </c>
      <c r="F2380" s="67">
        <f>INDEX(Hosts!$A:$O,MATCH(Places!$C2380,Hosts!$A:$A,0),MATCH(Places!F$1,Hosts!$1:$1,0))</f>
        <v>0.67</v>
      </c>
      <c r="G2380" s="67" t="str">
        <f>INDEX(Hosts!$A:$O,MATCH(Places!$C2380,Hosts!$A:$A,0),MATCH(Places!G$1,Hosts!$1:$1,0))</f>
        <v>Yes</v>
      </c>
      <c r="H2380">
        <v>23</v>
      </c>
      <c r="I2380" t="str">
        <f>VLOOKUP($H2380,Neighborhoods!$A:$C,2,0)</f>
        <v>Queens</v>
      </c>
      <c r="J2380" t="str">
        <f>VLOOKUP($H2380,Neighborhoods!$A:$C,3,0)</f>
        <v>Jamaica</v>
      </c>
      <c r="K2380" t="s">
        <v>1</v>
      </c>
      <c r="L2380" t="str">
        <f t="shared" si="148"/>
        <v>Yes</v>
      </c>
      <c r="M2380">
        <v>2</v>
      </c>
      <c r="N2380" t="str" cm="1">
        <f t="array" ref="N2380">_xlfn.IFS(M2380&lt;=2,"Small",M2380&lt;=5,"Medium",M2380&gt;5,"Large")</f>
        <v>Small</v>
      </c>
      <c r="O2380" s="50">
        <v>102</v>
      </c>
      <c r="P2380" s="67">
        <f t="shared" si="149"/>
        <v>0.03</v>
      </c>
      <c r="Q2380" s="52">
        <v>4.92</v>
      </c>
      <c r="R2380" s="52" t="str" cm="1">
        <f t="array" ref="R2380">_xlfn.IFS(ROUND(Q2380,0)=5,"Excellent",ROUND(Q2380,0)=4,"Good",ROUND(Q2380,0)=3,"Ok",ROUND(Q2380,0)&lt;3,"Bad")</f>
        <v>Excellent</v>
      </c>
      <c r="S2380">
        <v>25</v>
      </c>
      <c r="T2380" t="str">
        <f t="shared" si="150"/>
        <v>No</v>
      </c>
      <c r="U2380" s="65">
        <v>43428</v>
      </c>
      <c r="V2380" s="65">
        <v>43832</v>
      </c>
      <c r="W2380">
        <v>364</v>
      </c>
      <c r="X2380" t="str">
        <f t="shared" si="151"/>
        <v>Active</v>
      </c>
      <c r="Y2380" t="s">
        <v>15615</v>
      </c>
    </row>
    <row r="2381" spans="1:25" x14ac:dyDescent="0.25">
      <c r="A2381">
        <v>2380</v>
      </c>
      <c r="B2381" t="s">
        <v>1752</v>
      </c>
      <c r="C2381">
        <v>2927</v>
      </c>
      <c r="D2381" t="str">
        <f>VLOOKUP($C2381,Hosts!$A:$O,10,0)</f>
        <v>New York</v>
      </c>
      <c r="E2381" s="67">
        <f>INDEX(Hosts!$A:$O,MATCH(Places!$C2381,Hosts!$A:$A,0),MATCH(Places!E$1,Hosts!$1:$1,0))</f>
        <v>1</v>
      </c>
      <c r="F2381" s="67">
        <f>INDEX(Hosts!$A:$O,MATCH(Places!$C2381,Hosts!$A:$A,0),MATCH(Places!F$1,Hosts!$1:$1,0))</f>
        <v>0.9</v>
      </c>
      <c r="G2381" s="67" t="str">
        <f>INDEX(Hosts!$A:$O,MATCH(Places!$C2381,Hosts!$A:$A,0),MATCH(Places!G$1,Hosts!$1:$1,0))</f>
        <v>Yes</v>
      </c>
      <c r="H2381">
        <v>10</v>
      </c>
      <c r="I2381" t="str">
        <f>VLOOKUP($H2381,Neighborhoods!$A:$C,2,0)</f>
        <v>Brooklyn</v>
      </c>
      <c r="J2381" t="str">
        <f>VLOOKUP($H2381,Neighborhoods!$A:$C,3,0)</f>
        <v>East Flatbush</v>
      </c>
      <c r="K2381" t="s">
        <v>16</v>
      </c>
      <c r="L2381" t="str">
        <f t="shared" si="148"/>
        <v>Yes</v>
      </c>
      <c r="M2381">
        <v>3</v>
      </c>
      <c r="N2381" t="str" cm="1">
        <f t="array" ref="N2381">_xlfn.IFS(M2381&lt;=2,"Small",M2381&lt;=5,"Medium",M2381&gt;5,"Large")</f>
        <v>Medium</v>
      </c>
      <c r="O2381" s="50">
        <v>60</v>
      </c>
      <c r="P2381" s="67">
        <f t="shared" si="149"/>
        <v>0.03</v>
      </c>
      <c r="Q2381" s="52">
        <v>4.68</v>
      </c>
      <c r="R2381" s="52" t="str" cm="1">
        <f t="array" ref="R2381">_xlfn.IFS(ROUND(Q2381,0)=5,"Excellent",ROUND(Q2381,0)=4,"Good",ROUND(Q2381,0)=3,"Ok",ROUND(Q2381,0)&lt;3,"Bad")</f>
        <v>Excellent</v>
      </c>
      <c r="S2381">
        <v>40</v>
      </c>
      <c r="T2381" t="str">
        <f t="shared" si="150"/>
        <v>No</v>
      </c>
      <c r="U2381" s="65">
        <v>42722</v>
      </c>
      <c r="V2381" s="65">
        <v>43832</v>
      </c>
      <c r="W2381">
        <v>224</v>
      </c>
      <c r="X2381" t="str">
        <f t="shared" si="151"/>
        <v>Active</v>
      </c>
      <c r="Y2381" t="s">
        <v>15615</v>
      </c>
    </row>
    <row r="2382" spans="1:25" x14ac:dyDescent="0.25">
      <c r="A2382">
        <v>2381</v>
      </c>
      <c r="B2382" t="s">
        <v>1753</v>
      </c>
      <c r="C2382">
        <v>2614</v>
      </c>
      <c r="D2382" t="str">
        <f>VLOOKUP($C2382,Hosts!$A:$O,10,0)</f>
        <v>New York</v>
      </c>
      <c r="E2382" s="67">
        <f>INDEX(Hosts!$A:$O,MATCH(Places!$C2382,Hosts!$A:$A,0),MATCH(Places!E$1,Hosts!$1:$1,0))</f>
        <v>0.5</v>
      </c>
      <c r="F2382" s="67">
        <f>INDEX(Hosts!$A:$O,MATCH(Places!$C2382,Hosts!$A:$A,0),MATCH(Places!F$1,Hosts!$1:$1,0))</f>
        <v>0.67</v>
      </c>
      <c r="G2382" s="67" t="str">
        <f>INDEX(Hosts!$A:$O,MATCH(Places!$C2382,Hosts!$A:$A,0),MATCH(Places!G$1,Hosts!$1:$1,0))</f>
        <v>No</v>
      </c>
      <c r="H2382">
        <v>20</v>
      </c>
      <c r="I2382" t="str">
        <f>VLOOKUP($H2382,Neighborhoods!$A:$C,2,0)</f>
        <v>Manhattan</v>
      </c>
      <c r="J2382" t="str">
        <f>VLOOKUP($H2382,Neighborhoods!$A:$C,3,0)</f>
        <v>Upper West Side</v>
      </c>
      <c r="K2382" t="s">
        <v>11822</v>
      </c>
      <c r="L2382" t="str">
        <f t="shared" si="148"/>
        <v>No</v>
      </c>
      <c r="M2382">
        <v>1</v>
      </c>
      <c r="N2382" t="str" cm="1">
        <f t="array" ref="N2382">_xlfn.IFS(M2382&lt;=2,"Small",M2382&lt;=5,"Medium",M2382&gt;5,"Large")</f>
        <v>Small</v>
      </c>
      <c r="O2382" s="50">
        <v>175</v>
      </c>
      <c r="P2382" s="67">
        <f t="shared" si="149"/>
        <v>0.03</v>
      </c>
      <c r="Q2382" s="52">
        <v>4.75</v>
      </c>
      <c r="R2382" s="52" t="str" cm="1">
        <f t="array" ref="R2382">_xlfn.IFS(ROUND(Q2382,0)=5,"Excellent",ROUND(Q2382,0)=4,"Good",ROUND(Q2382,0)=3,"Ok",ROUND(Q2382,0)&lt;3,"Bad")</f>
        <v>Excellent</v>
      </c>
      <c r="S2382">
        <v>4</v>
      </c>
      <c r="T2382" t="str">
        <f t="shared" si="150"/>
        <v>No</v>
      </c>
      <c r="U2382" s="65">
        <v>42770</v>
      </c>
      <c r="V2382" s="65">
        <v>43109</v>
      </c>
      <c r="W2382">
        <v>180</v>
      </c>
      <c r="X2382" t="str">
        <f t="shared" si="151"/>
        <v>Active</v>
      </c>
      <c r="Y2382" t="s">
        <v>15615</v>
      </c>
    </row>
    <row r="2383" spans="1:25" x14ac:dyDescent="0.25">
      <c r="A2383">
        <v>2382</v>
      </c>
      <c r="B2383" t="s">
        <v>1754</v>
      </c>
      <c r="C2383">
        <v>3080</v>
      </c>
      <c r="D2383" t="str">
        <f>VLOOKUP($C2383,Hosts!$A:$O,10,0)</f>
        <v>New York</v>
      </c>
      <c r="E2383" s="67">
        <f>INDEX(Hosts!$A:$O,MATCH(Places!$C2383,Hosts!$A:$A,0),MATCH(Places!E$1,Hosts!$1:$1,0))</f>
        <v>0.84</v>
      </c>
      <c r="F2383" s="67">
        <f>INDEX(Hosts!$A:$O,MATCH(Places!$C2383,Hosts!$A:$A,0),MATCH(Places!F$1,Hosts!$1:$1,0))</f>
        <v>0.85</v>
      </c>
      <c r="G2383" s="67" t="str">
        <f>INDEX(Hosts!$A:$O,MATCH(Places!$C2383,Hosts!$A:$A,0),MATCH(Places!G$1,Hosts!$1:$1,0))</f>
        <v>No</v>
      </c>
      <c r="H2383">
        <v>7</v>
      </c>
      <c r="I2383" t="str">
        <f>VLOOKUP($H2383,Neighborhoods!$A:$C,2,0)</f>
        <v>Brooklyn</v>
      </c>
      <c r="J2383" t="str">
        <f>VLOOKUP($H2383,Neighborhoods!$A:$C,3,0)</f>
        <v>Bedford-Stuyvesant</v>
      </c>
      <c r="K2383" t="s">
        <v>11822</v>
      </c>
      <c r="L2383" t="str">
        <f t="shared" si="148"/>
        <v>No</v>
      </c>
      <c r="M2383">
        <v>4</v>
      </c>
      <c r="N2383" t="str" cm="1">
        <f t="array" ref="N2383">_xlfn.IFS(M2383&lt;=2,"Small",M2383&lt;=5,"Medium",M2383&gt;5,"Large")</f>
        <v>Medium</v>
      </c>
      <c r="O2383" s="50">
        <v>120</v>
      </c>
      <c r="P2383" s="67">
        <f t="shared" si="149"/>
        <v>0.03</v>
      </c>
      <c r="Q2383" s="52">
        <v>4.68</v>
      </c>
      <c r="R2383" s="52" t="str" cm="1">
        <f t="array" ref="R2383">_xlfn.IFS(ROUND(Q2383,0)=5,"Excellent",ROUND(Q2383,0)=4,"Good",ROUND(Q2383,0)=3,"Ok",ROUND(Q2383,0)&lt;3,"Bad")</f>
        <v>Excellent</v>
      </c>
      <c r="S2383">
        <v>257</v>
      </c>
      <c r="T2383" t="str">
        <f t="shared" si="150"/>
        <v>No</v>
      </c>
      <c r="U2383" s="65">
        <v>42729</v>
      </c>
      <c r="V2383" s="65">
        <v>43906</v>
      </c>
      <c r="W2383">
        <v>47</v>
      </c>
      <c r="X2383" t="str">
        <f t="shared" si="151"/>
        <v>Active</v>
      </c>
      <c r="Y2383" t="s">
        <v>15615</v>
      </c>
    </row>
    <row r="2384" spans="1:25" x14ac:dyDescent="0.25">
      <c r="A2384">
        <v>2383</v>
      </c>
      <c r="B2384" t="s">
        <v>1755</v>
      </c>
      <c r="C2384">
        <v>2925</v>
      </c>
      <c r="D2384" t="str">
        <f>VLOOKUP($C2384,Hosts!$A:$O,10,0)</f>
        <v>New York</v>
      </c>
      <c r="E2384" s="67">
        <f>INDEX(Hosts!$A:$O,MATCH(Places!$C2384,Hosts!$A:$A,0),MATCH(Places!E$1,Hosts!$1:$1,0))</f>
        <v>1</v>
      </c>
      <c r="F2384" s="67">
        <f>INDEX(Hosts!$A:$O,MATCH(Places!$C2384,Hosts!$A:$A,0),MATCH(Places!F$1,Hosts!$1:$1,0))</f>
        <v>0.98</v>
      </c>
      <c r="G2384" s="67" t="str">
        <f>INDEX(Hosts!$A:$O,MATCH(Places!$C2384,Hosts!$A:$A,0),MATCH(Places!G$1,Hosts!$1:$1,0))</f>
        <v>No</v>
      </c>
      <c r="H2384">
        <v>16</v>
      </c>
      <c r="I2384" t="str">
        <f>VLOOKUP($H2384,Neighborhoods!$A:$C,2,0)</f>
        <v>Manhattan</v>
      </c>
      <c r="J2384" t="str">
        <f>VLOOKUP($H2384,Neighborhoods!$A:$C,3,0)</f>
        <v>Harlem</v>
      </c>
      <c r="K2384" t="s">
        <v>11822</v>
      </c>
      <c r="L2384" t="str">
        <f t="shared" si="148"/>
        <v>No</v>
      </c>
      <c r="M2384">
        <v>3</v>
      </c>
      <c r="N2384" t="str" cm="1">
        <f t="array" ref="N2384">_xlfn.IFS(M2384&lt;=2,"Small",M2384&lt;=5,"Medium",M2384&gt;5,"Large")</f>
        <v>Medium</v>
      </c>
      <c r="O2384" s="50">
        <v>150</v>
      </c>
      <c r="P2384" s="67">
        <f t="shared" si="149"/>
        <v>0.03</v>
      </c>
      <c r="Q2384" s="52">
        <v>4.82</v>
      </c>
      <c r="R2384" s="52" t="str" cm="1">
        <f t="array" ref="R2384">_xlfn.IFS(ROUND(Q2384,0)=5,"Excellent",ROUND(Q2384,0)=4,"Good",ROUND(Q2384,0)=3,"Ok",ROUND(Q2384,0)&lt;3,"Bad")</f>
        <v>Excellent</v>
      </c>
      <c r="S2384">
        <v>67</v>
      </c>
      <c r="T2384" t="str">
        <f t="shared" si="150"/>
        <v>No</v>
      </c>
      <c r="U2384" s="65">
        <v>42867</v>
      </c>
      <c r="V2384" s="65">
        <v>43902</v>
      </c>
      <c r="W2384">
        <v>350</v>
      </c>
      <c r="X2384" t="str">
        <f t="shared" si="151"/>
        <v>Active</v>
      </c>
      <c r="Y2384" t="s">
        <v>15615</v>
      </c>
    </row>
    <row r="2385" spans="1:25" x14ac:dyDescent="0.25">
      <c r="A2385">
        <v>2384</v>
      </c>
      <c r="B2385" t="s">
        <v>1756</v>
      </c>
      <c r="C2385">
        <v>29</v>
      </c>
      <c r="D2385" t="str">
        <f>VLOOKUP($C2385,Hosts!$A:$O,10,0)</f>
        <v>New York</v>
      </c>
      <c r="E2385" s="67">
        <f>INDEX(Hosts!$A:$O,MATCH(Places!$C2385,Hosts!$A:$A,0),MATCH(Places!E$1,Hosts!$1:$1,0))</f>
        <v>1</v>
      </c>
      <c r="F2385" s="67">
        <f>INDEX(Hosts!$A:$O,MATCH(Places!$C2385,Hosts!$A:$A,0),MATCH(Places!F$1,Hosts!$1:$1,0))</f>
        <v>0.97</v>
      </c>
      <c r="G2385" s="67" t="str">
        <f>INDEX(Hosts!$A:$O,MATCH(Places!$C2385,Hosts!$A:$A,0),MATCH(Places!G$1,Hosts!$1:$1,0))</f>
        <v>Yes</v>
      </c>
      <c r="H2385">
        <v>9</v>
      </c>
      <c r="I2385" t="str">
        <f>VLOOKUP($H2385,Neighborhoods!$A:$C,2,0)</f>
        <v>Brooklyn</v>
      </c>
      <c r="J2385" t="str">
        <f>VLOOKUP($H2385,Neighborhoods!$A:$C,3,0)</f>
        <v>Crown Heights</v>
      </c>
      <c r="K2385" t="s">
        <v>11822</v>
      </c>
      <c r="L2385" t="str">
        <f t="shared" si="148"/>
        <v>No</v>
      </c>
      <c r="M2385">
        <v>3</v>
      </c>
      <c r="N2385" t="str" cm="1">
        <f t="array" ref="N2385">_xlfn.IFS(M2385&lt;=2,"Small",M2385&lt;=5,"Medium",M2385&gt;5,"Large")</f>
        <v>Medium</v>
      </c>
      <c r="O2385" s="50">
        <v>135</v>
      </c>
      <c r="P2385" s="67">
        <f t="shared" si="149"/>
        <v>0.03</v>
      </c>
      <c r="Q2385" s="52">
        <v>4.6399999999999997</v>
      </c>
      <c r="R2385" s="52" t="str" cm="1">
        <f t="array" ref="R2385">_xlfn.IFS(ROUND(Q2385,0)=5,"Excellent",ROUND(Q2385,0)=4,"Good",ROUND(Q2385,0)=3,"Ok",ROUND(Q2385,0)&lt;3,"Bad")</f>
        <v>Excellent</v>
      </c>
      <c r="S2385">
        <v>11</v>
      </c>
      <c r="T2385" t="str">
        <f t="shared" si="150"/>
        <v>No</v>
      </c>
      <c r="U2385" s="65">
        <v>42827</v>
      </c>
      <c r="V2385" s="65">
        <v>43834</v>
      </c>
      <c r="W2385">
        <v>0</v>
      </c>
      <c r="X2385" t="str">
        <f t="shared" si="151"/>
        <v>Inactive</v>
      </c>
      <c r="Y2385" t="s">
        <v>15615</v>
      </c>
    </row>
    <row r="2386" spans="1:25" x14ac:dyDescent="0.25">
      <c r="A2386">
        <v>2385</v>
      </c>
      <c r="B2386" t="s">
        <v>1757</v>
      </c>
      <c r="C2386">
        <v>3083</v>
      </c>
      <c r="D2386" t="str">
        <f>VLOOKUP($C2386,Hosts!$A:$O,10,0)</f>
        <v>New York</v>
      </c>
      <c r="E2386" s="67">
        <f>INDEX(Hosts!$A:$O,MATCH(Places!$C2386,Hosts!$A:$A,0),MATCH(Places!E$1,Hosts!$1:$1,0))</f>
        <v>1</v>
      </c>
      <c r="F2386" s="67">
        <f>INDEX(Hosts!$A:$O,MATCH(Places!$C2386,Hosts!$A:$A,0),MATCH(Places!F$1,Hosts!$1:$1,0))</f>
        <v>0.43</v>
      </c>
      <c r="G2386" s="67" t="str">
        <f>INDEX(Hosts!$A:$O,MATCH(Places!$C2386,Hosts!$A:$A,0),MATCH(Places!G$1,Hosts!$1:$1,0))</f>
        <v>Yes</v>
      </c>
      <c r="H2386">
        <v>21</v>
      </c>
      <c r="I2386" t="str">
        <f>VLOOKUP($H2386,Neighborhoods!$A:$C,2,0)</f>
        <v>Queens</v>
      </c>
      <c r="J2386" t="str">
        <f>VLOOKUP($H2386,Neighborhoods!$A:$C,3,0)</f>
        <v>Astoria</v>
      </c>
      <c r="K2386" t="s">
        <v>1</v>
      </c>
      <c r="L2386" t="str">
        <f t="shared" si="148"/>
        <v>Yes</v>
      </c>
      <c r="M2386">
        <v>2</v>
      </c>
      <c r="N2386" t="str" cm="1">
        <f t="array" ref="N2386">_xlfn.IFS(M2386&lt;=2,"Small",M2386&lt;=5,"Medium",M2386&gt;5,"Large")</f>
        <v>Small</v>
      </c>
      <c r="O2386" s="50">
        <v>73</v>
      </c>
      <c r="P2386" s="67">
        <f t="shared" si="149"/>
        <v>0.03</v>
      </c>
      <c r="Q2386" s="52">
        <v>4.99</v>
      </c>
      <c r="R2386" s="52" t="str" cm="1">
        <f t="array" ref="R2386">_xlfn.IFS(ROUND(Q2386,0)=5,"Excellent",ROUND(Q2386,0)=4,"Good",ROUND(Q2386,0)=3,"Ok",ROUND(Q2386,0)&lt;3,"Bad")</f>
        <v>Excellent</v>
      </c>
      <c r="S2386">
        <v>68</v>
      </c>
      <c r="T2386" t="str">
        <f t="shared" si="150"/>
        <v>No</v>
      </c>
      <c r="U2386" s="65">
        <v>42739</v>
      </c>
      <c r="V2386" s="65">
        <v>43805</v>
      </c>
      <c r="W2386">
        <v>364</v>
      </c>
      <c r="X2386" t="str">
        <f t="shared" si="151"/>
        <v>Active</v>
      </c>
      <c r="Y2386" t="s">
        <v>15615</v>
      </c>
    </row>
    <row r="2387" spans="1:25" x14ac:dyDescent="0.25">
      <c r="A2387">
        <v>2386</v>
      </c>
      <c r="B2387" t="s">
        <v>1758</v>
      </c>
      <c r="C2387">
        <v>2893</v>
      </c>
      <c r="D2387" t="str">
        <f>VLOOKUP($C2387,Hosts!$A:$O,10,0)</f>
        <v>New York</v>
      </c>
      <c r="E2387" s="67">
        <f>INDEX(Hosts!$A:$O,MATCH(Places!$C2387,Hosts!$A:$A,0),MATCH(Places!E$1,Hosts!$1:$1,0))</f>
        <v>1</v>
      </c>
      <c r="F2387" s="67">
        <f>INDEX(Hosts!$A:$O,MATCH(Places!$C2387,Hosts!$A:$A,0),MATCH(Places!F$1,Hosts!$1:$1,0))</f>
        <v>1</v>
      </c>
      <c r="G2387" s="67" t="str">
        <f>INDEX(Hosts!$A:$O,MATCH(Places!$C2387,Hosts!$A:$A,0),MATCH(Places!G$1,Hosts!$1:$1,0))</f>
        <v>No</v>
      </c>
      <c r="H2387">
        <v>13</v>
      </c>
      <c r="I2387" t="str">
        <f>VLOOKUP($H2387,Neighborhoods!$A:$C,2,0)</f>
        <v>Manhattan</v>
      </c>
      <c r="J2387" t="str">
        <f>VLOOKUP($H2387,Neighborhoods!$A:$C,3,0)</f>
        <v>Chelsea</v>
      </c>
      <c r="K2387" t="s">
        <v>11822</v>
      </c>
      <c r="L2387" t="str">
        <f t="shared" si="148"/>
        <v>No</v>
      </c>
      <c r="M2387">
        <v>5</v>
      </c>
      <c r="N2387" t="str" cm="1">
        <f t="array" ref="N2387">_xlfn.IFS(M2387&lt;=2,"Small",M2387&lt;=5,"Medium",M2387&gt;5,"Large")</f>
        <v>Medium</v>
      </c>
      <c r="O2387" s="50">
        <v>119</v>
      </c>
      <c r="P2387" s="67">
        <f t="shared" si="149"/>
        <v>0.03</v>
      </c>
      <c r="Q2387" s="52">
        <v>4.45</v>
      </c>
      <c r="R2387" s="52" t="str" cm="1">
        <f t="array" ref="R2387">_xlfn.IFS(ROUND(Q2387,0)=5,"Excellent",ROUND(Q2387,0)=4,"Good",ROUND(Q2387,0)=3,"Ok",ROUND(Q2387,0)&lt;3,"Bad")</f>
        <v>Good</v>
      </c>
      <c r="S2387">
        <v>53</v>
      </c>
      <c r="T2387" t="str">
        <f t="shared" si="150"/>
        <v>No</v>
      </c>
      <c r="U2387" s="65">
        <v>42946</v>
      </c>
      <c r="V2387" s="65">
        <v>44026</v>
      </c>
      <c r="W2387">
        <v>350</v>
      </c>
      <c r="X2387" t="str">
        <f t="shared" si="151"/>
        <v>Active</v>
      </c>
      <c r="Y2387" t="s">
        <v>15616</v>
      </c>
    </row>
    <row r="2388" spans="1:25" x14ac:dyDescent="0.25">
      <c r="A2388">
        <v>2387</v>
      </c>
      <c r="B2388" t="s">
        <v>15597</v>
      </c>
      <c r="C2388">
        <v>865</v>
      </c>
      <c r="D2388" t="str">
        <f>VLOOKUP($C2388,Hosts!$A:$O,10,0)</f>
        <v>New York</v>
      </c>
      <c r="E2388" s="67">
        <f>INDEX(Hosts!$A:$O,MATCH(Places!$C2388,Hosts!$A:$A,0),MATCH(Places!E$1,Hosts!$1:$1,0))</f>
        <v>1</v>
      </c>
      <c r="F2388" s="67">
        <f>INDEX(Hosts!$A:$O,MATCH(Places!$C2388,Hosts!$A:$A,0),MATCH(Places!F$1,Hosts!$1:$1,0))</f>
        <v>0.42</v>
      </c>
      <c r="G2388" s="67" t="str">
        <f>INDEX(Hosts!$A:$O,MATCH(Places!$C2388,Hosts!$A:$A,0),MATCH(Places!G$1,Hosts!$1:$1,0))</f>
        <v>No</v>
      </c>
      <c r="H2388">
        <v>11</v>
      </c>
      <c r="I2388" t="str">
        <f>VLOOKUP($H2388,Neighborhoods!$A:$C,2,0)</f>
        <v>Brooklyn</v>
      </c>
      <c r="J2388" t="str">
        <f>VLOOKUP($H2388,Neighborhoods!$A:$C,3,0)</f>
        <v>Greenpoint</v>
      </c>
      <c r="K2388" t="s">
        <v>1</v>
      </c>
      <c r="L2388" t="str">
        <f t="shared" si="148"/>
        <v>Yes</v>
      </c>
      <c r="M2388">
        <v>1</v>
      </c>
      <c r="N2388" t="str" cm="1">
        <f t="array" ref="N2388">_xlfn.IFS(M2388&lt;=2,"Small",M2388&lt;=5,"Medium",M2388&gt;5,"Large")</f>
        <v>Small</v>
      </c>
      <c r="O2388" s="50">
        <v>54</v>
      </c>
      <c r="P2388" s="67">
        <f t="shared" si="149"/>
        <v>0.03</v>
      </c>
      <c r="Q2388" s="52">
        <v>4.8899999999999997</v>
      </c>
      <c r="R2388" s="52" t="str" cm="1">
        <f t="array" ref="R2388">_xlfn.IFS(ROUND(Q2388,0)=5,"Excellent",ROUND(Q2388,0)=4,"Good",ROUND(Q2388,0)=3,"Ok",ROUND(Q2388,0)&lt;3,"Bad")</f>
        <v>Excellent</v>
      </c>
      <c r="S2388">
        <v>9</v>
      </c>
      <c r="T2388" t="str">
        <f t="shared" si="150"/>
        <v>No</v>
      </c>
      <c r="U2388" s="65">
        <v>42886</v>
      </c>
      <c r="V2388" s="65">
        <v>43769</v>
      </c>
      <c r="W2388">
        <v>365</v>
      </c>
      <c r="X2388" t="str">
        <f t="shared" si="151"/>
        <v>Active</v>
      </c>
      <c r="Y2388" t="s">
        <v>15615</v>
      </c>
    </row>
    <row r="2389" spans="1:25" x14ac:dyDescent="0.25">
      <c r="A2389">
        <v>2388</v>
      </c>
      <c r="B2389" t="s">
        <v>15567</v>
      </c>
      <c r="C2389">
        <v>1981</v>
      </c>
      <c r="D2389" t="str">
        <f>VLOOKUP($C2389,Hosts!$A:$O,10,0)</f>
        <v>New York</v>
      </c>
      <c r="E2389" s="67">
        <f>INDEX(Hosts!$A:$O,MATCH(Places!$C2389,Hosts!$A:$A,0),MATCH(Places!E$1,Hosts!$1:$1,0))</f>
        <v>1</v>
      </c>
      <c r="F2389" s="67">
        <f>INDEX(Hosts!$A:$O,MATCH(Places!$C2389,Hosts!$A:$A,0),MATCH(Places!F$1,Hosts!$1:$1,0))</f>
        <v>0.75</v>
      </c>
      <c r="G2389" s="67" t="str">
        <f>INDEX(Hosts!$A:$O,MATCH(Places!$C2389,Hosts!$A:$A,0),MATCH(Places!G$1,Hosts!$1:$1,0))</f>
        <v>No</v>
      </c>
      <c r="H2389">
        <v>12</v>
      </c>
      <c r="I2389" t="str">
        <f>VLOOKUP($H2389,Neighborhoods!$A:$C,2,0)</f>
        <v>Brooklyn</v>
      </c>
      <c r="J2389" t="str">
        <f>VLOOKUP($H2389,Neighborhoods!$A:$C,3,0)</f>
        <v>Williamsburg</v>
      </c>
      <c r="K2389" t="s">
        <v>1</v>
      </c>
      <c r="L2389" t="str">
        <f t="shared" si="148"/>
        <v>Yes</v>
      </c>
      <c r="M2389">
        <v>1</v>
      </c>
      <c r="N2389" t="str" cm="1">
        <f t="array" ref="N2389">_xlfn.IFS(M2389&lt;=2,"Small",M2389&lt;=5,"Medium",M2389&gt;5,"Large")</f>
        <v>Small</v>
      </c>
      <c r="O2389" s="50">
        <v>45</v>
      </c>
      <c r="P2389" s="67">
        <f t="shared" si="149"/>
        <v>0.03</v>
      </c>
      <c r="Q2389" s="52">
        <v>4.63</v>
      </c>
      <c r="R2389" s="52" t="str" cm="1">
        <f t="array" ref="R2389">_xlfn.IFS(ROUND(Q2389,0)=5,"Excellent",ROUND(Q2389,0)=4,"Good",ROUND(Q2389,0)=3,"Ok",ROUND(Q2389,0)&lt;3,"Bad")</f>
        <v>Excellent</v>
      </c>
      <c r="S2389">
        <v>8</v>
      </c>
      <c r="T2389" t="str">
        <f t="shared" si="150"/>
        <v>No</v>
      </c>
      <c r="U2389" s="65">
        <v>43527</v>
      </c>
      <c r="V2389" s="65">
        <v>43678</v>
      </c>
      <c r="W2389">
        <v>0</v>
      </c>
      <c r="X2389" t="str">
        <f t="shared" si="151"/>
        <v>Inactive</v>
      </c>
      <c r="Y2389" t="s">
        <v>15615</v>
      </c>
    </row>
    <row r="2390" spans="1:25" x14ac:dyDescent="0.25">
      <c r="A2390">
        <v>2389</v>
      </c>
      <c r="B2390" t="s">
        <v>1759</v>
      </c>
      <c r="C2390">
        <v>990</v>
      </c>
      <c r="D2390" t="str">
        <f>VLOOKUP($C2390,Hosts!$A:$O,10,0)</f>
        <v>New York</v>
      </c>
      <c r="E2390" s="67">
        <f>INDEX(Hosts!$A:$O,MATCH(Places!$C2390,Hosts!$A:$A,0),MATCH(Places!E$1,Hosts!$1:$1,0))</f>
        <v>1</v>
      </c>
      <c r="F2390" s="67">
        <f>INDEX(Hosts!$A:$O,MATCH(Places!$C2390,Hosts!$A:$A,0),MATCH(Places!F$1,Hosts!$1:$1,0))</f>
        <v>1</v>
      </c>
      <c r="G2390" s="67" t="str">
        <f>INDEX(Hosts!$A:$O,MATCH(Places!$C2390,Hosts!$A:$A,0),MATCH(Places!G$1,Hosts!$1:$1,0))</f>
        <v>Yes</v>
      </c>
      <c r="H2390">
        <v>12</v>
      </c>
      <c r="I2390" t="str">
        <f>VLOOKUP($H2390,Neighborhoods!$A:$C,2,0)</f>
        <v>Brooklyn</v>
      </c>
      <c r="J2390" t="str">
        <f>VLOOKUP($H2390,Neighborhoods!$A:$C,3,0)</f>
        <v>Williamsburg</v>
      </c>
      <c r="K2390" t="s">
        <v>1</v>
      </c>
      <c r="L2390" t="str">
        <f t="shared" si="148"/>
        <v>Yes</v>
      </c>
      <c r="M2390">
        <v>2</v>
      </c>
      <c r="N2390" t="str" cm="1">
        <f t="array" ref="N2390">_xlfn.IFS(M2390&lt;=2,"Small",M2390&lt;=5,"Medium",M2390&gt;5,"Large")</f>
        <v>Small</v>
      </c>
      <c r="O2390" s="50">
        <v>78</v>
      </c>
      <c r="P2390" s="67">
        <f t="shared" si="149"/>
        <v>0.03</v>
      </c>
      <c r="Q2390" s="52">
        <v>4.9000000000000004</v>
      </c>
      <c r="R2390" s="52" t="str" cm="1">
        <f t="array" ref="R2390">_xlfn.IFS(ROUND(Q2390,0)=5,"Excellent",ROUND(Q2390,0)=4,"Good",ROUND(Q2390,0)=3,"Ok",ROUND(Q2390,0)&lt;3,"Bad")</f>
        <v>Excellent</v>
      </c>
      <c r="S2390">
        <v>99</v>
      </c>
      <c r="T2390" t="str">
        <f t="shared" si="150"/>
        <v>No</v>
      </c>
      <c r="U2390" s="65">
        <v>42734</v>
      </c>
      <c r="V2390" s="65">
        <v>43891</v>
      </c>
      <c r="W2390">
        <v>0</v>
      </c>
      <c r="X2390" t="str">
        <f t="shared" si="151"/>
        <v>Inactive</v>
      </c>
      <c r="Y2390" t="s">
        <v>15616</v>
      </c>
    </row>
    <row r="2391" spans="1:25" x14ac:dyDescent="0.25">
      <c r="A2391">
        <v>2390</v>
      </c>
      <c r="B2391" t="s">
        <v>1760</v>
      </c>
      <c r="C2391">
        <v>2844</v>
      </c>
      <c r="D2391" t="str">
        <f>VLOOKUP($C2391,Hosts!$A:$O,10,0)</f>
        <v>New York</v>
      </c>
      <c r="E2391" s="67">
        <f>INDEX(Hosts!$A:$O,MATCH(Places!$C2391,Hosts!$A:$A,0),MATCH(Places!E$1,Hosts!$1:$1,0))</f>
        <v>1</v>
      </c>
      <c r="F2391" s="67">
        <f>INDEX(Hosts!$A:$O,MATCH(Places!$C2391,Hosts!$A:$A,0),MATCH(Places!F$1,Hosts!$1:$1,0))</f>
        <v>0.67</v>
      </c>
      <c r="G2391" s="67" t="str">
        <f>INDEX(Hosts!$A:$O,MATCH(Places!$C2391,Hosts!$A:$A,0),MATCH(Places!G$1,Hosts!$1:$1,0))</f>
        <v>No</v>
      </c>
      <c r="H2391">
        <v>7</v>
      </c>
      <c r="I2391" t="str">
        <f>VLOOKUP($H2391,Neighborhoods!$A:$C,2,0)</f>
        <v>Brooklyn</v>
      </c>
      <c r="J2391" t="str">
        <f>VLOOKUP($H2391,Neighborhoods!$A:$C,3,0)</f>
        <v>Bedford-Stuyvesant</v>
      </c>
      <c r="K2391" t="s">
        <v>1</v>
      </c>
      <c r="L2391" t="str">
        <f t="shared" si="148"/>
        <v>Yes</v>
      </c>
      <c r="M2391">
        <v>2</v>
      </c>
      <c r="N2391" t="str" cm="1">
        <f t="array" ref="N2391">_xlfn.IFS(M2391&lt;=2,"Small",M2391&lt;=5,"Medium",M2391&gt;5,"Large")</f>
        <v>Small</v>
      </c>
      <c r="O2391" s="50">
        <v>54</v>
      </c>
      <c r="P2391" s="67">
        <f t="shared" si="149"/>
        <v>0.03</v>
      </c>
      <c r="Q2391" s="52">
        <v>4.42</v>
      </c>
      <c r="R2391" s="52" t="str" cm="1">
        <f t="array" ref="R2391">_xlfn.IFS(ROUND(Q2391,0)=5,"Excellent",ROUND(Q2391,0)=4,"Good",ROUND(Q2391,0)=3,"Ok",ROUND(Q2391,0)&lt;3,"Bad")</f>
        <v>Good</v>
      </c>
      <c r="S2391">
        <v>43</v>
      </c>
      <c r="T2391" t="str">
        <f t="shared" si="150"/>
        <v>No</v>
      </c>
      <c r="U2391" s="65">
        <v>42715</v>
      </c>
      <c r="V2391" s="65">
        <v>43882</v>
      </c>
      <c r="W2391">
        <v>0</v>
      </c>
      <c r="X2391" t="str">
        <f t="shared" si="151"/>
        <v>Inactive</v>
      </c>
      <c r="Y2391" t="s">
        <v>15615</v>
      </c>
    </row>
    <row r="2392" spans="1:25" x14ac:dyDescent="0.25">
      <c r="A2392">
        <v>2391</v>
      </c>
      <c r="B2392" t="s">
        <v>1761</v>
      </c>
      <c r="C2392">
        <v>2835</v>
      </c>
      <c r="D2392" t="str">
        <f>VLOOKUP($C2392,Hosts!$A:$O,10,0)</f>
        <v>New York</v>
      </c>
      <c r="E2392" s="67">
        <f>INDEX(Hosts!$A:$O,MATCH(Places!$C2392,Hosts!$A:$A,0),MATCH(Places!E$1,Hosts!$1:$1,0))</f>
        <v>1</v>
      </c>
      <c r="F2392" s="67">
        <f>INDEX(Hosts!$A:$O,MATCH(Places!$C2392,Hosts!$A:$A,0),MATCH(Places!F$1,Hosts!$1:$1,0))</f>
        <v>1</v>
      </c>
      <c r="G2392" s="67" t="str">
        <f>INDEX(Hosts!$A:$O,MATCH(Places!$C2392,Hosts!$A:$A,0),MATCH(Places!G$1,Hosts!$1:$1,0))</f>
        <v>Yes</v>
      </c>
      <c r="H2392">
        <v>16</v>
      </c>
      <c r="I2392" t="str">
        <f>VLOOKUP($H2392,Neighborhoods!$A:$C,2,0)</f>
        <v>Manhattan</v>
      </c>
      <c r="J2392" t="str">
        <f>VLOOKUP($H2392,Neighborhoods!$A:$C,3,0)</f>
        <v>Harlem</v>
      </c>
      <c r="K2392" t="s">
        <v>11822</v>
      </c>
      <c r="L2392" t="str">
        <f t="shared" si="148"/>
        <v>No</v>
      </c>
      <c r="M2392">
        <v>2</v>
      </c>
      <c r="N2392" t="str" cm="1">
        <f t="array" ref="N2392">_xlfn.IFS(M2392&lt;=2,"Small",M2392&lt;=5,"Medium",M2392&gt;5,"Large")</f>
        <v>Small</v>
      </c>
      <c r="O2392" s="50">
        <v>99</v>
      </c>
      <c r="P2392" s="67">
        <f t="shared" si="149"/>
        <v>0.03</v>
      </c>
      <c r="Q2392" s="52">
        <v>4.92</v>
      </c>
      <c r="R2392" s="52" t="str" cm="1">
        <f t="array" ref="R2392">_xlfn.IFS(ROUND(Q2392,0)=5,"Excellent",ROUND(Q2392,0)=4,"Good",ROUND(Q2392,0)=3,"Ok",ROUND(Q2392,0)&lt;3,"Bad")</f>
        <v>Excellent</v>
      </c>
      <c r="S2392">
        <v>25</v>
      </c>
      <c r="T2392" t="str">
        <f t="shared" si="150"/>
        <v>No</v>
      </c>
      <c r="U2392" s="65">
        <v>42729</v>
      </c>
      <c r="V2392" s="65">
        <v>43826</v>
      </c>
      <c r="W2392">
        <v>0</v>
      </c>
      <c r="X2392" t="str">
        <f t="shared" si="151"/>
        <v>Inactive</v>
      </c>
      <c r="Y2392" t="s">
        <v>15615</v>
      </c>
    </row>
    <row r="2393" spans="1:25" x14ac:dyDescent="0.25">
      <c r="A2393">
        <v>2392</v>
      </c>
      <c r="B2393" t="s">
        <v>1762</v>
      </c>
      <c r="C2393">
        <v>3062</v>
      </c>
      <c r="D2393" t="str">
        <f>VLOOKUP($C2393,Hosts!$A:$O,10,0)</f>
        <v>New York</v>
      </c>
      <c r="E2393" s="67">
        <f>INDEX(Hosts!$A:$O,MATCH(Places!$C2393,Hosts!$A:$A,0),MATCH(Places!E$1,Hosts!$1:$1,0))</f>
        <v>1</v>
      </c>
      <c r="F2393" s="67">
        <f>INDEX(Hosts!$A:$O,MATCH(Places!$C2393,Hosts!$A:$A,0),MATCH(Places!F$1,Hosts!$1:$1,0))</f>
        <v>1</v>
      </c>
      <c r="G2393" s="67" t="str">
        <f>INDEX(Hosts!$A:$O,MATCH(Places!$C2393,Hosts!$A:$A,0),MATCH(Places!G$1,Hosts!$1:$1,0))</f>
        <v>Yes</v>
      </c>
      <c r="H2393">
        <v>16</v>
      </c>
      <c r="I2393" t="str">
        <f>VLOOKUP($H2393,Neighborhoods!$A:$C,2,0)</f>
        <v>Manhattan</v>
      </c>
      <c r="J2393" t="str">
        <f>VLOOKUP($H2393,Neighborhoods!$A:$C,3,0)</f>
        <v>Harlem</v>
      </c>
      <c r="K2393" t="s">
        <v>1</v>
      </c>
      <c r="L2393" t="str">
        <f t="shared" si="148"/>
        <v>Yes</v>
      </c>
      <c r="M2393">
        <v>2</v>
      </c>
      <c r="N2393" t="str" cm="1">
        <f t="array" ref="N2393">_xlfn.IFS(M2393&lt;=2,"Small",M2393&lt;=5,"Medium",M2393&gt;5,"Large")</f>
        <v>Small</v>
      </c>
      <c r="O2393" s="50">
        <v>68</v>
      </c>
      <c r="P2393" s="67">
        <f t="shared" si="149"/>
        <v>0.03</v>
      </c>
      <c r="Q2393" s="52">
        <v>4.99</v>
      </c>
      <c r="R2393" s="52" t="str" cm="1">
        <f t="array" ref="R2393">_xlfn.IFS(ROUND(Q2393,0)=5,"Excellent",ROUND(Q2393,0)=4,"Good",ROUND(Q2393,0)=3,"Ok",ROUND(Q2393,0)&lt;3,"Bad")</f>
        <v>Excellent</v>
      </c>
      <c r="S2393">
        <v>159</v>
      </c>
      <c r="T2393" t="str">
        <f t="shared" si="150"/>
        <v>Yes</v>
      </c>
      <c r="U2393" s="65">
        <v>42712</v>
      </c>
      <c r="V2393" s="65">
        <v>43901</v>
      </c>
      <c r="W2393">
        <v>239</v>
      </c>
      <c r="X2393" t="str">
        <f t="shared" si="151"/>
        <v>Active</v>
      </c>
      <c r="Y2393" t="s">
        <v>15616</v>
      </c>
    </row>
    <row r="2394" spans="1:25" x14ac:dyDescent="0.25">
      <c r="A2394">
        <v>2393</v>
      </c>
      <c r="B2394" t="s">
        <v>1763</v>
      </c>
      <c r="C2394">
        <v>2992</v>
      </c>
      <c r="D2394" t="str">
        <f>VLOOKUP($C2394,Hosts!$A:$O,10,0)</f>
        <v>New York</v>
      </c>
      <c r="E2394" s="67">
        <f>INDEX(Hosts!$A:$O,MATCH(Places!$C2394,Hosts!$A:$A,0),MATCH(Places!E$1,Hosts!$1:$1,0))</f>
        <v>0.96</v>
      </c>
      <c r="F2394" s="67">
        <f>INDEX(Hosts!$A:$O,MATCH(Places!$C2394,Hosts!$A:$A,0),MATCH(Places!F$1,Hosts!$1:$1,0))</f>
        <v>0.65</v>
      </c>
      <c r="G2394" s="67" t="str">
        <f>INDEX(Hosts!$A:$O,MATCH(Places!$C2394,Hosts!$A:$A,0),MATCH(Places!G$1,Hosts!$1:$1,0))</f>
        <v>No</v>
      </c>
      <c r="H2394">
        <v>18</v>
      </c>
      <c r="I2394" t="str">
        <f>VLOOKUP($H2394,Neighborhoods!$A:$C,2,0)</f>
        <v>Manhattan</v>
      </c>
      <c r="J2394" t="str">
        <f>VLOOKUP($H2394,Neighborhoods!$A:$C,3,0)</f>
        <v>Midtown</v>
      </c>
      <c r="K2394" t="s">
        <v>11822</v>
      </c>
      <c r="L2394" t="str">
        <f t="shared" si="148"/>
        <v>No</v>
      </c>
      <c r="M2394">
        <v>2</v>
      </c>
      <c r="N2394" t="str" cm="1">
        <f t="array" ref="N2394">_xlfn.IFS(M2394&lt;=2,"Small",M2394&lt;=5,"Medium",M2394&gt;5,"Large")</f>
        <v>Small</v>
      </c>
      <c r="O2394" s="50">
        <v>1200</v>
      </c>
      <c r="P2394" s="67">
        <f t="shared" si="149"/>
        <v>7.0000000000000007E-2</v>
      </c>
      <c r="Q2394" s="52">
        <v>4.91</v>
      </c>
      <c r="R2394" s="52" t="str" cm="1">
        <f t="array" ref="R2394">_xlfn.IFS(ROUND(Q2394,0)=5,"Excellent",ROUND(Q2394,0)=4,"Good",ROUND(Q2394,0)=3,"Ok",ROUND(Q2394,0)&lt;3,"Bad")</f>
        <v>Excellent</v>
      </c>
      <c r="S2394">
        <v>58</v>
      </c>
      <c r="T2394" t="str">
        <f t="shared" si="150"/>
        <v>No</v>
      </c>
      <c r="U2394" s="65">
        <v>42995</v>
      </c>
      <c r="V2394" s="65">
        <v>44051</v>
      </c>
      <c r="W2394">
        <v>361</v>
      </c>
      <c r="X2394" t="str">
        <f t="shared" si="151"/>
        <v>Active</v>
      </c>
      <c r="Y2394" t="s">
        <v>15615</v>
      </c>
    </row>
    <row r="2395" spans="1:25" x14ac:dyDescent="0.25">
      <c r="A2395">
        <v>2394</v>
      </c>
      <c r="B2395" t="s">
        <v>1764</v>
      </c>
      <c r="C2395">
        <v>413</v>
      </c>
      <c r="D2395" t="str">
        <f>VLOOKUP($C2395,Hosts!$A:$O,10,0)</f>
        <v>New York</v>
      </c>
      <c r="E2395" s="67">
        <f>INDEX(Hosts!$A:$O,MATCH(Places!$C2395,Hosts!$A:$A,0),MATCH(Places!E$1,Hosts!$1:$1,0))</f>
        <v>1</v>
      </c>
      <c r="F2395" s="67">
        <f>INDEX(Hosts!$A:$O,MATCH(Places!$C2395,Hosts!$A:$A,0),MATCH(Places!F$1,Hosts!$1:$1,0))</f>
        <v>0.99</v>
      </c>
      <c r="G2395" s="67" t="str">
        <f>INDEX(Hosts!$A:$O,MATCH(Places!$C2395,Hosts!$A:$A,0),MATCH(Places!G$1,Hosts!$1:$1,0))</f>
        <v>No</v>
      </c>
      <c r="H2395">
        <v>12</v>
      </c>
      <c r="I2395" t="str">
        <f>VLOOKUP($H2395,Neighborhoods!$A:$C,2,0)</f>
        <v>Brooklyn</v>
      </c>
      <c r="J2395" t="str">
        <f>VLOOKUP($H2395,Neighborhoods!$A:$C,3,0)</f>
        <v>Williamsburg</v>
      </c>
      <c r="K2395" t="s">
        <v>1</v>
      </c>
      <c r="L2395" t="str">
        <f t="shared" si="148"/>
        <v>Yes</v>
      </c>
      <c r="M2395">
        <v>2</v>
      </c>
      <c r="N2395" t="str" cm="1">
        <f t="array" ref="N2395">_xlfn.IFS(M2395&lt;=2,"Small",M2395&lt;=5,"Medium",M2395&gt;5,"Large")</f>
        <v>Small</v>
      </c>
      <c r="O2395" s="50">
        <v>47</v>
      </c>
      <c r="P2395" s="67">
        <f t="shared" si="149"/>
        <v>0.03</v>
      </c>
      <c r="Q2395" s="52">
        <v>4.8899999999999997</v>
      </c>
      <c r="R2395" s="52" t="str" cm="1">
        <f t="array" ref="R2395">_xlfn.IFS(ROUND(Q2395,0)=5,"Excellent",ROUND(Q2395,0)=4,"Good",ROUND(Q2395,0)=3,"Ok",ROUND(Q2395,0)&lt;3,"Bad")</f>
        <v>Excellent</v>
      </c>
      <c r="S2395">
        <v>295</v>
      </c>
      <c r="T2395" t="str">
        <f t="shared" si="150"/>
        <v>Yes</v>
      </c>
      <c r="U2395" s="65">
        <v>42707</v>
      </c>
      <c r="V2395" s="65">
        <v>44036</v>
      </c>
      <c r="W2395">
        <v>363</v>
      </c>
      <c r="X2395" t="str">
        <f t="shared" si="151"/>
        <v>Active</v>
      </c>
      <c r="Y2395" t="s">
        <v>15616</v>
      </c>
    </row>
    <row r="2396" spans="1:25" x14ac:dyDescent="0.25">
      <c r="A2396">
        <v>2395</v>
      </c>
      <c r="B2396" t="s">
        <v>15435</v>
      </c>
      <c r="C2396">
        <v>3071</v>
      </c>
      <c r="D2396" t="str">
        <f>VLOOKUP($C2396,Hosts!$A:$O,10,0)</f>
        <v>New York</v>
      </c>
      <c r="E2396" s="67">
        <f>INDEX(Hosts!$A:$O,MATCH(Places!$C2396,Hosts!$A:$A,0),MATCH(Places!E$1,Hosts!$1:$1,0))</f>
        <v>0.93</v>
      </c>
      <c r="F2396" s="67">
        <f>INDEX(Hosts!$A:$O,MATCH(Places!$C2396,Hosts!$A:$A,0),MATCH(Places!F$1,Hosts!$1:$1,0))</f>
        <v>0.99</v>
      </c>
      <c r="G2396" s="67" t="str">
        <f>INDEX(Hosts!$A:$O,MATCH(Places!$C2396,Hosts!$A:$A,0),MATCH(Places!G$1,Hosts!$1:$1,0))</f>
        <v>No</v>
      </c>
      <c r="H2396">
        <v>24</v>
      </c>
      <c r="I2396" t="str">
        <f>VLOOKUP($H2396,Neighborhoods!$A:$C,2,0)</f>
        <v>Queens</v>
      </c>
      <c r="J2396" t="str">
        <f>VLOOKUP($H2396,Neighborhoods!$A:$C,3,0)</f>
        <v>Long Island City</v>
      </c>
      <c r="K2396" t="s">
        <v>1</v>
      </c>
      <c r="L2396" t="str">
        <f t="shared" si="148"/>
        <v>Yes</v>
      </c>
      <c r="M2396">
        <v>2</v>
      </c>
      <c r="N2396" t="str" cm="1">
        <f t="array" ref="N2396">_xlfn.IFS(M2396&lt;=2,"Small",M2396&lt;=5,"Medium",M2396&gt;5,"Large")</f>
        <v>Small</v>
      </c>
      <c r="O2396" s="50">
        <v>65</v>
      </c>
      <c r="P2396" s="67">
        <f t="shared" si="149"/>
        <v>0.03</v>
      </c>
      <c r="Q2396" s="52">
        <v>4.51</v>
      </c>
      <c r="R2396" s="52" t="str" cm="1">
        <f t="array" ref="R2396">_xlfn.IFS(ROUND(Q2396,0)=5,"Excellent",ROUND(Q2396,0)=4,"Good",ROUND(Q2396,0)=3,"Ok",ROUND(Q2396,0)&lt;3,"Bad")</f>
        <v>Excellent</v>
      </c>
      <c r="S2396">
        <v>100</v>
      </c>
      <c r="T2396" t="str">
        <f t="shared" si="150"/>
        <v>No</v>
      </c>
      <c r="U2396" s="65">
        <v>42712</v>
      </c>
      <c r="V2396" s="65">
        <v>44036</v>
      </c>
      <c r="W2396">
        <v>15</v>
      </c>
      <c r="X2396" t="str">
        <f t="shared" si="151"/>
        <v>Active</v>
      </c>
      <c r="Y2396" t="s">
        <v>15616</v>
      </c>
    </row>
    <row r="2397" spans="1:25" x14ac:dyDescent="0.25">
      <c r="A2397">
        <v>2396</v>
      </c>
      <c r="B2397" t="s">
        <v>14134</v>
      </c>
      <c r="C2397">
        <v>3071</v>
      </c>
      <c r="D2397" t="str">
        <f>VLOOKUP($C2397,Hosts!$A:$O,10,0)</f>
        <v>New York</v>
      </c>
      <c r="E2397" s="67">
        <f>INDEX(Hosts!$A:$O,MATCH(Places!$C2397,Hosts!$A:$A,0),MATCH(Places!E$1,Hosts!$1:$1,0))</f>
        <v>0.93</v>
      </c>
      <c r="F2397" s="67">
        <f>INDEX(Hosts!$A:$O,MATCH(Places!$C2397,Hosts!$A:$A,0),MATCH(Places!F$1,Hosts!$1:$1,0))</f>
        <v>0.99</v>
      </c>
      <c r="G2397" s="67" t="str">
        <f>INDEX(Hosts!$A:$O,MATCH(Places!$C2397,Hosts!$A:$A,0),MATCH(Places!G$1,Hosts!$1:$1,0))</f>
        <v>No</v>
      </c>
      <c r="H2397">
        <v>21</v>
      </c>
      <c r="I2397" t="str">
        <f>VLOOKUP($H2397,Neighborhoods!$A:$C,2,0)</f>
        <v>Queens</v>
      </c>
      <c r="J2397" t="str">
        <f>VLOOKUP($H2397,Neighborhoods!$A:$C,3,0)</f>
        <v>Astoria</v>
      </c>
      <c r="K2397" t="s">
        <v>1</v>
      </c>
      <c r="L2397" t="str">
        <f t="shared" si="148"/>
        <v>Yes</v>
      </c>
      <c r="M2397">
        <v>2</v>
      </c>
      <c r="N2397" t="str" cm="1">
        <f t="array" ref="N2397">_xlfn.IFS(M2397&lt;=2,"Small",M2397&lt;=5,"Medium",M2397&gt;5,"Large")</f>
        <v>Small</v>
      </c>
      <c r="O2397" s="50">
        <v>65</v>
      </c>
      <c r="P2397" s="67">
        <f t="shared" si="149"/>
        <v>0.03</v>
      </c>
      <c r="Q2397" s="52">
        <v>4.43</v>
      </c>
      <c r="R2397" s="52" t="str" cm="1">
        <f t="array" ref="R2397">_xlfn.IFS(ROUND(Q2397,0)=5,"Excellent",ROUND(Q2397,0)=4,"Good",ROUND(Q2397,0)=3,"Ok",ROUND(Q2397,0)&lt;3,"Bad")</f>
        <v>Good</v>
      </c>
      <c r="S2397">
        <v>79</v>
      </c>
      <c r="T2397" t="str">
        <f t="shared" si="150"/>
        <v>No</v>
      </c>
      <c r="U2397" s="65">
        <v>42708</v>
      </c>
      <c r="V2397" s="65">
        <v>44030</v>
      </c>
      <c r="W2397">
        <v>15</v>
      </c>
      <c r="X2397" t="str">
        <f t="shared" si="151"/>
        <v>Active</v>
      </c>
      <c r="Y2397" t="s">
        <v>15616</v>
      </c>
    </row>
    <row r="2398" spans="1:25" x14ac:dyDescent="0.25">
      <c r="A2398">
        <v>2397</v>
      </c>
      <c r="B2398" t="s">
        <v>1765</v>
      </c>
      <c r="C2398">
        <v>2229</v>
      </c>
      <c r="D2398" t="str">
        <f>VLOOKUP($C2398,Hosts!$A:$O,10,0)</f>
        <v>New York</v>
      </c>
      <c r="E2398" s="67">
        <f>INDEX(Hosts!$A:$O,MATCH(Places!$C2398,Hosts!$A:$A,0),MATCH(Places!E$1,Hosts!$1:$1,0))</f>
        <v>0.93</v>
      </c>
      <c r="F2398" s="67">
        <f>INDEX(Hosts!$A:$O,MATCH(Places!$C2398,Hosts!$A:$A,0),MATCH(Places!F$1,Hosts!$1:$1,0))</f>
        <v>0.99</v>
      </c>
      <c r="G2398" s="67" t="str">
        <f>INDEX(Hosts!$A:$O,MATCH(Places!$C2398,Hosts!$A:$A,0),MATCH(Places!G$1,Hosts!$1:$1,0))</f>
        <v>No</v>
      </c>
      <c r="H2398">
        <v>13</v>
      </c>
      <c r="I2398" t="str">
        <f>VLOOKUP($H2398,Neighborhoods!$A:$C,2,0)</f>
        <v>Manhattan</v>
      </c>
      <c r="J2398" t="str">
        <f>VLOOKUP($H2398,Neighborhoods!$A:$C,3,0)</f>
        <v>Chelsea</v>
      </c>
      <c r="K2398" t="s">
        <v>11822</v>
      </c>
      <c r="L2398" t="str">
        <f t="shared" si="148"/>
        <v>No</v>
      </c>
      <c r="M2398">
        <v>6</v>
      </c>
      <c r="N2398" t="str" cm="1">
        <f t="array" ref="N2398">_xlfn.IFS(M2398&lt;=2,"Small",M2398&lt;=5,"Medium",M2398&gt;5,"Large")</f>
        <v>Large</v>
      </c>
      <c r="O2398" s="50">
        <v>120</v>
      </c>
      <c r="P2398" s="67">
        <f t="shared" si="149"/>
        <v>0.03</v>
      </c>
      <c r="Q2398" s="52">
        <v>4.7300000000000004</v>
      </c>
      <c r="R2398" s="52" t="str" cm="1">
        <f t="array" ref="R2398">_xlfn.IFS(ROUND(Q2398,0)=5,"Excellent",ROUND(Q2398,0)=4,"Good",ROUND(Q2398,0)=3,"Ok",ROUND(Q2398,0)&lt;3,"Bad")</f>
        <v>Excellent</v>
      </c>
      <c r="S2398">
        <v>162</v>
      </c>
      <c r="T2398" t="str">
        <f t="shared" si="150"/>
        <v>No</v>
      </c>
      <c r="U2398" s="65">
        <v>42711</v>
      </c>
      <c r="V2398" s="65">
        <v>44012</v>
      </c>
      <c r="W2398">
        <v>352</v>
      </c>
      <c r="X2398" t="str">
        <f t="shared" si="151"/>
        <v>Active</v>
      </c>
      <c r="Y2398" t="s">
        <v>15615</v>
      </c>
    </row>
    <row r="2399" spans="1:25" x14ac:dyDescent="0.25">
      <c r="A2399">
        <v>2398</v>
      </c>
      <c r="B2399" t="s">
        <v>1766</v>
      </c>
      <c r="C2399">
        <v>2403</v>
      </c>
      <c r="D2399" t="str">
        <f>VLOOKUP($C2399,Hosts!$A:$O,10,0)</f>
        <v>New York</v>
      </c>
      <c r="E2399" s="67">
        <f>INDEX(Hosts!$A:$O,MATCH(Places!$C2399,Hosts!$A:$A,0),MATCH(Places!E$1,Hosts!$1:$1,0))</f>
        <v>1</v>
      </c>
      <c r="F2399" s="67">
        <f>INDEX(Hosts!$A:$O,MATCH(Places!$C2399,Hosts!$A:$A,0),MATCH(Places!F$1,Hosts!$1:$1,0))</f>
        <v>0.67</v>
      </c>
      <c r="G2399" s="67" t="str">
        <f>INDEX(Hosts!$A:$O,MATCH(Places!$C2399,Hosts!$A:$A,0),MATCH(Places!G$1,Hosts!$1:$1,0))</f>
        <v>Yes</v>
      </c>
      <c r="H2399">
        <v>7</v>
      </c>
      <c r="I2399" t="str">
        <f>VLOOKUP($H2399,Neighborhoods!$A:$C,2,0)</f>
        <v>Brooklyn</v>
      </c>
      <c r="J2399" t="str">
        <f>VLOOKUP($H2399,Neighborhoods!$A:$C,3,0)</f>
        <v>Bedford-Stuyvesant</v>
      </c>
      <c r="K2399" t="s">
        <v>1</v>
      </c>
      <c r="L2399" t="str">
        <f t="shared" si="148"/>
        <v>Yes</v>
      </c>
      <c r="M2399">
        <v>1</v>
      </c>
      <c r="N2399" t="str" cm="1">
        <f t="array" ref="N2399">_xlfn.IFS(M2399&lt;=2,"Small",M2399&lt;=5,"Medium",M2399&gt;5,"Large")</f>
        <v>Small</v>
      </c>
      <c r="O2399" s="50">
        <v>50</v>
      </c>
      <c r="P2399" s="67">
        <f t="shared" si="149"/>
        <v>0.03</v>
      </c>
      <c r="Q2399" s="52">
        <v>5</v>
      </c>
      <c r="R2399" s="52" t="str" cm="1">
        <f t="array" ref="R2399">_xlfn.IFS(ROUND(Q2399,0)=5,"Excellent",ROUND(Q2399,0)=4,"Good",ROUND(Q2399,0)=3,"Ok",ROUND(Q2399,0)&lt;3,"Bad")</f>
        <v>Excellent</v>
      </c>
      <c r="S2399">
        <v>16</v>
      </c>
      <c r="T2399" t="str">
        <f t="shared" si="150"/>
        <v>No</v>
      </c>
      <c r="U2399" s="65">
        <v>42721</v>
      </c>
      <c r="V2399" s="65">
        <v>44044</v>
      </c>
      <c r="W2399">
        <v>91</v>
      </c>
      <c r="X2399" t="str">
        <f t="shared" si="151"/>
        <v>Active</v>
      </c>
      <c r="Y2399" t="s">
        <v>15615</v>
      </c>
    </row>
    <row r="2400" spans="1:25" x14ac:dyDescent="0.25">
      <c r="A2400">
        <v>2399</v>
      </c>
      <c r="B2400" t="s">
        <v>14692</v>
      </c>
      <c r="C2400">
        <v>61</v>
      </c>
      <c r="D2400" t="str">
        <f>VLOOKUP($C2400,Hosts!$A:$O,10,0)</f>
        <v>New York</v>
      </c>
      <c r="E2400" s="67">
        <f>INDEX(Hosts!$A:$O,MATCH(Places!$C2400,Hosts!$A:$A,0),MATCH(Places!E$1,Hosts!$1:$1,0))</f>
        <v>1</v>
      </c>
      <c r="F2400" s="67">
        <f>INDEX(Hosts!$A:$O,MATCH(Places!$C2400,Hosts!$A:$A,0),MATCH(Places!F$1,Hosts!$1:$1,0))</f>
        <v>0.83</v>
      </c>
      <c r="G2400" s="67" t="str">
        <f>INDEX(Hosts!$A:$O,MATCH(Places!$C2400,Hosts!$A:$A,0),MATCH(Places!G$1,Hosts!$1:$1,0))</f>
        <v>Yes</v>
      </c>
      <c r="H2400">
        <v>7</v>
      </c>
      <c r="I2400" t="str">
        <f>VLOOKUP($H2400,Neighborhoods!$A:$C,2,0)</f>
        <v>Brooklyn</v>
      </c>
      <c r="J2400" t="str">
        <f>VLOOKUP($H2400,Neighborhoods!$A:$C,3,0)</f>
        <v>Bedford-Stuyvesant</v>
      </c>
      <c r="K2400" t="s">
        <v>11822</v>
      </c>
      <c r="L2400" t="str">
        <f t="shared" si="148"/>
        <v>No</v>
      </c>
      <c r="M2400">
        <v>2</v>
      </c>
      <c r="N2400" t="str" cm="1">
        <f t="array" ref="N2400">_xlfn.IFS(M2400&lt;=2,"Small",M2400&lt;=5,"Medium",M2400&gt;5,"Large")</f>
        <v>Small</v>
      </c>
      <c r="O2400" s="50">
        <v>99</v>
      </c>
      <c r="P2400" s="67">
        <f t="shared" si="149"/>
        <v>0.03</v>
      </c>
      <c r="Q2400" s="52">
        <v>4.75</v>
      </c>
      <c r="R2400" s="52" t="str" cm="1">
        <f t="array" ref="R2400">_xlfn.IFS(ROUND(Q2400,0)=5,"Excellent",ROUND(Q2400,0)=4,"Good",ROUND(Q2400,0)=3,"Ok",ROUND(Q2400,0)&lt;3,"Bad")</f>
        <v>Excellent</v>
      </c>
      <c r="S2400">
        <v>71</v>
      </c>
      <c r="T2400" t="str">
        <f t="shared" si="150"/>
        <v>No</v>
      </c>
      <c r="U2400" s="65">
        <v>43163</v>
      </c>
      <c r="V2400" s="65">
        <v>43890</v>
      </c>
      <c r="W2400">
        <v>29</v>
      </c>
      <c r="X2400" t="str">
        <f t="shared" si="151"/>
        <v>Active</v>
      </c>
      <c r="Y2400" t="s">
        <v>15615</v>
      </c>
    </row>
    <row r="2401" spans="1:25" x14ac:dyDescent="0.25">
      <c r="A2401">
        <v>2400</v>
      </c>
      <c r="B2401" t="s">
        <v>13469</v>
      </c>
      <c r="C2401">
        <v>3071</v>
      </c>
      <c r="D2401" t="str">
        <f>VLOOKUP($C2401,Hosts!$A:$O,10,0)</f>
        <v>New York</v>
      </c>
      <c r="E2401" s="67">
        <f>INDEX(Hosts!$A:$O,MATCH(Places!$C2401,Hosts!$A:$A,0),MATCH(Places!E$1,Hosts!$1:$1,0))</f>
        <v>0.93</v>
      </c>
      <c r="F2401" s="67">
        <f>INDEX(Hosts!$A:$O,MATCH(Places!$C2401,Hosts!$A:$A,0),MATCH(Places!F$1,Hosts!$1:$1,0))</f>
        <v>0.99</v>
      </c>
      <c r="G2401" s="67" t="str">
        <f>INDEX(Hosts!$A:$O,MATCH(Places!$C2401,Hosts!$A:$A,0),MATCH(Places!G$1,Hosts!$1:$1,0))</f>
        <v>No</v>
      </c>
      <c r="H2401">
        <v>21</v>
      </c>
      <c r="I2401" t="str">
        <f>VLOOKUP($H2401,Neighborhoods!$A:$C,2,0)</f>
        <v>Queens</v>
      </c>
      <c r="J2401" t="str">
        <f>VLOOKUP($H2401,Neighborhoods!$A:$C,3,0)</f>
        <v>Astoria</v>
      </c>
      <c r="K2401" t="s">
        <v>1</v>
      </c>
      <c r="L2401" t="str">
        <f t="shared" si="148"/>
        <v>Yes</v>
      </c>
      <c r="M2401">
        <v>2</v>
      </c>
      <c r="N2401" t="str" cm="1">
        <f t="array" ref="N2401">_xlfn.IFS(M2401&lt;=2,"Small",M2401&lt;=5,"Medium",M2401&gt;5,"Large")</f>
        <v>Small</v>
      </c>
      <c r="O2401" s="50">
        <v>68</v>
      </c>
      <c r="P2401" s="67">
        <f t="shared" si="149"/>
        <v>0.03</v>
      </c>
      <c r="Q2401" s="52">
        <v>4.66</v>
      </c>
      <c r="R2401" s="52" t="str" cm="1">
        <f t="array" ref="R2401">_xlfn.IFS(ROUND(Q2401,0)=5,"Excellent",ROUND(Q2401,0)=4,"Good",ROUND(Q2401,0)=3,"Ok",ROUND(Q2401,0)&lt;3,"Bad")</f>
        <v>Excellent</v>
      </c>
      <c r="S2401">
        <v>132</v>
      </c>
      <c r="T2401" t="str">
        <f t="shared" si="150"/>
        <v>No</v>
      </c>
      <c r="U2401" s="65">
        <v>42710</v>
      </c>
      <c r="V2401" s="65">
        <v>44028</v>
      </c>
      <c r="W2401">
        <v>14</v>
      </c>
      <c r="X2401" t="str">
        <f t="shared" si="151"/>
        <v>Active</v>
      </c>
      <c r="Y2401" t="s">
        <v>15616</v>
      </c>
    </row>
    <row r="2402" spans="1:25" x14ac:dyDescent="0.25">
      <c r="A2402">
        <v>2401</v>
      </c>
      <c r="B2402" t="s">
        <v>1767</v>
      </c>
      <c r="C2402">
        <v>2686</v>
      </c>
      <c r="D2402" t="str">
        <f>VLOOKUP($C2402,Hosts!$A:$O,10,0)</f>
        <v>New York</v>
      </c>
      <c r="E2402" s="67">
        <f>INDEX(Hosts!$A:$O,MATCH(Places!$C2402,Hosts!$A:$A,0),MATCH(Places!E$1,Hosts!$1:$1,0))</f>
        <v>1</v>
      </c>
      <c r="F2402" s="67">
        <f>INDEX(Hosts!$A:$O,MATCH(Places!$C2402,Hosts!$A:$A,0),MATCH(Places!F$1,Hosts!$1:$1,0))</f>
        <v>0.68</v>
      </c>
      <c r="G2402" s="67" t="str">
        <f>INDEX(Hosts!$A:$O,MATCH(Places!$C2402,Hosts!$A:$A,0),MATCH(Places!G$1,Hosts!$1:$1,0))</f>
        <v>No</v>
      </c>
      <c r="H2402">
        <v>12</v>
      </c>
      <c r="I2402" t="str">
        <f>VLOOKUP($H2402,Neighborhoods!$A:$C,2,0)</f>
        <v>Brooklyn</v>
      </c>
      <c r="J2402" t="str">
        <f>VLOOKUP($H2402,Neighborhoods!$A:$C,3,0)</f>
        <v>Williamsburg</v>
      </c>
      <c r="K2402" t="s">
        <v>11822</v>
      </c>
      <c r="L2402" t="str">
        <f t="shared" si="148"/>
        <v>No</v>
      </c>
      <c r="M2402">
        <v>3</v>
      </c>
      <c r="N2402" t="str" cm="1">
        <f t="array" ref="N2402">_xlfn.IFS(M2402&lt;=2,"Small",M2402&lt;=5,"Medium",M2402&gt;5,"Large")</f>
        <v>Medium</v>
      </c>
      <c r="O2402" s="50">
        <v>138</v>
      </c>
      <c r="P2402" s="67">
        <f t="shared" si="149"/>
        <v>0.03</v>
      </c>
      <c r="Q2402" s="52">
        <v>5</v>
      </c>
      <c r="R2402" s="52" t="str" cm="1">
        <f t="array" ref="R2402">_xlfn.IFS(ROUND(Q2402,0)=5,"Excellent",ROUND(Q2402,0)=4,"Good",ROUND(Q2402,0)=3,"Ok",ROUND(Q2402,0)&lt;3,"Bad")</f>
        <v>Excellent</v>
      </c>
      <c r="S2402">
        <v>38</v>
      </c>
      <c r="T2402" t="str">
        <f t="shared" si="150"/>
        <v>No</v>
      </c>
      <c r="U2402" s="65">
        <v>42715</v>
      </c>
      <c r="V2402" s="65">
        <v>43912</v>
      </c>
      <c r="W2402">
        <v>78</v>
      </c>
      <c r="X2402" t="str">
        <f t="shared" si="151"/>
        <v>Active</v>
      </c>
      <c r="Y2402" t="s">
        <v>15615</v>
      </c>
    </row>
    <row r="2403" spans="1:25" x14ac:dyDescent="0.25">
      <c r="A2403">
        <v>2402</v>
      </c>
      <c r="B2403" t="s">
        <v>13608</v>
      </c>
      <c r="C2403">
        <v>1591</v>
      </c>
      <c r="D2403" t="str">
        <f>VLOOKUP($C2403,Hosts!$A:$O,10,0)</f>
        <v>New York</v>
      </c>
      <c r="E2403" s="67">
        <f>INDEX(Hosts!$A:$O,MATCH(Places!$C2403,Hosts!$A:$A,0),MATCH(Places!E$1,Hosts!$1:$1,0))</f>
        <v>0</v>
      </c>
      <c r="F2403" s="67">
        <f>INDEX(Hosts!$A:$O,MATCH(Places!$C2403,Hosts!$A:$A,0),MATCH(Places!F$1,Hosts!$1:$1,0))</f>
        <v>0.32</v>
      </c>
      <c r="G2403" s="67" t="str">
        <f>INDEX(Hosts!$A:$O,MATCH(Places!$C2403,Hosts!$A:$A,0),MATCH(Places!G$1,Hosts!$1:$1,0))</f>
        <v>No</v>
      </c>
      <c r="H2403">
        <v>20</v>
      </c>
      <c r="I2403" t="str">
        <f>VLOOKUP($H2403,Neighborhoods!$A:$C,2,0)</f>
        <v>Manhattan</v>
      </c>
      <c r="J2403" t="str">
        <f>VLOOKUP($H2403,Neighborhoods!$A:$C,3,0)</f>
        <v>Upper West Side</v>
      </c>
      <c r="K2403" t="s">
        <v>11822</v>
      </c>
      <c r="L2403" t="str">
        <f t="shared" si="148"/>
        <v>No</v>
      </c>
      <c r="M2403">
        <v>3</v>
      </c>
      <c r="N2403" t="str" cm="1">
        <f t="array" ref="N2403">_xlfn.IFS(M2403&lt;=2,"Small",M2403&lt;=5,"Medium",M2403&gt;5,"Large")</f>
        <v>Medium</v>
      </c>
      <c r="O2403" s="50">
        <v>153</v>
      </c>
      <c r="P2403" s="67">
        <f t="shared" si="149"/>
        <v>0.03</v>
      </c>
      <c r="Q2403" s="52">
        <v>4.66</v>
      </c>
      <c r="R2403" s="52" t="str" cm="1">
        <f t="array" ref="R2403">_xlfn.IFS(ROUND(Q2403,0)=5,"Excellent",ROUND(Q2403,0)=4,"Good",ROUND(Q2403,0)=3,"Ok",ROUND(Q2403,0)&lt;3,"Bad")</f>
        <v>Excellent</v>
      </c>
      <c r="S2403">
        <v>50</v>
      </c>
      <c r="T2403" t="str">
        <f t="shared" si="150"/>
        <v>No</v>
      </c>
      <c r="U2403" s="65">
        <v>42832</v>
      </c>
      <c r="V2403" s="65">
        <v>43884</v>
      </c>
      <c r="W2403">
        <v>169</v>
      </c>
      <c r="X2403" t="str">
        <f t="shared" si="151"/>
        <v>Active</v>
      </c>
      <c r="Y2403" t="s">
        <v>15615</v>
      </c>
    </row>
    <row r="2404" spans="1:25" x14ac:dyDescent="0.25">
      <c r="A2404">
        <v>2403</v>
      </c>
      <c r="B2404" t="s">
        <v>13150</v>
      </c>
      <c r="C2404">
        <v>379</v>
      </c>
      <c r="D2404" t="str">
        <f>VLOOKUP($C2404,Hosts!$A:$O,10,0)</f>
        <v>New York</v>
      </c>
      <c r="E2404" s="67">
        <f>INDEX(Hosts!$A:$O,MATCH(Places!$C2404,Hosts!$A:$A,0),MATCH(Places!E$1,Hosts!$1:$1,0))</f>
        <v>0.86</v>
      </c>
      <c r="F2404" s="67">
        <f>INDEX(Hosts!$A:$O,MATCH(Places!$C2404,Hosts!$A:$A,0),MATCH(Places!F$1,Hosts!$1:$1,0))</f>
        <v>0.96</v>
      </c>
      <c r="G2404" s="67" t="str">
        <f>INDEX(Hosts!$A:$O,MATCH(Places!$C2404,Hosts!$A:$A,0),MATCH(Places!G$1,Hosts!$1:$1,0))</f>
        <v>Yes</v>
      </c>
      <c r="H2404">
        <v>9</v>
      </c>
      <c r="I2404" t="str">
        <f>VLOOKUP($H2404,Neighborhoods!$A:$C,2,0)</f>
        <v>Brooklyn</v>
      </c>
      <c r="J2404" t="str">
        <f>VLOOKUP($H2404,Neighborhoods!$A:$C,3,0)</f>
        <v>Crown Heights</v>
      </c>
      <c r="K2404" t="s">
        <v>11822</v>
      </c>
      <c r="L2404" t="str">
        <f t="shared" si="148"/>
        <v>No</v>
      </c>
      <c r="M2404">
        <v>3</v>
      </c>
      <c r="N2404" t="str" cm="1">
        <f t="array" ref="N2404">_xlfn.IFS(M2404&lt;=2,"Small",M2404&lt;=5,"Medium",M2404&gt;5,"Large")</f>
        <v>Medium</v>
      </c>
      <c r="O2404" s="50">
        <v>135</v>
      </c>
      <c r="P2404" s="67">
        <f t="shared" si="149"/>
        <v>0.03</v>
      </c>
      <c r="Q2404" s="52">
        <v>4.9000000000000004</v>
      </c>
      <c r="R2404" s="52" t="str" cm="1">
        <f t="array" ref="R2404">_xlfn.IFS(ROUND(Q2404,0)=5,"Excellent",ROUND(Q2404,0)=4,"Good",ROUND(Q2404,0)=3,"Ok",ROUND(Q2404,0)&lt;3,"Bad")</f>
        <v>Excellent</v>
      </c>
      <c r="S2404">
        <v>104</v>
      </c>
      <c r="T2404" t="str">
        <f t="shared" si="150"/>
        <v>Yes</v>
      </c>
      <c r="U2404" s="65">
        <v>42789</v>
      </c>
      <c r="V2404" s="65">
        <v>44010</v>
      </c>
      <c r="W2404">
        <v>178</v>
      </c>
      <c r="X2404" t="str">
        <f t="shared" si="151"/>
        <v>Active</v>
      </c>
      <c r="Y2404" t="s">
        <v>15615</v>
      </c>
    </row>
    <row r="2405" spans="1:25" x14ac:dyDescent="0.25">
      <c r="A2405">
        <v>2404</v>
      </c>
      <c r="B2405" t="s">
        <v>13817</v>
      </c>
      <c r="C2405">
        <v>3079</v>
      </c>
      <c r="D2405" t="str">
        <f>VLOOKUP($C2405,Hosts!$A:$O,10,0)</f>
        <v>New York</v>
      </c>
      <c r="E2405" s="67">
        <f>INDEX(Hosts!$A:$O,MATCH(Places!$C2405,Hosts!$A:$A,0),MATCH(Places!E$1,Hosts!$1:$1,0))</f>
        <v>0.67</v>
      </c>
      <c r="F2405" s="67">
        <f>INDEX(Hosts!$A:$O,MATCH(Places!$C2405,Hosts!$A:$A,0),MATCH(Places!F$1,Hosts!$1:$1,0))</f>
        <v>0.56000000000000005</v>
      </c>
      <c r="G2405" s="67" t="str">
        <f>INDEX(Hosts!$A:$O,MATCH(Places!$C2405,Hosts!$A:$A,0),MATCH(Places!G$1,Hosts!$1:$1,0))</f>
        <v>No</v>
      </c>
      <c r="H2405">
        <v>20</v>
      </c>
      <c r="I2405" t="str">
        <f>VLOOKUP($H2405,Neighborhoods!$A:$C,2,0)</f>
        <v>Manhattan</v>
      </c>
      <c r="J2405" t="str">
        <f>VLOOKUP($H2405,Neighborhoods!$A:$C,3,0)</f>
        <v>Upper West Side</v>
      </c>
      <c r="K2405" t="s">
        <v>11822</v>
      </c>
      <c r="L2405" t="str">
        <f t="shared" si="148"/>
        <v>No</v>
      </c>
      <c r="M2405">
        <v>1</v>
      </c>
      <c r="N2405" t="str" cm="1">
        <f t="array" ref="N2405">_xlfn.IFS(M2405&lt;=2,"Small",M2405&lt;=5,"Medium",M2405&gt;5,"Large")</f>
        <v>Small</v>
      </c>
      <c r="O2405" s="50">
        <v>99</v>
      </c>
      <c r="P2405" s="67">
        <f t="shared" si="149"/>
        <v>0.03</v>
      </c>
      <c r="Q2405" s="52">
        <v>5</v>
      </c>
      <c r="R2405" s="52" t="str" cm="1">
        <f t="array" ref="R2405">_xlfn.IFS(ROUND(Q2405,0)=5,"Excellent",ROUND(Q2405,0)=4,"Good",ROUND(Q2405,0)=3,"Ok",ROUND(Q2405,0)&lt;3,"Bad")</f>
        <v>Excellent</v>
      </c>
      <c r="S2405">
        <v>8</v>
      </c>
      <c r="T2405" t="str">
        <f t="shared" si="150"/>
        <v>No</v>
      </c>
      <c r="U2405" s="65">
        <v>43274</v>
      </c>
      <c r="V2405" s="65">
        <v>43807</v>
      </c>
      <c r="W2405">
        <v>363</v>
      </c>
      <c r="X2405" t="str">
        <f t="shared" si="151"/>
        <v>Active</v>
      </c>
      <c r="Y2405" t="s">
        <v>15615</v>
      </c>
    </row>
    <row r="2406" spans="1:25" x14ac:dyDescent="0.25">
      <c r="A2406">
        <v>2405</v>
      </c>
      <c r="B2406" t="s">
        <v>1768</v>
      </c>
      <c r="C2406">
        <v>3078</v>
      </c>
      <c r="D2406" t="str">
        <f>VLOOKUP($C2406,Hosts!$A:$O,10,0)</f>
        <v>New York</v>
      </c>
      <c r="E2406" s="67">
        <f>INDEX(Hosts!$A:$O,MATCH(Places!$C2406,Hosts!$A:$A,0),MATCH(Places!E$1,Hosts!$1:$1,0))</f>
        <v>0.13</v>
      </c>
      <c r="F2406" s="67">
        <f>INDEX(Hosts!$A:$O,MATCH(Places!$C2406,Hosts!$A:$A,0),MATCH(Places!F$1,Hosts!$1:$1,0))</f>
        <v>0</v>
      </c>
      <c r="G2406" s="67" t="str">
        <f>INDEX(Hosts!$A:$O,MATCH(Places!$C2406,Hosts!$A:$A,0),MATCH(Places!G$1,Hosts!$1:$1,0))</f>
        <v>No</v>
      </c>
      <c r="H2406">
        <v>10</v>
      </c>
      <c r="I2406" t="str">
        <f>VLOOKUP($H2406,Neighborhoods!$A:$C,2,0)</f>
        <v>Brooklyn</v>
      </c>
      <c r="J2406" t="str">
        <f>VLOOKUP($H2406,Neighborhoods!$A:$C,3,0)</f>
        <v>East Flatbush</v>
      </c>
      <c r="K2406" t="s">
        <v>1</v>
      </c>
      <c r="L2406" t="str">
        <f t="shared" si="148"/>
        <v>Yes</v>
      </c>
      <c r="M2406">
        <v>2</v>
      </c>
      <c r="N2406" t="str" cm="1">
        <f t="array" ref="N2406">_xlfn.IFS(M2406&lt;=2,"Small",M2406&lt;=5,"Medium",M2406&gt;5,"Large")</f>
        <v>Small</v>
      </c>
      <c r="O2406" s="50">
        <v>49</v>
      </c>
      <c r="P2406" s="67">
        <f t="shared" si="149"/>
        <v>0.03</v>
      </c>
      <c r="Q2406" s="52">
        <v>4</v>
      </c>
      <c r="R2406" s="52" t="str" cm="1">
        <f t="array" ref="R2406">_xlfn.IFS(ROUND(Q2406,0)=5,"Excellent",ROUND(Q2406,0)=4,"Good",ROUND(Q2406,0)=3,"Ok",ROUND(Q2406,0)&lt;3,"Bad")</f>
        <v>Good</v>
      </c>
      <c r="S2406">
        <v>3</v>
      </c>
      <c r="T2406" t="str">
        <f t="shared" si="150"/>
        <v>No</v>
      </c>
      <c r="U2406" s="65">
        <v>43555</v>
      </c>
      <c r="V2406" s="65">
        <v>43661</v>
      </c>
      <c r="W2406">
        <v>90</v>
      </c>
      <c r="X2406" t="str">
        <f t="shared" si="151"/>
        <v>Active</v>
      </c>
      <c r="Y2406" t="s">
        <v>15615</v>
      </c>
    </row>
    <row r="2407" spans="1:25" x14ac:dyDescent="0.25">
      <c r="A2407">
        <v>2406</v>
      </c>
      <c r="B2407" t="s">
        <v>1769</v>
      </c>
      <c r="C2407">
        <v>2634</v>
      </c>
      <c r="D2407" t="str">
        <f>VLOOKUP($C2407,Hosts!$A:$O,10,0)</f>
        <v>New York</v>
      </c>
      <c r="E2407" s="67">
        <f>INDEX(Hosts!$A:$O,MATCH(Places!$C2407,Hosts!$A:$A,0),MATCH(Places!E$1,Hosts!$1:$1,0))</f>
        <v>1</v>
      </c>
      <c r="F2407" s="67">
        <f>INDEX(Hosts!$A:$O,MATCH(Places!$C2407,Hosts!$A:$A,0),MATCH(Places!F$1,Hosts!$1:$1,0))</f>
        <v>0</v>
      </c>
      <c r="G2407" s="67" t="str">
        <f>INDEX(Hosts!$A:$O,MATCH(Places!$C2407,Hosts!$A:$A,0),MATCH(Places!G$1,Hosts!$1:$1,0))</f>
        <v>No</v>
      </c>
      <c r="H2407">
        <v>9</v>
      </c>
      <c r="I2407" t="str">
        <f>VLOOKUP($H2407,Neighborhoods!$A:$C,2,0)</f>
        <v>Brooklyn</v>
      </c>
      <c r="J2407" t="str">
        <f>VLOOKUP($H2407,Neighborhoods!$A:$C,3,0)</f>
        <v>Crown Heights</v>
      </c>
      <c r="K2407" t="s">
        <v>11822</v>
      </c>
      <c r="L2407" t="str">
        <f t="shared" si="148"/>
        <v>No</v>
      </c>
      <c r="M2407">
        <v>8</v>
      </c>
      <c r="N2407" t="str" cm="1">
        <f t="array" ref="N2407">_xlfn.IFS(M2407&lt;=2,"Small",M2407&lt;=5,"Medium",M2407&gt;5,"Large")</f>
        <v>Large</v>
      </c>
      <c r="O2407" s="50">
        <v>300</v>
      </c>
      <c r="P2407" s="67">
        <f t="shared" si="149"/>
        <v>0.04</v>
      </c>
      <c r="Q2407" s="52">
        <v>4.91</v>
      </c>
      <c r="R2407" s="52" t="str" cm="1">
        <f t="array" ref="R2407">_xlfn.IFS(ROUND(Q2407,0)=5,"Excellent",ROUND(Q2407,0)=4,"Good",ROUND(Q2407,0)=3,"Ok",ROUND(Q2407,0)&lt;3,"Bad")</f>
        <v>Excellent</v>
      </c>
      <c r="S2407">
        <v>11</v>
      </c>
      <c r="T2407" t="str">
        <f t="shared" si="150"/>
        <v>No</v>
      </c>
      <c r="U2407" s="65">
        <v>42786</v>
      </c>
      <c r="V2407" s="65">
        <v>43467</v>
      </c>
      <c r="W2407">
        <v>44</v>
      </c>
      <c r="X2407" t="str">
        <f t="shared" si="151"/>
        <v>Active</v>
      </c>
      <c r="Y2407" t="s">
        <v>15615</v>
      </c>
    </row>
    <row r="2408" spans="1:25" x14ac:dyDescent="0.25">
      <c r="A2408">
        <v>2407</v>
      </c>
      <c r="B2408" t="s">
        <v>1770</v>
      </c>
      <c r="C2408">
        <v>3033</v>
      </c>
      <c r="D2408" t="str">
        <f>VLOOKUP($C2408,Hosts!$A:$O,10,0)</f>
        <v>New York</v>
      </c>
      <c r="E2408" s="67">
        <f>INDEX(Hosts!$A:$O,MATCH(Places!$C2408,Hosts!$A:$A,0),MATCH(Places!E$1,Hosts!$1:$1,0))</f>
        <v>1</v>
      </c>
      <c r="F2408" s="67">
        <f>INDEX(Hosts!$A:$O,MATCH(Places!$C2408,Hosts!$A:$A,0),MATCH(Places!F$1,Hosts!$1:$1,0))</f>
        <v>0.86</v>
      </c>
      <c r="G2408" s="67" t="str">
        <f>INDEX(Hosts!$A:$O,MATCH(Places!$C2408,Hosts!$A:$A,0),MATCH(Places!G$1,Hosts!$1:$1,0))</f>
        <v>No</v>
      </c>
      <c r="H2408">
        <v>7</v>
      </c>
      <c r="I2408" t="str">
        <f>VLOOKUP($H2408,Neighborhoods!$A:$C,2,0)</f>
        <v>Brooklyn</v>
      </c>
      <c r="J2408" t="str">
        <f>VLOOKUP($H2408,Neighborhoods!$A:$C,3,0)</f>
        <v>Bedford-Stuyvesant</v>
      </c>
      <c r="K2408" t="s">
        <v>11822</v>
      </c>
      <c r="L2408" t="str">
        <f t="shared" si="148"/>
        <v>No</v>
      </c>
      <c r="M2408">
        <v>6</v>
      </c>
      <c r="N2408" t="str" cm="1">
        <f t="array" ref="N2408">_xlfn.IFS(M2408&lt;=2,"Small",M2408&lt;=5,"Medium",M2408&gt;5,"Large")</f>
        <v>Large</v>
      </c>
      <c r="O2408" s="50">
        <v>101</v>
      </c>
      <c r="P2408" s="67">
        <f t="shared" si="149"/>
        <v>0.03</v>
      </c>
      <c r="Q2408" s="52">
        <v>4.46</v>
      </c>
      <c r="R2408" s="52" t="str" cm="1">
        <f t="array" ref="R2408">_xlfn.IFS(ROUND(Q2408,0)=5,"Excellent",ROUND(Q2408,0)=4,"Good",ROUND(Q2408,0)=3,"Ok",ROUND(Q2408,0)&lt;3,"Bad")</f>
        <v>Good</v>
      </c>
      <c r="S2408">
        <v>74</v>
      </c>
      <c r="T2408" t="str">
        <f t="shared" si="150"/>
        <v>No</v>
      </c>
      <c r="U2408" s="65">
        <v>42733</v>
      </c>
      <c r="V2408" s="65">
        <v>43898</v>
      </c>
      <c r="W2408">
        <v>166</v>
      </c>
      <c r="X2408" t="str">
        <f t="shared" si="151"/>
        <v>Active</v>
      </c>
      <c r="Y2408" t="s">
        <v>15615</v>
      </c>
    </row>
    <row r="2409" spans="1:25" x14ac:dyDescent="0.25">
      <c r="A2409">
        <v>2408</v>
      </c>
      <c r="B2409" t="s">
        <v>1771</v>
      </c>
      <c r="C2409">
        <v>2987</v>
      </c>
      <c r="D2409" t="str">
        <f>VLOOKUP($C2409,Hosts!$A:$O,10,0)</f>
        <v>New York</v>
      </c>
      <c r="E2409" s="67">
        <f>INDEX(Hosts!$A:$O,MATCH(Places!$C2409,Hosts!$A:$A,0),MATCH(Places!E$1,Hosts!$1:$1,0))</f>
        <v>1</v>
      </c>
      <c r="F2409" s="67">
        <f>INDEX(Hosts!$A:$O,MATCH(Places!$C2409,Hosts!$A:$A,0),MATCH(Places!F$1,Hosts!$1:$1,0))</f>
        <v>0.99</v>
      </c>
      <c r="G2409" s="67" t="str">
        <f>INDEX(Hosts!$A:$O,MATCH(Places!$C2409,Hosts!$A:$A,0),MATCH(Places!G$1,Hosts!$1:$1,0))</f>
        <v>No</v>
      </c>
      <c r="H2409">
        <v>31</v>
      </c>
      <c r="I2409" t="str">
        <f>VLOOKUP($H2409,Neighborhoods!$A:$C,2,0)</f>
        <v>Staten Island</v>
      </c>
      <c r="J2409" t="str">
        <f>VLOOKUP($H2409,Neighborhoods!$A:$C,3,0)</f>
        <v>West Brighton</v>
      </c>
      <c r="K2409" t="s">
        <v>1</v>
      </c>
      <c r="L2409" t="str">
        <f t="shared" si="148"/>
        <v>Yes</v>
      </c>
      <c r="M2409">
        <v>2</v>
      </c>
      <c r="N2409" t="str" cm="1">
        <f t="array" ref="N2409">_xlfn.IFS(M2409&lt;=2,"Small",M2409&lt;=5,"Medium",M2409&gt;5,"Large")</f>
        <v>Small</v>
      </c>
      <c r="O2409" s="50">
        <v>65</v>
      </c>
      <c r="P2409" s="67">
        <f t="shared" si="149"/>
        <v>0.03</v>
      </c>
      <c r="Q2409" s="52">
        <v>4.71</v>
      </c>
      <c r="R2409" s="52" t="str" cm="1">
        <f t="array" ref="R2409">_xlfn.IFS(ROUND(Q2409,0)=5,"Excellent",ROUND(Q2409,0)=4,"Good",ROUND(Q2409,0)=3,"Ok",ROUND(Q2409,0)&lt;3,"Bad")</f>
        <v>Excellent</v>
      </c>
      <c r="S2409">
        <v>42</v>
      </c>
      <c r="T2409" t="str">
        <f t="shared" si="150"/>
        <v>No</v>
      </c>
      <c r="U2409" s="65">
        <v>42715</v>
      </c>
      <c r="V2409" s="65">
        <v>44042</v>
      </c>
      <c r="W2409">
        <v>90</v>
      </c>
      <c r="X2409" t="str">
        <f t="shared" si="151"/>
        <v>Active</v>
      </c>
      <c r="Y2409" t="s">
        <v>15616</v>
      </c>
    </row>
    <row r="2410" spans="1:25" x14ac:dyDescent="0.25">
      <c r="A2410">
        <v>2409</v>
      </c>
      <c r="B2410" t="s">
        <v>1772</v>
      </c>
      <c r="C2410">
        <v>2987</v>
      </c>
      <c r="D2410" t="str">
        <f>VLOOKUP($C2410,Hosts!$A:$O,10,0)</f>
        <v>New York</v>
      </c>
      <c r="E2410" s="67">
        <f>INDEX(Hosts!$A:$O,MATCH(Places!$C2410,Hosts!$A:$A,0),MATCH(Places!E$1,Hosts!$1:$1,0))</f>
        <v>1</v>
      </c>
      <c r="F2410" s="67">
        <f>INDEX(Hosts!$A:$O,MATCH(Places!$C2410,Hosts!$A:$A,0),MATCH(Places!F$1,Hosts!$1:$1,0))</f>
        <v>0.99</v>
      </c>
      <c r="G2410" s="67" t="str">
        <f>INDEX(Hosts!$A:$O,MATCH(Places!$C2410,Hosts!$A:$A,0),MATCH(Places!G$1,Hosts!$1:$1,0))</f>
        <v>No</v>
      </c>
      <c r="H2410">
        <v>31</v>
      </c>
      <c r="I2410" t="str">
        <f>VLOOKUP($H2410,Neighborhoods!$A:$C,2,0)</f>
        <v>Staten Island</v>
      </c>
      <c r="J2410" t="str">
        <f>VLOOKUP($H2410,Neighborhoods!$A:$C,3,0)</f>
        <v>West Brighton</v>
      </c>
      <c r="K2410" t="s">
        <v>1</v>
      </c>
      <c r="L2410" t="str">
        <f t="shared" si="148"/>
        <v>Yes</v>
      </c>
      <c r="M2410">
        <v>2</v>
      </c>
      <c r="N2410" t="str" cm="1">
        <f t="array" ref="N2410">_xlfn.IFS(M2410&lt;=2,"Small",M2410&lt;=5,"Medium",M2410&gt;5,"Large")</f>
        <v>Small</v>
      </c>
      <c r="O2410" s="50">
        <v>65</v>
      </c>
      <c r="P2410" s="67">
        <f t="shared" si="149"/>
        <v>0.03</v>
      </c>
      <c r="Q2410" s="52">
        <v>4.59</v>
      </c>
      <c r="R2410" s="52" t="str" cm="1">
        <f t="array" ref="R2410">_xlfn.IFS(ROUND(Q2410,0)=5,"Excellent",ROUND(Q2410,0)=4,"Good",ROUND(Q2410,0)=3,"Ok",ROUND(Q2410,0)&lt;3,"Bad")</f>
        <v>Excellent</v>
      </c>
      <c r="S2410">
        <v>82</v>
      </c>
      <c r="T2410" t="str">
        <f t="shared" si="150"/>
        <v>No</v>
      </c>
      <c r="U2410" s="65">
        <v>42716</v>
      </c>
      <c r="V2410" s="65">
        <v>44022</v>
      </c>
      <c r="W2410">
        <v>365</v>
      </c>
      <c r="X2410" t="str">
        <f t="shared" si="151"/>
        <v>Active</v>
      </c>
      <c r="Y2410" t="s">
        <v>15616</v>
      </c>
    </row>
    <row r="2411" spans="1:25" x14ac:dyDescent="0.25">
      <c r="A2411">
        <v>2410</v>
      </c>
      <c r="B2411" t="s">
        <v>14225</v>
      </c>
      <c r="C2411">
        <v>1958</v>
      </c>
      <c r="D2411" t="str">
        <f>VLOOKUP($C2411,Hosts!$A:$O,10,0)</f>
        <v>New York</v>
      </c>
      <c r="E2411" s="67">
        <f>INDEX(Hosts!$A:$O,MATCH(Places!$C2411,Hosts!$A:$A,0),MATCH(Places!E$1,Hosts!$1:$1,0))</f>
        <v>0.67</v>
      </c>
      <c r="F2411" s="67">
        <f>INDEX(Hosts!$A:$O,MATCH(Places!$C2411,Hosts!$A:$A,0),MATCH(Places!F$1,Hosts!$1:$1,0))</f>
        <v>1</v>
      </c>
      <c r="G2411" s="67" t="str">
        <f>INDEX(Hosts!$A:$O,MATCH(Places!$C2411,Hosts!$A:$A,0),MATCH(Places!G$1,Hosts!$1:$1,0))</f>
        <v>No</v>
      </c>
      <c r="H2411">
        <v>12</v>
      </c>
      <c r="I2411" t="str">
        <f>VLOOKUP($H2411,Neighborhoods!$A:$C,2,0)</f>
        <v>Brooklyn</v>
      </c>
      <c r="J2411" t="str">
        <f>VLOOKUP($H2411,Neighborhoods!$A:$C,3,0)</f>
        <v>Williamsburg</v>
      </c>
      <c r="K2411" t="s">
        <v>1</v>
      </c>
      <c r="L2411" t="str">
        <f t="shared" si="148"/>
        <v>Yes</v>
      </c>
      <c r="M2411">
        <v>2</v>
      </c>
      <c r="N2411" t="str" cm="1">
        <f t="array" ref="N2411">_xlfn.IFS(M2411&lt;=2,"Small",M2411&lt;=5,"Medium",M2411&gt;5,"Large")</f>
        <v>Small</v>
      </c>
      <c r="O2411" s="50">
        <v>100</v>
      </c>
      <c r="P2411" s="67">
        <f t="shared" si="149"/>
        <v>0.03</v>
      </c>
      <c r="Q2411" s="52">
        <v>4.8</v>
      </c>
      <c r="R2411" s="52" t="str" cm="1">
        <f t="array" ref="R2411">_xlfn.IFS(ROUND(Q2411,0)=5,"Excellent",ROUND(Q2411,0)=4,"Good",ROUND(Q2411,0)=3,"Ok",ROUND(Q2411,0)&lt;3,"Bad")</f>
        <v>Excellent</v>
      </c>
      <c r="S2411">
        <v>71</v>
      </c>
      <c r="T2411" t="str">
        <f t="shared" si="150"/>
        <v>No</v>
      </c>
      <c r="U2411" s="65">
        <v>42737</v>
      </c>
      <c r="V2411" s="65">
        <v>43900</v>
      </c>
      <c r="W2411">
        <v>180</v>
      </c>
      <c r="X2411" t="str">
        <f t="shared" si="151"/>
        <v>Active</v>
      </c>
      <c r="Y2411" t="s">
        <v>15615</v>
      </c>
    </row>
    <row r="2412" spans="1:25" x14ac:dyDescent="0.25">
      <c r="A2412">
        <v>2411</v>
      </c>
      <c r="B2412" t="s">
        <v>13533</v>
      </c>
      <c r="C2412">
        <v>1321</v>
      </c>
      <c r="D2412" t="str">
        <f>VLOOKUP($C2412,Hosts!$A:$O,10,0)</f>
        <v>New York</v>
      </c>
      <c r="E2412" s="67">
        <f>INDEX(Hosts!$A:$O,MATCH(Places!$C2412,Hosts!$A:$A,0),MATCH(Places!E$1,Hosts!$1:$1,0))</f>
        <v>1</v>
      </c>
      <c r="F2412" s="67">
        <f>INDEX(Hosts!$A:$O,MATCH(Places!$C2412,Hosts!$A:$A,0),MATCH(Places!F$1,Hosts!$1:$1,0))</f>
        <v>0.56000000000000005</v>
      </c>
      <c r="G2412" s="67" t="str">
        <f>INDEX(Hosts!$A:$O,MATCH(Places!$C2412,Hosts!$A:$A,0),MATCH(Places!G$1,Hosts!$1:$1,0))</f>
        <v>No</v>
      </c>
      <c r="H2412">
        <v>15</v>
      </c>
      <c r="I2412" t="str">
        <f>VLOOKUP($H2412,Neighborhoods!$A:$C,2,0)</f>
        <v>Manhattan</v>
      </c>
      <c r="J2412" t="str">
        <f>VLOOKUP($H2412,Neighborhoods!$A:$C,3,0)</f>
        <v>East Village</v>
      </c>
      <c r="K2412" t="s">
        <v>11822</v>
      </c>
      <c r="L2412" t="str">
        <f t="shared" si="148"/>
        <v>No</v>
      </c>
      <c r="M2412">
        <v>2</v>
      </c>
      <c r="N2412" t="str" cm="1">
        <f t="array" ref="N2412">_xlfn.IFS(M2412&lt;=2,"Small",M2412&lt;=5,"Medium",M2412&gt;5,"Large")</f>
        <v>Small</v>
      </c>
      <c r="O2412" s="50">
        <v>190</v>
      </c>
      <c r="P2412" s="67">
        <f t="shared" si="149"/>
        <v>0.03</v>
      </c>
      <c r="Q2412" s="52">
        <v>5</v>
      </c>
      <c r="R2412" s="52" t="str" cm="1">
        <f t="array" ref="R2412">_xlfn.IFS(ROUND(Q2412,0)=5,"Excellent",ROUND(Q2412,0)=4,"Good",ROUND(Q2412,0)=3,"Ok",ROUND(Q2412,0)&lt;3,"Bad")</f>
        <v>Excellent</v>
      </c>
      <c r="S2412">
        <v>41</v>
      </c>
      <c r="T2412" t="str">
        <f t="shared" si="150"/>
        <v>No</v>
      </c>
      <c r="U2412" s="65">
        <v>42736</v>
      </c>
      <c r="V2412" s="65">
        <v>43822</v>
      </c>
      <c r="W2412">
        <v>1</v>
      </c>
      <c r="X2412" t="str">
        <f t="shared" si="151"/>
        <v>Active</v>
      </c>
      <c r="Y2412" t="s">
        <v>15615</v>
      </c>
    </row>
    <row r="2413" spans="1:25" x14ac:dyDescent="0.25">
      <c r="A2413">
        <v>2412</v>
      </c>
      <c r="B2413" t="s">
        <v>1773</v>
      </c>
      <c r="C2413">
        <v>919</v>
      </c>
      <c r="D2413" t="str">
        <f>VLOOKUP($C2413,Hosts!$A:$O,10,0)</f>
        <v>New York</v>
      </c>
      <c r="E2413" s="67">
        <f>INDEX(Hosts!$A:$O,MATCH(Places!$C2413,Hosts!$A:$A,0),MATCH(Places!E$1,Hosts!$1:$1,0))</f>
        <v>0.98</v>
      </c>
      <c r="F2413" s="67">
        <f>INDEX(Hosts!$A:$O,MATCH(Places!$C2413,Hosts!$A:$A,0),MATCH(Places!F$1,Hosts!$1:$1,0))</f>
        <v>0.99</v>
      </c>
      <c r="G2413" s="67" t="str">
        <f>INDEX(Hosts!$A:$O,MATCH(Places!$C2413,Hosts!$A:$A,0),MATCH(Places!G$1,Hosts!$1:$1,0))</f>
        <v>No</v>
      </c>
      <c r="H2413">
        <v>7</v>
      </c>
      <c r="I2413" t="str">
        <f>VLOOKUP($H2413,Neighborhoods!$A:$C,2,0)</f>
        <v>Brooklyn</v>
      </c>
      <c r="J2413" t="str">
        <f>VLOOKUP($H2413,Neighborhoods!$A:$C,3,0)</f>
        <v>Bedford-Stuyvesant</v>
      </c>
      <c r="K2413" t="s">
        <v>1</v>
      </c>
      <c r="L2413" t="str">
        <f t="shared" si="148"/>
        <v>Yes</v>
      </c>
      <c r="M2413">
        <v>1</v>
      </c>
      <c r="N2413" t="str" cm="1">
        <f t="array" ref="N2413">_xlfn.IFS(M2413&lt;=2,"Small",M2413&lt;=5,"Medium",M2413&gt;5,"Large")</f>
        <v>Small</v>
      </c>
      <c r="O2413" s="50">
        <v>80</v>
      </c>
      <c r="P2413" s="67">
        <f t="shared" si="149"/>
        <v>0.03</v>
      </c>
      <c r="Q2413" s="52">
        <v>4.33</v>
      </c>
      <c r="R2413" s="52" t="str" cm="1">
        <f t="array" ref="R2413">_xlfn.IFS(ROUND(Q2413,0)=5,"Excellent",ROUND(Q2413,0)=4,"Good",ROUND(Q2413,0)=3,"Ok",ROUND(Q2413,0)&lt;3,"Bad")</f>
        <v>Good</v>
      </c>
      <c r="S2413">
        <v>15</v>
      </c>
      <c r="T2413" t="str">
        <f t="shared" si="150"/>
        <v>No</v>
      </c>
      <c r="U2413" s="65">
        <v>42714</v>
      </c>
      <c r="V2413" s="65">
        <v>43524</v>
      </c>
      <c r="W2413">
        <v>226</v>
      </c>
      <c r="X2413" t="str">
        <f t="shared" si="151"/>
        <v>Active</v>
      </c>
      <c r="Y2413" t="s">
        <v>15616</v>
      </c>
    </row>
    <row r="2414" spans="1:25" x14ac:dyDescent="0.25">
      <c r="A2414">
        <v>2413</v>
      </c>
      <c r="B2414" t="s">
        <v>14233</v>
      </c>
      <c r="C2414">
        <v>2258</v>
      </c>
      <c r="D2414" t="str">
        <f>VLOOKUP($C2414,Hosts!$A:$O,10,0)</f>
        <v>New York</v>
      </c>
      <c r="E2414" s="67">
        <f>INDEX(Hosts!$A:$O,MATCH(Places!$C2414,Hosts!$A:$A,0),MATCH(Places!E$1,Hosts!$1:$1,0))</f>
        <v>1</v>
      </c>
      <c r="F2414" s="67">
        <f>INDEX(Hosts!$A:$O,MATCH(Places!$C2414,Hosts!$A:$A,0),MATCH(Places!F$1,Hosts!$1:$1,0))</f>
        <v>0.86</v>
      </c>
      <c r="G2414" s="67" t="str">
        <f>INDEX(Hosts!$A:$O,MATCH(Places!$C2414,Hosts!$A:$A,0),MATCH(Places!G$1,Hosts!$1:$1,0))</f>
        <v>Yes</v>
      </c>
      <c r="H2414">
        <v>11</v>
      </c>
      <c r="I2414" t="str">
        <f>VLOOKUP($H2414,Neighborhoods!$A:$C,2,0)</f>
        <v>Brooklyn</v>
      </c>
      <c r="J2414" t="str">
        <f>VLOOKUP($H2414,Neighborhoods!$A:$C,3,0)</f>
        <v>Greenpoint</v>
      </c>
      <c r="K2414" t="s">
        <v>1</v>
      </c>
      <c r="L2414" t="str">
        <f t="shared" si="148"/>
        <v>Yes</v>
      </c>
      <c r="M2414">
        <v>2</v>
      </c>
      <c r="N2414" t="str" cm="1">
        <f t="array" ref="N2414">_xlfn.IFS(M2414&lt;=2,"Small",M2414&lt;=5,"Medium",M2414&gt;5,"Large")</f>
        <v>Small</v>
      </c>
      <c r="O2414" s="50">
        <v>180</v>
      </c>
      <c r="P2414" s="67">
        <f t="shared" si="149"/>
        <v>0.03</v>
      </c>
      <c r="Q2414" s="52">
        <v>5</v>
      </c>
      <c r="R2414" s="52" t="str" cm="1">
        <f t="array" ref="R2414">_xlfn.IFS(ROUND(Q2414,0)=5,"Excellent",ROUND(Q2414,0)=4,"Good",ROUND(Q2414,0)=3,"Ok",ROUND(Q2414,0)&lt;3,"Bad")</f>
        <v>Excellent</v>
      </c>
      <c r="S2414">
        <v>15</v>
      </c>
      <c r="T2414" t="str">
        <f t="shared" si="150"/>
        <v>No</v>
      </c>
      <c r="U2414" s="65">
        <v>43715</v>
      </c>
      <c r="V2414" s="65">
        <v>43883</v>
      </c>
      <c r="W2414">
        <v>179</v>
      </c>
      <c r="X2414" t="str">
        <f t="shared" si="151"/>
        <v>Active</v>
      </c>
      <c r="Y2414" t="s">
        <v>15615</v>
      </c>
    </row>
    <row r="2415" spans="1:25" x14ac:dyDescent="0.25">
      <c r="A2415">
        <v>2414</v>
      </c>
      <c r="B2415" t="s">
        <v>1774</v>
      </c>
      <c r="C2415">
        <v>879</v>
      </c>
      <c r="D2415" t="str">
        <f>VLOOKUP($C2415,Hosts!$A:$O,10,0)</f>
        <v>New York</v>
      </c>
      <c r="E2415" s="67">
        <f>INDEX(Hosts!$A:$O,MATCH(Places!$C2415,Hosts!$A:$A,0),MATCH(Places!E$1,Hosts!$1:$1,0))</f>
        <v>1</v>
      </c>
      <c r="F2415" s="67">
        <f>INDEX(Hosts!$A:$O,MATCH(Places!$C2415,Hosts!$A:$A,0),MATCH(Places!F$1,Hosts!$1:$1,0))</f>
        <v>1</v>
      </c>
      <c r="G2415" s="67" t="str">
        <f>INDEX(Hosts!$A:$O,MATCH(Places!$C2415,Hosts!$A:$A,0),MATCH(Places!G$1,Hosts!$1:$1,0))</f>
        <v>Yes</v>
      </c>
      <c r="H2415">
        <v>12</v>
      </c>
      <c r="I2415" t="str">
        <f>VLOOKUP($H2415,Neighborhoods!$A:$C,2,0)</f>
        <v>Brooklyn</v>
      </c>
      <c r="J2415" t="str">
        <f>VLOOKUP($H2415,Neighborhoods!$A:$C,3,0)</f>
        <v>Williamsburg</v>
      </c>
      <c r="K2415" t="s">
        <v>11822</v>
      </c>
      <c r="L2415" t="str">
        <f t="shared" si="148"/>
        <v>No</v>
      </c>
      <c r="M2415">
        <v>2</v>
      </c>
      <c r="N2415" t="str" cm="1">
        <f t="array" ref="N2415">_xlfn.IFS(M2415&lt;=2,"Small",M2415&lt;=5,"Medium",M2415&gt;5,"Large")</f>
        <v>Small</v>
      </c>
      <c r="O2415" s="50">
        <v>150</v>
      </c>
      <c r="P2415" s="67">
        <f t="shared" si="149"/>
        <v>0.03</v>
      </c>
      <c r="Q2415" s="52">
        <v>4.7699999999999996</v>
      </c>
      <c r="R2415" s="52" t="str" cm="1">
        <f t="array" ref="R2415">_xlfn.IFS(ROUND(Q2415,0)=5,"Excellent",ROUND(Q2415,0)=4,"Good",ROUND(Q2415,0)=3,"Ok",ROUND(Q2415,0)&lt;3,"Bad")</f>
        <v>Excellent</v>
      </c>
      <c r="S2415">
        <v>93</v>
      </c>
      <c r="T2415" t="str">
        <f t="shared" si="150"/>
        <v>No</v>
      </c>
      <c r="U2415" s="65">
        <v>42719</v>
      </c>
      <c r="V2415" s="65">
        <v>44020</v>
      </c>
      <c r="W2415">
        <v>335</v>
      </c>
      <c r="X2415" t="str">
        <f t="shared" si="151"/>
        <v>Active</v>
      </c>
      <c r="Y2415" t="s">
        <v>15615</v>
      </c>
    </row>
    <row r="2416" spans="1:25" x14ac:dyDescent="0.25">
      <c r="A2416">
        <v>2415</v>
      </c>
      <c r="B2416" t="s">
        <v>14558</v>
      </c>
      <c r="C2416">
        <v>2</v>
      </c>
      <c r="D2416" t="str">
        <f>VLOOKUP($C2416,Hosts!$A:$O,10,0)</f>
        <v>New York</v>
      </c>
      <c r="E2416" s="67">
        <f>INDEX(Hosts!$A:$O,MATCH(Places!$C2416,Hosts!$A:$A,0),MATCH(Places!E$1,Hosts!$1:$1,0))</f>
        <v>1</v>
      </c>
      <c r="F2416" s="67">
        <f>INDEX(Hosts!$A:$O,MATCH(Places!$C2416,Hosts!$A:$A,0),MATCH(Places!F$1,Hosts!$1:$1,0))</f>
        <v>0.57999999999999996</v>
      </c>
      <c r="G2416" s="67" t="str">
        <f>INDEX(Hosts!$A:$O,MATCH(Places!$C2416,Hosts!$A:$A,0),MATCH(Places!G$1,Hosts!$1:$1,0))</f>
        <v>No</v>
      </c>
      <c r="H2416">
        <v>19</v>
      </c>
      <c r="I2416" t="str">
        <f>VLOOKUP($H2416,Neighborhoods!$A:$C,2,0)</f>
        <v>Manhattan</v>
      </c>
      <c r="J2416" t="str">
        <f>VLOOKUP($H2416,Neighborhoods!$A:$C,3,0)</f>
        <v>Upper East Side</v>
      </c>
      <c r="K2416" t="s">
        <v>1</v>
      </c>
      <c r="L2416" t="str">
        <f t="shared" si="148"/>
        <v>Yes</v>
      </c>
      <c r="M2416">
        <v>1</v>
      </c>
      <c r="N2416" t="str" cm="1">
        <f t="array" ref="N2416">_xlfn.IFS(M2416&lt;=2,"Small",M2416&lt;=5,"Medium",M2416&gt;5,"Large")</f>
        <v>Small</v>
      </c>
      <c r="O2416" s="50">
        <v>95</v>
      </c>
      <c r="P2416" s="67">
        <f t="shared" si="149"/>
        <v>0.03</v>
      </c>
      <c r="Q2416" s="52">
        <v>4.75</v>
      </c>
      <c r="R2416" s="52" t="str" cm="1">
        <f t="array" ref="R2416">_xlfn.IFS(ROUND(Q2416,0)=5,"Excellent",ROUND(Q2416,0)=4,"Good",ROUND(Q2416,0)=3,"Ok",ROUND(Q2416,0)&lt;3,"Bad")</f>
        <v>Excellent</v>
      </c>
      <c r="S2416">
        <v>8</v>
      </c>
      <c r="T2416" t="str">
        <f t="shared" si="150"/>
        <v>No</v>
      </c>
      <c r="U2416" s="65">
        <v>42740</v>
      </c>
      <c r="V2416" s="65">
        <v>43907</v>
      </c>
      <c r="W2416">
        <v>360</v>
      </c>
      <c r="X2416" t="str">
        <f t="shared" si="151"/>
        <v>Active</v>
      </c>
      <c r="Y2416" t="s">
        <v>15615</v>
      </c>
    </row>
    <row r="2417" spans="1:25" x14ac:dyDescent="0.25">
      <c r="A2417">
        <v>2416</v>
      </c>
      <c r="B2417" t="s">
        <v>1775</v>
      </c>
      <c r="C2417">
        <v>2391</v>
      </c>
      <c r="D2417" t="str">
        <f>VLOOKUP($C2417,Hosts!$A:$O,10,0)</f>
        <v>New York</v>
      </c>
      <c r="E2417" s="67">
        <f>INDEX(Hosts!$A:$O,MATCH(Places!$C2417,Hosts!$A:$A,0),MATCH(Places!E$1,Hosts!$1:$1,0))</f>
        <v>0.89</v>
      </c>
      <c r="F2417" s="67">
        <f>INDEX(Hosts!$A:$O,MATCH(Places!$C2417,Hosts!$A:$A,0),MATCH(Places!F$1,Hosts!$1:$1,0))</f>
        <v>0.91</v>
      </c>
      <c r="G2417" s="67" t="str">
        <f>INDEX(Hosts!$A:$O,MATCH(Places!$C2417,Hosts!$A:$A,0),MATCH(Places!G$1,Hosts!$1:$1,0))</f>
        <v>No</v>
      </c>
      <c r="H2417">
        <v>9</v>
      </c>
      <c r="I2417" t="str">
        <f>VLOOKUP($H2417,Neighborhoods!$A:$C,2,0)</f>
        <v>Brooklyn</v>
      </c>
      <c r="J2417" t="str">
        <f>VLOOKUP($H2417,Neighborhoods!$A:$C,3,0)</f>
        <v>Crown Heights</v>
      </c>
      <c r="K2417" t="s">
        <v>1</v>
      </c>
      <c r="L2417" t="str">
        <f t="shared" si="148"/>
        <v>Yes</v>
      </c>
      <c r="M2417">
        <v>3</v>
      </c>
      <c r="N2417" t="str" cm="1">
        <f t="array" ref="N2417">_xlfn.IFS(M2417&lt;=2,"Small",M2417&lt;=5,"Medium",M2417&gt;5,"Large")</f>
        <v>Medium</v>
      </c>
      <c r="O2417" s="50">
        <v>22</v>
      </c>
      <c r="P2417" s="67">
        <f t="shared" si="149"/>
        <v>0.03</v>
      </c>
      <c r="Q2417" s="52">
        <v>4.55</v>
      </c>
      <c r="R2417" s="52" t="str" cm="1">
        <f t="array" ref="R2417">_xlfn.IFS(ROUND(Q2417,0)=5,"Excellent",ROUND(Q2417,0)=4,"Good",ROUND(Q2417,0)=3,"Ok",ROUND(Q2417,0)&lt;3,"Bad")</f>
        <v>Excellent</v>
      </c>
      <c r="S2417">
        <v>51</v>
      </c>
      <c r="T2417" t="str">
        <f t="shared" si="150"/>
        <v>No</v>
      </c>
      <c r="U2417" s="65">
        <v>42737</v>
      </c>
      <c r="V2417" s="65">
        <v>43844</v>
      </c>
      <c r="W2417">
        <v>1</v>
      </c>
      <c r="X2417" t="str">
        <f t="shared" si="151"/>
        <v>Active</v>
      </c>
      <c r="Y2417" t="s">
        <v>15616</v>
      </c>
    </row>
    <row r="2418" spans="1:25" x14ac:dyDescent="0.25">
      <c r="A2418">
        <v>2417</v>
      </c>
      <c r="B2418" t="s">
        <v>1776</v>
      </c>
      <c r="C2418">
        <v>1833</v>
      </c>
      <c r="D2418" t="str">
        <f>VLOOKUP($C2418,Hosts!$A:$O,10,0)</f>
        <v>New York</v>
      </c>
      <c r="E2418" s="67">
        <f>INDEX(Hosts!$A:$O,MATCH(Places!$C2418,Hosts!$A:$A,0),MATCH(Places!E$1,Hosts!$1:$1,0))</f>
        <v>1</v>
      </c>
      <c r="F2418" s="67">
        <f>INDEX(Hosts!$A:$O,MATCH(Places!$C2418,Hosts!$A:$A,0),MATCH(Places!F$1,Hosts!$1:$1,0))</f>
        <v>0.81</v>
      </c>
      <c r="G2418" s="67" t="str">
        <f>INDEX(Hosts!$A:$O,MATCH(Places!$C2418,Hosts!$A:$A,0),MATCH(Places!G$1,Hosts!$1:$1,0))</f>
        <v>Yes</v>
      </c>
      <c r="H2418">
        <v>7</v>
      </c>
      <c r="I2418" t="str">
        <f>VLOOKUP($H2418,Neighborhoods!$A:$C,2,0)</f>
        <v>Brooklyn</v>
      </c>
      <c r="J2418" t="str">
        <f>VLOOKUP($H2418,Neighborhoods!$A:$C,3,0)</f>
        <v>Bedford-Stuyvesant</v>
      </c>
      <c r="K2418" t="s">
        <v>11822</v>
      </c>
      <c r="L2418" t="str">
        <f t="shared" si="148"/>
        <v>No</v>
      </c>
      <c r="M2418">
        <v>2</v>
      </c>
      <c r="N2418" t="str" cm="1">
        <f t="array" ref="N2418">_xlfn.IFS(M2418&lt;=2,"Small",M2418&lt;=5,"Medium",M2418&gt;5,"Large")</f>
        <v>Small</v>
      </c>
      <c r="O2418" s="50">
        <v>103</v>
      </c>
      <c r="P2418" s="67">
        <f t="shared" si="149"/>
        <v>0.03</v>
      </c>
      <c r="Q2418" s="52">
        <v>4.91</v>
      </c>
      <c r="R2418" s="52" t="str" cm="1">
        <f t="array" ref="R2418">_xlfn.IFS(ROUND(Q2418,0)=5,"Excellent",ROUND(Q2418,0)=4,"Good",ROUND(Q2418,0)=3,"Ok",ROUND(Q2418,0)&lt;3,"Bad")</f>
        <v>Excellent</v>
      </c>
      <c r="S2418">
        <v>67</v>
      </c>
      <c r="T2418" t="str">
        <f t="shared" si="150"/>
        <v>No</v>
      </c>
      <c r="U2418" s="65">
        <v>42743</v>
      </c>
      <c r="V2418" s="65">
        <v>43807</v>
      </c>
      <c r="W2418">
        <v>153</v>
      </c>
      <c r="X2418" t="str">
        <f t="shared" si="151"/>
        <v>Active</v>
      </c>
      <c r="Y2418" t="s">
        <v>15615</v>
      </c>
    </row>
    <row r="2419" spans="1:25" x14ac:dyDescent="0.25">
      <c r="A2419">
        <v>2418</v>
      </c>
      <c r="B2419" t="s">
        <v>1777</v>
      </c>
      <c r="C2419">
        <v>2252</v>
      </c>
      <c r="D2419" t="str">
        <f>VLOOKUP($C2419,Hosts!$A:$O,10,0)</f>
        <v>New York</v>
      </c>
      <c r="E2419" s="67">
        <f>INDEX(Hosts!$A:$O,MATCH(Places!$C2419,Hosts!$A:$A,0),MATCH(Places!E$1,Hosts!$1:$1,0))</f>
        <v>1</v>
      </c>
      <c r="F2419" s="67">
        <f>INDEX(Hosts!$A:$O,MATCH(Places!$C2419,Hosts!$A:$A,0),MATCH(Places!F$1,Hosts!$1:$1,0))</f>
        <v>0.99</v>
      </c>
      <c r="G2419" s="67" t="str">
        <f>INDEX(Hosts!$A:$O,MATCH(Places!$C2419,Hosts!$A:$A,0),MATCH(Places!G$1,Hosts!$1:$1,0))</f>
        <v>Yes</v>
      </c>
      <c r="H2419">
        <v>19</v>
      </c>
      <c r="I2419" t="str">
        <f>VLOOKUP($H2419,Neighborhoods!$A:$C,2,0)</f>
        <v>Manhattan</v>
      </c>
      <c r="J2419" t="str">
        <f>VLOOKUP($H2419,Neighborhoods!$A:$C,3,0)</f>
        <v>Upper East Side</v>
      </c>
      <c r="K2419" t="s">
        <v>11822</v>
      </c>
      <c r="L2419" t="str">
        <f t="shared" si="148"/>
        <v>No</v>
      </c>
      <c r="M2419">
        <v>3</v>
      </c>
      <c r="N2419" t="str" cm="1">
        <f t="array" ref="N2419">_xlfn.IFS(M2419&lt;=2,"Small",M2419&lt;=5,"Medium",M2419&gt;5,"Large")</f>
        <v>Medium</v>
      </c>
      <c r="O2419" s="50">
        <v>250</v>
      </c>
      <c r="P2419" s="67">
        <f t="shared" si="149"/>
        <v>0.04</v>
      </c>
      <c r="Q2419" s="52">
        <v>4.9800000000000004</v>
      </c>
      <c r="R2419" s="52" t="str" cm="1">
        <f t="array" ref="R2419">_xlfn.IFS(ROUND(Q2419,0)=5,"Excellent",ROUND(Q2419,0)=4,"Good",ROUND(Q2419,0)=3,"Ok",ROUND(Q2419,0)&lt;3,"Bad")</f>
        <v>Excellent</v>
      </c>
      <c r="S2419">
        <v>50</v>
      </c>
      <c r="T2419" t="str">
        <f t="shared" si="150"/>
        <v>No</v>
      </c>
      <c r="U2419" s="65">
        <v>42742</v>
      </c>
      <c r="V2419" s="65">
        <v>44005</v>
      </c>
      <c r="W2419">
        <v>0</v>
      </c>
      <c r="X2419" t="str">
        <f t="shared" si="151"/>
        <v>Inactive</v>
      </c>
      <c r="Y2419" t="s">
        <v>15615</v>
      </c>
    </row>
    <row r="2420" spans="1:25" x14ac:dyDescent="0.25">
      <c r="A2420">
        <v>2419</v>
      </c>
      <c r="B2420" t="s">
        <v>1778</v>
      </c>
      <c r="C2420">
        <v>3101</v>
      </c>
      <c r="D2420" t="str">
        <f>VLOOKUP($C2420,Hosts!$A:$O,10,0)</f>
        <v>New York</v>
      </c>
      <c r="E2420" s="67">
        <f>INDEX(Hosts!$A:$O,MATCH(Places!$C2420,Hosts!$A:$A,0),MATCH(Places!E$1,Hosts!$1:$1,0))</f>
        <v>1</v>
      </c>
      <c r="F2420" s="67">
        <f>INDEX(Hosts!$A:$O,MATCH(Places!$C2420,Hosts!$A:$A,0),MATCH(Places!F$1,Hosts!$1:$1,0))</f>
        <v>0.38</v>
      </c>
      <c r="G2420" s="67" t="str">
        <f>INDEX(Hosts!$A:$O,MATCH(Places!$C2420,Hosts!$A:$A,0),MATCH(Places!G$1,Hosts!$1:$1,0))</f>
        <v>No</v>
      </c>
      <c r="H2420">
        <v>16</v>
      </c>
      <c r="I2420" t="str">
        <f>VLOOKUP($H2420,Neighborhoods!$A:$C,2,0)</f>
        <v>Manhattan</v>
      </c>
      <c r="J2420" t="str">
        <f>VLOOKUP($H2420,Neighborhoods!$A:$C,3,0)</f>
        <v>Harlem</v>
      </c>
      <c r="K2420" t="s">
        <v>1</v>
      </c>
      <c r="L2420" t="str">
        <f t="shared" si="148"/>
        <v>Yes</v>
      </c>
      <c r="M2420">
        <v>4</v>
      </c>
      <c r="N2420" t="str" cm="1">
        <f t="array" ref="N2420">_xlfn.IFS(M2420&lt;=2,"Small",M2420&lt;=5,"Medium",M2420&gt;5,"Large")</f>
        <v>Medium</v>
      </c>
      <c r="O2420" s="50">
        <v>152</v>
      </c>
      <c r="P2420" s="67">
        <f t="shared" si="149"/>
        <v>0.03</v>
      </c>
      <c r="Q2420" s="52">
        <v>5</v>
      </c>
      <c r="R2420" s="52" t="str" cm="1">
        <f t="array" ref="R2420">_xlfn.IFS(ROUND(Q2420,0)=5,"Excellent",ROUND(Q2420,0)=4,"Good",ROUND(Q2420,0)=3,"Ok",ROUND(Q2420,0)&lt;3,"Bad")</f>
        <v>Excellent</v>
      </c>
      <c r="S2420">
        <v>31</v>
      </c>
      <c r="T2420" t="str">
        <f t="shared" si="150"/>
        <v>No</v>
      </c>
      <c r="U2420" s="65">
        <v>42895</v>
      </c>
      <c r="V2420" s="65">
        <v>43658</v>
      </c>
      <c r="W2420">
        <v>87</v>
      </c>
      <c r="X2420" t="str">
        <f t="shared" si="151"/>
        <v>Active</v>
      </c>
      <c r="Y2420" t="s">
        <v>15615</v>
      </c>
    </row>
    <row r="2421" spans="1:25" x14ac:dyDescent="0.25">
      <c r="A2421">
        <v>2420</v>
      </c>
      <c r="B2421" t="s">
        <v>1779</v>
      </c>
      <c r="C2421">
        <v>2694</v>
      </c>
      <c r="D2421" t="str">
        <f>VLOOKUP($C2421,Hosts!$A:$O,10,0)</f>
        <v>New York</v>
      </c>
      <c r="E2421" s="67">
        <f>INDEX(Hosts!$A:$O,MATCH(Places!$C2421,Hosts!$A:$A,0),MATCH(Places!E$1,Hosts!$1:$1,0))</f>
        <v>1</v>
      </c>
      <c r="F2421" s="67">
        <f>INDEX(Hosts!$A:$O,MATCH(Places!$C2421,Hosts!$A:$A,0),MATCH(Places!F$1,Hosts!$1:$1,0))</f>
        <v>1</v>
      </c>
      <c r="G2421" s="67" t="str">
        <f>INDEX(Hosts!$A:$O,MATCH(Places!$C2421,Hosts!$A:$A,0),MATCH(Places!G$1,Hosts!$1:$1,0))</f>
        <v>Yes</v>
      </c>
      <c r="H2421">
        <v>16</v>
      </c>
      <c r="I2421" t="str">
        <f>VLOOKUP($H2421,Neighborhoods!$A:$C,2,0)</f>
        <v>Manhattan</v>
      </c>
      <c r="J2421" t="str">
        <f>VLOOKUP($H2421,Neighborhoods!$A:$C,3,0)</f>
        <v>Harlem</v>
      </c>
      <c r="K2421" t="s">
        <v>1</v>
      </c>
      <c r="L2421" t="str">
        <f t="shared" si="148"/>
        <v>Yes</v>
      </c>
      <c r="M2421">
        <v>2</v>
      </c>
      <c r="N2421" t="str" cm="1">
        <f t="array" ref="N2421">_xlfn.IFS(M2421&lt;=2,"Small",M2421&lt;=5,"Medium",M2421&gt;5,"Large")</f>
        <v>Small</v>
      </c>
      <c r="O2421" s="50">
        <v>50</v>
      </c>
      <c r="P2421" s="67">
        <f t="shared" si="149"/>
        <v>0.03</v>
      </c>
      <c r="Q2421" s="52">
        <v>4.93</v>
      </c>
      <c r="R2421" s="52" t="str" cm="1">
        <f t="array" ref="R2421">_xlfn.IFS(ROUND(Q2421,0)=5,"Excellent",ROUND(Q2421,0)=4,"Good",ROUND(Q2421,0)=3,"Ok",ROUND(Q2421,0)&lt;3,"Bad")</f>
        <v>Excellent</v>
      </c>
      <c r="S2421">
        <v>14</v>
      </c>
      <c r="T2421" t="str">
        <f t="shared" si="150"/>
        <v>No</v>
      </c>
      <c r="U2421" s="65">
        <v>43073</v>
      </c>
      <c r="V2421" s="65">
        <v>43688</v>
      </c>
      <c r="W2421">
        <v>142</v>
      </c>
      <c r="X2421" t="str">
        <f t="shared" si="151"/>
        <v>Active</v>
      </c>
      <c r="Y2421" t="s">
        <v>15615</v>
      </c>
    </row>
    <row r="2422" spans="1:25" x14ac:dyDescent="0.25">
      <c r="A2422">
        <v>2421</v>
      </c>
      <c r="B2422" t="s">
        <v>1780</v>
      </c>
      <c r="C2422">
        <v>1184</v>
      </c>
      <c r="D2422" t="str">
        <f>VLOOKUP($C2422,Hosts!$A:$O,10,0)</f>
        <v>New York</v>
      </c>
      <c r="E2422" s="67">
        <f>INDEX(Hosts!$A:$O,MATCH(Places!$C2422,Hosts!$A:$A,0),MATCH(Places!E$1,Hosts!$1:$1,0))</f>
        <v>1</v>
      </c>
      <c r="F2422" s="67">
        <f>INDEX(Hosts!$A:$O,MATCH(Places!$C2422,Hosts!$A:$A,0),MATCH(Places!F$1,Hosts!$1:$1,0))</f>
        <v>0.2</v>
      </c>
      <c r="G2422" s="67" t="str">
        <f>INDEX(Hosts!$A:$O,MATCH(Places!$C2422,Hosts!$A:$A,0),MATCH(Places!G$1,Hosts!$1:$1,0))</f>
        <v>No</v>
      </c>
      <c r="H2422">
        <v>12</v>
      </c>
      <c r="I2422" t="str">
        <f>VLOOKUP($H2422,Neighborhoods!$A:$C,2,0)</f>
        <v>Brooklyn</v>
      </c>
      <c r="J2422" t="str">
        <f>VLOOKUP($H2422,Neighborhoods!$A:$C,3,0)</f>
        <v>Williamsburg</v>
      </c>
      <c r="K2422" t="s">
        <v>1</v>
      </c>
      <c r="L2422" t="str">
        <f t="shared" si="148"/>
        <v>Yes</v>
      </c>
      <c r="M2422">
        <v>1</v>
      </c>
      <c r="N2422" t="str" cm="1">
        <f t="array" ref="N2422">_xlfn.IFS(M2422&lt;=2,"Small",M2422&lt;=5,"Medium",M2422&gt;5,"Large")</f>
        <v>Small</v>
      </c>
      <c r="O2422" s="50">
        <v>87</v>
      </c>
      <c r="P2422" s="67">
        <f t="shared" si="149"/>
        <v>0.03</v>
      </c>
      <c r="Q2422" s="52">
        <v>4.88</v>
      </c>
      <c r="R2422" s="52" t="str" cm="1">
        <f t="array" ref="R2422">_xlfn.IFS(ROUND(Q2422,0)=5,"Excellent",ROUND(Q2422,0)=4,"Good",ROUND(Q2422,0)=3,"Ok",ROUND(Q2422,0)&lt;3,"Bad")</f>
        <v>Excellent</v>
      </c>
      <c r="S2422">
        <v>8</v>
      </c>
      <c r="T2422" t="str">
        <f t="shared" si="150"/>
        <v>No</v>
      </c>
      <c r="U2422" s="65">
        <v>42737</v>
      </c>
      <c r="V2422" s="65">
        <v>43908</v>
      </c>
      <c r="W2422">
        <v>89</v>
      </c>
      <c r="X2422" t="str">
        <f t="shared" si="151"/>
        <v>Active</v>
      </c>
      <c r="Y2422" t="s">
        <v>15615</v>
      </c>
    </row>
    <row r="2423" spans="1:25" x14ac:dyDescent="0.25">
      <c r="A2423">
        <v>2422</v>
      </c>
      <c r="B2423" t="s">
        <v>15115</v>
      </c>
      <c r="C2423">
        <v>743</v>
      </c>
      <c r="D2423" t="str">
        <f>VLOOKUP($C2423,Hosts!$A:$O,10,0)</f>
        <v>New York</v>
      </c>
      <c r="E2423" s="67">
        <f>INDEX(Hosts!$A:$O,MATCH(Places!$C2423,Hosts!$A:$A,0),MATCH(Places!E$1,Hosts!$1:$1,0))</f>
        <v>1</v>
      </c>
      <c r="F2423" s="67">
        <f>INDEX(Hosts!$A:$O,MATCH(Places!$C2423,Hosts!$A:$A,0),MATCH(Places!F$1,Hosts!$1:$1,0))</f>
        <v>1</v>
      </c>
      <c r="G2423" s="67" t="str">
        <f>INDEX(Hosts!$A:$O,MATCH(Places!$C2423,Hosts!$A:$A,0),MATCH(Places!G$1,Hosts!$1:$1,0))</f>
        <v>No</v>
      </c>
      <c r="H2423">
        <v>18</v>
      </c>
      <c r="I2423" t="str">
        <f>VLOOKUP($H2423,Neighborhoods!$A:$C,2,0)</f>
        <v>Manhattan</v>
      </c>
      <c r="J2423" t="str">
        <f>VLOOKUP($H2423,Neighborhoods!$A:$C,3,0)</f>
        <v>Midtown</v>
      </c>
      <c r="K2423" t="s">
        <v>11822</v>
      </c>
      <c r="L2423" t="str">
        <f t="shared" si="148"/>
        <v>No</v>
      </c>
      <c r="M2423">
        <v>2</v>
      </c>
      <c r="N2423" t="str" cm="1">
        <f t="array" ref="N2423">_xlfn.IFS(M2423&lt;=2,"Small",M2423&lt;=5,"Medium",M2423&gt;5,"Large")</f>
        <v>Small</v>
      </c>
      <c r="O2423" s="50">
        <v>103</v>
      </c>
      <c r="P2423" s="67">
        <f t="shared" si="149"/>
        <v>0.03</v>
      </c>
      <c r="Q2423" s="52">
        <v>5</v>
      </c>
      <c r="R2423" s="52" t="str" cm="1">
        <f t="array" ref="R2423">_xlfn.IFS(ROUND(Q2423,0)=5,"Excellent",ROUND(Q2423,0)=4,"Good",ROUND(Q2423,0)=3,"Ok",ROUND(Q2423,0)&lt;3,"Bad")</f>
        <v>Excellent</v>
      </c>
      <c r="S2423">
        <v>4</v>
      </c>
      <c r="T2423" t="str">
        <f t="shared" si="150"/>
        <v>No</v>
      </c>
      <c r="U2423" s="65">
        <v>43151</v>
      </c>
      <c r="V2423" s="65">
        <v>43773</v>
      </c>
      <c r="W2423">
        <v>89</v>
      </c>
      <c r="X2423" t="str">
        <f t="shared" si="151"/>
        <v>Active</v>
      </c>
      <c r="Y2423" t="s">
        <v>15616</v>
      </c>
    </row>
    <row r="2424" spans="1:25" x14ac:dyDescent="0.25">
      <c r="A2424">
        <v>2423</v>
      </c>
      <c r="B2424" t="s">
        <v>1781</v>
      </c>
      <c r="C2424">
        <v>3103</v>
      </c>
      <c r="D2424" t="str">
        <f>VLOOKUP($C2424,Hosts!$A:$O,10,0)</f>
        <v>New York</v>
      </c>
      <c r="E2424" s="67">
        <f>INDEX(Hosts!$A:$O,MATCH(Places!$C2424,Hosts!$A:$A,0),MATCH(Places!E$1,Hosts!$1:$1,0))</f>
        <v>0.7</v>
      </c>
      <c r="F2424" s="67">
        <f>INDEX(Hosts!$A:$O,MATCH(Places!$C2424,Hosts!$A:$A,0),MATCH(Places!F$1,Hosts!$1:$1,0))</f>
        <v>0.88</v>
      </c>
      <c r="G2424" s="67" t="str">
        <f>INDEX(Hosts!$A:$O,MATCH(Places!$C2424,Hosts!$A:$A,0),MATCH(Places!G$1,Hosts!$1:$1,0))</f>
        <v>Yes</v>
      </c>
      <c r="H2424">
        <v>7</v>
      </c>
      <c r="I2424" t="str">
        <f>VLOOKUP($H2424,Neighborhoods!$A:$C,2,0)</f>
        <v>Brooklyn</v>
      </c>
      <c r="J2424" t="str">
        <f>VLOOKUP($H2424,Neighborhoods!$A:$C,3,0)</f>
        <v>Bedford-Stuyvesant</v>
      </c>
      <c r="K2424" t="s">
        <v>11822</v>
      </c>
      <c r="L2424" t="str">
        <f t="shared" si="148"/>
        <v>No</v>
      </c>
      <c r="M2424">
        <v>5</v>
      </c>
      <c r="N2424" t="str" cm="1">
        <f t="array" ref="N2424">_xlfn.IFS(M2424&lt;=2,"Small",M2424&lt;=5,"Medium",M2424&gt;5,"Large")</f>
        <v>Medium</v>
      </c>
      <c r="O2424" s="50">
        <v>99</v>
      </c>
      <c r="P2424" s="67">
        <f t="shared" si="149"/>
        <v>0.03</v>
      </c>
      <c r="Q2424" s="52">
        <v>4.91</v>
      </c>
      <c r="R2424" s="52" t="str" cm="1">
        <f t="array" ref="R2424">_xlfn.IFS(ROUND(Q2424,0)=5,"Excellent",ROUND(Q2424,0)=4,"Good",ROUND(Q2424,0)=3,"Ok",ROUND(Q2424,0)&lt;3,"Bad")</f>
        <v>Excellent</v>
      </c>
      <c r="S2424">
        <v>207</v>
      </c>
      <c r="T2424" t="str">
        <f t="shared" si="150"/>
        <v>Yes</v>
      </c>
      <c r="U2424" s="65">
        <v>42731</v>
      </c>
      <c r="V2424" s="65">
        <v>43904</v>
      </c>
      <c r="W2424">
        <v>45</v>
      </c>
      <c r="X2424" t="str">
        <f t="shared" si="151"/>
        <v>Active</v>
      </c>
      <c r="Y2424" t="s">
        <v>15615</v>
      </c>
    </row>
    <row r="2425" spans="1:25" x14ac:dyDescent="0.25">
      <c r="A2425">
        <v>2424</v>
      </c>
      <c r="B2425" t="s">
        <v>1782</v>
      </c>
      <c r="C2425">
        <v>3100</v>
      </c>
      <c r="D2425" t="str">
        <f>VLOOKUP($C2425,Hosts!$A:$O,10,0)</f>
        <v>New York</v>
      </c>
      <c r="E2425" s="67">
        <f>INDEX(Hosts!$A:$O,MATCH(Places!$C2425,Hosts!$A:$A,0),MATCH(Places!E$1,Hosts!$1:$1,0))</f>
        <v>1</v>
      </c>
      <c r="F2425" s="67">
        <f>INDEX(Hosts!$A:$O,MATCH(Places!$C2425,Hosts!$A:$A,0),MATCH(Places!F$1,Hosts!$1:$1,0))</f>
        <v>0.97</v>
      </c>
      <c r="G2425" s="67" t="str">
        <f>INDEX(Hosts!$A:$O,MATCH(Places!$C2425,Hosts!$A:$A,0),MATCH(Places!G$1,Hosts!$1:$1,0))</f>
        <v>No</v>
      </c>
      <c r="H2425">
        <v>9</v>
      </c>
      <c r="I2425" t="str">
        <f>VLOOKUP($H2425,Neighborhoods!$A:$C,2,0)</f>
        <v>Brooklyn</v>
      </c>
      <c r="J2425" t="str">
        <f>VLOOKUP($H2425,Neighborhoods!$A:$C,3,0)</f>
        <v>Crown Heights</v>
      </c>
      <c r="K2425" t="s">
        <v>1</v>
      </c>
      <c r="L2425" t="str">
        <f t="shared" si="148"/>
        <v>Yes</v>
      </c>
      <c r="M2425">
        <v>4</v>
      </c>
      <c r="N2425" t="str" cm="1">
        <f t="array" ref="N2425">_xlfn.IFS(M2425&lt;=2,"Small",M2425&lt;=5,"Medium",M2425&gt;5,"Large")</f>
        <v>Medium</v>
      </c>
      <c r="O2425" s="50">
        <v>45</v>
      </c>
      <c r="P2425" s="67">
        <f t="shared" si="149"/>
        <v>0.03</v>
      </c>
      <c r="Q2425" s="52">
        <v>4.8899999999999997</v>
      </c>
      <c r="R2425" s="52" t="str" cm="1">
        <f t="array" ref="R2425">_xlfn.IFS(ROUND(Q2425,0)=5,"Excellent",ROUND(Q2425,0)=4,"Good",ROUND(Q2425,0)=3,"Ok",ROUND(Q2425,0)&lt;3,"Bad")</f>
        <v>Excellent</v>
      </c>
      <c r="S2425">
        <v>61</v>
      </c>
      <c r="T2425" t="str">
        <f t="shared" si="150"/>
        <v>No</v>
      </c>
      <c r="U2425" s="65">
        <v>42943</v>
      </c>
      <c r="V2425" s="65">
        <v>44044</v>
      </c>
      <c r="W2425">
        <v>329</v>
      </c>
      <c r="X2425" t="str">
        <f t="shared" si="151"/>
        <v>Active</v>
      </c>
      <c r="Y2425" t="s">
        <v>15615</v>
      </c>
    </row>
    <row r="2426" spans="1:25" x14ac:dyDescent="0.25">
      <c r="A2426">
        <v>2425</v>
      </c>
      <c r="B2426" t="s">
        <v>1783</v>
      </c>
      <c r="C2426">
        <v>3102</v>
      </c>
      <c r="D2426" t="str">
        <f>VLOOKUP($C2426,Hosts!$A:$O,10,0)</f>
        <v>New York</v>
      </c>
      <c r="E2426" s="67">
        <f>INDEX(Hosts!$A:$O,MATCH(Places!$C2426,Hosts!$A:$A,0),MATCH(Places!E$1,Hosts!$1:$1,0))</f>
        <v>1</v>
      </c>
      <c r="F2426" s="67">
        <f>INDEX(Hosts!$A:$O,MATCH(Places!$C2426,Hosts!$A:$A,0),MATCH(Places!F$1,Hosts!$1:$1,0))</f>
        <v>0.98</v>
      </c>
      <c r="G2426" s="67" t="str">
        <f>INDEX(Hosts!$A:$O,MATCH(Places!$C2426,Hosts!$A:$A,0),MATCH(Places!G$1,Hosts!$1:$1,0))</f>
        <v>No</v>
      </c>
      <c r="H2426">
        <v>16</v>
      </c>
      <c r="I2426" t="str">
        <f>VLOOKUP($H2426,Neighborhoods!$A:$C,2,0)</f>
        <v>Manhattan</v>
      </c>
      <c r="J2426" t="str">
        <f>VLOOKUP($H2426,Neighborhoods!$A:$C,3,0)</f>
        <v>Harlem</v>
      </c>
      <c r="K2426" t="s">
        <v>1</v>
      </c>
      <c r="L2426" t="str">
        <f t="shared" si="148"/>
        <v>Yes</v>
      </c>
      <c r="M2426">
        <v>2</v>
      </c>
      <c r="N2426" t="str" cm="1">
        <f t="array" ref="N2426">_xlfn.IFS(M2426&lt;=2,"Small",M2426&lt;=5,"Medium",M2426&gt;5,"Large")</f>
        <v>Small</v>
      </c>
      <c r="O2426" s="50">
        <v>40</v>
      </c>
      <c r="P2426" s="67">
        <f t="shared" si="149"/>
        <v>0.03</v>
      </c>
      <c r="Q2426" s="52">
        <v>4.96</v>
      </c>
      <c r="R2426" s="52" t="str" cm="1">
        <f t="array" ref="R2426">_xlfn.IFS(ROUND(Q2426,0)=5,"Excellent",ROUND(Q2426,0)=4,"Good",ROUND(Q2426,0)=3,"Ok",ROUND(Q2426,0)&lt;3,"Bad")</f>
        <v>Excellent</v>
      </c>
      <c r="S2426">
        <v>150</v>
      </c>
      <c r="T2426" t="str">
        <f t="shared" si="150"/>
        <v>Yes</v>
      </c>
      <c r="U2426" s="65">
        <v>42721</v>
      </c>
      <c r="V2426" s="65">
        <v>43927</v>
      </c>
      <c r="W2426">
        <v>203</v>
      </c>
      <c r="X2426" t="str">
        <f t="shared" si="151"/>
        <v>Active</v>
      </c>
      <c r="Y2426" t="s">
        <v>15615</v>
      </c>
    </row>
    <row r="2427" spans="1:25" x14ac:dyDescent="0.25">
      <c r="A2427">
        <v>2426</v>
      </c>
      <c r="B2427" t="s">
        <v>13826</v>
      </c>
      <c r="C2427">
        <v>3097</v>
      </c>
      <c r="D2427" t="str">
        <f>VLOOKUP($C2427,Hosts!$A:$O,10,0)</f>
        <v>New York</v>
      </c>
      <c r="E2427" s="67">
        <f>INDEX(Hosts!$A:$O,MATCH(Places!$C2427,Hosts!$A:$A,0),MATCH(Places!E$1,Hosts!$1:$1,0))</f>
        <v>1</v>
      </c>
      <c r="F2427" s="67">
        <f>INDEX(Hosts!$A:$O,MATCH(Places!$C2427,Hosts!$A:$A,0),MATCH(Places!F$1,Hosts!$1:$1,0))</f>
        <v>0.91</v>
      </c>
      <c r="G2427" s="67" t="str">
        <f>INDEX(Hosts!$A:$O,MATCH(Places!$C2427,Hosts!$A:$A,0),MATCH(Places!G$1,Hosts!$1:$1,0))</f>
        <v>Yes</v>
      </c>
      <c r="H2427">
        <v>25</v>
      </c>
      <c r="I2427" t="str">
        <f>VLOOKUP($H2427,Neighborhoods!$A:$C,2,0)</f>
        <v>Queens</v>
      </c>
      <c r="J2427" t="str">
        <f>VLOOKUP($H2427,Neighborhoods!$A:$C,3,0)</f>
        <v>Ridgewood</v>
      </c>
      <c r="K2427" t="s">
        <v>11822</v>
      </c>
      <c r="L2427" t="str">
        <f t="shared" si="148"/>
        <v>No</v>
      </c>
      <c r="M2427">
        <v>2</v>
      </c>
      <c r="N2427" t="str" cm="1">
        <f t="array" ref="N2427">_xlfn.IFS(M2427&lt;=2,"Small",M2427&lt;=5,"Medium",M2427&gt;5,"Large")</f>
        <v>Small</v>
      </c>
      <c r="O2427" s="50">
        <v>82</v>
      </c>
      <c r="P2427" s="67">
        <f t="shared" si="149"/>
        <v>0.03</v>
      </c>
      <c r="Q2427" s="52">
        <v>4.88</v>
      </c>
      <c r="R2427" s="52" t="str" cm="1">
        <f t="array" ref="R2427">_xlfn.IFS(ROUND(Q2427,0)=5,"Excellent",ROUND(Q2427,0)=4,"Good",ROUND(Q2427,0)=3,"Ok",ROUND(Q2427,0)&lt;3,"Bad")</f>
        <v>Excellent</v>
      </c>
      <c r="S2427">
        <v>101</v>
      </c>
      <c r="T2427" t="str">
        <f t="shared" si="150"/>
        <v>Yes</v>
      </c>
      <c r="U2427" s="65">
        <v>43228</v>
      </c>
      <c r="V2427" s="65">
        <v>44006</v>
      </c>
      <c r="W2427">
        <v>85</v>
      </c>
      <c r="X2427" t="str">
        <f t="shared" si="151"/>
        <v>Active</v>
      </c>
      <c r="Y2427" t="s">
        <v>15615</v>
      </c>
    </row>
    <row r="2428" spans="1:25" x14ac:dyDescent="0.25">
      <c r="A2428">
        <v>2427</v>
      </c>
      <c r="B2428" t="s">
        <v>15044</v>
      </c>
      <c r="C2428">
        <v>2614</v>
      </c>
      <c r="D2428" t="str">
        <f>VLOOKUP($C2428,Hosts!$A:$O,10,0)</f>
        <v>New York</v>
      </c>
      <c r="E2428" s="67">
        <f>INDEX(Hosts!$A:$O,MATCH(Places!$C2428,Hosts!$A:$A,0),MATCH(Places!E$1,Hosts!$1:$1,0))</f>
        <v>0.5</v>
      </c>
      <c r="F2428" s="67">
        <f>INDEX(Hosts!$A:$O,MATCH(Places!$C2428,Hosts!$A:$A,0),MATCH(Places!F$1,Hosts!$1:$1,0))</f>
        <v>0.67</v>
      </c>
      <c r="G2428" s="67" t="str">
        <f>INDEX(Hosts!$A:$O,MATCH(Places!$C2428,Hosts!$A:$A,0),MATCH(Places!G$1,Hosts!$1:$1,0))</f>
        <v>No</v>
      </c>
      <c r="H2428">
        <v>18</v>
      </c>
      <c r="I2428" t="str">
        <f>VLOOKUP($H2428,Neighborhoods!$A:$C,2,0)</f>
        <v>Manhattan</v>
      </c>
      <c r="J2428" t="str">
        <f>VLOOKUP($H2428,Neighborhoods!$A:$C,3,0)</f>
        <v>Midtown</v>
      </c>
      <c r="K2428" t="s">
        <v>11822</v>
      </c>
      <c r="L2428" t="str">
        <f t="shared" si="148"/>
        <v>No</v>
      </c>
      <c r="M2428">
        <v>2</v>
      </c>
      <c r="N2428" t="str" cm="1">
        <f t="array" ref="N2428">_xlfn.IFS(M2428&lt;=2,"Small",M2428&lt;=5,"Medium",M2428&gt;5,"Large")</f>
        <v>Small</v>
      </c>
      <c r="O2428" s="50">
        <v>190</v>
      </c>
      <c r="P2428" s="67">
        <f t="shared" si="149"/>
        <v>0.03</v>
      </c>
      <c r="Q2428" s="52">
        <v>5</v>
      </c>
      <c r="R2428" s="52" t="str" cm="1">
        <f t="array" ref="R2428">_xlfn.IFS(ROUND(Q2428,0)=5,"Excellent",ROUND(Q2428,0)=4,"Good",ROUND(Q2428,0)=3,"Ok",ROUND(Q2428,0)&lt;3,"Bad")</f>
        <v>Excellent</v>
      </c>
      <c r="S2428">
        <v>4</v>
      </c>
      <c r="T2428" t="str">
        <f t="shared" si="150"/>
        <v>No</v>
      </c>
      <c r="U2428" s="65">
        <v>42905</v>
      </c>
      <c r="V2428" s="65">
        <v>43771</v>
      </c>
      <c r="W2428">
        <v>365</v>
      </c>
      <c r="X2428" t="str">
        <f t="shared" si="151"/>
        <v>Active</v>
      </c>
      <c r="Y2428" t="s">
        <v>15615</v>
      </c>
    </row>
    <row r="2429" spans="1:25" x14ac:dyDescent="0.25">
      <c r="A2429">
        <v>2428</v>
      </c>
      <c r="B2429" t="s">
        <v>1784</v>
      </c>
      <c r="C2429">
        <v>3031</v>
      </c>
      <c r="D2429" t="str">
        <f>VLOOKUP($C2429,Hosts!$A:$O,10,0)</f>
        <v>Berlin</v>
      </c>
      <c r="E2429" s="67">
        <f>INDEX(Hosts!$A:$O,MATCH(Places!$C2429,Hosts!$A:$A,0),MATCH(Places!E$1,Hosts!$1:$1,0))</f>
        <v>1</v>
      </c>
      <c r="F2429" s="67">
        <f>INDEX(Hosts!$A:$O,MATCH(Places!$C2429,Hosts!$A:$A,0),MATCH(Places!F$1,Hosts!$1:$1,0))</f>
        <v>1</v>
      </c>
      <c r="G2429" s="67" t="str">
        <f>INDEX(Hosts!$A:$O,MATCH(Places!$C2429,Hosts!$A:$A,0),MATCH(Places!G$1,Hosts!$1:$1,0))</f>
        <v>No</v>
      </c>
      <c r="H2429">
        <v>14</v>
      </c>
      <c r="I2429" t="str">
        <f>VLOOKUP($H2429,Neighborhoods!$A:$C,2,0)</f>
        <v>Manhattan</v>
      </c>
      <c r="J2429" t="str">
        <f>VLOOKUP($H2429,Neighborhoods!$A:$C,3,0)</f>
        <v>East Harlem</v>
      </c>
      <c r="K2429" t="s">
        <v>11822</v>
      </c>
      <c r="L2429" t="str">
        <f t="shared" si="148"/>
        <v>No</v>
      </c>
      <c r="M2429">
        <v>4</v>
      </c>
      <c r="N2429" t="str" cm="1">
        <f t="array" ref="N2429">_xlfn.IFS(M2429&lt;=2,"Small",M2429&lt;=5,"Medium",M2429&gt;5,"Large")</f>
        <v>Medium</v>
      </c>
      <c r="O2429" s="50">
        <v>105</v>
      </c>
      <c r="P2429" s="67">
        <f t="shared" si="149"/>
        <v>0.03</v>
      </c>
      <c r="Q2429" s="52">
        <v>4.67</v>
      </c>
      <c r="R2429" s="52" t="str" cm="1">
        <f t="array" ref="R2429">_xlfn.IFS(ROUND(Q2429,0)=5,"Excellent",ROUND(Q2429,0)=4,"Good",ROUND(Q2429,0)=3,"Ok",ROUND(Q2429,0)&lt;3,"Bad")</f>
        <v>Excellent</v>
      </c>
      <c r="S2429">
        <v>24</v>
      </c>
      <c r="T2429" t="str">
        <f t="shared" si="150"/>
        <v>No</v>
      </c>
      <c r="U2429" s="65">
        <v>42736</v>
      </c>
      <c r="V2429" s="65">
        <v>43850</v>
      </c>
      <c r="W2429">
        <v>22</v>
      </c>
      <c r="X2429" t="str">
        <f t="shared" si="151"/>
        <v>Active</v>
      </c>
      <c r="Y2429" t="s">
        <v>15615</v>
      </c>
    </row>
    <row r="2430" spans="1:25" x14ac:dyDescent="0.25">
      <c r="A2430">
        <v>2429</v>
      </c>
      <c r="B2430" t="s">
        <v>1785</v>
      </c>
      <c r="C2430">
        <v>3104</v>
      </c>
      <c r="D2430" t="str">
        <f>VLOOKUP($C2430,Hosts!$A:$O,10,0)</f>
        <v>New York</v>
      </c>
      <c r="E2430" s="67">
        <f>INDEX(Hosts!$A:$O,MATCH(Places!$C2430,Hosts!$A:$A,0),MATCH(Places!E$1,Hosts!$1:$1,0))</f>
        <v>0.97</v>
      </c>
      <c r="F2430" s="67">
        <f>INDEX(Hosts!$A:$O,MATCH(Places!$C2430,Hosts!$A:$A,0),MATCH(Places!F$1,Hosts!$1:$1,0))</f>
        <v>0.99</v>
      </c>
      <c r="G2430" s="67" t="str">
        <f>INDEX(Hosts!$A:$O,MATCH(Places!$C2430,Hosts!$A:$A,0),MATCH(Places!G$1,Hosts!$1:$1,0))</f>
        <v>No</v>
      </c>
      <c r="H2430">
        <v>14</v>
      </c>
      <c r="I2430" t="str">
        <f>VLOOKUP($H2430,Neighborhoods!$A:$C,2,0)</f>
        <v>Manhattan</v>
      </c>
      <c r="J2430" t="str">
        <f>VLOOKUP($H2430,Neighborhoods!$A:$C,3,0)</f>
        <v>East Harlem</v>
      </c>
      <c r="K2430" t="s">
        <v>11822</v>
      </c>
      <c r="L2430" t="str">
        <f t="shared" si="148"/>
        <v>No</v>
      </c>
      <c r="M2430">
        <v>2</v>
      </c>
      <c r="N2430" t="str" cm="1">
        <f t="array" ref="N2430">_xlfn.IFS(M2430&lt;=2,"Small",M2430&lt;=5,"Medium",M2430&gt;5,"Large")</f>
        <v>Small</v>
      </c>
      <c r="O2430" s="50">
        <v>88</v>
      </c>
      <c r="P2430" s="67">
        <f t="shared" si="149"/>
        <v>0.03</v>
      </c>
      <c r="Q2430" s="52">
        <v>4.67</v>
      </c>
      <c r="R2430" s="52" t="str" cm="1">
        <f t="array" ref="R2430">_xlfn.IFS(ROUND(Q2430,0)=5,"Excellent",ROUND(Q2430,0)=4,"Good",ROUND(Q2430,0)=3,"Ok",ROUND(Q2430,0)&lt;3,"Bad")</f>
        <v>Excellent</v>
      </c>
      <c r="S2430">
        <v>189</v>
      </c>
      <c r="T2430" t="str">
        <f t="shared" si="150"/>
        <v>No</v>
      </c>
      <c r="U2430" s="65">
        <v>42732</v>
      </c>
      <c r="V2430" s="65">
        <v>44056</v>
      </c>
      <c r="W2430">
        <v>164</v>
      </c>
      <c r="X2430" t="str">
        <f t="shared" si="151"/>
        <v>Active</v>
      </c>
      <c r="Y2430" t="s">
        <v>15615</v>
      </c>
    </row>
    <row r="2431" spans="1:25" x14ac:dyDescent="0.25">
      <c r="A2431">
        <v>2430</v>
      </c>
      <c r="B2431" t="s">
        <v>1786</v>
      </c>
      <c r="C2431">
        <v>2996</v>
      </c>
      <c r="D2431" t="str">
        <f>VLOOKUP($C2431,Hosts!$A:$O,10,0)</f>
        <v>New York</v>
      </c>
      <c r="E2431" s="67">
        <f>INDEX(Hosts!$A:$O,MATCH(Places!$C2431,Hosts!$A:$A,0),MATCH(Places!E$1,Hosts!$1:$1,0))</f>
        <v>0.89</v>
      </c>
      <c r="F2431" s="67">
        <f>INDEX(Hosts!$A:$O,MATCH(Places!$C2431,Hosts!$A:$A,0),MATCH(Places!F$1,Hosts!$1:$1,0))</f>
        <v>0.89</v>
      </c>
      <c r="G2431" s="67" t="str">
        <f>INDEX(Hosts!$A:$O,MATCH(Places!$C2431,Hosts!$A:$A,0),MATCH(Places!G$1,Hosts!$1:$1,0))</f>
        <v>No</v>
      </c>
      <c r="H2431">
        <v>2</v>
      </c>
      <c r="I2431" t="str">
        <f>VLOOKUP($H2431,Neighborhoods!$A:$C,2,0)</f>
        <v>Bronx</v>
      </c>
      <c r="J2431" t="str">
        <f>VLOOKUP($H2431,Neighborhoods!$A:$C,3,0)</f>
        <v>Concourse</v>
      </c>
      <c r="K2431" t="s">
        <v>1</v>
      </c>
      <c r="L2431" t="str">
        <f t="shared" si="148"/>
        <v>Yes</v>
      </c>
      <c r="M2431">
        <v>2</v>
      </c>
      <c r="N2431" t="str" cm="1">
        <f t="array" ref="N2431">_xlfn.IFS(M2431&lt;=2,"Small",M2431&lt;=5,"Medium",M2431&gt;5,"Large")</f>
        <v>Small</v>
      </c>
      <c r="O2431" s="50">
        <v>45</v>
      </c>
      <c r="P2431" s="67">
        <f t="shared" si="149"/>
        <v>0.03</v>
      </c>
      <c r="Q2431" s="52">
        <v>4.6500000000000004</v>
      </c>
      <c r="R2431" s="52" t="str" cm="1">
        <f t="array" ref="R2431">_xlfn.IFS(ROUND(Q2431,0)=5,"Excellent",ROUND(Q2431,0)=4,"Good",ROUND(Q2431,0)=3,"Ok",ROUND(Q2431,0)&lt;3,"Bad")</f>
        <v>Excellent</v>
      </c>
      <c r="S2431">
        <v>96</v>
      </c>
      <c r="T2431" t="str">
        <f t="shared" si="150"/>
        <v>No</v>
      </c>
      <c r="U2431" s="65">
        <v>42737</v>
      </c>
      <c r="V2431" s="65">
        <v>43961</v>
      </c>
      <c r="W2431">
        <v>177</v>
      </c>
      <c r="X2431" t="str">
        <f t="shared" si="151"/>
        <v>Active</v>
      </c>
      <c r="Y2431" t="s">
        <v>15615</v>
      </c>
    </row>
    <row r="2432" spans="1:25" x14ac:dyDescent="0.25">
      <c r="A2432">
        <v>2431</v>
      </c>
      <c r="B2432" t="s">
        <v>14706</v>
      </c>
      <c r="C2432">
        <v>2598</v>
      </c>
      <c r="D2432" t="str">
        <f>VLOOKUP($C2432,Hosts!$A:$O,10,0)</f>
        <v>New York</v>
      </c>
      <c r="E2432" s="67">
        <f>INDEX(Hosts!$A:$O,MATCH(Places!$C2432,Hosts!$A:$A,0),MATCH(Places!E$1,Hosts!$1:$1,0))</f>
        <v>1</v>
      </c>
      <c r="F2432" s="67">
        <f>INDEX(Hosts!$A:$O,MATCH(Places!$C2432,Hosts!$A:$A,0),MATCH(Places!F$1,Hosts!$1:$1,0))</f>
        <v>0.98</v>
      </c>
      <c r="G2432" s="67" t="str">
        <f>INDEX(Hosts!$A:$O,MATCH(Places!$C2432,Hosts!$A:$A,0),MATCH(Places!G$1,Hosts!$1:$1,0))</f>
        <v>Yes</v>
      </c>
      <c r="H2432">
        <v>14</v>
      </c>
      <c r="I2432" t="str">
        <f>VLOOKUP($H2432,Neighborhoods!$A:$C,2,0)</f>
        <v>Manhattan</v>
      </c>
      <c r="J2432" t="str">
        <f>VLOOKUP($H2432,Neighborhoods!$A:$C,3,0)</f>
        <v>East Harlem</v>
      </c>
      <c r="K2432" t="s">
        <v>1</v>
      </c>
      <c r="L2432" t="str">
        <f t="shared" si="148"/>
        <v>Yes</v>
      </c>
      <c r="M2432">
        <v>2</v>
      </c>
      <c r="N2432" t="str" cm="1">
        <f t="array" ref="N2432">_xlfn.IFS(M2432&lt;=2,"Small",M2432&lt;=5,"Medium",M2432&gt;5,"Large")</f>
        <v>Small</v>
      </c>
      <c r="O2432" s="50">
        <v>55</v>
      </c>
      <c r="P2432" s="67">
        <f t="shared" si="149"/>
        <v>0.03</v>
      </c>
      <c r="Q2432" s="52">
        <v>4.97</v>
      </c>
      <c r="R2432" s="52" t="str" cm="1">
        <f t="array" ref="R2432">_xlfn.IFS(ROUND(Q2432,0)=5,"Excellent",ROUND(Q2432,0)=4,"Good",ROUND(Q2432,0)=3,"Ok",ROUND(Q2432,0)&lt;3,"Bad")</f>
        <v>Excellent</v>
      </c>
      <c r="S2432">
        <v>182</v>
      </c>
      <c r="T2432" t="str">
        <f t="shared" si="150"/>
        <v>Yes</v>
      </c>
      <c r="U2432" s="65">
        <v>42876</v>
      </c>
      <c r="V2432" s="65">
        <v>44037</v>
      </c>
      <c r="W2432">
        <v>98</v>
      </c>
      <c r="X2432" t="str">
        <f t="shared" si="151"/>
        <v>Active</v>
      </c>
      <c r="Y2432" t="s">
        <v>15616</v>
      </c>
    </row>
    <row r="2433" spans="1:25" x14ac:dyDescent="0.25">
      <c r="A2433">
        <v>2432</v>
      </c>
      <c r="B2433" t="s">
        <v>1787</v>
      </c>
      <c r="C2433">
        <v>3105</v>
      </c>
      <c r="D2433" t="str">
        <f>VLOOKUP($C2433,Hosts!$A:$O,10,0)</f>
        <v>New York</v>
      </c>
      <c r="E2433" s="67">
        <f>INDEX(Hosts!$A:$O,MATCH(Places!$C2433,Hosts!$A:$A,0),MATCH(Places!E$1,Hosts!$1:$1,0))</f>
        <v>0.8</v>
      </c>
      <c r="F2433" s="67">
        <f>INDEX(Hosts!$A:$O,MATCH(Places!$C2433,Hosts!$A:$A,0),MATCH(Places!F$1,Hosts!$1:$1,0))</f>
        <v>0.81</v>
      </c>
      <c r="G2433" s="67" t="str">
        <f>INDEX(Hosts!$A:$O,MATCH(Places!$C2433,Hosts!$A:$A,0),MATCH(Places!G$1,Hosts!$1:$1,0))</f>
        <v>Yes</v>
      </c>
      <c r="H2433">
        <v>12</v>
      </c>
      <c r="I2433" t="str">
        <f>VLOOKUP($H2433,Neighborhoods!$A:$C,2,0)</f>
        <v>Brooklyn</v>
      </c>
      <c r="J2433" t="str">
        <f>VLOOKUP($H2433,Neighborhoods!$A:$C,3,0)</f>
        <v>Williamsburg</v>
      </c>
      <c r="K2433" t="s">
        <v>11822</v>
      </c>
      <c r="L2433" t="str">
        <f t="shared" si="148"/>
        <v>No</v>
      </c>
      <c r="M2433">
        <v>5</v>
      </c>
      <c r="N2433" t="str" cm="1">
        <f t="array" ref="N2433">_xlfn.IFS(M2433&lt;=2,"Small",M2433&lt;=5,"Medium",M2433&gt;5,"Large")</f>
        <v>Medium</v>
      </c>
      <c r="O2433" s="50">
        <v>176</v>
      </c>
      <c r="P2433" s="67">
        <f t="shared" si="149"/>
        <v>0.03</v>
      </c>
      <c r="Q2433" s="52">
        <v>4.99</v>
      </c>
      <c r="R2433" s="52" t="str" cm="1">
        <f t="array" ref="R2433">_xlfn.IFS(ROUND(Q2433,0)=5,"Excellent",ROUND(Q2433,0)=4,"Good",ROUND(Q2433,0)=3,"Ok",ROUND(Q2433,0)&lt;3,"Bad")</f>
        <v>Excellent</v>
      </c>
      <c r="S2433">
        <v>174</v>
      </c>
      <c r="T2433" t="str">
        <f t="shared" si="150"/>
        <v>Yes</v>
      </c>
      <c r="U2433" s="65">
        <v>42735</v>
      </c>
      <c r="V2433" s="65">
        <v>44045</v>
      </c>
      <c r="W2433">
        <v>362</v>
      </c>
      <c r="X2433" t="str">
        <f t="shared" si="151"/>
        <v>Active</v>
      </c>
      <c r="Y2433" t="s">
        <v>15615</v>
      </c>
    </row>
    <row r="2434" spans="1:25" x14ac:dyDescent="0.25">
      <c r="A2434">
        <v>2433</v>
      </c>
      <c r="B2434" t="s">
        <v>13286</v>
      </c>
      <c r="C2434">
        <v>871</v>
      </c>
      <c r="D2434" t="str">
        <f>VLOOKUP($C2434,Hosts!$A:$O,10,0)</f>
        <v>New York</v>
      </c>
      <c r="E2434" s="67">
        <f>INDEX(Hosts!$A:$O,MATCH(Places!$C2434,Hosts!$A:$A,0),MATCH(Places!E$1,Hosts!$1:$1,0))</f>
        <v>0.84</v>
      </c>
      <c r="F2434" s="67">
        <f>INDEX(Hosts!$A:$O,MATCH(Places!$C2434,Hosts!$A:$A,0),MATCH(Places!F$1,Hosts!$1:$1,0))</f>
        <v>0.99</v>
      </c>
      <c r="G2434" s="67" t="str">
        <f>INDEX(Hosts!$A:$O,MATCH(Places!$C2434,Hosts!$A:$A,0),MATCH(Places!G$1,Hosts!$1:$1,0))</f>
        <v>Yes</v>
      </c>
      <c r="H2434">
        <v>13</v>
      </c>
      <c r="I2434" t="str">
        <f>VLOOKUP($H2434,Neighborhoods!$A:$C,2,0)</f>
        <v>Manhattan</v>
      </c>
      <c r="J2434" t="str">
        <f>VLOOKUP($H2434,Neighborhoods!$A:$C,3,0)</f>
        <v>Chelsea</v>
      </c>
      <c r="K2434" t="s">
        <v>1</v>
      </c>
      <c r="L2434" t="str">
        <f t="shared" si="148"/>
        <v>Yes</v>
      </c>
      <c r="M2434">
        <v>1</v>
      </c>
      <c r="N2434" t="str" cm="1">
        <f t="array" ref="N2434">_xlfn.IFS(M2434&lt;=2,"Small",M2434&lt;=5,"Medium",M2434&gt;5,"Large")</f>
        <v>Small</v>
      </c>
      <c r="O2434" s="50">
        <v>85</v>
      </c>
      <c r="P2434" s="67">
        <f t="shared" si="149"/>
        <v>0.03</v>
      </c>
      <c r="Q2434" s="52">
        <v>4.9800000000000004</v>
      </c>
      <c r="R2434" s="52" t="str" cm="1">
        <f t="array" ref="R2434">_xlfn.IFS(ROUND(Q2434,0)=5,"Excellent",ROUND(Q2434,0)=4,"Good",ROUND(Q2434,0)=3,"Ok",ROUND(Q2434,0)&lt;3,"Bad")</f>
        <v>Excellent</v>
      </c>
      <c r="S2434">
        <v>134</v>
      </c>
      <c r="T2434" t="str">
        <f t="shared" si="150"/>
        <v>Yes</v>
      </c>
      <c r="U2434" s="65">
        <v>43086</v>
      </c>
      <c r="V2434" s="65">
        <v>43899</v>
      </c>
      <c r="W2434">
        <v>129</v>
      </c>
      <c r="X2434" t="str">
        <f t="shared" si="151"/>
        <v>Active</v>
      </c>
      <c r="Y2434" t="s">
        <v>15615</v>
      </c>
    </row>
    <row r="2435" spans="1:25" x14ac:dyDescent="0.25">
      <c r="A2435">
        <v>2434</v>
      </c>
      <c r="B2435" t="s">
        <v>15099</v>
      </c>
      <c r="C2435">
        <v>1432</v>
      </c>
      <c r="D2435" t="str">
        <f>VLOOKUP($C2435,Hosts!$A:$O,10,0)</f>
        <v>New York</v>
      </c>
      <c r="E2435" s="67">
        <f>INDEX(Hosts!$A:$O,MATCH(Places!$C2435,Hosts!$A:$A,0),MATCH(Places!E$1,Hosts!$1:$1,0))</f>
        <v>1</v>
      </c>
      <c r="F2435" s="67">
        <f>INDEX(Hosts!$A:$O,MATCH(Places!$C2435,Hosts!$A:$A,0),MATCH(Places!F$1,Hosts!$1:$1,0))</f>
        <v>1</v>
      </c>
      <c r="G2435" s="67" t="str">
        <f>INDEX(Hosts!$A:$O,MATCH(Places!$C2435,Hosts!$A:$A,0),MATCH(Places!G$1,Hosts!$1:$1,0))</f>
        <v>No</v>
      </c>
      <c r="H2435">
        <v>3</v>
      </c>
      <c r="I2435" t="str">
        <f>VLOOKUP($H2435,Neighborhoods!$A:$C,2,0)</f>
        <v>Bronx</v>
      </c>
      <c r="J2435" t="str">
        <f>VLOOKUP($H2435,Neighborhoods!$A:$C,3,0)</f>
        <v>Longwood</v>
      </c>
      <c r="K2435" t="s">
        <v>1</v>
      </c>
      <c r="L2435" t="str">
        <f t="shared" ref="L2435:L2498" si="152">IF(OR(K2435="Private room",K2435="Shared room"),"Yes","No")</f>
        <v>Yes</v>
      </c>
      <c r="M2435">
        <v>4</v>
      </c>
      <c r="N2435" t="str" cm="1">
        <f t="array" ref="N2435">_xlfn.IFS(M2435&lt;=2,"Small",M2435&lt;=5,"Medium",M2435&gt;5,"Large")</f>
        <v>Medium</v>
      </c>
      <c r="O2435" s="50">
        <v>65</v>
      </c>
      <c r="P2435" s="67">
        <f t="shared" ref="P2435:P2498" si="153">VLOOKUP(O2435,$AB$1:$AC$5,2)</f>
        <v>0.03</v>
      </c>
      <c r="Q2435" s="52">
        <v>4.8099999999999996</v>
      </c>
      <c r="R2435" s="52" t="str" cm="1">
        <f t="array" ref="R2435">_xlfn.IFS(ROUND(Q2435,0)=5,"Excellent",ROUND(Q2435,0)=4,"Good",ROUND(Q2435,0)=3,"Ok",ROUND(Q2435,0)&lt;3,"Bad")</f>
        <v>Excellent</v>
      </c>
      <c r="S2435">
        <v>79</v>
      </c>
      <c r="T2435" t="str">
        <f t="shared" ref="T2435:T2498" si="154">IF(AND(Q2435&gt;=4.8,S2435&gt;100),"Yes","No")</f>
        <v>No</v>
      </c>
      <c r="U2435" s="65">
        <v>42813</v>
      </c>
      <c r="V2435" s="65">
        <v>43836</v>
      </c>
      <c r="W2435">
        <v>0</v>
      </c>
      <c r="X2435" t="str">
        <f t="shared" ref="X2435:X2498" si="155">IF(W2435&lt;&gt;0,"Active","Inactive")</f>
        <v>Inactive</v>
      </c>
      <c r="Y2435" t="s">
        <v>15615</v>
      </c>
    </row>
    <row r="2436" spans="1:25" x14ac:dyDescent="0.25">
      <c r="A2436">
        <v>2435</v>
      </c>
      <c r="B2436" t="s">
        <v>1788</v>
      </c>
      <c r="C2436">
        <v>139</v>
      </c>
      <c r="D2436" t="str">
        <f>VLOOKUP($C2436,Hosts!$A:$O,10,0)</f>
        <v>New York</v>
      </c>
      <c r="E2436" s="67">
        <f>INDEX(Hosts!$A:$O,MATCH(Places!$C2436,Hosts!$A:$A,0),MATCH(Places!E$1,Hosts!$1:$1,0))</f>
        <v>1</v>
      </c>
      <c r="F2436" s="67">
        <f>INDEX(Hosts!$A:$O,MATCH(Places!$C2436,Hosts!$A:$A,0),MATCH(Places!F$1,Hosts!$1:$1,0))</f>
        <v>0.78</v>
      </c>
      <c r="G2436" s="67" t="str">
        <f>INDEX(Hosts!$A:$O,MATCH(Places!$C2436,Hosts!$A:$A,0),MATCH(Places!G$1,Hosts!$1:$1,0))</f>
        <v>No</v>
      </c>
      <c r="H2436">
        <v>7</v>
      </c>
      <c r="I2436" t="str">
        <f>VLOOKUP($H2436,Neighborhoods!$A:$C,2,0)</f>
        <v>Brooklyn</v>
      </c>
      <c r="J2436" t="str">
        <f>VLOOKUP($H2436,Neighborhoods!$A:$C,3,0)</f>
        <v>Bedford-Stuyvesant</v>
      </c>
      <c r="K2436" t="s">
        <v>11822</v>
      </c>
      <c r="L2436" t="str">
        <f t="shared" si="152"/>
        <v>No</v>
      </c>
      <c r="M2436">
        <v>10</v>
      </c>
      <c r="N2436" t="str" cm="1">
        <f t="array" ref="N2436">_xlfn.IFS(M2436&lt;=2,"Small",M2436&lt;=5,"Medium",M2436&gt;5,"Large")</f>
        <v>Large</v>
      </c>
      <c r="O2436" s="50">
        <v>428</v>
      </c>
      <c r="P2436" s="67">
        <f t="shared" si="153"/>
        <v>0.04</v>
      </c>
      <c r="Q2436" s="52">
        <v>4.75</v>
      </c>
      <c r="R2436" s="52" t="str" cm="1">
        <f t="array" ref="R2436">_xlfn.IFS(ROUND(Q2436,0)=5,"Excellent",ROUND(Q2436,0)=4,"Good",ROUND(Q2436,0)=3,"Ok",ROUND(Q2436,0)&lt;3,"Bad")</f>
        <v>Excellent</v>
      </c>
      <c r="S2436">
        <v>44</v>
      </c>
      <c r="T2436" t="str">
        <f t="shared" si="154"/>
        <v>No</v>
      </c>
      <c r="U2436" s="65">
        <v>42751</v>
      </c>
      <c r="V2436" s="65">
        <v>44045</v>
      </c>
      <c r="W2436">
        <v>361</v>
      </c>
      <c r="X2436" t="str">
        <f t="shared" si="155"/>
        <v>Active</v>
      </c>
      <c r="Y2436" t="s">
        <v>15615</v>
      </c>
    </row>
    <row r="2437" spans="1:25" x14ac:dyDescent="0.25">
      <c r="A2437">
        <v>2436</v>
      </c>
      <c r="B2437" t="s">
        <v>15229</v>
      </c>
      <c r="C2437">
        <v>847</v>
      </c>
      <c r="D2437" t="str">
        <f>VLOOKUP($C2437,Hosts!$A:$O,10,0)</f>
        <v>New York</v>
      </c>
      <c r="E2437" s="67">
        <f>INDEX(Hosts!$A:$O,MATCH(Places!$C2437,Hosts!$A:$A,0),MATCH(Places!E$1,Hosts!$1:$1,0))</f>
        <v>0.67</v>
      </c>
      <c r="F2437" s="67">
        <f>INDEX(Hosts!$A:$O,MATCH(Places!$C2437,Hosts!$A:$A,0),MATCH(Places!F$1,Hosts!$1:$1,0))</f>
        <v>1</v>
      </c>
      <c r="G2437" s="67" t="str">
        <f>INDEX(Hosts!$A:$O,MATCH(Places!$C2437,Hosts!$A:$A,0),MATCH(Places!G$1,Hosts!$1:$1,0))</f>
        <v>No</v>
      </c>
      <c r="H2437">
        <v>7</v>
      </c>
      <c r="I2437" t="str">
        <f>VLOOKUP($H2437,Neighborhoods!$A:$C,2,0)</f>
        <v>Brooklyn</v>
      </c>
      <c r="J2437" t="str">
        <f>VLOOKUP($H2437,Neighborhoods!$A:$C,3,0)</f>
        <v>Bedford-Stuyvesant</v>
      </c>
      <c r="K2437" t="s">
        <v>1</v>
      </c>
      <c r="L2437" t="str">
        <f t="shared" si="152"/>
        <v>Yes</v>
      </c>
      <c r="M2437">
        <v>3</v>
      </c>
      <c r="N2437" t="str" cm="1">
        <f t="array" ref="N2437">_xlfn.IFS(M2437&lt;=2,"Small",M2437&lt;=5,"Medium",M2437&gt;5,"Large")</f>
        <v>Medium</v>
      </c>
      <c r="O2437" s="50">
        <v>45</v>
      </c>
      <c r="P2437" s="67">
        <f t="shared" si="153"/>
        <v>0.03</v>
      </c>
      <c r="Q2437" s="52">
        <v>4.75</v>
      </c>
      <c r="R2437" s="52" t="str" cm="1">
        <f t="array" ref="R2437">_xlfn.IFS(ROUND(Q2437,0)=5,"Excellent",ROUND(Q2437,0)=4,"Good",ROUND(Q2437,0)=3,"Ok",ROUND(Q2437,0)&lt;3,"Bad")</f>
        <v>Excellent</v>
      </c>
      <c r="S2437">
        <v>16</v>
      </c>
      <c r="T2437" t="str">
        <f t="shared" si="154"/>
        <v>No</v>
      </c>
      <c r="U2437" s="65">
        <v>42731</v>
      </c>
      <c r="V2437" s="65">
        <v>43483</v>
      </c>
      <c r="W2437">
        <v>1</v>
      </c>
      <c r="X2437" t="str">
        <f t="shared" si="155"/>
        <v>Active</v>
      </c>
      <c r="Y2437" t="s">
        <v>15615</v>
      </c>
    </row>
    <row r="2438" spans="1:25" x14ac:dyDescent="0.25">
      <c r="A2438">
        <v>2437</v>
      </c>
      <c r="B2438" t="s">
        <v>1789</v>
      </c>
      <c r="C2438">
        <v>2819</v>
      </c>
      <c r="D2438" t="str">
        <f>VLOOKUP($C2438,Hosts!$A:$O,10,0)</f>
        <v>New York</v>
      </c>
      <c r="E2438" s="67">
        <f>INDEX(Hosts!$A:$O,MATCH(Places!$C2438,Hosts!$A:$A,0),MATCH(Places!E$1,Hosts!$1:$1,0))</f>
        <v>0.6</v>
      </c>
      <c r="F2438" s="67">
        <f>INDEX(Hosts!$A:$O,MATCH(Places!$C2438,Hosts!$A:$A,0),MATCH(Places!F$1,Hosts!$1:$1,0))</f>
        <v>0.98</v>
      </c>
      <c r="G2438" s="67" t="str">
        <f>INDEX(Hosts!$A:$O,MATCH(Places!$C2438,Hosts!$A:$A,0),MATCH(Places!G$1,Hosts!$1:$1,0))</f>
        <v>No</v>
      </c>
      <c r="H2438">
        <v>25</v>
      </c>
      <c r="I2438" t="str">
        <f>VLOOKUP($H2438,Neighborhoods!$A:$C,2,0)</f>
        <v>Queens</v>
      </c>
      <c r="J2438" t="str">
        <f>VLOOKUP($H2438,Neighborhoods!$A:$C,3,0)</f>
        <v>Ridgewood</v>
      </c>
      <c r="K2438" t="s">
        <v>11822</v>
      </c>
      <c r="L2438" t="str">
        <f t="shared" si="152"/>
        <v>No</v>
      </c>
      <c r="M2438">
        <v>6</v>
      </c>
      <c r="N2438" t="str" cm="1">
        <f t="array" ref="N2438">_xlfn.IFS(M2438&lt;=2,"Small",M2438&lt;=5,"Medium",M2438&gt;5,"Large")</f>
        <v>Large</v>
      </c>
      <c r="O2438" s="50">
        <v>70</v>
      </c>
      <c r="P2438" s="67">
        <f t="shared" si="153"/>
        <v>0.03</v>
      </c>
      <c r="Q2438" s="52">
        <v>4.7300000000000004</v>
      </c>
      <c r="R2438" s="52" t="str" cm="1">
        <f t="array" ref="R2438">_xlfn.IFS(ROUND(Q2438,0)=5,"Excellent",ROUND(Q2438,0)=4,"Good",ROUND(Q2438,0)=3,"Ok",ROUND(Q2438,0)&lt;3,"Bad")</f>
        <v>Excellent</v>
      </c>
      <c r="S2438">
        <v>109</v>
      </c>
      <c r="T2438" t="str">
        <f t="shared" si="154"/>
        <v>No</v>
      </c>
      <c r="U2438" s="65">
        <v>42734</v>
      </c>
      <c r="V2438" s="65">
        <v>43833</v>
      </c>
      <c r="W2438">
        <v>0</v>
      </c>
      <c r="X2438" t="str">
        <f t="shared" si="155"/>
        <v>Inactive</v>
      </c>
      <c r="Y2438" t="s">
        <v>15616</v>
      </c>
    </row>
    <row r="2439" spans="1:25" x14ac:dyDescent="0.25">
      <c r="A2439">
        <v>2438</v>
      </c>
      <c r="B2439" t="s">
        <v>1790</v>
      </c>
      <c r="C2439">
        <v>1681</v>
      </c>
      <c r="D2439" t="str">
        <f>VLOOKUP($C2439,Hosts!$A:$O,10,0)</f>
        <v>New York</v>
      </c>
      <c r="E2439" s="67">
        <f>INDEX(Hosts!$A:$O,MATCH(Places!$C2439,Hosts!$A:$A,0),MATCH(Places!E$1,Hosts!$1:$1,0))</f>
        <v>1</v>
      </c>
      <c r="F2439" s="67">
        <f>INDEX(Hosts!$A:$O,MATCH(Places!$C2439,Hosts!$A:$A,0),MATCH(Places!F$1,Hosts!$1:$1,0))</f>
        <v>1</v>
      </c>
      <c r="G2439" s="67" t="str">
        <f>INDEX(Hosts!$A:$O,MATCH(Places!$C2439,Hosts!$A:$A,0),MATCH(Places!G$1,Hosts!$1:$1,0))</f>
        <v>No</v>
      </c>
      <c r="H2439">
        <v>11</v>
      </c>
      <c r="I2439" t="str">
        <f>VLOOKUP($H2439,Neighborhoods!$A:$C,2,0)</f>
        <v>Brooklyn</v>
      </c>
      <c r="J2439" t="str">
        <f>VLOOKUP($H2439,Neighborhoods!$A:$C,3,0)</f>
        <v>Greenpoint</v>
      </c>
      <c r="K2439" t="s">
        <v>11822</v>
      </c>
      <c r="L2439" t="str">
        <f t="shared" si="152"/>
        <v>No</v>
      </c>
      <c r="M2439">
        <v>2</v>
      </c>
      <c r="N2439" t="str" cm="1">
        <f t="array" ref="N2439">_xlfn.IFS(M2439&lt;=2,"Small",M2439&lt;=5,"Medium",M2439&gt;5,"Large")</f>
        <v>Small</v>
      </c>
      <c r="O2439" s="50">
        <v>75</v>
      </c>
      <c r="P2439" s="67">
        <f t="shared" si="153"/>
        <v>0.03</v>
      </c>
      <c r="Q2439" s="52">
        <v>4.83</v>
      </c>
      <c r="R2439" s="52" t="str" cm="1">
        <f t="array" ref="R2439">_xlfn.IFS(ROUND(Q2439,0)=5,"Excellent",ROUND(Q2439,0)=4,"Good",ROUND(Q2439,0)=3,"Ok",ROUND(Q2439,0)&lt;3,"Bad")</f>
        <v>Excellent</v>
      </c>
      <c r="S2439">
        <v>69</v>
      </c>
      <c r="T2439" t="str">
        <f t="shared" si="154"/>
        <v>No</v>
      </c>
      <c r="U2439" s="65">
        <v>42737</v>
      </c>
      <c r="V2439" s="65">
        <v>43629</v>
      </c>
      <c r="W2439">
        <v>77</v>
      </c>
      <c r="X2439" t="str">
        <f t="shared" si="155"/>
        <v>Active</v>
      </c>
      <c r="Y2439" t="s">
        <v>15615</v>
      </c>
    </row>
    <row r="2440" spans="1:25" x14ac:dyDescent="0.25">
      <c r="A2440">
        <v>2439</v>
      </c>
      <c r="B2440" t="s">
        <v>13804</v>
      </c>
      <c r="C2440">
        <v>3106</v>
      </c>
      <c r="D2440" t="str">
        <f>VLOOKUP($C2440,Hosts!$A:$O,10,0)</f>
        <v>New York</v>
      </c>
      <c r="E2440" s="67">
        <f>INDEX(Hosts!$A:$O,MATCH(Places!$C2440,Hosts!$A:$A,0),MATCH(Places!E$1,Hosts!$1:$1,0))</f>
        <v>0</v>
      </c>
      <c r="F2440" s="67">
        <f>INDEX(Hosts!$A:$O,MATCH(Places!$C2440,Hosts!$A:$A,0),MATCH(Places!F$1,Hosts!$1:$1,0))</f>
        <v>1</v>
      </c>
      <c r="G2440" s="67" t="str">
        <f>INDEX(Hosts!$A:$O,MATCH(Places!$C2440,Hosts!$A:$A,0),MATCH(Places!G$1,Hosts!$1:$1,0))</f>
        <v>No</v>
      </c>
      <c r="H2440">
        <v>7</v>
      </c>
      <c r="I2440" t="str">
        <f>VLOOKUP($H2440,Neighborhoods!$A:$C,2,0)</f>
        <v>Brooklyn</v>
      </c>
      <c r="J2440" t="str">
        <f>VLOOKUP($H2440,Neighborhoods!$A:$C,3,0)</f>
        <v>Bedford-Stuyvesant</v>
      </c>
      <c r="K2440" t="s">
        <v>11822</v>
      </c>
      <c r="L2440" t="str">
        <f t="shared" si="152"/>
        <v>No</v>
      </c>
      <c r="M2440">
        <v>4</v>
      </c>
      <c r="N2440" t="str" cm="1">
        <f t="array" ref="N2440">_xlfn.IFS(M2440&lt;=2,"Small",M2440&lt;=5,"Medium",M2440&gt;5,"Large")</f>
        <v>Medium</v>
      </c>
      <c r="O2440" s="50">
        <v>200</v>
      </c>
      <c r="P2440" s="67">
        <f t="shared" si="153"/>
        <v>0.04</v>
      </c>
      <c r="Q2440" s="52">
        <v>4.66</v>
      </c>
      <c r="R2440" s="52" t="str" cm="1">
        <f t="array" ref="R2440">_xlfn.IFS(ROUND(Q2440,0)=5,"Excellent",ROUND(Q2440,0)=4,"Good",ROUND(Q2440,0)=3,"Ok",ROUND(Q2440,0)&lt;3,"Bad")</f>
        <v>Excellent</v>
      </c>
      <c r="S2440">
        <v>85</v>
      </c>
      <c r="T2440" t="str">
        <f t="shared" si="154"/>
        <v>No</v>
      </c>
      <c r="U2440" s="65">
        <v>42779</v>
      </c>
      <c r="V2440" s="65">
        <v>43772</v>
      </c>
      <c r="W2440">
        <v>365</v>
      </c>
      <c r="X2440" t="str">
        <f t="shared" si="155"/>
        <v>Active</v>
      </c>
      <c r="Y2440" t="s">
        <v>15616</v>
      </c>
    </row>
    <row r="2441" spans="1:25" x14ac:dyDescent="0.25">
      <c r="A2441">
        <v>2440</v>
      </c>
      <c r="B2441" t="s">
        <v>15060</v>
      </c>
      <c r="C2441">
        <v>832</v>
      </c>
      <c r="D2441" t="str">
        <f>VLOOKUP($C2441,Hosts!$A:$O,10,0)</f>
        <v>New York</v>
      </c>
      <c r="E2441" s="67">
        <f>INDEX(Hosts!$A:$O,MATCH(Places!$C2441,Hosts!$A:$A,0),MATCH(Places!E$1,Hosts!$1:$1,0))</f>
        <v>1</v>
      </c>
      <c r="F2441" s="67">
        <f>INDEX(Hosts!$A:$O,MATCH(Places!$C2441,Hosts!$A:$A,0),MATCH(Places!F$1,Hosts!$1:$1,0))</f>
        <v>0.75</v>
      </c>
      <c r="G2441" s="67" t="str">
        <f>INDEX(Hosts!$A:$O,MATCH(Places!$C2441,Hosts!$A:$A,0),MATCH(Places!G$1,Hosts!$1:$1,0))</f>
        <v>No</v>
      </c>
      <c r="H2441">
        <v>8</v>
      </c>
      <c r="I2441" t="str">
        <f>VLOOKUP($H2441,Neighborhoods!$A:$C,2,0)</f>
        <v>Brooklyn</v>
      </c>
      <c r="J2441" t="str">
        <f>VLOOKUP($H2441,Neighborhoods!$A:$C,3,0)</f>
        <v>Bushwick</v>
      </c>
      <c r="K2441" t="s">
        <v>1</v>
      </c>
      <c r="L2441" t="str">
        <f t="shared" si="152"/>
        <v>Yes</v>
      </c>
      <c r="M2441">
        <v>1</v>
      </c>
      <c r="N2441" t="str" cm="1">
        <f t="array" ref="N2441">_xlfn.IFS(M2441&lt;=2,"Small",M2441&lt;=5,"Medium",M2441&gt;5,"Large")</f>
        <v>Small</v>
      </c>
      <c r="O2441" s="50">
        <v>40</v>
      </c>
      <c r="P2441" s="67">
        <f t="shared" si="153"/>
        <v>0.03</v>
      </c>
      <c r="Q2441" s="52">
        <v>4.8899999999999997</v>
      </c>
      <c r="R2441" s="52" t="str" cm="1">
        <f t="array" ref="R2441">_xlfn.IFS(ROUND(Q2441,0)=5,"Excellent",ROUND(Q2441,0)=4,"Good",ROUND(Q2441,0)=3,"Ok",ROUND(Q2441,0)&lt;3,"Bad")</f>
        <v>Excellent</v>
      </c>
      <c r="S2441">
        <v>9</v>
      </c>
      <c r="T2441" t="str">
        <f t="shared" si="154"/>
        <v>No</v>
      </c>
      <c r="U2441" s="65">
        <v>42771</v>
      </c>
      <c r="V2441" s="65">
        <v>43834</v>
      </c>
      <c r="W2441">
        <v>0</v>
      </c>
      <c r="X2441" t="str">
        <f t="shared" si="155"/>
        <v>Inactive</v>
      </c>
      <c r="Y2441" t="s">
        <v>15615</v>
      </c>
    </row>
    <row r="2442" spans="1:25" x14ac:dyDescent="0.25">
      <c r="A2442">
        <v>2441</v>
      </c>
      <c r="B2442" t="s">
        <v>1791</v>
      </c>
      <c r="C2442">
        <v>1138</v>
      </c>
      <c r="D2442" t="str">
        <f>VLOOKUP($C2442,Hosts!$A:$O,10,0)</f>
        <v>New York</v>
      </c>
      <c r="E2442" s="67">
        <f>INDEX(Hosts!$A:$O,MATCH(Places!$C2442,Hosts!$A:$A,0),MATCH(Places!E$1,Hosts!$1:$1,0))</f>
        <v>1</v>
      </c>
      <c r="F2442" s="67">
        <f>INDEX(Hosts!$A:$O,MATCH(Places!$C2442,Hosts!$A:$A,0),MATCH(Places!F$1,Hosts!$1:$1,0))</f>
        <v>1</v>
      </c>
      <c r="G2442" s="67" t="str">
        <f>INDEX(Hosts!$A:$O,MATCH(Places!$C2442,Hosts!$A:$A,0),MATCH(Places!G$1,Hosts!$1:$1,0))</f>
        <v>Yes</v>
      </c>
      <c r="H2442">
        <v>12</v>
      </c>
      <c r="I2442" t="str">
        <f>VLOOKUP($H2442,Neighborhoods!$A:$C,2,0)</f>
        <v>Brooklyn</v>
      </c>
      <c r="J2442" t="str">
        <f>VLOOKUP($H2442,Neighborhoods!$A:$C,3,0)</f>
        <v>Williamsburg</v>
      </c>
      <c r="K2442" t="s">
        <v>1</v>
      </c>
      <c r="L2442" t="str">
        <f t="shared" si="152"/>
        <v>Yes</v>
      </c>
      <c r="M2442">
        <v>2</v>
      </c>
      <c r="N2442" t="str" cm="1">
        <f t="array" ref="N2442">_xlfn.IFS(M2442&lt;=2,"Small",M2442&lt;=5,"Medium",M2442&gt;5,"Large")</f>
        <v>Small</v>
      </c>
      <c r="O2442" s="50">
        <v>101</v>
      </c>
      <c r="P2442" s="67">
        <f t="shared" si="153"/>
        <v>0.03</v>
      </c>
      <c r="Q2442" s="52">
        <v>5</v>
      </c>
      <c r="R2442" s="52" t="str" cm="1">
        <f t="array" ref="R2442">_xlfn.IFS(ROUND(Q2442,0)=5,"Excellent",ROUND(Q2442,0)=4,"Good",ROUND(Q2442,0)=3,"Ok",ROUND(Q2442,0)&lt;3,"Bad")</f>
        <v>Excellent</v>
      </c>
      <c r="S2442">
        <v>30</v>
      </c>
      <c r="T2442" t="str">
        <f t="shared" si="154"/>
        <v>No</v>
      </c>
      <c r="U2442" s="65">
        <v>42723</v>
      </c>
      <c r="V2442" s="65">
        <v>43906</v>
      </c>
      <c r="W2442">
        <v>0</v>
      </c>
      <c r="X2442" t="str">
        <f t="shared" si="155"/>
        <v>Inactive</v>
      </c>
      <c r="Y2442" t="s">
        <v>15615</v>
      </c>
    </row>
    <row r="2443" spans="1:25" x14ac:dyDescent="0.25">
      <c r="A2443">
        <v>2442</v>
      </c>
      <c r="B2443" t="s">
        <v>13519</v>
      </c>
      <c r="C2443">
        <v>2957</v>
      </c>
      <c r="D2443" t="str">
        <f>VLOOKUP($C2443,Hosts!$A:$O,10,0)</f>
        <v>New York</v>
      </c>
      <c r="E2443" s="67">
        <f>INDEX(Hosts!$A:$O,MATCH(Places!$C2443,Hosts!$A:$A,0),MATCH(Places!E$1,Hosts!$1:$1,0))</f>
        <v>0.91</v>
      </c>
      <c r="F2443" s="67">
        <f>INDEX(Hosts!$A:$O,MATCH(Places!$C2443,Hosts!$A:$A,0),MATCH(Places!F$1,Hosts!$1:$1,0))</f>
        <v>0.93</v>
      </c>
      <c r="G2443" s="67" t="str">
        <f>INDEX(Hosts!$A:$O,MATCH(Places!$C2443,Hosts!$A:$A,0),MATCH(Places!G$1,Hosts!$1:$1,0))</f>
        <v>Yes</v>
      </c>
      <c r="H2443">
        <v>8</v>
      </c>
      <c r="I2443" t="str">
        <f>VLOOKUP($H2443,Neighborhoods!$A:$C,2,0)</f>
        <v>Brooklyn</v>
      </c>
      <c r="J2443" t="str">
        <f>VLOOKUP($H2443,Neighborhoods!$A:$C,3,0)</f>
        <v>Bushwick</v>
      </c>
      <c r="K2443" t="s">
        <v>11822</v>
      </c>
      <c r="L2443" t="str">
        <f t="shared" si="152"/>
        <v>No</v>
      </c>
      <c r="M2443">
        <v>4</v>
      </c>
      <c r="N2443" t="str" cm="1">
        <f t="array" ref="N2443">_xlfn.IFS(M2443&lt;=2,"Small",M2443&lt;=5,"Medium",M2443&gt;5,"Large")</f>
        <v>Medium</v>
      </c>
      <c r="O2443" s="50">
        <v>115</v>
      </c>
      <c r="P2443" s="67">
        <f t="shared" si="153"/>
        <v>0.03</v>
      </c>
      <c r="Q2443" s="52">
        <v>4.91</v>
      </c>
      <c r="R2443" s="52" t="str" cm="1">
        <f t="array" ref="R2443">_xlfn.IFS(ROUND(Q2443,0)=5,"Excellent",ROUND(Q2443,0)=4,"Good",ROUND(Q2443,0)=3,"Ok",ROUND(Q2443,0)&lt;3,"Bad")</f>
        <v>Excellent</v>
      </c>
      <c r="S2443">
        <v>89</v>
      </c>
      <c r="T2443" t="str">
        <f t="shared" si="154"/>
        <v>No</v>
      </c>
      <c r="U2443" s="65">
        <v>42778</v>
      </c>
      <c r="V2443" s="65">
        <v>44045</v>
      </c>
      <c r="W2443">
        <v>250</v>
      </c>
      <c r="X2443" t="str">
        <f t="shared" si="155"/>
        <v>Active</v>
      </c>
      <c r="Y2443" t="s">
        <v>15615</v>
      </c>
    </row>
    <row r="2444" spans="1:25" x14ac:dyDescent="0.25">
      <c r="A2444">
        <v>2443</v>
      </c>
      <c r="B2444" t="s">
        <v>1792</v>
      </c>
      <c r="C2444">
        <v>1889</v>
      </c>
      <c r="D2444" t="str">
        <f>VLOOKUP($C2444,Hosts!$A:$O,10,0)</f>
        <v>New York</v>
      </c>
      <c r="E2444" s="67">
        <f>INDEX(Hosts!$A:$O,MATCH(Places!$C2444,Hosts!$A:$A,0),MATCH(Places!E$1,Hosts!$1:$1,0))</f>
        <v>1</v>
      </c>
      <c r="F2444" s="67">
        <f>INDEX(Hosts!$A:$O,MATCH(Places!$C2444,Hosts!$A:$A,0),MATCH(Places!F$1,Hosts!$1:$1,0))</f>
        <v>0.24</v>
      </c>
      <c r="G2444" s="67" t="str">
        <f>INDEX(Hosts!$A:$O,MATCH(Places!$C2444,Hosts!$A:$A,0),MATCH(Places!G$1,Hosts!$1:$1,0))</f>
        <v>No</v>
      </c>
      <c r="H2444">
        <v>9</v>
      </c>
      <c r="I2444" t="str">
        <f>VLOOKUP($H2444,Neighborhoods!$A:$C,2,0)</f>
        <v>Brooklyn</v>
      </c>
      <c r="J2444" t="str">
        <f>VLOOKUP($H2444,Neighborhoods!$A:$C,3,0)</f>
        <v>Crown Heights</v>
      </c>
      <c r="K2444" t="s">
        <v>1</v>
      </c>
      <c r="L2444" t="str">
        <f t="shared" si="152"/>
        <v>Yes</v>
      </c>
      <c r="M2444">
        <v>2</v>
      </c>
      <c r="N2444" t="str" cm="1">
        <f t="array" ref="N2444">_xlfn.IFS(M2444&lt;=2,"Small",M2444&lt;=5,"Medium",M2444&gt;5,"Large")</f>
        <v>Small</v>
      </c>
      <c r="O2444" s="50">
        <v>42</v>
      </c>
      <c r="P2444" s="67">
        <f t="shared" si="153"/>
        <v>0.03</v>
      </c>
      <c r="Q2444" s="52">
        <v>5</v>
      </c>
      <c r="R2444" s="52" t="str" cm="1">
        <f t="array" ref="R2444">_xlfn.IFS(ROUND(Q2444,0)=5,"Excellent",ROUND(Q2444,0)=4,"Good",ROUND(Q2444,0)=3,"Ok",ROUND(Q2444,0)&lt;3,"Bad")</f>
        <v>Excellent</v>
      </c>
      <c r="S2444">
        <v>9</v>
      </c>
      <c r="T2444" t="str">
        <f t="shared" si="154"/>
        <v>No</v>
      </c>
      <c r="U2444" s="65">
        <v>42736</v>
      </c>
      <c r="V2444" s="65">
        <v>43823</v>
      </c>
      <c r="W2444">
        <v>89</v>
      </c>
      <c r="X2444" t="str">
        <f t="shared" si="155"/>
        <v>Active</v>
      </c>
      <c r="Y2444" t="s">
        <v>15615</v>
      </c>
    </row>
    <row r="2445" spans="1:25" x14ac:dyDescent="0.25">
      <c r="A2445">
        <v>2444</v>
      </c>
      <c r="B2445" t="s">
        <v>1793</v>
      </c>
      <c r="C2445">
        <v>3080</v>
      </c>
      <c r="D2445" t="str">
        <f>VLOOKUP($C2445,Hosts!$A:$O,10,0)</f>
        <v>New York</v>
      </c>
      <c r="E2445" s="67">
        <f>INDEX(Hosts!$A:$O,MATCH(Places!$C2445,Hosts!$A:$A,0),MATCH(Places!E$1,Hosts!$1:$1,0))</f>
        <v>0.84</v>
      </c>
      <c r="F2445" s="67">
        <f>INDEX(Hosts!$A:$O,MATCH(Places!$C2445,Hosts!$A:$A,0),MATCH(Places!F$1,Hosts!$1:$1,0))</f>
        <v>0.85</v>
      </c>
      <c r="G2445" s="67" t="str">
        <f>INDEX(Hosts!$A:$O,MATCH(Places!$C2445,Hosts!$A:$A,0),MATCH(Places!G$1,Hosts!$1:$1,0))</f>
        <v>No</v>
      </c>
      <c r="H2445">
        <v>7</v>
      </c>
      <c r="I2445" t="str">
        <f>VLOOKUP($H2445,Neighborhoods!$A:$C,2,0)</f>
        <v>Brooklyn</v>
      </c>
      <c r="J2445" t="str">
        <f>VLOOKUP($H2445,Neighborhoods!$A:$C,3,0)</f>
        <v>Bedford-Stuyvesant</v>
      </c>
      <c r="K2445" t="s">
        <v>11822</v>
      </c>
      <c r="L2445" t="str">
        <f t="shared" si="152"/>
        <v>No</v>
      </c>
      <c r="M2445">
        <v>2</v>
      </c>
      <c r="N2445" t="str" cm="1">
        <f t="array" ref="N2445">_xlfn.IFS(M2445&lt;=2,"Small",M2445&lt;=5,"Medium",M2445&gt;5,"Large")</f>
        <v>Small</v>
      </c>
      <c r="O2445" s="50">
        <v>200</v>
      </c>
      <c r="P2445" s="67">
        <f t="shared" si="153"/>
        <v>0.04</v>
      </c>
      <c r="Q2445" s="52">
        <v>4.8600000000000003</v>
      </c>
      <c r="R2445" s="52" t="str" cm="1">
        <f t="array" ref="R2445">_xlfn.IFS(ROUND(Q2445,0)=5,"Excellent",ROUND(Q2445,0)=4,"Good",ROUND(Q2445,0)=3,"Ok",ROUND(Q2445,0)&lt;3,"Bad")</f>
        <v>Excellent</v>
      </c>
      <c r="S2445">
        <v>7</v>
      </c>
      <c r="T2445" t="str">
        <f t="shared" si="154"/>
        <v>No</v>
      </c>
      <c r="U2445" s="65">
        <v>42786</v>
      </c>
      <c r="V2445" s="65">
        <v>43002</v>
      </c>
      <c r="W2445">
        <v>47</v>
      </c>
      <c r="X2445" t="str">
        <f t="shared" si="155"/>
        <v>Active</v>
      </c>
      <c r="Y2445" t="s">
        <v>15615</v>
      </c>
    </row>
    <row r="2446" spans="1:25" x14ac:dyDescent="0.25">
      <c r="A2446">
        <v>2445</v>
      </c>
      <c r="B2446" t="s">
        <v>1794</v>
      </c>
      <c r="C2446">
        <v>506</v>
      </c>
      <c r="D2446" t="str">
        <f>VLOOKUP($C2446,Hosts!$A:$O,10,0)</f>
        <v>New York</v>
      </c>
      <c r="E2446" s="67">
        <f>INDEX(Hosts!$A:$O,MATCH(Places!$C2446,Hosts!$A:$A,0),MATCH(Places!E$1,Hosts!$1:$1,0))</f>
        <v>1</v>
      </c>
      <c r="F2446" s="67">
        <f>INDEX(Hosts!$A:$O,MATCH(Places!$C2446,Hosts!$A:$A,0),MATCH(Places!F$1,Hosts!$1:$1,0))</f>
        <v>0.82</v>
      </c>
      <c r="G2446" s="67" t="str">
        <f>INDEX(Hosts!$A:$O,MATCH(Places!$C2446,Hosts!$A:$A,0),MATCH(Places!G$1,Hosts!$1:$1,0))</f>
        <v>No</v>
      </c>
      <c r="H2446">
        <v>12</v>
      </c>
      <c r="I2446" t="str">
        <f>VLOOKUP($H2446,Neighborhoods!$A:$C,2,0)</f>
        <v>Brooklyn</v>
      </c>
      <c r="J2446" t="str">
        <f>VLOOKUP($H2446,Neighborhoods!$A:$C,3,0)</f>
        <v>Williamsburg</v>
      </c>
      <c r="K2446" t="s">
        <v>11822</v>
      </c>
      <c r="L2446" t="str">
        <f t="shared" si="152"/>
        <v>No</v>
      </c>
      <c r="M2446">
        <v>3</v>
      </c>
      <c r="N2446" t="str" cm="1">
        <f t="array" ref="N2446">_xlfn.IFS(M2446&lt;=2,"Small",M2446&lt;=5,"Medium",M2446&gt;5,"Large")</f>
        <v>Medium</v>
      </c>
      <c r="O2446" s="50">
        <v>120</v>
      </c>
      <c r="P2446" s="67">
        <f t="shared" si="153"/>
        <v>0.03</v>
      </c>
      <c r="Q2446" s="52">
        <v>4.78</v>
      </c>
      <c r="R2446" s="52" t="str" cm="1">
        <f t="array" ref="R2446">_xlfn.IFS(ROUND(Q2446,0)=5,"Excellent",ROUND(Q2446,0)=4,"Good",ROUND(Q2446,0)=3,"Ok",ROUND(Q2446,0)&lt;3,"Bad")</f>
        <v>Excellent</v>
      </c>
      <c r="S2446">
        <v>51</v>
      </c>
      <c r="T2446" t="str">
        <f t="shared" si="154"/>
        <v>No</v>
      </c>
      <c r="U2446" s="65">
        <v>42785</v>
      </c>
      <c r="V2446" s="65">
        <v>44038</v>
      </c>
      <c r="W2446">
        <v>188</v>
      </c>
      <c r="X2446" t="str">
        <f t="shared" si="155"/>
        <v>Active</v>
      </c>
      <c r="Y2446" t="s">
        <v>15615</v>
      </c>
    </row>
    <row r="2447" spans="1:25" x14ac:dyDescent="0.25">
      <c r="A2447">
        <v>2446</v>
      </c>
      <c r="B2447" t="s">
        <v>1795</v>
      </c>
      <c r="C2447">
        <v>379</v>
      </c>
      <c r="D2447" t="str">
        <f>VLOOKUP($C2447,Hosts!$A:$O,10,0)</f>
        <v>New York</v>
      </c>
      <c r="E2447" s="67">
        <f>INDEX(Hosts!$A:$O,MATCH(Places!$C2447,Hosts!$A:$A,0),MATCH(Places!E$1,Hosts!$1:$1,0))</f>
        <v>0.86</v>
      </c>
      <c r="F2447" s="67">
        <f>INDEX(Hosts!$A:$O,MATCH(Places!$C2447,Hosts!$A:$A,0),MATCH(Places!F$1,Hosts!$1:$1,0))</f>
        <v>0.96</v>
      </c>
      <c r="G2447" s="67" t="str">
        <f>INDEX(Hosts!$A:$O,MATCH(Places!$C2447,Hosts!$A:$A,0),MATCH(Places!G$1,Hosts!$1:$1,0))</f>
        <v>Yes</v>
      </c>
      <c r="H2447">
        <v>9</v>
      </c>
      <c r="I2447" t="str">
        <f>VLOOKUP($H2447,Neighborhoods!$A:$C,2,0)</f>
        <v>Brooklyn</v>
      </c>
      <c r="J2447" t="str">
        <f>VLOOKUP($H2447,Neighborhoods!$A:$C,3,0)</f>
        <v>Crown Heights</v>
      </c>
      <c r="K2447" t="s">
        <v>11822</v>
      </c>
      <c r="L2447" t="str">
        <f t="shared" si="152"/>
        <v>No</v>
      </c>
      <c r="M2447">
        <v>7</v>
      </c>
      <c r="N2447" t="str" cm="1">
        <f t="array" ref="N2447">_xlfn.IFS(M2447&lt;=2,"Small",M2447&lt;=5,"Medium",M2447&gt;5,"Large")</f>
        <v>Large</v>
      </c>
      <c r="O2447" s="50">
        <v>382</v>
      </c>
      <c r="P2447" s="67">
        <f t="shared" si="153"/>
        <v>0.04</v>
      </c>
      <c r="Q2447" s="52">
        <v>5</v>
      </c>
      <c r="R2447" s="52" t="str" cm="1">
        <f t="array" ref="R2447">_xlfn.IFS(ROUND(Q2447,0)=5,"Excellent",ROUND(Q2447,0)=4,"Good",ROUND(Q2447,0)=3,"Ok",ROUND(Q2447,0)&lt;3,"Bad")</f>
        <v>Excellent</v>
      </c>
      <c r="S2447">
        <v>4</v>
      </c>
      <c r="T2447" t="str">
        <f t="shared" si="154"/>
        <v>No</v>
      </c>
      <c r="U2447" s="65">
        <v>42930</v>
      </c>
      <c r="V2447" s="65">
        <v>43689</v>
      </c>
      <c r="W2447">
        <v>0</v>
      </c>
      <c r="X2447" t="str">
        <f t="shared" si="155"/>
        <v>Inactive</v>
      </c>
      <c r="Y2447" t="s">
        <v>15615</v>
      </c>
    </row>
    <row r="2448" spans="1:25" x14ac:dyDescent="0.25">
      <c r="A2448">
        <v>2447</v>
      </c>
      <c r="B2448" t="s">
        <v>15087</v>
      </c>
      <c r="C2448">
        <v>1816</v>
      </c>
      <c r="D2448" t="str">
        <f>VLOOKUP($C2448,Hosts!$A:$O,10,0)</f>
        <v>New York</v>
      </c>
      <c r="E2448" s="67">
        <f>INDEX(Hosts!$A:$O,MATCH(Places!$C2448,Hosts!$A:$A,0),MATCH(Places!E$1,Hosts!$1:$1,0))</f>
        <v>0.7</v>
      </c>
      <c r="F2448" s="67">
        <f>INDEX(Hosts!$A:$O,MATCH(Places!$C2448,Hosts!$A:$A,0),MATCH(Places!F$1,Hosts!$1:$1,0))</f>
        <v>0.99</v>
      </c>
      <c r="G2448" s="67" t="str">
        <f>INDEX(Hosts!$A:$O,MATCH(Places!$C2448,Hosts!$A:$A,0),MATCH(Places!G$1,Hosts!$1:$1,0))</f>
        <v>No</v>
      </c>
      <c r="H2448">
        <v>17</v>
      </c>
      <c r="I2448" t="str">
        <f>VLOOKUP($H2448,Neighborhoods!$A:$C,2,0)</f>
        <v>Manhattan</v>
      </c>
      <c r="J2448" t="str">
        <f>VLOOKUP($H2448,Neighborhoods!$A:$C,3,0)</f>
        <v>Hell's Kitchen</v>
      </c>
      <c r="K2448" t="s">
        <v>1</v>
      </c>
      <c r="L2448" t="str">
        <f t="shared" si="152"/>
        <v>Yes</v>
      </c>
      <c r="M2448">
        <v>2</v>
      </c>
      <c r="N2448" t="str" cm="1">
        <f t="array" ref="N2448">_xlfn.IFS(M2448&lt;=2,"Small",M2448&lt;=5,"Medium",M2448&gt;5,"Large")</f>
        <v>Small</v>
      </c>
      <c r="O2448" s="50">
        <v>70</v>
      </c>
      <c r="P2448" s="67">
        <f t="shared" si="153"/>
        <v>0.03</v>
      </c>
      <c r="Q2448" s="52">
        <v>4.38</v>
      </c>
      <c r="R2448" s="52" t="str" cm="1">
        <f t="array" ref="R2448">_xlfn.IFS(ROUND(Q2448,0)=5,"Excellent",ROUND(Q2448,0)=4,"Good",ROUND(Q2448,0)=3,"Ok",ROUND(Q2448,0)&lt;3,"Bad")</f>
        <v>Good</v>
      </c>
      <c r="S2448">
        <v>110</v>
      </c>
      <c r="T2448" t="str">
        <f t="shared" si="154"/>
        <v>No</v>
      </c>
      <c r="U2448" s="65">
        <v>42981</v>
      </c>
      <c r="V2448" s="65">
        <v>43900</v>
      </c>
      <c r="W2448">
        <v>0</v>
      </c>
      <c r="X2448" t="str">
        <f t="shared" si="155"/>
        <v>Inactive</v>
      </c>
      <c r="Y2448" t="s">
        <v>15615</v>
      </c>
    </row>
    <row r="2449" spans="1:25" x14ac:dyDescent="0.25">
      <c r="A2449">
        <v>2448</v>
      </c>
      <c r="B2449" t="s">
        <v>1796</v>
      </c>
      <c r="C2449">
        <v>3109</v>
      </c>
      <c r="D2449" t="str">
        <f>VLOOKUP($C2449,Hosts!$A:$O,10,0)</f>
        <v>New York</v>
      </c>
      <c r="E2449" s="67">
        <f>INDEX(Hosts!$A:$O,MATCH(Places!$C2449,Hosts!$A:$A,0),MATCH(Places!E$1,Hosts!$1:$1,0))</f>
        <v>1</v>
      </c>
      <c r="F2449" s="67">
        <f>INDEX(Hosts!$A:$O,MATCH(Places!$C2449,Hosts!$A:$A,0),MATCH(Places!F$1,Hosts!$1:$1,0))</f>
        <v>0.77</v>
      </c>
      <c r="G2449" s="67" t="str">
        <f>INDEX(Hosts!$A:$O,MATCH(Places!$C2449,Hosts!$A:$A,0),MATCH(Places!G$1,Hosts!$1:$1,0))</f>
        <v>No</v>
      </c>
      <c r="H2449">
        <v>20</v>
      </c>
      <c r="I2449" t="str">
        <f>VLOOKUP($H2449,Neighborhoods!$A:$C,2,0)</f>
        <v>Manhattan</v>
      </c>
      <c r="J2449" t="str">
        <f>VLOOKUP($H2449,Neighborhoods!$A:$C,3,0)</f>
        <v>Upper West Side</v>
      </c>
      <c r="K2449" t="s">
        <v>11822</v>
      </c>
      <c r="L2449" t="str">
        <f t="shared" si="152"/>
        <v>No</v>
      </c>
      <c r="M2449">
        <v>4</v>
      </c>
      <c r="N2449" t="str" cm="1">
        <f t="array" ref="N2449">_xlfn.IFS(M2449&lt;=2,"Small",M2449&lt;=5,"Medium",M2449&gt;5,"Large")</f>
        <v>Medium</v>
      </c>
      <c r="O2449" s="50">
        <v>214</v>
      </c>
      <c r="P2449" s="67">
        <f t="shared" si="153"/>
        <v>0.04</v>
      </c>
      <c r="Q2449" s="52">
        <v>4.8499999999999996</v>
      </c>
      <c r="R2449" s="52" t="str" cm="1">
        <f t="array" ref="R2449">_xlfn.IFS(ROUND(Q2449,0)=5,"Excellent",ROUND(Q2449,0)=4,"Good",ROUND(Q2449,0)=3,"Ok",ROUND(Q2449,0)&lt;3,"Bad")</f>
        <v>Excellent</v>
      </c>
      <c r="S2449">
        <v>13</v>
      </c>
      <c r="T2449" t="str">
        <f t="shared" si="154"/>
        <v>No</v>
      </c>
      <c r="U2449" s="65">
        <v>43143</v>
      </c>
      <c r="V2449" s="65">
        <v>43798</v>
      </c>
      <c r="W2449">
        <v>93</v>
      </c>
      <c r="X2449" t="str">
        <f t="shared" si="155"/>
        <v>Active</v>
      </c>
      <c r="Y2449" t="s">
        <v>15615</v>
      </c>
    </row>
    <row r="2450" spans="1:25" x14ac:dyDescent="0.25">
      <c r="A2450">
        <v>2449</v>
      </c>
      <c r="B2450" t="s">
        <v>1797</v>
      </c>
      <c r="C2450">
        <v>1826</v>
      </c>
      <c r="D2450" t="str">
        <f>VLOOKUP($C2450,Hosts!$A:$O,10,0)</f>
        <v>New York</v>
      </c>
      <c r="E2450" s="67">
        <f>INDEX(Hosts!$A:$O,MATCH(Places!$C2450,Hosts!$A:$A,0),MATCH(Places!E$1,Hosts!$1:$1,0))</f>
        <v>1</v>
      </c>
      <c r="F2450" s="67">
        <f>INDEX(Hosts!$A:$O,MATCH(Places!$C2450,Hosts!$A:$A,0),MATCH(Places!F$1,Hosts!$1:$1,0))</f>
        <v>1</v>
      </c>
      <c r="G2450" s="67" t="str">
        <f>INDEX(Hosts!$A:$O,MATCH(Places!$C2450,Hosts!$A:$A,0),MATCH(Places!G$1,Hosts!$1:$1,0))</f>
        <v>No</v>
      </c>
      <c r="H2450">
        <v>17</v>
      </c>
      <c r="I2450" t="str">
        <f>VLOOKUP($H2450,Neighborhoods!$A:$C,2,0)</f>
        <v>Manhattan</v>
      </c>
      <c r="J2450" t="str">
        <f>VLOOKUP($H2450,Neighborhoods!$A:$C,3,0)</f>
        <v>Hell's Kitchen</v>
      </c>
      <c r="K2450" t="s">
        <v>1</v>
      </c>
      <c r="L2450" t="str">
        <f t="shared" si="152"/>
        <v>Yes</v>
      </c>
      <c r="M2450">
        <v>2</v>
      </c>
      <c r="N2450" t="str" cm="1">
        <f t="array" ref="N2450">_xlfn.IFS(M2450&lt;=2,"Small",M2450&lt;=5,"Medium",M2450&gt;5,"Large")</f>
        <v>Small</v>
      </c>
      <c r="O2450" s="50">
        <v>119</v>
      </c>
      <c r="P2450" s="67">
        <f t="shared" si="153"/>
        <v>0.03</v>
      </c>
      <c r="Q2450" s="52">
        <v>5</v>
      </c>
      <c r="R2450" s="52" t="str" cm="1">
        <f t="array" ref="R2450">_xlfn.IFS(ROUND(Q2450,0)=5,"Excellent",ROUND(Q2450,0)=4,"Good",ROUND(Q2450,0)=3,"Ok",ROUND(Q2450,0)&lt;3,"Bad")</f>
        <v>Excellent</v>
      </c>
      <c r="S2450">
        <v>11</v>
      </c>
      <c r="T2450" t="str">
        <f t="shared" si="154"/>
        <v>No</v>
      </c>
      <c r="U2450" s="65">
        <v>42751</v>
      </c>
      <c r="V2450" s="65">
        <v>43028</v>
      </c>
      <c r="W2450">
        <v>0</v>
      </c>
      <c r="X2450" t="str">
        <f t="shared" si="155"/>
        <v>Inactive</v>
      </c>
      <c r="Y2450" t="s">
        <v>15615</v>
      </c>
    </row>
    <row r="2451" spans="1:25" x14ac:dyDescent="0.25">
      <c r="A2451">
        <v>2450</v>
      </c>
      <c r="B2451" t="s">
        <v>13302</v>
      </c>
      <c r="C2451">
        <v>642</v>
      </c>
      <c r="D2451" t="str">
        <f>VLOOKUP($C2451,Hosts!$A:$O,10,0)</f>
        <v>New York</v>
      </c>
      <c r="E2451" s="67">
        <f>INDEX(Hosts!$A:$O,MATCH(Places!$C2451,Hosts!$A:$A,0),MATCH(Places!E$1,Hosts!$1:$1,0))</f>
        <v>1</v>
      </c>
      <c r="F2451" s="67">
        <f>INDEX(Hosts!$A:$O,MATCH(Places!$C2451,Hosts!$A:$A,0),MATCH(Places!F$1,Hosts!$1:$1,0))</f>
        <v>0.83</v>
      </c>
      <c r="G2451" s="67" t="str">
        <f>INDEX(Hosts!$A:$O,MATCH(Places!$C2451,Hosts!$A:$A,0),MATCH(Places!G$1,Hosts!$1:$1,0))</f>
        <v>No</v>
      </c>
      <c r="H2451">
        <v>7</v>
      </c>
      <c r="I2451" t="str">
        <f>VLOOKUP($H2451,Neighborhoods!$A:$C,2,0)</f>
        <v>Brooklyn</v>
      </c>
      <c r="J2451" t="str">
        <f>VLOOKUP($H2451,Neighborhoods!$A:$C,3,0)</f>
        <v>Bedford-Stuyvesant</v>
      </c>
      <c r="K2451" t="s">
        <v>11822</v>
      </c>
      <c r="L2451" t="str">
        <f t="shared" si="152"/>
        <v>No</v>
      </c>
      <c r="M2451">
        <v>2</v>
      </c>
      <c r="N2451" t="str" cm="1">
        <f t="array" ref="N2451">_xlfn.IFS(M2451&lt;=2,"Small",M2451&lt;=5,"Medium",M2451&gt;5,"Large")</f>
        <v>Small</v>
      </c>
      <c r="O2451" s="50">
        <v>47</v>
      </c>
      <c r="P2451" s="67">
        <f t="shared" si="153"/>
        <v>0.03</v>
      </c>
      <c r="Q2451" s="52">
        <v>4.38</v>
      </c>
      <c r="R2451" s="52" t="str" cm="1">
        <f t="array" ref="R2451">_xlfn.IFS(ROUND(Q2451,0)=5,"Excellent",ROUND(Q2451,0)=4,"Good",ROUND(Q2451,0)=3,"Ok",ROUND(Q2451,0)&lt;3,"Bad")</f>
        <v>Good</v>
      </c>
      <c r="S2451">
        <v>52</v>
      </c>
      <c r="T2451" t="str">
        <f t="shared" si="154"/>
        <v>No</v>
      </c>
      <c r="U2451" s="65">
        <v>42732</v>
      </c>
      <c r="V2451" s="65">
        <v>43912</v>
      </c>
      <c r="W2451">
        <v>0</v>
      </c>
      <c r="X2451" t="str">
        <f t="shared" si="155"/>
        <v>Inactive</v>
      </c>
      <c r="Y2451" t="s">
        <v>15616</v>
      </c>
    </row>
    <row r="2452" spans="1:25" x14ac:dyDescent="0.25">
      <c r="A2452">
        <v>2451</v>
      </c>
      <c r="B2452" t="s">
        <v>15035</v>
      </c>
      <c r="C2452">
        <v>1958</v>
      </c>
      <c r="D2452" t="str">
        <f>VLOOKUP($C2452,Hosts!$A:$O,10,0)</f>
        <v>New York</v>
      </c>
      <c r="E2452" s="67">
        <f>INDEX(Hosts!$A:$O,MATCH(Places!$C2452,Hosts!$A:$A,0),MATCH(Places!E$1,Hosts!$1:$1,0))</f>
        <v>0.67</v>
      </c>
      <c r="F2452" s="67">
        <f>INDEX(Hosts!$A:$O,MATCH(Places!$C2452,Hosts!$A:$A,0),MATCH(Places!F$1,Hosts!$1:$1,0))</f>
        <v>1</v>
      </c>
      <c r="G2452" s="67" t="str">
        <f>INDEX(Hosts!$A:$O,MATCH(Places!$C2452,Hosts!$A:$A,0),MATCH(Places!G$1,Hosts!$1:$1,0))</f>
        <v>No</v>
      </c>
      <c r="H2452">
        <v>12</v>
      </c>
      <c r="I2452" t="str">
        <f>VLOOKUP($H2452,Neighborhoods!$A:$C,2,0)</f>
        <v>Brooklyn</v>
      </c>
      <c r="J2452" t="str">
        <f>VLOOKUP($H2452,Neighborhoods!$A:$C,3,0)</f>
        <v>Williamsburg</v>
      </c>
      <c r="K2452" t="s">
        <v>11822</v>
      </c>
      <c r="L2452" t="str">
        <f t="shared" si="152"/>
        <v>No</v>
      </c>
      <c r="M2452">
        <v>5</v>
      </c>
      <c r="N2452" t="str" cm="1">
        <f t="array" ref="N2452">_xlfn.IFS(M2452&lt;=2,"Small",M2452&lt;=5,"Medium",M2452&gt;5,"Large")</f>
        <v>Medium</v>
      </c>
      <c r="O2452" s="50">
        <v>180</v>
      </c>
      <c r="P2452" s="67">
        <f t="shared" si="153"/>
        <v>0.03</v>
      </c>
      <c r="Q2452" s="52">
        <v>4.71</v>
      </c>
      <c r="R2452" s="52" t="str" cm="1">
        <f t="array" ref="R2452">_xlfn.IFS(ROUND(Q2452,0)=5,"Excellent",ROUND(Q2452,0)=4,"Good",ROUND(Q2452,0)=3,"Ok",ROUND(Q2452,0)&lt;3,"Bad")</f>
        <v>Excellent</v>
      </c>
      <c r="S2452">
        <v>21</v>
      </c>
      <c r="T2452" t="str">
        <f t="shared" si="154"/>
        <v>No</v>
      </c>
      <c r="U2452" s="65">
        <v>42740</v>
      </c>
      <c r="V2452" s="65">
        <v>43598</v>
      </c>
      <c r="W2452">
        <v>90</v>
      </c>
      <c r="X2452" t="str">
        <f t="shared" si="155"/>
        <v>Active</v>
      </c>
      <c r="Y2452" t="s">
        <v>15615</v>
      </c>
    </row>
    <row r="2453" spans="1:25" x14ac:dyDescent="0.25">
      <c r="A2453">
        <v>2452</v>
      </c>
      <c r="B2453" t="s">
        <v>13685</v>
      </c>
      <c r="C2453">
        <v>1556</v>
      </c>
      <c r="D2453" t="str">
        <f>VLOOKUP($C2453,Hosts!$A:$O,10,0)</f>
        <v>New York</v>
      </c>
      <c r="E2453" s="67">
        <f>INDEX(Hosts!$A:$O,MATCH(Places!$C2453,Hosts!$A:$A,0),MATCH(Places!E$1,Hosts!$1:$1,0))</f>
        <v>1</v>
      </c>
      <c r="F2453" s="67">
        <f>INDEX(Hosts!$A:$O,MATCH(Places!$C2453,Hosts!$A:$A,0),MATCH(Places!F$1,Hosts!$1:$1,0))</f>
        <v>1</v>
      </c>
      <c r="G2453" s="67" t="str">
        <f>INDEX(Hosts!$A:$O,MATCH(Places!$C2453,Hosts!$A:$A,0),MATCH(Places!G$1,Hosts!$1:$1,0))</f>
        <v>No</v>
      </c>
      <c r="H2453">
        <v>14</v>
      </c>
      <c r="I2453" t="str">
        <f>VLOOKUP($H2453,Neighborhoods!$A:$C,2,0)</f>
        <v>Manhattan</v>
      </c>
      <c r="J2453" t="str">
        <f>VLOOKUP($H2453,Neighborhoods!$A:$C,3,0)</f>
        <v>East Harlem</v>
      </c>
      <c r="K2453" t="s">
        <v>11822</v>
      </c>
      <c r="L2453" t="str">
        <f t="shared" si="152"/>
        <v>No</v>
      </c>
      <c r="M2453">
        <v>6</v>
      </c>
      <c r="N2453" t="str" cm="1">
        <f t="array" ref="N2453">_xlfn.IFS(M2453&lt;=2,"Small",M2453&lt;=5,"Medium",M2453&gt;5,"Large")</f>
        <v>Large</v>
      </c>
      <c r="O2453" s="50">
        <v>200</v>
      </c>
      <c r="P2453" s="67">
        <f t="shared" si="153"/>
        <v>0.04</v>
      </c>
      <c r="Q2453" s="52">
        <v>4.8</v>
      </c>
      <c r="R2453" s="52" t="str" cm="1">
        <f t="array" ref="R2453">_xlfn.IFS(ROUND(Q2453,0)=5,"Excellent",ROUND(Q2453,0)=4,"Good",ROUND(Q2453,0)=3,"Ok",ROUND(Q2453,0)&lt;3,"Bad")</f>
        <v>Excellent</v>
      </c>
      <c r="S2453">
        <v>5</v>
      </c>
      <c r="T2453" t="str">
        <f t="shared" si="154"/>
        <v>No</v>
      </c>
      <c r="U2453" s="65">
        <v>43246</v>
      </c>
      <c r="V2453" s="65">
        <v>43771</v>
      </c>
      <c r="W2453">
        <v>319</v>
      </c>
      <c r="X2453" t="str">
        <f t="shared" si="155"/>
        <v>Active</v>
      </c>
      <c r="Y2453" t="s">
        <v>15615</v>
      </c>
    </row>
    <row r="2454" spans="1:25" x14ac:dyDescent="0.25">
      <c r="A2454">
        <v>2453</v>
      </c>
      <c r="B2454" t="s">
        <v>1798</v>
      </c>
      <c r="C2454">
        <v>3041</v>
      </c>
      <c r="D2454" t="str">
        <f>VLOOKUP($C2454,Hosts!$A:$O,10,0)</f>
        <v>New York</v>
      </c>
      <c r="E2454" s="67">
        <f>INDEX(Hosts!$A:$O,MATCH(Places!$C2454,Hosts!$A:$A,0),MATCH(Places!E$1,Hosts!$1:$1,0))</f>
        <v>1</v>
      </c>
      <c r="F2454" s="67">
        <f>INDEX(Hosts!$A:$O,MATCH(Places!$C2454,Hosts!$A:$A,0),MATCH(Places!F$1,Hosts!$1:$1,0))</f>
        <v>0.98</v>
      </c>
      <c r="G2454" s="67" t="str">
        <f>INDEX(Hosts!$A:$O,MATCH(Places!$C2454,Hosts!$A:$A,0),MATCH(Places!G$1,Hosts!$1:$1,0))</f>
        <v>No</v>
      </c>
      <c r="H2454">
        <v>24</v>
      </c>
      <c r="I2454" t="str">
        <f>VLOOKUP($H2454,Neighborhoods!$A:$C,2,0)</f>
        <v>Queens</v>
      </c>
      <c r="J2454" t="str">
        <f>VLOOKUP($H2454,Neighborhoods!$A:$C,3,0)</f>
        <v>Long Island City</v>
      </c>
      <c r="K2454" t="s">
        <v>1</v>
      </c>
      <c r="L2454" t="str">
        <f t="shared" si="152"/>
        <v>Yes</v>
      </c>
      <c r="M2454">
        <v>4</v>
      </c>
      <c r="N2454" t="str" cm="1">
        <f t="array" ref="N2454">_xlfn.IFS(M2454&lt;=2,"Small",M2454&lt;=5,"Medium",M2454&gt;5,"Large")</f>
        <v>Medium</v>
      </c>
      <c r="O2454" s="50">
        <v>68.430000000000007</v>
      </c>
      <c r="P2454" s="67">
        <f t="shared" si="153"/>
        <v>0.03</v>
      </c>
      <c r="Q2454" s="52">
        <v>4.97</v>
      </c>
      <c r="R2454" s="52" t="str" cm="1">
        <f t="array" ref="R2454">_xlfn.IFS(ROUND(Q2454,0)=5,"Excellent",ROUND(Q2454,0)=4,"Good",ROUND(Q2454,0)=3,"Ok",ROUND(Q2454,0)&lt;3,"Bad")</f>
        <v>Excellent</v>
      </c>
      <c r="S2454">
        <v>77</v>
      </c>
      <c r="T2454" t="str">
        <f t="shared" si="154"/>
        <v>No</v>
      </c>
      <c r="U2454" s="65">
        <v>43280</v>
      </c>
      <c r="V2454" s="65">
        <v>43899</v>
      </c>
      <c r="W2454">
        <v>90</v>
      </c>
      <c r="X2454" t="str">
        <f t="shared" si="155"/>
        <v>Active</v>
      </c>
      <c r="Y2454" t="s">
        <v>15615</v>
      </c>
    </row>
    <row r="2455" spans="1:25" x14ac:dyDescent="0.25">
      <c r="A2455">
        <v>2454</v>
      </c>
      <c r="B2455" t="s">
        <v>13970</v>
      </c>
      <c r="C2455">
        <v>201</v>
      </c>
      <c r="D2455" t="str">
        <f>VLOOKUP($C2455,Hosts!$A:$O,10,0)</f>
        <v>New York</v>
      </c>
      <c r="E2455" s="67">
        <f>INDEX(Hosts!$A:$O,MATCH(Places!$C2455,Hosts!$A:$A,0),MATCH(Places!E$1,Hosts!$1:$1,0))</f>
        <v>1</v>
      </c>
      <c r="F2455" s="67">
        <f>INDEX(Hosts!$A:$O,MATCH(Places!$C2455,Hosts!$A:$A,0),MATCH(Places!F$1,Hosts!$1:$1,0))</f>
        <v>0.94</v>
      </c>
      <c r="G2455" s="67" t="str">
        <f>INDEX(Hosts!$A:$O,MATCH(Places!$C2455,Hosts!$A:$A,0),MATCH(Places!G$1,Hosts!$1:$1,0))</f>
        <v>No</v>
      </c>
      <c r="H2455">
        <v>12</v>
      </c>
      <c r="I2455" t="str">
        <f>VLOOKUP($H2455,Neighborhoods!$A:$C,2,0)</f>
        <v>Brooklyn</v>
      </c>
      <c r="J2455" t="str">
        <f>VLOOKUP($H2455,Neighborhoods!$A:$C,3,0)</f>
        <v>Williamsburg</v>
      </c>
      <c r="K2455" t="s">
        <v>11822</v>
      </c>
      <c r="L2455" t="str">
        <f t="shared" si="152"/>
        <v>No</v>
      </c>
      <c r="M2455">
        <v>6</v>
      </c>
      <c r="N2455" t="str" cm="1">
        <f t="array" ref="N2455">_xlfn.IFS(M2455&lt;=2,"Small",M2455&lt;=5,"Medium",M2455&gt;5,"Large")</f>
        <v>Large</v>
      </c>
      <c r="O2455" s="50">
        <v>200</v>
      </c>
      <c r="P2455" s="67">
        <f t="shared" si="153"/>
        <v>0.04</v>
      </c>
      <c r="Q2455" s="52">
        <v>5</v>
      </c>
      <c r="R2455" s="52" t="str" cm="1">
        <f t="array" ref="R2455">_xlfn.IFS(ROUND(Q2455,0)=5,"Excellent",ROUND(Q2455,0)=4,"Good",ROUND(Q2455,0)=3,"Ok",ROUND(Q2455,0)&lt;3,"Bad")</f>
        <v>Excellent</v>
      </c>
      <c r="S2455">
        <v>4</v>
      </c>
      <c r="T2455" t="str">
        <f t="shared" si="154"/>
        <v>No</v>
      </c>
      <c r="U2455" s="65">
        <v>42975</v>
      </c>
      <c r="V2455" s="65">
        <v>43988</v>
      </c>
      <c r="W2455">
        <v>67</v>
      </c>
      <c r="X2455" t="str">
        <f t="shared" si="155"/>
        <v>Active</v>
      </c>
      <c r="Y2455" t="s">
        <v>15616</v>
      </c>
    </row>
    <row r="2456" spans="1:25" x14ac:dyDescent="0.25">
      <c r="A2456">
        <v>2455</v>
      </c>
      <c r="B2456" t="s">
        <v>1799</v>
      </c>
      <c r="C2456">
        <v>2391</v>
      </c>
      <c r="D2456" t="str">
        <f>VLOOKUP($C2456,Hosts!$A:$O,10,0)</f>
        <v>New York</v>
      </c>
      <c r="E2456" s="67">
        <f>INDEX(Hosts!$A:$O,MATCH(Places!$C2456,Hosts!$A:$A,0),MATCH(Places!E$1,Hosts!$1:$1,0))</f>
        <v>0.89</v>
      </c>
      <c r="F2456" s="67">
        <f>INDEX(Hosts!$A:$O,MATCH(Places!$C2456,Hosts!$A:$A,0),MATCH(Places!F$1,Hosts!$1:$1,0))</f>
        <v>0.91</v>
      </c>
      <c r="G2456" s="67" t="str">
        <f>INDEX(Hosts!$A:$O,MATCH(Places!$C2456,Hosts!$A:$A,0),MATCH(Places!G$1,Hosts!$1:$1,0))</f>
        <v>No</v>
      </c>
      <c r="H2456">
        <v>9</v>
      </c>
      <c r="I2456" t="str">
        <f>VLOOKUP($H2456,Neighborhoods!$A:$C,2,0)</f>
        <v>Brooklyn</v>
      </c>
      <c r="J2456" t="str">
        <f>VLOOKUP($H2456,Neighborhoods!$A:$C,3,0)</f>
        <v>Crown Heights</v>
      </c>
      <c r="K2456" t="s">
        <v>1</v>
      </c>
      <c r="L2456" t="str">
        <f t="shared" si="152"/>
        <v>Yes</v>
      </c>
      <c r="M2456">
        <v>2</v>
      </c>
      <c r="N2456" t="str" cm="1">
        <f t="array" ref="N2456">_xlfn.IFS(M2456&lt;=2,"Small",M2456&lt;=5,"Medium",M2456&gt;5,"Large")</f>
        <v>Small</v>
      </c>
      <c r="O2456" s="50">
        <v>32</v>
      </c>
      <c r="P2456" s="67">
        <f t="shared" si="153"/>
        <v>0.03</v>
      </c>
      <c r="Q2456" s="52">
        <v>4.47</v>
      </c>
      <c r="R2456" s="52" t="str" cm="1">
        <f t="array" ref="R2456">_xlfn.IFS(ROUND(Q2456,0)=5,"Excellent",ROUND(Q2456,0)=4,"Good",ROUND(Q2456,0)=3,"Ok",ROUND(Q2456,0)&lt;3,"Bad")</f>
        <v>Good</v>
      </c>
      <c r="S2456">
        <v>38</v>
      </c>
      <c r="T2456" t="str">
        <f t="shared" si="154"/>
        <v>No</v>
      </c>
      <c r="U2456" s="65">
        <v>42806</v>
      </c>
      <c r="V2456" s="65">
        <v>43869</v>
      </c>
      <c r="W2456">
        <v>0</v>
      </c>
      <c r="X2456" t="str">
        <f t="shared" si="155"/>
        <v>Inactive</v>
      </c>
      <c r="Y2456" t="s">
        <v>15615</v>
      </c>
    </row>
    <row r="2457" spans="1:25" x14ac:dyDescent="0.25">
      <c r="A2457">
        <v>2456</v>
      </c>
      <c r="B2457" t="s">
        <v>13453</v>
      </c>
      <c r="C2457">
        <v>2576</v>
      </c>
      <c r="D2457" t="str">
        <f>VLOOKUP($C2457,Hosts!$A:$O,10,0)</f>
        <v>New York</v>
      </c>
      <c r="E2457" s="67">
        <f>INDEX(Hosts!$A:$O,MATCH(Places!$C2457,Hosts!$A:$A,0),MATCH(Places!E$1,Hosts!$1:$1,0))</f>
        <v>0.93</v>
      </c>
      <c r="F2457" s="67">
        <f>INDEX(Hosts!$A:$O,MATCH(Places!$C2457,Hosts!$A:$A,0),MATCH(Places!F$1,Hosts!$1:$1,0))</f>
        <v>0.66</v>
      </c>
      <c r="G2457" s="67" t="str">
        <f>INDEX(Hosts!$A:$O,MATCH(Places!$C2457,Hosts!$A:$A,0),MATCH(Places!G$1,Hosts!$1:$1,0))</f>
        <v>No</v>
      </c>
      <c r="H2457">
        <v>18</v>
      </c>
      <c r="I2457" t="str">
        <f>VLOOKUP($H2457,Neighborhoods!$A:$C,2,0)</f>
        <v>Manhattan</v>
      </c>
      <c r="J2457" t="str">
        <f>VLOOKUP($H2457,Neighborhoods!$A:$C,3,0)</f>
        <v>Midtown</v>
      </c>
      <c r="K2457" t="s">
        <v>11822</v>
      </c>
      <c r="L2457" t="str">
        <f t="shared" si="152"/>
        <v>No</v>
      </c>
      <c r="M2457">
        <v>3</v>
      </c>
      <c r="N2457" t="str" cm="1">
        <f t="array" ref="N2457">_xlfn.IFS(M2457&lt;=2,"Small",M2457&lt;=5,"Medium",M2457&gt;5,"Large")</f>
        <v>Medium</v>
      </c>
      <c r="O2457" s="50">
        <v>63</v>
      </c>
      <c r="P2457" s="67">
        <f t="shared" si="153"/>
        <v>0.03</v>
      </c>
      <c r="Q2457" s="52">
        <v>4.29</v>
      </c>
      <c r="R2457" s="52" t="str" cm="1">
        <f t="array" ref="R2457">_xlfn.IFS(ROUND(Q2457,0)=5,"Excellent",ROUND(Q2457,0)=4,"Good",ROUND(Q2457,0)=3,"Ok",ROUND(Q2457,0)&lt;3,"Bad")</f>
        <v>Good</v>
      </c>
      <c r="S2457">
        <v>7</v>
      </c>
      <c r="T2457" t="str">
        <f t="shared" si="154"/>
        <v>No</v>
      </c>
      <c r="U2457" s="65">
        <v>43114</v>
      </c>
      <c r="V2457" s="65">
        <v>43921</v>
      </c>
      <c r="W2457">
        <v>173</v>
      </c>
      <c r="X2457" t="str">
        <f t="shared" si="155"/>
        <v>Active</v>
      </c>
      <c r="Y2457" t="s">
        <v>15615</v>
      </c>
    </row>
    <row r="2458" spans="1:25" x14ac:dyDescent="0.25">
      <c r="A2458">
        <v>2457</v>
      </c>
      <c r="B2458" t="s">
        <v>1800</v>
      </c>
      <c r="C2458">
        <v>1310</v>
      </c>
      <c r="D2458" t="str">
        <f>VLOOKUP($C2458,Hosts!$A:$O,10,0)</f>
        <v>New York</v>
      </c>
      <c r="E2458" s="67">
        <f>INDEX(Hosts!$A:$O,MATCH(Places!$C2458,Hosts!$A:$A,0),MATCH(Places!E$1,Hosts!$1:$1,0))</f>
        <v>1</v>
      </c>
      <c r="F2458" s="67">
        <f>INDEX(Hosts!$A:$O,MATCH(Places!$C2458,Hosts!$A:$A,0),MATCH(Places!F$1,Hosts!$1:$1,0))</f>
        <v>1</v>
      </c>
      <c r="G2458" s="67" t="str">
        <f>INDEX(Hosts!$A:$O,MATCH(Places!$C2458,Hosts!$A:$A,0),MATCH(Places!G$1,Hosts!$1:$1,0))</f>
        <v>No</v>
      </c>
      <c r="H2458">
        <v>14</v>
      </c>
      <c r="I2458" t="str">
        <f>VLOOKUP($H2458,Neighborhoods!$A:$C,2,0)</f>
        <v>Manhattan</v>
      </c>
      <c r="J2458" t="str">
        <f>VLOOKUP($H2458,Neighborhoods!$A:$C,3,0)</f>
        <v>East Harlem</v>
      </c>
      <c r="K2458" t="s">
        <v>1</v>
      </c>
      <c r="L2458" t="str">
        <f t="shared" si="152"/>
        <v>Yes</v>
      </c>
      <c r="M2458">
        <v>1</v>
      </c>
      <c r="N2458" t="str" cm="1">
        <f t="array" ref="N2458">_xlfn.IFS(M2458&lt;=2,"Small",M2458&lt;=5,"Medium",M2458&gt;5,"Large")</f>
        <v>Small</v>
      </c>
      <c r="O2458" s="50">
        <v>47</v>
      </c>
      <c r="P2458" s="67">
        <f t="shared" si="153"/>
        <v>0.03</v>
      </c>
      <c r="Q2458" s="52">
        <v>4.67</v>
      </c>
      <c r="R2458" s="52" t="str" cm="1">
        <f t="array" ref="R2458">_xlfn.IFS(ROUND(Q2458,0)=5,"Excellent",ROUND(Q2458,0)=4,"Good",ROUND(Q2458,0)=3,"Ok",ROUND(Q2458,0)&lt;3,"Bad")</f>
        <v>Excellent</v>
      </c>
      <c r="S2458">
        <v>39</v>
      </c>
      <c r="T2458" t="str">
        <f t="shared" si="154"/>
        <v>No</v>
      </c>
      <c r="U2458" s="65">
        <v>42752</v>
      </c>
      <c r="V2458" s="65">
        <v>43904</v>
      </c>
      <c r="W2458">
        <v>89</v>
      </c>
      <c r="X2458" t="str">
        <f t="shared" si="155"/>
        <v>Active</v>
      </c>
      <c r="Y2458" t="s">
        <v>15616</v>
      </c>
    </row>
    <row r="2459" spans="1:25" x14ac:dyDescent="0.25">
      <c r="A2459">
        <v>2458</v>
      </c>
      <c r="B2459" t="s">
        <v>1801</v>
      </c>
      <c r="C2459">
        <v>2749</v>
      </c>
      <c r="D2459" t="str">
        <f>VLOOKUP($C2459,Hosts!$A:$O,10,0)</f>
        <v>New York</v>
      </c>
      <c r="E2459" s="67">
        <f>INDEX(Hosts!$A:$O,MATCH(Places!$C2459,Hosts!$A:$A,0),MATCH(Places!E$1,Hosts!$1:$1,0))</f>
        <v>1</v>
      </c>
      <c r="F2459" s="67">
        <f>INDEX(Hosts!$A:$O,MATCH(Places!$C2459,Hosts!$A:$A,0),MATCH(Places!F$1,Hosts!$1:$1,0))</f>
        <v>1</v>
      </c>
      <c r="G2459" s="67" t="str">
        <f>INDEX(Hosts!$A:$O,MATCH(Places!$C2459,Hosts!$A:$A,0),MATCH(Places!G$1,Hosts!$1:$1,0))</f>
        <v>Yes</v>
      </c>
      <c r="H2459">
        <v>16</v>
      </c>
      <c r="I2459" t="str">
        <f>VLOOKUP($H2459,Neighborhoods!$A:$C,2,0)</f>
        <v>Manhattan</v>
      </c>
      <c r="J2459" t="str">
        <f>VLOOKUP($H2459,Neighborhoods!$A:$C,3,0)</f>
        <v>Harlem</v>
      </c>
      <c r="K2459" t="s">
        <v>1</v>
      </c>
      <c r="L2459" t="str">
        <f t="shared" si="152"/>
        <v>Yes</v>
      </c>
      <c r="M2459">
        <v>3</v>
      </c>
      <c r="N2459" t="str" cm="1">
        <f t="array" ref="N2459">_xlfn.IFS(M2459&lt;=2,"Small",M2459&lt;=5,"Medium",M2459&gt;5,"Large")</f>
        <v>Medium</v>
      </c>
      <c r="O2459" s="50">
        <v>68</v>
      </c>
      <c r="P2459" s="67">
        <f t="shared" si="153"/>
        <v>0.03</v>
      </c>
      <c r="Q2459" s="52">
        <v>4.74</v>
      </c>
      <c r="R2459" s="52" t="str" cm="1">
        <f t="array" ref="R2459">_xlfn.IFS(ROUND(Q2459,0)=5,"Excellent",ROUND(Q2459,0)=4,"Good",ROUND(Q2459,0)=3,"Ok",ROUND(Q2459,0)&lt;3,"Bad")</f>
        <v>Excellent</v>
      </c>
      <c r="S2459">
        <v>356</v>
      </c>
      <c r="T2459" t="str">
        <f t="shared" si="154"/>
        <v>No</v>
      </c>
      <c r="U2459" s="65">
        <v>42737</v>
      </c>
      <c r="V2459" s="65">
        <v>44052</v>
      </c>
      <c r="W2459">
        <v>89</v>
      </c>
      <c r="X2459" t="str">
        <f t="shared" si="155"/>
        <v>Active</v>
      </c>
      <c r="Y2459" t="s">
        <v>15616</v>
      </c>
    </row>
    <row r="2460" spans="1:25" x14ac:dyDescent="0.25">
      <c r="A2460">
        <v>2459</v>
      </c>
      <c r="B2460" t="s">
        <v>1802</v>
      </c>
      <c r="C2460">
        <v>1268</v>
      </c>
      <c r="D2460" t="str">
        <f>VLOOKUP($C2460,Hosts!$A:$O,10,0)</f>
        <v>New York</v>
      </c>
      <c r="E2460" s="67">
        <f>INDEX(Hosts!$A:$O,MATCH(Places!$C2460,Hosts!$A:$A,0),MATCH(Places!E$1,Hosts!$1:$1,0))</f>
        <v>0.9</v>
      </c>
      <c r="F2460" s="67">
        <f>INDEX(Hosts!$A:$O,MATCH(Places!$C2460,Hosts!$A:$A,0),MATCH(Places!F$1,Hosts!$1:$1,0))</f>
        <v>0.83</v>
      </c>
      <c r="G2460" s="67" t="str">
        <f>INDEX(Hosts!$A:$O,MATCH(Places!$C2460,Hosts!$A:$A,0),MATCH(Places!G$1,Hosts!$1:$1,0))</f>
        <v>Yes</v>
      </c>
      <c r="H2460">
        <v>12</v>
      </c>
      <c r="I2460" t="str">
        <f>VLOOKUP($H2460,Neighborhoods!$A:$C,2,0)</f>
        <v>Brooklyn</v>
      </c>
      <c r="J2460" t="str">
        <f>VLOOKUP($H2460,Neighborhoods!$A:$C,3,0)</f>
        <v>Williamsburg</v>
      </c>
      <c r="K2460" t="s">
        <v>11822</v>
      </c>
      <c r="L2460" t="str">
        <f t="shared" si="152"/>
        <v>No</v>
      </c>
      <c r="M2460">
        <v>4</v>
      </c>
      <c r="N2460" t="str" cm="1">
        <f t="array" ref="N2460">_xlfn.IFS(M2460&lt;=2,"Small",M2460&lt;=5,"Medium",M2460&gt;5,"Large")</f>
        <v>Medium</v>
      </c>
      <c r="O2460" s="50">
        <v>130</v>
      </c>
      <c r="P2460" s="67">
        <f t="shared" si="153"/>
        <v>0.03</v>
      </c>
      <c r="Q2460" s="52">
        <v>4.82</v>
      </c>
      <c r="R2460" s="52" t="str" cm="1">
        <f t="array" ref="R2460">_xlfn.IFS(ROUND(Q2460,0)=5,"Excellent",ROUND(Q2460,0)=4,"Good",ROUND(Q2460,0)=3,"Ok",ROUND(Q2460,0)&lt;3,"Bad")</f>
        <v>Excellent</v>
      </c>
      <c r="S2460">
        <v>50</v>
      </c>
      <c r="T2460" t="str">
        <f t="shared" si="154"/>
        <v>No</v>
      </c>
      <c r="U2460" s="65">
        <v>42738</v>
      </c>
      <c r="V2460" s="65">
        <v>44044</v>
      </c>
      <c r="W2460">
        <v>92</v>
      </c>
      <c r="X2460" t="str">
        <f t="shared" si="155"/>
        <v>Active</v>
      </c>
      <c r="Y2460" t="s">
        <v>15615</v>
      </c>
    </row>
    <row r="2461" spans="1:25" x14ac:dyDescent="0.25">
      <c r="A2461">
        <v>2460</v>
      </c>
      <c r="B2461" t="s">
        <v>14842</v>
      </c>
      <c r="C2461">
        <v>3113</v>
      </c>
      <c r="D2461" t="str">
        <f>VLOOKUP($C2461,Hosts!$A:$O,10,0)</f>
        <v>New York</v>
      </c>
      <c r="E2461" s="67">
        <f>INDEX(Hosts!$A:$O,MATCH(Places!$C2461,Hosts!$A:$A,0),MATCH(Places!E$1,Hosts!$1:$1,0))</f>
        <v>1</v>
      </c>
      <c r="F2461" s="67">
        <f>INDEX(Hosts!$A:$O,MATCH(Places!$C2461,Hosts!$A:$A,0),MATCH(Places!F$1,Hosts!$1:$1,0))</f>
        <v>0.89</v>
      </c>
      <c r="G2461" s="67" t="str">
        <f>INDEX(Hosts!$A:$O,MATCH(Places!$C2461,Hosts!$A:$A,0),MATCH(Places!G$1,Hosts!$1:$1,0))</f>
        <v>Yes</v>
      </c>
      <c r="H2461">
        <v>7</v>
      </c>
      <c r="I2461" t="str">
        <f>VLOOKUP($H2461,Neighborhoods!$A:$C,2,0)</f>
        <v>Brooklyn</v>
      </c>
      <c r="J2461" t="str">
        <f>VLOOKUP($H2461,Neighborhoods!$A:$C,3,0)</f>
        <v>Bedford-Stuyvesant</v>
      </c>
      <c r="K2461" t="s">
        <v>11822</v>
      </c>
      <c r="L2461" t="str">
        <f t="shared" si="152"/>
        <v>No</v>
      </c>
      <c r="M2461">
        <v>5</v>
      </c>
      <c r="N2461" t="str" cm="1">
        <f t="array" ref="N2461">_xlfn.IFS(M2461&lt;=2,"Small",M2461&lt;=5,"Medium",M2461&gt;5,"Large")</f>
        <v>Medium</v>
      </c>
      <c r="O2461" s="50">
        <v>256</v>
      </c>
      <c r="P2461" s="67">
        <f t="shared" si="153"/>
        <v>0.04</v>
      </c>
      <c r="Q2461" s="52">
        <v>4.9000000000000004</v>
      </c>
      <c r="R2461" s="52" t="str" cm="1">
        <f t="array" ref="R2461">_xlfn.IFS(ROUND(Q2461,0)=5,"Excellent",ROUND(Q2461,0)=4,"Good",ROUND(Q2461,0)=3,"Ok",ROUND(Q2461,0)&lt;3,"Bad")</f>
        <v>Excellent</v>
      </c>
      <c r="S2461">
        <v>67</v>
      </c>
      <c r="T2461" t="str">
        <f t="shared" si="154"/>
        <v>No</v>
      </c>
      <c r="U2461" s="65">
        <v>43247</v>
      </c>
      <c r="V2461" s="65">
        <v>43898</v>
      </c>
      <c r="W2461">
        <v>0</v>
      </c>
      <c r="X2461" t="str">
        <f t="shared" si="155"/>
        <v>Inactive</v>
      </c>
      <c r="Y2461" t="s">
        <v>15615</v>
      </c>
    </row>
    <row r="2462" spans="1:25" x14ac:dyDescent="0.25">
      <c r="A2462">
        <v>2461</v>
      </c>
      <c r="B2462" t="s">
        <v>1803</v>
      </c>
      <c r="C2462">
        <v>389</v>
      </c>
      <c r="D2462" t="str">
        <f>VLOOKUP($C2462,Hosts!$A:$O,10,0)</f>
        <v>New York</v>
      </c>
      <c r="E2462" s="67">
        <f>INDEX(Hosts!$A:$O,MATCH(Places!$C2462,Hosts!$A:$A,0),MATCH(Places!E$1,Hosts!$1:$1,0))</f>
        <v>1</v>
      </c>
      <c r="F2462" s="67">
        <f>INDEX(Hosts!$A:$O,MATCH(Places!$C2462,Hosts!$A:$A,0),MATCH(Places!F$1,Hosts!$1:$1,0))</f>
        <v>1</v>
      </c>
      <c r="G2462" s="67" t="str">
        <f>INDEX(Hosts!$A:$O,MATCH(Places!$C2462,Hosts!$A:$A,0),MATCH(Places!G$1,Hosts!$1:$1,0))</f>
        <v>Yes</v>
      </c>
      <c r="H2462">
        <v>16</v>
      </c>
      <c r="I2462" t="str">
        <f>VLOOKUP($H2462,Neighborhoods!$A:$C,2,0)</f>
        <v>Manhattan</v>
      </c>
      <c r="J2462" t="str">
        <f>VLOOKUP($H2462,Neighborhoods!$A:$C,3,0)</f>
        <v>Harlem</v>
      </c>
      <c r="K2462" t="s">
        <v>1</v>
      </c>
      <c r="L2462" t="str">
        <f t="shared" si="152"/>
        <v>Yes</v>
      </c>
      <c r="M2462">
        <v>2</v>
      </c>
      <c r="N2462" t="str" cm="1">
        <f t="array" ref="N2462">_xlfn.IFS(M2462&lt;=2,"Small",M2462&lt;=5,"Medium",M2462&gt;5,"Large")</f>
        <v>Small</v>
      </c>
      <c r="O2462" s="50">
        <v>120</v>
      </c>
      <c r="P2462" s="67">
        <f t="shared" si="153"/>
        <v>0.03</v>
      </c>
      <c r="Q2462" s="52">
        <v>4.9000000000000004</v>
      </c>
      <c r="R2462" s="52" t="str" cm="1">
        <f t="array" ref="R2462">_xlfn.IFS(ROUND(Q2462,0)=5,"Excellent",ROUND(Q2462,0)=4,"Good",ROUND(Q2462,0)=3,"Ok",ROUND(Q2462,0)&lt;3,"Bad")</f>
        <v>Excellent</v>
      </c>
      <c r="S2462">
        <v>148</v>
      </c>
      <c r="T2462" t="str">
        <f t="shared" si="154"/>
        <v>Yes</v>
      </c>
      <c r="U2462" s="65">
        <v>42800</v>
      </c>
      <c r="V2462" s="65">
        <v>44017</v>
      </c>
      <c r="W2462">
        <v>90</v>
      </c>
      <c r="X2462" t="str">
        <f t="shared" si="155"/>
        <v>Active</v>
      </c>
      <c r="Y2462" t="s">
        <v>15616</v>
      </c>
    </row>
    <row r="2463" spans="1:25" x14ac:dyDescent="0.25">
      <c r="A2463">
        <v>2462</v>
      </c>
      <c r="B2463" t="s">
        <v>15566</v>
      </c>
      <c r="C2463">
        <v>2093</v>
      </c>
      <c r="D2463" t="str">
        <f>VLOOKUP($C2463,Hosts!$A:$O,10,0)</f>
        <v>New York</v>
      </c>
      <c r="E2463" s="67">
        <f>INDEX(Hosts!$A:$O,MATCH(Places!$C2463,Hosts!$A:$A,0),MATCH(Places!E$1,Hosts!$1:$1,0))</f>
        <v>1</v>
      </c>
      <c r="F2463" s="67">
        <f>INDEX(Hosts!$A:$O,MATCH(Places!$C2463,Hosts!$A:$A,0),MATCH(Places!F$1,Hosts!$1:$1,0))</f>
        <v>0.98</v>
      </c>
      <c r="G2463" s="67" t="str">
        <f>INDEX(Hosts!$A:$O,MATCH(Places!$C2463,Hosts!$A:$A,0),MATCH(Places!G$1,Hosts!$1:$1,0))</f>
        <v>No</v>
      </c>
      <c r="H2463">
        <v>16</v>
      </c>
      <c r="I2463" t="str">
        <f>VLOOKUP($H2463,Neighborhoods!$A:$C,2,0)</f>
        <v>Manhattan</v>
      </c>
      <c r="J2463" t="str">
        <f>VLOOKUP($H2463,Neighborhoods!$A:$C,3,0)</f>
        <v>Harlem</v>
      </c>
      <c r="K2463" t="s">
        <v>1</v>
      </c>
      <c r="L2463" t="str">
        <f t="shared" si="152"/>
        <v>Yes</v>
      </c>
      <c r="M2463">
        <v>2</v>
      </c>
      <c r="N2463" t="str" cm="1">
        <f t="array" ref="N2463">_xlfn.IFS(M2463&lt;=2,"Small",M2463&lt;=5,"Medium",M2463&gt;5,"Large")</f>
        <v>Small</v>
      </c>
      <c r="O2463" s="50">
        <v>47</v>
      </c>
      <c r="P2463" s="67">
        <f t="shared" si="153"/>
        <v>0.03</v>
      </c>
      <c r="Q2463" s="52">
        <v>4.75</v>
      </c>
      <c r="R2463" s="52" t="str" cm="1">
        <f t="array" ref="R2463">_xlfn.IFS(ROUND(Q2463,0)=5,"Excellent",ROUND(Q2463,0)=4,"Good",ROUND(Q2463,0)=3,"Ok",ROUND(Q2463,0)&lt;3,"Bad")</f>
        <v>Excellent</v>
      </c>
      <c r="S2463">
        <v>95</v>
      </c>
      <c r="T2463" t="str">
        <f t="shared" si="154"/>
        <v>No</v>
      </c>
      <c r="U2463" s="65">
        <v>42813</v>
      </c>
      <c r="V2463" s="65">
        <v>43894</v>
      </c>
      <c r="W2463">
        <v>90</v>
      </c>
      <c r="X2463" t="str">
        <f t="shared" si="155"/>
        <v>Active</v>
      </c>
      <c r="Y2463" t="s">
        <v>15616</v>
      </c>
    </row>
    <row r="2464" spans="1:25" x14ac:dyDescent="0.25">
      <c r="A2464">
        <v>2463</v>
      </c>
      <c r="B2464" t="s">
        <v>1804</v>
      </c>
      <c r="C2464">
        <v>986</v>
      </c>
      <c r="D2464" t="str">
        <f>VLOOKUP($C2464,Hosts!$A:$O,10,0)</f>
        <v>New York</v>
      </c>
      <c r="E2464" s="67">
        <f>INDEX(Hosts!$A:$O,MATCH(Places!$C2464,Hosts!$A:$A,0),MATCH(Places!E$1,Hosts!$1:$1,0))</f>
        <v>0</v>
      </c>
      <c r="F2464" s="67">
        <f>INDEX(Hosts!$A:$O,MATCH(Places!$C2464,Hosts!$A:$A,0),MATCH(Places!F$1,Hosts!$1:$1,0))</f>
        <v>0.5</v>
      </c>
      <c r="G2464" s="67" t="str">
        <f>INDEX(Hosts!$A:$O,MATCH(Places!$C2464,Hosts!$A:$A,0),MATCH(Places!G$1,Hosts!$1:$1,0))</f>
        <v>No</v>
      </c>
      <c r="H2464">
        <v>7</v>
      </c>
      <c r="I2464" t="str">
        <f>VLOOKUP($H2464,Neighborhoods!$A:$C,2,0)</f>
        <v>Brooklyn</v>
      </c>
      <c r="J2464" t="str">
        <f>VLOOKUP($H2464,Neighborhoods!$A:$C,3,0)</f>
        <v>Bedford-Stuyvesant</v>
      </c>
      <c r="K2464" t="s">
        <v>1</v>
      </c>
      <c r="L2464" t="str">
        <f t="shared" si="152"/>
        <v>Yes</v>
      </c>
      <c r="M2464">
        <v>1</v>
      </c>
      <c r="N2464" t="str" cm="1">
        <f t="array" ref="N2464">_xlfn.IFS(M2464&lt;=2,"Small",M2464&lt;=5,"Medium",M2464&gt;5,"Large")</f>
        <v>Small</v>
      </c>
      <c r="O2464" s="50">
        <v>33</v>
      </c>
      <c r="P2464" s="67">
        <f t="shared" si="153"/>
        <v>0.03</v>
      </c>
      <c r="Q2464" s="52">
        <v>4.53</v>
      </c>
      <c r="R2464" s="52" t="str" cm="1">
        <f t="array" ref="R2464">_xlfn.IFS(ROUND(Q2464,0)=5,"Excellent",ROUND(Q2464,0)=4,"Good",ROUND(Q2464,0)=3,"Ok",ROUND(Q2464,0)&lt;3,"Bad")</f>
        <v>Excellent</v>
      </c>
      <c r="S2464">
        <v>15</v>
      </c>
      <c r="T2464" t="str">
        <f t="shared" si="154"/>
        <v>No</v>
      </c>
      <c r="U2464" s="65">
        <v>42785</v>
      </c>
      <c r="V2464" s="65">
        <v>43766</v>
      </c>
      <c r="W2464">
        <v>364</v>
      </c>
      <c r="X2464" t="str">
        <f t="shared" si="155"/>
        <v>Active</v>
      </c>
      <c r="Y2464" t="s">
        <v>15615</v>
      </c>
    </row>
    <row r="2465" spans="1:25" x14ac:dyDescent="0.25">
      <c r="A2465">
        <v>2464</v>
      </c>
      <c r="B2465" t="s">
        <v>1805</v>
      </c>
      <c r="C2465">
        <v>3116</v>
      </c>
      <c r="D2465" t="str">
        <f>VLOOKUP($C2465,Hosts!$A:$O,10,0)</f>
        <v>New York</v>
      </c>
      <c r="E2465" s="67">
        <f>INDEX(Hosts!$A:$O,MATCH(Places!$C2465,Hosts!$A:$A,0),MATCH(Places!E$1,Hosts!$1:$1,0))</f>
        <v>1</v>
      </c>
      <c r="F2465" s="67">
        <f>INDEX(Hosts!$A:$O,MATCH(Places!$C2465,Hosts!$A:$A,0),MATCH(Places!F$1,Hosts!$1:$1,0))</f>
        <v>1</v>
      </c>
      <c r="G2465" s="67" t="str">
        <f>INDEX(Hosts!$A:$O,MATCH(Places!$C2465,Hosts!$A:$A,0),MATCH(Places!G$1,Hosts!$1:$1,0))</f>
        <v>No</v>
      </c>
      <c r="H2465">
        <v>26</v>
      </c>
      <c r="I2465" t="str">
        <f>VLOOKUP($H2465,Neighborhoods!$A:$C,2,0)</f>
        <v>Queens</v>
      </c>
      <c r="J2465" t="str">
        <f>VLOOKUP($H2465,Neighborhoods!$A:$C,3,0)</f>
        <v>Sunnyside</v>
      </c>
      <c r="K2465" t="s">
        <v>11822</v>
      </c>
      <c r="L2465" t="str">
        <f t="shared" si="152"/>
        <v>No</v>
      </c>
      <c r="M2465">
        <v>4</v>
      </c>
      <c r="N2465" t="str" cm="1">
        <f t="array" ref="N2465">_xlfn.IFS(M2465&lt;=2,"Small",M2465&lt;=5,"Medium",M2465&gt;5,"Large")</f>
        <v>Medium</v>
      </c>
      <c r="O2465" s="50">
        <v>69</v>
      </c>
      <c r="P2465" s="67">
        <f t="shared" si="153"/>
        <v>0.03</v>
      </c>
      <c r="Q2465" s="52">
        <v>4.83</v>
      </c>
      <c r="R2465" s="52" t="str" cm="1">
        <f t="array" ref="R2465">_xlfn.IFS(ROUND(Q2465,0)=5,"Excellent",ROUND(Q2465,0)=4,"Good",ROUND(Q2465,0)=3,"Ok",ROUND(Q2465,0)&lt;3,"Bad")</f>
        <v>Excellent</v>
      </c>
      <c r="S2465">
        <v>128</v>
      </c>
      <c r="T2465" t="str">
        <f t="shared" si="154"/>
        <v>Yes</v>
      </c>
      <c r="U2465" s="65">
        <v>42769</v>
      </c>
      <c r="V2465" s="65">
        <v>44029</v>
      </c>
      <c r="W2465">
        <v>1</v>
      </c>
      <c r="X2465" t="str">
        <f t="shared" si="155"/>
        <v>Active</v>
      </c>
      <c r="Y2465" t="s">
        <v>15616</v>
      </c>
    </row>
    <row r="2466" spans="1:25" x14ac:dyDescent="0.25">
      <c r="A2466">
        <v>2465</v>
      </c>
      <c r="B2466" t="s">
        <v>1806</v>
      </c>
      <c r="C2466">
        <v>28</v>
      </c>
      <c r="D2466" t="str">
        <f>VLOOKUP($C2466,Hosts!$A:$O,10,0)</f>
        <v>New York</v>
      </c>
      <c r="E2466" s="67">
        <f>INDEX(Hosts!$A:$O,MATCH(Places!$C2466,Hosts!$A:$A,0),MATCH(Places!E$1,Hosts!$1:$1,0))</f>
        <v>1</v>
      </c>
      <c r="F2466" s="67">
        <f>INDEX(Hosts!$A:$O,MATCH(Places!$C2466,Hosts!$A:$A,0),MATCH(Places!F$1,Hosts!$1:$1,0))</f>
        <v>1</v>
      </c>
      <c r="G2466" s="67" t="str">
        <f>INDEX(Hosts!$A:$O,MATCH(Places!$C2466,Hosts!$A:$A,0),MATCH(Places!G$1,Hosts!$1:$1,0))</f>
        <v>Yes</v>
      </c>
      <c r="H2466">
        <v>8</v>
      </c>
      <c r="I2466" t="str">
        <f>VLOOKUP($H2466,Neighborhoods!$A:$C,2,0)</f>
        <v>Brooklyn</v>
      </c>
      <c r="J2466" t="str">
        <f>VLOOKUP($H2466,Neighborhoods!$A:$C,3,0)</f>
        <v>Bushwick</v>
      </c>
      <c r="K2466" t="s">
        <v>1</v>
      </c>
      <c r="L2466" t="str">
        <f t="shared" si="152"/>
        <v>Yes</v>
      </c>
      <c r="M2466">
        <v>1</v>
      </c>
      <c r="N2466" t="str" cm="1">
        <f t="array" ref="N2466">_xlfn.IFS(M2466&lt;=2,"Small",M2466&lt;=5,"Medium",M2466&gt;5,"Large")</f>
        <v>Small</v>
      </c>
      <c r="O2466" s="50">
        <v>58</v>
      </c>
      <c r="P2466" s="67">
        <f t="shared" si="153"/>
        <v>0.03</v>
      </c>
      <c r="Q2466" s="52">
        <v>4.9800000000000004</v>
      </c>
      <c r="R2466" s="52" t="str" cm="1">
        <f t="array" ref="R2466">_xlfn.IFS(ROUND(Q2466,0)=5,"Excellent",ROUND(Q2466,0)=4,"Good",ROUND(Q2466,0)=3,"Ok",ROUND(Q2466,0)&lt;3,"Bad")</f>
        <v>Excellent</v>
      </c>
      <c r="S2466">
        <v>123</v>
      </c>
      <c r="T2466" t="str">
        <f t="shared" si="154"/>
        <v>Yes</v>
      </c>
      <c r="U2466" s="65">
        <v>42874</v>
      </c>
      <c r="V2466" s="65">
        <v>43893</v>
      </c>
      <c r="W2466">
        <v>364</v>
      </c>
      <c r="X2466" t="str">
        <f t="shared" si="155"/>
        <v>Active</v>
      </c>
      <c r="Y2466" t="s">
        <v>15615</v>
      </c>
    </row>
    <row r="2467" spans="1:25" x14ac:dyDescent="0.25">
      <c r="A2467">
        <v>2466</v>
      </c>
      <c r="B2467" t="s">
        <v>14613</v>
      </c>
      <c r="C2467">
        <v>1720</v>
      </c>
      <c r="D2467" t="str">
        <f>VLOOKUP($C2467,Hosts!$A:$O,10,0)</f>
        <v>New York</v>
      </c>
      <c r="E2467" s="67">
        <f>INDEX(Hosts!$A:$O,MATCH(Places!$C2467,Hosts!$A:$A,0),MATCH(Places!E$1,Hosts!$1:$1,0))</f>
        <v>1</v>
      </c>
      <c r="F2467" s="67">
        <f>INDEX(Hosts!$A:$O,MATCH(Places!$C2467,Hosts!$A:$A,0),MATCH(Places!F$1,Hosts!$1:$1,0))</f>
        <v>1</v>
      </c>
      <c r="G2467" s="67" t="str">
        <f>INDEX(Hosts!$A:$O,MATCH(Places!$C2467,Hosts!$A:$A,0),MATCH(Places!G$1,Hosts!$1:$1,0))</f>
        <v>Yes</v>
      </c>
      <c r="H2467">
        <v>7</v>
      </c>
      <c r="I2467" t="str">
        <f>VLOOKUP($H2467,Neighborhoods!$A:$C,2,0)</f>
        <v>Brooklyn</v>
      </c>
      <c r="J2467" t="str">
        <f>VLOOKUP($H2467,Neighborhoods!$A:$C,3,0)</f>
        <v>Bedford-Stuyvesant</v>
      </c>
      <c r="K2467" t="s">
        <v>11822</v>
      </c>
      <c r="L2467" t="str">
        <f t="shared" si="152"/>
        <v>No</v>
      </c>
      <c r="M2467">
        <v>4</v>
      </c>
      <c r="N2467" t="str" cm="1">
        <f t="array" ref="N2467">_xlfn.IFS(M2467&lt;=2,"Small",M2467&lt;=5,"Medium",M2467&gt;5,"Large")</f>
        <v>Medium</v>
      </c>
      <c r="O2467" s="50">
        <v>113</v>
      </c>
      <c r="P2467" s="67">
        <f t="shared" si="153"/>
        <v>0.03</v>
      </c>
      <c r="Q2467" s="52">
        <v>4.91</v>
      </c>
      <c r="R2467" s="52" t="str" cm="1">
        <f t="array" ref="R2467">_xlfn.IFS(ROUND(Q2467,0)=5,"Excellent",ROUND(Q2467,0)=4,"Good",ROUND(Q2467,0)=3,"Ok",ROUND(Q2467,0)&lt;3,"Bad")</f>
        <v>Excellent</v>
      </c>
      <c r="S2467">
        <v>161</v>
      </c>
      <c r="T2467" t="str">
        <f t="shared" si="154"/>
        <v>Yes</v>
      </c>
      <c r="U2467" s="65">
        <v>42754</v>
      </c>
      <c r="V2467" s="65">
        <v>44039</v>
      </c>
      <c r="W2467">
        <v>10</v>
      </c>
      <c r="X2467" t="str">
        <f t="shared" si="155"/>
        <v>Active</v>
      </c>
      <c r="Y2467" t="s">
        <v>15616</v>
      </c>
    </row>
    <row r="2468" spans="1:25" x14ac:dyDescent="0.25">
      <c r="A2468">
        <v>2467</v>
      </c>
      <c r="B2468" t="s">
        <v>1807</v>
      </c>
      <c r="C2468">
        <v>1154</v>
      </c>
      <c r="D2468" t="str">
        <f>VLOOKUP($C2468,Hosts!$A:$O,10,0)</f>
        <v>New York</v>
      </c>
      <c r="E2468" s="67">
        <f>INDEX(Hosts!$A:$O,MATCH(Places!$C2468,Hosts!$A:$A,0),MATCH(Places!E$1,Hosts!$1:$1,0))</f>
        <v>1</v>
      </c>
      <c r="F2468" s="67">
        <f>INDEX(Hosts!$A:$O,MATCH(Places!$C2468,Hosts!$A:$A,0),MATCH(Places!F$1,Hosts!$1:$1,0))</f>
        <v>0.56999999999999995</v>
      </c>
      <c r="G2468" s="67" t="str">
        <f>INDEX(Hosts!$A:$O,MATCH(Places!$C2468,Hosts!$A:$A,0),MATCH(Places!G$1,Hosts!$1:$1,0))</f>
        <v>No</v>
      </c>
      <c r="H2468">
        <v>11</v>
      </c>
      <c r="I2468" t="str">
        <f>VLOOKUP($H2468,Neighborhoods!$A:$C,2,0)</f>
        <v>Brooklyn</v>
      </c>
      <c r="J2468" t="str">
        <f>VLOOKUP($H2468,Neighborhoods!$A:$C,3,0)</f>
        <v>Greenpoint</v>
      </c>
      <c r="K2468" t="s">
        <v>11822</v>
      </c>
      <c r="L2468" t="str">
        <f t="shared" si="152"/>
        <v>No</v>
      </c>
      <c r="M2468">
        <v>3</v>
      </c>
      <c r="N2468" t="str" cm="1">
        <f t="array" ref="N2468">_xlfn.IFS(M2468&lt;=2,"Small",M2468&lt;=5,"Medium",M2468&gt;5,"Large")</f>
        <v>Medium</v>
      </c>
      <c r="O2468" s="50">
        <v>132</v>
      </c>
      <c r="P2468" s="67">
        <f t="shared" si="153"/>
        <v>0.03</v>
      </c>
      <c r="Q2468" s="52">
        <v>4.74</v>
      </c>
      <c r="R2468" s="52" t="str" cm="1">
        <f t="array" ref="R2468">_xlfn.IFS(ROUND(Q2468,0)=5,"Excellent",ROUND(Q2468,0)=4,"Good",ROUND(Q2468,0)=3,"Ok",ROUND(Q2468,0)&lt;3,"Bad")</f>
        <v>Excellent</v>
      </c>
      <c r="S2468">
        <v>34</v>
      </c>
      <c r="T2468" t="str">
        <f t="shared" si="154"/>
        <v>No</v>
      </c>
      <c r="U2468" s="65">
        <v>42756</v>
      </c>
      <c r="V2468" s="65">
        <v>43770</v>
      </c>
      <c r="W2468">
        <v>213</v>
      </c>
      <c r="X2468" t="str">
        <f t="shared" si="155"/>
        <v>Active</v>
      </c>
      <c r="Y2468" t="s">
        <v>15615</v>
      </c>
    </row>
    <row r="2469" spans="1:25" x14ac:dyDescent="0.25">
      <c r="A2469">
        <v>2468</v>
      </c>
      <c r="B2469" t="s">
        <v>1808</v>
      </c>
      <c r="C2469">
        <v>3117</v>
      </c>
      <c r="D2469" t="str">
        <f>VLOOKUP($C2469,Hosts!$A:$O,10,0)</f>
        <v>New York</v>
      </c>
      <c r="E2469" s="67">
        <f>INDEX(Hosts!$A:$O,MATCH(Places!$C2469,Hosts!$A:$A,0),MATCH(Places!E$1,Hosts!$1:$1,0))</f>
        <v>1</v>
      </c>
      <c r="F2469" s="67">
        <f>INDEX(Hosts!$A:$O,MATCH(Places!$C2469,Hosts!$A:$A,0),MATCH(Places!F$1,Hosts!$1:$1,0))</f>
        <v>0.97</v>
      </c>
      <c r="G2469" s="67" t="str">
        <f>INDEX(Hosts!$A:$O,MATCH(Places!$C2469,Hosts!$A:$A,0),MATCH(Places!G$1,Hosts!$1:$1,0))</f>
        <v>Yes</v>
      </c>
      <c r="H2469">
        <v>7</v>
      </c>
      <c r="I2469" t="str">
        <f>VLOOKUP($H2469,Neighborhoods!$A:$C,2,0)</f>
        <v>Brooklyn</v>
      </c>
      <c r="J2469" t="str">
        <f>VLOOKUP($H2469,Neighborhoods!$A:$C,3,0)</f>
        <v>Bedford-Stuyvesant</v>
      </c>
      <c r="K2469" t="s">
        <v>11822</v>
      </c>
      <c r="L2469" t="str">
        <f t="shared" si="152"/>
        <v>No</v>
      </c>
      <c r="M2469">
        <v>4</v>
      </c>
      <c r="N2469" t="str" cm="1">
        <f t="array" ref="N2469">_xlfn.IFS(M2469&lt;=2,"Small",M2469&lt;=5,"Medium",M2469&gt;5,"Large")</f>
        <v>Medium</v>
      </c>
      <c r="O2469" s="50">
        <v>135</v>
      </c>
      <c r="P2469" s="67">
        <f t="shared" si="153"/>
        <v>0.03</v>
      </c>
      <c r="Q2469" s="52">
        <v>4.99</v>
      </c>
      <c r="R2469" s="52" t="str" cm="1">
        <f t="array" ref="R2469">_xlfn.IFS(ROUND(Q2469,0)=5,"Excellent",ROUND(Q2469,0)=4,"Good",ROUND(Q2469,0)=3,"Ok",ROUND(Q2469,0)&lt;3,"Bad")</f>
        <v>Excellent</v>
      </c>
      <c r="S2469">
        <v>138</v>
      </c>
      <c r="T2469" t="str">
        <f t="shared" si="154"/>
        <v>Yes</v>
      </c>
      <c r="U2469" s="65">
        <v>42749</v>
      </c>
      <c r="V2469" s="65">
        <v>43905</v>
      </c>
      <c r="W2469">
        <v>262</v>
      </c>
      <c r="X2469" t="str">
        <f t="shared" si="155"/>
        <v>Active</v>
      </c>
      <c r="Y2469" t="s">
        <v>15615</v>
      </c>
    </row>
    <row r="2470" spans="1:25" x14ac:dyDescent="0.25">
      <c r="A2470">
        <v>2469</v>
      </c>
      <c r="B2470" t="s">
        <v>1809</v>
      </c>
      <c r="C2470">
        <v>624</v>
      </c>
      <c r="D2470" t="str">
        <f>VLOOKUP($C2470,Hosts!$A:$O,10,0)</f>
        <v>New York</v>
      </c>
      <c r="E2470" s="67">
        <f>INDEX(Hosts!$A:$O,MATCH(Places!$C2470,Hosts!$A:$A,0),MATCH(Places!E$1,Hosts!$1:$1,0))</f>
        <v>1</v>
      </c>
      <c r="F2470" s="67">
        <f>INDEX(Hosts!$A:$O,MATCH(Places!$C2470,Hosts!$A:$A,0),MATCH(Places!F$1,Hosts!$1:$1,0))</f>
        <v>0.96</v>
      </c>
      <c r="G2470" s="67" t="str">
        <f>INDEX(Hosts!$A:$O,MATCH(Places!$C2470,Hosts!$A:$A,0),MATCH(Places!G$1,Hosts!$1:$1,0))</f>
        <v>No</v>
      </c>
      <c r="H2470">
        <v>14</v>
      </c>
      <c r="I2470" t="str">
        <f>VLOOKUP($H2470,Neighborhoods!$A:$C,2,0)</f>
        <v>Manhattan</v>
      </c>
      <c r="J2470" t="str">
        <f>VLOOKUP($H2470,Neighborhoods!$A:$C,3,0)</f>
        <v>East Harlem</v>
      </c>
      <c r="K2470" t="s">
        <v>1</v>
      </c>
      <c r="L2470" t="str">
        <f t="shared" si="152"/>
        <v>Yes</v>
      </c>
      <c r="M2470">
        <v>2</v>
      </c>
      <c r="N2470" t="str" cm="1">
        <f t="array" ref="N2470">_xlfn.IFS(M2470&lt;=2,"Small",M2470&lt;=5,"Medium",M2470&gt;5,"Large")</f>
        <v>Small</v>
      </c>
      <c r="O2470" s="50">
        <v>46</v>
      </c>
      <c r="P2470" s="67">
        <f t="shared" si="153"/>
        <v>0.03</v>
      </c>
      <c r="Q2470" s="52">
        <v>4.83</v>
      </c>
      <c r="R2470" s="52" t="str" cm="1">
        <f t="array" ref="R2470">_xlfn.IFS(ROUND(Q2470,0)=5,"Excellent",ROUND(Q2470,0)=4,"Good",ROUND(Q2470,0)=3,"Ok",ROUND(Q2470,0)&lt;3,"Bad")</f>
        <v>Excellent</v>
      </c>
      <c r="S2470">
        <v>180</v>
      </c>
      <c r="T2470" t="str">
        <f t="shared" si="154"/>
        <v>Yes</v>
      </c>
      <c r="U2470" s="65">
        <v>42760</v>
      </c>
      <c r="V2470" s="65">
        <v>43983</v>
      </c>
      <c r="W2470">
        <v>63</v>
      </c>
      <c r="X2470" t="str">
        <f t="shared" si="155"/>
        <v>Active</v>
      </c>
      <c r="Y2470" t="s">
        <v>15615</v>
      </c>
    </row>
    <row r="2471" spans="1:25" x14ac:dyDescent="0.25">
      <c r="A2471">
        <v>2470</v>
      </c>
      <c r="B2471" t="s">
        <v>1810</v>
      </c>
      <c r="C2471">
        <v>3118</v>
      </c>
      <c r="D2471" t="str">
        <f>VLOOKUP($C2471,Hosts!$A:$O,10,0)</f>
        <v>New York</v>
      </c>
      <c r="E2471" s="67">
        <f>INDEX(Hosts!$A:$O,MATCH(Places!$C2471,Hosts!$A:$A,0),MATCH(Places!E$1,Hosts!$1:$1,0))</f>
        <v>1</v>
      </c>
      <c r="F2471" s="67">
        <f>INDEX(Hosts!$A:$O,MATCH(Places!$C2471,Hosts!$A:$A,0),MATCH(Places!F$1,Hosts!$1:$1,0))</f>
        <v>0.5</v>
      </c>
      <c r="G2471" s="67" t="str">
        <f>INDEX(Hosts!$A:$O,MATCH(Places!$C2471,Hosts!$A:$A,0),MATCH(Places!G$1,Hosts!$1:$1,0))</f>
        <v>No</v>
      </c>
      <c r="H2471">
        <v>10</v>
      </c>
      <c r="I2471" t="str">
        <f>VLOOKUP($H2471,Neighborhoods!$A:$C,2,0)</f>
        <v>Brooklyn</v>
      </c>
      <c r="J2471" t="str">
        <f>VLOOKUP($H2471,Neighborhoods!$A:$C,3,0)</f>
        <v>East Flatbush</v>
      </c>
      <c r="K2471" t="s">
        <v>1</v>
      </c>
      <c r="L2471" t="str">
        <f t="shared" si="152"/>
        <v>Yes</v>
      </c>
      <c r="M2471">
        <v>1</v>
      </c>
      <c r="N2471" t="str" cm="1">
        <f t="array" ref="N2471">_xlfn.IFS(M2471&lt;=2,"Small",M2471&lt;=5,"Medium",M2471&gt;5,"Large")</f>
        <v>Small</v>
      </c>
      <c r="O2471" s="50">
        <v>50</v>
      </c>
      <c r="P2471" s="67">
        <f t="shared" si="153"/>
        <v>0.03</v>
      </c>
      <c r="Q2471" s="52">
        <v>4.5999999999999996</v>
      </c>
      <c r="R2471" s="52" t="str" cm="1">
        <f t="array" ref="R2471">_xlfn.IFS(ROUND(Q2471,0)=5,"Excellent",ROUND(Q2471,0)=4,"Good",ROUND(Q2471,0)=3,"Ok",ROUND(Q2471,0)&lt;3,"Bad")</f>
        <v>Excellent</v>
      </c>
      <c r="S2471">
        <v>10</v>
      </c>
      <c r="T2471" t="str">
        <f t="shared" si="154"/>
        <v>No</v>
      </c>
      <c r="U2471" s="65">
        <v>42752</v>
      </c>
      <c r="V2471" s="65">
        <v>43905</v>
      </c>
      <c r="W2471">
        <v>350</v>
      </c>
      <c r="X2471" t="str">
        <f t="shared" si="155"/>
        <v>Active</v>
      </c>
      <c r="Y2471" t="s">
        <v>15615</v>
      </c>
    </row>
    <row r="2472" spans="1:25" x14ac:dyDescent="0.25">
      <c r="A2472">
        <v>2471</v>
      </c>
      <c r="B2472" t="s">
        <v>1811</v>
      </c>
      <c r="C2472">
        <v>3120</v>
      </c>
      <c r="D2472" t="str">
        <f>VLOOKUP($C2472,Hosts!$A:$O,10,0)</f>
        <v>New York</v>
      </c>
      <c r="E2472" s="67">
        <f>INDEX(Hosts!$A:$O,MATCH(Places!$C2472,Hosts!$A:$A,0),MATCH(Places!E$1,Hosts!$1:$1,0))</f>
        <v>1</v>
      </c>
      <c r="F2472" s="67">
        <f>INDEX(Hosts!$A:$O,MATCH(Places!$C2472,Hosts!$A:$A,0),MATCH(Places!F$1,Hosts!$1:$1,0))</f>
        <v>0.86</v>
      </c>
      <c r="G2472" s="67" t="str">
        <f>INDEX(Hosts!$A:$O,MATCH(Places!$C2472,Hosts!$A:$A,0),MATCH(Places!G$1,Hosts!$1:$1,0))</f>
        <v>No</v>
      </c>
      <c r="H2472">
        <v>12</v>
      </c>
      <c r="I2472" t="str">
        <f>VLOOKUP($H2472,Neighborhoods!$A:$C,2,0)</f>
        <v>Brooklyn</v>
      </c>
      <c r="J2472" t="str">
        <f>VLOOKUP($H2472,Neighborhoods!$A:$C,3,0)</f>
        <v>Williamsburg</v>
      </c>
      <c r="K2472" t="s">
        <v>1</v>
      </c>
      <c r="L2472" t="str">
        <f t="shared" si="152"/>
        <v>Yes</v>
      </c>
      <c r="M2472">
        <v>2</v>
      </c>
      <c r="N2472" t="str" cm="1">
        <f t="array" ref="N2472">_xlfn.IFS(M2472&lt;=2,"Small",M2472&lt;=5,"Medium",M2472&gt;5,"Large")</f>
        <v>Small</v>
      </c>
      <c r="O2472" s="50">
        <v>60</v>
      </c>
      <c r="P2472" s="67">
        <f t="shared" si="153"/>
        <v>0.03</v>
      </c>
      <c r="Q2472" s="52">
        <v>4.9000000000000004</v>
      </c>
      <c r="R2472" s="52" t="str" cm="1">
        <f t="array" ref="R2472">_xlfn.IFS(ROUND(Q2472,0)=5,"Excellent",ROUND(Q2472,0)=4,"Good",ROUND(Q2472,0)=3,"Ok",ROUND(Q2472,0)&lt;3,"Bad")</f>
        <v>Excellent</v>
      </c>
      <c r="S2472">
        <v>20</v>
      </c>
      <c r="T2472" t="str">
        <f t="shared" si="154"/>
        <v>No</v>
      </c>
      <c r="U2472" s="65">
        <v>42746</v>
      </c>
      <c r="V2472" s="65">
        <v>43833</v>
      </c>
      <c r="W2472">
        <v>0</v>
      </c>
      <c r="X2472" t="str">
        <f t="shared" si="155"/>
        <v>Inactive</v>
      </c>
      <c r="Y2472" t="s">
        <v>15616</v>
      </c>
    </row>
    <row r="2473" spans="1:25" x14ac:dyDescent="0.25">
      <c r="A2473">
        <v>2472</v>
      </c>
      <c r="B2473" t="s">
        <v>15461</v>
      </c>
      <c r="C2473">
        <v>3125</v>
      </c>
      <c r="D2473" t="str">
        <f>VLOOKUP($C2473,Hosts!$A:$O,10,0)</f>
        <v>New York</v>
      </c>
      <c r="E2473" s="67">
        <f>INDEX(Hosts!$A:$O,MATCH(Places!$C2473,Hosts!$A:$A,0),MATCH(Places!E$1,Hosts!$1:$1,0))</f>
        <v>1</v>
      </c>
      <c r="F2473" s="67">
        <f>INDEX(Hosts!$A:$O,MATCH(Places!$C2473,Hosts!$A:$A,0),MATCH(Places!F$1,Hosts!$1:$1,0))</f>
        <v>1</v>
      </c>
      <c r="G2473" s="67" t="str">
        <f>INDEX(Hosts!$A:$O,MATCH(Places!$C2473,Hosts!$A:$A,0),MATCH(Places!G$1,Hosts!$1:$1,0))</f>
        <v>No</v>
      </c>
      <c r="H2473">
        <v>7</v>
      </c>
      <c r="I2473" t="str">
        <f>VLOOKUP($H2473,Neighborhoods!$A:$C,2,0)</f>
        <v>Brooklyn</v>
      </c>
      <c r="J2473" t="str">
        <f>VLOOKUP($H2473,Neighborhoods!$A:$C,3,0)</f>
        <v>Bedford-Stuyvesant</v>
      </c>
      <c r="K2473" t="s">
        <v>1</v>
      </c>
      <c r="L2473" t="str">
        <f t="shared" si="152"/>
        <v>Yes</v>
      </c>
      <c r="M2473">
        <v>2</v>
      </c>
      <c r="N2473" t="str" cm="1">
        <f t="array" ref="N2473">_xlfn.IFS(M2473&lt;=2,"Small",M2473&lt;=5,"Medium",M2473&gt;5,"Large")</f>
        <v>Small</v>
      </c>
      <c r="O2473" s="50">
        <v>44</v>
      </c>
      <c r="P2473" s="67">
        <f t="shared" si="153"/>
        <v>0.03</v>
      </c>
      <c r="Q2473" s="52">
        <v>4.88</v>
      </c>
      <c r="R2473" s="52" t="str" cm="1">
        <f t="array" ref="R2473">_xlfn.IFS(ROUND(Q2473,0)=5,"Excellent",ROUND(Q2473,0)=4,"Good",ROUND(Q2473,0)=3,"Ok",ROUND(Q2473,0)&lt;3,"Bad")</f>
        <v>Excellent</v>
      </c>
      <c r="S2473">
        <v>129</v>
      </c>
      <c r="T2473" t="str">
        <f t="shared" si="154"/>
        <v>Yes</v>
      </c>
      <c r="U2473" s="65">
        <v>42786</v>
      </c>
      <c r="V2473" s="65">
        <v>44055</v>
      </c>
      <c r="W2473">
        <v>1</v>
      </c>
      <c r="X2473" t="str">
        <f t="shared" si="155"/>
        <v>Active</v>
      </c>
      <c r="Y2473" t="s">
        <v>15616</v>
      </c>
    </row>
    <row r="2474" spans="1:25" x14ac:dyDescent="0.25">
      <c r="A2474">
        <v>2473</v>
      </c>
      <c r="B2474" t="s">
        <v>1812</v>
      </c>
      <c r="C2474">
        <v>2687</v>
      </c>
      <c r="D2474" t="str">
        <f>VLOOKUP($C2474,Hosts!$A:$O,10,0)</f>
        <v>New Jersey</v>
      </c>
      <c r="E2474" s="67">
        <f>INDEX(Hosts!$A:$O,MATCH(Places!$C2474,Hosts!$A:$A,0),MATCH(Places!E$1,Hosts!$1:$1,0))</f>
        <v>1</v>
      </c>
      <c r="F2474" s="67">
        <f>INDEX(Hosts!$A:$O,MATCH(Places!$C2474,Hosts!$A:$A,0),MATCH(Places!F$1,Hosts!$1:$1,0))</f>
        <v>0.96</v>
      </c>
      <c r="G2474" s="67" t="str">
        <f>INDEX(Hosts!$A:$O,MATCH(Places!$C2474,Hosts!$A:$A,0),MATCH(Places!G$1,Hosts!$1:$1,0))</f>
        <v>No</v>
      </c>
      <c r="H2474">
        <v>13</v>
      </c>
      <c r="I2474" t="str">
        <f>VLOOKUP($H2474,Neighborhoods!$A:$C,2,0)</f>
        <v>Manhattan</v>
      </c>
      <c r="J2474" t="str">
        <f>VLOOKUP($H2474,Neighborhoods!$A:$C,3,0)</f>
        <v>Chelsea</v>
      </c>
      <c r="K2474" t="s">
        <v>11822</v>
      </c>
      <c r="L2474" t="str">
        <f t="shared" si="152"/>
        <v>No</v>
      </c>
      <c r="M2474">
        <v>3</v>
      </c>
      <c r="N2474" t="str" cm="1">
        <f t="array" ref="N2474">_xlfn.IFS(M2474&lt;=2,"Small",M2474&lt;=5,"Medium",M2474&gt;5,"Large")</f>
        <v>Medium</v>
      </c>
      <c r="O2474" s="50">
        <v>136</v>
      </c>
      <c r="P2474" s="67">
        <f t="shared" si="153"/>
        <v>0.03</v>
      </c>
      <c r="Q2474" s="52">
        <v>4.76</v>
      </c>
      <c r="R2474" s="52" t="str" cm="1">
        <f t="array" ref="R2474">_xlfn.IFS(ROUND(Q2474,0)=5,"Excellent",ROUND(Q2474,0)=4,"Good",ROUND(Q2474,0)=3,"Ok",ROUND(Q2474,0)&lt;3,"Bad")</f>
        <v>Excellent</v>
      </c>
      <c r="S2474">
        <v>125</v>
      </c>
      <c r="T2474" t="str">
        <f t="shared" si="154"/>
        <v>No</v>
      </c>
      <c r="U2474" s="65">
        <v>42758</v>
      </c>
      <c r="V2474" s="65">
        <v>44052</v>
      </c>
      <c r="W2474">
        <v>324</v>
      </c>
      <c r="X2474" t="str">
        <f t="shared" si="155"/>
        <v>Active</v>
      </c>
      <c r="Y2474" t="s">
        <v>15615</v>
      </c>
    </row>
    <row r="2475" spans="1:25" x14ac:dyDescent="0.25">
      <c r="A2475">
        <v>2474</v>
      </c>
      <c r="B2475" t="s">
        <v>1813</v>
      </c>
      <c r="C2475">
        <v>3127</v>
      </c>
      <c r="D2475" t="str">
        <f>VLOOKUP($C2475,Hosts!$A:$O,10,0)</f>
        <v>New York</v>
      </c>
      <c r="E2475" s="67">
        <f>INDEX(Hosts!$A:$O,MATCH(Places!$C2475,Hosts!$A:$A,0),MATCH(Places!E$1,Hosts!$1:$1,0))</f>
        <v>1</v>
      </c>
      <c r="F2475" s="67">
        <f>INDEX(Hosts!$A:$O,MATCH(Places!$C2475,Hosts!$A:$A,0),MATCH(Places!F$1,Hosts!$1:$1,0))</f>
        <v>1</v>
      </c>
      <c r="G2475" s="67" t="str">
        <f>INDEX(Hosts!$A:$O,MATCH(Places!$C2475,Hosts!$A:$A,0),MATCH(Places!G$1,Hosts!$1:$1,0))</f>
        <v>Yes</v>
      </c>
      <c r="H2475">
        <v>16</v>
      </c>
      <c r="I2475" t="str">
        <f>VLOOKUP($H2475,Neighborhoods!$A:$C,2,0)</f>
        <v>Manhattan</v>
      </c>
      <c r="J2475" t="str">
        <f>VLOOKUP($H2475,Neighborhoods!$A:$C,3,0)</f>
        <v>Harlem</v>
      </c>
      <c r="K2475" t="s">
        <v>11822</v>
      </c>
      <c r="L2475" t="str">
        <f t="shared" si="152"/>
        <v>No</v>
      </c>
      <c r="M2475">
        <v>4</v>
      </c>
      <c r="N2475" t="str" cm="1">
        <f t="array" ref="N2475">_xlfn.IFS(M2475&lt;=2,"Small",M2475&lt;=5,"Medium",M2475&gt;5,"Large")</f>
        <v>Medium</v>
      </c>
      <c r="O2475" s="50">
        <v>160</v>
      </c>
      <c r="P2475" s="67">
        <f t="shared" si="153"/>
        <v>0.03</v>
      </c>
      <c r="Q2475" s="52">
        <v>4.92</v>
      </c>
      <c r="R2475" s="52" t="str" cm="1">
        <f t="array" ref="R2475">_xlfn.IFS(ROUND(Q2475,0)=5,"Excellent",ROUND(Q2475,0)=4,"Good",ROUND(Q2475,0)=3,"Ok",ROUND(Q2475,0)&lt;3,"Bad")</f>
        <v>Excellent</v>
      </c>
      <c r="S2475">
        <v>74</v>
      </c>
      <c r="T2475" t="str">
        <f t="shared" si="154"/>
        <v>No</v>
      </c>
      <c r="U2475" s="65">
        <v>42821</v>
      </c>
      <c r="V2475" s="65">
        <v>44033</v>
      </c>
      <c r="W2475">
        <v>332</v>
      </c>
      <c r="X2475" t="str">
        <f t="shared" si="155"/>
        <v>Active</v>
      </c>
      <c r="Y2475" t="s">
        <v>15616</v>
      </c>
    </row>
    <row r="2476" spans="1:25" x14ac:dyDescent="0.25">
      <c r="A2476">
        <v>2475</v>
      </c>
      <c r="B2476" t="s">
        <v>1814</v>
      </c>
      <c r="C2476">
        <v>566</v>
      </c>
      <c r="D2476" t="str">
        <f>VLOOKUP($C2476,Hosts!$A:$O,10,0)</f>
        <v>New York</v>
      </c>
      <c r="E2476" s="67">
        <f>INDEX(Hosts!$A:$O,MATCH(Places!$C2476,Hosts!$A:$A,0),MATCH(Places!E$1,Hosts!$1:$1,0))</f>
        <v>1</v>
      </c>
      <c r="F2476" s="67">
        <f>INDEX(Hosts!$A:$O,MATCH(Places!$C2476,Hosts!$A:$A,0),MATCH(Places!F$1,Hosts!$1:$1,0))</f>
        <v>0.9</v>
      </c>
      <c r="G2476" s="67" t="str">
        <f>INDEX(Hosts!$A:$O,MATCH(Places!$C2476,Hosts!$A:$A,0),MATCH(Places!G$1,Hosts!$1:$1,0))</f>
        <v>No</v>
      </c>
      <c r="H2476">
        <v>10</v>
      </c>
      <c r="I2476" t="str">
        <f>VLOOKUP($H2476,Neighborhoods!$A:$C,2,0)</f>
        <v>Brooklyn</v>
      </c>
      <c r="J2476" t="str">
        <f>VLOOKUP($H2476,Neighborhoods!$A:$C,3,0)</f>
        <v>East Flatbush</v>
      </c>
      <c r="K2476" t="s">
        <v>1</v>
      </c>
      <c r="L2476" t="str">
        <f t="shared" si="152"/>
        <v>Yes</v>
      </c>
      <c r="M2476">
        <v>2</v>
      </c>
      <c r="N2476" t="str" cm="1">
        <f t="array" ref="N2476">_xlfn.IFS(M2476&lt;=2,"Small",M2476&lt;=5,"Medium",M2476&gt;5,"Large")</f>
        <v>Small</v>
      </c>
      <c r="O2476" s="50">
        <v>45</v>
      </c>
      <c r="P2476" s="67">
        <f t="shared" si="153"/>
        <v>0.03</v>
      </c>
      <c r="Q2476" s="52">
        <v>4.4800000000000004</v>
      </c>
      <c r="R2476" s="52" t="str" cm="1">
        <f t="array" ref="R2476">_xlfn.IFS(ROUND(Q2476,0)=5,"Excellent",ROUND(Q2476,0)=4,"Good",ROUND(Q2476,0)=3,"Ok",ROUND(Q2476,0)&lt;3,"Bad")</f>
        <v>Good</v>
      </c>
      <c r="S2476">
        <v>31</v>
      </c>
      <c r="T2476" t="str">
        <f t="shared" si="154"/>
        <v>No</v>
      </c>
      <c r="U2476" s="65">
        <v>42780</v>
      </c>
      <c r="V2476" s="65">
        <v>44041</v>
      </c>
      <c r="W2476">
        <v>2</v>
      </c>
      <c r="X2476" t="str">
        <f t="shared" si="155"/>
        <v>Active</v>
      </c>
      <c r="Y2476" t="s">
        <v>15615</v>
      </c>
    </row>
    <row r="2477" spans="1:25" x14ac:dyDescent="0.25">
      <c r="A2477">
        <v>2476</v>
      </c>
      <c r="B2477" t="s">
        <v>14782</v>
      </c>
      <c r="C2477">
        <v>476</v>
      </c>
      <c r="D2477" t="str">
        <f>VLOOKUP($C2477,Hosts!$A:$O,10,0)</f>
        <v>New York</v>
      </c>
      <c r="E2477" s="67">
        <f>INDEX(Hosts!$A:$O,MATCH(Places!$C2477,Hosts!$A:$A,0),MATCH(Places!E$1,Hosts!$1:$1,0))</f>
        <v>1</v>
      </c>
      <c r="F2477" s="67">
        <f>INDEX(Hosts!$A:$O,MATCH(Places!$C2477,Hosts!$A:$A,0),MATCH(Places!F$1,Hosts!$1:$1,0))</f>
        <v>0.86</v>
      </c>
      <c r="G2477" s="67" t="str">
        <f>INDEX(Hosts!$A:$O,MATCH(Places!$C2477,Hosts!$A:$A,0),MATCH(Places!G$1,Hosts!$1:$1,0))</f>
        <v>No</v>
      </c>
      <c r="H2477">
        <v>12</v>
      </c>
      <c r="I2477" t="str">
        <f>VLOOKUP($H2477,Neighborhoods!$A:$C,2,0)</f>
        <v>Brooklyn</v>
      </c>
      <c r="J2477" t="str">
        <f>VLOOKUP($H2477,Neighborhoods!$A:$C,3,0)</f>
        <v>Williamsburg</v>
      </c>
      <c r="K2477" t="s">
        <v>1</v>
      </c>
      <c r="L2477" t="str">
        <f t="shared" si="152"/>
        <v>Yes</v>
      </c>
      <c r="M2477">
        <v>1</v>
      </c>
      <c r="N2477" t="str" cm="1">
        <f t="array" ref="N2477">_xlfn.IFS(M2477&lt;=2,"Small",M2477&lt;=5,"Medium",M2477&gt;5,"Large")</f>
        <v>Small</v>
      </c>
      <c r="O2477" s="50">
        <v>60</v>
      </c>
      <c r="P2477" s="67">
        <f t="shared" si="153"/>
        <v>0.03</v>
      </c>
      <c r="Q2477" s="52">
        <v>5</v>
      </c>
      <c r="R2477" s="52" t="str" cm="1">
        <f t="array" ref="R2477">_xlfn.IFS(ROUND(Q2477,0)=5,"Excellent",ROUND(Q2477,0)=4,"Good",ROUND(Q2477,0)=3,"Ok",ROUND(Q2477,0)&lt;3,"Bad")</f>
        <v>Excellent</v>
      </c>
      <c r="S2477">
        <v>5</v>
      </c>
      <c r="T2477" t="str">
        <f t="shared" si="154"/>
        <v>No</v>
      </c>
      <c r="U2477" s="65">
        <v>42971</v>
      </c>
      <c r="V2477" s="65">
        <v>43990</v>
      </c>
      <c r="W2477">
        <v>0</v>
      </c>
      <c r="X2477" t="str">
        <f t="shared" si="155"/>
        <v>Inactive</v>
      </c>
      <c r="Y2477" t="s">
        <v>15615</v>
      </c>
    </row>
    <row r="2478" spans="1:25" x14ac:dyDescent="0.25">
      <c r="A2478">
        <v>2477</v>
      </c>
      <c r="B2478" t="s">
        <v>13992</v>
      </c>
      <c r="C2478">
        <v>881</v>
      </c>
      <c r="D2478" t="str">
        <f>VLOOKUP($C2478,Hosts!$A:$O,10,0)</f>
        <v>New York</v>
      </c>
      <c r="E2478" s="67">
        <f>INDEX(Hosts!$A:$O,MATCH(Places!$C2478,Hosts!$A:$A,0),MATCH(Places!E$1,Hosts!$1:$1,0))</f>
        <v>1</v>
      </c>
      <c r="F2478" s="67">
        <f>INDEX(Hosts!$A:$O,MATCH(Places!$C2478,Hosts!$A:$A,0),MATCH(Places!F$1,Hosts!$1:$1,0))</f>
        <v>0.97</v>
      </c>
      <c r="G2478" s="67" t="str">
        <f>INDEX(Hosts!$A:$O,MATCH(Places!$C2478,Hosts!$A:$A,0),MATCH(Places!G$1,Hosts!$1:$1,0))</f>
        <v>Yes</v>
      </c>
      <c r="H2478">
        <v>12</v>
      </c>
      <c r="I2478" t="str">
        <f>VLOOKUP($H2478,Neighborhoods!$A:$C,2,0)</f>
        <v>Brooklyn</v>
      </c>
      <c r="J2478" t="str">
        <f>VLOOKUP($H2478,Neighborhoods!$A:$C,3,0)</f>
        <v>Williamsburg</v>
      </c>
      <c r="K2478" t="s">
        <v>1</v>
      </c>
      <c r="L2478" t="str">
        <f t="shared" si="152"/>
        <v>Yes</v>
      </c>
      <c r="M2478">
        <v>2</v>
      </c>
      <c r="N2478" t="str" cm="1">
        <f t="array" ref="N2478">_xlfn.IFS(M2478&lt;=2,"Small",M2478&lt;=5,"Medium",M2478&gt;5,"Large")</f>
        <v>Small</v>
      </c>
      <c r="O2478" s="50">
        <v>69</v>
      </c>
      <c r="P2478" s="67">
        <f t="shared" si="153"/>
        <v>0.03</v>
      </c>
      <c r="Q2478" s="52">
        <v>4.99</v>
      </c>
      <c r="R2478" s="52" t="str" cm="1">
        <f t="array" ref="R2478">_xlfn.IFS(ROUND(Q2478,0)=5,"Excellent",ROUND(Q2478,0)=4,"Good",ROUND(Q2478,0)=3,"Ok",ROUND(Q2478,0)&lt;3,"Bad")</f>
        <v>Excellent</v>
      </c>
      <c r="S2478">
        <v>82</v>
      </c>
      <c r="T2478" t="str">
        <f t="shared" si="154"/>
        <v>No</v>
      </c>
      <c r="U2478" s="65">
        <v>42749</v>
      </c>
      <c r="V2478" s="65">
        <v>43833</v>
      </c>
      <c r="W2478">
        <v>0</v>
      </c>
      <c r="X2478" t="str">
        <f t="shared" si="155"/>
        <v>Inactive</v>
      </c>
      <c r="Y2478" t="s">
        <v>15615</v>
      </c>
    </row>
    <row r="2479" spans="1:25" x14ac:dyDescent="0.25">
      <c r="A2479">
        <v>2478</v>
      </c>
      <c r="B2479" t="s">
        <v>1815</v>
      </c>
      <c r="C2479">
        <v>3099</v>
      </c>
      <c r="D2479" t="str">
        <f>VLOOKUP($C2479,Hosts!$A:$O,10,0)</f>
        <v>New York</v>
      </c>
      <c r="E2479" s="67">
        <f>INDEX(Hosts!$A:$O,MATCH(Places!$C2479,Hosts!$A:$A,0),MATCH(Places!E$1,Hosts!$1:$1,0))</f>
        <v>1</v>
      </c>
      <c r="F2479" s="67">
        <f>INDEX(Hosts!$A:$O,MATCH(Places!$C2479,Hosts!$A:$A,0),MATCH(Places!F$1,Hosts!$1:$1,0))</f>
        <v>0.38</v>
      </c>
      <c r="G2479" s="67" t="str">
        <f>INDEX(Hosts!$A:$O,MATCH(Places!$C2479,Hosts!$A:$A,0),MATCH(Places!G$1,Hosts!$1:$1,0))</f>
        <v>No</v>
      </c>
      <c r="H2479">
        <v>20</v>
      </c>
      <c r="I2479" t="str">
        <f>VLOOKUP($H2479,Neighborhoods!$A:$C,2,0)</f>
        <v>Manhattan</v>
      </c>
      <c r="J2479" t="str">
        <f>VLOOKUP($H2479,Neighborhoods!$A:$C,3,0)</f>
        <v>Upper West Side</v>
      </c>
      <c r="K2479" t="s">
        <v>11822</v>
      </c>
      <c r="L2479" t="str">
        <f t="shared" si="152"/>
        <v>No</v>
      </c>
      <c r="M2479">
        <v>3</v>
      </c>
      <c r="N2479" t="str" cm="1">
        <f t="array" ref="N2479">_xlfn.IFS(M2479&lt;=2,"Small",M2479&lt;=5,"Medium",M2479&gt;5,"Large")</f>
        <v>Medium</v>
      </c>
      <c r="O2479" s="50">
        <v>125</v>
      </c>
      <c r="P2479" s="67">
        <f t="shared" si="153"/>
        <v>0.03</v>
      </c>
      <c r="Q2479" s="52">
        <v>4.67</v>
      </c>
      <c r="R2479" s="52" t="str" cm="1">
        <f t="array" ref="R2479">_xlfn.IFS(ROUND(Q2479,0)=5,"Excellent",ROUND(Q2479,0)=4,"Good",ROUND(Q2479,0)=3,"Ok",ROUND(Q2479,0)&lt;3,"Bad")</f>
        <v>Excellent</v>
      </c>
      <c r="S2479">
        <v>3</v>
      </c>
      <c r="T2479" t="str">
        <f t="shared" si="154"/>
        <v>No</v>
      </c>
      <c r="U2479" s="65">
        <v>42855</v>
      </c>
      <c r="V2479" s="65">
        <v>43799</v>
      </c>
      <c r="W2479">
        <v>0</v>
      </c>
      <c r="X2479" t="str">
        <f t="shared" si="155"/>
        <v>Inactive</v>
      </c>
      <c r="Y2479" t="s">
        <v>15615</v>
      </c>
    </row>
    <row r="2480" spans="1:25" x14ac:dyDescent="0.25">
      <c r="A2480">
        <v>2479</v>
      </c>
      <c r="B2480" t="s">
        <v>1816</v>
      </c>
      <c r="C2480">
        <v>2799</v>
      </c>
      <c r="D2480" t="str">
        <f>VLOOKUP($C2480,Hosts!$A:$O,10,0)</f>
        <v>New York</v>
      </c>
      <c r="E2480" s="67">
        <f>INDEX(Hosts!$A:$O,MATCH(Places!$C2480,Hosts!$A:$A,0),MATCH(Places!E$1,Hosts!$1:$1,0))</f>
        <v>1</v>
      </c>
      <c r="F2480" s="67">
        <f>INDEX(Hosts!$A:$O,MATCH(Places!$C2480,Hosts!$A:$A,0),MATCH(Places!F$1,Hosts!$1:$1,0))</f>
        <v>0.98</v>
      </c>
      <c r="G2480" s="67" t="str">
        <f>INDEX(Hosts!$A:$O,MATCH(Places!$C2480,Hosts!$A:$A,0),MATCH(Places!G$1,Hosts!$1:$1,0))</f>
        <v>No</v>
      </c>
      <c r="H2480">
        <v>14</v>
      </c>
      <c r="I2480" t="str">
        <f>VLOOKUP($H2480,Neighborhoods!$A:$C,2,0)</f>
        <v>Manhattan</v>
      </c>
      <c r="J2480" t="str">
        <f>VLOOKUP($H2480,Neighborhoods!$A:$C,3,0)</f>
        <v>East Harlem</v>
      </c>
      <c r="K2480" t="s">
        <v>1</v>
      </c>
      <c r="L2480" t="str">
        <f t="shared" si="152"/>
        <v>Yes</v>
      </c>
      <c r="M2480">
        <v>2</v>
      </c>
      <c r="N2480" t="str" cm="1">
        <f t="array" ref="N2480">_xlfn.IFS(M2480&lt;=2,"Small",M2480&lt;=5,"Medium",M2480&gt;5,"Large")</f>
        <v>Small</v>
      </c>
      <c r="O2480" s="50">
        <v>43</v>
      </c>
      <c r="P2480" s="67">
        <f t="shared" si="153"/>
        <v>0.03</v>
      </c>
      <c r="Q2480" s="52">
        <v>4.17</v>
      </c>
      <c r="R2480" s="52" t="str" cm="1">
        <f t="array" ref="R2480">_xlfn.IFS(ROUND(Q2480,0)=5,"Excellent",ROUND(Q2480,0)=4,"Good",ROUND(Q2480,0)=3,"Ok",ROUND(Q2480,0)&lt;3,"Bad")</f>
        <v>Good</v>
      </c>
      <c r="S2480">
        <v>140</v>
      </c>
      <c r="T2480" t="str">
        <f t="shared" si="154"/>
        <v>No</v>
      </c>
      <c r="U2480" s="65">
        <v>42748</v>
      </c>
      <c r="V2480" s="65">
        <v>44045</v>
      </c>
      <c r="W2480">
        <v>24</v>
      </c>
      <c r="X2480" t="str">
        <f t="shared" si="155"/>
        <v>Active</v>
      </c>
      <c r="Y2480" t="s">
        <v>15615</v>
      </c>
    </row>
    <row r="2481" spans="1:25" x14ac:dyDescent="0.25">
      <c r="A2481">
        <v>2480</v>
      </c>
      <c r="B2481" t="s">
        <v>1817</v>
      </c>
      <c r="C2481">
        <v>2799</v>
      </c>
      <c r="D2481" t="str">
        <f>VLOOKUP($C2481,Hosts!$A:$O,10,0)</f>
        <v>New York</v>
      </c>
      <c r="E2481" s="67">
        <f>INDEX(Hosts!$A:$O,MATCH(Places!$C2481,Hosts!$A:$A,0),MATCH(Places!E$1,Hosts!$1:$1,0))</f>
        <v>1</v>
      </c>
      <c r="F2481" s="67">
        <f>INDEX(Hosts!$A:$O,MATCH(Places!$C2481,Hosts!$A:$A,0),MATCH(Places!F$1,Hosts!$1:$1,0))</f>
        <v>0.98</v>
      </c>
      <c r="G2481" s="67" t="str">
        <f>INDEX(Hosts!$A:$O,MATCH(Places!$C2481,Hosts!$A:$A,0),MATCH(Places!G$1,Hosts!$1:$1,0))</f>
        <v>No</v>
      </c>
      <c r="H2481">
        <v>14</v>
      </c>
      <c r="I2481" t="str">
        <f>VLOOKUP($H2481,Neighborhoods!$A:$C,2,0)</f>
        <v>Manhattan</v>
      </c>
      <c r="J2481" t="str">
        <f>VLOOKUP($H2481,Neighborhoods!$A:$C,3,0)</f>
        <v>East Harlem</v>
      </c>
      <c r="K2481" t="s">
        <v>1</v>
      </c>
      <c r="L2481" t="str">
        <f t="shared" si="152"/>
        <v>Yes</v>
      </c>
      <c r="M2481">
        <v>2</v>
      </c>
      <c r="N2481" t="str" cm="1">
        <f t="array" ref="N2481">_xlfn.IFS(M2481&lt;=2,"Small",M2481&lt;=5,"Medium",M2481&gt;5,"Large")</f>
        <v>Small</v>
      </c>
      <c r="O2481" s="50">
        <v>33</v>
      </c>
      <c r="P2481" s="67">
        <f t="shared" si="153"/>
        <v>0.03</v>
      </c>
      <c r="Q2481" s="52">
        <v>4.16</v>
      </c>
      <c r="R2481" s="52" t="str" cm="1">
        <f t="array" ref="R2481">_xlfn.IFS(ROUND(Q2481,0)=5,"Excellent",ROUND(Q2481,0)=4,"Good",ROUND(Q2481,0)=3,"Ok",ROUND(Q2481,0)&lt;3,"Bad")</f>
        <v>Good</v>
      </c>
      <c r="S2481">
        <v>141</v>
      </c>
      <c r="T2481" t="str">
        <f t="shared" si="154"/>
        <v>No</v>
      </c>
      <c r="U2481" s="65">
        <v>42751</v>
      </c>
      <c r="V2481" s="65">
        <v>43967</v>
      </c>
      <c r="W2481">
        <v>0</v>
      </c>
      <c r="X2481" t="str">
        <f t="shared" si="155"/>
        <v>Inactive</v>
      </c>
      <c r="Y2481" t="s">
        <v>15615</v>
      </c>
    </row>
    <row r="2482" spans="1:25" x14ac:dyDescent="0.25">
      <c r="A2482">
        <v>2481</v>
      </c>
      <c r="B2482" t="s">
        <v>1818</v>
      </c>
      <c r="C2482">
        <v>2460</v>
      </c>
      <c r="D2482" t="str">
        <f>VLOOKUP($C2482,Hosts!$A:$O,10,0)</f>
        <v>New York</v>
      </c>
      <c r="E2482" s="67">
        <f>INDEX(Hosts!$A:$O,MATCH(Places!$C2482,Hosts!$A:$A,0),MATCH(Places!E$1,Hosts!$1:$1,0))</f>
        <v>1</v>
      </c>
      <c r="F2482" s="67">
        <f>INDEX(Hosts!$A:$O,MATCH(Places!$C2482,Hosts!$A:$A,0),MATCH(Places!F$1,Hosts!$1:$1,0))</f>
        <v>0.99</v>
      </c>
      <c r="G2482" s="67" t="str">
        <f>INDEX(Hosts!$A:$O,MATCH(Places!$C2482,Hosts!$A:$A,0),MATCH(Places!G$1,Hosts!$1:$1,0))</f>
        <v>No</v>
      </c>
      <c r="H2482">
        <v>10</v>
      </c>
      <c r="I2482" t="str">
        <f>VLOOKUP($H2482,Neighborhoods!$A:$C,2,0)</f>
        <v>Brooklyn</v>
      </c>
      <c r="J2482" t="str">
        <f>VLOOKUP($H2482,Neighborhoods!$A:$C,3,0)</f>
        <v>East Flatbush</v>
      </c>
      <c r="K2482" t="s">
        <v>11822</v>
      </c>
      <c r="L2482" t="str">
        <f t="shared" si="152"/>
        <v>No</v>
      </c>
      <c r="M2482">
        <v>4</v>
      </c>
      <c r="N2482" t="str" cm="1">
        <f t="array" ref="N2482">_xlfn.IFS(M2482&lt;=2,"Small",M2482&lt;=5,"Medium",M2482&gt;5,"Large")</f>
        <v>Medium</v>
      </c>
      <c r="O2482" s="50">
        <v>75</v>
      </c>
      <c r="P2482" s="67">
        <f t="shared" si="153"/>
        <v>0.03</v>
      </c>
      <c r="Q2482" s="52">
        <v>4.8899999999999997</v>
      </c>
      <c r="R2482" s="52" t="str" cm="1">
        <f t="array" ref="R2482">_xlfn.IFS(ROUND(Q2482,0)=5,"Excellent",ROUND(Q2482,0)=4,"Good",ROUND(Q2482,0)=3,"Ok",ROUND(Q2482,0)&lt;3,"Bad")</f>
        <v>Excellent</v>
      </c>
      <c r="S2482">
        <v>110</v>
      </c>
      <c r="T2482" t="str">
        <f t="shared" si="154"/>
        <v>Yes</v>
      </c>
      <c r="U2482" s="65">
        <v>43125</v>
      </c>
      <c r="V2482" s="65">
        <v>44037</v>
      </c>
      <c r="W2482">
        <v>346</v>
      </c>
      <c r="X2482" t="str">
        <f t="shared" si="155"/>
        <v>Active</v>
      </c>
      <c r="Y2482" t="s">
        <v>15615</v>
      </c>
    </row>
    <row r="2483" spans="1:25" x14ac:dyDescent="0.25">
      <c r="A2483">
        <v>2482</v>
      </c>
      <c r="B2483" t="s">
        <v>1819</v>
      </c>
      <c r="C2483">
        <v>2749</v>
      </c>
      <c r="D2483" t="str">
        <f>VLOOKUP($C2483,Hosts!$A:$O,10,0)</f>
        <v>New York</v>
      </c>
      <c r="E2483" s="67">
        <f>INDEX(Hosts!$A:$O,MATCH(Places!$C2483,Hosts!$A:$A,0),MATCH(Places!E$1,Hosts!$1:$1,0))</f>
        <v>1</v>
      </c>
      <c r="F2483" s="67">
        <f>INDEX(Hosts!$A:$O,MATCH(Places!$C2483,Hosts!$A:$A,0),MATCH(Places!F$1,Hosts!$1:$1,0))</f>
        <v>1</v>
      </c>
      <c r="G2483" s="67" t="str">
        <f>INDEX(Hosts!$A:$O,MATCH(Places!$C2483,Hosts!$A:$A,0),MATCH(Places!G$1,Hosts!$1:$1,0))</f>
        <v>Yes</v>
      </c>
      <c r="H2483">
        <v>16</v>
      </c>
      <c r="I2483" t="str">
        <f>VLOOKUP($H2483,Neighborhoods!$A:$C,2,0)</f>
        <v>Manhattan</v>
      </c>
      <c r="J2483" t="str">
        <f>VLOOKUP($H2483,Neighborhoods!$A:$C,3,0)</f>
        <v>Harlem</v>
      </c>
      <c r="K2483" t="s">
        <v>1</v>
      </c>
      <c r="L2483" t="str">
        <f t="shared" si="152"/>
        <v>Yes</v>
      </c>
      <c r="M2483">
        <v>1</v>
      </c>
      <c r="N2483" t="str" cm="1">
        <f t="array" ref="N2483">_xlfn.IFS(M2483&lt;=2,"Small",M2483&lt;=5,"Medium",M2483&gt;5,"Large")</f>
        <v>Small</v>
      </c>
      <c r="O2483" s="50">
        <v>69</v>
      </c>
      <c r="P2483" s="67">
        <f t="shared" si="153"/>
        <v>0.03</v>
      </c>
      <c r="Q2483" s="52">
        <v>4.96</v>
      </c>
      <c r="R2483" s="52" t="str" cm="1">
        <f t="array" ref="R2483">_xlfn.IFS(ROUND(Q2483,0)=5,"Excellent",ROUND(Q2483,0)=4,"Good",ROUND(Q2483,0)=3,"Ok",ROUND(Q2483,0)&lt;3,"Bad")</f>
        <v>Excellent</v>
      </c>
      <c r="S2483">
        <v>310</v>
      </c>
      <c r="T2483" t="str">
        <f t="shared" si="154"/>
        <v>Yes</v>
      </c>
      <c r="U2483" s="65">
        <v>42780</v>
      </c>
      <c r="V2483" s="65">
        <v>43940</v>
      </c>
      <c r="W2483">
        <v>89</v>
      </c>
      <c r="X2483" t="str">
        <f t="shared" si="155"/>
        <v>Active</v>
      </c>
      <c r="Y2483" t="s">
        <v>15616</v>
      </c>
    </row>
    <row r="2484" spans="1:25" x14ac:dyDescent="0.25">
      <c r="A2484">
        <v>2483</v>
      </c>
      <c r="B2484" t="s">
        <v>1820</v>
      </c>
      <c r="C2484">
        <v>3122</v>
      </c>
      <c r="D2484" t="str">
        <f>VLOOKUP($C2484,Hosts!$A:$O,10,0)</f>
        <v>New York</v>
      </c>
      <c r="E2484" s="67">
        <f>INDEX(Hosts!$A:$O,MATCH(Places!$C2484,Hosts!$A:$A,0),MATCH(Places!E$1,Hosts!$1:$1,0))</f>
        <v>1</v>
      </c>
      <c r="F2484" s="67">
        <f>INDEX(Hosts!$A:$O,MATCH(Places!$C2484,Hosts!$A:$A,0),MATCH(Places!F$1,Hosts!$1:$1,0))</f>
        <v>1</v>
      </c>
      <c r="G2484" s="67" t="str">
        <f>INDEX(Hosts!$A:$O,MATCH(Places!$C2484,Hosts!$A:$A,0),MATCH(Places!G$1,Hosts!$1:$1,0))</f>
        <v>Yes</v>
      </c>
      <c r="H2484">
        <v>7</v>
      </c>
      <c r="I2484" t="str">
        <f>VLOOKUP($H2484,Neighborhoods!$A:$C,2,0)</f>
        <v>Brooklyn</v>
      </c>
      <c r="J2484" t="str">
        <f>VLOOKUP($H2484,Neighborhoods!$A:$C,3,0)</f>
        <v>Bedford-Stuyvesant</v>
      </c>
      <c r="K2484" t="s">
        <v>11822</v>
      </c>
      <c r="L2484" t="str">
        <f t="shared" si="152"/>
        <v>No</v>
      </c>
      <c r="M2484">
        <v>6</v>
      </c>
      <c r="N2484" t="str" cm="1">
        <f t="array" ref="N2484">_xlfn.IFS(M2484&lt;=2,"Small",M2484&lt;=5,"Medium",M2484&gt;5,"Large")</f>
        <v>Large</v>
      </c>
      <c r="O2484" s="50">
        <v>250</v>
      </c>
      <c r="P2484" s="67">
        <f t="shared" si="153"/>
        <v>0.04</v>
      </c>
      <c r="Q2484" s="52">
        <v>4.93</v>
      </c>
      <c r="R2484" s="52" t="str" cm="1">
        <f t="array" ref="R2484">_xlfn.IFS(ROUND(Q2484,0)=5,"Excellent",ROUND(Q2484,0)=4,"Good",ROUND(Q2484,0)=3,"Ok",ROUND(Q2484,0)&lt;3,"Bad")</f>
        <v>Excellent</v>
      </c>
      <c r="S2484">
        <v>74</v>
      </c>
      <c r="T2484" t="str">
        <f t="shared" si="154"/>
        <v>No</v>
      </c>
      <c r="U2484" s="65">
        <v>42836</v>
      </c>
      <c r="V2484" s="65">
        <v>43833</v>
      </c>
      <c r="W2484">
        <v>359</v>
      </c>
      <c r="X2484" t="str">
        <f t="shared" si="155"/>
        <v>Active</v>
      </c>
      <c r="Y2484" t="s">
        <v>15615</v>
      </c>
    </row>
    <row r="2485" spans="1:25" x14ac:dyDescent="0.25">
      <c r="A2485">
        <v>2484</v>
      </c>
      <c r="B2485" t="s">
        <v>14198</v>
      </c>
      <c r="C2485">
        <v>1349</v>
      </c>
      <c r="D2485" t="str">
        <f>VLOOKUP($C2485,Hosts!$A:$O,10,0)</f>
        <v>New York</v>
      </c>
      <c r="E2485" s="67">
        <f>INDEX(Hosts!$A:$O,MATCH(Places!$C2485,Hosts!$A:$A,0),MATCH(Places!E$1,Hosts!$1:$1,0))</f>
        <v>1</v>
      </c>
      <c r="F2485" s="67">
        <f>INDEX(Hosts!$A:$O,MATCH(Places!$C2485,Hosts!$A:$A,0),MATCH(Places!F$1,Hosts!$1:$1,0))</f>
        <v>0.98</v>
      </c>
      <c r="G2485" s="67" t="str">
        <f>INDEX(Hosts!$A:$O,MATCH(Places!$C2485,Hosts!$A:$A,0),MATCH(Places!G$1,Hosts!$1:$1,0))</f>
        <v>No</v>
      </c>
      <c r="H2485">
        <v>7</v>
      </c>
      <c r="I2485" t="str">
        <f>VLOOKUP($H2485,Neighborhoods!$A:$C,2,0)</f>
        <v>Brooklyn</v>
      </c>
      <c r="J2485" t="str">
        <f>VLOOKUP($H2485,Neighborhoods!$A:$C,3,0)</f>
        <v>Bedford-Stuyvesant</v>
      </c>
      <c r="K2485" t="s">
        <v>1</v>
      </c>
      <c r="L2485" t="str">
        <f t="shared" si="152"/>
        <v>Yes</v>
      </c>
      <c r="M2485">
        <v>2</v>
      </c>
      <c r="N2485" t="str" cm="1">
        <f t="array" ref="N2485">_xlfn.IFS(M2485&lt;=2,"Small",M2485&lt;=5,"Medium",M2485&gt;5,"Large")</f>
        <v>Small</v>
      </c>
      <c r="O2485" s="50">
        <v>65</v>
      </c>
      <c r="P2485" s="67">
        <f t="shared" si="153"/>
        <v>0.03</v>
      </c>
      <c r="Q2485" s="52">
        <v>4.7300000000000004</v>
      </c>
      <c r="R2485" s="52" t="str" cm="1">
        <f t="array" ref="R2485">_xlfn.IFS(ROUND(Q2485,0)=5,"Excellent",ROUND(Q2485,0)=4,"Good",ROUND(Q2485,0)=3,"Ok",ROUND(Q2485,0)&lt;3,"Bad")</f>
        <v>Excellent</v>
      </c>
      <c r="S2485">
        <v>45</v>
      </c>
      <c r="T2485" t="str">
        <f t="shared" si="154"/>
        <v>No</v>
      </c>
      <c r="U2485" s="65">
        <v>42880</v>
      </c>
      <c r="V2485" s="65">
        <v>44031</v>
      </c>
      <c r="W2485">
        <v>193</v>
      </c>
      <c r="X2485" t="str">
        <f t="shared" si="155"/>
        <v>Active</v>
      </c>
      <c r="Y2485" t="s">
        <v>15616</v>
      </c>
    </row>
    <row r="2486" spans="1:25" x14ac:dyDescent="0.25">
      <c r="A2486">
        <v>2485</v>
      </c>
      <c r="B2486" t="s">
        <v>1821</v>
      </c>
      <c r="C2486">
        <v>1224</v>
      </c>
      <c r="D2486" t="str">
        <f>VLOOKUP($C2486,Hosts!$A:$O,10,0)</f>
        <v>New York</v>
      </c>
      <c r="E2486" s="67">
        <f>INDEX(Hosts!$A:$O,MATCH(Places!$C2486,Hosts!$A:$A,0),MATCH(Places!E$1,Hosts!$1:$1,0))</f>
        <v>0.73</v>
      </c>
      <c r="F2486" s="67">
        <f>INDEX(Hosts!$A:$O,MATCH(Places!$C2486,Hosts!$A:$A,0),MATCH(Places!F$1,Hosts!$1:$1,0))</f>
        <v>0.88</v>
      </c>
      <c r="G2486" s="67" t="str">
        <f>INDEX(Hosts!$A:$O,MATCH(Places!$C2486,Hosts!$A:$A,0),MATCH(Places!G$1,Hosts!$1:$1,0))</f>
        <v>Yes</v>
      </c>
      <c r="H2486">
        <v>14</v>
      </c>
      <c r="I2486" t="str">
        <f>VLOOKUP($H2486,Neighborhoods!$A:$C,2,0)</f>
        <v>Manhattan</v>
      </c>
      <c r="J2486" t="str">
        <f>VLOOKUP($H2486,Neighborhoods!$A:$C,3,0)</f>
        <v>East Harlem</v>
      </c>
      <c r="K2486" t="s">
        <v>11822</v>
      </c>
      <c r="L2486" t="str">
        <f t="shared" si="152"/>
        <v>No</v>
      </c>
      <c r="M2486">
        <v>2</v>
      </c>
      <c r="N2486" t="str" cm="1">
        <f t="array" ref="N2486">_xlfn.IFS(M2486&lt;=2,"Small",M2486&lt;=5,"Medium",M2486&gt;5,"Large")</f>
        <v>Small</v>
      </c>
      <c r="O2486" s="50">
        <v>119</v>
      </c>
      <c r="P2486" s="67">
        <f t="shared" si="153"/>
        <v>0.03</v>
      </c>
      <c r="Q2486" s="52">
        <v>4.83</v>
      </c>
      <c r="R2486" s="52" t="str" cm="1">
        <f t="array" ref="R2486">_xlfn.IFS(ROUND(Q2486,0)=5,"Excellent",ROUND(Q2486,0)=4,"Good",ROUND(Q2486,0)=3,"Ok",ROUND(Q2486,0)&lt;3,"Bad")</f>
        <v>Excellent</v>
      </c>
      <c r="S2486">
        <v>46</v>
      </c>
      <c r="T2486" t="str">
        <f t="shared" si="154"/>
        <v>No</v>
      </c>
      <c r="U2486" s="65">
        <v>42771</v>
      </c>
      <c r="V2486" s="65">
        <v>44025</v>
      </c>
      <c r="W2486">
        <v>86</v>
      </c>
      <c r="X2486" t="str">
        <f t="shared" si="155"/>
        <v>Active</v>
      </c>
      <c r="Y2486" t="s">
        <v>15616</v>
      </c>
    </row>
    <row r="2487" spans="1:25" x14ac:dyDescent="0.25">
      <c r="A2487">
        <v>2486</v>
      </c>
      <c r="B2487" t="s">
        <v>14278</v>
      </c>
      <c r="C2487">
        <v>3131</v>
      </c>
      <c r="D2487" t="str">
        <f>VLOOKUP($C2487,Hosts!$A:$O,10,0)</f>
        <v>New York</v>
      </c>
      <c r="E2487" s="67">
        <f>INDEX(Hosts!$A:$O,MATCH(Places!$C2487,Hosts!$A:$A,0),MATCH(Places!E$1,Hosts!$1:$1,0))</f>
        <v>1</v>
      </c>
      <c r="F2487" s="67">
        <f>INDEX(Hosts!$A:$O,MATCH(Places!$C2487,Hosts!$A:$A,0),MATCH(Places!F$1,Hosts!$1:$1,0))</f>
        <v>1</v>
      </c>
      <c r="G2487" s="67" t="str">
        <f>INDEX(Hosts!$A:$O,MATCH(Places!$C2487,Hosts!$A:$A,0),MATCH(Places!G$1,Hosts!$1:$1,0))</f>
        <v>Yes</v>
      </c>
      <c r="H2487">
        <v>8</v>
      </c>
      <c r="I2487" t="str">
        <f>VLOOKUP($H2487,Neighborhoods!$A:$C,2,0)</f>
        <v>Brooklyn</v>
      </c>
      <c r="J2487" t="str">
        <f>VLOOKUP($H2487,Neighborhoods!$A:$C,3,0)</f>
        <v>Bushwick</v>
      </c>
      <c r="K2487" t="s">
        <v>11822</v>
      </c>
      <c r="L2487" t="str">
        <f t="shared" si="152"/>
        <v>No</v>
      </c>
      <c r="M2487">
        <v>6</v>
      </c>
      <c r="N2487" t="str" cm="1">
        <f t="array" ref="N2487">_xlfn.IFS(M2487&lt;=2,"Small",M2487&lt;=5,"Medium",M2487&gt;5,"Large")</f>
        <v>Large</v>
      </c>
      <c r="O2487" s="50">
        <v>165</v>
      </c>
      <c r="P2487" s="67">
        <f t="shared" si="153"/>
        <v>0.03</v>
      </c>
      <c r="Q2487" s="52">
        <v>4.91</v>
      </c>
      <c r="R2487" s="52" t="str" cm="1">
        <f t="array" ref="R2487">_xlfn.IFS(ROUND(Q2487,0)=5,"Excellent",ROUND(Q2487,0)=4,"Good",ROUND(Q2487,0)=3,"Ok",ROUND(Q2487,0)&lt;3,"Bad")</f>
        <v>Excellent</v>
      </c>
      <c r="S2487">
        <v>94</v>
      </c>
      <c r="T2487" t="str">
        <f t="shared" si="154"/>
        <v>No</v>
      </c>
      <c r="U2487" s="65">
        <v>42781</v>
      </c>
      <c r="V2487" s="65">
        <v>43898</v>
      </c>
      <c r="W2487">
        <v>40</v>
      </c>
      <c r="X2487" t="str">
        <f t="shared" si="155"/>
        <v>Active</v>
      </c>
      <c r="Y2487" t="s">
        <v>15615</v>
      </c>
    </row>
    <row r="2488" spans="1:25" x14ac:dyDescent="0.25">
      <c r="A2488">
        <v>2487</v>
      </c>
      <c r="B2488" t="s">
        <v>1822</v>
      </c>
      <c r="C2488">
        <v>1710</v>
      </c>
      <c r="D2488" t="str">
        <f>VLOOKUP($C2488,Hosts!$A:$O,10,0)</f>
        <v>New York</v>
      </c>
      <c r="E2488" s="67">
        <f>INDEX(Hosts!$A:$O,MATCH(Places!$C2488,Hosts!$A:$A,0),MATCH(Places!E$1,Hosts!$1:$1,0))</f>
        <v>1</v>
      </c>
      <c r="F2488" s="67">
        <f>INDEX(Hosts!$A:$O,MATCH(Places!$C2488,Hosts!$A:$A,0),MATCH(Places!F$1,Hosts!$1:$1,0))</f>
        <v>0.98</v>
      </c>
      <c r="G2488" s="67" t="str">
        <f>INDEX(Hosts!$A:$O,MATCH(Places!$C2488,Hosts!$A:$A,0),MATCH(Places!G$1,Hosts!$1:$1,0))</f>
        <v>No</v>
      </c>
      <c r="H2488">
        <v>7</v>
      </c>
      <c r="I2488" t="str">
        <f>VLOOKUP($H2488,Neighborhoods!$A:$C,2,0)</f>
        <v>Brooklyn</v>
      </c>
      <c r="J2488" t="str">
        <f>VLOOKUP($H2488,Neighborhoods!$A:$C,3,0)</f>
        <v>Bedford-Stuyvesant</v>
      </c>
      <c r="K2488" t="s">
        <v>1</v>
      </c>
      <c r="L2488" t="str">
        <f t="shared" si="152"/>
        <v>Yes</v>
      </c>
      <c r="M2488">
        <v>2</v>
      </c>
      <c r="N2488" t="str" cm="1">
        <f t="array" ref="N2488">_xlfn.IFS(M2488&lt;=2,"Small",M2488&lt;=5,"Medium",M2488&gt;5,"Large")</f>
        <v>Small</v>
      </c>
      <c r="O2488" s="50">
        <v>73</v>
      </c>
      <c r="P2488" s="67">
        <f t="shared" si="153"/>
        <v>0.03</v>
      </c>
      <c r="Q2488" s="52">
        <v>4.7699999999999996</v>
      </c>
      <c r="R2488" s="52" t="str" cm="1">
        <f t="array" ref="R2488">_xlfn.IFS(ROUND(Q2488,0)=5,"Excellent",ROUND(Q2488,0)=4,"Good",ROUND(Q2488,0)=3,"Ok",ROUND(Q2488,0)&lt;3,"Bad")</f>
        <v>Excellent</v>
      </c>
      <c r="S2488">
        <v>26</v>
      </c>
      <c r="T2488" t="str">
        <f t="shared" si="154"/>
        <v>No</v>
      </c>
      <c r="U2488" s="65">
        <v>42758</v>
      </c>
      <c r="V2488" s="65">
        <v>43905</v>
      </c>
      <c r="W2488">
        <v>90</v>
      </c>
      <c r="X2488" t="str">
        <f t="shared" si="155"/>
        <v>Active</v>
      </c>
      <c r="Y2488" t="s">
        <v>15615</v>
      </c>
    </row>
    <row r="2489" spans="1:25" x14ac:dyDescent="0.25">
      <c r="A2489">
        <v>2488</v>
      </c>
      <c r="B2489" t="s">
        <v>1823</v>
      </c>
      <c r="C2489">
        <v>2674</v>
      </c>
      <c r="D2489" t="str">
        <f>VLOOKUP($C2489,Hosts!$A:$O,10,0)</f>
        <v>New York</v>
      </c>
      <c r="E2489" s="67">
        <f>INDEX(Hosts!$A:$O,MATCH(Places!$C2489,Hosts!$A:$A,0),MATCH(Places!E$1,Hosts!$1:$1,0))</f>
        <v>1</v>
      </c>
      <c r="F2489" s="67">
        <f>INDEX(Hosts!$A:$O,MATCH(Places!$C2489,Hosts!$A:$A,0),MATCH(Places!F$1,Hosts!$1:$1,0))</f>
        <v>1</v>
      </c>
      <c r="G2489" s="67" t="str">
        <f>INDEX(Hosts!$A:$O,MATCH(Places!$C2489,Hosts!$A:$A,0),MATCH(Places!G$1,Hosts!$1:$1,0))</f>
        <v>Yes</v>
      </c>
      <c r="H2489">
        <v>18</v>
      </c>
      <c r="I2489" t="str">
        <f>VLOOKUP($H2489,Neighborhoods!$A:$C,2,0)</f>
        <v>Manhattan</v>
      </c>
      <c r="J2489" t="str">
        <f>VLOOKUP($H2489,Neighborhoods!$A:$C,3,0)</f>
        <v>Midtown</v>
      </c>
      <c r="K2489" t="s">
        <v>11822</v>
      </c>
      <c r="L2489" t="str">
        <f t="shared" si="152"/>
        <v>No</v>
      </c>
      <c r="M2489">
        <v>2</v>
      </c>
      <c r="N2489" t="str" cm="1">
        <f t="array" ref="N2489">_xlfn.IFS(M2489&lt;=2,"Small",M2489&lt;=5,"Medium",M2489&gt;5,"Large")</f>
        <v>Small</v>
      </c>
      <c r="O2489" s="50">
        <v>88</v>
      </c>
      <c r="P2489" s="67">
        <f t="shared" si="153"/>
        <v>0.03</v>
      </c>
      <c r="Q2489" s="52">
        <v>4.9800000000000004</v>
      </c>
      <c r="R2489" s="52" t="str" cm="1">
        <f t="array" ref="R2489">_xlfn.IFS(ROUND(Q2489,0)=5,"Excellent",ROUND(Q2489,0)=4,"Good",ROUND(Q2489,0)=3,"Ok",ROUND(Q2489,0)&lt;3,"Bad")</f>
        <v>Excellent</v>
      </c>
      <c r="S2489">
        <v>64</v>
      </c>
      <c r="T2489" t="str">
        <f t="shared" si="154"/>
        <v>No</v>
      </c>
      <c r="U2489" s="65">
        <v>42769</v>
      </c>
      <c r="V2489" s="65">
        <v>43835</v>
      </c>
      <c r="W2489">
        <v>0</v>
      </c>
      <c r="X2489" t="str">
        <f t="shared" si="155"/>
        <v>Inactive</v>
      </c>
      <c r="Y2489" t="s">
        <v>15615</v>
      </c>
    </row>
    <row r="2490" spans="1:25" x14ac:dyDescent="0.25">
      <c r="A2490">
        <v>2489</v>
      </c>
      <c r="B2490" t="s">
        <v>13947</v>
      </c>
      <c r="C2490">
        <v>1113</v>
      </c>
      <c r="D2490" t="str">
        <f>VLOOKUP($C2490,Hosts!$A:$O,10,0)</f>
        <v>New York</v>
      </c>
      <c r="E2490" s="67">
        <f>INDEX(Hosts!$A:$O,MATCH(Places!$C2490,Hosts!$A:$A,0),MATCH(Places!E$1,Hosts!$1:$1,0))</f>
        <v>0.5</v>
      </c>
      <c r="F2490" s="67">
        <f>INDEX(Hosts!$A:$O,MATCH(Places!$C2490,Hosts!$A:$A,0),MATCH(Places!F$1,Hosts!$1:$1,0))</f>
        <v>0.26</v>
      </c>
      <c r="G2490" s="67" t="str">
        <f>INDEX(Hosts!$A:$O,MATCH(Places!$C2490,Hosts!$A:$A,0),MATCH(Places!G$1,Hosts!$1:$1,0))</f>
        <v>No</v>
      </c>
      <c r="H2490">
        <v>16</v>
      </c>
      <c r="I2490" t="str">
        <f>VLOOKUP($H2490,Neighborhoods!$A:$C,2,0)</f>
        <v>Manhattan</v>
      </c>
      <c r="J2490" t="str">
        <f>VLOOKUP($H2490,Neighborhoods!$A:$C,3,0)</f>
        <v>Harlem</v>
      </c>
      <c r="K2490" t="s">
        <v>11822</v>
      </c>
      <c r="L2490" t="str">
        <f t="shared" si="152"/>
        <v>No</v>
      </c>
      <c r="M2490">
        <v>4</v>
      </c>
      <c r="N2490" t="str" cm="1">
        <f t="array" ref="N2490">_xlfn.IFS(M2490&lt;=2,"Small",M2490&lt;=5,"Medium",M2490&gt;5,"Large")</f>
        <v>Medium</v>
      </c>
      <c r="O2490" s="50">
        <v>120</v>
      </c>
      <c r="P2490" s="67">
        <f t="shared" si="153"/>
        <v>0.03</v>
      </c>
      <c r="Q2490" s="52">
        <v>5</v>
      </c>
      <c r="R2490" s="52" t="str" cm="1">
        <f t="array" ref="R2490">_xlfn.IFS(ROUND(Q2490,0)=5,"Excellent",ROUND(Q2490,0)=4,"Good",ROUND(Q2490,0)=3,"Ok",ROUND(Q2490,0)&lt;3,"Bad")</f>
        <v>Excellent</v>
      </c>
      <c r="S2490">
        <v>3</v>
      </c>
      <c r="T2490" t="str">
        <f t="shared" si="154"/>
        <v>No</v>
      </c>
      <c r="U2490" s="65">
        <v>43282</v>
      </c>
      <c r="V2490" s="65">
        <v>43738</v>
      </c>
      <c r="W2490">
        <v>85</v>
      </c>
      <c r="X2490" t="str">
        <f t="shared" si="155"/>
        <v>Active</v>
      </c>
      <c r="Y2490" t="s">
        <v>15616</v>
      </c>
    </row>
    <row r="2491" spans="1:25" x14ac:dyDescent="0.25">
      <c r="A2491">
        <v>2490</v>
      </c>
      <c r="B2491" t="s">
        <v>1824</v>
      </c>
      <c r="C2491">
        <v>566</v>
      </c>
      <c r="D2491" t="str">
        <f>VLOOKUP($C2491,Hosts!$A:$O,10,0)</f>
        <v>New York</v>
      </c>
      <c r="E2491" s="67">
        <f>INDEX(Hosts!$A:$O,MATCH(Places!$C2491,Hosts!$A:$A,0),MATCH(Places!E$1,Hosts!$1:$1,0))</f>
        <v>1</v>
      </c>
      <c r="F2491" s="67">
        <f>INDEX(Hosts!$A:$O,MATCH(Places!$C2491,Hosts!$A:$A,0),MATCH(Places!F$1,Hosts!$1:$1,0))</f>
        <v>0.9</v>
      </c>
      <c r="G2491" s="67" t="str">
        <f>INDEX(Hosts!$A:$O,MATCH(Places!$C2491,Hosts!$A:$A,0),MATCH(Places!G$1,Hosts!$1:$1,0))</f>
        <v>No</v>
      </c>
      <c r="H2491">
        <v>10</v>
      </c>
      <c r="I2491" t="str">
        <f>VLOOKUP($H2491,Neighborhoods!$A:$C,2,0)</f>
        <v>Brooklyn</v>
      </c>
      <c r="J2491" t="str">
        <f>VLOOKUP($H2491,Neighborhoods!$A:$C,3,0)</f>
        <v>East Flatbush</v>
      </c>
      <c r="K2491" t="s">
        <v>1</v>
      </c>
      <c r="L2491" t="str">
        <f t="shared" si="152"/>
        <v>Yes</v>
      </c>
      <c r="M2491">
        <v>1</v>
      </c>
      <c r="N2491" t="str" cm="1">
        <f t="array" ref="N2491">_xlfn.IFS(M2491&lt;=2,"Small",M2491&lt;=5,"Medium",M2491&gt;5,"Large")</f>
        <v>Small</v>
      </c>
      <c r="O2491" s="50">
        <v>34</v>
      </c>
      <c r="P2491" s="67">
        <f t="shared" si="153"/>
        <v>0.03</v>
      </c>
      <c r="Q2491" s="52">
        <v>4.6399999999999997</v>
      </c>
      <c r="R2491" s="52" t="str" cm="1">
        <f t="array" ref="R2491">_xlfn.IFS(ROUND(Q2491,0)=5,"Excellent",ROUND(Q2491,0)=4,"Good",ROUND(Q2491,0)=3,"Ok",ROUND(Q2491,0)&lt;3,"Bad")</f>
        <v>Excellent</v>
      </c>
      <c r="S2491">
        <v>11</v>
      </c>
      <c r="T2491" t="str">
        <f t="shared" si="154"/>
        <v>No</v>
      </c>
      <c r="U2491" s="65">
        <v>42775</v>
      </c>
      <c r="V2491" s="65">
        <v>44030</v>
      </c>
      <c r="W2491">
        <v>41</v>
      </c>
      <c r="X2491" t="str">
        <f t="shared" si="155"/>
        <v>Active</v>
      </c>
      <c r="Y2491" t="s">
        <v>15615</v>
      </c>
    </row>
    <row r="2492" spans="1:25" x14ac:dyDescent="0.25">
      <c r="A2492">
        <v>2491</v>
      </c>
      <c r="B2492" t="s">
        <v>1825</v>
      </c>
      <c r="C2492">
        <v>1211</v>
      </c>
      <c r="D2492" t="str">
        <f>VLOOKUP($C2492,Hosts!$A:$O,10,0)</f>
        <v>New York</v>
      </c>
      <c r="E2492" s="67">
        <f>INDEX(Hosts!$A:$O,MATCH(Places!$C2492,Hosts!$A:$A,0),MATCH(Places!E$1,Hosts!$1:$1,0))</f>
        <v>0.83</v>
      </c>
      <c r="F2492" s="67">
        <f>INDEX(Hosts!$A:$O,MATCH(Places!$C2492,Hosts!$A:$A,0),MATCH(Places!F$1,Hosts!$1:$1,0))</f>
        <v>0.98</v>
      </c>
      <c r="G2492" s="67" t="str">
        <f>INDEX(Hosts!$A:$O,MATCH(Places!$C2492,Hosts!$A:$A,0),MATCH(Places!G$1,Hosts!$1:$1,0))</f>
        <v>No</v>
      </c>
      <c r="H2492">
        <v>14</v>
      </c>
      <c r="I2492" t="str">
        <f>VLOOKUP($H2492,Neighborhoods!$A:$C,2,0)</f>
        <v>Manhattan</v>
      </c>
      <c r="J2492" t="str">
        <f>VLOOKUP($H2492,Neighborhoods!$A:$C,3,0)</f>
        <v>East Harlem</v>
      </c>
      <c r="K2492" t="s">
        <v>1</v>
      </c>
      <c r="L2492" t="str">
        <f t="shared" si="152"/>
        <v>Yes</v>
      </c>
      <c r="M2492">
        <v>2</v>
      </c>
      <c r="N2492" t="str" cm="1">
        <f t="array" ref="N2492">_xlfn.IFS(M2492&lt;=2,"Small",M2492&lt;=5,"Medium",M2492&gt;5,"Large")</f>
        <v>Small</v>
      </c>
      <c r="O2492" s="50">
        <v>38</v>
      </c>
      <c r="P2492" s="67">
        <f t="shared" si="153"/>
        <v>0.03</v>
      </c>
      <c r="Q2492" s="52">
        <v>4.46</v>
      </c>
      <c r="R2492" s="52" t="str" cm="1">
        <f t="array" ref="R2492">_xlfn.IFS(ROUND(Q2492,0)=5,"Excellent",ROUND(Q2492,0)=4,"Good",ROUND(Q2492,0)=3,"Ok",ROUND(Q2492,0)&lt;3,"Bad")</f>
        <v>Good</v>
      </c>
      <c r="S2492">
        <v>142</v>
      </c>
      <c r="T2492" t="str">
        <f t="shared" si="154"/>
        <v>No</v>
      </c>
      <c r="U2492" s="65">
        <v>42758</v>
      </c>
      <c r="V2492" s="65">
        <v>43933</v>
      </c>
      <c r="W2492">
        <v>3</v>
      </c>
      <c r="X2492" t="str">
        <f t="shared" si="155"/>
        <v>Active</v>
      </c>
      <c r="Y2492" t="s">
        <v>15616</v>
      </c>
    </row>
    <row r="2493" spans="1:25" x14ac:dyDescent="0.25">
      <c r="A2493">
        <v>2492</v>
      </c>
      <c r="B2493" t="s">
        <v>1826</v>
      </c>
      <c r="C2493">
        <v>1211</v>
      </c>
      <c r="D2493" t="str">
        <f>VLOOKUP($C2493,Hosts!$A:$O,10,0)</f>
        <v>New York</v>
      </c>
      <c r="E2493" s="67">
        <f>INDEX(Hosts!$A:$O,MATCH(Places!$C2493,Hosts!$A:$A,0),MATCH(Places!E$1,Hosts!$1:$1,0))</f>
        <v>0.83</v>
      </c>
      <c r="F2493" s="67">
        <f>INDEX(Hosts!$A:$O,MATCH(Places!$C2493,Hosts!$A:$A,0),MATCH(Places!F$1,Hosts!$1:$1,0))</f>
        <v>0.98</v>
      </c>
      <c r="G2493" s="67" t="str">
        <f>INDEX(Hosts!$A:$O,MATCH(Places!$C2493,Hosts!$A:$A,0),MATCH(Places!G$1,Hosts!$1:$1,0))</f>
        <v>No</v>
      </c>
      <c r="H2493">
        <v>14</v>
      </c>
      <c r="I2493" t="str">
        <f>VLOOKUP($H2493,Neighborhoods!$A:$C,2,0)</f>
        <v>Manhattan</v>
      </c>
      <c r="J2493" t="str">
        <f>VLOOKUP($H2493,Neighborhoods!$A:$C,3,0)</f>
        <v>East Harlem</v>
      </c>
      <c r="K2493" t="s">
        <v>1</v>
      </c>
      <c r="L2493" t="str">
        <f t="shared" si="152"/>
        <v>Yes</v>
      </c>
      <c r="M2493">
        <v>2</v>
      </c>
      <c r="N2493" t="str" cm="1">
        <f t="array" ref="N2493">_xlfn.IFS(M2493&lt;=2,"Small",M2493&lt;=5,"Medium",M2493&gt;5,"Large")</f>
        <v>Small</v>
      </c>
      <c r="O2493" s="50">
        <v>69</v>
      </c>
      <c r="P2493" s="67">
        <f t="shared" si="153"/>
        <v>0.03</v>
      </c>
      <c r="Q2493" s="52">
        <v>4.37</v>
      </c>
      <c r="R2493" s="52" t="str" cm="1">
        <f t="array" ref="R2493">_xlfn.IFS(ROUND(Q2493,0)=5,"Excellent",ROUND(Q2493,0)=4,"Good",ROUND(Q2493,0)=3,"Ok",ROUND(Q2493,0)&lt;3,"Bad")</f>
        <v>Good</v>
      </c>
      <c r="S2493">
        <v>134</v>
      </c>
      <c r="T2493" t="str">
        <f t="shared" si="154"/>
        <v>No</v>
      </c>
      <c r="U2493" s="65">
        <v>42764</v>
      </c>
      <c r="V2493" s="65">
        <v>43920</v>
      </c>
      <c r="W2493">
        <v>3</v>
      </c>
      <c r="X2493" t="str">
        <f t="shared" si="155"/>
        <v>Active</v>
      </c>
      <c r="Y2493" t="s">
        <v>15615</v>
      </c>
    </row>
    <row r="2494" spans="1:25" x14ac:dyDescent="0.25">
      <c r="A2494">
        <v>2493</v>
      </c>
      <c r="B2494" t="s">
        <v>1827</v>
      </c>
      <c r="C2494">
        <v>2072</v>
      </c>
      <c r="D2494" t="str">
        <f>VLOOKUP($C2494,Hosts!$A:$O,10,0)</f>
        <v>New York</v>
      </c>
      <c r="E2494" s="67">
        <f>INDEX(Hosts!$A:$O,MATCH(Places!$C2494,Hosts!$A:$A,0),MATCH(Places!E$1,Hosts!$1:$1,0))</f>
        <v>1</v>
      </c>
      <c r="F2494" s="67">
        <f>INDEX(Hosts!$A:$O,MATCH(Places!$C2494,Hosts!$A:$A,0),MATCH(Places!F$1,Hosts!$1:$1,0))</f>
        <v>0.89</v>
      </c>
      <c r="G2494" s="67" t="str">
        <f>INDEX(Hosts!$A:$O,MATCH(Places!$C2494,Hosts!$A:$A,0),MATCH(Places!G$1,Hosts!$1:$1,0))</f>
        <v>Yes</v>
      </c>
      <c r="H2494">
        <v>12</v>
      </c>
      <c r="I2494" t="str">
        <f>VLOOKUP($H2494,Neighborhoods!$A:$C,2,0)</f>
        <v>Brooklyn</v>
      </c>
      <c r="J2494" t="str">
        <f>VLOOKUP($H2494,Neighborhoods!$A:$C,3,0)</f>
        <v>Williamsburg</v>
      </c>
      <c r="K2494" t="s">
        <v>11822</v>
      </c>
      <c r="L2494" t="str">
        <f t="shared" si="152"/>
        <v>No</v>
      </c>
      <c r="M2494">
        <v>4</v>
      </c>
      <c r="N2494" t="str" cm="1">
        <f t="array" ref="N2494">_xlfn.IFS(M2494&lt;=2,"Small",M2494&lt;=5,"Medium",M2494&gt;5,"Large")</f>
        <v>Medium</v>
      </c>
      <c r="O2494" s="50">
        <v>183</v>
      </c>
      <c r="P2494" s="67">
        <f t="shared" si="153"/>
        <v>0.03</v>
      </c>
      <c r="Q2494" s="52">
        <v>4.91</v>
      </c>
      <c r="R2494" s="52" t="str" cm="1">
        <f t="array" ref="R2494">_xlfn.IFS(ROUND(Q2494,0)=5,"Excellent",ROUND(Q2494,0)=4,"Good",ROUND(Q2494,0)=3,"Ok",ROUND(Q2494,0)&lt;3,"Bad")</f>
        <v>Excellent</v>
      </c>
      <c r="S2494">
        <v>32</v>
      </c>
      <c r="T2494" t="str">
        <f t="shared" si="154"/>
        <v>No</v>
      </c>
      <c r="U2494" s="65">
        <v>42987</v>
      </c>
      <c r="V2494" s="65">
        <v>43810</v>
      </c>
      <c r="W2494">
        <v>363</v>
      </c>
      <c r="X2494" t="str">
        <f t="shared" si="155"/>
        <v>Active</v>
      </c>
      <c r="Y2494" t="s">
        <v>15615</v>
      </c>
    </row>
    <row r="2495" spans="1:25" x14ac:dyDescent="0.25">
      <c r="A2495">
        <v>2494</v>
      </c>
      <c r="B2495" t="s">
        <v>14382</v>
      </c>
      <c r="C2495">
        <v>1684</v>
      </c>
      <c r="D2495" t="str">
        <f>VLOOKUP($C2495,Hosts!$A:$O,10,0)</f>
        <v>New York</v>
      </c>
      <c r="E2495" s="67">
        <f>INDEX(Hosts!$A:$O,MATCH(Places!$C2495,Hosts!$A:$A,0),MATCH(Places!E$1,Hosts!$1:$1,0))</f>
        <v>1</v>
      </c>
      <c r="F2495" s="67">
        <f>INDEX(Hosts!$A:$O,MATCH(Places!$C2495,Hosts!$A:$A,0),MATCH(Places!F$1,Hosts!$1:$1,0))</f>
        <v>0.75</v>
      </c>
      <c r="G2495" s="67" t="str">
        <f>INDEX(Hosts!$A:$O,MATCH(Places!$C2495,Hosts!$A:$A,0),MATCH(Places!G$1,Hosts!$1:$1,0))</f>
        <v>No</v>
      </c>
      <c r="H2495">
        <v>10</v>
      </c>
      <c r="I2495" t="str">
        <f>VLOOKUP($H2495,Neighborhoods!$A:$C,2,0)</f>
        <v>Brooklyn</v>
      </c>
      <c r="J2495" t="str">
        <f>VLOOKUP($H2495,Neighborhoods!$A:$C,3,0)</f>
        <v>East Flatbush</v>
      </c>
      <c r="K2495" t="s">
        <v>1</v>
      </c>
      <c r="L2495" t="str">
        <f t="shared" si="152"/>
        <v>Yes</v>
      </c>
      <c r="M2495">
        <v>1</v>
      </c>
      <c r="N2495" t="str" cm="1">
        <f t="array" ref="N2495">_xlfn.IFS(M2495&lt;=2,"Small",M2495&lt;=5,"Medium",M2495&gt;5,"Large")</f>
        <v>Small</v>
      </c>
      <c r="O2495" s="50">
        <v>35</v>
      </c>
      <c r="P2495" s="67">
        <f t="shared" si="153"/>
        <v>0.03</v>
      </c>
      <c r="Q2495" s="52">
        <v>4.83</v>
      </c>
      <c r="R2495" s="52" t="str" cm="1">
        <f t="array" ref="R2495">_xlfn.IFS(ROUND(Q2495,0)=5,"Excellent",ROUND(Q2495,0)=4,"Good",ROUND(Q2495,0)=3,"Ok",ROUND(Q2495,0)&lt;3,"Bad")</f>
        <v>Excellent</v>
      </c>
      <c r="S2495">
        <v>23</v>
      </c>
      <c r="T2495" t="str">
        <f t="shared" si="154"/>
        <v>No</v>
      </c>
      <c r="U2495" s="65">
        <v>42795</v>
      </c>
      <c r="V2495" s="65">
        <v>44015</v>
      </c>
      <c r="W2495">
        <v>251</v>
      </c>
      <c r="X2495" t="str">
        <f t="shared" si="155"/>
        <v>Active</v>
      </c>
      <c r="Y2495" t="s">
        <v>15616</v>
      </c>
    </row>
    <row r="2496" spans="1:25" x14ac:dyDescent="0.25">
      <c r="A2496">
        <v>2495</v>
      </c>
      <c r="B2496" t="s">
        <v>1828</v>
      </c>
      <c r="C2496">
        <v>3063</v>
      </c>
      <c r="D2496" t="str">
        <f>VLOOKUP($C2496,Hosts!$A:$O,10,0)</f>
        <v>New York</v>
      </c>
      <c r="E2496" s="67">
        <f>INDEX(Hosts!$A:$O,MATCH(Places!$C2496,Hosts!$A:$A,0),MATCH(Places!E$1,Hosts!$1:$1,0))</f>
        <v>1</v>
      </c>
      <c r="F2496" s="67">
        <f>INDEX(Hosts!$A:$O,MATCH(Places!$C2496,Hosts!$A:$A,0),MATCH(Places!F$1,Hosts!$1:$1,0))</f>
        <v>0.99</v>
      </c>
      <c r="G2496" s="67" t="str">
        <f>INDEX(Hosts!$A:$O,MATCH(Places!$C2496,Hosts!$A:$A,0),MATCH(Places!G$1,Hosts!$1:$1,0))</f>
        <v>No</v>
      </c>
      <c r="H2496">
        <v>8</v>
      </c>
      <c r="I2496" t="str">
        <f>VLOOKUP($H2496,Neighborhoods!$A:$C,2,0)</f>
        <v>Brooklyn</v>
      </c>
      <c r="J2496" t="str">
        <f>VLOOKUP($H2496,Neighborhoods!$A:$C,3,0)</f>
        <v>Bushwick</v>
      </c>
      <c r="K2496" t="s">
        <v>1</v>
      </c>
      <c r="L2496" t="str">
        <f t="shared" si="152"/>
        <v>Yes</v>
      </c>
      <c r="M2496">
        <v>3</v>
      </c>
      <c r="N2496" t="str" cm="1">
        <f t="array" ref="N2496">_xlfn.IFS(M2496&lt;=2,"Small",M2496&lt;=5,"Medium",M2496&gt;5,"Large")</f>
        <v>Medium</v>
      </c>
      <c r="O2496" s="50">
        <v>55</v>
      </c>
      <c r="P2496" s="67">
        <f t="shared" si="153"/>
        <v>0.03</v>
      </c>
      <c r="Q2496" s="52">
        <v>4.58</v>
      </c>
      <c r="R2496" s="52" t="str" cm="1">
        <f t="array" ref="R2496">_xlfn.IFS(ROUND(Q2496,0)=5,"Excellent",ROUND(Q2496,0)=4,"Good",ROUND(Q2496,0)=3,"Ok",ROUND(Q2496,0)&lt;3,"Bad")</f>
        <v>Excellent</v>
      </c>
      <c r="S2496">
        <v>64</v>
      </c>
      <c r="T2496" t="str">
        <f t="shared" si="154"/>
        <v>No</v>
      </c>
      <c r="U2496" s="65">
        <v>42788</v>
      </c>
      <c r="V2496" s="65">
        <v>43828</v>
      </c>
      <c r="W2496">
        <v>179</v>
      </c>
      <c r="X2496" t="str">
        <f t="shared" si="155"/>
        <v>Active</v>
      </c>
      <c r="Y2496" t="s">
        <v>15616</v>
      </c>
    </row>
    <row r="2497" spans="1:25" x14ac:dyDescent="0.25">
      <c r="A2497">
        <v>2496</v>
      </c>
      <c r="B2497" t="s">
        <v>15537</v>
      </c>
      <c r="C2497">
        <v>394</v>
      </c>
      <c r="D2497" t="str">
        <f>VLOOKUP($C2497,Hosts!$A:$O,10,0)</f>
        <v>New York</v>
      </c>
      <c r="E2497" s="67">
        <f>INDEX(Hosts!$A:$O,MATCH(Places!$C2497,Hosts!$A:$A,0),MATCH(Places!E$1,Hosts!$1:$1,0))</f>
        <v>1</v>
      </c>
      <c r="F2497" s="67">
        <f>INDEX(Hosts!$A:$O,MATCH(Places!$C2497,Hosts!$A:$A,0),MATCH(Places!F$1,Hosts!$1:$1,0))</f>
        <v>0.68</v>
      </c>
      <c r="G2497" s="67" t="str">
        <f>INDEX(Hosts!$A:$O,MATCH(Places!$C2497,Hosts!$A:$A,0),MATCH(Places!G$1,Hosts!$1:$1,0))</f>
        <v>Yes</v>
      </c>
      <c r="H2497">
        <v>16</v>
      </c>
      <c r="I2497" t="str">
        <f>VLOOKUP($H2497,Neighborhoods!$A:$C,2,0)</f>
        <v>Manhattan</v>
      </c>
      <c r="J2497" t="str">
        <f>VLOOKUP($H2497,Neighborhoods!$A:$C,3,0)</f>
        <v>Harlem</v>
      </c>
      <c r="K2497" t="s">
        <v>1</v>
      </c>
      <c r="L2497" t="str">
        <f t="shared" si="152"/>
        <v>Yes</v>
      </c>
      <c r="M2497">
        <v>2</v>
      </c>
      <c r="N2497" t="str" cm="1">
        <f t="array" ref="N2497">_xlfn.IFS(M2497&lt;=2,"Small",M2497&lt;=5,"Medium",M2497&gt;5,"Large")</f>
        <v>Small</v>
      </c>
      <c r="O2497" s="50">
        <v>297</v>
      </c>
      <c r="P2497" s="67">
        <f t="shared" si="153"/>
        <v>0.04</v>
      </c>
      <c r="Q2497" s="52">
        <v>5</v>
      </c>
      <c r="R2497" s="52" t="str" cm="1">
        <f t="array" ref="R2497">_xlfn.IFS(ROUND(Q2497,0)=5,"Excellent",ROUND(Q2497,0)=4,"Good",ROUND(Q2497,0)=3,"Ok",ROUND(Q2497,0)&lt;3,"Bad")</f>
        <v>Excellent</v>
      </c>
      <c r="S2497">
        <v>16</v>
      </c>
      <c r="T2497" t="str">
        <f t="shared" si="154"/>
        <v>No</v>
      </c>
      <c r="U2497" s="65">
        <v>42941</v>
      </c>
      <c r="V2497" s="65">
        <v>43958</v>
      </c>
      <c r="W2497">
        <v>364</v>
      </c>
      <c r="X2497" t="str">
        <f t="shared" si="155"/>
        <v>Active</v>
      </c>
      <c r="Y2497" t="s">
        <v>15615</v>
      </c>
    </row>
    <row r="2498" spans="1:25" x14ac:dyDescent="0.25">
      <c r="A2498">
        <v>2497</v>
      </c>
      <c r="B2498" t="s">
        <v>1829</v>
      </c>
      <c r="C2498">
        <v>2527</v>
      </c>
      <c r="D2498" t="str">
        <f>VLOOKUP($C2498,Hosts!$A:$O,10,0)</f>
        <v>New York</v>
      </c>
      <c r="E2498" s="67">
        <f>INDEX(Hosts!$A:$O,MATCH(Places!$C2498,Hosts!$A:$A,0),MATCH(Places!E$1,Hosts!$1:$1,0))</f>
        <v>1</v>
      </c>
      <c r="F2498" s="67">
        <f>INDEX(Hosts!$A:$O,MATCH(Places!$C2498,Hosts!$A:$A,0),MATCH(Places!F$1,Hosts!$1:$1,0))</f>
        <v>1</v>
      </c>
      <c r="G2498" s="67" t="str">
        <f>INDEX(Hosts!$A:$O,MATCH(Places!$C2498,Hosts!$A:$A,0),MATCH(Places!G$1,Hosts!$1:$1,0))</f>
        <v>Yes</v>
      </c>
      <c r="H2498">
        <v>16</v>
      </c>
      <c r="I2498" t="str">
        <f>VLOOKUP($H2498,Neighborhoods!$A:$C,2,0)</f>
        <v>Manhattan</v>
      </c>
      <c r="J2498" t="str">
        <f>VLOOKUP($H2498,Neighborhoods!$A:$C,3,0)</f>
        <v>Harlem</v>
      </c>
      <c r="K2498" t="s">
        <v>1</v>
      </c>
      <c r="L2498" t="str">
        <f t="shared" si="152"/>
        <v>Yes</v>
      </c>
      <c r="M2498">
        <v>1</v>
      </c>
      <c r="N2498" t="str" cm="1">
        <f t="array" ref="N2498">_xlfn.IFS(M2498&lt;=2,"Small",M2498&lt;=5,"Medium",M2498&gt;5,"Large")</f>
        <v>Small</v>
      </c>
      <c r="O2498" s="50">
        <v>60</v>
      </c>
      <c r="P2498" s="67">
        <f t="shared" si="153"/>
        <v>0.03</v>
      </c>
      <c r="Q2498" s="52">
        <v>4.92</v>
      </c>
      <c r="R2498" s="52" t="str" cm="1">
        <f t="array" ref="R2498">_xlfn.IFS(ROUND(Q2498,0)=5,"Excellent",ROUND(Q2498,0)=4,"Good",ROUND(Q2498,0)=3,"Ok",ROUND(Q2498,0)&lt;3,"Bad")</f>
        <v>Excellent</v>
      </c>
      <c r="S2498">
        <v>13</v>
      </c>
      <c r="T2498" t="str">
        <f t="shared" si="154"/>
        <v>No</v>
      </c>
      <c r="U2498" s="65">
        <v>43234</v>
      </c>
      <c r="V2498" s="65">
        <v>43806</v>
      </c>
      <c r="W2498">
        <v>0</v>
      </c>
      <c r="X2498" t="str">
        <f t="shared" si="155"/>
        <v>Inactive</v>
      </c>
      <c r="Y2498" t="s">
        <v>15615</v>
      </c>
    </row>
    <row r="2499" spans="1:25" x14ac:dyDescent="0.25">
      <c r="A2499">
        <v>2498</v>
      </c>
      <c r="B2499" t="s">
        <v>1830</v>
      </c>
      <c r="C2499">
        <v>211</v>
      </c>
      <c r="D2499" t="str">
        <f>VLOOKUP($C2499,Hosts!$A:$O,10,0)</f>
        <v>New York</v>
      </c>
      <c r="E2499" s="67">
        <f>INDEX(Hosts!$A:$O,MATCH(Places!$C2499,Hosts!$A:$A,0),MATCH(Places!E$1,Hosts!$1:$1,0))</f>
        <v>1</v>
      </c>
      <c r="F2499" s="67">
        <f>INDEX(Hosts!$A:$O,MATCH(Places!$C2499,Hosts!$A:$A,0),MATCH(Places!F$1,Hosts!$1:$1,0))</f>
        <v>1</v>
      </c>
      <c r="G2499" s="67" t="str">
        <f>INDEX(Hosts!$A:$O,MATCH(Places!$C2499,Hosts!$A:$A,0),MATCH(Places!G$1,Hosts!$1:$1,0))</f>
        <v>Yes</v>
      </c>
      <c r="H2499">
        <v>20</v>
      </c>
      <c r="I2499" t="str">
        <f>VLOOKUP($H2499,Neighborhoods!$A:$C,2,0)</f>
        <v>Manhattan</v>
      </c>
      <c r="J2499" t="str">
        <f>VLOOKUP($H2499,Neighborhoods!$A:$C,3,0)</f>
        <v>Upper West Side</v>
      </c>
      <c r="K2499" t="s">
        <v>11822</v>
      </c>
      <c r="L2499" t="str">
        <f t="shared" ref="L2499:L2562" si="156">IF(OR(K2499="Private room",K2499="Shared room"),"Yes","No")</f>
        <v>No</v>
      </c>
      <c r="M2499">
        <v>6</v>
      </c>
      <c r="N2499" t="str" cm="1">
        <f t="array" ref="N2499">_xlfn.IFS(M2499&lt;=2,"Small",M2499&lt;=5,"Medium",M2499&gt;5,"Large")</f>
        <v>Large</v>
      </c>
      <c r="O2499" s="50">
        <v>995</v>
      </c>
      <c r="P2499" s="67">
        <f t="shared" ref="P2499:P2562" si="157">VLOOKUP(O2499,$AB$1:$AC$5,2)</f>
        <v>0.05</v>
      </c>
      <c r="Q2499" s="52">
        <v>4.92</v>
      </c>
      <c r="R2499" s="52" t="str" cm="1">
        <f t="array" ref="R2499">_xlfn.IFS(ROUND(Q2499,0)=5,"Excellent",ROUND(Q2499,0)=4,"Good",ROUND(Q2499,0)=3,"Ok",ROUND(Q2499,0)&lt;3,"Bad")</f>
        <v>Excellent</v>
      </c>
      <c r="S2499">
        <v>26</v>
      </c>
      <c r="T2499" t="str">
        <f t="shared" ref="T2499:T2562" si="158">IF(AND(Q2499&gt;=4.8,S2499&gt;100),"Yes","No")</f>
        <v>No</v>
      </c>
      <c r="U2499" s="65">
        <v>42839</v>
      </c>
      <c r="V2499" s="65">
        <v>44031</v>
      </c>
      <c r="W2499">
        <v>364</v>
      </c>
      <c r="X2499" t="str">
        <f t="shared" ref="X2499:X2562" si="159">IF(W2499&lt;&gt;0,"Active","Inactive")</f>
        <v>Active</v>
      </c>
      <c r="Y2499" t="s">
        <v>15616</v>
      </c>
    </row>
    <row r="2500" spans="1:25" x14ac:dyDescent="0.25">
      <c r="A2500">
        <v>2499</v>
      </c>
      <c r="B2500" t="s">
        <v>13434</v>
      </c>
      <c r="C2500">
        <v>158</v>
      </c>
      <c r="D2500" t="str">
        <f>VLOOKUP($C2500,Hosts!$A:$O,10,0)</f>
        <v>New York</v>
      </c>
      <c r="E2500" s="67">
        <f>INDEX(Hosts!$A:$O,MATCH(Places!$C2500,Hosts!$A:$A,0),MATCH(Places!E$1,Hosts!$1:$1,0))</f>
        <v>1</v>
      </c>
      <c r="F2500" s="67">
        <f>INDEX(Hosts!$A:$O,MATCH(Places!$C2500,Hosts!$A:$A,0),MATCH(Places!F$1,Hosts!$1:$1,0))</f>
        <v>0.87</v>
      </c>
      <c r="G2500" s="67" t="str">
        <f>INDEX(Hosts!$A:$O,MATCH(Places!$C2500,Hosts!$A:$A,0),MATCH(Places!G$1,Hosts!$1:$1,0))</f>
        <v>Yes</v>
      </c>
      <c r="H2500">
        <v>12</v>
      </c>
      <c r="I2500" t="str">
        <f>VLOOKUP($H2500,Neighborhoods!$A:$C,2,0)</f>
        <v>Brooklyn</v>
      </c>
      <c r="J2500" t="str">
        <f>VLOOKUP($H2500,Neighborhoods!$A:$C,3,0)</f>
        <v>Williamsburg</v>
      </c>
      <c r="K2500" t="s">
        <v>1</v>
      </c>
      <c r="L2500" t="str">
        <f t="shared" si="156"/>
        <v>Yes</v>
      </c>
      <c r="M2500">
        <v>2</v>
      </c>
      <c r="N2500" t="str" cm="1">
        <f t="array" ref="N2500">_xlfn.IFS(M2500&lt;=2,"Small",M2500&lt;=5,"Medium",M2500&gt;5,"Large")</f>
        <v>Small</v>
      </c>
      <c r="O2500" s="50">
        <v>73</v>
      </c>
      <c r="P2500" s="67">
        <f t="shared" si="157"/>
        <v>0.03</v>
      </c>
      <c r="Q2500" s="52">
        <v>4.8099999999999996</v>
      </c>
      <c r="R2500" s="52" t="str" cm="1">
        <f t="array" ref="R2500">_xlfn.IFS(ROUND(Q2500,0)=5,"Excellent",ROUND(Q2500,0)=4,"Good",ROUND(Q2500,0)=3,"Ok",ROUND(Q2500,0)&lt;3,"Bad")</f>
        <v>Excellent</v>
      </c>
      <c r="S2500">
        <v>37</v>
      </c>
      <c r="T2500" t="str">
        <f t="shared" si="158"/>
        <v>No</v>
      </c>
      <c r="U2500" s="65">
        <v>42780</v>
      </c>
      <c r="V2500" s="65">
        <v>44018</v>
      </c>
      <c r="W2500">
        <v>0</v>
      </c>
      <c r="X2500" t="str">
        <f t="shared" si="159"/>
        <v>Inactive</v>
      </c>
      <c r="Y2500" t="s">
        <v>15615</v>
      </c>
    </row>
    <row r="2501" spans="1:25" x14ac:dyDescent="0.25">
      <c r="A2501">
        <v>2500</v>
      </c>
      <c r="B2501" t="s">
        <v>1831</v>
      </c>
      <c r="C2501">
        <v>850</v>
      </c>
      <c r="D2501" t="str">
        <f>VLOOKUP($C2501,Hosts!$A:$O,10,0)</f>
        <v>New York</v>
      </c>
      <c r="E2501" s="67">
        <f>INDEX(Hosts!$A:$O,MATCH(Places!$C2501,Hosts!$A:$A,0),MATCH(Places!E$1,Hosts!$1:$1,0))</f>
        <v>1</v>
      </c>
      <c r="F2501" s="67">
        <f>INDEX(Hosts!$A:$O,MATCH(Places!$C2501,Hosts!$A:$A,0),MATCH(Places!F$1,Hosts!$1:$1,0))</f>
        <v>0.8</v>
      </c>
      <c r="G2501" s="67" t="str">
        <f>INDEX(Hosts!$A:$O,MATCH(Places!$C2501,Hosts!$A:$A,0),MATCH(Places!G$1,Hosts!$1:$1,0))</f>
        <v>Yes</v>
      </c>
      <c r="H2501">
        <v>17</v>
      </c>
      <c r="I2501" t="str">
        <f>VLOOKUP($H2501,Neighborhoods!$A:$C,2,0)</f>
        <v>Manhattan</v>
      </c>
      <c r="J2501" t="str">
        <f>VLOOKUP($H2501,Neighborhoods!$A:$C,3,0)</f>
        <v>Hell's Kitchen</v>
      </c>
      <c r="K2501" t="s">
        <v>11822</v>
      </c>
      <c r="L2501" t="str">
        <f t="shared" si="156"/>
        <v>No</v>
      </c>
      <c r="M2501">
        <v>2</v>
      </c>
      <c r="N2501" t="str" cm="1">
        <f t="array" ref="N2501">_xlfn.IFS(M2501&lt;=2,"Small",M2501&lt;=5,"Medium",M2501&gt;5,"Large")</f>
        <v>Small</v>
      </c>
      <c r="O2501" s="50">
        <v>102</v>
      </c>
      <c r="P2501" s="67">
        <f t="shared" si="157"/>
        <v>0.03</v>
      </c>
      <c r="Q2501" s="52">
        <v>4.91</v>
      </c>
      <c r="R2501" s="52" t="str" cm="1">
        <f t="array" ref="R2501">_xlfn.IFS(ROUND(Q2501,0)=5,"Excellent",ROUND(Q2501,0)=4,"Good",ROUND(Q2501,0)=3,"Ok",ROUND(Q2501,0)&lt;3,"Bad")</f>
        <v>Excellent</v>
      </c>
      <c r="S2501">
        <v>11</v>
      </c>
      <c r="T2501" t="str">
        <f t="shared" si="158"/>
        <v>No</v>
      </c>
      <c r="U2501" s="65">
        <v>42848</v>
      </c>
      <c r="V2501" s="65">
        <v>44037</v>
      </c>
      <c r="W2501">
        <v>320</v>
      </c>
      <c r="X2501" t="str">
        <f t="shared" si="159"/>
        <v>Active</v>
      </c>
      <c r="Y2501" t="s">
        <v>15615</v>
      </c>
    </row>
    <row r="2502" spans="1:25" x14ac:dyDescent="0.25">
      <c r="A2502">
        <v>2501</v>
      </c>
      <c r="B2502" t="s">
        <v>1832</v>
      </c>
      <c r="C2502">
        <v>763</v>
      </c>
      <c r="D2502" t="str">
        <f>VLOOKUP($C2502,Hosts!$A:$O,10,0)</f>
        <v>New York</v>
      </c>
      <c r="E2502" s="67">
        <f>INDEX(Hosts!$A:$O,MATCH(Places!$C2502,Hosts!$A:$A,0),MATCH(Places!E$1,Hosts!$1:$1,0))</f>
        <v>1</v>
      </c>
      <c r="F2502" s="67">
        <f>INDEX(Hosts!$A:$O,MATCH(Places!$C2502,Hosts!$A:$A,0),MATCH(Places!F$1,Hosts!$1:$1,0))</f>
        <v>0.99</v>
      </c>
      <c r="G2502" s="67" t="str">
        <f>INDEX(Hosts!$A:$O,MATCH(Places!$C2502,Hosts!$A:$A,0),MATCH(Places!G$1,Hosts!$1:$1,0))</f>
        <v>No</v>
      </c>
      <c r="H2502">
        <v>26</v>
      </c>
      <c r="I2502" t="str">
        <f>VLOOKUP($H2502,Neighborhoods!$A:$C,2,0)</f>
        <v>Queens</v>
      </c>
      <c r="J2502" t="str">
        <f>VLOOKUP($H2502,Neighborhoods!$A:$C,3,0)</f>
        <v>Sunnyside</v>
      </c>
      <c r="K2502" t="s">
        <v>1</v>
      </c>
      <c r="L2502" t="str">
        <f t="shared" si="156"/>
        <v>Yes</v>
      </c>
      <c r="M2502">
        <v>2</v>
      </c>
      <c r="N2502" t="str" cm="1">
        <f t="array" ref="N2502">_xlfn.IFS(M2502&lt;=2,"Small",M2502&lt;=5,"Medium",M2502&gt;5,"Large")</f>
        <v>Small</v>
      </c>
      <c r="O2502" s="50">
        <v>49</v>
      </c>
      <c r="P2502" s="67">
        <f t="shared" si="157"/>
        <v>0.03</v>
      </c>
      <c r="Q2502" s="52">
        <v>4.45</v>
      </c>
      <c r="R2502" s="52" t="str" cm="1">
        <f t="array" ref="R2502">_xlfn.IFS(ROUND(Q2502,0)=5,"Excellent",ROUND(Q2502,0)=4,"Good",ROUND(Q2502,0)=3,"Ok",ROUND(Q2502,0)&lt;3,"Bad")</f>
        <v>Good</v>
      </c>
      <c r="S2502">
        <v>58</v>
      </c>
      <c r="T2502" t="str">
        <f t="shared" si="158"/>
        <v>No</v>
      </c>
      <c r="U2502" s="65">
        <v>42780</v>
      </c>
      <c r="V2502" s="65">
        <v>43907</v>
      </c>
      <c r="W2502">
        <v>365</v>
      </c>
      <c r="X2502" t="str">
        <f t="shared" si="159"/>
        <v>Active</v>
      </c>
      <c r="Y2502" t="s">
        <v>15615</v>
      </c>
    </row>
    <row r="2503" spans="1:25" x14ac:dyDescent="0.25">
      <c r="A2503">
        <v>2502</v>
      </c>
      <c r="B2503" t="s">
        <v>14714</v>
      </c>
      <c r="C2503">
        <v>3160</v>
      </c>
      <c r="D2503" t="str">
        <f>VLOOKUP($C2503,Hosts!$A:$O,10,0)</f>
        <v>New York</v>
      </c>
      <c r="E2503" s="67">
        <f>INDEX(Hosts!$A:$O,MATCH(Places!$C2503,Hosts!$A:$A,0),MATCH(Places!E$1,Hosts!$1:$1,0))</f>
        <v>0.83</v>
      </c>
      <c r="F2503" s="67">
        <f>INDEX(Hosts!$A:$O,MATCH(Places!$C2503,Hosts!$A:$A,0),MATCH(Places!F$1,Hosts!$1:$1,0))</f>
        <v>1</v>
      </c>
      <c r="G2503" s="67" t="str">
        <f>INDEX(Hosts!$A:$O,MATCH(Places!$C2503,Hosts!$A:$A,0),MATCH(Places!G$1,Hosts!$1:$1,0))</f>
        <v>No</v>
      </c>
      <c r="H2503">
        <v>16</v>
      </c>
      <c r="I2503" t="str">
        <f>VLOOKUP($H2503,Neighborhoods!$A:$C,2,0)</f>
        <v>Manhattan</v>
      </c>
      <c r="J2503" t="str">
        <f>VLOOKUP($H2503,Neighborhoods!$A:$C,3,0)</f>
        <v>Harlem</v>
      </c>
      <c r="K2503" t="s">
        <v>11822</v>
      </c>
      <c r="L2503" t="str">
        <f t="shared" si="156"/>
        <v>No</v>
      </c>
      <c r="M2503">
        <v>4</v>
      </c>
      <c r="N2503" t="str" cm="1">
        <f t="array" ref="N2503">_xlfn.IFS(M2503&lt;=2,"Small",M2503&lt;=5,"Medium",M2503&gt;5,"Large")</f>
        <v>Medium</v>
      </c>
      <c r="O2503" s="50">
        <v>300</v>
      </c>
      <c r="P2503" s="67">
        <f t="shared" si="157"/>
        <v>0.04</v>
      </c>
      <c r="Q2503" s="52">
        <v>4.8899999999999997</v>
      </c>
      <c r="R2503" s="52" t="str" cm="1">
        <f t="array" ref="R2503">_xlfn.IFS(ROUND(Q2503,0)=5,"Excellent",ROUND(Q2503,0)=4,"Good",ROUND(Q2503,0)=3,"Ok",ROUND(Q2503,0)&lt;3,"Bad")</f>
        <v>Excellent</v>
      </c>
      <c r="S2503">
        <v>27</v>
      </c>
      <c r="T2503" t="str">
        <f t="shared" si="158"/>
        <v>No</v>
      </c>
      <c r="U2503" s="65">
        <v>42836</v>
      </c>
      <c r="V2503" s="65">
        <v>43831</v>
      </c>
      <c r="W2503">
        <v>358</v>
      </c>
      <c r="X2503" t="str">
        <f t="shared" si="159"/>
        <v>Active</v>
      </c>
      <c r="Y2503" t="s">
        <v>15615</v>
      </c>
    </row>
    <row r="2504" spans="1:25" x14ac:dyDescent="0.25">
      <c r="A2504">
        <v>2503</v>
      </c>
      <c r="B2504" t="s">
        <v>1833</v>
      </c>
      <c r="C2504">
        <v>2090</v>
      </c>
      <c r="D2504" t="str">
        <f>VLOOKUP($C2504,Hosts!$A:$O,10,0)</f>
        <v>New York</v>
      </c>
      <c r="E2504" s="67">
        <f>INDEX(Hosts!$A:$O,MATCH(Places!$C2504,Hosts!$A:$A,0),MATCH(Places!E$1,Hosts!$1:$1,0))</f>
        <v>1</v>
      </c>
      <c r="F2504" s="67">
        <f>INDEX(Hosts!$A:$O,MATCH(Places!$C2504,Hosts!$A:$A,0),MATCH(Places!F$1,Hosts!$1:$1,0))</f>
        <v>0.86</v>
      </c>
      <c r="G2504" s="67" t="str">
        <f>INDEX(Hosts!$A:$O,MATCH(Places!$C2504,Hosts!$A:$A,0),MATCH(Places!G$1,Hosts!$1:$1,0))</f>
        <v>Yes</v>
      </c>
      <c r="H2504">
        <v>29</v>
      </c>
      <c r="I2504" t="str">
        <f>VLOOKUP($H2504,Neighborhoods!$A:$C,2,0)</f>
        <v>Staten Island</v>
      </c>
      <c r="J2504" t="str">
        <f>VLOOKUP($H2504,Neighborhoods!$A:$C,3,0)</f>
        <v>Stapleton</v>
      </c>
      <c r="K2504" t="s">
        <v>11822</v>
      </c>
      <c r="L2504" t="str">
        <f t="shared" si="156"/>
        <v>No</v>
      </c>
      <c r="M2504">
        <v>3</v>
      </c>
      <c r="N2504" t="str" cm="1">
        <f t="array" ref="N2504">_xlfn.IFS(M2504&lt;=2,"Small",M2504&lt;=5,"Medium",M2504&gt;5,"Large")</f>
        <v>Medium</v>
      </c>
      <c r="O2504" s="50">
        <v>62</v>
      </c>
      <c r="P2504" s="67">
        <f t="shared" si="157"/>
        <v>0.03</v>
      </c>
      <c r="Q2504" s="52">
        <v>4.9000000000000004</v>
      </c>
      <c r="R2504" s="52" t="str" cm="1">
        <f t="array" ref="R2504">_xlfn.IFS(ROUND(Q2504,0)=5,"Excellent",ROUND(Q2504,0)=4,"Good",ROUND(Q2504,0)=3,"Ok",ROUND(Q2504,0)&lt;3,"Bad")</f>
        <v>Excellent</v>
      </c>
      <c r="S2504">
        <v>124</v>
      </c>
      <c r="T2504" t="str">
        <f t="shared" si="158"/>
        <v>Yes</v>
      </c>
      <c r="U2504" s="65">
        <v>42778</v>
      </c>
      <c r="V2504" s="65">
        <v>43963</v>
      </c>
      <c r="W2504">
        <v>0</v>
      </c>
      <c r="X2504" t="str">
        <f t="shared" si="159"/>
        <v>Inactive</v>
      </c>
      <c r="Y2504" t="s">
        <v>15615</v>
      </c>
    </row>
    <row r="2505" spans="1:25" x14ac:dyDescent="0.25">
      <c r="A2505">
        <v>2504</v>
      </c>
      <c r="B2505" t="s">
        <v>1834</v>
      </c>
      <c r="C2505">
        <v>120</v>
      </c>
      <c r="D2505" t="str">
        <f>VLOOKUP($C2505,Hosts!$A:$O,10,0)</f>
        <v>New York</v>
      </c>
      <c r="E2505" s="67">
        <f>INDEX(Hosts!$A:$O,MATCH(Places!$C2505,Hosts!$A:$A,0),MATCH(Places!E$1,Hosts!$1:$1,0))</f>
        <v>1</v>
      </c>
      <c r="F2505" s="67">
        <f>INDEX(Hosts!$A:$O,MATCH(Places!$C2505,Hosts!$A:$A,0),MATCH(Places!F$1,Hosts!$1:$1,0))</f>
        <v>0.94</v>
      </c>
      <c r="G2505" s="67" t="str">
        <f>INDEX(Hosts!$A:$O,MATCH(Places!$C2505,Hosts!$A:$A,0),MATCH(Places!G$1,Hosts!$1:$1,0))</f>
        <v>Yes</v>
      </c>
      <c r="H2505">
        <v>7</v>
      </c>
      <c r="I2505" t="str">
        <f>VLOOKUP($H2505,Neighborhoods!$A:$C,2,0)</f>
        <v>Brooklyn</v>
      </c>
      <c r="J2505" t="str">
        <f>VLOOKUP($H2505,Neighborhoods!$A:$C,3,0)</f>
        <v>Bedford-Stuyvesant</v>
      </c>
      <c r="K2505" t="s">
        <v>11822</v>
      </c>
      <c r="L2505" t="str">
        <f t="shared" si="156"/>
        <v>No</v>
      </c>
      <c r="M2505">
        <v>2</v>
      </c>
      <c r="N2505" t="str" cm="1">
        <f t="array" ref="N2505">_xlfn.IFS(M2505&lt;=2,"Small",M2505&lt;=5,"Medium",M2505&gt;5,"Large")</f>
        <v>Small</v>
      </c>
      <c r="O2505" s="50">
        <v>114</v>
      </c>
      <c r="P2505" s="67">
        <f t="shared" si="157"/>
        <v>0.03</v>
      </c>
      <c r="Q2505" s="52">
        <v>4.93</v>
      </c>
      <c r="R2505" s="52" t="str" cm="1">
        <f t="array" ref="R2505">_xlfn.IFS(ROUND(Q2505,0)=5,"Excellent",ROUND(Q2505,0)=4,"Good",ROUND(Q2505,0)=3,"Ok",ROUND(Q2505,0)&lt;3,"Bad")</f>
        <v>Excellent</v>
      </c>
      <c r="S2505">
        <v>42</v>
      </c>
      <c r="T2505" t="str">
        <f t="shared" si="158"/>
        <v>No</v>
      </c>
      <c r="U2505" s="65">
        <v>42855</v>
      </c>
      <c r="V2505" s="65">
        <v>44024</v>
      </c>
      <c r="W2505">
        <v>79</v>
      </c>
      <c r="X2505" t="str">
        <f t="shared" si="159"/>
        <v>Active</v>
      </c>
      <c r="Y2505" t="s">
        <v>15615</v>
      </c>
    </row>
    <row r="2506" spans="1:25" x14ac:dyDescent="0.25">
      <c r="A2506">
        <v>2505</v>
      </c>
      <c r="B2506" t="s">
        <v>1835</v>
      </c>
      <c r="C2506">
        <v>2711</v>
      </c>
      <c r="D2506" t="str">
        <f>VLOOKUP($C2506,Hosts!$A:$O,10,0)</f>
        <v>New York</v>
      </c>
      <c r="E2506" s="67">
        <f>INDEX(Hosts!$A:$O,MATCH(Places!$C2506,Hosts!$A:$A,0),MATCH(Places!E$1,Hosts!$1:$1,0))</f>
        <v>1</v>
      </c>
      <c r="F2506" s="67">
        <f>INDEX(Hosts!$A:$O,MATCH(Places!$C2506,Hosts!$A:$A,0),MATCH(Places!F$1,Hosts!$1:$1,0))</f>
        <v>0.8</v>
      </c>
      <c r="G2506" s="67" t="str">
        <f>INDEX(Hosts!$A:$O,MATCH(Places!$C2506,Hosts!$A:$A,0),MATCH(Places!G$1,Hosts!$1:$1,0))</f>
        <v>Yes</v>
      </c>
      <c r="H2506">
        <v>7</v>
      </c>
      <c r="I2506" t="str">
        <f>VLOOKUP($H2506,Neighborhoods!$A:$C,2,0)</f>
        <v>Brooklyn</v>
      </c>
      <c r="J2506" t="str">
        <f>VLOOKUP($H2506,Neighborhoods!$A:$C,3,0)</f>
        <v>Bedford-Stuyvesant</v>
      </c>
      <c r="K2506" t="s">
        <v>11822</v>
      </c>
      <c r="L2506" t="str">
        <f t="shared" si="156"/>
        <v>No</v>
      </c>
      <c r="M2506">
        <v>2</v>
      </c>
      <c r="N2506" t="str" cm="1">
        <f t="array" ref="N2506">_xlfn.IFS(M2506&lt;=2,"Small",M2506&lt;=5,"Medium",M2506&gt;5,"Large")</f>
        <v>Small</v>
      </c>
      <c r="O2506" s="50">
        <v>125</v>
      </c>
      <c r="P2506" s="67">
        <f t="shared" si="157"/>
        <v>0.03</v>
      </c>
      <c r="Q2506" s="52">
        <v>4.93</v>
      </c>
      <c r="R2506" s="52" t="str" cm="1">
        <f t="array" ref="R2506">_xlfn.IFS(ROUND(Q2506,0)=5,"Excellent",ROUND(Q2506,0)=4,"Good",ROUND(Q2506,0)=3,"Ok",ROUND(Q2506,0)&lt;3,"Bad")</f>
        <v>Excellent</v>
      </c>
      <c r="S2506">
        <v>14</v>
      </c>
      <c r="T2506" t="str">
        <f t="shared" si="158"/>
        <v>No</v>
      </c>
      <c r="U2506" s="65">
        <v>43355</v>
      </c>
      <c r="V2506" s="65">
        <v>43929</v>
      </c>
      <c r="W2506">
        <v>44</v>
      </c>
      <c r="X2506" t="str">
        <f t="shared" si="159"/>
        <v>Active</v>
      </c>
      <c r="Y2506" t="s">
        <v>15615</v>
      </c>
    </row>
    <row r="2507" spans="1:25" x14ac:dyDescent="0.25">
      <c r="A2507">
        <v>2506</v>
      </c>
      <c r="B2507" t="s">
        <v>1836</v>
      </c>
      <c r="C2507">
        <v>3138</v>
      </c>
      <c r="D2507" t="str">
        <f>VLOOKUP($C2507,Hosts!$A:$O,10,0)</f>
        <v>New York</v>
      </c>
      <c r="E2507" s="67">
        <f>INDEX(Hosts!$A:$O,MATCH(Places!$C2507,Hosts!$A:$A,0),MATCH(Places!E$1,Hosts!$1:$1,0))</f>
        <v>1</v>
      </c>
      <c r="F2507" s="67">
        <f>INDEX(Hosts!$A:$O,MATCH(Places!$C2507,Hosts!$A:$A,0),MATCH(Places!F$1,Hosts!$1:$1,0))</f>
        <v>1</v>
      </c>
      <c r="G2507" s="67" t="str">
        <f>INDEX(Hosts!$A:$O,MATCH(Places!$C2507,Hosts!$A:$A,0),MATCH(Places!G$1,Hosts!$1:$1,0))</f>
        <v>Yes</v>
      </c>
      <c r="H2507">
        <v>19</v>
      </c>
      <c r="I2507" t="str">
        <f>VLOOKUP($H2507,Neighborhoods!$A:$C,2,0)</f>
        <v>Manhattan</v>
      </c>
      <c r="J2507" t="str">
        <f>VLOOKUP($H2507,Neighborhoods!$A:$C,3,0)</f>
        <v>Upper East Side</v>
      </c>
      <c r="K2507" t="s">
        <v>11822</v>
      </c>
      <c r="L2507" t="str">
        <f t="shared" si="156"/>
        <v>No</v>
      </c>
      <c r="M2507">
        <v>3</v>
      </c>
      <c r="N2507" t="str" cm="1">
        <f t="array" ref="N2507">_xlfn.IFS(M2507&lt;=2,"Small",M2507&lt;=5,"Medium",M2507&gt;5,"Large")</f>
        <v>Medium</v>
      </c>
      <c r="O2507" s="50">
        <v>99</v>
      </c>
      <c r="P2507" s="67">
        <f t="shared" si="157"/>
        <v>0.03</v>
      </c>
      <c r="Q2507" s="52">
        <v>5</v>
      </c>
      <c r="R2507" s="52" t="str" cm="1">
        <f t="array" ref="R2507">_xlfn.IFS(ROUND(Q2507,0)=5,"Excellent",ROUND(Q2507,0)=4,"Good",ROUND(Q2507,0)=3,"Ok",ROUND(Q2507,0)&lt;3,"Bad")</f>
        <v>Excellent</v>
      </c>
      <c r="S2507">
        <v>31</v>
      </c>
      <c r="T2507" t="str">
        <f t="shared" si="158"/>
        <v>No</v>
      </c>
      <c r="U2507" s="65">
        <v>43134</v>
      </c>
      <c r="V2507" s="65">
        <v>44043</v>
      </c>
      <c r="W2507">
        <v>0</v>
      </c>
      <c r="X2507" t="str">
        <f t="shared" si="159"/>
        <v>Inactive</v>
      </c>
      <c r="Y2507" t="s">
        <v>15616</v>
      </c>
    </row>
    <row r="2508" spans="1:25" x14ac:dyDescent="0.25">
      <c r="A2508">
        <v>2507</v>
      </c>
      <c r="B2508" t="s">
        <v>14920</v>
      </c>
      <c r="C2508">
        <v>709</v>
      </c>
      <c r="D2508" t="str">
        <f>VLOOKUP($C2508,Hosts!$A:$O,10,0)</f>
        <v>New York</v>
      </c>
      <c r="E2508" s="67">
        <f>INDEX(Hosts!$A:$O,MATCH(Places!$C2508,Hosts!$A:$A,0),MATCH(Places!E$1,Hosts!$1:$1,0))</f>
        <v>1</v>
      </c>
      <c r="F2508" s="67">
        <f>INDEX(Hosts!$A:$O,MATCH(Places!$C2508,Hosts!$A:$A,0),MATCH(Places!F$1,Hosts!$1:$1,0))</f>
        <v>1</v>
      </c>
      <c r="G2508" s="67" t="str">
        <f>INDEX(Hosts!$A:$O,MATCH(Places!$C2508,Hosts!$A:$A,0),MATCH(Places!G$1,Hosts!$1:$1,0))</f>
        <v>No</v>
      </c>
      <c r="H2508">
        <v>11</v>
      </c>
      <c r="I2508" t="str">
        <f>VLOOKUP($H2508,Neighborhoods!$A:$C,2,0)</f>
        <v>Brooklyn</v>
      </c>
      <c r="J2508" t="str">
        <f>VLOOKUP($H2508,Neighborhoods!$A:$C,3,0)</f>
        <v>Greenpoint</v>
      </c>
      <c r="K2508" t="s">
        <v>1</v>
      </c>
      <c r="L2508" t="str">
        <f t="shared" si="156"/>
        <v>Yes</v>
      </c>
      <c r="M2508">
        <v>2</v>
      </c>
      <c r="N2508" t="str" cm="1">
        <f t="array" ref="N2508">_xlfn.IFS(M2508&lt;=2,"Small",M2508&lt;=5,"Medium",M2508&gt;5,"Large")</f>
        <v>Small</v>
      </c>
      <c r="O2508" s="50">
        <v>58</v>
      </c>
      <c r="P2508" s="67">
        <f t="shared" si="157"/>
        <v>0.03</v>
      </c>
      <c r="Q2508" s="52">
        <v>4.87</v>
      </c>
      <c r="R2508" s="52" t="str" cm="1">
        <f t="array" ref="R2508">_xlfn.IFS(ROUND(Q2508,0)=5,"Excellent",ROUND(Q2508,0)=4,"Good",ROUND(Q2508,0)=3,"Ok",ROUND(Q2508,0)&lt;3,"Bad")</f>
        <v>Excellent</v>
      </c>
      <c r="S2508">
        <v>195</v>
      </c>
      <c r="T2508" t="str">
        <f t="shared" si="158"/>
        <v>Yes</v>
      </c>
      <c r="U2508" s="65">
        <v>42761</v>
      </c>
      <c r="V2508" s="65">
        <v>43921</v>
      </c>
      <c r="W2508">
        <v>117</v>
      </c>
      <c r="X2508" t="str">
        <f t="shared" si="159"/>
        <v>Active</v>
      </c>
      <c r="Y2508" t="s">
        <v>15616</v>
      </c>
    </row>
    <row r="2509" spans="1:25" x14ac:dyDescent="0.25">
      <c r="A2509">
        <v>2508</v>
      </c>
      <c r="B2509" t="s">
        <v>1837</v>
      </c>
      <c r="C2509">
        <v>775</v>
      </c>
      <c r="D2509" t="str">
        <f>VLOOKUP($C2509,Hosts!$A:$O,10,0)</f>
        <v>New York</v>
      </c>
      <c r="E2509" s="67">
        <f>INDEX(Hosts!$A:$O,MATCH(Places!$C2509,Hosts!$A:$A,0),MATCH(Places!E$1,Hosts!$1:$1,0))</f>
        <v>1</v>
      </c>
      <c r="F2509" s="67">
        <f>INDEX(Hosts!$A:$O,MATCH(Places!$C2509,Hosts!$A:$A,0),MATCH(Places!F$1,Hosts!$1:$1,0))</f>
        <v>0.95</v>
      </c>
      <c r="G2509" s="67" t="str">
        <f>INDEX(Hosts!$A:$O,MATCH(Places!$C2509,Hosts!$A:$A,0),MATCH(Places!G$1,Hosts!$1:$1,0))</f>
        <v>No</v>
      </c>
      <c r="H2509">
        <v>16</v>
      </c>
      <c r="I2509" t="str">
        <f>VLOOKUP($H2509,Neighborhoods!$A:$C,2,0)</f>
        <v>Manhattan</v>
      </c>
      <c r="J2509" t="str">
        <f>VLOOKUP($H2509,Neighborhoods!$A:$C,3,0)</f>
        <v>Harlem</v>
      </c>
      <c r="K2509" t="s">
        <v>1</v>
      </c>
      <c r="L2509" t="str">
        <f t="shared" si="156"/>
        <v>Yes</v>
      </c>
      <c r="M2509">
        <v>2</v>
      </c>
      <c r="N2509" t="str" cm="1">
        <f t="array" ref="N2509">_xlfn.IFS(M2509&lt;=2,"Small",M2509&lt;=5,"Medium",M2509&gt;5,"Large")</f>
        <v>Small</v>
      </c>
      <c r="O2509" s="50">
        <v>125</v>
      </c>
      <c r="P2509" s="67">
        <f t="shared" si="157"/>
        <v>0.03</v>
      </c>
      <c r="Q2509" s="52">
        <v>4.9400000000000004</v>
      </c>
      <c r="R2509" s="52" t="str" cm="1">
        <f t="array" ref="R2509">_xlfn.IFS(ROUND(Q2509,0)=5,"Excellent",ROUND(Q2509,0)=4,"Good",ROUND(Q2509,0)=3,"Ok",ROUND(Q2509,0)&lt;3,"Bad")</f>
        <v>Excellent</v>
      </c>
      <c r="S2509">
        <v>72</v>
      </c>
      <c r="T2509" t="str">
        <f t="shared" si="158"/>
        <v>No</v>
      </c>
      <c r="U2509" s="65">
        <v>42771</v>
      </c>
      <c r="V2509" s="65">
        <v>43855</v>
      </c>
      <c r="W2509">
        <v>344</v>
      </c>
      <c r="X2509" t="str">
        <f t="shared" si="159"/>
        <v>Active</v>
      </c>
      <c r="Y2509" t="s">
        <v>15616</v>
      </c>
    </row>
    <row r="2510" spans="1:25" x14ac:dyDescent="0.25">
      <c r="A2510">
        <v>2509</v>
      </c>
      <c r="B2510" t="s">
        <v>14832</v>
      </c>
      <c r="C2510">
        <v>1514</v>
      </c>
      <c r="D2510" t="str">
        <f>VLOOKUP($C2510,Hosts!$A:$O,10,0)</f>
        <v>New York</v>
      </c>
      <c r="E2510" s="67">
        <f>INDEX(Hosts!$A:$O,MATCH(Places!$C2510,Hosts!$A:$A,0),MATCH(Places!E$1,Hosts!$1:$1,0))</f>
        <v>1</v>
      </c>
      <c r="F2510" s="67">
        <f>INDEX(Hosts!$A:$O,MATCH(Places!$C2510,Hosts!$A:$A,0),MATCH(Places!F$1,Hosts!$1:$1,0))</f>
        <v>0.83</v>
      </c>
      <c r="G2510" s="67" t="str">
        <f>INDEX(Hosts!$A:$O,MATCH(Places!$C2510,Hosts!$A:$A,0),MATCH(Places!G$1,Hosts!$1:$1,0))</f>
        <v>No</v>
      </c>
      <c r="H2510">
        <v>7</v>
      </c>
      <c r="I2510" t="str">
        <f>VLOOKUP($H2510,Neighborhoods!$A:$C,2,0)</f>
        <v>Brooklyn</v>
      </c>
      <c r="J2510" t="str">
        <f>VLOOKUP($H2510,Neighborhoods!$A:$C,3,0)</f>
        <v>Bedford-Stuyvesant</v>
      </c>
      <c r="K2510" t="s">
        <v>11822</v>
      </c>
      <c r="L2510" t="str">
        <f t="shared" si="156"/>
        <v>No</v>
      </c>
      <c r="M2510">
        <v>4</v>
      </c>
      <c r="N2510" t="str" cm="1">
        <f t="array" ref="N2510">_xlfn.IFS(M2510&lt;=2,"Small",M2510&lt;=5,"Medium",M2510&gt;5,"Large")</f>
        <v>Medium</v>
      </c>
      <c r="O2510" s="50">
        <v>150</v>
      </c>
      <c r="P2510" s="67">
        <f t="shared" si="157"/>
        <v>0.03</v>
      </c>
      <c r="Q2510" s="52">
        <v>4.95</v>
      </c>
      <c r="R2510" s="52" t="str" cm="1">
        <f t="array" ref="R2510">_xlfn.IFS(ROUND(Q2510,0)=5,"Excellent",ROUND(Q2510,0)=4,"Good",ROUND(Q2510,0)=3,"Ok",ROUND(Q2510,0)&lt;3,"Bad")</f>
        <v>Excellent</v>
      </c>
      <c r="S2510">
        <v>20</v>
      </c>
      <c r="T2510" t="str">
        <f t="shared" si="158"/>
        <v>No</v>
      </c>
      <c r="U2510" s="65">
        <v>42835</v>
      </c>
      <c r="V2510" s="65">
        <v>44053</v>
      </c>
      <c r="W2510">
        <v>15</v>
      </c>
      <c r="X2510" t="str">
        <f t="shared" si="159"/>
        <v>Active</v>
      </c>
      <c r="Y2510" t="s">
        <v>15615</v>
      </c>
    </row>
    <row r="2511" spans="1:25" x14ac:dyDescent="0.25">
      <c r="A2511">
        <v>2510</v>
      </c>
      <c r="B2511" t="s">
        <v>14039</v>
      </c>
      <c r="C2511">
        <v>1496</v>
      </c>
      <c r="D2511" t="str">
        <f>VLOOKUP($C2511,Hosts!$A:$O,10,0)</f>
        <v>New York</v>
      </c>
      <c r="E2511" s="67">
        <f>INDEX(Hosts!$A:$O,MATCH(Places!$C2511,Hosts!$A:$A,0),MATCH(Places!E$1,Hosts!$1:$1,0))</f>
        <v>0.81</v>
      </c>
      <c r="F2511" s="67">
        <f>INDEX(Hosts!$A:$O,MATCH(Places!$C2511,Hosts!$A:$A,0),MATCH(Places!F$1,Hosts!$1:$1,0))</f>
        <v>0.85</v>
      </c>
      <c r="G2511" s="67" t="str">
        <f>INDEX(Hosts!$A:$O,MATCH(Places!$C2511,Hosts!$A:$A,0),MATCH(Places!G$1,Hosts!$1:$1,0))</f>
        <v>No</v>
      </c>
      <c r="H2511">
        <v>20</v>
      </c>
      <c r="I2511" t="str">
        <f>VLOOKUP($H2511,Neighborhoods!$A:$C,2,0)</f>
        <v>Manhattan</v>
      </c>
      <c r="J2511" t="str">
        <f>VLOOKUP($H2511,Neighborhoods!$A:$C,3,0)</f>
        <v>Upper West Side</v>
      </c>
      <c r="K2511" t="s">
        <v>1</v>
      </c>
      <c r="L2511" t="str">
        <f t="shared" si="156"/>
        <v>Yes</v>
      </c>
      <c r="M2511">
        <v>1</v>
      </c>
      <c r="N2511" t="str" cm="1">
        <f t="array" ref="N2511">_xlfn.IFS(M2511&lt;=2,"Small",M2511&lt;=5,"Medium",M2511&gt;5,"Large")</f>
        <v>Small</v>
      </c>
      <c r="O2511" s="50">
        <v>38</v>
      </c>
      <c r="P2511" s="67">
        <f t="shared" si="157"/>
        <v>0.03</v>
      </c>
      <c r="Q2511" s="52">
        <v>4.5</v>
      </c>
      <c r="R2511" s="52" t="str" cm="1">
        <f t="array" ref="R2511">_xlfn.IFS(ROUND(Q2511,0)=5,"Excellent",ROUND(Q2511,0)=4,"Good",ROUND(Q2511,0)=3,"Ok",ROUND(Q2511,0)&lt;3,"Bad")</f>
        <v>Excellent</v>
      </c>
      <c r="S2511">
        <v>6</v>
      </c>
      <c r="T2511" t="str">
        <f t="shared" si="158"/>
        <v>No</v>
      </c>
      <c r="U2511" s="65">
        <v>42833</v>
      </c>
      <c r="V2511" s="65">
        <v>43739</v>
      </c>
      <c r="W2511">
        <v>363</v>
      </c>
      <c r="X2511" t="str">
        <f t="shared" si="159"/>
        <v>Active</v>
      </c>
      <c r="Y2511" t="s">
        <v>15615</v>
      </c>
    </row>
    <row r="2512" spans="1:25" x14ac:dyDescent="0.25">
      <c r="A2512">
        <v>2511</v>
      </c>
      <c r="B2512" t="s">
        <v>13797</v>
      </c>
      <c r="C2512">
        <v>1766</v>
      </c>
      <c r="D2512" t="str">
        <f>VLOOKUP($C2512,Hosts!$A:$O,10,0)</f>
        <v>New York</v>
      </c>
      <c r="E2512" s="67">
        <f>INDEX(Hosts!$A:$O,MATCH(Places!$C2512,Hosts!$A:$A,0),MATCH(Places!E$1,Hosts!$1:$1,0))</f>
        <v>1</v>
      </c>
      <c r="F2512" s="67">
        <f>INDEX(Hosts!$A:$O,MATCH(Places!$C2512,Hosts!$A:$A,0),MATCH(Places!F$1,Hosts!$1:$1,0))</f>
        <v>0.63</v>
      </c>
      <c r="G2512" s="67" t="str">
        <f>INDEX(Hosts!$A:$O,MATCH(Places!$C2512,Hosts!$A:$A,0),MATCH(Places!G$1,Hosts!$1:$1,0))</f>
        <v>No</v>
      </c>
      <c r="H2512">
        <v>12</v>
      </c>
      <c r="I2512" t="str">
        <f>VLOOKUP($H2512,Neighborhoods!$A:$C,2,0)</f>
        <v>Brooklyn</v>
      </c>
      <c r="J2512" t="str">
        <f>VLOOKUP($H2512,Neighborhoods!$A:$C,3,0)</f>
        <v>Williamsburg</v>
      </c>
      <c r="K2512" t="s">
        <v>1</v>
      </c>
      <c r="L2512" t="str">
        <f t="shared" si="156"/>
        <v>Yes</v>
      </c>
      <c r="M2512">
        <v>1</v>
      </c>
      <c r="N2512" t="str" cm="1">
        <f t="array" ref="N2512">_xlfn.IFS(M2512&lt;=2,"Small",M2512&lt;=5,"Medium",M2512&gt;5,"Large")</f>
        <v>Small</v>
      </c>
      <c r="O2512" s="50">
        <v>100</v>
      </c>
      <c r="P2512" s="67">
        <f t="shared" si="157"/>
        <v>0.03</v>
      </c>
      <c r="Q2512" s="52">
        <v>5</v>
      </c>
      <c r="R2512" s="52" t="str" cm="1">
        <f t="array" ref="R2512">_xlfn.IFS(ROUND(Q2512,0)=5,"Excellent",ROUND(Q2512,0)=4,"Good",ROUND(Q2512,0)=3,"Ok",ROUND(Q2512,0)&lt;3,"Bad")</f>
        <v>Excellent</v>
      </c>
      <c r="S2512">
        <v>15</v>
      </c>
      <c r="T2512" t="str">
        <f t="shared" si="158"/>
        <v>No</v>
      </c>
      <c r="U2512" s="65">
        <v>42904</v>
      </c>
      <c r="V2512" s="65">
        <v>43990</v>
      </c>
      <c r="W2512">
        <v>271</v>
      </c>
      <c r="X2512" t="str">
        <f t="shared" si="159"/>
        <v>Active</v>
      </c>
      <c r="Y2512" t="s">
        <v>15615</v>
      </c>
    </row>
    <row r="2513" spans="1:25" x14ac:dyDescent="0.25">
      <c r="A2513">
        <v>2512</v>
      </c>
      <c r="B2513" t="s">
        <v>13191</v>
      </c>
      <c r="C2513">
        <v>1657</v>
      </c>
      <c r="D2513" t="str">
        <f>VLOOKUP($C2513,Hosts!$A:$O,10,0)</f>
        <v>New York</v>
      </c>
      <c r="E2513" s="67">
        <f>INDEX(Hosts!$A:$O,MATCH(Places!$C2513,Hosts!$A:$A,0),MATCH(Places!E$1,Hosts!$1:$1,0))</f>
        <v>1</v>
      </c>
      <c r="F2513" s="67">
        <f>INDEX(Hosts!$A:$O,MATCH(Places!$C2513,Hosts!$A:$A,0),MATCH(Places!F$1,Hosts!$1:$1,0))</f>
        <v>0.82</v>
      </c>
      <c r="G2513" s="67" t="str">
        <f>INDEX(Hosts!$A:$O,MATCH(Places!$C2513,Hosts!$A:$A,0),MATCH(Places!G$1,Hosts!$1:$1,0))</f>
        <v>Yes</v>
      </c>
      <c r="H2513">
        <v>30</v>
      </c>
      <c r="I2513" t="str">
        <f>VLOOKUP($H2513,Neighborhoods!$A:$C,2,0)</f>
        <v>Staten Island</v>
      </c>
      <c r="J2513" t="str">
        <f>VLOOKUP($H2513,Neighborhoods!$A:$C,3,0)</f>
        <v>Tompkinsville</v>
      </c>
      <c r="K2513" t="s">
        <v>1</v>
      </c>
      <c r="L2513" t="str">
        <f t="shared" si="156"/>
        <v>Yes</v>
      </c>
      <c r="M2513">
        <v>2</v>
      </c>
      <c r="N2513" t="str" cm="1">
        <f t="array" ref="N2513">_xlfn.IFS(M2513&lt;=2,"Small",M2513&lt;=5,"Medium",M2513&gt;5,"Large")</f>
        <v>Small</v>
      </c>
      <c r="O2513" s="50">
        <v>48</v>
      </c>
      <c r="P2513" s="67">
        <f t="shared" si="157"/>
        <v>0.03</v>
      </c>
      <c r="Q2513" s="52">
        <v>4.93</v>
      </c>
      <c r="R2513" s="52" t="str" cm="1">
        <f t="array" ref="R2513">_xlfn.IFS(ROUND(Q2513,0)=5,"Excellent",ROUND(Q2513,0)=4,"Good",ROUND(Q2513,0)=3,"Ok",ROUND(Q2513,0)&lt;3,"Bad")</f>
        <v>Excellent</v>
      </c>
      <c r="S2513">
        <v>15</v>
      </c>
      <c r="T2513" t="str">
        <f t="shared" si="158"/>
        <v>No</v>
      </c>
      <c r="U2513" s="65">
        <v>42785</v>
      </c>
      <c r="V2513" s="65">
        <v>44045</v>
      </c>
      <c r="W2513">
        <v>73</v>
      </c>
      <c r="X2513" t="str">
        <f t="shared" si="159"/>
        <v>Active</v>
      </c>
      <c r="Y2513" t="s">
        <v>15615</v>
      </c>
    </row>
    <row r="2514" spans="1:25" x14ac:dyDescent="0.25">
      <c r="A2514">
        <v>2513</v>
      </c>
      <c r="B2514" t="s">
        <v>1838</v>
      </c>
      <c r="C2514">
        <v>3141</v>
      </c>
      <c r="D2514" t="str">
        <f>VLOOKUP($C2514,Hosts!$A:$O,10,0)</f>
        <v>New York</v>
      </c>
      <c r="E2514" s="67">
        <f>INDEX(Hosts!$A:$O,MATCH(Places!$C2514,Hosts!$A:$A,0),MATCH(Places!E$1,Hosts!$1:$1,0))</f>
        <v>0.97</v>
      </c>
      <c r="F2514" s="67">
        <f>INDEX(Hosts!$A:$O,MATCH(Places!$C2514,Hosts!$A:$A,0),MATCH(Places!F$1,Hosts!$1:$1,0))</f>
        <v>1</v>
      </c>
      <c r="G2514" s="67" t="str">
        <f>INDEX(Hosts!$A:$O,MATCH(Places!$C2514,Hosts!$A:$A,0),MATCH(Places!G$1,Hosts!$1:$1,0))</f>
        <v>No</v>
      </c>
      <c r="H2514">
        <v>19</v>
      </c>
      <c r="I2514" t="str">
        <f>VLOOKUP($H2514,Neighborhoods!$A:$C,2,0)</f>
        <v>Manhattan</v>
      </c>
      <c r="J2514" t="str">
        <f>VLOOKUP($H2514,Neighborhoods!$A:$C,3,0)</f>
        <v>Upper East Side</v>
      </c>
      <c r="K2514" t="s">
        <v>11822</v>
      </c>
      <c r="L2514" t="str">
        <f t="shared" si="156"/>
        <v>No</v>
      </c>
      <c r="M2514">
        <v>3</v>
      </c>
      <c r="N2514" t="str" cm="1">
        <f t="array" ref="N2514">_xlfn.IFS(M2514&lt;=2,"Small",M2514&lt;=5,"Medium",M2514&gt;5,"Large")</f>
        <v>Medium</v>
      </c>
      <c r="O2514" s="50">
        <v>131</v>
      </c>
      <c r="P2514" s="67">
        <f t="shared" si="157"/>
        <v>0.03</v>
      </c>
      <c r="Q2514" s="52">
        <v>4.43</v>
      </c>
      <c r="R2514" s="52" t="str" cm="1">
        <f t="array" ref="R2514">_xlfn.IFS(ROUND(Q2514,0)=5,"Excellent",ROUND(Q2514,0)=4,"Good",ROUND(Q2514,0)=3,"Ok",ROUND(Q2514,0)&lt;3,"Bad")</f>
        <v>Good</v>
      </c>
      <c r="S2514">
        <v>7</v>
      </c>
      <c r="T2514" t="str">
        <f t="shared" si="158"/>
        <v>No</v>
      </c>
      <c r="U2514" s="65">
        <v>43131</v>
      </c>
      <c r="V2514" s="65">
        <v>43857</v>
      </c>
      <c r="W2514">
        <v>364</v>
      </c>
      <c r="X2514" t="str">
        <f t="shared" si="159"/>
        <v>Active</v>
      </c>
      <c r="Y2514" t="s">
        <v>15616</v>
      </c>
    </row>
    <row r="2515" spans="1:25" x14ac:dyDescent="0.25">
      <c r="A2515">
        <v>2514</v>
      </c>
      <c r="B2515" t="s">
        <v>1839</v>
      </c>
      <c r="C2515">
        <v>3141</v>
      </c>
      <c r="D2515" t="str">
        <f>VLOOKUP($C2515,Hosts!$A:$O,10,0)</f>
        <v>New York</v>
      </c>
      <c r="E2515" s="67">
        <f>INDEX(Hosts!$A:$O,MATCH(Places!$C2515,Hosts!$A:$A,0),MATCH(Places!E$1,Hosts!$1:$1,0))</f>
        <v>0.97</v>
      </c>
      <c r="F2515" s="67">
        <f>INDEX(Hosts!$A:$O,MATCH(Places!$C2515,Hosts!$A:$A,0),MATCH(Places!F$1,Hosts!$1:$1,0))</f>
        <v>1</v>
      </c>
      <c r="G2515" s="67" t="str">
        <f>INDEX(Hosts!$A:$O,MATCH(Places!$C2515,Hosts!$A:$A,0),MATCH(Places!G$1,Hosts!$1:$1,0))</f>
        <v>No</v>
      </c>
      <c r="H2515">
        <v>19</v>
      </c>
      <c r="I2515" t="str">
        <f>VLOOKUP($H2515,Neighborhoods!$A:$C,2,0)</f>
        <v>Manhattan</v>
      </c>
      <c r="J2515" t="str">
        <f>VLOOKUP($H2515,Neighborhoods!$A:$C,3,0)</f>
        <v>Upper East Side</v>
      </c>
      <c r="K2515" t="s">
        <v>11822</v>
      </c>
      <c r="L2515" t="str">
        <f t="shared" si="156"/>
        <v>No</v>
      </c>
      <c r="M2515">
        <v>5</v>
      </c>
      <c r="N2515" t="str" cm="1">
        <f t="array" ref="N2515">_xlfn.IFS(M2515&lt;=2,"Small",M2515&lt;=5,"Medium",M2515&gt;5,"Large")</f>
        <v>Medium</v>
      </c>
      <c r="O2515" s="50">
        <v>155</v>
      </c>
      <c r="P2515" s="67">
        <f t="shared" si="157"/>
        <v>0.03</v>
      </c>
      <c r="Q2515" s="52">
        <v>3.92</v>
      </c>
      <c r="R2515" s="52" t="str" cm="1">
        <f t="array" ref="R2515">_xlfn.IFS(ROUND(Q2515,0)=5,"Excellent",ROUND(Q2515,0)=4,"Good",ROUND(Q2515,0)=3,"Ok",ROUND(Q2515,0)&lt;3,"Bad")</f>
        <v>Good</v>
      </c>
      <c r="S2515">
        <v>13</v>
      </c>
      <c r="T2515" t="str">
        <f t="shared" si="158"/>
        <v>No</v>
      </c>
      <c r="U2515" s="65">
        <v>42843</v>
      </c>
      <c r="V2515" s="65">
        <v>44029</v>
      </c>
      <c r="W2515">
        <v>349</v>
      </c>
      <c r="X2515" t="str">
        <f t="shared" si="159"/>
        <v>Active</v>
      </c>
      <c r="Y2515" t="s">
        <v>15616</v>
      </c>
    </row>
    <row r="2516" spans="1:25" x14ac:dyDescent="0.25">
      <c r="A2516">
        <v>2515</v>
      </c>
      <c r="B2516" t="s">
        <v>1840</v>
      </c>
      <c r="C2516">
        <v>1108</v>
      </c>
      <c r="D2516" t="str">
        <f>VLOOKUP($C2516,Hosts!$A:$O,10,0)</f>
        <v>New York</v>
      </c>
      <c r="E2516" s="67">
        <f>INDEX(Hosts!$A:$O,MATCH(Places!$C2516,Hosts!$A:$A,0),MATCH(Places!E$1,Hosts!$1:$1,0))</f>
        <v>1</v>
      </c>
      <c r="F2516" s="67">
        <f>INDEX(Hosts!$A:$O,MATCH(Places!$C2516,Hosts!$A:$A,0),MATCH(Places!F$1,Hosts!$1:$1,0))</f>
        <v>0.83</v>
      </c>
      <c r="G2516" s="67" t="str">
        <f>INDEX(Hosts!$A:$O,MATCH(Places!$C2516,Hosts!$A:$A,0),MATCH(Places!G$1,Hosts!$1:$1,0))</f>
        <v>No</v>
      </c>
      <c r="H2516">
        <v>12</v>
      </c>
      <c r="I2516" t="str">
        <f>VLOOKUP($H2516,Neighborhoods!$A:$C,2,0)</f>
        <v>Brooklyn</v>
      </c>
      <c r="J2516" t="str">
        <f>VLOOKUP($H2516,Neighborhoods!$A:$C,3,0)</f>
        <v>Williamsburg</v>
      </c>
      <c r="K2516" t="s">
        <v>1</v>
      </c>
      <c r="L2516" t="str">
        <f t="shared" si="156"/>
        <v>Yes</v>
      </c>
      <c r="M2516">
        <v>2</v>
      </c>
      <c r="N2516" t="str" cm="1">
        <f t="array" ref="N2516">_xlfn.IFS(M2516&lt;=2,"Small",M2516&lt;=5,"Medium",M2516&gt;5,"Large")</f>
        <v>Small</v>
      </c>
      <c r="O2516" s="50">
        <v>42</v>
      </c>
      <c r="P2516" s="67">
        <f t="shared" si="157"/>
        <v>0.03</v>
      </c>
      <c r="Q2516" s="52">
        <v>5</v>
      </c>
      <c r="R2516" s="52" t="str" cm="1">
        <f t="array" ref="R2516">_xlfn.IFS(ROUND(Q2516,0)=5,"Excellent",ROUND(Q2516,0)=4,"Good",ROUND(Q2516,0)=3,"Ok",ROUND(Q2516,0)&lt;3,"Bad")</f>
        <v>Excellent</v>
      </c>
      <c r="S2516">
        <v>35</v>
      </c>
      <c r="T2516" t="str">
        <f t="shared" si="158"/>
        <v>No</v>
      </c>
      <c r="U2516" s="65">
        <v>42773</v>
      </c>
      <c r="V2516" s="65">
        <v>43825</v>
      </c>
      <c r="W2516">
        <v>0</v>
      </c>
      <c r="X2516" t="str">
        <f t="shared" si="159"/>
        <v>Inactive</v>
      </c>
      <c r="Y2516" t="s">
        <v>15615</v>
      </c>
    </row>
    <row r="2517" spans="1:25" x14ac:dyDescent="0.25">
      <c r="A2517">
        <v>2516</v>
      </c>
      <c r="B2517" t="s">
        <v>1841</v>
      </c>
      <c r="C2517">
        <v>3142</v>
      </c>
      <c r="D2517" t="str">
        <f>VLOOKUP($C2517,Hosts!$A:$O,10,0)</f>
        <v>New York</v>
      </c>
      <c r="E2517" s="67">
        <f>INDEX(Hosts!$A:$O,MATCH(Places!$C2517,Hosts!$A:$A,0),MATCH(Places!E$1,Hosts!$1:$1,0))</f>
        <v>1</v>
      </c>
      <c r="F2517" s="67">
        <f>INDEX(Hosts!$A:$O,MATCH(Places!$C2517,Hosts!$A:$A,0),MATCH(Places!F$1,Hosts!$1:$1,0))</f>
        <v>0.93</v>
      </c>
      <c r="G2517" s="67" t="str">
        <f>INDEX(Hosts!$A:$O,MATCH(Places!$C2517,Hosts!$A:$A,0),MATCH(Places!G$1,Hosts!$1:$1,0))</f>
        <v>No</v>
      </c>
      <c r="H2517">
        <v>11</v>
      </c>
      <c r="I2517" t="str">
        <f>VLOOKUP($H2517,Neighborhoods!$A:$C,2,0)</f>
        <v>Brooklyn</v>
      </c>
      <c r="J2517" t="str">
        <f>VLOOKUP($H2517,Neighborhoods!$A:$C,3,0)</f>
        <v>Greenpoint</v>
      </c>
      <c r="K2517" t="s">
        <v>1</v>
      </c>
      <c r="L2517" t="str">
        <f t="shared" si="156"/>
        <v>Yes</v>
      </c>
      <c r="M2517">
        <v>2</v>
      </c>
      <c r="N2517" t="str" cm="1">
        <f t="array" ref="N2517">_xlfn.IFS(M2517&lt;=2,"Small",M2517&lt;=5,"Medium",M2517&gt;5,"Large")</f>
        <v>Small</v>
      </c>
      <c r="O2517" s="50">
        <v>64</v>
      </c>
      <c r="P2517" s="67">
        <f t="shared" si="157"/>
        <v>0.03</v>
      </c>
      <c r="Q2517" s="52">
        <v>4.84</v>
      </c>
      <c r="R2517" s="52" t="str" cm="1">
        <f t="array" ref="R2517">_xlfn.IFS(ROUND(Q2517,0)=5,"Excellent",ROUND(Q2517,0)=4,"Good",ROUND(Q2517,0)=3,"Ok",ROUND(Q2517,0)&lt;3,"Bad")</f>
        <v>Excellent</v>
      </c>
      <c r="S2517">
        <v>75</v>
      </c>
      <c r="T2517" t="str">
        <f t="shared" si="158"/>
        <v>No</v>
      </c>
      <c r="U2517" s="65">
        <v>42798</v>
      </c>
      <c r="V2517" s="65">
        <v>43879</v>
      </c>
      <c r="W2517">
        <v>38</v>
      </c>
      <c r="X2517" t="str">
        <f t="shared" si="159"/>
        <v>Active</v>
      </c>
      <c r="Y2517" t="s">
        <v>15616</v>
      </c>
    </row>
    <row r="2518" spans="1:25" x14ac:dyDescent="0.25">
      <c r="A2518">
        <v>2517</v>
      </c>
      <c r="B2518" t="s">
        <v>1842</v>
      </c>
      <c r="C2518">
        <v>1328</v>
      </c>
      <c r="D2518" t="str">
        <f>VLOOKUP($C2518,Hosts!$A:$O,10,0)</f>
        <v>New York</v>
      </c>
      <c r="E2518" s="67">
        <f>INDEX(Hosts!$A:$O,MATCH(Places!$C2518,Hosts!$A:$A,0),MATCH(Places!E$1,Hosts!$1:$1,0))</f>
        <v>0.56000000000000005</v>
      </c>
      <c r="F2518" s="67">
        <f>INDEX(Hosts!$A:$O,MATCH(Places!$C2518,Hosts!$A:$A,0),MATCH(Places!F$1,Hosts!$1:$1,0))</f>
        <v>0.99</v>
      </c>
      <c r="G2518" s="67" t="str">
        <f>INDEX(Hosts!$A:$O,MATCH(Places!$C2518,Hosts!$A:$A,0),MATCH(Places!G$1,Hosts!$1:$1,0))</f>
        <v>No</v>
      </c>
      <c r="H2518">
        <v>16</v>
      </c>
      <c r="I2518" t="str">
        <f>VLOOKUP($H2518,Neighborhoods!$A:$C,2,0)</f>
        <v>Manhattan</v>
      </c>
      <c r="J2518" t="str">
        <f>VLOOKUP($H2518,Neighborhoods!$A:$C,3,0)</f>
        <v>Harlem</v>
      </c>
      <c r="K2518" t="s">
        <v>1</v>
      </c>
      <c r="L2518" t="str">
        <f t="shared" si="156"/>
        <v>Yes</v>
      </c>
      <c r="M2518">
        <v>3</v>
      </c>
      <c r="N2518" t="str" cm="1">
        <f t="array" ref="N2518">_xlfn.IFS(M2518&lt;=2,"Small",M2518&lt;=5,"Medium",M2518&gt;5,"Large")</f>
        <v>Medium</v>
      </c>
      <c r="O2518" s="50">
        <v>120</v>
      </c>
      <c r="P2518" s="67">
        <f t="shared" si="157"/>
        <v>0.03</v>
      </c>
      <c r="Q2518" s="52">
        <v>4.5599999999999996</v>
      </c>
      <c r="R2518" s="52" t="str" cm="1">
        <f t="array" ref="R2518">_xlfn.IFS(ROUND(Q2518,0)=5,"Excellent",ROUND(Q2518,0)=4,"Good",ROUND(Q2518,0)=3,"Ok",ROUND(Q2518,0)&lt;3,"Bad")</f>
        <v>Excellent</v>
      </c>
      <c r="S2518">
        <v>125</v>
      </c>
      <c r="T2518" t="str">
        <f t="shared" si="158"/>
        <v>No</v>
      </c>
      <c r="U2518" s="65">
        <v>42929</v>
      </c>
      <c r="V2518" s="65">
        <v>43896</v>
      </c>
      <c r="W2518">
        <v>0</v>
      </c>
      <c r="X2518" t="str">
        <f t="shared" si="159"/>
        <v>Inactive</v>
      </c>
      <c r="Y2518" t="s">
        <v>15615</v>
      </c>
    </row>
    <row r="2519" spans="1:25" x14ac:dyDescent="0.25">
      <c r="A2519">
        <v>2518</v>
      </c>
      <c r="B2519" t="s">
        <v>14025</v>
      </c>
      <c r="C2519">
        <v>566</v>
      </c>
      <c r="D2519" t="str">
        <f>VLOOKUP($C2519,Hosts!$A:$O,10,0)</f>
        <v>New York</v>
      </c>
      <c r="E2519" s="67">
        <f>INDEX(Hosts!$A:$O,MATCH(Places!$C2519,Hosts!$A:$A,0),MATCH(Places!E$1,Hosts!$1:$1,0))</f>
        <v>1</v>
      </c>
      <c r="F2519" s="67">
        <f>INDEX(Hosts!$A:$O,MATCH(Places!$C2519,Hosts!$A:$A,0),MATCH(Places!F$1,Hosts!$1:$1,0))</f>
        <v>0.9</v>
      </c>
      <c r="G2519" s="67" t="str">
        <f>INDEX(Hosts!$A:$O,MATCH(Places!$C2519,Hosts!$A:$A,0),MATCH(Places!G$1,Hosts!$1:$1,0))</f>
        <v>No</v>
      </c>
      <c r="H2519">
        <v>10</v>
      </c>
      <c r="I2519" t="str">
        <f>VLOOKUP($H2519,Neighborhoods!$A:$C,2,0)</f>
        <v>Brooklyn</v>
      </c>
      <c r="J2519" t="str">
        <f>VLOOKUP($H2519,Neighborhoods!$A:$C,3,0)</f>
        <v>East Flatbush</v>
      </c>
      <c r="K2519" t="s">
        <v>1</v>
      </c>
      <c r="L2519" t="str">
        <f t="shared" si="156"/>
        <v>Yes</v>
      </c>
      <c r="M2519">
        <v>1</v>
      </c>
      <c r="N2519" t="str" cm="1">
        <f t="array" ref="N2519">_xlfn.IFS(M2519&lt;=2,"Small",M2519&lt;=5,"Medium",M2519&gt;5,"Large")</f>
        <v>Small</v>
      </c>
      <c r="O2519" s="50">
        <v>38</v>
      </c>
      <c r="P2519" s="67">
        <f t="shared" si="157"/>
        <v>0.03</v>
      </c>
      <c r="Q2519" s="52">
        <v>4.71</v>
      </c>
      <c r="R2519" s="52" t="str" cm="1">
        <f t="array" ref="R2519">_xlfn.IFS(ROUND(Q2519,0)=5,"Excellent",ROUND(Q2519,0)=4,"Good",ROUND(Q2519,0)=3,"Ok",ROUND(Q2519,0)&lt;3,"Bad")</f>
        <v>Excellent</v>
      </c>
      <c r="S2519">
        <v>14</v>
      </c>
      <c r="T2519" t="str">
        <f t="shared" si="158"/>
        <v>No</v>
      </c>
      <c r="U2519" s="65">
        <v>42793</v>
      </c>
      <c r="V2519" s="65">
        <v>43964</v>
      </c>
      <c r="W2519">
        <v>0</v>
      </c>
      <c r="X2519" t="str">
        <f t="shared" si="159"/>
        <v>Inactive</v>
      </c>
      <c r="Y2519" t="s">
        <v>15615</v>
      </c>
    </row>
    <row r="2520" spans="1:25" x14ac:dyDescent="0.25">
      <c r="A2520">
        <v>2519</v>
      </c>
      <c r="B2520" t="s">
        <v>1843</v>
      </c>
      <c r="C2520">
        <v>2420</v>
      </c>
      <c r="D2520" t="str">
        <f>VLOOKUP($C2520,Hosts!$A:$O,10,0)</f>
        <v>New York</v>
      </c>
      <c r="E2520" s="67">
        <f>INDEX(Hosts!$A:$O,MATCH(Places!$C2520,Hosts!$A:$A,0),MATCH(Places!E$1,Hosts!$1:$1,0))</f>
        <v>1</v>
      </c>
      <c r="F2520" s="67">
        <f>INDEX(Hosts!$A:$O,MATCH(Places!$C2520,Hosts!$A:$A,0),MATCH(Places!F$1,Hosts!$1:$1,0))</f>
        <v>0.99</v>
      </c>
      <c r="G2520" s="67" t="str">
        <f>INDEX(Hosts!$A:$O,MATCH(Places!$C2520,Hosts!$A:$A,0),MATCH(Places!G$1,Hosts!$1:$1,0))</f>
        <v>No</v>
      </c>
      <c r="H2520">
        <v>27</v>
      </c>
      <c r="I2520" t="str">
        <f>VLOOKUP($H2520,Neighborhoods!$A:$C,2,0)</f>
        <v>Staten Island</v>
      </c>
      <c r="J2520" t="str">
        <f>VLOOKUP($H2520,Neighborhoods!$A:$C,3,0)</f>
        <v>Arrochar</v>
      </c>
      <c r="K2520" t="s">
        <v>11822</v>
      </c>
      <c r="L2520" t="str">
        <f t="shared" si="156"/>
        <v>No</v>
      </c>
      <c r="M2520">
        <v>5</v>
      </c>
      <c r="N2520" t="str" cm="1">
        <f t="array" ref="N2520">_xlfn.IFS(M2520&lt;=2,"Small",M2520&lt;=5,"Medium",M2520&gt;5,"Large")</f>
        <v>Medium</v>
      </c>
      <c r="O2520" s="50">
        <v>84</v>
      </c>
      <c r="P2520" s="67">
        <f t="shared" si="157"/>
        <v>0.03</v>
      </c>
      <c r="Q2520" s="52">
        <v>4.9800000000000004</v>
      </c>
      <c r="R2520" s="52" t="str" cm="1">
        <f t="array" ref="R2520">_xlfn.IFS(ROUND(Q2520,0)=5,"Excellent",ROUND(Q2520,0)=4,"Good",ROUND(Q2520,0)=3,"Ok",ROUND(Q2520,0)&lt;3,"Bad")</f>
        <v>Excellent</v>
      </c>
      <c r="S2520">
        <v>59</v>
      </c>
      <c r="T2520" t="str">
        <f t="shared" si="158"/>
        <v>No</v>
      </c>
      <c r="U2520" s="65">
        <v>42832</v>
      </c>
      <c r="V2520" s="65">
        <v>44029</v>
      </c>
      <c r="W2520">
        <v>8</v>
      </c>
      <c r="X2520" t="str">
        <f t="shared" si="159"/>
        <v>Active</v>
      </c>
      <c r="Y2520" t="s">
        <v>15615</v>
      </c>
    </row>
    <row r="2521" spans="1:25" x14ac:dyDescent="0.25">
      <c r="A2521">
        <v>2520</v>
      </c>
      <c r="B2521" t="s">
        <v>1844</v>
      </c>
      <c r="C2521">
        <v>1387</v>
      </c>
      <c r="D2521" t="str">
        <f>VLOOKUP($C2521,Hosts!$A:$O,10,0)</f>
        <v>New York</v>
      </c>
      <c r="E2521" s="67">
        <f>INDEX(Hosts!$A:$O,MATCH(Places!$C2521,Hosts!$A:$A,0),MATCH(Places!E$1,Hosts!$1:$1,0))</f>
        <v>1</v>
      </c>
      <c r="F2521" s="67">
        <f>INDEX(Hosts!$A:$O,MATCH(Places!$C2521,Hosts!$A:$A,0),MATCH(Places!F$1,Hosts!$1:$1,0))</f>
        <v>1</v>
      </c>
      <c r="G2521" s="67" t="str">
        <f>INDEX(Hosts!$A:$O,MATCH(Places!$C2521,Hosts!$A:$A,0),MATCH(Places!G$1,Hosts!$1:$1,0))</f>
        <v>Yes</v>
      </c>
      <c r="H2521">
        <v>8</v>
      </c>
      <c r="I2521" t="str">
        <f>VLOOKUP($H2521,Neighborhoods!$A:$C,2,0)</f>
        <v>Brooklyn</v>
      </c>
      <c r="J2521" t="str">
        <f>VLOOKUP($H2521,Neighborhoods!$A:$C,3,0)</f>
        <v>Bushwick</v>
      </c>
      <c r="K2521" t="s">
        <v>1</v>
      </c>
      <c r="L2521" t="str">
        <f t="shared" si="156"/>
        <v>Yes</v>
      </c>
      <c r="M2521">
        <v>1</v>
      </c>
      <c r="N2521" t="str" cm="1">
        <f t="array" ref="N2521">_xlfn.IFS(M2521&lt;=2,"Small",M2521&lt;=5,"Medium",M2521&gt;5,"Large")</f>
        <v>Small</v>
      </c>
      <c r="O2521" s="50">
        <v>40</v>
      </c>
      <c r="P2521" s="67">
        <f t="shared" si="157"/>
        <v>0.03</v>
      </c>
      <c r="Q2521" s="52">
        <v>4.8899999999999997</v>
      </c>
      <c r="R2521" s="52" t="str" cm="1">
        <f t="array" ref="R2521">_xlfn.IFS(ROUND(Q2521,0)=5,"Excellent",ROUND(Q2521,0)=4,"Good",ROUND(Q2521,0)=3,"Ok",ROUND(Q2521,0)&lt;3,"Bad")</f>
        <v>Excellent</v>
      </c>
      <c r="S2521">
        <v>64</v>
      </c>
      <c r="T2521" t="str">
        <f t="shared" si="158"/>
        <v>No</v>
      </c>
      <c r="U2521" s="65">
        <v>42841</v>
      </c>
      <c r="V2521" s="65">
        <v>43736</v>
      </c>
      <c r="W2521">
        <v>0</v>
      </c>
      <c r="X2521" t="str">
        <f t="shared" si="159"/>
        <v>Inactive</v>
      </c>
      <c r="Y2521" t="s">
        <v>15615</v>
      </c>
    </row>
    <row r="2522" spans="1:25" x14ac:dyDescent="0.25">
      <c r="A2522">
        <v>2521</v>
      </c>
      <c r="B2522" t="s">
        <v>1845</v>
      </c>
      <c r="C2522">
        <v>775</v>
      </c>
      <c r="D2522" t="str">
        <f>VLOOKUP($C2522,Hosts!$A:$O,10,0)</f>
        <v>New York</v>
      </c>
      <c r="E2522" s="67">
        <f>INDEX(Hosts!$A:$O,MATCH(Places!$C2522,Hosts!$A:$A,0),MATCH(Places!E$1,Hosts!$1:$1,0))</f>
        <v>1</v>
      </c>
      <c r="F2522" s="67">
        <f>INDEX(Hosts!$A:$O,MATCH(Places!$C2522,Hosts!$A:$A,0),MATCH(Places!F$1,Hosts!$1:$1,0))</f>
        <v>0.95</v>
      </c>
      <c r="G2522" s="67" t="str">
        <f>INDEX(Hosts!$A:$O,MATCH(Places!$C2522,Hosts!$A:$A,0),MATCH(Places!G$1,Hosts!$1:$1,0))</f>
        <v>No</v>
      </c>
      <c r="H2522">
        <v>16</v>
      </c>
      <c r="I2522" t="str">
        <f>VLOOKUP($H2522,Neighborhoods!$A:$C,2,0)</f>
        <v>Manhattan</v>
      </c>
      <c r="J2522" t="str">
        <f>VLOOKUP($H2522,Neighborhoods!$A:$C,3,0)</f>
        <v>Harlem</v>
      </c>
      <c r="K2522" t="s">
        <v>1</v>
      </c>
      <c r="L2522" t="str">
        <f t="shared" si="156"/>
        <v>Yes</v>
      </c>
      <c r="M2522">
        <v>2</v>
      </c>
      <c r="N2522" t="str" cm="1">
        <f t="array" ref="N2522">_xlfn.IFS(M2522&lt;=2,"Small",M2522&lt;=5,"Medium",M2522&gt;5,"Large")</f>
        <v>Small</v>
      </c>
      <c r="O2522" s="50">
        <v>125</v>
      </c>
      <c r="P2522" s="67">
        <f t="shared" si="157"/>
        <v>0.03</v>
      </c>
      <c r="Q2522" s="52">
        <v>4.83</v>
      </c>
      <c r="R2522" s="52" t="str" cm="1">
        <f t="array" ref="R2522">_xlfn.IFS(ROUND(Q2522,0)=5,"Excellent",ROUND(Q2522,0)=4,"Good",ROUND(Q2522,0)=3,"Ok",ROUND(Q2522,0)&lt;3,"Bad")</f>
        <v>Excellent</v>
      </c>
      <c r="S2522">
        <v>35</v>
      </c>
      <c r="T2522" t="str">
        <f t="shared" si="158"/>
        <v>No</v>
      </c>
      <c r="U2522" s="65">
        <v>42808</v>
      </c>
      <c r="V2522" s="65">
        <v>43905</v>
      </c>
      <c r="W2522">
        <v>345</v>
      </c>
      <c r="X2522" t="str">
        <f t="shared" si="159"/>
        <v>Active</v>
      </c>
      <c r="Y2522" t="s">
        <v>15616</v>
      </c>
    </row>
    <row r="2523" spans="1:25" x14ac:dyDescent="0.25">
      <c r="A2523">
        <v>2522</v>
      </c>
      <c r="B2523" t="s">
        <v>1846</v>
      </c>
      <c r="C2523">
        <v>3147</v>
      </c>
      <c r="D2523" t="str">
        <f>VLOOKUP($C2523,Hosts!$A:$O,10,0)</f>
        <v>New York</v>
      </c>
      <c r="E2523" s="67">
        <f>INDEX(Hosts!$A:$O,MATCH(Places!$C2523,Hosts!$A:$A,0),MATCH(Places!E$1,Hosts!$1:$1,0))</f>
        <v>1</v>
      </c>
      <c r="F2523" s="67">
        <f>INDEX(Hosts!$A:$O,MATCH(Places!$C2523,Hosts!$A:$A,0),MATCH(Places!F$1,Hosts!$1:$1,0))</f>
        <v>1</v>
      </c>
      <c r="G2523" s="67" t="str">
        <f>INDEX(Hosts!$A:$O,MATCH(Places!$C2523,Hosts!$A:$A,0),MATCH(Places!G$1,Hosts!$1:$1,0))</f>
        <v>Yes</v>
      </c>
      <c r="H2523">
        <v>14</v>
      </c>
      <c r="I2523" t="str">
        <f>VLOOKUP($H2523,Neighborhoods!$A:$C,2,0)</f>
        <v>Manhattan</v>
      </c>
      <c r="J2523" t="str">
        <f>VLOOKUP($H2523,Neighborhoods!$A:$C,3,0)</f>
        <v>East Harlem</v>
      </c>
      <c r="K2523" t="s">
        <v>11822</v>
      </c>
      <c r="L2523" t="str">
        <f t="shared" si="156"/>
        <v>No</v>
      </c>
      <c r="M2523">
        <v>4</v>
      </c>
      <c r="N2523" t="str" cm="1">
        <f t="array" ref="N2523">_xlfn.IFS(M2523&lt;=2,"Small",M2523&lt;=5,"Medium",M2523&gt;5,"Large")</f>
        <v>Medium</v>
      </c>
      <c r="O2523" s="50">
        <v>112</v>
      </c>
      <c r="P2523" s="67">
        <f t="shared" si="157"/>
        <v>0.03</v>
      </c>
      <c r="Q2523" s="52">
        <v>4.92</v>
      </c>
      <c r="R2523" s="52" t="str" cm="1">
        <f t="array" ref="R2523">_xlfn.IFS(ROUND(Q2523,0)=5,"Excellent",ROUND(Q2523,0)=4,"Good",ROUND(Q2523,0)=3,"Ok",ROUND(Q2523,0)&lt;3,"Bad")</f>
        <v>Excellent</v>
      </c>
      <c r="S2523">
        <v>119</v>
      </c>
      <c r="T2523" t="str">
        <f t="shared" si="158"/>
        <v>Yes</v>
      </c>
      <c r="U2523" s="65">
        <v>42793</v>
      </c>
      <c r="V2523" s="65">
        <v>44046</v>
      </c>
      <c r="W2523">
        <v>163</v>
      </c>
      <c r="X2523" t="str">
        <f t="shared" si="159"/>
        <v>Active</v>
      </c>
      <c r="Y2523" t="s">
        <v>15616</v>
      </c>
    </row>
    <row r="2524" spans="1:25" x14ac:dyDescent="0.25">
      <c r="A2524">
        <v>2523</v>
      </c>
      <c r="B2524" t="s">
        <v>1848</v>
      </c>
      <c r="C2524">
        <v>156</v>
      </c>
      <c r="D2524" t="str">
        <f>VLOOKUP($C2524,Hosts!$A:$O,10,0)</f>
        <v>New York</v>
      </c>
      <c r="E2524" s="67">
        <f>INDEX(Hosts!$A:$O,MATCH(Places!$C2524,Hosts!$A:$A,0),MATCH(Places!E$1,Hosts!$1:$1,0))</f>
        <v>1</v>
      </c>
      <c r="F2524" s="67">
        <f>INDEX(Hosts!$A:$O,MATCH(Places!$C2524,Hosts!$A:$A,0),MATCH(Places!F$1,Hosts!$1:$1,0))</f>
        <v>0.97</v>
      </c>
      <c r="G2524" s="67" t="str">
        <f>INDEX(Hosts!$A:$O,MATCH(Places!$C2524,Hosts!$A:$A,0),MATCH(Places!G$1,Hosts!$1:$1,0))</f>
        <v>Yes</v>
      </c>
      <c r="H2524">
        <v>8</v>
      </c>
      <c r="I2524" t="str">
        <f>VLOOKUP($H2524,Neighborhoods!$A:$C,2,0)</f>
        <v>Brooklyn</v>
      </c>
      <c r="J2524" t="str">
        <f>VLOOKUP($H2524,Neighborhoods!$A:$C,3,0)</f>
        <v>Bushwick</v>
      </c>
      <c r="K2524" t="s">
        <v>1</v>
      </c>
      <c r="L2524" t="str">
        <f t="shared" si="156"/>
        <v>Yes</v>
      </c>
      <c r="M2524">
        <v>1</v>
      </c>
      <c r="N2524" t="str" cm="1">
        <f t="array" ref="N2524">_xlfn.IFS(M2524&lt;=2,"Small",M2524&lt;=5,"Medium",M2524&gt;5,"Large")</f>
        <v>Small</v>
      </c>
      <c r="O2524" s="50">
        <v>48</v>
      </c>
      <c r="P2524" s="67">
        <f t="shared" si="157"/>
        <v>0.03</v>
      </c>
      <c r="Q2524" s="52">
        <v>4.96</v>
      </c>
      <c r="R2524" s="52" t="str" cm="1">
        <f t="array" ref="R2524">_xlfn.IFS(ROUND(Q2524,0)=5,"Excellent",ROUND(Q2524,0)=4,"Good",ROUND(Q2524,0)=3,"Ok",ROUND(Q2524,0)&lt;3,"Bad")</f>
        <v>Excellent</v>
      </c>
      <c r="S2524">
        <v>120</v>
      </c>
      <c r="T2524" t="str">
        <f t="shared" si="158"/>
        <v>Yes</v>
      </c>
      <c r="U2524" s="65">
        <v>42781</v>
      </c>
      <c r="V2524" s="65">
        <v>43950</v>
      </c>
      <c r="W2524">
        <v>365</v>
      </c>
      <c r="X2524" t="str">
        <f t="shared" si="159"/>
        <v>Active</v>
      </c>
      <c r="Y2524" t="s">
        <v>15615</v>
      </c>
    </row>
    <row r="2525" spans="1:25" x14ac:dyDescent="0.25">
      <c r="A2525">
        <v>2524</v>
      </c>
      <c r="B2525" t="s">
        <v>1849</v>
      </c>
      <c r="C2525">
        <v>1576</v>
      </c>
      <c r="D2525" t="str">
        <f>VLOOKUP($C2525,Hosts!$A:$O,10,0)</f>
        <v>New York</v>
      </c>
      <c r="E2525" s="67">
        <f>INDEX(Hosts!$A:$O,MATCH(Places!$C2525,Hosts!$A:$A,0),MATCH(Places!E$1,Hosts!$1:$1,0))</f>
        <v>0.75</v>
      </c>
      <c r="F2525" s="67">
        <f>INDEX(Hosts!$A:$O,MATCH(Places!$C2525,Hosts!$A:$A,0),MATCH(Places!F$1,Hosts!$1:$1,0))</f>
        <v>0.68</v>
      </c>
      <c r="G2525" s="67" t="str">
        <f>INDEX(Hosts!$A:$O,MATCH(Places!$C2525,Hosts!$A:$A,0),MATCH(Places!G$1,Hosts!$1:$1,0))</f>
        <v>Yes</v>
      </c>
      <c r="H2525">
        <v>12</v>
      </c>
      <c r="I2525" t="str">
        <f>VLOOKUP($H2525,Neighborhoods!$A:$C,2,0)</f>
        <v>Brooklyn</v>
      </c>
      <c r="J2525" t="str">
        <f>VLOOKUP($H2525,Neighborhoods!$A:$C,3,0)</f>
        <v>Williamsburg</v>
      </c>
      <c r="K2525" t="s">
        <v>11822</v>
      </c>
      <c r="L2525" t="str">
        <f t="shared" si="156"/>
        <v>No</v>
      </c>
      <c r="M2525">
        <v>4</v>
      </c>
      <c r="N2525" t="str" cm="1">
        <f t="array" ref="N2525">_xlfn.IFS(M2525&lt;=2,"Small",M2525&lt;=5,"Medium",M2525&gt;5,"Large")</f>
        <v>Medium</v>
      </c>
      <c r="O2525" s="50">
        <v>250</v>
      </c>
      <c r="P2525" s="67">
        <f t="shared" si="157"/>
        <v>0.04</v>
      </c>
      <c r="Q2525" s="52">
        <v>4.9800000000000004</v>
      </c>
      <c r="R2525" s="52" t="str" cm="1">
        <f t="array" ref="R2525">_xlfn.IFS(ROUND(Q2525,0)=5,"Excellent",ROUND(Q2525,0)=4,"Good",ROUND(Q2525,0)=3,"Ok",ROUND(Q2525,0)&lt;3,"Bad")</f>
        <v>Excellent</v>
      </c>
      <c r="S2525">
        <v>47</v>
      </c>
      <c r="T2525" t="str">
        <f t="shared" si="158"/>
        <v>No</v>
      </c>
      <c r="U2525" s="65">
        <v>42792</v>
      </c>
      <c r="V2525" s="65">
        <v>43877</v>
      </c>
      <c r="W2525">
        <v>156</v>
      </c>
      <c r="X2525" t="str">
        <f t="shared" si="159"/>
        <v>Active</v>
      </c>
      <c r="Y2525" t="s">
        <v>15615</v>
      </c>
    </row>
    <row r="2526" spans="1:25" x14ac:dyDescent="0.25">
      <c r="A2526">
        <v>2525</v>
      </c>
      <c r="B2526" t="s">
        <v>13209</v>
      </c>
      <c r="C2526">
        <v>2916</v>
      </c>
      <c r="D2526" t="str">
        <f>VLOOKUP($C2526,Hosts!$A:$O,10,0)</f>
        <v>New York</v>
      </c>
      <c r="E2526" s="67">
        <f>INDEX(Hosts!$A:$O,MATCH(Places!$C2526,Hosts!$A:$A,0),MATCH(Places!E$1,Hosts!$1:$1,0))</f>
        <v>1</v>
      </c>
      <c r="F2526" s="67">
        <f>INDEX(Hosts!$A:$O,MATCH(Places!$C2526,Hosts!$A:$A,0),MATCH(Places!F$1,Hosts!$1:$1,0))</f>
        <v>0.67</v>
      </c>
      <c r="G2526" s="67" t="str">
        <f>INDEX(Hosts!$A:$O,MATCH(Places!$C2526,Hosts!$A:$A,0),MATCH(Places!G$1,Hosts!$1:$1,0))</f>
        <v>No</v>
      </c>
      <c r="H2526">
        <v>21</v>
      </c>
      <c r="I2526" t="str">
        <f>VLOOKUP($H2526,Neighborhoods!$A:$C,2,0)</f>
        <v>Queens</v>
      </c>
      <c r="J2526" t="str">
        <f>VLOOKUP($H2526,Neighborhoods!$A:$C,3,0)</f>
        <v>Astoria</v>
      </c>
      <c r="K2526" t="s">
        <v>1</v>
      </c>
      <c r="L2526" t="str">
        <f t="shared" si="156"/>
        <v>Yes</v>
      </c>
      <c r="M2526">
        <v>2</v>
      </c>
      <c r="N2526" t="str" cm="1">
        <f t="array" ref="N2526">_xlfn.IFS(M2526&lt;=2,"Small",M2526&lt;=5,"Medium",M2526&gt;5,"Large")</f>
        <v>Small</v>
      </c>
      <c r="O2526" s="50">
        <v>200</v>
      </c>
      <c r="P2526" s="67">
        <f t="shared" si="157"/>
        <v>0.04</v>
      </c>
      <c r="Q2526" s="52">
        <v>4.7699999999999996</v>
      </c>
      <c r="R2526" s="52" t="str" cm="1">
        <f t="array" ref="R2526">_xlfn.IFS(ROUND(Q2526,0)=5,"Excellent",ROUND(Q2526,0)=4,"Good",ROUND(Q2526,0)=3,"Ok",ROUND(Q2526,0)&lt;3,"Bad")</f>
        <v>Excellent</v>
      </c>
      <c r="S2526">
        <v>22</v>
      </c>
      <c r="T2526" t="str">
        <f t="shared" si="158"/>
        <v>No</v>
      </c>
      <c r="U2526" s="65">
        <v>42786</v>
      </c>
      <c r="V2526" s="65">
        <v>43747</v>
      </c>
      <c r="W2526">
        <v>350</v>
      </c>
      <c r="X2526" t="str">
        <f t="shared" si="159"/>
        <v>Active</v>
      </c>
      <c r="Y2526" t="s">
        <v>15615</v>
      </c>
    </row>
    <row r="2527" spans="1:25" x14ac:dyDescent="0.25">
      <c r="A2527">
        <v>2526</v>
      </c>
      <c r="B2527" t="s">
        <v>1850</v>
      </c>
      <c r="C2527">
        <v>3141</v>
      </c>
      <c r="D2527" t="str">
        <f>VLOOKUP($C2527,Hosts!$A:$O,10,0)</f>
        <v>New York</v>
      </c>
      <c r="E2527" s="67">
        <f>INDEX(Hosts!$A:$O,MATCH(Places!$C2527,Hosts!$A:$A,0),MATCH(Places!E$1,Hosts!$1:$1,0))</f>
        <v>0.97</v>
      </c>
      <c r="F2527" s="67">
        <f>INDEX(Hosts!$A:$O,MATCH(Places!$C2527,Hosts!$A:$A,0),MATCH(Places!F$1,Hosts!$1:$1,0))</f>
        <v>1</v>
      </c>
      <c r="G2527" s="67" t="str">
        <f>INDEX(Hosts!$A:$O,MATCH(Places!$C2527,Hosts!$A:$A,0),MATCH(Places!G$1,Hosts!$1:$1,0))</f>
        <v>No</v>
      </c>
      <c r="H2527">
        <v>19</v>
      </c>
      <c r="I2527" t="str">
        <f>VLOOKUP($H2527,Neighborhoods!$A:$C,2,0)</f>
        <v>Manhattan</v>
      </c>
      <c r="J2527" t="str">
        <f>VLOOKUP($H2527,Neighborhoods!$A:$C,3,0)</f>
        <v>Upper East Side</v>
      </c>
      <c r="K2527" t="s">
        <v>11822</v>
      </c>
      <c r="L2527" t="str">
        <f t="shared" si="156"/>
        <v>No</v>
      </c>
      <c r="M2527">
        <v>5</v>
      </c>
      <c r="N2527" t="str" cm="1">
        <f t="array" ref="N2527">_xlfn.IFS(M2527&lt;=2,"Small",M2527&lt;=5,"Medium",M2527&gt;5,"Large")</f>
        <v>Medium</v>
      </c>
      <c r="O2527" s="50">
        <v>155</v>
      </c>
      <c r="P2527" s="67">
        <f t="shared" si="157"/>
        <v>0.03</v>
      </c>
      <c r="Q2527" s="52">
        <v>4.46</v>
      </c>
      <c r="R2527" s="52" t="str" cm="1">
        <f t="array" ref="R2527">_xlfn.IFS(ROUND(Q2527,0)=5,"Excellent",ROUND(Q2527,0)=4,"Good",ROUND(Q2527,0)=3,"Ok",ROUND(Q2527,0)&lt;3,"Bad")</f>
        <v>Good</v>
      </c>
      <c r="S2527">
        <v>13</v>
      </c>
      <c r="T2527" t="str">
        <f t="shared" si="158"/>
        <v>No</v>
      </c>
      <c r="U2527" s="65">
        <v>43114</v>
      </c>
      <c r="V2527" s="65">
        <v>43923</v>
      </c>
      <c r="W2527">
        <v>349</v>
      </c>
      <c r="X2527" t="str">
        <f t="shared" si="159"/>
        <v>Active</v>
      </c>
      <c r="Y2527" t="s">
        <v>15616</v>
      </c>
    </row>
    <row r="2528" spans="1:25" x14ac:dyDescent="0.25">
      <c r="A2528">
        <v>2527</v>
      </c>
      <c r="B2528" t="s">
        <v>1851</v>
      </c>
      <c r="C2528">
        <v>2391</v>
      </c>
      <c r="D2528" t="str">
        <f>VLOOKUP($C2528,Hosts!$A:$O,10,0)</f>
        <v>New York</v>
      </c>
      <c r="E2528" s="67">
        <f>INDEX(Hosts!$A:$O,MATCH(Places!$C2528,Hosts!$A:$A,0),MATCH(Places!E$1,Hosts!$1:$1,0))</f>
        <v>0.89</v>
      </c>
      <c r="F2528" s="67">
        <f>INDEX(Hosts!$A:$O,MATCH(Places!$C2528,Hosts!$A:$A,0),MATCH(Places!F$1,Hosts!$1:$1,0))</f>
        <v>0.91</v>
      </c>
      <c r="G2528" s="67" t="str">
        <f>INDEX(Hosts!$A:$O,MATCH(Places!$C2528,Hosts!$A:$A,0),MATCH(Places!G$1,Hosts!$1:$1,0))</f>
        <v>No</v>
      </c>
      <c r="H2528">
        <v>9</v>
      </c>
      <c r="I2528" t="str">
        <f>VLOOKUP($H2528,Neighborhoods!$A:$C,2,0)</f>
        <v>Brooklyn</v>
      </c>
      <c r="J2528" t="str">
        <f>VLOOKUP($H2528,Neighborhoods!$A:$C,3,0)</f>
        <v>Crown Heights</v>
      </c>
      <c r="K2528" t="s">
        <v>1</v>
      </c>
      <c r="L2528" t="str">
        <f t="shared" si="156"/>
        <v>Yes</v>
      </c>
      <c r="M2528">
        <v>2</v>
      </c>
      <c r="N2528" t="str" cm="1">
        <f t="array" ref="N2528">_xlfn.IFS(M2528&lt;=2,"Small",M2528&lt;=5,"Medium",M2528&gt;5,"Large")</f>
        <v>Small</v>
      </c>
      <c r="O2528" s="50">
        <v>21</v>
      </c>
      <c r="P2528" s="67">
        <f t="shared" si="157"/>
        <v>0.03</v>
      </c>
      <c r="Q2528" s="52">
        <v>3.83</v>
      </c>
      <c r="R2528" s="52" t="str" cm="1">
        <f t="array" ref="R2528">_xlfn.IFS(ROUND(Q2528,0)=5,"Excellent",ROUND(Q2528,0)=4,"Good",ROUND(Q2528,0)=3,"Ok",ROUND(Q2528,0)&lt;3,"Bad")</f>
        <v>Good</v>
      </c>
      <c r="S2528">
        <v>18</v>
      </c>
      <c r="T2528" t="str">
        <f t="shared" si="158"/>
        <v>No</v>
      </c>
      <c r="U2528" s="65">
        <v>42802</v>
      </c>
      <c r="V2528" s="65">
        <v>43255</v>
      </c>
      <c r="W2528">
        <v>0</v>
      </c>
      <c r="X2528" t="str">
        <f t="shared" si="159"/>
        <v>Inactive</v>
      </c>
      <c r="Y2528" t="s">
        <v>15615</v>
      </c>
    </row>
    <row r="2529" spans="1:25" x14ac:dyDescent="0.25">
      <c r="A2529">
        <v>2528</v>
      </c>
      <c r="B2529" t="s">
        <v>14757</v>
      </c>
      <c r="C2529">
        <v>1299</v>
      </c>
      <c r="D2529" t="str">
        <f>VLOOKUP($C2529,Hosts!$A:$O,10,0)</f>
        <v>New York</v>
      </c>
      <c r="E2529" s="67">
        <f>INDEX(Hosts!$A:$O,MATCH(Places!$C2529,Hosts!$A:$A,0),MATCH(Places!E$1,Hosts!$1:$1,0))</f>
        <v>1</v>
      </c>
      <c r="F2529" s="67">
        <f>INDEX(Hosts!$A:$O,MATCH(Places!$C2529,Hosts!$A:$A,0),MATCH(Places!F$1,Hosts!$1:$1,0))</f>
        <v>0.79</v>
      </c>
      <c r="G2529" s="67" t="str">
        <f>INDEX(Hosts!$A:$O,MATCH(Places!$C2529,Hosts!$A:$A,0),MATCH(Places!G$1,Hosts!$1:$1,0))</f>
        <v>Yes</v>
      </c>
      <c r="H2529">
        <v>2</v>
      </c>
      <c r="I2529" t="str">
        <f>VLOOKUP($H2529,Neighborhoods!$A:$C,2,0)</f>
        <v>Bronx</v>
      </c>
      <c r="J2529" t="str">
        <f>VLOOKUP($H2529,Neighborhoods!$A:$C,3,0)</f>
        <v>Concourse</v>
      </c>
      <c r="K2529" t="s">
        <v>1</v>
      </c>
      <c r="L2529" t="str">
        <f t="shared" si="156"/>
        <v>Yes</v>
      </c>
      <c r="M2529">
        <v>2</v>
      </c>
      <c r="N2529" t="str" cm="1">
        <f t="array" ref="N2529">_xlfn.IFS(M2529&lt;=2,"Small",M2529&lt;=5,"Medium",M2529&gt;5,"Large")</f>
        <v>Small</v>
      </c>
      <c r="O2529" s="50">
        <v>60</v>
      </c>
      <c r="P2529" s="67">
        <f t="shared" si="157"/>
        <v>0.03</v>
      </c>
      <c r="Q2529" s="52">
        <v>4.8099999999999996</v>
      </c>
      <c r="R2529" s="52" t="str" cm="1">
        <f t="array" ref="R2529">_xlfn.IFS(ROUND(Q2529,0)=5,"Excellent",ROUND(Q2529,0)=4,"Good",ROUND(Q2529,0)=3,"Ok",ROUND(Q2529,0)&lt;3,"Bad")</f>
        <v>Excellent</v>
      </c>
      <c r="S2529">
        <v>16</v>
      </c>
      <c r="T2529" t="str">
        <f t="shared" si="158"/>
        <v>No</v>
      </c>
      <c r="U2529" s="65">
        <v>42871</v>
      </c>
      <c r="V2529" s="65">
        <v>44004</v>
      </c>
      <c r="W2529">
        <v>365</v>
      </c>
      <c r="X2529" t="str">
        <f t="shared" si="159"/>
        <v>Active</v>
      </c>
      <c r="Y2529" t="s">
        <v>15615</v>
      </c>
    </row>
    <row r="2530" spans="1:25" x14ac:dyDescent="0.25">
      <c r="A2530">
        <v>2529</v>
      </c>
      <c r="B2530" t="s">
        <v>1852</v>
      </c>
      <c r="C2530">
        <v>3135</v>
      </c>
      <c r="D2530" t="str">
        <f>VLOOKUP($C2530,Hosts!$A:$O,10,0)</f>
        <v>Jalisco</v>
      </c>
      <c r="E2530" s="67">
        <f>INDEX(Hosts!$A:$O,MATCH(Places!$C2530,Hosts!$A:$A,0),MATCH(Places!E$1,Hosts!$1:$1,0))</f>
        <v>1</v>
      </c>
      <c r="F2530" s="67">
        <f>INDEX(Hosts!$A:$O,MATCH(Places!$C2530,Hosts!$A:$A,0),MATCH(Places!F$1,Hosts!$1:$1,0))</f>
        <v>0.89</v>
      </c>
      <c r="G2530" s="67" t="str">
        <f>INDEX(Hosts!$A:$O,MATCH(Places!$C2530,Hosts!$A:$A,0),MATCH(Places!G$1,Hosts!$1:$1,0))</f>
        <v>No</v>
      </c>
      <c r="H2530">
        <v>8</v>
      </c>
      <c r="I2530" t="str">
        <f>VLOOKUP($H2530,Neighborhoods!$A:$C,2,0)</f>
        <v>Brooklyn</v>
      </c>
      <c r="J2530" t="str">
        <f>VLOOKUP($H2530,Neighborhoods!$A:$C,3,0)</f>
        <v>Bushwick</v>
      </c>
      <c r="K2530" t="s">
        <v>1</v>
      </c>
      <c r="L2530" t="str">
        <f t="shared" si="156"/>
        <v>Yes</v>
      </c>
      <c r="M2530">
        <v>2</v>
      </c>
      <c r="N2530" t="str" cm="1">
        <f t="array" ref="N2530">_xlfn.IFS(M2530&lt;=2,"Small",M2530&lt;=5,"Medium",M2530&gt;5,"Large")</f>
        <v>Small</v>
      </c>
      <c r="O2530" s="50">
        <v>51</v>
      </c>
      <c r="P2530" s="67">
        <f t="shared" si="157"/>
        <v>0.03</v>
      </c>
      <c r="Q2530" s="52">
        <v>4.6500000000000004</v>
      </c>
      <c r="R2530" s="52" t="str" cm="1">
        <f t="array" ref="R2530">_xlfn.IFS(ROUND(Q2530,0)=5,"Excellent",ROUND(Q2530,0)=4,"Good",ROUND(Q2530,0)=3,"Ok",ROUND(Q2530,0)&lt;3,"Bad")</f>
        <v>Excellent</v>
      </c>
      <c r="S2530">
        <v>113</v>
      </c>
      <c r="T2530" t="str">
        <f t="shared" si="158"/>
        <v>No</v>
      </c>
      <c r="U2530" s="65">
        <v>42804</v>
      </c>
      <c r="V2530" s="65">
        <v>44019</v>
      </c>
      <c r="W2530">
        <v>49</v>
      </c>
      <c r="X2530" t="str">
        <f t="shared" si="159"/>
        <v>Active</v>
      </c>
      <c r="Y2530" t="s">
        <v>15616</v>
      </c>
    </row>
    <row r="2531" spans="1:25" x14ac:dyDescent="0.25">
      <c r="A2531">
        <v>2530</v>
      </c>
      <c r="B2531" t="s">
        <v>1853</v>
      </c>
      <c r="C2531">
        <v>2531</v>
      </c>
      <c r="D2531" t="str">
        <f>VLOOKUP($C2531,Hosts!$A:$O,10,0)</f>
        <v>New York</v>
      </c>
      <c r="E2531" s="67">
        <f>INDEX(Hosts!$A:$O,MATCH(Places!$C2531,Hosts!$A:$A,0),MATCH(Places!E$1,Hosts!$1:$1,0))</f>
        <v>1</v>
      </c>
      <c r="F2531" s="67">
        <f>INDEX(Hosts!$A:$O,MATCH(Places!$C2531,Hosts!$A:$A,0),MATCH(Places!F$1,Hosts!$1:$1,0))</f>
        <v>0.99</v>
      </c>
      <c r="G2531" s="67" t="str">
        <f>INDEX(Hosts!$A:$O,MATCH(Places!$C2531,Hosts!$A:$A,0),MATCH(Places!G$1,Hosts!$1:$1,0))</f>
        <v>Yes</v>
      </c>
      <c r="H2531">
        <v>9</v>
      </c>
      <c r="I2531" t="str">
        <f>VLOOKUP($H2531,Neighborhoods!$A:$C,2,0)</f>
        <v>Brooklyn</v>
      </c>
      <c r="J2531" t="str">
        <f>VLOOKUP($H2531,Neighborhoods!$A:$C,3,0)</f>
        <v>Crown Heights</v>
      </c>
      <c r="K2531" t="s">
        <v>1</v>
      </c>
      <c r="L2531" t="str">
        <f t="shared" si="156"/>
        <v>Yes</v>
      </c>
      <c r="M2531">
        <v>2</v>
      </c>
      <c r="N2531" t="str" cm="1">
        <f t="array" ref="N2531">_xlfn.IFS(M2531&lt;=2,"Small",M2531&lt;=5,"Medium",M2531&gt;5,"Large")</f>
        <v>Small</v>
      </c>
      <c r="O2531" s="50">
        <v>78</v>
      </c>
      <c r="P2531" s="67">
        <f t="shared" si="157"/>
        <v>0.03</v>
      </c>
      <c r="Q2531" s="52">
        <v>4.83</v>
      </c>
      <c r="R2531" s="52" t="str" cm="1">
        <f t="array" ref="R2531">_xlfn.IFS(ROUND(Q2531,0)=5,"Excellent",ROUND(Q2531,0)=4,"Good",ROUND(Q2531,0)=3,"Ok",ROUND(Q2531,0)&lt;3,"Bad")</f>
        <v>Excellent</v>
      </c>
      <c r="S2531">
        <v>310</v>
      </c>
      <c r="T2531" t="str">
        <f t="shared" si="158"/>
        <v>Yes</v>
      </c>
      <c r="U2531" s="65">
        <v>42827</v>
      </c>
      <c r="V2531" s="65">
        <v>44050</v>
      </c>
      <c r="W2531">
        <v>161</v>
      </c>
      <c r="X2531" t="str">
        <f t="shared" si="159"/>
        <v>Active</v>
      </c>
      <c r="Y2531" t="s">
        <v>15616</v>
      </c>
    </row>
    <row r="2532" spans="1:25" x14ac:dyDescent="0.25">
      <c r="A2532">
        <v>2531</v>
      </c>
      <c r="B2532" t="s">
        <v>1854</v>
      </c>
      <c r="C2532">
        <v>3148</v>
      </c>
      <c r="D2532" t="str">
        <f>VLOOKUP($C2532,Hosts!$A:$O,10,0)</f>
        <v>New York</v>
      </c>
      <c r="E2532" s="67">
        <f>INDEX(Hosts!$A:$O,MATCH(Places!$C2532,Hosts!$A:$A,0),MATCH(Places!E$1,Hosts!$1:$1,0))</f>
        <v>0.9</v>
      </c>
      <c r="F2532" s="67">
        <f>INDEX(Hosts!$A:$O,MATCH(Places!$C2532,Hosts!$A:$A,0),MATCH(Places!F$1,Hosts!$1:$1,0))</f>
        <v>1</v>
      </c>
      <c r="G2532" s="67" t="str">
        <f>INDEX(Hosts!$A:$O,MATCH(Places!$C2532,Hosts!$A:$A,0),MATCH(Places!G$1,Hosts!$1:$1,0))</f>
        <v>Yes</v>
      </c>
      <c r="H2532">
        <v>28</v>
      </c>
      <c r="I2532" t="str">
        <f>VLOOKUP($H2532,Neighborhoods!$A:$C,2,0)</f>
        <v>Staten Island</v>
      </c>
      <c r="J2532" t="str">
        <f>VLOOKUP($H2532,Neighborhoods!$A:$C,3,0)</f>
        <v>St. George</v>
      </c>
      <c r="K2532" t="s">
        <v>11822</v>
      </c>
      <c r="L2532" t="str">
        <f t="shared" si="156"/>
        <v>No</v>
      </c>
      <c r="M2532">
        <v>6</v>
      </c>
      <c r="N2532" t="str" cm="1">
        <f t="array" ref="N2532">_xlfn.IFS(M2532&lt;=2,"Small",M2532&lt;=5,"Medium",M2532&gt;5,"Large")</f>
        <v>Large</v>
      </c>
      <c r="O2532" s="50">
        <v>150</v>
      </c>
      <c r="P2532" s="67">
        <f t="shared" si="157"/>
        <v>0.03</v>
      </c>
      <c r="Q2532" s="52">
        <v>4.9000000000000004</v>
      </c>
      <c r="R2532" s="52" t="str" cm="1">
        <f t="array" ref="R2532">_xlfn.IFS(ROUND(Q2532,0)=5,"Excellent",ROUND(Q2532,0)=4,"Good",ROUND(Q2532,0)=3,"Ok",ROUND(Q2532,0)&lt;3,"Bad")</f>
        <v>Excellent</v>
      </c>
      <c r="S2532">
        <v>78</v>
      </c>
      <c r="T2532" t="str">
        <f t="shared" si="158"/>
        <v>No</v>
      </c>
      <c r="U2532" s="65">
        <v>42856</v>
      </c>
      <c r="V2532" s="65">
        <v>43877</v>
      </c>
      <c r="W2532">
        <v>150</v>
      </c>
      <c r="X2532" t="str">
        <f t="shared" si="159"/>
        <v>Active</v>
      </c>
      <c r="Y2532" t="s">
        <v>15616</v>
      </c>
    </row>
    <row r="2533" spans="1:25" x14ac:dyDescent="0.25">
      <c r="A2533">
        <v>2532</v>
      </c>
      <c r="B2533" t="s">
        <v>1855</v>
      </c>
      <c r="C2533">
        <v>775</v>
      </c>
      <c r="D2533" t="str">
        <f>VLOOKUP($C2533,Hosts!$A:$O,10,0)</f>
        <v>New York</v>
      </c>
      <c r="E2533" s="67">
        <f>INDEX(Hosts!$A:$O,MATCH(Places!$C2533,Hosts!$A:$A,0),MATCH(Places!E$1,Hosts!$1:$1,0))</f>
        <v>1</v>
      </c>
      <c r="F2533" s="67">
        <f>INDEX(Hosts!$A:$O,MATCH(Places!$C2533,Hosts!$A:$A,0),MATCH(Places!F$1,Hosts!$1:$1,0))</f>
        <v>0.95</v>
      </c>
      <c r="G2533" s="67" t="str">
        <f>INDEX(Hosts!$A:$O,MATCH(Places!$C2533,Hosts!$A:$A,0),MATCH(Places!G$1,Hosts!$1:$1,0))</f>
        <v>No</v>
      </c>
      <c r="H2533">
        <v>16</v>
      </c>
      <c r="I2533" t="str">
        <f>VLOOKUP($H2533,Neighborhoods!$A:$C,2,0)</f>
        <v>Manhattan</v>
      </c>
      <c r="J2533" t="str">
        <f>VLOOKUP($H2533,Neighborhoods!$A:$C,3,0)</f>
        <v>Harlem</v>
      </c>
      <c r="K2533" t="s">
        <v>1</v>
      </c>
      <c r="L2533" t="str">
        <f t="shared" si="156"/>
        <v>Yes</v>
      </c>
      <c r="M2533">
        <v>2</v>
      </c>
      <c r="N2533" t="str" cm="1">
        <f t="array" ref="N2533">_xlfn.IFS(M2533&lt;=2,"Small",M2533&lt;=5,"Medium",M2533&gt;5,"Large")</f>
        <v>Small</v>
      </c>
      <c r="O2533" s="50">
        <v>125</v>
      </c>
      <c r="P2533" s="67">
        <f t="shared" si="157"/>
        <v>0.03</v>
      </c>
      <c r="Q2533" s="52">
        <v>4.97</v>
      </c>
      <c r="R2533" s="52" t="str" cm="1">
        <f t="array" ref="R2533">_xlfn.IFS(ROUND(Q2533,0)=5,"Excellent",ROUND(Q2533,0)=4,"Good",ROUND(Q2533,0)=3,"Ok",ROUND(Q2533,0)&lt;3,"Bad")</f>
        <v>Excellent</v>
      </c>
      <c r="S2533">
        <v>70</v>
      </c>
      <c r="T2533" t="str">
        <f t="shared" si="158"/>
        <v>No</v>
      </c>
      <c r="U2533" s="65">
        <v>42786</v>
      </c>
      <c r="V2533" s="65">
        <v>43907</v>
      </c>
      <c r="W2533">
        <v>342</v>
      </c>
      <c r="X2533" t="str">
        <f t="shared" si="159"/>
        <v>Active</v>
      </c>
      <c r="Y2533" t="s">
        <v>15616</v>
      </c>
    </row>
    <row r="2534" spans="1:25" x14ac:dyDescent="0.25">
      <c r="A2534">
        <v>2533</v>
      </c>
      <c r="B2534" t="s">
        <v>14657</v>
      </c>
      <c r="C2534">
        <v>3009</v>
      </c>
      <c r="D2534" t="str">
        <f>VLOOKUP($C2534,Hosts!$A:$O,10,0)</f>
        <v>New York</v>
      </c>
      <c r="E2534" s="67">
        <f>INDEX(Hosts!$A:$O,MATCH(Places!$C2534,Hosts!$A:$A,0),MATCH(Places!E$1,Hosts!$1:$1,0))</f>
        <v>1</v>
      </c>
      <c r="F2534" s="67">
        <f>INDEX(Hosts!$A:$O,MATCH(Places!$C2534,Hosts!$A:$A,0),MATCH(Places!F$1,Hosts!$1:$1,0))</f>
        <v>0.94</v>
      </c>
      <c r="G2534" s="67" t="str">
        <f>INDEX(Hosts!$A:$O,MATCH(Places!$C2534,Hosts!$A:$A,0),MATCH(Places!G$1,Hosts!$1:$1,0))</f>
        <v>No</v>
      </c>
      <c r="H2534">
        <v>9</v>
      </c>
      <c r="I2534" t="str">
        <f>VLOOKUP($H2534,Neighborhoods!$A:$C,2,0)</f>
        <v>Brooklyn</v>
      </c>
      <c r="J2534" t="str">
        <f>VLOOKUP($H2534,Neighborhoods!$A:$C,3,0)</f>
        <v>Crown Heights</v>
      </c>
      <c r="K2534" t="s">
        <v>11822</v>
      </c>
      <c r="L2534" t="str">
        <f t="shared" si="156"/>
        <v>No</v>
      </c>
      <c r="M2534">
        <v>3</v>
      </c>
      <c r="N2534" t="str" cm="1">
        <f t="array" ref="N2534">_xlfn.IFS(M2534&lt;=2,"Small",M2534&lt;=5,"Medium",M2534&gt;5,"Large")</f>
        <v>Medium</v>
      </c>
      <c r="O2534" s="50">
        <v>140</v>
      </c>
      <c r="P2534" s="67">
        <f t="shared" si="157"/>
        <v>0.03</v>
      </c>
      <c r="Q2534" s="52">
        <v>4.6500000000000004</v>
      </c>
      <c r="R2534" s="52" t="str" cm="1">
        <f t="array" ref="R2534">_xlfn.IFS(ROUND(Q2534,0)=5,"Excellent",ROUND(Q2534,0)=4,"Good",ROUND(Q2534,0)=3,"Ok",ROUND(Q2534,0)&lt;3,"Bad")</f>
        <v>Excellent</v>
      </c>
      <c r="S2534">
        <v>26</v>
      </c>
      <c r="T2534" t="str">
        <f t="shared" si="158"/>
        <v>No</v>
      </c>
      <c r="U2534" s="65">
        <v>42829</v>
      </c>
      <c r="V2534" s="65">
        <v>43809</v>
      </c>
      <c r="W2534">
        <v>263</v>
      </c>
      <c r="X2534" t="str">
        <f t="shared" si="159"/>
        <v>Active</v>
      </c>
      <c r="Y2534" t="s">
        <v>15616</v>
      </c>
    </row>
    <row r="2535" spans="1:25" x14ac:dyDescent="0.25">
      <c r="A2535">
        <v>2534</v>
      </c>
      <c r="B2535" t="s">
        <v>14230</v>
      </c>
      <c r="C2535">
        <v>3009</v>
      </c>
      <c r="D2535" t="str">
        <f>VLOOKUP($C2535,Hosts!$A:$O,10,0)</f>
        <v>New York</v>
      </c>
      <c r="E2535" s="67">
        <f>INDEX(Hosts!$A:$O,MATCH(Places!$C2535,Hosts!$A:$A,0),MATCH(Places!E$1,Hosts!$1:$1,0))</f>
        <v>1</v>
      </c>
      <c r="F2535" s="67">
        <f>INDEX(Hosts!$A:$O,MATCH(Places!$C2535,Hosts!$A:$A,0),MATCH(Places!F$1,Hosts!$1:$1,0))</f>
        <v>0.94</v>
      </c>
      <c r="G2535" s="67" t="str">
        <f>INDEX(Hosts!$A:$O,MATCH(Places!$C2535,Hosts!$A:$A,0),MATCH(Places!G$1,Hosts!$1:$1,0))</f>
        <v>No</v>
      </c>
      <c r="H2535">
        <v>9</v>
      </c>
      <c r="I2535" t="str">
        <f>VLOOKUP($H2535,Neighborhoods!$A:$C,2,0)</f>
        <v>Brooklyn</v>
      </c>
      <c r="J2535" t="str">
        <f>VLOOKUP($H2535,Neighborhoods!$A:$C,3,0)</f>
        <v>Crown Heights</v>
      </c>
      <c r="K2535" t="s">
        <v>11822</v>
      </c>
      <c r="L2535" t="str">
        <f t="shared" si="156"/>
        <v>No</v>
      </c>
      <c r="M2535">
        <v>3</v>
      </c>
      <c r="N2535" t="str" cm="1">
        <f t="array" ref="N2535">_xlfn.IFS(M2535&lt;=2,"Small",M2535&lt;=5,"Medium",M2535&gt;5,"Large")</f>
        <v>Medium</v>
      </c>
      <c r="O2535" s="50">
        <v>140</v>
      </c>
      <c r="P2535" s="67">
        <f t="shared" si="157"/>
        <v>0.03</v>
      </c>
      <c r="Q2535" s="52">
        <v>4.7699999999999996</v>
      </c>
      <c r="R2535" s="52" t="str" cm="1">
        <f t="array" ref="R2535">_xlfn.IFS(ROUND(Q2535,0)=5,"Excellent",ROUND(Q2535,0)=4,"Good",ROUND(Q2535,0)=3,"Ok",ROUND(Q2535,0)&lt;3,"Bad")</f>
        <v>Excellent</v>
      </c>
      <c r="S2535">
        <v>35</v>
      </c>
      <c r="T2535" t="str">
        <f t="shared" si="158"/>
        <v>No</v>
      </c>
      <c r="U2535" s="65">
        <v>42846</v>
      </c>
      <c r="V2535" s="65">
        <v>44008</v>
      </c>
      <c r="W2535">
        <v>339</v>
      </c>
      <c r="X2535" t="str">
        <f t="shared" si="159"/>
        <v>Active</v>
      </c>
      <c r="Y2535" t="s">
        <v>15616</v>
      </c>
    </row>
    <row r="2536" spans="1:25" x14ac:dyDescent="0.25">
      <c r="A2536">
        <v>2535</v>
      </c>
      <c r="B2536" t="s">
        <v>15491</v>
      </c>
      <c r="C2536">
        <v>1337</v>
      </c>
      <c r="D2536" t="str">
        <f>VLOOKUP($C2536,Hosts!$A:$O,10,0)</f>
        <v>New York</v>
      </c>
      <c r="E2536" s="67">
        <f>INDEX(Hosts!$A:$O,MATCH(Places!$C2536,Hosts!$A:$A,0),MATCH(Places!E$1,Hosts!$1:$1,0))</f>
        <v>0.92</v>
      </c>
      <c r="F2536" s="67">
        <f>INDEX(Hosts!$A:$O,MATCH(Places!$C2536,Hosts!$A:$A,0),MATCH(Places!F$1,Hosts!$1:$1,0))</f>
        <v>1</v>
      </c>
      <c r="G2536" s="67" t="str">
        <f>INDEX(Hosts!$A:$O,MATCH(Places!$C2536,Hosts!$A:$A,0),MATCH(Places!G$1,Hosts!$1:$1,0))</f>
        <v>Yes</v>
      </c>
      <c r="H2536">
        <v>11</v>
      </c>
      <c r="I2536" t="str">
        <f>VLOOKUP($H2536,Neighborhoods!$A:$C,2,0)</f>
        <v>Brooklyn</v>
      </c>
      <c r="J2536" t="str">
        <f>VLOOKUP($H2536,Neighborhoods!$A:$C,3,0)</f>
        <v>Greenpoint</v>
      </c>
      <c r="K2536" t="s">
        <v>11822</v>
      </c>
      <c r="L2536" t="str">
        <f t="shared" si="156"/>
        <v>No</v>
      </c>
      <c r="M2536">
        <v>6</v>
      </c>
      <c r="N2536" t="str" cm="1">
        <f t="array" ref="N2536">_xlfn.IFS(M2536&lt;=2,"Small",M2536&lt;=5,"Medium",M2536&gt;5,"Large")</f>
        <v>Large</v>
      </c>
      <c r="O2536" s="50">
        <v>155</v>
      </c>
      <c r="P2536" s="67">
        <f t="shared" si="157"/>
        <v>0.03</v>
      </c>
      <c r="Q2536" s="52">
        <v>4.9800000000000004</v>
      </c>
      <c r="R2536" s="52" t="str" cm="1">
        <f t="array" ref="R2536">_xlfn.IFS(ROUND(Q2536,0)=5,"Excellent",ROUND(Q2536,0)=4,"Good",ROUND(Q2536,0)=3,"Ok",ROUND(Q2536,0)&lt;3,"Bad")</f>
        <v>Excellent</v>
      </c>
      <c r="S2536">
        <v>127</v>
      </c>
      <c r="T2536" t="str">
        <f t="shared" si="158"/>
        <v>Yes</v>
      </c>
      <c r="U2536" s="65">
        <v>42841</v>
      </c>
      <c r="V2536" s="65">
        <v>44046</v>
      </c>
      <c r="W2536">
        <v>287</v>
      </c>
      <c r="X2536" t="str">
        <f t="shared" si="159"/>
        <v>Active</v>
      </c>
      <c r="Y2536" t="s">
        <v>15615</v>
      </c>
    </row>
    <row r="2537" spans="1:25" x14ac:dyDescent="0.25">
      <c r="A2537">
        <v>2536</v>
      </c>
      <c r="B2537" t="s">
        <v>1856</v>
      </c>
      <c r="C2537">
        <v>802</v>
      </c>
      <c r="D2537" t="str">
        <f>VLOOKUP($C2537,Hosts!$A:$O,10,0)</f>
        <v>New York</v>
      </c>
      <c r="E2537" s="67">
        <f>INDEX(Hosts!$A:$O,MATCH(Places!$C2537,Hosts!$A:$A,0),MATCH(Places!E$1,Hosts!$1:$1,0))</f>
        <v>1</v>
      </c>
      <c r="F2537" s="67">
        <f>INDEX(Hosts!$A:$O,MATCH(Places!$C2537,Hosts!$A:$A,0),MATCH(Places!F$1,Hosts!$1:$1,0))</f>
        <v>0.25</v>
      </c>
      <c r="G2537" s="67" t="str">
        <f>INDEX(Hosts!$A:$O,MATCH(Places!$C2537,Hosts!$A:$A,0),MATCH(Places!G$1,Hosts!$1:$1,0))</f>
        <v>No</v>
      </c>
      <c r="H2537">
        <v>15</v>
      </c>
      <c r="I2537" t="str">
        <f>VLOOKUP($H2537,Neighborhoods!$A:$C,2,0)</f>
        <v>Manhattan</v>
      </c>
      <c r="J2537" t="str">
        <f>VLOOKUP($H2537,Neighborhoods!$A:$C,3,0)</f>
        <v>East Village</v>
      </c>
      <c r="K2537" t="s">
        <v>11822</v>
      </c>
      <c r="L2537" t="str">
        <f t="shared" si="156"/>
        <v>No</v>
      </c>
      <c r="M2537">
        <v>2</v>
      </c>
      <c r="N2537" t="str" cm="1">
        <f t="array" ref="N2537">_xlfn.IFS(M2537&lt;=2,"Small",M2537&lt;=5,"Medium",M2537&gt;5,"Large")</f>
        <v>Small</v>
      </c>
      <c r="O2537" s="50">
        <v>85</v>
      </c>
      <c r="P2537" s="67">
        <f t="shared" si="157"/>
        <v>0.03</v>
      </c>
      <c r="Q2537" s="52">
        <v>4.8899999999999997</v>
      </c>
      <c r="R2537" s="52" t="str" cm="1">
        <f t="array" ref="R2537">_xlfn.IFS(ROUND(Q2537,0)=5,"Excellent",ROUND(Q2537,0)=4,"Good",ROUND(Q2537,0)=3,"Ok",ROUND(Q2537,0)&lt;3,"Bad")</f>
        <v>Excellent</v>
      </c>
      <c r="S2537">
        <v>28</v>
      </c>
      <c r="T2537" t="str">
        <f t="shared" si="158"/>
        <v>No</v>
      </c>
      <c r="U2537" s="65">
        <v>42837</v>
      </c>
      <c r="V2537" s="65">
        <v>43585</v>
      </c>
      <c r="W2537">
        <v>46</v>
      </c>
      <c r="X2537" t="str">
        <f t="shared" si="159"/>
        <v>Active</v>
      </c>
      <c r="Y2537" t="s">
        <v>15615</v>
      </c>
    </row>
    <row r="2538" spans="1:25" x14ac:dyDescent="0.25">
      <c r="A2538">
        <v>2537</v>
      </c>
      <c r="B2538" t="s">
        <v>1857</v>
      </c>
      <c r="C2538">
        <v>449</v>
      </c>
      <c r="D2538" t="str">
        <f>VLOOKUP($C2538,Hosts!$A:$O,10,0)</f>
        <v>New York</v>
      </c>
      <c r="E2538" s="67">
        <f>INDEX(Hosts!$A:$O,MATCH(Places!$C2538,Hosts!$A:$A,0),MATCH(Places!E$1,Hosts!$1:$1,0))</f>
        <v>1</v>
      </c>
      <c r="F2538" s="67">
        <f>INDEX(Hosts!$A:$O,MATCH(Places!$C2538,Hosts!$A:$A,0),MATCH(Places!F$1,Hosts!$1:$1,0))</f>
        <v>0.79</v>
      </c>
      <c r="G2538" s="67" t="str">
        <f>INDEX(Hosts!$A:$O,MATCH(Places!$C2538,Hosts!$A:$A,0),MATCH(Places!G$1,Hosts!$1:$1,0))</f>
        <v>Yes</v>
      </c>
      <c r="H2538">
        <v>8</v>
      </c>
      <c r="I2538" t="str">
        <f>VLOOKUP($H2538,Neighborhoods!$A:$C,2,0)</f>
        <v>Brooklyn</v>
      </c>
      <c r="J2538" t="str">
        <f>VLOOKUP($H2538,Neighborhoods!$A:$C,3,0)</f>
        <v>Bushwick</v>
      </c>
      <c r="K2538" t="s">
        <v>1</v>
      </c>
      <c r="L2538" t="str">
        <f t="shared" si="156"/>
        <v>Yes</v>
      </c>
      <c r="M2538">
        <v>2</v>
      </c>
      <c r="N2538" t="str" cm="1">
        <f t="array" ref="N2538">_xlfn.IFS(M2538&lt;=2,"Small",M2538&lt;=5,"Medium",M2538&gt;5,"Large")</f>
        <v>Small</v>
      </c>
      <c r="O2538" s="50">
        <v>100</v>
      </c>
      <c r="P2538" s="67">
        <f t="shared" si="157"/>
        <v>0.03</v>
      </c>
      <c r="Q2538" s="52">
        <v>4.97</v>
      </c>
      <c r="R2538" s="52" t="str" cm="1">
        <f t="array" ref="R2538">_xlfn.IFS(ROUND(Q2538,0)=5,"Excellent",ROUND(Q2538,0)=4,"Good",ROUND(Q2538,0)=3,"Ok",ROUND(Q2538,0)&lt;3,"Bad")</f>
        <v>Excellent</v>
      </c>
      <c r="S2538">
        <v>231</v>
      </c>
      <c r="T2538" t="str">
        <f t="shared" si="158"/>
        <v>Yes</v>
      </c>
      <c r="U2538" s="65">
        <v>42785</v>
      </c>
      <c r="V2538" s="65">
        <v>43900</v>
      </c>
      <c r="W2538">
        <v>18</v>
      </c>
      <c r="X2538" t="str">
        <f t="shared" si="159"/>
        <v>Active</v>
      </c>
      <c r="Y2538" t="s">
        <v>15615</v>
      </c>
    </row>
    <row r="2539" spans="1:25" x14ac:dyDescent="0.25">
      <c r="A2539">
        <v>2538</v>
      </c>
      <c r="B2539" t="s">
        <v>13321</v>
      </c>
      <c r="C2539">
        <v>2243</v>
      </c>
      <c r="D2539" t="str">
        <f>VLOOKUP($C2539,Hosts!$A:$O,10,0)</f>
        <v>New York</v>
      </c>
      <c r="E2539" s="67">
        <f>INDEX(Hosts!$A:$O,MATCH(Places!$C2539,Hosts!$A:$A,0),MATCH(Places!E$1,Hosts!$1:$1,0))</f>
        <v>1</v>
      </c>
      <c r="F2539" s="67">
        <f>INDEX(Hosts!$A:$O,MATCH(Places!$C2539,Hosts!$A:$A,0),MATCH(Places!F$1,Hosts!$1:$1,0))</f>
        <v>0.77</v>
      </c>
      <c r="G2539" s="67" t="str">
        <f>INDEX(Hosts!$A:$O,MATCH(Places!$C2539,Hosts!$A:$A,0),MATCH(Places!G$1,Hosts!$1:$1,0))</f>
        <v>Yes</v>
      </c>
      <c r="H2539">
        <v>12</v>
      </c>
      <c r="I2539" t="str">
        <f>VLOOKUP($H2539,Neighborhoods!$A:$C,2,0)</f>
        <v>Brooklyn</v>
      </c>
      <c r="J2539" t="str">
        <f>VLOOKUP($H2539,Neighborhoods!$A:$C,3,0)</f>
        <v>Williamsburg</v>
      </c>
      <c r="K2539" t="s">
        <v>11822</v>
      </c>
      <c r="L2539" t="str">
        <f t="shared" si="156"/>
        <v>No</v>
      </c>
      <c r="M2539">
        <v>4</v>
      </c>
      <c r="N2539" t="str" cm="1">
        <f t="array" ref="N2539">_xlfn.IFS(M2539&lt;=2,"Small",M2539&lt;=5,"Medium",M2539&gt;5,"Large")</f>
        <v>Medium</v>
      </c>
      <c r="O2539" s="50">
        <v>143</v>
      </c>
      <c r="P2539" s="67">
        <f t="shared" si="157"/>
        <v>0.03</v>
      </c>
      <c r="Q2539" s="52">
        <v>5</v>
      </c>
      <c r="R2539" s="52" t="str" cm="1">
        <f t="array" ref="R2539">_xlfn.IFS(ROUND(Q2539,0)=5,"Excellent",ROUND(Q2539,0)=4,"Good",ROUND(Q2539,0)=3,"Ok",ROUND(Q2539,0)&lt;3,"Bad")</f>
        <v>Excellent</v>
      </c>
      <c r="S2539">
        <v>38</v>
      </c>
      <c r="T2539" t="str">
        <f t="shared" si="158"/>
        <v>No</v>
      </c>
      <c r="U2539" s="65">
        <v>43150</v>
      </c>
      <c r="V2539" s="65">
        <v>43883</v>
      </c>
      <c r="W2539">
        <v>0</v>
      </c>
      <c r="X2539" t="str">
        <f t="shared" si="159"/>
        <v>Inactive</v>
      </c>
      <c r="Y2539" t="s">
        <v>15615</v>
      </c>
    </row>
    <row r="2540" spans="1:25" x14ac:dyDescent="0.25">
      <c r="A2540">
        <v>2539</v>
      </c>
      <c r="B2540" t="s">
        <v>13505</v>
      </c>
      <c r="C2540">
        <v>970</v>
      </c>
      <c r="D2540" t="str">
        <f>VLOOKUP($C2540,Hosts!$A:$O,10,0)</f>
        <v>New York</v>
      </c>
      <c r="E2540" s="67">
        <f>INDEX(Hosts!$A:$O,MATCH(Places!$C2540,Hosts!$A:$A,0),MATCH(Places!E$1,Hosts!$1:$1,0))</f>
        <v>0.5</v>
      </c>
      <c r="F2540" s="67">
        <f>INDEX(Hosts!$A:$O,MATCH(Places!$C2540,Hosts!$A:$A,0),MATCH(Places!F$1,Hosts!$1:$1,0))</f>
        <v>0.44</v>
      </c>
      <c r="G2540" s="67" t="str">
        <f>INDEX(Hosts!$A:$O,MATCH(Places!$C2540,Hosts!$A:$A,0),MATCH(Places!G$1,Hosts!$1:$1,0))</f>
        <v>No</v>
      </c>
      <c r="H2540">
        <v>21</v>
      </c>
      <c r="I2540" t="str">
        <f>VLOOKUP($H2540,Neighborhoods!$A:$C,2,0)</f>
        <v>Queens</v>
      </c>
      <c r="J2540" t="str">
        <f>VLOOKUP($H2540,Neighborhoods!$A:$C,3,0)</f>
        <v>Astoria</v>
      </c>
      <c r="K2540" t="s">
        <v>11822</v>
      </c>
      <c r="L2540" t="str">
        <f t="shared" si="156"/>
        <v>No</v>
      </c>
      <c r="M2540">
        <v>2</v>
      </c>
      <c r="N2540" t="str" cm="1">
        <f t="array" ref="N2540">_xlfn.IFS(M2540&lt;=2,"Small",M2540&lt;=5,"Medium",M2540&gt;5,"Large")</f>
        <v>Small</v>
      </c>
      <c r="O2540" s="50">
        <v>79</v>
      </c>
      <c r="P2540" s="67">
        <f t="shared" si="157"/>
        <v>0.03</v>
      </c>
      <c r="Q2540" s="52">
        <v>4.72</v>
      </c>
      <c r="R2540" s="52" t="str" cm="1">
        <f t="array" ref="R2540">_xlfn.IFS(ROUND(Q2540,0)=5,"Excellent",ROUND(Q2540,0)=4,"Good",ROUND(Q2540,0)=3,"Ok",ROUND(Q2540,0)&lt;3,"Bad")</f>
        <v>Excellent</v>
      </c>
      <c r="S2540">
        <v>18</v>
      </c>
      <c r="T2540" t="str">
        <f t="shared" si="158"/>
        <v>No</v>
      </c>
      <c r="U2540" s="65">
        <v>42788</v>
      </c>
      <c r="V2540" s="65">
        <v>43780</v>
      </c>
      <c r="W2540">
        <v>45</v>
      </c>
      <c r="X2540" t="str">
        <f t="shared" si="159"/>
        <v>Active</v>
      </c>
      <c r="Y2540" t="s">
        <v>15615</v>
      </c>
    </row>
    <row r="2541" spans="1:25" x14ac:dyDescent="0.25">
      <c r="A2541">
        <v>2540</v>
      </c>
      <c r="B2541" t="s">
        <v>13665</v>
      </c>
      <c r="C2541">
        <v>610</v>
      </c>
      <c r="D2541" t="str">
        <f>VLOOKUP($C2541,Hosts!$A:$O,10,0)</f>
        <v>New York</v>
      </c>
      <c r="E2541" s="67">
        <f>INDEX(Hosts!$A:$O,MATCH(Places!$C2541,Hosts!$A:$A,0),MATCH(Places!E$1,Hosts!$1:$1,0))</f>
        <v>1</v>
      </c>
      <c r="F2541" s="67">
        <f>INDEX(Hosts!$A:$O,MATCH(Places!$C2541,Hosts!$A:$A,0),MATCH(Places!F$1,Hosts!$1:$1,0))</f>
        <v>0.67</v>
      </c>
      <c r="G2541" s="67" t="str">
        <f>INDEX(Hosts!$A:$O,MATCH(Places!$C2541,Hosts!$A:$A,0),MATCH(Places!G$1,Hosts!$1:$1,0))</f>
        <v>No</v>
      </c>
      <c r="H2541">
        <v>10</v>
      </c>
      <c r="I2541" t="str">
        <f>VLOOKUP($H2541,Neighborhoods!$A:$C,2,0)</f>
        <v>Brooklyn</v>
      </c>
      <c r="J2541" t="str">
        <f>VLOOKUP($H2541,Neighborhoods!$A:$C,3,0)</f>
        <v>East Flatbush</v>
      </c>
      <c r="K2541" t="s">
        <v>1</v>
      </c>
      <c r="L2541" t="str">
        <f t="shared" si="156"/>
        <v>Yes</v>
      </c>
      <c r="M2541">
        <v>2</v>
      </c>
      <c r="N2541" t="str" cm="1">
        <f t="array" ref="N2541">_xlfn.IFS(M2541&lt;=2,"Small",M2541&lt;=5,"Medium",M2541&gt;5,"Large")</f>
        <v>Small</v>
      </c>
      <c r="O2541" s="50">
        <v>180</v>
      </c>
      <c r="P2541" s="67">
        <f t="shared" si="157"/>
        <v>0.03</v>
      </c>
      <c r="Q2541" s="52">
        <v>4.1399999999999997</v>
      </c>
      <c r="R2541" s="52" t="str" cm="1">
        <f t="array" ref="R2541">_xlfn.IFS(ROUND(Q2541,0)=5,"Excellent",ROUND(Q2541,0)=4,"Good",ROUND(Q2541,0)=3,"Ok",ROUND(Q2541,0)&lt;3,"Bad")</f>
        <v>Good</v>
      </c>
      <c r="S2541">
        <v>7</v>
      </c>
      <c r="T2541" t="str">
        <f t="shared" si="158"/>
        <v>No</v>
      </c>
      <c r="U2541" s="65">
        <v>42895</v>
      </c>
      <c r="V2541" s="65">
        <v>43047</v>
      </c>
      <c r="W2541">
        <v>179</v>
      </c>
      <c r="X2541" t="str">
        <f t="shared" si="159"/>
        <v>Active</v>
      </c>
      <c r="Y2541" t="s">
        <v>15615</v>
      </c>
    </row>
    <row r="2542" spans="1:25" x14ac:dyDescent="0.25">
      <c r="A2542">
        <v>2541</v>
      </c>
      <c r="B2542" t="s">
        <v>1859</v>
      </c>
      <c r="C2542">
        <v>449</v>
      </c>
      <c r="D2542" t="str">
        <f>VLOOKUP($C2542,Hosts!$A:$O,10,0)</f>
        <v>New York</v>
      </c>
      <c r="E2542" s="67">
        <f>INDEX(Hosts!$A:$O,MATCH(Places!$C2542,Hosts!$A:$A,0),MATCH(Places!E$1,Hosts!$1:$1,0))</f>
        <v>1</v>
      </c>
      <c r="F2542" s="67">
        <f>INDEX(Hosts!$A:$O,MATCH(Places!$C2542,Hosts!$A:$A,0),MATCH(Places!F$1,Hosts!$1:$1,0))</f>
        <v>0.79</v>
      </c>
      <c r="G2542" s="67" t="str">
        <f>INDEX(Hosts!$A:$O,MATCH(Places!$C2542,Hosts!$A:$A,0),MATCH(Places!G$1,Hosts!$1:$1,0))</f>
        <v>Yes</v>
      </c>
      <c r="H2542">
        <v>8</v>
      </c>
      <c r="I2542" t="str">
        <f>VLOOKUP($H2542,Neighborhoods!$A:$C,2,0)</f>
        <v>Brooklyn</v>
      </c>
      <c r="J2542" t="str">
        <f>VLOOKUP($H2542,Neighborhoods!$A:$C,3,0)</f>
        <v>Bushwick</v>
      </c>
      <c r="K2542" t="s">
        <v>1</v>
      </c>
      <c r="L2542" t="str">
        <f t="shared" si="156"/>
        <v>Yes</v>
      </c>
      <c r="M2542">
        <v>1</v>
      </c>
      <c r="N2542" t="str" cm="1">
        <f t="array" ref="N2542">_xlfn.IFS(M2542&lt;=2,"Small",M2542&lt;=5,"Medium",M2542&gt;5,"Large")</f>
        <v>Small</v>
      </c>
      <c r="O2542" s="50">
        <v>73</v>
      </c>
      <c r="P2542" s="67">
        <f t="shared" si="157"/>
        <v>0.03</v>
      </c>
      <c r="Q2542" s="52">
        <v>4.91</v>
      </c>
      <c r="R2542" s="52" t="str" cm="1">
        <f t="array" ref="R2542">_xlfn.IFS(ROUND(Q2542,0)=5,"Excellent",ROUND(Q2542,0)=4,"Good",ROUND(Q2542,0)=3,"Ok",ROUND(Q2542,0)&lt;3,"Bad")</f>
        <v>Excellent</v>
      </c>
      <c r="S2542">
        <v>231</v>
      </c>
      <c r="T2542" t="str">
        <f t="shared" si="158"/>
        <v>Yes</v>
      </c>
      <c r="U2542" s="65">
        <v>42790</v>
      </c>
      <c r="V2542" s="65">
        <v>43898</v>
      </c>
      <c r="W2542">
        <v>18</v>
      </c>
      <c r="X2542" t="str">
        <f t="shared" si="159"/>
        <v>Active</v>
      </c>
      <c r="Y2542" t="s">
        <v>15615</v>
      </c>
    </row>
    <row r="2543" spans="1:25" x14ac:dyDescent="0.25">
      <c r="A2543">
        <v>2542</v>
      </c>
      <c r="B2543" t="s">
        <v>15438</v>
      </c>
      <c r="C2543">
        <v>2501</v>
      </c>
      <c r="D2543" t="str">
        <f>VLOOKUP($C2543,Hosts!$A:$O,10,0)</f>
        <v>New York</v>
      </c>
      <c r="E2543" s="67">
        <f>INDEX(Hosts!$A:$O,MATCH(Places!$C2543,Hosts!$A:$A,0),MATCH(Places!E$1,Hosts!$1:$1,0))</f>
        <v>1</v>
      </c>
      <c r="F2543" s="67">
        <f>INDEX(Hosts!$A:$O,MATCH(Places!$C2543,Hosts!$A:$A,0),MATCH(Places!F$1,Hosts!$1:$1,0))</f>
        <v>1</v>
      </c>
      <c r="G2543" s="67" t="str">
        <f>INDEX(Hosts!$A:$O,MATCH(Places!$C2543,Hosts!$A:$A,0),MATCH(Places!G$1,Hosts!$1:$1,0))</f>
        <v>No</v>
      </c>
      <c r="H2543">
        <v>9</v>
      </c>
      <c r="I2543" t="str">
        <f>VLOOKUP($H2543,Neighborhoods!$A:$C,2,0)</f>
        <v>Brooklyn</v>
      </c>
      <c r="J2543" t="str">
        <f>VLOOKUP($H2543,Neighborhoods!$A:$C,3,0)</f>
        <v>Crown Heights</v>
      </c>
      <c r="K2543" t="s">
        <v>1</v>
      </c>
      <c r="L2543" t="str">
        <f t="shared" si="156"/>
        <v>Yes</v>
      </c>
      <c r="M2543">
        <v>2</v>
      </c>
      <c r="N2543" t="str" cm="1">
        <f t="array" ref="N2543">_xlfn.IFS(M2543&lt;=2,"Small",M2543&lt;=5,"Medium",M2543&gt;5,"Large")</f>
        <v>Small</v>
      </c>
      <c r="O2543" s="50">
        <v>80</v>
      </c>
      <c r="P2543" s="67">
        <f t="shared" si="157"/>
        <v>0.03</v>
      </c>
      <c r="Q2543" s="52">
        <v>4.88</v>
      </c>
      <c r="R2543" s="52" t="str" cm="1">
        <f t="array" ref="R2543">_xlfn.IFS(ROUND(Q2543,0)=5,"Excellent",ROUND(Q2543,0)=4,"Good",ROUND(Q2543,0)=3,"Ok",ROUND(Q2543,0)&lt;3,"Bad")</f>
        <v>Excellent</v>
      </c>
      <c r="S2543">
        <v>8</v>
      </c>
      <c r="T2543" t="str">
        <f t="shared" si="158"/>
        <v>No</v>
      </c>
      <c r="U2543" s="65">
        <v>42803</v>
      </c>
      <c r="V2543" s="65">
        <v>43698</v>
      </c>
      <c r="W2543">
        <v>364</v>
      </c>
      <c r="X2543" t="str">
        <f t="shared" si="159"/>
        <v>Active</v>
      </c>
      <c r="Y2543" t="s">
        <v>15616</v>
      </c>
    </row>
    <row r="2544" spans="1:25" x14ac:dyDescent="0.25">
      <c r="A2544">
        <v>2543</v>
      </c>
      <c r="B2544" t="s">
        <v>1860</v>
      </c>
      <c r="C2544">
        <v>3159</v>
      </c>
      <c r="D2544" t="str">
        <f>VLOOKUP($C2544,Hosts!$A:$O,10,0)</f>
        <v>New York</v>
      </c>
      <c r="E2544" s="67">
        <f>INDEX(Hosts!$A:$O,MATCH(Places!$C2544,Hosts!$A:$A,0),MATCH(Places!E$1,Hosts!$1:$1,0))</f>
        <v>1</v>
      </c>
      <c r="F2544" s="67">
        <f>INDEX(Hosts!$A:$O,MATCH(Places!$C2544,Hosts!$A:$A,0),MATCH(Places!F$1,Hosts!$1:$1,0))</f>
        <v>0.93</v>
      </c>
      <c r="G2544" s="67" t="str">
        <f>INDEX(Hosts!$A:$O,MATCH(Places!$C2544,Hosts!$A:$A,0),MATCH(Places!G$1,Hosts!$1:$1,0))</f>
        <v>No</v>
      </c>
      <c r="H2544">
        <v>16</v>
      </c>
      <c r="I2544" t="str">
        <f>VLOOKUP($H2544,Neighborhoods!$A:$C,2,0)</f>
        <v>Manhattan</v>
      </c>
      <c r="J2544" t="str">
        <f>VLOOKUP($H2544,Neighborhoods!$A:$C,3,0)</f>
        <v>Harlem</v>
      </c>
      <c r="K2544" t="s">
        <v>11822</v>
      </c>
      <c r="L2544" t="str">
        <f t="shared" si="156"/>
        <v>No</v>
      </c>
      <c r="M2544">
        <v>5</v>
      </c>
      <c r="N2544" t="str" cm="1">
        <f t="array" ref="N2544">_xlfn.IFS(M2544&lt;=2,"Small",M2544&lt;=5,"Medium",M2544&gt;5,"Large")</f>
        <v>Medium</v>
      </c>
      <c r="O2544" s="50">
        <v>67</v>
      </c>
      <c r="P2544" s="67">
        <f t="shared" si="157"/>
        <v>0.03</v>
      </c>
      <c r="Q2544" s="52">
        <v>4.9800000000000004</v>
      </c>
      <c r="R2544" s="52" t="str" cm="1">
        <f t="array" ref="R2544">_xlfn.IFS(ROUND(Q2544,0)=5,"Excellent",ROUND(Q2544,0)=4,"Good",ROUND(Q2544,0)=3,"Ok",ROUND(Q2544,0)&lt;3,"Bad")</f>
        <v>Excellent</v>
      </c>
      <c r="S2544">
        <v>191</v>
      </c>
      <c r="T2544" t="str">
        <f t="shared" si="158"/>
        <v>Yes</v>
      </c>
      <c r="U2544" s="65">
        <v>42785</v>
      </c>
      <c r="V2544" s="65">
        <v>44053</v>
      </c>
      <c r="W2544">
        <v>155</v>
      </c>
      <c r="X2544" t="str">
        <f t="shared" si="159"/>
        <v>Active</v>
      </c>
      <c r="Y2544" t="s">
        <v>15615</v>
      </c>
    </row>
    <row r="2545" spans="1:25" x14ac:dyDescent="0.25">
      <c r="A2545">
        <v>2544</v>
      </c>
      <c r="B2545" t="s">
        <v>1861</v>
      </c>
      <c r="C2545">
        <v>3157</v>
      </c>
      <c r="D2545" t="str">
        <f>VLOOKUP($C2545,Hosts!$A:$O,10,0)</f>
        <v>New York</v>
      </c>
      <c r="E2545" s="67">
        <f>INDEX(Hosts!$A:$O,MATCH(Places!$C2545,Hosts!$A:$A,0),MATCH(Places!E$1,Hosts!$1:$1,0))</f>
        <v>1</v>
      </c>
      <c r="F2545" s="67">
        <f>INDEX(Hosts!$A:$O,MATCH(Places!$C2545,Hosts!$A:$A,0),MATCH(Places!F$1,Hosts!$1:$1,0))</f>
        <v>0.97</v>
      </c>
      <c r="G2545" s="67" t="str">
        <f>INDEX(Hosts!$A:$O,MATCH(Places!$C2545,Hosts!$A:$A,0),MATCH(Places!G$1,Hosts!$1:$1,0))</f>
        <v>Yes</v>
      </c>
      <c r="H2545">
        <v>12</v>
      </c>
      <c r="I2545" t="str">
        <f>VLOOKUP($H2545,Neighborhoods!$A:$C,2,0)</f>
        <v>Brooklyn</v>
      </c>
      <c r="J2545" t="str">
        <f>VLOOKUP($H2545,Neighborhoods!$A:$C,3,0)</f>
        <v>Williamsburg</v>
      </c>
      <c r="K2545" t="s">
        <v>1</v>
      </c>
      <c r="L2545" t="str">
        <f t="shared" si="156"/>
        <v>Yes</v>
      </c>
      <c r="M2545">
        <v>2</v>
      </c>
      <c r="N2545" t="str" cm="1">
        <f t="array" ref="N2545">_xlfn.IFS(M2545&lt;=2,"Small",M2545&lt;=5,"Medium",M2545&gt;5,"Large")</f>
        <v>Small</v>
      </c>
      <c r="O2545" s="50">
        <v>94</v>
      </c>
      <c r="P2545" s="67">
        <f t="shared" si="157"/>
        <v>0.03</v>
      </c>
      <c r="Q2545" s="52">
        <v>4.97</v>
      </c>
      <c r="R2545" s="52" t="str" cm="1">
        <f t="array" ref="R2545">_xlfn.IFS(ROUND(Q2545,0)=5,"Excellent",ROUND(Q2545,0)=4,"Good",ROUND(Q2545,0)=3,"Ok",ROUND(Q2545,0)&lt;3,"Bad")</f>
        <v>Excellent</v>
      </c>
      <c r="S2545">
        <v>79</v>
      </c>
      <c r="T2545" t="str">
        <f t="shared" si="158"/>
        <v>No</v>
      </c>
      <c r="U2545" s="65">
        <v>42835</v>
      </c>
      <c r="V2545" s="65">
        <v>43905</v>
      </c>
      <c r="W2545">
        <v>364</v>
      </c>
      <c r="X2545" t="str">
        <f t="shared" si="159"/>
        <v>Active</v>
      </c>
      <c r="Y2545" t="s">
        <v>15615</v>
      </c>
    </row>
    <row r="2546" spans="1:25" x14ac:dyDescent="0.25">
      <c r="A2546">
        <v>2545</v>
      </c>
      <c r="B2546" t="s">
        <v>1862</v>
      </c>
      <c r="C2546">
        <v>1457</v>
      </c>
      <c r="D2546" t="str">
        <f>VLOOKUP($C2546,Hosts!$A:$O,10,0)</f>
        <v>New York</v>
      </c>
      <c r="E2546" s="67">
        <f>INDEX(Hosts!$A:$O,MATCH(Places!$C2546,Hosts!$A:$A,0),MATCH(Places!E$1,Hosts!$1:$1,0))</f>
        <v>1</v>
      </c>
      <c r="F2546" s="67">
        <f>INDEX(Hosts!$A:$O,MATCH(Places!$C2546,Hosts!$A:$A,0),MATCH(Places!F$1,Hosts!$1:$1,0))</f>
        <v>0.97</v>
      </c>
      <c r="G2546" s="67" t="str">
        <f>INDEX(Hosts!$A:$O,MATCH(Places!$C2546,Hosts!$A:$A,0),MATCH(Places!G$1,Hosts!$1:$1,0))</f>
        <v>Yes</v>
      </c>
      <c r="H2546">
        <v>12</v>
      </c>
      <c r="I2546" t="str">
        <f>VLOOKUP($H2546,Neighborhoods!$A:$C,2,0)</f>
        <v>Brooklyn</v>
      </c>
      <c r="J2546" t="str">
        <f>VLOOKUP($H2546,Neighborhoods!$A:$C,3,0)</f>
        <v>Williamsburg</v>
      </c>
      <c r="K2546" t="s">
        <v>11822</v>
      </c>
      <c r="L2546" t="str">
        <f t="shared" si="156"/>
        <v>No</v>
      </c>
      <c r="M2546">
        <v>2</v>
      </c>
      <c r="N2546" t="str" cm="1">
        <f t="array" ref="N2546">_xlfn.IFS(M2546&lt;=2,"Small",M2546&lt;=5,"Medium",M2546&gt;5,"Large")</f>
        <v>Small</v>
      </c>
      <c r="O2546" s="50">
        <v>154</v>
      </c>
      <c r="P2546" s="67">
        <f t="shared" si="157"/>
        <v>0.03</v>
      </c>
      <c r="Q2546" s="52">
        <v>4.9000000000000004</v>
      </c>
      <c r="R2546" s="52" t="str" cm="1">
        <f t="array" ref="R2546">_xlfn.IFS(ROUND(Q2546,0)=5,"Excellent",ROUND(Q2546,0)=4,"Good",ROUND(Q2546,0)=3,"Ok",ROUND(Q2546,0)&lt;3,"Bad")</f>
        <v>Excellent</v>
      </c>
      <c r="S2546">
        <v>103</v>
      </c>
      <c r="T2546" t="str">
        <f t="shared" si="158"/>
        <v>Yes</v>
      </c>
      <c r="U2546" s="65">
        <v>42828</v>
      </c>
      <c r="V2546" s="65">
        <v>44018</v>
      </c>
      <c r="W2546">
        <v>363</v>
      </c>
      <c r="X2546" t="str">
        <f t="shared" si="159"/>
        <v>Active</v>
      </c>
      <c r="Y2546" t="s">
        <v>15616</v>
      </c>
    </row>
    <row r="2547" spans="1:25" x14ac:dyDescent="0.25">
      <c r="A2547">
        <v>2546</v>
      </c>
      <c r="B2547" t="s">
        <v>13298</v>
      </c>
      <c r="C2547">
        <v>2427</v>
      </c>
      <c r="D2547" t="str">
        <f>VLOOKUP($C2547,Hosts!$A:$O,10,0)</f>
        <v>New York</v>
      </c>
      <c r="E2547" s="67">
        <f>INDEX(Hosts!$A:$O,MATCH(Places!$C2547,Hosts!$A:$A,0),MATCH(Places!E$1,Hosts!$1:$1,0))</f>
        <v>1</v>
      </c>
      <c r="F2547" s="67">
        <f>INDEX(Hosts!$A:$O,MATCH(Places!$C2547,Hosts!$A:$A,0),MATCH(Places!F$1,Hosts!$1:$1,0))</f>
        <v>0.97</v>
      </c>
      <c r="G2547" s="67" t="str">
        <f>INDEX(Hosts!$A:$O,MATCH(Places!$C2547,Hosts!$A:$A,0),MATCH(Places!G$1,Hosts!$1:$1,0))</f>
        <v>No</v>
      </c>
      <c r="H2547">
        <v>13</v>
      </c>
      <c r="I2547" t="str">
        <f>VLOOKUP($H2547,Neighborhoods!$A:$C,2,0)</f>
        <v>Manhattan</v>
      </c>
      <c r="J2547" t="str">
        <f>VLOOKUP($H2547,Neighborhoods!$A:$C,3,0)</f>
        <v>Chelsea</v>
      </c>
      <c r="K2547" t="s">
        <v>1</v>
      </c>
      <c r="L2547" t="str">
        <f t="shared" si="156"/>
        <v>Yes</v>
      </c>
      <c r="M2547">
        <v>2</v>
      </c>
      <c r="N2547" t="str" cm="1">
        <f t="array" ref="N2547">_xlfn.IFS(M2547&lt;=2,"Small",M2547&lt;=5,"Medium",M2547&gt;5,"Large")</f>
        <v>Small</v>
      </c>
      <c r="O2547" s="50">
        <v>109</v>
      </c>
      <c r="P2547" s="67">
        <f t="shared" si="157"/>
        <v>0.03</v>
      </c>
      <c r="Q2547" s="52">
        <v>4.75</v>
      </c>
      <c r="R2547" s="52" t="str" cm="1">
        <f t="array" ref="R2547">_xlfn.IFS(ROUND(Q2547,0)=5,"Excellent",ROUND(Q2547,0)=4,"Good",ROUND(Q2547,0)=3,"Ok",ROUND(Q2547,0)&lt;3,"Bad")</f>
        <v>Excellent</v>
      </c>
      <c r="S2547">
        <v>106</v>
      </c>
      <c r="T2547" t="str">
        <f t="shared" si="158"/>
        <v>No</v>
      </c>
      <c r="U2547" s="65">
        <v>42810</v>
      </c>
      <c r="V2547" s="65">
        <v>44042</v>
      </c>
      <c r="W2547">
        <v>155</v>
      </c>
      <c r="X2547" t="str">
        <f t="shared" si="159"/>
        <v>Active</v>
      </c>
      <c r="Y2547" t="s">
        <v>15616</v>
      </c>
    </row>
    <row r="2548" spans="1:25" x14ac:dyDescent="0.25">
      <c r="A2548">
        <v>2547</v>
      </c>
      <c r="B2548" t="s">
        <v>1863</v>
      </c>
      <c r="C2548">
        <v>2401</v>
      </c>
      <c r="D2548" t="str">
        <f>VLOOKUP($C2548,Hosts!$A:$O,10,0)</f>
        <v>New York</v>
      </c>
      <c r="E2548" s="67">
        <f>INDEX(Hosts!$A:$O,MATCH(Places!$C2548,Hosts!$A:$A,0),MATCH(Places!E$1,Hosts!$1:$1,0))</f>
        <v>1</v>
      </c>
      <c r="F2548" s="67">
        <f>INDEX(Hosts!$A:$O,MATCH(Places!$C2548,Hosts!$A:$A,0),MATCH(Places!F$1,Hosts!$1:$1,0))</f>
        <v>0.86</v>
      </c>
      <c r="G2548" s="67" t="str">
        <f>INDEX(Hosts!$A:$O,MATCH(Places!$C2548,Hosts!$A:$A,0),MATCH(Places!G$1,Hosts!$1:$1,0))</f>
        <v>No</v>
      </c>
      <c r="H2548">
        <v>15</v>
      </c>
      <c r="I2548" t="str">
        <f>VLOOKUP($H2548,Neighborhoods!$A:$C,2,0)</f>
        <v>Manhattan</v>
      </c>
      <c r="J2548" t="str">
        <f>VLOOKUP($H2548,Neighborhoods!$A:$C,3,0)</f>
        <v>East Village</v>
      </c>
      <c r="K2548" t="s">
        <v>11822</v>
      </c>
      <c r="L2548" t="str">
        <f t="shared" si="156"/>
        <v>No</v>
      </c>
      <c r="M2548">
        <v>2</v>
      </c>
      <c r="N2548" t="str" cm="1">
        <f t="array" ref="N2548">_xlfn.IFS(M2548&lt;=2,"Small",M2548&lt;=5,"Medium",M2548&gt;5,"Large")</f>
        <v>Small</v>
      </c>
      <c r="O2548" s="50">
        <v>160</v>
      </c>
      <c r="P2548" s="67">
        <f t="shared" si="157"/>
        <v>0.03</v>
      </c>
      <c r="Q2548" s="52">
        <v>4.97</v>
      </c>
      <c r="R2548" s="52" t="str" cm="1">
        <f t="array" ref="R2548">_xlfn.IFS(ROUND(Q2548,0)=5,"Excellent",ROUND(Q2548,0)=4,"Good",ROUND(Q2548,0)=3,"Ok",ROUND(Q2548,0)&lt;3,"Bad")</f>
        <v>Excellent</v>
      </c>
      <c r="S2548">
        <v>36</v>
      </c>
      <c r="T2548" t="str">
        <f t="shared" si="158"/>
        <v>No</v>
      </c>
      <c r="U2548" s="65">
        <v>42796</v>
      </c>
      <c r="V2548" s="65">
        <v>43836</v>
      </c>
      <c r="W2548">
        <v>210</v>
      </c>
      <c r="X2548" t="str">
        <f t="shared" si="159"/>
        <v>Active</v>
      </c>
      <c r="Y2548" t="s">
        <v>15615</v>
      </c>
    </row>
    <row r="2549" spans="1:25" x14ac:dyDescent="0.25">
      <c r="A2549">
        <v>2548</v>
      </c>
      <c r="B2549" t="s">
        <v>1864</v>
      </c>
      <c r="C2549">
        <v>237</v>
      </c>
      <c r="D2549" t="str">
        <f>VLOOKUP($C2549,Hosts!$A:$O,10,0)</f>
        <v>New York</v>
      </c>
      <c r="E2549" s="67">
        <f>INDEX(Hosts!$A:$O,MATCH(Places!$C2549,Hosts!$A:$A,0),MATCH(Places!E$1,Hosts!$1:$1,0))</f>
        <v>1</v>
      </c>
      <c r="F2549" s="67">
        <f>INDEX(Hosts!$A:$O,MATCH(Places!$C2549,Hosts!$A:$A,0),MATCH(Places!F$1,Hosts!$1:$1,0))</f>
        <v>1</v>
      </c>
      <c r="G2549" s="67" t="str">
        <f>INDEX(Hosts!$A:$O,MATCH(Places!$C2549,Hosts!$A:$A,0),MATCH(Places!G$1,Hosts!$1:$1,0))</f>
        <v>No</v>
      </c>
      <c r="H2549">
        <v>13</v>
      </c>
      <c r="I2549" t="str">
        <f>VLOOKUP($H2549,Neighborhoods!$A:$C,2,0)</f>
        <v>Manhattan</v>
      </c>
      <c r="J2549" t="str">
        <f>VLOOKUP($H2549,Neighborhoods!$A:$C,3,0)</f>
        <v>Chelsea</v>
      </c>
      <c r="K2549" t="s">
        <v>1</v>
      </c>
      <c r="L2549" t="str">
        <f t="shared" si="156"/>
        <v>Yes</v>
      </c>
      <c r="M2549">
        <v>5</v>
      </c>
      <c r="N2549" t="str" cm="1">
        <f t="array" ref="N2549">_xlfn.IFS(M2549&lt;=2,"Small",M2549&lt;=5,"Medium",M2549&gt;5,"Large")</f>
        <v>Medium</v>
      </c>
      <c r="O2549" s="50">
        <v>289</v>
      </c>
      <c r="P2549" s="67">
        <f t="shared" si="157"/>
        <v>0.04</v>
      </c>
      <c r="Q2549" s="52">
        <v>4.6399999999999997</v>
      </c>
      <c r="R2549" s="52" t="str" cm="1">
        <f t="array" ref="R2549">_xlfn.IFS(ROUND(Q2549,0)=5,"Excellent",ROUND(Q2549,0)=4,"Good",ROUND(Q2549,0)=3,"Ok",ROUND(Q2549,0)&lt;3,"Bad")</f>
        <v>Excellent</v>
      </c>
      <c r="S2549">
        <v>165</v>
      </c>
      <c r="T2549" t="str">
        <f t="shared" si="158"/>
        <v>No</v>
      </c>
      <c r="U2549" s="65">
        <v>42806</v>
      </c>
      <c r="V2549" s="65">
        <v>43904</v>
      </c>
      <c r="W2549">
        <v>0</v>
      </c>
      <c r="X2549" t="str">
        <f t="shared" si="159"/>
        <v>Inactive</v>
      </c>
      <c r="Y2549" t="s">
        <v>15615</v>
      </c>
    </row>
    <row r="2550" spans="1:25" x14ac:dyDescent="0.25">
      <c r="A2550">
        <v>2549</v>
      </c>
      <c r="B2550" t="s">
        <v>1865</v>
      </c>
      <c r="C2550">
        <v>2236</v>
      </c>
      <c r="D2550" t="str">
        <f>VLOOKUP($C2550,Hosts!$A:$O,10,0)</f>
        <v>New York</v>
      </c>
      <c r="E2550" s="67">
        <f>INDEX(Hosts!$A:$O,MATCH(Places!$C2550,Hosts!$A:$A,0),MATCH(Places!E$1,Hosts!$1:$1,0))</f>
        <v>1</v>
      </c>
      <c r="F2550" s="67">
        <f>INDEX(Hosts!$A:$O,MATCH(Places!$C2550,Hosts!$A:$A,0),MATCH(Places!F$1,Hosts!$1:$1,0))</f>
        <v>1</v>
      </c>
      <c r="G2550" s="67" t="str">
        <f>INDEX(Hosts!$A:$O,MATCH(Places!$C2550,Hosts!$A:$A,0),MATCH(Places!G$1,Hosts!$1:$1,0))</f>
        <v>No</v>
      </c>
      <c r="H2550">
        <v>12</v>
      </c>
      <c r="I2550" t="str">
        <f>VLOOKUP($H2550,Neighborhoods!$A:$C,2,0)</f>
        <v>Brooklyn</v>
      </c>
      <c r="J2550" t="str">
        <f>VLOOKUP($H2550,Neighborhoods!$A:$C,3,0)</f>
        <v>Williamsburg</v>
      </c>
      <c r="K2550" t="s">
        <v>1</v>
      </c>
      <c r="L2550" t="str">
        <f t="shared" si="156"/>
        <v>Yes</v>
      </c>
      <c r="M2550">
        <v>2</v>
      </c>
      <c r="N2550" t="str" cm="1">
        <f t="array" ref="N2550">_xlfn.IFS(M2550&lt;=2,"Small",M2550&lt;=5,"Medium",M2550&gt;5,"Large")</f>
        <v>Small</v>
      </c>
      <c r="O2550" s="50">
        <v>88</v>
      </c>
      <c r="P2550" s="67">
        <f t="shared" si="157"/>
        <v>0.03</v>
      </c>
      <c r="Q2550" s="52">
        <v>4.8899999999999997</v>
      </c>
      <c r="R2550" s="52" t="str" cm="1">
        <f t="array" ref="R2550">_xlfn.IFS(ROUND(Q2550,0)=5,"Excellent",ROUND(Q2550,0)=4,"Good",ROUND(Q2550,0)=3,"Ok",ROUND(Q2550,0)&lt;3,"Bad")</f>
        <v>Excellent</v>
      </c>
      <c r="S2550">
        <v>65</v>
      </c>
      <c r="T2550" t="str">
        <f t="shared" si="158"/>
        <v>No</v>
      </c>
      <c r="U2550" s="65">
        <v>42801</v>
      </c>
      <c r="V2550" s="65">
        <v>43894</v>
      </c>
      <c r="W2550">
        <v>348</v>
      </c>
      <c r="X2550" t="str">
        <f t="shared" si="159"/>
        <v>Active</v>
      </c>
      <c r="Y2550" t="s">
        <v>15615</v>
      </c>
    </row>
    <row r="2551" spans="1:25" x14ac:dyDescent="0.25">
      <c r="A2551">
        <v>2550</v>
      </c>
      <c r="B2551" t="s">
        <v>1866</v>
      </c>
      <c r="C2551">
        <v>1376</v>
      </c>
      <c r="D2551" t="str">
        <f>VLOOKUP($C2551,Hosts!$A:$O,10,0)</f>
        <v>New York</v>
      </c>
      <c r="E2551" s="67">
        <f>INDEX(Hosts!$A:$O,MATCH(Places!$C2551,Hosts!$A:$A,0),MATCH(Places!E$1,Hosts!$1:$1,0))</f>
        <v>1</v>
      </c>
      <c r="F2551" s="67">
        <f>INDEX(Hosts!$A:$O,MATCH(Places!$C2551,Hosts!$A:$A,0),MATCH(Places!F$1,Hosts!$1:$1,0))</f>
        <v>0.62</v>
      </c>
      <c r="G2551" s="67" t="str">
        <f>INDEX(Hosts!$A:$O,MATCH(Places!$C2551,Hosts!$A:$A,0),MATCH(Places!G$1,Hosts!$1:$1,0))</f>
        <v>No</v>
      </c>
      <c r="H2551">
        <v>20</v>
      </c>
      <c r="I2551" t="str">
        <f>VLOOKUP($H2551,Neighborhoods!$A:$C,2,0)</f>
        <v>Manhattan</v>
      </c>
      <c r="J2551" t="str">
        <f>VLOOKUP($H2551,Neighborhoods!$A:$C,3,0)</f>
        <v>Upper West Side</v>
      </c>
      <c r="K2551" t="s">
        <v>11822</v>
      </c>
      <c r="L2551" t="str">
        <f t="shared" si="156"/>
        <v>No</v>
      </c>
      <c r="M2551">
        <v>4</v>
      </c>
      <c r="N2551" t="str" cm="1">
        <f t="array" ref="N2551">_xlfn.IFS(M2551&lt;=2,"Small",M2551&lt;=5,"Medium",M2551&gt;5,"Large")</f>
        <v>Medium</v>
      </c>
      <c r="O2551" s="50">
        <v>55</v>
      </c>
      <c r="P2551" s="67">
        <f t="shared" si="157"/>
        <v>0.03</v>
      </c>
      <c r="Q2551" s="52">
        <v>5</v>
      </c>
      <c r="R2551" s="52" t="str" cm="1">
        <f t="array" ref="R2551">_xlfn.IFS(ROUND(Q2551,0)=5,"Excellent",ROUND(Q2551,0)=4,"Good",ROUND(Q2551,0)=3,"Ok",ROUND(Q2551,0)&lt;3,"Bad")</f>
        <v>Excellent</v>
      </c>
      <c r="S2551">
        <v>7</v>
      </c>
      <c r="T2551" t="str">
        <f t="shared" si="158"/>
        <v>No</v>
      </c>
      <c r="U2551" s="65">
        <v>42932</v>
      </c>
      <c r="V2551" s="65">
        <v>43821</v>
      </c>
      <c r="W2551">
        <v>336</v>
      </c>
      <c r="X2551" t="str">
        <f t="shared" si="159"/>
        <v>Active</v>
      </c>
      <c r="Y2551" t="s">
        <v>15615</v>
      </c>
    </row>
    <row r="2552" spans="1:25" x14ac:dyDescent="0.25">
      <c r="A2552">
        <v>2551</v>
      </c>
      <c r="B2552" t="s">
        <v>14164</v>
      </c>
      <c r="C2552">
        <v>3009</v>
      </c>
      <c r="D2552" t="str">
        <f>VLOOKUP($C2552,Hosts!$A:$O,10,0)</f>
        <v>New York</v>
      </c>
      <c r="E2552" s="67">
        <f>INDEX(Hosts!$A:$O,MATCH(Places!$C2552,Hosts!$A:$A,0),MATCH(Places!E$1,Hosts!$1:$1,0))</f>
        <v>1</v>
      </c>
      <c r="F2552" s="67">
        <f>INDEX(Hosts!$A:$O,MATCH(Places!$C2552,Hosts!$A:$A,0),MATCH(Places!F$1,Hosts!$1:$1,0))</f>
        <v>0.94</v>
      </c>
      <c r="G2552" s="67" t="str">
        <f>INDEX(Hosts!$A:$O,MATCH(Places!$C2552,Hosts!$A:$A,0),MATCH(Places!G$1,Hosts!$1:$1,0))</f>
        <v>No</v>
      </c>
      <c r="H2552">
        <v>9</v>
      </c>
      <c r="I2552" t="str">
        <f>VLOOKUP($H2552,Neighborhoods!$A:$C,2,0)</f>
        <v>Brooklyn</v>
      </c>
      <c r="J2552" t="str">
        <f>VLOOKUP($H2552,Neighborhoods!$A:$C,3,0)</f>
        <v>Crown Heights</v>
      </c>
      <c r="K2552" t="s">
        <v>11822</v>
      </c>
      <c r="L2552" t="str">
        <f t="shared" si="156"/>
        <v>No</v>
      </c>
      <c r="M2552">
        <v>6</v>
      </c>
      <c r="N2552" t="str" cm="1">
        <f t="array" ref="N2552">_xlfn.IFS(M2552&lt;=2,"Small",M2552&lt;=5,"Medium",M2552&gt;5,"Large")</f>
        <v>Large</v>
      </c>
      <c r="O2552" s="50">
        <v>199</v>
      </c>
      <c r="P2552" s="67">
        <f t="shared" si="157"/>
        <v>0.03</v>
      </c>
      <c r="Q2552" s="52">
        <v>4.49</v>
      </c>
      <c r="R2552" s="52" t="str" cm="1">
        <f t="array" ref="R2552">_xlfn.IFS(ROUND(Q2552,0)=5,"Excellent",ROUND(Q2552,0)=4,"Good",ROUND(Q2552,0)=3,"Ok",ROUND(Q2552,0)&lt;3,"Bad")</f>
        <v>Good</v>
      </c>
      <c r="S2552">
        <v>37</v>
      </c>
      <c r="T2552" t="str">
        <f t="shared" si="158"/>
        <v>No</v>
      </c>
      <c r="U2552" s="65">
        <v>42841</v>
      </c>
      <c r="V2552" s="65">
        <v>43767</v>
      </c>
      <c r="W2552">
        <v>351</v>
      </c>
      <c r="X2552" t="str">
        <f t="shared" si="159"/>
        <v>Active</v>
      </c>
      <c r="Y2552" t="s">
        <v>15616</v>
      </c>
    </row>
    <row r="2553" spans="1:25" x14ac:dyDescent="0.25">
      <c r="A2553">
        <v>2552</v>
      </c>
      <c r="B2553" t="s">
        <v>13860</v>
      </c>
      <c r="C2553">
        <v>394</v>
      </c>
      <c r="D2553" t="str">
        <f>VLOOKUP($C2553,Hosts!$A:$O,10,0)</f>
        <v>New York</v>
      </c>
      <c r="E2553" s="67">
        <f>INDEX(Hosts!$A:$O,MATCH(Places!$C2553,Hosts!$A:$A,0),MATCH(Places!E$1,Hosts!$1:$1,0))</f>
        <v>1</v>
      </c>
      <c r="F2553" s="67">
        <f>INDEX(Hosts!$A:$O,MATCH(Places!$C2553,Hosts!$A:$A,0),MATCH(Places!F$1,Hosts!$1:$1,0))</f>
        <v>0.68</v>
      </c>
      <c r="G2553" s="67" t="str">
        <f>INDEX(Hosts!$A:$O,MATCH(Places!$C2553,Hosts!$A:$A,0),MATCH(Places!G$1,Hosts!$1:$1,0))</f>
        <v>Yes</v>
      </c>
      <c r="H2553">
        <v>16</v>
      </c>
      <c r="I2553" t="str">
        <f>VLOOKUP($H2553,Neighborhoods!$A:$C,2,0)</f>
        <v>Manhattan</v>
      </c>
      <c r="J2553" t="str">
        <f>VLOOKUP($H2553,Neighborhoods!$A:$C,3,0)</f>
        <v>Harlem</v>
      </c>
      <c r="K2553" t="s">
        <v>1</v>
      </c>
      <c r="L2553" t="str">
        <f t="shared" si="156"/>
        <v>Yes</v>
      </c>
      <c r="M2553">
        <v>3</v>
      </c>
      <c r="N2553" t="str" cm="1">
        <f t="array" ref="N2553">_xlfn.IFS(M2553&lt;=2,"Small",M2553&lt;=5,"Medium",M2553&gt;5,"Large")</f>
        <v>Medium</v>
      </c>
      <c r="O2553" s="50">
        <v>247</v>
      </c>
      <c r="P2553" s="67">
        <f t="shared" si="157"/>
        <v>0.04</v>
      </c>
      <c r="Q2553" s="52">
        <v>5</v>
      </c>
      <c r="R2553" s="52" t="str" cm="1">
        <f t="array" ref="R2553">_xlfn.IFS(ROUND(Q2553,0)=5,"Excellent",ROUND(Q2553,0)=4,"Good",ROUND(Q2553,0)=3,"Ok",ROUND(Q2553,0)&lt;3,"Bad")</f>
        <v>Excellent</v>
      </c>
      <c r="S2553">
        <v>18</v>
      </c>
      <c r="T2553" t="str">
        <f t="shared" si="158"/>
        <v>No</v>
      </c>
      <c r="U2553" s="65">
        <v>42862</v>
      </c>
      <c r="V2553" s="65">
        <v>43832</v>
      </c>
      <c r="W2553">
        <v>358</v>
      </c>
      <c r="X2553" t="str">
        <f t="shared" si="159"/>
        <v>Active</v>
      </c>
      <c r="Y2553" t="s">
        <v>15615</v>
      </c>
    </row>
    <row r="2554" spans="1:25" x14ac:dyDescent="0.25">
      <c r="A2554">
        <v>2553</v>
      </c>
      <c r="B2554" t="s">
        <v>1867</v>
      </c>
      <c r="C2554">
        <v>394</v>
      </c>
      <c r="D2554" t="str">
        <f>VLOOKUP($C2554,Hosts!$A:$O,10,0)</f>
        <v>New York</v>
      </c>
      <c r="E2554" s="67">
        <f>INDEX(Hosts!$A:$O,MATCH(Places!$C2554,Hosts!$A:$A,0),MATCH(Places!E$1,Hosts!$1:$1,0))</f>
        <v>1</v>
      </c>
      <c r="F2554" s="67">
        <f>INDEX(Hosts!$A:$O,MATCH(Places!$C2554,Hosts!$A:$A,0),MATCH(Places!F$1,Hosts!$1:$1,0))</f>
        <v>0.68</v>
      </c>
      <c r="G2554" s="67" t="str">
        <f>INDEX(Hosts!$A:$O,MATCH(Places!$C2554,Hosts!$A:$A,0),MATCH(Places!G$1,Hosts!$1:$1,0))</f>
        <v>Yes</v>
      </c>
      <c r="H2554">
        <v>16</v>
      </c>
      <c r="I2554" t="str">
        <f>VLOOKUP($H2554,Neighborhoods!$A:$C,2,0)</f>
        <v>Manhattan</v>
      </c>
      <c r="J2554" t="str">
        <f>VLOOKUP($H2554,Neighborhoods!$A:$C,3,0)</f>
        <v>Harlem</v>
      </c>
      <c r="K2554" t="s">
        <v>1</v>
      </c>
      <c r="L2554" t="str">
        <f t="shared" si="156"/>
        <v>Yes</v>
      </c>
      <c r="M2554">
        <v>3</v>
      </c>
      <c r="N2554" t="str" cm="1">
        <f t="array" ref="N2554">_xlfn.IFS(M2554&lt;=2,"Small",M2554&lt;=5,"Medium",M2554&gt;5,"Large")</f>
        <v>Medium</v>
      </c>
      <c r="O2554" s="50">
        <v>249</v>
      </c>
      <c r="P2554" s="67">
        <f t="shared" si="157"/>
        <v>0.04</v>
      </c>
      <c r="Q2554" s="52">
        <v>4.92</v>
      </c>
      <c r="R2554" s="52" t="str" cm="1">
        <f t="array" ref="R2554">_xlfn.IFS(ROUND(Q2554,0)=5,"Excellent",ROUND(Q2554,0)=4,"Good",ROUND(Q2554,0)=3,"Ok",ROUND(Q2554,0)&lt;3,"Bad")</f>
        <v>Excellent</v>
      </c>
      <c r="S2554">
        <v>13</v>
      </c>
      <c r="T2554" t="str">
        <f t="shared" si="158"/>
        <v>No</v>
      </c>
      <c r="U2554" s="65">
        <v>43021</v>
      </c>
      <c r="V2554" s="65">
        <v>43376</v>
      </c>
      <c r="W2554">
        <v>363</v>
      </c>
      <c r="X2554" t="str">
        <f t="shared" si="159"/>
        <v>Active</v>
      </c>
      <c r="Y2554" t="s">
        <v>15615</v>
      </c>
    </row>
    <row r="2555" spans="1:25" x14ac:dyDescent="0.25">
      <c r="A2555">
        <v>2554</v>
      </c>
      <c r="B2555" t="s">
        <v>15547</v>
      </c>
      <c r="C2555">
        <v>394</v>
      </c>
      <c r="D2555" t="str">
        <f>VLOOKUP($C2555,Hosts!$A:$O,10,0)</f>
        <v>New York</v>
      </c>
      <c r="E2555" s="67">
        <f>INDEX(Hosts!$A:$O,MATCH(Places!$C2555,Hosts!$A:$A,0),MATCH(Places!E$1,Hosts!$1:$1,0))</f>
        <v>1</v>
      </c>
      <c r="F2555" s="67">
        <f>INDEX(Hosts!$A:$O,MATCH(Places!$C2555,Hosts!$A:$A,0),MATCH(Places!F$1,Hosts!$1:$1,0))</f>
        <v>0.68</v>
      </c>
      <c r="G2555" s="67" t="str">
        <f>INDEX(Hosts!$A:$O,MATCH(Places!$C2555,Hosts!$A:$A,0),MATCH(Places!G$1,Hosts!$1:$1,0))</f>
        <v>Yes</v>
      </c>
      <c r="H2555">
        <v>16</v>
      </c>
      <c r="I2555" t="str">
        <f>VLOOKUP($H2555,Neighborhoods!$A:$C,2,0)</f>
        <v>Manhattan</v>
      </c>
      <c r="J2555" t="str">
        <f>VLOOKUP($H2555,Neighborhoods!$A:$C,3,0)</f>
        <v>Harlem</v>
      </c>
      <c r="K2555" t="s">
        <v>1</v>
      </c>
      <c r="L2555" t="str">
        <f t="shared" si="156"/>
        <v>Yes</v>
      </c>
      <c r="M2555">
        <v>3</v>
      </c>
      <c r="N2555" t="str" cm="1">
        <f t="array" ref="N2555">_xlfn.IFS(M2555&lt;=2,"Small",M2555&lt;=5,"Medium",M2555&gt;5,"Large")</f>
        <v>Medium</v>
      </c>
      <c r="O2555" s="50">
        <v>269</v>
      </c>
      <c r="P2555" s="67">
        <f t="shared" si="157"/>
        <v>0.04</v>
      </c>
      <c r="Q2555" s="52">
        <v>5</v>
      </c>
      <c r="R2555" s="52" t="str" cm="1">
        <f t="array" ref="R2555">_xlfn.IFS(ROUND(Q2555,0)=5,"Excellent",ROUND(Q2555,0)=4,"Good",ROUND(Q2555,0)=3,"Ok",ROUND(Q2555,0)&lt;3,"Bad")</f>
        <v>Excellent</v>
      </c>
      <c r="S2555">
        <v>35</v>
      </c>
      <c r="T2555" t="str">
        <f t="shared" si="158"/>
        <v>No</v>
      </c>
      <c r="U2555" s="65">
        <v>42873</v>
      </c>
      <c r="V2555" s="65">
        <v>43835</v>
      </c>
      <c r="W2555">
        <v>269</v>
      </c>
      <c r="X2555" t="str">
        <f t="shared" si="159"/>
        <v>Active</v>
      </c>
      <c r="Y2555" t="s">
        <v>15615</v>
      </c>
    </row>
    <row r="2556" spans="1:25" x14ac:dyDescent="0.25">
      <c r="A2556">
        <v>2555</v>
      </c>
      <c r="B2556" t="s">
        <v>1868</v>
      </c>
      <c r="C2556">
        <v>3166</v>
      </c>
      <c r="D2556" t="str">
        <f>VLOOKUP($C2556,Hosts!$A:$O,10,0)</f>
        <v>New York</v>
      </c>
      <c r="E2556" s="67">
        <f>INDEX(Hosts!$A:$O,MATCH(Places!$C2556,Hosts!$A:$A,0),MATCH(Places!E$1,Hosts!$1:$1,0))</f>
        <v>1</v>
      </c>
      <c r="F2556" s="67">
        <f>INDEX(Hosts!$A:$O,MATCH(Places!$C2556,Hosts!$A:$A,0),MATCH(Places!F$1,Hosts!$1:$1,0))</f>
        <v>0.91</v>
      </c>
      <c r="G2556" s="67" t="str">
        <f>INDEX(Hosts!$A:$O,MATCH(Places!$C2556,Hosts!$A:$A,0),MATCH(Places!G$1,Hosts!$1:$1,0))</f>
        <v>Yes</v>
      </c>
      <c r="H2556">
        <v>11</v>
      </c>
      <c r="I2556" t="str">
        <f>VLOOKUP($H2556,Neighborhoods!$A:$C,2,0)</f>
        <v>Brooklyn</v>
      </c>
      <c r="J2556" t="str">
        <f>VLOOKUP($H2556,Neighborhoods!$A:$C,3,0)</f>
        <v>Greenpoint</v>
      </c>
      <c r="K2556" t="s">
        <v>11822</v>
      </c>
      <c r="L2556" t="str">
        <f t="shared" si="156"/>
        <v>No</v>
      </c>
      <c r="M2556">
        <v>2</v>
      </c>
      <c r="N2556" t="str" cm="1">
        <f t="array" ref="N2556">_xlfn.IFS(M2556&lt;=2,"Small",M2556&lt;=5,"Medium",M2556&gt;5,"Large")</f>
        <v>Small</v>
      </c>
      <c r="O2556" s="50">
        <v>80</v>
      </c>
      <c r="P2556" s="67">
        <f t="shared" si="157"/>
        <v>0.03</v>
      </c>
      <c r="Q2556" s="52">
        <v>4.97</v>
      </c>
      <c r="R2556" s="52" t="str" cm="1">
        <f t="array" ref="R2556">_xlfn.IFS(ROUND(Q2556,0)=5,"Excellent",ROUND(Q2556,0)=4,"Good",ROUND(Q2556,0)=3,"Ok",ROUND(Q2556,0)&lt;3,"Bad")</f>
        <v>Excellent</v>
      </c>
      <c r="S2556">
        <v>196</v>
      </c>
      <c r="T2556" t="str">
        <f t="shared" si="158"/>
        <v>Yes</v>
      </c>
      <c r="U2556" s="65">
        <v>42803</v>
      </c>
      <c r="V2556" s="65">
        <v>43876</v>
      </c>
      <c r="W2556">
        <v>289</v>
      </c>
      <c r="X2556" t="str">
        <f t="shared" si="159"/>
        <v>Active</v>
      </c>
      <c r="Y2556" t="s">
        <v>15616</v>
      </c>
    </row>
    <row r="2557" spans="1:25" x14ac:dyDescent="0.25">
      <c r="A2557">
        <v>2556</v>
      </c>
      <c r="B2557" t="s">
        <v>1869</v>
      </c>
      <c r="C2557">
        <v>1676</v>
      </c>
      <c r="D2557" t="str">
        <f>VLOOKUP($C2557,Hosts!$A:$O,10,0)</f>
        <v>New York</v>
      </c>
      <c r="E2557" s="67">
        <f>INDEX(Hosts!$A:$O,MATCH(Places!$C2557,Hosts!$A:$A,0),MATCH(Places!E$1,Hosts!$1:$1,0))</f>
        <v>1</v>
      </c>
      <c r="F2557" s="67">
        <f>INDEX(Hosts!$A:$O,MATCH(Places!$C2557,Hosts!$A:$A,0),MATCH(Places!F$1,Hosts!$1:$1,0))</f>
        <v>0.88</v>
      </c>
      <c r="G2557" s="67" t="str">
        <f>INDEX(Hosts!$A:$O,MATCH(Places!$C2557,Hosts!$A:$A,0),MATCH(Places!G$1,Hosts!$1:$1,0))</f>
        <v>Yes</v>
      </c>
      <c r="H2557">
        <v>20</v>
      </c>
      <c r="I2557" t="str">
        <f>VLOOKUP($H2557,Neighborhoods!$A:$C,2,0)</f>
        <v>Manhattan</v>
      </c>
      <c r="J2557" t="str">
        <f>VLOOKUP($H2557,Neighborhoods!$A:$C,3,0)</f>
        <v>Upper West Side</v>
      </c>
      <c r="K2557" t="s">
        <v>11822</v>
      </c>
      <c r="L2557" t="str">
        <f t="shared" si="156"/>
        <v>No</v>
      </c>
      <c r="M2557">
        <v>3</v>
      </c>
      <c r="N2557" t="str" cm="1">
        <f t="array" ref="N2557">_xlfn.IFS(M2557&lt;=2,"Small",M2557&lt;=5,"Medium",M2557&gt;5,"Large")</f>
        <v>Medium</v>
      </c>
      <c r="O2557" s="50">
        <v>140</v>
      </c>
      <c r="P2557" s="67">
        <f t="shared" si="157"/>
        <v>0.03</v>
      </c>
      <c r="Q2557" s="52">
        <v>5</v>
      </c>
      <c r="R2557" s="52" t="str" cm="1">
        <f t="array" ref="R2557">_xlfn.IFS(ROUND(Q2557,0)=5,"Excellent",ROUND(Q2557,0)=4,"Good",ROUND(Q2557,0)=3,"Ok",ROUND(Q2557,0)&lt;3,"Bad")</f>
        <v>Excellent</v>
      </c>
      <c r="S2557">
        <v>6</v>
      </c>
      <c r="T2557" t="str">
        <f t="shared" si="158"/>
        <v>No</v>
      </c>
      <c r="U2557" s="65">
        <v>42906</v>
      </c>
      <c r="V2557" s="65">
        <v>43921</v>
      </c>
      <c r="W2557">
        <v>365</v>
      </c>
      <c r="X2557" t="str">
        <f t="shared" si="159"/>
        <v>Active</v>
      </c>
      <c r="Y2557" t="s">
        <v>15615</v>
      </c>
    </row>
    <row r="2558" spans="1:25" x14ac:dyDescent="0.25">
      <c r="A2558">
        <v>2557</v>
      </c>
      <c r="B2558" t="s">
        <v>1870</v>
      </c>
      <c r="C2558">
        <v>3167</v>
      </c>
      <c r="D2558" t="str">
        <f>VLOOKUP($C2558,Hosts!$A:$O,10,0)</f>
        <v>New York</v>
      </c>
      <c r="E2558" s="67">
        <f>INDEX(Hosts!$A:$O,MATCH(Places!$C2558,Hosts!$A:$A,0),MATCH(Places!E$1,Hosts!$1:$1,0))</f>
        <v>1</v>
      </c>
      <c r="F2558" s="67">
        <f>INDEX(Hosts!$A:$O,MATCH(Places!$C2558,Hosts!$A:$A,0),MATCH(Places!F$1,Hosts!$1:$1,0))</f>
        <v>0.86</v>
      </c>
      <c r="G2558" s="67" t="str">
        <f>INDEX(Hosts!$A:$O,MATCH(Places!$C2558,Hosts!$A:$A,0),MATCH(Places!G$1,Hosts!$1:$1,0))</f>
        <v>No</v>
      </c>
      <c r="H2558">
        <v>12</v>
      </c>
      <c r="I2558" t="str">
        <f>VLOOKUP($H2558,Neighborhoods!$A:$C,2,0)</f>
        <v>Brooklyn</v>
      </c>
      <c r="J2558" t="str">
        <f>VLOOKUP($H2558,Neighborhoods!$A:$C,3,0)</f>
        <v>Williamsburg</v>
      </c>
      <c r="K2558" t="s">
        <v>11822</v>
      </c>
      <c r="L2558" t="str">
        <f t="shared" si="156"/>
        <v>No</v>
      </c>
      <c r="M2558">
        <v>2</v>
      </c>
      <c r="N2558" t="str" cm="1">
        <f t="array" ref="N2558">_xlfn.IFS(M2558&lt;=2,"Small",M2558&lt;=5,"Medium",M2558&gt;5,"Large")</f>
        <v>Small</v>
      </c>
      <c r="O2558" s="50">
        <v>130</v>
      </c>
      <c r="P2558" s="67">
        <f t="shared" si="157"/>
        <v>0.03</v>
      </c>
      <c r="Q2558" s="52">
        <v>4.83</v>
      </c>
      <c r="R2558" s="52" t="str" cm="1">
        <f t="array" ref="R2558">_xlfn.IFS(ROUND(Q2558,0)=5,"Excellent",ROUND(Q2558,0)=4,"Good",ROUND(Q2558,0)=3,"Ok",ROUND(Q2558,0)&lt;3,"Bad")</f>
        <v>Excellent</v>
      </c>
      <c r="S2558">
        <v>6</v>
      </c>
      <c r="T2558" t="str">
        <f t="shared" si="158"/>
        <v>No</v>
      </c>
      <c r="U2558" s="65">
        <v>42914</v>
      </c>
      <c r="V2558" s="65">
        <v>43907</v>
      </c>
      <c r="W2558">
        <v>363</v>
      </c>
      <c r="X2558" t="str">
        <f t="shared" si="159"/>
        <v>Active</v>
      </c>
      <c r="Y2558" t="s">
        <v>15615</v>
      </c>
    </row>
    <row r="2559" spans="1:25" x14ac:dyDescent="0.25">
      <c r="A2559">
        <v>2558</v>
      </c>
      <c r="B2559" t="s">
        <v>14471</v>
      </c>
      <c r="C2559">
        <v>2991</v>
      </c>
      <c r="D2559" t="str">
        <f>VLOOKUP($C2559,Hosts!$A:$O,10,0)</f>
        <v>New York</v>
      </c>
      <c r="E2559" s="67">
        <f>INDEX(Hosts!$A:$O,MATCH(Places!$C2559,Hosts!$A:$A,0),MATCH(Places!E$1,Hosts!$1:$1,0))</f>
        <v>1</v>
      </c>
      <c r="F2559" s="67">
        <f>INDEX(Hosts!$A:$O,MATCH(Places!$C2559,Hosts!$A:$A,0),MATCH(Places!F$1,Hosts!$1:$1,0))</f>
        <v>0</v>
      </c>
      <c r="G2559" s="67" t="str">
        <f>INDEX(Hosts!$A:$O,MATCH(Places!$C2559,Hosts!$A:$A,0),MATCH(Places!G$1,Hosts!$1:$1,0))</f>
        <v>No</v>
      </c>
      <c r="H2559">
        <v>15</v>
      </c>
      <c r="I2559" t="str">
        <f>VLOOKUP($H2559,Neighborhoods!$A:$C,2,0)</f>
        <v>Manhattan</v>
      </c>
      <c r="J2559" t="str">
        <f>VLOOKUP($H2559,Neighborhoods!$A:$C,3,0)</f>
        <v>East Village</v>
      </c>
      <c r="K2559" t="s">
        <v>1</v>
      </c>
      <c r="L2559" t="str">
        <f t="shared" si="156"/>
        <v>Yes</v>
      </c>
      <c r="M2559">
        <v>1</v>
      </c>
      <c r="N2559" t="str" cm="1">
        <f t="array" ref="N2559">_xlfn.IFS(M2559&lt;=2,"Small",M2559&lt;=5,"Medium",M2559&gt;5,"Large")</f>
        <v>Small</v>
      </c>
      <c r="O2559" s="50">
        <v>100</v>
      </c>
      <c r="P2559" s="67">
        <f t="shared" si="157"/>
        <v>0.03</v>
      </c>
      <c r="Q2559" s="52">
        <v>4.78</v>
      </c>
      <c r="R2559" s="52" t="str" cm="1">
        <f t="array" ref="R2559">_xlfn.IFS(ROUND(Q2559,0)=5,"Excellent",ROUND(Q2559,0)=4,"Good",ROUND(Q2559,0)=3,"Ok",ROUND(Q2559,0)&lt;3,"Bad")</f>
        <v>Excellent</v>
      </c>
      <c r="S2559">
        <v>27</v>
      </c>
      <c r="T2559" t="str">
        <f t="shared" si="158"/>
        <v>No</v>
      </c>
      <c r="U2559" s="65">
        <v>42795</v>
      </c>
      <c r="V2559" s="65">
        <v>42886</v>
      </c>
      <c r="W2559">
        <v>365</v>
      </c>
      <c r="X2559" t="str">
        <f t="shared" si="159"/>
        <v>Active</v>
      </c>
      <c r="Y2559" t="s">
        <v>15615</v>
      </c>
    </row>
    <row r="2560" spans="1:25" x14ac:dyDescent="0.25">
      <c r="A2560">
        <v>2559</v>
      </c>
      <c r="B2560" t="s">
        <v>14582</v>
      </c>
      <c r="C2560">
        <v>566</v>
      </c>
      <c r="D2560" t="str">
        <f>VLOOKUP($C2560,Hosts!$A:$O,10,0)</f>
        <v>New York</v>
      </c>
      <c r="E2560" s="67">
        <f>INDEX(Hosts!$A:$O,MATCH(Places!$C2560,Hosts!$A:$A,0),MATCH(Places!E$1,Hosts!$1:$1,0))</f>
        <v>1</v>
      </c>
      <c r="F2560" s="67">
        <f>INDEX(Hosts!$A:$O,MATCH(Places!$C2560,Hosts!$A:$A,0),MATCH(Places!F$1,Hosts!$1:$1,0))</f>
        <v>0.9</v>
      </c>
      <c r="G2560" s="67" t="str">
        <f>INDEX(Hosts!$A:$O,MATCH(Places!$C2560,Hosts!$A:$A,0),MATCH(Places!G$1,Hosts!$1:$1,0))</f>
        <v>No</v>
      </c>
      <c r="H2560">
        <v>10</v>
      </c>
      <c r="I2560" t="str">
        <f>VLOOKUP($H2560,Neighborhoods!$A:$C,2,0)</f>
        <v>Brooklyn</v>
      </c>
      <c r="J2560" t="str">
        <f>VLOOKUP($H2560,Neighborhoods!$A:$C,3,0)</f>
        <v>East Flatbush</v>
      </c>
      <c r="K2560" t="s">
        <v>1</v>
      </c>
      <c r="L2560" t="str">
        <f t="shared" si="156"/>
        <v>Yes</v>
      </c>
      <c r="M2560">
        <v>2</v>
      </c>
      <c r="N2560" t="str" cm="1">
        <f t="array" ref="N2560">_xlfn.IFS(M2560&lt;=2,"Small",M2560&lt;=5,"Medium",M2560&gt;5,"Large")</f>
        <v>Small</v>
      </c>
      <c r="O2560" s="50">
        <v>36</v>
      </c>
      <c r="P2560" s="67">
        <f t="shared" si="157"/>
        <v>0.03</v>
      </c>
      <c r="Q2560" s="52">
        <v>4.71</v>
      </c>
      <c r="R2560" s="52" t="str" cm="1">
        <f t="array" ref="R2560">_xlfn.IFS(ROUND(Q2560,0)=5,"Excellent",ROUND(Q2560,0)=4,"Good",ROUND(Q2560,0)=3,"Ok",ROUND(Q2560,0)&lt;3,"Bad")</f>
        <v>Excellent</v>
      </c>
      <c r="S2560">
        <v>14</v>
      </c>
      <c r="T2560" t="str">
        <f t="shared" si="158"/>
        <v>No</v>
      </c>
      <c r="U2560" s="65">
        <v>42810</v>
      </c>
      <c r="V2560" s="65">
        <v>43890</v>
      </c>
      <c r="W2560">
        <v>1</v>
      </c>
      <c r="X2560" t="str">
        <f t="shared" si="159"/>
        <v>Active</v>
      </c>
      <c r="Y2560" t="s">
        <v>15615</v>
      </c>
    </row>
    <row r="2561" spans="1:25" x14ac:dyDescent="0.25">
      <c r="A2561">
        <v>2560</v>
      </c>
      <c r="B2561" t="s">
        <v>1871</v>
      </c>
      <c r="C2561">
        <v>3168</v>
      </c>
      <c r="D2561" t="str">
        <f>VLOOKUP($C2561,Hosts!$A:$O,10,0)</f>
        <v>New York</v>
      </c>
      <c r="E2561" s="67">
        <f>INDEX(Hosts!$A:$O,MATCH(Places!$C2561,Hosts!$A:$A,0),MATCH(Places!E$1,Hosts!$1:$1,0))</f>
        <v>1</v>
      </c>
      <c r="F2561" s="67">
        <f>INDEX(Hosts!$A:$O,MATCH(Places!$C2561,Hosts!$A:$A,0),MATCH(Places!F$1,Hosts!$1:$1,0))</f>
        <v>0.92</v>
      </c>
      <c r="G2561" s="67" t="str">
        <f>INDEX(Hosts!$A:$O,MATCH(Places!$C2561,Hosts!$A:$A,0),MATCH(Places!G$1,Hosts!$1:$1,0))</f>
        <v>Yes</v>
      </c>
      <c r="H2561">
        <v>8</v>
      </c>
      <c r="I2561" t="str">
        <f>VLOOKUP($H2561,Neighborhoods!$A:$C,2,0)</f>
        <v>Brooklyn</v>
      </c>
      <c r="J2561" t="str">
        <f>VLOOKUP($H2561,Neighborhoods!$A:$C,3,0)</f>
        <v>Bushwick</v>
      </c>
      <c r="K2561" t="s">
        <v>1</v>
      </c>
      <c r="L2561" t="str">
        <f t="shared" si="156"/>
        <v>Yes</v>
      </c>
      <c r="M2561">
        <v>2</v>
      </c>
      <c r="N2561" t="str" cm="1">
        <f t="array" ref="N2561">_xlfn.IFS(M2561&lt;=2,"Small",M2561&lt;=5,"Medium",M2561&gt;5,"Large")</f>
        <v>Small</v>
      </c>
      <c r="O2561" s="50">
        <v>84</v>
      </c>
      <c r="P2561" s="67">
        <f t="shared" si="157"/>
        <v>0.03</v>
      </c>
      <c r="Q2561" s="52">
        <v>5</v>
      </c>
      <c r="R2561" s="52" t="str" cm="1">
        <f t="array" ref="R2561">_xlfn.IFS(ROUND(Q2561,0)=5,"Excellent",ROUND(Q2561,0)=4,"Good",ROUND(Q2561,0)=3,"Ok",ROUND(Q2561,0)&lt;3,"Bad")</f>
        <v>Excellent</v>
      </c>
      <c r="S2561">
        <v>20</v>
      </c>
      <c r="T2561" t="str">
        <f t="shared" si="158"/>
        <v>No</v>
      </c>
      <c r="U2561" s="65">
        <v>43226</v>
      </c>
      <c r="V2561" s="65">
        <v>43817</v>
      </c>
      <c r="W2561">
        <v>74</v>
      </c>
      <c r="X2561" t="str">
        <f t="shared" si="159"/>
        <v>Active</v>
      </c>
      <c r="Y2561" t="s">
        <v>15616</v>
      </c>
    </row>
    <row r="2562" spans="1:25" x14ac:dyDescent="0.25">
      <c r="A2562">
        <v>2561</v>
      </c>
      <c r="B2562" t="s">
        <v>1872</v>
      </c>
      <c r="C2562">
        <v>3159</v>
      </c>
      <c r="D2562" t="str">
        <f>VLOOKUP($C2562,Hosts!$A:$O,10,0)</f>
        <v>New York</v>
      </c>
      <c r="E2562" s="67">
        <f>INDEX(Hosts!$A:$O,MATCH(Places!$C2562,Hosts!$A:$A,0),MATCH(Places!E$1,Hosts!$1:$1,0))</f>
        <v>1</v>
      </c>
      <c r="F2562" s="67">
        <f>INDEX(Hosts!$A:$O,MATCH(Places!$C2562,Hosts!$A:$A,0),MATCH(Places!F$1,Hosts!$1:$1,0))</f>
        <v>0.93</v>
      </c>
      <c r="G2562" s="67" t="str">
        <f>INDEX(Hosts!$A:$O,MATCH(Places!$C2562,Hosts!$A:$A,0),MATCH(Places!G$1,Hosts!$1:$1,0))</f>
        <v>No</v>
      </c>
      <c r="H2562">
        <v>16</v>
      </c>
      <c r="I2562" t="str">
        <f>VLOOKUP($H2562,Neighborhoods!$A:$C,2,0)</f>
        <v>Manhattan</v>
      </c>
      <c r="J2562" t="str">
        <f>VLOOKUP($H2562,Neighborhoods!$A:$C,3,0)</f>
        <v>Harlem</v>
      </c>
      <c r="K2562" t="s">
        <v>11822</v>
      </c>
      <c r="L2562" t="str">
        <f t="shared" si="156"/>
        <v>No</v>
      </c>
      <c r="M2562">
        <v>7</v>
      </c>
      <c r="N2562" t="str" cm="1">
        <f t="array" ref="N2562">_xlfn.IFS(M2562&lt;=2,"Small",M2562&lt;=5,"Medium",M2562&gt;5,"Large")</f>
        <v>Large</v>
      </c>
      <c r="O2562" s="50">
        <v>85</v>
      </c>
      <c r="P2562" s="67">
        <f t="shared" si="157"/>
        <v>0.03</v>
      </c>
      <c r="Q2562" s="52">
        <v>4.7699999999999996</v>
      </c>
      <c r="R2562" s="52" t="str" cm="1">
        <f t="array" ref="R2562">_xlfn.IFS(ROUND(Q2562,0)=5,"Excellent",ROUND(Q2562,0)=4,"Good",ROUND(Q2562,0)=3,"Ok",ROUND(Q2562,0)&lt;3,"Bad")</f>
        <v>Excellent</v>
      </c>
      <c r="S2562">
        <v>188</v>
      </c>
      <c r="T2562" t="str">
        <f t="shared" si="158"/>
        <v>No</v>
      </c>
      <c r="U2562" s="65">
        <v>42798</v>
      </c>
      <c r="V2562" s="65">
        <v>44038</v>
      </c>
      <c r="W2562">
        <v>158</v>
      </c>
      <c r="X2562" t="str">
        <f t="shared" si="159"/>
        <v>Active</v>
      </c>
      <c r="Y2562" t="s">
        <v>15615</v>
      </c>
    </row>
    <row r="2563" spans="1:25" x14ac:dyDescent="0.25">
      <c r="A2563">
        <v>2562</v>
      </c>
      <c r="B2563" t="s">
        <v>1873</v>
      </c>
      <c r="C2563">
        <v>1565</v>
      </c>
      <c r="D2563" t="str">
        <f>VLOOKUP($C2563,Hosts!$A:$O,10,0)</f>
        <v>California</v>
      </c>
      <c r="E2563" s="67">
        <f>INDEX(Hosts!$A:$O,MATCH(Places!$C2563,Hosts!$A:$A,0),MATCH(Places!E$1,Hosts!$1:$1,0))</f>
        <v>0.69</v>
      </c>
      <c r="F2563" s="67">
        <f>INDEX(Hosts!$A:$O,MATCH(Places!$C2563,Hosts!$A:$A,0),MATCH(Places!F$1,Hosts!$1:$1,0))</f>
        <v>0.99</v>
      </c>
      <c r="G2563" s="67" t="str">
        <f>INDEX(Hosts!$A:$O,MATCH(Places!$C2563,Hosts!$A:$A,0),MATCH(Places!G$1,Hosts!$1:$1,0))</f>
        <v>No</v>
      </c>
      <c r="H2563">
        <v>15</v>
      </c>
      <c r="I2563" t="str">
        <f>VLOOKUP($H2563,Neighborhoods!$A:$C,2,0)</f>
        <v>Manhattan</v>
      </c>
      <c r="J2563" t="str">
        <f>VLOOKUP($H2563,Neighborhoods!$A:$C,3,0)</f>
        <v>East Village</v>
      </c>
      <c r="K2563" t="s">
        <v>1</v>
      </c>
      <c r="L2563" t="str">
        <f t="shared" ref="L2563:L2626" si="160">IF(OR(K2563="Private room",K2563="Shared room"),"Yes","No")</f>
        <v>Yes</v>
      </c>
      <c r="M2563">
        <v>2</v>
      </c>
      <c r="N2563" t="str" cm="1">
        <f t="array" ref="N2563">_xlfn.IFS(M2563&lt;=2,"Small",M2563&lt;=5,"Medium",M2563&gt;5,"Large")</f>
        <v>Small</v>
      </c>
      <c r="O2563" s="50">
        <v>52</v>
      </c>
      <c r="P2563" s="67">
        <f t="shared" ref="P2563:P2626" si="161">VLOOKUP(O2563,$AB$1:$AC$5,2)</f>
        <v>0.03</v>
      </c>
      <c r="Q2563" s="52">
        <v>4.66</v>
      </c>
      <c r="R2563" s="52" t="str" cm="1">
        <f t="array" ref="R2563">_xlfn.IFS(ROUND(Q2563,0)=5,"Excellent",ROUND(Q2563,0)=4,"Good",ROUND(Q2563,0)=3,"Ok",ROUND(Q2563,0)&lt;3,"Bad")</f>
        <v>Excellent</v>
      </c>
      <c r="S2563">
        <v>176</v>
      </c>
      <c r="T2563" t="str">
        <f t="shared" ref="T2563:T2626" si="162">IF(AND(Q2563&gt;=4.8,S2563&gt;100),"Yes","No")</f>
        <v>No</v>
      </c>
      <c r="U2563" s="65">
        <v>42798</v>
      </c>
      <c r="V2563" s="65">
        <v>43869</v>
      </c>
      <c r="W2563">
        <v>354</v>
      </c>
      <c r="X2563" t="str">
        <f t="shared" ref="X2563:X2626" si="163">IF(W2563&lt;&gt;0,"Active","Inactive")</f>
        <v>Active</v>
      </c>
      <c r="Y2563" t="s">
        <v>15616</v>
      </c>
    </row>
    <row r="2564" spans="1:25" x14ac:dyDescent="0.25">
      <c r="A2564">
        <v>2563</v>
      </c>
      <c r="B2564" t="s">
        <v>1874</v>
      </c>
      <c r="C2564">
        <v>1314</v>
      </c>
      <c r="D2564" t="str">
        <f>VLOOKUP($C2564,Hosts!$A:$O,10,0)</f>
        <v>New York</v>
      </c>
      <c r="E2564" s="67">
        <f>INDEX(Hosts!$A:$O,MATCH(Places!$C2564,Hosts!$A:$A,0),MATCH(Places!E$1,Hosts!$1:$1,0))</f>
        <v>1</v>
      </c>
      <c r="F2564" s="67">
        <f>INDEX(Hosts!$A:$O,MATCH(Places!$C2564,Hosts!$A:$A,0),MATCH(Places!F$1,Hosts!$1:$1,0))</f>
        <v>0.99</v>
      </c>
      <c r="G2564" s="67" t="str">
        <f>INDEX(Hosts!$A:$O,MATCH(Places!$C2564,Hosts!$A:$A,0),MATCH(Places!G$1,Hosts!$1:$1,0))</f>
        <v>No</v>
      </c>
      <c r="H2564">
        <v>11</v>
      </c>
      <c r="I2564" t="str">
        <f>VLOOKUP($H2564,Neighborhoods!$A:$C,2,0)</f>
        <v>Brooklyn</v>
      </c>
      <c r="J2564" t="str">
        <f>VLOOKUP($H2564,Neighborhoods!$A:$C,3,0)</f>
        <v>Greenpoint</v>
      </c>
      <c r="K2564" t="s">
        <v>11822</v>
      </c>
      <c r="L2564" t="str">
        <f t="shared" si="160"/>
        <v>No</v>
      </c>
      <c r="M2564">
        <v>4</v>
      </c>
      <c r="N2564" t="str" cm="1">
        <f t="array" ref="N2564">_xlfn.IFS(M2564&lt;=2,"Small",M2564&lt;=5,"Medium",M2564&gt;5,"Large")</f>
        <v>Medium</v>
      </c>
      <c r="O2564" s="50">
        <v>114</v>
      </c>
      <c r="P2564" s="67">
        <f t="shared" si="161"/>
        <v>0.03</v>
      </c>
      <c r="Q2564" s="52">
        <v>4.91</v>
      </c>
      <c r="R2564" s="52" t="str" cm="1">
        <f t="array" ref="R2564">_xlfn.IFS(ROUND(Q2564,0)=5,"Excellent",ROUND(Q2564,0)=4,"Good",ROUND(Q2564,0)=3,"Ok",ROUND(Q2564,0)&lt;3,"Bad")</f>
        <v>Excellent</v>
      </c>
      <c r="S2564">
        <v>150</v>
      </c>
      <c r="T2564" t="str">
        <f t="shared" si="162"/>
        <v>Yes</v>
      </c>
      <c r="U2564" s="65">
        <v>42845</v>
      </c>
      <c r="V2564" s="65">
        <v>44051</v>
      </c>
      <c r="W2564">
        <v>9</v>
      </c>
      <c r="X2564" t="str">
        <f t="shared" si="163"/>
        <v>Active</v>
      </c>
      <c r="Y2564" t="s">
        <v>15616</v>
      </c>
    </row>
    <row r="2565" spans="1:25" x14ac:dyDescent="0.25">
      <c r="A2565">
        <v>2564</v>
      </c>
      <c r="B2565" t="s">
        <v>1875</v>
      </c>
      <c r="C2565">
        <v>2759</v>
      </c>
      <c r="D2565" t="str">
        <f>VLOOKUP($C2565,Hosts!$A:$O,10,0)</f>
        <v>New York</v>
      </c>
      <c r="E2565" s="67">
        <f>INDEX(Hosts!$A:$O,MATCH(Places!$C2565,Hosts!$A:$A,0),MATCH(Places!E$1,Hosts!$1:$1,0))</f>
        <v>1</v>
      </c>
      <c r="F2565" s="67">
        <f>INDEX(Hosts!$A:$O,MATCH(Places!$C2565,Hosts!$A:$A,0),MATCH(Places!F$1,Hosts!$1:$1,0))</f>
        <v>0.97</v>
      </c>
      <c r="G2565" s="67" t="str">
        <f>INDEX(Hosts!$A:$O,MATCH(Places!$C2565,Hosts!$A:$A,0),MATCH(Places!G$1,Hosts!$1:$1,0))</f>
        <v>Yes</v>
      </c>
      <c r="H2565">
        <v>19</v>
      </c>
      <c r="I2565" t="str">
        <f>VLOOKUP($H2565,Neighborhoods!$A:$C,2,0)</f>
        <v>Manhattan</v>
      </c>
      <c r="J2565" t="str">
        <f>VLOOKUP($H2565,Neighborhoods!$A:$C,3,0)</f>
        <v>Upper East Side</v>
      </c>
      <c r="K2565" t="s">
        <v>11822</v>
      </c>
      <c r="L2565" t="str">
        <f t="shared" si="160"/>
        <v>No</v>
      </c>
      <c r="M2565">
        <v>4</v>
      </c>
      <c r="N2565" t="str" cm="1">
        <f t="array" ref="N2565">_xlfn.IFS(M2565&lt;=2,"Small",M2565&lt;=5,"Medium",M2565&gt;5,"Large")</f>
        <v>Medium</v>
      </c>
      <c r="O2565" s="50">
        <v>100</v>
      </c>
      <c r="P2565" s="67">
        <f t="shared" si="161"/>
        <v>0.03</v>
      </c>
      <c r="Q2565" s="52">
        <v>4.82</v>
      </c>
      <c r="R2565" s="52" t="str" cm="1">
        <f t="array" ref="R2565">_xlfn.IFS(ROUND(Q2565,0)=5,"Excellent",ROUND(Q2565,0)=4,"Good",ROUND(Q2565,0)=3,"Ok",ROUND(Q2565,0)&lt;3,"Bad")</f>
        <v>Excellent</v>
      </c>
      <c r="S2565">
        <v>22</v>
      </c>
      <c r="T2565" t="str">
        <f t="shared" si="162"/>
        <v>No</v>
      </c>
      <c r="U2565" s="65">
        <v>43764</v>
      </c>
      <c r="V2565" s="65">
        <v>44022</v>
      </c>
      <c r="W2565">
        <v>227</v>
      </c>
      <c r="X2565" t="str">
        <f t="shared" si="163"/>
        <v>Active</v>
      </c>
      <c r="Y2565" t="s">
        <v>15616</v>
      </c>
    </row>
    <row r="2566" spans="1:25" x14ac:dyDescent="0.25">
      <c r="A2566">
        <v>2565</v>
      </c>
      <c r="B2566" t="s">
        <v>1876</v>
      </c>
      <c r="C2566">
        <v>1780</v>
      </c>
      <c r="D2566" t="str">
        <f>VLOOKUP($C2566,Hosts!$A:$O,10,0)</f>
        <v>New York</v>
      </c>
      <c r="E2566" s="67">
        <f>INDEX(Hosts!$A:$O,MATCH(Places!$C2566,Hosts!$A:$A,0),MATCH(Places!E$1,Hosts!$1:$1,0))</f>
        <v>1</v>
      </c>
      <c r="F2566" s="67">
        <f>INDEX(Hosts!$A:$O,MATCH(Places!$C2566,Hosts!$A:$A,0),MATCH(Places!F$1,Hosts!$1:$1,0))</f>
        <v>0.89</v>
      </c>
      <c r="G2566" s="67" t="str">
        <f>INDEX(Hosts!$A:$O,MATCH(Places!$C2566,Hosts!$A:$A,0),MATCH(Places!G$1,Hosts!$1:$1,0))</f>
        <v>No</v>
      </c>
      <c r="H2566">
        <v>18</v>
      </c>
      <c r="I2566" t="str">
        <f>VLOOKUP($H2566,Neighborhoods!$A:$C,2,0)</f>
        <v>Manhattan</v>
      </c>
      <c r="J2566" t="str">
        <f>VLOOKUP($H2566,Neighborhoods!$A:$C,3,0)</f>
        <v>Midtown</v>
      </c>
      <c r="K2566" t="s">
        <v>11822</v>
      </c>
      <c r="L2566" t="str">
        <f t="shared" si="160"/>
        <v>No</v>
      </c>
      <c r="M2566">
        <v>6</v>
      </c>
      <c r="N2566" t="str" cm="1">
        <f t="array" ref="N2566">_xlfn.IFS(M2566&lt;=2,"Small",M2566&lt;=5,"Medium",M2566&gt;5,"Large")</f>
        <v>Large</v>
      </c>
      <c r="O2566" s="50">
        <v>169</v>
      </c>
      <c r="P2566" s="67">
        <f t="shared" si="161"/>
        <v>0.03</v>
      </c>
      <c r="Q2566" s="52">
        <v>4</v>
      </c>
      <c r="R2566" s="52" t="str" cm="1">
        <f t="array" ref="R2566">_xlfn.IFS(ROUND(Q2566,0)=5,"Excellent",ROUND(Q2566,0)=4,"Good",ROUND(Q2566,0)=3,"Ok",ROUND(Q2566,0)&lt;3,"Bad")</f>
        <v>Good</v>
      </c>
      <c r="S2566">
        <v>9</v>
      </c>
      <c r="T2566" t="str">
        <f t="shared" si="162"/>
        <v>No</v>
      </c>
      <c r="U2566" s="65">
        <v>42886</v>
      </c>
      <c r="V2566" s="65">
        <v>43897</v>
      </c>
      <c r="W2566">
        <v>365</v>
      </c>
      <c r="X2566" t="str">
        <f t="shared" si="163"/>
        <v>Active</v>
      </c>
      <c r="Y2566" t="s">
        <v>15616</v>
      </c>
    </row>
    <row r="2567" spans="1:25" x14ac:dyDescent="0.25">
      <c r="A2567">
        <v>2566</v>
      </c>
      <c r="B2567" t="s">
        <v>1877</v>
      </c>
      <c r="C2567">
        <v>1780</v>
      </c>
      <c r="D2567" t="str">
        <f>VLOOKUP($C2567,Hosts!$A:$O,10,0)</f>
        <v>New York</v>
      </c>
      <c r="E2567" s="67">
        <f>INDEX(Hosts!$A:$O,MATCH(Places!$C2567,Hosts!$A:$A,0),MATCH(Places!E$1,Hosts!$1:$1,0))</f>
        <v>1</v>
      </c>
      <c r="F2567" s="67">
        <f>INDEX(Hosts!$A:$O,MATCH(Places!$C2567,Hosts!$A:$A,0),MATCH(Places!F$1,Hosts!$1:$1,0))</f>
        <v>0.89</v>
      </c>
      <c r="G2567" s="67" t="str">
        <f>INDEX(Hosts!$A:$O,MATCH(Places!$C2567,Hosts!$A:$A,0),MATCH(Places!G$1,Hosts!$1:$1,0))</f>
        <v>No</v>
      </c>
      <c r="H2567">
        <v>18</v>
      </c>
      <c r="I2567" t="str">
        <f>VLOOKUP($H2567,Neighborhoods!$A:$C,2,0)</f>
        <v>Manhattan</v>
      </c>
      <c r="J2567" t="str">
        <f>VLOOKUP($H2567,Neighborhoods!$A:$C,3,0)</f>
        <v>Midtown</v>
      </c>
      <c r="K2567" t="s">
        <v>11822</v>
      </c>
      <c r="L2567" t="str">
        <f t="shared" si="160"/>
        <v>No</v>
      </c>
      <c r="M2567">
        <v>6</v>
      </c>
      <c r="N2567" t="str" cm="1">
        <f t="array" ref="N2567">_xlfn.IFS(M2567&lt;=2,"Small",M2567&lt;=5,"Medium",M2567&gt;5,"Large")</f>
        <v>Large</v>
      </c>
      <c r="O2567" s="50">
        <v>171</v>
      </c>
      <c r="P2567" s="67">
        <f t="shared" si="161"/>
        <v>0.03</v>
      </c>
      <c r="Q2567" s="52">
        <v>4.17</v>
      </c>
      <c r="R2567" s="52" t="str" cm="1">
        <f t="array" ref="R2567">_xlfn.IFS(ROUND(Q2567,0)=5,"Excellent",ROUND(Q2567,0)=4,"Good",ROUND(Q2567,0)=3,"Ok",ROUND(Q2567,0)&lt;3,"Bad")</f>
        <v>Good</v>
      </c>
      <c r="S2567">
        <v>6</v>
      </c>
      <c r="T2567" t="str">
        <f t="shared" si="162"/>
        <v>No</v>
      </c>
      <c r="U2567" s="65">
        <v>42873</v>
      </c>
      <c r="V2567" s="65">
        <v>43961</v>
      </c>
      <c r="W2567">
        <v>364</v>
      </c>
      <c r="X2567" t="str">
        <f t="shared" si="163"/>
        <v>Active</v>
      </c>
      <c r="Y2567" t="s">
        <v>15615</v>
      </c>
    </row>
    <row r="2568" spans="1:25" x14ac:dyDescent="0.25">
      <c r="A2568">
        <v>2567</v>
      </c>
      <c r="B2568" t="s">
        <v>1878</v>
      </c>
      <c r="C2568">
        <v>2663</v>
      </c>
      <c r="D2568" t="str">
        <f>VLOOKUP($C2568,Hosts!$A:$O,10,0)</f>
        <v>New York</v>
      </c>
      <c r="E2568" s="67">
        <f>INDEX(Hosts!$A:$O,MATCH(Places!$C2568,Hosts!$A:$A,0),MATCH(Places!E$1,Hosts!$1:$1,0))</f>
        <v>0.75</v>
      </c>
      <c r="F2568" s="67">
        <f>INDEX(Hosts!$A:$O,MATCH(Places!$C2568,Hosts!$A:$A,0),MATCH(Places!F$1,Hosts!$1:$1,0))</f>
        <v>0.67</v>
      </c>
      <c r="G2568" s="67" t="str">
        <f>INDEX(Hosts!$A:$O,MATCH(Places!$C2568,Hosts!$A:$A,0),MATCH(Places!G$1,Hosts!$1:$1,0))</f>
        <v>No</v>
      </c>
      <c r="H2568">
        <v>12</v>
      </c>
      <c r="I2568" t="str">
        <f>VLOOKUP($H2568,Neighborhoods!$A:$C,2,0)</f>
        <v>Brooklyn</v>
      </c>
      <c r="J2568" t="str">
        <f>VLOOKUP($H2568,Neighborhoods!$A:$C,3,0)</f>
        <v>Williamsburg</v>
      </c>
      <c r="K2568" t="s">
        <v>11822</v>
      </c>
      <c r="L2568" t="str">
        <f t="shared" si="160"/>
        <v>No</v>
      </c>
      <c r="M2568">
        <v>2</v>
      </c>
      <c r="N2568" t="str" cm="1">
        <f t="array" ref="N2568">_xlfn.IFS(M2568&lt;=2,"Small",M2568&lt;=5,"Medium",M2568&gt;5,"Large")</f>
        <v>Small</v>
      </c>
      <c r="O2568" s="50">
        <v>90</v>
      </c>
      <c r="P2568" s="67">
        <f t="shared" si="161"/>
        <v>0.03</v>
      </c>
      <c r="Q2568" s="52">
        <v>4.92</v>
      </c>
      <c r="R2568" s="52" t="str" cm="1">
        <f t="array" ref="R2568">_xlfn.IFS(ROUND(Q2568,0)=5,"Excellent",ROUND(Q2568,0)=4,"Good",ROUND(Q2568,0)=3,"Ok",ROUND(Q2568,0)&lt;3,"Bad")</f>
        <v>Excellent</v>
      </c>
      <c r="S2568">
        <v>24</v>
      </c>
      <c r="T2568" t="str">
        <f t="shared" si="162"/>
        <v>No</v>
      </c>
      <c r="U2568" s="65">
        <v>42813</v>
      </c>
      <c r="V2568" s="65">
        <v>43915</v>
      </c>
      <c r="W2568">
        <v>6</v>
      </c>
      <c r="X2568" t="str">
        <f t="shared" si="163"/>
        <v>Active</v>
      </c>
      <c r="Y2568" t="s">
        <v>15615</v>
      </c>
    </row>
    <row r="2569" spans="1:25" x14ac:dyDescent="0.25">
      <c r="A2569">
        <v>2568</v>
      </c>
      <c r="B2569" t="s">
        <v>15340</v>
      </c>
      <c r="C2569">
        <v>3144</v>
      </c>
      <c r="D2569" t="str">
        <f>VLOOKUP($C2569,Hosts!$A:$O,10,0)</f>
        <v>New York</v>
      </c>
      <c r="E2569" s="67">
        <f>INDEX(Hosts!$A:$O,MATCH(Places!$C2569,Hosts!$A:$A,0),MATCH(Places!E$1,Hosts!$1:$1,0))</f>
        <v>0.9</v>
      </c>
      <c r="F2569" s="67">
        <f>INDEX(Hosts!$A:$O,MATCH(Places!$C2569,Hosts!$A:$A,0),MATCH(Places!F$1,Hosts!$1:$1,0))</f>
        <v>0.97</v>
      </c>
      <c r="G2569" s="67" t="str">
        <f>INDEX(Hosts!$A:$O,MATCH(Places!$C2569,Hosts!$A:$A,0),MATCH(Places!G$1,Hosts!$1:$1,0))</f>
        <v>No</v>
      </c>
      <c r="H2569">
        <v>12</v>
      </c>
      <c r="I2569" t="str">
        <f>VLOOKUP($H2569,Neighborhoods!$A:$C,2,0)</f>
        <v>Brooklyn</v>
      </c>
      <c r="J2569" t="str">
        <f>VLOOKUP($H2569,Neighborhoods!$A:$C,3,0)</f>
        <v>Williamsburg</v>
      </c>
      <c r="K2569" t="s">
        <v>11822</v>
      </c>
      <c r="L2569" t="str">
        <f t="shared" si="160"/>
        <v>No</v>
      </c>
      <c r="M2569">
        <v>6</v>
      </c>
      <c r="N2569" t="str" cm="1">
        <f t="array" ref="N2569">_xlfn.IFS(M2569&lt;=2,"Small",M2569&lt;=5,"Medium",M2569&gt;5,"Large")</f>
        <v>Large</v>
      </c>
      <c r="O2569" s="50">
        <v>265</v>
      </c>
      <c r="P2569" s="67">
        <f t="shared" si="161"/>
        <v>0.04</v>
      </c>
      <c r="Q2569" s="52">
        <v>4.7300000000000004</v>
      </c>
      <c r="R2569" s="52" t="str" cm="1">
        <f t="array" ref="R2569">_xlfn.IFS(ROUND(Q2569,0)=5,"Excellent",ROUND(Q2569,0)=4,"Good",ROUND(Q2569,0)=3,"Ok",ROUND(Q2569,0)&lt;3,"Bad")</f>
        <v>Excellent</v>
      </c>
      <c r="S2569">
        <v>103</v>
      </c>
      <c r="T2569" t="str">
        <f t="shared" si="162"/>
        <v>No</v>
      </c>
      <c r="U2569" s="65">
        <v>42806</v>
      </c>
      <c r="V2569" s="65">
        <v>44040</v>
      </c>
      <c r="W2569">
        <v>324</v>
      </c>
      <c r="X2569" t="str">
        <f t="shared" si="163"/>
        <v>Active</v>
      </c>
      <c r="Y2569" t="s">
        <v>15615</v>
      </c>
    </row>
    <row r="2570" spans="1:25" x14ac:dyDescent="0.25">
      <c r="A2570">
        <v>2569</v>
      </c>
      <c r="B2570" t="s">
        <v>13917</v>
      </c>
      <c r="C2570">
        <v>3170</v>
      </c>
      <c r="D2570" t="str">
        <f>VLOOKUP($C2570,Hosts!$A:$O,10,0)</f>
        <v>New York</v>
      </c>
      <c r="E2570" s="67">
        <f>INDEX(Hosts!$A:$O,MATCH(Places!$C2570,Hosts!$A:$A,0),MATCH(Places!E$1,Hosts!$1:$1,0))</f>
        <v>1</v>
      </c>
      <c r="F2570" s="67">
        <f>INDEX(Hosts!$A:$O,MATCH(Places!$C2570,Hosts!$A:$A,0),MATCH(Places!F$1,Hosts!$1:$1,0))</f>
        <v>0.93</v>
      </c>
      <c r="G2570" s="67" t="str">
        <f>INDEX(Hosts!$A:$O,MATCH(Places!$C2570,Hosts!$A:$A,0),MATCH(Places!G$1,Hosts!$1:$1,0))</f>
        <v>Yes</v>
      </c>
      <c r="H2570">
        <v>7</v>
      </c>
      <c r="I2570" t="str">
        <f>VLOOKUP($H2570,Neighborhoods!$A:$C,2,0)</f>
        <v>Brooklyn</v>
      </c>
      <c r="J2570" t="str">
        <f>VLOOKUP($H2570,Neighborhoods!$A:$C,3,0)</f>
        <v>Bedford-Stuyvesant</v>
      </c>
      <c r="K2570" t="s">
        <v>11822</v>
      </c>
      <c r="L2570" t="str">
        <f t="shared" si="160"/>
        <v>No</v>
      </c>
      <c r="M2570">
        <v>6</v>
      </c>
      <c r="N2570" t="str" cm="1">
        <f t="array" ref="N2570">_xlfn.IFS(M2570&lt;=2,"Small",M2570&lt;=5,"Medium",M2570&gt;5,"Large")</f>
        <v>Large</v>
      </c>
      <c r="O2570" s="50">
        <v>140</v>
      </c>
      <c r="P2570" s="67">
        <f t="shared" si="161"/>
        <v>0.03</v>
      </c>
      <c r="Q2570" s="52">
        <v>5</v>
      </c>
      <c r="R2570" s="52" t="str" cm="1">
        <f t="array" ref="R2570">_xlfn.IFS(ROUND(Q2570,0)=5,"Excellent",ROUND(Q2570,0)=4,"Good",ROUND(Q2570,0)=3,"Ok",ROUND(Q2570,0)&lt;3,"Bad")</f>
        <v>Excellent</v>
      </c>
      <c r="S2570">
        <v>176</v>
      </c>
      <c r="T2570" t="str">
        <f t="shared" si="162"/>
        <v>Yes</v>
      </c>
      <c r="U2570" s="65">
        <v>42903</v>
      </c>
      <c r="V2570" s="65">
        <v>44017</v>
      </c>
      <c r="W2570">
        <v>3</v>
      </c>
      <c r="X2570" t="str">
        <f t="shared" si="163"/>
        <v>Active</v>
      </c>
      <c r="Y2570" t="s">
        <v>15615</v>
      </c>
    </row>
    <row r="2571" spans="1:25" x14ac:dyDescent="0.25">
      <c r="A2571">
        <v>2570</v>
      </c>
      <c r="B2571" t="s">
        <v>1880</v>
      </c>
      <c r="C2571">
        <v>1202</v>
      </c>
      <c r="D2571" t="str">
        <f>VLOOKUP($C2571,Hosts!$A:$O,10,0)</f>
        <v>New York</v>
      </c>
      <c r="E2571" s="67">
        <f>INDEX(Hosts!$A:$O,MATCH(Places!$C2571,Hosts!$A:$A,0),MATCH(Places!E$1,Hosts!$1:$1,0))</f>
        <v>1</v>
      </c>
      <c r="F2571" s="67">
        <f>INDEX(Hosts!$A:$O,MATCH(Places!$C2571,Hosts!$A:$A,0),MATCH(Places!F$1,Hosts!$1:$1,0))</f>
        <v>1</v>
      </c>
      <c r="G2571" s="67" t="str">
        <f>INDEX(Hosts!$A:$O,MATCH(Places!$C2571,Hosts!$A:$A,0),MATCH(Places!G$1,Hosts!$1:$1,0))</f>
        <v>Yes</v>
      </c>
      <c r="H2571">
        <v>19</v>
      </c>
      <c r="I2571" t="str">
        <f>VLOOKUP($H2571,Neighborhoods!$A:$C,2,0)</f>
        <v>Manhattan</v>
      </c>
      <c r="J2571" t="str">
        <f>VLOOKUP($H2571,Neighborhoods!$A:$C,3,0)</f>
        <v>Upper East Side</v>
      </c>
      <c r="K2571" t="s">
        <v>11822</v>
      </c>
      <c r="L2571" t="str">
        <f t="shared" si="160"/>
        <v>No</v>
      </c>
      <c r="M2571">
        <v>2</v>
      </c>
      <c r="N2571" t="str" cm="1">
        <f t="array" ref="N2571">_xlfn.IFS(M2571&lt;=2,"Small",M2571&lt;=5,"Medium",M2571&gt;5,"Large")</f>
        <v>Small</v>
      </c>
      <c r="O2571" s="50">
        <v>143</v>
      </c>
      <c r="P2571" s="67">
        <f t="shared" si="161"/>
        <v>0.03</v>
      </c>
      <c r="Q2571" s="52">
        <v>4.97</v>
      </c>
      <c r="R2571" s="52" t="str" cm="1">
        <f t="array" ref="R2571">_xlfn.IFS(ROUND(Q2571,0)=5,"Excellent",ROUND(Q2571,0)=4,"Good",ROUND(Q2571,0)=3,"Ok",ROUND(Q2571,0)&lt;3,"Bad")</f>
        <v>Excellent</v>
      </c>
      <c r="S2571">
        <v>31</v>
      </c>
      <c r="T2571" t="str">
        <f t="shared" si="162"/>
        <v>No</v>
      </c>
      <c r="U2571" s="65">
        <v>42803</v>
      </c>
      <c r="V2571" s="65">
        <v>43792</v>
      </c>
      <c r="W2571">
        <v>81</v>
      </c>
      <c r="X2571" t="str">
        <f t="shared" si="163"/>
        <v>Active</v>
      </c>
      <c r="Y2571" t="s">
        <v>15615</v>
      </c>
    </row>
    <row r="2572" spans="1:25" x14ac:dyDescent="0.25">
      <c r="A2572">
        <v>2571</v>
      </c>
      <c r="B2572" t="s">
        <v>14511</v>
      </c>
      <c r="C2572">
        <v>520</v>
      </c>
      <c r="D2572" t="str">
        <f>VLOOKUP($C2572,Hosts!$A:$O,10,0)</f>
        <v>New York</v>
      </c>
      <c r="E2572" s="67">
        <f>INDEX(Hosts!$A:$O,MATCH(Places!$C2572,Hosts!$A:$A,0),MATCH(Places!E$1,Hosts!$1:$1,0))</f>
        <v>1</v>
      </c>
      <c r="F2572" s="67">
        <f>INDEX(Hosts!$A:$O,MATCH(Places!$C2572,Hosts!$A:$A,0),MATCH(Places!F$1,Hosts!$1:$1,0))</f>
        <v>0.88</v>
      </c>
      <c r="G2572" s="67" t="str">
        <f>INDEX(Hosts!$A:$O,MATCH(Places!$C2572,Hosts!$A:$A,0),MATCH(Places!G$1,Hosts!$1:$1,0))</f>
        <v>No</v>
      </c>
      <c r="H2572">
        <v>7</v>
      </c>
      <c r="I2572" t="str">
        <f>VLOOKUP($H2572,Neighborhoods!$A:$C,2,0)</f>
        <v>Brooklyn</v>
      </c>
      <c r="J2572" t="str">
        <f>VLOOKUP($H2572,Neighborhoods!$A:$C,3,0)</f>
        <v>Bedford-Stuyvesant</v>
      </c>
      <c r="K2572" t="s">
        <v>11822</v>
      </c>
      <c r="L2572" t="str">
        <f t="shared" si="160"/>
        <v>No</v>
      </c>
      <c r="M2572">
        <v>2</v>
      </c>
      <c r="N2572" t="str" cm="1">
        <f t="array" ref="N2572">_xlfn.IFS(M2572&lt;=2,"Small",M2572&lt;=5,"Medium",M2572&gt;5,"Large")</f>
        <v>Small</v>
      </c>
      <c r="O2572" s="50">
        <v>78</v>
      </c>
      <c r="P2572" s="67">
        <f t="shared" si="161"/>
        <v>0.03</v>
      </c>
      <c r="Q2572" s="52">
        <v>4.74</v>
      </c>
      <c r="R2572" s="52" t="str" cm="1">
        <f t="array" ref="R2572">_xlfn.IFS(ROUND(Q2572,0)=5,"Excellent",ROUND(Q2572,0)=4,"Good",ROUND(Q2572,0)=3,"Ok",ROUND(Q2572,0)&lt;3,"Bad")</f>
        <v>Excellent</v>
      </c>
      <c r="S2572">
        <v>39</v>
      </c>
      <c r="T2572" t="str">
        <f t="shared" si="162"/>
        <v>No</v>
      </c>
      <c r="U2572" s="65">
        <v>42830</v>
      </c>
      <c r="V2572" s="65">
        <v>43905</v>
      </c>
      <c r="W2572">
        <v>0</v>
      </c>
      <c r="X2572" t="str">
        <f t="shared" si="163"/>
        <v>Inactive</v>
      </c>
      <c r="Y2572" t="s">
        <v>15615</v>
      </c>
    </row>
    <row r="2573" spans="1:25" x14ac:dyDescent="0.25">
      <c r="A2573">
        <v>2572</v>
      </c>
      <c r="B2573" t="s">
        <v>1881</v>
      </c>
      <c r="C2573">
        <v>1565</v>
      </c>
      <c r="D2573" t="str">
        <f>VLOOKUP($C2573,Hosts!$A:$O,10,0)</f>
        <v>California</v>
      </c>
      <c r="E2573" s="67">
        <f>INDEX(Hosts!$A:$O,MATCH(Places!$C2573,Hosts!$A:$A,0),MATCH(Places!E$1,Hosts!$1:$1,0))</f>
        <v>0.69</v>
      </c>
      <c r="F2573" s="67">
        <f>INDEX(Hosts!$A:$O,MATCH(Places!$C2573,Hosts!$A:$A,0),MATCH(Places!F$1,Hosts!$1:$1,0))</f>
        <v>0.99</v>
      </c>
      <c r="G2573" s="67" t="str">
        <f>INDEX(Hosts!$A:$O,MATCH(Places!$C2573,Hosts!$A:$A,0),MATCH(Places!G$1,Hosts!$1:$1,0))</f>
        <v>No</v>
      </c>
      <c r="H2573">
        <v>15</v>
      </c>
      <c r="I2573" t="str">
        <f>VLOOKUP($H2573,Neighborhoods!$A:$C,2,0)</f>
        <v>Manhattan</v>
      </c>
      <c r="J2573" t="str">
        <f>VLOOKUP($H2573,Neighborhoods!$A:$C,3,0)</f>
        <v>East Village</v>
      </c>
      <c r="K2573" t="s">
        <v>1</v>
      </c>
      <c r="L2573" t="str">
        <f t="shared" si="160"/>
        <v>Yes</v>
      </c>
      <c r="M2573">
        <v>2</v>
      </c>
      <c r="N2573" t="str" cm="1">
        <f t="array" ref="N2573">_xlfn.IFS(M2573&lt;=2,"Small",M2573&lt;=5,"Medium",M2573&gt;5,"Large")</f>
        <v>Small</v>
      </c>
      <c r="O2573" s="50">
        <v>60</v>
      </c>
      <c r="P2573" s="67">
        <f t="shared" si="161"/>
        <v>0.03</v>
      </c>
      <c r="Q2573" s="52">
        <v>4.82</v>
      </c>
      <c r="R2573" s="52" t="str" cm="1">
        <f t="array" ref="R2573">_xlfn.IFS(ROUND(Q2573,0)=5,"Excellent",ROUND(Q2573,0)=4,"Good",ROUND(Q2573,0)=3,"Ok",ROUND(Q2573,0)&lt;3,"Bad")</f>
        <v>Excellent</v>
      </c>
      <c r="S2573">
        <v>137</v>
      </c>
      <c r="T2573" t="str">
        <f t="shared" si="162"/>
        <v>Yes</v>
      </c>
      <c r="U2573" s="65">
        <v>42799</v>
      </c>
      <c r="V2573" s="65">
        <v>43840</v>
      </c>
      <c r="W2573">
        <v>354</v>
      </c>
      <c r="X2573" t="str">
        <f t="shared" si="163"/>
        <v>Active</v>
      </c>
      <c r="Y2573" t="s">
        <v>15616</v>
      </c>
    </row>
    <row r="2574" spans="1:25" x14ac:dyDescent="0.25">
      <c r="A2574">
        <v>2573</v>
      </c>
      <c r="B2574" t="s">
        <v>1882</v>
      </c>
      <c r="C2574">
        <v>1010</v>
      </c>
      <c r="D2574" t="str">
        <f>VLOOKUP($C2574,Hosts!$A:$O,10,0)</f>
        <v>New York</v>
      </c>
      <c r="E2574" s="67">
        <f>INDEX(Hosts!$A:$O,MATCH(Places!$C2574,Hosts!$A:$A,0),MATCH(Places!E$1,Hosts!$1:$1,0))</f>
        <v>0.95</v>
      </c>
      <c r="F2574" s="67">
        <f>INDEX(Hosts!$A:$O,MATCH(Places!$C2574,Hosts!$A:$A,0),MATCH(Places!F$1,Hosts!$1:$1,0))</f>
        <v>0.85</v>
      </c>
      <c r="G2574" s="67" t="str">
        <f>INDEX(Hosts!$A:$O,MATCH(Places!$C2574,Hosts!$A:$A,0),MATCH(Places!G$1,Hosts!$1:$1,0))</f>
        <v>No</v>
      </c>
      <c r="H2574">
        <v>20</v>
      </c>
      <c r="I2574" t="str">
        <f>VLOOKUP($H2574,Neighborhoods!$A:$C,2,0)</f>
        <v>Manhattan</v>
      </c>
      <c r="J2574" t="str">
        <f>VLOOKUP($H2574,Neighborhoods!$A:$C,3,0)</f>
        <v>Upper West Side</v>
      </c>
      <c r="K2574" t="s">
        <v>11822</v>
      </c>
      <c r="L2574" t="str">
        <f t="shared" si="160"/>
        <v>No</v>
      </c>
      <c r="M2574">
        <v>3</v>
      </c>
      <c r="N2574" t="str" cm="1">
        <f t="array" ref="N2574">_xlfn.IFS(M2574&lt;=2,"Small",M2574&lt;=5,"Medium",M2574&gt;5,"Large")</f>
        <v>Medium</v>
      </c>
      <c r="O2574" s="50">
        <v>130</v>
      </c>
      <c r="P2574" s="67">
        <f t="shared" si="161"/>
        <v>0.03</v>
      </c>
      <c r="Q2574" s="52">
        <v>4.33</v>
      </c>
      <c r="R2574" s="52" t="str" cm="1">
        <f t="array" ref="R2574">_xlfn.IFS(ROUND(Q2574,0)=5,"Excellent",ROUND(Q2574,0)=4,"Good",ROUND(Q2574,0)=3,"Ok",ROUND(Q2574,0)&lt;3,"Bad")</f>
        <v>Good</v>
      </c>
      <c r="S2574">
        <v>6</v>
      </c>
      <c r="T2574" t="str">
        <f t="shared" si="162"/>
        <v>No</v>
      </c>
      <c r="U2574" s="65">
        <v>42918</v>
      </c>
      <c r="V2574" s="65">
        <v>43922</v>
      </c>
      <c r="W2574">
        <v>212</v>
      </c>
      <c r="X2574" t="str">
        <f t="shared" si="163"/>
        <v>Active</v>
      </c>
      <c r="Y2574" t="s">
        <v>15616</v>
      </c>
    </row>
    <row r="2575" spans="1:25" x14ac:dyDescent="0.25">
      <c r="A2575">
        <v>2574</v>
      </c>
      <c r="B2575" t="s">
        <v>13329</v>
      </c>
      <c r="C2575">
        <v>1037</v>
      </c>
      <c r="D2575" t="str">
        <f>VLOOKUP($C2575,Hosts!$A:$O,10,0)</f>
        <v>New York</v>
      </c>
      <c r="E2575" s="67">
        <f>INDEX(Hosts!$A:$O,MATCH(Places!$C2575,Hosts!$A:$A,0),MATCH(Places!E$1,Hosts!$1:$1,0))</f>
        <v>1</v>
      </c>
      <c r="F2575" s="67">
        <f>INDEX(Hosts!$A:$O,MATCH(Places!$C2575,Hosts!$A:$A,0),MATCH(Places!F$1,Hosts!$1:$1,0))</f>
        <v>0.62</v>
      </c>
      <c r="G2575" s="67" t="str">
        <f>INDEX(Hosts!$A:$O,MATCH(Places!$C2575,Hosts!$A:$A,0),MATCH(Places!G$1,Hosts!$1:$1,0))</f>
        <v>No</v>
      </c>
      <c r="H2575">
        <v>16</v>
      </c>
      <c r="I2575" t="str">
        <f>VLOOKUP($H2575,Neighborhoods!$A:$C,2,0)</f>
        <v>Manhattan</v>
      </c>
      <c r="J2575" t="str">
        <f>VLOOKUP($H2575,Neighborhoods!$A:$C,3,0)</f>
        <v>Harlem</v>
      </c>
      <c r="K2575" t="s">
        <v>1</v>
      </c>
      <c r="L2575" t="str">
        <f t="shared" si="160"/>
        <v>Yes</v>
      </c>
      <c r="M2575">
        <v>1</v>
      </c>
      <c r="N2575" t="str" cm="1">
        <f t="array" ref="N2575">_xlfn.IFS(M2575&lt;=2,"Small",M2575&lt;=5,"Medium",M2575&gt;5,"Large")</f>
        <v>Small</v>
      </c>
      <c r="O2575" s="50">
        <v>33</v>
      </c>
      <c r="P2575" s="67">
        <f t="shared" si="161"/>
        <v>0.03</v>
      </c>
      <c r="Q2575" s="52">
        <v>4.91</v>
      </c>
      <c r="R2575" s="52" t="str" cm="1">
        <f t="array" ref="R2575">_xlfn.IFS(ROUND(Q2575,0)=5,"Excellent",ROUND(Q2575,0)=4,"Good",ROUND(Q2575,0)=3,"Ok",ROUND(Q2575,0)&lt;3,"Bad")</f>
        <v>Excellent</v>
      </c>
      <c r="S2575">
        <v>22</v>
      </c>
      <c r="T2575" t="str">
        <f t="shared" si="162"/>
        <v>No</v>
      </c>
      <c r="U2575" s="65">
        <v>42811</v>
      </c>
      <c r="V2575" s="65">
        <v>43877</v>
      </c>
      <c r="W2575">
        <v>30</v>
      </c>
      <c r="X2575" t="str">
        <f t="shared" si="163"/>
        <v>Active</v>
      </c>
      <c r="Y2575" t="s">
        <v>15615</v>
      </c>
    </row>
    <row r="2576" spans="1:25" x14ac:dyDescent="0.25">
      <c r="A2576">
        <v>2575</v>
      </c>
      <c r="B2576" t="s">
        <v>1883</v>
      </c>
      <c r="C2576">
        <v>2905</v>
      </c>
      <c r="D2576" t="str">
        <f>VLOOKUP($C2576,Hosts!$A:$O,10,0)</f>
        <v>New York</v>
      </c>
      <c r="E2576" s="67">
        <f>INDEX(Hosts!$A:$O,MATCH(Places!$C2576,Hosts!$A:$A,0),MATCH(Places!E$1,Hosts!$1:$1,0))</f>
        <v>1</v>
      </c>
      <c r="F2576" s="67">
        <f>INDEX(Hosts!$A:$O,MATCH(Places!$C2576,Hosts!$A:$A,0),MATCH(Places!F$1,Hosts!$1:$1,0))</f>
        <v>0.96</v>
      </c>
      <c r="G2576" s="67" t="str">
        <f>INDEX(Hosts!$A:$O,MATCH(Places!$C2576,Hosts!$A:$A,0),MATCH(Places!G$1,Hosts!$1:$1,0))</f>
        <v>Yes</v>
      </c>
      <c r="H2576">
        <v>18</v>
      </c>
      <c r="I2576" t="str">
        <f>VLOOKUP($H2576,Neighborhoods!$A:$C,2,0)</f>
        <v>Manhattan</v>
      </c>
      <c r="J2576" t="str">
        <f>VLOOKUP($H2576,Neighborhoods!$A:$C,3,0)</f>
        <v>Midtown</v>
      </c>
      <c r="K2576" t="s">
        <v>11822</v>
      </c>
      <c r="L2576" t="str">
        <f t="shared" si="160"/>
        <v>No</v>
      </c>
      <c r="M2576">
        <v>2</v>
      </c>
      <c r="N2576" t="str" cm="1">
        <f t="array" ref="N2576">_xlfn.IFS(M2576&lt;=2,"Small",M2576&lt;=5,"Medium",M2576&gt;5,"Large")</f>
        <v>Small</v>
      </c>
      <c r="O2576" s="50">
        <v>89</v>
      </c>
      <c r="P2576" s="67">
        <f t="shared" si="161"/>
        <v>0.03</v>
      </c>
      <c r="Q2576" s="52">
        <v>5</v>
      </c>
      <c r="R2576" s="52" t="str" cm="1">
        <f t="array" ref="R2576">_xlfn.IFS(ROUND(Q2576,0)=5,"Excellent",ROUND(Q2576,0)=4,"Good",ROUND(Q2576,0)=3,"Ok",ROUND(Q2576,0)&lt;3,"Bad")</f>
        <v>Excellent</v>
      </c>
      <c r="S2576">
        <v>11</v>
      </c>
      <c r="T2576" t="str">
        <f t="shared" si="162"/>
        <v>No</v>
      </c>
      <c r="U2576" s="65">
        <v>43127</v>
      </c>
      <c r="V2576" s="65">
        <v>44031</v>
      </c>
      <c r="W2576">
        <v>9</v>
      </c>
      <c r="X2576" t="str">
        <f t="shared" si="163"/>
        <v>Active</v>
      </c>
      <c r="Y2576" t="s">
        <v>15616</v>
      </c>
    </row>
    <row r="2577" spans="1:25" x14ac:dyDescent="0.25">
      <c r="A2577">
        <v>2576</v>
      </c>
      <c r="B2577" t="s">
        <v>13204</v>
      </c>
      <c r="C2577">
        <v>1661</v>
      </c>
      <c r="D2577" t="str">
        <f>VLOOKUP($C2577,Hosts!$A:$O,10,0)</f>
        <v>Florida</v>
      </c>
      <c r="E2577" s="67">
        <f>INDEX(Hosts!$A:$O,MATCH(Places!$C2577,Hosts!$A:$A,0),MATCH(Places!E$1,Hosts!$1:$1,0))</f>
        <v>0.88</v>
      </c>
      <c r="F2577" s="67">
        <f>INDEX(Hosts!$A:$O,MATCH(Places!$C2577,Hosts!$A:$A,0),MATCH(Places!F$1,Hosts!$1:$1,0))</f>
        <v>0.83</v>
      </c>
      <c r="G2577" s="67" t="str">
        <f>INDEX(Hosts!$A:$O,MATCH(Places!$C2577,Hosts!$A:$A,0),MATCH(Places!G$1,Hosts!$1:$1,0))</f>
        <v>No</v>
      </c>
      <c r="H2577">
        <v>7</v>
      </c>
      <c r="I2577" t="str">
        <f>VLOOKUP($H2577,Neighborhoods!$A:$C,2,0)</f>
        <v>Brooklyn</v>
      </c>
      <c r="J2577" t="str">
        <f>VLOOKUP($H2577,Neighborhoods!$A:$C,3,0)</f>
        <v>Bedford-Stuyvesant</v>
      </c>
      <c r="K2577" t="s">
        <v>1</v>
      </c>
      <c r="L2577" t="str">
        <f t="shared" si="160"/>
        <v>Yes</v>
      </c>
      <c r="M2577">
        <v>2</v>
      </c>
      <c r="N2577" t="str" cm="1">
        <f t="array" ref="N2577">_xlfn.IFS(M2577&lt;=2,"Small",M2577&lt;=5,"Medium",M2577&gt;5,"Large")</f>
        <v>Small</v>
      </c>
      <c r="O2577" s="50">
        <v>45</v>
      </c>
      <c r="P2577" s="67">
        <f t="shared" si="161"/>
        <v>0.03</v>
      </c>
      <c r="Q2577" s="52">
        <v>4.8899999999999997</v>
      </c>
      <c r="R2577" s="52" t="str" cm="1">
        <f t="array" ref="R2577">_xlfn.IFS(ROUND(Q2577,0)=5,"Excellent",ROUND(Q2577,0)=4,"Good",ROUND(Q2577,0)=3,"Ok",ROUND(Q2577,0)&lt;3,"Bad")</f>
        <v>Excellent</v>
      </c>
      <c r="S2577">
        <v>28</v>
      </c>
      <c r="T2577" t="str">
        <f t="shared" si="162"/>
        <v>No</v>
      </c>
      <c r="U2577" s="65">
        <v>42807</v>
      </c>
      <c r="V2577" s="65">
        <v>43827</v>
      </c>
      <c r="W2577">
        <v>0</v>
      </c>
      <c r="X2577" t="str">
        <f t="shared" si="163"/>
        <v>Inactive</v>
      </c>
      <c r="Y2577" t="s">
        <v>15615</v>
      </c>
    </row>
    <row r="2578" spans="1:25" x14ac:dyDescent="0.25">
      <c r="A2578">
        <v>2577</v>
      </c>
      <c r="B2578" t="s">
        <v>14379</v>
      </c>
      <c r="C2578">
        <v>3172</v>
      </c>
      <c r="D2578" t="str">
        <f>VLOOKUP($C2578,Hosts!$A:$O,10,0)</f>
        <v>New York</v>
      </c>
      <c r="E2578" s="67">
        <f>INDEX(Hosts!$A:$O,MATCH(Places!$C2578,Hosts!$A:$A,0),MATCH(Places!E$1,Hosts!$1:$1,0))</f>
        <v>1</v>
      </c>
      <c r="F2578" s="67">
        <f>INDEX(Hosts!$A:$O,MATCH(Places!$C2578,Hosts!$A:$A,0),MATCH(Places!F$1,Hosts!$1:$1,0))</f>
        <v>0.94</v>
      </c>
      <c r="G2578" s="67" t="str">
        <f>INDEX(Hosts!$A:$O,MATCH(Places!$C2578,Hosts!$A:$A,0),MATCH(Places!G$1,Hosts!$1:$1,0))</f>
        <v>No</v>
      </c>
      <c r="H2578">
        <v>8</v>
      </c>
      <c r="I2578" t="str">
        <f>VLOOKUP($H2578,Neighborhoods!$A:$C,2,0)</f>
        <v>Brooklyn</v>
      </c>
      <c r="J2578" t="str">
        <f>VLOOKUP($H2578,Neighborhoods!$A:$C,3,0)</f>
        <v>Bushwick</v>
      </c>
      <c r="K2578" t="s">
        <v>1</v>
      </c>
      <c r="L2578" t="str">
        <f t="shared" si="160"/>
        <v>Yes</v>
      </c>
      <c r="M2578">
        <v>2</v>
      </c>
      <c r="N2578" t="str" cm="1">
        <f t="array" ref="N2578">_xlfn.IFS(M2578&lt;=2,"Small",M2578&lt;=5,"Medium",M2578&gt;5,"Large")</f>
        <v>Small</v>
      </c>
      <c r="O2578" s="50">
        <v>49</v>
      </c>
      <c r="P2578" s="67">
        <f t="shared" si="161"/>
        <v>0.03</v>
      </c>
      <c r="Q2578" s="52">
        <v>3.71</v>
      </c>
      <c r="R2578" s="52" t="str" cm="1">
        <f t="array" ref="R2578">_xlfn.IFS(ROUND(Q2578,0)=5,"Excellent",ROUND(Q2578,0)=4,"Good",ROUND(Q2578,0)=3,"Ok",ROUND(Q2578,0)&lt;3,"Bad")</f>
        <v>Good</v>
      </c>
      <c r="S2578">
        <v>7</v>
      </c>
      <c r="T2578" t="str">
        <f t="shared" si="162"/>
        <v>No</v>
      </c>
      <c r="U2578" s="65">
        <v>42813</v>
      </c>
      <c r="V2578" s="65">
        <v>43784</v>
      </c>
      <c r="W2578">
        <v>365</v>
      </c>
      <c r="X2578" t="str">
        <f t="shared" si="163"/>
        <v>Active</v>
      </c>
      <c r="Y2578" t="s">
        <v>15616</v>
      </c>
    </row>
    <row r="2579" spans="1:25" x14ac:dyDescent="0.25">
      <c r="A2579">
        <v>2578</v>
      </c>
      <c r="B2579" t="s">
        <v>14131</v>
      </c>
      <c r="C2579">
        <v>3172</v>
      </c>
      <c r="D2579" t="str">
        <f>VLOOKUP($C2579,Hosts!$A:$O,10,0)</f>
        <v>New York</v>
      </c>
      <c r="E2579" s="67">
        <f>INDEX(Hosts!$A:$O,MATCH(Places!$C2579,Hosts!$A:$A,0),MATCH(Places!E$1,Hosts!$1:$1,0))</f>
        <v>1</v>
      </c>
      <c r="F2579" s="67">
        <f>INDEX(Hosts!$A:$O,MATCH(Places!$C2579,Hosts!$A:$A,0),MATCH(Places!F$1,Hosts!$1:$1,0))</f>
        <v>0.94</v>
      </c>
      <c r="G2579" s="67" t="str">
        <f>INDEX(Hosts!$A:$O,MATCH(Places!$C2579,Hosts!$A:$A,0),MATCH(Places!G$1,Hosts!$1:$1,0))</f>
        <v>No</v>
      </c>
      <c r="H2579">
        <v>8</v>
      </c>
      <c r="I2579" t="str">
        <f>VLOOKUP($H2579,Neighborhoods!$A:$C,2,0)</f>
        <v>Brooklyn</v>
      </c>
      <c r="J2579" t="str">
        <f>VLOOKUP($H2579,Neighborhoods!$A:$C,3,0)</f>
        <v>Bushwick</v>
      </c>
      <c r="K2579" t="s">
        <v>1</v>
      </c>
      <c r="L2579" t="str">
        <f t="shared" si="160"/>
        <v>Yes</v>
      </c>
      <c r="M2579">
        <v>6</v>
      </c>
      <c r="N2579" t="str" cm="1">
        <f t="array" ref="N2579">_xlfn.IFS(M2579&lt;=2,"Small",M2579&lt;=5,"Medium",M2579&gt;5,"Large")</f>
        <v>Large</v>
      </c>
      <c r="O2579" s="50">
        <v>49</v>
      </c>
      <c r="P2579" s="67">
        <f t="shared" si="161"/>
        <v>0.03</v>
      </c>
      <c r="Q2579" s="52">
        <v>4.13</v>
      </c>
      <c r="R2579" s="52" t="str" cm="1">
        <f t="array" ref="R2579">_xlfn.IFS(ROUND(Q2579,0)=5,"Excellent",ROUND(Q2579,0)=4,"Good",ROUND(Q2579,0)=3,"Ok",ROUND(Q2579,0)&lt;3,"Bad")</f>
        <v>Good</v>
      </c>
      <c r="S2579">
        <v>39</v>
      </c>
      <c r="T2579" t="str">
        <f t="shared" si="162"/>
        <v>No</v>
      </c>
      <c r="U2579" s="65">
        <v>42814</v>
      </c>
      <c r="V2579" s="65">
        <v>43907</v>
      </c>
      <c r="W2579">
        <v>356</v>
      </c>
      <c r="X2579" t="str">
        <f t="shared" si="163"/>
        <v>Active</v>
      </c>
      <c r="Y2579" t="s">
        <v>15615</v>
      </c>
    </row>
    <row r="2580" spans="1:25" x14ac:dyDescent="0.25">
      <c r="A2580">
        <v>2579</v>
      </c>
      <c r="B2580" t="s">
        <v>1884</v>
      </c>
      <c r="C2580">
        <v>1622</v>
      </c>
      <c r="D2580" t="str">
        <f>VLOOKUP($C2580,Hosts!$A:$O,10,0)</f>
        <v>New York</v>
      </c>
      <c r="E2580" s="67">
        <f>INDEX(Hosts!$A:$O,MATCH(Places!$C2580,Hosts!$A:$A,0),MATCH(Places!E$1,Hosts!$1:$1,0))</f>
        <v>0.8</v>
      </c>
      <c r="F2580" s="67">
        <f>INDEX(Hosts!$A:$O,MATCH(Places!$C2580,Hosts!$A:$A,0),MATCH(Places!F$1,Hosts!$1:$1,0))</f>
        <v>0.88</v>
      </c>
      <c r="G2580" s="67" t="str">
        <f>INDEX(Hosts!$A:$O,MATCH(Places!$C2580,Hosts!$A:$A,0),MATCH(Places!G$1,Hosts!$1:$1,0))</f>
        <v>Yes</v>
      </c>
      <c r="H2580">
        <v>26</v>
      </c>
      <c r="I2580" t="str">
        <f>VLOOKUP($H2580,Neighborhoods!$A:$C,2,0)</f>
        <v>Queens</v>
      </c>
      <c r="J2580" t="str">
        <f>VLOOKUP($H2580,Neighborhoods!$A:$C,3,0)</f>
        <v>Sunnyside</v>
      </c>
      <c r="K2580" t="s">
        <v>11822</v>
      </c>
      <c r="L2580" t="str">
        <f t="shared" si="160"/>
        <v>No</v>
      </c>
      <c r="M2580">
        <v>2</v>
      </c>
      <c r="N2580" t="str" cm="1">
        <f t="array" ref="N2580">_xlfn.IFS(M2580&lt;=2,"Small",M2580&lt;=5,"Medium",M2580&gt;5,"Large")</f>
        <v>Small</v>
      </c>
      <c r="O2580" s="50">
        <v>60</v>
      </c>
      <c r="P2580" s="67">
        <f t="shared" si="161"/>
        <v>0.03</v>
      </c>
      <c r="Q2580" s="52">
        <v>5</v>
      </c>
      <c r="R2580" s="52" t="str" cm="1">
        <f t="array" ref="R2580">_xlfn.IFS(ROUND(Q2580,0)=5,"Excellent",ROUND(Q2580,0)=4,"Good",ROUND(Q2580,0)=3,"Ok",ROUND(Q2580,0)&lt;3,"Bad")</f>
        <v>Excellent</v>
      </c>
      <c r="S2580">
        <v>8</v>
      </c>
      <c r="T2580" t="str">
        <f t="shared" si="162"/>
        <v>No</v>
      </c>
      <c r="U2580" s="65">
        <v>42834</v>
      </c>
      <c r="V2580" s="65">
        <v>43917</v>
      </c>
      <c r="W2580">
        <v>115</v>
      </c>
      <c r="X2580" t="str">
        <f t="shared" si="163"/>
        <v>Active</v>
      </c>
      <c r="Y2580" t="s">
        <v>15615</v>
      </c>
    </row>
    <row r="2581" spans="1:25" x14ac:dyDescent="0.25">
      <c r="A2581">
        <v>2580</v>
      </c>
      <c r="B2581" t="s">
        <v>1885</v>
      </c>
      <c r="C2581">
        <v>1496</v>
      </c>
      <c r="D2581" t="str">
        <f>VLOOKUP($C2581,Hosts!$A:$O,10,0)</f>
        <v>New York</v>
      </c>
      <c r="E2581" s="67">
        <f>INDEX(Hosts!$A:$O,MATCH(Places!$C2581,Hosts!$A:$A,0),MATCH(Places!E$1,Hosts!$1:$1,0))</f>
        <v>0.81</v>
      </c>
      <c r="F2581" s="67">
        <f>INDEX(Hosts!$A:$O,MATCH(Places!$C2581,Hosts!$A:$A,0),MATCH(Places!F$1,Hosts!$1:$1,0))</f>
        <v>0.85</v>
      </c>
      <c r="G2581" s="67" t="str">
        <f>INDEX(Hosts!$A:$O,MATCH(Places!$C2581,Hosts!$A:$A,0),MATCH(Places!G$1,Hosts!$1:$1,0))</f>
        <v>No</v>
      </c>
      <c r="H2581">
        <v>19</v>
      </c>
      <c r="I2581" t="str">
        <f>VLOOKUP($H2581,Neighborhoods!$A:$C,2,0)</f>
        <v>Manhattan</v>
      </c>
      <c r="J2581" t="str">
        <f>VLOOKUP($H2581,Neighborhoods!$A:$C,3,0)</f>
        <v>Upper East Side</v>
      </c>
      <c r="K2581" t="s">
        <v>1</v>
      </c>
      <c r="L2581" t="str">
        <f t="shared" si="160"/>
        <v>Yes</v>
      </c>
      <c r="M2581">
        <v>1</v>
      </c>
      <c r="N2581" t="str" cm="1">
        <f t="array" ref="N2581">_xlfn.IFS(M2581&lt;=2,"Small",M2581&lt;=5,"Medium",M2581&gt;5,"Large")</f>
        <v>Small</v>
      </c>
      <c r="O2581" s="50">
        <v>49</v>
      </c>
      <c r="P2581" s="67">
        <f t="shared" si="161"/>
        <v>0.03</v>
      </c>
      <c r="Q2581" s="52">
        <v>4</v>
      </c>
      <c r="R2581" s="52" t="str" cm="1">
        <f t="array" ref="R2581">_xlfn.IFS(ROUND(Q2581,0)=5,"Excellent",ROUND(Q2581,0)=4,"Good",ROUND(Q2581,0)=3,"Ok",ROUND(Q2581,0)&lt;3,"Bad")</f>
        <v>Good</v>
      </c>
      <c r="S2581">
        <v>5</v>
      </c>
      <c r="T2581" t="str">
        <f t="shared" si="162"/>
        <v>No</v>
      </c>
      <c r="U2581" s="65">
        <v>43252</v>
      </c>
      <c r="V2581" s="65">
        <v>43708</v>
      </c>
      <c r="W2581">
        <v>349</v>
      </c>
      <c r="X2581" t="str">
        <f t="shared" si="163"/>
        <v>Active</v>
      </c>
      <c r="Y2581" t="s">
        <v>15615</v>
      </c>
    </row>
    <row r="2582" spans="1:25" x14ac:dyDescent="0.25">
      <c r="A2582">
        <v>2581</v>
      </c>
      <c r="B2582" t="s">
        <v>1886</v>
      </c>
      <c r="C2582">
        <v>3090</v>
      </c>
      <c r="D2582" t="str">
        <f>VLOOKUP($C2582,Hosts!$A:$O,10,0)</f>
        <v>New York</v>
      </c>
      <c r="E2582" s="67">
        <f>INDEX(Hosts!$A:$O,MATCH(Places!$C2582,Hosts!$A:$A,0),MATCH(Places!E$1,Hosts!$1:$1,0))</f>
        <v>1</v>
      </c>
      <c r="F2582" s="67">
        <f>INDEX(Hosts!$A:$O,MATCH(Places!$C2582,Hosts!$A:$A,0),MATCH(Places!F$1,Hosts!$1:$1,0))</f>
        <v>1</v>
      </c>
      <c r="G2582" s="67" t="str">
        <f>INDEX(Hosts!$A:$O,MATCH(Places!$C2582,Hosts!$A:$A,0),MATCH(Places!G$1,Hosts!$1:$1,0))</f>
        <v>Yes</v>
      </c>
      <c r="H2582">
        <v>24</v>
      </c>
      <c r="I2582" t="str">
        <f>VLOOKUP($H2582,Neighborhoods!$A:$C,2,0)</f>
        <v>Queens</v>
      </c>
      <c r="J2582" t="str">
        <f>VLOOKUP($H2582,Neighborhoods!$A:$C,3,0)</f>
        <v>Long Island City</v>
      </c>
      <c r="K2582" t="s">
        <v>1</v>
      </c>
      <c r="L2582" t="str">
        <f t="shared" si="160"/>
        <v>Yes</v>
      </c>
      <c r="M2582">
        <v>2</v>
      </c>
      <c r="N2582" t="str" cm="1">
        <f t="array" ref="N2582">_xlfn.IFS(M2582&lt;=2,"Small",M2582&lt;=5,"Medium",M2582&gt;5,"Large")</f>
        <v>Small</v>
      </c>
      <c r="O2582" s="50">
        <v>48</v>
      </c>
      <c r="P2582" s="67">
        <f t="shared" si="161"/>
        <v>0.03</v>
      </c>
      <c r="Q2582" s="52">
        <v>4.83</v>
      </c>
      <c r="R2582" s="52" t="str" cm="1">
        <f t="array" ref="R2582">_xlfn.IFS(ROUND(Q2582,0)=5,"Excellent",ROUND(Q2582,0)=4,"Good",ROUND(Q2582,0)=3,"Ok",ROUND(Q2582,0)&lt;3,"Bad")</f>
        <v>Excellent</v>
      </c>
      <c r="S2582">
        <v>24</v>
      </c>
      <c r="T2582" t="str">
        <f t="shared" si="162"/>
        <v>No</v>
      </c>
      <c r="U2582" s="65">
        <v>42821</v>
      </c>
      <c r="V2582" s="65">
        <v>44003</v>
      </c>
      <c r="W2582">
        <v>180</v>
      </c>
      <c r="X2582" t="str">
        <f t="shared" si="163"/>
        <v>Active</v>
      </c>
      <c r="Y2582" t="s">
        <v>15616</v>
      </c>
    </row>
    <row r="2583" spans="1:25" x14ac:dyDescent="0.25">
      <c r="A2583">
        <v>2582</v>
      </c>
      <c r="B2583" t="s">
        <v>1887</v>
      </c>
      <c r="C2583">
        <v>3161</v>
      </c>
      <c r="D2583" t="str">
        <f>VLOOKUP($C2583,Hosts!$A:$O,10,0)</f>
        <v>New York</v>
      </c>
      <c r="E2583" s="67">
        <f>INDEX(Hosts!$A:$O,MATCH(Places!$C2583,Hosts!$A:$A,0),MATCH(Places!E$1,Hosts!$1:$1,0))</f>
        <v>1</v>
      </c>
      <c r="F2583" s="67">
        <f>INDEX(Hosts!$A:$O,MATCH(Places!$C2583,Hosts!$A:$A,0),MATCH(Places!F$1,Hosts!$1:$1,0))</f>
        <v>0.97</v>
      </c>
      <c r="G2583" s="67" t="str">
        <f>INDEX(Hosts!$A:$O,MATCH(Places!$C2583,Hosts!$A:$A,0),MATCH(Places!G$1,Hosts!$1:$1,0))</f>
        <v>No</v>
      </c>
      <c r="H2583">
        <v>21</v>
      </c>
      <c r="I2583" t="str">
        <f>VLOOKUP($H2583,Neighborhoods!$A:$C,2,0)</f>
        <v>Queens</v>
      </c>
      <c r="J2583" t="str">
        <f>VLOOKUP($H2583,Neighborhoods!$A:$C,3,0)</f>
        <v>Astoria</v>
      </c>
      <c r="K2583" t="s">
        <v>1</v>
      </c>
      <c r="L2583" t="str">
        <f t="shared" si="160"/>
        <v>Yes</v>
      </c>
      <c r="M2583">
        <v>2</v>
      </c>
      <c r="N2583" t="str" cm="1">
        <f t="array" ref="N2583">_xlfn.IFS(M2583&lt;=2,"Small",M2583&lt;=5,"Medium",M2583&gt;5,"Large")</f>
        <v>Small</v>
      </c>
      <c r="O2583" s="50">
        <v>70</v>
      </c>
      <c r="P2583" s="67">
        <f t="shared" si="161"/>
        <v>0.03</v>
      </c>
      <c r="Q2583" s="52">
        <v>4.66</v>
      </c>
      <c r="R2583" s="52" t="str" cm="1">
        <f t="array" ref="R2583">_xlfn.IFS(ROUND(Q2583,0)=5,"Excellent",ROUND(Q2583,0)=4,"Good",ROUND(Q2583,0)=3,"Ok",ROUND(Q2583,0)&lt;3,"Bad")</f>
        <v>Excellent</v>
      </c>
      <c r="S2583">
        <v>175</v>
      </c>
      <c r="T2583" t="str">
        <f t="shared" si="162"/>
        <v>No</v>
      </c>
      <c r="U2583" s="65">
        <v>42813</v>
      </c>
      <c r="V2583" s="65">
        <v>43840</v>
      </c>
      <c r="W2583">
        <v>363</v>
      </c>
      <c r="X2583" t="str">
        <f t="shared" si="163"/>
        <v>Active</v>
      </c>
      <c r="Y2583" t="s">
        <v>15616</v>
      </c>
    </row>
    <row r="2584" spans="1:25" x14ac:dyDescent="0.25">
      <c r="A2584">
        <v>2583</v>
      </c>
      <c r="B2584" t="s">
        <v>1888</v>
      </c>
      <c r="C2584">
        <v>1114</v>
      </c>
      <c r="D2584" t="str">
        <f>VLOOKUP($C2584,Hosts!$A:$O,10,0)</f>
        <v>New York</v>
      </c>
      <c r="E2584" s="67">
        <f>INDEX(Hosts!$A:$O,MATCH(Places!$C2584,Hosts!$A:$A,0),MATCH(Places!E$1,Hosts!$1:$1,0))</f>
        <v>1</v>
      </c>
      <c r="F2584" s="67">
        <f>INDEX(Hosts!$A:$O,MATCH(Places!$C2584,Hosts!$A:$A,0),MATCH(Places!F$1,Hosts!$1:$1,0))</f>
        <v>1</v>
      </c>
      <c r="G2584" s="67" t="str">
        <f>INDEX(Hosts!$A:$O,MATCH(Places!$C2584,Hosts!$A:$A,0),MATCH(Places!G$1,Hosts!$1:$1,0))</f>
        <v>Yes</v>
      </c>
      <c r="H2584">
        <v>7</v>
      </c>
      <c r="I2584" t="str">
        <f>VLOOKUP($H2584,Neighborhoods!$A:$C,2,0)</f>
        <v>Brooklyn</v>
      </c>
      <c r="J2584" t="str">
        <f>VLOOKUP($H2584,Neighborhoods!$A:$C,3,0)</f>
        <v>Bedford-Stuyvesant</v>
      </c>
      <c r="K2584" t="s">
        <v>11822</v>
      </c>
      <c r="L2584" t="str">
        <f t="shared" si="160"/>
        <v>No</v>
      </c>
      <c r="M2584">
        <v>2</v>
      </c>
      <c r="N2584" t="str" cm="1">
        <f t="array" ref="N2584">_xlfn.IFS(M2584&lt;=2,"Small",M2584&lt;=5,"Medium",M2584&gt;5,"Large")</f>
        <v>Small</v>
      </c>
      <c r="O2584" s="50">
        <v>110</v>
      </c>
      <c r="P2584" s="67">
        <f t="shared" si="161"/>
        <v>0.03</v>
      </c>
      <c r="Q2584" s="52">
        <v>5</v>
      </c>
      <c r="R2584" s="52" t="str" cm="1">
        <f t="array" ref="R2584">_xlfn.IFS(ROUND(Q2584,0)=5,"Excellent",ROUND(Q2584,0)=4,"Good",ROUND(Q2584,0)=3,"Ok",ROUND(Q2584,0)&lt;3,"Bad")</f>
        <v>Excellent</v>
      </c>
      <c r="S2584">
        <v>13</v>
      </c>
      <c r="T2584" t="str">
        <f t="shared" si="162"/>
        <v>No</v>
      </c>
      <c r="U2584" s="65">
        <v>43436</v>
      </c>
      <c r="V2584" s="65">
        <v>44016</v>
      </c>
      <c r="W2584">
        <v>0</v>
      </c>
      <c r="X2584" t="str">
        <f t="shared" si="163"/>
        <v>Inactive</v>
      </c>
      <c r="Y2584" t="s">
        <v>15615</v>
      </c>
    </row>
    <row r="2585" spans="1:25" x14ac:dyDescent="0.25">
      <c r="A2585">
        <v>2584</v>
      </c>
      <c r="B2585" t="s">
        <v>1889</v>
      </c>
      <c r="C2585">
        <v>2117</v>
      </c>
      <c r="D2585" t="str">
        <f>VLOOKUP($C2585,Hosts!$A:$O,10,0)</f>
        <v>New York</v>
      </c>
      <c r="E2585" s="67">
        <f>INDEX(Hosts!$A:$O,MATCH(Places!$C2585,Hosts!$A:$A,0),MATCH(Places!E$1,Hosts!$1:$1,0))</f>
        <v>1</v>
      </c>
      <c r="F2585" s="67">
        <f>INDEX(Hosts!$A:$O,MATCH(Places!$C2585,Hosts!$A:$A,0),MATCH(Places!F$1,Hosts!$1:$1,0))</f>
        <v>0.33</v>
      </c>
      <c r="G2585" s="67" t="str">
        <f>INDEX(Hosts!$A:$O,MATCH(Places!$C2585,Hosts!$A:$A,0),MATCH(Places!G$1,Hosts!$1:$1,0))</f>
        <v>No</v>
      </c>
      <c r="H2585">
        <v>16</v>
      </c>
      <c r="I2585" t="str">
        <f>VLOOKUP($H2585,Neighborhoods!$A:$C,2,0)</f>
        <v>Manhattan</v>
      </c>
      <c r="J2585" t="str">
        <f>VLOOKUP($H2585,Neighborhoods!$A:$C,3,0)</f>
        <v>Harlem</v>
      </c>
      <c r="K2585" t="s">
        <v>1</v>
      </c>
      <c r="L2585" t="str">
        <f t="shared" si="160"/>
        <v>Yes</v>
      </c>
      <c r="M2585">
        <v>1</v>
      </c>
      <c r="N2585" t="str" cm="1">
        <f t="array" ref="N2585">_xlfn.IFS(M2585&lt;=2,"Small",M2585&lt;=5,"Medium",M2585&gt;5,"Large")</f>
        <v>Small</v>
      </c>
      <c r="O2585" s="50">
        <v>50</v>
      </c>
      <c r="P2585" s="67">
        <f t="shared" si="161"/>
        <v>0.03</v>
      </c>
      <c r="Q2585" s="52">
        <v>4.4000000000000004</v>
      </c>
      <c r="R2585" s="52" t="str" cm="1">
        <f t="array" ref="R2585">_xlfn.IFS(ROUND(Q2585,0)=5,"Excellent",ROUND(Q2585,0)=4,"Good",ROUND(Q2585,0)=3,"Ok",ROUND(Q2585,0)&lt;3,"Bad")</f>
        <v>Good</v>
      </c>
      <c r="S2585">
        <v>5</v>
      </c>
      <c r="T2585" t="str">
        <f t="shared" si="162"/>
        <v>No</v>
      </c>
      <c r="U2585" s="65">
        <v>42839</v>
      </c>
      <c r="V2585" s="65">
        <v>43841</v>
      </c>
      <c r="W2585">
        <v>364</v>
      </c>
      <c r="X2585" t="str">
        <f t="shared" si="163"/>
        <v>Active</v>
      </c>
      <c r="Y2585" t="s">
        <v>15615</v>
      </c>
    </row>
    <row r="2586" spans="1:25" x14ac:dyDescent="0.25">
      <c r="A2586">
        <v>2585</v>
      </c>
      <c r="B2586" t="s">
        <v>1890</v>
      </c>
      <c r="C2586">
        <v>1494</v>
      </c>
      <c r="D2586" t="str">
        <f>VLOOKUP($C2586,Hosts!$A:$O,10,0)</f>
        <v>New York</v>
      </c>
      <c r="E2586" s="67">
        <f>INDEX(Hosts!$A:$O,MATCH(Places!$C2586,Hosts!$A:$A,0),MATCH(Places!E$1,Hosts!$1:$1,0))</f>
        <v>0.9</v>
      </c>
      <c r="F2586" s="67">
        <f>INDEX(Hosts!$A:$O,MATCH(Places!$C2586,Hosts!$A:$A,0),MATCH(Places!F$1,Hosts!$1:$1,0))</f>
        <v>0.85</v>
      </c>
      <c r="G2586" s="67" t="str">
        <f>INDEX(Hosts!$A:$O,MATCH(Places!$C2586,Hosts!$A:$A,0),MATCH(Places!G$1,Hosts!$1:$1,0))</f>
        <v>No</v>
      </c>
      <c r="H2586">
        <v>9</v>
      </c>
      <c r="I2586" t="str">
        <f>VLOOKUP($H2586,Neighborhoods!$A:$C,2,0)</f>
        <v>Brooklyn</v>
      </c>
      <c r="J2586" t="str">
        <f>VLOOKUP($H2586,Neighborhoods!$A:$C,3,0)</f>
        <v>Crown Heights</v>
      </c>
      <c r="K2586" t="s">
        <v>1</v>
      </c>
      <c r="L2586" t="str">
        <f t="shared" si="160"/>
        <v>Yes</v>
      </c>
      <c r="M2586">
        <v>1</v>
      </c>
      <c r="N2586" t="str" cm="1">
        <f t="array" ref="N2586">_xlfn.IFS(M2586&lt;=2,"Small",M2586&lt;=5,"Medium",M2586&gt;5,"Large")</f>
        <v>Small</v>
      </c>
      <c r="O2586" s="50">
        <v>50</v>
      </c>
      <c r="P2586" s="67">
        <f t="shared" si="161"/>
        <v>0.03</v>
      </c>
      <c r="Q2586" s="52">
        <v>4.75</v>
      </c>
      <c r="R2586" s="52" t="str" cm="1">
        <f t="array" ref="R2586">_xlfn.IFS(ROUND(Q2586,0)=5,"Excellent",ROUND(Q2586,0)=4,"Good",ROUND(Q2586,0)=3,"Ok",ROUND(Q2586,0)&lt;3,"Bad")</f>
        <v>Excellent</v>
      </c>
      <c r="S2586">
        <v>16</v>
      </c>
      <c r="T2586" t="str">
        <f t="shared" si="162"/>
        <v>No</v>
      </c>
      <c r="U2586" s="65">
        <v>42876</v>
      </c>
      <c r="V2586" s="65">
        <v>43341</v>
      </c>
      <c r="W2586">
        <v>74</v>
      </c>
      <c r="X2586" t="str">
        <f t="shared" si="163"/>
        <v>Active</v>
      </c>
      <c r="Y2586" t="s">
        <v>15615</v>
      </c>
    </row>
    <row r="2587" spans="1:25" x14ac:dyDescent="0.25">
      <c r="A2587">
        <v>2586</v>
      </c>
      <c r="B2587" t="s">
        <v>14721</v>
      </c>
      <c r="C2587">
        <v>27</v>
      </c>
      <c r="D2587" t="str">
        <f>VLOOKUP($C2587,Hosts!$A:$O,10,0)</f>
        <v>New York</v>
      </c>
      <c r="E2587" s="67">
        <f>INDEX(Hosts!$A:$O,MATCH(Places!$C2587,Hosts!$A:$A,0),MATCH(Places!E$1,Hosts!$1:$1,0))</f>
        <v>1</v>
      </c>
      <c r="F2587" s="67">
        <f>INDEX(Hosts!$A:$O,MATCH(Places!$C2587,Hosts!$A:$A,0),MATCH(Places!F$1,Hosts!$1:$1,0))</f>
        <v>1</v>
      </c>
      <c r="G2587" s="67" t="str">
        <f>INDEX(Hosts!$A:$O,MATCH(Places!$C2587,Hosts!$A:$A,0),MATCH(Places!G$1,Hosts!$1:$1,0))</f>
        <v>Yes</v>
      </c>
      <c r="H2587">
        <v>7</v>
      </c>
      <c r="I2587" t="str">
        <f>VLOOKUP($H2587,Neighborhoods!$A:$C,2,0)</f>
        <v>Brooklyn</v>
      </c>
      <c r="J2587" t="str">
        <f>VLOOKUP($H2587,Neighborhoods!$A:$C,3,0)</f>
        <v>Bedford-Stuyvesant</v>
      </c>
      <c r="K2587" t="s">
        <v>1</v>
      </c>
      <c r="L2587" t="str">
        <f t="shared" si="160"/>
        <v>Yes</v>
      </c>
      <c r="M2587">
        <v>2</v>
      </c>
      <c r="N2587" t="str" cm="1">
        <f t="array" ref="N2587">_xlfn.IFS(M2587&lt;=2,"Small",M2587&lt;=5,"Medium",M2587&gt;5,"Large")</f>
        <v>Small</v>
      </c>
      <c r="O2587" s="50">
        <v>90</v>
      </c>
      <c r="P2587" s="67">
        <f t="shared" si="161"/>
        <v>0.03</v>
      </c>
      <c r="Q2587" s="52">
        <v>4.9800000000000004</v>
      </c>
      <c r="R2587" s="52" t="str" cm="1">
        <f t="array" ref="R2587">_xlfn.IFS(ROUND(Q2587,0)=5,"Excellent",ROUND(Q2587,0)=4,"Good",ROUND(Q2587,0)=3,"Ok",ROUND(Q2587,0)&lt;3,"Bad")</f>
        <v>Excellent</v>
      </c>
      <c r="S2587">
        <v>197</v>
      </c>
      <c r="T2587" t="str">
        <f t="shared" si="162"/>
        <v>Yes</v>
      </c>
      <c r="U2587" s="65">
        <v>42816</v>
      </c>
      <c r="V2587" s="65">
        <v>43903</v>
      </c>
      <c r="W2587">
        <v>0</v>
      </c>
      <c r="X2587" t="str">
        <f t="shared" si="163"/>
        <v>Inactive</v>
      </c>
      <c r="Y2587" t="s">
        <v>15616</v>
      </c>
    </row>
    <row r="2588" spans="1:25" x14ac:dyDescent="0.25">
      <c r="A2588">
        <v>2587</v>
      </c>
      <c r="B2588" t="s">
        <v>1891</v>
      </c>
      <c r="C2588">
        <v>1238</v>
      </c>
      <c r="D2588" t="str">
        <f>VLOOKUP($C2588,Hosts!$A:$O,10,0)</f>
        <v>New York</v>
      </c>
      <c r="E2588" s="67">
        <f>INDEX(Hosts!$A:$O,MATCH(Places!$C2588,Hosts!$A:$A,0),MATCH(Places!E$1,Hosts!$1:$1,0))</f>
        <v>1</v>
      </c>
      <c r="F2588" s="67">
        <f>INDEX(Hosts!$A:$O,MATCH(Places!$C2588,Hosts!$A:$A,0),MATCH(Places!F$1,Hosts!$1:$1,0))</f>
        <v>0.93</v>
      </c>
      <c r="G2588" s="67" t="str">
        <f>INDEX(Hosts!$A:$O,MATCH(Places!$C2588,Hosts!$A:$A,0),MATCH(Places!G$1,Hosts!$1:$1,0))</f>
        <v>No</v>
      </c>
      <c r="H2588">
        <v>19</v>
      </c>
      <c r="I2588" t="str">
        <f>VLOOKUP($H2588,Neighborhoods!$A:$C,2,0)</f>
        <v>Manhattan</v>
      </c>
      <c r="J2588" t="str">
        <f>VLOOKUP($H2588,Neighborhoods!$A:$C,3,0)</f>
        <v>Upper East Side</v>
      </c>
      <c r="K2588" t="s">
        <v>1</v>
      </c>
      <c r="L2588" t="str">
        <f t="shared" si="160"/>
        <v>Yes</v>
      </c>
      <c r="M2588">
        <v>3</v>
      </c>
      <c r="N2588" t="str" cm="1">
        <f t="array" ref="N2588">_xlfn.IFS(M2588&lt;=2,"Small",M2588&lt;=5,"Medium",M2588&gt;5,"Large")</f>
        <v>Medium</v>
      </c>
      <c r="O2588" s="50">
        <v>75</v>
      </c>
      <c r="P2588" s="67">
        <f t="shared" si="161"/>
        <v>0.03</v>
      </c>
      <c r="Q2588" s="52">
        <v>4.59</v>
      </c>
      <c r="R2588" s="52" t="str" cm="1">
        <f t="array" ref="R2588">_xlfn.IFS(ROUND(Q2588,0)=5,"Excellent",ROUND(Q2588,0)=4,"Good",ROUND(Q2588,0)=3,"Ok",ROUND(Q2588,0)&lt;3,"Bad")</f>
        <v>Excellent</v>
      </c>
      <c r="S2588">
        <v>85</v>
      </c>
      <c r="T2588" t="str">
        <f t="shared" si="162"/>
        <v>No</v>
      </c>
      <c r="U2588" s="65">
        <v>43013</v>
      </c>
      <c r="V2588" s="65">
        <v>43878</v>
      </c>
      <c r="W2588">
        <v>365</v>
      </c>
      <c r="X2588" t="str">
        <f t="shared" si="163"/>
        <v>Active</v>
      </c>
      <c r="Y2588" t="s">
        <v>15616</v>
      </c>
    </row>
    <row r="2589" spans="1:25" x14ac:dyDescent="0.25">
      <c r="A2589">
        <v>2588</v>
      </c>
      <c r="B2589" t="s">
        <v>1892</v>
      </c>
      <c r="C2589">
        <v>2420</v>
      </c>
      <c r="D2589" t="str">
        <f>VLOOKUP($C2589,Hosts!$A:$O,10,0)</f>
        <v>New York</v>
      </c>
      <c r="E2589" s="67">
        <f>INDEX(Hosts!$A:$O,MATCH(Places!$C2589,Hosts!$A:$A,0),MATCH(Places!E$1,Hosts!$1:$1,0))</f>
        <v>1</v>
      </c>
      <c r="F2589" s="67">
        <f>INDEX(Hosts!$A:$O,MATCH(Places!$C2589,Hosts!$A:$A,0),MATCH(Places!F$1,Hosts!$1:$1,0))</f>
        <v>0.99</v>
      </c>
      <c r="G2589" s="67" t="str">
        <f>INDEX(Hosts!$A:$O,MATCH(Places!$C2589,Hosts!$A:$A,0),MATCH(Places!G$1,Hosts!$1:$1,0))</f>
        <v>No</v>
      </c>
      <c r="H2589">
        <v>27</v>
      </c>
      <c r="I2589" t="str">
        <f>VLOOKUP($H2589,Neighborhoods!$A:$C,2,0)</f>
        <v>Staten Island</v>
      </c>
      <c r="J2589" t="str">
        <f>VLOOKUP($H2589,Neighborhoods!$A:$C,3,0)</f>
        <v>Arrochar</v>
      </c>
      <c r="K2589" t="s">
        <v>11822</v>
      </c>
      <c r="L2589" t="str">
        <f t="shared" si="160"/>
        <v>No</v>
      </c>
      <c r="M2589">
        <v>6</v>
      </c>
      <c r="N2589" t="str" cm="1">
        <f t="array" ref="N2589">_xlfn.IFS(M2589&lt;=2,"Small",M2589&lt;=5,"Medium",M2589&gt;5,"Large")</f>
        <v>Large</v>
      </c>
      <c r="O2589" s="50">
        <v>259</v>
      </c>
      <c r="P2589" s="67">
        <f t="shared" si="161"/>
        <v>0.04</v>
      </c>
      <c r="Q2589" s="52">
        <v>4.8899999999999997</v>
      </c>
      <c r="R2589" s="52" t="str" cm="1">
        <f t="array" ref="R2589">_xlfn.IFS(ROUND(Q2589,0)=5,"Excellent",ROUND(Q2589,0)=4,"Good",ROUND(Q2589,0)=3,"Ok",ROUND(Q2589,0)&lt;3,"Bad")</f>
        <v>Excellent</v>
      </c>
      <c r="S2589">
        <v>100</v>
      </c>
      <c r="T2589" t="str">
        <f t="shared" si="162"/>
        <v>No</v>
      </c>
      <c r="U2589" s="65">
        <v>42877</v>
      </c>
      <c r="V2589" s="65">
        <v>43988</v>
      </c>
      <c r="W2589">
        <v>0</v>
      </c>
      <c r="X2589" t="str">
        <f t="shared" si="163"/>
        <v>Inactive</v>
      </c>
      <c r="Y2589" t="s">
        <v>15616</v>
      </c>
    </row>
    <row r="2590" spans="1:25" x14ac:dyDescent="0.25">
      <c r="A2590">
        <v>2589</v>
      </c>
      <c r="B2590" t="s">
        <v>1893</v>
      </c>
      <c r="C2590">
        <v>3179</v>
      </c>
      <c r="D2590" t="str">
        <f>VLOOKUP($C2590,Hosts!$A:$O,10,0)</f>
        <v>New York</v>
      </c>
      <c r="E2590" s="67">
        <f>INDEX(Hosts!$A:$O,MATCH(Places!$C2590,Hosts!$A:$A,0),MATCH(Places!E$1,Hosts!$1:$1,0))</f>
        <v>1</v>
      </c>
      <c r="F2590" s="67">
        <f>INDEX(Hosts!$A:$O,MATCH(Places!$C2590,Hosts!$A:$A,0),MATCH(Places!F$1,Hosts!$1:$1,0))</f>
        <v>0.93</v>
      </c>
      <c r="G2590" s="67" t="str">
        <f>INDEX(Hosts!$A:$O,MATCH(Places!$C2590,Hosts!$A:$A,0),MATCH(Places!G$1,Hosts!$1:$1,0))</f>
        <v>Yes</v>
      </c>
      <c r="H2590">
        <v>22</v>
      </c>
      <c r="I2590" t="str">
        <f>VLOOKUP($H2590,Neighborhoods!$A:$C,2,0)</f>
        <v>Queens</v>
      </c>
      <c r="J2590" t="str">
        <f>VLOOKUP($H2590,Neighborhoods!$A:$C,3,0)</f>
        <v>Flushing</v>
      </c>
      <c r="K2590" t="s">
        <v>1</v>
      </c>
      <c r="L2590" t="str">
        <f t="shared" si="160"/>
        <v>Yes</v>
      </c>
      <c r="M2590">
        <v>3</v>
      </c>
      <c r="N2590" t="str" cm="1">
        <f t="array" ref="N2590">_xlfn.IFS(M2590&lt;=2,"Small",M2590&lt;=5,"Medium",M2590&gt;5,"Large")</f>
        <v>Medium</v>
      </c>
      <c r="O2590" s="50">
        <v>57</v>
      </c>
      <c r="P2590" s="67">
        <f t="shared" si="161"/>
        <v>0.03</v>
      </c>
      <c r="Q2590" s="52">
        <v>4.91</v>
      </c>
      <c r="R2590" s="52" t="str" cm="1">
        <f t="array" ref="R2590">_xlfn.IFS(ROUND(Q2590,0)=5,"Excellent",ROUND(Q2590,0)=4,"Good",ROUND(Q2590,0)=3,"Ok",ROUND(Q2590,0)&lt;3,"Bad")</f>
        <v>Excellent</v>
      </c>
      <c r="S2590">
        <v>146</v>
      </c>
      <c r="T2590" t="str">
        <f t="shared" si="162"/>
        <v>Yes</v>
      </c>
      <c r="U2590" s="65">
        <v>42820</v>
      </c>
      <c r="V2590" s="65">
        <v>43903</v>
      </c>
      <c r="W2590">
        <v>90</v>
      </c>
      <c r="X2590" t="str">
        <f t="shared" si="163"/>
        <v>Active</v>
      </c>
      <c r="Y2590" t="s">
        <v>15615</v>
      </c>
    </row>
    <row r="2591" spans="1:25" x14ac:dyDescent="0.25">
      <c r="A2591">
        <v>2590</v>
      </c>
      <c r="B2591" t="s">
        <v>1894</v>
      </c>
      <c r="C2591">
        <v>2163</v>
      </c>
      <c r="D2591" t="str">
        <f>VLOOKUP($C2591,Hosts!$A:$O,10,0)</f>
        <v>New York</v>
      </c>
      <c r="E2591" s="67">
        <f>INDEX(Hosts!$A:$O,MATCH(Places!$C2591,Hosts!$A:$A,0),MATCH(Places!E$1,Hosts!$1:$1,0))</f>
        <v>0.8</v>
      </c>
      <c r="F2591" s="67">
        <f>INDEX(Hosts!$A:$O,MATCH(Places!$C2591,Hosts!$A:$A,0),MATCH(Places!F$1,Hosts!$1:$1,0))</f>
        <v>0.92</v>
      </c>
      <c r="G2591" s="67" t="str">
        <f>INDEX(Hosts!$A:$O,MATCH(Places!$C2591,Hosts!$A:$A,0),MATCH(Places!G$1,Hosts!$1:$1,0))</f>
        <v>Yes</v>
      </c>
      <c r="H2591">
        <v>7</v>
      </c>
      <c r="I2591" t="str">
        <f>VLOOKUP($H2591,Neighborhoods!$A:$C,2,0)</f>
        <v>Brooklyn</v>
      </c>
      <c r="J2591" t="str">
        <f>VLOOKUP($H2591,Neighborhoods!$A:$C,3,0)</f>
        <v>Bedford-Stuyvesant</v>
      </c>
      <c r="K2591" t="s">
        <v>11822</v>
      </c>
      <c r="L2591" t="str">
        <f t="shared" si="160"/>
        <v>No</v>
      </c>
      <c r="M2591">
        <v>8</v>
      </c>
      <c r="N2591" t="str" cm="1">
        <f t="array" ref="N2591">_xlfn.IFS(M2591&lt;=2,"Small",M2591&lt;=5,"Medium",M2591&gt;5,"Large")</f>
        <v>Large</v>
      </c>
      <c r="O2591" s="50">
        <v>275</v>
      </c>
      <c r="P2591" s="67">
        <f t="shared" si="161"/>
        <v>0.04</v>
      </c>
      <c r="Q2591" s="52">
        <v>4.92</v>
      </c>
      <c r="R2591" s="52" t="str" cm="1">
        <f t="array" ref="R2591">_xlfn.IFS(ROUND(Q2591,0)=5,"Excellent",ROUND(Q2591,0)=4,"Good",ROUND(Q2591,0)=3,"Ok",ROUND(Q2591,0)&lt;3,"Bad")</f>
        <v>Excellent</v>
      </c>
      <c r="S2591">
        <v>87</v>
      </c>
      <c r="T2591" t="str">
        <f t="shared" si="162"/>
        <v>No</v>
      </c>
      <c r="U2591" s="65">
        <v>42837</v>
      </c>
      <c r="V2591" s="65">
        <v>43893</v>
      </c>
      <c r="W2591">
        <v>82</v>
      </c>
      <c r="X2591" t="str">
        <f t="shared" si="163"/>
        <v>Active</v>
      </c>
      <c r="Y2591" t="s">
        <v>15615</v>
      </c>
    </row>
    <row r="2592" spans="1:25" x14ac:dyDescent="0.25">
      <c r="A2592">
        <v>2591</v>
      </c>
      <c r="B2592" t="s">
        <v>1895</v>
      </c>
      <c r="C2592">
        <v>2729</v>
      </c>
      <c r="D2592" t="str">
        <f>VLOOKUP($C2592,Hosts!$A:$O,10,0)</f>
        <v>New York</v>
      </c>
      <c r="E2592" s="67">
        <f>INDEX(Hosts!$A:$O,MATCH(Places!$C2592,Hosts!$A:$A,0),MATCH(Places!E$1,Hosts!$1:$1,0))</f>
        <v>1</v>
      </c>
      <c r="F2592" s="67">
        <f>INDEX(Hosts!$A:$O,MATCH(Places!$C2592,Hosts!$A:$A,0),MATCH(Places!F$1,Hosts!$1:$1,0))</f>
        <v>1</v>
      </c>
      <c r="G2592" s="67" t="str">
        <f>INDEX(Hosts!$A:$O,MATCH(Places!$C2592,Hosts!$A:$A,0),MATCH(Places!G$1,Hosts!$1:$1,0))</f>
        <v>Yes</v>
      </c>
      <c r="H2592">
        <v>20</v>
      </c>
      <c r="I2592" t="str">
        <f>VLOOKUP($H2592,Neighborhoods!$A:$C,2,0)</f>
        <v>Manhattan</v>
      </c>
      <c r="J2592" t="str">
        <f>VLOOKUP($H2592,Neighborhoods!$A:$C,3,0)</f>
        <v>Upper West Side</v>
      </c>
      <c r="K2592" t="s">
        <v>11822</v>
      </c>
      <c r="L2592" t="str">
        <f t="shared" si="160"/>
        <v>No</v>
      </c>
      <c r="M2592">
        <v>2</v>
      </c>
      <c r="N2592" t="str" cm="1">
        <f t="array" ref="N2592">_xlfn.IFS(M2592&lt;=2,"Small",M2592&lt;=5,"Medium",M2592&gt;5,"Large")</f>
        <v>Small</v>
      </c>
      <c r="O2592" s="50">
        <v>225</v>
      </c>
      <c r="P2592" s="67">
        <f t="shared" si="161"/>
        <v>0.04</v>
      </c>
      <c r="Q2592" s="52">
        <v>4.99</v>
      </c>
      <c r="R2592" s="52" t="str" cm="1">
        <f t="array" ref="R2592">_xlfn.IFS(ROUND(Q2592,0)=5,"Excellent",ROUND(Q2592,0)=4,"Good",ROUND(Q2592,0)=3,"Ok",ROUND(Q2592,0)&lt;3,"Bad")</f>
        <v>Excellent</v>
      </c>
      <c r="S2592">
        <v>103</v>
      </c>
      <c r="T2592" t="str">
        <f t="shared" si="162"/>
        <v>Yes</v>
      </c>
      <c r="U2592" s="65">
        <v>42828</v>
      </c>
      <c r="V2592" s="65">
        <v>43897</v>
      </c>
      <c r="W2592">
        <v>162</v>
      </c>
      <c r="X2592" t="str">
        <f t="shared" si="163"/>
        <v>Active</v>
      </c>
      <c r="Y2592" t="s">
        <v>15615</v>
      </c>
    </row>
    <row r="2593" spans="1:25" x14ac:dyDescent="0.25">
      <c r="A2593">
        <v>2592</v>
      </c>
      <c r="B2593" t="s">
        <v>1896</v>
      </c>
      <c r="C2593">
        <v>3048</v>
      </c>
      <c r="D2593" t="str">
        <f>VLOOKUP($C2593,Hosts!$A:$O,10,0)</f>
        <v>New York</v>
      </c>
      <c r="E2593" s="67">
        <f>INDEX(Hosts!$A:$O,MATCH(Places!$C2593,Hosts!$A:$A,0),MATCH(Places!E$1,Hosts!$1:$1,0))</f>
        <v>1</v>
      </c>
      <c r="F2593" s="67">
        <f>INDEX(Hosts!$A:$O,MATCH(Places!$C2593,Hosts!$A:$A,0),MATCH(Places!F$1,Hosts!$1:$1,0))</f>
        <v>1</v>
      </c>
      <c r="G2593" s="67" t="str">
        <f>INDEX(Hosts!$A:$O,MATCH(Places!$C2593,Hosts!$A:$A,0),MATCH(Places!G$1,Hosts!$1:$1,0))</f>
        <v>Yes</v>
      </c>
      <c r="H2593">
        <v>7</v>
      </c>
      <c r="I2593" t="str">
        <f>VLOOKUP($H2593,Neighborhoods!$A:$C,2,0)</f>
        <v>Brooklyn</v>
      </c>
      <c r="J2593" t="str">
        <f>VLOOKUP($H2593,Neighborhoods!$A:$C,3,0)</f>
        <v>Bedford-Stuyvesant</v>
      </c>
      <c r="K2593" t="s">
        <v>11822</v>
      </c>
      <c r="L2593" t="str">
        <f t="shared" si="160"/>
        <v>No</v>
      </c>
      <c r="M2593">
        <v>4</v>
      </c>
      <c r="N2593" t="str" cm="1">
        <f t="array" ref="N2593">_xlfn.IFS(M2593&lt;=2,"Small",M2593&lt;=5,"Medium",M2593&gt;5,"Large")</f>
        <v>Medium</v>
      </c>
      <c r="O2593" s="50">
        <v>141</v>
      </c>
      <c r="P2593" s="67">
        <f t="shared" si="161"/>
        <v>0.03</v>
      </c>
      <c r="Q2593" s="52">
        <v>5</v>
      </c>
      <c r="R2593" s="52" t="str" cm="1">
        <f t="array" ref="R2593">_xlfn.IFS(ROUND(Q2593,0)=5,"Excellent",ROUND(Q2593,0)=4,"Good",ROUND(Q2593,0)=3,"Ok",ROUND(Q2593,0)&lt;3,"Bad")</f>
        <v>Excellent</v>
      </c>
      <c r="S2593">
        <v>54</v>
      </c>
      <c r="T2593" t="str">
        <f t="shared" si="162"/>
        <v>No</v>
      </c>
      <c r="U2593" s="65">
        <v>42838</v>
      </c>
      <c r="V2593" s="65">
        <v>43832</v>
      </c>
      <c r="W2593">
        <v>90</v>
      </c>
      <c r="X2593" t="str">
        <f t="shared" si="163"/>
        <v>Active</v>
      </c>
      <c r="Y2593" t="s">
        <v>15616</v>
      </c>
    </row>
    <row r="2594" spans="1:25" x14ac:dyDescent="0.25">
      <c r="A2594">
        <v>2593</v>
      </c>
      <c r="B2594" t="s">
        <v>14978</v>
      </c>
      <c r="C2594">
        <v>1370</v>
      </c>
      <c r="D2594" t="str">
        <f>VLOOKUP($C2594,Hosts!$A:$O,10,0)</f>
        <v>New York</v>
      </c>
      <c r="E2594" s="67">
        <f>INDEX(Hosts!$A:$O,MATCH(Places!$C2594,Hosts!$A:$A,0),MATCH(Places!E$1,Hosts!$1:$1,0))</f>
        <v>1</v>
      </c>
      <c r="F2594" s="67">
        <f>INDEX(Hosts!$A:$O,MATCH(Places!$C2594,Hosts!$A:$A,0),MATCH(Places!F$1,Hosts!$1:$1,0))</f>
        <v>0.88</v>
      </c>
      <c r="G2594" s="67" t="str">
        <f>INDEX(Hosts!$A:$O,MATCH(Places!$C2594,Hosts!$A:$A,0),MATCH(Places!G$1,Hosts!$1:$1,0))</f>
        <v>No</v>
      </c>
      <c r="H2594">
        <v>20</v>
      </c>
      <c r="I2594" t="str">
        <f>VLOOKUP($H2594,Neighborhoods!$A:$C,2,0)</f>
        <v>Manhattan</v>
      </c>
      <c r="J2594" t="str">
        <f>VLOOKUP($H2594,Neighborhoods!$A:$C,3,0)</f>
        <v>Upper West Side</v>
      </c>
      <c r="K2594" t="s">
        <v>11822</v>
      </c>
      <c r="L2594" t="str">
        <f t="shared" si="160"/>
        <v>No</v>
      </c>
      <c r="M2594">
        <v>2</v>
      </c>
      <c r="N2594" t="str" cm="1">
        <f t="array" ref="N2594">_xlfn.IFS(M2594&lt;=2,"Small",M2594&lt;=5,"Medium",M2594&gt;5,"Large")</f>
        <v>Small</v>
      </c>
      <c r="O2594" s="50">
        <v>249</v>
      </c>
      <c r="P2594" s="67">
        <f t="shared" si="161"/>
        <v>0.04</v>
      </c>
      <c r="Q2594" s="52">
        <v>4.7699999999999996</v>
      </c>
      <c r="R2594" s="52" t="str" cm="1">
        <f t="array" ref="R2594">_xlfn.IFS(ROUND(Q2594,0)=5,"Excellent",ROUND(Q2594,0)=4,"Good",ROUND(Q2594,0)=3,"Ok",ROUND(Q2594,0)&lt;3,"Bad")</f>
        <v>Excellent</v>
      </c>
      <c r="S2594">
        <v>26</v>
      </c>
      <c r="T2594" t="str">
        <f t="shared" si="162"/>
        <v>No</v>
      </c>
      <c r="U2594" s="65">
        <v>42945</v>
      </c>
      <c r="V2594" s="65">
        <v>43876</v>
      </c>
      <c r="W2594">
        <v>83</v>
      </c>
      <c r="X2594" t="str">
        <f t="shared" si="163"/>
        <v>Active</v>
      </c>
      <c r="Y2594" t="s">
        <v>15615</v>
      </c>
    </row>
    <row r="2595" spans="1:25" x14ac:dyDescent="0.25">
      <c r="A2595">
        <v>2594</v>
      </c>
      <c r="B2595" t="s">
        <v>1897</v>
      </c>
      <c r="C2595">
        <v>527</v>
      </c>
      <c r="D2595" t="str">
        <f>VLOOKUP($C2595,Hosts!$A:$O,10,0)</f>
        <v>New York</v>
      </c>
      <c r="E2595" s="67">
        <f>INDEX(Hosts!$A:$O,MATCH(Places!$C2595,Hosts!$A:$A,0),MATCH(Places!E$1,Hosts!$1:$1,0))</f>
        <v>0.92</v>
      </c>
      <c r="F2595" s="67">
        <f>INDEX(Hosts!$A:$O,MATCH(Places!$C2595,Hosts!$A:$A,0),MATCH(Places!F$1,Hosts!$1:$1,0))</f>
        <v>0.66</v>
      </c>
      <c r="G2595" s="67" t="str">
        <f>INDEX(Hosts!$A:$O,MATCH(Places!$C2595,Hosts!$A:$A,0),MATCH(Places!G$1,Hosts!$1:$1,0))</f>
        <v>Yes</v>
      </c>
      <c r="H2595">
        <v>30</v>
      </c>
      <c r="I2595" t="str">
        <f>VLOOKUP($H2595,Neighborhoods!$A:$C,2,0)</f>
        <v>Staten Island</v>
      </c>
      <c r="J2595" t="str">
        <f>VLOOKUP($H2595,Neighborhoods!$A:$C,3,0)</f>
        <v>Tompkinsville</v>
      </c>
      <c r="K2595" t="s">
        <v>11822</v>
      </c>
      <c r="L2595" t="str">
        <f t="shared" si="160"/>
        <v>No</v>
      </c>
      <c r="M2595">
        <v>8</v>
      </c>
      <c r="N2595" t="str" cm="1">
        <f t="array" ref="N2595">_xlfn.IFS(M2595&lt;=2,"Small",M2595&lt;=5,"Medium",M2595&gt;5,"Large")</f>
        <v>Large</v>
      </c>
      <c r="O2595" s="50">
        <v>82</v>
      </c>
      <c r="P2595" s="67">
        <f t="shared" si="161"/>
        <v>0.03</v>
      </c>
      <c r="Q2595" s="52">
        <v>4.99</v>
      </c>
      <c r="R2595" s="52" t="str" cm="1">
        <f t="array" ref="R2595">_xlfn.IFS(ROUND(Q2595,0)=5,"Excellent",ROUND(Q2595,0)=4,"Good",ROUND(Q2595,0)=3,"Ok",ROUND(Q2595,0)&lt;3,"Bad")</f>
        <v>Excellent</v>
      </c>
      <c r="S2595">
        <v>146</v>
      </c>
      <c r="T2595" t="str">
        <f t="shared" si="162"/>
        <v>Yes</v>
      </c>
      <c r="U2595" s="65">
        <v>42841</v>
      </c>
      <c r="V2595" s="65">
        <v>43941</v>
      </c>
      <c r="W2595">
        <v>187</v>
      </c>
      <c r="X2595" t="str">
        <f t="shared" si="163"/>
        <v>Active</v>
      </c>
      <c r="Y2595" t="s">
        <v>15615</v>
      </c>
    </row>
    <row r="2596" spans="1:25" x14ac:dyDescent="0.25">
      <c r="A2596">
        <v>2595</v>
      </c>
      <c r="B2596" t="s">
        <v>15430</v>
      </c>
      <c r="C2596">
        <v>1975</v>
      </c>
      <c r="D2596" t="str">
        <f>VLOOKUP($C2596,Hosts!$A:$O,10,0)</f>
        <v>New York</v>
      </c>
      <c r="E2596" s="67">
        <f>INDEX(Hosts!$A:$O,MATCH(Places!$C2596,Hosts!$A:$A,0),MATCH(Places!E$1,Hosts!$1:$1,0))</f>
        <v>1</v>
      </c>
      <c r="F2596" s="67">
        <f>INDEX(Hosts!$A:$O,MATCH(Places!$C2596,Hosts!$A:$A,0),MATCH(Places!F$1,Hosts!$1:$1,0))</f>
        <v>0.9</v>
      </c>
      <c r="G2596" s="67" t="str">
        <f>INDEX(Hosts!$A:$O,MATCH(Places!$C2596,Hosts!$A:$A,0),MATCH(Places!G$1,Hosts!$1:$1,0))</f>
        <v>Yes</v>
      </c>
      <c r="H2596">
        <v>22</v>
      </c>
      <c r="I2596" t="str">
        <f>VLOOKUP($H2596,Neighborhoods!$A:$C,2,0)</f>
        <v>Queens</v>
      </c>
      <c r="J2596" t="str">
        <f>VLOOKUP($H2596,Neighborhoods!$A:$C,3,0)</f>
        <v>Flushing</v>
      </c>
      <c r="K2596" t="s">
        <v>11822</v>
      </c>
      <c r="L2596" t="str">
        <f t="shared" si="160"/>
        <v>No</v>
      </c>
      <c r="M2596">
        <v>5</v>
      </c>
      <c r="N2596" t="str" cm="1">
        <f t="array" ref="N2596">_xlfn.IFS(M2596&lt;=2,"Small",M2596&lt;=5,"Medium",M2596&gt;5,"Large")</f>
        <v>Medium</v>
      </c>
      <c r="O2596" s="50">
        <v>246</v>
      </c>
      <c r="P2596" s="67">
        <f t="shared" si="161"/>
        <v>0.04</v>
      </c>
      <c r="Q2596" s="52">
        <v>4.7699999999999996</v>
      </c>
      <c r="R2596" s="52" t="str" cm="1">
        <f t="array" ref="R2596">_xlfn.IFS(ROUND(Q2596,0)=5,"Excellent",ROUND(Q2596,0)=4,"Good",ROUND(Q2596,0)=3,"Ok",ROUND(Q2596,0)&lt;3,"Bad")</f>
        <v>Excellent</v>
      </c>
      <c r="S2596">
        <v>22</v>
      </c>
      <c r="T2596" t="str">
        <f t="shared" si="162"/>
        <v>No</v>
      </c>
      <c r="U2596" s="65">
        <v>42834</v>
      </c>
      <c r="V2596" s="65">
        <v>43461</v>
      </c>
      <c r="W2596">
        <v>356</v>
      </c>
      <c r="X2596" t="str">
        <f t="shared" si="163"/>
        <v>Active</v>
      </c>
      <c r="Y2596" t="s">
        <v>15615</v>
      </c>
    </row>
    <row r="2597" spans="1:25" x14ac:dyDescent="0.25">
      <c r="A2597">
        <v>2596</v>
      </c>
      <c r="B2597" t="s">
        <v>14925</v>
      </c>
      <c r="C2597">
        <v>566</v>
      </c>
      <c r="D2597" t="str">
        <f>VLOOKUP($C2597,Hosts!$A:$O,10,0)</f>
        <v>New York</v>
      </c>
      <c r="E2597" s="67">
        <f>INDEX(Hosts!$A:$O,MATCH(Places!$C2597,Hosts!$A:$A,0),MATCH(Places!E$1,Hosts!$1:$1,0))</f>
        <v>1</v>
      </c>
      <c r="F2597" s="67">
        <f>INDEX(Hosts!$A:$O,MATCH(Places!$C2597,Hosts!$A:$A,0),MATCH(Places!F$1,Hosts!$1:$1,0))</f>
        <v>0.9</v>
      </c>
      <c r="G2597" s="67" t="str">
        <f>INDEX(Hosts!$A:$O,MATCH(Places!$C2597,Hosts!$A:$A,0),MATCH(Places!G$1,Hosts!$1:$1,0))</f>
        <v>No</v>
      </c>
      <c r="H2597">
        <v>10</v>
      </c>
      <c r="I2597" t="str">
        <f>VLOOKUP($H2597,Neighborhoods!$A:$C,2,0)</f>
        <v>Brooklyn</v>
      </c>
      <c r="J2597" t="str">
        <f>VLOOKUP($H2597,Neighborhoods!$A:$C,3,0)</f>
        <v>East Flatbush</v>
      </c>
      <c r="K2597" t="s">
        <v>1</v>
      </c>
      <c r="L2597" t="str">
        <f t="shared" si="160"/>
        <v>Yes</v>
      </c>
      <c r="M2597">
        <v>1</v>
      </c>
      <c r="N2597" t="str" cm="1">
        <f t="array" ref="N2597">_xlfn.IFS(M2597&lt;=2,"Small",M2597&lt;=5,"Medium",M2597&gt;5,"Large")</f>
        <v>Small</v>
      </c>
      <c r="O2597" s="50">
        <v>36</v>
      </c>
      <c r="P2597" s="67">
        <f t="shared" si="161"/>
        <v>0.03</v>
      </c>
      <c r="Q2597" s="52">
        <v>4.67</v>
      </c>
      <c r="R2597" s="52" t="str" cm="1">
        <f t="array" ref="R2597">_xlfn.IFS(ROUND(Q2597,0)=5,"Excellent",ROUND(Q2597,0)=4,"Good",ROUND(Q2597,0)=3,"Ok",ROUND(Q2597,0)&lt;3,"Bad")</f>
        <v>Excellent</v>
      </c>
      <c r="S2597">
        <v>3</v>
      </c>
      <c r="T2597" t="str">
        <f t="shared" si="162"/>
        <v>No</v>
      </c>
      <c r="U2597" s="65">
        <v>43619</v>
      </c>
      <c r="V2597" s="65">
        <v>43871</v>
      </c>
      <c r="W2597">
        <v>1</v>
      </c>
      <c r="X2597" t="str">
        <f t="shared" si="163"/>
        <v>Active</v>
      </c>
      <c r="Y2597" t="s">
        <v>15615</v>
      </c>
    </row>
    <row r="2598" spans="1:25" x14ac:dyDescent="0.25">
      <c r="A2598">
        <v>2597</v>
      </c>
      <c r="B2598" t="s">
        <v>1898</v>
      </c>
      <c r="C2598">
        <v>1425</v>
      </c>
      <c r="D2598" t="str">
        <f>VLOOKUP($C2598,Hosts!$A:$O,10,0)</f>
        <v>New York</v>
      </c>
      <c r="E2598" s="67">
        <f>INDEX(Hosts!$A:$O,MATCH(Places!$C2598,Hosts!$A:$A,0),MATCH(Places!E$1,Hosts!$1:$1,0))</f>
        <v>0.67</v>
      </c>
      <c r="F2598" s="67">
        <f>INDEX(Hosts!$A:$O,MATCH(Places!$C2598,Hosts!$A:$A,0),MATCH(Places!F$1,Hosts!$1:$1,0))</f>
        <v>0.33</v>
      </c>
      <c r="G2598" s="67" t="str">
        <f>INDEX(Hosts!$A:$O,MATCH(Places!$C2598,Hosts!$A:$A,0),MATCH(Places!G$1,Hosts!$1:$1,0))</f>
        <v>No</v>
      </c>
      <c r="H2598">
        <v>8</v>
      </c>
      <c r="I2598" t="str">
        <f>VLOOKUP($H2598,Neighborhoods!$A:$C,2,0)</f>
        <v>Brooklyn</v>
      </c>
      <c r="J2598" t="str">
        <f>VLOOKUP($H2598,Neighborhoods!$A:$C,3,0)</f>
        <v>Bushwick</v>
      </c>
      <c r="K2598" t="s">
        <v>1</v>
      </c>
      <c r="L2598" t="str">
        <f t="shared" si="160"/>
        <v>Yes</v>
      </c>
      <c r="M2598">
        <v>2</v>
      </c>
      <c r="N2598" t="str" cm="1">
        <f t="array" ref="N2598">_xlfn.IFS(M2598&lt;=2,"Small",M2598&lt;=5,"Medium",M2598&gt;5,"Large")</f>
        <v>Small</v>
      </c>
      <c r="O2598" s="50">
        <v>45</v>
      </c>
      <c r="P2598" s="67">
        <f t="shared" si="161"/>
        <v>0.03</v>
      </c>
      <c r="Q2598" s="52">
        <v>4.67</v>
      </c>
      <c r="R2598" s="52" t="str" cm="1">
        <f t="array" ref="R2598">_xlfn.IFS(ROUND(Q2598,0)=5,"Excellent",ROUND(Q2598,0)=4,"Good",ROUND(Q2598,0)=3,"Ok",ROUND(Q2598,0)&lt;3,"Bad")</f>
        <v>Excellent</v>
      </c>
      <c r="S2598">
        <v>3</v>
      </c>
      <c r="T2598" t="str">
        <f t="shared" si="162"/>
        <v>No</v>
      </c>
      <c r="U2598" s="65">
        <v>42958</v>
      </c>
      <c r="V2598" s="65">
        <v>43008</v>
      </c>
      <c r="W2598">
        <v>259</v>
      </c>
      <c r="X2598" t="str">
        <f t="shared" si="163"/>
        <v>Active</v>
      </c>
      <c r="Y2598" t="s">
        <v>15615</v>
      </c>
    </row>
    <row r="2599" spans="1:25" x14ac:dyDescent="0.25">
      <c r="A2599">
        <v>2598</v>
      </c>
      <c r="B2599" t="s">
        <v>14911</v>
      </c>
      <c r="C2599">
        <v>2442</v>
      </c>
      <c r="D2599" t="str">
        <f>VLOOKUP($C2599,Hosts!$A:$O,10,0)</f>
        <v>New York</v>
      </c>
      <c r="E2599" s="67">
        <f>INDEX(Hosts!$A:$O,MATCH(Places!$C2599,Hosts!$A:$A,0),MATCH(Places!E$1,Hosts!$1:$1,0))</f>
        <v>1</v>
      </c>
      <c r="F2599" s="67">
        <f>INDEX(Hosts!$A:$O,MATCH(Places!$C2599,Hosts!$A:$A,0),MATCH(Places!F$1,Hosts!$1:$1,0))</f>
        <v>1</v>
      </c>
      <c r="G2599" s="67" t="str">
        <f>INDEX(Hosts!$A:$O,MATCH(Places!$C2599,Hosts!$A:$A,0),MATCH(Places!G$1,Hosts!$1:$1,0))</f>
        <v>Yes</v>
      </c>
      <c r="H2599">
        <v>7</v>
      </c>
      <c r="I2599" t="str">
        <f>VLOOKUP($H2599,Neighborhoods!$A:$C,2,0)</f>
        <v>Brooklyn</v>
      </c>
      <c r="J2599" t="str">
        <f>VLOOKUP($H2599,Neighborhoods!$A:$C,3,0)</f>
        <v>Bedford-Stuyvesant</v>
      </c>
      <c r="K2599" t="s">
        <v>1</v>
      </c>
      <c r="L2599" t="str">
        <f t="shared" si="160"/>
        <v>Yes</v>
      </c>
      <c r="M2599">
        <v>1</v>
      </c>
      <c r="N2599" t="str" cm="1">
        <f t="array" ref="N2599">_xlfn.IFS(M2599&lt;=2,"Small",M2599&lt;=5,"Medium",M2599&gt;5,"Large")</f>
        <v>Small</v>
      </c>
      <c r="O2599" s="50">
        <v>49</v>
      </c>
      <c r="P2599" s="67">
        <f t="shared" si="161"/>
        <v>0.03</v>
      </c>
      <c r="Q2599" s="52">
        <v>4.9000000000000004</v>
      </c>
      <c r="R2599" s="52" t="str" cm="1">
        <f t="array" ref="R2599">_xlfn.IFS(ROUND(Q2599,0)=5,"Excellent",ROUND(Q2599,0)=4,"Good",ROUND(Q2599,0)=3,"Ok",ROUND(Q2599,0)&lt;3,"Bad")</f>
        <v>Excellent</v>
      </c>
      <c r="S2599">
        <v>204</v>
      </c>
      <c r="T2599" t="str">
        <f t="shared" si="162"/>
        <v>Yes</v>
      </c>
      <c r="U2599" s="65">
        <v>42840</v>
      </c>
      <c r="V2599" s="65">
        <v>43918</v>
      </c>
      <c r="W2599">
        <v>0</v>
      </c>
      <c r="X2599" t="str">
        <f t="shared" si="163"/>
        <v>Inactive</v>
      </c>
      <c r="Y2599" t="s">
        <v>15615</v>
      </c>
    </row>
    <row r="2600" spans="1:25" x14ac:dyDescent="0.25">
      <c r="A2600">
        <v>2599</v>
      </c>
      <c r="B2600" t="s">
        <v>1899</v>
      </c>
      <c r="C2600">
        <v>2177</v>
      </c>
      <c r="D2600" t="str">
        <f>VLOOKUP($C2600,Hosts!$A:$O,10,0)</f>
        <v>New York</v>
      </c>
      <c r="E2600" s="67">
        <f>INDEX(Hosts!$A:$O,MATCH(Places!$C2600,Hosts!$A:$A,0),MATCH(Places!E$1,Hosts!$1:$1,0))</f>
        <v>1</v>
      </c>
      <c r="F2600" s="67">
        <f>INDEX(Hosts!$A:$O,MATCH(Places!$C2600,Hosts!$A:$A,0),MATCH(Places!F$1,Hosts!$1:$1,0))</f>
        <v>1</v>
      </c>
      <c r="G2600" s="67" t="str">
        <f>INDEX(Hosts!$A:$O,MATCH(Places!$C2600,Hosts!$A:$A,0),MATCH(Places!G$1,Hosts!$1:$1,0))</f>
        <v>Yes</v>
      </c>
      <c r="H2600">
        <v>8</v>
      </c>
      <c r="I2600" t="str">
        <f>VLOOKUP($H2600,Neighborhoods!$A:$C,2,0)</f>
        <v>Brooklyn</v>
      </c>
      <c r="J2600" t="str">
        <f>VLOOKUP($H2600,Neighborhoods!$A:$C,3,0)</f>
        <v>Bushwick</v>
      </c>
      <c r="K2600" t="s">
        <v>11822</v>
      </c>
      <c r="L2600" t="str">
        <f t="shared" si="160"/>
        <v>No</v>
      </c>
      <c r="M2600">
        <v>3</v>
      </c>
      <c r="N2600" t="str" cm="1">
        <f t="array" ref="N2600">_xlfn.IFS(M2600&lt;=2,"Small",M2600&lt;=5,"Medium",M2600&gt;5,"Large")</f>
        <v>Medium</v>
      </c>
      <c r="O2600" s="50">
        <v>95</v>
      </c>
      <c r="P2600" s="67">
        <f t="shared" si="161"/>
        <v>0.03</v>
      </c>
      <c r="Q2600" s="52">
        <v>4.84</v>
      </c>
      <c r="R2600" s="52" t="str" cm="1">
        <f t="array" ref="R2600">_xlfn.IFS(ROUND(Q2600,0)=5,"Excellent",ROUND(Q2600,0)=4,"Good",ROUND(Q2600,0)=3,"Ok",ROUND(Q2600,0)&lt;3,"Bad")</f>
        <v>Excellent</v>
      </c>
      <c r="S2600">
        <v>77</v>
      </c>
      <c r="T2600" t="str">
        <f t="shared" si="162"/>
        <v>No</v>
      </c>
      <c r="U2600" s="65">
        <v>42837</v>
      </c>
      <c r="V2600" s="65">
        <v>43901</v>
      </c>
      <c r="W2600">
        <v>75</v>
      </c>
      <c r="X2600" t="str">
        <f t="shared" si="163"/>
        <v>Active</v>
      </c>
      <c r="Y2600" t="s">
        <v>15615</v>
      </c>
    </row>
    <row r="2601" spans="1:25" x14ac:dyDescent="0.25">
      <c r="A2601">
        <v>2600</v>
      </c>
      <c r="B2601" t="s">
        <v>1901</v>
      </c>
      <c r="C2601">
        <v>1965</v>
      </c>
      <c r="D2601" t="str">
        <f>VLOOKUP($C2601,Hosts!$A:$O,10,0)</f>
        <v>New York</v>
      </c>
      <c r="E2601" s="67">
        <f>INDEX(Hosts!$A:$O,MATCH(Places!$C2601,Hosts!$A:$A,0),MATCH(Places!E$1,Hosts!$1:$1,0))</f>
        <v>0</v>
      </c>
      <c r="F2601" s="67">
        <f>INDEX(Hosts!$A:$O,MATCH(Places!$C2601,Hosts!$A:$A,0),MATCH(Places!F$1,Hosts!$1:$1,0))</f>
        <v>0.69</v>
      </c>
      <c r="G2601" s="67" t="str">
        <f>INDEX(Hosts!$A:$O,MATCH(Places!$C2601,Hosts!$A:$A,0),MATCH(Places!G$1,Hosts!$1:$1,0))</f>
        <v>No</v>
      </c>
      <c r="H2601">
        <v>15</v>
      </c>
      <c r="I2601" t="str">
        <f>VLOOKUP($H2601,Neighborhoods!$A:$C,2,0)</f>
        <v>Manhattan</v>
      </c>
      <c r="J2601" t="str">
        <f>VLOOKUP($H2601,Neighborhoods!$A:$C,3,0)</f>
        <v>East Village</v>
      </c>
      <c r="K2601" t="s">
        <v>1</v>
      </c>
      <c r="L2601" t="str">
        <f t="shared" si="160"/>
        <v>Yes</v>
      </c>
      <c r="M2601">
        <v>2</v>
      </c>
      <c r="N2601" t="str" cm="1">
        <f t="array" ref="N2601">_xlfn.IFS(M2601&lt;=2,"Small",M2601&lt;=5,"Medium",M2601&gt;5,"Large")</f>
        <v>Small</v>
      </c>
      <c r="O2601" s="50">
        <v>100</v>
      </c>
      <c r="P2601" s="67">
        <f t="shared" si="161"/>
        <v>0.03</v>
      </c>
      <c r="Q2601" s="52">
        <v>4.8099999999999996</v>
      </c>
      <c r="R2601" s="52" t="str" cm="1">
        <f t="array" ref="R2601">_xlfn.IFS(ROUND(Q2601,0)=5,"Excellent",ROUND(Q2601,0)=4,"Good",ROUND(Q2601,0)=3,"Ok",ROUND(Q2601,0)&lt;3,"Bad")</f>
        <v>Excellent</v>
      </c>
      <c r="S2601">
        <v>91</v>
      </c>
      <c r="T2601" t="str">
        <f t="shared" si="162"/>
        <v>No</v>
      </c>
      <c r="U2601" s="65">
        <v>42825</v>
      </c>
      <c r="V2601" s="65">
        <v>43848</v>
      </c>
      <c r="W2601">
        <v>90</v>
      </c>
      <c r="X2601" t="str">
        <f t="shared" si="163"/>
        <v>Active</v>
      </c>
      <c r="Y2601" t="s">
        <v>15616</v>
      </c>
    </row>
    <row r="2602" spans="1:25" x14ac:dyDescent="0.25">
      <c r="A2602">
        <v>2601</v>
      </c>
      <c r="B2602" t="s">
        <v>1902</v>
      </c>
      <c r="C2602">
        <v>3188</v>
      </c>
      <c r="D2602" t="str">
        <f>VLOOKUP($C2602,Hosts!$A:$O,10,0)</f>
        <v>California</v>
      </c>
      <c r="E2602" s="67">
        <f>INDEX(Hosts!$A:$O,MATCH(Places!$C2602,Hosts!$A:$A,0),MATCH(Places!E$1,Hosts!$1:$1,0))</f>
        <v>1</v>
      </c>
      <c r="F2602" s="67">
        <f>INDEX(Hosts!$A:$O,MATCH(Places!$C2602,Hosts!$A:$A,0),MATCH(Places!F$1,Hosts!$1:$1,0))</f>
        <v>1</v>
      </c>
      <c r="G2602" s="67" t="str">
        <f>INDEX(Hosts!$A:$O,MATCH(Places!$C2602,Hosts!$A:$A,0),MATCH(Places!G$1,Hosts!$1:$1,0))</f>
        <v>No</v>
      </c>
      <c r="H2602">
        <v>12</v>
      </c>
      <c r="I2602" t="str">
        <f>VLOOKUP($H2602,Neighborhoods!$A:$C,2,0)</f>
        <v>Brooklyn</v>
      </c>
      <c r="J2602" t="str">
        <f>VLOOKUP($H2602,Neighborhoods!$A:$C,3,0)</f>
        <v>Williamsburg</v>
      </c>
      <c r="K2602" t="s">
        <v>11822</v>
      </c>
      <c r="L2602" t="str">
        <f t="shared" si="160"/>
        <v>No</v>
      </c>
      <c r="M2602">
        <v>4</v>
      </c>
      <c r="N2602" t="str" cm="1">
        <f t="array" ref="N2602">_xlfn.IFS(M2602&lt;=2,"Small",M2602&lt;=5,"Medium",M2602&gt;5,"Large")</f>
        <v>Medium</v>
      </c>
      <c r="O2602" s="50">
        <v>190</v>
      </c>
      <c r="P2602" s="67">
        <f t="shared" si="161"/>
        <v>0.03</v>
      </c>
      <c r="Q2602" s="52">
        <v>4.82</v>
      </c>
      <c r="R2602" s="52" t="str" cm="1">
        <f t="array" ref="R2602">_xlfn.IFS(ROUND(Q2602,0)=5,"Excellent",ROUND(Q2602,0)=4,"Good",ROUND(Q2602,0)=3,"Ok",ROUND(Q2602,0)&lt;3,"Bad")</f>
        <v>Excellent</v>
      </c>
      <c r="S2602">
        <v>11</v>
      </c>
      <c r="T2602" t="str">
        <f t="shared" si="162"/>
        <v>No</v>
      </c>
      <c r="U2602" s="65">
        <v>42874</v>
      </c>
      <c r="V2602" s="65">
        <v>43909</v>
      </c>
      <c r="W2602">
        <v>78</v>
      </c>
      <c r="X2602" t="str">
        <f t="shared" si="163"/>
        <v>Active</v>
      </c>
      <c r="Y2602" t="s">
        <v>15615</v>
      </c>
    </row>
    <row r="2603" spans="1:25" x14ac:dyDescent="0.25">
      <c r="A2603">
        <v>2602</v>
      </c>
      <c r="B2603" t="s">
        <v>14181</v>
      </c>
      <c r="C2603">
        <v>948</v>
      </c>
      <c r="D2603" t="str">
        <f>VLOOKUP($C2603,Hosts!$A:$O,10,0)</f>
        <v>New York</v>
      </c>
      <c r="E2603" s="67">
        <f>INDEX(Hosts!$A:$O,MATCH(Places!$C2603,Hosts!$A:$A,0),MATCH(Places!E$1,Hosts!$1:$1,0))</f>
        <v>1</v>
      </c>
      <c r="F2603" s="67">
        <f>INDEX(Hosts!$A:$O,MATCH(Places!$C2603,Hosts!$A:$A,0),MATCH(Places!F$1,Hosts!$1:$1,0))</f>
        <v>0.91</v>
      </c>
      <c r="G2603" s="67" t="str">
        <f>INDEX(Hosts!$A:$O,MATCH(Places!$C2603,Hosts!$A:$A,0),MATCH(Places!G$1,Hosts!$1:$1,0))</f>
        <v>Yes</v>
      </c>
      <c r="H2603">
        <v>20</v>
      </c>
      <c r="I2603" t="str">
        <f>VLOOKUP($H2603,Neighborhoods!$A:$C,2,0)</f>
        <v>Manhattan</v>
      </c>
      <c r="J2603" t="str">
        <f>VLOOKUP($H2603,Neighborhoods!$A:$C,3,0)</f>
        <v>Upper West Side</v>
      </c>
      <c r="K2603" t="s">
        <v>1</v>
      </c>
      <c r="L2603" t="str">
        <f t="shared" si="160"/>
        <v>Yes</v>
      </c>
      <c r="M2603">
        <v>2</v>
      </c>
      <c r="N2603" t="str" cm="1">
        <f t="array" ref="N2603">_xlfn.IFS(M2603&lt;=2,"Small",M2603&lt;=5,"Medium",M2603&gt;5,"Large")</f>
        <v>Small</v>
      </c>
      <c r="O2603" s="50">
        <v>99</v>
      </c>
      <c r="P2603" s="67">
        <f t="shared" si="161"/>
        <v>0.03</v>
      </c>
      <c r="Q2603" s="52">
        <v>5</v>
      </c>
      <c r="R2603" s="52" t="str" cm="1">
        <f t="array" ref="R2603">_xlfn.IFS(ROUND(Q2603,0)=5,"Excellent",ROUND(Q2603,0)=4,"Good",ROUND(Q2603,0)=3,"Ok",ROUND(Q2603,0)&lt;3,"Bad")</f>
        <v>Excellent</v>
      </c>
      <c r="S2603">
        <v>36</v>
      </c>
      <c r="T2603" t="str">
        <f t="shared" si="162"/>
        <v>No</v>
      </c>
      <c r="U2603" s="65">
        <v>42843</v>
      </c>
      <c r="V2603" s="65">
        <v>43625</v>
      </c>
      <c r="W2603">
        <v>89</v>
      </c>
      <c r="X2603" t="str">
        <f t="shared" si="163"/>
        <v>Active</v>
      </c>
      <c r="Y2603" t="s">
        <v>15616</v>
      </c>
    </row>
    <row r="2604" spans="1:25" x14ac:dyDescent="0.25">
      <c r="A2604">
        <v>2603</v>
      </c>
      <c r="B2604" t="s">
        <v>1903</v>
      </c>
      <c r="C2604">
        <v>1965</v>
      </c>
      <c r="D2604" t="str">
        <f>VLOOKUP($C2604,Hosts!$A:$O,10,0)</f>
        <v>New York</v>
      </c>
      <c r="E2604" s="67">
        <f>INDEX(Hosts!$A:$O,MATCH(Places!$C2604,Hosts!$A:$A,0),MATCH(Places!E$1,Hosts!$1:$1,0))</f>
        <v>0</v>
      </c>
      <c r="F2604" s="67">
        <f>INDEX(Hosts!$A:$O,MATCH(Places!$C2604,Hosts!$A:$A,0),MATCH(Places!F$1,Hosts!$1:$1,0))</f>
        <v>0.69</v>
      </c>
      <c r="G2604" s="67" t="str">
        <f>INDEX(Hosts!$A:$O,MATCH(Places!$C2604,Hosts!$A:$A,0),MATCH(Places!G$1,Hosts!$1:$1,0))</f>
        <v>No</v>
      </c>
      <c r="H2604">
        <v>15</v>
      </c>
      <c r="I2604" t="str">
        <f>VLOOKUP($H2604,Neighborhoods!$A:$C,2,0)</f>
        <v>Manhattan</v>
      </c>
      <c r="J2604" t="str">
        <f>VLOOKUP($H2604,Neighborhoods!$A:$C,3,0)</f>
        <v>East Village</v>
      </c>
      <c r="K2604" t="s">
        <v>11822</v>
      </c>
      <c r="L2604" t="str">
        <f t="shared" si="160"/>
        <v>No</v>
      </c>
      <c r="M2604">
        <v>4</v>
      </c>
      <c r="N2604" t="str" cm="1">
        <f t="array" ref="N2604">_xlfn.IFS(M2604&lt;=2,"Small",M2604&lt;=5,"Medium",M2604&gt;5,"Large")</f>
        <v>Medium</v>
      </c>
      <c r="O2604" s="50">
        <v>240</v>
      </c>
      <c r="P2604" s="67">
        <f t="shared" si="161"/>
        <v>0.04</v>
      </c>
      <c r="Q2604" s="52">
        <v>4.71</v>
      </c>
      <c r="R2604" s="52" t="str" cm="1">
        <f t="array" ref="R2604">_xlfn.IFS(ROUND(Q2604,0)=5,"Excellent",ROUND(Q2604,0)=4,"Good",ROUND(Q2604,0)=3,"Ok",ROUND(Q2604,0)&lt;3,"Bad")</f>
        <v>Excellent</v>
      </c>
      <c r="S2604">
        <v>14</v>
      </c>
      <c r="T2604" t="str">
        <f t="shared" si="162"/>
        <v>No</v>
      </c>
      <c r="U2604" s="65">
        <v>42900</v>
      </c>
      <c r="V2604" s="65">
        <v>43833</v>
      </c>
      <c r="W2604">
        <v>341</v>
      </c>
      <c r="X2604" t="str">
        <f t="shared" si="163"/>
        <v>Active</v>
      </c>
      <c r="Y2604" t="s">
        <v>15615</v>
      </c>
    </row>
    <row r="2605" spans="1:25" x14ac:dyDescent="0.25">
      <c r="A2605">
        <v>2604</v>
      </c>
      <c r="B2605" t="s">
        <v>1904</v>
      </c>
      <c r="C2605">
        <v>2630</v>
      </c>
      <c r="D2605" t="str">
        <f>VLOOKUP($C2605,Hosts!$A:$O,10,0)</f>
        <v>New York</v>
      </c>
      <c r="E2605" s="67">
        <f>INDEX(Hosts!$A:$O,MATCH(Places!$C2605,Hosts!$A:$A,0),MATCH(Places!E$1,Hosts!$1:$1,0))</f>
        <v>0.56999999999999995</v>
      </c>
      <c r="F2605" s="67">
        <f>INDEX(Hosts!$A:$O,MATCH(Places!$C2605,Hosts!$A:$A,0),MATCH(Places!F$1,Hosts!$1:$1,0))</f>
        <v>1</v>
      </c>
      <c r="G2605" s="67" t="str">
        <f>INDEX(Hosts!$A:$O,MATCH(Places!$C2605,Hosts!$A:$A,0),MATCH(Places!G$1,Hosts!$1:$1,0))</f>
        <v>Yes</v>
      </c>
      <c r="H2605">
        <v>16</v>
      </c>
      <c r="I2605" t="str">
        <f>VLOOKUP($H2605,Neighborhoods!$A:$C,2,0)</f>
        <v>Manhattan</v>
      </c>
      <c r="J2605" t="str">
        <f>VLOOKUP($H2605,Neighborhoods!$A:$C,3,0)</f>
        <v>Harlem</v>
      </c>
      <c r="K2605" t="s">
        <v>11822</v>
      </c>
      <c r="L2605" t="str">
        <f t="shared" si="160"/>
        <v>No</v>
      </c>
      <c r="M2605">
        <v>4</v>
      </c>
      <c r="N2605" t="str" cm="1">
        <f t="array" ref="N2605">_xlfn.IFS(M2605&lt;=2,"Small",M2605&lt;=5,"Medium",M2605&gt;5,"Large")</f>
        <v>Medium</v>
      </c>
      <c r="O2605" s="50">
        <v>160</v>
      </c>
      <c r="P2605" s="67">
        <f t="shared" si="161"/>
        <v>0.03</v>
      </c>
      <c r="Q2605" s="52">
        <v>4.9000000000000004</v>
      </c>
      <c r="R2605" s="52" t="str" cm="1">
        <f t="array" ref="R2605">_xlfn.IFS(ROUND(Q2605,0)=5,"Excellent",ROUND(Q2605,0)=4,"Good",ROUND(Q2605,0)=3,"Ok",ROUND(Q2605,0)&lt;3,"Bad")</f>
        <v>Excellent</v>
      </c>
      <c r="S2605">
        <v>107</v>
      </c>
      <c r="T2605" t="str">
        <f t="shared" si="162"/>
        <v>Yes</v>
      </c>
      <c r="U2605" s="65">
        <v>42834</v>
      </c>
      <c r="V2605" s="65">
        <v>43898</v>
      </c>
      <c r="W2605">
        <v>77</v>
      </c>
      <c r="X2605" t="str">
        <f t="shared" si="163"/>
        <v>Active</v>
      </c>
      <c r="Y2605" t="s">
        <v>15616</v>
      </c>
    </row>
    <row r="2606" spans="1:25" x14ac:dyDescent="0.25">
      <c r="A2606">
        <v>2605</v>
      </c>
      <c r="B2606" t="s">
        <v>14829</v>
      </c>
      <c r="C2606">
        <v>891</v>
      </c>
      <c r="D2606" t="str">
        <f>VLOOKUP($C2606,Hosts!$A:$O,10,0)</f>
        <v>New York</v>
      </c>
      <c r="E2606" s="67">
        <f>INDEX(Hosts!$A:$O,MATCH(Places!$C2606,Hosts!$A:$A,0),MATCH(Places!E$1,Hosts!$1:$1,0))</f>
        <v>1</v>
      </c>
      <c r="F2606" s="67">
        <f>INDEX(Hosts!$A:$O,MATCH(Places!$C2606,Hosts!$A:$A,0),MATCH(Places!F$1,Hosts!$1:$1,0))</f>
        <v>1</v>
      </c>
      <c r="G2606" s="67" t="str">
        <f>INDEX(Hosts!$A:$O,MATCH(Places!$C2606,Hosts!$A:$A,0),MATCH(Places!G$1,Hosts!$1:$1,0))</f>
        <v>No</v>
      </c>
      <c r="H2606">
        <v>19</v>
      </c>
      <c r="I2606" t="str">
        <f>VLOOKUP($H2606,Neighborhoods!$A:$C,2,0)</f>
        <v>Manhattan</v>
      </c>
      <c r="J2606" t="str">
        <f>VLOOKUP($H2606,Neighborhoods!$A:$C,3,0)</f>
        <v>Upper East Side</v>
      </c>
      <c r="K2606" t="s">
        <v>11822</v>
      </c>
      <c r="L2606" t="str">
        <f t="shared" si="160"/>
        <v>No</v>
      </c>
      <c r="M2606">
        <v>2</v>
      </c>
      <c r="N2606" t="str" cm="1">
        <f t="array" ref="N2606">_xlfn.IFS(M2606&lt;=2,"Small",M2606&lt;=5,"Medium",M2606&gt;5,"Large")</f>
        <v>Small</v>
      </c>
      <c r="O2606" s="50">
        <v>120</v>
      </c>
      <c r="P2606" s="67">
        <f t="shared" si="161"/>
        <v>0.03</v>
      </c>
      <c r="Q2606" s="52">
        <v>4.8600000000000003</v>
      </c>
      <c r="R2606" s="52" t="str" cm="1">
        <f t="array" ref="R2606">_xlfn.IFS(ROUND(Q2606,0)=5,"Excellent",ROUND(Q2606,0)=4,"Good",ROUND(Q2606,0)=3,"Ok",ROUND(Q2606,0)&lt;3,"Bad")</f>
        <v>Excellent</v>
      </c>
      <c r="S2606">
        <v>7</v>
      </c>
      <c r="T2606" t="str">
        <f t="shared" si="162"/>
        <v>No</v>
      </c>
      <c r="U2606" s="65">
        <v>43317</v>
      </c>
      <c r="V2606" s="65">
        <v>43714</v>
      </c>
      <c r="W2606">
        <v>180</v>
      </c>
      <c r="X2606" t="str">
        <f t="shared" si="163"/>
        <v>Active</v>
      </c>
      <c r="Y2606" t="s">
        <v>15616</v>
      </c>
    </row>
    <row r="2607" spans="1:25" x14ac:dyDescent="0.25">
      <c r="A2607">
        <v>2606</v>
      </c>
      <c r="B2607" t="s">
        <v>1905</v>
      </c>
      <c r="C2607">
        <v>1520</v>
      </c>
      <c r="D2607" t="str">
        <f>VLOOKUP($C2607,Hosts!$A:$O,10,0)</f>
        <v>New York</v>
      </c>
      <c r="E2607" s="67">
        <f>INDEX(Hosts!$A:$O,MATCH(Places!$C2607,Hosts!$A:$A,0),MATCH(Places!E$1,Hosts!$1:$1,0))</f>
        <v>1</v>
      </c>
      <c r="F2607" s="67">
        <f>INDEX(Hosts!$A:$O,MATCH(Places!$C2607,Hosts!$A:$A,0),MATCH(Places!F$1,Hosts!$1:$1,0))</f>
        <v>0.82</v>
      </c>
      <c r="G2607" s="67" t="str">
        <f>INDEX(Hosts!$A:$O,MATCH(Places!$C2607,Hosts!$A:$A,0),MATCH(Places!G$1,Hosts!$1:$1,0))</f>
        <v>No</v>
      </c>
      <c r="H2607">
        <v>1</v>
      </c>
      <c r="I2607" t="str">
        <f>VLOOKUP($H2607,Neighborhoods!$A:$C,2,0)</f>
        <v>Bronx</v>
      </c>
      <c r="J2607" t="str">
        <f>VLOOKUP($H2607,Neighborhoods!$A:$C,3,0)</f>
        <v>Allerton</v>
      </c>
      <c r="K2607" t="s">
        <v>11822</v>
      </c>
      <c r="L2607" t="str">
        <f t="shared" si="160"/>
        <v>No</v>
      </c>
      <c r="M2607">
        <v>7</v>
      </c>
      <c r="N2607" t="str" cm="1">
        <f t="array" ref="N2607">_xlfn.IFS(M2607&lt;=2,"Small",M2607&lt;=5,"Medium",M2607&gt;5,"Large")</f>
        <v>Large</v>
      </c>
      <c r="O2607" s="50">
        <v>102</v>
      </c>
      <c r="P2607" s="67">
        <f t="shared" si="161"/>
        <v>0.03</v>
      </c>
      <c r="Q2607" s="52">
        <v>4.67</v>
      </c>
      <c r="R2607" s="52" t="str" cm="1">
        <f t="array" ref="R2607">_xlfn.IFS(ROUND(Q2607,0)=5,"Excellent",ROUND(Q2607,0)=4,"Good",ROUND(Q2607,0)=3,"Ok",ROUND(Q2607,0)&lt;3,"Bad")</f>
        <v>Excellent</v>
      </c>
      <c r="S2607">
        <v>97</v>
      </c>
      <c r="T2607" t="str">
        <f t="shared" si="162"/>
        <v>No</v>
      </c>
      <c r="U2607" s="65">
        <v>42835</v>
      </c>
      <c r="V2607" s="65">
        <v>43959</v>
      </c>
      <c r="W2607">
        <v>350</v>
      </c>
      <c r="X2607" t="str">
        <f t="shared" si="163"/>
        <v>Active</v>
      </c>
      <c r="Y2607" t="s">
        <v>15615</v>
      </c>
    </row>
    <row r="2608" spans="1:25" x14ac:dyDescent="0.25">
      <c r="A2608">
        <v>2607</v>
      </c>
      <c r="B2608" t="s">
        <v>1906</v>
      </c>
      <c r="C2608">
        <v>3193</v>
      </c>
      <c r="D2608" t="str">
        <f>VLOOKUP($C2608,Hosts!$A:$O,10,0)</f>
        <v>New York</v>
      </c>
      <c r="E2608" s="67">
        <f>INDEX(Hosts!$A:$O,MATCH(Places!$C2608,Hosts!$A:$A,0),MATCH(Places!E$1,Hosts!$1:$1,0))</f>
        <v>0.72</v>
      </c>
      <c r="F2608" s="67">
        <f>INDEX(Hosts!$A:$O,MATCH(Places!$C2608,Hosts!$A:$A,0),MATCH(Places!F$1,Hosts!$1:$1,0))</f>
        <v>1</v>
      </c>
      <c r="G2608" s="67" t="str">
        <f>INDEX(Hosts!$A:$O,MATCH(Places!$C2608,Hosts!$A:$A,0),MATCH(Places!G$1,Hosts!$1:$1,0))</f>
        <v>No</v>
      </c>
      <c r="H2608">
        <v>13</v>
      </c>
      <c r="I2608" t="str">
        <f>VLOOKUP($H2608,Neighborhoods!$A:$C,2,0)</f>
        <v>Manhattan</v>
      </c>
      <c r="J2608" t="str">
        <f>VLOOKUP($H2608,Neighborhoods!$A:$C,3,0)</f>
        <v>Chelsea</v>
      </c>
      <c r="K2608" t="s">
        <v>11822</v>
      </c>
      <c r="L2608" t="str">
        <f t="shared" si="160"/>
        <v>No</v>
      </c>
      <c r="M2608">
        <v>8</v>
      </c>
      <c r="N2608" t="str" cm="1">
        <f t="array" ref="N2608">_xlfn.IFS(M2608&lt;=2,"Small",M2608&lt;=5,"Medium",M2608&gt;5,"Large")</f>
        <v>Large</v>
      </c>
      <c r="O2608" s="50">
        <v>150</v>
      </c>
      <c r="P2608" s="67">
        <f t="shared" si="161"/>
        <v>0.03</v>
      </c>
      <c r="Q2608" s="52">
        <v>4.87</v>
      </c>
      <c r="R2608" s="52" t="str" cm="1">
        <f t="array" ref="R2608">_xlfn.IFS(ROUND(Q2608,0)=5,"Excellent",ROUND(Q2608,0)=4,"Good",ROUND(Q2608,0)=3,"Ok",ROUND(Q2608,0)&lt;3,"Bad")</f>
        <v>Excellent</v>
      </c>
      <c r="S2608">
        <v>161</v>
      </c>
      <c r="T2608" t="str">
        <f t="shared" si="162"/>
        <v>Yes</v>
      </c>
      <c r="U2608" s="65">
        <v>42831</v>
      </c>
      <c r="V2608" s="65">
        <v>44026</v>
      </c>
      <c r="W2608">
        <v>325</v>
      </c>
      <c r="X2608" t="str">
        <f t="shared" si="163"/>
        <v>Active</v>
      </c>
      <c r="Y2608" t="s">
        <v>15616</v>
      </c>
    </row>
    <row r="2609" spans="1:25" x14ac:dyDescent="0.25">
      <c r="A2609">
        <v>2608</v>
      </c>
      <c r="B2609" t="s">
        <v>15529</v>
      </c>
      <c r="C2609">
        <v>3194</v>
      </c>
      <c r="D2609" t="str">
        <f>VLOOKUP($C2609,Hosts!$A:$O,10,0)</f>
        <v>New York</v>
      </c>
      <c r="E2609" s="67">
        <f>INDEX(Hosts!$A:$O,MATCH(Places!$C2609,Hosts!$A:$A,0),MATCH(Places!E$1,Hosts!$1:$1,0))</f>
        <v>1</v>
      </c>
      <c r="F2609" s="67">
        <f>INDEX(Hosts!$A:$O,MATCH(Places!$C2609,Hosts!$A:$A,0),MATCH(Places!F$1,Hosts!$1:$1,0))</f>
        <v>1</v>
      </c>
      <c r="G2609" s="67" t="str">
        <f>INDEX(Hosts!$A:$O,MATCH(Places!$C2609,Hosts!$A:$A,0),MATCH(Places!G$1,Hosts!$1:$1,0))</f>
        <v>Yes</v>
      </c>
      <c r="H2609">
        <v>11</v>
      </c>
      <c r="I2609" t="str">
        <f>VLOOKUP($H2609,Neighborhoods!$A:$C,2,0)</f>
        <v>Brooklyn</v>
      </c>
      <c r="J2609" t="str">
        <f>VLOOKUP($H2609,Neighborhoods!$A:$C,3,0)</f>
        <v>Greenpoint</v>
      </c>
      <c r="K2609" t="s">
        <v>11822</v>
      </c>
      <c r="L2609" t="str">
        <f t="shared" si="160"/>
        <v>No</v>
      </c>
      <c r="M2609">
        <v>4</v>
      </c>
      <c r="N2609" t="str" cm="1">
        <f t="array" ref="N2609">_xlfn.IFS(M2609&lt;=2,"Small",M2609&lt;=5,"Medium",M2609&gt;5,"Large")</f>
        <v>Medium</v>
      </c>
      <c r="O2609" s="50">
        <v>100</v>
      </c>
      <c r="P2609" s="67">
        <f t="shared" si="161"/>
        <v>0.03</v>
      </c>
      <c r="Q2609" s="52">
        <v>4.99</v>
      </c>
      <c r="R2609" s="52" t="str" cm="1">
        <f t="array" ref="R2609">_xlfn.IFS(ROUND(Q2609,0)=5,"Excellent",ROUND(Q2609,0)=4,"Good",ROUND(Q2609,0)=3,"Ok",ROUND(Q2609,0)&lt;3,"Bad")</f>
        <v>Excellent</v>
      </c>
      <c r="S2609">
        <v>91</v>
      </c>
      <c r="T2609" t="str">
        <f t="shared" si="162"/>
        <v>No</v>
      </c>
      <c r="U2609" s="65">
        <v>42857</v>
      </c>
      <c r="V2609" s="65">
        <v>44052</v>
      </c>
      <c r="W2609">
        <v>27</v>
      </c>
      <c r="X2609" t="str">
        <f t="shared" si="163"/>
        <v>Active</v>
      </c>
      <c r="Y2609" t="s">
        <v>15615</v>
      </c>
    </row>
    <row r="2610" spans="1:25" x14ac:dyDescent="0.25">
      <c r="A2610">
        <v>2609</v>
      </c>
      <c r="B2610" t="s">
        <v>1907</v>
      </c>
      <c r="C2610">
        <v>3179</v>
      </c>
      <c r="D2610" t="str">
        <f>VLOOKUP($C2610,Hosts!$A:$O,10,0)</f>
        <v>New York</v>
      </c>
      <c r="E2610" s="67">
        <f>INDEX(Hosts!$A:$O,MATCH(Places!$C2610,Hosts!$A:$A,0),MATCH(Places!E$1,Hosts!$1:$1,0))</f>
        <v>1</v>
      </c>
      <c r="F2610" s="67">
        <f>INDEX(Hosts!$A:$O,MATCH(Places!$C2610,Hosts!$A:$A,0),MATCH(Places!F$1,Hosts!$1:$1,0))</f>
        <v>0.93</v>
      </c>
      <c r="G2610" s="67" t="str">
        <f>INDEX(Hosts!$A:$O,MATCH(Places!$C2610,Hosts!$A:$A,0),MATCH(Places!G$1,Hosts!$1:$1,0))</f>
        <v>Yes</v>
      </c>
      <c r="H2610">
        <v>22</v>
      </c>
      <c r="I2610" t="str">
        <f>VLOOKUP($H2610,Neighborhoods!$A:$C,2,0)</f>
        <v>Queens</v>
      </c>
      <c r="J2610" t="str">
        <f>VLOOKUP($H2610,Neighborhoods!$A:$C,3,0)</f>
        <v>Flushing</v>
      </c>
      <c r="K2610" t="s">
        <v>1</v>
      </c>
      <c r="L2610" t="str">
        <f t="shared" si="160"/>
        <v>Yes</v>
      </c>
      <c r="M2610">
        <v>3</v>
      </c>
      <c r="N2610" t="str" cm="1">
        <f t="array" ref="N2610">_xlfn.IFS(M2610&lt;=2,"Small",M2610&lt;=5,"Medium",M2610&gt;5,"Large")</f>
        <v>Medium</v>
      </c>
      <c r="O2610" s="50">
        <v>57</v>
      </c>
      <c r="P2610" s="67">
        <f t="shared" si="161"/>
        <v>0.03</v>
      </c>
      <c r="Q2610" s="52">
        <v>4.9800000000000004</v>
      </c>
      <c r="R2610" s="52" t="str" cm="1">
        <f t="array" ref="R2610">_xlfn.IFS(ROUND(Q2610,0)=5,"Excellent",ROUND(Q2610,0)=4,"Good",ROUND(Q2610,0)=3,"Ok",ROUND(Q2610,0)&lt;3,"Bad")</f>
        <v>Excellent</v>
      </c>
      <c r="S2610">
        <v>109</v>
      </c>
      <c r="T2610" t="str">
        <f t="shared" si="162"/>
        <v>Yes</v>
      </c>
      <c r="U2610" s="65">
        <v>42844</v>
      </c>
      <c r="V2610" s="65">
        <v>43913</v>
      </c>
      <c r="W2610">
        <v>85</v>
      </c>
      <c r="X2610" t="str">
        <f t="shared" si="163"/>
        <v>Active</v>
      </c>
      <c r="Y2610" t="s">
        <v>15615</v>
      </c>
    </row>
    <row r="2611" spans="1:25" x14ac:dyDescent="0.25">
      <c r="A2611">
        <v>2610</v>
      </c>
      <c r="B2611" t="s">
        <v>1908</v>
      </c>
      <c r="C2611">
        <v>3195</v>
      </c>
      <c r="D2611" t="str">
        <f>VLOOKUP($C2611,Hosts!$A:$O,10,0)</f>
        <v>New York</v>
      </c>
      <c r="E2611" s="67">
        <f>INDEX(Hosts!$A:$O,MATCH(Places!$C2611,Hosts!$A:$A,0),MATCH(Places!E$1,Hosts!$1:$1,0))</f>
        <v>1</v>
      </c>
      <c r="F2611" s="67">
        <f>INDEX(Hosts!$A:$O,MATCH(Places!$C2611,Hosts!$A:$A,0),MATCH(Places!F$1,Hosts!$1:$1,0))</f>
        <v>1</v>
      </c>
      <c r="G2611" s="67" t="str">
        <f>INDEX(Hosts!$A:$O,MATCH(Places!$C2611,Hosts!$A:$A,0),MATCH(Places!G$1,Hosts!$1:$1,0))</f>
        <v>Yes</v>
      </c>
      <c r="H2611">
        <v>17</v>
      </c>
      <c r="I2611" t="str">
        <f>VLOOKUP($H2611,Neighborhoods!$A:$C,2,0)</f>
        <v>Manhattan</v>
      </c>
      <c r="J2611" t="str">
        <f>VLOOKUP($H2611,Neighborhoods!$A:$C,3,0)</f>
        <v>Hell's Kitchen</v>
      </c>
      <c r="K2611" t="s">
        <v>1</v>
      </c>
      <c r="L2611" t="str">
        <f t="shared" si="160"/>
        <v>Yes</v>
      </c>
      <c r="M2611">
        <v>2</v>
      </c>
      <c r="N2611" t="str" cm="1">
        <f t="array" ref="N2611">_xlfn.IFS(M2611&lt;=2,"Small",M2611&lt;=5,"Medium",M2611&gt;5,"Large")</f>
        <v>Small</v>
      </c>
      <c r="O2611" s="50">
        <v>85</v>
      </c>
      <c r="P2611" s="67">
        <f t="shared" si="161"/>
        <v>0.03</v>
      </c>
      <c r="Q2611" s="52">
        <v>4.82</v>
      </c>
      <c r="R2611" s="52" t="str" cm="1">
        <f t="array" ref="R2611">_xlfn.IFS(ROUND(Q2611,0)=5,"Excellent",ROUND(Q2611,0)=4,"Good",ROUND(Q2611,0)=3,"Ok",ROUND(Q2611,0)&lt;3,"Bad")</f>
        <v>Excellent</v>
      </c>
      <c r="S2611">
        <v>282</v>
      </c>
      <c r="T2611" t="str">
        <f t="shared" si="162"/>
        <v>Yes</v>
      </c>
      <c r="U2611" s="65">
        <v>42852</v>
      </c>
      <c r="V2611" s="65">
        <v>43891</v>
      </c>
      <c r="W2611">
        <v>2</v>
      </c>
      <c r="X2611" t="str">
        <f t="shared" si="163"/>
        <v>Active</v>
      </c>
      <c r="Y2611" t="s">
        <v>15616</v>
      </c>
    </row>
    <row r="2612" spans="1:25" x14ac:dyDescent="0.25">
      <c r="A2612">
        <v>2611</v>
      </c>
      <c r="B2612" t="s">
        <v>1909</v>
      </c>
      <c r="C2612">
        <v>2737</v>
      </c>
      <c r="D2612" t="str">
        <f>VLOOKUP($C2612,Hosts!$A:$O,10,0)</f>
        <v>New York</v>
      </c>
      <c r="E2612" s="67">
        <f>INDEX(Hosts!$A:$O,MATCH(Places!$C2612,Hosts!$A:$A,0),MATCH(Places!E$1,Hosts!$1:$1,0))</f>
        <v>1</v>
      </c>
      <c r="F2612" s="67">
        <f>INDEX(Hosts!$A:$O,MATCH(Places!$C2612,Hosts!$A:$A,0),MATCH(Places!F$1,Hosts!$1:$1,0))</f>
        <v>1</v>
      </c>
      <c r="G2612" s="67" t="str">
        <f>INDEX(Hosts!$A:$O,MATCH(Places!$C2612,Hosts!$A:$A,0),MATCH(Places!G$1,Hosts!$1:$1,0))</f>
        <v>No</v>
      </c>
      <c r="H2612">
        <v>10</v>
      </c>
      <c r="I2612" t="str">
        <f>VLOOKUP($H2612,Neighborhoods!$A:$C,2,0)</f>
        <v>Brooklyn</v>
      </c>
      <c r="J2612" t="str">
        <f>VLOOKUP($H2612,Neighborhoods!$A:$C,3,0)</f>
        <v>East Flatbush</v>
      </c>
      <c r="K2612" t="s">
        <v>1</v>
      </c>
      <c r="L2612" t="str">
        <f t="shared" si="160"/>
        <v>Yes</v>
      </c>
      <c r="M2612">
        <v>2</v>
      </c>
      <c r="N2612" t="str" cm="1">
        <f t="array" ref="N2612">_xlfn.IFS(M2612&lt;=2,"Small",M2612&lt;=5,"Medium",M2612&gt;5,"Large")</f>
        <v>Small</v>
      </c>
      <c r="O2612" s="50">
        <v>28</v>
      </c>
      <c r="P2612" s="67">
        <f t="shared" si="161"/>
        <v>0.03</v>
      </c>
      <c r="Q2612" s="52">
        <v>4.3099999999999996</v>
      </c>
      <c r="R2612" s="52" t="str" cm="1">
        <f t="array" ref="R2612">_xlfn.IFS(ROUND(Q2612,0)=5,"Excellent",ROUND(Q2612,0)=4,"Good",ROUND(Q2612,0)=3,"Ok",ROUND(Q2612,0)&lt;3,"Bad")</f>
        <v>Good</v>
      </c>
      <c r="S2612">
        <v>16</v>
      </c>
      <c r="T2612" t="str">
        <f t="shared" si="162"/>
        <v>No</v>
      </c>
      <c r="U2612" s="65">
        <v>42848</v>
      </c>
      <c r="V2612" s="65">
        <v>44012</v>
      </c>
      <c r="W2612">
        <v>76</v>
      </c>
      <c r="X2612" t="str">
        <f t="shared" si="163"/>
        <v>Active</v>
      </c>
      <c r="Y2612" t="s">
        <v>15616</v>
      </c>
    </row>
    <row r="2613" spans="1:25" x14ac:dyDescent="0.25">
      <c r="A2613">
        <v>2612</v>
      </c>
      <c r="B2613" t="s">
        <v>15607</v>
      </c>
      <c r="C2613">
        <v>88</v>
      </c>
      <c r="D2613" t="str">
        <f>VLOOKUP($C2613,Hosts!$A:$O,10,0)</f>
        <v>New York</v>
      </c>
      <c r="E2613" s="67">
        <f>INDEX(Hosts!$A:$O,MATCH(Places!$C2613,Hosts!$A:$A,0),MATCH(Places!E$1,Hosts!$1:$1,0))</f>
        <v>1</v>
      </c>
      <c r="F2613" s="67">
        <f>INDEX(Hosts!$A:$O,MATCH(Places!$C2613,Hosts!$A:$A,0),MATCH(Places!F$1,Hosts!$1:$1,0))</f>
        <v>0.86</v>
      </c>
      <c r="G2613" s="67" t="str">
        <f>INDEX(Hosts!$A:$O,MATCH(Places!$C2613,Hosts!$A:$A,0),MATCH(Places!G$1,Hosts!$1:$1,0))</f>
        <v>Yes</v>
      </c>
      <c r="H2613">
        <v>9</v>
      </c>
      <c r="I2613" t="str">
        <f>VLOOKUP($H2613,Neighborhoods!$A:$C,2,0)</f>
        <v>Brooklyn</v>
      </c>
      <c r="J2613" t="str">
        <f>VLOOKUP($H2613,Neighborhoods!$A:$C,3,0)</f>
        <v>Crown Heights</v>
      </c>
      <c r="K2613" t="s">
        <v>1</v>
      </c>
      <c r="L2613" t="str">
        <f t="shared" si="160"/>
        <v>Yes</v>
      </c>
      <c r="M2613">
        <v>2</v>
      </c>
      <c r="N2613" t="str" cm="1">
        <f t="array" ref="N2613">_xlfn.IFS(M2613&lt;=2,"Small",M2613&lt;=5,"Medium",M2613&gt;5,"Large")</f>
        <v>Small</v>
      </c>
      <c r="O2613" s="50">
        <v>40</v>
      </c>
      <c r="P2613" s="67">
        <f t="shared" si="161"/>
        <v>0.03</v>
      </c>
      <c r="Q2613" s="52">
        <v>4.8</v>
      </c>
      <c r="R2613" s="52" t="str" cm="1">
        <f t="array" ref="R2613">_xlfn.IFS(ROUND(Q2613,0)=5,"Excellent",ROUND(Q2613,0)=4,"Good",ROUND(Q2613,0)=3,"Ok",ROUND(Q2613,0)&lt;3,"Bad")</f>
        <v>Excellent</v>
      </c>
      <c r="S2613">
        <v>35</v>
      </c>
      <c r="T2613" t="str">
        <f t="shared" si="162"/>
        <v>No</v>
      </c>
      <c r="U2613" s="65">
        <v>42824</v>
      </c>
      <c r="V2613" s="65">
        <v>43982</v>
      </c>
      <c r="W2613">
        <v>365</v>
      </c>
      <c r="X2613" t="str">
        <f t="shared" si="163"/>
        <v>Active</v>
      </c>
      <c r="Y2613" t="s">
        <v>15615</v>
      </c>
    </row>
    <row r="2614" spans="1:25" x14ac:dyDescent="0.25">
      <c r="A2614">
        <v>2613</v>
      </c>
      <c r="B2614" t="s">
        <v>1910</v>
      </c>
      <c r="C2614">
        <v>2644</v>
      </c>
      <c r="D2614" t="str">
        <f>VLOOKUP($C2614,Hosts!$A:$O,10,0)</f>
        <v>New York</v>
      </c>
      <c r="E2614" s="67">
        <f>INDEX(Hosts!$A:$O,MATCH(Places!$C2614,Hosts!$A:$A,0),MATCH(Places!E$1,Hosts!$1:$1,0))</f>
        <v>1</v>
      </c>
      <c r="F2614" s="67">
        <f>INDEX(Hosts!$A:$O,MATCH(Places!$C2614,Hosts!$A:$A,0),MATCH(Places!F$1,Hosts!$1:$1,0))</f>
        <v>0.93</v>
      </c>
      <c r="G2614" s="67" t="str">
        <f>INDEX(Hosts!$A:$O,MATCH(Places!$C2614,Hosts!$A:$A,0),MATCH(Places!G$1,Hosts!$1:$1,0))</f>
        <v>No</v>
      </c>
      <c r="H2614">
        <v>19</v>
      </c>
      <c r="I2614" t="str">
        <f>VLOOKUP($H2614,Neighborhoods!$A:$C,2,0)</f>
        <v>Manhattan</v>
      </c>
      <c r="J2614" t="str">
        <f>VLOOKUP($H2614,Neighborhoods!$A:$C,3,0)</f>
        <v>Upper East Side</v>
      </c>
      <c r="K2614" t="s">
        <v>11822</v>
      </c>
      <c r="L2614" t="str">
        <f t="shared" si="160"/>
        <v>No</v>
      </c>
      <c r="M2614">
        <v>3</v>
      </c>
      <c r="N2614" t="str" cm="1">
        <f t="array" ref="N2614">_xlfn.IFS(M2614&lt;=2,"Small",M2614&lt;=5,"Medium",M2614&gt;5,"Large")</f>
        <v>Medium</v>
      </c>
      <c r="O2614" s="50">
        <v>96</v>
      </c>
      <c r="P2614" s="67">
        <f t="shared" si="161"/>
        <v>0.03</v>
      </c>
      <c r="Q2614" s="52">
        <v>4.97</v>
      </c>
      <c r="R2614" s="52" t="str" cm="1">
        <f t="array" ref="R2614">_xlfn.IFS(ROUND(Q2614,0)=5,"Excellent",ROUND(Q2614,0)=4,"Good",ROUND(Q2614,0)=3,"Ok",ROUND(Q2614,0)&lt;3,"Bad")</f>
        <v>Excellent</v>
      </c>
      <c r="S2614">
        <v>130</v>
      </c>
      <c r="T2614" t="str">
        <f t="shared" si="162"/>
        <v>Yes</v>
      </c>
      <c r="U2614" s="65">
        <v>42837</v>
      </c>
      <c r="V2614" s="65">
        <v>44020</v>
      </c>
      <c r="W2614">
        <v>48</v>
      </c>
      <c r="X2614" t="str">
        <f t="shared" si="163"/>
        <v>Active</v>
      </c>
      <c r="Y2614" t="s">
        <v>15615</v>
      </c>
    </row>
    <row r="2615" spans="1:25" x14ac:dyDescent="0.25">
      <c r="A2615">
        <v>2614</v>
      </c>
      <c r="B2615" t="s">
        <v>14248</v>
      </c>
      <c r="C2615">
        <v>449</v>
      </c>
      <c r="D2615" t="str">
        <f>VLOOKUP($C2615,Hosts!$A:$O,10,0)</f>
        <v>New York</v>
      </c>
      <c r="E2615" s="67">
        <f>INDEX(Hosts!$A:$O,MATCH(Places!$C2615,Hosts!$A:$A,0),MATCH(Places!E$1,Hosts!$1:$1,0))</f>
        <v>1</v>
      </c>
      <c r="F2615" s="67">
        <f>INDEX(Hosts!$A:$O,MATCH(Places!$C2615,Hosts!$A:$A,0),MATCH(Places!F$1,Hosts!$1:$1,0))</f>
        <v>0.79</v>
      </c>
      <c r="G2615" s="67" t="str">
        <f>INDEX(Hosts!$A:$O,MATCH(Places!$C2615,Hosts!$A:$A,0),MATCH(Places!G$1,Hosts!$1:$1,0))</f>
        <v>Yes</v>
      </c>
      <c r="H2615">
        <v>8</v>
      </c>
      <c r="I2615" t="str">
        <f>VLOOKUP($H2615,Neighborhoods!$A:$C,2,0)</f>
        <v>Brooklyn</v>
      </c>
      <c r="J2615" t="str">
        <f>VLOOKUP($H2615,Neighborhoods!$A:$C,3,0)</f>
        <v>Bushwick</v>
      </c>
      <c r="K2615" t="s">
        <v>1</v>
      </c>
      <c r="L2615" t="str">
        <f t="shared" si="160"/>
        <v>Yes</v>
      </c>
      <c r="M2615">
        <v>2</v>
      </c>
      <c r="N2615" t="str" cm="1">
        <f t="array" ref="N2615">_xlfn.IFS(M2615&lt;=2,"Small",M2615&lt;=5,"Medium",M2615&gt;5,"Large")</f>
        <v>Small</v>
      </c>
      <c r="O2615" s="50">
        <v>43</v>
      </c>
      <c r="P2615" s="67">
        <f t="shared" si="161"/>
        <v>0.03</v>
      </c>
      <c r="Q2615" s="52">
        <v>4.84</v>
      </c>
      <c r="R2615" s="52" t="str" cm="1">
        <f t="array" ref="R2615">_xlfn.IFS(ROUND(Q2615,0)=5,"Excellent",ROUND(Q2615,0)=4,"Good",ROUND(Q2615,0)=3,"Ok",ROUND(Q2615,0)&lt;3,"Bad")</f>
        <v>Excellent</v>
      </c>
      <c r="S2615">
        <v>215</v>
      </c>
      <c r="T2615" t="str">
        <f t="shared" si="162"/>
        <v>Yes</v>
      </c>
      <c r="U2615" s="65">
        <v>42845</v>
      </c>
      <c r="V2615" s="65">
        <v>43904</v>
      </c>
      <c r="W2615">
        <v>18</v>
      </c>
      <c r="X2615" t="str">
        <f t="shared" si="163"/>
        <v>Active</v>
      </c>
      <c r="Y2615" t="s">
        <v>15615</v>
      </c>
    </row>
    <row r="2616" spans="1:25" x14ac:dyDescent="0.25">
      <c r="A2616">
        <v>2615</v>
      </c>
      <c r="B2616" t="s">
        <v>1911</v>
      </c>
      <c r="C2616">
        <v>810</v>
      </c>
      <c r="D2616" t="str">
        <f>VLOOKUP($C2616,Hosts!$A:$O,10,0)</f>
        <v>New York</v>
      </c>
      <c r="E2616" s="67">
        <f>INDEX(Hosts!$A:$O,MATCH(Places!$C2616,Hosts!$A:$A,0),MATCH(Places!E$1,Hosts!$1:$1,0))</f>
        <v>1</v>
      </c>
      <c r="F2616" s="67">
        <f>INDEX(Hosts!$A:$O,MATCH(Places!$C2616,Hosts!$A:$A,0),MATCH(Places!F$1,Hosts!$1:$1,0))</f>
        <v>0.71</v>
      </c>
      <c r="G2616" s="67" t="str">
        <f>INDEX(Hosts!$A:$O,MATCH(Places!$C2616,Hosts!$A:$A,0),MATCH(Places!G$1,Hosts!$1:$1,0))</f>
        <v>No</v>
      </c>
      <c r="H2616">
        <v>15</v>
      </c>
      <c r="I2616" t="str">
        <f>VLOOKUP($H2616,Neighborhoods!$A:$C,2,0)</f>
        <v>Manhattan</v>
      </c>
      <c r="J2616" t="str">
        <f>VLOOKUP($H2616,Neighborhoods!$A:$C,3,0)</f>
        <v>East Village</v>
      </c>
      <c r="K2616" t="s">
        <v>11822</v>
      </c>
      <c r="L2616" t="str">
        <f t="shared" si="160"/>
        <v>No</v>
      </c>
      <c r="M2616">
        <v>1</v>
      </c>
      <c r="N2616" t="str" cm="1">
        <f t="array" ref="N2616">_xlfn.IFS(M2616&lt;=2,"Small",M2616&lt;=5,"Medium",M2616&gt;5,"Large")</f>
        <v>Small</v>
      </c>
      <c r="O2616" s="50">
        <v>92</v>
      </c>
      <c r="P2616" s="67">
        <f t="shared" si="161"/>
        <v>0.03</v>
      </c>
      <c r="Q2616" s="52">
        <v>4.7</v>
      </c>
      <c r="R2616" s="52" t="str" cm="1">
        <f t="array" ref="R2616">_xlfn.IFS(ROUND(Q2616,0)=5,"Excellent",ROUND(Q2616,0)=4,"Good",ROUND(Q2616,0)=3,"Ok",ROUND(Q2616,0)&lt;3,"Bad")</f>
        <v>Excellent</v>
      </c>
      <c r="S2616">
        <v>20</v>
      </c>
      <c r="T2616" t="str">
        <f t="shared" si="162"/>
        <v>No</v>
      </c>
      <c r="U2616" s="65">
        <v>42860</v>
      </c>
      <c r="V2616" s="65">
        <v>44019</v>
      </c>
      <c r="W2616">
        <v>121</v>
      </c>
      <c r="X2616" t="str">
        <f t="shared" si="163"/>
        <v>Active</v>
      </c>
      <c r="Y2616" t="s">
        <v>15615</v>
      </c>
    </row>
    <row r="2617" spans="1:25" x14ac:dyDescent="0.25">
      <c r="A2617">
        <v>2616</v>
      </c>
      <c r="B2617" t="s">
        <v>1912</v>
      </c>
      <c r="C2617">
        <v>2936</v>
      </c>
      <c r="D2617" t="str">
        <f>VLOOKUP($C2617,Hosts!$A:$O,10,0)</f>
        <v>New York</v>
      </c>
      <c r="E2617" s="67">
        <f>INDEX(Hosts!$A:$O,MATCH(Places!$C2617,Hosts!$A:$A,0),MATCH(Places!E$1,Hosts!$1:$1,0))</f>
        <v>0.2</v>
      </c>
      <c r="F2617" s="67">
        <f>INDEX(Hosts!$A:$O,MATCH(Places!$C2617,Hosts!$A:$A,0),MATCH(Places!F$1,Hosts!$1:$1,0))</f>
        <v>0.2</v>
      </c>
      <c r="G2617" s="67" t="str">
        <f>INDEX(Hosts!$A:$O,MATCH(Places!$C2617,Hosts!$A:$A,0),MATCH(Places!G$1,Hosts!$1:$1,0))</f>
        <v>No</v>
      </c>
      <c r="H2617">
        <v>24</v>
      </c>
      <c r="I2617" t="str">
        <f>VLOOKUP($H2617,Neighborhoods!$A:$C,2,0)</f>
        <v>Queens</v>
      </c>
      <c r="J2617" t="str">
        <f>VLOOKUP($H2617,Neighborhoods!$A:$C,3,0)</f>
        <v>Long Island City</v>
      </c>
      <c r="K2617" t="s">
        <v>11822</v>
      </c>
      <c r="L2617" t="str">
        <f t="shared" si="160"/>
        <v>No</v>
      </c>
      <c r="M2617">
        <v>2</v>
      </c>
      <c r="N2617" t="str" cm="1">
        <f t="array" ref="N2617">_xlfn.IFS(M2617&lt;=2,"Small",M2617&lt;=5,"Medium",M2617&gt;5,"Large")</f>
        <v>Small</v>
      </c>
      <c r="O2617" s="50">
        <v>186</v>
      </c>
      <c r="P2617" s="67">
        <f t="shared" si="161"/>
        <v>0.03</v>
      </c>
      <c r="Q2617" s="52">
        <v>4</v>
      </c>
      <c r="R2617" s="52" t="str" cm="1">
        <f t="array" ref="R2617">_xlfn.IFS(ROUND(Q2617,0)=5,"Excellent",ROUND(Q2617,0)=4,"Good",ROUND(Q2617,0)=3,"Ok",ROUND(Q2617,0)&lt;3,"Bad")</f>
        <v>Good</v>
      </c>
      <c r="S2617">
        <v>6</v>
      </c>
      <c r="T2617" t="str">
        <f t="shared" si="162"/>
        <v>No</v>
      </c>
      <c r="U2617" s="65">
        <v>42833</v>
      </c>
      <c r="V2617" s="65">
        <v>43364</v>
      </c>
      <c r="W2617">
        <v>365</v>
      </c>
      <c r="X2617" t="str">
        <f t="shared" si="163"/>
        <v>Active</v>
      </c>
      <c r="Y2617" t="s">
        <v>15616</v>
      </c>
    </row>
    <row r="2618" spans="1:25" x14ac:dyDescent="0.25">
      <c r="A2618">
        <v>2617</v>
      </c>
      <c r="B2618" t="s">
        <v>1913</v>
      </c>
      <c r="C2618">
        <v>3137</v>
      </c>
      <c r="D2618" t="str">
        <f>VLOOKUP($C2618,Hosts!$A:$O,10,0)</f>
        <v>New York</v>
      </c>
      <c r="E2618" s="67">
        <f>INDEX(Hosts!$A:$O,MATCH(Places!$C2618,Hosts!$A:$A,0),MATCH(Places!E$1,Hosts!$1:$1,0))</f>
        <v>0.9</v>
      </c>
      <c r="F2618" s="67">
        <f>INDEX(Hosts!$A:$O,MATCH(Places!$C2618,Hosts!$A:$A,0),MATCH(Places!F$1,Hosts!$1:$1,0))</f>
        <v>0.99</v>
      </c>
      <c r="G2618" s="67" t="str">
        <f>INDEX(Hosts!$A:$O,MATCH(Places!$C2618,Hosts!$A:$A,0),MATCH(Places!G$1,Hosts!$1:$1,0))</f>
        <v>Yes</v>
      </c>
      <c r="H2618">
        <v>7</v>
      </c>
      <c r="I2618" t="str">
        <f>VLOOKUP($H2618,Neighborhoods!$A:$C,2,0)</f>
        <v>Brooklyn</v>
      </c>
      <c r="J2618" t="str">
        <f>VLOOKUP($H2618,Neighborhoods!$A:$C,3,0)</f>
        <v>Bedford-Stuyvesant</v>
      </c>
      <c r="K2618" t="s">
        <v>11822</v>
      </c>
      <c r="L2618" t="str">
        <f t="shared" si="160"/>
        <v>No</v>
      </c>
      <c r="M2618">
        <v>4</v>
      </c>
      <c r="N2618" t="str" cm="1">
        <f t="array" ref="N2618">_xlfn.IFS(M2618&lt;=2,"Small",M2618&lt;=5,"Medium",M2618&gt;5,"Large")</f>
        <v>Medium</v>
      </c>
      <c r="O2618" s="50">
        <v>140</v>
      </c>
      <c r="P2618" s="67">
        <f t="shared" si="161"/>
        <v>0.03</v>
      </c>
      <c r="Q2618" s="52">
        <v>4.83</v>
      </c>
      <c r="R2618" s="52" t="str" cm="1">
        <f t="array" ref="R2618">_xlfn.IFS(ROUND(Q2618,0)=5,"Excellent",ROUND(Q2618,0)=4,"Good",ROUND(Q2618,0)=3,"Ok",ROUND(Q2618,0)&lt;3,"Bad")</f>
        <v>Excellent</v>
      </c>
      <c r="S2618">
        <v>86</v>
      </c>
      <c r="T2618" t="str">
        <f t="shared" si="162"/>
        <v>No</v>
      </c>
      <c r="U2618" s="65">
        <v>42933</v>
      </c>
      <c r="V2618" s="65">
        <v>43878</v>
      </c>
      <c r="W2618">
        <v>229</v>
      </c>
      <c r="X2618" t="str">
        <f t="shared" si="163"/>
        <v>Active</v>
      </c>
      <c r="Y2618" t="s">
        <v>15616</v>
      </c>
    </row>
    <row r="2619" spans="1:25" x14ac:dyDescent="0.25">
      <c r="A2619">
        <v>2618</v>
      </c>
      <c r="B2619" t="s">
        <v>1914</v>
      </c>
      <c r="C2619">
        <v>2429</v>
      </c>
      <c r="D2619" t="str">
        <f>VLOOKUP($C2619,Hosts!$A:$O,10,0)</f>
        <v>New York</v>
      </c>
      <c r="E2619" s="67">
        <f>INDEX(Hosts!$A:$O,MATCH(Places!$C2619,Hosts!$A:$A,0),MATCH(Places!E$1,Hosts!$1:$1,0))</f>
        <v>1</v>
      </c>
      <c r="F2619" s="67">
        <f>INDEX(Hosts!$A:$O,MATCH(Places!$C2619,Hosts!$A:$A,0),MATCH(Places!F$1,Hosts!$1:$1,0))</f>
        <v>0.94</v>
      </c>
      <c r="G2619" s="67" t="str">
        <f>INDEX(Hosts!$A:$O,MATCH(Places!$C2619,Hosts!$A:$A,0),MATCH(Places!G$1,Hosts!$1:$1,0))</f>
        <v>No</v>
      </c>
      <c r="H2619">
        <v>4</v>
      </c>
      <c r="I2619" t="str">
        <f>VLOOKUP($H2619,Neighborhoods!$A:$C,2,0)</f>
        <v>Bronx</v>
      </c>
      <c r="J2619" t="str">
        <f>VLOOKUP($H2619,Neighborhoods!$A:$C,3,0)</f>
        <v>Mott Haven</v>
      </c>
      <c r="K2619" t="s">
        <v>1</v>
      </c>
      <c r="L2619" t="str">
        <f t="shared" si="160"/>
        <v>Yes</v>
      </c>
      <c r="M2619">
        <v>2</v>
      </c>
      <c r="N2619" t="str" cm="1">
        <f t="array" ref="N2619">_xlfn.IFS(M2619&lt;=2,"Small",M2619&lt;=5,"Medium",M2619&gt;5,"Large")</f>
        <v>Small</v>
      </c>
      <c r="O2619" s="50">
        <v>64</v>
      </c>
      <c r="P2619" s="67">
        <f t="shared" si="161"/>
        <v>0.03</v>
      </c>
      <c r="Q2619" s="52">
        <v>4.42</v>
      </c>
      <c r="R2619" s="52" t="str" cm="1">
        <f t="array" ref="R2619">_xlfn.IFS(ROUND(Q2619,0)=5,"Excellent",ROUND(Q2619,0)=4,"Good",ROUND(Q2619,0)=3,"Ok",ROUND(Q2619,0)&lt;3,"Bad")</f>
        <v>Good</v>
      </c>
      <c r="S2619">
        <v>62</v>
      </c>
      <c r="T2619" t="str">
        <f t="shared" si="162"/>
        <v>No</v>
      </c>
      <c r="U2619" s="65">
        <v>42865</v>
      </c>
      <c r="V2619" s="65">
        <v>44048</v>
      </c>
      <c r="W2619">
        <v>364</v>
      </c>
      <c r="X2619" t="str">
        <f t="shared" si="163"/>
        <v>Active</v>
      </c>
      <c r="Y2619" t="s">
        <v>15616</v>
      </c>
    </row>
    <row r="2620" spans="1:25" x14ac:dyDescent="0.25">
      <c r="A2620">
        <v>2619</v>
      </c>
      <c r="B2620" t="s">
        <v>14034</v>
      </c>
      <c r="C2620">
        <v>3198</v>
      </c>
      <c r="D2620" t="str">
        <f>VLOOKUP($C2620,Hosts!$A:$O,10,0)</f>
        <v>Pennsylvania</v>
      </c>
      <c r="E2620" s="67">
        <f>INDEX(Hosts!$A:$O,MATCH(Places!$C2620,Hosts!$A:$A,0),MATCH(Places!E$1,Hosts!$1:$1,0))</f>
        <v>1</v>
      </c>
      <c r="F2620" s="67">
        <f>INDEX(Hosts!$A:$O,MATCH(Places!$C2620,Hosts!$A:$A,0),MATCH(Places!F$1,Hosts!$1:$1,0))</f>
        <v>1</v>
      </c>
      <c r="G2620" s="67" t="str">
        <f>INDEX(Hosts!$A:$O,MATCH(Places!$C2620,Hosts!$A:$A,0),MATCH(Places!G$1,Hosts!$1:$1,0))</f>
        <v>No</v>
      </c>
      <c r="H2620">
        <v>2</v>
      </c>
      <c r="I2620" t="str">
        <f>VLOOKUP($H2620,Neighborhoods!$A:$C,2,0)</f>
        <v>Bronx</v>
      </c>
      <c r="J2620" t="str">
        <f>VLOOKUP($H2620,Neighborhoods!$A:$C,3,0)</f>
        <v>Concourse</v>
      </c>
      <c r="K2620" t="s">
        <v>11822</v>
      </c>
      <c r="L2620" t="str">
        <f t="shared" si="160"/>
        <v>No</v>
      </c>
      <c r="M2620">
        <v>5</v>
      </c>
      <c r="N2620" t="str" cm="1">
        <f t="array" ref="N2620">_xlfn.IFS(M2620&lt;=2,"Small",M2620&lt;=5,"Medium",M2620&gt;5,"Large")</f>
        <v>Medium</v>
      </c>
      <c r="O2620" s="50">
        <v>100</v>
      </c>
      <c r="P2620" s="67">
        <f t="shared" si="161"/>
        <v>0.03</v>
      </c>
      <c r="Q2620" s="52">
        <v>4.5999999999999996</v>
      </c>
      <c r="R2620" s="52" t="str" cm="1">
        <f t="array" ref="R2620">_xlfn.IFS(ROUND(Q2620,0)=5,"Excellent",ROUND(Q2620,0)=4,"Good",ROUND(Q2620,0)=3,"Ok",ROUND(Q2620,0)&lt;3,"Bad")</f>
        <v>Excellent</v>
      </c>
      <c r="S2620">
        <v>92</v>
      </c>
      <c r="T2620" t="str">
        <f t="shared" si="162"/>
        <v>No</v>
      </c>
      <c r="U2620" s="65">
        <v>42905</v>
      </c>
      <c r="V2620" s="65">
        <v>44054</v>
      </c>
      <c r="W2620">
        <v>0</v>
      </c>
      <c r="X2620" t="str">
        <f t="shared" si="163"/>
        <v>Inactive</v>
      </c>
      <c r="Y2620" t="s">
        <v>15615</v>
      </c>
    </row>
    <row r="2621" spans="1:25" x14ac:dyDescent="0.25">
      <c r="A2621">
        <v>2620</v>
      </c>
      <c r="B2621" t="s">
        <v>1915</v>
      </c>
      <c r="C2621">
        <v>2854</v>
      </c>
      <c r="D2621" t="str">
        <f>VLOOKUP($C2621,Hosts!$A:$O,10,0)</f>
        <v>New York</v>
      </c>
      <c r="E2621" s="67">
        <f>INDEX(Hosts!$A:$O,MATCH(Places!$C2621,Hosts!$A:$A,0),MATCH(Places!E$1,Hosts!$1:$1,0))</f>
        <v>1</v>
      </c>
      <c r="F2621" s="67">
        <f>INDEX(Hosts!$A:$O,MATCH(Places!$C2621,Hosts!$A:$A,0),MATCH(Places!F$1,Hosts!$1:$1,0))</f>
        <v>0.99</v>
      </c>
      <c r="G2621" s="67" t="str">
        <f>INDEX(Hosts!$A:$O,MATCH(Places!$C2621,Hosts!$A:$A,0),MATCH(Places!G$1,Hosts!$1:$1,0))</f>
        <v>Yes</v>
      </c>
      <c r="H2621">
        <v>29</v>
      </c>
      <c r="I2621" t="str">
        <f>VLOOKUP($H2621,Neighborhoods!$A:$C,2,0)</f>
        <v>Staten Island</v>
      </c>
      <c r="J2621" t="str">
        <f>VLOOKUP($H2621,Neighborhoods!$A:$C,3,0)</f>
        <v>Stapleton</v>
      </c>
      <c r="K2621" t="s">
        <v>11822</v>
      </c>
      <c r="L2621" t="str">
        <f t="shared" si="160"/>
        <v>No</v>
      </c>
      <c r="M2621">
        <v>4</v>
      </c>
      <c r="N2621" t="str" cm="1">
        <f t="array" ref="N2621">_xlfn.IFS(M2621&lt;=2,"Small",M2621&lt;=5,"Medium",M2621&gt;5,"Large")</f>
        <v>Medium</v>
      </c>
      <c r="O2621" s="50">
        <v>65</v>
      </c>
      <c r="P2621" s="67">
        <f t="shared" si="161"/>
        <v>0.03</v>
      </c>
      <c r="Q2621" s="52">
        <v>4.99</v>
      </c>
      <c r="R2621" s="52" t="str" cm="1">
        <f t="array" ref="R2621">_xlfn.IFS(ROUND(Q2621,0)=5,"Excellent",ROUND(Q2621,0)=4,"Good",ROUND(Q2621,0)=3,"Ok",ROUND(Q2621,0)&lt;3,"Bad")</f>
        <v>Excellent</v>
      </c>
      <c r="S2621">
        <v>271</v>
      </c>
      <c r="T2621" t="str">
        <f t="shared" si="162"/>
        <v>Yes</v>
      </c>
      <c r="U2621" s="65">
        <v>42910</v>
      </c>
      <c r="V2621" s="65">
        <v>44048</v>
      </c>
      <c r="W2621">
        <v>307</v>
      </c>
      <c r="X2621" t="str">
        <f t="shared" si="163"/>
        <v>Active</v>
      </c>
      <c r="Y2621" t="s">
        <v>15616</v>
      </c>
    </row>
    <row r="2622" spans="1:25" x14ac:dyDescent="0.25">
      <c r="A2622">
        <v>2621</v>
      </c>
      <c r="B2622" t="s">
        <v>1916</v>
      </c>
      <c r="C2622">
        <v>3200</v>
      </c>
      <c r="D2622" t="str">
        <f>VLOOKUP($C2622,Hosts!$A:$O,10,0)</f>
        <v>New York</v>
      </c>
      <c r="E2622" s="67">
        <f>INDEX(Hosts!$A:$O,MATCH(Places!$C2622,Hosts!$A:$A,0),MATCH(Places!E$1,Hosts!$1:$1,0))</f>
        <v>1</v>
      </c>
      <c r="F2622" s="67">
        <f>INDEX(Hosts!$A:$O,MATCH(Places!$C2622,Hosts!$A:$A,0),MATCH(Places!F$1,Hosts!$1:$1,0))</f>
        <v>0.46</v>
      </c>
      <c r="G2622" s="67" t="str">
        <f>INDEX(Hosts!$A:$O,MATCH(Places!$C2622,Hosts!$A:$A,0),MATCH(Places!G$1,Hosts!$1:$1,0))</f>
        <v>No</v>
      </c>
      <c r="H2622">
        <v>16</v>
      </c>
      <c r="I2622" t="str">
        <f>VLOOKUP($H2622,Neighborhoods!$A:$C,2,0)</f>
        <v>Manhattan</v>
      </c>
      <c r="J2622" t="str">
        <f>VLOOKUP($H2622,Neighborhoods!$A:$C,3,0)</f>
        <v>Harlem</v>
      </c>
      <c r="K2622" t="s">
        <v>11822</v>
      </c>
      <c r="L2622" t="str">
        <f t="shared" si="160"/>
        <v>No</v>
      </c>
      <c r="M2622">
        <v>4</v>
      </c>
      <c r="N2622" t="str" cm="1">
        <f t="array" ref="N2622">_xlfn.IFS(M2622&lt;=2,"Small",M2622&lt;=5,"Medium",M2622&gt;5,"Large")</f>
        <v>Medium</v>
      </c>
      <c r="O2622" s="50">
        <v>110</v>
      </c>
      <c r="P2622" s="67">
        <f t="shared" si="161"/>
        <v>0.03</v>
      </c>
      <c r="Q2622" s="52">
        <v>4.87</v>
      </c>
      <c r="R2622" s="52" t="str" cm="1">
        <f t="array" ref="R2622">_xlfn.IFS(ROUND(Q2622,0)=5,"Excellent",ROUND(Q2622,0)=4,"Good",ROUND(Q2622,0)=3,"Ok",ROUND(Q2622,0)&lt;3,"Bad")</f>
        <v>Excellent</v>
      </c>
      <c r="S2622">
        <v>31</v>
      </c>
      <c r="T2622" t="str">
        <f t="shared" si="162"/>
        <v>No</v>
      </c>
      <c r="U2622" s="65">
        <v>42841</v>
      </c>
      <c r="V2622" s="65">
        <v>43898</v>
      </c>
      <c r="W2622">
        <v>179</v>
      </c>
      <c r="X2622" t="str">
        <f t="shared" si="163"/>
        <v>Active</v>
      </c>
      <c r="Y2622" t="s">
        <v>15615</v>
      </c>
    </row>
    <row r="2623" spans="1:25" x14ac:dyDescent="0.25">
      <c r="A2623">
        <v>2622</v>
      </c>
      <c r="B2623" t="s">
        <v>1917</v>
      </c>
      <c r="C2623">
        <v>126</v>
      </c>
      <c r="D2623" t="str">
        <f>VLOOKUP($C2623,Hosts!$A:$O,10,0)</f>
        <v>New York</v>
      </c>
      <c r="E2623" s="67">
        <f>INDEX(Hosts!$A:$O,MATCH(Places!$C2623,Hosts!$A:$A,0),MATCH(Places!E$1,Hosts!$1:$1,0))</f>
        <v>0.82</v>
      </c>
      <c r="F2623" s="67">
        <f>INDEX(Hosts!$A:$O,MATCH(Places!$C2623,Hosts!$A:$A,0),MATCH(Places!F$1,Hosts!$1:$1,0))</f>
        <v>1</v>
      </c>
      <c r="G2623" s="67" t="str">
        <f>INDEX(Hosts!$A:$O,MATCH(Places!$C2623,Hosts!$A:$A,0),MATCH(Places!G$1,Hosts!$1:$1,0))</f>
        <v>No</v>
      </c>
      <c r="H2623">
        <v>11</v>
      </c>
      <c r="I2623" t="str">
        <f>VLOOKUP($H2623,Neighborhoods!$A:$C,2,0)</f>
        <v>Brooklyn</v>
      </c>
      <c r="J2623" t="str">
        <f>VLOOKUP($H2623,Neighborhoods!$A:$C,3,0)</f>
        <v>Greenpoint</v>
      </c>
      <c r="K2623" t="s">
        <v>11822</v>
      </c>
      <c r="L2623" t="str">
        <f t="shared" si="160"/>
        <v>No</v>
      </c>
      <c r="M2623">
        <v>4</v>
      </c>
      <c r="N2623" t="str" cm="1">
        <f t="array" ref="N2623">_xlfn.IFS(M2623&lt;=2,"Small",M2623&lt;=5,"Medium",M2623&gt;5,"Large")</f>
        <v>Medium</v>
      </c>
      <c r="O2623" s="50">
        <v>90</v>
      </c>
      <c r="P2623" s="67">
        <f t="shared" si="161"/>
        <v>0.03</v>
      </c>
      <c r="Q2623" s="52">
        <v>4.8</v>
      </c>
      <c r="R2623" s="52" t="str" cm="1">
        <f t="array" ref="R2623">_xlfn.IFS(ROUND(Q2623,0)=5,"Excellent",ROUND(Q2623,0)=4,"Good",ROUND(Q2623,0)=3,"Ok",ROUND(Q2623,0)&lt;3,"Bad")</f>
        <v>Excellent</v>
      </c>
      <c r="S2623">
        <v>120</v>
      </c>
      <c r="T2623" t="str">
        <f t="shared" si="162"/>
        <v>Yes</v>
      </c>
      <c r="U2623" s="65">
        <v>42848</v>
      </c>
      <c r="V2623" s="65">
        <v>44037</v>
      </c>
      <c r="W2623">
        <v>66</v>
      </c>
      <c r="X2623" t="str">
        <f t="shared" si="163"/>
        <v>Active</v>
      </c>
      <c r="Y2623" t="s">
        <v>15615</v>
      </c>
    </row>
    <row r="2624" spans="1:25" x14ac:dyDescent="0.25">
      <c r="A2624">
        <v>2623</v>
      </c>
      <c r="B2624" t="s">
        <v>1918</v>
      </c>
      <c r="C2624">
        <v>2521</v>
      </c>
      <c r="D2624" t="str">
        <f>VLOOKUP($C2624,Hosts!$A:$O,10,0)</f>
        <v>New York</v>
      </c>
      <c r="E2624" s="67">
        <f>INDEX(Hosts!$A:$O,MATCH(Places!$C2624,Hosts!$A:$A,0),MATCH(Places!E$1,Hosts!$1:$1,0))</f>
        <v>1</v>
      </c>
      <c r="F2624" s="67">
        <f>INDEX(Hosts!$A:$O,MATCH(Places!$C2624,Hosts!$A:$A,0),MATCH(Places!F$1,Hosts!$1:$1,0))</f>
        <v>1</v>
      </c>
      <c r="G2624" s="67" t="str">
        <f>INDEX(Hosts!$A:$O,MATCH(Places!$C2624,Hosts!$A:$A,0),MATCH(Places!G$1,Hosts!$1:$1,0))</f>
        <v>No</v>
      </c>
      <c r="H2624">
        <v>20</v>
      </c>
      <c r="I2624" t="str">
        <f>VLOOKUP($H2624,Neighborhoods!$A:$C,2,0)</f>
        <v>Manhattan</v>
      </c>
      <c r="J2624" t="str">
        <f>VLOOKUP($H2624,Neighborhoods!$A:$C,3,0)</f>
        <v>Upper West Side</v>
      </c>
      <c r="K2624" t="s">
        <v>11822</v>
      </c>
      <c r="L2624" t="str">
        <f t="shared" si="160"/>
        <v>No</v>
      </c>
      <c r="M2624">
        <v>6</v>
      </c>
      <c r="N2624" t="str" cm="1">
        <f t="array" ref="N2624">_xlfn.IFS(M2624&lt;=2,"Small",M2624&lt;=5,"Medium",M2624&gt;5,"Large")</f>
        <v>Large</v>
      </c>
      <c r="O2624" s="50">
        <v>249</v>
      </c>
      <c r="P2624" s="67">
        <f t="shared" si="161"/>
        <v>0.04</v>
      </c>
      <c r="Q2624" s="52">
        <v>4.47</v>
      </c>
      <c r="R2624" s="52" t="str" cm="1">
        <f t="array" ref="R2624">_xlfn.IFS(ROUND(Q2624,0)=5,"Excellent",ROUND(Q2624,0)=4,"Good",ROUND(Q2624,0)=3,"Ok",ROUND(Q2624,0)&lt;3,"Bad")</f>
        <v>Good</v>
      </c>
      <c r="S2624">
        <v>116</v>
      </c>
      <c r="T2624" t="str">
        <f t="shared" si="162"/>
        <v>No</v>
      </c>
      <c r="U2624" s="65">
        <v>42866</v>
      </c>
      <c r="V2624" s="65">
        <v>44045</v>
      </c>
      <c r="W2624">
        <v>331</v>
      </c>
      <c r="X2624" t="str">
        <f t="shared" si="163"/>
        <v>Active</v>
      </c>
      <c r="Y2624" t="s">
        <v>15615</v>
      </c>
    </row>
    <row r="2625" spans="1:25" x14ac:dyDescent="0.25">
      <c r="A2625">
        <v>2624</v>
      </c>
      <c r="B2625" t="s">
        <v>15326</v>
      </c>
      <c r="C2625">
        <v>1680</v>
      </c>
      <c r="D2625" t="str">
        <f>VLOOKUP($C2625,Hosts!$A:$O,10,0)</f>
        <v>New York</v>
      </c>
      <c r="E2625" s="67">
        <f>INDEX(Hosts!$A:$O,MATCH(Places!$C2625,Hosts!$A:$A,0),MATCH(Places!E$1,Hosts!$1:$1,0))</f>
        <v>1</v>
      </c>
      <c r="F2625" s="67">
        <f>INDEX(Hosts!$A:$O,MATCH(Places!$C2625,Hosts!$A:$A,0),MATCH(Places!F$1,Hosts!$1:$1,0))</f>
        <v>0.97</v>
      </c>
      <c r="G2625" s="67" t="str">
        <f>INDEX(Hosts!$A:$O,MATCH(Places!$C2625,Hosts!$A:$A,0),MATCH(Places!G$1,Hosts!$1:$1,0))</f>
        <v>No</v>
      </c>
      <c r="H2625">
        <v>7</v>
      </c>
      <c r="I2625" t="str">
        <f>VLOOKUP($H2625,Neighborhoods!$A:$C,2,0)</f>
        <v>Brooklyn</v>
      </c>
      <c r="J2625" t="str">
        <f>VLOOKUP($H2625,Neighborhoods!$A:$C,3,0)</f>
        <v>Bedford-Stuyvesant</v>
      </c>
      <c r="K2625" t="s">
        <v>11822</v>
      </c>
      <c r="L2625" t="str">
        <f t="shared" si="160"/>
        <v>No</v>
      </c>
      <c r="M2625">
        <v>4</v>
      </c>
      <c r="N2625" t="str" cm="1">
        <f t="array" ref="N2625">_xlfn.IFS(M2625&lt;=2,"Small",M2625&lt;=5,"Medium",M2625&gt;5,"Large")</f>
        <v>Medium</v>
      </c>
      <c r="O2625" s="50">
        <v>49</v>
      </c>
      <c r="P2625" s="67">
        <f t="shared" si="161"/>
        <v>0.03</v>
      </c>
      <c r="Q2625" s="52">
        <v>4.82</v>
      </c>
      <c r="R2625" s="52" t="str" cm="1">
        <f t="array" ref="R2625">_xlfn.IFS(ROUND(Q2625,0)=5,"Excellent",ROUND(Q2625,0)=4,"Good",ROUND(Q2625,0)=3,"Ok",ROUND(Q2625,0)&lt;3,"Bad")</f>
        <v>Excellent</v>
      </c>
      <c r="S2625">
        <v>174</v>
      </c>
      <c r="T2625" t="str">
        <f t="shared" si="162"/>
        <v>Yes</v>
      </c>
      <c r="U2625" s="65">
        <v>42841</v>
      </c>
      <c r="V2625" s="65">
        <v>44033</v>
      </c>
      <c r="W2625">
        <v>316</v>
      </c>
      <c r="X2625" t="str">
        <f t="shared" si="163"/>
        <v>Active</v>
      </c>
      <c r="Y2625" t="s">
        <v>15615</v>
      </c>
    </row>
    <row r="2626" spans="1:25" x14ac:dyDescent="0.25">
      <c r="A2626">
        <v>2625</v>
      </c>
      <c r="B2626" t="s">
        <v>1919</v>
      </c>
      <c r="C2626">
        <v>3053</v>
      </c>
      <c r="D2626" t="str">
        <f>VLOOKUP($C2626,Hosts!$A:$O,10,0)</f>
        <v>New York</v>
      </c>
      <c r="E2626" s="67">
        <f>INDEX(Hosts!$A:$O,MATCH(Places!$C2626,Hosts!$A:$A,0),MATCH(Places!E$1,Hosts!$1:$1,0))</f>
        <v>1</v>
      </c>
      <c r="F2626" s="67">
        <f>INDEX(Hosts!$A:$O,MATCH(Places!$C2626,Hosts!$A:$A,0),MATCH(Places!F$1,Hosts!$1:$1,0))</f>
        <v>0.85</v>
      </c>
      <c r="G2626" s="67" t="str">
        <f>INDEX(Hosts!$A:$O,MATCH(Places!$C2626,Hosts!$A:$A,0),MATCH(Places!G$1,Hosts!$1:$1,0))</f>
        <v>No</v>
      </c>
      <c r="H2626">
        <v>8</v>
      </c>
      <c r="I2626" t="str">
        <f>VLOOKUP($H2626,Neighborhoods!$A:$C,2,0)</f>
        <v>Brooklyn</v>
      </c>
      <c r="J2626" t="str">
        <f>VLOOKUP($H2626,Neighborhoods!$A:$C,3,0)</f>
        <v>Bushwick</v>
      </c>
      <c r="K2626" t="s">
        <v>1</v>
      </c>
      <c r="L2626" t="str">
        <f t="shared" si="160"/>
        <v>Yes</v>
      </c>
      <c r="M2626">
        <v>1</v>
      </c>
      <c r="N2626" t="str" cm="1">
        <f t="array" ref="N2626">_xlfn.IFS(M2626&lt;=2,"Small",M2626&lt;=5,"Medium",M2626&gt;5,"Large")</f>
        <v>Small</v>
      </c>
      <c r="O2626" s="50">
        <v>45</v>
      </c>
      <c r="P2626" s="67">
        <f t="shared" si="161"/>
        <v>0.03</v>
      </c>
      <c r="Q2626" s="52">
        <v>4.42</v>
      </c>
      <c r="R2626" s="52" t="str" cm="1">
        <f t="array" ref="R2626">_xlfn.IFS(ROUND(Q2626,0)=5,"Excellent",ROUND(Q2626,0)=4,"Good",ROUND(Q2626,0)=3,"Ok",ROUND(Q2626,0)&lt;3,"Bad")</f>
        <v>Good</v>
      </c>
      <c r="S2626">
        <v>12</v>
      </c>
      <c r="T2626" t="str">
        <f t="shared" si="162"/>
        <v>No</v>
      </c>
      <c r="U2626" s="65">
        <v>42836</v>
      </c>
      <c r="V2626" s="65">
        <v>43015</v>
      </c>
      <c r="W2626">
        <v>227</v>
      </c>
      <c r="X2626" t="str">
        <f t="shared" si="163"/>
        <v>Active</v>
      </c>
      <c r="Y2626" t="s">
        <v>15615</v>
      </c>
    </row>
    <row r="2627" spans="1:25" x14ac:dyDescent="0.25">
      <c r="A2627">
        <v>2626</v>
      </c>
      <c r="B2627" t="s">
        <v>15285</v>
      </c>
      <c r="C2627">
        <v>3202</v>
      </c>
      <c r="D2627" t="str">
        <f>VLOOKUP($C2627,Hosts!$A:$O,10,0)</f>
        <v>New York</v>
      </c>
      <c r="E2627" s="67">
        <f>INDEX(Hosts!$A:$O,MATCH(Places!$C2627,Hosts!$A:$A,0),MATCH(Places!E$1,Hosts!$1:$1,0))</f>
        <v>1</v>
      </c>
      <c r="F2627" s="67">
        <f>INDEX(Hosts!$A:$O,MATCH(Places!$C2627,Hosts!$A:$A,0),MATCH(Places!F$1,Hosts!$1:$1,0))</f>
        <v>1</v>
      </c>
      <c r="G2627" s="67" t="str">
        <f>INDEX(Hosts!$A:$O,MATCH(Places!$C2627,Hosts!$A:$A,0),MATCH(Places!G$1,Hosts!$1:$1,0))</f>
        <v>No</v>
      </c>
      <c r="H2627">
        <v>20</v>
      </c>
      <c r="I2627" t="str">
        <f>VLOOKUP($H2627,Neighborhoods!$A:$C,2,0)</f>
        <v>Manhattan</v>
      </c>
      <c r="J2627" t="str">
        <f>VLOOKUP($H2627,Neighborhoods!$A:$C,3,0)</f>
        <v>Upper West Side</v>
      </c>
      <c r="K2627" t="s">
        <v>11822</v>
      </c>
      <c r="L2627" t="str">
        <f t="shared" ref="L2627:L2690" si="164">IF(OR(K2627="Private room",K2627="Shared room"),"Yes","No")</f>
        <v>No</v>
      </c>
      <c r="M2627">
        <v>6</v>
      </c>
      <c r="N2627" t="str" cm="1">
        <f t="array" ref="N2627">_xlfn.IFS(M2627&lt;=2,"Small",M2627&lt;=5,"Medium",M2627&gt;5,"Large")</f>
        <v>Large</v>
      </c>
      <c r="O2627" s="50">
        <v>102</v>
      </c>
      <c r="P2627" s="67">
        <f t="shared" ref="P2627:P2690" si="165">VLOOKUP(O2627,$AB$1:$AC$5,2)</f>
        <v>0.03</v>
      </c>
      <c r="Q2627" s="52">
        <v>4.67</v>
      </c>
      <c r="R2627" s="52" t="str" cm="1">
        <f t="array" ref="R2627">_xlfn.IFS(ROUND(Q2627,0)=5,"Excellent",ROUND(Q2627,0)=4,"Good",ROUND(Q2627,0)=3,"Ok",ROUND(Q2627,0)&lt;3,"Bad")</f>
        <v>Excellent</v>
      </c>
      <c r="S2627">
        <v>3</v>
      </c>
      <c r="T2627" t="str">
        <f t="shared" ref="T2627:T2690" si="166">IF(AND(Q2627&gt;=4.8,S2627&gt;100),"Yes","No")</f>
        <v>No</v>
      </c>
      <c r="U2627" s="65">
        <v>43907</v>
      </c>
      <c r="V2627" s="65">
        <v>44044</v>
      </c>
      <c r="W2627">
        <v>21</v>
      </c>
      <c r="X2627" t="str">
        <f t="shared" ref="X2627:X2690" si="167">IF(W2627&lt;&gt;0,"Active","Inactive")</f>
        <v>Active</v>
      </c>
      <c r="Y2627" t="s">
        <v>15616</v>
      </c>
    </row>
    <row r="2628" spans="1:25" x14ac:dyDescent="0.25">
      <c r="A2628">
        <v>2627</v>
      </c>
      <c r="B2628" t="s">
        <v>1920</v>
      </c>
      <c r="C2628">
        <v>3204</v>
      </c>
      <c r="D2628" t="str">
        <f>VLOOKUP($C2628,Hosts!$A:$O,10,0)</f>
        <v>New Jersey</v>
      </c>
      <c r="E2628" s="67">
        <f>INDEX(Hosts!$A:$O,MATCH(Places!$C2628,Hosts!$A:$A,0),MATCH(Places!E$1,Hosts!$1:$1,0))</f>
        <v>1</v>
      </c>
      <c r="F2628" s="67">
        <f>INDEX(Hosts!$A:$O,MATCH(Places!$C2628,Hosts!$A:$A,0),MATCH(Places!F$1,Hosts!$1:$1,0))</f>
        <v>0.96</v>
      </c>
      <c r="G2628" s="67" t="str">
        <f>INDEX(Hosts!$A:$O,MATCH(Places!$C2628,Hosts!$A:$A,0),MATCH(Places!G$1,Hosts!$1:$1,0))</f>
        <v>No</v>
      </c>
      <c r="H2628">
        <v>8</v>
      </c>
      <c r="I2628" t="str">
        <f>VLOOKUP($H2628,Neighborhoods!$A:$C,2,0)</f>
        <v>Brooklyn</v>
      </c>
      <c r="J2628" t="str">
        <f>VLOOKUP($H2628,Neighborhoods!$A:$C,3,0)</f>
        <v>Bushwick</v>
      </c>
      <c r="K2628" t="s">
        <v>11822</v>
      </c>
      <c r="L2628" t="str">
        <f t="shared" si="164"/>
        <v>No</v>
      </c>
      <c r="M2628">
        <v>5</v>
      </c>
      <c r="N2628" t="str" cm="1">
        <f t="array" ref="N2628">_xlfn.IFS(M2628&lt;=2,"Small",M2628&lt;=5,"Medium",M2628&gt;5,"Large")</f>
        <v>Medium</v>
      </c>
      <c r="O2628" s="50">
        <v>104</v>
      </c>
      <c r="P2628" s="67">
        <f t="shared" si="165"/>
        <v>0.03</v>
      </c>
      <c r="Q2628" s="52">
        <v>4.74</v>
      </c>
      <c r="R2628" s="52" t="str" cm="1">
        <f t="array" ref="R2628">_xlfn.IFS(ROUND(Q2628,0)=5,"Excellent",ROUND(Q2628,0)=4,"Good",ROUND(Q2628,0)=3,"Ok",ROUND(Q2628,0)&lt;3,"Bad")</f>
        <v>Excellent</v>
      </c>
      <c r="S2628">
        <v>142</v>
      </c>
      <c r="T2628" t="str">
        <f t="shared" si="166"/>
        <v>No</v>
      </c>
      <c r="U2628" s="65">
        <v>42848</v>
      </c>
      <c r="V2628" s="65">
        <v>43912</v>
      </c>
      <c r="W2628">
        <v>122</v>
      </c>
      <c r="X2628" t="str">
        <f t="shared" si="167"/>
        <v>Active</v>
      </c>
      <c r="Y2628" t="s">
        <v>15615</v>
      </c>
    </row>
    <row r="2629" spans="1:25" x14ac:dyDescent="0.25">
      <c r="A2629">
        <v>2628</v>
      </c>
      <c r="B2629" t="s">
        <v>1921</v>
      </c>
      <c r="C2629">
        <v>2299</v>
      </c>
      <c r="D2629" t="str">
        <f>VLOOKUP($C2629,Hosts!$A:$O,10,0)</f>
        <v>New York</v>
      </c>
      <c r="E2629" s="67">
        <f>INDEX(Hosts!$A:$O,MATCH(Places!$C2629,Hosts!$A:$A,0),MATCH(Places!E$1,Hosts!$1:$1,0))</f>
        <v>0.67</v>
      </c>
      <c r="F2629" s="67">
        <f>INDEX(Hosts!$A:$O,MATCH(Places!$C2629,Hosts!$A:$A,0),MATCH(Places!F$1,Hosts!$1:$1,0))</f>
        <v>0.92</v>
      </c>
      <c r="G2629" s="67" t="str">
        <f>INDEX(Hosts!$A:$O,MATCH(Places!$C2629,Hosts!$A:$A,0),MATCH(Places!G$1,Hosts!$1:$1,0))</f>
        <v>No</v>
      </c>
      <c r="H2629">
        <v>8</v>
      </c>
      <c r="I2629" t="str">
        <f>VLOOKUP($H2629,Neighborhoods!$A:$C,2,0)</f>
        <v>Brooklyn</v>
      </c>
      <c r="J2629" t="str">
        <f>VLOOKUP($H2629,Neighborhoods!$A:$C,3,0)</f>
        <v>Bushwick</v>
      </c>
      <c r="K2629" t="s">
        <v>1</v>
      </c>
      <c r="L2629" t="str">
        <f t="shared" si="164"/>
        <v>Yes</v>
      </c>
      <c r="M2629">
        <v>2</v>
      </c>
      <c r="N2629" t="str" cm="1">
        <f t="array" ref="N2629">_xlfn.IFS(M2629&lt;=2,"Small",M2629&lt;=5,"Medium",M2629&gt;5,"Large")</f>
        <v>Small</v>
      </c>
      <c r="O2629" s="50">
        <v>95</v>
      </c>
      <c r="P2629" s="67">
        <f t="shared" si="165"/>
        <v>0.03</v>
      </c>
      <c r="Q2629" s="52">
        <v>5</v>
      </c>
      <c r="R2629" s="52" t="str" cm="1">
        <f t="array" ref="R2629">_xlfn.IFS(ROUND(Q2629,0)=5,"Excellent",ROUND(Q2629,0)=4,"Good",ROUND(Q2629,0)=3,"Ok",ROUND(Q2629,0)&lt;3,"Bad")</f>
        <v>Excellent</v>
      </c>
      <c r="S2629">
        <v>13</v>
      </c>
      <c r="T2629" t="str">
        <f t="shared" si="166"/>
        <v>No</v>
      </c>
      <c r="U2629" s="65">
        <v>43589</v>
      </c>
      <c r="V2629" s="65">
        <v>43831</v>
      </c>
      <c r="W2629">
        <v>178</v>
      </c>
      <c r="X2629" t="str">
        <f t="shared" si="167"/>
        <v>Active</v>
      </c>
      <c r="Y2629" t="s">
        <v>15616</v>
      </c>
    </row>
    <row r="2630" spans="1:25" x14ac:dyDescent="0.25">
      <c r="A2630">
        <v>2629</v>
      </c>
      <c r="B2630" t="s">
        <v>1922</v>
      </c>
      <c r="C2630">
        <v>2429</v>
      </c>
      <c r="D2630" t="str">
        <f>VLOOKUP($C2630,Hosts!$A:$O,10,0)</f>
        <v>New York</v>
      </c>
      <c r="E2630" s="67">
        <f>INDEX(Hosts!$A:$O,MATCH(Places!$C2630,Hosts!$A:$A,0),MATCH(Places!E$1,Hosts!$1:$1,0))</f>
        <v>1</v>
      </c>
      <c r="F2630" s="67">
        <f>INDEX(Hosts!$A:$O,MATCH(Places!$C2630,Hosts!$A:$A,0),MATCH(Places!F$1,Hosts!$1:$1,0))</f>
        <v>0.94</v>
      </c>
      <c r="G2630" s="67" t="str">
        <f>INDEX(Hosts!$A:$O,MATCH(Places!$C2630,Hosts!$A:$A,0),MATCH(Places!G$1,Hosts!$1:$1,0))</f>
        <v>No</v>
      </c>
      <c r="H2630">
        <v>4</v>
      </c>
      <c r="I2630" t="str">
        <f>VLOOKUP($H2630,Neighborhoods!$A:$C,2,0)</f>
        <v>Bronx</v>
      </c>
      <c r="J2630" t="str">
        <f>VLOOKUP($H2630,Neighborhoods!$A:$C,3,0)</f>
        <v>Mott Haven</v>
      </c>
      <c r="K2630" t="s">
        <v>1</v>
      </c>
      <c r="L2630" t="str">
        <f t="shared" si="164"/>
        <v>Yes</v>
      </c>
      <c r="M2630">
        <v>4</v>
      </c>
      <c r="N2630" t="str" cm="1">
        <f t="array" ref="N2630">_xlfn.IFS(M2630&lt;=2,"Small",M2630&lt;=5,"Medium",M2630&gt;5,"Large")</f>
        <v>Medium</v>
      </c>
      <c r="O2630" s="50">
        <v>66</v>
      </c>
      <c r="P2630" s="67">
        <f t="shared" si="165"/>
        <v>0.03</v>
      </c>
      <c r="Q2630" s="52">
        <v>4.62</v>
      </c>
      <c r="R2630" s="52" t="str" cm="1">
        <f t="array" ref="R2630">_xlfn.IFS(ROUND(Q2630,0)=5,"Excellent",ROUND(Q2630,0)=4,"Good",ROUND(Q2630,0)=3,"Ok",ROUND(Q2630,0)&lt;3,"Bad")</f>
        <v>Excellent</v>
      </c>
      <c r="S2630">
        <v>26</v>
      </c>
      <c r="T2630" t="str">
        <f t="shared" si="166"/>
        <v>No</v>
      </c>
      <c r="U2630" s="65">
        <v>42849</v>
      </c>
      <c r="V2630" s="65">
        <v>43800</v>
      </c>
      <c r="W2630">
        <v>320</v>
      </c>
      <c r="X2630" t="str">
        <f t="shared" si="167"/>
        <v>Active</v>
      </c>
      <c r="Y2630" t="s">
        <v>15616</v>
      </c>
    </row>
    <row r="2631" spans="1:25" x14ac:dyDescent="0.25">
      <c r="A2631">
        <v>2630</v>
      </c>
      <c r="B2631" t="s">
        <v>13727</v>
      </c>
      <c r="C2631">
        <v>700</v>
      </c>
      <c r="D2631" t="str">
        <f>VLOOKUP($C2631,Hosts!$A:$O,10,0)</f>
        <v>New York</v>
      </c>
      <c r="E2631" s="67">
        <f>INDEX(Hosts!$A:$O,MATCH(Places!$C2631,Hosts!$A:$A,0),MATCH(Places!E$1,Hosts!$1:$1,0))</f>
        <v>0.67</v>
      </c>
      <c r="F2631" s="67">
        <f>INDEX(Hosts!$A:$O,MATCH(Places!$C2631,Hosts!$A:$A,0),MATCH(Places!F$1,Hosts!$1:$1,0))</f>
        <v>1</v>
      </c>
      <c r="G2631" s="67" t="str">
        <f>INDEX(Hosts!$A:$O,MATCH(Places!$C2631,Hosts!$A:$A,0),MATCH(Places!G$1,Hosts!$1:$1,0))</f>
        <v>No</v>
      </c>
      <c r="H2631">
        <v>7</v>
      </c>
      <c r="I2631" t="str">
        <f>VLOOKUP($H2631,Neighborhoods!$A:$C,2,0)</f>
        <v>Brooklyn</v>
      </c>
      <c r="J2631" t="str">
        <f>VLOOKUP($H2631,Neighborhoods!$A:$C,3,0)</f>
        <v>Bedford-Stuyvesant</v>
      </c>
      <c r="K2631" t="s">
        <v>11822</v>
      </c>
      <c r="L2631" t="str">
        <f t="shared" si="164"/>
        <v>No</v>
      </c>
      <c r="M2631">
        <v>4</v>
      </c>
      <c r="N2631" t="str" cm="1">
        <f t="array" ref="N2631">_xlfn.IFS(M2631&lt;=2,"Small",M2631&lt;=5,"Medium",M2631&gt;5,"Large")</f>
        <v>Medium</v>
      </c>
      <c r="O2631" s="50">
        <v>63</v>
      </c>
      <c r="P2631" s="67">
        <f t="shared" si="165"/>
        <v>0.03</v>
      </c>
      <c r="Q2631" s="52">
        <v>4.67</v>
      </c>
      <c r="R2631" s="52" t="str" cm="1">
        <f t="array" ref="R2631">_xlfn.IFS(ROUND(Q2631,0)=5,"Excellent",ROUND(Q2631,0)=4,"Good",ROUND(Q2631,0)=3,"Ok",ROUND(Q2631,0)&lt;3,"Bad")</f>
        <v>Excellent</v>
      </c>
      <c r="S2631">
        <v>6</v>
      </c>
      <c r="T2631" t="str">
        <f t="shared" si="166"/>
        <v>No</v>
      </c>
      <c r="U2631" s="65">
        <v>43699</v>
      </c>
      <c r="V2631" s="65">
        <v>43811</v>
      </c>
      <c r="W2631">
        <v>0</v>
      </c>
      <c r="X2631" t="str">
        <f t="shared" si="167"/>
        <v>Inactive</v>
      </c>
      <c r="Y2631" t="s">
        <v>15615</v>
      </c>
    </row>
    <row r="2632" spans="1:25" x14ac:dyDescent="0.25">
      <c r="A2632">
        <v>2631</v>
      </c>
      <c r="B2632" t="s">
        <v>1923</v>
      </c>
      <c r="C2632">
        <v>150</v>
      </c>
      <c r="D2632" t="str">
        <f>VLOOKUP($C2632,Hosts!$A:$O,10,0)</f>
        <v>New York</v>
      </c>
      <c r="E2632" s="67">
        <f>INDEX(Hosts!$A:$O,MATCH(Places!$C2632,Hosts!$A:$A,0),MATCH(Places!E$1,Hosts!$1:$1,0))</f>
        <v>0.57999999999999996</v>
      </c>
      <c r="F2632" s="67">
        <f>INDEX(Hosts!$A:$O,MATCH(Places!$C2632,Hosts!$A:$A,0),MATCH(Places!F$1,Hosts!$1:$1,0))</f>
        <v>0.93</v>
      </c>
      <c r="G2632" s="67" t="str">
        <f>INDEX(Hosts!$A:$O,MATCH(Places!$C2632,Hosts!$A:$A,0),MATCH(Places!G$1,Hosts!$1:$1,0))</f>
        <v>No</v>
      </c>
      <c r="H2632">
        <v>7</v>
      </c>
      <c r="I2632" t="str">
        <f>VLOOKUP($H2632,Neighborhoods!$A:$C,2,0)</f>
        <v>Brooklyn</v>
      </c>
      <c r="J2632" t="str">
        <f>VLOOKUP($H2632,Neighborhoods!$A:$C,3,0)</f>
        <v>Bedford-Stuyvesant</v>
      </c>
      <c r="K2632" t="s">
        <v>11822</v>
      </c>
      <c r="L2632" t="str">
        <f t="shared" si="164"/>
        <v>No</v>
      </c>
      <c r="M2632">
        <v>10</v>
      </c>
      <c r="N2632" t="str" cm="1">
        <f t="array" ref="N2632">_xlfn.IFS(M2632&lt;=2,"Small",M2632&lt;=5,"Medium",M2632&gt;5,"Large")</f>
        <v>Large</v>
      </c>
      <c r="O2632" s="50">
        <v>414</v>
      </c>
      <c r="P2632" s="67">
        <f t="shared" si="165"/>
        <v>0.04</v>
      </c>
      <c r="Q2632" s="52">
        <v>4.75</v>
      </c>
      <c r="R2632" s="52" t="str" cm="1">
        <f t="array" ref="R2632">_xlfn.IFS(ROUND(Q2632,0)=5,"Excellent",ROUND(Q2632,0)=4,"Good",ROUND(Q2632,0)=3,"Ok",ROUND(Q2632,0)&lt;3,"Bad")</f>
        <v>Excellent</v>
      </c>
      <c r="S2632">
        <v>130</v>
      </c>
      <c r="T2632" t="str">
        <f t="shared" si="166"/>
        <v>No</v>
      </c>
      <c r="U2632" s="65">
        <v>42844</v>
      </c>
      <c r="V2632" s="65">
        <v>43882</v>
      </c>
      <c r="W2632">
        <v>323</v>
      </c>
      <c r="X2632" t="str">
        <f t="shared" si="167"/>
        <v>Active</v>
      </c>
      <c r="Y2632" t="s">
        <v>15615</v>
      </c>
    </row>
    <row r="2633" spans="1:25" x14ac:dyDescent="0.25">
      <c r="A2633">
        <v>2632</v>
      </c>
      <c r="B2633" t="s">
        <v>1924</v>
      </c>
      <c r="C2633">
        <v>765</v>
      </c>
      <c r="D2633" t="str">
        <f>VLOOKUP($C2633,Hosts!$A:$O,10,0)</f>
        <v>New York</v>
      </c>
      <c r="E2633" s="67">
        <f>INDEX(Hosts!$A:$O,MATCH(Places!$C2633,Hosts!$A:$A,0),MATCH(Places!E$1,Hosts!$1:$1,0))</f>
        <v>1</v>
      </c>
      <c r="F2633" s="67">
        <f>INDEX(Hosts!$A:$O,MATCH(Places!$C2633,Hosts!$A:$A,0),MATCH(Places!F$1,Hosts!$1:$1,0))</f>
        <v>0.75</v>
      </c>
      <c r="G2633" s="67" t="str">
        <f>INDEX(Hosts!$A:$O,MATCH(Places!$C2633,Hosts!$A:$A,0),MATCH(Places!G$1,Hosts!$1:$1,0))</f>
        <v>Yes</v>
      </c>
      <c r="H2633">
        <v>16</v>
      </c>
      <c r="I2633" t="str">
        <f>VLOOKUP($H2633,Neighborhoods!$A:$C,2,0)</f>
        <v>Manhattan</v>
      </c>
      <c r="J2633" t="str">
        <f>VLOOKUP($H2633,Neighborhoods!$A:$C,3,0)</f>
        <v>Harlem</v>
      </c>
      <c r="K2633" t="s">
        <v>11822</v>
      </c>
      <c r="L2633" t="str">
        <f t="shared" si="164"/>
        <v>No</v>
      </c>
      <c r="M2633">
        <v>3</v>
      </c>
      <c r="N2633" t="str" cm="1">
        <f t="array" ref="N2633">_xlfn.IFS(M2633&lt;=2,"Small",M2633&lt;=5,"Medium",M2633&gt;5,"Large")</f>
        <v>Medium</v>
      </c>
      <c r="O2633" s="50">
        <v>191</v>
      </c>
      <c r="P2633" s="67">
        <f t="shared" si="165"/>
        <v>0.03</v>
      </c>
      <c r="Q2633" s="52">
        <v>4.8099999999999996</v>
      </c>
      <c r="R2633" s="52" t="str" cm="1">
        <f t="array" ref="R2633">_xlfn.IFS(ROUND(Q2633,0)=5,"Excellent",ROUND(Q2633,0)=4,"Good",ROUND(Q2633,0)=3,"Ok",ROUND(Q2633,0)&lt;3,"Bad")</f>
        <v>Excellent</v>
      </c>
      <c r="S2633">
        <v>21</v>
      </c>
      <c r="T2633" t="str">
        <f t="shared" si="166"/>
        <v>No</v>
      </c>
      <c r="U2633" s="65">
        <v>42911</v>
      </c>
      <c r="V2633" s="65">
        <v>43832</v>
      </c>
      <c r="W2633">
        <v>15</v>
      </c>
      <c r="X2633" t="str">
        <f t="shared" si="167"/>
        <v>Active</v>
      </c>
      <c r="Y2633" t="s">
        <v>15615</v>
      </c>
    </row>
    <row r="2634" spans="1:25" x14ac:dyDescent="0.25">
      <c r="A2634">
        <v>2633</v>
      </c>
      <c r="B2634" t="s">
        <v>14915</v>
      </c>
      <c r="C2634">
        <v>1354</v>
      </c>
      <c r="D2634" t="str">
        <f>VLOOKUP($C2634,Hosts!$A:$O,10,0)</f>
        <v>New York</v>
      </c>
      <c r="E2634" s="67">
        <f>INDEX(Hosts!$A:$O,MATCH(Places!$C2634,Hosts!$A:$A,0),MATCH(Places!E$1,Hosts!$1:$1,0))</f>
        <v>1</v>
      </c>
      <c r="F2634" s="67">
        <f>INDEX(Hosts!$A:$O,MATCH(Places!$C2634,Hosts!$A:$A,0),MATCH(Places!F$1,Hosts!$1:$1,0))</f>
        <v>0.5</v>
      </c>
      <c r="G2634" s="67" t="str">
        <f>INDEX(Hosts!$A:$O,MATCH(Places!$C2634,Hosts!$A:$A,0),MATCH(Places!G$1,Hosts!$1:$1,0))</f>
        <v>Yes</v>
      </c>
      <c r="H2634">
        <v>16</v>
      </c>
      <c r="I2634" t="str">
        <f>VLOOKUP($H2634,Neighborhoods!$A:$C,2,0)</f>
        <v>Manhattan</v>
      </c>
      <c r="J2634" t="str">
        <f>VLOOKUP($H2634,Neighborhoods!$A:$C,3,0)</f>
        <v>Harlem</v>
      </c>
      <c r="K2634" t="s">
        <v>1</v>
      </c>
      <c r="L2634" t="str">
        <f t="shared" si="164"/>
        <v>Yes</v>
      </c>
      <c r="M2634">
        <v>2</v>
      </c>
      <c r="N2634" t="str" cm="1">
        <f t="array" ref="N2634">_xlfn.IFS(M2634&lt;=2,"Small",M2634&lt;=5,"Medium",M2634&gt;5,"Large")</f>
        <v>Small</v>
      </c>
      <c r="O2634" s="50">
        <v>67</v>
      </c>
      <c r="P2634" s="67">
        <f t="shared" si="165"/>
        <v>0.03</v>
      </c>
      <c r="Q2634" s="52">
        <v>4.97</v>
      </c>
      <c r="R2634" s="52" t="str" cm="1">
        <f t="array" ref="R2634">_xlfn.IFS(ROUND(Q2634,0)=5,"Excellent",ROUND(Q2634,0)=4,"Good",ROUND(Q2634,0)=3,"Ok",ROUND(Q2634,0)&lt;3,"Bad")</f>
        <v>Excellent</v>
      </c>
      <c r="S2634">
        <v>35</v>
      </c>
      <c r="T2634" t="str">
        <f t="shared" si="166"/>
        <v>No</v>
      </c>
      <c r="U2634" s="65">
        <v>42845</v>
      </c>
      <c r="V2634" s="65">
        <v>43736</v>
      </c>
      <c r="W2634">
        <v>96</v>
      </c>
      <c r="X2634" t="str">
        <f t="shared" si="167"/>
        <v>Active</v>
      </c>
      <c r="Y2634" t="s">
        <v>15615</v>
      </c>
    </row>
    <row r="2635" spans="1:25" x14ac:dyDescent="0.25">
      <c r="A2635">
        <v>2634</v>
      </c>
      <c r="B2635" t="s">
        <v>1925</v>
      </c>
      <c r="C2635">
        <v>538</v>
      </c>
      <c r="D2635" t="str">
        <f>VLOOKUP($C2635,Hosts!$A:$O,10,0)</f>
        <v>New York</v>
      </c>
      <c r="E2635" s="67">
        <f>INDEX(Hosts!$A:$O,MATCH(Places!$C2635,Hosts!$A:$A,0),MATCH(Places!E$1,Hosts!$1:$1,0))</f>
        <v>1</v>
      </c>
      <c r="F2635" s="67">
        <f>INDEX(Hosts!$A:$O,MATCH(Places!$C2635,Hosts!$A:$A,0),MATCH(Places!F$1,Hosts!$1:$1,0))</f>
        <v>0.96</v>
      </c>
      <c r="G2635" s="67" t="str">
        <f>INDEX(Hosts!$A:$O,MATCH(Places!$C2635,Hosts!$A:$A,0),MATCH(Places!G$1,Hosts!$1:$1,0))</f>
        <v>Yes</v>
      </c>
      <c r="H2635">
        <v>11</v>
      </c>
      <c r="I2635" t="str">
        <f>VLOOKUP($H2635,Neighborhoods!$A:$C,2,0)</f>
        <v>Brooklyn</v>
      </c>
      <c r="J2635" t="str">
        <f>VLOOKUP($H2635,Neighborhoods!$A:$C,3,0)</f>
        <v>Greenpoint</v>
      </c>
      <c r="K2635" t="s">
        <v>1</v>
      </c>
      <c r="L2635" t="str">
        <f t="shared" si="164"/>
        <v>Yes</v>
      </c>
      <c r="M2635">
        <v>1</v>
      </c>
      <c r="N2635" t="str" cm="1">
        <f t="array" ref="N2635">_xlfn.IFS(M2635&lt;=2,"Small",M2635&lt;=5,"Medium",M2635&gt;5,"Large")</f>
        <v>Small</v>
      </c>
      <c r="O2635" s="50">
        <v>69</v>
      </c>
      <c r="P2635" s="67">
        <f t="shared" si="165"/>
        <v>0.03</v>
      </c>
      <c r="Q2635" s="52">
        <v>4.99</v>
      </c>
      <c r="R2635" s="52" t="str" cm="1">
        <f t="array" ref="R2635">_xlfn.IFS(ROUND(Q2635,0)=5,"Excellent",ROUND(Q2635,0)=4,"Good",ROUND(Q2635,0)=3,"Ok",ROUND(Q2635,0)&lt;3,"Bad")</f>
        <v>Excellent</v>
      </c>
      <c r="S2635">
        <v>72</v>
      </c>
      <c r="T2635" t="str">
        <f t="shared" si="166"/>
        <v>No</v>
      </c>
      <c r="U2635" s="65">
        <v>42849</v>
      </c>
      <c r="V2635" s="65">
        <v>43908</v>
      </c>
      <c r="W2635">
        <v>118</v>
      </c>
      <c r="X2635" t="str">
        <f t="shared" si="167"/>
        <v>Active</v>
      </c>
      <c r="Y2635" t="s">
        <v>15615</v>
      </c>
    </row>
    <row r="2636" spans="1:25" x14ac:dyDescent="0.25">
      <c r="A2636">
        <v>2635</v>
      </c>
      <c r="B2636" t="s">
        <v>1926</v>
      </c>
      <c r="C2636">
        <v>2040</v>
      </c>
      <c r="D2636" t="str">
        <f>VLOOKUP($C2636,Hosts!$A:$O,10,0)</f>
        <v>New York</v>
      </c>
      <c r="E2636" s="67">
        <f>INDEX(Hosts!$A:$O,MATCH(Places!$C2636,Hosts!$A:$A,0),MATCH(Places!E$1,Hosts!$1:$1,0))</f>
        <v>0.94</v>
      </c>
      <c r="F2636" s="67">
        <f>INDEX(Hosts!$A:$O,MATCH(Places!$C2636,Hosts!$A:$A,0),MATCH(Places!F$1,Hosts!$1:$1,0))</f>
        <v>0.95</v>
      </c>
      <c r="G2636" s="67" t="str">
        <f>INDEX(Hosts!$A:$O,MATCH(Places!$C2636,Hosts!$A:$A,0),MATCH(Places!G$1,Hosts!$1:$1,0))</f>
        <v>No</v>
      </c>
      <c r="H2636">
        <v>7</v>
      </c>
      <c r="I2636" t="str">
        <f>VLOOKUP($H2636,Neighborhoods!$A:$C,2,0)</f>
        <v>Brooklyn</v>
      </c>
      <c r="J2636" t="str">
        <f>VLOOKUP($H2636,Neighborhoods!$A:$C,3,0)</f>
        <v>Bedford-Stuyvesant</v>
      </c>
      <c r="K2636" t="s">
        <v>1</v>
      </c>
      <c r="L2636" t="str">
        <f t="shared" si="164"/>
        <v>Yes</v>
      </c>
      <c r="M2636">
        <v>1</v>
      </c>
      <c r="N2636" t="str" cm="1">
        <f t="array" ref="N2636">_xlfn.IFS(M2636&lt;=2,"Small",M2636&lt;=5,"Medium",M2636&gt;5,"Large")</f>
        <v>Small</v>
      </c>
      <c r="O2636" s="50">
        <v>69</v>
      </c>
      <c r="P2636" s="67">
        <f t="shared" si="165"/>
        <v>0.03</v>
      </c>
      <c r="Q2636" s="52">
        <v>4.82</v>
      </c>
      <c r="R2636" s="52" t="str" cm="1">
        <f t="array" ref="R2636">_xlfn.IFS(ROUND(Q2636,0)=5,"Excellent",ROUND(Q2636,0)=4,"Good",ROUND(Q2636,0)=3,"Ok",ROUND(Q2636,0)&lt;3,"Bad")</f>
        <v>Excellent</v>
      </c>
      <c r="S2636">
        <v>22</v>
      </c>
      <c r="T2636" t="str">
        <f t="shared" si="166"/>
        <v>No</v>
      </c>
      <c r="U2636" s="65">
        <v>42841</v>
      </c>
      <c r="V2636" s="65">
        <v>43709</v>
      </c>
      <c r="W2636">
        <v>0</v>
      </c>
      <c r="X2636" t="str">
        <f t="shared" si="167"/>
        <v>Inactive</v>
      </c>
      <c r="Y2636" t="s">
        <v>15615</v>
      </c>
    </row>
    <row r="2637" spans="1:25" x14ac:dyDescent="0.25">
      <c r="A2637">
        <v>2636</v>
      </c>
      <c r="B2637" t="s">
        <v>1927</v>
      </c>
      <c r="C2637">
        <v>2474</v>
      </c>
      <c r="D2637" t="str">
        <f>VLOOKUP($C2637,Hosts!$A:$O,10,0)</f>
        <v>New York</v>
      </c>
      <c r="E2637" s="67">
        <f>INDEX(Hosts!$A:$O,MATCH(Places!$C2637,Hosts!$A:$A,0),MATCH(Places!E$1,Hosts!$1:$1,0))</f>
        <v>0.94</v>
      </c>
      <c r="F2637" s="67">
        <f>INDEX(Hosts!$A:$O,MATCH(Places!$C2637,Hosts!$A:$A,0),MATCH(Places!F$1,Hosts!$1:$1,0))</f>
        <v>0.99</v>
      </c>
      <c r="G2637" s="67" t="str">
        <f>INDEX(Hosts!$A:$O,MATCH(Places!$C2637,Hosts!$A:$A,0),MATCH(Places!G$1,Hosts!$1:$1,0))</f>
        <v>No</v>
      </c>
      <c r="H2637">
        <v>23</v>
      </c>
      <c r="I2637" t="str">
        <f>VLOOKUP($H2637,Neighborhoods!$A:$C,2,0)</f>
        <v>Queens</v>
      </c>
      <c r="J2637" t="str">
        <f>VLOOKUP($H2637,Neighborhoods!$A:$C,3,0)</f>
        <v>Jamaica</v>
      </c>
      <c r="K2637" t="s">
        <v>1</v>
      </c>
      <c r="L2637" t="str">
        <f t="shared" si="164"/>
        <v>Yes</v>
      </c>
      <c r="M2637">
        <v>2</v>
      </c>
      <c r="N2637" t="str" cm="1">
        <f t="array" ref="N2637">_xlfn.IFS(M2637&lt;=2,"Small",M2637&lt;=5,"Medium",M2637&gt;5,"Large")</f>
        <v>Small</v>
      </c>
      <c r="O2637" s="50">
        <v>40</v>
      </c>
      <c r="P2637" s="67">
        <f t="shared" si="165"/>
        <v>0.03</v>
      </c>
      <c r="Q2637" s="52">
        <v>4.54</v>
      </c>
      <c r="R2637" s="52" t="str" cm="1">
        <f t="array" ref="R2637">_xlfn.IFS(ROUND(Q2637,0)=5,"Excellent",ROUND(Q2637,0)=4,"Good",ROUND(Q2637,0)=3,"Ok",ROUND(Q2637,0)&lt;3,"Bad")</f>
        <v>Excellent</v>
      </c>
      <c r="S2637">
        <v>59</v>
      </c>
      <c r="T2637" t="str">
        <f t="shared" si="166"/>
        <v>No</v>
      </c>
      <c r="U2637" s="65">
        <v>42850</v>
      </c>
      <c r="V2637" s="65">
        <v>44038</v>
      </c>
      <c r="W2637">
        <v>334</v>
      </c>
      <c r="X2637" t="str">
        <f t="shared" si="167"/>
        <v>Active</v>
      </c>
      <c r="Y2637" t="s">
        <v>15615</v>
      </c>
    </row>
    <row r="2638" spans="1:25" x14ac:dyDescent="0.25">
      <c r="A2638">
        <v>2637</v>
      </c>
      <c r="B2638" t="s">
        <v>1928</v>
      </c>
      <c r="C2638">
        <v>3205</v>
      </c>
      <c r="D2638" t="str">
        <f>VLOOKUP($C2638,Hosts!$A:$O,10,0)</f>
        <v>New York</v>
      </c>
      <c r="E2638" s="67">
        <f>INDEX(Hosts!$A:$O,MATCH(Places!$C2638,Hosts!$A:$A,0),MATCH(Places!E$1,Hosts!$1:$1,0))</f>
        <v>1</v>
      </c>
      <c r="F2638" s="67">
        <f>INDEX(Hosts!$A:$O,MATCH(Places!$C2638,Hosts!$A:$A,0),MATCH(Places!F$1,Hosts!$1:$1,0))</f>
        <v>1</v>
      </c>
      <c r="G2638" s="67" t="str">
        <f>INDEX(Hosts!$A:$O,MATCH(Places!$C2638,Hosts!$A:$A,0),MATCH(Places!G$1,Hosts!$1:$1,0))</f>
        <v>No</v>
      </c>
      <c r="H2638">
        <v>9</v>
      </c>
      <c r="I2638" t="str">
        <f>VLOOKUP($H2638,Neighborhoods!$A:$C,2,0)</f>
        <v>Brooklyn</v>
      </c>
      <c r="J2638" t="str">
        <f>VLOOKUP($H2638,Neighborhoods!$A:$C,3,0)</f>
        <v>Crown Heights</v>
      </c>
      <c r="K2638" t="s">
        <v>1</v>
      </c>
      <c r="L2638" t="str">
        <f t="shared" si="164"/>
        <v>Yes</v>
      </c>
      <c r="M2638">
        <v>2</v>
      </c>
      <c r="N2638" t="str" cm="1">
        <f t="array" ref="N2638">_xlfn.IFS(M2638&lt;=2,"Small",M2638&lt;=5,"Medium",M2638&gt;5,"Large")</f>
        <v>Small</v>
      </c>
      <c r="O2638" s="50">
        <v>37</v>
      </c>
      <c r="P2638" s="67">
        <f t="shared" si="165"/>
        <v>0.03</v>
      </c>
      <c r="Q2638" s="52">
        <v>4.5599999999999996</v>
      </c>
      <c r="R2638" s="52" t="str" cm="1">
        <f t="array" ref="R2638">_xlfn.IFS(ROUND(Q2638,0)=5,"Excellent",ROUND(Q2638,0)=4,"Good",ROUND(Q2638,0)=3,"Ok",ROUND(Q2638,0)&lt;3,"Bad")</f>
        <v>Excellent</v>
      </c>
      <c r="S2638">
        <v>41</v>
      </c>
      <c r="T2638" t="str">
        <f t="shared" si="166"/>
        <v>No</v>
      </c>
      <c r="U2638" s="65">
        <v>42962</v>
      </c>
      <c r="V2638" s="65">
        <v>43885</v>
      </c>
      <c r="W2638">
        <v>143</v>
      </c>
      <c r="X2638" t="str">
        <f t="shared" si="167"/>
        <v>Active</v>
      </c>
      <c r="Y2638" t="s">
        <v>15616</v>
      </c>
    </row>
    <row r="2639" spans="1:25" x14ac:dyDescent="0.25">
      <c r="A2639">
        <v>2638</v>
      </c>
      <c r="B2639" t="s">
        <v>1929</v>
      </c>
      <c r="C2639">
        <v>1065</v>
      </c>
      <c r="D2639" t="str">
        <f>VLOOKUP($C2639,Hosts!$A:$O,10,0)</f>
        <v>New York</v>
      </c>
      <c r="E2639" s="67">
        <f>INDEX(Hosts!$A:$O,MATCH(Places!$C2639,Hosts!$A:$A,0),MATCH(Places!E$1,Hosts!$1:$1,0))</f>
        <v>1</v>
      </c>
      <c r="F2639" s="67">
        <f>INDEX(Hosts!$A:$O,MATCH(Places!$C2639,Hosts!$A:$A,0),MATCH(Places!F$1,Hosts!$1:$1,0))</f>
        <v>0.86</v>
      </c>
      <c r="G2639" s="67" t="str">
        <f>INDEX(Hosts!$A:$O,MATCH(Places!$C2639,Hosts!$A:$A,0),MATCH(Places!G$1,Hosts!$1:$1,0))</f>
        <v>Yes</v>
      </c>
      <c r="H2639">
        <v>11</v>
      </c>
      <c r="I2639" t="str">
        <f>VLOOKUP($H2639,Neighborhoods!$A:$C,2,0)</f>
        <v>Brooklyn</v>
      </c>
      <c r="J2639" t="str">
        <f>VLOOKUP($H2639,Neighborhoods!$A:$C,3,0)</f>
        <v>Greenpoint</v>
      </c>
      <c r="K2639" t="s">
        <v>11822</v>
      </c>
      <c r="L2639" t="str">
        <f t="shared" si="164"/>
        <v>No</v>
      </c>
      <c r="M2639">
        <v>2</v>
      </c>
      <c r="N2639" t="str" cm="1">
        <f t="array" ref="N2639">_xlfn.IFS(M2639&lt;=2,"Small",M2639&lt;=5,"Medium",M2639&gt;5,"Large")</f>
        <v>Small</v>
      </c>
      <c r="O2639" s="50">
        <v>99</v>
      </c>
      <c r="P2639" s="67">
        <f t="shared" si="165"/>
        <v>0.03</v>
      </c>
      <c r="Q2639" s="52">
        <v>5</v>
      </c>
      <c r="R2639" s="52" t="str" cm="1">
        <f t="array" ref="R2639">_xlfn.IFS(ROUND(Q2639,0)=5,"Excellent",ROUND(Q2639,0)=4,"Good",ROUND(Q2639,0)=3,"Ok",ROUND(Q2639,0)&lt;3,"Bad")</f>
        <v>Excellent</v>
      </c>
      <c r="S2639">
        <v>22</v>
      </c>
      <c r="T2639" t="str">
        <f t="shared" si="166"/>
        <v>No</v>
      </c>
      <c r="U2639" s="65">
        <v>42867</v>
      </c>
      <c r="V2639" s="65">
        <v>43988</v>
      </c>
      <c r="W2639">
        <v>44</v>
      </c>
      <c r="X2639" t="str">
        <f t="shared" si="167"/>
        <v>Active</v>
      </c>
      <c r="Y2639" t="s">
        <v>15615</v>
      </c>
    </row>
    <row r="2640" spans="1:25" x14ac:dyDescent="0.25">
      <c r="A2640">
        <v>2639</v>
      </c>
      <c r="B2640" t="s">
        <v>1930</v>
      </c>
      <c r="C2640">
        <v>798</v>
      </c>
      <c r="D2640" t="str">
        <f>VLOOKUP($C2640,Hosts!$A:$O,10,0)</f>
        <v>New York</v>
      </c>
      <c r="E2640" s="67">
        <f>INDEX(Hosts!$A:$O,MATCH(Places!$C2640,Hosts!$A:$A,0),MATCH(Places!E$1,Hosts!$1:$1,0))</f>
        <v>1</v>
      </c>
      <c r="F2640" s="67">
        <f>INDEX(Hosts!$A:$O,MATCH(Places!$C2640,Hosts!$A:$A,0),MATCH(Places!F$1,Hosts!$1:$1,0))</f>
        <v>1</v>
      </c>
      <c r="G2640" s="67" t="str">
        <f>INDEX(Hosts!$A:$O,MATCH(Places!$C2640,Hosts!$A:$A,0),MATCH(Places!G$1,Hosts!$1:$1,0))</f>
        <v>No</v>
      </c>
      <c r="H2640">
        <v>7</v>
      </c>
      <c r="I2640" t="str">
        <f>VLOOKUP($H2640,Neighborhoods!$A:$C,2,0)</f>
        <v>Brooklyn</v>
      </c>
      <c r="J2640" t="str">
        <f>VLOOKUP($H2640,Neighborhoods!$A:$C,3,0)</f>
        <v>Bedford-Stuyvesant</v>
      </c>
      <c r="K2640" t="s">
        <v>1</v>
      </c>
      <c r="L2640" t="str">
        <f t="shared" si="164"/>
        <v>Yes</v>
      </c>
      <c r="M2640">
        <v>2</v>
      </c>
      <c r="N2640" t="str" cm="1">
        <f t="array" ref="N2640">_xlfn.IFS(M2640&lt;=2,"Small",M2640&lt;=5,"Medium",M2640&gt;5,"Large")</f>
        <v>Small</v>
      </c>
      <c r="O2640" s="50">
        <v>44</v>
      </c>
      <c r="P2640" s="67">
        <f t="shared" si="165"/>
        <v>0.03</v>
      </c>
      <c r="Q2640" s="52">
        <v>4.8099999999999996</v>
      </c>
      <c r="R2640" s="52" t="str" cm="1">
        <f t="array" ref="R2640">_xlfn.IFS(ROUND(Q2640,0)=5,"Excellent",ROUND(Q2640,0)=4,"Good",ROUND(Q2640,0)=3,"Ok",ROUND(Q2640,0)&lt;3,"Bad")</f>
        <v>Excellent</v>
      </c>
      <c r="S2640">
        <v>89</v>
      </c>
      <c r="T2640" t="str">
        <f t="shared" si="166"/>
        <v>No</v>
      </c>
      <c r="U2640" s="65">
        <v>42857</v>
      </c>
      <c r="V2640" s="65">
        <v>43910</v>
      </c>
      <c r="W2640">
        <v>73</v>
      </c>
      <c r="X2640" t="str">
        <f t="shared" si="167"/>
        <v>Active</v>
      </c>
      <c r="Y2640" t="s">
        <v>15616</v>
      </c>
    </row>
    <row r="2641" spans="1:25" x14ac:dyDescent="0.25">
      <c r="A2641">
        <v>2640</v>
      </c>
      <c r="B2641" t="s">
        <v>1931</v>
      </c>
      <c r="C2641">
        <v>3206</v>
      </c>
      <c r="D2641" t="str">
        <f>VLOOKUP($C2641,Hosts!$A:$O,10,0)</f>
        <v>New York</v>
      </c>
      <c r="E2641" s="67">
        <f>INDEX(Hosts!$A:$O,MATCH(Places!$C2641,Hosts!$A:$A,0),MATCH(Places!E$1,Hosts!$1:$1,0))</f>
        <v>1</v>
      </c>
      <c r="F2641" s="67">
        <f>INDEX(Hosts!$A:$O,MATCH(Places!$C2641,Hosts!$A:$A,0),MATCH(Places!F$1,Hosts!$1:$1,0))</f>
        <v>0.93</v>
      </c>
      <c r="G2641" s="67" t="str">
        <f>INDEX(Hosts!$A:$O,MATCH(Places!$C2641,Hosts!$A:$A,0),MATCH(Places!G$1,Hosts!$1:$1,0))</f>
        <v>Yes</v>
      </c>
      <c r="H2641">
        <v>22</v>
      </c>
      <c r="I2641" t="str">
        <f>VLOOKUP($H2641,Neighborhoods!$A:$C,2,0)</f>
        <v>Queens</v>
      </c>
      <c r="J2641" t="str">
        <f>VLOOKUP($H2641,Neighborhoods!$A:$C,3,0)</f>
        <v>Flushing</v>
      </c>
      <c r="K2641" t="s">
        <v>1</v>
      </c>
      <c r="L2641" t="str">
        <f t="shared" si="164"/>
        <v>Yes</v>
      </c>
      <c r="M2641">
        <v>2</v>
      </c>
      <c r="N2641" t="str" cm="1">
        <f t="array" ref="N2641">_xlfn.IFS(M2641&lt;=2,"Small",M2641&lt;=5,"Medium",M2641&gt;5,"Large")</f>
        <v>Small</v>
      </c>
      <c r="O2641" s="50">
        <v>54</v>
      </c>
      <c r="P2641" s="67">
        <f t="shared" si="165"/>
        <v>0.03</v>
      </c>
      <c r="Q2641" s="52">
        <v>4.97</v>
      </c>
      <c r="R2641" s="52" t="str" cm="1">
        <f t="array" ref="R2641">_xlfn.IFS(ROUND(Q2641,0)=5,"Excellent",ROUND(Q2641,0)=4,"Good",ROUND(Q2641,0)=3,"Ok",ROUND(Q2641,0)&lt;3,"Bad")</f>
        <v>Excellent</v>
      </c>
      <c r="S2641">
        <v>150</v>
      </c>
      <c r="T2641" t="str">
        <f t="shared" si="166"/>
        <v>Yes</v>
      </c>
      <c r="U2641" s="65">
        <v>42841</v>
      </c>
      <c r="V2641" s="65">
        <v>44037</v>
      </c>
      <c r="W2641">
        <v>90</v>
      </c>
      <c r="X2641" t="str">
        <f t="shared" si="167"/>
        <v>Active</v>
      </c>
      <c r="Y2641" t="s">
        <v>15615</v>
      </c>
    </row>
    <row r="2642" spans="1:25" x14ac:dyDescent="0.25">
      <c r="A2642">
        <v>2641</v>
      </c>
      <c r="B2642" t="s">
        <v>1932</v>
      </c>
      <c r="C2642">
        <v>1429</v>
      </c>
      <c r="D2642" t="str">
        <f>VLOOKUP($C2642,Hosts!$A:$O,10,0)</f>
        <v>New York</v>
      </c>
      <c r="E2642" s="67">
        <f>INDEX(Hosts!$A:$O,MATCH(Places!$C2642,Hosts!$A:$A,0),MATCH(Places!E$1,Hosts!$1:$1,0))</f>
        <v>0.89</v>
      </c>
      <c r="F2642" s="67">
        <f>INDEX(Hosts!$A:$O,MATCH(Places!$C2642,Hosts!$A:$A,0),MATCH(Places!F$1,Hosts!$1:$1,0))</f>
        <v>0.38</v>
      </c>
      <c r="G2642" s="67" t="str">
        <f>INDEX(Hosts!$A:$O,MATCH(Places!$C2642,Hosts!$A:$A,0),MATCH(Places!G$1,Hosts!$1:$1,0))</f>
        <v>Yes</v>
      </c>
      <c r="H2642">
        <v>7</v>
      </c>
      <c r="I2642" t="str">
        <f>VLOOKUP($H2642,Neighborhoods!$A:$C,2,0)</f>
        <v>Brooklyn</v>
      </c>
      <c r="J2642" t="str">
        <f>VLOOKUP($H2642,Neighborhoods!$A:$C,3,0)</f>
        <v>Bedford-Stuyvesant</v>
      </c>
      <c r="K2642" t="s">
        <v>1</v>
      </c>
      <c r="L2642" t="str">
        <f t="shared" si="164"/>
        <v>Yes</v>
      </c>
      <c r="M2642">
        <v>3</v>
      </c>
      <c r="N2642" t="str" cm="1">
        <f t="array" ref="N2642">_xlfn.IFS(M2642&lt;=2,"Small",M2642&lt;=5,"Medium",M2642&gt;5,"Large")</f>
        <v>Medium</v>
      </c>
      <c r="O2642" s="50">
        <v>125</v>
      </c>
      <c r="P2642" s="67">
        <f t="shared" si="165"/>
        <v>0.03</v>
      </c>
      <c r="Q2642" s="52">
        <v>4.8499999999999996</v>
      </c>
      <c r="R2642" s="52" t="str" cm="1">
        <f t="array" ref="R2642">_xlfn.IFS(ROUND(Q2642,0)=5,"Excellent",ROUND(Q2642,0)=4,"Good",ROUND(Q2642,0)=3,"Ok",ROUND(Q2642,0)&lt;3,"Bad")</f>
        <v>Excellent</v>
      </c>
      <c r="S2642">
        <v>72</v>
      </c>
      <c r="T2642" t="str">
        <f t="shared" si="166"/>
        <v>No</v>
      </c>
      <c r="U2642" s="65">
        <v>42840</v>
      </c>
      <c r="V2642" s="65">
        <v>43811</v>
      </c>
      <c r="W2642">
        <v>90</v>
      </c>
      <c r="X2642" t="str">
        <f t="shared" si="167"/>
        <v>Active</v>
      </c>
      <c r="Y2642" t="s">
        <v>15615</v>
      </c>
    </row>
    <row r="2643" spans="1:25" x14ac:dyDescent="0.25">
      <c r="A2643">
        <v>2642</v>
      </c>
      <c r="B2643" t="s">
        <v>1933</v>
      </c>
      <c r="C2643">
        <v>1429</v>
      </c>
      <c r="D2643" t="str">
        <f>VLOOKUP($C2643,Hosts!$A:$O,10,0)</f>
        <v>New York</v>
      </c>
      <c r="E2643" s="67">
        <f>INDEX(Hosts!$A:$O,MATCH(Places!$C2643,Hosts!$A:$A,0),MATCH(Places!E$1,Hosts!$1:$1,0))</f>
        <v>0.89</v>
      </c>
      <c r="F2643" s="67">
        <f>INDEX(Hosts!$A:$O,MATCH(Places!$C2643,Hosts!$A:$A,0),MATCH(Places!F$1,Hosts!$1:$1,0))</f>
        <v>0.38</v>
      </c>
      <c r="G2643" s="67" t="str">
        <f>INDEX(Hosts!$A:$O,MATCH(Places!$C2643,Hosts!$A:$A,0),MATCH(Places!G$1,Hosts!$1:$1,0))</f>
        <v>Yes</v>
      </c>
      <c r="H2643">
        <v>7</v>
      </c>
      <c r="I2643" t="str">
        <f>VLOOKUP($H2643,Neighborhoods!$A:$C,2,0)</f>
        <v>Brooklyn</v>
      </c>
      <c r="J2643" t="str">
        <f>VLOOKUP($H2643,Neighborhoods!$A:$C,3,0)</f>
        <v>Bedford-Stuyvesant</v>
      </c>
      <c r="K2643" t="s">
        <v>11822</v>
      </c>
      <c r="L2643" t="str">
        <f t="shared" si="164"/>
        <v>No</v>
      </c>
      <c r="M2643">
        <v>5</v>
      </c>
      <c r="N2643" t="str" cm="1">
        <f t="array" ref="N2643">_xlfn.IFS(M2643&lt;=2,"Small",M2643&lt;=5,"Medium",M2643&gt;5,"Large")</f>
        <v>Medium</v>
      </c>
      <c r="O2643" s="50">
        <v>349</v>
      </c>
      <c r="P2643" s="67">
        <f t="shared" si="165"/>
        <v>0.04</v>
      </c>
      <c r="Q2643" s="52">
        <v>4.76</v>
      </c>
      <c r="R2643" s="52" t="str" cm="1">
        <f t="array" ref="R2643">_xlfn.IFS(ROUND(Q2643,0)=5,"Excellent",ROUND(Q2643,0)=4,"Good",ROUND(Q2643,0)=3,"Ok",ROUND(Q2643,0)&lt;3,"Bad")</f>
        <v>Excellent</v>
      </c>
      <c r="S2643">
        <v>38</v>
      </c>
      <c r="T2643" t="str">
        <f t="shared" si="166"/>
        <v>No</v>
      </c>
      <c r="U2643" s="65">
        <v>42848</v>
      </c>
      <c r="V2643" s="65">
        <v>43835</v>
      </c>
      <c r="W2643">
        <v>177</v>
      </c>
      <c r="X2643" t="str">
        <f t="shared" si="167"/>
        <v>Active</v>
      </c>
      <c r="Y2643" t="s">
        <v>15615</v>
      </c>
    </row>
    <row r="2644" spans="1:25" x14ac:dyDescent="0.25">
      <c r="A2644">
        <v>2643</v>
      </c>
      <c r="B2644" t="s">
        <v>14421</v>
      </c>
      <c r="C2644">
        <v>3207</v>
      </c>
      <c r="D2644" t="str">
        <f>VLOOKUP($C2644,Hosts!$A:$O,10,0)</f>
        <v>New York</v>
      </c>
      <c r="E2644" s="67">
        <f>INDEX(Hosts!$A:$O,MATCH(Places!$C2644,Hosts!$A:$A,0),MATCH(Places!E$1,Hosts!$1:$1,0))</f>
        <v>1</v>
      </c>
      <c r="F2644" s="67">
        <f>INDEX(Hosts!$A:$O,MATCH(Places!$C2644,Hosts!$A:$A,0),MATCH(Places!F$1,Hosts!$1:$1,0))</f>
        <v>0</v>
      </c>
      <c r="G2644" s="67" t="str">
        <f>INDEX(Hosts!$A:$O,MATCH(Places!$C2644,Hosts!$A:$A,0),MATCH(Places!G$1,Hosts!$1:$1,0))</f>
        <v>No</v>
      </c>
      <c r="H2644">
        <v>26</v>
      </c>
      <c r="I2644" t="str">
        <f>VLOOKUP($H2644,Neighborhoods!$A:$C,2,0)</f>
        <v>Queens</v>
      </c>
      <c r="J2644" t="str">
        <f>VLOOKUP($H2644,Neighborhoods!$A:$C,3,0)</f>
        <v>Sunnyside</v>
      </c>
      <c r="K2644" t="s">
        <v>11822</v>
      </c>
      <c r="L2644" t="str">
        <f t="shared" si="164"/>
        <v>No</v>
      </c>
      <c r="M2644">
        <v>2</v>
      </c>
      <c r="N2644" t="str" cm="1">
        <f t="array" ref="N2644">_xlfn.IFS(M2644&lt;=2,"Small",M2644&lt;=5,"Medium",M2644&gt;5,"Large")</f>
        <v>Small</v>
      </c>
      <c r="O2644" s="50">
        <v>175</v>
      </c>
      <c r="P2644" s="67">
        <f t="shared" si="165"/>
        <v>0.03</v>
      </c>
      <c r="Q2644" s="52">
        <v>5</v>
      </c>
      <c r="R2644" s="52" t="str" cm="1">
        <f t="array" ref="R2644">_xlfn.IFS(ROUND(Q2644,0)=5,"Excellent",ROUND(Q2644,0)=4,"Good",ROUND(Q2644,0)=3,"Ok",ROUND(Q2644,0)&lt;3,"Bad")</f>
        <v>Excellent</v>
      </c>
      <c r="S2644">
        <v>11</v>
      </c>
      <c r="T2644" t="str">
        <f t="shared" si="166"/>
        <v>No</v>
      </c>
      <c r="U2644" s="65">
        <v>42842</v>
      </c>
      <c r="V2644" s="65">
        <v>43182</v>
      </c>
      <c r="W2644">
        <v>5</v>
      </c>
      <c r="X2644" t="str">
        <f t="shared" si="167"/>
        <v>Active</v>
      </c>
      <c r="Y2644" t="s">
        <v>15615</v>
      </c>
    </row>
    <row r="2645" spans="1:25" x14ac:dyDescent="0.25">
      <c r="A2645">
        <v>2644</v>
      </c>
      <c r="B2645" t="s">
        <v>1934</v>
      </c>
      <c r="C2645">
        <v>3204</v>
      </c>
      <c r="D2645" t="str">
        <f>VLOOKUP($C2645,Hosts!$A:$O,10,0)</f>
        <v>New Jersey</v>
      </c>
      <c r="E2645" s="67">
        <f>INDEX(Hosts!$A:$O,MATCH(Places!$C2645,Hosts!$A:$A,0),MATCH(Places!E$1,Hosts!$1:$1,0))</f>
        <v>1</v>
      </c>
      <c r="F2645" s="67">
        <f>INDEX(Hosts!$A:$O,MATCH(Places!$C2645,Hosts!$A:$A,0),MATCH(Places!F$1,Hosts!$1:$1,0))</f>
        <v>0.96</v>
      </c>
      <c r="G2645" s="67" t="str">
        <f>INDEX(Hosts!$A:$O,MATCH(Places!$C2645,Hosts!$A:$A,0),MATCH(Places!G$1,Hosts!$1:$1,0))</f>
        <v>No</v>
      </c>
      <c r="H2645">
        <v>8</v>
      </c>
      <c r="I2645" t="str">
        <f>VLOOKUP($H2645,Neighborhoods!$A:$C,2,0)</f>
        <v>Brooklyn</v>
      </c>
      <c r="J2645" t="str">
        <f>VLOOKUP($H2645,Neighborhoods!$A:$C,3,0)</f>
        <v>Bushwick</v>
      </c>
      <c r="K2645" t="s">
        <v>11822</v>
      </c>
      <c r="L2645" t="str">
        <f t="shared" si="164"/>
        <v>No</v>
      </c>
      <c r="M2645">
        <v>3</v>
      </c>
      <c r="N2645" t="str" cm="1">
        <f t="array" ref="N2645">_xlfn.IFS(M2645&lt;=2,"Small",M2645&lt;=5,"Medium",M2645&gt;5,"Large")</f>
        <v>Medium</v>
      </c>
      <c r="O2645" s="50">
        <v>54</v>
      </c>
      <c r="P2645" s="67">
        <f t="shared" si="165"/>
        <v>0.03</v>
      </c>
      <c r="Q2645" s="52">
        <v>4.66</v>
      </c>
      <c r="R2645" s="52" t="str" cm="1">
        <f t="array" ref="R2645">_xlfn.IFS(ROUND(Q2645,0)=5,"Excellent",ROUND(Q2645,0)=4,"Good",ROUND(Q2645,0)=3,"Ok",ROUND(Q2645,0)&lt;3,"Bad")</f>
        <v>Excellent</v>
      </c>
      <c r="S2645">
        <v>145</v>
      </c>
      <c r="T2645" t="str">
        <f t="shared" si="166"/>
        <v>No</v>
      </c>
      <c r="U2645" s="65">
        <v>42839</v>
      </c>
      <c r="V2645" s="65">
        <v>44042</v>
      </c>
      <c r="W2645">
        <v>106</v>
      </c>
      <c r="X2645" t="str">
        <f t="shared" si="167"/>
        <v>Active</v>
      </c>
      <c r="Y2645" t="s">
        <v>15615</v>
      </c>
    </row>
    <row r="2646" spans="1:25" x14ac:dyDescent="0.25">
      <c r="A2646">
        <v>2645</v>
      </c>
      <c r="B2646" t="s">
        <v>1935</v>
      </c>
      <c r="C2646">
        <v>152</v>
      </c>
      <c r="D2646" t="str">
        <f>VLOOKUP($C2646,Hosts!$A:$O,10,0)</f>
        <v>New York</v>
      </c>
      <c r="E2646" s="67">
        <f>INDEX(Hosts!$A:$O,MATCH(Places!$C2646,Hosts!$A:$A,0),MATCH(Places!E$1,Hosts!$1:$1,0))</f>
        <v>1</v>
      </c>
      <c r="F2646" s="67">
        <f>INDEX(Hosts!$A:$O,MATCH(Places!$C2646,Hosts!$A:$A,0),MATCH(Places!F$1,Hosts!$1:$1,0))</f>
        <v>0.89</v>
      </c>
      <c r="G2646" s="67" t="str">
        <f>INDEX(Hosts!$A:$O,MATCH(Places!$C2646,Hosts!$A:$A,0),MATCH(Places!G$1,Hosts!$1:$1,0))</f>
        <v>No</v>
      </c>
      <c r="H2646">
        <v>16</v>
      </c>
      <c r="I2646" t="str">
        <f>VLOOKUP($H2646,Neighborhoods!$A:$C,2,0)</f>
        <v>Manhattan</v>
      </c>
      <c r="J2646" t="str">
        <f>VLOOKUP($H2646,Neighborhoods!$A:$C,3,0)</f>
        <v>Harlem</v>
      </c>
      <c r="K2646" t="s">
        <v>16</v>
      </c>
      <c r="L2646" t="str">
        <f t="shared" si="164"/>
        <v>Yes</v>
      </c>
      <c r="M2646">
        <v>1</v>
      </c>
      <c r="N2646" t="str" cm="1">
        <f t="array" ref="N2646">_xlfn.IFS(M2646&lt;=2,"Small",M2646&lt;=5,"Medium",M2646&gt;5,"Large")</f>
        <v>Small</v>
      </c>
      <c r="O2646" s="50">
        <v>26</v>
      </c>
      <c r="P2646" s="67">
        <f t="shared" si="165"/>
        <v>0.03</v>
      </c>
      <c r="Q2646" s="52">
        <v>4.74</v>
      </c>
      <c r="R2646" s="52" t="str" cm="1">
        <f t="array" ref="R2646">_xlfn.IFS(ROUND(Q2646,0)=5,"Excellent",ROUND(Q2646,0)=4,"Good",ROUND(Q2646,0)=3,"Ok",ROUND(Q2646,0)&lt;3,"Bad")</f>
        <v>Excellent</v>
      </c>
      <c r="S2646">
        <v>91</v>
      </c>
      <c r="T2646" t="str">
        <f t="shared" si="166"/>
        <v>No</v>
      </c>
      <c r="U2646" s="65">
        <v>42855</v>
      </c>
      <c r="V2646" s="65">
        <v>43907</v>
      </c>
      <c r="W2646">
        <v>175</v>
      </c>
      <c r="X2646" t="str">
        <f t="shared" si="167"/>
        <v>Active</v>
      </c>
      <c r="Y2646" t="s">
        <v>15615</v>
      </c>
    </row>
    <row r="2647" spans="1:25" x14ac:dyDescent="0.25">
      <c r="A2647">
        <v>2646</v>
      </c>
      <c r="B2647" t="s">
        <v>14087</v>
      </c>
      <c r="C2647">
        <v>2728</v>
      </c>
      <c r="D2647" t="str">
        <f>VLOOKUP($C2647,Hosts!$A:$O,10,0)</f>
        <v>New York</v>
      </c>
      <c r="E2647" s="67">
        <f>INDEX(Hosts!$A:$O,MATCH(Places!$C2647,Hosts!$A:$A,0),MATCH(Places!E$1,Hosts!$1:$1,0))</f>
        <v>0.86</v>
      </c>
      <c r="F2647" s="67">
        <f>INDEX(Hosts!$A:$O,MATCH(Places!$C2647,Hosts!$A:$A,0),MATCH(Places!F$1,Hosts!$1:$1,0))</f>
        <v>0.33</v>
      </c>
      <c r="G2647" s="67" t="str">
        <f>INDEX(Hosts!$A:$O,MATCH(Places!$C2647,Hosts!$A:$A,0),MATCH(Places!G$1,Hosts!$1:$1,0))</f>
        <v>No</v>
      </c>
      <c r="H2647">
        <v>9</v>
      </c>
      <c r="I2647" t="str">
        <f>VLOOKUP($H2647,Neighborhoods!$A:$C,2,0)</f>
        <v>Brooklyn</v>
      </c>
      <c r="J2647" t="str">
        <f>VLOOKUP($H2647,Neighborhoods!$A:$C,3,0)</f>
        <v>Crown Heights</v>
      </c>
      <c r="K2647" t="s">
        <v>1</v>
      </c>
      <c r="L2647" t="str">
        <f t="shared" si="164"/>
        <v>Yes</v>
      </c>
      <c r="M2647">
        <v>1</v>
      </c>
      <c r="N2647" t="str" cm="1">
        <f t="array" ref="N2647">_xlfn.IFS(M2647&lt;=2,"Small",M2647&lt;=5,"Medium",M2647&gt;5,"Large")</f>
        <v>Small</v>
      </c>
      <c r="O2647" s="50">
        <v>25</v>
      </c>
      <c r="P2647" s="67">
        <f t="shared" si="165"/>
        <v>0.03</v>
      </c>
      <c r="Q2647" s="52">
        <v>5</v>
      </c>
      <c r="R2647" s="52" t="str" cm="1">
        <f t="array" ref="R2647">_xlfn.IFS(ROUND(Q2647,0)=5,"Excellent",ROUND(Q2647,0)=4,"Good",ROUND(Q2647,0)=3,"Ok",ROUND(Q2647,0)&lt;3,"Bad")</f>
        <v>Excellent</v>
      </c>
      <c r="S2647">
        <v>7</v>
      </c>
      <c r="T2647" t="str">
        <f t="shared" si="166"/>
        <v>No</v>
      </c>
      <c r="U2647" s="65">
        <v>43031</v>
      </c>
      <c r="V2647" s="65">
        <v>43626</v>
      </c>
      <c r="W2647">
        <v>8</v>
      </c>
      <c r="X2647" t="str">
        <f t="shared" si="167"/>
        <v>Active</v>
      </c>
      <c r="Y2647" t="s">
        <v>15615</v>
      </c>
    </row>
    <row r="2648" spans="1:25" x14ac:dyDescent="0.25">
      <c r="A2648">
        <v>2647</v>
      </c>
      <c r="B2648" t="s">
        <v>15135</v>
      </c>
      <c r="C2648">
        <v>688</v>
      </c>
      <c r="D2648" t="str">
        <f>VLOOKUP($C2648,Hosts!$A:$O,10,0)</f>
        <v>New York</v>
      </c>
      <c r="E2648" s="67">
        <f>INDEX(Hosts!$A:$O,MATCH(Places!$C2648,Hosts!$A:$A,0),MATCH(Places!E$1,Hosts!$1:$1,0))</f>
        <v>1</v>
      </c>
      <c r="F2648" s="67">
        <f>INDEX(Hosts!$A:$O,MATCH(Places!$C2648,Hosts!$A:$A,0),MATCH(Places!F$1,Hosts!$1:$1,0))</f>
        <v>0.96</v>
      </c>
      <c r="G2648" s="67" t="str">
        <f>INDEX(Hosts!$A:$O,MATCH(Places!$C2648,Hosts!$A:$A,0),MATCH(Places!G$1,Hosts!$1:$1,0))</f>
        <v>Yes</v>
      </c>
      <c r="H2648">
        <v>18</v>
      </c>
      <c r="I2648" t="str">
        <f>VLOOKUP($H2648,Neighborhoods!$A:$C,2,0)</f>
        <v>Manhattan</v>
      </c>
      <c r="J2648" t="str">
        <f>VLOOKUP($H2648,Neighborhoods!$A:$C,3,0)</f>
        <v>Midtown</v>
      </c>
      <c r="K2648" t="s">
        <v>11822</v>
      </c>
      <c r="L2648" t="str">
        <f t="shared" si="164"/>
        <v>No</v>
      </c>
      <c r="M2648">
        <v>4</v>
      </c>
      <c r="N2648" t="str" cm="1">
        <f t="array" ref="N2648">_xlfn.IFS(M2648&lt;=2,"Small",M2648&lt;=5,"Medium",M2648&gt;5,"Large")</f>
        <v>Medium</v>
      </c>
      <c r="O2648" s="50">
        <v>110</v>
      </c>
      <c r="P2648" s="67">
        <f t="shared" si="165"/>
        <v>0.03</v>
      </c>
      <c r="Q2648" s="52">
        <v>4.99</v>
      </c>
      <c r="R2648" s="52" t="str" cm="1">
        <f t="array" ref="R2648">_xlfn.IFS(ROUND(Q2648,0)=5,"Excellent",ROUND(Q2648,0)=4,"Good",ROUND(Q2648,0)=3,"Ok",ROUND(Q2648,0)&lt;3,"Bad")</f>
        <v>Excellent</v>
      </c>
      <c r="S2648">
        <v>97</v>
      </c>
      <c r="T2648" t="str">
        <f t="shared" si="166"/>
        <v>No</v>
      </c>
      <c r="U2648" s="65">
        <v>42855</v>
      </c>
      <c r="V2648" s="65">
        <v>44007</v>
      </c>
      <c r="W2648">
        <v>0</v>
      </c>
      <c r="X2648" t="str">
        <f t="shared" si="167"/>
        <v>Inactive</v>
      </c>
      <c r="Y2648" t="s">
        <v>15616</v>
      </c>
    </row>
    <row r="2649" spans="1:25" x14ac:dyDescent="0.25">
      <c r="A2649">
        <v>2648</v>
      </c>
      <c r="B2649" t="s">
        <v>13123</v>
      </c>
      <c r="C2649">
        <v>1086</v>
      </c>
      <c r="D2649" t="str">
        <f>VLOOKUP($C2649,Hosts!$A:$O,10,0)</f>
        <v>New York</v>
      </c>
      <c r="E2649" s="67">
        <f>INDEX(Hosts!$A:$O,MATCH(Places!$C2649,Hosts!$A:$A,0),MATCH(Places!E$1,Hosts!$1:$1,0))</f>
        <v>1</v>
      </c>
      <c r="F2649" s="67">
        <f>INDEX(Hosts!$A:$O,MATCH(Places!$C2649,Hosts!$A:$A,0),MATCH(Places!F$1,Hosts!$1:$1,0))</f>
        <v>1</v>
      </c>
      <c r="G2649" s="67" t="str">
        <f>INDEX(Hosts!$A:$O,MATCH(Places!$C2649,Hosts!$A:$A,0),MATCH(Places!G$1,Hosts!$1:$1,0))</f>
        <v>Yes</v>
      </c>
      <c r="H2649">
        <v>22</v>
      </c>
      <c r="I2649" t="str">
        <f>VLOOKUP($H2649,Neighborhoods!$A:$C,2,0)</f>
        <v>Queens</v>
      </c>
      <c r="J2649" t="str">
        <f>VLOOKUP($H2649,Neighborhoods!$A:$C,3,0)</f>
        <v>Flushing</v>
      </c>
      <c r="K2649" t="s">
        <v>11822</v>
      </c>
      <c r="L2649" t="str">
        <f t="shared" si="164"/>
        <v>No</v>
      </c>
      <c r="M2649">
        <v>2</v>
      </c>
      <c r="N2649" t="str" cm="1">
        <f t="array" ref="N2649">_xlfn.IFS(M2649&lt;=2,"Small",M2649&lt;=5,"Medium",M2649&gt;5,"Large")</f>
        <v>Small</v>
      </c>
      <c r="O2649" s="50">
        <v>69</v>
      </c>
      <c r="P2649" s="67">
        <f t="shared" si="165"/>
        <v>0.03</v>
      </c>
      <c r="Q2649" s="52">
        <v>5</v>
      </c>
      <c r="R2649" s="52" t="str" cm="1">
        <f t="array" ref="R2649">_xlfn.IFS(ROUND(Q2649,0)=5,"Excellent",ROUND(Q2649,0)=4,"Good",ROUND(Q2649,0)=3,"Ok",ROUND(Q2649,0)&lt;3,"Bad")</f>
        <v>Excellent</v>
      </c>
      <c r="S2649">
        <v>4</v>
      </c>
      <c r="T2649" t="str">
        <f t="shared" si="166"/>
        <v>No</v>
      </c>
      <c r="U2649" s="65">
        <v>42917</v>
      </c>
      <c r="V2649" s="65">
        <v>43910</v>
      </c>
      <c r="W2649">
        <v>311</v>
      </c>
      <c r="X2649" t="str">
        <f t="shared" si="167"/>
        <v>Active</v>
      </c>
      <c r="Y2649" t="s">
        <v>15615</v>
      </c>
    </row>
    <row r="2650" spans="1:25" x14ac:dyDescent="0.25">
      <c r="A2650">
        <v>2649</v>
      </c>
      <c r="B2650" t="s">
        <v>1936</v>
      </c>
      <c r="C2650">
        <v>3208</v>
      </c>
      <c r="D2650" t="str">
        <f>VLOOKUP($C2650,Hosts!$A:$O,10,0)</f>
        <v>New York</v>
      </c>
      <c r="E2650" s="67">
        <f>INDEX(Hosts!$A:$O,MATCH(Places!$C2650,Hosts!$A:$A,0),MATCH(Places!E$1,Hosts!$1:$1,0))</f>
        <v>1</v>
      </c>
      <c r="F2650" s="67">
        <f>INDEX(Hosts!$A:$O,MATCH(Places!$C2650,Hosts!$A:$A,0),MATCH(Places!F$1,Hosts!$1:$1,0))</f>
        <v>0.92</v>
      </c>
      <c r="G2650" s="67" t="str">
        <f>INDEX(Hosts!$A:$O,MATCH(Places!$C2650,Hosts!$A:$A,0),MATCH(Places!G$1,Hosts!$1:$1,0))</f>
        <v>Yes</v>
      </c>
      <c r="H2650">
        <v>23</v>
      </c>
      <c r="I2650" t="str">
        <f>VLOOKUP($H2650,Neighborhoods!$A:$C,2,0)</f>
        <v>Queens</v>
      </c>
      <c r="J2650" t="str">
        <f>VLOOKUP($H2650,Neighborhoods!$A:$C,3,0)</f>
        <v>Jamaica</v>
      </c>
      <c r="K2650" t="s">
        <v>11822</v>
      </c>
      <c r="L2650" t="str">
        <f t="shared" si="164"/>
        <v>No</v>
      </c>
      <c r="M2650">
        <v>2</v>
      </c>
      <c r="N2650" t="str" cm="1">
        <f t="array" ref="N2650">_xlfn.IFS(M2650&lt;=2,"Small",M2650&lt;=5,"Medium",M2650&gt;5,"Large")</f>
        <v>Small</v>
      </c>
      <c r="O2650" s="50">
        <v>90</v>
      </c>
      <c r="P2650" s="67">
        <f t="shared" si="165"/>
        <v>0.03</v>
      </c>
      <c r="Q2650" s="52">
        <v>5</v>
      </c>
      <c r="R2650" s="52" t="str" cm="1">
        <f t="array" ref="R2650">_xlfn.IFS(ROUND(Q2650,0)=5,"Excellent",ROUND(Q2650,0)=4,"Good",ROUND(Q2650,0)=3,"Ok",ROUND(Q2650,0)&lt;3,"Bad")</f>
        <v>Excellent</v>
      </c>
      <c r="S2650">
        <v>12</v>
      </c>
      <c r="T2650" t="str">
        <f t="shared" si="166"/>
        <v>No</v>
      </c>
      <c r="U2650" s="65">
        <v>42883</v>
      </c>
      <c r="V2650" s="65">
        <v>43891</v>
      </c>
      <c r="W2650">
        <v>62</v>
      </c>
      <c r="X2650" t="str">
        <f t="shared" si="167"/>
        <v>Active</v>
      </c>
      <c r="Y2650" t="s">
        <v>15615</v>
      </c>
    </row>
    <row r="2651" spans="1:25" x14ac:dyDescent="0.25">
      <c r="A2651">
        <v>2650</v>
      </c>
      <c r="B2651" t="s">
        <v>1937</v>
      </c>
      <c r="C2651">
        <v>1232</v>
      </c>
      <c r="D2651" t="str">
        <f>VLOOKUP($C2651,Hosts!$A:$O,10,0)</f>
        <v>New York</v>
      </c>
      <c r="E2651" s="67">
        <f>INDEX(Hosts!$A:$O,MATCH(Places!$C2651,Hosts!$A:$A,0),MATCH(Places!E$1,Hosts!$1:$1,0))</f>
        <v>1</v>
      </c>
      <c r="F2651" s="67">
        <f>INDEX(Hosts!$A:$O,MATCH(Places!$C2651,Hosts!$A:$A,0),MATCH(Places!F$1,Hosts!$1:$1,0))</f>
        <v>0.97</v>
      </c>
      <c r="G2651" s="67" t="str">
        <f>INDEX(Hosts!$A:$O,MATCH(Places!$C2651,Hosts!$A:$A,0),MATCH(Places!G$1,Hosts!$1:$1,0))</f>
        <v>Yes</v>
      </c>
      <c r="H2651">
        <v>16</v>
      </c>
      <c r="I2651" t="str">
        <f>VLOOKUP($H2651,Neighborhoods!$A:$C,2,0)</f>
        <v>Manhattan</v>
      </c>
      <c r="J2651" t="str">
        <f>VLOOKUP($H2651,Neighborhoods!$A:$C,3,0)</f>
        <v>Harlem</v>
      </c>
      <c r="K2651" t="s">
        <v>11822</v>
      </c>
      <c r="L2651" t="str">
        <f t="shared" si="164"/>
        <v>No</v>
      </c>
      <c r="M2651">
        <v>4</v>
      </c>
      <c r="N2651" t="str" cm="1">
        <f t="array" ref="N2651">_xlfn.IFS(M2651&lt;=2,"Small",M2651&lt;=5,"Medium",M2651&gt;5,"Large")</f>
        <v>Medium</v>
      </c>
      <c r="O2651" s="50">
        <v>175</v>
      </c>
      <c r="P2651" s="67">
        <f t="shared" si="165"/>
        <v>0.03</v>
      </c>
      <c r="Q2651" s="52">
        <v>4.93</v>
      </c>
      <c r="R2651" s="52" t="str" cm="1">
        <f t="array" ref="R2651">_xlfn.IFS(ROUND(Q2651,0)=5,"Excellent",ROUND(Q2651,0)=4,"Good",ROUND(Q2651,0)=3,"Ok",ROUND(Q2651,0)&lt;3,"Bad")</f>
        <v>Excellent</v>
      </c>
      <c r="S2651">
        <v>44</v>
      </c>
      <c r="T2651" t="str">
        <f t="shared" si="166"/>
        <v>No</v>
      </c>
      <c r="U2651" s="65">
        <v>42898</v>
      </c>
      <c r="V2651" s="65">
        <v>43813</v>
      </c>
      <c r="W2651">
        <v>354</v>
      </c>
      <c r="X2651" t="str">
        <f t="shared" si="167"/>
        <v>Active</v>
      </c>
      <c r="Y2651" t="s">
        <v>15615</v>
      </c>
    </row>
    <row r="2652" spans="1:25" x14ac:dyDescent="0.25">
      <c r="A2652">
        <v>2651</v>
      </c>
      <c r="B2652" t="s">
        <v>1938</v>
      </c>
      <c r="C2652">
        <v>1860</v>
      </c>
      <c r="D2652" t="str">
        <f>VLOOKUP($C2652,Hosts!$A:$O,10,0)</f>
        <v>New York</v>
      </c>
      <c r="E2652" s="67">
        <f>INDEX(Hosts!$A:$O,MATCH(Places!$C2652,Hosts!$A:$A,0),MATCH(Places!E$1,Hosts!$1:$1,0))</f>
        <v>1</v>
      </c>
      <c r="F2652" s="67">
        <f>INDEX(Hosts!$A:$O,MATCH(Places!$C2652,Hosts!$A:$A,0),MATCH(Places!F$1,Hosts!$1:$1,0))</f>
        <v>1</v>
      </c>
      <c r="G2652" s="67" t="str">
        <f>INDEX(Hosts!$A:$O,MATCH(Places!$C2652,Hosts!$A:$A,0),MATCH(Places!G$1,Hosts!$1:$1,0))</f>
        <v>No</v>
      </c>
      <c r="H2652">
        <v>16</v>
      </c>
      <c r="I2652" t="str">
        <f>VLOOKUP($H2652,Neighborhoods!$A:$C,2,0)</f>
        <v>Manhattan</v>
      </c>
      <c r="J2652" t="str">
        <f>VLOOKUP($H2652,Neighborhoods!$A:$C,3,0)</f>
        <v>Harlem</v>
      </c>
      <c r="K2652" t="s">
        <v>11822</v>
      </c>
      <c r="L2652" t="str">
        <f t="shared" si="164"/>
        <v>No</v>
      </c>
      <c r="M2652">
        <v>6</v>
      </c>
      <c r="N2652" t="str" cm="1">
        <f t="array" ref="N2652">_xlfn.IFS(M2652&lt;=2,"Small",M2652&lt;=5,"Medium",M2652&gt;5,"Large")</f>
        <v>Large</v>
      </c>
      <c r="O2652" s="50">
        <v>245</v>
      </c>
      <c r="P2652" s="67">
        <f t="shared" si="165"/>
        <v>0.04</v>
      </c>
      <c r="Q2652" s="52">
        <v>4.99</v>
      </c>
      <c r="R2652" s="52" t="str" cm="1">
        <f t="array" ref="R2652">_xlfn.IFS(ROUND(Q2652,0)=5,"Excellent",ROUND(Q2652,0)=4,"Good",ROUND(Q2652,0)=3,"Ok",ROUND(Q2652,0)&lt;3,"Bad")</f>
        <v>Excellent</v>
      </c>
      <c r="S2652">
        <v>87</v>
      </c>
      <c r="T2652" t="str">
        <f t="shared" si="166"/>
        <v>No</v>
      </c>
      <c r="U2652" s="65">
        <v>42951</v>
      </c>
      <c r="V2652" s="65">
        <v>43879</v>
      </c>
      <c r="W2652">
        <v>89</v>
      </c>
      <c r="X2652" t="str">
        <f t="shared" si="167"/>
        <v>Active</v>
      </c>
      <c r="Y2652" t="s">
        <v>15616</v>
      </c>
    </row>
    <row r="2653" spans="1:25" x14ac:dyDescent="0.25">
      <c r="A2653">
        <v>2652</v>
      </c>
      <c r="B2653" t="s">
        <v>1939</v>
      </c>
      <c r="C2653">
        <v>1860</v>
      </c>
      <c r="D2653" t="str">
        <f>VLOOKUP($C2653,Hosts!$A:$O,10,0)</f>
        <v>New York</v>
      </c>
      <c r="E2653" s="67">
        <f>INDEX(Hosts!$A:$O,MATCH(Places!$C2653,Hosts!$A:$A,0),MATCH(Places!E$1,Hosts!$1:$1,0))</f>
        <v>1</v>
      </c>
      <c r="F2653" s="67">
        <f>INDEX(Hosts!$A:$O,MATCH(Places!$C2653,Hosts!$A:$A,0),MATCH(Places!F$1,Hosts!$1:$1,0))</f>
        <v>1</v>
      </c>
      <c r="G2653" s="67" t="str">
        <f>INDEX(Hosts!$A:$O,MATCH(Places!$C2653,Hosts!$A:$A,0),MATCH(Places!G$1,Hosts!$1:$1,0))</f>
        <v>No</v>
      </c>
      <c r="H2653">
        <v>16</v>
      </c>
      <c r="I2653" t="str">
        <f>VLOOKUP($H2653,Neighborhoods!$A:$C,2,0)</f>
        <v>Manhattan</v>
      </c>
      <c r="J2653" t="str">
        <f>VLOOKUP($H2653,Neighborhoods!$A:$C,3,0)</f>
        <v>Harlem</v>
      </c>
      <c r="K2653" t="s">
        <v>1</v>
      </c>
      <c r="L2653" t="str">
        <f t="shared" si="164"/>
        <v>Yes</v>
      </c>
      <c r="M2653">
        <v>3</v>
      </c>
      <c r="N2653" t="str" cm="1">
        <f t="array" ref="N2653">_xlfn.IFS(M2653&lt;=2,"Small",M2653&lt;=5,"Medium",M2653&gt;5,"Large")</f>
        <v>Medium</v>
      </c>
      <c r="O2653" s="50">
        <v>130</v>
      </c>
      <c r="P2653" s="67">
        <f t="shared" si="165"/>
        <v>0.03</v>
      </c>
      <c r="Q2653" s="52">
        <v>4.91</v>
      </c>
      <c r="R2653" s="52" t="str" cm="1">
        <f t="array" ref="R2653">_xlfn.IFS(ROUND(Q2653,0)=5,"Excellent",ROUND(Q2653,0)=4,"Good",ROUND(Q2653,0)=3,"Ok",ROUND(Q2653,0)&lt;3,"Bad")</f>
        <v>Excellent</v>
      </c>
      <c r="S2653">
        <v>146</v>
      </c>
      <c r="T2653" t="str">
        <f t="shared" si="166"/>
        <v>Yes</v>
      </c>
      <c r="U2653" s="65">
        <v>42900</v>
      </c>
      <c r="V2653" s="65">
        <v>43860</v>
      </c>
      <c r="W2653">
        <v>89</v>
      </c>
      <c r="X2653" t="str">
        <f t="shared" si="167"/>
        <v>Active</v>
      </c>
      <c r="Y2653" t="s">
        <v>15616</v>
      </c>
    </row>
    <row r="2654" spans="1:25" x14ac:dyDescent="0.25">
      <c r="A2654">
        <v>2653</v>
      </c>
      <c r="B2654" t="s">
        <v>2618</v>
      </c>
      <c r="C2654">
        <v>2369</v>
      </c>
      <c r="D2654" t="str">
        <f>VLOOKUP($C2654,Hosts!$A:$O,10,0)</f>
        <v>New York</v>
      </c>
      <c r="E2654" s="67">
        <f>INDEX(Hosts!$A:$O,MATCH(Places!$C2654,Hosts!$A:$A,0),MATCH(Places!E$1,Hosts!$1:$1,0))</f>
        <v>1</v>
      </c>
      <c r="F2654" s="67">
        <f>INDEX(Hosts!$A:$O,MATCH(Places!$C2654,Hosts!$A:$A,0),MATCH(Places!F$1,Hosts!$1:$1,0))</f>
        <v>0.81</v>
      </c>
      <c r="G2654" s="67" t="str">
        <f>INDEX(Hosts!$A:$O,MATCH(Places!$C2654,Hosts!$A:$A,0),MATCH(Places!G$1,Hosts!$1:$1,0))</f>
        <v>No</v>
      </c>
      <c r="H2654">
        <v>17</v>
      </c>
      <c r="I2654" t="str">
        <f>VLOOKUP($H2654,Neighborhoods!$A:$C,2,0)</f>
        <v>Manhattan</v>
      </c>
      <c r="J2654" t="str">
        <f>VLOOKUP($H2654,Neighborhoods!$A:$C,3,0)</f>
        <v>Hell's Kitchen</v>
      </c>
      <c r="K2654" t="s">
        <v>11822</v>
      </c>
      <c r="L2654" t="str">
        <f t="shared" si="164"/>
        <v>No</v>
      </c>
      <c r="M2654">
        <v>5</v>
      </c>
      <c r="N2654" t="str" cm="1">
        <f t="array" ref="N2654">_xlfn.IFS(M2654&lt;=2,"Small",M2654&lt;=5,"Medium",M2654&gt;5,"Large")</f>
        <v>Medium</v>
      </c>
      <c r="O2654" s="50">
        <v>131</v>
      </c>
      <c r="P2654" s="67">
        <f t="shared" si="165"/>
        <v>0.03</v>
      </c>
      <c r="Q2654" s="52">
        <v>4.8099999999999996</v>
      </c>
      <c r="R2654" s="52" t="str" cm="1">
        <f t="array" ref="R2654">_xlfn.IFS(ROUND(Q2654,0)=5,"Excellent",ROUND(Q2654,0)=4,"Good",ROUND(Q2654,0)=3,"Ok",ROUND(Q2654,0)&lt;3,"Bad")</f>
        <v>Excellent</v>
      </c>
      <c r="S2654">
        <v>27</v>
      </c>
      <c r="T2654" t="str">
        <f t="shared" si="166"/>
        <v>No</v>
      </c>
      <c r="U2654" s="65">
        <v>43248</v>
      </c>
      <c r="V2654" s="65">
        <v>43883</v>
      </c>
      <c r="W2654">
        <v>72</v>
      </c>
      <c r="X2654" t="str">
        <f t="shared" si="167"/>
        <v>Active</v>
      </c>
      <c r="Y2654" t="s">
        <v>15615</v>
      </c>
    </row>
    <row r="2655" spans="1:25" x14ac:dyDescent="0.25">
      <c r="A2655">
        <v>2654</v>
      </c>
      <c r="B2655" t="s">
        <v>1940</v>
      </c>
      <c r="C2655">
        <v>3180</v>
      </c>
      <c r="D2655" t="str">
        <f>VLOOKUP($C2655,Hosts!$A:$O,10,0)</f>
        <v>New York</v>
      </c>
      <c r="E2655" s="67">
        <f>INDEX(Hosts!$A:$O,MATCH(Places!$C2655,Hosts!$A:$A,0),MATCH(Places!E$1,Hosts!$1:$1,0))</f>
        <v>1</v>
      </c>
      <c r="F2655" s="67">
        <f>INDEX(Hosts!$A:$O,MATCH(Places!$C2655,Hosts!$A:$A,0),MATCH(Places!F$1,Hosts!$1:$1,0))</f>
        <v>0.92</v>
      </c>
      <c r="G2655" s="67" t="str">
        <f>INDEX(Hosts!$A:$O,MATCH(Places!$C2655,Hosts!$A:$A,0),MATCH(Places!G$1,Hosts!$1:$1,0))</f>
        <v>Yes</v>
      </c>
      <c r="H2655">
        <v>7</v>
      </c>
      <c r="I2655" t="str">
        <f>VLOOKUP($H2655,Neighborhoods!$A:$C,2,0)</f>
        <v>Brooklyn</v>
      </c>
      <c r="J2655" t="str">
        <f>VLOOKUP($H2655,Neighborhoods!$A:$C,3,0)</f>
        <v>Bedford-Stuyvesant</v>
      </c>
      <c r="K2655" t="s">
        <v>11822</v>
      </c>
      <c r="L2655" t="str">
        <f t="shared" si="164"/>
        <v>No</v>
      </c>
      <c r="M2655">
        <v>4</v>
      </c>
      <c r="N2655" t="str" cm="1">
        <f t="array" ref="N2655">_xlfn.IFS(M2655&lt;=2,"Small",M2655&lt;=5,"Medium",M2655&gt;5,"Large")</f>
        <v>Medium</v>
      </c>
      <c r="O2655" s="50">
        <v>127</v>
      </c>
      <c r="P2655" s="67">
        <f t="shared" si="165"/>
        <v>0.03</v>
      </c>
      <c r="Q2655" s="52">
        <v>4.76</v>
      </c>
      <c r="R2655" s="52" t="str" cm="1">
        <f t="array" ref="R2655">_xlfn.IFS(ROUND(Q2655,0)=5,"Excellent",ROUND(Q2655,0)=4,"Good",ROUND(Q2655,0)=3,"Ok",ROUND(Q2655,0)&lt;3,"Bad")</f>
        <v>Excellent</v>
      </c>
      <c r="S2655">
        <v>143</v>
      </c>
      <c r="T2655" t="str">
        <f t="shared" si="166"/>
        <v>No</v>
      </c>
      <c r="U2655" s="65">
        <v>42859</v>
      </c>
      <c r="V2655" s="65">
        <v>44057</v>
      </c>
      <c r="W2655">
        <v>357</v>
      </c>
      <c r="X2655" t="str">
        <f t="shared" si="167"/>
        <v>Active</v>
      </c>
      <c r="Y2655" t="s">
        <v>15615</v>
      </c>
    </row>
    <row r="2656" spans="1:25" x14ac:dyDescent="0.25">
      <c r="A2656">
        <v>2655</v>
      </c>
      <c r="B2656" t="s">
        <v>1941</v>
      </c>
      <c r="C2656">
        <v>2672</v>
      </c>
      <c r="D2656" t="str">
        <f>VLOOKUP($C2656,Hosts!$A:$O,10,0)</f>
        <v>New York</v>
      </c>
      <c r="E2656" s="67">
        <f>INDEX(Hosts!$A:$O,MATCH(Places!$C2656,Hosts!$A:$A,0),MATCH(Places!E$1,Hosts!$1:$1,0))</f>
        <v>1</v>
      </c>
      <c r="F2656" s="67">
        <f>INDEX(Hosts!$A:$O,MATCH(Places!$C2656,Hosts!$A:$A,0),MATCH(Places!F$1,Hosts!$1:$1,0))</f>
        <v>0.93</v>
      </c>
      <c r="G2656" s="67" t="str">
        <f>INDEX(Hosts!$A:$O,MATCH(Places!$C2656,Hosts!$A:$A,0),MATCH(Places!G$1,Hosts!$1:$1,0))</f>
        <v>Yes</v>
      </c>
      <c r="H2656">
        <v>12</v>
      </c>
      <c r="I2656" t="str">
        <f>VLOOKUP($H2656,Neighborhoods!$A:$C,2,0)</f>
        <v>Brooklyn</v>
      </c>
      <c r="J2656" t="str">
        <f>VLOOKUP($H2656,Neighborhoods!$A:$C,3,0)</f>
        <v>Williamsburg</v>
      </c>
      <c r="K2656" t="s">
        <v>11822</v>
      </c>
      <c r="L2656" t="str">
        <f t="shared" si="164"/>
        <v>No</v>
      </c>
      <c r="M2656">
        <v>3</v>
      </c>
      <c r="N2656" t="str" cm="1">
        <f t="array" ref="N2656">_xlfn.IFS(M2656&lt;=2,"Small",M2656&lt;=5,"Medium",M2656&gt;5,"Large")</f>
        <v>Medium</v>
      </c>
      <c r="O2656" s="50">
        <v>145</v>
      </c>
      <c r="P2656" s="67">
        <f t="shared" si="165"/>
        <v>0.03</v>
      </c>
      <c r="Q2656" s="52">
        <v>4.99</v>
      </c>
      <c r="R2656" s="52" t="str" cm="1">
        <f t="array" ref="R2656">_xlfn.IFS(ROUND(Q2656,0)=5,"Excellent",ROUND(Q2656,0)=4,"Good",ROUND(Q2656,0)=3,"Ok",ROUND(Q2656,0)&lt;3,"Bad")</f>
        <v>Excellent</v>
      </c>
      <c r="S2656">
        <v>73</v>
      </c>
      <c r="T2656" t="str">
        <f t="shared" si="166"/>
        <v>No</v>
      </c>
      <c r="U2656" s="65">
        <v>42960</v>
      </c>
      <c r="V2656" s="65">
        <v>43904</v>
      </c>
      <c r="W2656">
        <v>0</v>
      </c>
      <c r="X2656" t="str">
        <f t="shared" si="167"/>
        <v>Inactive</v>
      </c>
      <c r="Y2656" t="s">
        <v>15615</v>
      </c>
    </row>
    <row r="2657" spans="1:25" x14ac:dyDescent="0.25">
      <c r="A2657">
        <v>2656</v>
      </c>
      <c r="B2657" t="s">
        <v>1942</v>
      </c>
      <c r="C2657">
        <v>1921</v>
      </c>
      <c r="D2657" t="str">
        <f>VLOOKUP($C2657,Hosts!$A:$O,10,0)</f>
        <v>New York</v>
      </c>
      <c r="E2657" s="67">
        <f>INDEX(Hosts!$A:$O,MATCH(Places!$C2657,Hosts!$A:$A,0),MATCH(Places!E$1,Hosts!$1:$1,0))</f>
        <v>1</v>
      </c>
      <c r="F2657" s="67">
        <f>INDEX(Hosts!$A:$O,MATCH(Places!$C2657,Hosts!$A:$A,0),MATCH(Places!F$1,Hosts!$1:$1,0))</f>
        <v>0</v>
      </c>
      <c r="G2657" s="67" t="str">
        <f>INDEX(Hosts!$A:$O,MATCH(Places!$C2657,Hosts!$A:$A,0),MATCH(Places!G$1,Hosts!$1:$1,0))</f>
        <v>No</v>
      </c>
      <c r="H2657">
        <v>16</v>
      </c>
      <c r="I2657" t="str">
        <f>VLOOKUP($H2657,Neighborhoods!$A:$C,2,0)</f>
        <v>Manhattan</v>
      </c>
      <c r="J2657" t="str">
        <f>VLOOKUP($H2657,Neighborhoods!$A:$C,3,0)</f>
        <v>Harlem</v>
      </c>
      <c r="K2657" t="s">
        <v>11822</v>
      </c>
      <c r="L2657" t="str">
        <f t="shared" si="164"/>
        <v>No</v>
      </c>
      <c r="M2657">
        <v>4</v>
      </c>
      <c r="N2657" t="str" cm="1">
        <f t="array" ref="N2657">_xlfn.IFS(M2657&lt;=2,"Small",M2657&lt;=5,"Medium",M2657&gt;5,"Large")</f>
        <v>Medium</v>
      </c>
      <c r="O2657" s="50">
        <v>146</v>
      </c>
      <c r="P2657" s="67">
        <f t="shared" si="165"/>
        <v>0.03</v>
      </c>
      <c r="Q2657" s="52">
        <v>4.99</v>
      </c>
      <c r="R2657" s="52" t="str" cm="1">
        <f t="array" ref="R2657">_xlfn.IFS(ROUND(Q2657,0)=5,"Excellent",ROUND(Q2657,0)=4,"Good",ROUND(Q2657,0)=3,"Ok",ROUND(Q2657,0)&lt;3,"Bad")</f>
        <v>Excellent</v>
      </c>
      <c r="S2657">
        <v>90</v>
      </c>
      <c r="T2657" t="str">
        <f t="shared" si="166"/>
        <v>No</v>
      </c>
      <c r="U2657" s="65">
        <v>42880</v>
      </c>
      <c r="V2657" s="65">
        <v>43730</v>
      </c>
      <c r="W2657">
        <v>11</v>
      </c>
      <c r="X2657" t="str">
        <f t="shared" si="167"/>
        <v>Active</v>
      </c>
      <c r="Y2657" t="s">
        <v>15616</v>
      </c>
    </row>
    <row r="2658" spans="1:25" x14ac:dyDescent="0.25">
      <c r="A2658">
        <v>2657</v>
      </c>
      <c r="B2658" t="s">
        <v>2631</v>
      </c>
      <c r="C2658">
        <v>1879</v>
      </c>
      <c r="D2658" t="str">
        <f>VLOOKUP($C2658,Hosts!$A:$O,10,0)</f>
        <v>New York</v>
      </c>
      <c r="E2658" s="67">
        <f>INDEX(Hosts!$A:$O,MATCH(Places!$C2658,Hosts!$A:$A,0),MATCH(Places!E$1,Hosts!$1:$1,0))</f>
        <v>0.5</v>
      </c>
      <c r="F2658" s="67">
        <f>INDEX(Hosts!$A:$O,MATCH(Places!$C2658,Hosts!$A:$A,0),MATCH(Places!F$1,Hosts!$1:$1,0))</f>
        <v>0.56000000000000005</v>
      </c>
      <c r="G2658" s="67" t="str">
        <f>INDEX(Hosts!$A:$O,MATCH(Places!$C2658,Hosts!$A:$A,0),MATCH(Places!G$1,Hosts!$1:$1,0))</f>
        <v>No</v>
      </c>
      <c r="H2658">
        <v>14</v>
      </c>
      <c r="I2658" t="str">
        <f>VLOOKUP($H2658,Neighborhoods!$A:$C,2,0)</f>
        <v>Manhattan</v>
      </c>
      <c r="J2658" t="str">
        <f>VLOOKUP($H2658,Neighborhoods!$A:$C,3,0)</f>
        <v>East Harlem</v>
      </c>
      <c r="K2658" t="s">
        <v>1</v>
      </c>
      <c r="L2658" t="str">
        <f t="shared" si="164"/>
        <v>Yes</v>
      </c>
      <c r="M2658">
        <v>2</v>
      </c>
      <c r="N2658" t="str" cm="1">
        <f t="array" ref="N2658">_xlfn.IFS(M2658&lt;=2,"Small",M2658&lt;=5,"Medium",M2658&gt;5,"Large")</f>
        <v>Small</v>
      </c>
      <c r="O2658" s="50">
        <v>75</v>
      </c>
      <c r="P2658" s="67">
        <f t="shared" si="165"/>
        <v>0.03</v>
      </c>
      <c r="Q2658" s="52">
        <v>4.6100000000000003</v>
      </c>
      <c r="R2658" s="52" t="str" cm="1">
        <f t="array" ref="R2658">_xlfn.IFS(ROUND(Q2658,0)=5,"Excellent",ROUND(Q2658,0)=4,"Good",ROUND(Q2658,0)=3,"Ok",ROUND(Q2658,0)&lt;3,"Bad")</f>
        <v>Excellent</v>
      </c>
      <c r="S2658">
        <v>23</v>
      </c>
      <c r="T2658" t="str">
        <f t="shared" si="166"/>
        <v>No</v>
      </c>
      <c r="U2658" s="65">
        <v>42840</v>
      </c>
      <c r="V2658" s="65">
        <v>43895</v>
      </c>
      <c r="W2658">
        <v>83</v>
      </c>
      <c r="X2658" t="str">
        <f t="shared" si="167"/>
        <v>Active</v>
      </c>
      <c r="Y2658" t="s">
        <v>15615</v>
      </c>
    </row>
    <row r="2659" spans="1:25" x14ac:dyDescent="0.25">
      <c r="A2659">
        <v>2658</v>
      </c>
      <c r="B2659" t="s">
        <v>2631</v>
      </c>
      <c r="C2659">
        <v>1222</v>
      </c>
      <c r="D2659" t="str">
        <f>VLOOKUP($C2659,Hosts!$A:$O,10,0)</f>
        <v>New York</v>
      </c>
      <c r="E2659" s="67">
        <f>INDEX(Hosts!$A:$O,MATCH(Places!$C2659,Hosts!$A:$A,0),MATCH(Places!E$1,Hosts!$1:$1,0))</f>
        <v>1</v>
      </c>
      <c r="F2659" s="67">
        <f>INDEX(Hosts!$A:$O,MATCH(Places!$C2659,Hosts!$A:$A,0),MATCH(Places!F$1,Hosts!$1:$1,0))</f>
        <v>0.97</v>
      </c>
      <c r="G2659" s="67" t="str">
        <f>INDEX(Hosts!$A:$O,MATCH(Places!$C2659,Hosts!$A:$A,0),MATCH(Places!G$1,Hosts!$1:$1,0))</f>
        <v>Yes</v>
      </c>
      <c r="H2659">
        <v>17</v>
      </c>
      <c r="I2659" t="str">
        <f>VLOOKUP($H2659,Neighborhoods!$A:$C,2,0)</f>
        <v>Manhattan</v>
      </c>
      <c r="J2659" t="str">
        <f>VLOOKUP($H2659,Neighborhoods!$A:$C,3,0)</f>
        <v>Hell's Kitchen</v>
      </c>
      <c r="K2659" t="s">
        <v>1</v>
      </c>
      <c r="L2659" t="str">
        <f t="shared" si="164"/>
        <v>Yes</v>
      </c>
      <c r="M2659">
        <v>2</v>
      </c>
      <c r="N2659" t="str" cm="1">
        <f t="array" ref="N2659">_xlfn.IFS(M2659&lt;=2,"Small",M2659&lt;=5,"Medium",M2659&gt;5,"Large")</f>
        <v>Small</v>
      </c>
      <c r="O2659" s="50">
        <v>89</v>
      </c>
      <c r="P2659" s="67">
        <f t="shared" si="165"/>
        <v>0.03</v>
      </c>
      <c r="Q2659" s="52">
        <v>4.9800000000000004</v>
      </c>
      <c r="R2659" s="52" t="str" cm="1">
        <f t="array" ref="R2659">_xlfn.IFS(ROUND(Q2659,0)=5,"Excellent",ROUND(Q2659,0)=4,"Good",ROUND(Q2659,0)=3,"Ok",ROUND(Q2659,0)&lt;3,"Bad")</f>
        <v>Excellent</v>
      </c>
      <c r="S2659">
        <v>199</v>
      </c>
      <c r="T2659" t="str">
        <f t="shared" si="166"/>
        <v>Yes</v>
      </c>
      <c r="U2659" s="65">
        <v>43251</v>
      </c>
      <c r="V2659" s="65">
        <v>43908</v>
      </c>
      <c r="W2659">
        <v>46</v>
      </c>
      <c r="X2659" t="str">
        <f t="shared" si="167"/>
        <v>Active</v>
      </c>
      <c r="Y2659" t="s">
        <v>15615</v>
      </c>
    </row>
    <row r="2660" spans="1:25" x14ac:dyDescent="0.25">
      <c r="A2660">
        <v>2659</v>
      </c>
      <c r="B2660" t="s">
        <v>13454</v>
      </c>
      <c r="C2660">
        <v>3209</v>
      </c>
      <c r="D2660" t="str">
        <f>VLOOKUP($C2660,Hosts!$A:$O,10,0)</f>
        <v>New York</v>
      </c>
      <c r="E2660" s="67">
        <f>INDEX(Hosts!$A:$O,MATCH(Places!$C2660,Hosts!$A:$A,0),MATCH(Places!E$1,Hosts!$1:$1,0))</f>
        <v>0.13</v>
      </c>
      <c r="F2660" s="67">
        <f>INDEX(Hosts!$A:$O,MATCH(Places!$C2660,Hosts!$A:$A,0),MATCH(Places!F$1,Hosts!$1:$1,0))</f>
        <v>0.73</v>
      </c>
      <c r="G2660" s="67" t="str">
        <f>INDEX(Hosts!$A:$O,MATCH(Places!$C2660,Hosts!$A:$A,0),MATCH(Places!G$1,Hosts!$1:$1,0))</f>
        <v>No</v>
      </c>
      <c r="H2660">
        <v>12</v>
      </c>
      <c r="I2660" t="str">
        <f>VLOOKUP($H2660,Neighborhoods!$A:$C,2,0)</f>
        <v>Brooklyn</v>
      </c>
      <c r="J2660" t="str">
        <f>VLOOKUP($H2660,Neighborhoods!$A:$C,3,0)</f>
        <v>Williamsburg</v>
      </c>
      <c r="K2660" t="s">
        <v>1</v>
      </c>
      <c r="L2660" t="str">
        <f t="shared" si="164"/>
        <v>Yes</v>
      </c>
      <c r="M2660">
        <v>2</v>
      </c>
      <c r="N2660" t="str" cm="1">
        <f t="array" ref="N2660">_xlfn.IFS(M2660&lt;=2,"Small",M2660&lt;=5,"Medium",M2660&gt;5,"Large")</f>
        <v>Small</v>
      </c>
      <c r="O2660" s="50">
        <v>85</v>
      </c>
      <c r="P2660" s="67">
        <f t="shared" si="165"/>
        <v>0.03</v>
      </c>
      <c r="Q2660" s="52">
        <v>4.87</v>
      </c>
      <c r="R2660" s="52" t="str" cm="1">
        <f t="array" ref="R2660">_xlfn.IFS(ROUND(Q2660,0)=5,"Excellent",ROUND(Q2660,0)=4,"Good",ROUND(Q2660,0)=3,"Ok",ROUND(Q2660,0)&lt;3,"Bad")</f>
        <v>Excellent</v>
      </c>
      <c r="S2660">
        <v>79</v>
      </c>
      <c r="T2660" t="str">
        <f t="shared" si="166"/>
        <v>No</v>
      </c>
      <c r="U2660" s="65">
        <v>42855</v>
      </c>
      <c r="V2660" s="65">
        <v>43891</v>
      </c>
      <c r="W2660">
        <v>0</v>
      </c>
      <c r="X2660" t="str">
        <f t="shared" si="167"/>
        <v>Inactive</v>
      </c>
      <c r="Y2660" t="s">
        <v>15616</v>
      </c>
    </row>
    <row r="2661" spans="1:25" x14ac:dyDescent="0.25">
      <c r="A2661">
        <v>2660</v>
      </c>
      <c r="B2661" t="s">
        <v>1943</v>
      </c>
      <c r="C2661">
        <v>3210</v>
      </c>
      <c r="D2661" t="str">
        <f>VLOOKUP($C2661,Hosts!$A:$O,10,0)</f>
        <v>New York</v>
      </c>
      <c r="E2661" s="67">
        <f>INDEX(Hosts!$A:$O,MATCH(Places!$C2661,Hosts!$A:$A,0),MATCH(Places!E$1,Hosts!$1:$1,0))</f>
        <v>0</v>
      </c>
      <c r="F2661" s="67">
        <f>INDEX(Hosts!$A:$O,MATCH(Places!$C2661,Hosts!$A:$A,0),MATCH(Places!F$1,Hosts!$1:$1,0))</f>
        <v>0</v>
      </c>
      <c r="G2661" s="67" t="str">
        <f>INDEX(Hosts!$A:$O,MATCH(Places!$C2661,Hosts!$A:$A,0),MATCH(Places!G$1,Hosts!$1:$1,0))</f>
        <v>No</v>
      </c>
      <c r="H2661">
        <v>16</v>
      </c>
      <c r="I2661" t="str">
        <f>VLOOKUP($H2661,Neighborhoods!$A:$C,2,0)</f>
        <v>Manhattan</v>
      </c>
      <c r="J2661" t="str">
        <f>VLOOKUP($H2661,Neighborhoods!$A:$C,3,0)</f>
        <v>Harlem</v>
      </c>
      <c r="K2661" t="s">
        <v>11822</v>
      </c>
      <c r="L2661" t="str">
        <f t="shared" si="164"/>
        <v>No</v>
      </c>
      <c r="M2661">
        <v>5</v>
      </c>
      <c r="N2661" t="str" cm="1">
        <f t="array" ref="N2661">_xlfn.IFS(M2661&lt;=2,"Small",M2661&lt;=5,"Medium",M2661&gt;5,"Large")</f>
        <v>Medium</v>
      </c>
      <c r="O2661" s="50">
        <v>80</v>
      </c>
      <c r="P2661" s="67">
        <f t="shared" si="165"/>
        <v>0.03</v>
      </c>
      <c r="Q2661" s="52">
        <v>4.68</v>
      </c>
      <c r="R2661" s="52" t="str" cm="1">
        <f t="array" ref="R2661">_xlfn.IFS(ROUND(Q2661,0)=5,"Excellent",ROUND(Q2661,0)=4,"Good",ROUND(Q2661,0)=3,"Ok",ROUND(Q2661,0)&lt;3,"Bad")</f>
        <v>Excellent</v>
      </c>
      <c r="S2661">
        <v>25</v>
      </c>
      <c r="T2661" t="str">
        <f t="shared" si="166"/>
        <v>No</v>
      </c>
      <c r="U2661" s="65">
        <v>42849</v>
      </c>
      <c r="V2661" s="65">
        <v>42936</v>
      </c>
      <c r="W2661">
        <v>365</v>
      </c>
      <c r="X2661" t="str">
        <f t="shared" si="167"/>
        <v>Active</v>
      </c>
      <c r="Y2661" t="s">
        <v>15616</v>
      </c>
    </row>
    <row r="2662" spans="1:25" x14ac:dyDescent="0.25">
      <c r="A2662">
        <v>2661</v>
      </c>
      <c r="B2662" t="s">
        <v>1944</v>
      </c>
      <c r="C2662">
        <v>3191</v>
      </c>
      <c r="D2662" t="str">
        <f>VLOOKUP($C2662,Hosts!$A:$O,10,0)</f>
        <v>New York</v>
      </c>
      <c r="E2662" s="67">
        <f>INDEX(Hosts!$A:$O,MATCH(Places!$C2662,Hosts!$A:$A,0),MATCH(Places!E$1,Hosts!$1:$1,0))</f>
        <v>0.8</v>
      </c>
      <c r="F2662" s="67">
        <f>INDEX(Hosts!$A:$O,MATCH(Places!$C2662,Hosts!$A:$A,0),MATCH(Places!F$1,Hosts!$1:$1,0))</f>
        <v>0.98</v>
      </c>
      <c r="G2662" s="67" t="str">
        <f>INDEX(Hosts!$A:$O,MATCH(Places!$C2662,Hosts!$A:$A,0),MATCH(Places!G$1,Hosts!$1:$1,0))</f>
        <v>No</v>
      </c>
      <c r="H2662">
        <v>17</v>
      </c>
      <c r="I2662" t="str">
        <f>VLOOKUP($H2662,Neighborhoods!$A:$C,2,0)</f>
        <v>Manhattan</v>
      </c>
      <c r="J2662" t="str">
        <f>VLOOKUP($H2662,Neighborhoods!$A:$C,3,0)</f>
        <v>Hell's Kitchen</v>
      </c>
      <c r="K2662" t="s">
        <v>1</v>
      </c>
      <c r="L2662" t="str">
        <f t="shared" si="164"/>
        <v>Yes</v>
      </c>
      <c r="M2662">
        <v>2</v>
      </c>
      <c r="N2662" t="str" cm="1">
        <f t="array" ref="N2662">_xlfn.IFS(M2662&lt;=2,"Small",M2662&lt;=5,"Medium",M2662&gt;5,"Large")</f>
        <v>Small</v>
      </c>
      <c r="O2662" s="50">
        <v>45</v>
      </c>
      <c r="P2662" s="67">
        <f t="shared" si="165"/>
        <v>0.03</v>
      </c>
      <c r="Q2662" s="52">
        <v>4.58</v>
      </c>
      <c r="R2662" s="52" t="str" cm="1">
        <f t="array" ref="R2662">_xlfn.IFS(ROUND(Q2662,0)=5,"Excellent",ROUND(Q2662,0)=4,"Good",ROUND(Q2662,0)=3,"Ok",ROUND(Q2662,0)&lt;3,"Bad")</f>
        <v>Excellent</v>
      </c>
      <c r="S2662">
        <v>197</v>
      </c>
      <c r="T2662" t="str">
        <f t="shared" si="166"/>
        <v>No</v>
      </c>
      <c r="U2662" s="65">
        <v>42844</v>
      </c>
      <c r="V2662" s="65">
        <v>43975</v>
      </c>
      <c r="W2662">
        <v>1</v>
      </c>
      <c r="X2662" t="str">
        <f t="shared" si="167"/>
        <v>Active</v>
      </c>
      <c r="Y2662" t="s">
        <v>15615</v>
      </c>
    </row>
    <row r="2663" spans="1:25" x14ac:dyDescent="0.25">
      <c r="A2663">
        <v>2662</v>
      </c>
      <c r="B2663" t="s">
        <v>1945</v>
      </c>
      <c r="C2663">
        <v>1429</v>
      </c>
      <c r="D2663" t="str">
        <f>VLOOKUP($C2663,Hosts!$A:$O,10,0)</f>
        <v>New York</v>
      </c>
      <c r="E2663" s="67">
        <f>INDEX(Hosts!$A:$O,MATCH(Places!$C2663,Hosts!$A:$A,0),MATCH(Places!E$1,Hosts!$1:$1,0))</f>
        <v>0.89</v>
      </c>
      <c r="F2663" s="67">
        <f>INDEX(Hosts!$A:$O,MATCH(Places!$C2663,Hosts!$A:$A,0),MATCH(Places!F$1,Hosts!$1:$1,0))</f>
        <v>0.38</v>
      </c>
      <c r="G2663" s="67" t="str">
        <f>INDEX(Hosts!$A:$O,MATCH(Places!$C2663,Hosts!$A:$A,0),MATCH(Places!G$1,Hosts!$1:$1,0))</f>
        <v>Yes</v>
      </c>
      <c r="H2663">
        <v>7</v>
      </c>
      <c r="I2663" t="str">
        <f>VLOOKUP($H2663,Neighborhoods!$A:$C,2,0)</f>
        <v>Brooklyn</v>
      </c>
      <c r="J2663" t="str">
        <f>VLOOKUP($H2663,Neighborhoods!$A:$C,3,0)</f>
        <v>Bedford-Stuyvesant</v>
      </c>
      <c r="K2663" t="s">
        <v>1</v>
      </c>
      <c r="L2663" t="str">
        <f t="shared" si="164"/>
        <v>Yes</v>
      </c>
      <c r="M2663">
        <v>3</v>
      </c>
      <c r="N2663" t="str" cm="1">
        <f t="array" ref="N2663">_xlfn.IFS(M2663&lt;=2,"Small",M2663&lt;=5,"Medium",M2663&gt;5,"Large")</f>
        <v>Medium</v>
      </c>
      <c r="O2663" s="50">
        <v>175</v>
      </c>
      <c r="P2663" s="67">
        <f t="shared" si="165"/>
        <v>0.03</v>
      </c>
      <c r="Q2663" s="52">
        <v>4.5999999999999996</v>
      </c>
      <c r="R2663" s="52" t="str" cm="1">
        <f t="array" ref="R2663">_xlfn.IFS(ROUND(Q2663,0)=5,"Excellent",ROUND(Q2663,0)=4,"Good",ROUND(Q2663,0)=3,"Ok",ROUND(Q2663,0)&lt;3,"Bad")</f>
        <v>Excellent</v>
      </c>
      <c r="S2663">
        <v>15</v>
      </c>
      <c r="T2663" t="str">
        <f t="shared" si="166"/>
        <v>No</v>
      </c>
      <c r="U2663" s="65">
        <v>42844</v>
      </c>
      <c r="V2663" s="65">
        <v>43702</v>
      </c>
      <c r="W2663">
        <v>90</v>
      </c>
      <c r="X2663" t="str">
        <f t="shared" si="167"/>
        <v>Active</v>
      </c>
      <c r="Y2663" t="s">
        <v>15615</v>
      </c>
    </row>
    <row r="2664" spans="1:25" x14ac:dyDescent="0.25">
      <c r="A2664">
        <v>2663</v>
      </c>
      <c r="B2664" t="s">
        <v>1946</v>
      </c>
      <c r="C2664">
        <v>3191</v>
      </c>
      <c r="D2664" t="str">
        <f>VLOOKUP($C2664,Hosts!$A:$O,10,0)</f>
        <v>New York</v>
      </c>
      <c r="E2664" s="67">
        <f>INDEX(Hosts!$A:$O,MATCH(Places!$C2664,Hosts!$A:$A,0),MATCH(Places!E$1,Hosts!$1:$1,0))</f>
        <v>0.8</v>
      </c>
      <c r="F2664" s="67">
        <f>INDEX(Hosts!$A:$O,MATCH(Places!$C2664,Hosts!$A:$A,0),MATCH(Places!F$1,Hosts!$1:$1,0))</f>
        <v>0.98</v>
      </c>
      <c r="G2664" s="67" t="str">
        <f>INDEX(Hosts!$A:$O,MATCH(Places!$C2664,Hosts!$A:$A,0),MATCH(Places!G$1,Hosts!$1:$1,0))</f>
        <v>No</v>
      </c>
      <c r="H2664">
        <v>17</v>
      </c>
      <c r="I2664" t="str">
        <f>VLOOKUP($H2664,Neighborhoods!$A:$C,2,0)</f>
        <v>Manhattan</v>
      </c>
      <c r="J2664" t="str">
        <f>VLOOKUP($H2664,Neighborhoods!$A:$C,3,0)</f>
        <v>Hell's Kitchen</v>
      </c>
      <c r="K2664" t="s">
        <v>1</v>
      </c>
      <c r="L2664" t="str">
        <f t="shared" si="164"/>
        <v>Yes</v>
      </c>
      <c r="M2664">
        <v>2</v>
      </c>
      <c r="N2664" t="str" cm="1">
        <f t="array" ref="N2664">_xlfn.IFS(M2664&lt;=2,"Small",M2664&lt;=5,"Medium",M2664&gt;5,"Large")</f>
        <v>Small</v>
      </c>
      <c r="O2664" s="50">
        <v>45</v>
      </c>
      <c r="P2664" s="67">
        <f t="shared" si="165"/>
        <v>0.03</v>
      </c>
      <c r="Q2664" s="52">
        <v>4.59</v>
      </c>
      <c r="R2664" s="52" t="str" cm="1">
        <f t="array" ref="R2664">_xlfn.IFS(ROUND(Q2664,0)=5,"Excellent",ROUND(Q2664,0)=4,"Good",ROUND(Q2664,0)=3,"Ok",ROUND(Q2664,0)&lt;3,"Bad")</f>
        <v>Excellent</v>
      </c>
      <c r="S2664">
        <v>174</v>
      </c>
      <c r="T2664" t="str">
        <f t="shared" si="166"/>
        <v>No</v>
      </c>
      <c r="U2664" s="65">
        <v>42844</v>
      </c>
      <c r="V2664" s="65">
        <v>43926</v>
      </c>
      <c r="W2664">
        <v>1</v>
      </c>
      <c r="X2664" t="str">
        <f t="shared" si="167"/>
        <v>Active</v>
      </c>
      <c r="Y2664" t="s">
        <v>15615</v>
      </c>
    </row>
    <row r="2665" spans="1:25" x14ac:dyDescent="0.25">
      <c r="A2665">
        <v>2664</v>
      </c>
      <c r="B2665" t="s">
        <v>1947</v>
      </c>
      <c r="C2665">
        <v>3212</v>
      </c>
      <c r="D2665" t="str">
        <f>VLOOKUP($C2665,Hosts!$A:$O,10,0)</f>
        <v>New York</v>
      </c>
      <c r="E2665" s="67">
        <f>INDEX(Hosts!$A:$O,MATCH(Places!$C2665,Hosts!$A:$A,0),MATCH(Places!E$1,Hosts!$1:$1,0))</f>
        <v>0.5</v>
      </c>
      <c r="F2665" s="67">
        <f>INDEX(Hosts!$A:$O,MATCH(Places!$C2665,Hosts!$A:$A,0),MATCH(Places!F$1,Hosts!$1:$1,0))</f>
        <v>0.96</v>
      </c>
      <c r="G2665" s="67" t="str">
        <f>INDEX(Hosts!$A:$O,MATCH(Places!$C2665,Hosts!$A:$A,0),MATCH(Places!G$1,Hosts!$1:$1,0))</f>
        <v>No</v>
      </c>
      <c r="H2665">
        <v>17</v>
      </c>
      <c r="I2665" t="str">
        <f>VLOOKUP($H2665,Neighborhoods!$A:$C,2,0)</f>
        <v>Manhattan</v>
      </c>
      <c r="J2665" t="str">
        <f>VLOOKUP($H2665,Neighborhoods!$A:$C,3,0)</f>
        <v>Hell's Kitchen</v>
      </c>
      <c r="K2665" t="s">
        <v>1</v>
      </c>
      <c r="L2665" t="str">
        <f t="shared" si="164"/>
        <v>Yes</v>
      </c>
      <c r="M2665">
        <v>2</v>
      </c>
      <c r="N2665" t="str" cm="1">
        <f t="array" ref="N2665">_xlfn.IFS(M2665&lt;=2,"Small",M2665&lt;=5,"Medium",M2665&gt;5,"Large")</f>
        <v>Small</v>
      </c>
      <c r="O2665" s="50">
        <v>45</v>
      </c>
      <c r="P2665" s="67">
        <f t="shared" si="165"/>
        <v>0.03</v>
      </c>
      <c r="Q2665" s="52">
        <v>4.59</v>
      </c>
      <c r="R2665" s="52" t="str" cm="1">
        <f t="array" ref="R2665">_xlfn.IFS(ROUND(Q2665,0)=5,"Excellent",ROUND(Q2665,0)=4,"Good",ROUND(Q2665,0)=3,"Ok",ROUND(Q2665,0)&lt;3,"Bad")</f>
        <v>Excellent</v>
      </c>
      <c r="S2665">
        <v>195</v>
      </c>
      <c r="T2665" t="str">
        <f t="shared" si="166"/>
        <v>No</v>
      </c>
      <c r="U2665" s="65">
        <v>42845</v>
      </c>
      <c r="V2665" s="65">
        <v>44037</v>
      </c>
      <c r="W2665">
        <v>10</v>
      </c>
      <c r="X2665" t="str">
        <f t="shared" si="167"/>
        <v>Active</v>
      </c>
      <c r="Y2665" t="s">
        <v>15615</v>
      </c>
    </row>
    <row r="2666" spans="1:25" x14ac:dyDescent="0.25">
      <c r="A2666">
        <v>2665</v>
      </c>
      <c r="B2666" t="s">
        <v>1948</v>
      </c>
      <c r="C2666">
        <v>3212</v>
      </c>
      <c r="D2666" t="str">
        <f>VLOOKUP($C2666,Hosts!$A:$O,10,0)</f>
        <v>New York</v>
      </c>
      <c r="E2666" s="67">
        <f>INDEX(Hosts!$A:$O,MATCH(Places!$C2666,Hosts!$A:$A,0),MATCH(Places!E$1,Hosts!$1:$1,0))</f>
        <v>0.5</v>
      </c>
      <c r="F2666" s="67">
        <f>INDEX(Hosts!$A:$O,MATCH(Places!$C2666,Hosts!$A:$A,0),MATCH(Places!F$1,Hosts!$1:$1,0))</f>
        <v>0.96</v>
      </c>
      <c r="G2666" s="67" t="str">
        <f>INDEX(Hosts!$A:$O,MATCH(Places!$C2666,Hosts!$A:$A,0),MATCH(Places!G$1,Hosts!$1:$1,0))</f>
        <v>No</v>
      </c>
      <c r="H2666">
        <v>17</v>
      </c>
      <c r="I2666" t="str">
        <f>VLOOKUP($H2666,Neighborhoods!$A:$C,2,0)</f>
        <v>Manhattan</v>
      </c>
      <c r="J2666" t="str">
        <f>VLOOKUP($H2666,Neighborhoods!$A:$C,3,0)</f>
        <v>Hell's Kitchen</v>
      </c>
      <c r="K2666" t="s">
        <v>1</v>
      </c>
      <c r="L2666" t="str">
        <f t="shared" si="164"/>
        <v>Yes</v>
      </c>
      <c r="M2666">
        <v>2</v>
      </c>
      <c r="N2666" t="str" cm="1">
        <f t="array" ref="N2666">_xlfn.IFS(M2666&lt;=2,"Small",M2666&lt;=5,"Medium",M2666&gt;5,"Large")</f>
        <v>Small</v>
      </c>
      <c r="O2666" s="50">
        <v>45</v>
      </c>
      <c r="P2666" s="67">
        <f t="shared" si="165"/>
        <v>0.03</v>
      </c>
      <c r="Q2666" s="52">
        <v>4.75</v>
      </c>
      <c r="R2666" s="52" t="str" cm="1">
        <f t="array" ref="R2666">_xlfn.IFS(ROUND(Q2666,0)=5,"Excellent",ROUND(Q2666,0)=4,"Good",ROUND(Q2666,0)=3,"Ok",ROUND(Q2666,0)&lt;3,"Bad")</f>
        <v>Excellent</v>
      </c>
      <c r="S2666">
        <v>178</v>
      </c>
      <c r="T2666" t="str">
        <f t="shared" si="166"/>
        <v>No</v>
      </c>
      <c r="U2666" s="65">
        <v>42846</v>
      </c>
      <c r="V2666" s="65">
        <v>43860</v>
      </c>
      <c r="W2666">
        <v>0</v>
      </c>
      <c r="X2666" t="str">
        <f t="shared" si="167"/>
        <v>Inactive</v>
      </c>
      <c r="Y2666" t="s">
        <v>15615</v>
      </c>
    </row>
    <row r="2667" spans="1:25" x14ac:dyDescent="0.25">
      <c r="A2667">
        <v>2666</v>
      </c>
      <c r="B2667" t="s">
        <v>1950</v>
      </c>
      <c r="C2667">
        <v>3179</v>
      </c>
      <c r="D2667" t="str">
        <f>VLOOKUP($C2667,Hosts!$A:$O,10,0)</f>
        <v>New York</v>
      </c>
      <c r="E2667" s="67">
        <f>INDEX(Hosts!$A:$O,MATCH(Places!$C2667,Hosts!$A:$A,0),MATCH(Places!E$1,Hosts!$1:$1,0))</f>
        <v>1</v>
      </c>
      <c r="F2667" s="67">
        <f>INDEX(Hosts!$A:$O,MATCH(Places!$C2667,Hosts!$A:$A,0),MATCH(Places!F$1,Hosts!$1:$1,0))</f>
        <v>0.93</v>
      </c>
      <c r="G2667" s="67" t="str">
        <f>INDEX(Hosts!$A:$O,MATCH(Places!$C2667,Hosts!$A:$A,0),MATCH(Places!G$1,Hosts!$1:$1,0))</f>
        <v>Yes</v>
      </c>
      <c r="H2667">
        <v>22</v>
      </c>
      <c r="I2667" t="str">
        <f>VLOOKUP($H2667,Neighborhoods!$A:$C,2,0)</f>
        <v>Queens</v>
      </c>
      <c r="J2667" t="str">
        <f>VLOOKUP($H2667,Neighborhoods!$A:$C,3,0)</f>
        <v>Flushing</v>
      </c>
      <c r="K2667" t="s">
        <v>1</v>
      </c>
      <c r="L2667" t="str">
        <f t="shared" si="164"/>
        <v>Yes</v>
      </c>
      <c r="M2667">
        <v>2</v>
      </c>
      <c r="N2667" t="str" cm="1">
        <f t="array" ref="N2667">_xlfn.IFS(M2667&lt;=2,"Small",M2667&lt;=5,"Medium",M2667&gt;5,"Large")</f>
        <v>Small</v>
      </c>
      <c r="O2667" s="50">
        <v>57</v>
      </c>
      <c r="P2667" s="67">
        <f t="shared" si="165"/>
        <v>0.03</v>
      </c>
      <c r="Q2667" s="52">
        <v>4.97</v>
      </c>
      <c r="R2667" s="52" t="str" cm="1">
        <f t="array" ref="R2667">_xlfn.IFS(ROUND(Q2667,0)=5,"Excellent",ROUND(Q2667,0)=4,"Good",ROUND(Q2667,0)=3,"Ok",ROUND(Q2667,0)&lt;3,"Bad")</f>
        <v>Excellent</v>
      </c>
      <c r="S2667">
        <v>108</v>
      </c>
      <c r="T2667" t="str">
        <f t="shared" si="166"/>
        <v>Yes</v>
      </c>
      <c r="U2667" s="65">
        <v>42852</v>
      </c>
      <c r="V2667" s="65">
        <v>43826</v>
      </c>
      <c r="W2667">
        <v>84</v>
      </c>
      <c r="X2667" t="str">
        <f t="shared" si="167"/>
        <v>Active</v>
      </c>
      <c r="Y2667" t="s">
        <v>15615</v>
      </c>
    </row>
    <row r="2668" spans="1:25" x14ac:dyDescent="0.25">
      <c r="A2668">
        <v>2667</v>
      </c>
      <c r="B2668" t="s">
        <v>1951</v>
      </c>
      <c r="C2668">
        <v>2266</v>
      </c>
      <c r="D2668" t="str">
        <f>VLOOKUP($C2668,Hosts!$A:$O,10,0)</f>
        <v>New York</v>
      </c>
      <c r="E2668" s="67">
        <f>INDEX(Hosts!$A:$O,MATCH(Places!$C2668,Hosts!$A:$A,0),MATCH(Places!E$1,Hosts!$1:$1,0))</f>
        <v>0.5</v>
      </c>
      <c r="F2668" s="67">
        <f>INDEX(Hosts!$A:$O,MATCH(Places!$C2668,Hosts!$A:$A,0),MATCH(Places!F$1,Hosts!$1:$1,0))</f>
        <v>0.5</v>
      </c>
      <c r="G2668" s="67" t="str">
        <f>INDEX(Hosts!$A:$O,MATCH(Places!$C2668,Hosts!$A:$A,0),MATCH(Places!G$1,Hosts!$1:$1,0))</f>
        <v>No</v>
      </c>
      <c r="H2668">
        <v>11</v>
      </c>
      <c r="I2668" t="str">
        <f>VLOOKUP($H2668,Neighborhoods!$A:$C,2,0)</f>
        <v>Brooklyn</v>
      </c>
      <c r="J2668" t="str">
        <f>VLOOKUP($H2668,Neighborhoods!$A:$C,3,0)</f>
        <v>Greenpoint</v>
      </c>
      <c r="K2668" t="s">
        <v>1</v>
      </c>
      <c r="L2668" t="str">
        <f t="shared" si="164"/>
        <v>Yes</v>
      </c>
      <c r="M2668">
        <v>1</v>
      </c>
      <c r="N2668" t="str" cm="1">
        <f t="array" ref="N2668">_xlfn.IFS(M2668&lt;=2,"Small",M2668&lt;=5,"Medium",M2668&gt;5,"Large")</f>
        <v>Small</v>
      </c>
      <c r="O2668" s="50">
        <v>69</v>
      </c>
      <c r="P2668" s="67">
        <f t="shared" si="165"/>
        <v>0.03</v>
      </c>
      <c r="Q2668" s="52">
        <v>4.83</v>
      </c>
      <c r="R2668" s="52" t="str" cm="1">
        <f t="array" ref="R2668">_xlfn.IFS(ROUND(Q2668,0)=5,"Excellent",ROUND(Q2668,0)=4,"Good",ROUND(Q2668,0)=3,"Ok",ROUND(Q2668,0)&lt;3,"Bad")</f>
        <v>Excellent</v>
      </c>
      <c r="S2668">
        <v>6</v>
      </c>
      <c r="T2668" t="str">
        <f t="shared" si="166"/>
        <v>No</v>
      </c>
      <c r="U2668" s="65">
        <v>42862</v>
      </c>
      <c r="V2668" s="65">
        <v>43345</v>
      </c>
      <c r="W2668">
        <v>178</v>
      </c>
      <c r="X2668" t="str">
        <f t="shared" si="167"/>
        <v>Active</v>
      </c>
      <c r="Y2668" t="s">
        <v>15616</v>
      </c>
    </row>
    <row r="2669" spans="1:25" x14ac:dyDescent="0.25">
      <c r="A2669">
        <v>2668</v>
      </c>
      <c r="B2669" t="s">
        <v>1952</v>
      </c>
      <c r="C2669">
        <v>3179</v>
      </c>
      <c r="D2669" t="str">
        <f>VLOOKUP($C2669,Hosts!$A:$O,10,0)</f>
        <v>New York</v>
      </c>
      <c r="E2669" s="67">
        <f>INDEX(Hosts!$A:$O,MATCH(Places!$C2669,Hosts!$A:$A,0),MATCH(Places!E$1,Hosts!$1:$1,0))</f>
        <v>1</v>
      </c>
      <c r="F2669" s="67">
        <f>INDEX(Hosts!$A:$O,MATCH(Places!$C2669,Hosts!$A:$A,0),MATCH(Places!F$1,Hosts!$1:$1,0))</f>
        <v>0.93</v>
      </c>
      <c r="G2669" s="67" t="str">
        <f>INDEX(Hosts!$A:$O,MATCH(Places!$C2669,Hosts!$A:$A,0),MATCH(Places!G$1,Hosts!$1:$1,0))</f>
        <v>Yes</v>
      </c>
      <c r="H2669">
        <v>22</v>
      </c>
      <c r="I2669" t="str">
        <f>VLOOKUP($H2669,Neighborhoods!$A:$C,2,0)</f>
        <v>Queens</v>
      </c>
      <c r="J2669" t="str">
        <f>VLOOKUP($H2669,Neighborhoods!$A:$C,3,0)</f>
        <v>Flushing</v>
      </c>
      <c r="K2669" t="s">
        <v>1</v>
      </c>
      <c r="L2669" t="str">
        <f t="shared" si="164"/>
        <v>Yes</v>
      </c>
      <c r="M2669">
        <v>2</v>
      </c>
      <c r="N2669" t="str" cm="1">
        <f t="array" ref="N2669">_xlfn.IFS(M2669&lt;=2,"Small",M2669&lt;=5,"Medium",M2669&gt;5,"Large")</f>
        <v>Small</v>
      </c>
      <c r="O2669" s="50">
        <v>51</v>
      </c>
      <c r="P2669" s="67">
        <f t="shared" si="165"/>
        <v>0.03</v>
      </c>
      <c r="Q2669" s="52">
        <v>4.9000000000000004</v>
      </c>
      <c r="R2669" s="52" t="str" cm="1">
        <f t="array" ref="R2669">_xlfn.IFS(ROUND(Q2669,0)=5,"Excellent",ROUND(Q2669,0)=4,"Good",ROUND(Q2669,0)=3,"Ok",ROUND(Q2669,0)&lt;3,"Bad")</f>
        <v>Excellent</v>
      </c>
      <c r="S2669">
        <v>72</v>
      </c>
      <c r="T2669" t="str">
        <f t="shared" si="166"/>
        <v>No</v>
      </c>
      <c r="U2669" s="65">
        <v>42858</v>
      </c>
      <c r="V2669" s="65">
        <v>43778</v>
      </c>
      <c r="W2669">
        <v>90</v>
      </c>
      <c r="X2669" t="str">
        <f t="shared" si="167"/>
        <v>Active</v>
      </c>
      <c r="Y2669" t="s">
        <v>15615</v>
      </c>
    </row>
    <row r="2670" spans="1:25" x14ac:dyDescent="0.25">
      <c r="A2670">
        <v>2669</v>
      </c>
      <c r="B2670" t="s">
        <v>1953</v>
      </c>
      <c r="C2670">
        <v>3215</v>
      </c>
      <c r="D2670" t="str">
        <f>VLOOKUP($C2670,Hosts!$A:$O,10,0)</f>
        <v>New York</v>
      </c>
      <c r="E2670" s="67">
        <f>INDEX(Hosts!$A:$O,MATCH(Places!$C2670,Hosts!$A:$A,0),MATCH(Places!E$1,Hosts!$1:$1,0))</f>
        <v>1</v>
      </c>
      <c r="F2670" s="67">
        <f>INDEX(Hosts!$A:$O,MATCH(Places!$C2670,Hosts!$A:$A,0),MATCH(Places!F$1,Hosts!$1:$1,0))</f>
        <v>1</v>
      </c>
      <c r="G2670" s="67" t="str">
        <f>INDEX(Hosts!$A:$O,MATCH(Places!$C2670,Hosts!$A:$A,0),MATCH(Places!G$1,Hosts!$1:$1,0))</f>
        <v>Yes</v>
      </c>
      <c r="H2670">
        <v>20</v>
      </c>
      <c r="I2670" t="str">
        <f>VLOOKUP($H2670,Neighborhoods!$A:$C,2,0)</f>
        <v>Manhattan</v>
      </c>
      <c r="J2670" t="str">
        <f>VLOOKUP($H2670,Neighborhoods!$A:$C,3,0)</f>
        <v>Upper West Side</v>
      </c>
      <c r="K2670" t="s">
        <v>1</v>
      </c>
      <c r="L2670" t="str">
        <f t="shared" si="164"/>
        <v>Yes</v>
      </c>
      <c r="M2670">
        <v>4</v>
      </c>
      <c r="N2670" t="str" cm="1">
        <f t="array" ref="N2670">_xlfn.IFS(M2670&lt;=2,"Small",M2670&lt;=5,"Medium",M2670&gt;5,"Large")</f>
        <v>Medium</v>
      </c>
      <c r="O2670" s="50">
        <v>300</v>
      </c>
      <c r="P2670" s="67">
        <f t="shared" si="165"/>
        <v>0.04</v>
      </c>
      <c r="Q2670" s="52">
        <v>5</v>
      </c>
      <c r="R2670" s="52" t="str" cm="1">
        <f t="array" ref="R2670">_xlfn.IFS(ROUND(Q2670,0)=5,"Excellent",ROUND(Q2670,0)=4,"Good",ROUND(Q2670,0)=3,"Ok",ROUND(Q2670,0)&lt;3,"Bad")</f>
        <v>Excellent</v>
      </c>
      <c r="S2670">
        <v>105</v>
      </c>
      <c r="T2670" t="str">
        <f t="shared" si="166"/>
        <v>Yes</v>
      </c>
      <c r="U2670" s="65">
        <v>42855</v>
      </c>
      <c r="V2670" s="65">
        <v>43904</v>
      </c>
      <c r="W2670">
        <v>329</v>
      </c>
      <c r="X2670" t="str">
        <f t="shared" si="167"/>
        <v>Active</v>
      </c>
      <c r="Y2670" t="s">
        <v>15616</v>
      </c>
    </row>
    <row r="2671" spans="1:25" x14ac:dyDescent="0.25">
      <c r="A2671">
        <v>2670</v>
      </c>
      <c r="B2671" t="s">
        <v>14398</v>
      </c>
      <c r="C2671">
        <v>3216</v>
      </c>
      <c r="D2671" t="str">
        <f>VLOOKUP($C2671,Hosts!$A:$O,10,0)</f>
        <v>New York</v>
      </c>
      <c r="E2671" s="67">
        <f>INDEX(Hosts!$A:$O,MATCH(Places!$C2671,Hosts!$A:$A,0),MATCH(Places!E$1,Hosts!$1:$1,0))</f>
        <v>1</v>
      </c>
      <c r="F2671" s="67">
        <f>INDEX(Hosts!$A:$O,MATCH(Places!$C2671,Hosts!$A:$A,0),MATCH(Places!F$1,Hosts!$1:$1,0))</f>
        <v>0.82</v>
      </c>
      <c r="G2671" s="67" t="str">
        <f>INDEX(Hosts!$A:$O,MATCH(Places!$C2671,Hosts!$A:$A,0),MATCH(Places!G$1,Hosts!$1:$1,0))</f>
        <v>No</v>
      </c>
      <c r="H2671">
        <v>17</v>
      </c>
      <c r="I2671" t="str">
        <f>VLOOKUP($H2671,Neighborhoods!$A:$C,2,0)</f>
        <v>Manhattan</v>
      </c>
      <c r="J2671" t="str">
        <f>VLOOKUP($H2671,Neighborhoods!$A:$C,3,0)</f>
        <v>Hell's Kitchen</v>
      </c>
      <c r="K2671" t="s">
        <v>1</v>
      </c>
      <c r="L2671" t="str">
        <f t="shared" si="164"/>
        <v>Yes</v>
      </c>
      <c r="M2671">
        <v>1</v>
      </c>
      <c r="N2671" t="str" cm="1">
        <f t="array" ref="N2671">_xlfn.IFS(M2671&lt;=2,"Small",M2671&lt;=5,"Medium",M2671&gt;5,"Large")</f>
        <v>Small</v>
      </c>
      <c r="O2671" s="50">
        <v>60</v>
      </c>
      <c r="P2671" s="67">
        <f t="shared" si="165"/>
        <v>0.03</v>
      </c>
      <c r="Q2671" s="52">
        <v>4.9800000000000004</v>
      </c>
      <c r="R2671" s="52" t="str" cm="1">
        <f t="array" ref="R2671">_xlfn.IFS(ROUND(Q2671,0)=5,"Excellent",ROUND(Q2671,0)=4,"Good",ROUND(Q2671,0)=3,"Ok",ROUND(Q2671,0)&lt;3,"Bad")</f>
        <v>Excellent</v>
      </c>
      <c r="S2671">
        <v>43</v>
      </c>
      <c r="T2671" t="str">
        <f t="shared" si="166"/>
        <v>No</v>
      </c>
      <c r="U2671" s="65">
        <v>42880</v>
      </c>
      <c r="V2671" s="65">
        <v>43977</v>
      </c>
      <c r="W2671">
        <v>251</v>
      </c>
      <c r="X2671" t="str">
        <f t="shared" si="167"/>
        <v>Active</v>
      </c>
      <c r="Y2671" t="s">
        <v>15615</v>
      </c>
    </row>
    <row r="2672" spans="1:25" x14ac:dyDescent="0.25">
      <c r="A2672">
        <v>2671</v>
      </c>
      <c r="B2672" t="s">
        <v>13962</v>
      </c>
      <c r="C2672">
        <v>1239</v>
      </c>
      <c r="D2672" t="str">
        <f>VLOOKUP($C2672,Hosts!$A:$O,10,0)</f>
        <v>New York</v>
      </c>
      <c r="E2672" s="67">
        <f>INDEX(Hosts!$A:$O,MATCH(Places!$C2672,Hosts!$A:$A,0),MATCH(Places!E$1,Hosts!$1:$1,0))</f>
        <v>0.98</v>
      </c>
      <c r="F2672" s="67">
        <f>INDEX(Hosts!$A:$O,MATCH(Places!$C2672,Hosts!$A:$A,0),MATCH(Places!F$1,Hosts!$1:$1,0))</f>
        <v>1</v>
      </c>
      <c r="G2672" s="67" t="str">
        <f>INDEX(Hosts!$A:$O,MATCH(Places!$C2672,Hosts!$A:$A,0),MATCH(Places!G$1,Hosts!$1:$1,0))</f>
        <v>No</v>
      </c>
      <c r="H2672">
        <v>11</v>
      </c>
      <c r="I2672" t="str">
        <f>VLOOKUP($H2672,Neighborhoods!$A:$C,2,0)</f>
        <v>Brooklyn</v>
      </c>
      <c r="J2672" t="str">
        <f>VLOOKUP($H2672,Neighborhoods!$A:$C,3,0)</f>
        <v>Greenpoint</v>
      </c>
      <c r="K2672" t="s">
        <v>11822</v>
      </c>
      <c r="L2672" t="str">
        <f t="shared" si="164"/>
        <v>No</v>
      </c>
      <c r="M2672">
        <v>4</v>
      </c>
      <c r="N2672" t="str" cm="1">
        <f t="array" ref="N2672">_xlfn.IFS(M2672&lt;=2,"Small",M2672&lt;=5,"Medium",M2672&gt;5,"Large")</f>
        <v>Medium</v>
      </c>
      <c r="O2672" s="50">
        <v>129</v>
      </c>
      <c r="P2672" s="67">
        <f t="shared" si="165"/>
        <v>0.03</v>
      </c>
      <c r="Q2672" s="52">
        <v>5</v>
      </c>
      <c r="R2672" s="52" t="str" cm="1">
        <f t="array" ref="R2672">_xlfn.IFS(ROUND(Q2672,0)=5,"Excellent",ROUND(Q2672,0)=4,"Good",ROUND(Q2672,0)=3,"Ok",ROUND(Q2672,0)&lt;3,"Bad")</f>
        <v>Excellent</v>
      </c>
      <c r="S2672">
        <v>3</v>
      </c>
      <c r="T2672" t="str">
        <f t="shared" si="166"/>
        <v>No</v>
      </c>
      <c r="U2672" s="65">
        <v>43330</v>
      </c>
      <c r="V2672" s="65">
        <v>43404</v>
      </c>
      <c r="W2672">
        <v>365</v>
      </c>
      <c r="X2672" t="str">
        <f t="shared" si="167"/>
        <v>Active</v>
      </c>
      <c r="Y2672" t="s">
        <v>15616</v>
      </c>
    </row>
    <row r="2673" spans="1:25" x14ac:dyDescent="0.25">
      <c r="A2673">
        <v>2672</v>
      </c>
      <c r="B2673" t="s">
        <v>1954</v>
      </c>
      <c r="C2673">
        <v>767</v>
      </c>
      <c r="D2673" t="str">
        <f>VLOOKUP($C2673,Hosts!$A:$O,10,0)</f>
        <v>New York</v>
      </c>
      <c r="E2673" s="67">
        <f>INDEX(Hosts!$A:$O,MATCH(Places!$C2673,Hosts!$A:$A,0),MATCH(Places!E$1,Hosts!$1:$1,0))</f>
        <v>1</v>
      </c>
      <c r="F2673" s="67">
        <f>INDEX(Hosts!$A:$O,MATCH(Places!$C2673,Hosts!$A:$A,0),MATCH(Places!F$1,Hosts!$1:$1,0))</f>
        <v>1</v>
      </c>
      <c r="G2673" s="67" t="str">
        <f>INDEX(Hosts!$A:$O,MATCH(Places!$C2673,Hosts!$A:$A,0),MATCH(Places!G$1,Hosts!$1:$1,0))</f>
        <v>Yes</v>
      </c>
      <c r="H2673">
        <v>17</v>
      </c>
      <c r="I2673" t="str">
        <f>VLOOKUP($H2673,Neighborhoods!$A:$C,2,0)</f>
        <v>Manhattan</v>
      </c>
      <c r="J2673" t="str">
        <f>VLOOKUP($H2673,Neighborhoods!$A:$C,3,0)</f>
        <v>Hell's Kitchen</v>
      </c>
      <c r="K2673" t="s">
        <v>11822</v>
      </c>
      <c r="L2673" t="str">
        <f t="shared" si="164"/>
        <v>No</v>
      </c>
      <c r="M2673">
        <v>6</v>
      </c>
      <c r="N2673" t="str" cm="1">
        <f t="array" ref="N2673">_xlfn.IFS(M2673&lt;=2,"Small",M2673&lt;=5,"Medium",M2673&gt;5,"Large")</f>
        <v>Large</v>
      </c>
      <c r="O2673" s="50">
        <v>369</v>
      </c>
      <c r="P2673" s="67">
        <f t="shared" si="165"/>
        <v>0.04</v>
      </c>
      <c r="Q2673" s="52">
        <v>4.83</v>
      </c>
      <c r="R2673" s="52" t="str" cm="1">
        <f t="array" ref="R2673">_xlfn.IFS(ROUND(Q2673,0)=5,"Excellent",ROUND(Q2673,0)=4,"Good",ROUND(Q2673,0)=3,"Ok",ROUND(Q2673,0)&lt;3,"Bad")</f>
        <v>Excellent</v>
      </c>
      <c r="S2673">
        <v>126</v>
      </c>
      <c r="T2673" t="str">
        <f t="shared" si="166"/>
        <v>Yes</v>
      </c>
      <c r="U2673" s="65">
        <v>42861</v>
      </c>
      <c r="V2673" s="65">
        <v>43878</v>
      </c>
      <c r="W2673">
        <v>308</v>
      </c>
      <c r="X2673" t="str">
        <f t="shared" si="167"/>
        <v>Active</v>
      </c>
      <c r="Y2673" t="s">
        <v>15615</v>
      </c>
    </row>
    <row r="2674" spans="1:25" x14ac:dyDescent="0.25">
      <c r="A2674">
        <v>2673</v>
      </c>
      <c r="B2674" t="s">
        <v>1955</v>
      </c>
      <c r="C2674">
        <v>3702</v>
      </c>
      <c r="D2674" t="str">
        <f>VLOOKUP($C2674,Hosts!$A:$O,10,0)</f>
        <v>New York</v>
      </c>
      <c r="E2674" s="67">
        <f>INDEX(Hosts!$A:$O,MATCH(Places!$C2674,Hosts!$A:$A,0),MATCH(Places!E$1,Hosts!$1:$1,0))</f>
        <v>0.8</v>
      </c>
      <c r="F2674" s="67">
        <f>INDEX(Hosts!$A:$O,MATCH(Places!$C2674,Hosts!$A:$A,0),MATCH(Places!F$1,Hosts!$1:$1,0))</f>
        <v>0.97</v>
      </c>
      <c r="G2674" s="67" t="str">
        <f>INDEX(Hosts!$A:$O,MATCH(Places!$C2674,Hosts!$A:$A,0),MATCH(Places!G$1,Hosts!$1:$1,0))</f>
        <v>Yes</v>
      </c>
      <c r="H2674">
        <v>8</v>
      </c>
      <c r="I2674" t="str">
        <f>VLOOKUP($H2674,Neighborhoods!$A:$C,2,0)</f>
        <v>Brooklyn</v>
      </c>
      <c r="J2674" t="str">
        <f>VLOOKUP($H2674,Neighborhoods!$A:$C,3,0)</f>
        <v>Bushwick</v>
      </c>
      <c r="K2674" t="s">
        <v>1</v>
      </c>
      <c r="L2674" t="str">
        <f t="shared" si="164"/>
        <v>Yes</v>
      </c>
      <c r="M2674">
        <v>1</v>
      </c>
      <c r="N2674" t="str" cm="1">
        <f t="array" ref="N2674">_xlfn.IFS(M2674&lt;=2,"Small",M2674&lt;=5,"Medium",M2674&gt;5,"Large")</f>
        <v>Small</v>
      </c>
      <c r="O2674" s="50">
        <v>45</v>
      </c>
      <c r="P2674" s="67">
        <f t="shared" si="165"/>
        <v>0.03</v>
      </c>
      <c r="Q2674" s="52">
        <v>4.92</v>
      </c>
      <c r="R2674" s="52" t="str" cm="1">
        <f t="array" ref="R2674">_xlfn.IFS(ROUND(Q2674,0)=5,"Excellent",ROUND(Q2674,0)=4,"Good",ROUND(Q2674,0)=3,"Ok",ROUND(Q2674,0)&lt;3,"Bad")</f>
        <v>Excellent</v>
      </c>
      <c r="S2674">
        <v>51</v>
      </c>
      <c r="T2674" t="str">
        <f t="shared" si="166"/>
        <v>No</v>
      </c>
      <c r="U2674" s="65">
        <v>43420</v>
      </c>
      <c r="V2674" s="65">
        <v>44032</v>
      </c>
      <c r="W2674">
        <v>349</v>
      </c>
      <c r="X2674" t="str">
        <f t="shared" si="167"/>
        <v>Active</v>
      </c>
      <c r="Y2674" t="s">
        <v>15615</v>
      </c>
    </row>
    <row r="2675" spans="1:25" x14ac:dyDescent="0.25">
      <c r="A2675">
        <v>2674</v>
      </c>
      <c r="B2675" t="s">
        <v>2295</v>
      </c>
      <c r="C2675">
        <v>2107</v>
      </c>
      <c r="D2675" t="str">
        <f>VLOOKUP($C2675,Hosts!$A:$O,10,0)</f>
        <v>New York</v>
      </c>
      <c r="E2675" s="67">
        <f>INDEX(Hosts!$A:$O,MATCH(Places!$C2675,Hosts!$A:$A,0),MATCH(Places!E$1,Hosts!$1:$1,0))</f>
        <v>0</v>
      </c>
      <c r="F2675" s="67">
        <f>INDEX(Hosts!$A:$O,MATCH(Places!$C2675,Hosts!$A:$A,0),MATCH(Places!F$1,Hosts!$1:$1,0))</f>
        <v>0.7</v>
      </c>
      <c r="G2675" s="67" t="str">
        <f>INDEX(Hosts!$A:$O,MATCH(Places!$C2675,Hosts!$A:$A,0),MATCH(Places!G$1,Hosts!$1:$1,0))</f>
        <v>No</v>
      </c>
      <c r="H2675">
        <v>8</v>
      </c>
      <c r="I2675" t="str">
        <f>VLOOKUP($H2675,Neighborhoods!$A:$C,2,0)</f>
        <v>Brooklyn</v>
      </c>
      <c r="J2675" t="str">
        <f>VLOOKUP($H2675,Neighborhoods!$A:$C,3,0)</f>
        <v>Bushwick</v>
      </c>
      <c r="K2675" t="s">
        <v>1</v>
      </c>
      <c r="L2675" t="str">
        <f t="shared" si="164"/>
        <v>Yes</v>
      </c>
      <c r="M2675">
        <v>1</v>
      </c>
      <c r="N2675" t="str" cm="1">
        <f t="array" ref="N2675">_xlfn.IFS(M2675&lt;=2,"Small",M2675&lt;=5,"Medium",M2675&gt;5,"Large")</f>
        <v>Small</v>
      </c>
      <c r="O2675" s="50">
        <v>33</v>
      </c>
      <c r="P2675" s="67">
        <f t="shared" si="165"/>
        <v>0.03</v>
      </c>
      <c r="Q2675" s="52">
        <v>4.57</v>
      </c>
      <c r="R2675" s="52" t="str" cm="1">
        <f t="array" ref="R2675">_xlfn.IFS(ROUND(Q2675,0)=5,"Excellent",ROUND(Q2675,0)=4,"Good",ROUND(Q2675,0)=3,"Ok",ROUND(Q2675,0)&lt;3,"Bad")</f>
        <v>Excellent</v>
      </c>
      <c r="S2675">
        <v>35</v>
      </c>
      <c r="T2675" t="str">
        <f t="shared" si="166"/>
        <v>No</v>
      </c>
      <c r="U2675" s="65">
        <v>43191</v>
      </c>
      <c r="V2675" s="65">
        <v>43902</v>
      </c>
      <c r="W2675">
        <v>74</v>
      </c>
      <c r="X2675" t="str">
        <f t="shared" si="167"/>
        <v>Active</v>
      </c>
      <c r="Y2675" t="s">
        <v>15616</v>
      </c>
    </row>
    <row r="2676" spans="1:25" x14ac:dyDescent="0.25">
      <c r="A2676">
        <v>2675</v>
      </c>
      <c r="B2676" t="s">
        <v>1956</v>
      </c>
      <c r="C2676">
        <v>2329</v>
      </c>
      <c r="D2676" t="str">
        <f>VLOOKUP($C2676,Hosts!$A:$O,10,0)</f>
        <v>New York</v>
      </c>
      <c r="E2676" s="67">
        <f>INDEX(Hosts!$A:$O,MATCH(Places!$C2676,Hosts!$A:$A,0),MATCH(Places!E$1,Hosts!$1:$1,0))</f>
        <v>1</v>
      </c>
      <c r="F2676" s="67">
        <f>INDEX(Hosts!$A:$O,MATCH(Places!$C2676,Hosts!$A:$A,0),MATCH(Places!F$1,Hosts!$1:$1,0))</f>
        <v>0.6</v>
      </c>
      <c r="G2676" s="67" t="str">
        <f>INDEX(Hosts!$A:$O,MATCH(Places!$C2676,Hosts!$A:$A,0),MATCH(Places!G$1,Hosts!$1:$1,0))</f>
        <v>No</v>
      </c>
      <c r="H2676">
        <v>11</v>
      </c>
      <c r="I2676" t="str">
        <f>VLOOKUP($H2676,Neighborhoods!$A:$C,2,0)</f>
        <v>Brooklyn</v>
      </c>
      <c r="J2676" t="str">
        <f>VLOOKUP($H2676,Neighborhoods!$A:$C,3,0)</f>
        <v>Greenpoint</v>
      </c>
      <c r="K2676" t="s">
        <v>1</v>
      </c>
      <c r="L2676" t="str">
        <f t="shared" si="164"/>
        <v>Yes</v>
      </c>
      <c r="M2676">
        <v>4</v>
      </c>
      <c r="N2676" t="str" cm="1">
        <f t="array" ref="N2676">_xlfn.IFS(M2676&lt;=2,"Small",M2676&lt;=5,"Medium",M2676&gt;5,"Large")</f>
        <v>Medium</v>
      </c>
      <c r="O2676" s="50">
        <v>91</v>
      </c>
      <c r="P2676" s="67">
        <f t="shared" si="165"/>
        <v>0.03</v>
      </c>
      <c r="Q2676" s="52">
        <v>4.8</v>
      </c>
      <c r="R2676" s="52" t="str" cm="1">
        <f t="array" ref="R2676">_xlfn.IFS(ROUND(Q2676,0)=5,"Excellent",ROUND(Q2676,0)=4,"Good",ROUND(Q2676,0)=3,"Ok",ROUND(Q2676,0)&lt;3,"Bad")</f>
        <v>Excellent</v>
      </c>
      <c r="S2676">
        <v>41</v>
      </c>
      <c r="T2676" t="str">
        <f t="shared" si="166"/>
        <v>No</v>
      </c>
      <c r="U2676" s="65">
        <v>42869</v>
      </c>
      <c r="V2676" s="65">
        <v>43777</v>
      </c>
      <c r="W2676">
        <v>85</v>
      </c>
      <c r="X2676" t="str">
        <f t="shared" si="167"/>
        <v>Active</v>
      </c>
      <c r="Y2676" t="s">
        <v>15615</v>
      </c>
    </row>
    <row r="2677" spans="1:25" x14ac:dyDescent="0.25">
      <c r="A2677">
        <v>2676</v>
      </c>
      <c r="B2677" t="s">
        <v>1957</v>
      </c>
      <c r="C2677">
        <v>3218</v>
      </c>
      <c r="D2677" t="str">
        <f>VLOOKUP($C2677,Hosts!$A:$O,10,0)</f>
        <v>New York</v>
      </c>
      <c r="E2677" s="67">
        <f>INDEX(Hosts!$A:$O,MATCH(Places!$C2677,Hosts!$A:$A,0),MATCH(Places!E$1,Hosts!$1:$1,0))</f>
        <v>1</v>
      </c>
      <c r="F2677" s="67">
        <f>INDEX(Hosts!$A:$O,MATCH(Places!$C2677,Hosts!$A:$A,0),MATCH(Places!F$1,Hosts!$1:$1,0))</f>
        <v>1</v>
      </c>
      <c r="G2677" s="67" t="str">
        <f>INDEX(Hosts!$A:$O,MATCH(Places!$C2677,Hosts!$A:$A,0),MATCH(Places!G$1,Hosts!$1:$1,0))</f>
        <v>No</v>
      </c>
      <c r="H2677">
        <v>20</v>
      </c>
      <c r="I2677" t="str">
        <f>VLOOKUP($H2677,Neighborhoods!$A:$C,2,0)</f>
        <v>Manhattan</v>
      </c>
      <c r="J2677" t="str">
        <f>VLOOKUP($H2677,Neighborhoods!$A:$C,3,0)</f>
        <v>Upper West Side</v>
      </c>
      <c r="K2677" t="s">
        <v>11822</v>
      </c>
      <c r="L2677" t="str">
        <f t="shared" si="164"/>
        <v>No</v>
      </c>
      <c r="M2677">
        <v>4</v>
      </c>
      <c r="N2677" t="str" cm="1">
        <f t="array" ref="N2677">_xlfn.IFS(M2677&lt;=2,"Small",M2677&lt;=5,"Medium",M2677&gt;5,"Large")</f>
        <v>Medium</v>
      </c>
      <c r="O2677" s="50">
        <v>220</v>
      </c>
      <c r="P2677" s="67">
        <f t="shared" si="165"/>
        <v>0.04</v>
      </c>
      <c r="Q2677" s="52">
        <v>4.71</v>
      </c>
      <c r="R2677" s="52" t="str" cm="1">
        <f t="array" ref="R2677">_xlfn.IFS(ROUND(Q2677,0)=5,"Excellent",ROUND(Q2677,0)=4,"Good",ROUND(Q2677,0)=3,"Ok",ROUND(Q2677,0)&lt;3,"Bad")</f>
        <v>Excellent</v>
      </c>
      <c r="S2677">
        <v>7</v>
      </c>
      <c r="T2677" t="str">
        <f t="shared" si="166"/>
        <v>No</v>
      </c>
      <c r="U2677" s="65">
        <v>42886</v>
      </c>
      <c r="V2677" s="65">
        <v>43930</v>
      </c>
      <c r="W2677">
        <v>180</v>
      </c>
      <c r="X2677" t="str">
        <f t="shared" si="167"/>
        <v>Active</v>
      </c>
      <c r="Y2677" t="s">
        <v>15616</v>
      </c>
    </row>
    <row r="2678" spans="1:25" x14ac:dyDescent="0.25">
      <c r="A2678">
        <v>2677</v>
      </c>
      <c r="B2678" t="s">
        <v>1958</v>
      </c>
      <c r="C2678">
        <v>2302</v>
      </c>
      <c r="D2678" t="str">
        <f>VLOOKUP($C2678,Hosts!$A:$O,10,0)</f>
        <v>New York</v>
      </c>
      <c r="E2678" s="67">
        <f>INDEX(Hosts!$A:$O,MATCH(Places!$C2678,Hosts!$A:$A,0),MATCH(Places!E$1,Hosts!$1:$1,0))</f>
        <v>1</v>
      </c>
      <c r="F2678" s="67">
        <f>INDEX(Hosts!$A:$O,MATCH(Places!$C2678,Hosts!$A:$A,0),MATCH(Places!F$1,Hosts!$1:$1,0))</f>
        <v>0</v>
      </c>
      <c r="G2678" s="67" t="str">
        <f>INDEX(Hosts!$A:$O,MATCH(Places!$C2678,Hosts!$A:$A,0),MATCH(Places!G$1,Hosts!$1:$1,0))</f>
        <v>No</v>
      </c>
      <c r="H2678">
        <v>9</v>
      </c>
      <c r="I2678" t="str">
        <f>VLOOKUP($H2678,Neighborhoods!$A:$C,2,0)</f>
        <v>Brooklyn</v>
      </c>
      <c r="J2678" t="str">
        <f>VLOOKUP($H2678,Neighborhoods!$A:$C,3,0)</f>
        <v>Crown Heights</v>
      </c>
      <c r="K2678" t="s">
        <v>1</v>
      </c>
      <c r="L2678" t="str">
        <f t="shared" si="164"/>
        <v>Yes</v>
      </c>
      <c r="M2678">
        <v>2</v>
      </c>
      <c r="N2678" t="str" cm="1">
        <f t="array" ref="N2678">_xlfn.IFS(M2678&lt;=2,"Small",M2678&lt;=5,"Medium",M2678&gt;5,"Large")</f>
        <v>Small</v>
      </c>
      <c r="O2678" s="50">
        <v>70</v>
      </c>
      <c r="P2678" s="67">
        <f t="shared" si="165"/>
        <v>0.03</v>
      </c>
      <c r="Q2678" s="52">
        <v>4.17</v>
      </c>
      <c r="R2678" s="52" t="str" cm="1">
        <f t="array" ref="R2678">_xlfn.IFS(ROUND(Q2678,0)=5,"Excellent",ROUND(Q2678,0)=4,"Good",ROUND(Q2678,0)=3,"Ok",ROUND(Q2678,0)&lt;3,"Bad")</f>
        <v>Good</v>
      </c>
      <c r="S2678">
        <v>6</v>
      </c>
      <c r="T2678" t="str">
        <f t="shared" si="166"/>
        <v>No</v>
      </c>
      <c r="U2678" s="65">
        <v>43328</v>
      </c>
      <c r="V2678" s="65">
        <v>43739</v>
      </c>
      <c r="W2678">
        <v>363</v>
      </c>
      <c r="X2678" t="str">
        <f t="shared" si="167"/>
        <v>Active</v>
      </c>
      <c r="Y2678" t="s">
        <v>15615</v>
      </c>
    </row>
    <row r="2679" spans="1:25" x14ac:dyDescent="0.25">
      <c r="A2679">
        <v>2678</v>
      </c>
      <c r="B2679" t="s">
        <v>1959</v>
      </c>
      <c r="C2679">
        <v>3221</v>
      </c>
      <c r="D2679" t="str">
        <f>VLOOKUP($C2679,Hosts!$A:$O,10,0)</f>
        <v>New York</v>
      </c>
      <c r="E2679" s="67">
        <f>INDEX(Hosts!$A:$O,MATCH(Places!$C2679,Hosts!$A:$A,0),MATCH(Places!E$1,Hosts!$1:$1,0))</f>
        <v>1</v>
      </c>
      <c r="F2679" s="67">
        <f>INDEX(Hosts!$A:$O,MATCH(Places!$C2679,Hosts!$A:$A,0),MATCH(Places!F$1,Hosts!$1:$1,0))</f>
        <v>0.97</v>
      </c>
      <c r="G2679" s="67" t="str">
        <f>INDEX(Hosts!$A:$O,MATCH(Places!$C2679,Hosts!$A:$A,0),MATCH(Places!G$1,Hosts!$1:$1,0))</f>
        <v>Yes</v>
      </c>
      <c r="H2679">
        <v>16</v>
      </c>
      <c r="I2679" t="str">
        <f>VLOOKUP($H2679,Neighborhoods!$A:$C,2,0)</f>
        <v>Manhattan</v>
      </c>
      <c r="J2679" t="str">
        <f>VLOOKUP($H2679,Neighborhoods!$A:$C,3,0)</f>
        <v>Harlem</v>
      </c>
      <c r="K2679" t="s">
        <v>11822</v>
      </c>
      <c r="L2679" t="str">
        <f t="shared" si="164"/>
        <v>No</v>
      </c>
      <c r="M2679">
        <v>12</v>
      </c>
      <c r="N2679" t="str" cm="1">
        <f t="array" ref="N2679">_xlfn.IFS(M2679&lt;=2,"Small",M2679&lt;=5,"Medium",M2679&gt;5,"Large")</f>
        <v>Large</v>
      </c>
      <c r="O2679" s="50">
        <v>382</v>
      </c>
      <c r="P2679" s="67">
        <f t="shared" si="165"/>
        <v>0.04</v>
      </c>
      <c r="Q2679" s="52">
        <v>5</v>
      </c>
      <c r="R2679" s="52" t="str" cm="1">
        <f t="array" ref="R2679">_xlfn.IFS(ROUND(Q2679,0)=5,"Excellent",ROUND(Q2679,0)=4,"Good",ROUND(Q2679,0)=3,"Ok",ROUND(Q2679,0)&lt;3,"Bad")</f>
        <v>Excellent</v>
      </c>
      <c r="S2679">
        <v>100</v>
      </c>
      <c r="T2679" t="str">
        <f t="shared" si="166"/>
        <v>No</v>
      </c>
      <c r="U2679" s="65">
        <v>43346</v>
      </c>
      <c r="V2679" s="65">
        <v>43899</v>
      </c>
      <c r="W2679">
        <v>345</v>
      </c>
      <c r="X2679" t="str">
        <f t="shared" si="167"/>
        <v>Active</v>
      </c>
      <c r="Y2679" t="s">
        <v>15616</v>
      </c>
    </row>
    <row r="2680" spans="1:25" x14ac:dyDescent="0.25">
      <c r="A2680">
        <v>2679</v>
      </c>
      <c r="B2680" t="s">
        <v>1960</v>
      </c>
      <c r="C2680">
        <v>1463</v>
      </c>
      <c r="D2680" t="str">
        <f>VLOOKUP($C2680,Hosts!$A:$O,10,0)</f>
        <v>New York</v>
      </c>
      <c r="E2680" s="67">
        <f>INDEX(Hosts!$A:$O,MATCH(Places!$C2680,Hosts!$A:$A,0),MATCH(Places!E$1,Hosts!$1:$1,0))</f>
        <v>1</v>
      </c>
      <c r="F2680" s="67">
        <f>INDEX(Hosts!$A:$O,MATCH(Places!$C2680,Hosts!$A:$A,0),MATCH(Places!F$1,Hosts!$1:$1,0))</f>
        <v>0.93</v>
      </c>
      <c r="G2680" s="67" t="str">
        <f>INDEX(Hosts!$A:$O,MATCH(Places!$C2680,Hosts!$A:$A,0),MATCH(Places!G$1,Hosts!$1:$1,0))</f>
        <v>Yes</v>
      </c>
      <c r="H2680">
        <v>22</v>
      </c>
      <c r="I2680" t="str">
        <f>VLOOKUP($H2680,Neighborhoods!$A:$C,2,0)</f>
        <v>Queens</v>
      </c>
      <c r="J2680" t="str">
        <f>VLOOKUP($H2680,Neighborhoods!$A:$C,3,0)</f>
        <v>Flushing</v>
      </c>
      <c r="K2680" t="s">
        <v>11822</v>
      </c>
      <c r="L2680" t="str">
        <f t="shared" si="164"/>
        <v>No</v>
      </c>
      <c r="M2680">
        <v>2</v>
      </c>
      <c r="N2680" t="str" cm="1">
        <f t="array" ref="N2680">_xlfn.IFS(M2680&lt;=2,"Small",M2680&lt;=5,"Medium",M2680&gt;5,"Large")</f>
        <v>Small</v>
      </c>
      <c r="O2680" s="50">
        <v>150</v>
      </c>
      <c r="P2680" s="67">
        <f t="shared" si="165"/>
        <v>0.03</v>
      </c>
      <c r="Q2680" s="52">
        <v>4.91</v>
      </c>
      <c r="R2680" s="52" t="str" cm="1">
        <f t="array" ref="R2680">_xlfn.IFS(ROUND(Q2680,0)=5,"Excellent",ROUND(Q2680,0)=4,"Good",ROUND(Q2680,0)=3,"Ok",ROUND(Q2680,0)&lt;3,"Bad")</f>
        <v>Excellent</v>
      </c>
      <c r="S2680">
        <v>117</v>
      </c>
      <c r="T2680" t="str">
        <f t="shared" si="166"/>
        <v>Yes</v>
      </c>
      <c r="U2680" s="65">
        <v>42875</v>
      </c>
      <c r="V2680" s="65">
        <v>43895</v>
      </c>
      <c r="W2680">
        <v>179</v>
      </c>
      <c r="X2680" t="str">
        <f t="shared" si="167"/>
        <v>Active</v>
      </c>
      <c r="Y2680" t="s">
        <v>15615</v>
      </c>
    </row>
    <row r="2681" spans="1:25" x14ac:dyDescent="0.25">
      <c r="A2681">
        <v>2680</v>
      </c>
      <c r="B2681" t="s">
        <v>15380</v>
      </c>
      <c r="C2681">
        <v>3222</v>
      </c>
      <c r="D2681" t="str">
        <f>VLOOKUP($C2681,Hosts!$A:$O,10,0)</f>
        <v>New York</v>
      </c>
      <c r="E2681" s="67">
        <f>INDEX(Hosts!$A:$O,MATCH(Places!$C2681,Hosts!$A:$A,0),MATCH(Places!E$1,Hosts!$1:$1,0))</f>
        <v>1</v>
      </c>
      <c r="F2681" s="67">
        <f>INDEX(Hosts!$A:$O,MATCH(Places!$C2681,Hosts!$A:$A,0),MATCH(Places!F$1,Hosts!$1:$1,0))</f>
        <v>0.95</v>
      </c>
      <c r="G2681" s="67" t="str">
        <f>INDEX(Hosts!$A:$O,MATCH(Places!$C2681,Hosts!$A:$A,0),MATCH(Places!G$1,Hosts!$1:$1,0))</f>
        <v>No</v>
      </c>
      <c r="H2681">
        <v>8</v>
      </c>
      <c r="I2681" t="str">
        <f>VLOOKUP($H2681,Neighborhoods!$A:$C,2,0)</f>
        <v>Brooklyn</v>
      </c>
      <c r="J2681" t="str">
        <f>VLOOKUP($H2681,Neighborhoods!$A:$C,3,0)</f>
        <v>Bushwick</v>
      </c>
      <c r="K2681" t="s">
        <v>1</v>
      </c>
      <c r="L2681" t="str">
        <f t="shared" si="164"/>
        <v>Yes</v>
      </c>
      <c r="M2681">
        <v>2</v>
      </c>
      <c r="N2681" t="str" cm="1">
        <f t="array" ref="N2681">_xlfn.IFS(M2681&lt;=2,"Small",M2681&lt;=5,"Medium",M2681&gt;5,"Large")</f>
        <v>Small</v>
      </c>
      <c r="O2681" s="50">
        <v>39</v>
      </c>
      <c r="P2681" s="67">
        <f t="shared" si="165"/>
        <v>0.03</v>
      </c>
      <c r="Q2681" s="52">
        <v>4.45</v>
      </c>
      <c r="R2681" s="52" t="str" cm="1">
        <f t="array" ref="R2681">_xlfn.IFS(ROUND(Q2681,0)=5,"Excellent",ROUND(Q2681,0)=4,"Good",ROUND(Q2681,0)=3,"Ok",ROUND(Q2681,0)&lt;3,"Bad")</f>
        <v>Good</v>
      </c>
      <c r="S2681">
        <v>22</v>
      </c>
      <c r="T2681" t="str">
        <f t="shared" si="166"/>
        <v>No</v>
      </c>
      <c r="U2681" s="65">
        <v>42922</v>
      </c>
      <c r="V2681" s="65">
        <v>44044</v>
      </c>
      <c r="W2681">
        <v>82</v>
      </c>
      <c r="X2681" t="str">
        <f t="shared" si="167"/>
        <v>Active</v>
      </c>
      <c r="Y2681" t="s">
        <v>15616</v>
      </c>
    </row>
    <row r="2682" spans="1:25" x14ac:dyDescent="0.25">
      <c r="A2682">
        <v>2681</v>
      </c>
      <c r="B2682" t="s">
        <v>1961</v>
      </c>
      <c r="C2682">
        <v>735</v>
      </c>
      <c r="D2682" t="str">
        <f>VLOOKUP($C2682,Hosts!$A:$O,10,0)</f>
        <v>New York</v>
      </c>
      <c r="E2682" s="67">
        <f>INDEX(Hosts!$A:$O,MATCH(Places!$C2682,Hosts!$A:$A,0),MATCH(Places!E$1,Hosts!$1:$1,0))</f>
        <v>0.9</v>
      </c>
      <c r="F2682" s="67">
        <f>INDEX(Hosts!$A:$O,MATCH(Places!$C2682,Hosts!$A:$A,0),MATCH(Places!F$1,Hosts!$1:$1,0))</f>
        <v>1</v>
      </c>
      <c r="G2682" s="67" t="str">
        <f>INDEX(Hosts!$A:$O,MATCH(Places!$C2682,Hosts!$A:$A,0),MATCH(Places!G$1,Hosts!$1:$1,0))</f>
        <v>Yes</v>
      </c>
      <c r="H2682">
        <v>14</v>
      </c>
      <c r="I2682" t="str">
        <f>VLOOKUP($H2682,Neighborhoods!$A:$C,2,0)</f>
        <v>Manhattan</v>
      </c>
      <c r="J2682" t="str">
        <f>VLOOKUP($H2682,Neighborhoods!$A:$C,3,0)</f>
        <v>East Harlem</v>
      </c>
      <c r="K2682" t="s">
        <v>11822</v>
      </c>
      <c r="L2682" t="str">
        <f t="shared" si="164"/>
        <v>No</v>
      </c>
      <c r="M2682">
        <v>8</v>
      </c>
      <c r="N2682" t="str" cm="1">
        <f t="array" ref="N2682">_xlfn.IFS(M2682&lt;=2,"Small",M2682&lt;=5,"Medium",M2682&gt;5,"Large")</f>
        <v>Large</v>
      </c>
      <c r="O2682" s="50">
        <v>264</v>
      </c>
      <c r="P2682" s="67">
        <f t="shared" si="165"/>
        <v>0.04</v>
      </c>
      <c r="Q2682" s="52">
        <v>4.83</v>
      </c>
      <c r="R2682" s="52" t="str" cm="1">
        <f t="array" ref="R2682">_xlfn.IFS(ROUND(Q2682,0)=5,"Excellent",ROUND(Q2682,0)=4,"Good",ROUND(Q2682,0)=3,"Ok",ROUND(Q2682,0)&lt;3,"Bad")</f>
        <v>Excellent</v>
      </c>
      <c r="S2682">
        <v>77</v>
      </c>
      <c r="T2682" t="str">
        <f t="shared" si="166"/>
        <v>No</v>
      </c>
      <c r="U2682" s="65">
        <v>42873</v>
      </c>
      <c r="V2682" s="65">
        <v>44028</v>
      </c>
      <c r="W2682">
        <v>0</v>
      </c>
      <c r="X2682" t="str">
        <f t="shared" si="167"/>
        <v>Inactive</v>
      </c>
      <c r="Y2682" t="s">
        <v>15615</v>
      </c>
    </row>
    <row r="2683" spans="1:25" x14ac:dyDescent="0.25">
      <c r="A2683">
        <v>2682</v>
      </c>
      <c r="B2683" t="s">
        <v>1962</v>
      </c>
      <c r="C2683">
        <v>3141</v>
      </c>
      <c r="D2683" t="str">
        <f>VLOOKUP($C2683,Hosts!$A:$O,10,0)</f>
        <v>New York</v>
      </c>
      <c r="E2683" s="67">
        <f>INDEX(Hosts!$A:$O,MATCH(Places!$C2683,Hosts!$A:$A,0),MATCH(Places!E$1,Hosts!$1:$1,0))</f>
        <v>0.97</v>
      </c>
      <c r="F2683" s="67">
        <f>INDEX(Hosts!$A:$O,MATCH(Places!$C2683,Hosts!$A:$A,0),MATCH(Places!F$1,Hosts!$1:$1,0))</f>
        <v>1</v>
      </c>
      <c r="G2683" s="67" t="str">
        <f>INDEX(Hosts!$A:$O,MATCH(Places!$C2683,Hosts!$A:$A,0),MATCH(Places!G$1,Hosts!$1:$1,0))</f>
        <v>No</v>
      </c>
      <c r="H2683">
        <v>19</v>
      </c>
      <c r="I2683" t="str">
        <f>VLOOKUP($H2683,Neighborhoods!$A:$C,2,0)</f>
        <v>Manhattan</v>
      </c>
      <c r="J2683" t="str">
        <f>VLOOKUP($H2683,Neighborhoods!$A:$C,3,0)</f>
        <v>Upper East Side</v>
      </c>
      <c r="K2683" t="s">
        <v>11822</v>
      </c>
      <c r="L2683" t="str">
        <f t="shared" si="164"/>
        <v>No</v>
      </c>
      <c r="M2683">
        <v>3</v>
      </c>
      <c r="N2683" t="str" cm="1">
        <f t="array" ref="N2683">_xlfn.IFS(M2683&lt;=2,"Small",M2683&lt;=5,"Medium",M2683&gt;5,"Large")</f>
        <v>Medium</v>
      </c>
      <c r="O2683" s="50">
        <v>135</v>
      </c>
      <c r="P2683" s="67">
        <f t="shared" si="165"/>
        <v>0.03</v>
      </c>
      <c r="Q2683" s="52">
        <v>4.33</v>
      </c>
      <c r="R2683" s="52" t="str" cm="1">
        <f t="array" ref="R2683">_xlfn.IFS(ROUND(Q2683,0)=5,"Excellent",ROUND(Q2683,0)=4,"Good",ROUND(Q2683,0)=3,"Ok",ROUND(Q2683,0)&lt;3,"Bad")</f>
        <v>Good</v>
      </c>
      <c r="S2683">
        <v>9</v>
      </c>
      <c r="T2683" t="str">
        <f t="shared" si="166"/>
        <v>No</v>
      </c>
      <c r="U2683" s="65">
        <v>42936</v>
      </c>
      <c r="V2683" s="65">
        <v>43717</v>
      </c>
      <c r="W2683">
        <v>364</v>
      </c>
      <c r="X2683" t="str">
        <f t="shared" si="167"/>
        <v>Active</v>
      </c>
      <c r="Y2683" t="s">
        <v>15616</v>
      </c>
    </row>
    <row r="2684" spans="1:25" x14ac:dyDescent="0.25">
      <c r="A2684">
        <v>2683</v>
      </c>
      <c r="B2684" t="s">
        <v>1963</v>
      </c>
      <c r="C2684">
        <v>1141</v>
      </c>
      <c r="D2684" t="str">
        <f>VLOOKUP($C2684,Hosts!$A:$O,10,0)</f>
        <v>New York</v>
      </c>
      <c r="E2684" s="67">
        <f>INDEX(Hosts!$A:$O,MATCH(Places!$C2684,Hosts!$A:$A,0),MATCH(Places!E$1,Hosts!$1:$1,0))</f>
        <v>1</v>
      </c>
      <c r="F2684" s="67">
        <f>INDEX(Hosts!$A:$O,MATCH(Places!$C2684,Hosts!$A:$A,0),MATCH(Places!F$1,Hosts!$1:$1,0))</f>
        <v>0.97</v>
      </c>
      <c r="G2684" s="67" t="str">
        <f>INDEX(Hosts!$A:$O,MATCH(Places!$C2684,Hosts!$A:$A,0),MATCH(Places!G$1,Hosts!$1:$1,0))</f>
        <v>Yes</v>
      </c>
      <c r="H2684">
        <v>8</v>
      </c>
      <c r="I2684" t="str">
        <f>VLOOKUP($H2684,Neighborhoods!$A:$C,2,0)</f>
        <v>Brooklyn</v>
      </c>
      <c r="J2684" t="str">
        <f>VLOOKUP($H2684,Neighborhoods!$A:$C,3,0)</f>
        <v>Bushwick</v>
      </c>
      <c r="K2684" t="s">
        <v>11822</v>
      </c>
      <c r="L2684" t="str">
        <f t="shared" si="164"/>
        <v>No</v>
      </c>
      <c r="M2684">
        <v>5</v>
      </c>
      <c r="N2684" t="str" cm="1">
        <f t="array" ref="N2684">_xlfn.IFS(M2684&lt;=2,"Small",M2684&lt;=5,"Medium",M2684&gt;5,"Large")</f>
        <v>Medium</v>
      </c>
      <c r="O2684" s="50">
        <v>140</v>
      </c>
      <c r="P2684" s="67">
        <f t="shared" si="165"/>
        <v>0.03</v>
      </c>
      <c r="Q2684" s="52">
        <v>4.84</v>
      </c>
      <c r="R2684" s="52" t="str" cm="1">
        <f t="array" ref="R2684">_xlfn.IFS(ROUND(Q2684,0)=5,"Excellent",ROUND(Q2684,0)=4,"Good",ROUND(Q2684,0)=3,"Ok",ROUND(Q2684,0)&lt;3,"Bad")</f>
        <v>Excellent</v>
      </c>
      <c r="S2684">
        <v>111</v>
      </c>
      <c r="T2684" t="str">
        <f t="shared" si="166"/>
        <v>Yes</v>
      </c>
      <c r="U2684" s="65">
        <v>42890</v>
      </c>
      <c r="V2684" s="65">
        <v>44052</v>
      </c>
      <c r="W2684">
        <v>309</v>
      </c>
      <c r="X2684" t="str">
        <f t="shared" si="167"/>
        <v>Active</v>
      </c>
      <c r="Y2684" t="s">
        <v>15615</v>
      </c>
    </row>
    <row r="2685" spans="1:25" x14ac:dyDescent="0.25">
      <c r="A2685">
        <v>2684</v>
      </c>
      <c r="B2685" t="s">
        <v>13427</v>
      </c>
      <c r="C2685">
        <v>3005</v>
      </c>
      <c r="D2685" t="str">
        <f>VLOOKUP($C2685,Hosts!$A:$O,10,0)</f>
        <v>New York</v>
      </c>
      <c r="E2685" s="67">
        <f>INDEX(Hosts!$A:$O,MATCH(Places!$C2685,Hosts!$A:$A,0),MATCH(Places!E$1,Hosts!$1:$1,0))</f>
        <v>1</v>
      </c>
      <c r="F2685" s="67">
        <f>INDEX(Hosts!$A:$O,MATCH(Places!$C2685,Hosts!$A:$A,0),MATCH(Places!F$1,Hosts!$1:$1,0))</f>
        <v>1</v>
      </c>
      <c r="G2685" s="67" t="str">
        <f>INDEX(Hosts!$A:$O,MATCH(Places!$C2685,Hosts!$A:$A,0),MATCH(Places!G$1,Hosts!$1:$1,0))</f>
        <v>No</v>
      </c>
      <c r="H2685">
        <v>21</v>
      </c>
      <c r="I2685" t="str">
        <f>VLOOKUP($H2685,Neighborhoods!$A:$C,2,0)</f>
        <v>Queens</v>
      </c>
      <c r="J2685" t="str">
        <f>VLOOKUP($H2685,Neighborhoods!$A:$C,3,0)</f>
        <v>Astoria</v>
      </c>
      <c r="K2685" t="s">
        <v>1</v>
      </c>
      <c r="L2685" t="str">
        <f t="shared" si="164"/>
        <v>Yes</v>
      </c>
      <c r="M2685">
        <v>2</v>
      </c>
      <c r="N2685" t="str" cm="1">
        <f t="array" ref="N2685">_xlfn.IFS(M2685&lt;=2,"Small",M2685&lt;=5,"Medium",M2685&gt;5,"Large")</f>
        <v>Small</v>
      </c>
      <c r="O2685" s="50">
        <v>50</v>
      </c>
      <c r="P2685" s="67">
        <f t="shared" si="165"/>
        <v>0.03</v>
      </c>
      <c r="Q2685" s="52">
        <v>4.9400000000000004</v>
      </c>
      <c r="R2685" s="52" t="str" cm="1">
        <f t="array" ref="R2685">_xlfn.IFS(ROUND(Q2685,0)=5,"Excellent",ROUND(Q2685,0)=4,"Good",ROUND(Q2685,0)=3,"Ok",ROUND(Q2685,0)&lt;3,"Bad")</f>
        <v>Excellent</v>
      </c>
      <c r="S2685">
        <v>18</v>
      </c>
      <c r="T2685" t="str">
        <f t="shared" si="166"/>
        <v>No</v>
      </c>
      <c r="U2685" s="65">
        <v>43091</v>
      </c>
      <c r="V2685" s="65">
        <v>43283</v>
      </c>
      <c r="W2685">
        <v>70</v>
      </c>
      <c r="X2685" t="str">
        <f t="shared" si="167"/>
        <v>Active</v>
      </c>
      <c r="Y2685" t="s">
        <v>15616</v>
      </c>
    </row>
    <row r="2686" spans="1:25" x14ac:dyDescent="0.25">
      <c r="A2686">
        <v>2685</v>
      </c>
      <c r="B2686" t="s">
        <v>13923</v>
      </c>
      <c r="C2686">
        <v>3058</v>
      </c>
      <c r="D2686" t="str">
        <f>VLOOKUP($C2686,Hosts!$A:$O,10,0)</f>
        <v>New York</v>
      </c>
      <c r="E2686" s="67">
        <f>INDEX(Hosts!$A:$O,MATCH(Places!$C2686,Hosts!$A:$A,0),MATCH(Places!E$1,Hosts!$1:$1,0))</f>
        <v>0.67</v>
      </c>
      <c r="F2686" s="67">
        <f>INDEX(Hosts!$A:$O,MATCH(Places!$C2686,Hosts!$A:$A,0),MATCH(Places!F$1,Hosts!$1:$1,0))</f>
        <v>0</v>
      </c>
      <c r="G2686" s="67" t="str">
        <f>INDEX(Hosts!$A:$O,MATCH(Places!$C2686,Hosts!$A:$A,0),MATCH(Places!G$1,Hosts!$1:$1,0))</f>
        <v>No</v>
      </c>
      <c r="H2686">
        <v>25</v>
      </c>
      <c r="I2686" t="str">
        <f>VLOOKUP($H2686,Neighborhoods!$A:$C,2,0)</f>
        <v>Queens</v>
      </c>
      <c r="J2686" t="str">
        <f>VLOOKUP($H2686,Neighborhoods!$A:$C,3,0)</f>
        <v>Ridgewood</v>
      </c>
      <c r="K2686" t="s">
        <v>1</v>
      </c>
      <c r="L2686" t="str">
        <f t="shared" si="164"/>
        <v>Yes</v>
      </c>
      <c r="M2686">
        <v>4</v>
      </c>
      <c r="N2686" t="str" cm="1">
        <f t="array" ref="N2686">_xlfn.IFS(M2686&lt;=2,"Small",M2686&lt;=5,"Medium",M2686&gt;5,"Large")</f>
        <v>Medium</v>
      </c>
      <c r="O2686" s="50">
        <v>99</v>
      </c>
      <c r="P2686" s="67">
        <f t="shared" si="165"/>
        <v>0.03</v>
      </c>
      <c r="Q2686" s="52">
        <v>3.67</v>
      </c>
      <c r="R2686" s="52" t="str" cm="1">
        <f t="array" ref="R2686">_xlfn.IFS(ROUND(Q2686,0)=5,"Excellent",ROUND(Q2686,0)=4,"Good",ROUND(Q2686,0)=3,"Ok",ROUND(Q2686,0)&lt;3,"Bad")</f>
        <v>Good</v>
      </c>
      <c r="S2686">
        <v>3</v>
      </c>
      <c r="T2686" t="str">
        <f t="shared" si="166"/>
        <v>No</v>
      </c>
      <c r="U2686" s="65">
        <v>42862</v>
      </c>
      <c r="V2686" s="65">
        <v>42884</v>
      </c>
      <c r="W2686">
        <v>0</v>
      </c>
      <c r="X2686" t="str">
        <f t="shared" si="167"/>
        <v>Inactive</v>
      </c>
      <c r="Y2686" t="s">
        <v>15615</v>
      </c>
    </row>
    <row r="2687" spans="1:25" x14ac:dyDescent="0.25">
      <c r="A2687">
        <v>2686</v>
      </c>
      <c r="B2687" t="s">
        <v>1964</v>
      </c>
      <c r="C2687">
        <v>2585</v>
      </c>
      <c r="D2687" t="str">
        <f>VLOOKUP($C2687,Hosts!$A:$O,10,0)</f>
        <v>New York</v>
      </c>
      <c r="E2687" s="67">
        <f>INDEX(Hosts!$A:$O,MATCH(Places!$C2687,Hosts!$A:$A,0),MATCH(Places!E$1,Hosts!$1:$1,0))</f>
        <v>0.67</v>
      </c>
      <c r="F2687" s="67">
        <f>INDEX(Hosts!$A:$O,MATCH(Places!$C2687,Hosts!$A:$A,0),MATCH(Places!F$1,Hosts!$1:$1,0))</f>
        <v>0.75</v>
      </c>
      <c r="G2687" s="67" t="str">
        <f>INDEX(Hosts!$A:$O,MATCH(Places!$C2687,Hosts!$A:$A,0),MATCH(Places!G$1,Hosts!$1:$1,0))</f>
        <v>No</v>
      </c>
      <c r="H2687">
        <v>17</v>
      </c>
      <c r="I2687" t="str">
        <f>VLOOKUP($H2687,Neighborhoods!$A:$C,2,0)</f>
        <v>Manhattan</v>
      </c>
      <c r="J2687" t="str">
        <f>VLOOKUP($H2687,Neighborhoods!$A:$C,3,0)</f>
        <v>Hell's Kitchen</v>
      </c>
      <c r="K2687" t="s">
        <v>11822</v>
      </c>
      <c r="L2687" t="str">
        <f t="shared" si="164"/>
        <v>No</v>
      </c>
      <c r="M2687">
        <v>5</v>
      </c>
      <c r="N2687" t="str" cm="1">
        <f t="array" ref="N2687">_xlfn.IFS(M2687&lt;=2,"Small",M2687&lt;=5,"Medium",M2687&gt;5,"Large")</f>
        <v>Medium</v>
      </c>
      <c r="O2687" s="50">
        <v>200</v>
      </c>
      <c r="P2687" s="67">
        <f t="shared" si="165"/>
        <v>0.04</v>
      </c>
      <c r="Q2687" s="52">
        <v>4.67</v>
      </c>
      <c r="R2687" s="52" t="str" cm="1">
        <f t="array" ref="R2687">_xlfn.IFS(ROUND(Q2687,0)=5,"Excellent",ROUND(Q2687,0)=4,"Good",ROUND(Q2687,0)=3,"Ok",ROUND(Q2687,0)&lt;3,"Bad")</f>
        <v>Excellent</v>
      </c>
      <c r="S2687">
        <v>3</v>
      </c>
      <c r="T2687" t="str">
        <f t="shared" si="166"/>
        <v>No</v>
      </c>
      <c r="U2687" s="65">
        <v>43220</v>
      </c>
      <c r="V2687" s="65">
        <v>43873</v>
      </c>
      <c r="W2687">
        <v>137</v>
      </c>
      <c r="X2687" t="str">
        <f t="shared" si="167"/>
        <v>Active</v>
      </c>
      <c r="Y2687" t="s">
        <v>15615</v>
      </c>
    </row>
    <row r="2688" spans="1:25" x14ac:dyDescent="0.25">
      <c r="A2688">
        <v>2687</v>
      </c>
      <c r="B2688" t="s">
        <v>1965</v>
      </c>
      <c r="C2688">
        <v>2693</v>
      </c>
      <c r="D2688" t="str">
        <f>VLOOKUP($C2688,Hosts!$A:$O,10,0)</f>
        <v>New York</v>
      </c>
      <c r="E2688" s="67">
        <f>INDEX(Hosts!$A:$O,MATCH(Places!$C2688,Hosts!$A:$A,0),MATCH(Places!E$1,Hosts!$1:$1,0))</f>
        <v>1</v>
      </c>
      <c r="F2688" s="67">
        <f>INDEX(Hosts!$A:$O,MATCH(Places!$C2688,Hosts!$A:$A,0),MATCH(Places!F$1,Hosts!$1:$1,0))</f>
        <v>1</v>
      </c>
      <c r="G2688" s="67" t="str">
        <f>INDEX(Hosts!$A:$O,MATCH(Places!$C2688,Hosts!$A:$A,0),MATCH(Places!G$1,Hosts!$1:$1,0))</f>
        <v>Yes</v>
      </c>
      <c r="H2688">
        <v>8</v>
      </c>
      <c r="I2688" t="str">
        <f>VLOOKUP($H2688,Neighborhoods!$A:$C,2,0)</f>
        <v>Brooklyn</v>
      </c>
      <c r="J2688" t="str">
        <f>VLOOKUP($H2688,Neighborhoods!$A:$C,3,0)</f>
        <v>Bushwick</v>
      </c>
      <c r="K2688" t="s">
        <v>11822</v>
      </c>
      <c r="L2688" t="str">
        <f t="shared" si="164"/>
        <v>No</v>
      </c>
      <c r="M2688">
        <v>4</v>
      </c>
      <c r="N2688" t="str" cm="1">
        <f t="array" ref="N2688">_xlfn.IFS(M2688&lt;=2,"Small",M2688&lt;=5,"Medium",M2688&gt;5,"Large")</f>
        <v>Medium</v>
      </c>
      <c r="O2688" s="50">
        <v>170</v>
      </c>
      <c r="P2688" s="67">
        <f t="shared" si="165"/>
        <v>0.03</v>
      </c>
      <c r="Q2688" s="52">
        <v>4.93</v>
      </c>
      <c r="R2688" s="52" t="str" cm="1">
        <f t="array" ref="R2688">_xlfn.IFS(ROUND(Q2688,0)=5,"Excellent",ROUND(Q2688,0)=4,"Good",ROUND(Q2688,0)=3,"Ok",ROUND(Q2688,0)&lt;3,"Bad")</f>
        <v>Excellent</v>
      </c>
      <c r="S2688">
        <v>56</v>
      </c>
      <c r="T2688" t="str">
        <f t="shared" si="166"/>
        <v>No</v>
      </c>
      <c r="U2688" s="65">
        <v>42877</v>
      </c>
      <c r="V2688" s="65">
        <v>44028</v>
      </c>
      <c r="W2688">
        <v>364</v>
      </c>
      <c r="X2688" t="str">
        <f t="shared" si="167"/>
        <v>Active</v>
      </c>
      <c r="Y2688" t="s">
        <v>15615</v>
      </c>
    </row>
    <row r="2689" spans="1:25" x14ac:dyDescent="0.25">
      <c r="A2689">
        <v>2688</v>
      </c>
      <c r="B2689" t="s">
        <v>1966</v>
      </c>
      <c r="C2689">
        <v>3179</v>
      </c>
      <c r="D2689" t="str">
        <f>VLOOKUP($C2689,Hosts!$A:$O,10,0)</f>
        <v>New York</v>
      </c>
      <c r="E2689" s="67">
        <f>INDEX(Hosts!$A:$O,MATCH(Places!$C2689,Hosts!$A:$A,0),MATCH(Places!E$1,Hosts!$1:$1,0))</f>
        <v>1</v>
      </c>
      <c r="F2689" s="67">
        <f>INDEX(Hosts!$A:$O,MATCH(Places!$C2689,Hosts!$A:$A,0),MATCH(Places!F$1,Hosts!$1:$1,0))</f>
        <v>0.93</v>
      </c>
      <c r="G2689" s="67" t="str">
        <f>INDEX(Hosts!$A:$O,MATCH(Places!$C2689,Hosts!$A:$A,0),MATCH(Places!G$1,Hosts!$1:$1,0))</f>
        <v>Yes</v>
      </c>
      <c r="H2689">
        <v>22</v>
      </c>
      <c r="I2689" t="str">
        <f>VLOOKUP($H2689,Neighborhoods!$A:$C,2,0)</f>
        <v>Queens</v>
      </c>
      <c r="J2689" t="str">
        <f>VLOOKUP($H2689,Neighborhoods!$A:$C,3,0)</f>
        <v>Flushing</v>
      </c>
      <c r="K2689" t="s">
        <v>1</v>
      </c>
      <c r="L2689" t="str">
        <f t="shared" si="164"/>
        <v>Yes</v>
      </c>
      <c r="M2689">
        <v>2</v>
      </c>
      <c r="N2689" t="str" cm="1">
        <f t="array" ref="N2689">_xlfn.IFS(M2689&lt;=2,"Small",M2689&lt;=5,"Medium",M2689&gt;5,"Large")</f>
        <v>Small</v>
      </c>
      <c r="O2689" s="50">
        <v>57</v>
      </c>
      <c r="P2689" s="67">
        <f t="shared" si="165"/>
        <v>0.03</v>
      </c>
      <c r="Q2689" s="52">
        <v>4.99</v>
      </c>
      <c r="R2689" s="52" t="str" cm="1">
        <f t="array" ref="R2689">_xlfn.IFS(ROUND(Q2689,0)=5,"Excellent",ROUND(Q2689,0)=4,"Good",ROUND(Q2689,0)=3,"Ok",ROUND(Q2689,0)&lt;3,"Bad")</f>
        <v>Excellent</v>
      </c>
      <c r="S2689">
        <v>87</v>
      </c>
      <c r="T2689" t="str">
        <f t="shared" si="166"/>
        <v>No</v>
      </c>
      <c r="U2689" s="65">
        <v>42903</v>
      </c>
      <c r="V2689" s="65">
        <v>43810</v>
      </c>
      <c r="W2689">
        <v>90</v>
      </c>
      <c r="X2689" t="str">
        <f t="shared" si="167"/>
        <v>Active</v>
      </c>
      <c r="Y2689" t="s">
        <v>15615</v>
      </c>
    </row>
    <row r="2690" spans="1:25" x14ac:dyDescent="0.25">
      <c r="A2690">
        <v>2689</v>
      </c>
      <c r="B2690" t="s">
        <v>1967</v>
      </c>
      <c r="C2690">
        <v>3626</v>
      </c>
      <c r="D2690" t="str">
        <f>VLOOKUP($C2690,Hosts!$A:$O,10,0)</f>
        <v>New York</v>
      </c>
      <c r="E2690" s="67">
        <f>INDEX(Hosts!$A:$O,MATCH(Places!$C2690,Hosts!$A:$A,0),MATCH(Places!E$1,Hosts!$1:$1,0))</f>
        <v>1</v>
      </c>
      <c r="F2690" s="67">
        <f>INDEX(Hosts!$A:$O,MATCH(Places!$C2690,Hosts!$A:$A,0),MATCH(Places!F$1,Hosts!$1:$1,0))</f>
        <v>0.98</v>
      </c>
      <c r="G2690" s="67" t="str">
        <f>INDEX(Hosts!$A:$O,MATCH(Places!$C2690,Hosts!$A:$A,0),MATCH(Places!G$1,Hosts!$1:$1,0))</f>
        <v>No</v>
      </c>
      <c r="H2690">
        <v>10</v>
      </c>
      <c r="I2690" t="str">
        <f>VLOOKUP($H2690,Neighborhoods!$A:$C,2,0)</f>
        <v>Brooklyn</v>
      </c>
      <c r="J2690" t="str">
        <f>VLOOKUP($H2690,Neighborhoods!$A:$C,3,0)</f>
        <v>East Flatbush</v>
      </c>
      <c r="K2690" t="s">
        <v>1</v>
      </c>
      <c r="L2690" t="str">
        <f t="shared" si="164"/>
        <v>Yes</v>
      </c>
      <c r="M2690">
        <v>2</v>
      </c>
      <c r="N2690" t="str" cm="1">
        <f t="array" ref="N2690">_xlfn.IFS(M2690&lt;=2,"Small",M2690&lt;=5,"Medium",M2690&gt;5,"Large")</f>
        <v>Small</v>
      </c>
      <c r="O2690" s="50">
        <v>70</v>
      </c>
      <c r="P2690" s="67">
        <f t="shared" si="165"/>
        <v>0.03</v>
      </c>
      <c r="Q2690" s="52">
        <v>4.8499999999999996</v>
      </c>
      <c r="R2690" s="52" t="str" cm="1">
        <f t="array" ref="R2690">_xlfn.IFS(ROUND(Q2690,0)=5,"Excellent",ROUND(Q2690,0)=4,"Good",ROUND(Q2690,0)=3,"Ok",ROUND(Q2690,0)&lt;3,"Bad")</f>
        <v>Excellent</v>
      </c>
      <c r="S2690">
        <v>20</v>
      </c>
      <c r="T2690" t="str">
        <f t="shared" si="166"/>
        <v>No</v>
      </c>
      <c r="U2690" s="65">
        <v>43562</v>
      </c>
      <c r="V2690" s="65">
        <v>43891</v>
      </c>
      <c r="W2690">
        <v>0</v>
      </c>
      <c r="X2690" t="str">
        <f t="shared" si="167"/>
        <v>Inactive</v>
      </c>
      <c r="Y2690" t="s">
        <v>15616</v>
      </c>
    </row>
    <row r="2691" spans="1:25" x14ac:dyDescent="0.25">
      <c r="A2691">
        <v>2690</v>
      </c>
      <c r="B2691" t="s">
        <v>13910</v>
      </c>
      <c r="C2691">
        <v>3024</v>
      </c>
      <c r="D2691" t="str">
        <f>VLOOKUP($C2691,Hosts!$A:$O,10,0)</f>
        <v>New York</v>
      </c>
      <c r="E2691" s="67">
        <f>INDEX(Hosts!$A:$O,MATCH(Places!$C2691,Hosts!$A:$A,0),MATCH(Places!E$1,Hosts!$1:$1,0))</f>
        <v>1</v>
      </c>
      <c r="F2691" s="67">
        <f>INDEX(Hosts!$A:$O,MATCH(Places!$C2691,Hosts!$A:$A,0),MATCH(Places!F$1,Hosts!$1:$1,0))</f>
        <v>0.88</v>
      </c>
      <c r="G2691" s="67" t="str">
        <f>INDEX(Hosts!$A:$O,MATCH(Places!$C2691,Hosts!$A:$A,0),MATCH(Places!G$1,Hosts!$1:$1,0))</f>
        <v>No</v>
      </c>
      <c r="H2691">
        <v>23</v>
      </c>
      <c r="I2691" t="str">
        <f>VLOOKUP($H2691,Neighborhoods!$A:$C,2,0)</f>
        <v>Queens</v>
      </c>
      <c r="J2691" t="str">
        <f>VLOOKUP($H2691,Neighborhoods!$A:$C,3,0)</f>
        <v>Jamaica</v>
      </c>
      <c r="K2691" t="s">
        <v>11822</v>
      </c>
      <c r="L2691" t="str">
        <f t="shared" ref="L2691:L2754" si="168">IF(OR(K2691="Private room",K2691="Shared room"),"Yes","No")</f>
        <v>No</v>
      </c>
      <c r="M2691">
        <v>6</v>
      </c>
      <c r="N2691" t="str" cm="1">
        <f t="array" ref="N2691">_xlfn.IFS(M2691&lt;=2,"Small",M2691&lt;=5,"Medium",M2691&gt;5,"Large")</f>
        <v>Large</v>
      </c>
      <c r="O2691" s="50">
        <v>62</v>
      </c>
      <c r="P2691" s="67">
        <f t="shared" ref="P2691:P2754" si="169">VLOOKUP(O2691,$AB$1:$AC$5,2)</f>
        <v>0.03</v>
      </c>
      <c r="Q2691" s="52">
        <v>4.43</v>
      </c>
      <c r="R2691" s="52" t="str" cm="1">
        <f t="array" ref="R2691">_xlfn.IFS(ROUND(Q2691,0)=5,"Excellent",ROUND(Q2691,0)=4,"Good",ROUND(Q2691,0)=3,"Ok",ROUND(Q2691,0)&lt;3,"Bad")</f>
        <v>Good</v>
      </c>
      <c r="S2691">
        <v>49</v>
      </c>
      <c r="T2691" t="str">
        <f t="shared" ref="T2691:T2754" si="170">IF(AND(Q2691&gt;=4.8,S2691&gt;100),"Yes","No")</f>
        <v>No</v>
      </c>
      <c r="U2691" s="65">
        <v>42887</v>
      </c>
      <c r="V2691" s="65">
        <v>44031</v>
      </c>
      <c r="W2691">
        <v>235</v>
      </c>
      <c r="X2691" t="str">
        <f t="shared" ref="X2691:X2754" si="171">IF(W2691&lt;&gt;0,"Active","Inactive")</f>
        <v>Active</v>
      </c>
      <c r="Y2691" t="s">
        <v>15615</v>
      </c>
    </row>
    <row r="2692" spans="1:25" x14ac:dyDescent="0.25">
      <c r="A2692">
        <v>2691</v>
      </c>
      <c r="B2692" t="s">
        <v>1968</v>
      </c>
      <c r="C2692">
        <v>2313</v>
      </c>
      <c r="D2692" t="str">
        <f>VLOOKUP($C2692,Hosts!$A:$O,10,0)</f>
        <v>New York</v>
      </c>
      <c r="E2692" s="67">
        <f>INDEX(Hosts!$A:$O,MATCH(Places!$C2692,Hosts!$A:$A,0),MATCH(Places!E$1,Hosts!$1:$1,0))</f>
        <v>0.93</v>
      </c>
      <c r="F2692" s="67">
        <f>INDEX(Hosts!$A:$O,MATCH(Places!$C2692,Hosts!$A:$A,0),MATCH(Places!F$1,Hosts!$1:$1,0))</f>
        <v>0.71</v>
      </c>
      <c r="G2692" s="67" t="str">
        <f>INDEX(Hosts!$A:$O,MATCH(Places!$C2692,Hosts!$A:$A,0),MATCH(Places!G$1,Hosts!$1:$1,0))</f>
        <v>No</v>
      </c>
      <c r="H2692">
        <v>12</v>
      </c>
      <c r="I2692" t="str">
        <f>VLOOKUP($H2692,Neighborhoods!$A:$C,2,0)</f>
        <v>Brooklyn</v>
      </c>
      <c r="J2692" t="str">
        <f>VLOOKUP($H2692,Neighborhoods!$A:$C,3,0)</f>
        <v>Williamsburg</v>
      </c>
      <c r="K2692" t="s">
        <v>1</v>
      </c>
      <c r="L2692" t="str">
        <f t="shared" si="168"/>
        <v>Yes</v>
      </c>
      <c r="M2692">
        <v>2</v>
      </c>
      <c r="N2692" t="str" cm="1">
        <f t="array" ref="N2692">_xlfn.IFS(M2692&lt;=2,"Small",M2692&lt;=5,"Medium",M2692&gt;5,"Large")</f>
        <v>Small</v>
      </c>
      <c r="O2692" s="50">
        <v>41</v>
      </c>
      <c r="P2692" s="67">
        <f t="shared" si="169"/>
        <v>0.03</v>
      </c>
      <c r="Q2692" s="52">
        <v>4.8899999999999997</v>
      </c>
      <c r="R2692" s="52" t="str" cm="1">
        <f t="array" ref="R2692">_xlfn.IFS(ROUND(Q2692,0)=5,"Excellent",ROUND(Q2692,0)=4,"Good",ROUND(Q2692,0)=3,"Ok",ROUND(Q2692,0)&lt;3,"Bad")</f>
        <v>Excellent</v>
      </c>
      <c r="S2692">
        <v>9</v>
      </c>
      <c r="T2692" t="str">
        <f t="shared" si="170"/>
        <v>No</v>
      </c>
      <c r="U2692" s="65">
        <v>42989</v>
      </c>
      <c r="V2692" s="65">
        <v>43672</v>
      </c>
      <c r="W2692">
        <v>335</v>
      </c>
      <c r="X2692" t="str">
        <f t="shared" si="171"/>
        <v>Active</v>
      </c>
      <c r="Y2692" t="s">
        <v>15615</v>
      </c>
    </row>
    <row r="2693" spans="1:25" x14ac:dyDescent="0.25">
      <c r="A2693">
        <v>2692</v>
      </c>
      <c r="B2693" t="s">
        <v>1969</v>
      </c>
      <c r="C2693">
        <v>1975</v>
      </c>
      <c r="D2693" t="str">
        <f>VLOOKUP($C2693,Hosts!$A:$O,10,0)</f>
        <v>New York</v>
      </c>
      <c r="E2693" s="67">
        <f>INDEX(Hosts!$A:$O,MATCH(Places!$C2693,Hosts!$A:$A,0),MATCH(Places!E$1,Hosts!$1:$1,0))</f>
        <v>1</v>
      </c>
      <c r="F2693" s="67">
        <f>INDEX(Hosts!$A:$O,MATCH(Places!$C2693,Hosts!$A:$A,0),MATCH(Places!F$1,Hosts!$1:$1,0))</f>
        <v>0.9</v>
      </c>
      <c r="G2693" s="67" t="str">
        <f>INDEX(Hosts!$A:$O,MATCH(Places!$C2693,Hosts!$A:$A,0),MATCH(Places!G$1,Hosts!$1:$1,0))</f>
        <v>Yes</v>
      </c>
      <c r="H2693">
        <v>22</v>
      </c>
      <c r="I2693" t="str">
        <f>VLOOKUP($H2693,Neighborhoods!$A:$C,2,0)</f>
        <v>Queens</v>
      </c>
      <c r="J2693" t="str">
        <f>VLOOKUP($H2693,Neighborhoods!$A:$C,3,0)</f>
        <v>Flushing</v>
      </c>
      <c r="K2693" t="s">
        <v>11822</v>
      </c>
      <c r="L2693" t="str">
        <f t="shared" si="168"/>
        <v>No</v>
      </c>
      <c r="M2693">
        <v>14</v>
      </c>
      <c r="N2693" t="str" cm="1">
        <f t="array" ref="N2693">_xlfn.IFS(M2693&lt;=2,"Small",M2693&lt;=5,"Medium",M2693&gt;5,"Large")</f>
        <v>Large</v>
      </c>
      <c r="O2693" s="50">
        <v>414</v>
      </c>
      <c r="P2693" s="67">
        <f t="shared" si="169"/>
        <v>0.04</v>
      </c>
      <c r="Q2693" s="52">
        <v>5</v>
      </c>
      <c r="R2693" s="52" t="str" cm="1">
        <f t="array" ref="R2693">_xlfn.IFS(ROUND(Q2693,0)=5,"Excellent",ROUND(Q2693,0)=4,"Good",ROUND(Q2693,0)=3,"Ok",ROUND(Q2693,0)&lt;3,"Bad")</f>
        <v>Excellent</v>
      </c>
      <c r="S2693">
        <v>11</v>
      </c>
      <c r="T2693" t="str">
        <f t="shared" si="170"/>
        <v>No</v>
      </c>
      <c r="U2693" s="65">
        <v>42940</v>
      </c>
      <c r="V2693" s="65">
        <v>43880</v>
      </c>
      <c r="W2693">
        <v>356</v>
      </c>
      <c r="X2693" t="str">
        <f t="shared" si="171"/>
        <v>Active</v>
      </c>
      <c r="Y2693" t="s">
        <v>15615</v>
      </c>
    </row>
    <row r="2694" spans="1:25" x14ac:dyDescent="0.25">
      <c r="A2694">
        <v>2693</v>
      </c>
      <c r="B2694" t="s">
        <v>1970</v>
      </c>
      <c r="C2694">
        <v>1908</v>
      </c>
      <c r="D2694" t="str">
        <f>VLOOKUP($C2694,Hosts!$A:$O,10,0)</f>
        <v>New York</v>
      </c>
      <c r="E2694" s="67">
        <f>INDEX(Hosts!$A:$O,MATCH(Places!$C2694,Hosts!$A:$A,0),MATCH(Places!E$1,Hosts!$1:$1,0))</f>
        <v>0.9</v>
      </c>
      <c r="F2694" s="67">
        <f>INDEX(Hosts!$A:$O,MATCH(Places!$C2694,Hosts!$A:$A,0),MATCH(Places!F$1,Hosts!$1:$1,0))</f>
        <v>0.93</v>
      </c>
      <c r="G2694" s="67" t="str">
        <f>INDEX(Hosts!$A:$O,MATCH(Places!$C2694,Hosts!$A:$A,0),MATCH(Places!G$1,Hosts!$1:$1,0))</f>
        <v>No</v>
      </c>
      <c r="H2694">
        <v>12</v>
      </c>
      <c r="I2694" t="str">
        <f>VLOOKUP($H2694,Neighborhoods!$A:$C,2,0)</f>
        <v>Brooklyn</v>
      </c>
      <c r="J2694" t="str">
        <f>VLOOKUP($H2694,Neighborhoods!$A:$C,3,0)</f>
        <v>Williamsburg</v>
      </c>
      <c r="K2694" t="s">
        <v>1</v>
      </c>
      <c r="L2694" t="str">
        <f t="shared" si="168"/>
        <v>Yes</v>
      </c>
      <c r="M2694">
        <v>2</v>
      </c>
      <c r="N2694" t="str" cm="1">
        <f t="array" ref="N2694">_xlfn.IFS(M2694&lt;=2,"Small",M2694&lt;=5,"Medium",M2694&gt;5,"Large")</f>
        <v>Small</v>
      </c>
      <c r="O2694" s="50">
        <v>120</v>
      </c>
      <c r="P2694" s="67">
        <f t="shared" si="169"/>
        <v>0.03</v>
      </c>
      <c r="Q2694" s="52">
        <v>4.8899999999999997</v>
      </c>
      <c r="R2694" s="52" t="str" cm="1">
        <f t="array" ref="R2694">_xlfn.IFS(ROUND(Q2694,0)=5,"Excellent",ROUND(Q2694,0)=4,"Good",ROUND(Q2694,0)=3,"Ok",ROUND(Q2694,0)&lt;3,"Bad")</f>
        <v>Excellent</v>
      </c>
      <c r="S2694">
        <v>9</v>
      </c>
      <c r="T2694" t="str">
        <f t="shared" si="170"/>
        <v>No</v>
      </c>
      <c r="U2694" s="65">
        <v>42911</v>
      </c>
      <c r="V2694" s="65">
        <v>43859</v>
      </c>
      <c r="W2694">
        <v>149</v>
      </c>
      <c r="X2694" t="str">
        <f t="shared" si="171"/>
        <v>Active</v>
      </c>
      <c r="Y2694" t="s">
        <v>15615</v>
      </c>
    </row>
    <row r="2695" spans="1:25" x14ac:dyDescent="0.25">
      <c r="A2695">
        <v>2694</v>
      </c>
      <c r="B2695" t="s">
        <v>1971</v>
      </c>
      <c r="C2695">
        <v>3230</v>
      </c>
      <c r="D2695" t="str">
        <f>VLOOKUP($C2695,Hosts!$A:$O,10,0)</f>
        <v>New York</v>
      </c>
      <c r="E2695" s="67">
        <f>INDEX(Hosts!$A:$O,MATCH(Places!$C2695,Hosts!$A:$A,0),MATCH(Places!E$1,Hosts!$1:$1,0))</f>
        <v>0.85</v>
      </c>
      <c r="F2695" s="67">
        <f>INDEX(Hosts!$A:$O,MATCH(Places!$C2695,Hosts!$A:$A,0),MATCH(Places!F$1,Hosts!$1:$1,0))</f>
        <v>1</v>
      </c>
      <c r="G2695" s="67" t="str">
        <f>INDEX(Hosts!$A:$O,MATCH(Places!$C2695,Hosts!$A:$A,0),MATCH(Places!G$1,Hosts!$1:$1,0))</f>
        <v>No</v>
      </c>
      <c r="H2695">
        <v>16</v>
      </c>
      <c r="I2695" t="str">
        <f>VLOOKUP($H2695,Neighborhoods!$A:$C,2,0)</f>
        <v>Manhattan</v>
      </c>
      <c r="J2695" t="str">
        <f>VLOOKUP($H2695,Neighborhoods!$A:$C,3,0)</f>
        <v>Harlem</v>
      </c>
      <c r="K2695" t="s">
        <v>1</v>
      </c>
      <c r="L2695" t="str">
        <f t="shared" si="168"/>
        <v>Yes</v>
      </c>
      <c r="M2695">
        <v>3</v>
      </c>
      <c r="N2695" t="str" cm="1">
        <f t="array" ref="N2695">_xlfn.IFS(M2695&lt;=2,"Small",M2695&lt;=5,"Medium",M2695&gt;5,"Large")</f>
        <v>Medium</v>
      </c>
      <c r="O2695" s="50">
        <v>54</v>
      </c>
      <c r="P2695" s="67">
        <f t="shared" si="169"/>
        <v>0.03</v>
      </c>
      <c r="Q2695" s="52">
        <v>4.5199999999999996</v>
      </c>
      <c r="R2695" s="52" t="str" cm="1">
        <f t="array" ref="R2695">_xlfn.IFS(ROUND(Q2695,0)=5,"Excellent",ROUND(Q2695,0)=4,"Good",ROUND(Q2695,0)=3,"Ok",ROUND(Q2695,0)&lt;3,"Bad")</f>
        <v>Excellent</v>
      </c>
      <c r="S2695">
        <v>120</v>
      </c>
      <c r="T2695" t="str">
        <f t="shared" si="170"/>
        <v>No</v>
      </c>
      <c r="U2695" s="65">
        <v>42869</v>
      </c>
      <c r="V2695" s="65">
        <v>44045</v>
      </c>
      <c r="W2695">
        <v>88</v>
      </c>
      <c r="X2695" t="str">
        <f t="shared" si="171"/>
        <v>Active</v>
      </c>
      <c r="Y2695" t="s">
        <v>15616</v>
      </c>
    </row>
    <row r="2696" spans="1:25" x14ac:dyDescent="0.25">
      <c r="A2696">
        <v>2695</v>
      </c>
      <c r="B2696" t="s">
        <v>1972</v>
      </c>
      <c r="C2696">
        <v>3231</v>
      </c>
      <c r="D2696" t="str">
        <f>VLOOKUP($C2696,Hosts!$A:$O,10,0)</f>
        <v>New York</v>
      </c>
      <c r="E2696" s="67">
        <f>INDEX(Hosts!$A:$O,MATCH(Places!$C2696,Hosts!$A:$A,0),MATCH(Places!E$1,Hosts!$1:$1,0))</f>
        <v>1</v>
      </c>
      <c r="F2696" s="67">
        <f>INDEX(Hosts!$A:$O,MATCH(Places!$C2696,Hosts!$A:$A,0),MATCH(Places!F$1,Hosts!$1:$1,0))</f>
        <v>0.75</v>
      </c>
      <c r="G2696" s="67" t="str">
        <f>INDEX(Hosts!$A:$O,MATCH(Places!$C2696,Hosts!$A:$A,0),MATCH(Places!G$1,Hosts!$1:$1,0))</f>
        <v>No</v>
      </c>
      <c r="H2696">
        <v>8</v>
      </c>
      <c r="I2696" t="str">
        <f>VLOOKUP($H2696,Neighborhoods!$A:$C,2,0)</f>
        <v>Brooklyn</v>
      </c>
      <c r="J2696" t="str">
        <f>VLOOKUP($H2696,Neighborhoods!$A:$C,3,0)</f>
        <v>Bushwick</v>
      </c>
      <c r="K2696" t="s">
        <v>11822</v>
      </c>
      <c r="L2696" t="str">
        <f t="shared" si="168"/>
        <v>No</v>
      </c>
      <c r="M2696">
        <v>7</v>
      </c>
      <c r="N2696" t="str" cm="1">
        <f t="array" ref="N2696">_xlfn.IFS(M2696&lt;=2,"Small",M2696&lt;=5,"Medium",M2696&gt;5,"Large")</f>
        <v>Large</v>
      </c>
      <c r="O2696" s="50">
        <v>199</v>
      </c>
      <c r="P2696" s="67">
        <f t="shared" si="169"/>
        <v>0.03</v>
      </c>
      <c r="Q2696" s="52">
        <v>4.82</v>
      </c>
      <c r="R2696" s="52" t="str" cm="1">
        <f t="array" ref="R2696">_xlfn.IFS(ROUND(Q2696,0)=5,"Excellent",ROUND(Q2696,0)=4,"Good",ROUND(Q2696,0)=3,"Ok",ROUND(Q2696,0)&lt;3,"Bad")</f>
        <v>Excellent</v>
      </c>
      <c r="S2696">
        <v>51</v>
      </c>
      <c r="T2696" t="str">
        <f t="shared" si="170"/>
        <v>No</v>
      </c>
      <c r="U2696" s="65">
        <v>42862</v>
      </c>
      <c r="V2696" s="65">
        <v>43899</v>
      </c>
      <c r="W2696">
        <v>141</v>
      </c>
      <c r="X2696" t="str">
        <f t="shared" si="171"/>
        <v>Active</v>
      </c>
      <c r="Y2696" t="s">
        <v>15615</v>
      </c>
    </row>
    <row r="2697" spans="1:25" x14ac:dyDescent="0.25">
      <c r="A2697">
        <v>2696</v>
      </c>
      <c r="B2697" t="s">
        <v>13780</v>
      </c>
      <c r="C2697">
        <v>2554</v>
      </c>
      <c r="D2697" t="str">
        <f>VLOOKUP($C2697,Hosts!$A:$O,10,0)</f>
        <v>California</v>
      </c>
      <c r="E2697" s="67">
        <f>INDEX(Hosts!$A:$O,MATCH(Places!$C2697,Hosts!$A:$A,0),MATCH(Places!E$1,Hosts!$1:$1,0))</f>
        <v>0.98</v>
      </c>
      <c r="F2697" s="67">
        <f>INDEX(Hosts!$A:$O,MATCH(Places!$C2697,Hosts!$A:$A,0),MATCH(Places!F$1,Hosts!$1:$1,0))</f>
        <v>0.99</v>
      </c>
      <c r="G2697" s="67" t="str">
        <f>INDEX(Hosts!$A:$O,MATCH(Places!$C2697,Hosts!$A:$A,0),MATCH(Places!G$1,Hosts!$1:$1,0))</f>
        <v>Yes</v>
      </c>
      <c r="H2697">
        <v>12</v>
      </c>
      <c r="I2697" t="str">
        <f>VLOOKUP($H2697,Neighborhoods!$A:$C,2,0)</f>
        <v>Brooklyn</v>
      </c>
      <c r="J2697" t="str">
        <f>VLOOKUP($H2697,Neighborhoods!$A:$C,3,0)</f>
        <v>Williamsburg</v>
      </c>
      <c r="K2697" t="s">
        <v>1</v>
      </c>
      <c r="L2697" t="str">
        <f t="shared" si="168"/>
        <v>Yes</v>
      </c>
      <c r="M2697">
        <v>5</v>
      </c>
      <c r="N2697" t="str" cm="1">
        <f t="array" ref="N2697">_xlfn.IFS(M2697&lt;=2,"Small",M2697&lt;=5,"Medium",M2697&gt;5,"Large")</f>
        <v>Medium</v>
      </c>
      <c r="O2697" s="50">
        <v>141</v>
      </c>
      <c r="P2697" s="67">
        <f t="shared" si="169"/>
        <v>0.03</v>
      </c>
      <c r="Q2697" s="52">
        <v>4.83</v>
      </c>
      <c r="R2697" s="52" t="str" cm="1">
        <f t="array" ref="R2697">_xlfn.IFS(ROUND(Q2697,0)=5,"Excellent",ROUND(Q2697,0)=4,"Good",ROUND(Q2697,0)=3,"Ok",ROUND(Q2697,0)&lt;3,"Bad")</f>
        <v>Excellent</v>
      </c>
      <c r="S2697">
        <v>128</v>
      </c>
      <c r="T2697" t="str">
        <f t="shared" si="170"/>
        <v>Yes</v>
      </c>
      <c r="U2697" s="65">
        <v>43412</v>
      </c>
      <c r="V2697" s="65">
        <v>44045</v>
      </c>
      <c r="W2697">
        <v>49</v>
      </c>
      <c r="X2697" t="str">
        <f t="shared" si="171"/>
        <v>Active</v>
      </c>
      <c r="Y2697" t="s">
        <v>15615</v>
      </c>
    </row>
    <row r="2698" spans="1:25" x14ac:dyDescent="0.25">
      <c r="A2698">
        <v>2697</v>
      </c>
      <c r="B2698" t="s">
        <v>14303</v>
      </c>
      <c r="C2698">
        <v>2867</v>
      </c>
      <c r="D2698" t="str">
        <f>VLOOKUP($C2698,Hosts!$A:$O,10,0)</f>
        <v>New York</v>
      </c>
      <c r="E2698" s="67">
        <f>INDEX(Hosts!$A:$O,MATCH(Places!$C2698,Hosts!$A:$A,0),MATCH(Places!E$1,Hosts!$1:$1,0))</f>
        <v>1</v>
      </c>
      <c r="F2698" s="67">
        <f>INDEX(Hosts!$A:$O,MATCH(Places!$C2698,Hosts!$A:$A,0),MATCH(Places!F$1,Hosts!$1:$1,0))</f>
        <v>0.94</v>
      </c>
      <c r="G2698" s="67" t="str">
        <f>INDEX(Hosts!$A:$O,MATCH(Places!$C2698,Hosts!$A:$A,0),MATCH(Places!G$1,Hosts!$1:$1,0))</f>
        <v>Yes</v>
      </c>
      <c r="H2698">
        <v>26</v>
      </c>
      <c r="I2698" t="str">
        <f>VLOOKUP($H2698,Neighborhoods!$A:$C,2,0)</f>
        <v>Queens</v>
      </c>
      <c r="J2698" t="str">
        <f>VLOOKUP($H2698,Neighborhoods!$A:$C,3,0)</f>
        <v>Sunnyside</v>
      </c>
      <c r="K2698" t="s">
        <v>11822</v>
      </c>
      <c r="L2698" t="str">
        <f t="shared" si="168"/>
        <v>No</v>
      </c>
      <c r="M2698">
        <v>4</v>
      </c>
      <c r="N2698" t="str" cm="1">
        <f t="array" ref="N2698">_xlfn.IFS(M2698&lt;=2,"Small",M2698&lt;=5,"Medium",M2698&gt;5,"Large")</f>
        <v>Medium</v>
      </c>
      <c r="O2698" s="50">
        <v>82</v>
      </c>
      <c r="P2698" s="67">
        <f t="shared" si="169"/>
        <v>0.03</v>
      </c>
      <c r="Q2698" s="52">
        <v>4.83</v>
      </c>
      <c r="R2698" s="52" t="str" cm="1">
        <f t="array" ref="R2698">_xlfn.IFS(ROUND(Q2698,0)=5,"Excellent",ROUND(Q2698,0)=4,"Good",ROUND(Q2698,0)=3,"Ok",ROUND(Q2698,0)&lt;3,"Bad")</f>
        <v>Excellent</v>
      </c>
      <c r="S2698">
        <v>132</v>
      </c>
      <c r="T2698" t="str">
        <f t="shared" si="170"/>
        <v>Yes</v>
      </c>
      <c r="U2698" s="65">
        <v>42870</v>
      </c>
      <c r="V2698" s="65">
        <v>44032</v>
      </c>
      <c r="W2698">
        <v>197</v>
      </c>
      <c r="X2698" t="str">
        <f t="shared" si="171"/>
        <v>Active</v>
      </c>
      <c r="Y2698" t="s">
        <v>15615</v>
      </c>
    </row>
    <row r="2699" spans="1:25" x14ac:dyDescent="0.25">
      <c r="A2699">
        <v>2698</v>
      </c>
      <c r="B2699" t="s">
        <v>1973</v>
      </c>
      <c r="C2699">
        <v>3234</v>
      </c>
      <c r="D2699" t="str">
        <f>VLOOKUP($C2699,Hosts!$A:$O,10,0)</f>
        <v>New York</v>
      </c>
      <c r="E2699" s="67">
        <f>INDEX(Hosts!$A:$O,MATCH(Places!$C2699,Hosts!$A:$A,0),MATCH(Places!E$1,Hosts!$1:$1,0))</f>
        <v>1</v>
      </c>
      <c r="F2699" s="67">
        <f>INDEX(Hosts!$A:$O,MATCH(Places!$C2699,Hosts!$A:$A,0),MATCH(Places!F$1,Hosts!$1:$1,0))</f>
        <v>1</v>
      </c>
      <c r="G2699" s="67" t="str">
        <f>INDEX(Hosts!$A:$O,MATCH(Places!$C2699,Hosts!$A:$A,0),MATCH(Places!G$1,Hosts!$1:$1,0))</f>
        <v>No</v>
      </c>
      <c r="H2699">
        <v>12</v>
      </c>
      <c r="I2699" t="str">
        <f>VLOOKUP($H2699,Neighborhoods!$A:$C,2,0)</f>
        <v>Brooklyn</v>
      </c>
      <c r="J2699" t="str">
        <f>VLOOKUP($H2699,Neighborhoods!$A:$C,3,0)</f>
        <v>Williamsburg</v>
      </c>
      <c r="K2699" t="s">
        <v>1</v>
      </c>
      <c r="L2699" t="str">
        <f t="shared" si="168"/>
        <v>Yes</v>
      </c>
      <c r="M2699">
        <v>2</v>
      </c>
      <c r="N2699" t="str" cm="1">
        <f t="array" ref="N2699">_xlfn.IFS(M2699&lt;=2,"Small",M2699&lt;=5,"Medium",M2699&gt;5,"Large")</f>
        <v>Small</v>
      </c>
      <c r="O2699" s="50">
        <v>71</v>
      </c>
      <c r="P2699" s="67">
        <f t="shared" si="169"/>
        <v>0.03</v>
      </c>
      <c r="Q2699" s="52">
        <v>4.2699999999999996</v>
      </c>
      <c r="R2699" s="52" t="str" cm="1">
        <f t="array" ref="R2699">_xlfn.IFS(ROUND(Q2699,0)=5,"Excellent",ROUND(Q2699,0)=4,"Good",ROUND(Q2699,0)=3,"Ok",ROUND(Q2699,0)&lt;3,"Bad")</f>
        <v>Good</v>
      </c>
      <c r="S2699">
        <v>15</v>
      </c>
      <c r="T2699" t="str">
        <f t="shared" si="170"/>
        <v>No</v>
      </c>
      <c r="U2699" s="65">
        <v>42862</v>
      </c>
      <c r="V2699" s="65">
        <v>43708</v>
      </c>
      <c r="W2699">
        <v>0</v>
      </c>
      <c r="X2699" t="str">
        <f t="shared" si="171"/>
        <v>Inactive</v>
      </c>
      <c r="Y2699" t="s">
        <v>15616</v>
      </c>
    </row>
    <row r="2700" spans="1:25" x14ac:dyDescent="0.25">
      <c r="A2700">
        <v>2699</v>
      </c>
      <c r="B2700" t="s">
        <v>1974</v>
      </c>
      <c r="C2700">
        <v>1407</v>
      </c>
      <c r="D2700" t="str">
        <f>VLOOKUP($C2700,Hosts!$A:$O,10,0)</f>
        <v>New York</v>
      </c>
      <c r="E2700" s="67">
        <f>INDEX(Hosts!$A:$O,MATCH(Places!$C2700,Hosts!$A:$A,0),MATCH(Places!E$1,Hosts!$1:$1,0))</f>
        <v>1</v>
      </c>
      <c r="F2700" s="67">
        <f>INDEX(Hosts!$A:$O,MATCH(Places!$C2700,Hosts!$A:$A,0),MATCH(Places!F$1,Hosts!$1:$1,0))</f>
        <v>0.92</v>
      </c>
      <c r="G2700" s="67" t="str">
        <f>INDEX(Hosts!$A:$O,MATCH(Places!$C2700,Hosts!$A:$A,0),MATCH(Places!G$1,Hosts!$1:$1,0))</f>
        <v>Yes</v>
      </c>
      <c r="H2700">
        <v>16</v>
      </c>
      <c r="I2700" t="str">
        <f>VLOOKUP($H2700,Neighborhoods!$A:$C,2,0)</f>
        <v>Manhattan</v>
      </c>
      <c r="J2700" t="str">
        <f>VLOOKUP($H2700,Neighborhoods!$A:$C,3,0)</f>
        <v>Harlem</v>
      </c>
      <c r="K2700" t="s">
        <v>11822</v>
      </c>
      <c r="L2700" t="str">
        <f t="shared" si="168"/>
        <v>No</v>
      </c>
      <c r="M2700">
        <v>2</v>
      </c>
      <c r="N2700" t="str" cm="1">
        <f t="array" ref="N2700">_xlfn.IFS(M2700&lt;=2,"Small",M2700&lt;=5,"Medium",M2700&gt;5,"Large")</f>
        <v>Small</v>
      </c>
      <c r="O2700" s="50">
        <v>153</v>
      </c>
      <c r="P2700" s="67">
        <f t="shared" si="169"/>
        <v>0.03</v>
      </c>
      <c r="Q2700" s="52">
        <v>4.91</v>
      </c>
      <c r="R2700" s="52" t="str" cm="1">
        <f t="array" ref="R2700">_xlfn.IFS(ROUND(Q2700,0)=5,"Excellent",ROUND(Q2700,0)=4,"Good",ROUND(Q2700,0)=3,"Ok",ROUND(Q2700,0)&lt;3,"Bad")</f>
        <v>Excellent</v>
      </c>
      <c r="S2700">
        <v>35</v>
      </c>
      <c r="T2700" t="str">
        <f t="shared" si="170"/>
        <v>No</v>
      </c>
      <c r="U2700" s="65">
        <v>42873</v>
      </c>
      <c r="V2700" s="65">
        <v>44058</v>
      </c>
      <c r="W2700">
        <v>312</v>
      </c>
      <c r="X2700" t="str">
        <f t="shared" si="171"/>
        <v>Active</v>
      </c>
      <c r="Y2700" t="s">
        <v>15615</v>
      </c>
    </row>
    <row r="2701" spans="1:25" x14ac:dyDescent="0.25">
      <c r="A2701">
        <v>2700</v>
      </c>
      <c r="B2701" t="s">
        <v>14990</v>
      </c>
      <c r="C2701">
        <v>981</v>
      </c>
      <c r="D2701" t="str">
        <f>VLOOKUP($C2701,Hosts!$A:$O,10,0)</f>
        <v>Centre-Val de Loire</v>
      </c>
      <c r="E2701" s="67">
        <f>INDEX(Hosts!$A:$O,MATCH(Places!$C2701,Hosts!$A:$A,0),MATCH(Places!E$1,Hosts!$1:$1,0))</f>
        <v>1</v>
      </c>
      <c r="F2701" s="67">
        <f>INDEX(Hosts!$A:$O,MATCH(Places!$C2701,Hosts!$A:$A,0),MATCH(Places!F$1,Hosts!$1:$1,0))</f>
        <v>0.67</v>
      </c>
      <c r="G2701" s="67" t="str">
        <f>INDEX(Hosts!$A:$O,MATCH(Places!$C2701,Hosts!$A:$A,0),MATCH(Places!G$1,Hosts!$1:$1,0))</f>
        <v>No</v>
      </c>
      <c r="H2701">
        <v>8</v>
      </c>
      <c r="I2701" t="str">
        <f>VLOOKUP($H2701,Neighborhoods!$A:$C,2,0)</f>
        <v>Brooklyn</v>
      </c>
      <c r="J2701" t="str">
        <f>VLOOKUP($H2701,Neighborhoods!$A:$C,3,0)</f>
        <v>Bushwick</v>
      </c>
      <c r="K2701" t="s">
        <v>1</v>
      </c>
      <c r="L2701" t="str">
        <f t="shared" si="168"/>
        <v>Yes</v>
      </c>
      <c r="M2701">
        <v>2</v>
      </c>
      <c r="N2701" t="str" cm="1">
        <f t="array" ref="N2701">_xlfn.IFS(M2701&lt;=2,"Small",M2701&lt;=5,"Medium",M2701&gt;5,"Large")</f>
        <v>Small</v>
      </c>
      <c r="O2701" s="50">
        <v>75</v>
      </c>
      <c r="P2701" s="67">
        <f t="shared" si="169"/>
        <v>0.03</v>
      </c>
      <c r="Q2701" s="52">
        <v>4.67</v>
      </c>
      <c r="R2701" s="52" t="str" cm="1">
        <f t="array" ref="R2701">_xlfn.IFS(ROUND(Q2701,0)=5,"Excellent",ROUND(Q2701,0)=4,"Good",ROUND(Q2701,0)=3,"Ok",ROUND(Q2701,0)&lt;3,"Bad")</f>
        <v>Excellent</v>
      </c>
      <c r="S2701">
        <v>3</v>
      </c>
      <c r="T2701" t="str">
        <f t="shared" si="170"/>
        <v>No</v>
      </c>
      <c r="U2701" s="65">
        <v>42871</v>
      </c>
      <c r="V2701" s="65">
        <v>43108</v>
      </c>
      <c r="W2701">
        <v>87</v>
      </c>
      <c r="X2701" t="str">
        <f t="shared" si="171"/>
        <v>Active</v>
      </c>
      <c r="Y2701" t="s">
        <v>15615</v>
      </c>
    </row>
    <row r="2702" spans="1:25" x14ac:dyDescent="0.25">
      <c r="A2702">
        <v>2701</v>
      </c>
      <c r="B2702" t="s">
        <v>1975</v>
      </c>
      <c r="C2702">
        <v>3229</v>
      </c>
      <c r="D2702" t="str">
        <f>VLOOKUP($C2702,Hosts!$A:$O,10,0)</f>
        <v>New York</v>
      </c>
      <c r="E2702" s="67">
        <f>INDEX(Hosts!$A:$O,MATCH(Places!$C2702,Hosts!$A:$A,0),MATCH(Places!E$1,Hosts!$1:$1,0))</f>
        <v>1</v>
      </c>
      <c r="F2702" s="67">
        <f>INDEX(Hosts!$A:$O,MATCH(Places!$C2702,Hosts!$A:$A,0),MATCH(Places!F$1,Hosts!$1:$1,0))</f>
        <v>0.72</v>
      </c>
      <c r="G2702" s="67" t="str">
        <f>INDEX(Hosts!$A:$O,MATCH(Places!$C2702,Hosts!$A:$A,0),MATCH(Places!G$1,Hosts!$1:$1,0))</f>
        <v>No</v>
      </c>
      <c r="H2702">
        <v>29</v>
      </c>
      <c r="I2702" t="str">
        <f>VLOOKUP($H2702,Neighborhoods!$A:$C,2,0)</f>
        <v>Staten Island</v>
      </c>
      <c r="J2702" t="str">
        <f>VLOOKUP($H2702,Neighborhoods!$A:$C,3,0)</f>
        <v>Stapleton</v>
      </c>
      <c r="K2702" t="s">
        <v>1</v>
      </c>
      <c r="L2702" t="str">
        <f t="shared" si="168"/>
        <v>Yes</v>
      </c>
      <c r="M2702">
        <v>2</v>
      </c>
      <c r="N2702" t="str" cm="1">
        <f t="array" ref="N2702">_xlfn.IFS(M2702&lt;=2,"Small",M2702&lt;=5,"Medium",M2702&gt;5,"Large")</f>
        <v>Small</v>
      </c>
      <c r="O2702" s="50">
        <v>49</v>
      </c>
      <c r="P2702" s="67">
        <f t="shared" si="169"/>
        <v>0.03</v>
      </c>
      <c r="Q2702" s="52">
        <v>4.76</v>
      </c>
      <c r="R2702" s="52" t="str" cm="1">
        <f t="array" ref="R2702">_xlfn.IFS(ROUND(Q2702,0)=5,"Excellent",ROUND(Q2702,0)=4,"Good",ROUND(Q2702,0)=3,"Ok",ROUND(Q2702,0)&lt;3,"Bad")</f>
        <v>Excellent</v>
      </c>
      <c r="S2702">
        <v>49</v>
      </c>
      <c r="T2702" t="str">
        <f t="shared" si="170"/>
        <v>No</v>
      </c>
      <c r="U2702" s="65">
        <v>42945</v>
      </c>
      <c r="V2702" s="65">
        <v>43839</v>
      </c>
      <c r="W2702">
        <v>85</v>
      </c>
      <c r="X2702" t="str">
        <f t="shared" si="171"/>
        <v>Active</v>
      </c>
      <c r="Y2702" t="s">
        <v>15615</v>
      </c>
    </row>
    <row r="2703" spans="1:25" x14ac:dyDescent="0.25">
      <c r="A2703">
        <v>2702</v>
      </c>
      <c r="B2703" t="s">
        <v>13566</v>
      </c>
      <c r="C2703">
        <v>1200</v>
      </c>
      <c r="D2703" t="str">
        <f>VLOOKUP($C2703,Hosts!$A:$O,10,0)</f>
        <v>New York</v>
      </c>
      <c r="E2703" s="67">
        <f>INDEX(Hosts!$A:$O,MATCH(Places!$C2703,Hosts!$A:$A,0),MATCH(Places!E$1,Hosts!$1:$1,0))</f>
        <v>1</v>
      </c>
      <c r="F2703" s="67">
        <f>INDEX(Hosts!$A:$O,MATCH(Places!$C2703,Hosts!$A:$A,0),MATCH(Places!F$1,Hosts!$1:$1,0))</f>
        <v>1</v>
      </c>
      <c r="G2703" s="67" t="str">
        <f>INDEX(Hosts!$A:$O,MATCH(Places!$C2703,Hosts!$A:$A,0),MATCH(Places!G$1,Hosts!$1:$1,0))</f>
        <v>Yes</v>
      </c>
      <c r="H2703">
        <v>16</v>
      </c>
      <c r="I2703" t="str">
        <f>VLOOKUP($H2703,Neighborhoods!$A:$C,2,0)</f>
        <v>Manhattan</v>
      </c>
      <c r="J2703" t="str">
        <f>VLOOKUP($H2703,Neighborhoods!$A:$C,3,0)</f>
        <v>Harlem</v>
      </c>
      <c r="K2703" t="s">
        <v>1</v>
      </c>
      <c r="L2703" t="str">
        <f t="shared" si="168"/>
        <v>Yes</v>
      </c>
      <c r="M2703">
        <v>1</v>
      </c>
      <c r="N2703" t="str" cm="1">
        <f t="array" ref="N2703">_xlfn.IFS(M2703&lt;=2,"Small",M2703&lt;=5,"Medium",M2703&gt;5,"Large")</f>
        <v>Small</v>
      </c>
      <c r="O2703" s="50">
        <v>48</v>
      </c>
      <c r="P2703" s="67">
        <f t="shared" si="169"/>
        <v>0.03</v>
      </c>
      <c r="Q2703" s="52">
        <v>4.83</v>
      </c>
      <c r="R2703" s="52" t="str" cm="1">
        <f t="array" ref="R2703">_xlfn.IFS(ROUND(Q2703,0)=5,"Excellent",ROUND(Q2703,0)=4,"Good",ROUND(Q2703,0)=3,"Ok",ROUND(Q2703,0)&lt;3,"Bad")</f>
        <v>Excellent</v>
      </c>
      <c r="S2703">
        <v>42</v>
      </c>
      <c r="T2703" t="str">
        <f t="shared" si="170"/>
        <v>No</v>
      </c>
      <c r="U2703" s="65">
        <v>42873</v>
      </c>
      <c r="V2703" s="65">
        <v>43890</v>
      </c>
      <c r="W2703">
        <v>198</v>
      </c>
      <c r="X2703" t="str">
        <f t="shared" si="171"/>
        <v>Active</v>
      </c>
      <c r="Y2703" t="s">
        <v>15616</v>
      </c>
    </row>
    <row r="2704" spans="1:25" x14ac:dyDescent="0.25">
      <c r="A2704">
        <v>2703</v>
      </c>
      <c r="B2704" t="s">
        <v>1976</v>
      </c>
      <c r="C2704">
        <v>1979</v>
      </c>
      <c r="D2704" t="str">
        <f>VLOOKUP($C2704,Hosts!$A:$O,10,0)</f>
        <v>New York</v>
      </c>
      <c r="E2704" s="67">
        <f>INDEX(Hosts!$A:$O,MATCH(Places!$C2704,Hosts!$A:$A,0),MATCH(Places!E$1,Hosts!$1:$1,0))</f>
        <v>0.38</v>
      </c>
      <c r="F2704" s="67">
        <f>INDEX(Hosts!$A:$O,MATCH(Places!$C2704,Hosts!$A:$A,0),MATCH(Places!F$1,Hosts!$1:$1,0))</f>
        <v>0.45</v>
      </c>
      <c r="G2704" s="67" t="str">
        <f>INDEX(Hosts!$A:$O,MATCH(Places!$C2704,Hosts!$A:$A,0),MATCH(Places!G$1,Hosts!$1:$1,0))</f>
        <v>No</v>
      </c>
      <c r="H2704">
        <v>12</v>
      </c>
      <c r="I2704" t="str">
        <f>VLOOKUP($H2704,Neighborhoods!$A:$C,2,0)</f>
        <v>Brooklyn</v>
      </c>
      <c r="J2704" t="str">
        <f>VLOOKUP($H2704,Neighborhoods!$A:$C,3,0)</f>
        <v>Williamsburg</v>
      </c>
      <c r="K2704" t="s">
        <v>11822</v>
      </c>
      <c r="L2704" t="str">
        <f t="shared" si="168"/>
        <v>No</v>
      </c>
      <c r="M2704">
        <v>4</v>
      </c>
      <c r="N2704" t="str" cm="1">
        <f t="array" ref="N2704">_xlfn.IFS(M2704&lt;=2,"Small",M2704&lt;=5,"Medium",M2704&gt;5,"Large")</f>
        <v>Medium</v>
      </c>
      <c r="O2704" s="50">
        <v>180</v>
      </c>
      <c r="P2704" s="67">
        <f t="shared" si="169"/>
        <v>0.03</v>
      </c>
      <c r="Q2704" s="52">
        <v>4.8600000000000003</v>
      </c>
      <c r="R2704" s="52" t="str" cm="1">
        <f t="array" ref="R2704">_xlfn.IFS(ROUND(Q2704,0)=5,"Excellent",ROUND(Q2704,0)=4,"Good",ROUND(Q2704,0)=3,"Ok",ROUND(Q2704,0)&lt;3,"Bad")</f>
        <v>Excellent</v>
      </c>
      <c r="S2704">
        <v>7</v>
      </c>
      <c r="T2704" t="str">
        <f t="shared" si="170"/>
        <v>No</v>
      </c>
      <c r="U2704" s="65">
        <v>42903</v>
      </c>
      <c r="V2704" s="65">
        <v>43219</v>
      </c>
      <c r="W2704">
        <v>180</v>
      </c>
      <c r="X2704" t="str">
        <f t="shared" si="171"/>
        <v>Active</v>
      </c>
      <c r="Y2704" t="s">
        <v>15615</v>
      </c>
    </row>
    <row r="2705" spans="1:25" x14ac:dyDescent="0.25">
      <c r="A2705">
        <v>2704</v>
      </c>
      <c r="B2705" t="s">
        <v>14092</v>
      </c>
      <c r="C2705">
        <v>2368</v>
      </c>
      <c r="D2705" t="str">
        <f>VLOOKUP($C2705,Hosts!$A:$O,10,0)</f>
        <v>New York</v>
      </c>
      <c r="E2705" s="67">
        <f>INDEX(Hosts!$A:$O,MATCH(Places!$C2705,Hosts!$A:$A,0),MATCH(Places!E$1,Hosts!$1:$1,0))</f>
        <v>1</v>
      </c>
      <c r="F2705" s="67">
        <f>INDEX(Hosts!$A:$O,MATCH(Places!$C2705,Hosts!$A:$A,0),MATCH(Places!F$1,Hosts!$1:$1,0))</f>
        <v>0.88</v>
      </c>
      <c r="G2705" s="67" t="str">
        <f>INDEX(Hosts!$A:$O,MATCH(Places!$C2705,Hosts!$A:$A,0),MATCH(Places!G$1,Hosts!$1:$1,0))</f>
        <v>Yes</v>
      </c>
      <c r="H2705">
        <v>29</v>
      </c>
      <c r="I2705" t="str">
        <f>VLOOKUP($H2705,Neighborhoods!$A:$C,2,0)</f>
        <v>Staten Island</v>
      </c>
      <c r="J2705" t="str">
        <f>VLOOKUP($H2705,Neighborhoods!$A:$C,3,0)</f>
        <v>Stapleton</v>
      </c>
      <c r="K2705" t="s">
        <v>1</v>
      </c>
      <c r="L2705" t="str">
        <f t="shared" si="168"/>
        <v>Yes</v>
      </c>
      <c r="M2705">
        <v>2</v>
      </c>
      <c r="N2705" t="str" cm="1">
        <f t="array" ref="N2705">_xlfn.IFS(M2705&lt;=2,"Small",M2705&lt;=5,"Medium",M2705&gt;5,"Large")</f>
        <v>Small</v>
      </c>
      <c r="O2705" s="50">
        <v>60</v>
      </c>
      <c r="P2705" s="67">
        <f t="shared" si="169"/>
        <v>0.03</v>
      </c>
      <c r="Q2705" s="52">
        <v>5</v>
      </c>
      <c r="R2705" s="52" t="str" cm="1">
        <f t="array" ref="R2705">_xlfn.IFS(ROUND(Q2705,0)=5,"Excellent",ROUND(Q2705,0)=4,"Good",ROUND(Q2705,0)=3,"Ok",ROUND(Q2705,0)&lt;3,"Bad")</f>
        <v>Excellent</v>
      </c>
      <c r="S2705">
        <v>8</v>
      </c>
      <c r="T2705" t="str">
        <f t="shared" si="170"/>
        <v>No</v>
      </c>
      <c r="U2705" s="65">
        <v>43856</v>
      </c>
      <c r="V2705" s="65">
        <v>44048</v>
      </c>
      <c r="W2705">
        <v>105</v>
      </c>
      <c r="X2705" t="str">
        <f t="shared" si="171"/>
        <v>Active</v>
      </c>
      <c r="Y2705" t="s">
        <v>15615</v>
      </c>
    </row>
    <row r="2706" spans="1:25" x14ac:dyDescent="0.25">
      <c r="A2706">
        <v>2705</v>
      </c>
      <c r="B2706" t="s">
        <v>1977</v>
      </c>
      <c r="C2706">
        <v>1208</v>
      </c>
      <c r="D2706" t="str">
        <f>VLOOKUP($C2706,Hosts!$A:$O,10,0)</f>
        <v>New York</v>
      </c>
      <c r="E2706" s="67">
        <f>INDEX(Hosts!$A:$O,MATCH(Places!$C2706,Hosts!$A:$A,0),MATCH(Places!E$1,Hosts!$1:$1,0))</f>
        <v>1</v>
      </c>
      <c r="F2706" s="67">
        <f>INDEX(Hosts!$A:$O,MATCH(Places!$C2706,Hosts!$A:$A,0),MATCH(Places!F$1,Hosts!$1:$1,0))</f>
        <v>1</v>
      </c>
      <c r="G2706" s="67" t="str">
        <f>INDEX(Hosts!$A:$O,MATCH(Places!$C2706,Hosts!$A:$A,0),MATCH(Places!G$1,Hosts!$1:$1,0))</f>
        <v>Yes</v>
      </c>
      <c r="H2706">
        <v>12</v>
      </c>
      <c r="I2706" t="str">
        <f>VLOOKUP($H2706,Neighborhoods!$A:$C,2,0)</f>
        <v>Brooklyn</v>
      </c>
      <c r="J2706" t="str">
        <f>VLOOKUP($H2706,Neighborhoods!$A:$C,3,0)</f>
        <v>Williamsburg</v>
      </c>
      <c r="K2706" t="s">
        <v>11822</v>
      </c>
      <c r="L2706" t="str">
        <f t="shared" si="168"/>
        <v>No</v>
      </c>
      <c r="M2706">
        <v>4</v>
      </c>
      <c r="N2706" t="str" cm="1">
        <f t="array" ref="N2706">_xlfn.IFS(M2706&lt;=2,"Small",M2706&lt;=5,"Medium",M2706&gt;5,"Large")</f>
        <v>Medium</v>
      </c>
      <c r="O2706" s="50">
        <v>234</v>
      </c>
      <c r="P2706" s="67">
        <f t="shared" si="169"/>
        <v>0.04</v>
      </c>
      <c r="Q2706" s="52">
        <v>4.97</v>
      </c>
      <c r="R2706" s="52" t="str" cm="1">
        <f t="array" ref="R2706">_xlfn.IFS(ROUND(Q2706,0)=5,"Excellent",ROUND(Q2706,0)=4,"Good",ROUND(Q2706,0)=3,"Ok",ROUND(Q2706,0)&lt;3,"Bad")</f>
        <v>Excellent</v>
      </c>
      <c r="S2706">
        <v>37</v>
      </c>
      <c r="T2706" t="str">
        <f t="shared" si="170"/>
        <v>No</v>
      </c>
      <c r="U2706" s="65">
        <v>42885</v>
      </c>
      <c r="V2706" s="65">
        <v>43694</v>
      </c>
      <c r="W2706">
        <v>11</v>
      </c>
      <c r="X2706" t="str">
        <f t="shared" si="171"/>
        <v>Active</v>
      </c>
      <c r="Y2706" t="s">
        <v>15615</v>
      </c>
    </row>
    <row r="2707" spans="1:25" x14ac:dyDescent="0.25">
      <c r="A2707">
        <v>2706</v>
      </c>
      <c r="B2707" t="s">
        <v>1978</v>
      </c>
      <c r="C2707">
        <v>3208</v>
      </c>
      <c r="D2707" t="str">
        <f>VLOOKUP($C2707,Hosts!$A:$O,10,0)</f>
        <v>New York</v>
      </c>
      <c r="E2707" s="67">
        <f>INDEX(Hosts!$A:$O,MATCH(Places!$C2707,Hosts!$A:$A,0),MATCH(Places!E$1,Hosts!$1:$1,0))</f>
        <v>1</v>
      </c>
      <c r="F2707" s="67">
        <f>INDEX(Hosts!$A:$O,MATCH(Places!$C2707,Hosts!$A:$A,0),MATCH(Places!F$1,Hosts!$1:$1,0))</f>
        <v>0.92</v>
      </c>
      <c r="G2707" s="67" t="str">
        <f>INDEX(Hosts!$A:$O,MATCH(Places!$C2707,Hosts!$A:$A,0),MATCH(Places!G$1,Hosts!$1:$1,0))</f>
        <v>Yes</v>
      </c>
      <c r="H2707">
        <v>23</v>
      </c>
      <c r="I2707" t="str">
        <f>VLOOKUP($H2707,Neighborhoods!$A:$C,2,0)</f>
        <v>Queens</v>
      </c>
      <c r="J2707" t="str">
        <f>VLOOKUP($H2707,Neighborhoods!$A:$C,3,0)</f>
        <v>Jamaica</v>
      </c>
      <c r="K2707" t="s">
        <v>11822</v>
      </c>
      <c r="L2707" t="str">
        <f t="shared" si="168"/>
        <v>No</v>
      </c>
      <c r="M2707">
        <v>2</v>
      </c>
      <c r="N2707" t="str" cm="1">
        <f t="array" ref="N2707">_xlfn.IFS(M2707&lt;=2,"Small",M2707&lt;=5,"Medium",M2707&gt;5,"Large")</f>
        <v>Small</v>
      </c>
      <c r="O2707" s="50">
        <v>90</v>
      </c>
      <c r="P2707" s="67">
        <f t="shared" si="169"/>
        <v>0.03</v>
      </c>
      <c r="Q2707" s="52">
        <v>4.83</v>
      </c>
      <c r="R2707" s="52" t="str" cm="1">
        <f t="array" ref="R2707">_xlfn.IFS(ROUND(Q2707,0)=5,"Excellent",ROUND(Q2707,0)=4,"Good",ROUND(Q2707,0)=3,"Ok",ROUND(Q2707,0)&lt;3,"Bad")</f>
        <v>Excellent</v>
      </c>
      <c r="S2707">
        <v>24</v>
      </c>
      <c r="T2707" t="str">
        <f t="shared" si="170"/>
        <v>No</v>
      </c>
      <c r="U2707" s="65">
        <v>42876</v>
      </c>
      <c r="V2707" s="65">
        <v>43905</v>
      </c>
      <c r="W2707">
        <v>152</v>
      </c>
      <c r="X2707" t="str">
        <f t="shared" si="171"/>
        <v>Active</v>
      </c>
      <c r="Y2707" t="s">
        <v>15615</v>
      </c>
    </row>
    <row r="2708" spans="1:25" x14ac:dyDescent="0.25">
      <c r="A2708">
        <v>2707</v>
      </c>
      <c r="B2708" t="s">
        <v>15530</v>
      </c>
      <c r="C2708">
        <v>1684</v>
      </c>
      <c r="D2708" t="str">
        <f>VLOOKUP($C2708,Hosts!$A:$O,10,0)</f>
        <v>New York</v>
      </c>
      <c r="E2708" s="67">
        <f>INDEX(Hosts!$A:$O,MATCH(Places!$C2708,Hosts!$A:$A,0),MATCH(Places!E$1,Hosts!$1:$1,0))</f>
        <v>1</v>
      </c>
      <c r="F2708" s="67">
        <f>INDEX(Hosts!$A:$O,MATCH(Places!$C2708,Hosts!$A:$A,0),MATCH(Places!F$1,Hosts!$1:$1,0))</f>
        <v>0.75</v>
      </c>
      <c r="G2708" s="67" t="str">
        <f>INDEX(Hosts!$A:$O,MATCH(Places!$C2708,Hosts!$A:$A,0),MATCH(Places!G$1,Hosts!$1:$1,0))</f>
        <v>No</v>
      </c>
      <c r="H2708">
        <v>10</v>
      </c>
      <c r="I2708" t="str">
        <f>VLOOKUP($H2708,Neighborhoods!$A:$C,2,0)</f>
        <v>Brooklyn</v>
      </c>
      <c r="J2708" t="str">
        <f>VLOOKUP($H2708,Neighborhoods!$A:$C,3,0)</f>
        <v>East Flatbush</v>
      </c>
      <c r="K2708" t="s">
        <v>1</v>
      </c>
      <c r="L2708" t="str">
        <f t="shared" si="168"/>
        <v>Yes</v>
      </c>
      <c r="M2708">
        <v>2</v>
      </c>
      <c r="N2708" t="str" cm="1">
        <f t="array" ref="N2708">_xlfn.IFS(M2708&lt;=2,"Small",M2708&lt;=5,"Medium",M2708&gt;5,"Large")</f>
        <v>Small</v>
      </c>
      <c r="O2708" s="50">
        <v>38</v>
      </c>
      <c r="P2708" s="67">
        <f t="shared" si="169"/>
        <v>0.03</v>
      </c>
      <c r="Q2708" s="52">
        <v>4.91</v>
      </c>
      <c r="R2708" s="52" t="str" cm="1">
        <f t="array" ref="R2708">_xlfn.IFS(ROUND(Q2708,0)=5,"Excellent",ROUND(Q2708,0)=4,"Good",ROUND(Q2708,0)=3,"Ok",ROUND(Q2708,0)&lt;3,"Bad")</f>
        <v>Excellent</v>
      </c>
      <c r="S2708">
        <v>22</v>
      </c>
      <c r="T2708" t="str">
        <f t="shared" si="170"/>
        <v>No</v>
      </c>
      <c r="U2708" s="65">
        <v>42874</v>
      </c>
      <c r="V2708" s="65">
        <v>43737</v>
      </c>
      <c r="W2708">
        <v>165</v>
      </c>
      <c r="X2708" t="str">
        <f t="shared" si="171"/>
        <v>Active</v>
      </c>
      <c r="Y2708" t="s">
        <v>15616</v>
      </c>
    </row>
    <row r="2709" spans="1:25" x14ac:dyDescent="0.25">
      <c r="A2709">
        <v>2708</v>
      </c>
      <c r="B2709" t="s">
        <v>1979</v>
      </c>
      <c r="C2709">
        <v>3229</v>
      </c>
      <c r="D2709" t="str">
        <f>VLOOKUP($C2709,Hosts!$A:$O,10,0)</f>
        <v>New York</v>
      </c>
      <c r="E2709" s="67">
        <f>INDEX(Hosts!$A:$O,MATCH(Places!$C2709,Hosts!$A:$A,0),MATCH(Places!E$1,Hosts!$1:$1,0))</f>
        <v>1</v>
      </c>
      <c r="F2709" s="67">
        <f>INDEX(Hosts!$A:$O,MATCH(Places!$C2709,Hosts!$A:$A,0),MATCH(Places!F$1,Hosts!$1:$1,0))</f>
        <v>0.72</v>
      </c>
      <c r="G2709" s="67" t="str">
        <f>INDEX(Hosts!$A:$O,MATCH(Places!$C2709,Hosts!$A:$A,0),MATCH(Places!G$1,Hosts!$1:$1,0))</f>
        <v>No</v>
      </c>
      <c r="H2709">
        <v>29</v>
      </c>
      <c r="I2709" t="str">
        <f>VLOOKUP($H2709,Neighborhoods!$A:$C,2,0)</f>
        <v>Staten Island</v>
      </c>
      <c r="J2709" t="str">
        <f>VLOOKUP($H2709,Neighborhoods!$A:$C,3,0)</f>
        <v>Stapleton</v>
      </c>
      <c r="K2709" t="s">
        <v>1</v>
      </c>
      <c r="L2709" t="str">
        <f t="shared" si="168"/>
        <v>Yes</v>
      </c>
      <c r="M2709">
        <v>2</v>
      </c>
      <c r="N2709" t="str" cm="1">
        <f t="array" ref="N2709">_xlfn.IFS(M2709&lt;=2,"Small",M2709&lt;=5,"Medium",M2709&gt;5,"Large")</f>
        <v>Small</v>
      </c>
      <c r="O2709" s="50">
        <v>51</v>
      </c>
      <c r="P2709" s="67">
        <f t="shared" si="169"/>
        <v>0.03</v>
      </c>
      <c r="Q2709" s="52">
        <v>4.74</v>
      </c>
      <c r="R2709" s="52" t="str" cm="1">
        <f t="array" ref="R2709">_xlfn.IFS(ROUND(Q2709,0)=5,"Excellent",ROUND(Q2709,0)=4,"Good",ROUND(Q2709,0)=3,"Ok",ROUND(Q2709,0)&lt;3,"Bad")</f>
        <v>Excellent</v>
      </c>
      <c r="S2709">
        <v>31</v>
      </c>
      <c r="T2709" t="str">
        <f t="shared" si="170"/>
        <v>No</v>
      </c>
      <c r="U2709" s="65">
        <v>42930</v>
      </c>
      <c r="V2709" s="65">
        <v>43833</v>
      </c>
      <c r="W2709">
        <v>88</v>
      </c>
      <c r="X2709" t="str">
        <f t="shared" si="171"/>
        <v>Active</v>
      </c>
      <c r="Y2709" t="s">
        <v>15615</v>
      </c>
    </row>
    <row r="2710" spans="1:25" x14ac:dyDescent="0.25">
      <c r="A2710">
        <v>2709</v>
      </c>
      <c r="B2710" t="s">
        <v>13418</v>
      </c>
      <c r="C2710">
        <v>3143</v>
      </c>
      <c r="D2710" t="str">
        <f>VLOOKUP($C2710,Hosts!$A:$O,10,0)</f>
        <v>New York</v>
      </c>
      <c r="E2710" s="67">
        <f>INDEX(Hosts!$A:$O,MATCH(Places!$C2710,Hosts!$A:$A,0),MATCH(Places!E$1,Hosts!$1:$1,0))</f>
        <v>1</v>
      </c>
      <c r="F2710" s="67">
        <f>INDEX(Hosts!$A:$O,MATCH(Places!$C2710,Hosts!$A:$A,0),MATCH(Places!F$1,Hosts!$1:$1,0))</f>
        <v>1</v>
      </c>
      <c r="G2710" s="67" t="str">
        <f>INDEX(Hosts!$A:$O,MATCH(Places!$C2710,Hosts!$A:$A,0),MATCH(Places!G$1,Hosts!$1:$1,0))</f>
        <v>No</v>
      </c>
      <c r="H2710">
        <v>16</v>
      </c>
      <c r="I2710" t="str">
        <f>VLOOKUP($H2710,Neighborhoods!$A:$C,2,0)</f>
        <v>Manhattan</v>
      </c>
      <c r="J2710" t="str">
        <f>VLOOKUP($H2710,Neighborhoods!$A:$C,3,0)</f>
        <v>Harlem</v>
      </c>
      <c r="K2710" t="s">
        <v>11822</v>
      </c>
      <c r="L2710" t="str">
        <f t="shared" si="168"/>
        <v>No</v>
      </c>
      <c r="M2710">
        <v>4</v>
      </c>
      <c r="N2710" t="str" cm="1">
        <f t="array" ref="N2710">_xlfn.IFS(M2710&lt;=2,"Small",M2710&lt;=5,"Medium",M2710&gt;5,"Large")</f>
        <v>Medium</v>
      </c>
      <c r="O2710" s="50">
        <v>183</v>
      </c>
      <c r="P2710" s="67">
        <f t="shared" si="169"/>
        <v>0.03</v>
      </c>
      <c r="Q2710" s="52">
        <v>5</v>
      </c>
      <c r="R2710" s="52" t="str" cm="1">
        <f t="array" ref="R2710">_xlfn.IFS(ROUND(Q2710,0)=5,"Excellent",ROUND(Q2710,0)=4,"Good",ROUND(Q2710,0)=3,"Ok",ROUND(Q2710,0)&lt;3,"Bad")</f>
        <v>Excellent</v>
      </c>
      <c r="S2710">
        <v>3</v>
      </c>
      <c r="T2710" t="str">
        <f t="shared" si="170"/>
        <v>No</v>
      </c>
      <c r="U2710" s="65">
        <v>42992</v>
      </c>
      <c r="V2710" s="65">
        <v>43081</v>
      </c>
      <c r="W2710">
        <v>260</v>
      </c>
      <c r="X2710" t="str">
        <f t="shared" si="171"/>
        <v>Active</v>
      </c>
      <c r="Y2710" t="s">
        <v>15616</v>
      </c>
    </row>
    <row r="2711" spans="1:25" x14ac:dyDescent="0.25">
      <c r="A2711">
        <v>2710</v>
      </c>
      <c r="B2711" t="s">
        <v>1980</v>
      </c>
      <c r="C2711">
        <v>2740</v>
      </c>
      <c r="D2711" t="str">
        <f>VLOOKUP($C2711,Hosts!$A:$O,10,0)</f>
        <v>New York</v>
      </c>
      <c r="E2711" s="67">
        <f>INDEX(Hosts!$A:$O,MATCH(Places!$C2711,Hosts!$A:$A,0),MATCH(Places!E$1,Hosts!$1:$1,0))</f>
        <v>1</v>
      </c>
      <c r="F2711" s="67">
        <f>INDEX(Hosts!$A:$O,MATCH(Places!$C2711,Hosts!$A:$A,0),MATCH(Places!F$1,Hosts!$1:$1,0))</f>
        <v>1</v>
      </c>
      <c r="G2711" s="67" t="str">
        <f>INDEX(Hosts!$A:$O,MATCH(Places!$C2711,Hosts!$A:$A,0),MATCH(Places!G$1,Hosts!$1:$1,0))</f>
        <v>Yes</v>
      </c>
      <c r="H2711">
        <v>9</v>
      </c>
      <c r="I2711" t="str">
        <f>VLOOKUP($H2711,Neighborhoods!$A:$C,2,0)</f>
        <v>Brooklyn</v>
      </c>
      <c r="J2711" t="str">
        <f>VLOOKUP($H2711,Neighborhoods!$A:$C,3,0)</f>
        <v>Crown Heights</v>
      </c>
      <c r="K2711" t="s">
        <v>11822</v>
      </c>
      <c r="L2711" t="str">
        <f t="shared" si="168"/>
        <v>No</v>
      </c>
      <c r="M2711">
        <v>7</v>
      </c>
      <c r="N2711" t="str" cm="1">
        <f t="array" ref="N2711">_xlfn.IFS(M2711&lt;=2,"Small",M2711&lt;=5,"Medium",M2711&gt;5,"Large")</f>
        <v>Large</v>
      </c>
      <c r="O2711" s="50">
        <v>128</v>
      </c>
      <c r="P2711" s="67">
        <f t="shared" si="169"/>
        <v>0.03</v>
      </c>
      <c r="Q2711" s="52">
        <v>4.91</v>
      </c>
      <c r="R2711" s="52" t="str" cm="1">
        <f t="array" ref="R2711">_xlfn.IFS(ROUND(Q2711,0)=5,"Excellent",ROUND(Q2711,0)=4,"Good",ROUND(Q2711,0)=3,"Ok",ROUND(Q2711,0)&lt;3,"Bad")</f>
        <v>Excellent</v>
      </c>
      <c r="S2711">
        <v>69</v>
      </c>
      <c r="T2711" t="str">
        <f t="shared" si="170"/>
        <v>No</v>
      </c>
      <c r="U2711" s="65">
        <v>42898</v>
      </c>
      <c r="V2711" s="65">
        <v>43982</v>
      </c>
      <c r="W2711">
        <v>251</v>
      </c>
      <c r="X2711" t="str">
        <f t="shared" si="171"/>
        <v>Active</v>
      </c>
      <c r="Y2711" t="s">
        <v>15615</v>
      </c>
    </row>
    <row r="2712" spans="1:25" x14ac:dyDescent="0.25">
      <c r="A2712">
        <v>2711</v>
      </c>
      <c r="B2712" t="s">
        <v>1981</v>
      </c>
      <c r="C2712">
        <v>3240</v>
      </c>
      <c r="D2712" t="str">
        <f>VLOOKUP($C2712,Hosts!$A:$O,10,0)</f>
        <v>New York</v>
      </c>
      <c r="E2712" s="67">
        <f>INDEX(Hosts!$A:$O,MATCH(Places!$C2712,Hosts!$A:$A,0),MATCH(Places!E$1,Hosts!$1:$1,0))</f>
        <v>1</v>
      </c>
      <c r="F2712" s="67">
        <f>INDEX(Hosts!$A:$O,MATCH(Places!$C2712,Hosts!$A:$A,0),MATCH(Places!F$1,Hosts!$1:$1,0))</f>
        <v>0.43</v>
      </c>
      <c r="G2712" s="67" t="str">
        <f>INDEX(Hosts!$A:$O,MATCH(Places!$C2712,Hosts!$A:$A,0),MATCH(Places!G$1,Hosts!$1:$1,0))</f>
        <v>Yes</v>
      </c>
      <c r="H2712">
        <v>6</v>
      </c>
      <c r="I2712" t="str">
        <f>VLOOKUP($H2712,Neighborhoods!$A:$C,2,0)</f>
        <v>Bronx</v>
      </c>
      <c r="J2712" t="str">
        <f>VLOOKUP($H2712,Neighborhoods!$A:$C,3,0)</f>
        <v>Wakefield</v>
      </c>
      <c r="K2712" t="s">
        <v>1</v>
      </c>
      <c r="L2712" t="str">
        <f t="shared" si="168"/>
        <v>Yes</v>
      </c>
      <c r="M2712">
        <v>2</v>
      </c>
      <c r="N2712" t="str" cm="1">
        <f t="array" ref="N2712">_xlfn.IFS(M2712&lt;=2,"Small",M2712&lt;=5,"Medium",M2712&gt;5,"Large")</f>
        <v>Small</v>
      </c>
      <c r="O2712" s="50">
        <v>60</v>
      </c>
      <c r="P2712" s="67">
        <f t="shared" si="169"/>
        <v>0.03</v>
      </c>
      <c r="Q2712" s="52">
        <v>4.83</v>
      </c>
      <c r="R2712" s="52" t="str" cm="1">
        <f t="array" ref="R2712">_xlfn.IFS(ROUND(Q2712,0)=5,"Excellent",ROUND(Q2712,0)=4,"Good",ROUND(Q2712,0)=3,"Ok",ROUND(Q2712,0)&lt;3,"Bad")</f>
        <v>Excellent</v>
      </c>
      <c r="S2712">
        <v>46</v>
      </c>
      <c r="T2712" t="str">
        <f t="shared" si="170"/>
        <v>No</v>
      </c>
      <c r="U2712" s="65">
        <v>42911</v>
      </c>
      <c r="V2712" s="65">
        <v>43845</v>
      </c>
      <c r="W2712">
        <v>320</v>
      </c>
      <c r="X2712" t="str">
        <f t="shared" si="171"/>
        <v>Active</v>
      </c>
      <c r="Y2712" t="s">
        <v>15615</v>
      </c>
    </row>
    <row r="2713" spans="1:25" x14ac:dyDescent="0.25">
      <c r="A2713">
        <v>2712</v>
      </c>
      <c r="B2713" t="s">
        <v>1982</v>
      </c>
      <c r="C2713">
        <v>259</v>
      </c>
      <c r="D2713" t="str">
        <f>VLOOKUP($C2713,Hosts!$A:$O,10,0)</f>
        <v>New York</v>
      </c>
      <c r="E2713" s="67">
        <f>INDEX(Hosts!$A:$O,MATCH(Places!$C2713,Hosts!$A:$A,0),MATCH(Places!E$1,Hosts!$1:$1,0))</f>
        <v>0.78</v>
      </c>
      <c r="F2713" s="67">
        <f>INDEX(Hosts!$A:$O,MATCH(Places!$C2713,Hosts!$A:$A,0),MATCH(Places!F$1,Hosts!$1:$1,0))</f>
        <v>1</v>
      </c>
      <c r="G2713" s="67" t="str">
        <f>INDEX(Hosts!$A:$O,MATCH(Places!$C2713,Hosts!$A:$A,0),MATCH(Places!G$1,Hosts!$1:$1,0))</f>
        <v>No</v>
      </c>
      <c r="H2713">
        <v>12</v>
      </c>
      <c r="I2713" t="str">
        <f>VLOOKUP($H2713,Neighborhoods!$A:$C,2,0)</f>
        <v>Brooklyn</v>
      </c>
      <c r="J2713" t="str">
        <f>VLOOKUP($H2713,Neighborhoods!$A:$C,3,0)</f>
        <v>Williamsburg</v>
      </c>
      <c r="K2713" t="s">
        <v>1</v>
      </c>
      <c r="L2713" t="str">
        <f t="shared" si="168"/>
        <v>Yes</v>
      </c>
      <c r="M2713">
        <v>1</v>
      </c>
      <c r="N2713" t="str" cm="1">
        <f t="array" ref="N2713">_xlfn.IFS(M2713&lt;=2,"Small",M2713&lt;=5,"Medium",M2713&gt;5,"Large")</f>
        <v>Small</v>
      </c>
      <c r="O2713" s="50">
        <v>36</v>
      </c>
      <c r="P2713" s="67">
        <f t="shared" si="169"/>
        <v>0.03</v>
      </c>
      <c r="Q2713" s="52">
        <v>4.79</v>
      </c>
      <c r="R2713" s="52" t="str" cm="1">
        <f t="array" ref="R2713">_xlfn.IFS(ROUND(Q2713,0)=5,"Excellent",ROUND(Q2713,0)=4,"Good",ROUND(Q2713,0)=3,"Ok",ROUND(Q2713,0)&lt;3,"Bad")</f>
        <v>Excellent</v>
      </c>
      <c r="S2713">
        <v>129</v>
      </c>
      <c r="T2713" t="str">
        <f t="shared" si="170"/>
        <v>No</v>
      </c>
      <c r="U2713" s="65">
        <v>42874</v>
      </c>
      <c r="V2713" s="65">
        <v>43905</v>
      </c>
      <c r="W2713">
        <v>113</v>
      </c>
      <c r="X2713" t="str">
        <f t="shared" si="171"/>
        <v>Active</v>
      </c>
      <c r="Y2713" t="s">
        <v>15615</v>
      </c>
    </row>
    <row r="2714" spans="1:25" x14ac:dyDescent="0.25">
      <c r="A2714">
        <v>2713</v>
      </c>
      <c r="B2714" t="s">
        <v>1983</v>
      </c>
      <c r="C2714">
        <v>2621</v>
      </c>
      <c r="D2714" t="str">
        <f>VLOOKUP($C2714,Hosts!$A:$O,10,0)</f>
        <v>New York</v>
      </c>
      <c r="E2714" s="67">
        <f>INDEX(Hosts!$A:$O,MATCH(Places!$C2714,Hosts!$A:$A,0),MATCH(Places!E$1,Hosts!$1:$1,0))</f>
        <v>0</v>
      </c>
      <c r="F2714" s="67">
        <f>INDEX(Hosts!$A:$O,MATCH(Places!$C2714,Hosts!$A:$A,0),MATCH(Places!F$1,Hosts!$1:$1,0))</f>
        <v>0.95</v>
      </c>
      <c r="G2714" s="67" t="str">
        <f>INDEX(Hosts!$A:$O,MATCH(Places!$C2714,Hosts!$A:$A,0),MATCH(Places!G$1,Hosts!$1:$1,0))</f>
        <v>No</v>
      </c>
      <c r="H2714">
        <v>16</v>
      </c>
      <c r="I2714" t="str">
        <f>VLOOKUP($H2714,Neighborhoods!$A:$C,2,0)</f>
        <v>Manhattan</v>
      </c>
      <c r="J2714" t="str">
        <f>VLOOKUP($H2714,Neighborhoods!$A:$C,3,0)</f>
        <v>Harlem</v>
      </c>
      <c r="K2714" t="s">
        <v>11822</v>
      </c>
      <c r="L2714" t="str">
        <f t="shared" si="168"/>
        <v>No</v>
      </c>
      <c r="M2714">
        <v>4</v>
      </c>
      <c r="N2714" t="str" cm="1">
        <f t="array" ref="N2714">_xlfn.IFS(M2714&lt;=2,"Small",M2714&lt;=5,"Medium",M2714&gt;5,"Large")</f>
        <v>Medium</v>
      </c>
      <c r="O2714" s="50">
        <v>98</v>
      </c>
      <c r="P2714" s="67">
        <f t="shared" si="169"/>
        <v>0.03</v>
      </c>
      <c r="Q2714" s="52">
        <v>4.8899999999999997</v>
      </c>
      <c r="R2714" s="52" t="str" cm="1">
        <f t="array" ref="R2714">_xlfn.IFS(ROUND(Q2714,0)=5,"Excellent",ROUND(Q2714,0)=4,"Good",ROUND(Q2714,0)=3,"Ok",ROUND(Q2714,0)&lt;3,"Bad")</f>
        <v>Excellent</v>
      </c>
      <c r="S2714">
        <v>64</v>
      </c>
      <c r="T2714" t="str">
        <f t="shared" si="170"/>
        <v>No</v>
      </c>
      <c r="U2714" s="65">
        <v>42890</v>
      </c>
      <c r="V2714" s="65">
        <v>43922</v>
      </c>
      <c r="W2714">
        <v>83</v>
      </c>
      <c r="X2714" t="str">
        <f t="shared" si="171"/>
        <v>Active</v>
      </c>
      <c r="Y2714" t="s">
        <v>15616</v>
      </c>
    </row>
    <row r="2715" spans="1:25" x14ac:dyDescent="0.25">
      <c r="A2715">
        <v>2714</v>
      </c>
      <c r="B2715" t="s">
        <v>1984</v>
      </c>
      <c r="C2715">
        <v>2908</v>
      </c>
      <c r="D2715" t="str">
        <f>VLOOKUP($C2715,Hosts!$A:$O,10,0)</f>
        <v>New York</v>
      </c>
      <c r="E2715" s="67">
        <f>INDEX(Hosts!$A:$O,MATCH(Places!$C2715,Hosts!$A:$A,0),MATCH(Places!E$1,Hosts!$1:$1,0))</f>
        <v>0.5</v>
      </c>
      <c r="F2715" s="67">
        <f>INDEX(Hosts!$A:$O,MATCH(Places!$C2715,Hosts!$A:$A,0),MATCH(Places!F$1,Hosts!$1:$1,0))</f>
        <v>0.17</v>
      </c>
      <c r="G2715" s="67" t="str">
        <f>INDEX(Hosts!$A:$O,MATCH(Places!$C2715,Hosts!$A:$A,0),MATCH(Places!G$1,Hosts!$1:$1,0))</f>
        <v>No</v>
      </c>
      <c r="H2715">
        <v>12</v>
      </c>
      <c r="I2715" t="str">
        <f>VLOOKUP($H2715,Neighborhoods!$A:$C,2,0)</f>
        <v>Brooklyn</v>
      </c>
      <c r="J2715" t="str">
        <f>VLOOKUP($H2715,Neighborhoods!$A:$C,3,0)</f>
        <v>Williamsburg</v>
      </c>
      <c r="K2715" t="s">
        <v>11822</v>
      </c>
      <c r="L2715" t="str">
        <f t="shared" si="168"/>
        <v>No</v>
      </c>
      <c r="M2715">
        <v>4</v>
      </c>
      <c r="N2715" t="str" cm="1">
        <f t="array" ref="N2715">_xlfn.IFS(M2715&lt;=2,"Small",M2715&lt;=5,"Medium",M2715&gt;5,"Large")</f>
        <v>Medium</v>
      </c>
      <c r="O2715" s="50">
        <v>158</v>
      </c>
      <c r="P2715" s="67">
        <f t="shared" si="169"/>
        <v>0.03</v>
      </c>
      <c r="Q2715" s="52">
        <v>4.67</v>
      </c>
      <c r="R2715" s="52" t="str" cm="1">
        <f t="array" ref="R2715">_xlfn.IFS(ROUND(Q2715,0)=5,"Excellent",ROUND(Q2715,0)=4,"Good",ROUND(Q2715,0)=3,"Ok",ROUND(Q2715,0)&lt;3,"Bad")</f>
        <v>Excellent</v>
      </c>
      <c r="S2715">
        <v>3</v>
      </c>
      <c r="T2715" t="str">
        <f t="shared" si="170"/>
        <v>No</v>
      </c>
      <c r="U2715" s="65">
        <v>42903</v>
      </c>
      <c r="V2715" s="65">
        <v>43835</v>
      </c>
      <c r="W2715">
        <v>350</v>
      </c>
      <c r="X2715" t="str">
        <f t="shared" si="171"/>
        <v>Active</v>
      </c>
      <c r="Y2715" t="s">
        <v>15615</v>
      </c>
    </row>
    <row r="2716" spans="1:25" x14ac:dyDescent="0.25">
      <c r="A2716">
        <v>2715</v>
      </c>
      <c r="B2716" t="s">
        <v>1985</v>
      </c>
      <c r="C2716">
        <v>3241</v>
      </c>
      <c r="D2716" t="str">
        <f>VLOOKUP($C2716,Hosts!$A:$O,10,0)</f>
        <v>New York</v>
      </c>
      <c r="E2716" s="67">
        <f>INDEX(Hosts!$A:$O,MATCH(Places!$C2716,Hosts!$A:$A,0),MATCH(Places!E$1,Hosts!$1:$1,0))</f>
        <v>0.25</v>
      </c>
      <c r="F2716" s="67">
        <f>INDEX(Hosts!$A:$O,MATCH(Places!$C2716,Hosts!$A:$A,0),MATCH(Places!F$1,Hosts!$1:$1,0))</f>
        <v>1</v>
      </c>
      <c r="G2716" s="67" t="str">
        <f>INDEX(Hosts!$A:$O,MATCH(Places!$C2716,Hosts!$A:$A,0),MATCH(Places!G$1,Hosts!$1:$1,0))</f>
        <v>No</v>
      </c>
      <c r="H2716">
        <v>7</v>
      </c>
      <c r="I2716" t="str">
        <f>VLOOKUP($H2716,Neighborhoods!$A:$C,2,0)</f>
        <v>Brooklyn</v>
      </c>
      <c r="J2716" t="str">
        <f>VLOOKUP($H2716,Neighborhoods!$A:$C,3,0)</f>
        <v>Bedford-Stuyvesant</v>
      </c>
      <c r="K2716" t="s">
        <v>11822</v>
      </c>
      <c r="L2716" t="str">
        <f t="shared" si="168"/>
        <v>No</v>
      </c>
      <c r="M2716">
        <v>4</v>
      </c>
      <c r="N2716" t="str" cm="1">
        <f t="array" ref="N2716">_xlfn.IFS(M2716&lt;=2,"Small",M2716&lt;=5,"Medium",M2716&gt;5,"Large")</f>
        <v>Medium</v>
      </c>
      <c r="O2716" s="50">
        <v>93</v>
      </c>
      <c r="P2716" s="67">
        <f t="shared" si="169"/>
        <v>0.03</v>
      </c>
      <c r="Q2716" s="52">
        <v>4.29</v>
      </c>
      <c r="R2716" s="52" t="str" cm="1">
        <f t="array" ref="R2716">_xlfn.IFS(ROUND(Q2716,0)=5,"Excellent",ROUND(Q2716,0)=4,"Good",ROUND(Q2716,0)=3,"Ok",ROUND(Q2716,0)&lt;3,"Bad")</f>
        <v>Good</v>
      </c>
      <c r="S2716">
        <v>21</v>
      </c>
      <c r="T2716" t="str">
        <f t="shared" si="170"/>
        <v>No</v>
      </c>
      <c r="U2716" s="65">
        <v>43555</v>
      </c>
      <c r="V2716" s="65">
        <v>44017</v>
      </c>
      <c r="W2716">
        <v>89</v>
      </c>
      <c r="X2716" t="str">
        <f t="shared" si="171"/>
        <v>Active</v>
      </c>
      <c r="Y2716" t="s">
        <v>15615</v>
      </c>
    </row>
    <row r="2717" spans="1:25" x14ac:dyDescent="0.25">
      <c r="A2717">
        <v>2716</v>
      </c>
      <c r="B2717" t="s">
        <v>1986</v>
      </c>
      <c r="C2717">
        <v>574</v>
      </c>
      <c r="D2717" t="str">
        <f>VLOOKUP($C2717,Hosts!$A:$O,10,0)</f>
        <v>New York</v>
      </c>
      <c r="E2717" s="67">
        <f>INDEX(Hosts!$A:$O,MATCH(Places!$C2717,Hosts!$A:$A,0),MATCH(Places!E$1,Hosts!$1:$1,0))</f>
        <v>1</v>
      </c>
      <c r="F2717" s="67">
        <f>INDEX(Hosts!$A:$O,MATCH(Places!$C2717,Hosts!$A:$A,0),MATCH(Places!F$1,Hosts!$1:$1,0))</f>
        <v>0.95</v>
      </c>
      <c r="G2717" s="67" t="str">
        <f>INDEX(Hosts!$A:$O,MATCH(Places!$C2717,Hosts!$A:$A,0),MATCH(Places!G$1,Hosts!$1:$1,0))</f>
        <v>Yes</v>
      </c>
      <c r="H2717">
        <v>7</v>
      </c>
      <c r="I2717" t="str">
        <f>VLOOKUP($H2717,Neighborhoods!$A:$C,2,0)</f>
        <v>Brooklyn</v>
      </c>
      <c r="J2717" t="str">
        <f>VLOOKUP($H2717,Neighborhoods!$A:$C,3,0)</f>
        <v>Bedford-Stuyvesant</v>
      </c>
      <c r="K2717" t="s">
        <v>11822</v>
      </c>
      <c r="L2717" t="str">
        <f t="shared" si="168"/>
        <v>No</v>
      </c>
      <c r="M2717">
        <v>4</v>
      </c>
      <c r="N2717" t="str" cm="1">
        <f t="array" ref="N2717">_xlfn.IFS(M2717&lt;=2,"Small",M2717&lt;=5,"Medium",M2717&gt;5,"Large")</f>
        <v>Medium</v>
      </c>
      <c r="O2717" s="50">
        <v>134</v>
      </c>
      <c r="P2717" s="67">
        <f t="shared" si="169"/>
        <v>0.03</v>
      </c>
      <c r="Q2717" s="52">
        <v>4.93</v>
      </c>
      <c r="R2717" s="52" t="str" cm="1">
        <f t="array" ref="R2717">_xlfn.IFS(ROUND(Q2717,0)=5,"Excellent",ROUND(Q2717,0)=4,"Good",ROUND(Q2717,0)=3,"Ok",ROUND(Q2717,0)&lt;3,"Bad")</f>
        <v>Excellent</v>
      </c>
      <c r="S2717">
        <v>119</v>
      </c>
      <c r="T2717" t="str">
        <f t="shared" si="170"/>
        <v>Yes</v>
      </c>
      <c r="U2717" s="65">
        <v>42883</v>
      </c>
      <c r="V2717" s="65">
        <v>44055</v>
      </c>
      <c r="W2717">
        <v>312</v>
      </c>
      <c r="X2717" t="str">
        <f t="shared" si="171"/>
        <v>Active</v>
      </c>
      <c r="Y2717" t="s">
        <v>15615</v>
      </c>
    </row>
    <row r="2718" spans="1:25" x14ac:dyDescent="0.25">
      <c r="A2718">
        <v>2717</v>
      </c>
      <c r="B2718" t="s">
        <v>1989</v>
      </c>
      <c r="C2718">
        <v>562</v>
      </c>
      <c r="D2718" t="str">
        <f>VLOOKUP($C2718,Hosts!$A:$O,10,0)</f>
        <v>New York</v>
      </c>
      <c r="E2718" s="67">
        <f>INDEX(Hosts!$A:$O,MATCH(Places!$C2718,Hosts!$A:$A,0),MATCH(Places!E$1,Hosts!$1:$1,0))</f>
        <v>1</v>
      </c>
      <c r="F2718" s="67">
        <f>INDEX(Hosts!$A:$O,MATCH(Places!$C2718,Hosts!$A:$A,0),MATCH(Places!F$1,Hosts!$1:$1,0))</f>
        <v>0.97</v>
      </c>
      <c r="G2718" s="67" t="str">
        <f>INDEX(Hosts!$A:$O,MATCH(Places!$C2718,Hosts!$A:$A,0),MATCH(Places!G$1,Hosts!$1:$1,0))</f>
        <v>Yes</v>
      </c>
      <c r="H2718">
        <v>12</v>
      </c>
      <c r="I2718" t="str">
        <f>VLOOKUP($H2718,Neighborhoods!$A:$C,2,0)</f>
        <v>Brooklyn</v>
      </c>
      <c r="J2718" t="str">
        <f>VLOOKUP($H2718,Neighborhoods!$A:$C,3,0)</f>
        <v>Williamsburg</v>
      </c>
      <c r="K2718" t="s">
        <v>11822</v>
      </c>
      <c r="L2718" t="str">
        <f t="shared" si="168"/>
        <v>No</v>
      </c>
      <c r="M2718">
        <v>2</v>
      </c>
      <c r="N2718" t="str" cm="1">
        <f t="array" ref="N2718">_xlfn.IFS(M2718&lt;=2,"Small",M2718&lt;=5,"Medium",M2718&gt;5,"Large")</f>
        <v>Small</v>
      </c>
      <c r="O2718" s="50">
        <v>250</v>
      </c>
      <c r="P2718" s="67">
        <f t="shared" si="169"/>
        <v>0.04</v>
      </c>
      <c r="Q2718" s="52">
        <v>5</v>
      </c>
      <c r="R2718" s="52" t="str" cm="1">
        <f t="array" ref="R2718">_xlfn.IFS(ROUND(Q2718,0)=5,"Excellent",ROUND(Q2718,0)=4,"Good",ROUND(Q2718,0)=3,"Ok",ROUND(Q2718,0)&lt;3,"Bad")</f>
        <v>Excellent</v>
      </c>
      <c r="S2718">
        <v>10</v>
      </c>
      <c r="T2718" t="str">
        <f t="shared" si="170"/>
        <v>No</v>
      </c>
      <c r="U2718" s="65">
        <v>42907</v>
      </c>
      <c r="V2718" s="65">
        <v>43730</v>
      </c>
      <c r="W2718">
        <v>0</v>
      </c>
      <c r="X2718" t="str">
        <f t="shared" si="171"/>
        <v>Inactive</v>
      </c>
      <c r="Y2718" t="s">
        <v>15616</v>
      </c>
    </row>
    <row r="2719" spans="1:25" x14ac:dyDescent="0.25">
      <c r="A2719">
        <v>2718</v>
      </c>
      <c r="B2719" t="s">
        <v>1990</v>
      </c>
      <c r="C2719">
        <v>576</v>
      </c>
      <c r="D2719" t="str">
        <f>VLOOKUP($C2719,Hosts!$A:$O,10,0)</f>
        <v>New York</v>
      </c>
      <c r="E2719" s="67">
        <f>INDEX(Hosts!$A:$O,MATCH(Places!$C2719,Hosts!$A:$A,0),MATCH(Places!E$1,Hosts!$1:$1,0))</f>
        <v>0.67</v>
      </c>
      <c r="F2719" s="67">
        <f>INDEX(Hosts!$A:$O,MATCH(Places!$C2719,Hosts!$A:$A,0),MATCH(Places!F$1,Hosts!$1:$1,0))</f>
        <v>0.35</v>
      </c>
      <c r="G2719" s="67" t="str">
        <f>INDEX(Hosts!$A:$O,MATCH(Places!$C2719,Hosts!$A:$A,0),MATCH(Places!G$1,Hosts!$1:$1,0))</f>
        <v>No</v>
      </c>
      <c r="H2719">
        <v>9</v>
      </c>
      <c r="I2719" t="str">
        <f>VLOOKUP($H2719,Neighborhoods!$A:$C,2,0)</f>
        <v>Brooklyn</v>
      </c>
      <c r="J2719" t="str">
        <f>VLOOKUP($H2719,Neighborhoods!$A:$C,3,0)</f>
        <v>Crown Heights</v>
      </c>
      <c r="K2719" t="s">
        <v>11822</v>
      </c>
      <c r="L2719" t="str">
        <f t="shared" si="168"/>
        <v>No</v>
      </c>
      <c r="M2719">
        <v>2</v>
      </c>
      <c r="N2719" t="str" cm="1">
        <f t="array" ref="N2719">_xlfn.IFS(M2719&lt;=2,"Small",M2719&lt;=5,"Medium",M2719&gt;5,"Large")</f>
        <v>Small</v>
      </c>
      <c r="O2719" s="50">
        <v>110</v>
      </c>
      <c r="P2719" s="67">
        <f t="shared" si="169"/>
        <v>0.03</v>
      </c>
      <c r="Q2719" s="52">
        <v>4.93</v>
      </c>
      <c r="R2719" s="52" t="str" cm="1">
        <f t="array" ref="R2719">_xlfn.IFS(ROUND(Q2719,0)=5,"Excellent",ROUND(Q2719,0)=4,"Good",ROUND(Q2719,0)=3,"Ok",ROUND(Q2719,0)&lt;3,"Bad")</f>
        <v>Excellent</v>
      </c>
      <c r="S2719">
        <v>15</v>
      </c>
      <c r="T2719" t="str">
        <f t="shared" si="170"/>
        <v>No</v>
      </c>
      <c r="U2719" s="65">
        <v>42892</v>
      </c>
      <c r="V2719" s="65">
        <v>43831</v>
      </c>
      <c r="W2719">
        <v>55</v>
      </c>
      <c r="X2719" t="str">
        <f t="shared" si="171"/>
        <v>Active</v>
      </c>
      <c r="Y2719" t="s">
        <v>15615</v>
      </c>
    </row>
    <row r="2720" spans="1:25" x14ac:dyDescent="0.25">
      <c r="A2720">
        <v>2719</v>
      </c>
      <c r="B2720" t="s">
        <v>1991</v>
      </c>
      <c r="C2720">
        <v>3242</v>
      </c>
      <c r="D2720" t="str">
        <f>VLOOKUP($C2720,Hosts!$A:$O,10,0)</f>
        <v>New York</v>
      </c>
      <c r="E2720" s="67">
        <f>INDEX(Hosts!$A:$O,MATCH(Places!$C2720,Hosts!$A:$A,0),MATCH(Places!E$1,Hosts!$1:$1,0))</f>
        <v>1</v>
      </c>
      <c r="F2720" s="67">
        <f>INDEX(Hosts!$A:$O,MATCH(Places!$C2720,Hosts!$A:$A,0),MATCH(Places!F$1,Hosts!$1:$1,0))</f>
        <v>1</v>
      </c>
      <c r="G2720" s="67" t="str">
        <f>INDEX(Hosts!$A:$O,MATCH(Places!$C2720,Hosts!$A:$A,0),MATCH(Places!G$1,Hosts!$1:$1,0))</f>
        <v>Yes</v>
      </c>
      <c r="H2720">
        <v>7</v>
      </c>
      <c r="I2720" t="str">
        <f>VLOOKUP($H2720,Neighborhoods!$A:$C,2,0)</f>
        <v>Brooklyn</v>
      </c>
      <c r="J2720" t="str">
        <f>VLOOKUP($H2720,Neighborhoods!$A:$C,3,0)</f>
        <v>Bedford-Stuyvesant</v>
      </c>
      <c r="K2720" t="s">
        <v>11822</v>
      </c>
      <c r="L2720" t="str">
        <f t="shared" si="168"/>
        <v>No</v>
      </c>
      <c r="M2720">
        <v>4</v>
      </c>
      <c r="N2720" t="str" cm="1">
        <f t="array" ref="N2720">_xlfn.IFS(M2720&lt;=2,"Small",M2720&lt;=5,"Medium",M2720&gt;5,"Large")</f>
        <v>Medium</v>
      </c>
      <c r="O2720" s="50">
        <v>159</v>
      </c>
      <c r="P2720" s="67">
        <f t="shared" si="169"/>
        <v>0.03</v>
      </c>
      <c r="Q2720" s="52">
        <v>4.76</v>
      </c>
      <c r="R2720" s="52" t="str" cm="1">
        <f t="array" ref="R2720">_xlfn.IFS(ROUND(Q2720,0)=5,"Excellent",ROUND(Q2720,0)=4,"Good",ROUND(Q2720,0)=3,"Ok",ROUND(Q2720,0)&lt;3,"Bad")</f>
        <v>Excellent</v>
      </c>
      <c r="S2720">
        <v>119</v>
      </c>
      <c r="T2720" t="str">
        <f t="shared" si="170"/>
        <v>No</v>
      </c>
      <c r="U2720" s="65">
        <v>42911</v>
      </c>
      <c r="V2720" s="65">
        <v>44052</v>
      </c>
      <c r="W2720">
        <v>360</v>
      </c>
      <c r="X2720" t="str">
        <f t="shared" si="171"/>
        <v>Active</v>
      </c>
      <c r="Y2720" t="s">
        <v>15615</v>
      </c>
    </row>
    <row r="2721" spans="1:25" x14ac:dyDescent="0.25">
      <c r="A2721">
        <v>2720</v>
      </c>
      <c r="B2721" t="s">
        <v>15076</v>
      </c>
      <c r="C2721">
        <v>3211</v>
      </c>
      <c r="D2721" t="str">
        <f>VLOOKUP($C2721,Hosts!$A:$O,10,0)</f>
        <v>New York</v>
      </c>
      <c r="E2721" s="67">
        <f>INDEX(Hosts!$A:$O,MATCH(Places!$C2721,Hosts!$A:$A,0),MATCH(Places!E$1,Hosts!$1:$1,0))</f>
        <v>0.93</v>
      </c>
      <c r="F2721" s="67">
        <f>INDEX(Hosts!$A:$O,MATCH(Places!$C2721,Hosts!$A:$A,0),MATCH(Places!F$1,Hosts!$1:$1,0))</f>
        <v>0.98</v>
      </c>
      <c r="G2721" s="67" t="str">
        <f>INDEX(Hosts!$A:$O,MATCH(Places!$C2721,Hosts!$A:$A,0),MATCH(Places!G$1,Hosts!$1:$1,0))</f>
        <v>No</v>
      </c>
      <c r="H2721">
        <v>8</v>
      </c>
      <c r="I2721" t="str">
        <f>VLOOKUP($H2721,Neighborhoods!$A:$C,2,0)</f>
        <v>Brooklyn</v>
      </c>
      <c r="J2721" t="str">
        <f>VLOOKUP($H2721,Neighborhoods!$A:$C,3,0)</f>
        <v>Bushwick</v>
      </c>
      <c r="K2721" t="s">
        <v>1</v>
      </c>
      <c r="L2721" t="str">
        <f t="shared" si="168"/>
        <v>Yes</v>
      </c>
      <c r="M2721">
        <v>2</v>
      </c>
      <c r="N2721" t="str" cm="1">
        <f t="array" ref="N2721">_xlfn.IFS(M2721&lt;=2,"Small",M2721&lt;=5,"Medium",M2721&gt;5,"Large")</f>
        <v>Small</v>
      </c>
      <c r="O2721" s="50">
        <v>28</v>
      </c>
      <c r="P2721" s="67">
        <f t="shared" si="169"/>
        <v>0.03</v>
      </c>
      <c r="Q2721" s="52">
        <v>4.82</v>
      </c>
      <c r="R2721" s="52" t="str" cm="1">
        <f t="array" ref="R2721">_xlfn.IFS(ROUND(Q2721,0)=5,"Excellent",ROUND(Q2721,0)=4,"Good",ROUND(Q2721,0)=3,"Ok",ROUND(Q2721,0)&lt;3,"Bad")</f>
        <v>Excellent</v>
      </c>
      <c r="S2721">
        <v>130</v>
      </c>
      <c r="T2721" t="str">
        <f t="shared" si="170"/>
        <v>Yes</v>
      </c>
      <c r="U2721" s="65">
        <v>42891</v>
      </c>
      <c r="V2721" s="65">
        <v>44058</v>
      </c>
      <c r="W2721">
        <v>329</v>
      </c>
      <c r="X2721" t="str">
        <f t="shared" si="171"/>
        <v>Active</v>
      </c>
      <c r="Y2721" t="s">
        <v>15615</v>
      </c>
    </row>
    <row r="2722" spans="1:25" x14ac:dyDescent="0.25">
      <c r="A2722">
        <v>2721</v>
      </c>
      <c r="B2722" t="s">
        <v>15341</v>
      </c>
      <c r="C2722">
        <v>1086</v>
      </c>
      <c r="D2722" t="str">
        <f>VLOOKUP($C2722,Hosts!$A:$O,10,0)</f>
        <v>New York</v>
      </c>
      <c r="E2722" s="67">
        <f>INDEX(Hosts!$A:$O,MATCH(Places!$C2722,Hosts!$A:$A,0),MATCH(Places!E$1,Hosts!$1:$1,0))</f>
        <v>1</v>
      </c>
      <c r="F2722" s="67">
        <f>INDEX(Hosts!$A:$O,MATCH(Places!$C2722,Hosts!$A:$A,0),MATCH(Places!F$1,Hosts!$1:$1,0))</f>
        <v>1</v>
      </c>
      <c r="G2722" s="67" t="str">
        <f>INDEX(Hosts!$A:$O,MATCH(Places!$C2722,Hosts!$A:$A,0),MATCH(Places!G$1,Hosts!$1:$1,0))</f>
        <v>Yes</v>
      </c>
      <c r="H2722">
        <v>22</v>
      </c>
      <c r="I2722" t="str">
        <f>VLOOKUP($H2722,Neighborhoods!$A:$C,2,0)</f>
        <v>Queens</v>
      </c>
      <c r="J2722" t="str">
        <f>VLOOKUP($H2722,Neighborhoods!$A:$C,3,0)</f>
        <v>Flushing</v>
      </c>
      <c r="K2722" t="s">
        <v>11822</v>
      </c>
      <c r="L2722" t="str">
        <f t="shared" si="168"/>
        <v>No</v>
      </c>
      <c r="M2722">
        <v>6</v>
      </c>
      <c r="N2722" t="str" cm="1">
        <f t="array" ref="N2722">_xlfn.IFS(M2722&lt;=2,"Small",M2722&lt;=5,"Medium",M2722&gt;5,"Large")</f>
        <v>Large</v>
      </c>
      <c r="O2722" s="50">
        <v>117</v>
      </c>
      <c r="P2722" s="67">
        <f t="shared" si="169"/>
        <v>0.03</v>
      </c>
      <c r="Q2722" s="52">
        <v>5</v>
      </c>
      <c r="R2722" s="52" t="str" cm="1">
        <f t="array" ref="R2722">_xlfn.IFS(ROUND(Q2722,0)=5,"Excellent",ROUND(Q2722,0)=4,"Good",ROUND(Q2722,0)=3,"Ok",ROUND(Q2722,0)&lt;3,"Bad")</f>
        <v>Excellent</v>
      </c>
      <c r="S2722">
        <v>3</v>
      </c>
      <c r="T2722" t="str">
        <f t="shared" si="170"/>
        <v>No</v>
      </c>
      <c r="U2722" s="65">
        <v>43335</v>
      </c>
      <c r="V2722" s="65">
        <v>43778</v>
      </c>
      <c r="W2722">
        <v>365</v>
      </c>
      <c r="X2722" t="str">
        <f t="shared" si="171"/>
        <v>Active</v>
      </c>
      <c r="Y2722" t="s">
        <v>15616</v>
      </c>
    </row>
    <row r="2723" spans="1:25" x14ac:dyDescent="0.25">
      <c r="A2723">
        <v>2722</v>
      </c>
      <c r="B2723" t="s">
        <v>14427</v>
      </c>
      <c r="C2723">
        <v>994</v>
      </c>
      <c r="D2723" t="str">
        <f>VLOOKUP($C2723,Hosts!$A:$O,10,0)</f>
        <v>New York</v>
      </c>
      <c r="E2723" s="67">
        <f>INDEX(Hosts!$A:$O,MATCH(Places!$C2723,Hosts!$A:$A,0),MATCH(Places!E$1,Hosts!$1:$1,0))</f>
        <v>1</v>
      </c>
      <c r="F2723" s="67">
        <f>INDEX(Hosts!$A:$O,MATCH(Places!$C2723,Hosts!$A:$A,0),MATCH(Places!F$1,Hosts!$1:$1,0))</f>
        <v>0</v>
      </c>
      <c r="G2723" s="67" t="str">
        <f>INDEX(Hosts!$A:$O,MATCH(Places!$C2723,Hosts!$A:$A,0),MATCH(Places!G$1,Hosts!$1:$1,0))</f>
        <v>No</v>
      </c>
      <c r="H2723">
        <v>11</v>
      </c>
      <c r="I2723" t="str">
        <f>VLOOKUP($H2723,Neighborhoods!$A:$C,2,0)</f>
        <v>Brooklyn</v>
      </c>
      <c r="J2723" t="str">
        <f>VLOOKUP($H2723,Neighborhoods!$A:$C,3,0)</f>
        <v>Greenpoint</v>
      </c>
      <c r="K2723" t="s">
        <v>11822</v>
      </c>
      <c r="L2723" t="str">
        <f t="shared" si="168"/>
        <v>No</v>
      </c>
      <c r="M2723">
        <v>2</v>
      </c>
      <c r="N2723" t="str" cm="1">
        <f t="array" ref="N2723">_xlfn.IFS(M2723&lt;=2,"Small",M2723&lt;=5,"Medium",M2723&gt;5,"Large")</f>
        <v>Small</v>
      </c>
      <c r="O2723" s="50">
        <v>229</v>
      </c>
      <c r="P2723" s="67">
        <f t="shared" si="169"/>
        <v>0.04</v>
      </c>
      <c r="Q2723" s="52">
        <v>5</v>
      </c>
      <c r="R2723" s="52" t="str" cm="1">
        <f t="array" ref="R2723">_xlfn.IFS(ROUND(Q2723,0)=5,"Excellent",ROUND(Q2723,0)=4,"Good",ROUND(Q2723,0)=3,"Ok",ROUND(Q2723,0)&lt;3,"Bad")</f>
        <v>Excellent</v>
      </c>
      <c r="S2723">
        <v>16</v>
      </c>
      <c r="T2723" t="str">
        <f t="shared" si="170"/>
        <v>No</v>
      </c>
      <c r="U2723" s="65">
        <v>42981</v>
      </c>
      <c r="V2723" s="65">
        <v>43212</v>
      </c>
      <c r="W2723">
        <v>132</v>
      </c>
      <c r="X2723" t="str">
        <f t="shared" si="171"/>
        <v>Active</v>
      </c>
      <c r="Y2723" t="s">
        <v>15615</v>
      </c>
    </row>
    <row r="2724" spans="1:25" x14ac:dyDescent="0.25">
      <c r="A2724">
        <v>2723</v>
      </c>
      <c r="B2724" t="s">
        <v>1992</v>
      </c>
      <c r="C2724">
        <v>3232</v>
      </c>
      <c r="D2724" t="str">
        <f>VLOOKUP($C2724,Hosts!$A:$O,10,0)</f>
        <v>New York</v>
      </c>
      <c r="E2724" s="67">
        <f>INDEX(Hosts!$A:$O,MATCH(Places!$C2724,Hosts!$A:$A,0),MATCH(Places!E$1,Hosts!$1:$1,0))</f>
        <v>1</v>
      </c>
      <c r="F2724" s="67">
        <f>INDEX(Hosts!$A:$O,MATCH(Places!$C2724,Hosts!$A:$A,0),MATCH(Places!F$1,Hosts!$1:$1,0))</f>
        <v>0.97</v>
      </c>
      <c r="G2724" s="67" t="str">
        <f>INDEX(Hosts!$A:$O,MATCH(Places!$C2724,Hosts!$A:$A,0),MATCH(Places!G$1,Hosts!$1:$1,0))</f>
        <v>Yes</v>
      </c>
      <c r="H2724">
        <v>19</v>
      </c>
      <c r="I2724" t="str">
        <f>VLOOKUP($H2724,Neighborhoods!$A:$C,2,0)</f>
        <v>Manhattan</v>
      </c>
      <c r="J2724" t="str">
        <f>VLOOKUP($H2724,Neighborhoods!$A:$C,3,0)</f>
        <v>Upper East Side</v>
      </c>
      <c r="K2724" t="s">
        <v>11822</v>
      </c>
      <c r="L2724" t="str">
        <f t="shared" si="168"/>
        <v>No</v>
      </c>
      <c r="M2724">
        <v>3</v>
      </c>
      <c r="N2724" t="str" cm="1">
        <f t="array" ref="N2724">_xlfn.IFS(M2724&lt;=2,"Small",M2724&lt;=5,"Medium",M2724&gt;5,"Large")</f>
        <v>Medium</v>
      </c>
      <c r="O2724" s="50">
        <v>149</v>
      </c>
      <c r="P2724" s="67">
        <f t="shared" si="169"/>
        <v>0.03</v>
      </c>
      <c r="Q2724" s="52">
        <v>4.88</v>
      </c>
      <c r="R2724" s="52" t="str" cm="1">
        <f t="array" ref="R2724">_xlfn.IFS(ROUND(Q2724,0)=5,"Excellent",ROUND(Q2724,0)=4,"Good",ROUND(Q2724,0)=3,"Ok",ROUND(Q2724,0)&lt;3,"Bad")</f>
        <v>Excellent</v>
      </c>
      <c r="S2724">
        <v>110</v>
      </c>
      <c r="T2724" t="str">
        <f t="shared" si="170"/>
        <v>Yes</v>
      </c>
      <c r="U2724" s="65">
        <v>42878</v>
      </c>
      <c r="V2724" s="65">
        <v>44036</v>
      </c>
      <c r="W2724">
        <v>74</v>
      </c>
      <c r="X2724" t="str">
        <f t="shared" si="171"/>
        <v>Active</v>
      </c>
      <c r="Y2724" t="s">
        <v>15615</v>
      </c>
    </row>
    <row r="2725" spans="1:25" x14ac:dyDescent="0.25">
      <c r="A2725">
        <v>2724</v>
      </c>
      <c r="B2725" t="s">
        <v>1993</v>
      </c>
      <c r="C2725">
        <v>537</v>
      </c>
      <c r="D2725" t="str">
        <f>VLOOKUP($C2725,Hosts!$A:$O,10,0)</f>
        <v>New York</v>
      </c>
      <c r="E2725" s="67">
        <f>INDEX(Hosts!$A:$O,MATCH(Places!$C2725,Hosts!$A:$A,0),MATCH(Places!E$1,Hosts!$1:$1,0))</f>
        <v>0.89</v>
      </c>
      <c r="F2725" s="67">
        <f>INDEX(Hosts!$A:$O,MATCH(Places!$C2725,Hosts!$A:$A,0),MATCH(Places!F$1,Hosts!$1:$1,0))</f>
        <v>0.82</v>
      </c>
      <c r="G2725" s="67" t="str">
        <f>INDEX(Hosts!$A:$O,MATCH(Places!$C2725,Hosts!$A:$A,0),MATCH(Places!G$1,Hosts!$1:$1,0))</f>
        <v>No</v>
      </c>
      <c r="H2725">
        <v>12</v>
      </c>
      <c r="I2725" t="str">
        <f>VLOOKUP($H2725,Neighborhoods!$A:$C,2,0)</f>
        <v>Brooklyn</v>
      </c>
      <c r="J2725" t="str">
        <f>VLOOKUP($H2725,Neighborhoods!$A:$C,3,0)</f>
        <v>Williamsburg</v>
      </c>
      <c r="K2725" t="s">
        <v>1</v>
      </c>
      <c r="L2725" t="str">
        <f t="shared" si="168"/>
        <v>Yes</v>
      </c>
      <c r="M2725">
        <v>2</v>
      </c>
      <c r="N2725" t="str" cm="1">
        <f t="array" ref="N2725">_xlfn.IFS(M2725&lt;=2,"Small",M2725&lt;=5,"Medium",M2725&gt;5,"Large")</f>
        <v>Small</v>
      </c>
      <c r="O2725" s="50">
        <v>85</v>
      </c>
      <c r="P2725" s="67">
        <f t="shared" si="169"/>
        <v>0.03</v>
      </c>
      <c r="Q2725" s="52">
        <v>5</v>
      </c>
      <c r="R2725" s="52" t="str" cm="1">
        <f t="array" ref="R2725">_xlfn.IFS(ROUND(Q2725,0)=5,"Excellent",ROUND(Q2725,0)=4,"Good",ROUND(Q2725,0)=3,"Ok",ROUND(Q2725,0)&lt;3,"Bad")</f>
        <v>Excellent</v>
      </c>
      <c r="S2725">
        <v>18</v>
      </c>
      <c r="T2725" t="str">
        <f t="shared" si="170"/>
        <v>No</v>
      </c>
      <c r="U2725" s="65">
        <v>43003</v>
      </c>
      <c r="V2725" s="65">
        <v>43893</v>
      </c>
      <c r="W2725">
        <v>183</v>
      </c>
      <c r="X2725" t="str">
        <f t="shared" si="171"/>
        <v>Active</v>
      </c>
      <c r="Y2725" t="s">
        <v>15616</v>
      </c>
    </row>
    <row r="2726" spans="1:25" x14ac:dyDescent="0.25">
      <c r="A2726">
        <v>2725</v>
      </c>
      <c r="B2726" t="s">
        <v>14722</v>
      </c>
      <c r="C2726">
        <v>1515</v>
      </c>
      <c r="D2726" t="str">
        <f>VLOOKUP($C2726,Hosts!$A:$O,10,0)</f>
        <v>New York</v>
      </c>
      <c r="E2726" s="67">
        <f>INDEX(Hosts!$A:$O,MATCH(Places!$C2726,Hosts!$A:$A,0),MATCH(Places!E$1,Hosts!$1:$1,0))</f>
        <v>0.8</v>
      </c>
      <c r="F2726" s="67">
        <f>INDEX(Hosts!$A:$O,MATCH(Places!$C2726,Hosts!$A:$A,0),MATCH(Places!F$1,Hosts!$1:$1,0))</f>
        <v>0.46</v>
      </c>
      <c r="G2726" s="67" t="str">
        <f>INDEX(Hosts!$A:$O,MATCH(Places!$C2726,Hosts!$A:$A,0),MATCH(Places!G$1,Hosts!$1:$1,0))</f>
        <v>No</v>
      </c>
      <c r="H2726">
        <v>7</v>
      </c>
      <c r="I2726" t="str">
        <f>VLOOKUP($H2726,Neighborhoods!$A:$C,2,0)</f>
        <v>Brooklyn</v>
      </c>
      <c r="J2726" t="str">
        <f>VLOOKUP($H2726,Neighborhoods!$A:$C,3,0)</f>
        <v>Bedford-Stuyvesant</v>
      </c>
      <c r="K2726" t="s">
        <v>11822</v>
      </c>
      <c r="L2726" t="str">
        <f t="shared" si="168"/>
        <v>No</v>
      </c>
      <c r="M2726">
        <v>3</v>
      </c>
      <c r="N2726" t="str" cm="1">
        <f t="array" ref="N2726">_xlfn.IFS(M2726&lt;=2,"Small",M2726&lt;=5,"Medium",M2726&gt;5,"Large")</f>
        <v>Medium</v>
      </c>
      <c r="O2726" s="50">
        <v>75</v>
      </c>
      <c r="P2726" s="67">
        <f t="shared" si="169"/>
        <v>0.03</v>
      </c>
      <c r="Q2726" s="52">
        <v>4.82</v>
      </c>
      <c r="R2726" s="52" t="str" cm="1">
        <f t="array" ref="R2726">_xlfn.IFS(ROUND(Q2726,0)=5,"Excellent",ROUND(Q2726,0)=4,"Good",ROUND(Q2726,0)=3,"Ok",ROUND(Q2726,0)&lt;3,"Bad")</f>
        <v>Excellent</v>
      </c>
      <c r="S2726">
        <v>11</v>
      </c>
      <c r="T2726" t="str">
        <f t="shared" si="170"/>
        <v>No</v>
      </c>
      <c r="U2726" s="65">
        <v>42919</v>
      </c>
      <c r="V2726" s="65">
        <v>43897</v>
      </c>
      <c r="W2726">
        <v>15</v>
      </c>
      <c r="X2726" t="str">
        <f t="shared" si="171"/>
        <v>Active</v>
      </c>
      <c r="Y2726" t="s">
        <v>15616</v>
      </c>
    </row>
    <row r="2727" spans="1:25" x14ac:dyDescent="0.25">
      <c r="A2727">
        <v>2726</v>
      </c>
      <c r="B2727" t="s">
        <v>1994</v>
      </c>
      <c r="C2727">
        <v>3251</v>
      </c>
      <c r="D2727" t="str">
        <f>VLOOKUP($C2727,Hosts!$A:$O,10,0)</f>
        <v>New York</v>
      </c>
      <c r="E2727" s="67">
        <f>INDEX(Hosts!$A:$O,MATCH(Places!$C2727,Hosts!$A:$A,0),MATCH(Places!E$1,Hosts!$1:$1,0))</f>
        <v>1</v>
      </c>
      <c r="F2727" s="67">
        <f>INDEX(Hosts!$A:$O,MATCH(Places!$C2727,Hosts!$A:$A,0),MATCH(Places!F$1,Hosts!$1:$1,0))</f>
        <v>0.96</v>
      </c>
      <c r="G2727" s="67" t="str">
        <f>INDEX(Hosts!$A:$O,MATCH(Places!$C2727,Hosts!$A:$A,0),MATCH(Places!G$1,Hosts!$1:$1,0))</f>
        <v>No</v>
      </c>
      <c r="H2727">
        <v>21</v>
      </c>
      <c r="I2727" t="str">
        <f>VLOOKUP($H2727,Neighborhoods!$A:$C,2,0)</f>
        <v>Queens</v>
      </c>
      <c r="J2727" t="str">
        <f>VLOOKUP($H2727,Neighborhoods!$A:$C,3,0)</f>
        <v>Astoria</v>
      </c>
      <c r="K2727" t="s">
        <v>1</v>
      </c>
      <c r="L2727" t="str">
        <f t="shared" si="168"/>
        <v>Yes</v>
      </c>
      <c r="M2727">
        <v>2</v>
      </c>
      <c r="N2727" t="str" cm="1">
        <f t="array" ref="N2727">_xlfn.IFS(M2727&lt;=2,"Small",M2727&lt;=5,"Medium",M2727&gt;5,"Large")</f>
        <v>Small</v>
      </c>
      <c r="O2727" s="50">
        <v>53</v>
      </c>
      <c r="P2727" s="67">
        <f t="shared" si="169"/>
        <v>0.03</v>
      </c>
      <c r="Q2727" s="52">
        <v>4.88</v>
      </c>
      <c r="R2727" s="52" t="str" cm="1">
        <f t="array" ref="R2727">_xlfn.IFS(ROUND(Q2727,0)=5,"Excellent",ROUND(Q2727,0)=4,"Good",ROUND(Q2727,0)=3,"Ok",ROUND(Q2727,0)&lt;3,"Bad")</f>
        <v>Excellent</v>
      </c>
      <c r="S2727">
        <v>156</v>
      </c>
      <c r="T2727" t="str">
        <f t="shared" si="170"/>
        <v>Yes</v>
      </c>
      <c r="U2727" s="65">
        <v>42897</v>
      </c>
      <c r="V2727" s="65">
        <v>43892</v>
      </c>
      <c r="W2727">
        <v>179</v>
      </c>
      <c r="X2727" t="str">
        <f t="shared" si="171"/>
        <v>Active</v>
      </c>
      <c r="Y2727" t="s">
        <v>15616</v>
      </c>
    </row>
    <row r="2728" spans="1:25" x14ac:dyDescent="0.25">
      <c r="A2728">
        <v>2727</v>
      </c>
      <c r="B2728" t="s">
        <v>1995</v>
      </c>
      <c r="C2728">
        <v>909</v>
      </c>
      <c r="D2728" t="str">
        <f>VLOOKUP($C2728,Hosts!$A:$O,10,0)</f>
        <v>New York</v>
      </c>
      <c r="E2728" s="67">
        <f>INDEX(Hosts!$A:$O,MATCH(Places!$C2728,Hosts!$A:$A,0),MATCH(Places!E$1,Hosts!$1:$1,0))</f>
        <v>1</v>
      </c>
      <c r="F2728" s="67">
        <f>INDEX(Hosts!$A:$O,MATCH(Places!$C2728,Hosts!$A:$A,0),MATCH(Places!F$1,Hosts!$1:$1,0))</f>
        <v>0.62</v>
      </c>
      <c r="G2728" s="67" t="str">
        <f>INDEX(Hosts!$A:$O,MATCH(Places!$C2728,Hosts!$A:$A,0),MATCH(Places!G$1,Hosts!$1:$1,0))</f>
        <v>No</v>
      </c>
      <c r="H2728">
        <v>8</v>
      </c>
      <c r="I2728" t="str">
        <f>VLOOKUP($H2728,Neighborhoods!$A:$C,2,0)</f>
        <v>Brooklyn</v>
      </c>
      <c r="J2728" t="str">
        <f>VLOOKUP($H2728,Neighborhoods!$A:$C,3,0)</f>
        <v>Bushwick</v>
      </c>
      <c r="K2728" t="s">
        <v>11822</v>
      </c>
      <c r="L2728" t="str">
        <f t="shared" si="168"/>
        <v>No</v>
      </c>
      <c r="M2728">
        <v>2</v>
      </c>
      <c r="N2728" t="str" cm="1">
        <f t="array" ref="N2728">_xlfn.IFS(M2728&lt;=2,"Small",M2728&lt;=5,"Medium",M2728&gt;5,"Large")</f>
        <v>Small</v>
      </c>
      <c r="O2728" s="50">
        <v>125</v>
      </c>
      <c r="P2728" s="67">
        <f t="shared" si="169"/>
        <v>0.03</v>
      </c>
      <c r="Q2728" s="52">
        <v>4.9000000000000004</v>
      </c>
      <c r="R2728" s="52" t="str" cm="1">
        <f t="array" ref="R2728">_xlfn.IFS(ROUND(Q2728,0)=5,"Excellent",ROUND(Q2728,0)=4,"Good",ROUND(Q2728,0)=3,"Ok",ROUND(Q2728,0)&lt;3,"Bad")</f>
        <v>Excellent</v>
      </c>
      <c r="S2728">
        <v>39</v>
      </c>
      <c r="T2728" t="str">
        <f t="shared" si="170"/>
        <v>No</v>
      </c>
      <c r="U2728" s="65">
        <v>42941</v>
      </c>
      <c r="V2728" s="65">
        <v>43880</v>
      </c>
      <c r="W2728">
        <v>74</v>
      </c>
      <c r="X2728" t="str">
        <f t="shared" si="171"/>
        <v>Active</v>
      </c>
      <c r="Y2728" t="s">
        <v>15615</v>
      </c>
    </row>
    <row r="2729" spans="1:25" x14ac:dyDescent="0.25">
      <c r="A2729">
        <v>2728</v>
      </c>
      <c r="B2729" t="s">
        <v>15375</v>
      </c>
      <c r="C2729">
        <v>2849</v>
      </c>
      <c r="D2729" t="str">
        <f>VLOOKUP($C2729,Hosts!$A:$O,10,0)</f>
        <v>New York</v>
      </c>
      <c r="E2729" s="67">
        <f>INDEX(Hosts!$A:$O,MATCH(Places!$C2729,Hosts!$A:$A,0),MATCH(Places!E$1,Hosts!$1:$1,0))</f>
        <v>1</v>
      </c>
      <c r="F2729" s="67">
        <f>INDEX(Hosts!$A:$O,MATCH(Places!$C2729,Hosts!$A:$A,0),MATCH(Places!F$1,Hosts!$1:$1,0))</f>
        <v>1</v>
      </c>
      <c r="G2729" s="67" t="str">
        <f>INDEX(Hosts!$A:$O,MATCH(Places!$C2729,Hosts!$A:$A,0),MATCH(Places!G$1,Hosts!$1:$1,0))</f>
        <v>Yes</v>
      </c>
      <c r="H2729">
        <v>12</v>
      </c>
      <c r="I2729" t="str">
        <f>VLOOKUP($H2729,Neighborhoods!$A:$C,2,0)</f>
        <v>Brooklyn</v>
      </c>
      <c r="J2729" t="str">
        <f>VLOOKUP($H2729,Neighborhoods!$A:$C,3,0)</f>
        <v>Williamsburg</v>
      </c>
      <c r="K2729" t="s">
        <v>1</v>
      </c>
      <c r="L2729" t="str">
        <f t="shared" si="168"/>
        <v>Yes</v>
      </c>
      <c r="M2729">
        <v>2</v>
      </c>
      <c r="N2729" t="str" cm="1">
        <f t="array" ref="N2729">_xlfn.IFS(M2729&lt;=2,"Small",M2729&lt;=5,"Medium",M2729&gt;5,"Large")</f>
        <v>Small</v>
      </c>
      <c r="O2729" s="50">
        <v>66</v>
      </c>
      <c r="P2729" s="67">
        <f t="shared" si="169"/>
        <v>0.03</v>
      </c>
      <c r="Q2729" s="52">
        <v>5</v>
      </c>
      <c r="R2729" s="52" t="str" cm="1">
        <f t="array" ref="R2729">_xlfn.IFS(ROUND(Q2729,0)=5,"Excellent",ROUND(Q2729,0)=4,"Good",ROUND(Q2729,0)=3,"Ok",ROUND(Q2729,0)&lt;3,"Bad")</f>
        <v>Excellent</v>
      </c>
      <c r="S2729">
        <v>13</v>
      </c>
      <c r="T2729" t="str">
        <f t="shared" si="170"/>
        <v>No</v>
      </c>
      <c r="U2729" s="65">
        <v>43650</v>
      </c>
      <c r="V2729" s="65">
        <v>44051</v>
      </c>
      <c r="W2729">
        <v>157</v>
      </c>
      <c r="X2729" t="str">
        <f t="shared" si="171"/>
        <v>Active</v>
      </c>
      <c r="Y2729" t="s">
        <v>15616</v>
      </c>
    </row>
    <row r="2730" spans="1:25" x14ac:dyDescent="0.25">
      <c r="A2730">
        <v>2729</v>
      </c>
      <c r="B2730" t="s">
        <v>1996</v>
      </c>
      <c r="C2730">
        <v>1427</v>
      </c>
      <c r="D2730" t="str">
        <f>VLOOKUP($C2730,Hosts!$A:$O,10,0)</f>
        <v>New York</v>
      </c>
      <c r="E2730" s="67">
        <f>INDEX(Hosts!$A:$O,MATCH(Places!$C2730,Hosts!$A:$A,0),MATCH(Places!E$1,Hosts!$1:$1,0))</f>
        <v>1</v>
      </c>
      <c r="F2730" s="67">
        <f>INDEX(Hosts!$A:$O,MATCH(Places!$C2730,Hosts!$A:$A,0),MATCH(Places!F$1,Hosts!$1:$1,0))</f>
        <v>0.87</v>
      </c>
      <c r="G2730" s="67" t="str">
        <f>INDEX(Hosts!$A:$O,MATCH(Places!$C2730,Hosts!$A:$A,0),MATCH(Places!G$1,Hosts!$1:$1,0))</f>
        <v>Yes</v>
      </c>
      <c r="H2730">
        <v>10</v>
      </c>
      <c r="I2730" t="str">
        <f>VLOOKUP($H2730,Neighborhoods!$A:$C,2,0)</f>
        <v>Brooklyn</v>
      </c>
      <c r="J2730" t="str">
        <f>VLOOKUP($H2730,Neighborhoods!$A:$C,3,0)</f>
        <v>East Flatbush</v>
      </c>
      <c r="K2730" t="s">
        <v>1</v>
      </c>
      <c r="L2730" t="str">
        <f t="shared" si="168"/>
        <v>Yes</v>
      </c>
      <c r="M2730">
        <v>2</v>
      </c>
      <c r="N2730" t="str" cm="1">
        <f t="array" ref="N2730">_xlfn.IFS(M2730&lt;=2,"Small",M2730&lt;=5,"Medium",M2730&gt;5,"Large")</f>
        <v>Small</v>
      </c>
      <c r="O2730" s="50">
        <v>67</v>
      </c>
      <c r="P2730" s="67">
        <f t="shared" si="169"/>
        <v>0.03</v>
      </c>
      <c r="Q2730" s="52">
        <v>4.67</v>
      </c>
      <c r="R2730" s="52" t="str" cm="1">
        <f t="array" ref="R2730">_xlfn.IFS(ROUND(Q2730,0)=5,"Excellent",ROUND(Q2730,0)=4,"Good",ROUND(Q2730,0)=3,"Ok",ROUND(Q2730,0)&lt;3,"Bad")</f>
        <v>Excellent</v>
      </c>
      <c r="S2730">
        <v>6</v>
      </c>
      <c r="T2730" t="str">
        <f t="shared" si="170"/>
        <v>No</v>
      </c>
      <c r="U2730" s="65">
        <v>42991</v>
      </c>
      <c r="V2730" s="65">
        <v>43604</v>
      </c>
      <c r="W2730">
        <v>350</v>
      </c>
      <c r="X2730" t="str">
        <f t="shared" si="171"/>
        <v>Active</v>
      </c>
      <c r="Y2730" t="s">
        <v>15615</v>
      </c>
    </row>
    <row r="2731" spans="1:25" x14ac:dyDescent="0.25">
      <c r="A2731">
        <v>2730</v>
      </c>
      <c r="B2731" t="s">
        <v>14083</v>
      </c>
      <c r="C2731">
        <v>2334</v>
      </c>
      <c r="D2731" t="str">
        <f>VLOOKUP($C2731,Hosts!$A:$O,10,0)</f>
        <v>New York</v>
      </c>
      <c r="E2731" s="67">
        <f>INDEX(Hosts!$A:$O,MATCH(Places!$C2731,Hosts!$A:$A,0),MATCH(Places!E$1,Hosts!$1:$1,0))</f>
        <v>1</v>
      </c>
      <c r="F2731" s="67">
        <f>INDEX(Hosts!$A:$O,MATCH(Places!$C2731,Hosts!$A:$A,0),MATCH(Places!F$1,Hosts!$1:$1,0))</f>
        <v>0.83</v>
      </c>
      <c r="G2731" s="67" t="str">
        <f>INDEX(Hosts!$A:$O,MATCH(Places!$C2731,Hosts!$A:$A,0),MATCH(Places!G$1,Hosts!$1:$1,0))</f>
        <v>Yes</v>
      </c>
      <c r="H2731">
        <v>7</v>
      </c>
      <c r="I2731" t="str">
        <f>VLOOKUP($H2731,Neighborhoods!$A:$C,2,0)</f>
        <v>Brooklyn</v>
      </c>
      <c r="J2731" t="str">
        <f>VLOOKUP($H2731,Neighborhoods!$A:$C,3,0)</f>
        <v>Bedford-Stuyvesant</v>
      </c>
      <c r="K2731" t="s">
        <v>11822</v>
      </c>
      <c r="L2731" t="str">
        <f t="shared" si="168"/>
        <v>No</v>
      </c>
      <c r="M2731">
        <v>4</v>
      </c>
      <c r="N2731" t="str" cm="1">
        <f t="array" ref="N2731">_xlfn.IFS(M2731&lt;=2,"Small",M2731&lt;=5,"Medium",M2731&gt;5,"Large")</f>
        <v>Medium</v>
      </c>
      <c r="O2731" s="50">
        <v>104</v>
      </c>
      <c r="P2731" s="67">
        <f t="shared" si="169"/>
        <v>0.03</v>
      </c>
      <c r="Q2731" s="52">
        <v>4.97</v>
      </c>
      <c r="R2731" s="52" t="str" cm="1">
        <f t="array" ref="R2731">_xlfn.IFS(ROUND(Q2731,0)=5,"Excellent",ROUND(Q2731,0)=4,"Good",ROUND(Q2731,0)=3,"Ok",ROUND(Q2731,0)&lt;3,"Bad")</f>
        <v>Excellent</v>
      </c>
      <c r="S2731">
        <v>37</v>
      </c>
      <c r="T2731" t="str">
        <f t="shared" si="170"/>
        <v>No</v>
      </c>
      <c r="U2731" s="65">
        <v>42921</v>
      </c>
      <c r="V2731" s="65">
        <v>44044</v>
      </c>
      <c r="W2731">
        <v>4</v>
      </c>
      <c r="X2731" t="str">
        <f t="shared" si="171"/>
        <v>Active</v>
      </c>
      <c r="Y2731" t="s">
        <v>15615</v>
      </c>
    </row>
    <row r="2732" spans="1:25" x14ac:dyDescent="0.25">
      <c r="A2732">
        <v>2731</v>
      </c>
      <c r="B2732" t="s">
        <v>1997</v>
      </c>
      <c r="C2732">
        <v>3253</v>
      </c>
      <c r="D2732" t="str">
        <f>VLOOKUP($C2732,Hosts!$A:$O,10,0)</f>
        <v>New York</v>
      </c>
      <c r="E2732" s="67">
        <f>INDEX(Hosts!$A:$O,MATCH(Places!$C2732,Hosts!$A:$A,0),MATCH(Places!E$1,Hosts!$1:$1,0))</f>
        <v>0.71</v>
      </c>
      <c r="F2732" s="67">
        <f>INDEX(Hosts!$A:$O,MATCH(Places!$C2732,Hosts!$A:$A,0),MATCH(Places!F$1,Hosts!$1:$1,0))</f>
        <v>0.96</v>
      </c>
      <c r="G2732" s="67" t="str">
        <f>INDEX(Hosts!$A:$O,MATCH(Places!$C2732,Hosts!$A:$A,0),MATCH(Places!G$1,Hosts!$1:$1,0))</f>
        <v>No</v>
      </c>
      <c r="H2732">
        <v>31</v>
      </c>
      <c r="I2732" t="str">
        <f>VLOOKUP($H2732,Neighborhoods!$A:$C,2,0)</f>
        <v>Staten Island</v>
      </c>
      <c r="J2732" t="str">
        <f>VLOOKUP($H2732,Neighborhoods!$A:$C,3,0)</f>
        <v>West Brighton</v>
      </c>
      <c r="K2732" t="s">
        <v>1</v>
      </c>
      <c r="L2732" t="str">
        <f t="shared" si="168"/>
        <v>Yes</v>
      </c>
      <c r="M2732">
        <v>2</v>
      </c>
      <c r="N2732" t="str" cm="1">
        <f t="array" ref="N2732">_xlfn.IFS(M2732&lt;=2,"Small",M2732&lt;=5,"Medium",M2732&gt;5,"Large")</f>
        <v>Small</v>
      </c>
      <c r="O2732" s="50">
        <v>49</v>
      </c>
      <c r="P2732" s="67">
        <f t="shared" si="169"/>
        <v>0.03</v>
      </c>
      <c r="Q2732" s="52">
        <v>4.51</v>
      </c>
      <c r="R2732" s="52" t="str" cm="1">
        <f t="array" ref="R2732">_xlfn.IFS(ROUND(Q2732,0)=5,"Excellent",ROUND(Q2732,0)=4,"Good",ROUND(Q2732,0)=3,"Ok",ROUND(Q2732,0)&lt;3,"Bad")</f>
        <v>Excellent</v>
      </c>
      <c r="S2732">
        <v>63</v>
      </c>
      <c r="T2732" t="str">
        <f t="shared" si="170"/>
        <v>No</v>
      </c>
      <c r="U2732" s="65">
        <v>42911</v>
      </c>
      <c r="V2732" s="65">
        <v>43901</v>
      </c>
      <c r="W2732">
        <v>247</v>
      </c>
      <c r="X2732" t="str">
        <f t="shared" si="171"/>
        <v>Active</v>
      </c>
      <c r="Y2732" t="s">
        <v>15616</v>
      </c>
    </row>
    <row r="2733" spans="1:25" x14ac:dyDescent="0.25">
      <c r="A2733">
        <v>2732</v>
      </c>
      <c r="B2733" t="s">
        <v>13978</v>
      </c>
      <c r="C2733">
        <v>942</v>
      </c>
      <c r="D2733" t="str">
        <f>VLOOKUP($C2733,Hosts!$A:$O,10,0)</f>
        <v>California</v>
      </c>
      <c r="E2733" s="67">
        <f>INDEX(Hosts!$A:$O,MATCH(Places!$C2733,Hosts!$A:$A,0),MATCH(Places!E$1,Hosts!$1:$1,0))</f>
        <v>0.85</v>
      </c>
      <c r="F2733" s="67">
        <f>INDEX(Hosts!$A:$O,MATCH(Places!$C2733,Hosts!$A:$A,0),MATCH(Places!F$1,Hosts!$1:$1,0))</f>
        <v>0.52</v>
      </c>
      <c r="G2733" s="67" t="str">
        <f>INDEX(Hosts!$A:$O,MATCH(Places!$C2733,Hosts!$A:$A,0),MATCH(Places!G$1,Hosts!$1:$1,0))</f>
        <v>No</v>
      </c>
      <c r="H2733">
        <v>12</v>
      </c>
      <c r="I2733" t="str">
        <f>VLOOKUP($H2733,Neighborhoods!$A:$C,2,0)</f>
        <v>Brooklyn</v>
      </c>
      <c r="J2733" t="str">
        <f>VLOOKUP($H2733,Neighborhoods!$A:$C,3,0)</f>
        <v>Williamsburg</v>
      </c>
      <c r="K2733" t="s">
        <v>1</v>
      </c>
      <c r="L2733" t="str">
        <f t="shared" si="168"/>
        <v>Yes</v>
      </c>
      <c r="M2733">
        <v>2</v>
      </c>
      <c r="N2733" t="str" cm="1">
        <f t="array" ref="N2733">_xlfn.IFS(M2733&lt;=2,"Small",M2733&lt;=5,"Medium",M2733&gt;5,"Large")</f>
        <v>Small</v>
      </c>
      <c r="O2733" s="50">
        <v>200</v>
      </c>
      <c r="P2733" s="67">
        <f t="shared" si="169"/>
        <v>0.04</v>
      </c>
      <c r="Q2733" s="52">
        <v>4.9000000000000004</v>
      </c>
      <c r="R2733" s="52" t="str" cm="1">
        <f t="array" ref="R2733">_xlfn.IFS(ROUND(Q2733,0)=5,"Excellent",ROUND(Q2733,0)=4,"Good",ROUND(Q2733,0)=3,"Ok",ROUND(Q2733,0)&lt;3,"Bad")</f>
        <v>Excellent</v>
      </c>
      <c r="S2733">
        <v>10</v>
      </c>
      <c r="T2733" t="str">
        <f t="shared" si="170"/>
        <v>No</v>
      </c>
      <c r="U2733" s="65">
        <v>42881</v>
      </c>
      <c r="V2733" s="65">
        <v>43576</v>
      </c>
      <c r="W2733">
        <v>179</v>
      </c>
      <c r="X2733" t="str">
        <f t="shared" si="171"/>
        <v>Active</v>
      </c>
      <c r="Y2733" t="s">
        <v>15615</v>
      </c>
    </row>
    <row r="2734" spans="1:25" x14ac:dyDescent="0.25">
      <c r="A2734">
        <v>2733</v>
      </c>
      <c r="B2734" t="s">
        <v>1998</v>
      </c>
      <c r="C2734">
        <v>2571</v>
      </c>
      <c r="D2734" t="str">
        <f>VLOOKUP($C2734,Hosts!$A:$O,10,0)</f>
        <v>New York</v>
      </c>
      <c r="E2734" s="67">
        <f>INDEX(Hosts!$A:$O,MATCH(Places!$C2734,Hosts!$A:$A,0),MATCH(Places!E$1,Hosts!$1:$1,0))</f>
        <v>0.84</v>
      </c>
      <c r="F2734" s="67">
        <f>INDEX(Hosts!$A:$O,MATCH(Places!$C2734,Hosts!$A:$A,0),MATCH(Places!F$1,Hosts!$1:$1,0))</f>
        <v>0.97</v>
      </c>
      <c r="G2734" s="67" t="str">
        <f>INDEX(Hosts!$A:$O,MATCH(Places!$C2734,Hosts!$A:$A,0),MATCH(Places!G$1,Hosts!$1:$1,0))</f>
        <v>No</v>
      </c>
      <c r="H2734">
        <v>8</v>
      </c>
      <c r="I2734" t="str">
        <f>VLOOKUP($H2734,Neighborhoods!$A:$C,2,0)</f>
        <v>Brooklyn</v>
      </c>
      <c r="J2734" t="str">
        <f>VLOOKUP($H2734,Neighborhoods!$A:$C,3,0)</f>
        <v>Bushwick</v>
      </c>
      <c r="K2734" t="s">
        <v>16</v>
      </c>
      <c r="L2734" t="str">
        <f t="shared" si="168"/>
        <v>Yes</v>
      </c>
      <c r="M2734">
        <v>1</v>
      </c>
      <c r="N2734" t="str" cm="1">
        <f t="array" ref="N2734">_xlfn.IFS(M2734&lt;=2,"Small",M2734&lt;=5,"Medium",M2734&gt;5,"Large")</f>
        <v>Small</v>
      </c>
      <c r="O2734" s="50">
        <v>29</v>
      </c>
      <c r="P2734" s="67">
        <f t="shared" si="169"/>
        <v>0.03</v>
      </c>
      <c r="Q2734" s="52">
        <v>4.4800000000000004</v>
      </c>
      <c r="R2734" s="52" t="str" cm="1">
        <f t="array" ref="R2734">_xlfn.IFS(ROUND(Q2734,0)=5,"Excellent",ROUND(Q2734,0)=4,"Good",ROUND(Q2734,0)=3,"Ok",ROUND(Q2734,0)&lt;3,"Bad")</f>
        <v>Good</v>
      </c>
      <c r="S2734">
        <v>143</v>
      </c>
      <c r="T2734" t="str">
        <f t="shared" si="170"/>
        <v>No</v>
      </c>
      <c r="U2734" s="65">
        <v>42908</v>
      </c>
      <c r="V2734" s="65">
        <v>43919</v>
      </c>
      <c r="W2734">
        <v>0</v>
      </c>
      <c r="X2734" t="str">
        <f t="shared" si="171"/>
        <v>Inactive</v>
      </c>
      <c r="Y2734" t="s">
        <v>15616</v>
      </c>
    </row>
    <row r="2735" spans="1:25" x14ac:dyDescent="0.25">
      <c r="A2735">
        <v>2734</v>
      </c>
      <c r="B2735" t="s">
        <v>1999</v>
      </c>
      <c r="C2735">
        <v>3254</v>
      </c>
      <c r="D2735" t="str">
        <f>VLOOKUP($C2735,Hosts!$A:$O,10,0)</f>
        <v>New York</v>
      </c>
      <c r="E2735" s="67">
        <f>INDEX(Hosts!$A:$O,MATCH(Places!$C2735,Hosts!$A:$A,0),MATCH(Places!E$1,Hosts!$1:$1,0))</f>
        <v>1</v>
      </c>
      <c r="F2735" s="67">
        <f>INDEX(Hosts!$A:$O,MATCH(Places!$C2735,Hosts!$A:$A,0),MATCH(Places!F$1,Hosts!$1:$1,0))</f>
        <v>1</v>
      </c>
      <c r="G2735" s="67" t="str">
        <f>INDEX(Hosts!$A:$O,MATCH(Places!$C2735,Hosts!$A:$A,0),MATCH(Places!G$1,Hosts!$1:$1,0))</f>
        <v>No</v>
      </c>
      <c r="H2735">
        <v>8</v>
      </c>
      <c r="I2735" t="str">
        <f>VLOOKUP($H2735,Neighborhoods!$A:$C,2,0)</f>
        <v>Brooklyn</v>
      </c>
      <c r="J2735" t="str">
        <f>VLOOKUP($H2735,Neighborhoods!$A:$C,3,0)</f>
        <v>Bushwick</v>
      </c>
      <c r="K2735" t="s">
        <v>11822</v>
      </c>
      <c r="L2735" t="str">
        <f t="shared" si="168"/>
        <v>No</v>
      </c>
      <c r="M2735">
        <v>4</v>
      </c>
      <c r="N2735" t="str" cm="1">
        <f t="array" ref="N2735">_xlfn.IFS(M2735&lt;=2,"Small",M2735&lt;=5,"Medium",M2735&gt;5,"Large")</f>
        <v>Medium</v>
      </c>
      <c r="O2735" s="50">
        <v>86</v>
      </c>
      <c r="P2735" s="67">
        <f t="shared" si="169"/>
        <v>0.03</v>
      </c>
      <c r="Q2735" s="52">
        <v>4.6399999999999997</v>
      </c>
      <c r="R2735" s="52" t="str" cm="1">
        <f t="array" ref="R2735">_xlfn.IFS(ROUND(Q2735,0)=5,"Excellent",ROUND(Q2735,0)=4,"Good",ROUND(Q2735,0)=3,"Ok",ROUND(Q2735,0)&lt;3,"Bad")</f>
        <v>Excellent</v>
      </c>
      <c r="S2735">
        <v>122</v>
      </c>
      <c r="T2735" t="str">
        <f t="shared" si="170"/>
        <v>No</v>
      </c>
      <c r="U2735" s="65">
        <v>42897</v>
      </c>
      <c r="V2735" s="65">
        <v>43906</v>
      </c>
      <c r="W2735">
        <v>103</v>
      </c>
      <c r="X2735" t="str">
        <f t="shared" si="171"/>
        <v>Active</v>
      </c>
      <c r="Y2735" t="s">
        <v>15615</v>
      </c>
    </row>
    <row r="2736" spans="1:25" x14ac:dyDescent="0.25">
      <c r="A2736">
        <v>2735</v>
      </c>
      <c r="B2736" t="s">
        <v>2000</v>
      </c>
      <c r="C2736">
        <v>3247</v>
      </c>
      <c r="D2736" t="str">
        <f>VLOOKUP($C2736,Hosts!$A:$O,10,0)</f>
        <v>New York</v>
      </c>
      <c r="E2736" s="67">
        <f>INDEX(Hosts!$A:$O,MATCH(Places!$C2736,Hosts!$A:$A,0),MATCH(Places!E$1,Hosts!$1:$1,0))</f>
        <v>0</v>
      </c>
      <c r="F2736" s="67">
        <f>INDEX(Hosts!$A:$O,MATCH(Places!$C2736,Hosts!$A:$A,0),MATCH(Places!F$1,Hosts!$1:$1,0))</f>
        <v>0.74</v>
      </c>
      <c r="G2736" s="67" t="str">
        <f>INDEX(Hosts!$A:$O,MATCH(Places!$C2736,Hosts!$A:$A,0),MATCH(Places!G$1,Hosts!$1:$1,0))</f>
        <v>No</v>
      </c>
      <c r="H2736">
        <v>22</v>
      </c>
      <c r="I2736" t="str">
        <f>VLOOKUP($H2736,Neighborhoods!$A:$C,2,0)</f>
        <v>Queens</v>
      </c>
      <c r="J2736" t="str">
        <f>VLOOKUP($H2736,Neighborhoods!$A:$C,3,0)</f>
        <v>Flushing</v>
      </c>
      <c r="K2736" t="s">
        <v>1</v>
      </c>
      <c r="L2736" t="str">
        <f t="shared" si="168"/>
        <v>Yes</v>
      </c>
      <c r="M2736">
        <v>3</v>
      </c>
      <c r="N2736" t="str" cm="1">
        <f t="array" ref="N2736">_xlfn.IFS(M2736&lt;=2,"Small",M2736&lt;=5,"Medium",M2736&gt;5,"Large")</f>
        <v>Medium</v>
      </c>
      <c r="O2736" s="50">
        <v>66</v>
      </c>
      <c r="P2736" s="67">
        <f t="shared" si="169"/>
        <v>0.03</v>
      </c>
      <c r="Q2736" s="52">
        <v>4.55</v>
      </c>
      <c r="R2736" s="52" t="str" cm="1">
        <f t="array" ref="R2736">_xlfn.IFS(ROUND(Q2736,0)=5,"Excellent",ROUND(Q2736,0)=4,"Good",ROUND(Q2736,0)=3,"Ok",ROUND(Q2736,0)&lt;3,"Bad")</f>
        <v>Excellent</v>
      </c>
      <c r="S2736">
        <v>64</v>
      </c>
      <c r="T2736" t="str">
        <f t="shared" si="170"/>
        <v>No</v>
      </c>
      <c r="U2736" s="65">
        <v>42917</v>
      </c>
      <c r="V2736" s="65">
        <v>43745</v>
      </c>
      <c r="W2736">
        <v>2</v>
      </c>
      <c r="X2736" t="str">
        <f t="shared" si="171"/>
        <v>Active</v>
      </c>
      <c r="Y2736" t="s">
        <v>15615</v>
      </c>
    </row>
    <row r="2737" spans="1:25" x14ac:dyDescent="0.25">
      <c r="A2737">
        <v>2736</v>
      </c>
      <c r="B2737" t="s">
        <v>14968</v>
      </c>
      <c r="C2737">
        <v>1690</v>
      </c>
      <c r="D2737" t="str">
        <f>VLOOKUP($C2737,Hosts!$A:$O,10,0)</f>
        <v>New York</v>
      </c>
      <c r="E2737" s="67">
        <f>INDEX(Hosts!$A:$O,MATCH(Places!$C2737,Hosts!$A:$A,0),MATCH(Places!E$1,Hosts!$1:$1,0))</f>
        <v>1</v>
      </c>
      <c r="F2737" s="67">
        <f>INDEX(Hosts!$A:$O,MATCH(Places!$C2737,Hosts!$A:$A,0),MATCH(Places!F$1,Hosts!$1:$1,0))</f>
        <v>0.92</v>
      </c>
      <c r="G2737" s="67" t="str">
        <f>INDEX(Hosts!$A:$O,MATCH(Places!$C2737,Hosts!$A:$A,0),MATCH(Places!G$1,Hosts!$1:$1,0))</f>
        <v>No</v>
      </c>
      <c r="H2737">
        <v>16</v>
      </c>
      <c r="I2737" t="str">
        <f>VLOOKUP($H2737,Neighborhoods!$A:$C,2,0)</f>
        <v>Manhattan</v>
      </c>
      <c r="J2737" t="str">
        <f>VLOOKUP($H2737,Neighborhoods!$A:$C,3,0)</f>
        <v>Harlem</v>
      </c>
      <c r="K2737" t="s">
        <v>11822</v>
      </c>
      <c r="L2737" t="str">
        <f t="shared" si="168"/>
        <v>No</v>
      </c>
      <c r="M2737">
        <v>2</v>
      </c>
      <c r="N2737" t="str" cm="1">
        <f t="array" ref="N2737">_xlfn.IFS(M2737&lt;=2,"Small",M2737&lt;=5,"Medium",M2737&gt;5,"Large")</f>
        <v>Small</v>
      </c>
      <c r="O2737" s="50">
        <v>77</v>
      </c>
      <c r="P2737" s="67">
        <f t="shared" si="169"/>
        <v>0.03</v>
      </c>
      <c r="Q2737" s="52">
        <v>4.8</v>
      </c>
      <c r="R2737" s="52" t="str" cm="1">
        <f t="array" ref="R2737">_xlfn.IFS(ROUND(Q2737,0)=5,"Excellent",ROUND(Q2737,0)=4,"Good",ROUND(Q2737,0)=3,"Ok",ROUND(Q2737,0)&lt;3,"Bad")</f>
        <v>Excellent</v>
      </c>
      <c r="S2737">
        <v>10</v>
      </c>
      <c r="T2737" t="str">
        <f t="shared" si="170"/>
        <v>No</v>
      </c>
      <c r="U2737" s="65">
        <v>42901</v>
      </c>
      <c r="V2737" s="65">
        <v>43846</v>
      </c>
      <c r="W2737">
        <v>0</v>
      </c>
      <c r="X2737" t="str">
        <f t="shared" si="171"/>
        <v>Inactive</v>
      </c>
      <c r="Y2737" t="s">
        <v>15615</v>
      </c>
    </row>
    <row r="2738" spans="1:25" x14ac:dyDescent="0.25">
      <c r="A2738">
        <v>2737</v>
      </c>
      <c r="B2738" t="s">
        <v>2001</v>
      </c>
      <c r="C2738">
        <v>2990</v>
      </c>
      <c r="D2738" t="str">
        <f>VLOOKUP($C2738,Hosts!$A:$O,10,0)</f>
        <v>New York</v>
      </c>
      <c r="E2738" s="67">
        <f>INDEX(Hosts!$A:$O,MATCH(Places!$C2738,Hosts!$A:$A,0),MATCH(Places!E$1,Hosts!$1:$1,0))</f>
        <v>1</v>
      </c>
      <c r="F2738" s="67">
        <f>INDEX(Hosts!$A:$O,MATCH(Places!$C2738,Hosts!$A:$A,0),MATCH(Places!F$1,Hosts!$1:$1,0))</f>
        <v>0.92</v>
      </c>
      <c r="G2738" s="67" t="str">
        <f>INDEX(Hosts!$A:$O,MATCH(Places!$C2738,Hosts!$A:$A,0),MATCH(Places!G$1,Hosts!$1:$1,0))</f>
        <v>No</v>
      </c>
      <c r="H2738">
        <v>19</v>
      </c>
      <c r="I2738" t="str">
        <f>VLOOKUP($H2738,Neighborhoods!$A:$C,2,0)</f>
        <v>Manhattan</v>
      </c>
      <c r="J2738" t="str">
        <f>VLOOKUP($H2738,Neighborhoods!$A:$C,3,0)</f>
        <v>Upper East Side</v>
      </c>
      <c r="K2738" t="s">
        <v>1</v>
      </c>
      <c r="L2738" t="str">
        <f t="shared" si="168"/>
        <v>Yes</v>
      </c>
      <c r="M2738">
        <v>3</v>
      </c>
      <c r="N2738" t="str" cm="1">
        <f t="array" ref="N2738">_xlfn.IFS(M2738&lt;=2,"Small",M2738&lt;=5,"Medium",M2738&gt;5,"Large")</f>
        <v>Medium</v>
      </c>
      <c r="O2738" s="50">
        <v>85</v>
      </c>
      <c r="P2738" s="67">
        <f t="shared" si="169"/>
        <v>0.03</v>
      </c>
      <c r="Q2738" s="52">
        <v>4.9000000000000004</v>
      </c>
      <c r="R2738" s="52" t="str" cm="1">
        <f t="array" ref="R2738">_xlfn.IFS(ROUND(Q2738,0)=5,"Excellent",ROUND(Q2738,0)=4,"Good",ROUND(Q2738,0)=3,"Ok",ROUND(Q2738,0)&lt;3,"Bad")</f>
        <v>Excellent</v>
      </c>
      <c r="S2738">
        <v>81</v>
      </c>
      <c r="T2738" t="str">
        <f t="shared" si="170"/>
        <v>No</v>
      </c>
      <c r="U2738" s="65">
        <v>42898</v>
      </c>
      <c r="V2738" s="65">
        <v>43844</v>
      </c>
      <c r="W2738">
        <v>15</v>
      </c>
      <c r="X2738" t="str">
        <f t="shared" si="171"/>
        <v>Active</v>
      </c>
      <c r="Y2738" t="s">
        <v>15615</v>
      </c>
    </row>
    <row r="2739" spans="1:25" x14ac:dyDescent="0.25">
      <c r="A2739">
        <v>2738</v>
      </c>
      <c r="B2739" t="s">
        <v>2002</v>
      </c>
      <c r="C2739">
        <v>244</v>
      </c>
      <c r="D2739" t="str">
        <f>VLOOKUP($C2739,Hosts!$A:$O,10,0)</f>
        <v>New York</v>
      </c>
      <c r="E2739" s="67">
        <f>INDEX(Hosts!$A:$O,MATCH(Places!$C2739,Hosts!$A:$A,0),MATCH(Places!E$1,Hosts!$1:$1,0))</f>
        <v>1</v>
      </c>
      <c r="F2739" s="67">
        <f>INDEX(Hosts!$A:$O,MATCH(Places!$C2739,Hosts!$A:$A,0),MATCH(Places!F$1,Hosts!$1:$1,0))</f>
        <v>1</v>
      </c>
      <c r="G2739" s="67" t="str">
        <f>INDEX(Hosts!$A:$O,MATCH(Places!$C2739,Hosts!$A:$A,0),MATCH(Places!G$1,Hosts!$1:$1,0))</f>
        <v>No</v>
      </c>
      <c r="H2739">
        <v>19</v>
      </c>
      <c r="I2739" t="str">
        <f>VLOOKUP($H2739,Neighborhoods!$A:$C,2,0)</f>
        <v>Manhattan</v>
      </c>
      <c r="J2739" t="str">
        <f>VLOOKUP($H2739,Neighborhoods!$A:$C,3,0)</f>
        <v>Upper East Side</v>
      </c>
      <c r="K2739" t="s">
        <v>11822</v>
      </c>
      <c r="L2739" t="str">
        <f t="shared" si="168"/>
        <v>No</v>
      </c>
      <c r="M2739">
        <v>4</v>
      </c>
      <c r="N2739" t="str" cm="1">
        <f t="array" ref="N2739">_xlfn.IFS(M2739&lt;=2,"Small",M2739&lt;=5,"Medium",M2739&gt;5,"Large")</f>
        <v>Medium</v>
      </c>
      <c r="O2739" s="50">
        <v>108</v>
      </c>
      <c r="P2739" s="67">
        <f t="shared" si="169"/>
        <v>0.03</v>
      </c>
      <c r="Q2739" s="52">
        <v>4.67</v>
      </c>
      <c r="R2739" s="52" t="str" cm="1">
        <f t="array" ref="R2739">_xlfn.IFS(ROUND(Q2739,0)=5,"Excellent",ROUND(Q2739,0)=4,"Good",ROUND(Q2739,0)=3,"Ok",ROUND(Q2739,0)&lt;3,"Bad")</f>
        <v>Excellent</v>
      </c>
      <c r="S2739">
        <v>3</v>
      </c>
      <c r="T2739" t="str">
        <f t="shared" si="170"/>
        <v>No</v>
      </c>
      <c r="U2739" s="65">
        <v>42918</v>
      </c>
      <c r="V2739" s="65">
        <v>44017</v>
      </c>
      <c r="W2739">
        <v>0</v>
      </c>
      <c r="X2739" t="str">
        <f t="shared" si="171"/>
        <v>Inactive</v>
      </c>
      <c r="Y2739" t="s">
        <v>15616</v>
      </c>
    </row>
    <row r="2740" spans="1:25" x14ac:dyDescent="0.25">
      <c r="A2740">
        <v>2739</v>
      </c>
      <c r="B2740" t="s">
        <v>2003</v>
      </c>
      <c r="C2740">
        <v>2812</v>
      </c>
      <c r="D2740" t="str">
        <f>VLOOKUP($C2740,Hosts!$A:$O,10,0)</f>
        <v>New York</v>
      </c>
      <c r="E2740" s="67">
        <f>INDEX(Hosts!$A:$O,MATCH(Places!$C2740,Hosts!$A:$A,0),MATCH(Places!E$1,Hosts!$1:$1,0))</f>
        <v>1</v>
      </c>
      <c r="F2740" s="67">
        <f>INDEX(Hosts!$A:$O,MATCH(Places!$C2740,Hosts!$A:$A,0),MATCH(Places!F$1,Hosts!$1:$1,0))</f>
        <v>1</v>
      </c>
      <c r="G2740" s="67" t="str">
        <f>INDEX(Hosts!$A:$O,MATCH(Places!$C2740,Hosts!$A:$A,0),MATCH(Places!G$1,Hosts!$1:$1,0))</f>
        <v>Yes</v>
      </c>
      <c r="H2740">
        <v>7</v>
      </c>
      <c r="I2740" t="str">
        <f>VLOOKUP($H2740,Neighborhoods!$A:$C,2,0)</f>
        <v>Brooklyn</v>
      </c>
      <c r="J2740" t="str">
        <f>VLOOKUP($H2740,Neighborhoods!$A:$C,3,0)</f>
        <v>Bedford-Stuyvesant</v>
      </c>
      <c r="K2740" t="s">
        <v>11822</v>
      </c>
      <c r="L2740" t="str">
        <f t="shared" si="168"/>
        <v>No</v>
      </c>
      <c r="M2740">
        <v>4</v>
      </c>
      <c r="N2740" t="str" cm="1">
        <f t="array" ref="N2740">_xlfn.IFS(M2740&lt;=2,"Small",M2740&lt;=5,"Medium",M2740&gt;5,"Large")</f>
        <v>Medium</v>
      </c>
      <c r="O2740" s="50">
        <v>119</v>
      </c>
      <c r="P2740" s="67">
        <f t="shared" si="169"/>
        <v>0.03</v>
      </c>
      <c r="Q2740" s="52">
        <v>4.99</v>
      </c>
      <c r="R2740" s="52" t="str" cm="1">
        <f t="array" ref="R2740">_xlfn.IFS(ROUND(Q2740,0)=5,"Excellent",ROUND(Q2740,0)=4,"Good",ROUND(Q2740,0)=3,"Ok",ROUND(Q2740,0)&lt;3,"Bad")</f>
        <v>Excellent</v>
      </c>
      <c r="S2740">
        <v>90</v>
      </c>
      <c r="T2740" t="str">
        <f t="shared" si="170"/>
        <v>No</v>
      </c>
      <c r="U2740" s="65">
        <v>42891</v>
      </c>
      <c r="V2740" s="65">
        <v>43908</v>
      </c>
      <c r="W2740">
        <v>130</v>
      </c>
      <c r="X2740" t="str">
        <f t="shared" si="171"/>
        <v>Active</v>
      </c>
      <c r="Y2740" t="s">
        <v>15616</v>
      </c>
    </row>
    <row r="2741" spans="1:25" x14ac:dyDescent="0.25">
      <c r="A2741">
        <v>2740</v>
      </c>
      <c r="B2741" t="s">
        <v>2004</v>
      </c>
      <c r="C2741">
        <v>1425</v>
      </c>
      <c r="D2741" t="str">
        <f>VLOOKUP($C2741,Hosts!$A:$O,10,0)</f>
        <v>New York</v>
      </c>
      <c r="E2741" s="67">
        <f>INDEX(Hosts!$A:$O,MATCH(Places!$C2741,Hosts!$A:$A,0),MATCH(Places!E$1,Hosts!$1:$1,0))</f>
        <v>0.67</v>
      </c>
      <c r="F2741" s="67">
        <f>INDEX(Hosts!$A:$O,MATCH(Places!$C2741,Hosts!$A:$A,0),MATCH(Places!F$1,Hosts!$1:$1,0))</f>
        <v>0.33</v>
      </c>
      <c r="G2741" s="67" t="str">
        <f>INDEX(Hosts!$A:$O,MATCH(Places!$C2741,Hosts!$A:$A,0),MATCH(Places!G$1,Hosts!$1:$1,0))</f>
        <v>No</v>
      </c>
      <c r="H2741">
        <v>8</v>
      </c>
      <c r="I2741" t="str">
        <f>VLOOKUP($H2741,Neighborhoods!$A:$C,2,0)</f>
        <v>Brooklyn</v>
      </c>
      <c r="J2741" t="str">
        <f>VLOOKUP($H2741,Neighborhoods!$A:$C,3,0)</f>
        <v>Bushwick</v>
      </c>
      <c r="K2741" t="s">
        <v>1</v>
      </c>
      <c r="L2741" t="str">
        <f t="shared" si="168"/>
        <v>Yes</v>
      </c>
      <c r="M2741">
        <v>2</v>
      </c>
      <c r="N2741" t="str" cm="1">
        <f t="array" ref="N2741">_xlfn.IFS(M2741&lt;=2,"Small",M2741&lt;=5,"Medium",M2741&gt;5,"Large")</f>
        <v>Small</v>
      </c>
      <c r="O2741" s="50">
        <v>37</v>
      </c>
      <c r="P2741" s="67">
        <f t="shared" si="169"/>
        <v>0.03</v>
      </c>
      <c r="Q2741" s="52">
        <v>4.25</v>
      </c>
      <c r="R2741" s="52" t="str" cm="1">
        <f t="array" ref="R2741">_xlfn.IFS(ROUND(Q2741,0)=5,"Excellent",ROUND(Q2741,0)=4,"Good",ROUND(Q2741,0)=3,"Ok",ROUND(Q2741,0)&lt;3,"Bad")</f>
        <v>Good</v>
      </c>
      <c r="S2741">
        <v>8</v>
      </c>
      <c r="T2741" t="str">
        <f t="shared" si="170"/>
        <v>No</v>
      </c>
      <c r="U2741" s="65">
        <v>43008</v>
      </c>
      <c r="V2741" s="65">
        <v>43334</v>
      </c>
      <c r="W2741">
        <v>365</v>
      </c>
      <c r="X2741" t="str">
        <f t="shared" si="171"/>
        <v>Active</v>
      </c>
      <c r="Y2741" t="s">
        <v>15615</v>
      </c>
    </row>
    <row r="2742" spans="1:25" x14ac:dyDescent="0.25">
      <c r="A2742">
        <v>2741</v>
      </c>
      <c r="B2742" t="s">
        <v>15174</v>
      </c>
      <c r="C2742">
        <v>2337</v>
      </c>
      <c r="D2742" t="str">
        <f>VLOOKUP($C2742,Hosts!$A:$O,10,0)</f>
        <v>New York</v>
      </c>
      <c r="E2742" s="67">
        <f>INDEX(Hosts!$A:$O,MATCH(Places!$C2742,Hosts!$A:$A,0),MATCH(Places!E$1,Hosts!$1:$1,0))</f>
        <v>1</v>
      </c>
      <c r="F2742" s="67">
        <f>INDEX(Hosts!$A:$O,MATCH(Places!$C2742,Hosts!$A:$A,0),MATCH(Places!F$1,Hosts!$1:$1,0))</f>
        <v>0.99</v>
      </c>
      <c r="G2742" s="67" t="str">
        <f>INDEX(Hosts!$A:$O,MATCH(Places!$C2742,Hosts!$A:$A,0),MATCH(Places!G$1,Hosts!$1:$1,0))</f>
        <v>Yes</v>
      </c>
      <c r="H2742">
        <v>18</v>
      </c>
      <c r="I2742" t="str">
        <f>VLOOKUP($H2742,Neighborhoods!$A:$C,2,0)</f>
        <v>Manhattan</v>
      </c>
      <c r="J2742" t="str">
        <f>VLOOKUP($H2742,Neighborhoods!$A:$C,3,0)</f>
        <v>Midtown</v>
      </c>
      <c r="K2742" t="s">
        <v>11822</v>
      </c>
      <c r="L2742" t="str">
        <f t="shared" si="168"/>
        <v>No</v>
      </c>
      <c r="M2742">
        <v>2</v>
      </c>
      <c r="N2742" t="str" cm="1">
        <f t="array" ref="N2742">_xlfn.IFS(M2742&lt;=2,"Small",M2742&lt;=5,"Medium",M2742&gt;5,"Large")</f>
        <v>Small</v>
      </c>
      <c r="O2742" s="50">
        <v>149</v>
      </c>
      <c r="P2742" s="67">
        <f t="shared" si="169"/>
        <v>0.03</v>
      </c>
      <c r="Q2742" s="52">
        <v>4.9800000000000004</v>
      </c>
      <c r="R2742" s="52" t="str" cm="1">
        <f t="array" ref="R2742">_xlfn.IFS(ROUND(Q2742,0)=5,"Excellent",ROUND(Q2742,0)=4,"Good",ROUND(Q2742,0)=3,"Ok",ROUND(Q2742,0)&lt;3,"Bad")</f>
        <v>Excellent</v>
      </c>
      <c r="S2742">
        <v>189</v>
      </c>
      <c r="T2742" t="str">
        <f t="shared" si="170"/>
        <v>Yes</v>
      </c>
      <c r="U2742" s="65">
        <v>42939</v>
      </c>
      <c r="V2742" s="65">
        <v>43982</v>
      </c>
      <c r="W2742">
        <v>70</v>
      </c>
      <c r="X2742" t="str">
        <f t="shared" si="171"/>
        <v>Active</v>
      </c>
      <c r="Y2742" t="s">
        <v>15615</v>
      </c>
    </row>
    <row r="2743" spans="1:25" x14ac:dyDescent="0.25">
      <c r="A2743">
        <v>2742</v>
      </c>
      <c r="B2743" t="s">
        <v>2005</v>
      </c>
      <c r="C2743">
        <v>3227</v>
      </c>
      <c r="D2743" t="str">
        <f>VLOOKUP($C2743,Hosts!$A:$O,10,0)</f>
        <v>New York</v>
      </c>
      <c r="E2743" s="67">
        <f>INDEX(Hosts!$A:$O,MATCH(Places!$C2743,Hosts!$A:$A,0),MATCH(Places!E$1,Hosts!$1:$1,0))</f>
        <v>1</v>
      </c>
      <c r="F2743" s="67">
        <f>INDEX(Hosts!$A:$O,MATCH(Places!$C2743,Hosts!$A:$A,0),MATCH(Places!F$1,Hosts!$1:$1,0))</f>
        <v>1</v>
      </c>
      <c r="G2743" s="67" t="str">
        <f>INDEX(Hosts!$A:$O,MATCH(Places!$C2743,Hosts!$A:$A,0),MATCH(Places!G$1,Hosts!$1:$1,0))</f>
        <v>Yes</v>
      </c>
      <c r="H2743">
        <v>14</v>
      </c>
      <c r="I2743" t="str">
        <f>VLOOKUP($H2743,Neighborhoods!$A:$C,2,0)</f>
        <v>Manhattan</v>
      </c>
      <c r="J2743" t="str">
        <f>VLOOKUP($H2743,Neighborhoods!$A:$C,3,0)</f>
        <v>East Harlem</v>
      </c>
      <c r="K2743" t="s">
        <v>1</v>
      </c>
      <c r="L2743" t="str">
        <f t="shared" si="168"/>
        <v>Yes</v>
      </c>
      <c r="M2743">
        <v>2</v>
      </c>
      <c r="N2743" t="str" cm="1">
        <f t="array" ref="N2743">_xlfn.IFS(M2743&lt;=2,"Small",M2743&lt;=5,"Medium",M2743&gt;5,"Large")</f>
        <v>Small</v>
      </c>
      <c r="O2743" s="50">
        <v>89</v>
      </c>
      <c r="P2743" s="67">
        <f t="shared" si="169"/>
        <v>0.03</v>
      </c>
      <c r="Q2743" s="52">
        <v>4.9000000000000004</v>
      </c>
      <c r="R2743" s="52" t="str" cm="1">
        <f t="array" ref="R2743">_xlfn.IFS(ROUND(Q2743,0)=5,"Excellent",ROUND(Q2743,0)=4,"Good",ROUND(Q2743,0)=3,"Ok",ROUND(Q2743,0)&lt;3,"Bad")</f>
        <v>Excellent</v>
      </c>
      <c r="S2743">
        <v>91</v>
      </c>
      <c r="T2743" t="str">
        <f t="shared" si="170"/>
        <v>No</v>
      </c>
      <c r="U2743" s="65">
        <v>42914</v>
      </c>
      <c r="V2743" s="65">
        <v>43911</v>
      </c>
      <c r="W2743">
        <v>333</v>
      </c>
      <c r="X2743" t="str">
        <f t="shared" si="171"/>
        <v>Active</v>
      </c>
      <c r="Y2743" t="s">
        <v>15616</v>
      </c>
    </row>
    <row r="2744" spans="1:25" x14ac:dyDescent="0.25">
      <c r="A2744">
        <v>2743</v>
      </c>
      <c r="B2744" t="s">
        <v>2006</v>
      </c>
      <c r="C2744">
        <v>3258</v>
      </c>
      <c r="D2744" t="str">
        <f>VLOOKUP($C2744,Hosts!$A:$O,10,0)</f>
        <v>New York</v>
      </c>
      <c r="E2744" s="67">
        <f>INDEX(Hosts!$A:$O,MATCH(Places!$C2744,Hosts!$A:$A,0),MATCH(Places!E$1,Hosts!$1:$1,0))</f>
        <v>1</v>
      </c>
      <c r="F2744" s="67">
        <f>INDEX(Hosts!$A:$O,MATCH(Places!$C2744,Hosts!$A:$A,0),MATCH(Places!F$1,Hosts!$1:$1,0))</f>
        <v>1</v>
      </c>
      <c r="G2744" s="67" t="str">
        <f>INDEX(Hosts!$A:$O,MATCH(Places!$C2744,Hosts!$A:$A,0),MATCH(Places!G$1,Hosts!$1:$1,0))</f>
        <v>Yes</v>
      </c>
      <c r="H2744">
        <v>21</v>
      </c>
      <c r="I2744" t="str">
        <f>VLOOKUP($H2744,Neighborhoods!$A:$C,2,0)</f>
        <v>Queens</v>
      </c>
      <c r="J2744" t="str">
        <f>VLOOKUP($H2744,Neighborhoods!$A:$C,3,0)</f>
        <v>Astoria</v>
      </c>
      <c r="K2744" t="s">
        <v>1</v>
      </c>
      <c r="L2744" t="str">
        <f t="shared" si="168"/>
        <v>Yes</v>
      </c>
      <c r="M2744">
        <v>2</v>
      </c>
      <c r="N2744" t="str" cm="1">
        <f t="array" ref="N2744">_xlfn.IFS(M2744&lt;=2,"Small",M2744&lt;=5,"Medium",M2744&gt;5,"Large")</f>
        <v>Small</v>
      </c>
      <c r="O2744" s="50">
        <v>85</v>
      </c>
      <c r="P2744" s="67">
        <f t="shared" si="169"/>
        <v>0.03</v>
      </c>
      <c r="Q2744" s="52">
        <v>5</v>
      </c>
      <c r="R2744" s="52" t="str" cm="1">
        <f t="array" ref="R2744">_xlfn.IFS(ROUND(Q2744,0)=5,"Excellent",ROUND(Q2744,0)=4,"Good",ROUND(Q2744,0)=3,"Ok",ROUND(Q2744,0)&lt;3,"Bad")</f>
        <v>Excellent</v>
      </c>
      <c r="S2744">
        <v>67</v>
      </c>
      <c r="T2744" t="str">
        <f t="shared" si="170"/>
        <v>No</v>
      </c>
      <c r="U2744" s="65">
        <v>42921</v>
      </c>
      <c r="V2744" s="65">
        <v>43832</v>
      </c>
      <c r="W2744">
        <v>89</v>
      </c>
      <c r="X2744" t="str">
        <f t="shared" si="171"/>
        <v>Active</v>
      </c>
      <c r="Y2744" t="s">
        <v>15616</v>
      </c>
    </row>
    <row r="2745" spans="1:25" x14ac:dyDescent="0.25">
      <c r="A2745">
        <v>2744</v>
      </c>
      <c r="B2745" t="s">
        <v>13442</v>
      </c>
      <c r="C2745">
        <v>2745</v>
      </c>
      <c r="D2745" t="str">
        <f>VLOOKUP($C2745,Hosts!$A:$O,10,0)</f>
        <v>New York</v>
      </c>
      <c r="E2745" s="67">
        <f>INDEX(Hosts!$A:$O,MATCH(Places!$C2745,Hosts!$A:$A,0),MATCH(Places!E$1,Hosts!$1:$1,0))</f>
        <v>0</v>
      </c>
      <c r="F2745" s="67">
        <f>INDEX(Hosts!$A:$O,MATCH(Places!$C2745,Hosts!$A:$A,0),MATCH(Places!F$1,Hosts!$1:$1,0))</f>
        <v>0.54</v>
      </c>
      <c r="G2745" s="67" t="str">
        <f>INDEX(Hosts!$A:$O,MATCH(Places!$C2745,Hosts!$A:$A,0),MATCH(Places!G$1,Hosts!$1:$1,0))</f>
        <v>No</v>
      </c>
      <c r="H2745">
        <v>24</v>
      </c>
      <c r="I2745" t="str">
        <f>VLOOKUP($H2745,Neighborhoods!$A:$C,2,0)</f>
        <v>Queens</v>
      </c>
      <c r="J2745" t="str">
        <f>VLOOKUP($H2745,Neighborhoods!$A:$C,3,0)</f>
        <v>Long Island City</v>
      </c>
      <c r="K2745" t="s">
        <v>1</v>
      </c>
      <c r="L2745" t="str">
        <f t="shared" si="168"/>
        <v>Yes</v>
      </c>
      <c r="M2745">
        <v>1</v>
      </c>
      <c r="N2745" t="str" cm="1">
        <f t="array" ref="N2745">_xlfn.IFS(M2745&lt;=2,"Small",M2745&lt;=5,"Medium",M2745&gt;5,"Large")</f>
        <v>Small</v>
      </c>
      <c r="O2745" s="50">
        <v>45</v>
      </c>
      <c r="P2745" s="67">
        <f t="shared" si="169"/>
        <v>0.03</v>
      </c>
      <c r="Q2745" s="52">
        <v>4.8899999999999997</v>
      </c>
      <c r="R2745" s="52" t="str" cm="1">
        <f t="array" ref="R2745">_xlfn.IFS(ROUND(Q2745,0)=5,"Excellent",ROUND(Q2745,0)=4,"Good",ROUND(Q2745,0)=3,"Ok",ROUND(Q2745,0)&lt;3,"Bad")</f>
        <v>Excellent</v>
      </c>
      <c r="S2745">
        <v>19</v>
      </c>
      <c r="T2745" t="str">
        <f t="shared" si="170"/>
        <v>No</v>
      </c>
      <c r="U2745" s="65">
        <v>42967</v>
      </c>
      <c r="V2745" s="65">
        <v>43921</v>
      </c>
      <c r="W2745">
        <v>88</v>
      </c>
      <c r="X2745" t="str">
        <f t="shared" si="171"/>
        <v>Active</v>
      </c>
      <c r="Y2745" t="s">
        <v>15615</v>
      </c>
    </row>
    <row r="2746" spans="1:25" x14ac:dyDescent="0.25">
      <c r="A2746">
        <v>2745</v>
      </c>
      <c r="B2746" t="s">
        <v>2007</v>
      </c>
      <c r="C2746">
        <v>1935</v>
      </c>
      <c r="D2746" t="str">
        <f>VLOOKUP($C2746,Hosts!$A:$O,10,0)</f>
        <v>New York</v>
      </c>
      <c r="E2746" s="67">
        <f>INDEX(Hosts!$A:$O,MATCH(Places!$C2746,Hosts!$A:$A,0),MATCH(Places!E$1,Hosts!$1:$1,0))</f>
        <v>1</v>
      </c>
      <c r="F2746" s="67">
        <f>INDEX(Hosts!$A:$O,MATCH(Places!$C2746,Hosts!$A:$A,0),MATCH(Places!F$1,Hosts!$1:$1,0))</f>
        <v>0.85</v>
      </c>
      <c r="G2746" s="67" t="str">
        <f>INDEX(Hosts!$A:$O,MATCH(Places!$C2746,Hosts!$A:$A,0),MATCH(Places!G$1,Hosts!$1:$1,0))</f>
        <v>Yes</v>
      </c>
      <c r="H2746">
        <v>13</v>
      </c>
      <c r="I2746" t="str">
        <f>VLOOKUP($H2746,Neighborhoods!$A:$C,2,0)</f>
        <v>Manhattan</v>
      </c>
      <c r="J2746" t="str">
        <f>VLOOKUP($H2746,Neighborhoods!$A:$C,3,0)</f>
        <v>Chelsea</v>
      </c>
      <c r="K2746" t="s">
        <v>11822</v>
      </c>
      <c r="L2746" t="str">
        <f t="shared" si="168"/>
        <v>No</v>
      </c>
      <c r="M2746">
        <v>2</v>
      </c>
      <c r="N2746" t="str" cm="1">
        <f t="array" ref="N2746">_xlfn.IFS(M2746&lt;=2,"Small",M2746&lt;=5,"Medium",M2746&gt;5,"Large")</f>
        <v>Small</v>
      </c>
      <c r="O2746" s="50">
        <v>350</v>
      </c>
      <c r="P2746" s="67">
        <f t="shared" si="169"/>
        <v>0.04</v>
      </c>
      <c r="Q2746" s="52">
        <v>5</v>
      </c>
      <c r="R2746" s="52" t="str" cm="1">
        <f t="array" ref="R2746">_xlfn.IFS(ROUND(Q2746,0)=5,"Excellent",ROUND(Q2746,0)=4,"Good",ROUND(Q2746,0)=3,"Ok",ROUND(Q2746,0)&lt;3,"Bad")</f>
        <v>Excellent</v>
      </c>
      <c r="S2746">
        <v>17</v>
      </c>
      <c r="T2746" t="str">
        <f t="shared" si="170"/>
        <v>No</v>
      </c>
      <c r="U2746" s="65">
        <v>43240</v>
      </c>
      <c r="V2746" s="65">
        <v>43807</v>
      </c>
      <c r="W2746">
        <v>34</v>
      </c>
      <c r="X2746" t="str">
        <f t="shared" si="171"/>
        <v>Active</v>
      </c>
      <c r="Y2746" t="s">
        <v>15615</v>
      </c>
    </row>
    <row r="2747" spans="1:25" x14ac:dyDescent="0.25">
      <c r="A2747">
        <v>2746</v>
      </c>
      <c r="B2747" t="s">
        <v>13866</v>
      </c>
      <c r="C2747">
        <v>273</v>
      </c>
      <c r="D2747" t="str">
        <f>VLOOKUP($C2747,Hosts!$A:$O,10,0)</f>
        <v>Vermont</v>
      </c>
      <c r="E2747" s="67">
        <f>INDEX(Hosts!$A:$O,MATCH(Places!$C2747,Hosts!$A:$A,0),MATCH(Places!E$1,Hosts!$1:$1,0))</f>
        <v>1</v>
      </c>
      <c r="F2747" s="67">
        <f>INDEX(Hosts!$A:$O,MATCH(Places!$C2747,Hosts!$A:$A,0),MATCH(Places!F$1,Hosts!$1:$1,0))</f>
        <v>0.4</v>
      </c>
      <c r="G2747" s="67" t="str">
        <f>INDEX(Hosts!$A:$O,MATCH(Places!$C2747,Hosts!$A:$A,0),MATCH(Places!G$1,Hosts!$1:$1,0))</f>
        <v>Yes</v>
      </c>
      <c r="H2747">
        <v>8</v>
      </c>
      <c r="I2747" t="str">
        <f>VLOOKUP($H2747,Neighborhoods!$A:$C,2,0)</f>
        <v>Brooklyn</v>
      </c>
      <c r="J2747" t="str">
        <f>VLOOKUP($H2747,Neighborhoods!$A:$C,3,0)</f>
        <v>Bushwick</v>
      </c>
      <c r="K2747" t="s">
        <v>11822</v>
      </c>
      <c r="L2747" t="str">
        <f t="shared" si="168"/>
        <v>No</v>
      </c>
      <c r="M2747">
        <v>4</v>
      </c>
      <c r="N2747" t="str" cm="1">
        <f t="array" ref="N2747">_xlfn.IFS(M2747&lt;=2,"Small",M2747&lt;=5,"Medium",M2747&gt;5,"Large")</f>
        <v>Medium</v>
      </c>
      <c r="O2747" s="50">
        <v>126</v>
      </c>
      <c r="P2747" s="67">
        <f t="shared" si="169"/>
        <v>0.03</v>
      </c>
      <c r="Q2747" s="52">
        <v>4.93</v>
      </c>
      <c r="R2747" s="52" t="str" cm="1">
        <f t="array" ref="R2747">_xlfn.IFS(ROUND(Q2747,0)=5,"Excellent",ROUND(Q2747,0)=4,"Good",ROUND(Q2747,0)=3,"Ok",ROUND(Q2747,0)&lt;3,"Bad")</f>
        <v>Excellent</v>
      </c>
      <c r="S2747">
        <v>15</v>
      </c>
      <c r="T2747" t="str">
        <f t="shared" si="170"/>
        <v>No</v>
      </c>
      <c r="U2747" s="65">
        <v>42956</v>
      </c>
      <c r="V2747" s="65">
        <v>43697</v>
      </c>
      <c r="W2747">
        <v>57</v>
      </c>
      <c r="X2747" t="str">
        <f t="shared" si="171"/>
        <v>Active</v>
      </c>
      <c r="Y2747" t="s">
        <v>15615</v>
      </c>
    </row>
    <row r="2748" spans="1:25" x14ac:dyDescent="0.25">
      <c r="A2748">
        <v>2747</v>
      </c>
      <c r="B2748" t="s">
        <v>13737</v>
      </c>
      <c r="C2748">
        <v>336</v>
      </c>
      <c r="D2748" t="str">
        <f>VLOOKUP($C2748,Hosts!$A:$O,10,0)</f>
        <v>New York</v>
      </c>
      <c r="E2748" s="67">
        <f>INDEX(Hosts!$A:$O,MATCH(Places!$C2748,Hosts!$A:$A,0),MATCH(Places!E$1,Hosts!$1:$1,0))</f>
        <v>0</v>
      </c>
      <c r="F2748" s="67">
        <f>INDEX(Hosts!$A:$O,MATCH(Places!$C2748,Hosts!$A:$A,0),MATCH(Places!F$1,Hosts!$1:$1,0))</f>
        <v>0.5</v>
      </c>
      <c r="G2748" s="67" t="str">
        <f>INDEX(Hosts!$A:$O,MATCH(Places!$C2748,Hosts!$A:$A,0),MATCH(Places!G$1,Hosts!$1:$1,0))</f>
        <v>No</v>
      </c>
      <c r="H2748">
        <v>7</v>
      </c>
      <c r="I2748" t="str">
        <f>VLOOKUP($H2748,Neighborhoods!$A:$C,2,0)</f>
        <v>Brooklyn</v>
      </c>
      <c r="J2748" t="str">
        <f>VLOOKUP($H2748,Neighborhoods!$A:$C,3,0)</f>
        <v>Bedford-Stuyvesant</v>
      </c>
      <c r="K2748" t="s">
        <v>1</v>
      </c>
      <c r="L2748" t="str">
        <f t="shared" si="168"/>
        <v>Yes</v>
      </c>
      <c r="M2748">
        <v>2</v>
      </c>
      <c r="N2748" t="str" cm="1">
        <f t="array" ref="N2748">_xlfn.IFS(M2748&lt;=2,"Small",M2748&lt;=5,"Medium",M2748&gt;5,"Large")</f>
        <v>Small</v>
      </c>
      <c r="O2748" s="50">
        <v>89</v>
      </c>
      <c r="P2748" s="67">
        <f t="shared" si="169"/>
        <v>0.03</v>
      </c>
      <c r="Q2748" s="52">
        <v>4.8600000000000003</v>
      </c>
      <c r="R2748" s="52" t="str" cm="1">
        <f t="array" ref="R2748">_xlfn.IFS(ROUND(Q2748,0)=5,"Excellent",ROUND(Q2748,0)=4,"Good",ROUND(Q2748,0)=3,"Ok",ROUND(Q2748,0)&lt;3,"Bad")</f>
        <v>Excellent</v>
      </c>
      <c r="S2748">
        <v>7</v>
      </c>
      <c r="T2748" t="str">
        <f t="shared" si="170"/>
        <v>No</v>
      </c>
      <c r="U2748" s="65">
        <v>42915</v>
      </c>
      <c r="V2748" s="65">
        <v>43814</v>
      </c>
      <c r="W2748">
        <v>106</v>
      </c>
      <c r="X2748" t="str">
        <f t="shared" si="171"/>
        <v>Active</v>
      </c>
      <c r="Y2748" t="s">
        <v>15615</v>
      </c>
    </row>
    <row r="2749" spans="1:25" x14ac:dyDescent="0.25">
      <c r="A2749">
        <v>2748</v>
      </c>
      <c r="B2749" t="s">
        <v>2008</v>
      </c>
      <c r="C2749">
        <v>3255</v>
      </c>
      <c r="D2749" t="str">
        <f>VLOOKUP($C2749,Hosts!$A:$O,10,0)</f>
        <v>New York</v>
      </c>
      <c r="E2749" s="67">
        <f>INDEX(Hosts!$A:$O,MATCH(Places!$C2749,Hosts!$A:$A,0),MATCH(Places!E$1,Hosts!$1:$1,0))</f>
        <v>0.8</v>
      </c>
      <c r="F2749" s="67">
        <f>INDEX(Hosts!$A:$O,MATCH(Places!$C2749,Hosts!$A:$A,0),MATCH(Places!F$1,Hosts!$1:$1,0))</f>
        <v>1</v>
      </c>
      <c r="G2749" s="67" t="str">
        <f>INDEX(Hosts!$A:$O,MATCH(Places!$C2749,Hosts!$A:$A,0),MATCH(Places!G$1,Hosts!$1:$1,0))</f>
        <v>No</v>
      </c>
      <c r="H2749">
        <v>7</v>
      </c>
      <c r="I2749" t="str">
        <f>VLOOKUP($H2749,Neighborhoods!$A:$C,2,0)</f>
        <v>Brooklyn</v>
      </c>
      <c r="J2749" t="str">
        <f>VLOOKUP($H2749,Neighborhoods!$A:$C,3,0)</f>
        <v>Bedford-Stuyvesant</v>
      </c>
      <c r="K2749" t="s">
        <v>1</v>
      </c>
      <c r="L2749" t="str">
        <f t="shared" si="168"/>
        <v>Yes</v>
      </c>
      <c r="M2749">
        <v>1</v>
      </c>
      <c r="N2749" t="str" cm="1">
        <f t="array" ref="N2749">_xlfn.IFS(M2749&lt;=2,"Small",M2749&lt;=5,"Medium",M2749&gt;5,"Large")</f>
        <v>Small</v>
      </c>
      <c r="O2749" s="50">
        <v>35</v>
      </c>
      <c r="P2749" s="67">
        <f t="shared" si="169"/>
        <v>0.03</v>
      </c>
      <c r="Q2749" s="52">
        <v>4.8099999999999996</v>
      </c>
      <c r="R2749" s="52" t="str" cm="1">
        <f t="array" ref="R2749">_xlfn.IFS(ROUND(Q2749,0)=5,"Excellent",ROUND(Q2749,0)=4,"Good",ROUND(Q2749,0)=3,"Ok",ROUND(Q2749,0)&lt;3,"Bad")</f>
        <v>Excellent</v>
      </c>
      <c r="S2749">
        <v>246</v>
      </c>
      <c r="T2749" t="str">
        <f t="shared" si="170"/>
        <v>Yes</v>
      </c>
      <c r="U2749" s="65">
        <v>42903</v>
      </c>
      <c r="V2749" s="65">
        <v>44026</v>
      </c>
      <c r="W2749">
        <v>75</v>
      </c>
      <c r="X2749" t="str">
        <f t="shared" si="171"/>
        <v>Active</v>
      </c>
      <c r="Y2749" t="s">
        <v>15616</v>
      </c>
    </row>
    <row r="2750" spans="1:25" x14ac:dyDescent="0.25">
      <c r="A2750">
        <v>2749</v>
      </c>
      <c r="B2750" t="s">
        <v>2009</v>
      </c>
      <c r="C2750">
        <v>1647</v>
      </c>
      <c r="D2750" t="str">
        <f>VLOOKUP($C2750,Hosts!$A:$O,10,0)</f>
        <v>New York</v>
      </c>
      <c r="E2750" s="67">
        <f>INDEX(Hosts!$A:$O,MATCH(Places!$C2750,Hosts!$A:$A,0),MATCH(Places!E$1,Hosts!$1:$1,0))</f>
        <v>1</v>
      </c>
      <c r="F2750" s="67">
        <f>INDEX(Hosts!$A:$O,MATCH(Places!$C2750,Hosts!$A:$A,0),MATCH(Places!F$1,Hosts!$1:$1,0))</f>
        <v>0.88</v>
      </c>
      <c r="G2750" s="67" t="str">
        <f>INDEX(Hosts!$A:$O,MATCH(Places!$C2750,Hosts!$A:$A,0),MATCH(Places!G$1,Hosts!$1:$1,0))</f>
        <v>Yes</v>
      </c>
      <c r="H2750">
        <v>24</v>
      </c>
      <c r="I2750" t="str">
        <f>VLOOKUP($H2750,Neighborhoods!$A:$C,2,0)</f>
        <v>Queens</v>
      </c>
      <c r="J2750" t="str">
        <f>VLOOKUP($H2750,Neighborhoods!$A:$C,3,0)</f>
        <v>Long Island City</v>
      </c>
      <c r="K2750" t="s">
        <v>1</v>
      </c>
      <c r="L2750" t="str">
        <f t="shared" si="168"/>
        <v>Yes</v>
      </c>
      <c r="M2750">
        <v>2</v>
      </c>
      <c r="N2750" t="str" cm="1">
        <f t="array" ref="N2750">_xlfn.IFS(M2750&lt;=2,"Small",M2750&lt;=5,"Medium",M2750&gt;5,"Large")</f>
        <v>Small</v>
      </c>
      <c r="O2750" s="50">
        <v>79</v>
      </c>
      <c r="P2750" s="67">
        <f t="shared" si="169"/>
        <v>0.03</v>
      </c>
      <c r="Q2750" s="52">
        <v>4.92</v>
      </c>
      <c r="R2750" s="52" t="str" cm="1">
        <f t="array" ref="R2750">_xlfn.IFS(ROUND(Q2750,0)=5,"Excellent",ROUND(Q2750,0)=4,"Good",ROUND(Q2750,0)=3,"Ok",ROUND(Q2750,0)&lt;3,"Bad")</f>
        <v>Excellent</v>
      </c>
      <c r="S2750">
        <v>144</v>
      </c>
      <c r="T2750" t="str">
        <f t="shared" si="170"/>
        <v>Yes</v>
      </c>
      <c r="U2750" s="65">
        <v>42908</v>
      </c>
      <c r="V2750" s="65">
        <v>43903</v>
      </c>
      <c r="W2750">
        <v>169</v>
      </c>
      <c r="X2750" t="str">
        <f t="shared" si="171"/>
        <v>Active</v>
      </c>
      <c r="Y2750" t="s">
        <v>15615</v>
      </c>
    </row>
    <row r="2751" spans="1:25" x14ac:dyDescent="0.25">
      <c r="A2751">
        <v>2750</v>
      </c>
      <c r="B2751" t="s">
        <v>15569</v>
      </c>
      <c r="C2751">
        <v>3209</v>
      </c>
      <c r="D2751" t="str">
        <f>VLOOKUP($C2751,Hosts!$A:$O,10,0)</f>
        <v>New York</v>
      </c>
      <c r="E2751" s="67">
        <f>INDEX(Hosts!$A:$O,MATCH(Places!$C2751,Hosts!$A:$A,0),MATCH(Places!E$1,Hosts!$1:$1,0))</f>
        <v>0.13</v>
      </c>
      <c r="F2751" s="67">
        <f>INDEX(Hosts!$A:$O,MATCH(Places!$C2751,Hosts!$A:$A,0),MATCH(Places!F$1,Hosts!$1:$1,0))</f>
        <v>0.73</v>
      </c>
      <c r="G2751" s="67" t="str">
        <f>INDEX(Hosts!$A:$O,MATCH(Places!$C2751,Hosts!$A:$A,0),MATCH(Places!G$1,Hosts!$1:$1,0))</f>
        <v>No</v>
      </c>
      <c r="H2751">
        <v>12</v>
      </c>
      <c r="I2751" t="str">
        <f>VLOOKUP($H2751,Neighborhoods!$A:$C,2,0)</f>
        <v>Brooklyn</v>
      </c>
      <c r="J2751" t="str">
        <f>VLOOKUP($H2751,Neighborhoods!$A:$C,3,0)</f>
        <v>Williamsburg</v>
      </c>
      <c r="K2751" t="s">
        <v>1</v>
      </c>
      <c r="L2751" t="str">
        <f t="shared" si="168"/>
        <v>Yes</v>
      </c>
      <c r="M2751">
        <v>2</v>
      </c>
      <c r="N2751" t="str" cm="1">
        <f t="array" ref="N2751">_xlfn.IFS(M2751&lt;=2,"Small",M2751&lt;=5,"Medium",M2751&gt;5,"Large")</f>
        <v>Small</v>
      </c>
      <c r="O2751" s="50">
        <v>85</v>
      </c>
      <c r="P2751" s="67">
        <f t="shared" si="169"/>
        <v>0.03</v>
      </c>
      <c r="Q2751" s="52">
        <v>4.1100000000000003</v>
      </c>
      <c r="R2751" s="52" t="str" cm="1">
        <f t="array" ref="R2751">_xlfn.IFS(ROUND(Q2751,0)=5,"Excellent",ROUND(Q2751,0)=4,"Good",ROUND(Q2751,0)=3,"Ok",ROUND(Q2751,0)&lt;3,"Bad")</f>
        <v>Good</v>
      </c>
      <c r="S2751">
        <v>9</v>
      </c>
      <c r="T2751" t="str">
        <f t="shared" si="170"/>
        <v>No</v>
      </c>
      <c r="U2751" s="65">
        <v>42947</v>
      </c>
      <c r="V2751" s="65">
        <v>43640</v>
      </c>
      <c r="W2751">
        <v>0</v>
      </c>
      <c r="X2751" t="str">
        <f t="shared" si="171"/>
        <v>Inactive</v>
      </c>
      <c r="Y2751" t="s">
        <v>15616</v>
      </c>
    </row>
    <row r="2752" spans="1:25" x14ac:dyDescent="0.25">
      <c r="A2752">
        <v>2751</v>
      </c>
      <c r="B2752" t="s">
        <v>2010</v>
      </c>
      <c r="C2752">
        <v>3260</v>
      </c>
      <c r="D2752" t="str">
        <f>VLOOKUP($C2752,Hosts!$A:$O,10,0)</f>
        <v>New York</v>
      </c>
      <c r="E2752" s="67">
        <f>INDEX(Hosts!$A:$O,MATCH(Places!$C2752,Hosts!$A:$A,0),MATCH(Places!E$1,Hosts!$1:$1,0))</f>
        <v>1</v>
      </c>
      <c r="F2752" s="67">
        <f>INDEX(Hosts!$A:$O,MATCH(Places!$C2752,Hosts!$A:$A,0),MATCH(Places!F$1,Hosts!$1:$1,0))</f>
        <v>1</v>
      </c>
      <c r="G2752" s="67" t="str">
        <f>INDEX(Hosts!$A:$O,MATCH(Places!$C2752,Hosts!$A:$A,0),MATCH(Places!G$1,Hosts!$1:$1,0))</f>
        <v>Yes</v>
      </c>
      <c r="H2752">
        <v>7</v>
      </c>
      <c r="I2752" t="str">
        <f>VLOOKUP($H2752,Neighborhoods!$A:$C,2,0)</f>
        <v>Brooklyn</v>
      </c>
      <c r="J2752" t="str">
        <f>VLOOKUP($H2752,Neighborhoods!$A:$C,3,0)</f>
        <v>Bedford-Stuyvesant</v>
      </c>
      <c r="K2752" t="s">
        <v>11822</v>
      </c>
      <c r="L2752" t="str">
        <f t="shared" si="168"/>
        <v>No</v>
      </c>
      <c r="M2752">
        <v>5</v>
      </c>
      <c r="N2752" t="str" cm="1">
        <f t="array" ref="N2752">_xlfn.IFS(M2752&lt;=2,"Small",M2752&lt;=5,"Medium",M2752&gt;5,"Large")</f>
        <v>Medium</v>
      </c>
      <c r="O2752" s="50">
        <v>96</v>
      </c>
      <c r="P2752" s="67">
        <f t="shared" si="169"/>
        <v>0.03</v>
      </c>
      <c r="Q2752" s="52">
        <v>4.8899999999999997</v>
      </c>
      <c r="R2752" s="52" t="str" cm="1">
        <f t="array" ref="R2752">_xlfn.IFS(ROUND(Q2752,0)=5,"Excellent",ROUND(Q2752,0)=4,"Good",ROUND(Q2752,0)=3,"Ok",ROUND(Q2752,0)&lt;3,"Bad")</f>
        <v>Excellent</v>
      </c>
      <c r="S2752">
        <v>151</v>
      </c>
      <c r="T2752" t="str">
        <f t="shared" si="170"/>
        <v>Yes</v>
      </c>
      <c r="U2752" s="65">
        <v>42906</v>
      </c>
      <c r="V2752" s="65">
        <v>44058</v>
      </c>
      <c r="W2752">
        <v>323</v>
      </c>
      <c r="X2752" t="str">
        <f t="shared" si="171"/>
        <v>Active</v>
      </c>
      <c r="Y2752" t="s">
        <v>15616</v>
      </c>
    </row>
    <row r="2753" spans="1:25" x14ac:dyDescent="0.25">
      <c r="A2753">
        <v>2752</v>
      </c>
      <c r="B2753" t="s">
        <v>2011</v>
      </c>
      <c r="C2753">
        <v>47</v>
      </c>
      <c r="D2753" t="str">
        <f>VLOOKUP($C2753,Hosts!$A:$O,10,0)</f>
        <v>New York</v>
      </c>
      <c r="E2753" s="67">
        <f>INDEX(Hosts!$A:$O,MATCH(Places!$C2753,Hosts!$A:$A,0),MATCH(Places!E$1,Hosts!$1:$1,0))</f>
        <v>1</v>
      </c>
      <c r="F2753" s="67">
        <f>INDEX(Hosts!$A:$O,MATCH(Places!$C2753,Hosts!$A:$A,0),MATCH(Places!F$1,Hosts!$1:$1,0))</f>
        <v>0.83</v>
      </c>
      <c r="G2753" s="67" t="str">
        <f>INDEX(Hosts!$A:$O,MATCH(Places!$C2753,Hosts!$A:$A,0),MATCH(Places!G$1,Hosts!$1:$1,0))</f>
        <v>No</v>
      </c>
      <c r="H2753">
        <v>7</v>
      </c>
      <c r="I2753" t="str">
        <f>VLOOKUP($H2753,Neighborhoods!$A:$C,2,0)</f>
        <v>Brooklyn</v>
      </c>
      <c r="J2753" t="str">
        <f>VLOOKUP($H2753,Neighborhoods!$A:$C,3,0)</f>
        <v>Bedford-Stuyvesant</v>
      </c>
      <c r="K2753" t="s">
        <v>1</v>
      </c>
      <c r="L2753" t="str">
        <f t="shared" si="168"/>
        <v>Yes</v>
      </c>
      <c r="M2753">
        <v>4</v>
      </c>
      <c r="N2753" t="str" cm="1">
        <f t="array" ref="N2753">_xlfn.IFS(M2753&lt;=2,"Small",M2753&lt;=5,"Medium",M2753&gt;5,"Large")</f>
        <v>Medium</v>
      </c>
      <c r="O2753" s="50">
        <v>80</v>
      </c>
      <c r="P2753" s="67">
        <f t="shared" si="169"/>
        <v>0.03</v>
      </c>
      <c r="Q2753" s="52">
        <v>5</v>
      </c>
      <c r="R2753" s="52" t="str" cm="1">
        <f t="array" ref="R2753">_xlfn.IFS(ROUND(Q2753,0)=5,"Excellent",ROUND(Q2753,0)=4,"Good",ROUND(Q2753,0)=3,"Ok",ROUND(Q2753,0)&lt;3,"Bad")</f>
        <v>Excellent</v>
      </c>
      <c r="S2753">
        <v>12</v>
      </c>
      <c r="T2753" t="str">
        <f t="shared" si="170"/>
        <v>No</v>
      </c>
      <c r="U2753" s="65">
        <v>42896</v>
      </c>
      <c r="V2753" s="65">
        <v>43832</v>
      </c>
      <c r="W2753">
        <v>363</v>
      </c>
      <c r="X2753" t="str">
        <f t="shared" si="171"/>
        <v>Active</v>
      </c>
      <c r="Y2753" t="s">
        <v>15615</v>
      </c>
    </row>
    <row r="2754" spans="1:25" x14ac:dyDescent="0.25">
      <c r="A2754">
        <v>2753</v>
      </c>
      <c r="B2754" t="s">
        <v>13679</v>
      </c>
      <c r="C2754">
        <v>2197</v>
      </c>
      <c r="D2754" t="str">
        <f>VLOOKUP($C2754,Hosts!$A:$O,10,0)</f>
        <v>New York</v>
      </c>
      <c r="E2754" s="67">
        <f>INDEX(Hosts!$A:$O,MATCH(Places!$C2754,Hosts!$A:$A,0),MATCH(Places!E$1,Hosts!$1:$1,0))</f>
        <v>1</v>
      </c>
      <c r="F2754" s="67">
        <f>INDEX(Hosts!$A:$O,MATCH(Places!$C2754,Hosts!$A:$A,0),MATCH(Places!F$1,Hosts!$1:$1,0))</f>
        <v>0.63</v>
      </c>
      <c r="G2754" s="67" t="str">
        <f>INDEX(Hosts!$A:$O,MATCH(Places!$C2754,Hosts!$A:$A,0),MATCH(Places!G$1,Hosts!$1:$1,0))</f>
        <v>No</v>
      </c>
      <c r="H2754">
        <v>12</v>
      </c>
      <c r="I2754" t="str">
        <f>VLOOKUP($H2754,Neighborhoods!$A:$C,2,0)</f>
        <v>Brooklyn</v>
      </c>
      <c r="J2754" t="str">
        <f>VLOOKUP($H2754,Neighborhoods!$A:$C,3,0)</f>
        <v>Williamsburg</v>
      </c>
      <c r="K2754" t="s">
        <v>1</v>
      </c>
      <c r="L2754" t="str">
        <f t="shared" si="168"/>
        <v>Yes</v>
      </c>
      <c r="M2754">
        <v>1</v>
      </c>
      <c r="N2754" t="str" cm="1">
        <f t="array" ref="N2754">_xlfn.IFS(M2754&lt;=2,"Small",M2754&lt;=5,"Medium",M2754&gt;5,"Large")</f>
        <v>Small</v>
      </c>
      <c r="O2754" s="50">
        <v>68</v>
      </c>
      <c r="P2754" s="67">
        <f t="shared" si="169"/>
        <v>0.03</v>
      </c>
      <c r="Q2754" s="52">
        <v>4.58</v>
      </c>
      <c r="R2754" s="52" t="str" cm="1">
        <f t="array" ref="R2754">_xlfn.IFS(ROUND(Q2754,0)=5,"Excellent",ROUND(Q2754,0)=4,"Good",ROUND(Q2754,0)=3,"Ok",ROUND(Q2754,0)&lt;3,"Bad")</f>
        <v>Excellent</v>
      </c>
      <c r="S2754">
        <v>24</v>
      </c>
      <c r="T2754" t="str">
        <f t="shared" si="170"/>
        <v>No</v>
      </c>
      <c r="U2754" s="65">
        <v>42896</v>
      </c>
      <c r="V2754" s="65">
        <v>43828</v>
      </c>
      <c r="W2754">
        <v>365</v>
      </c>
      <c r="X2754" t="str">
        <f t="shared" si="171"/>
        <v>Active</v>
      </c>
      <c r="Y2754" t="s">
        <v>15615</v>
      </c>
    </row>
    <row r="2755" spans="1:25" x14ac:dyDescent="0.25">
      <c r="A2755">
        <v>2754</v>
      </c>
      <c r="B2755" t="s">
        <v>2012</v>
      </c>
      <c r="C2755">
        <v>2022</v>
      </c>
      <c r="D2755" t="str">
        <f>VLOOKUP($C2755,Hosts!$A:$O,10,0)</f>
        <v>New York</v>
      </c>
      <c r="E2755" s="67">
        <f>INDEX(Hosts!$A:$O,MATCH(Places!$C2755,Hosts!$A:$A,0),MATCH(Places!E$1,Hosts!$1:$1,0))</f>
        <v>0.89</v>
      </c>
      <c r="F2755" s="67">
        <f>INDEX(Hosts!$A:$O,MATCH(Places!$C2755,Hosts!$A:$A,0),MATCH(Places!F$1,Hosts!$1:$1,0))</f>
        <v>1</v>
      </c>
      <c r="G2755" s="67" t="str">
        <f>INDEX(Hosts!$A:$O,MATCH(Places!$C2755,Hosts!$A:$A,0),MATCH(Places!G$1,Hosts!$1:$1,0))</f>
        <v>Yes</v>
      </c>
      <c r="H2755">
        <v>8</v>
      </c>
      <c r="I2755" t="str">
        <f>VLOOKUP($H2755,Neighborhoods!$A:$C,2,0)</f>
        <v>Brooklyn</v>
      </c>
      <c r="J2755" t="str">
        <f>VLOOKUP($H2755,Neighborhoods!$A:$C,3,0)</f>
        <v>Bushwick</v>
      </c>
      <c r="K2755" t="s">
        <v>11822</v>
      </c>
      <c r="L2755" t="str">
        <f t="shared" ref="L2755:L2818" si="172">IF(OR(K2755="Private room",K2755="Shared room"),"Yes","No")</f>
        <v>No</v>
      </c>
      <c r="M2755">
        <v>4</v>
      </c>
      <c r="N2755" t="str" cm="1">
        <f t="array" ref="N2755">_xlfn.IFS(M2755&lt;=2,"Small",M2755&lt;=5,"Medium",M2755&gt;5,"Large")</f>
        <v>Medium</v>
      </c>
      <c r="O2755" s="50">
        <v>100</v>
      </c>
      <c r="P2755" s="67">
        <f t="shared" ref="P2755:P2818" si="173">VLOOKUP(O2755,$AB$1:$AC$5,2)</f>
        <v>0.03</v>
      </c>
      <c r="Q2755" s="52">
        <v>5</v>
      </c>
      <c r="R2755" s="52" t="str" cm="1">
        <f t="array" ref="R2755">_xlfn.IFS(ROUND(Q2755,0)=5,"Excellent",ROUND(Q2755,0)=4,"Good",ROUND(Q2755,0)=3,"Ok",ROUND(Q2755,0)&lt;3,"Bad")</f>
        <v>Excellent</v>
      </c>
      <c r="S2755">
        <v>23</v>
      </c>
      <c r="T2755" t="str">
        <f t="shared" ref="T2755:T2818" si="174">IF(AND(Q2755&gt;=4.8,S2755&gt;100),"Yes","No")</f>
        <v>No</v>
      </c>
      <c r="U2755" s="65">
        <v>43653</v>
      </c>
      <c r="V2755" s="65">
        <v>44046</v>
      </c>
      <c r="W2755">
        <v>174</v>
      </c>
      <c r="X2755" t="str">
        <f t="shared" ref="X2755:X2818" si="175">IF(W2755&lt;&gt;0,"Active","Inactive")</f>
        <v>Active</v>
      </c>
      <c r="Y2755" t="s">
        <v>15615</v>
      </c>
    </row>
    <row r="2756" spans="1:25" x14ac:dyDescent="0.25">
      <c r="A2756">
        <v>2755</v>
      </c>
      <c r="B2756" t="s">
        <v>2013</v>
      </c>
      <c r="C2756">
        <v>2571</v>
      </c>
      <c r="D2756" t="str">
        <f>VLOOKUP($C2756,Hosts!$A:$O,10,0)</f>
        <v>New York</v>
      </c>
      <c r="E2756" s="67">
        <f>INDEX(Hosts!$A:$O,MATCH(Places!$C2756,Hosts!$A:$A,0),MATCH(Places!E$1,Hosts!$1:$1,0))</f>
        <v>0.84</v>
      </c>
      <c r="F2756" s="67">
        <f>INDEX(Hosts!$A:$O,MATCH(Places!$C2756,Hosts!$A:$A,0),MATCH(Places!F$1,Hosts!$1:$1,0))</f>
        <v>0.97</v>
      </c>
      <c r="G2756" s="67" t="str">
        <f>INDEX(Hosts!$A:$O,MATCH(Places!$C2756,Hosts!$A:$A,0),MATCH(Places!G$1,Hosts!$1:$1,0))</f>
        <v>No</v>
      </c>
      <c r="H2756">
        <v>8</v>
      </c>
      <c r="I2756" t="str">
        <f>VLOOKUP($H2756,Neighborhoods!$A:$C,2,0)</f>
        <v>Brooklyn</v>
      </c>
      <c r="J2756" t="str">
        <f>VLOOKUP($H2756,Neighborhoods!$A:$C,3,0)</f>
        <v>Bushwick</v>
      </c>
      <c r="K2756" t="s">
        <v>16</v>
      </c>
      <c r="L2756" t="str">
        <f t="shared" si="172"/>
        <v>Yes</v>
      </c>
      <c r="M2756">
        <v>1</v>
      </c>
      <c r="N2756" t="str" cm="1">
        <f t="array" ref="N2756">_xlfn.IFS(M2756&lt;=2,"Small",M2756&lt;=5,"Medium",M2756&gt;5,"Large")</f>
        <v>Small</v>
      </c>
      <c r="O2756" s="50">
        <v>32</v>
      </c>
      <c r="P2756" s="67">
        <f t="shared" si="173"/>
        <v>0.03</v>
      </c>
      <c r="Q2756" s="52">
        <v>4.5599999999999996</v>
      </c>
      <c r="R2756" s="52" t="str" cm="1">
        <f t="array" ref="R2756">_xlfn.IFS(ROUND(Q2756,0)=5,"Excellent",ROUND(Q2756,0)=4,"Good",ROUND(Q2756,0)=3,"Ok",ROUND(Q2756,0)&lt;3,"Bad")</f>
        <v>Excellent</v>
      </c>
      <c r="S2756">
        <v>167</v>
      </c>
      <c r="T2756" t="str">
        <f t="shared" si="174"/>
        <v>No</v>
      </c>
      <c r="U2756" s="65">
        <v>42909</v>
      </c>
      <c r="V2756" s="65">
        <v>44028</v>
      </c>
      <c r="W2756">
        <v>0</v>
      </c>
      <c r="X2756" t="str">
        <f t="shared" si="175"/>
        <v>Inactive</v>
      </c>
      <c r="Y2756" t="s">
        <v>15616</v>
      </c>
    </row>
    <row r="2757" spans="1:25" x14ac:dyDescent="0.25">
      <c r="A2757">
        <v>2756</v>
      </c>
      <c r="B2757" t="s">
        <v>2014</v>
      </c>
      <c r="C2757">
        <v>2227</v>
      </c>
      <c r="D2757" t="str">
        <f>VLOOKUP($C2757,Hosts!$A:$O,10,0)</f>
        <v>New York</v>
      </c>
      <c r="E2757" s="67">
        <f>INDEX(Hosts!$A:$O,MATCH(Places!$C2757,Hosts!$A:$A,0),MATCH(Places!E$1,Hosts!$1:$1,0))</f>
        <v>1</v>
      </c>
      <c r="F2757" s="67">
        <f>INDEX(Hosts!$A:$O,MATCH(Places!$C2757,Hosts!$A:$A,0),MATCH(Places!F$1,Hosts!$1:$1,0))</f>
        <v>0.56999999999999995</v>
      </c>
      <c r="G2757" s="67" t="str">
        <f>INDEX(Hosts!$A:$O,MATCH(Places!$C2757,Hosts!$A:$A,0),MATCH(Places!G$1,Hosts!$1:$1,0))</f>
        <v>No</v>
      </c>
      <c r="H2757">
        <v>12</v>
      </c>
      <c r="I2757" t="str">
        <f>VLOOKUP($H2757,Neighborhoods!$A:$C,2,0)</f>
        <v>Brooklyn</v>
      </c>
      <c r="J2757" t="str">
        <f>VLOOKUP($H2757,Neighborhoods!$A:$C,3,0)</f>
        <v>Williamsburg</v>
      </c>
      <c r="K2757" t="s">
        <v>1</v>
      </c>
      <c r="L2757" t="str">
        <f t="shared" si="172"/>
        <v>Yes</v>
      </c>
      <c r="M2757">
        <v>2</v>
      </c>
      <c r="N2757" t="str" cm="1">
        <f t="array" ref="N2757">_xlfn.IFS(M2757&lt;=2,"Small",M2757&lt;=5,"Medium",M2757&gt;5,"Large")</f>
        <v>Small</v>
      </c>
      <c r="O2757" s="50">
        <v>105</v>
      </c>
      <c r="P2757" s="67">
        <f t="shared" si="173"/>
        <v>0.03</v>
      </c>
      <c r="Q2757" s="52">
        <v>4.75</v>
      </c>
      <c r="R2757" s="52" t="str" cm="1">
        <f t="array" ref="R2757">_xlfn.IFS(ROUND(Q2757,0)=5,"Excellent",ROUND(Q2757,0)=4,"Good",ROUND(Q2757,0)=3,"Ok",ROUND(Q2757,0)&lt;3,"Bad")</f>
        <v>Excellent</v>
      </c>
      <c r="S2757">
        <v>4</v>
      </c>
      <c r="T2757" t="str">
        <f t="shared" si="174"/>
        <v>No</v>
      </c>
      <c r="U2757" s="65">
        <v>43018</v>
      </c>
      <c r="V2757" s="65">
        <v>43711</v>
      </c>
      <c r="W2757">
        <v>364</v>
      </c>
      <c r="X2757" t="str">
        <f t="shared" si="175"/>
        <v>Active</v>
      </c>
      <c r="Y2757" t="s">
        <v>15615</v>
      </c>
    </row>
    <row r="2758" spans="1:25" x14ac:dyDescent="0.25">
      <c r="A2758">
        <v>2757</v>
      </c>
      <c r="B2758" t="s">
        <v>2014</v>
      </c>
      <c r="C2758">
        <v>942</v>
      </c>
      <c r="D2758" t="str">
        <f>VLOOKUP($C2758,Hosts!$A:$O,10,0)</f>
        <v>California</v>
      </c>
      <c r="E2758" s="67">
        <f>INDEX(Hosts!$A:$O,MATCH(Places!$C2758,Hosts!$A:$A,0),MATCH(Places!E$1,Hosts!$1:$1,0))</f>
        <v>0.85</v>
      </c>
      <c r="F2758" s="67">
        <f>INDEX(Hosts!$A:$O,MATCH(Places!$C2758,Hosts!$A:$A,0),MATCH(Places!F$1,Hosts!$1:$1,0))</f>
        <v>0.52</v>
      </c>
      <c r="G2758" s="67" t="str">
        <f>INDEX(Hosts!$A:$O,MATCH(Places!$C2758,Hosts!$A:$A,0),MATCH(Places!G$1,Hosts!$1:$1,0))</f>
        <v>No</v>
      </c>
      <c r="H2758">
        <v>12</v>
      </c>
      <c r="I2758" t="str">
        <f>VLOOKUP($H2758,Neighborhoods!$A:$C,2,0)</f>
        <v>Brooklyn</v>
      </c>
      <c r="J2758" t="str">
        <f>VLOOKUP($H2758,Neighborhoods!$A:$C,3,0)</f>
        <v>Williamsburg</v>
      </c>
      <c r="K2758" t="s">
        <v>1</v>
      </c>
      <c r="L2758" t="str">
        <f t="shared" si="172"/>
        <v>Yes</v>
      </c>
      <c r="M2758">
        <v>2</v>
      </c>
      <c r="N2758" t="str" cm="1">
        <f t="array" ref="N2758">_xlfn.IFS(M2758&lt;=2,"Small",M2758&lt;=5,"Medium",M2758&gt;5,"Large")</f>
        <v>Small</v>
      </c>
      <c r="O2758" s="50">
        <v>120</v>
      </c>
      <c r="P2758" s="67">
        <f t="shared" si="173"/>
        <v>0.03</v>
      </c>
      <c r="Q2758" s="52">
        <v>4.5</v>
      </c>
      <c r="R2758" s="52" t="str" cm="1">
        <f t="array" ref="R2758">_xlfn.IFS(ROUND(Q2758,0)=5,"Excellent",ROUND(Q2758,0)=4,"Good",ROUND(Q2758,0)=3,"Ok",ROUND(Q2758,0)&lt;3,"Bad")</f>
        <v>Excellent</v>
      </c>
      <c r="S2758">
        <v>8</v>
      </c>
      <c r="T2758" t="str">
        <f t="shared" si="174"/>
        <v>No</v>
      </c>
      <c r="U2758" s="65">
        <v>42911</v>
      </c>
      <c r="V2758" s="65">
        <v>43613</v>
      </c>
      <c r="W2758">
        <v>269</v>
      </c>
      <c r="X2758" t="str">
        <f t="shared" si="175"/>
        <v>Active</v>
      </c>
      <c r="Y2758" t="s">
        <v>15615</v>
      </c>
    </row>
    <row r="2759" spans="1:25" x14ac:dyDescent="0.25">
      <c r="A2759">
        <v>2758</v>
      </c>
      <c r="B2759" t="s">
        <v>14122</v>
      </c>
      <c r="C2759">
        <v>942</v>
      </c>
      <c r="D2759" t="str">
        <f>VLOOKUP($C2759,Hosts!$A:$O,10,0)</f>
        <v>California</v>
      </c>
      <c r="E2759" s="67">
        <f>INDEX(Hosts!$A:$O,MATCH(Places!$C2759,Hosts!$A:$A,0),MATCH(Places!E$1,Hosts!$1:$1,0))</f>
        <v>0.85</v>
      </c>
      <c r="F2759" s="67">
        <f>INDEX(Hosts!$A:$O,MATCH(Places!$C2759,Hosts!$A:$A,0),MATCH(Places!F$1,Hosts!$1:$1,0))</f>
        <v>0.52</v>
      </c>
      <c r="G2759" s="67" t="str">
        <f>INDEX(Hosts!$A:$O,MATCH(Places!$C2759,Hosts!$A:$A,0),MATCH(Places!G$1,Hosts!$1:$1,0))</f>
        <v>No</v>
      </c>
      <c r="H2759">
        <v>12</v>
      </c>
      <c r="I2759" t="str">
        <f>VLOOKUP($H2759,Neighborhoods!$A:$C,2,0)</f>
        <v>Brooklyn</v>
      </c>
      <c r="J2759" t="str">
        <f>VLOOKUP($H2759,Neighborhoods!$A:$C,3,0)</f>
        <v>Williamsburg</v>
      </c>
      <c r="K2759" t="s">
        <v>1</v>
      </c>
      <c r="L2759" t="str">
        <f t="shared" si="172"/>
        <v>Yes</v>
      </c>
      <c r="M2759">
        <v>2</v>
      </c>
      <c r="N2759" t="str" cm="1">
        <f t="array" ref="N2759">_xlfn.IFS(M2759&lt;=2,"Small",M2759&lt;=5,"Medium",M2759&gt;5,"Large")</f>
        <v>Small</v>
      </c>
      <c r="O2759" s="50">
        <v>191</v>
      </c>
      <c r="P2759" s="67">
        <f t="shared" si="173"/>
        <v>0.03</v>
      </c>
      <c r="Q2759" s="52">
        <v>4.67</v>
      </c>
      <c r="R2759" s="52" t="str" cm="1">
        <f t="array" ref="R2759">_xlfn.IFS(ROUND(Q2759,0)=5,"Excellent",ROUND(Q2759,0)=4,"Good",ROUND(Q2759,0)=3,"Ok",ROUND(Q2759,0)&lt;3,"Bad")</f>
        <v>Excellent</v>
      </c>
      <c r="S2759">
        <v>3</v>
      </c>
      <c r="T2759" t="str">
        <f t="shared" si="174"/>
        <v>No</v>
      </c>
      <c r="U2759" s="65">
        <v>42895</v>
      </c>
      <c r="V2759" s="65">
        <v>42946</v>
      </c>
      <c r="W2759">
        <v>44</v>
      </c>
      <c r="X2759" t="str">
        <f t="shared" si="175"/>
        <v>Active</v>
      </c>
      <c r="Y2759" t="s">
        <v>15615</v>
      </c>
    </row>
    <row r="2760" spans="1:25" x14ac:dyDescent="0.25">
      <c r="A2760">
        <v>2759</v>
      </c>
      <c r="B2760" t="s">
        <v>2015</v>
      </c>
      <c r="C2760">
        <v>1425</v>
      </c>
      <c r="D2760" t="str">
        <f>VLOOKUP($C2760,Hosts!$A:$O,10,0)</f>
        <v>New York</v>
      </c>
      <c r="E2760" s="67">
        <f>INDEX(Hosts!$A:$O,MATCH(Places!$C2760,Hosts!$A:$A,0),MATCH(Places!E$1,Hosts!$1:$1,0))</f>
        <v>0.67</v>
      </c>
      <c r="F2760" s="67">
        <f>INDEX(Hosts!$A:$O,MATCH(Places!$C2760,Hosts!$A:$A,0),MATCH(Places!F$1,Hosts!$1:$1,0))</f>
        <v>0.33</v>
      </c>
      <c r="G2760" s="67" t="str">
        <f>INDEX(Hosts!$A:$O,MATCH(Places!$C2760,Hosts!$A:$A,0),MATCH(Places!G$1,Hosts!$1:$1,0))</f>
        <v>No</v>
      </c>
      <c r="H2760">
        <v>8</v>
      </c>
      <c r="I2760" t="str">
        <f>VLOOKUP($H2760,Neighborhoods!$A:$C,2,0)</f>
        <v>Brooklyn</v>
      </c>
      <c r="J2760" t="str">
        <f>VLOOKUP($H2760,Neighborhoods!$A:$C,3,0)</f>
        <v>Bushwick</v>
      </c>
      <c r="K2760" t="s">
        <v>1</v>
      </c>
      <c r="L2760" t="str">
        <f t="shared" si="172"/>
        <v>Yes</v>
      </c>
      <c r="M2760">
        <v>3</v>
      </c>
      <c r="N2760" t="str" cm="1">
        <f t="array" ref="N2760">_xlfn.IFS(M2760&lt;=2,"Small",M2760&lt;=5,"Medium",M2760&gt;5,"Large")</f>
        <v>Medium</v>
      </c>
      <c r="O2760" s="50">
        <v>37</v>
      </c>
      <c r="P2760" s="67">
        <f t="shared" si="173"/>
        <v>0.03</v>
      </c>
      <c r="Q2760" s="52">
        <v>4</v>
      </c>
      <c r="R2760" s="52" t="str" cm="1">
        <f t="array" ref="R2760">_xlfn.IFS(ROUND(Q2760,0)=5,"Excellent",ROUND(Q2760,0)=4,"Good",ROUND(Q2760,0)=3,"Ok",ROUND(Q2760,0)&lt;3,"Bad")</f>
        <v>Good</v>
      </c>
      <c r="S2760">
        <v>9</v>
      </c>
      <c r="T2760" t="str">
        <f t="shared" si="174"/>
        <v>No</v>
      </c>
      <c r="U2760" s="65">
        <v>42923</v>
      </c>
      <c r="V2760" s="65">
        <v>43739</v>
      </c>
      <c r="W2760">
        <v>365</v>
      </c>
      <c r="X2760" t="str">
        <f t="shared" si="175"/>
        <v>Active</v>
      </c>
      <c r="Y2760" t="s">
        <v>15615</v>
      </c>
    </row>
    <row r="2761" spans="1:25" x14ac:dyDescent="0.25">
      <c r="A2761">
        <v>2760</v>
      </c>
      <c r="B2761" t="s">
        <v>15137</v>
      </c>
      <c r="C2761">
        <v>3108</v>
      </c>
      <c r="D2761" t="str">
        <f>VLOOKUP($C2761,Hosts!$A:$O,10,0)</f>
        <v>New York</v>
      </c>
      <c r="E2761" s="67">
        <f>INDEX(Hosts!$A:$O,MATCH(Places!$C2761,Hosts!$A:$A,0),MATCH(Places!E$1,Hosts!$1:$1,0))</f>
        <v>0.5</v>
      </c>
      <c r="F2761" s="67">
        <f>INDEX(Hosts!$A:$O,MATCH(Places!$C2761,Hosts!$A:$A,0),MATCH(Places!F$1,Hosts!$1:$1,0))</f>
        <v>0.14000000000000001</v>
      </c>
      <c r="G2761" s="67" t="str">
        <f>INDEX(Hosts!$A:$O,MATCH(Places!$C2761,Hosts!$A:$A,0),MATCH(Places!G$1,Hosts!$1:$1,0))</f>
        <v>No</v>
      </c>
      <c r="H2761">
        <v>12</v>
      </c>
      <c r="I2761" t="str">
        <f>VLOOKUP($H2761,Neighborhoods!$A:$C,2,0)</f>
        <v>Brooklyn</v>
      </c>
      <c r="J2761" t="str">
        <f>VLOOKUP($H2761,Neighborhoods!$A:$C,3,0)</f>
        <v>Williamsburg</v>
      </c>
      <c r="K2761" t="s">
        <v>11822</v>
      </c>
      <c r="L2761" t="str">
        <f t="shared" si="172"/>
        <v>No</v>
      </c>
      <c r="M2761">
        <v>3</v>
      </c>
      <c r="N2761" t="str" cm="1">
        <f t="array" ref="N2761">_xlfn.IFS(M2761&lt;=2,"Small",M2761&lt;=5,"Medium",M2761&gt;5,"Large")</f>
        <v>Medium</v>
      </c>
      <c r="O2761" s="50">
        <v>185</v>
      </c>
      <c r="P2761" s="67">
        <f t="shared" si="173"/>
        <v>0.03</v>
      </c>
      <c r="Q2761" s="52">
        <v>4.83</v>
      </c>
      <c r="R2761" s="52" t="str" cm="1">
        <f t="array" ref="R2761">_xlfn.IFS(ROUND(Q2761,0)=5,"Excellent",ROUND(Q2761,0)=4,"Good",ROUND(Q2761,0)=3,"Ok",ROUND(Q2761,0)&lt;3,"Bad")</f>
        <v>Excellent</v>
      </c>
      <c r="S2761">
        <v>6</v>
      </c>
      <c r="T2761" t="str">
        <f t="shared" si="174"/>
        <v>No</v>
      </c>
      <c r="U2761" s="65">
        <v>42939</v>
      </c>
      <c r="V2761" s="65">
        <v>43692</v>
      </c>
      <c r="W2761">
        <v>364</v>
      </c>
      <c r="X2761" t="str">
        <f t="shared" si="175"/>
        <v>Active</v>
      </c>
      <c r="Y2761" t="s">
        <v>15615</v>
      </c>
    </row>
    <row r="2762" spans="1:25" x14ac:dyDescent="0.25">
      <c r="A2762">
        <v>2761</v>
      </c>
      <c r="B2762" t="s">
        <v>2016</v>
      </c>
      <c r="C2762">
        <v>255</v>
      </c>
      <c r="D2762" t="str">
        <f>VLOOKUP($C2762,Hosts!$A:$O,10,0)</f>
        <v>New York</v>
      </c>
      <c r="E2762" s="67">
        <f>INDEX(Hosts!$A:$O,MATCH(Places!$C2762,Hosts!$A:$A,0),MATCH(Places!E$1,Hosts!$1:$1,0))</f>
        <v>1</v>
      </c>
      <c r="F2762" s="67">
        <f>INDEX(Hosts!$A:$O,MATCH(Places!$C2762,Hosts!$A:$A,0),MATCH(Places!F$1,Hosts!$1:$1,0))</f>
        <v>1</v>
      </c>
      <c r="G2762" s="67" t="str">
        <f>INDEX(Hosts!$A:$O,MATCH(Places!$C2762,Hosts!$A:$A,0),MATCH(Places!G$1,Hosts!$1:$1,0))</f>
        <v>No</v>
      </c>
      <c r="H2762">
        <v>20</v>
      </c>
      <c r="I2762" t="str">
        <f>VLOOKUP($H2762,Neighborhoods!$A:$C,2,0)</f>
        <v>Manhattan</v>
      </c>
      <c r="J2762" t="str">
        <f>VLOOKUP($H2762,Neighborhoods!$A:$C,3,0)</f>
        <v>Upper West Side</v>
      </c>
      <c r="K2762" t="s">
        <v>11822</v>
      </c>
      <c r="L2762" t="str">
        <f t="shared" si="172"/>
        <v>No</v>
      </c>
      <c r="M2762">
        <v>2</v>
      </c>
      <c r="N2762" t="str" cm="1">
        <f t="array" ref="N2762">_xlfn.IFS(M2762&lt;=2,"Small",M2762&lt;=5,"Medium",M2762&gt;5,"Large")</f>
        <v>Small</v>
      </c>
      <c r="O2762" s="50">
        <v>180</v>
      </c>
      <c r="P2762" s="67">
        <f t="shared" si="173"/>
        <v>0.03</v>
      </c>
      <c r="Q2762" s="52">
        <v>4.9000000000000004</v>
      </c>
      <c r="R2762" s="52" t="str" cm="1">
        <f t="array" ref="R2762">_xlfn.IFS(ROUND(Q2762,0)=5,"Excellent",ROUND(Q2762,0)=4,"Good",ROUND(Q2762,0)=3,"Ok",ROUND(Q2762,0)&lt;3,"Bad")</f>
        <v>Excellent</v>
      </c>
      <c r="S2762">
        <v>10</v>
      </c>
      <c r="T2762" t="str">
        <f t="shared" si="174"/>
        <v>No</v>
      </c>
      <c r="U2762" s="65">
        <v>43023</v>
      </c>
      <c r="V2762" s="65">
        <v>43760</v>
      </c>
      <c r="W2762">
        <v>59</v>
      </c>
      <c r="X2762" t="str">
        <f t="shared" si="175"/>
        <v>Active</v>
      </c>
      <c r="Y2762" t="s">
        <v>15615</v>
      </c>
    </row>
    <row r="2763" spans="1:25" x14ac:dyDescent="0.25">
      <c r="A2763">
        <v>2762</v>
      </c>
      <c r="B2763" t="s">
        <v>15036</v>
      </c>
      <c r="C2763">
        <v>2016</v>
      </c>
      <c r="D2763" t="str">
        <f>VLOOKUP($C2763,Hosts!$A:$O,10,0)</f>
        <v>New York</v>
      </c>
      <c r="E2763" s="67">
        <f>INDEX(Hosts!$A:$O,MATCH(Places!$C2763,Hosts!$A:$A,0),MATCH(Places!E$1,Hosts!$1:$1,0))</f>
        <v>1</v>
      </c>
      <c r="F2763" s="67">
        <f>INDEX(Hosts!$A:$O,MATCH(Places!$C2763,Hosts!$A:$A,0),MATCH(Places!F$1,Hosts!$1:$1,0))</f>
        <v>0.75</v>
      </c>
      <c r="G2763" s="67" t="str">
        <f>INDEX(Hosts!$A:$O,MATCH(Places!$C2763,Hosts!$A:$A,0),MATCH(Places!G$1,Hosts!$1:$1,0))</f>
        <v>Yes</v>
      </c>
      <c r="H2763">
        <v>2</v>
      </c>
      <c r="I2763" t="str">
        <f>VLOOKUP($H2763,Neighborhoods!$A:$C,2,0)</f>
        <v>Bronx</v>
      </c>
      <c r="J2763" t="str">
        <f>VLOOKUP($H2763,Neighborhoods!$A:$C,3,0)</f>
        <v>Concourse</v>
      </c>
      <c r="K2763" t="s">
        <v>1</v>
      </c>
      <c r="L2763" t="str">
        <f t="shared" si="172"/>
        <v>Yes</v>
      </c>
      <c r="M2763">
        <v>2</v>
      </c>
      <c r="N2763" t="str" cm="1">
        <f t="array" ref="N2763">_xlfn.IFS(M2763&lt;=2,"Small",M2763&lt;=5,"Medium",M2763&gt;5,"Large")</f>
        <v>Small</v>
      </c>
      <c r="O2763" s="50">
        <v>75</v>
      </c>
      <c r="P2763" s="67">
        <f t="shared" si="173"/>
        <v>0.03</v>
      </c>
      <c r="Q2763" s="52">
        <v>4.99</v>
      </c>
      <c r="R2763" s="52" t="str" cm="1">
        <f t="array" ref="R2763">_xlfn.IFS(ROUND(Q2763,0)=5,"Excellent",ROUND(Q2763,0)=4,"Good",ROUND(Q2763,0)=3,"Ok",ROUND(Q2763,0)&lt;3,"Bad")</f>
        <v>Excellent</v>
      </c>
      <c r="S2763">
        <v>104</v>
      </c>
      <c r="T2763" t="str">
        <f t="shared" si="174"/>
        <v>Yes</v>
      </c>
      <c r="U2763" s="65">
        <v>42897</v>
      </c>
      <c r="V2763" s="65">
        <v>43768</v>
      </c>
      <c r="W2763">
        <v>365</v>
      </c>
      <c r="X2763" t="str">
        <f t="shared" si="175"/>
        <v>Active</v>
      </c>
      <c r="Y2763" t="s">
        <v>15615</v>
      </c>
    </row>
    <row r="2764" spans="1:25" x14ac:dyDescent="0.25">
      <c r="A2764">
        <v>2763</v>
      </c>
      <c r="B2764" t="s">
        <v>2017</v>
      </c>
      <c r="C2764">
        <v>2227</v>
      </c>
      <c r="D2764" t="str">
        <f>VLOOKUP($C2764,Hosts!$A:$O,10,0)</f>
        <v>New York</v>
      </c>
      <c r="E2764" s="67">
        <f>INDEX(Hosts!$A:$O,MATCH(Places!$C2764,Hosts!$A:$A,0),MATCH(Places!E$1,Hosts!$1:$1,0))</f>
        <v>1</v>
      </c>
      <c r="F2764" s="67">
        <f>INDEX(Hosts!$A:$O,MATCH(Places!$C2764,Hosts!$A:$A,0),MATCH(Places!F$1,Hosts!$1:$1,0))</f>
        <v>0.56999999999999995</v>
      </c>
      <c r="G2764" s="67" t="str">
        <f>INDEX(Hosts!$A:$O,MATCH(Places!$C2764,Hosts!$A:$A,0),MATCH(Places!G$1,Hosts!$1:$1,0))</f>
        <v>No</v>
      </c>
      <c r="H2764">
        <v>12</v>
      </c>
      <c r="I2764" t="str">
        <f>VLOOKUP($H2764,Neighborhoods!$A:$C,2,0)</f>
        <v>Brooklyn</v>
      </c>
      <c r="J2764" t="str">
        <f>VLOOKUP($H2764,Neighborhoods!$A:$C,3,0)</f>
        <v>Williamsburg</v>
      </c>
      <c r="K2764" t="s">
        <v>1</v>
      </c>
      <c r="L2764" t="str">
        <f t="shared" si="172"/>
        <v>Yes</v>
      </c>
      <c r="M2764">
        <v>2</v>
      </c>
      <c r="N2764" t="str" cm="1">
        <f t="array" ref="N2764">_xlfn.IFS(M2764&lt;=2,"Small",M2764&lt;=5,"Medium",M2764&gt;5,"Large")</f>
        <v>Small</v>
      </c>
      <c r="O2764" s="50">
        <v>200</v>
      </c>
      <c r="P2764" s="67">
        <f t="shared" si="173"/>
        <v>0.04</v>
      </c>
      <c r="Q2764" s="52">
        <v>4.8899999999999997</v>
      </c>
      <c r="R2764" s="52" t="str" cm="1">
        <f t="array" ref="R2764">_xlfn.IFS(ROUND(Q2764,0)=5,"Excellent",ROUND(Q2764,0)=4,"Good",ROUND(Q2764,0)=3,"Ok",ROUND(Q2764,0)&lt;3,"Bad")</f>
        <v>Excellent</v>
      </c>
      <c r="S2764">
        <v>9</v>
      </c>
      <c r="T2764" t="str">
        <f t="shared" si="174"/>
        <v>No</v>
      </c>
      <c r="U2764" s="65">
        <v>42900</v>
      </c>
      <c r="V2764" s="65">
        <v>43808</v>
      </c>
      <c r="W2764">
        <v>45</v>
      </c>
      <c r="X2764" t="str">
        <f t="shared" si="175"/>
        <v>Active</v>
      </c>
      <c r="Y2764" t="s">
        <v>15615</v>
      </c>
    </row>
    <row r="2765" spans="1:25" x14ac:dyDescent="0.25">
      <c r="A2765">
        <v>2764</v>
      </c>
      <c r="B2765" t="s">
        <v>15579</v>
      </c>
      <c r="C2765">
        <v>3255</v>
      </c>
      <c r="D2765" t="str">
        <f>VLOOKUP($C2765,Hosts!$A:$O,10,0)</f>
        <v>New York</v>
      </c>
      <c r="E2765" s="67">
        <f>INDEX(Hosts!$A:$O,MATCH(Places!$C2765,Hosts!$A:$A,0),MATCH(Places!E$1,Hosts!$1:$1,0))</f>
        <v>0.8</v>
      </c>
      <c r="F2765" s="67">
        <f>INDEX(Hosts!$A:$O,MATCH(Places!$C2765,Hosts!$A:$A,0),MATCH(Places!F$1,Hosts!$1:$1,0))</f>
        <v>1</v>
      </c>
      <c r="G2765" s="67" t="str">
        <f>INDEX(Hosts!$A:$O,MATCH(Places!$C2765,Hosts!$A:$A,0),MATCH(Places!G$1,Hosts!$1:$1,0))</f>
        <v>No</v>
      </c>
      <c r="H2765">
        <v>7</v>
      </c>
      <c r="I2765" t="str">
        <f>VLOOKUP($H2765,Neighborhoods!$A:$C,2,0)</f>
        <v>Brooklyn</v>
      </c>
      <c r="J2765" t="str">
        <f>VLOOKUP($H2765,Neighborhoods!$A:$C,3,0)</f>
        <v>Bedford-Stuyvesant</v>
      </c>
      <c r="K2765" t="s">
        <v>1</v>
      </c>
      <c r="L2765" t="str">
        <f t="shared" si="172"/>
        <v>Yes</v>
      </c>
      <c r="M2765">
        <v>1</v>
      </c>
      <c r="N2765" t="str" cm="1">
        <f t="array" ref="N2765">_xlfn.IFS(M2765&lt;=2,"Small",M2765&lt;=5,"Medium",M2765&gt;5,"Large")</f>
        <v>Small</v>
      </c>
      <c r="O2765" s="50">
        <v>35</v>
      </c>
      <c r="P2765" s="67">
        <f t="shared" si="173"/>
        <v>0.03</v>
      </c>
      <c r="Q2765" s="52">
        <v>4.58</v>
      </c>
      <c r="R2765" s="52" t="str" cm="1">
        <f t="array" ref="R2765">_xlfn.IFS(ROUND(Q2765,0)=5,"Excellent",ROUND(Q2765,0)=4,"Good",ROUND(Q2765,0)=3,"Ok",ROUND(Q2765,0)&lt;3,"Bad")</f>
        <v>Excellent</v>
      </c>
      <c r="S2765">
        <v>233</v>
      </c>
      <c r="T2765" t="str">
        <f t="shared" si="174"/>
        <v>No</v>
      </c>
      <c r="U2765" s="65">
        <v>42908</v>
      </c>
      <c r="V2765" s="65">
        <v>44029</v>
      </c>
      <c r="W2765">
        <v>75</v>
      </c>
      <c r="X2765" t="str">
        <f t="shared" si="175"/>
        <v>Active</v>
      </c>
      <c r="Y2765" t="s">
        <v>15616</v>
      </c>
    </row>
    <row r="2766" spans="1:25" x14ac:dyDescent="0.25">
      <c r="A2766">
        <v>2765</v>
      </c>
      <c r="B2766" t="s">
        <v>2018</v>
      </c>
      <c r="C2766">
        <v>2795</v>
      </c>
      <c r="D2766" t="str">
        <f>VLOOKUP($C2766,Hosts!$A:$O,10,0)</f>
        <v>New York</v>
      </c>
      <c r="E2766" s="67">
        <f>INDEX(Hosts!$A:$O,MATCH(Places!$C2766,Hosts!$A:$A,0),MATCH(Places!E$1,Hosts!$1:$1,0))</f>
        <v>1</v>
      </c>
      <c r="F2766" s="67">
        <f>INDEX(Hosts!$A:$O,MATCH(Places!$C2766,Hosts!$A:$A,0),MATCH(Places!F$1,Hosts!$1:$1,0))</f>
        <v>0.51</v>
      </c>
      <c r="G2766" s="67" t="str">
        <f>INDEX(Hosts!$A:$O,MATCH(Places!$C2766,Hosts!$A:$A,0),MATCH(Places!G$1,Hosts!$1:$1,0))</f>
        <v>Yes</v>
      </c>
      <c r="H2766">
        <v>20</v>
      </c>
      <c r="I2766" t="str">
        <f>VLOOKUP($H2766,Neighborhoods!$A:$C,2,0)</f>
        <v>Manhattan</v>
      </c>
      <c r="J2766" t="str">
        <f>VLOOKUP($H2766,Neighborhoods!$A:$C,3,0)</f>
        <v>Upper West Side</v>
      </c>
      <c r="K2766" t="s">
        <v>11822</v>
      </c>
      <c r="L2766" t="str">
        <f t="shared" si="172"/>
        <v>No</v>
      </c>
      <c r="M2766">
        <v>11</v>
      </c>
      <c r="N2766" t="str" cm="1">
        <f t="array" ref="N2766">_xlfn.IFS(M2766&lt;=2,"Small",M2766&lt;=5,"Medium",M2766&gt;5,"Large")</f>
        <v>Large</v>
      </c>
      <c r="O2766" s="50">
        <v>800</v>
      </c>
      <c r="P2766" s="67">
        <f t="shared" si="173"/>
        <v>0.05</v>
      </c>
      <c r="Q2766" s="52">
        <v>4.75</v>
      </c>
      <c r="R2766" s="52" t="str" cm="1">
        <f t="array" ref="R2766">_xlfn.IFS(ROUND(Q2766,0)=5,"Excellent",ROUND(Q2766,0)=4,"Good",ROUND(Q2766,0)=3,"Ok",ROUND(Q2766,0)&lt;3,"Bad")</f>
        <v>Excellent</v>
      </c>
      <c r="S2766">
        <v>8</v>
      </c>
      <c r="T2766" t="str">
        <f t="shared" si="174"/>
        <v>No</v>
      </c>
      <c r="U2766" s="65">
        <v>42982</v>
      </c>
      <c r="V2766" s="65">
        <v>43827</v>
      </c>
      <c r="W2766">
        <v>362</v>
      </c>
      <c r="X2766" t="str">
        <f t="shared" si="175"/>
        <v>Active</v>
      </c>
      <c r="Y2766" t="s">
        <v>15615</v>
      </c>
    </row>
    <row r="2767" spans="1:25" x14ac:dyDescent="0.25">
      <c r="A2767">
        <v>2766</v>
      </c>
      <c r="B2767" t="s">
        <v>2019</v>
      </c>
      <c r="C2767">
        <v>1774</v>
      </c>
      <c r="D2767" t="str">
        <f>VLOOKUP($C2767,Hosts!$A:$O,10,0)</f>
        <v>New York</v>
      </c>
      <c r="E2767" s="67">
        <f>INDEX(Hosts!$A:$O,MATCH(Places!$C2767,Hosts!$A:$A,0),MATCH(Places!E$1,Hosts!$1:$1,0))</f>
        <v>1</v>
      </c>
      <c r="F2767" s="67">
        <f>INDEX(Hosts!$A:$O,MATCH(Places!$C2767,Hosts!$A:$A,0),MATCH(Places!F$1,Hosts!$1:$1,0))</f>
        <v>0.93</v>
      </c>
      <c r="G2767" s="67" t="str">
        <f>INDEX(Hosts!$A:$O,MATCH(Places!$C2767,Hosts!$A:$A,0),MATCH(Places!G$1,Hosts!$1:$1,0))</f>
        <v>Yes</v>
      </c>
      <c r="H2767">
        <v>16</v>
      </c>
      <c r="I2767" t="str">
        <f>VLOOKUP($H2767,Neighborhoods!$A:$C,2,0)</f>
        <v>Manhattan</v>
      </c>
      <c r="J2767" t="str">
        <f>VLOOKUP($H2767,Neighborhoods!$A:$C,3,0)</f>
        <v>Harlem</v>
      </c>
      <c r="K2767" t="s">
        <v>1</v>
      </c>
      <c r="L2767" t="str">
        <f t="shared" si="172"/>
        <v>Yes</v>
      </c>
      <c r="M2767">
        <v>2</v>
      </c>
      <c r="N2767" t="str" cm="1">
        <f t="array" ref="N2767">_xlfn.IFS(M2767&lt;=2,"Small",M2767&lt;=5,"Medium",M2767&gt;5,"Large")</f>
        <v>Small</v>
      </c>
      <c r="O2767" s="50">
        <v>55</v>
      </c>
      <c r="P2767" s="67">
        <f t="shared" si="173"/>
        <v>0.03</v>
      </c>
      <c r="Q2767" s="52">
        <v>4.92</v>
      </c>
      <c r="R2767" s="52" t="str" cm="1">
        <f t="array" ref="R2767">_xlfn.IFS(ROUND(Q2767,0)=5,"Excellent",ROUND(Q2767,0)=4,"Good",ROUND(Q2767,0)=3,"Ok",ROUND(Q2767,0)&lt;3,"Bad")</f>
        <v>Excellent</v>
      </c>
      <c r="S2767">
        <v>38</v>
      </c>
      <c r="T2767" t="str">
        <f t="shared" si="174"/>
        <v>No</v>
      </c>
      <c r="U2767" s="65">
        <v>42912</v>
      </c>
      <c r="V2767" s="65">
        <v>43899</v>
      </c>
      <c r="W2767">
        <v>89</v>
      </c>
      <c r="X2767" t="str">
        <f t="shared" si="175"/>
        <v>Active</v>
      </c>
      <c r="Y2767" t="s">
        <v>15615</v>
      </c>
    </row>
    <row r="2768" spans="1:25" x14ac:dyDescent="0.25">
      <c r="A2768">
        <v>2767</v>
      </c>
      <c r="B2768" t="s">
        <v>2020</v>
      </c>
      <c r="C2768">
        <v>2658</v>
      </c>
      <c r="D2768" t="str">
        <f>VLOOKUP($C2768,Hosts!$A:$O,10,0)</f>
        <v>England</v>
      </c>
      <c r="E2768" s="67">
        <f>INDEX(Hosts!$A:$O,MATCH(Places!$C2768,Hosts!$A:$A,0),MATCH(Places!E$1,Hosts!$1:$1,0))</f>
        <v>1</v>
      </c>
      <c r="F2768" s="67">
        <f>INDEX(Hosts!$A:$O,MATCH(Places!$C2768,Hosts!$A:$A,0),MATCH(Places!F$1,Hosts!$1:$1,0))</f>
        <v>1</v>
      </c>
      <c r="G2768" s="67" t="str">
        <f>INDEX(Hosts!$A:$O,MATCH(Places!$C2768,Hosts!$A:$A,0),MATCH(Places!G$1,Hosts!$1:$1,0))</f>
        <v>No</v>
      </c>
      <c r="H2768">
        <v>17</v>
      </c>
      <c r="I2768" t="str">
        <f>VLOOKUP($H2768,Neighborhoods!$A:$C,2,0)</f>
        <v>Manhattan</v>
      </c>
      <c r="J2768" t="str">
        <f>VLOOKUP($H2768,Neighborhoods!$A:$C,3,0)</f>
        <v>Hell's Kitchen</v>
      </c>
      <c r="K2768" t="s">
        <v>11822</v>
      </c>
      <c r="L2768" t="str">
        <f t="shared" si="172"/>
        <v>No</v>
      </c>
      <c r="M2768">
        <v>5</v>
      </c>
      <c r="N2768" t="str" cm="1">
        <f t="array" ref="N2768">_xlfn.IFS(M2768&lt;=2,"Small",M2768&lt;=5,"Medium",M2768&gt;5,"Large")</f>
        <v>Medium</v>
      </c>
      <c r="O2768" s="50">
        <v>282.66000000000003</v>
      </c>
      <c r="P2768" s="67">
        <f t="shared" si="173"/>
        <v>0.04</v>
      </c>
      <c r="Q2768" s="52">
        <v>5</v>
      </c>
      <c r="R2768" s="52" t="str" cm="1">
        <f t="array" ref="R2768">_xlfn.IFS(ROUND(Q2768,0)=5,"Excellent",ROUND(Q2768,0)=4,"Good",ROUND(Q2768,0)=3,"Ok",ROUND(Q2768,0)&lt;3,"Bad")</f>
        <v>Excellent</v>
      </c>
      <c r="S2768">
        <v>3</v>
      </c>
      <c r="T2768" t="str">
        <f t="shared" si="174"/>
        <v>No</v>
      </c>
      <c r="U2768" s="65">
        <v>42936</v>
      </c>
      <c r="V2768" s="65">
        <v>43105</v>
      </c>
      <c r="W2768">
        <v>0</v>
      </c>
      <c r="X2768" t="str">
        <f t="shared" si="175"/>
        <v>Inactive</v>
      </c>
      <c r="Y2768" t="s">
        <v>15616</v>
      </c>
    </row>
    <row r="2769" spans="1:25" x14ac:dyDescent="0.25">
      <c r="A2769">
        <v>2768</v>
      </c>
      <c r="B2769" t="s">
        <v>2021</v>
      </c>
      <c r="C2769">
        <v>2571</v>
      </c>
      <c r="D2769" t="str">
        <f>VLOOKUP($C2769,Hosts!$A:$O,10,0)</f>
        <v>New York</v>
      </c>
      <c r="E2769" s="67">
        <f>INDEX(Hosts!$A:$O,MATCH(Places!$C2769,Hosts!$A:$A,0),MATCH(Places!E$1,Hosts!$1:$1,0))</f>
        <v>0.84</v>
      </c>
      <c r="F2769" s="67">
        <f>INDEX(Hosts!$A:$O,MATCH(Places!$C2769,Hosts!$A:$A,0),MATCH(Places!F$1,Hosts!$1:$1,0))</f>
        <v>0.97</v>
      </c>
      <c r="G2769" s="67" t="str">
        <f>INDEX(Hosts!$A:$O,MATCH(Places!$C2769,Hosts!$A:$A,0),MATCH(Places!G$1,Hosts!$1:$1,0))</f>
        <v>No</v>
      </c>
      <c r="H2769">
        <v>8</v>
      </c>
      <c r="I2769" t="str">
        <f>VLOOKUP($H2769,Neighborhoods!$A:$C,2,0)</f>
        <v>Brooklyn</v>
      </c>
      <c r="J2769" t="str">
        <f>VLOOKUP($H2769,Neighborhoods!$A:$C,3,0)</f>
        <v>Bushwick</v>
      </c>
      <c r="K2769" t="s">
        <v>16</v>
      </c>
      <c r="L2769" t="str">
        <f t="shared" si="172"/>
        <v>Yes</v>
      </c>
      <c r="M2769">
        <v>1</v>
      </c>
      <c r="N2769" t="str" cm="1">
        <f t="array" ref="N2769">_xlfn.IFS(M2769&lt;=2,"Small",M2769&lt;=5,"Medium",M2769&gt;5,"Large")</f>
        <v>Small</v>
      </c>
      <c r="O2769" s="50">
        <v>50</v>
      </c>
      <c r="P2769" s="67">
        <f t="shared" si="173"/>
        <v>0.03</v>
      </c>
      <c r="Q2769" s="52">
        <v>4.5</v>
      </c>
      <c r="R2769" s="52" t="str" cm="1">
        <f t="array" ref="R2769">_xlfn.IFS(ROUND(Q2769,0)=5,"Excellent",ROUND(Q2769,0)=4,"Good",ROUND(Q2769,0)=3,"Ok",ROUND(Q2769,0)&lt;3,"Bad")</f>
        <v>Excellent</v>
      </c>
      <c r="S2769">
        <v>24</v>
      </c>
      <c r="T2769" t="str">
        <f t="shared" si="174"/>
        <v>No</v>
      </c>
      <c r="U2769" s="65">
        <v>42919</v>
      </c>
      <c r="V2769" s="65">
        <v>43401</v>
      </c>
      <c r="W2769">
        <v>0</v>
      </c>
      <c r="X2769" t="str">
        <f t="shared" si="175"/>
        <v>Inactive</v>
      </c>
      <c r="Y2769" t="s">
        <v>15616</v>
      </c>
    </row>
    <row r="2770" spans="1:25" x14ac:dyDescent="0.25">
      <c r="A2770">
        <v>2769</v>
      </c>
      <c r="B2770" t="s">
        <v>2023</v>
      </c>
      <c r="C2770">
        <v>2716</v>
      </c>
      <c r="D2770" t="str">
        <f>VLOOKUP($C2770,Hosts!$A:$O,10,0)</f>
        <v>New York</v>
      </c>
      <c r="E2770" s="67">
        <f>INDEX(Hosts!$A:$O,MATCH(Places!$C2770,Hosts!$A:$A,0),MATCH(Places!E$1,Hosts!$1:$1,0))</f>
        <v>1</v>
      </c>
      <c r="F2770" s="67">
        <f>INDEX(Hosts!$A:$O,MATCH(Places!$C2770,Hosts!$A:$A,0),MATCH(Places!F$1,Hosts!$1:$1,0))</f>
        <v>0.88</v>
      </c>
      <c r="G2770" s="67" t="str">
        <f>INDEX(Hosts!$A:$O,MATCH(Places!$C2770,Hosts!$A:$A,0),MATCH(Places!G$1,Hosts!$1:$1,0))</f>
        <v>Yes</v>
      </c>
      <c r="H2770">
        <v>8</v>
      </c>
      <c r="I2770" t="str">
        <f>VLOOKUP($H2770,Neighborhoods!$A:$C,2,0)</f>
        <v>Brooklyn</v>
      </c>
      <c r="J2770" t="str">
        <f>VLOOKUP($H2770,Neighborhoods!$A:$C,3,0)</f>
        <v>Bushwick</v>
      </c>
      <c r="K2770" t="s">
        <v>1</v>
      </c>
      <c r="L2770" t="str">
        <f t="shared" si="172"/>
        <v>Yes</v>
      </c>
      <c r="M2770">
        <v>2</v>
      </c>
      <c r="N2770" t="str" cm="1">
        <f t="array" ref="N2770">_xlfn.IFS(M2770&lt;=2,"Small",M2770&lt;=5,"Medium",M2770&gt;5,"Large")</f>
        <v>Small</v>
      </c>
      <c r="O2770" s="50">
        <v>44</v>
      </c>
      <c r="P2770" s="67">
        <f t="shared" si="173"/>
        <v>0.03</v>
      </c>
      <c r="Q2770" s="52">
        <v>4.96</v>
      </c>
      <c r="R2770" s="52" t="str" cm="1">
        <f t="array" ref="R2770">_xlfn.IFS(ROUND(Q2770,0)=5,"Excellent",ROUND(Q2770,0)=4,"Good",ROUND(Q2770,0)=3,"Ok",ROUND(Q2770,0)&lt;3,"Bad")</f>
        <v>Excellent</v>
      </c>
      <c r="S2770">
        <v>276</v>
      </c>
      <c r="T2770" t="str">
        <f t="shared" si="174"/>
        <v>Yes</v>
      </c>
      <c r="U2770" s="65">
        <v>42896</v>
      </c>
      <c r="V2770" s="65">
        <v>44044</v>
      </c>
      <c r="W2770">
        <v>6</v>
      </c>
      <c r="X2770" t="str">
        <f t="shared" si="175"/>
        <v>Active</v>
      </c>
      <c r="Y2770" t="s">
        <v>15615</v>
      </c>
    </row>
    <row r="2771" spans="1:25" x14ac:dyDescent="0.25">
      <c r="A2771">
        <v>2770</v>
      </c>
      <c r="B2771" t="s">
        <v>2024</v>
      </c>
      <c r="C2771">
        <v>3255</v>
      </c>
      <c r="D2771" t="str">
        <f>VLOOKUP($C2771,Hosts!$A:$O,10,0)</f>
        <v>New York</v>
      </c>
      <c r="E2771" s="67">
        <f>INDEX(Hosts!$A:$O,MATCH(Places!$C2771,Hosts!$A:$A,0),MATCH(Places!E$1,Hosts!$1:$1,0))</f>
        <v>0.8</v>
      </c>
      <c r="F2771" s="67">
        <f>INDEX(Hosts!$A:$O,MATCH(Places!$C2771,Hosts!$A:$A,0),MATCH(Places!F$1,Hosts!$1:$1,0))</f>
        <v>1</v>
      </c>
      <c r="G2771" s="67" t="str">
        <f>INDEX(Hosts!$A:$O,MATCH(Places!$C2771,Hosts!$A:$A,0),MATCH(Places!G$1,Hosts!$1:$1,0))</f>
        <v>No</v>
      </c>
      <c r="H2771">
        <v>7</v>
      </c>
      <c r="I2771" t="str">
        <f>VLOOKUP($H2771,Neighborhoods!$A:$C,2,0)</f>
        <v>Brooklyn</v>
      </c>
      <c r="J2771" t="str">
        <f>VLOOKUP($H2771,Neighborhoods!$A:$C,3,0)</f>
        <v>Bedford-Stuyvesant</v>
      </c>
      <c r="K2771" t="s">
        <v>1</v>
      </c>
      <c r="L2771" t="str">
        <f t="shared" si="172"/>
        <v>Yes</v>
      </c>
      <c r="M2771">
        <v>1</v>
      </c>
      <c r="N2771" t="str" cm="1">
        <f t="array" ref="N2771">_xlfn.IFS(M2771&lt;=2,"Small",M2771&lt;=5,"Medium",M2771&gt;5,"Large")</f>
        <v>Small</v>
      </c>
      <c r="O2771" s="50">
        <v>35</v>
      </c>
      <c r="P2771" s="67">
        <f t="shared" si="173"/>
        <v>0.03</v>
      </c>
      <c r="Q2771" s="52">
        <v>4.6500000000000004</v>
      </c>
      <c r="R2771" s="52" t="str" cm="1">
        <f t="array" ref="R2771">_xlfn.IFS(ROUND(Q2771,0)=5,"Excellent",ROUND(Q2771,0)=4,"Good",ROUND(Q2771,0)=3,"Ok",ROUND(Q2771,0)&lt;3,"Bad")</f>
        <v>Excellent</v>
      </c>
      <c r="S2771">
        <v>268</v>
      </c>
      <c r="T2771" t="str">
        <f t="shared" si="174"/>
        <v>No</v>
      </c>
      <c r="U2771" s="65">
        <v>42905</v>
      </c>
      <c r="V2771" s="65">
        <v>43969</v>
      </c>
      <c r="W2771">
        <v>13</v>
      </c>
      <c r="X2771" t="str">
        <f t="shared" si="175"/>
        <v>Active</v>
      </c>
      <c r="Y2771" t="s">
        <v>15616</v>
      </c>
    </row>
    <row r="2772" spans="1:25" x14ac:dyDescent="0.25">
      <c r="A2772">
        <v>2771</v>
      </c>
      <c r="B2772" t="s">
        <v>2025</v>
      </c>
      <c r="C2772">
        <v>2929</v>
      </c>
      <c r="D2772" t="str">
        <f>VLOOKUP($C2772,Hosts!$A:$O,10,0)</f>
        <v>Connecticut</v>
      </c>
      <c r="E2772" s="67">
        <f>INDEX(Hosts!$A:$O,MATCH(Places!$C2772,Hosts!$A:$A,0),MATCH(Places!E$1,Hosts!$1:$1,0))</f>
        <v>1</v>
      </c>
      <c r="F2772" s="67">
        <f>INDEX(Hosts!$A:$O,MATCH(Places!$C2772,Hosts!$A:$A,0),MATCH(Places!F$1,Hosts!$1:$1,0))</f>
        <v>0.92</v>
      </c>
      <c r="G2772" s="67" t="str">
        <f>INDEX(Hosts!$A:$O,MATCH(Places!$C2772,Hosts!$A:$A,0),MATCH(Places!G$1,Hosts!$1:$1,0))</f>
        <v>Yes</v>
      </c>
      <c r="H2772">
        <v>13</v>
      </c>
      <c r="I2772" t="str">
        <f>VLOOKUP($H2772,Neighborhoods!$A:$C,2,0)</f>
        <v>Manhattan</v>
      </c>
      <c r="J2772" t="str">
        <f>VLOOKUP($H2772,Neighborhoods!$A:$C,3,0)</f>
        <v>Chelsea</v>
      </c>
      <c r="K2772" t="s">
        <v>11822</v>
      </c>
      <c r="L2772" t="str">
        <f t="shared" si="172"/>
        <v>No</v>
      </c>
      <c r="M2772">
        <v>5</v>
      </c>
      <c r="N2772" t="str" cm="1">
        <f t="array" ref="N2772">_xlfn.IFS(M2772&lt;=2,"Small",M2772&lt;=5,"Medium",M2772&gt;5,"Large")</f>
        <v>Medium</v>
      </c>
      <c r="O2772" s="50">
        <v>350</v>
      </c>
      <c r="P2772" s="67">
        <f t="shared" si="173"/>
        <v>0.04</v>
      </c>
      <c r="Q2772" s="52">
        <v>5</v>
      </c>
      <c r="R2772" s="52" t="str" cm="1">
        <f t="array" ref="R2772">_xlfn.IFS(ROUND(Q2772,0)=5,"Excellent",ROUND(Q2772,0)=4,"Good",ROUND(Q2772,0)=3,"Ok",ROUND(Q2772,0)&lt;3,"Bad")</f>
        <v>Excellent</v>
      </c>
      <c r="S2772">
        <v>60</v>
      </c>
      <c r="T2772" t="str">
        <f t="shared" si="174"/>
        <v>No</v>
      </c>
      <c r="U2772" s="65">
        <v>43104</v>
      </c>
      <c r="V2772" s="65">
        <v>43878</v>
      </c>
      <c r="W2772">
        <v>185</v>
      </c>
      <c r="X2772" t="str">
        <f t="shared" si="175"/>
        <v>Active</v>
      </c>
      <c r="Y2772" t="s">
        <v>15615</v>
      </c>
    </row>
    <row r="2773" spans="1:25" x14ac:dyDescent="0.25">
      <c r="A2773">
        <v>2772</v>
      </c>
      <c r="B2773" t="s">
        <v>2026</v>
      </c>
      <c r="C2773">
        <v>777</v>
      </c>
      <c r="D2773" t="str">
        <f>VLOOKUP($C2773,Hosts!$A:$O,10,0)</f>
        <v>New York</v>
      </c>
      <c r="E2773" s="67">
        <f>INDEX(Hosts!$A:$O,MATCH(Places!$C2773,Hosts!$A:$A,0),MATCH(Places!E$1,Hosts!$1:$1,0))</f>
        <v>1</v>
      </c>
      <c r="F2773" s="67">
        <f>INDEX(Hosts!$A:$O,MATCH(Places!$C2773,Hosts!$A:$A,0),MATCH(Places!F$1,Hosts!$1:$1,0))</f>
        <v>0.9</v>
      </c>
      <c r="G2773" s="67" t="str">
        <f>INDEX(Hosts!$A:$O,MATCH(Places!$C2773,Hosts!$A:$A,0),MATCH(Places!G$1,Hosts!$1:$1,0))</f>
        <v>No</v>
      </c>
      <c r="H2773">
        <v>12</v>
      </c>
      <c r="I2773" t="str">
        <f>VLOOKUP($H2773,Neighborhoods!$A:$C,2,0)</f>
        <v>Brooklyn</v>
      </c>
      <c r="J2773" t="str">
        <f>VLOOKUP($H2773,Neighborhoods!$A:$C,3,0)</f>
        <v>Williamsburg</v>
      </c>
      <c r="K2773" t="s">
        <v>11822</v>
      </c>
      <c r="L2773" t="str">
        <f t="shared" si="172"/>
        <v>No</v>
      </c>
      <c r="M2773">
        <v>4</v>
      </c>
      <c r="N2773" t="str" cm="1">
        <f t="array" ref="N2773">_xlfn.IFS(M2773&lt;=2,"Small",M2773&lt;=5,"Medium",M2773&gt;5,"Large")</f>
        <v>Medium</v>
      </c>
      <c r="O2773" s="50">
        <v>99</v>
      </c>
      <c r="P2773" s="67">
        <f t="shared" si="173"/>
        <v>0.03</v>
      </c>
      <c r="Q2773" s="52">
        <v>4.8600000000000003</v>
      </c>
      <c r="R2773" s="52" t="str" cm="1">
        <f t="array" ref="R2773">_xlfn.IFS(ROUND(Q2773,0)=5,"Excellent",ROUND(Q2773,0)=4,"Good",ROUND(Q2773,0)=3,"Ok",ROUND(Q2773,0)&lt;3,"Bad")</f>
        <v>Excellent</v>
      </c>
      <c r="S2773">
        <v>7</v>
      </c>
      <c r="T2773" t="str">
        <f t="shared" si="174"/>
        <v>No</v>
      </c>
      <c r="U2773" s="65">
        <v>42976</v>
      </c>
      <c r="V2773" s="65">
        <v>43905</v>
      </c>
      <c r="W2773">
        <v>79</v>
      </c>
      <c r="X2773" t="str">
        <f t="shared" si="175"/>
        <v>Active</v>
      </c>
      <c r="Y2773" t="s">
        <v>15615</v>
      </c>
    </row>
    <row r="2774" spans="1:25" x14ac:dyDescent="0.25">
      <c r="A2774">
        <v>2773</v>
      </c>
      <c r="B2774" t="s">
        <v>2027</v>
      </c>
      <c r="C2774">
        <v>1640</v>
      </c>
      <c r="D2774" t="str">
        <f>VLOOKUP($C2774,Hosts!$A:$O,10,0)</f>
        <v>New York</v>
      </c>
      <c r="E2774" s="67">
        <f>INDEX(Hosts!$A:$O,MATCH(Places!$C2774,Hosts!$A:$A,0),MATCH(Places!E$1,Hosts!$1:$1,0))</f>
        <v>0.9</v>
      </c>
      <c r="F2774" s="67">
        <f>INDEX(Hosts!$A:$O,MATCH(Places!$C2774,Hosts!$A:$A,0),MATCH(Places!F$1,Hosts!$1:$1,0))</f>
        <v>1</v>
      </c>
      <c r="G2774" s="67" t="str">
        <f>INDEX(Hosts!$A:$O,MATCH(Places!$C2774,Hosts!$A:$A,0),MATCH(Places!G$1,Hosts!$1:$1,0))</f>
        <v>No</v>
      </c>
      <c r="H2774">
        <v>21</v>
      </c>
      <c r="I2774" t="str">
        <f>VLOOKUP($H2774,Neighborhoods!$A:$C,2,0)</f>
        <v>Queens</v>
      </c>
      <c r="J2774" t="str">
        <f>VLOOKUP($H2774,Neighborhoods!$A:$C,3,0)</f>
        <v>Astoria</v>
      </c>
      <c r="K2774" t="s">
        <v>1</v>
      </c>
      <c r="L2774" t="str">
        <f t="shared" si="172"/>
        <v>Yes</v>
      </c>
      <c r="M2774">
        <v>2</v>
      </c>
      <c r="N2774" t="str" cm="1">
        <f t="array" ref="N2774">_xlfn.IFS(M2774&lt;=2,"Small",M2774&lt;=5,"Medium",M2774&gt;5,"Large")</f>
        <v>Small</v>
      </c>
      <c r="O2774" s="50">
        <v>69</v>
      </c>
      <c r="P2774" s="67">
        <f t="shared" si="173"/>
        <v>0.03</v>
      </c>
      <c r="Q2774" s="52">
        <v>4.6900000000000004</v>
      </c>
      <c r="R2774" s="52" t="str" cm="1">
        <f t="array" ref="R2774">_xlfn.IFS(ROUND(Q2774,0)=5,"Excellent",ROUND(Q2774,0)=4,"Good",ROUND(Q2774,0)=3,"Ok",ROUND(Q2774,0)&lt;3,"Bad")</f>
        <v>Excellent</v>
      </c>
      <c r="S2774">
        <v>89</v>
      </c>
      <c r="T2774" t="str">
        <f t="shared" si="174"/>
        <v>No</v>
      </c>
      <c r="U2774" s="65">
        <v>42905</v>
      </c>
      <c r="V2774" s="65">
        <v>43906</v>
      </c>
      <c r="W2774">
        <v>175</v>
      </c>
      <c r="X2774" t="str">
        <f t="shared" si="175"/>
        <v>Active</v>
      </c>
      <c r="Y2774" t="s">
        <v>15616</v>
      </c>
    </row>
    <row r="2775" spans="1:25" x14ac:dyDescent="0.25">
      <c r="A2775">
        <v>2774</v>
      </c>
      <c r="B2775" t="s">
        <v>15082</v>
      </c>
      <c r="C2775">
        <v>1306</v>
      </c>
      <c r="D2775" t="str">
        <f>VLOOKUP($C2775,Hosts!$A:$O,10,0)</f>
        <v>Zagreb County</v>
      </c>
      <c r="E2775" s="67">
        <f>INDEX(Hosts!$A:$O,MATCH(Places!$C2775,Hosts!$A:$A,0),MATCH(Places!E$1,Hosts!$1:$1,0))</f>
        <v>0.9</v>
      </c>
      <c r="F2775" s="67">
        <f>INDEX(Hosts!$A:$O,MATCH(Places!$C2775,Hosts!$A:$A,0),MATCH(Places!F$1,Hosts!$1:$1,0))</f>
        <v>0.83</v>
      </c>
      <c r="G2775" s="67" t="str">
        <f>INDEX(Hosts!$A:$O,MATCH(Places!$C2775,Hosts!$A:$A,0),MATCH(Places!G$1,Hosts!$1:$1,0))</f>
        <v>No</v>
      </c>
      <c r="H2775">
        <v>12</v>
      </c>
      <c r="I2775" t="str">
        <f>VLOOKUP($H2775,Neighborhoods!$A:$C,2,0)</f>
        <v>Brooklyn</v>
      </c>
      <c r="J2775" t="str">
        <f>VLOOKUP($H2775,Neighborhoods!$A:$C,3,0)</f>
        <v>Williamsburg</v>
      </c>
      <c r="K2775" t="s">
        <v>11822</v>
      </c>
      <c r="L2775" t="str">
        <f t="shared" si="172"/>
        <v>No</v>
      </c>
      <c r="M2775">
        <v>4</v>
      </c>
      <c r="N2775" t="str" cm="1">
        <f t="array" ref="N2775">_xlfn.IFS(M2775&lt;=2,"Small",M2775&lt;=5,"Medium",M2775&gt;5,"Large")</f>
        <v>Medium</v>
      </c>
      <c r="O2775" s="50">
        <v>140</v>
      </c>
      <c r="P2775" s="67">
        <f t="shared" si="173"/>
        <v>0.03</v>
      </c>
      <c r="Q2775" s="52">
        <v>4.71</v>
      </c>
      <c r="R2775" s="52" t="str" cm="1">
        <f t="array" ref="R2775">_xlfn.IFS(ROUND(Q2775,0)=5,"Excellent",ROUND(Q2775,0)=4,"Good",ROUND(Q2775,0)=3,"Ok",ROUND(Q2775,0)&lt;3,"Bad")</f>
        <v>Excellent</v>
      </c>
      <c r="S2775">
        <v>7</v>
      </c>
      <c r="T2775" t="str">
        <f t="shared" si="174"/>
        <v>No</v>
      </c>
      <c r="U2775" s="65">
        <v>42972</v>
      </c>
      <c r="V2775" s="65">
        <v>43266</v>
      </c>
      <c r="W2775">
        <v>78</v>
      </c>
      <c r="X2775" t="str">
        <f t="shared" si="175"/>
        <v>Active</v>
      </c>
      <c r="Y2775" t="s">
        <v>15615</v>
      </c>
    </row>
    <row r="2776" spans="1:25" x14ac:dyDescent="0.25">
      <c r="A2776">
        <v>2775</v>
      </c>
      <c r="B2776" t="s">
        <v>2028</v>
      </c>
      <c r="C2776">
        <v>2051</v>
      </c>
      <c r="D2776" t="str">
        <f>VLOOKUP($C2776,Hosts!$A:$O,10,0)</f>
        <v>New York</v>
      </c>
      <c r="E2776" s="67">
        <f>INDEX(Hosts!$A:$O,MATCH(Places!$C2776,Hosts!$A:$A,0),MATCH(Places!E$1,Hosts!$1:$1,0))</f>
        <v>0</v>
      </c>
      <c r="F2776" s="67">
        <f>INDEX(Hosts!$A:$O,MATCH(Places!$C2776,Hosts!$A:$A,0),MATCH(Places!F$1,Hosts!$1:$1,0))</f>
        <v>0.5</v>
      </c>
      <c r="G2776" s="67" t="str">
        <f>INDEX(Hosts!$A:$O,MATCH(Places!$C2776,Hosts!$A:$A,0),MATCH(Places!G$1,Hosts!$1:$1,0))</f>
        <v>No</v>
      </c>
      <c r="H2776">
        <v>25</v>
      </c>
      <c r="I2776" t="str">
        <f>VLOOKUP($H2776,Neighborhoods!$A:$C,2,0)</f>
        <v>Queens</v>
      </c>
      <c r="J2776" t="str">
        <f>VLOOKUP($H2776,Neighborhoods!$A:$C,3,0)</f>
        <v>Ridgewood</v>
      </c>
      <c r="K2776" t="s">
        <v>11822</v>
      </c>
      <c r="L2776" t="str">
        <f t="shared" si="172"/>
        <v>No</v>
      </c>
      <c r="M2776">
        <v>2</v>
      </c>
      <c r="N2776" t="str" cm="1">
        <f t="array" ref="N2776">_xlfn.IFS(M2776&lt;=2,"Small",M2776&lt;=5,"Medium",M2776&gt;5,"Large")</f>
        <v>Small</v>
      </c>
      <c r="O2776" s="50">
        <v>81</v>
      </c>
      <c r="P2776" s="67">
        <f t="shared" si="173"/>
        <v>0.03</v>
      </c>
      <c r="Q2776" s="52">
        <v>5</v>
      </c>
      <c r="R2776" s="52" t="str" cm="1">
        <f t="array" ref="R2776">_xlfn.IFS(ROUND(Q2776,0)=5,"Excellent",ROUND(Q2776,0)=4,"Good",ROUND(Q2776,0)=3,"Ok",ROUND(Q2776,0)&lt;3,"Bad")</f>
        <v>Excellent</v>
      </c>
      <c r="S2776">
        <v>3</v>
      </c>
      <c r="T2776" t="str">
        <f t="shared" si="174"/>
        <v>No</v>
      </c>
      <c r="U2776" s="65">
        <v>43103</v>
      </c>
      <c r="V2776" s="65">
        <v>43771</v>
      </c>
      <c r="W2776">
        <v>362</v>
      </c>
      <c r="X2776" t="str">
        <f t="shared" si="175"/>
        <v>Active</v>
      </c>
      <c r="Y2776" t="s">
        <v>15615</v>
      </c>
    </row>
    <row r="2777" spans="1:25" x14ac:dyDescent="0.25">
      <c r="A2777">
        <v>2776</v>
      </c>
      <c r="B2777" t="s">
        <v>2029</v>
      </c>
      <c r="C2777">
        <v>2944</v>
      </c>
      <c r="D2777" t="str">
        <f>VLOOKUP($C2777,Hosts!$A:$O,10,0)</f>
        <v>New York</v>
      </c>
      <c r="E2777" s="67">
        <f>INDEX(Hosts!$A:$O,MATCH(Places!$C2777,Hosts!$A:$A,0),MATCH(Places!E$1,Hosts!$1:$1,0))</f>
        <v>0.99</v>
      </c>
      <c r="F2777" s="67">
        <f>INDEX(Hosts!$A:$O,MATCH(Places!$C2777,Hosts!$A:$A,0),MATCH(Places!F$1,Hosts!$1:$1,0))</f>
        <v>1</v>
      </c>
      <c r="G2777" s="67" t="str">
        <f>INDEX(Hosts!$A:$O,MATCH(Places!$C2777,Hosts!$A:$A,0),MATCH(Places!G$1,Hosts!$1:$1,0))</f>
        <v>No</v>
      </c>
      <c r="H2777">
        <v>7</v>
      </c>
      <c r="I2777" t="str">
        <f>VLOOKUP($H2777,Neighborhoods!$A:$C,2,0)</f>
        <v>Brooklyn</v>
      </c>
      <c r="J2777" t="str">
        <f>VLOOKUP($H2777,Neighborhoods!$A:$C,3,0)</f>
        <v>Bedford-Stuyvesant</v>
      </c>
      <c r="K2777" t="s">
        <v>1</v>
      </c>
      <c r="L2777" t="str">
        <f t="shared" si="172"/>
        <v>Yes</v>
      </c>
      <c r="M2777">
        <v>2</v>
      </c>
      <c r="N2777" t="str" cm="1">
        <f t="array" ref="N2777">_xlfn.IFS(M2777&lt;=2,"Small",M2777&lt;=5,"Medium",M2777&gt;5,"Large")</f>
        <v>Small</v>
      </c>
      <c r="O2777" s="50">
        <v>40</v>
      </c>
      <c r="P2777" s="67">
        <f t="shared" si="173"/>
        <v>0.03</v>
      </c>
      <c r="Q2777" s="52">
        <v>4.66</v>
      </c>
      <c r="R2777" s="52" t="str" cm="1">
        <f t="array" ref="R2777">_xlfn.IFS(ROUND(Q2777,0)=5,"Excellent",ROUND(Q2777,0)=4,"Good",ROUND(Q2777,0)=3,"Ok",ROUND(Q2777,0)&lt;3,"Bad")</f>
        <v>Excellent</v>
      </c>
      <c r="S2777">
        <v>175</v>
      </c>
      <c r="T2777" t="str">
        <f t="shared" si="174"/>
        <v>No</v>
      </c>
      <c r="U2777" s="65">
        <v>42912</v>
      </c>
      <c r="V2777" s="65">
        <v>44055</v>
      </c>
      <c r="W2777">
        <v>254</v>
      </c>
      <c r="X2777" t="str">
        <f t="shared" si="175"/>
        <v>Active</v>
      </c>
      <c r="Y2777" t="s">
        <v>15615</v>
      </c>
    </row>
    <row r="2778" spans="1:25" x14ac:dyDescent="0.25">
      <c r="A2778">
        <v>2777</v>
      </c>
      <c r="B2778" t="s">
        <v>2030</v>
      </c>
      <c r="C2778">
        <v>2944</v>
      </c>
      <c r="D2778" t="str">
        <f>VLOOKUP($C2778,Hosts!$A:$O,10,0)</f>
        <v>New York</v>
      </c>
      <c r="E2778" s="67">
        <f>INDEX(Hosts!$A:$O,MATCH(Places!$C2778,Hosts!$A:$A,0),MATCH(Places!E$1,Hosts!$1:$1,0))</f>
        <v>0.99</v>
      </c>
      <c r="F2778" s="67">
        <f>INDEX(Hosts!$A:$O,MATCH(Places!$C2778,Hosts!$A:$A,0),MATCH(Places!F$1,Hosts!$1:$1,0))</f>
        <v>1</v>
      </c>
      <c r="G2778" s="67" t="str">
        <f>INDEX(Hosts!$A:$O,MATCH(Places!$C2778,Hosts!$A:$A,0),MATCH(Places!G$1,Hosts!$1:$1,0))</f>
        <v>No</v>
      </c>
      <c r="H2778">
        <v>7</v>
      </c>
      <c r="I2778" t="str">
        <f>VLOOKUP($H2778,Neighborhoods!$A:$C,2,0)</f>
        <v>Brooklyn</v>
      </c>
      <c r="J2778" t="str">
        <f>VLOOKUP($H2778,Neighborhoods!$A:$C,3,0)</f>
        <v>Bedford-Stuyvesant</v>
      </c>
      <c r="K2778" t="s">
        <v>1</v>
      </c>
      <c r="L2778" t="str">
        <f t="shared" si="172"/>
        <v>Yes</v>
      </c>
      <c r="M2778">
        <v>2</v>
      </c>
      <c r="N2778" t="str" cm="1">
        <f t="array" ref="N2778">_xlfn.IFS(M2778&lt;=2,"Small",M2778&lt;=5,"Medium",M2778&gt;5,"Large")</f>
        <v>Small</v>
      </c>
      <c r="O2778" s="50">
        <v>40</v>
      </c>
      <c r="P2778" s="67">
        <f t="shared" si="173"/>
        <v>0.03</v>
      </c>
      <c r="Q2778" s="52">
        <v>4.72</v>
      </c>
      <c r="R2778" s="52" t="str" cm="1">
        <f t="array" ref="R2778">_xlfn.IFS(ROUND(Q2778,0)=5,"Excellent",ROUND(Q2778,0)=4,"Good",ROUND(Q2778,0)=3,"Ok",ROUND(Q2778,0)&lt;3,"Bad")</f>
        <v>Excellent</v>
      </c>
      <c r="S2778">
        <v>177</v>
      </c>
      <c r="T2778" t="str">
        <f t="shared" si="174"/>
        <v>No</v>
      </c>
      <c r="U2778" s="65">
        <v>42909</v>
      </c>
      <c r="V2778" s="65">
        <v>43989</v>
      </c>
      <c r="W2778">
        <v>226</v>
      </c>
      <c r="X2778" t="str">
        <f t="shared" si="175"/>
        <v>Active</v>
      </c>
      <c r="Y2778" t="s">
        <v>15615</v>
      </c>
    </row>
    <row r="2779" spans="1:25" x14ac:dyDescent="0.25">
      <c r="A2779">
        <v>2778</v>
      </c>
      <c r="B2779" t="s">
        <v>2031</v>
      </c>
      <c r="C2779">
        <v>2944</v>
      </c>
      <c r="D2779" t="str">
        <f>VLOOKUP($C2779,Hosts!$A:$O,10,0)</f>
        <v>New York</v>
      </c>
      <c r="E2779" s="67">
        <f>INDEX(Hosts!$A:$O,MATCH(Places!$C2779,Hosts!$A:$A,0),MATCH(Places!E$1,Hosts!$1:$1,0))</f>
        <v>0.99</v>
      </c>
      <c r="F2779" s="67">
        <f>INDEX(Hosts!$A:$O,MATCH(Places!$C2779,Hosts!$A:$A,0),MATCH(Places!F$1,Hosts!$1:$1,0))</f>
        <v>1</v>
      </c>
      <c r="G2779" s="67" t="str">
        <f>INDEX(Hosts!$A:$O,MATCH(Places!$C2779,Hosts!$A:$A,0),MATCH(Places!G$1,Hosts!$1:$1,0))</f>
        <v>No</v>
      </c>
      <c r="H2779">
        <v>7</v>
      </c>
      <c r="I2779" t="str">
        <f>VLOOKUP($H2779,Neighborhoods!$A:$C,2,0)</f>
        <v>Brooklyn</v>
      </c>
      <c r="J2779" t="str">
        <f>VLOOKUP($H2779,Neighborhoods!$A:$C,3,0)</f>
        <v>Bedford-Stuyvesant</v>
      </c>
      <c r="K2779" t="s">
        <v>1</v>
      </c>
      <c r="L2779" t="str">
        <f t="shared" si="172"/>
        <v>Yes</v>
      </c>
      <c r="M2779">
        <v>2</v>
      </c>
      <c r="N2779" t="str" cm="1">
        <f t="array" ref="N2779">_xlfn.IFS(M2779&lt;=2,"Small",M2779&lt;=5,"Medium",M2779&gt;5,"Large")</f>
        <v>Small</v>
      </c>
      <c r="O2779" s="50">
        <v>40</v>
      </c>
      <c r="P2779" s="67">
        <f t="shared" si="173"/>
        <v>0.03</v>
      </c>
      <c r="Q2779" s="52">
        <v>4.7300000000000004</v>
      </c>
      <c r="R2779" s="52" t="str" cm="1">
        <f t="array" ref="R2779">_xlfn.IFS(ROUND(Q2779,0)=5,"Excellent",ROUND(Q2779,0)=4,"Good",ROUND(Q2779,0)=3,"Ok",ROUND(Q2779,0)&lt;3,"Bad")</f>
        <v>Excellent</v>
      </c>
      <c r="S2779">
        <v>158</v>
      </c>
      <c r="T2779" t="str">
        <f t="shared" si="174"/>
        <v>No</v>
      </c>
      <c r="U2779" s="65">
        <v>42917</v>
      </c>
      <c r="V2779" s="65">
        <v>44050</v>
      </c>
      <c r="W2779">
        <v>259</v>
      </c>
      <c r="X2779" t="str">
        <f t="shared" si="175"/>
        <v>Active</v>
      </c>
      <c r="Y2779" t="s">
        <v>15615</v>
      </c>
    </row>
    <row r="2780" spans="1:25" x14ac:dyDescent="0.25">
      <c r="A2780">
        <v>2779</v>
      </c>
      <c r="B2780" t="s">
        <v>15246</v>
      </c>
      <c r="C2780">
        <v>3266</v>
      </c>
      <c r="D2780" t="str">
        <f>VLOOKUP($C2780,Hosts!$A:$O,10,0)</f>
        <v>New York</v>
      </c>
      <c r="E2780" s="67">
        <f>INDEX(Hosts!$A:$O,MATCH(Places!$C2780,Hosts!$A:$A,0),MATCH(Places!E$1,Hosts!$1:$1,0))</f>
        <v>1</v>
      </c>
      <c r="F2780" s="67">
        <f>INDEX(Hosts!$A:$O,MATCH(Places!$C2780,Hosts!$A:$A,0),MATCH(Places!F$1,Hosts!$1:$1,0))</f>
        <v>0.98</v>
      </c>
      <c r="G2780" s="67" t="str">
        <f>INDEX(Hosts!$A:$O,MATCH(Places!$C2780,Hosts!$A:$A,0),MATCH(Places!G$1,Hosts!$1:$1,0))</f>
        <v>No</v>
      </c>
      <c r="H2780">
        <v>14</v>
      </c>
      <c r="I2780" t="str">
        <f>VLOOKUP($H2780,Neighborhoods!$A:$C,2,0)</f>
        <v>Manhattan</v>
      </c>
      <c r="J2780" t="str">
        <f>VLOOKUP($H2780,Neighborhoods!$A:$C,3,0)</f>
        <v>East Harlem</v>
      </c>
      <c r="K2780" t="s">
        <v>11822</v>
      </c>
      <c r="L2780" t="str">
        <f t="shared" si="172"/>
        <v>No</v>
      </c>
      <c r="M2780">
        <v>6</v>
      </c>
      <c r="N2780" t="str" cm="1">
        <f t="array" ref="N2780">_xlfn.IFS(M2780&lt;=2,"Small",M2780&lt;=5,"Medium",M2780&gt;5,"Large")</f>
        <v>Large</v>
      </c>
      <c r="O2780" s="50">
        <v>199</v>
      </c>
      <c r="P2780" s="67">
        <f t="shared" si="173"/>
        <v>0.03</v>
      </c>
      <c r="Q2780" s="52">
        <v>4.8099999999999996</v>
      </c>
      <c r="R2780" s="52" t="str" cm="1">
        <f t="array" ref="R2780">_xlfn.IFS(ROUND(Q2780,0)=5,"Excellent",ROUND(Q2780,0)=4,"Good",ROUND(Q2780,0)=3,"Ok",ROUND(Q2780,0)&lt;3,"Bad")</f>
        <v>Excellent</v>
      </c>
      <c r="S2780">
        <v>104</v>
      </c>
      <c r="T2780" t="str">
        <f t="shared" si="174"/>
        <v>Yes</v>
      </c>
      <c r="U2780" s="65">
        <v>42953</v>
      </c>
      <c r="V2780" s="65">
        <v>43895</v>
      </c>
      <c r="W2780">
        <v>73</v>
      </c>
      <c r="X2780" t="str">
        <f t="shared" si="175"/>
        <v>Active</v>
      </c>
      <c r="Y2780" t="s">
        <v>15615</v>
      </c>
    </row>
    <row r="2781" spans="1:25" x14ac:dyDescent="0.25">
      <c r="A2781">
        <v>2780</v>
      </c>
      <c r="B2781" t="s">
        <v>2032</v>
      </c>
      <c r="C2781">
        <v>3267</v>
      </c>
      <c r="D2781" t="str">
        <f>VLOOKUP($C2781,Hosts!$A:$O,10,0)</f>
        <v>New York</v>
      </c>
      <c r="E2781" s="67">
        <f>INDEX(Hosts!$A:$O,MATCH(Places!$C2781,Hosts!$A:$A,0),MATCH(Places!E$1,Hosts!$1:$1,0))</f>
        <v>1</v>
      </c>
      <c r="F2781" s="67">
        <f>INDEX(Hosts!$A:$O,MATCH(Places!$C2781,Hosts!$A:$A,0),MATCH(Places!F$1,Hosts!$1:$1,0))</f>
        <v>1</v>
      </c>
      <c r="G2781" s="67" t="str">
        <f>INDEX(Hosts!$A:$O,MATCH(Places!$C2781,Hosts!$A:$A,0),MATCH(Places!G$1,Hosts!$1:$1,0))</f>
        <v>No</v>
      </c>
      <c r="H2781">
        <v>7</v>
      </c>
      <c r="I2781" t="str">
        <f>VLOOKUP($H2781,Neighborhoods!$A:$C,2,0)</f>
        <v>Brooklyn</v>
      </c>
      <c r="J2781" t="str">
        <f>VLOOKUP($H2781,Neighborhoods!$A:$C,3,0)</f>
        <v>Bedford-Stuyvesant</v>
      </c>
      <c r="K2781" t="s">
        <v>11822</v>
      </c>
      <c r="L2781" t="str">
        <f t="shared" si="172"/>
        <v>No</v>
      </c>
      <c r="M2781">
        <v>4</v>
      </c>
      <c r="N2781" t="str" cm="1">
        <f t="array" ref="N2781">_xlfn.IFS(M2781&lt;=2,"Small",M2781&lt;=5,"Medium",M2781&gt;5,"Large")</f>
        <v>Medium</v>
      </c>
      <c r="O2781" s="50">
        <v>150</v>
      </c>
      <c r="P2781" s="67">
        <f t="shared" si="173"/>
        <v>0.03</v>
      </c>
      <c r="Q2781" s="52">
        <v>4.3600000000000003</v>
      </c>
      <c r="R2781" s="52" t="str" cm="1">
        <f t="array" ref="R2781">_xlfn.IFS(ROUND(Q2781,0)=5,"Excellent",ROUND(Q2781,0)=4,"Good",ROUND(Q2781,0)=3,"Ok",ROUND(Q2781,0)&lt;3,"Bad")</f>
        <v>Good</v>
      </c>
      <c r="S2781">
        <v>11</v>
      </c>
      <c r="T2781" t="str">
        <f t="shared" si="174"/>
        <v>No</v>
      </c>
      <c r="U2781" s="65">
        <v>42934</v>
      </c>
      <c r="V2781" s="65">
        <v>43899</v>
      </c>
      <c r="W2781">
        <v>365</v>
      </c>
      <c r="X2781" t="str">
        <f t="shared" si="175"/>
        <v>Active</v>
      </c>
      <c r="Y2781" t="s">
        <v>15616</v>
      </c>
    </row>
    <row r="2782" spans="1:25" x14ac:dyDescent="0.25">
      <c r="A2782">
        <v>2781</v>
      </c>
      <c r="B2782" t="s">
        <v>2033</v>
      </c>
      <c r="C2782">
        <v>423</v>
      </c>
      <c r="D2782" t="str">
        <f>VLOOKUP($C2782,Hosts!$A:$O,10,0)</f>
        <v>New York</v>
      </c>
      <c r="E2782" s="67">
        <f>INDEX(Hosts!$A:$O,MATCH(Places!$C2782,Hosts!$A:$A,0),MATCH(Places!E$1,Hosts!$1:$1,0))</f>
        <v>0.7</v>
      </c>
      <c r="F2782" s="67">
        <f>INDEX(Hosts!$A:$O,MATCH(Places!$C2782,Hosts!$A:$A,0),MATCH(Places!F$1,Hosts!$1:$1,0))</f>
        <v>1</v>
      </c>
      <c r="G2782" s="67" t="str">
        <f>INDEX(Hosts!$A:$O,MATCH(Places!$C2782,Hosts!$A:$A,0),MATCH(Places!G$1,Hosts!$1:$1,0))</f>
        <v>No</v>
      </c>
      <c r="H2782">
        <v>16</v>
      </c>
      <c r="I2782" t="str">
        <f>VLOOKUP($H2782,Neighborhoods!$A:$C,2,0)</f>
        <v>Manhattan</v>
      </c>
      <c r="J2782" t="str">
        <f>VLOOKUP($H2782,Neighborhoods!$A:$C,3,0)</f>
        <v>Harlem</v>
      </c>
      <c r="K2782" t="s">
        <v>11822</v>
      </c>
      <c r="L2782" t="str">
        <f t="shared" si="172"/>
        <v>No</v>
      </c>
      <c r="M2782">
        <v>4</v>
      </c>
      <c r="N2782" t="str" cm="1">
        <f t="array" ref="N2782">_xlfn.IFS(M2782&lt;=2,"Small",M2782&lt;=5,"Medium",M2782&gt;5,"Large")</f>
        <v>Medium</v>
      </c>
      <c r="O2782" s="50">
        <v>99</v>
      </c>
      <c r="P2782" s="67">
        <f t="shared" si="173"/>
        <v>0.03</v>
      </c>
      <c r="Q2782" s="52">
        <v>4.8899999999999997</v>
      </c>
      <c r="R2782" s="52" t="str" cm="1">
        <f t="array" ref="R2782">_xlfn.IFS(ROUND(Q2782,0)=5,"Excellent",ROUND(Q2782,0)=4,"Good",ROUND(Q2782,0)=3,"Ok",ROUND(Q2782,0)&lt;3,"Bad")</f>
        <v>Excellent</v>
      </c>
      <c r="S2782">
        <v>99</v>
      </c>
      <c r="T2782" t="str">
        <f t="shared" si="174"/>
        <v>No</v>
      </c>
      <c r="U2782" s="65">
        <v>43050</v>
      </c>
      <c r="V2782" s="65">
        <v>43903</v>
      </c>
      <c r="W2782">
        <v>365</v>
      </c>
      <c r="X2782" t="str">
        <f t="shared" si="175"/>
        <v>Active</v>
      </c>
      <c r="Y2782" t="s">
        <v>15616</v>
      </c>
    </row>
    <row r="2783" spans="1:25" x14ac:dyDescent="0.25">
      <c r="A2783">
        <v>2782</v>
      </c>
      <c r="B2783" t="s">
        <v>14425</v>
      </c>
      <c r="C2783">
        <v>107</v>
      </c>
      <c r="D2783" t="str">
        <f>VLOOKUP($C2783,Hosts!$A:$O,10,0)</f>
        <v>New York</v>
      </c>
      <c r="E2783" s="67">
        <f>INDEX(Hosts!$A:$O,MATCH(Places!$C2783,Hosts!$A:$A,0),MATCH(Places!E$1,Hosts!$1:$1,0))</f>
        <v>1</v>
      </c>
      <c r="F2783" s="67">
        <f>INDEX(Hosts!$A:$O,MATCH(Places!$C2783,Hosts!$A:$A,0),MATCH(Places!F$1,Hosts!$1:$1,0))</f>
        <v>0.83</v>
      </c>
      <c r="G2783" s="67" t="str">
        <f>INDEX(Hosts!$A:$O,MATCH(Places!$C2783,Hosts!$A:$A,0),MATCH(Places!G$1,Hosts!$1:$1,0))</f>
        <v>No</v>
      </c>
      <c r="H2783">
        <v>16</v>
      </c>
      <c r="I2783" t="str">
        <f>VLOOKUP($H2783,Neighborhoods!$A:$C,2,0)</f>
        <v>Manhattan</v>
      </c>
      <c r="J2783" t="str">
        <f>VLOOKUP($H2783,Neighborhoods!$A:$C,3,0)</f>
        <v>Harlem</v>
      </c>
      <c r="K2783" t="s">
        <v>11822</v>
      </c>
      <c r="L2783" t="str">
        <f t="shared" si="172"/>
        <v>No</v>
      </c>
      <c r="M2783">
        <v>2</v>
      </c>
      <c r="N2783" t="str" cm="1">
        <f t="array" ref="N2783">_xlfn.IFS(M2783&lt;=2,"Small",M2783&lt;=5,"Medium",M2783&gt;5,"Large")</f>
        <v>Small</v>
      </c>
      <c r="O2783" s="50">
        <v>175</v>
      </c>
      <c r="P2783" s="67">
        <f t="shared" si="173"/>
        <v>0.03</v>
      </c>
      <c r="Q2783" s="52">
        <v>4.8600000000000003</v>
      </c>
      <c r="R2783" s="52" t="str" cm="1">
        <f t="array" ref="R2783">_xlfn.IFS(ROUND(Q2783,0)=5,"Excellent",ROUND(Q2783,0)=4,"Good",ROUND(Q2783,0)=3,"Ok",ROUND(Q2783,0)&lt;3,"Bad")</f>
        <v>Excellent</v>
      </c>
      <c r="S2783">
        <v>36</v>
      </c>
      <c r="T2783" t="str">
        <f t="shared" si="174"/>
        <v>No</v>
      </c>
      <c r="U2783" s="65">
        <v>42951</v>
      </c>
      <c r="V2783" s="65">
        <v>43550</v>
      </c>
      <c r="W2783">
        <v>111</v>
      </c>
      <c r="X2783" t="str">
        <f t="shared" si="175"/>
        <v>Active</v>
      </c>
      <c r="Y2783" t="s">
        <v>15615</v>
      </c>
    </row>
    <row r="2784" spans="1:25" x14ac:dyDescent="0.25">
      <c r="A2784">
        <v>2783</v>
      </c>
      <c r="B2784" t="s">
        <v>2034</v>
      </c>
      <c r="C2784">
        <v>2620</v>
      </c>
      <c r="D2784" t="str">
        <f>VLOOKUP($C2784,Hosts!$A:$O,10,0)</f>
        <v>New York</v>
      </c>
      <c r="E2784" s="67">
        <f>INDEX(Hosts!$A:$O,MATCH(Places!$C2784,Hosts!$A:$A,0),MATCH(Places!E$1,Hosts!$1:$1,0))</f>
        <v>1</v>
      </c>
      <c r="F2784" s="67">
        <f>INDEX(Hosts!$A:$O,MATCH(Places!$C2784,Hosts!$A:$A,0),MATCH(Places!F$1,Hosts!$1:$1,0))</f>
        <v>0.75</v>
      </c>
      <c r="G2784" s="67" t="str">
        <f>INDEX(Hosts!$A:$O,MATCH(Places!$C2784,Hosts!$A:$A,0),MATCH(Places!G$1,Hosts!$1:$1,0))</f>
        <v>Yes</v>
      </c>
      <c r="H2784">
        <v>8</v>
      </c>
      <c r="I2784" t="str">
        <f>VLOOKUP($H2784,Neighborhoods!$A:$C,2,0)</f>
        <v>Brooklyn</v>
      </c>
      <c r="J2784" t="str">
        <f>VLOOKUP($H2784,Neighborhoods!$A:$C,3,0)</f>
        <v>Bushwick</v>
      </c>
      <c r="K2784" t="s">
        <v>1</v>
      </c>
      <c r="L2784" t="str">
        <f t="shared" si="172"/>
        <v>Yes</v>
      </c>
      <c r="M2784">
        <v>2</v>
      </c>
      <c r="N2784" t="str" cm="1">
        <f t="array" ref="N2784">_xlfn.IFS(M2784&lt;=2,"Small",M2784&lt;=5,"Medium",M2784&gt;5,"Large")</f>
        <v>Small</v>
      </c>
      <c r="O2784" s="50">
        <v>69</v>
      </c>
      <c r="P2784" s="67">
        <f t="shared" si="173"/>
        <v>0.03</v>
      </c>
      <c r="Q2784" s="52">
        <v>4.9000000000000004</v>
      </c>
      <c r="R2784" s="52" t="str" cm="1">
        <f t="array" ref="R2784">_xlfn.IFS(ROUND(Q2784,0)=5,"Excellent",ROUND(Q2784,0)=4,"Good",ROUND(Q2784,0)=3,"Ok",ROUND(Q2784,0)&lt;3,"Bad")</f>
        <v>Excellent</v>
      </c>
      <c r="S2784">
        <v>41</v>
      </c>
      <c r="T2784" t="str">
        <f t="shared" si="174"/>
        <v>No</v>
      </c>
      <c r="U2784" s="65">
        <v>42904</v>
      </c>
      <c r="V2784" s="65">
        <v>43905</v>
      </c>
      <c r="W2784">
        <v>0</v>
      </c>
      <c r="X2784" t="str">
        <f t="shared" si="175"/>
        <v>Inactive</v>
      </c>
      <c r="Y2784" t="s">
        <v>15615</v>
      </c>
    </row>
    <row r="2785" spans="1:25" x14ac:dyDescent="0.25">
      <c r="A2785">
        <v>2784</v>
      </c>
      <c r="B2785" t="s">
        <v>2035</v>
      </c>
      <c r="C2785">
        <v>1780</v>
      </c>
      <c r="D2785" t="str">
        <f>VLOOKUP($C2785,Hosts!$A:$O,10,0)</f>
        <v>New York</v>
      </c>
      <c r="E2785" s="67">
        <f>INDEX(Hosts!$A:$O,MATCH(Places!$C2785,Hosts!$A:$A,0),MATCH(Places!E$1,Hosts!$1:$1,0))</f>
        <v>1</v>
      </c>
      <c r="F2785" s="67">
        <f>INDEX(Hosts!$A:$O,MATCH(Places!$C2785,Hosts!$A:$A,0),MATCH(Places!F$1,Hosts!$1:$1,0))</f>
        <v>0.89</v>
      </c>
      <c r="G2785" s="67" t="str">
        <f>INDEX(Hosts!$A:$O,MATCH(Places!$C2785,Hosts!$A:$A,0),MATCH(Places!G$1,Hosts!$1:$1,0))</f>
        <v>No</v>
      </c>
      <c r="H2785">
        <v>18</v>
      </c>
      <c r="I2785" t="str">
        <f>VLOOKUP($H2785,Neighborhoods!$A:$C,2,0)</f>
        <v>Manhattan</v>
      </c>
      <c r="J2785" t="str">
        <f>VLOOKUP($H2785,Neighborhoods!$A:$C,3,0)</f>
        <v>Midtown</v>
      </c>
      <c r="K2785" t="s">
        <v>11822</v>
      </c>
      <c r="L2785" t="str">
        <f t="shared" si="172"/>
        <v>No</v>
      </c>
      <c r="M2785">
        <v>6</v>
      </c>
      <c r="N2785" t="str" cm="1">
        <f t="array" ref="N2785">_xlfn.IFS(M2785&lt;=2,"Small",M2785&lt;=5,"Medium",M2785&gt;5,"Large")</f>
        <v>Large</v>
      </c>
      <c r="O2785" s="50">
        <v>169</v>
      </c>
      <c r="P2785" s="67">
        <f t="shared" si="173"/>
        <v>0.03</v>
      </c>
      <c r="Q2785" s="52">
        <v>4</v>
      </c>
      <c r="R2785" s="52" t="str" cm="1">
        <f t="array" ref="R2785">_xlfn.IFS(ROUND(Q2785,0)=5,"Excellent",ROUND(Q2785,0)=4,"Good",ROUND(Q2785,0)=3,"Ok",ROUND(Q2785,0)&lt;3,"Bad")</f>
        <v>Good</v>
      </c>
      <c r="S2785">
        <v>6</v>
      </c>
      <c r="T2785" t="str">
        <f t="shared" si="174"/>
        <v>No</v>
      </c>
      <c r="U2785" s="65">
        <v>42975</v>
      </c>
      <c r="V2785" s="65">
        <v>43815</v>
      </c>
      <c r="W2785">
        <v>364</v>
      </c>
      <c r="X2785" t="str">
        <f t="shared" si="175"/>
        <v>Active</v>
      </c>
      <c r="Y2785" t="s">
        <v>15615</v>
      </c>
    </row>
    <row r="2786" spans="1:25" x14ac:dyDescent="0.25">
      <c r="A2786">
        <v>2785</v>
      </c>
      <c r="B2786" t="s">
        <v>13364</v>
      </c>
      <c r="C2786">
        <v>3257</v>
      </c>
      <c r="D2786" t="str">
        <f>VLOOKUP($C2786,Hosts!$A:$O,10,0)</f>
        <v>New York</v>
      </c>
      <c r="E2786" s="67">
        <f>INDEX(Hosts!$A:$O,MATCH(Places!$C2786,Hosts!$A:$A,0),MATCH(Places!E$1,Hosts!$1:$1,0))</f>
        <v>1</v>
      </c>
      <c r="F2786" s="67">
        <f>INDEX(Hosts!$A:$O,MATCH(Places!$C2786,Hosts!$A:$A,0),MATCH(Places!F$1,Hosts!$1:$1,0))</f>
        <v>1</v>
      </c>
      <c r="G2786" s="67" t="str">
        <f>INDEX(Hosts!$A:$O,MATCH(Places!$C2786,Hosts!$A:$A,0),MATCH(Places!G$1,Hosts!$1:$1,0))</f>
        <v>Yes</v>
      </c>
      <c r="H2786">
        <v>23</v>
      </c>
      <c r="I2786" t="str">
        <f>VLOOKUP($H2786,Neighborhoods!$A:$C,2,0)</f>
        <v>Queens</v>
      </c>
      <c r="J2786" t="str">
        <f>VLOOKUP($H2786,Neighborhoods!$A:$C,3,0)</f>
        <v>Jamaica</v>
      </c>
      <c r="K2786" t="s">
        <v>11822</v>
      </c>
      <c r="L2786" t="str">
        <f t="shared" si="172"/>
        <v>No</v>
      </c>
      <c r="M2786">
        <v>2</v>
      </c>
      <c r="N2786" t="str" cm="1">
        <f t="array" ref="N2786">_xlfn.IFS(M2786&lt;=2,"Small",M2786&lt;=5,"Medium",M2786&gt;5,"Large")</f>
        <v>Small</v>
      </c>
      <c r="O2786" s="50">
        <v>45</v>
      </c>
      <c r="P2786" s="67">
        <f t="shared" si="173"/>
        <v>0.03</v>
      </c>
      <c r="Q2786" s="52">
        <v>4.9000000000000004</v>
      </c>
      <c r="R2786" s="52" t="str" cm="1">
        <f t="array" ref="R2786">_xlfn.IFS(ROUND(Q2786,0)=5,"Excellent",ROUND(Q2786,0)=4,"Good",ROUND(Q2786,0)=3,"Ok",ROUND(Q2786,0)&lt;3,"Bad")</f>
        <v>Excellent</v>
      </c>
      <c r="S2786">
        <v>167</v>
      </c>
      <c r="T2786" t="str">
        <f t="shared" si="174"/>
        <v>Yes</v>
      </c>
      <c r="U2786" s="65">
        <v>42985</v>
      </c>
      <c r="V2786" s="65">
        <v>44038</v>
      </c>
      <c r="W2786">
        <v>60</v>
      </c>
      <c r="X2786" t="str">
        <f t="shared" si="175"/>
        <v>Active</v>
      </c>
      <c r="Y2786" t="s">
        <v>15616</v>
      </c>
    </row>
    <row r="2787" spans="1:25" x14ac:dyDescent="0.25">
      <c r="A2787">
        <v>2786</v>
      </c>
      <c r="B2787" t="s">
        <v>2036</v>
      </c>
      <c r="C2787">
        <v>3269</v>
      </c>
      <c r="D2787" t="str">
        <f>VLOOKUP($C2787,Hosts!$A:$O,10,0)</f>
        <v>New York</v>
      </c>
      <c r="E2787" s="67">
        <f>INDEX(Hosts!$A:$O,MATCH(Places!$C2787,Hosts!$A:$A,0),MATCH(Places!E$1,Hosts!$1:$1,0))</f>
        <v>1</v>
      </c>
      <c r="F2787" s="67">
        <f>INDEX(Hosts!$A:$O,MATCH(Places!$C2787,Hosts!$A:$A,0),MATCH(Places!F$1,Hosts!$1:$1,0))</f>
        <v>1</v>
      </c>
      <c r="G2787" s="67" t="str">
        <f>INDEX(Hosts!$A:$O,MATCH(Places!$C2787,Hosts!$A:$A,0),MATCH(Places!G$1,Hosts!$1:$1,0))</f>
        <v>No</v>
      </c>
      <c r="H2787">
        <v>10</v>
      </c>
      <c r="I2787" t="str">
        <f>VLOOKUP($H2787,Neighborhoods!$A:$C,2,0)</f>
        <v>Brooklyn</v>
      </c>
      <c r="J2787" t="str">
        <f>VLOOKUP($H2787,Neighborhoods!$A:$C,3,0)</f>
        <v>East Flatbush</v>
      </c>
      <c r="K2787" t="s">
        <v>11822</v>
      </c>
      <c r="L2787" t="str">
        <f t="shared" si="172"/>
        <v>No</v>
      </c>
      <c r="M2787">
        <v>2</v>
      </c>
      <c r="N2787" t="str" cm="1">
        <f t="array" ref="N2787">_xlfn.IFS(M2787&lt;=2,"Small",M2787&lt;=5,"Medium",M2787&gt;5,"Large")</f>
        <v>Small</v>
      </c>
      <c r="O2787" s="50">
        <v>154</v>
      </c>
      <c r="P2787" s="67">
        <f t="shared" si="173"/>
        <v>0.03</v>
      </c>
      <c r="Q2787" s="52">
        <v>4.8600000000000003</v>
      </c>
      <c r="R2787" s="52" t="str" cm="1">
        <f t="array" ref="R2787">_xlfn.IFS(ROUND(Q2787,0)=5,"Excellent",ROUND(Q2787,0)=4,"Good",ROUND(Q2787,0)=3,"Ok",ROUND(Q2787,0)&lt;3,"Bad")</f>
        <v>Excellent</v>
      </c>
      <c r="S2787">
        <v>21</v>
      </c>
      <c r="T2787" t="str">
        <f t="shared" si="174"/>
        <v>No</v>
      </c>
      <c r="U2787" s="65">
        <v>42926</v>
      </c>
      <c r="V2787" s="65">
        <v>43807</v>
      </c>
      <c r="W2787">
        <v>134</v>
      </c>
      <c r="X2787" t="str">
        <f t="shared" si="175"/>
        <v>Active</v>
      </c>
      <c r="Y2787" t="s">
        <v>15615</v>
      </c>
    </row>
    <row r="2788" spans="1:25" x14ac:dyDescent="0.25">
      <c r="A2788">
        <v>2787</v>
      </c>
      <c r="B2788" t="s">
        <v>2037</v>
      </c>
      <c r="C2788">
        <v>1388</v>
      </c>
      <c r="D2788" t="str">
        <f>VLOOKUP($C2788,Hosts!$A:$O,10,0)</f>
        <v>New York</v>
      </c>
      <c r="E2788" s="67">
        <f>INDEX(Hosts!$A:$O,MATCH(Places!$C2788,Hosts!$A:$A,0),MATCH(Places!E$1,Hosts!$1:$1,0))</f>
        <v>1</v>
      </c>
      <c r="F2788" s="67">
        <f>INDEX(Hosts!$A:$O,MATCH(Places!$C2788,Hosts!$A:$A,0),MATCH(Places!F$1,Hosts!$1:$1,0))</f>
        <v>0.39</v>
      </c>
      <c r="G2788" s="67" t="str">
        <f>INDEX(Hosts!$A:$O,MATCH(Places!$C2788,Hosts!$A:$A,0),MATCH(Places!G$1,Hosts!$1:$1,0))</f>
        <v>No</v>
      </c>
      <c r="H2788">
        <v>9</v>
      </c>
      <c r="I2788" t="str">
        <f>VLOOKUP($H2788,Neighborhoods!$A:$C,2,0)</f>
        <v>Brooklyn</v>
      </c>
      <c r="J2788" t="str">
        <f>VLOOKUP($H2788,Neighborhoods!$A:$C,3,0)</f>
        <v>Crown Heights</v>
      </c>
      <c r="K2788" t="s">
        <v>11822</v>
      </c>
      <c r="L2788" t="str">
        <f t="shared" si="172"/>
        <v>No</v>
      </c>
      <c r="M2788">
        <v>2</v>
      </c>
      <c r="N2788" t="str" cm="1">
        <f t="array" ref="N2788">_xlfn.IFS(M2788&lt;=2,"Small",M2788&lt;=5,"Medium",M2788&gt;5,"Large")</f>
        <v>Small</v>
      </c>
      <c r="O2788" s="50">
        <v>89</v>
      </c>
      <c r="P2788" s="67">
        <f t="shared" si="173"/>
        <v>0.03</v>
      </c>
      <c r="Q2788" s="52">
        <v>4.88</v>
      </c>
      <c r="R2788" s="52" t="str" cm="1">
        <f t="array" ref="R2788">_xlfn.IFS(ROUND(Q2788,0)=5,"Excellent",ROUND(Q2788,0)=4,"Good",ROUND(Q2788,0)=3,"Ok",ROUND(Q2788,0)&lt;3,"Bad")</f>
        <v>Excellent</v>
      </c>
      <c r="S2788">
        <v>16</v>
      </c>
      <c r="T2788" t="str">
        <f t="shared" si="174"/>
        <v>No</v>
      </c>
      <c r="U2788" s="65">
        <v>43038</v>
      </c>
      <c r="V2788" s="65">
        <v>43879</v>
      </c>
      <c r="W2788">
        <v>178</v>
      </c>
      <c r="X2788" t="str">
        <f t="shared" si="175"/>
        <v>Active</v>
      </c>
      <c r="Y2788" t="s">
        <v>15615</v>
      </c>
    </row>
    <row r="2789" spans="1:25" x14ac:dyDescent="0.25">
      <c r="A2789">
        <v>2788</v>
      </c>
      <c r="B2789" t="s">
        <v>2038</v>
      </c>
      <c r="C2789">
        <v>2105</v>
      </c>
      <c r="D2789" t="str">
        <f>VLOOKUP($C2789,Hosts!$A:$O,10,0)</f>
        <v>New York</v>
      </c>
      <c r="E2789" s="67">
        <f>INDEX(Hosts!$A:$O,MATCH(Places!$C2789,Hosts!$A:$A,0),MATCH(Places!E$1,Hosts!$1:$1,0))</f>
        <v>1</v>
      </c>
      <c r="F2789" s="67">
        <f>INDEX(Hosts!$A:$O,MATCH(Places!$C2789,Hosts!$A:$A,0),MATCH(Places!F$1,Hosts!$1:$1,0))</f>
        <v>0.96</v>
      </c>
      <c r="G2789" s="67" t="str">
        <f>INDEX(Hosts!$A:$O,MATCH(Places!$C2789,Hosts!$A:$A,0),MATCH(Places!G$1,Hosts!$1:$1,0))</f>
        <v>Yes</v>
      </c>
      <c r="H2789">
        <v>19</v>
      </c>
      <c r="I2789" t="str">
        <f>VLOOKUP($H2789,Neighborhoods!$A:$C,2,0)</f>
        <v>Manhattan</v>
      </c>
      <c r="J2789" t="str">
        <f>VLOOKUP($H2789,Neighborhoods!$A:$C,3,0)</f>
        <v>Upper East Side</v>
      </c>
      <c r="K2789" t="s">
        <v>1</v>
      </c>
      <c r="L2789" t="str">
        <f t="shared" si="172"/>
        <v>Yes</v>
      </c>
      <c r="M2789">
        <v>1</v>
      </c>
      <c r="N2789" t="str" cm="1">
        <f t="array" ref="N2789">_xlfn.IFS(M2789&lt;=2,"Small",M2789&lt;=5,"Medium",M2789&gt;5,"Large")</f>
        <v>Small</v>
      </c>
      <c r="O2789" s="50">
        <v>145</v>
      </c>
      <c r="P2789" s="67">
        <f t="shared" si="173"/>
        <v>0.03</v>
      </c>
      <c r="Q2789" s="52">
        <v>4.99</v>
      </c>
      <c r="R2789" s="52" t="str" cm="1">
        <f t="array" ref="R2789">_xlfn.IFS(ROUND(Q2789,0)=5,"Excellent",ROUND(Q2789,0)=4,"Good",ROUND(Q2789,0)=3,"Ok",ROUND(Q2789,0)&lt;3,"Bad")</f>
        <v>Excellent</v>
      </c>
      <c r="S2789">
        <v>79</v>
      </c>
      <c r="T2789" t="str">
        <f t="shared" si="174"/>
        <v>No</v>
      </c>
      <c r="U2789" s="65">
        <v>43101</v>
      </c>
      <c r="V2789" s="65">
        <v>43811</v>
      </c>
      <c r="W2789">
        <v>364</v>
      </c>
      <c r="X2789" t="str">
        <f t="shared" si="175"/>
        <v>Active</v>
      </c>
      <c r="Y2789" t="s">
        <v>15616</v>
      </c>
    </row>
    <row r="2790" spans="1:25" x14ac:dyDescent="0.25">
      <c r="A2790">
        <v>2789</v>
      </c>
      <c r="B2790" t="s">
        <v>2039</v>
      </c>
      <c r="C2790">
        <v>3271</v>
      </c>
      <c r="D2790" t="str">
        <f>VLOOKUP($C2790,Hosts!$A:$O,10,0)</f>
        <v>New York</v>
      </c>
      <c r="E2790" s="67">
        <f>INDEX(Hosts!$A:$O,MATCH(Places!$C2790,Hosts!$A:$A,0),MATCH(Places!E$1,Hosts!$1:$1,0))</f>
        <v>1</v>
      </c>
      <c r="F2790" s="67">
        <f>INDEX(Hosts!$A:$O,MATCH(Places!$C2790,Hosts!$A:$A,0),MATCH(Places!F$1,Hosts!$1:$1,0))</f>
        <v>1</v>
      </c>
      <c r="G2790" s="67" t="str">
        <f>INDEX(Hosts!$A:$O,MATCH(Places!$C2790,Hosts!$A:$A,0),MATCH(Places!G$1,Hosts!$1:$1,0))</f>
        <v>No</v>
      </c>
      <c r="H2790">
        <v>15</v>
      </c>
      <c r="I2790" t="str">
        <f>VLOOKUP($H2790,Neighborhoods!$A:$C,2,0)</f>
        <v>Manhattan</v>
      </c>
      <c r="J2790" t="str">
        <f>VLOOKUP($H2790,Neighborhoods!$A:$C,3,0)</f>
        <v>East Village</v>
      </c>
      <c r="K2790" t="s">
        <v>11822</v>
      </c>
      <c r="L2790" t="str">
        <f t="shared" si="172"/>
        <v>No</v>
      </c>
      <c r="M2790">
        <v>2</v>
      </c>
      <c r="N2790" t="str" cm="1">
        <f t="array" ref="N2790">_xlfn.IFS(M2790&lt;=2,"Small",M2790&lt;=5,"Medium",M2790&gt;5,"Large")</f>
        <v>Small</v>
      </c>
      <c r="O2790" s="50">
        <v>125</v>
      </c>
      <c r="P2790" s="67">
        <f t="shared" si="173"/>
        <v>0.03</v>
      </c>
      <c r="Q2790" s="52">
        <v>4.91</v>
      </c>
      <c r="R2790" s="52" t="str" cm="1">
        <f t="array" ref="R2790">_xlfn.IFS(ROUND(Q2790,0)=5,"Excellent",ROUND(Q2790,0)=4,"Good",ROUND(Q2790,0)=3,"Ok",ROUND(Q2790,0)&lt;3,"Bad")</f>
        <v>Excellent</v>
      </c>
      <c r="S2790">
        <v>273</v>
      </c>
      <c r="T2790" t="str">
        <f t="shared" si="174"/>
        <v>Yes</v>
      </c>
      <c r="U2790" s="65">
        <v>42912</v>
      </c>
      <c r="V2790" s="65">
        <v>44044</v>
      </c>
      <c r="W2790">
        <v>245</v>
      </c>
      <c r="X2790" t="str">
        <f t="shared" si="175"/>
        <v>Active</v>
      </c>
      <c r="Y2790" t="s">
        <v>15616</v>
      </c>
    </row>
    <row r="2791" spans="1:25" x14ac:dyDescent="0.25">
      <c r="A2791">
        <v>2790</v>
      </c>
      <c r="B2791" t="s">
        <v>2040</v>
      </c>
      <c r="C2791">
        <v>2958</v>
      </c>
      <c r="D2791" t="str">
        <f>VLOOKUP($C2791,Hosts!$A:$O,10,0)</f>
        <v>New York</v>
      </c>
      <c r="E2791" s="67">
        <f>INDEX(Hosts!$A:$O,MATCH(Places!$C2791,Hosts!$A:$A,0),MATCH(Places!E$1,Hosts!$1:$1,0))</f>
        <v>0.92</v>
      </c>
      <c r="F2791" s="67">
        <f>INDEX(Hosts!$A:$O,MATCH(Places!$C2791,Hosts!$A:$A,0),MATCH(Places!F$1,Hosts!$1:$1,0))</f>
        <v>0.9</v>
      </c>
      <c r="G2791" s="67" t="str">
        <f>INDEX(Hosts!$A:$O,MATCH(Places!$C2791,Hosts!$A:$A,0),MATCH(Places!G$1,Hosts!$1:$1,0))</f>
        <v>Yes</v>
      </c>
      <c r="H2791">
        <v>11</v>
      </c>
      <c r="I2791" t="str">
        <f>VLOOKUP($H2791,Neighborhoods!$A:$C,2,0)</f>
        <v>Brooklyn</v>
      </c>
      <c r="J2791" t="str">
        <f>VLOOKUP($H2791,Neighborhoods!$A:$C,3,0)</f>
        <v>Greenpoint</v>
      </c>
      <c r="K2791" t="s">
        <v>11822</v>
      </c>
      <c r="L2791" t="str">
        <f t="shared" si="172"/>
        <v>No</v>
      </c>
      <c r="M2791">
        <v>5</v>
      </c>
      <c r="N2791" t="str" cm="1">
        <f t="array" ref="N2791">_xlfn.IFS(M2791&lt;=2,"Small",M2791&lt;=5,"Medium",M2791&gt;5,"Large")</f>
        <v>Medium</v>
      </c>
      <c r="O2791" s="50">
        <v>140</v>
      </c>
      <c r="P2791" s="67">
        <f t="shared" si="173"/>
        <v>0.03</v>
      </c>
      <c r="Q2791" s="52">
        <v>5</v>
      </c>
      <c r="R2791" s="52" t="str" cm="1">
        <f t="array" ref="R2791">_xlfn.IFS(ROUND(Q2791,0)=5,"Excellent",ROUND(Q2791,0)=4,"Good",ROUND(Q2791,0)=3,"Ok",ROUND(Q2791,0)&lt;3,"Bad")</f>
        <v>Excellent</v>
      </c>
      <c r="S2791">
        <v>6</v>
      </c>
      <c r="T2791" t="str">
        <f t="shared" si="174"/>
        <v>No</v>
      </c>
      <c r="U2791" s="65">
        <v>43097</v>
      </c>
      <c r="V2791" s="65">
        <v>43906</v>
      </c>
      <c r="W2791">
        <v>300</v>
      </c>
      <c r="X2791" t="str">
        <f t="shared" si="175"/>
        <v>Active</v>
      </c>
      <c r="Y2791" t="s">
        <v>15616</v>
      </c>
    </row>
    <row r="2792" spans="1:25" x14ac:dyDescent="0.25">
      <c r="A2792">
        <v>2791</v>
      </c>
      <c r="B2792" t="s">
        <v>13627</v>
      </c>
      <c r="C2792">
        <v>1086</v>
      </c>
      <c r="D2792" t="str">
        <f>VLOOKUP($C2792,Hosts!$A:$O,10,0)</f>
        <v>New York</v>
      </c>
      <c r="E2792" s="67">
        <f>INDEX(Hosts!$A:$O,MATCH(Places!$C2792,Hosts!$A:$A,0),MATCH(Places!E$1,Hosts!$1:$1,0))</f>
        <v>1</v>
      </c>
      <c r="F2792" s="67">
        <f>INDEX(Hosts!$A:$O,MATCH(Places!$C2792,Hosts!$A:$A,0),MATCH(Places!F$1,Hosts!$1:$1,0))</f>
        <v>1</v>
      </c>
      <c r="G2792" s="67" t="str">
        <f>INDEX(Hosts!$A:$O,MATCH(Places!$C2792,Hosts!$A:$A,0),MATCH(Places!G$1,Hosts!$1:$1,0))</f>
        <v>Yes</v>
      </c>
      <c r="H2792">
        <v>22</v>
      </c>
      <c r="I2792" t="str">
        <f>VLOOKUP($H2792,Neighborhoods!$A:$C,2,0)</f>
        <v>Queens</v>
      </c>
      <c r="J2792" t="str">
        <f>VLOOKUP($H2792,Neighborhoods!$A:$C,3,0)</f>
        <v>Flushing</v>
      </c>
      <c r="K2792" t="s">
        <v>11822</v>
      </c>
      <c r="L2792" t="str">
        <f t="shared" si="172"/>
        <v>No</v>
      </c>
      <c r="M2792">
        <v>4</v>
      </c>
      <c r="N2792" t="str" cm="1">
        <f t="array" ref="N2792">_xlfn.IFS(M2792&lt;=2,"Small",M2792&lt;=5,"Medium",M2792&gt;5,"Large")</f>
        <v>Medium</v>
      </c>
      <c r="O2792" s="50">
        <v>85</v>
      </c>
      <c r="P2792" s="67">
        <f t="shared" si="173"/>
        <v>0.03</v>
      </c>
      <c r="Q2792" s="52">
        <v>5</v>
      </c>
      <c r="R2792" s="52" t="str" cm="1">
        <f t="array" ref="R2792">_xlfn.IFS(ROUND(Q2792,0)=5,"Excellent",ROUND(Q2792,0)=4,"Good",ROUND(Q2792,0)=3,"Ok",ROUND(Q2792,0)&lt;3,"Bad")</f>
        <v>Excellent</v>
      </c>
      <c r="S2792">
        <v>6</v>
      </c>
      <c r="T2792" t="str">
        <f t="shared" si="174"/>
        <v>No</v>
      </c>
      <c r="U2792" s="65">
        <v>42946</v>
      </c>
      <c r="V2792" s="65">
        <v>44051</v>
      </c>
      <c r="W2792">
        <v>338</v>
      </c>
      <c r="X2792" t="str">
        <f t="shared" si="175"/>
        <v>Active</v>
      </c>
      <c r="Y2792" t="s">
        <v>15616</v>
      </c>
    </row>
    <row r="2793" spans="1:25" x14ac:dyDescent="0.25">
      <c r="A2793">
        <v>2792</v>
      </c>
      <c r="B2793" t="s">
        <v>2042</v>
      </c>
      <c r="C2793">
        <v>3274</v>
      </c>
      <c r="D2793" t="str">
        <f>VLOOKUP($C2793,Hosts!$A:$O,10,0)</f>
        <v>New York</v>
      </c>
      <c r="E2793" s="67">
        <f>INDEX(Hosts!$A:$O,MATCH(Places!$C2793,Hosts!$A:$A,0),MATCH(Places!E$1,Hosts!$1:$1,0))</f>
        <v>1</v>
      </c>
      <c r="F2793" s="67">
        <f>INDEX(Hosts!$A:$O,MATCH(Places!$C2793,Hosts!$A:$A,0),MATCH(Places!F$1,Hosts!$1:$1,0))</f>
        <v>0.99</v>
      </c>
      <c r="G2793" s="67" t="str">
        <f>INDEX(Hosts!$A:$O,MATCH(Places!$C2793,Hosts!$A:$A,0),MATCH(Places!G$1,Hosts!$1:$1,0))</f>
        <v>No</v>
      </c>
      <c r="H2793">
        <v>19</v>
      </c>
      <c r="I2793" t="str">
        <f>VLOOKUP($H2793,Neighborhoods!$A:$C,2,0)</f>
        <v>Manhattan</v>
      </c>
      <c r="J2793" t="str">
        <f>VLOOKUP($H2793,Neighborhoods!$A:$C,3,0)</f>
        <v>Upper East Side</v>
      </c>
      <c r="K2793" t="s">
        <v>11822</v>
      </c>
      <c r="L2793" t="str">
        <f t="shared" si="172"/>
        <v>No</v>
      </c>
      <c r="M2793">
        <v>4</v>
      </c>
      <c r="N2793" t="str" cm="1">
        <f t="array" ref="N2793">_xlfn.IFS(M2793&lt;=2,"Small",M2793&lt;=5,"Medium",M2793&gt;5,"Large")</f>
        <v>Medium</v>
      </c>
      <c r="O2793" s="50">
        <v>105</v>
      </c>
      <c r="P2793" s="67">
        <f t="shared" si="173"/>
        <v>0.03</v>
      </c>
      <c r="Q2793" s="52">
        <v>4.74</v>
      </c>
      <c r="R2793" s="52" t="str" cm="1">
        <f t="array" ref="R2793">_xlfn.IFS(ROUND(Q2793,0)=5,"Excellent",ROUND(Q2793,0)=4,"Good",ROUND(Q2793,0)=3,"Ok",ROUND(Q2793,0)&lt;3,"Bad")</f>
        <v>Excellent</v>
      </c>
      <c r="S2793">
        <v>197</v>
      </c>
      <c r="T2793" t="str">
        <f t="shared" si="174"/>
        <v>No</v>
      </c>
      <c r="U2793" s="65">
        <v>42929</v>
      </c>
      <c r="V2793" s="65">
        <v>44043</v>
      </c>
      <c r="W2793">
        <v>354</v>
      </c>
      <c r="X2793" t="str">
        <f t="shared" si="175"/>
        <v>Active</v>
      </c>
      <c r="Y2793" t="s">
        <v>15615</v>
      </c>
    </row>
    <row r="2794" spans="1:25" x14ac:dyDescent="0.25">
      <c r="A2794">
        <v>2793</v>
      </c>
      <c r="B2794" t="s">
        <v>2043</v>
      </c>
      <c r="C2794">
        <v>1281</v>
      </c>
      <c r="D2794" t="str">
        <f>VLOOKUP($C2794,Hosts!$A:$O,10,0)</f>
        <v>New York</v>
      </c>
      <c r="E2794" s="67">
        <f>INDEX(Hosts!$A:$O,MATCH(Places!$C2794,Hosts!$A:$A,0),MATCH(Places!E$1,Hosts!$1:$1,0))</f>
        <v>0.56000000000000005</v>
      </c>
      <c r="F2794" s="67">
        <f>INDEX(Hosts!$A:$O,MATCH(Places!$C2794,Hosts!$A:$A,0),MATCH(Places!F$1,Hosts!$1:$1,0))</f>
        <v>0.48</v>
      </c>
      <c r="G2794" s="67" t="str">
        <f>INDEX(Hosts!$A:$O,MATCH(Places!$C2794,Hosts!$A:$A,0),MATCH(Places!G$1,Hosts!$1:$1,0))</f>
        <v>No</v>
      </c>
      <c r="H2794">
        <v>15</v>
      </c>
      <c r="I2794" t="str">
        <f>VLOOKUP($H2794,Neighborhoods!$A:$C,2,0)</f>
        <v>Manhattan</v>
      </c>
      <c r="J2794" t="str">
        <f>VLOOKUP($H2794,Neighborhoods!$A:$C,3,0)</f>
        <v>East Village</v>
      </c>
      <c r="K2794" t="s">
        <v>11822</v>
      </c>
      <c r="L2794" t="str">
        <f t="shared" si="172"/>
        <v>No</v>
      </c>
      <c r="M2794">
        <v>3</v>
      </c>
      <c r="N2794" t="str" cm="1">
        <f t="array" ref="N2794">_xlfn.IFS(M2794&lt;=2,"Small",M2794&lt;=5,"Medium",M2794&gt;5,"Large")</f>
        <v>Medium</v>
      </c>
      <c r="O2794" s="50">
        <v>85</v>
      </c>
      <c r="P2794" s="67">
        <f t="shared" si="173"/>
        <v>0.03</v>
      </c>
      <c r="Q2794" s="52">
        <v>4.91</v>
      </c>
      <c r="R2794" s="52" t="str" cm="1">
        <f t="array" ref="R2794">_xlfn.IFS(ROUND(Q2794,0)=5,"Excellent",ROUND(Q2794,0)=4,"Good",ROUND(Q2794,0)=3,"Ok",ROUND(Q2794,0)&lt;3,"Bad")</f>
        <v>Excellent</v>
      </c>
      <c r="S2794">
        <v>23</v>
      </c>
      <c r="T2794" t="str">
        <f t="shared" si="174"/>
        <v>No</v>
      </c>
      <c r="U2794" s="65">
        <v>43008</v>
      </c>
      <c r="V2794" s="65">
        <v>43908</v>
      </c>
      <c r="W2794">
        <v>5</v>
      </c>
      <c r="X2794" t="str">
        <f t="shared" si="175"/>
        <v>Active</v>
      </c>
      <c r="Y2794" t="s">
        <v>15615</v>
      </c>
    </row>
    <row r="2795" spans="1:25" x14ac:dyDescent="0.25">
      <c r="A2795">
        <v>2794</v>
      </c>
      <c r="B2795" t="s">
        <v>2044</v>
      </c>
      <c r="C2795">
        <v>3276</v>
      </c>
      <c r="D2795" t="str">
        <f>VLOOKUP($C2795,Hosts!$A:$O,10,0)</f>
        <v>New York</v>
      </c>
      <c r="E2795" s="67">
        <f>INDEX(Hosts!$A:$O,MATCH(Places!$C2795,Hosts!$A:$A,0),MATCH(Places!E$1,Hosts!$1:$1,0))</f>
        <v>1</v>
      </c>
      <c r="F2795" s="67">
        <f>INDEX(Hosts!$A:$O,MATCH(Places!$C2795,Hosts!$A:$A,0),MATCH(Places!F$1,Hosts!$1:$1,0))</f>
        <v>1</v>
      </c>
      <c r="G2795" s="67" t="str">
        <f>INDEX(Hosts!$A:$O,MATCH(Places!$C2795,Hosts!$A:$A,0),MATCH(Places!G$1,Hosts!$1:$1,0))</f>
        <v>Yes</v>
      </c>
      <c r="H2795">
        <v>9</v>
      </c>
      <c r="I2795" t="str">
        <f>VLOOKUP($H2795,Neighborhoods!$A:$C,2,0)</f>
        <v>Brooklyn</v>
      </c>
      <c r="J2795" t="str">
        <f>VLOOKUP($H2795,Neighborhoods!$A:$C,3,0)</f>
        <v>Crown Heights</v>
      </c>
      <c r="K2795" t="s">
        <v>11822</v>
      </c>
      <c r="L2795" t="str">
        <f t="shared" si="172"/>
        <v>No</v>
      </c>
      <c r="M2795">
        <v>4</v>
      </c>
      <c r="N2795" t="str" cm="1">
        <f t="array" ref="N2795">_xlfn.IFS(M2795&lt;=2,"Small",M2795&lt;=5,"Medium",M2795&gt;5,"Large")</f>
        <v>Medium</v>
      </c>
      <c r="O2795" s="50">
        <v>150</v>
      </c>
      <c r="P2795" s="67">
        <f t="shared" si="173"/>
        <v>0.03</v>
      </c>
      <c r="Q2795" s="52">
        <v>4.97</v>
      </c>
      <c r="R2795" s="52" t="str" cm="1">
        <f t="array" ref="R2795">_xlfn.IFS(ROUND(Q2795,0)=5,"Excellent",ROUND(Q2795,0)=4,"Good",ROUND(Q2795,0)=3,"Ok",ROUND(Q2795,0)&lt;3,"Bad")</f>
        <v>Excellent</v>
      </c>
      <c r="S2795">
        <v>31</v>
      </c>
      <c r="T2795" t="str">
        <f t="shared" si="174"/>
        <v>No</v>
      </c>
      <c r="U2795" s="65">
        <v>42916</v>
      </c>
      <c r="V2795" s="65">
        <v>43808</v>
      </c>
      <c r="W2795">
        <v>46</v>
      </c>
      <c r="X2795" t="str">
        <f t="shared" si="175"/>
        <v>Active</v>
      </c>
      <c r="Y2795" t="s">
        <v>15616</v>
      </c>
    </row>
    <row r="2796" spans="1:25" x14ac:dyDescent="0.25">
      <c r="A2796">
        <v>2795</v>
      </c>
      <c r="B2796" t="s">
        <v>14145</v>
      </c>
      <c r="C2796">
        <v>1057</v>
      </c>
      <c r="D2796" t="str">
        <f>VLOOKUP($C2796,Hosts!$A:$O,10,0)</f>
        <v>New York</v>
      </c>
      <c r="E2796" s="67">
        <f>INDEX(Hosts!$A:$O,MATCH(Places!$C2796,Hosts!$A:$A,0),MATCH(Places!E$1,Hosts!$1:$1,0))</f>
        <v>1</v>
      </c>
      <c r="F2796" s="67">
        <f>INDEX(Hosts!$A:$O,MATCH(Places!$C2796,Hosts!$A:$A,0),MATCH(Places!F$1,Hosts!$1:$1,0))</f>
        <v>0.75</v>
      </c>
      <c r="G2796" s="67" t="str">
        <f>INDEX(Hosts!$A:$O,MATCH(Places!$C2796,Hosts!$A:$A,0),MATCH(Places!G$1,Hosts!$1:$1,0))</f>
        <v>No</v>
      </c>
      <c r="H2796">
        <v>15</v>
      </c>
      <c r="I2796" t="str">
        <f>VLOOKUP($H2796,Neighborhoods!$A:$C,2,0)</f>
        <v>Manhattan</v>
      </c>
      <c r="J2796" t="str">
        <f>VLOOKUP($H2796,Neighborhoods!$A:$C,3,0)</f>
        <v>East Village</v>
      </c>
      <c r="K2796" t="s">
        <v>11822</v>
      </c>
      <c r="L2796" t="str">
        <f t="shared" si="172"/>
        <v>No</v>
      </c>
      <c r="M2796">
        <v>2</v>
      </c>
      <c r="N2796" t="str" cm="1">
        <f t="array" ref="N2796">_xlfn.IFS(M2796&lt;=2,"Small",M2796&lt;=5,"Medium",M2796&gt;5,"Large")</f>
        <v>Small</v>
      </c>
      <c r="O2796" s="50">
        <v>298</v>
      </c>
      <c r="P2796" s="67">
        <f t="shared" si="173"/>
        <v>0.04</v>
      </c>
      <c r="Q2796" s="52">
        <v>4.8600000000000003</v>
      </c>
      <c r="R2796" s="52" t="str" cm="1">
        <f t="array" ref="R2796">_xlfn.IFS(ROUND(Q2796,0)=5,"Excellent",ROUND(Q2796,0)=4,"Good",ROUND(Q2796,0)=3,"Ok",ROUND(Q2796,0)&lt;3,"Bad")</f>
        <v>Excellent</v>
      </c>
      <c r="S2796">
        <v>7</v>
      </c>
      <c r="T2796" t="str">
        <f t="shared" si="174"/>
        <v>No</v>
      </c>
      <c r="U2796" s="65">
        <v>42974</v>
      </c>
      <c r="V2796" s="65">
        <v>44015</v>
      </c>
      <c r="W2796">
        <v>221</v>
      </c>
      <c r="X2796" t="str">
        <f t="shared" si="175"/>
        <v>Active</v>
      </c>
      <c r="Y2796" t="s">
        <v>15615</v>
      </c>
    </row>
    <row r="2797" spans="1:25" x14ac:dyDescent="0.25">
      <c r="A2797">
        <v>2796</v>
      </c>
      <c r="B2797" t="s">
        <v>2045</v>
      </c>
      <c r="C2797">
        <v>20</v>
      </c>
      <c r="D2797" t="str">
        <f>VLOOKUP($C2797,Hosts!$A:$O,10,0)</f>
        <v>New York</v>
      </c>
      <c r="E2797" s="67">
        <f>INDEX(Hosts!$A:$O,MATCH(Places!$C2797,Hosts!$A:$A,0),MATCH(Places!E$1,Hosts!$1:$1,0))</f>
        <v>1</v>
      </c>
      <c r="F2797" s="67">
        <f>INDEX(Hosts!$A:$O,MATCH(Places!$C2797,Hosts!$A:$A,0),MATCH(Places!F$1,Hosts!$1:$1,0))</f>
        <v>1</v>
      </c>
      <c r="G2797" s="67" t="str">
        <f>INDEX(Hosts!$A:$O,MATCH(Places!$C2797,Hosts!$A:$A,0),MATCH(Places!G$1,Hosts!$1:$1,0))</f>
        <v>Yes</v>
      </c>
      <c r="H2797">
        <v>7</v>
      </c>
      <c r="I2797" t="str">
        <f>VLOOKUP($H2797,Neighborhoods!$A:$C,2,0)</f>
        <v>Brooklyn</v>
      </c>
      <c r="J2797" t="str">
        <f>VLOOKUP($H2797,Neighborhoods!$A:$C,3,0)</f>
        <v>Bedford-Stuyvesant</v>
      </c>
      <c r="K2797" t="s">
        <v>11822</v>
      </c>
      <c r="L2797" t="str">
        <f t="shared" si="172"/>
        <v>No</v>
      </c>
      <c r="M2797">
        <v>4</v>
      </c>
      <c r="N2797" t="str" cm="1">
        <f t="array" ref="N2797">_xlfn.IFS(M2797&lt;=2,"Small",M2797&lt;=5,"Medium",M2797&gt;5,"Large")</f>
        <v>Medium</v>
      </c>
      <c r="O2797" s="50">
        <v>68</v>
      </c>
      <c r="P2797" s="67">
        <f t="shared" si="173"/>
        <v>0.03</v>
      </c>
      <c r="Q2797" s="52">
        <v>4.83</v>
      </c>
      <c r="R2797" s="52" t="str" cm="1">
        <f t="array" ref="R2797">_xlfn.IFS(ROUND(Q2797,0)=5,"Excellent",ROUND(Q2797,0)=4,"Good",ROUND(Q2797,0)=3,"Ok",ROUND(Q2797,0)&lt;3,"Bad")</f>
        <v>Excellent</v>
      </c>
      <c r="S2797">
        <v>103</v>
      </c>
      <c r="T2797" t="str">
        <f t="shared" si="174"/>
        <v>Yes</v>
      </c>
      <c r="U2797" s="65">
        <v>42946</v>
      </c>
      <c r="V2797" s="65">
        <v>43985</v>
      </c>
      <c r="W2797">
        <v>11</v>
      </c>
      <c r="X2797" t="str">
        <f t="shared" si="175"/>
        <v>Active</v>
      </c>
      <c r="Y2797" t="s">
        <v>15616</v>
      </c>
    </row>
    <row r="2798" spans="1:25" x14ac:dyDescent="0.25">
      <c r="A2798">
        <v>2797</v>
      </c>
      <c r="B2798" t="s">
        <v>2046</v>
      </c>
      <c r="C2798">
        <v>2885</v>
      </c>
      <c r="D2798" t="str">
        <f>VLOOKUP($C2798,Hosts!$A:$O,10,0)</f>
        <v>New York</v>
      </c>
      <c r="E2798" s="67">
        <f>INDEX(Hosts!$A:$O,MATCH(Places!$C2798,Hosts!$A:$A,0),MATCH(Places!E$1,Hosts!$1:$1,0))</f>
        <v>0.97</v>
      </c>
      <c r="F2798" s="67">
        <f>INDEX(Hosts!$A:$O,MATCH(Places!$C2798,Hosts!$A:$A,0),MATCH(Places!F$1,Hosts!$1:$1,0))</f>
        <v>0.97</v>
      </c>
      <c r="G2798" s="67" t="str">
        <f>INDEX(Hosts!$A:$O,MATCH(Places!$C2798,Hosts!$A:$A,0),MATCH(Places!G$1,Hosts!$1:$1,0))</f>
        <v>No</v>
      </c>
      <c r="H2798">
        <v>16</v>
      </c>
      <c r="I2798" t="str">
        <f>VLOOKUP($H2798,Neighborhoods!$A:$C,2,0)</f>
        <v>Manhattan</v>
      </c>
      <c r="J2798" t="str">
        <f>VLOOKUP($H2798,Neighborhoods!$A:$C,3,0)</f>
        <v>Harlem</v>
      </c>
      <c r="K2798" t="s">
        <v>11822</v>
      </c>
      <c r="L2798" t="str">
        <f t="shared" si="172"/>
        <v>No</v>
      </c>
      <c r="M2798">
        <v>4</v>
      </c>
      <c r="N2798" t="str" cm="1">
        <f t="array" ref="N2798">_xlfn.IFS(M2798&lt;=2,"Small",M2798&lt;=5,"Medium",M2798&gt;5,"Large")</f>
        <v>Medium</v>
      </c>
      <c r="O2798" s="50">
        <v>239</v>
      </c>
      <c r="P2798" s="67">
        <f t="shared" si="173"/>
        <v>0.04</v>
      </c>
      <c r="Q2798" s="52">
        <v>4.74</v>
      </c>
      <c r="R2798" s="52" t="str" cm="1">
        <f t="array" ref="R2798">_xlfn.IFS(ROUND(Q2798,0)=5,"Excellent",ROUND(Q2798,0)=4,"Good",ROUND(Q2798,0)=3,"Ok",ROUND(Q2798,0)&lt;3,"Bad")</f>
        <v>Excellent</v>
      </c>
      <c r="S2798">
        <v>183</v>
      </c>
      <c r="T2798" t="str">
        <f t="shared" si="174"/>
        <v>No</v>
      </c>
      <c r="U2798" s="65">
        <v>42912</v>
      </c>
      <c r="V2798" s="65">
        <v>44046</v>
      </c>
      <c r="W2798">
        <v>342</v>
      </c>
      <c r="X2798" t="str">
        <f t="shared" si="175"/>
        <v>Active</v>
      </c>
      <c r="Y2798" t="s">
        <v>15615</v>
      </c>
    </row>
    <row r="2799" spans="1:25" x14ac:dyDescent="0.25">
      <c r="A2799">
        <v>2798</v>
      </c>
      <c r="B2799" t="s">
        <v>2047</v>
      </c>
      <c r="C2799">
        <v>3279</v>
      </c>
      <c r="D2799" t="str">
        <f>VLOOKUP($C2799,Hosts!$A:$O,10,0)</f>
        <v>Indiana</v>
      </c>
      <c r="E2799" s="67">
        <f>INDEX(Hosts!$A:$O,MATCH(Places!$C2799,Hosts!$A:$A,0),MATCH(Places!E$1,Hosts!$1:$1,0))</f>
        <v>1</v>
      </c>
      <c r="F2799" s="67">
        <f>INDEX(Hosts!$A:$O,MATCH(Places!$C2799,Hosts!$A:$A,0),MATCH(Places!F$1,Hosts!$1:$1,0))</f>
        <v>1</v>
      </c>
      <c r="G2799" s="67" t="str">
        <f>INDEX(Hosts!$A:$O,MATCH(Places!$C2799,Hosts!$A:$A,0),MATCH(Places!G$1,Hosts!$1:$1,0))</f>
        <v>Yes</v>
      </c>
      <c r="H2799">
        <v>9</v>
      </c>
      <c r="I2799" t="str">
        <f>VLOOKUP($H2799,Neighborhoods!$A:$C,2,0)</f>
        <v>Brooklyn</v>
      </c>
      <c r="J2799" t="str">
        <f>VLOOKUP($H2799,Neighborhoods!$A:$C,3,0)</f>
        <v>Crown Heights</v>
      </c>
      <c r="K2799" t="s">
        <v>11822</v>
      </c>
      <c r="L2799" t="str">
        <f t="shared" si="172"/>
        <v>No</v>
      </c>
      <c r="M2799">
        <v>6</v>
      </c>
      <c r="N2799" t="str" cm="1">
        <f t="array" ref="N2799">_xlfn.IFS(M2799&lt;=2,"Small",M2799&lt;=5,"Medium",M2799&gt;5,"Large")</f>
        <v>Large</v>
      </c>
      <c r="O2799" s="50">
        <v>200</v>
      </c>
      <c r="P2799" s="67">
        <f t="shared" si="173"/>
        <v>0.04</v>
      </c>
      <c r="Q2799" s="52">
        <v>4.91</v>
      </c>
      <c r="R2799" s="52" t="str" cm="1">
        <f t="array" ref="R2799">_xlfn.IFS(ROUND(Q2799,0)=5,"Excellent",ROUND(Q2799,0)=4,"Good",ROUND(Q2799,0)=3,"Ok",ROUND(Q2799,0)&lt;3,"Bad")</f>
        <v>Excellent</v>
      </c>
      <c r="S2799">
        <v>75</v>
      </c>
      <c r="T2799" t="str">
        <f t="shared" si="174"/>
        <v>No</v>
      </c>
      <c r="U2799" s="65">
        <v>42925</v>
      </c>
      <c r="V2799" s="65">
        <v>43804</v>
      </c>
      <c r="W2799">
        <v>365</v>
      </c>
      <c r="X2799" t="str">
        <f t="shared" si="175"/>
        <v>Active</v>
      </c>
      <c r="Y2799" t="s">
        <v>15615</v>
      </c>
    </row>
    <row r="2800" spans="1:25" x14ac:dyDescent="0.25">
      <c r="A2800">
        <v>2799</v>
      </c>
      <c r="B2800" t="s">
        <v>2048</v>
      </c>
      <c r="C2800">
        <v>2955</v>
      </c>
      <c r="D2800" t="str">
        <f>VLOOKUP($C2800,Hosts!$A:$O,10,0)</f>
        <v>New York</v>
      </c>
      <c r="E2800" s="67">
        <f>INDEX(Hosts!$A:$O,MATCH(Places!$C2800,Hosts!$A:$A,0),MATCH(Places!E$1,Hosts!$1:$1,0))</f>
        <v>0.33</v>
      </c>
      <c r="F2800" s="67">
        <f>INDEX(Hosts!$A:$O,MATCH(Places!$C2800,Hosts!$A:$A,0),MATCH(Places!F$1,Hosts!$1:$1,0))</f>
        <v>1</v>
      </c>
      <c r="G2800" s="67" t="str">
        <f>INDEX(Hosts!$A:$O,MATCH(Places!$C2800,Hosts!$A:$A,0),MATCH(Places!G$1,Hosts!$1:$1,0))</f>
        <v>No</v>
      </c>
      <c r="H2800">
        <v>16</v>
      </c>
      <c r="I2800" t="str">
        <f>VLOOKUP($H2800,Neighborhoods!$A:$C,2,0)</f>
        <v>Manhattan</v>
      </c>
      <c r="J2800" t="str">
        <f>VLOOKUP($H2800,Neighborhoods!$A:$C,3,0)</f>
        <v>Harlem</v>
      </c>
      <c r="K2800" t="s">
        <v>1</v>
      </c>
      <c r="L2800" t="str">
        <f t="shared" si="172"/>
        <v>Yes</v>
      </c>
      <c r="M2800">
        <v>2</v>
      </c>
      <c r="N2800" t="str" cm="1">
        <f t="array" ref="N2800">_xlfn.IFS(M2800&lt;=2,"Small",M2800&lt;=5,"Medium",M2800&gt;5,"Large")</f>
        <v>Small</v>
      </c>
      <c r="O2800" s="50">
        <v>88</v>
      </c>
      <c r="P2800" s="67">
        <f t="shared" si="173"/>
        <v>0.03</v>
      </c>
      <c r="Q2800" s="52">
        <v>4.83</v>
      </c>
      <c r="R2800" s="52" t="str" cm="1">
        <f t="array" ref="R2800">_xlfn.IFS(ROUND(Q2800,0)=5,"Excellent",ROUND(Q2800,0)=4,"Good",ROUND(Q2800,0)=3,"Ok",ROUND(Q2800,0)&lt;3,"Bad")</f>
        <v>Excellent</v>
      </c>
      <c r="S2800">
        <v>86</v>
      </c>
      <c r="T2800" t="str">
        <f t="shared" si="174"/>
        <v>No</v>
      </c>
      <c r="U2800" s="65">
        <v>42918</v>
      </c>
      <c r="V2800" s="65">
        <v>43877</v>
      </c>
      <c r="W2800">
        <v>83</v>
      </c>
      <c r="X2800" t="str">
        <f t="shared" si="175"/>
        <v>Active</v>
      </c>
      <c r="Y2800" t="s">
        <v>15616</v>
      </c>
    </row>
    <row r="2801" spans="1:25" x14ac:dyDescent="0.25">
      <c r="A2801">
        <v>2800</v>
      </c>
      <c r="B2801" t="s">
        <v>2049</v>
      </c>
      <c r="C2801">
        <v>2296</v>
      </c>
      <c r="D2801" t="str">
        <f>VLOOKUP($C2801,Hosts!$A:$O,10,0)</f>
        <v>New York</v>
      </c>
      <c r="E2801" s="67">
        <f>INDEX(Hosts!$A:$O,MATCH(Places!$C2801,Hosts!$A:$A,0),MATCH(Places!E$1,Hosts!$1:$1,0))</f>
        <v>1</v>
      </c>
      <c r="F2801" s="67">
        <f>INDEX(Hosts!$A:$O,MATCH(Places!$C2801,Hosts!$A:$A,0),MATCH(Places!F$1,Hosts!$1:$1,0))</f>
        <v>1</v>
      </c>
      <c r="G2801" s="67" t="str">
        <f>INDEX(Hosts!$A:$O,MATCH(Places!$C2801,Hosts!$A:$A,0),MATCH(Places!G$1,Hosts!$1:$1,0))</f>
        <v>Yes</v>
      </c>
      <c r="H2801">
        <v>14</v>
      </c>
      <c r="I2801" t="str">
        <f>VLOOKUP($H2801,Neighborhoods!$A:$C,2,0)</f>
        <v>Manhattan</v>
      </c>
      <c r="J2801" t="str">
        <f>VLOOKUP($H2801,Neighborhoods!$A:$C,3,0)</f>
        <v>East Harlem</v>
      </c>
      <c r="K2801" t="s">
        <v>11822</v>
      </c>
      <c r="L2801" t="str">
        <f t="shared" si="172"/>
        <v>No</v>
      </c>
      <c r="M2801">
        <v>4</v>
      </c>
      <c r="N2801" t="str" cm="1">
        <f t="array" ref="N2801">_xlfn.IFS(M2801&lt;=2,"Small",M2801&lt;=5,"Medium",M2801&gt;5,"Large")</f>
        <v>Medium</v>
      </c>
      <c r="O2801" s="50">
        <v>145</v>
      </c>
      <c r="P2801" s="67">
        <f t="shared" si="173"/>
        <v>0.03</v>
      </c>
      <c r="Q2801" s="52">
        <v>4.76</v>
      </c>
      <c r="R2801" s="52" t="str" cm="1">
        <f t="array" ref="R2801">_xlfn.IFS(ROUND(Q2801,0)=5,"Excellent",ROUND(Q2801,0)=4,"Good",ROUND(Q2801,0)=3,"Ok",ROUND(Q2801,0)&lt;3,"Bad")</f>
        <v>Excellent</v>
      </c>
      <c r="S2801">
        <v>117</v>
      </c>
      <c r="T2801" t="str">
        <f t="shared" si="174"/>
        <v>No</v>
      </c>
      <c r="U2801" s="65">
        <v>42954</v>
      </c>
      <c r="V2801" s="65">
        <v>43901</v>
      </c>
      <c r="W2801">
        <v>353</v>
      </c>
      <c r="X2801" t="str">
        <f t="shared" si="175"/>
        <v>Active</v>
      </c>
      <c r="Y2801" t="s">
        <v>15616</v>
      </c>
    </row>
    <row r="2802" spans="1:25" x14ac:dyDescent="0.25">
      <c r="A2802">
        <v>2801</v>
      </c>
      <c r="B2802" t="s">
        <v>2050</v>
      </c>
      <c r="C2802">
        <v>1307</v>
      </c>
      <c r="D2802" t="str">
        <f>VLOOKUP($C2802,Hosts!$A:$O,10,0)</f>
        <v>New York</v>
      </c>
      <c r="E2802" s="67">
        <f>INDEX(Hosts!$A:$O,MATCH(Places!$C2802,Hosts!$A:$A,0),MATCH(Places!E$1,Hosts!$1:$1,0))</f>
        <v>1</v>
      </c>
      <c r="F2802" s="67">
        <f>INDEX(Hosts!$A:$O,MATCH(Places!$C2802,Hosts!$A:$A,0),MATCH(Places!F$1,Hosts!$1:$1,0))</f>
        <v>0.61</v>
      </c>
      <c r="G2802" s="67" t="str">
        <f>INDEX(Hosts!$A:$O,MATCH(Places!$C2802,Hosts!$A:$A,0),MATCH(Places!G$1,Hosts!$1:$1,0))</f>
        <v>No</v>
      </c>
      <c r="H2802">
        <v>12</v>
      </c>
      <c r="I2802" t="str">
        <f>VLOOKUP($H2802,Neighborhoods!$A:$C,2,0)</f>
        <v>Brooklyn</v>
      </c>
      <c r="J2802" t="str">
        <f>VLOOKUP($H2802,Neighborhoods!$A:$C,3,0)</f>
        <v>Williamsburg</v>
      </c>
      <c r="K2802" t="s">
        <v>11822</v>
      </c>
      <c r="L2802" t="str">
        <f t="shared" si="172"/>
        <v>No</v>
      </c>
      <c r="M2802">
        <v>4</v>
      </c>
      <c r="N2802" t="str" cm="1">
        <f t="array" ref="N2802">_xlfn.IFS(M2802&lt;=2,"Small",M2802&lt;=5,"Medium",M2802&gt;5,"Large")</f>
        <v>Medium</v>
      </c>
      <c r="O2802" s="50">
        <v>295</v>
      </c>
      <c r="P2802" s="67">
        <f t="shared" si="173"/>
        <v>0.04</v>
      </c>
      <c r="Q2802" s="52">
        <v>4.9400000000000004</v>
      </c>
      <c r="R2802" s="52" t="str" cm="1">
        <f t="array" ref="R2802">_xlfn.IFS(ROUND(Q2802,0)=5,"Excellent",ROUND(Q2802,0)=4,"Good",ROUND(Q2802,0)=3,"Ok",ROUND(Q2802,0)&lt;3,"Bad")</f>
        <v>Excellent</v>
      </c>
      <c r="S2802">
        <v>17</v>
      </c>
      <c r="T2802" t="str">
        <f t="shared" si="174"/>
        <v>No</v>
      </c>
      <c r="U2802" s="65">
        <v>42960</v>
      </c>
      <c r="V2802" s="65">
        <v>43863</v>
      </c>
      <c r="W2802">
        <v>167</v>
      </c>
      <c r="X2802" t="str">
        <f t="shared" si="175"/>
        <v>Active</v>
      </c>
      <c r="Y2802" t="s">
        <v>15615</v>
      </c>
    </row>
    <row r="2803" spans="1:25" x14ac:dyDescent="0.25">
      <c r="A2803">
        <v>2802</v>
      </c>
      <c r="B2803" t="s">
        <v>2051</v>
      </c>
      <c r="C2803">
        <v>2620</v>
      </c>
      <c r="D2803" t="str">
        <f>VLOOKUP($C2803,Hosts!$A:$O,10,0)</f>
        <v>New York</v>
      </c>
      <c r="E2803" s="67">
        <f>INDEX(Hosts!$A:$O,MATCH(Places!$C2803,Hosts!$A:$A,0),MATCH(Places!E$1,Hosts!$1:$1,0))</f>
        <v>1</v>
      </c>
      <c r="F2803" s="67">
        <f>INDEX(Hosts!$A:$O,MATCH(Places!$C2803,Hosts!$A:$A,0),MATCH(Places!F$1,Hosts!$1:$1,0))</f>
        <v>0.75</v>
      </c>
      <c r="G2803" s="67" t="str">
        <f>INDEX(Hosts!$A:$O,MATCH(Places!$C2803,Hosts!$A:$A,0),MATCH(Places!G$1,Hosts!$1:$1,0))</f>
        <v>Yes</v>
      </c>
      <c r="H2803">
        <v>8</v>
      </c>
      <c r="I2803" t="str">
        <f>VLOOKUP($H2803,Neighborhoods!$A:$C,2,0)</f>
        <v>Brooklyn</v>
      </c>
      <c r="J2803" t="str">
        <f>VLOOKUP($H2803,Neighborhoods!$A:$C,3,0)</f>
        <v>Bushwick</v>
      </c>
      <c r="K2803" t="s">
        <v>1</v>
      </c>
      <c r="L2803" t="str">
        <f t="shared" si="172"/>
        <v>Yes</v>
      </c>
      <c r="M2803">
        <v>2</v>
      </c>
      <c r="N2803" t="str" cm="1">
        <f t="array" ref="N2803">_xlfn.IFS(M2803&lt;=2,"Small",M2803&lt;=5,"Medium",M2803&gt;5,"Large")</f>
        <v>Small</v>
      </c>
      <c r="O2803" s="50">
        <v>60</v>
      </c>
      <c r="P2803" s="67">
        <f t="shared" si="173"/>
        <v>0.03</v>
      </c>
      <c r="Q2803" s="52">
        <v>5</v>
      </c>
      <c r="R2803" s="52" t="str" cm="1">
        <f t="array" ref="R2803">_xlfn.IFS(ROUND(Q2803,0)=5,"Excellent",ROUND(Q2803,0)=4,"Good",ROUND(Q2803,0)=3,"Ok",ROUND(Q2803,0)&lt;3,"Bad")</f>
        <v>Excellent</v>
      </c>
      <c r="S2803">
        <v>4</v>
      </c>
      <c r="T2803" t="str">
        <f t="shared" si="174"/>
        <v>No</v>
      </c>
      <c r="U2803" s="65">
        <v>43255</v>
      </c>
      <c r="V2803" s="65">
        <v>43647</v>
      </c>
      <c r="W2803">
        <v>0</v>
      </c>
      <c r="X2803" t="str">
        <f t="shared" si="175"/>
        <v>Inactive</v>
      </c>
      <c r="Y2803" t="s">
        <v>15615</v>
      </c>
    </row>
    <row r="2804" spans="1:25" x14ac:dyDescent="0.25">
      <c r="A2804">
        <v>2803</v>
      </c>
      <c r="B2804" t="s">
        <v>2052</v>
      </c>
      <c r="C2804">
        <v>3284</v>
      </c>
      <c r="D2804" t="str">
        <f>VLOOKUP($C2804,Hosts!$A:$O,10,0)</f>
        <v>New York</v>
      </c>
      <c r="E2804" s="67">
        <f>INDEX(Hosts!$A:$O,MATCH(Places!$C2804,Hosts!$A:$A,0),MATCH(Places!E$1,Hosts!$1:$1,0))</f>
        <v>0</v>
      </c>
      <c r="F2804" s="67">
        <f>INDEX(Hosts!$A:$O,MATCH(Places!$C2804,Hosts!$A:$A,0),MATCH(Places!F$1,Hosts!$1:$1,0))</f>
        <v>0.52</v>
      </c>
      <c r="G2804" s="67" t="str">
        <f>INDEX(Hosts!$A:$O,MATCH(Places!$C2804,Hosts!$A:$A,0),MATCH(Places!G$1,Hosts!$1:$1,0))</f>
        <v>Yes</v>
      </c>
      <c r="H2804">
        <v>13</v>
      </c>
      <c r="I2804" t="str">
        <f>VLOOKUP($H2804,Neighborhoods!$A:$C,2,0)</f>
        <v>Manhattan</v>
      </c>
      <c r="J2804" t="str">
        <f>VLOOKUP($H2804,Neighborhoods!$A:$C,3,0)</f>
        <v>Chelsea</v>
      </c>
      <c r="K2804" t="s">
        <v>1</v>
      </c>
      <c r="L2804" t="str">
        <f t="shared" si="172"/>
        <v>Yes</v>
      </c>
      <c r="M2804">
        <v>1</v>
      </c>
      <c r="N2804" t="str" cm="1">
        <f t="array" ref="N2804">_xlfn.IFS(M2804&lt;=2,"Small",M2804&lt;=5,"Medium",M2804&gt;5,"Large")</f>
        <v>Small</v>
      </c>
      <c r="O2804" s="50">
        <v>49</v>
      </c>
      <c r="P2804" s="67">
        <f t="shared" si="173"/>
        <v>0.03</v>
      </c>
      <c r="Q2804" s="52">
        <v>4.91</v>
      </c>
      <c r="R2804" s="52" t="str" cm="1">
        <f t="array" ref="R2804">_xlfn.IFS(ROUND(Q2804,0)=5,"Excellent",ROUND(Q2804,0)=4,"Good",ROUND(Q2804,0)=3,"Ok",ROUND(Q2804,0)&lt;3,"Bad")</f>
        <v>Excellent</v>
      </c>
      <c r="S2804">
        <v>54</v>
      </c>
      <c r="T2804" t="str">
        <f t="shared" si="174"/>
        <v>No</v>
      </c>
      <c r="U2804" s="65">
        <v>42921</v>
      </c>
      <c r="V2804" s="65">
        <v>43811</v>
      </c>
      <c r="W2804">
        <v>0</v>
      </c>
      <c r="X2804" t="str">
        <f t="shared" si="175"/>
        <v>Inactive</v>
      </c>
      <c r="Y2804" t="s">
        <v>15615</v>
      </c>
    </row>
    <row r="2805" spans="1:25" x14ac:dyDescent="0.25">
      <c r="A2805">
        <v>2804</v>
      </c>
      <c r="B2805" t="s">
        <v>2053</v>
      </c>
      <c r="C2805">
        <v>2856</v>
      </c>
      <c r="D2805" t="str">
        <f>VLOOKUP($C2805,Hosts!$A:$O,10,0)</f>
        <v>New York</v>
      </c>
      <c r="E2805" s="67">
        <f>INDEX(Hosts!$A:$O,MATCH(Places!$C2805,Hosts!$A:$A,0),MATCH(Places!E$1,Hosts!$1:$1,0))</f>
        <v>1</v>
      </c>
      <c r="F2805" s="67">
        <f>INDEX(Hosts!$A:$O,MATCH(Places!$C2805,Hosts!$A:$A,0),MATCH(Places!F$1,Hosts!$1:$1,0))</f>
        <v>0.99</v>
      </c>
      <c r="G2805" s="67" t="str">
        <f>INDEX(Hosts!$A:$O,MATCH(Places!$C2805,Hosts!$A:$A,0),MATCH(Places!G$1,Hosts!$1:$1,0))</f>
        <v>No</v>
      </c>
      <c r="H2805">
        <v>9</v>
      </c>
      <c r="I2805" t="str">
        <f>VLOOKUP($H2805,Neighborhoods!$A:$C,2,0)</f>
        <v>Brooklyn</v>
      </c>
      <c r="J2805" t="str">
        <f>VLOOKUP($H2805,Neighborhoods!$A:$C,3,0)</f>
        <v>Crown Heights</v>
      </c>
      <c r="K2805" t="s">
        <v>11822</v>
      </c>
      <c r="L2805" t="str">
        <f t="shared" si="172"/>
        <v>No</v>
      </c>
      <c r="M2805">
        <v>5</v>
      </c>
      <c r="N2805" t="str" cm="1">
        <f t="array" ref="N2805">_xlfn.IFS(M2805&lt;=2,"Small",M2805&lt;=5,"Medium",M2805&gt;5,"Large")</f>
        <v>Medium</v>
      </c>
      <c r="O2805" s="50">
        <v>88</v>
      </c>
      <c r="P2805" s="67">
        <f t="shared" si="173"/>
        <v>0.03</v>
      </c>
      <c r="Q2805" s="52">
        <v>4.75</v>
      </c>
      <c r="R2805" s="52" t="str" cm="1">
        <f t="array" ref="R2805">_xlfn.IFS(ROUND(Q2805,0)=5,"Excellent",ROUND(Q2805,0)=4,"Good",ROUND(Q2805,0)=3,"Ok",ROUND(Q2805,0)&lt;3,"Bad")</f>
        <v>Excellent</v>
      </c>
      <c r="S2805">
        <v>44</v>
      </c>
      <c r="T2805" t="str">
        <f t="shared" si="174"/>
        <v>No</v>
      </c>
      <c r="U2805" s="65">
        <v>42965</v>
      </c>
      <c r="V2805" s="65">
        <v>44040</v>
      </c>
      <c r="W2805">
        <v>84</v>
      </c>
      <c r="X2805" t="str">
        <f t="shared" si="175"/>
        <v>Active</v>
      </c>
      <c r="Y2805" t="s">
        <v>15616</v>
      </c>
    </row>
    <row r="2806" spans="1:25" x14ac:dyDescent="0.25">
      <c r="A2806">
        <v>2805</v>
      </c>
      <c r="B2806" t="s">
        <v>2054</v>
      </c>
      <c r="C2806">
        <v>2968</v>
      </c>
      <c r="D2806" t="str">
        <f>VLOOKUP($C2806,Hosts!$A:$O,10,0)</f>
        <v>New York</v>
      </c>
      <c r="E2806" s="67">
        <f>INDEX(Hosts!$A:$O,MATCH(Places!$C2806,Hosts!$A:$A,0),MATCH(Places!E$1,Hosts!$1:$1,0))</f>
        <v>0.5</v>
      </c>
      <c r="F2806" s="67">
        <f>INDEX(Hosts!$A:$O,MATCH(Places!$C2806,Hosts!$A:$A,0),MATCH(Places!F$1,Hosts!$1:$1,0))</f>
        <v>1</v>
      </c>
      <c r="G2806" s="67" t="str">
        <f>INDEX(Hosts!$A:$O,MATCH(Places!$C2806,Hosts!$A:$A,0),MATCH(Places!G$1,Hosts!$1:$1,0))</f>
        <v>No</v>
      </c>
      <c r="H2806">
        <v>15</v>
      </c>
      <c r="I2806" t="str">
        <f>VLOOKUP($H2806,Neighborhoods!$A:$C,2,0)</f>
        <v>Manhattan</v>
      </c>
      <c r="J2806" t="str">
        <f>VLOOKUP($H2806,Neighborhoods!$A:$C,3,0)</f>
        <v>East Village</v>
      </c>
      <c r="K2806" t="s">
        <v>1</v>
      </c>
      <c r="L2806" t="str">
        <f t="shared" si="172"/>
        <v>Yes</v>
      </c>
      <c r="M2806">
        <v>1</v>
      </c>
      <c r="N2806" t="str" cm="1">
        <f t="array" ref="N2806">_xlfn.IFS(M2806&lt;=2,"Small",M2806&lt;=5,"Medium",M2806&gt;5,"Large")</f>
        <v>Small</v>
      </c>
      <c r="O2806" s="50">
        <v>87</v>
      </c>
      <c r="P2806" s="67">
        <f t="shared" si="173"/>
        <v>0.03</v>
      </c>
      <c r="Q2806" s="52">
        <v>4.68</v>
      </c>
      <c r="R2806" s="52" t="str" cm="1">
        <f t="array" ref="R2806">_xlfn.IFS(ROUND(Q2806,0)=5,"Excellent",ROUND(Q2806,0)=4,"Good",ROUND(Q2806,0)=3,"Ok",ROUND(Q2806,0)&lt;3,"Bad")</f>
        <v>Excellent</v>
      </c>
      <c r="S2806">
        <v>34</v>
      </c>
      <c r="T2806" t="str">
        <f t="shared" si="174"/>
        <v>No</v>
      </c>
      <c r="U2806" s="65">
        <v>42973</v>
      </c>
      <c r="V2806" s="65">
        <v>43908</v>
      </c>
      <c r="W2806">
        <v>0</v>
      </c>
      <c r="X2806" t="str">
        <f t="shared" si="175"/>
        <v>Inactive</v>
      </c>
      <c r="Y2806" t="s">
        <v>15615</v>
      </c>
    </row>
    <row r="2807" spans="1:25" x14ac:dyDescent="0.25">
      <c r="A2807">
        <v>2806</v>
      </c>
      <c r="B2807" t="s">
        <v>13901</v>
      </c>
      <c r="C2807">
        <v>3286</v>
      </c>
      <c r="D2807" t="str">
        <f>VLOOKUP($C2807,Hosts!$A:$O,10,0)</f>
        <v>New York</v>
      </c>
      <c r="E2807" s="67">
        <f>INDEX(Hosts!$A:$O,MATCH(Places!$C2807,Hosts!$A:$A,0),MATCH(Places!E$1,Hosts!$1:$1,0))</f>
        <v>1</v>
      </c>
      <c r="F2807" s="67">
        <f>INDEX(Hosts!$A:$O,MATCH(Places!$C2807,Hosts!$A:$A,0),MATCH(Places!F$1,Hosts!$1:$1,0))</f>
        <v>0.97</v>
      </c>
      <c r="G2807" s="67" t="str">
        <f>INDEX(Hosts!$A:$O,MATCH(Places!$C2807,Hosts!$A:$A,0),MATCH(Places!G$1,Hosts!$1:$1,0))</f>
        <v>Yes</v>
      </c>
      <c r="H2807">
        <v>7</v>
      </c>
      <c r="I2807" t="str">
        <f>VLOOKUP($H2807,Neighborhoods!$A:$C,2,0)</f>
        <v>Brooklyn</v>
      </c>
      <c r="J2807" t="str">
        <f>VLOOKUP($H2807,Neighborhoods!$A:$C,3,0)</f>
        <v>Bedford-Stuyvesant</v>
      </c>
      <c r="K2807" t="s">
        <v>11822</v>
      </c>
      <c r="L2807" t="str">
        <f t="shared" si="172"/>
        <v>No</v>
      </c>
      <c r="M2807">
        <v>11</v>
      </c>
      <c r="N2807" t="str" cm="1">
        <f t="array" ref="N2807">_xlfn.IFS(M2807&lt;=2,"Small",M2807&lt;=5,"Medium",M2807&gt;5,"Large")</f>
        <v>Large</v>
      </c>
      <c r="O2807" s="50">
        <v>218</v>
      </c>
      <c r="P2807" s="67">
        <f t="shared" si="173"/>
        <v>0.04</v>
      </c>
      <c r="Q2807" s="52">
        <v>4.83</v>
      </c>
      <c r="R2807" s="52" t="str" cm="1">
        <f t="array" ref="R2807">_xlfn.IFS(ROUND(Q2807,0)=5,"Excellent",ROUND(Q2807,0)=4,"Good",ROUND(Q2807,0)=3,"Ok",ROUND(Q2807,0)&lt;3,"Bad")</f>
        <v>Excellent</v>
      </c>
      <c r="S2807">
        <v>135</v>
      </c>
      <c r="T2807" t="str">
        <f t="shared" si="174"/>
        <v>Yes</v>
      </c>
      <c r="U2807" s="65">
        <v>42925</v>
      </c>
      <c r="V2807" s="65">
        <v>43908</v>
      </c>
      <c r="W2807">
        <v>132</v>
      </c>
      <c r="X2807" t="str">
        <f t="shared" si="175"/>
        <v>Active</v>
      </c>
      <c r="Y2807" t="s">
        <v>15615</v>
      </c>
    </row>
    <row r="2808" spans="1:25" x14ac:dyDescent="0.25">
      <c r="A2808">
        <v>2807</v>
      </c>
      <c r="B2808" t="s">
        <v>13901</v>
      </c>
      <c r="C2808">
        <v>3286</v>
      </c>
      <c r="D2808" t="str">
        <f>VLOOKUP($C2808,Hosts!$A:$O,10,0)</f>
        <v>New York</v>
      </c>
      <c r="E2808" s="67">
        <f>INDEX(Hosts!$A:$O,MATCH(Places!$C2808,Hosts!$A:$A,0),MATCH(Places!E$1,Hosts!$1:$1,0))</f>
        <v>1</v>
      </c>
      <c r="F2808" s="67">
        <f>INDEX(Hosts!$A:$O,MATCH(Places!$C2808,Hosts!$A:$A,0),MATCH(Places!F$1,Hosts!$1:$1,0))</f>
        <v>0.97</v>
      </c>
      <c r="G2808" s="67" t="str">
        <f>INDEX(Hosts!$A:$O,MATCH(Places!$C2808,Hosts!$A:$A,0),MATCH(Places!G$1,Hosts!$1:$1,0))</f>
        <v>Yes</v>
      </c>
      <c r="H2808">
        <v>7</v>
      </c>
      <c r="I2808" t="str">
        <f>VLOOKUP($H2808,Neighborhoods!$A:$C,2,0)</f>
        <v>Brooklyn</v>
      </c>
      <c r="J2808" t="str">
        <f>VLOOKUP($H2808,Neighborhoods!$A:$C,3,0)</f>
        <v>Bedford-Stuyvesant</v>
      </c>
      <c r="K2808" t="s">
        <v>11822</v>
      </c>
      <c r="L2808" t="str">
        <f t="shared" si="172"/>
        <v>No</v>
      </c>
      <c r="M2808">
        <v>11</v>
      </c>
      <c r="N2808" t="str" cm="1">
        <f t="array" ref="N2808">_xlfn.IFS(M2808&lt;=2,"Small",M2808&lt;=5,"Medium",M2808&gt;5,"Large")</f>
        <v>Large</v>
      </c>
      <c r="O2808" s="50">
        <v>218</v>
      </c>
      <c r="P2808" s="67">
        <f t="shared" si="173"/>
        <v>0.04</v>
      </c>
      <c r="Q2808" s="52">
        <v>4.99</v>
      </c>
      <c r="R2808" s="52" t="str" cm="1">
        <f t="array" ref="R2808">_xlfn.IFS(ROUND(Q2808,0)=5,"Excellent",ROUND(Q2808,0)=4,"Good",ROUND(Q2808,0)=3,"Ok",ROUND(Q2808,0)&lt;3,"Bad")</f>
        <v>Excellent</v>
      </c>
      <c r="S2808">
        <v>149</v>
      </c>
      <c r="T2808" t="str">
        <f t="shared" si="174"/>
        <v>Yes</v>
      </c>
      <c r="U2808" s="65">
        <v>42982</v>
      </c>
      <c r="V2808" s="65">
        <v>44045</v>
      </c>
      <c r="W2808">
        <v>138</v>
      </c>
      <c r="X2808" t="str">
        <f t="shared" si="175"/>
        <v>Active</v>
      </c>
      <c r="Y2808" t="s">
        <v>15615</v>
      </c>
    </row>
    <row r="2809" spans="1:25" x14ac:dyDescent="0.25">
      <c r="A2809">
        <v>2808</v>
      </c>
      <c r="B2809" t="s">
        <v>2055</v>
      </c>
      <c r="C2809">
        <v>15</v>
      </c>
      <c r="D2809" t="str">
        <f>VLOOKUP($C2809,Hosts!$A:$O,10,0)</f>
        <v>New York</v>
      </c>
      <c r="E2809" s="67">
        <f>INDEX(Hosts!$A:$O,MATCH(Places!$C2809,Hosts!$A:$A,0),MATCH(Places!E$1,Hosts!$1:$1,0))</f>
        <v>1</v>
      </c>
      <c r="F2809" s="67">
        <f>INDEX(Hosts!$A:$O,MATCH(Places!$C2809,Hosts!$A:$A,0),MATCH(Places!F$1,Hosts!$1:$1,0))</f>
        <v>0.91</v>
      </c>
      <c r="G2809" s="67" t="str">
        <f>INDEX(Hosts!$A:$O,MATCH(Places!$C2809,Hosts!$A:$A,0),MATCH(Places!G$1,Hosts!$1:$1,0))</f>
        <v>No</v>
      </c>
      <c r="H2809">
        <v>15</v>
      </c>
      <c r="I2809" t="str">
        <f>VLOOKUP($H2809,Neighborhoods!$A:$C,2,0)</f>
        <v>Manhattan</v>
      </c>
      <c r="J2809" t="str">
        <f>VLOOKUP($H2809,Neighborhoods!$A:$C,3,0)</f>
        <v>East Village</v>
      </c>
      <c r="K2809" t="s">
        <v>1</v>
      </c>
      <c r="L2809" t="str">
        <f t="shared" si="172"/>
        <v>Yes</v>
      </c>
      <c r="M2809">
        <v>2</v>
      </c>
      <c r="N2809" t="str" cm="1">
        <f t="array" ref="N2809">_xlfn.IFS(M2809&lt;=2,"Small",M2809&lt;=5,"Medium",M2809&gt;5,"Large")</f>
        <v>Small</v>
      </c>
      <c r="O2809" s="50">
        <v>121</v>
      </c>
      <c r="P2809" s="67">
        <f t="shared" si="173"/>
        <v>0.03</v>
      </c>
      <c r="Q2809" s="52">
        <v>4.6399999999999997</v>
      </c>
      <c r="R2809" s="52" t="str" cm="1">
        <f t="array" ref="R2809">_xlfn.IFS(ROUND(Q2809,0)=5,"Excellent",ROUND(Q2809,0)=4,"Good",ROUND(Q2809,0)=3,"Ok",ROUND(Q2809,0)&lt;3,"Bad")</f>
        <v>Excellent</v>
      </c>
      <c r="S2809">
        <v>14</v>
      </c>
      <c r="T2809" t="str">
        <f t="shared" si="174"/>
        <v>No</v>
      </c>
      <c r="U2809" s="65">
        <v>42929</v>
      </c>
      <c r="V2809" s="65">
        <v>43884</v>
      </c>
      <c r="W2809">
        <v>90</v>
      </c>
      <c r="X2809" t="str">
        <f t="shared" si="175"/>
        <v>Active</v>
      </c>
      <c r="Y2809" t="s">
        <v>15615</v>
      </c>
    </row>
    <row r="2810" spans="1:25" x14ac:dyDescent="0.25">
      <c r="A2810">
        <v>2809</v>
      </c>
      <c r="B2810" t="s">
        <v>14612</v>
      </c>
      <c r="C2810">
        <v>3287</v>
      </c>
      <c r="D2810" t="str">
        <f>VLOOKUP($C2810,Hosts!$A:$O,10,0)</f>
        <v>New York</v>
      </c>
      <c r="E2810" s="67">
        <f>INDEX(Hosts!$A:$O,MATCH(Places!$C2810,Hosts!$A:$A,0),MATCH(Places!E$1,Hosts!$1:$1,0))</f>
        <v>1</v>
      </c>
      <c r="F2810" s="67">
        <f>INDEX(Hosts!$A:$O,MATCH(Places!$C2810,Hosts!$A:$A,0),MATCH(Places!F$1,Hosts!$1:$1,0))</f>
        <v>1</v>
      </c>
      <c r="G2810" s="67" t="str">
        <f>INDEX(Hosts!$A:$O,MATCH(Places!$C2810,Hosts!$A:$A,0),MATCH(Places!G$1,Hosts!$1:$1,0))</f>
        <v>Yes</v>
      </c>
      <c r="H2810">
        <v>20</v>
      </c>
      <c r="I2810" t="str">
        <f>VLOOKUP($H2810,Neighborhoods!$A:$C,2,0)</f>
        <v>Manhattan</v>
      </c>
      <c r="J2810" t="str">
        <f>VLOOKUP($H2810,Neighborhoods!$A:$C,3,0)</f>
        <v>Upper West Side</v>
      </c>
      <c r="K2810" t="s">
        <v>11822</v>
      </c>
      <c r="L2810" t="str">
        <f t="shared" si="172"/>
        <v>No</v>
      </c>
      <c r="M2810">
        <v>2</v>
      </c>
      <c r="N2810" t="str" cm="1">
        <f t="array" ref="N2810">_xlfn.IFS(M2810&lt;=2,"Small",M2810&lt;=5,"Medium",M2810&gt;5,"Large")</f>
        <v>Small</v>
      </c>
      <c r="O2810" s="50">
        <v>274</v>
      </c>
      <c r="P2810" s="67">
        <f t="shared" si="173"/>
        <v>0.04</v>
      </c>
      <c r="Q2810" s="52">
        <v>4.8099999999999996</v>
      </c>
      <c r="R2810" s="52" t="str" cm="1">
        <f t="array" ref="R2810">_xlfn.IFS(ROUND(Q2810,0)=5,"Excellent",ROUND(Q2810,0)=4,"Good",ROUND(Q2810,0)=3,"Ok",ROUND(Q2810,0)&lt;3,"Bad")</f>
        <v>Excellent</v>
      </c>
      <c r="S2810">
        <v>54</v>
      </c>
      <c r="T2810" t="str">
        <f t="shared" si="174"/>
        <v>No</v>
      </c>
      <c r="U2810" s="65">
        <v>42930</v>
      </c>
      <c r="V2810" s="65">
        <v>43923</v>
      </c>
      <c r="W2810">
        <v>126</v>
      </c>
      <c r="X2810" t="str">
        <f t="shared" si="175"/>
        <v>Active</v>
      </c>
      <c r="Y2810" t="s">
        <v>15615</v>
      </c>
    </row>
    <row r="2811" spans="1:25" x14ac:dyDescent="0.25">
      <c r="A2811">
        <v>2810</v>
      </c>
      <c r="B2811" t="s">
        <v>2056</v>
      </c>
      <c r="C2811">
        <v>1280</v>
      </c>
      <c r="D2811" t="str">
        <f>VLOOKUP($C2811,Hosts!$A:$O,10,0)</f>
        <v>New York</v>
      </c>
      <c r="E2811" s="67">
        <f>INDEX(Hosts!$A:$O,MATCH(Places!$C2811,Hosts!$A:$A,0),MATCH(Places!E$1,Hosts!$1:$1,0))</f>
        <v>0.98</v>
      </c>
      <c r="F2811" s="67">
        <f>INDEX(Hosts!$A:$O,MATCH(Places!$C2811,Hosts!$A:$A,0),MATCH(Places!F$1,Hosts!$1:$1,0))</f>
        <v>0.81</v>
      </c>
      <c r="G2811" s="67" t="str">
        <f>INDEX(Hosts!$A:$O,MATCH(Places!$C2811,Hosts!$A:$A,0),MATCH(Places!G$1,Hosts!$1:$1,0))</f>
        <v>Yes</v>
      </c>
      <c r="H2811">
        <v>7</v>
      </c>
      <c r="I2811" t="str">
        <f>VLOOKUP($H2811,Neighborhoods!$A:$C,2,0)</f>
        <v>Brooklyn</v>
      </c>
      <c r="J2811" t="str">
        <f>VLOOKUP($H2811,Neighborhoods!$A:$C,3,0)</f>
        <v>Bedford-Stuyvesant</v>
      </c>
      <c r="K2811" t="s">
        <v>11822</v>
      </c>
      <c r="L2811" t="str">
        <f t="shared" si="172"/>
        <v>No</v>
      </c>
      <c r="M2811">
        <v>6</v>
      </c>
      <c r="N2811" t="str" cm="1">
        <f t="array" ref="N2811">_xlfn.IFS(M2811&lt;=2,"Small",M2811&lt;=5,"Medium",M2811&gt;5,"Large")</f>
        <v>Large</v>
      </c>
      <c r="O2811" s="50">
        <v>300</v>
      </c>
      <c r="P2811" s="67">
        <f t="shared" si="173"/>
        <v>0.04</v>
      </c>
      <c r="Q2811" s="52">
        <v>5</v>
      </c>
      <c r="R2811" s="52" t="str" cm="1">
        <f t="array" ref="R2811">_xlfn.IFS(ROUND(Q2811,0)=5,"Excellent",ROUND(Q2811,0)=4,"Good",ROUND(Q2811,0)=3,"Ok",ROUND(Q2811,0)&lt;3,"Bad")</f>
        <v>Excellent</v>
      </c>
      <c r="S2811">
        <v>14</v>
      </c>
      <c r="T2811" t="str">
        <f t="shared" si="174"/>
        <v>No</v>
      </c>
      <c r="U2811" s="65">
        <v>43345</v>
      </c>
      <c r="V2811" s="65">
        <v>44004</v>
      </c>
      <c r="W2811">
        <v>352</v>
      </c>
      <c r="X2811" t="str">
        <f t="shared" si="175"/>
        <v>Active</v>
      </c>
      <c r="Y2811" t="s">
        <v>15615</v>
      </c>
    </row>
    <row r="2812" spans="1:25" x14ac:dyDescent="0.25">
      <c r="A2812">
        <v>2811</v>
      </c>
      <c r="B2812" t="s">
        <v>2057</v>
      </c>
      <c r="C2812">
        <v>2031</v>
      </c>
      <c r="D2812" t="str">
        <f>VLOOKUP($C2812,Hosts!$A:$O,10,0)</f>
        <v>New York</v>
      </c>
      <c r="E2812" s="67">
        <f>INDEX(Hosts!$A:$O,MATCH(Places!$C2812,Hosts!$A:$A,0),MATCH(Places!E$1,Hosts!$1:$1,0))</f>
        <v>1</v>
      </c>
      <c r="F2812" s="67">
        <f>INDEX(Hosts!$A:$O,MATCH(Places!$C2812,Hosts!$A:$A,0),MATCH(Places!F$1,Hosts!$1:$1,0))</f>
        <v>0.75</v>
      </c>
      <c r="G2812" s="67" t="str">
        <f>INDEX(Hosts!$A:$O,MATCH(Places!$C2812,Hosts!$A:$A,0),MATCH(Places!G$1,Hosts!$1:$1,0))</f>
        <v>No</v>
      </c>
      <c r="H2812">
        <v>12</v>
      </c>
      <c r="I2812" t="str">
        <f>VLOOKUP($H2812,Neighborhoods!$A:$C,2,0)</f>
        <v>Brooklyn</v>
      </c>
      <c r="J2812" t="str">
        <f>VLOOKUP($H2812,Neighborhoods!$A:$C,3,0)</f>
        <v>Williamsburg</v>
      </c>
      <c r="K2812" t="s">
        <v>1</v>
      </c>
      <c r="L2812" t="str">
        <f t="shared" si="172"/>
        <v>Yes</v>
      </c>
      <c r="M2812">
        <v>2</v>
      </c>
      <c r="N2812" t="str" cm="1">
        <f t="array" ref="N2812">_xlfn.IFS(M2812&lt;=2,"Small",M2812&lt;=5,"Medium",M2812&gt;5,"Large")</f>
        <v>Small</v>
      </c>
      <c r="O2812" s="50">
        <v>59</v>
      </c>
      <c r="P2812" s="67">
        <f t="shared" si="173"/>
        <v>0.03</v>
      </c>
      <c r="Q2812" s="52">
        <v>4.5999999999999996</v>
      </c>
      <c r="R2812" s="52" t="str" cm="1">
        <f t="array" ref="R2812">_xlfn.IFS(ROUND(Q2812,0)=5,"Excellent",ROUND(Q2812,0)=4,"Good",ROUND(Q2812,0)=3,"Ok",ROUND(Q2812,0)&lt;3,"Bad")</f>
        <v>Excellent</v>
      </c>
      <c r="S2812">
        <v>5</v>
      </c>
      <c r="T2812" t="str">
        <f t="shared" si="174"/>
        <v>No</v>
      </c>
      <c r="U2812" s="65">
        <v>43016</v>
      </c>
      <c r="V2812" s="65">
        <v>43834</v>
      </c>
      <c r="W2812">
        <v>89</v>
      </c>
      <c r="X2812" t="str">
        <f t="shared" si="175"/>
        <v>Active</v>
      </c>
      <c r="Y2812" t="s">
        <v>15615</v>
      </c>
    </row>
    <row r="2813" spans="1:25" x14ac:dyDescent="0.25">
      <c r="A2813">
        <v>2812</v>
      </c>
      <c r="B2813" t="s">
        <v>14884</v>
      </c>
      <c r="C2813">
        <v>803</v>
      </c>
      <c r="D2813" t="str">
        <f>VLOOKUP($C2813,Hosts!$A:$O,10,0)</f>
        <v>New York</v>
      </c>
      <c r="E2813" s="67">
        <f>INDEX(Hosts!$A:$O,MATCH(Places!$C2813,Hosts!$A:$A,0),MATCH(Places!E$1,Hosts!$1:$1,0))</f>
        <v>0.28999999999999998</v>
      </c>
      <c r="F2813" s="67">
        <f>INDEX(Hosts!$A:$O,MATCH(Places!$C2813,Hosts!$A:$A,0),MATCH(Places!F$1,Hosts!$1:$1,0))</f>
        <v>0.28000000000000003</v>
      </c>
      <c r="G2813" s="67" t="str">
        <f>INDEX(Hosts!$A:$O,MATCH(Places!$C2813,Hosts!$A:$A,0),MATCH(Places!G$1,Hosts!$1:$1,0))</f>
        <v>No</v>
      </c>
      <c r="H2813">
        <v>15</v>
      </c>
      <c r="I2813" t="str">
        <f>VLOOKUP($H2813,Neighborhoods!$A:$C,2,0)</f>
        <v>Manhattan</v>
      </c>
      <c r="J2813" t="str">
        <f>VLOOKUP($H2813,Neighborhoods!$A:$C,3,0)</f>
        <v>East Village</v>
      </c>
      <c r="K2813" t="s">
        <v>11822</v>
      </c>
      <c r="L2813" t="str">
        <f t="shared" si="172"/>
        <v>No</v>
      </c>
      <c r="M2813">
        <v>2</v>
      </c>
      <c r="N2813" t="str" cm="1">
        <f t="array" ref="N2813">_xlfn.IFS(M2813&lt;=2,"Small",M2813&lt;=5,"Medium",M2813&gt;5,"Large")</f>
        <v>Small</v>
      </c>
      <c r="O2813" s="50">
        <v>145</v>
      </c>
      <c r="P2813" s="67">
        <f t="shared" si="173"/>
        <v>0.03</v>
      </c>
      <c r="Q2813" s="52">
        <v>4.93</v>
      </c>
      <c r="R2813" s="52" t="str" cm="1">
        <f t="array" ref="R2813">_xlfn.IFS(ROUND(Q2813,0)=5,"Excellent",ROUND(Q2813,0)=4,"Good",ROUND(Q2813,0)=3,"Ok",ROUND(Q2813,0)&lt;3,"Bad")</f>
        <v>Excellent</v>
      </c>
      <c r="S2813">
        <v>14</v>
      </c>
      <c r="T2813" t="str">
        <f t="shared" si="174"/>
        <v>No</v>
      </c>
      <c r="U2813" s="65">
        <v>42931</v>
      </c>
      <c r="V2813" s="65">
        <v>44012</v>
      </c>
      <c r="W2813">
        <v>65</v>
      </c>
      <c r="X2813" t="str">
        <f t="shared" si="175"/>
        <v>Active</v>
      </c>
      <c r="Y2813" t="s">
        <v>15615</v>
      </c>
    </row>
    <row r="2814" spans="1:25" x14ac:dyDescent="0.25">
      <c r="A2814">
        <v>2813</v>
      </c>
      <c r="B2814" t="s">
        <v>2058</v>
      </c>
      <c r="C2814">
        <v>1808</v>
      </c>
      <c r="D2814" t="str">
        <f>VLOOKUP($C2814,Hosts!$A:$O,10,0)</f>
        <v>New York</v>
      </c>
      <c r="E2814" s="67">
        <f>INDEX(Hosts!$A:$O,MATCH(Places!$C2814,Hosts!$A:$A,0),MATCH(Places!E$1,Hosts!$1:$1,0))</f>
        <v>1</v>
      </c>
      <c r="F2814" s="67">
        <f>INDEX(Hosts!$A:$O,MATCH(Places!$C2814,Hosts!$A:$A,0),MATCH(Places!F$1,Hosts!$1:$1,0))</f>
        <v>0.98</v>
      </c>
      <c r="G2814" s="67" t="str">
        <f>INDEX(Hosts!$A:$O,MATCH(Places!$C2814,Hosts!$A:$A,0),MATCH(Places!G$1,Hosts!$1:$1,0))</f>
        <v>Yes</v>
      </c>
      <c r="H2814">
        <v>7</v>
      </c>
      <c r="I2814" t="str">
        <f>VLOOKUP($H2814,Neighborhoods!$A:$C,2,0)</f>
        <v>Brooklyn</v>
      </c>
      <c r="J2814" t="str">
        <f>VLOOKUP($H2814,Neighborhoods!$A:$C,3,0)</f>
        <v>Bedford-Stuyvesant</v>
      </c>
      <c r="K2814" t="s">
        <v>11822</v>
      </c>
      <c r="L2814" t="str">
        <f t="shared" si="172"/>
        <v>No</v>
      </c>
      <c r="M2814">
        <v>5</v>
      </c>
      <c r="N2814" t="str" cm="1">
        <f t="array" ref="N2814">_xlfn.IFS(M2814&lt;=2,"Small",M2814&lt;=5,"Medium",M2814&gt;5,"Large")</f>
        <v>Medium</v>
      </c>
      <c r="O2814" s="50">
        <v>122</v>
      </c>
      <c r="P2814" s="67">
        <f t="shared" si="173"/>
        <v>0.03</v>
      </c>
      <c r="Q2814" s="52">
        <v>4.82</v>
      </c>
      <c r="R2814" s="52" t="str" cm="1">
        <f t="array" ref="R2814">_xlfn.IFS(ROUND(Q2814,0)=5,"Excellent",ROUND(Q2814,0)=4,"Good",ROUND(Q2814,0)=3,"Ok",ROUND(Q2814,0)&lt;3,"Bad")</f>
        <v>Excellent</v>
      </c>
      <c r="S2814">
        <v>116</v>
      </c>
      <c r="T2814" t="str">
        <f t="shared" si="174"/>
        <v>Yes</v>
      </c>
      <c r="U2814" s="65">
        <v>42939</v>
      </c>
      <c r="V2814" s="65">
        <v>44040</v>
      </c>
      <c r="W2814">
        <v>242</v>
      </c>
      <c r="X2814" t="str">
        <f t="shared" si="175"/>
        <v>Active</v>
      </c>
      <c r="Y2814" t="s">
        <v>15615</v>
      </c>
    </row>
    <row r="2815" spans="1:25" x14ac:dyDescent="0.25">
      <c r="A2815">
        <v>2814</v>
      </c>
      <c r="B2815" t="s">
        <v>2059</v>
      </c>
      <c r="C2815">
        <v>3288</v>
      </c>
      <c r="D2815" t="str">
        <f>VLOOKUP($C2815,Hosts!$A:$O,10,0)</f>
        <v>New York</v>
      </c>
      <c r="E2815" s="67">
        <f>INDEX(Hosts!$A:$O,MATCH(Places!$C2815,Hosts!$A:$A,0),MATCH(Places!E$1,Hosts!$1:$1,0))</f>
        <v>1</v>
      </c>
      <c r="F2815" s="67">
        <f>INDEX(Hosts!$A:$O,MATCH(Places!$C2815,Hosts!$A:$A,0),MATCH(Places!F$1,Hosts!$1:$1,0))</f>
        <v>1</v>
      </c>
      <c r="G2815" s="67" t="str">
        <f>INDEX(Hosts!$A:$O,MATCH(Places!$C2815,Hosts!$A:$A,0),MATCH(Places!G$1,Hosts!$1:$1,0))</f>
        <v>No</v>
      </c>
      <c r="H2815">
        <v>22</v>
      </c>
      <c r="I2815" t="str">
        <f>VLOOKUP($H2815,Neighborhoods!$A:$C,2,0)</f>
        <v>Queens</v>
      </c>
      <c r="J2815" t="str">
        <f>VLOOKUP($H2815,Neighborhoods!$A:$C,3,0)</f>
        <v>Flushing</v>
      </c>
      <c r="K2815" t="s">
        <v>1</v>
      </c>
      <c r="L2815" t="str">
        <f t="shared" si="172"/>
        <v>Yes</v>
      </c>
      <c r="M2815">
        <v>2</v>
      </c>
      <c r="N2815" t="str" cm="1">
        <f t="array" ref="N2815">_xlfn.IFS(M2815&lt;=2,"Small",M2815&lt;=5,"Medium",M2815&gt;5,"Large")</f>
        <v>Small</v>
      </c>
      <c r="O2815" s="50">
        <v>39</v>
      </c>
      <c r="P2815" s="67">
        <f t="shared" si="173"/>
        <v>0.03</v>
      </c>
      <c r="Q2815" s="52">
        <v>4.92</v>
      </c>
      <c r="R2815" s="52" t="str" cm="1">
        <f t="array" ref="R2815">_xlfn.IFS(ROUND(Q2815,0)=5,"Excellent",ROUND(Q2815,0)=4,"Good",ROUND(Q2815,0)=3,"Ok",ROUND(Q2815,0)&lt;3,"Bad")</f>
        <v>Excellent</v>
      </c>
      <c r="S2815">
        <v>48</v>
      </c>
      <c r="T2815" t="str">
        <f t="shared" si="174"/>
        <v>No</v>
      </c>
      <c r="U2815" s="65">
        <v>43183</v>
      </c>
      <c r="V2815" s="65">
        <v>44053</v>
      </c>
      <c r="W2815">
        <v>359</v>
      </c>
      <c r="X2815" t="str">
        <f t="shared" si="175"/>
        <v>Active</v>
      </c>
      <c r="Y2815" t="s">
        <v>15616</v>
      </c>
    </row>
    <row r="2816" spans="1:25" x14ac:dyDescent="0.25">
      <c r="A2816">
        <v>2815</v>
      </c>
      <c r="B2816" t="s">
        <v>14409</v>
      </c>
      <c r="C2816">
        <v>12</v>
      </c>
      <c r="D2816" t="str">
        <f>VLOOKUP($C2816,Hosts!$A:$O,10,0)</f>
        <v>New York</v>
      </c>
      <c r="E2816" s="67">
        <f>INDEX(Hosts!$A:$O,MATCH(Places!$C2816,Hosts!$A:$A,0),MATCH(Places!E$1,Hosts!$1:$1,0))</f>
        <v>1</v>
      </c>
      <c r="F2816" s="67">
        <f>INDEX(Hosts!$A:$O,MATCH(Places!$C2816,Hosts!$A:$A,0),MATCH(Places!F$1,Hosts!$1:$1,0))</f>
        <v>1</v>
      </c>
      <c r="G2816" s="67" t="str">
        <f>INDEX(Hosts!$A:$O,MATCH(Places!$C2816,Hosts!$A:$A,0),MATCH(Places!G$1,Hosts!$1:$1,0))</f>
        <v>No</v>
      </c>
      <c r="H2816">
        <v>7</v>
      </c>
      <c r="I2816" t="str">
        <f>VLOOKUP($H2816,Neighborhoods!$A:$C,2,0)</f>
        <v>Brooklyn</v>
      </c>
      <c r="J2816" t="str">
        <f>VLOOKUP($H2816,Neighborhoods!$A:$C,3,0)</f>
        <v>Bedford-Stuyvesant</v>
      </c>
      <c r="K2816" t="s">
        <v>11822</v>
      </c>
      <c r="L2816" t="str">
        <f t="shared" si="172"/>
        <v>No</v>
      </c>
      <c r="M2816">
        <v>6</v>
      </c>
      <c r="N2816" t="str" cm="1">
        <f t="array" ref="N2816">_xlfn.IFS(M2816&lt;=2,"Small",M2816&lt;=5,"Medium",M2816&gt;5,"Large")</f>
        <v>Large</v>
      </c>
      <c r="O2816" s="50">
        <v>119</v>
      </c>
      <c r="P2816" s="67">
        <f t="shared" si="173"/>
        <v>0.03</v>
      </c>
      <c r="Q2816" s="52">
        <v>4.62</v>
      </c>
      <c r="R2816" s="52" t="str" cm="1">
        <f t="array" ref="R2816">_xlfn.IFS(ROUND(Q2816,0)=5,"Excellent",ROUND(Q2816,0)=4,"Good",ROUND(Q2816,0)=3,"Ok",ROUND(Q2816,0)&lt;3,"Bad")</f>
        <v>Excellent</v>
      </c>
      <c r="S2816">
        <v>50</v>
      </c>
      <c r="T2816" t="str">
        <f t="shared" si="174"/>
        <v>No</v>
      </c>
      <c r="U2816" s="65">
        <v>42949</v>
      </c>
      <c r="V2816" s="65">
        <v>44011</v>
      </c>
      <c r="W2816">
        <v>237</v>
      </c>
      <c r="X2816" t="str">
        <f t="shared" si="175"/>
        <v>Active</v>
      </c>
      <c r="Y2816" t="s">
        <v>15616</v>
      </c>
    </row>
    <row r="2817" spans="1:25" x14ac:dyDescent="0.25">
      <c r="A2817">
        <v>2816</v>
      </c>
      <c r="B2817" t="s">
        <v>13601</v>
      </c>
      <c r="C2817">
        <v>3290</v>
      </c>
      <c r="D2817" t="str">
        <f>VLOOKUP($C2817,Hosts!$A:$O,10,0)</f>
        <v>New York</v>
      </c>
      <c r="E2817" s="67">
        <f>INDEX(Hosts!$A:$O,MATCH(Places!$C2817,Hosts!$A:$A,0),MATCH(Places!E$1,Hosts!$1:$1,0))</f>
        <v>0.8</v>
      </c>
      <c r="F2817" s="67">
        <f>INDEX(Hosts!$A:$O,MATCH(Places!$C2817,Hosts!$A:$A,0),MATCH(Places!F$1,Hosts!$1:$1,0))</f>
        <v>0.99</v>
      </c>
      <c r="G2817" s="67" t="str">
        <f>INDEX(Hosts!$A:$O,MATCH(Places!$C2817,Hosts!$A:$A,0),MATCH(Places!G$1,Hosts!$1:$1,0))</f>
        <v>Yes</v>
      </c>
      <c r="H2817">
        <v>24</v>
      </c>
      <c r="I2817" t="str">
        <f>VLOOKUP($H2817,Neighborhoods!$A:$C,2,0)</f>
        <v>Queens</v>
      </c>
      <c r="J2817" t="str">
        <f>VLOOKUP($H2817,Neighborhoods!$A:$C,3,0)</f>
        <v>Long Island City</v>
      </c>
      <c r="K2817" t="s">
        <v>11822</v>
      </c>
      <c r="L2817" t="str">
        <f t="shared" si="172"/>
        <v>No</v>
      </c>
      <c r="M2817">
        <v>5</v>
      </c>
      <c r="N2817" t="str" cm="1">
        <f t="array" ref="N2817">_xlfn.IFS(M2817&lt;=2,"Small",M2817&lt;=5,"Medium",M2817&gt;5,"Large")</f>
        <v>Medium</v>
      </c>
      <c r="O2817" s="50">
        <v>93</v>
      </c>
      <c r="P2817" s="67">
        <f t="shared" si="173"/>
        <v>0.03</v>
      </c>
      <c r="Q2817" s="52">
        <v>4.99</v>
      </c>
      <c r="R2817" s="52" t="str" cm="1">
        <f t="array" ref="R2817">_xlfn.IFS(ROUND(Q2817,0)=5,"Excellent",ROUND(Q2817,0)=4,"Good",ROUND(Q2817,0)=3,"Ok",ROUND(Q2817,0)&lt;3,"Bad")</f>
        <v>Excellent</v>
      </c>
      <c r="S2817">
        <v>216</v>
      </c>
      <c r="T2817" t="str">
        <f t="shared" si="174"/>
        <v>Yes</v>
      </c>
      <c r="U2817" s="65">
        <v>42929</v>
      </c>
      <c r="V2817" s="65">
        <v>43971</v>
      </c>
      <c r="W2817">
        <v>1</v>
      </c>
      <c r="X2817" t="str">
        <f t="shared" si="175"/>
        <v>Active</v>
      </c>
      <c r="Y2817" t="s">
        <v>15616</v>
      </c>
    </row>
    <row r="2818" spans="1:25" x14ac:dyDescent="0.25">
      <c r="A2818">
        <v>2817</v>
      </c>
      <c r="B2818" t="s">
        <v>2061</v>
      </c>
      <c r="C2818">
        <v>1902</v>
      </c>
      <c r="D2818" t="str">
        <f>VLOOKUP($C2818,Hosts!$A:$O,10,0)</f>
        <v>New York</v>
      </c>
      <c r="E2818" s="67">
        <f>INDEX(Hosts!$A:$O,MATCH(Places!$C2818,Hosts!$A:$A,0),MATCH(Places!E$1,Hosts!$1:$1,0))</f>
        <v>1</v>
      </c>
      <c r="F2818" s="67">
        <f>INDEX(Hosts!$A:$O,MATCH(Places!$C2818,Hosts!$A:$A,0),MATCH(Places!F$1,Hosts!$1:$1,0))</f>
        <v>0.97</v>
      </c>
      <c r="G2818" s="67" t="str">
        <f>INDEX(Hosts!$A:$O,MATCH(Places!$C2818,Hosts!$A:$A,0),MATCH(Places!G$1,Hosts!$1:$1,0))</f>
        <v>Yes</v>
      </c>
      <c r="H2818">
        <v>18</v>
      </c>
      <c r="I2818" t="str">
        <f>VLOOKUP($H2818,Neighborhoods!$A:$C,2,0)</f>
        <v>Manhattan</v>
      </c>
      <c r="J2818" t="str">
        <f>VLOOKUP($H2818,Neighborhoods!$A:$C,3,0)</f>
        <v>Midtown</v>
      </c>
      <c r="K2818" t="s">
        <v>1</v>
      </c>
      <c r="L2818" t="str">
        <f t="shared" si="172"/>
        <v>Yes</v>
      </c>
      <c r="M2818">
        <v>2</v>
      </c>
      <c r="N2818" t="str" cm="1">
        <f t="array" ref="N2818">_xlfn.IFS(M2818&lt;=2,"Small",M2818&lt;=5,"Medium",M2818&gt;5,"Large")</f>
        <v>Small</v>
      </c>
      <c r="O2818" s="50">
        <v>148</v>
      </c>
      <c r="P2818" s="67">
        <f t="shared" si="173"/>
        <v>0.03</v>
      </c>
      <c r="Q2818" s="52">
        <v>4.67</v>
      </c>
      <c r="R2818" s="52" t="str" cm="1">
        <f t="array" ref="R2818">_xlfn.IFS(ROUND(Q2818,0)=5,"Excellent",ROUND(Q2818,0)=4,"Good",ROUND(Q2818,0)=3,"Ok",ROUND(Q2818,0)&lt;3,"Bad")</f>
        <v>Excellent</v>
      </c>
      <c r="S2818">
        <v>27</v>
      </c>
      <c r="T2818" t="str">
        <f t="shared" si="174"/>
        <v>No</v>
      </c>
      <c r="U2818" s="65">
        <v>42915</v>
      </c>
      <c r="V2818" s="65">
        <v>43779</v>
      </c>
      <c r="W2818">
        <v>0</v>
      </c>
      <c r="X2818" t="str">
        <f t="shared" si="175"/>
        <v>Inactive</v>
      </c>
      <c r="Y2818" t="s">
        <v>15616</v>
      </c>
    </row>
    <row r="2819" spans="1:25" x14ac:dyDescent="0.25">
      <c r="A2819">
        <v>2818</v>
      </c>
      <c r="B2819" t="s">
        <v>14683</v>
      </c>
      <c r="C2819">
        <v>250</v>
      </c>
      <c r="D2819" t="str">
        <f>VLOOKUP($C2819,Hosts!$A:$O,10,0)</f>
        <v>New York</v>
      </c>
      <c r="E2819" s="67">
        <f>INDEX(Hosts!$A:$O,MATCH(Places!$C2819,Hosts!$A:$A,0),MATCH(Places!E$1,Hosts!$1:$1,0))</f>
        <v>1</v>
      </c>
      <c r="F2819" s="67">
        <f>INDEX(Hosts!$A:$O,MATCH(Places!$C2819,Hosts!$A:$A,0),MATCH(Places!F$1,Hosts!$1:$1,0))</f>
        <v>0.95</v>
      </c>
      <c r="G2819" s="67" t="str">
        <f>INDEX(Hosts!$A:$O,MATCH(Places!$C2819,Hosts!$A:$A,0),MATCH(Places!G$1,Hosts!$1:$1,0))</f>
        <v>Yes</v>
      </c>
      <c r="H2819">
        <v>8</v>
      </c>
      <c r="I2819" t="str">
        <f>VLOOKUP($H2819,Neighborhoods!$A:$C,2,0)</f>
        <v>Brooklyn</v>
      </c>
      <c r="J2819" t="str">
        <f>VLOOKUP($H2819,Neighborhoods!$A:$C,3,0)</f>
        <v>Bushwick</v>
      </c>
      <c r="K2819" t="s">
        <v>11822</v>
      </c>
      <c r="L2819" t="str">
        <f t="shared" ref="L2819:L2882" si="176">IF(OR(K2819="Private room",K2819="Shared room"),"Yes","No")</f>
        <v>No</v>
      </c>
      <c r="M2819">
        <v>7</v>
      </c>
      <c r="N2819" t="str" cm="1">
        <f t="array" ref="N2819">_xlfn.IFS(M2819&lt;=2,"Small",M2819&lt;=5,"Medium",M2819&gt;5,"Large")</f>
        <v>Large</v>
      </c>
      <c r="O2819" s="50">
        <v>198</v>
      </c>
      <c r="P2819" s="67">
        <f t="shared" ref="P2819:P2882" si="177">VLOOKUP(O2819,$AB$1:$AC$5,2)</f>
        <v>0.03</v>
      </c>
      <c r="Q2819" s="52">
        <v>4.83</v>
      </c>
      <c r="R2819" s="52" t="str" cm="1">
        <f t="array" ref="R2819">_xlfn.IFS(ROUND(Q2819,0)=5,"Excellent",ROUND(Q2819,0)=4,"Good",ROUND(Q2819,0)=3,"Ok",ROUND(Q2819,0)&lt;3,"Bad")</f>
        <v>Excellent</v>
      </c>
      <c r="S2819">
        <v>208</v>
      </c>
      <c r="T2819" t="str">
        <f t="shared" ref="T2819:T2882" si="178">IF(AND(Q2819&gt;=4.8,S2819&gt;100),"Yes","No")</f>
        <v>Yes</v>
      </c>
      <c r="U2819" s="65">
        <v>42932</v>
      </c>
      <c r="V2819" s="65">
        <v>44046</v>
      </c>
      <c r="W2819">
        <v>315</v>
      </c>
      <c r="X2819" t="str">
        <f t="shared" ref="X2819:X2882" si="179">IF(W2819&lt;&gt;0,"Active","Inactive")</f>
        <v>Active</v>
      </c>
      <c r="Y2819" t="s">
        <v>15615</v>
      </c>
    </row>
    <row r="2820" spans="1:25" x14ac:dyDescent="0.25">
      <c r="A2820">
        <v>2819</v>
      </c>
      <c r="B2820" t="s">
        <v>13333</v>
      </c>
      <c r="C2820">
        <v>3288</v>
      </c>
      <c r="D2820" t="str">
        <f>VLOOKUP($C2820,Hosts!$A:$O,10,0)</f>
        <v>New York</v>
      </c>
      <c r="E2820" s="67">
        <f>INDEX(Hosts!$A:$O,MATCH(Places!$C2820,Hosts!$A:$A,0),MATCH(Places!E$1,Hosts!$1:$1,0))</f>
        <v>1</v>
      </c>
      <c r="F2820" s="67">
        <f>INDEX(Hosts!$A:$O,MATCH(Places!$C2820,Hosts!$A:$A,0),MATCH(Places!F$1,Hosts!$1:$1,0))</f>
        <v>1</v>
      </c>
      <c r="G2820" s="67" t="str">
        <f>INDEX(Hosts!$A:$O,MATCH(Places!$C2820,Hosts!$A:$A,0),MATCH(Places!G$1,Hosts!$1:$1,0))</f>
        <v>No</v>
      </c>
      <c r="H2820">
        <v>22</v>
      </c>
      <c r="I2820" t="str">
        <f>VLOOKUP($H2820,Neighborhoods!$A:$C,2,0)</f>
        <v>Queens</v>
      </c>
      <c r="J2820" t="str">
        <f>VLOOKUP($H2820,Neighborhoods!$A:$C,3,0)</f>
        <v>Flushing</v>
      </c>
      <c r="K2820" t="s">
        <v>11822</v>
      </c>
      <c r="L2820" t="str">
        <f t="shared" si="176"/>
        <v>No</v>
      </c>
      <c r="M2820">
        <v>4</v>
      </c>
      <c r="N2820" t="str" cm="1">
        <f t="array" ref="N2820">_xlfn.IFS(M2820&lt;=2,"Small",M2820&lt;=5,"Medium",M2820&gt;5,"Large")</f>
        <v>Medium</v>
      </c>
      <c r="O2820" s="50">
        <v>49</v>
      </c>
      <c r="P2820" s="67">
        <f t="shared" si="177"/>
        <v>0.03</v>
      </c>
      <c r="Q2820" s="52">
        <v>4.42</v>
      </c>
      <c r="R2820" s="52" t="str" cm="1">
        <f t="array" ref="R2820">_xlfn.IFS(ROUND(Q2820,0)=5,"Excellent",ROUND(Q2820,0)=4,"Good",ROUND(Q2820,0)=3,"Ok",ROUND(Q2820,0)&lt;3,"Bad")</f>
        <v>Good</v>
      </c>
      <c r="S2820">
        <v>100</v>
      </c>
      <c r="T2820" t="str">
        <f t="shared" si="178"/>
        <v>No</v>
      </c>
      <c r="U2820" s="65">
        <v>42921</v>
      </c>
      <c r="V2820" s="65">
        <v>44046</v>
      </c>
      <c r="W2820">
        <v>85</v>
      </c>
      <c r="X2820" t="str">
        <f t="shared" si="179"/>
        <v>Active</v>
      </c>
      <c r="Y2820" t="s">
        <v>15616</v>
      </c>
    </row>
    <row r="2821" spans="1:25" x14ac:dyDescent="0.25">
      <c r="A2821">
        <v>2820</v>
      </c>
      <c r="B2821" t="s">
        <v>2062</v>
      </c>
      <c r="C2821">
        <v>3294</v>
      </c>
      <c r="D2821" t="str">
        <f>VLOOKUP($C2821,Hosts!$A:$O,10,0)</f>
        <v>New York</v>
      </c>
      <c r="E2821" s="67">
        <f>INDEX(Hosts!$A:$O,MATCH(Places!$C2821,Hosts!$A:$A,0),MATCH(Places!E$1,Hosts!$1:$1,0))</f>
        <v>0.5</v>
      </c>
      <c r="F2821" s="67">
        <f>INDEX(Hosts!$A:$O,MATCH(Places!$C2821,Hosts!$A:$A,0),MATCH(Places!F$1,Hosts!$1:$1,0))</f>
        <v>0.94</v>
      </c>
      <c r="G2821" s="67" t="str">
        <f>INDEX(Hosts!$A:$O,MATCH(Places!$C2821,Hosts!$A:$A,0),MATCH(Places!G$1,Hosts!$1:$1,0))</f>
        <v>No</v>
      </c>
      <c r="H2821">
        <v>16</v>
      </c>
      <c r="I2821" t="str">
        <f>VLOOKUP($H2821,Neighborhoods!$A:$C,2,0)</f>
        <v>Manhattan</v>
      </c>
      <c r="J2821" t="str">
        <f>VLOOKUP($H2821,Neighborhoods!$A:$C,3,0)</f>
        <v>Harlem</v>
      </c>
      <c r="K2821" t="s">
        <v>1</v>
      </c>
      <c r="L2821" t="str">
        <f t="shared" si="176"/>
        <v>Yes</v>
      </c>
      <c r="M2821">
        <v>2</v>
      </c>
      <c r="N2821" t="str" cm="1">
        <f t="array" ref="N2821">_xlfn.IFS(M2821&lt;=2,"Small",M2821&lt;=5,"Medium",M2821&gt;5,"Large")</f>
        <v>Small</v>
      </c>
      <c r="O2821" s="50">
        <v>77</v>
      </c>
      <c r="P2821" s="67">
        <f t="shared" si="177"/>
        <v>0.03</v>
      </c>
      <c r="Q2821" s="52">
        <v>5</v>
      </c>
      <c r="R2821" s="52" t="str" cm="1">
        <f t="array" ref="R2821">_xlfn.IFS(ROUND(Q2821,0)=5,"Excellent",ROUND(Q2821,0)=4,"Good",ROUND(Q2821,0)=3,"Ok",ROUND(Q2821,0)&lt;3,"Bad")</f>
        <v>Excellent</v>
      </c>
      <c r="S2821">
        <v>49</v>
      </c>
      <c r="T2821" t="str">
        <f t="shared" si="178"/>
        <v>No</v>
      </c>
      <c r="U2821" s="65">
        <v>42932</v>
      </c>
      <c r="V2821" s="65">
        <v>43814</v>
      </c>
      <c r="W2821">
        <v>292</v>
      </c>
      <c r="X2821" t="str">
        <f t="shared" si="179"/>
        <v>Active</v>
      </c>
      <c r="Y2821" t="s">
        <v>15615</v>
      </c>
    </row>
    <row r="2822" spans="1:25" x14ac:dyDescent="0.25">
      <c r="A2822">
        <v>2821</v>
      </c>
      <c r="B2822" t="s">
        <v>2063</v>
      </c>
      <c r="C2822">
        <v>342</v>
      </c>
      <c r="D2822" t="str">
        <f>VLOOKUP($C2822,Hosts!$A:$O,10,0)</f>
        <v>New York</v>
      </c>
      <c r="E2822" s="67">
        <f>INDEX(Hosts!$A:$O,MATCH(Places!$C2822,Hosts!$A:$A,0),MATCH(Places!E$1,Hosts!$1:$1,0))</f>
        <v>1</v>
      </c>
      <c r="F2822" s="67">
        <f>INDEX(Hosts!$A:$O,MATCH(Places!$C2822,Hosts!$A:$A,0),MATCH(Places!F$1,Hosts!$1:$1,0))</f>
        <v>0.89</v>
      </c>
      <c r="G2822" s="67" t="str">
        <f>INDEX(Hosts!$A:$O,MATCH(Places!$C2822,Hosts!$A:$A,0),MATCH(Places!G$1,Hosts!$1:$1,0))</f>
        <v>Yes</v>
      </c>
      <c r="H2822">
        <v>12</v>
      </c>
      <c r="I2822" t="str">
        <f>VLOOKUP($H2822,Neighborhoods!$A:$C,2,0)</f>
        <v>Brooklyn</v>
      </c>
      <c r="J2822" t="str">
        <f>VLOOKUP($H2822,Neighborhoods!$A:$C,3,0)</f>
        <v>Williamsburg</v>
      </c>
      <c r="K2822" t="s">
        <v>11822</v>
      </c>
      <c r="L2822" t="str">
        <f t="shared" si="176"/>
        <v>No</v>
      </c>
      <c r="M2822">
        <v>6</v>
      </c>
      <c r="N2822" t="str" cm="1">
        <f t="array" ref="N2822">_xlfn.IFS(M2822&lt;=2,"Small",M2822&lt;=5,"Medium",M2822&gt;5,"Large")</f>
        <v>Large</v>
      </c>
      <c r="O2822" s="50">
        <v>250</v>
      </c>
      <c r="P2822" s="67">
        <f t="shared" si="177"/>
        <v>0.04</v>
      </c>
      <c r="Q2822" s="52">
        <v>4.8099999999999996</v>
      </c>
      <c r="R2822" s="52" t="str" cm="1">
        <f t="array" ref="R2822">_xlfn.IFS(ROUND(Q2822,0)=5,"Excellent",ROUND(Q2822,0)=4,"Good",ROUND(Q2822,0)=3,"Ok",ROUND(Q2822,0)&lt;3,"Bad")</f>
        <v>Excellent</v>
      </c>
      <c r="S2822">
        <v>32</v>
      </c>
      <c r="T2822" t="str">
        <f t="shared" si="178"/>
        <v>No</v>
      </c>
      <c r="U2822" s="65">
        <v>42922</v>
      </c>
      <c r="V2822" s="65">
        <v>43800</v>
      </c>
      <c r="W2822">
        <v>0</v>
      </c>
      <c r="X2822" t="str">
        <f t="shared" si="179"/>
        <v>Inactive</v>
      </c>
      <c r="Y2822" t="s">
        <v>15615</v>
      </c>
    </row>
    <row r="2823" spans="1:25" x14ac:dyDescent="0.25">
      <c r="A2823">
        <v>2822</v>
      </c>
      <c r="B2823" t="s">
        <v>2064</v>
      </c>
      <c r="C2823">
        <v>1732</v>
      </c>
      <c r="D2823" t="str">
        <f>VLOOKUP($C2823,Hosts!$A:$O,10,0)</f>
        <v>New York</v>
      </c>
      <c r="E2823" s="67">
        <f>INDEX(Hosts!$A:$O,MATCH(Places!$C2823,Hosts!$A:$A,0),MATCH(Places!E$1,Hosts!$1:$1,0))</f>
        <v>1</v>
      </c>
      <c r="F2823" s="67">
        <f>INDEX(Hosts!$A:$O,MATCH(Places!$C2823,Hosts!$A:$A,0),MATCH(Places!F$1,Hosts!$1:$1,0))</f>
        <v>0.97</v>
      </c>
      <c r="G2823" s="67" t="str">
        <f>INDEX(Hosts!$A:$O,MATCH(Places!$C2823,Hosts!$A:$A,0),MATCH(Places!G$1,Hosts!$1:$1,0))</f>
        <v>Yes</v>
      </c>
      <c r="H2823">
        <v>20</v>
      </c>
      <c r="I2823" t="str">
        <f>VLOOKUP($H2823,Neighborhoods!$A:$C,2,0)</f>
        <v>Manhattan</v>
      </c>
      <c r="J2823" t="str">
        <f>VLOOKUP($H2823,Neighborhoods!$A:$C,3,0)</f>
        <v>Upper West Side</v>
      </c>
      <c r="K2823" t="s">
        <v>1</v>
      </c>
      <c r="L2823" t="str">
        <f t="shared" si="176"/>
        <v>Yes</v>
      </c>
      <c r="M2823">
        <v>4</v>
      </c>
      <c r="N2823" t="str" cm="1">
        <f t="array" ref="N2823">_xlfn.IFS(M2823&lt;=2,"Small",M2823&lt;=5,"Medium",M2823&gt;5,"Large")</f>
        <v>Medium</v>
      </c>
      <c r="O2823" s="50">
        <v>98</v>
      </c>
      <c r="P2823" s="67">
        <f t="shared" si="177"/>
        <v>0.03</v>
      </c>
      <c r="Q2823" s="52">
        <v>4.9000000000000004</v>
      </c>
      <c r="R2823" s="52" t="str" cm="1">
        <f t="array" ref="R2823">_xlfn.IFS(ROUND(Q2823,0)=5,"Excellent",ROUND(Q2823,0)=4,"Good",ROUND(Q2823,0)=3,"Ok",ROUND(Q2823,0)&lt;3,"Bad")</f>
        <v>Excellent</v>
      </c>
      <c r="S2823">
        <v>92</v>
      </c>
      <c r="T2823" t="str">
        <f t="shared" si="178"/>
        <v>No</v>
      </c>
      <c r="U2823" s="65">
        <v>42929</v>
      </c>
      <c r="V2823" s="65">
        <v>43902</v>
      </c>
      <c r="W2823">
        <v>263</v>
      </c>
      <c r="X2823" t="str">
        <f t="shared" si="179"/>
        <v>Active</v>
      </c>
      <c r="Y2823" t="s">
        <v>15616</v>
      </c>
    </row>
    <row r="2824" spans="1:25" x14ac:dyDescent="0.25">
      <c r="A2824">
        <v>2823</v>
      </c>
      <c r="B2824" t="s">
        <v>2065</v>
      </c>
      <c r="C2824">
        <v>1872</v>
      </c>
      <c r="D2824" t="str">
        <f>VLOOKUP($C2824,Hosts!$A:$O,10,0)</f>
        <v>New York</v>
      </c>
      <c r="E2824" s="67">
        <f>INDEX(Hosts!$A:$O,MATCH(Places!$C2824,Hosts!$A:$A,0),MATCH(Places!E$1,Hosts!$1:$1,0))</f>
        <v>1</v>
      </c>
      <c r="F2824" s="67">
        <f>INDEX(Hosts!$A:$O,MATCH(Places!$C2824,Hosts!$A:$A,0),MATCH(Places!F$1,Hosts!$1:$1,0))</f>
        <v>1</v>
      </c>
      <c r="G2824" s="67" t="str">
        <f>INDEX(Hosts!$A:$O,MATCH(Places!$C2824,Hosts!$A:$A,0),MATCH(Places!G$1,Hosts!$1:$1,0))</f>
        <v>No</v>
      </c>
      <c r="H2824">
        <v>19</v>
      </c>
      <c r="I2824" t="str">
        <f>VLOOKUP($H2824,Neighborhoods!$A:$C,2,0)</f>
        <v>Manhattan</v>
      </c>
      <c r="J2824" t="str">
        <f>VLOOKUP($H2824,Neighborhoods!$A:$C,3,0)</f>
        <v>Upper East Side</v>
      </c>
      <c r="K2824" t="s">
        <v>1</v>
      </c>
      <c r="L2824" t="str">
        <f t="shared" si="176"/>
        <v>Yes</v>
      </c>
      <c r="M2824">
        <v>1</v>
      </c>
      <c r="N2824" t="str" cm="1">
        <f t="array" ref="N2824">_xlfn.IFS(M2824&lt;=2,"Small",M2824&lt;=5,"Medium",M2824&gt;5,"Large")</f>
        <v>Small</v>
      </c>
      <c r="O2824" s="50">
        <v>60</v>
      </c>
      <c r="P2824" s="67">
        <f t="shared" si="177"/>
        <v>0.03</v>
      </c>
      <c r="Q2824" s="52">
        <v>4.9000000000000004</v>
      </c>
      <c r="R2824" s="52" t="str" cm="1">
        <f t="array" ref="R2824">_xlfn.IFS(ROUND(Q2824,0)=5,"Excellent",ROUND(Q2824,0)=4,"Good",ROUND(Q2824,0)=3,"Ok",ROUND(Q2824,0)&lt;3,"Bad")</f>
        <v>Excellent</v>
      </c>
      <c r="S2824">
        <v>84</v>
      </c>
      <c r="T2824" t="str">
        <f t="shared" si="178"/>
        <v>No</v>
      </c>
      <c r="U2824" s="65">
        <v>42934</v>
      </c>
      <c r="V2824" s="65">
        <v>44013</v>
      </c>
      <c r="W2824">
        <v>345</v>
      </c>
      <c r="X2824" t="str">
        <f t="shared" si="179"/>
        <v>Active</v>
      </c>
      <c r="Y2824" t="s">
        <v>15616</v>
      </c>
    </row>
    <row r="2825" spans="1:25" x14ac:dyDescent="0.25">
      <c r="A2825">
        <v>2824</v>
      </c>
      <c r="B2825" t="s">
        <v>2066</v>
      </c>
      <c r="C2825">
        <v>3296</v>
      </c>
      <c r="D2825" t="str">
        <f>VLOOKUP($C2825,Hosts!$A:$O,10,0)</f>
        <v>New York</v>
      </c>
      <c r="E2825" s="67">
        <f>INDEX(Hosts!$A:$O,MATCH(Places!$C2825,Hosts!$A:$A,0),MATCH(Places!E$1,Hosts!$1:$1,0))</f>
        <v>1</v>
      </c>
      <c r="F2825" s="67">
        <f>INDEX(Hosts!$A:$O,MATCH(Places!$C2825,Hosts!$A:$A,0),MATCH(Places!F$1,Hosts!$1:$1,0))</f>
        <v>0.57999999999999996</v>
      </c>
      <c r="G2825" s="67" t="str">
        <f>INDEX(Hosts!$A:$O,MATCH(Places!$C2825,Hosts!$A:$A,0),MATCH(Places!G$1,Hosts!$1:$1,0))</f>
        <v>Yes</v>
      </c>
      <c r="H2825">
        <v>8</v>
      </c>
      <c r="I2825" t="str">
        <f>VLOOKUP($H2825,Neighborhoods!$A:$C,2,0)</f>
        <v>Brooklyn</v>
      </c>
      <c r="J2825" t="str">
        <f>VLOOKUP($H2825,Neighborhoods!$A:$C,3,0)</f>
        <v>Bushwick</v>
      </c>
      <c r="K2825" t="s">
        <v>16</v>
      </c>
      <c r="L2825" t="str">
        <f t="shared" si="176"/>
        <v>Yes</v>
      </c>
      <c r="M2825">
        <v>2</v>
      </c>
      <c r="N2825" t="str" cm="1">
        <f t="array" ref="N2825">_xlfn.IFS(M2825&lt;=2,"Small",M2825&lt;=5,"Medium",M2825&gt;5,"Large")</f>
        <v>Small</v>
      </c>
      <c r="O2825" s="50">
        <v>40</v>
      </c>
      <c r="P2825" s="67">
        <f t="shared" si="177"/>
        <v>0.03</v>
      </c>
      <c r="Q2825" s="52">
        <v>4.82</v>
      </c>
      <c r="R2825" s="52" t="str" cm="1">
        <f t="array" ref="R2825">_xlfn.IFS(ROUND(Q2825,0)=5,"Excellent",ROUND(Q2825,0)=4,"Good",ROUND(Q2825,0)=3,"Ok",ROUND(Q2825,0)&lt;3,"Bad")</f>
        <v>Excellent</v>
      </c>
      <c r="S2825">
        <v>91</v>
      </c>
      <c r="T2825" t="str">
        <f t="shared" si="178"/>
        <v>No</v>
      </c>
      <c r="U2825" s="65">
        <v>42928</v>
      </c>
      <c r="V2825" s="65">
        <v>43772</v>
      </c>
      <c r="W2825">
        <v>0</v>
      </c>
      <c r="X2825" t="str">
        <f t="shared" si="179"/>
        <v>Inactive</v>
      </c>
      <c r="Y2825" t="s">
        <v>15615</v>
      </c>
    </row>
    <row r="2826" spans="1:25" x14ac:dyDescent="0.25">
      <c r="A2826">
        <v>2825</v>
      </c>
      <c r="B2826" t="s">
        <v>2067</v>
      </c>
      <c r="C2826">
        <v>3291</v>
      </c>
      <c r="D2826" t="str">
        <f>VLOOKUP($C2826,Hosts!$A:$O,10,0)</f>
        <v>Nevada</v>
      </c>
      <c r="E2826" s="67">
        <f>INDEX(Hosts!$A:$O,MATCH(Places!$C2826,Hosts!$A:$A,0),MATCH(Places!E$1,Hosts!$1:$1,0))</f>
        <v>0.91</v>
      </c>
      <c r="F2826" s="67">
        <f>INDEX(Hosts!$A:$O,MATCH(Places!$C2826,Hosts!$A:$A,0),MATCH(Places!F$1,Hosts!$1:$1,0))</f>
        <v>0.82</v>
      </c>
      <c r="G2826" s="67" t="str">
        <f>INDEX(Hosts!$A:$O,MATCH(Places!$C2826,Hosts!$A:$A,0),MATCH(Places!G$1,Hosts!$1:$1,0))</f>
        <v>No</v>
      </c>
      <c r="H2826">
        <v>12</v>
      </c>
      <c r="I2826" t="str">
        <f>VLOOKUP($H2826,Neighborhoods!$A:$C,2,0)</f>
        <v>Brooklyn</v>
      </c>
      <c r="J2826" t="str">
        <f>VLOOKUP($H2826,Neighborhoods!$A:$C,3,0)</f>
        <v>Williamsburg</v>
      </c>
      <c r="K2826" t="s">
        <v>11822</v>
      </c>
      <c r="L2826" t="str">
        <f t="shared" si="176"/>
        <v>No</v>
      </c>
      <c r="M2826">
        <v>5</v>
      </c>
      <c r="N2826" t="str" cm="1">
        <f t="array" ref="N2826">_xlfn.IFS(M2826&lt;=2,"Small",M2826&lt;=5,"Medium",M2826&gt;5,"Large")</f>
        <v>Medium</v>
      </c>
      <c r="O2826" s="50">
        <v>113</v>
      </c>
      <c r="P2826" s="67">
        <f t="shared" si="177"/>
        <v>0.03</v>
      </c>
      <c r="Q2826" s="52">
        <v>4.87</v>
      </c>
      <c r="R2826" s="52" t="str" cm="1">
        <f t="array" ref="R2826">_xlfn.IFS(ROUND(Q2826,0)=5,"Excellent",ROUND(Q2826,0)=4,"Good",ROUND(Q2826,0)=3,"Ok",ROUND(Q2826,0)&lt;3,"Bad")</f>
        <v>Excellent</v>
      </c>
      <c r="S2826">
        <v>191</v>
      </c>
      <c r="T2826" t="str">
        <f t="shared" si="178"/>
        <v>Yes</v>
      </c>
      <c r="U2826" s="65">
        <v>42919</v>
      </c>
      <c r="V2826" s="65">
        <v>44041</v>
      </c>
      <c r="W2826">
        <v>172</v>
      </c>
      <c r="X2826" t="str">
        <f t="shared" si="179"/>
        <v>Active</v>
      </c>
      <c r="Y2826" t="s">
        <v>15615</v>
      </c>
    </row>
    <row r="2827" spans="1:25" x14ac:dyDescent="0.25">
      <c r="A2827">
        <v>2826</v>
      </c>
      <c r="B2827" t="s">
        <v>14478</v>
      </c>
      <c r="C2827">
        <v>3295</v>
      </c>
      <c r="D2827" t="str">
        <f>VLOOKUP($C2827,Hosts!$A:$O,10,0)</f>
        <v>New York</v>
      </c>
      <c r="E2827" s="67">
        <f>INDEX(Hosts!$A:$O,MATCH(Places!$C2827,Hosts!$A:$A,0),MATCH(Places!E$1,Hosts!$1:$1,0))</f>
        <v>0.96</v>
      </c>
      <c r="F2827" s="67">
        <f>INDEX(Hosts!$A:$O,MATCH(Places!$C2827,Hosts!$A:$A,0),MATCH(Places!F$1,Hosts!$1:$1,0))</f>
        <v>0.98</v>
      </c>
      <c r="G2827" s="67" t="str">
        <f>INDEX(Hosts!$A:$O,MATCH(Places!$C2827,Hosts!$A:$A,0),MATCH(Places!G$1,Hosts!$1:$1,0))</f>
        <v>Yes</v>
      </c>
      <c r="H2827">
        <v>22</v>
      </c>
      <c r="I2827" t="str">
        <f>VLOOKUP($H2827,Neighborhoods!$A:$C,2,0)</f>
        <v>Queens</v>
      </c>
      <c r="J2827" t="str">
        <f>VLOOKUP($H2827,Neighborhoods!$A:$C,3,0)</f>
        <v>Flushing</v>
      </c>
      <c r="K2827" t="s">
        <v>11822</v>
      </c>
      <c r="L2827" t="str">
        <f t="shared" si="176"/>
        <v>No</v>
      </c>
      <c r="M2827">
        <v>8</v>
      </c>
      <c r="N2827" t="str" cm="1">
        <f t="array" ref="N2827">_xlfn.IFS(M2827&lt;=2,"Small",M2827&lt;=5,"Medium",M2827&gt;5,"Large")</f>
        <v>Large</v>
      </c>
      <c r="O2827" s="50">
        <v>249</v>
      </c>
      <c r="P2827" s="67">
        <f t="shared" si="177"/>
        <v>0.04</v>
      </c>
      <c r="Q2827" s="52">
        <v>4.58</v>
      </c>
      <c r="R2827" s="52" t="str" cm="1">
        <f t="array" ref="R2827">_xlfn.IFS(ROUND(Q2827,0)=5,"Excellent",ROUND(Q2827,0)=4,"Good",ROUND(Q2827,0)=3,"Ok",ROUND(Q2827,0)&lt;3,"Bad")</f>
        <v>Excellent</v>
      </c>
      <c r="S2827">
        <v>43</v>
      </c>
      <c r="T2827" t="str">
        <f t="shared" si="178"/>
        <v>No</v>
      </c>
      <c r="U2827" s="65">
        <v>42982</v>
      </c>
      <c r="V2827" s="65">
        <v>44020</v>
      </c>
      <c r="W2827">
        <v>264</v>
      </c>
      <c r="X2827" t="str">
        <f t="shared" si="179"/>
        <v>Active</v>
      </c>
      <c r="Y2827" t="s">
        <v>15615</v>
      </c>
    </row>
    <row r="2828" spans="1:25" x14ac:dyDescent="0.25">
      <c r="A2828">
        <v>2827</v>
      </c>
      <c r="B2828" t="s">
        <v>13731</v>
      </c>
      <c r="C2828">
        <v>3295</v>
      </c>
      <c r="D2828" t="str">
        <f>VLOOKUP($C2828,Hosts!$A:$O,10,0)</f>
        <v>New York</v>
      </c>
      <c r="E2828" s="67">
        <f>INDEX(Hosts!$A:$O,MATCH(Places!$C2828,Hosts!$A:$A,0),MATCH(Places!E$1,Hosts!$1:$1,0))</f>
        <v>0.96</v>
      </c>
      <c r="F2828" s="67">
        <f>INDEX(Hosts!$A:$O,MATCH(Places!$C2828,Hosts!$A:$A,0),MATCH(Places!F$1,Hosts!$1:$1,0))</f>
        <v>0.98</v>
      </c>
      <c r="G2828" s="67" t="str">
        <f>INDEX(Hosts!$A:$O,MATCH(Places!$C2828,Hosts!$A:$A,0),MATCH(Places!G$1,Hosts!$1:$1,0))</f>
        <v>Yes</v>
      </c>
      <c r="H2828">
        <v>22</v>
      </c>
      <c r="I2828" t="str">
        <f>VLOOKUP($H2828,Neighborhoods!$A:$C,2,0)</f>
        <v>Queens</v>
      </c>
      <c r="J2828" t="str">
        <f>VLOOKUP($H2828,Neighborhoods!$A:$C,3,0)</f>
        <v>Flushing</v>
      </c>
      <c r="K2828" t="s">
        <v>11822</v>
      </c>
      <c r="L2828" t="str">
        <f t="shared" si="176"/>
        <v>No</v>
      </c>
      <c r="M2828">
        <v>8</v>
      </c>
      <c r="N2828" t="str" cm="1">
        <f t="array" ref="N2828">_xlfn.IFS(M2828&lt;=2,"Small",M2828&lt;=5,"Medium",M2828&gt;5,"Large")</f>
        <v>Large</v>
      </c>
      <c r="O2828" s="50">
        <v>143</v>
      </c>
      <c r="P2828" s="67">
        <f t="shared" si="177"/>
        <v>0.03</v>
      </c>
      <c r="Q2828" s="52">
        <v>4.58</v>
      </c>
      <c r="R2828" s="52" t="str" cm="1">
        <f t="array" ref="R2828">_xlfn.IFS(ROUND(Q2828,0)=5,"Excellent",ROUND(Q2828,0)=4,"Good",ROUND(Q2828,0)=3,"Ok",ROUND(Q2828,0)&lt;3,"Bad")</f>
        <v>Excellent</v>
      </c>
      <c r="S2828">
        <v>57</v>
      </c>
      <c r="T2828" t="str">
        <f t="shared" si="178"/>
        <v>No</v>
      </c>
      <c r="U2828" s="65">
        <v>42994</v>
      </c>
      <c r="V2828" s="65">
        <v>44021</v>
      </c>
      <c r="W2828">
        <v>337</v>
      </c>
      <c r="X2828" t="str">
        <f t="shared" si="179"/>
        <v>Active</v>
      </c>
      <c r="Y2828" t="s">
        <v>15615</v>
      </c>
    </row>
    <row r="2829" spans="1:25" x14ac:dyDescent="0.25">
      <c r="A2829">
        <v>2828</v>
      </c>
      <c r="B2829" t="s">
        <v>14594</v>
      </c>
      <c r="C2829">
        <v>3295</v>
      </c>
      <c r="D2829" t="str">
        <f>VLOOKUP($C2829,Hosts!$A:$O,10,0)</f>
        <v>New York</v>
      </c>
      <c r="E2829" s="67">
        <f>INDEX(Hosts!$A:$O,MATCH(Places!$C2829,Hosts!$A:$A,0),MATCH(Places!E$1,Hosts!$1:$1,0))</f>
        <v>0.96</v>
      </c>
      <c r="F2829" s="67">
        <f>INDEX(Hosts!$A:$O,MATCH(Places!$C2829,Hosts!$A:$A,0),MATCH(Places!F$1,Hosts!$1:$1,0))</f>
        <v>0.98</v>
      </c>
      <c r="G2829" s="67" t="str">
        <f>INDEX(Hosts!$A:$O,MATCH(Places!$C2829,Hosts!$A:$A,0),MATCH(Places!G$1,Hosts!$1:$1,0))</f>
        <v>Yes</v>
      </c>
      <c r="H2829">
        <v>22</v>
      </c>
      <c r="I2829" t="str">
        <f>VLOOKUP($H2829,Neighborhoods!$A:$C,2,0)</f>
        <v>Queens</v>
      </c>
      <c r="J2829" t="str">
        <f>VLOOKUP($H2829,Neighborhoods!$A:$C,3,0)</f>
        <v>Flushing</v>
      </c>
      <c r="K2829" t="s">
        <v>11822</v>
      </c>
      <c r="L2829" t="str">
        <f t="shared" si="176"/>
        <v>No</v>
      </c>
      <c r="M2829">
        <v>10</v>
      </c>
      <c r="N2829" t="str" cm="1">
        <f t="array" ref="N2829">_xlfn.IFS(M2829&lt;=2,"Small",M2829&lt;=5,"Medium",M2829&gt;5,"Large")</f>
        <v>Large</v>
      </c>
      <c r="O2829" s="50">
        <v>331</v>
      </c>
      <c r="P2829" s="67">
        <f t="shared" si="177"/>
        <v>0.04</v>
      </c>
      <c r="Q2829" s="52">
        <v>4.59</v>
      </c>
      <c r="R2829" s="52" t="str" cm="1">
        <f t="array" ref="R2829">_xlfn.IFS(ROUND(Q2829,0)=5,"Excellent",ROUND(Q2829,0)=4,"Good",ROUND(Q2829,0)=3,"Ok",ROUND(Q2829,0)&lt;3,"Bad")</f>
        <v>Excellent</v>
      </c>
      <c r="S2829">
        <v>59</v>
      </c>
      <c r="T2829" t="str">
        <f t="shared" si="178"/>
        <v>No</v>
      </c>
      <c r="U2829" s="65">
        <v>42973</v>
      </c>
      <c r="V2829" s="65">
        <v>44038</v>
      </c>
      <c r="W2829">
        <v>364</v>
      </c>
      <c r="X2829" t="str">
        <f t="shared" si="179"/>
        <v>Active</v>
      </c>
      <c r="Y2829" t="s">
        <v>15615</v>
      </c>
    </row>
    <row r="2830" spans="1:25" x14ac:dyDescent="0.25">
      <c r="A2830">
        <v>2829</v>
      </c>
      <c r="B2830" t="s">
        <v>2068</v>
      </c>
      <c r="C2830">
        <v>3297</v>
      </c>
      <c r="D2830" t="str">
        <f>VLOOKUP($C2830,Hosts!$A:$O,10,0)</f>
        <v>New York</v>
      </c>
      <c r="E2830" s="67">
        <f>INDEX(Hosts!$A:$O,MATCH(Places!$C2830,Hosts!$A:$A,0),MATCH(Places!E$1,Hosts!$1:$1,0))</f>
        <v>0.9</v>
      </c>
      <c r="F2830" s="67">
        <f>INDEX(Hosts!$A:$O,MATCH(Places!$C2830,Hosts!$A:$A,0),MATCH(Places!F$1,Hosts!$1:$1,0))</f>
        <v>0.88</v>
      </c>
      <c r="G2830" s="67" t="str">
        <f>INDEX(Hosts!$A:$O,MATCH(Places!$C2830,Hosts!$A:$A,0),MATCH(Places!G$1,Hosts!$1:$1,0))</f>
        <v>No</v>
      </c>
      <c r="H2830">
        <v>7</v>
      </c>
      <c r="I2830" t="str">
        <f>VLOOKUP($H2830,Neighborhoods!$A:$C,2,0)</f>
        <v>Brooklyn</v>
      </c>
      <c r="J2830" t="str">
        <f>VLOOKUP($H2830,Neighborhoods!$A:$C,3,0)</f>
        <v>Bedford-Stuyvesant</v>
      </c>
      <c r="K2830" t="s">
        <v>11822</v>
      </c>
      <c r="L2830" t="str">
        <f t="shared" si="176"/>
        <v>No</v>
      </c>
      <c r="M2830">
        <v>2</v>
      </c>
      <c r="N2830" t="str" cm="1">
        <f t="array" ref="N2830">_xlfn.IFS(M2830&lt;=2,"Small",M2830&lt;=5,"Medium",M2830&gt;5,"Large")</f>
        <v>Small</v>
      </c>
      <c r="O2830" s="50">
        <v>80</v>
      </c>
      <c r="P2830" s="67">
        <f t="shared" si="177"/>
        <v>0.03</v>
      </c>
      <c r="Q2830" s="52">
        <v>4.84</v>
      </c>
      <c r="R2830" s="52" t="str" cm="1">
        <f t="array" ref="R2830">_xlfn.IFS(ROUND(Q2830,0)=5,"Excellent",ROUND(Q2830,0)=4,"Good",ROUND(Q2830,0)=3,"Ok",ROUND(Q2830,0)&lt;3,"Bad")</f>
        <v>Excellent</v>
      </c>
      <c r="S2830">
        <v>94</v>
      </c>
      <c r="T2830" t="str">
        <f t="shared" si="178"/>
        <v>No</v>
      </c>
      <c r="U2830" s="65">
        <v>42929</v>
      </c>
      <c r="V2830" s="65">
        <v>44046</v>
      </c>
      <c r="W2830">
        <v>156</v>
      </c>
      <c r="X2830" t="str">
        <f t="shared" si="179"/>
        <v>Active</v>
      </c>
      <c r="Y2830" t="s">
        <v>15615</v>
      </c>
    </row>
    <row r="2831" spans="1:25" x14ac:dyDescent="0.25">
      <c r="A2831">
        <v>2830</v>
      </c>
      <c r="B2831" t="s">
        <v>13635</v>
      </c>
      <c r="C2831">
        <v>1540</v>
      </c>
      <c r="D2831" t="str">
        <f>VLOOKUP($C2831,Hosts!$A:$O,10,0)</f>
        <v>California</v>
      </c>
      <c r="E2831" s="67">
        <f>INDEX(Hosts!$A:$O,MATCH(Places!$C2831,Hosts!$A:$A,0),MATCH(Places!E$1,Hosts!$1:$1,0))</f>
        <v>1</v>
      </c>
      <c r="F2831" s="67">
        <f>INDEX(Hosts!$A:$O,MATCH(Places!$C2831,Hosts!$A:$A,0),MATCH(Places!F$1,Hosts!$1:$1,0))</f>
        <v>0.97</v>
      </c>
      <c r="G2831" s="67" t="str">
        <f>INDEX(Hosts!$A:$O,MATCH(Places!$C2831,Hosts!$A:$A,0),MATCH(Places!G$1,Hosts!$1:$1,0))</f>
        <v>No</v>
      </c>
      <c r="H2831">
        <v>15</v>
      </c>
      <c r="I2831" t="str">
        <f>VLOOKUP($H2831,Neighborhoods!$A:$C,2,0)</f>
        <v>Manhattan</v>
      </c>
      <c r="J2831" t="str">
        <f>VLOOKUP($H2831,Neighborhoods!$A:$C,3,0)</f>
        <v>East Village</v>
      </c>
      <c r="K2831" t="s">
        <v>11822</v>
      </c>
      <c r="L2831" t="str">
        <f t="shared" si="176"/>
        <v>No</v>
      </c>
      <c r="M2831">
        <v>2</v>
      </c>
      <c r="N2831" t="str" cm="1">
        <f t="array" ref="N2831">_xlfn.IFS(M2831&lt;=2,"Small",M2831&lt;=5,"Medium",M2831&gt;5,"Large")</f>
        <v>Small</v>
      </c>
      <c r="O2831" s="50">
        <v>88</v>
      </c>
      <c r="P2831" s="67">
        <f t="shared" si="177"/>
        <v>0.03</v>
      </c>
      <c r="Q2831" s="52">
        <v>4.84</v>
      </c>
      <c r="R2831" s="52" t="str" cm="1">
        <f t="array" ref="R2831">_xlfn.IFS(ROUND(Q2831,0)=5,"Excellent",ROUND(Q2831,0)=4,"Good",ROUND(Q2831,0)=3,"Ok",ROUND(Q2831,0)&lt;3,"Bad")</f>
        <v>Excellent</v>
      </c>
      <c r="S2831">
        <v>19</v>
      </c>
      <c r="T2831" t="str">
        <f t="shared" si="178"/>
        <v>No</v>
      </c>
      <c r="U2831" s="65">
        <v>43102</v>
      </c>
      <c r="V2831" s="65">
        <v>44045</v>
      </c>
      <c r="W2831">
        <v>1</v>
      </c>
      <c r="X2831" t="str">
        <f t="shared" si="179"/>
        <v>Active</v>
      </c>
      <c r="Y2831" t="s">
        <v>15615</v>
      </c>
    </row>
    <row r="2832" spans="1:25" x14ac:dyDescent="0.25">
      <c r="A2832">
        <v>2831</v>
      </c>
      <c r="B2832" t="s">
        <v>2069</v>
      </c>
      <c r="C2832">
        <v>3298</v>
      </c>
      <c r="D2832" t="str">
        <f>VLOOKUP($C2832,Hosts!$A:$O,10,0)</f>
        <v>New York</v>
      </c>
      <c r="E2832" s="67">
        <f>INDEX(Hosts!$A:$O,MATCH(Places!$C2832,Hosts!$A:$A,0),MATCH(Places!E$1,Hosts!$1:$1,0))</f>
        <v>1</v>
      </c>
      <c r="F2832" s="67">
        <f>INDEX(Hosts!$A:$O,MATCH(Places!$C2832,Hosts!$A:$A,0),MATCH(Places!F$1,Hosts!$1:$1,0))</f>
        <v>0.91</v>
      </c>
      <c r="G2832" s="67" t="str">
        <f>INDEX(Hosts!$A:$O,MATCH(Places!$C2832,Hosts!$A:$A,0),MATCH(Places!G$1,Hosts!$1:$1,0))</f>
        <v>No</v>
      </c>
      <c r="H2832">
        <v>23</v>
      </c>
      <c r="I2832" t="str">
        <f>VLOOKUP($H2832,Neighborhoods!$A:$C,2,0)</f>
        <v>Queens</v>
      </c>
      <c r="J2832" t="str">
        <f>VLOOKUP($H2832,Neighborhoods!$A:$C,3,0)</f>
        <v>Jamaica</v>
      </c>
      <c r="K2832" t="s">
        <v>1</v>
      </c>
      <c r="L2832" t="str">
        <f t="shared" si="176"/>
        <v>Yes</v>
      </c>
      <c r="M2832">
        <v>2</v>
      </c>
      <c r="N2832" t="str" cm="1">
        <f t="array" ref="N2832">_xlfn.IFS(M2832&lt;=2,"Small",M2832&lt;=5,"Medium",M2832&gt;5,"Large")</f>
        <v>Small</v>
      </c>
      <c r="O2832" s="50">
        <v>48</v>
      </c>
      <c r="P2832" s="67">
        <f t="shared" si="177"/>
        <v>0.03</v>
      </c>
      <c r="Q2832" s="52">
        <v>4.8600000000000003</v>
      </c>
      <c r="R2832" s="52" t="str" cm="1">
        <f t="array" ref="R2832">_xlfn.IFS(ROUND(Q2832,0)=5,"Excellent",ROUND(Q2832,0)=4,"Good",ROUND(Q2832,0)=3,"Ok",ROUND(Q2832,0)&lt;3,"Bad")</f>
        <v>Excellent</v>
      </c>
      <c r="S2832">
        <v>22</v>
      </c>
      <c r="T2832" t="str">
        <f t="shared" si="178"/>
        <v>No</v>
      </c>
      <c r="U2832" s="65">
        <v>42987</v>
      </c>
      <c r="V2832" s="65">
        <v>43450</v>
      </c>
      <c r="W2832">
        <v>135</v>
      </c>
      <c r="X2832" t="str">
        <f t="shared" si="179"/>
        <v>Active</v>
      </c>
      <c r="Y2832" t="s">
        <v>15616</v>
      </c>
    </row>
    <row r="2833" spans="1:25" x14ac:dyDescent="0.25">
      <c r="A2833">
        <v>2832</v>
      </c>
      <c r="B2833" t="s">
        <v>15217</v>
      </c>
      <c r="C2833">
        <v>1648</v>
      </c>
      <c r="D2833" t="str">
        <f>VLOOKUP($C2833,Hosts!$A:$O,10,0)</f>
        <v>New York</v>
      </c>
      <c r="E2833" s="67">
        <f>INDEX(Hosts!$A:$O,MATCH(Places!$C2833,Hosts!$A:$A,0),MATCH(Places!E$1,Hosts!$1:$1,0))</f>
        <v>1</v>
      </c>
      <c r="F2833" s="67">
        <f>INDEX(Hosts!$A:$O,MATCH(Places!$C2833,Hosts!$A:$A,0),MATCH(Places!F$1,Hosts!$1:$1,0))</f>
        <v>0.98</v>
      </c>
      <c r="G2833" s="67" t="str">
        <f>INDEX(Hosts!$A:$O,MATCH(Places!$C2833,Hosts!$A:$A,0),MATCH(Places!G$1,Hosts!$1:$1,0))</f>
        <v>Yes</v>
      </c>
      <c r="H2833">
        <v>8</v>
      </c>
      <c r="I2833" t="str">
        <f>VLOOKUP($H2833,Neighborhoods!$A:$C,2,0)</f>
        <v>Brooklyn</v>
      </c>
      <c r="J2833" t="str">
        <f>VLOOKUP($H2833,Neighborhoods!$A:$C,3,0)</f>
        <v>Bushwick</v>
      </c>
      <c r="K2833" t="s">
        <v>11822</v>
      </c>
      <c r="L2833" t="str">
        <f t="shared" si="176"/>
        <v>No</v>
      </c>
      <c r="M2833">
        <v>5</v>
      </c>
      <c r="N2833" t="str" cm="1">
        <f t="array" ref="N2833">_xlfn.IFS(M2833&lt;=2,"Small",M2833&lt;=5,"Medium",M2833&gt;5,"Large")</f>
        <v>Medium</v>
      </c>
      <c r="O2833" s="50">
        <v>120</v>
      </c>
      <c r="P2833" s="67">
        <f t="shared" si="177"/>
        <v>0.03</v>
      </c>
      <c r="Q2833" s="52">
        <v>4.9800000000000004</v>
      </c>
      <c r="R2833" s="52" t="str" cm="1">
        <f t="array" ref="R2833">_xlfn.IFS(ROUND(Q2833,0)=5,"Excellent",ROUND(Q2833,0)=4,"Good",ROUND(Q2833,0)=3,"Ok",ROUND(Q2833,0)&lt;3,"Bad")</f>
        <v>Excellent</v>
      </c>
      <c r="S2833">
        <v>95</v>
      </c>
      <c r="T2833" t="str">
        <f t="shared" si="178"/>
        <v>No</v>
      </c>
      <c r="U2833" s="65">
        <v>42940</v>
      </c>
      <c r="V2833" s="65">
        <v>44039</v>
      </c>
      <c r="W2833">
        <v>11</v>
      </c>
      <c r="X2833" t="str">
        <f t="shared" si="179"/>
        <v>Active</v>
      </c>
      <c r="Y2833" t="s">
        <v>15615</v>
      </c>
    </row>
    <row r="2834" spans="1:25" x14ac:dyDescent="0.25">
      <c r="A2834">
        <v>2833</v>
      </c>
      <c r="B2834" t="s">
        <v>2070</v>
      </c>
      <c r="C2834">
        <v>2469</v>
      </c>
      <c r="D2834" t="str">
        <f>VLOOKUP($C2834,Hosts!$A:$O,10,0)</f>
        <v>New York</v>
      </c>
      <c r="E2834" s="67">
        <f>INDEX(Hosts!$A:$O,MATCH(Places!$C2834,Hosts!$A:$A,0),MATCH(Places!E$1,Hosts!$1:$1,0))</f>
        <v>1</v>
      </c>
      <c r="F2834" s="67">
        <f>INDEX(Hosts!$A:$O,MATCH(Places!$C2834,Hosts!$A:$A,0),MATCH(Places!F$1,Hosts!$1:$1,0))</f>
        <v>1</v>
      </c>
      <c r="G2834" s="67" t="str">
        <f>INDEX(Hosts!$A:$O,MATCH(Places!$C2834,Hosts!$A:$A,0),MATCH(Places!G$1,Hosts!$1:$1,0))</f>
        <v>No</v>
      </c>
      <c r="H2834">
        <v>9</v>
      </c>
      <c r="I2834" t="str">
        <f>VLOOKUP($H2834,Neighborhoods!$A:$C,2,0)</f>
        <v>Brooklyn</v>
      </c>
      <c r="J2834" t="str">
        <f>VLOOKUP($H2834,Neighborhoods!$A:$C,3,0)</f>
        <v>Crown Heights</v>
      </c>
      <c r="K2834" t="s">
        <v>16</v>
      </c>
      <c r="L2834" t="str">
        <f t="shared" si="176"/>
        <v>Yes</v>
      </c>
      <c r="M2834">
        <v>3</v>
      </c>
      <c r="N2834" t="str" cm="1">
        <f t="array" ref="N2834">_xlfn.IFS(M2834&lt;=2,"Small",M2834&lt;=5,"Medium",M2834&gt;5,"Large")</f>
        <v>Medium</v>
      </c>
      <c r="O2834" s="50">
        <v>69</v>
      </c>
      <c r="P2834" s="67">
        <f t="shared" si="177"/>
        <v>0.03</v>
      </c>
      <c r="Q2834" s="52">
        <v>4.8099999999999996</v>
      </c>
      <c r="R2834" s="52" t="str" cm="1">
        <f t="array" ref="R2834">_xlfn.IFS(ROUND(Q2834,0)=5,"Excellent",ROUND(Q2834,0)=4,"Good",ROUND(Q2834,0)=3,"Ok",ROUND(Q2834,0)&lt;3,"Bad")</f>
        <v>Excellent</v>
      </c>
      <c r="S2834">
        <v>59</v>
      </c>
      <c r="T2834" t="str">
        <f t="shared" si="178"/>
        <v>No</v>
      </c>
      <c r="U2834" s="65">
        <v>42920</v>
      </c>
      <c r="V2834" s="65">
        <v>43824</v>
      </c>
      <c r="W2834">
        <v>74</v>
      </c>
      <c r="X2834" t="str">
        <f t="shared" si="179"/>
        <v>Active</v>
      </c>
      <c r="Y2834" t="s">
        <v>15616</v>
      </c>
    </row>
    <row r="2835" spans="1:25" x14ac:dyDescent="0.25">
      <c r="A2835">
        <v>2834</v>
      </c>
      <c r="B2835" t="s">
        <v>2071</v>
      </c>
      <c r="C2835">
        <v>3300</v>
      </c>
      <c r="D2835" t="str">
        <f>VLOOKUP($C2835,Hosts!$A:$O,10,0)</f>
        <v>New York</v>
      </c>
      <c r="E2835" s="67">
        <f>INDEX(Hosts!$A:$O,MATCH(Places!$C2835,Hosts!$A:$A,0),MATCH(Places!E$1,Hosts!$1:$1,0))</f>
        <v>0.83</v>
      </c>
      <c r="F2835" s="67">
        <f>INDEX(Hosts!$A:$O,MATCH(Places!$C2835,Hosts!$A:$A,0),MATCH(Places!F$1,Hosts!$1:$1,0))</f>
        <v>0.89</v>
      </c>
      <c r="G2835" s="67" t="str">
        <f>INDEX(Hosts!$A:$O,MATCH(Places!$C2835,Hosts!$A:$A,0),MATCH(Places!G$1,Hosts!$1:$1,0))</f>
        <v>Yes</v>
      </c>
      <c r="H2835">
        <v>23</v>
      </c>
      <c r="I2835" t="str">
        <f>VLOOKUP($H2835,Neighborhoods!$A:$C,2,0)</f>
        <v>Queens</v>
      </c>
      <c r="J2835" t="str">
        <f>VLOOKUP($H2835,Neighborhoods!$A:$C,3,0)</f>
        <v>Jamaica</v>
      </c>
      <c r="K2835" t="s">
        <v>11822</v>
      </c>
      <c r="L2835" t="str">
        <f t="shared" si="176"/>
        <v>No</v>
      </c>
      <c r="M2835">
        <v>6</v>
      </c>
      <c r="N2835" t="str" cm="1">
        <f t="array" ref="N2835">_xlfn.IFS(M2835&lt;=2,"Small",M2835&lt;=5,"Medium",M2835&gt;5,"Large")</f>
        <v>Large</v>
      </c>
      <c r="O2835" s="50">
        <v>150</v>
      </c>
      <c r="P2835" s="67">
        <f t="shared" si="177"/>
        <v>0.03</v>
      </c>
      <c r="Q2835" s="52">
        <v>4.97</v>
      </c>
      <c r="R2835" s="52" t="str" cm="1">
        <f t="array" ref="R2835">_xlfn.IFS(ROUND(Q2835,0)=5,"Excellent",ROUND(Q2835,0)=4,"Good",ROUND(Q2835,0)=3,"Ok",ROUND(Q2835,0)&lt;3,"Bad")</f>
        <v>Excellent</v>
      </c>
      <c r="S2835">
        <v>115</v>
      </c>
      <c r="T2835" t="str">
        <f t="shared" si="178"/>
        <v>Yes</v>
      </c>
      <c r="U2835" s="65">
        <v>42932</v>
      </c>
      <c r="V2835" s="65">
        <v>43891</v>
      </c>
      <c r="W2835">
        <v>165</v>
      </c>
      <c r="X2835" t="str">
        <f t="shared" si="179"/>
        <v>Active</v>
      </c>
      <c r="Y2835" t="s">
        <v>15615</v>
      </c>
    </row>
    <row r="2836" spans="1:25" x14ac:dyDescent="0.25">
      <c r="A2836">
        <v>2835</v>
      </c>
      <c r="B2836" t="s">
        <v>2072</v>
      </c>
      <c r="C2836">
        <v>2288</v>
      </c>
      <c r="D2836" t="str">
        <f>VLOOKUP($C2836,Hosts!$A:$O,10,0)</f>
        <v>New York</v>
      </c>
      <c r="E2836" s="67">
        <f>INDEX(Hosts!$A:$O,MATCH(Places!$C2836,Hosts!$A:$A,0),MATCH(Places!E$1,Hosts!$1:$1,0))</f>
        <v>0</v>
      </c>
      <c r="F2836" s="67">
        <f>INDEX(Hosts!$A:$O,MATCH(Places!$C2836,Hosts!$A:$A,0),MATCH(Places!F$1,Hosts!$1:$1,0))</f>
        <v>0.87</v>
      </c>
      <c r="G2836" s="67" t="str">
        <f>INDEX(Hosts!$A:$O,MATCH(Places!$C2836,Hosts!$A:$A,0),MATCH(Places!G$1,Hosts!$1:$1,0))</f>
        <v>No</v>
      </c>
      <c r="H2836">
        <v>17</v>
      </c>
      <c r="I2836" t="str">
        <f>VLOOKUP($H2836,Neighborhoods!$A:$C,2,0)</f>
        <v>Manhattan</v>
      </c>
      <c r="J2836" t="str">
        <f>VLOOKUP($H2836,Neighborhoods!$A:$C,3,0)</f>
        <v>Hell's Kitchen</v>
      </c>
      <c r="K2836" t="s">
        <v>1</v>
      </c>
      <c r="L2836" t="str">
        <f t="shared" si="176"/>
        <v>Yes</v>
      </c>
      <c r="M2836">
        <v>2</v>
      </c>
      <c r="N2836" t="str" cm="1">
        <f t="array" ref="N2836">_xlfn.IFS(M2836&lt;=2,"Small",M2836&lt;=5,"Medium",M2836&gt;5,"Large")</f>
        <v>Small</v>
      </c>
      <c r="O2836" s="50">
        <v>75</v>
      </c>
      <c r="P2836" s="67">
        <f t="shared" si="177"/>
        <v>0.03</v>
      </c>
      <c r="Q2836" s="52">
        <v>4.51</v>
      </c>
      <c r="R2836" s="52" t="str" cm="1">
        <f t="array" ref="R2836">_xlfn.IFS(ROUND(Q2836,0)=5,"Excellent",ROUND(Q2836,0)=4,"Good",ROUND(Q2836,0)=3,"Ok",ROUND(Q2836,0)&lt;3,"Bad")</f>
        <v>Excellent</v>
      </c>
      <c r="S2836">
        <v>130</v>
      </c>
      <c r="T2836" t="str">
        <f t="shared" si="178"/>
        <v>No</v>
      </c>
      <c r="U2836" s="65">
        <v>42928</v>
      </c>
      <c r="V2836" s="65">
        <v>43898</v>
      </c>
      <c r="W2836">
        <v>363</v>
      </c>
      <c r="X2836" t="str">
        <f t="shared" si="179"/>
        <v>Active</v>
      </c>
      <c r="Y2836" t="s">
        <v>15615</v>
      </c>
    </row>
    <row r="2837" spans="1:25" x14ac:dyDescent="0.25">
      <c r="A2837">
        <v>2836</v>
      </c>
      <c r="B2837" t="s">
        <v>14310</v>
      </c>
      <c r="C2837">
        <v>1562</v>
      </c>
      <c r="D2837" t="str">
        <f>VLOOKUP($C2837,Hosts!$A:$O,10,0)</f>
        <v>Lazio</v>
      </c>
      <c r="E2837" s="67">
        <f>INDEX(Hosts!$A:$O,MATCH(Places!$C2837,Hosts!$A:$A,0),MATCH(Places!E$1,Hosts!$1:$1,0))</f>
        <v>1</v>
      </c>
      <c r="F2837" s="67">
        <f>INDEX(Hosts!$A:$O,MATCH(Places!$C2837,Hosts!$A:$A,0),MATCH(Places!F$1,Hosts!$1:$1,0))</f>
        <v>1</v>
      </c>
      <c r="G2837" s="67" t="str">
        <f>INDEX(Hosts!$A:$O,MATCH(Places!$C2837,Hosts!$A:$A,0),MATCH(Places!G$1,Hosts!$1:$1,0))</f>
        <v>No</v>
      </c>
      <c r="H2837">
        <v>17</v>
      </c>
      <c r="I2837" t="str">
        <f>VLOOKUP($H2837,Neighborhoods!$A:$C,2,0)</f>
        <v>Manhattan</v>
      </c>
      <c r="J2837" t="str">
        <f>VLOOKUP($H2837,Neighborhoods!$A:$C,3,0)</f>
        <v>Hell's Kitchen</v>
      </c>
      <c r="K2837" t="s">
        <v>11822</v>
      </c>
      <c r="L2837" t="str">
        <f t="shared" si="176"/>
        <v>No</v>
      </c>
      <c r="M2837">
        <v>3</v>
      </c>
      <c r="N2837" t="str" cm="1">
        <f t="array" ref="N2837">_xlfn.IFS(M2837&lt;=2,"Small",M2837&lt;=5,"Medium",M2837&gt;5,"Large")</f>
        <v>Medium</v>
      </c>
      <c r="O2837" s="50">
        <v>331</v>
      </c>
      <c r="P2837" s="67">
        <f t="shared" si="177"/>
        <v>0.04</v>
      </c>
      <c r="Q2837" s="52">
        <v>4.7300000000000004</v>
      </c>
      <c r="R2837" s="52" t="str" cm="1">
        <f t="array" ref="R2837">_xlfn.IFS(ROUND(Q2837,0)=5,"Excellent",ROUND(Q2837,0)=4,"Good",ROUND(Q2837,0)=3,"Ok",ROUND(Q2837,0)&lt;3,"Bad")</f>
        <v>Excellent</v>
      </c>
      <c r="S2837">
        <v>30</v>
      </c>
      <c r="T2837" t="str">
        <f t="shared" si="178"/>
        <v>No</v>
      </c>
      <c r="U2837" s="65">
        <v>43007</v>
      </c>
      <c r="V2837" s="65">
        <v>43761</v>
      </c>
      <c r="W2837">
        <v>364</v>
      </c>
      <c r="X2837" t="str">
        <f t="shared" si="179"/>
        <v>Active</v>
      </c>
      <c r="Y2837" t="s">
        <v>15616</v>
      </c>
    </row>
    <row r="2838" spans="1:25" x14ac:dyDescent="0.25">
      <c r="A2838">
        <v>2837</v>
      </c>
      <c r="B2838" t="s">
        <v>14323</v>
      </c>
      <c r="C2838">
        <v>1673</v>
      </c>
      <c r="D2838" t="str">
        <f>VLOOKUP($C2838,Hosts!$A:$O,10,0)</f>
        <v>New York</v>
      </c>
      <c r="E2838" s="67">
        <f>INDEX(Hosts!$A:$O,MATCH(Places!$C2838,Hosts!$A:$A,0),MATCH(Places!E$1,Hosts!$1:$1,0))</f>
        <v>1</v>
      </c>
      <c r="F2838" s="67">
        <f>INDEX(Hosts!$A:$O,MATCH(Places!$C2838,Hosts!$A:$A,0),MATCH(Places!F$1,Hosts!$1:$1,0))</f>
        <v>0.86</v>
      </c>
      <c r="G2838" s="67" t="str">
        <f>INDEX(Hosts!$A:$O,MATCH(Places!$C2838,Hosts!$A:$A,0),MATCH(Places!G$1,Hosts!$1:$1,0))</f>
        <v>Yes</v>
      </c>
      <c r="H2838">
        <v>9</v>
      </c>
      <c r="I2838" t="str">
        <f>VLOOKUP($H2838,Neighborhoods!$A:$C,2,0)</f>
        <v>Brooklyn</v>
      </c>
      <c r="J2838" t="str">
        <f>VLOOKUP($H2838,Neighborhoods!$A:$C,3,0)</f>
        <v>Crown Heights</v>
      </c>
      <c r="K2838" t="s">
        <v>1</v>
      </c>
      <c r="L2838" t="str">
        <f t="shared" si="176"/>
        <v>Yes</v>
      </c>
      <c r="M2838">
        <v>1</v>
      </c>
      <c r="N2838" t="str" cm="1">
        <f t="array" ref="N2838">_xlfn.IFS(M2838&lt;=2,"Small",M2838&lt;=5,"Medium",M2838&gt;5,"Large")</f>
        <v>Small</v>
      </c>
      <c r="O2838" s="50">
        <v>65</v>
      </c>
      <c r="P2838" s="67">
        <f t="shared" si="177"/>
        <v>0.03</v>
      </c>
      <c r="Q2838" s="52">
        <v>4.84</v>
      </c>
      <c r="R2838" s="52" t="str" cm="1">
        <f t="array" ref="R2838">_xlfn.IFS(ROUND(Q2838,0)=5,"Excellent",ROUND(Q2838,0)=4,"Good",ROUND(Q2838,0)=3,"Ok",ROUND(Q2838,0)&lt;3,"Bad")</f>
        <v>Excellent</v>
      </c>
      <c r="S2838">
        <v>19</v>
      </c>
      <c r="T2838" t="str">
        <f t="shared" si="178"/>
        <v>No</v>
      </c>
      <c r="U2838" s="65">
        <v>42981</v>
      </c>
      <c r="V2838" s="65">
        <v>43917</v>
      </c>
      <c r="W2838">
        <v>90</v>
      </c>
      <c r="X2838" t="str">
        <f t="shared" si="179"/>
        <v>Active</v>
      </c>
      <c r="Y2838" t="s">
        <v>15616</v>
      </c>
    </row>
    <row r="2839" spans="1:25" x14ac:dyDescent="0.25">
      <c r="A2839">
        <v>2838</v>
      </c>
      <c r="B2839" t="s">
        <v>2073</v>
      </c>
      <c r="C2839">
        <v>766</v>
      </c>
      <c r="D2839" t="str">
        <f>VLOOKUP($C2839,Hosts!$A:$O,10,0)</f>
        <v>New York</v>
      </c>
      <c r="E2839" s="67">
        <f>INDEX(Hosts!$A:$O,MATCH(Places!$C2839,Hosts!$A:$A,0),MATCH(Places!E$1,Hosts!$1:$1,0))</f>
        <v>0.92</v>
      </c>
      <c r="F2839" s="67">
        <f>INDEX(Hosts!$A:$O,MATCH(Places!$C2839,Hosts!$A:$A,0),MATCH(Places!F$1,Hosts!$1:$1,0))</f>
        <v>0.95</v>
      </c>
      <c r="G2839" s="67" t="str">
        <f>INDEX(Hosts!$A:$O,MATCH(Places!$C2839,Hosts!$A:$A,0),MATCH(Places!G$1,Hosts!$1:$1,0))</f>
        <v>No</v>
      </c>
      <c r="H2839">
        <v>9</v>
      </c>
      <c r="I2839" t="str">
        <f>VLOOKUP($H2839,Neighborhoods!$A:$C,2,0)</f>
        <v>Brooklyn</v>
      </c>
      <c r="J2839" t="str">
        <f>VLOOKUP($H2839,Neighborhoods!$A:$C,3,0)</f>
        <v>Crown Heights</v>
      </c>
      <c r="K2839" t="s">
        <v>11822</v>
      </c>
      <c r="L2839" t="str">
        <f t="shared" si="176"/>
        <v>No</v>
      </c>
      <c r="M2839">
        <v>2</v>
      </c>
      <c r="N2839" t="str" cm="1">
        <f t="array" ref="N2839">_xlfn.IFS(M2839&lt;=2,"Small",M2839&lt;=5,"Medium",M2839&gt;5,"Large")</f>
        <v>Small</v>
      </c>
      <c r="O2839" s="50">
        <v>48</v>
      </c>
      <c r="P2839" s="67">
        <f t="shared" si="177"/>
        <v>0.03</v>
      </c>
      <c r="Q2839" s="52">
        <v>4.9000000000000004</v>
      </c>
      <c r="R2839" s="52" t="str" cm="1">
        <f t="array" ref="R2839">_xlfn.IFS(ROUND(Q2839,0)=5,"Excellent",ROUND(Q2839,0)=4,"Good",ROUND(Q2839,0)=3,"Ok",ROUND(Q2839,0)&lt;3,"Bad")</f>
        <v>Excellent</v>
      </c>
      <c r="S2839">
        <v>122</v>
      </c>
      <c r="T2839" t="str">
        <f t="shared" si="178"/>
        <v>Yes</v>
      </c>
      <c r="U2839" s="65">
        <v>42968</v>
      </c>
      <c r="V2839" s="65">
        <v>44053</v>
      </c>
      <c r="W2839">
        <v>5</v>
      </c>
      <c r="X2839" t="str">
        <f t="shared" si="179"/>
        <v>Active</v>
      </c>
      <c r="Y2839" t="s">
        <v>15615</v>
      </c>
    </row>
    <row r="2840" spans="1:25" x14ac:dyDescent="0.25">
      <c r="A2840">
        <v>2839</v>
      </c>
      <c r="B2840" t="s">
        <v>15504</v>
      </c>
      <c r="C2840">
        <v>1426</v>
      </c>
      <c r="D2840" t="str">
        <f>VLOOKUP($C2840,Hosts!$A:$O,10,0)</f>
        <v>New York</v>
      </c>
      <c r="E2840" s="67">
        <f>INDEX(Hosts!$A:$O,MATCH(Places!$C2840,Hosts!$A:$A,0),MATCH(Places!E$1,Hosts!$1:$1,0))</f>
        <v>0.89</v>
      </c>
      <c r="F2840" s="67">
        <f>INDEX(Hosts!$A:$O,MATCH(Places!$C2840,Hosts!$A:$A,0),MATCH(Places!F$1,Hosts!$1:$1,0))</f>
        <v>0.9</v>
      </c>
      <c r="G2840" s="67" t="str">
        <f>INDEX(Hosts!$A:$O,MATCH(Places!$C2840,Hosts!$A:$A,0),MATCH(Places!G$1,Hosts!$1:$1,0))</f>
        <v>No</v>
      </c>
      <c r="H2840">
        <v>7</v>
      </c>
      <c r="I2840" t="str">
        <f>VLOOKUP($H2840,Neighborhoods!$A:$C,2,0)</f>
        <v>Brooklyn</v>
      </c>
      <c r="J2840" t="str">
        <f>VLOOKUP($H2840,Neighborhoods!$A:$C,3,0)</f>
        <v>Bedford-Stuyvesant</v>
      </c>
      <c r="K2840" t="s">
        <v>1</v>
      </c>
      <c r="L2840" t="str">
        <f t="shared" si="176"/>
        <v>Yes</v>
      </c>
      <c r="M2840">
        <v>1</v>
      </c>
      <c r="N2840" t="str" cm="1">
        <f t="array" ref="N2840">_xlfn.IFS(M2840&lt;=2,"Small",M2840&lt;=5,"Medium",M2840&gt;5,"Large")</f>
        <v>Small</v>
      </c>
      <c r="O2840" s="50">
        <v>48</v>
      </c>
      <c r="P2840" s="67">
        <f t="shared" si="177"/>
        <v>0.03</v>
      </c>
      <c r="Q2840" s="52">
        <v>4.46</v>
      </c>
      <c r="R2840" s="52" t="str" cm="1">
        <f t="array" ref="R2840">_xlfn.IFS(ROUND(Q2840,0)=5,"Excellent",ROUND(Q2840,0)=4,"Good",ROUND(Q2840,0)=3,"Ok",ROUND(Q2840,0)&lt;3,"Bad")</f>
        <v>Good</v>
      </c>
      <c r="S2840">
        <v>13</v>
      </c>
      <c r="T2840" t="str">
        <f t="shared" si="178"/>
        <v>No</v>
      </c>
      <c r="U2840" s="65">
        <v>42935</v>
      </c>
      <c r="V2840" s="65">
        <v>43334</v>
      </c>
      <c r="W2840">
        <v>4</v>
      </c>
      <c r="X2840" t="str">
        <f t="shared" si="179"/>
        <v>Active</v>
      </c>
      <c r="Y2840" t="s">
        <v>15615</v>
      </c>
    </row>
    <row r="2841" spans="1:25" x14ac:dyDescent="0.25">
      <c r="A2841">
        <v>2840</v>
      </c>
      <c r="B2841" t="s">
        <v>2074</v>
      </c>
      <c r="C2841">
        <v>2214</v>
      </c>
      <c r="D2841" t="str">
        <f>VLOOKUP($C2841,Hosts!$A:$O,10,0)</f>
        <v>New York</v>
      </c>
      <c r="E2841" s="67">
        <f>INDEX(Hosts!$A:$O,MATCH(Places!$C2841,Hosts!$A:$A,0),MATCH(Places!E$1,Hosts!$1:$1,0))</f>
        <v>1</v>
      </c>
      <c r="F2841" s="67">
        <f>INDEX(Hosts!$A:$O,MATCH(Places!$C2841,Hosts!$A:$A,0),MATCH(Places!F$1,Hosts!$1:$1,0))</f>
        <v>0.96</v>
      </c>
      <c r="G2841" s="67" t="str">
        <f>INDEX(Hosts!$A:$O,MATCH(Places!$C2841,Hosts!$A:$A,0),MATCH(Places!G$1,Hosts!$1:$1,0))</f>
        <v>No</v>
      </c>
      <c r="H2841">
        <v>7</v>
      </c>
      <c r="I2841" t="str">
        <f>VLOOKUP($H2841,Neighborhoods!$A:$C,2,0)</f>
        <v>Brooklyn</v>
      </c>
      <c r="J2841" t="str">
        <f>VLOOKUP($H2841,Neighborhoods!$A:$C,3,0)</f>
        <v>Bedford-Stuyvesant</v>
      </c>
      <c r="K2841" t="s">
        <v>11822</v>
      </c>
      <c r="L2841" t="str">
        <f t="shared" si="176"/>
        <v>No</v>
      </c>
      <c r="M2841">
        <v>2</v>
      </c>
      <c r="N2841" t="str" cm="1">
        <f t="array" ref="N2841">_xlfn.IFS(M2841&lt;=2,"Small",M2841&lt;=5,"Medium",M2841&gt;5,"Large")</f>
        <v>Small</v>
      </c>
      <c r="O2841" s="50">
        <v>99</v>
      </c>
      <c r="P2841" s="67">
        <f t="shared" si="177"/>
        <v>0.03</v>
      </c>
      <c r="Q2841" s="52">
        <v>4.75</v>
      </c>
      <c r="R2841" s="52" t="str" cm="1">
        <f t="array" ref="R2841">_xlfn.IFS(ROUND(Q2841,0)=5,"Excellent",ROUND(Q2841,0)=4,"Good",ROUND(Q2841,0)=3,"Ok",ROUND(Q2841,0)&lt;3,"Bad")</f>
        <v>Excellent</v>
      </c>
      <c r="S2841">
        <v>75</v>
      </c>
      <c r="T2841" t="str">
        <f t="shared" si="178"/>
        <v>No</v>
      </c>
      <c r="U2841" s="65">
        <v>42991</v>
      </c>
      <c r="V2841" s="65">
        <v>43872</v>
      </c>
      <c r="W2841">
        <v>134</v>
      </c>
      <c r="X2841" t="str">
        <f t="shared" si="179"/>
        <v>Active</v>
      </c>
      <c r="Y2841" t="s">
        <v>15616</v>
      </c>
    </row>
    <row r="2842" spans="1:25" x14ac:dyDescent="0.25">
      <c r="A2842">
        <v>2841</v>
      </c>
      <c r="B2842" t="s">
        <v>2075</v>
      </c>
      <c r="C2842">
        <v>3229</v>
      </c>
      <c r="D2842" t="str">
        <f>VLOOKUP($C2842,Hosts!$A:$O,10,0)</f>
        <v>New York</v>
      </c>
      <c r="E2842" s="67">
        <f>INDEX(Hosts!$A:$O,MATCH(Places!$C2842,Hosts!$A:$A,0),MATCH(Places!E$1,Hosts!$1:$1,0))</f>
        <v>1</v>
      </c>
      <c r="F2842" s="67">
        <f>INDEX(Hosts!$A:$O,MATCH(Places!$C2842,Hosts!$A:$A,0),MATCH(Places!F$1,Hosts!$1:$1,0))</f>
        <v>0.72</v>
      </c>
      <c r="G2842" s="67" t="str">
        <f>INDEX(Hosts!$A:$O,MATCH(Places!$C2842,Hosts!$A:$A,0),MATCH(Places!G$1,Hosts!$1:$1,0))</f>
        <v>No</v>
      </c>
      <c r="H2842">
        <v>29</v>
      </c>
      <c r="I2842" t="str">
        <f>VLOOKUP($H2842,Neighborhoods!$A:$C,2,0)</f>
        <v>Staten Island</v>
      </c>
      <c r="J2842" t="str">
        <f>VLOOKUP($H2842,Neighborhoods!$A:$C,3,0)</f>
        <v>Stapleton</v>
      </c>
      <c r="K2842" t="s">
        <v>1</v>
      </c>
      <c r="L2842" t="str">
        <f t="shared" si="176"/>
        <v>Yes</v>
      </c>
      <c r="M2842">
        <v>1</v>
      </c>
      <c r="N2842" t="str" cm="1">
        <f t="array" ref="N2842">_xlfn.IFS(M2842&lt;=2,"Small",M2842&lt;=5,"Medium",M2842&gt;5,"Large")</f>
        <v>Small</v>
      </c>
      <c r="O2842" s="50">
        <v>44</v>
      </c>
      <c r="P2842" s="67">
        <f t="shared" si="177"/>
        <v>0.03</v>
      </c>
      <c r="Q2842" s="52">
        <v>4.75</v>
      </c>
      <c r="R2842" s="52" t="str" cm="1">
        <f t="array" ref="R2842">_xlfn.IFS(ROUND(Q2842,0)=5,"Excellent",ROUND(Q2842,0)=4,"Good",ROUND(Q2842,0)=3,"Ok",ROUND(Q2842,0)&lt;3,"Bad")</f>
        <v>Excellent</v>
      </c>
      <c r="S2842">
        <v>16</v>
      </c>
      <c r="T2842" t="str">
        <f t="shared" si="178"/>
        <v>No</v>
      </c>
      <c r="U2842" s="65">
        <v>43150</v>
      </c>
      <c r="V2842" s="65">
        <v>43772</v>
      </c>
      <c r="W2842">
        <v>88</v>
      </c>
      <c r="X2842" t="str">
        <f t="shared" si="179"/>
        <v>Active</v>
      </c>
      <c r="Y2842" t="s">
        <v>15615</v>
      </c>
    </row>
    <row r="2843" spans="1:25" x14ac:dyDescent="0.25">
      <c r="A2843">
        <v>2842</v>
      </c>
      <c r="B2843" t="s">
        <v>2076</v>
      </c>
      <c r="C2843">
        <v>3304</v>
      </c>
      <c r="D2843" t="str">
        <f>VLOOKUP($C2843,Hosts!$A:$O,10,0)</f>
        <v>New York</v>
      </c>
      <c r="E2843" s="67">
        <f>INDEX(Hosts!$A:$O,MATCH(Places!$C2843,Hosts!$A:$A,0),MATCH(Places!E$1,Hosts!$1:$1,0))</f>
        <v>0</v>
      </c>
      <c r="F2843" s="67">
        <f>INDEX(Hosts!$A:$O,MATCH(Places!$C2843,Hosts!$A:$A,0),MATCH(Places!F$1,Hosts!$1:$1,0))</f>
        <v>0.35</v>
      </c>
      <c r="G2843" s="67" t="str">
        <f>INDEX(Hosts!$A:$O,MATCH(Places!$C2843,Hosts!$A:$A,0),MATCH(Places!G$1,Hosts!$1:$1,0))</f>
        <v>No</v>
      </c>
      <c r="H2843">
        <v>7</v>
      </c>
      <c r="I2843" t="str">
        <f>VLOOKUP($H2843,Neighborhoods!$A:$C,2,0)</f>
        <v>Brooklyn</v>
      </c>
      <c r="J2843" t="str">
        <f>VLOOKUP($H2843,Neighborhoods!$A:$C,3,0)</f>
        <v>Bedford-Stuyvesant</v>
      </c>
      <c r="K2843" t="s">
        <v>1</v>
      </c>
      <c r="L2843" t="str">
        <f t="shared" si="176"/>
        <v>Yes</v>
      </c>
      <c r="M2843">
        <v>3</v>
      </c>
      <c r="N2843" t="str" cm="1">
        <f t="array" ref="N2843">_xlfn.IFS(M2843&lt;=2,"Small",M2843&lt;=5,"Medium",M2843&gt;5,"Large")</f>
        <v>Medium</v>
      </c>
      <c r="O2843" s="50">
        <v>50</v>
      </c>
      <c r="P2843" s="67">
        <f t="shared" si="177"/>
        <v>0.03</v>
      </c>
      <c r="Q2843" s="52">
        <v>4.6399999999999997</v>
      </c>
      <c r="R2843" s="52" t="str" cm="1">
        <f t="array" ref="R2843">_xlfn.IFS(ROUND(Q2843,0)=5,"Excellent",ROUND(Q2843,0)=4,"Good",ROUND(Q2843,0)=3,"Ok",ROUND(Q2843,0)&lt;3,"Bad")</f>
        <v>Excellent</v>
      </c>
      <c r="S2843">
        <v>14</v>
      </c>
      <c r="T2843" t="str">
        <f t="shared" si="178"/>
        <v>No</v>
      </c>
      <c r="U2843" s="65">
        <v>42959</v>
      </c>
      <c r="V2843" s="65">
        <v>43737</v>
      </c>
      <c r="W2843">
        <v>89</v>
      </c>
      <c r="X2843" t="str">
        <f t="shared" si="179"/>
        <v>Active</v>
      </c>
      <c r="Y2843" t="s">
        <v>15615</v>
      </c>
    </row>
    <row r="2844" spans="1:25" x14ac:dyDescent="0.25">
      <c r="A2844">
        <v>2843</v>
      </c>
      <c r="B2844" t="s">
        <v>2077</v>
      </c>
      <c r="C2844">
        <v>3306</v>
      </c>
      <c r="D2844" t="str">
        <f>VLOOKUP($C2844,Hosts!$A:$O,10,0)</f>
        <v>New York</v>
      </c>
      <c r="E2844" s="67">
        <f>INDEX(Hosts!$A:$O,MATCH(Places!$C2844,Hosts!$A:$A,0),MATCH(Places!E$1,Hosts!$1:$1,0))</f>
        <v>1</v>
      </c>
      <c r="F2844" s="67">
        <f>INDEX(Hosts!$A:$O,MATCH(Places!$C2844,Hosts!$A:$A,0),MATCH(Places!F$1,Hosts!$1:$1,0))</f>
        <v>0.91</v>
      </c>
      <c r="G2844" s="67" t="str">
        <f>INDEX(Hosts!$A:$O,MATCH(Places!$C2844,Hosts!$A:$A,0),MATCH(Places!G$1,Hosts!$1:$1,0))</f>
        <v>Yes</v>
      </c>
      <c r="H2844">
        <v>14</v>
      </c>
      <c r="I2844" t="str">
        <f>VLOOKUP($H2844,Neighborhoods!$A:$C,2,0)</f>
        <v>Manhattan</v>
      </c>
      <c r="J2844" t="str">
        <f>VLOOKUP($H2844,Neighborhoods!$A:$C,3,0)</f>
        <v>East Harlem</v>
      </c>
      <c r="K2844" t="s">
        <v>11822</v>
      </c>
      <c r="L2844" t="str">
        <f t="shared" si="176"/>
        <v>No</v>
      </c>
      <c r="M2844">
        <v>3</v>
      </c>
      <c r="N2844" t="str" cm="1">
        <f t="array" ref="N2844">_xlfn.IFS(M2844&lt;=2,"Small",M2844&lt;=5,"Medium",M2844&gt;5,"Large")</f>
        <v>Medium</v>
      </c>
      <c r="O2844" s="50">
        <v>152</v>
      </c>
      <c r="P2844" s="67">
        <f t="shared" si="177"/>
        <v>0.03</v>
      </c>
      <c r="Q2844" s="52">
        <v>4.9000000000000004</v>
      </c>
      <c r="R2844" s="52" t="str" cm="1">
        <f t="array" ref="R2844">_xlfn.IFS(ROUND(Q2844,0)=5,"Excellent",ROUND(Q2844,0)=4,"Good",ROUND(Q2844,0)=3,"Ok",ROUND(Q2844,0)&lt;3,"Bad")</f>
        <v>Excellent</v>
      </c>
      <c r="S2844">
        <v>84</v>
      </c>
      <c r="T2844" t="str">
        <f t="shared" si="178"/>
        <v>No</v>
      </c>
      <c r="U2844" s="65">
        <v>42966</v>
      </c>
      <c r="V2844" s="65">
        <v>43878</v>
      </c>
      <c r="W2844">
        <v>178</v>
      </c>
      <c r="X2844" t="str">
        <f t="shared" si="179"/>
        <v>Active</v>
      </c>
      <c r="Y2844" t="s">
        <v>15615</v>
      </c>
    </row>
    <row r="2845" spans="1:25" x14ac:dyDescent="0.25">
      <c r="A2845">
        <v>2844</v>
      </c>
      <c r="B2845" t="s">
        <v>2078</v>
      </c>
      <c r="C2845">
        <v>613</v>
      </c>
      <c r="D2845" t="str">
        <f>VLOOKUP($C2845,Hosts!$A:$O,10,0)</f>
        <v>New York</v>
      </c>
      <c r="E2845" s="67">
        <f>INDEX(Hosts!$A:$O,MATCH(Places!$C2845,Hosts!$A:$A,0),MATCH(Places!E$1,Hosts!$1:$1,0))</f>
        <v>0.87</v>
      </c>
      <c r="F2845" s="67">
        <f>INDEX(Hosts!$A:$O,MATCH(Places!$C2845,Hosts!$A:$A,0),MATCH(Places!F$1,Hosts!$1:$1,0))</f>
        <v>0.93</v>
      </c>
      <c r="G2845" s="67" t="str">
        <f>INDEX(Hosts!$A:$O,MATCH(Places!$C2845,Hosts!$A:$A,0),MATCH(Places!G$1,Hosts!$1:$1,0))</f>
        <v>No</v>
      </c>
      <c r="H2845">
        <v>19</v>
      </c>
      <c r="I2845" t="str">
        <f>VLOOKUP($H2845,Neighborhoods!$A:$C,2,0)</f>
        <v>Manhattan</v>
      </c>
      <c r="J2845" t="str">
        <f>VLOOKUP($H2845,Neighborhoods!$A:$C,3,0)</f>
        <v>Upper East Side</v>
      </c>
      <c r="K2845" t="s">
        <v>11822</v>
      </c>
      <c r="L2845" t="str">
        <f t="shared" si="176"/>
        <v>No</v>
      </c>
      <c r="M2845">
        <v>2</v>
      </c>
      <c r="N2845" t="str" cm="1">
        <f t="array" ref="N2845">_xlfn.IFS(M2845&lt;=2,"Small",M2845&lt;=5,"Medium",M2845&gt;5,"Large")</f>
        <v>Small</v>
      </c>
      <c r="O2845" s="50">
        <v>95</v>
      </c>
      <c r="P2845" s="67">
        <f t="shared" si="177"/>
        <v>0.03</v>
      </c>
      <c r="Q2845" s="52">
        <v>4.6500000000000004</v>
      </c>
      <c r="R2845" s="52" t="str" cm="1">
        <f t="array" ref="R2845">_xlfn.IFS(ROUND(Q2845,0)=5,"Excellent",ROUND(Q2845,0)=4,"Good",ROUND(Q2845,0)=3,"Ok",ROUND(Q2845,0)&lt;3,"Bad")</f>
        <v>Excellent</v>
      </c>
      <c r="S2845">
        <v>54</v>
      </c>
      <c r="T2845" t="str">
        <f t="shared" si="178"/>
        <v>No</v>
      </c>
      <c r="U2845" s="65">
        <v>43267</v>
      </c>
      <c r="V2845" s="65">
        <v>44045</v>
      </c>
      <c r="W2845">
        <v>348</v>
      </c>
      <c r="X2845" t="str">
        <f t="shared" si="179"/>
        <v>Active</v>
      </c>
      <c r="Y2845" t="s">
        <v>15615</v>
      </c>
    </row>
    <row r="2846" spans="1:25" x14ac:dyDescent="0.25">
      <c r="A2846">
        <v>2845</v>
      </c>
      <c r="B2846" t="s">
        <v>2079</v>
      </c>
      <c r="C2846">
        <v>2558</v>
      </c>
      <c r="D2846" t="str">
        <f>VLOOKUP($C2846,Hosts!$A:$O,10,0)</f>
        <v>New York</v>
      </c>
      <c r="E2846" s="67">
        <f>INDEX(Hosts!$A:$O,MATCH(Places!$C2846,Hosts!$A:$A,0),MATCH(Places!E$1,Hosts!$1:$1,0))</f>
        <v>0.13</v>
      </c>
      <c r="F2846" s="67">
        <f>INDEX(Hosts!$A:$O,MATCH(Places!$C2846,Hosts!$A:$A,0),MATCH(Places!F$1,Hosts!$1:$1,0))</f>
        <v>0.96</v>
      </c>
      <c r="G2846" s="67" t="str">
        <f>INDEX(Hosts!$A:$O,MATCH(Places!$C2846,Hosts!$A:$A,0),MATCH(Places!G$1,Hosts!$1:$1,0))</f>
        <v>No</v>
      </c>
      <c r="H2846">
        <v>7</v>
      </c>
      <c r="I2846" t="str">
        <f>VLOOKUP($H2846,Neighborhoods!$A:$C,2,0)</f>
        <v>Brooklyn</v>
      </c>
      <c r="J2846" t="str">
        <f>VLOOKUP($H2846,Neighborhoods!$A:$C,3,0)</f>
        <v>Bedford-Stuyvesant</v>
      </c>
      <c r="K2846" t="s">
        <v>11822</v>
      </c>
      <c r="L2846" t="str">
        <f t="shared" si="176"/>
        <v>No</v>
      </c>
      <c r="M2846">
        <v>2</v>
      </c>
      <c r="N2846" t="str" cm="1">
        <f t="array" ref="N2846">_xlfn.IFS(M2846&lt;=2,"Small",M2846&lt;=5,"Medium",M2846&gt;5,"Large")</f>
        <v>Small</v>
      </c>
      <c r="O2846" s="50">
        <v>99</v>
      </c>
      <c r="P2846" s="67">
        <f t="shared" si="177"/>
        <v>0.03</v>
      </c>
      <c r="Q2846" s="52">
        <v>4.55</v>
      </c>
      <c r="R2846" s="52" t="str" cm="1">
        <f t="array" ref="R2846">_xlfn.IFS(ROUND(Q2846,0)=5,"Excellent",ROUND(Q2846,0)=4,"Good",ROUND(Q2846,0)=3,"Ok",ROUND(Q2846,0)&lt;3,"Bad")</f>
        <v>Excellent</v>
      </c>
      <c r="S2846">
        <v>84</v>
      </c>
      <c r="T2846" t="str">
        <f t="shared" si="178"/>
        <v>No</v>
      </c>
      <c r="U2846" s="65">
        <v>42950</v>
      </c>
      <c r="V2846" s="65">
        <v>43828</v>
      </c>
      <c r="W2846">
        <v>179</v>
      </c>
      <c r="X2846" t="str">
        <f t="shared" si="179"/>
        <v>Active</v>
      </c>
      <c r="Y2846" t="s">
        <v>15615</v>
      </c>
    </row>
    <row r="2847" spans="1:25" x14ac:dyDescent="0.25">
      <c r="A2847">
        <v>2846</v>
      </c>
      <c r="B2847" t="s">
        <v>2080</v>
      </c>
      <c r="C2847">
        <v>3118</v>
      </c>
      <c r="D2847" t="str">
        <f>VLOOKUP($C2847,Hosts!$A:$O,10,0)</f>
        <v>New York</v>
      </c>
      <c r="E2847" s="67">
        <f>INDEX(Hosts!$A:$O,MATCH(Places!$C2847,Hosts!$A:$A,0),MATCH(Places!E$1,Hosts!$1:$1,0))</f>
        <v>1</v>
      </c>
      <c r="F2847" s="67">
        <f>INDEX(Hosts!$A:$O,MATCH(Places!$C2847,Hosts!$A:$A,0),MATCH(Places!F$1,Hosts!$1:$1,0))</f>
        <v>0.5</v>
      </c>
      <c r="G2847" s="67" t="str">
        <f>INDEX(Hosts!$A:$O,MATCH(Places!$C2847,Hosts!$A:$A,0),MATCH(Places!G$1,Hosts!$1:$1,0))</f>
        <v>No</v>
      </c>
      <c r="H2847">
        <v>10</v>
      </c>
      <c r="I2847" t="str">
        <f>VLOOKUP($H2847,Neighborhoods!$A:$C,2,0)</f>
        <v>Brooklyn</v>
      </c>
      <c r="J2847" t="str">
        <f>VLOOKUP($H2847,Neighborhoods!$A:$C,3,0)</f>
        <v>East Flatbush</v>
      </c>
      <c r="K2847" t="s">
        <v>1</v>
      </c>
      <c r="L2847" t="str">
        <f t="shared" si="176"/>
        <v>Yes</v>
      </c>
      <c r="M2847">
        <v>2</v>
      </c>
      <c r="N2847" t="str" cm="1">
        <f t="array" ref="N2847">_xlfn.IFS(M2847&lt;=2,"Small",M2847&lt;=5,"Medium",M2847&gt;5,"Large")</f>
        <v>Small</v>
      </c>
      <c r="O2847" s="50">
        <v>50</v>
      </c>
      <c r="P2847" s="67">
        <f t="shared" si="177"/>
        <v>0.03</v>
      </c>
      <c r="Q2847" s="52">
        <v>4.5</v>
      </c>
      <c r="R2847" s="52" t="str" cm="1">
        <f t="array" ref="R2847">_xlfn.IFS(ROUND(Q2847,0)=5,"Excellent",ROUND(Q2847,0)=4,"Good",ROUND(Q2847,0)=3,"Ok",ROUND(Q2847,0)&lt;3,"Bad")</f>
        <v>Excellent</v>
      </c>
      <c r="S2847">
        <v>8</v>
      </c>
      <c r="T2847" t="str">
        <f t="shared" si="178"/>
        <v>No</v>
      </c>
      <c r="U2847" s="65">
        <v>42972</v>
      </c>
      <c r="V2847" s="65">
        <v>43253</v>
      </c>
      <c r="W2847">
        <v>89</v>
      </c>
      <c r="X2847" t="str">
        <f t="shared" si="179"/>
        <v>Active</v>
      </c>
      <c r="Y2847" t="s">
        <v>15615</v>
      </c>
    </row>
    <row r="2848" spans="1:25" x14ac:dyDescent="0.25">
      <c r="A2848">
        <v>2847</v>
      </c>
      <c r="B2848" t="s">
        <v>2081</v>
      </c>
      <c r="C2848">
        <v>3303</v>
      </c>
      <c r="D2848" t="str">
        <f>VLOOKUP($C2848,Hosts!$A:$O,10,0)</f>
        <v>New York</v>
      </c>
      <c r="E2848" s="67">
        <f>INDEX(Hosts!$A:$O,MATCH(Places!$C2848,Hosts!$A:$A,0),MATCH(Places!E$1,Hosts!$1:$1,0))</f>
        <v>0.83</v>
      </c>
      <c r="F2848" s="67">
        <f>INDEX(Hosts!$A:$O,MATCH(Places!$C2848,Hosts!$A:$A,0),MATCH(Places!F$1,Hosts!$1:$1,0))</f>
        <v>0.16</v>
      </c>
      <c r="G2848" s="67" t="str">
        <f>INDEX(Hosts!$A:$O,MATCH(Places!$C2848,Hosts!$A:$A,0),MATCH(Places!G$1,Hosts!$1:$1,0))</f>
        <v>Yes</v>
      </c>
      <c r="H2848">
        <v>14</v>
      </c>
      <c r="I2848" t="str">
        <f>VLOOKUP($H2848,Neighborhoods!$A:$C,2,0)</f>
        <v>Manhattan</v>
      </c>
      <c r="J2848" t="str">
        <f>VLOOKUP($H2848,Neighborhoods!$A:$C,3,0)</f>
        <v>East Harlem</v>
      </c>
      <c r="K2848" t="s">
        <v>1</v>
      </c>
      <c r="L2848" t="str">
        <f t="shared" si="176"/>
        <v>Yes</v>
      </c>
      <c r="M2848">
        <v>2</v>
      </c>
      <c r="N2848" t="str" cm="1">
        <f t="array" ref="N2848">_xlfn.IFS(M2848&lt;=2,"Small",M2848&lt;=5,"Medium",M2848&gt;5,"Large")</f>
        <v>Small</v>
      </c>
      <c r="O2848" s="50">
        <v>84</v>
      </c>
      <c r="P2848" s="67">
        <f t="shared" si="177"/>
        <v>0.03</v>
      </c>
      <c r="Q2848" s="52">
        <v>5</v>
      </c>
      <c r="R2848" s="52" t="str" cm="1">
        <f t="array" ref="R2848">_xlfn.IFS(ROUND(Q2848,0)=5,"Excellent",ROUND(Q2848,0)=4,"Good",ROUND(Q2848,0)=3,"Ok",ROUND(Q2848,0)&lt;3,"Bad")</f>
        <v>Excellent</v>
      </c>
      <c r="S2848">
        <v>29</v>
      </c>
      <c r="T2848" t="str">
        <f t="shared" si="178"/>
        <v>No</v>
      </c>
      <c r="U2848" s="65">
        <v>42967</v>
      </c>
      <c r="V2848" s="65">
        <v>43771</v>
      </c>
      <c r="W2848">
        <v>179</v>
      </c>
      <c r="X2848" t="str">
        <f t="shared" si="179"/>
        <v>Active</v>
      </c>
      <c r="Y2848" t="s">
        <v>15615</v>
      </c>
    </row>
    <row r="2849" spans="1:25" x14ac:dyDescent="0.25">
      <c r="A2849">
        <v>2848</v>
      </c>
      <c r="B2849" t="s">
        <v>2082</v>
      </c>
      <c r="C2849">
        <v>3289</v>
      </c>
      <c r="D2849" t="str">
        <f>VLOOKUP($C2849,Hosts!$A:$O,10,0)</f>
        <v>New York</v>
      </c>
      <c r="E2849" s="67">
        <f>INDEX(Hosts!$A:$O,MATCH(Places!$C2849,Hosts!$A:$A,0),MATCH(Places!E$1,Hosts!$1:$1,0))</f>
        <v>1</v>
      </c>
      <c r="F2849" s="67">
        <f>INDEX(Hosts!$A:$O,MATCH(Places!$C2849,Hosts!$A:$A,0),MATCH(Places!F$1,Hosts!$1:$1,0))</f>
        <v>0.99</v>
      </c>
      <c r="G2849" s="67" t="str">
        <f>INDEX(Hosts!$A:$O,MATCH(Places!$C2849,Hosts!$A:$A,0),MATCH(Places!G$1,Hosts!$1:$1,0))</f>
        <v>No</v>
      </c>
      <c r="H2849">
        <v>10</v>
      </c>
      <c r="I2849" t="str">
        <f>VLOOKUP($H2849,Neighborhoods!$A:$C,2,0)</f>
        <v>Brooklyn</v>
      </c>
      <c r="J2849" t="str">
        <f>VLOOKUP($H2849,Neighborhoods!$A:$C,3,0)</f>
        <v>East Flatbush</v>
      </c>
      <c r="K2849" t="s">
        <v>11822</v>
      </c>
      <c r="L2849" t="str">
        <f t="shared" si="176"/>
        <v>No</v>
      </c>
      <c r="M2849">
        <v>4</v>
      </c>
      <c r="N2849" t="str" cm="1">
        <f t="array" ref="N2849">_xlfn.IFS(M2849&lt;=2,"Small",M2849&lt;=5,"Medium",M2849&gt;5,"Large")</f>
        <v>Medium</v>
      </c>
      <c r="O2849" s="50">
        <v>73</v>
      </c>
      <c r="P2849" s="67">
        <f t="shared" si="177"/>
        <v>0.03</v>
      </c>
      <c r="Q2849" s="52">
        <v>4.82</v>
      </c>
      <c r="R2849" s="52" t="str" cm="1">
        <f t="array" ref="R2849">_xlfn.IFS(ROUND(Q2849,0)=5,"Excellent",ROUND(Q2849,0)=4,"Good",ROUND(Q2849,0)=3,"Ok",ROUND(Q2849,0)&lt;3,"Bad")</f>
        <v>Excellent</v>
      </c>
      <c r="S2849">
        <v>304</v>
      </c>
      <c r="T2849" t="str">
        <f t="shared" si="178"/>
        <v>Yes</v>
      </c>
      <c r="U2849" s="65">
        <v>42938</v>
      </c>
      <c r="V2849" s="65">
        <v>44057</v>
      </c>
      <c r="W2849">
        <v>171</v>
      </c>
      <c r="X2849" t="str">
        <f t="shared" si="179"/>
        <v>Active</v>
      </c>
      <c r="Y2849" t="s">
        <v>15615</v>
      </c>
    </row>
    <row r="2850" spans="1:25" x14ac:dyDescent="0.25">
      <c r="A2850">
        <v>2849</v>
      </c>
      <c r="B2850" t="s">
        <v>2083</v>
      </c>
      <c r="C2850">
        <v>3179</v>
      </c>
      <c r="D2850" t="str">
        <f>VLOOKUP($C2850,Hosts!$A:$O,10,0)</f>
        <v>New York</v>
      </c>
      <c r="E2850" s="67">
        <f>INDEX(Hosts!$A:$O,MATCH(Places!$C2850,Hosts!$A:$A,0),MATCH(Places!E$1,Hosts!$1:$1,0))</f>
        <v>1</v>
      </c>
      <c r="F2850" s="67">
        <f>INDEX(Hosts!$A:$O,MATCH(Places!$C2850,Hosts!$A:$A,0),MATCH(Places!F$1,Hosts!$1:$1,0))</f>
        <v>0.93</v>
      </c>
      <c r="G2850" s="67" t="str">
        <f>INDEX(Hosts!$A:$O,MATCH(Places!$C2850,Hosts!$A:$A,0),MATCH(Places!G$1,Hosts!$1:$1,0))</f>
        <v>Yes</v>
      </c>
      <c r="H2850">
        <v>22</v>
      </c>
      <c r="I2850" t="str">
        <f>VLOOKUP($H2850,Neighborhoods!$A:$C,2,0)</f>
        <v>Queens</v>
      </c>
      <c r="J2850" t="str">
        <f>VLOOKUP($H2850,Neighborhoods!$A:$C,3,0)</f>
        <v>Flushing</v>
      </c>
      <c r="K2850" t="s">
        <v>1</v>
      </c>
      <c r="L2850" t="str">
        <f t="shared" si="176"/>
        <v>Yes</v>
      </c>
      <c r="M2850">
        <v>3</v>
      </c>
      <c r="N2850" t="str" cm="1">
        <f t="array" ref="N2850">_xlfn.IFS(M2850&lt;=2,"Small",M2850&lt;=5,"Medium",M2850&gt;5,"Large")</f>
        <v>Medium</v>
      </c>
      <c r="O2850" s="50">
        <v>51</v>
      </c>
      <c r="P2850" s="67">
        <f t="shared" si="177"/>
        <v>0.03</v>
      </c>
      <c r="Q2850" s="52">
        <v>4.6100000000000003</v>
      </c>
      <c r="R2850" s="52" t="str" cm="1">
        <f t="array" ref="R2850">_xlfn.IFS(ROUND(Q2850,0)=5,"Excellent",ROUND(Q2850,0)=4,"Good",ROUND(Q2850,0)=3,"Ok",ROUND(Q2850,0)&lt;3,"Bad")</f>
        <v>Excellent</v>
      </c>
      <c r="S2850">
        <v>61</v>
      </c>
      <c r="T2850" t="str">
        <f t="shared" si="178"/>
        <v>No</v>
      </c>
      <c r="U2850" s="65">
        <v>42945</v>
      </c>
      <c r="V2850" s="65">
        <v>43831</v>
      </c>
      <c r="W2850">
        <v>90</v>
      </c>
      <c r="X2850" t="str">
        <f t="shared" si="179"/>
        <v>Active</v>
      </c>
      <c r="Y2850" t="s">
        <v>15615</v>
      </c>
    </row>
    <row r="2851" spans="1:25" x14ac:dyDescent="0.25">
      <c r="A2851">
        <v>2850</v>
      </c>
      <c r="B2851" t="s">
        <v>2084</v>
      </c>
      <c r="C2851">
        <v>2045</v>
      </c>
      <c r="D2851" t="str">
        <f>VLOOKUP($C2851,Hosts!$A:$O,10,0)</f>
        <v>New York</v>
      </c>
      <c r="E2851" s="67">
        <f>INDEX(Hosts!$A:$O,MATCH(Places!$C2851,Hosts!$A:$A,0),MATCH(Places!E$1,Hosts!$1:$1,0))</f>
        <v>1</v>
      </c>
      <c r="F2851" s="67">
        <f>INDEX(Hosts!$A:$O,MATCH(Places!$C2851,Hosts!$A:$A,0),MATCH(Places!F$1,Hosts!$1:$1,0))</f>
        <v>0.76</v>
      </c>
      <c r="G2851" s="67" t="str">
        <f>INDEX(Hosts!$A:$O,MATCH(Places!$C2851,Hosts!$A:$A,0),MATCH(Places!G$1,Hosts!$1:$1,0))</f>
        <v>Yes</v>
      </c>
      <c r="H2851">
        <v>19</v>
      </c>
      <c r="I2851" t="str">
        <f>VLOOKUP($H2851,Neighborhoods!$A:$C,2,0)</f>
        <v>Manhattan</v>
      </c>
      <c r="J2851" t="str">
        <f>VLOOKUP($H2851,Neighborhoods!$A:$C,3,0)</f>
        <v>Upper East Side</v>
      </c>
      <c r="K2851" t="s">
        <v>11822</v>
      </c>
      <c r="L2851" t="str">
        <f t="shared" si="176"/>
        <v>No</v>
      </c>
      <c r="M2851">
        <v>4</v>
      </c>
      <c r="N2851" t="str" cm="1">
        <f t="array" ref="N2851">_xlfn.IFS(M2851&lt;=2,"Small",M2851&lt;=5,"Medium",M2851&gt;5,"Large")</f>
        <v>Medium</v>
      </c>
      <c r="O2851" s="50">
        <v>209</v>
      </c>
      <c r="P2851" s="67">
        <f t="shared" si="177"/>
        <v>0.04</v>
      </c>
      <c r="Q2851" s="52">
        <v>4.88</v>
      </c>
      <c r="R2851" s="52" t="str" cm="1">
        <f t="array" ref="R2851">_xlfn.IFS(ROUND(Q2851,0)=5,"Excellent",ROUND(Q2851,0)=4,"Good",ROUND(Q2851,0)=3,"Ok",ROUND(Q2851,0)&lt;3,"Bad")</f>
        <v>Excellent</v>
      </c>
      <c r="S2851">
        <v>26</v>
      </c>
      <c r="T2851" t="str">
        <f t="shared" si="178"/>
        <v>No</v>
      </c>
      <c r="U2851" s="65">
        <v>43002</v>
      </c>
      <c r="V2851" s="65">
        <v>43849</v>
      </c>
      <c r="W2851">
        <v>360</v>
      </c>
      <c r="X2851" t="str">
        <f t="shared" si="179"/>
        <v>Active</v>
      </c>
      <c r="Y2851" t="s">
        <v>15615</v>
      </c>
    </row>
    <row r="2852" spans="1:25" x14ac:dyDescent="0.25">
      <c r="A2852">
        <v>2851</v>
      </c>
      <c r="B2852" t="s">
        <v>14319</v>
      </c>
      <c r="C2852">
        <v>3308</v>
      </c>
      <c r="D2852" t="str">
        <f>VLOOKUP($C2852,Hosts!$A:$O,10,0)</f>
        <v>New York</v>
      </c>
      <c r="E2852" s="67">
        <f>INDEX(Hosts!$A:$O,MATCH(Places!$C2852,Hosts!$A:$A,0),MATCH(Places!E$1,Hosts!$1:$1,0))</f>
        <v>0.33</v>
      </c>
      <c r="F2852" s="67">
        <f>INDEX(Hosts!$A:$O,MATCH(Places!$C2852,Hosts!$A:$A,0),MATCH(Places!F$1,Hosts!$1:$1,0))</f>
        <v>0</v>
      </c>
      <c r="G2852" s="67" t="str">
        <f>INDEX(Hosts!$A:$O,MATCH(Places!$C2852,Hosts!$A:$A,0),MATCH(Places!G$1,Hosts!$1:$1,0))</f>
        <v>No</v>
      </c>
      <c r="H2852">
        <v>23</v>
      </c>
      <c r="I2852" t="str">
        <f>VLOOKUP($H2852,Neighborhoods!$A:$C,2,0)</f>
        <v>Queens</v>
      </c>
      <c r="J2852" t="str">
        <f>VLOOKUP($H2852,Neighborhoods!$A:$C,3,0)</f>
        <v>Jamaica</v>
      </c>
      <c r="K2852" t="s">
        <v>1</v>
      </c>
      <c r="L2852" t="str">
        <f t="shared" si="176"/>
        <v>Yes</v>
      </c>
      <c r="M2852">
        <v>2</v>
      </c>
      <c r="N2852" t="str" cm="1">
        <f t="array" ref="N2852">_xlfn.IFS(M2852&lt;=2,"Small",M2852&lt;=5,"Medium",M2852&gt;5,"Large")</f>
        <v>Small</v>
      </c>
      <c r="O2852" s="50">
        <v>50</v>
      </c>
      <c r="P2852" s="67">
        <f t="shared" si="177"/>
        <v>0.03</v>
      </c>
      <c r="Q2852" s="52">
        <v>4.37</v>
      </c>
      <c r="R2852" s="52" t="str" cm="1">
        <f t="array" ref="R2852">_xlfn.IFS(ROUND(Q2852,0)=5,"Excellent",ROUND(Q2852,0)=4,"Good",ROUND(Q2852,0)=3,"Ok",ROUND(Q2852,0)&lt;3,"Bad")</f>
        <v>Good</v>
      </c>
      <c r="S2852">
        <v>19</v>
      </c>
      <c r="T2852" t="str">
        <f t="shared" si="178"/>
        <v>No</v>
      </c>
      <c r="U2852" s="65">
        <v>42934</v>
      </c>
      <c r="V2852" s="65">
        <v>43693</v>
      </c>
      <c r="W2852">
        <v>180</v>
      </c>
      <c r="X2852" t="str">
        <f t="shared" si="179"/>
        <v>Active</v>
      </c>
      <c r="Y2852" t="s">
        <v>15616</v>
      </c>
    </row>
    <row r="2853" spans="1:25" x14ac:dyDescent="0.25">
      <c r="A2853">
        <v>2852</v>
      </c>
      <c r="B2853" t="s">
        <v>13513</v>
      </c>
      <c r="C2853">
        <v>2342</v>
      </c>
      <c r="D2853" t="str">
        <f>VLOOKUP($C2853,Hosts!$A:$O,10,0)</f>
        <v>New York</v>
      </c>
      <c r="E2853" s="67">
        <f>INDEX(Hosts!$A:$O,MATCH(Places!$C2853,Hosts!$A:$A,0),MATCH(Places!E$1,Hosts!$1:$1,0))</f>
        <v>1</v>
      </c>
      <c r="F2853" s="67">
        <f>INDEX(Hosts!$A:$O,MATCH(Places!$C2853,Hosts!$A:$A,0),MATCH(Places!F$1,Hosts!$1:$1,0))</f>
        <v>0.97</v>
      </c>
      <c r="G2853" s="67" t="str">
        <f>INDEX(Hosts!$A:$O,MATCH(Places!$C2853,Hosts!$A:$A,0),MATCH(Places!G$1,Hosts!$1:$1,0))</f>
        <v>Yes</v>
      </c>
      <c r="H2853">
        <v>21</v>
      </c>
      <c r="I2853" t="str">
        <f>VLOOKUP($H2853,Neighborhoods!$A:$C,2,0)</f>
        <v>Queens</v>
      </c>
      <c r="J2853" t="str">
        <f>VLOOKUP($H2853,Neighborhoods!$A:$C,3,0)</f>
        <v>Astoria</v>
      </c>
      <c r="K2853" t="s">
        <v>1</v>
      </c>
      <c r="L2853" t="str">
        <f t="shared" si="176"/>
        <v>Yes</v>
      </c>
      <c r="M2853">
        <v>2</v>
      </c>
      <c r="N2853" t="str" cm="1">
        <f t="array" ref="N2853">_xlfn.IFS(M2853&lt;=2,"Small",M2853&lt;=5,"Medium",M2853&gt;5,"Large")</f>
        <v>Small</v>
      </c>
      <c r="O2853" s="50">
        <v>47</v>
      </c>
      <c r="P2853" s="67">
        <f t="shared" si="177"/>
        <v>0.03</v>
      </c>
      <c r="Q2853" s="52">
        <v>4.99</v>
      </c>
      <c r="R2853" s="52" t="str" cm="1">
        <f t="array" ref="R2853">_xlfn.IFS(ROUND(Q2853,0)=5,"Excellent",ROUND(Q2853,0)=4,"Good",ROUND(Q2853,0)=3,"Ok",ROUND(Q2853,0)&lt;3,"Bad")</f>
        <v>Excellent</v>
      </c>
      <c r="S2853">
        <v>152</v>
      </c>
      <c r="T2853" t="str">
        <f t="shared" si="178"/>
        <v>Yes</v>
      </c>
      <c r="U2853" s="65">
        <v>42939</v>
      </c>
      <c r="V2853" s="65">
        <v>44032</v>
      </c>
      <c r="W2853">
        <v>180</v>
      </c>
      <c r="X2853" t="str">
        <f t="shared" si="179"/>
        <v>Active</v>
      </c>
      <c r="Y2853" t="s">
        <v>15616</v>
      </c>
    </row>
    <row r="2854" spans="1:25" x14ac:dyDescent="0.25">
      <c r="A2854">
        <v>2853</v>
      </c>
      <c r="B2854" t="s">
        <v>2085</v>
      </c>
      <c r="C2854">
        <v>2911</v>
      </c>
      <c r="D2854" t="str">
        <f>VLOOKUP($C2854,Hosts!$A:$O,10,0)</f>
        <v>New York</v>
      </c>
      <c r="E2854" s="67">
        <f>INDEX(Hosts!$A:$O,MATCH(Places!$C2854,Hosts!$A:$A,0),MATCH(Places!E$1,Hosts!$1:$1,0))</f>
        <v>1</v>
      </c>
      <c r="F2854" s="67">
        <f>INDEX(Hosts!$A:$O,MATCH(Places!$C2854,Hosts!$A:$A,0),MATCH(Places!F$1,Hosts!$1:$1,0))</f>
        <v>0.18</v>
      </c>
      <c r="G2854" s="67" t="str">
        <f>INDEX(Hosts!$A:$O,MATCH(Places!$C2854,Hosts!$A:$A,0),MATCH(Places!G$1,Hosts!$1:$1,0))</f>
        <v>No</v>
      </c>
      <c r="H2854">
        <v>8</v>
      </c>
      <c r="I2854" t="str">
        <f>VLOOKUP($H2854,Neighborhoods!$A:$C,2,0)</f>
        <v>Brooklyn</v>
      </c>
      <c r="J2854" t="str">
        <f>VLOOKUP($H2854,Neighborhoods!$A:$C,3,0)</f>
        <v>Bushwick</v>
      </c>
      <c r="K2854" t="s">
        <v>1</v>
      </c>
      <c r="L2854" t="str">
        <f t="shared" si="176"/>
        <v>Yes</v>
      </c>
      <c r="M2854">
        <v>2</v>
      </c>
      <c r="N2854" t="str" cm="1">
        <f t="array" ref="N2854">_xlfn.IFS(M2854&lt;=2,"Small",M2854&lt;=5,"Medium",M2854&gt;5,"Large")</f>
        <v>Small</v>
      </c>
      <c r="O2854" s="50">
        <v>55</v>
      </c>
      <c r="P2854" s="67">
        <f t="shared" si="177"/>
        <v>0.03</v>
      </c>
      <c r="Q2854" s="52">
        <v>4.16</v>
      </c>
      <c r="R2854" s="52" t="str" cm="1">
        <f t="array" ref="R2854">_xlfn.IFS(ROUND(Q2854,0)=5,"Excellent",ROUND(Q2854,0)=4,"Good",ROUND(Q2854,0)=3,"Ok",ROUND(Q2854,0)&lt;3,"Bad")</f>
        <v>Good</v>
      </c>
      <c r="S2854">
        <v>19</v>
      </c>
      <c r="T2854" t="str">
        <f t="shared" si="178"/>
        <v>No</v>
      </c>
      <c r="U2854" s="65">
        <v>42930</v>
      </c>
      <c r="V2854" s="65">
        <v>43737</v>
      </c>
      <c r="W2854">
        <v>288</v>
      </c>
      <c r="X2854" t="str">
        <f t="shared" si="179"/>
        <v>Active</v>
      </c>
      <c r="Y2854" t="s">
        <v>15615</v>
      </c>
    </row>
    <row r="2855" spans="1:25" x14ac:dyDescent="0.25">
      <c r="A2855">
        <v>2854</v>
      </c>
      <c r="B2855" t="s">
        <v>2086</v>
      </c>
      <c r="C2855">
        <v>1832</v>
      </c>
      <c r="D2855" t="str">
        <f>VLOOKUP($C2855,Hosts!$A:$O,10,0)</f>
        <v>New York</v>
      </c>
      <c r="E2855" s="67">
        <f>INDEX(Hosts!$A:$O,MATCH(Places!$C2855,Hosts!$A:$A,0),MATCH(Places!E$1,Hosts!$1:$1,0))</f>
        <v>1</v>
      </c>
      <c r="F2855" s="67">
        <f>INDEX(Hosts!$A:$O,MATCH(Places!$C2855,Hosts!$A:$A,0),MATCH(Places!F$1,Hosts!$1:$1,0))</f>
        <v>0.71</v>
      </c>
      <c r="G2855" s="67" t="str">
        <f>INDEX(Hosts!$A:$O,MATCH(Places!$C2855,Hosts!$A:$A,0),MATCH(Places!G$1,Hosts!$1:$1,0))</f>
        <v>No</v>
      </c>
      <c r="H2855">
        <v>12</v>
      </c>
      <c r="I2855" t="str">
        <f>VLOOKUP($H2855,Neighborhoods!$A:$C,2,0)</f>
        <v>Brooklyn</v>
      </c>
      <c r="J2855" t="str">
        <f>VLOOKUP($H2855,Neighborhoods!$A:$C,3,0)</f>
        <v>Williamsburg</v>
      </c>
      <c r="K2855" t="s">
        <v>1</v>
      </c>
      <c r="L2855" t="str">
        <f t="shared" si="176"/>
        <v>Yes</v>
      </c>
      <c r="M2855">
        <v>2</v>
      </c>
      <c r="N2855" t="str" cm="1">
        <f t="array" ref="N2855">_xlfn.IFS(M2855&lt;=2,"Small",M2855&lt;=5,"Medium",M2855&gt;5,"Large")</f>
        <v>Small</v>
      </c>
      <c r="O2855" s="50">
        <v>50</v>
      </c>
      <c r="P2855" s="67">
        <f t="shared" si="177"/>
        <v>0.03</v>
      </c>
      <c r="Q2855" s="52">
        <v>4.66</v>
      </c>
      <c r="R2855" s="52" t="str" cm="1">
        <f t="array" ref="R2855">_xlfn.IFS(ROUND(Q2855,0)=5,"Excellent",ROUND(Q2855,0)=4,"Good",ROUND(Q2855,0)=3,"Ok",ROUND(Q2855,0)&lt;3,"Bad")</f>
        <v>Excellent</v>
      </c>
      <c r="S2855">
        <v>29</v>
      </c>
      <c r="T2855" t="str">
        <f t="shared" si="178"/>
        <v>No</v>
      </c>
      <c r="U2855" s="65">
        <v>42936</v>
      </c>
      <c r="V2855" s="65">
        <v>43989</v>
      </c>
      <c r="W2855">
        <v>164</v>
      </c>
      <c r="X2855" t="str">
        <f t="shared" si="179"/>
        <v>Active</v>
      </c>
      <c r="Y2855" t="s">
        <v>15615</v>
      </c>
    </row>
    <row r="2856" spans="1:25" x14ac:dyDescent="0.25">
      <c r="A2856">
        <v>2855</v>
      </c>
      <c r="B2856" t="s">
        <v>2087</v>
      </c>
      <c r="C2856">
        <v>1849</v>
      </c>
      <c r="D2856" t="str">
        <f>VLOOKUP($C2856,Hosts!$A:$O,10,0)</f>
        <v>New York</v>
      </c>
      <c r="E2856" s="67">
        <f>INDEX(Hosts!$A:$O,MATCH(Places!$C2856,Hosts!$A:$A,0),MATCH(Places!E$1,Hosts!$1:$1,0))</f>
        <v>1</v>
      </c>
      <c r="F2856" s="67">
        <f>INDEX(Hosts!$A:$O,MATCH(Places!$C2856,Hosts!$A:$A,0),MATCH(Places!F$1,Hosts!$1:$1,0))</f>
        <v>0</v>
      </c>
      <c r="G2856" s="67" t="str">
        <f>INDEX(Hosts!$A:$O,MATCH(Places!$C2856,Hosts!$A:$A,0),MATCH(Places!G$1,Hosts!$1:$1,0))</f>
        <v>No</v>
      </c>
      <c r="H2856">
        <v>12</v>
      </c>
      <c r="I2856" t="str">
        <f>VLOOKUP($H2856,Neighborhoods!$A:$C,2,0)</f>
        <v>Brooklyn</v>
      </c>
      <c r="J2856" t="str">
        <f>VLOOKUP($H2856,Neighborhoods!$A:$C,3,0)</f>
        <v>Williamsburg</v>
      </c>
      <c r="K2856" t="s">
        <v>11822</v>
      </c>
      <c r="L2856" t="str">
        <f t="shared" si="176"/>
        <v>No</v>
      </c>
      <c r="M2856">
        <v>2</v>
      </c>
      <c r="N2856" t="str" cm="1">
        <f t="array" ref="N2856">_xlfn.IFS(M2856&lt;=2,"Small",M2856&lt;=5,"Medium",M2856&gt;5,"Large")</f>
        <v>Small</v>
      </c>
      <c r="O2856" s="50">
        <v>150</v>
      </c>
      <c r="P2856" s="67">
        <f t="shared" si="177"/>
        <v>0.03</v>
      </c>
      <c r="Q2856" s="52">
        <v>5</v>
      </c>
      <c r="R2856" s="52" t="str" cm="1">
        <f t="array" ref="R2856">_xlfn.IFS(ROUND(Q2856,0)=5,"Excellent",ROUND(Q2856,0)=4,"Good",ROUND(Q2856,0)=3,"Ok",ROUND(Q2856,0)&lt;3,"Bad")</f>
        <v>Excellent</v>
      </c>
      <c r="S2856">
        <v>4</v>
      </c>
      <c r="T2856" t="str">
        <f t="shared" si="178"/>
        <v>No</v>
      </c>
      <c r="U2856" s="65">
        <v>43053</v>
      </c>
      <c r="V2856" s="65">
        <v>43382</v>
      </c>
      <c r="W2856">
        <v>32</v>
      </c>
      <c r="X2856" t="str">
        <f t="shared" si="179"/>
        <v>Active</v>
      </c>
      <c r="Y2856" t="s">
        <v>15615</v>
      </c>
    </row>
    <row r="2857" spans="1:25" x14ac:dyDescent="0.25">
      <c r="A2857">
        <v>2856</v>
      </c>
      <c r="B2857" t="s">
        <v>15500</v>
      </c>
      <c r="C2857">
        <v>1458</v>
      </c>
      <c r="D2857" t="str">
        <f>VLOOKUP($C2857,Hosts!$A:$O,10,0)</f>
        <v>Illinois</v>
      </c>
      <c r="E2857" s="67">
        <f>INDEX(Hosts!$A:$O,MATCH(Places!$C2857,Hosts!$A:$A,0),MATCH(Places!E$1,Hosts!$1:$1,0))</f>
        <v>1</v>
      </c>
      <c r="F2857" s="67">
        <f>INDEX(Hosts!$A:$O,MATCH(Places!$C2857,Hosts!$A:$A,0),MATCH(Places!F$1,Hosts!$1:$1,0))</f>
        <v>1</v>
      </c>
      <c r="G2857" s="67" t="str">
        <f>INDEX(Hosts!$A:$O,MATCH(Places!$C2857,Hosts!$A:$A,0),MATCH(Places!G$1,Hosts!$1:$1,0))</f>
        <v>Yes</v>
      </c>
      <c r="H2857">
        <v>13</v>
      </c>
      <c r="I2857" t="str">
        <f>VLOOKUP($H2857,Neighborhoods!$A:$C,2,0)</f>
        <v>Manhattan</v>
      </c>
      <c r="J2857" t="str">
        <f>VLOOKUP($H2857,Neighborhoods!$A:$C,3,0)</f>
        <v>Chelsea</v>
      </c>
      <c r="K2857" t="s">
        <v>11822</v>
      </c>
      <c r="L2857" t="str">
        <f t="shared" si="176"/>
        <v>No</v>
      </c>
      <c r="M2857">
        <v>2</v>
      </c>
      <c r="N2857" t="str" cm="1">
        <f t="array" ref="N2857">_xlfn.IFS(M2857&lt;=2,"Small",M2857&lt;=5,"Medium",M2857&gt;5,"Large")</f>
        <v>Small</v>
      </c>
      <c r="O2857" s="50">
        <v>150</v>
      </c>
      <c r="P2857" s="67">
        <f t="shared" si="177"/>
        <v>0.03</v>
      </c>
      <c r="Q2857" s="52">
        <v>4.96</v>
      </c>
      <c r="R2857" s="52" t="str" cm="1">
        <f t="array" ref="R2857">_xlfn.IFS(ROUND(Q2857,0)=5,"Excellent",ROUND(Q2857,0)=4,"Good",ROUND(Q2857,0)=3,"Ok",ROUND(Q2857,0)&lt;3,"Bad")</f>
        <v>Excellent</v>
      </c>
      <c r="S2857">
        <v>28</v>
      </c>
      <c r="T2857" t="str">
        <f t="shared" si="178"/>
        <v>No</v>
      </c>
      <c r="U2857" s="65">
        <v>42959</v>
      </c>
      <c r="V2857" s="65">
        <v>43831</v>
      </c>
      <c r="W2857">
        <v>43</v>
      </c>
      <c r="X2857" t="str">
        <f t="shared" si="179"/>
        <v>Active</v>
      </c>
      <c r="Y2857" t="s">
        <v>15615</v>
      </c>
    </row>
    <row r="2858" spans="1:25" x14ac:dyDescent="0.25">
      <c r="A2858">
        <v>2857</v>
      </c>
      <c r="B2858" t="s">
        <v>15358</v>
      </c>
      <c r="C2858">
        <v>3295</v>
      </c>
      <c r="D2858" t="str">
        <f>VLOOKUP($C2858,Hosts!$A:$O,10,0)</f>
        <v>New York</v>
      </c>
      <c r="E2858" s="67">
        <f>INDEX(Hosts!$A:$O,MATCH(Places!$C2858,Hosts!$A:$A,0),MATCH(Places!E$1,Hosts!$1:$1,0))</f>
        <v>0.96</v>
      </c>
      <c r="F2858" s="67">
        <f>INDEX(Hosts!$A:$O,MATCH(Places!$C2858,Hosts!$A:$A,0),MATCH(Places!F$1,Hosts!$1:$1,0))</f>
        <v>0.98</v>
      </c>
      <c r="G2858" s="67" t="str">
        <f>INDEX(Hosts!$A:$O,MATCH(Places!$C2858,Hosts!$A:$A,0),MATCH(Places!G$1,Hosts!$1:$1,0))</f>
        <v>Yes</v>
      </c>
      <c r="H2858">
        <v>22</v>
      </c>
      <c r="I2858" t="str">
        <f>VLOOKUP($H2858,Neighborhoods!$A:$C,2,0)</f>
        <v>Queens</v>
      </c>
      <c r="J2858" t="str">
        <f>VLOOKUP($H2858,Neighborhoods!$A:$C,3,0)</f>
        <v>Flushing</v>
      </c>
      <c r="K2858" t="s">
        <v>1</v>
      </c>
      <c r="L2858" t="str">
        <f t="shared" si="176"/>
        <v>Yes</v>
      </c>
      <c r="M2858">
        <v>3</v>
      </c>
      <c r="N2858" t="str" cm="1">
        <f t="array" ref="N2858">_xlfn.IFS(M2858&lt;=2,"Small",M2858&lt;=5,"Medium",M2858&gt;5,"Large")</f>
        <v>Medium</v>
      </c>
      <c r="O2858" s="50">
        <v>103</v>
      </c>
      <c r="P2858" s="67">
        <f t="shared" si="177"/>
        <v>0.03</v>
      </c>
      <c r="Q2858" s="52">
        <v>4.67</v>
      </c>
      <c r="R2858" s="52" t="str" cm="1">
        <f t="array" ref="R2858">_xlfn.IFS(ROUND(Q2858,0)=5,"Excellent",ROUND(Q2858,0)=4,"Good",ROUND(Q2858,0)=3,"Ok",ROUND(Q2858,0)&lt;3,"Bad")</f>
        <v>Excellent</v>
      </c>
      <c r="S2858">
        <v>15</v>
      </c>
      <c r="T2858" t="str">
        <f t="shared" si="178"/>
        <v>No</v>
      </c>
      <c r="U2858" s="65">
        <v>42975</v>
      </c>
      <c r="V2858" s="65">
        <v>43099</v>
      </c>
      <c r="W2858">
        <v>281</v>
      </c>
      <c r="X2858" t="str">
        <f t="shared" si="179"/>
        <v>Active</v>
      </c>
      <c r="Y2858" t="s">
        <v>15615</v>
      </c>
    </row>
    <row r="2859" spans="1:25" x14ac:dyDescent="0.25">
      <c r="A2859">
        <v>2858</v>
      </c>
      <c r="B2859" t="s">
        <v>15206</v>
      </c>
      <c r="C2859">
        <v>3295</v>
      </c>
      <c r="D2859" t="str">
        <f>VLOOKUP($C2859,Hosts!$A:$O,10,0)</f>
        <v>New York</v>
      </c>
      <c r="E2859" s="67">
        <f>INDEX(Hosts!$A:$O,MATCH(Places!$C2859,Hosts!$A:$A,0),MATCH(Places!E$1,Hosts!$1:$1,0))</f>
        <v>0.96</v>
      </c>
      <c r="F2859" s="67">
        <f>INDEX(Hosts!$A:$O,MATCH(Places!$C2859,Hosts!$A:$A,0),MATCH(Places!F$1,Hosts!$1:$1,0))</f>
        <v>0.98</v>
      </c>
      <c r="G2859" s="67" t="str">
        <f>INDEX(Hosts!$A:$O,MATCH(Places!$C2859,Hosts!$A:$A,0),MATCH(Places!G$1,Hosts!$1:$1,0))</f>
        <v>Yes</v>
      </c>
      <c r="H2859">
        <v>22</v>
      </c>
      <c r="I2859" t="str">
        <f>VLOOKUP($H2859,Neighborhoods!$A:$C,2,0)</f>
        <v>Queens</v>
      </c>
      <c r="J2859" t="str">
        <f>VLOOKUP($H2859,Neighborhoods!$A:$C,3,0)</f>
        <v>Flushing</v>
      </c>
      <c r="K2859" t="s">
        <v>1</v>
      </c>
      <c r="L2859" t="str">
        <f t="shared" si="176"/>
        <v>Yes</v>
      </c>
      <c r="M2859">
        <v>3</v>
      </c>
      <c r="N2859" t="str" cm="1">
        <f t="array" ref="N2859">_xlfn.IFS(M2859&lt;=2,"Small",M2859&lt;=5,"Medium",M2859&gt;5,"Large")</f>
        <v>Medium</v>
      </c>
      <c r="O2859" s="50">
        <v>99</v>
      </c>
      <c r="P2859" s="67">
        <f t="shared" si="177"/>
        <v>0.03</v>
      </c>
      <c r="Q2859" s="52">
        <v>4.74</v>
      </c>
      <c r="R2859" s="52" t="str" cm="1">
        <f t="array" ref="R2859">_xlfn.IFS(ROUND(Q2859,0)=5,"Excellent",ROUND(Q2859,0)=4,"Good",ROUND(Q2859,0)=3,"Ok",ROUND(Q2859,0)&lt;3,"Bad")</f>
        <v>Excellent</v>
      </c>
      <c r="S2859">
        <v>19</v>
      </c>
      <c r="T2859" t="str">
        <f t="shared" si="178"/>
        <v>No</v>
      </c>
      <c r="U2859" s="65">
        <v>42967</v>
      </c>
      <c r="V2859" s="65">
        <v>43903</v>
      </c>
      <c r="W2859">
        <v>309</v>
      </c>
      <c r="X2859" t="str">
        <f t="shared" si="179"/>
        <v>Active</v>
      </c>
      <c r="Y2859" t="s">
        <v>15615</v>
      </c>
    </row>
    <row r="2860" spans="1:25" x14ac:dyDescent="0.25">
      <c r="A2860">
        <v>2859</v>
      </c>
      <c r="B2860" t="s">
        <v>2088</v>
      </c>
      <c r="C2860">
        <v>2331</v>
      </c>
      <c r="D2860" t="str">
        <f>VLOOKUP($C2860,Hosts!$A:$O,10,0)</f>
        <v>New York</v>
      </c>
      <c r="E2860" s="67">
        <f>INDEX(Hosts!$A:$O,MATCH(Places!$C2860,Hosts!$A:$A,0),MATCH(Places!E$1,Hosts!$1:$1,0))</f>
        <v>1</v>
      </c>
      <c r="F2860" s="67">
        <f>INDEX(Hosts!$A:$O,MATCH(Places!$C2860,Hosts!$A:$A,0),MATCH(Places!F$1,Hosts!$1:$1,0))</f>
        <v>0.89</v>
      </c>
      <c r="G2860" s="67" t="str">
        <f>INDEX(Hosts!$A:$O,MATCH(Places!$C2860,Hosts!$A:$A,0),MATCH(Places!G$1,Hosts!$1:$1,0))</f>
        <v>No</v>
      </c>
      <c r="H2860">
        <v>8</v>
      </c>
      <c r="I2860" t="str">
        <f>VLOOKUP($H2860,Neighborhoods!$A:$C,2,0)</f>
        <v>Brooklyn</v>
      </c>
      <c r="J2860" t="str">
        <f>VLOOKUP($H2860,Neighborhoods!$A:$C,3,0)</f>
        <v>Bushwick</v>
      </c>
      <c r="K2860" t="s">
        <v>1</v>
      </c>
      <c r="L2860" t="str">
        <f t="shared" si="176"/>
        <v>Yes</v>
      </c>
      <c r="M2860">
        <v>2</v>
      </c>
      <c r="N2860" t="str" cm="1">
        <f t="array" ref="N2860">_xlfn.IFS(M2860&lt;=2,"Small",M2860&lt;=5,"Medium",M2860&gt;5,"Large")</f>
        <v>Small</v>
      </c>
      <c r="O2860" s="50">
        <v>40</v>
      </c>
      <c r="P2860" s="67">
        <f t="shared" si="177"/>
        <v>0.03</v>
      </c>
      <c r="Q2860" s="52">
        <v>4.8600000000000003</v>
      </c>
      <c r="R2860" s="52" t="str" cm="1">
        <f t="array" ref="R2860">_xlfn.IFS(ROUND(Q2860,0)=5,"Excellent",ROUND(Q2860,0)=4,"Good",ROUND(Q2860,0)=3,"Ok",ROUND(Q2860,0)&lt;3,"Bad")</f>
        <v>Excellent</v>
      </c>
      <c r="S2860">
        <v>21</v>
      </c>
      <c r="T2860" t="str">
        <f t="shared" si="178"/>
        <v>No</v>
      </c>
      <c r="U2860" s="65">
        <v>43019</v>
      </c>
      <c r="V2860" s="65">
        <v>43902</v>
      </c>
      <c r="W2860">
        <v>0</v>
      </c>
      <c r="X2860" t="str">
        <f t="shared" si="179"/>
        <v>Inactive</v>
      </c>
      <c r="Y2860" t="s">
        <v>15616</v>
      </c>
    </row>
    <row r="2861" spans="1:25" x14ac:dyDescent="0.25">
      <c r="A2861">
        <v>2860</v>
      </c>
      <c r="B2861" t="s">
        <v>2089</v>
      </c>
      <c r="C2861">
        <v>1885</v>
      </c>
      <c r="D2861" t="str">
        <f>VLOOKUP($C2861,Hosts!$A:$O,10,0)</f>
        <v>New York</v>
      </c>
      <c r="E2861" s="67">
        <f>INDEX(Hosts!$A:$O,MATCH(Places!$C2861,Hosts!$A:$A,0),MATCH(Places!E$1,Hosts!$1:$1,0))</f>
        <v>1</v>
      </c>
      <c r="F2861" s="67">
        <f>INDEX(Hosts!$A:$O,MATCH(Places!$C2861,Hosts!$A:$A,0),MATCH(Places!F$1,Hosts!$1:$1,0))</f>
        <v>0.46</v>
      </c>
      <c r="G2861" s="67" t="str">
        <f>INDEX(Hosts!$A:$O,MATCH(Places!$C2861,Hosts!$A:$A,0),MATCH(Places!G$1,Hosts!$1:$1,0))</f>
        <v>No</v>
      </c>
      <c r="H2861">
        <v>15</v>
      </c>
      <c r="I2861" t="str">
        <f>VLOOKUP($H2861,Neighborhoods!$A:$C,2,0)</f>
        <v>Manhattan</v>
      </c>
      <c r="J2861" t="str">
        <f>VLOOKUP($H2861,Neighborhoods!$A:$C,3,0)</f>
        <v>East Village</v>
      </c>
      <c r="K2861" t="s">
        <v>11822</v>
      </c>
      <c r="L2861" t="str">
        <f t="shared" si="176"/>
        <v>No</v>
      </c>
      <c r="M2861">
        <v>3</v>
      </c>
      <c r="N2861" t="str" cm="1">
        <f t="array" ref="N2861">_xlfn.IFS(M2861&lt;=2,"Small",M2861&lt;=5,"Medium",M2861&gt;5,"Large")</f>
        <v>Medium</v>
      </c>
      <c r="O2861" s="50">
        <v>125</v>
      </c>
      <c r="P2861" s="67">
        <f t="shared" si="177"/>
        <v>0.03</v>
      </c>
      <c r="Q2861" s="52">
        <v>5</v>
      </c>
      <c r="R2861" s="52" t="str" cm="1">
        <f t="array" ref="R2861">_xlfn.IFS(ROUND(Q2861,0)=5,"Excellent",ROUND(Q2861,0)=4,"Good",ROUND(Q2861,0)=3,"Ok",ROUND(Q2861,0)&lt;3,"Bad")</f>
        <v>Excellent</v>
      </c>
      <c r="S2861">
        <v>7</v>
      </c>
      <c r="T2861" t="str">
        <f t="shared" si="178"/>
        <v>No</v>
      </c>
      <c r="U2861" s="65">
        <v>43069</v>
      </c>
      <c r="V2861" s="65">
        <v>43754</v>
      </c>
      <c r="W2861">
        <v>45</v>
      </c>
      <c r="X2861" t="str">
        <f t="shared" si="179"/>
        <v>Active</v>
      </c>
      <c r="Y2861" t="s">
        <v>15615</v>
      </c>
    </row>
    <row r="2862" spans="1:25" x14ac:dyDescent="0.25">
      <c r="A2862">
        <v>2861</v>
      </c>
      <c r="B2862" t="s">
        <v>15475</v>
      </c>
      <c r="C2862">
        <v>1086</v>
      </c>
      <c r="D2862" t="str">
        <f>VLOOKUP($C2862,Hosts!$A:$O,10,0)</f>
        <v>New York</v>
      </c>
      <c r="E2862" s="67">
        <f>INDEX(Hosts!$A:$O,MATCH(Places!$C2862,Hosts!$A:$A,0),MATCH(Places!E$1,Hosts!$1:$1,0))</f>
        <v>1</v>
      </c>
      <c r="F2862" s="67">
        <f>INDEX(Hosts!$A:$O,MATCH(Places!$C2862,Hosts!$A:$A,0),MATCH(Places!F$1,Hosts!$1:$1,0))</f>
        <v>1</v>
      </c>
      <c r="G2862" s="67" t="str">
        <f>INDEX(Hosts!$A:$O,MATCH(Places!$C2862,Hosts!$A:$A,0),MATCH(Places!G$1,Hosts!$1:$1,0))</f>
        <v>Yes</v>
      </c>
      <c r="H2862">
        <v>22</v>
      </c>
      <c r="I2862" t="str">
        <f>VLOOKUP($H2862,Neighborhoods!$A:$C,2,0)</f>
        <v>Queens</v>
      </c>
      <c r="J2862" t="str">
        <f>VLOOKUP($H2862,Neighborhoods!$A:$C,3,0)</f>
        <v>Flushing</v>
      </c>
      <c r="K2862" t="s">
        <v>11822</v>
      </c>
      <c r="L2862" t="str">
        <f t="shared" si="176"/>
        <v>No</v>
      </c>
      <c r="M2862">
        <v>6</v>
      </c>
      <c r="N2862" t="str" cm="1">
        <f t="array" ref="N2862">_xlfn.IFS(M2862&lt;=2,"Small",M2862&lt;=5,"Medium",M2862&gt;5,"Large")</f>
        <v>Large</v>
      </c>
      <c r="O2862" s="50">
        <v>120</v>
      </c>
      <c r="P2862" s="67">
        <f t="shared" si="177"/>
        <v>0.03</v>
      </c>
      <c r="Q2862" s="52">
        <v>4.83</v>
      </c>
      <c r="R2862" s="52" t="str" cm="1">
        <f t="array" ref="R2862">_xlfn.IFS(ROUND(Q2862,0)=5,"Excellent",ROUND(Q2862,0)=4,"Good",ROUND(Q2862,0)=3,"Ok",ROUND(Q2862,0)&lt;3,"Bad")</f>
        <v>Excellent</v>
      </c>
      <c r="S2862">
        <v>6</v>
      </c>
      <c r="T2862" t="str">
        <f t="shared" si="178"/>
        <v>No</v>
      </c>
      <c r="U2862" s="65">
        <v>43148</v>
      </c>
      <c r="V2862" s="65">
        <v>43998</v>
      </c>
      <c r="W2862">
        <v>253</v>
      </c>
      <c r="X2862" t="str">
        <f t="shared" si="179"/>
        <v>Active</v>
      </c>
      <c r="Y2862" t="s">
        <v>15616</v>
      </c>
    </row>
    <row r="2863" spans="1:25" x14ac:dyDescent="0.25">
      <c r="A2863">
        <v>2862</v>
      </c>
      <c r="B2863" t="s">
        <v>2090</v>
      </c>
      <c r="C2863">
        <v>3310</v>
      </c>
      <c r="D2863" t="str">
        <f>VLOOKUP($C2863,Hosts!$A:$O,10,0)</f>
        <v>New York</v>
      </c>
      <c r="E2863" s="67">
        <f>INDEX(Hosts!$A:$O,MATCH(Places!$C2863,Hosts!$A:$A,0),MATCH(Places!E$1,Hosts!$1:$1,0))</f>
        <v>0.62</v>
      </c>
      <c r="F2863" s="67">
        <f>INDEX(Hosts!$A:$O,MATCH(Places!$C2863,Hosts!$A:$A,0),MATCH(Places!F$1,Hosts!$1:$1,0))</f>
        <v>0.88</v>
      </c>
      <c r="G2863" s="67" t="str">
        <f>INDEX(Hosts!$A:$O,MATCH(Places!$C2863,Hosts!$A:$A,0),MATCH(Places!G$1,Hosts!$1:$1,0))</f>
        <v>No</v>
      </c>
      <c r="H2863">
        <v>7</v>
      </c>
      <c r="I2863" t="str">
        <f>VLOOKUP($H2863,Neighborhoods!$A:$C,2,0)</f>
        <v>Brooklyn</v>
      </c>
      <c r="J2863" t="str">
        <f>VLOOKUP($H2863,Neighborhoods!$A:$C,3,0)</f>
        <v>Bedford-Stuyvesant</v>
      </c>
      <c r="K2863" t="s">
        <v>11822</v>
      </c>
      <c r="L2863" t="str">
        <f t="shared" si="176"/>
        <v>No</v>
      </c>
      <c r="M2863">
        <v>8</v>
      </c>
      <c r="N2863" t="str" cm="1">
        <f t="array" ref="N2863">_xlfn.IFS(M2863&lt;=2,"Small",M2863&lt;=5,"Medium",M2863&gt;5,"Large")</f>
        <v>Large</v>
      </c>
      <c r="O2863" s="50">
        <v>225</v>
      </c>
      <c r="P2863" s="67">
        <f t="shared" si="177"/>
        <v>0.04</v>
      </c>
      <c r="Q2863" s="52">
        <v>4.5199999999999996</v>
      </c>
      <c r="R2863" s="52" t="str" cm="1">
        <f t="array" ref="R2863">_xlfn.IFS(ROUND(Q2863,0)=5,"Excellent",ROUND(Q2863,0)=4,"Good",ROUND(Q2863,0)=3,"Ok",ROUND(Q2863,0)&lt;3,"Bad")</f>
        <v>Excellent</v>
      </c>
      <c r="S2863">
        <v>46</v>
      </c>
      <c r="T2863" t="str">
        <f t="shared" si="178"/>
        <v>No</v>
      </c>
      <c r="U2863" s="65">
        <v>42953</v>
      </c>
      <c r="V2863" s="65">
        <v>43808</v>
      </c>
      <c r="W2863">
        <v>126</v>
      </c>
      <c r="X2863" t="str">
        <f t="shared" si="179"/>
        <v>Active</v>
      </c>
      <c r="Y2863" t="s">
        <v>15615</v>
      </c>
    </row>
    <row r="2864" spans="1:25" x14ac:dyDescent="0.25">
      <c r="A2864">
        <v>2863</v>
      </c>
      <c r="B2864" t="s">
        <v>2091</v>
      </c>
      <c r="C2864">
        <v>1034</v>
      </c>
      <c r="D2864" t="str">
        <f>VLOOKUP($C2864,Hosts!$A:$O,10,0)</f>
        <v>New York</v>
      </c>
      <c r="E2864" s="67">
        <f>INDEX(Hosts!$A:$O,MATCH(Places!$C2864,Hosts!$A:$A,0),MATCH(Places!E$1,Hosts!$1:$1,0))</f>
        <v>1</v>
      </c>
      <c r="F2864" s="67">
        <f>INDEX(Hosts!$A:$O,MATCH(Places!$C2864,Hosts!$A:$A,0),MATCH(Places!F$1,Hosts!$1:$1,0))</f>
        <v>0.75</v>
      </c>
      <c r="G2864" s="67" t="str">
        <f>INDEX(Hosts!$A:$O,MATCH(Places!$C2864,Hosts!$A:$A,0),MATCH(Places!G$1,Hosts!$1:$1,0))</f>
        <v>Yes</v>
      </c>
      <c r="H2864">
        <v>7</v>
      </c>
      <c r="I2864" t="str">
        <f>VLOOKUP($H2864,Neighborhoods!$A:$C,2,0)</f>
        <v>Brooklyn</v>
      </c>
      <c r="J2864" t="str">
        <f>VLOOKUP($H2864,Neighborhoods!$A:$C,3,0)</f>
        <v>Bedford-Stuyvesant</v>
      </c>
      <c r="K2864" t="s">
        <v>11822</v>
      </c>
      <c r="L2864" t="str">
        <f t="shared" si="176"/>
        <v>No</v>
      </c>
      <c r="M2864">
        <v>16</v>
      </c>
      <c r="N2864" t="str" cm="1">
        <f t="array" ref="N2864">_xlfn.IFS(M2864&lt;=2,"Small",M2864&lt;=5,"Medium",M2864&gt;5,"Large")</f>
        <v>Large</v>
      </c>
      <c r="O2864" s="50">
        <v>818</v>
      </c>
      <c r="P2864" s="67">
        <f t="shared" si="177"/>
        <v>0.05</v>
      </c>
      <c r="Q2864" s="52">
        <v>4.75</v>
      </c>
      <c r="R2864" s="52" t="str" cm="1">
        <f t="array" ref="R2864">_xlfn.IFS(ROUND(Q2864,0)=5,"Excellent",ROUND(Q2864,0)=4,"Good",ROUND(Q2864,0)=3,"Ok",ROUND(Q2864,0)&lt;3,"Bad")</f>
        <v>Excellent</v>
      </c>
      <c r="S2864">
        <v>60</v>
      </c>
      <c r="T2864" t="str">
        <f t="shared" si="178"/>
        <v>No</v>
      </c>
      <c r="U2864" s="65">
        <v>42934</v>
      </c>
      <c r="V2864" s="65">
        <v>43831</v>
      </c>
      <c r="W2864">
        <v>365</v>
      </c>
      <c r="X2864" t="str">
        <f t="shared" si="179"/>
        <v>Active</v>
      </c>
      <c r="Y2864" t="s">
        <v>15615</v>
      </c>
    </row>
    <row r="2865" spans="1:25" x14ac:dyDescent="0.25">
      <c r="A2865">
        <v>2864</v>
      </c>
      <c r="B2865" t="s">
        <v>14690</v>
      </c>
      <c r="C2865">
        <v>1703</v>
      </c>
      <c r="D2865" t="str">
        <f>VLOOKUP($C2865,Hosts!$A:$O,10,0)</f>
        <v>New York</v>
      </c>
      <c r="E2865" s="67">
        <f>INDEX(Hosts!$A:$O,MATCH(Places!$C2865,Hosts!$A:$A,0),MATCH(Places!E$1,Hosts!$1:$1,0))</f>
        <v>1</v>
      </c>
      <c r="F2865" s="67">
        <f>INDEX(Hosts!$A:$O,MATCH(Places!$C2865,Hosts!$A:$A,0),MATCH(Places!F$1,Hosts!$1:$1,0))</f>
        <v>1</v>
      </c>
      <c r="G2865" s="67" t="str">
        <f>INDEX(Hosts!$A:$O,MATCH(Places!$C2865,Hosts!$A:$A,0),MATCH(Places!G$1,Hosts!$1:$1,0))</f>
        <v>No</v>
      </c>
      <c r="H2865">
        <v>12</v>
      </c>
      <c r="I2865" t="str">
        <f>VLOOKUP($H2865,Neighborhoods!$A:$C,2,0)</f>
        <v>Brooklyn</v>
      </c>
      <c r="J2865" t="str">
        <f>VLOOKUP($H2865,Neighborhoods!$A:$C,3,0)</f>
        <v>Williamsburg</v>
      </c>
      <c r="K2865" t="s">
        <v>1</v>
      </c>
      <c r="L2865" t="str">
        <f t="shared" si="176"/>
        <v>Yes</v>
      </c>
      <c r="M2865">
        <v>2</v>
      </c>
      <c r="N2865" t="str" cm="1">
        <f t="array" ref="N2865">_xlfn.IFS(M2865&lt;=2,"Small",M2865&lt;=5,"Medium",M2865&gt;5,"Large")</f>
        <v>Small</v>
      </c>
      <c r="O2865" s="50">
        <v>48</v>
      </c>
      <c r="P2865" s="67">
        <f t="shared" si="177"/>
        <v>0.03</v>
      </c>
      <c r="Q2865" s="52">
        <v>4.79</v>
      </c>
      <c r="R2865" s="52" t="str" cm="1">
        <f t="array" ref="R2865">_xlfn.IFS(ROUND(Q2865,0)=5,"Excellent",ROUND(Q2865,0)=4,"Good",ROUND(Q2865,0)=3,"Ok",ROUND(Q2865,0)&lt;3,"Bad")</f>
        <v>Excellent</v>
      </c>
      <c r="S2865">
        <v>43</v>
      </c>
      <c r="T2865" t="str">
        <f t="shared" si="178"/>
        <v>No</v>
      </c>
      <c r="U2865" s="65">
        <v>43024</v>
      </c>
      <c r="V2865" s="65">
        <v>43739</v>
      </c>
      <c r="W2865">
        <v>88</v>
      </c>
      <c r="X2865" t="str">
        <f t="shared" si="179"/>
        <v>Active</v>
      </c>
      <c r="Y2865" t="s">
        <v>15616</v>
      </c>
    </row>
    <row r="2866" spans="1:25" x14ac:dyDescent="0.25">
      <c r="A2866">
        <v>2865</v>
      </c>
      <c r="B2866" t="s">
        <v>15408</v>
      </c>
      <c r="C2866">
        <v>2142</v>
      </c>
      <c r="D2866" t="str">
        <f>VLOOKUP($C2866,Hosts!$A:$O,10,0)</f>
        <v>New York</v>
      </c>
      <c r="E2866" s="67">
        <f>INDEX(Hosts!$A:$O,MATCH(Places!$C2866,Hosts!$A:$A,0),MATCH(Places!E$1,Hosts!$1:$1,0))</f>
        <v>1</v>
      </c>
      <c r="F2866" s="67">
        <f>INDEX(Hosts!$A:$O,MATCH(Places!$C2866,Hosts!$A:$A,0),MATCH(Places!F$1,Hosts!$1:$1,0))</f>
        <v>0.92</v>
      </c>
      <c r="G2866" s="67" t="str">
        <f>INDEX(Hosts!$A:$O,MATCH(Places!$C2866,Hosts!$A:$A,0),MATCH(Places!G$1,Hosts!$1:$1,0))</f>
        <v>Yes</v>
      </c>
      <c r="H2866">
        <v>22</v>
      </c>
      <c r="I2866" t="str">
        <f>VLOOKUP($H2866,Neighborhoods!$A:$C,2,0)</f>
        <v>Queens</v>
      </c>
      <c r="J2866" t="str">
        <f>VLOOKUP($H2866,Neighborhoods!$A:$C,3,0)</f>
        <v>Flushing</v>
      </c>
      <c r="K2866" t="s">
        <v>11822</v>
      </c>
      <c r="L2866" t="str">
        <f t="shared" si="176"/>
        <v>No</v>
      </c>
      <c r="M2866">
        <v>4</v>
      </c>
      <c r="N2866" t="str" cm="1">
        <f t="array" ref="N2866">_xlfn.IFS(M2866&lt;=2,"Small",M2866&lt;=5,"Medium",M2866&gt;5,"Large")</f>
        <v>Medium</v>
      </c>
      <c r="O2866" s="50">
        <v>90</v>
      </c>
      <c r="P2866" s="67">
        <f t="shared" si="177"/>
        <v>0.03</v>
      </c>
      <c r="Q2866" s="52">
        <v>4.97</v>
      </c>
      <c r="R2866" s="52" t="str" cm="1">
        <f t="array" ref="R2866">_xlfn.IFS(ROUND(Q2866,0)=5,"Excellent",ROUND(Q2866,0)=4,"Good",ROUND(Q2866,0)=3,"Ok",ROUND(Q2866,0)&lt;3,"Bad")</f>
        <v>Excellent</v>
      </c>
      <c r="S2866">
        <v>130</v>
      </c>
      <c r="T2866" t="str">
        <f t="shared" si="178"/>
        <v>Yes</v>
      </c>
      <c r="U2866" s="65">
        <v>42936</v>
      </c>
      <c r="V2866" s="65">
        <v>43878</v>
      </c>
      <c r="W2866">
        <v>44</v>
      </c>
      <c r="X2866" t="str">
        <f t="shared" si="179"/>
        <v>Active</v>
      </c>
      <c r="Y2866" t="s">
        <v>15615</v>
      </c>
    </row>
    <row r="2867" spans="1:25" x14ac:dyDescent="0.25">
      <c r="A2867">
        <v>2866</v>
      </c>
      <c r="B2867" t="s">
        <v>2092</v>
      </c>
      <c r="C2867">
        <v>1972</v>
      </c>
      <c r="D2867" t="str">
        <f>VLOOKUP($C2867,Hosts!$A:$O,10,0)</f>
        <v>New York</v>
      </c>
      <c r="E2867" s="67">
        <f>INDEX(Hosts!$A:$O,MATCH(Places!$C2867,Hosts!$A:$A,0),MATCH(Places!E$1,Hosts!$1:$1,0))</f>
        <v>0.14000000000000001</v>
      </c>
      <c r="F2867" s="67">
        <f>INDEX(Hosts!$A:$O,MATCH(Places!$C2867,Hosts!$A:$A,0),MATCH(Places!F$1,Hosts!$1:$1,0))</f>
        <v>0.8</v>
      </c>
      <c r="G2867" s="67" t="str">
        <f>INDEX(Hosts!$A:$O,MATCH(Places!$C2867,Hosts!$A:$A,0),MATCH(Places!G$1,Hosts!$1:$1,0))</f>
        <v>Yes</v>
      </c>
      <c r="H2867">
        <v>9</v>
      </c>
      <c r="I2867" t="str">
        <f>VLOOKUP($H2867,Neighborhoods!$A:$C,2,0)</f>
        <v>Brooklyn</v>
      </c>
      <c r="J2867" t="str">
        <f>VLOOKUP($H2867,Neighborhoods!$A:$C,3,0)</f>
        <v>Crown Heights</v>
      </c>
      <c r="K2867" t="s">
        <v>11822</v>
      </c>
      <c r="L2867" t="str">
        <f t="shared" si="176"/>
        <v>No</v>
      </c>
      <c r="M2867">
        <v>6</v>
      </c>
      <c r="N2867" t="str" cm="1">
        <f t="array" ref="N2867">_xlfn.IFS(M2867&lt;=2,"Small",M2867&lt;=5,"Medium",M2867&gt;5,"Large")</f>
        <v>Large</v>
      </c>
      <c r="O2867" s="50">
        <v>194.29</v>
      </c>
      <c r="P2867" s="67">
        <f t="shared" si="177"/>
        <v>0.03</v>
      </c>
      <c r="Q2867" s="52">
        <v>4.92</v>
      </c>
      <c r="R2867" s="52" t="str" cm="1">
        <f t="array" ref="R2867">_xlfn.IFS(ROUND(Q2867,0)=5,"Excellent",ROUND(Q2867,0)=4,"Good",ROUND(Q2867,0)=3,"Ok",ROUND(Q2867,0)&lt;3,"Bad")</f>
        <v>Excellent</v>
      </c>
      <c r="S2867">
        <v>73</v>
      </c>
      <c r="T2867" t="str">
        <f t="shared" si="178"/>
        <v>No</v>
      </c>
      <c r="U2867" s="65">
        <v>42977</v>
      </c>
      <c r="V2867" s="65">
        <v>43898</v>
      </c>
      <c r="W2867">
        <v>357</v>
      </c>
      <c r="X2867" t="str">
        <f t="shared" si="179"/>
        <v>Active</v>
      </c>
      <c r="Y2867" t="s">
        <v>15615</v>
      </c>
    </row>
    <row r="2868" spans="1:25" x14ac:dyDescent="0.25">
      <c r="A2868">
        <v>2867</v>
      </c>
      <c r="B2868" t="s">
        <v>2093</v>
      </c>
      <c r="C2868">
        <v>1353</v>
      </c>
      <c r="D2868" t="str">
        <f>VLOOKUP($C2868,Hosts!$A:$O,10,0)</f>
        <v>New York</v>
      </c>
      <c r="E2868" s="67">
        <f>INDEX(Hosts!$A:$O,MATCH(Places!$C2868,Hosts!$A:$A,0),MATCH(Places!E$1,Hosts!$1:$1,0))</f>
        <v>1</v>
      </c>
      <c r="F2868" s="67">
        <f>INDEX(Hosts!$A:$O,MATCH(Places!$C2868,Hosts!$A:$A,0),MATCH(Places!F$1,Hosts!$1:$1,0))</f>
        <v>0.89</v>
      </c>
      <c r="G2868" s="67" t="str">
        <f>INDEX(Hosts!$A:$O,MATCH(Places!$C2868,Hosts!$A:$A,0),MATCH(Places!G$1,Hosts!$1:$1,0))</f>
        <v>Yes</v>
      </c>
      <c r="H2868">
        <v>7</v>
      </c>
      <c r="I2868" t="str">
        <f>VLOOKUP($H2868,Neighborhoods!$A:$C,2,0)</f>
        <v>Brooklyn</v>
      </c>
      <c r="J2868" t="str">
        <f>VLOOKUP($H2868,Neighborhoods!$A:$C,3,0)</f>
        <v>Bedford-Stuyvesant</v>
      </c>
      <c r="K2868" t="s">
        <v>1</v>
      </c>
      <c r="L2868" t="str">
        <f t="shared" si="176"/>
        <v>Yes</v>
      </c>
      <c r="M2868">
        <v>2</v>
      </c>
      <c r="N2868" t="str" cm="1">
        <f t="array" ref="N2868">_xlfn.IFS(M2868&lt;=2,"Small",M2868&lt;=5,"Medium",M2868&gt;5,"Large")</f>
        <v>Small</v>
      </c>
      <c r="O2868" s="50">
        <v>125</v>
      </c>
      <c r="P2868" s="67">
        <f t="shared" si="177"/>
        <v>0.03</v>
      </c>
      <c r="Q2868" s="52">
        <v>5</v>
      </c>
      <c r="R2868" s="52" t="str" cm="1">
        <f t="array" ref="R2868">_xlfn.IFS(ROUND(Q2868,0)=5,"Excellent",ROUND(Q2868,0)=4,"Good",ROUND(Q2868,0)=3,"Ok",ROUND(Q2868,0)&lt;3,"Bad")</f>
        <v>Excellent</v>
      </c>
      <c r="S2868">
        <v>25</v>
      </c>
      <c r="T2868" t="str">
        <f t="shared" si="178"/>
        <v>No</v>
      </c>
      <c r="U2868" s="65">
        <v>42983</v>
      </c>
      <c r="V2868" s="65">
        <v>43832</v>
      </c>
      <c r="W2868">
        <v>180</v>
      </c>
      <c r="X2868" t="str">
        <f t="shared" si="179"/>
        <v>Active</v>
      </c>
      <c r="Y2868" t="s">
        <v>15615</v>
      </c>
    </row>
    <row r="2869" spans="1:25" x14ac:dyDescent="0.25">
      <c r="A2869">
        <v>2868</v>
      </c>
      <c r="B2869" t="s">
        <v>2094</v>
      </c>
      <c r="C2869">
        <v>2539</v>
      </c>
      <c r="D2869" t="str">
        <f>VLOOKUP($C2869,Hosts!$A:$O,10,0)</f>
        <v>New York</v>
      </c>
      <c r="E2869" s="67">
        <f>INDEX(Hosts!$A:$O,MATCH(Places!$C2869,Hosts!$A:$A,0),MATCH(Places!E$1,Hosts!$1:$1,0))</f>
        <v>0</v>
      </c>
      <c r="F2869" s="67">
        <f>INDEX(Hosts!$A:$O,MATCH(Places!$C2869,Hosts!$A:$A,0),MATCH(Places!F$1,Hosts!$1:$1,0))</f>
        <v>0</v>
      </c>
      <c r="G2869" s="67" t="str">
        <f>INDEX(Hosts!$A:$O,MATCH(Places!$C2869,Hosts!$A:$A,0),MATCH(Places!G$1,Hosts!$1:$1,0))</f>
        <v>No</v>
      </c>
      <c r="H2869">
        <v>9</v>
      </c>
      <c r="I2869" t="str">
        <f>VLOOKUP($H2869,Neighborhoods!$A:$C,2,0)</f>
        <v>Brooklyn</v>
      </c>
      <c r="J2869" t="str">
        <f>VLOOKUP($H2869,Neighborhoods!$A:$C,3,0)</f>
        <v>Crown Heights</v>
      </c>
      <c r="K2869" t="s">
        <v>11822</v>
      </c>
      <c r="L2869" t="str">
        <f t="shared" si="176"/>
        <v>No</v>
      </c>
      <c r="M2869">
        <v>3</v>
      </c>
      <c r="N2869" t="str" cm="1">
        <f t="array" ref="N2869">_xlfn.IFS(M2869&lt;=2,"Small",M2869&lt;=5,"Medium",M2869&gt;5,"Large")</f>
        <v>Medium</v>
      </c>
      <c r="O2869" s="50">
        <v>100</v>
      </c>
      <c r="P2869" s="67">
        <f t="shared" si="177"/>
        <v>0.03</v>
      </c>
      <c r="Q2869" s="52">
        <v>4.17</v>
      </c>
      <c r="R2869" s="52" t="str" cm="1">
        <f t="array" ref="R2869">_xlfn.IFS(ROUND(Q2869,0)=5,"Excellent",ROUND(Q2869,0)=4,"Good",ROUND(Q2869,0)=3,"Ok",ROUND(Q2869,0)&lt;3,"Bad")</f>
        <v>Good</v>
      </c>
      <c r="S2869">
        <v>6</v>
      </c>
      <c r="T2869" t="str">
        <f t="shared" si="178"/>
        <v>No</v>
      </c>
      <c r="U2869" s="65">
        <v>42941</v>
      </c>
      <c r="V2869" s="65">
        <v>43485</v>
      </c>
      <c r="W2869">
        <v>0</v>
      </c>
      <c r="X2869" t="str">
        <f t="shared" si="179"/>
        <v>Inactive</v>
      </c>
      <c r="Y2869" t="s">
        <v>15615</v>
      </c>
    </row>
    <row r="2870" spans="1:25" x14ac:dyDescent="0.25">
      <c r="A2870">
        <v>2869</v>
      </c>
      <c r="B2870" t="s">
        <v>2095</v>
      </c>
      <c r="C2870">
        <v>723</v>
      </c>
      <c r="D2870" t="str">
        <f>VLOOKUP($C2870,Hosts!$A:$O,10,0)</f>
        <v>New York</v>
      </c>
      <c r="E2870" s="67">
        <f>INDEX(Hosts!$A:$O,MATCH(Places!$C2870,Hosts!$A:$A,0),MATCH(Places!E$1,Hosts!$1:$1,0))</f>
        <v>0</v>
      </c>
      <c r="F2870" s="67">
        <f>INDEX(Hosts!$A:$O,MATCH(Places!$C2870,Hosts!$A:$A,0),MATCH(Places!F$1,Hosts!$1:$1,0))</f>
        <v>0</v>
      </c>
      <c r="G2870" s="67" t="str">
        <f>INDEX(Hosts!$A:$O,MATCH(Places!$C2870,Hosts!$A:$A,0),MATCH(Places!G$1,Hosts!$1:$1,0))</f>
        <v>No</v>
      </c>
      <c r="H2870">
        <v>12</v>
      </c>
      <c r="I2870" t="str">
        <f>VLOOKUP($H2870,Neighborhoods!$A:$C,2,0)</f>
        <v>Brooklyn</v>
      </c>
      <c r="J2870" t="str">
        <f>VLOOKUP($H2870,Neighborhoods!$A:$C,3,0)</f>
        <v>Williamsburg</v>
      </c>
      <c r="K2870" t="s">
        <v>11822</v>
      </c>
      <c r="L2870" t="str">
        <f t="shared" si="176"/>
        <v>No</v>
      </c>
      <c r="M2870">
        <v>3</v>
      </c>
      <c r="N2870" t="str" cm="1">
        <f t="array" ref="N2870">_xlfn.IFS(M2870&lt;=2,"Small",M2870&lt;=5,"Medium",M2870&gt;5,"Large")</f>
        <v>Medium</v>
      </c>
      <c r="O2870" s="50">
        <v>260</v>
      </c>
      <c r="P2870" s="67">
        <f t="shared" si="177"/>
        <v>0.04</v>
      </c>
      <c r="Q2870" s="52">
        <v>4.88</v>
      </c>
      <c r="R2870" s="52" t="str" cm="1">
        <f t="array" ref="R2870">_xlfn.IFS(ROUND(Q2870,0)=5,"Excellent",ROUND(Q2870,0)=4,"Good",ROUND(Q2870,0)=3,"Ok",ROUND(Q2870,0)&lt;3,"Bad")</f>
        <v>Excellent</v>
      </c>
      <c r="S2870">
        <v>17</v>
      </c>
      <c r="T2870" t="str">
        <f t="shared" si="178"/>
        <v>No</v>
      </c>
      <c r="U2870" s="65">
        <v>42990</v>
      </c>
      <c r="V2870" s="65">
        <v>43718</v>
      </c>
      <c r="W2870">
        <v>88</v>
      </c>
      <c r="X2870" t="str">
        <f t="shared" si="179"/>
        <v>Active</v>
      </c>
      <c r="Y2870" t="s">
        <v>15615</v>
      </c>
    </row>
    <row r="2871" spans="1:25" x14ac:dyDescent="0.25">
      <c r="A2871">
        <v>2870</v>
      </c>
      <c r="B2871" t="s">
        <v>2096</v>
      </c>
      <c r="C2871">
        <v>1832</v>
      </c>
      <c r="D2871" t="str">
        <f>VLOOKUP($C2871,Hosts!$A:$O,10,0)</f>
        <v>New York</v>
      </c>
      <c r="E2871" s="67">
        <f>INDEX(Hosts!$A:$O,MATCH(Places!$C2871,Hosts!$A:$A,0),MATCH(Places!E$1,Hosts!$1:$1,0))</f>
        <v>1</v>
      </c>
      <c r="F2871" s="67">
        <f>INDEX(Hosts!$A:$O,MATCH(Places!$C2871,Hosts!$A:$A,0),MATCH(Places!F$1,Hosts!$1:$1,0))</f>
        <v>0.71</v>
      </c>
      <c r="G2871" s="67" t="str">
        <f>INDEX(Hosts!$A:$O,MATCH(Places!$C2871,Hosts!$A:$A,0),MATCH(Places!G$1,Hosts!$1:$1,0))</f>
        <v>No</v>
      </c>
      <c r="H2871">
        <v>12</v>
      </c>
      <c r="I2871" t="str">
        <f>VLOOKUP($H2871,Neighborhoods!$A:$C,2,0)</f>
        <v>Brooklyn</v>
      </c>
      <c r="J2871" t="str">
        <f>VLOOKUP($H2871,Neighborhoods!$A:$C,3,0)</f>
        <v>Williamsburg</v>
      </c>
      <c r="K2871" t="s">
        <v>1</v>
      </c>
      <c r="L2871" t="str">
        <f t="shared" si="176"/>
        <v>Yes</v>
      </c>
      <c r="M2871">
        <v>2</v>
      </c>
      <c r="N2871" t="str" cm="1">
        <f t="array" ref="N2871">_xlfn.IFS(M2871&lt;=2,"Small",M2871&lt;=5,"Medium",M2871&gt;5,"Large")</f>
        <v>Small</v>
      </c>
      <c r="O2871" s="50">
        <v>50</v>
      </c>
      <c r="P2871" s="67">
        <f t="shared" si="177"/>
        <v>0.03</v>
      </c>
      <c r="Q2871" s="52">
        <v>4.57</v>
      </c>
      <c r="R2871" s="52" t="str" cm="1">
        <f t="array" ref="R2871">_xlfn.IFS(ROUND(Q2871,0)=5,"Excellent",ROUND(Q2871,0)=4,"Good",ROUND(Q2871,0)=3,"Ok",ROUND(Q2871,0)&lt;3,"Bad")</f>
        <v>Excellent</v>
      </c>
      <c r="S2871">
        <v>7</v>
      </c>
      <c r="T2871" t="str">
        <f t="shared" si="178"/>
        <v>No</v>
      </c>
      <c r="U2871" s="65">
        <v>43646</v>
      </c>
      <c r="V2871" s="65">
        <v>43878</v>
      </c>
      <c r="W2871">
        <v>363</v>
      </c>
      <c r="X2871" t="str">
        <f t="shared" si="179"/>
        <v>Active</v>
      </c>
      <c r="Y2871" t="s">
        <v>15615</v>
      </c>
    </row>
    <row r="2872" spans="1:25" x14ac:dyDescent="0.25">
      <c r="A2872">
        <v>2871</v>
      </c>
      <c r="B2872" t="s">
        <v>2097</v>
      </c>
      <c r="C2872">
        <v>3085</v>
      </c>
      <c r="D2872" t="str">
        <f>VLOOKUP($C2872,Hosts!$A:$O,10,0)</f>
        <v>New York</v>
      </c>
      <c r="E2872" s="67">
        <f>INDEX(Hosts!$A:$O,MATCH(Places!$C2872,Hosts!$A:$A,0),MATCH(Places!E$1,Hosts!$1:$1,0))</f>
        <v>1</v>
      </c>
      <c r="F2872" s="67">
        <f>INDEX(Hosts!$A:$O,MATCH(Places!$C2872,Hosts!$A:$A,0),MATCH(Places!F$1,Hosts!$1:$1,0))</f>
        <v>1</v>
      </c>
      <c r="G2872" s="67" t="str">
        <f>INDEX(Hosts!$A:$O,MATCH(Places!$C2872,Hosts!$A:$A,0),MATCH(Places!G$1,Hosts!$1:$1,0))</f>
        <v>No</v>
      </c>
      <c r="H2872">
        <v>17</v>
      </c>
      <c r="I2872" t="str">
        <f>VLOOKUP($H2872,Neighborhoods!$A:$C,2,0)</f>
        <v>Manhattan</v>
      </c>
      <c r="J2872" t="str">
        <f>VLOOKUP($H2872,Neighborhoods!$A:$C,3,0)</f>
        <v>Hell's Kitchen</v>
      </c>
      <c r="K2872" t="s">
        <v>1</v>
      </c>
      <c r="L2872" t="str">
        <f t="shared" si="176"/>
        <v>Yes</v>
      </c>
      <c r="M2872">
        <v>2</v>
      </c>
      <c r="N2872" t="str" cm="1">
        <f t="array" ref="N2872">_xlfn.IFS(M2872&lt;=2,"Small",M2872&lt;=5,"Medium",M2872&gt;5,"Large")</f>
        <v>Small</v>
      </c>
      <c r="O2872" s="50">
        <v>132</v>
      </c>
      <c r="P2872" s="67">
        <f t="shared" si="177"/>
        <v>0.03</v>
      </c>
      <c r="Q2872" s="52">
        <v>4.68</v>
      </c>
      <c r="R2872" s="52" t="str" cm="1">
        <f t="array" ref="R2872">_xlfn.IFS(ROUND(Q2872,0)=5,"Excellent",ROUND(Q2872,0)=4,"Good",ROUND(Q2872,0)=3,"Ok",ROUND(Q2872,0)&lt;3,"Bad")</f>
        <v>Excellent</v>
      </c>
      <c r="S2872">
        <v>142</v>
      </c>
      <c r="T2872" t="str">
        <f t="shared" si="178"/>
        <v>No</v>
      </c>
      <c r="U2872" s="65">
        <v>42934</v>
      </c>
      <c r="V2872" s="65">
        <v>43898</v>
      </c>
      <c r="W2872">
        <v>135</v>
      </c>
      <c r="X2872" t="str">
        <f t="shared" si="179"/>
        <v>Active</v>
      </c>
      <c r="Y2872" t="s">
        <v>15616</v>
      </c>
    </row>
    <row r="2873" spans="1:25" x14ac:dyDescent="0.25">
      <c r="A2873">
        <v>2872</v>
      </c>
      <c r="B2873" t="s">
        <v>2098</v>
      </c>
      <c r="C2873">
        <v>3085</v>
      </c>
      <c r="D2873" t="str">
        <f>VLOOKUP($C2873,Hosts!$A:$O,10,0)</f>
        <v>New York</v>
      </c>
      <c r="E2873" s="67">
        <f>INDEX(Hosts!$A:$O,MATCH(Places!$C2873,Hosts!$A:$A,0),MATCH(Places!E$1,Hosts!$1:$1,0))</f>
        <v>1</v>
      </c>
      <c r="F2873" s="67">
        <f>INDEX(Hosts!$A:$O,MATCH(Places!$C2873,Hosts!$A:$A,0),MATCH(Places!F$1,Hosts!$1:$1,0))</f>
        <v>1</v>
      </c>
      <c r="G2873" s="67" t="str">
        <f>INDEX(Hosts!$A:$O,MATCH(Places!$C2873,Hosts!$A:$A,0),MATCH(Places!G$1,Hosts!$1:$1,0))</f>
        <v>No</v>
      </c>
      <c r="H2873">
        <v>17</v>
      </c>
      <c r="I2873" t="str">
        <f>VLOOKUP($H2873,Neighborhoods!$A:$C,2,0)</f>
        <v>Manhattan</v>
      </c>
      <c r="J2873" t="str">
        <f>VLOOKUP($H2873,Neighborhoods!$A:$C,3,0)</f>
        <v>Hell's Kitchen</v>
      </c>
      <c r="K2873" t="s">
        <v>1</v>
      </c>
      <c r="L2873" t="str">
        <f t="shared" si="176"/>
        <v>Yes</v>
      </c>
      <c r="M2873">
        <v>2</v>
      </c>
      <c r="N2873" t="str" cm="1">
        <f t="array" ref="N2873">_xlfn.IFS(M2873&lt;=2,"Small",M2873&lt;=5,"Medium",M2873&gt;5,"Large")</f>
        <v>Small</v>
      </c>
      <c r="O2873" s="50">
        <v>132</v>
      </c>
      <c r="P2873" s="67">
        <f t="shared" si="177"/>
        <v>0.03</v>
      </c>
      <c r="Q2873" s="52">
        <v>4.83</v>
      </c>
      <c r="R2873" s="52" t="str" cm="1">
        <f t="array" ref="R2873">_xlfn.IFS(ROUND(Q2873,0)=5,"Excellent",ROUND(Q2873,0)=4,"Good",ROUND(Q2873,0)=3,"Ok",ROUND(Q2873,0)&lt;3,"Bad")</f>
        <v>Excellent</v>
      </c>
      <c r="S2873">
        <v>137</v>
      </c>
      <c r="T2873" t="str">
        <f t="shared" si="178"/>
        <v>Yes</v>
      </c>
      <c r="U2873" s="65">
        <v>42933</v>
      </c>
      <c r="V2873" s="65">
        <v>43898</v>
      </c>
      <c r="W2873">
        <v>150</v>
      </c>
      <c r="X2873" t="str">
        <f t="shared" si="179"/>
        <v>Active</v>
      </c>
      <c r="Y2873" t="s">
        <v>15616</v>
      </c>
    </row>
    <row r="2874" spans="1:25" x14ac:dyDescent="0.25">
      <c r="A2874">
        <v>2873</v>
      </c>
      <c r="B2874" t="s">
        <v>2099</v>
      </c>
      <c r="C2874">
        <v>3085</v>
      </c>
      <c r="D2874" t="str">
        <f>VLOOKUP($C2874,Hosts!$A:$O,10,0)</f>
        <v>New York</v>
      </c>
      <c r="E2874" s="67">
        <f>INDEX(Hosts!$A:$O,MATCH(Places!$C2874,Hosts!$A:$A,0),MATCH(Places!E$1,Hosts!$1:$1,0))</f>
        <v>1</v>
      </c>
      <c r="F2874" s="67">
        <f>INDEX(Hosts!$A:$O,MATCH(Places!$C2874,Hosts!$A:$A,0),MATCH(Places!F$1,Hosts!$1:$1,0))</f>
        <v>1</v>
      </c>
      <c r="G2874" s="67" t="str">
        <f>INDEX(Hosts!$A:$O,MATCH(Places!$C2874,Hosts!$A:$A,0),MATCH(Places!G$1,Hosts!$1:$1,0))</f>
        <v>No</v>
      </c>
      <c r="H2874">
        <v>17</v>
      </c>
      <c r="I2874" t="str">
        <f>VLOOKUP($H2874,Neighborhoods!$A:$C,2,0)</f>
        <v>Manhattan</v>
      </c>
      <c r="J2874" t="str">
        <f>VLOOKUP($H2874,Neighborhoods!$A:$C,3,0)</f>
        <v>Hell's Kitchen</v>
      </c>
      <c r="K2874" t="s">
        <v>1</v>
      </c>
      <c r="L2874" t="str">
        <f t="shared" si="176"/>
        <v>Yes</v>
      </c>
      <c r="M2874">
        <v>2</v>
      </c>
      <c r="N2874" t="str" cm="1">
        <f t="array" ref="N2874">_xlfn.IFS(M2874&lt;=2,"Small",M2874&lt;=5,"Medium",M2874&gt;5,"Large")</f>
        <v>Small</v>
      </c>
      <c r="O2874" s="50">
        <v>135</v>
      </c>
      <c r="P2874" s="67">
        <f t="shared" si="177"/>
        <v>0.03</v>
      </c>
      <c r="Q2874" s="52">
        <v>4.76</v>
      </c>
      <c r="R2874" s="52" t="str" cm="1">
        <f t="array" ref="R2874">_xlfn.IFS(ROUND(Q2874,0)=5,"Excellent",ROUND(Q2874,0)=4,"Good",ROUND(Q2874,0)=3,"Ok",ROUND(Q2874,0)&lt;3,"Bad")</f>
        <v>Excellent</v>
      </c>
      <c r="S2874">
        <v>140</v>
      </c>
      <c r="T2874" t="str">
        <f t="shared" si="178"/>
        <v>No</v>
      </c>
      <c r="U2874" s="65">
        <v>42933</v>
      </c>
      <c r="V2874" s="65">
        <v>43860</v>
      </c>
      <c r="W2874">
        <v>134</v>
      </c>
      <c r="X2874" t="str">
        <f t="shared" si="179"/>
        <v>Active</v>
      </c>
      <c r="Y2874" t="s">
        <v>15616</v>
      </c>
    </row>
    <row r="2875" spans="1:25" x14ac:dyDescent="0.25">
      <c r="A2875">
        <v>2874</v>
      </c>
      <c r="B2875" t="s">
        <v>15179</v>
      </c>
      <c r="C2875">
        <v>2075</v>
      </c>
      <c r="D2875" t="str">
        <f>VLOOKUP($C2875,Hosts!$A:$O,10,0)</f>
        <v>New York</v>
      </c>
      <c r="E2875" s="67">
        <f>INDEX(Hosts!$A:$O,MATCH(Places!$C2875,Hosts!$A:$A,0),MATCH(Places!E$1,Hosts!$1:$1,0))</f>
        <v>1</v>
      </c>
      <c r="F2875" s="67">
        <f>INDEX(Hosts!$A:$O,MATCH(Places!$C2875,Hosts!$A:$A,0),MATCH(Places!F$1,Hosts!$1:$1,0))</f>
        <v>1</v>
      </c>
      <c r="G2875" s="67" t="str">
        <f>INDEX(Hosts!$A:$O,MATCH(Places!$C2875,Hosts!$A:$A,0),MATCH(Places!G$1,Hosts!$1:$1,0))</f>
        <v>No</v>
      </c>
      <c r="H2875">
        <v>19</v>
      </c>
      <c r="I2875" t="str">
        <f>VLOOKUP($H2875,Neighborhoods!$A:$C,2,0)</f>
        <v>Manhattan</v>
      </c>
      <c r="J2875" t="str">
        <f>VLOOKUP($H2875,Neighborhoods!$A:$C,3,0)</f>
        <v>Upper East Side</v>
      </c>
      <c r="K2875" t="s">
        <v>1</v>
      </c>
      <c r="L2875" t="str">
        <f t="shared" si="176"/>
        <v>Yes</v>
      </c>
      <c r="M2875">
        <v>2</v>
      </c>
      <c r="N2875" t="str" cm="1">
        <f t="array" ref="N2875">_xlfn.IFS(M2875&lt;=2,"Small",M2875&lt;=5,"Medium",M2875&gt;5,"Large")</f>
        <v>Small</v>
      </c>
      <c r="O2875" s="50">
        <v>80</v>
      </c>
      <c r="P2875" s="67">
        <f t="shared" si="177"/>
        <v>0.03</v>
      </c>
      <c r="Q2875" s="52">
        <v>4.83</v>
      </c>
      <c r="R2875" s="52" t="str" cm="1">
        <f t="array" ref="R2875">_xlfn.IFS(ROUND(Q2875,0)=5,"Excellent",ROUND(Q2875,0)=4,"Good",ROUND(Q2875,0)=3,"Ok",ROUND(Q2875,0)&lt;3,"Bad")</f>
        <v>Excellent</v>
      </c>
      <c r="S2875">
        <v>12</v>
      </c>
      <c r="T2875" t="str">
        <f t="shared" si="178"/>
        <v>No</v>
      </c>
      <c r="U2875" s="65">
        <v>42938</v>
      </c>
      <c r="V2875" s="65">
        <v>43441</v>
      </c>
      <c r="W2875">
        <v>74</v>
      </c>
      <c r="X2875" t="str">
        <f t="shared" si="179"/>
        <v>Active</v>
      </c>
      <c r="Y2875" t="s">
        <v>15616</v>
      </c>
    </row>
    <row r="2876" spans="1:25" x14ac:dyDescent="0.25">
      <c r="A2876">
        <v>2875</v>
      </c>
      <c r="B2876" t="s">
        <v>14985</v>
      </c>
      <c r="C2876">
        <v>3312</v>
      </c>
      <c r="D2876" t="str">
        <f>VLOOKUP($C2876,Hosts!$A:$O,10,0)</f>
        <v>New York</v>
      </c>
      <c r="E2876" s="67">
        <f>INDEX(Hosts!$A:$O,MATCH(Places!$C2876,Hosts!$A:$A,0),MATCH(Places!E$1,Hosts!$1:$1,0))</f>
        <v>1</v>
      </c>
      <c r="F2876" s="67">
        <f>INDEX(Hosts!$A:$O,MATCH(Places!$C2876,Hosts!$A:$A,0),MATCH(Places!F$1,Hosts!$1:$1,0))</f>
        <v>1</v>
      </c>
      <c r="G2876" s="67" t="str">
        <f>INDEX(Hosts!$A:$O,MATCH(Places!$C2876,Hosts!$A:$A,0),MATCH(Places!G$1,Hosts!$1:$1,0))</f>
        <v>No</v>
      </c>
      <c r="H2876">
        <v>16</v>
      </c>
      <c r="I2876" t="str">
        <f>VLOOKUP($H2876,Neighborhoods!$A:$C,2,0)</f>
        <v>Manhattan</v>
      </c>
      <c r="J2876" t="str">
        <f>VLOOKUP($H2876,Neighborhoods!$A:$C,3,0)</f>
        <v>Harlem</v>
      </c>
      <c r="K2876" t="s">
        <v>1</v>
      </c>
      <c r="L2876" t="str">
        <f t="shared" si="176"/>
        <v>Yes</v>
      </c>
      <c r="M2876">
        <v>2</v>
      </c>
      <c r="N2876" t="str" cm="1">
        <f t="array" ref="N2876">_xlfn.IFS(M2876&lt;=2,"Small",M2876&lt;=5,"Medium",M2876&gt;5,"Large")</f>
        <v>Small</v>
      </c>
      <c r="O2876" s="50">
        <v>65</v>
      </c>
      <c r="P2876" s="67">
        <f t="shared" si="177"/>
        <v>0.03</v>
      </c>
      <c r="Q2876" s="52">
        <v>4.8</v>
      </c>
      <c r="R2876" s="52" t="str" cm="1">
        <f t="array" ref="R2876">_xlfn.IFS(ROUND(Q2876,0)=5,"Excellent",ROUND(Q2876,0)=4,"Good",ROUND(Q2876,0)=3,"Ok",ROUND(Q2876,0)&lt;3,"Bad")</f>
        <v>Excellent</v>
      </c>
      <c r="S2876">
        <v>5</v>
      </c>
      <c r="T2876" t="str">
        <f t="shared" si="178"/>
        <v>No</v>
      </c>
      <c r="U2876" s="65">
        <v>42959</v>
      </c>
      <c r="V2876" s="65">
        <v>44005</v>
      </c>
      <c r="W2876">
        <v>0</v>
      </c>
      <c r="X2876" t="str">
        <f t="shared" si="179"/>
        <v>Inactive</v>
      </c>
      <c r="Y2876" t="s">
        <v>15616</v>
      </c>
    </row>
    <row r="2877" spans="1:25" x14ac:dyDescent="0.25">
      <c r="A2877">
        <v>2876</v>
      </c>
      <c r="B2877" t="s">
        <v>2100</v>
      </c>
      <c r="C2877">
        <v>91</v>
      </c>
      <c r="D2877" t="str">
        <f>VLOOKUP($C2877,Hosts!$A:$O,10,0)</f>
        <v>New York</v>
      </c>
      <c r="E2877" s="67">
        <f>INDEX(Hosts!$A:$O,MATCH(Places!$C2877,Hosts!$A:$A,0),MATCH(Places!E$1,Hosts!$1:$1,0))</f>
        <v>0.5</v>
      </c>
      <c r="F2877" s="67">
        <f>INDEX(Hosts!$A:$O,MATCH(Places!$C2877,Hosts!$A:$A,0),MATCH(Places!F$1,Hosts!$1:$1,0))</f>
        <v>0.6</v>
      </c>
      <c r="G2877" s="67" t="str">
        <f>INDEX(Hosts!$A:$O,MATCH(Places!$C2877,Hosts!$A:$A,0),MATCH(Places!G$1,Hosts!$1:$1,0))</f>
        <v>Yes</v>
      </c>
      <c r="H2877">
        <v>21</v>
      </c>
      <c r="I2877" t="str">
        <f>VLOOKUP($H2877,Neighborhoods!$A:$C,2,0)</f>
        <v>Queens</v>
      </c>
      <c r="J2877" t="str">
        <f>VLOOKUP($H2877,Neighborhoods!$A:$C,3,0)</f>
        <v>Astoria</v>
      </c>
      <c r="K2877" t="s">
        <v>11822</v>
      </c>
      <c r="L2877" t="str">
        <f t="shared" si="176"/>
        <v>No</v>
      </c>
      <c r="M2877">
        <v>4</v>
      </c>
      <c r="N2877" t="str" cm="1">
        <f t="array" ref="N2877">_xlfn.IFS(M2877&lt;=2,"Small",M2877&lt;=5,"Medium",M2877&gt;5,"Large")</f>
        <v>Medium</v>
      </c>
      <c r="O2877" s="50">
        <v>125</v>
      </c>
      <c r="P2877" s="67">
        <f t="shared" si="177"/>
        <v>0.03</v>
      </c>
      <c r="Q2877" s="52">
        <v>5</v>
      </c>
      <c r="R2877" s="52" t="str" cm="1">
        <f t="array" ref="R2877">_xlfn.IFS(ROUND(Q2877,0)=5,"Excellent",ROUND(Q2877,0)=4,"Good",ROUND(Q2877,0)=3,"Ok",ROUND(Q2877,0)&lt;3,"Bad")</f>
        <v>Excellent</v>
      </c>
      <c r="S2877">
        <v>12</v>
      </c>
      <c r="T2877" t="str">
        <f t="shared" si="178"/>
        <v>No</v>
      </c>
      <c r="U2877" s="65">
        <v>42982</v>
      </c>
      <c r="V2877" s="65">
        <v>43814</v>
      </c>
      <c r="W2877">
        <v>287</v>
      </c>
      <c r="X2877" t="str">
        <f t="shared" si="179"/>
        <v>Active</v>
      </c>
      <c r="Y2877" t="s">
        <v>15615</v>
      </c>
    </row>
    <row r="2878" spans="1:25" x14ac:dyDescent="0.25">
      <c r="A2878">
        <v>2877</v>
      </c>
      <c r="B2878" t="s">
        <v>2101</v>
      </c>
      <c r="C2878">
        <v>2819</v>
      </c>
      <c r="D2878" t="str">
        <f>VLOOKUP($C2878,Hosts!$A:$O,10,0)</f>
        <v>New York</v>
      </c>
      <c r="E2878" s="67">
        <f>INDEX(Hosts!$A:$O,MATCH(Places!$C2878,Hosts!$A:$A,0),MATCH(Places!E$1,Hosts!$1:$1,0))</f>
        <v>0.6</v>
      </c>
      <c r="F2878" s="67">
        <f>INDEX(Hosts!$A:$O,MATCH(Places!$C2878,Hosts!$A:$A,0),MATCH(Places!F$1,Hosts!$1:$1,0))</f>
        <v>0.98</v>
      </c>
      <c r="G2878" s="67" t="str">
        <f>INDEX(Hosts!$A:$O,MATCH(Places!$C2878,Hosts!$A:$A,0),MATCH(Places!G$1,Hosts!$1:$1,0))</f>
        <v>No</v>
      </c>
      <c r="H2878">
        <v>25</v>
      </c>
      <c r="I2878" t="str">
        <f>VLOOKUP($H2878,Neighborhoods!$A:$C,2,0)</f>
        <v>Queens</v>
      </c>
      <c r="J2878" t="str">
        <f>VLOOKUP($H2878,Neighborhoods!$A:$C,3,0)</f>
        <v>Ridgewood</v>
      </c>
      <c r="K2878" t="s">
        <v>1</v>
      </c>
      <c r="L2878" t="str">
        <f t="shared" si="176"/>
        <v>Yes</v>
      </c>
      <c r="M2878">
        <v>2</v>
      </c>
      <c r="N2878" t="str" cm="1">
        <f t="array" ref="N2878">_xlfn.IFS(M2878&lt;=2,"Small",M2878&lt;=5,"Medium",M2878&gt;5,"Large")</f>
        <v>Small</v>
      </c>
      <c r="O2878" s="50">
        <v>40</v>
      </c>
      <c r="P2878" s="67">
        <f t="shared" si="177"/>
        <v>0.03</v>
      </c>
      <c r="Q2878" s="52">
        <v>4.75</v>
      </c>
      <c r="R2878" s="52" t="str" cm="1">
        <f t="array" ref="R2878">_xlfn.IFS(ROUND(Q2878,0)=5,"Excellent",ROUND(Q2878,0)=4,"Good",ROUND(Q2878,0)=3,"Ok",ROUND(Q2878,0)&lt;3,"Bad")</f>
        <v>Excellent</v>
      </c>
      <c r="S2878">
        <v>73</v>
      </c>
      <c r="T2878" t="str">
        <f t="shared" si="178"/>
        <v>No</v>
      </c>
      <c r="U2878" s="65">
        <v>42937</v>
      </c>
      <c r="V2878" s="65">
        <v>43898</v>
      </c>
      <c r="W2878">
        <v>0</v>
      </c>
      <c r="X2878" t="str">
        <f t="shared" si="179"/>
        <v>Inactive</v>
      </c>
      <c r="Y2878" t="s">
        <v>15615</v>
      </c>
    </row>
    <row r="2879" spans="1:25" x14ac:dyDescent="0.25">
      <c r="A2879">
        <v>2878</v>
      </c>
      <c r="B2879" t="s">
        <v>14775</v>
      </c>
      <c r="C2879">
        <v>2342</v>
      </c>
      <c r="D2879" t="str">
        <f>VLOOKUP($C2879,Hosts!$A:$O,10,0)</f>
        <v>New York</v>
      </c>
      <c r="E2879" s="67">
        <f>INDEX(Hosts!$A:$O,MATCH(Places!$C2879,Hosts!$A:$A,0),MATCH(Places!E$1,Hosts!$1:$1,0))</f>
        <v>1</v>
      </c>
      <c r="F2879" s="67">
        <f>INDEX(Hosts!$A:$O,MATCH(Places!$C2879,Hosts!$A:$A,0),MATCH(Places!F$1,Hosts!$1:$1,0))</f>
        <v>0.97</v>
      </c>
      <c r="G2879" s="67" t="str">
        <f>INDEX(Hosts!$A:$O,MATCH(Places!$C2879,Hosts!$A:$A,0),MATCH(Places!G$1,Hosts!$1:$1,0))</f>
        <v>Yes</v>
      </c>
      <c r="H2879">
        <v>21</v>
      </c>
      <c r="I2879" t="str">
        <f>VLOOKUP($H2879,Neighborhoods!$A:$C,2,0)</f>
        <v>Queens</v>
      </c>
      <c r="J2879" t="str">
        <f>VLOOKUP($H2879,Neighborhoods!$A:$C,3,0)</f>
        <v>Astoria</v>
      </c>
      <c r="K2879" t="s">
        <v>1</v>
      </c>
      <c r="L2879" t="str">
        <f t="shared" si="176"/>
        <v>Yes</v>
      </c>
      <c r="M2879">
        <v>3</v>
      </c>
      <c r="N2879" t="str" cm="1">
        <f t="array" ref="N2879">_xlfn.IFS(M2879&lt;=2,"Small",M2879&lt;=5,"Medium",M2879&gt;5,"Large")</f>
        <v>Medium</v>
      </c>
      <c r="O2879" s="50">
        <v>47</v>
      </c>
      <c r="P2879" s="67">
        <f t="shared" si="177"/>
        <v>0.03</v>
      </c>
      <c r="Q2879" s="52">
        <v>4.8899999999999997</v>
      </c>
      <c r="R2879" s="52" t="str" cm="1">
        <f t="array" ref="R2879">_xlfn.IFS(ROUND(Q2879,0)=5,"Excellent",ROUND(Q2879,0)=4,"Good",ROUND(Q2879,0)=3,"Ok",ROUND(Q2879,0)&lt;3,"Bad")</f>
        <v>Excellent</v>
      </c>
      <c r="S2879">
        <v>95</v>
      </c>
      <c r="T2879" t="str">
        <f t="shared" si="178"/>
        <v>No</v>
      </c>
      <c r="U2879" s="65">
        <v>42933</v>
      </c>
      <c r="V2879" s="65">
        <v>43883</v>
      </c>
      <c r="W2879">
        <v>364</v>
      </c>
      <c r="X2879" t="str">
        <f t="shared" si="179"/>
        <v>Active</v>
      </c>
      <c r="Y2879" t="s">
        <v>15616</v>
      </c>
    </row>
    <row r="2880" spans="1:25" x14ac:dyDescent="0.25">
      <c r="A2880">
        <v>2879</v>
      </c>
      <c r="B2880" t="s">
        <v>2102</v>
      </c>
      <c r="C2880">
        <v>3314</v>
      </c>
      <c r="D2880" t="str">
        <f>VLOOKUP($C2880,Hosts!$A:$O,10,0)</f>
        <v>New York</v>
      </c>
      <c r="E2880" s="67">
        <f>INDEX(Hosts!$A:$O,MATCH(Places!$C2880,Hosts!$A:$A,0),MATCH(Places!E$1,Hosts!$1:$1,0))</f>
        <v>1</v>
      </c>
      <c r="F2880" s="67">
        <f>INDEX(Hosts!$A:$O,MATCH(Places!$C2880,Hosts!$A:$A,0),MATCH(Places!F$1,Hosts!$1:$1,0))</f>
        <v>0.91</v>
      </c>
      <c r="G2880" s="67" t="str">
        <f>INDEX(Hosts!$A:$O,MATCH(Places!$C2880,Hosts!$A:$A,0),MATCH(Places!G$1,Hosts!$1:$1,0))</f>
        <v>Yes</v>
      </c>
      <c r="H2880">
        <v>9</v>
      </c>
      <c r="I2880" t="str">
        <f>VLOOKUP($H2880,Neighborhoods!$A:$C,2,0)</f>
        <v>Brooklyn</v>
      </c>
      <c r="J2880" t="str">
        <f>VLOOKUP($H2880,Neighborhoods!$A:$C,3,0)</f>
        <v>Crown Heights</v>
      </c>
      <c r="K2880" t="s">
        <v>11822</v>
      </c>
      <c r="L2880" t="str">
        <f t="shared" si="176"/>
        <v>No</v>
      </c>
      <c r="M2880">
        <v>4</v>
      </c>
      <c r="N2880" t="str" cm="1">
        <f t="array" ref="N2880">_xlfn.IFS(M2880&lt;=2,"Small",M2880&lt;=5,"Medium",M2880&gt;5,"Large")</f>
        <v>Medium</v>
      </c>
      <c r="O2880" s="50">
        <v>175</v>
      </c>
      <c r="P2880" s="67">
        <f t="shared" si="177"/>
        <v>0.03</v>
      </c>
      <c r="Q2880" s="52">
        <v>4.9000000000000004</v>
      </c>
      <c r="R2880" s="52" t="str" cm="1">
        <f t="array" ref="R2880">_xlfn.IFS(ROUND(Q2880,0)=5,"Excellent",ROUND(Q2880,0)=4,"Good",ROUND(Q2880,0)=3,"Ok",ROUND(Q2880,0)&lt;3,"Bad")</f>
        <v>Excellent</v>
      </c>
      <c r="S2880">
        <v>70</v>
      </c>
      <c r="T2880" t="str">
        <f t="shared" si="178"/>
        <v>No</v>
      </c>
      <c r="U2880" s="65">
        <v>42945</v>
      </c>
      <c r="V2880" s="65">
        <v>44024</v>
      </c>
      <c r="W2880">
        <v>60</v>
      </c>
      <c r="X2880" t="str">
        <f t="shared" si="179"/>
        <v>Active</v>
      </c>
      <c r="Y2880" t="s">
        <v>15615</v>
      </c>
    </row>
    <row r="2881" spans="1:25" x14ac:dyDescent="0.25">
      <c r="A2881">
        <v>2880</v>
      </c>
      <c r="B2881" t="s">
        <v>15160</v>
      </c>
      <c r="C2881">
        <v>3268</v>
      </c>
      <c r="D2881" t="str">
        <f>VLOOKUP($C2881,Hosts!$A:$O,10,0)</f>
        <v>New York</v>
      </c>
      <c r="E2881" s="67">
        <f>INDEX(Hosts!$A:$O,MATCH(Places!$C2881,Hosts!$A:$A,0),MATCH(Places!E$1,Hosts!$1:$1,0))</f>
        <v>1</v>
      </c>
      <c r="F2881" s="67">
        <f>INDEX(Hosts!$A:$O,MATCH(Places!$C2881,Hosts!$A:$A,0),MATCH(Places!F$1,Hosts!$1:$1,0))</f>
        <v>1</v>
      </c>
      <c r="G2881" s="67" t="str">
        <f>INDEX(Hosts!$A:$O,MATCH(Places!$C2881,Hosts!$A:$A,0),MATCH(Places!G$1,Hosts!$1:$1,0))</f>
        <v>No</v>
      </c>
      <c r="H2881">
        <v>10</v>
      </c>
      <c r="I2881" t="str">
        <f>VLOOKUP($H2881,Neighborhoods!$A:$C,2,0)</f>
        <v>Brooklyn</v>
      </c>
      <c r="J2881" t="str">
        <f>VLOOKUP($H2881,Neighborhoods!$A:$C,3,0)</f>
        <v>East Flatbush</v>
      </c>
      <c r="K2881" t="s">
        <v>1</v>
      </c>
      <c r="L2881" t="str">
        <f t="shared" si="176"/>
        <v>Yes</v>
      </c>
      <c r="M2881">
        <v>2</v>
      </c>
      <c r="N2881" t="str" cm="1">
        <f t="array" ref="N2881">_xlfn.IFS(M2881&lt;=2,"Small",M2881&lt;=5,"Medium",M2881&gt;5,"Large")</f>
        <v>Small</v>
      </c>
      <c r="O2881" s="50">
        <v>80</v>
      </c>
      <c r="P2881" s="67">
        <f t="shared" si="177"/>
        <v>0.03</v>
      </c>
      <c r="Q2881" s="52">
        <v>2.5</v>
      </c>
      <c r="R2881" s="52" t="str" cm="1">
        <f t="array" ref="R2881">_xlfn.IFS(ROUND(Q2881,0)=5,"Excellent",ROUND(Q2881,0)=4,"Good",ROUND(Q2881,0)=3,"Ok",ROUND(Q2881,0)&lt;3,"Bad")</f>
        <v>Ok</v>
      </c>
      <c r="S2881">
        <v>4</v>
      </c>
      <c r="T2881" t="str">
        <f t="shared" si="178"/>
        <v>No</v>
      </c>
      <c r="U2881" s="65">
        <v>42967</v>
      </c>
      <c r="V2881" s="65">
        <v>44050</v>
      </c>
      <c r="W2881">
        <v>365</v>
      </c>
      <c r="X2881" t="str">
        <f t="shared" si="179"/>
        <v>Active</v>
      </c>
      <c r="Y2881" t="s">
        <v>15616</v>
      </c>
    </row>
    <row r="2882" spans="1:25" x14ac:dyDescent="0.25">
      <c r="A2882">
        <v>2881</v>
      </c>
      <c r="B2882" t="s">
        <v>2103</v>
      </c>
      <c r="C2882">
        <v>3317</v>
      </c>
      <c r="D2882" t="str">
        <f>VLOOKUP($C2882,Hosts!$A:$O,10,0)</f>
        <v>New York</v>
      </c>
      <c r="E2882" s="67">
        <f>INDEX(Hosts!$A:$O,MATCH(Places!$C2882,Hosts!$A:$A,0),MATCH(Places!E$1,Hosts!$1:$1,0))</f>
        <v>0.9</v>
      </c>
      <c r="F2882" s="67">
        <f>INDEX(Hosts!$A:$O,MATCH(Places!$C2882,Hosts!$A:$A,0),MATCH(Places!F$1,Hosts!$1:$1,0))</f>
        <v>0.92</v>
      </c>
      <c r="G2882" s="67" t="str">
        <f>INDEX(Hosts!$A:$O,MATCH(Places!$C2882,Hosts!$A:$A,0),MATCH(Places!G$1,Hosts!$1:$1,0))</f>
        <v>No</v>
      </c>
      <c r="H2882">
        <v>23</v>
      </c>
      <c r="I2882" t="str">
        <f>VLOOKUP($H2882,Neighborhoods!$A:$C,2,0)</f>
        <v>Queens</v>
      </c>
      <c r="J2882" t="str">
        <f>VLOOKUP($H2882,Neighborhoods!$A:$C,3,0)</f>
        <v>Jamaica</v>
      </c>
      <c r="K2882" t="s">
        <v>1</v>
      </c>
      <c r="L2882" t="str">
        <f t="shared" si="176"/>
        <v>Yes</v>
      </c>
      <c r="M2882">
        <v>2</v>
      </c>
      <c r="N2882" t="str" cm="1">
        <f t="array" ref="N2882">_xlfn.IFS(M2882&lt;=2,"Small",M2882&lt;=5,"Medium",M2882&gt;5,"Large")</f>
        <v>Small</v>
      </c>
      <c r="O2882" s="50">
        <v>66</v>
      </c>
      <c r="P2882" s="67">
        <f t="shared" si="177"/>
        <v>0.03</v>
      </c>
      <c r="Q2882" s="52">
        <v>4.7</v>
      </c>
      <c r="R2882" s="52" t="str" cm="1">
        <f t="array" ref="R2882">_xlfn.IFS(ROUND(Q2882,0)=5,"Excellent",ROUND(Q2882,0)=4,"Good",ROUND(Q2882,0)=3,"Ok",ROUND(Q2882,0)&lt;3,"Bad")</f>
        <v>Excellent</v>
      </c>
      <c r="S2882">
        <v>10</v>
      </c>
      <c r="T2882" t="str">
        <f t="shared" si="178"/>
        <v>No</v>
      </c>
      <c r="U2882" s="65">
        <v>43086</v>
      </c>
      <c r="V2882" s="65">
        <v>43745</v>
      </c>
      <c r="W2882">
        <v>150</v>
      </c>
      <c r="X2882" t="str">
        <f t="shared" si="179"/>
        <v>Active</v>
      </c>
      <c r="Y2882" t="s">
        <v>15616</v>
      </c>
    </row>
    <row r="2883" spans="1:25" x14ac:dyDescent="0.25">
      <c r="A2883">
        <v>2882</v>
      </c>
      <c r="B2883" t="s">
        <v>2104</v>
      </c>
      <c r="C2883">
        <v>1021</v>
      </c>
      <c r="D2883" t="str">
        <f>VLOOKUP($C2883,Hosts!$A:$O,10,0)</f>
        <v>New York</v>
      </c>
      <c r="E2883" s="67">
        <f>INDEX(Hosts!$A:$O,MATCH(Places!$C2883,Hosts!$A:$A,0),MATCH(Places!E$1,Hosts!$1:$1,0))</f>
        <v>0.75</v>
      </c>
      <c r="F2883" s="67">
        <f>INDEX(Hosts!$A:$O,MATCH(Places!$C2883,Hosts!$A:$A,0),MATCH(Places!F$1,Hosts!$1:$1,0))</f>
        <v>0.9</v>
      </c>
      <c r="G2883" s="67" t="str">
        <f>INDEX(Hosts!$A:$O,MATCH(Places!$C2883,Hosts!$A:$A,0),MATCH(Places!G$1,Hosts!$1:$1,0))</f>
        <v>Yes</v>
      </c>
      <c r="H2883">
        <v>12</v>
      </c>
      <c r="I2883" t="str">
        <f>VLOOKUP($H2883,Neighborhoods!$A:$C,2,0)</f>
        <v>Brooklyn</v>
      </c>
      <c r="J2883" t="str">
        <f>VLOOKUP($H2883,Neighborhoods!$A:$C,3,0)</f>
        <v>Williamsburg</v>
      </c>
      <c r="K2883" t="s">
        <v>11822</v>
      </c>
      <c r="L2883" t="str">
        <f t="shared" ref="L2883:L2946" si="180">IF(OR(K2883="Private room",K2883="Shared room"),"Yes","No")</f>
        <v>No</v>
      </c>
      <c r="M2883">
        <v>2</v>
      </c>
      <c r="N2883" t="str" cm="1">
        <f t="array" ref="N2883">_xlfn.IFS(M2883&lt;=2,"Small",M2883&lt;=5,"Medium",M2883&gt;5,"Large")</f>
        <v>Small</v>
      </c>
      <c r="O2883" s="50">
        <v>130</v>
      </c>
      <c r="P2883" s="67">
        <f t="shared" ref="P2883:P2946" si="181">VLOOKUP(O2883,$AB$1:$AC$5,2)</f>
        <v>0.03</v>
      </c>
      <c r="Q2883" s="52">
        <v>4.83</v>
      </c>
      <c r="R2883" s="52" t="str" cm="1">
        <f t="array" ref="R2883">_xlfn.IFS(ROUND(Q2883,0)=5,"Excellent",ROUND(Q2883,0)=4,"Good",ROUND(Q2883,0)=3,"Ok",ROUND(Q2883,0)&lt;3,"Bad")</f>
        <v>Excellent</v>
      </c>
      <c r="S2883">
        <v>47</v>
      </c>
      <c r="T2883" t="str">
        <f t="shared" ref="T2883:T2946" si="182">IF(AND(Q2883&gt;=4.8,S2883&gt;100),"Yes","No")</f>
        <v>No</v>
      </c>
      <c r="U2883" s="65">
        <v>42953</v>
      </c>
      <c r="V2883" s="65">
        <v>43891</v>
      </c>
      <c r="W2883">
        <v>0</v>
      </c>
      <c r="X2883" t="str">
        <f t="shared" ref="X2883:X2946" si="183">IF(W2883&lt;&gt;0,"Active","Inactive")</f>
        <v>Inactive</v>
      </c>
      <c r="Y2883" t="s">
        <v>15615</v>
      </c>
    </row>
    <row r="2884" spans="1:25" x14ac:dyDescent="0.25">
      <c r="A2884">
        <v>2883</v>
      </c>
      <c r="B2884" t="s">
        <v>2105</v>
      </c>
      <c r="C2884">
        <v>2389</v>
      </c>
      <c r="D2884" t="str">
        <f>VLOOKUP($C2884,Hosts!$A:$O,10,0)</f>
        <v>New York</v>
      </c>
      <c r="E2884" s="67">
        <f>INDEX(Hosts!$A:$O,MATCH(Places!$C2884,Hosts!$A:$A,0),MATCH(Places!E$1,Hosts!$1:$1,0))</f>
        <v>0</v>
      </c>
      <c r="F2884" s="67">
        <f>INDEX(Hosts!$A:$O,MATCH(Places!$C2884,Hosts!$A:$A,0),MATCH(Places!F$1,Hosts!$1:$1,0))</f>
        <v>1</v>
      </c>
      <c r="G2884" s="67" t="str">
        <f>INDEX(Hosts!$A:$O,MATCH(Places!$C2884,Hosts!$A:$A,0),MATCH(Places!G$1,Hosts!$1:$1,0))</f>
        <v>No</v>
      </c>
      <c r="H2884">
        <v>21</v>
      </c>
      <c r="I2884" t="str">
        <f>VLOOKUP($H2884,Neighborhoods!$A:$C,2,0)</f>
        <v>Queens</v>
      </c>
      <c r="J2884" t="str">
        <f>VLOOKUP($H2884,Neighborhoods!$A:$C,3,0)</f>
        <v>Astoria</v>
      </c>
      <c r="K2884" t="s">
        <v>1</v>
      </c>
      <c r="L2884" t="str">
        <f t="shared" si="180"/>
        <v>Yes</v>
      </c>
      <c r="M2884">
        <v>1</v>
      </c>
      <c r="N2884" t="str" cm="1">
        <f t="array" ref="N2884">_xlfn.IFS(M2884&lt;=2,"Small",M2884&lt;=5,"Medium",M2884&gt;5,"Large")</f>
        <v>Small</v>
      </c>
      <c r="O2884" s="50">
        <v>65</v>
      </c>
      <c r="P2884" s="67">
        <f t="shared" si="181"/>
        <v>0.03</v>
      </c>
      <c r="Q2884" s="52">
        <v>4.78</v>
      </c>
      <c r="R2884" s="52" t="str" cm="1">
        <f t="array" ref="R2884">_xlfn.IFS(ROUND(Q2884,0)=5,"Excellent",ROUND(Q2884,0)=4,"Good",ROUND(Q2884,0)=3,"Ok",ROUND(Q2884,0)&lt;3,"Bad")</f>
        <v>Excellent</v>
      </c>
      <c r="S2884">
        <v>9</v>
      </c>
      <c r="T2884" t="str">
        <f t="shared" si="182"/>
        <v>No</v>
      </c>
      <c r="U2884" s="65">
        <v>43387</v>
      </c>
      <c r="V2884" s="65">
        <v>43741</v>
      </c>
      <c r="W2884">
        <v>364</v>
      </c>
      <c r="X2884" t="str">
        <f t="shared" si="183"/>
        <v>Active</v>
      </c>
      <c r="Y2884" t="s">
        <v>15616</v>
      </c>
    </row>
    <row r="2885" spans="1:25" x14ac:dyDescent="0.25">
      <c r="A2885">
        <v>2884</v>
      </c>
      <c r="B2885" t="s">
        <v>2107</v>
      </c>
      <c r="C2885">
        <v>3302</v>
      </c>
      <c r="D2885" t="str">
        <f>VLOOKUP($C2885,Hosts!$A:$O,10,0)</f>
        <v>Campania</v>
      </c>
      <c r="E2885" s="67">
        <f>INDEX(Hosts!$A:$O,MATCH(Places!$C2885,Hosts!$A:$A,0),MATCH(Places!E$1,Hosts!$1:$1,0))</f>
        <v>1</v>
      </c>
      <c r="F2885" s="67">
        <f>INDEX(Hosts!$A:$O,MATCH(Places!$C2885,Hosts!$A:$A,0),MATCH(Places!F$1,Hosts!$1:$1,0))</f>
        <v>0.88</v>
      </c>
      <c r="G2885" s="67" t="str">
        <f>INDEX(Hosts!$A:$O,MATCH(Places!$C2885,Hosts!$A:$A,0),MATCH(Places!G$1,Hosts!$1:$1,0))</f>
        <v>No</v>
      </c>
      <c r="H2885">
        <v>14</v>
      </c>
      <c r="I2885" t="str">
        <f>VLOOKUP($H2885,Neighborhoods!$A:$C,2,0)</f>
        <v>Manhattan</v>
      </c>
      <c r="J2885" t="str">
        <f>VLOOKUP($H2885,Neighborhoods!$A:$C,3,0)</f>
        <v>East Harlem</v>
      </c>
      <c r="K2885" t="s">
        <v>1</v>
      </c>
      <c r="L2885" t="str">
        <f t="shared" si="180"/>
        <v>Yes</v>
      </c>
      <c r="M2885">
        <v>1</v>
      </c>
      <c r="N2885" t="str" cm="1">
        <f t="array" ref="N2885">_xlfn.IFS(M2885&lt;=2,"Small",M2885&lt;=5,"Medium",M2885&gt;5,"Large")</f>
        <v>Small</v>
      </c>
      <c r="O2885" s="50">
        <v>30</v>
      </c>
      <c r="P2885" s="67">
        <f t="shared" si="181"/>
        <v>0.03</v>
      </c>
      <c r="Q2885" s="52">
        <v>4.83</v>
      </c>
      <c r="R2885" s="52" t="str" cm="1">
        <f t="array" ref="R2885">_xlfn.IFS(ROUND(Q2885,0)=5,"Excellent",ROUND(Q2885,0)=4,"Good",ROUND(Q2885,0)=3,"Ok",ROUND(Q2885,0)&lt;3,"Bad")</f>
        <v>Excellent</v>
      </c>
      <c r="S2885">
        <v>6</v>
      </c>
      <c r="T2885" t="str">
        <f t="shared" si="182"/>
        <v>No</v>
      </c>
      <c r="U2885" s="65">
        <v>43191</v>
      </c>
      <c r="V2885" s="65">
        <v>43911</v>
      </c>
      <c r="W2885">
        <v>346</v>
      </c>
      <c r="X2885" t="str">
        <f t="shared" si="183"/>
        <v>Active</v>
      </c>
      <c r="Y2885" t="s">
        <v>15615</v>
      </c>
    </row>
    <row r="2886" spans="1:25" x14ac:dyDescent="0.25">
      <c r="A2886">
        <v>2885</v>
      </c>
      <c r="B2886" t="s">
        <v>13823</v>
      </c>
      <c r="C2886">
        <v>1825</v>
      </c>
      <c r="D2886" t="str">
        <f>VLOOKUP($C2886,Hosts!$A:$O,10,0)</f>
        <v>New York</v>
      </c>
      <c r="E2886" s="67">
        <f>INDEX(Hosts!$A:$O,MATCH(Places!$C2886,Hosts!$A:$A,0),MATCH(Places!E$1,Hosts!$1:$1,0))</f>
        <v>1</v>
      </c>
      <c r="F2886" s="67">
        <f>INDEX(Hosts!$A:$O,MATCH(Places!$C2886,Hosts!$A:$A,0),MATCH(Places!F$1,Hosts!$1:$1,0))</f>
        <v>0.83</v>
      </c>
      <c r="G2886" s="67" t="str">
        <f>INDEX(Hosts!$A:$O,MATCH(Places!$C2886,Hosts!$A:$A,0),MATCH(Places!G$1,Hosts!$1:$1,0))</f>
        <v>Yes</v>
      </c>
      <c r="H2886">
        <v>13</v>
      </c>
      <c r="I2886" t="str">
        <f>VLOOKUP($H2886,Neighborhoods!$A:$C,2,0)</f>
        <v>Manhattan</v>
      </c>
      <c r="J2886" t="str">
        <f>VLOOKUP($H2886,Neighborhoods!$A:$C,3,0)</f>
        <v>Chelsea</v>
      </c>
      <c r="K2886" t="s">
        <v>11822</v>
      </c>
      <c r="L2886" t="str">
        <f t="shared" si="180"/>
        <v>No</v>
      </c>
      <c r="M2886">
        <v>6</v>
      </c>
      <c r="N2886" t="str" cm="1">
        <f t="array" ref="N2886">_xlfn.IFS(M2886&lt;=2,"Small",M2886&lt;=5,"Medium",M2886&gt;5,"Large")</f>
        <v>Large</v>
      </c>
      <c r="O2886" s="50">
        <v>360</v>
      </c>
      <c r="P2886" s="67">
        <f t="shared" si="181"/>
        <v>0.04</v>
      </c>
      <c r="Q2886" s="52">
        <v>4.8</v>
      </c>
      <c r="R2886" s="52" t="str" cm="1">
        <f t="array" ref="R2886">_xlfn.IFS(ROUND(Q2886,0)=5,"Excellent",ROUND(Q2886,0)=4,"Good",ROUND(Q2886,0)=3,"Ok",ROUND(Q2886,0)&lt;3,"Bad")</f>
        <v>Excellent</v>
      </c>
      <c r="S2886">
        <v>55</v>
      </c>
      <c r="T2886" t="str">
        <f t="shared" si="182"/>
        <v>No</v>
      </c>
      <c r="U2886" s="65">
        <v>42948</v>
      </c>
      <c r="V2886" s="65">
        <v>43909</v>
      </c>
      <c r="W2886">
        <v>250</v>
      </c>
      <c r="X2886" t="str">
        <f t="shared" si="183"/>
        <v>Active</v>
      </c>
      <c r="Y2886" t="s">
        <v>15615</v>
      </c>
    </row>
    <row r="2887" spans="1:25" x14ac:dyDescent="0.25">
      <c r="A2887">
        <v>2886</v>
      </c>
      <c r="B2887" t="s">
        <v>2108</v>
      </c>
      <c r="C2887">
        <v>3302</v>
      </c>
      <c r="D2887" t="str">
        <f>VLOOKUP($C2887,Hosts!$A:$O,10,0)</f>
        <v>Campania</v>
      </c>
      <c r="E2887" s="67">
        <f>INDEX(Hosts!$A:$O,MATCH(Places!$C2887,Hosts!$A:$A,0),MATCH(Places!E$1,Hosts!$1:$1,0))</f>
        <v>1</v>
      </c>
      <c r="F2887" s="67">
        <f>INDEX(Hosts!$A:$O,MATCH(Places!$C2887,Hosts!$A:$A,0),MATCH(Places!F$1,Hosts!$1:$1,0))</f>
        <v>0.88</v>
      </c>
      <c r="G2887" s="67" t="str">
        <f>INDEX(Hosts!$A:$O,MATCH(Places!$C2887,Hosts!$A:$A,0),MATCH(Places!G$1,Hosts!$1:$1,0))</f>
        <v>No</v>
      </c>
      <c r="H2887">
        <v>14</v>
      </c>
      <c r="I2887" t="str">
        <f>VLOOKUP($H2887,Neighborhoods!$A:$C,2,0)</f>
        <v>Manhattan</v>
      </c>
      <c r="J2887" t="str">
        <f>VLOOKUP($H2887,Neighborhoods!$A:$C,3,0)</f>
        <v>East Harlem</v>
      </c>
      <c r="K2887" t="s">
        <v>1</v>
      </c>
      <c r="L2887" t="str">
        <f t="shared" si="180"/>
        <v>Yes</v>
      </c>
      <c r="M2887">
        <v>1</v>
      </c>
      <c r="N2887" t="str" cm="1">
        <f t="array" ref="N2887">_xlfn.IFS(M2887&lt;=2,"Small",M2887&lt;=5,"Medium",M2887&gt;5,"Large")</f>
        <v>Small</v>
      </c>
      <c r="O2887" s="50">
        <v>30</v>
      </c>
      <c r="P2887" s="67">
        <f t="shared" si="181"/>
        <v>0.03</v>
      </c>
      <c r="Q2887" s="52">
        <v>4.8899999999999997</v>
      </c>
      <c r="R2887" s="52" t="str" cm="1">
        <f t="array" ref="R2887">_xlfn.IFS(ROUND(Q2887,0)=5,"Excellent",ROUND(Q2887,0)=4,"Good",ROUND(Q2887,0)=3,"Ok",ROUND(Q2887,0)&lt;3,"Bad")</f>
        <v>Excellent</v>
      </c>
      <c r="S2887">
        <v>9</v>
      </c>
      <c r="T2887" t="str">
        <f t="shared" si="182"/>
        <v>No</v>
      </c>
      <c r="U2887" s="65">
        <v>43080</v>
      </c>
      <c r="V2887" s="65">
        <v>44052</v>
      </c>
      <c r="W2887">
        <v>186</v>
      </c>
      <c r="X2887" t="str">
        <f t="shared" si="183"/>
        <v>Active</v>
      </c>
      <c r="Y2887" t="s">
        <v>15615</v>
      </c>
    </row>
    <row r="2888" spans="1:25" x14ac:dyDescent="0.25">
      <c r="A2888">
        <v>2887</v>
      </c>
      <c r="B2888" t="s">
        <v>15211</v>
      </c>
      <c r="C2888">
        <v>1086</v>
      </c>
      <c r="D2888" t="str">
        <f>VLOOKUP($C2888,Hosts!$A:$O,10,0)</f>
        <v>New York</v>
      </c>
      <c r="E2888" s="67">
        <f>INDEX(Hosts!$A:$O,MATCH(Places!$C2888,Hosts!$A:$A,0),MATCH(Places!E$1,Hosts!$1:$1,0))</f>
        <v>1</v>
      </c>
      <c r="F2888" s="67">
        <f>INDEX(Hosts!$A:$O,MATCH(Places!$C2888,Hosts!$A:$A,0),MATCH(Places!F$1,Hosts!$1:$1,0))</f>
        <v>1</v>
      </c>
      <c r="G2888" s="67" t="str">
        <f>INDEX(Hosts!$A:$O,MATCH(Places!$C2888,Hosts!$A:$A,0),MATCH(Places!G$1,Hosts!$1:$1,0))</f>
        <v>Yes</v>
      </c>
      <c r="H2888">
        <v>22</v>
      </c>
      <c r="I2888" t="str">
        <f>VLOOKUP($H2888,Neighborhoods!$A:$C,2,0)</f>
        <v>Queens</v>
      </c>
      <c r="J2888" t="str">
        <f>VLOOKUP($H2888,Neighborhoods!$A:$C,3,0)</f>
        <v>Flushing</v>
      </c>
      <c r="K2888" t="s">
        <v>11822</v>
      </c>
      <c r="L2888" t="str">
        <f t="shared" si="180"/>
        <v>No</v>
      </c>
      <c r="M2888">
        <v>3</v>
      </c>
      <c r="N2888" t="str" cm="1">
        <f t="array" ref="N2888">_xlfn.IFS(M2888&lt;=2,"Small",M2888&lt;=5,"Medium",M2888&gt;5,"Large")</f>
        <v>Medium</v>
      </c>
      <c r="O2888" s="50">
        <v>79</v>
      </c>
      <c r="P2888" s="67">
        <f t="shared" si="181"/>
        <v>0.03</v>
      </c>
      <c r="Q2888" s="52">
        <v>4.67</v>
      </c>
      <c r="R2888" s="52" t="str" cm="1">
        <f t="array" ref="R2888">_xlfn.IFS(ROUND(Q2888,0)=5,"Excellent",ROUND(Q2888,0)=4,"Good",ROUND(Q2888,0)=3,"Ok",ROUND(Q2888,0)&lt;3,"Bad")</f>
        <v>Excellent</v>
      </c>
      <c r="S2888">
        <v>6</v>
      </c>
      <c r="T2888" t="str">
        <f t="shared" si="182"/>
        <v>No</v>
      </c>
      <c r="U2888" s="65">
        <v>43000</v>
      </c>
      <c r="V2888" s="65">
        <v>44007</v>
      </c>
      <c r="W2888">
        <v>351</v>
      </c>
      <c r="X2888" t="str">
        <f t="shared" si="183"/>
        <v>Active</v>
      </c>
      <c r="Y2888" t="s">
        <v>15616</v>
      </c>
    </row>
    <row r="2889" spans="1:25" x14ac:dyDescent="0.25">
      <c r="A2889">
        <v>2888</v>
      </c>
      <c r="B2889" t="s">
        <v>2109</v>
      </c>
      <c r="C2889">
        <v>3302</v>
      </c>
      <c r="D2889" t="str">
        <f>VLOOKUP($C2889,Hosts!$A:$O,10,0)</f>
        <v>Campania</v>
      </c>
      <c r="E2889" s="67">
        <f>INDEX(Hosts!$A:$O,MATCH(Places!$C2889,Hosts!$A:$A,0),MATCH(Places!E$1,Hosts!$1:$1,0))</f>
        <v>1</v>
      </c>
      <c r="F2889" s="67">
        <f>INDEX(Hosts!$A:$O,MATCH(Places!$C2889,Hosts!$A:$A,0),MATCH(Places!F$1,Hosts!$1:$1,0))</f>
        <v>0.88</v>
      </c>
      <c r="G2889" s="67" t="str">
        <f>INDEX(Hosts!$A:$O,MATCH(Places!$C2889,Hosts!$A:$A,0),MATCH(Places!G$1,Hosts!$1:$1,0))</f>
        <v>No</v>
      </c>
      <c r="H2889">
        <v>14</v>
      </c>
      <c r="I2889" t="str">
        <f>VLOOKUP($H2889,Neighborhoods!$A:$C,2,0)</f>
        <v>Manhattan</v>
      </c>
      <c r="J2889" t="str">
        <f>VLOOKUP($H2889,Neighborhoods!$A:$C,3,0)</f>
        <v>East Harlem</v>
      </c>
      <c r="K2889" t="s">
        <v>1</v>
      </c>
      <c r="L2889" t="str">
        <f t="shared" si="180"/>
        <v>Yes</v>
      </c>
      <c r="M2889">
        <v>1</v>
      </c>
      <c r="N2889" t="str" cm="1">
        <f t="array" ref="N2889">_xlfn.IFS(M2889&lt;=2,"Small",M2889&lt;=5,"Medium",M2889&gt;5,"Large")</f>
        <v>Small</v>
      </c>
      <c r="O2889" s="50">
        <v>30</v>
      </c>
      <c r="P2889" s="67">
        <f t="shared" si="181"/>
        <v>0.03</v>
      </c>
      <c r="Q2889" s="52">
        <v>4.75</v>
      </c>
      <c r="R2889" s="52" t="str" cm="1">
        <f t="array" ref="R2889">_xlfn.IFS(ROUND(Q2889,0)=5,"Excellent",ROUND(Q2889,0)=4,"Good",ROUND(Q2889,0)=3,"Ok",ROUND(Q2889,0)&lt;3,"Bad")</f>
        <v>Excellent</v>
      </c>
      <c r="S2889">
        <v>8</v>
      </c>
      <c r="T2889" t="str">
        <f t="shared" si="182"/>
        <v>No</v>
      </c>
      <c r="U2889" s="65">
        <v>43042</v>
      </c>
      <c r="V2889" s="65">
        <v>43937</v>
      </c>
      <c r="W2889">
        <v>31</v>
      </c>
      <c r="X2889" t="str">
        <f t="shared" si="183"/>
        <v>Active</v>
      </c>
      <c r="Y2889" t="s">
        <v>15615</v>
      </c>
    </row>
    <row r="2890" spans="1:25" x14ac:dyDescent="0.25">
      <c r="A2890">
        <v>2889</v>
      </c>
      <c r="B2890" t="s">
        <v>2110</v>
      </c>
      <c r="C2890">
        <v>1425</v>
      </c>
      <c r="D2890" t="str">
        <f>VLOOKUP($C2890,Hosts!$A:$O,10,0)</f>
        <v>New York</v>
      </c>
      <c r="E2890" s="67">
        <f>INDEX(Hosts!$A:$O,MATCH(Places!$C2890,Hosts!$A:$A,0),MATCH(Places!E$1,Hosts!$1:$1,0))</f>
        <v>0.67</v>
      </c>
      <c r="F2890" s="67">
        <f>INDEX(Hosts!$A:$O,MATCH(Places!$C2890,Hosts!$A:$A,0),MATCH(Places!F$1,Hosts!$1:$1,0))</f>
        <v>0.33</v>
      </c>
      <c r="G2890" s="67" t="str">
        <f>INDEX(Hosts!$A:$O,MATCH(Places!$C2890,Hosts!$A:$A,0),MATCH(Places!G$1,Hosts!$1:$1,0))</f>
        <v>No</v>
      </c>
      <c r="H2890">
        <v>8</v>
      </c>
      <c r="I2890" t="str">
        <f>VLOOKUP($H2890,Neighborhoods!$A:$C,2,0)</f>
        <v>Brooklyn</v>
      </c>
      <c r="J2890" t="str">
        <f>VLOOKUP($H2890,Neighborhoods!$A:$C,3,0)</f>
        <v>Bushwick</v>
      </c>
      <c r="K2890" t="s">
        <v>1</v>
      </c>
      <c r="L2890" t="str">
        <f t="shared" si="180"/>
        <v>Yes</v>
      </c>
      <c r="M2890">
        <v>2</v>
      </c>
      <c r="N2890" t="str" cm="1">
        <f t="array" ref="N2890">_xlfn.IFS(M2890&lt;=2,"Small",M2890&lt;=5,"Medium",M2890&gt;5,"Large")</f>
        <v>Small</v>
      </c>
      <c r="O2890" s="50">
        <v>36</v>
      </c>
      <c r="P2890" s="67">
        <f t="shared" si="181"/>
        <v>0.03</v>
      </c>
      <c r="Q2890" s="52">
        <v>4.5</v>
      </c>
      <c r="R2890" s="52" t="str" cm="1">
        <f t="array" ref="R2890">_xlfn.IFS(ROUND(Q2890,0)=5,"Excellent",ROUND(Q2890,0)=4,"Good",ROUND(Q2890,0)=3,"Ok",ROUND(Q2890,0)&lt;3,"Bad")</f>
        <v>Excellent</v>
      </c>
      <c r="S2890">
        <v>6</v>
      </c>
      <c r="T2890" t="str">
        <f t="shared" si="182"/>
        <v>No</v>
      </c>
      <c r="U2890" s="65">
        <v>42941</v>
      </c>
      <c r="V2890" s="65">
        <v>43800</v>
      </c>
      <c r="W2890">
        <v>365</v>
      </c>
      <c r="X2890" t="str">
        <f t="shared" si="183"/>
        <v>Active</v>
      </c>
      <c r="Y2890" t="s">
        <v>15615</v>
      </c>
    </row>
    <row r="2891" spans="1:25" x14ac:dyDescent="0.25">
      <c r="A2891">
        <v>2890</v>
      </c>
      <c r="B2891" t="s">
        <v>13226</v>
      </c>
      <c r="C2891">
        <v>2863</v>
      </c>
      <c r="D2891" t="str">
        <f>VLOOKUP($C2891,Hosts!$A:$O,10,0)</f>
        <v>New York</v>
      </c>
      <c r="E2891" s="67">
        <f>INDEX(Hosts!$A:$O,MATCH(Places!$C2891,Hosts!$A:$A,0),MATCH(Places!E$1,Hosts!$1:$1,0))</f>
        <v>1</v>
      </c>
      <c r="F2891" s="67">
        <f>INDEX(Hosts!$A:$O,MATCH(Places!$C2891,Hosts!$A:$A,0),MATCH(Places!F$1,Hosts!$1:$1,0))</f>
        <v>0.88</v>
      </c>
      <c r="G2891" s="67" t="str">
        <f>INDEX(Hosts!$A:$O,MATCH(Places!$C2891,Hosts!$A:$A,0),MATCH(Places!G$1,Hosts!$1:$1,0))</f>
        <v>No</v>
      </c>
      <c r="H2891">
        <v>9</v>
      </c>
      <c r="I2891" t="str">
        <f>VLOOKUP($H2891,Neighborhoods!$A:$C,2,0)</f>
        <v>Brooklyn</v>
      </c>
      <c r="J2891" t="str">
        <f>VLOOKUP($H2891,Neighborhoods!$A:$C,3,0)</f>
        <v>Crown Heights</v>
      </c>
      <c r="K2891" t="s">
        <v>11822</v>
      </c>
      <c r="L2891" t="str">
        <f t="shared" si="180"/>
        <v>No</v>
      </c>
      <c r="M2891">
        <v>4</v>
      </c>
      <c r="N2891" t="str" cm="1">
        <f t="array" ref="N2891">_xlfn.IFS(M2891&lt;=2,"Small",M2891&lt;=5,"Medium",M2891&gt;5,"Large")</f>
        <v>Medium</v>
      </c>
      <c r="O2891" s="50">
        <v>124</v>
      </c>
      <c r="P2891" s="67">
        <f t="shared" si="181"/>
        <v>0.03</v>
      </c>
      <c r="Q2891" s="52">
        <v>4.5</v>
      </c>
      <c r="R2891" s="52" t="str" cm="1">
        <f t="array" ref="R2891">_xlfn.IFS(ROUND(Q2891,0)=5,"Excellent",ROUND(Q2891,0)=4,"Good",ROUND(Q2891,0)=3,"Ok",ROUND(Q2891,0)&lt;3,"Bad")</f>
        <v>Excellent</v>
      </c>
      <c r="S2891">
        <v>100</v>
      </c>
      <c r="T2891" t="str">
        <f t="shared" si="182"/>
        <v>No</v>
      </c>
      <c r="U2891" s="65">
        <v>42941</v>
      </c>
      <c r="V2891" s="65">
        <v>43946</v>
      </c>
      <c r="W2891">
        <v>282</v>
      </c>
      <c r="X2891" t="str">
        <f t="shared" si="183"/>
        <v>Active</v>
      </c>
      <c r="Y2891" t="s">
        <v>15615</v>
      </c>
    </row>
    <row r="2892" spans="1:25" x14ac:dyDescent="0.25">
      <c r="A2892">
        <v>2891</v>
      </c>
      <c r="B2892" t="s">
        <v>13593</v>
      </c>
      <c r="C2892">
        <v>1782</v>
      </c>
      <c r="D2892" t="str">
        <f>VLOOKUP($C2892,Hosts!$A:$O,10,0)</f>
        <v>New York</v>
      </c>
      <c r="E2892" s="67">
        <f>INDEX(Hosts!$A:$O,MATCH(Places!$C2892,Hosts!$A:$A,0),MATCH(Places!E$1,Hosts!$1:$1,0))</f>
        <v>1</v>
      </c>
      <c r="F2892" s="67">
        <f>INDEX(Hosts!$A:$O,MATCH(Places!$C2892,Hosts!$A:$A,0),MATCH(Places!F$1,Hosts!$1:$1,0))</f>
        <v>0.6</v>
      </c>
      <c r="G2892" s="67" t="str">
        <f>INDEX(Hosts!$A:$O,MATCH(Places!$C2892,Hosts!$A:$A,0),MATCH(Places!G$1,Hosts!$1:$1,0))</f>
        <v>No</v>
      </c>
      <c r="H2892">
        <v>8</v>
      </c>
      <c r="I2892" t="str">
        <f>VLOOKUP($H2892,Neighborhoods!$A:$C,2,0)</f>
        <v>Brooklyn</v>
      </c>
      <c r="J2892" t="str">
        <f>VLOOKUP($H2892,Neighborhoods!$A:$C,3,0)</f>
        <v>Bushwick</v>
      </c>
      <c r="K2892" t="s">
        <v>1</v>
      </c>
      <c r="L2892" t="str">
        <f t="shared" si="180"/>
        <v>Yes</v>
      </c>
      <c r="M2892">
        <v>2</v>
      </c>
      <c r="N2892" t="str" cm="1">
        <f t="array" ref="N2892">_xlfn.IFS(M2892&lt;=2,"Small",M2892&lt;=5,"Medium",M2892&gt;5,"Large")</f>
        <v>Small</v>
      </c>
      <c r="O2892" s="50">
        <v>34</v>
      </c>
      <c r="P2892" s="67">
        <f t="shared" si="181"/>
        <v>0.03</v>
      </c>
      <c r="Q2892" s="52">
        <v>4.71</v>
      </c>
      <c r="R2892" s="52" t="str" cm="1">
        <f t="array" ref="R2892">_xlfn.IFS(ROUND(Q2892,0)=5,"Excellent",ROUND(Q2892,0)=4,"Good",ROUND(Q2892,0)=3,"Ok",ROUND(Q2892,0)&lt;3,"Bad")</f>
        <v>Excellent</v>
      </c>
      <c r="S2892">
        <v>7</v>
      </c>
      <c r="T2892" t="str">
        <f t="shared" si="182"/>
        <v>No</v>
      </c>
      <c r="U2892" s="65">
        <v>42970</v>
      </c>
      <c r="V2892" s="65">
        <v>43762</v>
      </c>
      <c r="W2892">
        <v>64</v>
      </c>
      <c r="X2892" t="str">
        <f t="shared" si="183"/>
        <v>Active</v>
      </c>
      <c r="Y2892" t="s">
        <v>15615</v>
      </c>
    </row>
    <row r="2893" spans="1:25" x14ac:dyDescent="0.25">
      <c r="A2893">
        <v>2892</v>
      </c>
      <c r="B2893" t="s">
        <v>2111</v>
      </c>
      <c r="C2893">
        <v>3063</v>
      </c>
      <c r="D2893" t="str">
        <f>VLOOKUP($C2893,Hosts!$A:$O,10,0)</f>
        <v>New York</v>
      </c>
      <c r="E2893" s="67">
        <f>INDEX(Hosts!$A:$O,MATCH(Places!$C2893,Hosts!$A:$A,0),MATCH(Places!E$1,Hosts!$1:$1,0))</f>
        <v>1</v>
      </c>
      <c r="F2893" s="67">
        <f>INDEX(Hosts!$A:$O,MATCH(Places!$C2893,Hosts!$A:$A,0),MATCH(Places!F$1,Hosts!$1:$1,0))</f>
        <v>0.99</v>
      </c>
      <c r="G2893" s="67" t="str">
        <f>INDEX(Hosts!$A:$O,MATCH(Places!$C2893,Hosts!$A:$A,0),MATCH(Places!G$1,Hosts!$1:$1,0))</f>
        <v>No</v>
      </c>
      <c r="H2893">
        <v>8</v>
      </c>
      <c r="I2893" t="str">
        <f>VLOOKUP($H2893,Neighborhoods!$A:$C,2,0)</f>
        <v>Brooklyn</v>
      </c>
      <c r="J2893" t="str">
        <f>VLOOKUP($H2893,Neighborhoods!$A:$C,3,0)</f>
        <v>Bushwick</v>
      </c>
      <c r="K2893" t="s">
        <v>1</v>
      </c>
      <c r="L2893" t="str">
        <f t="shared" si="180"/>
        <v>Yes</v>
      </c>
      <c r="M2893">
        <v>2</v>
      </c>
      <c r="N2893" t="str" cm="1">
        <f t="array" ref="N2893">_xlfn.IFS(M2893&lt;=2,"Small",M2893&lt;=5,"Medium",M2893&gt;5,"Large")</f>
        <v>Small</v>
      </c>
      <c r="O2893" s="50">
        <v>59</v>
      </c>
      <c r="P2893" s="67">
        <f t="shared" si="181"/>
        <v>0.03</v>
      </c>
      <c r="Q2893" s="52">
        <v>4.4000000000000004</v>
      </c>
      <c r="R2893" s="52" t="str" cm="1">
        <f t="array" ref="R2893">_xlfn.IFS(ROUND(Q2893,0)=5,"Excellent",ROUND(Q2893,0)=4,"Good",ROUND(Q2893,0)=3,"Ok",ROUND(Q2893,0)&lt;3,"Bad")</f>
        <v>Good</v>
      </c>
      <c r="S2893">
        <v>40</v>
      </c>
      <c r="T2893" t="str">
        <f t="shared" si="182"/>
        <v>No</v>
      </c>
      <c r="U2893" s="65">
        <v>42967</v>
      </c>
      <c r="V2893" s="65">
        <v>44039</v>
      </c>
      <c r="W2893">
        <v>202</v>
      </c>
      <c r="X2893" t="str">
        <f t="shared" si="183"/>
        <v>Active</v>
      </c>
      <c r="Y2893" t="s">
        <v>15616</v>
      </c>
    </row>
    <row r="2894" spans="1:25" x14ac:dyDescent="0.25">
      <c r="A2894">
        <v>2893</v>
      </c>
      <c r="B2894" t="s">
        <v>2112</v>
      </c>
      <c r="C2894">
        <v>2741</v>
      </c>
      <c r="D2894" t="str">
        <f>VLOOKUP($C2894,Hosts!$A:$O,10,0)</f>
        <v>New York</v>
      </c>
      <c r="E2894" s="67">
        <f>INDEX(Hosts!$A:$O,MATCH(Places!$C2894,Hosts!$A:$A,0),MATCH(Places!E$1,Hosts!$1:$1,0))</f>
        <v>1</v>
      </c>
      <c r="F2894" s="67">
        <f>INDEX(Hosts!$A:$O,MATCH(Places!$C2894,Hosts!$A:$A,0),MATCH(Places!F$1,Hosts!$1:$1,0))</f>
        <v>1</v>
      </c>
      <c r="G2894" s="67" t="str">
        <f>INDEX(Hosts!$A:$O,MATCH(Places!$C2894,Hosts!$A:$A,0),MATCH(Places!G$1,Hosts!$1:$1,0))</f>
        <v>No</v>
      </c>
      <c r="H2894">
        <v>16</v>
      </c>
      <c r="I2894" t="str">
        <f>VLOOKUP($H2894,Neighborhoods!$A:$C,2,0)</f>
        <v>Manhattan</v>
      </c>
      <c r="J2894" t="str">
        <f>VLOOKUP($H2894,Neighborhoods!$A:$C,3,0)</f>
        <v>Harlem</v>
      </c>
      <c r="K2894" t="s">
        <v>1</v>
      </c>
      <c r="L2894" t="str">
        <f t="shared" si="180"/>
        <v>Yes</v>
      </c>
      <c r="M2894">
        <v>2</v>
      </c>
      <c r="N2894" t="str" cm="1">
        <f t="array" ref="N2894">_xlfn.IFS(M2894&lt;=2,"Small",M2894&lt;=5,"Medium",M2894&gt;5,"Large")</f>
        <v>Small</v>
      </c>
      <c r="O2894" s="50">
        <v>45</v>
      </c>
      <c r="P2894" s="67">
        <f t="shared" si="181"/>
        <v>0.03</v>
      </c>
      <c r="Q2894" s="52">
        <v>4</v>
      </c>
      <c r="R2894" s="52" t="str" cm="1">
        <f t="array" ref="R2894">_xlfn.IFS(ROUND(Q2894,0)=5,"Excellent",ROUND(Q2894,0)=4,"Good",ROUND(Q2894,0)=3,"Ok",ROUND(Q2894,0)&lt;3,"Bad")</f>
        <v>Good</v>
      </c>
      <c r="S2894">
        <v>3</v>
      </c>
      <c r="T2894" t="str">
        <f t="shared" si="182"/>
        <v>No</v>
      </c>
      <c r="U2894" s="65">
        <v>42947</v>
      </c>
      <c r="V2894" s="65">
        <v>42963</v>
      </c>
      <c r="W2894">
        <v>0</v>
      </c>
      <c r="X2894" t="str">
        <f t="shared" si="183"/>
        <v>Inactive</v>
      </c>
      <c r="Y2894" t="s">
        <v>15615</v>
      </c>
    </row>
    <row r="2895" spans="1:25" x14ac:dyDescent="0.25">
      <c r="A2895">
        <v>2894</v>
      </c>
      <c r="B2895" t="s">
        <v>2113</v>
      </c>
      <c r="C2895">
        <v>3302</v>
      </c>
      <c r="D2895" t="str">
        <f>VLOOKUP($C2895,Hosts!$A:$O,10,0)</f>
        <v>Campania</v>
      </c>
      <c r="E2895" s="67">
        <f>INDEX(Hosts!$A:$O,MATCH(Places!$C2895,Hosts!$A:$A,0),MATCH(Places!E$1,Hosts!$1:$1,0))</f>
        <v>1</v>
      </c>
      <c r="F2895" s="67">
        <f>INDEX(Hosts!$A:$O,MATCH(Places!$C2895,Hosts!$A:$A,0),MATCH(Places!F$1,Hosts!$1:$1,0))</f>
        <v>0.88</v>
      </c>
      <c r="G2895" s="67" t="str">
        <f>INDEX(Hosts!$A:$O,MATCH(Places!$C2895,Hosts!$A:$A,0),MATCH(Places!G$1,Hosts!$1:$1,0))</f>
        <v>No</v>
      </c>
      <c r="H2895">
        <v>14</v>
      </c>
      <c r="I2895" t="str">
        <f>VLOOKUP($H2895,Neighborhoods!$A:$C,2,0)</f>
        <v>Manhattan</v>
      </c>
      <c r="J2895" t="str">
        <f>VLOOKUP($H2895,Neighborhoods!$A:$C,3,0)</f>
        <v>East Harlem</v>
      </c>
      <c r="K2895" t="s">
        <v>1</v>
      </c>
      <c r="L2895" t="str">
        <f t="shared" si="180"/>
        <v>Yes</v>
      </c>
      <c r="M2895">
        <v>1</v>
      </c>
      <c r="N2895" t="str" cm="1">
        <f t="array" ref="N2895">_xlfn.IFS(M2895&lt;=2,"Small",M2895&lt;=5,"Medium",M2895&gt;5,"Large")</f>
        <v>Small</v>
      </c>
      <c r="O2895" s="50">
        <v>40</v>
      </c>
      <c r="P2895" s="67">
        <f t="shared" si="181"/>
        <v>0.03</v>
      </c>
      <c r="Q2895" s="52">
        <v>4.75</v>
      </c>
      <c r="R2895" s="52" t="str" cm="1">
        <f t="array" ref="R2895">_xlfn.IFS(ROUND(Q2895,0)=5,"Excellent",ROUND(Q2895,0)=4,"Good",ROUND(Q2895,0)=3,"Ok",ROUND(Q2895,0)&lt;3,"Bad")</f>
        <v>Excellent</v>
      </c>
      <c r="S2895">
        <v>4</v>
      </c>
      <c r="T2895" t="str">
        <f t="shared" si="182"/>
        <v>No</v>
      </c>
      <c r="U2895" s="65">
        <v>43498</v>
      </c>
      <c r="V2895" s="65">
        <v>43841</v>
      </c>
      <c r="W2895">
        <v>242</v>
      </c>
      <c r="X2895" t="str">
        <f t="shared" si="183"/>
        <v>Active</v>
      </c>
      <c r="Y2895" t="s">
        <v>15615</v>
      </c>
    </row>
    <row r="2896" spans="1:25" x14ac:dyDescent="0.25">
      <c r="A2896">
        <v>2895</v>
      </c>
      <c r="B2896" t="s">
        <v>15456</v>
      </c>
      <c r="C2896">
        <v>89</v>
      </c>
      <c r="D2896" t="str">
        <f>VLOOKUP($C2896,Hosts!$A:$O,10,0)</f>
        <v>New York</v>
      </c>
      <c r="E2896" s="67">
        <f>INDEX(Hosts!$A:$O,MATCH(Places!$C2896,Hosts!$A:$A,0),MATCH(Places!E$1,Hosts!$1:$1,0))</f>
        <v>1</v>
      </c>
      <c r="F2896" s="67">
        <f>INDEX(Hosts!$A:$O,MATCH(Places!$C2896,Hosts!$A:$A,0),MATCH(Places!F$1,Hosts!$1:$1,0))</f>
        <v>0.77</v>
      </c>
      <c r="G2896" s="67" t="str">
        <f>INDEX(Hosts!$A:$O,MATCH(Places!$C2896,Hosts!$A:$A,0),MATCH(Places!G$1,Hosts!$1:$1,0))</f>
        <v>Yes</v>
      </c>
      <c r="H2896">
        <v>17</v>
      </c>
      <c r="I2896" t="str">
        <f>VLOOKUP($H2896,Neighborhoods!$A:$C,2,0)</f>
        <v>Manhattan</v>
      </c>
      <c r="J2896" t="str">
        <f>VLOOKUP($H2896,Neighborhoods!$A:$C,3,0)</f>
        <v>Hell's Kitchen</v>
      </c>
      <c r="K2896" t="s">
        <v>1</v>
      </c>
      <c r="L2896" t="str">
        <f t="shared" si="180"/>
        <v>Yes</v>
      </c>
      <c r="M2896">
        <v>1</v>
      </c>
      <c r="N2896" t="str" cm="1">
        <f t="array" ref="N2896">_xlfn.IFS(M2896&lt;=2,"Small",M2896&lt;=5,"Medium",M2896&gt;5,"Large")</f>
        <v>Small</v>
      </c>
      <c r="O2896" s="50">
        <v>134</v>
      </c>
      <c r="P2896" s="67">
        <f t="shared" si="181"/>
        <v>0.03</v>
      </c>
      <c r="Q2896" s="52">
        <v>4.83</v>
      </c>
      <c r="R2896" s="52" t="str" cm="1">
        <f t="array" ref="R2896">_xlfn.IFS(ROUND(Q2896,0)=5,"Excellent",ROUND(Q2896,0)=4,"Good",ROUND(Q2896,0)=3,"Ok",ROUND(Q2896,0)&lt;3,"Bad")</f>
        <v>Excellent</v>
      </c>
      <c r="S2896">
        <v>6</v>
      </c>
      <c r="T2896" t="str">
        <f t="shared" si="182"/>
        <v>No</v>
      </c>
      <c r="U2896" s="65">
        <v>43172</v>
      </c>
      <c r="V2896" s="65">
        <v>43828</v>
      </c>
      <c r="W2896">
        <v>359</v>
      </c>
      <c r="X2896" t="str">
        <f t="shared" si="183"/>
        <v>Active</v>
      </c>
      <c r="Y2896" t="s">
        <v>15615</v>
      </c>
    </row>
    <row r="2897" spans="1:25" x14ac:dyDescent="0.25">
      <c r="A2897">
        <v>2896</v>
      </c>
      <c r="B2897" t="s">
        <v>2114</v>
      </c>
      <c r="C2897">
        <v>3006</v>
      </c>
      <c r="D2897" t="str">
        <f>VLOOKUP($C2897,Hosts!$A:$O,10,0)</f>
        <v>New York</v>
      </c>
      <c r="E2897" s="67">
        <f>INDEX(Hosts!$A:$O,MATCH(Places!$C2897,Hosts!$A:$A,0),MATCH(Places!E$1,Hosts!$1:$1,0))</f>
        <v>1</v>
      </c>
      <c r="F2897" s="67">
        <f>INDEX(Hosts!$A:$O,MATCH(Places!$C2897,Hosts!$A:$A,0),MATCH(Places!F$1,Hosts!$1:$1,0))</f>
        <v>0.95</v>
      </c>
      <c r="G2897" s="67" t="str">
        <f>INDEX(Hosts!$A:$O,MATCH(Places!$C2897,Hosts!$A:$A,0),MATCH(Places!G$1,Hosts!$1:$1,0))</f>
        <v>Yes</v>
      </c>
      <c r="H2897">
        <v>7</v>
      </c>
      <c r="I2897" t="str">
        <f>VLOOKUP($H2897,Neighborhoods!$A:$C,2,0)</f>
        <v>Brooklyn</v>
      </c>
      <c r="J2897" t="str">
        <f>VLOOKUP($H2897,Neighborhoods!$A:$C,3,0)</f>
        <v>Bedford-Stuyvesant</v>
      </c>
      <c r="K2897" t="s">
        <v>11822</v>
      </c>
      <c r="L2897" t="str">
        <f t="shared" si="180"/>
        <v>No</v>
      </c>
      <c r="M2897">
        <v>4</v>
      </c>
      <c r="N2897" t="str" cm="1">
        <f t="array" ref="N2897">_xlfn.IFS(M2897&lt;=2,"Small",M2897&lt;=5,"Medium",M2897&gt;5,"Large")</f>
        <v>Medium</v>
      </c>
      <c r="O2897" s="50">
        <v>82</v>
      </c>
      <c r="P2897" s="67">
        <f t="shared" si="181"/>
        <v>0.03</v>
      </c>
      <c r="Q2897" s="52">
        <v>4.9800000000000004</v>
      </c>
      <c r="R2897" s="52" t="str" cm="1">
        <f t="array" ref="R2897">_xlfn.IFS(ROUND(Q2897,0)=5,"Excellent",ROUND(Q2897,0)=4,"Good",ROUND(Q2897,0)=3,"Ok",ROUND(Q2897,0)&lt;3,"Bad")</f>
        <v>Excellent</v>
      </c>
      <c r="S2897">
        <v>110</v>
      </c>
      <c r="T2897" t="str">
        <f t="shared" si="182"/>
        <v>Yes</v>
      </c>
      <c r="U2897" s="65">
        <v>42961</v>
      </c>
      <c r="V2897" s="65">
        <v>44048</v>
      </c>
      <c r="W2897">
        <v>231</v>
      </c>
      <c r="X2897" t="str">
        <f t="shared" si="183"/>
        <v>Active</v>
      </c>
      <c r="Y2897" t="s">
        <v>15615</v>
      </c>
    </row>
    <row r="2898" spans="1:25" x14ac:dyDescent="0.25">
      <c r="A2898">
        <v>2897</v>
      </c>
      <c r="B2898" t="s">
        <v>1476</v>
      </c>
      <c r="C2898">
        <v>2919</v>
      </c>
      <c r="D2898" t="str">
        <f>VLOOKUP($C2898,Hosts!$A:$O,10,0)</f>
        <v>New York</v>
      </c>
      <c r="E2898" s="67">
        <f>INDEX(Hosts!$A:$O,MATCH(Places!$C2898,Hosts!$A:$A,0),MATCH(Places!E$1,Hosts!$1:$1,0))</f>
        <v>1</v>
      </c>
      <c r="F2898" s="67">
        <f>INDEX(Hosts!$A:$O,MATCH(Places!$C2898,Hosts!$A:$A,0),MATCH(Places!F$1,Hosts!$1:$1,0))</f>
        <v>0.98</v>
      </c>
      <c r="G2898" s="67" t="str">
        <f>INDEX(Hosts!$A:$O,MATCH(Places!$C2898,Hosts!$A:$A,0),MATCH(Places!G$1,Hosts!$1:$1,0))</f>
        <v>No</v>
      </c>
      <c r="H2898">
        <v>7</v>
      </c>
      <c r="I2898" t="str">
        <f>VLOOKUP($H2898,Neighborhoods!$A:$C,2,0)</f>
        <v>Brooklyn</v>
      </c>
      <c r="J2898" t="str">
        <f>VLOOKUP($H2898,Neighborhoods!$A:$C,3,0)</f>
        <v>Bedford-Stuyvesant</v>
      </c>
      <c r="K2898" t="s">
        <v>11822</v>
      </c>
      <c r="L2898" t="str">
        <f t="shared" si="180"/>
        <v>No</v>
      </c>
      <c r="M2898">
        <v>3</v>
      </c>
      <c r="N2898" t="str" cm="1">
        <f t="array" ref="N2898">_xlfn.IFS(M2898&lt;=2,"Small",M2898&lt;=5,"Medium",M2898&gt;5,"Large")</f>
        <v>Medium</v>
      </c>
      <c r="O2898" s="50">
        <v>135</v>
      </c>
      <c r="P2898" s="67">
        <f t="shared" si="181"/>
        <v>0.03</v>
      </c>
      <c r="Q2898" s="52">
        <v>4.74</v>
      </c>
      <c r="R2898" s="52" t="str" cm="1">
        <f t="array" ref="R2898">_xlfn.IFS(ROUND(Q2898,0)=5,"Excellent",ROUND(Q2898,0)=4,"Good",ROUND(Q2898,0)=3,"Ok",ROUND(Q2898,0)&lt;3,"Bad")</f>
        <v>Excellent</v>
      </c>
      <c r="S2898">
        <v>89</v>
      </c>
      <c r="T2898" t="str">
        <f t="shared" si="182"/>
        <v>No</v>
      </c>
      <c r="U2898" s="65">
        <v>42969</v>
      </c>
      <c r="V2898" s="65">
        <v>43901</v>
      </c>
      <c r="W2898">
        <v>340</v>
      </c>
      <c r="X2898" t="str">
        <f t="shared" si="183"/>
        <v>Active</v>
      </c>
      <c r="Y2898" t="s">
        <v>15616</v>
      </c>
    </row>
    <row r="2899" spans="1:25" x14ac:dyDescent="0.25">
      <c r="A2899">
        <v>2898</v>
      </c>
      <c r="B2899" t="s">
        <v>2115</v>
      </c>
      <c r="C2899">
        <v>2238</v>
      </c>
      <c r="D2899" t="str">
        <f>VLOOKUP($C2899,Hosts!$A:$O,10,0)</f>
        <v>New York</v>
      </c>
      <c r="E2899" s="67">
        <f>INDEX(Hosts!$A:$O,MATCH(Places!$C2899,Hosts!$A:$A,0),MATCH(Places!E$1,Hosts!$1:$1,0))</f>
        <v>0</v>
      </c>
      <c r="F2899" s="67">
        <f>INDEX(Hosts!$A:$O,MATCH(Places!$C2899,Hosts!$A:$A,0),MATCH(Places!F$1,Hosts!$1:$1,0))</f>
        <v>0.88</v>
      </c>
      <c r="G2899" s="67" t="str">
        <f>INDEX(Hosts!$A:$O,MATCH(Places!$C2899,Hosts!$A:$A,0),MATCH(Places!G$1,Hosts!$1:$1,0))</f>
        <v>No</v>
      </c>
      <c r="H2899">
        <v>8</v>
      </c>
      <c r="I2899" t="str">
        <f>VLOOKUP($H2899,Neighborhoods!$A:$C,2,0)</f>
        <v>Brooklyn</v>
      </c>
      <c r="J2899" t="str">
        <f>VLOOKUP($H2899,Neighborhoods!$A:$C,3,0)</f>
        <v>Bushwick</v>
      </c>
      <c r="K2899" t="s">
        <v>11822</v>
      </c>
      <c r="L2899" t="str">
        <f t="shared" si="180"/>
        <v>No</v>
      </c>
      <c r="M2899">
        <v>2</v>
      </c>
      <c r="N2899" t="str" cm="1">
        <f t="array" ref="N2899">_xlfn.IFS(M2899&lt;=2,"Small",M2899&lt;=5,"Medium",M2899&gt;5,"Large")</f>
        <v>Small</v>
      </c>
      <c r="O2899" s="50">
        <v>150</v>
      </c>
      <c r="P2899" s="67">
        <f t="shared" si="181"/>
        <v>0.03</v>
      </c>
      <c r="Q2899" s="52">
        <v>4.9800000000000004</v>
      </c>
      <c r="R2899" s="52" t="str" cm="1">
        <f t="array" ref="R2899">_xlfn.IFS(ROUND(Q2899,0)=5,"Excellent",ROUND(Q2899,0)=4,"Good",ROUND(Q2899,0)=3,"Ok",ROUND(Q2899,0)&lt;3,"Bad")</f>
        <v>Excellent</v>
      </c>
      <c r="S2899">
        <v>41</v>
      </c>
      <c r="T2899" t="str">
        <f t="shared" si="182"/>
        <v>No</v>
      </c>
      <c r="U2899" s="65">
        <v>43000</v>
      </c>
      <c r="V2899" s="65">
        <v>43900</v>
      </c>
      <c r="W2899">
        <v>0</v>
      </c>
      <c r="X2899" t="str">
        <f t="shared" si="183"/>
        <v>Inactive</v>
      </c>
      <c r="Y2899" t="s">
        <v>15615</v>
      </c>
    </row>
    <row r="2900" spans="1:25" x14ac:dyDescent="0.25">
      <c r="A2900">
        <v>2899</v>
      </c>
      <c r="B2900" t="s">
        <v>2116</v>
      </c>
      <c r="C2900">
        <v>536</v>
      </c>
      <c r="D2900" t="str">
        <f>VLOOKUP($C2900,Hosts!$A:$O,10,0)</f>
        <v>New York</v>
      </c>
      <c r="E2900" s="67">
        <f>INDEX(Hosts!$A:$O,MATCH(Places!$C2900,Hosts!$A:$A,0),MATCH(Places!E$1,Hosts!$1:$1,0))</f>
        <v>0.88</v>
      </c>
      <c r="F2900" s="67">
        <f>INDEX(Hosts!$A:$O,MATCH(Places!$C2900,Hosts!$A:$A,0),MATCH(Places!F$1,Hosts!$1:$1,0))</f>
        <v>0.68</v>
      </c>
      <c r="G2900" s="67" t="str">
        <f>INDEX(Hosts!$A:$O,MATCH(Places!$C2900,Hosts!$A:$A,0),MATCH(Places!G$1,Hosts!$1:$1,0))</f>
        <v>No</v>
      </c>
      <c r="H2900">
        <v>7</v>
      </c>
      <c r="I2900" t="str">
        <f>VLOOKUP($H2900,Neighborhoods!$A:$C,2,0)</f>
        <v>Brooklyn</v>
      </c>
      <c r="J2900" t="str">
        <f>VLOOKUP($H2900,Neighborhoods!$A:$C,3,0)</f>
        <v>Bedford-Stuyvesant</v>
      </c>
      <c r="K2900" t="s">
        <v>11822</v>
      </c>
      <c r="L2900" t="str">
        <f t="shared" si="180"/>
        <v>No</v>
      </c>
      <c r="M2900">
        <v>4</v>
      </c>
      <c r="N2900" t="str" cm="1">
        <f t="array" ref="N2900">_xlfn.IFS(M2900&lt;=2,"Small",M2900&lt;=5,"Medium",M2900&gt;5,"Large")</f>
        <v>Medium</v>
      </c>
      <c r="O2900" s="50">
        <v>132</v>
      </c>
      <c r="P2900" s="67">
        <f t="shared" si="181"/>
        <v>0.03</v>
      </c>
      <c r="Q2900" s="52">
        <v>4.74</v>
      </c>
      <c r="R2900" s="52" t="str" cm="1">
        <f t="array" ref="R2900">_xlfn.IFS(ROUND(Q2900,0)=5,"Excellent",ROUND(Q2900,0)=4,"Good",ROUND(Q2900,0)=3,"Ok",ROUND(Q2900,0)&lt;3,"Bad")</f>
        <v>Excellent</v>
      </c>
      <c r="S2900">
        <v>62</v>
      </c>
      <c r="T2900" t="str">
        <f t="shared" si="182"/>
        <v>No</v>
      </c>
      <c r="U2900" s="65">
        <v>42964</v>
      </c>
      <c r="V2900" s="65">
        <v>43910</v>
      </c>
      <c r="W2900">
        <v>350</v>
      </c>
      <c r="X2900" t="str">
        <f t="shared" si="183"/>
        <v>Active</v>
      </c>
      <c r="Y2900" t="s">
        <v>15616</v>
      </c>
    </row>
    <row r="2901" spans="1:25" x14ac:dyDescent="0.25">
      <c r="A2901">
        <v>2900</v>
      </c>
      <c r="B2901" t="s">
        <v>2117</v>
      </c>
      <c r="C2901">
        <v>3139</v>
      </c>
      <c r="D2901" t="str">
        <f>VLOOKUP($C2901,Hosts!$A:$O,10,0)</f>
        <v>New York</v>
      </c>
      <c r="E2901" s="67">
        <f>INDEX(Hosts!$A:$O,MATCH(Places!$C2901,Hosts!$A:$A,0),MATCH(Places!E$1,Hosts!$1:$1,0))</f>
        <v>1</v>
      </c>
      <c r="F2901" s="67">
        <f>INDEX(Hosts!$A:$O,MATCH(Places!$C2901,Hosts!$A:$A,0),MATCH(Places!F$1,Hosts!$1:$1,0))</f>
        <v>0.98</v>
      </c>
      <c r="G2901" s="67" t="str">
        <f>INDEX(Hosts!$A:$O,MATCH(Places!$C2901,Hosts!$A:$A,0),MATCH(Places!G$1,Hosts!$1:$1,0))</f>
        <v>No</v>
      </c>
      <c r="H2901">
        <v>30</v>
      </c>
      <c r="I2901" t="str">
        <f>VLOOKUP($H2901,Neighborhoods!$A:$C,2,0)</f>
        <v>Staten Island</v>
      </c>
      <c r="J2901" t="str">
        <f>VLOOKUP($H2901,Neighborhoods!$A:$C,3,0)</f>
        <v>Tompkinsville</v>
      </c>
      <c r="K2901" t="s">
        <v>1</v>
      </c>
      <c r="L2901" t="str">
        <f t="shared" si="180"/>
        <v>Yes</v>
      </c>
      <c r="M2901">
        <v>5</v>
      </c>
      <c r="N2901" t="str" cm="1">
        <f t="array" ref="N2901">_xlfn.IFS(M2901&lt;=2,"Small",M2901&lt;=5,"Medium",M2901&gt;5,"Large")</f>
        <v>Medium</v>
      </c>
      <c r="O2901" s="50">
        <v>61</v>
      </c>
      <c r="P2901" s="67">
        <f t="shared" si="181"/>
        <v>0.03</v>
      </c>
      <c r="Q2901" s="52">
        <v>4.84</v>
      </c>
      <c r="R2901" s="52" t="str" cm="1">
        <f t="array" ref="R2901">_xlfn.IFS(ROUND(Q2901,0)=5,"Excellent",ROUND(Q2901,0)=4,"Good",ROUND(Q2901,0)=3,"Ok",ROUND(Q2901,0)&lt;3,"Bad")</f>
        <v>Excellent</v>
      </c>
      <c r="S2901">
        <v>37</v>
      </c>
      <c r="T2901" t="str">
        <f t="shared" si="182"/>
        <v>No</v>
      </c>
      <c r="U2901" s="65">
        <v>42955</v>
      </c>
      <c r="V2901" s="65">
        <v>43833</v>
      </c>
      <c r="W2901">
        <v>350</v>
      </c>
      <c r="X2901" t="str">
        <f t="shared" si="183"/>
        <v>Active</v>
      </c>
      <c r="Y2901" t="s">
        <v>15616</v>
      </c>
    </row>
    <row r="2902" spans="1:25" x14ac:dyDescent="0.25">
      <c r="A2902">
        <v>2901</v>
      </c>
      <c r="B2902" t="s">
        <v>2118</v>
      </c>
      <c r="C2902">
        <v>2624</v>
      </c>
      <c r="D2902" t="str">
        <f>VLOOKUP($C2902,Hosts!$A:$O,10,0)</f>
        <v>New York</v>
      </c>
      <c r="E2902" s="67">
        <f>INDEX(Hosts!$A:$O,MATCH(Places!$C2902,Hosts!$A:$A,0),MATCH(Places!E$1,Hosts!$1:$1,0))</f>
        <v>1</v>
      </c>
      <c r="F2902" s="67">
        <f>INDEX(Hosts!$A:$O,MATCH(Places!$C2902,Hosts!$A:$A,0),MATCH(Places!F$1,Hosts!$1:$1,0))</f>
        <v>1</v>
      </c>
      <c r="G2902" s="67" t="str">
        <f>INDEX(Hosts!$A:$O,MATCH(Places!$C2902,Hosts!$A:$A,0),MATCH(Places!G$1,Hosts!$1:$1,0))</f>
        <v>No</v>
      </c>
      <c r="H2902">
        <v>9</v>
      </c>
      <c r="I2902" t="str">
        <f>VLOOKUP($H2902,Neighborhoods!$A:$C,2,0)</f>
        <v>Brooklyn</v>
      </c>
      <c r="J2902" t="str">
        <f>VLOOKUP($H2902,Neighborhoods!$A:$C,3,0)</f>
        <v>Crown Heights</v>
      </c>
      <c r="K2902" t="s">
        <v>11822</v>
      </c>
      <c r="L2902" t="str">
        <f t="shared" si="180"/>
        <v>No</v>
      </c>
      <c r="M2902">
        <v>4</v>
      </c>
      <c r="N2902" t="str" cm="1">
        <f t="array" ref="N2902">_xlfn.IFS(M2902&lt;=2,"Small",M2902&lt;=5,"Medium",M2902&gt;5,"Large")</f>
        <v>Medium</v>
      </c>
      <c r="O2902" s="50">
        <v>73</v>
      </c>
      <c r="P2902" s="67">
        <f t="shared" si="181"/>
        <v>0.03</v>
      </c>
      <c r="Q2902" s="52">
        <v>4.75</v>
      </c>
      <c r="R2902" s="52" t="str" cm="1">
        <f t="array" ref="R2902">_xlfn.IFS(ROUND(Q2902,0)=5,"Excellent",ROUND(Q2902,0)=4,"Good",ROUND(Q2902,0)=3,"Ok",ROUND(Q2902,0)&lt;3,"Bad")</f>
        <v>Excellent</v>
      </c>
      <c r="S2902">
        <v>8</v>
      </c>
      <c r="T2902" t="str">
        <f t="shared" si="182"/>
        <v>No</v>
      </c>
      <c r="U2902" s="65">
        <v>42941</v>
      </c>
      <c r="V2902" s="65">
        <v>43878</v>
      </c>
      <c r="W2902">
        <v>0</v>
      </c>
      <c r="X2902" t="str">
        <f t="shared" si="183"/>
        <v>Inactive</v>
      </c>
      <c r="Y2902" t="s">
        <v>15616</v>
      </c>
    </row>
    <row r="2903" spans="1:25" x14ac:dyDescent="0.25">
      <c r="A2903">
        <v>2902</v>
      </c>
      <c r="B2903" t="s">
        <v>15138</v>
      </c>
      <c r="C2903">
        <v>3321</v>
      </c>
      <c r="D2903" t="str">
        <f>VLOOKUP($C2903,Hosts!$A:$O,10,0)</f>
        <v>New York</v>
      </c>
      <c r="E2903" s="67">
        <f>INDEX(Hosts!$A:$O,MATCH(Places!$C2903,Hosts!$A:$A,0),MATCH(Places!E$1,Hosts!$1:$1,0))</f>
        <v>1</v>
      </c>
      <c r="F2903" s="67">
        <f>INDEX(Hosts!$A:$O,MATCH(Places!$C2903,Hosts!$A:$A,0),MATCH(Places!F$1,Hosts!$1:$1,0))</f>
        <v>0.93</v>
      </c>
      <c r="G2903" s="67" t="str">
        <f>INDEX(Hosts!$A:$O,MATCH(Places!$C2903,Hosts!$A:$A,0),MATCH(Places!G$1,Hosts!$1:$1,0))</f>
        <v>Yes</v>
      </c>
      <c r="H2903">
        <v>17</v>
      </c>
      <c r="I2903" t="str">
        <f>VLOOKUP($H2903,Neighborhoods!$A:$C,2,0)</f>
        <v>Manhattan</v>
      </c>
      <c r="J2903" t="str">
        <f>VLOOKUP($H2903,Neighborhoods!$A:$C,3,0)</f>
        <v>Hell's Kitchen</v>
      </c>
      <c r="K2903" t="s">
        <v>11822</v>
      </c>
      <c r="L2903" t="str">
        <f t="shared" si="180"/>
        <v>No</v>
      </c>
      <c r="M2903">
        <v>4</v>
      </c>
      <c r="N2903" t="str" cm="1">
        <f t="array" ref="N2903">_xlfn.IFS(M2903&lt;=2,"Small",M2903&lt;=5,"Medium",M2903&gt;5,"Large")</f>
        <v>Medium</v>
      </c>
      <c r="O2903" s="50">
        <v>220</v>
      </c>
      <c r="P2903" s="67">
        <f t="shared" si="181"/>
        <v>0.04</v>
      </c>
      <c r="Q2903" s="52">
        <v>4.82</v>
      </c>
      <c r="R2903" s="52" t="str" cm="1">
        <f t="array" ref="R2903">_xlfn.IFS(ROUND(Q2903,0)=5,"Excellent",ROUND(Q2903,0)=4,"Good",ROUND(Q2903,0)=3,"Ok",ROUND(Q2903,0)&lt;3,"Bad")</f>
        <v>Excellent</v>
      </c>
      <c r="S2903">
        <v>61</v>
      </c>
      <c r="T2903" t="str">
        <f t="shared" si="182"/>
        <v>No</v>
      </c>
      <c r="U2903" s="65">
        <v>42997</v>
      </c>
      <c r="V2903" s="65">
        <v>43906</v>
      </c>
      <c r="W2903">
        <v>179</v>
      </c>
      <c r="X2903" t="str">
        <f t="shared" si="183"/>
        <v>Active</v>
      </c>
      <c r="Y2903" t="s">
        <v>15615</v>
      </c>
    </row>
    <row r="2904" spans="1:25" x14ac:dyDescent="0.25">
      <c r="A2904">
        <v>2903</v>
      </c>
      <c r="B2904" t="s">
        <v>14392</v>
      </c>
      <c r="C2904">
        <v>1787</v>
      </c>
      <c r="D2904" t="str">
        <f>VLOOKUP($C2904,Hosts!$A:$O,10,0)</f>
        <v>New York</v>
      </c>
      <c r="E2904" s="67">
        <f>INDEX(Hosts!$A:$O,MATCH(Places!$C2904,Hosts!$A:$A,0),MATCH(Places!E$1,Hosts!$1:$1,0))</f>
        <v>1</v>
      </c>
      <c r="F2904" s="67">
        <f>INDEX(Hosts!$A:$O,MATCH(Places!$C2904,Hosts!$A:$A,0),MATCH(Places!F$1,Hosts!$1:$1,0))</f>
        <v>1</v>
      </c>
      <c r="G2904" s="67" t="str">
        <f>INDEX(Hosts!$A:$O,MATCH(Places!$C2904,Hosts!$A:$A,0),MATCH(Places!G$1,Hosts!$1:$1,0))</f>
        <v>Yes</v>
      </c>
      <c r="H2904">
        <v>8</v>
      </c>
      <c r="I2904" t="str">
        <f>VLOOKUP($H2904,Neighborhoods!$A:$C,2,0)</f>
        <v>Brooklyn</v>
      </c>
      <c r="J2904" t="str">
        <f>VLOOKUP($H2904,Neighborhoods!$A:$C,3,0)</f>
        <v>Bushwick</v>
      </c>
      <c r="K2904" t="s">
        <v>1</v>
      </c>
      <c r="L2904" t="str">
        <f t="shared" si="180"/>
        <v>Yes</v>
      </c>
      <c r="M2904">
        <v>2</v>
      </c>
      <c r="N2904" t="str" cm="1">
        <f t="array" ref="N2904">_xlfn.IFS(M2904&lt;=2,"Small",M2904&lt;=5,"Medium",M2904&gt;5,"Large")</f>
        <v>Small</v>
      </c>
      <c r="O2904" s="50">
        <v>31</v>
      </c>
      <c r="P2904" s="67">
        <f t="shared" si="181"/>
        <v>0.03</v>
      </c>
      <c r="Q2904" s="52">
        <v>4.9000000000000004</v>
      </c>
      <c r="R2904" s="52" t="str" cm="1">
        <f t="array" ref="R2904">_xlfn.IFS(ROUND(Q2904,0)=5,"Excellent",ROUND(Q2904,0)=4,"Good",ROUND(Q2904,0)=3,"Ok",ROUND(Q2904,0)&lt;3,"Bad")</f>
        <v>Excellent</v>
      </c>
      <c r="S2904">
        <v>39</v>
      </c>
      <c r="T2904" t="str">
        <f t="shared" si="182"/>
        <v>No</v>
      </c>
      <c r="U2904" s="65">
        <v>42946</v>
      </c>
      <c r="V2904" s="65">
        <v>44044</v>
      </c>
      <c r="W2904">
        <v>36</v>
      </c>
      <c r="X2904" t="str">
        <f t="shared" si="183"/>
        <v>Active</v>
      </c>
      <c r="Y2904" t="s">
        <v>15615</v>
      </c>
    </row>
    <row r="2905" spans="1:25" x14ac:dyDescent="0.25">
      <c r="A2905">
        <v>2904</v>
      </c>
      <c r="B2905" t="s">
        <v>2119</v>
      </c>
      <c r="C2905">
        <v>3265</v>
      </c>
      <c r="D2905" t="str">
        <f>VLOOKUP($C2905,Hosts!$A:$O,10,0)</f>
        <v>New York</v>
      </c>
      <c r="E2905" s="67">
        <f>INDEX(Hosts!$A:$O,MATCH(Places!$C2905,Hosts!$A:$A,0),MATCH(Places!E$1,Hosts!$1:$1,0))</f>
        <v>1</v>
      </c>
      <c r="F2905" s="67">
        <f>INDEX(Hosts!$A:$O,MATCH(Places!$C2905,Hosts!$A:$A,0),MATCH(Places!F$1,Hosts!$1:$1,0))</f>
        <v>1</v>
      </c>
      <c r="G2905" s="67" t="str">
        <f>INDEX(Hosts!$A:$O,MATCH(Places!$C2905,Hosts!$A:$A,0),MATCH(Places!G$1,Hosts!$1:$1,0))</f>
        <v>Yes</v>
      </c>
      <c r="H2905">
        <v>17</v>
      </c>
      <c r="I2905" t="str">
        <f>VLOOKUP($H2905,Neighborhoods!$A:$C,2,0)</f>
        <v>Manhattan</v>
      </c>
      <c r="J2905" t="str">
        <f>VLOOKUP($H2905,Neighborhoods!$A:$C,3,0)</f>
        <v>Hell's Kitchen</v>
      </c>
      <c r="K2905" t="s">
        <v>11822</v>
      </c>
      <c r="L2905" t="str">
        <f t="shared" si="180"/>
        <v>No</v>
      </c>
      <c r="M2905">
        <v>3</v>
      </c>
      <c r="N2905" t="str" cm="1">
        <f t="array" ref="N2905">_xlfn.IFS(M2905&lt;=2,"Small",M2905&lt;=5,"Medium",M2905&gt;5,"Large")</f>
        <v>Medium</v>
      </c>
      <c r="O2905" s="50">
        <v>235</v>
      </c>
      <c r="P2905" s="67">
        <f t="shared" si="181"/>
        <v>0.04</v>
      </c>
      <c r="Q2905" s="52">
        <v>4.9800000000000004</v>
      </c>
      <c r="R2905" s="52" t="str" cm="1">
        <f t="array" ref="R2905">_xlfn.IFS(ROUND(Q2905,0)=5,"Excellent",ROUND(Q2905,0)=4,"Good",ROUND(Q2905,0)=3,"Ok",ROUND(Q2905,0)&lt;3,"Bad")</f>
        <v>Excellent</v>
      </c>
      <c r="S2905">
        <v>123</v>
      </c>
      <c r="T2905" t="str">
        <f t="shared" si="182"/>
        <v>Yes</v>
      </c>
      <c r="U2905" s="65">
        <v>42987</v>
      </c>
      <c r="V2905" s="65">
        <v>43902</v>
      </c>
      <c r="W2905">
        <v>161</v>
      </c>
      <c r="X2905" t="str">
        <f t="shared" si="183"/>
        <v>Active</v>
      </c>
      <c r="Y2905" t="s">
        <v>15615</v>
      </c>
    </row>
    <row r="2906" spans="1:25" x14ac:dyDescent="0.25">
      <c r="A2906">
        <v>2905</v>
      </c>
      <c r="B2906" t="s">
        <v>14187</v>
      </c>
      <c r="C2906">
        <v>2113</v>
      </c>
      <c r="D2906" t="str">
        <f>VLOOKUP($C2906,Hosts!$A:$O,10,0)</f>
        <v>New York</v>
      </c>
      <c r="E2906" s="67">
        <f>INDEX(Hosts!$A:$O,MATCH(Places!$C2906,Hosts!$A:$A,0),MATCH(Places!E$1,Hosts!$1:$1,0))</f>
        <v>1</v>
      </c>
      <c r="F2906" s="67">
        <f>INDEX(Hosts!$A:$O,MATCH(Places!$C2906,Hosts!$A:$A,0),MATCH(Places!F$1,Hosts!$1:$1,0))</f>
        <v>0.92</v>
      </c>
      <c r="G2906" s="67" t="str">
        <f>INDEX(Hosts!$A:$O,MATCH(Places!$C2906,Hosts!$A:$A,0),MATCH(Places!G$1,Hosts!$1:$1,0))</f>
        <v>Yes</v>
      </c>
      <c r="H2906">
        <v>20</v>
      </c>
      <c r="I2906" t="str">
        <f>VLOOKUP($H2906,Neighborhoods!$A:$C,2,0)</f>
        <v>Manhattan</v>
      </c>
      <c r="J2906" t="str">
        <f>VLOOKUP($H2906,Neighborhoods!$A:$C,3,0)</f>
        <v>Upper West Side</v>
      </c>
      <c r="K2906" t="s">
        <v>11822</v>
      </c>
      <c r="L2906" t="str">
        <f t="shared" si="180"/>
        <v>No</v>
      </c>
      <c r="M2906">
        <v>2</v>
      </c>
      <c r="N2906" t="str" cm="1">
        <f t="array" ref="N2906">_xlfn.IFS(M2906&lt;=2,"Small",M2906&lt;=5,"Medium",M2906&gt;5,"Large")</f>
        <v>Small</v>
      </c>
      <c r="O2906" s="50">
        <v>495</v>
      </c>
      <c r="P2906" s="67">
        <f t="shared" si="181"/>
        <v>0.04</v>
      </c>
      <c r="Q2906" s="52">
        <v>5</v>
      </c>
      <c r="R2906" s="52" t="str" cm="1">
        <f t="array" ref="R2906">_xlfn.IFS(ROUND(Q2906,0)=5,"Excellent",ROUND(Q2906,0)=4,"Good",ROUND(Q2906,0)=3,"Ok",ROUND(Q2906,0)&lt;3,"Bad")</f>
        <v>Excellent</v>
      </c>
      <c r="S2906">
        <v>8</v>
      </c>
      <c r="T2906" t="str">
        <f t="shared" si="182"/>
        <v>No</v>
      </c>
      <c r="U2906" s="65">
        <v>42995</v>
      </c>
      <c r="V2906" s="65">
        <v>43464</v>
      </c>
      <c r="W2906">
        <v>89</v>
      </c>
      <c r="X2906" t="str">
        <f t="shared" si="183"/>
        <v>Active</v>
      </c>
      <c r="Y2906" t="s">
        <v>15615</v>
      </c>
    </row>
    <row r="2907" spans="1:25" x14ac:dyDescent="0.25">
      <c r="A2907">
        <v>2906</v>
      </c>
      <c r="B2907" t="s">
        <v>15083</v>
      </c>
      <c r="C2907">
        <v>2856</v>
      </c>
      <c r="D2907" t="str">
        <f>VLOOKUP($C2907,Hosts!$A:$O,10,0)</f>
        <v>New York</v>
      </c>
      <c r="E2907" s="67">
        <f>INDEX(Hosts!$A:$O,MATCH(Places!$C2907,Hosts!$A:$A,0),MATCH(Places!E$1,Hosts!$1:$1,0))</f>
        <v>1</v>
      </c>
      <c r="F2907" s="67">
        <f>INDEX(Hosts!$A:$O,MATCH(Places!$C2907,Hosts!$A:$A,0),MATCH(Places!F$1,Hosts!$1:$1,0))</f>
        <v>0.99</v>
      </c>
      <c r="G2907" s="67" t="str">
        <f>INDEX(Hosts!$A:$O,MATCH(Places!$C2907,Hosts!$A:$A,0),MATCH(Places!G$1,Hosts!$1:$1,0))</f>
        <v>No</v>
      </c>
      <c r="H2907">
        <v>9</v>
      </c>
      <c r="I2907" t="str">
        <f>VLOOKUP($H2907,Neighborhoods!$A:$C,2,0)</f>
        <v>Brooklyn</v>
      </c>
      <c r="J2907" t="str">
        <f>VLOOKUP($H2907,Neighborhoods!$A:$C,3,0)</f>
        <v>Crown Heights</v>
      </c>
      <c r="K2907" t="s">
        <v>11822</v>
      </c>
      <c r="L2907" t="str">
        <f t="shared" si="180"/>
        <v>No</v>
      </c>
      <c r="M2907">
        <v>5</v>
      </c>
      <c r="N2907" t="str" cm="1">
        <f t="array" ref="N2907">_xlfn.IFS(M2907&lt;=2,"Small",M2907&lt;=5,"Medium",M2907&gt;5,"Large")</f>
        <v>Medium</v>
      </c>
      <c r="O2907" s="50">
        <v>99</v>
      </c>
      <c r="P2907" s="67">
        <f t="shared" si="181"/>
        <v>0.03</v>
      </c>
      <c r="Q2907" s="52">
        <v>4.66</v>
      </c>
      <c r="R2907" s="52" t="str" cm="1">
        <f t="array" ref="R2907">_xlfn.IFS(ROUND(Q2907,0)=5,"Excellent",ROUND(Q2907,0)=4,"Good",ROUND(Q2907,0)=3,"Ok",ROUND(Q2907,0)&lt;3,"Bad")</f>
        <v>Excellent</v>
      </c>
      <c r="S2907">
        <v>53</v>
      </c>
      <c r="T2907" t="str">
        <f t="shared" si="182"/>
        <v>No</v>
      </c>
      <c r="U2907" s="65">
        <v>42974</v>
      </c>
      <c r="V2907" s="65">
        <v>44042</v>
      </c>
      <c r="W2907">
        <v>90</v>
      </c>
      <c r="X2907" t="str">
        <f t="shared" si="183"/>
        <v>Active</v>
      </c>
      <c r="Y2907" t="s">
        <v>15616</v>
      </c>
    </row>
    <row r="2908" spans="1:25" x14ac:dyDescent="0.25">
      <c r="A2908">
        <v>2907</v>
      </c>
      <c r="B2908" t="s">
        <v>2120</v>
      </c>
      <c r="C2908">
        <v>2856</v>
      </c>
      <c r="D2908" t="str">
        <f>VLOOKUP($C2908,Hosts!$A:$O,10,0)</f>
        <v>New York</v>
      </c>
      <c r="E2908" s="67">
        <f>INDEX(Hosts!$A:$O,MATCH(Places!$C2908,Hosts!$A:$A,0),MATCH(Places!E$1,Hosts!$1:$1,0))</f>
        <v>1</v>
      </c>
      <c r="F2908" s="67">
        <f>INDEX(Hosts!$A:$O,MATCH(Places!$C2908,Hosts!$A:$A,0),MATCH(Places!F$1,Hosts!$1:$1,0))</f>
        <v>0.99</v>
      </c>
      <c r="G2908" s="67" t="str">
        <f>INDEX(Hosts!$A:$O,MATCH(Places!$C2908,Hosts!$A:$A,0),MATCH(Places!G$1,Hosts!$1:$1,0))</f>
        <v>No</v>
      </c>
      <c r="H2908">
        <v>9</v>
      </c>
      <c r="I2908" t="str">
        <f>VLOOKUP($H2908,Neighborhoods!$A:$C,2,0)</f>
        <v>Brooklyn</v>
      </c>
      <c r="J2908" t="str">
        <f>VLOOKUP($H2908,Neighborhoods!$A:$C,3,0)</f>
        <v>Crown Heights</v>
      </c>
      <c r="K2908" t="s">
        <v>11822</v>
      </c>
      <c r="L2908" t="str">
        <f t="shared" si="180"/>
        <v>No</v>
      </c>
      <c r="M2908">
        <v>10</v>
      </c>
      <c r="N2908" t="str" cm="1">
        <f t="array" ref="N2908">_xlfn.IFS(M2908&lt;=2,"Small",M2908&lt;=5,"Medium",M2908&gt;5,"Large")</f>
        <v>Large</v>
      </c>
      <c r="O2908" s="50">
        <v>199</v>
      </c>
      <c r="P2908" s="67">
        <f t="shared" si="181"/>
        <v>0.03</v>
      </c>
      <c r="Q2908" s="52">
        <v>5</v>
      </c>
      <c r="R2908" s="52" t="str" cm="1">
        <f t="array" ref="R2908">_xlfn.IFS(ROUND(Q2908,0)=5,"Excellent",ROUND(Q2908,0)=4,"Good",ROUND(Q2908,0)=3,"Ok",ROUND(Q2908,0)&lt;3,"Bad")</f>
        <v>Excellent</v>
      </c>
      <c r="S2908">
        <v>5</v>
      </c>
      <c r="T2908" t="str">
        <f t="shared" si="182"/>
        <v>No</v>
      </c>
      <c r="U2908" s="65">
        <v>43296</v>
      </c>
      <c r="V2908" s="65">
        <v>43625</v>
      </c>
      <c r="W2908">
        <v>84</v>
      </c>
      <c r="X2908" t="str">
        <f t="shared" si="183"/>
        <v>Active</v>
      </c>
      <c r="Y2908" t="s">
        <v>15616</v>
      </c>
    </row>
    <row r="2909" spans="1:25" x14ac:dyDescent="0.25">
      <c r="A2909">
        <v>2908</v>
      </c>
      <c r="B2909" t="s">
        <v>2121</v>
      </c>
      <c r="C2909">
        <v>2152</v>
      </c>
      <c r="D2909" t="str">
        <f>VLOOKUP($C2909,Hosts!$A:$O,10,0)</f>
        <v>New York</v>
      </c>
      <c r="E2909" s="67">
        <f>INDEX(Hosts!$A:$O,MATCH(Places!$C2909,Hosts!$A:$A,0),MATCH(Places!E$1,Hosts!$1:$1,0))</f>
        <v>1</v>
      </c>
      <c r="F2909" s="67">
        <f>INDEX(Hosts!$A:$O,MATCH(Places!$C2909,Hosts!$A:$A,0),MATCH(Places!F$1,Hosts!$1:$1,0))</f>
        <v>1</v>
      </c>
      <c r="G2909" s="67" t="str">
        <f>INDEX(Hosts!$A:$O,MATCH(Places!$C2909,Hosts!$A:$A,0),MATCH(Places!G$1,Hosts!$1:$1,0))</f>
        <v>No</v>
      </c>
      <c r="H2909">
        <v>7</v>
      </c>
      <c r="I2909" t="str">
        <f>VLOOKUP($H2909,Neighborhoods!$A:$C,2,0)</f>
        <v>Brooklyn</v>
      </c>
      <c r="J2909" t="str">
        <f>VLOOKUP($H2909,Neighborhoods!$A:$C,3,0)</f>
        <v>Bedford-Stuyvesant</v>
      </c>
      <c r="K2909" t="s">
        <v>11822</v>
      </c>
      <c r="L2909" t="str">
        <f t="shared" si="180"/>
        <v>No</v>
      </c>
      <c r="M2909">
        <v>5</v>
      </c>
      <c r="N2909" t="str" cm="1">
        <f t="array" ref="N2909">_xlfn.IFS(M2909&lt;=2,"Small",M2909&lt;=5,"Medium",M2909&gt;5,"Large")</f>
        <v>Medium</v>
      </c>
      <c r="O2909" s="50">
        <v>140</v>
      </c>
      <c r="P2909" s="67">
        <f t="shared" si="181"/>
        <v>0.03</v>
      </c>
      <c r="Q2909" s="52">
        <v>5</v>
      </c>
      <c r="R2909" s="52" t="str" cm="1">
        <f t="array" ref="R2909">_xlfn.IFS(ROUND(Q2909,0)=5,"Excellent",ROUND(Q2909,0)=4,"Good",ROUND(Q2909,0)=3,"Ok",ROUND(Q2909,0)&lt;3,"Bad")</f>
        <v>Excellent</v>
      </c>
      <c r="S2909">
        <v>26</v>
      </c>
      <c r="T2909" t="str">
        <f t="shared" si="182"/>
        <v>No</v>
      </c>
      <c r="U2909" s="65">
        <v>43005</v>
      </c>
      <c r="V2909" s="65">
        <v>43831</v>
      </c>
      <c r="W2909">
        <v>163</v>
      </c>
      <c r="X2909" t="str">
        <f t="shared" si="183"/>
        <v>Active</v>
      </c>
      <c r="Y2909" t="s">
        <v>15615</v>
      </c>
    </row>
    <row r="2910" spans="1:25" x14ac:dyDescent="0.25">
      <c r="A2910">
        <v>2909</v>
      </c>
      <c r="B2910" t="s">
        <v>2122</v>
      </c>
      <c r="C2910">
        <v>2585</v>
      </c>
      <c r="D2910" t="str">
        <f>VLOOKUP($C2910,Hosts!$A:$O,10,0)</f>
        <v>New York</v>
      </c>
      <c r="E2910" s="67">
        <f>INDEX(Hosts!$A:$O,MATCH(Places!$C2910,Hosts!$A:$A,0),MATCH(Places!E$1,Hosts!$1:$1,0))</f>
        <v>0.67</v>
      </c>
      <c r="F2910" s="67">
        <f>INDEX(Hosts!$A:$O,MATCH(Places!$C2910,Hosts!$A:$A,0),MATCH(Places!F$1,Hosts!$1:$1,0))</f>
        <v>0.75</v>
      </c>
      <c r="G2910" s="67" t="str">
        <f>INDEX(Hosts!$A:$O,MATCH(Places!$C2910,Hosts!$A:$A,0),MATCH(Places!G$1,Hosts!$1:$1,0))</f>
        <v>No</v>
      </c>
      <c r="H2910">
        <v>17</v>
      </c>
      <c r="I2910" t="str">
        <f>VLOOKUP($H2910,Neighborhoods!$A:$C,2,0)</f>
        <v>Manhattan</v>
      </c>
      <c r="J2910" t="str">
        <f>VLOOKUP($H2910,Neighborhoods!$A:$C,3,0)</f>
        <v>Hell's Kitchen</v>
      </c>
      <c r="K2910" t="s">
        <v>11822</v>
      </c>
      <c r="L2910" t="str">
        <f t="shared" si="180"/>
        <v>No</v>
      </c>
      <c r="M2910">
        <v>5</v>
      </c>
      <c r="N2910" t="str" cm="1">
        <f t="array" ref="N2910">_xlfn.IFS(M2910&lt;=2,"Small",M2910&lt;=5,"Medium",M2910&gt;5,"Large")</f>
        <v>Medium</v>
      </c>
      <c r="O2910" s="50">
        <v>90</v>
      </c>
      <c r="P2910" s="67">
        <f t="shared" si="181"/>
        <v>0.03</v>
      </c>
      <c r="Q2910" s="52">
        <v>4.67</v>
      </c>
      <c r="R2910" s="52" t="str" cm="1">
        <f t="array" ref="R2910">_xlfn.IFS(ROUND(Q2910,0)=5,"Excellent",ROUND(Q2910,0)=4,"Good",ROUND(Q2910,0)=3,"Ok",ROUND(Q2910,0)&lt;3,"Bad")</f>
        <v>Excellent</v>
      </c>
      <c r="S2910">
        <v>3</v>
      </c>
      <c r="T2910" t="str">
        <f t="shared" si="182"/>
        <v>No</v>
      </c>
      <c r="U2910" s="65">
        <v>42997</v>
      </c>
      <c r="V2910" s="65">
        <v>43832</v>
      </c>
      <c r="W2910">
        <v>335</v>
      </c>
      <c r="X2910" t="str">
        <f t="shared" si="183"/>
        <v>Active</v>
      </c>
      <c r="Y2910" t="s">
        <v>15615</v>
      </c>
    </row>
    <row r="2911" spans="1:25" x14ac:dyDescent="0.25">
      <c r="A2911">
        <v>2910</v>
      </c>
      <c r="B2911" t="s">
        <v>14682</v>
      </c>
      <c r="C2911">
        <v>3322</v>
      </c>
      <c r="D2911" t="str">
        <f>VLOOKUP($C2911,Hosts!$A:$O,10,0)</f>
        <v>New York</v>
      </c>
      <c r="E2911" s="67">
        <f>INDEX(Hosts!$A:$O,MATCH(Places!$C2911,Hosts!$A:$A,0),MATCH(Places!E$1,Hosts!$1:$1,0))</f>
        <v>1</v>
      </c>
      <c r="F2911" s="67">
        <f>INDEX(Hosts!$A:$O,MATCH(Places!$C2911,Hosts!$A:$A,0),MATCH(Places!F$1,Hosts!$1:$1,0))</f>
        <v>0.99</v>
      </c>
      <c r="G2911" s="67" t="str">
        <f>INDEX(Hosts!$A:$O,MATCH(Places!$C2911,Hosts!$A:$A,0),MATCH(Places!G$1,Hosts!$1:$1,0))</f>
        <v>Yes</v>
      </c>
      <c r="H2911">
        <v>4</v>
      </c>
      <c r="I2911" t="str">
        <f>VLOOKUP($H2911,Neighborhoods!$A:$C,2,0)</f>
        <v>Bronx</v>
      </c>
      <c r="J2911" t="str">
        <f>VLOOKUP($H2911,Neighborhoods!$A:$C,3,0)</f>
        <v>Mott Haven</v>
      </c>
      <c r="K2911" t="s">
        <v>1</v>
      </c>
      <c r="L2911" t="str">
        <f t="shared" si="180"/>
        <v>Yes</v>
      </c>
      <c r="M2911">
        <v>2</v>
      </c>
      <c r="N2911" t="str" cm="1">
        <f t="array" ref="N2911">_xlfn.IFS(M2911&lt;=2,"Small",M2911&lt;=5,"Medium",M2911&gt;5,"Large")</f>
        <v>Small</v>
      </c>
      <c r="O2911" s="50">
        <v>60</v>
      </c>
      <c r="P2911" s="67">
        <f t="shared" si="181"/>
        <v>0.03</v>
      </c>
      <c r="Q2911" s="52">
        <v>4.84</v>
      </c>
      <c r="R2911" s="52" t="str" cm="1">
        <f t="array" ref="R2911">_xlfn.IFS(ROUND(Q2911,0)=5,"Excellent",ROUND(Q2911,0)=4,"Good",ROUND(Q2911,0)=3,"Ok",ROUND(Q2911,0)&lt;3,"Bad")</f>
        <v>Excellent</v>
      </c>
      <c r="S2911">
        <v>103</v>
      </c>
      <c r="T2911" t="str">
        <f t="shared" si="182"/>
        <v>Yes</v>
      </c>
      <c r="U2911" s="65">
        <v>42961</v>
      </c>
      <c r="V2911" s="65">
        <v>43879</v>
      </c>
      <c r="W2911">
        <v>267</v>
      </c>
      <c r="X2911" t="str">
        <f t="shared" si="183"/>
        <v>Active</v>
      </c>
      <c r="Y2911" t="s">
        <v>15615</v>
      </c>
    </row>
    <row r="2912" spans="1:25" x14ac:dyDescent="0.25">
      <c r="A2912">
        <v>2911</v>
      </c>
      <c r="B2912" t="s">
        <v>2123</v>
      </c>
      <c r="C2912">
        <v>1332</v>
      </c>
      <c r="D2912" t="str">
        <f>VLOOKUP($C2912,Hosts!$A:$O,10,0)</f>
        <v>New York</v>
      </c>
      <c r="E2912" s="67">
        <f>INDEX(Hosts!$A:$O,MATCH(Places!$C2912,Hosts!$A:$A,0),MATCH(Places!E$1,Hosts!$1:$1,0))</f>
        <v>1</v>
      </c>
      <c r="F2912" s="67">
        <f>INDEX(Hosts!$A:$O,MATCH(Places!$C2912,Hosts!$A:$A,0),MATCH(Places!F$1,Hosts!$1:$1,0))</f>
        <v>1</v>
      </c>
      <c r="G2912" s="67" t="str">
        <f>INDEX(Hosts!$A:$O,MATCH(Places!$C2912,Hosts!$A:$A,0),MATCH(Places!G$1,Hosts!$1:$1,0))</f>
        <v>Yes</v>
      </c>
      <c r="H2912">
        <v>15</v>
      </c>
      <c r="I2912" t="str">
        <f>VLOOKUP($H2912,Neighborhoods!$A:$C,2,0)</f>
        <v>Manhattan</v>
      </c>
      <c r="J2912" t="str">
        <f>VLOOKUP($H2912,Neighborhoods!$A:$C,3,0)</f>
        <v>East Village</v>
      </c>
      <c r="K2912" t="s">
        <v>11822</v>
      </c>
      <c r="L2912" t="str">
        <f t="shared" si="180"/>
        <v>No</v>
      </c>
      <c r="M2912">
        <v>4</v>
      </c>
      <c r="N2912" t="str" cm="1">
        <f t="array" ref="N2912">_xlfn.IFS(M2912&lt;=2,"Small",M2912&lt;=5,"Medium",M2912&gt;5,"Large")</f>
        <v>Medium</v>
      </c>
      <c r="O2912" s="50">
        <v>123</v>
      </c>
      <c r="P2912" s="67">
        <f t="shared" si="181"/>
        <v>0.03</v>
      </c>
      <c r="Q2912" s="52">
        <v>4.99</v>
      </c>
      <c r="R2912" s="52" t="str" cm="1">
        <f t="array" ref="R2912">_xlfn.IFS(ROUND(Q2912,0)=5,"Excellent",ROUND(Q2912,0)=4,"Good",ROUND(Q2912,0)=3,"Ok",ROUND(Q2912,0)&lt;3,"Bad")</f>
        <v>Excellent</v>
      </c>
      <c r="S2912">
        <v>67</v>
      </c>
      <c r="T2912" t="str">
        <f t="shared" si="182"/>
        <v>No</v>
      </c>
      <c r="U2912" s="65">
        <v>43103</v>
      </c>
      <c r="V2912" s="65">
        <v>44051</v>
      </c>
      <c r="W2912">
        <v>52</v>
      </c>
      <c r="X2912" t="str">
        <f t="shared" si="183"/>
        <v>Active</v>
      </c>
      <c r="Y2912" t="s">
        <v>15615</v>
      </c>
    </row>
    <row r="2913" spans="1:25" x14ac:dyDescent="0.25">
      <c r="A2913">
        <v>2912</v>
      </c>
      <c r="B2913" t="s">
        <v>2124</v>
      </c>
      <c r="C2913">
        <v>3323</v>
      </c>
      <c r="D2913" t="str">
        <f>VLOOKUP($C2913,Hosts!$A:$O,10,0)</f>
        <v>New York</v>
      </c>
      <c r="E2913" s="67">
        <f>INDEX(Hosts!$A:$O,MATCH(Places!$C2913,Hosts!$A:$A,0),MATCH(Places!E$1,Hosts!$1:$1,0))</f>
        <v>0.9</v>
      </c>
      <c r="F2913" s="67">
        <f>INDEX(Hosts!$A:$O,MATCH(Places!$C2913,Hosts!$A:$A,0),MATCH(Places!F$1,Hosts!$1:$1,0))</f>
        <v>1</v>
      </c>
      <c r="G2913" s="67" t="str">
        <f>INDEX(Hosts!$A:$O,MATCH(Places!$C2913,Hosts!$A:$A,0),MATCH(Places!G$1,Hosts!$1:$1,0))</f>
        <v>No</v>
      </c>
      <c r="H2913">
        <v>23</v>
      </c>
      <c r="I2913" t="str">
        <f>VLOOKUP($H2913,Neighborhoods!$A:$C,2,0)</f>
        <v>Queens</v>
      </c>
      <c r="J2913" t="str">
        <f>VLOOKUP($H2913,Neighborhoods!$A:$C,3,0)</f>
        <v>Jamaica</v>
      </c>
      <c r="K2913" t="s">
        <v>11822</v>
      </c>
      <c r="L2913" t="str">
        <f t="shared" si="180"/>
        <v>No</v>
      </c>
      <c r="M2913">
        <v>10</v>
      </c>
      <c r="N2913" t="str" cm="1">
        <f t="array" ref="N2913">_xlfn.IFS(M2913&lt;=2,"Small",M2913&lt;=5,"Medium",M2913&gt;5,"Large")</f>
        <v>Large</v>
      </c>
      <c r="O2913" s="50">
        <v>113</v>
      </c>
      <c r="P2913" s="67">
        <f t="shared" si="181"/>
        <v>0.03</v>
      </c>
      <c r="Q2913" s="52">
        <v>4.7300000000000004</v>
      </c>
      <c r="R2913" s="52" t="str" cm="1">
        <f t="array" ref="R2913">_xlfn.IFS(ROUND(Q2913,0)=5,"Excellent",ROUND(Q2913,0)=4,"Good",ROUND(Q2913,0)=3,"Ok",ROUND(Q2913,0)&lt;3,"Bad")</f>
        <v>Excellent</v>
      </c>
      <c r="S2913">
        <v>127</v>
      </c>
      <c r="T2913" t="str">
        <f t="shared" si="182"/>
        <v>No</v>
      </c>
      <c r="U2913" s="65">
        <v>42975</v>
      </c>
      <c r="V2913" s="65">
        <v>44018</v>
      </c>
      <c r="W2913">
        <v>164</v>
      </c>
      <c r="X2913" t="str">
        <f t="shared" si="183"/>
        <v>Active</v>
      </c>
      <c r="Y2913" t="s">
        <v>15616</v>
      </c>
    </row>
    <row r="2914" spans="1:25" x14ac:dyDescent="0.25">
      <c r="A2914">
        <v>2913</v>
      </c>
      <c r="B2914" t="s">
        <v>2125</v>
      </c>
      <c r="C2914">
        <v>3252</v>
      </c>
      <c r="D2914" t="str">
        <f>VLOOKUP($C2914,Hosts!$A:$O,10,0)</f>
        <v>New York</v>
      </c>
      <c r="E2914" s="67">
        <f>INDEX(Hosts!$A:$O,MATCH(Places!$C2914,Hosts!$A:$A,0),MATCH(Places!E$1,Hosts!$1:$1,0))</f>
        <v>0.94</v>
      </c>
      <c r="F2914" s="67">
        <f>INDEX(Hosts!$A:$O,MATCH(Places!$C2914,Hosts!$A:$A,0),MATCH(Places!F$1,Hosts!$1:$1,0))</f>
        <v>1</v>
      </c>
      <c r="G2914" s="67" t="str">
        <f>INDEX(Hosts!$A:$O,MATCH(Places!$C2914,Hosts!$A:$A,0),MATCH(Places!G$1,Hosts!$1:$1,0))</f>
        <v>No</v>
      </c>
      <c r="H2914">
        <v>20</v>
      </c>
      <c r="I2914" t="str">
        <f>VLOOKUP($H2914,Neighborhoods!$A:$C,2,0)</f>
        <v>Manhattan</v>
      </c>
      <c r="J2914" t="str">
        <f>VLOOKUP($H2914,Neighborhoods!$A:$C,3,0)</f>
        <v>Upper West Side</v>
      </c>
      <c r="K2914" t="s">
        <v>11822</v>
      </c>
      <c r="L2914" t="str">
        <f t="shared" si="180"/>
        <v>No</v>
      </c>
      <c r="M2914">
        <v>5</v>
      </c>
      <c r="N2914" t="str" cm="1">
        <f t="array" ref="N2914">_xlfn.IFS(M2914&lt;=2,"Small",M2914&lt;=5,"Medium",M2914&gt;5,"Large")</f>
        <v>Medium</v>
      </c>
      <c r="O2914" s="50">
        <v>160</v>
      </c>
      <c r="P2914" s="67">
        <f t="shared" si="181"/>
        <v>0.03</v>
      </c>
      <c r="Q2914" s="52">
        <v>4.57</v>
      </c>
      <c r="R2914" s="52" t="str" cm="1">
        <f t="array" ref="R2914">_xlfn.IFS(ROUND(Q2914,0)=5,"Excellent",ROUND(Q2914,0)=4,"Good",ROUND(Q2914,0)=3,"Ok",ROUND(Q2914,0)&lt;3,"Bad")</f>
        <v>Excellent</v>
      </c>
      <c r="S2914">
        <v>14</v>
      </c>
      <c r="T2914" t="str">
        <f t="shared" si="182"/>
        <v>No</v>
      </c>
      <c r="U2914" s="65">
        <v>43083</v>
      </c>
      <c r="V2914" s="65">
        <v>43846</v>
      </c>
      <c r="W2914">
        <v>321</v>
      </c>
      <c r="X2914" t="str">
        <f t="shared" si="183"/>
        <v>Active</v>
      </c>
      <c r="Y2914" t="s">
        <v>15616</v>
      </c>
    </row>
    <row r="2915" spans="1:25" x14ac:dyDescent="0.25">
      <c r="A2915">
        <v>2914</v>
      </c>
      <c r="B2915" t="s">
        <v>14485</v>
      </c>
      <c r="C2915">
        <v>3244</v>
      </c>
      <c r="D2915" t="str">
        <f>VLOOKUP($C2915,Hosts!$A:$O,10,0)</f>
        <v>New York</v>
      </c>
      <c r="E2915" s="67">
        <f>INDEX(Hosts!$A:$O,MATCH(Places!$C2915,Hosts!$A:$A,0),MATCH(Places!E$1,Hosts!$1:$1,0))</f>
        <v>1</v>
      </c>
      <c r="F2915" s="67">
        <f>INDEX(Hosts!$A:$O,MATCH(Places!$C2915,Hosts!$A:$A,0),MATCH(Places!F$1,Hosts!$1:$1,0))</f>
        <v>0.98</v>
      </c>
      <c r="G2915" s="67" t="str">
        <f>INDEX(Hosts!$A:$O,MATCH(Places!$C2915,Hosts!$A:$A,0),MATCH(Places!G$1,Hosts!$1:$1,0))</f>
        <v>Yes</v>
      </c>
      <c r="H2915">
        <v>26</v>
      </c>
      <c r="I2915" t="str">
        <f>VLOOKUP($H2915,Neighborhoods!$A:$C,2,0)</f>
        <v>Queens</v>
      </c>
      <c r="J2915" t="str">
        <f>VLOOKUP($H2915,Neighborhoods!$A:$C,3,0)</f>
        <v>Sunnyside</v>
      </c>
      <c r="K2915" t="s">
        <v>1</v>
      </c>
      <c r="L2915" t="str">
        <f t="shared" si="180"/>
        <v>Yes</v>
      </c>
      <c r="M2915">
        <v>2</v>
      </c>
      <c r="N2915" t="str" cm="1">
        <f t="array" ref="N2915">_xlfn.IFS(M2915&lt;=2,"Small",M2915&lt;=5,"Medium",M2915&gt;5,"Large")</f>
        <v>Small</v>
      </c>
      <c r="O2915" s="50">
        <v>35</v>
      </c>
      <c r="P2915" s="67">
        <f t="shared" si="181"/>
        <v>0.03</v>
      </c>
      <c r="Q2915" s="52">
        <v>4.99</v>
      </c>
      <c r="R2915" s="52" t="str" cm="1">
        <f t="array" ref="R2915">_xlfn.IFS(ROUND(Q2915,0)=5,"Excellent",ROUND(Q2915,0)=4,"Good",ROUND(Q2915,0)=3,"Ok",ROUND(Q2915,0)&lt;3,"Bad")</f>
        <v>Excellent</v>
      </c>
      <c r="S2915">
        <v>139</v>
      </c>
      <c r="T2915" t="str">
        <f t="shared" si="182"/>
        <v>Yes</v>
      </c>
      <c r="U2915" s="65">
        <v>42953</v>
      </c>
      <c r="V2915" s="65">
        <v>44006</v>
      </c>
      <c r="W2915">
        <v>78</v>
      </c>
      <c r="X2915" t="str">
        <f t="shared" si="183"/>
        <v>Active</v>
      </c>
      <c r="Y2915" t="s">
        <v>15615</v>
      </c>
    </row>
    <row r="2916" spans="1:25" x14ac:dyDescent="0.25">
      <c r="A2916">
        <v>2915</v>
      </c>
      <c r="B2916" t="s">
        <v>14999</v>
      </c>
      <c r="C2916">
        <v>3044</v>
      </c>
      <c r="D2916" t="str">
        <f>VLOOKUP($C2916,Hosts!$A:$O,10,0)</f>
        <v>Quintana Roo</v>
      </c>
      <c r="E2916" s="67">
        <f>INDEX(Hosts!$A:$O,MATCH(Places!$C2916,Hosts!$A:$A,0),MATCH(Places!E$1,Hosts!$1:$1,0))</f>
        <v>0.78</v>
      </c>
      <c r="F2916" s="67">
        <f>INDEX(Hosts!$A:$O,MATCH(Places!$C2916,Hosts!$A:$A,0),MATCH(Places!F$1,Hosts!$1:$1,0))</f>
        <v>0.71</v>
      </c>
      <c r="G2916" s="67" t="str">
        <f>INDEX(Hosts!$A:$O,MATCH(Places!$C2916,Hosts!$A:$A,0),MATCH(Places!G$1,Hosts!$1:$1,0))</f>
        <v>No</v>
      </c>
      <c r="H2916">
        <v>18</v>
      </c>
      <c r="I2916" t="str">
        <f>VLOOKUP($H2916,Neighborhoods!$A:$C,2,0)</f>
        <v>Manhattan</v>
      </c>
      <c r="J2916" t="str">
        <f>VLOOKUP($H2916,Neighborhoods!$A:$C,3,0)</f>
        <v>Midtown</v>
      </c>
      <c r="K2916" t="s">
        <v>1</v>
      </c>
      <c r="L2916" t="str">
        <f t="shared" si="180"/>
        <v>Yes</v>
      </c>
      <c r="M2916">
        <v>5</v>
      </c>
      <c r="N2916" t="str" cm="1">
        <f t="array" ref="N2916">_xlfn.IFS(M2916&lt;=2,"Small",M2916&lt;=5,"Medium",M2916&gt;5,"Large")</f>
        <v>Medium</v>
      </c>
      <c r="O2916" s="50">
        <v>380</v>
      </c>
      <c r="P2916" s="67">
        <f t="shared" si="181"/>
        <v>0.04</v>
      </c>
      <c r="Q2916" s="52">
        <v>4.8600000000000003</v>
      </c>
      <c r="R2916" s="52" t="str" cm="1">
        <f t="array" ref="R2916">_xlfn.IFS(ROUND(Q2916,0)=5,"Excellent",ROUND(Q2916,0)=4,"Good",ROUND(Q2916,0)=3,"Ok",ROUND(Q2916,0)&lt;3,"Bad")</f>
        <v>Excellent</v>
      </c>
      <c r="S2916">
        <v>7</v>
      </c>
      <c r="T2916" t="str">
        <f t="shared" si="182"/>
        <v>No</v>
      </c>
      <c r="U2916" s="65">
        <v>43037</v>
      </c>
      <c r="V2916" s="65">
        <v>43642</v>
      </c>
      <c r="W2916">
        <v>363</v>
      </c>
      <c r="X2916" t="str">
        <f t="shared" si="183"/>
        <v>Active</v>
      </c>
      <c r="Y2916" t="s">
        <v>15615</v>
      </c>
    </row>
    <row r="2917" spans="1:25" x14ac:dyDescent="0.25">
      <c r="A2917">
        <v>2916</v>
      </c>
      <c r="B2917" t="s">
        <v>13695</v>
      </c>
      <c r="C2917">
        <v>2867</v>
      </c>
      <c r="D2917" t="str">
        <f>VLOOKUP($C2917,Hosts!$A:$O,10,0)</f>
        <v>New York</v>
      </c>
      <c r="E2917" s="67">
        <f>INDEX(Hosts!$A:$O,MATCH(Places!$C2917,Hosts!$A:$A,0),MATCH(Places!E$1,Hosts!$1:$1,0))</f>
        <v>1</v>
      </c>
      <c r="F2917" s="67">
        <f>INDEX(Hosts!$A:$O,MATCH(Places!$C2917,Hosts!$A:$A,0),MATCH(Places!F$1,Hosts!$1:$1,0))</f>
        <v>0.94</v>
      </c>
      <c r="G2917" s="67" t="str">
        <f>INDEX(Hosts!$A:$O,MATCH(Places!$C2917,Hosts!$A:$A,0),MATCH(Places!G$1,Hosts!$1:$1,0))</f>
        <v>Yes</v>
      </c>
      <c r="H2917">
        <v>26</v>
      </c>
      <c r="I2917" t="str">
        <f>VLOOKUP($H2917,Neighborhoods!$A:$C,2,0)</f>
        <v>Queens</v>
      </c>
      <c r="J2917" t="str">
        <f>VLOOKUP($H2917,Neighborhoods!$A:$C,3,0)</f>
        <v>Sunnyside</v>
      </c>
      <c r="K2917" t="s">
        <v>11822</v>
      </c>
      <c r="L2917" t="str">
        <f t="shared" si="180"/>
        <v>No</v>
      </c>
      <c r="M2917">
        <v>4</v>
      </c>
      <c r="N2917" t="str" cm="1">
        <f t="array" ref="N2917">_xlfn.IFS(M2917&lt;=2,"Small",M2917&lt;=5,"Medium",M2917&gt;5,"Large")</f>
        <v>Medium</v>
      </c>
      <c r="O2917" s="50">
        <v>88</v>
      </c>
      <c r="P2917" s="67">
        <f t="shared" si="181"/>
        <v>0.03</v>
      </c>
      <c r="Q2917" s="52">
        <v>4.8899999999999997</v>
      </c>
      <c r="R2917" s="52" t="str" cm="1">
        <f t="array" ref="R2917">_xlfn.IFS(ROUND(Q2917,0)=5,"Excellent",ROUND(Q2917,0)=4,"Good",ROUND(Q2917,0)=3,"Ok",ROUND(Q2917,0)&lt;3,"Bad")</f>
        <v>Excellent</v>
      </c>
      <c r="S2917">
        <v>109</v>
      </c>
      <c r="T2917" t="str">
        <f t="shared" si="182"/>
        <v>Yes</v>
      </c>
      <c r="U2917" s="65">
        <v>42983</v>
      </c>
      <c r="V2917" s="65">
        <v>44022</v>
      </c>
      <c r="W2917">
        <v>172</v>
      </c>
      <c r="X2917" t="str">
        <f t="shared" si="183"/>
        <v>Active</v>
      </c>
      <c r="Y2917" t="s">
        <v>15615</v>
      </c>
    </row>
    <row r="2918" spans="1:25" x14ac:dyDescent="0.25">
      <c r="A2918">
        <v>2917</v>
      </c>
      <c r="B2918" t="s">
        <v>2126</v>
      </c>
      <c r="C2918">
        <v>275</v>
      </c>
      <c r="D2918" t="str">
        <f>VLOOKUP($C2918,Hosts!$A:$O,10,0)</f>
        <v>New York</v>
      </c>
      <c r="E2918" s="67">
        <f>INDEX(Hosts!$A:$O,MATCH(Places!$C2918,Hosts!$A:$A,0),MATCH(Places!E$1,Hosts!$1:$1,0))</f>
        <v>1</v>
      </c>
      <c r="F2918" s="67">
        <f>INDEX(Hosts!$A:$O,MATCH(Places!$C2918,Hosts!$A:$A,0),MATCH(Places!F$1,Hosts!$1:$1,0))</f>
        <v>0.84</v>
      </c>
      <c r="G2918" s="67" t="str">
        <f>INDEX(Hosts!$A:$O,MATCH(Places!$C2918,Hosts!$A:$A,0),MATCH(Places!G$1,Hosts!$1:$1,0))</f>
        <v>Yes</v>
      </c>
      <c r="H2918">
        <v>12</v>
      </c>
      <c r="I2918" t="str">
        <f>VLOOKUP($H2918,Neighborhoods!$A:$C,2,0)</f>
        <v>Brooklyn</v>
      </c>
      <c r="J2918" t="str">
        <f>VLOOKUP($H2918,Neighborhoods!$A:$C,3,0)</f>
        <v>Williamsburg</v>
      </c>
      <c r="K2918" t="s">
        <v>11822</v>
      </c>
      <c r="L2918" t="str">
        <f t="shared" si="180"/>
        <v>No</v>
      </c>
      <c r="M2918">
        <v>2</v>
      </c>
      <c r="N2918" t="str" cm="1">
        <f t="array" ref="N2918">_xlfn.IFS(M2918&lt;=2,"Small",M2918&lt;=5,"Medium",M2918&gt;5,"Large")</f>
        <v>Small</v>
      </c>
      <c r="O2918" s="50">
        <v>261</v>
      </c>
      <c r="P2918" s="67">
        <f t="shared" si="181"/>
        <v>0.04</v>
      </c>
      <c r="Q2918" s="52">
        <v>4.9800000000000004</v>
      </c>
      <c r="R2918" s="52" t="str" cm="1">
        <f t="array" ref="R2918">_xlfn.IFS(ROUND(Q2918,0)=5,"Excellent",ROUND(Q2918,0)=4,"Good",ROUND(Q2918,0)=3,"Ok",ROUND(Q2918,0)&lt;3,"Bad")</f>
        <v>Excellent</v>
      </c>
      <c r="S2918">
        <v>118</v>
      </c>
      <c r="T2918" t="str">
        <f t="shared" si="182"/>
        <v>Yes</v>
      </c>
      <c r="U2918" s="65">
        <v>42952</v>
      </c>
      <c r="V2918" s="65">
        <v>43841</v>
      </c>
      <c r="W2918">
        <v>93</v>
      </c>
      <c r="X2918" t="str">
        <f t="shared" si="183"/>
        <v>Active</v>
      </c>
      <c r="Y2918" t="s">
        <v>15615</v>
      </c>
    </row>
    <row r="2919" spans="1:25" x14ac:dyDescent="0.25">
      <c r="A2919">
        <v>2918</v>
      </c>
      <c r="B2919" t="s">
        <v>2127</v>
      </c>
      <c r="C2919">
        <v>2476</v>
      </c>
      <c r="D2919" t="str">
        <f>VLOOKUP($C2919,Hosts!$A:$O,10,0)</f>
        <v>New York</v>
      </c>
      <c r="E2919" s="67">
        <f>INDEX(Hosts!$A:$O,MATCH(Places!$C2919,Hosts!$A:$A,0),MATCH(Places!E$1,Hosts!$1:$1,0))</f>
        <v>1</v>
      </c>
      <c r="F2919" s="67">
        <f>INDEX(Hosts!$A:$O,MATCH(Places!$C2919,Hosts!$A:$A,0),MATCH(Places!F$1,Hosts!$1:$1,0))</f>
        <v>0.86</v>
      </c>
      <c r="G2919" s="67" t="str">
        <f>INDEX(Hosts!$A:$O,MATCH(Places!$C2919,Hosts!$A:$A,0),MATCH(Places!G$1,Hosts!$1:$1,0))</f>
        <v>No</v>
      </c>
      <c r="H2919">
        <v>23</v>
      </c>
      <c r="I2919" t="str">
        <f>VLOOKUP($H2919,Neighborhoods!$A:$C,2,0)</f>
        <v>Queens</v>
      </c>
      <c r="J2919" t="str">
        <f>VLOOKUP($H2919,Neighborhoods!$A:$C,3,0)</f>
        <v>Jamaica</v>
      </c>
      <c r="K2919" t="s">
        <v>11822</v>
      </c>
      <c r="L2919" t="str">
        <f t="shared" si="180"/>
        <v>No</v>
      </c>
      <c r="M2919">
        <v>2</v>
      </c>
      <c r="N2919" t="str" cm="1">
        <f t="array" ref="N2919">_xlfn.IFS(M2919&lt;=2,"Small",M2919&lt;=5,"Medium",M2919&gt;5,"Large")</f>
        <v>Small</v>
      </c>
      <c r="O2919" s="50">
        <v>66</v>
      </c>
      <c r="P2919" s="67">
        <f t="shared" si="181"/>
        <v>0.03</v>
      </c>
      <c r="Q2919" s="52">
        <v>4.91</v>
      </c>
      <c r="R2919" s="52" t="str" cm="1">
        <f t="array" ref="R2919">_xlfn.IFS(ROUND(Q2919,0)=5,"Excellent",ROUND(Q2919,0)=4,"Good",ROUND(Q2919,0)=3,"Ok",ROUND(Q2919,0)&lt;3,"Bad")</f>
        <v>Excellent</v>
      </c>
      <c r="S2919">
        <v>22</v>
      </c>
      <c r="T2919" t="str">
        <f t="shared" si="182"/>
        <v>No</v>
      </c>
      <c r="U2919" s="65">
        <v>43190</v>
      </c>
      <c r="V2919" s="65">
        <v>44012</v>
      </c>
      <c r="W2919">
        <v>353</v>
      </c>
      <c r="X2919" t="str">
        <f t="shared" si="183"/>
        <v>Active</v>
      </c>
      <c r="Y2919" t="s">
        <v>15615</v>
      </c>
    </row>
    <row r="2920" spans="1:25" x14ac:dyDescent="0.25">
      <c r="A2920">
        <v>2919</v>
      </c>
      <c r="B2920" t="s">
        <v>2128</v>
      </c>
      <c r="C2920">
        <v>1726</v>
      </c>
      <c r="D2920" t="str">
        <f>VLOOKUP($C2920,Hosts!$A:$O,10,0)</f>
        <v>New York</v>
      </c>
      <c r="E2920" s="67">
        <f>INDEX(Hosts!$A:$O,MATCH(Places!$C2920,Hosts!$A:$A,0),MATCH(Places!E$1,Hosts!$1:$1,0))</f>
        <v>1</v>
      </c>
      <c r="F2920" s="67">
        <f>INDEX(Hosts!$A:$O,MATCH(Places!$C2920,Hosts!$A:$A,0),MATCH(Places!F$1,Hosts!$1:$1,0))</f>
        <v>0.96</v>
      </c>
      <c r="G2920" s="67" t="str">
        <f>INDEX(Hosts!$A:$O,MATCH(Places!$C2920,Hosts!$A:$A,0),MATCH(Places!G$1,Hosts!$1:$1,0))</f>
        <v>Yes</v>
      </c>
      <c r="H2920">
        <v>7</v>
      </c>
      <c r="I2920" t="str">
        <f>VLOOKUP($H2920,Neighborhoods!$A:$C,2,0)</f>
        <v>Brooklyn</v>
      </c>
      <c r="J2920" t="str">
        <f>VLOOKUP($H2920,Neighborhoods!$A:$C,3,0)</f>
        <v>Bedford-Stuyvesant</v>
      </c>
      <c r="K2920" t="s">
        <v>11822</v>
      </c>
      <c r="L2920" t="str">
        <f t="shared" si="180"/>
        <v>No</v>
      </c>
      <c r="M2920">
        <v>2</v>
      </c>
      <c r="N2920" t="str" cm="1">
        <f t="array" ref="N2920">_xlfn.IFS(M2920&lt;=2,"Small",M2920&lt;=5,"Medium",M2920&gt;5,"Large")</f>
        <v>Small</v>
      </c>
      <c r="O2920" s="50">
        <v>69</v>
      </c>
      <c r="P2920" s="67">
        <f t="shared" si="181"/>
        <v>0.03</v>
      </c>
      <c r="Q2920" s="52">
        <v>4.6399999999999997</v>
      </c>
      <c r="R2920" s="52" t="str" cm="1">
        <f t="array" ref="R2920">_xlfn.IFS(ROUND(Q2920,0)=5,"Excellent",ROUND(Q2920,0)=4,"Good",ROUND(Q2920,0)=3,"Ok",ROUND(Q2920,0)&lt;3,"Bad")</f>
        <v>Excellent</v>
      </c>
      <c r="S2920">
        <v>14</v>
      </c>
      <c r="T2920" t="str">
        <f t="shared" si="182"/>
        <v>No</v>
      </c>
      <c r="U2920" s="65">
        <v>42968</v>
      </c>
      <c r="V2920" s="65">
        <v>43896</v>
      </c>
      <c r="W2920">
        <v>321</v>
      </c>
      <c r="X2920" t="str">
        <f t="shared" si="183"/>
        <v>Active</v>
      </c>
      <c r="Y2920" t="s">
        <v>15616</v>
      </c>
    </row>
    <row r="2921" spans="1:25" x14ac:dyDescent="0.25">
      <c r="A2921">
        <v>2920</v>
      </c>
      <c r="B2921" t="s">
        <v>2129</v>
      </c>
      <c r="C2921">
        <v>1726</v>
      </c>
      <c r="D2921" t="str">
        <f>VLOOKUP($C2921,Hosts!$A:$O,10,0)</f>
        <v>New York</v>
      </c>
      <c r="E2921" s="67">
        <f>INDEX(Hosts!$A:$O,MATCH(Places!$C2921,Hosts!$A:$A,0),MATCH(Places!E$1,Hosts!$1:$1,0))</f>
        <v>1</v>
      </c>
      <c r="F2921" s="67">
        <f>INDEX(Hosts!$A:$O,MATCH(Places!$C2921,Hosts!$A:$A,0),MATCH(Places!F$1,Hosts!$1:$1,0))</f>
        <v>0.96</v>
      </c>
      <c r="G2921" s="67" t="str">
        <f>INDEX(Hosts!$A:$O,MATCH(Places!$C2921,Hosts!$A:$A,0),MATCH(Places!G$1,Hosts!$1:$1,0))</f>
        <v>Yes</v>
      </c>
      <c r="H2921">
        <v>7</v>
      </c>
      <c r="I2921" t="str">
        <f>VLOOKUP($H2921,Neighborhoods!$A:$C,2,0)</f>
        <v>Brooklyn</v>
      </c>
      <c r="J2921" t="str">
        <f>VLOOKUP($H2921,Neighborhoods!$A:$C,3,0)</f>
        <v>Bedford-Stuyvesant</v>
      </c>
      <c r="K2921" t="s">
        <v>11822</v>
      </c>
      <c r="L2921" t="str">
        <f t="shared" si="180"/>
        <v>No</v>
      </c>
      <c r="M2921">
        <v>6</v>
      </c>
      <c r="N2921" t="str" cm="1">
        <f t="array" ref="N2921">_xlfn.IFS(M2921&lt;=2,"Small",M2921&lt;=5,"Medium",M2921&gt;5,"Large")</f>
        <v>Large</v>
      </c>
      <c r="O2921" s="50">
        <v>110</v>
      </c>
      <c r="P2921" s="67">
        <f t="shared" si="181"/>
        <v>0.03</v>
      </c>
      <c r="Q2921" s="52">
        <v>4.88</v>
      </c>
      <c r="R2921" s="52" t="str" cm="1">
        <f t="array" ref="R2921">_xlfn.IFS(ROUND(Q2921,0)=5,"Excellent",ROUND(Q2921,0)=4,"Good",ROUND(Q2921,0)=3,"Ok",ROUND(Q2921,0)&lt;3,"Bad")</f>
        <v>Excellent</v>
      </c>
      <c r="S2921">
        <v>8</v>
      </c>
      <c r="T2921" t="str">
        <f t="shared" si="182"/>
        <v>No</v>
      </c>
      <c r="U2921" s="65">
        <v>43092</v>
      </c>
      <c r="V2921" s="65">
        <v>43930</v>
      </c>
      <c r="W2921">
        <v>351</v>
      </c>
      <c r="X2921" t="str">
        <f t="shared" si="183"/>
        <v>Active</v>
      </c>
      <c r="Y2921" t="s">
        <v>15615</v>
      </c>
    </row>
    <row r="2922" spans="1:25" x14ac:dyDescent="0.25">
      <c r="A2922">
        <v>2921</v>
      </c>
      <c r="B2922" t="s">
        <v>2130</v>
      </c>
      <c r="C2922">
        <v>1726</v>
      </c>
      <c r="D2922" t="str">
        <f>VLOOKUP($C2922,Hosts!$A:$O,10,0)</f>
        <v>New York</v>
      </c>
      <c r="E2922" s="67">
        <f>INDEX(Hosts!$A:$O,MATCH(Places!$C2922,Hosts!$A:$A,0),MATCH(Places!E$1,Hosts!$1:$1,0))</f>
        <v>1</v>
      </c>
      <c r="F2922" s="67">
        <f>INDEX(Hosts!$A:$O,MATCH(Places!$C2922,Hosts!$A:$A,0),MATCH(Places!F$1,Hosts!$1:$1,0))</f>
        <v>0.96</v>
      </c>
      <c r="G2922" s="67" t="str">
        <f>INDEX(Hosts!$A:$O,MATCH(Places!$C2922,Hosts!$A:$A,0),MATCH(Places!G$1,Hosts!$1:$1,0))</f>
        <v>Yes</v>
      </c>
      <c r="H2922">
        <v>7</v>
      </c>
      <c r="I2922" t="str">
        <f>VLOOKUP($H2922,Neighborhoods!$A:$C,2,0)</f>
        <v>Brooklyn</v>
      </c>
      <c r="J2922" t="str">
        <f>VLOOKUP($H2922,Neighborhoods!$A:$C,3,0)</f>
        <v>Bedford-Stuyvesant</v>
      </c>
      <c r="K2922" t="s">
        <v>11822</v>
      </c>
      <c r="L2922" t="str">
        <f t="shared" si="180"/>
        <v>No</v>
      </c>
      <c r="M2922">
        <v>6</v>
      </c>
      <c r="N2922" t="str" cm="1">
        <f t="array" ref="N2922">_xlfn.IFS(M2922&lt;=2,"Small",M2922&lt;=5,"Medium",M2922&gt;5,"Large")</f>
        <v>Large</v>
      </c>
      <c r="O2922" s="50">
        <v>150</v>
      </c>
      <c r="P2922" s="67">
        <f t="shared" si="181"/>
        <v>0.03</v>
      </c>
      <c r="Q2922" s="52">
        <v>4.7</v>
      </c>
      <c r="R2922" s="52" t="str" cm="1">
        <f t="array" ref="R2922">_xlfn.IFS(ROUND(Q2922,0)=5,"Excellent",ROUND(Q2922,0)=4,"Good",ROUND(Q2922,0)=3,"Ok",ROUND(Q2922,0)&lt;3,"Bad")</f>
        <v>Excellent</v>
      </c>
      <c r="S2922">
        <v>10</v>
      </c>
      <c r="T2922" t="str">
        <f t="shared" si="182"/>
        <v>No</v>
      </c>
      <c r="U2922" s="65">
        <v>42964</v>
      </c>
      <c r="V2922" s="65">
        <v>43883</v>
      </c>
      <c r="W2922">
        <v>246</v>
      </c>
      <c r="X2922" t="str">
        <f t="shared" si="183"/>
        <v>Active</v>
      </c>
      <c r="Y2922" t="s">
        <v>15615</v>
      </c>
    </row>
    <row r="2923" spans="1:25" x14ac:dyDescent="0.25">
      <c r="A2923">
        <v>2922</v>
      </c>
      <c r="B2923" t="s">
        <v>2131</v>
      </c>
      <c r="C2923">
        <v>2680</v>
      </c>
      <c r="D2923" t="str">
        <f>VLOOKUP($C2923,Hosts!$A:$O,10,0)</f>
        <v>New York</v>
      </c>
      <c r="E2923" s="67">
        <f>INDEX(Hosts!$A:$O,MATCH(Places!$C2923,Hosts!$A:$A,0),MATCH(Places!E$1,Hosts!$1:$1,0))</f>
        <v>1</v>
      </c>
      <c r="F2923" s="67">
        <f>INDEX(Hosts!$A:$O,MATCH(Places!$C2923,Hosts!$A:$A,0),MATCH(Places!F$1,Hosts!$1:$1,0))</f>
        <v>0.98</v>
      </c>
      <c r="G2923" s="67" t="str">
        <f>INDEX(Hosts!$A:$O,MATCH(Places!$C2923,Hosts!$A:$A,0),MATCH(Places!G$1,Hosts!$1:$1,0))</f>
        <v>Yes</v>
      </c>
      <c r="H2923">
        <v>26</v>
      </c>
      <c r="I2923" t="str">
        <f>VLOOKUP($H2923,Neighborhoods!$A:$C,2,0)</f>
        <v>Queens</v>
      </c>
      <c r="J2923" t="str">
        <f>VLOOKUP($H2923,Neighborhoods!$A:$C,3,0)</f>
        <v>Sunnyside</v>
      </c>
      <c r="K2923" t="s">
        <v>1</v>
      </c>
      <c r="L2923" t="str">
        <f t="shared" si="180"/>
        <v>Yes</v>
      </c>
      <c r="M2923">
        <v>2</v>
      </c>
      <c r="N2923" t="str" cm="1">
        <f t="array" ref="N2923">_xlfn.IFS(M2923&lt;=2,"Small",M2923&lt;=5,"Medium",M2923&gt;5,"Large")</f>
        <v>Small</v>
      </c>
      <c r="O2923" s="50">
        <v>45</v>
      </c>
      <c r="P2923" s="67">
        <f t="shared" si="181"/>
        <v>0.03</v>
      </c>
      <c r="Q2923" s="52">
        <v>4.99</v>
      </c>
      <c r="R2923" s="52" t="str" cm="1">
        <f t="array" ref="R2923">_xlfn.IFS(ROUND(Q2923,0)=5,"Excellent",ROUND(Q2923,0)=4,"Good",ROUND(Q2923,0)=3,"Ok",ROUND(Q2923,0)&lt;3,"Bad")</f>
        <v>Excellent</v>
      </c>
      <c r="S2923">
        <v>92</v>
      </c>
      <c r="T2923" t="str">
        <f t="shared" si="182"/>
        <v>No</v>
      </c>
      <c r="U2923" s="65">
        <v>42967</v>
      </c>
      <c r="V2923" s="65">
        <v>44044</v>
      </c>
      <c r="W2923">
        <v>166</v>
      </c>
      <c r="X2923" t="str">
        <f t="shared" si="183"/>
        <v>Active</v>
      </c>
      <c r="Y2923" t="s">
        <v>15615</v>
      </c>
    </row>
    <row r="2924" spans="1:25" x14ac:dyDescent="0.25">
      <c r="A2924">
        <v>2923</v>
      </c>
      <c r="B2924" t="s">
        <v>14644</v>
      </c>
      <c r="C2924">
        <v>3244</v>
      </c>
      <c r="D2924" t="str">
        <f>VLOOKUP($C2924,Hosts!$A:$O,10,0)</f>
        <v>New York</v>
      </c>
      <c r="E2924" s="67">
        <f>INDEX(Hosts!$A:$O,MATCH(Places!$C2924,Hosts!$A:$A,0),MATCH(Places!E$1,Hosts!$1:$1,0))</f>
        <v>1</v>
      </c>
      <c r="F2924" s="67">
        <f>INDEX(Hosts!$A:$O,MATCH(Places!$C2924,Hosts!$A:$A,0),MATCH(Places!F$1,Hosts!$1:$1,0))</f>
        <v>0.98</v>
      </c>
      <c r="G2924" s="67" t="str">
        <f>INDEX(Hosts!$A:$O,MATCH(Places!$C2924,Hosts!$A:$A,0),MATCH(Places!G$1,Hosts!$1:$1,0))</f>
        <v>Yes</v>
      </c>
      <c r="H2924">
        <v>26</v>
      </c>
      <c r="I2924" t="str">
        <f>VLOOKUP($H2924,Neighborhoods!$A:$C,2,0)</f>
        <v>Queens</v>
      </c>
      <c r="J2924" t="str">
        <f>VLOOKUP($H2924,Neighborhoods!$A:$C,3,0)</f>
        <v>Sunnyside</v>
      </c>
      <c r="K2924" t="s">
        <v>1</v>
      </c>
      <c r="L2924" t="str">
        <f t="shared" si="180"/>
        <v>Yes</v>
      </c>
      <c r="M2924">
        <v>2</v>
      </c>
      <c r="N2924" t="str" cm="1">
        <f t="array" ref="N2924">_xlfn.IFS(M2924&lt;=2,"Small",M2924&lt;=5,"Medium",M2924&gt;5,"Large")</f>
        <v>Small</v>
      </c>
      <c r="O2924" s="50">
        <v>55</v>
      </c>
      <c r="P2924" s="67">
        <f t="shared" si="181"/>
        <v>0.03</v>
      </c>
      <c r="Q2924" s="52">
        <v>4.9800000000000004</v>
      </c>
      <c r="R2924" s="52" t="str" cm="1">
        <f t="array" ref="R2924">_xlfn.IFS(ROUND(Q2924,0)=5,"Excellent",ROUND(Q2924,0)=4,"Good",ROUND(Q2924,0)=3,"Ok",ROUND(Q2924,0)&lt;3,"Bad")</f>
        <v>Excellent</v>
      </c>
      <c r="S2924">
        <v>127</v>
      </c>
      <c r="T2924" t="str">
        <f t="shared" si="182"/>
        <v>Yes</v>
      </c>
      <c r="U2924" s="65">
        <v>42958</v>
      </c>
      <c r="V2924" s="65">
        <v>43911</v>
      </c>
      <c r="W2924">
        <v>0</v>
      </c>
      <c r="X2924" t="str">
        <f t="shared" si="183"/>
        <v>Inactive</v>
      </c>
      <c r="Y2924" t="s">
        <v>15615</v>
      </c>
    </row>
    <row r="2925" spans="1:25" x14ac:dyDescent="0.25">
      <c r="A2925">
        <v>2924</v>
      </c>
      <c r="B2925" t="s">
        <v>2132</v>
      </c>
      <c r="C2925">
        <v>2662</v>
      </c>
      <c r="D2925" t="str">
        <f>VLOOKUP($C2925,Hosts!$A:$O,10,0)</f>
        <v>New York</v>
      </c>
      <c r="E2925" s="67">
        <f>INDEX(Hosts!$A:$O,MATCH(Places!$C2925,Hosts!$A:$A,0),MATCH(Places!E$1,Hosts!$1:$1,0))</f>
        <v>1</v>
      </c>
      <c r="F2925" s="67">
        <f>INDEX(Hosts!$A:$O,MATCH(Places!$C2925,Hosts!$A:$A,0),MATCH(Places!F$1,Hosts!$1:$1,0))</f>
        <v>1</v>
      </c>
      <c r="G2925" s="67" t="str">
        <f>INDEX(Hosts!$A:$O,MATCH(Places!$C2925,Hosts!$A:$A,0),MATCH(Places!G$1,Hosts!$1:$1,0))</f>
        <v>Yes</v>
      </c>
      <c r="H2925">
        <v>9</v>
      </c>
      <c r="I2925" t="str">
        <f>VLOOKUP($H2925,Neighborhoods!$A:$C,2,0)</f>
        <v>Brooklyn</v>
      </c>
      <c r="J2925" t="str">
        <f>VLOOKUP($H2925,Neighborhoods!$A:$C,3,0)</f>
        <v>Crown Heights</v>
      </c>
      <c r="K2925" t="s">
        <v>11822</v>
      </c>
      <c r="L2925" t="str">
        <f t="shared" si="180"/>
        <v>No</v>
      </c>
      <c r="M2925">
        <v>6</v>
      </c>
      <c r="N2925" t="str" cm="1">
        <f t="array" ref="N2925">_xlfn.IFS(M2925&lt;=2,"Small",M2925&lt;=5,"Medium",M2925&gt;5,"Large")</f>
        <v>Large</v>
      </c>
      <c r="O2925" s="50">
        <v>135</v>
      </c>
      <c r="P2925" s="67">
        <f t="shared" si="181"/>
        <v>0.03</v>
      </c>
      <c r="Q2925" s="52">
        <v>4.99</v>
      </c>
      <c r="R2925" s="52" t="str" cm="1">
        <f t="array" ref="R2925">_xlfn.IFS(ROUND(Q2925,0)=5,"Excellent",ROUND(Q2925,0)=4,"Good",ROUND(Q2925,0)=3,"Ok",ROUND(Q2925,0)&lt;3,"Bad")</f>
        <v>Excellent</v>
      </c>
      <c r="S2925">
        <v>77</v>
      </c>
      <c r="T2925" t="str">
        <f t="shared" si="182"/>
        <v>No</v>
      </c>
      <c r="U2925" s="65">
        <v>43066</v>
      </c>
      <c r="V2925" s="65">
        <v>43958</v>
      </c>
      <c r="W2925">
        <v>328</v>
      </c>
      <c r="X2925" t="str">
        <f t="shared" si="183"/>
        <v>Active</v>
      </c>
      <c r="Y2925" t="s">
        <v>15615</v>
      </c>
    </row>
    <row r="2926" spans="1:25" x14ac:dyDescent="0.25">
      <c r="A2926">
        <v>2925</v>
      </c>
      <c r="B2926" t="s">
        <v>2133</v>
      </c>
      <c r="C2926">
        <v>3253</v>
      </c>
      <c r="D2926" t="str">
        <f>VLOOKUP($C2926,Hosts!$A:$O,10,0)</f>
        <v>New York</v>
      </c>
      <c r="E2926" s="67">
        <f>INDEX(Hosts!$A:$O,MATCH(Places!$C2926,Hosts!$A:$A,0),MATCH(Places!E$1,Hosts!$1:$1,0))</f>
        <v>0.71</v>
      </c>
      <c r="F2926" s="67">
        <f>INDEX(Hosts!$A:$O,MATCH(Places!$C2926,Hosts!$A:$A,0),MATCH(Places!F$1,Hosts!$1:$1,0))</f>
        <v>0.96</v>
      </c>
      <c r="G2926" s="67" t="str">
        <f>INDEX(Hosts!$A:$O,MATCH(Places!$C2926,Hosts!$A:$A,0),MATCH(Places!G$1,Hosts!$1:$1,0))</f>
        <v>No</v>
      </c>
      <c r="H2926">
        <v>31</v>
      </c>
      <c r="I2926" t="str">
        <f>VLOOKUP($H2926,Neighborhoods!$A:$C,2,0)</f>
        <v>Staten Island</v>
      </c>
      <c r="J2926" t="str">
        <f>VLOOKUP($H2926,Neighborhoods!$A:$C,3,0)</f>
        <v>West Brighton</v>
      </c>
      <c r="K2926" t="s">
        <v>1</v>
      </c>
      <c r="L2926" t="str">
        <f t="shared" si="180"/>
        <v>Yes</v>
      </c>
      <c r="M2926">
        <v>2</v>
      </c>
      <c r="N2926" t="str" cm="1">
        <f t="array" ref="N2926">_xlfn.IFS(M2926&lt;=2,"Small",M2926&lt;=5,"Medium",M2926&gt;5,"Large")</f>
        <v>Small</v>
      </c>
      <c r="O2926" s="50">
        <v>45</v>
      </c>
      <c r="P2926" s="67">
        <f t="shared" si="181"/>
        <v>0.03</v>
      </c>
      <c r="Q2926" s="52">
        <v>4.6500000000000004</v>
      </c>
      <c r="R2926" s="52" t="str" cm="1">
        <f t="array" ref="R2926">_xlfn.IFS(ROUND(Q2926,0)=5,"Excellent",ROUND(Q2926,0)=4,"Good",ROUND(Q2926,0)=3,"Ok",ROUND(Q2926,0)&lt;3,"Bad")</f>
        <v>Excellent</v>
      </c>
      <c r="S2926">
        <v>26</v>
      </c>
      <c r="T2926" t="str">
        <f t="shared" si="182"/>
        <v>No</v>
      </c>
      <c r="U2926" s="65">
        <v>42983</v>
      </c>
      <c r="V2926" s="65">
        <v>43737</v>
      </c>
      <c r="W2926">
        <v>259</v>
      </c>
      <c r="X2926" t="str">
        <f t="shared" si="183"/>
        <v>Active</v>
      </c>
      <c r="Y2926" t="s">
        <v>15615</v>
      </c>
    </row>
    <row r="2927" spans="1:25" x14ac:dyDescent="0.25">
      <c r="A2927">
        <v>2926</v>
      </c>
      <c r="B2927" t="s">
        <v>14503</v>
      </c>
      <c r="C2927">
        <v>1384</v>
      </c>
      <c r="D2927" t="str">
        <f>VLOOKUP($C2927,Hosts!$A:$O,10,0)</f>
        <v>New York</v>
      </c>
      <c r="E2927" s="67">
        <f>INDEX(Hosts!$A:$O,MATCH(Places!$C2927,Hosts!$A:$A,0),MATCH(Places!E$1,Hosts!$1:$1,0))</f>
        <v>1</v>
      </c>
      <c r="F2927" s="67">
        <f>INDEX(Hosts!$A:$O,MATCH(Places!$C2927,Hosts!$A:$A,0),MATCH(Places!F$1,Hosts!$1:$1,0))</f>
        <v>0.95</v>
      </c>
      <c r="G2927" s="67" t="str">
        <f>INDEX(Hosts!$A:$O,MATCH(Places!$C2927,Hosts!$A:$A,0),MATCH(Places!G$1,Hosts!$1:$1,0))</f>
        <v>Yes</v>
      </c>
      <c r="H2927">
        <v>19</v>
      </c>
      <c r="I2927" t="str">
        <f>VLOOKUP($H2927,Neighborhoods!$A:$C,2,0)</f>
        <v>Manhattan</v>
      </c>
      <c r="J2927" t="str">
        <f>VLOOKUP($H2927,Neighborhoods!$A:$C,3,0)</f>
        <v>Upper East Side</v>
      </c>
      <c r="K2927" t="s">
        <v>11822</v>
      </c>
      <c r="L2927" t="str">
        <f t="shared" si="180"/>
        <v>No</v>
      </c>
      <c r="M2927">
        <v>2</v>
      </c>
      <c r="N2927" t="str" cm="1">
        <f t="array" ref="N2927">_xlfn.IFS(M2927&lt;=2,"Small",M2927&lt;=5,"Medium",M2927&gt;5,"Large")</f>
        <v>Small</v>
      </c>
      <c r="O2927" s="50">
        <v>225</v>
      </c>
      <c r="P2927" s="67">
        <f t="shared" si="181"/>
        <v>0.04</v>
      </c>
      <c r="Q2927" s="52">
        <v>5</v>
      </c>
      <c r="R2927" s="52" t="str" cm="1">
        <f t="array" ref="R2927">_xlfn.IFS(ROUND(Q2927,0)=5,"Excellent",ROUND(Q2927,0)=4,"Good",ROUND(Q2927,0)=3,"Ok",ROUND(Q2927,0)&lt;3,"Bad")</f>
        <v>Excellent</v>
      </c>
      <c r="S2927">
        <v>3</v>
      </c>
      <c r="T2927" t="str">
        <f t="shared" si="182"/>
        <v>No</v>
      </c>
      <c r="U2927" s="65">
        <v>43091</v>
      </c>
      <c r="V2927" s="65">
        <v>43586</v>
      </c>
      <c r="W2927">
        <v>90</v>
      </c>
      <c r="X2927" t="str">
        <f t="shared" si="183"/>
        <v>Active</v>
      </c>
      <c r="Y2927" t="s">
        <v>15615</v>
      </c>
    </row>
    <row r="2928" spans="1:25" x14ac:dyDescent="0.25">
      <c r="A2928">
        <v>2927</v>
      </c>
      <c r="B2928" t="s">
        <v>2134</v>
      </c>
      <c r="C2928">
        <v>2716</v>
      </c>
      <c r="D2928" t="str">
        <f>VLOOKUP($C2928,Hosts!$A:$O,10,0)</f>
        <v>New York</v>
      </c>
      <c r="E2928" s="67">
        <f>INDEX(Hosts!$A:$O,MATCH(Places!$C2928,Hosts!$A:$A,0),MATCH(Places!E$1,Hosts!$1:$1,0))</f>
        <v>1</v>
      </c>
      <c r="F2928" s="67">
        <f>INDEX(Hosts!$A:$O,MATCH(Places!$C2928,Hosts!$A:$A,0),MATCH(Places!F$1,Hosts!$1:$1,0))</f>
        <v>0.88</v>
      </c>
      <c r="G2928" s="67" t="str">
        <f>INDEX(Hosts!$A:$O,MATCH(Places!$C2928,Hosts!$A:$A,0),MATCH(Places!G$1,Hosts!$1:$1,0))</f>
        <v>Yes</v>
      </c>
      <c r="H2928">
        <v>8</v>
      </c>
      <c r="I2928" t="str">
        <f>VLOOKUP($H2928,Neighborhoods!$A:$C,2,0)</f>
        <v>Brooklyn</v>
      </c>
      <c r="J2928" t="str">
        <f>VLOOKUP($H2928,Neighborhoods!$A:$C,3,0)</f>
        <v>Bushwick</v>
      </c>
      <c r="K2928" t="s">
        <v>1</v>
      </c>
      <c r="L2928" t="str">
        <f t="shared" si="180"/>
        <v>Yes</v>
      </c>
      <c r="M2928">
        <v>2</v>
      </c>
      <c r="N2928" t="str" cm="1">
        <f t="array" ref="N2928">_xlfn.IFS(M2928&lt;=2,"Small",M2928&lt;=5,"Medium",M2928&gt;5,"Large")</f>
        <v>Small</v>
      </c>
      <c r="O2928" s="50">
        <v>50</v>
      </c>
      <c r="P2928" s="67">
        <f t="shared" si="181"/>
        <v>0.03</v>
      </c>
      <c r="Q2928" s="52">
        <v>4.9000000000000004</v>
      </c>
      <c r="R2928" s="52" t="str" cm="1">
        <f t="array" ref="R2928">_xlfn.IFS(ROUND(Q2928,0)=5,"Excellent",ROUND(Q2928,0)=4,"Good",ROUND(Q2928,0)=3,"Ok",ROUND(Q2928,0)&lt;3,"Bad")</f>
        <v>Excellent</v>
      </c>
      <c r="S2928">
        <v>97</v>
      </c>
      <c r="T2928" t="str">
        <f t="shared" si="182"/>
        <v>No</v>
      </c>
      <c r="U2928" s="65">
        <v>42953</v>
      </c>
      <c r="V2928" s="65">
        <v>43898</v>
      </c>
      <c r="W2928">
        <v>0</v>
      </c>
      <c r="X2928" t="str">
        <f t="shared" si="183"/>
        <v>Inactive</v>
      </c>
      <c r="Y2928" t="s">
        <v>15615</v>
      </c>
    </row>
    <row r="2929" spans="1:25" x14ac:dyDescent="0.25">
      <c r="A2929">
        <v>2928</v>
      </c>
      <c r="B2929" t="s">
        <v>14510</v>
      </c>
      <c r="C2929">
        <v>693</v>
      </c>
      <c r="D2929" t="str">
        <f>VLOOKUP($C2929,Hosts!$A:$O,10,0)</f>
        <v>New York</v>
      </c>
      <c r="E2929" s="67">
        <f>INDEX(Hosts!$A:$O,MATCH(Places!$C2929,Hosts!$A:$A,0),MATCH(Places!E$1,Hosts!$1:$1,0))</f>
        <v>1</v>
      </c>
      <c r="F2929" s="67">
        <f>INDEX(Hosts!$A:$O,MATCH(Places!$C2929,Hosts!$A:$A,0),MATCH(Places!F$1,Hosts!$1:$1,0))</f>
        <v>0.71</v>
      </c>
      <c r="G2929" s="67" t="str">
        <f>INDEX(Hosts!$A:$O,MATCH(Places!$C2929,Hosts!$A:$A,0),MATCH(Places!G$1,Hosts!$1:$1,0))</f>
        <v>Yes</v>
      </c>
      <c r="H2929">
        <v>12</v>
      </c>
      <c r="I2929" t="str">
        <f>VLOOKUP($H2929,Neighborhoods!$A:$C,2,0)</f>
        <v>Brooklyn</v>
      </c>
      <c r="J2929" t="str">
        <f>VLOOKUP($H2929,Neighborhoods!$A:$C,3,0)</f>
        <v>Williamsburg</v>
      </c>
      <c r="K2929" t="s">
        <v>11822</v>
      </c>
      <c r="L2929" t="str">
        <f t="shared" si="180"/>
        <v>No</v>
      </c>
      <c r="M2929">
        <v>6</v>
      </c>
      <c r="N2929" t="str" cm="1">
        <f t="array" ref="N2929">_xlfn.IFS(M2929&lt;=2,"Small",M2929&lt;=5,"Medium",M2929&gt;5,"Large")</f>
        <v>Large</v>
      </c>
      <c r="O2929" s="50">
        <v>373</v>
      </c>
      <c r="P2929" s="67">
        <f t="shared" si="181"/>
        <v>0.04</v>
      </c>
      <c r="Q2929" s="52">
        <v>5</v>
      </c>
      <c r="R2929" s="52" t="str" cm="1">
        <f t="array" ref="R2929">_xlfn.IFS(ROUND(Q2929,0)=5,"Excellent",ROUND(Q2929,0)=4,"Good",ROUND(Q2929,0)=3,"Ok",ROUND(Q2929,0)&lt;3,"Bad")</f>
        <v>Excellent</v>
      </c>
      <c r="S2929">
        <v>11</v>
      </c>
      <c r="T2929" t="str">
        <f t="shared" si="182"/>
        <v>No</v>
      </c>
      <c r="U2929" s="65">
        <v>43223</v>
      </c>
      <c r="V2929" s="65">
        <v>43807</v>
      </c>
      <c r="W2929">
        <v>10</v>
      </c>
      <c r="X2929" t="str">
        <f t="shared" si="183"/>
        <v>Active</v>
      </c>
      <c r="Y2929" t="s">
        <v>15615</v>
      </c>
    </row>
    <row r="2930" spans="1:25" x14ac:dyDescent="0.25">
      <c r="A2930">
        <v>2929</v>
      </c>
      <c r="B2930" t="s">
        <v>15371</v>
      </c>
      <c r="C2930">
        <v>1564</v>
      </c>
      <c r="D2930" t="str">
        <f>VLOOKUP($C2930,Hosts!$A:$O,10,0)</f>
        <v>New York</v>
      </c>
      <c r="E2930" s="67">
        <f>INDEX(Hosts!$A:$O,MATCH(Places!$C2930,Hosts!$A:$A,0),MATCH(Places!E$1,Hosts!$1:$1,0))</f>
        <v>1</v>
      </c>
      <c r="F2930" s="67">
        <f>INDEX(Hosts!$A:$O,MATCH(Places!$C2930,Hosts!$A:$A,0),MATCH(Places!F$1,Hosts!$1:$1,0))</f>
        <v>0.92</v>
      </c>
      <c r="G2930" s="67" t="str">
        <f>INDEX(Hosts!$A:$O,MATCH(Places!$C2930,Hosts!$A:$A,0),MATCH(Places!G$1,Hosts!$1:$1,0))</f>
        <v>Yes</v>
      </c>
      <c r="H2930">
        <v>11</v>
      </c>
      <c r="I2930" t="str">
        <f>VLOOKUP($H2930,Neighborhoods!$A:$C,2,0)</f>
        <v>Brooklyn</v>
      </c>
      <c r="J2930" t="str">
        <f>VLOOKUP($H2930,Neighborhoods!$A:$C,3,0)</f>
        <v>Greenpoint</v>
      </c>
      <c r="K2930" t="s">
        <v>1</v>
      </c>
      <c r="L2930" t="str">
        <f t="shared" si="180"/>
        <v>Yes</v>
      </c>
      <c r="M2930">
        <v>1</v>
      </c>
      <c r="N2930" t="str" cm="1">
        <f t="array" ref="N2930">_xlfn.IFS(M2930&lt;=2,"Small",M2930&lt;=5,"Medium",M2930&gt;5,"Large")</f>
        <v>Small</v>
      </c>
      <c r="O2930" s="50">
        <v>62</v>
      </c>
      <c r="P2930" s="67">
        <f t="shared" si="181"/>
        <v>0.03</v>
      </c>
      <c r="Q2930" s="52">
        <v>4.9800000000000004</v>
      </c>
      <c r="R2930" s="52" t="str" cm="1">
        <f t="array" ref="R2930">_xlfn.IFS(ROUND(Q2930,0)=5,"Excellent",ROUND(Q2930,0)=4,"Good",ROUND(Q2930,0)=3,"Ok",ROUND(Q2930,0)&lt;3,"Bad")</f>
        <v>Excellent</v>
      </c>
      <c r="S2930">
        <v>63</v>
      </c>
      <c r="T2930" t="str">
        <f t="shared" si="182"/>
        <v>No</v>
      </c>
      <c r="U2930" s="65">
        <v>43032</v>
      </c>
      <c r="V2930" s="65">
        <v>43982</v>
      </c>
      <c r="W2930">
        <v>123</v>
      </c>
      <c r="X2930" t="str">
        <f t="shared" si="183"/>
        <v>Active</v>
      </c>
      <c r="Y2930" t="s">
        <v>15615</v>
      </c>
    </row>
    <row r="2931" spans="1:25" x14ac:dyDescent="0.25">
      <c r="A2931">
        <v>2930</v>
      </c>
      <c r="B2931" t="s">
        <v>2135</v>
      </c>
      <c r="C2931">
        <v>2997</v>
      </c>
      <c r="D2931" t="str">
        <f>VLOOKUP($C2931,Hosts!$A:$O,10,0)</f>
        <v>New York</v>
      </c>
      <c r="E2931" s="67">
        <f>INDEX(Hosts!$A:$O,MATCH(Places!$C2931,Hosts!$A:$A,0),MATCH(Places!E$1,Hosts!$1:$1,0))</f>
        <v>1</v>
      </c>
      <c r="F2931" s="67">
        <f>INDEX(Hosts!$A:$O,MATCH(Places!$C2931,Hosts!$A:$A,0),MATCH(Places!F$1,Hosts!$1:$1,0))</f>
        <v>0.5</v>
      </c>
      <c r="G2931" s="67" t="str">
        <f>INDEX(Hosts!$A:$O,MATCH(Places!$C2931,Hosts!$A:$A,0),MATCH(Places!G$1,Hosts!$1:$1,0))</f>
        <v>Yes</v>
      </c>
      <c r="H2931">
        <v>9</v>
      </c>
      <c r="I2931" t="str">
        <f>VLOOKUP($H2931,Neighborhoods!$A:$C,2,0)</f>
        <v>Brooklyn</v>
      </c>
      <c r="J2931" t="str">
        <f>VLOOKUP($H2931,Neighborhoods!$A:$C,3,0)</f>
        <v>Crown Heights</v>
      </c>
      <c r="K2931" t="s">
        <v>11822</v>
      </c>
      <c r="L2931" t="str">
        <f t="shared" si="180"/>
        <v>No</v>
      </c>
      <c r="M2931">
        <v>3</v>
      </c>
      <c r="N2931" t="str" cm="1">
        <f t="array" ref="N2931">_xlfn.IFS(M2931&lt;=2,"Small",M2931&lt;=5,"Medium",M2931&gt;5,"Large")</f>
        <v>Medium</v>
      </c>
      <c r="O2931" s="50">
        <v>150</v>
      </c>
      <c r="P2931" s="67">
        <f t="shared" si="181"/>
        <v>0.03</v>
      </c>
      <c r="Q2931" s="52">
        <v>4.8</v>
      </c>
      <c r="R2931" s="52" t="str" cm="1">
        <f t="array" ref="R2931">_xlfn.IFS(ROUND(Q2931,0)=5,"Excellent",ROUND(Q2931,0)=4,"Good",ROUND(Q2931,0)=3,"Ok",ROUND(Q2931,0)&lt;3,"Bad")</f>
        <v>Excellent</v>
      </c>
      <c r="S2931">
        <v>10</v>
      </c>
      <c r="T2931" t="str">
        <f t="shared" si="182"/>
        <v>No</v>
      </c>
      <c r="U2931" s="65">
        <v>43183</v>
      </c>
      <c r="V2931" s="65">
        <v>44011</v>
      </c>
      <c r="W2931">
        <v>10</v>
      </c>
      <c r="X2931" t="str">
        <f t="shared" si="183"/>
        <v>Active</v>
      </c>
      <c r="Y2931" t="s">
        <v>15616</v>
      </c>
    </row>
    <row r="2932" spans="1:25" x14ac:dyDescent="0.25">
      <c r="A2932">
        <v>2931</v>
      </c>
      <c r="B2932" t="s">
        <v>14226</v>
      </c>
      <c r="C2932">
        <v>566</v>
      </c>
      <c r="D2932" t="str">
        <f>VLOOKUP($C2932,Hosts!$A:$O,10,0)</f>
        <v>New York</v>
      </c>
      <c r="E2932" s="67">
        <f>INDEX(Hosts!$A:$O,MATCH(Places!$C2932,Hosts!$A:$A,0),MATCH(Places!E$1,Hosts!$1:$1,0))</f>
        <v>1</v>
      </c>
      <c r="F2932" s="67">
        <f>INDEX(Hosts!$A:$O,MATCH(Places!$C2932,Hosts!$A:$A,0),MATCH(Places!F$1,Hosts!$1:$1,0))</f>
        <v>0.9</v>
      </c>
      <c r="G2932" s="67" t="str">
        <f>INDEX(Hosts!$A:$O,MATCH(Places!$C2932,Hosts!$A:$A,0),MATCH(Places!G$1,Hosts!$1:$1,0))</f>
        <v>No</v>
      </c>
      <c r="H2932">
        <v>10</v>
      </c>
      <c r="I2932" t="str">
        <f>VLOOKUP($H2932,Neighborhoods!$A:$C,2,0)</f>
        <v>Brooklyn</v>
      </c>
      <c r="J2932" t="str">
        <f>VLOOKUP($H2932,Neighborhoods!$A:$C,3,0)</f>
        <v>East Flatbush</v>
      </c>
      <c r="K2932" t="s">
        <v>1</v>
      </c>
      <c r="L2932" t="str">
        <f t="shared" si="180"/>
        <v>Yes</v>
      </c>
      <c r="M2932">
        <v>1</v>
      </c>
      <c r="N2932" t="str" cm="1">
        <f t="array" ref="N2932">_xlfn.IFS(M2932&lt;=2,"Small",M2932&lt;=5,"Medium",M2932&gt;5,"Large")</f>
        <v>Small</v>
      </c>
      <c r="O2932" s="50">
        <v>36</v>
      </c>
      <c r="P2932" s="67">
        <f t="shared" si="181"/>
        <v>0.03</v>
      </c>
      <c r="Q2932" s="52">
        <v>4.5</v>
      </c>
      <c r="R2932" s="52" t="str" cm="1">
        <f t="array" ref="R2932">_xlfn.IFS(ROUND(Q2932,0)=5,"Excellent",ROUND(Q2932,0)=4,"Good",ROUND(Q2932,0)=3,"Ok",ROUND(Q2932,0)&lt;3,"Bad")</f>
        <v>Excellent</v>
      </c>
      <c r="S2932">
        <v>14</v>
      </c>
      <c r="T2932" t="str">
        <f t="shared" si="182"/>
        <v>No</v>
      </c>
      <c r="U2932" s="65">
        <v>42987</v>
      </c>
      <c r="V2932" s="65">
        <v>43921</v>
      </c>
      <c r="W2932">
        <v>1</v>
      </c>
      <c r="X2932" t="str">
        <f t="shared" si="183"/>
        <v>Active</v>
      </c>
      <c r="Y2932" t="s">
        <v>15616</v>
      </c>
    </row>
    <row r="2933" spans="1:25" x14ac:dyDescent="0.25">
      <c r="A2933">
        <v>2932</v>
      </c>
      <c r="B2933" t="s">
        <v>2136</v>
      </c>
      <c r="C2933">
        <v>2451</v>
      </c>
      <c r="D2933" t="str">
        <f>VLOOKUP($C2933,Hosts!$A:$O,10,0)</f>
        <v>New York</v>
      </c>
      <c r="E2933" s="67">
        <f>INDEX(Hosts!$A:$O,MATCH(Places!$C2933,Hosts!$A:$A,0),MATCH(Places!E$1,Hosts!$1:$1,0))</f>
        <v>1</v>
      </c>
      <c r="F2933" s="67">
        <f>INDEX(Hosts!$A:$O,MATCH(Places!$C2933,Hosts!$A:$A,0),MATCH(Places!F$1,Hosts!$1:$1,0))</f>
        <v>1</v>
      </c>
      <c r="G2933" s="67" t="str">
        <f>INDEX(Hosts!$A:$O,MATCH(Places!$C2933,Hosts!$A:$A,0),MATCH(Places!G$1,Hosts!$1:$1,0))</f>
        <v>Yes</v>
      </c>
      <c r="H2933">
        <v>12</v>
      </c>
      <c r="I2933" t="str">
        <f>VLOOKUP($H2933,Neighborhoods!$A:$C,2,0)</f>
        <v>Brooklyn</v>
      </c>
      <c r="J2933" t="str">
        <f>VLOOKUP($H2933,Neighborhoods!$A:$C,3,0)</f>
        <v>Williamsburg</v>
      </c>
      <c r="K2933" t="s">
        <v>11822</v>
      </c>
      <c r="L2933" t="str">
        <f t="shared" si="180"/>
        <v>No</v>
      </c>
      <c r="M2933">
        <v>4</v>
      </c>
      <c r="N2933" t="str" cm="1">
        <f t="array" ref="N2933">_xlfn.IFS(M2933&lt;=2,"Small",M2933&lt;=5,"Medium",M2933&gt;5,"Large")</f>
        <v>Medium</v>
      </c>
      <c r="O2933" s="50">
        <v>196</v>
      </c>
      <c r="P2933" s="67">
        <f t="shared" si="181"/>
        <v>0.03</v>
      </c>
      <c r="Q2933" s="52">
        <v>4.9400000000000004</v>
      </c>
      <c r="R2933" s="52" t="str" cm="1">
        <f t="array" ref="R2933">_xlfn.IFS(ROUND(Q2933,0)=5,"Excellent",ROUND(Q2933,0)=4,"Good",ROUND(Q2933,0)=3,"Ok",ROUND(Q2933,0)&lt;3,"Bad")</f>
        <v>Excellent</v>
      </c>
      <c r="S2933">
        <v>31</v>
      </c>
      <c r="T2933" t="str">
        <f t="shared" si="182"/>
        <v>No</v>
      </c>
      <c r="U2933" s="65">
        <v>42967</v>
      </c>
      <c r="V2933" s="65">
        <v>44059</v>
      </c>
      <c r="W2933">
        <v>10</v>
      </c>
      <c r="X2933" t="str">
        <f t="shared" si="183"/>
        <v>Active</v>
      </c>
      <c r="Y2933" t="s">
        <v>15616</v>
      </c>
    </row>
    <row r="2934" spans="1:25" x14ac:dyDescent="0.25">
      <c r="A2934">
        <v>2933</v>
      </c>
      <c r="B2934" t="s">
        <v>2137</v>
      </c>
      <c r="C2934">
        <v>2072</v>
      </c>
      <c r="D2934" t="str">
        <f>VLOOKUP($C2934,Hosts!$A:$O,10,0)</f>
        <v>New York</v>
      </c>
      <c r="E2934" s="67">
        <f>INDEX(Hosts!$A:$O,MATCH(Places!$C2934,Hosts!$A:$A,0),MATCH(Places!E$1,Hosts!$1:$1,0))</f>
        <v>1</v>
      </c>
      <c r="F2934" s="67">
        <f>INDEX(Hosts!$A:$O,MATCH(Places!$C2934,Hosts!$A:$A,0),MATCH(Places!F$1,Hosts!$1:$1,0))</f>
        <v>0.89</v>
      </c>
      <c r="G2934" s="67" t="str">
        <f>INDEX(Hosts!$A:$O,MATCH(Places!$C2934,Hosts!$A:$A,0),MATCH(Places!G$1,Hosts!$1:$1,0))</f>
        <v>Yes</v>
      </c>
      <c r="H2934">
        <v>12</v>
      </c>
      <c r="I2934" t="str">
        <f>VLOOKUP($H2934,Neighborhoods!$A:$C,2,0)</f>
        <v>Brooklyn</v>
      </c>
      <c r="J2934" t="str">
        <f>VLOOKUP($H2934,Neighborhoods!$A:$C,3,0)</f>
        <v>Williamsburg</v>
      </c>
      <c r="K2934" t="s">
        <v>11822</v>
      </c>
      <c r="L2934" t="str">
        <f t="shared" si="180"/>
        <v>No</v>
      </c>
      <c r="M2934">
        <v>12</v>
      </c>
      <c r="N2934" t="str" cm="1">
        <f t="array" ref="N2934">_xlfn.IFS(M2934&lt;=2,"Small",M2934&lt;=5,"Medium",M2934&gt;5,"Large")</f>
        <v>Large</v>
      </c>
      <c r="O2934" s="50">
        <v>857</v>
      </c>
      <c r="P2934" s="67">
        <f t="shared" si="181"/>
        <v>0.05</v>
      </c>
      <c r="Q2934" s="52">
        <v>5</v>
      </c>
      <c r="R2934" s="52" t="str" cm="1">
        <f t="array" ref="R2934">_xlfn.IFS(ROUND(Q2934,0)=5,"Excellent",ROUND(Q2934,0)=4,"Good",ROUND(Q2934,0)=3,"Ok",ROUND(Q2934,0)&lt;3,"Bad")</f>
        <v>Excellent</v>
      </c>
      <c r="S2934">
        <v>29</v>
      </c>
      <c r="T2934" t="str">
        <f t="shared" si="182"/>
        <v>No</v>
      </c>
      <c r="U2934" s="65">
        <v>43040</v>
      </c>
      <c r="V2934" s="65">
        <v>43413</v>
      </c>
      <c r="W2934">
        <v>319</v>
      </c>
      <c r="X2934" t="str">
        <f t="shared" si="183"/>
        <v>Active</v>
      </c>
      <c r="Y2934" t="s">
        <v>15615</v>
      </c>
    </row>
    <row r="2935" spans="1:25" x14ac:dyDescent="0.25">
      <c r="A2935">
        <v>2934</v>
      </c>
      <c r="B2935" t="s">
        <v>2138</v>
      </c>
      <c r="C2935">
        <v>3313</v>
      </c>
      <c r="D2935" t="str">
        <f>VLOOKUP($C2935,Hosts!$A:$O,10,0)</f>
        <v>New Jersey</v>
      </c>
      <c r="E2935" s="67">
        <f>INDEX(Hosts!$A:$O,MATCH(Places!$C2935,Hosts!$A:$A,0),MATCH(Places!E$1,Hosts!$1:$1,0))</f>
        <v>1</v>
      </c>
      <c r="F2935" s="67">
        <f>INDEX(Hosts!$A:$O,MATCH(Places!$C2935,Hosts!$A:$A,0),MATCH(Places!F$1,Hosts!$1:$1,0))</f>
        <v>1</v>
      </c>
      <c r="G2935" s="67" t="str">
        <f>INDEX(Hosts!$A:$O,MATCH(Places!$C2935,Hosts!$A:$A,0),MATCH(Places!G$1,Hosts!$1:$1,0))</f>
        <v>Yes</v>
      </c>
      <c r="H2935">
        <v>16</v>
      </c>
      <c r="I2935" t="str">
        <f>VLOOKUP($H2935,Neighborhoods!$A:$C,2,0)</f>
        <v>Manhattan</v>
      </c>
      <c r="J2935" t="str">
        <f>VLOOKUP($H2935,Neighborhoods!$A:$C,3,0)</f>
        <v>Harlem</v>
      </c>
      <c r="K2935" t="s">
        <v>11822</v>
      </c>
      <c r="L2935" t="str">
        <f t="shared" si="180"/>
        <v>No</v>
      </c>
      <c r="M2935">
        <v>2</v>
      </c>
      <c r="N2935" t="str" cm="1">
        <f t="array" ref="N2935">_xlfn.IFS(M2935&lt;=2,"Small",M2935&lt;=5,"Medium",M2935&gt;5,"Large")</f>
        <v>Small</v>
      </c>
      <c r="O2935" s="50">
        <v>89</v>
      </c>
      <c r="P2935" s="67">
        <f t="shared" si="181"/>
        <v>0.03</v>
      </c>
      <c r="Q2935" s="52">
        <v>5</v>
      </c>
      <c r="R2935" s="52" t="str" cm="1">
        <f t="array" ref="R2935">_xlfn.IFS(ROUND(Q2935,0)=5,"Excellent",ROUND(Q2935,0)=4,"Good",ROUND(Q2935,0)=3,"Ok",ROUND(Q2935,0)&lt;3,"Bad")</f>
        <v>Excellent</v>
      </c>
      <c r="S2935">
        <v>22</v>
      </c>
      <c r="T2935" t="str">
        <f t="shared" si="182"/>
        <v>No</v>
      </c>
      <c r="U2935" s="65">
        <v>42968</v>
      </c>
      <c r="V2935" s="65">
        <v>44040</v>
      </c>
      <c r="W2935">
        <v>0</v>
      </c>
      <c r="X2935" t="str">
        <f t="shared" si="183"/>
        <v>Inactive</v>
      </c>
      <c r="Y2935" t="s">
        <v>15615</v>
      </c>
    </row>
    <row r="2936" spans="1:25" x14ac:dyDescent="0.25">
      <c r="A2936">
        <v>2935</v>
      </c>
      <c r="B2936" t="s">
        <v>13158</v>
      </c>
      <c r="C2936">
        <v>1956</v>
      </c>
      <c r="D2936" t="str">
        <f>VLOOKUP($C2936,Hosts!$A:$O,10,0)</f>
        <v>New York</v>
      </c>
      <c r="E2936" s="67">
        <f>INDEX(Hosts!$A:$O,MATCH(Places!$C2936,Hosts!$A:$A,0),MATCH(Places!E$1,Hosts!$1:$1,0))</f>
        <v>0.5</v>
      </c>
      <c r="F2936" s="67">
        <f>INDEX(Hosts!$A:$O,MATCH(Places!$C2936,Hosts!$A:$A,0),MATCH(Places!F$1,Hosts!$1:$1,0))</f>
        <v>0.94</v>
      </c>
      <c r="G2936" s="67" t="str">
        <f>INDEX(Hosts!$A:$O,MATCH(Places!$C2936,Hosts!$A:$A,0),MATCH(Places!G$1,Hosts!$1:$1,0))</f>
        <v>Yes</v>
      </c>
      <c r="H2936">
        <v>7</v>
      </c>
      <c r="I2936" t="str">
        <f>VLOOKUP($H2936,Neighborhoods!$A:$C,2,0)</f>
        <v>Brooklyn</v>
      </c>
      <c r="J2936" t="str">
        <f>VLOOKUP($H2936,Neighborhoods!$A:$C,3,0)</f>
        <v>Bedford-Stuyvesant</v>
      </c>
      <c r="K2936" t="s">
        <v>1</v>
      </c>
      <c r="L2936" t="str">
        <f t="shared" si="180"/>
        <v>Yes</v>
      </c>
      <c r="M2936">
        <v>4</v>
      </c>
      <c r="N2936" t="str" cm="1">
        <f t="array" ref="N2936">_xlfn.IFS(M2936&lt;=2,"Small",M2936&lt;=5,"Medium",M2936&gt;5,"Large")</f>
        <v>Medium</v>
      </c>
      <c r="O2936" s="50">
        <v>65</v>
      </c>
      <c r="P2936" s="67">
        <f t="shared" si="181"/>
        <v>0.03</v>
      </c>
      <c r="Q2936" s="52">
        <v>4.88</v>
      </c>
      <c r="R2936" s="52" t="str" cm="1">
        <f t="array" ref="R2936">_xlfn.IFS(ROUND(Q2936,0)=5,"Excellent",ROUND(Q2936,0)=4,"Good",ROUND(Q2936,0)=3,"Ok",ROUND(Q2936,0)&lt;3,"Bad")</f>
        <v>Excellent</v>
      </c>
      <c r="S2936">
        <v>32</v>
      </c>
      <c r="T2936" t="str">
        <f t="shared" si="182"/>
        <v>No</v>
      </c>
      <c r="U2936" s="65">
        <v>43071</v>
      </c>
      <c r="V2936" s="65">
        <v>44013</v>
      </c>
      <c r="W2936">
        <v>89</v>
      </c>
      <c r="X2936" t="str">
        <f t="shared" si="183"/>
        <v>Active</v>
      </c>
      <c r="Y2936" t="s">
        <v>15615</v>
      </c>
    </row>
    <row r="2937" spans="1:25" x14ac:dyDescent="0.25">
      <c r="A2937">
        <v>2936</v>
      </c>
      <c r="B2937" t="s">
        <v>2139</v>
      </c>
      <c r="C2937">
        <v>2221</v>
      </c>
      <c r="D2937" t="str">
        <f>VLOOKUP($C2937,Hosts!$A:$O,10,0)</f>
        <v>New York</v>
      </c>
      <c r="E2937" s="67">
        <f>INDEX(Hosts!$A:$O,MATCH(Places!$C2937,Hosts!$A:$A,0),MATCH(Places!E$1,Hosts!$1:$1,0))</f>
        <v>0</v>
      </c>
      <c r="F2937" s="67">
        <f>INDEX(Hosts!$A:$O,MATCH(Places!$C2937,Hosts!$A:$A,0),MATCH(Places!F$1,Hosts!$1:$1,0))</f>
        <v>0.82</v>
      </c>
      <c r="G2937" s="67" t="str">
        <f>INDEX(Hosts!$A:$O,MATCH(Places!$C2937,Hosts!$A:$A,0),MATCH(Places!G$1,Hosts!$1:$1,0))</f>
        <v>No</v>
      </c>
      <c r="H2937">
        <v>22</v>
      </c>
      <c r="I2937" t="str">
        <f>VLOOKUP($H2937,Neighborhoods!$A:$C,2,0)</f>
        <v>Queens</v>
      </c>
      <c r="J2937" t="str">
        <f>VLOOKUP($H2937,Neighborhoods!$A:$C,3,0)</f>
        <v>Flushing</v>
      </c>
      <c r="K2937" t="s">
        <v>11822</v>
      </c>
      <c r="L2937" t="str">
        <f t="shared" si="180"/>
        <v>No</v>
      </c>
      <c r="M2937">
        <v>3</v>
      </c>
      <c r="N2937" t="str" cm="1">
        <f t="array" ref="N2937">_xlfn.IFS(M2937&lt;=2,"Small",M2937&lt;=5,"Medium",M2937&gt;5,"Large")</f>
        <v>Medium</v>
      </c>
      <c r="O2937" s="50">
        <v>120</v>
      </c>
      <c r="P2937" s="67">
        <f t="shared" si="181"/>
        <v>0.03</v>
      </c>
      <c r="Q2937" s="52">
        <v>4.47</v>
      </c>
      <c r="R2937" s="52" t="str" cm="1">
        <f t="array" ref="R2937">_xlfn.IFS(ROUND(Q2937,0)=5,"Excellent",ROUND(Q2937,0)=4,"Good",ROUND(Q2937,0)=3,"Ok",ROUND(Q2937,0)&lt;3,"Bad")</f>
        <v>Good</v>
      </c>
      <c r="S2937">
        <v>148</v>
      </c>
      <c r="T2937" t="str">
        <f t="shared" si="182"/>
        <v>No</v>
      </c>
      <c r="U2937" s="65">
        <v>42954</v>
      </c>
      <c r="V2937" s="65">
        <v>43984</v>
      </c>
      <c r="W2937">
        <v>148</v>
      </c>
      <c r="X2937" t="str">
        <f t="shared" si="183"/>
        <v>Active</v>
      </c>
      <c r="Y2937" t="s">
        <v>15615</v>
      </c>
    </row>
    <row r="2938" spans="1:25" x14ac:dyDescent="0.25">
      <c r="A2938">
        <v>2937</v>
      </c>
      <c r="B2938" t="s">
        <v>15276</v>
      </c>
      <c r="C2938">
        <v>347</v>
      </c>
      <c r="D2938" t="str">
        <f>VLOOKUP($C2938,Hosts!$A:$O,10,0)</f>
        <v>New York</v>
      </c>
      <c r="E2938" s="67">
        <f>INDEX(Hosts!$A:$O,MATCH(Places!$C2938,Hosts!$A:$A,0),MATCH(Places!E$1,Hosts!$1:$1,0))</f>
        <v>1</v>
      </c>
      <c r="F2938" s="67">
        <f>INDEX(Hosts!$A:$O,MATCH(Places!$C2938,Hosts!$A:$A,0),MATCH(Places!F$1,Hosts!$1:$1,0))</f>
        <v>1</v>
      </c>
      <c r="G2938" s="67" t="str">
        <f>INDEX(Hosts!$A:$O,MATCH(Places!$C2938,Hosts!$A:$A,0),MATCH(Places!G$1,Hosts!$1:$1,0))</f>
        <v>Yes</v>
      </c>
      <c r="H2938">
        <v>15</v>
      </c>
      <c r="I2938" t="str">
        <f>VLOOKUP($H2938,Neighborhoods!$A:$C,2,0)</f>
        <v>Manhattan</v>
      </c>
      <c r="J2938" t="str">
        <f>VLOOKUP($H2938,Neighborhoods!$A:$C,3,0)</f>
        <v>East Village</v>
      </c>
      <c r="K2938" t="s">
        <v>11822</v>
      </c>
      <c r="L2938" t="str">
        <f t="shared" si="180"/>
        <v>No</v>
      </c>
      <c r="M2938">
        <v>3</v>
      </c>
      <c r="N2938" t="str" cm="1">
        <f t="array" ref="N2938">_xlfn.IFS(M2938&lt;=2,"Small",M2938&lt;=5,"Medium",M2938&gt;5,"Large")</f>
        <v>Medium</v>
      </c>
      <c r="O2938" s="50">
        <v>120</v>
      </c>
      <c r="P2938" s="67">
        <f t="shared" si="181"/>
        <v>0.03</v>
      </c>
      <c r="Q2938" s="52">
        <v>4.91</v>
      </c>
      <c r="R2938" s="52" t="str" cm="1">
        <f t="array" ref="R2938">_xlfn.IFS(ROUND(Q2938,0)=5,"Excellent",ROUND(Q2938,0)=4,"Good",ROUND(Q2938,0)=3,"Ok",ROUND(Q2938,0)&lt;3,"Bad")</f>
        <v>Excellent</v>
      </c>
      <c r="S2938">
        <v>76</v>
      </c>
      <c r="T2938" t="str">
        <f t="shared" si="182"/>
        <v>No</v>
      </c>
      <c r="U2938" s="65">
        <v>42973</v>
      </c>
      <c r="V2938" s="65">
        <v>43934</v>
      </c>
      <c r="W2938">
        <v>6</v>
      </c>
      <c r="X2938" t="str">
        <f t="shared" si="183"/>
        <v>Active</v>
      </c>
      <c r="Y2938" t="s">
        <v>15616</v>
      </c>
    </row>
    <row r="2939" spans="1:25" x14ac:dyDescent="0.25">
      <c r="A2939">
        <v>2938</v>
      </c>
      <c r="B2939" t="s">
        <v>2140</v>
      </c>
      <c r="C2939">
        <v>1561</v>
      </c>
      <c r="D2939" t="str">
        <f>VLOOKUP($C2939,Hosts!$A:$O,10,0)</f>
        <v>New York</v>
      </c>
      <c r="E2939" s="67">
        <f>INDEX(Hosts!$A:$O,MATCH(Places!$C2939,Hosts!$A:$A,0),MATCH(Places!E$1,Hosts!$1:$1,0))</f>
        <v>1</v>
      </c>
      <c r="F2939" s="67">
        <f>INDEX(Hosts!$A:$O,MATCH(Places!$C2939,Hosts!$A:$A,0),MATCH(Places!F$1,Hosts!$1:$1,0))</f>
        <v>0.97</v>
      </c>
      <c r="G2939" s="67" t="str">
        <f>INDEX(Hosts!$A:$O,MATCH(Places!$C2939,Hosts!$A:$A,0),MATCH(Places!G$1,Hosts!$1:$1,0))</f>
        <v>Yes</v>
      </c>
      <c r="H2939">
        <v>14</v>
      </c>
      <c r="I2939" t="str">
        <f>VLOOKUP($H2939,Neighborhoods!$A:$C,2,0)</f>
        <v>Manhattan</v>
      </c>
      <c r="J2939" t="str">
        <f>VLOOKUP($H2939,Neighborhoods!$A:$C,3,0)</f>
        <v>East Harlem</v>
      </c>
      <c r="K2939" t="s">
        <v>1</v>
      </c>
      <c r="L2939" t="str">
        <f t="shared" si="180"/>
        <v>Yes</v>
      </c>
      <c r="M2939">
        <v>2</v>
      </c>
      <c r="N2939" t="str" cm="1">
        <f t="array" ref="N2939">_xlfn.IFS(M2939&lt;=2,"Small",M2939&lt;=5,"Medium",M2939&gt;5,"Large")</f>
        <v>Small</v>
      </c>
      <c r="O2939" s="50">
        <v>49</v>
      </c>
      <c r="P2939" s="67">
        <f t="shared" si="181"/>
        <v>0.03</v>
      </c>
      <c r="Q2939" s="52">
        <v>4.8099999999999996</v>
      </c>
      <c r="R2939" s="52" t="str" cm="1">
        <f t="array" ref="R2939">_xlfn.IFS(ROUND(Q2939,0)=5,"Excellent",ROUND(Q2939,0)=4,"Good",ROUND(Q2939,0)=3,"Ok",ROUND(Q2939,0)&lt;3,"Bad")</f>
        <v>Excellent</v>
      </c>
      <c r="S2939">
        <v>59</v>
      </c>
      <c r="T2939" t="str">
        <f t="shared" si="182"/>
        <v>No</v>
      </c>
      <c r="U2939" s="65">
        <v>42982</v>
      </c>
      <c r="V2939" s="65">
        <v>43891</v>
      </c>
      <c r="W2939">
        <v>90</v>
      </c>
      <c r="X2939" t="str">
        <f t="shared" si="183"/>
        <v>Active</v>
      </c>
      <c r="Y2939" t="s">
        <v>15615</v>
      </c>
    </row>
    <row r="2940" spans="1:25" x14ac:dyDescent="0.25">
      <c r="A2940">
        <v>2939</v>
      </c>
      <c r="B2940" t="s">
        <v>2141</v>
      </c>
      <c r="C2940">
        <v>2784</v>
      </c>
      <c r="D2940" t="str">
        <f>VLOOKUP($C2940,Hosts!$A:$O,10,0)</f>
        <v>New York</v>
      </c>
      <c r="E2940" s="67">
        <f>INDEX(Hosts!$A:$O,MATCH(Places!$C2940,Hosts!$A:$A,0),MATCH(Places!E$1,Hosts!$1:$1,0))</f>
        <v>1</v>
      </c>
      <c r="F2940" s="67">
        <f>INDEX(Hosts!$A:$O,MATCH(Places!$C2940,Hosts!$A:$A,0),MATCH(Places!F$1,Hosts!$1:$1,0))</f>
        <v>0</v>
      </c>
      <c r="G2940" s="67" t="str">
        <f>INDEX(Hosts!$A:$O,MATCH(Places!$C2940,Hosts!$A:$A,0),MATCH(Places!G$1,Hosts!$1:$1,0))</f>
        <v>No</v>
      </c>
      <c r="H2940">
        <v>3</v>
      </c>
      <c r="I2940" t="str">
        <f>VLOOKUP($H2940,Neighborhoods!$A:$C,2,0)</f>
        <v>Bronx</v>
      </c>
      <c r="J2940" t="str">
        <f>VLOOKUP($H2940,Neighborhoods!$A:$C,3,0)</f>
        <v>Longwood</v>
      </c>
      <c r="K2940" t="s">
        <v>11822</v>
      </c>
      <c r="L2940" t="str">
        <f t="shared" si="180"/>
        <v>No</v>
      </c>
      <c r="M2940">
        <v>2</v>
      </c>
      <c r="N2940" t="str" cm="1">
        <f t="array" ref="N2940">_xlfn.IFS(M2940&lt;=2,"Small",M2940&lt;=5,"Medium",M2940&gt;5,"Large")</f>
        <v>Small</v>
      </c>
      <c r="O2940" s="50">
        <v>150</v>
      </c>
      <c r="P2940" s="67">
        <f t="shared" si="181"/>
        <v>0.03</v>
      </c>
      <c r="Q2940" s="52">
        <v>4.93</v>
      </c>
      <c r="R2940" s="52" t="str" cm="1">
        <f t="array" ref="R2940">_xlfn.IFS(ROUND(Q2940,0)=5,"Excellent",ROUND(Q2940,0)=4,"Good",ROUND(Q2940,0)=3,"Ok",ROUND(Q2940,0)&lt;3,"Bad")</f>
        <v>Excellent</v>
      </c>
      <c r="S2940">
        <v>14</v>
      </c>
      <c r="T2940" t="str">
        <f t="shared" si="182"/>
        <v>No</v>
      </c>
      <c r="U2940" s="65">
        <v>43020</v>
      </c>
      <c r="V2940" s="65">
        <v>43794</v>
      </c>
      <c r="W2940">
        <v>224</v>
      </c>
      <c r="X2940" t="str">
        <f t="shared" si="183"/>
        <v>Active</v>
      </c>
      <c r="Y2940" t="s">
        <v>15615</v>
      </c>
    </row>
    <row r="2941" spans="1:25" x14ac:dyDescent="0.25">
      <c r="A2941">
        <v>2940</v>
      </c>
      <c r="B2941" t="s">
        <v>2142</v>
      </c>
      <c r="C2941">
        <v>2555</v>
      </c>
      <c r="D2941" t="str">
        <f>VLOOKUP($C2941,Hosts!$A:$O,10,0)</f>
        <v>New York</v>
      </c>
      <c r="E2941" s="67">
        <f>INDEX(Hosts!$A:$O,MATCH(Places!$C2941,Hosts!$A:$A,0),MATCH(Places!E$1,Hosts!$1:$1,0))</f>
        <v>1</v>
      </c>
      <c r="F2941" s="67">
        <f>INDEX(Hosts!$A:$O,MATCH(Places!$C2941,Hosts!$A:$A,0),MATCH(Places!F$1,Hosts!$1:$1,0))</f>
        <v>0.86</v>
      </c>
      <c r="G2941" s="67" t="str">
        <f>INDEX(Hosts!$A:$O,MATCH(Places!$C2941,Hosts!$A:$A,0),MATCH(Places!G$1,Hosts!$1:$1,0))</f>
        <v>Yes</v>
      </c>
      <c r="H2941">
        <v>11</v>
      </c>
      <c r="I2941" t="str">
        <f>VLOOKUP($H2941,Neighborhoods!$A:$C,2,0)</f>
        <v>Brooklyn</v>
      </c>
      <c r="J2941" t="str">
        <f>VLOOKUP($H2941,Neighborhoods!$A:$C,3,0)</f>
        <v>Greenpoint</v>
      </c>
      <c r="K2941" t="s">
        <v>11822</v>
      </c>
      <c r="L2941" t="str">
        <f t="shared" si="180"/>
        <v>No</v>
      </c>
      <c r="M2941">
        <v>4</v>
      </c>
      <c r="N2941" t="str" cm="1">
        <f t="array" ref="N2941">_xlfn.IFS(M2941&lt;=2,"Small",M2941&lt;=5,"Medium",M2941&gt;5,"Large")</f>
        <v>Medium</v>
      </c>
      <c r="O2941" s="50">
        <v>90</v>
      </c>
      <c r="P2941" s="67">
        <f t="shared" si="181"/>
        <v>0.03</v>
      </c>
      <c r="Q2941" s="52">
        <v>4.88</v>
      </c>
      <c r="R2941" s="52" t="str" cm="1">
        <f t="array" ref="R2941">_xlfn.IFS(ROUND(Q2941,0)=5,"Excellent",ROUND(Q2941,0)=4,"Good",ROUND(Q2941,0)=3,"Ok",ROUND(Q2941,0)&lt;3,"Bad")</f>
        <v>Excellent</v>
      </c>
      <c r="S2941">
        <v>8</v>
      </c>
      <c r="T2941" t="str">
        <f t="shared" si="182"/>
        <v>No</v>
      </c>
      <c r="U2941" s="65">
        <v>43009</v>
      </c>
      <c r="V2941" s="65">
        <v>43872</v>
      </c>
      <c r="W2941">
        <v>179</v>
      </c>
      <c r="X2941" t="str">
        <f t="shared" si="183"/>
        <v>Active</v>
      </c>
      <c r="Y2941" t="s">
        <v>15615</v>
      </c>
    </row>
    <row r="2942" spans="1:25" x14ac:dyDescent="0.25">
      <c r="A2942">
        <v>2941</v>
      </c>
      <c r="B2942" t="s">
        <v>13715</v>
      </c>
      <c r="C2942">
        <v>977</v>
      </c>
      <c r="D2942" t="str">
        <f>VLOOKUP($C2942,Hosts!$A:$O,10,0)</f>
        <v>New York</v>
      </c>
      <c r="E2942" s="67">
        <f>INDEX(Hosts!$A:$O,MATCH(Places!$C2942,Hosts!$A:$A,0),MATCH(Places!E$1,Hosts!$1:$1,0))</f>
        <v>1</v>
      </c>
      <c r="F2942" s="67">
        <f>INDEX(Hosts!$A:$O,MATCH(Places!$C2942,Hosts!$A:$A,0),MATCH(Places!F$1,Hosts!$1:$1,0))</f>
        <v>1</v>
      </c>
      <c r="G2942" s="67" t="str">
        <f>INDEX(Hosts!$A:$O,MATCH(Places!$C2942,Hosts!$A:$A,0),MATCH(Places!G$1,Hosts!$1:$1,0))</f>
        <v>No</v>
      </c>
      <c r="H2942">
        <v>13</v>
      </c>
      <c r="I2942" t="str">
        <f>VLOOKUP($H2942,Neighborhoods!$A:$C,2,0)</f>
        <v>Manhattan</v>
      </c>
      <c r="J2942" t="str">
        <f>VLOOKUP($H2942,Neighborhoods!$A:$C,3,0)</f>
        <v>Chelsea</v>
      </c>
      <c r="K2942" t="s">
        <v>11822</v>
      </c>
      <c r="L2942" t="str">
        <f t="shared" si="180"/>
        <v>No</v>
      </c>
      <c r="M2942">
        <v>3</v>
      </c>
      <c r="N2942" t="str" cm="1">
        <f t="array" ref="N2942">_xlfn.IFS(M2942&lt;=2,"Small",M2942&lt;=5,"Medium",M2942&gt;5,"Large")</f>
        <v>Medium</v>
      </c>
      <c r="O2942" s="50">
        <v>185</v>
      </c>
      <c r="P2942" s="67">
        <f t="shared" si="181"/>
        <v>0.03</v>
      </c>
      <c r="Q2942" s="52">
        <v>5</v>
      </c>
      <c r="R2942" s="52" t="str" cm="1">
        <f t="array" ref="R2942">_xlfn.IFS(ROUND(Q2942,0)=5,"Excellent",ROUND(Q2942,0)=4,"Good",ROUND(Q2942,0)=3,"Ok",ROUND(Q2942,0)&lt;3,"Bad")</f>
        <v>Excellent</v>
      </c>
      <c r="S2942">
        <v>17</v>
      </c>
      <c r="T2942" t="str">
        <f t="shared" si="182"/>
        <v>No</v>
      </c>
      <c r="U2942" s="65">
        <v>43322</v>
      </c>
      <c r="V2942" s="65">
        <v>43832</v>
      </c>
      <c r="W2942">
        <v>136</v>
      </c>
      <c r="X2942" t="str">
        <f t="shared" si="183"/>
        <v>Active</v>
      </c>
      <c r="Y2942" t="s">
        <v>15615</v>
      </c>
    </row>
    <row r="2943" spans="1:25" x14ac:dyDescent="0.25">
      <c r="A2943">
        <v>2942</v>
      </c>
      <c r="B2943" t="s">
        <v>13927</v>
      </c>
      <c r="C2943">
        <v>1215</v>
      </c>
      <c r="D2943" t="str">
        <f>VLOOKUP($C2943,Hosts!$A:$O,10,0)</f>
        <v>New York</v>
      </c>
      <c r="E2943" s="67">
        <f>INDEX(Hosts!$A:$O,MATCH(Places!$C2943,Hosts!$A:$A,0),MATCH(Places!E$1,Hosts!$1:$1,0))</f>
        <v>0</v>
      </c>
      <c r="F2943" s="67">
        <f>INDEX(Hosts!$A:$O,MATCH(Places!$C2943,Hosts!$A:$A,0),MATCH(Places!F$1,Hosts!$1:$1,0))</f>
        <v>0.95</v>
      </c>
      <c r="G2943" s="67" t="str">
        <f>INDEX(Hosts!$A:$O,MATCH(Places!$C2943,Hosts!$A:$A,0),MATCH(Places!G$1,Hosts!$1:$1,0))</f>
        <v>Yes</v>
      </c>
      <c r="H2943">
        <v>16</v>
      </c>
      <c r="I2943" t="str">
        <f>VLOOKUP($H2943,Neighborhoods!$A:$C,2,0)</f>
        <v>Manhattan</v>
      </c>
      <c r="J2943" t="str">
        <f>VLOOKUP($H2943,Neighborhoods!$A:$C,3,0)</f>
        <v>Harlem</v>
      </c>
      <c r="K2943" t="s">
        <v>11822</v>
      </c>
      <c r="L2943" t="str">
        <f t="shared" si="180"/>
        <v>No</v>
      </c>
      <c r="M2943">
        <v>3</v>
      </c>
      <c r="N2943" t="str" cm="1">
        <f t="array" ref="N2943">_xlfn.IFS(M2943&lt;=2,"Small",M2943&lt;=5,"Medium",M2943&gt;5,"Large")</f>
        <v>Medium</v>
      </c>
      <c r="O2943" s="50">
        <v>175</v>
      </c>
      <c r="P2943" s="67">
        <f t="shared" si="181"/>
        <v>0.03</v>
      </c>
      <c r="Q2943" s="52">
        <v>4.99</v>
      </c>
      <c r="R2943" s="52" t="str" cm="1">
        <f t="array" ref="R2943">_xlfn.IFS(ROUND(Q2943,0)=5,"Excellent",ROUND(Q2943,0)=4,"Good",ROUND(Q2943,0)=3,"Ok",ROUND(Q2943,0)&lt;3,"Bad")</f>
        <v>Excellent</v>
      </c>
      <c r="S2943">
        <v>72</v>
      </c>
      <c r="T2943" t="str">
        <f t="shared" si="182"/>
        <v>No</v>
      </c>
      <c r="U2943" s="65">
        <v>42992</v>
      </c>
      <c r="V2943" s="65">
        <v>43906</v>
      </c>
      <c r="W2943">
        <v>250</v>
      </c>
      <c r="X2943" t="str">
        <f t="shared" si="183"/>
        <v>Active</v>
      </c>
      <c r="Y2943" t="s">
        <v>15616</v>
      </c>
    </row>
    <row r="2944" spans="1:25" x14ac:dyDescent="0.25">
      <c r="A2944">
        <v>2943</v>
      </c>
      <c r="B2944" t="s">
        <v>2143</v>
      </c>
      <c r="C2944">
        <v>1793</v>
      </c>
      <c r="D2944" t="str">
        <f>VLOOKUP($C2944,Hosts!$A:$O,10,0)</f>
        <v>California</v>
      </c>
      <c r="E2944" s="67">
        <f>INDEX(Hosts!$A:$O,MATCH(Places!$C2944,Hosts!$A:$A,0),MATCH(Places!E$1,Hosts!$1:$1,0))</f>
        <v>1</v>
      </c>
      <c r="F2944" s="67">
        <f>INDEX(Hosts!$A:$O,MATCH(Places!$C2944,Hosts!$A:$A,0),MATCH(Places!F$1,Hosts!$1:$1,0))</f>
        <v>1</v>
      </c>
      <c r="G2944" s="67" t="str">
        <f>INDEX(Hosts!$A:$O,MATCH(Places!$C2944,Hosts!$A:$A,0),MATCH(Places!G$1,Hosts!$1:$1,0))</f>
        <v>Yes</v>
      </c>
      <c r="H2944">
        <v>20</v>
      </c>
      <c r="I2944" t="str">
        <f>VLOOKUP($H2944,Neighborhoods!$A:$C,2,0)</f>
        <v>Manhattan</v>
      </c>
      <c r="J2944" t="str">
        <f>VLOOKUP($H2944,Neighborhoods!$A:$C,3,0)</f>
        <v>Upper West Side</v>
      </c>
      <c r="K2944" t="s">
        <v>11822</v>
      </c>
      <c r="L2944" t="str">
        <f t="shared" si="180"/>
        <v>No</v>
      </c>
      <c r="M2944">
        <v>4</v>
      </c>
      <c r="N2944" t="str" cm="1">
        <f t="array" ref="N2944">_xlfn.IFS(M2944&lt;=2,"Small",M2944&lt;=5,"Medium",M2944&gt;5,"Large")</f>
        <v>Medium</v>
      </c>
      <c r="O2944" s="50">
        <v>289</v>
      </c>
      <c r="P2944" s="67">
        <f t="shared" si="181"/>
        <v>0.04</v>
      </c>
      <c r="Q2944" s="52">
        <v>5</v>
      </c>
      <c r="R2944" s="52" t="str" cm="1">
        <f t="array" ref="R2944">_xlfn.IFS(ROUND(Q2944,0)=5,"Excellent",ROUND(Q2944,0)=4,"Good",ROUND(Q2944,0)=3,"Ok",ROUND(Q2944,0)&lt;3,"Bad")</f>
        <v>Excellent</v>
      </c>
      <c r="S2944">
        <v>3</v>
      </c>
      <c r="T2944" t="str">
        <f t="shared" si="182"/>
        <v>No</v>
      </c>
      <c r="U2944" s="65">
        <v>42983</v>
      </c>
      <c r="V2944" s="65">
        <v>43001</v>
      </c>
      <c r="W2944">
        <v>0</v>
      </c>
      <c r="X2944" t="str">
        <f t="shared" si="183"/>
        <v>Inactive</v>
      </c>
      <c r="Y2944" t="s">
        <v>15616</v>
      </c>
    </row>
    <row r="2945" spans="1:25" x14ac:dyDescent="0.25">
      <c r="A2945">
        <v>2944</v>
      </c>
      <c r="B2945" t="s">
        <v>14118</v>
      </c>
      <c r="C2945">
        <v>268</v>
      </c>
      <c r="D2945" t="str">
        <f>VLOOKUP($C2945,Hosts!$A:$O,10,0)</f>
        <v>New York</v>
      </c>
      <c r="E2945" s="67">
        <f>INDEX(Hosts!$A:$O,MATCH(Places!$C2945,Hosts!$A:$A,0),MATCH(Places!E$1,Hosts!$1:$1,0))</f>
        <v>1</v>
      </c>
      <c r="F2945" s="67">
        <f>INDEX(Hosts!$A:$O,MATCH(Places!$C2945,Hosts!$A:$A,0),MATCH(Places!F$1,Hosts!$1:$1,0))</f>
        <v>0.76</v>
      </c>
      <c r="G2945" s="67" t="str">
        <f>INDEX(Hosts!$A:$O,MATCH(Places!$C2945,Hosts!$A:$A,0),MATCH(Places!G$1,Hosts!$1:$1,0))</f>
        <v>No</v>
      </c>
      <c r="H2945">
        <v>20</v>
      </c>
      <c r="I2945" t="str">
        <f>VLOOKUP($H2945,Neighborhoods!$A:$C,2,0)</f>
        <v>Manhattan</v>
      </c>
      <c r="J2945" t="str">
        <f>VLOOKUP($H2945,Neighborhoods!$A:$C,3,0)</f>
        <v>Upper West Side</v>
      </c>
      <c r="K2945" t="s">
        <v>1</v>
      </c>
      <c r="L2945" t="str">
        <f t="shared" si="180"/>
        <v>Yes</v>
      </c>
      <c r="M2945">
        <v>1</v>
      </c>
      <c r="N2945" t="str" cm="1">
        <f t="array" ref="N2945">_xlfn.IFS(M2945&lt;=2,"Small",M2945&lt;=5,"Medium",M2945&gt;5,"Large")</f>
        <v>Small</v>
      </c>
      <c r="O2945" s="50">
        <v>89</v>
      </c>
      <c r="P2945" s="67">
        <f t="shared" si="181"/>
        <v>0.03</v>
      </c>
      <c r="Q2945" s="52">
        <v>5</v>
      </c>
      <c r="R2945" s="52" t="str" cm="1">
        <f t="array" ref="R2945">_xlfn.IFS(ROUND(Q2945,0)=5,"Excellent",ROUND(Q2945,0)=4,"Good",ROUND(Q2945,0)=3,"Ok",ROUND(Q2945,0)&lt;3,"Bad")</f>
        <v>Excellent</v>
      </c>
      <c r="S2945">
        <v>27</v>
      </c>
      <c r="T2945" t="str">
        <f t="shared" si="182"/>
        <v>No</v>
      </c>
      <c r="U2945" s="65">
        <v>42974</v>
      </c>
      <c r="V2945" s="65">
        <v>44034</v>
      </c>
      <c r="W2945">
        <v>163</v>
      </c>
      <c r="X2945" t="str">
        <f t="shared" si="183"/>
        <v>Active</v>
      </c>
      <c r="Y2945" t="s">
        <v>15615</v>
      </c>
    </row>
    <row r="2946" spans="1:25" x14ac:dyDescent="0.25">
      <c r="A2946">
        <v>2945</v>
      </c>
      <c r="B2946" t="s">
        <v>15067</v>
      </c>
      <c r="C2946">
        <v>3220</v>
      </c>
      <c r="D2946" t="str">
        <f>VLOOKUP($C2946,Hosts!$A:$O,10,0)</f>
        <v>New York</v>
      </c>
      <c r="E2946" s="67">
        <f>INDEX(Hosts!$A:$O,MATCH(Places!$C2946,Hosts!$A:$A,0),MATCH(Places!E$1,Hosts!$1:$1,0))</f>
        <v>0.8</v>
      </c>
      <c r="F2946" s="67">
        <f>INDEX(Hosts!$A:$O,MATCH(Places!$C2946,Hosts!$A:$A,0),MATCH(Places!F$1,Hosts!$1:$1,0))</f>
        <v>0.88</v>
      </c>
      <c r="G2946" s="67" t="str">
        <f>INDEX(Hosts!$A:$O,MATCH(Places!$C2946,Hosts!$A:$A,0),MATCH(Places!G$1,Hosts!$1:$1,0))</f>
        <v>Yes</v>
      </c>
      <c r="H2946">
        <v>17</v>
      </c>
      <c r="I2946" t="str">
        <f>VLOOKUP($H2946,Neighborhoods!$A:$C,2,0)</f>
        <v>Manhattan</v>
      </c>
      <c r="J2946" t="str">
        <f>VLOOKUP($H2946,Neighborhoods!$A:$C,3,0)</f>
        <v>Hell's Kitchen</v>
      </c>
      <c r="K2946" t="s">
        <v>11822</v>
      </c>
      <c r="L2946" t="str">
        <f t="shared" si="180"/>
        <v>No</v>
      </c>
      <c r="M2946">
        <v>2</v>
      </c>
      <c r="N2946" t="str" cm="1">
        <f t="array" ref="N2946">_xlfn.IFS(M2946&lt;=2,"Small",M2946&lt;=5,"Medium",M2946&gt;5,"Large")</f>
        <v>Small</v>
      </c>
      <c r="O2946" s="50">
        <v>115</v>
      </c>
      <c r="P2946" s="67">
        <f t="shared" si="181"/>
        <v>0.03</v>
      </c>
      <c r="Q2946" s="52">
        <v>4.91</v>
      </c>
      <c r="R2946" s="52" t="str" cm="1">
        <f t="array" ref="R2946">_xlfn.IFS(ROUND(Q2946,0)=5,"Excellent",ROUND(Q2946,0)=4,"Good",ROUND(Q2946,0)=3,"Ok",ROUND(Q2946,0)&lt;3,"Bad")</f>
        <v>Excellent</v>
      </c>
      <c r="S2946">
        <v>174</v>
      </c>
      <c r="T2946" t="str">
        <f t="shared" si="182"/>
        <v>Yes</v>
      </c>
      <c r="U2946" s="65">
        <v>42977</v>
      </c>
      <c r="V2946" s="65">
        <v>43962</v>
      </c>
      <c r="W2946">
        <v>0</v>
      </c>
      <c r="X2946" t="str">
        <f t="shared" si="183"/>
        <v>Inactive</v>
      </c>
      <c r="Y2946" t="s">
        <v>15615</v>
      </c>
    </row>
    <row r="2947" spans="1:25" x14ac:dyDescent="0.25">
      <c r="A2947">
        <v>2946</v>
      </c>
      <c r="B2947" t="s">
        <v>2144</v>
      </c>
      <c r="C2947">
        <v>3328</v>
      </c>
      <c r="D2947" t="str">
        <f>VLOOKUP($C2947,Hosts!$A:$O,10,0)</f>
        <v>New York</v>
      </c>
      <c r="E2947" s="67">
        <f>INDEX(Hosts!$A:$O,MATCH(Places!$C2947,Hosts!$A:$A,0),MATCH(Places!E$1,Hosts!$1:$1,0))</f>
        <v>1</v>
      </c>
      <c r="F2947" s="67">
        <f>INDEX(Hosts!$A:$O,MATCH(Places!$C2947,Hosts!$A:$A,0),MATCH(Places!F$1,Hosts!$1:$1,0))</f>
        <v>0.99</v>
      </c>
      <c r="G2947" s="67" t="str">
        <f>INDEX(Hosts!$A:$O,MATCH(Places!$C2947,Hosts!$A:$A,0),MATCH(Places!G$1,Hosts!$1:$1,0))</f>
        <v>No</v>
      </c>
      <c r="H2947">
        <v>16</v>
      </c>
      <c r="I2947" t="str">
        <f>VLOOKUP($H2947,Neighborhoods!$A:$C,2,0)</f>
        <v>Manhattan</v>
      </c>
      <c r="J2947" t="str">
        <f>VLOOKUP($H2947,Neighborhoods!$A:$C,3,0)</f>
        <v>Harlem</v>
      </c>
      <c r="K2947" t="s">
        <v>1</v>
      </c>
      <c r="L2947" t="str">
        <f t="shared" ref="L2947:L3010" si="184">IF(OR(K2947="Private room",K2947="Shared room"),"Yes","No")</f>
        <v>Yes</v>
      </c>
      <c r="M2947">
        <v>1</v>
      </c>
      <c r="N2947" t="str" cm="1">
        <f t="array" ref="N2947">_xlfn.IFS(M2947&lt;=2,"Small",M2947&lt;=5,"Medium",M2947&gt;5,"Large")</f>
        <v>Small</v>
      </c>
      <c r="O2947" s="50">
        <v>74</v>
      </c>
      <c r="P2947" s="67">
        <f t="shared" ref="P2947:P3010" si="185">VLOOKUP(O2947,$AB$1:$AC$5,2)</f>
        <v>0.03</v>
      </c>
      <c r="Q2947" s="52">
        <v>4.58</v>
      </c>
      <c r="R2947" s="52" t="str" cm="1">
        <f t="array" ref="R2947">_xlfn.IFS(ROUND(Q2947,0)=5,"Excellent",ROUND(Q2947,0)=4,"Good",ROUND(Q2947,0)=3,"Ok",ROUND(Q2947,0)&lt;3,"Bad")</f>
        <v>Excellent</v>
      </c>
      <c r="S2947">
        <v>113</v>
      </c>
      <c r="T2947" t="str">
        <f t="shared" ref="T2947:T3010" si="186">IF(AND(Q2947&gt;=4.8,S2947&gt;100),"Yes","No")</f>
        <v>No</v>
      </c>
      <c r="U2947" s="65">
        <v>42969</v>
      </c>
      <c r="V2947" s="65">
        <v>44041</v>
      </c>
      <c r="W2947">
        <v>365</v>
      </c>
      <c r="X2947" t="str">
        <f t="shared" ref="X2947:X3010" si="187">IF(W2947&lt;&gt;0,"Active","Inactive")</f>
        <v>Active</v>
      </c>
      <c r="Y2947" t="s">
        <v>15616</v>
      </c>
    </row>
    <row r="2948" spans="1:25" x14ac:dyDescent="0.25">
      <c r="A2948">
        <v>2947</v>
      </c>
      <c r="B2948" t="s">
        <v>13278</v>
      </c>
      <c r="C2948">
        <v>2093</v>
      </c>
      <c r="D2948" t="str">
        <f>VLOOKUP($C2948,Hosts!$A:$O,10,0)</f>
        <v>New York</v>
      </c>
      <c r="E2948" s="67">
        <f>INDEX(Hosts!$A:$O,MATCH(Places!$C2948,Hosts!$A:$A,0),MATCH(Places!E$1,Hosts!$1:$1,0))</f>
        <v>1</v>
      </c>
      <c r="F2948" s="67">
        <f>INDEX(Hosts!$A:$O,MATCH(Places!$C2948,Hosts!$A:$A,0),MATCH(Places!F$1,Hosts!$1:$1,0))</f>
        <v>0.98</v>
      </c>
      <c r="G2948" s="67" t="str">
        <f>INDEX(Hosts!$A:$O,MATCH(Places!$C2948,Hosts!$A:$A,0),MATCH(Places!G$1,Hosts!$1:$1,0))</f>
        <v>No</v>
      </c>
      <c r="H2948">
        <v>16</v>
      </c>
      <c r="I2948" t="str">
        <f>VLOOKUP($H2948,Neighborhoods!$A:$C,2,0)</f>
        <v>Manhattan</v>
      </c>
      <c r="J2948" t="str">
        <f>VLOOKUP($H2948,Neighborhoods!$A:$C,3,0)</f>
        <v>Harlem</v>
      </c>
      <c r="K2948" t="s">
        <v>1</v>
      </c>
      <c r="L2948" t="str">
        <f t="shared" si="184"/>
        <v>Yes</v>
      </c>
      <c r="M2948">
        <v>2</v>
      </c>
      <c r="N2948" t="str" cm="1">
        <f t="array" ref="N2948">_xlfn.IFS(M2948&lt;=2,"Small",M2948&lt;=5,"Medium",M2948&gt;5,"Large")</f>
        <v>Small</v>
      </c>
      <c r="O2948" s="50">
        <v>52</v>
      </c>
      <c r="P2948" s="67">
        <f t="shared" si="185"/>
        <v>0.03</v>
      </c>
      <c r="Q2948" s="52">
        <v>4.9000000000000004</v>
      </c>
      <c r="R2948" s="52" t="str" cm="1">
        <f t="array" ref="R2948">_xlfn.IFS(ROUND(Q2948,0)=5,"Excellent",ROUND(Q2948,0)=4,"Good",ROUND(Q2948,0)=3,"Ok",ROUND(Q2948,0)&lt;3,"Bad")</f>
        <v>Excellent</v>
      </c>
      <c r="S2948">
        <v>41</v>
      </c>
      <c r="T2948" t="str">
        <f t="shared" si="186"/>
        <v>No</v>
      </c>
      <c r="U2948" s="65">
        <v>42981</v>
      </c>
      <c r="V2948" s="65">
        <v>43822</v>
      </c>
      <c r="W2948">
        <v>90</v>
      </c>
      <c r="X2948" t="str">
        <f t="shared" si="187"/>
        <v>Active</v>
      </c>
      <c r="Y2948" t="s">
        <v>15616</v>
      </c>
    </row>
    <row r="2949" spans="1:25" x14ac:dyDescent="0.25">
      <c r="A2949">
        <v>2948</v>
      </c>
      <c r="B2949" t="s">
        <v>2145</v>
      </c>
      <c r="C2949">
        <v>3331</v>
      </c>
      <c r="D2949" t="str">
        <f>VLOOKUP($C2949,Hosts!$A:$O,10,0)</f>
        <v>New York</v>
      </c>
      <c r="E2949" s="67">
        <f>INDEX(Hosts!$A:$O,MATCH(Places!$C2949,Hosts!$A:$A,0),MATCH(Places!E$1,Hosts!$1:$1,0))</f>
        <v>1</v>
      </c>
      <c r="F2949" s="67">
        <f>INDEX(Hosts!$A:$O,MATCH(Places!$C2949,Hosts!$A:$A,0),MATCH(Places!F$1,Hosts!$1:$1,0))</f>
        <v>1</v>
      </c>
      <c r="G2949" s="67" t="str">
        <f>INDEX(Hosts!$A:$O,MATCH(Places!$C2949,Hosts!$A:$A,0),MATCH(Places!G$1,Hosts!$1:$1,0))</f>
        <v>Yes</v>
      </c>
      <c r="H2949">
        <v>18</v>
      </c>
      <c r="I2949" t="str">
        <f>VLOOKUP($H2949,Neighborhoods!$A:$C,2,0)</f>
        <v>Manhattan</v>
      </c>
      <c r="J2949" t="str">
        <f>VLOOKUP($H2949,Neighborhoods!$A:$C,3,0)</f>
        <v>Midtown</v>
      </c>
      <c r="K2949" t="s">
        <v>11822</v>
      </c>
      <c r="L2949" t="str">
        <f t="shared" si="184"/>
        <v>No</v>
      </c>
      <c r="M2949">
        <v>4</v>
      </c>
      <c r="N2949" t="str" cm="1">
        <f t="array" ref="N2949">_xlfn.IFS(M2949&lt;=2,"Small",M2949&lt;=5,"Medium",M2949&gt;5,"Large")</f>
        <v>Medium</v>
      </c>
      <c r="O2949" s="50">
        <v>192</v>
      </c>
      <c r="P2949" s="67">
        <f t="shared" si="185"/>
        <v>0.03</v>
      </c>
      <c r="Q2949" s="52">
        <v>4.97</v>
      </c>
      <c r="R2949" s="52" t="str" cm="1">
        <f t="array" ref="R2949">_xlfn.IFS(ROUND(Q2949,0)=5,"Excellent",ROUND(Q2949,0)=4,"Good",ROUND(Q2949,0)=3,"Ok",ROUND(Q2949,0)&lt;3,"Bad")</f>
        <v>Excellent</v>
      </c>
      <c r="S2949">
        <v>130</v>
      </c>
      <c r="T2949" t="str">
        <f t="shared" si="186"/>
        <v>Yes</v>
      </c>
      <c r="U2949" s="65">
        <v>42986</v>
      </c>
      <c r="V2949" s="65">
        <v>43898</v>
      </c>
      <c r="W2949">
        <v>3</v>
      </c>
      <c r="X2949" t="str">
        <f t="shared" si="187"/>
        <v>Active</v>
      </c>
      <c r="Y2949" t="s">
        <v>15616</v>
      </c>
    </row>
    <row r="2950" spans="1:25" x14ac:dyDescent="0.25">
      <c r="A2950">
        <v>2949</v>
      </c>
      <c r="B2950" t="s">
        <v>15112</v>
      </c>
      <c r="C2950">
        <v>868</v>
      </c>
      <c r="D2950" t="str">
        <f>VLOOKUP($C2950,Hosts!$A:$O,10,0)</f>
        <v>New York</v>
      </c>
      <c r="E2950" s="67">
        <f>INDEX(Hosts!$A:$O,MATCH(Places!$C2950,Hosts!$A:$A,0),MATCH(Places!E$1,Hosts!$1:$1,0))</f>
        <v>0.95</v>
      </c>
      <c r="F2950" s="67">
        <f>INDEX(Hosts!$A:$O,MATCH(Places!$C2950,Hosts!$A:$A,0),MATCH(Places!F$1,Hosts!$1:$1,0))</f>
        <v>1</v>
      </c>
      <c r="G2950" s="67" t="str">
        <f>INDEX(Hosts!$A:$O,MATCH(Places!$C2950,Hosts!$A:$A,0),MATCH(Places!G$1,Hosts!$1:$1,0))</f>
        <v>No</v>
      </c>
      <c r="H2950">
        <v>20</v>
      </c>
      <c r="I2950" t="str">
        <f>VLOOKUP($H2950,Neighborhoods!$A:$C,2,0)</f>
        <v>Manhattan</v>
      </c>
      <c r="J2950" t="str">
        <f>VLOOKUP($H2950,Neighborhoods!$A:$C,3,0)</f>
        <v>Upper West Side</v>
      </c>
      <c r="K2950" t="s">
        <v>11822</v>
      </c>
      <c r="L2950" t="str">
        <f t="shared" si="184"/>
        <v>No</v>
      </c>
      <c r="M2950">
        <v>2</v>
      </c>
      <c r="N2950" t="str" cm="1">
        <f t="array" ref="N2950">_xlfn.IFS(M2950&lt;=2,"Small",M2950&lt;=5,"Medium",M2950&gt;5,"Large")</f>
        <v>Small</v>
      </c>
      <c r="O2950" s="50">
        <v>137</v>
      </c>
      <c r="P2950" s="67">
        <f t="shared" si="185"/>
        <v>0.03</v>
      </c>
      <c r="Q2950" s="52">
        <v>5</v>
      </c>
      <c r="R2950" s="52" t="str" cm="1">
        <f t="array" ref="R2950">_xlfn.IFS(ROUND(Q2950,0)=5,"Excellent",ROUND(Q2950,0)=4,"Good",ROUND(Q2950,0)=3,"Ok",ROUND(Q2950,0)&lt;3,"Bad")</f>
        <v>Excellent</v>
      </c>
      <c r="S2950">
        <v>20</v>
      </c>
      <c r="T2950" t="str">
        <f t="shared" si="186"/>
        <v>No</v>
      </c>
      <c r="U2950" s="65">
        <v>43395</v>
      </c>
      <c r="V2950" s="65">
        <v>44044</v>
      </c>
      <c r="W2950">
        <v>27</v>
      </c>
      <c r="X2950" t="str">
        <f t="shared" si="187"/>
        <v>Active</v>
      </c>
      <c r="Y2950" t="s">
        <v>15616</v>
      </c>
    </row>
    <row r="2951" spans="1:25" x14ac:dyDescent="0.25">
      <c r="A2951">
        <v>2950</v>
      </c>
      <c r="B2951" t="s">
        <v>2146</v>
      </c>
      <c r="C2951">
        <v>3327</v>
      </c>
      <c r="D2951" t="str">
        <f>VLOOKUP($C2951,Hosts!$A:$O,10,0)</f>
        <v>New York</v>
      </c>
      <c r="E2951" s="67">
        <f>INDEX(Hosts!$A:$O,MATCH(Places!$C2951,Hosts!$A:$A,0),MATCH(Places!E$1,Hosts!$1:$1,0))</f>
        <v>1</v>
      </c>
      <c r="F2951" s="67">
        <f>INDEX(Hosts!$A:$O,MATCH(Places!$C2951,Hosts!$A:$A,0),MATCH(Places!F$1,Hosts!$1:$1,0))</f>
        <v>0.88</v>
      </c>
      <c r="G2951" s="67" t="str">
        <f>INDEX(Hosts!$A:$O,MATCH(Places!$C2951,Hosts!$A:$A,0),MATCH(Places!G$1,Hosts!$1:$1,0))</f>
        <v>No</v>
      </c>
      <c r="H2951">
        <v>7</v>
      </c>
      <c r="I2951" t="str">
        <f>VLOOKUP($H2951,Neighborhoods!$A:$C,2,0)</f>
        <v>Brooklyn</v>
      </c>
      <c r="J2951" t="str">
        <f>VLOOKUP($H2951,Neighborhoods!$A:$C,3,0)</f>
        <v>Bedford-Stuyvesant</v>
      </c>
      <c r="K2951" t="s">
        <v>1</v>
      </c>
      <c r="L2951" t="str">
        <f t="shared" si="184"/>
        <v>Yes</v>
      </c>
      <c r="M2951">
        <v>1</v>
      </c>
      <c r="N2951" t="str" cm="1">
        <f t="array" ref="N2951">_xlfn.IFS(M2951&lt;=2,"Small",M2951&lt;=5,"Medium",M2951&gt;5,"Large")</f>
        <v>Small</v>
      </c>
      <c r="O2951" s="50">
        <v>45</v>
      </c>
      <c r="P2951" s="67">
        <f t="shared" si="185"/>
        <v>0.03</v>
      </c>
      <c r="Q2951" s="52">
        <v>4.88</v>
      </c>
      <c r="R2951" s="52" t="str" cm="1">
        <f t="array" ref="R2951">_xlfn.IFS(ROUND(Q2951,0)=5,"Excellent",ROUND(Q2951,0)=4,"Good",ROUND(Q2951,0)=3,"Ok",ROUND(Q2951,0)&lt;3,"Bad")</f>
        <v>Excellent</v>
      </c>
      <c r="S2951">
        <v>16</v>
      </c>
      <c r="T2951" t="str">
        <f t="shared" si="186"/>
        <v>No</v>
      </c>
      <c r="U2951" s="65">
        <v>43001</v>
      </c>
      <c r="V2951" s="65">
        <v>43715</v>
      </c>
      <c r="W2951">
        <v>0</v>
      </c>
      <c r="X2951" t="str">
        <f t="shared" si="187"/>
        <v>Inactive</v>
      </c>
      <c r="Y2951" t="s">
        <v>15615</v>
      </c>
    </row>
    <row r="2952" spans="1:25" x14ac:dyDescent="0.25">
      <c r="A2952">
        <v>2951</v>
      </c>
      <c r="B2952" t="s">
        <v>13118</v>
      </c>
      <c r="C2952">
        <v>3332</v>
      </c>
      <c r="D2952" t="str">
        <f>VLOOKUP($C2952,Hosts!$A:$O,10,0)</f>
        <v>New York</v>
      </c>
      <c r="E2952" s="67">
        <f>INDEX(Hosts!$A:$O,MATCH(Places!$C2952,Hosts!$A:$A,0),MATCH(Places!E$1,Hosts!$1:$1,0))</f>
        <v>1</v>
      </c>
      <c r="F2952" s="67">
        <f>INDEX(Hosts!$A:$O,MATCH(Places!$C2952,Hosts!$A:$A,0),MATCH(Places!F$1,Hosts!$1:$1,0))</f>
        <v>0.96</v>
      </c>
      <c r="G2952" s="67" t="str">
        <f>INDEX(Hosts!$A:$O,MATCH(Places!$C2952,Hosts!$A:$A,0),MATCH(Places!G$1,Hosts!$1:$1,0))</f>
        <v>No</v>
      </c>
      <c r="H2952">
        <v>16</v>
      </c>
      <c r="I2952" t="str">
        <f>VLOOKUP($H2952,Neighborhoods!$A:$C,2,0)</f>
        <v>Manhattan</v>
      </c>
      <c r="J2952" t="str">
        <f>VLOOKUP($H2952,Neighborhoods!$A:$C,3,0)</f>
        <v>Harlem</v>
      </c>
      <c r="K2952" t="s">
        <v>1</v>
      </c>
      <c r="L2952" t="str">
        <f t="shared" si="184"/>
        <v>Yes</v>
      </c>
      <c r="M2952">
        <v>2</v>
      </c>
      <c r="N2952" t="str" cm="1">
        <f t="array" ref="N2952">_xlfn.IFS(M2952&lt;=2,"Small",M2952&lt;=5,"Medium",M2952&gt;5,"Large")</f>
        <v>Small</v>
      </c>
      <c r="O2952" s="50">
        <v>42</v>
      </c>
      <c r="P2952" s="67">
        <f t="shared" si="185"/>
        <v>0.03</v>
      </c>
      <c r="Q2952" s="52">
        <v>4.67</v>
      </c>
      <c r="R2952" s="52" t="str" cm="1">
        <f t="array" ref="R2952">_xlfn.IFS(ROUND(Q2952,0)=5,"Excellent",ROUND(Q2952,0)=4,"Good",ROUND(Q2952,0)=3,"Ok",ROUND(Q2952,0)&lt;3,"Bad")</f>
        <v>Excellent</v>
      </c>
      <c r="S2952">
        <v>111</v>
      </c>
      <c r="T2952" t="str">
        <f t="shared" si="186"/>
        <v>No</v>
      </c>
      <c r="U2952" s="65">
        <v>43012</v>
      </c>
      <c r="V2952" s="65">
        <v>43905</v>
      </c>
      <c r="W2952">
        <v>42</v>
      </c>
      <c r="X2952" t="str">
        <f t="shared" si="187"/>
        <v>Active</v>
      </c>
      <c r="Y2952" t="s">
        <v>15616</v>
      </c>
    </row>
    <row r="2953" spans="1:25" x14ac:dyDescent="0.25">
      <c r="A2953">
        <v>2952</v>
      </c>
      <c r="B2953" t="s">
        <v>13572</v>
      </c>
      <c r="C2953">
        <v>3144</v>
      </c>
      <c r="D2953" t="str">
        <f>VLOOKUP($C2953,Hosts!$A:$O,10,0)</f>
        <v>New York</v>
      </c>
      <c r="E2953" s="67">
        <f>INDEX(Hosts!$A:$O,MATCH(Places!$C2953,Hosts!$A:$A,0),MATCH(Places!E$1,Hosts!$1:$1,0))</f>
        <v>0.9</v>
      </c>
      <c r="F2953" s="67">
        <f>INDEX(Hosts!$A:$O,MATCH(Places!$C2953,Hosts!$A:$A,0),MATCH(Places!F$1,Hosts!$1:$1,0))</f>
        <v>0.97</v>
      </c>
      <c r="G2953" s="67" t="str">
        <f>INDEX(Hosts!$A:$O,MATCH(Places!$C2953,Hosts!$A:$A,0),MATCH(Places!G$1,Hosts!$1:$1,0))</f>
        <v>No</v>
      </c>
      <c r="H2953">
        <v>12</v>
      </c>
      <c r="I2953" t="str">
        <f>VLOOKUP($H2953,Neighborhoods!$A:$C,2,0)</f>
        <v>Brooklyn</v>
      </c>
      <c r="J2953" t="str">
        <f>VLOOKUP($H2953,Neighborhoods!$A:$C,3,0)</f>
        <v>Williamsburg</v>
      </c>
      <c r="K2953" t="s">
        <v>11822</v>
      </c>
      <c r="L2953" t="str">
        <f t="shared" si="184"/>
        <v>No</v>
      </c>
      <c r="M2953">
        <v>4</v>
      </c>
      <c r="N2953" t="str" cm="1">
        <f t="array" ref="N2953">_xlfn.IFS(M2953&lt;=2,"Small",M2953&lt;=5,"Medium",M2953&gt;5,"Large")</f>
        <v>Medium</v>
      </c>
      <c r="O2953" s="50">
        <v>166</v>
      </c>
      <c r="P2953" s="67">
        <f t="shared" si="185"/>
        <v>0.03</v>
      </c>
      <c r="Q2953" s="52">
        <v>4.6399999999999997</v>
      </c>
      <c r="R2953" s="52" t="str" cm="1">
        <f t="array" ref="R2953">_xlfn.IFS(ROUND(Q2953,0)=5,"Excellent",ROUND(Q2953,0)=4,"Good",ROUND(Q2953,0)=3,"Ok",ROUND(Q2953,0)&lt;3,"Bad")</f>
        <v>Excellent</v>
      </c>
      <c r="S2953">
        <v>59</v>
      </c>
      <c r="T2953" t="str">
        <f t="shared" si="186"/>
        <v>No</v>
      </c>
      <c r="U2953" s="65">
        <v>42997</v>
      </c>
      <c r="V2953" s="65">
        <v>43960</v>
      </c>
      <c r="W2953">
        <v>263</v>
      </c>
      <c r="X2953" t="str">
        <f t="shared" si="187"/>
        <v>Active</v>
      </c>
      <c r="Y2953" t="s">
        <v>15616</v>
      </c>
    </row>
    <row r="2954" spans="1:25" x14ac:dyDescent="0.25">
      <c r="A2954">
        <v>2953</v>
      </c>
      <c r="B2954" t="s">
        <v>2147</v>
      </c>
      <c r="C2954">
        <v>3324</v>
      </c>
      <c r="D2954" t="str">
        <f>VLOOKUP($C2954,Hosts!$A:$O,10,0)</f>
        <v>New York</v>
      </c>
      <c r="E2954" s="67">
        <f>INDEX(Hosts!$A:$O,MATCH(Places!$C2954,Hosts!$A:$A,0),MATCH(Places!E$1,Hosts!$1:$1,0))</f>
        <v>0.96</v>
      </c>
      <c r="F2954" s="67">
        <f>INDEX(Hosts!$A:$O,MATCH(Places!$C2954,Hosts!$A:$A,0),MATCH(Places!F$1,Hosts!$1:$1,0))</f>
        <v>0.95</v>
      </c>
      <c r="G2954" s="67" t="str">
        <f>INDEX(Hosts!$A:$O,MATCH(Places!$C2954,Hosts!$A:$A,0),MATCH(Places!G$1,Hosts!$1:$1,0))</f>
        <v>Yes</v>
      </c>
      <c r="H2954">
        <v>18</v>
      </c>
      <c r="I2954" t="str">
        <f>VLOOKUP($H2954,Neighborhoods!$A:$C,2,0)</f>
        <v>Manhattan</v>
      </c>
      <c r="J2954" t="str">
        <f>VLOOKUP($H2954,Neighborhoods!$A:$C,3,0)</f>
        <v>Midtown</v>
      </c>
      <c r="K2954" t="s">
        <v>11822</v>
      </c>
      <c r="L2954" t="str">
        <f t="shared" si="184"/>
        <v>No</v>
      </c>
      <c r="M2954">
        <v>6</v>
      </c>
      <c r="N2954" t="str" cm="1">
        <f t="array" ref="N2954">_xlfn.IFS(M2954&lt;=2,"Small",M2954&lt;=5,"Medium",M2954&gt;5,"Large")</f>
        <v>Large</v>
      </c>
      <c r="O2954" s="50">
        <v>400</v>
      </c>
      <c r="P2954" s="67">
        <f t="shared" si="185"/>
        <v>0.04</v>
      </c>
      <c r="Q2954" s="52">
        <v>4.8899999999999997</v>
      </c>
      <c r="R2954" s="52" t="str" cm="1">
        <f t="array" ref="R2954">_xlfn.IFS(ROUND(Q2954,0)=5,"Excellent",ROUND(Q2954,0)=4,"Good",ROUND(Q2954,0)=3,"Ok",ROUND(Q2954,0)&lt;3,"Bad")</f>
        <v>Excellent</v>
      </c>
      <c r="S2954">
        <v>139</v>
      </c>
      <c r="T2954" t="str">
        <f t="shared" si="186"/>
        <v>Yes</v>
      </c>
      <c r="U2954" s="65">
        <v>42979</v>
      </c>
      <c r="V2954" s="65">
        <v>44052</v>
      </c>
      <c r="W2954">
        <v>20</v>
      </c>
      <c r="X2954" t="str">
        <f t="shared" si="187"/>
        <v>Active</v>
      </c>
      <c r="Y2954" t="s">
        <v>15615</v>
      </c>
    </row>
    <row r="2955" spans="1:25" x14ac:dyDescent="0.25">
      <c r="A2955">
        <v>2954</v>
      </c>
      <c r="B2955" t="s">
        <v>14843</v>
      </c>
      <c r="C2955">
        <v>3333</v>
      </c>
      <c r="D2955" t="str">
        <f>VLOOKUP($C2955,Hosts!$A:$O,10,0)</f>
        <v>New York</v>
      </c>
      <c r="E2955" s="67">
        <f>INDEX(Hosts!$A:$O,MATCH(Places!$C2955,Hosts!$A:$A,0),MATCH(Places!E$1,Hosts!$1:$1,0))</f>
        <v>1</v>
      </c>
      <c r="F2955" s="67">
        <f>INDEX(Hosts!$A:$O,MATCH(Places!$C2955,Hosts!$A:$A,0),MATCH(Places!F$1,Hosts!$1:$1,0))</f>
        <v>0.81</v>
      </c>
      <c r="G2955" s="67" t="str">
        <f>INDEX(Hosts!$A:$O,MATCH(Places!$C2955,Hosts!$A:$A,0),MATCH(Places!G$1,Hosts!$1:$1,0))</f>
        <v>No</v>
      </c>
      <c r="H2955">
        <v>17</v>
      </c>
      <c r="I2955" t="str">
        <f>VLOOKUP($H2955,Neighborhoods!$A:$C,2,0)</f>
        <v>Manhattan</v>
      </c>
      <c r="J2955" t="str">
        <f>VLOOKUP($H2955,Neighborhoods!$A:$C,3,0)</f>
        <v>Hell's Kitchen</v>
      </c>
      <c r="K2955" t="s">
        <v>1</v>
      </c>
      <c r="L2955" t="str">
        <f t="shared" si="184"/>
        <v>Yes</v>
      </c>
      <c r="M2955">
        <v>2</v>
      </c>
      <c r="N2955" t="str" cm="1">
        <f t="array" ref="N2955">_xlfn.IFS(M2955&lt;=2,"Small",M2955&lt;=5,"Medium",M2955&gt;5,"Large")</f>
        <v>Small</v>
      </c>
      <c r="O2955" s="50">
        <v>100</v>
      </c>
      <c r="P2955" s="67">
        <f t="shared" si="185"/>
        <v>0.03</v>
      </c>
      <c r="Q2955" s="52">
        <v>4.45</v>
      </c>
      <c r="R2955" s="52" t="str" cm="1">
        <f t="array" ref="R2955">_xlfn.IFS(ROUND(Q2955,0)=5,"Excellent",ROUND(Q2955,0)=4,"Good",ROUND(Q2955,0)=3,"Ok",ROUND(Q2955,0)&lt;3,"Bad")</f>
        <v>Good</v>
      </c>
      <c r="S2955">
        <v>20</v>
      </c>
      <c r="T2955" t="str">
        <f t="shared" si="186"/>
        <v>No</v>
      </c>
      <c r="U2955" s="65">
        <v>42973</v>
      </c>
      <c r="V2955" s="65">
        <v>43652</v>
      </c>
      <c r="W2955">
        <v>89</v>
      </c>
      <c r="X2955" t="str">
        <f t="shared" si="187"/>
        <v>Active</v>
      </c>
      <c r="Y2955" t="s">
        <v>15616</v>
      </c>
    </row>
    <row r="2956" spans="1:25" x14ac:dyDescent="0.25">
      <c r="A2956">
        <v>2955</v>
      </c>
      <c r="B2956" t="s">
        <v>2148</v>
      </c>
      <c r="C2956">
        <v>3059</v>
      </c>
      <c r="D2956" t="str">
        <f>VLOOKUP($C2956,Hosts!$A:$O,10,0)</f>
        <v>Florida</v>
      </c>
      <c r="E2956" s="67">
        <f>INDEX(Hosts!$A:$O,MATCH(Places!$C2956,Hosts!$A:$A,0),MATCH(Places!E$1,Hosts!$1:$1,0))</f>
        <v>1</v>
      </c>
      <c r="F2956" s="67">
        <f>INDEX(Hosts!$A:$O,MATCH(Places!$C2956,Hosts!$A:$A,0),MATCH(Places!F$1,Hosts!$1:$1,0))</f>
        <v>0.5</v>
      </c>
      <c r="G2956" s="67" t="str">
        <f>INDEX(Hosts!$A:$O,MATCH(Places!$C2956,Hosts!$A:$A,0),MATCH(Places!G$1,Hosts!$1:$1,0))</f>
        <v>Yes</v>
      </c>
      <c r="H2956">
        <v>9</v>
      </c>
      <c r="I2956" t="str">
        <f>VLOOKUP($H2956,Neighborhoods!$A:$C,2,0)</f>
        <v>Brooklyn</v>
      </c>
      <c r="J2956" t="str">
        <f>VLOOKUP($H2956,Neighborhoods!$A:$C,3,0)</f>
        <v>Crown Heights</v>
      </c>
      <c r="K2956" t="s">
        <v>1</v>
      </c>
      <c r="L2956" t="str">
        <f t="shared" si="184"/>
        <v>Yes</v>
      </c>
      <c r="M2956">
        <v>1</v>
      </c>
      <c r="N2956" t="str" cm="1">
        <f t="array" ref="N2956">_xlfn.IFS(M2956&lt;=2,"Small",M2956&lt;=5,"Medium",M2956&gt;5,"Large")</f>
        <v>Small</v>
      </c>
      <c r="O2956" s="50">
        <v>46</v>
      </c>
      <c r="P2956" s="67">
        <f t="shared" si="185"/>
        <v>0.03</v>
      </c>
      <c r="Q2956" s="52">
        <v>4.91</v>
      </c>
      <c r="R2956" s="52" t="str" cm="1">
        <f t="array" ref="R2956">_xlfn.IFS(ROUND(Q2956,0)=5,"Excellent",ROUND(Q2956,0)=4,"Good",ROUND(Q2956,0)=3,"Ok",ROUND(Q2956,0)&lt;3,"Bad")</f>
        <v>Excellent</v>
      </c>
      <c r="S2956">
        <v>113</v>
      </c>
      <c r="T2956" t="str">
        <f t="shared" si="186"/>
        <v>Yes</v>
      </c>
      <c r="U2956" s="65">
        <v>42971</v>
      </c>
      <c r="V2956" s="65">
        <v>43653</v>
      </c>
      <c r="W2956">
        <v>45</v>
      </c>
      <c r="X2956" t="str">
        <f t="shared" si="187"/>
        <v>Active</v>
      </c>
      <c r="Y2956" t="s">
        <v>15615</v>
      </c>
    </row>
    <row r="2957" spans="1:25" x14ac:dyDescent="0.25">
      <c r="A2957">
        <v>2956</v>
      </c>
      <c r="B2957" t="s">
        <v>2149</v>
      </c>
      <c r="C2957">
        <v>2270</v>
      </c>
      <c r="D2957" t="str">
        <f>VLOOKUP($C2957,Hosts!$A:$O,10,0)</f>
        <v>New York</v>
      </c>
      <c r="E2957" s="67">
        <f>INDEX(Hosts!$A:$O,MATCH(Places!$C2957,Hosts!$A:$A,0),MATCH(Places!E$1,Hosts!$1:$1,0))</f>
        <v>1</v>
      </c>
      <c r="F2957" s="67">
        <f>INDEX(Hosts!$A:$O,MATCH(Places!$C2957,Hosts!$A:$A,0),MATCH(Places!F$1,Hosts!$1:$1,0))</f>
        <v>1</v>
      </c>
      <c r="G2957" s="67" t="str">
        <f>INDEX(Hosts!$A:$O,MATCH(Places!$C2957,Hosts!$A:$A,0),MATCH(Places!G$1,Hosts!$1:$1,0))</f>
        <v>Yes</v>
      </c>
      <c r="H2957">
        <v>15</v>
      </c>
      <c r="I2957" t="str">
        <f>VLOOKUP($H2957,Neighborhoods!$A:$C,2,0)</f>
        <v>Manhattan</v>
      </c>
      <c r="J2957" t="str">
        <f>VLOOKUP($H2957,Neighborhoods!$A:$C,3,0)</f>
        <v>East Village</v>
      </c>
      <c r="K2957" t="s">
        <v>11822</v>
      </c>
      <c r="L2957" t="str">
        <f t="shared" si="184"/>
        <v>No</v>
      </c>
      <c r="M2957">
        <v>2</v>
      </c>
      <c r="N2957" t="str" cm="1">
        <f t="array" ref="N2957">_xlfn.IFS(M2957&lt;=2,"Small",M2957&lt;=5,"Medium",M2957&gt;5,"Large")</f>
        <v>Small</v>
      </c>
      <c r="O2957" s="50">
        <v>150</v>
      </c>
      <c r="P2957" s="67">
        <f t="shared" si="185"/>
        <v>0.03</v>
      </c>
      <c r="Q2957" s="52">
        <v>5</v>
      </c>
      <c r="R2957" s="52" t="str" cm="1">
        <f t="array" ref="R2957">_xlfn.IFS(ROUND(Q2957,0)=5,"Excellent",ROUND(Q2957,0)=4,"Good",ROUND(Q2957,0)=3,"Ok",ROUND(Q2957,0)&lt;3,"Bad")</f>
        <v>Excellent</v>
      </c>
      <c r="S2957">
        <v>23</v>
      </c>
      <c r="T2957" t="str">
        <f t="shared" si="186"/>
        <v>No</v>
      </c>
      <c r="U2957" s="65">
        <v>42995</v>
      </c>
      <c r="V2957" s="65">
        <v>43831</v>
      </c>
      <c r="W2957">
        <v>47</v>
      </c>
      <c r="X2957" t="str">
        <f t="shared" si="187"/>
        <v>Active</v>
      </c>
      <c r="Y2957" t="s">
        <v>15616</v>
      </c>
    </row>
    <row r="2958" spans="1:25" x14ac:dyDescent="0.25">
      <c r="A2958">
        <v>2957</v>
      </c>
      <c r="B2958" t="s">
        <v>13725</v>
      </c>
      <c r="C2958">
        <v>2342</v>
      </c>
      <c r="D2958" t="str">
        <f>VLOOKUP($C2958,Hosts!$A:$O,10,0)</f>
        <v>New York</v>
      </c>
      <c r="E2958" s="67">
        <f>INDEX(Hosts!$A:$O,MATCH(Places!$C2958,Hosts!$A:$A,0),MATCH(Places!E$1,Hosts!$1:$1,0))</f>
        <v>1</v>
      </c>
      <c r="F2958" s="67">
        <f>INDEX(Hosts!$A:$O,MATCH(Places!$C2958,Hosts!$A:$A,0),MATCH(Places!F$1,Hosts!$1:$1,0))</f>
        <v>0.97</v>
      </c>
      <c r="G2958" s="67" t="str">
        <f>INDEX(Hosts!$A:$O,MATCH(Places!$C2958,Hosts!$A:$A,0),MATCH(Places!G$1,Hosts!$1:$1,0))</f>
        <v>Yes</v>
      </c>
      <c r="H2958">
        <v>21</v>
      </c>
      <c r="I2958" t="str">
        <f>VLOOKUP($H2958,Neighborhoods!$A:$C,2,0)</f>
        <v>Queens</v>
      </c>
      <c r="J2958" t="str">
        <f>VLOOKUP($H2958,Neighborhoods!$A:$C,3,0)</f>
        <v>Astoria</v>
      </c>
      <c r="K2958" t="s">
        <v>1</v>
      </c>
      <c r="L2958" t="str">
        <f t="shared" si="184"/>
        <v>Yes</v>
      </c>
      <c r="M2958">
        <v>1</v>
      </c>
      <c r="N2958" t="str" cm="1">
        <f t="array" ref="N2958">_xlfn.IFS(M2958&lt;=2,"Small",M2958&lt;=5,"Medium",M2958&gt;5,"Large")</f>
        <v>Small</v>
      </c>
      <c r="O2958" s="50">
        <v>47</v>
      </c>
      <c r="P2958" s="67">
        <f t="shared" si="185"/>
        <v>0.03</v>
      </c>
      <c r="Q2958" s="52">
        <v>4.9800000000000004</v>
      </c>
      <c r="R2958" s="52" t="str" cm="1">
        <f t="array" ref="R2958">_xlfn.IFS(ROUND(Q2958,0)=5,"Excellent",ROUND(Q2958,0)=4,"Good",ROUND(Q2958,0)=3,"Ok",ROUND(Q2958,0)&lt;3,"Bad")</f>
        <v>Excellent</v>
      </c>
      <c r="S2958">
        <v>126</v>
      </c>
      <c r="T2958" t="str">
        <f t="shared" si="186"/>
        <v>Yes</v>
      </c>
      <c r="U2958" s="65">
        <v>42979</v>
      </c>
      <c r="V2958" s="65">
        <v>43897</v>
      </c>
      <c r="W2958">
        <v>365</v>
      </c>
      <c r="X2958" t="str">
        <f t="shared" si="187"/>
        <v>Active</v>
      </c>
      <c r="Y2958" t="s">
        <v>15616</v>
      </c>
    </row>
    <row r="2959" spans="1:25" x14ac:dyDescent="0.25">
      <c r="A2959">
        <v>2958</v>
      </c>
      <c r="B2959" t="s">
        <v>2150</v>
      </c>
      <c r="C2959">
        <v>3337</v>
      </c>
      <c r="D2959" t="str">
        <f>VLOOKUP($C2959,Hosts!$A:$O,10,0)</f>
        <v>New York</v>
      </c>
      <c r="E2959" s="67">
        <f>INDEX(Hosts!$A:$O,MATCH(Places!$C2959,Hosts!$A:$A,0),MATCH(Places!E$1,Hosts!$1:$1,0))</f>
        <v>0</v>
      </c>
      <c r="F2959" s="67">
        <f>INDEX(Hosts!$A:$O,MATCH(Places!$C2959,Hosts!$A:$A,0),MATCH(Places!F$1,Hosts!$1:$1,0))</f>
        <v>0.99</v>
      </c>
      <c r="G2959" s="67" t="str">
        <f>INDEX(Hosts!$A:$O,MATCH(Places!$C2959,Hosts!$A:$A,0),MATCH(Places!G$1,Hosts!$1:$1,0))</f>
        <v>No</v>
      </c>
      <c r="H2959">
        <v>16</v>
      </c>
      <c r="I2959" t="str">
        <f>VLOOKUP($H2959,Neighborhoods!$A:$C,2,0)</f>
        <v>Manhattan</v>
      </c>
      <c r="J2959" t="str">
        <f>VLOOKUP($H2959,Neighborhoods!$A:$C,3,0)</f>
        <v>Harlem</v>
      </c>
      <c r="K2959" t="s">
        <v>1</v>
      </c>
      <c r="L2959" t="str">
        <f t="shared" si="184"/>
        <v>Yes</v>
      </c>
      <c r="M2959">
        <v>2</v>
      </c>
      <c r="N2959" t="str" cm="1">
        <f t="array" ref="N2959">_xlfn.IFS(M2959&lt;=2,"Small",M2959&lt;=5,"Medium",M2959&gt;5,"Large")</f>
        <v>Small</v>
      </c>
      <c r="O2959" s="50">
        <v>70</v>
      </c>
      <c r="P2959" s="67">
        <f t="shared" si="185"/>
        <v>0.03</v>
      </c>
      <c r="Q2959" s="52">
        <v>4.91</v>
      </c>
      <c r="R2959" s="52" t="str" cm="1">
        <f t="array" ref="R2959">_xlfn.IFS(ROUND(Q2959,0)=5,"Excellent",ROUND(Q2959,0)=4,"Good",ROUND(Q2959,0)=3,"Ok",ROUND(Q2959,0)&lt;3,"Bad")</f>
        <v>Excellent</v>
      </c>
      <c r="S2959">
        <v>33</v>
      </c>
      <c r="T2959" t="str">
        <f t="shared" si="186"/>
        <v>No</v>
      </c>
      <c r="U2959" s="65">
        <v>42988</v>
      </c>
      <c r="V2959" s="65">
        <v>43948</v>
      </c>
      <c r="W2959">
        <v>320</v>
      </c>
      <c r="X2959" t="str">
        <f t="shared" si="187"/>
        <v>Active</v>
      </c>
      <c r="Y2959" t="s">
        <v>15616</v>
      </c>
    </row>
    <row r="2960" spans="1:25" x14ac:dyDescent="0.25">
      <c r="A2960">
        <v>2959</v>
      </c>
      <c r="B2960" t="s">
        <v>2151</v>
      </c>
      <c r="C2960">
        <v>3338</v>
      </c>
      <c r="D2960" t="str">
        <f>VLOOKUP($C2960,Hosts!$A:$O,10,0)</f>
        <v>New York</v>
      </c>
      <c r="E2960" s="67">
        <f>INDEX(Hosts!$A:$O,MATCH(Places!$C2960,Hosts!$A:$A,0),MATCH(Places!E$1,Hosts!$1:$1,0))</f>
        <v>1</v>
      </c>
      <c r="F2960" s="67">
        <f>INDEX(Hosts!$A:$O,MATCH(Places!$C2960,Hosts!$A:$A,0),MATCH(Places!F$1,Hosts!$1:$1,0))</f>
        <v>1</v>
      </c>
      <c r="G2960" s="67" t="str">
        <f>INDEX(Hosts!$A:$O,MATCH(Places!$C2960,Hosts!$A:$A,0),MATCH(Places!G$1,Hosts!$1:$1,0))</f>
        <v>Yes</v>
      </c>
      <c r="H2960">
        <v>10</v>
      </c>
      <c r="I2960" t="str">
        <f>VLOOKUP($H2960,Neighborhoods!$A:$C,2,0)</f>
        <v>Brooklyn</v>
      </c>
      <c r="J2960" t="str">
        <f>VLOOKUP($H2960,Neighborhoods!$A:$C,3,0)</f>
        <v>East Flatbush</v>
      </c>
      <c r="K2960" t="s">
        <v>1</v>
      </c>
      <c r="L2960" t="str">
        <f t="shared" si="184"/>
        <v>Yes</v>
      </c>
      <c r="M2960">
        <v>2</v>
      </c>
      <c r="N2960" t="str" cm="1">
        <f t="array" ref="N2960">_xlfn.IFS(M2960&lt;=2,"Small",M2960&lt;=5,"Medium",M2960&gt;5,"Large")</f>
        <v>Small</v>
      </c>
      <c r="O2960" s="50">
        <v>60</v>
      </c>
      <c r="P2960" s="67">
        <f t="shared" si="185"/>
        <v>0.03</v>
      </c>
      <c r="Q2960" s="52">
        <v>4.7300000000000004</v>
      </c>
      <c r="R2960" s="52" t="str" cm="1">
        <f t="array" ref="R2960">_xlfn.IFS(ROUND(Q2960,0)=5,"Excellent",ROUND(Q2960,0)=4,"Good",ROUND(Q2960,0)=3,"Ok",ROUND(Q2960,0)&lt;3,"Bad")</f>
        <v>Excellent</v>
      </c>
      <c r="S2960">
        <v>11</v>
      </c>
      <c r="T2960" t="str">
        <f t="shared" si="186"/>
        <v>No</v>
      </c>
      <c r="U2960" s="65">
        <v>42988</v>
      </c>
      <c r="V2960" s="65">
        <v>43752</v>
      </c>
      <c r="W2960">
        <v>364</v>
      </c>
      <c r="X2960" t="str">
        <f t="shared" si="187"/>
        <v>Active</v>
      </c>
      <c r="Y2960" t="s">
        <v>15616</v>
      </c>
    </row>
    <row r="2961" spans="1:25" x14ac:dyDescent="0.25">
      <c r="A2961">
        <v>2960</v>
      </c>
      <c r="B2961" t="s">
        <v>2152</v>
      </c>
      <c r="C2961">
        <v>3339</v>
      </c>
      <c r="D2961" t="str">
        <f>VLOOKUP($C2961,Hosts!$A:$O,10,0)</f>
        <v>New York</v>
      </c>
      <c r="E2961" s="67">
        <f>INDEX(Hosts!$A:$O,MATCH(Places!$C2961,Hosts!$A:$A,0),MATCH(Places!E$1,Hosts!$1:$1,0))</f>
        <v>1</v>
      </c>
      <c r="F2961" s="67">
        <f>INDEX(Hosts!$A:$O,MATCH(Places!$C2961,Hosts!$A:$A,0),MATCH(Places!F$1,Hosts!$1:$1,0))</f>
        <v>1</v>
      </c>
      <c r="G2961" s="67" t="str">
        <f>INDEX(Hosts!$A:$O,MATCH(Places!$C2961,Hosts!$A:$A,0),MATCH(Places!G$1,Hosts!$1:$1,0))</f>
        <v>No</v>
      </c>
      <c r="H2961">
        <v>16</v>
      </c>
      <c r="I2961" t="str">
        <f>VLOOKUP($H2961,Neighborhoods!$A:$C,2,0)</f>
        <v>Manhattan</v>
      </c>
      <c r="J2961" t="str">
        <f>VLOOKUP($H2961,Neighborhoods!$A:$C,3,0)</f>
        <v>Harlem</v>
      </c>
      <c r="K2961" t="s">
        <v>1</v>
      </c>
      <c r="L2961" t="str">
        <f t="shared" si="184"/>
        <v>Yes</v>
      </c>
      <c r="M2961">
        <v>2</v>
      </c>
      <c r="N2961" t="str" cm="1">
        <f t="array" ref="N2961">_xlfn.IFS(M2961&lt;=2,"Small",M2961&lt;=5,"Medium",M2961&gt;5,"Large")</f>
        <v>Small</v>
      </c>
      <c r="O2961" s="50">
        <v>65</v>
      </c>
      <c r="P2961" s="67">
        <f t="shared" si="185"/>
        <v>0.03</v>
      </c>
      <c r="Q2961" s="52">
        <v>3.4</v>
      </c>
      <c r="R2961" s="52" t="str" cm="1">
        <f t="array" ref="R2961">_xlfn.IFS(ROUND(Q2961,0)=5,"Excellent",ROUND(Q2961,0)=4,"Good",ROUND(Q2961,0)=3,"Ok",ROUND(Q2961,0)&lt;3,"Bad")</f>
        <v>Ok</v>
      </c>
      <c r="S2961">
        <v>5</v>
      </c>
      <c r="T2961" t="str">
        <f t="shared" si="186"/>
        <v>No</v>
      </c>
      <c r="U2961" s="65">
        <v>43032</v>
      </c>
      <c r="V2961" s="65">
        <v>43738</v>
      </c>
      <c r="W2961">
        <v>42</v>
      </c>
      <c r="X2961" t="str">
        <f t="shared" si="187"/>
        <v>Active</v>
      </c>
      <c r="Y2961" t="s">
        <v>15616</v>
      </c>
    </row>
    <row r="2962" spans="1:25" x14ac:dyDescent="0.25">
      <c r="A2962">
        <v>2961</v>
      </c>
      <c r="B2962" t="s">
        <v>2153</v>
      </c>
      <c r="C2962">
        <v>2742</v>
      </c>
      <c r="D2962" t="str">
        <f>VLOOKUP($C2962,Hosts!$A:$O,10,0)</f>
        <v>California</v>
      </c>
      <c r="E2962" s="67">
        <f>INDEX(Hosts!$A:$O,MATCH(Places!$C2962,Hosts!$A:$A,0),MATCH(Places!E$1,Hosts!$1:$1,0))</f>
        <v>0.81</v>
      </c>
      <c r="F2962" s="67">
        <f>INDEX(Hosts!$A:$O,MATCH(Places!$C2962,Hosts!$A:$A,0),MATCH(Places!F$1,Hosts!$1:$1,0))</f>
        <v>1</v>
      </c>
      <c r="G2962" s="67" t="str">
        <f>INDEX(Hosts!$A:$O,MATCH(Places!$C2962,Hosts!$A:$A,0),MATCH(Places!G$1,Hosts!$1:$1,0))</f>
        <v>No</v>
      </c>
      <c r="H2962">
        <v>18</v>
      </c>
      <c r="I2962" t="str">
        <f>VLOOKUP($H2962,Neighborhoods!$A:$C,2,0)</f>
        <v>Manhattan</v>
      </c>
      <c r="J2962" t="str">
        <f>VLOOKUP($H2962,Neighborhoods!$A:$C,3,0)</f>
        <v>Midtown</v>
      </c>
      <c r="K2962" t="s">
        <v>11822</v>
      </c>
      <c r="L2962" t="str">
        <f t="shared" si="184"/>
        <v>No</v>
      </c>
      <c r="M2962">
        <v>6</v>
      </c>
      <c r="N2962" t="str" cm="1">
        <f t="array" ref="N2962">_xlfn.IFS(M2962&lt;=2,"Small",M2962&lt;=5,"Medium",M2962&gt;5,"Large")</f>
        <v>Large</v>
      </c>
      <c r="O2962" s="50">
        <v>536</v>
      </c>
      <c r="P2962" s="67">
        <f t="shared" si="185"/>
        <v>0.05</v>
      </c>
      <c r="Q2962" s="52">
        <v>4.75</v>
      </c>
      <c r="R2962" s="52" t="str" cm="1">
        <f t="array" ref="R2962">_xlfn.IFS(ROUND(Q2962,0)=5,"Excellent",ROUND(Q2962,0)=4,"Good",ROUND(Q2962,0)=3,"Ok",ROUND(Q2962,0)&lt;3,"Bad")</f>
        <v>Excellent</v>
      </c>
      <c r="S2962">
        <v>4</v>
      </c>
      <c r="T2962" t="str">
        <f t="shared" si="186"/>
        <v>No</v>
      </c>
      <c r="U2962" s="65">
        <v>43258</v>
      </c>
      <c r="V2962" s="65">
        <v>43742</v>
      </c>
      <c r="W2962">
        <v>346</v>
      </c>
      <c r="X2962" t="str">
        <f t="shared" si="187"/>
        <v>Active</v>
      </c>
      <c r="Y2962" t="s">
        <v>15616</v>
      </c>
    </row>
    <row r="2963" spans="1:25" x14ac:dyDescent="0.25">
      <c r="A2963">
        <v>2962</v>
      </c>
      <c r="B2963" t="s">
        <v>14939</v>
      </c>
      <c r="C2963">
        <v>3308</v>
      </c>
      <c r="D2963" t="str">
        <f>VLOOKUP($C2963,Hosts!$A:$O,10,0)</f>
        <v>New York</v>
      </c>
      <c r="E2963" s="67">
        <f>INDEX(Hosts!$A:$O,MATCH(Places!$C2963,Hosts!$A:$A,0),MATCH(Places!E$1,Hosts!$1:$1,0))</f>
        <v>0.33</v>
      </c>
      <c r="F2963" s="67">
        <f>INDEX(Hosts!$A:$O,MATCH(Places!$C2963,Hosts!$A:$A,0),MATCH(Places!F$1,Hosts!$1:$1,0))</f>
        <v>0</v>
      </c>
      <c r="G2963" s="67" t="str">
        <f>INDEX(Hosts!$A:$O,MATCH(Places!$C2963,Hosts!$A:$A,0),MATCH(Places!G$1,Hosts!$1:$1,0))</f>
        <v>No</v>
      </c>
      <c r="H2963">
        <v>23</v>
      </c>
      <c r="I2963" t="str">
        <f>VLOOKUP($H2963,Neighborhoods!$A:$C,2,0)</f>
        <v>Queens</v>
      </c>
      <c r="J2963" t="str">
        <f>VLOOKUP($H2963,Neighborhoods!$A:$C,3,0)</f>
        <v>Jamaica</v>
      </c>
      <c r="K2963" t="s">
        <v>1</v>
      </c>
      <c r="L2963" t="str">
        <f t="shared" si="184"/>
        <v>Yes</v>
      </c>
      <c r="M2963">
        <v>1</v>
      </c>
      <c r="N2963" t="str" cm="1">
        <f t="array" ref="N2963">_xlfn.IFS(M2963&lt;=2,"Small",M2963&lt;=5,"Medium",M2963&gt;5,"Large")</f>
        <v>Small</v>
      </c>
      <c r="O2963" s="50">
        <v>35</v>
      </c>
      <c r="P2963" s="67">
        <f t="shared" si="185"/>
        <v>0.03</v>
      </c>
      <c r="Q2963" s="52">
        <v>5</v>
      </c>
      <c r="R2963" s="52" t="str" cm="1">
        <f t="array" ref="R2963">_xlfn.IFS(ROUND(Q2963,0)=5,"Excellent",ROUND(Q2963,0)=4,"Good",ROUND(Q2963,0)=3,"Ok",ROUND(Q2963,0)&lt;3,"Bad")</f>
        <v>Excellent</v>
      </c>
      <c r="S2963">
        <v>12</v>
      </c>
      <c r="T2963" t="str">
        <f t="shared" si="186"/>
        <v>No</v>
      </c>
      <c r="U2963" s="65">
        <v>42966</v>
      </c>
      <c r="V2963" s="65">
        <v>43186</v>
      </c>
      <c r="W2963">
        <v>342</v>
      </c>
      <c r="X2963" t="str">
        <f t="shared" si="187"/>
        <v>Active</v>
      </c>
      <c r="Y2963" t="s">
        <v>15615</v>
      </c>
    </row>
    <row r="2964" spans="1:25" x14ac:dyDescent="0.25">
      <c r="A2964">
        <v>2963</v>
      </c>
      <c r="B2964" t="s">
        <v>14149</v>
      </c>
      <c r="C2964">
        <v>3333</v>
      </c>
      <c r="D2964" t="str">
        <f>VLOOKUP($C2964,Hosts!$A:$O,10,0)</f>
        <v>New York</v>
      </c>
      <c r="E2964" s="67">
        <f>INDEX(Hosts!$A:$O,MATCH(Places!$C2964,Hosts!$A:$A,0),MATCH(Places!E$1,Hosts!$1:$1,0))</f>
        <v>1</v>
      </c>
      <c r="F2964" s="67">
        <f>INDEX(Hosts!$A:$O,MATCH(Places!$C2964,Hosts!$A:$A,0),MATCH(Places!F$1,Hosts!$1:$1,0))</f>
        <v>0.81</v>
      </c>
      <c r="G2964" s="67" t="str">
        <f>INDEX(Hosts!$A:$O,MATCH(Places!$C2964,Hosts!$A:$A,0),MATCH(Places!G$1,Hosts!$1:$1,0))</f>
        <v>No</v>
      </c>
      <c r="H2964">
        <v>17</v>
      </c>
      <c r="I2964" t="str">
        <f>VLOOKUP($H2964,Neighborhoods!$A:$C,2,0)</f>
        <v>Manhattan</v>
      </c>
      <c r="J2964" t="str">
        <f>VLOOKUP($H2964,Neighborhoods!$A:$C,3,0)</f>
        <v>Hell's Kitchen</v>
      </c>
      <c r="K2964" t="s">
        <v>1</v>
      </c>
      <c r="L2964" t="str">
        <f t="shared" si="184"/>
        <v>Yes</v>
      </c>
      <c r="M2964">
        <v>2</v>
      </c>
      <c r="N2964" t="str" cm="1">
        <f t="array" ref="N2964">_xlfn.IFS(M2964&lt;=2,"Small",M2964&lt;=5,"Medium",M2964&gt;5,"Large")</f>
        <v>Small</v>
      </c>
      <c r="O2964" s="50">
        <v>120</v>
      </c>
      <c r="P2964" s="67">
        <f t="shared" si="185"/>
        <v>0.03</v>
      </c>
      <c r="Q2964" s="52">
        <v>4.74</v>
      </c>
      <c r="R2964" s="52" t="str" cm="1">
        <f t="array" ref="R2964">_xlfn.IFS(ROUND(Q2964,0)=5,"Excellent",ROUND(Q2964,0)=4,"Good",ROUND(Q2964,0)=3,"Ok",ROUND(Q2964,0)&lt;3,"Bad")</f>
        <v>Excellent</v>
      </c>
      <c r="S2964">
        <v>39</v>
      </c>
      <c r="T2964" t="str">
        <f t="shared" si="186"/>
        <v>No</v>
      </c>
      <c r="U2964" s="65">
        <v>43009</v>
      </c>
      <c r="V2964" s="65">
        <v>43819</v>
      </c>
      <c r="W2964">
        <v>89</v>
      </c>
      <c r="X2964" t="str">
        <f t="shared" si="187"/>
        <v>Active</v>
      </c>
      <c r="Y2964" t="s">
        <v>15616</v>
      </c>
    </row>
    <row r="2965" spans="1:25" x14ac:dyDescent="0.25">
      <c r="A2965">
        <v>2964</v>
      </c>
      <c r="B2965" t="s">
        <v>2154</v>
      </c>
      <c r="C2965">
        <v>3340</v>
      </c>
      <c r="D2965" t="str">
        <f>VLOOKUP($C2965,Hosts!$A:$O,10,0)</f>
        <v>New York</v>
      </c>
      <c r="E2965" s="67">
        <f>INDEX(Hosts!$A:$O,MATCH(Places!$C2965,Hosts!$A:$A,0),MATCH(Places!E$1,Hosts!$1:$1,0))</f>
        <v>1</v>
      </c>
      <c r="F2965" s="67">
        <f>INDEX(Hosts!$A:$O,MATCH(Places!$C2965,Hosts!$A:$A,0),MATCH(Places!F$1,Hosts!$1:$1,0))</f>
        <v>0.87</v>
      </c>
      <c r="G2965" s="67" t="str">
        <f>INDEX(Hosts!$A:$O,MATCH(Places!$C2965,Hosts!$A:$A,0),MATCH(Places!G$1,Hosts!$1:$1,0))</f>
        <v>Yes</v>
      </c>
      <c r="H2965">
        <v>28</v>
      </c>
      <c r="I2965" t="str">
        <f>VLOOKUP($H2965,Neighborhoods!$A:$C,2,0)</f>
        <v>Staten Island</v>
      </c>
      <c r="J2965" t="str">
        <f>VLOOKUP($H2965,Neighborhoods!$A:$C,3,0)</f>
        <v>St. George</v>
      </c>
      <c r="K2965" t="s">
        <v>1</v>
      </c>
      <c r="L2965" t="str">
        <f t="shared" si="184"/>
        <v>Yes</v>
      </c>
      <c r="M2965">
        <v>2</v>
      </c>
      <c r="N2965" t="str" cm="1">
        <f t="array" ref="N2965">_xlfn.IFS(M2965&lt;=2,"Small",M2965&lt;=5,"Medium",M2965&gt;5,"Large")</f>
        <v>Small</v>
      </c>
      <c r="O2965" s="50">
        <v>65</v>
      </c>
      <c r="P2965" s="67">
        <f t="shared" si="185"/>
        <v>0.03</v>
      </c>
      <c r="Q2965" s="52">
        <v>4.74</v>
      </c>
      <c r="R2965" s="52" t="str" cm="1">
        <f t="array" ref="R2965">_xlfn.IFS(ROUND(Q2965,0)=5,"Excellent",ROUND(Q2965,0)=4,"Good",ROUND(Q2965,0)=3,"Ok",ROUND(Q2965,0)&lt;3,"Bad")</f>
        <v>Excellent</v>
      </c>
      <c r="S2965">
        <v>35</v>
      </c>
      <c r="T2965" t="str">
        <f t="shared" si="186"/>
        <v>No</v>
      </c>
      <c r="U2965" s="65">
        <v>42988</v>
      </c>
      <c r="V2965" s="65">
        <v>43831</v>
      </c>
      <c r="W2965">
        <v>90</v>
      </c>
      <c r="X2965" t="str">
        <f t="shared" si="187"/>
        <v>Active</v>
      </c>
      <c r="Y2965" t="s">
        <v>15615</v>
      </c>
    </row>
    <row r="2966" spans="1:25" x14ac:dyDescent="0.25">
      <c r="A2966">
        <v>2965</v>
      </c>
      <c r="B2966" t="s">
        <v>14726</v>
      </c>
      <c r="C2966">
        <v>295</v>
      </c>
      <c r="D2966" t="str">
        <f>VLOOKUP($C2966,Hosts!$A:$O,10,0)</f>
        <v>New York</v>
      </c>
      <c r="E2966" s="67">
        <f>INDEX(Hosts!$A:$O,MATCH(Places!$C2966,Hosts!$A:$A,0),MATCH(Places!E$1,Hosts!$1:$1,0))</f>
        <v>0.98</v>
      </c>
      <c r="F2966" s="67">
        <f>INDEX(Hosts!$A:$O,MATCH(Places!$C2966,Hosts!$A:$A,0),MATCH(Places!F$1,Hosts!$1:$1,0))</f>
        <v>0.93</v>
      </c>
      <c r="G2966" s="67" t="str">
        <f>INDEX(Hosts!$A:$O,MATCH(Places!$C2966,Hosts!$A:$A,0),MATCH(Places!G$1,Hosts!$1:$1,0))</f>
        <v>Yes</v>
      </c>
      <c r="H2966">
        <v>2</v>
      </c>
      <c r="I2966" t="str">
        <f>VLOOKUP($H2966,Neighborhoods!$A:$C,2,0)</f>
        <v>Bronx</v>
      </c>
      <c r="J2966" t="str">
        <f>VLOOKUP($H2966,Neighborhoods!$A:$C,3,0)</f>
        <v>Concourse</v>
      </c>
      <c r="K2966" t="s">
        <v>1</v>
      </c>
      <c r="L2966" t="str">
        <f t="shared" si="184"/>
        <v>Yes</v>
      </c>
      <c r="M2966">
        <v>2</v>
      </c>
      <c r="N2966" t="str" cm="1">
        <f t="array" ref="N2966">_xlfn.IFS(M2966&lt;=2,"Small",M2966&lt;=5,"Medium",M2966&gt;5,"Large")</f>
        <v>Small</v>
      </c>
      <c r="O2966" s="50">
        <v>79</v>
      </c>
      <c r="P2966" s="67">
        <f t="shared" si="185"/>
        <v>0.03</v>
      </c>
      <c r="Q2966" s="52">
        <v>4.97</v>
      </c>
      <c r="R2966" s="52" t="str" cm="1">
        <f t="array" ref="R2966">_xlfn.IFS(ROUND(Q2966,0)=5,"Excellent",ROUND(Q2966,0)=4,"Good",ROUND(Q2966,0)=3,"Ok",ROUND(Q2966,0)&lt;3,"Bad")</f>
        <v>Excellent</v>
      </c>
      <c r="S2966">
        <v>174</v>
      </c>
      <c r="T2966" t="str">
        <f t="shared" si="186"/>
        <v>Yes</v>
      </c>
      <c r="U2966" s="65">
        <v>43012</v>
      </c>
      <c r="V2966" s="65">
        <v>44046</v>
      </c>
      <c r="W2966">
        <v>322</v>
      </c>
      <c r="X2966" t="str">
        <f t="shared" si="187"/>
        <v>Active</v>
      </c>
      <c r="Y2966" t="s">
        <v>15615</v>
      </c>
    </row>
    <row r="2967" spans="1:25" x14ac:dyDescent="0.25">
      <c r="A2967">
        <v>2966</v>
      </c>
      <c r="B2967" t="s">
        <v>14496</v>
      </c>
      <c r="C2967">
        <v>1498</v>
      </c>
      <c r="D2967" t="str">
        <f>VLOOKUP($C2967,Hosts!$A:$O,10,0)</f>
        <v>New York</v>
      </c>
      <c r="E2967" s="67">
        <f>INDEX(Hosts!$A:$O,MATCH(Places!$C2967,Hosts!$A:$A,0),MATCH(Places!E$1,Hosts!$1:$1,0))</f>
        <v>1</v>
      </c>
      <c r="F2967" s="67">
        <f>INDEX(Hosts!$A:$O,MATCH(Places!$C2967,Hosts!$A:$A,0),MATCH(Places!F$1,Hosts!$1:$1,0))</f>
        <v>0.5</v>
      </c>
      <c r="G2967" s="67" t="str">
        <f>INDEX(Hosts!$A:$O,MATCH(Places!$C2967,Hosts!$A:$A,0),MATCH(Places!G$1,Hosts!$1:$1,0))</f>
        <v>No</v>
      </c>
      <c r="H2967">
        <v>16</v>
      </c>
      <c r="I2967" t="str">
        <f>VLOOKUP($H2967,Neighborhoods!$A:$C,2,0)</f>
        <v>Manhattan</v>
      </c>
      <c r="J2967" t="str">
        <f>VLOOKUP($H2967,Neighborhoods!$A:$C,3,0)</f>
        <v>Harlem</v>
      </c>
      <c r="K2967" t="s">
        <v>1</v>
      </c>
      <c r="L2967" t="str">
        <f t="shared" si="184"/>
        <v>Yes</v>
      </c>
      <c r="M2967">
        <v>1</v>
      </c>
      <c r="N2967" t="str" cm="1">
        <f t="array" ref="N2967">_xlfn.IFS(M2967&lt;=2,"Small",M2967&lt;=5,"Medium",M2967&gt;5,"Large")</f>
        <v>Small</v>
      </c>
      <c r="O2967" s="50">
        <v>79</v>
      </c>
      <c r="P2967" s="67">
        <f t="shared" si="185"/>
        <v>0.03</v>
      </c>
      <c r="Q2967" s="52">
        <v>4.9000000000000004</v>
      </c>
      <c r="R2967" s="52" t="str" cm="1">
        <f t="array" ref="R2967">_xlfn.IFS(ROUND(Q2967,0)=5,"Excellent",ROUND(Q2967,0)=4,"Good",ROUND(Q2967,0)=3,"Ok",ROUND(Q2967,0)&lt;3,"Bad")</f>
        <v>Excellent</v>
      </c>
      <c r="S2967">
        <v>10</v>
      </c>
      <c r="T2967" t="str">
        <f t="shared" si="186"/>
        <v>No</v>
      </c>
      <c r="U2967" s="65">
        <v>42972</v>
      </c>
      <c r="V2967" s="65">
        <v>43835</v>
      </c>
      <c r="W2967">
        <v>361</v>
      </c>
      <c r="X2967" t="str">
        <f t="shared" si="187"/>
        <v>Active</v>
      </c>
      <c r="Y2967" t="s">
        <v>15615</v>
      </c>
    </row>
    <row r="2968" spans="1:25" x14ac:dyDescent="0.25">
      <c r="A2968">
        <v>2967</v>
      </c>
      <c r="B2968" t="s">
        <v>2155</v>
      </c>
      <c r="C2968">
        <v>2861</v>
      </c>
      <c r="D2968" t="str">
        <f>VLOOKUP($C2968,Hosts!$A:$O,10,0)</f>
        <v>New York</v>
      </c>
      <c r="E2968" s="67">
        <f>INDEX(Hosts!$A:$O,MATCH(Places!$C2968,Hosts!$A:$A,0),MATCH(Places!E$1,Hosts!$1:$1,0))</f>
        <v>0.96</v>
      </c>
      <c r="F2968" s="67">
        <f>INDEX(Hosts!$A:$O,MATCH(Places!$C2968,Hosts!$A:$A,0),MATCH(Places!F$1,Hosts!$1:$1,0))</f>
        <v>0.96</v>
      </c>
      <c r="G2968" s="67" t="str">
        <f>INDEX(Hosts!$A:$O,MATCH(Places!$C2968,Hosts!$A:$A,0),MATCH(Places!G$1,Hosts!$1:$1,0))</f>
        <v>No</v>
      </c>
      <c r="H2968">
        <v>17</v>
      </c>
      <c r="I2968" t="str">
        <f>VLOOKUP($H2968,Neighborhoods!$A:$C,2,0)</f>
        <v>Manhattan</v>
      </c>
      <c r="J2968" t="str">
        <f>VLOOKUP($H2968,Neighborhoods!$A:$C,3,0)</f>
        <v>Hell's Kitchen</v>
      </c>
      <c r="K2968" t="s">
        <v>11822</v>
      </c>
      <c r="L2968" t="str">
        <f t="shared" si="184"/>
        <v>No</v>
      </c>
      <c r="M2968">
        <v>5</v>
      </c>
      <c r="N2968" t="str" cm="1">
        <f t="array" ref="N2968">_xlfn.IFS(M2968&lt;=2,"Small",M2968&lt;=5,"Medium",M2968&gt;5,"Large")</f>
        <v>Medium</v>
      </c>
      <c r="O2968" s="50">
        <v>99</v>
      </c>
      <c r="P2968" s="67">
        <f t="shared" si="185"/>
        <v>0.03</v>
      </c>
      <c r="Q2968" s="52">
        <v>4.3899999999999997</v>
      </c>
      <c r="R2968" s="52" t="str" cm="1">
        <f t="array" ref="R2968">_xlfn.IFS(ROUND(Q2968,0)=5,"Excellent",ROUND(Q2968,0)=4,"Good",ROUND(Q2968,0)=3,"Ok",ROUND(Q2968,0)&lt;3,"Bad")</f>
        <v>Good</v>
      </c>
      <c r="S2968">
        <v>102</v>
      </c>
      <c r="T2968" t="str">
        <f t="shared" si="186"/>
        <v>No</v>
      </c>
      <c r="U2968" s="65">
        <v>43002</v>
      </c>
      <c r="V2968" s="65">
        <v>44055</v>
      </c>
      <c r="W2968">
        <v>85</v>
      </c>
      <c r="X2968" t="str">
        <f t="shared" si="187"/>
        <v>Active</v>
      </c>
      <c r="Y2968" t="s">
        <v>15615</v>
      </c>
    </row>
    <row r="2969" spans="1:25" x14ac:dyDescent="0.25">
      <c r="A2969">
        <v>2968</v>
      </c>
      <c r="B2969" t="s">
        <v>2156</v>
      </c>
      <c r="C2969">
        <v>3342</v>
      </c>
      <c r="D2969" t="str">
        <f>VLOOKUP($C2969,Hosts!$A:$O,10,0)</f>
        <v>New York</v>
      </c>
      <c r="E2969" s="67">
        <f>INDEX(Hosts!$A:$O,MATCH(Places!$C2969,Hosts!$A:$A,0),MATCH(Places!E$1,Hosts!$1:$1,0))</f>
        <v>1</v>
      </c>
      <c r="F2969" s="67">
        <f>INDEX(Hosts!$A:$O,MATCH(Places!$C2969,Hosts!$A:$A,0),MATCH(Places!F$1,Hosts!$1:$1,0))</f>
        <v>1</v>
      </c>
      <c r="G2969" s="67" t="str">
        <f>INDEX(Hosts!$A:$O,MATCH(Places!$C2969,Hosts!$A:$A,0),MATCH(Places!G$1,Hosts!$1:$1,0))</f>
        <v>Yes</v>
      </c>
      <c r="H2969">
        <v>8</v>
      </c>
      <c r="I2969" t="str">
        <f>VLOOKUP($H2969,Neighborhoods!$A:$C,2,0)</f>
        <v>Brooklyn</v>
      </c>
      <c r="J2969" t="str">
        <f>VLOOKUP($H2969,Neighborhoods!$A:$C,3,0)</f>
        <v>Bushwick</v>
      </c>
      <c r="K2969" t="s">
        <v>1</v>
      </c>
      <c r="L2969" t="str">
        <f t="shared" si="184"/>
        <v>Yes</v>
      </c>
      <c r="M2969">
        <v>2</v>
      </c>
      <c r="N2969" t="str" cm="1">
        <f t="array" ref="N2969">_xlfn.IFS(M2969&lt;=2,"Small",M2969&lt;=5,"Medium",M2969&gt;5,"Large")</f>
        <v>Small</v>
      </c>
      <c r="O2969" s="50">
        <v>45</v>
      </c>
      <c r="P2969" s="67">
        <f t="shared" si="185"/>
        <v>0.03</v>
      </c>
      <c r="Q2969" s="52">
        <v>4.99</v>
      </c>
      <c r="R2969" s="52" t="str" cm="1">
        <f t="array" ref="R2969">_xlfn.IFS(ROUND(Q2969,0)=5,"Excellent",ROUND(Q2969,0)=4,"Good",ROUND(Q2969,0)=3,"Ok",ROUND(Q2969,0)&lt;3,"Bad")</f>
        <v>Excellent</v>
      </c>
      <c r="S2969">
        <v>67</v>
      </c>
      <c r="T2969" t="str">
        <f t="shared" si="186"/>
        <v>No</v>
      </c>
      <c r="U2969" s="65">
        <v>42964</v>
      </c>
      <c r="V2969" s="65">
        <v>43901</v>
      </c>
      <c r="W2969">
        <v>117</v>
      </c>
      <c r="X2969" t="str">
        <f t="shared" si="187"/>
        <v>Active</v>
      </c>
      <c r="Y2969" t="s">
        <v>15615</v>
      </c>
    </row>
    <row r="2970" spans="1:25" x14ac:dyDescent="0.25">
      <c r="A2970">
        <v>2969</v>
      </c>
      <c r="B2970" t="s">
        <v>2157</v>
      </c>
      <c r="C2970">
        <v>1724</v>
      </c>
      <c r="D2970" t="str">
        <f>VLOOKUP($C2970,Hosts!$A:$O,10,0)</f>
        <v>New York</v>
      </c>
      <c r="E2970" s="67">
        <f>INDEX(Hosts!$A:$O,MATCH(Places!$C2970,Hosts!$A:$A,0),MATCH(Places!E$1,Hosts!$1:$1,0))</f>
        <v>1</v>
      </c>
      <c r="F2970" s="67">
        <f>INDEX(Hosts!$A:$O,MATCH(Places!$C2970,Hosts!$A:$A,0),MATCH(Places!F$1,Hosts!$1:$1,0))</f>
        <v>0.93</v>
      </c>
      <c r="G2970" s="67" t="str">
        <f>INDEX(Hosts!$A:$O,MATCH(Places!$C2970,Hosts!$A:$A,0),MATCH(Places!G$1,Hosts!$1:$1,0))</f>
        <v>No</v>
      </c>
      <c r="H2970">
        <v>20</v>
      </c>
      <c r="I2970" t="str">
        <f>VLOOKUP($H2970,Neighborhoods!$A:$C,2,0)</f>
        <v>Manhattan</v>
      </c>
      <c r="J2970" t="str">
        <f>VLOOKUP($H2970,Neighborhoods!$A:$C,3,0)</f>
        <v>Upper West Side</v>
      </c>
      <c r="K2970" t="s">
        <v>1</v>
      </c>
      <c r="L2970" t="str">
        <f t="shared" si="184"/>
        <v>Yes</v>
      </c>
      <c r="M2970">
        <v>2</v>
      </c>
      <c r="N2970" t="str" cm="1">
        <f t="array" ref="N2970">_xlfn.IFS(M2970&lt;=2,"Small",M2970&lt;=5,"Medium",M2970&gt;5,"Large")</f>
        <v>Small</v>
      </c>
      <c r="O2970" s="50">
        <v>47</v>
      </c>
      <c r="P2970" s="67">
        <f t="shared" si="185"/>
        <v>0.03</v>
      </c>
      <c r="Q2970" s="52">
        <v>4.67</v>
      </c>
      <c r="R2970" s="52" t="str" cm="1">
        <f t="array" ref="R2970">_xlfn.IFS(ROUND(Q2970,0)=5,"Excellent",ROUND(Q2970,0)=4,"Good",ROUND(Q2970,0)=3,"Ok",ROUND(Q2970,0)&lt;3,"Bad")</f>
        <v>Excellent</v>
      </c>
      <c r="S2970">
        <v>73</v>
      </c>
      <c r="T2970" t="str">
        <f t="shared" si="186"/>
        <v>No</v>
      </c>
      <c r="U2970" s="65">
        <v>43007</v>
      </c>
      <c r="V2970" s="65">
        <v>43892</v>
      </c>
      <c r="W2970">
        <v>150</v>
      </c>
      <c r="X2970" t="str">
        <f t="shared" si="187"/>
        <v>Active</v>
      </c>
      <c r="Y2970" t="s">
        <v>15616</v>
      </c>
    </row>
    <row r="2971" spans="1:25" x14ac:dyDescent="0.25">
      <c r="A2971">
        <v>2970</v>
      </c>
      <c r="B2971" t="s">
        <v>2158</v>
      </c>
      <c r="C2971">
        <v>3305</v>
      </c>
      <c r="D2971" t="str">
        <f>VLOOKUP($C2971,Hosts!$A:$O,10,0)</f>
        <v>New York</v>
      </c>
      <c r="E2971" s="67">
        <f>INDEX(Hosts!$A:$O,MATCH(Places!$C2971,Hosts!$A:$A,0),MATCH(Places!E$1,Hosts!$1:$1,0))</f>
        <v>0.7</v>
      </c>
      <c r="F2971" s="67">
        <f>INDEX(Hosts!$A:$O,MATCH(Places!$C2971,Hosts!$A:$A,0),MATCH(Places!F$1,Hosts!$1:$1,0))</f>
        <v>0.97</v>
      </c>
      <c r="G2971" s="67" t="str">
        <f>INDEX(Hosts!$A:$O,MATCH(Places!$C2971,Hosts!$A:$A,0),MATCH(Places!G$1,Hosts!$1:$1,0))</f>
        <v>Yes</v>
      </c>
      <c r="H2971">
        <v>9</v>
      </c>
      <c r="I2971" t="str">
        <f>VLOOKUP($H2971,Neighborhoods!$A:$C,2,0)</f>
        <v>Brooklyn</v>
      </c>
      <c r="J2971" t="str">
        <f>VLOOKUP($H2971,Neighborhoods!$A:$C,3,0)</f>
        <v>Crown Heights</v>
      </c>
      <c r="K2971" t="s">
        <v>11822</v>
      </c>
      <c r="L2971" t="str">
        <f t="shared" si="184"/>
        <v>No</v>
      </c>
      <c r="M2971">
        <v>8</v>
      </c>
      <c r="N2971" t="str" cm="1">
        <f t="array" ref="N2971">_xlfn.IFS(M2971&lt;=2,"Small",M2971&lt;=5,"Medium",M2971&gt;5,"Large")</f>
        <v>Large</v>
      </c>
      <c r="O2971" s="50">
        <v>275</v>
      </c>
      <c r="P2971" s="67">
        <f t="shared" si="185"/>
        <v>0.04</v>
      </c>
      <c r="Q2971" s="52">
        <v>4.84</v>
      </c>
      <c r="R2971" s="52" t="str" cm="1">
        <f t="array" ref="R2971">_xlfn.IFS(ROUND(Q2971,0)=5,"Excellent",ROUND(Q2971,0)=4,"Good",ROUND(Q2971,0)=3,"Ok",ROUND(Q2971,0)&lt;3,"Bad")</f>
        <v>Excellent</v>
      </c>
      <c r="S2971">
        <v>25</v>
      </c>
      <c r="T2971" t="str">
        <f t="shared" si="186"/>
        <v>No</v>
      </c>
      <c r="U2971" s="65">
        <v>43102</v>
      </c>
      <c r="V2971" s="65">
        <v>43878</v>
      </c>
      <c r="W2971">
        <v>58</v>
      </c>
      <c r="X2971" t="str">
        <f t="shared" si="187"/>
        <v>Active</v>
      </c>
      <c r="Y2971" t="s">
        <v>15615</v>
      </c>
    </row>
    <row r="2972" spans="1:25" x14ac:dyDescent="0.25">
      <c r="A2972">
        <v>2971</v>
      </c>
      <c r="B2972" t="s">
        <v>2159</v>
      </c>
      <c r="C2972">
        <v>672</v>
      </c>
      <c r="D2972" t="str">
        <f>VLOOKUP($C2972,Hosts!$A:$O,10,0)</f>
        <v>New York</v>
      </c>
      <c r="E2972" s="67">
        <f>INDEX(Hosts!$A:$O,MATCH(Places!$C2972,Hosts!$A:$A,0),MATCH(Places!E$1,Hosts!$1:$1,0))</f>
        <v>1</v>
      </c>
      <c r="F2972" s="67">
        <f>INDEX(Hosts!$A:$O,MATCH(Places!$C2972,Hosts!$A:$A,0),MATCH(Places!F$1,Hosts!$1:$1,0))</f>
        <v>1</v>
      </c>
      <c r="G2972" s="67" t="str">
        <f>INDEX(Hosts!$A:$O,MATCH(Places!$C2972,Hosts!$A:$A,0),MATCH(Places!G$1,Hosts!$1:$1,0))</f>
        <v>No</v>
      </c>
      <c r="H2972">
        <v>9</v>
      </c>
      <c r="I2972" t="str">
        <f>VLOOKUP($H2972,Neighborhoods!$A:$C,2,0)</f>
        <v>Brooklyn</v>
      </c>
      <c r="J2972" t="str">
        <f>VLOOKUP($H2972,Neighborhoods!$A:$C,3,0)</f>
        <v>Crown Heights</v>
      </c>
      <c r="K2972" t="s">
        <v>11822</v>
      </c>
      <c r="L2972" t="str">
        <f t="shared" si="184"/>
        <v>No</v>
      </c>
      <c r="M2972">
        <v>3</v>
      </c>
      <c r="N2972" t="str" cm="1">
        <f t="array" ref="N2972">_xlfn.IFS(M2972&lt;=2,"Small",M2972&lt;=5,"Medium",M2972&gt;5,"Large")</f>
        <v>Medium</v>
      </c>
      <c r="O2972" s="50">
        <v>88</v>
      </c>
      <c r="P2972" s="67">
        <f t="shared" si="185"/>
        <v>0.03</v>
      </c>
      <c r="Q2972" s="52">
        <v>4.82</v>
      </c>
      <c r="R2972" s="52" t="str" cm="1">
        <f t="array" ref="R2972">_xlfn.IFS(ROUND(Q2972,0)=5,"Excellent",ROUND(Q2972,0)=4,"Good",ROUND(Q2972,0)=3,"Ok",ROUND(Q2972,0)&lt;3,"Bad")</f>
        <v>Excellent</v>
      </c>
      <c r="S2972">
        <v>87</v>
      </c>
      <c r="T2972" t="str">
        <f t="shared" si="186"/>
        <v>No</v>
      </c>
      <c r="U2972" s="65">
        <v>42988</v>
      </c>
      <c r="V2972" s="65">
        <v>44052</v>
      </c>
      <c r="W2972">
        <v>57</v>
      </c>
      <c r="X2972" t="str">
        <f t="shared" si="187"/>
        <v>Active</v>
      </c>
      <c r="Y2972" t="s">
        <v>15615</v>
      </c>
    </row>
    <row r="2973" spans="1:25" x14ac:dyDescent="0.25">
      <c r="A2973">
        <v>2972</v>
      </c>
      <c r="B2973" t="s">
        <v>2160</v>
      </c>
      <c r="C2973">
        <v>3298</v>
      </c>
      <c r="D2973" t="str">
        <f>VLOOKUP($C2973,Hosts!$A:$O,10,0)</f>
        <v>New York</v>
      </c>
      <c r="E2973" s="67">
        <f>INDEX(Hosts!$A:$O,MATCH(Places!$C2973,Hosts!$A:$A,0),MATCH(Places!E$1,Hosts!$1:$1,0))</f>
        <v>1</v>
      </c>
      <c r="F2973" s="67">
        <f>INDEX(Hosts!$A:$O,MATCH(Places!$C2973,Hosts!$A:$A,0),MATCH(Places!F$1,Hosts!$1:$1,0))</f>
        <v>0.91</v>
      </c>
      <c r="G2973" s="67" t="str">
        <f>INDEX(Hosts!$A:$O,MATCH(Places!$C2973,Hosts!$A:$A,0),MATCH(Places!G$1,Hosts!$1:$1,0))</f>
        <v>No</v>
      </c>
      <c r="H2973">
        <v>23</v>
      </c>
      <c r="I2973" t="str">
        <f>VLOOKUP($H2973,Neighborhoods!$A:$C,2,0)</f>
        <v>Queens</v>
      </c>
      <c r="J2973" t="str">
        <f>VLOOKUP($H2973,Neighborhoods!$A:$C,3,0)</f>
        <v>Jamaica</v>
      </c>
      <c r="K2973" t="s">
        <v>1</v>
      </c>
      <c r="L2973" t="str">
        <f t="shared" si="184"/>
        <v>Yes</v>
      </c>
      <c r="M2973">
        <v>2</v>
      </c>
      <c r="N2973" t="str" cm="1">
        <f t="array" ref="N2973">_xlfn.IFS(M2973&lt;=2,"Small",M2973&lt;=5,"Medium",M2973&gt;5,"Large")</f>
        <v>Small</v>
      </c>
      <c r="O2973" s="50">
        <v>54</v>
      </c>
      <c r="P2973" s="67">
        <f t="shared" si="185"/>
        <v>0.03</v>
      </c>
      <c r="Q2973" s="52">
        <v>4.43</v>
      </c>
      <c r="R2973" s="52" t="str" cm="1">
        <f t="array" ref="R2973">_xlfn.IFS(ROUND(Q2973,0)=5,"Excellent",ROUND(Q2973,0)=4,"Good",ROUND(Q2973,0)=3,"Ok",ROUND(Q2973,0)&lt;3,"Bad")</f>
        <v>Good</v>
      </c>
      <c r="S2973">
        <v>23</v>
      </c>
      <c r="T2973" t="str">
        <f t="shared" si="186"/>
        <v>No</v>
      </c>
      <c r="U2973" s="65">
        <v>42989</v>
      </c>
      <c r="V2973" s="65">
        <v>43780</v>
      </c>
      <c r="W2973">
        <v>135</v>
      </c>
      <c r="X2973" t="str">
        <f t="shared" si="187"/>
        <v>Active</v>
      </c>
      <c r="Y2973" t="s">
        <v>15616</v>
      </c>
    </row>
    <row r="2974" spans="1:25" x14ac:dyDescent="0.25">
      <c r="A2974">
        <v>2973</v>
      </c>
      <c r="B2974" t="s">
        <v>2161</v>
      </c>
      <c r="C2974">
        <v>2968</v>
      </c>
      <c r="D2974" t="str">
        <f>VLOOKUP($C2974,Hosts!$A:$O,10,0)</f>
        <v>New York</v>
      </c>
      <c r="E2974" s="67">
        <f>INDEX(Hosts!$A:$O,MATCH(Places!$C2974,Hosts!$A:$A,0),MATCH(Places!E$1,Hosts!$1:$1,0))</f>
        <v>0.5</v>
      </c>
      <c r="F2974" s="67">
        <f>INDEX(Hosts!$A:$O,MATCH(Places!$C2974,Hosts!$A:$A,0),MATCH(Places!F$1,Hosts!$1:$1,0))</f>
        <v>1</v>
      </c>
      <c r="G2974" s="67" t="str">
        <f>INDEX(Hosts!$A:$O,MATCH(Places!$C2974,Hosts!$A:$A,0),MATCH(Places!G$1,Hosts!$1:$1,0))</f>
        <v>No</v>
      </c>
      <c r="H2974">
        <v>15</v>
      </c>
      <c r="I2974" t="str">
        <f>VLOOKUP($H2974,Neighborhoods!$A:$C,2,0)</f>
        <v>Manhattan</v>
      </c>
      <c r="J2974" t="str">
        <f>VLOOKUP($H2974,Neighborhoods!$A:$C,3,0)</f>
        <v>East Village</v>
      </c>
      <c r="K2974" t="s">
        <v>1</v>
      </c>
      <c r="L2974" t="str">
        <f t="shared" si="184"/>
        <v>Yes</v>
      </c>
      <c r="M2974">
        <v>2</v>
      </c>
      <c r="N2974" t="str" cm="1">
        <f t="array" ref="N2974">_xlfn.IFS(M2974&lt;=2,"Small",M2974&lt;=5,"Medium",M2974&gt;5,"Large")</f>
        <v>Small</v>
      </c>
      <c r="O2974" s="50">
        <v>125</v>
      </c>
      <c r="P2974" s="67">
        <f t="shared" si="185"/>
        <v>0.03</v>
      </c>
      <c r="Q2974" s="52">
        <v>4.4800000000000004</v>
      </c>
      <c r="R2974" s="52" t="str" cm="1">
        <f t="array" ref="R2974">_xlfn.IFS(ROUND(Q2974,0)=5,"Excellent",ROUND(Q2974,0)=4,"Good",ROUND(Q2974,0)=3,"Ok",ROUND(Q2974,0)&lt;3,"Bad")</f>
        <v>Good</v>
      </c>
      <c r="S2974">
        <v>31</v>
      </c>
      <c r="T2974" t="str">
        <f t="shared" si="186"/>
        <v>No</v>
      </c>
      <c r="U2974" s="65">
        <v>42971</v>
      </c>
      <c r="V2974" s="65">
        <v>43832</v>
      </c>
      <c r="W2974">
        <v>90</v>
      </c>
      <c r="X2974" t="str">
        <f t="shared" si="187"/>
        <v>Active</v>
      </c>
      <c r="Y2974" t="s">
        <v>15615</v>
      </c>
    </row>
    <row r="2975" spans="1:25" x14ac:dyDescent="0.25">
      <c r="A2975">
        <v>2974</v>
      </c>
      <c r="B2975" t="s">
        <v>13306</v>
      </c>
      <c r="C2975">
        <v>3343</v>
      </c>
      <c r="D2975" t="str">
        <f>VLOOKUP($C2975,Hosts!$A:$O,10,0)</f>
        <v>New York</v>
      </c>
      <c r="E2975" s="67">
        <f>INDEX(Hosts!$A:$O,MATCH(Places!$C2975,Hosts!$A:$A,0),MATCH(Places!E$1,Hosts!$1:$1,0))</f>
        <v>0.5</v>
      </c>
      <c r="F2975" s="67">
        <f>INDEX(Hosts!$A:$O,MATCH(Places!$C2975,Hosts!$A:$A,0),MATCH(Places!F$1,Hosts!$1:$1,0))</f>
        <v>0.86</v>
      </c>
      <c r="G2975" s="67" t="str">
        <f>INDEX(Hosts!$A:$O,MATCH(Places!$C2975,Hosts!$A:$A,0),MATCH(Places!G$1,Hosts!$1:$1,0))</f>
        <v>No</v>
      </c>
      <c r="H2975">
        <v>10</v>
      </c>
      <c r="I2975" t="str">
        <f>VLOOKUP($H2975,Neighborhoods!$A:$C,2,0)</f>
        <v>Brooklyn</v>
      </c>
      <c r="J2975" t="str">
        <f>VLOOKUP($H2975,Neighborhoods!$A:$C,3,0)</f>
        <v>East Flatbush</v>
      </c>
      <c r="K2975" t="s">
        <v>1</v>
      </c>
      <c r="L2975" t="str">
        <f t="shared" si="184"/>
        <v>Yes</v>
      </c>
      <c r="M2975">
        <v>1</v>
      </c>
      <c r="N2975" t="str" cm="1">
        <f t="array" ref="N2975">_xlfn.IFS(M2975&lt;=2,"Small",M2975&lt;=5,"Medium",M2975&gt;5,"Large")</f>
        <v>Small</v>
      </c>
      <c r="O2975" s="50">
        <v>35</v>
      </c>
      <c r="P2975" s="67">
        <f t="shared" si="185"/>
        <v>0.03</v>
      </c>
      <c r="Q2975" s="52">
        <v>5</v>
      </c>
      <c r="R2975" s="52" t="str" cm="1">
        <f t="array" ref="R2975">_xlfn.IFS(ROUND(Q2975,0)=5,"Excellent",ROUND(Q2975,0)=4,"Good",ROUND(Q2975,0)=3,"Ok",ROUND(Q2975,0)&lt;3,"Bad")</f>
        <v>Excellent</v>
      </c>
      <c r="S2975">
        <v>5</v>
      </c>
      <c r="T2975" t="str">
        <f t="shared" si="186"/>
        <v>No</v>
      </c>
      <c r="U2975" s="65">
        <v>43091</v>
      </c>
      <c r="V2975" s="65">
        <v>43891</v>
      </c>
      <c r="W2975">
        <v>358</v>
      </c>
      <c r="X2975" t="str">
        <f t="shared" si="187"/>
        <v>Active</v>
      </c>
      <c r="Y2975" t="s">
        <v>15615</v>
      </c>
    </row>
    <row r="2976" spans="1:25" x14ac:dyDescent="0.25">
      <c r="A2976">
        <v>2975</v>
      </c>
      <c r="B2976" t="s">
        <v>13262</v>
      </c>
      <c r="C2976">
        <v>2964</v>
      </c>
      <c r="D2976" t="str">
        <f>VLOOKUP($C2976,Hosts!$A:$O,10,0)</f>
        <v>New York</v>
      </c>
      <c r="E2976" s="67">
        <f>INDEX(Hosts!$A:$O,MATCH(Places!$C2976,Hosts!$A:$A,0),MATCH(Places!E$1,Hosts!$1:$1,0))</f>
        <v>0.5</v>
      </c>
      <c r="F2976" s="67">
        <f>INDEX(Hosts!$A:$O,MATCH(Places!$C2976,Hosts!$A:$A,0),MATCH(Places!F$1,Hosts!$1:$1,0))</f>
        <v>0.92</v>
      </c>
      <c r="G2976" s="67" t="str">
        <f>INDEX(Hosts!$A:$O,MATCH(Places!$C2976,Hosts!$A:$A,0),MATCH(Places!G$1,Hosts!$1:$1,0))</f>
        <v>No</v>
      </c>
      <c r="H2976">
        <v>16</v>
      </c>
      <c r="I2976" t="str">
        <f>VLOOKUP($H2976,Neighborhoods!$A:$C,2,0)</f>
        <v>Manhattan</v>
      </c>
      <c r="J2976" t="str">
        <f>VLOOKUP($H2976,Neighborhoods!$A:$C,3,0)</f>
        <v>Harlem</v>
      </c>
      <c r="K2976" t="s">
        <v>11822</v>
      </c>
      <c r="L2976" t="str">
        <f t="shared" si="184"/>
        <v>No</v>
      </c>
      <c r="M2976">
        <v>3</v>
      </c>
      <c r="N2976" t="str" cm="1">
        <f t="array" ref="N2976">_xlfn.IFS(M2976&lt;=2,"Small",M2976&lt;=5,"Medium",M2976&gt;5,"Large")</f>
        <v>Medium</v>
      </c>
      <c r="O2976" s="50">
        <v>155</v>
      </c>
      <c r="P2976" s="67">
        <f t="shared" si="185"/>
        <v>0.03</v>
      </c>
      <c r="Q2976" s="52">
        <v>5</v>
      </c>
      <c r="R2976" s="52" t="str" cm="1">
        <f t="array" ref="R2976">_xlfn.IFS(ROUND(Q2976,0)=5,"Excellent",ROUND(Q2976,0)=4,"Good",ROUND(Q2976,0)=3,"Ok",ROUND(Q2976,0)&lt;3,"Bad")</f>
        <v>Excellent</v>
      </c>
      <c r="S2976">
        <v>13</v>
      </c>
      <c r="T2976" t="str">
        <f t="shared" si="186"/>
        <v>No</v>
      </c>
      <c r="U2976" s="65">
        <v>42981</v>
      </c>
      <c r="V2976" s="65">
        <v>43831</v>
      </c>
      <c r="W2976">
        <v>0</v>
      </c>
      <c r="X2976" t="str">
        <f t="shared" si="187"/>
        <v>Inactive</v>
      </c>
      <c r="Y2976" t="s">
        <v>15616</v>
      </c>
    </row>
    <row r="2977" spans="1:25" x14ac:dyDescent="0.25">
      <c r="A2977">
        <v>2976</v>
      </c>
      <c r="B2977" t="s">
        <v>13965</v>
      </c>
      <c r="C2977">
        <v>2892</v>
      </c>
      <c r="D2977" t="str">
        <f>VLOOKUP($C2977,Hosts!$A:$O,10,0)</f>
        <v>New York</v>
      </c>
      <c r="E2977" s="67">
        <f>INDEX(Hosts!$A:$O,MATCH(Places!$C2977,Hosts!$A:$A,0),MATCH(Places!E$1,Hosts!$1:$1,0))</f>
        <v>0.67</v>
      </c>
      <c r="F2977" s="67">
        <f>INDEX(Hosts!$A:$O,MATCH(Places!$C2977,Hosts!$A:$A,0),MATCH(Places!F$1,Hosts!$1:$1,0))</f>
        <v>0.96</v>
      </c>
      <c r="G2977" s="67" t="str">
        <f>INDEX(Hosts!$A:$O,MATCH(Places!$C2977,Hosts!$A:$A,0),MATCH(Places!G$1,Hosts!$1:$1,0))</f>
        <v>No</v>
      </c>
      <c r="H2977">
        <v>14</v>
      </c>
      <c r="I2977" t="str">
        <f>VLOOKUP($H2977,Neighborhoods!$A:$C,2,0)</f>
        <v>Manhattan</v>
      </c>
      <c r="J2977" t="str">
        <f>VLOOKUP($H2977,Neighborhoods!$A:$C,3,0)</f>
        <v>East Harlem</v>
      </c>
      <c r="K2977" t="s">
        <v>1</v>
      </c>
      <c r="L2977" t="str">
        <f t="shared" si="184"/>
        <v>Yes</v>
      </c>
      <c r="M2977">
        <v>1</v>
      </c>
      <c r="N2977" t="str" cm="1">
        <f t="array" ref="N2977">_xlfn.IFS(M2977&lt;=2,"Small",M2977&lt;=5,"Medium",M2977&gt;5,"Large")</f>
        <v>Small</v>
      </c>
      <c r="O2977" s="50">
        <v>50</v>
      </c>
      <c r="P2977" s="67">
        <f t="shared" si="185"/>
        <v>0.03</v>
      </c>
      <c r="Q2977" s="52">
        <v>4.8899999999999997</v>
      </c>
      <c r="R2977" s="52" t="str" cm="1">
        <f t="array" ref="R2977">_xlfn.IFS(ROUND(Q2977,0)=5,"Excellent",ROUND(Q2977,0)=4,"Good",ROUND(Q2977,0)=3,"Ok",ROUND(Q2977,0)&lt;3,"Bad")</f>
        <v>Excellent</v>
      </c>
      <c r="S2977">
        <v>19</v>
      </c>
      <c r="T2977" t="str">
        <f t="shared" si="186"/>
        <v>No</v>
      </c>
      <c r="U2977" s="65">
        <v>43804</v>
      </c>
      <c r="V2977" s="65">
        <v>44017</v>
      </c>
      <c r="W2977">
        <v>179</v>
      </c>
      <c r="X2977" t="str">
        <f t="shared" si="187"/>
        <v>Active</v>
      </c>
      <c r="Y2977" t="s">
        <v>15615</v>
      </c>
    </row>
    <row r="2978" spans="1:25" x14ac:dyDescent="0.25">
      <c r="A2978">
        <v>2977</v>
      </c>
      <c r="B2978" t="s">
        <v>14057</v>
      </c>
      <c r="C2978">
        <v>2172</v>
      </c>
      <c r="D2978" t="str">
        <f>VLOOKUP($C2978,Hosts!$A:$O,10,0)</f>
        <v>New York</v>
      </c>
      <c r="E2978" s="67">
        <f>INDEX(Hosts!$A:$O,MATCH(Places!$C2978,Hosts!$A:$A,0),MATCH(Places!E$1,Hosts!$1:$1,0))</f>
        <v>1</v>
      </c>
      <c r="F2978" s="67">
        <f>INDEX(Hosts!$A:$O,MATCH(Places!$C2978,Hosts!$A:$A,0),MATCH(Places!F$1,Hosts!$1:$1,0))</f>
        <v>0.96</v>
      </c>
      <c r="G2978" s="67" t="str">
        <f>INDEX(Hosts!$A:$O,MATCH(Places!$C2978,Hosts!$A:$A,0),MATCH(Places!G$1,Hosts!$1:$1,0))</f>
        <v>Yes</v>
      </c>
      <c r="H2978">
        <v>25</v>
      </c>
      <c r="I2978" t="str">
        <f>VLOOKUP($H2978,Neighborhoods!$A:$C,2,0)</f>
        <v>Queens</v>
      </c>
      <c r="J2978" t="str">
        <f>VLOOKUP($H2978,Neighborhoods!$A:$C,3,0)</f>
        <v>Ridgewood</v>
      </c>
      <c r="K2978" t="s">
        <v>1</v>
      </c>
      <c r="L2978" t="str">
        <f t="shared" si="184"/>
        <v>Yes</v>
      </c>
      <c r="M2978">
        <v>2</v>
      </c>
      <c r="N2978" t="str" cm="1">
        <f t="array" ref="N2978">_xlfn.IFS(M2978&lt;=2,"Small",M2978&lt;=5,"Medium",M2978&gt;5,"Large")</f>
        <v>Small</v>
      </c>
      <c r="O2978" s="50">
        <v>59</v>
      </c>
      <c r="P2978" s="67">
        <f t="shared" si="185"/>
        <v>0.03</v>
      </c>
      <c r="Q2978" s="52">
        <v>5</v>
      </c>
      <c r="R2978" s="52" t="str" cm="1">
        <f t="array" ref="R2978">_xlfn.IFS(ROUND(Q2978,0)=5,"Excellent",ROUND(Q2978,0)=4,"Good",ROUND(Q2978,0)=3,"Ok",ROUND(Q2978,0)&lt;3,"Bad")</f>
        <v>Excellent</v>
      </c>
      <c r="S2978">
        <v>25</v>
      </c>
      <c r="T2978" t="str">
        <f t="shared" si="186"/>
        <v>No</v>
      </c>
      <c r="U2978" s="65">
        <v>42969</v>
      </c>
      <c r="V2978" s="65">
        <v>44020</v>
      </c>
      <c r="W2978">
        <v>60</v>
      </c>
      <c r="X2978" t="str">
        <f t="shared" si="187"/>
        <v>Active</v>
      </c>
      <c r="Y2978" t="s">
        <v>15615</v>
      </c>
    </row>
    <row r="2979" spans="1:25" x14ac:dyDescent="0.25">
      <c r="A2979">
        <v>2978</v>
      </c>
      <c r="B2979" t="s">
        <v>2162</v>
      </c>
      <c r="C2979">
        <v>3338</v>
      </c>
      <c r="D2979" t="str">
        <f>VLOOKUP($C2979,Hosts!$A:$O,10,0)</f>
        <v>New York</v>
      </c>
      <c r="E2979" s="67">
        <f>INDEX(Hosts!$A:$O,MATCH(Places!$C2979,Hosts!$A:$A,0),MATCH(Places!E$1,Hosts!$1:$1,0))</f>
        <v>1</v>
      </c>
      <c r="F2979" s="67">
        <f>INDEX(Hosts!$A:$O,MATCH(Places!$C2979,Hosts!$A:$A,0),MATCH(Places!F$1,Hosts!$1:$1,0))</f>
        <v>1</v>
      </c>
      <c r="G2979" s="67" t="str">
        <f>INDEX(Hosts!$A:$O,MATCH(Places!$C2979,Hosts!$A:$A,0),MATCH(Places!G$1,Hosts!$1:$1,0))</f>
        <v>Yes</v>
      </c>
      <c r="H2979">
        <v>10</v>
      </c>
      <c r="I2979" t="str">
        <f>VLOOKUP($H2979,Neighborhoods!$A:$C,2,0)</f>
        <v>Brooklyn</v>
      </c>
      <c r="J2979" t="str">
        <f>VLOOKUP($H2979,Neighborhoods!$A:$C,3,0)</f>
        <v>East Flatbush</v>
      </c>
      <c r="K2979" t="s">
        <v>1</v>
      </c>
      <c r="L2979" t="str">
        <f t="shared" si="184"/>
        <v>Yes</v>
      </c>
      <c r="M2979">
        <v>2</v>
      </c>
      <c r="N2979" t="str" cm="1">
        <f t="array" ref="N2979">_xlfn.IFS(M2979&lt;=2,"Small",M2979&lt;=5,"Medium",M2979&gt;5,"Large")</f>
        <v>Small</v>
      </c>
      <c r="O2979" s="50">
        <v>65</v>
      </c>
      <c r="P2979" s="67">
        <f t="shared" si="185"/>
        <v>0.03</v>
      </c>
      <c r="Q2979" s="52">
        <v>4.57</v>
      </c>
      <c r="R2979" s="52" t="str" cm="1">
        <f t="array" ref="R2979">_xlfn.IFS(ROUND(Q2979,0)=5,"Excellent",ROUND(Q2979,0)=4,"Good",ROUND(Q2979,0)=3,"Ok",ROUND(Q2979,0)&lt;3,"Bad")</f>
        <v>Excellent</v>
      </c>
      <c r="S2979">
        <v>14</v>
      </c>
      <c r="T2979" t="str">
        <f t="shared" si="186"/>
        <v>No</v>
      </c>
      <c r="U2979" s="65">
        <v>43017</v>
      </c>
      <c r="V2979" s="65">
        <v>43758</v>
      </c>
      <c r="W2979">
        <v>317</v>
      </c>
      <c r="X2979" t="str">
        <f t="shared" si="187"/>
        <v>Active</v>
      </c>
      <c r="Y2979" t="s">
        <v>15616</v>
      </c>
    </row>
    <row r="2980" spans="1:25" x14ac:dyDescent="0.25">
      <c r="A2980">
        <v>2979</v>
      </c>
      <c r="B2980" t="s">
        <v>13231</v>
      </c>
      <c r="C2980">
        <v>1772</v>
      </c>
      <c r="D2980" t="str">
        <f>VLOOKUP($C2980,Hosts!$A:$O,10,0)</f>
        <v>Georgia</v>
      </c>
      <c r="E2980" s="67">
        <f>INDEX(Hosts!$A:$O,MATCH(Places!$C2980,Hosts!$A:$A,0),MATCH(Places!E$1,Hosts!$1:$1,0))</f>
        <v>1</v>
      </c>
      <c r="F2980" s="67">
        <f>INDEX(Hosts!$A:$O,MATCH(Places!$C2980,Hosts!$A:$A,0),MATCH(Places!F$1,Hosts!$1:$1,0))</f>
        <v>0.73</v>
      </c>
      <c r="G2980" s="67" t="str">
        <f>INDEX(Hosts!$A:$O,MATCH(Places!$C2980,Hosts!$A:$A,0),MATCH(Places!G$1,Hosts!$1:$1,0))</f>
        <v>No</v>
      </c>
      <c r="H2980">
        <v>19</v>
      </c>
      <c r="I2980" t="str">
        <f>VLOOKUP($H2980,Neighborhoods!$A:$C,2,0)</f>
        <v>Manhattan</v>
      </c>
      <c r="J2980" t="str">
        <f>VLOOKUP($H2980,Neighborhoods!$A:$C,3,0)</f>
        <v>Upper East Side</v>
      </c>
      <c r="K2980" t="s">
        <v>11822</v>
      </c>
      <c r="L2980" t="str">
        <f t="shared" si="184"/>
        <v>No</v>
      </c>
      <c r="M2980">
        <v>4</v>
      </c>
      <c r="N2980" t="str" cm="1">
        <f t="array" ref="N2980">_xlfn.IFS(M2980&lt;=2,"Small",M2980&lt;=5,"Medium",M2980&gt;5,"Large")</f>
        <v>Medium</v>
      </c>
      <c r="O2980" s="50">
        <v>165</v>
      </c>
      <c r="P2980" s="67">
        <f t="shared" si="185"/>
        <v>0.03</v>
      </c>
      <c r="Q2980" s="52">
        <v>5</v>
      </c>
      <c r="R2980" s="52" t="str" cm="1">
        <f t="array" ref="R2980">_xlfn.IFS(ROUND(Q2980,0)=5,"Excellent",ROUND(Q2980,0)=4,"Good",ROUND(Q2980,0)=3,"Ok",ROUND(Q2980,0)&lt;3,"Bad")</f>
        <v>Excellent</v>
      </c>
      <c r="S2980">
        <v>26</v>
      </c>
      <c r="T2980" t="str">
        <f t="shared" si="186"/>
        <v>No</v>
      </c>
      <c r="U2980" s="65">
        <v>42969</v>
      </c>
      <c r="V2980" s="65">
        <v>43898</v>
      </c>
      <c r="W2980">
        <v>3</v>
      </c>
      <c r="X2980" t="str">
        <f t="shared" si="187"/>
        <v>Active</v>
      </c>
      <c r="Y2980" t="s">
        <v>15615</v>
      </c>
    </row>
    <row r="2981" spans="1:25" x14ac:dyDescent="0.25">
      <c r="A2981">
        <v>2980</v>
      </c>
      <c r="B2981" t="s">
        <v>14738</v>
      </c>
      <c r="C2981">
        <v>2924</v>
      </c>
      <c r="D2981" t="str">
        <f>VLOOKUP($C2981,Hosts!$A:$O,10,0)</f>
        <v>New York</v>
      </c>
      <c r="E2981" s="67">
        <f>INDEX(Hosts!$A:$O,MATCH(Places!$C2981,Hosts!$A:$A,0),MATCH(Places!E$1,Hosts!$1:$1,0))</f>
        <v>1</v>
      </c>
      <c r="F2981" s="67">
        <f>INDEX(Hosts!$A:$O,MATCH(Places!$C2981,Hosts!$A:$A,0),MATCH(Places!F$1,Hosts!$1:$1,0))</f>
        <v>0.94</v>
      </c>
      <c r="G2981" s="67" t="str">
        <f>INDEX(Hosts!$A:$O,MATCH(Places!$C2981,Hosts!$A:$A,0),MATCH(Places!G$1,Hosts!$1:$1,0))</f>
        <v>Yes</v>
      </c>
      <c r="H2981">
        <v>6</v>
      </c>
      <c r="I2981" t="str">
        <f>VLOOKUP($H2981,Neighborhoods!$A:$C,2,0)</f>
        <v>Bronx</v>
      </c>
      <c r="J2981" t="str">
        <f>VLOOKUP($H2981,Neighborhoods!$A:$C,3,0)</f>
        <v>Wakefield</v>
      </c>
      <c r="K2981" t="s">
        <v>1</v>
      </c>
      <c r="L2981" t="str">
        <f t="shared" si="184"/>
        <v>Yes</v>
      </c>
      <c r="M2981">
        <v>1</v>
      </c>
      <c r="N2981" t="str" cm="1">
        <f t="array" ref="N2981">_xlfn.IFS(M2981&lt;=2,"Small",M2981&lt;=5,"Medium",M2981&gt;5,"Large")</f>
        <v>Small</v>
      </c>
      <c r="O2981" s="50">
        <v>29</v>
      </c>
      <c r="P2981" s="67">
        <f t="shared" si="185"/>
        <v>0.03</v>
      </c>
      <c r="Q2981" s="52">
        <v>4.8899999999999997</v>
      </c>
      <c r="R2981" s="52" t="str" cm="1">
        <f t="array" ref="R2981">_xlfn.IFS(ROUND(Q2981,0)=5,"Excellent",ROUND(Q2981,0)=4,"Good",ROUND(Q2981,0)=3,"Ok",ROUND(Q2981,0)&lt;3,"Bad")</f>
        <v>Excellent</v>
      </c>
      <c r="S2981">
        <v>167</v>
      </c>
      <c r="T2981" t="str">
        <f t="shared" si="186"/>
        <v>Yes</v>
      </c>
      <c r="U2981" s="65">
        <v>42979</v>
      </c>
      <c r="V2981" s="65">
        <v>43834</v>
      </c>
      <c r="W2981">
        <v>0</v>
      </c>
      <c r="X2981" t="str">
        <f t="shared" si="187"/>
        <v>Inactive</v>
      </c>
      <c r="Y2981" t="s">
        <v>15615</v>
      </c>
    </row>
    <row r="2982" spans="1:25" x14ac:dyDescent="0.25">
      <c r="A2982">
        <v>2981</v>
      </c>
      <c r="B2982" t="s">
        <v>13544</v>
      </c>
      <c r="C2982">
        <v>1499</v>
      </c>
      <c r="D2982" t="str">
        <f>VLOOKUP($C2982,Hosts!$A:$O,10,0)</f>
        <v>New York</v>
      </c>
      <c r="E2982" s="67">
        <f>INDEX(Hosts!$A:$O,MATCH(Places!$C2982,Hosts!$A:$A,0),MATCH(Places!E$1,Hosts!$1:$1,0))</f>
        <v>1</v>
      </c>
      <c r="F2982" s="67">
        <f>INDEX(Hosts!$A:$O,MATCH(Places!$C2982,Hosts!$A:$A,0),MATCH(Places!F$1,Hosts!$1:$1,0))</f>
        <v>0.97</v>
      </c>
      <c r="G2982" s="67" t="str">
        <f>INDEX(Hosts!$A:$O,MATCH(Places!$C2982,Hosts!$A:$A,0),MATCH(Places!G$1,Hosts!$1:$1,0))</f>
        <v>No</v>
      </c>
      <c r="H2982">
        <v>11</v>
      </c>
      <c r="I2982" t="str">
        <f>VLOOKUP($H2982,Neighborhoods!$A:$C,2,0)</f>
        <v>Brooklyn</v>
      </c>
      <c r="J2982" t="str">
        <f>VLOOKUP($H2982,Neighborhoods!$A:$C,3,0)</f>
        <v>Greenpoint</v>
      </c>
      <c r="K2982" t="s">
        <v>11822</v>
      </c>
      <c r="L2982" t="str">
        <f t="shared" si="184"/>
        <v>No</v>
      </c>
      <c r="M2982">
        <v>2</v>
      </c>
      <c r="N2982" t="str" cm="1">
        <f t="array" ref="N2982">_xlfn.IFS(M2982&lt;=2,"Small",M2982&lt;=5,"Medium",M2982&gt;5,"Large")</f>
        <v>Small</v>
      </c>
      <c r="O2982" s="50">
        <v>250</v>
      </c>
      <c r="P2982" s="67">
        <f t="shared" si="185"/>
        <v>0.04</v>
      </c>
      <c r="Q2982" s="52">
        <v>4.82</v>
      </c>
      <c r="R2982" s="52" t="str" cm="1">
        <f t="array" ref="R2982">_xlfn.IFS(ROUND(Q2982,0)=5,"Excellent",ROUND(Q2982,0)=4,"Good",ROUND(Q2982,0)=3,"Ok",ROUND(Q2982,0)&lt;3,"Bad")</f>
        <v>Excellent</v>
      </c>
      <c r="S2982">
        <v>78</v>
      </c>
      <c r="T2982" t="str">
        <f t="shared" si="186"/>
        <v>No</v>
      </c>
      <c r="U2982" s="65">
        <v>42982</v>
      </c>
      <c r="V2982" s="65">
        <v>43896</v>
      </c>
      <c r="W2982">
        <v>356</v>
      </c>
      <c r="X2982" t="str">
        <f t="shared" si="187"/>
        <v>Active</v>
      </c>
      <c r="Y2982" t="s">
        <v>15615</v>
      </c>
    </row>
    <row r="2983" spans="1:25" x14ac:dyDescent="0.25">
      <c r="A2983">
        <v>2982</v>
      </c>
      <c r="B2983" t="s">
        <v>2163</v>
      </c>
      <c r="C2983">
        <v>3345</v>
      </c>
      <c r="D2983" t="str">
        <f>VLOOKUP($C2983,Hosts!$A:$O,10,0)</f>
        <v>Connecticut</v>
      </c>
      <c r="E2983" s="67">
        <f>INDEX(Hosts!$A:$O,MATCH(Places!$C2983,Hosts!$A:$A,0),MATCH(Places!E$1,Hosts!$1:$1,0))</f>
        <v>1</v>
      </c>
      <c r="F2983" s="67">
        <f>INDEX(Hosts!$A:$O,MATCH(Places!$C2983,Hosts!$A:$A,0),MATCH(Places!F$1,Hosts!$1:$1,0))</f>
        <v>0.94</v>
      </c>
      <c r="G2983" s="67" t="str">
        <f>INDEX(Hosts!$A:$O,MATCH(Places!$C2983,Hosts!$A:$A,0),MATCH(Places!G$1,Hosts!$1:$1,0))</f>
        <v>Yes</v>
      </c>
      <c r="H2983">
        <v>14</v>
      </c>
      <c r="I2983" t="str">
        <f>VLOOKUP($H2983,Neighborhoods!$A:$C,2,0)</f>
        <v>Manhattan</v>
      </c>
      <c r="J2983" t="str">
        <f>VLOOKUP($H2983,Neighborhoods!$A:$C,3,0)</f>
        <v>East Harlem</v>
      </c>
      <c r="K2983" t="s">
        <v>11822</v>
      </c>
      <c r="L2983" t="str">
        <f t="shared" si="184"/>
        <v>No</v>
      </c>
      <c r="M2983">
        <v>6</v>
      </c>
      <c r="N2983" t="str" cm="1">
        <f t="array" ref="N2983">_xlfn.IFS(M2983&lt;=2,"Small",M2983&lt;=5,"Medium",M2983&gt;5,"Large")</f>
        <v>Large</v>
      </c>
      <c r="O2983" s="50">
        <v>232</v>
      </c>
      <c r="P2983" s="67">
        <f t="shared" si="185"/>
        <v>0.04</v>
      </c>
      <c r="Q2983" s="52">
        <v>4.8899999999999997</v>
      </c>
      <c r="R2983" s="52" t="str" cm="1">
        <f t="array" ref="R2983">_xlfn.IFS(ROUND(Q2983,0)=5,"Excellent",ROUND(Q2983,0)=4,"Good",ROUND(Q2983,0)=3,"Ok",ROUND(Q2983,0)&lt;3,"Bad")</f>
        <v>Excellent</v>
      </c>
      <c r="S2983">
        <v>83</v>
      </c>
      <c r="T2983" t="str">
        <f t="shared" si="186"/>
        <v>No</v>
      </c>
      <c r="U2983" s="65">
        <v>42974</v>
      </c>
      <c r="V2983" s="65">
        <v>43976</v>
      </c>
      <c r="W2983">
        <v>41</v>
      </c>
      <c r="X2983" t="str">
        <f t="shared" si="187"/>
        <v>Active</v>
      </c>
      <c r="Y2983" t="s">
        <v>15615</v>
      </c>
    </row>
    <row r="2984" spans="1:25" x14ac:dyDescent="0.25">
      <c r="A2984">
        <v>2983</v>
      </c>
      <c r="B2984" t="s">
        <v>13211</v>
      </c>
      <c r="C2984">
        <v>2846</v>
      </c>
      <c r="D2984" t="str">
        <f>VLOOKUP($C2984,Hosts!$A:$O,10,0)</f>
        <v>New York</v>
      </c>
      <c r="E2984" s="67">
        <f>INDEX(Hosts!$A:$O,MATCH(Places!$C2984,Hosts!$A:$A,0),MATCH(Places!E$1,Hosts!$1:$1,0))</f>
        <v>1</v>
      </c>
      <c r="F2984" s="67">
        <f>INDEX(Hosts!$A:$O,MATCH(Places!$C2984,Hosts!$A:$A,0),MATCH(Places!F$1,Hosts!$1:$1,0))</f>
        <v>0.6</v>
      </c>
      <c r="G2984" s="67" t="str">
        <f>INDEX(Hosts!$A:$O,MATCH(Places!$C2984,Hosts!$A:$A,0),MATCH(Places!G$1,Hosts!$1:$1,0))</f>
        <v>Yes</v>
      </c>
      <c r="H2984">
        <v>8</v>
      </c>
      <c r="I2984" t="str">
        <f>VLOOKUP($H2984,Neighborhoods!$A:$C,2,0)</f>
        <v>Brooklyn</v>
      </c>
      <c r="J2984" t="str">
        <f>VLOOKUP($H2984,Neighborhoods!$A:$C,3,0)</f>
        <v>Bushwick</v>
      </c>
      <c r="K2984" t="s">
        <v>11822</v>
      </c>
      <c r="L2984" t="str">
        <f t="shared" si="184"/>
        <v>No</v>
      </c>
      <c r="M2984">
        <v>2</v>
      </c>
      <c r="N2984" t="str" cm="1">
        <f t="array" ref="N2984">_xlfn.IFS(M2984&lt;=2,"Small",M2984&lt;=5,"Medium",M2984&gt;5,"Large")</f>
        <v>Small</v>
      </c>
      <c r="O2984" s="50">
        <v>90</v>
      </c>
      <c r="P2984" s="67">
        <f t="shared" si="185"/>
        <v>0.03</v>
      </c>
      <c r="Q2984" s="52">
        <v>4.93</v>
      </c>
      <c r="R2984" s="52" t="str" cm="1">
        <f t="array" ref="R2984">_xlfn.IFS(ROUND(Q2984,0)=5,"Excellent",ROUND(Q2984,0)=4,"Good",ROUND(Q2984,0)=3,"Ok",ROUND(Q2984,0)&lt;3,"Bad")</f>
        <v>Excellent</v>
      </c>
      <c r="S2984">
        <v>15</v>
      </c>
      <c r="T2984" t="str">
        <f t="shared" si="186"/>
        <v>No</v>
      </c>
      <c r="U2984" s="65">
        <v>43016</v>
      </c>
      <c r="V2984" s="65">
        <v>43768</v>
      </c>
      <c r="W2984">
        <v>283</v>
      </c>
      <c r="X2984" t="str">
        <f t="shared" si="187"/>
        <v>Active</v>
      </c>
      <c r="Y2984" t="s">
        <v>15615</v>
      </c>
    </row>
    <row r="2985" spans="1:25" x14ac:dyDescent="0.25">
      <c r="A2985">
        <v>2984</v>
      </c>
      <c r="B2985" t="s">
        <v>2164</v>
      </c>
      <c r="C2985">
        <v>3201</v>
      </c>
      <c r="D2985" t="str">
        <f>VLOOKUP($C2985,Hosts!$A:$O,10,0)</f>
        <v>New York</v>
      </c>
      <c r="E2985" s="67">
        <f>INDEX(Hosts!$A:$O,MATCH(Places!$C2985,Hosts!$A:$A,0),MATCH(Places!E$1,Hosts!$1:$1,0))</f>
        <v>1</v>
      </c>
      <c r="F2985" s="67">
        <f>INDEX(Hosts!$A:$O,MATCH(Places!$C2985,Hosts!$A:$A,0),MATCH(Places!F$1,Hosts!$1:$1,0))</f>
        <v>0.97</v>
      </c>
      <c r="G2985" s="67" t="str">
        <f>INDEX(Hosts!$A:$O,MATCH(Places!$C2985,Hosts!$A:$A,0),MATCH(Places!G$1,Hosts!$1:$1,0))</f>
        <v>No</v>
      </c>
      <c r="H2985">
        <v>7</v>
      </c>
      <c r="I2985" t="str">
        <f>VLOOKUP($H2985,Neighborhoods!$A:$C,2,0)</f>
        <v>Brooklyn</v>
      </c>
      <c r="J2985" t="str">
        <f>VLOOKUP($H2985,Neighborhoods!$A:$C,3,0)</f>
        <v>Bedford-Stuyvesant</v>
      </c>
      <c r="K2985" t="s">
        <v>11822</v>
      </c>
      <c r="L2985" t="str">
        <f t="shared" si="184"/>
        <v>No</v>
      </c>
      <c r="M2985">
        <v>4</v>
      </c>
      <c r="N2985" t="str" cm="1">
        <f t="array" ref="N2985">_xlfn.IFS(M2985&lt;=2,"Small",M2985&lt;=5,"Medium",M2985&gt;5,"Large")</f>
        <v>Medium</v>
      </c>
      <c r="O2985" s="50">
        <v>101</v>
      </c>
      <c r="P2985" s="67">
        <f t="shared" si="185"/>
        <v>0.03</v>
      </c>
      <c r="Q2985" s="52">
        <v>4.8899999999999997</v>
      </c>
      <c r="R2985" s="52" t="str" cm="1">
        <f t="array" ref="R2985">_xlfn.IFS(ROUND(Q2985,0)=5,"Excellent",ROUND(Q2985,0)=4,"Good",ROUND(Q2985,0)=3,"Ok",ROUND(Q2985,0)&lt;3,"Bad")</f>
        <v>Excellent</v>
      </c>
      <c r="S2985">
        <v>91</v>
      </c>
      <c r="T2985" t="str">
        <f t="shared" si="186"/>
        <v>No</v>
      </c>
      <c r="U2985" s="65">
        <v>42994</v>
      </c>
      <c r="V2985" s="65">
        <v>43982</v>
      </c>
      <c r="W2985">
        <v>348</v>
      </c>
      <c r="X2985" t="str">
        <f t="shared" si="187"/>
        <v>Active</v>
      </c>
      <c r="Y2985" t="s">
        <v>15615</v>
      </c>
    </row>
    <row r="2986" spans="1:25" x14ac:dyDescent="0.25">
      <c r="A2986">
        <v>2985</v>
      </c>
      <c r="B2986" t="s">
        <v>2165</v>
      </c>
      <c r="C2986">
        <v>3226</v>
      </c>
      <c r="D2986" t="str">
        <f>VLOOKUP($C2986,Hosts!$A:$O,10,0)</f>
        <v>New York</v>
      </c>
      <c r="E2986" s="67">
        <f>INDEX(Hosts!$A:$O,MATCH(Places!$C2986,Hosts!$A:$A,0),MATCH(Places!E$1,Hosts!$1:$1,0))</f>
        <v>1</v>
      </c>
      <c r="F2986" s="67">
        <f>INDEX(Hosts!$A:$O,MATCH(Places!$C2986,Hosts!$A:$A,0),MATCH(Places!F$1,Hosts!$1:$1,0))</f>
        <v>0.95</v>
      </c>
      <c r="G2986" s="67" t="str">
        <f>INDEX(Hosts!$A:$O,MATCH(Places!$C2986,Hosts!$A:$A,0),MATCH(Places!G$1,Hosts!$1:$1,0))</f>
        <v>Yes</v>
      </c>
      <c r="H2986">
        <v>16</v>
      </c>
      <c r="I2986" t="str">
        <f>VLOOKUP($H2986,Neighborhoods!$A:$C,2,0)</f>
        <v>Manhattan</v>
      </c>
      <c r="J2986" t="str">
        <f>VLOOKUP($H2986,Neighborhoods!$A:$C,3,0)</f>
        <v>Harlem</v>
      </c>
      <c r="K2986" t="s">
        <v>1</v>
      </c>
      <c r="L2986" t="str">
        <f t="shared" si="184"/>
        <v>Yes</v>
      </c>
      <c r="M2986">
        <v>2</v>
      </c>
      <c r="N2986" t="str" cm="1">
        <f t="array" ref="N2986">_xlfn.IFS(M2986&lt;=2,"Small",M2986&lt;=5,"Medium",M2986&gt;5,"Large")</f>
        <v>Small</v>
      </c>
      <c r="O2986" s="50">
        <v>55</v>
      </c>
      <c r="P2986" s="67">
        <f t="shared" si="185"/>
        <v>0.03</v>
      </c>
      <c r="Q2986" s="52">
        <v>5</v>
      </c>
      <c r="R2986" s="52" t="str" cm="1">
        <f t="array" ref="R2986">_xlfn.IFS(ROUND(Q2986,0)=5,"Excellent",ROUND(Q2986,0)=4,"Good",ROUND(Q2986,0)=3,"Ok",ROUND(Q2986,0)&lt;3,"Bad")</f>
        <v>Excellent</v>
      </c>
      <c r="S2986">
        <v>56</v>
      </c>
      <c r="T2986" t="str">
        <f t="shared" si="186"/>
        <v>No</v>
      </c>
      <c r="U2986" s="65">
        <v>42986</v>
      </c>
      <c r="V2986" s="65">
        <v>43921</v>
      </c>
      <c r="W2986">
        <v>44</v>
      </c>
      <c r="X2986" t="str">
        <f t="shared" si="187"/>
        <v>Active</v>
      </c>
      <c r="Y2986" t="s">
        <v>15616</v>
      </c>
    </row>
    <row r="2987" spans="1:25" x14ac:dyDescent="0.25">
      <c r="A2987">
        <v>2986</v>
      </c>
      <c r="B2987" t="s">
        <v>14201</v>
      </c>
      <c r="C2987">
        <v>3343</v>
      </c>
      <c r="D2987" t="str">
        <f>VLOOKUP($C2987,Hosts!$A:$O,10,0)</f>
        <v>New York</v>
      </c>
      <c r="E2987" s="67">
        <f>INDEX(Hosts!$A:$O,MATCH(Places!$C2987,Hosts!$A:$A,0),MATCH(Places!E$1,Hosts!$1:$1,0))</f>
        <v>0.5</v>
      </c>
      <c r="F2987" s="67">
        <f>INDEX(Hosts!$A:$O,MATCH(Places!$C2987,Hosts!$A:$A,0),MATCH(Places!F$1,Hosts!$1:$1,0))</f>
        <v>0.86</v>
      </c>
      <c r="G2987" s="67" t="str">
        <f>INDEX(Hosts!$A:$O,MATCH(Places!$C2987,Hosts!$A:$A,0),MATCH(Places!G$1,Hosts!$1:$1,0))</f>
        <v>No</v>
      </c>
      <c r="H2987">
        <v>10</v>
      </c>
      <c r="I2987" t="str">
        <f>VLOOKUP($H2987,Neighborhoods!$A:$C,2,0)</f>
        <v>Brooklyn</v>
      </c>
      <c r="J2987" t="str">
        <f>VLOOKUP($H2987,Neighborhoods!$A:$C,3,0)</f>
        <v>East Flatbush</v>
      </c>
      <c r="K2987" t="s">
        <v>1</v>
      </c>
      <c r="L2987" t="str">
        <f t="shared" si="184"/>
        <v>Yes</v>
      </c>
      <c r="M2987">
        <v>1</v>
      </c>
      <c r="N2987" t="str" cm="1">
        <f t="array" ref="N2987">_xlfn.IFS(M2987&lt;=2,"Small",M2987&lt;=5,"Medium",M2987&gt;5,"Large")</f>
        <v>Small</v>
      </c>
      <c r="O2987" s="50">
        <v>35</v>
      </c>
      <c r="P2987" s="67">
        <f t="shared" si="185"/>
        <v>0.03</v>
      </c>
      <c r="Q2987" s="52">
        <v>4.75</v>
      </c>
      <c r="R2987" s="52" t="str" cm="1">
        <f t="array" ref="R2987">_xlfn.IFS(ROUND(Q2987,0)=5,"Excellent",ROUND(Q2987,0)=4,"Good",ROUND(Q2987,0)=3,"Ok",ROUND(Q2987,0)&lt;3,"Bad")</f>
        <v>Excellent</v>
      </c>
      <c r="S2987">
        <v>8</v>
      </c>
      <c r="T2987" t="str">
        <f t="shared" si="186"/>
        <v>No</v>
      </c>
      <c r="U2987" s="65">
        <v>42977</v>
      </c>
      <c r="V2987" s="65">
        <v>43820</v>
      </c>
      <c r="W2987">
        <v>358</v>
      </c>
      <c r="X2987" t="str">
        <f t="shared" si="187"/>
        <v>Active</v>
      </c>
      <c r="Y2987" t="s">
        <v>15615</v>
      </c>
    </row>
    <row r="2988" spans="1:25" x14ac:dyDescent="0.25">
      <c r="A2988">
        <v>2987</v>
      </c>
      <c r="B2988" t="s">
        <v>2166</v>
      </c>
      <c r="C2988">
        <v>2672</v>
      </c>
      <c r="D2988" t="str">
        <f>VLOOKUP($C2988,Hosts!$A:$O,10,0)</f>
        <v>New York</v>
      </c>
      <c r="E2988" s="67">
        <f>INDEX(Hosts!$A:$O,MATCH(Places!$C2988,Hosts!$A:$A,0),MATCH(Places!E$1,Hosts!$1:$1,0))</f>
        <v>1</v>
      </c>
      <c r="F2988" s="67">
        <f>INDEX(Hosts!$A:$O,MATCH(Places!$C2988,Hosts!$A:$A,0),MATCH(Places!F$1,Hosts!$1:$1,0))</f>
        <v>0.93</v>
      </c>
      <c r="G2988" s="67" t="str">
        <f>INDEX(Hosts!$A:$O,MATCH(Places!$C2988,Hosts!$A:$A,0),MATCH(Places!G$1,Hosts!$1:$1,0))</f>
        <v>Yes</v>
      </c>
      <c r="H2988">
        <v>12</v>
      </c>
      <c r="I2988" t="str">
        <f>VLOOKUP($H2988,Neighborhoods!$A:$C,2,0)</f>
        <v>Brooklyn</v>
      </c>
      <c r="J2988" t="str">
        <f>VLOOKUP($H2988,Neighborhoods!$A:$C,3,0)</f>
        <v>Williamsburg</v>
      </c>
      <c r="K2988" t="s">
        <v>11822</v>
      </c>
      <c r="L2988" t="str">
        <f t="shared" si="184"/>
        <v>No</v>
      </c>
      <c r="M2988">
        <v>4</v>
      </c>
      <c r="N2988" t="str" cm="1">
        <f t="array" ref="N2988">_xlfn.IFS(M2988&lt;=2,"Small",M2988&lt;=5,"Medium",M2988&gt;5,"Large")</f>
        <v>Medium</v>
      </c>
      <c r="O2988" s="50">
        <v>165</v>
      </c>
      <c r="P2988" s="67">
        <f t="shared" si="185"/>
        <v>0.03</v>
      </c>
      <c r="Q2988" s="52">
        <v>4.99</v>
      </c>
      <c r="R2988" s="52" t="str" cm="1">
        <f t="array" ref="R2988">_xlfn.IFS(ROUND(Q2988,0)=5,"Excellent",ROUND(Q2988,0)=4,"Good",ROUND(Q2988,0)=3,"Ok",ROUND(Q2988,0)&lt;3,"Bad")</f>
        <v>Excellent</v>
      </c>
      <c r="S2988">
        <v>80</v>
      </c>
      <c r="T2988" t="str">
        <f t="shared" si="186"/>
        <v>No</v>
      </c>
      <c r="U2988" s="65">
        <v>42997</v>
      </c>
      <c r="V2988" s="65">
        <v>43907</v>
      </c>
      <c r="W2988">
        <v>0</v>
      </c>
      <c r="X2988" t="str">
        <f t="shared" si="187"/>
        <v>Inactive</v>
      </c>
      <c r="Y2988" t="s">
        <v>15615</v>
      </c>
    </row>
    <row r="2989" spans="1:25" x14ac:dyDescent="0.25">
      <c r="A2989">
        <v>2988</v>
      </c>
      <c r="B2989" t="s">
        <v>2167</v>
      </c>
      <c r="C2989">
        <v>2944</v>
      </c>
      <c r="D2989" t="str">
        <f>VLOOKUP($C2989,Hosts!$A:$O,10,0)</f>
        <v>New York</v>
      </c>
      <c r="E2989" s="67">
        <f>INDEX(Hosts!$A:$O,MATCH(Places!$C2989,Hosts!$A:$A,0),MATCH(Places!E$1,Hosts!$1:$1,0))</f>
        <v>0.99</v>
      </c>
      <c r="F2989" s="67">
        <f>INDEX(Hosts!$A:$O,MATCH(Places!$C2989,Hosts!$A:$A,0),MATCH(Places!F$1,Hosts!$1:$1,0))</f>
        <v>1</v>
      </c>
      <c r="G2989" s="67" t="str">
        <f>INDEX(Hosts!$A:$O,MATCH(Places!$C2989,Hosts!$A:$A,0),MATCH(Places!G$1,Hosts!$1:$1,0))</f>
        <v>No</v>
      </c>
      <c r="H2989">
        <v>7</v>
      </c>
      <c r="I2989" t="str">
        <f>VLOOKUP($H2989,Neighborhoods!$A:$C,2,0)</f>
        <v>Brooklyn</v>
      </c>
      <c r="J2989" t="str">
        <f>VLOOKUP($H2989,Neighborhoods!$A:$C,3,0)</f>
        <v>Bedford-Stuyvesant</v>
      </c>
      <c r="K2989" t="s">
        <v>1</v>
      </c>
      <c r="L2989" t="str">
        <f t="shared" si="184"/>
        <v>Yes</v>
      </c>
      <c r="M2989">
        <v>2</v>
      </c>
      <c r="N2989" t="str" cm="1">
        <f t="array" ref="N2989">_xlfn.IFS(M2989&lt;=2,"Small",M2989&lt;=5,"Medium",M2989&gt;5,"Large")</f>
        <v>Small</v>
      </c>
      <c r="O2989" s="50">
        <v>40</v>
      </c>
      <c r="P2989" s="67">
        <f t="shared" si="185"/>
        <v>0.03</v>
      </c>
      <c r="Q2989" s="52">
        <v>4.8099999999999996</v>
      </c>
      <c r="R2989" s="52" t="str" cm="1">
        <f t="array" ref="R2989">_xlfn.IFS(ROUND(Q2989,0)=5,"Excellent",ROUND(Q2989,0)=4,"Good",ROUND(Q2989,0)=3,"Ok",ROUND(Q2989,0)&lt;3,"Bad")</f>
        <v>Excellent</v>
      </c>
      <c r="S2989">
        <v>146</v>
      </c>
      <c r="T2989" t="str">
        <f t="shared" si="186"/>
        <v>Yes</v>
      </c>
      <c r="U2989" s="65">
        <v>43004</v>
      </c>
      <c r="V2989" s="65">
        <v>44045</v>
      </c>
      <c r="W2989">
        <v>241</v>
      </c>
      <c r="X2989" t="str">
        <f t="shared" si="187"/>
        <v>Active</v>
      </c>
      <c r="Y2989" t="s">
        <v>15616</v>
      </c>
    </row>
    <row r="2990" spans="1:25" x14ac:dyDescent="0.25">
      <c r="A2990">
        <v>2989</v>
      </c>
      <c r="B2990" t="s">
        <v>2168</v>
      </c>
      <c r="C2990">
        <v>2944</v>
      </c>
      <c r="D2990" t="str">
        <f>VLOOKUP($C2990,Hosts!$A:$O,10,0)</f>
        <v>New York</v>
      </c>
      <c r="E2990" s="67">
        <f>INDEX(Hosts!$A:$O,MATCH(Places!$C2990,Hosts!$A:$A,0),MATCH(Places!E$1,Hosts!$1:$1,0))</f>
        <v>0.99</v>
      </c>
      <c r="F2990" s="67">
        <f>INDEX(Hosts!$A:$O,MATCH(Places!$C2990,Hosts!$A:$A,0),MATCH(Places!F$1,Hosts!$1:$1,0))</f>
        <v>1</v>
      </c>
      <c r="G2990" s="67" t="str">
        <f>INDEX(Hosts!$A:$O,MATCH(Places!$C2990,Hosts!$A:$A,0),MATCH(Places!G$1,Hosts!$1:$1,0))</f>
        <v>No</v>
      </c>
      <c r="H2990">
        <v>7</v>
      </c>
      <c r="I2990" t="str">
        <f>VLOOKUP($H2990,Neighborhoods!$A:$C,2,0)</f>
        <v>Brooklyn</v>
      </c>
      <c r="J2990" t="str">
        <f>VLOOKUP($H2990,Neighborhoods!$A:$C,3,0)</f>
        <v>Bedford-Stuyvesant</v>
      </c>
      <c r="K2990" t="s">
        <v>1</v>
      </c>
      <c r="L2990" t="str">
        <f t="shared" si="184"/>
        <v>Yes</v>
      </c>
      <c r="M2990">
        <v>2</v>
      </c>
      <c r="N2990" t="str" cm="1">
        <f t="array" ref="N2990">_xlfn.IFS(M2990&lt;=2,"Small",M2990&lt;=5,"Medium",M2990&gt;5,"Large")</f>
        <v>Small</v>
      </c>
      <c r="O2990" s="50">
        <v>40</v>
      </c>
      <c r="P2990" s="67">
        <f t="shared" si="185"/>
        <v>0.03</v>
      </c>
      <c r="Q2990" s="52">
        <v>4.51</v>
      </c>
      <c r="R2990" s="52" t="str" cm="1">
        <f t="array" ref="R2990">_xlfn.IFS(ROUND(Q2990,0)=5,"Excellent",ROUND(Q2990,0)=4,"Good",ROUND(Q2990,0)=3,"Ok",ROUND(Q2990,0)&lt;3,"Bad")</f>
        <v>Excellent</v>
      </c>
      <c r="S2990">
        <v>158</v>
      </c>
      <c r="T2990" t="str">
        <f t="shared" si="186"/>
        <v>No</v>
      </c>
      <c r="U2990" s="65">
        <v>43004</v>
      </c>
      <c r="V2990" s="65">
        <v>44055</v>
      </c>
      <c r="W2990">
        <v>255</v>
      </c>
      <c r="X2990" t="str">
        <f t="shared" si="187"/>
        <v>Active</v>
      </c>
      <c r="Y2990" t="s">
        <v>15616</v>
      </c>
    </row>
    <row r="2991" spans="1:25" x14ac:dyDescent="0.25">
      <c r="A2991">
        <v>2990</v>
      </c>
      <c r="B2991" t="s">
        <v>2169</v>
      </c>
      <c r="C2991">
        <v>2944</v>
      </c>
      <c r="D2991" t="str">
        <f>VLOOKUP($C2991,Hosts!$A:$O,10,0)</f>
        <v>New York</v>
      </c>
      <c r="E2991" s="67">
        <f>INDEX(Hosts!$A:$O,MATCH(Places!$C2991,Hosts!$A:$A,0),MATCH(Places!E$1,Hosts!$1:$1,0))</f>
        <v>0.99</v>
      </c>
      <c r="F2991" s="67">
        <f>INDEX(Hosts!$A:$O,MATCH(Places!$C2991,Hosts!$A:$A,0),MATCH(Places!F$1,Hosts!$1:$1,0))</f>
        <v>1</v>
      </c>
      <c r="G2991" s="67" t="str">
        <f>INDEX(Hosts!$A:$O,MATCH(Places!$C2991,Hosts!$A:$A,0),MATCH(Places!G$1,Hosts!$1:$1,0))</f>
        <v>No</v>
      </c>
      <c r="H2991">
        <v>7</v>
      </c>
      <c r="I2991" t="str">
        <f>VLOOKUP($H2991,Neighborhoods!$A:$C,2,0)</f>
        <v>Brooklyn</v>
      </c>
      <c r="J2991" t="str">
        <f>VLOOKUP($H2991,Neighborhoods!$A:$C,3,0)</f>
        <v>Bedford-Stuyvesant</v>
      </c>
      <c r="K2991" t="s">
        <v>1</v>
      </c>
      <c r="L2991" t="str">
        <f t="shared" si="184"/>
        <v>Yes</v>
      </c>
      <c r="M2991">
        <v>2</v>
      </c>
      <c r="N2991" t="str" cm="1">
        <f t="array" ref="N2991">_xlfn.IFS(M2991&lt;=2,"Small",M2991&lt;=5,"Medium",M2991&gt;5,"Large")</f>
        <v>Small</v>
      </c>
      <c r="O2991" s="50">
        <v>40</v>
      </c>
      <c r="P2991" s="67">
        <f t="shared" si="185"/>
        <v>0.03</v>
      </c>
      <c r="Q2991" s="52">
        <v>4.8</v>
      </c>
      <c r="R2991" s="52" t="str" cm="1">
        <f t="array" ref="R2991">_xlfn.IFS(ROUND(Q2991,0)=5,"Excellent",ROUND(Q2991,0)=4,"Good",ROUND(Q2991,0)=3,"Ok",ROUND(Q2991,0)&lt;3,"Bad")</f>
        <v>Excellent</v>
      </c>
      <c r="S2991">
        <v>152</v>
      </c>
      <c r="T2991" t="str">
        <f t="shared" si="186"/>
        <v>Yes</v>
      </c>
      <c r="U2991" s="65">
        <v>43001</v>
      </c>
      <c r="V2991" s="65">
        <v>44055</v>
      </c>
      <c r="W2991">
        <v>248</v>
      </c>
      <c r="X2991" t="str">
        <f t="shared" si="187"/>
        <v>Active</v>
      </c>
      <c r="Y2991" t="s">
        <v>15616</v>
      </c>
    </row>
    <row r="2992" spans="1:25" x14ac:dyDescent="0.25">
      <c r="A2992">
        <v>2991</v>
      </c>
      <c r="B2992" t="s">
        <v>13210</v>
      </c>
      <c r="C2992">
        <v>2706</v>
      </c>
      <c r="D2992" t="str">
        <f>VLOOKUP($C2992,Hosts!$A:$O,10,0)</f>
        <v>New York</v>
      </c>
      <c r="E2992" s="67">
        <f>INDEX(Hosts!$A:$O,MATCH(Places!$C2992,Hosts!$A:$A,0),MATCH(Places!E$1,Hosts!$1:$1,0))</f>
        <v>1</v>
      </c>
      <c r="F2992" s="67">
        <f>INDEX(Hosts!$A:$O,MATCH(Places!$C2992,Hosts!$A:$A,0),MATCH(Places!F$1,Hosts!$1:$1,0))</f>
        <v>1</v>
      </c>
      <c r="G2992" s="67" t="str">
        <f>INDEX(Hosts!$A:$O,MATCH(Places!$C2992,Hosts!$A:$A,0),MATCH(Places!G$1,Hosts!$1:$1,0))</f>
        <v>Yes</v>
      </c>
      <c r="H2992">
        <v>8</v>
      </c>
      <c r="I2992" t="str">
        <f>VLOOKUP($H2992,Neighborhoods!$A:$C,2,0)</f>
        <v>Brooklyn</v>
      </c>
      <c r="J2992" t="str">
        <f>VLOOKUP($H2992,Neighborhoods!$A:$C,3,0)</f>
        <v>Bushwick</v>
      </c>
      <c r="K2992" t="s">
        <v>1</v>
      </c>
      <c r="L2992" t="str">
        <f t="shared" si="184"/>
        <v>Yes</v>
      </c>
      <c r="M2992">
        <v>4</v>
      </c>
      <c r="N2992" t="str" cm="1">
        <f t="array" ref="N2992">_xlfn.IFS(M2992&lt;=2,"Small",M2992&lt;=5,"Medium",M2992&gt;5,"Large")</f>
        <v>Medium</v>
      </c>
      <c r="O2992" s="50">
        <v>60</v>
      </c>
      <c r="P2992" s="67">
        <f t="shared" si="185"/>
        <v>0.03</v>
      </c>
      <c r="Q2992" s="52">
        <v>4.91</v>
      </c>
      <c r="R2992" s="52" t="str" cm="1">
        <f t="array" ref="R2992">_xlfn.IFS(ROUND(Q2992,0)=5,"Excellent",ROUND(Q2992,0)=4,"Good",ROUND(Q2992,0)=3,"Ok",ROUND(Q2992,0)&lt;3,"Bad")</f>
        <v>Excellent</v>
      </c>
      <c r="S2992">
        <v>184</v>
      </c>
      <c r="T2992" t="str">
        <f t="shared" si="186"/>
        <v>Yes</v>
      </c>
      <c r="U2992" s="65">
        <v>42982</v>
      </c>
      <c r="V2992" s="65">
        <v>43916</v>
      </c>
      <c r="W2992">
        <v>137</v>
      </c>
      <c r="X2992" t="str">
        <f t="shared" si="187"/>
        <v>Active</v>
      </c>
      <c r="Y2992" t="s">
        <v>15616</v>
      </c>
    </row>
    <row r="2993" spans="1:25" x14ac:dyDescent="0.25">
      <c r="A2993">
        <v>2992</v>
      </c>
      <c r="B2993" t="s">
        <v>13703</v>
      </c>
      <c r="C2993">
        <v>807</v>
      </c>
      <c r="D2993" t="str">
        <f>VLOOKUP($C2993,Hosts!$A:$O,10,0)</f>
        <v>New York</v>
      </c>
      <c r="E2993" s="67">
        <f>INDEX(Hosts!$A:$O,MATCH(Places!$C2993,Hosts!$A:$A,0),MATCH(Places!E$1,Hosts!$1:$1,0))</f>
        <v>0.8</v>
      </c>
      <c r="F2993" s="67">
        <f>INDEX(Hosts!$A:$O,MATCH(Places!$C2993,Hosts!$A:$A,0),MATCH(Places!F$1,Hosts!$1:$1,0))</f>
        <v>0.86</v>
      </c>
      <c r="G2993" s="67" t="str">
        <f>INDEX(Hosts!$A:$O,MATCH(Places!$C2993,Hosts!$A:$A,0),MATCH(Places!G$1,Hosts!$1:$1,0))</f>
        <v>Yes</v>
      </c>
      <c r="H2993">
        <v>15</v>
      </c>
      <c r="I2993" t="str">
        <f>VLOOKUP($H2993,Neighborhoods!$A:$C,2,0)</f>
        <v>Manhattan</v>
      </c>
      <c r="J2993" t="str">
        <f>VLOOKUP($H2993,Neighborhoods!$A:$C,3,0)</f>
        <v>East Village</v>
      </c>
      <c r="K2993" t="s">
        <v>1</v>
      </c>
      <c r="L2993" t="str">
        <f t="shared" si="184"/>
        <v>Yes</v>
      </c>
      <c r="M2993">
        <v>2</v>
      </c>
      <c r="N2993" t="str" cm="1">
        <f t="array" ref="N2993">_xlfn.IFS(M2993&lt;=2,"Small",M2993&lt;=5,"Medium",M2993&gt;5,"Large")</f>
        <v>Small</v>
      </c>
      <c r="O2993" s="50">
        <v>91</v>
      </c>
      <c r="P2993" s="67">
        <f t="shared" si="185"/>
        <v>0.03</v>
      </c>
      <c r="Q2993" s="52">
        <v>4.74</v>
      </c>
      <c r="R2993" s="52" t="str" cm="1">
        <f t="array" ref="R2993">_xlfn.IFS(ROUND(Q2993,0)=5,"Excellent",ROUND(Q2993,0)=4,"Good",ROUND(Q2993,0)=3,"Ok",ROUND(Q2993,0)&lt;3,"Bad")</f>
        <v>Excellent</v>
      </c>
      <c r="S2993">
        <v>38</v>
      </c>
      <c r="T2993" t="str">
        <f t="shared" si="186"/>
        <v>No</v>
      </c>
      <c r="U2993" s="65">
        <v>42983</v>
      </c>
      <c r="V2993" s="65">
        <v>43921</v>
      </c>
      <c r="W2993">
        <v>365</v>
      </c>
      <c r="X2993" t="str">
        <f t="shared" si="187"/>
        <v>Active</v>
      </c>
      <c r="Y2993" t="s">
        <v>15615</v>
      </c>
    </row>
    <row r="2994" spans="1:25" x14ac:dyDescent="0.25">
      <c r="A2994">
        <v>2993</v>
      </c>
      <c r="B2994" t="s">
        <v>15401</v>
      </c>
      <c r="C2994">
        <v>3295</v>
      </c>
      <c r="D2994" t="str">
        <f>VLOOKUP($C2994,Hosts!$A:$O,10,0)</f>
        <v>New York</v>
      </c>
      <c r="E2994" s="67">
        <f>INDEX(Hosts!$A:$O,MATCH(Places!$C2994,Hosts!$A:$A,0),MATCH(Places!E$1,Hosts!$1:$1,0))</f>
        <v>0.96</v>
      </c>
      <c r="F2994" s="67">
        <f>INDEX(Hosts!$A:$O,MATCH(Places!$C2994,Hosts!$A:$A,0),MATCH(Places!F$1,Hosts!$1:$1,0))</f>
        <v>0.98</v>
      </c>
      <c r="G2994" s="67" t="str">
        <f>INDEX(Hosts!$A:$O,MATCH(Places!$C2994,Hosts!$A:$A,0),MATCH(Places!G$1,Hosts!$1:$1,0))</f>
        <v>Yes</v>
      </c>
      <c r="H2994">
        <v>22</v>
      </c>
      <c r="I2994" t="str">
        <f>VLOOKUP($H2994,Neighborhoods!$A:$C,2,0)</f>
        <v>Queens</v>
      </c>
      <c r="J2994" t="str">
        <f>VLOOKUP($H2994,Neighborhoods!$A:$C,3,0)</f>
        <v>Flushing</v>
      </c>
      <c r="K2994" t="s">
        <v>11822</v>
      </c>
      <c r="L2994" t="str">
        <f t="shared" si="184"/>
        <v>No</v>
      </c>
      <c r="M2994">
        <v>5</v>
      </c>
      <c r="N2994" t="str" cm="1">
        <f t="array" ref="N2994">_xlfn.IFS(M2994&lt;=2,"Small",M2994&lt;=5,"Medium",M2994&gt;5,"Large")</f>
        <v>Medium</v>
      </c>
      <c r="O2994" s="50">
        <v>99</v>
      </c>
      <c r="P2994" s="67">
        <f t="shared" si="185"/>
        <v>0.03</v>
      </c>
      <c r="Q2994" s="52">
        <v>4.42</v>
      </c>
      <c r="R2994" s="52" t="str" cm="1">
        <f t="array" ref="R2994">_xlfn.IFS(ROUND(Q2994,0)=5,"Excellent",ROUND(Q2994,0)=4,"Good",ROUND(Q2994,0)=3,"Ok",ROUND(Q2994,0)&lt;3,"Bad")</f>
        <v>Good</v>
      </c>
      <c r="S2994">
        <v>12</v>
      </c>
      <c r="T2994" t="str">
        <f t="shared" si="186"/>
        <v>No</v>
      </c>
      <c r="U2994" s="65">
        <v>42988</v>
      </c>
      <c r="V2994" s="65">
        <v>44036</v>
      </c>
      <c r="W2994">
        <v>352</v>
      </c>
      <c r="X2994" t="str">
        <f t="shared" si="187"/>
        <v>Active</v>
      </c>
      <c r="Y2994" t="s">
        <v>15615</v>
      </c>
    </row>
    <row r="2995" spans="1:25" x14ac:dyDescent="0.25">
      <c r="A2995">
        <v>2994</v>
      </c>
      <c r="B2995" t="s">
        <v>2170</v>
      </c>
      <c r="C2995">
        <v>2541</v>
      </c>
      <c r="D2995" t="str">
        <f>VLOOKUP($C2995,Hosts!$A:$O,10,0)</f>
        <v>New York</v>
      </c>
      <c r="E2995" s="67">
        <f>INDEX(Hosts!$A:$O,MATCH(Places!$C2995,Hosts!$A:$A,0),MATCH(Places!E$1,Hosts!$1:$1,0))</f>
        <v>1</v>
      </c>
      <c r="F2995" s="67">
        <f>INDEX(Hosts!$A:$O,MATCH(Places!$C2995,Hosts!$A:$A,0),MATCH(Places!F$1,Hosts!$1:$1,0))</f>
        <v>1</v>
      </c>
      <c r="G2995" s="67" t="str">
        <f>INDEX(Hosts!$A:$O,MATCH(Places!$C2995,Hosts!$A:$A,0),MATCH(Places!G$1,Hosts!$1:$1,0))</f>
        <v>Yes</v>
      </c>
      <c r="H2995">
        <v>7</v>
      </c>
      <c r="I2995" t="str">
        <f>VLOOKUP($H2995,Neighborhoods!$A:$C,2,0)</f>
        <v>Brooklyn</v>
      </c>
      <c r="J2995" t="str">
        <f>VLOOKUP($H2995,Neighborhoods!$A:$C,3,0)</f>
        <v>Bedford-Stuyvesant</v>
      </c>
      <c r="K2995" t="s">
        <v>11822</v>
      </c>
      <c r="L2995" t="str">
        <f t="shared" si="184"/>
        <v>No</v>
      </c>
      <c r="M2995">
        <v>5</v>
      </c>
      <c r="N2995" t="str" cm="1">
        <f t="array" ref="N2995">_xlfn.IFS(M2995&lt;=2,"Small",M2995&lt;=5,"Medium",M2995&gt;5,"Large")</f>
        <v>Medium</v>
      </c>
      <c r="O2995" s="50">
        <v>174</v>
      </c>
      <c r="P2995" s="67">
        <f t="shared" si="185"/>
        <v>0.03</v>
      </c>
      <c r="Q2995" s="52">
        <v>4.91</v>
      </c>
      <c r="R2995" s="52" t="str" cm="1">
        <f t="array" ref="R2995">_xlfn.IFS(ROUND(Q2995,0)=5,"Excellent",ROUND(Q2995,0)=4,"Good",ROUND(Q2995,0)=3,"Ok",ROUND(Q2995,0)&lt;3,"Bad")</f>
        <v>Excellent</v>
      </c>
      <c r="S2995">
        <v>135</v>
      </c>
      <c r="T2995" t="str">
        <f t="shared" si="186"/>
        <v>Yes</v>
      </c>
      <c r="U2995" s="65">
        <v>43076</v>
      </c>
      <c r="V2995" s="65">
        <v>43895</v>
      </c>
      <c r="W2995">
        <v>350</v>
      </c>
      <c r="X2995" t="str">
        <f t="shared" si="187"/>
        <v>Active</v>
      </c>
      <c r="Y2995" t="s">
        <v>15616</v>
      </c>
    </row>
    <row r="2996" spans="1:25" x14ac:dyDescent="0.25">
      <c r="A2996">
        <v>2995</v>
      </c>
      <c r="B2996" t="s">
        <v>2171</v>
      </c>
      <c r="C2996">
        <v>3346</v>
      </c>
      <c r="D2996" t="str">
        <f>VLOOKUP($C2996,Hosts!$A:$O,10,0)</f>
        <v>New York</v>
      </c>
      <c r="E2996" s="67">
        <f>INDEX(Hosts!$A:$O,MATCH(Places!$C2996,Hosts!$A:$A,0),MATCH(Places!E$1,Hosts!$1:$1,0))</f>
        <v>1</v>
      </c>
      <c r="F2996" s="67">
        <f>INDEX(Hosts!$A:$O,MATCH(Places!$C2996,Hosts!$A:$A,0),MATCH(Places!F$1,Hosts!$1:$1,0))</f>
        <v>1</v>
      </c>
      <c r="G2996" s="67" t="str">
        <f>INDEX(Hosts!$A:$O,MATCH(Places!$C2996,Hosts!$A:$A,0),MATCH(Places!G$1,Hosts!$1:$1,0))</f>
        <v>Yes</v>
      </c>
      <c r="H2996">
        <v>10</v>
      </c>
      <c r="I2996" t="str">
        <f>VLOOKUP($H2996,Neighborhoods!$A:$C,2,0)</f>
        <v>Brooklyn</v>
      </c>
      <c r="J2996" t="str">
        <f>VLOOKUP($H2996,Neighborhoods!$A:$C,3,0)</f>
        <v>East Flatbush</v>
      </c>
      <c r="K2996" t="s">
        <v>1</v>
      </c>
      <c r="L2996" t="str">
        <f t="shared" si="184"/>
        <v>Yes</v>
      </c>
      <c r="M2996">
        <v>2</v>
      </c>
      <c r="N2996" t="str" cm="1">
        <f t="array" ref="N2996">_xlfn.IFS(M2996&lt;=2,"Small",M2996&lt;=5,"Medium",M2996&gt;5,"Large")</f>
        <v>Small</v>
      </c>
      <c r="O2996" s="50">
        <v>33</v>
      </c>
      <c r="P2996" s="67">
        <f t="shared" si="185"/>
        <v>0.03</v>
      </c>
      <c r="Q2996" s="52">
        <v>4.84</v>
      </c>
      <c r="R2996" s="52" t="str" cm="1">
        <f t="array" ref="R2996">_xlfn.IFS(ROUND(Q2996,0)=5,"Excellent",ROUND(Q2996,0)=4,"Good",ROUND(Q2996,0)=3,"Ok",ROUND(Q2996,0)&lt;3,"Bad")</f>
        <v>Excellent</v>
      </c>
      <c r="S2996">
        <v>76</v>
      </c>
      <c r="T2996" t="str">
        <f t="shared" si="186"/>
        <v>No</v>
      </c>
      <c r="U2996" s="65">
        <v>42980</v>
      </c>
      <c r="V2996" s="65">
        <v>43891</v>
      </c>
      <c r="W2996">
        <v>350</v>
      </c>
      <c r="X2996" t="str">
        <f t="shared" si="187"/>
        <v>Active</v>
      </c>
      <c r="Y2996" t="s">
        <v>15616</v>
      </c>
    </row>
    <row r="2997" spans="1:25" x14ac:dyDescent="0.25">
      <c r="A2997">
        <v>2996</v>
      </c>
      <c r="B2997" t="s">
        <v>2172</v>
      </c>
      <c r="C2997">
        <v>3346</v>
      </c>
      <c r="D2997" t="str">
        <f>VLOOKUP($C2997,Hosts!$A:$O,10,0)</f>
        <v>New York</v>
      </c>
      <c r="E2997" s="67">
        <f>INDEX(Hosts!$A:$O,MATCH(Places!$C2997,Hosts!$A:$A,0),MATCH(Places!E$1,Hosts!$1:$1,0))</f>
        <v>1</v>
      </c>
      <c r="F2997" s="67">
        <f>INDEX(Hosts!$A:$O,MATCH(Places!$C2997,Hosts!$A:$A,0),MATCH(Places!F$1,Hosts!$1:$1,0))</f>
        <v>1</v>
      </c>
      <c r="G2997" s="67" t="str">
        <f>INDEX(Hosts!$A:$O,MATCH(Places!$C2997,Hosts!$A:$A,0),MATCH(Places!G$1,Hosts!$1:$1,0))</f>
        <v>Yes</v>
      </c>
      <c r="H2997">
        <v>10</v>
      </c>
      <c r="I2997" t="str">
        <f>VLOOKUP($H2997,Neighborhoods!$A:$C,2,0)</f>
        <v>Brooklyn</v>
      </c>
      <c r="J2997" t="str">
        <f>VLOOKUP($H2997,Neighborhoods!$A:$C,3,0)</f>
        <v>East Flatbush</v>
      </c>
      <c r="K2997" t="s">
        <v>1</v>
      </c>
      <c r="L2997" t="str">
        <f t="shared" si="184"/>
        <v>Yes</v>
      </c>
      <c r="M2997">
        <v>2</v>
      </c>
      <c r="N2997" t="str" cm="1">
        <f t="array" ref="N2997">_xlfn.IFS(M2997&lt;=2,"Small",M2997&lt;=5,"Medium",M2997&gt;5,"Large")</f>
        <v>Small</v>
      </c>
      <c r="O2997" s="50">
        <v>33</v>
      </c>
      <c r="P2997" s="67">
        <f t="shared" si="185"/>
        <v>0.03</v>
      </c>
      <c r="Q2997" s="52">
        <v>4.91</v>
      </c>
      <c r="R2997" s="52" t="str" cm="1">
        <f t="array" ref="R2997">_xlfn.IFS(ROUND(Q2997,0)=5,"Excellent",ROUND(Q2997,0)=4,"Good",ROUND(Q2997,0)=3,"Ok",ROUND(Q2997,0)&lt;3,"Bad")</f>
        <v>Excellent</v>
      </c>
      <c r="S2997">
        <v>68</v>
      </c>
      <c r="T2997" t="str">
        <f t="shared" si="186"/>
        <v>No</v>
      </c>
      <c r="U2997" s="65">
        <v>42989</v>
      </c>
      <c r="V2997" s="65">
        <v>43908</v>
      </c>
      <c r="W2997">
        <v>350</v>
      </c>
      <c r="X2997" t="str">
        <f t="shared" si="187"/>
        <v>Active</v>
      </c>
      <c r="Y2997" t="s">
        <v>15616</v>
      </c>
    </row>
    <row r="2998" spans="1:25" x14ac:dyDescent="0.25">
      <c r="A2998">
        <v>2997</v>
      </c>
      <c r="B2998" t="s">
        <v>2173</v>
      </c>
      <c r="C2998">
        <v>2754</v>
      </c>
      <c r="D2998" t="str">
        <f>VLOOKUP($C2998,Hosts!$A:$O,10,0)</f>
        <v>Connecticut</v>
      </c>
      <c r="E2998" s="67">
        <f>INDEX(Hosts!$A:$O,MATCH(Places!$C2998,Hosts!$A:$A,0),MATCH(Places!E$1,Hosts!$1:$1,0))</f>
        <v>1</v>
      </c>
      <c r="F2998" s="67">
        <f>INDEX(Hosts!$A:$O,MATCH(Places!$C2998,Hosts!$A:$A,0),MATCH(Places!F$1,Hosts!$1:$1,0))</f>
        <v>1</v>
      </c>
      <c r="G2998" s="67" t="str">
        <f>INDEX(Hosts!$A:$O,MATCH(Places!$C2998,Hosts!$A:$A,0),MATCH(Places!G$1,Hosts!$1:$1,0))</f>
        <v>No</v>
      </c>
      <c r="H2998">
        <v>22</v>
      </c>
      <c r="I2998" t="str">
        <f>VLOOKUP($H2998,Neighborhoods!$A:$C,2,0)</f>
        <v>Queens</v>
      </c>
      <c r="J2998" t="str">
        <f>VLOOKUP($H2998,Neighborhoods!$A:$C,3,0)</f>
        <v>Flushing</v>
      </c>
      <c r="K2998" t="s">
        <v>11822</v>
      </c>
      <c r="L2998" t="str">
        <f t="shared" si="184"/>
        <v>No</v>
      </c>
      <c r="M2998">
        <v>2</v>
      </c>
      <c r="N2998" t="str" cm="1">
        <f t="array" ref="N2998">_xlfn.IFS(M2998&lt;=2,"Small",M2998&lt;=5,"Medium",M2998&gt;5,"Large")</f>
        <v>Small</v>
      </c>
      <c r="O2998" s="50">
        <v>80</v>
      </c>
      <c r="P2998" s="67">
        <f t="shared" si="185"/>
        <v>0.03</v>
      </c>
      <c r="Q2998" s="52">
        <v>4.95</v>
      </c>
      <c r="R2998" s="52" t="str" cm="1">
        <f t="array" ref="R2998">_xlfn.IFS(ROUND(Q2998,0)=5,"Excellent",ROUND(Q2998,0)=4,"Good",ROUND(Q2998,0)=3,"Ok",ROUND(Q2998,0)&lt;3,"Bad")</f>
        <v>Excellent</v>
      </c>
      <c r="S2998">
        <v>132</v>
      </c>
      <c r="T2998" t="str">
        <f t="shared" si="186"/>
        <v>Yes</v>
      </c>
      <c r="U2998" s="65">
        <v>42983</v>
      </c>
      <c r="V2998" s="65">
        <v>44057</v>
      </c>
      <c r="W2998">
        <v>152</v>
      </c>
      <c r="X2998" t="str">
        <f t="shared" si="187"/>
        <v>Active</v>
      </c>
      <c r="Y2998" t="s">
        <v>15616</v>
      </c>
    </row>
    <row r="2999" spans="1:25" x14ac:dyDescent="0.25">
      <c r="A2999">
        <v>2998</v>
      </c>
      <c r="B2999" t="s">
        <v>2174</v>
      </c>
      <c r="C2999">
        <v>2425</v>
      </c>
      <c r="D2999" t="str">
        <f>VLOOKUP($C2999,Hosts!$A:$O,10,0)</f>
        <v>New York</v>
      </c>
      <c r="E2999" s="67">
        <f>INDEX(Hosts!$A:$O,MATCH(Places!$C2999,Hosts!$A:$A,0),MATCH(Places!E$1,Hosts!$1:$1,0))</f>
        <v>1</v>
      </c>
      <c r="F2999" s="67">
        <f>INDEX(Hosts!$A:$O,MATCH(Places!$C2999,Hosts!$A:$A,0),MATCH(Places!F$1,Hosts!$1:$1,0))</f>
        <v>0.86</v>
      </c>
      <c r="G2999" s="67" t="str">
        <f>INDEX(Hosts!$A:$O,MATCH(Places!$C2999,Hosts!$A:$A,0),MATCH(Places!G$1,Hosts!$1:$1,0))</f>
        <v>Yes</v>
      </c>
      <c r="H2999">
        <v>9</v>
      </c>
      <c r="I2999" t="str">
        <f>VLOOKUP($H2999,Neighborhoods!$A:$C,2,0)</f>
        <v>Brooklyn</v>
      </c>
      <c r="J2999" t="str">
        <f>VLOOKUP($H2999,Neighborhoods!$A:$C,3,0)</f>
        <v>Crown Heights</v>
      </c>
      <c r="K2999" t="s">
        <v>1</v>
      </c>
      <c r="L2999" t="str">
        <f t="shared" si="184"/>
        <v>Yes</v>
      </c>
      <c r="M2999">
        <v>2</v>
      </c>
      <c r="N2999" t="str" cm="1">
        <f t="array" ref="N2999">_xlfn.IFS(M2999&lt;=2,"Small",M2999&lt;=5,"Medium",M2999&gt;5,"Large")</f>
        <v>Small</v>
      </c>
      <c r="O2999" s="50">
        <v>100</v>
      </c>
      <c r="P2999" s="67">
        <f t="shared" si="185"/>
        <v>0.03</v>
      </c>
      <c r="Q2999" s="52">
        <v>5</v>
      </c>
      <c r="R2999" s="52" t="str" cm="1">
        <f t="array" ref="R2999">_xlfn.IFS(ROUND(Q2999,0)=5,"Excellent",ROUND(Q2999,0)=4,"Good",ROUND(Q2999,0)=3,"Ok",ROUND(Q2999,0)&lt;3,"Bad")</f>
        <v>Excellent</v>
      </c>
      <c r="S2999">
        <v>52</v>
      </c>
      <c r="T2999" t="str">
        <f t="shared" si="186"/>
        <v>No</v>
      </c>
      <c r="U2999" s="65">
        <v>43017</v>
      </c>
      <c r="V2999" s="65">
        <v>43885</v>
      </c>
      <c r="W2999">
        <v>364</v>
      </c>
      <c r="X2999" t="str">
        <f t="shared" si="187"/>
        <v>Active</v>
      </c>
      <c r="Y2999" t="s">
        <v>15615</v>
      </c>
    </row>
    <row r="3000" spans="1:25" x14ac:dyDescent="0.25">
      <c r="A3000">
        <v>2999</v>
      </c>
      <c r="B3000" t="s">
        <v>2175</v>
      </c>
      <c r="C3000">
        <v>3349</v>
      </c>
      <c r="D3000" t="str">
        <f>VLOOKUP($C3000,Hosts!$A:$O,10,0)</f>
        <v>New York</v>
      </c>
      <c r="E3000" s="67">
        <f>INDEX(Hosts!$A:$O,MATCH(Places!$C3000,Hosts!$A:$A,0),MATCH(Places!E$1,Hosts!$1:$1,0))</f>
        <v>1</v>
      </c>
      <c r="F3000" s="67">
        <f>INDEX(Hosts!$A:$O,MATCH(Places!$C3000,Hosts!$A:$A,0),MATCH(Places!F$1,Hosts!$1:$1,0))</f>
        <v>1</v>
      </c>
      <c r="G3000" s="67" t="str">
        <f>INDEX(Hosts!$A:$O,MATCH(Places!$C3000,Hosts!$A:$A,0),MATCH(Places!G$1,Hosts!$1:$1,0))</f>
        <v>Yes</v>
      </c>
      <c r="H3000">
        <v>16</v>
      </c>
      <c r="I3000" t="str">
        <f>VLOOKUP($H3000,Neighborhoods!$A:$C,2,0)</f>
        <v>Manhattan</v>
      </c>
      <c r="J3000" t="str">
        <f>VLOOKUP($H3000,Neighborhoods!$A:$C,3,0)</f>
        <v>Harlem</v>
      </c>
      <c r="K3000" t="s">
        <v>1</v>
      </c>
      <c r="L3000" t="str">
        <f t="shared" si="184"/>
        <v>Yes</v>
      </c>
      <c r="M3000">
        <v>2</v>
      </c>
      <c r="N3000" t="str" cm="1">
        <f t="array" ref="N3000">_xlfn.IFS(M3000&lt;=2,"Small",M3000&lt;=5,"Medium",M3000&gt;5,"Large")</f>
        <v>Small</v>
      </c>
      <c r="O3000" s="50">
        <v>79</v>
      </c>
      <c r="P3000" s="67">
        <f t="shared" si="185"/>
        <v>0.03</v>
      </c>
      <c r="Q3000" s="52">
        <v>5</v>
      </c>
      <c r="R3000" s="52" t="str" cm="1">
        <f t="array" ref="R3000">_xlfn.IFS(ROUND(Q3000,0)=5,"Excellent",ROUND(Q3000,0)=4,"Good",ROUND(Q3000,0)=3,"Ok",ROUND(Q3000,0)&lt;3,"Bad")</f>
        <v>Excellent</v>
      </c>
      <c r="S3000">
        <v>48</v>
      </c>
      <c r="T3000" t="str">
        <f t="shared" si="186"/>
        <v>No</v>
      </c>
      <c r="U3000" s="65">
        <v>43011</v>
      </c>
      <c r="V3000" s="65">
        <v>43925</v>
      </c>
      <c r="W3000">
        <v>0</v>
      </c>
      <c r="X3000" t="str">
        <f t="shared" si="187"/>
        <v>Inactive</v>
      </c>
      <c r="Y3000" t="s">
        <v>15616</v>
      </c>
    </row>
    <row r="3001" spans="1:25" x14ac:dyDescent="0.25">
      <c r="A3001">
        <v>3000</v>
      </c>
      <c r="B3001" t="s">
        <v>2176</v>
      </c>
      <c r="C3001">
        <v>2631</v>
      </c>
      <c r="D3001" t="str">
        <f>VLOOKUP($C3001,Hosts!$A:$O,10,0)</f>
        <v>New York</v>
      </c>
      <c r="E3001" s="67">
        <f>INDEX(Hosts!$A:$O,MATCH(Places!$C3001,Hosts!$A:$A,0),MATCH(Places!E$1,Hosts!$1:$1,0))</f>
        <v>1</v>
      </c>
      <c r="F3001" s="67">
        <f>INDEX(Hosts!$A:$O,MATCH(Places!$C3001,Hosts!$A:$A,0),MATCH(Places!F$1,Hosts!$1:$1,0))</f>
        <v>0.92</v>
      </c>
      <c r="G3001" s="67" t="str">
        <f>INDEX(Hosts!$A:$O,MATCH(Places!$C3001,Hosts!$A:$A,0),MATCH(Places!G$1,Hosts!$1:$1,0))</f>
        <v>No</v>
      </c>
      <c r="H3001">
        <v>10</v>
      </c>
      <c r="I3001" t="str">
        <f>VLOOKUP($H3001,Neighborhoods!$A:$C,2,0)</f>
        <v>Brooklyn</v>
      </c>
      <c r="J3001" t="str">
        <f>VLOOKUP($H3001,Neighborhoods!$A:$C,3,0)</f>
        <v>East Flatbush</v>
      </c>
      <c r="K3001" t="s">
        <v>1</v>
      </c>
      <c r="L3001" t="str">
        <f t="shared" si="184"/>
        <v>Yes</v>
      </c>
      <c r="M3001">
        <v>2</v>
      </c>
      <c r="N3001" t="str" cm="1">
        <f t="array" ref="N3001">_xlfn.IFS(M3001&lt;=2,"Small",M3001&lt;=5,"Medium",M3001&gt;5,"Large")</f>
        <v>Small</v>
      </c>
      <c r="O3001" s="50">
        <v>45</v>
      </c>
      <c r="P3001" s="67">
        <f t="shared" si="185"/>
        <v>0.03</v>
      </c>
      <c r="Q3001" s="52">
        <v>4.74</v>
      </c>
      <c r="R3001" s="52" t="str" cm="1">
        <f t="array" ref="R3001">_xlfn.IFS(ROUND(Q3001,0)=5,"Excellent",ROUND(Q3001,0)=4,"Good",ROUND(Q3001,0)=3,"Ok",ROUND(Q3001,0)&lt;3,"Bad")</f>
        <v>Excellent</v>
      </c>
      <c r="S3001">
        <v>34</v>
      </c>
      <c r="T3001" t="str">
        <f t="shared" si="186"/>
        <v>No</v>
      </c>
      <c r="U3001" s="65">
        <v>43281</v>
      </c>
      <c r="V3001" s="65">
        <v>43906</v>
      </c>
      <c r="W3001">
        <v>75</v>
      </c>
      <c r="X3001" t="str">
        <f t="shared" si="187"/>
        <v>Active</v>
      </c>
      <c r="Y3001" t="s">
        <v>15616</v>
      </c>
    </row>
    <row r="3002" spans="1:25" x14ac:dyDescent="0.25">
      <c r="A3002">
        <v>3001</v>
      </c>
      <c r="B3002" t="s">
        <v>2177</v>
      </c>
      <c r="C3002">
        <v>3205</v>
      </c>
      <c r="D3002" t="str">
        <f>VLOOKUP($C3002,Hosts!$A:$O,10,0)</f>
        <v>New York</v>
      </c>
      <c r="E3002" s="67">
        <f>INDEX(Hosts!$A:$O,MATCH(Places!$C3002,Hosts!$A:$A,0),MATCH(Places!E$1,Hosts!$1:$1,0))</f>
        <v>1</v>
      </c>
      <c r="F3002" s="67">
        <f>INDEX(Hosts!$A:$O,MATCH(Places!$C3002,Hosts!$A:$A,0),MATCH(Places!F$1,Hosts!$1:$1,0))</f>
        <v>1</v>
      </c>
      <c r="G3002" s="67" t="str">
        <f>INDEX(Hosts!$A:$O,MATCH(Places!$C3002,Hosts!$A:$A,0),MATCH(Places!G$1,Hosts!$1:$1,0))</f>
        <v>No</v>
      </c>
      <c r="H3002">
        <v>9</v>
      </c>
      <c r="I3002" t="str">
        <f>VLOOKUP($H3002,Neighborhoods!$A:$C,2,0)</f>
        <v>Brooklyn</v>
      </c>
      <c r="J3002" t="str">
        <f>VLOOKUP($H3002,Neighborhoods!$A:$C,3,0)</f>
        <v>Crown Heights</v>
      </c>
      <c r="K3002" t="s">
        <v>1</v>
      </c>
      <c r="L3002" t="str">
        <f t="shared" si="184"/>
        <v>Yes</v>
      </c>
      <c r="M3002">
        <v>2</v>
      </c>
      <c r="N3002" t="str" cm="1">
        <f t="array" ref="N3002">_xlfn.IFS(M3002&lt;=2,"Small",M3002&lt;=5,"Medium",M3002&gt;5,"Large")</f>
        <v>Small</v>
      </c>
      <c r="O3002" s="50">
        <v>55</v>
      </c>
      <c r="P3002" s="67">
        <f t="shared" si="185"/>
        <v>0.03</v>
      </c>
      <c r="Q3002" s="52">
        <v>4.75</v>
      </c>
      <c r="R3002" s="52" t="str" cm="1">
        <f t="array" ref="R3002">_xlfn.IFS(ROUND(Q3002,0)=5,"Excellent",ROUND(Q3002,0)=4,"Good",ROUND(Q3002,0)=3,"Ok",ROUND(Q3002,0)&lt;3,"Bad")</f>
        <v>Excellent</v>
      </c>
      <c r="S3002">
        <v>4</v>
      </c>
      <c r="T3002" t="str">
        <f t="shared" si="186"/>
        <v>No</v>
      </c>
      <c r="U3002" s="65">
        <v>42983</v>
      </c>
      <c r="V3002" s="65">
        <v>43229</v>
      </c>
      <c r="W3002">
        <v>0</v>
      </c>
      <c r="X3002" t="str">
        <f t="shared" si="187"/>
        <v>Inactive</v>
      </c>
      <c r="Y3002" t="s">
        <v>15616</v>
      </c>
    </row>
    <row r="3003" spans="1:25" x14ac:dyDescent="0.25">
      <c r="A3003">
        <v>3002</v>
      </c>
      <c r="B3003" t="s">
        <v>2178</v>
      </c>
      <c r="C3003">
        <v>807</v>
      </c>
      <c r="D3003" t="str">
        <f>VLOOKUP($C3003,Hosts!$A:$O,10,0)</f>
        <v>New York</v>
      </c>
      <c r="E3003" s="67">
        <f>INDEX(Hosts!$A:$O,MATCH(Places!$C3003,Hosts!$A:$A,0),MATCH(Places!E$1,Hosts!$1:$1,0))</f>
        <v>0.8</v>
      </c>
      <c r="F3003" s="67">
        <f>INDEX(Hosts!$A:$O,MATCH(Places!$C3003,Hosts!$A:$A,0),MATCH(Places!F$1,Hosts!$1:$1,0))</f>
        <v>0.86</v>
      </c>
      <c r="G3003" s="67" t="str">
        <f>INDEX(Hosts!$A:$O,MATCH(Places!$C3003,Hosts!$A:$A,0),MATCH(Places!G$1,Hosts!$1:$1,0))</f>
        <v>Yes</v>
      </c>
      <c r="H3003">
        <v>15</v>
      </c>
      <c r="I3003" t="str">
        <f>VLOOKUP($H3003,Neighborhoods!$A:$C,2,0)</f>
        <v>Manhattan</v>
      </c>
      <c r="J3003" t="str">
        <f>VLOOKUP($H3003,Neighborhoods!$A:$C,3,0)</f>
        <v>East Village</v>
      </c>
      <c r="K3003" t="s">
        <v>1</v>
      </c>
      <c r="L3003" t="str">
        <f t="shared" si="184"/>
        <v>Yes</v>
      </c>
      <c r="M3003">
        <v>2</v>
      </c>
      <c r="N3003" t="str" cm="1">
        <f t="array" ref="N3003">_xlfn.IFS(M3003&lt;=2,"Small",M3003&lt;=5,"Medium",M3003&gt;5,"Large")</f>
        <v>Small</v>
      </c>
      <c r="O3003" s="50">
        <v>70</v>
      </c>
      <c r="P3003" s="67">
        <f t="shared" si="185"/>
        <v>0.03</v>
      </c>
      <c r="Q3003" s="52">
        <v>4.83</v>
      </c>
      <c r="R3003" s="52" t="str" cm="1">
        <f t="array" ref="R3003">_xlfn.IFS(ROUND(Q3003,0)=5,"Excellent",ROUND(Q3003,0)=4,"Good",ROUND(Q3003,0)=3,"Ok",ROUND(Q3003,0)&lt;3,"Bad")</f>
        <v>Excellent</v>
      </c>
      <c r="S3003">
        <v>59</v>
      </c>
      <c r="T3003" t="str">
        <f t="shared" si="186"/>
        <v>No</v>
      </c>
      <c r="U3003" s="65">
        <v>43042</v>
      </c>
      <c r="V3003" s="65">
        <v>43980</v>
      </c>
      <c r="W3003">
        <v>351</v>
      </c>
      <c r="X3003" t="str">
        <f t="shared" si="187"/>
        <v>Active</v>
      </c>
      <c r="Y3003" t="s">
        <v>15615</v>
      </c>
    </row>
    <row r="3004" spans="1:25" x14ac:dyDescent="0.25">
      <c r="A3004">
        <v>3003</v>
      </c>
      <c r="B3004" t="s">
        <v>2179</v>
      </c>
      <c r="C3004">
        <v>3317</v>
      </c>
      <c r="D3004" t="str">
        <f>VLOOKUP($C3004,Hosts!$A:$O,10,0)</f>
        <v>New York</v>
      </c>
      <c r="E3004" s="67">
        <f>INDEX(Hosts!$A:$O,MATCH(Places!$C3004,Hosts!$A:$A,0),MATCH(Places!E$1,Hosts!$1:$1,0))</f>
        <v>0.9</v>
      </c>
      <c r="F3004" s="67">
        <f>INDEX(Hosts!$A:$O,MATCH(Places!$C3004,Hosts!$A:$A,0),MATCH(Places!F$1,Hosts!$1:$1,0))</f>
        <v>0.92</v>
      </c>
      <c r="G3004" s="67" t="str">
        <f>INDEX(Hosts!$A:$O,MATCH(Places!$C3004,Hosts!$A:$A,0),MATCH(Places!G$1,Hosts!$1:$1,0))</f>
        <v>No</v>
      </c>
      <c r="H3004">
        <v>23</v>
      </c>
      <c r="I3004" t="str">
        <f>VLOOKUP($H3004,Neighborhoods!$A:$C,2,0)</f>
        <v>Queens</v>
      </c>
      <c r="J3004" t="str">
        <f>VLOOKUP($H3004,Neighborhoods!$A:$C,3,0)</f>
        <v>Jamaica</v>
      </c>
      <c r="K3004" t="s">
        <v>11822</v>
      </c>
      <c r="L3004" t="str">
        <f t="shared" si="184"/>
        <v>No</v>
      </c>
      <c r="M3004">
        <v>6</v>
      </c>
      <c r="N3004" t="str" cm="1">
        <f t="array" ref="N3004">_xlfn.IFS(M3004&lt;=2,"Small",M3004&lt;=5,"Medium",M3004&gt;5,"Large")</f>
        <v>Large</v>
      </c>
      <c r="O3004" s="50">
        <v>150</v>
      </c>
      <c r="P3004" s="67">
        <f t="shared" si="185"/>
        <v>0.03</v>
      </c>
      <c r="Q3004" s="52">
        <v>4.8099999999999996</v>
      </c>
      <c r="R3004" s="52" t="str" cm="1">
        <f t="array" ref="R3004">_xlfn.IFS(ROUND(Q3004,0)=5,"Excellent",ROUND(Q3004,0)=4,"Good",ROUND(Q3004,0)=3,"Ok",ROUND(Q3004,0)&lt;3,"Bad")</f>
        <v>Excellent</v>
      </c>
      <c r="S3004">
        <v>63</v>
      </c>
      <c r="T3004" t="str">
        <f t="shared" si="186"/>
        <v>No</v>
      </c>
      <c r="U3004" s="65">
        <v>42983</v>
      </c>
      <c r="V3004" s="65">
        <v>43884</v>
      </c>
      <c r="W3004">
        <v>135</v>
      </c>
      <c r="X3004" t="str">
        <f t="shared" si="187"/>
        <v>Active</v>
      </c>
      <c r="Y3004" t="s">
        <v>15616</v>
      </c>
    </row>
    <row r="3005" spans="1:25" x14ac:dyDescent="0.25">
      <c r="A3005">
        <v>3004</v>
      </c>
      <c r="B3005" t="s">
        <v>2180</v>
      </c>
      <c r="C3005">
        <v>3350</v>
      </c>
      <c r="D3005" t="str">
        <f>VLOOKUP($C3005,Hosts!$A:$O,10,0)</f>
        <v>New York</v>
      </c>
      <c r="E3005" s="67">
        <f>INDEX(Hosts!$A:$O,MATCH(Places!$C3005,Hosts!$A:$A,0),MATCH(Places!E$1,Hosts!$1:$1,0))</f>
        <v>1</v>
      </c>
      <c r="F3005" s="67">
        <f>INDEX(Hosts!$A:$O,MATCH(Places!$C3005,Hosts!$A:$A,0),MATCH(Places!F$1,Hosts!$1:$1,0))</f>
        <v>0.99</v>
      </c>
      <c r="G3005" s="67" t="str">
        <f>INDEX(Hosts!$A:$O,MATCH(Places!$C3005,Hosts!$A:$A,0),MATCH(Places!G$1,Hosts!$1:$1,0))</f>
        <v>Yes</v>
      </c>
      <c r="H3005">
        <v>28</v>
      </c>
      <c r="I3005" t="str">
        <f>VLOOKUP($H3005,Neighborhoods!$A:$C,2,0)</f>
        <v>Staten Island</v>
      </c>
      <c r="J3005" t="str">
        <f>VLOOKUP($H3005,Neighborhoods!$A:$C,3,0)</f>
        <v>St. George</v>
      </c>
      <c r="K3005" t="s">
        <v>11822</v>
      </c>
      <c r="L3005" t="str">
        <f t="shared" si="184"/>
        <v>No</v>
      </c>
      <c r="M3005">
        <v>4</v>
      </c>
      <c r="N3005" t="str" cm="1">
        <f t="array" ref="N3005">_xlfn.IFS(M3005&lt;=2,"Small",M3005&lt;=5,"Medium",M3005&gt;5,"Large")</f>
        <v>Medium</v>
      </c>
      <c r="O3005" s="50">
        <v>80</v>
      </c>
      <c r="P3005" s="67">
        <f t="shared" si="185"/>
        <v>0.03</v>
      </c>
      <c r="Q3005" s="52">
        <v>4.97</v>
      </c>
      <c r="R3005" s="52" t="str" cm="1">
        <f t="array" ref="R3005">_xlfn.IFS(ROUND(Q3005,0)=5,"Excellent",ROUND(Q3005,0)=4,"Good",ROUND(Q3005,0)=3,"Ok",ROUND(Q3005,0)&lt;3,"Bad")</f>
        <v>Excellent</v>
      </c>
      <c r="S3005">
        <v>146</v>
      </c>
      <c r="T3005" t="str">
        <f t="shared" si="186"/>
        <v>Yes</v>
      </c>
      <c r="U3005" s="65">
        <v>43142</v>
      </c>
      <c r="V3005" s="65">
        <v>44059</v>
      </c>
      <c r="W3005">
        <v>135</v>
      </c>
      <c r="X3005" t="str">
        <f t="shared" si="187"/>
        <v>Active</v>
      </c>
      <c r="Y3005" t="s">
        <v>15616</v>
      </c>
    </row>
    <row r="3006" spans="1:25" x14ac:dyDescent="0.25">
      <c r="A3006">
        <v>3005</v>
      </c>
      <c r="B3006" t="s">
        <v>2181</v>
      </c>
      <c r="C3006">
        <v>2015</v>
      </c>
      <c r="D3006" t="str">
        <f>VLOOKUP($C3006,Hosts!$A:$O,10,0)</f>
        <v>New York</v>
      </c>
      <c r="E3006" s="67">
        <f>INDEX(Hosts!$A:$O,MATCH(Places!$C3006,Hosts!$A:$A,0),MATCH(Places!E$1,Hosts!$1:$1,0))</f>
        <v>1</v>
      </c>
      <c r="F3006" s="67">
        <f>INDEX(Hosts!$A:$O,MATCH(Places!$C3006,Hosts!$A:$A,0),MATCH(Places!F$1,Hosts!$1:$1,0))</f>
        <v>0.9</v>
      </c>
      <c r="G3006" s="67" t="str">
        <f>INDEX(Hosts!$A:$O,MATCH(Places!$C3006,Hosts!$A:$A,0),MATCH(Places!G$1,Hosts!$1:$1,0))</f>
        <v>No</v>
      </c>
      <c r="H3006">
        <v>10</v>
      </c>
      <c r="I3006" t="str">
        <f>VLOOKUP($H3006,Neighborhoods!$A:$C,2,0)</f>
        <v>Brooklyn</v>
      </c>
      <c r="J3006" t="str">
        <f>VLOOKUP($H3006,Neighborhoods!$A:$C,3,0)</f>
        <v>East Flatbush</v>
      </c>
      <c r="K3006" t="s">
        <v>1</v>
      </c>
      <c r="L3006" t="str">
        <f t="shared" si="184"/>
        <v>Yes</v>
      </c>
      <c r="M3006">
        <v>2</v>
      </c>
      <c r="N3006" t="str" cm="1">
        <f t="array" ref="N3006">_xlfn.IFS(M3006&lt;=2,"Small",M3006&lt;=5,"Medium",M3006&gt;5,"Large")</f>
        <v>Small</v>
      </c>
      <c r="O3006" s="50">
        <v>49</v>
      </c>
      <c r="P3006" s="67">
        <f t="shared" si="185"/>
        <v>0.03</v>
      </c>
      <c r="Q3006" s="52">
        <v>4.47</v>
      </c>
      <c r="R3006" s="52" t="str" cm="1">
        <f t="array" ref="R3006">_xlfn.IFS(ROUND(Q3006,0)=5,"Excellent",ROUND(Q3006,0)=4,"Good",ROUND(Q3006,0)=3,"Ok",ROUND(Q3006,0)&lt;3,"Bad")</f>
        <v>Good</v>
      </c>
      <c r="S3006">
        <v>15</v>
      </c>
      <c r="T3006" t="str">
        <f t="shared" si="186"/>
        <v>No</v>
      </c>
      <c r="U3006" s="65">
        <v>43612</v>
      </c>
      <c r="V3006" s="65">
        <v>43877</v>
      </c>
      <c r="W3006">
        <v>365</v>
      </c>
      <c r="X3006" t="str">
        <f t="shared" si="187"/>
        <v>Active</v>
      </c>
      <c r="Y3006" t="s">
        <v>15615</v>
      </c>
    </row>
    <row r="3007" spans="1:25" x14ac:dyDescent="0.25">
      <c r="A3007">
        <v>3006</v>
      </c>
      <c r="B3007" t="s">
        <v>13128</v>
      </c>
      <c r="C3007">
        <v>1399</v>
      </c>
      <c r="D3007" t="str">
        <f>VLOOKUP($C3007,Hosts!$A:$O,10,0)</f>
        <v>New York</v>
      </c>
      <c r="E3007" s="67">
        <f>INDEX(Hosts!$A:$O,MATCH(Places!$C3007,Hosts!$A:$A,0),MATCH(Places!E$1,Hosts!$1:$1,0))</f>
        <v>1</v>
      </c>
      <c r="F3007" s="67">
        <f>INDEX(Hosts!$A:$O,MATCH(Places!$C3007,Hosts!$A:$A,0),MATCH(Places!F$1,Hosts!$1:$1,0))</f>
        <v>0.91</v>
      </c>
      <c r="G3007" s="67" t="str">
        <f>INDEX(Hosts!$A:$O,MATCH(Places!$C3007,Hosts!$A:$A,0),MATCH(Places!G$1,Hosts!$1:$1,0))</f>
        <v>No</v>
      </c>
      <c r="H3007">
        <v>7</v>
      </c>
      <c r="I3007" t="str">
        <f>VLOOKUP($H3007,Neighborhoods!$A:$C,2,0)</f>
        <v>Brooklyn</v>
      </c>
      <c r="J3007" t="str">
        <f>VLOOKUP($H3007,Neighborhoods!$A:$C,3,0)</f>
        <v>Bedford-Stuyvesant</v>
      </c>
      <c r="K3007" t="s">
        <v>11822</v>
      </c>
      <c r="L3007" t="str">
        <f t="shared" si="184"/>
        <v>No</v>
      </c>
      <c r="M3007">
        <v>4</v>
      </c>
      <c r="N3007" t="str" cm="1">
        <f t="array" ref="N3007">_xlfn.IFS(M3007&lt;=2,"Small",M3007&lt;=5,"Medium",M3007&gt;5,"Large")</f>
        <v>Medium</v>
      </c>
      <c r="O3007" s="50">
        <v>103</v>
      </c>
      <c r="P3007" s="67">
        <f t="shared" si="185"/>
        <v>0.03</v>
      </c>
      <c r="Q3007" s="52">
        <v>4.4800000000000004</v>
      </c>
      <c r="R3007" s="52" t="str" cm="1">
        <f t="array" ref="R3007">_xlfn.IFS(ROUND(Q3007,0)=5,"Excellent",ROUND(Q3007,0)=4,"Good",ROUND(Q3007,0)=3,"Ok",ROUND(Q3007,0)&lt;3,"Bad")</f>
        <v>Good</v>
      </c>
      <c r="S3007">
        <v>31</v>
      </c>
      <c r="T3007" t="str">
        <f t="shared" si="186"/>
        <v>No</v>
      </c>
      <c r="U3007" s="65">
        <v>43017</v>
      </c>
      <c r="V3007" s="65">
        <v>43835</v>
      </c>
      <c r="W3007">
        <v>179</v>
      </c>
      <c r="X3007" t="str">
        <f t="shared" si="187"/>
        <v>Active</v>
      </c>
      <c r="Y3007" t="s">
        <v>15615</v>
      </c>
    </row>
    <row r="3008" spans="1:25" x14ac:dyDescent="0.25">
      <c r="A3008">
        <v>3007</v>
      </c>
      <c r="B3008" t="s">
        <v>2182</v>
      </c>
      <c r="C3008">
        <v>2838</v>
      </c>
      <c r="D3008" t="str">
        <f>VLOOKUP($C3008,Hosts!$A:$O,10,0)</f>
        <v>New York</v>
      </c>
      <c r="E3008" s="67">
        <f>INDEX(Hosts!$A:$O,MATCH(Places!$C3008,Hosts!$A:$A,0),MATCH(Places!E$1,Hosts!$1:$1,0))</f>
        <v>1</v>
      </c>
      <c r="F3008" s="67">
        <f>INDEX(Hosts!$A:$O,MATCH(Places!$C3008,Hosts!$A:$A,0),MATCH(Places!F$1,Hosts!$1:$1,0))</f>
        <v>0.93</v>
      </c>
      <c r="G3008" s="67" t="str">
        <f>INDEX(Hosts!$A:$O,MATCH(Places!$C3008,Hosts!$A:$A,0),MATCH(Places!G$1,Hosts!$1:$1,0))</f>
        <v>Yes</v>
      </c>
      <c r="H3008">
        <v>7</v>
      </c>
      <c r="I3008" t="str">
        <f>VLOOKUP($H3008,Neighborhoods!$A:$C,2,0)</f>
        <v>Brooklyn</v>
      </c>
      <c r="J3008" t="str">
        <f>VLOOKUP($H3008,Neighborhoods!$A:$C,3,0)</f>
        <v>Bedford-Stuyvesant</v>
      </c>
      <c r="K3008" t="s">
        <v>1</v>
      </c>
      <c r="L3008" t="str">
        <f t="shared" si="184"/>
        <v>Yes</v>
      </c>
      <c r="M3008">
        <v>2</v>
      </c>
      <c r="N3008" t="str" cm="1">
        <f t="array" ref="N3008">_xlfn.IFS(M3008&lt;=2,"Small",M3008&lt;=5,"Medium",M3008&gt;5,"Large")</f>
        <v>Small</v>
      </c>
      <c r="O3008" s="50">
        <v>60</v>
      </c>
      <c r="P3008" s="67">
        <f t="shared" si="185"/>
        <v>0.03</v>
      </c>
      <c r="Q3008" s="52">
        <v>5</v>
      </c>
      <c r="R3008" s="52" t="str" cm="1">
        <f t="array" ref="R3008">_xlfn.IFS(ROUND(Q3008,0)=5,"Excellent",ROUND(Q3008,0)=4,"Good",ROUND(Q3008,0)=3,"Ok",ROUND(Q3008,0)&lt;3,"Bad")</f>
        <v>Excellent</v>
      </c>
      <c r="S3008">
        <v>70</v>
      </c>
      <c r="T3008" t="str">
        <f t="shared" si="186"/>
        <v>No</v>
      </c>
      <c r="U3008" s="65">
        <v>42991</v>
      </c>
      <c r="V3008" s="65">
        <v>43910</v>
      </c>
      <c r="W3008">
        <v>51</v>
      </c>
      <c r="X3008" t="str">
        <f t="shared" si="187"/>
        <v>Active</v>
      </c>
      <c r="Y3008" t="s">
        <v>15615</v>
      </c>
    </row>
    <row r="3009" spans="1:25" x14ac:dyDescent="0.25">
      <c r="A3009">
        <v>3008</v>
      </c>
      <c r="B3009" t="s">
        <v>13386</v>
      </c>
      <c r="C3009">
        <v>2924</v>
      </c>
      <c r="D3009" t="str">
        <f>VLOOKUP($C3009,Hosts!$A:$O,10,0)</f>
        <v>New York</v>
      </c>
      <c r="E3009" s="67">
        <f>INDEX(Hosts!$A:$O,MATCH(Places!$C3009,Hosts!$A:$A,0),MATCH(Places!E$1,Hosts!$1:$1,0))</f>
        <v>1</v>
      </c>
      <c r="F3009" s="67">
        <f>INDEX(Hosts!$A:$O,MATCH(Places!$C3009,Hosts!$A:$A,0),MATCH(Places!F$1,Hosts!$1:$1,0))</f>
        <v>0.94</v>
      </c>
      <c r="G3009" s="67" t="str">
        <f>INDEX(Hosts!$A:$O,MATCH(Places!$C3009,Hosts!$A:$A,0),MATCH(Places!G$1,Hosts!$1:$1,0))</f>
        <v>Yes</v>
      </c>
      <c r="H3009">
        <v>6</v>
      </c>
      <c r="I3009" t="str">
        <f>VLOOKUP($H3009,Neighborhoods!$A:$C,2,0)</f>
        <v>Bronx</v>
      </c>
      <c r="J3009" t="str">
        <f>VLOOKUP($H3009,Neighborhoods!$A:$C,3,0)</f>
        <v>Wakefield</v>
      </c>
      <c r="K3009" t="s">
        <v>1</v>
      </c>
      <c r="L3009" t="str">
        <f t="shared" si="184"/>
        <v>Yes</v>
      </c>
      <c r="M3009">
        <v>1</v>
      </c>
      <c r="N3009" t="str" cm="1">
        <f t="array" ref="N3009">_xlfn.IFS(M3009&lt;=2,"Small",M3009&lt;=5,"Medium",M3009&gt;5,"Large")</f>
        <v>Small</v>
      </c>
      <c r="O3009" s="50">
        <v>40</v>
      </c>
      <c r="P3009" s="67">
        <f t="shared" si="185"/>
        <v>0.03</v>
      </c>
      <c r="Q3009" s="52">
        <v>4.9000000000000004</v>
      </c>
      <c r="R3009" s="52" t="str" cm="1">
        <f t="array" ref="R3009">_xlfn.IFS(ROUND(Q3009,0)=5,"Excellent",ROUND(Q3009,0)=4,"Good",ROUND(Q3009,0)=3,"Ok",ROUND(Q3009,0)&lt;3,"Bad")</f>
        <v>Excellent</v>
      </c>
      <c r="S3009">
        <v>265</v>
      </c>
      <c r="T3009" t="str">
        <f t="shared" si="186"/>
        <v>Yes</v>
      </c>
      <c r="U3009" s="65">
        <v>42987</v>
      </c>
      <c r="V3009" s="65">
        <v>44042</v>
      </c>
      <c r="W3009">
        <v>27</v>
      </c>
      <c r="X3009" t="str">
        <f t="shared" si="187"/>
        <v>Active</v>
      </c>
      <c r="Y3009" t="s">
        <v>15615</v>
      </c>
    </row>
    <row r="3010" spans="1:25" x14ac:dyDescent="0.25">
      <c r="A3010">
        <v>3009</v>
      </c>
      <c r="B3010" t="s">
        <v>2183</v>
      </c>
      <c r="C3010">
        <v>2123</v>
      </c>
      <c r="D3010" t="str">
        <f>VLOOKUP($C3010,Hosts!$A:$O,10,0)</f>
        <v>Minas Gerais</v>
      </c>
      <c r="E3010" s="67">
        <f>INDEX(Hosts!$A:$O,MATCH(Places!$C3010,Hosts!$A:$A,0),MATCH(Places!E$1,Hosts!$1:$1,0))</f>
        <v>1</v>
      </c>
      <c r="F3010" s="67">
        <f>INDEX(Hosts!$A:$O,MATCH(Places!$C3010,Hosts!$A:$A,0),MATCH(Places!F$1,Hosts!$1:$1,0))</f>
        <v>1</v>
      </c>
      <c r="G3010" s="67" t="str">
        <f>INDEX(Hosts!$A:$O,MATCH(Places!$C3010,Hosts!$A:$A,0),MATCH(Places!G$1,Hosts!$1:$1,0))</f>
        <v>Yes</v>
      </c>
      <c r="H3010">
        <v>7</v>
      </c>
      <c r="I3010" t="str">
        <f>VLOOKUP($H3010,Neighborhoods!$A:$C,2,0)</f>
        <v>Brooklyn</v>
      </c>
      <c r="J3010" t="str">
        <f>VLOOKUP($H3010,Neighborhoods!$A:$C,3,0)</f>
        <v>Bedford-Stuyvesant</v>
      </c>
      <c r="K3010" t="s">
        <v>1</v>
      </c>
      <c r="L3010" t="str">
        <f t="shared" si="184"/>
        <v>Yes</v>
      </c>
      <c r="M3010">
        <v>2</v>
      </c>
      <c r="N3010" t="str" cm="1">
        <f t="array" ref="N3010">_xlfn.IFS(M3010&lt;=2,"Small",M3010&lt;=5,"Medium",M3010&gt;5,"Large")</f>
        <v>Small</v>
      </c>
      <c r="O3010" s="50">
        <v>59</v>
      </c>
      <c r="P3010" s="67">
        <f t="shared" si="185"/>
        <v>0.03</v>
      </c>
      <c r="Q3010" s="52">
        <v>4.9800000000000004</v>
      </c>
      <c r="R3010" s="52" t="str" cm="1">
        <f t="array" ref="R3010">_xlfn.IFS(ROUND(Q3010,0)=5,"Excellent",ROUND(Q3010,0)=4,"Good",ROUND(Q3010,0)=3,"Ok",ROUND(Q3010,0)&lt;3,"Bad")</f>
        <v>Excellent</v>
      </c>
      <c r="S3010">
        <v>107</v>
      </c>
      <c r="T3010" t="str">
        <f t="shared" si="186"/>
        <v>Yes</v>
      </c>
      <c r="U3010" s="65">
        <v>42989</v>
      </c>
      <c r="V3010" s="65">
        <v>43815</v>
      </c>
      <c r="W3010">
        <v>3</v>
      </c>
      <c r="X3010" t="str">
        <f t="shared" si="187"/>
        <v>Active</v>
      </c>
      <c r="Y3010" t="s">
        <v>15615</v>
      </c>
    </row>
    <row r="3011" spans="1:25" x14ac:dyDescent="0.25">
      <c r="A3011">
        <v>3010</v>
      </c>
      <c r="B3011" t="s">
        <v>2184</v>
      </c>
      <c r="C3011">
        <v>2807</v>
      </c>
      <c r="D3011" t="str">
        <f>VLOOKUP($C3011,Hosts!$A:$O,10,0)</f>
        <v>New York</v>
      </c>
      <c r="E3011" s="67">
        <f>INDEX(Hosts!$A:$O,MATCH(Places!$C3011,Hosts!$A:$A,0),MATCH(Places!E$1,Hosts!$1:$1,0))</f>
        <v>1</v>
      </c>
      <c r="F3011" s="67">
        <f>INDEX(Hosts!$A:$O,MATCH(Places!$C3011,Hosts!$A:$A,0),MATCH(Places!F$1,Hosts!$1:$1,0))</f>
        <v>0.6</v>
      </c>
      <c r="G3011" s="67" t="str">
        <f>INDEX(Hosts!$A:$O,MATCH(Places!$C3011,Hosts!$A:$A,0),MATCH(Places!G$1,Hosts!$1:$1,0))</f>
        <v>No</v>
      </c>
      <c r="H3011">
        <v>7</v>
      </c>
      <c r="I3011" t="str">
        <f>VLOOKUP($H3011,Neighborhoods!$A:$C,2,0)</f>
        <v>Brooklyn</v>
      </c>
      <c r="J3011" t="str">
        <f>VLOOKUP($H3011,Neighborhoods!$A:$C,3,0)</f>
        <v>Bedford-Stuyvesant</v>
      </c>
      <c r="K3011" t="s">
        <v>11822</v>
      </c>
      <c r="L3011" t="str">
        <f t="shared" ref="L3011:L3074" si="188">IF(OR(K3011="Private room",K3011="Shared room"),"Yes","No")</f>
        <v>No</v>
      </c>
      <c r="M3011">
        <v>4</v>
      </c>
      <c r="N3011" t="str" cm="1">
        <f t="array" ref="N3011">_xlfn.IFS(M3011&lt;=2,"Small",M3011&lt;=5,"Medium",M3011&gt;5,"Large")</f>
        <v>Medium</v>
      </c>
      <c r="O3011" s="50">
        <v>250</v>
      </c>
      <c r="P3011" s="67">
        <f t="shared" ref="P3011:P3074" si="189">VLOOKUP(O3011,$AB$1:$AC$5,2)</f>
        <v>0.04</v>
      </c>
      <c r="Q3011" s="52">
        <v>5</v>
      </c>
      <c r="R3011" s="52" t="str" cm="1">
        <f t="array" ref="R3011">_xlfn.IFS(ROUND(Q3011,0)=5,"Excellent",ROUND(Q3011,0)=4,"Good",ROUND(Q3011,0)=3,"Ok",ROUND(Q3011,0)&lt;3,"Bad")</f>
        <v>Excellent</v>
      </c>
      <c r="S3011">
        <v>3</v>
      </c>
      <c r="T3011" t="str">
        <f t="shared" ref="T3011:T3074" si="190">IF(AND(Q3011&gt;=4.8,S3011&gt;100),"Yes","No")</f>
        <v>No</v>
      </c>
      <c r="U3011" s="65">
        <v>43016</v>
      </c>
      <c r="V3011" s="65">
        <v>43038</v>
      </c>
      <c r="W3011">
        <v>100</v>
      </c>
      <c r="X3011" t="str">
        <f t="shared" ref="X3011:X3074" si="191">IF(W3011&lt;&gt;0,"Active","Inactive")</f>
        <v>Active</v>
      </c>
      <c r="Y3011" t="s">
        <v>15615</v>
      </c>
    </row>
    <row r="3012" spans="1:25" x14ac:dyDescent="0.25">
      <c r="A3012">
        <v>3011</v>
      </c>
      <c r="B3012" t="s">
        <v>2185</v>
      </c>
      <c r="C3012">
        <v>3337</v>
      </c>
      <c r="D3012" t="str">
        <f>VLOOKUP($C3012,Hosts!$A:$O,10,0)</f>
        <v>New York</v>
      </c>
      <c r="E3012" s="67">
        <f>INDEX(Hosts!$A:$O,MATCH(Places!$C3012,Hosts!$A:$A,0),MATCH(Places!E$1,Hosts!$1:$1,0))</f>
        <v>0</v>
      </c>
      <c r="F3012" s="67">
        <f>INDEX(Hosts!$A:$O,MATCH(Places!$C3012,Hosts!$A:$A,0),MATCH(Places!F$1,Hosts!$1:$1,0))</f>
        <v>0.99</v>
      </c>
      <c r="G3012" s="67" t="str">
        <f>INDEX(Hosts!$A:$O,MATCH(Places!$C3012,Hosts!$A:$A,0),MATCH(Places!G$1,Hosts!$1:$1,0))</f>
        <v>No</v>
      </c>
      <c r="H3012">
        <v>16</v>
      </c>
      <c r="I3012" t="str">
        <f>VLOOKUP($H3012,Neighborhoods!$A:$C,2,0)</f>
        <v>Manhattan</v>
      </c>
      <c r="J3012" t="str">
        <f>VLOOKUP($H3012,Neighborhoods!$A:$C,3,0)</f>
        <v>Harlem</v>
      </c>
      <c r="K3012" t="s">
        <v>1</v>
      </c>
      <c r="L3012" t="str">
        <f t="shared" si="188"/>
        <v>Yes</v>
      </c>
      <c r="M3012">
        <v>2</v>
      </c>
      <c r="N3012" t="str" cm="1">
        <f t="array" ref="N3012">_xlfn.IFS(M3012&lt;=2,"Small",M3012&lt;=5,"Medium",M3012&gt;5,"Large")</f>
        <v>Small</v>
      </c>
      <c r="O3012" s="50">
        <v>55</v>
      </c>
      <c r="P3012" s="67">
        <f t="shared" si="189"/>
        <v>0.03</v>
      </c>
      <c r="Q3012" s="52">
        <v>4.9000000000000004</v>
      </c>
      <c r="R3012" s="52" t="str" cm="1">
        <f t="array" ref="R3012">_xlfn.IFS(ROUND(Q3012,0)=5,"Excellent",ROUND(Q3012,0)=4,"Good",ROUND(Q3012,0)=3,"Ok",ROUND(Q3012,0)&lt;3,"Bad")</f>
        <v>Excellent</v>
      </c>
      <c r="S3012">
        <v>51</v>
      </c>
      <c r="T3012" t="str">
        <f t="shared" si="190"/>
        <v>No</v>
      </c>
      <c r="U3012" s="65">
        <v>43001</v>
      </c>
      <c r="V3012" s="65">
        <v>43901</v>
      </c>
      <c r="W3012">
        <v>177</v>
      </c>
      <c r="X3012" t="str">
        <f t="shared" si="191"/>
        <v>Active</v>
      </c>
      <c r="Y3012" t="s">
        <v>15616</v>
      </c>
    </row>
    <row r="3013" spans="1:25" x14ac:dyDescent="0.25">
      <c r="A3013">
        <v>3012</v>
      </c>
      <c r="B3013" t="s">
        <v>2186</v>
      </c>
      <c r="C3013">
        <v>3317</v>
      </c>
      <c r="D3013" t="str">
        <f>VLOOKUP($C3013,Hosts!$A:$O,10,0)</f>
        <v>New York</v>
      </c>
      <c r="E3013" s="67">
        <f>INDEX(Hosts!$A:$O,MATCH(Places!$C3013,Hosts!$A:$A,0),MATCH(Places!E$1,Hosts!$1:$1,0))</f>
        <v>0.9</v>
      </c>
      <c r="F3013" s="67">
        <f>INDEX(Hosts!$A:$O,MATCH(Places!$C3013,Hosts!$A:$A,0),MATCH(Places!F$1,Hosts!$1:$1,0))</f>
        <v>0.92</v>
      </c>
      <c r="G3013" s="67" t="str">
        <f>INDEX(Hosts!$A:$O,MATCH(Places!$C3013,Hosts!$A:$A,0),MATCH(Places!G$1,Hosts!$1:$1,0))</f>
        <v>No</v>
      </c>
      <c r="H3013">
        <v>23</v>
      </c>
      <c r="I3013" t="str">
        <f>VLOOKUP($H3013,Neighborhoods!$A:$C,2,0)</f>
        <v>Queens</v>
      </c>
      <c r="J3013" t="str">
        <f>VLOOKUP($H3013,Neighborhoods!$A:$C,3,0)</f>
        <v>Jamaica</v>
      </c>
      <c r="K3013" t="s">
        <v>1</v>
      </c>
      <c r="L3013" t="str">
        <f t="shared" si="188"/>
        <v>Yes</v>
      </c>
      <c r="M3013">
        <v>2</v>
      </c>
      <c r="N3013" t="str" cm="1">
        <f t="array" ref="N3013">_xlfn.IFS(M3013&lt;=2,"Small",M3013&lt;=5,"Medium",M3013&gt;5,"Large")</f>
        <v>Small</v>
      </c>
      <c r="O3013" s="50">
        <v>58</v>
      </c>
      <c r="P3013" s="67">
        <f t="shared" si="189"/>
        <v>0.03</v>
      </c>
      <c r="Q3013" s="52">
        <v>5</v>
      </c>
      <c r="R3013" s="52" t="str" cm="1">
        <f t="array" ref="R3013">_xlfn.IFS(ROUND(Q3013,0)=5,"Excellent",ROUND(Q3013,0)=4,"Good",ROUND(Q3013,0)=3,"Ok",ROUND(Q3013,0)&lt;3,"Bad")</f>
        <v>Excellent</v>
      </c>
      <c r="S3013">
        <v>7</v>
      </c>
      <c r="T3013" t="str">
        <f t="shared" si="190"/>
        <v>No</v>
      </c>
      <c r="U3013" s="65">
        <v>43101</v>
      </c>
      <c r="V3013" s="65">
        <v>43744</v>
      </c>
      <c r="W3013">
        <v>150</v>
      </c>
      <c r="X3013" t="str">
        <f t="shared" si="191"/>
        <v>Active</v>
      </c>
      <c r="Y3013" t="s">
        <v>15616</v>
      </c>
    </row>
    <row r="3014" spans="1:25" x14ac:dyDescent="0.25">
      <c r="A3014">
        <v>3013</v>
      </c>
      <c r="B3014" t="s">
        <v>2187</v>
      </c>
      <c r="C3014">
        <v>1126</v>
      </c>
      <c r="D3014" t="str">
        <f>VLOOKUP($C3014,Hosts!$A:$O,10,0)</f>
        <v>New York</v>
      </c>
      <c r="E3014" s="67">
        <f>INDEX(Hosts!$A:$O,MATCH(Places!$C3014,Hosts!$A:$A,0),MATCH(Places!E$1,Hosts!$1:$1,0))</f>
        <v>1</v>
      </c>
      <c r="F3014" s="67">
        <f>INDEX(Hosts!$A:$O,MATCH(Places!$C3014,Hosts!$A:$A,0),MATCH(Places!F$1,Hosts!$1:$1,0))</f>
        <v>0.88</v>
      </c>
      <c r="G3014" s="67" t="str">
        <f>INDEX(Hosts!$A:$O,MATCH(Places!$C3014,Hosts!$A:$A,0),MATCH(Places!G$1,Hosts!$1:$1,0))</f>
        <v>Yes</v>
      </c>
      <c r="H3014">
        <v>21</v>
      </c>
      <c r="I3014" t="str">
        <f>VLOOKUP($H3014,Neighborhoods!$A:$C,2,0)</f>
        <v>Queens</v>
      </c>
      <c r="J3014" t="str">
        <f>VLOOKUP($H3014,Neighborhoods!$A:$C,3,0)</f>
        <v>Astoria</v>
      </c>
      <c r="K3014" t="s">
        <v>1</v>
      </c>
      <c r="L3014" t="str">
        <f t="shared" si="188"/>
        <v>Yes</v>
      </c>
      <c r="M3014">
        <v>1</v>
      </c>
      <c r="N3014" t="str" cm="1">
        <f t="array" ref="N3014">_xlfn.IFS(M3014&lt;=2,"Small",M3014&lt;=5,"Medium",M3014&gt;5,"Large")</f>
        <v>Small</v>
      </c>
      <c r="O3014" s="50">
        <v>31</v>
      </c>
      <c r="P3014" s="67">
        <f t="shared" si="189"/>
        <v>0.03</v>
      </c>
      <c r="Q3014" s="52">
        <v>5</v>
      </c>
      <c r="R3014" s="52" t="str" cm="1">
        <f t="array" ref="R3014">_xlfn.IFS(ROUND(Q3014,0)=5,"Excellent",ROUND(Q3014,0)=4,"Good",ROUND(Q3014,0)=3,"Ok",ROUND(Q3014,0)&lt;3,"Bad")</f>
        <v>Excellent</v>
      </c>
      <c r="S3014">
        <v>13</v>
      </c>
      <c r="T3014" t="str">
        <f t="shared" si="190"/>
        <v>No</v>
      </c>
      <c r="U3014" s="65">
        <v>43174</v>
      </c>
      <c r="V3014" s="65">
        <v>43903</v>
      </c>
      <c r="W3014">
        <v>37</v>
      </c>
      <c r="X3014" t="str">
        <f t="shared" si="191"/>
        <v>Active</v>
      </c>
      <c r="Y3014" t="s">
        <v>15615</v>
      </c>
    </row>
    <row r="3015" spans="1:25" x14ac:dyDescent="0.25">
      <c r="A3015">
        <v>3014</v>
      </c>
      <c r="B3015" t="s">
        <v>13375</v>
      </c>
      <c r="C3015">
        <v>3765</v>
      </c>
      <c r="D3015" t="str">
        <f>VLOOKUP($C3015,Hosts!$A:$O,10,0)</f>
        <v>New York</v>
      </c>
      <c r="E3015" s="67">
        <f>INDEX(Hosts!$A:$O,MATCH(Places!$C3015,Hosts!$A:$A,0),MATCH(Places!E$1,Hosts!$1:$1,0))</f>
        <v>0.91</v>
      </c>
      <c r="F3015" s="67">
        <f>INDEX(Hosts!$A:$O,MATCH(Places!$C3015,Hosts!$A:$A,0),MATCH(Places!F$1,Hosts!$1:$1,0))</f>
        <v>0.95</v>
      </c>
      <c r="G3015" s="67" t="str">
        <f>INDEX(Hosts!$A:$O,MATCH(Places!$C3015,Hosts!$A:$A,0),MATCH(Places!G$1,Hosts!$1:$1,0))</f>
        <v>Yes</v>
      </c>
      <c r="H3015">
        <v>16</v>
      </c>
      <c r="I3015" t="str">
        <f>VLOOKUP($H3015,Neighborhoods!$A:$C,2,0)</f>
        <v>Manhattan</v>
      </c>
      <c r="J3015" t="str">
        <f>VLOOKUP($H3015,Neighborhoods!$A:$C,3,0)</f>
        <v>Harlem</v>
      </c>
      <c r="K3015" t="s">
        <v>1</v>
      </c>
      <c r="L3015" t="str">
        <f t="shared" si="188"/>
        <v>Yes</v>
      </c>
      <c r="M3015">
        <v>2</v>
      </c>
      <c r="N3015" t="str" cm="1">
        <f t="array" ref="N3015">_xlfn.IFS(M3015&lt;=2,"Small",M3015&lt;=5,"Medium",M3015&gt;5,"Large")</f>
        <v>Small</v>
      </c>
      <c r="O3015" s="50">
        <v>73</v>
      </c>
      <c r="P3015" s="67">
        <f t="shared" si="189"/>
        <v>0.03</v>
      </c>
      <c r="Q3015" s="52">
        <v>4.76</v>
      </c>
      <c r="R3015" s="52" t="str" cm="1">
        <f t="array" ref="R3015">_xlfn.IFS(ROUND(Q3015,0)=5,"Excellent",ROUND(Q3015,0)=4,"Good",ROUND(Q3015,0)=3,"Ok",ROUND(Q3015,0)&lt;3,"Bad")</f>
        <v>Excellent</v>
      </c>
      <c r="S3015">
        <v>74</v>
      </c>
      <c r="T3015" t="str">
        <f t="shared" si="190"/>
        <v>No</v>
      </c>
      <c r="U3015" s="65">
        <v>43474</v>
      </c>
      <c r="V3015" s="65">
        <v>44024</v>
      </c>
      <c r="W3015">
        <v>270</v>
      </c>
      <c r="X3015" t="str">
        <f t="shared" si="191"/>
        <v>Active</v>
      </c>
      <c r="Y3015" t="s">
        <v>15616</v>
      </c>
    </row>
    <row r="3016" spans="1:25" x14ac:dyDescent="0.25">
      <c r="A3016">
        <v>3015</v>
      </c>
      <c r="B3016" t="s">
        <v>2188</v>
      </c>
      <c r="C3016">
        <v>3356</v>
      </c>
      <c r="D3016" t="str">
        <f>VLOOKUP($C3016,Hosts!$A:$O,10,0)</f>
        <v>New York</v>
      </c>
      <c r="E3016" s="67">
        <f>INDEX(Hosts!$A:$O,MATCH(Places!$C3016,Hosts!$A:$A,0),MATCH(Places!E$1,Hosts!$1:$1,0))</f>
        <v>0.79</v>
      </c>
      <c r="F3016" s="67">
        <f>INDEX(Hosts!$A:$O,MATCH(Places!$C3016,Hosts!$A:$A,0),MATCH(Places!F$1,Hosts!$1:$1,0))</f>
        <v>0.89</v>
      </c>
      <c r="G3016" s="67" t="str">
        <f>INDEX(Hosts!$A:$O,MATCH(Places!$C3016,Hosts!$A:$A,0),MATCH(Places!G$1,Hosts!$1:$1,0))</f>
        <v>No</v>
      </c>
      <c r="H3016">
        <v>9</v>
      </c>
      <c r="I3016" t="str">
        <f>VLOOKUP($H3016,Neighborhoods!$A:$C,2,0)</f>
        <v>Brooklyn</v>
      </c>
      <c r="J3016" t="str">
        <f>VLOOKUP($H3016,Neighborhoods!$A:$C,3,0)</f>
        <v>Crown Heights</v>
      </c>
      <c r="K3016" t="s">
        <v>11822</v>
      </c>
      <c r="L3016" t="str">
        <f t="shared" si="188"/>
        <v>No</v>
      </c>
      <c r="M3016">
        <v>2</v>
      </c>
      <c r="N3016" t="str" cm="1">
        <f t="array" ref="N3016">_xlfn.IFS(M3016&lt;=2,"Small",M3016&lt;=5,"Medium",M3016&gt;5,"Large")</f>
        <v>Small</v>
      </c>
      <c r="O3016" s="50">
        <v>95</v>
      </c>
      <c r="P3016" s="67">
        <f t="shared" si="189"/>
        <v>0.03</v>
      </c>
      <c r="Q3016" s="52">
        <v>4.7300000000000004</v>
      </c>
      <c r="R3016" s="52" t="str" cm="1">
        <f t="array" ref="R3016">_xlfn.IFS(ROUND(Q3016,0)=5,"Excellent",ROUND(Q3016,0)=4,"Good",ROUND(Q3016,0)=3,"Ok",ROUND(Q3016,0)&lt;3,"Bad")</f>
        <v>Excellent</v>
      </c>
      <c r="S3016">
        <v>124</v>
      </c>
      <c r="T3016" t="str">
        <f t="shared" si="190"/>
        <v>No</v>
      </c>
      <c r="U3016" s="65">
        <v>43009</v>
      </c>
      <c r="V3016" s="65">
        <v>43905</v>
      </c>
      <c r="W3016">
        <v>263</v>
      </c>
      <c r="X3016" t="str">
        <f t="shared" si="191"/>
        <v>Active</v>
      </c>
      <c r="Y3016" t="s">
        <v>15616</v>
      </c>
    </row>
    <row r="3017" spans="1:25" x14ac:dyDescent="0.25">
      <c r="A3017">
        <v>3016</v>
      </c>
      <c r="B3017" t="s">
        <v>2189</v>
      </c>
      <c r="C3017">
        <v>259</v>
      </c>
      <c r="D3017" t="str">
        <f>VLOOKUP($C3017,Hosts!$A:$O,10,0)</f>
        <v>New York</v>
      </c>
      <c r="E3017" s="67">
        <f>INDEX(Hosts!$A:$O,MATCH(Places!$C3017,Hosts!$A:$A,0),MATCH(Places!E$1,Hosts!$1:$1,0))</f>
        <v>0.78</v>
      </c>
      <c r="F3017" s="67">
        <f>INDEX(Hosts!$A:$O,MATCH(Places!$C3017,Hosts!$A:$A,0),MATCH(Places!F$1,Hosts!$1:$1,0))</f>
        <v>1</v>
      </c>
      <c r="G3017" s="67" t="str">
        <f>INDEX(Hosts!$A:$O,MATCH(Places!$C3017,Hosts!$A:$A,0),MATCH(Places!G$1,Hosts!$1:$1,0))</f>
        <v>No</v>
      </c>
      <c r="H3017">
        <v>12</v>
      </c>
      <c r="I3017" t="str">
        <f>VLOOKUP($H3017,Neighborhoods!$A:$C,2,0)</f>
        <v>Brooklyn</v>
      </c>
      <c r="J3017" t="str">
        <f>VLOOKUP($H3017,Neighborhoods!$A:$C,3,0)</f>
        <v>Williamsburg</v>
      </c>
      <c r="K3017" t="s">
        <v>1</v>
      </c>
      <c r="L3017" t="str">
        <f t="shared" si="188"/>
        <v>Yes</v>
      </c>
      <c r="M3017">
        <v>1</v>
      </c>
      <c r="N3017" t="str" cm="1">
        <f t="array" ref="N3017">_xlfn.IFS(M3017&lt;=2,"Small",M3017&lt;=5,"Medium",M3017&gt;5,"Large")</f>
        <v>Small</v>
      </c>
      <c r="O3017" s="50">
        <v>38</v>
      </c>
      <c r="P3017" s="67">
        <f t="shared" si="189"/>
        <v>0.03</v>
      </c>
      <c r="Q3017" s="52">
        <v>4.82</v>
      </c>
      <c r="R3017" s="52" t="str" cm="1">
        <f t="array" ref="R3017">_xlfn.IFS(ROUND(Q3017,0)=5,"Excellent",ROUND(Q3017,0)=4,"Good",ROUND(Q3017,0)=3,"Ok",ROUND(Q3017,0)&lt;3,"Bad")</f>
        <v>Excellent</v>
      </c>
      <c r="S3017">
        <v>76</v>
      </c>
      <c r="T3017" t="str">
        <f t="shared" si="190"/>
        <v>No</v>
      </c>
      <c r="U3017" s="65">
        <v>42991</v>
      </c>
      <c r="V3017" s="65">
        <v>44044</v>
      </c>
      <c r="W3017">
        <v>7</v>
      </c>
      <c r="X3017" t="str">
        <f t="shared" si="191"/>
        <v>Active</v>
      </c>
      <c r="Y3017" t="s">
        <v>15615</v>
      </c>
    </row>
    <row r="3018" spans="1:25" x14ac:dyDescent="0.25">
      <c r="A3018">
        <v>3017</v>
      </c>
      <c r="B3018" t="s">
        <v>2190</v>
      </c>
      <c r="C3018">
        <v>3223</v>
      </c>
      <c r="D3018" t="str">
        <f>VLOOKUP($C3018,Hosts!$A:$O,10,0)</f>
        <v>New York</v>
      </c>
      <c r="E3018" s="67">
        <f>INDEX(Hosts!$A:$O,MATCH(Places!$C3018,Hosts!$A:$A,0),MATCH(Places!E$1,Hosts!$1:$1,0))</f>
        <v>0.8</v>
      </c>
      <c r="F3018" s="67">
        <f>INDEX(Hosts!$A:$O,MATCH(Places!$C3018,Hosts!$A:$A,0),MATCH(Places!F$1,Hosts!$1:$1,0))</f>
        <v>1</v>
      </c>
      <c r="G3018" s="67" t="str">
        <f>INDEX(Hosts!$A:$O,MATCH(Places!$C3018,Hosts!$A:$A,0),MATCH(Places!G$1,Hosts!$1:$1,0))</f>
        <v>No</v>
      </c>
      <c r="H3018">
        <v>11</v>
      </c>
      <c r="I3018" t="str">
        <f>VLOOKUP($H3018,Neighborhoods!$A:$C,2,0)</f>
        <v>Brooklyn</v>
      </c>
      <c r="J3018" t="str">
        <f>VLOOKUP($H3018,Neighborhoods!$A:$C,3,0)</f>
        <v>Greenpoint</v>
      </c>
      <c r="K3018" t="s">
        <v>11822</v>
      </c>
      <c r="L3018" t="str">
        <f t="shared" si="188"/>
        <v>No</v>
      </c>
      <c r="M3018">
        <v>6</v>
      </c>
      <c r="N3018" t="str" cm="1">
        <f t="array" ref="N3018">_xlfn.IFS(M3018&lt;=2,"Small",M3018&lt;=5,"Medium",M3018&gt;5,"Large")</f>
        <v>Large</v>
      </c>
      <c r="O3018" s="50">
        <v>131</v>
      </c>
      <c r="P3018" s="67">
        <f t="shared" si="189"/>
        <v>0.03</v>
      </c>
      <c r="Q3018" s="52">
        <v>5</v>
      </c>
      <c r="R3018" s="52" t="str" cm="1">
        <f t="array" ref="R3018">_xlfn.IFS(ROUND(Q3018,0)=5,"Excellent",ROUND(Q3018,0)=4,"Good",ROUND(Q3018,0)=3,"Ok",ROUND(Q3018,0)&lt;3,"Bad")</f>
        <v>Excellent</v>
      </c>
      <c r="S3018">
        <v>47</v>
      </c>
      <c r="T3018" t="str">
        <f t="shared" si="190"/>
        <v>No</v>
      </c>
      <c r="U3018" s="65">
        <v>43016</v>
      </c>
      <c r="V3018" s="65">
        <v>43977</v>
      </c>
      <c r="W3018">
        <v>269</v>
      </c>
      <c r="X3018" t="str">
        <f t="shared" si="191"/>
        <v>Active</v>
      </c>
      <c r="Y3018" t="s">
        <v>15616</v>
      </c>
    </row>
    <row r="3019" spans="1:25" x14ac:dyDescent="0.25">
      <c r="A3019">
        <v>3018</v>
      </c>
      <c r="B3019" t="s">
        <v>2191</v>
      </c>
      <c r="C3019">
        <v>3156</v>
      </c>
      <c r="D3019" t="str">
        <f>VLOOKUP($C3019,Hosts!$A:$O,10,0)</f>
        <v>New York</v>
      </c>
      <c r="E3019" s="67">
        <f>INDEX(Hosts!$A:$O,MATCH(Places!$C3019,Hosts!$A:$A,0),MATCH(Places!E$1,Hosts!$1:$1,0))</f>
        <v>1</v>
      </c>
      <c r="F3019" s="67">
        <f>INDEX(Hosts!$A:$O,MATCH(Places!$C3019,Hosts!$A:$A,0),MATCH(Places!F$1,Hosts!$1:$1,0))</f>
        <v>0.94</v>
      </c>
      <c r="G3019" s="67" t="str">
        <f>INDEX(Hosts!$A:$O,MATCH(Places!$C3019,Hosts!$A:$A,0),MATCH(Places!G$1,Hosts!$1:$1,0))</f>
        <v>Yes</v>
      </c>
      <c r="H3019">
        <v>15</v>
      </c>
      <c r="I3019" t="str">
        <f>VLOOKUP($H3019,Neighborhoods!$A:$C,2,0)</f>
        <v>Manhattan</v>
      </c>
      <c r="J3019" t="str">
        <f>VLOOKUP($H3019,Neighborhoods!$A:$C,3,0)</f>
        <v>East Village</v>
      </c>
      <c r="K3019" t="s">
        <v>11822</v>
      </c>
      <c r="L3019" t="str">
        <f t="shared" si="188"/>
        <v>No</v>
      </c>
      <c r="M3019">
        <v>4</v>
      </c>
      <c r="N3019" t="str" cm="1">
        <f t="array" ref="N3019">_xlfn.IFS(M3019&lt;=2,"Small",M3019&lt;=5,"Medium",M3019&gt;5,"Large")</f>
        <v>Medium</v>
      </c>
      <c r="O3019" s="50">
        <v>90</v>
      </c>
      <c r="P3019" s="67">
        <f t="shared" si="189"/>
        <v>0.03</v>
      </c>
      <c r="Q3019" s="52">
        <v>4.9800000000000004</v>
      </c>
      <c r="R3019" s="52" t="str" cm="1">
        <f t="array" ref="R3019">_xlfn.IFS(ROUND(Q3019,0)=5,"Excellent",ROUND(Q3019,0)=4,"Good",ROUND(Q3019,0)=3,"Ok",ROUND(Q3019,0)&lt;3,"Bad")</f>
        <v>Excellent</v>
      </c>
      <c r="S3019">
        <v>66</v>
      </c>
      <c r="T3019" t="str">
        <f t="shared" si="190"/>
        <v>No</v>
      </c>
      <c r="U3019" s="65">
        <v>43179</v>
      </c>
      <c r="V3019" s="65">
        <v>44053</v>
      </c>
      <c r="W3019">
        <v>312</v>
      </c>
      <c r="X3019" t="str">
        <f t="shared" si="191"/>
        <v>Active</v>
      </c>
      <c r="Y3019" t="s">
        <v>15615</v>
      </c>
    </row>
    <row r="3020" spans="1:25" x14ac:dyDescent="0.25">
      <c r="A3020">
        <v>3019</v>
      </c>
      <c r="B3020" t="s">
        <v>2192</v>
      </c>
      <c r="C3020">
        <v>3338</v>
      </c>
      <c r="D3020" t="str">
        <f>VLOOKUP($C3020,Hosts!$A:$O,10,0)</f>
        <v>New York</v>
      </c>
      <c r="E3020" s="67">
        <f>INDEX(Hosts!$A:$O,MATCH(Places!$C3020,Hosts!$A:$A,0),MATCH(Places!E$1,Hosts!$1:$1,0))</f>
        <v>1</v>
      </c>
      <c r="F3020" s="67">
        <f>INDEX(Hosts!$A:$O,MATCH(Places!$C3020,Hosts!$A:$A,0),MATCH(Places!F$1,Hosts!$1:$1,0))</f>
        <v>1</v>
      </c>
      <c r="G3020" s="67" t="str">
        <f>INDEX(Hosts!$A:$O,MATCH(Places!$C3020,Hosts!$A:$A,0),MATCH(Places!G$1,Hosts!$1:$1,0))</f>
        <v>Yes</v>
      </c>
      <c r="H3020">
        <v>9</v>
      </c>
      <c r="I3020" t="str">
        <f>VLOOKUP($H3020,Neighborhoods!$A:$C,2,0)</f>
        <v>Brooklyn</v>
      </c>
      <c r="J3020" t="str">
        <f>VLOOKUP($H3020,Neighborhoods!$A:$C,3,0)</f>
        <v>Crown Heights</v>
      </c>
      <c r="K3020" t="s">
        <v>1</v>
      </c>
      <c r="L3020" t="str">
        <f t="shared" si="188"/>
        <v>Yes</v>
      </c>
      <c r="M3020">
        <v>2</v>
      </c>
      <c r="N3020" t="str" cm="1">
        <f t="array" ref="N3020">_xlfn.IFS(M3020&lt;=2,"Small",M3020&lt;=5,"Medium",M3020&gt;5,"Large")</f>
        <v>Small</v>
      </c>
      <c r="O3020" s="50">
        <v>55</v>
      </c>
      <c r="P3020" s="67">
        <f t="shared" si="189"/>
        <v>0.03</v>
      </c>
      <c r="Q3020" s="52">
        <v>4.93</v>
      </c>
      <c r="R3020" s="52" t="str" cm="1">
        <f t="array" ref="R3020">_xlfn.IFS(ROUND(Q3020,0)=5,"Excellent",ROUND(Q3020,0)=4,"Good",ROUND(Q3020,0)=3,"Ok",ROUND(Q3020,0)&lt;3,"Bad")</f>
        <v>Excellent</v>
      </c>
      <c r="S3020">
        <v>14</v>
      </c>
      <c r="T3020" t="str">
        <f t="shared" si="190"/>
        <v>No</v>
      </c>
      <c r="U3020" s="65">
        <v>43102</v>
      </c>
      <c r="V3020" s="65">
        <v>43982</v>
      </c>
      <c r="W3020">
        <v>364</v>
      </c>
      <c r="X3020" t="str">
        <f t="shared" si="191"/>
        <v>Active</v>
      </c>
      <c r="Y3020" t="s">
        <v>15616</v>
      </c>
    </row>
    <row r="3021" spans="1:25" x14ac:dyDescent="0.25">
      <c r="A3021">
        <v>3020</v>
      </c>
      <c r="B3021" t="s">
        <v>2193</v>
      </c>
      <c r="C3021">
        <v>3282</v>
      </c>
      <c r="D3021" t="str">
        <f>VLOOKUP($C3021,Hosts!$A:$O,10,0)</f>
        <v>New York</v>
      </c>
      <c r="E3021" s="67">
        <f>INDEX(Hosts!$A:$O,MATCH(Places!$C3021,Hosts!$A:$A,0),MATCH(Places!E$1,Hosts!$1:$1,0))</f>
        <v>1</v>
      </c>
      <c r="F3021" s="67">
        <f>INDEX(Hosts!$A:$O,MATCH(Places!$C3021,Hosts!$A:$A,0),MATCH(Places!F$1,Hosts!$1:$1,0))</f>
        <v>0.81</v>
      </c>
      <c r="G3021" s="67" t="str">
        <f>INDEX(Hosts!$A:$O,MATCH(Places!$C3021,Hosts!$A:$A,0),MATCH(Places!G$1,Hosts!$1:$1,0))</f>
        <v>No</v>
      </c>
      <c r="H3021">
        <v>2</v>
      </c>
      <c r="I3021" t="str">
        <f>VLOOKUP($H3021,Neighborhoods!$A:$C,2,0)</f>
        <v>Bronx</v>
      </c>
      <c r="J3021" t="str">
        <f>VLOOKUP($H3021,Neighborhoods!$A:$C,3,0)</f>
        <v>Concourse</v>
      </c>
      <c r="K3021" t="s">
        <v>1</v>
      </c>
      <c r="L3021" t="str">
        <f t="shared" si="188"/>
        <v>Yes</v>
      </c>
      <c r="M3021">
        <v>2</v>
      </c>
      <c r="N3021" t="str" cm="1">
        <f t="array" ref="N3021">_xlfn.IFS(M3021&lt;=2,"Small",M3021&lt;=5,"Medium",M3021&gt;5,"Large")</f>
        <v>Small</v>
      </c>
      <c r="O3021" s="50">
        <v>32</v>
      </c>
      <c r="P3021" s="67">
        <f t="shared" si="189"/>
        <v>0.03</v>
      </c>
      <c r="Q3021" s="52">
        <v>4.9800000000000004</v>
      </c>
      <c r="R3021" s="52" t="str" cm="1">
        <f t="array" ref="R3021">_xlfn.IFS(ROUND(Q3021,0)=5,"Excellent",ROUND(Q3021,0)=4,"Good",ROUND(Q3021,0)=3,"Ok",ROUND(Q3021,0)&lt;3,"Bad")</f>
        <v>Excellent</v>
      </c>
      <c r="S3021">
        <v>50</v>
      </c>
      <c r="T3021" t="str">
        <f t="shared" si="190"/>
        <v>No</v>
      </c>
      <c r="U3021" s="65">
        <v>43083</v>
      </c>
      <c r="V3021" s="65">
        <v>44027</v>
      </c>
      <c r="W3021">
        <v>40</v>
      </c>
      <c r="X3021" t="str">
        <f t="shared" si="191"/>
        <v>Active</v>
      </c>
      <c r="Y3021" t="s">
        <v>15615</v>
      </c>
    </row>
    <row r="3022" spans="1:25" x14ac:dyDescent="0.25">
      <c r="A3022">
        <v>3021</v>
      </c>
      <c r="B3022" t="s">
        <v>2194</v>
      </c>
      <c r="C3022">
        <v>3338</v>
      </c>
      <c r="D3022" t="str">
        <f>VLOOKUP($C3022,Hosts!$A:$O,10,0)</f>
        <v>New York</v>
      </c>
      <c r="E3022" s="67">
        <f>INDEX(Hosts!$A:$O,MATCH(Places!$C3022,Hosts!$A:$A,0),MATCH(Places!E$1,Hosts!$1:$1,0))</f>
        <v>1</v>
      </c>
      <c r="F3022" s="67">
        <f>INDEX(Hosts!$A:$O,MATCH(Places!$C3022,Hosts!$A:$A,0),MATCH(Places!F$1,Hosts!$1:$1,0))</f>
        <v>1</v>
      </c>
      <c r="G3022" s="67" t="str">
        <f>INDEX(Hosts!$A:$O,MATCH(Places!$C3022,Hosts!$A:$A,0),MATCH(Places!G$1,Hosts!$1:$1,0))</f>
        <v>Yes</v>
      </c>
      <c r="H3022">
        <v>9</v>
      </c>
      <c r="I3022" t="str">
        <f>VLOOKUP($H3022,Neighborhoods!$A:$C,2,0)</f>
        <v>Brooklyn</v>
      </c>
      <c r="J3022" t="str">
        <f>VLOOKUP($H3022,Neighborhoods!$A:$C,3,0)</f>
        <v>Crown Heights</v>
      </c>
      <c r="K3022" t="s">
        <v>1</v>
      </c>
      <c r="L3022" t="str">
        <f t="shared" si="188"/>
        <v>Yes</v>
      </c>
      <c r="M3022">
        <v>2</v>
      </c>
      <c r="N3022" t="str" cm="1">
        <f t="array" ref="N3022">_xlfn.IFS(M3022&lt;=2,"Small",M3022&lt;=5,"Medium",M3022&gt;5,"Large")</f>
        <v>Small</v>
      </c>
      <c r="O3022" s="50">
        <v>50</v>
      </c>
      <c r="P3022" s="67">
        <f t="shared" si="189"/>
        <v>0.03</v>
      </c>
      <c r="Q3022" s="52">
        <v>4.7</v>
      </c>
      <c r="R3022" s="52" t="str" cm="1">
        <f t="array" ref="R3022">_xlfn.IFS(ROUND(Q3022,0)=5,"Excellent",ROUND(Q3022,0)=4,"Good",ROUND(Q3022,0)=3,"Ok",ROUND(Q3022,0)&lt;3,"Bad")</f>
        <v>Excellent</v>
      </c>
      <c r="S3022">
        <v>20</v>
      </c>
      <c r="T3022" t="str">
        <f t="shared" si="190"/>
        <v>No</v>
      </c>
      <c r="U3022" s="65">
        <v>42987</v>
      </c>
      <c r="V3022" s="65">
        <v>43945</v>
      </c>
      <c r="W3022">
        <v>364</v>
      </c>
      <c r="X3022" t="str">
        <f t="shared" si="191"/>
        <v>Active</v>
      </c>
      <c r="Y3022" t="s">
        <v>15616</v>
      </c>
    </row>
    <row r="3023" spans="1:25" x14ac:dyDescent="0.25">
      <c r="A3023">
        <v>3022</v>
      </c>
      <c r="B3023" t="s">
        <v>2195</v>
      </c>
      <c r="C3023">
        <v>3358</v>
      </c>
      <c r="D3023" t="str">
        <f>VLOOKUP($C3023,Hosts!$A:$O,10,0)</f>
        <v>New York</v>
      </c>
      <c r="E3023" s="67">
        <f>INDEX(Hosts!$A:$O,MATCH(Places!$C3023,Hosts!$A:$A,0),MATCH(Places!E$1,Hosts!$1:$1,0))</f>
        <v>0</v>
      </c>
      <c r="F3023" s="67">
        <f>INDEX(Hosts!$A:$O,MATCH(Places!$C3023,Hosts!$A:$A,0),MATCH(Places!F$1,Hosts!$1:$1,0))</f>
        <v>0.53</v>
      </c>
      <c r="G3023" s="67" t="str">
        <f>INDEX(Hosts!$A:$O,MATCH(Places!$C3023,Hosts!$A:$A,0),MATCH(Places!G$1,Hosts!$1:$1,0))</f>
        <v>No</v>
      </c>
      <c r="H3023">
        <v>22</v>
      </c>
      <c r="I3023" t="str">
        <f>VLOOKUP($H3023,Neighborhoods!$A:$C,2,0)</f>
        <v>Queens</v>
      </c>
      <c r="J3023" t="str">
        <f>VLOOKUP($H3023,Neighborhoods!$A:$C,3,0)</f>
        <v>Flushing</v>
      </c>
      <c r="K3023" t="s">
        <v>11822</v>
      </c>
      <c r="L3023" t="str">
        <f t="shared" si="188"/>
        <v>No</v>
      </c>
      <c r="M3023">
        <v>3</v>
      </c>
      <c r="N3023" t="str" cm="1">
        <f t="array" ref="N3023">_xlfn.IFS(M3023&lt;=2,"Small",M3023&lt;=5,"Medium",M3023&gt;5,"Large")</f>
        <v>Medium</v>
      </c>
      <c r="O3023" s="50">
        <v>101</v>
      </c>
      <c r="P3023" s="67">
        <f t="shared" si="189"/>
        <v>0.03</v>
      </c>
      <c r="Q3023" s="52">
        <v>4.96</v>
      </c>
      <c r="R3023" s="52" t="str" cm="1">
        <f t="array" ref="R3023">_xlfn.IFS(ROUND(Q3023,0)=5,"Excellent",ROUND(Q3023,0)=4,"Good",ROUND(Q3023,0)=3,"Ok",ROUND(Q3023,0)&lt;3,"Bad")</f>
        <v>Excellent</v>
      </c>
      <c r="S3023">
        <v>24</v>
      </c>
      <c r="T3023" t="str">
        <f t="shared" si="190"/>
        <v>No</v>
      </c>
      <c r="U3023" s="65">
        <v>42989</v>
      </c>
      <c r="V3023" s="65">
        <v>43815</v>
      </c>
      <c r="W3023">
        <v>166</v>
      </c>
      <c r="X3023" t="str">
        <f t="shared" si="191"/>
        <v>Active</v>
      </c>
      <c r="Y3023" t="s">
        <v>15615</v>
      </c>
    </row>
    <row r="3024" spans="1:25" x14ac:dyDescent="0.25">
      <c r="A3024">
        <v>3023</v>
      </c>
      <c r="B3024" t="s">
        <v>14026</v>
      </c>
      <c r="C3024">
        <v>649</v>
      </c>
      <c r="D3024" t="str">
        <f>VLOOKUP($C3024,Hosts!$A:$O,10,0)</f>
        <v>New York</v>
      </c>
      <c r="E3024" s="67">
        <f>INDEX(Hosts!$A:$O,MATCH(Places!$C3024,Hosts!$A:$A,0),MATCH(Places!E$1,Hosts!$1:$1,0))</f>
        <v>1</v>
      </c>
      <c r="F3024" s="67">
        <f>INDEX(Hosts!$A:$O,MATCH(Places!$C3024,Hosts!$A:$A,0),MATCH(Places!F$1,Hosts!$1:$1,0))</f>
        <v>0.36</v>
      </c>
      <c r="G3024" s="67" t="str">
        <f>INDEX(Hosts!$A:$O,MATCH(Places!$C3024,Hosts!$A:$A,0),MATCH(Places!G$1,Hosts!$1:$1,0))</f>
        <v>No</v>
      </c>
      <c r="H3024">
        <v>25</v>
      </c>
      <c r="I3024" t="str">
        <f>VLOOKUP($H3024,Neighborhoods!$A:$C,2,0)</f>
        <v>Queens</v>
      </c>
      <c r="J3024" t="str">
        <f>VLOOKUP($H3024,Neighborhoods!$A:$C,3,0)</f>
        <v>Ridgewood</v>
      </c>
      <c r="K3024" t="s">
        <v>11822</v>
      </c>
      <c r="L3024" t="str">
        <f t="shared" si="188"/>
        <v>No</v>
      </c>
      <c r="M3024">
        <v>3</v>
      </c>
      <c r="N3024" t="str" cm="1">
        <f t="array" ref="N3024">_xlfn.IFS(M3024&lt;=2,"Small",M3024&lt;=5,"Medium",M3024&gt;5,"Large")</f>
        <v>Medium</v>
      </c>
      <c r="O3024" s="50">
        <v>100</v>
      </c>
      <c r="P3024" s="67">
        <f t="shared" si="189"/>
        <v>0.03</v>
      </c>
      <c r="Q3024" s="52">
        <v>4.88</v>
      </c>
      <c r="R3024" s="52" t="str" cm="1">
        <f t="array" ref="R3024">_xlfn.IFS(ROUND(Q3024,0)=5,"Excellent",ROUND(Q3024,0)=4,"Good",ROUND(Q3024,0)=3,"Ok",ROUND(Q3024,0)&lt;3,"Bad")</f>
        <v>Excellent</v>
      </c>
      <c r="S3024">
        <v>17</v>
      </c>
      <c r="T3024" t="str">
        <f t="shared" si="190"/>
        <v>No</v>
      </c>
      <c r="U3024" s="65">
        <v>42994</v>
      </c>
      <c r="V3024" s="65">
        <v>43789</v>
      </c>
      <c r="W3024">
        <v>164</v>
      </c>
      <c r="X3024" t="str">
        <f t="shared" si="191"/>
        <v>Active</v>
      </c>
      <c r="Y3024" t="s">
        <v>15615</v>
      </c>
    </row>
    <row r="3025" spans="1:25" x14ac:dyDescent="0.25">
      <c r="A3025">
        <v>3024</v>
      </c>
      <c r="B3025" t="s">
        <v>2196</v>
      </c>
      <c r="C3025">
        <v>2666</v>
      </c>
      <c r="D3025" t="str">
        <f>VLOOKUP($C3025,Hosts!$A:$O,10,0)</f>
        <v>New York</v>
      </c>
      <c r="E3025" s="67">
        <f>INDEX(Hosts!$A:$O,MATCH(Places!$C3025,Hosts!$A:$A,0),MATCH(Places!E$1,Hosts!$1:$1,0))</f>
        <v>1</v>
      </c>
      <c r="F3025" s="67">
        <f>INDEX(Hosts!$A:$O,MATCH(Places!$C3025,Hosts!$A:$A,0),MATCH(Places!F$1,Hosts!$1:$1,0))</f>
        <v>1</v>
      </c>
      <c r="G3025" s="67" t="str">
        <f>INDEX(Hosts!$A:$O,MATCH(Places!$C3025,Hosts!$A:$A,0),MATCH(Places!G$1,Hosts!$1:$1,0))</f>
        <v>No</v>
      </c>
      <c r="H3025">
        <v>7</v>
      </c>
      <c r="I3025" t="str">
        <f>VLOOKUP($H3025,Neighborhoods!$A:$C,2,0)</f>
        <v>Brooklyn</v>
      </c>
      <c r="J3025" t="str">
        <f>VLOOKUP($H3025,Neighborhoods!$A:$C,3,0)</f>
        <v>Bedford-Stuyvesant</v>
      </c>
      <c r="K3025" t="s">
        <v>11822</v>
      </c>
      <c r="L3025" t="str">
        <f t="shared" si="188"/>
        <v>No</v>
      </c>
      <c r="M3025">
        <v>2</v>
      </c>
      <c r="N3025" t="str" cm="1">
        <f t="array" ref="N3025">_xlfn.IFS(M3025&lt;=2,"Small",M3025&lt;=5,"Medium",M3025&gt;5,"Large")</f>
        <v>Small</v>
      </c>
      <c r="O3025" s="50">
        <v>87</v>
      </c>
      <c r="P3025" s="67">
        <f t="shared" si="189"/>
        <v>0.03</v>
      </c>
      <c r="Q3025" s="52">
        <v>4.8899999999999997</v>
      </c>
      <c r="R3025" s="52" t="str" cm="1">
        <f t="array" ref="R3025">_xlfn.IFS(ROUND(Q3025,0)=5,"Excellent",ROUND(Q3025,0)=4,"Good",ROUND(Q3025,0)=3,"Ok",ROUND(Q3025,0)&lt;3,"Bad")</f>
        <v>Excellent</v>
      </c>
      <c r="S3025">
        <v>27</v>
      </c>
      <c r="T3025" t="str">
        <f t="shared" si="190"/>
        <v>No</v>
      </c>
      <c r="U3025" s="65">
        <v>42990</v>
      </c>
      <c r="V3025" s="65">
        <v>44052</v>
      </c>
      <c r="W3025">
        <v>0</v>
      </c>
      <c r="X3025" t="str">
        <f t="shared" si="191"/>
        <v>Inactive</v>
      </c>
      <c r="Y3025" t="s">
        <v>15616</v>
      </c>
    </row>
    <row r="3026" spans="1:25" x14ac:dyDescent="0.25">
      <c r="A3026">
        <v>3025</v>
      </c>
      <c r="B3026" t="s">
        <v>2197</v>
      </c>
      <c r="C3026">
        <v>3359</v>
      </c>
      <c r="D3026" t="str">
        <f>VLOOKUP($C3026,Hosts!$A:$O,10,0)</f>
        <v>New York</v>
      </c>
      <c r="E3026" s="67">
        <f>INDEX(Hosts!$A:$O,MATCH(Places!$C3026,Hosts!$A:$A,0),MATCH(Places!E$1,Hosts!$1:$1,0))</f>
        <v>1</v>
      </c>
      <c r="F3026" s="67">
        <f>INDEX(Hosts!$A:$O,MATCH(Places!$C3026,Hosts!$A:$A,0),MATCH(Places!F$1,Hosts!$1:$1,0))</f>
        <v>0.98</v>
      </c>
      <c r="G3026" s="67" t="str">
        <f>INDEX(Hosts!$A:$O,MATCH(Places!$C3026,Hosts!$A:$A,0),MATCH(Places!G$1,Hosts!$1:$1,0))</f>
        <v>Yes</v>
      </c>
      <c r="H3026">
        <v>16</v>
      </c>
      <c r="I3026" t="str">
        <f>VLOOKUP($H3026,Neighborhoods!$A:$C,2,0)</f>
        <v>Manhattan</v>
      </c>
      <c r="J3026" t="str">
        <f>VLOOKUP($H3026,Neighborhoods!$A:$C,3,0)</f>
        <v>Harlem</v>
      </c>
      <c r="K3026" t="s">
        <v>1</v>
      </c>
      <c r="L3026" t="str">
        <f t="shared" si="188"/>
        <v>Yes</v>
      </c>
      <c r="M3026">
        <v>2</v>
      </c>
      <c r="N3026" t="str" cm="1">
        <f t="array" ref="N3026">_xlfn.IFS(M3026&lt;=2,"Small",M3026&lt;=5,"Medium",M3026&gt;5,"Large")</f>
        <v>Small</v>
      </c>
      <c r="O3026" s="50">
        <v>50</v>
      </c>
      <c r="P3026" s="67">
        <f t="shared" si="189"/>
        <v>0.03</v>
      </c>
      <c r="Q3026" s="52">
        <v>4.9000000000000004</v>
      </c>
      <c r="R3026" s="52" t="str" cm="1">
        <f t="array" ref="R3026">_xlfn.IFS(ROUND(Q3026,0)=5,"Excellent",ROUND(Q3026,0)=4,"Good",ROUND(Q3026,0)=3,"Ok",ROUND(Q3026,0)&lt;3,"Bad")</f>
        <v>Excellent</v>
      </c>
      <c r="S3026">
        <v>116</v>
      </c>
      <c r="T3026" t="str">
        <f t="shared" si="190"/>
        <v>Yes</v>
      </c>
      <c r="U3026" s="65">
        <v>42991</v>
      </c>
      <c r="V3026" s="65">
        <v>43907</v>
      </c>
      <c r="W3026">
        <v>228</v>
      </c>
      <c r="X3026" t="str">
        <f t="shared" si="191"/>
        <v>Active</v>
      </c>
      <c r="Y3026" t="s">
        <v>15615</v>
      </c>
    </row>
    <row r="3027" spans="1:25" x14ac:dyDescent="0.25">
      <c r="A3027">
        <v>3026</v>
      </c>
      <c r="B3027" t="s">
        <v>14536</v>
      </c>
      <c r="C3027">
        <v>1568</v>
      </c>
      <c r="D3027" t="str">
        <f>VLOOKUP($C3027,Hosts!$A:$O,10,0)</f>
        <v>New York</v>
      </c>
      <c r="E3027" s="67">
        <f>INDEX(Hosts!$A:$O,MATCH(Places!$C3027,Hosts!$A:$A,0),MATCH(Places!E$1,Hosts!$1:$1,0))</f>
        <v>1</v>
      </c>
      <c r="F3027" s="67">
        <f>INDEX(Hosts!$A:$O,MATCH(Places!$C3027,Hosts!$A:$A,0),MATCH(Places!F$1,Hosts!$1:$1,0))</f>
        <v>0.87</v>
      </c>
      <c r="G3027" s="67" t="str">
        <f>INDEX(Hosts!$A:$O,MATCH(Places!$C3027,Hosts!$A:$A,0),MATCH(Places!G$1,Hosts!$1:$1,0))</f>
        <v>Yes</v>
      </c>
      <c r="H3027">
        <v>15</v>
      </c>
      <c r="I3027" t="str">
        <f>VLOOKUP($H3027,Neighborhoods!$A:$C,2,0)</f>
        <v>Manhattan</v>
      </c>
      <c r="J3027" t="str">
        <f>VLOOKUP($H3027,Neighborhoods!$A:$C,3,0)</f>
        <v>East Village</v>
      </c>
      <c r="K3027" t="s">
        <v>1</v>
      </c>
      <c r="L3027" t="str">
        <f t="shared" si="188"/>
        <v>Yes</v>
      </c>
      <c r="M3027">
        <v>2</v>
      </c>
      <c r="N3027" t="str" cm="1">
        <f t="array" ref="N3027">_xlfn.IFS(M3027&lt;=2,"Small",M3027&lt;=5,"Medium",M3027&gt;5,"Large")</f>
        <v>Small</v>
      </c>
      <c r="O3027" s="50">
        <v>132</v>
      </c>
      <c r="P3027" s="67">
        <f t="shared" si="189"/>
        <v>0.03</v>
      </c>
      <c r="Q3027" s="52">
        <v>4.9800000000000004</v>
      </c>
      <c r="R3027" s="52" t="str" cm="1">
        <f t="array" ref="R3027">_xlfn.IFS(ROUND(Q3027,0)=5,"Excellent",ROUND(Q3027,0)=4,"Good",ROUND(Q3027,0)=3,"Ok",ROUND(Q3027,0)&lt;3,"Bad")</f>
        <v>Excellent</v>
      </c>
      <c r="S3027">
        <v>144</v>
      </c>
      <c r="T3027" t="str">
        <f t="shared" si="190"/>
        <v>Yes</v>
      </c>
      <c r="U3027" s="65">
        <v>42999</v>
      </c>
      <c r="V3027" s="65">
        <v>44054</v>
      </c>
      <c r="W3027">
        <v>175</v>
      </c>
      <c r="X3027" t="str">
        <f t="shared" si="191"/>
        <v>Active</v>
      </c>
      <c r="Y3027" t="s">
        <v>15615</v>
      </c>
    </row>
    <row r="3028" spans="1:25" x14ac:dyDescent="0.25">
      <c r="A3028">
        <v>3027</v>
      </c>
      <c r="B3028" t="s">
        <v>2198</v>
      </c>
      <c r="C3028">
        <v>1613</v>
      </c>
      <c r="D3028" t="str">
        <f>VLOOKUP($C3028,Hosts!$A:$O,10,0)</f>
        <v>New York</v>
      </c>
      <c r="E3028" s="67">
        <f>INDEX(Hosts!$A:$O,MATCH(Places!$C3028,Hosts!$A:$A,0),MATCH(Places!E$1,Hosts!$1:$1,0))</f>
        <v>0</v>
      </c>
      <c r="F3028" s="67">
        <f>INDEX(Hosts!$A:$O,MATCH(Places!$C3028,Hosts!$A:$A,0),MATCH(Places!F$1,Hosts!$1:$1,0))</f>
        <v>1</v>
      </c>
      <c r="G3028" s="67" t="str">
        <f>INDEX(Hosts!$A:$O,MATCH(Places!$C3028,Hosts!$A:$A,0),MATCH(Places!G$1,Hosts!$1:$1,0))</f>
        <v>No</v>
      </c>
      <c r="H3028">
        <v>13</v>
      </c>
      <c r="I3028" t="str">
        <f>VLOOKUP($H3028,Neighborhoods!$A:$C,2,0)</f>
        <v>Manhattan</v>
      </c>
      <c r="J3028" t="str">
        <f>VLOOKUP($H3028,Neighborhoods!$A:$C,3,0)</f>
        <v>Chelsea</v>
      </c>
      <c r="K3028" t="s">
        <v>11822</v>
      </c>
      <c r="L3028" t="str">
        <f t="shared" si="188"/>
        <v>No</v>
      </c>
      <c r="M3028">
        <v>4</v>
      </c>
      <c r="N3028" t="str" cm="1">
        <f t="array" ref="N3028">_xlfn.IFS(M3028&lt;=2,"Small",M3028&lt;=5,"Medium",M3028&gt;5,"Large")</f>
        <v>Medium</v>
      </c>
      <c r="O3028" s="50">
        <v>205</v>
      </c>
      <c r="P3028" s="67">
        <f t="shared" si="189"/>
        <v>0.04</v>
      </c>
      <c r="Q3028" s="52">
        <v>4.4000000000000004</v>
      </c>
      <c r="R3028" s="52" t="str" cm="1">
        <f t="array" ref="R3028">_xlfn.IFS(ROUND(Q3028,0)=5,"Excellent",ROUND(Q3028,0)=4,"Good",ROUND(Q3028,0)=3,"Ok",ROUND(Q3028,0)&lt;3,"Bad")</f>
        <v>Good</v>
      </c>
      <c r="S3028">
        <v>55</v>
      </c>
      <c r="T3028" t="str">
        <f t="shared" si="190"/>
        <v>No</v>
      </c>
      <c r="U3028" s="65">
        <v>42992</v>
      </c>
      <c r="V3028" s="65">
        <v>43853</v>
      </c>
      <c r="W3028">
        <v>365</v>
      </c>
      <c r="X3028" t="str">
        <f t="shared" si="191"/>
        <v>Active</v>
      </c>
      <c r="Y3028" t="s">
        <v>15616</v>
      </c>
    </row>
    <row r="3029" spans="1:25" x14ac:dyDescent="0.25">
      <c r="A3029">
        <v>3028</v>
      </c>
      <c r="B3029" t="s">
        <v>13486</v>
      </c>
      <c r="C3029">
        <v>1602</v>
      </c>
      <c r="D3029" t="str">
        <f>VLOOKUP($C3029,Hosts!$A:$O,10,0)</f>
        <v>New York</v>
      </c>
      <c r="E3029" s="67">
        <f>INDEX(Hosts!$A:$O,MATCH(Places!$C3029,Hosts!$A:$A,0),MATCH(Places!E$1,Hosts!$1:$1,0))</f>
        <v>1</v>
      </c>
      <c r="F3029" s="67">
        <f>INDEX(Hosts!$A:$O,MATCH(Places!$C3029,Hosts!$A:$A,0),MATCH(Places!F$1,Hosts!$1:$1,0))</f>
        <v>0.91</v>
      </c>
      <c r="G3029" s="67" t="str">
        <f>INDEX(Hosts!$A:$O,MATCH(Places!$C3029,Hosts!$A:$A,0),MATCH(Places!G$1,Hosts!$1:$1,0))</f>
        <v>Yes</v>
      </c>
      <c r="H3029">
        <v>12</v>
      </c>
      <c r="I3029" t="str">
        <f>VLOOKUP($H3029,Neighborhoods!$A:$C,2,0)</f>
        <v>Brooklyn</v>
      </c>
      <c r="J3029" t="str">
        <f>VLOOKUP($H3029,Neighborhoods!$A:$C,3,0)</f>
        <v>Williamsburg</v>
      </c>
      <c r="K3029" t="s">
        <v>11822</v>
      </c>
      <c r="L3029" t="str">
        <f t="shared" si="188"/>
        <v>No</v>
      </c>
      <c r="M3029">
        <v>6</v>
      </c>
      <c r="N3029" t="str" cm="1">
        <f t="array" ref="N3029">_xlfn.IFS(M3029&lt;=2,"Small",M3029&lt;=5,"Medium",M3029&gt;5,"Large")</f>
        <v>Large</v>
      </c>
      <c r="O3029" s="50">
        <v>185</v>
      </c>
      <c r="P3029" s="67">
        <f t="shared" si="189"/>
        <v>0.03</v>
      </c>
      <c r="Q3029" s="52">
        <v>4.82</v>
      </c>
      <c r="R3029" s="52" t="str" cm="1">
        <f t="array" ref="R3029">_xlfn.IFS(ROUND(Q3029,0)=5,"Excellent",ROUND(Q3029,0)=4,"Good",ROUND(Q3029,0)=3,"Ok",ROUND(Q3029,0)&lt;3,"Bad")</f>
        <v>Excellent</v>
      </c>
      <c r="S3029">
        <v>176</v>
      </c>
      <c r="T3029" t="str">
        <f t="shared" si="190"/>
        <v>Yes</v>
      </c>
      <c r="U3029" s="65">
        <v>43004</v>
      </c>
      <c r="V3029" s="65">
        <v>43904</v>
      </c>
      <c r="W3029">
        <v>0</v>
      </c>
      <c r="X3029" t="str">
        <f t="shared" si="191"/>
        <v>Inactive</v>
      </c>
      <c r="Y3029" t="s">
        <v>15615</v>
      </c>
    </row>
    <row r="3030" spans="1:25" x14ac:dyDescent="0.25">
      <c r="A3030">
        <v>3029</v>
      </c>
      <c r="B3030" t="s">
        <v>2199</v>
      </c>
      <c r="C3030">
        <v>3222</v>
      </c>
      <c r="D3030" t="str">
        <f>VLOOKUP($C3030,Hosts!$A:$O,10,0)</f>
        <v>New York</v>
      </c>
      <c r="E3030" s="67">
        <f>INDEX(Hosts!$A:$O,MATCH(Places!$C3030,Hosts!$A:$A,0),MATCH(Places!E$1,Hosts!$1:$1,0))</f>
        <v>1</v>
      </c>
      <c r="F3030" s="67">
        <f>INDEX(Hosts!$A:$O,MATCH(Places!$C3030,Hosts!$A:$A,0),MATCH(Places!F$1,Hosts!$1:$1,0))</f>
        <v>0.95</v>
      </c>
      <c r="G3030" s="67" t="str">
        <f>INDEX(Hosts!$A:$O,MATCH(Places!$C3030,Hosts!$A:$A,0),MATCH(Places!G$1,Hosts!$1:$1,0))</f>
        <v>No</v>
      </c>
      <c r="H3030">
        <v>8</v>
      </c>
      <c r="I3030" t="str">
        <f>VLOOKUP($H3030,Neighborhoods!$A:$C,2,0)</f>
        <v>Brooklyn</v>
      </c>
      <c r="J3030" t="str">
        <f>VLOOKUP($H3030,Neighborhoods!$A:$C,3,0)</f>
        <v>Bushwick</v>
      </c>
      <c r="K3030" t="s">
        <v>1</v>
      </c>
      <c r="L3030" t="str">
        <f t="shared" si="188"/>
        <v>Yes</v>
      </c>
      <c r="M3030">
        <v>2</v>
      </c>
      <c r="N3030" t="str" cm="1">
        <f t="array" ref="N3030">_xlfn.IFS(M3030&lt;=2,"Small",M3030&lt;=5,"Medium",M3030&gt;5,"Large")</f>
        <v>Small</v>
      </c>
      <c r="O3030" s="50">
        <v>45</v>
      </c>
      <c r="P3030" s="67">
        <f t="shared" si="189"/>
        <v>0.03</v>
      </c>
      <c r="Q3030" s="52">
        <v>4.6399999999999997</v>
      </c>
      <c r="R3030" s="52" t="str" cm="1">
        <f t="array" ref="R3030">_xlfn.IFS(ROUND(Q3030,0)=5,"Excellent",ROUND(Q3030,0)=4,"Good",ROUND(Q3030,0)=3,"Ok",ROUND(Q3030,0)&lt;3,"Bad")</f>
        <v>Excellent</v>
      </c>
      <c r="S3030">
        <v>118</v>
      </c>
      <c r="T3030" t="str">
        <f t="shared" si="190"/>
        <v>No</v>
      </c>
      <c r="U3030" s="65">
        <v>43022</v>
      </c>
      <c r="V3030" s="65">
        <v>44009</v>
      </c>
      <c r="W3030">
        <v>79</v>
      </c>
      <c r="X3030" t="str">
        <f t="shared" si="191"/>
        <v>Active</v>
      </c>
      <c r="Y3030" t="s">
        <v>15616</v>
      </c>
    </row>
    <row r="3031" spans="1:25" x14ac:dyDescent="0.25">
      <c r="A3031">
        <v>3030</v>
      </c>
      <c r="B3031" t="s">
        <v>13931</v>
      </c>
      <c r="C3031">
        <v>246</v>
      </c>
      <c r="D3031" t="str">
        <f>VLOOKUP($C3031,Hosts!$A:$O,10,0)</f>
        <v>New York</v>
      </c>
      <c r="E3031" s="67">
        <f>INDEX(Hosts!$A:$O,MATCH(Places!$C3031,Hosts!$A:$A,0),MATCH(Places!E$1,Hosts!$1:$1,0))</f>
        <v>0.82</v>
      </c>
      <c r="F3031" s="67">
        <f>INDEX(Hosts!$A:$O,MATCH(Places!$C3031,Hosts!$A:$A,0),MATCH(Places!F$1,Hosts!$1:$1,0))</f>
        <v>0.39</v>
      </c>
      <c r="G3031" s="67" t="str">
        <f>INDEX(Hosts!$A:$O,MATCH(Places!$C3031,Hosts!$A:$A,0),MATCH(Places!G$1,Hosts!$1:$1,0))</f>
        <v>No</v>
      </c>
      <c r="H3031">
        <v>12</v>
      </c>
      <c r="I3031" t="str">
        <f>VLOOKUP($H3031,Neighborhoods!$A:$C,2,0)</f>
        <v>Brooklyn</v>
      </c>
      <c r="J3031" t="str">
        <f>VLOOKUP($H3031,Neighborhoods!$A:$C,3,0)</f>
        <v>Williamsburg</v>
      </c>
      <c r="K3031" t="s">
        <v>11822</v>
      </c>
      <c r="L3031" t="str">
        <f t="shared" si="188"/>
        <v>No</v>
      </c>
      <c r="M3031">
        <v>5</v>
      </c>
      <c r="N3031" t="str" cm="1">
        <f t="array" ref="N3031">_xlfn.IFS(M3031&lt;=2,"Small",M3031&lt;=5,"Medium",M3031&gt;5,"Large")</f>
        <v>Medium</v>
      </c>
      <c r="O3031" s="50">
        <v>250</v>
      </c>
      <c r="P3031" s="67">
        <f t="shared" si="189"/>
        <v>0.04</v>
      </c>
      <c r="Q3031" s="52">
        <v>4.8</v>
      </c>
      <c r="R3031" s="52" t="str" cm="1">
        <f t="array" ref="R3031">_xlfn.IFS(ROUND(Q3031,0)=5,"Excellent",ROUND(Q3031,0)=4,"Good",ROUND(Q3031,0)=3,"Ok",ROUND(Q3031,0)&lt;3,"Bad")</f>
        <v>Excellent</v>
      </c>
      <c r="S3031">
        <v>10</v>
      </c>
      <c r="T3031" t="str">
        <f t="shared" si="190"/>
        <v>No</v>
      </c>
      <c r="U3031" s="65">
        <v>43024</v>
      </c>
      <c r="V3031" s="65">
        <v>43833</v>
      </c>
      <c r="W3031">
        <v>58</v>
      </c>
      <c r="X3031" t="str">
        <f t="shared" si="191"/>
        <v>Active</v>
      </c>
      <c r="Y3031" t="s">
        <v>15615</v>
      </c>
    </row>
    <row r="3032" spans="1:25" x14ac:dyDescent="0.25">
      <c r="A3032">
        <v>3031</v>
      </c>
      <c r="B3032" t="s">
        <v>14663</v>
      </c>
      <c r="C3032">
        <v>1816</v>
      </c>
      <c r="D3032" t="str">
        <f>VLOOKUP($C3032,Hosts!$A:$O,10,0)</f>
        <v>New York</v>
      </c>
      <c r="E3032" s="67">
        <f>INDEX(Hosts!$A:$O,MATCH(Places!$C3032,Hosts!$A:$A,0),MATCH(Places!E$1,Hosts!$1:$1,0))</f>
        <v>0.7</v>
      </c>
      <c r="F3032" s="67">
        <f>INDEX(Hosts!$A:$O,MATCH(Places!$C3032,Hosts!$A:$A,0),MATCH(Places!F$1,Hosts!$1:$1,0))</f>
        <v>0.99</v>
      </c>
      <c r="G3032" s="67" t="str">
        <f>INDEX(Hosts!$A:$O,MATCH(Places!$C3032,Hosts!$A:$A,0),MATCH(Places!G$1,Hosts!$1:$1,0))</f>
        <v>No</v>
      </c>
      <c r="H3032">
        <v>17</v>
      </c>
      <c r="I3032" t="str">
        <f>VLOOKUP($H3032,Neighborhoods!$A:$C,2,0)</f>
        <v>Manhattan</v>
      </c>
      <c r="J3032" t="str">
        <f>VLOOKUP($H3032,Neighborhoods!$A:$C,3,0)</f>
        <v>Hell's Kitchen</v>
      </c>
      <c r="K3032" t="s">
        <v>1</v>
      </c>
      <c r="L3032" t="str">
        <f t="shared" si="188"/>
        <v>Yes</v>
      </c>
      <c r="M3032">
        <v>2</v>
      </c>
      <c r="N3032" t="str" cm="1">
        <f t="array" ref="N3032">_xlfn.IFS(M3032&lt;=2,"Small",M3032&lt;=5,"Medium",M3032&gt;5,"Large")</f>
        <v>Small</v>
      </c>
      <c r="O3032" s="50">
        <v>70</v>
      </c>
      <c r="P3032" s="67">
        <f t="shared" si="189"/>
        <v>0.03</v>
      </c>
      <c r="Q3032" s="52">
        <v>4.38</v>
      </c>
      <c r="R3032" s="52" t="str" cm="1">
        <f t="array" ref="R3032">_xlfn.IFS(ROUND(Q3032,0)=5,"Excellent",ROUND(Q3032,0)=4,"Good",ROUND(Q3032,0)=3,"Ok",ROUND(Q3032,0)&lt;3,"Bad")</f>
        <v>Good</v>
      </c>
      <c r="S3032">
        <v>78</v>
      </c>
      <c r="T3032" t="str">
        <f t="shared" si="190"/>
        <v>No</v>
      </c>
      <c r="U3032" s="65">
        <v>42995</v>
      </c>
      <c r="V3032" s="65">
        <v>43908</v>
      </c>
      <c r="W3032">
        <v>224</v>
      </c>
      <c r="X3032" t="str">
        <f t="shared" si="191"/>
        <v>Active</v>
      </c>
      <c r="Y3032" t="s">
        <v>15616</v>
      </c>
    </row>
    <row r="3033" spans="1:25" x14ac:dyDescent="0.25">
      <c r="A3033">
        <v>3032</v>
      </c>
      <c r="B3033" t="s">
        <v>2200</v>
      </c>
      <c r="C3033">
        <v>2869</v>
      </c>
      <c r="D3033" t="str">
        <f>VLOOKUP($C3033,Hosts!$A:$O,10,0)</f>
        <v>New York</v>
      </c>
      <c r="E3033" s="67">
        <f>INDEX(Hosts!$A:$O,MATCH(Places!$C3033,Hosts!$A:$A,0),MATCH(Places!E$1,Hosts!$1:$1,0))</f>
        <v>1</v>
      </c>
      <c r="F3033" s="67">
        <f>INDEX(Hosts!$A:$O,MATCH(Places!$C3033,Hosts!$A:$A,0),MATCH(Places!F$1,Hosts!$1:$1,0))</f>
        <v>1</v>
      </c>
      <c r="G3033" s="67" t="str">
        <f>INDEX(Hosts!$A:$O,MATCH(Places!$C3033,Hosts!$A:$A,0),MATCH(Places!G$1,Hosts!$1:$1,0))</f>
        <v>Yes</v>
      </c>
      <c r="H3033">
        <v>26</v>
      </c>
      <c r="I3033" t="str">
        <f>VLOOKUP($H3033,Neighborhoods!$A:$C,2,0)</f>
        <v>Queens</v>
      </c>
      <c r="J3033" t="str">
        <f>VLOOKUP($H3033,Neighborhoods!$A:$C,3,0)</f>
        <v>Sunnyside</v>
      </c>
      <c r="K3033" t="s">
        <v>1</v>
      </c>
      <c r="L3033" t="str">
        <f t="shared" si="188"/>
        <v>Yes</v>
      </c>
      <c r="M3033">
        <v>1</v>
      </c>
      <c r="N3033" t="str" cm="1">
        <f t="array" ref="N3033">_xlfn.IFS(M3033&lt;=2,"Small",M3033&lt;=5,"Medium",M3033&gt;5,"Large")</f>
        <v>Small</v>
      </c>
      <c r="O3033" s="50">
        <v>80</v>
      </c>
      <c r="P3033" s="67">
        <f t="shared" si="189"/>
        <v>0.03</v>
      </c>
      <c r="Q3033" s="52">
        <v>5</v>
      </c>
      <c r="R3033" s="52" t="str" cm="1">
        <f t="array" ref="R3033">_xlfn.IFS(ROUND(Q3033,0)=5,"Excellent",ROUND(Q3033,0)=4,"Good",ROUND(Q3033,0)=3,"Ok",ROUND(Q3033,0)&lt;3,"Bad")</f>
        <v>Excellent</v>
      </c>
      <c r="S3033">
        <v>32</v>
      </c>
      <c r="T3033" t="str">
        <f t="shared" si="190"/>
        <v>No</v>
      </c>
      <c r="U3033" s="65">
        <v>42993</v>
      </c>
      <c r="V3033" s="65">
        <v>43832</v>
      </c>
      <c r="W3033">
        <v>365</v>
      </c>
      <c r="X3033" t="str">
        <f t="shared" si="191"/>
        <v>Active</v>
      </c>
      <c r="Y3033" t="s">
        <v>15615</v>
      </c>
    </row>
    <row r="3034" spans="1:25" x14ac:dyDescent="0.25">
      <c r="A3034">
        <v>3033</v>
      </c>
      <c r="B3034" t="s">
        <v>2201</v>
      </c>
      <c r="C3034">
        <v>2817</v>
      </c>
      <c r="D3034" t="str">
        <f>VLOOKUP($C3034,Hosts!$A:$O,10,0)</f>
        <v>New York</v>
      </c>
      <c r="E3034" s="67">
        <f>INDEX(Hosts!$A:$O,MATCH(Places!$C3034,Hosts!$A:$A,0),MATCH(Places!E$1,Hosts!$1:$1,0))</f>
        <v>1</v>
      </c>
      <c r="F3034" s="67">
        <f>INDEX(Hosts!$A:$O,MATCH(Places!$C3034,Hosts!$A:$A,0),MATCH(Places!F$1,Hosts!$1:$1,0))</f>
        <v>1</v>
      </c>
      <c r="G3034" s="67" t="str">
        <f>INDEX(Hosts!$A:$O,MATCH(Places!$C3034,Hosts!$A:$A,0),MATCH(Places!G$1,Hosts!$1:$1,0))</f>
        <v>No</v>
      </c>
      <c r="H3034">
        <v>16</v>
      </c>
      <c r="I3034" t="str">
        <f>VLOOKUP($H3034,Neighborhoods!$A:$C,2,0)</f>
        <v>Manhattan</v>
      </c>
      <c r="J3034" t="str">
        <f>VLOOKUP($H3034,Neighborhoods!$A:$C,3,0)</f>
        <v>Harlem</v>
      </c>
      <c r="K3034" t="s">
        <v>11822</v>
      </c>
      <c r="L3034" t="str">
        <f t="shared" si="188"/>
        <v>No</v>
      </c>
      <c r="M3034">
        <v>2</v>
      </c>
      <c r="N3034" t="str" cm="1">
        <f t="array" ref="N3034">_xlfn.IFS(M3034&lt;=2,"Small",M3034&lt;=5,"Medium",M3034&gt;5,"Large")</f>
        <v>Small</v>
      </c>
      <c r="O3034" s="50">
        <v>100</v>
      </c>
      <c r="P3034" s="67">
        <f t="shared" si="189"/>
        <v>0.03</v>
      </c>
      <c r="Q3034" s="52">
        <v>4.54</v>
      </c>
      <c r="R3034" s="52" t="str" cm="1">
        <f t="array" ref="R3034">_xlfn.IFS(ROUND(Q3034,0)=5,"Excellent",ROUND(Q3034,0)=4,"Good",ROUND(Q3034,0)=3,"Ok",ROUND(Q3034,0)&lt;3,"Bad")</f>
        <v>Excellent</v>
      </c>
      <c r="S3034">
        <v>26</v>
      </c>
      <c r="T3034" t="str">
        <f t="shared" si="190"/>
        <v>No</v>
      </c>
      <c r="U3034" s="65">
        <v>43369</v>
      </c>
      <c r="V3034" s="65">
        <v>43998</v>
      </c>
      <c r="W3034">
        <v>269</v>
      </c>
      <c r="X3034" t="str">
        <f t="shared" si="191"/>
        <v>Active</v>
      </c>
      <c r="Y3034" t="s">
        <v>15616</v>
      </c>
    </row>
    <row r="3035" spans="1:25" x14ac:dyDescent="0.25">
      <c r="A3035">
        <v>3034</v>
      </c>
      <c r="B3035" t="s">
        <v>2202</v>
      </c>
      <c r="C3035">
        <v>3236</v>
      </c>
      <c r="D3035" t="str">
        <f>VLOOKUP($C3035,Hosts!$A:$O,10,0)</f>
        <v>New York</v>
      </c>
      <c r="E3035" s="67">
        <f>INDEX(Hosts!$A:$O,MATCH(Places!$C3035,Hosts!$A:$A,0),MATCH(Places!E$1,Hosts!$1:$1,0))</f>
        <v>0.9</v>
      </c>
      <c r="F3035" s="67">
        <f>INDEX(Hosts!$A:$O,MATCH(Places!$C3035,Hosts!$A:$A,0),MATCH(Places!F$1,Hosts!$1:$1,0))</f>
        <v>0.91</v>
      </c>
      <c r="G3035" s="67" t="str">
        <f>INDEX(Hosts!$A:$O,MATCH(Places!$C3035,Hosts!$A:$A,0),MATCH(Places!G$1,Hosts!$1:$1,0))</f>
        <v>Yes</v>
      </c>
      <c r="H3035">
        <v>1</v>
      </c>
      <c r="I3035" t="str">
        <f>VLOOKUP($H3035,Neighborhoods!$A:$C,2,0)</f>
        <v>Bronx</v>
      </c>
      <c r="J3035" t="str">
        <f>VLOOKUP($H3035,Neighborhoods!$A:$C,3,0)</f>
        <v>Allerton</v>
      </c>
      <c r="K3035" t="s">
        <v>1</v>
      </c>
      <c r="L3035" t="str">
        <f t="shared" si="188"/>
        <v>Yes</v>
      </c>
      <c r="M3035">
        <v>2</v>
      </c>
      <c r="N3035" t="str" cm="1">
        <f t="array" ref="N3035">_xlfn.IFS(M3035&lt;=2,"Small",M3035&lt;=5,"Medium",M3035&gt;5,"Large")</f>
        <v>Small</v>
      </c>
      <c r="O3035" s="50">
        <v>89</v>
      </c>
      <c r="P3035" s="67">
        <f t="shared" si="189"/>
        <v>0.03</v>
      </c>
      <c r="Q3035" s="52">
        <v>4.99</v>
      </c>
      <c r="R3035" s="52" t="str" cm="1">
        <f t="array" ref="R3035">_xlfn.IFS(ROUND(Q3035,0)=5,"Excellent",ROUND(Q3035,0)=4,"Good",ROUND(Q3035,0)=3,"Ok",ROUND(Q3035,0)&lt;3,"Bad")</f>
        <v>Excellent</v>
      </c>
      <c r="S3035">
        <v>143</v>
      </c>
      <c r="T3035" t="str">
        <f t="shared" si="190"/>
        <v>Yes</v>
      </c>
      <c r="U3035" s="65">
        <v>43016</v>
      </c>
      <c r="V3035" s="65">
        <v>44032</v>
      </c>
      <c r="W3035">
        <v>257</v>
      </c>
      <c r="X3035" t="str">
        <f t="shared" si="191"/>
        <v>Active</v>
      </c>
      <c r="Y3035" t="s">
        <v>15615</v>
      </c>
    </row>
    <row r="3036" spans="1:25" x14ac:dyDescent="0.25">
      <c r="A3036">
        <v>3035</v>
      </c>
      <c r="B3036" t="s">
        <v>2203</v>
      </c>
      <c r="C3036">
        <v>1554</v>
      </c>
      <c r="D3036" t="str">
        <f>VLOOKUP($C3036,Hosts!$A:$O,10,0)</f>
        <v>New York</v>
      </c>
      <c r="E3036" s="67">
        <f>INDEX(Hosts!$A:$O,MATCH(Places!$C3036,Hosts!$A:$A,0),MATCH(Places!E$1,Hosts!$1:$1,0))</f>
        <v>1</v>
      </c>
      <c r="F3036" s="67">
        <f>INDEX(Hosts!$A:$O,MATCH(Places!$C3036,Hosts!$A:$A,0),MATCH(Places!F$1,Hosts!$1:$1,0))</f>
        <v>1</v>
      </c>
      <c r="G3036" s="67" t="str">
        <f>INDEX(Hosts!$A:$O,MATCH(Places!$C3036,Hosts!$A:$A,0),MATCH(Places!G$1,Hosts!$1:$1,0))</f>
        <v>Yes</v>
      </c>
      <c r="H3036">
        <v>17</v>
      </c>
      <c r="I3036" t="str">
        <f>VLOOKUP($H3036,Neighborhoods!$A:$C,2,0)</f>
        <v>Manhattan</v>
      </c>
      <c r="J3036" t="str">
        <f>VLOOKUP($H3036,Neighborhoods!$A:$C,3,0)</f>
        <v>Hell's Kitchen</v>
      </c>
      <c r="K3036" t="s">
        <v>11822</v>
      </c>
      <c r="L3036" t="str">
        <f t="shared" si="188"/>
        <v>No</v>
      </c>
      <c r="M3036">
        <v>6</v>
      </c>
      <c r="N3036" t="str" cm="1">
        <f t="array" ref="N3036">_xlfn.IFS(M3036&lt;=2,"Small",M3036&lt;=5,"Medium",M3036&gt;5,"Large")</f>
        <v>Large</v>
      </c>
      <c r="O3036" s="50">
        <v>435</v>
      </c>
      <c r="P3036" s="67">
        <f t="shared" si="189"/>
        <v>0.04</v>
      </c>
      <c r="Q3036" s="52">
        <v>4.67</v>
      </c>
      <c r="R3036" s="52" t="str" cm="1">
        <f t="array" ref="R3036">_xlfn.IFS(ROUND(Q3036,0)=5,"Excellent",ROUND(Q3036,0)=4,"Good",ROUND(Q3036,0)=3,"Ok",ROUND(Q3036,0)&lt;3,"Bad")</f>
        <v>Excellent</v>
      </c>
      <c r="S3036">
        <v>27</v>
      </c>
      <c r="T3036" t="str">
        <f t="shared" si="190"/>
        <v>No</v>
      </c>
      <c r="U3036" s="65">
        <v>43051</v>
      </c>
      <c r="V3036" s="65">
        <v>43749</v>
      </c>
      <c r="W3036">
        <v>346</v>
      </c>
      <c r="X3036" t="str">
        <f t="shared" si="191"/>
        <v>Active</v>
      </c>
      <c r="Y3036" t="s">
        <v>15615</v>
      </c>
    </row>
    <row r="3037" spans="1:25" x14ac:dyDescent="0.25">
      <c r="A3037">
        <v>3036</v>
      </c>
      <c r="B3037" t="s">
        <v>2204</v>
      </c>
      <c r="C3037">
        <v>2941</v>
      </c>
      <c r="D3037" t="str">
        <f>VLOOKUP($C3037,Hosts!$A:$O,10,0)</f>
        <v>New York</v>
      </c>
      <c r="E3037" s="67">
        <f>INDEX(Hosts!$A:$O,MATCH(Places!$C3037,Hosts!$A:$A,0),MATCH(Places!E$1,Hosts!$1:$1,0))</f>
        <v>0.5</v>
      </c>
      <c r="F3037" s="67">
        <f>INDEX(Hosts!$A:$O,MATCH(Places!$C3037,Hosts!$A:$A,0),MATCH(Places!F$1,Hosts!$1:$1,0))</f>
        <v>0.1</v>
      </c>
      <c r="G3037" s="67" t="str">
        <f>INDEX(Hosts!$A:$O,MATCH(Places!$C3037,Hosts!$A:$A,0),MATCH(Places!G$1,Hosts!$1:$1,0))</f>
        <v>No</v>
      </c>
      <c r="H3037">
        <v>12</v>
      </c>
      <c r="I3037" t="str">
        <f>VLOOKUP($H3037,Neighborhoods!$A:$C,2,0)</f>
        <v>Brooklyn</v>
      </c>
      <c r="J3037" t="str">
        <f>VLOOKUP($H3037,Neighborhoods!$A:$C,3,0)</f>
        <v>Williamsburg</v>
      </c>
      <c r="K3037" t="s">
        <v>11822</v>
      </c>
      <c r="L3037" t="str">
        <f t="shared" si="188"/>
        <v>No</v>
      </c>
      <c r="M3037">
        <v>4</v>
      </c>
      <c r="N3037" t="str" cm="1">
        <f t="array" ref="N3037">_xlfn.IFS(M3037&lt;=2,"Small",M3037&lt;=5,"Medium",M3037&gt;5,"Large")</f>
        <v>Medium</v>
      </c>
      <c r="O3037" s="50">
        <v>186</v>
      </c>
      <c r="P3037" s="67">
        <f t="shared" si="189"/>
        <v>0.03</v>
      </c>
      <c r="Q3037" s="52">
        <v>4.83</v>
      </c>
      <c r="R3037" s="52" t="str" cm="1">
        <f t="array" ref="R3037">_xlfn.IFS(ROUND(Q3037,0)=5,"Excellent",ROUND(Q3037,0)=4,"Good",ROUND(Q3037,0)=3,"Ok",ROUND(Q3037,0)&lt;3,"Bad")</f>
        <v>Excellent</v>
      </c>
      <c r="S3037">
        <v>6</v>
      </c>
      <c r="T3037" t="str">
        <f t="shared" si="190"/>
        <v>No</v>
      </c>
      <c r="U3037" s="65">
        <v>42997</v>
      </c>
      <c r="V3037" s="65">
        <v>43829</v>
      </c>
      <c r="W3037">
        <v>235</v>
      </c>
      <c r="X3037" t="str">
        <f t="shared" si="191"/>
        <v>Active</v>
      </c>
      <c r="Y3037" t="s">
        <v>15615</v>
      </c>
    </row>
    <row r="3038" spans="1:25" x14ac:dyDescent="0.25">
      <c r="A3038">
        <v>3037</v>
      </c>
      <c r="B3038" t="s">
        <v>2205</v>
      </c>
      <c r="C3038">
        <v>330</v>
      </c>
      <c r="D3038" t="str">
        <f>VLOOKUP($C3038,Hosts!$A:$O,10,0)</f>
        <v>New York</v>
      </c>
      <c r="E3038" s="67">
        <f>INDEX(Hosts!$A:$O,MATCH(Places!$C3038,Hosts!$A:$A,0),MATCH(Places!E$1,Hosts!$1:$1,0))</f>
        <v>1</v>
      </c>
      <c r="F3038" s="67">
        <f>INDEX(Hosts!$A:$O,MATCH(Places!$C3038,Hosts!$A:$A,0),MATCH(Places!F$1,Hosts!$1:$1,0))</f>
        <v>0.8</v>
      </c>
      <c r="G3038" s="67" t="str">
        <f>INDEX(Hosts!$A:$O,MATCH(Places!$C3038,Hosts!$A:$A,0),MATCH(Places!G$1,Hosts!$1:$1,0))</f>
        <v>No</v>
      </c>
      <c r="H3038">
        <v>7</v>
      </c>
      <c r="I3038" t="str">
        <f>VLOOKUP($H3038,Neighborhoods!$A:$C,2,0)</f>
        <v>Brooklyn</v>
      </c>
      <c r="J3038" t="str">
        <f>VLOOKUP($H3038,Neighborhoods!$A:$C,3,0)</f>
        <v>Bedford-Stuyvesant</v>
      </c>
      <c r="K3038" t="s">
        <v>1</v>
      </c>
      <c r="L3038" t="str">
        <f t="shared" si="188"/>
        <v>Yes</v>
      </c>
      <c r="M3038">
        <v>2</v>
      </c>
      <c r="N3038" t="str" cm="1">
        <f t="array" ref="N3038">_xlfn.IFS(M3038&lt;=2,"Small",M3038&lt;=5,"Medium",M3038&gt;5,"Large")</f>
        <v>Small</v>
      </c>
      <c r="O3038" s="50">
        <v>60</v>
      </c>
      <c r="P3038" s="67">
        <f t="shared" si="189"/>
        <v>0.03</v>
      </c>
      <c r="Q3038" s="52">
        <v>4.83</v>
      </c>
      <c r="R3038" s="52" t="str" cm="1">
        <f t="array" ref="R3038">_xlfn.IFS(ROUND(Q3038,0)=5,"Excellent",ROUND(Q3038,0)=4,"Good",ROUND(Q3038,0)=3,"Ok",ROUND(Q3038,0)&lt;3,"Bad")</f>
        <v>Excellent</v>
      </c>
      <c r="S3038">
        <v>12</v>
      </c>
      <c r="T3038" t="str">
        <f t="shared" si="190"/>
        <v>No</v>
      </c>
      <c r="U3038" s="65">
        <v>43024</v>
      </c>
      <c r="V3038" s="65">
        <v>43859</v>
      </c>
      <c r="W3038">
        <v>0</v>
      </c>
      <c r="X3038" t="str">
        <f t="shared" si="191"/>
        <v>Inactive</v>
      </c>
      <c r="Y3038" t="s">
        <v>15616</v>
      </c>
    </row>
    <row r="3039" spans="1:25" x14ac:dyDescent="0.25">
      <c r="A3039">
        <v>3038</v>
      </c>
      <c r="B3039" t="s">
        <v>15532</v>
      </c>
      <c r="C3039">
        <v>1535</v>
      </c>
      <c r="D3039" t="str">
        <f>VLOOKUP($C3039,Hosts!$A:$O,10,0)</f>
        <v>New York</v>
      </c>
      <c r="E3039" s="67">
        <f>INDEX(Hosts!$A:$O,MATCH(Places!$C3039,Hosts!$A:$A,0),MATCH(Places!E$1,Hosts!$1:$1,0))</f>
        <v>1</v>
      </c>
      <c r="F3039" s="67">
        <f>INDEX(Hosts!$A:$O,MATCH(Places!$C3039,Hosts!$A:$A,0),MATCH(Places!F$1,Hosts!$1:$1,0))</f>
        <v>0.93</v>
      </c>
      <c r="G3039" s="67" t="str">
        <f>INDEX(Hosts!$A:$O,MATCH(Places!$C3039,Hosts!$A:$A,0),MATCH(Places!G$1,Hosts!$1:$1,0))</f>
        <v>No</v>
      </c>
      <c r="H3039">
        <v>7</v>
      </c>
      <c r="I3039" t="str">
        <f>VLOOKUP($H3039,Neighborhoods!$A:$C,2,0)</f>
        <v>Brooklyn</v>
      </c>
      <c r="J3039" t="str">
        <f>VLOOKUP($H3039,Neighborhoods!$A:$C,3,0)</f>
        <v>Bedford-Stuyvesant</v>
      </c>
      <c r="K3039" t="s">
        <v>11822</v>
      </c>
      <c r="L3039" t="str">
        <f t="shared" si="188"/>
        <v>No</v>
      </c>
      <c r="M3039">
        <v>8</v>
      </c>
      <c r="N3039" t="str" cm="1">
        <f t="array" ref="N3039">_xlfn.IFS(M3039&lt;=2,"Small",M3039&lt;=5,"Medium",M3039&gt;5,"Large")</f>
        <v>Large</v>
      </c>
      <c r="O3039" s="50">
        <v>350</v>
      </c>
      <c r="P3039" s="67">
        <f t="shared" si="189"/>
        <v>0.04</v>
      </c>
      <c r="Q3039" s="52">
        <v>4.4800000000000004</v>
      </c>
      <c r="R3039" s="52" t="str" cm="1">
        <f t="array" ref="R3039">_xlfn.IFS(ROUND(Q3039,0)=5,"Excellent",ROUND(Q3039,0)=4,"Good",ROUND(Q3039,0)=3,"Ok",ROUND(Q3039,0)&lt;3,"Bad")</f>
        <v>Good</v>
      </c>
      <c r="S3039">
        <v>29</v>
      </c>
      <c r="T3039" t="str">
        <f t="shared" si="190"/>
        <v>No</v>
      </c>
      <c r="U3039" s="65">
        <v>43102</v>
      </c>
      <c r="V3039" s="65">
        <v>43843</v>
      </c>
      <c r="W3039">
        <v>134</v>
      </c>
      <c r="X3039" t="str">
        <f t="shared" si="191"/>
        <v>Active</v>
      </c>
      <c r="Y3039" t="s">
        <v>15615</v>
      </c>
    </row>
    <row r="3040" spans="1:25" x14ac:dyDescent="0.25">
      <c r="A3040">
        <v>3039</v>
      </c>
      <c r="B3040" t="s">
        <v>2206</v>
      </c>
      <c r="C3040">
        <v>89</v>
      </c>
      <c r="D3040" t="str">
        <f>VLOOKUP($C3040,Hosts!$A:$O,10,0)</f>
        <v>New York</v>
      </c>
      <c r="E3040" s="67">
        <f>INDEX(Hosts!$A:$O,MATCH(Places!$C3040,Hosts!$A:$A,0),MATCH(Places!E$1,Hosts!$1:$1,0))</f>
        <v>1</v>
      </c>
      <c r="F3040" s="67">
        <f>INDEX(Hosts!$A:$O,MATCH(Places!$C3040,Hosts!$A:$A,0),MATCH(Places!F$1,Hosts!$1:$1,0))</f>
        <v>0.77</v>
      </c>
      <c r="G3040" s="67" t="str">
        <f>INDEX(Hosts!$A:$O,MATCH(Places!$C3040,Hosts!$A:$A,0),MATCH(Places!G$1,Hosts!$1:$1,0))</f>
        <v>Yes</v>
      </c>
      <c r="H3040">
        <v>17</v>
      </c>
      <c r="I3040" t="str">
        <f>VLOOKUP($H3040,Neighborhoods!$A:$C,2,0)</f>
        <v>Manhattan</v>
      </c>
      <c r="J3040" t="str">
        <f>VLOOKUP($H3040,Neighborhoods!$A:$C,3,0)</f>
        <v>Hell's Kitchen</v>
      </c>
      <c r="K3040" t="s">
        <v>1</v>
      </c>
      <c r="L3040" t="str">
        <f t="shared" si="188"/>
        <v>Yes</v>
      </c>
      <c r="M3040">
        <v>2</v>
      </c>
      <c r="N3040" t="str" cm="1">
        <f t="array" ref="N3040">_xlfn.IFS(M3040&lt;=2,"Small",M3040&lt;=5,"Medium",M3040&gt;5,"Large")</f>
        <v>Small</v>
      </c>
      <c r="O3040" s="50">
        <v>124</v>
      </c>
      <c r="P3040" s="67">
        <f t="shared" si="189"/>
        <v>0.03</v>
      </c>
      <c r="Q3040" s="52">
        <v>5</v>
      </c>
      <c r="R3040" s="52" t="str" cm="1">
        <f t="array" ref="R3040">_xlfn.IFS(ROUND(Q3040,0)=5,"Excellent",ROUND(Q3040,0)=4,"Good",ROUND(Q3040,0)=3,"Ok",ROUND(Q3040,0)&lt;3,"Bad")</f>
        <v>Excellent</v>
      </c>
      <c r="S3040">
        <v>3</v>
      </c>
      <c r="T3040" t="str">
        <f t="shared" si="190"/>
        <v>No</v>
      </c>
      <c r="U3040" s="65">
        <v>43373</v>
      </c>
      <c r="V3040" s="65">
        <v>43877</v>
      </c>
      <c r="W3040">
        <v>356</v>
      </c>
      <c r="X3040" t="str">
        <f t="shared" si="191"/>
        <v>Active</v>
      </c>
      <c r="Y3040" t="s">
        <v>15615</v>
      </c>
    </row>
    <row r="3041" spans="1:25" x14ac:dyDescent="0.25">
      <c r="A3041">
        <v>3040</v>
      </c>
      <c r="B3041" t="s">
        <v>2207</v>
      </c>
      <c r="C3041">
        <v>2864</v>
      </c>
      <c r="D3041" t="str">
        <f>VLOOKUP($C3041,Hosts!$A:$O,10,0)</f>
        <v>New York</v>
      </c>
      <c r="E3041" s="67">
        <f>INDEX(Hosts!$A:$O,MATCH(Places!$C3041,Hosts!$A:$A,0),MATCH(Places!E$1,Hosts!$1:$1,0))</f>
        <v>1</v>
      </c>
      <c r="F3041" s="67">
        <f>INDEX(Hosts!$A:$O,MATCH(Places!$C3041,Hosts!$A:$A,0),MATCH(Places!F$1,Hosts!$1:$1,0))</f>
        <v>1</v>
      </c>
      <c r="G3041" s="67" t="str">
        <f>INDEX(Hosts!$A:$O,MATCH(Places!$C3041,Hosts!$A:$A,0),MATCH(Places!G$1,Hosts!$1:$1,0))</f>
        <v>Yes</v>
      </c>
      <c r="H3041">
        <v>10</v>
      </c>
      <c r="I3041" t="str">
        <f>VLOOKUP($H3041,Neighborhoods!$A:$C,2,0)</f>
        <v>Brooklyn</v>
      </c>
      <c r="J3041" t="str">
        <f>VLOOKUP($H3041,Neighborhoods!$A:$C,3,0)</f>
        <v>East Flatbush</v>
      </c>
      <c r="K3041" t="s">
        <v>1</v>
      </c>
      <c r="L3041" t="str">
        <f t="shared" si="188"/>
        <v>Yes</v>
      </c>
      <c r="M3041">
        <v>2</v>
      </c>
      <c r="N3041" t="str" cm="1">
        <f t="array" ref="N3041">_xlfn.IFS(M3041&lt;=2,"Small",M3041&lt;=5,"Medium",M3041&gt;5,"Large")</f>
        <v>Small</v>
      </c>
      <c r="O3041" s="50">
        <v>72</v>
      </c>
      <c r="P3041" s="67">
        <f t="shared" si="189"/>
        <v>0.03</v>
      </c>
      <c r="Q3041" s="52">
        <v>4.3600000000000003</v>
      </c>
      <c r="R3041" s="52" t="str" cm="1">
        <f t="array" ref="R3041">_xlfn.IFS(ROUND(Q3041,0)=5,"Excellent",ROUND(Q3041,0)=4,"Good",ROUND(Q3041,0)=3,"Ok",ROUND(Q3041,0)&lt;3,"Bad")</f>
        <v>Good</v>
      </c>
      <c r="S3041">
        <v>11</v>
      </c>
      <c r="T3041" t="str">
        <f t="shared" si="190"/>
        <v>No</v>
      </c>
      <c r="U3041" s="65">
        <v>43018</v>
      </c>
      <c r="V3041" s="65">
        <v>43809</v>
      </c>
      <c r="W3041">
        <v>87</v>
      </c>
      <c r="X3041" t="str">
        <f t="shared" si="191"/>
        <v>Active</v>
      </c>
      <c r="Y3041" t="s">
        <v>15616</v>
      </c>
    </row>
    <row r="3042" spans="1:25" x14ac:dyDescent="0.25">
      <c r="A3042">
        <v>3041</v>
      </c>
      <c r="B3042" t="s">
        <v>2208</v>
      </c>
      <c r="C3042">
        <v>2083</v>
      </c>
      <c r="D3042" t="str">
        <f>VLOOKUP($C3042,Hosts!$A:$O,10,0)</f>
        <v>New York</v>
      </c>
      <c r="E3042" s="67">
        <f>INDEX(Hosts!$A:$O,MATCH(Places!$C3042,Hosts!$A:$A,0),MATCH(Places!E$1,Hosts!$1:$1,0))</f>
        <v>0</v>
      </c>
      <c r="F3042" s="67">
        <f>INDEX(Hosts!$A:$O,MATCH(Places!$C3042,Hosts!$A:$A,0),MATCH(Places!F$1,Hosts!$1:$1,0))</f>
        <v>0.4</v>
      </c>
      <c r="G3042" s="67" t="str">
        <f>INDEX(Hosts!$A:$O,MATCH(Places!$C3042,Hosts!$A:$A,0),MATCH(Places!G$1,Hosts!$1:$1,0))</f>
        <v>No</v>
      </c>
      <c r="H3042">
        <v>22</v>
      </c>
      <c r="I3042" t="str">
        <f>VLOOKUP($H3042,Neighborhoods!$A:$C,2,0)</f>
        <v>Queens</v>
      </c>
      <c r="J3042" t="str">
        <f>VLOOKUP($H3042,Neighborhoods!$A:$C,3,0)</f>
        <v>Flushing</v>
      </c>
      <c r="K3042" t="s">
        <v>1</v>
      </c>
      <c r="L3042" t="str">
        <f t="shared" si="188"/>
        <v>Yes</v>
      </c>
      <c r="M3042">
        <v>2</v>
      </c>
      <c r="N3042" t="str" cm="1">
        <f t="array" ref="N3042">_xlfn.IFS(M3042&lt;=2,"Small",M3042&lt;=5,"Medium",M3042&gt;5,"Large")</f>
        <v>Small</v>
      </c>
      <c r="O3042" s="50">
        <v>131</v>
      </c>
      <c r="P3042" s="67">
        <f t="shared" si="189"/>
        <v>0.03</v>
      </c>
      <c r="Q3042" s="52">
        <v>4</v>
      </c>
      <c r="R3042" s="52" t="str" cm="1">
        <f t="array" ref="R3042">_xlfn.IFS(ROUND(Q3042,0)=5,"Excellent",ROUND(Q3042,0)=4,"Good",ROUND(Q3042,0)=3,"Ok",ROUND(Q3042,0)&lt;3,"Bad")</f>
        <v>Good</v>
      </c>
      <c r="S3042">
        <v>4</v>
      </c>
      <c r="T3042" t="str">
        <f t="shared" si="190"/>
        <v>No</v>
      </c>
      <c r="U3042" s="65">
        <v>43051</v>
      </c>
      <c r="V3042" s="65">
        <v>43238</v>
      </c>
      <c r="W3042">
        <v>180</v>
      </c>
      <c r="X3042" t="str">
        <f t="shared" si="191"/>
        <v>Active</v>
      </c>
      <c r="Y3042" t="s">
        <v>15615</v>
      </c>
    </row>
    <row r="3043" spans="1:25" x14ac:dyDescent="0.25">
      <c r="A3043">
        <v>3042</v>
      </c>
      <c r="B3043" t="s">
        <v>2209</v>
      </c>
      <c r="C3043">
        <v>578</v>
      </c>
      <c r="D3043" t="str">
        <f>VLOOKUP($C3043,Hosts!$A:$O,10,0)</f>
        <v>New York</v>
      </c>
      <c r="E3043" s="67">
        <f>INDEX(Hosts!$A:$O,MATCH(Places!$C3043,Hosts!$A:$A,0),MATCH(Places!E$1,Hosts!$1:$1,0))</f>
        <v>1</v>
      </c>
      <c r="F3043" s="67">
        <f>INDEX(Hosts!$A:$O,MATCH(Places!$C3043,Hosts!$A:$A,0),MATCH(Places!F$1,Hosts!$1:$1,0))</f>
        <v>0.43</v>
      </c>
      <c r="G3043" s="67" t="str">
        <f>INDEX(Hosts!$A:$O,MATCH(Places!$C3043,Hosts!$A:$A,0),MATCH(Places!G$1,Hosts!$1:$1,0))</f>
        <v>No</v>
      </c>
      <c r="H3043">
        <v>8</v>
      </c>
      <c r="I3043" t="str">
        <f>VLOOKUP($H3043,Neighborhoods!$A:$C,2,0)</f>
        <v>Brooklyn</v>
      </c>
      <c r="J3043" t="str">
        <f>VLOOKUP($H3043,Neighborhoods!$A:$C,3,0)</f>
        <v>Bushwick</v>
      </c>
      <c r="K3043" t="s">
        <v>1</v>
      </c>
      <c r="L3043" t="str">
        <f t="shared" si="188"/>
        <v>Yes</v>
      </c>
      <c r="M3043">
        <v>2</v>
      </c>
      <c r="N3043" t="str" cm="1">
        <f t="array" ref="N3043">_xlfn.IFS(M3043&lt;=2,"Small",M3043&lt;=5,"Medium",M3043&gt;5,"Large")</f>
        <v>Small</v>
      </c>
      <c r="O3043" s="50">
        <v>75</v>
      </c>
      <c r="P3043" s="67">
        <f t="shared" si="189"/>
        <v>0.03</v>
      </c>
      <c r="Q3043" s="52">
        <v>4.67</v>
      </c>
      <c r="R3043" s="52" t="str" cm="1">
        <f t="array" ref="R3043">_xlfn.IFS(ROUND(Q3043,0)=5,"Excellent",ROUND(Q3043,0)=4,"Good",ROUND(Q3043,0)=3,"Ok",ROUND(Q3043,0)&lt;3,"Bad")</f>
        <v>Excellent</v>
      </c>
      <c r="S3043">
        <v>3</v>
      </c>
      <c r="T3043" t="str">
        <f t="shared" si="190"/>
        <v>No</v>
      </c>
      <c r="U3043" s="65">
        <v>43018</v>
      </c>
      <c r="V3043" s="65">
        <v>43467</v>
      </c>
      <c r="W3043">
        <v>319</v>
      </c>
      <c r="X3043" t="str">
        <f t="shared" si="191"/>
        <v>Active</v>
      </c>
      <c r="Y3043" t="s">
        <v>15615</v>
      </c>
    </row>
    <row r="3044" spans="1:25" x14ac:dyDescent="0.25">
      <c r="A3044">
        <v>3043</v>
      </c>
      <c r="B3044" t="s">
        <v>2210</v>
      </c>
      <c r="C3044">
        <v>2864</v>
      </c>
      <c r="D3044" t="str">
        <f>VLOOKUP($C3044,Hosts!$A:$O,10,0)</f>
        <v>New York</v>
      </c>
      <c r="E3044" s="67">
        <f>INDEX(Hosts!$A:$O,MATCH(Places!$C3044,Hosts!$A:$A,0),MATCH(Places!E$1,Hosts!$1:$1,0))</f>
        <v>1</v>
      </c>
      <c r="F3044" s="67">
        <f>INDEX(Hosts!$A:$O,MATCH(Places!$C3044,Hosts!$A:$A,0),MATCH(Places!F$1,Hosts!$1:$1,0))</f>
        <v>1</v>
      </c>
      <c r="G3044" s="67" t="str">
        <f>INDEX(Hosts!$A:$O,MATCH(Places!$C3044,Hosts!$A:$A,0),MATCH(Places!G$1,Hosts!$1:$1,0))</f>
        <v>Yes</v>
      </c>
      <c r="H3044">
        <v>10</v>
      </c>
      <c r="I3044" t="str">
        <f>VLOOKUP($H3044,Neighborhoods!$A:$C,2,0)</f>
        <v>Brooklyn</v>
      </c>
      <c r="J3044" t="str">
        <f>VLOOKUP($H3044,Neighborhoods!$A:$C,3,0)</f>
        <v>East Flatbush</v>
      </c>
      <c r="K3044" t="s">
        <v>1</v>
      </c>
      <c r="L3044" t="str">
        <f t="shared" si="188"/>
        <v>Yes</v>
      </c>
      <c r="M3044">
        <v>2</v>
      </c>
      <c r="N3044" t="str" cm="1">
        <f t="array" ref="N3044">_xlfn.IFS(M3044&lt;=2,"Small",M3044&lt;=5,"Medium",M3044&gt;5,"Large")</f>
        <v>Small</v>
      </c>
      <c r="O3044" s="50">
        <v>72</v>
      </c>
      <c r="P3044" s="67">
        <f t="shared" si="189"/>
        <v>0.03</v>
      </c>
      <c r="Q3044" s="52">
        <v>4.83</v>
      </c>
      <c r="R3044" s="52" t="str" cm="1">
        <f t="array" ref="R3044">_xlfn.IFS(ROUND(Q3044,0)=5,"Excellent",ROUND(Q3044,0)=4,"Good",ROUND(Q3044,0)=3,"Ok",ROUND(Q3044,0)&lt;3,"Bad")</f>
        <v>Excellent</v>
      </c>
      <c r="S3044">
        <v>6</v>
      </c>
      <c r="T3044" t="str">
        <f t="shared" si="190"/>
        <v>No</v>
      </c>
      <c r="U3044" s="65">
        <v>43037</v>
      </c>
      <c r="V3044" s="65">
        <v>43877</v>
      </c>
      <c r="W3044">
        <v>90</v>
      </c>
      <c r="X3044" t="str">
        <f t="shared" si="191"/>
        <v>Active</v>
      </c>
      <c r="Y3044" t="s">
        <v>15616</v>
      </c>
    </row>
    <row r="3045" spans="1:25" x14ac:dyDescent="0.25">
      <c r="A3045">
        <v>3044</v>
      </c>
      <c r="B3045" t="s">
        <v>2211</v>
      </c>
      <c r="C3045">
        <v>2864</v>
      </c>
      <c r="D3045" t="str">
        <f>VLOOKUP($C3045,Hosts!$A:$O,10,0)</f>
        <v>New York</v>
      </c>
      <c r="E3045" s="67">
        <f>INDEX(Hosts!$A:$O,MATCH(Places!$C3045,Hosts!$A:$A,0),MATCH(Places!E$1,Hosts!$1:$1,0))</f>
        <v>1</v>
      </c>
      <c r="F3045" s="67">
        <f>INDEX(Hosts!$A:$O,MATCH(Places!$C3045,Hosts!$A:$A,0),MATCH(Places!F$1,Hosts!$1:$1,0))</f>
        <v>1</v>
      </c>
      <c r="G3045" s="67" t="str">
        <f>INDEX(Hosts!$A:$O,MATCH(Places!$C3045,Hosts!$A:$A,0),MATCH(Places!G$1,Hosts!$1:$1,0))</f>
        <v>Yes</v>
      </c>
      <c r="H3045">
        <v>10</v>
      </c>
      <c r="I3045" t="str">
        <f>VLOOKUP($H3045,Neighborhoods!$A:$C,2,0)</f>
        <v>Brooklyn</v>
      </c>
      <c r="J3045" t="str">
        <f>VLOOKUP($H3045,Neighborhoods!$A:$C,3,0)</f>
        <v>East Flatbush</v>
      </c>
      <c r="K3045" t="s">
        <v>1</v>
      </c>
      <c r="L3045" t="str">
        <f t="shared" si="188"/>
        <v>Yes</v>
      </c>
      <c r="M3045">
        <v>1</v>
      </c>
      <c r="N3045" t="str" cm="1">
        <f t="array" ref="N3045">_xlfn.IFS(M3045&lt;=2,"Small",M3045&lt;=5,"Medium",M3045&gt;5,"Large")</f>
        <v>Small</v>
      </c>
      <c r="O3045" s="50">
        <v>64</v>
      </c>
      <c r="P3045" s="67">
        <f t="shared" si="189"/>
        <v>0.03</v>
      </c>
      <c r="Q3045" s="52">
        <v>4.8499999999999996</v>
      </c>
      <c r="R3045" s="52" t="str" cm="1">
        <f t="array" ref="R3045">_xlfn.IFS(ROUND(Q3045,0)=5,"Excellent",ROUND(Q3045,0)=4,"Good",ROUND(Q3045,0)=3,"Ok",ROUND(Q3045,0)&lt;3,"Bad")</f>
        <v>Excellent</v>
      </c>
      <c r="S3045">
        <v>13</v>
      </c>
      <c r="T3045" t="str">
        <f t="shared" si="190"/>
        <v>No</v>
      </c>
      <c r="U3045" s="65">
        <v>43018</v>
      </c>
      <c r="V3045" s="65">
        <v>43862</v>
      </c>
      <c r="W3045">
        <v>76</v>
      </c>
      <c r="X3045" t="str">
        <f t="shared" si="191"/>
        <v>Active</v>
      </c>
      <c r="Y3045" t="s">
        <v>15616</v>
      </c>
    </row>
    <row r="3046" spans="1:25" x14ac:dyDescent="0.25">
      <c r="A3046">
        <v>3045</v>
      </c>
      <c r="B3046" t="s">
        <v>14107</v>
      </c>
      <c r="C3046">
        <v>3163</v>
      </c>
      <c r="D3046" t="str">
        <f>VLOOKUP($C3046,Hosts!$A:$O,10,0)</f>
        <v>New York</v>
      </c>
      <c r="E3046" s="67">
        <f>INDEX(Hosts!$A:$O,MATCH(Places!$C3046,Hosts!$A:$A,0),MATCH(Places!E$1,Hosts!$1:$1,0))</f>
        <v>1</v>
      </c>
      <c r="F3046" s="67">
        <f>INDEX(Hosts!$A:$O,MATCH(Places!$C3046,Hosts!$A:$A,0),MATCH(Places!F$1,Hosts!$1:$1,0))</f>
        <v>0.98</v>
      </c>
      <c r="G3046" s="67" t="str">
        <f>INDEX(Hosts!$A:$O,MATCH(Places!$C3046,Hosts!$A:$A,0),MATCH(Places!G$1,Hosts!$1:$1,0))</f>
        <v>No</v>
      </c>
      <c r="H3046">
        <v>9</v>
      </c>
      <c r="I3046" t="str">
        <f>VLOOKUP($H3046,Neighborhoods!$A:$C,2,0)</f>
        <v>Brooklyn</v>
      </c>
      <c r="J3046" t="str">
        <f>VLOOKUP($H3046,Neighborhoods!$A:$C,3,0)</f>
        <v>Crown Heights</v>
      </c>
      <c r="K3046" t="s">
        <v>11822</v>
      </c>
      <c r="L3046" t="str">
        <f t="shared" si="188"/>
        <v>No</v>
      </c>
      <c r="M3046">
        <v>2</v>
      </c>
      <c r="N3046" t="str" cm="1">
        <f t="array" ref="N3046">_xlfn.IFS(M3046&lt;=2,"Small",M3046&lt;=5,"Medium",M3046&gt;5,"Large")</f>
        <v>Small</v>
      </c>
      <c r="O3046" s="50">
        <v>100</v>
      </c>
      <c r="P3046" s="67">
        <f t="shared" si="189"/>
        <v>0.03</v>
      </c>
      <c r="Q3046" s="52">
        <v>4.91</v>
      </c>
      <c r="R3046" s="52" t="str" cm="1">
        <f t="array" ref="R3046">_xlfn.IFS(ROUND(Q3046,0)=5,"Excellent",ROUND(Q3046,0)=4,"Good",ROUND(Q3046,0)=3,"Ok",ROUND(Q3046,0)&lt;3,"Bad")</f>
        <v>Excellent</v>
      </c>
      <c r="S3046">
        <v>55</v>
      </c>
      <c r="T3046" t="str">
        <f t="shared" si="190"/>
        <v>No</v>
      </c>
      <c r="U3046" s="65">
        <v>43076</v>
      </c>
      <c r="V3046" s="65">
        <v>43829</v>
      </c>
      <c r="W3046">
        <v>44</v>
      </c>
      <c r="X3046" t="str">
        <f t="shared" si="191"/>
        <v>Active</v>
      </c>
      <c r="Y3046" t="s">
        <v>15616</v>
      </c>
    </row>
    <row r="3047" spans="1:25" x14ac:dyDescent="0.25">
      <c r="A3047">
        <v>3046</v>
      </c>
      <c r="B3047" t="s">
        <v>2212</v>
      </c>
      <c r="C3047">
        <v>3366</v>
      </c>
      <c r="D3047" t="str">
        <f>VLOOKUP($C3047,Hosts!$A:$O,10,0)</f>
        <v>New York</v>
      </c>
      <c r="E3047" s="67">
        <f>INDEX(Hosts!$A:$O,MATCH(Places!$C3047,Hosts!$A:$A,0),MATCH(Places!E$1,Hosts!$1:$1,0))</f>
        <v>1</v>
      </c>
      <c r="F3047" s="67">
        <f>INDEX(Hosts!$A:$O,MATCH(Places!$C3047,Hosts!$A:$A,0),MATCH(Places!F$1,Hosts!$1:$1,0))</f>
        <v>1</v>
      </c>
      <c r="G3047" s="67" t="str">
        <f>INDEX(Hosts!$A:$O,MATCH(Places!$C3047,Hosts!$A:$A,0),MATCH(Places!G$1,Hosts!$1:$1,0))</f>
        <v>Yes</v>
      </c>
      <c r="H3047">
        <v>12</v>
      </c>
      <c r="I3047" t="str">
        <f>VLOOKUP($H3047,Neighborhoods!$A:$C,2,0)</f>
        <v>Brooklyn</v>
      </c>
      <c r="J3047" t="str">
        <f>VLOOKUP($H3047,Neighborhoods!$A:$C,3,0)</f>
        <v>Williamsburg</v>
      </c>
      <c r="K3047" t="s">
        <v>1</v>
      </c>
      <c r="L3047" t="str">
        <f t="shared" si="188"/>
        <v>Yes</v>
      </c>
      <c r="M3047">
        <v>4</v>
      </c>
      <c r="N3047" t="str" cm="1">
        <f t="array" ref="N3047">_xlfn.IFS(M3047&lt;=2,"Small",M3047&lt;=5,"Medium",M3047&gt;5,"Large")</f>
        <v>Medium</v>
      </c>
      <c r="O3047" s="50">
        <v>110</v>
      </c>
      <c r="P3047" s="67">
        <f t="shared" si="189"/>
        <v>0.03</v>
      </c>
      <c r="Q3047" s="52">
        <v>4.71</v>
      </c>
      <c r="R3047" s="52" t="str" cm="1">
        <f t="array" ref="R3047">_xlfn.IFS(ROUND(Q3047,0)=5,"Excellent",ROUND(Q3047,0)=4,"Good",ROUND(Q3047,0)=3,"Ok",ROUND(Q3047,0)&lt;3,"Bad")</f>
        <v>Excellent</v>
      </c>
      <c r="S3047">
        <v>24</v>
      </c>
      <c r="T3047" t="str">
        <f t="shared" si="190"/>
        <v>No</v>
      </c>
      <c r="U3047" s="65">
        <v>43010</v>
      </c>
      <c r="V3047" s="65">
        <v>43279</v>
      </c>
      <c r="W3047">
        <v>365</v>
      </c>
      <c r="X3047" t="str">
        <f t="shared" si="191"/>
        <v>Active</v>
      </c>
      <c r="Y3047" t="s">
        <v>15616</v>
      </c>
    </row>
    <row r="3048" spans="1:25" x14ac:dyDescent="0.25">
      <c r="A3048">
        <v>3047</v>
      </c>
      <c r="B3048" t="s">
        <v>2213</v>
      </c>
      <c r="C3048">
        <v>3366</v>
      </c>
      <c r="D3048" t="str">
        <f>VLOOKUP($C3048,Hosts!$A:$O,10,0)</f>
        <v>New York</v>
      </c>
      <c r="E3048" s="67">
        <f>INDEX(Hosts!$A:$O,MATCH(Places!$C3048,Hosts!$A:$A,0),MATCH(Places!E$1,Hosts!$1:$1,0))</f>
        <v>1</v>
      </c>
      <c r="F3048" s="67">
        <f>INDEX(Hosts!$A:$O,MATCH(Places!$C3048,Hosts!$A:$A,0),MATCH(Places!F$1,Hosts!$1:$1,0))</f>
        <v>1</v>
      </c>
      <c r="G3048" s="67" t="str">
        <f>INDEX(Hosts!$A:$O,MATCH(Places!$C3048,Hosts!$A:$A,0),MATCH(Places!G$1,Hosts!$1:$1,0))</f>
        <v>Yes</v>
      </c>
      <c r="H3048">
        <v>12</v>
      </c>
      <c r="I3048" t="str">
        <f>VLOOKUP($H3048,Neighborhoods!$A:$C,2,0)</f>
        <v>Brooklyn</v>
      </c>
      <c r="J3048" t="str">
        <f>VLOOKUP($H3048,Neighborhoods!$A:$C,3,0)</f>
        <v>Williamsburg</v>
      </c>
      <c r="K3048" t="s">
        <v>1</v>
      </c>
      <c r="L3048" t="str">
        <f t="shared" si="188"/>
        <v>Yes</v>
      </c>
      <c r="M3048">
        <v>1</v>
      </c>
      <c r="N3048" t="str" cm="1">
        <f t="array" ref="N3048">_xlfn.IFS(M3048&lt;=2,"Small",M3048&lt;=5,"Medium",M3048&gt;5,"Large")</f>
        <v>Small</v>
      </c>
      <c r="O3048" s="50">
        <v>90</v>
      </c>
      <c r="P3048" s="67">
        <f t="shared" si="189"/>
        <v>0.03</v>
      </c>
      <c r="Q3048" s="52">
        <v>4.5</v>
      </c>
      <c r="R3048" s="52" t="str" cm="1">
        <f t="array" ref="R3048">_xlfn.IFS(ROUND(Q3048,0)=5,"Excellent",ROUND(Q3048,0)=4,"Good",ROUND(Q3048,0)=3,"Ok",ROUND(Q3048,0)&lt;3,"Bad")</f>
        <v>Excellent</v>
      </c>
      <c r="S3048">
        <v>16</v>
      </c>
      <c r="T3048" t="str">
        <f t="shared" si="190"/>
        <v>No</v>
      </c>
      <c r="U3048" s="65">
        <v>43003</v>
      </c>
      <c r="V3048" s="65">
        <v>43738</v>
      </c>
      <c r="W3048">
        <v>365</v>
      </c>
      <c r="X3048" t="str">
        <f t="shared" si="191"/>
        <v>Active</v>
      </c>
      <c r="Y3048" t="s">
        <v>15616</v>
      </c>
    </row>
    <row r="3049" spans="1:25" x14ac:dyDescent="0.25">
      <c r="A3049">
        <v>3048</v>
      </c>
      <c r="B3049" t="s">
        <v>2214</v>
      </c>
      <c r="C3049">
        <v>3025</v>
      </c>
      <c r="D3049" t="str">
        <f>VLOOKUP($C3049,Hosts!$A:$O,10,0)</f>
        <v>New York</v>
      </c>
      <c r="E3049" s="67">
        <f>INDEX(Hosts!$A:$O,MATCH(Places!$C3049,Hosts!$A:$A,0),MATCH(Places!E$1,Hosts!$1:$1,0))</f>
        <v>0.67</v>
      </c>
      <c r="F3049" s="67">
        <f>INDEX(Hosts!$A:$O,MATCH(Places!$C3049,Hosts!$A:$A,0),MATCH(Places!F$1,Hosts!$1:$1,0))</f>
        <v>1</v>
      </c>
      <c r="G3049" s="67" t="str">
        <f>INDEX(Hosts!$A:$O,MATCH(Places!$C3049,Hosts!$A:$A,0),MATCH(Places!G$1,Hosts!$1:$1,0))</f>
        <v>No</v>
      </c>
      <c r="H3049">
        <v>7</v>
      </c>
      <c r="I3049" t="str">
        <f>VLOOKUP($H3049,Neighborhoods!$A:$C,2,0)</f>
        <v>Brooklyn</v>
      </c>
      <c r="J3049" t="str">
        <f>VLOOKUP($H3049,Neighborhoods!$A:$C,3,0)</f>
        <v>Bedford-Stuyvesant</v>
      </c>
      <c r="K3049" t="s">
        <v>1</v>
      </c>
      <c r="L3049" t="str">
        <f t="shared" si="188"/>
        <v>Yes</v>
      </c>
      <c r="M3049">
        <v>1</v>
      </c>
      <c r="N3049" t="str" cm="1">
        <f t="array" ref="N3049">_xlfn.IFS(M3049&lt;=2,"Small",M3049&lt;=5,"Medium",M3049&gt;5,"Large")</f>
        <v>Small</v>
      </c>
      <c r="O3049" s="50">
        <v>40</v>
      </c>
      <c r="P3049" s="67">
        <f t="shared" si="189"/>
        <v>0.03</v>
      </c>
      <c r="Q3049" s="52">
        <v>4.83</v>
      </c>
      <c r="R3049" s="52" t="str" cm="1">
        <f t="array" ref="R3049">_xlfn.IFS(ROUND(Q3049,0)=5,"Excellent",ROUND(Q3049,0)=4,"Good",ROUND(Q3049,0)=3,"Ok",ROUND(Q3049,0)&lt;3,"Bad")</f>
        <v>Excellent</v>
      </c>
      <c r="S3049">
        <v>6</v>
      </c>
      <c r="T3049" t="str">
        <f t="shared" si="190"/>
        <v>No</v>
      </c>
      <c r="U3049" s="65">
        <v>43001</v>
      </c>
      <c r="V3049" s="65">
        <v>43829</v>
      </c>
      <c r="W3049">
        <v>0</v>
      </c>
      <c r="X3049" t="str">
        <f t="shared" si="191"/>
        <v>Inactive</v>
      </c>
      <c r="Y3049" t="s">
        <v>15615</v>
      </c>
    </row>
    <row r="3050" spans="1:25" x14ac:dyDescent="0.25">
      <c r="A3050">
        <v>3049</v>
      </c>
      <c r="B3050" t="s">
        <v>14423</v>
      </c>
      <c r="C3050">
        <v>368</v>
      </c>
      <c r="D3050" t="str">
        <f>VLOOKUP($C3050,Hosts!$A:$O,10,0)</f>
        <v>New York</v>
      </c>
      <c r="E3050" s="67">
        <f>INDEX(Hosts!$A:$O,MATCH(Places!$C3050,Hosts!$A:$A,0),MATCH(Places!E$1,Hosts!$1:$1,0))</f>
        <v>0.5</v>
      </c>
      <c r="F3050" s="67">
        <f>INDEX(Hosts!$A:$O,MATCH(Places!$C3050,Hosts!$A:$A,0),MATCH(Places!F$1,Hosts!$1:$1,0))</f>
        <v>0.97</v>
      </c>
      <c r="G3050" s="67" t="str">
        <f>INDEX(Hosts!$A:$O,MATCH(Places!$C3050,Hosts!$A:$A,0),MATCH(Places!G$1,Hosts!$1:$1,0))</f>
        <v>Yes</v>
      </c>
      <c r="H3050">
        <v>8</v>
      </c>
      <c r="I3050" t="str">
        <f>VLOOKUP($H3050,Neighborhoods!$A:$C,2,0)</f>
        <v>Brooklyn</v>
      </c>
      <c r="J3050" t="str">
        <f>VLOOKUP($H3050,Neighborhoods!$A:$C,3,0)</f>
        <v>Bushwick</v>
      </c>
      <c r="K3050" t="s">
        <v>1</v>
      </c>
      <c r="L3050" t="str">
        <f t="shared" si="188"/>
        <v>Yes</v>
      </c>
      <c r="M3050">
        <v>2</v>
      </c>
      <c r="N3050" t="str" cm="1">
        <f t="array" ref="N3050">_xlfn.IFS(M3050&lt;=2,"Small",M3050&lt;=5,"Medium",M3050&gt;5,"Large")</f>
        <v>Small</v>
      </c>
      <c r="O3050" s="50">
        <v>70</v>
      </c>
      <c r="P3050" s="67">
        <f t="shared" si="189"/>
        <v>0.03</v>
      </c>
      <c r="Q3050" s="52">
        <v>4.84</v>
      </c>
      <c r="R3050" s="52" t="str" cm="1">
        <f t="array" ref="R3050">_xlfn.IFS(ROUND(Q3050,0)=5,"Excellent",ROUND(Q3050,0)=4,"Good",ROUND(Q3050,0)=3,"Ok",ROUND(Q3050,0)&lt;3,"Bad")</f>
        <v>Excellent</v>
      </c>
      <c r="S3050">
        <v>104</v>
      </c>
      <c r="T3050" t="str">
        <f t="shared" si="190"/>
        <v>Yes</v>
      </c>
      <c r="U3050" s="65">
        <v>43089</v>
      </c>
      <c r="V3050" s="65">
        <v>43922</v>
      </c>
      <c r="W3050">
        <v>322</v>
      </c>
      <c r="X3050" t="str">
        <f t="shared" si="191"/>
        <v>Active</v>
      </c>
      <c r="Y3050" t="s">
        <v>15616</v>
      </c>
    </row>
    <row r="3051" spans="1:25" x14ac:dyDescent="0.25">
      <c r="A3051">
        <v>3050</v>
      </c>
      <c r="B3051" t="s">
        <v>13315</v>
      </c>
      <c r="C3051">
        <v>3367</v>
      </c>
      <c r="D3051" t="str">
        <f>VLOOKUP($C3051,Hosts!$A:$O,10,0)</f>
        <v>New York</v>
      </c>
      <c r="E3051" s="67">
        <f>INDEX(Hosts!$A:$O,MATCH(Places!$C3051,Hosts!$A:$A,0),MATCH(Places!E$1,Hosts!$1:$1,0))</f>
        <v>1</v>
      </c>
      <c r="F3051" s="67">
        <f>INDEX(Hosts!$A:$O,MATCH(Places!$C3051,Hosts!$A:$A,0),MATCH(Places!F$1,Hosts!$1:$1,0))</f>
        <v>1</v>
      </c>
      <c r="G3051" s="67" t="str">
        <f>INDEX(Hosts!$A:$O,MATCH(Places!$C3051,Hosts!$A:$A,0),MATCH(Places!G$1,Hosts!$1:$1,0))</f>
        <v>Yes</v>
      </c>
      <c r="H3051">
        <v>20</v>
      </c>
      <c r="I3051" t="str">
        <f>VLOOKUP($H3051,Neighborhoods!$A:$C,2,0)</f>
        <v>Manhattan</v>
      </c>
      <c r="J3051" t="str">
        <f>VLOOKUP($H3051,Neighborhoods!$A:$C,3,0)</f>
        <v>Upper West Side</v>
      </c>
      <c r="K3051" t="s">
        <v>1</v>
      </c>
      <c r="L3051" t="str">
        <f t="shared" si="188"/>
        <v>Yes</v>
      </c>
      <c r="M3051">
        <v>2</v>
      </c>
      <c r="N3051" t="str" cm="1">
        <f t="array" ref="N3051">_xlfn.IFS(M3051&lt;=2,"Small",M3051&lt;=5,"Medium",M3051&gt;5,"Large")</f>
        <v>Small</v>
      </c>
      <c r="O3051" s="50">
        <v>109</v>
      </c>
      <c r="P3051" s="67">
        <f t="shared" si="189"/>
        <v>0.03</v>
      </c>
      <c r="Q3051" s="52">
        <v>5</v>
      </c>
      <c r="R3051" s="52" t="str" cm="1">
        <f t="array" ref="R3051">_xlfn.IFS(ROUND(Q3051,0)=5,"Excellent",ROUND(Q3051,0)=4,"Good",ROUND(Q3051,0)=3,"Ok",ROUND(Q3051,0)&lt;3,"Bad")</f>
        <v>Excellent</v>
      </c>
      <c r="S3051">
        <v>13</v>
      </c>
      <c r="T3051" t="str">
        <f t="shared" si="190"/>
        <v>No</v>
      </c>
      <c r="U3051" s="65">
        <v>43363</v>
      </c>
      <c r="V3051" s="65">
        <v>43811</v>
      </c>
      <c r="W3051">
        <v>365</v>
      </c>
      <c r="X3051" t="str">
        <f t="shared" si="191"/>
        <v>Active</v>
      </c>
      <c r="Y3051" t="s">
        <v>15616</v>
      </c>
    </row>
    <row r="3052" spans="1:25" x14ac:dyDescent="0.25">
      <c r="A3052">
        <v>3051</v>
      </c>
      <c r="B3052" t="s">
        <v>2215</v>
      </c>
      <c r="C3052">
        <v>2590</v>
      </c>
      <c r="D3052" t="str">
        <f>VLOOKUP($C3052,Hosts!$A:$O,10,0)</f>
        <v>New York</v>
      </c>
      <c r="E3052" s="67">
        <f>INDEX(Hosts!$A:$O,MATCH(Places!$C3052,Hosts!$A:$A,0),MATCH(Places!E$1,Hosts!$1:$1,0))</f>
        <v>0.99</v>
      </c>
      <c r="F3052" s="67">
        <f>INDEX(Hosts!$A:$O,MATCH(Places!$C3052,Hosts!$A:$A,0),MATCH(Places!F$1,Hosts!$1:$1,0))</f>
        <v>0.94</v>
      </c>
      <c r="G3052" s="67" t="str">
        <f>INDEX(Hosts!$A:$O,MATCH(Places!$C3052,Hosts!$A:$A,0),MATCH(Places!G$1,Hosts!$1:$1,0))</f>
        <v>Yes</v>
      </c>
      <c r="H3052">
        <v>7</v>
      </c>
      <c r="I3052" t="str">
        <f>VLOOKUP($H3052,Neighborhoods!$A:$C,2,0)</f>
        <v>Brooklyn</v>
      </c>
      <c r="J3052" t="str">
        <f>VLOOKUP($H3052,Neighborhoods!$A:$C,3,0)</f>
        <v>Bedford-Stuyvesant</v>
      </c>
      <c r="K3052" t="s">
        <v>11822</v>
      </c>
      <c r="L3052" t="str">
        <f t="shared" si="188"/>
        <v>No</v>
      </c>
      <c r="M3052">
        <v>5</v>
      </c>
      <c r="N3052" t="str" cm="1">
        <f t="array" ref="N3052">_xlfn.IFS(M3052&lt;=2,"Small",M3052&lt;=5,"Medium",M3052&gt;5,"Large")</f>
        <v>Medium</v>
      </c>
      <c r="O3052" s="50">
        <v>227</v>
      </c>
      <c r="P3052" s="67">
        <f t="shared" si="189"/>
        <v>0.04</v>
      </c>
      <c r="Q3052" s="52">
        <v>5</v>
      </c>
      <c r="R3052" s="52" t="str" cm="1">
        <f t="array" ref="R3052">_xlfn.IFS(ROUND(Q3052,0)=5,"Excellent",ROUND(Q3052,0)=4,"Good",ROUND(Q3052,0)=3,"Ok",ROUND(Q3052,0)&lt;3,"Bad")</f>
        <v>Excellent</v>
      </c>
      <c r="S3052">
        <v>65</v>
      </c>
      <c r="T3052" t="str">
        <f t="shared" si="190"/>
        <v>No</v>
      </c>
      <c r="U3052" s="65">
        <v>43121</v>
      </c>
      <c r="V3052" s="65">
        <v>44044</v>
      </c>
      <c r="W3052">
        <v>365</v>
      </c>
      <c r="X3052" t="str">
        <f t="shared" si="191"/>
        <v>Active</v>
      </c>
      <c r="Y3052" t="s">
        <v>15615</v>
      </c>
    </row>
    <row r="3053" spans="1:25" x14ac:dyDescent="0.25">
      <c r="A3053">
        <v>3052</v>
      </c>
      <c r="B3053" t="s">
        <v>2216</v>
      </c>
      <c r="C3053">
        <v>2921</v>
      </c>
      <c r="D3053" t="str">
        <f>VLOOKUP($C3053,Hosts!$A:$O,10,0)</f>
        <v>New York</v>
      </c>
      <c r="E3053" s="67">
        <f>INDEX(Hosts!$A:$O,MATCH(Places!$C3053,Hosts!$A:$A,0),MATCH(Places!E$1,Hosts!$1:$1,0))</f>
        <v>1</v>
      </c>
      <c r="F3053" s="67">
        <f>INDEX(Hosts!$A:$O,MATCH(Places!$C3053,Hosts!$A:$A,0),MATCH(Places!F$1,Hosts!$1:$1,0))</f>
        <v>1</v>
      </c>
      <c r="G3053" s="67" t="str">
        <f>INDEX(Hosts!$A:$O,MATCH(Places!$C3053,Hosts!$A:$A,0),MATCH(Places!G$1,Hosts!$1:$1,0))</f>
        <v>Yes</v>
      </c>
      <c r="H3053">
        <v>12</v>
      </c>
      <c r="I3053" t="str">
        <f>VLOOKUP($H3053,Neighborhoods!$A:$C,2,0)</f>
        <v>Brooklyn</v>
      </c>
      <c r="J3053" t="str">
        <f>VLOOKUP($H3053,Neighborhoods!$A:$C,3,0)</f>
        <v>Williamsburg</v>
      </c>
      <c r="K3053" t="s">
        <v>1</v>
      </c>
      <c r="L3053" t="str">
        <f t="shared" si="188"/>
        <v>Yes</v>
      </c>
      <c r="M3053">
        <v>2</v>
      </c>
      <c r="N3053" t="str" cm="1">
        <f t="array" ref="N3053">_xlfn.IFS(M3053&lt;=2,"Small",M3053&lt;=5,"Medium",M3053&gt;5,"Large")</f>
        <v>Small</v>
      </c>
      <c r="O3053" s="50">
        <v>85</v>
      </c>
      <c r="P3053" s="67">
        <f t="shared" si="189"/>
        <v>0.03</v>
      </c>
      <c r="Q3053" s="52">
        <v>4.99</v>
      </c>
      <c r="R3053" s="52" t="str" cm="1">
        <f t="array" ref="R3053">_xlfn.IFS(ROUND(Q3053,0)=5,"Excellent",ROUND(Q3053,0)=4,"Good",ROUND(Q3053,0)=3,"Ok",ROUND(Q3053,0)&lt;3,"Bad")</f>
        <v>Excellent</v>
      </c>
      <c r="S3053">
        <v>114</v>
      </c>
      <c r="T3053" t="str">
        <f t="shared" si="190"/>
        <v>Yes</v>
      </c>
      <c r="U3053" s="65">
        <v>43135</v>
      </c>
      <c r="V3053" s="65">
        <v>44044</v>
      </c>
      <c r="W3053">
        <v>356</v>
      </c>
      <c r="X3053" t="str">
        <f t="shared" si="191"/>
        <v>Active</v>
      </c>
      <c r="Y3053" t="s">
        <v>15616</v>
      </c>
    </row>
    <row r="3054" spans="1:25" x14ac:dyDescent="0.25">
      <c r="A3054">
        <v>3053</v>
      </c>
      <c r="B3054" t="s">
        <v>14037</v>
      </c>
      <c r="C3054">
        <v>662</v>
      </c>
      <c r="D3054" t="str">
        <f>VLOOKUP($C3054,Hosts!$A:$O,10,0)</f>
        <v>New York</v>
      </c>
      <c r="E3054" s="67">
        <f>INDEX(Hosts!$A:$O,MATCH(Places!$C3054,Hosts!$A:$A,0),MATCH(Places!E$1,Hosts!$1:$1,0))</f>
        <v>1</v>
      </c>
      <c r="F3054" s="67">
        <f>INDEX(Hosts!$A:$O,MATCH(Places!$C3054,Hosts!$A:$A,0),MATCH(Places!F$1,Hosts!$1:$1,0))</f>
        <v>0.86</v>
      </c>
      <c r="G3054" s="67" t="str">
        <f>INDEX(Hosts!$A:$O,MATCH(Places!$C3054,Hosts!$A:$A,0),MATCH(Places!G$1,Hosts!$1:$1,0))</f>
        <v>Yes</v>
      </c>
      <c r="H3054">
        <v>17</v>
      </c>
      <c r="I3054" t="str">
        <f>VLOOKUP($H3054,Neighborhoods!$A:$C,2,0)</f>
        <v>Manhattan</v>
      </c>
      <c r="J3054" t="str">
        <f>VLOOKUP($H3054,Neighborhoods!$A:$C,3,0)</f>
        <v>Hell's Kitchen</v>
      </c>
      <c r="K3054" t="s">
        <v>11822</v>
      </c>
      <c r="L3054" t="str">
        <f t="shared" si="188"/>
        <v>No</v>
      </c>
      <c r="M3054">
        <v>4</v>
      </c>
      <c r="N3054" t="str" cm="1">
        <f t="array" ref="N3054">_xlfn.IFS(M3054&lt;=2,"Small",M3054&lt;=5,"Medium",M3054&gt;5,"Large")</f>
        <v>Medium</v>
      </c>
      <c r="O3054" s="50">
        <v>159</v>
      </c>
      <c r="P3054" s="67">
        <f t="shared" si="189"/>
        <v>0.03</v>
      </c>
      <c r="Q3054" s="52">
        <v>5</v>
      </c>
      <c r="R3054" s="52" t="str" cm="1">
        <f t="array" ref="R3054">_xlfn.IFS(ROUND(Q3054,0)=5,"Excellent",ROUND(Q3054,0)=4,"Good",ROUND(Q3054,0)=3,"Ok",ROUND(Q3054,0)&lt;3,"Bad")</f>
        <v>Excellent</v>
      </c>
      <c r="S3054">
        <v>17</v>
      </c>
      <c r="T3054" t="str">
        <f t="shared" si="190"/>
        <v>No</v>
      </c>
      <c r="U3054" s="65">
        <v>43787</v>
      </c>
      <c r="V3054" s="65">
        <v>43903</v>
      </c>
      <c r="W3054">
        <v>66</v>
      </c>
      <c r="X3054" t="str">
        <f t="shared" si="191"/>
        <v>Active</v>
      </c>
      <c r="Y3054" t="s">
        <v>15615</v>
      </c>
    </row>
    <row r="3055" spans="1:25" x14ac:dyDescent="0.25">
      <c r="A3055">
        <v>3054</v>
      </c>
      <c r="B3055" t="s">
        <v>2217</v>
      </c>
      <c r="C3055">
        <v>3370</v>
      </c>
      <c r="D3055" t="str">
        <f>VLOOKUP($C3055,Hosts!$A:$O,10,0)</f>
        <v>New York</v>
      </c>
      <c r="E3055" s="67">
        <f>INDEX(Hosts!$A:$O,MATCH(Places!$C3055,Hosts!$A:$A,0),MATCH(Places!E$1,Hosts!$1:$1,0))</f>
        <v>1</v>
      </c>
      <c r="F3055" s="67">
        <f>INDEX(Hosts!$A:$O,MATCH(Places!$C3055,Hosts!$A:$A,0),MATCH(Places!F$1,Hosts!$1:$1,0))</f>
        <v>0.95</v>
      </c>
      <c r="G3055" s="67" t="str">
        <f>INDEX(Hosts!$A:$O,MATCH(Places!$C3055,Hosts!$A:$A,0),MATCH(Places!G$1,Hosts!$1:$1,0))</f>
        <v>Yes</v>
      </c>
      <c r="H3055">
        <v>13</v>
      </c>
      <c r="I3055" t="str">
        <f>VLOOKUP($H3055,Neighborhoods!$A:$C,2,0)</f>
        <v>Manhattan</v>
      </c>
      <c r="J3055" t="str">
        <f>VLOOKUP($H3055,Neighborhoods!$A:$C,3,0)</f>
        <v>Chelsea</v>
      </c>
      <c r="K3055" t="s">
        <v>11822</v>
      </c>
      <c r="L3055" t="str">
        <f t="shared" si="188"/>
        <v>No</v>
      </c>
      <c r="M3055">
        <v>6</v>
      </c>
      <c r="N3055" t="str" cm="1">
        <f t="array" ref="N3055">_xlfn.IFS(M3055&lt;=2,"Small",M3055&lt;=5,"Medium",M3055&gt;5,"Large")</f>
        <v>Large</v>
      </c>
      <c r="O3055" s="50">
        <v>390</v>
      </c>
      <c r="P3055" s="67">
        <f t="shared" si="189"/>
        <v>0.04</v>
      </c>
      <c r="Q3055" s="52">
        <v>5</v>
      </c>
      <c r="R3055" s="52" t="str" cm="1">
        <f t="array" ref="R3055">_xlfn.IFS(ROUND(Q3055,0)=5,"Excellent",ROUND(Q3055,0)=4,"Good",ROUND(Q3055,0)=3,"Ok",ROUND(Q3055,0)&lt;3,"Bad")</f>
        <v>Excellent</v>
      </c>
      <c r="S3055">
        <v>67</v>
      </c>
      <c r="T3055" t="str">
        <f t="shared" si="190"/>
        <v>No</v>
      </c>
      <c r="U3055" s="65">
        <v>43023</v>
      </c>
      <c r="V3055" s="65">
        <v>43905</v>
      </c>
      <c r="W3055">
        <v>0</v>
      </c>
      <c r="X3055" t="str">
        <f t="shared" si="191"/>
        <v>Inactive</v>
      </c>
      <c r="Y3055" t="s">
        <v>15615</v>
      </c>
    </row>
    <row r="3056" spans="1:25" x14ac:dyDescent="0.25">
      <c r="A3056">
        <v>3055</v>
      </c>
      <c r="B3056" t="s">
        <v>13194</v>
      </c>
      <c r="C3056">
        <v>1725</v>
      </c>
      <c r="D3056" t="str">
        <f>VLOOKUP($C3056,Hosts!$A:$O,10,0)</f>
        <v>New York</v>
      </c>
      <c r="E3056" s="67">
        <f>INDEX(Hosts!$A:$O,MATCH(Places!$C3056,Hosts!$A:$A,0),MATCH(Places!E$1,Hosts!$1:$1,0))</f>
        <v>1</v>
      </c>
      <c r="F3056" s="67">
        <f>INDEX(Hosts!$A:$O,MATCH(Places!$C3056,Hosts!$A:$A,0),MATCH(Places!F$1,Hosts!$1:$1,0))</f>
        <v>0.88</v>
      </c>
      <c r="G3056" s="67" t="str">
        <f>INDEX(Hosts!$A:$O,MATCH(Places!$C3056,Hosts!$A:$A,0),MATCH(Places!G$1,Hosts!$1:$1,0))</f>
        <v>No</v>
      </c>
      <c r="H3056">
        <v>16</v>
      </c>
      <c r="I3056" t="str">
        <f>VLOOKUP($H3056,Neighborhoods!$A:$C,2,0)</f>
        <v>Manhattan</v>
      </c>
      <c r="J3056" t="str">
        <f>VLOOKUP($H3056,Neighborhoods!$A:$C,3,0)</f>
        <v>Harlem</v>
      </c>
      <c r="K3056" t="s">
        <v>16</v>
      </c>
      <c r="L3056" t="str">
        <f t="shared" si="188"/>
        <v>Yes</v>
      </c>
      <c r="M3056">
        <v>2</v>
      </c>
      <c r="N3056" t="str" cm="1">
        <f t="array" ref="N3056">_xlfn.IFS(M3056&lt;=2,"Small",M3056&lt;=5,"Medium",M3056&gt;5,"Large")</f>
        <v>Small</v>
      </c>
      <c r="O3056" s="50">
        <v>57</v>
      </c>
      <c r="P3056" s="67">
        <f t="shared" si="189"/>
        <v>0.03</v>
      </c>
      <c r="Q3056" s="52">
        <v>4.58</v>
      </c>
      <c r="R3056" s="52" t="str" cm="1">
        <f t="array" ref="R3056">_xlfn.IFS(ROUND(Q3056,0)=5,"Excellent",ROUND(Q3056,0)=4,"Good",ROUND(Q3056,0)=3,"Ok",ROUND(Q3056,0)&lt;3,"Bad")</f>
        <v>Excellent</v>
      </c>
      <c r="S3056">
        <v>74</v>
      </c>
      <c r="T3056" t="str">
        <f t="shared" si="190"/>
        <v>No</v>
      </c>
      <c r="U3056" s="65">
        <v>43006</v>
      </c>
      <c r="V3056" s="65">
        <v>43838</v>
      </c>
      <c r="W3056">
        <v>16</v>
      </c>
      <c r="X3056" t="str">
        <f t="shared" si="191"/>
        <v>Active</v>
      </c>
      <c r="Y3056" t="s">
        <v>15615</v>
      </c>
    </row>
    <row r="3057" spans="1:25" x14ac:dyDescent="0.25">
      <c r="A3057">
        <v>3056</v>
      </c>
      <c r="B3057" t="s">
        <v>15593</v>
      </c>
      <c r="C3057">
        <v>3089</v>
      </c>
      <c r="D3057" t="str">
        <f>VLOOKUP($C3057,Hosts!$A:$O,10,0)</f>
        <v>New York</v>
      </c>
      <c r="E3057" s="67">
        <f>INDEX(Hosts!$A:$O,MATCH(Places!$C3057,Hosts!$A:$A,0),MATCH(Places!E$1,Hosts!$1:$1,0))</f>
        <v>1</v>
      </c>
      <c r="F3057" s="67">
        <f>INDEX(Hosts!$A:$O,MATCH(Places!$C3057,Hosts!$A:$A,0),MATCH(Places!F$1,Hosts!$1:$1,0))</f>
        <v>0.62</v>
      </c>
      <c r="G3057" s="67" t="str">
        <f>INDEX(Hosts!$A:$O,MATCH(Places!$C3057,Hosts!$A:$A,0),MATCH(Places!G$1,Hosts!$1:$1,0))</f>
        <v>No</v>
      </c>
      <c r="H3057">
        <v>17</v>
      </c>
      <c r="I3057" t="str">
        <f>VLOOKUP($H3057,Neighborhoods!$A:$C,2,0)</f>
        <v>Manhattan</v>
      </c>
      <c r="J3057" t="str">
        <f>VLOOKUP($H3057,Neighborhoods!$A:$C,3,0)</f>
        <v>Hell's Kitchen</v>
      </c>
      <c r="K3057" t="s">
        <v>1</v>
      </c>
      <c r="L3057" t="str">
        <f t="shared" si="188"/>
        <v>Yes</v>
      </c>
      <c r="M3057">
        <v>1</v>
      </c>
      <c r="N3057" t="str" cm="1">
        <f t="array" ref="N3057">_xlfn.IFS(M3057&lt;=2,"Small",M3057&lt;=5,"Medium",M3057&gt;5,"Large")</f>
        <v>Small</v>
      </c>
      <c r="O3057" s="50">
        <v>150</v>
      </c>
      <c r="P3057" s="67">
        <f t="shared" si="189"/>
        <v>0.03</v>
      </c>
      <c r="Q3057" s="52">
        <v>5</v>
      </c>
      <c r="R3057" s="52" t="str" cm="1">
        <f t="array" ref="R3057">_xlfn.IFS(ROUND(Q3057,0)=5,"Excellent",ROUND(Q3057,0)=4,"Good",ROUND(Q3057,0)=3,"Ok",ROUND(Q3057,0)&lt;3,"Bad")</f>
        <v>Excellent</v>
      </c>
      <c r="S3057">
        <v>4</v>
      </c>
      <c r="T3057" t="str">
        <f t="shared" si="190"/>
        <v>No</v>
      </c>
      <c r="U3057" s="65">
        <v>43045</v>
      </c>
      <c r="V3057" s="65">
        <v>43289</v>
      </c>
      <c r="W3057">
        <v>365</v>
      </c>
      <c r="X3057" t="str">
        <f t="shared" si="191"/>
        <v>Active</v>
      </c>
      <c r="Y3057" t="s">
        <v>15615</v>
      </c>
    </row>
    <row r="3058" spans="1:25" x14ac:dyDescent="0.25">
      <c r="A3058">
        <v>3057</v>
      </c>
      <c r="B3058" t="s">
        <v>15109</v>
      </c>
      <c r="C3058">
        <v>1544</v>
      </c>
      <c r="D3058" t="str">
        <f>VLOOKUP($C3058,Hosts!$A:$O,10,0)</f>
        <v>New York</v>
      </c>
      <c r="E3058" s="67">
        <f>INDEX(Hosts!$A:$O,MATCH(Places!$C3058,Hosts!$A:$A,0),MATCH(Places!E$1,Hosts!$1:$1,0))</f>
        <v>1</v>
      </c>
      <c r="F3058" s="67">
        <f>INDEX(Hosts!$A:$O,MATCH(Places!$C3058,Hosts!$A:$A,0),MATCH(Places!F$1,Hosts!$1:$1,0))</f>
        <v>1</v>
      </c>
      <c r="G3058" s="67" t="str">
        <f>INDEX(Hosts!$A:$O,MATCH(Places!$C3058,Hosts!$A:$A,0),MATCH(Places!G$1,Hosts!$1:$1,0))</f>
        <v>No</v>
      </c>
      <c r="H3058">
        <v>17</v>
      </c>
      <c r="I3058" t="str">
        <f>VLOOKUP($H3058,Neighborhoods!$A:$C,2,0)</f>
        <v>Manhattan</v>
      </c>
      <c r="J3058" t="str">
        <f>VLOOKUP($H3058,Neighborhoods!$A:$C,3,0)</f>
        <v>Hell's Kitchen</v>
      </c>
      <c r="K3058" t="s">
        <v>11822</v>
      </c>
      <c r="L3058" t="str">
        <f t="shared" si="188"/>
        <v>No</v>
      </c>
      <c r="M3058">
        <v>4</v>
      </c>
      <c r="N3058" t="str" cm="1">
        <f t="array" ref="N3058">_xlfn.IFS(M3058&lt;=2,"Small",M3058&lt;=5,"Medium",M3058&gt;5,"Large")</f>
        <v>Medium</v>
      </c>
      <c r="O3058" s="50">
        <v>220</v>
      </c>
      <c r="P3058" s="67">
        <f t="shared" si="189"/>
        <v>0.04</v>
      </c>
      <c r="Q3058" s="52">
        <v>4.9000000000000004</v>
      </c>
      <c r="R3058" s="52" t="str" cm="1">
        <f t="array" ref="R3058">_xlfn.IFS(ROUND(Q3058,0)=5,"Excellent",ROUND(Q3058,0)=4,"Good",ROUND(Q3058,0)=3,"Ok",ROUND(Q3058,0)&lt;3,"Bad")</f>
        <v>Excellent</v>
      </c>
      <c r="S3058">
        <v>60</v>
      </c>
      <c r="T3058" t="str">
        <f t="shared" si="190"/>
        <v>No</v>
      </c>
      <c r="U3058" s="65">
        <v>43024</v>
      </c>
      <c r="V3058" s="65">
        <v>44050</v>
      </c>
      <c r="W3058">
        <v>345</v>
      </c>
      <c r="X3058" t="str">
        <f t="shared" si="191"/>
        <v>Active</v>
      </c>
      <c r="Y3058" t="s">
        <v>15616</v>
      </c>
    </row>
    <row r="3059" spans="1:25" x14ac:dyDescent="0.25">
      <c r="A3059">
        <v>3058</v>
      </c>
      <c r="B3059" t="s">
        <v>2218</v>
      </c>
      <c r="C3059">
        <v>259</v>
      </c>
      <c r="D3059" t="str">
        <f>VLOOKUP($C3059,Hosts!$A:$O,10,0)</f>
        <v>New York</v>
      </c>
      <c r="E3059" s="67">
        <f>INDEX(Hosts!$A:$O,MATCH(Places!$C3059,Hosts!$A:$A,0),MATCH(Places!E$1,Hosts!$1:$1,0))</f>
        <v>0.78</v>
      </c>
      <c r="F3059" s="67">
        <f>INDEX(Hosts!$A:$O,MATCH(Places!$C3059,Hosts!$A:$A,0),MATCH(Places!F$1,Hosts!$1:$1,0))</f>
        <v>1</v>
      </c>
      <c r="G3059" s="67" t="str">
        <f>INDEX(Hosts!$A:$O,MATCH(Places!$C3059,Hosts!$A:$A,0),MATCH(Places!G$1,Hosts!$1:$1,0))</f>
        <v>No</v>
      </c>
      <c r="H3059">
        <v>12</v>
      </c>
      <c r="I3059" t="str">
        <f>VLOOKUP($H3059,Neighborhoods!$A:$C,2,0)</f>
        <v>Brooklyn</v>
      </c>
      <c r="J3059" t="str">
        <f>VLOOKUP($H3059,Neighborhoods!$A:$C,3,0)</f>
        <v>Williamsburg</v>
      </c>
      <c r="K3059" t="s">
        <v>1</v>
      </c>
      <c r="L3059" t="str">
        <f t="shared" si="188"/>
        <v>Yes</v>
      </c>
      <c r="M3059">
        <v>1</v>
      </c>
      <c r="N3059" t="str" cm="1">
        <f t="array" ref="N3059">_xlfn.IFS(M3059&lt;=2,"Small",M3059&lt;=5,"Medium",M3059&gt;5,"Large")</f>
        <v>Small</v>
      </c>
      <c r="O3059" s="50">
        <v>36</v>
      </c>
      <c r="P3059" s="67">
        <f t="shared" si="189"/>
        <v>0.03</v>
      </c>
      <c r="Q3059" s="52">
        <v>4.88</v>
      </c>
      <c r="R3059" s="52" t="str" cm="1">
        <f t="array" ref="R3059">_xlfn.IFS(ROUND(Q3059,0)=5,"Excellent",ROUND(Q3059,0)=4,"Good",ROUND(Q3059,0)=3,"Ok",ROUND(Q3059,0)&lt;3,"Bad")</f>
        <v>Excellent</v>
      </c>
      <c r="S3059">
        <v>43</v>
      </c>
      <c r="T3059" t="str">
        <f t="shared" si="190"/>
        <v>No</v>
      </c>
      <c r="U3059" s="65">
        <v>43009</v>
      </c>
      <c r="V3059" s="65">
        <v>43736</v>
      </c>
      <c r="W3059">
        <v>7</v>
      </c>
      <c r="X3059" t="str">
        <f t="shared" si="191"/>
        <v>Active</v>
      </c>
      <c r="Y3059" t="s">
        <v>15615</v>
      </c>
    </row>
    <row r="3060" spans="1:25" x14ac:dyDescent="0.25">
      <c r="A3060">
        <v>3059</v>
      </c>
      <c r="B3060" t="s">
        <v>13358</v>
      </c>
      <c r="C3060">
        <v>1086</v>
      </c>
      <c r="D3060" t="str">
        <f>VLOOKUP($C3060,Hosts!$A:$O,10,0)</f>
        <v>New York</v>
      </c>
      <c r="E3060" s="67">
        <f>INDEX(Hosts!$A:$O,MATCH(Places!$C3060,Hosts!$A:$A,0),MATCH(Places!E$1,Hosts!$1:$1,0))</f>
        <v>1</v>
      </c>
      <c r="F3060" s="67">
        <f>INDEX(Hosts!$A:$O,MATCH(Places!$C3060,Hosts!$A:$A,0),MATCH(Places!F$1,Hosts!$1:$1,0))</f>
        <v>1</v>
      </c>
      <c r="G3060" s="67" t="str">
        <f>INDEX(Hosts!$A:$O,MATCH(Places!$C3060,Hosts!$A:$A,0),MATCH(Places!G$1,Hosts!$1:$1,0))</f>
        <v>Yes</v>
      </c>
      <c r="H3060">
        <v>22</v>
      </c>
      <c r="I3060" t="str">
        <f>VLOOKUP($H3060,Neighborhoods!$A:$C,2,0)</f>
        <v>Queens</v>
      </c>
      <c r="J3060" t="str">
        <f>VLOOKUP($H3060,Neighborhoods!$A:$C,3,0)</f>
        <v>Flushing</v>
      </c>
      <c r="K3060" t="s">
        <v>11822</v>
      </c>
      <c r="L3060" t="str">
        <f t="shared" si="188"/>
        <v>No</v>
      </c>
      <c r="M3060">
        <v>6</v>
      </c>
      <c r="N3060" t="str" cm="1">
        <f t="array" ref="N3060">_xlfn.IFS(M3060&lt;=2,"Small",M3060&lt;=5,"Medium",M3060&gt;5,"Large")</f>
        <v>Large</v>
      </c>
      <c r="O3060" s="50">
        <v>95</v>
      </c>
      <c r="P3060" s="67">
        <f t="shared" si="189"/>
        <v>0.03</v>
      </c>
      <c r="Q3060" s="52">
        <v>4.8899999999999997</v>
      </c>
      <c r="R3060" s="52" t="str" cm="1">
        <f t="array" ref="R3060">_xlfn.IFS(ROUND(Q3060,0)=5,"Excellent",ROUND(Q3060,0)=4,"Good",ROUND(Q3060,0)=3,"Ok",ROUND(Q3060,0)&lt;3,"Bad")</f>
        <v>Excellent</v>
      </c>
      <c r="S3060">
        <v>9</v>
      </c>
      <c r="T3060" t="str">
        <f t="shared" si="190"/>
        <v>No</v>
      </c>
      <c r="U3060" s="65">
        <v>43100</v>
      </c>
      <c r="V3060" s="65">
        <v>43919</v>
      </c>
      <c r="W3060">
        <v>320</v>
      </c>
      <c r="X3060" t="str">
        <f t="shared" si="191"/>
        <v>Active</v>
      </c>
      <c r="Y3060" t="s">
        <v>15616</v>
      </c>
    </row>
    <row r="3061" spans="1:25" x14ac:dyDescent="0.25">
      <c r="A3061">
        <v>3060</v>
      </c>
      <c r="B3061" t="s">
        <v>13761</v>
      </c>
      <c r="C3061">
        <v>3316</v>
      </c>
      <c r="D3061" t="str">
        <f>VLOOKUP($C3061,Hosts!$A:$O,10,0)</f>
        <v>New York</v>
      </c>
      <c r="E3061" s="67">
        <f>INDEX(Hosts!$A:$O,MATCH(Places!$C3061,Hosts!$A:$A,0),MATCH(Places!E$1,Hosts!$1:$1,0))</f>
        <v>0.6</v>
      </c>
      <c r="F3061" s="67">
        <f>INDEX(Hosts!$A:$O,MATCH(Places!$C3061,Hosts!$A:$A,0),MATCH(Places!F$1,Hosts!$1:$1,0))</f>
        <v>0.76</v>
      </c>
      <c r="G3061" s="67" t="str">
        <f>INDEX(Hosts!$A:$O,MATCH(Places!$C3061,Hosts!$A:$A,0),MATCH(Places!G$1,Hosts!$1:$1,0))</f>
        <v>No</v>
      </c>
      <c r="H3061">
        <v>4</v>
      </c>
      <c r="I3061" t="str">
        <f>VLOOKUP($H3061,Neighborhoods!$A:$C,2,0)</f>
        <v>Bronx</v>
      </c>
      <c r="J3061" t="str">
        <f>VLOOKUP($H3061,Neighborhoods!$A:$C,3,0)</f>
        <v>Mott Haven</v>
      </c>
      <c r="K3061" t="s">
        <v>11822</v>
      </c>
      <c r="L3061" t="str">
        <f t="shared" si="188"/>
        <v>No</v>
      </c>
      <c r="M3061">
        <v>2</v>
      </c>
      <c r="N3061" t="str" cm="1">
        <f t="array" ref="N3061">_xlfn.IFS(M3061&lt;=2,"Small",M3061&lt;=5,"Medium",M3061&gt;5,"Large")</f>
        <v>Small</v>
      </c>
      <c r="O3061" s="50">
        <v>110</v>
      </c>
      <c r="P3061" s="67">
        <f t="shared" si="189"/>
        <v>0.03</v>
      </c>
      <c r="Q3061" s="52">
        <v>4.74</v>
      </c>
      <c r="R3061" s="52" t="str" cm="1">
        <f t="array" ref="R3061">_xlfn.IFS(ROUND(Q3061,0)=5,"Excellent",ROUND(Q3061,0)=4,"Good",ROUND(Q3061,0)=3,"Ok",ROUND(Q3061,0)&lt;3,"Bad")</f>
        <v>Excellent</v>
      </c>
      <c r="S3061">
        <v>166</v>
      </c>
      <c r="T3061" t="str">
        <f t="shared" si="190"/>
        <v>No</v>
      </c>
      <c r="U3061" s="65">
        <v>43025</v>
      </c>
      <c r="V3061" s="65">
        <v>44038</v>
      </c>
      <c r="W3061">
        <v>176</v>
      </c>
      <c r="X3061" t="str">
        <f t="shared" si="191"/>
        <v>Active</v>
      </c>
      <c r="Y3061" t="s">
        <v>15615</v>
      </c>
    </row>
    <row r="3062" spans="1:25" x14ac:dyDescent="0.25">
      <c r="A3062">
        <v>3061</v>
      </c>
      <c r="B3062" t="s">
        <v>2219</v>
      </c>
      <c r="C3062">
        <v>3179</v>
      </c>
      <c r="D3062" t="str">
        <f>VLOOKUP($C3062,Hosts!$A:$O,10,0)</f>
        <v>New York</v>
      </c>
      <c r="E3062" s="67">
        <f>INDEX(Hosts!$A:$O,MATCH(Places!$C3062,Hosts!$A:$A,0),MATCH(Places!E$1,Hosts!$1:$1,0))</f>
        <v>1</v>
      </c>
      <c r="F3062" s="67">
        <f>INDEX(Hosts!$A:$O,MATCH(Places!$C3062,Hosts!$A:$A,0),MATCH(Places!F$1,Hosts!$1:$1,0))</f>
        <v>0.93</v>
      </c>
      <c r="G3062" s="67" t="str">
        <f>INDEX(Hosts!$A:$O,MATCH(Places!$C3062,Hosts!$A:$A,0),MATCH(Places!G$1,Hosts!$1:$1,0))</f>
        <v>Yes</v>
      </c>
      <c r="H3062">
        <v>22</v>
      </c>
      <c r="I3062" t="str">
        <f>VLOOKUP($H3062,Neighborhoods!$A:$C,2,0)</f>
        <v>Queens</v>
      </c>
      <c r="J3062" t="str">
        <f>VLOOKUP($H3062,Neighborhoods!$A:$C,3,0)</f>
        <v>Flushing</v>
      </c>
      <c r="K3062" t="s">
        <v>1</v>
      </c>
      <c r="L3062" t="str">
        <f t="shared" si="188"/>
        <v>Yes</v>
      </c>
      <c r="M3062">
        <v>2</v>
      </c>
      <c r="N3062" t="str" cm="1">
        <f t="array" ref="N3062">_xlfn.IFS(M3062&lt;=2,"Small",M3062&lt;=5,"Medium",M3062&gt;5,"Large")</f>
        <v>Small</v>
      </c>
      <c r="O3062" s="50">
        <v>54</v>
      </c>
      <c r="P3062" s="67">
        <f t="shared" si="189"/>
        <v>0.03</v>
      </c>
      <c r="Q3062" s="52">
        <v>4.9000000000000004</v>
      </c>
      <c r="R3062" s="52" t="str" cm="1">
        <f t="array" ref="R3062">_xlfn.IFS(ROUND(Q3062,0)=5,"Excellent",ROUND(Q3062,0)=4,"Good",ROUND(Q3062,0)=3,"Ok",ROUND(Q3062,0)&lt;3,"Bad")</f>
        <v>Excellent</v>
      </c>
      <c r="S3062">
        <v>84</v>
      </c>
      <c r="T3062" t="str">
        <f t="shared" si="190"/>
        <v>No</v>
      </c>
      <c r="U3062" s="65">
        <v>43019</v>
      </c>
      <c r="V3062" s="65">
        <v>43825</v>
      </c>
      <c r="W3062">
        <v>86</v>
      </c>
      <c r="X3062" t="str">
        <f t="shared" si="191"/>
        <v>Active</v>
      </c>
      <c r="Y3062" t="s">
        <v>15615</v>
      </c>
    </row>
    <row r="3063" spans="1:25" x14ac:dyDescent="0.25">
      <c r="A3063">
        <v>3062</v>
      </c>
      <c r="B3063" t="s">
        <v>14313</v>
      </c>
      <c r="C3063">
        <v>3327</v>
      </c>
      <c r="D3063" t="str">
        <f>VLOOKUP($C3063,Hosts!$A:$O,10,0)</f>
        <v>New York</v>
      </c>
      <c r="E3063" s="67">
        <f>INDEX(Hosts!$A:$O,MATCH(Places!$C3063,Hosts!$A:$A,0),MATCH(Places!E$1,Hosts!$1:$1,0))</f>
        <v>1</v>
      </c>
      <c r="F3063" s="67">
        <f>INDEX(Hosts!$A:$O,MATCH(Places!$C3063,Hosts!$A:$A,0),MATCH(Places!F$1,Hosts!$1:$1,0))</f>
        <v>0.88</v>
      </c>
      <c r="G3063" s="67" t="str">
        <f>INDEX(Hosts!$A:$O,MATCH(Places!$C3063,Hosts!$A:$A,0),MATCH(Places!G$1,Hosts!$1:$1,0))</f>
        <v>No</v>
      </c>
      <c r="H3063">
        <v>7</v>
      </c>
      <c r="I3063" t="str">
        <f>VLOOKUP($H3063,Neighborhoods!$A:$C,2,0)</f>
        <v>Brooklyn</v>
      </c>
      <c r="J3063" t="str">
        <f>VLOOKUP($H3063,Neighborhoods!$A:$C,3,0)</f>
        <v>Bedford-Stuyvesant</v>
      </c>
      <c r="K3063" t="s">
        <v>1</v>
      </c>
      <c r="L3063" t="str">
        <f t="shared" si="188"/>
        <v>Yes</v>
      </c>
      <c r="M3063">
        <v>2</v>
      </c>
      <c r="N3063" t="str" cm="1">
        <f t="array" ref="N3063">_xlfn.IFS(M3063&lt;=2,"Small",M3063&lt;=5,"Medium",M3063&gt;5,"Large")</f>
        <v>Small</v>
      </c>
      <c r="O3063" s="50">
        <v>50</v>
      </c>
      <c r="P3063" s="67">
        <f t="shared" si="189"/>
        <v>0.03</v>
      </c>
      <c r="Q3063" s="52">
        <v>5</v>
      </c>
      <c r="R3063" s="52" t="str" cm="1">
        <f t="array" ref="R3063">_xlfn.IFS(ROUND(Q3063,0)=5,"Excellent",ROUND(Q3063,0)=4,"Good",ROUND(Q3063,0)=3,"Ok",ROUND(Q3063,0)&lt;3,"Bad")</f>
        <v>Excellent</v>
      </c>
      <c r="S3063">
        <v>20</v>
      </c>
      <c r="T3063" t="str">
        <f t="shared" si="190"/>
        <v>No</v>
      </c>
      <c r="U3063" s="65">
        <v>43135</v>
      </c>
      <c r="V3063" s="65">
        <v>43732</v>
      </c>
      <c r="W3063">
        <v>1</v>
      </c>
      <c r="X3063" t="str">
        <f t="shared" si="191"/>
        <v>Active</v>
      </c>
      <c r="Y3063" t="s">
        <v>15615</v>
      </c>
    </row>
    <row r="3064" spans="1:25" x14ac:dyDescent="0.25">
      <c r="A3064">
        <v>3063</v>
      </c>
      <c r="B3064" t="s">
        <v>2220</v>
      </c>
      <c r="C3064">
        <v>2632</v>
      </c>
      <c r="D3064" t="str">
        <f>VLOOKUP($C3064,Hosts!$A:$O,10,0)</f>
        <v>New York</v>
      </c>
      <c r="E3064" s="67">
        <f>INDEX(Hosts!$A:$O,MATCH(Places!$C3064,Hosts!$A:$A,0),MATCH(Places!E$1,Hosts!$1:$1,0))</f>
        <v>1</v>
      </c>
      <c r="F3064" s="67">
        <f>INDEX(Hosts!$A:$O,MATCH(Places!$C3064,Hosts!$A:$A,0),MATCH(Places!F$1,Hosts!$1:$1,0))</f>
        <v>0.77</v>
      </c>
      <c r="G3064" s="67" t="str">
        <f>INDEX(Hosts!$A:$O,MATCH(Places!$C3064,Hosts!$A:$A,0),MATCH(Places!G$1,Hosts!$1:$1,0))</f>
        <v>Yes</v>
      </c>
      <c r="H3064">
        <v>14</v>
      </c>
      <c r="I3064" t="str">
        <f>VLOOKUP($H3064,Neighborhoods!$A:$C,2,0)</f>
        <v>Manhattan</v>
      </c>
      <c r="J3064" t="str">
        <f>VLOOKUP($H3064,Neighborhoods!$A:$C,3,0)</f>
        <v>East Harlem</v>
      </c>
      <c r="K3064" t="s">
        <v>1</v>
      </c>
      <c r="L3064" t="str">
        <f t="shared" si="188"/>
        <v>Yes</v>
      </c>
      <c r="M3064">
        <v>2</v>
      </c>
      <c r="N3064" t="str" cm="1">
        <f t="array" ref="N3064">_xlfn.IFS(M3064&lt;=2,"Small",M3064&lt;=5,"Medium",M3064&gt;5,"Large")</f>
        <v>Small</v>
      </c>
      <c r="O3064" s="50">
        <v>54</v>
      </c>
      <c r="P3064" s="67">
        <f t="shared" si="189"/>
        <v>0.03</v>
      </c>
      <c r="Q3064" s="52">
        <v>4.83</v>
      </c>
      <c r="R3064" s="52" t="str" cm="1">
        <f t="array" ref="R3064">_xlfn.IFS(ROUND(Q3064,0)=5,"Excellent",ROUND(Q3064,0)=4,"Good",ROUND(Q3064,0)=3,"Ok",ROUND(Q3064,0)&lt;3,"Bad")</f>
        <v>Excellent</v>
      </c>
      <c r="S3064">
        <v>46</v>
      </c>
      <c r="T3064" t="str">
        <f t="shared" si="190"/>
        <v>No</v>
      </c>
      <c r="U3064" s="65">
        <v>43079</v>
      </c>
      <c r="V3064" s="65">
        <v>43831</v>
      </c>
      <c r="W3064">
        <v>365</v>
      </c>
      <c r="X3064" t="str">
        <f t="shared" si="191"/>
        <v>Active</v>
      </c>
      <c r="Y3064" t="s">
        <v>15615</v>
      </c>
    </row>
    <row r="3065" spans="1:25" x14ac:dyDescent="0.25">
      <c r="A3065">
        <v>3064</v>
      </c>
      <c r="B3065" t="s">
        <v>2221</v>
      </c>
      <c r="C3065">
        <v>3361</v>
      </c>
      <c r="D3065" t="str">
        <f>VLOOKUP($C3065,Hosts!$A:$O,10,0)</f>
        <v>New York</v>
      </c>
      <c r="E3065" s="67">
        <f>INDEX(Hosts!$A:$O,MATCH(Places!$C3065,Hosts!$A:$A,0),MATCH(Places!E$1,Hosts!$1:$1,0))</f>
        <v>1</v>
      </c>
      <c r="F3065" s="67">
        <f>INDEX(Hosts!$A:$O,MATCH(Places!$C3065,Hosts!$A:$A,0),MATCH(Places!F$1,Hosts!$1:$1,0))</f>
        <v>0.91</v>
      </c>
      <c r="G3065" s="67" t="str">
        <f>INDEX(Hosts!$A:$O,MATCH(Places!$C3065,Hosts!$A:$A,0),MATCH(Places!G$1,Hosts!$1:$1,0))</f>
        <v>No</v>
      </c>
      <c r="H3065">
        <v>20</v>
      </c>
      <c r="I3065" t="str">
        <f>VLOOKUP($H3065,Neighborhoods!$A:$C,2,0)</f>
        <v>Manhattan</v>
      </c>
      <c r="J3065" t="str">
        <f>VLOOKUP($H3065,Neighborhoods!$A:$C,3,0)</f>
        <v>Upper West Side</v>
      </c>
      <c r="K3065" t="s">
        <v>11822</v>
      </c>
      <c r="L3065" t="str">
        <f t="shared" si="188"/>
        <v>No</v>
      </c>
      <c r="M3065">
        <v>6</v>
      </c>
      <c r="N3065" t="str" cm="1">
        <f t="array" ref="N3065">_xlfn.IFS(M3065&lt;=2,"Small",M3065&lt;=5,"Medium",M3065&gt;5,"Large")</f>
        <v>Large</v>
      </c>
      <c r="O3065" s="50">
        <v>229</v>
      </c>
      <c r="P3065" s="67">
        <f t="shared" si="189"/>
        <v>0.04</v>
      </c>
      <c r="Q3065" s="52">
        <v>4.67</v>
      </c>
      <c r="R3065" s="52" t="str" cm="1">
        <f t="array" ref="R3065">_xlfn.IFS(ROUND(Q3065,0)=5,"Excellent",ROUND(Q3065,0)=4,"Good",ROUND(Q3065,0)=3,"Ok",ROUND(Q3065,0)&lt;3,"Bad")</f>
        <v>Excellent</v>
      </c>
      <c r="S3065">
        <v>33</v>
      </c>
      <c r="T3065" t="str">
        <f t="shared" si="190"/>
        <v>No</v>
      </c>
      <c r="U3065" s="65">
        <v>43051</v>
      </c>
      <c r="V3065" s="65">
        <v>43940</v>
      </c>
      <c r="W3065">
        <v>365</v>
      </c>
      <c r="X3065" t="str">
        <f t="shared" si="191"/>
        <v>Active</v>
      </c>
      <c r="Y3065" t="s">
        <v>15615</v>
      </c>
    </row>
    <row r="3066" spans="1:25" x14ac:dyDescent="0.25">
      <c r="A3066">
        <v>3065</v>
      </c>
      <c r="B3066" t="s">
        <v>2222</v>
      </c>
      <c r="C3066">
        <v>2810</v>
      </c>
      <c r="D3066" t="str">
        <f>VLOOKUP($C3066,Hosts!$A:$O,10,0)</f>
        <v>New York</v>
      </c>
      <c r="E3066" s="67">
        <f>INDEX(Hosts!$A:$O,MATCH(Places!$C3066,Hosts!$A:$A,0),MATCH(Places!E$1,Hosts!$1:$1,0))</f>
        <v>0.8</v>
      </c>
      <c r="F3066" s="67">
        <f>INDEX(Hosts!$A:$O,MATCH(Places!$C3066,Hosts!$A:$A,0),MATCH(Places!F$1,Hosts!$1:$1,0))</f>
        <v>0.67</v>
      </c>
      <c r="G3066" s="67" t="str">
        <f>INDEX(Hosts!$A:$O,MATCH(Places!$C3066,Hosts!$A:$A,0),MATCH(Places!G$1,Hosts!$1:$1,0))</f>
        <v>No</v>
      </c>
      <c r="H3066">
        <v>19</v>
      </c>
      <c r="I3066" t="str">
        <f>VLOOKUP($H3066,Neighborhoods!$A:$C,2,0)</f>
        <v>Manhattan</v>
      </c>
      <c r="J3066" t="str">
        <f>VLOOKUP($H3066,Neighborhoods!$A:$C,3,0)</f>
        <v>Upper East Side</v>
      </c>
      <c r="K3066" t="s">
        <v>11822</v>
      </c>
      <c r="L3066" t="str">
        <f t="shared" si="188"/>
        <v>No</v>
      </c>
      <c r="M3066">
        <v>2</v>
      </c>
      <c r="N3066" t="str" cm="1">
        <f t="array" ref="N3066">_xlfn.IFS(M3066&lt;=2,"Small",M3066&lt;=5,"Medium",M3066&gt;5,"Large")</f>
        <v>Small</v>
      </c>
      <c r="O3066" s="50">
        <v>199</v>
      </c>
      <c r="P3066" s="67">
        <f t="shared" si="189"/>
        <v>0.03</v>
      </c>
      <c r="Q3066" s="52">
        <v>4.42</v>
      </c>
      <c r="R3066" s="52" t="str" cm="1">
        <f t="array" ref="R3066">_xlfn.IFS(ROUND(Q3066,0)=5,"Excellent",ROUND(Q3066,0)=4,"Good",ROUND(Q3066,0)=3,"Ok",ROUND(Q3066,0)&lt;3,"Bad")</f>
        <v>Good</v>
      </c>
      <c r="S3066">
        <v>19</v>
      </c>
      <c r="T3066" t="str">
        <f t="shared" si="190"/>
        <v>No</v>
      </c>
      <c r="U3066" s="65">
        <v>43009</v>
      </c>
      <c r="V3066" s="65">
        <v>44027</v>
      </c>
      <c r="W3066">
        <v>18</v>
      </c>
      <c r="X3066" t="str">
        <f t="shared" si="191"/>
        <v>Active</v>
      </c>
      <c r="Y3066" t="s">
        <v>15615</v>
      </c>
    </row>
    <row r="3067" spans="1:25" x14ac:dyDescent="0.25">
      <c r="A3067">
        <v>3066</v>
      </c>
      <c r="B3067" t="s">
        <v>2223</v>
      </c>
      <c r="C3067">
        <v>3179</v>
      </c>
      <c r="D3067" t="str">
        <f>VLOOKUP($C3067,Hosts!$A:$O,10,0)</f>
        <v>New York</v>
      </c>
      <c r="E3067" s="67">
        <f>INDEX(Hosts!$A:$O,MATCH(Places!$C3067,Hosts!$A:$A,0),MATCH(Places!E$1,Hosts!$1:$1,0))</f>
        <v>1</v>
      </c>
      <c r="F3067" s="67">
        <f>INDEX(Hosts!$A:$O,MATCH(Places!$C3067,Hosts!$A:$A,0),MATCH(Places!F$1,Hosts!$1:$1,0))</f>
        <v>0.93</v>
      </c>
      <c r="G3067" s="67" t="str">
        <f>INDEX(Hosts!$A:$O,MATCH(Places!$C3067,Hosts!$A:$A,0),MATCH(Places!G$1,Hosts!$1:$1,0))</f>
        <v>Yes</v>
      </c>
      <c r="H3067">
        <v>22</v>
      </c>
      <c r="I3067" t="str">
        <f>VLOOKUP($H3067,Neighborhoods!$A:$C,2,0)</f>
        <v>Queens</v>
      </c>
      <c r="J3067" t="str">
        <f>VLOOKUP($H3067,Neighborhoods!$A:$C,3,0)</f>
        <v>Flushing</v>
      </c>
      <c r="K3067" t="s">
        <v>1</v>
      </c>
      <c r="L3067" t="str">
        <f t="shared" si="188"/>
        <v>Yes</v>
      </c>
      <c r="M3067">
        <v>2</v>
      </c>
      <c r="N3067" t="str" cm="1">
        <f t="array" ref="N3067">_xlfn.IFS(M3067&lt;=2,"Small",M3067&lt;=5,"Medium",M3067&gt;5,"Large")</f>
        <v>Small</v>
      </c>
      <c r="O3067" s="50">
        <v>51</v>
      </c>
      <c r="P3067" s="67">
        <f t="shared" si="189"/>
        <v>0.03</v>
      </c>
      <c r="Q3067" s="52">
        <v>4.53</v>
      </c>
      <c r="R3067" s="52" t="str" cm="1">
        <f t="array" ref="R3067">_xlfn.IFS(ROUND(Q3067,0)=5,"Excellent",ROUND(Q3067,0)=4,"Good",ROUND(Q3067,0)=3,"Ok",ROUND(Q3067,0)&lt;3,"Bad")</f>
        <v>Excellent</v>
      </c>
      <c r="S3067">
        <v>47</v>
      </c>
      <c r="T3067" t="str">
        <f t="shared" si="190"/>
        <v>No</v>
      </c>
      <c r="U3067" s="65">
        <v>43009</v>
      </c>
      <c r="V3067" s="65">
        <v>43755</v>
      </c>
      <c r="W3067">
        <v>90</v>
      </c>
      <c r="X3067" t="str">
        <f t="shared" si="191"/>
        <v>Active</v>
      </c>
      <c r="Y3067" t="s">
        <v>15615</v>
      </c>
    </row>
    <row r="3068" spans="1:25" x14ac:dyDescent="0.25">
      <c r="A3068">
        <v>3067</v>
      </c>
      <c r="B3068" t="s">
        <v>13426</v>
      </c>
      <c r="C3068">
        <v>11</v>
      </c>
      <c r="D3068" t="str">
        <f>VLOOKUP($C3068,Hosts!$A:$O,10,0)</f>
        <v>New York</v>
      </c>
      <c r="E3068" s="67">
        <f>INDEX(Hosts!$A:$O,MATCH(Places!$C3068,Hosts!$A:$A,0),MATCH(Places!E$1,Hosts!$1:$1,0))</f>
        <v>1</v>
      </c>
      <c r="F3068" s="67">
        <f>INDEX(Hosts!$A:$O,MATCH(Places!$C3068,Hosts!$A:$A,0),MATCH(Places!F$1,Hosts!$1:$1,0))</f>
        <v>0.87</v>
      </c>
      <c r="G3068" s="67" t="str">
        <f>INDEX(Hosts!$A:$O,MATCH(Places!$C3068,Hosts!$A:$A,0),MATCH(Places!G$1,Hosts!$1:$1,0))</f>
        <v>Yes</v>
      </c>
      <c r="H3068">
        <v>20</v>
      </c>
      <c r="I3068" t="str">
        <f>VLOOKUP($H3068,Neighborhoods!$A:$C,2,0)</f>
        <v>Manhattan</v>
      </c>
      <c r="J3068" t="str">
        <f>VLOOKUP($H3068,Neighborhoods!$A:$C,3,0)</f>
        <v>Upper West Side</v>
      </c>
      <c r="K3068" t="s">
        <v>1</v>
      </c>
      <c r="L3068" t="str">
        <f t="shared" si="188"/>
        <v>Yes</v>
      </c>
      <c r="M3068">
        <v>2</v>
      </c>
      <c r="N3068" t="str" cm="1">
        <f t="array" ref="N3068">_xlfn.IFS(M3068&lt;=2,"Small",M3068&lt;=5,"Medium",M3068&gt;5,"Large")</f>
        <v>Small</v>
      </c>
      <c r="O3068" s="50">
        <v>65</v>
      </c>
      <c r="P3068" s="67">
        <f t="shared" si="189"/>
        <v>0.03</v>
      </c>
      <c r="Q3068" s="52">
        <v>5</v>
      </c>
      <c r="R3068" s="52" t="str" cm="1">
        <f t="array" ref="R3068">_xlfn.IFS(ROUND(Q3068,0)=5,"Excellent",ROUND(Q3068,0)=4,"Good",ROUND(Q3068,0)=3,"Ok",ROUND(Q3068,0)&lt;3,"Bad")</f>
        <v>Excellent</v>
      </c>
      <c r="S3068">
        <v>11</v>
      </c>
      <c r="T3068" t="str">
        <f t="shared" si="190"/>
        <v>No</v>
      </c>
      <c r="U3068" s="65">
        <v>43378</v>
      </c>
      <c r="V3068" s="65">
        <v>43896</v>
      </c>
      <c r="W3068">
        <v>355</v>
      </c>
      <c r="X3068" t="str">
        <f t="shared" si="191"/>
        <v>Active</v>
      </c>
      <c r="Y3068" t="s">
        <v>15615</v>
      </c>
    </row>
    <row r="3069" spans="1:25" x14ac:dyDescent="0.25">
      <c r="A3069">
        <v>3068</v>
      </c>
      <c r="B3069" t="s">
        <v>2224</v>
      </c>
      <c r="C3069">
        <v>2024</v>
      </c>
      <c r="D3069" t="str">
        <f>VLOOKUP($C3069,Hosts!$A:$O,10,0)</f>
        <v>New York</v>
      </c>
      <c r="E3069" s="67">
        <f>INDEX(Hosts!$A:$O,MATCH(Places!$C3069,Hosts!$A:$A,0),MATCH(Places!E$1,Hosts!$1:$1,0))</f>
        <v>1</v>
      </c>
      <c r="F3069" s="67">
        <f>INDEX(Hosts!$A:$O,MATCH(Places!$C3069,Hosts!$A:$A,0),MATCH(Places!F$1,Hosts!$1:$1,0))</f>
        <v>1</v>
      </c>
      <c r="G3069" s="67" t="str">
        <f>INDEX(Hosts!$A:$O,MATCH(Places!$C3069,Hosts!$A:$A,0),MATCH(Places!G$1,Hosts!$1:$1,0))</f>
        <v>Yes</v>
      </c>
      <c r="H3069">
        <v>19</v>
      </c>
      <c r="I3069" t="str">
        <f>VLOOKUP($H3069,Neighborhoods!$A:$C,2,0)</f>
        <v>Manhattan</v>
      </c>
      <c r="J3069" t="str">
        <f>VLOOKUP($H3069,Neighborhoods!$A:$C,3,0)</f>
        <v>Upper East Side</v>
      </c>
      <c r="K3069" t="s">
        <v>11822</v>
      </c>
      <c r="L3069" t="str">
        <f t="shared" si="188"/>
        <v>No</v>
      </c>
      <c r="M3069">
        <v>4</v>
      </c>
      <c r="N3069" t="str" cm="1">
        <f t="array" ref="N3069">_xlfn.IFS(M3069&lt;=2,"Small",M3069&lt;=5,"Medium",M3069&gt;5,"Large")</f>
        <v>Medium</v>
      </c>
      <c r="O3069" s="50">
        <v>239</v>
      </c>
      <c r="P3069" s="67">
        <f t="shared" si="189"/>
        <v>0.04</v>
      </c>
      <c r="Q3069" s="52">
        <v>4.99</v>
      </c>
      <c r="R3069" s="52" t="str" cm="1">
        <f t="array" ref="R3069">_xlfn.IFS(ROUND(Q3069,0)=5,"Excellent",ROUND(Q3069,0)=4,"Good",ROUND(Q3069,0)=3,"Ok",ROUND(Q3069,0)&lt;3,"Bad")</f>
        <v>Excellent</v>
      </c>
      <c r="S3069">
        <v>88</v>
      </c>
      <c r="T3069" t="str">
        <f t="shared" si="190"/>
        <v>No</v>
      </c>
      <c r="U3069" s="65">
        <v>43096</v>
      </c>
      <c r="V3069" s="65">
        <v>43899</v>
      </c>
      <c r="W3069">
        <v>292</v>
      </c>
      <c r="X3069" t="str">
        <f t="shared" si="191"/>
        <v>Active</v>
      </c>
      <c r="Y3069" t="s">
        <v>15616</v>
      </c>
    </row>
    <row r="3070" spans="1:25" x14ac:dyDescent="0.25">
      <c r="A3070">
        <v>3069</v>
      </c>
      <c r="B3070" t="s">
        <v>14958</v>
      </c>
      <c r="C3070">
        <v>3037</v>
      </c>
      <c r="D3070" t="str">
        <f>VLOOKUP($C3070,Hosts!$A:$O,10,0)</f>
        <v>New York</v>
      </c>
      <c r="E3070" s="67">
        <f>INDEX(Hosts!$A:$O,MATCH(Places!$C3070,Hosts!$A:$A,0),MATCH(Places!E$1,Hosts!$1:$1,0))</f>
        <v>0.67</v>
      </c>
      <c r="F3070" s="67">
        <f>INDEX(Hosts!$A:$O,MATCH(Places!$C3070,Hosts!$A:$A,0),MATCH(Places!F$1,Hosts!$1:$1,0))</f>
        <v>1</v>
      </c>
      <c r="G3070" s="67" t="str">
        <f>INDEX(Hosts!$A:$O,MATCH(Places!$C3070,Hosts!$A:$A,0),MATCH(Places!G$1,Hosts!$1:$1,0))</f>
        <v>No</v>
      </c>
      <c r="H3070">
        <v>17</v>
      </c>
      <c r="I3070" t="str">
        <f>VLOOKUP($H3070,Neighborhoods!$A:$C,2,0)</f>
        <v>Manhattan</v>
      </c>
      <c r="J3070" t="str">
        <f>VLOOKUP($H3070,Neighborhoods!$A:$C,3,0)</f>
        <v>Hell's Kitchen</v>
      </c>
      <c r="K3070" t="s">
        <v>11822</v>
      </c>
      <c r="L3070" t="str">
        <f t="shared" si="188"/>
        <v>No</v>
      </c>
      <c r="M3070">
        <v>2</v>
      </c>
      <c r="N3070" t="str" cm="1">
        <f t="array" ref="N3070">_xlfn.IFS(M3070&lt;=2,"Small",M3070&lt;=5,"Medium",M3070&gt;5,"Large")</f>
        <v>Small</v>
      </c>
      <c r="O3070" s="50">
        <v>183</v>
      </c>
      <c r="P3070" s="67">
        <f t="shared" si="189"/>
        <v>0.03</v>
      </c>
      <c r="Q3070" s="52">
        <v>4.92</v>
      </c>
      <c r="R3070" s="52" t="str" cm="1">
        <f t="array" ref="R3070">_xlfn.IFS(ROUND(Q3070,0)=5,"Excellent",ROUND(Q3070,0)=4,"Good",ROUND(Q3070,0)=3,"Ok",ROUND(Q3070,0)&lt;3,"Bad")</f>
        <v>Excellent</v>
      </c>
      <c r="S3070">
        <v>13</v>
      </c>
      <c r="T3070" t="str">
        <f t="shared" si="190"/>
        <v>No</v>
      </c>
      <c r="U3070" s="65">
        <v>43019</v>
      </c>
      <c r="V3070" s="65">
        <v>43255</v>
      </c>
      <c r="W3070">
        <v>90</v>
      </c>
      <c r="X3070" t="str">
        <f t="shared" si="191"/>
        <v>Active</v>
      </c>
      <c r="Y3070" t="s">
        <v>15616</v>
      </c>
    </row>
    <row r="3071" spans="1:25" x14ac:dyDescent="0.25">
      <c r="A3071">
        <v>3070</v>
      </c>
      <c r="B3071" t="s">
        <v>14017</v>
      </c>
      <c r="C3071">
        <v>3354</v>
      </c>
      <c r="D3071" t="str">
        <f>VLOOKUP($C3071,Hosts!$A:$O,10,0)</f>
        <v>New York</v>
      </c>
      <c r="E3071" s="67">
        <f>INDEX(Hosts!$A:$O,MATCH(Places!$C3071,Hosts!$A:$A,0),MATCH(Places!E$1,Hosts!$1:$1,0))</f>
        <v>1</v>
      </c>
      <c r="F3071" s="67">
        <f>INDEX(Hosts!$A:$O,MATCH(Places!$C3071,Hosts!$A:$A,0),MATCH(Places!F$1,Hosts!$1:$1,0))</f>
        <v>1</v>
      </c>
      <c r="G3071" s="67" t="str">
        <f>INDEX(Hosts!$A:$O,MATCH(Places!$C3071,Hosts!$A:$A,0),MATCH(Places!G$1,Hosts!$1:$1,0))</f>
        <v>No</v>
      </c>
      <c r="H3071">
        <v>22</v>
      </c>
      <c r="I3071" t="str">
        <f>VLOOKUP($H3071,Neighborhoods!$A:$C,2,0)</f>
        <v>Queens</v>
      </c>
      <c r="J3071" t="str">
        <f>VLOOKUP($H3071,Neighborhoods!$A:$C,3,0)</f>
        <v>Flushing</v>
      </c>
      <c r="K3071" t="s">
        <v>1</v>
      </c>
      <c r="L3071" t="str">
        <f t="shared" si="188"/>
        <v>Yes</v>
      </c>
      <c r="M3071">
        <v>2</v>
      </c>
      <c r="N3071" t="str" cm="1">
        <f t="array" ref="N3071">_xlfn.IFS(M3071&lt;=2,"Small",M3071&lt;=5,"Medium",M3071&gt;5,"Large")</f>
        <v>Small</v>
      </c>
      <c r="O3071" s="50">
        <v>65</v>
      </c>
      <c r="P3071" s="67">
        <f t="shared" si="189"/>
        <v>0.03</v>
      </c>
      <c r="Q3071" s="52">
        <v>4.5199999999999996</v>
      </c>
      <c r="R3071" s="52" t="str" cm="1">
        <f t="array" ref="R3071">_xlfn.IFS(ROUND(Q3071,0)=5,"Excellent",ROUND(Q3071,0)=4,"Good",ROUND(Q3071,0)=3,"Ok",ROUND(Q3071,0)&lt;3,"Bad")</f>
        <v>Excellent</v>
      </c>
      <c r="S3071">
        <v>27</v>
      </c>
      <c r="T3071" t="str">
        <f t="shared" si="190"/>
        <v>No</v>
      </c>
      <c r="U3071" s="65">
        <v>43016</v>
      </c>
      <c r="V3071" s="65">
        <v>43768</v>
      </c>
      <c r="W3071">
        <v>89</v>
      </c>
      <c r="X3071" t="str">
        <f t="shared" si="191"/>
        <v>Active</v>
      </c>
      <c r="Y3071" t="s">
        <v>15615</v>
      </c>
    </row>
    <row r="3072" spans="1:25" x14ac:dyDescent="0.25">
      <c r="A3072">
        <v>3071</v>
      </c>
      <c r="B3072" t="s">
        <v>2225</v>
      </c>
      <c r="C3072">
        <v>2274</v>
      </c>
      <c r="D3072" t="str">
        <f>VLOOKUP($C3072,Hosts!$A:$O,10,0)</f>
        <v>Lima</v>
      </c>
      <c r="E3072" s="67">
        <f>INDEX(Hosts!$A:$O,MATCH(Places!$C3072,Hosts!$A:$A,0),MATCH(Places!E$1,Hosts!$1:$1,0))</f>
        <v>1</v>
      </c>
      <c r="F3072" s="67">
        <f>INDEX(Hosts!$A:$O,MATCH(Places!$C3072,Hosts!$A:$A,0),MATCH(Places!F$1,Hosts!$1:$1,0))</f>
        <v>1</v>
      </c>
      <c r="G3072" s="67" t="str">
        <f>INDEX(Hosts!$A:$O,MATCH(Places!$C3072,Hosts!$A:$A,0),MATCH(Places!G$1,Hosts!$1:$1,0))</f>
        <v>No</v>
      </c>
      <c r="H3072">
        <v>17</v>
      </c>
      <c r="I3072" t="str">
        <f>VLOOKUP($H3072,Neighborhoods!$A:$C,2,0)</f>
        <v>Manhattan</v>
      </c>
      <c r="J3072" t="str">
        <f>VLOOKUP($H3072,Neighborhoods!$A:$C,3,0)</f>
        <v>Hell's Kitchen</v>
      </c>
      <c r="K3072" t="s">
        <v>1</v>
      </c>
      <c r="L3072" t="str">
        <f t="shared" si="188"/>
        <v>Yes</v>
      </c>
      <c r="M3072">
        <v>4</v>
      </c>
      <c r="N3072" t="str" cm="1">
        <f t="array" ref="N3072">_xlfn.IFS(M3072&lt;=2,"Small",M3072&lt;=5,"Medium",M3072&gt;5,"Large")</f>
        <v>Medium</v>
      </c>
      <c r="O3072" s="50">
        <v>78</v>
      </c>
      <c r="P3072" s="67">
        <f t="shared" si="189"/>
        <v>0.03</v>
      </c>
      <c r="Q3072" s="52">
        <v>4.6900000000000004</v>
      </c>
      <c r="R3072" s="52" t="str" cm="1">
        <f t="array" ref="R3072">_xlfn.IFS(ROUND(Q3072,0)=5,"Excellent",ROUND(Q3072,0)=4,"Good",ROUND(Q3072,0)=3,"Ok",ROUND(Q3072,0)&lt;3,"Bad")</f>
        <v>Excellent</v>
      </c>
      <c r="S3072">
        <v>185</v>
      </c>
      <c r="T3072" t="str">
        <f t="shared" si="190"/>
        <v>No</v>
      </c>
      <c r="U3072" s="65">
        <v>43015</v>
      </c>
      <c r="V3072" s="65">
        <v>43901</v>
      </c>
      <c r="W3072">
        <v>180</v>
      </c>
      <c r="X3072" t="str">
        <f t="shared" si="191"/>
        <v>Active</v>
      </c>
      <c r="Y3072" t="s">
        <v>15615</v>
      </c>
    </row>
    <row r="3073" spans="1:25" x14ac:dyDescent="0.25">
      <c r="A3073">
        <v>3072</v>
      </c>
      <c r="B3073" t="s">
        <v>14266</v>
      </c>
      <c r="C3073">
        <v>3321</v>
      </c>
      <c r="D3073" t="str">
        <f>VLOOKUP($C3073,Hosts!$A:$O,10,0)</f>
        <v>New York</v>
      </c>
      <c r="E3073" s="67">
        <f>INDEX(Hosts!$A:$O,MATCH(Places!$C3073,Hosts!$A:$A,0),MATCH(Places!E$1,Hosts!$1:$1,0))</f>
        <v>1</v>
      </c>
      <c r="F3073" s="67">
        <f>INDEX(Hosts!$A:$O,MATCH(Places!$C3073,Hosts!$A:$A,0),MATCH(Places!F$1,Hosts!$1:$1,0))</f>
        <v>0.93</v>
      </c>
      <c r="G3073" s="67" t="str">
        <f>INDEX(Hosts!$A:$O,MATCH(Places!$C3073,Hosts!$A:$A,0),MATCH(Places!G$1,Hosts!$1:$1,0))</f>
        <v>Yes</v>
      </c>
      <c r="H3073">
        <v>17</v>
      </c>
      <c r="I3073" t="str">
        <f>VLOOKUP($H3073,Neighborhoods!$A:$C,2,0)</f>
        <v>Manhattan</v>
      </c>
      <c r="J3073" t="str">
        <f>VLOOKUP($H3073,Neighborhoods!$A:$C,3,0)</f>
        <v>Hell's Kitchen</v>
      </c>
      <c r="K3073" t="s">
        <v>11822</v>
      </c>
      <c r="L3073" t="str">
        <f t="shared" si="188"/>
        <v>No</v>
      </c>
      <c r="M3073">
        <v>3</v>
      </c>
      <c r="N3073" t="str" cm="1">
        <f t="array" ref="N3073">_xlfn.IFS(M3073&lt;=2,"Small",M3073&lt;=5,"Medium",M3073&gt;5,"Large")</f>
        <v>Medium</v>
      </c>
      <c r="O3073" s="50">
        <v>150</v>
      </c>
      <c r="P3073" s="67">
        <f t="shared" si="189"/>
        <v>0.03</v>
      </c>
      <c r="Q3073" s="52">
        <v>4.9000000000000004</v>
      </c>
      <c r="R3073" s="52" t="str" cm="1">
        <f t="array" ref="R3073">_xlfn.IFS(ROUND(Q3073,0)=5,"Excellent",ROUND(Q3073,0)=4,"Good",ROUND(Q3073,0)=3,"Ok",ROUND(Q3073,0)&lt;3,"Bad")</f>
        <v>Excellent</v>
      </c>
      <c r="S3073">
        <v>62</v>
      </c>
      <c r="T3073" t="str">
        <f t="shared" si="190"/>
        <v>No</v>
      </c>
      <c r="U3073" s="65">
        <v>43033</v>
      </c>
      <c r="V3073" s="65">
        <v>43809</v>
      </c>
      <c r="W3073">
        <v>179</v>
      </c>
      <c r="X3073" t="str">
        <f t="shared" si="191"/>
        <v>Active</v>
      </c>
      <c r="Y3073" t="s">
        <v>15615</v>
      </c>
    </row>
    <row r="3074" spans="1:25" x14ac:dyDescent="0.25">
      <c r="A3074">
        <v>3073</v>
      </c>
      <c r="B3074" t="s">
        <v>2226</v>
      </c>
      <c r="C3074">
        <v>2115</v>
      </c>
      <c r="D3074" t="str">
        <f>VLOOKUP($C3074,Hosts!$A:$O,10,0)</f>
        <v>New Jersey</v>
      </c>
      <c r="E3074" s="67">
        <f>INDEX(Hosts!$A:$O,MATCH(Places!$C3074,Hosts!$A:$A,0),MATCH(Places!E$1,Hosts!$1:$1,0))</f>
        <v>0.33</v>
      </c>
      <c r="F3074" s="67">
        <f>INDEX(Hosts!$A:$O,MATCH(Places!$C3074,Hosts!$A:$A,0),MATCH(Places!F$1,Hosts!$1:$1,0))</f>
        <v>0.91</v>
      </c>
      <c r="G3074" s="67" t="str">
        <f>INDEX(Hosts!$A:$O,MATCH(Places!$C3074,Hosts!$A:$A,0),MATCH(Places!G$1,Hosts!$1:$1,0))</f>
        <v>Yes</v>
      </c>
      <c r="H3074">
        <v>16</v>
      </c>
      <c r="I3074" t="str">
        <f>VLOOKUP($H3074,Neighborhoods!$A:$C,2,0)</f>
        <v>Manhattan</v>
      </c>
      <c r="J3074" t="str">
        <f>VLOOKUP($H3074,Neighborhoods!$A:$C,3,0)</f>
        <v>Harlem</v>
      </c>
      <c r="K3074" t="s">
        <v>11822</v>
      </c>
      <c r="L3074" t="str">
        <f t="shared" si="188"/>
        <v>No</v>
      </c>
      <c r="M3074">
        <v>3</v>
      </c>
      <c r="N3074" t="str" cm="1">
        <f t="array" ref="N3074">_xlfn.IFS(M3074&lt;=2,"Small",M3074&lt;=5,"Medium",M3074&gt;5,"Large")</f>
        <v>Medium</v>
      </c>
      <c r="O3074" s="50">
        <v>145</v>
      </c>
      <c r="P3074" s="67">
        <f t="shared" si="189"/>
        <v>0.03</v>
      </c>
      <c r="Q3074" s="52">
        <v>4.74</v>
      </c>
      <c r="R3074" s="52" t="str" cm="1">
        <f t="array" ref="R3074">_xlfn.IFS(ROUND(Q3074,0)=5,"Excellent",ROUND(Q3074,0)=4,"Good",ROUND(Q3074,0)=3,"Ok",ROUND(Q3074,0)&lt;3,"Bad")</f>
        <v>Excellent</v>
      </c>
      <c r="S3074">
        <v>23</v>
      </c>
      <c r="T3074" t="str">
        <f t="shared" si="190"/>
        <v>No</v>
      </c>
      <c r="U3074" s="65">
        <v>43014</v>
      </c>
      <c r="V3074" s="65">
        <v>43834</v>
      </c>
      <c r="W3074">
        <v>227</v>
      </c>
      <c r="X3074" t="str">
        <f t="shared" si="191"/>
        <v>Active</v>
      </c>
      <c r="Y3074" t="s">
        <v>15615</v>
      </c>
    </row>
    <row r="3075" spans="1:25" x14ac:dyDescent="0.25">
      <c r="A3075">
        <v>3074</v>
      </c>
      <c r="B3075" t="s">
        <v>2227</v>
      </c>
      <c r="C3075">
        <v>2655</v>
      </c>
      <c r="D3075" t="str">
        <f>VLOOKUP($C3075,Hosts!$A:$O,10,0)</f>
        <v>New York</v>
      </c>
      <c r="E3075" s="67">
        <f>INDEX(Hosts!$A:$O,MATCH(Places!$C3075,Hosts!$A:$A,0),MATCH(Places!E$1,Hosts!$1:$1,0))</f>
        <v>0</v>
      </c>
      <c r="F3075" s="67">
        <f>INDEX(Hosts!$A:$O,MATCH(Places!$C3075,Hosts!$A:$A,0),MATCH(Places!F$1,Hosts!$1:$1,0))</f>
        <v>0.67</v>
      </c>
      <c r="G3075" s="67" t="str">
        <f>INDEX(Hosts!$A:$O,MATCH(Places!$C3075,Hosts!$A:$A,0),MATCH(Places!G$1,Hosts!$1:$1,0))</f>
        <v>No</v>
      </c>
      <c r="H3075">
        <v>21</v>
      </c>
      <c r="I3075" t="str">
        <f>VLOOKUP($H3075,Neighborhoods!$A:$C,2,0)</f>
        <v>Queens</v>
      </c>
      <c r="J3075" t="str">
        <f>VLOOKUP($H3075,Neighborhoods!$A:$C,3,0)</f>
        <v>Astoria</v>
      </c>
      <c r="K3075" t="s">
        <v>1</v>
      </c>
      <c r="L3075" t="str">
        <f t="shared" ref="L3075:L3138" si="192">IF(OR(K3075="Private room",K3075="Shared room"),"Yes","No")</f>
        <v>Yes</v>
      </c>
      <c r="M3075">
        <v>2</v>
      </c>
      <c r="N3075" t="str" cm="1">
        <f t="array" ref="N3075">_xlfn.IFS(M3075&lt;=2,"Small",M3075&lt;=5,"Medium",M3075&gt;5,"Large")</f>
        <v>Small</v>
      </c>
      <c r="O3075" s="50">
        <v>85</v>
      </c>
      <c r="P3075" s="67">
        <f t="shared" ref="P3075:P3138" si="193">VLOOKUP(O3075,$AB$1:$AC$5,2)</f>
        <v>0.03</v>
      </c>
      <c r="Q3075" s="52">
        <v>5</v>
      </c>
      <c r="R3075" s="52" t="str" cm="1">
        <f t="array" ref="R3075">_xlfn.IFS(ROUND(Q3075,0)=5,"Excellent",ROUND(Q3075,0)=4,"Good",ROUND(Q3075,0)=3,"Ok",ROUND(Q3075,0)&lt;3,"Bad")</f>
        <v>Excellent</v>
      </c>
      <c r="S3075">
        <v>13</v>
      </c>
      <c r="T3075" t="str">
        <f t="shared" ref="T3075:T3138" si="194">IF(AND(Q3075&gt;=4.8,S3075&gt;100),"Yes","No")</f>
        <v>No</v>
      </c>
      <c r="U3075" s="65">
        <v>43015</v>
      </c>
      <c r="V3075" s="65">
        <v>43288</v>
      </c>
      <c r="W3075">
        <v>0</v>
      </c>
      <c r="X3075" t="str">
        <f t="shared" ref="X3075:X3138" si="195">IF(W3075&lt;&gt;0,"Active","Inactive")</f>
        <v>Inactive</v>
      </c>
      <c r="Y3075" t="s">
        <v>15615</v>
      </c>
    </row>
    <row r="3076" spans="1:25" x14ac:dyDescent="0.25">
      <c r="A3076">
        <v>3075</v>
      </c>
      <c r="B3076" t="s">
        <v>2228</v>
      </c>
      <c r="C3076">
        <v>1324</v>
      </c>
      <c r="D3076" t="str">
        <f>VLOOKUP($C3076,Hosts!$A:$O,10,0)</f>
        <v>New York</v>
      </c>
      <c r="E3076" s="67">
        <f>INDEX(Hosts!$A:$O,MATCH(Places!$C3076,Hosts!$A:$A,0),MATCH(Places!E$1,Hosts!$1:$1,0))</f>
        <v>1</v>
      </c>
      <c r="F3076" s="67">
        <f>INDEX(Hosts!$A:$O,MATCH(Places!$C3076,Hosts!$A:$A,0),MATCH(Places!F$1,Hosts!$1:$1,0))</f>
        <v>0.95</v>
      </c>
      <c r="G3076" s="67" t="str">
        <f>INDEX(Hosts!$A:$O,MATCH(Places!$C3076,Hosts!$A:$A,0),MATCH(Places!G$1,Hosts!$1:$1,0))</f>
        <v>Yes</v>
      </c>
      <c r="H3076">
        <v>16</v>
      </c>
      <c r="I3076" t="str">
        <f>VLOOKUP($H3076,Neighborhoods!$A:$C,2,0)</f>
        <v>Manhattan</v>
      </c>
      <c r="J3076" t="str">
        <f>VLOOKUP($H3076,Neighborhoods!$A:$C,3,0)</f>
        <v>Harlem</v>
      </c>
      <c r="K3076" t="s">
        <v>1</v>
      </c>
      <c r="L3076" t="str">
        <f t="shared" si="192"/>
        <v>Yes</v>
      </c>
      <c r="M3076">
        <v>2</v>
      </c>
      <c r="N3076" t="str" cm="1">
        <f t="array" ref="N3076">_xlfn.IFS(M3076&lt;=2,"Small",M3076&lt;=5,"Medium",M3076&gt;5,"Large")</f>
        <v>Small</v>
      </c>
      <c r="O3076" s="50">
        <v>63</v>
      </c>
      <c r="P3076" s="67">
        <f t="shared" si="193"/>
        <v>0.03</v>
      </c>
      <c r="Q3076" s="52">
        <v>4.99</v>
      </c>
      <c r="R3076" s="52" t="str" cm="1">
        <f t="array" ref="R3076">_xlfn.IFS(ROUND(Q3076,0)=5,"Excellent",ROUND(Q3076,0)=4,"Good",ROUND(Q3076,0)=3,"Ok",ROUND(Q3076,0)&lt;3,"Bad")</f>
        <v>Excellent</v>
      </c>
      <c r="S3076">
        <v>77</v>
      </c>
      <c r="T3076" t="str">
        <f t="shared" si="194"/>
        <v>No</v>
      </c>
      <c r="U3076" s="65">
        <v>43017</v>
      </c>
      <c r="V3076" s="65">
        <v>44033</v>
      </c>
      <c r="W3076">
        <v>319</v>
      </c>
      <c r="X3076" t="str">
        <f t="shared" si="195"/>
        <v>Active</v>
      </c>
      <c r="Y3076" t="s">
        <v>15615</v>
      </c>
    </row>
    <row r="3077" spans="1:25" x14ac:dyDescent="0.25">
      <c r="A3077">
        <v>3076</v>
      </c>
      <c r="B3077" t="s">
        <v>2229</v>
      </c>
      <c r="C3077">
        <v>1324</v>
      </c>
      <c r="D3077" t="str">
        <f>VLOOKUP($C3077,Hosts!$A:$O,10,0)</f>
        <v>New York</v>
      </c>
      <c r="E3077" s="67">
        <f>INDEX(Hosts!$A:$O,MATCH(Places!$C3077,Hosts!$A:$A,0),MATCH(Places!E$1,Hosts!$1:$1,0))</f>
        <v>1</v>
      </c>
      <c r="F3077" s="67">
        <f>INDEX(Hosts!$A:$O,MATCH(Places!$C3077,Hosts!$A:$A,0),MATCH(Places!F$1,Hosts!$1:$1,0))</f>
        <v>0.95</v>
      </c>
      <c r="G3077" s="67" t="str">
        <f>INDEX(Hosts!$A:$O,MATCH(Places!$C3077,Hosts!$A:$A,0),MATCH(Places!G$1,Hosts!$1:$1,0))</f>
        <v>Yes</v>
      </c>
      <c r="H3077">
        <v>16</v>
      </c>
      <c r="I3077" t="str">
        <f>VLOOKUP($H3077,Neighborhoods!$A:$C,2,0)</f>
        <v>Manhattan</v>
      </c>
      <c r="J3077" t="str">
        <f>VLOOKUP($H3077,Neighborhoods!$A:$C,3,0)</f>
        <v>Harlem</v>
      </c>
      <c r="K3077" t="s">
        <v>1</v>
      </c>
      <c r="L3077" t="str">
        <f t="shared" si="192"/>
        <v>Yes</v>
      </c>
      <c r="M3077">
        <v>1</v>
      </c>
      <c r="N3077" t="str" cm="1">
        <f t="array" ref="N3077">_xlfn.IFS(M3077&lt;=2,"Small",M3077&lt;=5,"Medium",M3077&gt;5,"Large")</f>
        <v>Small</v>
      </c>
      <c r="O3077" s="50">
        <v>49</v>
      </c>
      <c r="P3077" s="67">
        <f t="shared" si="193"/>
        <v>0.03</v>
      </c>
      <c r="Q3077" s="52">
        <v>5</v>
      </c>
      <c r="R3077" s="52" t="str" cm="1">
        <f t="array" ref="R3077">_xlfn.IFS(ROUND(Q3077,0)=5,"Excellent",ROUND(Q3077,0)=4,"Good",ROUND(Q3077,0)=3,"Ok",ROUND(Q3077,0)&lt;3,"Bad")</f>
        <v>Excellent</v>
      </c>
      <c r="S3077">
        <v>38</v>
      </c>
      <c r="T3077" t="str">
        <f t="shared" si="194"/>
        <v>No</v>
      </c>
      <c r="U3077" s="65">
        <v>43016</v>
      </c>
      <c r="V3077" s="65">
        <v>44033</v>
      </c>
      <c r="W3077">
        <v>321</v>
      </c>
      <c r="X3077" t="str">
        <f t="shared" si="195"/>
        <v>Active</v>
      </c>
      <c r="Y3077" t="s">
        <v>15615</v>
      </c>
    </row>
    <row r="3078" spans="1:25" x14ac:dyDescent="0.25">
      <c r="A3078">
        <v>3077</v>
      </c>
      <c r="B3078" t="s">
        <v>13684</v>
      </c>
      <c r="C3078">
        <v>3354</v>
      </c>
      <c r="D3078" t="str">
        <f>VLOOKUP($C3078,Hosts!$A:$O,10,0)</f>
        <v>New York</v>
      </c>
      <c r="E3078" s="67">
        <f>INDEX(Hosts!$A:$O,MATCH(Places!$C3078,Hosts!$A:$A,0),MATCH(Places!E$1,Hosts!$1:$1,0))</f>
        <v>1</v>
      </c>
      <c r="F3078" s="67">
        <f>INDEX(Hosts!$A:$O,MATCH(Places!$C3078,Hosts!$A:$A,0),MATCH(Places!F$1,Hosts!$1:$1,0))</f>
        <v>1</v>
      </c>
      <c r="G3078" s="67" t="str">
        <f>INDEX(Hosts!$A:$O,MATCH(Places!$C3078,Hosts!$A:$A,0),MATCH(Places!G$1,Hosts!$1:$1,0))</f>
        <v>No</v>
      </c>
      <c r="H3078">
        <v>22</v>
      </c>
      <c r="I3078" t="str">
        <f>VLOOKUP($H3078,Neighborhoods!$A:$C,2,0)</f>
        <v>Queens</v>
      </c>
      <c r="J3078" t="str">
        <f>VLOOKUP($H3078,Neighborhoods!$A:$C,3,0)</f>
        <v>Flushing</v>
      </c>
      <c r="K3078" t="s">
        <v>1</v>
      </c>
      <c r="L3078" t="str">
        <f t="shared" si="192"/>
        <v>Yes</v>
      </c>
      <c r="M3078">
        <v>2</v>
      </c>
      <c r="N3078" t="str" cm="1">
        <f t="array" ref="N3078">_xlfn.IFS(M3078&lt;=2,"Small",M3078&lt;=5,"Medium",M3078&gt;5,"Large")</f>
        <v>Small</v>
      </c>
      <c r="O3078" s="50">
        <v>60</v>
      </c>
      <c r="P3078" s="67">
        <f t="shared" si="193"/>
        <v>0.03</v>
      </c>
      <c r="Q3078" s="52">
        <v>4.76</v>
      </c>
      <c r="R3078" s="52" t="str" cm="1">
        <f t="array" ref="R3078">_xlfn.IFS(ROUND(Q3078,0)=5,"Excellent",ROUND(Q3078,0)=4,"Good",ROUND(Q3078,0)=3,"Ok",ROUND(Q3078,0)&lt;3,"Bad")</f>
        <v>Excellent</v>
      </c>
      <c r="S3078">
        <v>25</v>
      </c>
      <c r="T3078" t="str">
        <f t="shared" si="194"/>
        <v>No</v>
      </c>
      <c r="U3078" s="65">
        <v>43038</v>
      </c>
      <c r="V3078" s="65">
        <v>43828</v>
      </c>
      <c r="W3078">
        <v>89</v>
      </c>
      <c r="X3078" t="str">
        <f t="shared" si="195"/>
        <v>Active</v>
      </c>
      <c r="Y3078" t="s">
        <v>15615</v>
      </c>
    </row>
    <row r="3079" spans="1:25" x14ac:dyDescent="0.25">
      <c r="A3079">
        <v>3078</v>
      </c>
      <c r="B3079" t="s">
        <v>15423</v>
      </c>
      <c r="C3079">
        <v>1284</v>
      </c>
      <c r="D3079" t="str">
        <f>VLOOKUP($C3079,Hosts!$A:$O,10,0)</f>
        <v>New York</v>
      </c>
      <c r="E3079" s="67">
        <f>INDEX(Hosts!$A:$O,MATCH(Places!$C3079,Hosts!$A:$A,0),MATCH(Places!E$1,Hosts!$1:$1,0))</f>
        <v>1</v>
      </c>
      <c r="F3079" s="67">
        <f>INDEX(Hosts!$A:$O,MATCH(Places!$C3079,Hosts!$A:$A,0),MATCH(Places!F$1,Hosts!$1:$1,0))</f>
        <v>0.92</v>
      </c>
      <c r="G3079" s="67" t="str">
        <f>INDEX(Hosts!$A:$O,MATCH(Places!$C3079,Hosts!$A:$A,0),MATCH(Places!G$1,Hosts!$1:$1,0))</f>
        <v>No</v>
      </c>
      <c r="H3079">
        <v>26</v>
      </c>
      <c r="I3079" t="str">
        <f>VLOOKUP($H3079,Neighborhoods!$A:$C,2,0)</f>
        <v>Queens</v>
      </c>
      <c r="J3079" t="str">
        <f>VLOOKUP($H3079,Neighborhoods!$A:$C,3,0)</f>
        <v>Sunnyside</v>
      </c>
      <c r="K3079" t="s">
        <v>1</v>
      </c>
      <c r="L3079" t="str">
        <f t="shared" si="192"/>
        <v>Yes</v>
      </c>
      <c r="M3079">
        <v>1</v>
      </c>
      <c r="N3079" t="str" cm="1">
        <f t="array" ref="N3079">_xlfn.IFS(M3079&lt;=2,"Small",M3079&lt;=5,"Medium",M3079&gt;5,"Large")</f>
        <v>Small</v>
      </c>
      <c r="O3079" s="50">
        <v>75</v>
      </c>
      <c r="P3079" s="67">
        <f t="shared" si="193"/>
        <v>0.03</v>
      </c>
      <c r="Q3079" s="52">
        <v>4.67</v>
      </c>
      <c r="R3079" s="52" t="str" cm="1">
        <f t="array" ref="R3079">_xlfn.IFS(ROUND(Q3079,0)=5,"Excellent",ROUND(Q3079,0)=4,"Good",ROUND(Q3079,0)=3,"Ok",ROUND(Q3079,0)&lt;3,"Bad")</f>
        <v>Excellent</v>
      </c>
      <c r="S3079">
        <v>3</v>
      </c>
      <c r="T3079" t="str">
        <f t="shared" si="194"/>
        <v>No</v>
      </c>
      <c r="U3079" s="65">
        <v>43670</v>
      </c>
      <c r="V3079" s="65">
        <v>43750</v>
      </c>
      <c r="W3079">
        <v>365</v>
      </c>
      <c r="X3079" t="str">
        <f t="shared" si="195"/>
        <v>Active</v>
      </c>
      <c r="Y3079" t="s">
        <v>15615</v>
      </c>
    </row>
    <row r="3080" spans="1:25" x14ac:dyDescent="0.25">
      <c r="A3080">
        <v>3079</v>
      </c>
      <c r="B3080" t="s">
        <v>2230</v>
      </c>
      <c r="C3080">
        <v>2632</v>
      </c>
      <c r="D3080" t="str">
        <f>VLOOKUP($C3080,Hosts!$A:$O,10,0)</f>
        <v>New York</v>
      </c>
      <c r="E3080" s="67">
        <f>INDEX(Hosts!$A:$O,MATCH(Places!$C3080,Hosts!$A:$A,0),MATCH(Places!E$1,Hosts!$1:$1,0))</f>
        <v>1</v>
      </c>
      <c r="F3080" s="67">
        <f>INDEX(Hosts!$A:$O,MATCH(Places!$C3080,Hosts!$A:$A,0),MATCH(Places!F$1,Hosts!$1:$1,0))</f>
        <v>0.77</v>
      </c>
      <c r="G3080" s="67" t="str">
        <f>INDEX(Hosts!$A:$O,MATCH(Places!$C3080,Hosts!$A:$A,0),MATCH(Places!G$1,Hosts!$1:$1,0))</f>
        <v>Yes</v>
      </c>
      <c r="H3080">
        <v>14</v>
      </c>
      <c r="I3080" t="str">
        <f>VLOOKUP($H3080,Neighborhoods!$A:$C,2,0)</f>
        <v>Manhattan</v>
      </c>
      <c r="J3080" t="str">
        <f>VLOOKUP($H3080,Neighborhoods!$A:$C,3,0)</f>
        <v>East Harlem</v>
      </c>
      <c r="K3080" t="s">
        <v>1</v>
      </c>
      <c r="L3080" t="str">
        <f t="shared" si="192"/>
        <v>Yes</v>
      </c>
      <c r="M3080">
        <v>2</v>
      </c>
      <c r="N3080" t="str" cm="1">
        <f t="array" ref="N3080">_xlfn.IFS(M3080&lt;=2,"Small",M3080&lt;=5,"Medium",M3080&gt;5,"Large")</f>
        <v>Small</v>
      </c>
      <c r="O3080" s="50">
        <v>62</v>
      </c>
      <c r="P3080" s="67">
        <f t="shared" si="193"/>
        <v>0.03</v>
      </c>
      <c r="Q3080" s="52">
        <v>4.83</v>
      </c>
      <c r="R3080" s="52" t="str" cm="1">
        <f t="array" ref="R3080">_xlfn.IFS(ROUND(Q3080,0)=5,"Excellent",ROUND(Q3080,0)=4,"Good",ROUND(Q3080,0)=3,"Ok",ROUND(Q3080,0)&lt;3,"Bad")</f>
        <v>Excellent</v>
      </c>
      <c r="S3080">
        <v>52</v>
      </c>
      <c r="T3080" t="str">
        <f t="shared" si="194"/>
        <v>No</v>
      </c>
      <c r="U3080" s="65">
        <v>43017</v>
      </c>
      <c r="V3080" s="65">
        <v>43899</v>
      </c>
      <c r="W3080">
        <v>365</v>
      </c>
      <c r="X3080" t="str">
        <f t="shared" si="195"/>
        <v>Active</v>
      </c>
      <c r="Y3080" t="s">
        <v>15615</v>
      </c>
    </row>
    <row r="3081" spans="1:25" x14ac:dyDescent="0.25">
      <c r="A3081">
        <v>3080</v>
      </c>
      <c r="B3081" t="s">
        <v>2231</v>
      </c>
      <c r="C3081">
        <v>1494</v>
      </c>
      <c r="D3081" t="str">
        <f>VLOOKUP($C3081,Hosts!$A:$O,10,0)</f>
        <v>New York</v>
      </c>
      <c r="E3081" s="67">
        <f>INDEX(Hosts!$A:$O,MATCH(Places!$C3081,Hosts!$A:$A,0),MATCH(Places!E$1,Hosts!$1:$1,0))</f>
        <v>0.9</v>
      </c>
      <c r="F3081" s="67">
        <f>INDEX(Hosts!$A:$O,MATCH(Places!$C3081,Hosts!$A:$A,0),MATCH(Places!F$1,Hosts!$1:$1,0))</f>
        <v>0.85</v>
      </c>
      <c r="G3081" s="67" t="str">
        <f>INDEX(Hosts!$A:$O,MATCH(Places!$C3081,Hosts!$A:$A,0),MATCH(Places!G$1,Hosts!$1:$1,0))</f>
        <v>No</v>
      </c>
      <c r="H3081">
        <v>9</v>
      </c>
      <c r="I3081" t="str">
        <f>VLOOKUP($H3081,Neighborhoods!$A:$C,2,0)</f>
        <v>Brooklyn</v>
      </c>
      <c r="J3081" t="str">
        <f>VLOOKUP($H3081,Neighborhoods!$A:$C,3,0)</f>
        <v>Crown Heights</v>
      </c>
      <c r="K3081" t="s">
        <v>1</v>
      </c>
      <c r="L3081" t="str">
        <f t="shared" si="192"/>
        <v>Yes</v>
      </c>
      <c r="M3081">
        <v>1</v>
      </c>
      <c r="N3081" t="str" cm="1">
        <f t="array" ref="N3081">_xlfn.IFS(M3081&lt;=2,"Small",M3081&lt;=5,"Medium",M3081&gt;5,"Large")</f>
        <v>Small</v>
      </c>
      <c r="O3081" s="50">
        <v>30</v>
      </c>
      <c r="P3081" s="67">
        <f t="shared" si="193"/>
        <v>0.03</v>
      </c>
      <c r="Q3081" s="52">
        <v>4.6399999999999997</v>
      </c>
      <c r="R3081" s="52" t="str" cm="1">
        <f t="array" ref="R3081">_xlfn.IFS(ROUND(Q3081,0)=5,"Excellent",ROUND(Q3081,0)=4,"Good",ROUND(Q3081,0)=3,"Ok",ROUND(Q3081,0)&lt;3,"Bad")</f>
        <v>Excellent</v>
      </c>
      <c r="S3081">
        <v>36</v>
      </c>
      <c r="T3081" t="str">
        <f t="shared" si="194"/>
        <v>No</v>
      </c>
      <c r="U3081" s="65">
        <v>43219</v>
      </c>
      <c r="V3081" s="65">
        <v>43903</v>
      </c>
      <c r="W3081">
        <v>47</v>
      </c>
      <c r="X3081" t="str">
        <f t="shared" si="195"/>
        <v>Active</v>
      </c>
      <c r="Y3081" t="s">
        <v>15615</v>
      </c>
    </row>
    <row r="3082" spans="1:25" x14ac:dyDescent="0.25">
      <c r="A3082">
        <v>3081</v>
      </c>
      <c r="B3082" t="s">
        <v>14411</v>
      </c>
      <c r="C3082">
        <v>51</v>
      </c>
      <c r="D3082" t="str">
        <f>VLOOKUP($C3082,Hosts!$A:$O,10,0)</f>
        <v>New York</v>
      </c>
      <c r="E3082" s="67">
        <f>INDEX(Hosts!$A:$O,MATCH(Places!$C3082,Hosts!$A:$A,0),MATCH(Places!E$1,Hosts!$1:$1,0))</f>
        <v>1</v>
      </c>
      <c r="F3082" s="67">
        <f>INDEX(Hosts!$A:$O,MATCH(Places!$C3082,Hosts!$A:$A,0),MATCH(Places!F$1,Hosts!$1:$1,0))</f>
        <v>1</v>
      </c>
      <c r="G3082" s="67" t="str">
        <f>INDEX(Hosts!$A:$O,MATCH(Places!$C3082,Hosts!$A:$A,0),MATCH(Places!G$1,Hosts!$1:$1,0))</f>
        <v>No</v>
      </c>
      <c r="H3082">
        <v>14</v>
      </c>
      <c r="I3082" t="str">
        <f>VLOOKUP($H3082,Neighborhoods!$A:$C,2,0)</f>
        <v>Manhattan</v>
      </c>
      <c r="J3082" t="str">
        <f>VLOOKUP($H3082,Neighborhoods!$A:$C,3,0)</f>
        <v>East Harlem</v>
      </c>
      <c r="K3082" t="s">
        <v>1</v>
      </c>
      <c r="L3082" t="str">
        <f t="shared" si="192"/>
        <v>Yes</v>
      </c>
      <c r="M3082">
        <v>1</v>
      </c>
      <c r="N3082" t="str" cm="1">
        <f t="array" ref="N3082">_xlfn.IFS(M3082&lt;=2,"Small",M3082&lt;=5,"Medium",M3082&gt;5,"Large")</f>
        <v>Small</v>
      </c>
      <c r="O3082" s="50">
        <v>37</v>
      </c>
      <c r="P3082" s="67">
        <f t="shared" si="193"/>
        <v>0.03</v>
      </c>
      <c r="Q3082" s="52">
        <v>4</v>
      </c>
      <c r="R3082" s="52" t="str" cm="1">
        <f t="array" ref="R3082">_xlfn.IFS(ROUND(Q3082,0)=5,"Excellent",ROUND(Q3082,0)=4,"Good",ROUND(Q3082,0)=3,"Ok",ROUND(Q3082,0)&lt;3,"Bad")</f>
        <v>Good</v>
      </c>
      <c r="S3082">
        <v>27</v>
      </c>
      <c r="T3082" t="str">
        <f t="shared" si="194"/>
        <v>No</v>
      </c>
      <c r="U3082" s="65">
        <v>43018</v>
      </c>
      <c r="V3082" s="65">
        <v>44024</v>
      </c>
      <c r="W3082">
        <v>8</v>
      </c>
      <c r="X3082" t="str">
        <f t="shared" si="195"/>
        <v>Active</v>
      </c>
      <c r="Y3082" t="s">
        <v>15616</v>
      </c>
    </row>
    <row r="3083" spans="1:25" x14ac:dyDescent="0.25">
      <c r="A3083">
        <v>3082</v>
      </c>
      <c r="B3083" t="s">
        <v>2232</v>
      </c>
      <c r="C3083">
        <v>3130</v>
      </c>
      <c r="D3083" t="str">
        <f>VLOOKUP($C3083,Hosts!$A:$O,10,0)</f>
        <v>New York</v>
      </c>
      <c r="E3083" s="67">
        <f>INDEX(Hosts!$A:$O,MATCH(Places!$C3083,Hosts!$A:$A,0),MATCH(Places!E$1,Hosts!$1:$1,0))</f>
        <v>1</v>
      </c>
      <c r="F3083" s="67">
        <f>INDEX(Hosts!$A:$O,MATCH(Places!$C3083,Hosts!$A:$A,0),MATCH(Places!F$1,Hosts!$1:$1,0))</f>
        <v>1</v>
      </c>
      <c r="G3083" s="67" t="str">
        <f>INDEX(Hosts!$A:$O,MATCH(Places!$C3083,Hosts!$A:$A,0),MATCH(Places!G$1,Hosts!$1:$1,0))</f>
        <v>Yes</v>
      </c>
      <c r="H3083">
        <v>22</v>
      </c>
      <c r="I3083" t="str">
        <f>VLOOKUP($H3083,Neighborhoods!$A:$C,2,0)</f>
        <v>Queens</v>
      </c>
      <c r="J3083" t="str">
        <f>VLOOKUP($H3083,Neighborhoods!$A:$C,3,0)</f>
        <v>Flushing</v>
      </c>
      <c r="K3083" t="s">
        <v>1</v>
      </c>
      <c r="L3083" t="str">
        <f t="shared" si="192"/>
        <v>Yes</v>
      </c>
      <c r="M3083">
        <v>6</v>
      </c>
      <c r="N3083" t="str" cm="1">
        <f t="array" ref="N3083">_xlfn.IFS(M3083&lt;=2,"Small",M3083&lt;=5,"Medium",M3083&gt;5,"Large")</f>
        <v>Large</v>
      </c>
      <c r="O3083" s="50">
        <v>190</v>
      </c>
      <c r="P3083" s="67">
        <f t="shared" si="193"/>
        <v>0.03</v>
      </c>
      <c r="Q3083" s="52">
        <v>4.7699999999999996</v>
      </c>
      <c r="R3083" s="52" t="str" cm="1">
        <f t="array" ref="R3083">_xlfn.IFS(ROUND(Q3083,0)=5,"Excellent",ROUND(Q3083,0)=4,"Good",ROUND(Q3083,0)=3,"Ok",ROUND(Q3083,0)&lt;3,"Bad")</f>
        <v>Excellent</v>
      </c>
      <c r="S3083">
        <v>13</v>
      </c>
      <c r="T3083" t="str">
        <f t="shared" si="194"/>
        <v>No</v>
      </c>
      <c r="U3083" s="65">
        <v>43097</v>
      </c>
      <c r="V3083" s="65">
        <v>43677</v>
      </c>
      <c r="W3083">
        <v>40</v>
      </c>
      <c r="X3083" t="str">
        <f t="shared" si="195"/>
        <v>Active</v>
      </c>
      <c r="Y3083" t="s">
        <v>15615</v>
      </c>
    </row>
    <row r="3084" spans="1:25" x14ac:dyDescent="0.25">
      <c r="A3084">
        <v>3083</v>
      </c>
      <c r="B3084" t="s">
        <v>2233</v>
      </c>
      <c r="C3084">
        <v>2717</v>
      </c>
      <c r="D3084" t="str">
        <f>VLOOKUP($C3084,Hosts!$A:$O,10,0)</f>
        <v>New York</v>
      </c>
      <c r="E3084" s="67">
        <f>INDEX(Hosts!$A:$O,MATCH(Places!$C3084,Hosts!$A:$A,0),MATCH(Places!E$1,Hosts!$1:$1,0))</f>
        <v>1</v>
      </c>
      <c r="F3084" s="67">
        <f>INDEX(Hosts!$A:$O,MATCH(Places!$C3084,Hosts!$A:$A,0),MATCH(Places!F$1,Hosts!$1:$1,0))</f>
        <v>0.87</v>
      </c>
      <c r="G3084" s="67" t="str">
        <f>INDEX(Hosts!$A:$O,MATCH(Places!$C3084,Hosts!$A:$A,0),MATCH(Places!G$1,Hosts!$1:$1,0))</f>
        <v>Yes</v>
      </c>
      <c r="H3084">
        <v>16</v>
      </c>
      <c r="I3084" t="str">
        <f>VLOOKUP($H3084,Neighborhoods!$A:$C,2,0)</f>
        <v>Manhattan</v>
      </c>
      <c r="J3084" t="str">
        <f>VLOOKUP($H3084,Neighborhoods!$A:$C,3,0)</f>
        <v>Harlem</v>
      </c>
      <c r="K3084" t="s">
        <v>1</v>
      </c>
      <c r="L3084" t="str">
        <f t="shared" si="192"/>
        <v>Yes</v>
      </c>
      <c r="M3084">
        <v>1</v>
      </c>
      <c r="N3084" t="str" cm="1">
        <f t="array" ref="N3084">_xlfn.IFS(M3084&lt;=2,"Small",M3084&lt;=5,"Medium",M3084&gt;5,"Large")</f>
        <v>Small</v>
      </c>
      <c r="O3084" s="50">
        <v>50</v>
      </c>
      <c r="P3084" s="67">
        <f t="shared" si="193"/>
        <v>0.03</v>
      </c>
      <c r="Q3084" s="52">
        <v>4.92</v>
      </c>
      <c r="R3084" s="52" t="str" cm="1">
        <f t="array" ref="R3084">_xlfn.IFS(ROUND(Q3084,0)=5,"Excellent",ROUND(Q3084,0)=4,"Good",ROUND(Q3084,0)=3,"Ok",ROUND(Q3084,0)&lt;3,"Bad")</f>
        <v>Excellent</v>
      </c>
      <c r="S3084">
        <v>156</v>
      </c>
      <c r="T3084" t="str">
        <f t="shared" si="194"/>
        <v>Yes</v>
      </c>
      <c r="U3084" s="65">
        <v>43015</v>
      </c>
      <c r="V3084" s="65">
        <v>44016</v>
      </c>
      <c r="W3084">
        <v>0</v>
      </c>
      <c r="X3084" t="str">
        <f t="shared" si="195"/>
        <v>Inactive</v>
      </c>
      <c r="Y3084" t="s">
        <v>15615</v>
      </c>
    </row>
    <row r="3085" spans="1:25" x14ac:dyDescent="0.25">
      <c r="A3085">
        <v>3084</v>
      </c>
      <c r="B3085" t="s">
        <v>2234</v>
      </c>
      <c r="C3085">
        <v>1557</v>
      </c>
      <c r="D3085" t="str">
        <f>VLOOKUP($C3085,Hosts!$A:$O,10,0)</f>
        <v>New York</v>
      </c>
      <c r="E3085" s="67">
        <f>INDEX(Hosts!$A:$O,MATCH(Places!$C3085,Hosts!$A:$A,0),MATCH(Places!E$1,Hosts!$1:$1,0))</f>
        <v>1</v>
      </c>
      <c r="F3085" s="67">
        <f>INDEX(Hosts!$A:$O,MATCH(Places!$C3085,Hosts!$A:$A,0),MATCH(Places!F$1,Hosts!$1:$1,0))</f>
        <v>1</v>
      </c>
      <c r="G3085" s="67" t="str">
        <f>INDEX(Hosts!$A:$O,MATCH(Places!$C3085,Hosts!$A:$A,0),MATCH(Places!G$1,Hosts!$1:$1,0))</f>
        <v>Yes</v>
      </c>
      <c r="H3085">
        <v>21</v>
      </c>
      <c r="I3085" t="str">
        <f>VLOOKUP($H3085,Neighborhoods!$A:$C,2,0)</f>
        <v>Queens</v>
      </c>
      <c r="J3085" t="str">
        <f>VLOOKUP($H3085,Neighborhoods!$A:$C,3,0)</f>
        <v>Astoria</v>
      </c>
      <c r="K3085" t="s">
        <v>11822</v>
      </c>
      <c r="L3085" t="str">
        <f t="shared" si="192"/>
        <v>No</v>
      </c>
      <c r="M3085">
        <v>2</v>
      </c>
      <c r="N3085" t="str" cm="1">
        <f t="array" ref="N3085">_xlfn.IFS(M3085&lt;=2,"Small",M3085&lt;=5,"Medium",M3085&gt;5,"Large")</f>
        <v>Small</v>
      </c>
      <c r="O3085" s="50">
        <v>165</v>
      </c>
      <c r="P3085" s="67">
        <f t="shared" si="193"/>
        <v>0.03</v>
      </c>
      <c r="Q3085" s="52">
        <v>4.8899999999999997</v>
      </c>
      <c r="R3085" s="52" t="str" cm="1">
        <f t="array" ref="R3085">_xlfn.IFS(ROUND(Q3085,0)=5,"Excellent",ROUND(Q3085,0)=4,"Good",ROUND(Q3085,0)=3,"Ok",ROUND(Q3085,0)&lt;3,"Bad")</f>
        <v>Excellent</v>
      </c>
      <c r="S3085">
        <v>9</v>
      </c>
      <c r="T3085" t="str">
        <f t="shared" si="194"/>
        <v>No</v>
      </c>
      <c r="U3085" s="65">
        <v>43230</v>
      </c>
      <c r="V3085" s="65">
        <v>43814</v>
      </c>
      <c r="W3085">
        <v>90</v>
      </c>
      <c r="X3085" t="str">
        <f t="shared" si="195"/>
        <v>Active</v>
      </c>
      <c r="Y3085" t="s">
        <v>15616</v>
      </c>
    </row>
    <row r="3086" spans="1:25" x14ac:dyDescent="0.25">
      <c r="A3086">
        <v>3085</v>
      </c>
      <c r="B3086" t="s">
        <v>2235</v>
      </c>
      <c r="C3086">
        <v>3376</v>
      </c>
      <c r="D3086" t="str">
        <f>VLOOKUP($C3086,Hosts!$A:$O,10,0)</f>
        <v>New York</v>
      </c>
      <c r="E3086" s="67">
        <f>INDEX(Hosts!$A:$O,MATCH(Places!$C3086,Hosts!$A:$A,0),MATCH(Places!E$1,Hosts!$1:$1,0))</f>
        <v>1</v>
      </c>
      <c r="F3086" s="67">
        <f>INDEX(Hosts!$A:$O,MATCH(Places!$C3086,Hosts!$A:$A,0),MATCH(Places!F$1,Hosts!$1:$1,0))</f>
        <v>1</v>
      </c>
      <c r="G3086" s="67" t="str">
        <f>INDEX(Hosts!$A:$O,MATCH(Places!$C3086,Hosts!$A:$A,0),MATCH(Places!G$1,Hosts!$1:$1,0))</f>
        <v>Yes</v>
      </c>
      <c r="H3086">
        <v>25</v>
      </c>
      <c r="I3086" t="str">
        <f>VLOOKUP($H3086,Neighborhoods!$A:$C,2,0)</f>
        <v>Queens</v>
      </c>
      <c r="J3086" t="str">
        <f>VLOOKUP($H3086,Neighborhoods!$A:$C,3,0)</f>
        <v>Ridgewood</v>
      </c>
      <c r="K3086" t="s">
        <v>1</v>
      </c>
      <c r="L3086" t="str">
        <f t="shared" si="192"/>
        <v>Yes</v>
      </c>
      <c r="M3086">
        <v>3</v>
      </c>
      <c r="N3086" t="str" cm="1">
        <f t="array" ref="N3086">_xlfn.IFS(M3086&lt;=2,"Small",M3086&lt;=5,"Medium",M3086&gt;5,"Large")</f>
        <v>Medium</v>
      </c>
      <c r="O3086" s="50">
        <v>75</v>
      </c>
      <c r="P3086" s="67">
        <f t="shared" si="193"/>
        <v>0.03</v>
      </c>
      <c r="Q3086" s="52">
        <v>5</v>
      </c>
      <c r="R3086" s="52" t="str" cm="1">
        <f t="array" ref="R3086">_xlfn.IFS(ROUND(Q3086,0)=5,"Excellent",ROUND(Q3086,0)=4,"Good",ROUND(Q3086,0)=3,"Ok",ROUND(Q3086,0)&lt;3,"Bad")</f>
        <v>Excellent</v>
      </c>
      <c r="S3086">
        <v>74</v>
      </c>
      <c r="T3086" t="str">
        <f t="shared" si="194"/>
        <v>No</v>
      </c>
      <c r="U3086" s="65">
        <v>43226</v>
      </c>
      <c r="V3086" s="65">
        <v>43891</v>
      </c>
      <c r="W3086">
        <v>75</v>
      </c>
      <c r="X3086" t="str">
        <f t="shared" si="195"/>
        <v>Active</v>
      </c>
      <c r="Y3086" t="s">
        <v>15616</v>
      </c>
    </row>
    <row r="3087" spans="1:25" x14ac:dyDescent="0.25">
      <c r="A3087">
        <v>3086</v>
      </c>
      <c r="B3087" t="s">
        <v>2236</v>
      </c>
      <c r="C3087">
        <v>3317</v>
      </c>
      <c r="D3087" t="str">
        <f>VLOOKUP($C3087,Hosts!$A:$O,10,0)</f>
        <v>New York</v>
      </c>
      <c r="E3087" s="67">
        <f>INDEX(Hosts!$A:$O,MATCH(Places!$C3087,Hosts!$A:$A,0),MATCH(Places!E$1,Hosts!$1:$1,0))</f>
        <v>0.9</v>
      </c>
      <c r="F3087" s="67">
        <f>INDEX(Hosts!$A:$O,MATCH(Places!$C3087,Hosts!$A:$A,0),MATCH(Places!F$1,Hosts!$1:$1,0))</f>
        <v>0.92</v>
      </c>
      <c r="G3087" s="67" t="str">
        <f>INDEX(Hosts!$A:$O,MATCH(Places!$C3087,Hosts!$A:$A,0),MATCH(Places!G$1,Hosts!$1:$1,0))</f>
        <v>No</v>
      </c>
      <c r="H3087">
        <v>23</v>
      </c>
      <c r="I3087" t="str">
        <f>VLOOKUP($H3087,Neighborhoods!$A:$C,2,0)</f>
        <v>Queens</v>
      </c>
      <c r="J3087" t="str">
        <f>VLOOKUP($H3087,Neighborhoods!$A:$C,3,0)</f>
        <v>Jamaica</v>
      </c>
      <c r="K3087" t="s">
        <v>1</v>
      </c>
      <c r="L3087" t="str">
        <f t="shared" si="192"/>
        <v>Yes</v>
      </c>
      <c r="M3087">
        <v>2</v>
      </c>
      <c r="N3087" t="str" cm="1">
        <f t="array" ref="N3087">_xlfn.IFS(M3087&lt;=2,"Small",M3087&lt;=5,"Medium",M3087&gt;5,"Large")</f>
        <v>Small</v>
      </c>
      <c r="O3087" s="50">
        <v>53</v>
      </c>
      <c r="P3087" s="67">
        <f t="shared" si="193"/>
        <v>0.03</v>
      </c>
      <c r="Q3087" s="52">
        <v>4.8600000000000003</v>
      </c>
      <c r="R3087" s="52" t="str" cm="1">
        <f t="array" ref="R3087">_xlfn.IFS(ROUND(Q3087,0)=5,"Excellent",ROUND(Q3087,0)=4,"Good",ROUND(Q3087,0)=3,"Ok",ROUND(Q3087,0)&lt;3,"Bad")</f>
        <v>Excellent</v>
      </c>
      <c r="S3087">
        <v>7</v>
      </c>
      <c r="T3087" t="str">
        <f t="shared" si="194"/>
        <v>No</v>
      </c>
      <c r="U3087" s="65">
        <v>43101</v>
      </c>
      <c r="V3087" s="65">
        <v>43595</v>
      </c>
      <c r="W3087">
        <v>150</v>
      </c>
      <c r="X3087" t="str">
        <f t="shared" si="195"/>
        <v>Active</v>
      </c>
      <c r="Y3087" t="s">
        <v>15616</v>
      </c>
    </row>
    <row r="3088" spans="1:25" x14ac:dyDescent="0.25">
      <c r="A3088">
        <v>3087</v>
      </c>
      <c r="B3088" t="s">
        <v>2237</v>
      </c>
      <c r="C3088">
        <v>1001</v>
      </c>
      <c r="D3088" t="str">
        <f>VLOOKUP($C3088,Hosts!$A:$O,10,0)</f>
        <v>Tel Aviv District</v>
      </c>
      <c r="E3088" s="67">
        <f>INDEX(Hosts!$A:$O,MATCH(Places!$C3088,Hosts!$A:$A,0),MATCH(Places!E$1,Hosts!$1:$1,0))</f>
        <v>1</v>
      </c>
      <c r="F3088" s="67">
        <f>INDEX(Hosts!$A:$O,MATCH(Places!$C3088,Hosts!$A:$A,0),MATCH(Places!F$1,Hosts!$1:$1,0))</f>
        <v>1</v>
      </c>
      <c r="G3088" s="67" t="str">
        <f>INDEX(Hosts!$A:$O,MATCH(Places!$C3088,Hosts!$A:$A,0),MATCH(Places!G$1,Hosts!$1:$1,0))</f>
        <v>No</v>
      </c>
      <c r="H3088">
        <v>25</v>
      </c>
      <c r="I3088" t="str">
        <f>VLOOKUP($H3088,Neighborhoods!$A:$C,2,0)</f>
        <v>Queens</v>
      </c>
      <c r="J3088" t="str">
        <f>VLOOKUP($H3088,Neighborhoods!$A:$C,3,0)</f>
        <v>Ridgewood</v>
      </c>
      <c r="K3088" t="s">
        <v>11822</v>
      </c>
      <c r="L3088" t="str">
        <f t="shared" si="192"/>
        <v>No</v>
      </c>
      <c r="M3088">
        <v>4</v>
      </c>
      <c r="N3088" t="str" cm="1">
        <f t="array" ref="N3088">_xlfn.IFS(M3088&lt;=2,"Small",M3088&lt;=5,"Medium",M3088&gt;5,"Large")</f>
        <v>Medium</v>
      </c>
      <c r="O3088" s="50">
        <v>71</v>
      </c>
      <c r="P3088" s="67">
        <f t="shared" si="193"/>
        <v>0.03</v>
      </c>
      <c r="Q3088" s="52">
        <v>4.57</v>
      </c>
      <c r="R3088" s="52" t="str" cm="1">
        <f t="array" ref="R3088">_xlfn.IFS(ROUND(Q3088,0)=5,"Excellent",ROUND(Q3088,0)=4,"Good",ROUND(Q3088,0)=3,"Ok",ROUND(Q3088,0)&lt;3,"Bad")</f>
        <v>Excellent</v>
      </c>
      <c r="S3088">
        <v>7</v>
      </c>
      <c r="T3088" t="str">
        <f t="shared" si="194"/>
        <v>No</v>
      </c>
      <c r="U3088" s="65">
        <v>43190</v>
      </c>
      <c r="V3088" s="65">
        <v>43832</v>
      </c>
      <c r="W3088">
        <v>0</v>
      </c>
      <c r="X3088" t="str">
        <f t="shared" si="195"/>
        <v>Inactive</v>
      </c>
      <c r="Y3088" t="s">
        <v>15615</v>
      </c>
    </row>
    <row r="3089" spans="1:25" x14ac:dyDescent="0.25">
      <c r="A3089">
        <v>3088</v>
      </c>
      <c r="B3089" t="s">
        <v>2238</v>
      </c>
      <c r="C3089">
        <v>3336</v>
      </c>
      <c r="D3089" t="str">
        <f>VLOOKUP($C3089,Hosts!$A:$O,10,0)</f>
        <v>New York</v>
      </c>
      <c r="E3089" s="67">
        <f>INDEX(Hosts!$A:$O,MATCH(Places!$C3089,Hosts!$A:$A,0),MATCH(Places!E$1,Hosts!$1:$1,0))</f>
        <v>1</v>
      </c>
      <c r="F3089" s="67">
        <f>INDEX(Hosts!$A:$O,MATCH(Places!$C3089,Hosts!$A:$A,0),MATCH(Places!F$1,Hosts!$1:$1,0))</f>
        <v>1</v>
      </c>
      <c r="G3089" s="67" t="str">
        <f>INDEX(Hosts!$A:$O,MATCH(Places!$C3089,Hosts!$A:$A,0),MATCH(Places!G$1,Hosts!$1:$1,0))</f>
        <v>Yes</v>
      </c>
      <c r="H3089">
        <v>16</v>
      </c>
      <c r="I3089" t="str">
        <f>VLOOKUP($H3089,Neighborhoods!$A:$C,2,0)</f>
        <v>Manhattan</v>
      </c>
      <c r="J3089" t="str">
        <f>VLOOKUP($H3089,Neighborhoods!$A:$C,3,0)</f>
        <v>Harlem</v>
      </c>
      <c r="K3089" t="s">
        <v>11822</v>
      </c>
      <c r="L3089" t="str">
        <f t="shared" si="192"/>
        <v>No</v>
      </c>
      <c r="M3089">
        <v>4</v>
      </c>
      <c r="N3089" t="str" cm="1">
        <f t="array" ref="N3089">_xlfn.IFS(M3089&lt;=2,"Small",M3089&lt;=5,"Medium",M3089&gt;5,"Large")</f>
        <v>Medium</v>
      </c>
      <c r="O3089" s="50">
        <v>96</v>
      </c>
      <c r="P3089" s="67">
        <f t="shared" si="193"/>
        <v>0.03</v>
      </c>
      <c r="Q3089" s="52">
        <v>4.83</v>
      </c>
      <c r="R3089" s="52" t="str" cm="1">
        <f t="array" ref="R3089">_xlfn.IFS(ROUND(Q3089,0)=5,"Excellent",ROUND(Q3089,0)=4,"Good",ROUND(Q3089,0)=3,"Ok",ROUND(Q3089,0)&lt;3,"Bad")</f>
        <v>Excellent</v>
      </c>
      <c r="S3089">
        <v>6</v>
      </c>
      <c r="T3089" t="str">
        <f t="shared" si="194"/>
        <v>No</v>
      </c>
      <c r="U3089" s="65">
        <v>43268</v>
      </c>
      <c r="V3089" s="65">
        <v>43908</v>
      </c>
      <c r="W3089">
        <v>231</v>
      </c>
      <c r="X3089" t="str">
        <f t="shared" si="195"/>
        <v>Active</v>
      </c>
      <c r="Y3089" t="s">
        <v>15616</v>
      </c>
    </row>
    <row r="3090" spans="1:25" x14ac:dyDescent="0.25">
      <c r="A3090">
        <v>3089</v>
      </c>
      <c r="B3090" t="s">
        <v>2239</v>
      </c>
      <c r="C3090">
        <v>2534</v>
      </c>
      <c r="D3090" t="str">
        <f>VLOOKUP($C3090,Hosts!$A:$O,10,0)</f>
        <v>New York</v>
      </c>
      <c r="E3090" s="67">
        <f>INDEX(Hosts!$A:$O,MATCH(Places!$C3090,Hosts!$A:$A,0),MATCH(Places!E$1,Hosts!$1:$1,0))</f>
        <v>0</v>
      </c>
      <c r="F3090" s="67">
        <f>INDEX(Hosts!$A:$O,MATCH(Places!$C3090,Hosts!$A:$A,0),MATCH(Places!F$1,Hosts!$1:$1,0))</f>
        <v>0.92</v>
      </c>
      <c r="G3090" s="67" t="str">
        <f>INDEX(Hosts!$A:$O,MATCH(Places!$C3090,Hosts!$A:$A,0),MATCH(Places!G$1,Hosts!$1:$1,0))</f>
        <v>No</v>
      </c>
      <c r="H3090">
        <v>26</v>
      </c>
      <c r="I3090" t="str">
        <f>VLOOKUP($H3090,Neighborhoods!$A:$C,2,0)</f>
        <v>Queens</v>
      </c>
      <c r="J3090" t="str">
        <f>VLOOKUP($H3090,Neighborhoods!$A:$C,3,0)</f>
        <v>Sunnyside</v>
      </c>
      <c r="K3090" t="s">
        <v>1</v>
      </c>
      <c r="L3090" t="str">
        <f t="shared" si="192"/>
        <v>Yes</v>
      </c>
      <c r="M3090">
        <v>2</v>
      </c>
      <c r="N3090" t="str" cm="1">
        <f t="array" ref="N3090">_xlfn.IFS(M3090&lt;=2,"Small",M3090&lt;=5,"Medium",M3090&gt;5,"Large")</f>
        <v>Small</v>
      </c>
      <c r="O3090" s="50">
        <v>50</v>
      </c>
      <c r="P3090" s="67">
        <f t="shared" si="193"/>
        <v>0.03</v>
      </c>
      <c r="Q3090" s="52">
        <v>4.8600000000000003</v>
      </c>
      <c r="R3090" s="52" t="str" cm="1">
        <f t="array" ref="R3090">_xlfn.IFS(ROUND(Q3090,0)=5,"Excellent",ROUND(Q3090,0)=4,"Good",ROUND(Q3090,0)=3,"Ok",ROUND(Q3090,0)&lt;3,"Bad")</f>
        <v>Excellent</v>
      </c>
      <c r="S3090">
        <v>7</v>
      </c>
      <c r="T3090" t="str">
        <f t="shared" si="194"/>
        <v>No</v>
      </c>
      <c r="U3090" s="65">
        <v>43767</v>
      </c>
      <c r="V3090" s="65">
        <v>43905</v>
      </c>
      <c r="W3090">
        <v>180</v>
      </c>
      <c r="X3090" t="str">
        <f t="shared" si="195"/>
        <v>Active</v>
      </c>
      <c r="Y3090" t="s">
        <v>15616</v>
      </c>
    </row>
    <row r="3091" spans="1:25" x14ac:dyDescent="0.25">
      <c r="A3091">
        <v>3090</v>
      </c>
      <c r="B3091" t="s">
        <v>2240</v>
      </c>
      <c r="C3091">
        <v>1421</v>
      </c>
      <c r="D3091" t="str">
        <f>VLOOKUP($C3091,Hosts!$A:$O,10,0)</f>
        <v>New York</v>
      </c>
      <c r="E3091" s="67">
        <f>INDEX(Hosts!$A:$O,MATCH(Places!$C3091,Hosts!$A:$A,0),MATCH(Places!E$1,Hosts!$1:$1,0))</f>
        <v>1</v>
      </c>
      <c r="F3091" s="67">
        <f>INDEX(Hosts!$A:$O,MATCH(Places!$C3091,Hosts!$A:$A,0),MATCH(Places!F$1,Hosts!$1:$1,0))</f>
        <v>0</v>
      </c>
      <c r="G3091" s="67" t="str">
        <f>INDEX(Hosts!$A:$O,MATCH(Places!$C3091,Hosts!$A:$A,0),MATCH(Places!G$1,Hosts!$1:$1,0))</f>
        <v>Yes</v>
      </c>
      <c r="H3091">
        <v>9</v>
      </c>
      <c r="I3091" t="str">
        <f>VLOOKUP($H3091,Neighborhoods!$A:$C,2,0)</f>
        <v>Brooklyn</v>
      </c>
      <c r="J3091" t="str">
        <f>VLOOKUP($H3091,Neighborhoods!$A:$C,3,0)</f>
        <v>Crown Heights</v>
      </c>
      <c r="K3091" t="s">
        <v>1</v>
      </c>
      <c r="L3091" t="str">
        <f t="shared" si="192"/>
        <v>Yes</v>
      </c>
      <c r="M3091">
        <v>1</v>
      </c>
      <c r="N3091" t="str" cm="1">
        <f t="array" ref="N3091">_xlfn.IFS(M3091&lt;=2,"Small",M3091&lt;=5,"Medium",M3091&gt;5,"Large")</f>
        <v>Small</v>
      </c>
      <c r="O3091" s="50">
        <v>75</v>
      </c>
      <c r="P3091" s="67">
        <f t="shared" si="193"/>
        <v>0.03</v>
      </c>
      <c r="Q3091" s="52">
        <v>4.91</v>
      </c>
      <c r="R3091" s="52" t="str" cm="1">
        <f t="array" ref="R3091">_xlfn.IFS(ROUND(Q3091,0)=5,"Excellent",ROUND(Q3091,0)=4,"Good",ROUND(Q3091,0)=3,"Ok",ROUND(Q3091,0)&lt;3,"Bad")</f>
        <v>Excellent</v>
      </c>
      <c r="S3091">
        <v>34</v>
      </c>
      <c r="T3091" t="str">
        <f t="shared" si="194"/>
        <v>No</v>
      </c>
      <c r="U3091" s="65">
        <v>43025</v>
      </c>
      <c r="V3091" s="65">
        <v>43618</v>
      </c>
      <c r="W3091">
        <v>45</v>
      </c>
      <c r="X3091" t="str">
        <f t="shared" si="195"/>
        <v>Active</v>
      </c>
      <c r="Y3091" t="s">
        <v>15615</v>
      </c>
    </row>
    <row r="3092" spans="1:25" x14ac:dyDescent="0.25">
      <c r="A3092">
        <v>3091</v>
      </c>
      <c r="B3092" t="s">
        <v>2241</v>
      </c>
      <c r="C3092">
        <v>3130</v>
      </c>
      <c r="D3092" t="str">
        <f>VLOOKUP($C3092,Hosts!$A:$O,10,0)</f>
        <v>New York</v>
      </c>
      <c r="E3092" s="67">
        <f>INDEX(Hosts!$A:$O,MATCH(Places!$C3092,Hosts!$A:$A,0),MATCH(Places!E$1,Hosts!$1:$1,0))</f>
        <v>1</v>
      </c>
      <c r="F3092" s="67">
        <f>INDEX(Hosts!$A:$O,MATCH(Places!$C3092,Hosts!$A:$A,0),MATCH(Places!F$1,Hosts!$1:$1,0))</f>
        <v>1</v>
      </c>
      <c r="G3092" s="67" t="str">
        <f>INDEX(Hosts!$A:$O,MATCH(Places!$C3092,Hosts!$A:$A,0),MATCH(Places!G$1,Hosts!$1:$1,0))</f>
        <v>Yes</v>
      </c>
      <c r="H3092">
        <v>22</v>
      </c>
      <c r="I3092" t="str">
        <f>VLOOKUP($H3092,Neighborhoods!$A:$C,2,0)</f>
        <v>Queens</v>
      </c>
      <c r="J3092" t="str">
        <f>VLOOKUP($H3092,Neighborhoods!$A:$C,3,0)</f>
        <v>Flushing</v>
      </c>
      <c r="K3092" t="s">
        <v>1</v>
      </c>
      <c r="L3092" t="str">
        <f t="shared" si="192"/>
        <v>Yes</v>
      </c>
      <c r="M3092">
        <v>2</v>
      </c>
      <c r="N3092" t="str" cm="1">
        <f t="array" ref="N3092">_xlfn.IFS(M3092&lt;=2,"Small",M3092&lt;=5,"Medium",M3092&gt;5,"Large")</f>
        <v>Small</v>
      </c>
      <c r="O3092" s="50">
        <v>60</v>
      </c>
      <c r="P3092" s="67">
        <f t="shared" si="193"/>
        <v>0.03</v>
      </c>
      <c r="Q3092" s="52">
        <v>4.75</v>
      </c>
      <c r="R3092" s="52" t="str" cm="1">
        <f t="array" ref="R3092">_xlfn.IFS(ROUND(Q3092,0)=5,"Excellent",ROUND(Q3092,0)=4,"Good",ROUND(Q3092,0)=3,"Ok",ROUND(Q3092,0)&lt;3,"Bad")</f>
        <v>Excellent</v>
      </c>
      <c r="S3092">
        <v>24</v>
      </c>
      <c r="T3092" t="str">
        <f t="shared" si="194"/>
        <v>No</v>
      </c>
      <c r="U3092" s="65">
        <v>43065</v>
      </c>
      <c r="V3092" s="65">
        <v>43583</v>
      </c>
      <c r="W3092">
        <v>40</v>
      </c>
      <c r="X3092" t="str">
        <f t="shared" si="195"/>
        <v>Active</v>
      </c>
      <c r="Y3092" t="s">
        <v>15615</v>
      </c>
    </row>
    <row r="3093" spans="1:25" x14ac:dyDescent="0.25">
      <c r="A3093">
        <v>3092</v>
      </c>
      <c r="B3093" t="s">
        <v>2242</v>
      </c>
      <c r="C3093">
        <v>2670</v>
      </c>
      <c r="D3093" t="str">
        <f>VLOOKUP($C3093,Hosts!$A:$O,10,0)</f>
        <v>New York</v>
      </c>
      <c r="E3093" s="67">
        <f>INDEX(Hosts!$A:$O,MATCH(Places!$C3093,Hosts!$A:$A,0),MATCH(Places!E$1,Hosts!$1:$1,0))</f>
        <v>1</v>
      </c>
      <c r="F3093" s="67">
        <f>INDEX(Hosts!$A:$O,MATCH(Places!$C3093,Hosts!$A:$A,0),MATCH(Places!F$1,Hosts!$1:$1,0))</f>
        <v>1</v>
      </c>
      <c r="G3093" s="67" t="str">
        <f>INDEX(Hosts!$A:$O,MATCH(Places!$C3093,Hosts!$A:$A,0),MATCH(Places!G$1,Hosts!$1:$1,0))</f>
        <v>Yes</v>
      </c>
      <c r="H3093">
        <v>16</v>
      </c>
      <c r="I3093" t="str">
        <f>VLOOKUP($H3093,Neighborhoods!$A:$C,2,0)</f>
        <v>Manhattan</v>
      </c>
      <c r="J3093" t="str">
        <f>VLOOKUP($H3093,Neighborhoods!$A:$C,3,0)</f>
        <v>Harlem</v>
      </c>
      <c r="K3093" t="s">
        <v>11822</v>
      </c>
      <c r="L3093" t="str">
        <f t="shared" si="192"/>
        <v>No</v>
      </c>
      <c r="M3093">
        <v>5</v>
      </c>
      <c r="N3093" t="str" cm="1">
        <f t="array" ref="N3093">_xlfn.IFS(M3093&lt;=2,"Small",M3093&lt;=5,"Medium",M3093&gt;5,"Large")</f>
        <v>Medium</v>
      </c>
      <c r="O3093" s="50">
        <v>170</v>
      </c>
      <c r="P3093" s="67">
        <f t="shared" si="193"/>
        <v>0.03</v>
      </c>
      <c r="Q3093" s="52">
        <v>4.9800000000000004</v>
      </c>
      <c r="R3093" s="52" t="str" cm="1">
        <f t="array" ref="R3093">_xlfn.IFS(ROUND(Q3093,0)=5,"Excellent",ROUND(Q3093,0)=4,"Good",ROUND(Q3093,0)=3,"Ok",ROUND(Q3093,0)&lt;3,"Bad")</f>
        <v>Excellent</v>
      </c>
      <c r="S3093">
        <v>96</v>
      </c>
      <c r="T3093" t="str">
        <f t="shared" si="194"/>
        <v>No</v>
      </c>
      <c r="U3093" s="65">
        <v>43146</v>
      </c>
      <c r="V3093" s="65">
        <v>43959</v>
      </c>
      <c r="W3093">
        <v>13</v>
      </c>
      <c r="X3093" t="str">
        <f t="shared" si="195"/>
        <v>Active</v>
      </c>
      <c r="Y3093" t="s">
        <v>15616</v>
      </c>
    </row>
    <row r="3094" spans="1:25" x14ac:dyDescent="0.25">
      <c r="A3094">
        <v>3093</v>
      </c>
      <c r="B3094" t="s">
        <v>2243</v>
      </c>
      <c r="C3094">
        <v>2274</v>
      </c>
      <c r="D3094" t="str">
        <f>VLOOKUP($C3094,Hosts!$A:$O,10,0)</f>
        <v>Lima</v>
      </c>
      <c r="E3094" s="67">
        <f>INDEX(Hosts!$A:$O,MATCH(Places!$C3094,Hosts!$A:$A,0),MATCH(Places!E$1,Hosts!$1:$1,0))</f>
        <v>1</v>
      </c>
      <c r="F3094" s="67">
        <f>INDEX(Hosts!$A:$O,MATCH(Places!$C3094,Hosts!$A:$A,0),MATCH(Places!F$1,Hosts!$1:$1,0))</f>
        <v>1</v>
      </c>
      <c r="G3094" s="67" t="str">
        <f>INDEX(Hosts!$A:$O,MATCH(Places!$C3094,Hosts!$A:$A,0),MATCH(Places!G$1,Hosts!$1:$1,0))</f>
        <v>No</v>
      </c>
      <c r="H3094">
        <v>17</v>
      </c>
      <c r="I3094" t="str">
        <f>VLOOKUP($H3094,Neighborhoods!$A:$C,2,0)</f>
        <v>Manhattan</v>
      </c>
      <c r="J3094" t="str">
        <f>VLOOKUP($H3094,Neighborhoods!$A:$C,3,0)</f>
        <v>Hell's Kitchen</v>
      </c>
      <c r="K3094" t="s">
        <v>1</v>
      </c>
      <c r="L3094" t="str">
        <f t="shared" si="192"/>
        <v>Yes</v>
      </c>
      <c r="M3094">
        <v>2</v>
      </c>
      <c r="N3094" t="str" cm="1">
        <f t="array" ref="N3094">_xlfn.IFS(M3094&lt;=2,"Small",M3094&lt;=5,"Medium",M3094&gt;5,"Large")</f>
        <v>Small</v>
      </c>
      <c r="O3094" s="50">
        <v>70</v>
      </c>
      <c r="P3094" s="67">
        <f t="shared" si="193"/>
        <v>0.03</v>
      </c>
      <c r="Q3094" s="52">
        <v>4.4400000000000004</v>
      </c>
      <c r="R3094" s="52" t="str" cm="1">
        <f t="array" ref="R3094">_xlfn.IFS(ROUND(Q3094,0)=5,"Excellent",ROUND(Q3094,0)=4,"Good",ROUND(Q3094,0)=3,"Ok",ROUND(Q3094,0)&lt;3,"Bad")</f>
        <v>Good</v>
      </c>
      <c r="S3094">
        <v>176</v>
      </c>
      <c r="T3094" t="str">
        <f t="shared" si="194"/>
        <v>No</v>
      </c>
      <c r="U3094" s="65">
        <v>43031</v>
      </c>
      <c r="V3094" s="65">
        <v>43904</v>
      </c>
      <c r="W3094">
        <v>191</v>
      </c>
      <c r="X3094" t="str">
        <f t="shared" si="195"/>
        <v>Active</v>
      </c>
      <c r="Y3094" t="s">
        <v>15615</v>
      </c>
    </row>
    <row r="3095" spans="1:25" x14ac:dyDescent="0.25">
      <c r="A3095">
        <v>3094</v>
      </c>
      <c r="B3095" t="s">
        <v>14803</v>
      </c>
      <c r="C3095">
        <v>588</v>
      </c>
      <c r="D3095" t="str">
        <f>VLOOKUP($C3095,Hosts!$A:$O,10,0)</f>
        <v>New York</v>
      </c>
      <c r="E3095" s="67">
        <f>INDEX(Hosts!$A:$O,MATCH(Places!$C3095,Hosts!$A:$A,0),MATCH(Places!E$1,Hosts!$1:$1,0))</f>
        <v>0.9</v>
      </c>
      <c r="F3095" s="67">
        <f>INDEX(Hosts!$A:$O,MATCH(Places!$C3095,Hosts!$A:$A,0),MATCH(Places!F$1,Hosts!$1:$1,0))</f>
        <v>0.73</v>
      </c>
      <c r="G3095" s="67" t="str">
        <f>INDEX(Hosts!$A:$O,MATCH(Places!$C3095,Hosts!$A:$A,0),MATCH(Places!G$1,Hosts!$1:$1,0))</f>
        <v>Yes</v>
      </c>
      <c r="H3095">
        <v>25</v>
      </c>
      <c r="I3095" t="str">
        <f>VLOOKUP($H3095,Neighborhoods!$A:$C,2,0)</f>
        <v>Queens</v>
      </c>
      <c r="J3095" t="str">
        <f>VLOOKUP($H3095,Neighborhoods!$A:$C,3,0)</f>
        <v>Ridgewood</v>
      </c>
      <c r="K3095" t="s">
        <v>11822</v>
      </c>
      <c r="L3095" t="str">
        <f t="shared" si="192"/>
        <v>No</v>
      </c>
      <c r="M3095">
        <v>3</v>
      </c>
      <c r="N3095" t="str" cm="1">
        <f t="array" ref="N3095">_xlfn.IFS(M3095&lt;=2,"Small",M3095&lt;=5,"Medium",M3095&gt;5,"Large")</f>
        <v>Medium</v>
      </c>
      <c r="O3095" s="50">
        <v>88</v>
      </c>
      <c r="P3095" s="67">
        <f t="shared" si="193"/>
        <v>0.03</v>
      </c>
      <c r="Q3095" s="52">
        <v>4.9000000000000004</v>
      </c>
      <c r="R3095" s="52" t="str" cm="1">
        <f t="array" ref="R3095">_xlfn.IFS(ROUND(Q3095,0)=5,"Excellent",ROUND(Q3095,0)=4,"Good",ROUND(Q3095,0)=3,"Ok",ROUND(Q3095,0)&lt;3,"Bad")</f>
        <v>Excellent</v>
      </c>
      <c r="S3095">
        <v>52</v>
      </c>
      <c r="T3095" t="str">
        <f t="shared" si="194"/>
        <v>No</v>
      </c>
      <c r="U3095" s="65">
        <v>43047</v>
      </c>
      <c r="V3095" s="65">
        <v>44041</v>
      </c>
      <c r="W3095">
        <v>320</v>
      </c>
      <c r="X3095" t="str">
        <f t="shared" si="195"/>
        <v>Active</v>
      </c>
      <c r="Y3095" t="s">
        <v>15615</v>
      </c>
    </row>
    <row r="3096" spans="1:25" x14ac:dyDescent="0.25">
      <c r="A3096">
        <v>3095</v>
      </c>
      <c r="B3096" t="s">
        <v>14151</v>
      </c>
      <c r="C3096">
        <v>1923</v>
      </c>
      <c r="D3096" t="str">
        <f>VLOOKUP($C3096,Hosts!$A:$O,10,0)</f>
        <v>New York</v>
      </c>
      <c r="E3096" s="67">
        <f>INDEX(Hosts!$A:$O,MATCH(Places!$C3096,Hosts!$A:$A,0),MATCH(Places!E$1,Hosts!$1:$1,0))</f>
        <v>1</v>
      </c>
      <c r="F3096" s="67">
        <f>INDEX(Hosts!$A:$O,MATCH(Places!$C3096,Hosts!$A:$A,0),MATCH(Places!F$1,Hosts!$1:$1,0))</f>
        <v>0.2</v>
      </c>
      <c r="G3096" s="67" t="str">
        <f>INDEX(Hosts!$A:$O,MATCH(Places!$C3096,Hosts!$A:$A,0),MATCH(Places!G$1,Hosts!$1:$1,0))</f>
        <v>No</v>
      </c>
      <c r="H3096">
        <v>7</v>
      </c>
      <c r="I3096" t="str">
        <f>VLOOKUP($H3096,Neighborhoods!$A:$C,2,0)</f>
        <v>Brooklyn</v>
      </c>
      <c r="J3096" t="str">
        <f>VLOOKUP($H3096,Neighborhoods!$A:$C,3,0)</f>
        <v>Bedford-Stuyvesant</v>
      </c>
      <c r="K3096" t="s">
        <v>11822</v>
      </c>
      <c r="L3096" t="str">
        <f t="shared" si="192"/>
        <v>No</v>
      </c>
      <c r="M3096">
        <v>4</v>
      </c>
      <c r="N3096" t="str" cm="1">
        <f t="array" ref="N3096">_xlfn.IFS(M3096&lt;=2,"Small",M3096&lt;=5,"Medium",M3096&gt;5,"Large")</f>
        <v>Medium</v>
      </c>
      <c r="O3096" s="50">
        <v>150</v>
      </c>
      <c r="P3096" s="67">
        <f t="shared" si="193"/>
        <v>0.03</v>
      </c>
      <c r="Q3096" s="52">
        <v>5</v>
      </c>
      <c r="R3096" s="52" t="str" cm="1">
        <f t="array" ref="R3096">_xlfn.IFS(ROUND(Q3096,0)=5,"Excellent",ROUND(Q3096,0)=4,"Good",ROUND(Q3096,0)=3,"Ok",ROUND(Q3096,0)&lt;3,"Bad")</f>
        <v>Excellent</v>
      </c>
      <c r="S3096">
        <v>4</v>
      </c>
      <c r="T3096" t="str">
        <f t="shared" si="194"/>
        <v>No</v>
      </c>
      <c r="U3096" s="65">
        <v>43466</v>
      </c>
      <c r="V3096" s="65">
        <v>43756</v>
      </c>
      <c r="W3096">
        <v>61</v>
      </c>
      <c r="X3096" t="str">
        <f t="shared" si="195"/>
        <v>Active</v>
      </c>
      <c r="Y3096" t="s">
        <v>15615</v>
      </c>
    </row>
    <row r="3097" spans="1:25" x14ac:dyDescent="0.25">
      <c r="A3097">
        <v>3096</v>
      </c>
      <c r="B3097" t="s">
        <v>2244</v>
      </c>
      <c r="C3097">
        <v>1651</v>
      </c>
      <c r="D3097" t="str">
        <f>VLOOKUP($C3097,Hosts!$A:$O,10,0)</f>
        <v>New York</v>
      </c>
      <c r="E3097" s="67">
        <f>INDEX(Hosts!$A:$O,MATCH(Places!$C3097,Hosts!$A:$A,0),MATCH(Places!E$1,Hosts!$1:$1,0))</f>
        <v>1</v>
      </c>
      <c r="F3097" s="67">
        <f>INDEX(Hosts!$A:$O,MATCH(Places!$C3097,Hosts!$A:$A,0),MATCH(Places!F$1,Hosts!$1:$1,0))</f>
        <v>0.95</v>
      </c>
      <c r="G3097" s="67" t="str">
        <f>INDEX(Hosts!$A:$O,MATCH(Places!$C3097,Hosts!$A:$A,0),MATCH(Places!G$1,Hosts!$1:$1,0))</f>
        <v>Yes</v>
      </c>
      <c r="H3097">
        <v>18</v>
      </c>
      <c r="I3097" t="str">
        <f>VLOOKUP($H3097,Neighborhoods!$A:$C,2,0)</f>
        <v>Manhattan</v>
      </c>
      <c r="J3097" t="str">
        <f>VLOOKUP($H3097,Neighborhoods!$A:$C,3,0)</f>
        <v>Midtown</v>
      </c>
      <c r="K3097" t="s">
        <v>1</v>
      </c>
      <c r="L3097" t="str">
        <f t="shared" si="192"/>
        <v>Yes</v>
      </c>
      <c r="M3097">
        <v>3</v>
      </c>
      <c r="N3097" t="str" cm="1">
        <f t="array" ref="N3097">_xlfn.IFS(M3097&lt;=2,"Small",M3097&lt;=5,"Medium",M3097&gt;5,"Large")</f>
        <v>Medium</v>
      </c>
      <c r="O3097" s="50">
        <v>89</v>
      </c>
      <c r="P3097" s="67">
        <f t="shared" si="193"/>
        <v>0.03</v>
      </c>
      <c r="Q3097" s="52">
        <v>4.91</v>
      </c>
      <c r="R3097" s="52" t="str" cm="1">
        <f t="array" ref="R3097">_xlfn.IFS(ROUND(Q3097,0)=5,"Excellent",ROUND(Q3097,0)=4,"Good",ROUND(Q3097,0)=3,"Ok",ROUND(Q3097,0)&lt;3,"Bad")</f>
        <v>Excellent</v>
      </c>
      <c r="S3097">
        <v>100</v>
      </c>
      <c r="T3097" t="str">
        <f t="shared" si="194"/>
        <v>No</v>
      </c>
      <c r="U3097" s="65">
        <v>43043</v>
      </c>
      <c r="V3097" s="65">
        <v>43903</v>
      </c>
      <c r="W3097">
        <v>253</v>
      </c>
      <c r="X3097" t="str">
        <f t="shared" si="195"/>
        <v>Active</v>
      </c>
      <c r="Y3097" t="s">
        <v>15615</v>
      </c>
    </row>
    <row r="3098" spans="1:25" x14ac:dyDescent="0.25">
      <c r="A3098">
        <v>3097</v>
      </c>
      <c r="B3098" t="s">
        <v>14280</v>
      </c>
      <c r="C3098">
        <v>1651</v>
      </c>
      <c r="D3098" t="str">
        <f>VLOOKUP($C3098,Hosts!$A:$O,10,0)</f>
        <v>New York</v>
      </c>
      <c r="E3098" s="67">
        <f>INDEX(Hosts!$A:$O,MATCH(Places!$C3098,Hosts!$A:$A,0),MATCH(Places!E$1,Hosts!$1:$1,0))</f>
        <v>1</v>
      </c>
      <c r="F3098" s="67">
        <f>INDEX(Hosts!$A:$O,MATCH(Places!$C3098,Hosts!$A:$A,0),MATCH(Places!F$1,Hosts!$1:$1,0))</f>
        <v>0.95</v>
      </c>
      <c r="G3098" s="67" t="str">
        <f>INDEX(Hosts!$A:$O,MATCH(Places!$C3098,Hosts!$A:$A,0),MATCH(Places!G$1,Hosts!$1:$1,0))</f>
        <v>Yes</v>
      </c>
      <c r="H3098">
        <v>18</v>
      </c>
      <c r="I3098" t="str">
        <f>VLOOKUP($H3098,Neighborhoods!$A:$C,2,0)</f>
        <v>Manhattan</v>
      </c>
      <c r="J3098" t="str">
        <f>VLOOKUP($H3098,Neighborhoods!$A:$C,3,0)</f>
        <v>Midtown</v>
      </c>
      <c r="K3098" t="s">
        <v>1</v>
      </c>
      <c r="L3098" t="str">
        <f t="shared" si="192"/>
        <v>Yes</v>
      </c>
      <c r="M3098">
        <v>2</v>
      </c>
      <c r="N3098" t="str" cm="1">
        <f t="array" ref="N3098">_xlfn.IFS(M3098&lt;=2,"Small",M3098&lt;=5,"Medium",M3098&gt;5,"Large")</f>
        <v>Small</v>
      </c>
      <c r="O3098" s="50">
        <v>109</v>
      </c>
      <c r="P3098" s="67">
        <f t="shared" si="193"/>
        <v>0.03</v>
      </c>
      <c r="Q3098" s="52">
        <v>4.8899999999999997</v>
      </c>
      <c r="R3098" s="52" t="str" cm="1">
        <f t="array" ref="R3098">_xlfn.IFS(ROUND(Q3098,0)=5,"Excellent",ROUND(Q3098,0)=4,"Good",ROUND(Q3098,0)=3,"Ok",ROUND(Q3098,0)&lt;3,"Bad")</f>
        <v>Excellent</v>
      </c>
      <c r="S3098">
        <v>108</v>
      </c>
      <c r="T3098" t="str">
        <f t="shared" si="194"/>
        <v>Yes</v>
      </c>
      <c r="U3098" s="65">
        <v>43030</v>
      </c>
      <c r="V3098" s="65">
        <v>43884</v>
      </c>
      <c r="W3098">
        <v>107</v>
      </c>
      <c r="X3098" t="str">
        <f t="shared" si="195"/>
        <v>Active</v>
      </c>
      <c r="Y3098" t="s">
        <v>15615</v>
      </c>
    </row>
    <row r="3099" spans="1:25" x14ac:dyDescent="0.25">
      <c r="A3099">
        <v>3098</v>
      </c>
      <c r="B3099" t="s">
        <v>2245</v>
      </c>
      <c r="C3099">
        <v>1651</v>
      </c>
      <c r="D3099" t="str">
        <f>VLOOKUP($C3099,Hosts!$A:$O,10,0)</f>
        <v>New York</v>
      </c>
      <c r="E3099" s="67">
        <f>INDEX(Hosts!$A:$O,MATCH(Places!$C3099,Hosts!$A:$A,0),MATCH(Places!E$1,Hosts!$1:$1,0))</f>
        <v>1</v>
      </c>
      <c r="F3099" s="67">
        <f>INDEX(Hosts!$A:$O,MATCH(Places!$C3099,Hosts!$A:$A,0),MATCH(Places!F$1,Hosts!$1:$1,0))</f>
        <v>0.95</v>
      </c>
      <c r="G3099" s="67" t="str">
        <f>INDEX(Hosts!$A:$O,MATCH(Places!$C3099,Hosts!$A:$A,0),MATCH(Places!G$1,Hosts!$1:$1,0))</f>
        <v>Yes</v>
      </c>
      <c r="H3099">
        <v>18</v>
      </c>
      <c r="I3099" t="str">
        <f>VLOOKUP($H3099,Neighborhoods!$A:$C,2,0)</f>
        <v>Manhattan</v>
      </c>
      <c r="J3099" t="str">
        <f>VLOOKUP($H3099,Neighborhoods!$A:$C,3,0)</f>
        <v>Midtown</v>
      </c>
      <c r="K3099" t="s">
        <v>1</v>
      </c>
      <c r="L3099" t="str">
        <f t="shared" si="192"/>
        <v>Yes</v>
      </c>
      <c r="M3099">
        <v>4</v>
      </c>
      <c r="N3099" t="str" cm="1">
        <f t="array" ref="N3099">_xlfn.IFS(M3099&lt;=2,"Small",M3099&lt;=5,"Medium",M3099&gt;5,"Large")</f>
        <v>Medium</v>
      </c>
      <c r="O3099" s="50">
        <v>356</v>
      </c>
      <c r="P3099" s="67">
        <f t="shared" si="193"/>
        <v>0.04</v>
      </c>
      <c r="Q3099" s="52">
        <v>4.9400000000000004</v>
      </c>
      <c r="R3099" s="52" t="str" cm="1">
        <f t="array" ref="R3099">_xlfn.IFS(ROUND(Q3099,0)=5,"Excellent",ROUND(Q3099,0)=4,"Good",ROUND(Q3099,0)=3,"Ok",ROUND(Q3099,0)&lt;3,"Bad")</f>
        <v>Excellent</v>
      </c>
      <c r="S3099">
        <v>16</v>
      </c>
      <c r="T3099" t="str">
        <f t="shared" si="194"/>
        <v>No</v>
      </c>
      <c r="U3099" s="65">
        <v>43098</v>
      </c>
      <c r="V3099" s="65">
        <v>43829</v>
      </c>
      <c r="W3099">
        <v>180</v>
      </c>
      <c r="X3099" t="str">
        <f t="shared" si="195"/>
        <v>Active</v>
      </c>
      <c r="Y3099" t="s">
        <v>15615</v>
      </c>
    </row>
    <row r="3100" spans="1:25" x14ac:dyDescent="0.25">
      <c r="A3100">
        <v>3099</v>
      </c>
      <c r="B3100" t="s">
        <v>2246</v>
      </c>
      <c r="C3100">
        <v>3336</v>
      </c>
      <c r="D3100" t="str">
        <f>VLOOKUP($C3100,Hosts!$A:$O,10,0)</f>
        <v>New York</v>
      </c>
      <c r="E3100" s="67">
        <f>INDEX(Hosts!$A:$O,MATCH(Places!$C3100,Hosts!$A:$A,0),MATCH(Places!E$1,Hosts!$1:$1,0))</f>
        <v>1</v>
      </c>
      <c r="F3100" s="67">
        <f>INDEX(Hosts!$A:$O,MATCH(Places!$C3100,Hosts!$A:$A,0),MATCH(Places!F$1,Hosts!$1:$1,0))</f>
        <v>1</v>
      </c>
      <c r="G3100" s="67" t="str">
        <f>INDEX(Hosts!$A:$O,MATCH(Places!$C3100,Hosts!$A:$A,0),MATCH(Places!G$1,Hosts!$1:$1,0))</f>
        <v>Yes</v>
      </c>
      <c r="H3100">
        <v>16</v>
      </c>
      <c r="I3100" t="str">
        <f>VLOOKUP($H3100,Neighborhoods!$A:$C,2,0)</f>
        <v>Manhattan</v>
      </c>
      <c r="J3100" t="str">
        <f>VLOOKUP($H3100,Neighborhoods!$A:$C,3,0)</f>
        <v>Harlem</v>
      </c>
      <c r="K3100" t="s">
        <v>1</v>
      </c>
      <c r="L3100" t="str">
        <f t="shared" si="192"/>
        <v>Yes</v>
      </c>
      <c r="M3100">
        <v>2</v>
      </c>
      <c r="N3100" t="str" cm="1">
        <f t="array" ref="N3100">_xlfn.IFS(M3100&lt;=2,"Small",M3100&lt;=5,"Medium",M3100&gt;5,"Large")</f>
        <v>Small</v>
      </c>
      <c r="O3100" s="50">
        <v>135</v>
      </c>
      <c r="P3100" s="67">
        <f t="shared" si="193"/>
        <v>0.03</v>
      </c>
      <c r="Q3100" s="52">
        <v>5</v>
      </c>
      <c r="R3100" s="52" t="str" cm="1">
        <f t="array" ref="R3100">_xlfn.IFS(ROUND(Q3100,0)=5,"Excellent",ROUND(Q3100,0)=4,"Good",ROUND(Q3100,0)=3,"Ok",ROUND(Q3100,0)&lt;3,"Bad")</f>
        <v>Excellent</v>
      </c>
      <c r="S3100">
        <v>19</v>
      </c>
      <c r="T3100" t="str">
        <f t="shared" si="194"/>
        <v>No</v>
      </c>
      <c r="U3100" s="65">
        <v>43074</v>
      </c>
      <c r="V3100" s="65">
        <v>44049</v>
      </c>
      <c r="W3100">
        <v>293</v>
      </c>
      <c r="X3100" t="str">
        <f t="shared" si="195"/>
        <v>Active</v>
      </c>
      <c r="Y3100" t="s">
        <v>15616</v>
      </c>
    </row>
    <row r="3101" spans="1:25" x14ac:dyDescent="0.25">
      <c r="A3101">
        <v>3100</v>
      </c>
      <c r="B3101" t="s">
        <v>2247</v>
      </c>
      <c r="C3101">
        <v>1636</v>
      </c>
      <c r="D3101" t="str">
        <f>VLOOKUP($C3101,Hosts!$A:$O,10,0)</f>
        <v>New York</v>
      </c>
      <c r="E3101" s="67">
        <f>INDEX(Hosts!$A:$O,MATCH(Places!$C3101,Hosts!$A:$A,0),MATCH(Places!E$1,Hosts!$1:$1,0))</f>
        <v>1</v>
      </c>
      <c r="F3101" s="67">
        <f>INDEX(Hosts!$A:$O,MATCH(Places!$C3101,Hosts!$A:$A,0),MATCH(Places!F$1,Hosts!$1:$1,0))</f>
        <v>0.93</v>
      </c>
      <c r="G3101" s="67" t="str">
        <f>INDEX(Hosts!$A:$O,MATCH(Places!$C3101,Hosts!$A:$A,0),MATCH(Places!G$1,Hosts!$1:$1,0))</f>
        <v>Yes</v>
      </c>
      <c r="H3101">
        <v>22</v>
      </c>
      <c r="I3101" t="str">
        <f>VLOOKUP($H3101,Neighborhoods!$A:$C,2,0)</f>
        <v>Queens</v>
      </c>
      <c r="J3101" t="str">
        <f>VLOOKUP($H3101,Neighborhoods!$A:$C,3,0)</f>
        <v>Flushing</v>
      </c>
      <c r="K3101" t="s">
        <v>1</v>
      </c>
      <c r="L3101" t="str">
        <f t="shared" si="192"/>
        <v>Yes</v>
      </c>
      <c r="M3101">
        <v>1</v>
      </c>
      <c r="N3101" t="str" cm="1">
        <f t="array" ref="N3101">_xlfn.IFS(M3101&lt;=2,"Small",M3101&lt;=5,"Medium",M3101&gt;5,"Large")</f>
        <v>Small</v>
      </c>
      <c r="O3101" s="50">
        <v>35</v>
      </c>
      <c r="P3101" s="67">
        <f t="shared" si="193"/>
        <v>0.03</v>
      </c>
      <c r="Q3101" s="52">
        <v>4.83</v>
      </c>
      <c r="R3101" s="52" t="str" cm="1">
        <f t="array" ref="R3101">_xlfn.IFS(ROUND(Q3101,0)=5,"Excellent",ROUND(Q3101,0)=4,"Good",ROUND(Q3101,0)=3,"Ok",ROUND(Q3101,0)&lt;3,"Bad")</f>
        <v>Excellent</v>
      </c>
      <c r="S3101">
        <v>41</v>
      </c>
      <c r="T3101" t="str">
        <f t="shared" si="194"/>
        <v>No</v>
      </c>
      <c r="U3101" s="65">
        <v>43033</v>
      </c>
      <c r="V3101" s="65">
        <v>43889</v>
      </c>
      <c r="W3101">
        <v>348</v>
      </c>
      <c r="X3101" t="str">
        <f t="shared" si="195"/>
        <v>Active</v>
      </c>
      <c r="Y3101" t="s">
        <v>15615</v>
      </c>
    </row>
    <row r="3102" spans="1:25" x14ac:dyDescent="0.25">
      <c r="A3102">
        <v>3101</v>
      </c>
      <c r="B3102" t="s">
        <v>2248</v>
      </c>
      <c r="C3102">
        <v>1684</v>
      </c>
      <c r="D3102" t="str">
        <f>VLOOKUP($C3102,Hosts!$A:$O,10,0)</f>
        <v>New York</v>
      </c>
      <c r="E3102" s="67">
        <f>INDEX(Hosts!$A:$O,MATCH(Places!$C3102,Hosts!$A:$A,0),MATCH(Places!E$1,Hosts!$1:$1,0))</f>
        <v>1</v>
      </c>
      <c r="F3102" s="67">
        <f>INDEX(Hosts!$A:$O,MATCH(Places!$C3102,Hosts!$A:$A,0),MATCH(Places!F$1,Hosts!$1:$1,0))</f>
        <v>0.75</v>
      </c>
      <c r="G3102" s="67" t="str">
        <f>INDEX(Hosts!$A:$O,MATCH(Places!$C3102,Hosts!$A:$A,0),MATCH(Places!G$1,Hosts!$1:$1,0))</f>
        <v>No</v>
      </c>
      <c r="H3102">
        <v>10</v>
      </c>
      <c r="I3102" t="str">
        <f>VLOOKUP($H3102,Neighborhoods!$A:$C,2,0)</f>
        <v>Brooklyn</v>
      </c>
      <c r="J3102" t="str">
        <f>VLOOKUP($H3102,Neighborhoods!$A:$C,3,0)</f>
        <v>East Flatbush</v>
      </c>
      <c r="K3102" t="s">
        <v>1</v>
      </c>
      <c r="L3102" t="str">
        <f t="shared" si="192"/>
        <v>Yes</v>
      </c>
      <c r="M3102">
        <v>1</v>
      </c>
      <c r="N3102" t="str" cm="1">
        <f t="array" ref="N3102">_xlfn.IFS(M3102&lt;=2,"Small",M3102&lt;=5,"Medium",M3102&gt;5,"Large")</f>
        <v>Small</v>
      </c>
      <c r="O3102" s="50">
        <v>38.86</v>
      </c>
      <c r="P3102" s="67">
        <f t="shared" si="193"/>
        <v>0.03</v>
      </c>
      <c r="Q3102" s="52">
        <v>4.93</v>
      </c>
      <c r="R3102" s="52" t="str" cm="1">
        <f t="array" ref="R3102">_xlfn.IFS(ROUND(Q3102,0)=5,"Excellent",ROUND(Q3102,0)=4,"Good",ROUND(Q3102,0)=3,"Ok",ROUND(Q3102,0)&lt;3,"Bad")</f>
        <v>Excellent</v>
      </c>
      <c r="S3102">
        <v>14</v>
      </c>
      <c r="T3102" t="str">
        <f t="shared" si="194"/>
        <v>No</v>
      </c>
      <c r="U3102" s="65">
        <v>43053</v>
      </c>
      <c r="V3102" s="65">
        <v>44044</v>
      </c>
      <c r="W3102">
        <v>319</v>
      </c>
      <c r="X3102" t="str">
        <f t="shared" si="195"/>
        <v>Active</v>
      </c>
      <c r="Y3102" t="s">
        <v>15616</v>
      </c>
    </row>
    <row r="3103" spans="1:25" x14ac:dyDescent="0.25">
      <c r="A3103">
        <v>3102</v>
      </c>
      <c r="B3103" t="s">
        <v>2249</v>
      </c>
      <c r="C3103">
        <v>2002</v>
      </c>
      <c r="D3103" t="str">
        <f>VLOOKUP($C3103,Hosts!$A:$O,10,0)</f>
        <v>New York</v>
      </c>
      <c r="E3103" s="67">
        <f>INDEX(Hosts!$A:$O,MATCH(Places!$C3103,Hosts!$A:$A,0),MATCH(Places!E$1,Hosts!$1:$1,0))</f>
        <v>1</v>
      </c>
      <c r="F3103" s="67">
        <f>INDEX(Hosts!$A:$O,MATCH(Places!$C3103,Hosts!$A:$A,0),MATCH(Places!F$1,Hosts!$1:$1,0))</f>
        <v>0.77</v>
      </c>
      <c r="G3103" s="67" t="str">
        <f>INDEX(Hosts!$A:$O,MATCH(Places!$C3103,Hosts!$A:$A,0),MATCH(Places!G$1,Hosts!$1:$1,0))</f>
        <v>No</v>
      </c>
      <c r="H3103">
        <v>12</v>
      </c>
      <c r="I3103" t="str">
        <f>VLOOKUP($H3103,Neighborhoods!$A:$C,2,0)</f>
        <v>Brooklyn</v>
      </c>
      <c r="J3103" t="str">
        <f>VLOOKUP($H3103,Neighborhoods!$A:$C,3,0)</f>
        <v>Williamsburg</v>
      </c>
      <c r="K3103" t="s">
        <v>11822</v>
      </c>
      <c r="L3103" t="str">
        <f t="shared" si="192"/>
        <v>No</v>
      </c>
      <c r="M3103">
        <v>4</v>
      </c>
      <c r="N3103" t="str" cm="1">
        <f t="array" ref="N3103">_xlfn.IFS(M3103&lt;=2,"Small",M3103&lt;=5,"Medium",M3103&gt;5,"Large")</f>
        <v>Medium</v>
      </c>
      <c r="O3103" s="50">
        <v>185</v>
      </c>
      <c r="P3103" s="67">
        <f t="shared" si="193"/>
        <v>0.03</v>
      </c>
      <c r="Q3103" s="52">
        <v>4.8899999999999997</v>
      </c>
      <c r="R3103" s="52" t="str" cm="1">
        <f t="array" ref="R3103">_xlfn.IFS(ROUND(Q3103,0)=5,"Excellent",ROUND(Q3103,0)=4,"Good",ROUND(Q3103,0)=3,"Ok",ROUND(Q3103,0)&lt;3,"Bad")</f>
        <v>Excellent</v>
      </c>
      <c r="S3103">
        <v>37</v>
      </c>
      <c r="T3103" t="str">
        <f t="shared" si="194"/>
        <v>No</v>
      </c>
      <c r="U3103" s="65">
        <v>43054</v>
      </c>
      <c r="V3103" s="65">
        <v>43872</v>
      </c>
      <c r="W3103">
        <v>288</v>
      </c>
      <c r="X3103" t="str">
        <f t="shared" si="195"/>
        <v>Active</v>
      </c>
      <c r="Y3103" t="s">
        <v>15615</v>
      </c>
    </row>
    <row r="3104" spans="1:25" x14ac:dyDescent="0.25">
      <c r="A3104">
        <v>3103</v>
      </c>
      <c r="B3104" t="s">
        <v>2250</v>
      </c>
      <c r="C3104">
        <v>3380</v>
      </c>
      <c r="D3104" t="str">
        <f>VLOOKUP($C3104,Hosts!$A:$O,10,0)</f>
        <v>New York</v>
      </c>
      <c r="E3104" s="67">
        <f>INDEX(Hosts!$A:$O,MATCH(Places!$C3104,Hosts!$A:$A,0),MATCH(Places!E$1,Hosts!$1:$1,0))</f>
        <v>1</v>
      </c>
      <c r="F3104" s="67">
        <f>INDEX(Hosts!$A:$O,MATCH(Places!$C3104,Hosts!$A:$A,0),MATCH(Places!F$1,Hosts!$1:$1,0))</f>
        <v>0.97</v>
      </c>
      <c r="G3104" s="67" t="str">
        <f>INDEX(Hosts!$A:$O,MATCH(Places!$C3104,Hosts!$A:$A,0),MATCH(Places!G$1,Hosts!$1:$1,0))</f>
        <v>No</v>
      </c>
      <c r="H3104">
        <v>23</v>
      </c>
      <c r="I3104" t="str">
        <f>VLOOKUP($H3104,Neighborhoods!$A:$C,2,0)</f>
        <v>Queens</v>
      </c>
      <c r="J3104" t="str">
        <f>VLOOKUP($H3104,Neighborhoods!$A:$C,3,0)</f>
        <v>Jamaica</v>
      </c>
      <c r="K3104" t="s">
        <v>1</v>
      </c>
      <c r="L3104" t="str">
        <f t="shared" si="192"/>
        <v>Yes</v>
      </c>
      <c r="M3104">
        <v>2</v>
      </c>
      <c r="N3104" t="str" cm="1">
        <f t="array" ref="N3104">_xlfn.IFS(M3104&lt;=2,"Small",M3104&lt;=5,"Medium",M3104&gt;5,"Large")</f>
        <v>Small</v>
      </c>
      <c r="O3104" s="50">
        <v>36</v>
      </c>
      <c r="P3104" s="67">
        <f t="shared" si="193"/>
        <v>0.03</v>
      </c>
      <c r="Q3104" s="52">
        <v>4.82</v>
      </c>
      <c r="R3104" s="52" t="str" cm="1">
        <f t="array" ref="R3104">_xlfn.IFS(ROUND(Q3104,0)=5,"Excellent",ROUND(Q3104,0)=4,"Good",ROUND(Q3104,0)=3,"Ok",ROUND(Q3104,0)&lt;3,"Bad")</f>
        <v>Excellent</v>
      </c>
      <c r="S3104">
        <v>73</v>
      </c>
      <c r="T3104" t="str">
        <f t="shared" si="194"/>
        <v>No</v>
      </c>
      <c r="U3104" s="65">
        <v>43047</v>
      </c>
      <c r="V3104" s="65">
        <v>43903</v>
      </c>
      <c r="W3104">
        <v>0</v>
      </c>
      <c r="X3104" t="str">
        <f t="shared" si="195"/>
        <v>Inactive</v>
      </c>
      <c r="Y3104" t="s">
        <v>15616</v>
      </c>
    </row>
    <row r="3105" spans="1:25" x14ac:dyDescent="0.25">
      <c r="A3105">
        <v>3104</v>
      </c>
      <c r="B3105" t="s">
        <v>2251</v>
      </c>
      <c r="C3105">
        <v>3380</v>
      </c>
      <c r="D3105" t="str">
        <f>VLOOKUP($C3105,Hosts!$A:$O,10,0)</f>
        <v>New York</v>
      </c>
      <c r="E3105" s="67">
        <f>INDEX(Hosts!$A:$O,MATCH(Places!$C3105,Hosts!$A:$A,0),MATCH(Places!E$1,Hosts!$1:$1,0))</f>
        <v>1</v>
      </c>
      <c r="F3105" s="67">
        <f>INDEX(Hosts!$A:$O,MATCH(Places!$C3105,Hosts!$A:$A,0),MATCH(Places!F$1,Hosts!$1:$1,0))</f>
        <v>0.97</v>
      </c>
      <c r="G3105" s="67" t="str">
        <f>INDEX(Hosts!$A:$O,MATCH(Places!$C3105,Hosts!$A:$A,0),MATCH(Places!G$1,Hosts!$1:$1,0))</f>
        <v>No</v>
      </c>
      <c r="H3105">
        <v>23</v>
      </c>
      <c r="I3105" t="str">
        <f>VLOOKUP($H3105,Neighborhoods!$A:$C,2,0)</f>
        <v>Queens</v>
      </c>
      <c r="J3105" t="str">
        <f>VLOOKUP($H3105,Neighborhoods!$A:$C,3,0)</f>
        <v>Jamaica</v>
      </c>
      <c r="K3105" t="s">
        <v>1</v>
      </c>
      <c r="L3105" t="str">
        <f t="shared" si="192"/>
        <v>Yes</v>
      </c>
      <c r="M3105">
        <v>2</v>
      </c>
      <c r="N3105" t="str" cm="1">
        <f t="array" ref="N3105">_xlfn.IFS(M3105&lt;=2,"Small",M3105&lt;=5,"Medium",M3105&gt;5,"Large")</f>
        <v>Small</v>
      </c>
      <c r="O3105" s="50">
        <v>68</v>
      </c>
      <c r="P3105" s="67">
        <f t="shared" si="193"/>
        <v>0.03</v>
      </c>
      <c r="Q3105" s="52">
        <v>4.41</v>
      </c>
      <c r="R3105" s="52" t="str" cm="1">
        <f t="array" ref="R3105">_xlfn.IFS(ROUND(Q3105,0)=5,"Excellent",ROUND(Q3105,0)=4,"Good",ROUND(Q3105,0)=3,"Ok",ROUND(Q3105,0)&lt;3,"Bad")</f>
        <v>Good</v>
      </c>
      <c r="S3105">
        <v>22</v>
      </c>
      <c r="T3105" t="str">
        <f t="shared" si="194"/>
        <v>No</v>
      </c>
      <c r="U3105" s="65">
        <v>43315</v>
      </c>
      <c r="V3105" s="65">
        <v>43836</v>
      </c>
      <c r="W3105">
        <v>0</v>
      </c>
      <c r="X3105" t="str">
        <f t="shared" si="195"/>
        <v>Inactive</v>
      </c>
      <c r="Y3105" t="s">
        <v>15616</v>
      </c>
    </row>
    <row r="3106" spans="1:25" x14ac:dyDescent="0.25">
      <c r="A3106">
        <v>3105</v>
      </c>
      <c r="B3106" t="s">
        <v>2252</v>
      </c>
      <c r="C3106">
        <v>2567</v>
      </c>
      <c r="D3106" t="str">
        <f>VLOOKUP($C3106,Hosts!$A:$O,10,0)</f>
        <v>New York</v>
      </c>
      <c r="E3106" s="67">
        <f>INDEX(Hosts!$A:$O,MATCH(Places!$C3106,Hosts!$A:$A,0),MATCH(Places!E$1,Hosts!$1:$1,0))</f>
        <v>1</v>
      </c>
      <c r="F3106" s="67">
        <f>INDEX(Hosts!$A:$O,MATCH(Places!$C3106,Hosts!$A:$A,0),MATCH(Places!F$1,Hosts!$1:$1,0))</f>
        <v>0.88</v>
      </c>
      <c r="G3106" s="67" t="str">
        <f>INDEX(Hosts!$A:$O,MATCH(Places!$C3106,Hosts!$A:$A,0),MATCH(Places!G$1,Hosts!$1:$1,0))</f>
        <v>Yes</v>
      </c>
      <c r="H3106">
        <v>12</v>
      </c>
      <c r="I3106" t="str">
        <f>VLOOKUP($H3106,Neighborhoods!$A:$C,2,0)</f>
        <v>Brooklyn</v>
      </c>
      <c r="J3106" t="str">
        <f>VLOOKUP($H3106,Neighborhoods!$A:$C,3,0)</f>
        <v>Williamsburg</v>
      </c>
      <c r="K3106" t="s">
        <v>1</v>
      </c>
      <c r="L3106" t="str">
        <f t="shared" si="192"/>
        <v>Yes</v>
      </c>
      <c r="M3106">
        <v>2</v>
      </c>
      <c r="N3106" t="str" cm="1">
        <f t="array" ref="N3106">_xlfn.IFS(M3106&lt;=2,"Small",M3106&lt;=5,"Medium",M3106&gt;5,"Large")</f>
        <v>Small</v>
      </c>
      <c r="O3106" s="50">
        <v>40</v>
      </c>
      <c r="P3106" s="67">
        <f t="shared" si="193"/>
        <v>0.03</v>
      </c>
      <c r="Q3106" s="52">
        <v>4.91</v>
      </c>
      <c r="R3106" s="52" t="str" cm="1">
        <f t="array" ref="R3106">_xlfn.IFS(ROUND(Q3106,0)=5,"Excellent",ROUND(Q3106,0)=4,"Good",ROUND(Q3106,0)=3,"Ok",ROUND(Q3106,0)&lt;3,"Bad")</f>
        <v>Excellent</v>
      </c>
      <c r="S3106">
        <v>180</v>
      </c>
      <c r="T3106" t="str">
        <f t="shared" si="194"/>
        <v>Yes</v>
      </c>
      <c r="U3106" s="65">
        <v>43043</v>
      </c>
      <c r="V3106" s="65">
        <v>44042</v>
      </c>
      <c r="W3106">
        <v>2</v>
      </c>
      <c r="X3106" t="str">
        <f t="shared" si="195"/>
        <v>Active</v>
      </c>
      <c r="Y3106" t="s">
        <v>15615</v>
      </c>
    </row>
    <row r="3107" spans="1:25" x14ac:dyDescent="0.25">
      <c r="A3107">
        <v>3106</v>
      </c>
      <c r="B3107" t="s">
        <v>2253</v>
      </c>
      <c r="C3107">
        <v>1779</v>
      </c>
      <c r="D3107" t="str">
        <f>VLOOKUP($C3107,Hosts!$A:$O,10,0)</f>
        <v>New York</v>
      </c>
      <c r="E3107" s="67">
        <f>INDEX(Hosts!$A:$O,MATCH(Places!$C3107,Hosts!$A:$A,0),MATCH(Places!E$1,Hosts!$1:$1,0))</f>
        <v>1</v>
      </c>
      <c r="F3107" s="67">
        <f>INDEX(Hosts!$A:$O,MATCH(Places!$C3107,Hosts!$A:$A,0),MATCH(Places!F$1,Hosts!$1:$1,0))</f>
        <v>0.47</v>
      </c>
      <c r="G3107" s="67" t="str">
        <f>INDEX(Hosts!$A:$O,MATCH(Places!$C3107,Hosts!$A:$A,0),MATCH(Places!G$1,Hosts!$1:$1,0))</f>
        <v>No</v>
      </c>
      <c r="H3107">
        <v>8</v>
      </c>
      <c r="I3107" t="str">
        <f>VLOOKUP($H3107,Neighborhoods!$A:$C,2,0)</f>
        <v>Brooklyn</v>
      </c>
      <c r="J3107" t="str">
        <f>VLOOKUP($H3107,Neighborhoods!$A:$C,3,0)</f>
        <v>Bushwick</v>
      </c>
      <c r="K3107" t="s">
        <v>16</v>
      </c>
      <c r="L3107" t="str">
        <f t="shared" si="192"/>
        <v>Yes</v>
      </c>
      <c r="M3107">
        <v>3</v>
      </c>
      <c r="N3107" t="str" cm="1">
        <f t="array" ref="N3107">_xlfn.IFS(M3107&lt;=2,"Small",M3107&lt;=5,"Medium",M3107&gt;5,"Large")</f>
        <v>Medium</v>
      </c>
      <c r="O3107" s="50">
        <v>20</v>
      </c>
      <c r="P3107" s="67">
        <f t="shared" si="193"/>
        <v>0.03</v>
      </c>
      <c r="Q3107" s="52">
        <v>4</v>
      </c>
      <c r="R3107" s="52" t="str" cm="1">
        <f t="array" ref="R3107">_xlfn.IFS(ROUND(Q3107,0)=5,"Excellent",ROUND(Q3107,0)=4,"Good",ROUND(Q3107,0)=3,"Ok",ROUND(Q3107,0)&lt;3,"Bad")</f>
        <v>Good</v>
      </c>
      <c r="S3107">
        <v>3</v>
      </c>
      <c r="T3107" t="str">
        <f t="shared" si="194"/>
        <v>No</v>
      </c>
      <c r="U3107" s="65">
        <v>43056</v>
      </c>
      <c r="V3107" s="65">
        <v>43716</v>
      </c>
      <c r="W3107">
        <v>350</v>
      </c>
      <c r="X3107" t="str">
        <f t="shared" si="195"/>
        <v>Active</v>
      </c>
      <c r="Y3107" t="s">
        <v>15615</v>
      </c>
    </row>
    <row r="3108" spans="1:25" x14ac:dyDescent="0.25">
      <c r="A3108">
        <v>3107</v>
      </c>
      <c r="B3108" t="s">
        <v>2254</v>
      </c>
      <c r="C3108">
        <v>3381</v>
      </c>
      <c r="D3108" t="str">
        <f>VLOOKUP($C3108,Hosts!$A:$O,10,0)</f>
        <v>New York</v>
      </c>
      <c r="E3108" s="67">
        <f>INDEX(Hosts!$A:$O,MATCH(Places!$C3108,Hosts!$A:$A,0),MATCH(Places!E$1,Hosts!$1:$1,0))</f>
        <v>1</v>
      </c>
      <c r="F3108" s="67">
        <f>INDEX(Hosts!$A:$O,MATCH(Places!$C3108,Hosts!$A:$A,0),MATCH(Places!F$1,Hosts!$1:$1,0))</f>
        <v>1</v>
      </c>
      <c r="G3108" s="67" t="str">
        <f>INDEX(Hosts!$A:$O,MATCH(Places!$C3108,Hosts!$A:$A,0),MATCH(Places!G$1,Hosts!$1:$1,0))</f>
        <v>Yes</v>
      </c>
      <c r="H3108">
        <v>24</v>
      </c>
      <c r="I3108" t="str">
        <f>VLOOKUP($H3108,Neighborhoods!$A:$C,2,0)</f>
        <v>Queens</v>
      </c>
      <c r="J3108" t="str">
        <f>VLOOKUP($H3108,Neighborhoods!$A:$C,3,0)</f>
        <v>Long Island City</v>
      </c>
      <c r="K3108" t="s">
        <v>11822</v>
      </c>
      <c r="L3108" t="str">
        <f t="shared" si="192"/>
        <v>No</v>
      </c>
      <c r="M3108">
        <v>12</v>
      </c>
      <c r="N3108" t="str" cm="1">
        <f t="array" ref="N3108">_xlfn.IFS(M3108&lt;=2,"Small",M3108&lt;=5,"Medium",M3108&gt;5,"Large")</f>
        <v>Large</v>
      </c>
      <c r="O3108" s="50">
        <v>297</v>
      </c>
      <c r="P3108" s="67">
        <f t="shared" si="193"/>
        <v>0.04</v>
      </c>
      <c r="Q3108" s="52">
        <v>4.92</v>
      </c>
      <c r="R3108" s="52" t="str" cm="1">
        <f t="array" ref="R3108">_xlfn.IFS(ROUND(Q3108,0)=5,"Excellent",ROUND(Q3108,0)=4,"Good",ROUND(Q3108,0)=3,"Ok",ROUND(Q3108,0)&lt;3,"Bad")</f>
        <v>Excellent</v>
      </c>
      <c r="S3108">
        <v>97</v>
      </c>
      <c r="T3108" t="str">
        <f t="shared" si="194"/>
        <v>No</v>
      </c>
      <c r="U3108" s="65">
        <v>43028</v>
      </c>
      <c r="V3108" s="65">
        <v>43869</v>
      </c>
      <c r="W3108">
        <v>130</v>
      </c>
      <c r="X3108" t="str">
        <f t="shared" si="195"/>
        <v>Active</v>
      </c>
      <c r="Y3108" t="s">
        <v>15615</v>
      </c>
    </row>
    <row r="3109" spans="1:25" x14ac:dyDescent="0.25">
      <c r="A3109">
        <v>3108</v>
      </c>
      <c r="B3109" t="s">
        <v>2255</v>
      </c>
      <c r="C3109">
        <v>3124</v>
      </c>
      <c r="D3109" t="str">
        <f>VLOOKUP($C3109,Hosts!$A:$O,10,0)</f>
        <v>New York</v>
      </c>
      <c r="E3109" s="67">
        <f>INDEX(Hosts!$A:$O,MATCH(Places!$C3109,Hosts!$A:$A,0),MATCH(Places!E$1,Hosts!$1:$1,0))</f>
        <v>0</v>
      </c>
      <c r="F3109" s="67">
        <f>INDEX(Hosts!$A:$O,MATCH(Places!$C3109,Hosts!$A:$A,0),MATCH(Places!F$1,Hosts!$1:$1,0))</f>
        <v>1</v>
      </c>
      <c r="G3109" s="67" t="str">
        <f>INDEX(Hosts!$A:$O,MATCH(Places!$C3109,Hosts!$A:$A,0),MATCH(Places!G$1,Hosts!$1:$1,0))</f>
        <v>No</v>
      </c>
      <c r="H3109">
        <v>17</v>
      </c>
      <c r="I3109" t="str">
        <f>VLOOKUP($H3109,Neighborhoods!$A:$C,2,0)</f>
        <v>Manhattan</v>
      </c>
      <c r="J3109" t="str">
        <f>VLOOKUP($H3109,Neighborhoods!$A:$C,3,0)</f>
        <v>Hell's Kitchen</v>
      </c>
      <c r="K3109" t="s">
        <v>11822</v>
      </c>
      <c r="L3109" t="str">
        <f t="shared" si="192"/>
        <v>No</v>
      </c>
      <c r="M3109">
        <v>4</v>
      </c>
      <c r="N3109" t="str" cm="1">
        <f t="array" ref="N3109">_xlfn.IFS(M3109&lt;=2,"Small",M3109&lt;=5,"Medium",M3109&gt;5,"Large")</f>
        <v>Medium</v>
      </c>
      <c r="O3109" s="50">
        <v>170</v>
      </c>
      <c r="P3109" s="67">
        <f t="shared" si="193"/>
        <v>0.03</v>
      </c>
      <c r="Q3109" s="52">
        <v>4.97</v>
      </c>
      <c r="R3109" s="52" t="str" cm="1">
        <f t="array" ref="R3109">_xlfn.IFS(ROUND(Q3109,0)=5,"Excellent",ROUND(Q3109,0)=4,"Good",ROUND(Q3109,0)=3,"Ok",ROUND(Q3109,0)&lt;3,"Bad")</f>
        <v>Excellent</v>
      </c>
      <c r="S3109">
        <v>214</v>
      </c>
      <c r="T3109" t="str">
        <f t="shared" si="194"/>
        <v>Yes</v>
      </c>
      <c r="U3109" s="65">
        <v>43046</v>
      </c>
      <c r="V3109" s="65">
        <v>43903</v>
      </c>
      <c r="W3109">
        <v>160</v>
      </c>
      <c r="X3109" t="str">
        <f t="shared" si="195"/>
        <v>Active</v>
      </c>
      <c r="Y3109" t="s">
        <v>15616</v>
      </c>
    </row>
    <row r="3110" spans="1:25" x14ac:dyDescent="0.25">
      <c r="A3110">
        <v>3109</v>
      </c>
      <c r="B3110" t="s">
        <v>15470</v>
      </c>
      <c r="C3110">
        <v>3382</v>
      </c>
      <c r="D3110" t="str">
        <f>VLOOKUP($C3110,Hosts!$A:$O,10,0)</f>
        <v>New York</v>
      </c>
      <c r="E3110" s="67">
        <f>INDEX(Hosts!$A:$O,MATCH(Places!$C3110,Hosts!$A:$A,0),MATCH(Places!E$1,Hosts!$1:$1,0))</f>
        <v>1</v>
      </c>
      <c r="F3110" s="67">
        <f>INDEX(Hosts!$A:$O,MATCH(Places!$C3110,Hosts!$A:$A,0),MATCH(Places!F$1,Hosts!$1:$1,0))</f>
        <v>0.99</v>
      </c>
      <c r="G3110" s="67" t="str">
        <f>INDEX(Hosts!$A:$O,MATCH(Places!$C3110,Hosts!$A:$A,0),MATCH(Places!G$1,Hosts!$1:$1,0))</f>
        <v>Yes</v>
      </c>
      <c r="H3110">
        <v>23</v>
      </c>
      <c r="I3110" t="str">
        <f>VLOOKUP($H3110,Neighborhoods!$A:$C,2,0)</f>
        <v>Queens</v>
      </c>
      <c r="J3110" t="str">
        <f>VLOOKUP($H3110,Neighborhoods!$A:$C,3,0)</f>
        <v>Jamaica</v>
      </c>
      <c r="K3110" t="s">
        <v>1</v>
      </c>
      <c r="L3110" t="str">
        <f t="shared" si="192"/>
        <v>Yes</v>
      </c>
      <c r="M3110">
        <v>3</v>
      </c>
      <c r="N3110" t="str" cm="1">
        <f t="array" ref="N3110">_xlfn.IFS(M3110&lt;=2,"Small",M3110&lt;=5,"Medium",M3110&gt;5,"Large")</f>
        <v>Medium</v>
      </c>
      <c r="O3110" s="50">
        <v>55</v>
      </c>
      <c r="P3110" s="67">
        <f t="shared" si="193"/>
        <v>0.03</v>
      </c>
      <c r="Q3110" s="52">
        <v>4.9000000000000004</v>
      </c>
      <c r="R3110" s="52" t="str" cm="1">
        <f t="array" ref="R3110">_xlfn.IFS(ROUND(Q3110,0)=5,"Excellent",ROUND(Q3110,0)=4,"Good",ROUND(Q3110,0)=3,"Ok",ROUND(Q3110,0)&lt;3,"Bad")</f>
        <v>Excellent</v>
      </c>
      <c r="S3110">
        <v>51</v>
      </c>
      <c r="T3110" t="str">
        <f t="shared" si="194"/>
        <v>No</v>
      </c>
      <c r="U3110" s="65">
        <v>43037</v>
      </c>
      <c r="V3110" s="65">
        <v>44023</v>
      </c>
      <c r="W3110">
        <v>174</v>
      </c>
      <c r="X3110" t="str">
        <f t="shared" si="195"/>
        <v>Active</v>
      </c>
      <c r="Y3110" t="s">
        <v>15615</v>
      </c>
    </row>
    <row r="3111" spans="1:25" x14ac:dyDescent="0.25">
      <c r="A3111">
        <v>3110</v>
      </c>
      <c r="B3111" t="s">
        <v>2256</v>
      </c>
      <c r="C3111">
        <v>3384</v>
      </c>
      <c r="D3111" t="str">
        <f>VLOOKUP($C3111,Hosts!$A:$O,10,0)</f>
        <v>New York</v>
      </c>
      <c r="E3111" s="67">
        <f>INDEX(Hosts!$A:$O,MATCH(Places!$C3111,Hosts!$A:$A,0),MATCH(Places!E$1,Hosts!$1:$1,0))</f>
        <v>0.75</v>
      </c>
      <c r="F3111" s="67">
        <f>INDEX(Hosts!$A:$O,MATCH(Places!$C3111,Hosts!$A:$A,0),MATCH(Places!F$1,Hosts!$1:$1,0))</f>
        <v>0.6</v>
      </c>
      <c r="G3111" s="67" t="str">
        <f>INDEX(Hosts!$A:$O,MATCH(Places!$C3111,Hosts!$A:$A,0),MATCH(Places!G$1,Hosts!$1:$1,0))</f>
        <v>No</v>
      </c>
      <c r="H3111">
        <v>12</v>
      </c>
      <c r="I3111" t="str">
        <f>VLOOKUP($H3111,Neighborhoods!$A:$C,2,0)</f>
        <v>Brooklyn</v>
      </c>
      <c r="J3111" t="str">
        <f>VLOOKUP($H3111,Neighborhoods!$A:$C,3,0)</f>
        <v>Williamsburg</v>
      </c>
      <c r="K3111" t="s">
        <v>11822</v>
      </c>
      <c r="L3111" t="str">
        <f t="shared" si="192"/>
        <v>No</v>
      </c>
      <c r="M3111">
        <v>5</v>
      </c>
      <c r="N3111" t="str" cm="1">
        <f t="array" ref="N3111">_xlfn.IFS(M3111&lt;=2,"Small",M3111&lt;=5,"Medium",M3111&gt;5,"Large")</f>
        <v>Medium</v>
      </c>
      <c r="O3111" s="50">
        <v>200</v>
      </c>
      <c r="P3111" s="67">
        <f t="shared" si="193"/>
        <v>0.04</v>
      </c>
      <c r="Q3111" s="52">
        <v>4.9800000000000004</v>
      </c>
      <c r="R3111" s="52" t="str" cm="1">
        <f t="array" ref="R3111">_xlfn.IFS(ROUND(Q3111,0)=5,"Excellent",ROUND(Q3111,0)=4,"Good",ROUND(Q3111,0)=3,"Ok",ROUND(Q3111,0)&lt;3,"Bad")</f>
        <v>Excellent</v>
      </c>
      <c r="S3111">
        <v>65</v>
      </c>
      <c r="T3111" t="str">
        <f t="shared" si="194"/>
        <v>No</v>
      </c>
      <c r="U3111" s="65">
        <v>43030</v>
      </c>
      <c r="V3111" s="65">
        <v>43833</v>
      </c>
      <c r="W3111">
        <v>350</v>
      </c>
      <c r="X3111" t="str">
        <f t="shared" si="195"/>
        <v>Active</v>
      </c>
      <c r="Y3111" t="s">
        <v>15615</v>
      </c>
    </row>
    <row r="3112" spans="1:25" x14ac:dyDescent="0.25">
      <c r="A3112">
        <v>3111</v>
      </c>
      <c r="B3112" t="s">
        <v>2256</v>
      </c>
      <c r="C3112">
        <v>3384</v>
      </c>
      <c r="D3112" t="str">
        <f>VLOOKUP($C3112,Hosts!$A:$O,10,0)</f>
        <v>New York</v>
      </c>
      <c r="E3112" s="67">
        <f>INDEX(Hosts!$A:$O,MATCH(Places!$C3112,Hosts!$A:$A,0),MATCH(Places!E$1,Hosts!$1:$1,0))</f>
        <v>0.75</v>
      </c>
      <c r="F3112" s="67">
        <f>INDEX(Hosts!$A:$O,MATCH(Places!$C3112,Hosts!$A:$A,0),MATCH(Places!F$1,Hosts!$1:$1,0))</f>
        <v>0.6</v>
      </c>
      <c r="G3112" s="67" t="str">
        <f>INDEX(Hosts!$A:$O,MATCH(Places!$C3112,Hosts!$A:$A,0),MATCH(Places!G$1,Hosts!$1:$1,0))</f>
        <v>No</v>
      </c>
      <c r="H3112">
        <v>12</v>
      </c>
      <c r="I3112" t="str">
        <f>VLOOKUP($H3112,Neighborhoods!$A:$C,2,0)</f>
        <v>Brooklyn</v>
      </c>
      <c r="J3112" t="str">
        <f>VLOOKUP($H3112,Neighborhoods!$A:$C,3,0)</f>
        <v>Williamsburg</v>
      </c>
      <c r="K3112" t="s">
        <v>1</v>
      </c>
      <c r="L3112" t="str">
        <f t="shared" si="192"/>
        <v>Yes</v>
      </c>
      <c r="M3112">
        <v>2</v>
      </c>
      <c r="N3112" t="str" cm="1">
        <f t="array" ref="N3112">_xlfn.IFS(M3112&lt;=2,"Small",M3112&lt;=5,"Medium",M3112&gt;5,"Large")</f>
        <v>Small</v>
      </c>
      <c r="O3112" s="50">
        <v>85</v>
      </c>
      <c r="P3112" s="67">
        <f t="shared" si="193"/>
        <v>0.03</v>
      </c>
      <c r="Q3112" s="52">
        <v>5</v>
      </c>
      <c r="R3112" s="52" t="str" cm="1">
        <f t="array" ref="R3112">_xlfn.IFS(ROUND(Q3112,0)=5,"Excellent",ROUND(Q3112,0)=4,"Good",ROUND(Q3112,0)=3,"Ok",ROUND(Q3112,0)&lt;3,"Bad")</f>
        <v>Excellent</v>
      </c>
      <c r="S3112">
        <v>6</v>
      </c>
      <c r="T3112" t="str">
        <f t="shared" si="194"/>
        <v>No</v>
      </c>
      <c r="U3112" s="65">
        <v>43059</v>
      </c>
      <c r="V3112" s="65">
        <v>43548</v>
      </c>
      <c r="W3112">
        <v>334</v>
      </c>
      <c r="X3112" t="str">
        <f t="shared" si="195"/>
        <v>Active</v>
      </c>
      <c r="Y3112" t="s">
        <v>15615</v>
      </c>
    </row>
    <row r="3113" spans="1:25" x14ac:dyDescent="0.25">
      <c r="A3113">
        <v>3112</v>
      </c>
      <c r="B3113" t="s">
        <v>2257</v>
      </c>
      <c r="C3113">
        <v>3383</v>
      </c>
      <c r="D3113" t="str">
        <f>VLOOKUP($C3113,Hosts!$A:$O,10,0)</f>
        <v>New York</v>
      </c>
      <c r="E3113" s="67">
        <f>INDEX(Hosts!$A:$O,MATCH(Places!$C3113,Hosts!$A:$A,0),MATCH(Places!E$1,Hosts!$1:$1,0))</f>
        <v>1</v>
      </c>
      <c r="F3113" s="67">
        <f>INDEX(Hosts!$A:$O,MATCH(Places!$C3113,Hosts!$A:$A,0),MATCH(Places!F$1,Hosts!$1:$1,0))</f>
        <v>0.99</v>
      </c>
      <c r="G3113" s="67" t="str">
        <f>INDEX(Hosts!$A:$O,MATCH(Places!$C3113,Hosts!$A:$A,0),MATCH(Places!G$1,Hosts!$1:$1,0))</f>
        <v>Yes</v>
      </c>
      <c r="H3113">
        <v>25</v>
      </c>
      <c r="I3113" t="str">
        <f>VLOOKUP($H3113,Neighborhoods!$A:$C,2,0)</f>
        <v>Queens</v>
      </c>
      <c r="J3113" t="str">
        <f>VLOOKUP($H3113,Neighborhoods!$A:$C,3,0)</f>
        <v>Ridgewood</v>
      </c>
      <c r="K3113" t="s">
        <v>1</v>
      </c>
      <c r="L3113" t="str">
        <f t="shared" si="192"/>
        <v>Yes</v>
      </c>
      <c r="M3113">
        <v>1</v>
      </c>
      <c r="N3113" t="str" cm="1">
        <f t="array" ref="N3113">_xlfn.IFS(M3113&lt;=2,"Small",M3113&lt;=5,"Medium",M3113&gt;5,"Large")</f>
        <v>Small</v>
      </c>
      <c r="O3113" s="50">
        <v>42</v>
      </c>
      <c r="P3113" s="67">
        <f t="shared" si="193"/>
        <v>0.03</v>
      </c>
      <c r="Q3113" s="52">
        <v>4.91</v>
      </c>
      <c r="R3113" s="52" t="str" cm="1">
        <f t="array" ref="R3113">_xlfn.IFS(ROUND(Q3113,0)=5,"Excellent",ROUND(Q3113,0)=4,"Good",ROUND(Q3113,0)=3,"Ok",ROUND(Q3113,0)&lt;3,"Bad")</f>
        <v>Excellent</v>
      </c>
      <c r="S3113">
        <v>135</v>
      </c>
      <c r="T3113" t="str">
        <f t="shared" si="194"/>
        <v>Yes</v>
      </c>
      <c r="U3113" s="65">
        <v>43029</v>
      </c>
      <c r="V3113" s="65">
        <v>44055</v>
      </c>
      <c r="W3113">
        <v>173</v>
      </c>
      <c r="X3113" t="str">
        <f t="shared" si="195"/>
        <v>Active</v>
      </c>
      <c r="Y3113" t="s">
        <v>15616</v>
      </c>
    </row>
    <row r="3114" spans="1:25" x14ac:dyDescent="0.25">
      <c r="A3114">
        <v>3113</v>
      </c>
      <c r="B3114" t="s">
        <v>15335</v>
      </c>
      <c r="C3114">
        <v>1473</v>
      </c>
      <c r="D3114" t="str">
        <f>VLOOKUP($C3114,Hosts!$A:$O,10,0)</f>
        <v>New York</v>
      </c>
      <c r="E3114" s="67">
        <f>INDEX(Hosts!$A:$O,MATCH(Places!$C3114,Hosts!$A:$A,0),MATCH(Places!E$1,Hosts!$1:$1,0))</f>
        <v>1</v>
      </c>
      <c r="F3114" s="67">
        <f>INDEX(Hosts!$A:$O,MATCH(Places!$C3114,Hosts!$A:$A,0),MATCH(Places!F$1,Hosts!$1:$1,0))</f>
        <v>1</v>
      </c>
      <c r="G3114" s="67" t="str">
        <f>INDEX(Hosts!$A:$O,MATCH(Places!$C3114,Hosts!$A:$A,0),MATCH(Places!G$1,Hosts!$1:$1,0))</f>
        <v>No</v>
      </c>
      <c r="H3114">
        <v>7</v>
      </c>
      <c r="I3114" t="str">
        <f>VLOOKUP($H3114,Neighborhoods!$A:$C,2,0)</f>
        <v>Brooklyn</v>
      </c>
      <c r="J3114" t="str">
        <f>VLOOKUP($H3114,Neighborhoods!$A:$C,3,0)</f>
        <v>Bedford-Stuyvesant</v>
      </c>
      <c r="K3114" t="s">
        <v>11822</v>
      </c>
      <c r="L3114" t="str">
        <f t="shared" si="192"/>
        <v>No</v>
      </c>
      <c r="M3114">
        <v>4</v>
      </c>
      <c r="N3114" t="str" cm="1">
        <f t="array" ref="N3114">_xlfn.IFS(M3114&lt;=2,"Small",M3114&lt;=5,"Medium",M3114&gt;5,"Large")</f>
        <v>Medium</v>
      </c>
      <c r="O3114" s="50">
        <v>107</v>
      </c>
      <c r="P3114" s="67">
        <f t="shared" si="193"/>
        <v>0.03</v>
      </c>
      <c r="Q3114" s="52">
        <v>4.9800000000000004</v>
      </c>
      <c r="R3114" s="52" t="str" cm="1">
        <f t="array" ref="R3114">_xlfn.IFS(ROUND(Q3114,0)=5,"Excellent",ROUND(Q3114,0)=4,"Good",ROUND(Q3114,0)=3,"Ok",ROUND(Q3114,0)&lt;3,"Bad")</f>
        <v>Excellent</v>
      </c>
      <c r="S3114">
        <v>61</v>
      </c>
      <c r="T3114" t="str">
        <f t="shared" si="194"/>
        <v>No</v>
      </c>
      <c r="U3114" s="65">
        <v>43030</v>
      </c>
      <c r="V3114" s="65">
        <v>44023</v>
      </c>
      <c r="W3114">
        <v>76</v>
      </c>
      <c r="X3114" t="str">
        <f t="shared" si="195"/>
        <v>Active</v>
      </c>
      <c r="Y3114" t="s">
        <v>15615</v>
      </c>
    </row>
    <row r="3115" spans="1:25" x14ac:dyDescent="0.25">
      <c r="A3115">
        <v>3114</v>
      </c>
      <c r="B3115" t="s">
        <v>2258</v>
      </c>
      <c r="C3115">
        <v>2649</v>
      </c>
      <c r="D3115" t="str">
        <f>VLOOKUP($C3115,Hosts!$A:$O,10,0)</f>
        <v>New York</v>
      </c>
      <c r="E3115" s="67">
        <f>INDEX(Hosts!$A:$O,MATCH(Places!$C3115,Hosts!$A:$A,0),MATCH(Places!E$1,Hosts!$1:$1,0))</f>
        <v>1</v>
      </c>
      <c r="F3115" s="67">
        <f>INDEX(Hosts!$A:$O,MATCH(Places!$C3115,Hosts!$A:$A,0),MATCH(Places!F$1,Hosts!$1:$1,0))</f>
        <v>0.92</v>
      </c>
      <c r="G3115" s="67" t="str">
        <f>INDEX(Hosts!$A:$O,MATCH(Places!$C3115,Hosts!$A:$A,0),MATCH(Places!G$1,Hosts!$1:$1,0))</f>
        <v>No</v>
      </c>
      <c r="H3115">
        <v>24</v>
      </c>
      <c r="I3115" t="str">
        <f>VLOOKUP($H3115,Neighborhoods!$A:$C,2,0)</f>
        <v>Queens</v>
      </c>
      <c r="J3115" t="str">
        <f>VLOOKUP($H3115,Neighborhoods!$A:$C,3,0)</f>
        <v>Long Island City</v>
      </c>
      <c r="K3115" t="s">
        <v>16</v>
      </c>
      <c r="L3115" t="str">
        <f t="shared" si="192"/>
        <v>Yes</v>
      </c>
      <c r="M3115">
        <v>1</v>
      </c>
      <c r="N3115" t="str" cm="1">
        <f t="array" ref="N3115">_xlfn.IFS(M3115&lt;=2,"Small",M3115&lt;=5,"Medium",M3115&gt;5,"Large")</f>
        <v>Small</v>
      </c>
      <c r="O3115" s="50">
        <v>30</v>
      </c>
      <c r="P3115" s="67">
        <f t="shared" si="193"/>
        <v>0.03</v>
      </c>
      <c r="Q3115" s="52">
        <v>4.17</v>
      </c>
      <c r="R3115" s="52" t="str" cm="1">
        <f t="array" ref="R3115">_xlfn.IFS(ROUND(Q3115,0)=5,"Excellent",ROUND(Q3115,0)=4,"Good",ROUND(Q3115,0)=3,"Ok",ROUND(Q3115,0)&lt;3,"Bad")</f>
        <v>Good</v>
      </c>
      <c r="S3115">
        <v>30</v>
      </c>
      <c r="T3115" t="str">
        <f t="shared" si="194"/>
        <v>No</v>
      </c>
      <c r="U3115" s="65">
        <v>43022</v>
      </c>
      <c r="V3115" s="65">
        <v>43899</v>
      </c>
      <c r="W3115">
        <v>46</v>
      </c>
      <c r="X3115" t="str">
        <f t="shared" si="195"/>
        <v>Active</v>
      </c>
      <c r="Y3115" t="s">
        <v>15615</v>
      </c>
    </row>
    <row r="3116" spans="1:25" x14ac:dyDescent="0.25">
      <c r="A3116">
        <v>3115</v>
      </c>
      <c r="B3116" t="s">
        <v>2259</v>
      </c>
      <c r="C3116">
        <v>1567</v>
      </c>
      <c r="D3116" t="str">
        <f>VLOOKUP($C3116,Hosts!$A:$O,10,0)</f>
        <v>New York</v>
      </c>
      <c r="E3116" s="67">
        <f>INDEX(Hosts!$A:$O,MATCH(Places!$C3116,Hosts!$A:$A,0),MATCH(Places!E$1,Hosts!$1:$1,0))</f>
        <v>1</v>
      </c>
      <c r="F3116" s="67">
        <f>INDEX(Hosts!$A:$O,MATCH(Places!$C3116,Hosts!$A:$A,0),MATCH(Places!F$1,Hosts!$1:$1,0))</f>
        <v>0.71</v>
      </c>
      <c r="G3116" s="67" t="str">
        <f>INDEX(Hosts!$A:$O,MATCH(Places!$C3116,Hosts!$A:$A,0),MATCH(Places!G$1,Hosts!$1:$1,0))</f>
        <v>No</v>
      </c>
      <c r="H3116">
        <v>16</v>
      </c>
      <c r="I3116" t="str">
        <f>VLOOKUP($H3116,Neighborhoods!$A:$C,2,0)</f>
        <v>Manhattan</v>
      </c>
      <c r="J3116" t="str">
        <f>VLOOKUP($H3116,Neighborhoods!$A:$C,3,0)</f>
        <v>Harlem</v>
      </c>
      <c r="K3116" t="s">
        <v>11822</v>
      </c>
      <c r="L3116" t="str">
        <f t="shared" si="192"/>
        <v>No</v>
      </c>
      <c r="M3116">
        <v>6</v>
      </c>
      <c r="N3116" t="str" cm="1">
        <f t="array" ref="N3116">_xlfn.IFS(M3116&lt;=2,"Small",M3116&lt;=5,"Medium",M3116&gt;5,"Large")</f>
        <v>Large</v>
      </c>
      <c r="O3116" s="50">
        <v>300</v>
      </c>
      <c r="P3116" s="67">
        <f t="shared" si="193"/>
        <v>0.04</v>
      </c>
      <c r="Q3116" s="52">
        <v>4.7300000000000004</v>
      </c>
      <c r="R3116" s="52" t="str" cm="1">
        <f t="array" ref="R3116">_xlfn.IFS(ROUND(Q3116,0)=5,"Excellent",ROUND(Q3116,0)=4,"Good",ROUND(Q3116,0)=3,"Ok",ROUND(Q3116,0)&lt;3,"Bad")</f>
        <v>Excellent</v>
      </c>
      <c r="S3116">
        <v>48</v>
      </c>
      <c r="T3116" t="str">
        <f t="shared" si="194"/>
        <v>No</v>
      </c>
      <c r="U3116" s="65">
        <v>43053</v>
      </c>
      <c r="V3116" s="65">
        <v>43830</v>
      </c>
      <c r="W3116">
        <v>46</v>
      </c>
      <c r="X3116" t="str">
        <f t="shared" si="195"/>
        <v>Active</v>
      </c>
      <c r="Y3116" t="s">
        <v>15615</v>
      </c>
    </row>
    <row r="3117" spans="1:25" x14ac:dyDescent="0.25">
      <c r="A3117">
        <v>3116</v>
      </c>
      <c r="B3117" t="s">
        <v>2260</v>
      </c>
      <c r="C3117">
        <v>3383</v>
      </c>
      <c r="D3117" t="str">
        <f>VLOOKUP($C3117,Hosts!$A:$O,10,0)</f>
        <v>New York</v>
      </c>
      <c r="E3117" s="67">
        <f>INDEX(Hosts!$A:$O,MATCH(Places!$C3117,Hosts!$A:$A,0),MATCH(Places!E$1,Hosts!$1:$1,0))</f>
        <v>1</v>
      </c>
      <c r="F3117" s="67">
        <f>INDEX(Hosts!$A:$O,MATCH(Places!$C3117,Hosts!$A:$A,0),MATCH(Places!F$1,Hosts!$1:$1,0))</f>
        <v>0.99</v>
      </c>
      <c r="G3117" s="67" t="str">
        <f>INDEX(Hosts!$A:$O,MATCH(Places!$C3117,Hosts!$A:$A,0),MATCH(Places!G$1,Hosts!$1:$1,0))</f>
        <v>Yes</v>
      </c>
      <c r="H3117">
        <v>25</v>
      </c>
      <c r="I3117" t="str">
        <f>VLOOKUP($H3117,Neighborhoods!$A:$C,2,0)</f>
        <v>Queens</v>
      </c>
      <c r="J3117" t="str">
        <f>VLOOKUP($H3117,Neighborhoods!$A:$C,3,0)</f>
        <v>Ridgewood</v>
      </c>
      <c r="K3117" t="s">
        <v>1</v>
      </c>
      <c r="L3117" t="str">
        <f t="shared" si="192"/>
        <v>Yes</v>
      </c>
      <c r="M3117">
        <v>2</v>
      </c>
      <c r="N3117" t="str" cm="1">
        <f t="array" ref="N3117">_xlfn.IFS(M3117&lt;=2,"Small",M3117&lt;=5,"Medium",M3117&gt;5,"Large")</f>
        <v>Small</v>
      </c>
      <c r="O3117" s="50">
        <v>45</v>
      </c>
      <c r="P3117" s="67">
        <f t="shared" si="193"/>
        <v>0.03</v>
      </c>
      <c r="Q3117" s="52">
        <v>4.82</v>
      </c>
      <c r="R3117" s="52" t="str" cm="1">
        <f t="array" ref="R3117">_xlfn.IFS(ROUND(Q3117,0)=5,"Excellent",ROUND(Q3117,0)=4,"Good",ROUND(Q3117,0)=3,"Ok",ROUND(Q3117,0)&lt;3,"Bad")</f>
        <v>Excellent</v>
      </c>
      <c r="S3117">
        <v>103</v>
      </c>
      <c r="T3117" t="str">
        <f t="shared" si="194"/>
        <v>Yes</v>
      </c>
      <c r="U3117" s="65">
        <v>43043</v>
      </c>
      <c r="V3117" s="65">
        <v>44048</v>
      </c>
      <c r="W3117">
        <v>0</v>
      </c>
      <c r="X3117" t="str">
        <f t="shared" si="195"/>
        <v>Inactive</v>
      </c>
      <c r="Y3117" t="s">
        <v>15615</v>
      </c>
    </row>
    <row r="3118" spans="1:25" x14ac:dyDescent="0.25">
      <c r="A3118">
        <v>3117</v>
      </c>
      <c r="B3118" t="s">
        <v>14326</v>
      </c>
      <c r="C3118">
        <v>3365</v>
      </c>
      <c r="D3118" t="str">
        <f>VLOOKUP($C3118,Hosts!$A:$O,10,0)</f>
        <v>Buenos Aires</v>
      </c>
      <c r="E3118" s="67">
        <f>INDEX(Hosts!$A:$O,MATCH(Places!$C3118,Hosts!$A:$A,0),MATCH(Places!E$1,Hosts!$1:$1,0))</f>
        <v>0.57999999999999996</v>
      </c>
      <c r="F3118" s="67">
        <f>INDEX(Hosts!$A:$O,MATCH(Places!$C3118,Hosts!$A:$A,0),MATCH(Places!F$1,Hosts!$1:$1,0))</f>
        <v>0.26</v>
      </c>
      <c r="G3118" s="67" t="str">
        <f>INDEX(Hosts!$A:$O,MATCH(Places!$C3118,Hosts!$A:$A,0),MATCH(Places!G$1,Hosts!$1:$1,0))</f>
        <v>No</v>
      </c>
      <c r="H3118">
        <v>12</v>
      </c>
      <c r="I3118" t="str">
        <f>VLOOKUP($H3118,Neighborhoods!$A:$C,2,0)</f>
        <v>Brooklyn</v>
      </c>
      <c r="J3118" t="str">
        <f>VLOOKUP($H3118,Neighborhoods!$A:$C,3,0)</f>
        <v>Williamsburg</v>
      </c>
      <c r="K3118" t="s">
        <v>11822</v>
      </c>
      <c r="L3118" t="str">
        <f t="shared" si="192"/>
        <v>No</v>
      </c>
      <c r="M3118">
        <v>3</v>
      </c>
      <c r="N3118" t="str" cm="1">
        <f t="array" ref="N3118">_xlfn.IFS(M3118&lt;=2,"Small",M3118&lt;=5,"Medium",M3118&gt;5,"Large")</f>
        <v>Medium</v>
      </c>
      <c r="O3118" s="50">
        <v>100</v>
      </c>
      <c r="P3118" s="67">
        <f t="shared" si="193"/>
        <v>0.03</v>
      </c>
      <c r="Q3118" s="52">
        <v>4.8</v>
      </c>
      <c r="R3118" s="52" t="str" cm="1">
        <f t="array" ref="R3118">_xlfn.IFS(ROUND(Q3118,0)=5,"Excellent",ROUND(Q3118,0)=4,"Good",ROUND(Q3118,0)=3,"Ok",ROUND(Q3118,0)&lt;3,"Bad")</f>
        <v>Excellent</v>
      </c>
      <c r="S3118">
        <v>15</v>
      </c>
      <c r="T3118" t="str">
        <f t="shared" si="194"/>
        <v>No</v>
      </c>
      <c r="U3118" s="65">
        <v>43051</v>
      </c>
      <c r="V3118" s="65">
        <v>43769</v>
      </c>
      <c r="W3118">
        <v>365</v>
      </c>
      <c r="X3118" t="str">
        <f t="shared" si="195"/>
        <v>Active</v>
      </c>
      <c r="Y3118" t="s">
        <v>15615</v>
      </c>
    </row>
    <row r="3119" spans="1:25" x14ac:dyDescent="0.25">
      <c r="A3119">
        <v>3118</v>
      </c>
      <c r="B3119" t="s">
        <v>14792</v>
      </c>
      <c r="C3119">
        <v>2649</v>
      </c>
      <c r="D3119" t="str">
        <f>VLOOKUP($C3119,Hosts!$A:$O,10,0)</f>
        <v>New York</v>
      </c>
      <c r="E3119" s="67">
        <f>INDEX(Hosts!$A:$O,MATCH(Places!$C3119,Hosts!$A:$A,0),MATCH(Places!E$1,Hosts!$1:$1,0))</f>
        <v>1</v>
      </c>
      <c r="F3119" s="67">
        <f>INDEX(Hosts!$A:$O,MATCH(Places!$C3119,Hosts!$A:$A,0),MATCH(Places!F$1,Hosts!$1:$1,0))</f>
        <v>0.92</v>
      </c>
      <c r="G3119" s="67" t="str">
        <f>INDEX(Hosts!$A:$O,MATCH(Places!$C3119,Hosts!$A:$A,0),MATCH(Places!G$1,Hosts!$1:$1,0))</f>
        <v>No</v>
      </c>
      <c r="H3119">
        <v>24</v>
      </c>
      <c r="I3119" t="str">
        <f>VLOOKUP($H3119,Neighborhoods!$A:$C,2,0)</f>
        <v>Queens</v>
      </c>
      <c r="J3119" t="str">
        <f>VLOOKUP($H3119,Neighborhoods!$A:$C,3,0)</f>
        <v>Long Island City</v>
      </c>
      <c r="K3119" t="s">
        <v>16</v>
      </c>
      <c r="L3119" t="str">
        <f t="shared" si="192"/>
        <v>Yes</v>
      </c>
      <c r="M3119">
        <v>1</v>
      </c>
      <c r="N3119" t="str" cm="1">
        <f t="array" ref="N3119">_xlfn.IFS(M3119&lt;=2,"Small",M3119&lt;=5,"Medium",M3119&gt;5,"Large")</f>
        <v>Small</v>
      </c>
      <c r="O3119" s="50">
        <v>30</v>
      </c>
      <c r="P3119" s="67">
        <f t="shared" si="193"/>
        <v>0.03</v>
      </c>
      <c r="Q3119" s="52">
        <v>4.16</v>
      </c>
      <c r="R3119" s="52" t="str" cm="1">
        <f t="array" ref="R3119">_xlfn.IFS(ROUND(Q3119,0)=5,"Excellent",ROUND(Q3119,0)=4,"Good",ROUND(Q3119,0)=3,"Ok",ROUND(Q3119,0)&lt;3,"Bad")</f>
        <v>Good</v>
      </c>
      <c r="S3119">
        <v>31</v>
      </c>
      <c r="T3119" t="str">
        <f t="shared" si="194"/>
        <v>No</v>
      </c>
      <c r="U3119" s="65">
        <v>43035</v>
      </c>
      <c r="V3119" s="65">
        <v>43834</v>
      </c>
      <c r="W3119">
        <v>0</v>
      </c>
      <c r="X3119" t="str">
        <f t="shared" si="195"/>
        <v>Inactive</v>
      </c>
      <c r="Y3119" t="s">
        <v>15615</v>
      </c>
    </row>
    <row r="3120" spans="1:25" x14ac:dyDescent="0.25">
      <c r="A3120">
        <v>3119</v>
      </c>
      <c r="B3120" t="s">
        <v>13246</v>
      </c>
      <c r="C3120">
        <v>571</v>
      </c>
      <c r="D3120" t="str">
        <f>VLOOKUP($C3120,Hosts!$A:$O,10,0)</f>
        <v>New York</v>
      </c>
      <c r="E3120" s="67">
        <f>INDEX(Hosts!$A:$O,MATCH(Places!$C3120,Hosts!$A:$A,0),MATCH(Places!E$1,Hosts!$1:$1,0))</f>
        <v>0.33</v>
      </c>
      <c r="F3120" s="67">
        <f>INDEX(Hosts!$A:$O,MATCH(Places!$C3120,Hosts!$A:$A,0),MATCH(Places!F$1,Hosts!$1:$1,0))</f>
        <v>1</v>
      </c>
      <c r="G3120" s="67" t="str">
        <f>INDEX(Hosts!$A:$O,MATCH(Places!$C3120,Hosts!$A:$A,0),MATCH(Places!G$1,Hosts!$1:$1,0))</f>
        <v>No</v>
      </c>
      <c r="H3120">
        <v>13</v>
      </c>
      <c r="I3120" t="str">
        <f>VLOOKUP($H3120,Neighborhoods!$A:$C,2,0)</f>
        <v>Manhattan</v>
      </c>
      <c r="J3120" t="str">
        <f>VLOOKUP($H3120,Neighborhoods!$A:$C,3,0)</f>
        <v>Chelsea</v>
      </c>
      <c r="K3120" t="s">
        <v>11822</v>
      </c>
      <c r="L3120" t="str">
        <f t="shared" si="192"/>
        <v>No</v>
      </c>
      <c r="M3120">
        <v>4</v>
      </c>
      <c r="N3120" t="str" cm="1">
        <f t="array" ref="N3120">_xlfn.IFS(M3120&lt;=2,"Small",M3120&lt;=5,"Medium",M3120&gt;5,"Large")</f>
        <v>Medium</v>
      </c>
      <c r="O3120" s="50">
        <v>195</v>
      </c>
      <c r="P3120" s="67">
        <f t="shared" si="193"/>
        <v>0.03</v>
      </c>
      <c r="Q3120" s="52">
        <v>5</v>
      </c>
      <c r="R3120" s="52" t="str" cm="1">
        <f t="array" ref="R3120">_xlfn.IFS(ROUND(Q3120,0)=5,"Excellent",ROUND(Q3120,0)=4,"Good",ROUND(Q3120,0)=3,"Ok",ROUND(Q3120,0)&lt;3,"Bad")</f>
        <v>Excellent</v>
      </c>
      <c r="S3120">
        <v>4</v>
      </c>
      <c r="T3120" t="str">
        <f t="shared" si="194"/>
        <v>No</v>
      </c>
      <c r="U3120" s="65">
        <v>43044</v>
      </c>
      <c r="V3120" s="65">
        <v>43832</v>
      </c>
      <c r="W3120">
        <v>138</v>
      </c>
      <c r="X3120" t="str">
        <f t="shared" si="195"/>
        <v>Active</v>
      </c>
      <c r="Y3120" t="s">
        <v>15616</v>
      </c>
    </row>
    <row r="3121" spans="1:25" x14ac:dyDescent="0.25">
      <c r="A3121">
        <v>3120</v>
      </c>
      <c r="B3121" t="s">
        <v>2261</v>
      </c>
      <c r="C3121">
        <v>1387</v>
      </c>
      <c r="D3121" t="str">
        <f>VLOOKUP($C3121,Hosts!$A:$O,10,0)</f>
        <v>New York</v>
      </c>
      <c r="E3121" s="67">
        <f>INDEX(Hosts!$A:$O,MATCH(Places!$C3121,Hosts!$A:$A,0),MATCH(Places!E$1,Hosts!$1:$1,0))</f>
        <v>1</v>
      </c>
      <c r="F3121" s="67">
        <f>INDEX(Hosts!$A:$O,MATCH(Places!$C3121,Hosts!$A:$A,0),MATCH(Places!F$1,Hosts!$1:$1,0))</f>
        <v>1</v>
      </c>
      <c r="G3121" s="67" t="str">
        <f>INDEX(Hosts!$A:$O,MATCH(Places!$C3121,Hosts!$A:$A,0),MATCH(Places!G$1,Hosts!$1:$1,0))</f>
        <v>Yes</v>
      </c>
      <c r="H3121">
        <v>8</v>
      </c>
      <c r="I3121" t="str">
        <f>VLOOKUP($H3121,Neighborhoods!$A:$C,2,0)</f>
        <v>Brooklyn</v>
      </c>
      <c r="J3121" t="str">
        <f>VLOOKUP($H3121,Neighborhoods!$A:$C,3,0)</f>
        <v>Bushwick</v>
      </c>
      <c r="K3121" t="s">
        <v>1</v>
      </c>
      <c r="L3121" t="str">
        <f t="shared" si="192"/>
        <v>Yes</v>
      </c>
      <c r="M3121">
        <v>1</v>
      </c>
      <c r="N3121" t="str" cm="1">
        <f t="array" ref="N3121">_xlfn.IFS(M3121&lt;=2,"Small",M3121&lt;=5,"Medium",M3121&gt;5,"Large")</f>
        <v>Small</v>
      </c>
      <c r="O3121" s="50">
        <v>46</v>
      </c>
      <c r="P3121" s="67">
        <f t="shared" si="193"/>
        <v>0.03</v>
      </c>
      <c r="Q3121" s="52">
        <v>4.93</v>
      </c>
      <c r="R3121" s="52" t="str" cm="1">
        <f t="array" ref="R3121">_xlfn.IFS(ROUND(Q3121,0)=5,"Excellent",ROUND(Q3121,0)=4,"Good",ROUND(Q3121,0)=3,"Ok",ROUND(Q3121,0)&lt;3,"Bad")</f>
        <v>Excellent</v>
      </c>
      <c r="S3121">
        <v>15</v>
      </c>
      <c r="T3121" t="str">
        <f t="shared" si="194"/>
        <v>No</v>
      </c>
      <c r="U3121" s="65">
        <v>43103</v>
      </c>
      <c r="V3121" s="65">
        <v>43905</v>
      </c>
      <c r="W3121">
        <v>92</v>
      </c>
      <c r="X3121" t="str">
        <f t="shared" si="195"/>
        <v>Active</v>
      </c>
      <c r="Y3121" t="s">
        <v>15615</v>
      </c>
    </row>
    <row r="3122" spans="1:25" x14ac:dyDescent="0.25">
      <c r="A3122">
        <v>3121</v>
      </c>
      <c r="B3122" t="s">
        <v>2262</v>
      </c>
      <c r="C3122">
        <v>3130</v>
      </c>
      <c r="D3122" t="str">
        <f>VLOOKUP($C3122,Hosts!$A:$O,10,0)</f>
        <v>New York</v>
      </c>
      <c r="E3122" s="67">
        <f>INDEX(Hosts!$A:$O,MATCH(Places!$C3122,Hosts!$A:$A,0),MATCH(Places!E$1,Hosts!$1:$1,0))</f>
        <v>1</v>
      </c>
      <c r="F3122" s="67">
        <f>INDEX(Hosts!$A:$O,MATCH(Places!$C3122,Hosts!$A:$A,0),MATCH(Places!F$1,Hosts!$1:$1,0))</f>
        <v>1</v>
      </c>
      <c r="G3122" s="67" t="str">
        <f>INDEX(Hosts!$A:$O,MATCH(Places!$C3122,Hosts!$A:$A,0),MATCH(Places!G$1,Hosts!$1:$1,0))</f>
        <v>Yes</v>
      </c>
      <c r="H3122">
        <v>22</v>
      </c>
      <c r="I3122" t="str">
        <f>VLOOKUP($H3122,Neighborhoods!$A:$C,2,0)</f>
        <v>Queens</v>
      </c>
      <c r="J3122" t="str">
        <f>VLOOKUP($H3122,Neighborhoods!$A:$C,3,0)</f>
        <v>Flushing</v>
      </c>
      <c r="K3122" t="s">
        <v>1</v>
      </c>
      <c r="L3122" t="str">
        <f t="shared" si="192"/>
        <v>Yes</v>
      </c>
      <c r="M3122">
        <v>2</v>
      </c>
      <c r="N3122" t="str" cm="1">
        <f t="array" ref="N3122">_xlfn.IFS(M3122&lt;=2,"Small",M3122&lt;=5,"Medium",M3122&gt;5,"Large")</f>
        <v>Small</v>
      </c>
      <c r="O3122" s="50">
        <v>80</v>
      </c>
      <c r="P3122" s="67">
        <f t="shared" si="193"/>
        <v>0.03</v>
      </c>
      <c r="Q3122" s="52">
        <v>4.97</v>
      </c>
      <c r="R3122" s="52" t="str" cm="1">
        <f t="array" ref="R3122">_xlfn.IFS(ROUND(Q3122,0)=5,"Excellent",ROUND(Q3122,0)=4,"Good",ROUND(Q3122,0)=3,"Ok",ROUND(Q3122,0)&lt;3,"Bad")</f>
        <v>Excellent</v>
      </c>
      <c r="S3122">
        <v>36</v>
      </c>
      <c r="T3122" t="str">
        <f t="shared" si="194"/>
        <v>No</v>
      </c>
      <c r="U3122" s="65">
        <v>43044</v>
      </c>
      <c r="V3122" s="65">
        <v>43603</v>
      </c>
      <c r="W3122">
        <v>40</v>
      </c>
      <c r="X3122" t="str">
        <f t="shared" si="195"/>
        <v>Active</v>
      </c>
      <c r="Y3122" t="s">
        <v>15615</v>
      </c>
    </row>
    <row r="3123" spans="1:25" x14ac:dyDescent="0.25">
      <c r="A3123">
        <v>3122</v>
      </c>
      <c r="B3123" t="s">
        <v>14588</v>
      </c>
      <c r="C3123">
        <v>1620</v>
      </c>
      <c r="D3123" t="str">
        <f>VLOOKUP($C3123,Hosts!$A:$O,10,0)</f>
        <v>Washington</v>
      </c>
      <c r="E3123" s="67">
        <f>INDEX(Hosts!$A:$O,MATCH(Places!$C3123,Hosts!$A:$A,0),MATCH(Places!E$1,Hosts!$1:$1,0))</f>
        <v>0.67</v>
      </c>
      <c r="F3123" s="67">
        <f>INDEX(Hosts!$A:$O,MATCH(Places!$C3123,Hosts!$A:$A,0),MATCH(Places!F$1,Hosts!$1:$1,0))</f>
        <v>0.71</v>
      </c>
      <c r="G3123" s="67" t="str">
        <f>INDEX(Hosts!$A:$O,MATCH(Places!$C3123,Hosts!$A:$A,0),MATCH(Places!G$1,Hosts!$1:$1,0))</f>
        <v>No</v>
      </c>
      <c r="H3123">
        <v>15</v>
      </c>
      <c r="I3123" t="str">
        <f>VLOOKUP($H3123,Neighborhoods!$A:$C,2,0)</f>
        <v>Manhattan</v>
      </c>
      <c r="J3123" t="str">
        <f>VLOOKUP($H3123,Neighborhoods!$A:$C,3,0)</f>
        <v>East Village</v>
      </c>
      <c r="K3123" t="s">
        <v>1</v>
      </c>
      <c r="L3123" t="str">
        <f t="shared" si="192"/>
        <v>Yes</v>
      </c>
      <c r="M3123">
        <v>1</v>
      </c>
      <c r="N3123" t="str" cm="1">
        <f t="array" ref="N3123">_xlfn.IFS(M3123&lt;=2,"Small",M3123&lt;=5,"Medium",M3123&gt;5,"Large")</f>
        <v>Small</v>
      </c>
      <c r="O3123" s="50">
        <v>398</v>
      </c>
      <c r="P3123" s="67">
        <f t="shared" si="193"/>
        <v>0.04</v>
      </c>
      <c r="Q3123" s="52">
        <v>4.5599999999999996</v>
      </c>
      <c r="R3123" s="52" t="str" cm="1">
        <f t="array" ref="R3123">_xlfn.IFS(ROUND(Q3123,0)=5,"Excellent",ROUND(Q3123,0)=4,"Good",ROUND(Q3123,0)=3,"Ok",ROUND(Q3123,0)&lt;3,"Bad")</f>
        <v>Excellent</v>
      </c>
      <c r="S3123">
        <v>41</v>
      </c>
      <c r="T3123" t="str">
        <f t="shared" si="194"/>
        <v>No</v>
      </c>
      <c r="U3123" s="65">
        <v>43065</v>
      </c>
      <c r="V3123" s="65">
        <v>43687</v>
      </c>
      <c r="W3123">
        <v>103</v>
      </c>
      <c r="X3123" t="str">
        <f t="shared" si="195"/>
        <v>Active</v>
      </c>
      <c r="Y3123" t="s">
        <v>15615</v>
      </c>
    </row>
    <row r="3124" spans="1:25" x14ac:dyDescent="0.25">
      <c r="A3124">
        <v>3123</v>
      </c>
      <c r="B3124" t="s">
        <v>15544</v>
      </c>
      <c r="C3124">
        <v>2649</v>
      </c>
      <c r="D3124" t="str">
        <f>VLOOKUP($C3124,Hosts!$A:$O,10,0)</f>
        <v>New York</v>
      </c>
      <c r="E3124" s="67">
        <f>INDEX(Hosts!$A:$O,MATCH(Places!$C3124,Hosts!$A:$A,0),MATCH(Places!E$1,Hosts!$1:$1,0))</f>
        <v>1</v>
      </c>
      <c r="F3124" s="67">
        <f>INDEX(Hosts!$A:$O,MATCH(Places!$C3124,Hosts!$A:$A,0),MATCH(Places!F$1,Hosts!$1:$1,0))</f>
        <v>0.92</v>
      </c>
      <c r="G3124" s="67" t="str">
        <f>INDEX(Hosts!$A:$O,MATCH(Places!$C3124,Hosts!$A:$A,0),MATCH(Places!G$1,Hosts!$1:$1,0))</f>
        <v>No</v>
      </c>
      <c r="H3124">
        <v>24</v>
      </c>
      <c r="I3124" t="str">
        <f>VLOOKUP($H3124,Neighborhoods!$A:$C,2,0)</f>
        <v>Queens</v>
      </c>
      <c r="J3124" t="str">
        <f>VLOOKUP($H3124,Neighborhoods!$A:$C,3,0)</f>
        <v>Long Island City</v>
      </c>
      <c r="K3124" t="s">
        <v>16</v>
      </c>
      <c r="L3124" t="str">
        <f t="shared" si="192"/>
        <v>Yes</v>
      </c>
      <c r="M3124">
        <v>1</v>
      </c>
      <c r="N3124" t="str" cm="1">
        <f t="array" ref="N3124">_xlfn.IFS(M3124&lt;=2,"Small",M3124&lt;=5,"Medium",M3124&gt;5,"Large")</f>
        <v>Small</v>
      </c>
      <c r="O3124" s="50">
        <v>30</v>
      </c>
      <c r="P3124" s="67">
        <f t="shared" si="193"/>
        <v>0.03</v>
      </c>
      <c r="Q3124" s="52">
        <v>4.1900000000000004</v>
      </c>
      <c r="R3124" s="52" t="str" cm="1">
        <f t="array" ref="R3124">_xlfn.IFS(ROUND(Q3124,0)=5,"Excellent",ROUND(Q3124,0)=4,"Good",ROUND(Q3124,0)=3,"Ok",ROUND(Q3124,0)&lt;3,"Bad")</f>
        <v>Good</v>
      </c>
      <c r="S3124">
        <v>26</v>
      </c>
      <c r="T3124" t="str">
        <f t="shared" si="194"/>
        <v>No</v>
      </c>
      <c r="U3124" s="65">
        <v>43030</v>
      </c>
      <c r="V3124" s="65">
        <v>44013</v>
      </c>
      <c r="W3124">
        <v>86</v>
      </c>
      <c r="X3124" t="str">
        <f t="shared" si="195"/>
        <v>Active</v>
      </c>
      <c r="Y3124" t="s">
        <v>15616</v>
      </c>
    </row>
    <row r="3125" spans="1:25" x14ac:dyDescent="0.25">
      <c r="A3125">
        <v>3124</v>
      </c>
      <c r="B3125" t="s">
        <v>2263</v>
      </c>
      <c r="C3125">
        <v>1477</v>
      </c>
      <c r="D3125" t="str">
        <f>VLOOKUP($C3125,Hosts!$A:$O,10,0)</f>
        <v>New York</v>
      </c>
      <c r="E3125" s="67">
        <f>INDEX(Hosts!$A:$O,MATCH(Places!$C3125,Hosts!$A:$A,0),MATCH(Places!E$1,Hosts!$1:$1,0))</f>
        <v>1</v>
      </c>
      <c r="F3125" s="67">
        <f>INDEX(Hosts!$A:$O,MATCH(Places!$C3125,Hosts!$A:$A,0),MATCH(Places!F$1,Hosts!$1:$1,0))</f>
        <v>1</v>
      </c>
      <c r="G3125" s="67" t="str">
        <f>INDEX(Hosts!$A:$O,MATCH(Places!$C3125,Hosts!$A:$A,0),MATCH(Places!G$1,Hosts!$1:$1,0))</f>
        <v>Yes</v>
      </c>
      <c r="H3125">
        <v>7</v>
      </c>
      <c r="I3125" t="str">
        <f>VLOOKUP($H3125,Neighborhoods!$A:$C,2,0)</f>
        <v>Brooklyn</v>
      </c>
      <c r="J3125" t="str">
        <f>VLOOKUP($H3125,Neighborhoods!$A:$C,3,0)</f>
        <v>Bedford-Stuyvesant</v>
      </c>
      <c r="K3125" t="s">
        <v>11822</v>
      </c>
      <c r="L3125" t="str">
        <f t="shared" si="192"/>
        <v>No</v>
      </c>
      <c r="M3125">
        <v>4</v>
      </c>
      <c r="N3125" t="str" cm="1">
        <f t="array" ref="N3125">_xlfn.IFS(M3125&lt;=2,"Small",M3125&lt;=5,"Medium",M3125&gt;5,"Large")</f>
        <v>Medium</v>
      </c>
      <c r="O3125" s="50">
        <v>190</v>
      </c>
      <c r="P3125" s="67">
        <f t="shared" si="193"/>
        <v>0.03</v>
      </c>
      <c r="Q3125" s="52">
        <v>4.82</v>
      </c>
      <c r="R3125" s="52" t="str" cm="1">
        <f t="array" ref="R3125">_xlfn.IFS(ROUND(Q3125,0)=5,"Excellent",ROUND(Q3125,0)=4,"Good",ROUND(Q3125,0)=3,"Ok",ROUND(Q3125,0)&lt;3,"Bad")</f>
        <v>Excellent</v>
      </c>
      <c r="S3125">
        <v>51</v>
      </c>
      <c r="T3125" t="str">
        <f t="shared" si="194"/>
        <v>No</v>
      </c>
      <c r="U3125" s="65">
        <v>43025</v>
      </c>
      <c r="V3125" s="65">
        <v>43968</v>
      </c>
      <c r="W3125">
        <v>340</v>
      </c>
      <c r="X3125" t="str">
        <f t="shared" si="195"/>
        <v>Active</v>
      </c>
      <c r="Y3125" t="s">
        <v>15615</v>
      </c>
    </row>
    <row r="3126" spans="1:25" x14ac:dyDescent="0.25">
      <c r="A3126">
        <v>3125</v>
      </c>
      <c r="B3126" t="s">
        <v>2264</v>
      </c>
      <c r="C3126">
        <v>3387</v>
      </c>
      <c r="D3126" t="str">
        <f>VLOOKUP($C3126,Hosts!$A:$O,10,0)</f>
        <v>New York</v>
      </c>
      <c r="E3126" s="67">
        <f>INDEX(Hosts!$A:$O,MATCH(Places!$C3126,Hosts!$A:$A,0),MATCH(Places!E$1,Hosts!$1:$1,0))</f>
        <v>1</v>
      </c>
      <c r="F3126" s="67">
        <f>INDEX(Hosts!$A:$O,MATCH(Places!$C3126,Hosts!$A:$A,0),MATCH(Places!F$1,Hosts!$1:$1,0))</f>
        <v>0.95</v>
      </c>
      <c r="G3126" s="67" t="str">
        <f>INDEX(Hosts!$A:$O,MATCH(Places!$C3126,Hosts!$A:$A,0),MATCH(Places!G$1,Hosts!$1:$1,0))</f>
        <v>Yes</v>
      </c>
      <c r="H3126">
        <v>21</v>
      </c>
      <c r="I3126" t="str">
        <f>VLOOKUP($H3126,Neighborhoods!$A:$C,2,0)</f>
        <v>Queens</v>
      </c>
      <c r="J3126" t="str">
        <f>VLOOKUP($H3126,Neighborhoods!$A:$C,3,0)</f>
        <v>Astoria</v>
      </c>
      <c r="K3126" t="s">
        <v>1</v>
      </c>
      <c r="L3126" t="str">
        <f t="shared" si="192"/>
        <v>Yes</v>
      </c>
      <c r="M3126">
        <v>2</v>
      </c>
      <c r="N3126" t="str" cm="1">
        <f t="array" ref="N3126">_xlfn.IFS(M3126&lt;=2,"Small",M3126&lt;=5,"Medium",M3126&gt;5,"Large")</f>
        <v>Small</v>
      </c>
      <c r="O3126" s="50">
        <v>59</v>
      </c>
      <c r="P3126" s="67">
        <f t="shared" si="193"/>
        <v>0.03</v>
      </c>
      <c r="Q3126" s="52">
        <v>4.99</v>
      </c>
      <c r="R3126" s="52" t="str" cm="1">
        <f t="array" ref="R3126">_xlfn.IFS(ROUND(Q3126,0)=5,"Excellent",ROUND(Q3126,0)=4,"Good",ROUND(Q3126,0)=3,"Ok",ROUND(Q3126,0)&lt;3,"Bad")</f>
        <v>Excellent</v>
      </c>
      <c r="S3126">
        <v>103</v>
      </c>
      <c r="T3126" t="str">
        <f t="shared" si="194"/>
        <v>Yes</v>
      </c>
      <c r="U3126" s="65">
        <v>43054</v>
      </c>
      <c r="V3126" s="65">
        <v>44027</v>
      </c>
      <c r="W3126">
        <v>130</v>
      </c>
      <c r="X3126" t="str">
        <f t="shared" si="195"/>
        <v>Active</v>
      </c>
      <c r="Y3126" t="s">
        <v>15615</v>
      </c>
    </row>
    <row r="3127" spans="1:25" x14ac:dyDescent="0.25">
      <c r="A3127">
        <v>3126</v>
      </c>
      <c r="B3127" t="s">
        <v>14255</v>
      </c>
      <c r="C3127">
        <v>3382</v>
      </c>
      <c r="D3127" t="str">
        <f>VLOOKUP($C3127,Hosts!$A:$O,10,0)</f>
        <v>New York</v>
      </c>
      <c r="E3127" s="67">
        <f>INDEX(Hosts!$A:$O,MATCH(Places!$C3127,Hosts!$A:$A,0),MATCH(Places!E$1,Hosts!$1:$1,0))</f>
        <v>1</v>
      </c>
      <c r="F3127" s="67">
        <f>INDEX(Hosts!$A:$O,MATCH(Places!$C3127,Hosts!$A:$A,0),MATCH(Places!F$1,Hosts!$1:$1,0))</f>
        <v>0.99</v>
      </c>
      <c r="G3127" s="67" t="str">
        <f>INDEX(Hosts!$A:$O,MATCH(Places!$C3127,Hosts!$A:$A,0),MATCH(Places!G$1,Hosts!$1:$1,0))</f>
        <v>Yes</v>
      </c>
      <c r="H3127">
        <v>23</v>
      </c>
      <c r="I3127" t="str">
        <f>VLOOKUP($H3127,Neighborhoods!$A:$C,2,0)</f>
        <v>Queens</v>
      </c>
      <c r="J3127" t="str">
        <f>VLOOKUP($H3127,Neighborhoods!$A:$C,3,0)</f>
        <v>Jamaica</v>
      </c>
      <c r="K3127" t="s">
        <v>1</v>
      </c>
      <c r="L3127" t="str">
        <f t="shared" si="192"/>
        <v>Yes</v>
      </c>
      <c r="M3127">
        <v>3</v>
      </c>
      <c r="N3127" t="str" cm="1">
        <f t="array" ref="N3127">_xlfn.IFS(M3127&lt;=2,"Small",M3127&lt;=5,"Medium",M3127&gt;5,"Large")</f>
        <v>Medium</v>
      </c>
      <c r="O3127" s="50">
        <v>43</v>
      </c>
      <c r="P3127" s="67">
        <f t="shared" si="193"/>
        <v>0.03</v>
      </c>
      <c r="Q3127" s="52">
        <v>4.84</v>
      </c>
      <c r="R3127" s="52" t="str" cm="1">
        <f t="array" ref="R3127">_xlfn.IFS(ROUND(Q3127,0)=5,"Excellent",ROUND(Q3127,0)=4,"Good",ROUND(Q3127,0)=3,"Ok",ROUND(Q3127,0)&lt;3,"Bad")</f>
        <v>Excellent</v>
      </c>
      <c r="S3127">
        <v>67</v>
      </c>
      <c r="T3127" t="str">
        <f t="shared" si="194"/>
        <v>No</v>
      </c>
      <c r="U3127" s="65">
        <v>43044</v>
      </c>
      <c r="V3127" s="65">
        <v>43992</v>
      </c>
      <c r="W3127">
        <v>174</v>
      </c>
      <c r="X3127" t="str">
        <f t="shared" si="195"/>
        <v>Active</v>
      </c>
      <c r="Y3127" t="s">
        <v>15616</v>
      </c>
    </row>
    <row r="3128" spans="1:25" x14ac:dyDescent="0.25">
      <c r="A3128">
        <v>3127</v>
      </c>
      <c r="B3128" t="s">
        <v>2265</v>
      </c>
      <c r="C3128">
        <v>351</v>
      </c>
      <c r="D3128" t="str">
        <f>VLOOKUP($C3128,Hosts!$A:$O,10,0)</f>
        <v>New York</v>
      </c>
      <c r="E3128" s="67">
        <f>INDEX(Hosts!$A:$O,MATCH(Places!$C3128,Hosts!$A:$A,0),MATCH(Places!E$1,Hosts!$1:$1,0))</f>
        <v>0.33</v>
      </c>
      <c r="F3128" s="67">
        <f>INDEX(Hosts!$A:$O,MATCH(Places!$C3128,Hosts!$A:$A,0),MATCH(Places!F$1,Hosts!$1:$1,0))</f>
        <v>0.7</v>
      </c>
      <c r="G3128" s="67" t="str">
        <f>INDEX(Hosts!$A:$O,MATCH(Places!$C3128,Hosts!$A:$A,0),MATCH(Places!G$1,Hosts!$1:$1,0))</f>
        <v>No</v>
      </c>
      <c r="H3128">
        <v>7</v>
      </c>
      <c r="I3128" t="str">
        <f>VLOOKUP($H3128,Neighborhoods!$A:$C,2,0)</f>
        <v>Brooklyn</v>
      </c>
      <c r="J3128" t="str">
        <f>VLOOKUP($H3128,Neighborhoods!$A:$C,3,0)</f>
        <v>Bedford-Stuyvesant</v>
      </c>
      <c r="K3128" t="s">
        <v>11822</v>
      </c>
      <c r="L3128" t="str">
        <f t="shared" si="192"/>
        <v>No</v>
      </c>
      <c r="M3128">
        <v>2</v>
      </c>
      <c r="N3128" t="str" cm="1">
        <f t="array" ref="N3128">_xlfn.IFS(M3128&lt;=2,"Small",M3128&lt;=5,"Medium",M3128&gt;5,"Large")</f>
        <v>Small</v>
      </c>
      <c r="O3128" s="50">
        <v>130</v>
      </c>
      <c r="P3128" s="67">
        <f t="shared" si="193"/>
        <v>0.03</v>
      </c>
      <c r="Q3128" s="52">
        <v>5</v>
      </c>
      <c r="R3128" s="52" t="str" cm="1">
        <f t="array" ref="R3128">_xlfn.IFS(ROUND(Q3128,0)=5,"Excellent",ROUND(Q3128,0)=4,"Good",ROUND(Q3128,0)=3,"Ok",ROUND(Q3128,0)&lt;3,"Bad")</f>
        <v>Excellent</v>
      </c>
      <c r="S3128">
        <v>25</v>
      </c>
      <c r="T3128" t="str">
        <f t="shared" si="194"/>
        <v>No</v>
      </c>
      <c r="U3128" s="65">
        <v>43103</v>
      </c>
      <c r="V3128" s="65">
        <v>43899</v>
      </c>
      <c r="W3128">
        <v>179</v>
      </c>
      <c r="X3128" t="str">
        <f t="shared" si="195"/>
        <v>Active</v>
      </c>
      <c r="Y3128" t="s">
        <v>15615</v>
      </c>
    </row>
    <row r="3129" spans="1:25" x14ac:dyDescent="0.25">
      <c r="A3129">
        <v>3128</v>
      </c>
      <c r="B3129" t="s">
        <v>2266</v>
      </c>
      <c r="C3129">
        <v>3023</v>
      </c>
      <c r="D3129" t="str">
        <f>VLOOKUP($C3129,Hosts!$A:$O,10,0)</f>
        <v>New York</v>
      </c>
      <c r="E3129" s="67">
        <f>INDEX(Hosts!$A:$O,MATCH(Places!$C3129,Hosts!$A:$A,0),MATCH(Places!E$1,Hosts!$1:$1,0))</f>
        <v>1</v>
      </c>
      <c r="F3129" s="67">
        <f>INDEX(Hosts!$A:$O,MATCH(Places!$C3129,Hosts!$A:$A,0),MATCH(Places!F$1,Hosts!$1:$1,0))</f>
        <v>1</v>
      </c>
      <c r="G3129" s="67" t="str">
        <f>INDEX(Hosts!$A:$O,MATCH(Places!$C3129,Hosts!$A:$A,0),MATCH(Places!G$1,Hosts!$1:$1,0))</f>
        <v>No</v>
      </c>
      <c r="H3129">
        <v>8</v>
      </c>
      <c r="I3129" t="str">
        <f>VLOOKUP($H3129,Neighborhoods!$A:$C,2,0)</f>
        <v>Brooklyn</v>
      </c>
      <c r="J3129" t="str">
        <f>VLOOKUP($H3129,Neighborhoods!$A:$C,3,0)</f>
        <v>Bushwick</v>
      </c>
      <c r="K3129" t="s">
        <v>11822</v>
      </c>
      <c r="L3129" t="str">
        <f t="shared" si="192"/>
        <v>No</v>
      </c>
      <c r="M3129">
        <v>6</v>
      </c>
      <c r="N3129" t="str" cm="1">
        <f t="array" ref="N3129">_xlfn.IFS(M3129&lt;=2,"Small",M3129&lt;=5,"Medium",M3129&gt;5,"Large")</f>
        <v>Large</v>
      </c>
      <c r="O3129" s="50">
        <v>150</v>
      </c>
      <c r="P3129" s="67">
        <f t="shared" si="193"/>
        <v>0.03</v>
      </c>
      <c r="Q3129" s="52">
        <v>4.6500000000000004</v>
      </c>
      <c r="R3129" s="52" t="str" cm="1">
        <f t="array" ref="R3129">_xlfn.IFS(ROUND(Q3129,0)=5,"Excellent",ROUND(Q3129,0)=4,"Good",ROUND(Q3129,0)=3,"Ok",ROUND(Q3129,0)&lt;3,"Bad")</f>
        <v>Excellent</v>
      </c>
      <c r="S3129">
        <v>40</v>
      </c>
      <c r="T3129" t="str">
        <f t="shared" si="194"/>
        <v>No</v>
      </c>
      <c r="U3129" s="65">
        <v>43104</v>
      </c>
      <c r="V3129" s="65">
        <v>43831</v>
      </c>
      <c r="W3129">
        <v>227</v>
      </c>
      <c r="X3129" t="str">
        <f t="shared" si="195"/>
        <v>Active</v>
      </c>
      <c r="Y3129" t="s">
        <v>15616</v>
      </c>
    </row>
    <row r="3130" spans="1:25" x14ac:dyDescent="0.25">
      <c r="A3130">
        <v>3129</v>
      </c>
      <c r="B3130" t="s">
        <v>14074</v>
      </c>
      <c r="C3130">
        <v>3389</v>
      </c>
      <c r="D3130" t="str">
        <f>VLOOKUP($C3130,Hosts!$A:$O,10,0)</f>
        <v>New York</v>
      </c>
      <c r="E3130" s="67">
        <f>INDEX(Hosts!$A:$O,MATCH(Places!$C3130,Hosts!$A:$A,0),MATCH(Places!E$1,Hosts!$1:$1,0))</f>
        <v>1</v>
      </c>
      <c r="F3130" s="67">
        <f>INDEX(Hosts!$A:$O,MATCH(Places!$C3130,Hosts!$A:$A,0),MATCH(Places!F$1,Hosts!$1:$1,0))</f>
        <v>0.95</v>
      </c>
      <c r="G3130" s="67" t="str">
        <f>INDEX(Hosts!$A:$O,MATCH(Places!$C3130,Hosts!$A:$A,0),MATCH(Places!G$1,Hosts!$1:$1,0))</f>
        <v>Yes</v>
      </c>
      <c r="H3130">
        <v>19</v>
      </c>
      <c r="I3130" t="str">
        <f>VLOOKUP($H3130,Neighborhoods!$A:$C,2,0)</f>
        <v>Manhattan</v>
      </c>
      <c r="J3130" t="str">
        <f>VLOOKUP($H3130,Neighborhoods!$A:$C,3,0)</f>
        <v>Upper East Side</v>
      </c>
      <c r="K3130" t="s">
        <v>11822</v>
      </c>
      <c r="L3130" t="str">
        <f t="shared" si="192"/>
        <v>No</v>
      </c>
      <c r="M3130">
        <v>2</v>
      </c>
      <c r="N3130" t="str" cm="1">
        <f t="array" ref="N3130">_xlfn.IFS(M3130&lt;=2,"Small",M3130&lt;=5,"Medium",M3130&gt;5,"Large")</f>
        <v>Small</v>
      </c>
      <c r="O3130" s="50">
        <v>102</v>
      </c>
      <c r="P3130" s="67">
        <f t="shared" si="193"/>
        <v>0.03</v>
      </c>
      <c r="Q3130" s="52">
        <v>4.87</v>
      </c>
      <c r="R3130" s="52" t="str" cm="1">
        <f t="array" ref="R3130">_xlfn.IFS(ROUND(Q3130,0)=5,"Excellent",ROUND(Q3130,0)=4,"Good",ROUND(Q3130,0)=3,"Ok",ROUND(Q3130,0)&lt;3,"Bad")</f>
        <v>Excellent</v>
      </c>
      <c r="S3130">
        <v>75</v>
      </c>
      <c r="T3130" t="str">
        <f t="shared" si="194"/>
        <v>No</v>
      </c>
      <c r="U3130" s="65">
        <v>43036</v>
      </c>
      <c r="V3130" s="65">
        <v>43905</v>
      </c>
      <c r="W3130">
        <v>0</v>
      </c>
      <c r="X3130" t="str">
        <f t="shared" si="195"/>
        <v>Inactive</v>
      </c>
      <c r="Y3130" t="s">
        <v>15615</v>
      </c>
    </row>
    <row r="3131" spans="1:25" x14ac:dyDescent="0.25">
      <c r="A3131">
        <v>3130</v>
      </c>
      <c r="B3131" t="s">
        <v>2267</v>
      </c>
      <c r="C3131">
        <v>3378</v>
      </c>
      <c r="D3131" t="str">
        <f>VLOOKUP($C3131,Hosts!$A:$O,10,0)</f>
        <v>New York</v>
      </c>
      <c r="E3131" s="67">
        <f>INDEX(Hosts!$A:$O,MATCH(Places!$C3131,Hosts!$A:$A,0),MATCH(Places!E$1,Hosts!$1:$1,0))</f>
        <v>1</v>
      </c>
      <c r="F3131" s="67">
        <f>INDEX(Hosts!$A:$O,MATCH(Places!$C3131,Hosts!$A:$A,0),MATCH(Places!F$1,Hosts!$1:$1,0))</f>
        <v>0.99</v>
      </c>
      <c r="G3131" s="67" t="str">
        <f>INDEX(Hosts!$A:$O,MATCH(Places!$C3131,Hosts!$A:$A,0),MATCH(Places!G$1,Hosts!$1:$1,0))</f>
        <v>No</v>
      </c>
      <c r="H3131">
        <v>21</v>
      </c>
      <c r="I3131" t="str">
        <f>VLOOKUP($H3131,Neighborhoods!$A:$C,2,0)</f>
        <v>Queens</v>
      </c>
      <c r="J3131" t="str">
        <f>VLOOKUP($H3131,Neighborhoods!$A:$C,3,0)</f>
        <v>Astoria</v>
      </c>
      <c r="K3131" t="s">
        <v>1</v>
      </c>
      <c r="L3131" t="str">
        <f t="shared" si="192"/>
        <v>Yes</v>
      </c>
      <c r="M3131">
        <v>2</v>
      </c>
      <c r="N3131" t="str" cm="1">
        <f t="array" ref="N3131">_xlfn.IFS(M3131&lt;=2,"Small",M3131&lt;=5,"Medium",M3131&gt;5,"Large")</f>
        <v>Small</v>
      </c>
      <c r="O3131" s="50">
        <v>53.57</v>
      </c>
      <c r="P3131" s="67">
        <f t="shared" si="193"/>
        <v>0.03</v>
      </c>
      <c r="Q3131" s="52">
        <v>4.88</v>
      </c>
      <c r="R3131" s="52" t="str" cm="1">
        <f t="array" ref="R3131">_xlfn.IFS(ROUND(Q3131,0)=5,"Excellent",ROUND(Q3131,0)=4,"Good",ROUND(Q3131,0)=3,"Ok",ROUND(Q3131,0)&lt;3,"Bad")</f>
        <v>Excellent</v>
      </c>
      <c r="S3131">
        <v>165</v>
      </c>
      <c r="T3131" t="str">
        <f t="shared" si="194"/>
        <v>Yes</v>
      </c>
      <c r="U3131" s="65">
        <v>43029</v>
      </c>
      <c r="V3131" s="65">
        <v>44033</v>
      </c>
      <c r="W3131">
        <v>350</v>
      </c>
      <c r="X3131" t="str">
        <f t="shared" si="195"/>
        <v>Active</v>
      </c>
      <c r="Y3131" t="s">
        <v>15616</v>
      </c>
    </row>
    <row r="3132" spans="1:25" x14ac:dyDescent="0.25">
      <c r="A3132">
        <v>3131</v>
      </c>
      <c r="B3132" t="s">
        <v>2268</v>
      </c>
      <c r="C3132">
        <v>1465</v>
      </c>
      <c r="D3132" t="str">
        <f>VLOOKUP($C3132,Hosts!$A:$O,10,0)</f>
        <v>New York</v>
      </c>
      <c r="E3132" s="67">
        <f>INDEX(Hosts!$A:$O,MATCH(Places!$C3132,Hosts!$A:$A,0),MATCH(Places!E$1,Hosts!$1:$1,0))</f>
        <v>1</v>
      </c>
      <c r="F3132" s="67">
        <f>INDEX(Hosts!$A:$O,MATCH(Places!$C3132,Hosts!$A:$A,0),MATCH(Places!F$1,Hosts!$1:$1,0))</f>
        <v>1</v>
      </c>
      <c r="G3132" s="67" t="str">
        <f>INDEX(Hosts!$A:$O,MATCH(Places!$C3132,Hosts!$A:$A,0),MATCH(Places!G$1,Hosts!$1:$1,0))</f>
        <v>No</v>
      </c>
      <c r="H3132">
        <v>15</v>
      </c>
      <c r="I3132" t="str">
        <f>VLOOKUP($H3132,Neighborhoods!$A:$C,2,0)</f>
        <v>Manhattan</v>
      </c>
      <c r="J3132" t="str">
        <f>VLOOKUP($H3132,Neighborhoods!$A:$C,3,0)</f>
        <v>East Village</v>
      </c>
      <c r="K3132" t="s">
        <v>11822</v>
      </c>
      <c r="L3132" t="str">
        <f t="shared" si="192"/>
        <v>No</v>
      </c>
      <c r="M3132">
        <v>2</v>
      </c>
      <c r="N3132" t="str" cm="1">
        <f t="array" ref="N3132">_xlfn.IFS(M3132&lt;=2,"Small",M3132&lt;=5,"Medium",M3132&gt;5,"Large")</f>
        <v>Small</v>
      </c>
      <c r="O3132" s="50">
        <v>125</v>
      </c>
      <c r="P3132" s="67">
        <f t="shared" si="193"/>
        <v>0.03</v>
      </c>
      <c r="Q3132" s="52">
        <v>4.54</v>
      </c>
      <c r="R3132" s="52" t="str" cm="1">
        <f t="array" ref="R3132">_xlfn.IFS(ROUND(Q3132,0)=5,"Excellent",ROUND(Q3132,0)=4,"Good",ROUND(Q3132,0)=3,"Ok",ROUND(Q3132,0)&lt;3,"Bad")</f>
        <v>Excellent</v>
      </c>
      <c r="S3132">
        <v>87</v>
      </c>
      <c r="T3132" t="str">
        <f t="shared" si="194"/>
        <v>No</v>
      </c>
      <c r="U3132" s="65">
        <v>43045</v>
      </c>
      <c r="V3132" s="65">
        <v>43890</v>
      </c>
      <c r="W3132">
        <v>160</v>
      </c>
      <c r="X3132" t="str">
        <f t="shared" si="195"/>
        <v>Active</v>
      </c>
      <c r="Y3132" t="s">
        <v>15615</v>
      </c>
    </row>
    <row r="3133" spans="1:25" x14ac:dyDescent="0.25">
      <c r="A3133">
        <v>3132</v>
      </c>
      <c r="B3133" t="s">
        <v>2269</v>
      </c>
      <c r="C3133">
        <v>3192</v>
      </c>
      <c r="D3133" t="str">
        <f>VLOOKUP($C3133,Hosts!$A:$O,10,0)</f>
        <v>New York</v>
      </c>
      <c r="E3133" s="67">
        <f>INDEX(Hosts!$A:$O,MATCH(Places!$C3133,Hosts!$A:$A,0),MATCH(Places!E$1,Hosts!$1:$1,0))</f>
        <v>1</v>
      </c>
      <c r="F3133" s="67">
        <f>INDEX(Hosts!$A:$O,MATCH(Places!$C3133,Hosts!$A:$A,0),MATCH(Places!F$1,Hosts!$1:$1,0))</f>
        <v>0.72</v>
      </c>
      <c r="G3133" s="67" t="str">
        <f>INDEX(Hosts!$A:$O,MATCH(Places!$C3133,Hosts!$A:$A,0),MATCH(Places!G$1,Hosts!$1:$1,0))</f>
        <v>No</v>
      </c>
      <c r="H3133">
        <v>20</v>
      </c>
      <c r="I3133" t="str">
        <f>VLOOKUP($H3133,Neighborhoods!$A:$C,2,0)</f>
        <v>Manhattan</v>
      </c>
      <c r="J3133" t="str">
        <f>VLOOKUP($H3133,Neighborhoods!$A:$C,3,0)</f>
        <v>Upper West Side</v>
      </c>
      <c r="K3133" t="s">
        <v>16</v>
      </c>
      <c r="L3133" t="str">
        <f t="shared" si="192"/>
        <v>Yes</v>
      </c>
      <c r="M3133">
        <v>3</v>
      </c>
      <c r="N3133" t="str" cm="1">
        <f t="array" ref="N3133">_xlfn.IFS(M3133&lt;=2,"Small",M3133&lt;=5,"Medium",M3133&gt;5,"Large")</f>
        <v>Medium</v>
      </c>
      <c r="O3133" s="50">
        <v>18</v>
      </c>
      <c r="P3133" s="67">
        <f t="shared" si="193"/>
        <v>0.03</v>
      </c>
      <c r="Q3133" s="52">
        <v>4.58</v>
      </c>
      <c r="R3133" s="52" t="str" cm="1">
        <f t="array" ref="R3133">_xlfn.IFS(ROUND(Q3133,0)=5,"Excellent",ROUND(Q3133,0)=4,"Good",ROUND(Q3133,0)=3,"Ok",ROUND(Q3133,0)&lt;3,"Bad")</f>
        <v>Excellent</v>
      </c>
      <c r="S3133">
        <v>126</v>
      </c>
      <c r="T3133" t="str">
        <f t="shared" si="194"/>
        <v>No</v>
      </c>
      <c r="U3133" s="65">
        <v>43035</v>
      </c>
      <c r="V3133" s="65">
        <v>43903</v>
      </c>
      <c r="W3133">
        <v>92</v>
      </c>
      <c r="X3133" t="str">
        <f t="shared" si="195"/>
        <v>Active</v>
      </c>
      <c r="Y3133" t="s">
        <v>15615</v>
      </c>
    </row>
    <row r="3134" spans="1:25" x14ac:dyDescent="0.25">
      <c r="A3134">
        <v>3133</v>
      </c>
      <c r="B3134" t="s">
        <v>2270</v>
      </c>
      <c r="C3134">
        <v>3133</v>
      </c>
      <c r="D3134" t="str">
        <f>VLOOKUP($C3134,Hosts!$A:$O,10,0)</f>
        <v>New York</v>
      </c>
      <c r="E3134" s="67">
        <f>INDEX(Hosts!$A:$O,MATCH(Places!$C3134,Hosts!$A:$A,0),MATCH(Places!E$1,Hosts!$1:$1,0))</f>
        <v>1</v>
      </c>
      <c r="F3134" s="67">
        <f>INDEX(Hosts!$A:$O,MATCH(Places!$C3134,Hosts!$A:$A,0),MATCH(Places!F$1,Hosts!$1:$1,0))</f>
        <v>1</v>
      </c>
      <c r="G3134" s="67" t="str">
        <f>INDEX(Hosts!$A:$O,MATCH(Places!$C3134,Hosts!$A:$A,0),MATCH(Places!G$1,Hosts!$1:$1,0))</f>
        <v>No</v>
      </c>
      <c r="H3134">
        <v>16</v>
      </c>
      <c r="I3134" t="str">
        <f>VLOOKUP($H3134,Neighborhoods!$A:$C,2,0)</f>
        <v>Manhattan</v>
      </c>
      <c r="J3134" t="str">
        <f>VLOOKUP($H3134,Neighborhoods!$A:$C,3,0)</f>
        <v>Harlem</v>
      </c>
      <c r="K3134" t="s">
        <v>11822</v>
      </c>
      <c r="L3134" t="str">
        <f t="shared" si="192"/>
        <v>No</v>
      </c>
      <c r="M3134">
        <v>2</v>
      </c>
      <c r="N3134" t="str" cm="1">
        <f t="array" ref="N3134">_xlfn.IFS(M3134&lt;=2,"Small",M3134&lt;=5,"Medium",M3134&gt;5,"Large")</f>
        <v>Small</v>
      </c>
      <c r="O3134" s="50">
        <v>150</v>
      </c>
      <c r="P3134" s="67">
        <f t="shared" si="193"/>
        <v>0.03</v>
      </c>
      <c r="Q3134" s="52">
        <v>4.82</v>
      </c>
      <c r="R3134" s="52" t="str" cm="1">
        <f t="array" ref="R3134">_xlfn.IFS(ROUND(Q3134,0)=5,"Excellent",ROUND(Q3134,0)=4,"Good",ROUND(Q3134,0)=3,"Ok",ROUND(Q3134,0)&lt;3,"Bad")</f>
        <v>Excellent</v>
      </c>
      <c r="S3134">
        <v>93</v>
      </c>
      <c r="T3134" t="str">
        <f t="shared" si="194"/>
        <v>No</v>
      </c>
      <c r="U3134" s="65">
        <v>43039</v>
      </c>
      <c r="V3134" s="65">
        <v>43889</v>
      </c>
      <c r="W3134">
        <v>103</v>
      </c>
      <c r="X3134" t="str">
        <f t="shared" si="195"/>
        <v>Active</v>
      </c>
      <c r="Y3134" t="s">
        <v>15615</v>
      </c>
    </row>
    <row r="3135" spans="1:25" x14ac:dyDescent="0.25">
      <c r="A3135">
        <v>3134</v>
      </c>
      <c r="B3135" t="s">
        <v>2271</v>
      </c>
      <c r="C3135">
        <v>3212</v>
      </c>
      <c r="D3135" t="str">
        <f>VLOOKUP($C3135,Hosts!$A:$O,10,0)</f>
        <v>New York</v>
      </c>
      <c r="E3135" s="67">
        <f>INDEX(Hosts!$A:$O,MATCH(Places!$C3135,Hosts!$A:$A,0),MATCH(Places!E$1,Hosts!$1:$1,0))</f>
        <v>0.5</v>
      </c>
      <c r="F3135" s="67">
        <f>INDEX(Hosts!$A:$O,MATCH(Places!$C3135,Hosts!$A:$A,0),MATCH(Places!F$1,Hosts!$1:$1,0))</f>
        <v>0.96</v>
      </c>
      <c r="G3135" s="67" t="str">
        <f>INDEX(Hosts!$A:$O,MATCH(Places!$C3135,Hosts!$A:$A,0),MATCH(Places!G$1,Hosts!$1:$1,0))</f>
        <v>No</v>
      </c>
      <c r="H3135">
        <v>17</v>
      </c>
      <c r="I3135" t="str">
        <f>VLOOKUP($H3135,Neighborhoods!$A:$C,2,0)</f>
        <v>Manhattan</v>
      </c>
      <c r="J3135" t="str">
        <f>VLOOKUP($H3135,Neighborhoods!$A:$C,3,0)</f>
        <v>Hell's Kitchen</v>
      </c>
      <c r="K3135" t="s">
        <v>1</v>
      </c>
      <c r="L3135" t="str">
        <f t="shared" si="192"/>
        <v>Yes</v>
      </c>
      <c r="M3135">
        <v>2</v>
      </c>
      <c r="N3135" t="str" cm="1">
        <f t="array" ref="N3135">_xlfn.IFS(M3135&lt;=2,"Small",M3135&lt;=5,"Medium",M3135&gt;5,"Large")</f>
        <v>Small</v>
      </c>
      <c r="O3135" s="50">
        <v>124</v>
      </c>
      <c r="P3135" s="67">
        <f t="shared" si="193"/>
        <v>0.03</v>
      </c>
      <c r="Q3135" s="52">
        <v>4.67</v>
      </c>
      <c r="R3135" s="52" t="str" cm="1">
        <f t="array" ref="R3135">_xlfn.IFS(ROUND(Q3135,0)=5,"Excellent",ROUND(Q3135,0)=4,"Good",ROUND(Q3135,0)=3,"Ok",ROUND(Q3135,0)&lt;3,"Bad")</f>
        <v>Excellent</v>
      </c>
      <c r="S3135">
        <v>95</v>
      </c>
      <c r="T3135" t="str">
        <f t="shared" si="194"/>
        <v>No</v>
      </c>
      <c r="U3135" s="65">
        <v>43032</v>
      </c>
      <c r="V3135" s="65">
        <v>43927</v>
      </c>
      <c r="W3135">
        <v>0</v>
      </c>
      <c r="X3135" t="str">
        <f t="shared" si="195"/>
        <v>Inactive</v>
      </c>
      <c r="Y3135" t="s">
        <v>15616</v>
      </c>
    </row>
    <row r="3136" spans="1:25" x14ac:dyDescent="0.25">
      <c r="A3136">
        <v>3135</v>
      </c>
      <c r="B3136" t="s">
        <v>2272</v>
      </c>
      <c r="C3136">
        <v>1471</v>
      </c>
      <c r="D3136" t="str">
        <f>VLOOKUP($C3136,Hosts!$A:$O,10,0)</f>
        <v>New York</v>
      </c>
      <c r="E3136" s="67">
        <f>INDEX(Hosts!$A:$O,MATCH(Places!$C3136,Hosts!$A:$A,0),MATCH(Places!E$1,Hosts!$1:$1,0))</f>
        <v>1</v>
      </c>
      <c r="F3136" s="67">
        <f>INDEX(Hosts!$A:$O,MATCH(Places!$C3136,Hosts!$A:$A,0),MATCH(Places!F$1,Hosts!$1:$1,0))</f>
        <v>0.76</v>
      </c>
      <c r="G3136" s="67" t="str">
        <f>INDEX(Hosts!$A:$O,MATCH(Places!$C3136,Hosts!$A:$A,0),MATCH(Places!G$1,Hosts!$1:$1,0))</f>
        <v>Yes</v>
      </c>
      <c r="H3136">
        <v>9</v>
      </c>
      <c r="I3136" t="str">
        <f>VLOOKUP($H3136,Neighborhoods!$A:$C,2,0)</f>
        <v>Brooklyn</v>
      </c>
      <c r="J3136" t="str">
        <f>VLOOKUP($H3136,Neighborhoods!$A:$C,3,0)</f>
        <v>Crown Heights</v>
      </c>
      <c r="K3136" t="s">
        <v>11822</v>
      </c>
      <c r="L3136" t="str">
        <f t="shared" si="192"/>
        <v>No</v>
      </c>
      <c r="M3136">
        <v>4</v>
      </c>
      <c r="N3136" t="str" cm="1">
        <f t="array" ref="N3136">_xlfn.IFS(M3136&lt;=2,"Small",M3136&lt;=5,"Medium",M3136&gt;5,"Large")</f>
        <v>Medium</v>
      </c>
      <c r="O3136" s="50">
        <v>99</v>
      </c>
      <c r="P3136" s="67">
        <f t="shared" si="193"/>
        <v>0.03</v>
      </c>
      <c r="Q3136" s="52">
        <v>4.9800000000000004</v>
      </c>
      <c r="R3136" s="52" t="str" cm="1">
        <f t="array" ref="R3136">_xlfn.IFS(ROUND(Q3136,0)=5,"Excellent",ROUND(Q3136,0)=4,"Good",ROUND(Q3136,0)=3,"Ok",ROUND(Q3136,0)&lt;3,"Bad")</f>
        <v>Excellent</v>
      </c>
      <c r="S3136">
        <v>42</v>
      </c>
      <c r="T3136" t="str">
        <f t="shared" si="194"/>
        <v>No</v>
      </c>
      <c r="U3136" s="65">
        <v>43093</v>
      </c>
      <c r="V3136" s="65">
        <v>44044</v>
      </c>
      <c r="W3136">
        <v>5</v>
      </c>
      <c r="X3136" t="str">
        <f t="shared" si="195"/>
        <v>Active</v>
      </c>
      <c r="Y3136" t="s">
        <v>15615</v>
      </c>
    </row>
    <row r="3137" spans="1:25" x14ac:dyDescent="0.25">
      <c r="A3137">
        <v>3136</v>
      </c>
      <c r="B3137" t="s">
        <v>15122</v>
      </c>
      <c r="C3137">
        <v>3382</v>
      </c>
      <c r="D3137" t="str">
        <f>VLOOKUP($C3137,Hosts!$A:$O,10,0)</f>
        <v>New York</v>
      </c>
      <c r="E3137" s="67">
        <f>INDEX(Hosts!$A:$O,MATCH(Places!$C3137,Hosts!$A:$A,0),MATCH(Places!E$1,Hosts!$1:$1,0))</f>
        <v>1</v>
      </c>
      <c r="F3137" s="67">
        <f>INDEX(Hosts!$A:$O,MATCH(Places!$C3137,Hosts!$A:$A,0),MATCH(Places!F$1,Hosts!$1:$1,0))</f>
        <v>0.99</v>
      </c>
      <c r="G3137" s="67" t="str">
        <f>INDEX(Hosts!$A:$O,MATCH(Places!$C3137,Hosts!$A:$A,0),MATCH(Places!G$1,Hosts!$1:$1,0))</f>
        <v>Yes</v>
      </c>
      <c r="H3137">
        <v>23</v>
      </c>
      <c r="I3137" t="str">
        <f>VLOOKUP($H3137,Neighborhoods!$A:$C,2,0)</f>
        <v>Queens</v>
      </c>
      <c r="J3137" t="str">
        <f>VLOOKUP($H3137,Neighborhoods!$A:$C,3,0)</f>
        <v>Jamaica</v>
      </c>
      <c r="K3137" t="s">
        <v>1</v>
      </c>
      <c r="L3137" t="str">
        <f t="shared" si="192"/>
        <v>Yes</v>
      </c>
      <c r="M3137">
        <v>2</v>
      </c>
      <c r="N3137" t="str" cm="1">
        <f t="array" ref="N3137">_xlfn.IFS(M3137&lt;=2,"Small",M3137&lt;=5,"Medium",M3137&gt;5,"Large")</f>
        <v>Small</v>
      </c>
      <c r="O3137" s="50">
        <v>41</v>
      </c>
      <c r="P3137" s="67">
        <f t="shared" si="193"/>
        <v>0.03</v>
      </c>
      <c r="Q3137" s="52">
        <v>4.83</v>
      </c>
      <c r="R3137" s="52" t="str" cm="1">
        <f t="array" ref="R3137">_xlfn.IFS(ROUND(Q3137,0)=5,"Excellent",ROUND(Q3137,0)=4,"Good",ROUND(Q3137,0)=3,"Ok",ROUND(Q3137,0)&lt;3,"Bad")</f>
        <v>Excellent</v>
      </c>
      <c r="S3137">
        <v>158</v>
      </c>
      <c r="T3137" t="str">
        <f t="shared" si="194"/>
        <v>Yes</v>
      </c>
      <c r="U3137" s="65">
        <v>43040</v>
      </c>
      <c r="V3137" s="65">
        <v>44008</v>
      </c>
      <c r="W3137">
        <v>175</v>
      </c>
      <c r="X3137" t="str">
        <f t="shared" si="195"/>
        <v>Active</v>
      </c>
      <c r="Y3137" t="s">
        <v>15615</v>
      </c>
    </row>
    <row r="3138" spans="1:25" x14ac:dyDescent="0.25">
      <c r="A3138">
        <v>3137</v>
      </c>
      <c r="B3138" t="s">
        <v>2273</v>
      </c>
      <c r="C3138">
        <v>1193</v>
      </c>
      <c r="D3138" t="str">
        <f>VLOOKUP($C3138,Hosts!$A:$O,10,0)</f>
        <v>New York</v>
      </c>
      <c r="E3138" s="67">
        <f>INDEX(Hosts!$A:$O,MATCH(Places!$C3138,Hosts!$A:$A,0),MATCH(Places!E$1,Hosts!$1:$1,0))</f>
        <v>1</v>
      </c>
      <c r="F3138" s="67">
        <f>INDEX(Hosts!$A:$O,MATCH(Places!$C3138,Hosts!$A:$A,0),MATCH(Places!F$1,Hosts!$1:$1,0))</f>
        <v>0.74</v>
      </c>
      <c r="G3138" s="67" t="str">
        <f>INDEX(Hosts!$A:$O,MATCH(Places!$C3138,Hosts!$A:$A,0),MATCH(Places!G$1,Hosts!$1:$1,0))</f>
        <v>No</v>
      </c>
      <c r="H3138">
        <v>16</v>
      </c>
      <c r="I3138" t="str">
        <f>VLOOKUP($H3138,Neighborhoods!$A:$C,2,0)</f>
        <v>Manhattan</v>
      </c>
      <c r="J3138" t="str">
        <f>VLOOKUP($H3138,Neighborhoods!$A:$C,3,0)</f>
        <v>Harlem</v>
      </c>
      <c r="K3138" t="s">
        <v>11822</v>
      </c>
      <c r="L3138" t="str">
        <f t="shared" si="192"/>
        <v>No</v>
      </c>
      <c r="M3138">
        <v>4</v>
      </c>
      <c r="N3138" t="str" cm="1">
        <f t="array" ref="N3138">_xlfn.IFS(M3138&lt;=2,"Small",M3138&lt;=5,"Medium",M3138&gt;5,"Large")</f>
        <v>Medium</v>
      </c>
      <c r="O3138" s="50">
        <v>186</v>
      </c>
      <c r="P3138" s="67">
        <f t="shared" si="193"/>
        <v>0.03</v>
      </c>
      <c r="Q3138" s="52">
        <v>4.75</v>
      </c>
      <c r="R3138" s="52" t="str" cm="1">
        <f t="array" ref="R3138">_xlfn.IFS(ROUND(Q3138,0)=5,"Excellent",ROUND(Q3138,0)=4,"Good",ROUND(Q3138,0)=3,"Ok",ROUND(Q3138,0)&lt;3,"Bad")</f>
        <v>Excellent</v>
      </c>
      <c r="S3138">
        <v>85</v>
      </c>
      <c r="T3138" t="str">
        <f t="shared" si="194"/>
        <v>No</v>
      </c>
      <c r="U3138" s="65">
        <v>43115</v>
      </c>
      <c r="V3138" s="65">
        <v>43840</v>
      </c>
      <c r="W3138">
        <v>136</v>
      </c>
      <c r="X3138" t="str">
        <f t="shared" si="195"/>
        <v>Active</v>
      </c>
      <c r="Y3138" t="s">
        <v>15615</v>
      </c>
    </row>
    <row r="3139" spans="1:25" x14ac:dyDescent="0.25">
      <c r="A3139">
        <v>3138</v>
      </c>
      <c r="B3139" t="s">
        <v>14537</v>
      </c>
      <c r="C3139">
        <v>3390</v>
      </c>
      <c r="D3139" t="str">
        <f>VLOOKUP($C3139,Hosts!$A:$O,10,0)</f>
        <v>New York</v>
      </c>
      <c r="E3139" s="67">
        <f>INDEX(Hosts!$A:$O,MATCH(Places!$C3139,Hosts!$A:$A,0),MATCH(Places!E$1,Hosts!$1:$1,0))</f>
        <v>0.6</v>
      </c>
      <c r="F3139" s="67">
        <f>INDEX(Hosts!$A:$O,MATCH(Places!$C3139,Hosts!$A:$A,0),MATCH(Places!F$1,Hosts!$1:$1,0))</f>
        <v>0.96</v>
      </c>
      <c r="G3139" s="67" t="str">
        <f>INDEX(Hosts!$A:$O,MATCH(Places!$C3139,Hosts!$A:$A,0),MATCH(Places!G$1,Hosts!$1:$1,0))</f>
        <v>Yes</v>
      </c>
      <c r="H3139">
        <v>14</v>
      </c>
      <c r="I3139" t="str">
        <f>VLOOKUP($H3139,Neighborhoods!$A:$C,2,0)</f>
        <v>Manhattan</v>
      </c>
      <c r="J3139" t="str">
        <f>VLOOKUP($H3139,Neighborhoods!$A:$C,3,0)</f>
        <v>East Harlem</v>
      </c>
      <c r="K3139" t="s">
        <v>1</v>
      </c>
      <c r="L3139" t="str">
        <f t="shared" ref="L3139:L3202" si="196">IF(OR(K3139="Private room",K3139="Shared room"),"Yes","No")</f>
        <v>Yes</v>
      </c>
      <c r="M3139">
        <v>1</v>
      </c>
      <c r="N3139" t="str" cm="1">
        <f t="array" ref="N3139">_xlfn.IFS(M3139&lt;=2,"Small",M3139&lt;=5,"Medium",M3139&gt;5,"Large")</f>
        <v>Small</v>
      </c>
      <c r="O3139" s="50">
        <v>100</v>
      </c>
      <c r="P3139" s="67">
        <f t="shared" ref="P3139:P3202" si="197">VLOOKUP(O3139,$AB$1:$AC$5,2)</f>
        <v>0.03</v>
      </c>
      <c r="Q3139" s="52">
        <v>4.91</v>
      </c>
      <c r="R3139" s="52" t="str" cm="1">
        <f t="array" ref="R3139">_xlfn.IFS(ROUND(Q3139,0)=5,"Excellent",ROUND(Q3139,0)=4,"Good",ROUND(Q3139,0)=3,"Ok",ROUND(Q3139,0)&lt;3,"Bad")</f>
        <v>Excellent</v>
      </c>
      <c r="S3139">
        <v>111</v>
      </c>
      <c r="T3139" t="str">
        <f t="shared" ref="T3139:T3202" si="198">IF(AND(Q3139&gt;=4.8,S3139&gt;100),"Yes","No")</f>
        <v>Yes</v>
      </c>
      <c r="U3139" s="65">
        <v>43044</v>
      </c>
      <c r="V3139" s="65">
        <v>43904</v>
      </c>
      <c r="W3139">
        <v>12</v>
      </c>
      <c r="X3139" t="str">
        <f t="shared" ref="X3139:X3202" si="199">IF(W3139&lt;&gt;0,"Active","Inactive")</f>
        <v>Active</v>
      </c>
      <c r="Y3139" t="s">
        <v>15616</v>
      </c>
    </row>
    <row r="3140" spans="1:25" x14ac:dyDescent="0.25">
      <c r="A3140">
        <v>3139</v>
      </c>
      <c r="B3140" t="s">
        <v>13180</v>
      </c>
      <c r="C3140">
        <v>1966</v>
      </c>
      <c r="D3140" t="str">
        <f>VLOOKUP($C3140,Hosts!$A:$O,10,0)</f>
        <v>New York</v>
      </c>
      <c r="E3140" s="67">
        <f>INDEX(Hosts!$A:$O,MATCH(Places!$C3140,Hosts!$A:$A,0),MATCH(Places!E$1,Hosts!$1:$1,0))</f>
        <v>0.96</v>
      </c>
      <c r="F3140" s="67">
        <f>INDEX(Hosts!$A:$O,MATCH(Places!$C3140,Hosts!$A:$A,0),MATCH(Places!F$1,Hosts!$1:$1,0))</f>
        <v>0.92</v>
      </c>
      <c r="G3140" s="67" t="str">
        <f>INDEX(Hosts!$A:$O,MATCH(Places!$C3140,Hosts!$A:$A,0),MATCH(Places!G$1,Hosts!$1:$1,0))</f>
        <v>No</v>
      </c>
      <c r="H3140">
        <v>2</v>
      </c>
      <c r="I3140" t="str">
        <f>VLOOKUP($H3140,Neighborhoods!$A:$C,2,0)</f>
        <v>Bronx</v>
      </c>
      <c r="J3140" t="str">
        <f>VLOOKUP($H3140,Neighborhoods!$A:$C,3,0)</f>
        <v>Concourse</v>
      </c>
      <c r="K3140" t="s">
        <v>11822</v>
      </c>
      <c r="L3140" t="str">
        <f t="shared" si="196"/>
        <v>No</v>
      </c>
      <c r="M3140">
        <v>8</v>
      </c>
      <c r="N3140" t="str" cm="1">
        <f t="array" ref="N3140">_xlfn.IFS(M3140&lt;=2,"Small",M3140&lt;=5,"Medium",M3140&gt;5,"Large")</f>
        <v>Large</v>
      </c>
      <c r="O3140" s="50">
        <v>119</v>
      </c>
      <c r="P3140" s="67">
        <f t="shared" si="197"/>
        <v>0.03</v>
      </c>
      <c r="Q3140" s="52">
        <v>4.67</v>
      </c>
      <c r="R3140" s="52" t="str" cm="1">
        <f t="array" ref="R3140">_xlfn.IFS(ROUND(Q3140,0)=5,"Excellent",ROUND(Q3140,0)=4,"Good",ROUND(Q3140,0)=3,"Ok",ROUND(Q3140,0)&lt;3,"Bad")</f>
        <v>Excellent</v>
      </c>
      <c r="S3140">
        <v>49</v>
      </c>
      <c r="T3140" t="str">
        <f t="shared" si="198"/>
        <v>No</v>
      </c>
      <c r="U3140" s="65">
        <v>43045</v>
      </c>
      <c r="V3140" s="65">
        <v>43969</v>
      </c>
      <c r="W3140">
        <v>335</v>
      </c>
      <c r="X3140" t="str">
        <f t="shared" si="199"/>
        <v>Active</v>
      </c>
      <c r="Y3140" t="s">
        <v>15615</v>
      </c>
    </row>
    <row r="3141" spans="1:25" x14ac:dyDescent="0.25">
      <c r="A3141">
        <v>3140</v>
      </c>
      <c r="B3141" t="s">
        <v>2274</v>
      </c>
      <c r="C3141">
        <v>3392</v>
      </c>
      <c r="D3141" t="str">
        <f>VLOOKUP($C3141,Hosts!$A:$O,10,0)</f>
        <v>New York</v>
      </c>
      <c r="E3141" s="67">
        <f>INDEX(Hosts!$A:$O,MATCH(Places!$C3141,Hosts!$A:$A,0),MATCH(Places!E$1,Hosts!$1:$1,0))</f>
        <v>1</v>
      </c>
      <c r="F3141" s="67">
        <f>INDEX(Hosts!$A:$O,MATCH(Places!$C3141,Hosts!$A:$A,0),MATCH(Places!F$1,Hosts!$1:$1,0))</f>
        <v>0.94</v>
      </c>
      <c r="G3141" s="67" t="str">
        <f>INDEX(Hosts!$A:$O,MATCH(Places!$C3141,Hosts!$A:$A,0),MATCH(Places!G$1,Hosts!$1:$1,0))</f>
        <v>No</v>
      </c>
      <c r="H3141">
        <v>8</v>
      </c>
      <c r="I3141" t="str">
        <f>VLOOKUP($H3141,Neighborhoods!$A:$C,2,0)</f>
        <v>Brooklyn</v>
      </c>
      <c r="J3141" t="str">
        <f>VLOOKUP($H3141,Neighborhoods!$A:$C,3,0)</f>
        <v>Bushwick</v>
      </c>
      <c r="K3141" t="s">
        <v>1</v>
      </c>
      <c r="L3141" t="str">
        <f t="shared" si="196"/>
        <v>Yes</v>
      </c>
      <c r="M3141">
        <v>1</v>
      </c>
      <c r="N3141" t="str" cm="1">
        <f t="array" ref="N3141">_xlfn.IFS(M3141&lt;=2,"Small",M3141&lt;=5,"Medium",M3141&gt;5,"Large")</f>
        <v>Small</v>
      </c>
      <c r="O3141" s="50">
        <v>35</v>
      </c>
      <c r="P3141" s="67">
        <f t="shared" si="197"/>
        <v>0.03</v>
      </c>
      <c r="Q3141" s="52">
        <v>4.91</v>
      </c>
      <c r="R3141" s="52" t="str" cm="1">
        <f t="array" ref="R3141">_xlfn.IFS(ROUND(Q3141,0)=5,"Excellent",ROUND(Q3141,0)=4,"Good",ROUND(Q3141,0)=3,"Ok",ROUND(Q3141,0)&lt;3,"Bad")</f>
        <v>Excellent</v>
      </c>
      <c r="S3141">
        <v>32</v>
      </c>
      <c r="T3141" t="str">
        <f t="shared" si="198"/>
        <v>No</v>
      </c>
      <c r="U3141" s="65">
        <v>43305</v>
      </c>
      <c r="V3141" s="65">
        <v>43891</v>
      </c>
      <c r="W3141">
        <v>0</v>
      </c>
      <c r="X3141" t="str">
        <f t="shared" si="199"/>
        <v>Inactive</v>
      </c>
      <c r="Y3141" t="s">
        <v>15615</v>
      </c>
    </row>
    <row r="3142" spans="1:25" x14ac:dyDescent="0.25">
      <c r="A3142">
        <v>3141</v>
      </c>
      <c r="B3142" t="s">
        <v>2275</v>
      </c>
      <c r="C3142">
        <v>3392</v>
      </c>
      <c r="D3142" t="str">
        <f>VLOOKUP($C3142,Hosts!$A:$O,10,0)</f>
        <v>New York</v>
      </c>
      <c r="E3142" s="67">
        <f>INDEX(Hosts!$A:$O,MATCH(Places!$C3142,Hosts!$A:$A,0),MATCH(Places!E$1,Hosts!$1:$1,0))</f>
        <v>1</v>
      </c>
      <c r="F3142" s="67">
        <f>INDEX(Hosts!$A:$O,MATCH(Places!$C3142,Hosts!$A:$A,0),MATCH(Places!F$1,Hosts!$1:$1,0))</f>
        <v>0.94</v>
      </c>
      <c r="G3142" s="67" t="str">
        <f>INDEX(Hosts!$A:$O,MATCH(Places!$C3142,Hosts!$A:$A,0),MATCH(Places!G$1,Hosts!$1:$1,0))</f>
        <v>No</v>
      </c>
      <c r="H3142">
        <v>8</v>
      </c>
      <c r="I3142" t="str">
        <f>VLOOKUP($H3142,Neighborhoods!$A:$C,2,0)</f>
        <v>Brooklyn</v>
      </c>
      <c r="J3142" t="str">
        <f>VLOOKUP($H3142,Neighborhoods!$A:$C,3,0)</f>
        <v>Bushwick</v>
      </c>
      <c r="K3142" t="s">
        <v>1</v>
      </c>
      <c r="L3142" t="str">
        <f t="shared" si="196"/>
        <v>Yes</v>
      </c>
      <c r="M3142">
        <v>1</v>
      </c>
      <c r="N3142" t="str" cm="1">
        <f t="array" ref="N3142">_xlfn.IFS(M3142&lt;=2,"Small",M3142&lt;=5,"Medium",M3142&gt;5,"Large")</f>
        <v>Small</v>
      </c>
      <c r="O3142" s="50">
        <v>30</v>
      </c>
      <c r="P3142" s="67">
        <f t="shared" si="197"/>
        <v>0.03</v>
      </c>
      <c r="Q3142" s="52">
        <v>4.88</v>
      </c>
      <c r="R3142" s="52" t="str" cm="1">
        <f t="array" ref="R3142">_xlfn.IFS(ROUND(Q3142,0)=5,"Excellent",ROUND(Q3142,0)=4,"Good",ROUND(Q3142,0)=3,"Ok",ROUND(Q3142,0)&lt;3,"Bad")</f>
        <v>Excellent</v>
      </c>
      <c r="S3142">
        <v>40</v>
      </c>
      <c r="T3142" t="str">
        <f t="shared" si="198"/>
        <v>No</v>
      </c>
      <c r="U3142" s="65">
        <v>43072</v>
      </c>
      <c r="V3142" s="65">
        <v>43990</v>
      </c>
      <c r="W3142">
        <v>1</v>
      </c>
      <c r="X3142" t="str">
        <f t="shared" si="199"/>
        <v>Active</v>
      </c>
      <c r="Y3142" t="s">
        <v>15616</v>
      </c>
    </row>
    <row r="3143" spans="1:25" x14ac:dyDescent="0.25">
      <c r="A3143">
        <v>3142</v>
      </c>
      <c r="B3143" t="s">
        <v>2276</v>
      </c>
      <c r="C3143">
        <v>2984</v>
      </c>
      <c r="D3143" t="str">
        <f>VLOOKUP($C3143,Hosts!$A:$O,10,0)</f>
        <v>New York</v>
      </c>
      <c r="E3143" s="67">
        <f>INDEX(Hosts!$A:$O,MATCH(Places!$C3143,Hosts!$A:$A,0),MATCH(Places!E$1,Hosts!$1:$1,0))</f>
        <v>1</v>
      </c>
      <c r="F3143" s="67">
        <f>INDEX(Hosts!$A:$O,MATCH(Places!$C3143,Hosts!$A:$A,0),MATCH(Places!F$1,Hosts!$1:$1,0))</f>
        <v>0.9</v>
      </c>
      <c r="G3143" s="67" t="str">
        <f>INDEX(Hosts!$A:$O,MATCH(Places!$C3143,Hosts!$A:$A,0),MATCH(Places!G$1,Hosts!$1:$1,0))</f>
        <v>Yes</v>
      </c>
      <c r="H3143">
        <v>11</v>
      </c>
      <c r="I3143" t="str">
        <f>VLOOKUP($H3143,Neighborhoods!$A:$C,2,0)</f>
        <v>Brooklyn</v>
      </c>
      <c r="J3143" t="str">
        <f>VLOOKUP($H3143,Neighborhoods!$A:$C,3,0)</f>
        <v>Greenpoint</v>
      </c>
      <c r="K3143" t="s">
        <v>11822</v>
      </c>
      <c r="L3143" t="str">
        <f t="shared" si="196"/>
        <v>No</v>
      </c>
      <c r="M3143">
        <v>2</v>
      </c>
      <c r="N3143" t="str" cm="1">
        <f t="array" ref="N3143">_xlfn.IFS(M3143&lt;=2,"Small",M3143&lt;=5,"Medium",M3143&gt;5,"Large")</f>
        <v>Small</v>
      </c>
      <c r="O3143" s="50">
        <v>157</v>
      </c>
      <c r="P3143" s="67">
        <f t="shared" si="197"/>
        <v>0.03</v>
      </c>
      <c r="Q3143" s="52">
        <v>5</v>
      </c>
      <c r="R3143" s="52" t="str" cm="1">
        <f t="array" ref="R3143">_xlfn.IFS(ROUND(Q3143,0)=5,"Excellent",ROUND(Q3143,0)=4,"Good",ROUND(Q3143,0)=3,"Ok",ROUND(Q3143,0)&lt;3,"Bad")</f>
        <v>Excellent</v>
      </c>
      <c r="S3143">
        <v>23</v>
      </c>
      <c r="T3143" t="str">
        <f t="shared" si="198"/>
        <v>No</v>
      </c>
      <c r="U3143" s="65">
        <v>43040</v>
      </c>
      <c r="V3143" s="65">
        <v>44027</v>
      </c>
      <c r="W3143">
        <v>0</v>
      </c>
      <c r="X3143" t="str">
        <f t="shared" si="199"/>
        <v>Inactive</v>
      </c>
      <c r="Y3143" t="s">
        <v>15615</v>
      </c>
    </row>
    <row r="3144" spans="1:25" x14ac:dyDescent="0.25">
      <c r="A3144">
        <v>3143</v>
      </c>
      <c r="B3144" t="s">
        <v>14743</v>
      </c>
      <c r="C3144">
        <v>923</v>
      </c>
      <c r="D3144" t="str">
        <f>VLOOKUP($C3144,Hosts!$A:$O,10,0)</f>
        <v>New York</v>
      </c>
      <c r="E3144" s="67">
        <f>INDEX(Hosts!$A:$O,MATCH(Places!$C3144,Hosts!$A:$A,0),MATCH(Places!E$1,Hosts!$1:$1,0))</f>
        <v>1</v>
      </c>
      <c r="F3144" s="67">
        <f>INDEX(Hosts!$A:$O,MATCH(Places!$C3144,Hosts!$A:$A,0),MATCH(Places!F$1,Hosts!$1:$1,0))</f>
        <v>1</v>
      </c>
      <c r="G3144" s="67" t="str">
        <f>INDEX(Hosts!$A:$O,MATCH(Places!$C3144,Hosts!$A:$A,0),MATCH(Places!G$1,Hosts!$1:$1,0))</f>
        <v>No</v>
      </c>
      <c r="H3144">
        <v>14</v>
      </c>
      <c r="I3144" t="str">
        <f>VLOOKUP($H3144,Neighborhoods!$A:$C,2,0)</f>
        <v>Manhattan</v>
      </c>
      <c r="J3144" t="str">
        <f>VLOOKUP($H3144,Neighborhoods!$A:$C,3,0)</f>
        <v>East Harlem</v>
      </c>
      <c r="K3144" t="s">
        <v>11822</v>
      </c>
      <c r="L3144" t="str">
        <f t="shared" si="196"/>
        <v>No</v>
      </c>
      <c r="M3144">
        <v>4</v>
      </c>
      <c r="N3144" t="str" cm="1">
        <f t="array" ref="N3144">_xlfn.IFS(M3144&lt;=2,"Small",M3144&lt;=5,"Medium",M3144&gt;5,"Large")</f>
        <v>Medium</v>
      </c>
      <c r="O3144" s="50">
        <v>131</v>
      </c>
      <c r="P3144" s="67">
        <f t="shared" si="197"/>
        <v>0.03</v>
      </c>
      <c r="Q3144" s="52">
        <v>5</v>
      </c>
      <c r="R3144" s="52" t="str" cm="1">
        <f t="array" ref="R3144">_xlfn.IFS(ROUND(Q3144,0)=5,"Excellent",ROUND(Q3144,0)=4,"Good",ROUND(Q3144,0)=3,"Ok",ROUND(Q3144,0)&lt;3,"Bad")</f>
        <v>Excellent</v>
      </c>
      <c r="S3144">
        <v>4</v>
      </c>
      <c r="T3144" t="str">
        <f t="shared" si="198"/>
        <v>No</v>
      </c>
      <c r="U3144" s="65">
        <v>43060</v>
      </c>
      <c r="V3144" s="65">
        <v>44035</v>
      </c>
      <c r="W3144">
        <v>130</v>
      </c>
      <c r="X3144" t="str">
        <f t="shared" si="199"/>
        <v>Active</v>
      </c>
      <c r="Y3144" t="s">
        <v>15615</v>
      </c>
    </row>
    <row r="3145" spans="1:25" x14ac:dyDescent="0.25">
      <c r="A3145">
        <v>3144</v>
      </c>
      <c r="B3145" t="s">
        <v>14436</v>
      </c>
      <c r="C3145">
        <v>1796</v>
      </c>
      <c r="D3145" t="str">
        <f>VLOOKUP($C3145,Hosts!$A:$O,10,0)</f>
        <v>New York</v>
      </c>
      <c r="E3145" s="67">
        <f>INDEX(Hosts!$A:$O,MATCH(Places!$C3145,Hosts!$A:$A,0),MATCH(Places!E$1,Hosts!$1:$1,0))</f>
        <v>0</v>
      </c>
      <c r="F3145" s="67">
        <f>INDEX(Hosts!$A:$O,MATCH(Places!$C3145,Hosts!$A:$A,0),MATCH(Places!F$1,Hosts!$1:$1,0))</f>
        <v>0.56000000000000005</v>
      </c>
      <c r="G3145" s="67" t="str">
        <f>INDEX(Hosts!$A:$O,MATCH(Places!$C3145,Hosts!$A:$A,0),MATCH(Places!G$1,Hosts!$1:$1,0))</f>
        <v>No</v>
      </c>
      <c r="H3145">
        <v>12</v>
      </c>
      <c r="I3145" t="str">
        <f>VLOOKUP($H3145,Neighborhoods!$A:$C,2,0)</f>
        <v>Brooklyn</v>
      </c>
      <c r="J3145" t="str">
        <f>VLOOKUP($H3145,Neighborhoods!$A:$C,3,0)</f>
        <v>Williamsburg</v>
      </c>
      <c r="K3145" t="s">
        <v>1</v>
      </c>
      <c r="L3145" t="str">
        <f t="shared" si="196"/>
        <v>Yes</v>
      </c>
      <c r="M3145">
        <v>1</v>
      </c>
      <c r="N3145" t="str" cm="1">
        <f t="array" ref="N3145">_xlfn.IFS(M3145&lt;=2,"Small",M3145&lt;=5,"Medium",M3145&gt;5,"Large")</f>
        <v>Small</v>
      </c>
      <c r="O3145" s="50">
        <v>57</v>
      </c>
      <c r="P3145" s="67">
        <f t="shared" si="197"/>
        <v>0.03</v>
      </c>
      <c r="Q3145" s="52">
        <v>4.6900000000000004</v>
      </c>
      <c r="R3145" s="52" t="str" cm="1">
        <f t="array" ref="R3145">_xlfn.IFS(ROUND(Q3145,0)=5,"Excellent",ROUND(Q3145,0)=4,"Good",ROUND(Q3145,0)=3,"Ok",ROUND(Q3145,0)&lt;3,"Bad")</f>
        <v>Excellent</v>
      </c>
      <c r="S3145">
        <v>16</v>
      </c>
      <c r="T3145" t="str">
        <f t="shared" si="198"/>
        <v>No</v>
      </c>
      <c r="U3145" s="65">
        <v>43206</v>
      </c>
      <c r="V3145" s="65">
        <v>43832</v>
      </c>
      <c r="W3145">
        <v>89</v>
      </c>
      <c r="X3145" t="str">
        <f t="shared" si="199"/>
        <v>Active</v>
      </c>
      <c r="Y3145" t="s">
        <v>15615</v>
      </c>
    </row>
    <row r="3146" spans="1:25" x14ac:dyDescent="0.25">
      <c r="A3146">
        <v>3145</v>
      </c>
      <c r="B3146" t="s">
        <v>2277</v>
      </c>
      <c r="C3146">
        <v>345</v>
      </c>
      <c r="D3146" t="str">
        <f>VLOOKUP($C3146,Hosts!$A:$O,10,0)</f>
        <v>New York</v>
      </c>
      <c r="E3146" s="67">
        <f>INDEX(Hosts!$A:$O,MATCH(Places!$C3146,Hosts!$A:$A,0),MATCH(Places!E$1,Hosts!$1:$1,0))</f>
        <v>1</v>
      </c>
      <c r="F3146" s="67">
        <f>INDEX(Hosts!$A:$O,MATCH(Places!$C3146,Hosts!$A:$A,0),MATCH(Places!F$1,Hosts!$1:$1,0))</f>
        <v>0.44</v>
      </c>
      <c r="G3146" s="67" t="str">
        <f>INDEX(Hosts!$A:$O,MATCH(Places!$C3146,Hosts!$A:$A,0),MATCH(Places!G$1,Hosts!$1:$1,0))</f>
        <v>Yes</v>
      </c>
      <c r="H3146">
        <v>7</v>
      </c>
      <c r="I3146" t="str">
        <f>VLOOKUP($H3146,Neighborhoods!$A:$C,2,0)</f>
        <v>Brooklyn</v>
      </c>
      <c r="J3146" t="str">
        <f>VLOOKUP($H3146,Neighborhoods!$A:$C,3,0)</f>
        <v>Bedford-Stuyvesant</v>
      </c>
      <c r="K3146" t="s">
        <v>11822</v>
      </c>
      <c r="L3146" t="str">
        <f t="shared" si="196"/>
        <v>No</v>
      </c>
      <c r="M3146">
        <v>3</v>
      </c>
      <c r="N3146" t="str" cm="1">
        <f t="array" ref="N3146">_xlfn.IFS(M3146&lt;=2,"Small",M3146&lt;=5,"Medium",M3146&gt;5,"Large")</f>
        <v>Medium</v>
      </c>
      <c r="O3146" s="50">
        <v>125</v>
      </c>
      <c r="P3146" s="67">
        <f t="shared" si="197"/>
        <v>0.03</v>
      </c>
      <c r="Q3146" s="52">
        <v>4.83</v>
      </c>
      <c r="R3146" s="52" t="str" cm="1">
        <f t="array" ref="R3146">_xlfn.IFS(ROUND(Q3146,0)=5,"Excellent",ROUND(Q3146,0)=4,"Good",ROUND(Q3146,0)=3,"Ok",ROUND(Q3146,0)&lt;3,"Bad")</f>
        <v>Excellent</v>
      </c>
      <c r="S3146">
        <v>52</v>
      </c>
      <c r="T3146" t="str">
        <f t="shared" si="198"/>
        <v>No</v>
      </c>
      <c r="U3146" s="65">
        <v>43066</v>
      </c>
      <c r="V3146" s="65">
        <v>43882</v>
      </c>
      <c r="W3146">
        <v>351</v>
      </c>
      <c r="X3146" t="str">
        <f t="shared" si="199"/>
        <v>Active</v>
      </c>
      <c r="Y3146" t="s">
        <v>15615</v>
      </c>
    </row>
    <row r="3147" spans="1:25" x14ac:dyDescent="0.25">
      <c r="A3147">
        <v>3146</v>
      </c>
      <c r="B3147" t="s">
        <v>2278</v>
      </c>
      <c r="C3147">
        <v>3395</v>
      </c>
      <c r="D3147" t="str">
        <f>VLOOKUP($C3147,Hosts!$A:$O,10,0)</f>
        <v>New York</v>
      </c>
      <c r="E3147" s="67">
        <f>INDEX(Hosts!$A:$O,MATCH(Places!$C3147,Hosts!$A:$A,0),MATCH(Places!E$1,Hosts!$1:$1,0))</f>
        <v>1</v>
      </c>
      <c r="F3147" s="67">
        <f>INDEX(Hosts!$A:$O,MATCH(Places!$C3147,Hosts!$A:$A,0),MATCH(Places!F$1,Hosts!$1:$1,0))</f>
        <v>1</v>
      </c>
      <c r="G3147" s="67" t="str">
        <f>INDEX(Hosts!$A:$O,MATCH(Places!$C3147,Hosts!$A:$A,0),MATCH(Places!G$1,Hosts!$1:$1,0))</f>
        <v>Yes</v>
      </c>
      <c r="H3147">
        <v>17</v>
      </c>
      <c r="I3147" t="str">
        <f>VLOOKUP($H3147,Neighborhoods!$A:$C,2,0)</f>
        <v>Manhattan</v>
      </c>
      <c r="J3147" t="str">
        <f>VLOOKUP($H3147,Neighborhoods!$A:$C,3,0)</f>
        <v>Hell's Kitchen</v>
      </c>
      <c r="K3147" t="s">
        <v>1</v>
      </c>
      <c r="L3147" t="str">
        <f t="shared" si="196"/>
        <v>Yes</v>
      </c>
      <c r="M3147">
        <v>2</v>
      </c>
      <c r="N3147" t="str" cm="1">
        <f t="array" ref="N3147">_xlfn.IFS(M3147&lt;=2,"Small",M3147&lt;=5,"Medium",M3147&gt;5,"Large")</f>
        <v>Small</v>
      </c>
      <c r="O3147" s="50">
        <v>69</v>
      </c>
      <c r="P3147" s="67">
        <f t="shared" si="197"/>
        <v>0.03</v>
      </c>
      <c r="Q3147" s="52">
        <v>4.9000000000000004</v>
      </c>
      <c r="R3147" s="52" t="str" cm="1">
        <f t="array" ref="R3147">_xlfn.IFS(ROUND(Q3147,0)=5,"Excellent",ROUND(Q3147,0)=4,"Good",ROUND(Q3147,0)=3,"Ok",ROUND(Q3147,0)&lt;3,"Bad")</f>
        <v>Excellent</v>
      </c>
      <c r="S3147">
        <v>82</v>
      </c>
      <c r="T3147" t="str">
        <f t="shared" si="198"/>
        <v>No</v>
      </c>
      <c r="U3147" s="65">
        <v>43048</v>
      </c>
      <c r="V3147" s="65">
        <v>43906</v>
      </c>
      <c r="W3147">
        <v>3</v>
      </c>
      <c r="X3147" t="str">
        <f t="shared" si="199"/>
        <v>Active</v>
      </c>
      <c r="Y3147" t="s">
        <v>15616</v>
      </c>
    </row>
    <row r="3148" spans="1:25" x14ac:dyDescent="0.25">
      <c r="A3148">
        <v>3147</v>
      </c>
      <c r="B3148" t="s">
        <v>2279</v>
      </c>
      <c r="C3148">
        <v>2808</v>
      </c>
      <c r="D3148" t="str">
        <f>VLOOKUP($C3148,Hosts!$A:$O,10,0)</f>
        <v>New York</v>
      </c>
      <c r="E3148" s="67">
        <f>INDEX(Hosts!$A:$O,MATCH(Places!$C3148,Hosts!$A:$A,0),MATCH(Places!E$1,Hosts!$1:$1,0))</f>
        <v>0</v>
      </c>
      <c r="F3148" s="67">
        <f>INDEX(Hosts!$A:$O,MATCH(Places!$C3148,Hosts!$A:$A,0),MATCH(Places!F$1,Hosts!$1:$1,0))</f>
        <v>0</v>
      </c>
      <c r="G3148" s="67" t="str">
        <f>INDEX(Hosts!$A:$O,MATCH(Places!$C3148,Hosts!$A:$A,0),MATCH(Places!G$1,Hosts!$1:$1,0))</f>
        <v>No</v>
      </c>
      <c r="H3148">
        <v>25</v>
      </c>
      <c r="I3148" t="str">
        <f>VLOOKUP($H3148,Neighborhoods!$A:$C,2,0)</f>
        <v>Queens</v>
      </c>
      <c r="J3148" t="str">
        <f>VLOOKUP($H3148,Neighborhoods!$A:$C,3,0)</f>
        <v>Ridgewood</v>
      </c>
      <c r="K3148" t="s">
        <v>1</v>
      </c>
      <c r="L3148" t="str">
        <f t="shared" si="196"/>
        <v>Yes</v>
      </c>
      <c r="M3148">
        <v>2</v>
      </c>
      <c r="N3148" t="str" cm="1">
        <f t="array" ref="N3148">_xlfn.IFS(M3148&lt;=2,"Small",M3148&lt;=5,"Medium",M3148&gt;5,"Large")</f>
        <v>Small</v>
      </c>
      <c r="O3148" s="50">
        <v>48</v>
      </c>
      <c r="P3148" s="67">
        <f t="shared" si="197"/>
        <v>0.03</v>
      </c>
      <c r="Q3148" s="52">
        <v>4.8099999999999996</v>
      </c>
      <c r="R3148" s="52" t="str" cm="1">
        <f t="array" ref="R3148">_xlfn.IFS(ROUND(Q3148,0)=5,"Excellent",ROUND(Q3148,0)=4,"Good",ROUND(Q3148,0)=3,"Ok",ROUND(Q3148,0)&lt;3,"Bad")</f>
        <v>Excellent</v>
      </c>
      <c r="S3148">
        <v>43</v>
      </c>
      <c r="T3148" t="str">
        <f t="shared" si="198"/>
        <v>No</v>
      </c>
      <c r="U3148" s="65">
        <v>43044</v>
      </c>
      <c r="V3148" s="65">
        <v>43675</v>
      </c>
      <c r="W3148">
        <v>364</v>
      </c>
      <c r="X3148" t="str">
        <f t="shared" si="199"/>
        <v>Active</v>
      </c>
      <c r="Y3148" t="s">
        <v>15615</v>
      </c>
    </row>
    <row r="3149" spans="1:25" x14ac:dyDescent="0.25">
      <c r="A3149">
        <v>3148</v>
      </c>
      <c r="B3149" t="s">
        <v>2280</v>
      </c>
      <c r="C3149">
        <v>3397</v>
      </c>
      <c r="D3149" t="str">
        <f>VLOOKUP($C3149,Hosts!$A:$O,10,0)</f>
        <v>New York</v>
      </c>
      <c r="E3149" s="67">
        <f>INDEX(Hosts!$A:$O,MATCH(Places!$C3149,Hosts!$A:$A,0),MATCH(Places!E$1,Hosts!$1:$1,0))</f>
        <v>0.5</v>
      </c>
      <c r="F3149" s="67">
        <f>INDEX(Hosts!$A:$O,MATCH(Places!$C3149,Hosts!$A:$A,0),MATCH(Places!F$1,Hosts!$1:$1,0))</f>
        <v>0.54</v>
      </c>
      <c r="G3149" s="67" t="str">
        <f>INDEX(Hosts!$A:$O,MATCH(Places!$C3149,Hosts!$A:$A,0),MATCH(Places!G$1,Hosts!$1:$1,0))</f>
        <v>No</v>
      </c>
      <c r="H3149">
        <v>19</v>
      </c>
      <c r="I3149" t="str">
        <f>VLOOKUP($H3149,Neighborhoods!$A:$C,2,0)</f>
        <v>Manhattan</v>
      </c>
      <c r="J3149" t="str">
        <f>VLOOKUP($H3149,Neighborhoods!$A:$C,3,0)</f>
        <v>Upper East Side</v>
      </c>
      <c r="K3149" t="s">
        <v>11822</v>
      </c>
      <c r="L3149" t="str">
        <f t="shared" si="196"/>
        <v>No</v>
      </c>
      <c r="M3149">
        <v>4</v>
      </c>
      <c r="N3149" t="str" cm="1">
        <f t="array" ref="N3149">_xlfn.IFS(M3149&lt;=2,"Small",M3149&lt;=5,"Medium",M3149&gt;5,"Large")</f>
        <v>Medium</v>
      </c>
      <c r="O3149" s="50">
        <v>214.29</v>
      </c>
      <c r="P3149" s="67">
        <f t="shared" si="197"/>
        <v>0.04</v>
      </c>
      <c r="Q3149" s="52">
        <v>4.8099999999999996</v>
      </c>
      <c r="R3149" s="52" t="str" cm="1">
        <f t="array" ref="R3149">_xlfn.IFS(ROUND(Q3149,0)=5,"Excellent",ROUND(Q3149,0)=4,"Good",ROUND(Q3149,0)=3,"Ok",ROUND(Q3149,0)&lt;3,"Bad")</f>
        <v>Excellent</v>
      </c>
      <c r="S3149">
        <v>69</v>
      </c>
      <c r="T3149" t="str">
        <f t="shared" si="198"/>
        <v>No</v>
      </c>
      <c r="U3149" s="65">
        <v>43058</v>
      </c>
      <c r="V3149" s="65">
        <v>43891</v>
      </c>
      <c r="W3149">
        <v>179</v>
      </c>
      <c r="X3149" t="str">
        <f t="shared" si="199"/>
        <v>Active</v>
      </c>
      <c r="Y3149" t="s">
        <v>15615</v>
      </c>
    </row>
    <row r="3150" spans="1:25" x14ac:dyDescent="0.25">
      <c r="A3150">
        <v>3149</v>
      </c>
      <c r="B3150" t="s">
        <v>2281</v>
      </c>
      <c r="C3150">
        <v>3283</v>
      </c>
      <c r="D3150" t="str">
        <f>VLOOKUP($C3150,Hosts!$A:$O,10,0)</f>
        <v>New York</v>
      </c>
      <c r="E3150" s="67">
        <f>INDEX(Hosts!$A:$O,MATCH(Places!$C3150,Hosts!$A:$A,0),MATCH(Places!E$1,Hosts!$1:$1,0))</f>
        <v>1</v>
      </c>
      <c r="F3150" s="67">
        <f>INDEX(Hosts!$A:$O,MATCH(Places!$C3150,Hosts!$A:$A,0),MATCH(Places!F$1,Hosts!$1:$1,0))</f>
        <v>1</v>
      </c>
      <c r="G3150" s="67" t="str">
        <f>INDEX(Hosts!$A:$O,MATCH(Places!$C3150,Hosts!$A:$A,0),MATCH(Places!G$1,Hosts!$1:$1,0))</f>
        <v>Yes</v>
      </c>
      <c r="H3150">
        <v>28</v>
      </c>
      <c r="I3150" t="str">
        <f>VLOOKUP($H3150,Neighborhoods!$A:$C,2,0)</f>
        <v>Staten Island</v>
      </c>
      <c r="J3150" t="str">
        <f>VLOOKUP($H3150,Neighborhoods!$A:$C,3,0)</f>
        <v>St. George</v>
      </c>
      <c r="K3150" t="s">
        <v>11822</v>
      </c>
      <c r="L3150" t="str">
        <f t="shared" si="196"/>
        <v>No</v>
      </c>
      <c r="M3150">
        <v>4</v>
      </c>
      <c r="N3150" t="str" cm="1">
        <f t="array" ref="N3150">_xlfn.IFS(M3150&lt;=2,"Small",M3150&lt;=5,"Medium",M3150&gt;5,"Large")</f>
        <v>Medium</v>
      </c>
      <c r="O3150" s="50">
        <v>125</v>
      </c>
      <c r="P3150" s="67">
        <f t="shared" si="197"/>
        <v>0.03</v>
      </c>
      <c r="Q3150" s="52">
        <v>4.99</v>
      </c>
      <c r="R3150" s="52" t="str" cm="1">
        <f t="array" ref="R3150">_xlfn.IFS(ROUND(Q3150,0)=5,"Excellent",ROUND(Q3150,0)=4,"Good",ROUND(Q3150,0)=3,"Ok",ROUND(Q3150,0)&lt;3,"Bad")</f>
        <v>Excellent</v>
      </c>
      <c r="S3150">
        <v>147</v>
      </c>
      <c r="T3150" t="str">
        <f t="shared" si="198"/>
        <v>Yes</v>
      </c>
      <c r="U3150" s="65">
        <v>43057</v>
      </c>
      <c r="V3150" s="65">
        <v>44024</v>
      </c>
      <c r="W3150">
        <v>358</v>
      </c>
      <c r="X3150" t="str">
        <f t="shared" si="199"/>
        <v>Active</v>
      </c>
      <c r="Y3150" t="s">
        <v>15616</v>
      </c>
    </row>
    <row r="3151" spans="1:25" x14ac:dyDescent="0.25">
      <c r="A3151">
        <v>3150</v>
      </c>
      <c r="B3151" t="s">
        <v>14099</v>
      </c>
      <c r="C3151">
        <v>2939</v>
      </c>
      <c r="D3151" t="str">
        <f>VLOOKUP($C3151,Hosts!$A:$O,10,0)</f>
        <v>New York</v>
      </c>
      <c r="E3151" s="67">
        <f>INDEX(Hosts!$A:$O,MATCH(Places!$C3151,Hosts!$A:$A,0),MATCH(Places!E$1,Hosts!$1:$1,0))</f>
        <v>1</v>
      </c>
      <c r="F3151" s="67">
        <f>INDEX(Hosts!$A:$O,MATCH(Places!$C3151,Hosts!$A:$A,0),MATCH(Places!F$1,Hosts!$1:$1,0))</f>
        <v>0.92</v>
      </c>
      <c r="G3151" s="67" t="str">
        <f>INDEX(Hosts!$A:$O,MATCH(Places!$C3151,Hosts!$A:$A,0),MATCH(Places!G$1,Hosts!$1:$1,0))</f>
        <v>No</v>
      </c>
      <c r="H3151">
        <v>16</v>
      </c>
      <c r="I3151" t="str">
        <f>VLOOKUP($H3151,Neighborhoods!$A:$C,2,0)</f>
        <v>Manhattan</v>
      </c>
      <c r="J3151" t="str">
        <f>VLOOKUP($H3151,Neighborhoods!$A:$C,3,0)</f>
        <v>Harlem</v>
      </c>
      <c r="K3151" t="s">
        <v>1</v>
      </c>
      <c r="L3151" t="str">
        <f t="shared" si="196"/>
        <v>Yes</v>
      </c>
      <c r="M3151">
        <v>3</v>
      </c>
      <c r="N3151" t="str" cm="1">
        <f t="array" ref="N3151">_xlfn.IFS(M3151&lt;=2,"Small",M3151&lt;=5,"Medium",M3151&gt;5,"Large")</f>
        <v>Medium</v>
      </c>
      <c r="O3151" s="50">
        <v>50</v>
      </c>
      <c r="P3151" s="67">
        <f t="shared" si="197"/>
        <v>0.03</v>
      </c>
      <c r="Q3151" s="52">
        <v>4.7300000000000004</v>
      </c>
      <c r="R3151" s="52" t="str" cm="1">
        <f t="array" ref="R3151">_xlfn.IFS(ROUND(Q3151,0)=5,"Excellent",ROUND(Q3151,0)=4,"Good",ROUND(Q3151,0)=3,"Ok",ROUND(Q3151,0)&lt;3,"Bad")</f>
        <v>Excellent</v>
      </c>
      <c r="S3151">
        <v>45</v>
      </c>
      <c r="T3151" t="str">
        <f t="shared" si="198"/>
        <v>No</v>
      </c>
      <c r="U3151" s="65">
        <v>43166</v>
      </c>
      <c r="V3151" s="65">
        <v>43892</v>
      </c>
      <c r="W3151">
        <v>84</v>
      </c>
      <c r="X3151" t="str">
        <f t="shared" si="199"/>
        <v>Active</v>
      </c>
      <c r="Y3151" t="s">
        <v>15616</v>
      </c>
    </row>
    <row r="3152" spans="1:25" x14ac:dyDescent="0.25">
      <c r="A3152">
        <v>3151</v>
      </c>
      <c r="B3152" t="s">
        <v>2282</v>
      </c>
      <c r="C3152">
        <v>381</v>
      </c>
      <c r="D3152" t="str">
        <f>VLOOKUP($C3152,Hosts!$A:$O,10,0)</f>
        <v>New York</v>
      </c>
      <c r="E3152" s="67">
        <f>INDEX(Hosts!$A:$O,MATCH(Places!$C3152,Hosts!$A:$A,0),MATCH(Places!E$1,Hosts!$1:$1,0))</f>
        <v>1</v>
      </c>
      <c r="F3152" s="67">
        <f>INDEX(Hosts!$A:$O,MATCH(Places!$C3152,Hosts!$A:$A,0),MATCH(Places!F$1,Hosts!$1:$1,0))</f>
        <v>1</v>
      </c>
      <c r="G3152" s="67" t="str">
        <f>INDEX(Hosts!$A:$O,MATCH(Places!$C3152,Hosts!$A:$A,0),MATCH(Places!G$1,Hosts!$1:$1,0))</f>
        <v>Yes</v>
      </c>
      <c r="H3152">
        <v>25</v>
      </c>
      <c r="I3152" t="str">
        <f>VLOOKUP($H3152,Neighborhoods!$A:$C,2,0)</f>
        <v>Queens</v>
      </c>
      <c r="J3152" t="str">
        <f>VLOOKUP($H3152,Neighborhoods!$A:$C,3,0)</f>
        <v>Ridgewood</v>
      </c>
      <c r="K3152" t="s">
        <v>11822</v>
      </c>
      <c r="L3152" t="str">
        <f t="shared" si="196"/>
        <v>No</v>
      </c>
      <c r="M3152">
        <v>4</v>
      </c>
      <c r="N3152" t="str" cm="1">
        <f t="array" ref="N3152">_xlfn.IFS(M3152&lt;=2,"Small",M3152&lt;=5,"Medium",M3152&gt;5,"Large")</f>
        <v>Medium</v>
      </c>
      <c r="O3152" s="50">
        <v>152</v>
      </c>
      <c r="P3152" s="67">
        <f t="shared" si="197"/>
        <v>0.03</v>
      </c>
      <c r="Q3152" s="52">
        <v>4.9000000000000004</v>
      </c>
      <c r="R3152" s="52" t="str" cm="1">
        <f t="array" ref="R3152">_xlfn.IFS(ROUND(Q3152,0)=5,"Excellent",ROUND(Q3152,0)=4,"Good",ROUND(Q3152,0)=3,"Ok",ROUND(Q3152,0)&lt;3,"Bad")</f>
        <v>Excellent</v>
      </c>
      <c r="S3152">
        <v>98</v>
      </c>
      <c r="T3152" t="str">
        <f t="shared" si="198"/>
        <v>No</v>
      </c>
      <c r="U3152" s="65">
        <v>43080</v>
      </c>
      <c r="V3152" s="65">
        <v>44052</v>
      </c>
      <c r="W3152">
        <v>321</v>
      </c>
      <c r="X3152" t="str">
        <f t="shared" si="199"/>
        <v>Active</v>
      </c>
      <c r="Y3152" t="s">
        <v>15615</v>
      </c>
    </row>
    <row r="3153" spans="1:25" x14ac:dyDescent="0.25">
      <c r="A3153">
        <v>3152</v>
      </c>
      <c r="B3153" t="s">
        <v>14695</v>
      </c>
      <c r="C3153">
        <v>3364</v>
      </c>
      <c r="D3153" t="str">
        <f>VLOOKUP($C3153,Hosts!$A:$O,10,0)</f>
        <v>New York</v>
      </c>
      <c r="E3153" s="67">
        <f>INDEX(Hosts!$A:$O,MATCH(Places!$C3153,Hosts!$A:$A,0),MATCH(Places!E$1,Hosts!$1:$1,0))</f>
        <v>1</v>
      </c>
      <c r="F3153" s="67">
        <f>INDEX(Hosts!$A:$O,MATCH(Places!$C3153,Hosts!$A:$A,0),MATCH(Places!F$1,Hosts!$1:$1,0))</f>
        <v>1</v>
      </c>
      <c r="G3153" s="67" t="str">
        <f>INDEX(Hosts!$A:$O,MATCH(Places!$C3153,Hosts!$A:$A,0),MATCH(Places!G$1,Hosts!$1:$1,0))</f>
        <v>No</v>
      </c>
      <c r="H3153">
        <v>22</v>
      </c>
      <c r="I3153" t="str">
        <f>VLOOKUP($H3153,Neighborhoods!$A:$C,2,0)</f>
        <v>Queens</v>
      </c>
      <c r="J3153" t="str">
        <f>VLOOKUP($H3153,Neighborhoods!$A:$C,3,0)</f>
        <v>Flushing</v>
      </c>
      <c r="K3153" t="s">
        <v>1</v>
      </c>
      <c r="L3153" t="str">
        <f t="shared" si="196"/>
        <v>Yes</v>
      </c>
      <c r="M3153">
        <v>2</v>
      </c>
      <c r="N3153" t="str" cm="1">
        <f t="array" ref="N3153">_xlfn.IFS(M3153&lt;=2,"Small",M3153&lt;=5,"Medium",M3153&gt;5,"Large")</f>
        <v>Small</v>
      </c>
      <c r="O3153" s="50">
        <v>150</v>
      </c>
      <c r="P3153" s="67">
        <f t="shared" si="197"/>
        <v>0.03</v>
      </c>
      <c r="Q3153" s="52">
        <v>4.58</v>
      </c>
      <c r="R3153" s="52" t="str" cm="1">
        <f t="array" ref="R3153">_xlfn.IFS(ROUND(Q3153,0)=5,"Excellent",ROUND(Q3153,0)=4,"Good",ROUND(Q3153,0)=3,"Ok",ROUND(Q3153,0)&lt;3,"Bad")</f>
        <v>Excellent</v>
      </c>
      <c r="S3153">
        <v>24</v>
      </c>
      <c r="T3153" t="str">
        <f t="shared" si="198"/>
        <v>No</v>
      </c>
      <c r="U3153" s="65">
        <v>43170</v>
      </c>
      <c r="V3153" s="65">
        <v>44021</v>
      </c>
      <c r="W3153">
        <v>180</v>
      </c>
      <c r="X3153" t="str">
        <f t="shared" si="199"/>
        <v>Active</v>
      </c>
      <c r="Y3153" t="s">
        <v>15616</v>
      </c>
    </row>
    <row r="3154" spans="1:25" x14ac:dyDescent="0.25">
      <c r="A3154">
        <v>3153</v>
      </c>
      <c r="B3154" t="s">
        <v>2283</v>
      </c>
      <c r="C3154">
        <v>547</v>
      </c>
      <c r="D3154" t="str">
        <f>VLOOKUP($C3154,Hosts!$A:$O,10,0)</f>
        <v>New York</v>
      </c>
      <c r="E3154" s="67">
        <f>INDEX(Hosts!$A:$O,MATCH(Places!$C3154,Hosts!$A:$A,0),MATCH(Places!E$1,Hosts!$1:$1,0))</f>
        <v>1</v>
      </c>
      <c r="F3154" s="67">
        <f>INDEX(Hosts!$A:$O,MATCH(Places!$C3154,Hosts!$A:$A,0),MATCH(Places!F$1,Hosts!$1:$1,0))</f>
        <v>0.91</v>
      </c>
      <c r="G3154" s="67" t="str">
        <f>INDEX(Hosts!$A:$O,MATCH(Places!$C3154,Hosts!$A:$A,0),MATCH(Places!G$1,Hosts!$1:$1,0))</f>
        <v>Yes</v>
      </c>
      <c r="H3154">
        <v>24</v>
      </c>
      <c r="I3154" t="str">
        <f>VLOOKUP($H3154,Neighborhoods!$A:$C,2,0)</f>
        <v>Queens</v>
      </c>
      <c r="J3154" t="str">
        <f>VLOOKUP($H3154,Neighborhoods!$A:$C,3,0)</f>
        <v>Long Island City</v>
      </c>
      <c r="K3154" t="s">
        <v>11822</v>
      </c>
      <c r="L3154" t="str">
        <f t="shared" si="196"/>
        <v>No</v>
      </c>
      <c r="M3154">
        <v>3</v>
      </c>
      <c r="N3154" t="str" cm="1">
        <f t="array" ref="N3154">_xlfn.IFS(M3154&lt;=2,"Small",M3154&lt;=5,"Medium",M3154&gt;5,"Large")</f>
        <v>Medium</v>
      </c>
      <c r="O3154" s="50">
        <v>127.86</v>
      </c>
      <c r="P3154" s="67">
        <f t="shared" si="197"/>
        <v>0.03</v>
      </c>
      <c r="Q3154" s="52">
        <v>4.97</v>
      </c>
      <c r="R3154" s="52" t="str" cm="1">
        <f t="array" ref="R3154">_xlfn.IFS(ROUND(Q3154,0)=5,"Excellent",ROUND(Q3154,0)=4,"Good",ROUND(Q3154,0)=3,"Ok",ROUND(Q3154,0)&lt;3,"Bad")</f>
        <v>Excellent</v>
      </c>
      <c r="S3154">
        <v>76</v>
      </c>
      <c r="T3154" t="str">
        <f t="shared" si="198"/>
        <v>No</v>
      </c>
      <c r="U3154" s="65">
        <v>43096</v>
      </c>
      <c r="V3154" s="65">
        <v>43891</v>
      </c>
      <c r="W3154">
        <v>174</v>
      </c>
      <c r="X3154" t="str">
        <f t="shared" si="199"/>
        <v>Active</v>
      </c>
      <c r="Y3154" t="s">
        <v>15615</v>
      </c>
    </row>
    <row r="3155" spans="1:25" x14ac:dyDescent="0.25">
      <c r="A3155">
        <v>3154</v>
      </c>
      <c r="B3155" t="s">
        <v>2284</v>
      </c>
      <c r="C3155">
        <v>3260</v>
      </c>
      <c r="D3155" t="str">
        <f>VLOOKUP($C3155,Hosts!$A:$O,10,0)</f>
        <v>New York</v>
      </c>
      <c r="E3155" s="67">
        <f>INDEX(Hosts!$A:$O,MATCH(Places!$C3155,Hosts!$A:$A,0),MATCH(Places!E$1,Hosts!$1:$1,0))</f>
        <v>1</v>
      </c>
      <c r="F3155" s="67">
        <f>INDEX(Hosts!$A:$O,MATCH(Places!$C3155,Hosts!$A:$A,0),MATCH(Places!F$1,Hosts!$1:$1,0))</f>
        <v>1</v>
      </c>
      <c r="G3155" s="67" t="str">
        <f>INDEX(Hosts!$A:$O,MATCH(Places!$C3155,Hosts!$A:$A,0),MATCH(Places!G$1,Hosts!$1:$1,0))</f>
        <v>Yes</v>
      </c>
      <c r="H3155">
        <v>7</v>
      </c>
      <c r="I3155" t="str">
        <f>VLOOKUP($H3155,Neighborhoods!$A:$C,2,0)</f>
        <v>Brooklyn</v>
      </c>
      <c r="J3155" t="str">
        <f>VLOOKUP($H3155,Neighborhoods!$A:$C,3,0)</f>
        <v>Bedford-Stuyvesant</v>
      </c>
      <c r="K3155" t="s">
        <v>11822</v>
      </c>
      <c r="L3155" t="str">
        <f t="shared" si="196"/>
        <v>No</v>
      </c>
      <c r="M3155">
        <v>5</v>
      </c>
      <c r="N3155" t="str" cm="1">
        <f t="array" ref="N3155">_xlfn.IFS(M3155&lt;=2,"Small",M3155&lt;=5,"Medium",M3155&gt;5,"Large")</f>
        <v>Medium</v>
      </c>
      <c r="O3155" s="50">
        <v>95</v>
      </c>
      <c r="P3155" s="67">
        <f t="shared" si="197"/>
        <v>0.03</v>
      </c>
      <c r="Q3155" s="52">
        <v>4.9000000000000004</v>
      </c>
      <c r="R3155" s="52" t="str" cm="1">
        <f t="array" ref="R3155">_xlfn.IFS(ROUND(Q3155,0)=5,"Excellent",ROUND(Q3155,0)=4,"Good",ROUND(Q3155,0)=3,"Ok",ROUND(Q3155,0)&lt;3,"Bad")</f>
        <v>Excellent</v>
      </c>
      <c r="S3155">
        <v>103</v>
      </c>
      <c r="T3155" t="str">
        <f t="shared" si="198"/>
        <v>Yes</v>
      </c>
      <c r="U3155" s="65">
        <v>43059</v>
      </c>
      <c r="V3155" s="65">
        <v>44057</v>
      </c>
      <c r="W3155">
        <v>338</v>
      </c>
      <c r="X3155" t="str">
        <f t="shared" si="199"/>
        <v>Active</v>
      </c>
      <c r="Y3155" t="s">
        <v>15616</v>
      </c>
    </row>
    <row r="3156" spans="1:25" x14ac:dyDescent="0.25">
      <c r="A3156">
        <v>3155</v>
      </c>
      <c r="B3156" t="s">
        <v>2285</v>
      </c>
      <c r="C3156">
        <v>991</v>
      </c>
      <c r="D3156" t="str">
        <f>VLOOKUP($C3156,Hosts!$A:$O,10,0)</f>
        <v>California</v>
      </c>
      <c r="E3156" s="67">
        <f>INDEX(Hosts!$A:$O,MATCH(Places!$C3156,Hosts!$A:$A,0),MATCH(Places!E$1,Hosts!$1:$1,0))</f>
        <v>1</v>
      </c>
      <c r="F3156" s="67">
        <f>INDEX(Hosts!$A:$O,MATCH(Places!$C3156,Hosts!$A:$A,0),MATCH(Places!F$1,Hosts!$1:$1,0))</f>
        <v>0.99</v>
      </c>
      <c r="G3156" s="67" t="str">
        <f>INDEX(Hosts!$A:$O,MATCH(Places!$C3156,Hosts!$A:$A,0),MATCH(Places!G$1,Hosts!$1:$1,0))</f>
        <v>Yes</v>
      </c>
      <c r="H3156">
        <v>12</v>
      </c>
      <c r="I3156" t="str">
        <f>VLOOKUP($H3156,Neighborhoods!$A:$C,2,0)</f>
        <v>Brooklyn</v>
      </c>
      <c r="J3156" t="str">
        <f>VLOOKUP($H3156,Neighborhoods!$A:$C,3,0)</f>
        <v>Williamsburg</v>
      </c>
      <c r="K3156" t="s">
        <v>11822</v>
      </c>
      <c r="L3156" t="str">
        <f t="shared" si="196"/>
        <v>No</v>
      </c>
      <c r="M3156">
        <v>2</v>
      </c>
      <c r="N3156" t="str" cm="1">
        <f t="array" ref="N3156">_xlfn.IFS(M3156&lt;=2,"Small",M3156&lt;=5,"Medium",M3156&gt;5,"Large")</f>
        <v>Small</v>
      </c>
      <c r="O3156" s="50">
        <v>250</v>
      </c>
      <c r="P3156" s="67">
        <f t="shared" si="197"/>
        <v>0.04</v>
      </c>
      <c r="Q3156" s="52">
        <v>5</v>
      </c>
      <c r="R3156" s="52" t="str" cm="1">
        <f t="array" ref="R3156">_xlfn.IFS(ROUND(Q3156,0)=5,"Excellent",ROUND(Q3156,0)=4,"Good",ROUND(Q3156,0)=3,"Ok",ROUND(Q3156,0)&lt;3,"Bad")</f>
        <v>Excellent</v>
      </c>
      <c r="S3156">
        <v>3</v>
      </c>
      <c r="T3156" t="str">
        <f t="shared" si="198"/>
        <v>No</v>
      </c>
      <c r="U3156" s="65">
        <v>43069</v>
      </c>
      <c r="V3156" s="65">
        <v>43253</v>
      </c>
      <c r="W3156">
        <v>0</v>
      </c>
      <c r="X3156" t="str">
        <f t="shared" si="199"/>
        <v>Inactive</v>
      </c>
      <c r="Y3156" t="s">
        <v>15616</v>
      </c>
    </row>
    <row r="3157" spans="1:25" x14ac:dyDescent="0.25">
      <c r="A3157">
        <v>3156</v>
      </c>
      <c r="B3157" t="s">
        <v>2286</v>
      </c>
      <c r="C3157">
        <v>2485</v>
      </c>
      <c r="D3157" t="str">
        <f>VLOOKUP($C3157,Hosts!$A:$O,10,0)</f>
        <v>New York</v>
      </c>
      <c r="E3157" s="67">
        <f>INDEX(Hosts!$A:$O,MATCH(Places!$C3157,Hosts!$A:$A,0),MATCH(Places!E$1,Hosts!$1:$1,0))</f>
        <v>1</v>
      </c>
      <c r="F3157" s="67">
        <f>INDEX(Hosts!$A:$O,MATCH(Places!$C3157,Hosts!$A:$A,0),MATCH(Places!F$1,Hosts!$1:$1,0))</f>
        <v>0.96</v>
      </c>
      <c r="G3157" s="67" t="str">
        <f>INDEX(Hosts!$A:$O,MATCH(Places!$C3157,Hosts!$A:$A,0),MATCH(Places!G$1,Hosts!$1:$1,0))</f>
        <v>No</v>
      </c>
      <c r="H3157">
        <v>16</v>
      </c>
      <c r="I3157" t="str">
        <f>VLOOKUP($H3157,Neighborhoods!$A:$C,2,0)</f>
        <v>Manhattan</v>
      </c>
      <c r="J3157" t="str">
        <f>VLOOKUP($H3157,Neighborhoods!$A:$C,3,0)</f>
        <v>Harlem</v>
      </c>
      <c r="K3157" t="s">
        <v>1</v>
      </c>
      <c r="L3157" t="str">
        <f t="shared" si="196"/>
        <v>Yes</v>
      </c>
      <c r="M3157">
        <v>3</v>
      </c>
      <c r="N3157" t="str" cm="1">
        <f t="array" ref="N3157">_xlfn.IFS(M3157&lt;=2,"Small",M3157&lt;=5,"Medium",M3157&gt;5,"Large")</f>
        <v>Medium</v>
      </c>
      <c r="O3157" s="50">
        <v>199</v>
      </c>
      <c r="P3157" s="67">
        <f t="shared" si="197"/>
        <v>0.03</v>
      </c>
      <c r="Q3157" s="52">
        <v>4.82</v>
      </c>
      <c r="R3157" s="52" t="str" cm="1">
        <f t="array" ref="R3157">_xlfn.IFS(ROUND(Q3157,0)=5,"Excellent",ROUND(Q3157,0)=4,"Good",ROUND(Q3157,0)=3,"Ok",ROUND(Q3157,0)&lt;3,"Bad")</f>
        <v>Excellent</v>
      </c>
      <c r="S3157">
        <v>67</v>
      </c>
      <c r="T3157" t="str">
        <f t="shared" si="198"/>
        <v>No</v>
      </c>
      <c r="U3157" s="65">
        <v>43076</v>
      </c>
      <c r="V3157" s="65">
        <v>43630</v>
      </c>
      <c r="W3157">
        <v>0</v>
      </c>
      <c r="X3157" t="str">
        <f t="shared" si="199"/>
        <v>Inactive</v>
      </c>
      <c r="Y3157" t="s">
        <v>15615</v>
      </c>
    </row>
    <row r="3158" spans="1:25" x14ac:dyDescent="0.25">
      <c r="A3158">
        <v>3157</v>
      </c>
      <c r="B3158" t="s">
        <v>2287</v>
      </c>
      <c r="C3158">
        <v>2926</v>
      </c>
      <c r="D3158" t="str">
        <f>VLOOKUP($C3158,Hosts!$A:$O,10,0)</f>
        <v>New York</v>
      </c>
      <c r="E3158" s="67">
        <f>INDEX(Hosts!$A:$O,MATCH(Places!$C3158,Hosts!$A:$A,0),MATCH(Places!E$1,Hosts!$1:$1,0))</f>
        <v>1</v>
      </c>
      <c r="F3158" s="67">
        <f>INDEX(Hosts!$A:$O,MATCH(Places!$C3158,Hosts!$A:$A,0),MATCH(Places!F$1,Hosts!$1:$1,0))</f>
        <v>1</v>
      </c>
      <c r="G3158" s="67" t="str">
        <f>INDEX(Hosts!$A:$O,MATCH(Places!$C3158,Hosts!$A:$A,0),MATCH(Places!G$1,Hosts!$1:$1,0))</f>
        <v>Yes</v>
      </c>
      <c r="H3158">
        <v>9</v>
      </c>
      <c r="I3158" t="str">
        <f>VLOOKUP($H3158,Neighborhoods!$A:$C,2,0)</f>
        <v>Brooklyn</v>
      </c>
      <c r="J3158" t="str">
        <f>VLOOKUP($H3158,Neighborhoods!$A:$C,3,0)</f>
        <v>Crown Heights</v>
      </c>
      <c r="K3158" t="s">
        <v>1</v>
      </c>
      <c r="L3158" t="str">
        <f t="shared" si="196"/>
        <v>Yes</v>
      </c>
      <c r="M3158">
        <v>2</v>
      </c>
      <c r="N3158" t="str" cm="1">
        <f t="array" ref="N3158">_xlfn.IFS(M3158&lt;=2,"Small",M3158&lt;=5,"Medium",M3158&gt;5,"Large")</f>
        <v>Small</v>
      </c>
      <c r="O3158" s="50">
        <v>50</v>
      </c>
      <c r="P3158" s="67">
        <f t="shared" si="197"/>
        <v>0.03</v>
      </c>
      <c r="Q3158" s="52">
        <v>4.91</v>
      </c>
      <c r="R3158" s="52" t="str" cm="1">
        <f t="array" ref="R3158">_xlfn.IFS(ROUND(Q3158,0)=5,"Excellent",ROUND(Q3158,0)=4,"Good",ROUND(Q3158,0)=3,"Ok",ROUND(Q3158,0)&lt;3,"Bad")</f>
        <v>Excellent</v>
      </c>
      <c r="S3158">
        <v>58</v>
      </c>
      <c r="T3158" t="str">
        <f t="shared" si="198"/>
        <v>No</v>
      </c>
      <c r="U3158" s="65">
        <v>43072</v>
      </c>
      <c r="V3158" s="65">
        <v>43827</v>
      </c>
      <c r="W3158">
        <v>0</v>
      </c>
      <c r="X3158" t="str">
        <f t="shared" si="199"/>
        <v>Inactive</v>
      </c>
      <c r="Y3158" t="s">
        <v>15616</v>
      </c>
    </row>
    <row r="3159" spans="1:25" x14ac:dyDescent="0.25">
      <c r="A3159">
        <v>3158</v>
      </c>
      <c r="B3159" t="s">
        <v>14539</v>
      </c>
      <c r="C3159">
        <v>609</v>
      </c>
      <c r="D3159" t="str">
        <f>VLOOKUP($C3159,Hosts!$A:$O,10,0)</f>
        <v>New York</v>
      </c>
      <c r="E3159" s="67">
        <f>INDEX(Hosts!$A:$O,MATCH(Places!$C3159,Hosts!$A:$A,0),MATCH(Places!E$1,Hosts!$1:$1,0))</f>
        <v>0</v>
      </c>
      <c r="F3159" s="67">
        <f>INDEX(Hosts!$A:$O,MATCH(Places!$C3159,Hosts!$A:$A,0),MATCH(Places!F$1,Hosts!$1:$1,0))</f>
        <v>0.75</v>
      </c>
      <c r="G3159" s="67" t="str">
        <f>INDEX(Hosts!$A:$O,MATCH(Places!$C3159,Hosts!$A:$A,0),MATCH(Places!G$1,Hosts!$1:$1,0))</f>
        <v>No</v>
      </c>
      <c r="H3159">
        <v>12</v>
      </c>
      <c r="I3159" t="str">
        <f>VLOOKUP($H3159,Neighborhoods!$A:$C,2,0)</f>
        <v>Brooklyn</v>
      </c>
      <c r="J3159" t="str">
        <f>VLOOKUP($H3159,Neighborhoods!$A:$C,3,0)</f>
        <v>Williamsburg</v>
      </c>
      <c r="K3159" t="s">
        <v>1</v>
      </c>
      <c r="L3159" t="str">
        <f t="shared" si="196"/>
        <v>Yes</v>
      </c>
      <c r="M3159">
        <v>2</v>
      </c>
      <c r="N3159" t="str" cm="1">
        <f t="array" ref="N3159">_xlfn.IFS(M3159&lt;=2,"Small",M3159&lt;=5,"Medium",M3159&gt;5,"Large")</f>
        <v>Small</v>
      </c>
      <c r="O3159" s="50">
        <v>100</v>
      </c>
      <c r="P3159" s="67">
        <f t="shared" si="197"/>
        <v>0.03</v>
      </c>
      <c r="Q3159" s="52">
        <v>4.91</v>
      </c>
      <c r="R3159" s="52" t="str" cm="1">
        <f t="array" ref="R3159">_xlfn.IFS(ROUND(Q3159,0)=5,"Excellent",ROUND(Q3159,0)=4,"Good",ROUND(Q3159,0)=3,"Ok",ROUND(Q3159,0)&lt;3,"Bad")</f>
        <v>Excellent</v>
      </c>
      <c r="S3159">
        <v>11</v>
      </c>
      <c r="T3159" t="str">
        <f t="shared" si="198"/>
        <v>No</v>
      </c>
      <c r="U3159" s="65">
        <v>43053</v>
      </c>
      <c r="V3159" s="65">
        <v>43466</v>
      </c>
      <c r="W3159">
        <v>269</v>
      </c>
      <c r="X3159" t="str">
        <f t="shared" si="199"/>
        <v>Active</v>
      </c>
      <c r="Y3159" t="s">
        <v>15615</v>
      </c>
    </row>
    <row r="3160" spans="1:25" x14ac:dyDescent="0.25">
      <c r="A3160">
        <v>3159</v>
      </c>
      <c r="B3160" t="s">
        <v>2288</v>
      </c>
      <c r="C3160">
        <v>3377</v>
      </c>
      <c r="D3160" t="str">
        <f>VLOOKUP($C3160,Hosts!$A:$O,10,0)</f>
        <v>New York</v>
      </c>
      <c r="E3160" s="67">
        <f>INDEX(Hosts!$A:$O,MATCH(Places!$C3160,Hosts!$A:$A,0),MATCH(Places!E$1,Hosts!$1:$1,0))</f>
        <v>1</v>
      </c>
      <c r="F3160" s="67">
        <f>INDEX(Hosts!$A:$O,MATCH(Places!$C3160,Hosts!$A:$A,0),MATCH(Places!F$1,Hosts!$1:$1,0))</f>
        <v>0.99</v>
      </c>
      <c r="G3160" s="67" t="str">
        <f>INDEX(Hosts!$A:$O,MATCH(Places!$C3160,Hosts!$A:$A,0),MATCH(Places!G$1,Hosts!$1:$1,0))</f>
        <v>No</v>
      </c>
      <c r="H3160">
        <v>21</v>
      </c>
      <c r="I3160" t="str">
        <f>VLOOKUP($H3160,Neighborhoods!$A:$C,2,0)</f>
        <v>Queens</v>
      </c>
      <c r="J3160" t="str">
        <f>VLOOKUP($H3160,Neighborhoods!$A:$C,3,0)</f>
        <v>Astoria</v>
      </c>
      <c r="K3160" t="s">
        <v>1</v>
      </c>
      <c r="L3160" t="str">
        <f t="shared" si="196"/>
        <v>Yes</v>
      </c>
      <c r="M3160">
        <v>2</v>
      </c>
      <c r="N3160" t="str" cm="1">
        <f t="array" ref="N3160">_xlfn.IFS(M3160&lt;=2,"Small",M3160&lt;=5,"Medium",M3160&gt;5,"Large")</f>
        <v>Small</v>
      </c>
      <c r="O3160" s="50">
        <v>56.71</v>
      </c>
      <c r="P3160" s="67">
        <f t="shared" si="197"/>
        <v>0.03</v>
      </c>
      <c r="Q3160" s="52">
        <v>4.74</v>
      </c>
      <c r="R3160" s="52" t="str" cm="1">
        <f t="array" ref="R3160">_xlfn.IFS(ROUND(Q3160,0)=5,"Excellent",ROUND(Q3160,0)=4,"Good",ROUND(Q3160,0)=3,"Ok",ROUND(Q3160,0)&lt;3,"Bad")</f>
        <v>Excellent</v>
      </c>
      <c r="S3160">
        <v>182</v>
      </c>
      <c r="T3160" t="str">
        <f t="shared" si="198"/>
        <v>No</v>
      </c>
      <c r="U3160" s="65">
        <v>43040</v>
      </c>
      <c r="V3160" s="65">
        <v>44044</v>
      </c>
      <c r="W3160">
        <v>360</v>
      </c>
      <c r="X3160" t="str">
        <f t="shared" si="199"/>
        <v>Active</v>
      </c>
      <c r="Y3160" t="s">
        <v>15616</v>
      </c>
    </row>
    <row r="3161" spans="1:25" x14ac:dyDescent="0.25">
      <c r="A3161">
        <v>3160</v>
      </c>
      <c r="B3161" t="s">
        <v>14929</v>
      </c>
      <c r="C3161">
        <v>3249</v>
      </c>
      <c r="D3161" t="str">
        <f>VLOOKUP($C3161,Hosts!$A:$O,10,0)</f>
        <v>New York</v>
      </c>
      <c r="E3161" s="67">
        <f>INDEX(Hosts!$A:$O,MATCH(Places!$C3161,Hosts!$A:$A,0),MATCH(Places!E$1,Hosts!$1:$1,0))</f>
        <v>1</v>
      </c>
      <c r="F3161" s="67">
        <f>INDEX(Hosts!$A:$O,MATCH(Places!$C3161,Hosts!$A:$A,0),MATCH(Places!F$1,Hosts!$1:$1,0))</f>
        <v>0.99</v>
      </c>
      <c r="G3161" s="67" t="str">
        <f>INDEX(Hosts!$A:$O,MATCH(Places!$C3161,Hosts!$A:$A,0),MATCH(Places!G$1,Hosts!$1:$1,0))</f>
        <v>Yes</v>
      </c>
      <c r="H3161">
        <v>8</v>
      </c>
      <c r="I3161" t="str">
        <f>VLOOKUP($H3161,Neighborhoods!$A:$C,2,0)</f>
        <v>Brooklyn</v>
      </c>
      <c r="J3161" t="str">
        <f>VLOOKUP($H3161,Neighborhoods!$A:$C,3,0)</f>
        <v>Bushwick</v>
      </c>
      <c r="K3161" t="s">
        <v>1</v>
      </c>
      <c r="L3161" t="str">
        <f t="shared" si="196"/>
        <v>Yes</v>
      </c>
      <c r="M3161">
        <v>3</v>
      </c>
      <c r="N3161" t="str" cm="1">
        <f t="array" ref="N3161">_xlfn.IFS(M3161&lt;=2,"Small",M3161&lt;=5,"Medium",M3161&gt;5,"Large")</f>
        <v>Medium</v>
      </c>
      <c r="O3161" s="50">
        <v>52</v>
      </c>
      <c r="P3161" s="67">
        <f t="shared" si="197"/>
        <v>0.03</v>
      </c>
      <c r="Q3161" s="52">
        <v>4.6500000000000004</v>
      </c>
      <c r="R3161" s="52" t="str" cm="1">
        <f t="array" ref="R3161">_xlfn.IFS(ROUND(Q3161,0)=5,"Excellent",ROUND(Q3161,0)=4,"Good",ROUND(Q3161,0)=3,"Ok",ROUND(Q3161,0)&lt;3,"Bad")</f>
        <v>Excellent</v>
      </c>
      <c r="S3161">
        <v>26</v>
      </c>
      <c r="T3161" t="str">
        <f t="shared" si="198"/>
        <v>No</v>
      </c>
      <c r="U3161" s="65">
        <v>43052</v>
      </c>
      <c r="V3161" s="65">
        <v>43835</v>
      </c>
      <c r="W3161">
        <v>84</v>
      </c>
      <c r="X3161" t="str">
        <f t="shared" si="199"/>
        <v>Active</v>
      </c>
      <c r="Y3161" t="s">
        <v>15615</v>
      </c>
    </row>
    <row r="3162" spans="1:25" x14ac:dyDescent="0.25">
      <c r="A3162">
        <v>3161</v>
      </c>
      <c r="B3162" t="s">
        <v>2289</v>
      </c>
      <c r="C3162">
        <v>3395</v>
      </c>
      <c r="D3162" t="str">
        <f>VLOOKUP($C3162,Hosts!$A:$O,10,0)</f>
        <v>New York</v>
      </c>
      <c r="E3162" s="67">
        <f>INDEX(Hosts!$A:$O,MATCH(Places!$C3162,Hosts!$A:$A,0),MATCH(Places!E$1,Hosts!$1:$1,0))</f>
        <v>1</v>
      </c>
      <c r="F3162" s="67">
        <f>INDEX(Hosts!$A:$O,MATCH(Places!$C3162,Hosts!$A:$A,0),MATCH(Places!F$1,Hosts!$1:$1,0))</f>
        <v>1</v>
      </c>
      <c r="G3162" s="67" t="str">
        <f>INDEX(Hosts!$A:$O,MATCH(Places!$C3162,Hosts!$A:$A,0),MATCH(Places!G$1,Hosts!$1:$1,0))</f>
        <v>Yes</v>
      </c>
      <c r="H3162">
        <v>17</v>
      </c>
      <c r="I3162" t="str">
        <f>VLOOKUP($H3162,Neighborhoods!$A:$C,2,0)</f>
        <v>Manhattan</v>
      </c>
      <c r="J3162" t="str">
        <f>VLOOKUP($H3162,Neighborhoods!$A:$C,3,0)</f>
        <v>Hell's Kitchen</v>
      </c>
      <c r="K3162" t="s">
        <v>16</v>
      </c>
      <c r="L3162" t="str">
        <f t="shared" si="196"/>
        <v>Yes</v>
      </c>
      <c r="M3162">
        <v>1</v>
      </c>
      <c r="N3162" t="str" cm="1">
        <f t="array" ref="N3162">_xlfn.IFS(M3162&lt;=2,"Small",M3162&lt;=5,"Medium",M3162&gt;5,"Large")</f>
        <v>Small</v>
      </c>
      <c r="O3162" s="50">
        <v>52</v>
      </c>
      <c r="P3162" s="67">
        <f t="shared" si="197"/>
        <v>0.03</v>
      </c>
      <c r="Q3162" s="52">
        <v>5</v>
      </c>
      <c r="R3162" s="52" t="str" cm="1">
        <f t="array" ref="R3162">_xlfn.IFS(ROUND(Q3162,0)=5,"Excellent",ROUND(Q3162,0)=4,"Good",ROUND(Q3162,0)=3,"Ok",ROUND(Q3162,0)&lt;3,"Bad")</f>
        <v>Excellent</v>
      </c>
      <c r="S3162">
        <v>9</v>
      </c>
      <c r="T3162" t="str">
        <f t="shared" si="198"/>
        <v>No</v>
      </c>
      <c r="U3162" s="65">
        <v>43059</v>
      </c>
      <c r="V3162" s="65">
        <v>43313</v>
      </c>
      <c r="W3162">
        <v>132</v>
      </c>
      <c r="X3162" t="str">
        <f t="shared" si="199"/>
        <v>Active</v>
      </c>
      <c r="Y3162" t="s">
        <v>15616</v>
      </c>
    </row>
    <row r="3163" spans="1:25" x14ac:dyDescent="0.25">
      <c r="A3163">
        <v>3162</v>
      </c>
      <c r="B3163" t="s">
        <v>15524</v>
      </c>
      <c r="C3163">
        <v>1620</v>
      </c>
      <c r="D3163" t="str">
        <f>VLOOKUP($C3163,Hosts!$A:$O,10,0)</f>
        <v>Washington</v>
      </c>
      <c r="E3163" s="67">
        <f>INDEX(Hosts!$A:$O,MATCH(Places!$C3163,Hosts!$A:$A,0),MATCH(Places!E$1,Hosts!$1:$1,0))</f>
        <v>0.67</v>
      </c>
      <c r="F3163" s="67">
        <f>INDEX(Hosts!$A:$O,MATCH(Places!$C3163,Hosts!$A:$A,0),MATCH(Places!F$1,Hosts!$1:$1,0))</f>
        <v>0.71</v>
      </c>
      <c r="G3163" s="67" t="str">
        <f>INDEX(Hosts!$A:$O,MATCH(Places!$C3163,Hosts!$A:$A,0),MATCH(Places!G$1,Hosts!$1:$1,0))</f>
        <v>No</v>
      </c>
      <c r="H3163">
        <v>18</v>
      </c>
      <c r="I3163" t="str">
        <f>VLOOKUP($H3163,Neighborhoods!$A:$C,2,0)</f>
        <v>Manhattan</v>
      </c>
      <c r="J3163" t="str">
        <f>VLOOKUP($H3163,Neighborhoods!$A:$C,3,0)</f>
        <v>Midtown</v>
      </c>
      <c r="K3163" t="s">
        <v>1</v>
      </c>
      <c r="L3163" t="str">
        <f t="shared" si="196"/>
        <v>Yes</v>
      </c>
      <c r="M3163">
        <v>1</v>
      </c>
      <c r="N3163" t="str" cm="1">
        <f t="array" ref="N3163">_xlfn.IFS(M3163&lt;=2,"Small",M3163&lt;=5,"Medium",M3163&gt;5,"Large")</f>
        <v>Small</v>
      </c>
      <c r="O3163" s="50">
        <v>69</v>
      </c>
      <c r="P3163" s="67">
        <f t="shared" si="197"/>
        <v>0.03</v>
      </c>
      <c r="Q3163" s="52">
        <v>4.7300000000000004</v>
      </c>
      <c r="R3163" s="52" t="str" cm="1">
        <f t="array" ref="R3163">_xlfn.IFS(ROUND(Q3163,0)=5,"Excellent",ROUND(Q3163,0)=4,"Good",ROUND(Q3163,0)=3,"Ok",ROUND(Q3163,0)&lt;3,"Bad")</f>
        <v>Excellent</v>
      </c>
      <c r="S3163">
        <v>45</v>
      </c>
      <c r="T3163" t="str">
        <f t="shared" si="198"/>
        <v>No</v>
      </c>
      <c r="U3163" s="65">
        <v>43047</v>
      </c>
      <c r="V3163" s="65">
        <v>44028</v>
      </c>
      <c r="W3163">
        <v>0</v>
      </c>
      <c r="X3163" t="str">
        <f t="shared" si="199"/>
        <v>Inactive</v>
      </c>
      <c r="Y3163" t="s">
        <v>15616</v>
      </c>
    </row>
    <row r="3164" spans="1:25" x14ac:dyDescent="0.25">
      <c r="A3164">
        <v>3163</v>
      </c>
      <c r="B3164" t="s">
        <v>2290</v>
      </c>
      <c r="C3164">
        <v>3145</v>
      </c>
      <c r="D3164" t="str">
        <f>VLOOKUP($C3164,Hosts!$A:$O,10,0)</f>
        <v>New York</v>
      </c>
      <c r="E3164" s="67">
        <f>INDEX(Hosts!$A:$O,MATCH(Places!$C3164,Hosts!$A:$A,0),MATCH(Places!E$1,Hosts!$1:$1,0))</f>
        <v>1</v>
      </c>
      <c r="F3164" s="67">
        <f>INDEX(Hosts!$A:$O,MATCH(Places!$C3164,Hosts!$A:$A,0),MATCH(Places!F$1,Hosts!$1:$1,0))</f>
        <v>1</v>
      </c>
      <c r="G3164" s="67" t="str">
        <f>INDEX(Hosts!$A:$O,MATCH(Places!$C3164,Hosts!$A:$A,0),MATCH(Places!G$1,Hosts!$1:$1,0))</f>
        <v>Yes</v>
      </c>
      <c r="H3164">
        <v>7</v>
      </c>
      <c r="I3164" t="str">
        <f>VLOOKUP($H3164,Neighborhoods!$A:$C,2,0)</f>
        <v>Brooklyn</v>
      </c>
      <c r="J3164" t="str">
        <f>VLOOKUP($H3164,Neighborhoods!$A:$C,3,0)</f>
        <v>Bedford-Stuyvesant</v>
      </c>
      <c r="K3164" t="s">
        <v>11822</v>
      </c>
      <c r="L3164" t="str">
        <f t="shared" si="196"/>
        <v>No</v>
      </c>
      <c r="M3164">
        <v>2</v>
      </c>
      <c r="N3164" t="str" cm="1">
        <f t="array" ref="N3164">_xlfn.IFS(M3164&lt;=2,"Small",M3164&lt;=5,"Medium",M3164&gt;5,"Large")</f>
        <v>Small</v>
      </c>
      <c r="O3164" s="50">
        <v>100</v>
      </c>
      <c r="P3164" s="67">
        <f t="shared" si="197"/>
        <v>0.03</v>
      </c>
      <c r="Q3164" s="52">
        <v>4.82</v>
      </c>
      <c r="R3164" s="52" t="str" cm="1">
        <f t="array" ref="R3164">_xlfn.IFS(ROUND(Q3164,0)=5,"Excellent",ROUND(Q3164,0)=4,"Good",ROUND(Q3164,0)=3,"Ok",ROUND(Q3164,0)&lt;3,"Bad")</f>
        <v>Excellent</v>
      </c>
      <c r="S3164">
        <v>28</v>
      </c>
      <c r="T3164" t="str">
        <f t="shared" si="198"/>
        <v>No</v>
      </c>
      <c r="U3164" s="65">
        <v>43198</v>
      </c>
      <c r="V3164" s="65">
        <v>43807</v>
      </c>
      <c r="W3164">
        <v>134</v>
      </c>
      <c r="X3164" t="str">
        <f t="shared" si="199"/>
        <v>Active</v>
      </c>
      <c r="Y3164" t="s">
        <v>15615</v>
      </c>
    </row>
    <row r="3165" spans="1:25" x14ac:dyDescent="0.25">
      <c r="A3165">
        <v>3164</v>
      </c>
      <c r="B3165" t="s">
        <v>13757</v>
      </c>
      <c r="C3165">
        <v>875</v>
      </c>
      <c r="D3165" t="str">
        <f>VLOOKUP($C3165,Hosts!$A:$O,10,0)</f>
        <v>New York</v>
      </c>
      <c r="E3165" s="67">
        <f>INDEX(Hosts!$A:$O,MATCH(Places!$C3165,Hosts!$A:$A,0),MATCH(Places!E$1,Hosts!$1:$1,0))</f>
        <v>1</v>
      </c>
      <c r="F3165" s="67">
        <f>INDEX(Hosts!$A:$O,MATCH(Places!$C3165,Hosts!$A:$A,0),MATCH(Places!F$1,Hosts!$1:$1,0))</f>
        <v>1</v>
      </c>
      <c r="G3165" s="67" t="str">
        <f>INDEX(Hosts!$A:$O,MATCH(Places!$C3165,Hosts!$A:$A,0),MATCH(Places!G$1,Hosts!$1:$1,0))</f>
        <v>No</v>
      </c>
      <c r="H3165">
        <v>13</v>
      </c>
      <c r="I3165" t="str">
        <f>VLOOKUP($H3165,Neighborhoods!$A:$C,2,0)</f>
        <v>Manhattan</v>
      </c>
      <c r="J3165" t="str">
        <f>VLOOKUP($H3165,Neighborhoods!$A:$C,3,0)</f>
        <v>Chelsea</v>
      </c>
      <c r="K3165" t="s">
        <v>11822</v>
      </c>
      <c r="L3165" t="str">
        <f t="shared" si="196"/>
        <v>No</v>
      </c>
      <c r="M3165">
        <v>2</v>
      </c>
      <c r="N3165" t="str" cm="1">
        <f t="array" ref="N3165">_xlfn.IFS(M3165&lt;=2,"Small",M3165&lt;=5,"Medium",M3165&gt;5,"Large")</f>
        <v>Small</v>
      </c>
      <c r="O3165" s="50">
        <v>215</v>
      </c>
      <c r="P3165" s="67">
        <f t="shared" si="197"/>
        <v>0.04</v>
      </c>
      <c r="Q3165" s="52">
        <v>4.4800000000000004</v>
      </c>
      <c r="R3165" s="52" t="str" cm="1">
        <f t="array" ref="R3165">_xlfn.IFS(ROUND(Q3165,0)=5,"Excellent",ROUND(Q3165,0)=4,"Good",ROUND(Q3165,0)=3,"Ok",ROUND(Q3165,0)&lt;3,"Bad")</f>
        <v>Good</v>
      </c>
      <c r="S3165">
        <v>23</v>
      </c>
      <c r="T3165" t="str">
        <f t="shared" si="198"/>
        <v>No</v>
      </c>
      <c r="U3165" s="65">
        <v>43072</v>
      </c>
      <c r="V3165" s="65">
        <v>43832</v>
      </c>
      <c r="W3165">
        <v>62</v>
      </c>
      <c r="X3165" t="str">
        <f t="shared" si="199"/>
        <v>Active</v>
      </c>
      <c r="Y3165" t="s">
        <v>15616</v>
      </c>
    </row>
    <row r="3166" spans="1:25" x14ac:dyDescent="0.25">
      <c r="A3166">
        <v>3165</v>
      </c>
      <c r="B3166" t="s">
        <v>13195</v>
      </c>
      <c r="C3166">
        <v>582</v>
      </c>
      <c r="D3166" t="str">
        <f>VLOOKUP($C3166,Hosts!$A:$O,10,0)</f>
        <v>New York</v>
      </c>
      <c r="E3166" s="67">
        <f>INDEX(Hosts!$A:$O,MATCH(Places!$C3166,Hosts!$A:$A,0),MATCH(Places!E$1,Hosts!$1:$1,0))</f>
        <v>0.6</v>
      </c>
      <c r="F3166" s="67">
        <f>INDEX(Hosts!$A:$O,MATCH(Places!$C3166,Hosts!$A:$A,0),MATCH(Places!F$1,Hosts!$1:$1,0))</f>
        <v>0.65</v>
      </c>
      <c r="G3166" s="67" t="str">
        <f>INDEX(Hosts!$A:$O,MATCH(Places!$C3166,Hosts!$A:$A,0),MATCH(Places!G$1,Hosts!$1:$1,0))</f>
        <v>No</v>
      </c>
      <c r="H3166">
        <v>8</v>
      </c>
      <c r="I3166" t="str">
        <f>VLOOKUP($H3166,Neighborhoods!$A:$C,2,0)</f>
        <v>Brooklyn</v>
      </c>
      <c r="J3166" t="str">
        <f>VLOOKUP($H3166,Neighborhoods!$A:$C,3,0)</f>
        <v>Bushwick</v>
      </c>
      <c r="K3166" t="s">
        <v>1</v>
      </c>
      <c r="L3166" t="str">
        <f t="shared" si="196"/>
        <v>Yes</v>
      </c>
      <c r="M3166">
        <v>2</v>
      </c>
      <c r="N3166" t="str" cm="1">
        <f t="array" ref="N3166">_xlfn.IFS(M3166&lt;=2,"Small",M3166&lt;=5,"Medium",M3166&gt;5,"Large")</f>
        <v>Small</v>
      </c>
      <c r="O3166" s="50">
        <v>90</v>
      </c>
      <c r="P3166" s="67">
        <f t="shared" si="197"/>
        <v>0.03</v>
      </c>
      <c r="Q3166" s="52">
        <v>4.9000000000000004</v>
      </c>
      <c r="R3166" s="52" t="str" cm="1">
        <f t="array" ref="R3166">_xlfn.IFS(ROUND(Q3166,0)=5,"Excellent",ROUND(Q3166,0)=4,"Good",ROUND(Q3166,0)=3,"Ok",ROUND(Q3166,0)&lt;3,"Bad")</f>
        <v>Excellent</v>
      </c>
      <c r="S3166">
        <v>40</v>
      </c>
      <c r="T3166" t="str">
        <f t="shared" si="198"/>
        <v>No</v>
      </c>
      <c r="U3166" s="65">
        <v>43072</v>
      </c>
      <c r="V3166" s="65">
        <v>44002</v>
      </c>
      <c r="W3166">
        <v>88</v>
      </c>
      <c r="X3166" t="str">
        <f t="shared" si="199"/>
        <v>Active</v>
      </c>
      <c r="Y3166" t="s">
        <v>15615</v>
      </c>
    </row>
    <row r="3167" spans="1:25" x14ac:dyDescent="0.25">
      <c r="A3167">
        <v>3166</v>
      </c>
      <c r="B3167" t="s">
        <v>2291</v>
      </c>
      <c r="C3167">
        <v>3401</v>
      </c>
      <c r="D3167" t="str">
        <f>VLOOKUP($C3167,Hosts!$A:$O,10,0)</f>
        <v>New York</v>
      </c>
      <c r="E3167" s="67">
        <f>INDEX(Hosts!$A:$O,MATCH(Places!$C3167,Hosts!$A:$A,0),MATCH(Places!E$1,Hosts!$1:$1,0))</f>
        <v>1</v>
      </c>
      <c r="F3167" s="67">
        <f>INDEX(Hosts!$A:$O,MATCH(Places!$C3167,Hosts!$A:$A,0),MATCH(Places!F$1,Hosts!$1:$1,0))</f>
        <v>0.89</v>
      </c>
      <c r="G3167" s="67" t="str">
        <f>INDEX(Hosts!$A:$O,MATCH(Places!$C3167,Hosts!$A:$A,0),MATCH(Places!G$1,Hosts!$1:$1,0))</f>
        <v>No</v>
      </c>
      <c r="H3167">
        <v>23</v>
      </c>
      <c r="I3167" t="str">
        <f>VLOOKUP($H3167,Neighborhoods!$A:$C,2,0)</f>
        <v>Queens</v>
      </c>
      <c r="J3167" t="str">
        <f>VLOOKUP($H3167,Neighborhoods!$A:$C,3,0)</f>
        <v>Jamaica</v>
      </c>
      <c r="K3167" t="s">
        <v>11822</v>
      </c>
      <c r="L3167" t="str">
        <f t="shared" si="196"/>
        <v>No</v>
      </c>
      <c r="M3167">
        <v>11</v>
      </c>
      <c r="N3167" t="str" cm="1">
        <f t="array" ref="N3167">_xlfn.IFS(M3167&lt;=2,"Small",M3167&lt;=5,"Medium",M3167&gt;5,"Large")</f>
        <v>Large</v>
      </c>
      <c r="O3167" s="50">
        <v>214</v>
      </c>
      <c r="P3167" s="67">
        <f t="shared" si="197"/>
        <v>0.04</v>
      </c>
      <c r="Q3167" s="52">
        <v>4.59</v>
      </c>
      <c r="R3167" s="52" t="str" cm="1">
        <f t="array" ref="R3167">_xlfn.IFS(ROUND(Q3167,0)=5,"Excellent",ROUND(Q3167,0)=4,"Good",ROUND(Q3167,0)=3,"Ok",ROUND(Q3167,0)&lt;3,"Bad")</f>
        <v>Excellent</v>
      </c>
      <c r="S3167">
        <v>181</v>
      </c>
      <c r="T3167" t="str">
        <f t="shared" si="198"/>
        <v>No</v>
      </c>
      <c r="U3167" s="65">
        <v>43072</v>
      </c>
      <c r="V3167" s="65">
        <v>43891</v>
      </c>
      <c r="W3167">
        <v>176</v>
      </c>
      <c r="X3167" t="str">
        <f t="shared" si="199"/>
        <v>Active</v>
      </c>
      <c r="Y3167" t="s">
        <v>15615</v>
      </c>
    </row>
    <row r="3168" spans="1:25" x14ac:dyDescent="0.25">
      <c r="A3168">
        <v>3167</v>
      </c>
      <c r="B3168" t="s">
        <v>2292</v>
      </c>
      <c r="C3168">
        <v>3192</v>
      </c>
      <c r="D3168" t="str">
        <f>VLOOKUP($C3168,Hosts!$A:$O,10,0)</f>
        <v>New York</v>
      </c>
      <c r="E3168" s="67">
        <f>INDEX(Hosts!$A:$O,MATCH(Places!$C3168,Hosts!$A:$A,0),MATCH(Places!E$1,Hosts!$1:$1,0))</f>
        <v>1</v>
      </c>
      <c r="F3168" s="67">
        <f>INDEX(Hosts!$A:$O,MATCH(Places!$C3168,Hosts!$A:$A,0),MATCH(Places!F$1,Hosts!$1:$1,0))</f>
        <v>0.72</v>
      </c>
      <c r="G3168" s="67" t="str">
        <f>INDEX(Hosts!$A:$O,MATCH(Places!$C3168,Hosts!$A:$A,0),MATCH(Places!G$1,Hosts!$1:$1,0))</f>
        <v>No</v>
      </c>
      <c r="H3168">
        <v>20</v>
      </c>
      <c r="I3168" t="str">
        <f>VLOOKUP($H3168,Neighborhoods!$A:$C,2,0)</f>
        <v>Manhattan</v>
      </c>
      <c r="J3168" t="str">
        <f>VLOOKUP($H3168,Neighborhoods!$A:$C,3,0)</f>
        <v>Upper West Side</v>
      </c>
      <c r="K3168" t="s">
        <v>16</v>
      </c>
      <c r="L3168" t="str">
        <f t="shared" si="196"/>
        <v>Yes</v>
      </c>
      <c r="M3168">
        <v>3</v>
      </c>
      <c r="N3168" t="str" cm="1">
        <f t="array" ref="N3168">_xlfn.IFS(M3168&lt;=2,"Small",M3168&lt;=5,"Medium",M3168&gt;5,"Large")</f>
        <v>Medium</v>
      </c>
      <c r="O3168" s="50">
        <v>19</v>
      </c>
      <c r="P3168" s="67">
        <f t="shared" si="197"/>
        <v>0.03</v>
      </c>
      <c r="Q3168" s="52">
        <v>4.47</v>
      </c>
      <c r="R3168" s="52" t="str" cm="1">
        <f t="array" ref="R3168">_xlfn.IFS(ROUND(Q3168,0)=5,"Excellent",ROUND(Q3168,0)=4,"Good",ROUND(Q3168,0)=3,"Ok",ROUND(Q3168,0)&lt;3,"Bad")</f>
        <v>Good</v>
      </c>
      <c r="S3168">
        <v>87</v>
      </c>
      <c r="T3168" t="str">
        <f t="shared" si="198"/>
        <v>No</v>
      </c>
      <c r="U3168" s="65">
        <v>43055</v>
      </c>
      <c r="V3168" s="65">
        <v>43850</v>
      </c>
      <c r="W3168">
        <v>44</v>
      </c>
      <c r="X3168" t="str">
        <f t="shared" si="199"/>
        <v>Active</v>
      </c>
      <c r="Y3168" t="s">
        <v>15615</v>
      </c>
    </row>
    <row r="3169" spans="1:25" x14ac:dyDescent="0.25">
      <c r="A3169">
        <v>3168</v>
      </c>
      <c r="B3169" t="s">
        <v>2293</v>
      </c>
      <c r="C3169">
        <v>3192</v>
      </c>
      <c r="D3169" t="str">
        <f>VLOOKUP($C3169,Hosts!$A:$O,10,0)</f>
        <v>New York</v>
      </c>
      <c r="E3169" s="67">
        <f>INDEX(Hosts!$A:$O,MATCH(Places!$C3169,Hosts!$A:$A,0),MATCH(Places!E$1,Hosts!$1:$1,0))</f>
        <v>1</v>
      </c>
      <c r="F3169" s="67">
        <f>INDEX(Hosts!$A:$O,MATCH(Places!$C3169,Hosts!$A:$A,0),MATCH(Places!F$1,Hosts!$1:$1,0))</f>
        <v>0.72</v>
      </c>
      <c r="G3169" s="67" t="str">
        <f>INDEX(Hosts!$A:$O,MATCH(Places!$C3169,Hosts!$A:$A,0),MATCH(Places!G$1,Hosts!$1:$1,0))</f>
        <v>No</v>
      </c>
      <c r="H3169">
        <v>20</v>
      </c>
      <c r="I3169" t="str">
        <f>VLOOKUP($H3169,Neighborhoods!$A:$C,2,0)</f>
        <v>Manhattan</v>
      </c>
      <c r="J3169" t="str">
        <f>VLOOKUP($H3169,Neighborhoods!$A:$C,3,0)</f>
        <v>Upper West Side</v>
      </c>
      <c r="K3169" t="s">
        <v>16</v>
      </c>
      <c r="L3169" t="str">
        <f t="shared" si="196"/>
        <v>Yes</v>
      </c>
      <c r="M3169">
        <v>3</v>
      </c>
      <c r="N3169" t="str" cm="1">
        <f t="array" ref="N3169">_xlfn.IFS(M3169&lt;=2,"Small",M3169&lt;=5,"Medium",M3169&gt;5,"Large")</f>
        <v>Medium</v>
      </c>
      <c r="O3169" s="50">
        <v>20</v>
      </c>
      <c r="P3169" s="67">
        <f t="shared" si="197"/>
        <v>0.03</v>
      </c>
      <c r="Q3169" s="52">
        <v>4.6399999999999997</v>
      </c>
      <c r="R3169" s="52" t="str" cm="1">
        <f t="array" ref="R3169">_xlfn.IFS(ROUND(Q3169,0)=5,"Excellent",ROUND(Q3169,0)=4,"Good",ROUND(Q3169,0)=3,"Ok",ROUND(Q3169,0)&lt;3,"Bad")</f>
        <v>Excellent</v>
      </c>
      <c r="S3169">
        <v>98</v>
      </c>
      <c r="T3169" t="str">
        <f t="shared" si="198"/>
        <v>No</v>
      </c>
      <c r="U3169" s="65">
        <v>43047</v>
      </c>
      <c r="V3169" s="65">
        <v>43909</v>
      </c>
      <c r="W3169">
        <v>75</v>
      </c>
      <c r="X3169" t="str">
        <f t="shared" si="199"/>
        <v>Active</v>
      </c>
      <c r="Y3169" t="s">
        <v>15615</v>
      </c>
    </row>
    <row r="3170" spans="1:25" x14ac:dyDescent="0.25">
      <c r="A3170">
        <v>3169</v>
      </c>
      <c r="B3170" t="s">
        <v>2294</v>
      </c>
      <c r="C3170">
        <v>2655</v>
      </c>
      <c r="D3170" t="str">
        <f>VLOOKUP($C3170,Hosts!$A:$O,10,0)</f>
        <v>New York</v>
      </c>
      <c r="E3170" s="67">
        <f>INDEX(Hosts!$A:$O,MATCH(Places!$C3170,Hosts!$A:$A,0),MATCH(Places!E$1,Hosts!$1:$1,0))</f>
        <v>0</v>
      </c>
      <c r="F3170" s="67">
        <f>INDEX(Hosts!$A:$O,MATCH(Places!$C3170,Hosts!$A:$A,0),MATCH(Places!F$1,Hosts!$1:$1,0))</f>
        <v>0.67</v>
      </c>
      <c r="G3170" s="67" t="str">
        <f>INDEX(Hosts!$A:$O,MATCH(Places!$C3170,Hosts!$A:$A,0),MATCH(Places!G$1,Hosts!$1:$1,0))</f>
        <v>No</v>
      </c>
      <c r="H3170">
        <v>21</v>
      </c>
      <c r="I3170" t="str">
        <f>VLOOKUP($H3170,Neighborhoods!$A:$C,2,0)</f>
        <v>Queens</v>
      </c>
      <c r="J3170" t="str">
        <f>VLOOKUP($H3170,Neighborhoods!$A:$C,3,0)</f>
        <v>Astoria</v>
      </c>
      <c r="K3170" t="s">
        <v>11822</v>
      </c>
      <c r="L3170" t="str">
        <f t="shared" si="196"/>
        <v>No</v>
      </c>
      <c r="M3170">
        <v>2</v>
      </c>
      <c r="N3170" t="str" cm="1">
        <f t="array" ref="N3170">_xlfn.IFS(M3170&lt;=2,"Small",M3170&lt;=5,"Medium",M3170&gt;5,"Large")</f>
        <v>Small</v>
      </c>
      <c r="O3170" s="50">
        <v>85</v>
      </c>
      <c r="P3170" s="67">
        <f t="shared" si="197"/>
        <v>0.03</v>
      </c>
      <c r="Q3170" s="52">
        <v>5</v>
      </c>
      <c r="R3170" s="52" t="str" cm="1">
        <f t="array" ref="R3170">_xlfn.IFS(ROUND(Q3170,0)=5,"Excellent",ROUND(Q3170,0)=4,"Good",ROUND(Q3170,0)=3,"Ok",ROUND(Q3170,0)&lt;3,"Bad")</f>
        <v>Excellent</v>
      </c>
      <c r="S3170">
        <v>3</v>
      </c>
      <c r="T3170" t="str">
        <f t="shared" si="198"/>
        <v>No</v>
      </c>
      <c r="U3170" s="65">
        <v>43098</v>
      </c>
      <c r="V3170" s="65">
        <v>43396</v>
      </c>
      <c r="W3170">
        <v>0</v>
      </c>
      <c r="X3170" t="str">
        <f t="shared" si="199"/>
        <v>Inactive</v>
      </c>
      <c r="Y3170" t="s">
        <v>15615</v>
      </c>
    </row>
    <row r="3171" spans="1:25" x14ac:dyDescent="0.25">
      <c r="A3171">
        <v>3170</v>
      </c>
      <c r="B3171" t="s">
        <v>14529</v>
      </c>
      <c r="C3171">
        <v>3403</v>
      </c>
      <c r="D3171" t="str">
        <f>VLOOKUP($C3171,Hosts!$A:$O,10,0)</f>
        <v>New York</v>
      </c>
      <c r="E3171" s="67">
        <f>INDEX(Hosts!$A:$O,MATCH(Places!$C3171,Hosts!$A:$A,0),MATCH(Places!E$1,Hosts!$1:$1,0))</f>
        <v>0.33</v>
      </c>
      <c r="F3171" s="67">
        <f>INDEX(Hosts!$A:$O,MATCH(Places!$C3171,Hosts!$A:$A,0),MATCH(Places!F$1,Hosts!$1:$1,0))</f>
        <v>0.91</v>
      </c>
      <c r="G3171" s="67" t="str">
        <f>INDEX(Hosts!$A:$O,MATCH(Places!$C3171,Hosts!$A:$A,0),MATCH(Places!G$1,Hosts!$1:$1,0))</f>
        <v>No</v>
      </c>
      <c r="H3171">
        <v>7</v>
      </c>
      <c r="I3171" t="str">
        <f>VLOOKUP($H3171,Neighborhoods!$A:$C,2,0)</f>
        <v>Brooklyn</v>
      </c>
      <c r="J3171" t="str">
        <f>VLOOKUP($H3171,Neighborhoods!$A:$C,3,0)</f>
        <v>Bedford-Stuyvesant</v>
      </c>
      <c r="K3171" t="s">
        <v>1</v>
      </c>
      <c r="L3171" t="str">
        <f t="shared" si="196"/>
        <v>Yes</v>
      </c>
      <c r="M3171">
        <v>2</v>
      </c>
      <c r="N3171" t="str" cm="1">
        <f t="array" ref="N3171">_xlfn.IFS(M3171&lt;=2,"Small",M3171&lt;=5,"Medium",M3171&gt;5,"Large")</f>
        <v>Small</v>
      </c>
      <c r="O3171" s="50">
        <v>70</v>
      </c>
      <c r="P3171" s="67">
        <f t="shared" si="197"/>
        <v>0.03</v>
      </c>
      <c r="Q3171" s="52">
        <v>4.9000000000000004</v>
      </c>
      <c r="R3171" s="52" t="str" cm="1">
        <f t="array" ref="R3171">_xlfn.IFS(ROUND(Q3171,0)=5,"Excellent",ROUND(Q3171,0)=4,"Good",ROUND(Q3171,0)=3,"Ok",ROUND(Q3171,0)&lt;3,"Bad")</f>
        <v>Excellent</v>
      </c>
      <c r="S3171">
        <v>40</v>
      </c>
      <c r="T3171" t="str">
        <f t="shared" si="198"/>
        <v>No</v>
      </c>
      <c r="U3171" s="65">
        <v>43101</v>
      </c>
      <c r="V3171" s="65">
        <v>43833</v>
      </c>
      <c r="W3171">
        <v>178</v>
      </c>
      <c r="X3171" t="str">
        <f t="shared" si="199"/>
        <v>Active</v>
      </c>
      <c r="Y3171" t="s">
        <v>15615</v>
      </c>
    </row>
    <row r="3172" spans="1:25" x14ac:dyDescent="0.25">
      <c r="A3172">
        <v>3171</v>
      </c>
      <c r="B3172" t="s">
        <v>15439</v>
      </c>
      <c r="C3172">
        <v>2365</v>
      </c>
      <c r="D3172" t="str">
        <f>VLOOKUP($C3172,Hosts!$A:$O,10,0)</f>
        <v>New York</v>
      </c>
      <c r="E3172" s="67">
        <f>INDEX(Hosts!$A:$O,MATCH(Places!$C3172,Hosts!$A:$A,0),MATCH(Places!E$1,Hosts!$1:$1,0))</f>
        <v>1</v>
      </c>
      <c r="F3172" s="67">
        <f>INDEX(Hosts!$A:$O,MATCH(Places!$C3172,Hosts!$A:$A,0),MATCH(Places!F$1,Hosts!$1:$1,0))</f>
        <v>1</v>
      </c>
      <c r="G3172" s="67" t="str">
        <f>INDEX(Hosts!$A:$O,MATCH(Places!$C3172,Hosts!$A:$A,0),MATCH(Places!G$1,Hosts!$1:$1,0))</f>
        <v>Yes</v>
      </c>
      <c r="H3172">
        <v>17</v>
      </c>
      <c r="I3172" t="str">
        <f>VLOOKUP($H3172,Neighborhoods!$A:$C,2,0)</f>
        <v>Manhattan</v>
      </c>
      <c r="J3172" t="str">
        <f>VLOOKUP($H3172,Neighborhoods!$A:$C,3,0)</f>
        <v>Hell's Kitchen</v>
      </c>
      <c r="K3172" t="s">
        <v>11822</v>
      </c>
      <c r="L3172" t="str">
        <f t="shared" si="196"/>
        <v>No</v>
      </c>
      <c r="M3172">
        <v>2</v>
      </c>
      <c r="N3172" t="str" cm="1">
        <f t="array" ref="N3172">_xlfn.IFS(M3172&lt;=2,"Small",M3172&lt;=5,"Medium",M3172&gt;5,"Large")</f>
        <v>Small</v>
      </c>
      <c r="O3172" s="50">
        <v>89</v>
      </c>
      <c r="P3172" s="67">
        <f t="shared" si="197"/>
        <v>0.03</v>
      </c>
      <c r="Q3172" s="52">
        <v>4.9800000000000004</v>
      </c>
      <c r="R3172" s="52" t="str" cm="1">
        <f t="array" ref="R3172">_xlfn.IFS(ROUND(Q3172,0)=5,"Excellent",ROUND(Q3172,0)=4,"Good",ROUND(Q3172,0)=3,"Ok",ROUND(Q3172,0)&lt;3,"Bad")</f>
        <v>Excellent</v>
      </c>
      <c r="S3172">
        <v>189</v>
      </c>
      <c r="T3172" t="str">
        <f t="shared" si="198"/>
        <v>Yes</v>
      </c>
      <c r="U3172" s="65">
        <v>43058</v>
      </c>
      <c r="V3172" s="65">
        <v>44047</v>
      </c>
      <c r="W3172">
        <v>0</v>
      </c>
      <c r="X3172" t="str">
        <f t="shared" si="199"/>
        <v>Inactive</v>
      </c>
      <c r="Y3172" t="s">
        <v>15616</v>
      </c>
    </row>
    <row r="3173" spans="1:25" x14ac:dyDescent="0.25">
      <c r="A3173">
        <v>3172</v>
      </c>
      <c r="B3173" t="s">
        <v>2296</v>
      </c>
      <c r="C3173">
        <v>1510</v>
      </c>
      <c r="D3173" t="str">
        <f>VLOOKUP($C3173,Hosts!$A:$O,10,0)</f>
        <v>New York</v>
      </c>
      <c r="E3173" s="67">
        <f>INDEX(Hosts!$A:$O,MATCH(Places!$C3173,Hosts!$A:$A,0),MATCH(Places!E$1,Hosts!$1:$1,0))</f>
        <v>1</v>
      </c>
      <c r="F3173" s="67">
        <f>INDEX(Hosts!$A:$O,MATCH(Places!$C3173,Hosts!$A:$A,0),MATCH(Places!F$1,Hosts!$1:$1,0))</f>
        <v>1</v>
      </c>
      <c r="G3173" s="67" t="str">
        <f>INDEX(Hosts!$A:$O,MATCH(Places!$C3173,Hosts!$A:$A,0),MATCH(Places!G$1,Hosts!$1:$1,0))</f>
        <v>No</v>
      </c>
      <c r="H3173">
        <v>8</v>
      </c>
      <c r="I3173" t="str">
        <f>VLOOKUP($H3173,Neighborhoods!$A:$C,2,0)</f>
        <v>Brooklyn</v>
      </c>
      <c r="J3173" t="str">
        <f>VLOOKUP($H3173,Neighborhoods!$A:$C,3,0)</f>
        <v>Bushwick</v>
      </c>
      <c r="K3173" t="s">
        <v>16</v>
      </c>
      <c r="L3173" t="str">
        <f t="shared" si="196"/>
        <v>Yes</v>
      </c>
      <c r="M3173">
        <v>3</v>
      </c>
      <c r="N3173" t="str" cm="1">
        <f t="array" ref="N3173">_xlfn.IFS(M3173&lt;=2,"Small",M3173&lt;=5,"Medium",M3173&gt;5,"Large")</f>
        <v>Medium</v>
      </c>
      <c r="O3173" s="50">
        <v>20</v>
      </c>
      <c r="P3173" s="67">
        <f t="shared" si="197"/>
        <v>0.03</v>
      </c>
      <c r="Q3173" s="52">
        <v>5</v>
      </c>
      <c r="R3173" s="52" t="str" cm="1">
        <f t="array" ref="R3173">_xlfn.IFS(ROUND(Q3173,0)=5,"Excellent",ROUND(Q3173,0)=4,"Good",ROUND(Q3173,0)=3,"Ok",ROUND(Q3173,0)&lt;3,"Bad")</f>
        <v>Excellent</v>
      </c>
      <c r="S3173">
        <v>4</v>
      </c>
      <c r="T3173" t="str">
        <f t="shared" si="198"/>
        <v>No</v>
      </c>
      <c r="U3173" s="65">
        <v>43109</v>
      </c>
      <c r="V3173" s="65">
        <v>43855</v>
      </c>
      <c r="W3173">
        <v>335</v>
      </c>
      <c r="X3173" t="str">
        <f t="shared" si="199"/>
        <v>Active</v>
      </c>
      <c r="Y3173" t="s">
        <v>15615</v>
      </c>
    </row>
    <row r="3174" spans="1:25" x14ac:dyDescent="0.25">
      <c r="A3174">
        <v>3173</v>
      </c>
      <c r="B3174" t="s">
        <v>15141</v>
      </c>
      <c r="C3174">
        <v>2146</v>
      </c>
      <c r="D3174" t="str">
        <f>VLOOKUP($C3174,Hosts!$A:$O,10,0)</f>
        <v>New York</v>
      </c>
      <c r="E3174" s="67">
        <f>INDEX(Hosts!$A:$O,MATCH(Places!$C3174,Hosts!$A:$A,0),MATCH(Places!E$1,Hosts!$1:$1,0))</f>
        <v>1</v>
      </c>
      <c r="F3174" s="67">
        <f>INDEX(Hosts!$A:$O,MATCH(Places!$C3174,Hosts!$A:$A,0),MATCH(Places!F$1,Hosts!$1:$1,0))</f>
        <v>0.97</v>
      </c>
      <c r="G3174" s="67" t="str">
        <f>INDEX(Hosts!$A:$O,MATCH(Places!$C3174,Hosts!$A:$A,0),MATCH(Places!G$1,Hosts!$1:$1,0))</f>
        <v>Yes</v>
      </c>
      <c r="H3174">
        <v>12</v>
      </c>
      <c r="I3174" t="str">
        <f>VLOOKUP($H3174,Neighborhoods!$A:$C,2,0)</f>
        <v>Brooklyn</v>
      </c>
      <c r="J3174" t="str">
        <f>VLOOKUP($H3174,Neighborhoods!$A:$C,3,0)</f>
        <v>Williamsburg</v>
      </c>
      <c r="K3174" t="s">
        <v>1</v>
      </c>
      <c r="L3174" t="str">
        <f t="shared" si="196"/>
        <v>Yes</v>
      </c>
      <c r="M3174">
        <v>2</v>
      </c>
      <c r="N3174" t="str" cm="1">
        <f t="array" ref="N3174">_xlfn.IFS(M3174&lt;=2,"Small",M3174&lt;=5,"Medium",M3174&gt;5,"Large")</f>
        <v>Small</v>
      </c>
      <c r="O3174" s="50">
        <v>89</v>
      </c>
      <c r="P3174" s="67">
        <f t="shared" si="197"/>
        <v>0.03</v>
      </c>
      <c r="Q3174" s="52">
        <v>5</v>
      </c>
      <c r="R3174" s="52" t="str" cm="1">
        <f t="array" ref="R3174">_xlfn.IFS(ROUND(Q3174,0)=5,"Excellent",ROUND(Q3174,0)=4,"Good",ROUND(Q3174,0)=3,"Ok",ROUND(Q3174,0)&lt;3,"Bad")</f>
        <v>Excellent</v>
      </c>
      <c r="S3174">
        <v>40</v>
      </c>
      <c r="T3174" t="str">
        <f t="shared" si="198"/>
        <v>No</v>
      </c>
      <c r="U3174" s="65">
        <v>43057</v>
      </c>
      <c r="V3174" s="65">
        <v>43829</v>
      </c>
      <c r="W3174">
        <v>180</v>
      </c>
      <c r="X3174" t="str">
        <f t="shared" si="199"/>
        <v>Active</v>
      </c>
      <c r="Y3174" t="s">
        <v>15615</v>
      </c>
    </row>
    <row r="3175" spans="1:25" x14ac:dyDescent="0.25">
      <c r="A3175">
        <v>3174</v>
      </c>
      <c r="B3175" t="s">
        <v>2297</v>
      </c>
      <c r="C3175">
        <v>1067</v>
      </c>
      <c r="D3175" t="str">
        <f>VLOOKUP($C3175,Hosts!$A:$O,10,0)</f>
        <v>New York</v>
      </c>
      <c r="E3175" s="67">
        <f>INDEX(Hosts!$A:$O,MATCH(Places!$C3175,Hosts!$A:$A,0),MATCH(Places!E$1,Hosts!$1:$1,0))</f>
        <v>0.9</v>
      </c>
      <c r="F3175" s="67">
        <f>INDEX(Hosts!$A:$O,MATCH(Places!$C3175,Hosts!$A:$A,0),MATCH(Places!F$1,Hosts!$1:$1,0))</f>
        <v>0.56999999999999995</v>
      </c>
      <c r="G3175" s="67" t="str">
        <f>INDEX(Hosts!$A:$O,MATCH(Places!$C3175,Hosts!$A:$A,0),MATCH(Places!G$1,Hosts!$1:$1,0))</f>
        <v>No</v>
      </c>
      <c r="H3175">
        <v>13</v>
      </c>
      <c r="I3175" t="str">
        <f>VLOOKUP($H3175,Neighborhoods!$A:$C,2,0)</f>
        <v>Manhattan</v>
      </c>
      <c r="J3175" t="str">
        <f>VLOOKUP($H3175,Neighborhoods!$A:$C,3,0)</f>
        <v>Chelsea</v>
      </c>
      <c r="K3175" t="s">
        <v>11822</v>
      </c>
      <c r="L3175" t="str">
        <f t="shared" si="196"/>
        <v>No</v>
      </c>
      <c r="M3175">
        <v>4</v>
      </c>
      <c r="N3175" t="str" cm="1">
        <f t="array" ref="N3175">_xlfn.IFS(M3175&lt;=2,"Small",M3175&lt;=5,"Medium",M3175&gt;5,"Large")</f>
        <v>Medium</v>
      </c>
      <c r="O3175" s="50">
        <v>375</v>
      </c>
      <c r="P3175" s="67">
        <f t="shared" si="197"/>
        <v>0.04</v>
      </c>
      <c r="Q3175" s="52">
        <v>5</v>
      </c>
      <c r="R3175" s="52" t="str" cm="1">
        <f t="array" ref="R3175">_xlfn.IFS(ROUND(Q3175,0)=5,"Excellent",ROUND(Q3175,0)=4,"Good",ROUND(Q3175,0)=3,"Ok",ROUND(Q3175,0)&lt;3,"Bad")</f>
        <v>Excellent</v>
      </c>
      <c r="S3175">
        <v>8</v>
      </c>
      <c r="T3175" t="str">
        <f t="shared" si="198"/>
        <v>No</v>
      </c>
      <c r="U3175" s="65">
        <v>43466</v>
      </c>
      <c r="V3175" s="65">
        <v>44053</v>
      </c>
      <c r="W3175">
        <v>61</v>
      </c>
      <c r="X3175" t="str">
        <f t="shared" si="199"/>
        <v>Active</v>
      </c>
      <c r="Y3175" t="s">
        <v>15615</v>
      </c>
    </row>
    <row r="3176" spans="1:25" x14ac:dyDescent="0.25">
      <c r="A3176">
        <v>3175</v>
      </c>
      <c r="B3176" t="s">
        <v>2298</v>
      </c>
      <c r="C3176">
        <v>2143</v>
      </c>
      <c r="D3176" t="str">
        <f>VLOOKUP($C3176,Hosts!$A:$O,10,0)</f>
        <v>New York</v>
      </c>
      <c r="E3176" s="67">
        <f>INDEX(Hosts!$A:$O,MATCH(Places!$C3176,Hosts!$A:$A,0),MATCH(Places!E$1,Hosts!$1:$1,0))</f>
        <v>1</v>
      </c>
      <c r="F3176" s="67">
        <f>INDEX(Hosts!$A:$O,MATCH(Places!$C3176,Hosts!$A:$A,0),MATCH(Places!F$1,Hosts!$1:$1,0))</f>
        <v>0.94</v>
      </c>
      <c r="G3176" s="67" t="str">
        <f>INDEX(Hosts!$A:$O,MATCH(Places!$C3176,Hosts!$A:$A,0),MATCH(Places!G$1,Hosts!$1:$1,0))</f>
        <v>No</v>
      </c>
      <c r="H3176">
        <v>21</v>
      </c>
      <c r="I3176" t="str">
        <f>VLOOKUP($H3176,Neighborhoods!$A:$C,2,0)</f>
        <v>Queens</v>
      </c>
      <c r="J3176" t="str">
        <f>VLOOKUP($H3176,Neighborhoods!$A:$C,3,0)</f>
        <v>Astoria</v>
      </c>
      <c r="K3176" t="s">
        <v>1</v>
      </c>
      <c r="L3176" t="str">
        <f t="shared" si="196"/>
        <v>Yes</v>
      </c>
      <c r="M3176">
        <v>1</v>
      </c>
      <c r="N3176" t="str" cm="1">
        <f t="array" ref="N3176">_xlfn.IFS(M3176&lt;=2,"Small",M3176&lt;=5,"Medium",M3176&gt;5,"Large")</f>
        <v>Small</v>
      </c>
      <c r="O3176" s="50">
        <v>43</v>
      </c>
      <c r="P3176" s="67">
        <f t="shared" si="197"/>
        <v>0.03</v>
      </c>
      <c r="Q3176" s="52">
        <v>4.5599999999999996</v>
      </c>
      <c r="R3176" s="52" t="str" cm="1">
        <f t="array" ref="R3176">_xlfn.IFS(ROUND(Q3176,0)=5,"Excellent",ROUND(Q3176,0)=4,"Good",ROUND(Q3176,0)=3,"Ok",ROUND(Q3176,0)&lt;3,"Bad")</f>
        <v>Excellent</v>
      </c>
      <c r="S3176">
        <v>55</v>
      </c>
      <c r="T3176" t="str">
        <f t="shared" si="198"/>
        <v>No</v>
      </c>
      <c r="U3176" s="65">
        <v>43051</v>
      </c>
      <c r="V3176" s="65">
        <v>43861</v>
      </c>
      <c r="W3176">
        <v>365</v>
      </c>
      <c r="X3176" t="str">
        <f t="shared" si="199"/>
        <v>Active</v>
      </c>
      <c r="Y3176" t="s">
        <v>15616</v>
      </c>
    </row>
    <row r="3177" spans="1:25" x14ac:dyDescent="0.25">
      <c r="A3177">
        <v>3176</v>
      </c>
      <c r="B3177" t="s">
        <v>2299</v>
      </c>
      <c r="C3177">
        <v>2917</v>
      </c>
      <c r="D3177" t="str">
        <f>VLOOKUP($C3177,Hosts!$A:$O,10,0)</f>
        <v>New York</v>
      </c>
      <c r="E3177" s="67">
        <f>INDEX(Hosts!$A:$O,MATCH(Places!$C3177,Hosts!$A:$A,0),MATCH(Places!E$1,Hosts!$1:$1,0))</f>
        <v>1</v>
      </c>
      <c r="F3177" s="67">
        <f>INDEX(Hosts!$A:$O,MATCH(Places!$C3177,Hosts!$A:$A,0),MATCH(Places!F$1,Hosts!$1:$1,0))</f>
        <v>1</v>
      </c>
      <c r="G3177" s="67" t="str">
        <f>INDEX(Hosts!$A:$O,MATCH(Places!$C3177,Hosts!$A:$A,0),MATCH(Places!G$1,Hosts!$1:$1,0))</f>
        <v>Yes</v>
      </c>
      <c r="H3177">
        <v>16</v>
      </c>
      <c r="I3177" t="str">
        <f>VLOOKUP($H3177,Neighborhoods!$A:$C,2,0)</f>
        <v>Manhattan</v>
      </c>
      <c r="J3177" t="str">
        <f>VLOOKUP($H3177,Neighborhoods!$A:$C,3,0)</f>
        <v>Harlem</v>
      </c>
      <c r="K3177" t="s">
        <v>11822</v>
      </c>
      <c r="L3177" t="str">
        <f t="shared" si="196"/>
        <v>No</v>
      </c>
      <c r="M3177">
        <v>2</v>
      </c>
      <c r="N3177" t="str" cm="1">
        <f t="array" ref="N3177">_xlfn.IFS(M3177&lt;=2,"Small",M3177&lt;=5,"Medium",M3177&gt;5,"Large")</f>
        <v>Small</v>
      </c>
      <c r="O3177" s="50">
        <v>111</v>
      </c>
      <c r="P3177" s="67">
        <f t="shared" si="197"/>
        <v>0.03</v>
      </c>
      <c r="Q3177" s="52">
        <v>4.82</v>
      </c>
      <c r="R3177" s="52" t="str" cm="1">
        <f t="array" ref="R3177">_xlfn.IFS(ROUND(Q3177,0)=5,"Excellent",ROUND(Q3177,0)=4,"Good",ROUND(Q3177,0)=3,"Ok",ROUND(Q3177,0)&lt;3,"Bad")</f>
        <v>Excellent</v>
      </c>
      <c r="S3177">
        <v>34</v>
      </c>
      <c r="T3177" t="str">
        <f t="shared" si="198"/>
        <v>No</v>
      </c>
      <c r="U3177" s="65">
        <v>43072</v>
      </c>
      <c r="V3177" s="65">
        <v>44024</v>
      </c>
      <c r="W3177">
        <v>73</v>
      </c>
      <c r="X3177" t="str">
        <f t="shared" si="199"/>
        <v>Active</v>
      </c>
      <c r="Y3177" t="s">
        <v>15615</v>
      </c>
    </row>
    <row r="3178" spans="1:25" x14ac:dyDescent="0.25">
      <c r="A3178">
        <v>3177</v>
      </c>
      <c r="B3178" t="s">
        <v>2300</v>
      </c>
      <c r="C3178">
        <v>781</v>
      </c>
      <c r="D3178" t="str">
        <f>VLOOKUP($C3178,Hosts!$A:$O,10,0)</f>
        <v>New York</v>
      </c>
      <c r="E3178" s="67">
        <f>INDEX(Hosts!$A:$O,MATCH(Places!$C3178,Hosts!$A:$A,0),MATCH(Places!E$1,Hosts!$1:$1,0))</f>
        <v>1</v>
      </c>
      <c r="F3178" s="67">
        <f>INDEX(Hosts!$A:$O,MATCH(Places!$C3178,Hosts!$A:$A,0),MATCH(Places!F$1,Hosts!$1:$1,0))</f>
        <v>0.5</v>
      </c>
      <c r="G3178" s="67" t="str">
        <f>INDEX(Hosts!$A:$O,MATCH(Places!$C3178,Hosts!$A:$A,0),MATCH(Places!G$1,Hosts!$1:$1,0))</f>
        <v>No</v>
      </c>
      <c r="H3178">
        <v>12</v>
      </c>
      <c r="I3178" t="str">
        <f>VLOOKUP($H3178,Neighborhoods!$A:$C,2,0)</f>
        <v>Brooklyn</v>
      </c>
      <c r="J3178" t="str">
        <f>VLOOKUP($H3178,Neighborhoods!$A:$C,3,0)</f>
        <v>Williamsburg</v>
      </c>
      <c r="K3178" t="s">
        <v>1</v>
      </c>
      <c r="L3178" t="str">
        <f t="shared" si="196"/>
        <v>Yes</v>
      </c>
      <c r="M3178">
        <v>2</v>
      </c>
      <c r="N3178" t="str" cm="1">
        <f t="array" ref="N3178">_xlfn.IFS(M3178&lt;=2,"Small",M3178&lt;=5,"Medium",M3178&gt;5,"Large")</f>
        <v>Small</v>
      </c>
      <c r="O3178" s="50">
        <v>80</v>
      </c>
      <c r="P3178" s="67">
        <f t="shared" si="197"/>
        <v>0.03</v>
      </c>
      <c r="Q3178" s="52">
        <v>4.67</v>
      </c>
      <c r="R3178" s="52" t="str" cm="1">
        <f t="array" ref="R3178">_xlfn.IFS(ROUND(Q3178,0)=5,"Excellent",ROUND(Q3178,0)=4,"Good",ROUND(Q3178,0)=3,"Ok",ROUND(Q3178,0)&lt;3,"Bad")</f>
        <v>Excellent</v>
      </c>
      <c r="S3178">
        <v>9</v>
      </c>
      <c r="T3178" t="str">
        <f t="shared" si="198"/>
        <v>No</v>
      </c>
      <c r="U3178" s="65">
        <v>43065</v>
      </c>
      <c r="V3178" s="65">
        <v>43836</v>
      </c>
      <c r="W3178">
        <v>87</v>
      </c>
      <c r="X3178" t="str">
        <f t="shared" si="199"/>
        <v>Active</v>
      </c>
      <c r="Y3178" t="s">
        <v>15615</v>
      </c>
    </row>
    <row r="3179" spans="1:25" x14ac:dyDescent="0.25">
      <c r="A3179">
        <v>3178</v>
      </c>
      <c r="B3179" t="s">
        <v>2301</v>
      </c>
      <c r="C3179">
        <v>299</v>
      </c>
      <c r="D3179" t="str">
        <f>VLOOKUP($C3179,Hosts!$A:$O,10,0)</f>
        <v>New York</v>
      </c>
      <c r="E3179" s="67">
        <f>INDEX(Hosts!$A:$O,MATCH(Places!$C3179,Hosts!$A:$A,0),MATCH(Places!E$1,Hosts!$1:$1,0))</f>
        <v>1</v>
      </c>
      <c r="F3179" s="67">
        <f>INDEX(Hosts!$A:$O,MATCH(Places!$C3179,Hosts!$A:$A,0),MATCH(Places!F$1,Hosts!$1:$1,0))</f>
        <v>0.97</v>
      </c>
      <c r="G3179" s="67" t="str">
        <f>INDEX(Hosts!$A:$O,MATCH(Places!$C3179,Hosts!$A:$A,0),MATCH(Places!G$1,Hosts!$1:$1,0))</f>
        <v>Yes</v>
      </c>
      <c r="H3179">
        <v>9</v>
      </c>
      <c r="I3179" t="str">
        <f>VLOOKUP($H3179,Neighborhoods!$A:$C,2,0)</f>
        <v>Brooklyn</v>
      </c>
      <c r="J3179" t="str">
        <f>VLOOKUP($H3179,Neighborhoods!$A:$C,3,0)</f>
        <v>Crown Heights</v>
      </c>
      <c r="K3179" t="s">
        <v>11822</v>
      </c>
      <c r="L3179" t="str">
        <f t="shared" si="196"/>
        <v>No</v>
      </c>
      <c r="M3179">
        <v>4</v>
      </c>
      <c r="N3179" t="str" cm="1">
        <f t="array" ref="N3179">_xlfn.IFS(M3179&lt;=2,"Small",M3179&lt;=5,"Medium",M3179&gt;5,"Large")</f>
        <v>Medium</v>
      </c>
      <c r="O3179" s="50">
        <v>130</v>
      </c>
      <c r="P3179" s="67">
        <f t="shared" si="197"/>
        <v>0.03</v>
      </c>
      <c r="Q3179" s="52">
        <v>5</v>
      </c>
      <c r="R3179" s="52" t="str" cm="1">
        <f t="array" ref="R3179">_xlfn.IFS(ROUND(Q3179,0)=5,"Excellent",ROUND(Q3179,0)=4,"Good",ROUND(Q3179,0)=3,"Ok",ROUND(Q3179,0)&lt;3,"Bad")</f>
        <v>Excellent</v>
      </c>
      <c r="S3179">
        <v>59</v>
      </c>
      <c r="T3179" t="str">
        <f t="shared" si="198"/>
        <v>No</v>
      </c>
      <c r="U3179" s="65">
        <v>43064</v>
      </c>
      <c r="V3179" s="65">
        <v>43967</v>
      </c>
      <c r="W3179">
        <v>339</v>
      </c>
      <c r="X3179" t="str">
        <f t="shared" si="199"/>
        <v>Active</v>
      </c>
      <c r="Y3179" t="s">
        <v>15615</v>
      </c>
    </row>
    <row r="3180" spans="1:25" x14ac:dyDescent="0.25">
      <c r="A3180">
        <v>3179</v>
      </c>
      <c r="B3180" t="s">
        <v>2302</v>
      </c>
      <c r="C3180">
        <v>2245</v>
      </c>
      <c r="D3180" t="str">
        <f>VLOOKUP($C3180,Hosts!$A:$O,10,0)</f>
        <v>New York</v>
      </c>
      <c r="E3180" s="67">
        <f>INDEX(Hosts!$A:$O,MATCH(Places!$C3180,Hosts!$A:$A,0),MATCH(Places!E$1,Hosts!$1:$1,0))</f>
        <v>1</v>
      </c>
      <c r="F3180" s="67">
        <f>INDEX(Hosts!$A:$O,MATCH(Places!$C3180,Hosts!$A:$A,0),MATCH(Places!F$1,Hosts!$1:$1,0))</f>
        <v>0.94</v>
      </c>
      <c r="G3180" s="67" t="str">
        <f>INDEX(Hosts!$A:$O,MATCH(Places!$C3180,Hosts!$A:$A,0),MATCH(Places!G$1,Hosts!$1:$1,0))</f>
        <v>No</v>
      </c>
      <c r="H3180">
        <v>16</v>
      </c>
      <c r="I3180" t="str">
        <f>VLOOKUP($H3180,Neighborhoods!$A:$C,2,0)</f>
        <v>Manhattan</v>
      </c>
      <c r="J3180" t="str">
        <f>VLOOKUP($H3180,Neighborhoods!$A:$C,3,0)</f>
        <v>Harlem</v>
      </c>
      <c r="K3180" t="s">
        <v>1</v>
      </c>
      <c r="L3180" t="str">
        <f t="shared" si="196"/>
        <v>Yes</v>
      </c>
      <c r="M3180">
        <v>2</v>
      </c>
      <c r="N3180" t="str" cm="1">
        <f t="array" ref="N3180">_xlfn.IFS(M3180&lt;=2,"Small",M3180&lt;=5,"Medium",M3180&gt;5,"Large")</f>
        <v>Small</v>
      </c>
      <c r="O3180" s="50">
        <v>29</v>
      </c>
      <c r="P3180" s="67">
        <f t="shared" si="197"/>
        <v>0.03</v>
      </c>
      <c r="Q3180" s="52">
        <v>4.7300000000000004</v>
      </c>
      <c r="R3180" s="52" t="str" cm="1">
        <f t="array" ref="R3180">_xlfn.IFS(ROUND(Q3180,0)=5,"Excellent",ROUND(Q3180,0)=4,"Good",ROUND(Q3180,0)=3,"Ok",ROUND(Q3180,0)&lt;3,"Bad")</f>
        <v>Excellent</v>
      </c>
      <c r="S3180">
        <v>136</v>
      </c>
      <c r="T3180" t="str">
        <f t="shared" si="198"/>
        <v>No</v>
      </c>
      <c r="U3180" s="65">
        <v>43048</v>
      </c>
      <c r="V3180" s="65">
        <v>44044</v>
      </c>
      <c r="W3180">
        <v>138</v>
      </c>
      <c r="X3180" t="str">
        <f t="shared" si="199"/>
        <v>Active</v>
      </c>
      <c r="Y3180" t="s">
        <v>15615</v>
      </c>
    </row>
    <row r="3181" spans="1:25" x14ac:dyDescent="0.25">
      <c r="A3181">
        <v>3180</v>
      </c>
      <c r="B3181" t="s">
        <v>13325</v>
      </c>
      <c r="C3181">
        <v>2805</v>
      </c>
      <c r="D3181" t="str">
        <f>VLOOKUP($C3181,Hosts!$A:$O,10,0)</f>
        <v>New York</v>
      </c>
      <c r="E3181" s="67">
        <f>INDEX(Hosts!$A:$O,MATCH(Places!$C3181,Hosts!$A:$A,0),MATCH(Places!E$1,Hosts!$1:$1,0))</f>
        <v>1</v>
      </c>
      <c r="F3181" s="67">
        <f>INDEX(Hosts!$A:$O,MATCH(Places!$C3181,Hosts!$A:$A,0),MATCH(Places!F$1,Hosts!$1:$1,0))</f>
        <v>0.88</v>
      </c>
      <c r="G3181" s="67" t="str">
        <f>INDEX(Hosts!$A:$O,MATCH(Places!$C3181,Hosts!$A:$A,0),MATCH(Places!G$1,Hosts!$1:$1,0))</f>
        <v>Yes</v>
      </c>
      <c r="H3181">
        <v>17</v>
      </c>
      <c r="I3181" t="str">
        <f>VLOOKUP($H3181,Neighborhoods!$A:$C,2,0)</f>
        <v>Manhattan</v>
      </c>
      <c r="J3181" t="str">
        <f>VLOOKUP($H3181,Neighborhoods!$A:$C,3,0)</f>
        <v>Hell's Kitchen</v>
      </c>
      <c r="K3181" t="s">
        <v>11822</v>
      </c>
      <c r="L3181" t="str">
        <f t="shared" si="196"/>
        <v>No</v>
      </c>
      <c r="M3181">
        <v>16</v>
      </c>
      <c r="N3181" t="str" cm="1">
        <f t="array" ref="N3181">_xlfn.IFS(M3181&lt;=2,"Small",M3181&lt;=5,"Medium",M3181&gt;5,"Large")</f>
        <v>Large</v>
      </c>
      <c r="O3181" s="50">
        <v>2064</v>
      </c>
      <c r="P3181" s="67">
        <f t="shared" si="197"/>
        <v>7.0000000000000007E-2</v>
      </c>
      <c r="Q3181" s="52">
        <v>4.71</v>
      </c>
      <c r="R3181" s="52" t="str" cm="1">
        <f t="array" ref="R3181">_xlfn.IFS(ROUND(Q3181,0)=5,"Excellent",ROUND(Q3181,0)=4,"Good",ROUND(Q3181,0)=3,"Ok",ROUND(Q3181,0)&lt;3,"Bad")</f>
        <v>Excellent</v>
      </c>
      <c r="S3181">
        <v>7</v>
      </c>
      <c r="T3181" t="str">
        <f t="shared" si="198"/>
        <v>No</v>
      </c>
      <c r="U3181" s="65">
        <v>43136</v>
      </c>
      <c r="V3181" s="65">
        <v>43834</v>
      </c>
      <c r="W3181">
        <v>139</v>
      </c>
      <c r="X3181" t="str">
        <f t="shared" si="199"/>
        <v>Active</v>
      </c>
      <c r="Y3181" t="s">
        <v>15615</v>
      </c>
    </row>
    <row r="3182" spans="1:25" x14ac:dyDescent="0.25">
      <c r="A3182">
        <v>3181</v>
      </c>
      <c r="B3182" t="s">
        <v>2303</v>
      </c>
      <c r="C3182">
        <v>2155</v>
      </c>
      <c r="D3182" t="str">
        <f>VLOOKUP($C3182,Hosts!$A:$O,10,0)</f>
        <v>New York</v>
      </c>
      <c r="E3182" s="67">
        <f>INDEX(Hosts!$A:$O,MATCH(Places!$C3182,Hosts!$A:$A,0),MATCH(Places!E$1,Hosts!$1:$1,0))</f>
        <v>1</v>
      </c>
      <c r="F3182" s="67">
        <f>INDEX(Hosts!$A:$O,MATCH(Places!$C3182,Hosts!$A:$A,0),MATCH(Places!F$1,Hosts!$1:$1,0))</f>
        <v>0.35</v>
      </c>
      <c r="G3182" s="67" t="str">
        <f>INDEX(Hosts!$A:$O,MATCH(Places!$C3182,Hosts!$A:$A,0),MATCH(Places!G$1,Hosts!$1:$1,0))</f>
        <v>Yes</v>
      </c>
      <c r="H3182">
        <v>12</v>
      </c>
      <c r="I3182" t="str">
        <f>VLOOKUP($H3182,Neighborhoods!$A:$C,2,0)</f>
        <v>Brooklyn</v>
      </c>
      <c r="J3182" t="str">
        <f>VLOOKUP($H3182,Neighborhoods!$A:$C,3,0)</f>
        <v>Williamsburg</v>
      </c>
      <c r="K3182" t="s">
        <v>1</v>
      </c>
      <c r="L3182" t="str">
        <f t="shared" si="196"/>
        <v>Yes</v>
      </c>
      <c r="M3182">
        <v>2</v>
      </c>
      <c r="N3182" t="str" cm="1">
        <f t="array" ref="N3182">_xlfn.IFS(M3182&lt;=2,"Small",M3182&lt;=5,"Medium",M3182&gt;5,"Large")</f>
        <v>Small</v>
      </c>
      <c r="O3182" s="50">
        <v>79</v>
      </c>
      <c r="P3182" s="67">
        <f t="shared" si="197"/>
        <v>0.03</v>
      </c>
      <c r="Q3182" s="52">
        <v>5</v>
      </c>
      <c r="R3182" s="52" t="str" cm="1">
        <f t="array" ref="R3182">_xlfn.IFS(ROUND(Q3182,0)=5,"Excellent",ROUND(Q3182,0)=4,"Good",ROUND(Q3182,0)=3,"Ok",ROUND(Q3182,0)&lt;3,"Bad")</f>
        <v>Excellent</v>
      </c>
      <c r="S3182">
        <v>8</v>
      </c>
      <c r="T3182" t="str">
        <f t="shared" si="198"/>
        <v>No</v>
      </c>
      <c r="U3182" s="65">
        <v>43317</v>
      </c>
      <c r="V3182" s="65">
        <v>43833</v>
      </c>
      <c r="W3182">
        <v>88</v>
      </c>
      <c r="X3182" t="str">
        <f t="shared" si="199"/>
        <v>Active</v>
      </c>
      <c r="Y3182" t="s">
        <v>15615</v>
      </c>
    </row>
    <row r="3183" spans="1:25" x14ac:dyDescent="0.25">
      <c r="A3183">
        <v>3182</v>
      </c>
      <c r="B3183" t="s">
        <v>2304</v>
      </c>
      <c r="C3183">
        <v>312</v>
      </c>
      <c r="D3183" t="str">
        <f>VLOOKUP($C3183,Hosts!$A:$O,10,0)</f>
        <v>New York</v>
      </c>
      <c r="E3183" s="67">
        <f>INDEX(Hosts!$A:$O,MATCH(Places!$C3183,Hosts!$A:$A,0),MATCH(Places!E$1,Hosts!$1:$1,0))</f>
        <v>1</v>
      </c>
      <c r="F3183" s="67">
        <f>INDEX(Hosts!$A:$O,MATCH(Places!$C3183,Hosts!$A:$A,0),MATCH(Places!F$1,Hosts!$1:$1,0))</f>
        <v>0.88</v>
      </c>
      <c r="G3183" s="67" t="str">
        <f>INDEX(Hosts!$A:$O,MATCH(Places!$C3183,Hosts!$A:$A,0),MATCH(Places!G$1,Hosts!$1:$1,0))</f>
        <v>Yes</v>
      </c>
      <c r="H3183">
        <v>26</v>
      </c>
      <c r="I3183" t="str">
        <f>VLOOKUP($H3183,Neighborhoods!$A:$C,2,0)</f>
        <v>Queens</v>
      </c>
      <c r="J3183" t="str">
        <f>VLOOKUP($H3183,Neighborhoods!$A:$C,3,0)</f>
        <v>Sunnyside</v>
      </c>
      <c r="K3183" t="s">
        <v>1</v>
      </c>
      <c r="L3183" t="str">
        <f t="shared" si="196"/>
        <v>Yes</v>
      </c>
      <c r="M3183">
        <v>2</v>
      </c>
      <c r="N3183" t="str" cm="1">
        <f t="array" ref="N3183">_xlfn.IFS(M3183&lt;=2,"Small",M3183&lt;=5,"Medium",M3183&gt;5,"Large")</f>
        <v>Small</v>
      </c>
      <c r="O3183" s="50">
        <v>70</v>
      </c>
      <c r="P3183" s="67">
        <f t="shared" si="197"/>
        <v>0.03</v>
      </c>
      <c r="Q3183" s="52">
        <v>5</v>
      </c>
      <c r="R3183" s="52" t="str" cm="1">
        <f t="array" ref="R3183">_xlfn.IFS(ROUND(Q3183,0)=5,"Excellent",ROUND(Q3183,0)=4,"Good",ROUND(Q3183,0)=3,"Ok",ROUND(Q3183,0)&lt;3,"Bad")</f>
        <v>Excellent</v>
      </c>
      <c r="S3183">
        <v>47</v>
      </c>
      <c r="T3183" t="str">
        <f t="shared" si="198"/>
        <v>No</v>
      </c>
      <c r="U3183" s="65">
        <v>43073</v>
      </c>
      <c r="V3183" s="65">
        <v>43910</v>
      </c>
      <c r="W3183">
        <v>362</v>
      </c>
      <c r="X3183" t="str">
        <f t="shared" si="199"/>
        <v>Active</v>
      </c>
      <c r="Y3183" t="s">
        <v>15616</v>
      </c>
    </row>
    <row r="3184" spans="1:25" x14ac:dyDescent="0.25">
      <c r="A3184">
        <v>3183</v>
      </c>
      <c r="B3184" t="s">
        <v>15434</v>
      </c>
      <c r="C3184">
        <v>149</v>
      </c>
      <c r="D3184" t="str">
        <f>VLOOKUP($C3184,Hosts!$A:$O,10,0)</f>
        <v>New York</v>
      </c>
      <c r="E3184" s="67">
        <f>INDEX(Hosts!$A:$O,MATCH(Places!$C3184,Hosts!$A:$A,0),MATCH(Places!E$1,Hosts!$1:$1,0))</f>
        <v>1</v>
      </c>
      <c r="F3184" s="67">
        <f>INDEX(Hosts!$A:$O,MATCH(Places!$C3184,Hosts!$A:$A,0),MATCH(Places!F$1,Hosts!$1:$1,0))</f>
        <v>0.89</v>
      </c>
      <c r="G3184" s="67" t="str">
        <f>INDEX(Hosts!$A:$O,MATCH(Places!$C3184,Hosts!$A:$A,0),MATCH(Places!G$1,Hosts!$1:$1,0))</f>
        <v>Yes</v>
      </c>
      <c r="H3184">
        <v>16</v>
      </c>
      <c r="I3184" t="str">
        <f>VLOOKUP($H3184,Neighborhoods!$A:$C,2,0)</f>
        <v>Manhattan</v>
      </c>
      <c r="J3184" t="str">
        <f>VLOOKUP($H3184,Neighborhoods!$A:$C,3,0)</f>
        <v>Harlem</v>
      </c>
      <c r="K3184" t="s">
        <v>11822</v>
      </c>
      <c r="L3184" t="str">
        <f t="shared" si="196"/>
        <v>No</v>
      </c>
      <c r="M3184">
        <v>7</v>
      </c>
      <c r="N3184" t="str" cm="1">
        <f t="array" ref="N3184">_xlfn.IFS(M3184&lt;=2,"Small",M3184&lt;=5,"Medium",M3184&gt;5,"Large")</f>
        <v>Large</v>
      </c>
      <c r="O3184" s="50">
        <v>699</v>
      </c>
      <c r="P3184" s="67">
        <f t="shared" si="197"/>
        <v>0.05</v>
      </c>
      <c r="Q3184" s="52">
        <v>5</v>
      </c>
      <c r="R3184" s="52" t="str" cm="1">
        <f t="array" ref="R3184">_xlfn.IFS(ROUND(Q3184,0)=5,"Excellent",ROUND(Q3184,0)=4,"Good",ROUND(Q3184,0)=3,"Ok",ROUND(Q3184,0)&lt;3,"Bad")</f>
        <v>Excellent</v>
      </c>
      <c r="S3184">
        <v>8</v>
      </c>
      <c r="T3184" t="str">
        <f t="shared" si="198"/>
        <v>No</v>
      </c>
      <c r="U3184" s="65">
        <v>43103</v>
      </c>
      <c r="V3184" s="65">
        <v>43831</v>
      </c>
      <c r="W3184">
        <v>178</v>
      </c>
      <c r="X3184" t="str">
        <f t="shared" si="199"/>
        <v>Active</v>
      </c>
      <c r="Y3184" t="s">
        <v>15615</v>
      </c>
    </row>
    <row r="3185" spans="1:25" x14ac:dyDescent="0.25">
      <c r="A3185">
        <v>3184</v>
      </c>
      <c r="B3185" t="s">
        <v>2305</v>
      </c>
      <c r="C3185">
        <v>319</v>
      </c>
      <c r="D3185" t="str">
        <f>VLOOKUP($C3185,Hosts!$A:$O,10,0)</f>
        <v>New York</v>
      </c>
      <c r="E3185" s="67">
        <f>INDEX(Hosts!$A:$O,MATCH(Places!$C3185,Hosts!$A:$A,0),MATCH(Places!E$1,Hosts!$1:$1,0))</f>
        <v>1</v>
      </c>
      <c r="F3185" s="67">
        <f>INDEX(Hosts!$A:$O,MATCH(Places!$C3185,Hosts!$A:$A,0),MATCH(Places!F$1,Hosts!$1:$1,0))</f>
        <v>0.5</v>
      </c>
      <c r="G3185" s="67" t="str">
        <f>INDEX(Hosts!$A:$O,MATCH(Places!$C3185,Hosts!$A:$A,0),MATCH(Places!G$1,Hosts!$1:$1,0))</f>
        <v>Yes</v>
      </c>
      <c r="H3185">
        <v>11</v>
      </c>
      <c r="I3185" t="str">
        <f>VLOOKUP($H3185,Neighborhoods!$A:$C,2,0)</f>
        <v>Brooklyn</v>
      </c>
      <c r="J3185" t="str">
        <f>VLOOKUP($H3185,Neighborhoods!$A:$C,3,0)</f>
        <v>Greenpoint</v>
      </c>
      <c r="K3185" t="s">
        <v>11822</v>
      </c>
      <c r="L3185" t="str">
        <f t="shared" si="196"/>
        <v>No</v>
      </c>
      <c r="M3185">
        <v>3</v>
      </c>
      <c r="N3185" t="str" cm="1">
        <f t="array" ref="N3185">_xlfn.IFS(M3185&lt;=2,"Small",M3185&lt;=5,"Medium",M3185&gt;5,"Large")</f>
        <v>Medium</v>
      </c>
      <c r="O3185" s="50">
        <v>250</v>
      </c>
      <c r="P3185" s="67">
        <f t="shared" si="197"/>
        <v>0.04</v>
      </c>
      <c r="Q3185" s="52">
        <v>5</v>
      </c>
      <c r="R3185" s="52" t="str" cm="1">
        <f t="array" ref="R3185">_xlfn.IFS(ROUND(Q3185,0)=5,"Excellent",ROUND(Q3185,0)=4,"Good",ROUND(Q3185,0)=3,"Ok",ROUND(Q3185,0)&lt;3,"Bad")</f>
        <v>Excellent</v>
      </c>
      <c r="S3185">
        <v>40</v>
      </c>
      <c r="T3185" t="str">
        <f t="shared" si="198"/>
        <v>No</v>
      </c>
      <c r="U3185" s="65">
        <v>43064</v>
      </c>
      <c r="V3185" s="65">
        <v>43808</v>
      </c>
      <c r="W3185">
        <v>169</v>
      </c>
      <c r="X3185" t="str">
        <f t="shared" si="199"/>
        <v>Active</v>
      </c>
      <c r="Y3185" t="s">
        <v>15615</v>
      </c>
    </row>
    <row r="3186" spans="1:25" x14ac:dyDescent="0.25">
      <c r="A3186">
        <v>3185</v>
      </c>
      <c r="B3186" t="s">
        <v>2306</v>
      </c>
      <c r="C3186">
        <v>3270</v>
      </c>
      <c r="D3186" t="str">
        <f>VLOOKUP($C3186,Hosts!$A:$O,10,0)</f>
        <v>New York</v>
      </c>
      <c r="E3186" s="67">
        <f>INDEX(Hosts!$A:$O,MATCH(Places!$C3186,Hosts!$A:$A,0),MATCH(Places!E$1,Hosts!$1:$1,0))</f>
        <v>1</v>
      </c>
      <c r="F3186" s="67">
        <f>INDEX(Hosts!$A:$O,MATCH(Places!$C3186,Hosts!$A:$A,0),MATCH(Places!F$1,Hosts!$1:$1,0))</f>
        <v>0.82</v>
      </c>
      <c r="G3186" s="67" t="str">
        <f>INDEX(Hosts!$A:$O,MATCH(Places!$C3186,Hosts!$A:$A,0),MATCH(Places!G$1,Hosts!$1:$1,0))</f>
        <v>Yes</v>
      </c>
      <c r="H3186">
        <v>9</v>
      </c>
      <c r="I3186" t="str">
        <f>VLOOKUP($H3186,Neighborhoods!$A:$C,2,0)</f>
        <v>Brooklyn</v>
      </c>
      <c r="J3186" t="str">
        <f>VLOOKUP($H3186,Neighborhoods!$A:$C,3,0)</f>
        <v>Crown Heights</v>
      </c>
      <c r="K3186" t="s">
        <v>11822</v>
      </c>
      <c r="L3186" t="str">
        <f t="shared" si="196"/>
        <v>No</v>
      </c>
      <c r="M3186">
        <v>2</v>
      </c>
      <c r="N3186" t="str" cm="1">
        <f t="array" ref="N3186">_xlfn.IFS(M3186&lt;=2,"Small",M3186&lt;=5,"Medium",M3186&gt;5,"Large")</f>
        <v>Small</v>
      </c>
      <c r="O3186" s="50">
        <v>110</v>
      </c>
      <c r="P3186" s="67">
        <f t="shared" si="197"/>
        <v>0.03</v>
      </c>
      <c r="Q3186" s="52">
        <v>4.91</v>
      </c>
      <c r="R3186" s="52" t="str" cm="1">
        <f t="array" ref="R3186">_xlfn.IFS(ROUND(Q3186,0)=5,"Excellent",ROUND(Q3186,0)=4,"Good",ROUND(Q3186,0)=3,"Ok",ROUND(Q3186,0)&lt;3,"Bad")</f>
        <v>Excellent</v>
      </c>
      <c r="S3186">
        <v>43</v>
      </c>
      <c r="T3186" t="str">
        <f t="shared" si="198"/>
        <v>No</v>
      </c>
      <c r="U3186" s="65">
        <v>43086</v>
      </c>
      <c r="V3186" s="65">
        <v>43898</v>
      </c>
      <c r="W3186">
        <v>88</v>
      </c>
      <c r="X3186" t="str">
        <f t="shared" si="199"/>
        <v>Active</v>
      </c>
      <c r="Y3186" t="s">
        <v>15615</v>
      </c>
    </row>
    <row r="3187" spans="1:25" x14ac:dyDescent="0.25">
      <c r="A3187">
        <v>3186</v>
      </c>
      <c r="B3187" t="s">
        <v>2307</v>
      </c>
      <c r="C3187">
        <v>2740</v>
      </c>
      <c r="D3187" t="str">
        <f>VLOOKUP($C3187,Hosts!$A:$O,10,0)</f>
        <v>New York</v>
      </c>
      <c r="E3187" s="67">
        <f>INDEX(Hosts!$A:$O,MATCH(Places!$C3187,Hosts!$A:$A,0),MATCH(Places!E$1,Hosts!$1:$1,0))</f>
        <v>1</v>
      </c>
      <c r="F3187" s="67">
        <f>INDEX(Hosts!$A:$O,MATCH(Places!$C3187,Hosts!$A:$A,0),MATCH(Places!F$1,Hosts!$1:$1,0))</f>
        <v>1</v>
      </c>
      <c r="G3187" s="67" t="str">
        <f>INDEX(Hosts!$A:$O,MATCH(Places!$C3187,Hosts!$A:$A,0),MATCH(Places!G$1,Hosts!$1:$1,0))</f>
        <v>Yes</v>
      </c>
      <c r="H3187">
        <v>9</v>
      </c>
      <c r="I3187" t="str">
        <f>VLOOKUP($H3187,Neighborhoods!$A:$C,2,0)</f>
        <v>Brooklyn</v>
      </c>
      <c r="J3187" t="str">
        <f>VLOOKUP($H3187,Neighborhoods!$A:$C,3,0)</f>
        <v>Crown Heights</v>
      </c>
      <c r="K3187" t="s">
        <v>1</v>
      </c>
      <c r="L3187" t="str">
        <f t="shared" si="196"/>
        <v>Yes</v>
      </c>
      <c r="M3187">
        <v>1</v>
      </c>
      <c r="N3187" t="str" cm="1">
        <f t="array" ref="N3187">_xlfn.IFS(M3187&lt;=2,"Small",M3187&lt;=5,"Medium",M3187&gt;5,"Large")</f>
        <v>Small</v>
      </c>
      <c r="O3187" s="50">
        <v>54</v>
      </c>
      <c r="P3187" s="67">
        <f t="shared" si="197"/>
        <v>0.03</v>
      </c>
      <c r="Q3187" s="52">
        <v>5</v>
      </c>
      <c r="R3187" s="52" t="str" cm="1">
        <f t="array" ref="R3187">_xlfn.IFS(ROUND(Q3187,0)=5,"Excellent",ROUND(Q3187,0)=4,"Good",ROUND(Q3187,0)=3,"Ok",ROUND(Q3187,0)&lt;3,"Bad")</f>
        <v>Excellent</v>
      </c>
      <c r="S3187">
        <v>11</v>
      </c>
      <c r="T3187" t="str">
        <f t="shared" si="198"/>
        <v>No</v>
      </c>
      <c r="U3187" s="65">
        <v>43064</v>
      </c>
      <c r="V3187" s="65">
        <v>43601</v>
      </c>
      <c r="W3187">
        <v>0</v>
      </c>
      <c r="X3187" t="str">
        <f t="shared" si="199"/>
        <v>Inactive</v>
      </c>
      <c r="Y3187" t="s">
        <v>15615</v>
      </c>
    </row>
    <row r="3188" spans="1:25" x14ac:dyDescent="0.25">
      <c r="A3188">
        <v>3187</v>
      </c>
      <c r="B3188" t="s">
        <v>2308</v>
      </c>
      <c r="C3188">
        <v>1711</v>
      </c>
      <c r="D3188" t="str">
        <f>VLOOKUP($C3188,Hosts!$A:$O,10,0)</f>
        <v>North Carolina</v>
      </c>
      <c r="E3188" s="67">
        <f>INDEX(Hosts!$A:$O,MATCH(Places!$C3188,Hosts!$A:$A,0),MATCH(Places!E$1,Hosts!$1:$1,0))</f>
        <v>1</v>
      </c>
      <c r="F3188" s="67">
        <f>INDEX(Hosts!$A:$O,MATCH(Places!$C3188,Hosts!$A:$A,0),MATCH(Places!F$1,Hosts!$1:$1,0))</f>
        <v>0.93</v>
      </c>
      <c r="G3188" s="67" t="str">
        <f>INDEX(Hosts!$A:$O,MATCH(Places!$C3188,Hosts!$A:$A,0),MATCH(Places!G$1,Hosts!$1:$1,0))</f>
        <v>No</v>
      </c>
      <c r="H3188">
        <v>20</v>
      </c>
      <c r="I3188" t="str">
        <f>VLOOKUP($H3188,Neighborhoods!$A:$C,2,0)</f>
        <v>Manhattan</v>
      </c>
      <c r="J3188" t="str">
        <f>VLOOKUP($H3188,Neighborhoods!$A:$C,3,0)</f>
        <v>Upper West Side</v>
      </c>
      <c r="K3188" t="s">
        <v>11822</v>
      </c>
      <c r="L3188" t="str">
        <f t="shared" si="196"/>
        <v>No</v>
      </c>
      <c r="M3188">
        <v>4</v>
      </c>
      <c r="N3188" t="str" cm="1">
        <f t="array" ref="N3188">_xlfn.IFS(M3188&lt;=2,"Small",M3188&lt;=5,"Medium",M3188&gt;5,"Large")</f>
        <v>Medium</v>
      </c>
      <c r="O3188" s="50">
        <v>175</v>
      </c>
      <c r="P3188" s="67">
        <f t="shared" si="197"/>
        <v>0.03</v>
      </c>
      <c r="Q3188" s="52">
        <v>4.92</v>
      </c>
      <c r="R3188" s="52" t="str" cm="1">
        <f t="array" ref="R3188">_xlfn.IFS(ROUND(Q3188,0)=5,"Excellent",ROUND(Q3188,0)=4,"Good",ROUND(Q3188,0)=3,"Ok",ROUND(Q3188,0)&lt;3,"Bad")</f>
        <v>Excellent</v>
      </c>
      <c r="S3188">
        <v>51</v>
      </c>
      <c r="T3188" t="str">
        <f t="shared" si="198"/>
        <v>No</v>
      </c>
      <c r="U3188" s="65">
        <v>43079</v>
      </c>
      <c r="V3188" s="65">
        <v>43895</v>
      </c>
      <c r="W3188">
        <v>0</v>
      </c>
      <c r="X3188" t="str">
        <f t="shared" si="199"/>
        <v>Inactive</v>
      </c>
      <c r="Y3188" t="s">
        <v>15615</v>
      </c>
    </row>
    <row r="3189" spans="1:25" x14ac:dyDescent="0.25">
      <c r="A3189">
        <v>3188</v>
      </c>
      <c r="B3189" t="s">
        <v>2309</v>
      </c>
      <c r="C3189">
        <v>3407</v>
      </c>
      <c r="D3189" t="str">
        <f>VLOOKUP($C3189,Hosts!$A:$O,10,0)</f>
        <v>New York</v>
      </c>
      <c r="E3189" s="67">
        <f>INDEX(Hosts!$A:$O,MATCH(Places!$C3189,Hosts!$A:$A,0),MATCH(Places!E$1,Hosts!$1:$1,0))</f>
        <v>1</v>
      </c>
      <c r="F3189" s="67">
        <f>INDEX(Hosts!$A:$O,MATCH(Places!$C3189,Hosts!$A:$A,0),MATCH(Places!F$1,Hosts!$1:$1,0))</f>
        <v>0.97</v>
      </c>
      <c r="G3189" s="67" t="str">
        <f>INDEX(Hosts!$A:$O,MATCH(Places!$C3189,Hosts!$A:$A,0),MATCH(Places!G$1,Hosts!$1:$1,0))</f>
        <v>Yes</v>
      </c>
      <c r="H3189">
        <v>22</v>
      </c>
      <c r="I3189" t="str">
        <f>VLOOKUP($H3189,Neighborhoods!$A:$C,2,0)</f>
        <v>Queens</v>
      </c>
      <c r="J3189" t="str">
        <f>VLOOKUP($H3189,Neighborhoods!$A:$C,3,0)</f>
        <v>Flushing</v>
      </c>
      <c r="K3189" t="s">
        <v>11822</v>
      </c>
      <c r="L3189" t="str">
        <f t="shared" si="196"/>
        <v>No</v>
      </c>
      <c r="M3189">
        <v>8</v>
      </c>
      <c r="N3189" t="str" cm="1">
        <f t="array" ref="N3189">_xlfn.IFS(M3189&lt;=2,"Small",M3189&lt;=5,"Medium",M3189&gt;5,"Large")</f>
        <v>Large</v>
      </c>
      <c r="O3189" s="50">
        <v>256</v>
      </c>
      <c r="P3189" s="67">
        <f t="shared" si="197"/>
        <v>0.04</v>
      </c>
      <c r="Q3189" s="52">
        <v>4.9800000000000004</v>
      </c>
      <c r="R3189" s="52" t="str" cm="1">
        <f t="array" ref="R3189">_xlfn.IFS(ROUND(Q3189,0)=5,"Excellent",ROUND(Q3189,0)=4,"Good",ROUND(Q3189,0)=3,"Ok",ROUND(Q3189,0)&lt;3,"Bad")</f>
        <v>Excellent</v>
      </c>
      <c r="S3189">
        <v>63</v>
      </c>
      <c r="T3189" t="str">
        <f t="shared" si="198"/>
        <v>No</v>
      </c>
      <c r="U3189" s="65">
        <v>43058</v>
      </c>
      <c r="V3189" s="65">
        <v>43831</v>
      </c>
      <c r="W3189">
        <v>97</v>
      </c>
      <c r="X3189" t="str">
        <f t="shared" si="199"/>
        <v>Active</v>
      </c>
      <c r="Y3189" t="s">
        <v>15615</v>
      </c>
    </row>
    <row r="3190" spans="1:25" x14ac:dyDescent="0.25">
      <c r="A3190">
        <v>3189</v>
      </c>
      <c r="B3190" t="s">
        <v>2310</v>
      </c>
      <c r="C3190">
        <v>2943</v>
      </c>
      <c r="D3190" t="str">
        <f>VLOOKUP($C3190,Hosts!$A:$O,10,0)</f>
        <v>New York</v>
      </c>
      <c r="E3190" s="67">
        <f>INDEX(Hosts!$A:$O,MATCH(Places!$C3190,Hosts!$A:$A,0),MATCH(Places!E$1,Hosts!$1:$1,0))</f>
        <v>1</v>
      </c>
      <c r="F3190" s="67">
        <f>INDEX(Hosts!$A:$O,MATCH(Places!$C3190,Hosts!$A:$A,0),MATCH(Places!F$1,Hosts!$1:$1,0))</f>
        <v>1</v>
      </c>
      <c r="G3190" s="67" t="str">
        <f>INDEX(Hosts!$A:$O,MATCH(Places!$C3190,Hosts!$A:$A,0),MATCH(Places!G$1,Hosts!$1:$1,0))</f>
        <v>No</v>
      </c>
      <c r="H3190">
        <v>12</v>
      </c>
      <c r="I3190" t="str">
        <f>VLOOKUP($H3190,Neighborhoods!$A:$C,2,0)</f>
        <v>Brooklyn</v>
      </c>
      <c r="J3190" t="str">
        <f>VLOOKUP($H3190,Neighborhoods!$A:$C,3,0)</f>
        <v>Williamsburg</v>
      </c>
      <c r="K3190" t="s">
        <v>11822</v>
      </c>
      <c r="L3190" t="str">
        <f t="shared" si="196"/>
        <v>No</v>
      </c>
      <c r="M3190">
        <v>4</v>
      </c>
      <c r="N3190" t="str" cm="1">
        <f t="array" ref="N3190">_xlfn.IFS(M3190&lt;=2,"Small",M3190&lt;=5,"Medium",M3190&gt;5,"Large")</f>
        <v>Medium</v>
      </c>
      <c r="O3190" s="50">
        <v>100</v>
      </c>
      <c r="P3190" s="67">
        <f t="shared" si="197"/>
        <v>0.03</v>
      </c>
      <c r="Q3190" s="52">
        <v>4.82</v>
      </c>
      <c r="R3190" s="52" t="str" cm="1">
        <f t="array" ref="R3190">_xlfn.IFS(ROUND(Q3190,0)=5,"Excellent",ROUND(Q3190,0)=4,"Good",ROUND(Q3190,0)=3,"Ok",ROUND(Q3190,0)&lt;3,"Bad")</f>
        <v>Excellent</v>
      </c>
      <c r="S3190">
        <v>110</v>
      </c>
      <c r="T3190" t="str">
        <f t="shared" si="198"/>
        <v>Yes</v>
      </c>
      <c r="U3190" s="65">
        <v>43112</v>
      </c>
      <c r="V3190" s="65">
        <v>43897</v>
      </c>
      <c r="W3190">
        <v>321</v>
      </c>
      <c r="X3190" t="str">
        <f t="shared" si="199"/>
        <v>Active</v>
      </c>
      <c r="Y3190" t="s">
        <v>15616</v>
      </c>
    </row>
    <row r="3191" spans="1:25" x14ac:dyDescent="0.25">
      <c r="A3191">
        <v>3190</v>
      </c>
      <c r="B3191" t="s">
        <v>2311</v>
      </c>
      <c r="C3191">
        <v>3409</v>
      </c>
      <c r="D3191" t="str">
        <f>VLOOKUP($C3191,Hosts!$A:$O,10,0)</f>
        <v>New York</v>
      </c>
      <c r="E3191" s="67">
        <f>INDEX(Hosts!$A:$O,MATCH(Places!$C3191,Hosts!$A:$A,0),MATCH(Places!E$1,Hosts!$1:$1,0))</f>
        <v>1</v>
      </c>
      <c r="F3191" s="67">
        <f>INDEX(Hosts!$A:$O,MATCH(Places!$C3191,Hosts!$A:$A,0),MATCH(Places!F$1,Hosts!$1:$1,0))</f>
        <v>0.9</v>
      </c>
      <c r="G3191" s="67" t="str">
        <f>INDEX(Hosts!$A:$O,MATCH(Places!$C3191,Hosts!$A:$A,0),MATCH(Places!G$1,Hosts!$1:$1,0))</f>
        <v>Yes</v>
      </c>
      <c r="H3191">
        <v>10</v>
      </c>
      <c r="I3191" t="str">
        <f>VLOOKUP($H3191,Neighborhoods!$A:$C,2,0)</f>
        <v>Brooklyn</v>
      </c>
      <c r="J3191" t="str">
        <f>VLOOKUP($H3191,Neighborhoods!$A:$C,3,0)</f>
        <v>East Flatbush</v>
      </c>
      <c r="K3191" t="s">
        <v>1</v>
      </c>
      <c r="L3191" t="str">
        <f t="shared" si="196"/>
        <v>Yes</v>
      </c>
      <c r="M3191">
        <v>2</v>
      </c>
      <c r="N3191" t="str" cm="1">
        <f t="array" ref="N3191">_xlfn.IFS(M3191&lt;=2,"Small",M3191&lt;=5,"Medium",M3191&gt;5,"Large")</f>
        <v>Small</v>
      </c>
      <c r="O3191" s="50">
        <v>80</v>
      </c>
      <c r="P3191" s="67">
        <f t="shared" si="197"/>
        <v>0.03</v>
      </c>
      <c r="Q3191" s="52">
        <v>4.95</v>
      </c>
      <c r="R3191" s="52" t="str" cm="1">
        <f t="array" ref="R3191">_xlfn.IFS(ROUND(Q3191,0)=5,"Excellent",ROUND(Q3191,0)=4,"Good",ROUND(Q3191,0)=3,"Ok",ROUND(Q3191,0)&lt;3,"Bad")</f>
        <v>Excellent</v>
      </c>
      <c r="S3191">
        <v>19</v>
      </c>
      <c r="T3191" t="str">
        <f t="shared" si="198"/>
        <v>No</v>
      </c>
      <c r="U3191" s="65">
        <v>43067</v>
      </c>
      <c r="V3191" s="65">
        <v>43831</v>
      </c>
      <c r="W3191">
        <v>270</v>
      </c>
      <c r="X3191" t="str">
        <f t="shared" si="199"/>
        <v>Active</v>
      </c>
      <c r="Y3191" t="s">
        <v>15615</v>
      </c>
    </row>
    <row r="3192" spans="1:25" x14ac:dyDescent="0.25">
      <c r="A3192">
        <v>3191</v>
      </c>
      <c r="B3192" t="s">
        <v>2312</v>
      </c>
      <c r="C3192">
        <v>3410</v>
      </c>
      <c r="D3192" t="str">
        <f>VLOOKUP($C3192,Hosts!$A:$O,10,0)</f>
        <v>New York</v>
      </c>
      <c r="E3192" s="67">
        <f>INDEX(Hosts!$A:$O,MATCH(Places!$C3192,Hosts!$A:$A,0),MATCH(Places!E$1,Hosts!$1:$1,0))</f>
        <v>1</v>
      </c>
      <c r="F3192" s="67">
        <f>INDEX(Hosts!$A:$O,MATCH(Places!$C3192,Hosts!$A:$A,0),MATCH(Places!F$1,Hosts!$1:$1,0))</f>
        <v>1</v>
      </c>
      <c r="G3192" s="67" t="str">
        <f>INDEX(Hosts!$A:$O,MATCH(Places!$C3192,Hosts!$A:$A,0),MATCH(Places!G$1,Hosts!$1:$1,0))</f>
        <v>Yes</v>
      </c>
      <c r="H3192">
        <v>12</v>
      </c>
      <c r="I3192" t="str">
        <f>VLOOKUP($H3192,Neighborhoods!$A:$C,2,0)</f>
        <v>Brooklyn</v>
      </c>
      <c r="J3192" t="str">
        <f>VLOOKUP($H3192,Neighborhoods!$A:$C,3,0)</f>
        <v>Williamsburg</v>
      </c>
      <c r="K3192" t="s">
        <v>1</v>
      </c>
      <c r="L3192" t="str">
        <f t="shared" si="196"/>
        <v>Yes</v>
      </c>
      <c r="M3192">
        <v>2</v>
      </c>
      <c r="N3192" t="str" cm="1">
        <f t="array" ref="N3192">_xlfn.IFS(M3192&lt;=2,"Small",M3192&lt;=5,"Medium",M3192&gt;5,"Large")</f>
        <v>Small</v>
      </c>
      <c r="O3192" s="50">
        <v>100</v>
      </c>
      <c r="P3192" s="67">
        <f t="shared" si="197"/>
        <v>0.03</v>
      </c>
      <c r="Q3192" s="52">
        <v>4.9800000000000004</v>
      </c>
      <c r="R3192" s="52" t="str" cm="1">
        <f t="array" ref="R3192">_xlfn.IFS(ROUND(Q3192,0)=5,"Excellent",ROUND(Q3192,0)=4,"Good",ROUND(Q3192,0)=3,"Ok",ROUND(Q3192,0)&lt;3,"Bad")</f>
        <v>Excellent</v>
      </c>
      <c r="S3192">
        <v>101</v>
      </c>
      <c r="T3192" t="str">
        <f t="shared" si="198"/>
        <v>Yes</v>
      </c>
      <c r="U3192" s="65">
        <v>43072</v>
      </c>
      <c r="V3192" s="65">
        <v>44052</v>
      </c>
      <c r="W3192">
        <v>89</v>
      </c>
      <c r="X3192" t="str">
        <f t="shared" si="199"/>
        <v>Active</v>
      </c>
      <c r="Y3192" t="s">
        <v>15616</v>
      </c>
    </row>
    <row r="3193" spans="1:25" x14ac:dyDescent="0.25">
      <c r="A3193">
        <v>3192</v>
      </c>
      <c r="B3193" t="s">
        <v>2313</v>
      </c>
      <c r="C3193">
        <v>3411</v>
      </c>
      <c r="D3193" t="str">
        <f>VLOOKUP($C3193,Hosts!$A:$O,10,0)</f>
        <v>Texas</v>
      </c>
      <c r="E3193" s="67">
        <f>INDEX(Hosts!$A:$O,MATCH(Places!$C3193,Hosts!$A:$A,0),MATCH(Places!E$1,Hosts!$1:$1,0))</f>
        <v>1</v>
      </c>
      <c r="F3193" s="67">
        <f>INDEX(Hosts!$A:$O,MATCH(Places!$C3193,Hosts!$A:$A,0),MATCH(Places!F$1,Hosts!$1:$1,0))</f>
        <v>0.96</v>
      </c>
      <c r="G3193" s="67" t="str">
        <f>INDEX(Hosts!$A:$O,MATCH(Places!$C3193,Hosts!$A:$A,0),MATCH(Places!G$1,Hosts!$1:$1,0))</f>
        <v>No</v>
      </c>
      <c r="H3193">
        <v>10</v>
      </c>
      <c r="I3193" t="str">
        <f>VLOOKUP($H3193,Neighborhoods!$A:$C,2,0)</f>
        <v>Brooklyn</v>
      </c>
      <c r="J3193" t="str">
        <f>VLOOKUP($H3193,Neighborhoods!$A:$C,3,0)</f>
        <v>East Flatbush</v>
      </c>
      <c r="K3193" t="s">
        <v>1</v>
      </c>
      <c r="L3193" t="str">
        <f t="shared" si="196"/>
        <v>Yes</v>
      </c>
      <c r="M3193">
        <v>2</v>
      </c>
      <c r="N3193" t="str" cm="1">
        <f t="array" ref="N3193">_xlfn.IFS(M3193&lt;=2,"Small",M3193&lt;=5,"Medium",M3193&gt;5,"Large")</f>
        <v>Small</v>
      </c>
      <c r="O3193" s="50">
        <v>58</v>
      </c>
      <c r="P3193" s="67">
        <f t="shared" si="197"/>
        <v>0.03</v>
      </c>
      <c r="Q3193" s="52">
        <v>4.7300000000000004</v>
      </c>
      <c r="R3193" s="52" t="str" cm="1">
        <f t="array" ref="R3193">_xlfn.IFS(ROUND(Q3193,0)=5,"Excellent",ROUND(Q3193,0)=4,"Good",ROUND(Q3193,0)=3,"Ok",ROUND(Q3193,0)&lt;3,"Bad")</f>
        <v>Excellent</v>
      </c>
      <c r="S3193">
        <v>22</v>
      </c>
      <c r="T3193" t="str">
        <f t="shared" si="198"/>
        <v>No</v>
      </c>
      <c r="U3193" s="65">
        <v>43064</v>
      </c>
      <c r="V3193" s="65">
        <v>43873</v>
      </c>
      <c r="W3193">
        <v>365</v>
      </c>
      <c r="X3193" t="str">
        <f t="shared" si="199"/>
        <v>Active</v>
      </c>
      <c r="Y3193" t="s">
        <v>15616</v>
      </c>
    </row>
    <row r="3194" spans="1:25" x14ac:dyDescent="0.25">
      <c r="A3194">
        <v>3193</v>
      </c>
      <c r="B3194" t="s">
        <v>13985</v>
      </c>
      <c r="C3194">
        <v>609</v>
      </c>
      <c r="D3194" t="str">
        <f>VLOOKUP($C3194,Hosts!$A:$O,10,0)</f>
        <v>New York</v>
      </c>
      <c r="E3194" s="67">
        <f>INDEX(Hosts!$A:$O,MATCH(Places!$C3194,Hosts!$A:$A,0),MATCH(Places!E$1,Hosts!$1:$1,0))</f>
        <v>0</v>
      </c>
      <c r="F3194" s="67">
        <f>INDEX(Hosts!$A:$O,MATCH(Places!$C3194,Hosts!$A:$A,0),MATCH(Places!F$1,Hosts!$1:$1,0))</f>
        <v>0.75</v>
      </c>
      <c r="G3194" s="67" t="str">
        <f>INDEX(Hosts!$A:$O,MATCH(Places!$C3194,Hosts!$A:$A,0),MATCH(Places!G$1,Hosts!$1:$1,0))</f>
        <v>No</v>
      </c>
      <c r="H3194">
        <v>12</v>
      </c>
      <c r="I3194" t="str">
        <f>VLOOKUP($H3194,Neighborhoods!$A:$C,2,0)</f>
        <v>Brooklyn</v>
      </c>
      <c r="J3194" t="str">
        <f>VLOOKUP($H3194,Neighborhoods!$A:$C,3,0)</f>
        <v>Williamsburg</v>
      </c>
      <c r="K3194" t="s">
        <v>11822</v>
      </c>
      <c r="L3194" t="str">
        <f t="shared" si="196"/>
        <v>No</v>
      </c>
      <c r="M3194">
        <v>6</v>
      </c>
      <c r="N3194" t="str" cm="1">
        <f t="array" ref="N3194">_xlfn.IFS(M3194&lt;=2,"Small",M3194&lt;=5,"Medium",M3194&gt;5,"Large")</f>
        <v>Large</v>
      </c>
      <c r="O3194" s="50">
        <v>280</v>
      </c>
      <c r="P3194" s="67">
        <f t="shared" si="197"/>
        <v>0.04</v>
      </c>
      <c r="Q3194" s="52">
        <v>5</v>
      </c>
      <c r="R3194" s="52" t="str" cm="1">
        <f t="array" ref="R3194">_xlfn.IFS(ROUND(Q3194,0)=5,"Excellent",ROUND(Q3194,0)=4,"Good",ROUND(Q3194,0)=3,"Ok",ROUND(Q3194,0)&lt;3,"Bad")</f>
        <v>Excellent</v>
      </c>
      <c r="S3194">
        <v>3</v>
      </c>
      <c r="T3194" t="str">
        <f t="shared" si="198"/>
        <v>No</v>
      </c>
      <c r="U3194" s="65">
        <v>43078</v>
      </c>
      <c r="V3194" s="65">
        <v>43835</v>
      </c>
      <c r="W3194">
        <v>138</v>
      </c>
      <c r="X3194" t="str">
        <f t="shared" si="199"/>
        <v>Active</v>
      </c>
      <c r="Y3194" t="s">
        <v>15615</v>
      </c>
    </row>
    <row r="3195" spans="1:25" x14ac:dyDescent="0.25">
      <c r="A3195">
        <v>3194</v>
      </c>
      <c r="B3195" t="s">
        <v>14065</v>
      </c>
      <c r="C3195">
        <v>2285</v>
      </c>
      <c r="D3195" t="str">
        <f>VLOOKUP($C3195,Hosts!$A:$O,10,0)</f>
        <v>New York</v>
      </c>
      <c r="E3195" s="67">
        <f>INDEX(Hosts!$A:$O,MATCH(Places!$C3195,Hosts!$A:$A,0),MATCH(Places!E$1,Hosts!$1:$1,0))</f>
        <v>1</v>
      </c>
      <c r="F3195" s="67">
        <f>INDEX(Hosts!$A:$O,MATCH(Places!$C3195,Hosts!$A:$A,0),MATCH(Places!F$1,Hosts!$1:$1,0))</f>
        <v>1</v>
      </c>
      <c r="G3195" s="67" t="str">
        <f>INDEX(Hosts!$A:$O,MATCH(Places!$C3195,Hosts!$A:$A,0),MATCH(Places!G$1,Hosts!$1:$1,0))</f>
        <v>Yes</v>
      </c>
      <c r="H3195">
        <v>11</v>
      </c>
      <c r="I3195" t="str">
        <f>VLOOKUP($H3195,Neighborhoods!$A:$C,2,0)</f>
        <v>Brooklyn</v>
      </c>
      <c r="J3195" t="str">
        <f>VLOOKUP($H3195,Neighborhoods!$A:$C,3,0)</f>
        <v>Greenpoint</v>
      </c>
      <c r="K3195" t="s">
        <v>16</v>
      </c>
      <c r="L3195" t="str">
        <f t="shared" si="196"/>
        <v>Yes</v>
      </c>
      <c r="M3195">
        <v>1</v>
      </c>
      <c r="N3195" t="str" cm="1">
        <f t="array" ref="N3195">_xlfn.IFS(M3195&lt;=2,"Small",M3195&lt;=5,"Medium",M3195&gt;5,"Large")</f>
        <v>Small</v>
      </c>
      <c r="O3195" s="50">
        <v>35</v>
      </c>
      <c r="P3195" s="67">
        <f t="shared" si="197"/>
        <v>0.03</v>
      </c>
      <c r="Q3195" s="52">
        <v>5</v>
      </c>
      <c r="R3195" s="52" t="str" cm="1">
        <f t="array" ref="R3195">_xlfn.IFS(ROUND(Q3195,0)=5,"Excellent",ROUND(Q3195,0)=4,"Good",ROUND(Q3195,0)=3,"Ok",ROUND(Q3195,0)&lt;3,"Bad")</f>
        <v>Excellent</v>
      </c>
      <c r="S3195">
        <v>17</v>
      </c>
      <c r="T3195" t="str">
        <f t="shared" si="198"/>
        <v>No</v>
      </c>
      <c r="U3195" s="65">
        <v>43079</v>
      </c>
      <c r="V3195" s="65">
        <v>43807</v>
      </c>
      <c r="W3195">
        <v>365</v>
      </c>
      <c r="X3195" t="str">
        <f t="shared" si="199"/>
        <v>Active</v>
      </c>
      <c r="Y3195" t="s">
        <v>15616</v>
      </c>
    </row>
    <row r="3196" spans="1:25" x14ac:dyDescent="0.25">
      <c r="A3196">
        <v>3195</v>
      </c>
      <c r="B3196" t="s">
        <v>2314</v>
      </c>
      <c r="C3196">
        <v>1577</v>
      </c>
      <c r="D3196" t="str">
        <f>VLOOKUP($C3196,Hosts!$A:$O,10,0)</f>
        <v>New York</v>
      </c>
      <c r="E3196" s="67">
        <f>INDEX(Hosts!$A:$O,MATCH(Places!$C3196,Hosts!$A:$A,0),MATCH(Places!E$1,Hosts!$1:$1,0))</f>
        <v>1</v>
      </c>
      <c r="F3196" s="67">
        <f>INDEX(Hosts!$A:$O,MATCH(Places!$C3196,Hosts!$A:$A,0),MATCH(Places!F$1,Hosts!$1:$1,0))</f>
        <v>1</v>
      </c>
      <c r="G3196" s="67" t="str">
        <f>INDEX(Hosts!$A:$O,MATCH(Places!$C3196,Hosts!$A:$A,0),MATCH(Places!G$1,Hosts!$1:$1,0))</f>
        <v>No</v>
      </c>
      <c r="H3196">
        <v>15</v>
      </c>
      <c r="I3196" t="str">
        <f>VLOOKUP($H3196,Neighborhoods!$A:$C,2,0)</f>
        <v>Manhattan</v>
      </c>
      <c r="J3196" t="str">
        <f>VLOOKUP($H3196,Neighborhoods!$A:$C,3,0)</f>
        <v>East Village</v>
      </c>
      <c r="K3196" t="s">
        <v>11822</v>
      </c>
      <c r="L3196" t="str">
        <f t="shared" si="196"/>
        <v>No</v>
      </c>
      <c r="M3196">
        <v>2</v>
      </c>
      <c r="N3196" t="str" cm="1">
        <f t="array" ref="N3196">_xlfn.IFS(M3196&lt;=2,"Small",M3196&lt;=5,"Medium",M3196&gt;5,"Large")</f>
        <v>Small</v>
      </c>
      <c r="O3196" s="50">
        <v>122</v>
      </c>
      <c r="P3196" s="67">
        <f t="shared" si="197"/>
        <v>0.03</v>
      </c>
      <c r="Q3196" s="52">
        <v>4.67</v>
      </c>
      <c r="R3196" s="52" t="str" cm="1">
        <f t="array" ref="R3196">_xlfn.IFS(ROUND(Q3196,0)=5,"Excellent",ROUND(Q3196,0)=4,"Good",ROUND(Q3196,0)=3,"Ok",ROUND(Q3196,0)&lt;3,"Bad")</f>
        <v>Excellent</v>
      </c>
      <c r="S3196">
        <v>15</v>
      </c>
      <c r="T3196" t="str">
        <f t="shared" si="198"/>
        <v>No</v>
      </c>
      <c r="U3196" s="65">
        <v>43159</v>
      </c>
      <c r="V3196" s="65">
        <v>43965</v>
      </c>
      <c r="W3196">
        <v>269</v>
      </c>
      <c r="X3196" t="str">
        <f t="shared" si="199"/>
        <v>Active</v>
      </c>
      <c r="Y3196" t="s">
        <v>15615</v>
      </c>
    </row>
    <row r="3197" spans="1:25" x14ac:dyDescent="0.25">
      <c r="A3197">
        <v>3196</v>
      </c>
      <c r="B3197" t="s">
        <v>13606</v>
      </c>
      <c r="C3197">
        <v>2285</v>
      </c>
      <c r="D3197" t="str">
        <f>VLOOKUP($C3197,Hosts!$A:$O,10,0)</f>
        <v>New York</v>
      </c>
      <c r="E3197" s="67">
        <f>INDEX(Hosts!$A:$O,MATCH(Places!$C3197,Hosts!$A:$A,0),MATCH(Places!E$1,Hosts!$1:$1,0))</f>
        <v>1</v>
      </c>
      <c r="F3197" s="67">
        <f>INDEX(Hosts!$A:$O,MATCH(Places!$C3197,Hosts!$A:$A,0),MATCH(Places!F$1,Hosts!$1:$1,0))</f>
        <v>1</v>
      </c>
      <c r="G3197" s="67" t="str">
        <f>INDEX(Hosts!$A:$O,MATCH(Places!$C3197,Hosts!$A:$A,0),MATCH(Places!G$1,Hosts!$1:$1,0))</f>
        <v>Yes</v>
      </c>
      <c r="H3197">
        <v>11</v>
      </c>
      <c r="I3197" t="str">
        <f>VLOOKUP($H3197,Neighborhoods!$A:$C,2,0)</f>
        <v>Brooklyn</v>
      </c>
      <c r="J3197" t="str">
        <f>VLOOKUP($H3197,Neighborhoods!$A:$C,3,0)</f>
        <v>Greenpoint</v>
      </c>
      <c r="K3197" t="s">
        <v>16</v>
      </c>
      <c r="L3197" t="str">
        <f t="shared" si="196"/>
        <v>Yes</v>
      </c>
      <c r="M3197">
        <v>1</v>
      </c>
      <c r="N3197" t="str" cm="1">
        <f t="array" ref="N3197">_xlfn.IFS(M3197&lt;=2,"Small",M3197&lt;=5,"Medium",M3197&gt;5,"Large")</f>
        <v>Small</v>
      </c>
      <c r="O3197" s="50">
        <v>35</v>
      </c>
      <c r="P3197" s="67">
        <f t="shared" si="197"/>
        <v>0.03</v>
      </c>
      <c r="Q3197" s="52">
        <v>5</v>
      </c>
      <c r="R3197" s="52" t="str" cm="1">
        <f t="array" ref="R3197">_xlfn.IFS(ROUND(Q3197,0)=5,"Excellent",ROUND(Q3197,0)=4,"Good",ROUND(Q3197,0)=3,"Ok",ROUND(Q3197,0)&lt;3,"Bad")</f>
        <v>Excellent</v>
      </c>
      <c r="S3197">
        <v>19</v>
      </c>
      <c r="T3197" t="str">
        <f t="shared" si="198"/>
        <v>No</v>
      </c>
      <c r="U3197" s="65">
        <v>43059</v>
      </c>
      <c r="V3197" s="65">
        <v>43831</v>
      </c>
      <c r="W3197">
        <v>365</v>
      </c>
      <c r="X3197" t="str">
        <f t="shared" si="199"/>
        <v>Active</v>
      </c>
      <c r="Y3197" t="s">
        <v>15616</v>
      </c>
    </row>
    <row r="3198" spans="1:25" x14ac:dyDescent="0.25">
      <c r="A3198">
        <v>3197</v>
      </c>
      <c r="B3198" t="s">
        <v>14369</v>
      </c>
      <c r="C3198">
        <v>490</v>
      </c>
      <c r="D3198" t="str">
        <f>VLOOKUP($C3198,Hosts!$A:$O,10,0)</f>
        <v>New York</v>
      </c>
      <c r="E3198" s="67">
        <f>INDEX(Hosts!$A:$O,MATCH(Places!$C3198,Hosts!$A:$A,0),MATCH(Places!E$1,Hosts!$1:$1,0))</f>
        <v>1</v>
      </c>
      <c r="F3198" s="67">
        <f>INDEX(Hosts!$A:$O,MATCH(Places!$C3198,Hosts!$A:$A,0),MATCH(Places!F$1,Hosts!$1:$1,0))</f>
        <v>0.95</v>
      </c>
      <c r="G3198" s="67" t="str">
        <f>INDEX(Hosts!$A:$O,MATCH(Places!$C3198,Hosts!$A:$A,0),MATCH(Places!G$1,Hosts!$1:$1,0))</f>
        <v>No</v>
      </c>
      <c r="H3198">
        <v>11</v>
      </c>
      <c r="I3198" t="str">
        <f>VLOOKUP($H3198,Neighborhoods!$A:$C,2,0)</f>
        <v>Brooklyn</v>
      </c>
      <c r="J3198" t="str">
        <f>VLOOKUP($H3198,Neighborhoods!$A:$C,3,0)</f>
        <v>Greenpoint</v>
      </c>
      <c r="K3198" t="s">
        <v>1</v>
      </c>
      <c r="L3198" t="str">
        <f t="shared" si="196"/>
        <v>Yes</v>
      </c>
      <c r="M3198">
        <v>1</v>
      </c>
      <c r="N3198" t="str" cm="1">
        <f t="array" ref="N3198">_xlfn.IFS(M3198&lt;=2,"Small",M3198&lt;=5,"Medium",M3198&gt;5,"Large")</f>
        <v>Small</v>
      </c>
      <c r="O3198" s="50">
        <v>64</v>
      </c>
      <c r="P3198" s="67">
        <f t="shared" si="197"/>
        <v>0.03</v>
      </c>
      <c r="Q3198" s="52">
        <v>4.8899999999999997</v>
      </c>
      <c r="R3198" s="52" t="str" cm="1">
        <f t="array" ref="R3198">_xlfn.IFS(ROUND(Q3198,0)=5,"Excellent",ROUND(Q3198,0)=4,"Good",ROUND(Q3198,0)=3,"Ok",ROUND(Q3198,0)&lt;3,"Bad")</f>
        <v>Excellent</v>
      </c>
      <c r="S3198">
        <v>9</v>
      </c>
      <c r="T3198" t="str">
        <f t="shared" si="198"/>
        <v>No</v>
      </c>
      <c r="U3198" s="65">
        <v>43059</v>
      </c>
      <c r="V3198" s="65">
        <v>43951</v>
      </c>
      <c r="W3198">
        <v>321</v>
      </c>
      <c r="X3198" t="str">
        <f t="shared" si="199"/>
        <v>Active</v>
      </c>
      <c r="Y3198" t="s">
        <v>15615</v>
      </c>
    </row>
    <row r="3199" spans="1:25" x14ac:dyDescent="0.25">
      <c r="A3199">
        <v>3198</v>
      </c>
      <c r="B3199" t="s">
        <v>13742</v>
      </c>
      <c r="C3199">
        <v>15</v>
      </c>
      <c r="D3199" t="str">
        <f>VLOOKUP($C3199,Hosts!$A:$O,10,0)</f>
        <v>New York</v>
      </c>
      <c r="E3199" s="67">
        <f>INDEX(Hosts!$A:$O,MATCH(Places!$C3199,Hosts!$A:$A,0),MATCH(Places!E$1,Hosts!$1:$1,0))</f>
        <v>1</v>
      </c>
      <c r="F3199" s="67">
        <f>INDEX(Hosts!$A:$O,MATCH(Places!$C3199,Hosts!$A:$A,0),MATCH(Places!F$1,Hosts!$1:$1,0))</f>
        <v>0.91</v>
      </c>
      <c r="G3199" s="67" t="str">
        <f>INDEX(Hosts!$A:$O,MATCH(Places!$C3199,Hosts!$A:$A,0),MATCH(Places!G$1,Hosts!$1:$1,0))</f>
        <v>No</v>
      </c>
      <c r="H3199">
        <v>15</v>
      </c>
      <c r="I3199" t="str">
        <f>VLOOKUP($H3199,Neighborhoods!$A:$C,2,0)</f>
        <v>Manhattan</v>
      </c>
      <c r="J3199" t="str">
        <f>VLOOKUP($H3199,Neighborhoods!$A:$C,3,0)</f>
        <v>East Village</v>
      </c>
      <c r="K3199" t="s">
        <v>11822</v>
      </c>
      <c r="L3199" t="str">
        <f t="shared" si="196"/>
        <v>No</v>
      </c>
      <c r="M3199">
        <v>5</v>
      </c>
      <c r="N3199" t="str" cm="1">
        <f t="array" ref="N3199">_xlfn.IFS(M3199&lt;=2,"Small",M3199&lt;=5,"Medium",M3199&gt;5,"Large")</f>
        <v>Medium</v>
      </c>
      <c r="O3199" s="50">
        <v>251.04</v>
      </c>
      <c r="P3199" s="67">
        <f t="shared" si="197"/>
        <v>0.04</v>
      </c>
      <c r="Q3199" s="52">
        <v>4.24</v>
      </c>
      <c r="R3199" s="52" t="str" cm="1">
        <f t="array" ref="R3199">_xlfn.IFS(ROUND(Q3199,0)=5,"Excellent",ROUND(Q3199,0)=4,"Good",ROUND(Q3199,0)=3,"Ok",ROUND(Q3199,0)&lt;3,"Bad")</f>
        <v>Good</v>
      </c>
      <c r="S3199">
        <v>21</v>
      </c>
      <c r="T3199" t="str">
        <f t="shared" si="198"/>
        <v>No</v>
      </c>
      <c r="U3199" s="65">
        <v>43096</v>
      </c>
      <c r="V3199" s="65">
        <v>44024</v>
      </c>
      <c r="W3199">
        <v>90</v>
      </c>
      <c r="X3199" t="str">
        <f t="shared" si="199"/>
        <v>Active</v>
      </c>
      <c r="Y3199" t="s">
        <v>15615</v>
      </c>
    </row>
    <row r="3200" spans="1:25" x14ac:dyDescent="0.25">
      <c r="A3200">
        <v>3199</v>
      </c>
      <c r="B3200" t="s">
        <v>2315</v>
      </c>
      <c r="C3200">
        <v>2919</v>
      </c>
      <c r="D3200" t="str">
        <f>VLOOKUP($C3200,Hosts!$A:$O,10,0)</f>
        <v>New York</v>
      </c>
      <c r="E3200" s="67">
        <f>INDEX(Hosts!$A:$O,MATCH(Places!$C3200,Hosts!$A:$A,0),MATCH(Places!E$1,Hosts!$1:$1,0))</f>
        <v>1</v>
      </c>
      <c r="F3200" s="67">
        <f>INDEX(Hosts!$A:$O,MATCH(Places!$C3200,Hosts!$A:$A,0),MATCH(Places!F$1,Hosts!$1:$1,0))</f>
        <v>0.98</v>
      </c>
      <c r="G3200" s="67" t="str">
        <f>INDEX(Hosts!$A:$O,MATCH(Places!$C3200,Hosts!$A:$A,0),MATCH(Places!G$1,Hosts!$1:$1,0))</f>
        <v>No</v>
      </c>
      <c r="H3200">
        <v>7</v>
      </c>
      <c r="I3200" t="str">
        <f>VLOOKUP($H3200,Neighborhoods!$A:$C,2,0)</f>
        <v>Brooklyn</v>
      </c>
      <c r="J3200" t="str">
        <f>VLOOKUP($H3200,Neighborhoods!$A:$C,3,0)</f>
        <v>Bedford-Stuyvesant</v>
      </c>
      <c r="K3200" t="s">
        <v>11822</v>
      </c>
      <c r="L3200" t="str">
        <f t="shared" si="196"/>
        <v>No</v>
      </c>
      <c r="M3200">
        <v>3</v>
      </c>
      <c r="N3200" t="str" cm="1">
        <f t="array" ref="N3200">_xlfn.IFS(M3200&lt;=2,"Small",M3200&lt;=5,"Medium",M3200&gt;5,"Large")</f>
        <v>Medium</v>
      </c>
      <c r="O3200" s="50">
        <v>135</v>
      </c>
      <c r="P3200" s="67">
        <f t="shared" si="197"/>
        <v>0.03</v>
      </c>
      <c r="Q3200" s="52">
        <v>4.8</v>
      </c>
      <c r="R3200" s="52" t="str" cm="1">
        <f t="array" ref="R3200">_xlfn.IFS(ROUND(Q3200,0)=5,"Excellent",ROUND(Q3200,0)=4,"Good",ROUND(Q3200,0)=3,"Ok",ROUND(Q3200,0)&lt;3,"Bad")</f>
        <v>Excellent</v>
      </c>
      <c r="S3200">
        <v>70</v>
      </c>
      <c r="T3200" t="str">
        <f t="shared" si="198"/>
        <v>No</v>
      </c>
      <c r="U3200" s="65">
        <v>43071</v>
      </c>
      <c r="V3200" s="65">
        <v>43896</v>
      </c>
      <c r="W3200">
        <v>284</v>
      </c>
      <c r="X3200" t="str">
        <f t="shared" si="199"/>
        <v>Active</v>
      </c>
      <c r="Y3200" t="s">
        <v>15616</v>
      </c>
    </row>
    <row r="3201" spans="1:25" x14ac:dyDescent="0.25">
      <c r="A3201">
        <v>3200</v>
      </c>
      <c r="B3201" t="s">
        <v>15599</v>
      </c>
      <c r="C3201">
        <v>1264</v>
      </c>
      <c r="D3201" t="str">
        <f>VLOOKUP($C3201,Hosts!$A:$O,10,0)</f>
        <v>New York</v>
      </c>
      <c r="E3201" s="67">
        <f>INDEX(Hosts!$A:$O,MATCH(Places!$C3201,Hosts!$A:$A,0),MATCH(Places!E$1,Hosts!$1:$1,0))</f>
        <v>0.99</v>
      </c>
      <c r="F3201" s="67">
        <f>INDEX(Hosts!$A:$O,MATCH(Places!$C3201,Hosts!$A:$A,0),MATCH(Places!F$1,Hosts!$1:$1,0))</f>
        <v>0.96</v>
      </c>
      <c r="G3201" s="67" t="str">
        <f>INDEX(Hosts!$A:$O,MATCH(Places!$C3201,Hosts!$A:$A,0),MATCH(Places!G$1,Hosts!$1:$1,0))</f>
        <v>Yes</v>
      </c>
      <c r="H3201">
        <v>12</v>
      </c>
      <c r="I3201" t="str">
        <f>VLOOKUP($H3201,Neighborhoods!$A:$C,2,0)</f>
        <v>Brooklyn</v>
      </c>
      <c r="J3201" t="str">
        <f>VLOOKUP($H3201,Neighborhoods!$A:$C,3,0)</f>
        <v>Williamsburg</v>
      </c>
      <c r="K3201" t="s">
        <v>11822</v>
      </c>
      <c r="L3201" t="str">
        <f t="shared" si="196"/>
        <v>No</v>
      </c>
      <c r="M3201">
        <v>2</v>
      </c>
      <c r="N3201" t="str" cm="1">
        <f t="array" ref="N3201">_xlfn.IFS(M3201&lt;=2,"Small",M3201&lt;=5,"Medium",M3201&gt;5,"Large")</f>
        <v>Small</v>
      </c>
      <c r="O3201" s="50">
        <v>149</v>
      </c>
      <c r="P3201" s="67">
        <f t="shared" si="197"/>
        <v>0.03</v>
      </c>
      <c r="Q3201" s="52">
        <v>5</v>
      </c>
      <c r="R3201" s="52" t="str" cm="1">
        <f t="array" ref="R3201">_xlfn.IFS(ROUND(Q3201,0)=5,"Excellent",ROUND(Q3201,0)=4,"Good",ROUND(Q3201,0)=3,"Ok",ROUND(Q3201,0)&lt;3,"Bad")</f>
        <v>Excellent</v>
      </c>
      <c r="S3201">
        <v>39</v>
      </c>
      <c r="T3201" t="str">
        <f t="shared" si="198"/>
        <v>No</v>
      </c>
      <c r="U3201" s="65">
        <v>43149</v>
      </c>
      <c r="V3201" s="65">
        <v>43879</v>
      </c>
      <c r="W3201">
        <v>0</v>
      </c>
      <c r="X3201" t="str">
        <f t="shared" si="199"/>
        <v>Inactive</v>
      </c>
      <c r="Y3201" t="s">
        <v>15615</v>
      </c>
    </row>
    <row r="3202" spans="1:25" x14ac:dyDescent="0.25">
      <c r="A3202">
        <v>3201</v>
      </c>
      <c r="B3202" t="s">
        <v>2316</v>
      </c>
      <c r="C3202">
        <v>2293</v>
      </c>
      <c r="D3202" t="str">
        <f>VLOOKUP($C3202,Hosts!$A:$O,10,0)</f>
        <v>New York</v>
      </c>
      <c r="E3202" s="67">
        <f>INDEX(Hosts!$A:$O,MATCH(Places!$C3202,Hosts!$A:$A,0),MATCH(Places!E$1,Hosts!$1:$1,0))</f>
        <v>1</v>
      </c>
      <c r="F3202" s="67">
        <f>INDEX(Hosts!$A:$O,MATCH(Places!$C3202,Hosts!$A:$A,0),MATCH(Places!F$1,Hosts!$1:$1,0))</f>
        <v>0.89</v>
      </c>
      <c r="G3202" s="67" t="str">
        <f>INDEX(Hosts!$A:$O,MATCH(Places!$C3202,Hosts!$A:$A,0),MATCH(Places!G$1,Hosts!$1:$1,0))</f>
        <v>Yes</v>
      </c>
      <c r="H3202">
        <v>11</v>
      </c>
      <c r="I3202" t="str">
        <f>VLOOKUP($H3202,Neighborhoods!$A:$C,2,0)</f>
        <v>Brooklyn</v>
      </c>
      <c r="J3202" t="str">
        <f>VLOOKUP($H3202,Neighborhoods!$A:$C,3,0)</f>
        <v>Greenpoint</v>
      </c>
      <c r="K3202" t="s">
        <v>1</v>
      </c>
      <c r="L3202" t="str">
        <f t="shared" si="196"/>
        <v>Yes</v>
      </c>
      <c r="M3202">
        <v>2</v>
      </c>
      <c r="N3202" t="str" cm="1">
        <f t="array" ref="N3202">_xlfn.IFS(M3202&lt;=2,"Small",M3202&lt;=5,"Medium",M3202&gt;5,"Large")</f>
        <v>Small</v>
      </c>
      <c r="O3202" s="50">
        <v>180</v>
      </c>
      <c r="P3202" s="67">
        <f t="shared" si="197"/>
        <v>0.03</v>
      </c>
      <c r="Q3202" s="52">
        <v>5</v>
      </c>
      <c r="R3202" s="52" t="str" cm="1">
        <f t="array" ref="R3202">_xlfn.IFS(ROUND(Q3202,0)=5,"Excellent",ROUND(Q3202,0)=4,"Good",ROUND(Q3202,0)=3,"Ok",ROUND(Q3202,0)&lt;3,"Bad")</f>
        <v>Excellent</v>
      </c>
      <c r="S3202">
        <v>28</v>
      </c>
      <c r="T3202" t="str">
        <f t="shared" si="198"/>
        <v>No</v>
      </c>
      <c r="U3202" s="65">
        <v>43194</v>
      </c>
      <c r="V3202" s="65">
        <v>43814</v>
      </c>
      <c r="W3202">
        <v>289</v>
      </c>
      <c r="X3202" t="str">
        <f t="shared" si="199"/>
        <v>Active</v>
      </c>
      <c r="Y3202" t="s">
        <v>15615</v>
      </c>
    </row>
    <row r="3203" spans="1:25" x14ac:dyDescent="0.25">
      <c r="A3203">
        <v>3202</v>
      </c>
      <c r="B3203" t="s">
        <v>2317</v>
      </c>
      <c r="C3203">
        <v>15</v>
      </c>
      <c r="D3203" t="str">
        <f>VLOOKUP($C3203,Hosts!$A:$O,10,0)</f>
        <v>New York</v>
      </c>
      <c r="E3203" s="67">
        <f>INDEX(Hosts!$A:$O,MATCH(Places!$C3203,Hosts!$A:$A,0),MATCH(Places!E$1,Hosts!$1:$1,0))</f>
        <v>1</v>
      </c>
      <c r="F3203" s="67">
        <f>INDEX(Hosts!$A:$O,MATCH(Places!$C3203,Hosts!$A:$A,0),MATCH(Places!F$1,Hosts!$1:$1,0))</f>
        <v>0.91</v>
      </c>
      <c r="G3203" s="67" t="str">
        <f>INDEX(Hosts!$A:$O,MATCH(Places!$C3203,Hosts!$A:$A,0),MATCH(Places!G$1,Hosts!$1:$1,0))</f>
        <v>No</v>
      </c>
      <c r="H3203">
        <v>15</v>
      </c>
      <c r="I3203" t="str">
        <f>VLOOKUP($H3203,Neighborhoods!$A:$C,2,0)</f>
        <v>Manhattan</v>
      </c>
      <c r="J3203" t="str">
        <f>VLOOKUP($H3203,Neighborhoods!$A:$C,3,0)</f>
        <v>East Village</v>
      </c>
      <c r="K3203" t="s">
        <v>1</v>
      </c>
      <c r="L3203" t="str">
        <f t="shared" ref="L3203:L3266" si="200">IF(OR(K3203="Private room",K3203="Shared room"),"Yes","No")</f>
        <v>Yes</v>
      </c>
      <c r="M3203">
        <v>2</v>
      </c>
      <c r="N3203" t="str" cm="1">
        <f t="array" ref="N3203">_xlfn.IFS(M3203&lt;=2,"Small",M3203&lt;=5,"Medium",M3203&gt;5,"Large")</f>
        <v>Small</v>
      </c>
      <c r="O3203" s="50">
        <v>101</v>
      </c>
      <c r="P3203" s="67">
        <f t="shared" ref="P3203:P3266" si="201">VLOOKUP(O3203,$AB$1:$AC$5,2)</f>
        <v>0.03</v>
      </c>
      <c r="Q3203" s="52">
        <v>4.6500000000000004</v>
      </c>
      <c r="R3203" s="52" t="str" cm="1">
        <f t="array" ref="R3203">_xlfn.IFS(ROUND(Q3203,0)=5,"Excellent",ROUND(Q3203,0)=4,"Good",ROUND(Q3203,0)=3,"Ok",ROUND(Q3203,0)&lt;3,"Bad")</f>
        <v>Excellent</v>
      </c>
      <c r="S3203">
        <v>43</v>
      </c>
      <c r="T3203" t="str">
        <f t="shared" ref="T3203:T3266" si="202">IF(AND(Q3203&gt;=4.8,S3203&gt;100),"Yes","No")</f>
        <v>No</v>
      </c>
      <c r="U3203" s="65">
        <v>43090</v>
      </c>
      <c r="V3203" s="65">
        <v>43878</v>
      </c>
      <c r="W3203">
        <v>90</v>
      </c>
      <c r="X3203" t="str">
        <f t="shared" ref="X3203:X3266" si="203">IF(W3203&lt;&gt;0,"Active","Inactive")</f>
        <v>Active</v>
      </c>
      <c r="Y3203" t="s">
        <v>15615</v>
      </c>
    </row>
    <row r="3204" spans="1:25" x14ac:dyDescent="0.25">
      <c r="A3204">
        <v>3203</v>
      </c>
      <c r="B3204" t="s">
        <v>2318</v>
      </c>
      <c r="C3204">
        <v>1345</v>
      </c>
      <c r="D3204" t="str">
        <f>VLOOKUP($C3204,Hosts!$A:$O,10,0)</f>
        <v>New York</v>
      </c>
      <c r="E3204" s="67">
        <f>INDEX(Hosts!$A:$O,MATCH(Places!$C3204,Hosts!$A:$A,0),MATCH(Places!E$1,Hosts!$1:$1,0))</f>
        <v>1</v>
      </c>
      <c r="F3204" s="67">
        <f>INDEX(Hosts!$A:$O,MATCH(Places!$C3204,Hosts!$A:$A,0),MATCH(Places!F$1,Hosts!$1:$1,0))</f>
        <v>0.98</v>
      </c>
      <c r="G3204" s="67" t="str">
        <f>INDEX(Hosts!$A:$O,MATCH(Places!$C3204,Hosts!$A:$A,0),MATCH(Places!G$1,Hosts!$1:$1,0))</f>
        <v>Yes</v>
      </c>
      <c r="H3204">
        <v>13</v>
      </c>
      <c r="I3204" t="str">
        <f>VLOOKUP($H3204,Neighborhoods!$A:$C,2,0)</f>
        <v>Manhattan</v>
      </c>
      <c r="J3204" t="str">
        <f>VLOOKUP($H3204,Neighborhoods!$A:$C,3,0)</f>
        <v>Chelsea</v>
      </c>
      <c r="K3204" t="s">
        <v>11822</v>
      </c>
      <c r="L3204" t="str">
        <f t="shared" si="200"/>
        <v>No</v>
      </c>
      <c r="M3204">
        <v>6</v>
      </c>
      <c r="N3204" t="str" cm="1">
        <f t="array" ref="N3204">_xlfn.IFS(M3204&lt;=2,"Small",M3204&lt;=5,"Medium",M3204&gt;5,"Large")</f>
        <v>Large</v>
      </c>
      <c r="O3204" s="50">
        <v>675</v>
      </c>
      <c r="P3204" s="67">
        <f t="shared" si="201"/>
        <v>0.05</v>
      </c>
      <c r="Q3204" s="52">
        <v>5</v>
      </c>
      <c r="R3204" s="52" t="str" cm="1">
        <f t="array" ref="R3204">_xlfn.IFS(ROUND(Q3204,0)=5,"Excellent",ROUND(Q3204,0)=4,"Good",ROUND(Q3204,0)=3,"Ok",ROUND(Q3204,0)&lt;3,"Bad")</f>
        <v>Excellent</v>
      </c>
      <c r="S3204">
        <v>7</v>
      </c>
      <c r="T3204" t="str">
        <f t="shared" si="202"/>
        <v>No</v>
      </c>
      <c r="U3204" s="65">
        <v>43606</v>
      </c>
      <c r="V3204" s="65">
        <v>43833</v>
      </c>
      <c r="W3204">
        <v>301</v>
      </c>
      <c r="X3204" t="str">
        <f t="shared" si="203"/>
        <v>Active</v>
      </c>
      <c r="Y3204" t="s">
        <v>15615</v>
      </c>
    </row>
    <row r="3205" spans="1:25" x14ac:dyDescent="0.25">
      <c r="A3205">
        <v>3204</v>
      </c>
      <c r="B3205" t="s">
        <v>2319</v>
      </c>
      <c r="C3205">
        <v>3086</v>
      </c>
      <c r="D3205" t="str">
        <f>VLOOKUP($C3205,Hosts!$A:$O,10,0)</f>
        <v>New York</v>
      </c>
      <c r="E3205" s="67">
        <f>INDEX(Hosts!$A:$O,MATCH(Places!$C3205,Hosts!$A:$A,0),MATCH(Places!E$1,Hosts!$1:$1,0))</f>
        <v>1</v>
      </c>
      <c r="F3205" s="67">
        <f>INDEX(Hosts!$A:$O,MATCH(Places!$C3205,Hosts!$A:$A,0),MATCH(Places!F$1,Hosts!$1:$1,0))</f>
        <v>1</v>
      </c>
      <c r="G3205" s="67" t="str">
        <f>INDEX(Hosts!$A:$O,MATCH(Places!$C3205,Hosts!$A:$A,0),MATCH(Places!G$1,Hosts!$1:$1,0))</f>
        <v>Yes</v>
      </c>
      <c r="H3205">
        <v>9</v>
      </c>
      <c r="I3205" t="str">
        <f>VLOOKUP($H3205,Neighborhoods!$A:$C,2,0)</f>
        <v>Brooklyn</v>
      </c>
      <c r="J3205" t="str">
        <f>VLOOKUP($H3205,Neighborhoods!$A:$C,3,0)</f>
        <v>Crown Heights</v>
      </c>
      <c r="K3205" t="s">
        <v>11822</v>
      </c>
      <c r="L3205" t="str">
        <f t="shared" si="200"/>
        <v>No</v>
      </c>
      <c r="M3205">
        <v>5</v>
      </c>
      <c r="N3205" t="str" cm="1">
        <f t="array" ref="N3205">_xlfn.IFS(M3205&lt;=2,"Small",M3205&lt;=5,"Medium",M3205&gt;5,"Large")</f>
        <v>Medium</v>
      </c>
      <c r="O3205" s="50">
        <v>250</v>
      </c>
      <c r="P3205" s="67">
        <f t="shared" si="201"/>
        <v>0.04</v>
      </c>
      <c r="Q3205" s="52">
        <v>4.9800000000000004</v>
      </c>
      <c r="R3205" s="52" t="str" cm="1">
        <f t="array" ref="R3205">_xlfn.IFS(ROUND(Q3205,0)=5,"Excellent",ROUND(Q3205,0)=4,"Good",ROUND(Q3205,0)=3,"Ok",ROUND(Q3205,0)&lt;3,"Bad")</f>
        <v>Excellent</v>
      </c>
      <c r="S3205">
        <v>57</v>
      </c>
      <c r="T3205" t="str">
        <f t="shared" si="202"/>
        <v>No</v>
      </c>
      <c r="U3205" s="65">
        <v>43090</v>
      </c>
      <c r="V3205" s="65">
        <v>43870</v>
      </c>
      <c r="W3205">
        <v>90</v>
      </c>
      <c r="X3205" t="str">
        <f t="shared" si="203"/>
        <v>Active</v>
      </c>
      <c r="Y3205" t="s">
        <v>15616</v>
      </c>
    </row>
    <row r="3206" spans="1:25" x14ac:dyDescent="0.25">
      <c r="A3206">
        <v>3205</v>
      </c>
      <c r="B3206" t="s">
        <v>2320</v>
      </c>
      <c r="C3206">
        <v>2830</v>
      </c>
      <c r="D3206" t="str">
        <f>VLOOKUP($C3206,Hosts!$A:$O,10,0)</f>
        <v>New York</v>
      </c>
      <c r="E3206" s="67">
        <f>INDEX(Hosts!$A:$O,MATCH(Places!$C3206,Hosts!$A:$A,0),MATCH(Places!E$1,Hosts!$1:$1,0))</f>
        <v>1</v>
      </c>
      <c r="F3206" s="67">
        <f>INDEX(Hosts!$A:$O,MATCH(Places!$C3206,Hosts!$A:$A,0),MATCH(Places!F$1,Hosts!$1:$1,0))</f>
        <v>0.92</v>
      </c>
      <c r="G3206" s="67" t="str">
        <f>INDEX(Hosts!$A:$O,MATCH(Places!$C3206,Hosts!$A:$A,0),MATCH(Places!G$1,Hosts!$1:$1,0))</f>
        <v>No</v>
      </c>
      <c r="H3206">
        <v>8</v>
      </c>
      <c r="I3206" t="str">
        <f>VLOOKUP($H3206,Neighborhoods!$A:$C,2,0)</f>
        <v>Brooklyn</v>
      </c>
      <c r="J3206" t="str">
        <f>VLOOKUP($H3206,Neighborhoods!$A:$C,3,0)</f>
        <v>Bushwick</v>
      </c>
      <c r="K3206" t="s">
        <v>1</v>
      </c>
      <c r="L3206" t="str">
        <f t="shared" si="200"/>
        <v>Yes</v>
      </c>
      <c r="M3206">
        <v>1</v>
      </c>
      <c r="N3206" t="str" cm="1">
        <f t="array" ref="N3206">_xlfn.IFS(M3206&lt;=2,"Small",M3206&lt;=5,"Medium",M3206&gt;5,"Large")</f>
        <v>Small</v>
      </c>
      <c r="O3206" s="50">
        <v>40</v>
      </c>
      <c r="P3206" s="67">
        <f t="shared" si="201"/>
        <v>0.03</v>
      </c>
      <c r="Q3206" s="52">
        <v>4.72</v>
      </c>
      <c r="R3206" s="52" t="str" cm="1">
        <f t="array" ref="R3206">_xlfn.IFS(ROUND(Q3206,0)=5,"Excellent",ROUND(Q3206,0)=4,"Good",ROUND(Q3206,0)=3,"Ok",ROUND(Q3206,0)&lt;3,"Bad")</f>
        <v>Excellent</v>
      </c>
      <c r="S3206">
        <v>25</v>
      </c>
      <c r="T3206" t="str">
        <f t="shared" si="202"/>
        <v>No</v>
      </c>
      <c r="U3206" s="65">
        <v>43080</v>
      </c>
      <c r="V3206" s="65">
        <v>43835</v>
      </c>
      <c r="W3206">
        <v>21</v>
      </c>
      <c r="X3206" t="str">
        <f t="shared" si="203"/>
        <v>Active</v>
      </c>
      <c r="Y3206" t="s">
        <v>15616</v>
      </c>
    </row>
    <row r="3207" spans="1:25" x14ac:dyDescent="0.25">
      <c r="A3207">
        <v>3206</v>
      </c>
      <c r="B3207" t="s">
        <v>2321</v>
      </c>
      <c r="C3207">
        <v>2694</v>
      </c>
      <c r="D3207" t="str">
        <f>VLOOKUP($C3207,Hosts!$A:$O,10,0)</f>
        <v>New York</v>
      </c>
      <c r="E3207" s="67">
        <f>INDEX(Hosts!$A:$O,MATCH(Places!$C3207,Hosts!$A:$A,0),MATCH(Places!E$1,Hosts!$1:$1,0))</f>
        <v>1</v>
      </c>
      <c r="F3207" s="67">
        <f>INDEX(Hosts!$A:$O,MATCH(Places!$C3207,Hosts!$A:$A,0),MATCH(Places!F$1,Hosts!$1:$1,0))</f>
        <v>1</v>
      </c>
      <c r="G3207" s="67" t="str">
        <f>INDEX(Hosts!$A:$O,MATCH(Places!$C3207,Hosts!$A:$A,0),MATCH(Places!G$1,Hosts!$1:$1,0))</f>
        <v>Yes</v>
      </c>
      <c r="H3207">
        <v>16</v>
      </c>
      <c r="I3207" t="str">
        <f>VLOOKUP($H3207,Neighborhoods!$A:$C,2,0)</f>
        <v>Manhattan</v>
      </c>
      <c r="J3207" t="str">
        <f>VLOOKUP($H3207,Neighborhoods!$A:$C,3,0)</f>
        <v>Harlem</v>
      </c>
      <c r="K3207" t="s">
        <v>1</v>
      </c>
      <c r="L3207" t="str">
        <f t="shared" si="200"/>
        <v>Yes</v>
      </c>
      <c r="M3207">
        <v>2</v>
      </c>
      <c r="N3207" t="str" cm="1">
        <f t="array" ref="N3207">_xlfn.IFS(M3207&lt;=2,"Small",M3207&lt;=5,"Medium",M3207&gt;5,"Large")</f>
        <v>Small</v>
      </c>
      <c r="O3207" s="50">
        <v>65</v>
      </c>
      <c r="P3207" s="67">
        <f t="shared" si="201"/>
        <v>0.03</v>
      </c>
      <c r="Q3207" s="52">
        <v>4.92</v>
      </c>
      <c r="R3207" s="52" t="str" cm="1">
        <f t="array" ref="R3207">_xlfn.IFS(ROUND(Q3207,0)=5,"Excellent",ROUND(Q3207,0)=4,"Good",ROUND(Q3207,0)=3,"Ok",ROUND(Q3207,0)&lt;3,"Bad")</f>
        <v>Excellent</v>
      </c>
      <c r="S3207">
        <v>13</v>
      </c>
      <c r="T3207" t="str">
        <f t="shared" si="202"/>
        <v>No</v>
      </c>
      <c r="U3207" s="65">
        <v>43087</v>
      </c>
      <c r="V3207" s="65">
        <v>43604</v>
      </c>
      <c r="W3207">
        <v>0</v>
      </c>
      <c r="X3207" t="str">
        <f t="shared" si="203"/>
        <v>Inactive</v>
      </c>
      <c r="Y3207" t="s">
        <v>15616</v>
      </c>
    </row>
    <row r="3208" spans="1:25" x14ac:dyDescent="0.25">
      <c r="A3208">
        <v>3207</v>
      </c>
      <c r="B3208" t="s">
        <v>15210</v>
      </c>
      <c r="C3208">
        <v>3363</v>
      </c>
      <c r="D3208" t="str">
        <f>VLOOKUP($C3208,Hosts!$A:$O,10,0)</f>
        <v>New York</v>
      </c>
      <c r="E3208" s="67">
        <f>INDEX(Hosts!$A:$O,MATCH(Places!$C3208,Hosts!$A:$A,0),MATCH(Places!E$1,Hosts!$1:$1,0))</f>
        <v>0.67</v>
      </c>
      <c r="F3208" s="67">
        <f>INDEX(Hosts!$A:$O,MATCH(Places!$C3208,Hosts!$A:$A,0),MATCH(Places!F$1,Hosts!$1:$1,0))</f>
        <v>0.5</v>
      </c>
      <c r="G3208" s="67" t="str">
        <f>INDEX(Hosts!$A:$O,MATCH(Places!$C3208,Hosts!$A:$A,0),MATCH(Places!G$1,Hosts!$1:$1,0))</f>
        <v>No</v>
      </c>
      <c r="H3208">
        <v>18</v>
      </c>
      <c r="I3208" t="str">
        <f>VLOOKUP($H3208,Neighborhoods!$A:$C,2,0)</f>
        <v>Manhattan</v>
      </c>
      <c r="J3208" t="str">
        <f>VLOOKUP($H3208,Neighborhoods!$A:$C,3,0)</f>
        <v>Midtown</v>
      </c>
      <c r="K3208" t="s">
        <v>11822</v>
      </c>
      <c r="L3208" t="str">
        <f t="shared" si="200"/>
        <v>No</v>
      </c>
      <c r="M3208">
        <v>16</v>
      </c>
      <c r="N3208" t="str" cm="1">
        <f t="array" ref="N3208">_xlfn.IFS(M3208&lt;=2,"Small",M3208&lt;=5,"Medium",M3208&gt;5,"Large")</f>
        <v>Large</v>
      </c>
      <c r="O3208" s="50">
        <v>2257</v>
      </c>
      <c r="P3208" s="67">
        <f t="shared" si="201"/>
        <v>7.0000000000000007E-2</v>
      </c>
      <c r="Q3208" s="52">
        <v>4.92</v>
      </c>
      <c r="R3208" s="52" t="str" cm="1">
        <f t="array" ref="R3208">_xlfn.IFS(ROUND(Q3208,0)=5,"Excellent",ROUND(Q3208,0)=4,"Good",ROUND(Q3208,0)=3,"Ok",ROUND(Q3208,0)&lt;3,"Bad")</f>
        <v>Excellent</v>
      </c>
      <c r="S3208">
        <v>24</v>
      </c>
      <c r="T3208" t="str">
        <f t="shared" si="202"/>
        <v>No</v>
      </c>
      <c r="U3208" s="65">
        <v>43104</v>
      </c>
      <c r="V3208" s="65">
        <v>43875</v>
      </c>
      <c r="W3208">
        <v>179</v>
      </c>
      <c r="X3208" t="str">
        <f t="shared" si="203"/>
        <v>Active</v>
      </c>
      <c r="Y3208" t="s">
        <v>15615</v>
      </c>
    </row>
    <row r="3209" spans="1:25" x14ac:dyDescent="0.25">
      <c r="A3209">
        <v>3208</v>
      </c>
      <c r="B3209" t="s">
        <v>14548</v>
      </c>
      <c r="C3209">
        <v>3388</v>
      </c>
      <c r="D3209" t="str">
        <f>VLOOKUP($C3209,Hosts!$A:$O,10,0)</f>
        <v>California</v>
      </c>
      <c r="E3209" s="67">
        <f>INDEX(Hosts!$A:$O,MATCH(Places!$C3209,Hosts!$A:$A,0),MATCH(Places!E$1,Hosts!$1:$1,0))</f>
        <v>1</v>
      </c>
      <c r="F3209" s="67">
        <f>INDEX(Hosts!$A:$O,MATCH(Places!$C3209,Hosts!$A:$A,0),MATCH(Places!F$1,Hosts!$1:$1,0))</f>
        <v>0.82</v>
      </c>
      <c r="G3209" s="67" t="str">
        <f>INDEX(Hosts!$A:$O,MATCH(Places!$C3209,Hosts!$A:$A,0),MATCH(Places!G$1,Hosts!$1:$1,0))</f>
        <v>Yes</v>
      </c>
      <c r="H3209">
        <v>15</v>
      </c>
      <c r="I3209" t="str">
        <f>VLOOKUP($H3209,Neighborhoods!$A:$C,2,0)</f>
        <v>Manhattan</v>
      </c>
      <c r="J3209" t="str">
        <f>VLOOKUP($H3209,Neighborhoods!$A:$C,3,0)</f>
        <v>East Village</v>
      </c>
      <c r="K3209" t="s">
        <v>11822</v>
      </c>
      <c r="L3209" t="str">
        <f t="shared" si="200"/>
        <v>No</v>
      </c>
      <c r="M3209">
        <v>2</v>
      </c>
      <c r="N3209" t="str" cm="1">
        <f t="array" ref="N3209">_xlfn.IFS(M3209&lt;=2,"Small",M3209&lt;=5,"Medium",M3209&gt;5,"Large")</f>
        <v>Small</v>
      </c>
      <c r="O3209" s="50">
        <v>244</v>
      </c>
      <c r="P3209" s="67">
        <f t="shared" si="201"/>
        <v>0.04</v>
      </c>
      <c r="Q3209" s="52">
        <v>4.87</v>
      </c>
      <c r="R3209" s="52" t="str" cm="1">
        <f t="array" ref="R3209">_xlfn.IFS(ROUND(Q3209,0)=5,"Excellent",ROUND(Q3209,0)=4,"Good",ROUND(Q3209,0)=3,"Ok",ROUND(Q3209,0)&lt;3,"Bad")</f>
        <v>Excellent</v>
      </c>
      <c r="S3209">
        <v>15</v>
      </c>
      <c r="T3209" t="str">
        <f t="shared" si="202"/>
        <v>No</v>
      </c>
      <c r="U3209" s="65">
        <v>43113</v>
      </c>
      <c r="V3209" s="65">
        <v>43925</v>
      </c>
      <c r="W3209">
        <v>362</v>
      </c>
      <c r="X3209" t="str">
        <f t="shared" si="203"/>
        <v>Active</v>
      </c>
      <c r="Y3209" t="s">
        <v>15615</v>
      </c>
    </row>
    <row r="3210" spans="1:25" x14ac:dyDescent="0.25">
      <c r="A3210">
        <v>3209</v>
      </c>
      <c r="B3210" t="s">
        <v>2322</v>
      </c>
      <c r="C3210">
        <v>3413</v>
      </c>
      <c r="D3210" t="str">
        <f>VLOOKUP($C3210,Hosts!$A:$O,10,0)</f>
        <v>New York</v>
      </c>
      <c r="E3210" s="67">
        <f>INDEX(Hosts!$A:$O,MATCH(Places!$C3210,Hosts!$A:$A,0),MATCH(Places!E$1,Hosts!$1:$1,0))</f>
        <v>1</v>
      </c>
      <c r="F3210" s="67">
        <f>INDEX(Hosts!$A:$O,MATCH(Places!$C3210,Hosts!$A:$A,0),MATCH(Places!F$1,Hosts!$1:$1,0))</f>
        <v>0.79</v>
      </c>
      <c r="G3210" s="67" t="str">
        <f>INDEX(Hosts!$A:$O,MATCH(Places!$C3210,Hosts!$A:$A,0),MATCH(Places!G$1,Hosts!$1:$1,0))</f>
        <v>Yes</v>
      </c>
      <c r="H3210">
        <v>9</v>
      </c>
      <c r="I3210" t="str">
        <f>VLOOKUP($H3210,Neighborhoods!$A:$C,2,0)</f>
        <v>Brooklyn</v>
      </c>
      <c r="J3210" t="str">
        <f>VLOOKUP($H3210,Neighborhoods!$A:$C,3,0)</f>
        <v>Crown Heights</v>
      </c>
      <c r="K3210" t="s">
        <v>11822</v>
      </c>
      <c r="L3210" t="str">
        <f t="shared" si="200"/>
        <v>No</v>
      </c>
      <c r="M3210">
        <v>10</v>
      </c>
      <c r="N3210" t="str" cm="1">
        <f t="array" ref="N3210">_xlfn.IFS(M3210&lt;=2,"Small",M3210&lt;=5,"Medium",M3210&gt;5,"Large")</f>
        <v>Large</v>
      </c>
      <c r="O3210" s="50">
        <v>349</v>
      </c>
      <c r="P3210" s="67">
        <f t="shared" si="201"/>
        <v>0.04</v>
      </c>
      <c r="Q3210" s="52">
        <v>4.99</v>
      </c>
      <c r="R3210" s="52" t="str" cm="1">
        <f t="array" ref="R3210">_xlfn.IFS(ROUND(Q3210,0)=5,"Excellent",ROUND(Q3210,0)=4,"Good",ROUND(Q3210,0)=3,"Ok",ROUND(Q3210,0)&lt;3,"Bad")</f>
        <v>Excellent</v>
      </c>
      <c r="S3210">
        <v>113</v>
      </c>
      <c r="T3210" t="str">
        <f t="shared" si="202"/>
        <v>Yes</v>
      </c>
      <c r="U3210" s="65">
        <v>43079</v>
      </c>
      <c r="V3210" s="65">
        <v>44053</v>
      </c>
      <c r="W3210">
        <v>325</v>
      </c>
      <c r="X3210" t="str">
        <f t="shared" si="203"/>
        <v>Active</v>
      </c>
      <c r="Y3210" t="s">
        <v>15615</v>
      </c>
    </row>
    <row r="3211" spans="1:25" x14ac:dyDescent="0.25">
      <c r="A3211">
        <v>3210</v>
      </c>
      <c r="B3211" t="s">
        <v>2323</v>
      </c>
      <c r="C3211">
        <v>3416</v>
      </c>
      <c r="D3211" t="str">
        <f>VLOOKUP($C3211,Hosts!$A:$O,10,0)</f>
        <v>New York</v>
      </c>
      <c r="E3211" s="67">
        <f>INDEX(Hosts!$A:$O,MATCH(Places!$C3211,Hosts!$A:$A,0),MATCH(Places!E$1,Hosts!$1:$1,0))</f>
        <v>1</v>
      </c>
      <c r="F3211" s="67">
        <f>INDEX(Hosts!$A:$O,MATCH(Places!$C3211,Hosts!$A:$A,0),MATCH(Places!F$1,Hosts!$1:$1,0))</f>
        <v>0.55000000000000004</v>
      </c>
      <c r="G3211" s="67" t="str">
        <f>INDEX(Hosts!$A:$O,MATCH(Places!$C3211,Hosts!$A:$A,0),MATCH(Places!G$1,Hosts!$1:$1,0))</f>
        <v>Yes</v>
      </c>
      <c r="H3211">
        <v>22</v>
      </c>
      <c r="I3211" t="str">
        <f>VLOOKUP($H3211,Neighborhoods!$A:$C,2,0)</f>
        <v>Queens</v>
      </c>
      <c r="J3211" t="str">
        <f>VLOOKUP($H3211,Neighborhoods!$A:$C,3,0)</f>
        <v>Flushing</v>
      </c>
      <c r="K3211" t="s">
        <v>1</v>
      </c>
      <c r="L3211" t="str">
        <f t="shared" si="200"/>
        <v>Yes</v>
      </c>
      <c r="M3211">
        <v>2</v>
      </c>
      <c r="N3211" t="str" cm="1">
        <f t="array" ref="N3211">_xlfn.IFS(M3211&lt;=2,"Small",M3211&lt;=5,"Medium",M3211&gt;5,"Large")</f>
        <v>Small</v>
      </c>
      <c r="O3211" s="50">
        <v>48</v>
      </c>
      <c r="P3211" s="67">
        <f t="shared" si="201"/>
        <v>0.03</v>
      </c>
      <c r="Q3211" s="52">
        <v>4.93</v>
      </c>
      <c r="R3211" s="52" t="str" cm="1">
        <f t="array" ref="R3211">_xlfn.IFS(ROUND(Q3211,0)=5,"Excellent",ROUND(Q3211,0)=4,"Good",ROUND(Q3211,0)=3,"Ok",ROUND(Q3211,0)&lt;3,"Bad")</f>
        <v>Excellent</v>
      </c>
      <c r="S3211">
        <v>15</v>
      </c>
      <c r="T3211" t="str">
        <f t="shared" si="202"/>
        <v>No</v>
      </c>
      <c r="U3211" s="65">
        <v>43071</v>
      </c>
      <c r="V3211" s="65">
        <v>43709</v>
      </c>
      <c r="W3211">
        <v>179</v>
      </c>
      <c r="X3211" t="str">
        <f t="shared" si="203"/>
        <v>Active</v>
      </c>
      <c r="Y3211" t="s">
        <v>15615</v>
      </c>
    </row>
    <row r="3212" spans="1:25" x14ac:dyDescent="0.25">
      <c r="A3212">
        <v>3211</v>
      </c>
      <c r="B3212" t="s">
        <v>2324</v>
      </c>
      <c r="C3212">
        <v>1086</v>
      </c>
      <c r="D3212" t="str">
        <f>VLOOKUP($C3212,Hosts!$A:$O,10,0)</f>
        <v>New York</v>
      </c>
      <c r="E3212" s="67">
        <f>INDEX(Hosts!$A:$O,MATCH(Places!$C3212,Hosts!$A:$A,0),MATCH(Places!E$1,Hosts!$1:$1,0))</f>
        <v>1</v>
      </c>
      <c r="F3212" s="67">
        <f>INDEX(Hosts!$A:$O,MATCH(Places!$C3212,Hosts!$A:$A,0),MATCH(Places!F$1,Hosts!$1:$1,0))</f>
        <v>1</v>
      </c>
      <c r="G3212" s="67" t="str">
        <f>INDEX(Hosts!$A:$O,MATCH(Places!$C3212,Hosts!$A:$A,0),MATCH(Places!G$1,Hosts!$1:$1,0))</f>
        <v>Yes</v>
      </c>
      <c r="H3212">
        <v>22</v>
      </c>
      <c r="I3212" t="str">
        <f>VLOOKUP($H3212,Neighborhoods!$A:$C,2,0)</f>
        <v>Queens</v>
      </c>
      <c r="J3212" t="str">
        <f>VLOOKUP($H3212,Neighborhoods!$A:$C,3,0)</f>
        <v>Flushing</v>
      </c>
      <c r="K3212" t="s">
        <v>11822</v>
      </c>
      <c r="L3212" t="str">
        <f t="shared" si="200"/>
        <v>No</v>
      </c>
      <c r="M3212">
        <v>4</v>
      </c>
      <c r="N3212" t="str" cm="1">
        <f t="array" ref="N3212">_xlfn.IFS(M3212&lt;=2,"Small",M3212&lt;=5,"Medium",M3212&gt;5,"Large")</f>
        <v>Medium</v>
      </c>
      <c r="O3212" s="50">
        <v>100</v>
      </c>
      <c r="P3212" s="67">
        <f t="shared" si="201"/>
        <v>0.03</v>
      </c>
      <c r="Q3212" s="52">
        <v>4.5999999999999996</v>
      </c>
      <c r="R3212" s="52" t="str" cm="1">
        <f t="array" ref="R3212">_xlfn.IFS(ROUND(Q3212,0)=5,"Excellent",ROUND(Q3212,0)=4,"Good",ROUND(Q3212,0)=3,"Ok",ROUND(Q3212,0)&lt;3,"Bad")</f>
        <v>Excellent</v>
      </c>
      <c r="S3212">
        <v>5</v>
      </c>
      <c r="T3212" t="str">
        <f t="shared" si="202"/>
        <v>No</v>
      </c>
      <c r="U3212" s="65">
        <v>43357</v>
      </c>
      <c r="V3212" s="65">
        <v>44045</v>
      </c>
      <c r="W3212">
        <v>335</v>
      </c>
      <c r="X3212" t="str">
        <f t="shared" si="203"/>
        <v>Active</v>
      </c>
      <c r="Y3212" t="s">
        <v>15616</v>
      </c>
    </row>
    <row r="3213" spans="1:25" x14ac:dyDescent="0.25">
      <c r="A3213">
        <v>3212</v>
      </c>
      <c r="B3213" t="s">
        <v>2325</v>
      </c>
      <c r="C3213">
        <v>3249</v>
      </c>
      <c r="D3213" t="str">
        <f>VLOOKUP($C3213,Hosts!$A:$O,10,0)</f>
        <v>New York</v>
      </c>
      <c r="E3213" s="67">
        <f>INDEX(Hosts!$A:$O,MATCH(Places!$C3213,Hosts!$A:$A,0),MATCH(Places!E$1,Hosts!$1:$1,0))</f>
        <v>1</v>
      </c>
      <c r="F3213" s="67">
        <f>INDEX(Hosts!$A:$O,MATCH(Places!$C3213,Hosts!$A:$A,0),MATCH(Places!F$1,Hosts!$1:$1,0))</f>
        <v>0.99</v>
      </c>
      <c r="G3213" s="67" t="str">
        <f>INDEX(Hosts!$A:$O,MATCH(Places!$C3213,Hosts!$A:$A,0),MATCH(Places!G$1,Hosts!$1:$1,0))</f>
        <v>Yes</v>
      </c>
      <c r="H3213">
        <v>8</v>
      </c>
      <c r="I3213" t="str">
        <f>VLOOKUP($H3213,Neighborhoods!$A:$C,2,0)</f>
        <v>Brooklyn</v>
      </c>
      <c r="J3213" t="str">
        <f>VLOOKUP($H3213,Neighborhoods!$A:$C,3,0)</f>
        <v>Bushwick</v>
      </c>
      <c r="K3213" t="s">
        <v>1</v>
      </c>
      <c r="L3213" t="str">
        <f t="shared" si="200"/>
        <v>Yes</v>
      </c>
      <c r="M3213">
        <v>3</v>
      </c>
      <c r="N3213" t="str" cm="1">
        <f t="array" ref="N3213">_xlfn.IFS(M3213&lt;=2,"Small",M3213&lt;=5,"Medium",M3213&gt;5,"Large")</f>
        <v>Medium</v>
      </c>
      <c r="O3213" s="50">
        <v>54</v>
      </c>
      <c r="P3213" s="67">
        <f t="shared" si="201"/>
        <v>0.03</v>
      </c>
      <c r="Q3213" s="52">
        <v>4.79</v>
      </c>
      <c r="R3213" s="52" t="str" cm="1">
        <f t="array" ref="R3213">_xlfn.IFS(ROUND(Q3213,0)=5,"Excellent",ROUND(Q3213,0)=4,"Good",ROUND(Q3213,0)=3,"Ok",ROUND(Q3213,0)&lt;3,"Bad")</f>
        <v>Excellent</v>
      </c>
      <c r="S3213">
        <v>24</v>
      </c>
      <c r="T3213" t="str">
        <f t="shared" si="202"/>
        <v>No</v>
      </c>
      <c r="U3213" s="65">
        <v>43102</v>
      </c>
      <c r="V3213" s="65">
        <v>43781</v>
      </c>
      <c r="W3213">
        <v>180</v>
      </c>
      <c r="X3213" t="str">
        <f t="shared" si="203"/>
        <v>Active</v>
      </c>
      <c r="Y3213" t="s">
        <v>15615</v>
      </c>
    </row>
    <row r="3214" spans="1:25" x14ac:dyDescent="0.25">
      <c r="A3214">
        <v>3213</v>
      </c>
      <c r="B3214" t="s">
        <v>2326</v>
      </c>
      <c r="C3214">
        <v>1257</v>
      </c>
      <c r="D3214" t="str">
        <f>VLOOKUP($C3214,Hosts!$A:$O,10,0)</f>
        <v>New York</v>
      </c>
      <c r="E3214" s="67">
        <f>INDEX(Hosts!$A:$O,MATCH(Places!$C3214,Hosts!$A:$A,0),MATCH(Places!E$1,Hosts!$1:$1,0))</f>
        <v>1</v>
      </c>
      <c r="F3214" s="67">
        <f>INDEX(Hosts!$A:$O,MATCH(Places!$C3214,Hosts!$A:$A,0),MATCH(Places!F$1,Hosts!$1:$1,0))</f>
        <v>1</v>
      </c>
      <c r="G3214" s="67" t="str">
        <f>INDEX(Hosts!$A:$O,MATCH(Places!$C3214,Hosts!$A:$A,0),MATCH(Places!G$1,Hosts!$1:$1,0))</f>
        <v>Yes</v>
      </c>
      <c r="H3214">
        <v>18</v>
      </c>
      <c r="I3214" t="str">
        <f>VLOOKUP($H3214,Neighborhoods!$A:$C,2,0)</f>
        <v>Manhattan</v>
      </c>
      <c r="J3214" t="str">
        <f>VLOOKUP($H3214,Neighborhoods!$A:$C,3,0)</f>
        <v>Midtown</v>
      </c>
      <c r="K3214" t="s">
        <v>11822</v>
      </c>
      <c r="L3214" t="str">
        <f t="shared" si="200"/>
        <v>No</v>
      </c>
      <c r="M3214">
        <v>2</v>
      </c>
      <c r="N3214" t="str" cm="1">
        <f t="array" ref="N3214">_xlfn.IFS(M3214&lt;=2,"Small",M3214&lt;=5,"Medium",M3214&gt;5,"Large")</f>
        <v>Small</v>
      </c>
      <c r="O3214" s="50">
        <v>170</v>
      </c>
      <c r="P3214" s="67">
        <f t="shared" si="201"/>
        <v>0.03</v>
      </c>
      <c r="Q3214" s="52">
        <v>4.83</v>
      </c>
      <c r="R3214" s="52" t="str" cm="1">
        <f t="array" ref="R3214">_xlfn.IFS(ROUND(Q3214,0)=5,"Excellent",ROUND(Q3214,0)=4,"Good",ROUND(Q3214,0)=3,"Ok",ROUND(Q3214,0)&lt;3,"Bad")</f>
        <v>Excellent</v>
      </c>
      <c r="S3214">
        <v>53</v>
      </c>
      <c r="T3214" t="str">
        <f t="shared" si="202"/>
        <v>No</v>
      </c>
      <c r="U3214" s="65">
        <v>43105</v>
      </c>
      <c r="V3214" s="65">
        <v>43905</v>
      </c>
      <c r="W3214">
        <v>0</v>
      </c>
      <c r="X3214" t="str">
        <f t="shared" si="203"/>
        <v>Inactive</v>
      </c>
      <c r="Y3214" t="s">
        <v>15616</v>
      </c>
    </row>
    <row r="3215" spans="1:25" x14ac:dyDescent="0.25">
      <c r="A3215">
        <v>3214</v>
      </c>
      <c r="B3215" t="s">
        <v>2327</v>
      </c>
      <c r="C3215">
        <v>2781</v>
      </c>
      <c r="D3215" t="str">
        <f>VLOOKUP($C3215,Hosts!$A:$O,10,0)</f>
        <v>New York</v>
      </c>
      <c r="E3215" s="67">
        <f>INDEX(Hosts!$A:$O,MATCH(Places!$C3215,Hosts!$A:$A,0),MATCH(Places!E$1,Hosts!$1:$1,0))</f>
        <v>1</v>
      </c>
      <c r="F3215" s="67">
        <f>INDEX(Hosts!$A:$O,MATCH(Places!$C3215,Hosts!$A:$A,0),MATCH(Places!F$1,Hosts!$1:$1,0))</f>
        <v>0.99</v>
      </c>
      <c r="G3215" s="67" t="str">
        <f>INDEX(Hosts!$A:$O,MATCH(Places!$C3215,Hosts!$A:$A,0),MATCH(Places!G$1,Hosts!$1:$1,0))</f>
        <v>No</v>
      </c>
      <c r="H3215">
        <v>16</v>
      </c>
      <c r="I3215" t="str">
        <f>VLOOKUP($H3215,Neighborhoods!$A:$C,2,0)</f>
        <v>Manhattan</v>
      </c>
      <c r="J3215" t="str">
        <f>VLOOKUP($H3215,Neighborhoods!$A:$C,3,0)</f>
        <v>Harlem</v>
      </c>
      <c r="K3215" t="s">
        <v>11822</v>
      </c>
      <c r="L3215" t="str">
        <f t="shared" si="200"/>
        <v>No</v>
      </c>
      <c r="M3215">
        <v>4</v>
      </c>
      <c r="N3215" t="str" cm="1">
        <f t="array" ref="N3215">_xlfn.IFS(M3215&lt;=2,"Small",M3215&lt;=5,"Medium",M3215&gt;5,"Large")</f>
        <v>Medium</v>
      </c>
      <c r="O3215" s="50">
        <v>250</v>
      </c>
      <c r="P3215" s="67">
        <f t="shared" si="201"/>
        <v>0.04</v>
      </c>
      <c r="Q3215" s="52">
        <v>4.68</v>
      </c>
      <c r="R3215" s="52" t="str" cm="1">
        <f t="array" ref="R3215">_xlfn.IFS(ROUND(Q3215,0)=5,"Excellent",ROUND(Q3215,0)=4,"Good",ROUND(Q3215,0)=3,"Ok",ROUND(Q3215,0)&lt;3,"Bad")</f>
        <v>Excellent</v>
      </c>
      <c r="S3215">
        <v>98</v>
      </c>
      <c r="T3215" t="str">
        <f t="shared" si="202"/>
        <v>No</v>
      </c>
      <c r="U3215" s="65">
        <v>43072</v>
      </c>
      <c r="V3215" s="65">
        <v>43898</v>
      </c>
      <c r="W3215">
        <v>339</v>
      </c>
      <c r="X3215" t="str">
        <f t="shared" si="203"/>
        <v>Active</v>
      </c>
      <c r="Y3215" t="s">
        <v>15615</v>
      </c>
    </row>
    <row r="3216" spans="1:25" x14ac:dyDescent="0.25">
      <c r="A3216">
        <v>3215</v>
      </c>
      <c r="B3216" t="s">
        <v>2328</v>
      </c>
      <c r="C3216">
        <v>1542</v>
      </c>
      <c r="D3216" t="str">
        <f>VLOOKUP($C3216,Hosts!$A:$O,10,0)</f>
        <v>New York</v>
      </c>
      <c r="E3216" s="67">
        <f>INDEX(Hosts!$A:$O,MATCH(Places!$C3216,Hosts!$A:$A,0),MATCH(Places!E$1,Hosts!$1:$1,0))</f>
        <v>1</v>
      </c>
      <c r="F3216" s="67">
        <f>INDEX(Hosts!$A:$O,MATCH(Places!$C3216,Hosts!$A:$A,0),MATCH(Places!F$1,Hosts!$1:$1,0))</f>
        <v>0.82</v>
      </c>
      <c r="G3216" s="67" t="str">
        <f>INDEX(Hosts!$A:$O,MATCH(Places!$C3216,Hosts!$A:$A,0),MATCH(Places!G$1,Hosts!$1:$1,0))</f>
        <v>Yes</v>
      </c>
      <c r="H3216">
        <v>12</v>
      </c>
      <c r="I3216" t="str">
        <f>VLOOKUP($H3216,Neighborhoods!$A:$C,2,0)</f>
        <v>Brooklyn</v>
      </c>
      <c r="J3216" t="str">
        <f>VLOOKUP($H3216,Neighborhoods!$A:$C,3,0)</f>
        <v>Williamsburg</v>
      </c>
      <c r="K3216" t="s">
        <v>11822</v>
      </c>
      <c r="L3216" t="str">
        <f t="shared" si="200"/>
        <v>No</v>
      </c>
      <c r="M3216">
        <v>4</v>
      </c>
      <c r="N3216" t="str" cm="1">
        <f t="array" ref="N3216">_xlfn.IFS(M3216&lt;=2,"Small",M3216&lt;=5,"Medium",M3216&gt;5,"Large")</f>
        <v>Medium</v>
      </c>
      <c r="O3216" s="50">
        <v>275</v>
      </c>
      <c r="P3216" s="67">
        <f t="shared" si="201"/>
        <v>0.04</v>
      </c>
      <c r="Q3216" s="52">
        <v>5</v>
      </c>
      <c r="R3216" s="52" t="str" cm="1">
        <f t="array" ref="R3216">_xlfn.IFS(ROUND(Q3216,0)=5,"Excellent",ROUND(Q3216,0)=4,"Good",ROUND(Q3216,0)=3,"Ok",ROUND(Q3216,0)&lt;3,"Bad")</f>
        <v>Excellent</v>
      </c>
      <c r="S3216">
        <v>35</v>
      </c>
      <c r="T3216" t="str">
        <f t="shared" si="202"/>
        <v>No</v>
      </c>
      <c r="U3216" s="65">
        <v>43080</v>
      </c>
      <c r="V3216" s="65">
        <v>43982</v>
      </c>
      <c r="W3216">
        <v>345</v>
      </c>
      <c r="X3216" t="str">
        <f t="shared" si="203"/>
        <v>Active</v>
      </c>
      <c r="Y3216" t="s">
        <v>15615</v>
      </c>
    </row>
    <row r="3217" spans="1:25" x14ac:dyDescent="0.25">
      <c r="A3217">
        <v>3216</v>
      </c>
      <c r="B3217" t="s">
        <v>2329</v>
      </c>
      <c r="C3217">
        <v>1324</v>
      </c>
      <c r="D3217" t="str">
        <f>VLOOKUP($C3217,Hosts!$A:$O,10,0)</f>
        <v>New York</v>
      </c>
      <c r="E3217" s="67">
        <f>INDEX(Hosts!$A:$O,MATCH(Places!$C3217,Hosts!$A:$A,0),MATCH(Places!E$1,Hosts!$1:$1,0))</f>
        <v>1</v>
      </c>
      <c r="F3217" s="67">
        <f>INDEX(Hosts!$A:$O,MATCH(Places!$C3217,Hosts!$A:$A,0),MATCH(Places!F$1,Hosts!$1:$1,0))</f>
        <v>0.95</v>
      </c>
      <c r="G3217" s="67" t="str">
        <f>INDEX(Hosts!$A:$O,MATCH(Places!$C3217,Hosts!$A:$A,0),MATCH(Places!G$1,Hosts!$1:$1,0))</f>
        <v>Yes</v>
      </c>
      <c r="H3217">
        <v>16</v>
      </c>
      <c r="I3217" t="str">
        <f>VLOOKUP($H3217,Neighborhoods!$A:$C,2,0)</f>
        <v>Manhattan</v>
      </c>
      <c r="J3217" t="str">
        <f>VLOOKUP($H3217,Neighborhoods!$A:$C,3,0)</f>
        <v>Harlem</v>
      </c>
      <c r="K3217" t="s">
        <v>1</v>
      </c>
      <c r="L3217" t="str">
        <f t="shared" si="200"/>
        <v>Yes</v>
      </c>
      <c r="M3217">
        <v>2</v>
      </c>
      <c r="N3217" t="str" cm="1">
        <f t="array" ref="N3217">_xlfn.IFS(M3217&lt;=2,"Small",M3217&lt;=5,"Medium",M3217&gt;5,"Large")</f>
        <v>Small</v>
      </c>
      <c r="O3217" s="50">
        <v>86</v>
      </c>
      <c r="P3217" s="67">
        <f t="shared" si="201"/>
        <v>0.03</v>
      </c>
      <c r="Q3217" s="52">
        <v>4.99</v>
      </c>
      <c r="R3217" s="52" t="str" cm="1">
        <f t="array" ref="R3217">_xlfn.IFS(ROUND(Q3217,0)=5,"Excellent",ROUND(Q3217,0)=4,"Good",ROUND(Q3217,0)=3,"Ok",ROUND(Q3217,0)&lt;3,"Bad")</f>
        <v>Excellent</v>
      </c>
      <c r="S3217">
        <v>169</v>
      </c>
      <c r="T3217" t="str">
        <f t="shared" si="202"/>
        <v>Yes</v>
      </c>
      <c r="U3217" s="65">
        <v>43064</v>
      </c>
      <c r="V3217" s="65">
        <v>44044</v>
      </c>
      <c r="W3217">
        <v>108</v>
      </c>
      <c r="X3217" t="str">
        <f t="shared" si="203"/>
        <v>Active</v>
      </c>
      <c r="Y3217" t="s">
        <v>15615</v>
      </c>
    </row>
    <row r="3218" spans="1:25" x14ac:dyDescent="0.25">
      <c r="A3218">
        <v>3217</v>
      </c>
      <c r="B3218" t="s">
        <v>2330</v>
      </c>
      <c r="C3218">
        <v>2046</v>
      </c>
      <c r="D3218" t="str">
        <f>VLOOKUP($C3218,Hosts!$A:$O,10,0)</f>
        <v>New York</v>
      </c>
      <c r="E3218" s="67">
        <f>INDEX(Hosts!$A:$O,MATCH(Places!$C3218,Hosts!$A:$A,0),MATCH(Places!E$1,Hosts!$1:$1,0))</f>
        <v>1</v>
      </c>
      <c r="F3218" s="67">
        <f>INDEX(Hosts!$A:$O,MATCH(Places!$C3218,Hosts!$A:$A,0),MATCH(Places!F$1,Hosts!$1:$1,0))</f>
        <v>0.71</v>
      </c>
      <c r="G3218" s="67" t="str">
        <f>INDEX(Hosts!$A:$O,MATCH(Places!$C3218,Hosts!$A:$A,0),MATCH(Places!G$1,Hosts!$1:$1,0))</f>
        <v>No</v>
      </c>
      <c r="H3218">
        <v>11</v>
      </c>
      <c r="I3218" t="str">
        <f>VLOOKUP($H3218,Neighborhoods!$A:$C,2,0)</f>
        <v>Brooklyn</v>
      </c>
      <c r="J3218" t="str">
        <f>VLOOKUP($H3218,Neighborhoods!$A:$C,3,0)</f>
        <v>Greenpoint</v>
      </c>
      <c r="K3218" t="s">
        <v>11822</v>
      </c>
      <c r="L3218" t="str">
        <f t="shared" si="200"/>
        <v>No</v>
      </c>
      <c r="M3218">
        <v>4</v>
      </c>
      <c r="N3218" t="str" cm="1">
        <f t="array" ref="N3218">_xlfn.IFS(M3218&lt;=2,"Small",M3218&lt;=5,"Medium",M3218&gt;5,"Large")</f>
        <v>Medium</v>
      </c>
      <c r="O3218" s="50">
        <v>136</v>
      </c>
      <c r="P3218" s="67">
        <f t="shared" si="201"/>
        <v>0.03</v>
      </c>
      <c r="Q3218" s="52">
        <v>5</v>
      </c>
      <c r="R3218" s="52" t="str" cm="1">
        <f t="array" ref="R3218">_xlfn.IFS(ROUND(Q3218,0)=5,"Excellent",ROUND(Q3218,0)=4,"Good",ROUND(Q3218,0)=3,"Ok",ROUND(Q3218,0)&lt;3,"Bad")</f>
        <v>Excellent</v>
      </c>
      <c r="S3218">
        <v>13</v>
      </c>
      <c r="T3218" t="str">
        <f t="shared" si="202"/>
        <v>No</v>
      </c>
      <c r="U3218" s="65">
        <v>43069</v>
      </c>
      <c r="V3218" s="65">
        <v>43760</v>
      </c>
      <c r="W3218">
        <v>0</v>
      </c>
      <c r="X3218" t="str">
        <f t="shared" si="203"/>
        <v>Inactive</v>
      </c>
      <c r="Y3218" t="s">
        <v>15615</v>
      </c>
    </row>
    <row r="3219" spans="1:25" x14ac:dyDescent="0.25">
      <c r="A3219">
        <v>3218</v>
      </c>
      <c r="B3219" t="s">
        <v>2331</v>
      </c>
      <c r="C3219">
        <v>1547</v>
      </c>
      <c r="D3219" t="str">
        <f>VLOOKUP($C3219,Hosts!$A:$O,10,0)</f>
        <v>New York</v>
      </c>
      <c r="E3219" s="67">
        <f>INDEX(Hosts!$A:$O,MATCH(Places!$C3219,Hosts!$A:$A,0),MATCH(Places!E$1,Hosts!$1:$1,0))</f>
        <v>1</v>
      </c>
      <c r="F3219" s="67">
        <f>INDEX(Hosts!$A:$O,MATCH(Places!$C3219,Hosts!$A:$A,0),MATCH(Places!F$1,Hosts!$1:$1,0))</f>
        <v>0.93</v>
      </c>
      <c r="G3219" s="67" t="str">
        <f>INDEX(Hosts!$A:$O,MATCH(Places!$C3219,Hosts!$A:$A,0),MATCH(Places!G$1,Hosts!$1:$1,0))</f>
        <v>Yes</v>
      </c>
      <c r="H3219">
        <v>11</v>
      </c>
      <c r="I3219" t="str">
        <f>VLOOKUP($H3219,Neighborhoods!$A:$C,2,0)</f>
        <v>Brooklyn</v>
      </c>
      <c r="J3219" t="str">
        <f>VLOOKUP($H3219,Neighborhoods!$A:$C,3,0)</f>
        <v>Greenpoint</v>
      </c>
      <c r="K3219" t="s">
        <v>11822</v>
      </c>
      <c r="L3219" t="str">
        <f t="shared" si="200"/>
        <v>No</v>
      </c>
      <c r="M3219">
        <v>6</v>
      </c>
      <c r="N3219" t="str" cm="1">
        <f t="array" ref="N3219">_xlfn.IFS(M3219&lt;=2,"Small",M3219&lt;=5,"Medium",M3219&gt;5,"Large")</f>
        <v>Large</v>
      </c>
      <c r="O3219" s="50">
        <v>129</v>
      </c>
      <c r="P3219" s="67">
        <f t="shared" si="201"/>
        <v>0.03</v>
      </c>
      <c r="Q3219" s="52">
        <v>4.99</v>
      </c>
      <c r="R3219" s="52" t="str" cm="1">
        <f t="array" ref="R3219">_xlfn.IFS(ROUND(Q3219,0)=5,"Excellent",ROUND(Q3219,0)=4,"Good",ROUND(Q3219,0)=3,"Ok",ROUND(Q3219,0)&lt;3,"Bad")</f>
        <v>Excellent</v>
      </c>
      <c r="S3219">
        <v>145</v>
      </c>
      <c r="T3219" t="str">
        <f t="shared" si="202"/>
        <v>Yes</v>
      </c>
      <c r="U3219" s="65">
        <v>43065</v>
      </c>
      <c r="V3219" s="65">
        <v>44022</v>
      </c>
      <c r="W3219">
        <v>77</v>
      </c>
      <c r="X3219" t="str">
        <f t="shared" si="203"/>
        <v>Active</v>
      </c>
      <c r="Y3219" t="s">
        <v>15615</v>
      </c>
    </row>
    <row r="3220" spans="1:25" x14ac:dyDescent="0.25">
      <c r="A3220">
        <v>3219</v>
      </c>
      <c r="B3220" t="s">
        <v>2332</v>
      </c>
      <c r="C3220">
        <v>3408</v>
      </c>
      <c r="D3220" t="str">
        <f>VLOOKUP($C3220,Hosts!$A:$O,10,0)</f>
        <v>New York</v>
      </c>
      <c r="E3220" s="67">
        <f>INDEX(Hosts!$A:$O,MATCH(Places!$C3220,Hosts!$A:$A,0),MATCH(Places!E$1,Hosts!$1:$1,0))</f>
        <v>1</v>
      </c>
      <c r="F3220" s="67">
        <f>INDEX(Hosts!$A:$O,MATCH(Places!$C3220,Hosts!$A:$A,0),MATCH(Places!F$1,Hosts!$1:$1,0))</f>
        <v>0.95</v>
      </c>
      <c r="G3220" s="67" t="str">
        <f>INDEX(Hosts!$A:$O,MATCH(Places!$C3220,Hosts!$A:$A,0),MATCH(Places!G$1,Hosts!$1:$1,0))</f>
        <v>Yes</v>
      </c>
      <c r="H3220">
        <v>14</v>
      </c>
      <c r="I3220" t="str">
        <f>VLOOKUP($H3220,Neighborhoods!$A:$C,2,0)</f>
        <v>Manhattan</v>
      </c>
      <c r="J3220" t="str">
        <f>VLOOKUP($H3220,Neighborhoods!$A:$C,3,0)</f>
        <v>East Harlem</v>
      </c>
      <c r="K3220" t="s">
        <v>11822</v>
      </c>
      <c r="L3220" t="str">
        <f t="shared" si="200"/>
        <v>No</v>
      </c>
      <c r="M3220">
        <v>6</v>
      </c>
      <c r="N3220" t="str" cm="1">
        <f t="array" ref="N3220">_xlfn.IFS(M3220&lt;=2,"Small",M3220&lt;=5,"Medium",M3220&gt;5,"Large")</f>
        <v>Large</v>
      </c>
      <c r="O3220" s="50">
        <v>137</v>
      </c>
      <c r="P3220" s="67">
        <f t="shared" si="201"/>
        <v>0.03</v>
      </c>
      <c r="Q3220" s="52">
        <v>4.91</v>
      </c>
      <c r="R3220" s="52" t="str" cm="1">
        <f t="array" ref="R3220">_xlfn.IFS(ROUND(Q3220,0)=5,"Excellent",ROUND(Q3220,0)=4,"Good",ROUND(Q3220,0)=3,"Ok",ROUND(Q3220,0)&lt;3,"Bad")</f>
        <v>Excellent</v>
      </c>
      <c r="S3220">
        <v>92</v>
      </c>
      <c r="T3220" t="str">
        <f t="shared" si="202"/>
        <v>No</v>
      </c>
      <c r="U3220" s="65">
        <v>43080</v>
      </c>
      <c r="V3220" s="65">
        <v>43894</v>
      </c>
      <c r="W3220">
        <v>96</v>
      </c>
      <c r="X3220" t="str">
        <f t="shared" si="203"/>
        <v>Active</v>
      </c>
      <c r="Y3220" t="s">
        <v>15615</v>
      </c>
    </row>
    <row r="3221" spans="1:25" x14ac:dyDescent="0.25">
      <c r="A3221">
        <v>3220</v>
      </c>
      <c r="B3221" t="s">
        <v>14974</v>
      </c>
      <c r="C3221">
        <v>715</v>
      </c>
      <c r="D3221" t="str">
        <f>VLOOKUP($C3221,Hosts!$A:$O,10,0)</f>
        <v>California</v>
      </c>
      <c r="E3221" s="67">
        <f>INDEX(Hosts!$A:$O,MATCH(Places!$C3221,Hosts!$A:$A,0),MATCH(Places!E$1,Hosts!$1:$1,0))</f>
        <v>1</v>
      </c>
      <c r="F3221" s="67">
        <f>INDEX(Hosts!$A:$O,MATCH(Places!$C3221,Hosts!$A:$A,0),MATCH(Places!F$1,Hosts!$1:$1,0))</f>
        <v>0.95</v>
      </c>
      <c r="G3221" s="67" t="str">
        <f>INDEX(Hosts!$A:$O,MATCH(Places!$C3221,Hosts!$A:$A,0),MATCH(Places!G$1,Hosts!$1:$1,0))</f>
        <v>No</v>
      </c>
      <c r="H3221">
        <v>11</v>
      </c>
      <c r="I3221" t="str">
        <f>VLOOKUP($H3221,Neighborhoods!$A:$C,2,0)</f>
        <v>Brooklyn</v>
      </c>
      <c r="J3221" t="str">
        <f>VLOOKUP($H3221,Neighborhoods!$A:$C,3,0)</f>
        <v>Greenpoint</v>
      </c>
      <c r="K3221" t="s">
        <v>1</v>
      </c>
      <c r="L3221" t="str">
        <f t="shared" si="200"/>
        <v>Yes</v>
      </c>
      <c r="M3221">
        <v>2</v>
      </c>
      <c r="N3221" t="str" cm="1">
        <f t="array" ref="N3221">_xlfn.IFS(M3221&lt;=2,"Small",M3221&lt;=5,"Medium",M3221&gt;5,"Large")</f>
        <v>Small</v>
      </c>
      <c r="O3221" s="50">
        <v>55</v>
      </c>
      <c r="P3221" s="67">
        <f t="shared" si="201"/>
        <v>0.03</v>
      </c>
      <c r="Q3221" s="52">
        <v>4.6500000000000004</v>
      </c>
      <c r="R3221" s="52" t="str" cm="1">
        <f t="array" ref="R3221">_xlfn.IFS(ROUND(Q3221,0)=5,"Excellent",ROUND(Q3221,0)=4,"Good",ROUND(Q3221,0)=3,"Ok",ROUND(Q3221,0)&lt;3,"Bad")</f>
        <v>Excellent</v>
      </c>
      <c r="S3221">
        <v>51</v>
      </c>
      <c r="T3221" t="str">
        <f t="shared" si="202"/>
        <v>No</v>
      </c>
      <c r="U3221" s="65">
        <v>43061</v>
      </c>
      <c r="V3221" s="65">
        <v>43807</v>
      </c>
      <c r="W3221">
        <v>321</v>
      </c>
      <c r="X3221" t="str">
        <f t="shared" si="203"/>
        <v>Active</v>
      </c>
      <c r="Y3221" t="s">
        <v>15616</v>
      </c>
    </row>
    <row r="3222" spans="1:25" x14ac:dyDescent="0.25">
      <c r="A3222">
        <v>3221</v>
      </c>
      <c r="B3222" t="s">
        <v>2333</v>
      </c>
      <c r="C3222">
        <v>466</v>
      </c>
      <c r="D3222" t="str">
        <f>VLOOKUP($C3222,Hosts!$A:$O,10,0)</f>
        <v>New York</v>
      </c>
      <c r="E3222" s="67">
        <f>INDEX(Hosts!$A:$O,MATCH(Places!$C3222,Hosts!$A:$A,0),MATCH(Places!E$1,Hosts!$1:$1,0))</f>
        <v>1</v>
      </c>
      <c r="F3222" s="67">
        <f>INDEX(Hosts!$A:$O,MATCH(Places!$C3222,Hosts!$A:$A,0),MATCH(Places!F$1,Hosts!$1:$1,0))</f>
        <v>0.92</v>
      </c>
      <c r="G3222" s="67" t="str">
        <f>INDEX(Hosts!$A:$O,MATCH(Places!$C3222,Hosts!$A:$A,0),MATCH(Places!G$1,Hosts!$1:$1,0))</f>
        <v>No</v>
      </c>
      <c r="H3222">
        <v>28</v>
      </c>
      <c r="I3222" t="str">
        <f>VLOOKUP($H3222,Neighborhoods!$A:$C,2,0)</f>
        <v>Staten Island</v>
      </c>
      <c r="J3222" t="str">
        <f>VLOOKUP($H3222,Neighborhoods!$A:$C,3,0)</f>
        <v>St. George</v>
      </c>
      <c r="K3222" t="s">
        <v>1</v>
      </c>
      <c r="L3222" t="str">
        <f t="shared" si="200"/>
        <v>Yes</v>
      </c>
      <c r="M3222">
        <v>4</v>
      </c>
      <c r="N3222" t="str" cm="1">
        <f t="array" ref="N3222">_xlfn.IFS(M3222&lt;=2,"Small",M3222&lt;=5,"Medium",M3222&gt;5,"Large")</f>
        <v>Medium</v>
      </c>
      <c r="O3222" s="50">
        <v>175</v>
      </c>
      <c r="P3222" s="67">
        <f t="shared" si="201"/>
        <v>0.03</v>
      </c>
      <c r="Q3222" s="52">
        <v>4.82</v>
      </c>
      <c r="R3222" s="52" t="str" cm="1">
        <f t="array" ref="R3222">_xlfn.IFS(ROUND(Q3222,0)=5,"Excellent",ROUND(Q3222,0)=4,"Good",ROUND(Q3222,0)=3,"Ok",ROUND(Q3222,0)&lt;3,"Bad")</f>
        <v>Excellent</v>
      </c>
      <c r="S3222">
        <v>88</v>
      </c>
      <c r="T3222" t="str">
        <f t="shared" si="202"/>
        <v>No</v>
      </c>
      <c r="U3222" s="65">
        <v>43063</v>
      </c>
      <c r="V3222" s="65">
        <v>43897</v>
      </c>
      <c r="W3222">
        <v>197</v>
      </c>
      <c r="X3222" t="str">
        <f t="shared" si="203"/>
        <v>Active</v>
      </c>
      <c r="Y3222" t="s">
        <v>15615</v>
      </c>
    </row>
    <row r="3223" spans="1:25" x14ac:dyDescent="0.25">
      <c r="A3223">
        <v>3222</v>
      </c>
      <c r="B3223" t="s">
        <v>2334</v>
      </c>
      <c r="C3223">
        <v>3419</v>
      </c>
      <c r="D3223" t="str">
        <f>VLOOKUP($C3223,Hosts!$A:$O,10,0)</f>
        <v>New York</v>
      </c>
      <c r="E3223" s="67">
        <f>INDEX(Hosts!$A:$O,MATCH(Places!$C3223,Hosts!$A:$A,0),MATCH(Places!E$1,Hosts!$1:$1,0))</f>
        <v>1</v>
      </c>
      <c r="F3223" s="67">
        <f>INDEX(Hosts!$A:$O,MATCH(Places!$C3223,Hosts!$A:$A,0),MATCH(Places!F$1,Hosts!$1:$1,0))</f>
        <v>0.81</v>
      </c>
      <c r="G3223" s="67" t="str">
        <f>INDEX(Hosts!$A:$O,MATCH(Places!$C3223,Hosts!$A:$A,0),MATCH(Places!G$1,Hosts!$1:$1,0))</f>
        <v>No</v>
      </c>
      <c r="H3223">
        <v>7</v>
      </c>
      <c r="I3223" t="str">
        <f>VLOOKUP($H3223,Neighborhoods!$A:$C,2,0)</f>
        <v>Brooklyn</v>
      </c>
      <c r="J3223" t="str">
        <f>VLOOKUP($H3223,Neighborhoods!$A:$C,3,0)</f>
        <v>Bedford-Stuyvesant</v>
      </c>
      <c r="K3223" t="s">
        <v>1</v>
      </c>
      <c r="L3223" t="str">
        <f t="shared" si="200"/>
        <v>Yes</v>
      </c>
      <c r="M3223">
        <v>2</v>
      </c>
      <c r="N3223" t="str" cm="1">
        <f t="array" ref="N3223">_xlfn.IFS(M3223&lt;=2,"Small",M3223&lt;=5,"Medium",M3223&gt;5,"Large")</f>
        <v>Small</v>
      </c>
      <c r="O3223" s="50">
        <v>48</v>
      </c>
      <c r="P3223" s="67">
        <f t="shared" si="201"/>
        <v>0.03</v>
      </c>
      <c r="Q3223" s="52">
        <v>4.17</v>
      </c>
      <c r="R3223" s="52" t="str" cm="1">
        <f t="array" ref="R3223">_xlfn.IFS(ROUND(Q3223,0)=5,"Excellent",ROUND(Q3223,0)=4,"Good",ROUND(Q3223,0)=3,"Ok",ROUND(Q3223,0)&lt;3,"Bad")</f>
        <v>Good</v>
      </c>
      <c r="S3223">
        <v>6</v>
      </c>
      <c r="T3223" t="str">
        <f t="shared" si="202"/>
        <v>No</v>
      </c>
      <c r="U3223" s="65">
        <v>43082</v>
      </c>
      <c r="V3223" s="65">
        <v>44025</v>
      </c>
      <c r="W3223">
        <v>318</v>
      </c>
      <c r="X3223" t="str">
        <f t="shared" si="203"/>
        <v>Active</v>
      </c>
      <c r="Y3223" t="s">
        <v>15616</v>
      </c>
    </row>
    <row r="3224" spans="1:25" x14ac:dyDescent="0.25">
      <c r="A3224">
        <v>3223</v>
      </c>
      <c r="B3224" t="s">
        <v>2335</v>
      </c>
      <c r="C3224">
        <v>1316</v>
      </c>
      <c r="D3224" t="str">
        <f>VLOOKUP($C3224,Hosts!$A:$O,10,0)</f>
        <v>New York</v>
      </c>
      <c r="E3224" s="67">
        <f>INDEX(Hosts!$A:$O,MATCH(Places!$C3224,Hosts!$A:$A,0),MATCH(Places!E$1,Hosts!$1:$1,0))</f>
        <v>0.9</v>
      </c>
      <c r="F3224" s="67">
        <f>INDEX(Hosts!$A:$O,MATCH(Places!$C3224,Hosts!$A:$A,0),MATCH(Places!F$1,Hosts!$1:$1,0))</f>
        <v>0.37</v>
      </c>
      <c r="G3224" s="67" t="str">
        <f>INDEX(Hosts!$A:$O,MATCH(Places!$C3224,Hosts!$A:$A,0),MATCH(Places!G$1,Hosts!$1:$1,0))</f>
        <v>No</v>
      </c>
      <c r="H3224">
        <v>11</v>
      </c>
      <c r="I3224" t="str">
        <f>VLOOKUP($H3224,Neighborhoods!$A:$C,2,0)</f>
        <v>Brooklyn</v>
      </c>
      <c r="J3224" t="str">
        <f>VLOOKUP($H3224,Neighborhoods!$A:$C,3,0)</f>
        <v>Greenpoint</v>
      </c>
      <c r="K3224" t="s">
        <v>11822</v>
      </c>
      <c r="L3224" t="str">
        <f t="shared" si="200"/>
        <v>No</v>
      </c>
      <c r="M3224">
        <v>4</v>
      </c>
      <c r="N3224" t="str" cm="1">
        <f t="array" ref="N3224">_xlfn.IFS(M3224&lt;=2,"Small",M3224&lt;=5,"Medium",M3224&gt;5,"Large")</f>
        <v>Medium</v>
      </c>
      <c r="O3224" s="50">
        <v>47</v>
      </c>
      <c r="P3224" s="67">
        <f t="shared" si="201"/>
        <v>0.03</v>
      </c>
      <c r="Q3224" s="52">
        <v>4.63</v>
      </c>
      <c r="R3224" s="52" t="str" cm="1">
        <f t="array" ref="R3224">_xlfn.IFS(ROUND(Q3224,0)=5,"Excellent",ROUND(Q3224,0)=4,"Good",ROUND(Q3224,0)=3,"Ok",ROUND(Q3224,0)&lt;3,"Bad")</f>
        <v>Excellent</v>
      </c>
      <c r="S3224">
        <v>16</v>
      </c>
      <c r="T3224" t="str">
        <f t="shared" si="202"/>
        <v>No</v>
      </c>
      <c r="U3224" s="65">
        <v>43149</v>
      </c>
      <c r="V3224" s="65">
        <v>44010</v>
      </c>
      <c r="W3224">
        <v>34</v>
      </c>
      <c r="X3224" t="str">
        <f t="shared" si="203"/>
        <v>Active</v>
      </c>
      <c r="Y3224" t="s">
        <v>15615</v>
      </c>
    </row>
    <row r="3225" spans="1:25" x14ac:dyDescent="0.25">
      <c r="A3225">
        <v>3224</v>
      </c>
      <c r="B3225" t="s">
        <v>2336</v>
      </c>
      <c r="C3225">
        <v>3419</v>
      </c>
      <c r="D3225" t="str">
        <f>VLOOKUP($C3225,Hosts!$A:$O,10,0)</f>
        <v>New York</v>
      </c>
      <c r="E3225" s="67">
        <f>INDEX(Hosts!$A:$O,MATCH(Places!$C3225,Hosts!$A:$A,0),MATCH(Places!E$1,Hosts!$1:$1,0))</f>
        <v>1</v>
      </c>
      <c r="F3225" s="67">
        <f>INDEX(Hosts!$A:$O,MATCH(Places!$C3225,Hosts!$A:$A,0),MATCH(Places!F$1,Hosts!$1:$1,0))</f>
        <v>0.81</v>
      </c>
      <c r="G3225" s="67" t="str">
        <f>INDEX(Hosts!$A:$O,MATCH(Places!$C3225,Hosts!$A:$A,0),MATCH(Places!G$1,Hosts!$1:$1,0))</f>
        <v>No</v>
      </c>
      <c r="H3225">
        <v>7</v>
      </c>
      <c r="I3225" t="str">
        <f>VLOOKUP($H3225,Neighborhoods!$A:$C,2,0)</f>
        <v>Brooklyn</v>
      </c>
      <c r="J3225" t="str">
        <f>VLOOKUP($H3225,Neighborhoods!$A:$C,3,0)</f>
        <v>Bedford-Stuyvesant</v>
      </c>
      <c r="K3225" t="s">
        <v>1</v>
      </c>
      <c r="L3225" t="str">
        <f t="shared" si="200"/>
        <v>Yes</v>
      </c>
      <c r="M3225">
        <v>2</v>
      </c>
      <c r="N3225" t="str" cm="1">
        <f t="array" ref="N3225">_xlfn.IFS(M3225&lt;=2,"Small",M3225&lt;=5,"Medium",M3225&gt;5,"Large")</f>
        <v>Small</v>
      </c>
      <c r="O3225" s="50">
        <v>45</v>
      </c>
      <c r="P3225" s="67">
        <f t="shared" si="201"/>
        <v>0.03</v>
      </c>
      <c r="Q3225" s="52">
        <v>4.5</v>
      </c>
      <c r="R3225" s="52" t="str" cm="1">
        <f t="array" ref="R3225">_xlfn.IFS(ROUND(Q3225,0)=5,"Excellent",ROUND(Q3225,0)=4,"Good",ROUND(Q3225,0)=3,"Ok",ROUND(Q3225,0)&lt;3,"Bad")</f>
        <v>Excellent</v>
      </c>
      <c r="S3225">
        <v>6</v>
      </c>
      <c r="T3225" t="str">
        <f t="shared" si="202"/>
        <v>No</v>
      </c>
      <c r="U3225" s="65">
        <v>43067</v>
      </c>
      <c r="V3225" s="65">
        <v>43848</v>
      </c>
      <c r="W3225">
        <v>350</v>
      </c>
      <c r="X3225" t="str">
        <f t="shared" si="203"/>
        <v>Active</v>
      </c>
      <c r="Y3225" t="s">
        <v>15616</v>
      </c>
    </row>
    <row r="3226" spans="1:25" x14ac:dyDescent="0.25">
      <c r="A3226">
        <v>3225</v>
      </c>
      <c r="B3226" t="s">
        <v>2337</v>
      </c>
      <c r="C3226">
        <v>3420</v>
      </c>
      <c r="D3226" t="str">
        <f>VLOOKUP($C3226,Hosts!$A:$O,10,0)</f>
        <v>New York</v>
      </c>
      <c r="E3226" s="67">
        <f>INDEX(Hosts!$A:$O,MATCH(Places!$C3226,Hosts!$A:$A,0),MATCH(Places!E$1,Hosts!$1:$1,0))</f>
        <v>1</v>
      </c>
      <c r="F3226" s="67">
        <f>INDEX(Hosts!$A:$O,MATCH(Places!$C3226,Hosts!$A:$A,0),MATCH(Places!F$1,Hosts!$1:$1,0))</f>
        <v>0.4</v>
      </c>
      <c r="G3226" s="67" t="str">
        <f>INDEX(Hosts!$A:$O,MATCH(Places!$C3226,Hosts!$A:$A,0),MATCH(Places!G$1,Hosts!$1:$1,0))</f>
        <v>No</v>
      </c>
      <c r="H3226">
        <v>16</v>
      </c>
      <c r="I3226" t="str">
        <f>VLOOKUP($H3226,Neighborhoods!$A:$C,2,0)</f>
        <v>Manhattan</v>
      </c>
      <c r="J3226" t="str">
        <f>VLOOKUP($H3226,Neighborhoods!$A:$C,3,0)</f>
        <v>Harlem</v>
      </c>
      <c r="K3226" t="s">
        <v>11822</v>
      </c>
      <c r="L3226" t="str">
        <f t="shared" si="200"/>
        <v>No</v>
      </c>
      <c r="M3226">
        <v>5</v>
      </c>
      <c r="N3226" t="str" cm="1">
        <f t="array" ref="N3226">_xlfn.IFS(M3226&lt;=2,"Small",M3226&lt;=5,"Medium",M3226&gt;5,"Large")</f>
        <v>Medium</v>
      </c>
      <c r="O3226" s="50">
        <v>243.57</v>
      </c>
      <c r="P3226" s="67">
        <f t="shared" si="201"/>
        <v>0.04</v>
      </c>
      <c r="Q3226" s="52">
        <v>5</v>
      </c>
      <c r="R3226" s="52" t="str" cm="1">
        <f t="array" ref="R3226">_xlfn.IFS(ROUND(Q3226,0)=5,"Excellent",ROUND(Q3226,0)=4,"Good",ROUND(Q3226,0)=3,"Ok",ROUND(Q3226,0)&lt;3,"Bad")</f>
        <v>Excellent</v>
      </c>
      <c r="S3226">
        <v>20</v>
      </c>
      <c r="T3226" t="str">
        <f t="shared" si="202"/>
        <v>No</v>
      </c>
      <c r="U3226" s="65">
        <v>43101</v>
      </c>
      <c r="V3226" s="65">
        <v>43694</v>
      </c>
      <c r="W3226">
        <v>179</v>
      </c>
      <c r="X3226" t="str">
        <f t="shared" si="203"/>
        <v>Active</v>
      </c>
      <c r="Y3226" t="s">
        <v>15615</v>
      </c>
    </row>
    <row r="3227" spans="1:25" x14ac:dyDescent="0.25">
      <c r="A3227">
        <v>3226</v>
      </c>
      <c r="B3227" t="s">
        <v>13619</v>
      </c>
      <c r="C3227">
        <v>1742</v>
      </c>
      <c r="D3227" t="str">
        <f>VLOOKUP($C3227,Hosts!$A:$O,10,0)</f>
        <v>New York</v>
      </c>
      <c r="E3227" s="67">
        <f>INDEX(Hosts!$A:$O,MATCH(Places!$C3227,Hosts!$A:$A,0),MATCH(Places!E$1,Hosts!$1:$1,0))</f>
        <v>1</v>
      </c>
      <c r="F3227" s="67">
        <f>INDEX(Hosts!$A:$O,MATCH(Places!$C3227,Hosts!$A:$A,0),MATCH(Places!F$1,Hosts!$1:$1,0))</f>
        <v>0.81</v>
      </c>
      <c r="G3227" s="67" t="str">
        <f>INDEX(Hosts!$A:$O,MATCH(Places!$C3227,Hosts!$A:$A,0),MATCH(Places!G$1,Hosts!$1:$1,0))</f>
        <v>No</v>
      </c>
      <c r="H3227">
        <v>12</v>
      </c>
      <c r="I3227" t="str">
        <f>VLOOKUP($H3227,Neighborhoods!$A:$C,2,0)</f>
        <v>Brooklyn</v>
      </c>
      <c r="J3227" t="str">
        <f>VLOOKUP($H3227,Neighborhoods!$A:$C,3,0)</f>
        <v>Williamsburg</v>
      </c>
      <c r="K3227" t="s">
        <v>1</v>
      </c>
      <c r="L3227" t="str">
        <f t="shared" si="200"/>
        <v>Yes</v>
      </c>
      <c r="M3227">
        <v>3</v>
      </c>
      <c r="N3227" t="str" cm="1">
        <f t="array" ref="N3227">_xlfn.IFS(M3227&lt;=2,"Small",M3227&lt;=5,"Medium",M3227&gt;5,"Large")</f>
        <v>Medium</v>
      </c>
      <c r="O3227" s="50">
        <v>65</v>
      </c>
      <c r="P3227" s="67">
        <f t="shared" si="201"/>
        <v>0.03</v>
      </c>
      <c r="Q3227" s="52">
        <v>4.6500000000000004</v>
      </c>
      <c r="R3227" s="52" t="str" cm="1">
        <f t="array" ref="R3227">_xlfn.IFS(ROUND(Q3227,0)=5,"Excellent",ROUND(Q3227,0)=4,"Good",ROUND(Q3227,0)=3,"Ok",ROUND(Q3227,0)&lt;3,"Bad")</f>
        <v>Excellent</v>
      </c>
      <c r="S3227">
        <v>77</v>
      </c>
      <c r="T3227" t="str">
        <f t="shared" si="202"/>
        <v>No</v>
      </c>
      <c r="U3227" s="65">
        <v>43086</v>
      </c>
      <c r="V3227" s="65">
        <v>43907</v>
      </c>
      <c r="W3227">
        <v>364</v>
      </c>
      <c r="X3227" t="str">
        <f t="shared" si="203"/>
        <v>Active</v>
      </c>
      <c r="Y3227" t="s">
        <v>15615</v>
      </c>
    </row>
    <row r="3228" spans="1:25" x14ac:dyDescent="0.25">
      <c r="A3228">
        <v>3227</v>
      </c>
      <c r="B3228" t="s">
        <v>2338</v>
      </c>
      <c r="C3228">
        <v>3126</v>
      </c>
      <c r="D3228" t="str">
        <f>VLOOKUP($C3228,Hosts!$A:$O,10,0)</f>
        <v>New York</v>
      </c>
      <c r="E3228" s="67">
        <f>INDEX(Hosts!$A:$O,MATCH(Places!$C3228,Hosts!$A:$A,0),MATCH(Places!E$1,Hosts!$1:$1,0))</f>
        <v>1</v>
      </c>
      <c r="F3228" s="67">
        <f>INDEX(Hosts!$A:$O,MATCH(Places!$C3228,Hosts!$A:$A,0),MATCH(Places!F$1,Hosts!$1:$1,0))</f>
        <v>1</v>
      </c>
      <c r="G3228" s="67" t="str">
        <f>INDEX(Hosts!$A:$O,MATCH(Places!$C3228,Hosts!$A:$A,0),MATCH(Places!G$1,Hosts!$1:$1,0))</f>
        <v>No</v>
      </c>
      <c r="H3228">
        <v>23</v>
      </c>
      <c r="I3228" t="str">
        <f>VLOOKUP($H3228,Neighborhoods!$A:$C,2,0)</f>
        <v>Queens</v>
      </c>
      <c r="J3228" t="str">
        <f>VLOOKUP($H3228,Neighborhoods!$A:$C,3,0)</f>
        <v>Jamaica</v>
      </c>
      <c r="K3228" t="s">
        <v>1</v>
      </c>
      <c r="L3228" t="str">
        <f t="shared" si="200"/>
        <v>Yes</v>
      </c>
      <c r="M3228">
        <v>2</v>
      </c>
      <c r="N3228" t="str" cm="1">
        <f t="array" ref="N3228">_xlfn.IFS(M3228&lt;=2,"Small",M3228&lt;=5,"Medium",M3228&gt;5,"Large")</f>
        <v>Small</v>
      </c>
      <c r="O3228" s="50">
        <v>50</v>
      </c>
      <c r="P3228" s="67">
        <f t="shared" si="201"/>
        <v>0.03</v>
      </c>
      <c r="Q3228" s="52">
        <v>4.72</v>
      </c>
      <c r="R3228" s="52" t="str" cm="1">
        <f t="array" ref="R3228">_xlfn.IFS(ROUND(Q3228,0)=5,"Excellent",ROUND(Q3228,0)=4,"Good",ROUND(Q3228,0)=3,"Ok",ROUND(Q3228,0)&lt;3,"Bad")</f>
        <v>Excellent</v>
      </c>
      <c r="S3228">
        <v>36</v>
      </c>
      <c r="T3228" t="str">
        <f t="shared" si="202"/>
        <v>No</v>
      </c>
      <c r="U3228" s="65">
        <v>43479</v>
      </c>
      <c r="V3228" s="65">
        <v>44037</v>
      </c>
      <c r="W3228">
        <v>310</v>
      </c>
      <c r="X3228" t="str">
        <f t="shared" si="203"/>
        <v>Active</v>
      </c>
      <c r="Y3228" t="s">
        <v>15616</v>
      </c>
    </row>
    <row r="3229" spans="1:25" x14ac:dyDescent="0.25">
      <c r="A3229">
        <v>3228</v>
      </c>
      <c r="B3229" t="s">
        <v>2339</v>
      </c>
      <c r="C3229">
        <v>1603</v>
      </c>
      <c r="D3229" t="str">
        <f>VLOOKUP($C3229,Hosts!$A:$O,10,0)</f>
        <v>New York</v>
      </c>
      <c r="E3229" s="67">
        <f>INDEX(Hosts!$A:$O,MATCH(Places!$C3229,Hosts!$A:$A,0),MATCH(Places!E$1,Hosts!$1:$1,0))</f>
        <v>0</v>
      </c>
      <c r="F3229" s="67">
        <f>INDEX(Hosts!$A:$O,MATCH(Places!$C3229,Hosts!$A:$A,0),MATCH(Places!F$1,Hosts!$1:$1,0))</f>
        <v>0.92</v>
      </c>
      <c r="G3229" s="67" t="str">
        <f>INDEX(Hosts!$A:$O,MATCH(Places!$C3229,Hosts!$A:$A,0),MATCH(Places!G$1,Hosts!$1:$1,0))</f>
        <v>No</v>
      </c>
      <c r="H3229">
        <v>12</v>
      </c>
      <c r="I3229" t="str">
        <f>VLOOKUP($H3229,Neighborhoods!$A:$C,2,0)</f>
        <v>Brooklyn</v>
      </c>
      <c r="J3229" t="str">
        <f>VLOOKUP($H3229,Neighborhoods!$A:$C,3,0)</f>
        <v>Williamsburg</v>
      </c>
      <c r="K3229" t="s">
        <v>11822</v>
      </c>
      <c r="L3229" t="str">
        <f t="shared" si="200"/>
        <v>No</v>
      </c>
      <c r="M3229">
        <v>5</v>
      </c>
      <c r="N3229" t="str" cm="1">
        <f t="array" ref="N3229">_xlfn.IFS(M3229&lt;=2,"Small",M3229&lt;=5,"Medium",M3229&gt;5,"Large")</f>
        <v>Medium</v>
      </c>
      <c r="O3229" s="50">
        <v>364</v>
      </c>
      <c r="P3229" s="67">
        <f t="shared" si="201"/>
        <v>0.04</v>
      </c>
      <c r="Q3229" s="52">
        <v>4.5999999999999996</v>
      </c>
      <c r="R3229" s="52" t="str" cm="1">
        <f t="array" ref="R3229">_xlfn.IFS(ROUND(Q3229,0)=5,"Excellent",ROUND(Q3229,0)=4,"Good",ROUND(Q3229,0)=3,"Ok",ROUND(Q3229,0)&lt;3,"Bad")</f>
        <v>Excellent</v>
      </c>
      <c r="S3229">
        <v>25</v>
      </c>
      <c r="T3229" t="str">
        <f t="shared" si="202"/>
        <v>No</v>
      </c>
      <c r="U3229" s="65">
        <v>43102</v>
      </c>
      <c r="V3229" s="65">
        <v>43831</v>
      </c>
      <c r="W3229">
        <v>365</v>
      </c>
      <c r="X3229" t="str">
        <f t="shared" si="203"/>
        <v>Active</v>
      </c>
      <c r="Y3229" t="s">
        <v>15615</v>
      </c>
    </row>
    <row r="3230" spans="1:25" x14ac:dyDescent="0.25">
      <c r="A3230">
        <v>3229</v>
      </c>
      <c r="B3230" t="s">
        <v>2340</v>
      </c>
      <c r="C3230">
        <v>1743</v>
      </c>
      <c r="D3230" t="str">
        <f>VLOOKUP($C3230,Hosts!$A:$O,10,0)</f>
        <v>New York</v>
      </c>
      <c r="E3230" s="67">
        <f>INDEX(Hosts!$A:$O,MATCH(Places!$C3230,Hosts!$A:$A,0),MATCH(Places!E$1,Hosts!$1:$1,0))</f>
        <v>1</v>
      </c>
      <c r="F3230" s="67">
        <f>INDEX(Hosts!$A:$O,MATCH(Places!$C3230,Hosts!$A:$A,0),MATCH(Places!F$1,Hosts!$1:$1,0))</f>
        <v>0.92</v>
      </c>
      <c r="G3230" s="67" t="str">
        <f>INDEX(Hosts!$A:$O,MATCH(Places!$C3230,Hosts!$A:$A,0),MATCH(Places!G$1,Hosts!$1:$1,0))</f>
        <v>Yes</v>
      </c>
      <c r="H3230">
        <v>14</v>
      </c>
      <c r="I3230" t="str">
        <f>VLOOKUP($H3230,Neighborhoods!$A:$C,2,0)</f>
        <v>Manhattan</v>
      </c>
      <c r="J3230" t="str">
        <f>VLOOKUP($H3230,Neighborhoods!$A:$C,3,0)</f>
        <v>East Harlem</v>
      </c>
      <c r="K3230" t="s">
        <v>11822</v>
      </c>
      <c r="L3230" t="str">
        <f t="shared" si="200"/>
        <v>No</v>
      </c>
      <c r="M3230">
        <v>4</v>
      </c>
      <c r="N3230" t="str" cm="1">
        <f t="array" ref="N3230">_xlfn.IFS(M3230&lt;=2,"Small",M3230&lt;=5,"Medium",M3230&gt;5,"Large")</f>
        <v>Medium</v>
      </c>
      <c r="O3230" s="50">
        <v>300</v>
      </c>
      <c r="P3230" s="67">
        <f t="shared" si="201"/>
        <v>0.04</v>
      </c>
      <c r="Q3230" s="52">
        <v>4.92</v>
      </c>
      <c r="R3230" s="52" t="str" cm="1">
        <f t="array" ref="R3230">_xlfn.IFS(ROUND(Q3230,0)=5,"Excellent",ROUND(Q3230,0)=4,"Good",ROUND(Q3230,0)=3,"Ok",ROUND(Q3230,0)&lt;3,"Bad")</f>
        <v>Excellent</v>
      </c>
      <c r="S3230">
        <v>59</v>
      </c>
      <c r="T3230" t="str">
        <f t="shared" si="202"/>
        <v>No</v>
      </c>
      <c r="U3230" s="65">
        <v>43184</v>
      </c>
      <c r="V3230" s="65">
        <v>43832</v>
      </c>
      <c r="W3230">
        <v>352</v>
      </c>
      <c r="X3230" t="str">
        <f t="shared" si="203"/>
        <v>Active</v>
      </c>
      <c r="Y3230" t="s">
        <v>15615</v>
      </c>
    </row>
    <row r="3231" spans="1:25" x14ac:dyDescent="0.25">
      <c r="A3231">
        <v>3230</v>
      </c>
      <c r="B3231" t="s">
        <v>2341</v>
      </c>
      <c r="C3231">
        <v>3419</v>
      </c>
      <c r="D3231" t="str">
        <f>VLOOKUP($C3231,Hosts!$A:$O,10,0)</f>
        <v>New York</v>
      </c>
      <c r="E3231" s="67">
        <f>INDEX(Hosts!$A:$O,MATCH(Places!$C3231,Hosts!$A:$A,0),MATCH(Places!E$1,Hosts!$1:$1,0))</f>
        <v>1</v>
      </c>
      <c r="F3231" s="67">
        <f>INDEX(Hosts!$A:$O,MATCH(Places!$C3231,Hosts!$A:$A,0),MATCH(Places!F$1,Hosts!$1:$1,0))</f>
        <v>0.81</v>
      </c>
      <c r="G3231" s="67" t="str">
        <f>INDEX(Hosts!$A:$O,MATCH(Places!$C3231,Hosts!$A:$A,0),MATCH(Places!G$1,Hosts!$1:$1,0))</f>
        <v>No</v>
      </c>
      <c r="H3231">
        <v>7</v>
      </c>
      <c r="I3231" t="str">
        <f>VLOOKUP($H3231,Neighborhoods!$A:$C,2,0)</f>
        <v>Brooklyn</v>
      </c>
      <c r="J3231" t="str">
        <f>VLOOKUP($H3231,Neighborhoods!$A:$C,3,0)</f>
        <v>Bedford-Stuyvesant</v>
      </c>
      <c r="K3231" t="s">
        <v>1</v>
      </c>
      <c r="L3231" t="str">
        <f t="shared" si="200"/>
        <v>Yes</v>
      </c>
      <c r="M3231">
        <v>2</v>
      </c>
      <c r="N3231" t="str" cm="1">
        <f t="array" ref="N3231">_xlfn.IFS(M3231&lt;=2,"Small",M3231&lt;=5,"Medium",M3231&gt;5,"Large")</f>
        <v>Small</v>
      </c>
      <c r="O3231" s="50">
        <v>45</v>
      </c>
      <c r="P3231" s="67">
        <f t="shared" si="201"/>
        <v>0.03</v>
      </c>
      <c r="Q3231" s="52">
        <v>5</v>
      </c>
      <c r="R3231" s="52" t="str" cm="1">
        <f t="array" ref="R3231">_xlfn.IFS(ROUND(Q3231,0)=5,"Excellent",ROUND(Q3231,0)=4,"Good",ROUND(Q3231,0)=3,"Ok",ROUND(Q3231,0)&lt;3,"Bad")</f>
        <v>Excellent</v>
      </c>
      <c r="S3231">
        <v>4</v>
      </c>
      <c r="T3231" t="str">
        <f t="shared" si="202"/>
        <v>No</v>
      </c>
      <c r="U3231" s="65">
        <v>43077</v>
      </c>
      <c r="V3231" s="65">
        <v>43167</v>
      </c>
      <c r="W3231">
        <v>348</v>
      </c>
      <c r="X3231" t="str">
        <f t="shared" si="203"/>
        <v>Active</v>
      </c>
      <c r="Y3231" t="s">
        <v>15616</v>
      </c>
    </row>
    <row r="3232" spans="1:25" x14ac:dyDescent="0.25">
      <c r="A3232">
        <v>3231</v>
      </c>
      <c r="B3232" t="s">
        <v>2342</v>
      </c>
      <c r="C3232">
        <v>863</v>
      </c>
      <c r="D3232" t="str">
        <f>VLOOKUP($C3232,Hosts!$A:$O,10,0)</f>
        <v>New York</v>
      </c>
      <c r="E3232" s="67">
        <f>INDEX(Hosts!$A:$O,MATCH(Places!$C3232,Hosts!$A:$A,0),MATCH(Places!E$1,Hosts!$1:$1,0))</f>
        <v>1</v>
      </c>
      <c r="F3232" s="67">
        <f>INDEX(Hosts!$A:$O,MATCH(Places!$C3232,Hosts!$A:$A,0),MATCH(Places!F$1,Hosts!$1:$1,0))</f>
        <v>1</v>
      </c>
      <c r="G3232" s="67" t="str">
        <f>INDEX(Hosts!$A:$O,MATCH(Places!$C3232,Hosts!$A:$A,0),MATCH(Places!G$1,Hosts!$1:$1,0))</f>
        <v>No</v>
      </c>
      <c r="H3232">
        <v>9</v>
      </c>
      <c r="I3232" t="str">
        <f>VLOOKUP($H3232,Neighborhoods!$A:$C,2,0)</f>
        <v>Brooklyn</v>
      </c>
      <c r="J3232" t="str">
        <f>VLOOKUP($H3232,Neighborhoods!$A:$C,3,0)</f>
        <v>Crown Heights</v>
      </c>
      <c r="K3232" t="s">
        <v>1</v>
      </c>
      <c r="L3232" t="str">
        <f t="shared" si="200"/>
        <v>Yes</v>
      </c>
      <c r="M3232">
        <v>1</v>
      </c>
      <c r="N3232" t="str" cm="1">
        <f t="array" ref="N3232">_xlfn.IFS(M3232&lt;=2,"Small",M3232&lt;=5,"Medium",M3232&gt;5,"Large")</f>
        <v>Small</v>
      </c>
      <c r="O3232" s="50">
        <v>35</v>
      </c>
      <c r="P3232" s="67">
        <f t="shared" si="201"/>
        <v>0.03</v>
      </c>
      <c r="Q3232" s="52">
        <v>4</v>
      </c>
      <c r="R3232" s="52" t="str" cm="1">
        <f t="array" ref="R3232">_xlfn.IFS(ROUND(Q3232,0)=5,"Excellent",ROUND(Q3232,0)=4,"Good",ROUND(Q3232,0)=3,"Ok",ROUND(Q3232,0)&lt;3,"Bad")</f>
        <v>Good</v>
      </c>
      <c r="S3232">
        <v>4</v>
      </c>
      <c r="T3232" t="str">
        <f t="shared" si="202"/>
        <v>No</v>
      </c>
      <c r="U3232" s="65">
        <v>43763</v>
      </c>
      <c r="V3232" s="65">
        <v>43909</v>
      </c>
      <c r="W3232">
        <v>44</v>
      </c>
      <c r="X3232" t="str">
        <f t="shared" si="203"/>
        <v>Active</v>
      </c>
      <c r="Y3232" t="s">
        <v>15615</v>
      </c>
    </row>
    <row r="3233" spans="1:25" x14ac:dyDescent="0.25">
      <c r="A3233">
        <v>3232</v>
      </c>
      <c r="B3233" t="s">
        <v>2343</v>
      </c>
      <c r="C3233">
        <v>747</v>
      </c>
      <c r="D3233" t="str">
        <f>VLOOKUP($C3233,Hosts!$A:$O,10,0)</f>
        <v>New York</v>
      </c>
      <c r="E3233" s="67">
        <f>INDEX(Hosts!$A:$O,MATCH(Places!$C3233,Hosts!$A:$A,0),MATCH(Places!E$1,Hosts!$1:$1,0))</f>
        <v>1</v>
      </c>
      <c r="F3233" s="67">
        <f>INDEX(Hosts!$A:$O,MATCH(Places!$C3233,Hosts!$A:$A,0),MATCH(Places!F$1,Hosts!$1:$1,0))</f>
        <v>0.67</v>
      </c>
      <c r="G3233" s="67" t="str">
        <f>INDEX(Hosts!$A:$O,MATCH(Places!$C3233,Hosts!$A:$A,0),MATCH(Places!G$1,Hosts!$1:$1,0))</f>
        <v>No</v>
      </c>
      <c r="H3233">
        <v>12</v>
      </c>
      <c r="I3233" t="str">
        <f>VLOOKUP($H3233,Neighborhoods!$A:$C,2,0)</f>
        <v>Brooklyn</v>
      </c>
      <c r="J3233" t="str">
        <f>VLOOKUP($H3233,Neighborhoods!$A:$C,3,0)</f>
        <v>Williamsburg</v>
      </c>
      <c r="K3233" t="s">
        <v>11822</v>
      </c>
      <c r="L3233" t="str">
        <f t="shared" si="200"/>
        <v>No</v>
      </c>
      <c r="M3233">
        <v>3</v>
      </c>
      <c r="N3233" t="str" cm="1">
        <f t="array" ref="N3233">_xlfn.IFS(M3233&lt;=2,"Small",M3233&lt;=5,"Medium",M3233&gt;5,"Large")</f>
        <v>Medium</v>
      </c>
      <c r="O3233" s="50">
        <v>347</v>
      </c>
      <c r="P3233" s="67">
        <f t="shared" si="201"/>
        <v>0.04</v>
      </c>
      <c r="Q3233" s="52">
        <v>4.93</v>
      </c>
      <c r="R3233" s="52" t="str" cm="1">
        <f t="array" ref="R3233">_xlfn.IFS(ROUND(Q3233,0)=5,"Excellent",ROUND(Q3233,0)=4,"Good",ROUND(Q3233,0)=3,"Ok",ROUND(Q3233,0)&lt;3,"Bad")</f>
        <v>Excellent</v>
      </c>
      <c r="S3233">
        <v>28</v>
      </c>
      <c r="T3233" t="str">
        <f t="shared" si="202"/>
        <v>No</v>
      </c>
      <c r="U3233" s="65">
        <v>43080</v>
      </c>
      <c r="V3233" s="65">
        <v>43738</v>
      </c>
      <c r="W3233">
        <v>166</v>
      </c>
      <c r="X3233" t="str">
        <f t="shared" si="203"/>
        <v>Active</v>
      </c>
      <c r="Y3233" t="s">
        <v>15615</v>
      </c>
    </row>
    <row r="3234" spans="1:25" x14ac:dyDescent="0.25">
      <c r="A3234">
        <v>3233</v>
      </c>
      <c r="B3234" t="s">
        <v>2344</v>
      </c>
      <c r="C3234">
        <v>2591</v>
      </c>
      <c r="D3234" t="str">
        <f>VLOOKUP($C3234,Hosts!$A:$O,10,0)</f>
        <v>New York</v>
      </c>
      <c r="E3234" s="67">
        <f>INDEX(Hosts!$A:$O,MATCH(Places!$C3234,Hosts!$A:$A,0),MATCH(Places!E$1,Hosts!$1:$1,0))</f>
        <v>0.5</v>
      </c>
      <c r="F3234" s="67">
        <f>INDEX(Hosts!$A:$O,MATCH(Places!$C3234,Hosts!$A:$A,0),MATCH(Places!F$1,Hosts!$1:$1,0))</f>
        <v>0.2</v>
      </c>
      <c r="G3234" s="67" t="str">
        <f>INDEX(Hosts!$A:$O,MATCH(Places!$C3234,Hosts!$A:$A,0),MATCH(Places!G$1,Hosts!$1:$1,0))</f>
        <v>No</v>
      </c>
      <c r="H3234">
        <v>12</v>
      </c>
      <c r="I3234" t="str">
        <f>VLOOKUP($H3234,Neighborhoods!$A:$C,2,0)</f>
        <v>Brooklyn</v>
      </c>
      <c r="J3234" t="str">
        <f>VLOOKUP($H3234,Neighborhoods!$A:$C,3,0)</f>
        <v>Williamsburg</v>
      </c>
      <c r="K3234" t="s">
        <v>11822</v>
      </c>
      <c r="L3234" t="str">
        <f t="shared" si="200"/>
        <v>No</v>
      </c>
      <c r="M3234">
        <v>3</v>
      </c>
      <c r="N3234" t="str" cm="1">
        <f t="array" ref="N3234">_xlfn.IFS(M3234&lt;=2,"Small",M3234&lt;=5,"Medium",M3234&gt;5,"Large")</f>
        <v>Medium</v>
      </c>
      <c r="O3234" s="50">
        <v>100</v>
      </c>
      <c r="P3234" s="67">
        <f t="shared" si="201"/>
        <v>0.03</v>
      </c>
      <c r="Q3234" s="52">
        <v>5</v>
      </c>
      <c r="R3234" s="52" t="str" cm="1">
        <f t="array" ref="R3234">_xlfn.IFS(ROUND(Q3234,0)=5,"Excellent",ROUND(Q3234,0)=4,"Good",ROUND(Q3234,0)=3,"Ok",ROUND(Q3234,0)&lt;3,"Bad")</f>
        <v>Excellent</v>
      </c>
      <c r="S3234">
        <v>3</v>
      </c>
      <c r="T3234" t="str">
        <f t="shared" si="202"/>
        <v>No</v>
      </c>
      <c r="U3234" s="65">
        <v>43643</v>
      </c>
      <c r="V3234" s="65">
        <v>43952</v>
      </c>
      <c r="W3234">
        <v>181</v>
      </c>
      <c r="X3234" t="str">
        <f t="shared" si="203"/>
        <v>Active</v>
      </c>
      <c r="Y3234" t="s">
        <v>15616</v>
      </c>
    </row>
    <row r="3235" spans="1:25" x14ac:dyDescent="0.25">
      <c r="A3235">
        <v>3234</v>
      </c>
      <c r="B3235" t="s">
        <v>14894</v>
      </c>
      <c r="C3235">
        <v>1166</v>
      </c>
      <c r="D3235" t="str">
        <f>VLOOKUP($C3235,Hosts!$A:$O,10,0)</f>
        <v>New York</v>
      </c>
      <c r="E3235" s="67">
        <f>INDEX(Hosts!$A:$O,MATCH(Places!$C3235,Hosts!$A:$A,0),MATCH(Places!E$1,Hosts!$1:$1,0))</f>
        <v>1</v>
      </c>
      <c r="F3235" s="67">
        <f>INDEX(Hosts!$A:$O,MATCH(Places!$C3235,Hosts!$A:$A,0),MATCH(Places!F$1,Hosts!$1:$1,0))</f>
        <v>0.98</v>
      </c>
      <c r="G3235" s="67" t="str">
        <f>INDEX(Hosts!$A:$O,MATCH(Places!$C3235,Hosts!$A:$A,0),MATCH(Places!G$1,Hosts!$1:$1,0))</f>
        <v>Yes</v>
      </c>
      <c r="H3235">
        <v>16</v>
      </c>
      <c r="I3235" t="str">
        <f>VLOOKUP($H3235,Neighborhoods!$A:$C,2,0)</f>
        <v>Manhattan</v>
      </c>
      <c r="J3235" t="str">
        <f>VLOOKUP($H3235,Neighborhoods!$A:$C,3,0)</f>
        <v>Harlem</v>
      </c>
      <c r="K3235" t="s">
        <v>11822</v>
      </c>
      <c r="L3235" t="str">
        <f t="shared" si="200"/>
        <v>No</v>
      </c>
      <c r="M3235">
        <v>16</v>
      </c>
      <c r="N3235" t="str" cm="1">
        <f t="array" ref="N3235">_xlfn.IFS(M3235&lt;=2,"Small",M3235&lt;=5,"Medium",M3235&gt;5,"Large")</f>
        <v>Large</v>
      </c>
      <c r="O3235" s="50">
        <v>800</v>
      </c>
      <c r="P3235" s="67">
        <f t="shared" si="201"/>
        <v>0.05</v>
      </c>
      <c r="Q3235" s="52">
        <v>5</v>
      </c>
      <c r="R3235" s="52" t="str" cm="1">
        <f t="array" ref="R3235">_xlfn.IFS(ROUND(Q3235,0)=5,"Excellent",ROUND(Q3235,0)=4,"Good",ROUND(Q3235,0)=3,"Ok",ROUND(Q3235,0)&lt;3,"Bad")</f>
        <v>Excellent</v>
      </c>
      <c r="S3235">
        <v>50</v>
      </c>
      <c r="T3235" t="str">
        <f t="shared" si="202"/>
        <v>No</v>
      </c>
      <c r="U3235" s="65">
        <v>43144</v>
      </c>
      <c r="V3235" s="65">
        <v>44051</v>
      </c>
      <c r="W3235">
        <v>365</v>
      </c>
      <c r="X3235" t="str">
        <f t="shared" si="203"/>
        <v>Active</v>
      </c>
      <c r="Y3235" t="s">
        <v>15615</v>
      </c>
    </row>
    <row r="3236" spans="1:25" x14ac:dyDescent="0.25">
      <c r="A3236">
        <v>3235</v>
      </c>
      <c r="B3236" t="s">
        <v>2345</v>
      </c>
      <c r="C3236">
        <v>1799</v>
      </c>
      <c r="D3236" t="str">
        <f>VLOOKUP($C3236,Hosts!$A:$O,10,0)</f>
        <v>New York</v>
      </c>
      <c r="E3236" s="67">
        <f>INDEX(Hosts!$A:$O,MATCH(Places!$C3236,Hosts!$A:$A,0),MATCH(Places!E$1,Hosts!$1:$1,0))</f>
        <v>0.92</v>
      </c>
      <c r="F3236" s="67">
        <f>INDEX(Hosts!$A:$O,MATCH(Places!$C3236,Hosts!$A:$A,0),MATCH(Places!F$1,Hosts!$1:$1,0))</f>
        <v>1</v>
      </c>
      <c r="G3236" s="67" t="str">
        <f>INDEX(Hosts!$A:$O,MATCH(Places!$C3236,Hosts!$A:$A,0),MATCH(Places!G$1,Hosts!$1:$1,0))</f>
        <v>Yes</v>
      </c>
      <c r="H3236">
        <v>9</v>
      </c>
      <c r="I3236" t="str">
        <f>VLOOKUP($H3236,Neighborhoods!$A:$C,2,0)</f>
        <v>Brooklyn</v>
      </c>
      <c r="J3236" t="str">
        <f>VLOOKUP($H3236,Neighborhoods!$A:$C,3,0)</f>
        <v>Crown Heights</v>
      </c>
      <c r="K3236" t="s">
        <v>11822</v>
      </c>
      <c r="L3236" t="str">
        <f t="shared" si="200"/>
        <v>No</v>
      </c>
      <c r="M3236">
        <v>4</v>
      </c>
      <c r="N3236" t="str" cm="1">
        <f t="array" ref="N3236">_xlfn.IFS(M3236&lt;=2,"Small",M3236&lt;=5,"Medium",M3236&gt;5,"Large")</f>
        <v>Medium</v>
      </c>
      <c r="O3236" s="50">
        <v>75</v>
      </c>
      <c r="P3236" s="67">
        <f t="shared" si="201"/>
        <v>0.03</v>
      </c>
      <c r="Q3236" s="52">
        <v>5</v>
      </c>
      <c r="R3236" s="52" t="str" cm="1">
        <f t="array" ref="R3236">_xlfn.IFS(ROUND(Q3236,0)=5,"Excellent",ROUND(Q3236,0)=4,"Good",ROUND(Q3236,0)=3,"Ok",ROUND(Q3236,0)&lt;3,"Bad")</f>
        <v>Excellent</v>
      </c>
      <c r="S3236">
        <v>9</v>
      </c>
      <c r="T3236" t="str">
        <f t="shared" si="202"/>
        <v>No</v>
      </c>
      <c r="U3236" s="65">
        <v>43177</v>
      </c>
      <c r="V3236" s="65">
        <v>44028</v>
      </c>
      <c r="W3236">
        <v>231</v>
      </c>
      <c r="X3236" t="str">
        <f t="shared" si="203"/>
        <v>Active</v>
      </c>
      <c r="Y3236" t="s">
        <v>15616</v>
      </c>
    </row>
    <row r="3237" spans="1:25" x14ac:dyDescent="0.25">
      <c r="A3237">
        <v>3236</v>
      </c>
      <c r="B3237" t="s">
        <v>2346</v>
      </c>
      <c r="C3237">
        <v>3418</v>
      </c>
      <c r="D3237" t="str">
        <f>VLOOKUP($C3237,Hosts!$A:$O,10,0)</f>
        <v>New York</v>
      </c>
      <c r="E3237" s="67">
        <f>INDEX(Hosts!$A:$O,MATCH(Places!$C3237,Hosts!$A:$A,0),MATCH(Places!E$1,Hosts!$1:$1,0))</f>
        <v>1</v>
      </c>
      <c r="F3237" s="67">
        <f>INDEX(Hosts!$A:$O,MATCH(Places!$C3237,Hosts!$A:$A,0),MATCH(Places!F$1,Hosts!$1:$1,0))</f>
        <v>1</v>
      </c>
      <c r="G3237" s="67" t="str">
        <f>INDEX(Hosts!$A:$O,MATCH(Places!$C3237,Hosts!$A:$A,0),MATCH(Places!G$1,Hosts!$1:$1,0))</f>
        <v>Yes</v>
      </c>
      <c r="H3237">
        <v>14</v>
      </c>
      <c r="I3237" t="str">
        <f>VLOOKUP($H3237,Neighborhoods!$A:$C,2,0)</f>
        <v>Manhattan</v>
      </c>
      <c r="J3237" t="str">
        <f>VLOOKUP($H3237,Neighborhoods!$A:$C,3,0)</f>
        <v>East Harlem</v>
      </c>
      <c r="K3237" t="s">
        <v>1</v>
      </c>
      <c r="L3237" t="str">
        <f t="shared" si="200"/>
        <v>Yes</v>
      </c>
      <c r="M3237">
        <v>3</v>
      </c>
      <c r="N3237" t="str" cm="1">
        <f t="array" ref="N3237">_xlfn.IFS(M3237&lt;=2,"Small",M3237&lt;=5,"Medium",M3237&gt;5,"Large")</f>
        <v>Medium</v>
      </c>
      <c r="O3237" s="50">
        <v>95</v>
      </c>
      <c r="P3237" s="67">
        <f t="shared" si="201"/>
        <v>0.03</v>
      </c>
      <c r="Q3237" s="52">
        <v>4.91</v>
      </c>
      <c r="R3237" s="52" t="str" cm="1">
        <f t="array" ref="R3237">_xlfn.IFS(ROUND(Q3237,0)=5,"Excellent",ROUND(Q3237,0)=4,"Good",ROUND(Q3237,0)=3,"Ok",ROUND(Q3237,0)&lt;3,"Bad")</f>
        <v>Excellent</v>
      </c>
      <c r="S3237">
        <v>123</v>
      </c>
      <c r="T3237" t="str">
        <f t="shared" si="202"/>
        <v>Yes</v>
      </c>
      <c r="U3237" s="65">
        <v>43079</v>
      </c>
      <c r="V3237" s="65">
        <v>43901</v>
      </c>
      <c r="W3237">
        <v>134</v>
      </c>
      <c r="X3237" t="str">
        <f t="shared" si="203"/>
        <v>Active</v>
      </c>
      <c r="Y3237" t="s">
        <v>15615</v>
      </c>
    </row>
    <row r="3238" spans="1:25" x14ac:dyDescent="0.25">
      <c r="A3238">
        <v>3237</v>
      </c>
      <c r="B3238" t="s">
        <v>2347</v>
      </c>
      <c r="C3238">
        <v>3406</v>
      </c>
      <c r="D3238" t="str">
        <f>VLOOKUP($C3238,Hosts!$A:$O,10,0)</f>
        <v>New York</v>
      </c>
      <c r="E3238" s="67">
        <f>INDEX(Hosts!$A:$O,MATCH(Places!$C3238,Hosts!$A:$A,0),MATCH(Places!E$1,Hosts!$1:$1,0))</f>
        <v>1</v>
      </c>
      <c r="F3238" s="67">
        <f>INDEX(Hosts!$A:$O,MATCH(Places!$C3238,Hosts!$A:$A,0),MATCH(Places!F$1,Hosts!$1:$1,0))</f>
        <v>0.96</v>
      </c>
      <c r="G3238" s="67" t="str">
        <f>INDEX(Hosts!$A:$O,MATCH(Places!$C3238,Hosts!$A:$A,0),MATCH(Places!G$1,Hosts!$1:$1,0))</f>
        <v>Yes</v>
      </c>
      <c r="H3238">
        <v>14</v>
      </c>
      <c r="I3238" t="str">
        <f>VLOOKUP($H3238,Neighborhoods!$A:$C,2,0)</f>
        <v>Manhattan</v>
      </c>
      <c r="J3238" t="str">
        <f>VLOOKUP($H3238,Neighborhoods!$A:$C,3,0)</f>
        <v>East Harlem</v>
      </c>
      <c r="K3238" t="s">
        <v>1</v>
      </c>
      <c r="L3238" t="str">
        <f t="shared" si="200"/>
        <v>Yes</v>
      </c>
      <c r="M3238">
        <v>1</v>
      </c>
      <c r="N3238" t="str" cm="1">
        <f t="array" ref="N3238">_xlfn.IFS(M3238&lt;=2,"Small",M3238&lt;=5,"Medium",M3238&gt;5,"Large")</f>
        <v>Small</v>
      </c>
      <c r="O3238" s="50">
        <v>100</v>
      </c>
      <c r="P3238" s="67">
        <f t="shared" si="201"/>
        <v>0.03</v>
      </c>
      <c r="Q3238" s="52">
        <v>4.91</v>
      </c>
      <c r="R3238" s="52" t="str" cm="1">
        <f t="array" ref="R3238">_xlfn.IFS(ROUND(Q3238,0)=5,"Excellent",ROUND(Q3238,0)=4,"Good",ROUND(Q3238,0)=3,"Ok",ROUND(Q3238,0)&lt;3,"Bad")</f>
        <v>Excellent</v>
      </c>
      <c r="S3238">
        <v>145</v>
      </c>
      <c r="T3238" t="str">
        <f t="shared" si="202"/>
        <v>Yes</v>
      </c>
      <c r="U3238" s="65">
        <v>43077</v>
      </c>
      <c r="V3238" s="65">
        <v>43896</v>
      </c>
      <c r="W3238">
        <v>365</v>
      </c>
      <c r="X3238" t="str">
        <f t="shared" si="203"/>
        <v>Active</v>
      </c>
      <c r="Y3238" t="s">
        <v>15616</v>
      </c>
    </row>
    <row r="3239" spans="1:25" x14ac:dyDescent="0.25">
      <c r="A3239">
        <v>3238</v>
      </c>
      <c r="B3239" t="s">
        <v>2348</v>
      </c>
      <c r="C3239">
        <v>3077</v>
      </c>
      <c r="D3239" t="str">
        <f>VLOOKUP($C3239,Hosts!$A:$O,10,0)</f>
        <v>New York</v>
      </c>
      <c r="E3239" s="67">
        <f>INDEX(Hosts!$A:$O,MATCH(Places!$C3239,Hosts!$A:$A,0),MATCH(Places!E$1,Hosts!$1:$1,0))</f>
        <v>1</v>
      </c>
      <c r="F3239" s="67">
        <f>INDEX(Hosts!$A:$O,MATCH(Places!$C3239,Hosts!$A:$A,0),MATCH(Places!F$1,Hosts!$1:$1,0))</f>
        <v>0.62</v>
      </c>
      <c r="G3239" s="67" t="str">
        <f>INDEX(Hosts!$A:$O,MATCH(Places!$C3239,Hosts!$A:$A,0),MATCH(Places!G$1,Hosts!$1:$1,0))</f>
        <v>Yes</v>
      </c>
      <c r="H3239">
        <v>11</v>
      </c>
      <c r="I3239" t="str">
        <f>VLOOKUP($H3239,Neighborhoods!$A:$C,2,0)</f>
        <v>Brooklyn</v>
      </c>
      <c r="J3239" t="str">
        <f>VLOOKUP($H3239,Neighborhoods!$A:$C,3,0)</f>
        <v>Greenpoint</v>
      </c>
      <c r="K3239" t="s">
        <v>11822</v>
      </c>
      <c r="L3239" t="str">
        <f t="shared" si="200"/>
        <v>No</v>
      </c>
      <c r="M3239">
        <v>2</v>
      </c>
      <c r="N3239" t="str" cm="1">
        <f t="array" ref="N3239">_xlfn.IFS(M3239&lt;=2,"Small",M3239&lt;=5,"Medium",M3239&gt;5,"Large")</f>
        <v>Small</v>
      </c>
      <c r="O3239" s="50">
        <v>180</v>
      </c>
      <c r="P3239" s="67">
        <f t="shared" si="201"/>
        <v>0.03</v>
      </c>
      <c r="Q3239" s="52">
        <v>5</v>
      </c>
      <c r="R3239" s="52" t="str" cm="1">
        <f t="array" ref="R3239">_xlfn.IFS(ROUND(Q3239,0)=5,"Excellent",ROUND(Q3239,0)=4,"Good",ROUND(Q3239,0)=3,"Ok",ROUND(Q3239,0)&lt;3,"Bad")</f>
        <v>Excellent</v>
      </c>
      <c r="S3239">
        <v>53</v>
      </c>
      <c r="T3239" t="str">
        <f t="shared" si="202"/>
        <v>No</v>
      </c>
      <c r="U3239" s="65">
        <v>43079</v>
      </c>
      <c r="V3239" s="65">
        <v>44043</v>
      </c>
      <c r="W3239">
        <v>14</v>
      </c>
      <c r="X3239" t="str">
        <f t="shared" si="203"/>
        <v>Active</v>
      </c>
      <c r="Y3239" t="s">
        <v>15615</v>
      </c>
    </row>
    <row r="3240" spans="1:25" x14ac:dyDescent="0.25">
      <c r="A3240">
        <v>3239</v>
      </c>
      <c r="B3240" t="s">
        <v>2349</v>
      </c>
      <c r="C3240">
        <v>3249</v>
      </c>
      <c r="D3240" t="str">
        <f>VLOOKUP($C3240,Hosts!$A:$O,10,0)</f>
        <v>New York</v>
      </c>
      <c r="E3240" s="67">
        <f>INDEX(Hosts!$A:$O,MATCH(Places!$C3240,Hosts!$A:$A,0),MATCH(Places!E$1,Hosts!$1:$1,0))</f>
        <v>1</v>
      </c>
      <c r="F3240" s="67">
        <f>INDEX(Hosts!$A:$O,MATCH(Places!$C3240,Hosts!$A:$A,0),MATCH(Places!F$1,Hosts!$1:$1,0))</f>
        <v>0.99</v>
      </c>
      <c r="G3240" s="67" t="str">
        <f>INDEX(Hosts!$A:$O,MATCH(Places!$C3240,Hosts!$A:$A,0),MATCH(Places!G$1,Hosts!$1:$1,0))</f>
        <v>Yes</v>
      </c>
      <c r="H3240">
        <v>8</v>
      </c>
      <c r="I3240" t="str">
        <f>VLOOKUP($H3240,Neighborhoods!$A:$C,2,0)</f>
        <v>Brooklyn</v>
      </c>
      <c r="J3240" t="str">
        <f>VLOOKUP($H3240,Neighborhoods!$A:$C,3,0)</f>
        <v>Bushwick</v>
      </c>
      <c r="K3240" t="s">
        <v>1</v>
      </c>
      <c r="L3240" t="str">
        <f t="shared" si="200"/>
        <v>Yes</v>
      </c>
      <c r="M3240">
        <v>3</v>
      </c>
      <c r="N3240" t="str" cm="1">
        <f t="array" ref="N3240">_xlfn.IFS(M3240&lt;=2,"Small",M3240&lt;=5,"Medium",M3240&gt;5,"Large")</f>
        <v>Medium</v>
      </c>
      <c r="O3240" s="50">
        <v>52</v>
      </c>
      <c r="P3240" s="67">
        <f t="shared" si="201"/>
        <v>0.03</v>
      </c>
      <c r="Q3240" s="52">
        <v>4.88</v>
      </c>
      <c r="R3240" s="52" t="str" cm="1">
        <f t="array" ref="R3240">_xlfn.IFS(ROUND(Q3240,0)=5,"Excellent",ROUND(Q3240,0)=4,"Good",ROUND(Q3240,0)=3,"Ok",ROUND(Q3240,0)&lt;3,"Bad")</f>
        <v>Excellent</v>
      </c>
      <c r="S3240">
        <v>26</v>
      </c>
      <c r="T3240" t="str">
        <f t="shared" si="202"/>
        <v>No</v>
      </c>
      <c r="U3240" s="65">
        <v>43095</v>
      </c>
      <c r="V3240" s="65">
        <v>43869</v>
      </c>
      <c r="W3240">
        <v>180</v>
      </c>
      <c r="X3240" t="str">
        <f t="shared" si="203"/>
        <v>Active</v>
      </c>
      <c r="Y3240" t="s">
        <v>15615</v>
      </c>
    </row>
    <row r="3241" spans="1:25" x14ac:dyDescent="0.25">
      <c r="A3241">
        <v>3240</v>
      </c>
      <c r="B3241" t="s">
        <v>2350</v>
      </c>
      <c r="C3241">
        <v>3249</v>
      </c>
      <c r="D3241" t="str">
        <f>VLOOKUP($C3241,Hosts!$A:$O,10,0)</f>
        <v>New York</v>
      </c>
      <c r="E3241" s="67">
        <f>INDEX(Hosts!$A:$O,MATCH(Places!$C3241,Hosts!$A:$A,0),MATCH(Places!E$1,Hosts!$1:$1,0))</f>
        <v>1</v>
      </c>
      <c r="F3241" s="67">
        <f>INDEX(Hosts!$A:$O,MATCH(Places!$C3241,Hosts!$A:$A,0),MATCH(Places!F$1,Hosts!$1:$1,0))</f>
        <v>0.99</v>
      </c>
      <c r="G3241" s="67" t="str">
        <f>INDEX(Hosts!$A:$O,MATCH(Places!$C3241,Hosts!$A:$A,0),MATCH(Places!G$1,Hosts!$1:$1,0))</f>
        <v>Yes</v>
      </c>
      <c r="H3241">
        <v>8</v>
      </c>
      <c r="I3241" t="str">
        <f>VLOOKUP($H3241,Neighborhoods!$A:$C,2,0)</f>
        <v>Brooklyn</v>
      </c>
      <c r="J3241" t="str">
        <f>VLOOKUP($H3241,Neighborhoods!$A:$C,3,0)</f>
        <v>Bushwick</v>
      </c>
      <c r="K3241" t="s">
        <v>1</v>
      </c>
      <c r="L3241" t="str">
        <f t="shared" si="200"/>
        <v>Yes</v>
      </c>
      <c r="M3241">
        <v>3</v>
      </c>
      <c r="N3241" t="str" cm="1">
        <f t="array" ref="N3241">_xlfn.IFS(M3241&lt;=2,"Small",M3241&lt;=5,"Medium",M3241&gt;5,"Large")</f>
        <v>Medium</v>
      </c>
      <c r="O3241" s="50">
        <v>62</v>
      </c>
      <c r="P3241" s="67">
        <f t="shared" si="201"/>
        <v>0.03</v>
      </c>
      <c r="Q3241" s="52">
        <v>4.8899999999999997</v>
      </c>
      <c r="R3241" s="52" t="str" cm="1">
        <f t="array" ref="R3241">_xlfn.IFS(ROUND(Q3241,0)=5,"Excellent",ROUND(Q3241,0)=4,"Good",ROUND(Q3241,0)=3,"Ok",ROUND(Q3241,0)&lt;3,"Bad")</f>
        <v>Excellent</v>
      </c>
      <c r="S3241">
        <v>28</v>
      </c>
      <c r="T3241" t="str">
        <f t="shared" si="202"/>
        <v>No</v>
      </c>
      <c r="U3241" s="65">
        <v>43099</v>
      </c>
      <c r="V3241" s="65">
        <v>43778</v>
      </c>
      <c r="W3241">
        <v>180</v>
      </c>
      <c r="X3241" t="str">
        <f t="shared" si="203"/>
        <v>Active</v>
      </c>
      <c r="Y3241" t="s">
        <v>15616</v>
      </c>
    </row>
    <row r="3242" spans="1:25" x14ac:dyDescent="0.25">
      <c r="A3242">
        <v>3241</v>
      </c>
      <c r="B3242" t="s">
        <v>2351</v>
      </c>
      <c r="C3242">
        <v>2233</v>
      </c>
      <c r="D3242" t="str">
        <f>VLOOKUP($C3242,Hosts!$A:$O,10,0)</f>
        <v>New York</v>
      </c>
      <c r="E3242" s="67">
        <f>INDEX(Hosts!$A:$O,MATCH(Places!$C3242,Hosts!$A:$A,0),MATCH(Places!E$1,Hosts!$1:$1,0))</f>
        <v>1</v>
      </c>
      <c r="F3242" s="67">
        <f>INDEX(Hosts!$A:$O,MATCH(Places!$C3242,Hosts!$A:$A,0),MATCH(Places!F$1,Hosts!$1:$1,0))</f>
        <v>1</v>
      </c>
      <c r="G3242" s="67" t="str">
        <f>INDEX(Hosts!$A:$O,MATCH(Places!$C3242,Hosts!$A:$A,0),MATCH(Places!G$1,Hosts!$1:$1,0))</f>
        <v>No</v>
      </c>
      <c r="H3242">
        <v>16</v>
      </c>
      <c r="I3242" t="str">
        <f>VLOOKUP($H3242,Neighborhoods!$A:$C,2,0)</f>
        <v>Manhattan</v>
      </c>
      <c r="J3242" t="str">
        <f>VLOOKUP($H3242,Neighborhoods!$A:$C,3,0)</f>
        <v>Harlem</v>
      </c>
      <c r="K3242" t="s">
        <v>11822</v>
      </c>
      <c r="L3242" t="str">
        <f t="shared" si="200"/>
        <v>No</v>
      </c>
      <c r="M3242">
        <v>4</v>
      </c>
      <c r="N3242" t="str" cm="1">
        <f t="array" ref="N3242">_xlfn.IFS(M3242&lt;=2,"Small",M3242&lt;=5,"Medium",M3242&gt;5,"Large")</f>
        <v>Medium</v>
      </c>
      <c r="O3242" s="50">
        <v>209</v>
      </c>
      <c r="P3242" s="67">
        <f t="shared" si="201"/>
        <v>0.04</v>
      </c>
      <c r="Q3242" s="52">
        <v>5</v>
      </c>
      <c r="R3242" s="52" t="str" cm="1">
        <f t="array" ref="R3242">_xlfn.IFS(ROUND(Q3242,0)=5,"Excellent",ROUND(Q3242,0)=4,"Good",ROUND(Q3242,0)=3,"Ok",ROUND(Q3242,0)&lt;3,"Bad")</f>
        <v>Excellent</v>
      </c>
      <c r="S3242">
        <v>9</v>
      </c>
      <c r="T3242" t="str">
        <f t="shared" si="202"/>
        <v>No</v>
      </c>
      <c r="U3242" s="65">
        <v>43076</v>
      </c>
      <c r="V3242" s="65">
        <v>43832</v>
      </c>
      <c r="W3242">
        <v>0</v>
      </c>
      <c r="X3242" t="str">
        <f t="shared" si="203"/>
        <v>Inactive</v>
      </c>
      <c r="Y3242" t="s">
        <v>15616</v>
      </c>
    </row>
    <row r="3243" spans="1:25" x14ac:dyDescent="0.25">
      <c r="A3243">
        <v>3242</v>
      </c>
      <c r="B3243" t="s">
        <v>13343</v>
      </c>
      <c r="C3243">
        <v>883</v>
      </c>
      <c r="D3243" t="str">
        <f>VLOOKUP($C3243,Hosts!$A:$O,10,0)</f>
        <v>New York</v>
      </c>
      <c r="E3243" s="67">
        <f>INDEX(Hosts!$A:$O,MATCH(Places!$C3243,Hosts!$A:$A,0),MATCH(Places!E$1,Hosts!$1:$1,0))</f>
        <v>0.9</v>
      </c>
      <c r="F3243" s="67">
        <f>INDEX(Hosts!$A:$O,MATCH(Places!$C3243,Hosts!$A:$A,0),MATCH(Places!F$1,Hosts!$1:$1,0))</f>
        <v>0.33</v>
      </c>
      <c r="G3243" s="67" t="str">
        <f>INDEX(Hosts!$A:$O,MATCH(Places!$C3243,Hosts!$A:$A,0),MATCH(Places!G$1,Hosts!$1:$1,0))</f>
        <v>No</v>
      </c>
      <c r="H3243">
        <v>14</v>
      </c>
      <c r="I3243" t="str">
        <f>VLOOKUP($H3243,Neighborhoods!$A:$C,2,0)</f>
        <v>Manhattan</v>
      </c>
      <c r="J3243" t="str">
        <f>VLOOKUP($H3243,Neighborhoods!$A:$C,3,0)</f>
        <v>East Harlem</v>
      </c>
      <c r="K3243" t="s">
        <v>11822</v>
      </c>
      <c r="L3243" t="str">
        <f t="shared" si="200"/>
        <v>No</v>
      </c>
      <c r="M3243">
        <v>6</v>
      </c>
      <c r="N3243" t="str" cm="1">
        <f t="array" ref="N3243">_xlfn.IFS(M3243&lt;=2,"Small",M3243&lt;=5,"Medium",M3243&gt;5,"Large")</f>
        <v>Large</v>
      </c>
      <c r="O3243" s="50">
        <v>85</v>
      </c>
      <c r="P3243" s="67">
        <f t="shared" si="201"/>
        <v>0.03</v>
      </c>
      <c r="Q3243" s="52">
        <v>4.63</v>
      </c>
      <c r="R3243" s="52" t="str" cm="1">
        <f t="array" ref="R3243">_xlfn.IFS(ROUND(Q3243,0)=5,"Excellent",ROUND(Q3243,0)=4,"Good",ROUND(Q3243,0)=3,"Ok",ROUND(Q3243,0)&lt;3,"Bad")</f>
        <v>Excellent</v>
      </c>
      <c r="S3243">
        <v>8</v>
      </c>
      <c r="T3243" t="str">
        <f t="shared" si="202"/>
        <v>No</v>
      </c>
      <c r="U3243" s="65">
        <v>43102</v>
      </c>
      <c r="V3243" s="65">
        <v>43687</v>
      </c>
      <c r="W3243">
        <v>2</v>
      </c>
      <c r="X3243" t="str">
        <f t="shared" si="203"/>
        <v>Active</v>
      </c>
      <c r="Y3243" t="s">
        <v>15615</v>
      </c>
    </row>
    <row r="3244" spans="1:25" x14ac:dyDescent="0.25">
      <c r="A3244">
        <v>3243</v>
      </c>
      <c r="B3244" t="s">
        <v>2352</v>
      </c>
      <c r="C3244">
        <v>1875</v>
      </c>
      <c r="D3244" t="str">
        <f>VLOOKUP($C3244,Hosts!$A:$O,10,0)</f>
        <v>New York</v>
      </c>
      <c r="E3244" s="67">
        <f>INDEX(Hosts!$A:$O,MATCH(Places!$C3244,Hosts!$A:$A,0),MATCH(Places!E$1,Hosts!$1:$1,0))</f>
        <v>0</v>
      </c>
      <c r="F3244" s="67">
        <f>INDEX(Hosts!$A:$O,MATCH(Places!$C3244,Hosts!$A:$A,0),MATCH(Places!F$1,Hosts!$1:$1,0))</f>
        <v>0.74</v>
      </c>
      <c r="G3244" s="67" t="str">
        <f>INDEX(Hosts!$A:$O,MATCH(Places!$C3244,Hosts!$A:$A,0),MATCH(Places!G$1,Hosts!$1:$1,0))</f>
        <v>No</v>
      </c>
      <c r="H3244">
        <v>12</v>
      </c>
      <c r="I3244" t="str">
        <f>VLOOKUP($H3244,Neighborhoods!$A:$C,2,0)</f>
        <v>Brooklyn</v>
      </c>
      <c r="J3244" t="str">
        <f>VLOOKUP($H3244,Neighborhoods!$A:$C,3,0)</f>
        <v>Williamsburg</v>
      </c>
      <c r="K3244" t="s">
        <v>1</v>
      </c>
      <c r="L3244" t="str">
        <f t="shared" si="200"/>
        <v>Yes</v>
      </c>
      <c r="M3244">
        <v>2</v>
      </c>
      <c r="N3244" t="str" cm="1">
        <f t="array" ref="N3244">_xlfn.IFS(M3244&lt;=2,"Small",M3244&lt;=5,"Medium",M3244&gt;5,"Large")</f>
        <v>Small</v>
      </c>
      <c r="O3244" s="50">
        <v>60</v>
      </c>
      <c r="P3244" s="67">
        <f t="shared" si="201"/>
        <v>0.03</v>
      </c>
      <c r="Q3244" s="52">
        <v>4.96</v>
      </c>
      <c r="R3244" s="52" t="str" cm="1">
        <f t="array" ref="R3244">_xlfn.IFS(ROUND(Q3244,0)=5,"Excellent",ROUND(Q3244,0)=4,"Good",ROUND(Q3244,0)=3,"Ok",ROUND(Q3244,0)&lt;3,"Bad")</f>
        <v>Excellent</v>
      </c>
      <c r="S3244">
        <v>49</v>
      </c>
      <c r="T3244" t="str">
        <f t="shared" si="202"/>
        <v>No</v>
      </c>
      <c r="U3244" s="65">
        <v>43375</v>
      </c>
      <c r="V3244" s="65">
        <v>43893</v>
      </c>
      <c r="W3244">
        <v>89</v>
      </c>
      <c r="X3244" t="str">
        <f t="shared" si="203"/>
        <v>Active</v>
      </c>
      <c r="Y3244" t="s">
        <v>15615</v>
      </c>
    </row>
    <row r="3245" spans="1:25" x14ac:dyDescent="0.25">
      <c r="A3245">
        <v>3244</v>
      </c>
      <c r="B3245" t="s">
        <v>2353</v>
      </c>
      <c r="C3245">
        <v>3419</v>
      </c>
      <c r="D3245" t="str">
        <f>VLOOKUP($C3245,Hosts!$A:$O,10,0)</f>
        <v>New York</v>
      </c>
      <c r="E3245" s="67">
        <f>INDEX(Hosts!$A:$O,MATCH(Places!$C3245,Hosts!$A:$A,0),MATCH(Places!E$1,Hosts!$1:$1,0))</f>
        <v>1</v>
      </c>
      <c r="F3245" s="67">
        <f>INDEX(Hosts!$A:$O,MATCH(Places!$C3245,Hosts!$A:$A,0),MATCH(Places!F$1,Hosts!$1:$1,0))</f>
        <v>0.81</v>
      </c>
      <c r="G3245" s="67" t="str">
        <f>INDEX(Hosts!$A:$O,MATCH(Places!$C3245,Hosts!$A:$A,0),MATCH(Places!G$1,Hosts!$1:$1,0))</f>
        <v>No</v>
      </c>
      <c r="H3245">
        <v>7</v>
      </c>
      <c r="I3245" t="str">
        <f>VLOOKUP($H3245,Neighborhoods!$A:$C,2,0)</f>
        <v>Brooklyn</v>
      </c>
      <c r="J3245" t="str">
        <f>VLOOKUP($H3245,Neighborhoods!$A:$C,3,0)</f>
        <v>Bedford-Stuyvesant</v>
      </c>
      <c r="K3245" t="s">
        <v>1</v>
      </c>
      <c r="L3245" t="str">
        <f t="shared" si="200"/>
        <v>Yes</v>
      </c>
      <c r="M3245">
        <v>2</v>
      </c>
      <c r="N3245" t="str" cm="1">
        <f t="array" ref="N3245">_xlfn.IFS(M3245&lt;=2,"Small",M3245&lt;=5,"Medium",M3245&gt;5,"Large")</f>
        <v>Small</v>
      </c>
      <c r="O3245" s="50">
        <v>45</v>
      </c>
      <c r="P3245" s="67">
        <f t="shared" si="201"/>
        <v>0.03</v>
      </c>
      <c r="Q3245" s="52">
        <v>4.25</v>
      </c>
      <c r="R3245" s="52" t="str" cm="1">
        <f t="array" ref="R3245">_xlfn.IFS(ROUND(Q3245,0)=5,"Excellent",ROUND(Q3245,0)=4,"Good",ROUND(Q3245,0)=3,"Ok",ROUND(Q3245,0)&lt;3,"Bad")</f>
        <v>Good</v>
      </c>
      <c r="S3245">
        <v>4</v>
      </c>
      <c r="T3245" t="str">
        <f t="shared" si="202"/>
        <v>No</v>
      </c>
      <c r="U3245" s="65">
        <v>43120</v>
      </c>
      <c r="V3245" s="65">
        <v>44024</v>
      </c>
      <c r="W3245">
        <v>365</v>
      </c>
      <c r="X3245" t="str">
        <f t="shared" si="203"/>
        <v>Active</v>
      </c>
      <c r="Y3245" t="s">
        <v>15616</v>
      </c>
    </row>
    <row r="3246" spans="1:25" x14ac:dyDescent="0.25">
      <c r="A3246">
        <v>3245</v>
      </c>
      <c r="B3246" t="s">
        <v>2355</v>
      </c>
      <c r="C3246">
        <v>3418</v>
      </c>
      <c r="D3246" t="str">
        <f>VLOOKUP($C3246,Hosts!$A:$O,10,0)</f>
        <v>New York</v>
      </c>
      <c r="E3246" s="67">
        <f>INDEX(Hosts!$A:$O,MATCH(Places!$C3246,Hosts!$A:$A,0),MATCH(Places!E$1,Hosts!$1:$1,0))</f>
        <v>1</v>
      </c>
      <c r="F3246" s="67">
        <f>INDEX(Hosts!$A:$O,MATCH(Places!$C3246,Hosts!$A:$A,0),MATCH(Places!F$1,Hosts!$1:$1,0))</f>
        <v>1</v>
      </c>
      <c r="G3246" s="67" t="str">
        <f>INDEX(Hosts!$A:$O,MATCH(Places!$C3246,Hosts!$A:$A,0),MATCH(Places!G$1,Hosts!$1:$1,0))</f>
        <v>Yes</v>
      </c>
      <c r="H3246">
        <v>14</v>
      </c>
      <c r="I3246" t="str">
        <f>VLOOKUP($H3246,Neighborhoods!$A:$C,2,0)</f>
        <v>Manhattan</v>
      </c>
      <c r="J3246" t="str">
        <f>VLOOKUP($H3246,Neighborhoods!$A:$C,3,0)</f>
        <v>East Harlem</v>
      </c>
      <c r="K3246" t="s">
        <v>1</v>
      </c>
      <c r="L3246" t="str">
        <f t="shared" si="200"/>
        <v>Yes</v>
      </c>
      <c r="M3246">
        <v>2</v>
      </c>
      <c r="N3246" t="str" cm="1">
        <f t="array" ref="N3246">_xlfn.IFS(M3246&lt;=2,"Small",M3246&lt;=5,"Medium",M3246&gt;5,"Large")</f>
        <v>Small</v>
      </c>
      <c r="O3246" s="50">
        <v>75</v>
      </c>
      <c r="P3246" s="67">
        <f t="shared" si="201"/>
        <v>0.03</v>
      </c>
      <c r="Q3246" s="52">
        <v>4.92</v>
      </c>
      <c r="R3246" s="52" t="str" cm="1">
        <f t="array" ref="R3246">_xlfn.IFS(ROUND(Q3246,0)=5,"Excellent",ROUND(Q3246,0)=4,"Good",ROUND(Q3246,0)=3,"Ok",ROUND(Q3246,0)&lt;3,"Bad")</f>
        <v>Excellent</v>
      </c>
      <c r="S3246">
        <v>79</v>
      </c>
      <c r="T3246" t="str">
        <f t="shared" si="202"/>
        <v>No</v>
      </c>
      <c r="U3246" s="65">
        <v>43085</v>
      </c>
      <c r="V3246" s="65">
        <v>43900</v>
      </c>
      <c r="W3246">
        <v>0</v>
      </c>
      <c r="X3246" t="str">
        <f t="shared" si="203"/>
        <v>Inactive</v>
      </c>
      <c r="Y3246" t="s">
        <v>15615</v>
      </c>
    </row>
    <row r="3247" spans="1:25" x14ac:dyDescent="0.25">
      <c r="A3247">
        <v>3246</v>
      </c>
      <c r="B3247" t="s">
        <v>2356</v>
      </c>
      <c r="C3247">
        <v>657</v>
      </c>
      <c r="D3247" t="str">
        <f>VLOOKUP($C3247,Hosts!$A:$O,10,0)</f>
        <v>New York</v>
      </c>
      <c r="E3247" s="67">
        <f>INDEX(Hosts!$A:$O,MATCH(Places!$C3247,Hosts!$A:$A,0),MATCH(Places!E$1,Hosts!$1:$1,0))</f>
        <v>1</v>
      </c>
      <c r="F3247" s="67">
        <f>INDEX(Hosts!$A:$O,MATCH(Places!$C3247,Hosts!$A:$A,0),MATCH(Places!F$1,Hosts!$1:$1,0))</f>
        <v>1</v>
      </c>
      <c r="G3247" s="67" t="str">
        <f>INDEX(Hosts!$A:$O,MATCH(Places!$C3247,Hosts!$A:$A,0),MATCH(Places!G$1,Hosts!$1:$1,0))</f>
        <v>No</v>
      </c>
      <c r="H3247">
        <v>12</v>
      </c>
      <c r="I3247" t="str">
        <f>VLOOKUP($H3247,Neighborhoods!$A:$C,2,0)</f>
        <v>Brooklyn</v>
      </c>
      <c r="J3247" t="str">
        <f>VLOOKUP($H3247,Neighborhoods!$A:$C,3,0)</f>
        <v>Williamsburg</v>
      </c>
      <c r="K3247" t="s">
        <v>11822</v>
      </c>
      <c r="L3247" t="str">
        <f t="shared" si="200"/>
        <v>No</v>
      </c>
      <c r="M3247">
        <v>6</v>
      </c>
      <c r="N3247" t="str" cm="1">
        <f t="array" ref="N3247">_xlfn.IFS(M3247&lt;=2,"Small",M3247&lt;=5,"Medium",M3247&gt;5,"Large")</f>
        <v>Large</v>
      </c>
      <c r="O3247" s="50">
        <v>250</v>
      </c>
      <c r="P3247" s="67">
        <f t="shared" si="201"/>
        <v>0.04</v>
      </c>
      <c r="Q3247" s="52">
        <v>4.82</v>
      </c>
      <c r="R3247" s="52" t="str" cm="1">
        <f t="array" ref="R3247">_xlfn.IFS(ROUND(Q3247,0)=5,"Excellent",ROUND(Q3247,0)=4,"Good",ROUND(Q3247,0)=3,"Ok",ROUND(Q3247,0)&lt;3,"Bad")</f>
        <v>Excellent</v>
      </c>
      <c r="S3247">
        <v>33</v>
      </c>
      <c r="T3247" t="str">
        <f t="shared" si="202"/>
        <v>No</v>
      </c>
      <c r="U3247" s="65">
        <v>43102</v>
      </c>
      <c r="V3247" s="65">
        <v>43828</v>
      </c>
      <c r="W3247">
        <v>230</v>
      </c>
      <c r="X3247" t="str">
        <f t="shared" si="203"/>
        <v>Active</v>
      </c>
      <c r="Y3247" t="s">
        <v>15615</v>
      </c>
    </row>
    <row r="3248" spans="1:25" x14ac:dyDescent="0.25">
      <c r="A3248">
        <v>3247</v>
      </c>
      <c r="B3248" t="s">
        <v>13265</v>
      </c>
      <c r="C3248">
        <v>2627</v>
      </c>
      <c r="D3248" t="str">
        <f>VLOOKUP($C3248,Hosts!$A:$O,10,0)</f>
        <v>New York</v>
      </c>
      <c r="E3248" s="67">
        <f>INDEX(Hosts!$A:$O,MATCH(Places!$C3248,Hosts!$A:$A,0),MATCH(Places!E$1,Hosts!$1:$1,0))</f>
        <v>1</v>
      </c>
      <c r="F3248" s="67">
        <f>INDEX(Hosts!$A:$O,MATCH(Places!$C3248,Hosts!$A:$A,0),MATCH(Places!F$1,Hosts!$1:$1,0))</f>
        <v>0.99</v>
      </c>
      <c r="G3248" s="67" t="str">
        <f>INDEX(Hosts!$A:$O,MATCH(Places!$C3248,Hosts!$A:$A,0),MATCH(Places!G$1,Hosts!$1:$1,0))</f>
        <v>No</v>
      </c>
      <c r="H3248">
        <v>12</v>
      </c>
      <c r="I3248" t="str">
        <f>VLOOKUP($H3248,Neighborhoods!$A:$C,2,0)</f>
        <v>Brooklyn</v>
      </c>
      <c r="J3248" t="str">
        <f>VLOOKUP($H3248,Neighborhoods!$A:$C,3,0)</f>
        <v>Williamsburg</v>
      </c>
      <c r="K3248" t="s">
        <v>1</v>
      </c>
      <c r="L3248" t="str">
        <f t="shared" si="200"/>
        <v>Yes</v>
      </c>
      <c r="M3248">
        <v>1</v>
      </c>
      <c r="N3248" t="str" cm="1">
        <f t="array" ref="N3248">_xlfn.IFS(M3248&lt;=2,"Small",M3248&lt;=5,"Medium",M3248&gt;5,"Large")</f>
        <v>Small</v>
      </c>
      <c r="O3248" s="50">
        <v>45</v>
      </c>
      <c r="P3248" s="67">
        <f t="shared" si="201"/>
        <v>0.03</v>
      </c>
      <c r="Q3248" s="52">
        <v>4.9000000000000004</v>
      </c>
      <c r="R3248" s="52" t="str" cm="1">
        <f t="array" ref="R3248">_xlfn.IFS(ROUND(Q3248,0)=5,"Excellent",ROUND(Q3248,0)=4,"Good",ROUND(Q3248,0)=3,"Ok",ROUND(Q3248,0)&lt;3,"Bad")</f>
        <v>Excellent</v>
      </c>
      <c r="S3248">
        <v>31</v>
      </c>
      <c r="T3248" t="str">
        <f t="shared" si="202"/>
        <v>No</v>
      </c>
      <c r="U3248" s="65">
        <v>43099</v>
      </c>
      <c r="V3248" s="65">
        <v>43982</v>
      </c>
      <c r="W3248">
        <v>0</v>
      </c>
      <c r="X3248" t="str">
        <f t="shared" si="203"/>
        <v>Inactive</v>
      </c>
      <c r="Y3248" t="s">
        <v>15615</v>
      </c>
    </row>
    <row r="3249" spans="1:25" x14ac:dyDescent="0.25">
      <c r="A3249">
        <v>3248</v>
      </c>
      <c r="B3249" t="s">
        <v>2357</v>
      </c>
      <c r="C3249">
        <v>1883</v>
      </c>
      <c r="D3249" t="str">
        <f>VLOOKUP($C3249,Hosts!$A:$O,10,0)</f>
        <v>New York</v>
      </c>
      <c r="E3249" s="67">
        <f>INDEX(Hosts!$A:$O,MATCH(Places!$C3249,Hosts!$A:$A,0),MATCH(Places!E$1,Hosts!$1:$1,0))</f>
        <v>0.8</v>
      </c>
      <c r="F3249" s="67">
        <f>INDEX(Hosts!$A:$O,MATCH(Places!$C3249,Hosts!$A:$A,0),MATCH(Places!F$1,Hosts!$1:$1,0))</f>
        <v>0.94</v>
      </c>
      <c r="G3249" s="67" t="str">
        <f>INDEX(Hosts!$A:$O,MATCH(Places!$C3249,Hosts!$A:$A,0),MATCH(Places!G$1,Hosts!$1:$1,0))</f>
        <v>No</v>
      </c>
      <c r="H3249">
        <v>7</v>
      </c>
      <c r="I3249" t="str">
        <f>VLOOKUP($H3249,Neighborhoods!$A:$C,2,0)</f>
        <v>Brooklyn</v>
      </c>
      <c r="J3249" t="str">
        <f>VLOOKUP($H3249,Neighborhoods!$A:$C,3,0)</f>
        <v>Bedford-Stuyvesant</v>
      </c>
      <c r="K3249" t="s">
        <v>11822</v>
      </c>
      <c r="L3249" t="str">
        <f t="shared" si="200"/>
        <v>No</v>
      </c>
      <c r="M3249">
        <v>8</v>
      </c>
      <c r="N3249" t="str" cm="1">
        <f t="array" ref="N3249">_xlfn.IFS(M3249&lt;=2,"Small",M3249&lt;=5,"Medium",M3249&gt;5,"Large")</f>
        <v>Large</v>
      </c>
      <c r="O3249" s="50">
        <v>115</v>
      </c>
      <c r="P3249" s="67">
        <f t="shared" si="201"/>
        <v>0.03</v>
      </c>
      <c r="Q3249" s="52">
        <v>4.9000000000000004</v>
      </c>
      <c r="R3249" s="52" t="str" cm="1">
        <f t="array" ref="R3249">_xlfn.IFS(ROUND(Q3249,0)=5,"Excellent",ROUND(Q3249,0)=4,"Good",ROUND(Q3249,0)=3,"Ok",ROUND(Q3249,0)&lt;3,"Bad")</f>
        <v>Excellent</v>
      </c>
      <c r="S3249">
        <v>126</v>
      </c>
      <c r="T3249" t="str">
        <f t="shared" si="202"/>
        <v>Yes</v>
      </c>
      <c r="U3249" s="65">
        <v>43078</v>
      </c>
      <c r="V3249" s="65">
        <v>43982</v>
      </c>
      <c r="W3249">
        <v>269</v>
      </c>
      <c r="X3249" t="str">
        <f t="shared" si="203"/>
        <v>Active</v>
      </c>
      <c r="Y3249" t="s">
        <v>15615</v>
      </c>
    </row>
    <row r="3250" spans="1:25" x14ac:dyDescent="0.25">
      <c r="A3250">
        <v>3249</v>
      </c>
      <c r="B3250" t="s">
        <v>2358</v>
      </c>
      <c r="C3250">
        <v>1880</v>
      </c>
      <c r="D3250" t="str">
        <f>VLOOKUP($C3250,Hosts!$A:$O,10,0)</f>
        <v>Florida</v>
      </c>
      <c r="E3250" s="67">
        <f>INDEX(Hosts!$A:$O,MATCH(Places!$C3250,Hosts!$A:$A,0),MATCH(Places!E$1,Hosts!$1:$1,0))</f>
        <v>1</v>
      </c>
      <c r="F3250" s="67">
        <f>INDEX(Hosts!$A:$O,MATCH(Places!$C3250,Hosts!$A:$A,0),MATCH(Places!F$1,Hosts!$1:$1,0))</f>
        <v>0.99</v>
      </c>
      <c r="G3250" s="67" t="str">
        <f>INDEX(Hosts!$A:$O,MATCH(Places!$C3250,Hosts!$A:$A,0),MATCH(Places!G$1,Hosts!$1:$1,0))</f>
        <v>No</v>
      </c>
      <c r="H3250">
        <v>17</v>
      </c>
      <c r="I3250" t="str">
        <f>VLOOKUP($H3250,Neighborhoods!$A:$C,2,0)</f>
        <v>Manhattan</v>
      </c>
      <c r="J3250" t="str">
        <f>VLOOKUP($H3250,Neighborhoods!$A:$C,3,0)</f>
        <v>Hell's Kitchen</v>
      </c>
      <c r="K3250" t="s">
        <v>11822</v>
      </c>
      <c r="L3250" t="str">
        <f t="shared" si="200"/>
        <v>No</v>
      </c>
      <c r="M3250">
        <v>5</v>
      </c>
      <c r="N3250" t="str" cm="1">
        <f t="array" ref="N3250">_xlfn.IFS(M3250&lt;=2,"Small",M3250&lt;=5,"Medium",M3250&gt;5,"Large")</f>
        <v>Medium</v>
      </c>
      <c r="O3250" s="50">
        <v>89</v>
      </c>
      <c r="P3250" s="67">
        <f t="shared" si="201"/>
        <v>0.03</v>
      </c>
      <c r="Q3250" s="52">
        <v>4.49</v>
      </c>
      <c r="R3250" s="52" t="str" cm="1">
        <f t="array" ref="R3250">_xlfn.IFS(ROUND(Q3250,0)=5,"Excellent",ROUND(Q3250,0)=4,"Good",ROUND(Q3250,0)=3,"Ok",ROUND(Q3250,0)&lt;3,"Bad")</f>
        <v>Good</v>
      </c>
      <c r="S3250">
        <v>182</v>
      </c>
      <c r="T3250" t="str">
        <f t="shared" si="202"/>
        <v>No</v>
      </c>
      <c r="U3250" s="65">
        <v>43079</v>
      </c>
      <c r="V3250" s="65">
        <v>44052</v>
      </c>
      <c r="W3250">
        <v>322</v>
      </c>
      <c r="X3250" t="str">
        <f t="shared" si="203"/>
        <v>Active</v>
      </c>
      <c r="Y3250" t="s">
        <v>15616</v>
      </c>
    </row>
    <row r="3251" spans="1:25" x14ac:dyDescent="0.25">
      <c r="A3251">
        <v>3250</v>
      </c>
      <c r="B3251" t="s">
        <v>2359</v>
      </c>
      <c r="C3251">
        <v>838</v>
      </c>
      <c r="D3251" t="str">
        <f>VLOOKUP($C3251,Hosts!$A:$O,10,0)</f>
        <v>New York</v>
      </c>
      <c r="E3251" s="67">
        <f>INDEX(Hosts!$A:$O,MATCH(Places!$C3251,Hosts!$A:$A,0),MATCH(Places!E$1,Hosts!$1:$1,0))</f>
        <v>1</v>
      </c>
      <c r="F3251" s="67">
        <f>INDEX(Hosts!$A:$O,MATCH(Places!$C3251,Hosts!$A:$A,0),MATCH(Places!F$1,Hosts!$1:$1,0))</f>
        <v>1</v>
      </c>
      <c r="G3251" s="67" t="str">
        <f>INDEX(Hosts!$A:$O,MATCH(Places!$C3251,Hosts!$A:$A,0),MATCH(Places!G$1,Hosts!$1:$1,0))</f>
        <v>No</v>
      </c>
      <c r="H3251">
        <v>9</v>
      </c>
      <c r="I3251" t="str">
        <f>VLOOKUP($H3251,Neighborhoods!$A:$C,2,0)</f>
        <v>Brooklyn</v>
      </c>
      <c r="J3251" t="str">
        <f>VLOOKUP($H3251,Neighborhoods!$A:$C,3,0)</f>
        <v>Crown Heights</v>
      </c>
      <c r="K3251" t="s">
        <v>11822</v>
      </c>
      <c r="L3251" t="str">
        <f t="shared" si="200"/>
        <v>No</v>
      </c>
      <c r="M3251">
        <v>5</v>
      </c>
      <c r="N3251" t="str" cm="1">
        <f t="array" ref="N3251">_xlfn.IFS(M3251&lt;=2,"Small",M3251&lt;=5,"Medium",M3251&gt;5,"Large")</f>
        <v>Medium</v>
      </c>
      <c r="O3251" s="50">
        <v>243</v>
      </c>
      <c r="P3251" s="67">
        <f t="shared" si="201"/>
        <v>0.04</v>
      </c>
      <c r="Q3251" s="52">
        <v>5</v>
      </c>
      <c r="R3251" s="52" t="str" cm="1">
        <f t="array" ref="R3251">_xlfn.IFS(ROUND(Q3251,0)=5,"Excellent",ROUND(Q3251,0)=4,"Good",ROUND(Q3251,0)=3,"Ok",ROUND(Q3251,0)&lt;3,"Bad")</f>
        <v>Excellent</v>
      </c>
      <c r="S3251">
        <v>19</v>
      </c>
      <c r="T3251" t="str">
        <f t="shared" si="202"/>
        <v>No</v>
      </c>
      <c r="U3251" s="65">
        <v>43101</v>
      </c>
      <c r="V3251" s="65">
        <v>43780</v>
      </c>
      <c r="W3251">
        <v>0</v>
      </c>
      <c r="X3251" t="str">
        <f t="shared" si="203"/>
        <v>Inactive</v>
      </c>
      <c r="Y3251" t="s">
        <v>15616</v>
      </c>
    </row>
    <row r="3252" spans="1:25" x14ac:dyDescent="0.25">
      <c r="A3252">
        <v>3251</v>
      </c>
      <c r="B3252" t="s">
        <v>2360</v>
      </c>
      <c r="C3252">
        <v>3426</v>
      </c>
      <c r="D3252" t="str">
        <f>VLOOKUP($C3252,Hosts!$A:$O,10,0)</f>
        <v>New York</v>
      </c>
      <c r="E3252" s="67">
        <f>INDEX(Hosts!$A:$O,MATCH(Places!$C3252,Hosts!$A:$A,0),MATCH(Places!E$1,Hosts!$1:$1,0))</f>
        <v>0.8</v>
      </c>
      <c r="F3252" s="67">
        <f>INDEX(Hosts!$A:$O,MATCH(Places!$C3252,Hosts!$A:$A,0),MATCH(Places!F$1,Hosts!$1:$1,0))</f>
        <v>0.97</v>
      </c>
      <c r="G3252" s="67" t="str">
        <f>INDEX(Hosts!$A:$O,MATCH(Places!$C3252,Hosts!$A:$A,0),MATCH(Places!G$1,Hosts!$1:$1,0))</f>
        <v>No</v>
      </c>
      <c r="H3252">
        <v>14</v>
      </c>
      <c r="I3252" t="str">
        <f>VLOOKUP($H3252,Neighborhoods!$A:$C,2,0)</f>
        <v>Manhattan</v>
      </c>
      <c r="J3252" t="str">
        <f>VLOOKUP($H3252,Neighborhoods!$A:$C,3,0)</f>
        <v>East Harlem</v>
      </c>
      <c r="K3252" t="s">
        <v>11822</v>
      </c>
      <c r="L3252" t="str">
        <f t="shared" si="200"/>
        <v>No</v>
      </c>
      <c r="M3252">
        <v>6</v>
      </c>
      <c r="N3252" t="str" cm="1">
        <f t="array" ref="N3252">_xlfn.IFS(M3252&lt;=2,"Small",M3252&lt;=5,"Medium",M3252&gt;5,"Large")</f>
        <v>Large</v>
      </c>
      <c r="O3252" s="50">
        <v>175</v>
      </c>
      <c r="P3252" s="67">
        <f t="shared" si="201"/>
        <v>0.03</v>
      </c>
      <c r="Q3252" s="52">
        <v>4.51</v>
      </c>
      <c r="R3252" s="52" t="str" cm="1">
        <f t="array" ref="R3252">_xlfn.IFS(ROUND(Q3252,0)=5,"Excellent",ROUND(Q3252,0)=4,"Good",ROUND(Q3252,0)=3,"Ok",ROUND(Q3252,0)&lt;3,"Bad")</f>
        <v>Excellent</v>
      </c>
      <c r="S3252">
        <v>49</v>
      </c>
      <c r="T3252" t="str">
        <f t="shared" si="202"/>
        <v>No</v>
      </c>
      <c r="U3252" s="65">
        <v>43102</v>
      </c>
      <c r="V3252" s="65">
        <v>43995</v>
      </c>
      <c r="W3252">
        <v>355</v>
      </c>
      <c r="X3252" t="str">
        <f t="shared" si="203"/>
        <v>Active</v>
      </c>
      <c r="Y3252" t="s">
        <v>15615</v>
      </c>
    </row>
    <row r="3253" spans="1:25" x14ac:dyDescent="0.25">
      <c r="A3253">
        <v>3252</v>
      </c>
      <c r="B3253" t="s">
        <v>2361</v>
      </c>
      <c r="C3253">
        <v>540</v>
      </c>
      <c r="D3253" t="str">
        <f>VLOOKUP($C3253,Hosts!$A:$O,10,0)</f>
        <v>New York</v>
      </c>
      <c r="E3253" s="67">
        <f>INDEX(Hosts!$A:$O,MATCH(Places!$C3253,Hosts!$A:$A,0),MATCH(Places!E$1,Hosts!$1:$1,0))</f>
        <v>1</v>
      </c>
      <c r="F3253" s="67">
        <f>INDEX(Hosts!$A:$O,MATCH(Places!$C3253,Hosts!$A:$A,0),MATCH(Places!F$1,Hosts!$1:$1,0))</f>
        <v>0.42</v>
      </c>
      <c r="G3253" s="67" t="str">
        <f>INDEX(Hosts!$A:$O,MATCH(Places!$C3253,Hosts!$A:$A,0),MATCH(Places!G$1,Hosts!$1:$1,0))</f>
        <v>No</v>
      </c>
      <c r="H3253">
        <v>12</v>
      </c>
      <c r="I3253" t="str">
        <f>VLOOKUP($H3253,Neighborhoods!$A:$C,2,0)</f>
        <v>Brooklyn</v>
      </c>
      <c r="J3253" t="str">
        <f>VLOOKUP($H3253,Neighborhoods!$A:$C,3,0)</f>
        <v>Williamsburg</v>
      </c>
      <c r="K3253" t="s">
        <v>11822</v>
      </c>
      <c r="L3253" t="str">
        <f t="shared" si="200"/>
        <v>No</v>
      </c>
      <c r="M3253">
        <v>2</v>
      </c>
      <c r="N3253" t="str" cm="1">
        <f t="array" ref="N3253">_xlfn.IFS(M3253&lt;=2,"Small",M3253&lt;=5,"Medium",M3253&gt;5,"Large")</f>
        <v>Small</v>
      </c>
      <c r="O3253" s="50">
        <v>160</v>
      </c>
      <c r="P3253" s="67">
        <f t="shared" si="201"/>
        <v>0.03</v>
      </c>
      <c r="Q3253" s="52">
        <v>5</v>
      </c>
      <c r="R3253" s="52" t="str" cm="1">
        <f t="array" ref="R3253">_xlfn.IFS(ROUND(Q3253,0)=5,"Excellent",ROUND(Q3253,0)=4,"Good",ROUND(Q3253,0)=3,"Ok",ROUND(Q3253,0)&lt;3,"Bad")</f>
        <v>Excellent</v>
      </c>
      <c r="S3253">
        <v>20</v>
      </c>
      <c r="T3253" t="str">
        <f t="shared" si="202"/>
        <v>No</v>
      </c>
      <c r="U3253" s="65">
        <v>43193</v>
      </c>
      <c r="V3253" s="65">
        <v>44000</v>
      </c>
      <c r="W3253">
        <v>45</v>
      </c>
      <c r="X3253" t="str">
        <f t="shared" si="203"/>
        <v>Active</v>
      </c>
      <c r="Y3253" t="s">
        <v>15615</v>
      </c>
    </row>
    <row r="3254" spans="1:25" x14ac:dyDescent="0.25">
      <c r="A3254">
        <v>3253</v>
      </c>
      <c r="B3254" t="s">
        <v>2362</v>
      </c>
      <c r="C3254">
        <v>2407</v>
      </c>
      <c r="D3254" t="str">
        <f>VLOOKUP($C3254,Hosts!$A:$O,10,0)</f>
        <v>New York</v>
      </c>
      <c r="E3254" s="67">
        <f>INDEX(Hosts!$A:$O,MATCH(Places!$C3254,Hosts!$A:$A,0),MATCH(Places!E$1,Hosts!$1:$1,0))</f>
        <v>1</v>
      </c>
      <c r="F3254" s="67">
        <f>INDEX(Hosts!$A:$O,MATCH(Places!$C3254,Hosts!$A:$A,0),MATCH(Places!F$1,Hosts!$1:$1,0))</f>
        <v>1</v>
      </c>
      <c r="G3254" s="67" t="str">
        <f>INDEX(Hosts!$A:$O,MATCH(Places!$C3254,Hosts!$A:$A,0),MATCH(Places!G$1,Hosts!$1:$1,0))</f>
        <v>Yes</v>
      </c>
      <c r="H3254">
        <v>14</v>
      </c>
      <c r="I3254" t="str">
        <f>VLOOKUP($H3254,Neighborhoods!$A:$C,2,0)</f>
        <v>Manhattan</v>
      </c>
      <c r="J3254" t="str">
        <f>VLOOKUP($H3254,Neighborhoods!$A:$C,3,0)</f>
        <v>East Harlem</v>
      </c>
      <c r="K3254" t="s">
        <v>11822</v>
      </c>
      <c r="L3254" t="str">
        <f t="shared" si="200"/>
        <v>No</v>
      </c>
      <c r="M3254">
        <v>2</v>
      </c>
      <c r="N3254" t="str" cm="1">
        <f t="array" ref="N3254">_xlfn.IFS(M3254&lt;=2,"Small",M3254&lt;=5,"Medium",M3254&gt;5,"Large")</f>
        <v>Small</v>
      </c>
      <c r="O3254" s="50">
        <v>150</v>
      </c>
      <c r="P3254" s="67">
        <f t="shared" si="201"/>
        <v>0.03</v>
      </c>
      <c r="Q3254" s="52">
        <v>4.8099999999999996</v>
      </c>
      <c r="R3254" s="52" t="str" cm="1">
        <f t="array" ref="R3254">_xlfn.IFS(ROUND(Q3254,0)=5,"Excellent",ROUND(Q3254,0)=4,"Good",ROUND(Q3254,0)=3,"Ok",ROUND(Q3254,0)&lt;3,"Bad")</f>
        <v>Excellent</v>
      </c>
      <c r="S3254">
        <v>26</v>
      </c>
      <c r="T3254" t="str">
        <f t="shared" si="202"/>
        <v>No</v>
      </c>
      <c r="U3254" s="65">
        <v>43101</v>
      </c>
      <c r="V3254" s="65">
        <v>44045</v>
      </c>
      <c r="W3254">
        <v>365</v>
      </c>
      <c r="X3254" t="str">
        <f t="shared" si="203"/>
        <v>Active</v>
      </c>
      <c r="Y3254" t="s">
        <v>15616</v>
      </c>
    </row>
    <row r="3255" spans="1:25" x14ac:dyDescent="0.25">
      <c r="A3255">
        <v>3254</v>
      </c>
      <c r="B3255" t="s">
        <v>14334</v>
      </c>
      <c r="C3255">
        <v>3319</v>
      </c>
      <c r="D3255" t="str">
        <f>VLOOKUP($C3255,Hosts!$A:$O,10,0)</f>
        <v>Florida</v>
      </c>
      <c r="E3255" s="67">
        <f>INDEX(Hosts!$A:$O,MATCH(Places!$C3255,Hosts!$A:$A,0),MATCH(Places!E$1,Hosts!$1:$1,0))</f>
        <v>1</v>
      </c>
      <c r="F3255" s="67">
        <f>INDEX(Hosts!$A:$O,MATCH(Places!$C3255,Hosts!$A:$A,0),MATCH(Places!F$1,Hosts!$1:$1,0))</f>
        <v>0.88</v>
      </c>
      <c r="G3255" s="67" t="str">
        <f>INDEX(Hosts!$A:$O,MATCH(Places!$C3255,Hosts!$A:$A,0),MATCH(Places!G$1,Hosts!$1:$1,0))</f>
        <v>No</v>
      </c>
      <c r="H3255">
        <v>13</v>
      </c>
      <c r="I3255" t="str">
        <f>VLOOKUP($H3255,Neighborhoods!$A:$C,2,0)</f>
        <v>Manhattan</v>
      </c>
      <c r="J3255" t="str">
        <f>VLOOKUP($H3255,Neighborhoods!$A:$C,3,0)</f>
        <v>Chelsea</v>
      </c>
      <c r="K3255" t="s">
        <v>11822</v>
      </c>
      <c r="L3255" t="str">
        <f t="shared" si="200"/>
        <v>No</v>
      </c>
      <c r="M3255">
        <v>2</v>
      </c>
      <c r="N3255" t="str" cm="1">
        <f t="array" ref="N3255">_xlfn.IFS(M3255&lt;=2,"Small",M3255&lt;=5,"Medium",M3255&gt;5,"Large")</f>
        <v>Small</v>
      </c>
      <c r="O3255" s="50">
        <v>200</v>
      </c>
      <c r="P3255" s="67">
        <f t="shared" si="201"/>
        <v>0.04</v>
      </c>
      <c r="Q3255" s="52">
        <v>5</v>
      </c>
      <c r="R3255" s="52" t="str" cm="1">
        <f t="array" ref="R3255">_xlfn.IFS(ROUND(Q3255,0)=5,"Excellent",ROUND(Q3255,0)=4,"Good",ROUND(Q3255,0)=3,"Ok",ROUND(Q3255,0)&lt;3,"Bad")</f>
        <v>Excellent</v>
      </c>
      <c r="S3255">
        <v>13</v>
      </c>
      <c r="T3255" t="str">
        <f t="shared" si="202"/>
        <v>No</v>
      </c>
      <c r="U3255" s="65">
        <v>43148</v>
      </c>
      <c r="V3255" s="65">
        <v>44015</v>
      </c>
      <c r="W3255">
        <v>192</v>
      </c>
      <c r="X3255" t="str">
        <f t="shared" si="203"/>
        <v>Active</v>
      </c>
      <c r="Y3255" t="s">
        <v>15615</v>
      </c>
    </row>
    <row r="3256" spans="1:25" x14ac:dyDescent="0.25">
      <c r="A3256">
        <v>3255</v>
      </c>
      <c r="B3256" t="s">
        <v>2363</v>
      </c>
      <c r="C3256">
        <v>3427</v>
      </c>
      <c r="D3256" t="str">
        <f>VLOOKUP($C3256,Hosts!$A:$O,10,0)</f>
        <v>New York</v>
      </c>
      <c r="E3256" s="67">
        <f>INDEX(Hosts!$A:$O,MATCH(Places!$C3256,Hosts!$A:$A,0),MATCH(Places!E$1,Hosts!$1:$1,0))</f>
        <v>0.8</v>
      </c>
      <c r="F3256" s="67">
        <f>INDEX(Hosts!$A:$O,MATCH(Places!$C3256,Hosts!$A:$A,0),MATCH(Places!F$1,Hosts!$1:$1,0))</f>
        <v>0.95</v>
      </c>
      <c r="G3256" s="67" t="str">
        <f>INDEX(Hosts!$A:$O,MATCH(Places!$C3256,Hosts!$A:$A,0),MATCH(Places!G$1,Hosts!$1:$1,0))</f>
        <v>No</v>
      </c>
      <c r="H3256">
        <v>16</v>
      </c>
      <c r="I3256" t="str">
        <f>VLOOKUP($H3256,Neighborhoods!$A:$C,2,0)</f>
        <v>Manhattan</v>
      </c>
      <c r="J3256" t="str">
        <f>VLOOKUP($H3256,Neighborhoods!$A:$C,3,0)</f>
        <v>Harlem</v>
      </c>
      <c r="K3256" t="s">
        <v>11822</v>
      </c>
      <c r="L3256" t="str">
        <f t="shared" si="200"/>
        <v>No</v>
      </c>
      <c r="M3256">
        <v>6</v>
      </c>
      <c r="N3256" t="str" cm="1">
        <f t="array" ref="N3256">_xlfn.IFS(M3256&lt;=2,"Small",M3256&lt;=5,"Medium",M3256&gt;5,"Large")</f>
        <v>Large</v>
      </c>
      <c r="O3256" s="50">
        <v>280</v>
      </c>
      <c r="P3256" s="67">
        <f t="shared" si="201"/>
        <v>0.04</v>
      </c>
      <c r="Q3256" s="52">
        <v>4.53</v>
      </c>
      <c r="R3256" s="52" t="str" cm="1">
        <f t="array" ref="R3256">_xlfn.IFS(ROUND(Q3256,0)=5,"Excellent",ROUND(Q3256,0)=4,"Good",ROUND(Q3256,0)=3,"Ok",ROUND(Q3256,0)&lt;3,"Bad")</f>
        <v>Excellent</v>
      </c>
      <c r="S3256">
        <v>59</v>
      </c>
      <c r="T3256" t="str">
        <f t="shared" si="202"/>
        <v>No</v>
      </c>
      <c r="U3256" s="65">
        <v>43145</v>
      </c>
      <c r="V3256" s="65">
        <v>44043</v>
      </c>
      <c r="W3256">
        <v>349</v>
      </c>
      <c r="X3256" t="str">
        <f t="shared" si="203"/>
        <v>Active</v>
      </c>
      <c r="Y3256" t="s">
        <v>15616</v>
      </c>
    </row>
    <row r="3257" spans="1:25" x14ac:dyDescent="0.25">
      <c r="A3257">
        <v>3256</v>
      </c>
      <c r="B3257" t="s">
        <v>2364</v>
      </c>
      <c r="C3257">
        <v>183</v>
      </c>
      <c r="D3257" t="str">
        <f>VLOOKUP($C3257,Hosts!$A:$O,10,0)</f>
        <v>New York</v>
      </c>
      <c r="E3257" s="67">
        <f>INDEX(Hosts!$A:$O,MATCH(Places!$C3257,Hosts!$A:$A,0),MATCH(Places!E$1,Hosts!$1:$1,0))</f>
        <v>1</v>
      </c>
      <c r="F3257" s="67">
        <f>INDEX(Hosts!$A:$O,MATCH(Places!$C3257,Hosts!$A:$A,0),MATCH(Places!F$1,Hosts!$1:$1,0))</f>
        <v>0.5</v>
      </c>
      <c r="G3257" s="67" t="str">
        <f>INDEX(Hosts!$A:$O,MATCH(Places!$C3257,Hosts!$A:$A,0),MATCH(Places!G$1,Hosts!$1:$1,0))</f>
        <v>No</v>
      </c>
      <c r="H3257">
        <v>19</v>
      </c>
      <c r="I3257" t="str">
        <f>VLOOKUP($H3257,Neighborhoods!$A:$C,2,0)</f>
        <v>Manhattan</v>
      </c>
      <c r="J3257" t="str">
        <f>VLOOKUP($H3257,Neighborhoods!$A:$C,3,0)</f>
        <v>Upper East Side</v>
      </c>
      <c r="K3257" t="s">
        <v>11822</v>
      </c>
      <c r="L3257" t="str">
        <f t="shared" si="200"/>
        <v>No</v>
      </c>
      <c r="M3257">
        <v>4</v>
      </c>
      <c r="N3257" t="str" cm="1">
        <f t="array" ref="N3257">_xlfn.IFS(M3257&lt;=2,"Small",M3257&lt;=5,"Medium",M3257&gt;5,"Large")</f>
        <v>Medium</v>
      </c>
      <c r="O3257" s="50">
        <v>195</v>
      </c>
      <c r="P3257" s="67">
        <f t="shared" si="201"/>
        <v>0.03</v>
      </c>
      <c r="Q3257" s="52">
        <v>5</v>
      </c>
      <c r="R3257" s="52" t="str" cm="1">
        <f t="array" ref="R3257">_xlfn.IFS(ROUND(Q3257,0)=5,"Excellent",ROUND(Q3257,0)=4,"Good",ROUND(Q3257,0)=3,"Ok",ROUND(Q3257,0)&lt;3,"Bad")</f>
        <v>Excellent</v>
      </c>
      <c r="S3257">
        <v>8</v>
      </c>
      <c r="T3257" t="str">
        <f t="shared" si="202"/>
        <v>No</v>
      </c>
      <c r="U3257" s="65">
        <v>43300</v>
      </c>
      <c r="V3257" s="65">
        <v>43830</v>
      </c>
      <c r="W3257">
        <v>0</v>
      </c>
      <c r="X3257" t="str">
        <f t="shared" si="203"/>
        <v>Inactive</v>
      </c>
      <c r="Y3257" t="s">
        <v>15615</v>
      </c>
    </row>
    <row r="3258" spans="1:25" x14ac:dyDescent="0.25">
      <c r="A3258">
        <v>3257</v>
      </c>
      <c r="B3258" t="s">
        <v>2365</v>
      </c>
      <c r="C3258">
        <v>3428</v>
      </c>
      <c r="D3258" t="str">
        <f>VLOOKUP($C3258,Hosts!$A:$O,10,0)</f>
        <v>New York</v>
      </c>
      <c r="E3258" s="67">
        <f>INDEX(Hosts!$A:$O,MATCH(Places!$C3258,Hosts!$A:$A,0),MATCH(Places!E$1,Hosts!$1:$1,0))</f>
        <v>1</v>
      </c>
      <c r="F3258" s="67">
        <f>INDEX(Hosts!$A:$O,MATCH(Places!$C3258,Hosts!$A:$A,0),MATCH(Places!F$1,Hosts!$1:$1,0))</f>
        <v>1</v>
      </c>
      <c r="G3258" s="67" t="str">
        <f>INDEX(Hosts!$A:$O,MATCH(Places!$C3258,Hosts!$A:$A,0),MATCH(Places!G$1,Hosts!$1:$1,0))</f>
        <v>Yes</v>
      </c>
      <c r="H3258">
        <v>10</v>
      </c>
      <c r="I3258" t="str">
        <f>VLOOKUP($H3258,Neighborhoods!$A:$C,2,0)</f>
        <v>Brooklyn</v>
      </c>
      <c r="J3258" t="str">
        <f>VLOOKUP($H3258,Neighborhoods!$A:$C,3,0)</f>
        <v>East Flatbush</v>
      </c>
      <c r="K3258" t="s">
        <v>11822</v>
      </c>
      <c r="L3258" t="str">
        <f t="shared" si="200"/>
        <v>No</v>
      </c>
      <c r="M3258">
        <v>4</v>
      </c>
      <c r="N3258" t="str" cm="1">
        <f t="array" ref="N3258">_xlfn.IFS(M3258&lt;=2,"Small",M3258&lt;=5,"Medium",M3258&gt;5,"Large")</f>
        <v>Medium</v>
      </c>
      <c r="O3258" s="50">
        <v>194</v>
      </c>
      <c r="P3258" s="67">
        <f t="shared" si="201"/>
        <v>0.03</v>
      </c>
      <c r="Q3258" s="52">
        <v>4.91</v>
      </c>
      <c r="R3258" s="52" t="str" cm="1">
        <f t="array" ref="R3258">_xlfn.IFS(ROUND(Q3258,0)=5,"Excellent",ROUND(Q3258,0)=4,"Good",ROUND(Q3258,0)=3,"Ok",ROUND(Q3258,0)&lt;3,"Bad")</f>
        <v>Excellent</v>
      </c>
      <c r="S3258">
        <v>91</v>
      </c>
      <c r="T3258" t="str">
        <f t="shared" si="202"/>
        <v>No</v>
      </c>
      <c r="U3258" s="65">
        <v>43101</v>
      </c>
      <c r="V3258" s="65">
        <v>43948</v>
      </c>
      <c r="W3258">
        <v>342</v>
      </c>
      <c r="X3258" t="str">
        <f t="shared" si="203"/>
        <v>Active</v>
      </c>
      <c r="Y3258" t="s">
        <v>15615</v>
      </c>
    </row>
    <row r="3259" spans="1:25" x14ac:dyDescent="0.25">
      <c r="A3259">
        <v>3258</v>
      </c>
      <c r="B3259" t="s">
        <v>2366</v>
      </c>
      <c r="C3259">
        <v>3426</v>
      </c>
      <c r="D3259" t="str">
        <f>VLOOKUP($C3259,Hosts!$A:$O,10,0)</f>
        <v>New York</v>
      </c>
      <c r="E3259" s="67">
        <f>INDEX(Hosts!$A:$O,MATCH(Places!$C3259,Hosts!$A:$A,0),MATCH(Places!E$1,Hosts!$1:$1,0))</f>
        <v>0.8</v>
      </c>
      <c r="F3259" s="67">
        <f>INDEX(Hosts!$A:$O,MATCH(Places!$C3259,Hosts!$A:$A,0),MATCH(Places!F$1,Hosts!$1:$1,0))</f>
        <v>0.97</v>
      </c>
      <c r="G3259" s="67" t="str">
        <f>INDEX(Hosts!$A:$O,MATCH(Places!$C3259,Hosts!$A:$A,0),MATCH(Places!G$1,Hosts!$1:$1,0))</f>
        <v>No</v>
      </c>
      <c r="H3259">
        <v>14</v>
      </c>
      <c r="I3259" t="str">
        <f>VLOOKUP($H3259,Neighborhoods!$A:$C,2,0)</f>
        <v>Manhattan</v>
      </c>
      <c r="J3259" t="str">
        <f>VLOOKUP($H3259,Neighborhoods!$A:$C,3,0)</f>
        <v>East Harlem</v>
      </c>
      <c r="K3259" t="s">
        <v>11822</v>
      </c>
      <c r="L3259" t="str">
        <f t="shared" si="200"/>
        <v>No</v>
      </c>
      <c r="M3259">
        <v>5</v>
      </c>
      <c r="N3259" t="str" cm="1">
        <f t="array" ref="N3259">_xlfn.IFS(M3259&lt;=2,"Small",M3259&lt;=5,"Medium",M3259&gt;5,"Large")</f>
        <v>Medium</v>
      </c>
      <c r="O3259" s="50">
        <v>150</v>
      </c>
      <c r="P3259" s="67">
        <f t="shared" si="201"/>
        <v>0.03</v>
      </c>
      <c r="Q3259" s="52">
        <v>4.5599999999999996</v>
      </c>
      <c r="R3259" s="52" t="str" cm="1">
        <f t="array" ref="R3259">_xlfn.IFS(ROUND(Q3259,0)=5,"Excellent",ROUND(Q3259,0)=4,"Good",ROUND(Q3259,0)=3,"Ok",ROUND(Q3259,0)&lt;3,"Bad")</f>
        <v>Excellent</v>
      </c>
      <c r="S3259">
        <v>41</v>
      </c>
      <c r="T3259" t="str">
        <f t="shared" si="202"/>
        <v>No</v>
      </c>
      <c r="U3259" s="65">
        <v>43101</v>
      </c>
      <c r="V3259" s="65">
        <v>43832</v>
      </c>
      <c r="W3259">
        <v>336</v>
      </c>
      <c r="X3259" t="str">
        <f t="shared" si="203"/>
        <v>Active</v>
      </c>
      <c r="Y3259" t="s">
        <v>15615</v>
      </c>
    </row>
    <row r="3260" spans="1:25" x14ac:dyDescent="0.25">
      <c r="A3260">
        <v>3259</v>
      </c>
      <c r="B3260" t="s">
        <v>2367</v>
      </c>
      <c r="C3260">
        <v>3045</v>
      </c>
      <c r="D3260" t="str">
        <f>VLOOKUP($C3260,Hosts!$A:$O,10,0)</f>
        <v>New York</v>
      </c>
      <c r="E3260" s="67">
        <f>INDEX(Hosts!$A:$O,MATCH(Places!$C3260,Hosts!$A:$A,0),MATCH(Places!E$1,Hosts!$1:$1,0))</f>
        <v>1</v>
      </c>
      <c r="F3260" s="67">
        <f>INDEX(Hosts!$A:$O,MATCH(Places!$C3260,Hosts!$A:$A,0),MATCH(Places!F$1,Hosts!$1:$1,0))</f>
        <v>0.98</v>
      </c>
      <c r="G3260" s="67" t="str">
        <f>INDEX(Hosts!$A:$O,MATCH(Places!$C3260,Hosts!$A:$A,0),MATCH(Places!G$1,Hosts!$1:$1,0))</f>
        <v>Yes</v>
      </c>
      <c r="H3260">
        <v>7</v>
      </c>
      <c r="I3260" t="str">
        <f>VLOOKUP($H3260,Neighborhoods!$A:$C,2,0)</f>
        <v>Brooklyn</v>
      </c>
      <c r="J3260" t="str">
        <f>VLOOKUP($H3260,Neighborhoods!$A:$C,3,0)</f>
        <v>Bedford-Stuyvesant</v>
      </c>
      <c r="K3260" t="s">
        <v>1</v>
      </c>
      <c r="L3260" t="str">
        <f t="shared" si="200"/>
        <v>Yes</v>
      </c>
      <c r="M3260">
        <v>2</v>
      </c>
      <c r="N3260" t="str" cm="1">
        <f t="array" ref="N3260">_xlfn.IFS(M3260&lt;=2,"Small",M3260&lt;=5,"Medium",M3260&gt;5,"Large")</f>
        <v>Small</v>
      </c>
      <c r="O3260" s="50">
        <v>67</v>
      </c>
      <c r="P3260" s="67">
        <f t="shared" si="201"/>
        <v>0.03</v>
      </c>
      <c r="Q3260" s="52">
        <v>4.9800000000000004</v>
      </c>
      <c r="R3260" s="52" t="str" cm="1">
        <f t="array" ref="R3260">_xlfn.IFS(ROUND(Q3260,0)=5,"Excellent",ROUND(Q3260,0)=4,"Good",ROUND(Q3260,0)=3,"Ok",ROUND(Q3260,0)&lt;3,"Bad")</f>
        <v>Excellent</v>
      </c>
      <c r="S3260">
        <v>121</v>
      </c>
      <c r="T3260" t="str">
        <f t="shared" si="202"/>
        <v>Yes</v>
      </c>
      <c r="U3260" s="65">
        <v>43086</v>
      </c>
      <c r="V3260" s="65">
        <v>43884</v>
      </c>
      <c r="W3260">
        <v>71</v>
      </c>
      <c r="X3260" t="str">
        <f t="shared" si="203"/>
        <v>Active</v>
      </c>
      <c r="Y3260" t="s">
        <v>15616</v>
      </c>
    </row>
    <row r="3261" spans="1:25" x14ac:dyDescent="0.25">
      <c r="A3261">
        <v>3260</v>
      </c>
      <c r="B3261" t="s">
        <v>14602</v>
      </c>
      <c r="C3261">
        <v>1787</v>
      </c>
      <c r="D3261" t="str">
        <f>VLOOKUP($C3261,Hosts!$A:$O,10,0)</f>
        <v>New York</v>
      </c>
      <c r="E3261" s="67">
        <f>INDEX(Hosts!$A:$O,MATCH(Places!$C3261,Hosts!$A:$A,0),MATCH(Places!E$1,Hosts!$1:$1,0))</f>
        <v>1</v>
      </c>
      <c r="F3261" s="67">
        <f>INDEX(Hosts!$A:$O,MATCH(Places!$C3261,Hosts!$A:$A,0),MATCH(Places!F$1,Hosts!$1:$1,0))</f>
        <v>1</v>
      </c>
      <c r="G3261" s="67" t="str">
        <f>INDEX(Hosts!$A:$O,MATCH(Places!$C3261,Hosts!$A:$A,0),MATCH(Places!G$1,Hosts!$1:$1,0))</f>
        <v>Yes</v>
      </c>
      <c r="H3261">
        <v>8</v>
      </c>
      <c r="I3261" t="str">
        <f>VLOOKUP($H3261,Neighborhoods!$A:$C,2,0)</f>
        <v>Brooklyn</v>
      </c>
      <c r="J3261" t="str">
        <f>VLOOKUP($H3261,Neighborhoods!$A:$C,3,0)</f>
        <v>Bushwick</v>
      </c>
      <c r="K3261" t="s">
        <v>1</v>
      </c>
      <c r="L3261" t="str">
        <f t="shared" si="200"/>
        <v>Yes</v>
      </c>
      <c r="M3261">
        <v>2</v>
      </c>
      <c r="N3261" t="str" cm="1">
        <f t="array" ref="N3261">_xlfn.IFS(M3261&lt;=2,"Small",M3261&lt;=5,"Medium",M3261&gt;5,"Large")</f>
        <v>Small</v>
      </c>
      <c r="O3261" s="50">
        <v>38</v>
      </c>
      <c r="P3261" s="67">
        <f t="shared" si="201"/>
        <v>0.03</v>
      </c>
      <c r="Q3261" s="52">
        <v>5</v>
      </c>
      <c r="R3261" s="52" t="str" cm="1">
        <f t="array" ref="R3261">_xlfn.IFS(ROUND(Q3261,0)=5,"Excellent",ROUND(Q3261,0)=4,"Good",ROUND(Q3261,0)=3,"Ok",ROUND(Q3261,0)&lt;3,"Bad")</f>
        <v>Excellent</v>
      </c>
      <c r="S3261">
        <v>30</v>
      </c>
      <c r="T3261" t="str">
        <f t="shared" si="202"/>
        <v>No</v>
      </c>
      <c r="U3261" s="65">
        <v>43079</v>
      </c>
      <c r="V3261" s="65">
        <v>43660</v>
      </c>
      <c r="W3261">
        <v>6</v>
      </c>
      <c r="X3261" t="str">
        <f t="shared" si="203"/>
        <v>Active</v>
      </c>
      <c r="Y3261" t="s">
        <v>15615</v>
      </c>
    </row>
    <row r="3262" spans="1:25" x14ac:dyDescent="0.25">
      <c r="A3262">
        <v>3261</v>
      </c>
      <c r="B3262" t="s">
        <v>2368</v>
      </c>
      <c r="C3262">
        <v>3213</v>
      </c>
      <c r="D3262" t="str">
        <f>VLOOKUP($C3262,Hosts!$A:$O,10,0)</f>
        <v>New York</v>
      </c>
      <c r="E3262" s="67">
        <f>INDEX(Hosts!$A:$O,MATCH(Places!$C3262,Hosts!$A:$A,0),MATCH(Places!E$1,Hosts!$1:$1,0))</f>
        <v>1</v>
      </c>
      <c r="F3262" s="67">
        <f>INDEX(Hosts!$A:$O,MATCH(Places!$C3262,Hosts!$A:$A,0),MATCH(Places!F$1,Hosts!$1:$1,0))</f>
        <v>0.98</v>
      </c>
      <c r="G3262" s="67" t="str">
        <f>INDEX(Hosts!$A:$O,MATCH(Places!$C3262,Hosts!$A:$A,0),MATCH(Places!G$1,Hosts!$1:$1,0))</f>
        <v>No</v>
      </c>
      <c r="H3262">
        <v>16</v>
      </c>
      <c r="I3262" t="str">
        <f>VLOOKUP($H3262,Neighborhoods!$A:$C,2,0)</f>
        <v>Manhattan</v>
      </c>
      <c r="J3262" t="str">
        <f>VLOOKUP($H3262,Neighborhoods!$A:$C,3,0)</f>
        <v>Harlem</v>
      </c>
      <c r="K3262" t="s">
        <v>1</v>
      </c>
      <c r="L3262" t="str">
        <f t="shared" si="200"/>
        <v>Yes</v>
      </c>
      <c r="M3262">
        <v>3</v>
      </c>
      <c r="N3262" t="str" cm="1">
        <f t="array" ref="N3262">_xlfn.IFS(M3262&lt;=2,"Small",M3262&lt;=5,"Medium",M3262&gt;5,"Large")</f>
        <v>Medium</v>
      </c>
      <c r="O3262" s="50">
        <v>86</v>
      </c>
      <c r="P3262" s="67">
        <f t="shared" si="201"/>
        <v>0.03</v>
      </c>
      <c r="Q3262" s="52">
        <v>4.83</v>
      </c>
      <c r="R3262" s="52" t="str" cm="1">
        <f t="array" ref="R3262">_xlfn.IFS(ROUND(Q3262,0)=5,"Excellent",ROUND(Q3262,0)=4,"Good",ROUND(Q3262,0)=3,"Ok",ROUND(Q3262,0)&lt;3,"Bad")</f>
        <v>Excellent</v>
      </c>
      <c r="S3262">
        <v>151</v>
      </c>
      <c r="T3262" t="str">
        <f t="shared" si="202"/>
        <v>Yes</v>
      </c>
      <c r="U3262" s="65">
        <v>43079</v>
      </c>
      <c r="V3262" s="65">
        <v>44048</v>
      </c>
      <c r="W3262">
        <v>44</v>
      </c>
      <c r="X3262" t="str">
        <f t="shared" si="203"/>
        <v>Active</v>
      </c>
      <c r="Y3262" t="s">
        <v>15616</v>
      </c>
    </row>
    <row r="3263" spans="1:25" x14ac:dyDescent="0.25">
      <c r="A3263">
        <v>3262</v>
      </c>
      <c r="B3263" t="s">
        <v>2369</v>
      </c>
      <c r="C3263">
        <v>3196</v>
      </c>
      <c r="D3263" t="str">
        <f>VLOOKUP($C3263,Hosts!$A:$O,10,0)</f>
        <v>New York</v>
      </c>
      <c r="E3263" s="67">
        <f>INDEX(Hosts!$A:$O,MATCH(Places!$C3263,Hosts!$A:$A,0),MATCH(Places!E$1,Hosts!$1:$1,0))</f>
        <v>1</v>
      </c>
      <c r="F3263" s="67">
        <f>INDEX(Hosts!$A:$O,MATCH(Places!$C3263,Hosts!$A:$A,0),MATCH(Places!F$1,Hosts!$1:$1,0))</f>
        <v>1</v>
      </c>
      <c r="G3263" s="67" t="str">
        <f>INDEX(Hosts!$A:$O,MATCH(Places!$C3263,Hosts!$A:$A,0),MATCH(Places!G$1,Hosts!$1:$1,0))</f>
        <v>Yes</v>
      </c>
      <c r="H3263">
        <v>21</v>
      </c>
      <c r="I3263" t="str">
        <f>VLOOKUP($H3263,Neighborhoods!$A:$C,2,0)</f>
        <v>Queens</v>
      </c>
      <c r="J3263" t="str">
        <f>VLOOKUP($H3263,Neighborhoods!$A:$C,3,0)</f>
        <v>Astoria</v>
      </c>
      <c r="K3263" t="s">
        <v>11822</v>
      </c>
      <c r="L3263" t="str">
        <f t="shared" si="200"/>
        <v>No</v>
      </c>
      <c r="M3263">
        <v>6</v>
      </c>
      <c r="N3263" t="str" cm="1">
        <f t="array" ref="N3263">_xlfn.IFS(M3263&lt;=2,"Small",M3263&lt;=5,"Medium",M3263&gt;5,"Large")</f>
        <v>Large</v>
      </c>
      <c r="O3263" s="50">
        <v>306</v>
      </c>
      <c r="P3263" s="67">
        <f t="shared" si="201"/>
        <v>0.04</v>
      </c>
      <c r="Q3263" s="52">
        <v>4.91</v>
      </c>
      <c r="R3263" s="52" t="str" cm="1">
        <f t="array" ref="R3263">_xlfn.IFS(ROUND(Q3263,0)=5,"Excellent",ROUND(Q3263,0)=4,"Good",ROUND(Q3263,0)=3,"Ok",ROUND(Q3263,0)&lt;3,"Bad")</f>
        <v>Excellent</v>
      </c>
      <c r="S3263">
        <v>109</v>
      </c>
      <c r="T3263" t="str">
        <f t="shared" si="202"/>
        <v>Yes</v>
      </c>
      <c r="U3263" s="65">
        <v>43093</v>
      </c>
      <c r="V3263" s="65">
        <v>44023</v>
      </c>
      <c r="W3263">
        <v>359</v>
      </c>
      <c r="X3263" t="str">
        <f t="shared" si="203"/>
        <v>Active</v>
      </c>
      <c r="Y3263" t="s">
        <v>15616</v>
      </c>
    </row>
    <row r="3264" spans="1:25" x14ac:dyDescent="0.25">
      <c r="A3264">
        <v>3263</v>
      </c>
      <c r="B3264" t="s">
        <v>2370</v>
      </c>
      <c r="C3264">
        <v>3213</v>
      </c>
      <c r="D3264" t="str">
        <f>VLOOKUP($C3264,Hosts!$A:$O,10,0)</f>
        <v>New York</v>
      </c>
      <c r="E3264" s="67">
        <f>INDEX(Hosts!$A:$O,MATCH(Places!$C3264,Hosts!$A:$A,0),MATCH(Places!E$1,Hosts!$1:$1,0))</f>
        <v>1</v>
      </c>
      <c r="F3264" s="67">
        <f>INDEX(Hosts!$A:$O,MATCH(Places!$C3264,Hosts!$A:$A,0),MATCH(Places!F$1,Hosts!$1:$1,0))</f>
        <v>0.98</v>
      </c>
      <c r="G3264" s="67" t="str">
        <f>INDEX(Hosts!$A:$O,MATCH(Places!$C3264,Hosts!$A:$A,0),MATCH(Places!G$1,Hosts!$1:$1,0))</f>
        <v>No</v>
      </c>
      <c r="H3264">
        <v>16</v>
      </c>
      <c r="I3264" t="str">
        <f>VLOOKUP($H3264,Neighborhoods!$A:$C,2,0)</f>
        <v>Manhattan</v>
      </c>
      <c r="J3264" t="str">
        <f>VLOOKUP($H3264,Neighborhoods!$A:$C,3,0)</f>
        <v>Harlem</v>
      </c>
      <c r="K3264" t="s">
        <v>16</v>
      </c>
      <c r="L3264" t="str">
        <f t="shared" si="200"/>
        <v>Yes</v>
      </c>
      <c r="M3264">
        <v>1</v>
      </c>
      <c r="N3264" t="str" cm="1">
        <f t="array" ref="N3264">_xlfn.IFS(M3264&lt;=2,"Small",M3264&lt;=5,"Medium",M3264&gt;5,"Large")</f>
        <v>Small</v>
      </c>
      <c r="O3264" s="50">
        <v>29</v>
      </c>
      <c r="P3264" s="67">
        <f t="shared" si="201"/>
        <v>0.03</v>
      </c>
      <c r="Q3264" s="52">
        <v>4.8600000000000003</v>
      </c>
      <c r="R3264" s="52" t="str" cm="1">
        <f t="array" ref="R3264">_xlfn.IFS(ROUND(Q3264,0)=5,"Excellent",ROUND(Q3264,0)=4,"Good",ROUND(Q3264,0)=3,"Ok",ROUND(Q3264,0)&lt;3,"Bad")</f>
        <v>Excellent</v>
      </c>
      <c r="S3264">
        <v>7</v>
      </c>
      <c r="T3264" t="str">
        <f t="shared" si="202"/>
        <v>No</v>
      </c>
      <c r="U3264" s="65">
        <v>43079</v>
      </c>
      <c r="V3264" s="65">
        <v>43097</v>
      </c>
      <c r="W3264">
        <v>0</v>
      </c>
      <c r="X3264" t="str">
        <f t="shared" si="203"/>
        <v>Inactive</v>
      </c>
      <c r="Y3264" t="s">
        <v>15616</v>
      </c>
    </row>
    <row r="3265" spans="1:25" x14ac:dyDescent="0.25">
      <c r="A3265">
        <v>3264</v>
      </c>
      <c r="B3265" t="s">
        <v>2371</v>
      </c>
      <c r="C3265">
        <v>3432</v>
      </c>
      <c r="D3265" t="str">
        <f>VLOOKUP($C3265,Hosts!$A:$O,10,0)</f>
        <v>New York</v>
      </c>
      <c r="E3265" s="67">
        <f>INDEX(Hosts!$A:$O,MATCH(Places!$C3265,Hosts!$A:$A,0),MATCH(Places!E$1,Hosts!$1:$1,0))</f>
        <v>1</v>
      </c>
      <c r="F3265" s="67">
        <f>INDEX(Hosts!$A:$O,MATCH(Places!$C3265,Hosts!$A:$A,0),MATCH(Places!F$1,Hosts!$1:$1,0))</f>
        <v>0.98</v>
      </c>
      <c r="G3265" s="67" t="str">
        <f>INDEX(Hosts!$A:$O,MATCH(Places!$C3265,Hosts!$A:$A,0),MATCH(Places!G$1,Hosts!$1:$1,0))</f>
        <v>No</v>
      </c>
      <c r="H3265">
        <v>23</v>
      </c>
      <c r="I3265" t="str">
        <f>VLOOKUP($H3265,Neighborhoods!$A:$C,2,0)</f>
        <v>Queens</v>
      </c>
      <c r="J3265" t="str">
        <f>VLOOKUP($H3265,Neighborhoods!$A:$C,3,0)</f>
        <v>Jamaica</v>
      </c>
      <c r="K3265" t="s">
        <v>1</v>
      </c>
      <c r="L3265" t="str">
        <f t="shared" si="200"/>
        <v>Yes</v>
      </c>
      <c r="M3265">
        <v>1</v>
      </c>
      <c r="N3265" t="str" cm="1">
        <f t="array" ref="N3265">_xlfn.IFS(M3265&lt;=2,"Small",M3265&lt;=5,"Medium",M3265&gt;5,"Large")</f>
        <v>Small</v>
      </c>
      <c r="O3265" s="50">
        <v>45</v>
      </c>
      <c r="P3265" s="67">
        <f t="shared" si="201"/>
        <v>0.03</v>
      </c>
      <c r="Q3265" s="52">
        <v>4.8</v>
      </c>
      <c r="R3265" s="52" t="str" cm="1">
        <f t="array" ref="R3265">_xlfn.IFS(ROUND(Q3265,0)=5,"Excellent",ROUND(Q3265,0)=4,"Good",ROUND(Q3265,0)=3,"Ok",ROUND(Q3265,0)&lt;3,"Bad")</f>
        <v>Excellent</v>
      </c>
      <c r="S3265">
        <v>41</v>
      </c>
      <c r="T3265" t="str">
        <f t="shared" si="202"/>
        <v>No</v>
      </c>
      <c r="U3265" s="65">
        <v>43105</v>
      </c>
      <c r="V3265" s="65">
        <v>44030</v>
      </c>
      <c r="W3265">
        <v>365</v>
      </c>
      <c r="X3265" t="str">
        <f t="shared" si="203"/>
        <v>Active</v>
      </c>
      <c r="Y3265" t="s">
        <v>15616</v>
      </c>
    </row>
    <row r="3266" spans="1:25" x14ac:dyDescent="0.25">
      <c r="A3266">
        <v>3265</v>
      </c>
      <c r="B3266" t="s">
        <v>14188</v>
      </c>
      <c r="C3266">
        <v>3433</v>
      </c>
      <c r="D3266" t="str">
        <f>VLOOKUP($C3266,Hosts!$A:$O,10,0)</f>
        <v>New York</v>
      </c>
      <c r="E3266" s="67">
        <f>INDEX(Hosts!$A:$O,MATCH(Places!$C3266,Hosts!$A:$A,0),MATCH(Places!E$1,Hosts!$1:$1,0))</f>
        <v>0.53</v>
      </c>
      <c r="F3266" s="67">
        <f>INDEX(Hosts!$A:$O,MATCH(Places!$C3266,Hosts!$A:$A,0),MATCH(Places!F$1,Hosts!$1:$1,0))</f>
        <v>0.23</v>
      </c>
      <c r="G3266" s="67" t="str">
        <f>INDEX(Hosts!$A:$O,MATCH(Places!$C3266,Hosts!$A:$A,0),MATCH(Places!G$1,Hosts!$1:$1,0))</f>
        <v>No</v>
      </c>
      <c r="H3266">
        <v>19</v>
      </c>
      <c r="I3266" t="str">
        <f>VLOOKUP($H3266,Neighborhoods!$A:$C,2,0)</f>
        <v>Manhattan</v>
      </c>
      <c r="J3266" t="str">
        <f>VLOOKUP($H3266,Neighborhoods!$A:$C,3,0)</f>
        <v>Upper East Side</v>
      </c>
      <c r="K3266" t="s">
        <v>11822</v>
      </c>
      <c r="L3266" t="str">
        <f t="shared" si="200"/>
        <v>No</v>
      </c>
      <c r="M3266">
        <v>4</v>
      </c>
      <c r="N3266" t="str" cm="1">
        <f t="array" ref="N3266">_xlfn.IFS(M3266&lt;=2,"Small",M3266&lt;=5,"Medium",M3266&gt;5,"Large")</f>
        <v>Medium</v>
      </c>
      <c r="O3266" s="50">
        <v>83</v>
      </c>
      <c r="P3266" s="67">
        <f t="shared" si="201"/>
        <v>0.03</v>
      </c>
      <c r="Q3266" s="52">
        <v>4.63</v>
      </c>
      <c r="R3266" s="52" t="str" cm="1">
        <f t="array" ref="R3266">_xlfn.IFS(ROUND(Q3266,0)=5,"Excellent",ROUND(Q3266,0)=4,"Good",ROUND(Q3266,0)=3,"Ok",ROUND(Q3266,0)&lt;3,"Bad")</f>
        <v>Excellent</v>
      </c>
      <c r="S3266">
        <v>8</v>
      </c>
      <c r="T3266" t="str">
        <f t="shared" si="202"/>
        <v>No</v>
      </c>
      <c r="U3266" s="65">
        <v>43310</v>
      </c>
      <c r="V3266" s="65">
        <v>44028</v>
      </c>
      <c r="W3266">
        <v>258</v>
      </c>
      <c r="X3266" t="str">
        <f t="shared" si="203"/>
        <v>Active</v>
      </c>
      <c r="Y3266" t="s">
        <v>15615</v>
      </c>
    </row>
    <row r="3267" spans="1:25" x14ac:dyDescent="0.25">
      <c r="A3267">
        <v>3266</v>
      </c>
      <c r="B3267" t="s">
        <v>2372</v>
      </c>
      <c r="C3267">
        <v>1638</v>
      </c>
      <c r="D3267" t="str">
        <f>VLOOKUP($C3267,Hosts!$A:$O,10,0)</f>
        <v>New York</v>
      </c>
      <c r="E3267" s="67">
        <f>INDEX(Hosts!$A:$O,MATCH(Places!$C3267,Hosts!$A:$A,0),MATCH(Places!E$1,Hosts!$1:$1,0))</f>
        <v>1</v>
      </c>
      <c r="F3267" s="67">
        <f>INDEX(Hosts!$A:$O,MATCH(Places!$C3267,Hosts!$A:$A,0),MATCH(Places!F$1,Hosts!$1:$1,0))</f>
        <v>1</v>
      </c>
      <c r="G3267" s="67" t="str">
        <f>INDEX(Hosts!$A:$O,MATCH(Places!$C3267,Hosts!$A:$A,0),MATCH(Places!G$1,Hosts!$1:$1,0))</f>
        <v>Yes</v>
      </c>
      <c r="H3267">
        <v>7</v>
      </c>
      <c r="I3267" t="str">
        <f>VLOOKUP($H3267,Neighborhoods!$A:$C,2,0)</f>
        <v>Brooklyn</v>
      </c>
      <c r="J3267" t="str">
        <f>VLOOKUP($H3267,Neighborhoods!$A:$C,3,0)</f>
        <v>Bedford-Stuyvesant</v>
      </c>
      <c r="K3267" t="s">
        <v>11822</v>
      </c>
      <c r="L3267" t="str">
        <f t="shared" ref="L3267:L3330" si="204">IF(OR(K3267="Private room",K3267="Shared room"),"Yes","No")</f>
        <v>No</v>
      </c>
      <c r="M3267">
        <v>2</v>
      </c>
      <c r="N3267" t="str" cm="1">
        <f t="array" ref="N3267">_xlfn.IFS(M3267&lt;=2,"Small",M3267&lt;=5,"Medium",M3267&gt;5,"Large")</f>
        <v>Small</v>
      </c>
      <c r="O3267" s="50">
        <v>130</v>
      </c>
      <c r="P3267" s="67">
        <f t="shared" ref="P3267:P3330" si="205">VLOOKUP(O3267,$AB$1:$AC$5,2)</f>
        <v>0.03</v>
      </c>
      <c r="Q3267" s="52">
        <v>4.91</v>
      </c>
      <c r="R3267" s="52" t="str" cm="1">
        <f t="array" ref="R3267">_xlfn.IFS(ROUND(Q3267,0)=5,"Excellent",ROUND(Q3267,0)=4,"Good",ROUND(Q3267,0)=3,"Ok",ROUND(Q3267,0)&lt;3,"Bad")</f>
        <v>Excellent</v>
      </c>
      <c r="S3267">
        <v>43</v>
      </c>
      <c r="T3267" t="str">
        <f t="shared" ref="T3267:T3330" si="206">IF(AND(Q3267&gt;=4.8,S3267&gt;100),"Yes","No")</f>
        <v>No</v>
      </c>
      <c r="U3267" s="65">
        <v>43097</v>
      </c>
      <c r="V3267" s="65">
        <v>43836</v>
      </c>
      <c r="W3267">
        <v>37</v>
      </c>
      <c r="X3267" t="str">
        <f t="shared" ref="X3267:X3330" si="207">IF(W3267&lt;&gt;0,"Active","Inactive")</f>
        <v>Active</v>
      </c>
      <c r="Y3267" t="s">
        <v>15616</v>
      </c>
    </row>
    <row r="3268" spans="1:25" x14ac:dyDescent="0.25">
      <c r="A3268">
        <v>3267</v>
      </c>
      <c r="B3268" t="s">
        <v>2373</v>
      </c>
      <c r="C3268">
        <v>965</v>
      </c>
      <c r="D3268" t="str">
        <f>VLOOKUP($C3268,Hosts!$A:$O,10,0)</f>
        <v>New York</v>
      </c>
      <c r="E3268" s="67">
        <f>INDEX(Hosts!$A:$O,MATCH(Places!$C3268,Hosts!$A:$A,0),MATCH(Places!E$1,Hosts!$1:$1,0))</f>
        <v>1</v>
      </c>
      <c r="F3268" s="67">
        <f>INDEX(Hosts!$A:$O,MATCH(Places!$C3268,Hosts!$A:$A,0),MATCH(Places!F$1,Hosts!$1:$1,0))</f>
        <v>0.98</v>
      </c>
      <c r="G3268" s="67" t="str">
        <f>INDEX(Hosts!$A:$O,MATCH(Places!$C3268,Hosts!$A:$A,0),MATCH(Places!G$1,Hosts!$1:$1,0))</f>
        <v>No</v>
      </c>
      <c r="H3268">
        <v>8</v>
      </c>
      <c r="I3268" t="str">
        <f>VLOOKUP($H3268,Neighborhoods!$A:$C,2,0)</f>
        <v>Brooklyn</v>
      </c>
      <c r="J3268" t="str">
        <f>VLOOKUP($H3268,Neighborhoods!$A:$C,3,0)</f>
        <v>Bushwick</v>
      </c>
      <c r="K3268" t="s">
        <v>1</v>
      </c>
      <c r="L3268" t="str">
        <f t="shared" si="204"/>
        <v>Yes</v>
      </c>
      <c r="M3268">
        <v>4</v>
      </c>
      <c r="N3268" t="str" cm="1">
        <f t="array" ref="N3268">_xlfn.IFS(M3268&lt;=2,"Small",M3268&lt;=5,"Medium",M3268&gt;5,"Large")</f>
        <v>Medium</v>
      </c>
      <c r="O3268" s="50">
        <v>100</v>
      </c>
      <c r="P3268" s="67">
        <f t="shared" si="205"/>
        <v>0.03</v>
      </c>
      <c r="Q3268" s="52">
        <v>4.8899999999999997</v>
      </c>
      <c r="R3268" s="52" t="str" cm="1">
        <f t="array" ref="R3268">_xlfn.IFS(ROUND(Q3268,0)=5,"Excellent",ROUND(Q3268,0)=4,"Good",ROUND(Q3268,0)=3,"Ok",ROUND(Q3268,0)&lt;3,"Bad")</f>
        <v>Excellent</v>
      </c>
      <c r="S3268">
        <v>87</v>
      </c>
      <c r="T3268" t="str">
        <f t="shared" si="206"/>
        <v>No</v>
      </c>
      <c r="U3268" s="65">
        <v>43098</v>
      </c>
      <c r="V3268" s="65">
        <v>44052</v>
      </c>
      <c r="W3268">
        <v>356</v>
      </c>
      <c r="X3268" t="str">
        <f t="shared" si="207"/>
        <v>Active</v>
      </c>
      <c r="Y3268" t="s">
        <v>15616</v>
      </c>
    </row>
    <row r="3269" spans="1:25" x14ac:dyDescent="0.25">
      <c r="A3269">
        <v>3268</v>
      </c>
      <c r="B3269" t="s">
        <v>2374</v>
      </c>
      <c r="C3269">
        <v>831</v>
      </c>
      <c r="D3269" t="str">
        <f>VLOOKUP($C3269,Hosts!$A:$O,10,0)</f>
        <v>New York</v>
      </c>
      <c r="E3269" s="67">
        <f>INDEX(Hosts!$A:$O,MATCH(Places!$C3269,Hosts!$A:$A,0),MATCH(Places!E$1,Hosts!$1:$1,0))</f>
        <v>1</v>
      </c>
      <c r="F3269" s="67">
        <f>INDEX(Hosts!$A:$O,MATCH(Places!$C3269,Hosts!$A:$A,0),MATCH(Places!F$1,Hosts!$1:$1,0))</f>
        <v>0.98</v>
      </c>
      <c r="G3269" s="67" t="str">
        <f>INDEX(Hosts!$A:$O,MATCH(Places!$C3269,Hosts!$A:$A,0),MATCH(Places!G$1,Hosts!$1:$1,0))</f>
        <v>Yes</v>
      </c>
      <c r="H3269">
        <v>7</v>
      </c>
      <c r="I3269" t="str">
        <f>VLOOKUP($H3269,Neighborhoods!$A:$C,2,0)</f>
        <v>Brooklyn</v>
      </c>
      <c r="J3269" t="str">
        <f>VLOOKUP($H3269,Neighborhoods!$A:$C,3,0)</f>
        <v>Bedford-Stuyvesant</v>
      </c>
      <c r="K3269" t="s">
        <v>1</v>
      </c>
      <c r="L3269" t="str">
        <f t="shared" si="204"/>
        <v>Yes</v>
      </c>
      <c r="M3269">
        <v>10</v>
      </c>
      <c r="N3269" t="str" cm="1">
        <f t="array" ref="N3269">_xlfn.IFS(M3269&lt;=2,"Small",M3269&lt;=5,"Medium",M3269&gt;5,"Large")</f>
        <v>Large</v>
      </c>
      <c r="O3269" s="50">
        <v>120</v>
      </c>
      <c r="P3269" s="67">
        <f t="shared" si="205"/>
        <v>0.03</v>
      </c>
      <c r="Q3269" s="52">
        <v>4.92</v>
      </c>
      <c r="R3269" s="52" t="str" cm="1">
        <f t="array" ref="R3269">_xlfn.IFS(ROUND(Q3269,0)=5,"Excellent",ROUND(Q3269,0)=4,"Good",ROUND(Q3269,0)=3,"Ok",ROUND(Q3269,0)&lt;3,"Bad")</f>
        <v>Excellent</v>
      </c>
      <c r="S3269">
        <v>72</v>
      </c>
      <c r="T3269" t="str">
        <f t="shared" si="206"/>
        <v>No</v>
      </c>
      <c r="U3269" s="65">
        <v>43283</v>
      </c>
      <c r="V3269" s="65">
        <v>44029</v>
      </c>
      <c r="W3269">
        <v>0</v>
      </c>
      <c r="X3269" t="str">
        <f t="shared" si="207"/>
        <v>Inactive</v>
      </c>
      <c r="Y3269" t="s">
        <v>15615</v>
      </c>
    </row>
    <row r="3270" spans="1:25" x14ac:dyDescent="0.25">
      <c r="A3270">
        <v>3269</v>
      </c>
      <c r="B3270" t="s">
        <v>13798</v>
      </c>
      <c r="C3270">
        <v>1593</v>
      </c>
      <c r="D3270" t="str">
        <f>VLOOKUP($C3270,Hosts!$A:$O,10,0)</f>
        <v>New York</v>
      </c>
      <c r="E3270" s="67">
        <f>INDEX(Hosts!$A:$O,MATCH(Places!$C3270,Hosts!$A:$A,0),MATCH(Places!E$1,Hosts!$1:$1,0))</f>
        <v>1</v>
      </c>
      <c r="F3270" s="67">
        <f>INDEX(Hosts!$A:$O,MATCH(Places!$C3270,Hosts!$A:$A,0),MATCH(Places!F$1,Hosts!$1:$1,0))</f>
        <v>0.94</v>
      </c>
      <c r="G3270" s="67" t="str">
        <f>INDEX(Hosts!$A:$O,MATCH(Places!$C3270,Hosts!$A:$A,0),MATCH(Places!G$1,Hosts!$1:$1,0))</f>
        <v>Yes</v>
      </c>
      <c r="H3270">
        <v>15</v>
      </c>
      <c r="I3270" t="str">
        <f>VLOOKUP($H3270,Neighborhoods!$A:$C,2,0)</f>
        <v>Manhattan</v>
      </c>
      <c r="J3270" t="str">
        <f>VLOOKUP($H3270,Neighborhoods!$A:$C,3,0)</f>
        <v>East Village</v>
      </c>
      <c r="K3270" t="s">
        <v>11822</v>
      </c>
      <c r="L3270" t="str">
        <f t="shared" si="204"/>
        <v>No</v>
      </c>
      <c r="M3270">
        <v>3</v>
      </c>
      <c r="N3270" t="str" cm="1">
        <f t="array" ref="N3270">_xlfn.IFS(M3270&lt;=2,"Small",M3270&lt;=5,"Medium",M3270&gt;5,"Large")</f>
        <v>Medium</v>
      </c>
      <c r="O3270" s="50">
        <v>91</v>
      </c>
      <c r="P3270" s="67">
        <f t="shared" si="205"/>
        <v>0.03</v>
      </c>
      <c r="Q3270" s="52">
        <v>4.83</v>
      </c>
      <c r="R3270" s="52" t="str" cm="1">
        <f t="array" ref="R3270">_xlfn.IFS(ROUND(Q3270,0)=5,"Excellent",ROUND(Q3270,0)=4,"Good",ROUND(Q3270,0)=3,"Ok",ROUND(Q3270,0)&lt;3,"Bad")</f>
        <v>Excellent</v>
      </c>
      <c r="S3270">
        <v>64</v>
      </c>
      <c r="T3270" t="str">
        <f t="shared" si="206"/>
        <v>No</v>
      </c>
      <c r="U3270" s="65">
        <v>43103</v>
      </c>
      <c r="V3270" s="65">
        <v>44043</v>
      </c>
      <c r="W3270">
        <v>16</v>
      </c>
      <c r="X3270" t="str">
        <f t="shared" si="207"/>
        <v>Active</v>
      </c>
      <c r="Y3270" t="s">
        <v>15615</v>
      </c>
    </row>
    <row r="3271" spans="1:25" x14ac:dyDescent="0.25">
      <c r="A3271">
        <v>3270</v>
      </c>
      <c r="B3271" t="s">
        <v>2375</v>
      </c>
      <c r="C3271">
        <v>3248</v>
      </c>
      <c r="D3271" t="str">
        <f>VLOOKUP($C3271,Hosts!$A:$O,10,0)</f>
        <v>New York</v>
      </c>
      <c r="E3271" s="67">
        <f>INDEX(Hosts!$A:$O,MATCH(Places!$C3271,Hosts!$A:$A,0),MATCH(Places!E$1,Hosts!$1:$1,0))</f>
        <v>1</v>
      </c>
      <c r="F3271" s="67">
        <f>INDEX(Hosts!$A:$O,MATCH(Places!$C3271,Hosts!$A:$A,0),MATCH(Places!F$1,Hosts!$1:$1,0))</f>
        <v>0.99</v>
      </c>
      <c r="G3271" s="67" t="str">
        <f>INDEX(Hosts!$A:$O,MATCH(Places!$C3271,Hosts!$A:$A,0),MATCH(Places!G$1,Hosts!$1:$1,0))</f>
        <v>Yes</v>
      </c>
      <c r="H3271">
        <v>17</v>
      </c>
      <c r="I3271" t="str">
        <f>VLOOKUP($H3271,Neighborhoods!$A:$C,2,0)</f>
        <v>Manhattan</v>
      </c>
      <c r="J3271" t="str">
        <f>VLOOKUP($H3271,Neighborhoods!$A:$C,3,0)</f>
        <v>Hell's Kitchen</v>
      </c>
      <c r="K3271" t="s">
        <v>16</v>
      </c>
      <c r="L3271" t="str">
        <f t="shared" si="204"/>
        <v>Yes</v>
      </c>
      <c r="M3271">
        <v>1</v>
      </c>
      <c r="N3271" t="str" cm="1">
        <f t="array" ref="N3271">_xlfn.IFS(M3271&lt;=2,"Small",M3271&lt;=5,"Medium",M3271&gt;5,"Large")</f>
        <v>Small</v>
      </c>
      <c r="O3271" s="50">
        <v>37.29</v>
      </c>
      <c r="P3271" s="67">
        <f t="shared" si="205"/>
        <v>0.03</v>
      </c>
      <c r="Q3271" s="52">
        <v>5</v>
      </c>
      <c r="R3271" s="52" t="str" cm="1">
        <f t="array" ref="R3271">_xlfn.IFS(ROUND(Q3271,0)=5,"Excellent",ROUND(Q3271,0)=4,"Good",ROUND(Q3271,0)=3,"Ok",ROUND(Q3271,0)&lt;3,"Bad")</f>
        <v>Excellent</v>
      </c>
      <c r="S3271">
        <v>8</v>
      </c>
      <c r="T3271" t="str">
        <f t="shared" si="206"/>
        <v>No</v>
      </c>
      <c r="U3271" s="65">
        <v>43828</v>
      </c>
      <c r="V3271" s="65">
        <v>44013</v>
      </c>
      <c r="W3271">
        <v>35</v>
      </c>
      <c r="X3271" t="str">
        <f t="shared" si="207"/>
        <v>Active</v>
      </c>
      <c r="Y3271" t="s">
        <v>15616</v>
      </c>
    </row>
    <row r="3272" spans="1:25" x14ac:dyDescent="0.25">
      <c r="A3272">
        <v>3271</v>
      </c>
      <c r="B3272" t="s">
        <v>2376</v>
      </c>
      <c r="C3272">
        <v>2906</v>
      </c>
      <c r="D3272" t="str">
        <f>VLOOKUP($C3272,Hosts!$A:$O,10,0)</f>
        <v>New York</v>
      </c>
      <c r="E3272" s="67">
        <f>INDEX(Hosts!$A:$O,MATCH(Places!$C3272,Hosts!$A:$A,0),MATCH(Places!E$1,Hosts!$1:$1,0))</f>
        <v>0.63</v>
      </c>
      <c r="F3272" s="67">
        <f>INDEX(Hosts!$A:$O,MATCH(Places!$C3272,Hosts!$A:$A,0),MATCH(Places!F$1,Hosts!$1:$1,0))</f>
        <v>1</v>
      </c>
      <c r="G3272" s="67" t="str">
        <f>INDEX(Hosts!$A:$O,MATCH(Places!$C3272,Hosts!$A:$A,0),MATCH(Places!G$1,Hosts!$1:$1,0))</f>
        <v>No</v>
      </c>
      <c r="H3272">
        <v>21</v>
      </c>
      <c r="I3272" t="str">
        <f>VLOOKUP($H3272,Neighborhoods!$A:$C,2,0)</f>
        <v>Queens</v>
      </c>
      <c r="J3272" t="str">
        <f>VLOOKUP($H3272,Neighborhoods!$A:$C,3,0)</f>
        <v>Astoria</v>
      </c>
      <c r="K3272" t="s">
        <v>1</v>
      </c>
      <c r="L3272" t="str">
        <f t="shared" si="204"/>
        <v>Yes</v>
      </c>
      <c r="M3272">
        <v>2</v>
      </c>
      <c r="N3272" t="str" cm="1">
        <f t="array" ref="N3272">_xlfn.IFS(M3272&lt;=2,"Small",M3272&lt;=5,"Medium",M3272&gt;5,"Large")</f>
        <v>Small</v>
      </c>
      <c r="O3272" s="50">
        <v>69</v>
      </c>
      <c r="P3272" s="67">
        <f t="shared" si="205"/>
        <v>0.03</v>
      </c>
      <c r="Q3272" s="52">
        <v>4.91</v>
      </c>
      <c r="R3272" s="52" t="str" cm="1">
        <f t="array" ref="R3272">_xlfn.IFS(ROUND(Q3272,0)=5,"Excellent",ROUND(Q3272,0)=4,"Good",ROUND(Q3272,0)=3,"Ok",ROUND(Q3272,0)&lt;3,"Bad")</f>
        <v>Excellent</v>
      </c>
      <c r="S3272">
        <v>67</v>
      </c>
      <c r="T3272" t="str">
        <f t="shared" si="206"/>
        <v>No</v>
      </c>
      <c r="U3272" s="65">
        <v>43102</v>
      </c>
      <c r="V3272" s="65">
        <v>43829</v>
      </c>
      <c r="W3272">
        <v>50</v>
      </c>
      <c r="X3272" t="str">
        <f t="shared" si="207"/>
        <v>Active</v>
      </c>
      <c r="Y3272" t="s">
        <v>15615</v>
      </c>
    </row>
    <row r="3273" spans="1:25" x14ac:dyDescent="0.25">
      <c r="A3273">
        <v>3272</v>
      </c>
      <c r="B3273" t="s">
        <v>15049</v>
      </c>
      <c r="C3273">
        <v>358</v>
      </c>
      <c r="D3273" t="str">
        <f>VLOOKUP($C3273,Hosts!$A:$O,10,0)</f>
        <v>New York</v>
      </c>
      <c r="E3273" s="67">
        <f>INDEX(Hosts!$A:$O,MATCH(Places!$C3273,Hosts!$A:$A,0),MATCH(Places!E$1,Hosts!$1:$1,0))</f>
        <v>1</v>
      </c>
      <c r="F3273" s="67">
        <f>INDEX(Hosts!$A:$O,MATCH(Places!$C3273,Hosts!$A:$A,0),MATCH(Places!F$1,Hosts!$1:$1,0))</f>
        <v>0.94</v>
      </c>
      <c r="G3273" s="67" t="str">
        <f>INDEX(Hosts!$A:$O,MATCH(Places!$C3273,Hosts!$A:$A,0),MATCH(Places!G$1,Hosts!$1:$1,0))</f>
        <v>No</v>
      </c>
      <c r="H3273">
        <v>8</v>
      </c>
      <c r="I3273" t="str">
        <f>VLOOKUP($H3273,Neighborhoods!$A:$C,2,0)</f>
        <v>Brooklyn</v>
      </c>
      <c r="J3273" t="str">
        <f>VLOOKUP($H3273,Neighborhoods!$A:$C,3,0)</f>
        <v>Bushwick</v>
      </c>
      <c r="K3273" t="s">
        <v>11822</v>
      </c>
      <c r="L3273" t="str">
        <f t="shared" si="204"/>
        <v>No</v>
      </c>
      <c r="M3273">
        <v>4</v>
      </c>
      <c r="N3273" t="str" cm="1">
        <f t="array" ref="N3273">_xlfn.IFS(M3273&lt;=2,"Small",M3273&lt;=5,"Medium",M3273&gt;5,"Large")</f>
        <v>Medium</v>
      </c>
      <c r="O3273" s="50">
        <v>87</v>
      </c>
      <c r="P3273" s="67">
        <f t="shared" si="205"/>
        <v>0.03</v>
      </c>
      <c r="Q3273" s="52">
        <v>4.5</v>
      </c>
      <c r="R3273" s="52" t="str" cm="1">
        <f t="array" ref="R3273">_xlfn.IFS(ROUND(Q3273,0)=5,"Excellent",ROUND(Q3273,0)=4,"Good",ROUND(Q3273,0)=3,"Ok",ROUND(Q3273,0)&lt;3,"Bad")</f>
        <v>Excellent</v>
      </c>
      <c r="S3273">
        <v>34</v>
      </c>
      <c r="T3273" t="str">
        <f t="shared" si="206"/>
        <v>No</v>
      </c>
      <c r="U3273" s="65">
        <v>43101</v>
      </c>
      <c r="V3273" s="65">
        <v>43892</v>
      </c>
      <c r="W3273">
        <v>218</v>
      </c>
      <c r="X3273" t="str">
        <f t="shared" si="207"/>
        <v>Active</v>
      </c>
      <c r="Y3273" t="s">
        <v>15615</v>
      </c>
    </row>
    <row r="3274" spans="1:25" x14ac:dyDescent="0.25">
      <c r="A3274">
        <v>3273</v>
      </c>
      <c r="B3274" t="s">
        <v>2377</v>
      </c>
      <c r="C3274">
        <v>3235</v>
      </c>
      <c r="D3274" t="str">
        <f>VLOOKUP($C3274,Hosts!$A:$O,10,0)</f>
        <v>New York</v>
      </c>
      <c r="E3274" s="67">
        <f>INDEX(Hosts!$A:$O,MATCH(Places!$C3274,Hosts!$A:$A,0),MATCH(Places!E$1,Hosts!$1:$1,0))</f>
        <v>1</v>
      </c>
      <c r="F3274" s="67">
        <f>INDEX(Hosts!$A:$O,MATCH(Places!$C3274,Hosts!$A:$A,0),MATCH(Places!F$1,Hosts!$1:$1,0))</f>
        <v>1</v>
      </c>
      <c r="G3274" s="67" t="str">
        <f>INDEX(Hosts!$A:$O,MATCH(Places!$C3274,Hosts!$A:$A,0),MATCH(Places!G$1,Hosts!$1:$1,0))</f>
        <v>No</v>
      </c>
      <c r="H3274">
        <v>12</v>
      </c>
      <c r="I3274" t="str">
        <f>VLOOKUP($H3274,Neighborhoods!$A:$C,2,0)</f>
        <v>Brooklyn</v>
      </c>
      <c r="J3274" t="str">
        <f>VLOOKUP($H3274,Neighborhoods!$A:$C,3,0)</f>
        <v>Williamsburg</v>
      </c>
      <c r="K3274" t="s">
        <v>1</v>
      </c>
      <c r="L3274" t="str">
        <f t="shared" si="204"/>
        <v>Yes</v>
      </c>
      <c r="M3274">
        <v>2</v>
      </c>
      <c r="N3274" t="str" cm="1">
        <f t="array" ref="N3274">_xlfn.IFS(M3274&lt;=2,"Small",M3274&lt;=5,"Medium",M3274&gt;5,"Large")</f>
        <v>Small</v>
      </c>
      <c r="O3274" s="50">
        <v>59</v>
      </c>
      <c r="P3274" s="67">
        <f t="shared" si="205"/>
        <v>0.03</v>
      </c>
      <c r="Q3274" s="52">
        <v>4.9000000000000004</v>
      </c>
      <c r="R3274" s="52" t="str" cm="1">
        <f t="array" ref="R3274">_xlfn.IFS(ROUND(Q3274,0)=5,"Excellent",ROUND(Q3274,0)=4,"Good",ROUND(Q3274,0)=3,"Ok",ROUND(Q3274,0)&lt;3,"Bad")</f>
        <v>Excellent</v>
      </c>
      <c r="S3274">
        <v>49</v>
      </c>
      <c r="T3274" t="str">
        <f t="shared" si="206"/>
        <v>No</v>
      </c>
      <c r="U3274" s="65">
        <v>43101</v>
      </c>
      <c r="V3274" s="65">
        <v>43913</v>
      </c>
      <c r="W3274">
        <v>242</v>
      </c>
      <c r="X3274" t="str">
        <f t="shared" si="207"/>
        <v>Active</v>
      </c>
      <c r="Y3274" t="s">
        <v>15616</v>
      </c>
    </row>
    <row r="3275" spans="1:25" x14ac:dyDescent="0.25">
      <c r="A3275">
        <v>3274</v>
      </c>
      <c r="B3275" t="s">
        <v>2378</v>
      </c>
      <c r="C3275">
        <v>1765</v>
      </c>
      <c r="D3275" t="str">
        <f>VLOOKUP($C3275,Hosts!$A:$O,10,0)</f>
        <v>New York</v>
      </c>
      <c r="E3275" s="67">
        <f>INDEX(Hosts!$A:$O,MATCH(Places!$C3275,Hosts!$A:$A,0),MATCH(Places!E$1,Hosts!$1:$1,0))</f>
        <v>0</v>
      </c>
      <c r="F3275" s="67">
        <f>INDEX(Hosts!$A:$O,MATCH(Places!$C3275,Hosts!$A:$A,0),MATCH(Places!F$1,Hosts!$1:$1,0))</f>
        <v>0.85</v>
      </c>
      <c r="G3275" s="67" t="str">
        <f>INDEX(Hosts!$A:$O,MATCH(Places!$C3275,Hosts!$A:$A,0),MATCH(Places!G$1,Hosts!$1:$1,0))</f>
        <v>No</v>
      </c>
      <c r="H3275">
        <v>16</v>
      </c>
      <c r="I3275" t="str">
        <f>VLOOKUP($H3275,Neighborhoods!$A:$C,2,0)</f>
        <v>Manhattan</v>
      </c>
      <c r="J3275" t="str">
        <f>VLOOKUP($H3275,Neighborhoods!$A:$C,3,0)</f>
        <v>Harlem</v>
      </c>
      <c r="K3275" t="s">
        <v>11822</v>
      </c>
      <c r="L3275" t="str">
        <f t="shared" si="204"/>
        <v>No</v>
      </c>
      <c r="M3275">
        <v>4</v>
      </c>
      <c r="N3275" t="str" cm="1">
        <f t="array" ref="N3275">_xlfn.IFS(M3275&lt;=2,"Small",M3275&lt;=5,"Medium",M3275&gt;5,"Large")</f>
        <v>Medium</v>
      </c>
      <c r="O3275" s="50">
        <v>135</v>
      </c>
      <c r="P3275" s="67">
        <f t="shared" si="205"/>
        <v>0.03</v>
      </c>
      <c r="Q3275" s="52">
        <v>4.75</v>
      </c>
      <c r="R3275" s="52" t="str" cm="1">
        <f t="array" ref="R3275">_xlfn.IFS(ROUND(Q3275,0)=5,"Excellent",ROUND(Q3275,0)=4,"Good",ROUND(Q3275,0)=3,"Ok",ROUND(Q3275,0)&lt;3,"Bad")</f>
        <v>Excellent</v>
      </c>
      <c r="S3275">
        <v>32</v>
      </c>
      <c r="T3275" t="str">
        <f t="shared" si="206"/>
        <v>No</v>
      </c>
      <c r="U3275" s="65">
        <v>43098</v>
      </c>
      <c r="V3275" s="65">
        <v>43828</v>
      </c>
      <c r="W3275">
        <v>268</v>
      </c>
      <c r="X3275" t="str">
        <f t="shared" si="207"/>
        <v>Active</v>
      </c>
      <c r="Y3275" t="s">
        <v>15615</v>
      </c>
    </row>
    <row r="3276" spans="1:25" x14ac:dyDescent="0.25">
      <c r="A3276">
        <v>3275</v>
      </c>
      <c r="B3276" t="s">
        <v>2379</v>
      </c>
      <c r="C3276">
        <v>3419</v>
      </c>
      <c r="D3276" t="str">
        <f>VLOOKUP($C3276,Hosts!$A:$O,10,0)</f>
        <v>New York</v>
      </c>
      <c r="E3276" s="67">
        <f>INDEX(Hosts!$A:$O,MATCH(Places!$C3276,Hosts!$A:$A,0),MATCH(Places!E$1,Hosts!$1:$1,0))</f>
        <v>1</v>
      </c>
      <c r="F3276" s="67">
        <f>INDEX(Hosts!$A:$O,MATCH(Places!$C3276,Hosts!$A:$A,0),MATCH(Places!F$1,Hosts!$1:$1,0))</f>
        <v>0.81</v>
      </c>
      <c r="G3276" s="67" t="str">
        <f>INDEX(Hosts!$A:$O,MATCH(Places!$C3276,Hosts!$A:$A,0),MATCH(Places!G$1,Hosts!$1:$1,0))</f>
        <v>No</v>
      </c>
      <c r="H3276">
        <v>7</v>
      </c>
      <c r="I3276" t="str">
        <f>VLOOKUP($H3276,Neighborhoods!$A:$C,2,0)</f>
        <v>Brooklyn</v>
      </c>
      <c r="J3276" t="str">
        <f>VLOOKUP($H3276,Neighborhoods!$A:$C,3,0)</f>
        <v>Bedford-Stuyvesant</v>
      </c>
      <c r="K3276" t="s">
        <v>16</v>
      </c>
      <c r="L3276" t="str">
        <f t="shared" si="204"/>
        <v>Yes</v>
      </c>
      <c r="M3276">
        <v>2</v>
      </c>
      <c r="N3276" t="str" cm="1">
        <f t="array" ref="N3276">_xlfn.IFS(M3276&lt;=2,"Small",M3276&lt;=5,"Medium",M3276&gt;5,"Large")</f>
        <v>Small</v>
      </c>
      <c r="O3276" s="50">
        <v>31</v>
      </c>
      <c r="P3276" s="67">
        <f t="shared" si="205"/>
        <v>0.03</v>
      </c>
      <c r="Q3276" s="52">
        <v>4.75</v>
      </c>
      <c r="R3276" s="52" t="str" cm="1">
        <f t="array" ref="R3276">_xlfn.IFS(ROUND(Q3276,0)=5,"Excellent",ROUND(Q3276,0)=4,"Good",ROUND(Q3276,0)=3,"Ok",ROUND(Q3276,0)&lt;3,"Bad")</f>
        <v>Excellent</v>
      </c>
      <c r="S3276">
        <v>4</v>
      </c>
      <c r="T3276" t="str">
        <f t="shared" si="206"/>
        <v>No</v>
      </c>
      <c r="U3276" s="65">
        <v>43110</v>
      </c>
      <c r="V3276" s="65">
        <v>43328</v>
      </c>
      <c r="W3276">
        <v>365</v>
      </c>
      <c r="X3276" t="str">
        <f t="shared" si="207"/>
        <v>Active</v>
      </c>
      <c r="Y3276" t="s">
        <v>15616</v>
      </c>
    </row>
    <row r="3277" spans="1:25" x14ac:dyDescent="0.25">
      <c r="A3277">
        <v>3276</v>
      </c>
      <c r="B3277" t="s">
        <v>2380</v>
      </c>
      <c r="C3277">
        <v>3436</v>
      </c>
      <c r="D3277" t="str">
        <f>VLOOKUP($C3277,Hosts!$A:$O,10,0)</f>
        <v>New York</v>
      </c>
      <c r="E3277" s="67">
        <f>INDEX(Hosts!$A:$O,MATCH(Places!$C3277,Hosts!$A:$A,0),MATCH(Places!E$1,Hosts!$1:$1,0))</f>
        <v>0.94</v>
      </c>
      <c r="F3277" s="67">
        <f>INDEX(Hosts!$A:$O,MATCH(Places!$C3277,Hosts!$A:$A,0),MATCH(Places!F$1,Hosts!$1:$1,0))</f>
        <v>0.99</v>
      </c>
      <c r="G3277" s="67" t="str">
        <f>INDEX(Hosts!$A:$O,MATCH(Places!$C3277,Hosts!$A:$A,0),MATCH(Places!G$1,Hosts!$1:$1,0))</f>
        <v>No</v>
      </c>
      <c r="H3277">
        <v>13</v>
      </c>
      <c r="I3277" t="str">
        <f>VLOOKUP($H3277,Neighborhoods!$A:$C,2,0)</f>
        <v>Manhattan</v>
      </c>
      <c r="J3277" t="str">
        <f>VLOOKUP($H3277,Neighborhoods!$A:$C,3,0)</f>
        <v>Chelsea</v>
      </c>
      <c r="K3277" t="s">
        <v>1</v>
      </c>
      <c r="L3277" t="str">
        <f t="shared" si="204"/>
        <v>Yes</v>
      </c>
      <c r="M3277">
        <v>2</v>
      </c>
      <c r="N3277" t="str" cm="1">
        <f t="array" ref="N3277">_xlfn.IFS(M3277&lt;=2,"Small",M3277&lt;=5,"Medium",M3277&gt;5,"Large")</f>
        <v>Small</v>
      </c>
      <c r="O3277" s="50">
        <v>52</v>
      </c>
      <c r="P3277" s="67">
        <f t="shared" si="205"/>
        <v>0.03</v>
      </c>
      <c r="Q3277" s="52">
        <v>4.7</v>
      </c>
      <c r="R3277" s="52" t="str" cm="1">
        <f t="array" ref="R3277">_xlfn.IFS(ROUND(Q3277,0)=5,"Excellent",ROUND(Q3277,0)=4,"Good",ROUND(Q3277,0)=3,"Ok",ROUND(Q3277,0)&lt;3,"Bad")</f>
        <v>Excellent</v>
      </c>
      <c r="S3277">
        <v>215</v>
      </c>
      <c r="T3277" t="str">
        <f t="shared" si="206"/>
        <v>No</v>
      </c>
      <c r="U3277" s="65">
        <v>43095</v>
      </c>
      <c r="V3277" s="65">
        <v>44030</v>
      </c>
      <c r="W3277">
        <v>354</v>
      </c>
      <c r="X3277" t="str">
        <f t="shared" si="207"/>
        <v>Active</v>
      </c>
      <c r="Y3277" t="s">
        <v>15615</v>
      </c>
    </row>
    <row r="3278" spans="1:25" x14ac:dyDescent="0.25">
      <c r="A3278">
        <v>3277</v>
      </c>
      <c r="B3278" t="s">
        <v>2381</v>
      </c>
      <c r="C3278">
        <v>3436</v>
      </c>
      <c r="D3278" t="str">
        <f>VLOOKUP($C3278,Hosts!$A:$O,10,0)</f>
        <v>New York</v>
      </c>
      <c r="E3278" s="67">
        <f>INDEX(Hosts!$A:$O,MATCH(Places!$C3278,Hosts!$A:$A,0),MATCH(Places!E$1,Hosts!$1:$1,0))</f>
        <v>0.94</v>
      </c>
      <c r="F3278" s="67">
        <f>INDEX(Hosts!$A:$O,MATCH(Places!$C3278,Hosts!$A:$A,0),MATCH(Places!F$1,Hosts!$1:$1,0))</f>
        <v>0.99</v>
      </c>
      <c r="G3278" s="67" t="str">
        <f>INDEX(Hosts!$A:$O,MATCH(Places!$C3278,Hosts!$A:$A,0),MATCH(Places!G$1,Hosts!$1:$1,0))</f>
        <v>No</v>
      </c>
      <c r="H3278">
        <v>18</v>
      </c>
      <c r="I3278" t="str">
        <f>VLOOKUP($H3278,Neighborhoods!$A:$C,2,0)</f>
        <v>Manhattan</v>
      </c>
      <c r="J3278" t="str">
        <f>VLOOKUP($H3278,Neighborhoods!$A:$C,3,0)</f>
        <v>Midtown</v>
      </c>
      <c r="K3278" t="s">
        <v>1</v>
      </c>
      <c r="L3278" t="str">
        <f t="shared" si="204"/>
        <v>Yes</v>
      </c>
      <c r="M3278">
        <v>2</v>
      </c>
      <c r="N3278" t="str" cm="1">
        <f t="array" ref="N3278">_xlfn.IFS(M3278&lt;=2,"Small",M3278&lt;=5,"Medium",M3278&gt;5,"Large")</f>
        <v>Small</v>
      </c>
      <c r="O3278" s="50">
        <v>52</v>
      </c>
      <c r="P3278" s="67">
        <f t="shared" si="205"/>
        <v>0.03</v>
      </c>
      <c r="Q3278" s="52">
        <v>4.54</v>
      </c>
      <c r="R3278" s="52" t="str" cm="1">
        <f t="array" ref="R3278">_xlfn.IFS(ROUND(Q3278,0)=5,"Excellent",ROUND(Q3278,0)=4,"Good",ROUND(Q3278,0)=3,"Ok",ROUND(Q3278,0)&lt;3,"Bad")</f>
        <v>Excellent</v>
      </c>
      <c r="S3278">
        <v>197</v>
      </c>
      <c r="T3278" t="str">
        <f t="shared" si="206"/>
        <v>No</v>
      </c>
      <c r="U3278" s="65">
        <v>43087</v>
      </c>
      <c r="V3278" s="65">
        <v>44027</v>
      </c>
      <c r="W3278">
        <v>363</v>
      </c>
      <c r="X3278" t="str">
        <f t="shared" si="207"/>
        <v>Active</v>
      </c>
      <c r="Y3278" t="s">
        <v>15615</v>
      </c>
    </row>
    <row r="3279" spans="1:25" x14ac:dyDescent="0.25">
      <c r="A3279">
        <v>3278</v>
      </c>
      <c r="B3279" t="s">
        <v>2382</v>
      </c>
      <c r="C3279">
        <v>1056</v>
      </c>
      <c r="D3279" t="str">
        <f>VLOOKUP($C3279,Hosts!$A:$O,10,0)</f>
        <v>New York</v>
      </c>
      <c r="E3279" s="67">
        <f>INDEX(Hosts!$A:$O,MATCH(Places!$C3279,Hosts!$A:$A,0),MATCH(Places!E$1,Hosts!$1:$1,0))</f>
        <v>0.91</v>
      </c>
      <c r="F3279" s="67">
        <f>INDEX(Hosts!$A:$O,MATCH(Places!$C3279,Hosts!$A:$A,0),MATCH(Places!F$1,Hosts!$1:$1,0))</f>
        <v>0.99</v>
      </c>
      <c r="G3279" s="67" t="str">
        <f>INDEX(Hosts!$A:$O,MATCH(Places!$C3279,Hosts!$A:$A,0),MATCH(Places!G$1,Hosts!$1:$1,0))</f>
        <v>No</v>
      </c>
      <c r="H3279">
        <v>8</v>
      </c>
      <c r="I3279" t="str">
        <f>VLOOKUP($H3279,Neighborhoods!$A:$C,2,0)</f>
        <v>Brooklyn</v>
      </c>
      <c r="J3279" t="str">
        <f>VLOOKUP($H3279,Neighborhoods!$A:$C,3,0)</f>
        <v>Bushwick</v>
      </c>
      <c r="K3279" t="s">
        <v>1</v>
      </c>
      <c r="L3279" t="str">
        <f t="shared" si="204"/>
        <v>Yes</v>
      </c>
      <c r="M3279">
        <v>2</v>
      </c>
      <c r="N3279" t="str" cm="1">
        <f t="array" ref="N3279">_xlfn.IFS(M3279&lt;=2,"Small",M3279&lt;=5,"Medium",M3279&gt;5,"Large")</f>
        <v>Small</v>
      </c>
      <c r="O3279" s="50">
        <v>51</v>
      </c>
      <c r="P3279" s="67">
        <f t="shared" si="205"/>
        <v>0.03</v>
      </c>
      <c r="Q3279" s="52">
        <v>4.6500000000000004</v>
      </c>
      <c r="R3279" s="52" t="str" cm="1">
        <f t="array" ref="R3279">_xlfn.IFS(ROUND(Q3279,0)=5,"Excellent",ROUND(Q3279,0)=4,"Good",ROUND(Q3279,0)=3,"Ok",ROUND(Q3279,0)&lt;3,"Bad")</f>
        <v>Excellent</v>
      </c>
      <c r="S3279">
        <v>31</v>
      </c>
      <c r="T3279" t="str">
        <f t="shared" si="206"/>
        <v>No</v>
      </c>
      <c r="U3279" s="65">
        <v>43084</v>
      </c>
      <c r="V3279" s="65">
        <v>44019</v>
      </c>
      <c r="W3279">
        <v>167</v>
      </c>
      <c r="X3279" t="str">
        <f t="shared" si="207"/>
        <v>Active</v>
      </c>
      <c r="Y3279" t="s">
        <v>15616</v>
      </c>
    </row>
    <row r="3280" spans="1:25" x14ac:dyDescent="0.25">
      <c r="A3280">
        <v>3279</v>
      </c>
      <c r="B3280" t="s">
        <v>2385</v>
      </c>
      <c r="C3280">
        <v>2787</v>
      </c>
      <c r="D3280" t="str">
        <f>VLOOKUP($C3280,Hosts!$A:$O,10,0)</f>
        <v>New York</v>
      </c>
      <c r="E3280" s="67">
        <f>INDEX(Hosts!$A:$O,MATCH(Places!$C3280,Hosts!$A:$A,0),MATCH(Places!E$1,Hosts!$1:$1,0))</f>
        <v>1</v>
      </c>
      <c r="F3280" s="67">
        <f>INDEX(Hosts!$A:$O,MATCH(Places!$C3280,Hosts!$A:$A,0),MATCH(Places!F$1,Hosts!$1:$1,0))</f>
        <v>0.94</v>
      </c>
      <c r="G3280" s="67" t="str">
        <f>INDEX(Hosts!$A:$O,MATCH(Places!$C3280,Hosts!$A:$A,0),MATCH(Places!G$1,Hosts!$1:$1,0))</f>
        <v>Yes</v>
      </c>
      <c r="H3280">
        <v>7</v>
      </c>
      <c r="I3280" t="str">
        <f>VLOOKUP($H3280,Neighborhoods!$A:$C,2,0)</f>
        <v>Brooklyn</v>
      </c>
      <c r="J3280" t="str">
        <f>VLOOKUP($H3280,Neighborhoods!$A:$C,3,0)</f>
        <v>Bedford-Stuyvesant</v>
      </c>
      <c r="K3280" t="s">
        <v>11822</v>
      </c>
      <c r="L3280" t="str">
        <f t="shared" si="204"/>
        <v>No</v>
      </c>
      <c r="M3280">
        <v>4</v>
      </c>
      <c r="N3280" t="str" cm="1">
        <f t="array" ref="N3280">_xlfn.IFS(M3280&lt;=2,"Small",M3280&lt;=5,"Medium",M3280&gt;5,"Large")</f>
        <v>Medium</v>
      </c>
      <c r="O3280" s="50">
        <v>80</v>
      </c>
      <c r="P3280" s="67">
        <f t="shared" si="205"/>
        <v>0.03</v>
      </c>
      <c r="Q3280" s="52">
        <v>5</v>
      </c>
      <c r="R3280" s="52" t="str" cm="1">
        <f t="array" ref="R3280">_xlfn.IFS(ROUND(Q3280,0)=5,"Excellent",ROUND(Q3280,0)=4,"Good",ROUND(Q3280,0)=3,"Ok",ROUND(Q3280,0)&lt;3,"Bad")</f>
        <v>Excellent</v>
      </c>
      <c r="S3280">
        <v>37</v>
      </c>
      <c r="T3280" t="str">
        <f t="shared" si="206"/>
        <v>No</v>
      </c>
      <c r="U3280" s="65">
        <v>43099</v>
      </c>
      <c r="V3280" s="65">
        <v>43982</v>
      </c>
      <c r="W3280">
        <v>28</v>
      </c>
      <c r="X3280" t="str">
        <f t="shared" si="207"/>
        <v>Active</v>
      </c>
      <c r="Y3280" t="s">
        <v>15615</v>
      </c>
    </row>
    <row r="3281" spans="1:25" x14ac:dyDescent="0.25">
      <c r="A3281">
        <v>3280</v>
      </c>
      <c r="B3281" t="s">
        <v>2386</v>
      </c>
      <c r="C3281">
        <v>2907</v>
      </c>
      <c r="D3281" t="str">
        <f>VLOOKUP($C3281,Hosts!$A:$O,10,0)</f>
        <v>New York</v>
      </c>
      <c r="E3281" s="67">
        <f>INDEX(Hosts!$A:$O,MATCH(Places!$C3281,Hosts!$A:$A,0),MATCH(Places!E$1,Hosts!$1:$1,0))</f>
        <v>1</v>
      </c>
      <c r="F3281" s="67">
        <f>INDEX(Hosts!$A:$O,MATCH(Places!$C3281,Hosts!$A:$A,0),MATCH(Places!F$1,Hosts!$1:$1,0))</f>
        <v>0.92</v>
      </c>
      <c r="G3281" s="67" t="str">
        <f>INDEX(Hosts!$A:$O,MATCH(Places!$C3281,Hosts!$A:$A,0),MATCH(Places!G$1,Hosts!$1:$1,0))</f>
        <v>No</v>
      </c>
      <c r="H3281">
        <v>8</v>
      </c>
      <c r="I3281" t="str">
        <f>VLOOKUP($H3281,Neighborhoods!$A:$C,2,0)</f>
        <v>Brooklyn</v>
      </c>
      <c r="J3281" t="str">
        <f>VLOOKUP($H3281,Neighborhoods!$A:$C,3,0)</f>
        <v>Bushwick</v>
      </c>
      <c r="K3281" t="s">
        <v>1</v>
      </c>
      <c r="L3281" t="str">
        <f t="shared" si="204"/>
        <v>Yes</v>
      </c>
      <c r="M3281">
        <v>2</v>
      </c>
      <c r="N3281" t="str" cm="1">
        <f t="array" ref="N3281">_xlfn.IFS(M3281&lt;=2,"Small",M3281&lt;=5,"Medium",M3281&gt;5,"Large")</f>
        <v>Small</v>
      </c>
      <c r="O3281" s="50">
        <v>55</v>
      </c>
      <c r="P3281" s="67">
        <f t="shared" si="205"/>
        <v>0.03</v>
      </c>
      <c r="Q3281" s="52">
        <v>4.62</v>
      </c>
      <c r="R3281" s="52" t="str" cm="1">
        <f t="array" ref="R3281">_xlfn.IFS(ROUND(Q3281,0)=5,"Excellent",ROUND(Q3281,0)=4,"Good",ROUND(Q3281,0)=3,"Ok",ROUND(Q3281,0)&lt;3,"Bad")</f>
        <v>Excellent</v>
      </c>
      <c r="S3281">
        <v>26</v>
      </c>
      <c r="T3281" t="str">
        <f t="shared" si="206"/>
        <v>No</v>
      </c>
      <c r="U3281" s="65">
        <v>43102</v>
      </c>
      <c r="V3281" s="65">
        <v>43826</v>
      </c>
      <c r="W3281">
        <v>180</v>
      </c>
      <c r="X3281" t="str">
        <f t="shared" si="207"/>
        <v>Active</v>
      </c>
      <c r="Y3281" t="s">
        <v>15616</v>
      </c>
    </row>
    <row r="3282" spans="1:25" x14ac:dyDescent="0.25">
      <c r="A3282">
        <v>3281</v>
      </c>
      <c r="B3282" t="s">
        <v>2387</v>
      </c>
      <c r="C3282">
        <v>3137</v>
      </c>
      <c r="D3282" t="str">
        <f>VLOOKUP($C3282,Hosts!$A:$O,10,0)</f>
        <v>New York</v>
      </c>
      <c r="E3282" s="67">
        <f>INDEX(Hosts!$A:$O,MATCH(Places!$C3282,Hosts!$A:$A,0),MATCH(Places!E$1,Hosts!$1:$1,0))</f>
        <v>0.9</v>
      </c>
      <c r="F3282" s="67">
        <f>INDEX(Hosts!$A:$O,MATCH(Places!$C3282,Hosts!$A:$A,0),MATCH(Places!F$1,Hosts!$1:$1,0))</f>
        <v>0.99</v>
      </c>
      <c r="G3282" s="67" t="str">
        <f>INDEX(Hosts!$A:$O,MATCH(Places!$C3282,Hosts!$A:$A,0),MATCH(Places!G$1,Hosts!$1:$1,0))</f>
        <v>Yes</v>
      </c>
      <c r="H3282">
        <v>7</v>
      </c>
      <c r="I3282" t="str">
        <f>VLOOKUP($H3282,Neighborhoods!$A:$C,2,0)</f>
        <v>Brooklyn</v>
      </c>
      <c r="J3282" t="str">
        <f>VLOOKUP($H3282,Neighborhoods!$A:$C,3,0)</f>
        <v>Bedford-Stuyvesant</v>
      </c>
      <c r="K3282" t="s">
        <v>1</v>
      </c>
      <c r="L3282" t="str">
        <f t="shared" si="204"/>
        <v>Yes</v>
      </c>
      <c r="M3282">
        <v>2</v>
      </c>
      <c r="N3282" t="str" cm="1">
        <f t="array" ref="N3282">_xlfn.IFS(M3282&lt;=2,"Small",M3282&lt;=5,"Medium",M3282&gt;5,"Large")</f>
        <v>Small</v>
      </c>
      <c r="O3282" s="50">
        <v>69</v>
      </c>
      <c r="P3282" s="67">
        <f t="shared" si="205"/>
        <v>0.03</v>
      </c>
      <c r="Q3282" s="52">
        <v>4.97</v>
      </c>
      <c r="R3282" s="52" t="str" cm="1">
        <f t="array" ref="R3282">_xlfn.IFS(ROUND(Q3282,0)=5,"Excellent",ROUND(Q3282,0)=4,"Good",ROUND(Q3282,0)=3,"Ok",ROUND(Q3282,0)&lt;3,"Bad")</f>
        <v>Excellent</v>
      </c>
      <c r="S3282">
        <v>35</v>
      </c>
      <c r="T3282" t="str">
        <f t="shared" si="206"/>
        <v>No</v>
      </c>
      <c r="U3282" s="65">
        <v>43105</v>
      </c>
      <c r="V3282" s="65">
        <v>43836</v>
      </c>
      <c r="W3282">
        <v>365</v>
      </c>
      <c r="X3282" t="str">
        <f t="shared" si="207"/>
        <v>Active</v>
      </c>
      <c r="Y3282" t="s">
        <v>15616</v>
      </c>
    </row>
    <row r="3283" spans="1:25" x14ac:dyDescent="0.25">
      <c r="A3283">
        <v>3282</v>
      </c>
      <c r="B3283" t="s">
        <v>2388</v>
      </c>
      <c r="C3283">
        <v>3213</v>
      </c>
      <c r="D3283" t="str">
        <f>VLOOKUP($C3283,Hosts!$A:$O,10,0)</f>
        <v>New York</v>
      </c>
      <c r="E3283" s="67">
        <f>INDEX(Hosts!$A:$O,MATCH(Places!$C3283,Hosts!$A:$A,0),MATCH(Places!E$1,Hosts!$1:$1,0))</f>
        <v>1</v>
      </c>
      <c r="F3283" s="67">
        <f>INDEX(Hosts!$A:$O,MATCH(Places!$C3283,Hosts!$A:$A,0),MATCH(Places!F$1,Hosts!$1:$1,0))</f>
        <v>0.98</v>
      </c>
      <c r="G3283" s="67" t="str">
        <f>INDEX(Hosts!$A:$O,MATCH(Places!$C3283,Hosts!$A:$A,0),MATCH(Places!G$1,Hosts!$1:$1,0))</f>
        <v>No</v>
      </c>
      <c r="H3283">
        <v>16</v>
      </c>
      <c r="I3283" t="str">
        <f>VLOOKUP($H3283,Neighborhoods!$A:$C,2,0)</f>
        <v>Manhattan</v>
      </c>
      <c r="J3283" t="str">
        <f>VLOOKUP($H3283,Neighborhoods!$A:$C,3,0)</f>
        <v>Harlem</v>
      </c>
      <c r="K3283" t="s">
        <v>1</v>
      </c>
      <c r="L3283" t="str">
        <f t="shared" si="204"/>
        <v>Yes</v>
      </c>
      <c r="M3283">
        <v>1</v>
      </c>
      <c r="N3283" t="str" cm="1">
        <f t="array" ref="N3283">_xlfn.IFS(M3283&lt;=2,"Small",M3283&lt;=5,"Medium",M3283&gt;5,"Large")</f>
        <v>Small</v>
      </c>
      <c r="O3283" s="50">
        <v>68</v>
      </c>
      <c r="P3283" s="67">
        <f t="shared" si="205"/>
        <v>0.03</v>
      </c>
      <c r="Q3283" s="52">
        <v>4.5199999999999996</v>
      </c>
      <c r="R3283" s="52" t="str" cm="1">
        <f t="array" ref="R3283">_xlfn.IFS(ROUND(Q3283,0)=5,"Excellent",ROUND(Q3283,0)=4,"Good",ROUND(Q3283,0)=3,"Ok",ROUND(Q3283,0)&lt;3,"Bad")</f>
        <v>Excellent</v>
      </c>
      <c r="S3283">
        <v>128</v>
      </c>
      <c r="T3283" t="str">
        <f t="shared" si="206"/>
        <v>No</v>
      </c>
      <c r="U3283" s="65">
        <v>43088</v>
      </c>
      <c r="V3283" s="65">
        <v>44053</v>
      </c>
      <c r="W3283">
        <v>45</v>
      </c>
      <c r="X3283" t="str">
        <f t="shared" si="207"/>
        <v>Active</v>
      </c>
      <c r="Y3283" t="s">
        <v>15616</v>
      </c>
    </row>
    <row r="3284" spans="1:25" x14ac:dyDescent="0.25">
      <c r="A3284">
        <v>3283</v>
      </c>
      <c r="B3284" t="s">
        <v>13851</v>
      </c>
      <c r="C3284">
        <v>695</v>
      </c>
      <c r="D3284" t="str">
        <f>VLOOKUP($C3284,Hosts!$A:$O,10,0)</f>
        <v>New York</v>
      </c>
      <c r="E3284" s="67">
        <f>INDEX(Hosts!$A:$O,MATCH(Places!$C3284,Hosts!$A:$A,0),MATCH(Places!E$1,Hosts!$1:$1,0))</f>
        <v>1</v>
      </c>
      <c r="F3284" s="67">
        <f>INDEX(Hosts!$A:$O,MATCH(Places!$C3284,Hosts!$A:$A,0),MATCH(Places!F$1,Hosts!$1:$1,0))</f>
        <v>0.99</v>
      </c>
      <c r="G3284" s="67" t="str">
        <f>INDEX(Hosts!$A:$O,MATCH(Places!$C3284,Hosts!$A:$A,0),MATCH(Places!G$1,Hosts!$1:$1,0))</f>
        <v>No</v>
      </c>
      <c r="H3284">
        <v>16</v>
      </c>
      <c r="I3284" t="str">
        <f>VLOOKUP($H3284,Neighborhoods!$A:$C,2,0)</f>
        <v>Manhattan</v>
      </c>
      <c r="J3284" t="str">
        <f>VLOOKUP($H3284,Neighborhoods!$A:$C,3,0)</f>
        <v>Harlem</v>
      </c>
      <c r="K3284" t="s">
        <v>1</v>
      </c>
      <c r="L3284" t="str">
        <f t="shared" si="204"/>
        <v>Yes</v>
      </c>
      <c r="M3284">
        <v>2</v>
      </c>
      <c r="N3284" t="str" cm="1">
        <f t="array" ref="N3284">_xlfn.IFS(M3284&lt;=2,"Small",M3284&lt;=5,"Medium",M3284&gt;5,"Large")</f>
        <v>Small</v>
      </c>
      <c r="O3284" s="50">
        <v>60</v>
      </c>
      <c r="P3284" s="67">
        <f t="shared" si="205"/>
        <v>0.03</v>
      </c>
      <c r="Q3284" s="52">
        <v>4.17</v>
      </c>
      <c r="R3284" s="52" t="str" cm="1">
        <f t="array" ref="R3284">_xlfn.IFS(ROUND(Q3284,0)=5,"Excellent",ROUND(Q3284,0)=4,"Good",ROUND(Q3284,0)=3,"Ok",ROUND(Q3284,0)&lt;3,"Bad")</f>
        <v>Good</v>
      </c>
      <c r="S3284">
        <v>168</v>
      </c>
      <c r="T3284" t="str">
        <f t="shared" si="206"/>
        <v>No</v>
      </c>
      <c r="U3284" s="65">
        <v>43088</v>
      </c>
      <c r="V3284" s="65">
        <v>43902</v>
      </c>
      <c r="W3284">
        <v>23</v>
      </c>
      <c r="X3284" t="str">
        <f t="shared" si="207"/>
        <v>Active</v>
      </c>
      <c r="Y3284" t="s">
        <v>15615</v>
      </c>
    </row>
    <row r="3285" spans="1:25" x14ac:dyDescent="0.25">
      <c r="A3285">
        <v>3284</v>
      </c>
      <c r="B3285" t="s">
        <v>13726</v>
      </c>
      <c r="C3285">
        <v>3256</v>
      </c>
      <c r="D3285" t="str">
        <f>VLOOKUP($C3285,Hosts!$A:$O,10,0)</f>
        <v>New York</v>
      </c>
      <c r="E3285" s="67">
        <f>INDEX(Hosts!$A:$O,MATCH(Places!$C3285,Hosts!$A:$A,0),MATCH(Places!E$1,Hosts!$1:$1,0))</f>
        <v>1</v>
      </c>
      <c r="F3285" s="67">
        <f>INDEX(Hosts!$A:$O,MATCH(Places!$C3285,Hosts!$A:$A,0),MATCH(Places!F$1,Hosts!$1:$1,0))</f>
        <v>0.63</v>
      </c>
      <c r="G3285" s="67" t="str">
        <f>INDEX(Hosts!$A:$O,MATCH(Places!$C3285,Hosts!$A:$A,0),MATCH(Places!G$1,Hosts!$1:$1,0))</f>
        <v>No</v>
      </c>
      <c r="H3285">
        <v>7</v>
      </c>
      <c r="I3285" t="str">
        <f>VLOOKUP($H3285,Neighborhoods!$A:$C,2,0)</f>
        <v>Brooklyn</v>
      </c>
      <c r="J3285" t="str">
        <f>VLOOKUP($H3285,Neighborhoods!$A:$C,3,0)</f>
        <v>Bedford-Stuyvesant</v>
      </c>
      <c r="K3285" t="s">
        <v>1</v>
      </c>
      <c r="L3285" t="str">
        <f t="shared" si="204"/>
        <v>Yes</v>
      </c>
      <c r="M3285">
        <v>15</v>
      </c>
      <c r="N3285" t="str" cm="1">
        <f t="array" ref="N3285">_xlfn.IFS(M3285&lt;=2,"Small",M3285&lt;=5,"Medium",M3285&gt;5,"Large")</f>
        <v>Large</v>
      </c>
      <c r="O3285" s="50">
        <v>310</v>
      </c>
      <c r="P3285" s="67">
        <f t="shared" si="205"/>
        <v>0.04</v>
      </c>
      <c r="Q3285" s="52">
        <v>4.75</v>
      </c>
      <c r="R3285" s="52" t="str" cm="1">
        <f t="array" ref="R3285">_xlfn.IFS(ROUND(Q3285,0)=5,"Excellent",ROUND(Q3285,0)=4,"Good",ROUND(Q3285,0)=3,"Ok",ROUND(Q3285,0)&lt;3,"Bad")</f>
        <v>Excellent</v>
      </c>
      <c r="S3285">
        <v>101</v>
      </c>
      <c r="T3285" t="str">
        <f t="shared" si="206"/>
        <v>No</v>
      </c>
      <c r="U3285" s="65">
        <v>43149</v>
      </c>
      <c r="V3285" s="65">
        <v>44058</v>
      </c>
      <c r="W3285">
        <v>329</v>
      </c>
      <c r="X3285" t="str">
        <f t="shared" si="207"/>
        <v>Active</v>
      </c>
      <c r="Y3285" t="s">
        <v>15615</v>
      </c>
    </row>
    <row r="3286" spans="1:25" x14ac:dyDescent="0.25">
      <c r="A3286">
        <v>3285</v>
      </c>
      <c r="B3286" t="s">
        <v>2389</v>
      </c>
      <c r="C3286">
        <v>231</v>
      </c>
      <c r="D3286" t="str">
        <f>VLOOKUP($C3286,Hosts!$A:$O,10,0)</f>
        <v>New York</v>
      </c>
      <c r="E3286" s="67">
        <f>INDEX(Hosts!$A:$O,MATCH(Places!$C3286,Hosts!$A:$A,0),MATCH(Places!E$1,Hosts!$1:$1,0))</f>
        <v>1</v>
      </c>
      <c r="F3286" s="67">
        <f>INDEX(Hosts!$A:$O,MATCH(Places!$C3286,Hosts!$A:$A,0),MATCH(Places!F$1,Hosts!$1:$1,0))</f>
        <v>0.97</v>
      </c>
      <c r="G3286" s="67" t="str">
        <f>INDEX(Hosts!$A:$O,MATCH(Places!$C3286,Hosts!$A:$A,0),MATCH(Places!G$1,Hosts!$1:$1,0))</f>
        <v>No</v>
      </c>
      <c r="H3286">
        <v>7</v>
      </c>
      <c r="I3286" t="str">
        <f>VLOOKUP($H3286,Neighborhoods!$A:$C,2,0)</f>
        <v>Brooklyn</v>
      </c>
      <c r="J3286" t="str">
        <f>VLOOKUP($H3286,Neighborhoods!$A:$C,3,0)</f>
        <v>Bedford-Stuyvesant</v>
      </c>
      <c r="K3286" t="s">
        <v>11822</v>
      </c>
      <c r="L3286" t="str">
        <f t="shared" si="204"/>
        <v>No</v>
      </c>
      <c r="M3286">
        <v>4</v>
      </c>
      <c r="N3286" t="str" cm="1">
        <f t="array" ref="N3286">_xlfn.IFS(M3286&lt;=2,"Small",M3286&lt;=5,"Medium",M3286&gt;5,"Large")</f>
        <v>Medium</v>
      </c>
      <c r="O3286" s="50">
        <v>120</v>
      </c>
      <c r="P3286" s="67">
        <f t="shared" si="205"/>
        <v>0.03</v>
      </c>
      <c r="Q3286" s="52">
        <v>4.76</v>
      </c>
      <c r="R3286" s="52" t="str" cm="1">
        <f t="array" ref="R3286">_xlfn.IFS(ROUND(Q3286,0)=5,"Excellent",ROUND(Q3286,0)=4,"Good",ROUND(Q3286,0)=3,"Ok",ROUND(Q3286,0)&lt;3,"Bad")</f>
        <v>Excellent</v>
      </c>
      <c r="S3286">
        <v>117</v>
      </c>
      <c r="T3286" t="str">
        <f t="shared" si="206"/>
        <v>No</v>
      </c>
      <c r="U3286" s="65">
        <v>43187</v>
      </c>
      <c r="V3286" s="65">
        <v>43982</v>
      </c>
      <c r="W3286">
        <v>320</v>
      </c>
      <c r="X3286" t="str">
        <f t="shared" si="207"/>
        <v>Active</v>
      </c>
      <c r="Y3286" t="s">
        <v>15615</v>
      </c>
    </row>
    <row r="3287" spans="1:25" x14ac:dyDescent="0.25">
      <c r="A3287">
        <v>3286</v>
      </c>
      <c r="B3287" t="s">
        <v>2390</v>
      </c>
      <c r="C3287">
        <v>3087</v>
      </c>
      <c r="D3287" t="str">
        <f>VLOOKUP($C3287,Hosts!$A:$O,10,0)</f>
        <v>New York</v>
      </c>
      <c r="E3287" s="67">
        <f>INDEX(Hosts!$A:$O,MATCH(Places!$C3287,Hosts!$A:$A,0),MATCH(Places!E$1,Hosts!$1:$1,0))</f>
        <v>1</v>
      </c>
      <c r="F3287" s="67">
        <f>INDEX(Hosts!$A:$O,MATCH(Places!$C3287,Hosts!$A:$A,0),MATCH(Places!F$1,Hosts!$1:$1,0))</f>
        <v>1</v>
      </c>
      <c r="G3287" s="67" t="str">
        <f>INDEX(Hosts!$A:$O,MATCH(Places!$C3287,Hosts!$A:$A,0),MATCH(Places!G$1,Hosts!$1:$1,0))</f>
        <v>Yes</v>
      </c>
      <c r="H3287">
        <v>7</v>
      </c>
      <c r="I3287" t="str">
        <f>VLOOKUP($H3287,Neighborhoods!$A:$C,2,0)</f>
        <v>Brooklyn</v>
      </c>
      <c r="J3287" t="str">
        <f>VLOOKUP($H3287,Neighborhoods!$A:$C,3,0)</f>
        <v>Bedford-Stuyvesant</v>
      </c>
      <c r="K3287" t="s">
        <v>11822</v>
      </c>
      <c r="L3287" t="str">
        <f t="shared" si="204"/>
        <v>No</v>
      </c>
      <c r="M3287">
        <v>4</v>
      </c>
      <c r="N3287" t="str" cm="1">
        <f t="array" ref="N3287">_xlfn.IFS(M3287&lt;=2,"Small",M3287&lt;=5,"Medium",M3287&gt;5,"Large")</f>
        <v>Medium</v>
      </c>
      <c r="O3287" s="50">
        <v>185</v>
      </c>
      <c r="P3287" s="67">
        <f t="shared" si="205"/>
        <v>0.03</v>
      </c>
      <c r="Q3287" s="52">
        <v>5</v>
      </c>
      <c r="R3287" s="52" t="str" cm="1">
        <f t="array" ref="R3287">_xlfn.IFS(ROUND(Q3287,0)=5,"Excellent",ROUND(Q3287,0)=4,"Good",ROUND(Q3287,0)=3,"Ok",ROUND(Q3287,0)&lt;3,"Bad")</f>
        <v>Excellent</v>
      </c>
      <c r="S3287">
        <v>56</v>
      </c>
      <c r="T3287" t="str">
        <f t="shared" si="206"/>
        <v>No</v>
      </c>
      <c r="U3287" s="65">
        <v>43455</v>
      </c>
      <c r="V3287" s="65">
        <v>43891</v>
      </c>
      <c r="W3287">
        <v>0</v>
      </c>
      <c r="X3287" t="str">
        <f t="shared" si="207"/>
        <v>Inactive</v>
      </c>
      <c r="Y3287" t="s">
        <v>15616</v>
      </c>
    </row>
    <row r="3288" spans="1:25" x14ac:dyDescent="0.25">
      <c r="A3288">
        <v>3287</v>
      </c>
      <c r="B3288" t="s">
        <v>2391</v>
      </c>
      <c r="C3288">
        <v>3439</v>
      </c>
      <c r="D3288" t="str">
        <f>VLOOKUP($C3288,Hosts!$A:$O,10,0)</f>
        <v>New York</v>
      </c>
      <c r="E3288" s="67">
        <f>INDEX(Hosts!$A:$O,MATCH(Places!$C3288,Hosts!$A:$A,0),MATCH(Places!E$1,Hosts!$1:$1,0))</f>
        <v>1</v>
      </c>
      <c r="F3288" s="67">
        <f>INDEX(Hosts!$A:$O,MATCH(Places!$C3288,Hosts!$A:$A,0),MATCH(Places!F$1,Hosts!$1:$1,0))</f>
        <v>0.93</v>
      </c>
      <c r="G3288" s="67" t="str">
        <f>INDEX(Hosts!$A:$O,MATCH(Places!$C3288,Hosts!$A:$A,0),MATCH(Places!G$1,Hosts!$1:$1,0))</f>
        <v>No</v>
      </c>
      <c r="H3288">
        <v>7</v>
      </c>
      <c r="I3288" t="str">
        <f>VLOOKUP($H3288,Neighborhoods!$A:$C,2,0)</f>
        <v>Brooklyn</v>
      </c>
      <c r="J3288" t="str">
        <f>VLOOKUP($H3288,Neighborhoods!$A:$C,3,0)</f>
        <v>Bedford-Stuyvesant</v>
      </c>
      <c r="K3288" t="s">
        <v>1</v>
      </c>
      <c r="L3288" t="str">
        <f t="shared" si="204"/>
        <v>Yes</v>
      </c>
      <c r="M3288">
        <v>1</v>
      </c>
      <c r="N3288" t="str" cm="1">
        <f t="array" ref="N3288">_xlfn.IFS(M3288&lt;=2,"Small",M3288&lt;=5,"Medium",M3288&gt;5,"Large")</f>
        <v>Small</v>
      </c>
      <c r="O3288" s="50">
        <v>50</v>
      </c>
      <c r="P3288" s="67">
        <f t="shared" si="205"/>
        <v>0.03</v>
      </c>
      <c r="Q3288" s="52">
        <v>4.7300000000000004</v>
      </c>
      <c r="R3288" s="52" t="str" cm="1">
        <f t="array" ref="R3288">_xlfn.IFS(ROUND(Q3288,0)=5,"Excellent",ROUND(Q3288,0)=4,"Good",ROUND(Q3288,0)=3,"Ok",ROUND(Q3288,0)&lt;3,"Bad")</f>
        <v>Excellent</v>
      </c>
      <c r="S3288">
        <v>74</v>
      </c>
      <c r="T3288" t="str">
        <f t="shared" si="206"/>
        <v>No</v>
      </c>
      <c r="U3288" s="65">
        <v>43104</v>
      </c>
      <c r="V3288" s="65">
        <v>44015</v>
      </c>
      <c r="W3288">
        <v>1</v>
      </c>
      <c r="X3288" t="str">
        <f t="shared" si="207"/>
        <v>Active</v>
      </c>
      <c r="Y3288" t="s">
        <v>15615</v>
      </c>
    </row>
    <row r="3289" spans="1:25" x14ac:dyDescent="0.25">
      <c r="A3289">
        <v>3288</v>
      </c>
      <c r="B3289" t="s">
        <v>2392</v>
      </c>
      <c r="C3289">
        <v>3440</v>
      </c>
      <c r="D3289" t="str">
        <f>VLOOKUP($C3289,Hosts!$A:$O,10,0)</f>
        <v>New York</v>
      </c>
      <c r="E3289" s="67">
        <f>INDEX(Hosts!$A:$O,MATCH(Places!$C3289,Hosts!$A:$A,0),MATCH(Places!E$1,Hosts!$1:$1,0))</f>
        <v>1</v>
      </c>
      <c r="F3289" s="67">
        <f>INDEX(Hosts!$A:$O,MATCH(Places!$C3289,Hosts!$A:$A,0),MATCH(Places!F$1,Hosts!$1:$1,0))</f>
        <v>1</v>
      </c>
      <c r="G3289" s="67" t="str">
        <f>INDEX(Hosts!$A:$O,MATCH(Places!$C3289,Hosts!$A:$A,0),MATCH(Places!G$1,Hosts!$1:$1,0))</f>
        <v>No</v>
      </c>
      <c r="H3289">
        <v>10</v>
      </c>
      <c r="I3289" t="str">
        <f>VLOOKUP($H3289,Neighborhoods!$A:$C,2,0)</f>
        <v>Brooklyn</v>
      </c>
      <c r="J3289" t="str">
        <f>VLOOKUP($H3289,Neighborhoods!$A:$C,3,0)</f>
        <v>East Flatbush</v>
      </c>
      <c r="K3289" t="s">
        <v>11822</v>
      </c>
      <c r="L3289" t="str">
        <f t="shared" si="204"/>
        <v>No</v>
      </c>
      <c r="M3289">
        <v>4</v>
      </c>
      <c r="N3289" t="str" cm="1">
        <f t="array" ref="N3289">_xlfn.IFS(M3289&lt;=2,"Small",M3289&lt;=5,"Medium",M3289&gt;5,"Large")</f>
        <v>Medium</v>
      </c>
      <c r="O3289" s="50">
        <v>120</v>
      </c>
      <c r="P3289" s="67">
        <f t="shared" si="205"/>
        <v>0.03</v>
      </c>
      <c r="Q3289" s="52">
        <v>4.6500000000000004</v>
      </c>
      <c r="R3289" s="52" t="str" cm="1">
        <f t="array" ref="R3289">_xlfn.IFS(ROUND(Q3289,0)=5,"Excellent",ROUND(Q3289,0)=4,"Good",ROUND(Q3289,0)=3,"Ok",ROUND(Q3289,0)&lt;3,"Bad")</f>
        <v>Excellent</v>
      </c>
      <c r="S3289">
        <v>104</v>
      </c>
      <c r="T3289" t="str">
        <f t="shared" si="206"/>
        <v>No</v>
      </c>
      <c r="U3289" s="65">
        <v>43094</v>
      </c>
      <c r="V3289" s="65">
        <v>44045</v>
      </c>
      <c r="W3289">
        <v>359</v>
      </c>
      <c r="X3289" t="str">
        <f t="shared" si="207"/>
        <v>Active</v>
      </c>
      <c r="Y3289" t="s">
        <v>15615</v>
      </c>
    </row>
    <row r="3290" spans="1:25" x14ac:dyDescent="0.25">
      <c r="A3290">
        <v>3289</v>
      </c>
      <c r="B3290" t="s">
        <v>2394</v>
      </c>
      <c r="C3290">
        <v>3432</v>
      </c>
      <c r="D3290" t="str">
        <f>VLOOKUP($C3290,Hosts!$A:$O,10,0)</f>
        <v>New York</v>
      </c>
      <c r="E3290" s="67">
        <f>INDEX(Hosts!$A:$O,MATCH(Places!$C3290,Hosts!$A:$A,0),MATCH(Places!E$1,Hosts!$1:$1,0))</f>
        <v>1</v>
      </c>
      <c r="F3290" s="67">
        <f>INDEX(Hosts!$A:$O,MATCH(Places!$C3290,Hosts!$A:$A,0),MATCH(Places!F$1,Hosts!$1:$1,0))</f>
        <v>0.98</v>
      </c>
      <c r="G3290" s="67" t="str">
        <f>INDEX(Hosts!$A:$O,MATCH(Places!$C3290,Hosts!$A:$A,0),MATCH(Places!G$1,Hosts!$1:$1,0))</f>
        <v>No</v>
      </c>
      <c r="H3290">
        <v>23</v>
      </c>
      <c r="I3290" t="str">
        <f>VLOOKUP($H3290,Neighborhoods!$A:$C,2,0)</f>
        <v>Queens</v>
      </c>
      <c r="J3290" t="str">
        <f>VLOOKUP($H3290,Neighborhoods!$A:$C,3,0)</f>
        <v>Jamaica</v>
      </c>
      <c r="K3290" t="s">
        <v>1</v>
      </c>
      <c r="L3290" t="str">
        <f t="shared" si="204"/>
        <v>Yes</v>
      </c>
      <c r="M3290">
        <v>1</v>
      </c>
      <c r="N3290" t="str" cm="1">
        <f t="array" ref="N3290">_xlfn.IFS(M3290&lt;=2,"Small",M3290&lt;=5,"Medium",M3290&gt;5,"Large")</f>
        <v>Small</v>
      </c>
      <c r="O3290" s="50">
        <v>50</v>
      </c>
      <c r="P3290" s="67">
        <f t="shared" si="205"/>
        <v>0.03</v>
      </c>
      <c r="Q3290" s="52">
        <v>4.79</v>
      </c>
      <c r="R3290" s="52" t="str" cm="1">
        <f t="array" ref="R3290">_xlfn.IFS(ROUND(Q3290,0)=5,"Excellent",ROUND(Q3290,0)=4,"Good",ROUND(Q3290,0)=3,"Ok",ROUND(Q3290,0)&lt;3,"Bad")</f>
        <v>Excellent</v>
      </c>
      <c r="S3290">
        <v>24</v>
      </c>
      <c r="T3290" t="str">
        <f t="shared" si="206"/>
        <v>No</v>
      </c>
      <c r="U3290" s="65">
        <v>43243</v>
      </c>
      <c r="V3290" s="65">
        <v>44044</v>
      </c>
      <c r="W3290">
        <v>363</v>
      </c>
      <c r="X3290" t="str">
        <f t="shared" si="207"/>
        <v>Active</v>
      </c>
      <c r="Y3290" t="s">
        <v>15616</v>
      </c>
    </row>
    <row r="3291" spans="1:25" x14ac:dyDescent="0.25">
      <c r="A3291">
        <v>3290</v>
      </c>
      <c r="B3291" t="s">
        <v>15253</v>
      </c>
      <c r="C3291">
        <v>1408</v>
      </c>
      <c r="D3291" t="str">
        <f>VLOOKUP($C3291,Hosts!$A:$O,10,0)</f>
        <v>New York</v>
      </c>
      <c r="E3291" s="67">
        <f>INDEX(Hosts!$A:$O,MATCH(Places!$C3291,Hosts!$A:$A,0),MATCH(Places!E$1,Hosts!$1:$1,0))</f>
        <v>1</v>
      </c>
      <c r="F3291" s="67">
        <f>INDEX(Hosts!$A:$O,MATCH(Places!$C3291,Hosts!$A:$A,0),MATCH(Places!F$1,Hosts!$1:$1,0))</f>
        <v>0.88</v>
      </c>
      <c r="G3291" s="67" t="str">
        <f>INDEX(Hosts!$A:$O,MATCH(Places!$C3291,Hosts!$A:$A,0),MATCH(Places!G$1,Hosts!$1:$1,0))</f>
        <v>Yes</v>
      </c>
      <c r="H3291">
        <v>17</v>
      </c>
      <c r="I3291" t="str">
        <f>VLOOKUP($H3291,Neighborhoods!$A:$C,2,0)</f>
        <v>Manhattan</v>
      </c>
      <c r="J3291" t="str">
        <f>VLOOKUP($H3291,Neighborhoods!$A:$C,3,0)</f>
        <v>Hell's Kitchen</v>
      </c>
      <c r="K3291" t="s">
        <v>1</v>
      </c>
      <c r="L3291" t="str">
        <f t="shared" si="204"/>
        <v>Yes</v>
      </c>
      <c r="M3291">
        <v>2</v>
      </c>
      <c r="N3291" t="str" cm="1">
        <f t="array" ref="N3291">_xlfn.IFS(M3291&lt;=2,"Small",M3291&lt;=5,"Medium",M3291&gt;5,"Large")</f>
        <v>Small</v>
      </c>
      <c r="O3291" s="50">
        <v>54</v>
      </c>
      <c r="P3291" s="67">
        <f t="shared" si="205"/>
        <v>0.03</v>
      </c>
      <c r="Q3291" s="52">
        <v>4.99</v>
      </c>
      <c r="R3291" s="52" t="str" cm="1">
        <f t="array" ref="R3291">_xlfn.IFS(ROUND(Q3291,0)=5,"Excellent",ROUND(Q3291,0)=4,"Good",ROUND(Q3291,0)=3,"Ok",ROUND(Q3291,0)&lt;3,"Bad")</f>
        <v>Excellent</v>
      </c>
      <c r="S3291">
        <v>83</v>
      </c>
      <c r="T3291" t="str">
        <f t="shared" si="206"/>
        <v>No</v>
      </c>
      <c r="U3291" s="65">
        <v>43098</v>
      </c>
      <c r="V3291" s="65">
        <v>43589</v>
      </c>
      <c r="W3291">
        <v>78</v>
      </c>
      <c r="X3291" t="str">
        <f t="shared" si="207"/>
        <v>Active</v>
      </c>
      <c r="Y3291" t="s">
        <v>15615</v>
      </c>
    </row>
    <row r="3292" spans="1:25" x14ac:dyDescent="0.25">
      <c r="A3292">
        <v>3291</v>
      </c>
      <c r="B3292" t="s">
        <v>14715</v>
      </c>
      <c r="C3292">
        <v>3394</v>
      </c>
      <c r="D3292" t="str">
        <f>VLOOKUP($C3292,Hosts!$A:$O,10,0)</f>
        <v>New York</v>
      </c>
      <c r="E3292" s="67">
        <f>INDEX(Hosts!$A:$O,MATCH(Places!$C3292,Hosts!$A:$A,0),MATCH(Places!E$1,Hosts!$1:$1,0))</f>
        <v>1</v>
      </c>
      <c r="F3292" s="67">
        <f>INDEX(Hosts!$A:$O,MATCH(Places!$C3292,Hosts!$A:$A,0),MATCH(Places!F$1,Hosts!$1:$1,0))</f>
        <v>0.9</v>
      </c>
      <c r="G3292" s="67" t="str">
        <f>INDEX(Hosts!$A:$O,MATCH(Places!$C3292,Hosts!$A:$A,0),MATCH(Places!G$1,Hosts!$1:$1,0))</f>
        <v>Yes</v>
      </c>
      <c r="H3292">
        <v>21</v>
      </c>
      <c r="I3292" t="str">
        <f>VLOOKUP($H3292,Neighborhoods!$A:$C,2,0)</f>
        <v>Queens</v>
      </c>
      <c r="J3292" t="str">
        <f>VLOOKUP($H3292,Neighborhoods!$A:$C,3,0)</f>
        <v>Astoria</v>
      </c>
      <c r="K3292" t="s">
        <v>11822</v>
      </c>
      <c r="L3292" t="str">
        <f t="shared" si="204"/>
        <v>No</v>
      </c>
      <c r="M3292">
        <v>4</v>
      </c>
      <c r="N3292" t="str" cm="1">
        <f t="array" ref="N3292">_xlfn.IFS(M3292&lt;=2,"Small",M3292&lt;=5,"Medium",M3292&gt;5,"Large")</f>
        <v>Medium</v>
      </c>
      <c r="O3292" s="50">
        <v>127</v>
      </c>
      <c r="P3292" s="67">
        <f t="shared" si="205"/>
        <v>0.03</v>
      </c>
      <c r="Q3292" s="52">
        <v>4.97</v>
      </c>
      <c r="R3292" s="52" t="str" cm="1">
        <f t="array" ref="R3292">_xlfn.IFS(ROUND(Q3292,0)=5,"Excellent",ROUND(Q3292,0)=4,"Good",ROUND(Q3292,0)=3,"Ok",ROUND(Q3292,0)&lt;3,"Bad")</f>
        <v>Excellent</v>
      </c>
      <c r="S3292">
        <v>68</v>
      </c>
      <c r="T3292" t="str">
        <f t="shared" si="206"/>
        <v>No</v>
      </c>
      <c r="U3292" s="65">
        <v>43098</v>
      </c>
      <c r="V3292" s="65">
        <v>43911</v>
      </c>
      <c r="W3292">
        <v>127</v>
      </c>
      <c r="X3292" t="str">
        <f t="shared" si="207"/>
        <v>Active</v>
      </c>
      <c r="Y3292" t="s">
        <v>15615</v>
      </c>
    </row>
    <row r="3293" spans="1:25" x14ac:dyDescent="0.25">
      <c r="A3293">
        <v>3292</v>
      </c>
      <c r="B3293" t="s">
        <v>2395</v>
      </c>
      <c r="C3293">
        <v>3432</v>
      </c>
      <c r="D3293" t="str">
        <f>VLOOKUP($C3293,Hosts!$A:$O,10,0)</f>
        <v>New York</v>
      </c>
      <c r="E3293" s="67">
        <f>INDEX(Hosts!$A:$O,MATCH(Places!$C3293,Hosts!$A:$A,0),MATCH(Places!E$1,Hosts!$1:$1,0))</f>
        <v>1</v>
      </c>
      <c r="F3293" s="67">
        <f>INDEX(Hosts!$A:$O,MATCH(Places!$C3293,Hosts!$A:$A,0),MATCH(Places!F$1,Hosts!$1:$1,0))</f>
        <v>0.98</v>
      </c>
      <c r="G3293" s="67" t="str">
        <f>INDEX(Hosts!$A:$O,MATCH(Places!$C3293,Hosts!$A:$A,0),MATCH(Places!G$1,Hosts!$1:$1,0))</f>
        <v>No</v>
      </c>
      <c r="H3293">
        <v>23</v>
      </c>
      <c r="I3293" t="str">
        <f>VLOOKUP($H3293,Neighborhoods!$A:$C,2,0)</f>
        <v>Queens</v>
      </c>
      <c r="J3293" t="str">
        <f>VLOOKUP($H3293,Neighborhoods!$A:$C,3,0)</f>
        <v>Jamaica</v>
      </c>
      <c r="K3293" t="s">
        <v>1</v>
      </c>
      <c r="L3293" t="str">
        <f t="shared" si="204"/>
        <v>Yes</v>
      </c>
      <c r="M3293">
        <v>4</v>
      </c>
      <c r="N3293" t="str" cm="1">
        <f t="array" ref="N3293">_xlfn.IFS(M3293&lt;=2,"Small",M3293&lt;=5,"Medium",M3293&gt;5,"Large")</f>
        <v>Medium</v>
      </c>
      <c r="O3293" s="50">
        <v>89</v>
      </c>
      <c r="P3293" s="67">
        <f t="shared" si="205"/>
        <v>0.03</v>
      </c>
      <c r="Q3293" s="52">
        <v>4.74</v>
      </c>
      <c r="R3293" s="52" t="str" cm="1">
        <f t="array" ref="R3293">_xlfn.IFS(ROUND(Q3293,0)=5,"Excellent",ROUND(Q3293,0)=4,"Good",ROUND(Q3293,0)=3,"Ok",ROUND(Q3293,0)&lt;3,"Bad")</f>
        <v>Excellent</v>
      </c>
      <c r="S3293">
        <v>80</v>
      </c>
      <c r="T3293" t="str">
        <f t="shared" si="206"/>
        <v>No</v>
      </c>
      <c r="U3293" s="65">
        <v>43102</v>
      </c>
      <c r="V3293" s="65">
        <v>43832</v>
      </c>
      <c r="W3293">
        <v>177</v>
      </c>
      <c r="X3293" t="str">
        <f t="shared" si="207"/>
        <v>Active</v>
      </c>
      <c r="Y3293" t="s">
        <v>15616</v>
      </c>
    </row>
    <row r="3294" spans="1:25" x14ac:dyDescent="0.25">
      <c r="A3294">
        <v>3293</v>
      </c>
      <c r="B3294" t="s">
        <v>14849</v>
      </c>
      <c r="C3294">
        <v>3442</v>
      </c>
      <c r="D3294" t="str">
        <f>VLOOKUP($C3294,Hosts!$A:$O,10,0)</f>
        <v>New York</v>
      </c>
      <c r="E3294" s="67">
        <f>INDEX(Hosts!$A:$O,MATCH(Places!$C3294,Hosts!$A:$A,0),MATCH(Places!E$1,Hosts!$1:$1,0))</f>
        <v>1</v>
      </c>
      <c r="F3294" s="67">
        <f>INDEX(Hosts!$A:$O,MATCH(Places!$C3294,Hosts!$A:$A,0),MATCH(Places!F$1,Hosts!$1:$1,0))</f>
        <v>0.9</v>
      </c>
      <c r="G3294" s="67" t="str">
        <f>INDEX(Hosts!$A:$O,MATCH(Places!$C3294,Hosts!$A:$A,0),MATCH(Places!G$1,Hosts!$1:$1,0))</f>
        <v>No</v>
      </c>
      <c r="H3294">
        <v>19</v>
      </c>
      <c r="I3294" t="str">
        <f>VLOOKUP($H3294,Neighborhoods!$A:$C,2,0)</f>
        <v>Manhattan</v>
      </c>
      <c r="J3294" t="str">
        <f>VLOOKUP($H3294,Neighborhoods!$A:$C,3,0)</f>
        <v>Upper East Side</v>
      </c>
      <c r="K3294" t="s">
        <v>11822</v>
      </c>
      <c r="L3294" t="str">
        <f t="shared" si="204"/>
        <v>No</v>
      </c>
      <c r="M3294">
        <v>2</v>
      </c>
      <c r="N3294" t="str" cm="1">
        <f t="array" ref="N3294">_xlfn.IFS(M3294&lt;=2,"Small",M3294&lt;=5,"Medium",M3294&gt;5,"Large")</f>
        <v>Small</v>
      </c>
      <c r="O3294" s="50">
        <v>100</v>
      </c>
      <c r="P3294" s="67">
        <f t="shared" si="205"/>
        <v>0.03</v>
      </c>
      <c r="Q3294" s="52">
        <v>4.82</v>
      </c>
      <c r="R3294" s="52" t="str" cm="1">
        <f t="array" ref="R3294">_xlfn.IFS(ROUND(Q3294,0)=5,"Excellent",ROUND(Q3294,0)=4,"Good",ROUND(Q3294,0)=3,"Ok",ROUND(Q3294,0)&lt;3,"Bad")</f>
        <v>Excellent</v>
      </c>
      <c r="S3294">
        <v>45</v>
      </c>
      <c r="T3294" t="str">
        <f t="shared" si="206"/>
        <v>No</v>
      </c>
      <c r="U3294" s="65">
        <v>43101</v>
      </c>
      <c r="V3294" s="65">
        <v>43833</v>
      </c>
      <c r="W3294">
        <v>327</v>
      </c>
      <c r="X3294" t="str">
        <f t="shared" si="207"/>
        <v>Active</v>
      </c>
      <c r="Y3294" t="s">
        <v>15615</v>
      </c>
    </row>
    <row r="3295" spans="1:25" x14ac:dyDescent="0.25">
      <c r="A3295">
        <v>3294</v>
      </c>
      <c r="B3295" t="s">
        <v>2396</v>
      </c>
      <c r="C3295">
        <v>2569</v>
      </c>
      <c r="D3295" t="str">
        <f>VLOOKUP($C3295,Hosts!$A:$O,10,0)</f>
        <v>New York</v>
      </c>
      <c r="E3295" s="67">
        <f>INDEX(Hosts!$A:$O,MATCH(Places!$C3295,Hosts!$A:$A,0),MATCH(Places!E$1,Hosts!$1:$1,0))</f>
        <v>1</v>
      </c>
      <c r="F3295" s="67">
        <f>INDEX(Hosts!$A:$O,MATCH(Places!$C3295,Hosts!$A:$A,0),MATCH(Places!F$1,Hosts!$1:$1,0))</f>
        <v>0.93</v>
      </c>
      <c r="G3295" s="67" t="str">
        <f>INDEX(Hosts!$A:$O,MATCH(Places!$C3295,Hosts!$A:$A,0),MATCH(Places!G$1,Hosts!$1:$1,0))</f>
        <v>Yes</v>
      </c>
      <c r="H3295">
        <v>20</v>
      </c>
      <c r="I3295" t="str">
        <f>VLOOKUP($H3295,Neighborhoods!$A:$C,2,0)</f>
        <v>Manhattan</v>
      </c>
      <c r="J3295" t="str">
        <f>VLOOKUP($H3295,Neighborhoods!$A:$C,3,0)</f>
        <v>Upper West Side</v>
      </c>
      <c r="K3295" t="s">
        <v>11822</v>
      </c>
      <c r="L3295" t="str">
        <f t="shared" si="204"/>
        <v>No</v>
      </c>
      <c r="M3295">
        <v>4</v>
      </c>
      <c r="N3295" t="str" cm="1">
        <f t="array" ref="N3295">_xlfn.IFS(M3295&lt;=2,"Small",M3295&lt;=5,"Medium",M3295&gt;5,"Large")</f>
        <v>Medium</v>
      </c>
      <c r="O3295" s="50">
        <v>500</v>
      </c>
      <c r="P3295" s="67">
        <f t="shared" si="205"/>
        <v>0.05</v>
      </c>
      <c r="Q3295" s="52">
        <v>5</v>
      </c>
      <c r="R3295" s="52" t="str" cm="1">
        <f t="array" ref="R3295">_xlfn.IFS(ROUND(Q3295,0)=5,"Excellent",ROUND(Q3295,0)=4,"Good",ROUND(Q3295,0)=3,"Ok",ROUND(Q3295,0)&lt;3,"Bad")</f>
        <v>Excellent</v>
      </c>
      <c r="S3295">
        <v>49</v>
      </c>
      <c r="T3295" t="str">
        <f t="shared" si="206"/>
        <v>No</v>
      </c>
      <c r="U3295" s="65">
        <v>43144</v>
      </c>
      <c r="V3295" s="65">
        <v>43911</v>
      </c>
      <c r="W3295">
        <v>42</v>
      </c>
      <c r="X3295" t="str">
        <f t="shared" si="207"/>
        <v>Active</v>
      </c>
      <c r="Y3295" t="s">
        <v>15616</v>
      </c>
    </row>
    <row r="3296" spans="1:25" x14ac:dyDescent="0.25">
      <c r="A3296">
        <v>3295</v>
      </c>
      <c r="B3296" t="s">
        <v>13264</v>
      </c>
      <c r="C3296">
        <v>3257</v>
      </c>
      <c r="D3296" t="str">
        <f>VLOOKUP($C3296,Hosts!$A:$O,10,0)</f>
        <v>New York</v>
      </c>
      <c r="E3296" s="67">
        <f>INDEX(Hosts!$A:$O,MATCH(Places!$C3296,Hosts!$A:$A,0),MATCH(Places!E$1,Hosts!$1:$1,0))</f>
        <v>1</v>
      </c>
      <c r="F3296" s="67">
        <f>INDEX(Hosts!$A:$O,MATCH(Places!$C3296,Hosts!$A:$A,0),MATCH(Places!F$1,Hosts!$1:$1,0))</f>
        <v>1</v>
      </c>
      <c r="G3296" s="67" t="str">
        <f>INDEX(Hosts!$A:$O,MATCH(Places!$C3296,Hosts!$A:$A,0),MATCH(Places!G$1,Hosts!$1:$1,0))</f>
        <v>Yes</v>
      </c>
      <c r="H3296">
        <v>23</v>
      </c>
      <c r="I3296" t="str">
        <f>VLOOKUP($H3296,Neighborhoods!$A:$C,2,0)</f>
        <v>Queens</v>
      </c>
      <c r="J3296" t="str">
        <f>VLOOKUP($H3296,Neighborhoods!$A:$C,3,0)</f>
        <v>Jamaica</v>
      </c>
      <c r="K3296" t="s">
        <v>11822</v>
      </c>
      <c r="L3296" t="str">
        <f t="shared" si="204"/>
        <v>No</v>
      </c>
      <c r="M3296">
        <v>2</v>
      </c>
      <c r="N3296" t="str" cm="1">
        <f t="array" ref="N3296">_xlfn.IFS(M3296&lt;=2,"Small",M3296&lt;=5,"Medium",M3296&gt;5,"Large")</f>
        <v>Small</v>
      </c>
      <c r="O3296" s="50">
        <v>45</v>
      </c>
      <c r="P3296" s="67">
        <f t="shared" si="205"/>
        <v>0.03</v>
      </c>
      <c r="Q3296" s="52">
        <v>4.8899999999999997</v>
      </c>
      <c r="R3296" s="52" t="str" cm="1">
        <f t="array" ref="R3296">_xlfn.IFS(ROUND(Q3296,0)=5,"Excellent",ROUND(Q3296,0)=4,"Good",ROUND(Q3296,0)=3,"Ok",ROUND(Q3296,0)&lt;3,"Bad")</f>
        <v>Excellent</v>
      </c>
      <c r="S3296">
        <v>133</v>
      </c>
      <c r="T3296" t="str">
        <f t="shared" si="206"/>
        <v>Yes</v>
      </c>
      <c r="U3296" s="65">
        <v>43114</v>
      </c>
      <c r="V3296" s="65">
        <v>44038</v>
      </c>
      <c r="W3296">
        <v>15</v>
      </c>
      <c r="X3296" t="str">
        <f t="shared" si="207"/>
        <v>Active</v>
      </c>
      <c r="Y3296" t="s">
        <v>15616</v>
      </c>
    </row>
    <row r="3297" spans="1:25" x14ac:dyDescent="0.25">
      <c r="A3297">
        <v>3296</v>
      </c>
      <c r="B3297" t="s">
        <v>2397</v>
      </c>
      <c r="C3297">
        <v>609</v>
      </c>
      <c r="D3297" t="str">
        <f>VLOOKUP($C3297,Hosts!$A:$O,10,0)</f>
        <v>New York</v>
      </c>
      <c r="E3297" s="67">
        <f>INDEX(Hosts!$A:$O,MATCH(Places!$C3297,Hosts!$A:$A,0),MATCH(Places!E$1,Hosts!$1:$1,0))</f>
        <v>0</v>
      </c>
      <c r="F3297" s="67">
        <f>INDEX(Hosts!$A:$O,MATCH(Places!$C3297,Hosts!$A:$A,0),MATCH(Places!F$1,Hosts!$1:$1,0))</f>
        <v>0.75</v>
      </c>
      <c r="G3297" s="67" t="str">
        <f>INDEX(Hosts!$A:$O,MATCH(Places!$C3297,Hosts!$A:$A,0),MATCH(Places!G$1,Hosts!$1:$1,0))</f>
        <v>No</v>
      </c>
      <c r="H3297">
        <v>12</v>
      </c>
      <c r="I3297" t="str">
        <f>VLOOKUP($H3297,Neighborhoods!$A:$C,2,0)</f>
        <v>Brooklyn</v>
      </c>
      <c r="J3297" t="str">
        <f>VLOOKUP($H3297,Neighborhoods!$A:$C,3,0)</f>
        <v>Williamsburg</v>
      </c>
      <c r="K3297" t="s">
        <v>1</v>
      </c>
      <c r="L3297" t="str">
        <f t="shared" si="204"/>
        <v>Yes</v>
      </c>
      <c r="M3297">
        <v>2</v>
      </c>
      <c r="N3297" t="str" cm="1">
        <f t="array" ref="N3297">_xlfn.IFS(M3297&lt;=2,"Small",M3297&lt;=5,"Medium",M3297&gt;5,"Large")</f>
        <v>Small</v>
      </c>
      <c r="O3297" s="50">
        <v>98</v>
      </c>
      <c r="P3297" s="67">
        <f t="shared" si="205"/>
        <v>0.03</v>
      </c>
      <c r="Q3297" s="52">
        <v>4.67</v>
      </c>
      <c r="R3297" s="52" t="str" cm="1">
        <f t="array" ref="R3297">_xlfn.IFS(ROUND(Q3297,0)=5,"Excellent",ROUND(Q3297,0)=4,"Good",ROUND(Q3297,0)=3,"Ok",ROUND(Q3297,0)&lt;3,"Bad")</f>
        <v>Excellent</v>
      </c>
      <c r="S3297">
        <v>6</v>
      </c>
      <c r="T3297" t="str">
        <f t="shared" si="206"/>
        <v>No</v>
      </c>
      <c r="U3297" s="65">
        <v>43098</v>
      </c>
      <c r="V3297" s="65">
        <v>43864</v>
      </c>
      <c r="W3297">
        <v>90</v>
      </c>
      <c r="X3297" t="str">
        <f t="shared" si="207"/>
        <v>Active</v>
      </c>
      <c r="Y3297" t="s">
        <v>15615</v>
      </c>
    </row>
    <row r="3298" spans="1:25" x14ac:dyDescent="0.25">
      <c r="A3298">
        <v>3297</v>
      </c>
      <c r="B3298" t="s">
        <v>13881</v>
      </c>
      <c r="C3298">
        <v>108</v>
      </c>
      <c r="D3298" t="str">
        <f>VLOOKUP($C3298,Hosts!$A:$O,10,0)</f>
        <v>New York</v>
      </c>
      <c r="E3298" s="67">
        <f>INDEX(Hosts!$A:$O,MATCH(Places!$C3298,Hosts!$A:$A,0),MATCH(Places!E$1,Hosts!$1:$1,0))</f>
        <v>1</v>
      </c>
      <c r="F3298" s="67">
        <f>INDEX(Hosts!$A:$O,MATCH(Places!$C3298,Hosts!$A:$A,0),MATCH(Places!F$1,Hosts!$1:$1,0))</f>
        <v>0.96</v>
      </c>
      <c r="G3298" s="67" t="str">
        <f>INDEX(Hosts!$A:$O,MATCH(Places!$C3298,Hosts!$A:$A,0),MATCH(Places!G$1,Hosts!$1:$1,0))</f>
        <v>No</v>
      </c>
      <c r="H3298">
        <v>9</v>
      </c>
      <c r="I3298" t="str">
        <f>VLOOKUP($H3298,Neighborhoods!$A:$C,2,0)</f>
        <v>Brooklyn</v>
      </c>
      <c r="J3298" t="str">
        <f>VLOOKUP($H3298,Neighborhoods!$A:$C,3,0)</f>
        <v>Crown Heights</v>
      </c>
      <c r="K3298" t="s">
        <v>11822</v>
      </c>
      <c r="L3298" t="str">
        <f t="shared" si="204"/>
        <v>No</v>
      </c>
      <c r="M3298">
        <v>12</v>
      </c>
      <c r="N3298" t="str" cm="1">
        <f t="array" ref="N3298">_xlfn.IFS(M3298&lt;=2,"Small",M3298&lt;=5,"Medium",M3298&gt;5,"Large")</f>
        <v>Large</v>
      </c>
      <c r="O3298" s="50">
        <v>250</v>
      </c>
      <c r="P3298" s="67">
        <f t="shared" si="205"/>
        <v>0.04</v>
      </c>
      <c r="Q3298" s="52">
        <v>4.74</v>
      </c>
      <c r="R3298" s="52" t="str" cm="1">
        <f t="array" ref="R3298">_xlfn.IFS(ROUND(Q3298,0)=5,"Excellent",ROUND(Q3298,0)=4,"Good",ROUND(Q3298,0)=3,"Ok",ROUND(Q3298,0)&lt;3,"Bad")</f>
        <v>Excellent</v>
      </c>
      <c r="S3298">
        <v>46</v>
      </c>
      <c r="T3298" t="str">
        <f t="shared" si="206"/>
        <v>No</v>
      </c>
      <c r="U3298" s="65">
        <v>43104</v>
      </c>
      <c r="V3298" s="65">
        <v>44005</v>
      </c>
      <c r="W3298">
        <v>251</v>
      </c>
      <c r="X3298" t="str">
        <f t="shared" si="207"/>
        <v>Active</v>
      </c>
      <c r="Y3298" t="s">
        <v>15616</v>
      </c>
    </row>
    <row r="3299" spans="1:25" x14ac:dyDescent="0.25">
      <c r="A3299">
        <v>3298</v>
      </c>
      <c r="B3299" t="s">
        <v>2398</v>
      </c>
      <c r="C3299">
        <v>3443</v>
      </c>
      <c r="D3299" t="str">
        <f>VLOOKUP($C3299,Hosts!$A:$O,10,0)</f>
        <v>New York</v>
      </c>
      <c r="E3299" s="67">
        <f>INDEX(Hosts!$A:$O,MATCH(Places!$C3299,Hosts!$A:$A,0),MATCH(Places!E$1,Hosts!$1:$1,0))</f>
        <v>1</v>
      </c>
      <c r="F3299" s="67">
        <f>INDEX(Hosts!$A:$O,MATCH(Places!$C3299,Hosts!$A:$A,0),MATCH(Places!F$1,Hosts!$1:$1,0))</f>
        <v>1</v>
      </c>
      <c r="G3299" s="67" t="str">
        <f>INDEX(Hosts!$A:$O,MATCH(Places!$C3299,Hosts!$A:$A,0),MATCH(Places!G$1,Hosts!$1:$1,0))</f>
        <v>No</v>
      </c>
      <c r="H3299">
        <v>17</v>
      </c>
      <c r="I3299" t="str">
        <f>VLOOKUP($H3299,Neighborhoods!$A:$C,2,0)</f>
        <v>Manhattan</v>
      </c>
      <c r="J3299" t="str">
        <f>VLOOKUP($H3299,Neighborhoods!$A:$C,3,0)</f>
        <v>Hell's Kitchen</v>
      </c>
      <c r="K3299" t="s">
        <v>1</v>
      </c>
      <c r="L3299" t="str">
        <f t="shared" si="204"/>
        <v>Yes</v>
      </c>
      <c r="M3299">
        <v>2</v>
      </c>
      <c r="N3299" t="str" cm="1">
        <f t="array" ref="N3299">_xlfn.IFS(M3299&lt;=2,"Small",M3299&lt;=5,"Medium",M3299&gt;5,"Large")</f>
        <v>Small</v>
      </c>
      <c r="O3299" s="50">
        <v>100</v>
      </c>
      <c r="P3299" s="67">
        <f t="shared" si="205"/>
        <v>0.03</v>
      </c>
      <c r="Q3299" s="52">
        <v>4.71</v>
      </c>
      <c r="R3299" s="52" t="str" cm="1">
        <f t="array" ref="R3299">_xlfn.IFS(ROUND(Q3299,0)=5,"Excellent",ROUND(Q3299,0)=4,"Good",ROUND(Q3299,0)=3,"Ok",ROUND(Q3299,0)&lt;3,"Bad")</f>
        <v>Excellent</v>
      </c>
      <c r="S3299">
        <v>34</v>
      </c>
      <c r="T3299" t="str">
        <f t="shared" si="206"/>
        <v>No</v>
      </c>
      <c r="U3299" s="65">
        <v>43103</v>
      </c>
      <c r="V3299" s="65">
        <v>43908</v>
      </c>
      <c r="W3299">
        <v>166</v>
      </c>
      <c r="X3299" t="str">
        <f t="shared" si="207"/>
        <v>Active</v>
      </c>
      <c r="Y3299" t="s">
        <v>15616</v>
      </c>
    </row>
    <row r="3300" spans="1:25" x14ac:dyDescent="0.25">
      <c r="A3300">
        <v>3299</v>
      </c>
      <c r="B3300" t="s">
        <v>2399</v>
      </c>
      <c r="C3300">
        <v>1038</v>
      </c>
      <c r="D3300" t="str">
        <f>VLOOKUP($C3300,Hosts!$A:$O,10,0)</f>
        <v>New York</v>
      </c>
      <c r="E3300" s="67">
        <f>INDEX(Hosts!$A:$O,MATCH(Places!$C3300,Hosts!$A:$A,0),MATCH(Places!E$1,Hosts!$1:$1,0))</f>
        <v>0.4</v>
      </c>
      <c r="F3300" s="67">
        <f>INDEX(Hosts!$A:$O,MATCH(Places!$C3300,Hosts!$A:$A,0),MATCH(Places!F$1,Hosts!$1:$1,0))</f>
        <v>0.64</v>
      </c>
      <c r="G3300" s="67" t="str">
        <f>INDEX(Hosts!$A:$O,MATCH(Places!$C3300,Hosts!$A:$A,0),MATCH(Places!G$1,Hosts!$1:$1,0))</f>
        <v>No</v>
      </c>
      <c r="H3300">
        <v>7</v>
      </c>
      <c r="I3300" t="str">
        <f>VLOOKUP($H3300,Neighborhoods!$A:$C,2,0)</f>
        <v>Brooklyn</v>
      </c>
      <c r="J3300" t="str">
        <f>VLOOKUP($H3300,Neighborhoods!$A:$C,3,0)</f>
        <v>Bedford-Stuyvesant</v>
      </c>
      <c r="K3300" t="s">
        <v>11822</v>
      </c>
      <c r="L3300" t="str">
        <f t="shared" si="204"/>
        <v>No</v>
      </c>
      <c r="M3300">
        <v>4</v>
      </c>
      <c r="N3300" t="str" cm="1">
        <f t="array" ref="N3300">_xlfn.IFS(M3300&lt;=2,"Small",M3300&lt;=5,"Medium",M3300&gt;5,"Large")</f>
        <v>Medium</v>
      </c>
      <c r="O3300" s="50">
        <v>90</v>
      </c>
      <c r="P3300" s="67">
        <f t="shared" si="205"/>
        <v>0.03</v>
      </c>
      <c r="Q3300" s="52">
        <v>4.76</v>
      </c>
      <c r="R3300" s="52" t="str" cm="1">
        <f t="array" ref="R3300">_xlfn.IFS(ROUND(Q3300,0)=5,"Excellent",ROUND(Q3300,0)=4,"Good",ROUND(Q3300,0)=3,"Ok",ROUND(Q3300,0)&lt;3,"Bad")</f>
        <v>Excellent</v>
      </c>
      <c r="S3300">
        <v>42</v>
      </c>
      <c r="T3300" t="str">
        <f t="shared" si="206"/>
        <v>No</v>
      </c>
      <c r="U3300" s="65">
        <v>43142</v>
      </c>
      <c r="V3300" s="65">
        <v>43848</v>
      </c>
      <c r="W3300">
        <v>20</v>
      </c>
      <c r="X3300" t="str">
        <f t="shared" si="207"/>
        <v>Active</v>
      </c>
      <c r="Y3300" t="s">
        <v>15615</v>
      </c>
    </row>
    <row r="3301" spans="1:25" x14ac:dyDescent="0.25">
      <c r="A3301">
        <v>3300</v>
      </c>
      <c r="B3301" t="s">
        <v>2400</v>
      </c>
      <c r="C3301">
        <v>2034</v>
      </c>
      <c r="D3301" t="str">
        <f>VLOOKUP($C3301,Hosts!$A:$O,10,0)</f>
        <v>New York</v>
      </c>
      <c r="E3301" s="67">
        <f>INDEX(Hosts!$A:$O,MATCH(Places!$C3301,Hosts!$A:$A,0),MATCH(Places!E$1,Hosts!$1:$1,0))</f>
        <v>1</v>
      </c>
      <c r="F3301" s="67">
        <f>INDEX(Hosts!$A:$O,MATCH(Places!$C3301,Hosts!$A:$A,0),MATCH(Places!F$1,Hosts!$1:$1,0))</f>
        <v>0.98</v>
      </c>
      <c r="G3301" s="67" t="str">
        <f>INDEX(Hosts!$A:$O,MATCH(Places!$C3301,Hosts!$A:$A,0),MATCH(Places!G$1,Hosts!$1:$1,0))</f>
        <v>Yes</v>
      </c>
      <c r="H3301">
        <v>12</v>
      </c>
      <c r="I3301" t="str">
        <f>VLOOKUP($H3301,Neighborhoods!$A:$C,2,0)</f>
        <v>Brooklyn</v>
      </c>
      <c r="J3301" t="str">
        <f>VLOOKUP($H3301,Neighborhoods!$A:$C,3,0)</f>
        <v>Williamsburg</v>
      </c>
      <c r="K3301" t="s">
        <v>11822</v>
      </c>
      <c r="L3301" t="str">
        <f t="shared" si="204"/>
        <v>No</v>
      </c>
      <c r="M3301">
        <v>4</v>
      </c>
      <c r="N3301" t="str" cm="1">
        <f t="array" ref="N3301">_xlfn.IFS(M3301&lt;=2,"Small",M3301&lt;=5,"Medium",M3301&gt;5,"Large")</f>
        <v>Medium</v>
      </c>
      <c r="O3301" s="50">
        <v>114</v>
      </c>
      <c r="P3301" s="67">
        <f t="shared" si="205"/>
        <v>0.03</v>
      </c>
      <c r="Q3301" s="52">
        <v>5</v>
      </c>
      <c r="R3301" s="52" t="str" cm="1">
        <f t="array" ref="R3301">_xlfn.IFS(ROUND(Q3301,0)=5,"Excellent",ROUND(Q3301,0)=4,"Good",ROUND(Q3301,0)=3,"Ok",ROUND(Q3301,0)&lt;3,"Bad")</f>
        <v>Excellent</v>
      </c>
      <c r="S3301">
        <v>56</v>
      </c>
      <c r="T3301" t="str">
        <f t="shared" si="206"/>
        <v>No</v>
      </c>
      <c r="U3301" s="65">
        <v>43102</v>
      </c>
      <c r="V3301" s="65">
        <v>44004</v>
      </c>
      <c r="W3301">
        <v>242</v>
      </c>
      <c r="X3301" t="str">
        <f t="shared" si="207"/>
        <v>Active</v>
      </c>
      <c r="Y3301" t="s">
        <v>15615</v>
      </c>
    </row>
    <row r="3302" spans="1:25" x14ac:dyDescent="0.25">
      <c r="A3302">
        <v>3301</v>
      </c>
      <c r="B3302" t="s">
        <v>13747</v>
      </c>
      <c r="C3302">
        <v>3444</v>
      </c>
      <c r="D3302" t="str">
        <f>VLOOKUP($C3302,Hosts!$A:$O,10,0)</f>
        <v>New York</v>
      </c>
      <c r="E3302" s="67">
        <f>INDEX(Hosts!$A:$O,MATCH(Places!$C3302,Hosts!$A:$A,0),MATCH(Places!E$1,Hosts!$1:$1,0))</f>
        <v>1</v>
      </c>
      <c r="F3302" s="67">
        <f>INDEX(Hosts!$A:$O,MATCH(Places!$C3302,Hosts!$A:$A,0),MATCH(Places!F$1,Hosts!$1:$1,0))</f>
        <v>0.93</v>
      </c>
      <c r="G3302" s="67" t="str">
        <f>INDEX(Hosts!$A:$O,MATCH(Places!$C3302,Hosts!$A:$A,0),MATCH(Places!G$1,Hosts!$1:$1,0))</f>
        <v>Yes</v>
      </c>
      <c r="H3302">
        <v>18</v>
      </c>
      <c r="I3302" t="str">
        <f>VLOOKUP($H3302,Neighborhoods!$A:$C,2,0)</f>
        <v>Manhattan</v>
      </c>
      <c r="J3302" t="str">
        <f>VLOOKUP($H3302,Neighborhoods!$A:$C,3,0)</f>
        <v>Midtown</v>
      </c>
      <c r="K3302" t="s">
        <v>1</v>
      </c>
      <c r="L3302" t="str">
        <f t="shared" si="204"/>
        <v>Yes</v>
      </c>
      <c r="M3302">
        <v>2</v>
      </c>
      <c r="N3302" t="str" cm="1">
        <f t="array" ref="N3302">_xlfn.IFS(M3302&lt;=2,"Small",M3302&lt;=5,"Medium",M3302&gt;5,"Large")</f>
        <v>Small</v>
      </c>
      <c r="O3302" s="50">
        <v>100</v>
      </c>
      <c r="P3302" s="67">
        <f t="shared" si="205"/>
        <v>0.03</v>
      </c>
      <c r="Q3302" s="52">
        <v>4.99</v>
      </c>
      <c r="R3302" s="52" t="str" cm="1">
        <f t="array" ref="R3302">_xlfn.IFS(ROUND(Q3302,0)=5,"Excellent",ROUND(Q3302,0)=4,"Good",ROUND(Q3302,0)=3,"Ok",ROUND(Q3302,0)&lt;3,"Bad")</f>
        <v>Excellent</v>
      </c>
      <c r="S3302">
        <v>149</v>
      </c>
      <c r="T3302" t="str">
        <f t="shared" si="206"/>
        <v>Yes</v>
      </c>
      <c r="U3302" s="65">
        <v>43095</v>
      </c>
      <c r="V3302" s="65">
        <v>43995</v>
      </c>
      <c r="W3302">
        <v>145</v>
      </c>
      <c r="X3302" t="str">
        <f t="shared" si="207"/>
        <v>Active</v>
      </c>
      <c r="Y3302" t="s">
        <v>15616</v>
      </c>
    </row>
    <row r="3303" spans="1:25" x14ac:dyDescent="0.25">
      <c r="A3303">
        <v>3302</v>
      </c>
      <c r="B3303" t="s">
        <v>2401</v>
      </c>
      <c r="C3303">
        <v>2798</v>
      </c>
      <c r="D3303" t="str">
        <f>VLOOKUP($C3303,Hosts!$A:$O,10,0)</f>
        <v>New York</v>
      </c>
      <c r="E3303" s="67">
        <f>INDEX(Hosts!$A:$O,MATCH(Places!$C3303,Hosts!$A:$A,0),MATCH(Places!E$1,Hosts!$1:$1,0))</f>
        <v>0.8</v>
      </c>
      <c r="F3303" s="67">
        <f>INDEX(Hosts!$A:$O,MATCH(Places!$C3303,Hosts!$A:$A,0),MATCH(Places!F$1,Hosts!$1:$1,0))</f>
        <v>0.97</v>
      </c>
      <c r="G3303" s="67" t="str">
        <f>INDEX(Hosts!$A:$O,MATCH(Places!$C3303,Hosts!$A:$A,0),MATCH(Places!G$1,Hosts!$1:$1,0))</f>
        <v>Yes</v>
      </c>
      <c r="H3303">
        <v>8</v>
      </c>
      <c r="I3303" t="str">
        <f>VLOOKUP($H3303,Neighborhoods!$A:$C,2,0)</f>
        <v>Brooklyn</v>
      </c>
      <c r="J3303" t="str">
        <f>VLOOKUP($H3303,Neighborhoods!$A:$C,3,0)</f>
        <v>Bushwick</v>
      </c>
      <c r="K3303" t="s">
        <v>11822</v>
      </c>
      <c r="L3303" t="str">
        <f t="shared" si="204"/>
        <v>No</v>
      </c>
      <c r="M3303">
        <v>3</v>
      </c>
      <c r="N3303" t="str" cm="1">
        <f t="array" ref="N3303">_xlfn.IFS(M3303&lt;=2,"Small",M3303&lt;=5,"Medium",M3303&gt;5,"Large")</f>
        <v>Medium</v>
      </c>
      <c r="O3303" s="50">
        <v>120</v>
      </c>
      <c r="P3303" s="67">
        <f t="shared" si="205"/>
        <v>0.03</v>
      </c>
      <c r="Q3303" s="52">
        <v>4.92</v>
      </c>
      <c r="R3303" s="52" t="str" cm="1">
        <f t="array" ref="R3303">_xlfn.IFS(ROUND(Q3303,0)=5,"Excellent",ROUND(Q3303,0)=4,"Good",ROUND(Q3303,0)=3,"Ok",ROUND(Q3303,0)&lt;3,"Bad")</f>
        <v>Excellent</v>
      </c>
      <c r="S3303">
        <v>50</v>
      </c>
      <c r="T3303" t="str">
        <f t="shared" si="206"/>
        <v>No</v>
      </c>
      <c r="U3303" s="65">
        <v>43364</v>
      </c>
      <c r="V3303" s="65">
        <v>43885</v>
      </c>
      <c r="W3303">
        <v>93</v>
      </c>
      <c r="X3303" t="str">
        <f t="shared" si="207"/>
        <v>Active</v>
      </c>
      <c r="Y3303" t="s">
        <v>15615</v>
      </c>
    </row>
    <row r="3304" spans="1:25" x14ac:dyDescent="0.25">
      <c r="A3304">
        <v>3303</v>
      </c>
      <c r="B3304" t="s">
        <v>2402</v>
      </c>
      <c r="C3304">
        <v>2087</v>
      </c>
      <c r="D3304" t="str">
        <f>VLOOKUP($C3304,Hosts!$A:$O,10,0)</f>
        <v>New York</v>
      </c>
      <c r="E3304" s="67">
        <f>INDEX(Hosts!$A:$O,MATCH(Places!$C3304,Hosts!$A:$A,0),MATCH(Places!E$1,Hosts!$1:$1,0))</f>
        <v>1</v>
      </c>
      <c r="F3304" s="67">
        <f>INDEX(Hosts!$A:$O,MATCH(Places!$C3304,Hosts!$A:$A,0),MATCH(Places!F$1,Hosts!$1:$1,0))</f>
        <v>0.99</v>
      </c>
      <c r="G3304" s="67" t="str">
        <f>INDEX(Hosts!$A:$O,MATCH(Places!$C3304,Hosts!$A:$A,0),MATCH(Places!G$1,Hosts!$1:$1,0))</f>
        <v>Yes</v>
      </c>
      <c r="H3304">
        <v>26</v>
      </c>
      <c r="I3304" t="str">
        <f>VLOOKUP($H3304,Neighborhoods!$A:$C,2,0)</f>
        <v>Queens</v>
      </c>
      <c r="J3304" t="str">
        <f>VLOOKUP($H3304,Neighborhoods!$A:$C,3,0)</f>
        <v>Sunnyside</v>
      </c>
      <c r="K3304" t="s">
        <v>1</v>
      </c>
      <c r="L3304" t="str">
        <f t="shared" si="204"/>
        <v>Yes</v>
      </c>
      <c r="M3304">
        <v>2</v>
      </c>
      <c r="N3304" t="str" cm="1">
        <f t="array" ref="N3304">_xlfn.IFS(M3304&lt;=2,"Small",M3304&lt;=5,"Medium",M3304&gt;5,"Large")</f>
        <v>Small</v>
      </c>
      <c r="O3304" s="50">
        <v>59</v>
      </c>
      <c r="P3304" s="67">
        <f t="shared" si="205"/>
        <v>0.03</v>
      </c>
      <c r="Q3304" s="52">
        <v>4.91</v>
      </c>
      <c r="R3304" s="52" t="str" cm="1">
        <f t="array" ref="R3304">_xlfn.IFS(ROUND(Q3304,0)=5,"Excellent",ROUND(Q3304,0)=4,"Good",ROUND(Q3304,0)=3,"Ok",ROUND(Q3304,0)&lt;3,"Bad")</f>
        <v>Excellent</v>
      </c>
      <c r="S3304">
        <v>77</v>
      </c>
      <c r="T3304" t="str">
        <f t="shared" si="206"/>
        <v>No</v>
      </c>
      <c r="U3304" s="65">
        <v>43150</v>
      </c>
      <c r="V3304" s="65">
        <v>43906</v>
      </c>
      <c r="W3304">
        <v>90</v>
      </c>
      <c r="X3304" t="str">
        <f t="shared" si="207"/>
        <v>Active</v>
      </c>
      <c r="Y3304" t="s">
        <v>15616</v>
      </c>
    </row>
    <row r="3305" spans="1:25" x14ac:dyDescent="0.25">
      <c r="A3305">
        <v>3304</v>
      </c>
      <c r="B3305" t="s">
        <v>2403</v>
      </c>
      <c r="C3305">
        <v>887</v>
      </c>
      <c r="D3305" t="str">
        <f>VLOOKUP($C3305,Hosts!$A:$O,10,0)</f>
        <v>New York</v>
      </c>
      <c r="E3305" s="67">
        <f>INDEX(Hosts!$A:$O,MATCH(Places!$C3305,Hosts!$A:$A,0),MATCH(Places!E$1,Hosts!$1:$1,0))</f>
        <v>1</v>
      </c>
      <c r="F3305" s="67">
        <f>INDEX(Hosts!$A:$O,MATCH(Places!$C3305,Hosts!$A:$A,0),MATCH(Places!F$1,Hosts!$1:$1,0))</f>
        <v>0.8</v>
      </c>
      <c r="G3305" s="67" t="str">
        <f>INDEX(Hosts!$A:$O,MATCH(Places!$C3305,Hosts!$A:$A,0),MATCH(Places!G$1,Hosts!$1:$1,0))</f>
        <v>No</v>
      </c>
      <c r="H3305">
        <v>8</v>
      </c>
      <c r="I3305" t="str">
        <f>VLOOKUP($H3305,Neighborhoods!$A:$C,2,0)</f>
        <v>Brooklyn</v>
      </c>
      <c r="J3305" t="str">
        <f>VLOOKUP($H3305,Neighborhoods!$A:$C,3,0)</f>
        <v>Bushwick</v>
      </c>
      <c r="K3305" t="s">
        <v>1</v>
      </c>
      <c r="L3305" t="str">
        <f t="shared" si="204"/>
        <v>Yes</v>
      </c>
      <c r="M3305">
        <v>4</v>
      </c>
      <c r="N3305" t="str" cm="1">
        <f t="array" ref="N3305">_xlfn.IFS(M3305&lt;=2,"Small",M3305&lt;=5,"Medium",M3305&gt;5,"Large")</f>
        <v>Medium</v>
      </c>
      <c r="O3305" s="50">
        <v>60</v>
      </c>
      <c r="P3305" s="67">
        <f t="shared" si="205"/>
        <v>0.03</v>
      </c>
      <c r="Q3305" s="52">
        <v>4.58</v>
      </c>
      <c r="R3305" s="52" t="str" cm="1">
        <f t="array" ref="R3305">_xlfn.IFS(ROUND(Q3305,0)=5,"Excellent",ROUND(Q3305,0)=4,"Good",ROUND(Q3305,0)=3,"Ok",ROUND(Q3305,0)&lt;3,"Bad")</f>
        <v>Excellent</v>
      </c>
      <c r="S3305">
        <v>38</v>
      </c>
      <c r="T3305" t="str">
        <f t="shared" si="206"/>
        <v>No</v>
      </c>
      <c r="U3305" s="65">
        <v>43098</v>
      </c>
      <c r="V3305" s="65">
        <v>43701</v>
      </c>
      <c r="W3305">
        <v>0</v>
      </c>
      <c r="X3305" t="str">
        <f t="shared" si="207"/>
        <v>Inactive</v>
      </c>
      <c r="Y3305" t="s">
        <v>15616</v>
      </c>
    </row>
    <row r="3306" spans="1:25" x14ac:dyDescent="0.25">
      <c r="A3306">
        <v>3305</v>
      </c>
      <c r="B3306" t="s">
        <v>2404</v>
      </c>
      <c r="C3306">
        <v>1389</v>
      </c>
      <c r="D3306" t="str">
        <f>VLOOKUP($C3306,Hosts!$A:$O,10,0)</f>
        <v>New York</v>
      </c>
      <c r="E3306" s="67">
        <f>INDEX(Hosts!$A:$O,MATCH(Places!$C3306,Hosts!$A:$A,0),MATCH(Places!E$1,Hosts!$1:$1,0))</f>
        <v>1</v>
      </c>
      <c r="F3306" s="67">
        <f>INDEX(Hosts!$A:$O,MATCH(Places!$C3306,Hosts!$A:$A,0),MATCH(Places!F$1,Hosts!$1:$1,0))</f>
        <v>0.83</v>
      </c>
      <c r="G3306" s="67" t="str">
        <f>INDEX(Hosts!$A:$O,MATCH(Places!$C3306,Hosts!$A:$A,0),MATCH(Places!G$1,Hosts!$1:$1,0))</f>
        <v>Yes</v>
      </c>
      <c r="H3306">
        <v>16</v>
      </c>
      <c r="I3306" t="str">
        <f>VLOOKUP($H3306,Neighborhoods!$A:$C,2,0)</f>
        <v>Manhattan</v>
      </c>
      <c r="J3306" t="str">
        <f>VLOOKUP($H3306,Neighborhoods!$A:$C,3,0)</f>
        <v>Harlem</v>
      </c>
      <c r="K3306" t="s">
        <v>11822</v>
      </c>
      <c r="L3306" t="str">
        <f t="shared" si="204"/>
        <v>No</v>
      </c>
      <c r="M3306">
        <v>5</v>
      </c>
      <c r="N3306" t="str" cm="1">
        <f t="array" ref="N3306">_xlfn.IFS(M3306&lt;=2,"Small",M3306&lt;=5,"Medium",M3306&gt;5,"Large")</f>
        <v>Medium</v>
      </c>
      <c r="O3306" s="50">
        <v>99</v>
      </c>
      <c r="P3306" s="67">
        <f t="shared" si="205"/>
        <v>0.03</v>
      </c>
      <c r="Q3306" s="52">
        <v>5</v>
      </c>
      <c r="R3306" s="52" t="str" cm="1">
        <f t="array" ref="R3306">_xlfn.IFS(ROUND(Q3306,0)=5,"Excellent",ROUND(Q3306,0)=4,"Good",ROUND(Q3306,0)=3,"Ok",ROUND(Q3306,0)&lt;3,"Bad")</f>
        <v>Excellent</v>
      </c>
      <c r="S3306">
        <v>54</v>
      </c>
      <c r="T3306" t="str">
        <f t="shared" si="206"/>
        <v>No</v>
      </c>
      <c r="U3306" s="65">
        <v>43534</v>
      </c>
      <c r="V3306" s="65">
        <v>44049</v>
      </c>
      <c r="W3306">
        <v>45</v>
      </c>
      <c r="X3306" t="str">
        <f t="shared" si="207"/>
        <v>Active</v>
      </c>
      <c r="Y3306" t="s">
        <v>15615</v>
      </c>
    </row>
    <row r="3307" spans="1:25" x14ac:dyDescent="0.25">
      <c r="A3307">
        <v>3306</v>
      </c>
      <c r="B3307" t="s">
        <v>2406</v>
      </c>
      <c r="C3307">
        <v>1008</v>
      </c>
      <c r="D3307" t="str">
        <f>VLOOKUP($C3307,Hosts!$A:$O,10,0)</f>
        <v>New York</v>
      </c>
      <c r="E3307" s="67">
        <f>INDEX(Hosts!$A:$O,MATCH(Places!$C3307,Hosts!$A:$A,0),MATCH(Places!E$1,Hosts!$1:$1,0))</f>
        <v>1</v>
      </c>
      <c r="F3307" s="67">
        <f>INDEX(Hosts!$A:$O,MATCH(Places!$C3307,Hosts!$A:$A,0),MATCH(Places!F$1,Hosts!$1:$1,0))</f>
        <v>0.97</v>
      </c>
      <c r="G3307" s="67" t="str">
        <f>INDEX(Hosts!$A:$O,MATCH(Places!$C3307,Hosts!$A:$A,0),MATCH(Places!G$1,Hosts!$1:$1,0))</f>
        <v>Yes</v>
      </c>
      <c r="H3307">
        <v>16</v>
      </c>
      <c r="I3307" t="str">
        <f>VLOOKUP($H3307,Neighborhoods!$A:$C,2,0)</f>
        <v>Manhattan</v>
      </c>
      <c r="J3307" t="str">
        <f>VLOOKUP($H3307,Neighborhoods!$A:$C,3,0)</f>
        <v>Harlem</v>
      </c>
      <c r="K3307" t="s">
        <v>11822</v>
      </c>
      <c r="L3307" t="str">
        <f t="shared" si="204"/>
        <v>No</v>
      </c>
      <c r="M3307">
        <v>6</v>
      </c>
      <c r="N3307" t="str" cm="1">
        <f t="array" ref="N3307">_xlfn.IFS(M3307&lt;=2,"Small",M3307&lt;=5,"Medium",M3307&gt;5,"Large")</f>
        <v>Large</v>
      </c>
      <c r="O3307" s="50">
        <v>180</v>
      </c>
      <c r="P3307" s="67">
        <f t="shared" si="205"/>
        <v>0.03</v>
      </c>
      <c r="Q3307" s="52">
        <v>4.9800000000000004</v>
      </c>
      <c r="R3307" s="52" t="str" cm="1">
        <f t="array" ref="R3307">_xlfn.IFS(ROUND(Q3307,0)=5,"Excellent",ROUND(Q3307,0)=4,"Good",ROUND(Q3307,0)=3,"Ok",ROUND(Q3307,0)&lt;3,"Bad")</f>
        <v>Excellent</v>
      </c>
      <c r="S3307">
        <v>52</v>
      </c>
      <c r="T3307" t="str">
        <f t="shared" si="206"/>
        <v>No</v>
      </c>
      <c r="U3307" s="65">
        <v>43170</v>
      </c>
      <c r="V3307" s="65">
        <v>43905</v>
      </c>
      <c r="W3307">
        <v>251</v>
      </c>
      <c r="X3307" t="str">
        <f t="shared" si="207"/>
        <v>Active</v>
      </c>
      <c r="Y3307" t="s">
        <v>15616</v>
      </c>
    </row>
    <row r="3308" spans="1:25" x14ac:dyDescent="0.25">
      <c r="A3308">
        <v>3307</v>
      </c>
      <c r="B3308" t="s">
        <v>2407</v>
      </c>
      <c r="C3308">
        <v>3235</v>
      </c>
      <c r="D3308" t="str">
        <f>VLOOKUP($C3308,Hosts!$A:$O,10,0)</f>
        <v>New York</v>
      </c>
      <c r="E3308" s="67">
        <f>INDEX(Hosts!$A:$O,MATCH(Places!$C3308,Hosts!$A:$A,0),MATCH(Places!E$1,Hosts!$1:$1,0))</f>
        <v>1</v>
      </c>
      <c r="F3308" s="67">
        <f>INDEX(Hosts!$A:$O,MATCH(Places!$C3308,Hosts!$A:$A,0),MATCH(Places!F$1,Hosts!$1:$1,0))</f>
        <v>1</v>
      </c>
      <c r="G3308" s="67" t="str">
        <f>INDEX(Hosts!$A:$O,MATCH(Places!$C3308,Hosts!$A:$A,0),MATCH(Places!G$1,Hosts!$1:$1,0))</f>
        <v>No</v>
      </c>
      <c r="H3308">
        <v>12</v>
      </c>
      <c r="I3308" t="str">
        <f>VLOOKUP($H3308,Neighborhoods!$A:$C,2,0)</f>
        <v>Brooklyn</v>
      </c>
      <c r="J3308" t="str">
        <f>VLOOKUP($H3308,Neighborhoods!$A:$C,3,0)</f>
        <v>Williamsburg</v>
      </c>
      <c r="K3308" t="s">
        <v>1</v>
      </c>
      <c r="L3308" t="str">
        <f t="shared" si="204"/>
        <v>Yes</v>
      </c>
      <c r="M3308">
        <v>2</v>
      </c>
      <c r="N3308" t="str" cm="1">
        <f t="array" ref="N3308">_xlfn.IFS(M3308&lt;=2,"Small",M3308&lt;=5,"Medium",M3308&gt;5,"Large")</f>
        <v>Small</v>
      </c>
      <c r="O3308" s="50">
        <v>40</v>
      </c>
      <c r="P3308" s="67">
        <f t="shared" si="205"/>
        <v>0.03</v>
      </c>
      <c r="Q3308" s="52">
        <v>4.68</v>
      </c>
      <c r="R3308" s="52" t="str" cm="1">
        <f t="array" ref="R3308">_xlfn.IFS(ROUND(Q3308,0)=5,"Excellent",ROUND(Q3308,0)=4,"Good",ROUND(Q3308,0)=3,"Ok",ROUND(Q3308,0)&lt;3,"Bad")</f>
        <v>Excellent</v>
      </c>
      <c r="S3308">
        <v>77</v>
      </c>
      <c r="T3308" t="str">
        <f t="shared" si="206"/>
        <v>No</v>
      </c>
      <c r="U3308" s="65">
        <v>43099</v>
      </c>
      <c r="V3308" s="65">
        <v>43903</v>
      </c>
      <c r="W3308">
        <v>134</v>
      </c>
      <c r="X3308" t="str">
        <f t="shared" si="207"/>
        <v>Active</v>
      </c>
      <c r="Y3308" t="s">
        <v>15616</v>
      </c>
    </row>
    <row r="3309" spans="1:25" x14ac:dyDescent="0.25">
      <c r="A3309">
        <v>3308</v>
      </c>
      <c r="B3309" t="s">
        <v>2408</v>
      </c>
      <c r="C3309">
        <v>980</v>
      </c>
      <c r="D3309" t="str">
        <f>VLOOKUP($C3309,Hosts!$A:$O,10,0)</f>
        <v>New York</v>
      </c>
      <c r="E3309" s="67">
        <f>INDEX(Hosts!$A:$O,MATCH(Places!$C3309,Hosts!$A:$A,0),MATCH(Places!E$1,Hosts!$1:$1,0))</f>
        <v>0.67</v>
      </c>
      <c r="F3309" s="67">
        <f>INDEX(Hosts!$A:$O,MATCH(Places!$C3309,Hosts!$A:$A,0),MATCH(Places!F$1,Hosts!$1:$1,0))</f>
        <v>0.92</v>
      </c>
      <c r="G3309" s="67" t="str">
        <f>INDEX(Hosts!$A:$O,MATCH(Places!$C3309,Hosts!$A:$A,0),MATCH(Places!G$1,Hosts!$1:$1,0))</f>
        <v>No</v>
      </c>
      <c r="H3309">
        <v>7</v>
      </c>
      <c r="I3309" t="str">
        <f>VLOOKUP($H3309,Neighborhoods!$A:$C,2,0)</f>
        <v>Brooklyn</v>
      </c>
      <c r="J3309" t="str">
        <f>VLOOKUP($H3309,Neighborhoods!$A:$C,3,0)</f>
        <v>Bedford-Stuyvesant</v>
      </c>
      <c r="K3309" t="s">
        <v>11822</v>
      </c>
      <c r="L3309" t="str">
        <f t="shared" si="204"/>
        <v>No</v>
      </c>
      <c r="M3309">
        <v>2</v>
      </c>
      <c r="N3309" t="str" cm="1">
        <f t="array" ref="N3309">_xlfn.IFS(M3309&lt;=2,"Small",M3309&lt;=5,"Medium",M3309&gt;5,"Large")</f>
        <v>Small</v>
      </c>
      <c r="O3309" s="50">
        <v>99</v>
      </c>
      <c r="P3309" s="67">
        <f t="shared" si="205"/>
        <v>0.03</v>
      </c>
      <c r="Q3309" s="52">
        <v>4.92</v>
      </c>
      <c r="R3309" s="52" t="str" cm="1">
        <f t="array" ref="R3309">_xlfn.IFS(ROUND(Q3309,0)=5,"Excellent",ROUND(Q3309,0)=4,"Good",ROUND(Q3309,0)=3,"Ok",ROUND(Q3309,0)&lt;3,"Bad")</f>
        <v>Excellent</v>
      </c>
      <c r="S3309">
        <v>24</v>
      </c>
      <c r="T3309" t="str">
        <f t="shared" si="206"/>
        <v>No</v>
      </c>
      <c r="U3309" s="65">
        <v>43407</v>
      </c>
      <c r="V3309" s="65">
        <v>43898</v>
      </c>
      <c r="W3309">
        <v>82</v>
      </c>
      <c r="X3309" t="str">
        <f t="shared" si="207"/>
        <v>Active</v>
      </c>
      <c r="Y3309" t="s">
        <v>15615</v>
      </c>
    </row>
    <row r="3310" spans="1:25" x14ac:dyDescent="0.25">
      <c r="A3310">
        <v>3309</v>
      </c>
      <c r="B3310" t="s">
        <v>2409</v>
      </c>
      <c r="C3310">
        <v>2993</v>
      </c>
      <c r="D3310" t="str">
        <f>VLOOKUP($C3310,Hosts!$A:$O,10,0)</f>
        <v>New York</v>
      </c>
      <c r="E3310" s="67">
        <f>INDEX(Hosts!$A:$O,MATCH(Places!$C3310,Hosts!$A:$A,0),MATCH(Places!E$1,Hosts!$1:$1,0))</f>
        <v>1</v>
      </c>
      <c r="F3310" s="67">
        <f>INDEX(Hosts!$A:$O,MATCH(Places!$C3310,Hosts!$A:$A,0),MATCH(Places!F$1,Hosts!$1:$1,0))</f>
        <v>0.91</v>
      </c>
      <c r="G3310" s="67" t="str">
        <f>INDEX(Hosts!$A:$O,MATCH(Places!$C3310,Hosts!$A:$A,0),MATCH(Places!G$1,Hosts!$1:$1,0))</f>
        <v>Yes</v>
      </c>
      <c r="H3310">
        <v>7</v>
      </c>
      <c r="I3310" t="str">
        <f>VLOOKUP($H3310,Neighborhoods!$A:$C,2,0)</f>
        <v>Brooklyn</v>
      </c>
      <c r="J3310" t="str">
        <f>VLOOKUP($H3310,Neighborhoods!$A:$C,3,0)</f>
        <v>Bedford-Stuyvesant</v>
      </c>
      <c r="K3310" t="s">
        <v>11822</v>
      </c>
      <c r="L3310" t="str">
        <f t="shared" si="204"/>
        <v>No</v>
      </c>
      <c r="M3310">
        <v>6</v>
      </c>
      <c r="N3310" t="str" cm="1">
        <f t="array" ref="N3310">_xlfn.IFS(M3310&lt;=2,"Small",M3310&lt;=5,"Medium",M3310&gt;5,"Large")</f>
        <v>Large</v>
      </c>
      <c r="O3310" s="50">
        <v>199</v>
      </c>
      <c r="P3310" s="67">
        <f t="shared" si="205"/>
        <v>0.03</v>
      </c>
      <c r="Q3310" s="52">
        <v>4.99</v>
      </c>
      <c r="R3310" s="52" t="str" cm="1">
        <f t="array" ref="R3310">_xlfn.IFS(ROUND(Q3310,0)=5,"Excellent",ROUND(Q3310,0)=4,"Good",ROUND(Q3310,0)=3,"Ok",ROUND(Q3310,0)&lt;3,"Bad")</f>
        <v>Excellent</v>
      </c>
      <c r="S3310">
        <v>82</v>
      </c>
      <c r="T3310" t="str">
        <f t="shared" si="206"/>
        <v>No</v>
      </c>
      <c r="U3310" s="65">
        <v>43175</v>
      </c>
      <c r="V3310" s="65">
        <v>43893</v>
      </c>
      <c r="W3310">
        <v>176</v>
      </c>
      <c r="X3310" t="str">
        <f t="shared" si="207"/>
        <v>Active</v>
      </c>
      <c r="Y3310" t="s">
        <v>15615</v>
      </c>
    </row>
    <row r="3311" spans="1:25" x14ac:dyDescent="0.25">
      <c r="A3311">
        <v>3310</v>
      </c>
      <c r="B3311" t="s">
        <v>13266</v>
      </c>
      <c r="C3311">
        <v>901</v>
      </c>
      <c r="D3311" t="str">
        <f>VLOOKUP($C3311,Hosts!$A:$O,10,0)</f>
        <v>New York</v>
      </c>
      <c r="E3311" s="67">
        <f>INDEX(Hosts!$A:$O,MATCH(Places!$C3311,Hosts!$A:$A,0),MATCH(Places!E$1,Hosts!$1:$1,0))</f>
        <v>1</v>
      </c>
      <c r="F3311" s="67">
        <f>INDEX(Hosts!$A:$O,MATCH(Places!$C3311,Hosts!$A:$A,0),MATCH(Places!F$1,Hosts!$1:$1,0))</f>
        <v>0.7</v>
      </c>
      <c r="G3311" s="67" t="str">
        <f>INDEX(Hosts!$A:$O,MATCH(Places!$C3311,Hosts!$A:$A,0),MATCH(Places!G$1,Hosts!$1:$1,0))</f>
        <v>Yes</v>
      </c>
      <c r="H3311">
        <v>7</v>
      </c>
      <c r="I3311" t="str">
        <f>VLOOKUP($H3311,Neighborhoods!$A:$C,2,0)</f>
        <v>Brooklyn</v>
      </c>
      <c r="J3311" t="str">
        <f>VLOOKUP($H3311,Neighborhoods!$A:$C,3,0)</f>
        <v>Bedford-Stuyvesant</v>
      </c>
      <c r="K3311" t="s">
        <v>11822</v>
      </c>
      <c r="L3311" t="str">
        <f t="shared" si="204"/>
        <v>No</v>
      </c>
      <c r="M3311">
        <v>2</v>
      </c>
      <c r="N3311" t="str" cm="1">
        <f t="array" ref="N3311">_xlfn.IFS(M3311&lt;=2,"Small",M3311&lt;=5,"Medium",M3311&gt;5,"Large")</f>
        <v>Small</v>
      </c>
      <c r="O3311" s="50">
        <v>84</v>
      </c>
      <c r="P3311" s="67">
        <f t="shared" si="205"/>
        <v>0.03</v>
      </c>
      <c r="Q3311" s="52">
        <v>4.99</v>
      </c>
      <c r="R3311" s="52" t="str" cm="1">
        <f t="array" ref="R3311">_xlfn.IFS(ROUND(Q3311,0)=5,"Excellent",ROUND(Q3311,0)=4,"Good",ROUND(Q3311,0)=3,"Ok",ROUND(Q3311,0)&lt;3,"Bad")</f>
        <v>Excellent</v>
      </c>
      <c r="S3311">
        <v>134</v>
      </c>
      <c r="T3311" t="str">
        <f t="shared" si="206"/>
        <v>Yes</v>
      </c>
      <c r="U3311" s="65">
        <v>43124</v>
      </c>
      <c r="V3311" s="65">
        <v>44034</v>
      </c>
      <c r="W3311">
        <v>360</v>
      </c>
      <c r="X3311" t="str">
        <f t="shared" si="207"/>
        <v>Active</v>
      </c>
      <c r="Y3311" t="s">
        <v>15615</v>
      </c>
    </row>
    <row r="3312" spans="1:25" x14ac:dyDescent="0.25">
      <c r="A3312">
        <v>3311</v>
      </c>
      <c r="B3312" t="s">
        <v>15096</v>
      </c>
      <c r="C3312">
        <v>3161</v>
      </c>
      <c r="D3312" t="str">
        <f>VLOOKUP($C3312,Hosts!$A:$O,10,0)</f>
        <v>New York</v>
      </c>
      <c r="E3312" s="67">
        <f>INDEX(Hosts!$A:$O,MATCH(Places!$C3312,Hosts!$A:$A,0),MATCH(Places!E$1,Hosts!$1:$1,0))</f>
        <v>1</v>
      </c>
      <c r="F3312" s="67">
        <f>INDEX(Hosts!$A:$O,MATCH(Places!$C3312,Hosts!$A:$A,0),MATCH(Places!F$1,Hosts!$1:$1,0))</f>
        <v>0.97</v>
      </c>
      <c r="G3312" s="67" t="str">
        <f>INDEX(Hosts!$A:$O,MATCH(Places!$C3312,Hosts!$A:$A,0),MATCH(Places!G$1,Hosts!$1:$1,0))</f>
        <v>No</v>
      </c>
      <c r="H3312">
        <v>21</v>
      </c>
      <c r="I3312" t="str">
        <f>VLOOKUP($H3312,Neighborhoods!$A:$C,2,0)</f>
        <v>Queens</v>
      </c>
      <c r="J3312" t="str">
        <f>VLOOKUP($H3312,Neighborhoods!$A:$C,3,0)</f>
        <v>Astoria</v>
      </c>
      <c r="K3312" t="s">
        <v>1</v>
      </c>
      <c r="L3312" t="str">
        <f t="shared" si="204"/>
        <v>Yes</v>
      </c>
      <c r="M3312">
        <v>2</v>
      </c>
      <c r="N3312" t="str" cm="1">
        <f t="array" ref="N3312">_xlfn.IFS(M3312&lt;=2,"Small",M3312&lt;=5,"Medium",M3312&gt;5,"Large")</f>
        <v>Small</v>
      </c>
      <c r="O3312" s="50">
        <v>60</v>
      </c>
      <c r="P3312" s="67">
        <f t="shared" si="205"/>
        <v>0.03</v>
      </c>
      <c r="Q3312" s="52">
        <v>4.66</v>
      </c>
      <c r="R3312" s="52" t="str" cm="1">
        <f t="array" ref="R3312">_xlfn.IFS(ROUND(Q3312,0)=5,"Excellent",ROUND(Q3312,0)=4,"Good",ROUND(Q3312,0)=3,"Ok",ROUND(Q3312,0)&lt;3,"Bad")</f>
        <v>Excellent</v>
      </c>
      <c r="S3312">
        <v>119</v>
      </c>
      <c r="T3312" t="str">
        <f t="shared" si="206"/>
        <v>No</v>
      </c>
      <c r="U3312" s="65">
        <v>43099</v>
      </c>
      <c r="V3312" s="65">
        <v>43876</v>
      </c>
      <c r="W3312">
        <v>364</v>
      </c>
      <c r="X3312" t="str">
        <f t="shared" si="207"/>
        <v>Active</v>
      </c>
      <c r="Y3312" t="s">
        <v>15616</v>
      </c>
    </row>
    <row r="3313" spans="1:25" x14ac:dyDescent="0.25">
      <c r="A3313">
        <v>3312</v>
      </c>
      <c r="B3313" t="s">
        <v>2410</v>
      </c>
      <c r="C3313">
        <v>2203</v>
      </c>
      <c r="D3313" t="str">
        <f>VLOOKUP($C3313,Hosts!$A:$O,10,0)</f>
        <v>New York</v>
      </c>
      <c r="E3313" s="67">
        <f>INDEX(Hosts!$A:$O,MATCH(Places!$C3313,Hosts!$A:$A,0),MATCH(Places!E$1,Hosts!$1:$1,0))</f>
        <v>1</v>
      </c>
      <c r="F3313" s="67">
        <f>INDEX(Hosts!$A:$O,MATCH(Places!$C3313,Hosts!$A:$A,0),MATCH(Places!F$1,Hosts!$1:$1,0))</f>
        <v>1</v>
      </c>
      <c r="G3313" s="67" t="str">
        <f>INDEX(Hosts!$A:$O,MATCH(Places!$C3313,Hosts!$A:$A,0),MATCH(Places!G$1,Hosts!$1:$1,0))</f>
        <v>No</v>
      </c>
      <c r="H3313">
        <v>7</v>
      </c>
      <c r="I3313" t="str">
        <f>VLOOKUP($H3313,Neighborhoods!$A:$C,2,0)</f>
        <v>Brooklyn</v>
      </c>
      <c r="J3313" t="str">
        <f>VLOOKUP($H3313,Neighborhoods!$A:$C,3,0)</f>
        <v>Bedford-Stuyvesant</v>
      </c>
      <c r="K3313" t="s">
        <v>11822</v>
      </c>
      <c r="L3313" t="str">
        <f t="shared" si="204"/>
        <v>No</v>
      </c>
      <c r="M3313">
        <v>5</v>
      </c>
      <c r="N3313" t="str" cm="1">
        <f t="array" ref="N3313">_xlfn.IFS(M3313&lt;=2,"Small",M3313&lt;=5,"Medium",M3313&gt;5,"Large")</f>
        <v>Medium</v>
      </c>
      <c r="O3313" s="50">
        <v>185</v>
      </c>
      <c r="P3313" s="67">
        <f t="shared" si="205"/>
        <v>0.03</v>
      </c>
      <c r="Q3313" s="52">
        <v>4.82</v>
      </c>
      <c r="R3313" s="52" t="str" cm="1">
        <f t="array" ref="R3313">_xlfn.IFS(ROUND(Q3313,0)=5,"Excellent",ROUND(Q3313,0)=4,"Good",ROUND(Q3313,0)=3,"Ok",ROUND(Q3313,0)&lt;3,"Bad")</f>
        <v>Excellent</v>
      </c>
      <c r="S3313">
        <v>28</v>
      </c>
      <c r="T3313" t="str">
        <f t="shared" si="206"/>
        <v>No</v>
      </c>
      <c r="U3313" s="65">
        <v>43171</v>
      </c>
      <c r="V3313" s="65">
        <v>43831</v>
      </c>
      <c r="W3313">
        <v>46</v>
      </c>
      <c r="X3313" t="str">
        <f t="shared" si="207"/>
        <v>Active</v>
      </c>
      <c r="Y3313" t="s">
        <v>15615</v>
      </c>
    </row>
    <row r="3314" spans="1:25" x14ac:dyDescent="0.25">
      <c r="A3314">
        <v>3313</v>
      </c>
      <c r="B3314" t="s">
        <v>2411</v>
      </c>
      <c r="C3314">
        <v>139</v>
      </c>
      <c r="D3314" t="str">
        <f>VLOOKUP($C3314,Hosts!$A:$O,10,0)</f>
        <v>New York</v>
      </c>
      <c r="E3314" s="67">
        <f>INDEX(Hosts!$A:$O,MATCH(Places!$C3314,Hosts!$A:$A,0),MATCH(Places!E$1,Hosts!$1:$1,0))</f>
        <v>1</v>
      </c>
      <c r="F3314" s="67">
        <f>INDEX(Hosts!$A:$O,MATCH(Places!$C3314,Hosts!$A:$A,0),MATCH(Places!F$1,Hosts!$1:$1,0))</f>
        <v>0.78</v>
      </c>
      <c r="G3314" s="67" t="str">
        <f>INDEX(Hosts!$A:$O,MATCH(Places!$C3314,Hosts!$A:$A,0),MATCH(Places!G$1,Hosts!$1:$1,0))</f>
        <v>No</v>
      </c>
      <c r="H3314">
        <v>8</v>
      </c>
      <c r="I3314" t="str">
        <f>VLOOKUP($H3314,Neighborhoods!$A:$C,2,0)</f>
        <v>Brooklyn</v>
      </c>
      <c r="J3314" t="str">
        <f>VLOOKUP($H3314,Neighborhoods!$A:$C,3,0)</f>
        <v>Bushwick</v>
      </c>
      <c r="K3314" t="s">
        <v>11822</v>
      </c>
      <c r="L3314" t="str">
        <f t="shared" si="204"/>
        <v>No</v>
      </c>
      <c r="M3314">
        <v>12</v>
      </c>
      <c r="N3314" t="str" cm="1">
        <f t="array" ref="N3314">_xlfn.IFS(M3314&lt;=2,"Small",M3314&lt;=5,"Medium",M3314&gt;5,"Large")</f>
        <v>Large</v>
      </c>
      <c r="O3314" s="50">
        <v>442</v>
      </c>
      <c r="P3314" s="67">
        <f t="shared" si="205"/>
        <v>0.04</v>
      </c>
      <c r="Q3314" s="52">
        <v>4.4800000000000004</v>
      </c>
      <c r="R3314" s="52" t="str" cm="1">
        <f t="array" ref="R3314">_xlfn.IFS(ROUND(Q3314,0)=5,"Excellent",ROUND(Q3314,0)=4,"Good",ROUND(Q3314,0)=3,"Ok",ROUND(Q3314,0)&lt;3,"Bad")</f>
        <v>Good</v>
      </c>
      <c r="S3314">
        <v>23</v>
      </c>
      <c r="T3314" t="str">
        <f t="shared" si="206"/>
        <v>No</v>
      </c>
      <c r="U3314" s="65">
        <v>43150</v>
      </c>
      <c r="V3314" s="65">
        <v>44018</v>
      </c>
      <c r="W3314">
        <v>353</v>
      </c>
      <c r="X3314" t="str">
        <f t="shared" si="207"/>
        <v>Active</v>
      </c>
      <c r="Y3314" t="s">
        <v>15615</v>
      </c>
    </row>
    <row r="3315" spans="1:25" x14ac:dyDescent="0.25">
      <c r="A3315">
        <v>3314</v>
      </c>
      <c r="B3315" t="s">
        <v>2412</v>
      </c>
      <c r="C3315">
        <v>3448</v>
      </c>
      <c r="D3315" t="str">
        <f>VLOOKUP($C3315,Hosts!$A:$O,10,0)</f>
        <v>New York</v>
      </c>
      <c r="E3315" s="67">
        <f>INDEX(Hosts!$A:$O,MATCH(Places!$C3315,Hosts!$A:$A,0),MATCH(Places!E$1,Hosts!$1:$1,0))</f>
        <v>1</v>
      </c>
      <c r="F3315" s="67">
        <f>INDEX(Hosts!$A:$O,MATCH(Places!$C3315,Hosts!$A:$A,0),MATCH(Places!F$1,Hosts!$1:$1,0))</f>
        <v>0.75</v>
      </c>
      <c r="G3315" s="67" t="str">
        <f>INDEX(Hosts!$A:$O,MATCH(Places!$C3315,Hosts!$A:$A,0),MATCH(Places!G$1,Hosts!$1:$1,0))</f>
        <v>No</v>
      </c>
      <c r="H3315">
        <v>19</v>
      </c>
      <c r="I3315" t="str">
        <f>VLOOKUP($H3315,Neighborhoods!$A:$C,2,0)</f>
        <v>Manhattan</v>
      </c>
      <c r="J3315" t="str">
        <f>VLOOKUP($H3315,Neighborhoods!$A:$C,3,0)</f>
        <v>Upper East Side</v>
      </c>
      <c r="K3315" t="s">
        <v>11822</v>
      </c>
      <c r="L3315" t="str">
        <f t="shared" si="204"/>
        <v>No</v>
      </c>
      <c r="M3315">
        <v>4</v>
      </c>
      <c r="N3315" t="str" cm="1">
        <f t="array" ref="N3315">_xlfn.IFS(M3315&lt;=2,"Small",M3315&lt;=5,"Medium",M3315&gt;5,"Large")</f>
        <v>Medium</v>
      </c>
      <c r="O3315" s="50">
        <v>85</v>
      </c>
      <c r="P3315" s="67">
        <f t="shared" si="205"/>
        <v>0.03</v>
      </c>
      <c r="Q3315" s="52">
        <v>4.54</v>
      </c>
      <c r="R3315" s="52" t="str" cm="1">
        <f t="array" ref="R3315">_xlfn.IFS(ROUND(Q3315,0)=5,"Excellent",ROUND(Q3315,0)=4,"Good",ROUND(Q3315,0)=3,"Ok",ROUND(Q3315,0)&lt;3,"Bad")</f>
        <v>Excellent</v>
      </c>
      <c r="S3315">
        <v>71</v>
      </c>
      <c r="T3315" t="str">
        <f t="shared" si="206"/>
        <v>No</v>
      </c>
      <c r="U3315" s="65">
        <v>43141</v>
      </c>
      <c r="V3315" s="65">
        <v>44033</v>
      </c>
      <c r="W3315">
        <v>356</v>
      </c>
      <c r="X3315" t="str">
        <f t="shared" si="207"/>
        <v>Active</v>
      </c>
      <c r="Y3315" t="s">
        <v>15615</v>
      </c>
    </row>
    <row r="3316" spans="1:25" x14ac:dyDescent="0.25">
      <c r="A3316">
        <v>3315</v>
      </c>
      <c r="B3316" t="s">
        <v>2413</v>
      </c>
      <c r="C3316">
        <v>2081</v>
      </c>
      <c r="D3316" t="str">
        <f>VLOOKUP($C3316,Hosts!$A:$O,10,0)</f>
        <v>New York</v>
      </c>
      <c r="E3316" s="67">
        <f>INDEX(Hosts!$A:$O,MATCH(Places!$C3316,Hosts!$A:$A,0),MATCH(Places!E$1,Hosts!$1:$1,0))</f>
        <v>1</v>
      </c>
      <c r="F3316" s="67">
        <f>INDEX(Hosts!$A:$O,MATCH(Places!$C3316,Hosts!$A:$A,0),MATCH(Places!F$1,Hosts!$1:$1,0))</f>
        <v>0.95</v>
      </c>
      <c r="G3316" s="67" t="str">
        <f>INDEX(Hosts!$A:$O,MATCH(Places!$C3316,Hosts!$A:$A,0),MATCH(Places!G$1,Hosts!$1:$1,0))</f>
        <v>Yes</v>
      </c>
      <c r="H3316">
        <v>4</v>
      </c>
      <c r="I3316" t="str">
        <f>VLOOKUP($H3316,Neighborhoods!$A:$C,2,0)</f>
        <v>Bronx</v>
      </c>
      <c r="J3316" t="str">
        <f>VLOOKUP($H3316,Neighborhoods!$A:$C,3,0)</f>
        <v>Mott Haven</v>
      </c>
      <c r="K3316" t="s">
        <v>11822</v>
      </c>
      <c r="L3316" t="str">
        <f t="shared" si="204"/>
        <v>No</v>
      </c>
      <c r="M3316">
        <v>8</v>
      </c>
      <c r="N3316" t="str" cm="1">
        <f t="array" ref="N3316">_xlfn.IFS(M3316&lt;=2,"Small",M3316&lt;=5,"Medium",M3316&gt;5,"Large")</f>
        <v>Large</v>
      </c>
      <c r="O3316" s="50">
        <v>140</v>
      </c>
      <c r="P3316" s="67">
        <f t="shared" si="205"/>
        <v>0.03</v>
      </c>
      <c r="Q3316" s="52">
        <v>4.9000000000000004</v>
      </c>
      <c r="R3316" s="52" t="str" cm="1">
        <f t="array" ref="R3316">_xlfn.IFS(ROUND(Q3316,0)=5,"Excellent",ROUND(Q3316,0)=4,"Good",ROUND(Q3316,0)=3,"Ok",ROUND(Q3316,0)&lt;3,"Bad")</f>
        <v>Excellent</v>
      </c>
      <c r="S3316">
        <v>84</v>
      </c>
      <c r="T3316" t="str">
        <f t="shared" si="206"/>
        <v>No</v>
      </c>
      <c r="U3316" s="65">
        <v>43178</v>
      </c>
      <c r="V3316" s="65">
        <v>43904</v>
      </c>
      <c r="W3316">
        <v>219</v>
      </c>
      <c r="X3316" t="str">
        <f t="shared" si="207"/>
        <v>Active</v>
      </c>
      <c r="Y3316" t="s">
        <v>15615</v>
      </c>
    </row>
    <row r="3317" spans="1:25" x14ac:dyDescent="0.25">
      <c r="A3317">
        <v>3316</v>
      </c>
      <c r="B3317" t="s">
        <v>2414</v>
      </c>
      <c r="C3317">
        <v>2001</v>
      </c>
      <c r="D3317" t="str">
        <f>VLOOKUP($C3317,Hosts!$A:$O,10,0)</f>
        <v>New York</v>
      </c>
      <c r="E3317" s="67">
        <f>INDEX(Hosts!$A:$O,MATCH(Places!$C3317,Hosts!$A:$A,0),MATCH(Places!E$1,Hosts!$1:$1,0))</f>
        <v>1</v>
      </c>
      <c r="F3317" s="67">
        <f>INDEX(Hosts!$A:$O,MATCH(Places!$C3317,Hosts!$A:$A,0),MATCH(Places!F$1,Hosts!$1:$1,0))</f>
        <v>0.98</v>
      </c>
      <c r="G3317" s="67" t="str">
        <f>INDEX(Hosts!$A:$O,MATCH(Places!$C3317,Hosts!$A:$A,0),MATCH(Places!G$1,Hosts!$1:$1,0))</f>
        <v>Yes</v>
      </c>
      <c r="H3317">
        <v>16</v>
      </c>
      <c r="I3317" t="str">
        <f>VLOOKUP($H3317,Neighborhoods!$A:$C,2,0)</f>
        <v>Manhattan</v>
      </c>
      <c r="J3317" t="str">
        <f>VLOOKUP($H3317,Neighborhoods!$A:$C,3,0)</f>
        <v>Harlem</v>
      </c>
      <c r="K3317" t="s">
        <v>1</v>
      </c>
      <c r="L3317" t="str">
        <f t="shared" si="204"/>
        <v>Yes</v>
      </c>
      <c r="M3317">
        <v>1</v>
      </c>
      <c r="N3317" t="str" cm="1">
        <f t="array" ref="N3317">_xlfn.IFS(M3317&lt;=2,"Small",M3317&lt;=5,"Medium",M3317&gt;5,"Large")</f>
        <v>Small</v>
      </c>
      <c r="O3317" s="50">
        <v>45</v>
      </c>
      <c r="P3317" s="67">
        <f t="shared" si="205"/>
        <v>0.03</v>
      </c>
      <c r="Q3317" s="52">
        <v>4.96</v>
      </c>
      <c r="R3317" s="52" t="str" cm="1">
        <f t="array" ref="R3317">_xlfn.IFS(ROUND(Q3317,0)=5,"Excellent",ROUND(Q3317,0)=4,"Good",ROUND(Q3317,0)=3,"Ok",ROUND(Q3317,0)&lt;3,"Bad")</f>
        <v>Excellent</v>
      </c>
      <c r="S3317">
        <v>56</v>
      </c>
      <c r="T3317" t="str">
        <f t="shared" si="206"/>
        <v>No</v>
      </c>
      <c r="U3317" s="65">
        <v>43106</v>
      </c>
      <c r="V3317" s="65">
        <v>43717</v>
      </c>
      <c r="W3317">
        <v>0</v>
      </c>
      <c r="X3317" t="str">
        <f t="shared" si="207"/>
        <v>Inactive</v>
      </c>
      <c r="Y3317" t="s">
        <v>15615</v>
      </c>
    </row>
    <row r="3318" spans="1:25" x14ac:dyDescent="0.25">
      <c r="A3318">
        <v>3317</v>
      </c>
      <c r="B3318" t="s">
        <v>14941</v>
      </c>
      <c r="C3318">
        <v>1967</v>
      </c>
      <c r="D3318" t="str">
        <f>VLOOKUP($C3318,Hosts!$A:$O,10,0)</f>
        <v>New York</v>
      </c>
      <c r="E3318" s="67">
        <f>INDEX(Hosts!$A:$O,MATCH(Places!$C3318,Hosts!$A:$A,0),MATCH(Places!E$1,Hosts!$1:$1,0))</f>
        <v>1</v>
      </c>
      <c r="F3318" s="67">
        <f>INDEX(Hosts!$A:$O,MATCH(Places!$C3318,Hosts!$A:$A,0),MATCH(Places!F$1,Hosts!$1:$1,0))</f>
        <v>0.67</v>
      </c>
      <c r="G3318" s="67" t="str">
        <f>INDEX(Hosts!$A:$O,MATCH(Places!$C3318,Hosts!$A:$A,0),MATCH(Places!G$1,Hosts!$1:$1,0))</f>
        <v>No</v>
      </c>
      <c r="H3318">
        <v>9</v>
      </c>
      <c r="I3318" t="str">
        <f>VLOOKUP($H3318,Neighborhoods!$A:$C,2,0)</f>
        <v>Brooklyn</v>
      </c>
      <c r="J3318" t="str">
        <f>VLOOKUP($H3318,Neighborhoods!$A:$C,3,0)</f>
        <v>Crown Heights</v>
      </c>
      <c r="K3318" t="s">
        <v>11822</v>
      </c>
      <c r="L3318" t="str">
        <f t="shared" si="204"/>
        <v>No</v>
      </c>
      <c r="M3318">
        <v>2</v>
      </c>
      <c r="N3318" t="str" cm="1">
        <f t="array" ref="N3318">_xlfn.IFS(M3318&lt;=2,"Small",M3318&lt;=5,"Medium",M3318&gt;5,"Large")</f>
        <v>Small</v>
      </c>
      <c r="O3318" s="50">
        <v>99</v>
      </c>
      <c r="P3318" s="67">
        <f t="shared" si="205"/>
        <v>0.03</v>
      </c>
      <c r="Q3318" s="52">
        <v>5</v>
      </c>
      <c r="R3318" s="52" t="str" cm="1">
        <f t="array" ref="R3318">_xlfn.IFS(ROUND(Q3318,0)=5,"Excellent",ROUND(Q3318,0)=4,"Good",ROUND(Q3318,0)=3,"Ok",ROUND(Q3318,0)&lt;3,"Bad")</f>
        <v>Excellent</v>
      </c>
      <c r="S3318">
        <v>5</v>
      </c>
      <c r="T3318" t="str">
        <f t="shared" si="206"/>
        <v>No</v>
      </c>
      <c r="U3318" s="65">
        <v>43281</v>
      </c>
      <c r="V3318" s="65">
        <v>43736</v>
      </c>
      <c r="W3318">
        <v>0</v>
      </c>
      <c r="X3318" t="str">
        <f t="shared" si="207"/>
        <v>Inactive</v>
      </c>
      <c r="Y3318" t="s">
        <v>15615</v>
      </c>
    </row>
    <row r="3319" spans="1:25" x14ac:dyDescent="0.25">
      <c r="A3319">
        <v>3318</v>
      </c>
      <c r="B3319" t="s">
        <v>2415</v>
      </c>
      <c r="C3319">
        <v>3229</v>
      </c>
      <c r="D3319" t="str">
        <f>VLOOKUP($C3319,Hosts!$A:$O,10,0)</f>
        <v>New York</v>
      </c>
      <c r="E3319" s="67">
        <f>INDEX(Hosts!$A:$O,MATCH(Places!$C3319,Hosts!$A:$A,0),MATCH(Places!E$1,Hosts!$1:$1,0))</f>
        <v>1</v>
      </c>
      <c r="F3319" s="67">
        <f>INDEX(Hosts!$A:$O,MATCH(Places!$C3319,Hosts!$A:$A,0),MATCH(Places!F$1,Hosts!$1:$1,0))</f>
        <v>0.72</v>
      </c>
      <c r="G3319" s="67" t="str">
        <f>INDEX(Hosts!$A:$O,MATCH(Places!$C3319,Hosts!$A:$A,0),MATCH(Places!G$1,Hosts!$1:$1,0))</f>
        <v>No</v>
      </c>
      <c r="H3319">
        <v>29</v>
      </c>
      <c r="I3319" t="str">
        <f>VLOOKUP($H3319,Neighborhoods!$A:$C,2,0)</f>
        <v>Staten Island</v>
      </c>
      <c r="J3319" t="str">
        <f>VLOOKUP($H3319,Neighborhoods!$A:$C,3,0)</f>
        <v>Stapleton</v>
      </c>
      <c r="K3319" t="s">
        <v>11822</v>
      </c>
      <c r="L3319" t="str">
        <f t="shared" si="204"/>
        <v>No</v>
      </c>
      <c r="M3319">
        <v>4</v>
      </c>
      <c r="N3319" t="str" cm="1">
        <f t="array" ref="N3319">_xlfn.IFS(M3319&lt;=2,"Small",M3319&lt;=5,"Medium",M3319&gt;5,"Large")</f>
        <v>Medium</v>
      </c>
      <c r="O3319" s="50">
        <v>146</v>
      </c>
      <c r="P3319" s="67">
        <f t="shared" si="205"/>
        <v>0.03</v>
      </c>
      <c r="Q3319" s="52">
        <v>4.88</v>
      </c>
      <c r="R3319" s="52" t="str" cm="1">
        <f t="array" ref="R3319">_xlfn.IFS(ROUND(Q3319,0)=5,"Excellent",ROUND(Q3319,0)=4,"Good",ROUND(Q3319,0)=3,"Ok",ROUND(Q3319,0)&lt;3,"Bad")</f>
        <v>Excellent</v>
      </c>
      <c r="S3319">
        <v>26</v>
      </c>
      <c r="T3319" t="str">
        <f t="shared" si="206"/>
        <v>No</v>
      </c>
      <c r="U3319" s="65">
        <v>43147</v>
      </c>
      <c r="V3319" s="65">
        <v>43682</v>
      </c>
      <c r="W3319">
        <v>175</v>
      </c>
      <c r="X3319" t="str">
        <f t="shared" si="207"/>
        <v>Active</v>
      </c>
      <c r="Y3319" t="s">
        <v>15615</v>
      </c>
    </row>
    <row r="3320" spans="1:25" x14ac:dyDescent="0.25">
      <c r="A3320">
        <v>3319</v>
      </c>
      <c r="B3320" t="s">
        <v>2416</v>
      </c>
      <c r="C3320">
        <v>715</v>
      </c>
      <c r="D3320" t="str">
        <f>VLOOKUP($C3320,Hosts!$A:$O,10,0)</f>
        <v>California</v>
      </c>
      <c r="E3320" s="67">
        <f>INDEX(Hosts!$A:$O,MATCH(Places!$C3320,Hosts!$A:$A,0),MATCH(Places!E$1,Hosts!$1:$1,0))</f>
        <v>1</v>
      </c>
      <c r="F3320" s="67">
        <f>INDEX(Hosts!$A:$O,MATCH(Places!$C3320,Hosts!$A:$A,0),MATCH(Places!F$1,Hosts!$1:$1,0))</f>
        <v>0.95</v>
      </c>
      <c r="G3320" s="67" t="str">
        <f>INDEX(Hosts!$A:$O,MATCH(Places!$C3320,Hosts!$A:$A,0),MATCH(Places!G$1,Hosts!$1:$1,0))</f>
        <v>No</v>
      </c>
      <c r="H3320">
        <v>11</v>
      </c>
      <c r="I3320" t="str">
        <f>VLOOKUP($H3320,Neighborhoods!$A:$C,2,0)</f>
        <v>Brooklyn</v>
      </c>
      <c r="J3320" t="str">
        <f>VLOOKUP($H3320,Neighborhoods!$A:$C,3,0)</f>
        <v>Greenpoint</v>
      </c>
      <c r="K3320" t="s">
        <v>1</v>
      </c>
      <c r="L3320" t="str">
        <f t="shared" si="204"/>
        <v>Yes</v>
      </c>
      <c r="M3320">
        <v>2</v>
      </c>
      <c r="N3320" t="str" cm="1">
        <f t="array" ref="N3320">_xlfn.IFS(M3320&lt;=2,"Small",M3320&lt;=5,"Medium",M3320&gt;5,"Large")</f>
        <v>Small</v>
      </c>
      <c r="O3320" s="50">
        <v>41</v>
      </c>
      <c r="P3320" s="67">
        <f t="shared" si="205"/>
        <v>0.03</v>
      </c>
      <c r="Q3320" s="52">
        <v>4.53</v>
      </c>
      <c r="R3320" s="52" t="str" cm="1">
        <f t="array" ref="R3320">_xlfn.IFS(ROUND(Q3320,0)=5,"Excellent",ROUND(Q3320,0)=4,"Good",ROUND(Q3320,0)=3,"Ok",ROUND(Q3320,0)&lt;3,"Bad")</f>
        <v>Excellent</v>
      </c>
      <c r="S3320">
        <v>19</v>
      </c>
      <c r="T3320" t="str">
        <f t="shared" si="206"/>
        <v>No</v>
      </c>
      <c r="U3320" s="65">
        <v>43212</v>
      </c>
      <c r="V3320" s="65">
        <v>43719</v>
      </c>
      <c r="W3320">
        <v>363</v>
      </c>
      <c r="X3320" t="str">
        <f t="shared" si="207"/>
        <v>Active</v>
      </c>
      <c r="Y3320" t="s">
        <v>15615</v>
      </c>
    </row>
    <row r="3321" spans="1:25" x14ac:dyDescent="0.25">
      <c r="A3321">
        <v>3320</v>
      </c>
      <c r="B3321" t="s">
        <v>14513</v>
      </c>
      <c r="C3321">
        <v>2394</v>
      </c>
      <c r="D3321" t="str">
        <f>VLOOKUP($C3321,Hosts!$A:$O,10,0)</f>
        <v>New York</v>
      </c>
      <c r="E3321" s="67">
        <f>INDEX(Hosts!$A:$O,MATCH(Places!$C3321,Hosts!$A:$A,0),MATCH(Places!E$1,Hosts!$1:$1,0))</f>
        <v>1</v>
      </c>
      <c r="F3321" s="67">
        <f>INDEX(Hosts!$A:$O,MATCH(Places!$C3321,Hosts!$A:$A,0),MATCH(Places!F$1,Hosts!$1:$1,0))</f>
        <v>0.96</v>
      </c>
      <c r="G3321" s="67" t="str">
        <f>INDEX(Hosts!$A:$O,MATCH(Places!$C3321,Hosts!$A:$A,0),MATCH(Places!G$1,Hosts!$1:$1,0))</f>
        <v>Yes</v>
      </c>
      <c r="H3321">
        <v>7</v>
      </c>
      <c r="I3321" t="str">
        <f>VLOOKUP($H3321,Neighborhoods!$A:$C,2,0)</f>
        <v>Brooklyn</v>
      </c>
      <c r="J3321" t="str">
        <f>VLOOKUP($H3321,Neighborhoods!$A:$C,3,0)</f>
        <v>Bedford-Stuyvesant</v>
      </c>
      <c r="K3321" t="s">
        <v>1</v>
      </c>
      <c r="L3321" t="str">
        <f t="shared" si="204"/>
        <v>Yes</v>
      </c>
      <c r="M3321">
        <v>2</v>
      </c>
      <c r="N3321" t="str" cm="1">
        <f t="array" ref="N3321">_xlfn.IFS(M3321&lt;=2,"Small",M3321&lt;=5,"Medium",M3321&gt;5,"Large")</f>
        <v>Small</v>
      </c>
      <c r="O3321" s="50">
        <v>52</v>
      </c>
      <c r="P3321" s="67">
        <f t="shared" si="205"/>
        <v>0.03</v>
      </c>
      <c r="Q3321" s="52">
        <v>4.92</v>
      </c>
      <c r="R3321" s="52" t="str" cm="1">
        <f t="array" ref="R3321">_xlfn.IFS(ROUND(Q3321,0)=5,"Excellent",ROUND(Q3321,0)=4,"Good",ROUND(Q3321,0)=3,"Ok",ROUND(Q3321,0)&lt;3,"Bad")</f>
        <v>Excellent</v>
      </c>
      <c r="S3321">
        <v>122</v>
      </c>
      <c r="T3321" t="str">
        <f t="shared" si="206"/>
        <v>Yes</v>
      </c>
      <c r="U3321" s="65">
        <v>43114</v>
      </c>
      <c r="V3321" s="65">
        <v>43903</v>
      </c>
      <c r="W3321">
        <v>0</v>
      </c>
      <c r="X3321" t="str">
        <f t="shared" si="207"/>
        <v>Inactive</v>
      </c>
      <c r="Y3321" t="s">
        <v>15615</v>
      </c>
    </row>
    <row r="3322" spans="1:25" x14ac:dyDescent="0.25">
      <c r="A3322">
        <v>3321</v>
      </c>
      <c r="B3322" t="s">
        <v>14513</v>
      </c>
      <c r="C3322">
        <v>2394</v>
      </c>
      <c r="D3322" t="str">
        <f>VLOOKUP($C3322,Hosts!$A:$O,10,0)</f>
        <v>New York</v>
      </c>
      <c r="E3322" s="67">
        <f>INDEX(Hosts!$A:$O,MATCH(Places!$C3322,Hosts!$A:$A,0),MATCH(Places!E$1,Hosts!$1:$1,0))</f>
        <v>1</v>
      </c>
      <c r="F3322" s="67">
        <f>INDEX(Hosts!$A:$O,MATCH(Places!$C3322,Hosts!$A:$A,0),MATCH(Places!F$1,Hosts!$1:$1,0))</f>
        <v>0.96</v>
      </c>
      <c r="G3322" s="67" t="str">
        <f>INDEX(Hosts!$A:$O,MATCH(Places!$C3322,Hosts!$A:$A,0),MATCH(Places!G$1,Hosts!$1:$1,0))</f>
        <v>Yes</v>
      </c>
      <c r="H3322">
        <v>7</v>
      </c>
      <c r="I3322" t="str">
        <f>VLOOKUP($H3322,Neighborhoods!$A:$C,2,0)</f>
        <v>Brooklyn</v>
      </c>
      <c r="J3322" t="str">
        <f>VLOOKUP($H3322,Neighborhoods!$A:$C,3,0)</f>
        <v>Bedford-Stuyvesant</v>
      </c>
      <c r="K3322" t="s">
        <v>1</v>
      </c>
      <c r="L3322" t="str">
        <f t="shared" si="204"/>
        <v>Yes</v>
      </c>
      <c r="M3322">
        <v>2</v>
      </c>
      <c r="N3322" t="str" cm="1">
        <f t="array" ref="N3322">_xlfn.IFS(M3322&lt;=2,"Small",M3322&lt;=5,"Medium",M3322&gt;5,"Large")</f>
        <v>Small</v>
      </c>
      <c r="O3322" s="50">
        <v>29</v>
      </c>
      <c r="P3322" s="67">
        <f t="shared" si="205"/>
        <v>0.03</v>
      </c>
      <c r="Q3322" s="52">
        <v>5</v>
      </c>
      <c r="R3322" s="52" t="str" cm="1">
        <f t="array" ref="R3322">_xlfn.IFS(ROUND(Q3322,0)=5,"Excellent",ROUND(Q3322,0)=4,"Good",ROUND(Q3322,0)=3,"Ok",ROUND(Q3322,0)&lt;3,"Bad")</f>
        <v>Excellent</v>
      </c>
      <c r="S3322">
        <v>11</v>
      </c>
      <c r="T3322" t="str">
        <f t="shared" si="206"/>
        <v>No</v>
      </c>
      <c r="U3322" s="65">
        <v>43836</v>
      </c>
      <c r="V3322" s="65">
        <v>43905</v>
      </c>
      <c r="W3322">
        <v>0</v>
      </c>
      <c r="X3322" t="str">
        <f t="shared" si="207"/>
        <v>Inactive</v>
      </c>
      <c r="Y3322" t="s">
        <v>15615</v>
      </c>
    </row>
    <row r="3323" spans="1:25" x14ac:dyDescent="0.25">
      <c r="A3323">
        <v>3322</v>
      </c>
      <c r="B3323" t="s">
        <v>2417</v>
      </c>
      <c r="C3323">
        <v>3137</v>
      </c>
      <c r="D3323" t="str">
        <f>VLOOKUP($C3323,Hosts!$A:$O,10,0)</f>
        <v>New York</v>
      </c>
      <c r="E3323" s="67">
        <f>INDEX(Hosts!$A:$O,MATCH(Places!$C3323,Hosts!$A:$A,0),MATCH(Places!E$1,Hosts!$1:$1,0))</f>
        <v>0.9</v>
      </c>
      <c r="F3323" s="67">
        <f>INDEX(Hosts!$A:$O,MATCH(Places!$C3323,Hosts!$A:$A,0),MATCH(Places!F$1,Hosts!$1:$1,0))</f>
        <v>0.99</v>
      </c>
      <c r="G3323" s="67" t="str">
        <f>INDEX(Hosts!$A:$O,MATCH(Places!$C3323,Hosts!$A:$A,0),MATCH(Places!G$1,Hosts!$1:$1,0))</f>
        <v>Yes</v>
      </c>
      <c r="H3323">
        <v>7</v>
      </c>
      <c r="I3323" t="str">
        <f>VLOOKUP($H3323,Neighborhoods!$A:$C,2,0)</f>
        <v>Brooklyn</v>
      </c>
      <c r="J3323" t="str">
        <f>VLOOKUP($H3323,Neighborhoods!$A:$C,3,0)</f>
        <v>Bedford-Stuyvesant</v>
      </c>
      <c r="K3323" t="s">
        <v>1</v>
      </c>
      <c r="L3323" t="str">
        <f t="shared" si="204"/>
        <v>Yes</v>
      </c>
      <c r="M3323">
        <v>2</v>
      </c>
      <c r="N3323" t="str" cm="1">
        <f t="array" ref="N3323">_xlfn.IFS(M3323&lt;=2,"Small",M3323&lt;=5,"Medium",M3323&gt;5,"Large")</f>
        <v>Small</v>
      </c>
      <c r="O3323" s="50">
        <v>69</v>
      </c>
      <c r="P3323" s="67">
        <f t="shared" si="205"/>
        <v>0.03</v>
      </c>
      <c r="Q3323" s="52">
        <v>4.91</v>
      </c>
      <c r="R3323" s="52" t="str" cm="1">
        <f t="array" ref="R3323">_xlfn.IFS(ROUND(Q3323,0)=5,"Excellent",ROUND(Q3323,0)=4,"Good",ROUND(Q3323,0)=3,"Ok",ROUND(Q3323,0)&lt;3,"Bad")</f>
        <v>Excellent</v>
      </c>
      <c r="S3323">
        <v>22</v>
      </c>
      <c r="T3323" t="str">
        <f t="shared" si="206"/>
        <v>No</v>
      </c>
      <c r="U3323" s="65">
        <v>43117</v>
      </c>
      <c r="V3323" s="65">
        <v>43833</v>
      </c>
      <c r="W3323">
        <v>364</v>
      </c>
      <c r="X3323" t="str">
        <f t="shared" si="207"/>
        <v>Active</v>
      </c>
      <c r="Y3323" t="s">
        <v>15616</v>
      </c>
    </row>
    <row r="3324" spans="1:25" x14ac:dyDescent="0.25">
      <c r="A3324">
        <v>3323</v>
      </c>
      <c r="B3324" t="s">
        <v>14905</v>
      </c>
      <c r="C3324">
        <v>1441</v>
      </c>
      <c r="D3324" t="str">
        <f>VLOOKUP($C3324,Hosts!$A:$O,10,0)</f>
        <v>New York</v>
      </c>
      <c r="E3324" s="67">
        <f>INDEX(Hosts!$A:$O,MATCH(Places!$C3324,Hosts!$A:$A,0),MATCH(Places!E$1,Hosts!$1:$1,0))</f>
        <v>1</v>
      </c>
      <c r="F3324" s="67">
        <f>INDEX(Hosts!$A:$O,MATCH(Places!$C3324,Hosts!$A:$A,0),MATCH(Places!F$1,Hosts!$1:$1,0))</f>
        <v>0.85</v>
      </c>
      <c r="G3324" s="67" t="str">
        <f>INDEX(Hosts!$A:$O,MATCH(Places!$C3324,Hosts!$A:$A,0),MATCH(Places!G$1,Hosts!$1:$1,0))</f>
        <v>Yes</v>
      </c>
      <c r="H3324">
        <v>17</v>
      </c>
      <c r="I3324" t="str">
        <f>VLOOKUP($H3324,Neighborhoods!$A:$C,2,0)</f>
        <v>Manhattan</v>
      </c>
      <c r="J3324" t="str">
        <f>VLOOKUP($H3324,Neighborhoods!$A:$C,3,0)</f>
        <v>Hell's Kitchen</v>
      </c>
      <c r="K3324" t="s">
        <v>1</v>
      </c>
      <c r="L3324" t="str">
        <f t="shared" si="204"/>
        <v>Yes</v>
      </c>
      <c r="M3324">
        <v>2</v>
      </c>
      <c r="N3324" t="str" cm="1">
        <f t="array" ref="N3324">_xlfn.IFS(M3324&lt;=2,"Small",M3324&lt;=5,"Medium",M3324&gt;5,"Large")</f>
        <v>Small</v>
      </c>
      <c r="O3324" s="50">
        <v>110</v>
      </c>
      <c r="P3324" s="67">
        <f t="shared" si="205"/>
        <v>0.03</v>
      </c>
      <c r="Q3324" s="52">
        <v>5</v>
      </c>
      <c r="R3324" s="52" t="str" cm="1">
        <f t="array" ref="R3324">_xlfn.IFS(ROUND(Q3324,0)=5,"Excellent",ROUND(Q3324,0)=4,"Good",ROUND(Q3324,0)=3,"Ok",ROUND(Q3324,0)&lt;3,"Bad")</f>
        <v>Excellent</v>
      </c>
      <c r="S3324">
        <v>30</v>
      </c>
      <c r="T3324" t="str">
        <f t="shared" si="206"/>
        <v>No</v>
      </c>
      <c r="U3324" s="65">
        <v>43146</v>
      </c>
      <c r="V3324" s="65">
        <v>44016</v>
      </c>
      <c r="W3324">
        <v>40</v>
      </c>
      <c r="X3324" t="str">
        <f t="shared" si="207"/>
        <v>Active</v>
      </c>
      <c r="Y3324" t="s">
        <v>15615</v>
      </c>
    </row>
    <row r="3325" spans="1:25" x14ac:dyDescent="0.25">
      <c r="A3325">
        <v>3324</v>
      </c>
      <c r="B3325" t="s">
        <v>2418</v>
      </c>
      <c r="C3325">
        <v>188</v>
      </c>
      <c r="D3325" t="str">
        <f>VLOOKUP($C3325,Hosts!$A:$O,10,0)</f>
        <v>New York</v>
      </c>
      <c r="E3325" s="67">
        <f>INDEX(Hosts!$A:$O,MATCH(Places!$C3325,Hosts!$A:$A,0),MATCH(Places!E$1,Hosts!$1:$1,0))</f>
        <v>1</v>
      </c>
      <c r="F3325" s="67">
        <f>INDEX(Hosts!$A:$O,MATCH(Places!$C3325,Hosts!$A:$A,0),MATCH(Places!F$1,Hosts!$1:$1,0))</f>
        <v>0.8</v>
      </c>
      <c r="G3325" s="67" t="str">
        <f>INDEX(Hosts!$A:$O,MATCH(Places!$C3325,Hosts!$A:$A,0),MATCH(Places!G$1,Hosts!$1:$1,0))</f>
        <v>No</v>
      </c>
      <c r="H3325">
        <v>12</v>
      </c>
      <c r="I3325" t="str">
        <f>VLOOKUP($H3325,Neighborhoods!$A:$C,2,0)</f>
        <v>Brooklyn</v>
      </c>
      <c r="J3325" t="str">
        <f>VLOOKUP($H3325,Neighborhoods!$A:$C,3,0)</f>
        <v>Williamsburg</v>
      </c>
      <c r="K3325" t="s">
        <v>1</v>
      </c>
      <c r="L3325" t="str">
        <f t="shared" si="204"/>
        <v>Yes</v>
      </c>
      <c r="M3325">
        <v>1</v>
      </c>
      <c r="N3325" t="str" cm="1">
        <f t="array" ref="N3325">_xlfn.IFS(M3325&lt;=2,"Small",M3325&lt;=5,"Medium",M3325&gt;5,"Large")</f>
        <v>Small</v>
      </c>
      <c r="O3325" s="50">
        <v>89</v>
      </c>
      <c r="P3325" s="67">
        <f t="shared" si="205"/>
        <v>0.03</v>
      </c>
      <c r="Q3325" s="52">
        <v>4.75</v>
      </c>
      <c r="R3325" s="52" t="str" cm="1">
        <f t="array" ref="R3325">_xlfn.IFS(ROUND(Q3325,0)=5,"Excellent",ROUND(Q3325,0)=4,"Good",ROUND(Q3325,0)=3,"Ok",ROUND(Q3325,0)&lt;3,"Bad")</f>
        <v>Excellent</v>
      </c>
      <c r="S3325">
        <v>8</v>
      </c>
      <c r="T3325" t="str">
        <f t="shared" si="206"/>
        <v>No</v>
      </c>
      <c r="U3325" s="65">
        <v>43135</v>
      </c>
      <c r="V3325" s="65">
        <v>43735</v>
      </c>
      <c r="W3325">
        <v>0</v>
      </c>
      <c r="X3325" t="str">
        <f t="shared" si="207"/>
        <v>Inactive</v>
      </c>
      <c r="Y3325" t="s">
        <v>15615</v>
      </c>
    </row>
    <row r="3326" spans="1:25" x14ac:dyDescent="0.25">
      <c r="A3326">
        <v>3325</v>
      </c>
      <c r="B3326" t="s">
        <v>13561</v>
      </c>
      <c r="C3326">
        <v>3074</v>
      </c>
      <c r="D3326" t="str">
        <f>VLOOKUP($C3326,Hosts!$A:$O,10,0)</f>
        <v>New York</v>
      </c>
      <c r="E3326" s="67">
        <f>INDEX(Hosts!$A:$O,MATCH(Places!$C3326,Hosts!$A:$A,0),MATCH(Places!E$1,Hosts!$1:$1,0))</f>
        <v>1</v>
      </c>
      <c r="F3326" s="67">
        <f>INDEX(Hosts!$A:$O,MATCH(Places!$C3326,Hosts!$A:$A,0),MATCH(Places!F$1,Hosts!$1:$1,0))</f>
        <v>0</v>
      </c>
      <c r="G3326" s="67" t="str">
        <f>INDEX(Hosts!$A:$O,MATCH(Places!$C3326,Hosts!$A:$A,0),MATCH(Places!G$1,Hosts!$1:$1,0))</f>
        <v>No</v>
      </c>
      <c r="H3326">
        <v>15</v>
      </c>
      <c r="I3326" t="str">
        <f>VLOOKUP($H3326,Neighborhoods!$A:$C,2,0)</f>
        <v>Manhattan</v>
      </c>
      <c r="J3326" t="str">
        <f>VLOOKUP($H3326,Neighborhoods!$A:$C,3,0)</f>
        <v>East Village</v>
      </c>
      <c r="K3326" t="s">
        <v>1</v>
      </c>
      <c r="L3326" t="str">
        <f t="shared" si="204"/>
        <v>Yes</v>
      </c>
      <c r="M3326">
        <v>1</v>
      </c>
      <c r="N3326" t="str" cm="1">
        <f t="array" ref="N3326">_xlfn.IFS(M3326&lt;=2,"Small",M3326&lt;=5,"Medium",M3326&gt;5,"Large")</f>
        <v>Small</v>
      </c>
      <c r="O3326" s="50">
        <v>80</v>
      </c>
      <c r="P3326" s="67">
        <f t="shared" si="205"/>
        <v>0.03</v>
      </c>
      <c r="Q3326" s="52">
        <v>4.9000000000000004</v>
      </c>
      <c r="R3326" s="52" t="str" cm="1">
        <f t="array" ref="R3326">_xlfn.IFS(ROUND(Q3326,0)=5,"Excellent",ROUND(Q3326,0)=4,"Good",ROUND(Q3326,0)=3,"Ok",ROUND(Q3326,0)&lt;3,"Bad")</f>
        <v>Excellent</v>
      </c>
      <c r="S3326">
        <v>10</v>
      </c>
      <c r="T3326" t="str">
        <f t="shared" si="206"/>
        <v>No</v>
      </c>
      <c r="U3326" s="65">
        <v>43192</v>
      </c>
      <c r="V3326" s="65">
        <v>43331</v>
      </c>
      <c r="W3326">
        <v>92</v>
      </c>
      <c r="X3326" t="str">
        <f t="shared" si="207"/>
        <v>Active</v>
      </c>
      <c r="Y3326" t="s">
        <v>15615</v>
      </c>
    </row>
    <row r="3327" spans="1:25" x14ac:dyDescent="0.25">
      <c r="A3327">
        <v>3326</v>
      </c>
      <c r="B3327" t="s">
        <v>15348</v>
      </c>
      <c r="C3327">
        <v>3390</v>
      </c>
      <c r="D3327" t="str">
        <f>VLOOKUP($C3327,Hosts!$A:$O,10,0)</f>
        <v>New York</v>
      </c>
      <c r="E3327" s="67">
        <f>INDEX(Hosts!$A:$O,MATCH(Places!$C3327,Hosts!$A:$A,0),MATCH(Places!E$1,Hosts!$1:$1,0))</f>
        <v>0.6</v>
      </c>
      <c r="F3327" s="67">
        <f>INDEX(Hosts!$A:$O,MATCH(Places!$C3327,Hosts!$A:$A,0),MATCH(Places!F$1,Hosts!$1:$1,0))</f>
        <v>0.96</v>
      </c>
      <c r="G3327" s="67" t="str">
        <f>INDEX(Hosts!$A:$O,MATCH(Places!$C3327,Hosts!$A:$A,0),MATCH(Places!G$1,Hosts!$1:$1,0))</f>
        <v>Yes</v>
      </c>
      <c r="H3327">
        <v>14</v>
      </c>
      <c r="I3327" t="str">
        <f>VLOOKUP($H3327,Neighborhoods!$A:$C,2,0)</f>
        <v>Manhattan</v>
      </c>
      <c r="J3327" t="str">
        <f>VLOOKUP($H3327,Neighborhoods!$A:$C,3,0)</f>
        <v>East Harlem</v>
      </c>
      <c r="K3327" t="s">
        <v>1</v>
      </c>
      <c r="L3327" t="str">
        <f t="shared" si="204"/>
        <v>Yes</v>
      </c>
      <c r="M3327">
        <v>1</v>
      </c>
      <c r="N3327" t="str" cm="1">
        <f t="array" ref="N3327">_xlfn.IFS(M3327&lt;=2,"Small",M3327&lt;=5,"Medium",M3327&gt;5,"Large")</f>
        <v>Small</v>
      </c>
      <c r="O3327" s="50">
        <v>39</v>
      </c>
      <c r="P3327" s="67">
        <f t="shared" si="205"/>
        <v>0.03</v>
      </c>
      <c r="Q3327" s="52">
        <v>5</v>
      </c>
      <c r="R3327" s="52" t="str" cm="1">
        <f t="array" ref="R3327">_xlfn.IFS(ROUND(Q3327,0)=5,"Excellent",ROUND(Q3327,0)=4,"Good",ROUND(Q3327,0)=3,"Ok",ROUND(Q3327,0)&lt;3,"Bad")</f>
        <v>Excellent</v>
      </c>
      <c r="S3327">
        <v>10</v>
      </c>
      <c r="T3327" t="str">
        <f t="shared" si="206"/>
        <v>No</v>
      </c>
      <c r="U3327" s="65">
        <v>43105</v>
      </c>
      <c r="V3327" s="65">
        <v>44042</v>
      </c>
      <c r="W3327">
        <v>0</v>
      </c>
      <c r="X3327" t="str">
        <f t="shared" si="207"/>
        <v>Inactive</v>
      </c>
      <c r="Y3327" t="s">
        <v>15615</v>
      </c>
    </row>
    <row r="3328" spans="1:25" x14ac:dyDescent="0.25">
      <c r="A3328">
        <v>3327</v>
      </c>
      <c r="B3328" t="s">
        <v>2419</v>
      </c>
      <c r="C3328">
        <v>3305</v>
      </c>
      <c r="D3328" t="str">
        <f>VLOOKUP($C3328,Hosts!$A:$O,10,0)</f>
        <v>New York</v>
      </c>
      <c r="E3328" s="67">
        <f>INDEX(Hosts!$A:$O,MATCH(Places!$C3328,Hosts!$A:$A,0),MATCH(Places!E$1,Hosts!$1:$1,0))</f>
        <v>0.7</v>
      </c>
      <c r="F3328" s="67">
        <f>INDEX(Hosts!$A:$O,MATCH(Places!$C3328,Hosts!$A:$A,0),MATCH(Places!F$1,Hosts!$1:$1,0))</f>
        <v>0.97</v>
      </c>
      <c r="G3328" s="67" t="str">
        <f>INDEX(Hosts!$A:$O,MATCH(Places!$C3328,Hosts!$A:$A,0),MATCH(Places!G$1,Hosts!$1:$1,0))</f>
        <v>Yes</v>
      </c>
      <c r="H3328">
        <v>9</v>
      </c>
      <c r="I3328" t="str">
        <f>VLOOKUP($H3328,Neighborhoods!$A:$C,2,0)</f>
        <v>Brooklyn</v>
      </c>
      <c r="J3328" t="str">
        <f>VLOOKUP($H3328,Neighborhoods!$A:$C,3,0)</f>
        <v>Crown Heights</v>
      </c>
      <c r="K3328" t="s">
        <v>11822</v>
      </c>
      <c r="L3328" t="str">
        <f t="shared" si="204"/>
        <v>No</v>
      </c>
      <c r="M3328">
        <v>8</v>
      </c>
      <c r="N3328" t="str" cm="1">
        <f t="array" ref="N3328">_xlfn.IFS(M3328&lt;=2,"Small",M3328&lt;=5,"Medium",M3328&gt;5,"Large")</f>
        <v>Large</v>
      </c>
      <c r="O3328" s="50">
        <v>275</v>
      </c>
      <c r="P3328" s="67">
        <f t="shared" si="205"/>
        <v>0.04</v>
      </c>
      <c r="Q3328" s="52">
        <v>4.8</v>
      </c>
      <c r="R3328" s="52" t="str" cm="1">
        <f t="array" ref="R3328">_xlfn.IFS(ROUND(Q3328,0)=5,"Excellent",ROUND(Q3328,0)=4,"Good",ROUND(Q3328,0)=3,"Ok",ROUND(Q3328,0)&lt;3,"Bad")</f>
        <v>Excellent</v>
      </c>
      <c r="S3328">
        <v>10</v>
      </c>
      <c r="T3328" t="str">
        <f t="shared" si="206"/>
        <v>No</v>
      </c>
      <c r="U3328" s="65">
        <v>43234</v>
      </c>
      <c r="V3328" s="65">
        <v>43808</v>
      </c>
      <c r="W3328">
        <v>58</v>
      </c>
      <c r="X3328" t="str">
        <f t="shared" si="207"/>
        <v>Active</v>
      </c>
      <c r="Y3328" t="s">
        <v>15615</v>
      </c>
    </row>
    <row r="3329" spans="1:25" x14ac:dyDescent="0.25">
      <c r="A3329">
        <v>3328</v>
      </c>
      <c r="B3329" t="s">
        <v>2420</v>
      </c>
      <c r="C3329">
        <v>2970</v>
      </c>
      <c r="D3329" t="str">
        <f>VLOOKUP($C3329,Hosts!$A:$O,10,0)</f>
        <v>New York</v>
      </c>
      <c r="E3329" s="67">
        <f>INDEX(Hosts!$A:$O,MATCH(Places!$C3329,Hosts!$A:$A,0),MATCH(Places!E$1,Hosts!$1:$1,0))</f>
        <v>1</v>
      </c>
      <c r="F3329" s="67">
        <f>INDEX(Hosts!$A:$O,MATCH(Places!$C3329,Hosts!$A:$A,0),MATCH(Places!F$1,Hosts!$1:$1,0))</f>
        <v>0.46</v>
      </c>
      <c r="G3329" s="67" t="str">
        <f>INDEX(Hosts!$A:$O,MATCH(Places!$C3329,Hosts!$A:$A,0),MATCH(Places!G$1,Hosts!$1:$1,0))</f>
        <v>No</v>
      </c>
      <c r="H3329">
        <v>8</v>
      </c>
      <c r="I3329" t="str">
        <f>VLOOKUP($H3329,Neighborhoods!$A:$C,2,0)</f>
        <v>Brooklyn</v>
      </c>
      <c r="J3329" t="str">
        <f>VLOOKUP($H3329,Neighborhoods!$A:$C,3,0)</f>
        <v>Bushwick</v>
      </c>
      <c r="K3329" t="s">
        <v>11822</v>
      </c>
      <c r="L3329" t="str">
        <f t="shared" si="204"/>
        <v>No</v>
      </c>
      <c r="M3329">
        <v>3</v>
      </c>
      <c r="N3329" t="str" cm="1">
        <f t="array" ref="N3329">_xlfn.IFS(M3329&lt;=2,"Small",M3329&lt;=5,"Medium",M3329&gt;5,"Large")</f>
        <v>Medium</v>
      </c>
      <c r="O3329" s="50">
        <v>118</v>
      </c>
      <c r="P3329" s="67">
        <f t="shared" si="205"/>
        <v>0.03</v>
      </c>
      <c r="Q3329" s="52">
        <v>4.93</v>
      </c>
      <c r="R3329" s="52" t="str" cm="1">
        <f t="array" ref="R3329">_xlfn.IFS(ROUND(Q3329,0)=5,"Excellent",ROUND(Q3329,0)=4,"Good",ROUND(Q3329,0)=3,"Ok",ROUND(Q3329,0)&lt;3,"Bad")</f>
        <v>Excellent</v>
      </c>
      <c r="S3329">
        <v>15</v>
      </c>
      <c r="T3329" t="str">
        <f t="shared" si="206"/>
        <v>No</v>
      </c>
      <c r="U3329" s="65">
        <v>43198</v>
      </c>
      <c r="V3329" s="65">
        <v>43817</v>
      </c>
      <c r="W3329">
        <v>42</v>
      </c>
      <c r="X3329" t="str">
        <f t="shared" si="207"/>
        <v>Active</v>
      </c>
      <c r="Y3329" t="s">
        <v>15616</v>
      </c>
    </row>
    <row r="3330" spans="1:25" x14ac:dyDescent="0.25">
      <c r="A3330">
        <v>3329</v>
      </c>
      <c r="B3330" t="s">
        <v>2421</v>
      </c>
      <c r="C3330">
        <v>3450</v>
      </c>
      <c r="D3330" t="str">
        <f>VLOOKUP($C3330,Hosts!$A:$O,10,0)</f>
        <v>Île-de-France</v>
      </c>
      <c r="E3330" s="67">
        <f>INDEX(Hosts!$A:$O,MATCH(Places!$C3330,Hosts!$A:$A,0),MATCH(Places!E$1,Hosts!$1:$1,0))</f>
        <v>0.9</v>
      </c>
      <c r="F3330" s="67">
        <f>INDEX(Hosts!$A:$O,MATCH(Places!$C3330,Hosts!$A:$A,0),MATCH(Places!F$1,Hosts!$1:$1,0))</f>
        <v>0.56999999999999995</v>
      </c>
      <c r="G3330" s="67" t="str">
        <f>INDEX(Hosts!$A:$O,MATCH(Places!$C3330,Hosts!$A:$A,0),MATCH(Places!G$1,Hosts!$1:$1,0))</f>
        <v>Yes</v>
      </c>
      <c r="H3330">
        <v>18</v>
      </c>
      <c r="I3330" t="str">
        <f>VLOOKUP($H3330,Neighborhoods!$A:$C,2,0)</f>
        <v>Manhattan</v>
      </c>
      <c r="J3330" t="str">
        <f>VLOOKUP($H3330,Neighborhoods!$A:$C,3,0)</f>
        <v>Midtown</v>
      </c>
      <c r="K3330" t="s">
        <v>11822</v>
      </c>
      <c r="L3330" t="str">
        <f t="shared" si="204"/>
        <v>No</v>
      </c>
      <c r="M3330">
        <v>3</v>
      </c>
      <c r="N3330" t="str" cm="1">
        <f t="array" ref="N3330">_xlfn.IFS(M3330&lt;=2,"Small",M3330&lt;=5,"Medium",M3330&gt;5,"Large")</f>
        <v>Medium</v>
      </c>
      <c r="O3330" s="50">
        <v>66</v>
      </c>
      <c r="P3330" s="67">
        <f t="shared" si="205"/>
        <v>0.03</v>
      </c>
      <c r="Q3330" s="52">
        <v>4.97</v>
      </c>
      <c r="R3330" s="52" t="str" cm="1">
        <f t="array" ref="R3330">_xlfn.IFS(ROUND(Q3330,0)=5,"Excellent",ROUND(Q3330,0)=4,"Good",ROUND(Q3330,0)=3,"Ok",ROUND(Q3330,0)&lt;3,"Bad")</f>
        <v>Excellent</v>
      </c>
      <c r="S3330">
        <v>74</v>
      </c>
      <c r="T3330" t="str">
        <f t="shared" si="206"/>
        <v>No</v>
      </c>
      <c r="U3330" s="65">
        <v>43114</v>
      </c>
      <c r="V3330" s="65">
        <v>43897</v>
      </c>
      <c r="W3330">
        <v>38</v>
      </c>
      <c r="X3330" t="str">
        <f t="shared" si="207"/>
        <v>Active</v>
      </c>
      <c r="Y3330" t="s">
        <v>15615</v>
      </c>
    </row>
    <row r="3331" spans="1:25" x14ac:dyDescent="0.25">
      <c r="A3331">
        <v>3330</v>
      </c>
      <c r="B3331" t="s">
        <v>2422</v>
      </c>
      <c r="C3331">
        <v>2149</v>
      </c>
      <c r="D3331" t="str">
        <f>VLOOKUP($C3331,Hosts!$A:$O,10,0)</f>
        <v>New York</v>
      </c>
      <c r="E3331" s="67">
        <f>INDEX(Hosts!$A:$O,MATCH(Places!$C3331,Hosts!$A:$A,0),MATCH(Places!E$1,Hosts!$1:$1,0))</f>
        <v>1</v>
      </c>
      <c r="F3331" s="67">
        <f>INDEX(Hosts!$A:$O,MATCH(Places!$C3331,Hosts!$A:$A,0),MATCH(Places!F$1,Hosts!$1:$1,0))</f>
        <v>0.86</v>
      </c>
      <c r="G3331" s="67" t="str">
        <f>INDEX(Hosts!$A:$O,MATCH(Places!$C3331,Hosts!$A:$A,0),MATCH(Places!G$1,Hosts!$1:$1,0))</f>
        <v>Yes</v>
      </c>
      <c r="H3331">
        <v>9</v>
      </c>
      <c r="I3331" t="str">
        <f>VLOOKUP($H3331,Neighborhoods!$A:$C,2,0)</f>
        <v>Brooklyn</v>
      </c>
      <c r="J3331" t="str">
        <f>VLOOKUP($H3331,Neighborhoods!$A:$C,3,0)</f>
        <v>Crown Heights</v>
      </c>
      <c r="K3331" t="s">
        <v>11822</v>
      </c>
      <c r="L3331" t="str">
        <f t="shared" ref="L3331:L3394" si="208">IF(OR(K3331="Private room",K3331="Shared room"),"Yes","No")</f>
        <v>No</v>
      </c>
      <c r="M3331">
        <v>4</v>
      </c>
      <c r="N3331" t="str" cm="1">
        <f t="array" ref="N3331">_xlfn.IFS(M3331&lt;=2,"Small",M3331&lt;=5,"Medium",M3331&gt;5,"Large")</f>
        <v>Medium</v>
      </c>
      <c r="O3331" s="50">
        <v>145</v>
      </c>
      <c r="P3331" s="67">
        <f t="shared" ref="P3331:P3394" si="209">VLOOKUP(O3331,$AB$1:$AC$5,2)</f>
        <v>0.03</v>
      </c>
      <c r="Q3331" s="52">
        <v>4.8499999999999996</v>
      </c>
      <c r="R3331" s="52" t="str" cm="1">
        <f t="array" ref="R3331">_xlfn.IFS(ROUND(Q3331,0)=5,"Excellent",ROUND(Q3331,0)=4,"Good",ROUND(Q3331,0)=3,"Ok",ROUND(Q3331,0)&lt;3,"Bad")</f>
        <v>Excellent</v>
      </c>
      <c r="S3331">
        <v>59</v>
      </c>
      <c r="T3331" t="str">
        <f t="shared" ref="T3331:T3394" si="210">IF(AND(Q3331&gt;=4.8,S3331&gt;100),"Yes","No")</f>
        <v>No</v>
      </c>
      <c r="U3331" s="65">
        <v>43113</v>
      </c>
      <c r="V3331" s="65">
        <v>44043</v>
      </c>
      <c r="W3331">
        <v>230</v>
      </c>
      <c r="X3331" t="str">
        <f t="shared" ref="X3331:X3394" si="211">IF(W3331&lt;&gt;0,"Active","Inactive")</f>
        <v>Active</v>
      </c>
      <c r="Y3331" t="s">
        <v>15615</v>
      </c>
    </row>
    <row r="3332" spans="1:25" x14ac:dyDescent="0.25">
      <c r="A3332">
        <v>3331</v>
      </c>
      <c r="B3332" t="s">
        <v>2424</v>
      </c>
      <c r="C3332">
        <v>2907</v>
      </c>
      <c r="D3332" t="str">
        <f>VLOOKUP($C3332,Hosts!$A:$O,10,0)</f>
        <v>New York</v>
      </c>
      <c r="E3332" s="67">
        <f>INDEX(Hosts!$A:$O,MATCH(Places!$C3332,Hosts!$A:$A,0),MATCH(Places!E$1,Hosts!$1:$1,0))</f>
        <v>1</v>
      </c>
      <c r="F3332" s="67">
        <f>INDEX(Hosts!$A:$O,MATCH(Places!$C3332,Hosts!$A:$A,0),MATCH(Places!F$1,Hosts!$1:$1,0))</f>
        <v>0.92</v>
      </c>
      <c r="G3332" s="67" t="str">
        <f>INDEX(Hosts!$A:$O,MATCH(Places!$C3332,Hosts!$A:$A,0),MATCH(Places!G$1,Hosts!$1:$1,0))</f>
        <v>No</v>
      </c>
      <c r="H3332">
        <v>8</v>
      </c>
      <c r="I3332" t="str">
        <f>VLOOKUP($H3332,Neighborhoods!$A:$C,2,0)</f>
        <v>Brooklyn</v>
      </c>
      <c r="J3332" t="str">
        <f>VLOOKUP($H3332,Neighborhoods!$A:$C,3,0)</f>
        <v>Bushwick</v>
      </c>
      <c r="K3332" t="s">
        <v>1</v>
      </c>
      <c r="L3332" t="str">
        <f t="shared" si="208"/>
        <v>Yes</v>
      </c>
      <c r="M3332">
        <v>2</v>
      </c>
      <c r="N3332" t="str" cm="1">
        <f t="array" ref="N3332">_xlfn.IFS(M3332&lt;=2,"Small",M3332&lt;=5,"Medium",M3332&gt;5,"Large")</f>
        <v>Small</v>
      </c>
      <c r="O3332" s="50">
        <v>65</v>
      </c>
      <c r="P3332" s="67">
        <f t="shared" si="209"/>
        <v>0.03</v>
      </c>
      <c r="Q3332" s="52">
        <v>4.75</v>
      </c>
      <c r="R3332" s="52" t="str" cm="1">
        <f t="array" ref="R3332">_xlfn.IFS(ROUND(Q3332,0)=5,"Excellent",ROUND(Q3332,0)=4,"Good",ROUND(Q3332,0)=3,"Ok",ROUND(Q3332,0)&lt;3,"Bad")</f>
        <v>Excellent</v>
      </c>
      <c r="S3332">
        <v>24</v>
      </c>
      <c r="T3332" t="str">
        <f t="shared" si="210"/>
        <v>No</v>
      </c>
      <c r="U3332" s="65">
        <v>43207</v>
      </c>
      <c r="V3332" s="65">
        <v>43786</v>
      </c>
      <c r="W3332">
        <v>270</v>
      </c>
      <c r="X3332" t="str">
        <f t="shared" si="211"/>
        <v>Active</v>
      </c>
      <c r="Y3332" t="s">
        <v>15616</v>
      </c>
    </row>
    <row r="3333" spans="1:25" x14ac:dyDescent="0.25">
      <c r="A3333">
        <v>3332</v>
      </c>
      <c r="B3333" t="s">
        <v>2425</v>
      </c>
      <c r="C3333">
        <v>3445</v>
      </c>
      <c r="D3333" t="str">
        <f>VLOOKUP($C3333,Hosts!$A:$O,10,0)</f>
        <v>New York</v>
      </c>
      <c r="E3333" s="67">
        <f>INDEX(Hosts!$A:$O,MATCH(Places!$C3333,Hosts!$A:$A,0),MATCH(Places!E$1,Hosts!$1:$1,0))</f>
        <v>1</v>
      </c>
      <c r="F3333" s="67">
        <f>INDEX(Hosts!$A:$O,MATCH(Places!$C3333,Hosts!$A:$A,0),MATCH(Places!F$1,Hosts!$1:$1,0))</f>
        <v>0.92</v>
      </c>
      <c r="G3333" s="67" t="str">
        <f>INDEX(Hosts!$A:$O,MATCH(Places!$C3333,Hosts!$A:$A,0),MATCH(Places!G$1,Hosts!$1:$1,0))</f>
        <v>Yes</v>
      </c>
      <c r="H3333">
        <v>8</v>
      </c>
      <c r="I3333" t="str">
        <f>VLOOKUP($H3333,Neighborhoods!$A:$C,2,0)</f>
        <v>Brooklyn</v>
      </c>
      <c r="J3333" t="str">
        <f>VLOOKUP($H3333,Neighborhoods!$A:$C,3,0)</f>
        <v>Bushwick</v>
      </c>
      <c r="K3333" t="s">
        <v>11822</v>
      </c>
      <c r="L3333" t="str">
        <f t="shared" si="208"/>
        <v>No</v>
      </c>
      <c r="M3333">
        <v>8</v>
      </c>
      <c r="N3333" t="str" cm="1">
        <f t="array" ref="N3333">_xlfn.IFS(M3333&lt;=2,"Small",M3333&lt;=5,"Medium",M3333&gt;5,"Large")</f>
        <v>Large</v>
      </c>
      <c r="O3333" s="50">
        <v>115</v>
      </c>
      <c r="P3333" s="67">
        <f t="shared" si="209"/>
        <v>0.03</v>
      </c>
      <c r="Q3333" s="52">
        <v>4.83</v>
      </c>
      <c r="R3333" s="52" t="str" cm="1">
        <f t="array" ref="R3333">_xlfn.IFS(ROUND(Q3333,0)=5,"Excellent",ROUND(Q3333,0)=4,"Good",ROUND(Q3333,0)=3,"Ok",ROUND(Q3333,0)&lt;3,"Bad")</f>
        <v>Excellent</v>
      </c>
      <c r="S3333">
        <v>96</v>
      </c>
      <c r="T3333" t="str">
        <f t="shared" si="210"/>
        <v>No</v>
      </c>
      <c r="U3333" s="65">
        <v>43175</v>
      </c>
      <c r="V3333" s="65">
        <v>44015</v>
      </c>
      <c r="W3333">
        <v>310</v>
      </c>
      <c r="X3333" t="str">
        <f t="shared" si="211"/>
        <v>Active</v>
      </c>
      <c r="Y3333" t="s">
        <v>15615</v>
      </c>
    </row>
    <row r="3334" spans="1:25" x14ac:dyDescent="0.25">
      <c r="A3334">
        <v>3333</v>
      </c>
      <c r="B3334" t="s">
        <v>15472</v>
      </c>
      <c r="C3334">
        <v>1081</v>
      </c>
      <c r="D3334" t="str">
        <f>VLOOKUP($C3334,Hosts!$A:$O,10,0)</f>
        <v>Texas</v>
      </c>
      <c r="E3334" s="67">
        <f>INDEX(Hosts!$A:$O,MATCH(Places!$C3334,Hosts!$A:$A,0),MATCH(Places!E$1,Hosts!$1:$1,0))</f>
        <v>1</v>
      </c>
      <c r="F3334" s="67">
        <f>INDEX(Hosts!$A:$O,MATCH(Places!$C3334,Hosts!$A:$A,0),MATCH(Places!F$1,Hosts!$1:$1,0))</f>
        <v>0.88</v>
      </c>
      <c r="G3334" s="67" t="str">
        <f>INDEX(Hosts!$A:$O,MATCH(Places!$C3334,Hosts!$A:$A,0),MATCH(Places!G$1,Hosts!$1:$1,0))</f>
        <v>No</v>
      </c>
      <c r="H3334">
        <v>15</v>
      </c>
      <c r="I3334" t="str">
        <f>VLOOKUP($H3334,Neighborhoods!$A:$C,2,0)</f>
        <v>Manhattan</v>
      </c>
      <c r="J3334" t="str">
        <f>VLOOKUP($H3334,Neighborhoods!$A:$C,3,0)</f>
        <v>East Village</v>
      </c>
      <c r="K3334" t="s">
        <v>11822</v>
      </c>
      <c r="L3334" t="str">
        <f t="shared" si="208"/>
        <v>No</v>
      </c>
      <c r="M3334">
        <v>4</v>
      </c>
      <c r="N3334" t="str" cm="1">
        <f t="array" ref="N3334">_xlfn.IFS(M3334&lt;=2,"Small",M3334&lt;=5,"Medium",M3334&gt;5,"Large")</f>
        <v>Medium</v>
      </c>
      <c r="O3334" s="50">
        <v>139</v>
      </c>
      <c r="P3334" s="67">
        <f t="shared" si="209"/>
        <v>0.03</v>
      </c>
      <c r="Q3334" s="52">
        <v>5</v>
      </c>
      <c r="R3334" s="52" t="str" cm="1">
        <f t="array" ref="R3334">_xlfn.IFS(ROUND(Q3334,0)=5,"Excellent",ROUND(Q3334,0)=4,"Good",ROUND(Q3334,0)=3,"Ok",ROUND(Q3334,0)&lt;3,"Bad")</f>
        <v>Excellent</v>
      </c>
      <c r="S3334">
        <v>36</v>
      </c>
      <c r="T3334" t="str">
        <f t="shared" si="210"/>
        <v>No</v>
      </c>
      <c r="U3334" s="65">
        <v>43111</v>
      </c>
      <c r="V3334" s="65">
        <v>43981</v>
      </c>
      <c r="W3334">
        <v>220</v>
      </c>
      <c r="X3334" t="str">
        <f t="shared" si="211"/>
        <v>Active</v>
      </c>
      <c r="Y3334" t="s">
        <v>15616</v>
      </c>
    </row>
    <row r="3335" spans="1:25" x14ac:dyDescent="0.25">
      <c r="A3335">
        <v>3334</v>
      </c>
      <c r="B3335" t="s">
        <v>13348</v>
      </c>
      <c r="C3335">
        <v>2627</v>
      </c>
      <c r="D3335" t="str">
        <f>VLOOKUP($C3335,Hosts!$A:$O,10,0)</f>
        <v>New York</v>
      </c>
      <c r="E3335" s="67">
        <f>INDEX(Hosts!$A:$O,MATCH(Places!$C3335,Hosts!$A:$A,0),MATCH(Places!E$1,Hosts!$1:$1,0))</f>
        <v>1</v>
      </c>
      <c r="F3335" s="67">
        <f>INDEX(Hosts!$A:$O,MATCH(Places!$C3335,Hosts!$A:$A,0),MATCH(Places!F$1,Hosts!$1:$1,0))</f>
        <v>0.99</v>
      </c>
      <c r="G3335" s="67" t="str">
        <f>INDEX(Hosts!$A:$O,MATCH(Places!$C3335,Hosts!$A:$A,0),MATCH(Places!G$1,Hosts!$1:$1,0))</f>
        <v>No</v>
      </c>
      <c r="H3335">
        <v>12</v>
      </c>
      <c r="I3335" t="str">
        <f>VLOOKUP($H3335,Neighborhoods!$A:$C,2,0)</f>
        <v>Brooklyn</v>
      </c>
      <c r="J3335" t="str">
        <f>VLOOKUP($H3335,Neighborhoods!$A:$C,3,0)</f>
        <v>Williamsburg</v>
      </c>
      <c r="K3335" t="s">
        <v>1</v>
      </c>
      <c r="L3335" t="str">
        <f t="shared" si="208"/>
        <v>Yes</v>
      </c>
      <c r="M3335">
        <v>1</v>
      </c>
      <c r="N3335" t="str" cm="1">
        <f t="array" ref="N3335">_xlfn.IFS(M3335&lt;=2,"Small",M3335&lt;=5,"Medium",M3335&gt;5,"Large")</f>
        <v>Small</v>
      </c>
      <c r="O3335" s="50">
        <v>55</v>
      </c>
      <c r="P3335" s="67">
        <f t="shared" si="209"/>
        <v>0.03</v>
      </c>
      <c r="Q3335" s="52">
        <v>4.8</v>
      </c>
      <c r="R3335" s="52" t="str" cm="1">
        <f t="array" ref="R3335">_xlfn.IFS(ROUND(Q3335,0)=5,"Excellent",ROUND(Q3335,0)=4,"Good",ROUND(Q3335,0)=3,"Ok",ROUND(Q3335,0)&lt;3,"Bad")</f>
        <v>Excellent</v>
      </c>
      <c r="S3335">
        <v>98</v>
      </c>
      <c r="T3335" t="str">
        <f t="shared" si="210"/>
        <v>No</v>
      </c>
      <c r="U3335" s="65">
        <v>43270</v>
      </c>
      <c r="V3335" s="65">
        <v>43921</v>
      </c>
      <c r="W3335">
        <v>365</v>
      </c>
      <c r="X3335" t="str">
        <f t="shared" si="211"/>
        <v>Active</v>
      </c>
      <c r="Y3335" t="s">
        <v>15615</v>
      </c>
    </row>
    <row r="3336" spans="1:25" x14ac:dyDescent="0.25">
      <c r="A3336">
        <v>3335</v>
      </c>
      <c r="B3336" t="s">
        <v>2426</v>
      </c>
      <c r="C3336">
        <v>3452</v>
      </c>
      <c r="D3336" t="str">
        <f>VLOOKUP($C3336,Hosts!$A:$O,10,0)</f>
        <v>New York</v>
      </c>
      <c r="E3336" s="67">
        <f>INDEX(Hosts!$A:$O,MATCH(Places!$C3336,Hosts!$A:$A,0),MATCH(Places!E$1,Hosts!$1:$1,0))</f>
        <v>0.93</v>
      </c>
      <c r="F3336" s="67">
        <f>INDEX(Hosts!$A:$O,MATCH(Places!$C3336,Hosts!$A:$A,0),MATCH(Places!F$1,Hosts!$1:$1,0))</f>
        <v>0.92</v>
      </c>
      <c r="G3336" s="67" t="str">
        <f>INDEX(Hosts!$A:$O,MATCH(Places!$C3336,Hosts!$A:$A,0),MATCH(Places!G$1,Hosts!$1:$1,0))</f>
        <v>No</v>
      </c>
      <c r="H3336">
        <v>24</v>
      </c>
      <c r="I3336" t="str">
        <f>VLOOKUP($H3336,Neighborhoods!$A:$C,2,0)</f>
        <v>Queens</v>
      </c>
      <c r="J3336" t="str">
        <f>VLOOKUP($H3336,Neighborhoods!$A:$C,3,0)</f>
        <v>Long Island City</v>
      </c>
      <c r="K3336" t="s">
        <v>11822</v>
      </c>
      <c r="L3336" t="str">
        <f t="shared" si="208"/>
        <v>No</v>
      </c>
      <c r="M3336">
        <v>6</v>
      </c>
      <c r="N3336" t="str" cm="1">
        <f t="array" ref="N3336">_xlfn.IFS(M3336&lt;=2,"Small",M3336&lt;=5,"Medium",M3336&gt;5,"Large")</f>
        <v>Large</v>
      </c>
      <c r="O3336" s="50">
        <v>115</v>
      </c>
      <c r="P3336" s="67">
        <f t="shared" si="209"/>
        <v>0.03</v>
      </c>
      <c r="Q3336" s="52">
        <v>4.7300000000000004</v>
      </c>
      <c r="R3336" s="52" t="str" cm="1">
        <f t="array" ref="R3336">_xlfn.IFS(ROUND(Q3336,0)=5,"Excellent",ROUND(Q3336,0)=4,"Good",ROUND(Q3336,0)=3,"Ok",ROUND(Q3336,0)&lt;3,"Bad")</f>
        <v>Excellent</v>
      </c>
      <c r="S3336">
        <v>77</v>
      </c>
      <c r="T3336" t="str">
        <f t="shared" si="210"/>
        <v>No</v>
      </c>
      <c r="U3336" s="65">
        <v>43176</v>
      </c>
      <c r="V3336" s="65">
        <v>43888</v>
      </c>
      <c r="W3336">
        <v>90</v>
      </c>
      <c r="X3336" t="str">
        <f t="shared" si="211"/>
        <v>Active</v>
      </c>
      <c r="Y3336" t="s">
        <v>15615</v>
      </c>
    </row>
    <row r="3337" spans="1:25" x14ac:dyDescent="0.25">
      <c r="A3337">
        <v>3336</v>
      </c>
      <c r="B3337" t="s">
        <v>2427</v>
      </c>
      <c r="C3337">
        <v>3453</v>
      </c>
      <c r="D3337" t="str">
        <f>VLOOKUP($C3337,Hosts!$A:$O,10,0)</f>
        <v>New York</v>
      </c>
      <c r="E3337" s="67">
        <f>INDEX(Hosts!$A:$O,MATCH(Places!$C3337,Hosts!$A:$A,0),MATCH(Places!E$1,Hosts!$1:$1,0))</f>
        <v>0.8</v>
      </c>
      <c r="F3337" s="67">
        <f>INDEX(Hosts!$A:$O,MATCH(Places!$C3337,Hosts!$A:$A,0),MATCH(Places!F$1,Hosts!$1:$1,0))</f>
        <v>0.94</v>
      </c>
      <c r="G3337" s="67" t="str">
        <f>INDEX(Hosts!$A:$O,MATCH(Places!$C3337,Hosts!$A:$A,0),MATCH(Places!G$1,Hosts!$1:$1,0))</f>
        <v>No</v>
      </c>
      <c r="H3337">
        <v>9</v>
      </c>
      <c r="I3337" t="str">
        <f>VLOOKUP($H3337,Neighborhoods!$A:$C,2,0)</f>
        <v>Brooklyn</v>
      </c>
      <c r="J3337" t="str">
        <f>VLOOKUP($H3337,Neighborhoods!$A:$C,3,0)</f>
        <v>Crown Heights</v>
      </c>
      <c r="K3337" t="s">
        <v>1</v>
      </c>
      <c r="L3337" t="str">
        <f t="shared" si="208"/>
        <v>Yes</v>
      </c>
      <c r="M3337">
        <v>2</v>
      </c>
      <c r="N3337" t="str" cm="1">
        <f t="array" ref="N3337">_xlfn.IFS(M3337&lt;=2,"Small",M3337&lt;=5,"Medium",M3337&gt;5,"Large")</f>
        <v>Small</v>
      </c>
      <c r="O3337" s="50">
        <v>59</v>
      </c>
      <c r="P3337" s="67">
        <f t="shared" si="209"/>
        <v>0.03</v>
      </c>
      <c r="Q3337" s="52">
        <v>4.5599999999999996</v>
      </c>
      <c r="R3337" s="52" t="str" cm="1">
        <f t="array" ref="R3337">_xlfn.IFS(ROUND(Q3337,0)=5,"Excellent",ROUND(Q3337,0)=4,"Good",ROUND(Q3337,0)=3,"Ok",ROUND(Q3337,0)&lt;3,"Bad")</f>
        <v>Excellent</v>
      </c>
      <c r="S3337">
        <v>9</v>
      </c>
      <c r="T3337" t="str">
        <f t="shared" si="210"/>
        <v>No</v>
      </c>
      <c r="U3337" s="65">
        <v>43218</v>
      </c>
      <c r="V3337" s="65">
        <v>43869</v>
      </c>
      <c r="W3337">
        <v>365</v>
      </c>
      <c r="X3337" t="str">
        <f t="shared" si="211"/>
        <v>Active</v>
      </c>
      <c r="Y3337" t="s">
        <v>15616</v>
      </c>
    </row>
    <row r="3338" spans="1:25" x14ac:dyDescent="0.25">
      <c r="A3338">
        <v>3337</v>
      </c>
      <c r="B3338" t="s">
        <v>2428</v>
      </c>
      <c r="C3338">
        <v>3161</v>
      </c>
      <c r="D3338" t="str">
        <f>VLOOKUP($C3338,Hosts!$A:$O,10,0)</f>
        <v>New York</v>
      </c>
      <c r="E3338" s="67">
        <f>INDEX(Hosts!$A:$O,MATCH(Places!$C3338,Hosts!$A:$A,0),MATCH(Places!E$1,Hosts!$1:$1,0))</f>
        <v>1</v>
      </c>
      <c r="F3338" s="67">
        <f>INDEX(Hosts!$A:$O,MATCH(Places!$C3338,Hosts!$A:$A,0),MATCH(Places!F$1,Hosts!$1:$1,0))</f>
        <v>0.97</v>
      </c>
      <c r="G3338" s="67" t="str">
        <f>INDEX(Hosts!$A:$O,MATCH(Places!$C3338,Hosts!$A:$A,0),MATCH(Places!G$1,Hosts!$1:$1,0))</f>
        <v>No</v>
      </c>
      <c r="H3338">
        <v>21</v>
      </c>
      <c r="I3338" t="str">
        <f>VLOOKUP($H3338,Neighborhoods!$A:$C,2,0)</f>
        <v>Queens</v>
      </c>
      <c r="J3338" t="str">
        <f>VLOOKUP($H3338,Neighborhoods!$A:$C,3,0)</f>
        <v>Astoria</v>
      </c>
      <c r="K3338" t="s">
        <v>1</v>
      </c>
      <c r="L3338" t="str">
        <f t="shared" si="208"/>
        <v>Yes</v>
      </c>
      <c r="M3338">
        <v>2</v>
      </c>
      <c r="N3338" t="str" cm="1">
        <f t="array" ref="N3338">_xlfn.IFS(M3338&lt;=2,"Small",M3338&lt;=5,"Medium",M3338&gt;5,"Large")</f>
        <v>Small</v>
      </c>
      <c r="O3338" s="50">
        <v>60</v>
      </c>
      <c r="P3338" s="67">
        <f t="shared" si="209"/>
        <v>0.03</v>
      </c>
      <c r="Q3338" s="52">
        <v>4.5</v>
      </c>
      <c r="R3338" s="52" t="str" cm="1">
        <f t="array" ref="R3338">_xlfn.IFS(ROUND(Q3338,0)=5,"Excellent",ROUND(Q3338,0)=4,"Good",ROUND(Q3338,0)=3,"Ok",ROUND(Q3338,0)&lt;3,"Bad")</f>
        <v>Excellent</v>
      </c>
      <c r="S3338">
        <v>4</v>
      </c>
      <c r="T3338" t="str">
        <f t="shared" si="210"/>
        <v>No</v>
      </c>
      <c r="U3338" s="65">
        <v>43141</v>
      </c>
      <c r="V3338" s="65">
        <v>43156</v>
      </c>
      <c r="W3338">
        <v>195</v>
      </c>
      <c r="X3338" t="str">
        <f t="shared" si="211"/>
        <v>Active</v>
      </c>
      <c r="Y3338" t="s">
        <v>15616</v>
      </c>
    </row>
    <row r="3339" spans="1:25" x14ac:dyDescent="0.25">
      <c r="A3339">
        <v>3338</v>
      </c>
      <c r="B3339" t="s">
        <v>2429</v>
      </c>
      <c r="C3339">
        <v>3453</v>
      </c>
      <c r="D3339" t="str">
        <f>VLOOKUP($C3339,Hosts!$A:$O,10,0)</f>
        <v>New York</v>
      </c>
      <c r="E3339" s="67">
        <f>INDEX(Hosts!$A:$O,MATCH(Places!$C3339,Hosts!$A:$A,0),MATCH(Places!E$1,Hosts!$1:$1,0))</f>
        <v>0.8</v>
      </c>
      <c r="F3339" s="67">
        <f>INDEX(Hosts!$A:$O,MATCH(Places!$C3339,Hosts!$A:$A,0),MATCH(Places!F$1,Hosts!$1:$1,0))</f>
        <v>0.94</v>
      </c>
      <c r="G3339" s="67" t="str">
        <f>INDEX(Hosts!$A:$O,MATCH(Places!$C3339,Hosts!$A:$A,0),MATCH(Places!G$1,Hosts!$1:$1,0))</f>
        <v>No</v>
      </c>
      <c r="H3339">
        <v>9</v>
      </c>
      <c r="I3339" t="str">
        <f>VLOOKUP($H3339,Neighborhoods!$A:$C,2,0)</f>
        <v>Brooklyn</v>
      </c>
      <c r="J3339" t="str">
        <f>VLOOKUP($H3339,Neighborhoods!$A:$C,3,0)</f>
        <v>Crown Heights</v>
      </c>
      <c r="K3339" t="s">
        <v>1</v>
      </c>
      <c r="L3339" t="str">
        <f t="shared" si="208"/>
        <v>Yes</v>
      </c>
      <c r="M3339">
        <v>1</v>
      </c>
      <c r="N3339" t="str" cm="1">
        <f t="array" ref="N3339">_xlfn.IFS(M3339&lt;=2,"Small",M3339&lt;=5,"Medium",M3339&gt;5,"Large")</f>
        <v>Small</v>
      </c>
      <c r="O3339" s="50">
        <v>40</v>
      </c>
      <c r="P3339" s="67">
        <f t="shared" si="209"/>
        <v>0.03</v>
      </c>
      <c r="Q3339" s="52">
        <v>4.7</v>
      </c>
      <c r="R3339" s="52" t="str" cm="1">
        <f t="array" ref="R3339">_xlfn.IFS(ROUND(Q3339,0)=5,"Excellent",ROUND(Q3339,0)=4,"Good",ROUND(Q3339,0)=3,"Ok",ROUND(Q3339,0)&lt;3,"Bad")</f>
        <v>Excellent</v>
      </c>
      <c r="S3339">
        <v>10</v>
      </c>
      <c r="T3339" t="str">
        <f t="shared" si="210"/>
        <v>No</v>
      </c>
      <c r="U3339" s="65">
        <v>43145</v>
      </c>
      <c r="V3339" s="65">
        <v>43881</v>
      </c>
      <c r="W3339">
        <v>365</v>
      </c>
      <c r="X3339" t="str">
        <f t="shared" si="211"/>
        <v>Active</v>
      </c>
      <c r="Y3339" t="s">
        <v>15616</v>
      </c>
    </row>
    <row r="3340" spans="1:25" x14ac:dyDescent="0.25">
      <c r="A3340">
        <v>3339</v>
      </c>
      <c r="B3340" t="s">
        <v>2430</v>
      </c>
      <c r="C3340">
        <v>3385</v>
      </c>
      <c r="D3340" t="str">
        <f>VLOOKUP($C3340,Hosts!$A:$O,10,0)</f>
        <v>New York</v>
      </c>
      <c r="E3340" s="67">
        <f>INDEX(Hosts!$A:$O,MATCH(Places!$C3340,Hosts!$A:$A,0),MATCH(Places!E$1,Hosts!$1:$1,0))</f>
        <v>1</v>
      </c>
      <c r="F3340" s="67">
        <f>INDEX(Hosts!$A:$O,MATCH(Places!$C3340,Hosts!$A:$A,0),MATCH(Places!F$1,Hosts!$1:$1,0))</f>
        <v>0.94</v>
      </c>
      <c r="G3340" s="67" t="str">
        <f>INDEX(Hosts!$A:$O,MATCH(Places!$C3340,Hosts!$A:$A,0),MATCH(Places!G$1,Hosts!$1:$1,0))</f>
        <v>Yes</v>
      </c>
      <c r="H3340">
        <v>7</v>
      </c>
      <c r="I3340" t="str">
        <f>VLOOKUP($H3340,Neighborhoods!$A:$C,2,0)</f>
        <v>Brooklyn</v>
      </c>
      <c r="J3340" t="str">
        <f>VLOOKUP($H3340,Neighborhoods!$A:$C,3,0)</f>
        <v>Bedford-Stuyvesant</v>
      </c>
      <c r="K3340" t="s">
        <v>1</v>
      </c>
      <c r="L3340" t="str">
        <f t="shared" si="208"/>
        <v>Yes</v>
      </c>
      <c r="M3340">
        <v>2</v>
      </c>
      <c r="N3340" t="str" cm="1">
        <f t="array" ref="N3340">_xlfn.IFS(M3340&lt;=2,"Small",M3340&lt;=5,"Medium",M3340&gt;5,"Large")</f>
        <v>Small</v>
      </c>
      <c r="O3340" s="50">
        <v>95</v>
      </c>
      <c r="P3340" s="67">
        <f t="shared" si="209"/>
        <v>0.03</v>
      </c>
      <c r="Q3340" s="52">
        <v>5</v>
      </c>
      <c r="R3340" s="52" t="str" cm="1">
        <f t="array" ref="R3340">_xlfn.IFS(ROUND(Q3340,0)=5,"Excellent",ROUND(Q3340,0)=4,"Good",ROUND(Q3340,0)=3,"Ok",ROUND(Q3340,0)&lt;3,"Bad")</f>
        <v>Excellent</v>
      </c>
      <c r="S3340">
        <v>49</v>
      </c>
      <c r="T3340" t="str">
        <f t="shared" si="210"/>
        <v>No</v>
      </c>
      <c r="U3340" s="65">
        <v>43112</v>
      </c>
      <c r="V3340" s="65">
        <v>43807</v>
      </c>
      <c r="W3340">
        <v>358</v>
      </c>
      <c r="X3340" t="str">
        <f t="shared" si="211"/>
        <v>Active</v>
      </c>
      <c r="Y3340" t="s">
        <v>15615</v>
      </c>
    </row>
    <row r="3341" spans="1:25" x14ac:dyDescent="0.25">
      <c r="A3341">
        <v>3340</v>
      </c>
      <c r="B3341" t="s">
        <v>2431</v>
      </c>
      <c r="C3341">
        <v>527</v>
      </c>
      <c r="D3341" t="str">
        <f>VLOOKUP($C3341,Hosts!$A:$O,10,0)</f>
        <v>New York</v>
      </c>
      <c r="E3341" s="67">
        <f>INDEX(Hosts!$A:$O,MATCH(Places!$C3341,Hosts!$A:$A,0),MATCH(Places!E$1,Hosts!$1:$1,0))</f>
        <v>0.92</v>
      </c>
      <c r="F3341" s="67">
        <f>INDEX(Hosts!$A:$O,MATCH(Places!$C3341,Hosts!$A:$A,0),MATCH(Places!F$1,Hosts!$1:$1,0))</f>
        <v>0.66</v>
      </c>
      <c r="G3341" s="67" t="str">
        <f>INDEX(Hosts!$A:$O,MATCH(Places!$C3341,Hosts!$A:$A,0),MATCH(Places!G$1,Hosts!$1:$1,0))</f>
        <v>Yes</v>
      </c>
      <c r="H3341">
        <v>30</v>
      </c>
      <c r="I3341" t="str">
        <f>VLOOKUP($H3341,Neighborhoods!$A:$C,2,0)</f>
        <v>Staten Island</v>
      </c>
      <c r="J3341" t="str">
        <f>VLOOKUP($H3341,Neighborhoods!$A:$C,3,0)</f>
        <v>Tompkinsville</v>
      </c>
      <c r="K3341" t="s">
        <v>11822</v>
      </c>
      <c r="L3341" t="str">
        <f t="shared" si="208"/>
        <v>No</v>
      </c>
      <c r="M3341">
        <v>6</v>
      </c>
      <c r="N3341" t="str" cm="1">
        <f t="array" ref="N3341">_xlfn.IFS(M3341&lt;=2,"Small",M3341&lt;=5,"Medium",M3341&gt;5,"Large")</f>
        <v>Large</v>
      </c>
      <c r="O3341" s="50">
        <v>79</v>
      </c>
      <c r="P3341" s="67">
        <f t="shared" si="209"/>
        <v>0.03</v>
      </c>
      <c r="Q3341" s="52">
        <v>4.9800000000000004</v>
      </c>
      <c r="R3341" s="52" t="str" cm="1">
        <f t="array" ref="R3341">_xlfn.IFS(ROUND(Q3341,0)=5,"Excellent",ROUND(Q3341,0)=4,"Good",ROUND(Q3341,0)=3,"Ok",ROUND(Q3341,0)&lt;3,"Bad")</f>
        <v>Excellent</v>
      </c>
      <c r="S3341">
        <v>89</v>
      </c>
      <c r="T3341" t="str">
        <f t="shared" si="210"/>
        <v>No</v>
      </c>
      <c r="U3341" s="65">
        <v>43136</v>
      </c>
      <c r="V3341" s="65">
        <v>43902</v>
      </c>
      <c r="W3341">
        <v>122</v>
      </c>
      <c r="X3341" t="str">
        <f t="shared" si="211"/>
        <v>Active</v>
      </c>
      <c r="Y3341" t="s">
        <v>15615</v>
      </c>
    </row>
    <row r="3342" spans="1:25" x14ac:dyDescent="0.25">
      <c r="A3342">
        <v>3341</v>
      </c>
      <c r="B3342" t="s">
        <v>13691</v>
      </c>
      <c r="C3342">
        <v>3119</v>
      </c>
      <c r="D3342" t="str">
        <f>VLOOKUP($C3342,Hosts!$A:$O,10,0)</f>
        <v>New York</v>
      </c>
      <c r="E3342" s="67">
        <f>INDEX(Hosts!$A:$O,MATCH(Places!$C3342,Hosts!$A:$A,0),MATCH(Places!E$1,Hosts!$1:$1,0))</f>
        <v>1</v>
      </c>
      <c r="F3342" s="67">
        <f>INDEX(Hosts!$A:$O,MATCH(Places!$C3342,Hosts!$A:$A,0),MATCH(Places!F$1,Hosts!$1:$1,0))</f>
        <v>1</v>
      </c>
      <c r="G3342" s="67" t="str">
        <f>INDEX(Hosts!$A:$O,MATCH(Places!$C3342,Hosts!$A:$A,0),MATCH(Places!G$1,Hosts!$1:$1,0))</f>
        <v>No</v>
      </c>
      <c r="H3342">
        <v>7</v>
      </c>
      <c r="I3342" t="str">
        <f>VLOOKUP($H3342,Neighborhoods!$A:$C,2,0)</f>
        <v>Brooklyn</v>
      </c>
      <c r="J3342" t="str">
        <f>VLOOKUP($H3342,Neighborhoods!$A:$C,3,0)</f>
        <v>Bedford-Stuyvesant</v>
      </c>
      <c r="K3342" t="s">
        <v>1</v>
      </c>
      <c r="L3342" t="str">
        <f t="shared" si="208"/>
        <v>Yes</v>
      </c>
      <c r="M3342">
        <v>2</v>
      </c>
      <c r="N3342" t="str" cm="1">
        <f t="array" ref="N3342">_xlfn.IFS(M3342&lt;=2,"Small",M3342&lt;=5,"Medium",M3342&gt;5,"Large")</f>
        <v>Small</v>
      </c>
      <c r="O3342" s="50">
        <v>55</v>
      </c>
      <c r="P3342" s="67">
        <f t="shared" si="209"/>
        <v>0.03</v>
      </c>
      <c r="Q3342" s="52">
        <v>5</v>
      </c>
      <c r="R3342" s="52" t="str" cm="1">
        <f t="array" ref="R3342">_xlfn.IFS(ROUND(Q3342,0)=5,"Excellent",ROUND(Q3342,0)=4,"Good",ROUND(Q3342,0)=3,"Ok",ROUND(Q3342,0)&lt;3,"Bad")</f>
        <v>Excellent</v>
      </c>
      <c r="S3342">
        <v>3</v>
      </c>
      <c r="T3342" t="str">
        <f t="shared" si="210"/>
        <v>No</v>
      </c>
      <c r="U3342" s="65">
        <v>43906</v>
      </c>
      <c r="V3342" s="65">
        <v>44052</v>
      </c>
      <c r="W3342">
        <v>88</v>
      </c>
      <c r="X3342" t="str">
        <f t="shared" si="211"/>
        <v>Active</v>
      </c>
      <c r="Y3342" t="s">
        <v>15616</v>
      </c>
    </row>
    <row r="3343" spans="1:25" x14ac:dyDescent="0.25">
      <c r="A3343">
        <v>3342</v>
      </c>
      <c r="B3343" t="s">
        <v>13393</v>
      </c>
      <c r="C3343">
        <v>869</v>
      </c>
      <c r="D3343" t="str">
        <f>VLOOKUP($C3343,Hosts!$A:$O,10,0)</f>
        <v>New York</v>
      </c>
      <c r="E3343" s="67">
        <f>INDEX(Hosts!$A:$O,MATCH(Places!$C3343,Hosts!$A:$A,0),MATCH(Places!E$1,Hosts!$1:$1,0))</f>
        <v>1</v>
      </c>
      <c r="F3343" s="67">
        <f>INDEX(Hosts!$A:$O,MATCH(Places!$C3343,Hosts!$A:$A,0),MATCH(Places!F$1,Hosts!$1:$1,0))</f>
        <v>0.85</v>
      </c>
      <c r="G3343" s="67" t="str">
        <f>INDEX(Hosts!$A:$O,MATCH(Places!$C3343,Hosts!$A:$A,0),MATCH(Places!G$1,Hosts!$1:$1,0))</f>
        <v>Yes</v>
      </c>
      <c r="H3343">
        <v>20</v>
      </c>
      <c r="I3343" t="str">
        <f>VLOOKUP($H3343,Neighborhoods!$A:$C,2,0)</f>
        <v>Manhattan</v>
      </c>
      <c r="J3343" t="str">
        <f>VLOOKUP($H3343,Neighborhoods!$A:$C,3,0)</f>
        <v>Upper West Side</v>
      </c>
      <c r="K3343" t="s">
        <v>11822</v>
      </c>
      <c r="L3343" t="str">
        <f t="shared" si="208"/>
        <v>No</v>
      </c>
      <c r="M3343">
        <v>4</v>
      </c>
      <c r="N3343" t="str" cm="1">
        <f t="array" ref="N3343">_xlfn.IFS(M3343&lt;=2,"Small",M3343&lt;=5,"Medium",M3343&gt;5,"Large")</f>
        <v>Medium</v>
      </c>
      <c r="O3343" s="50">
        <v>395</v>
      </c>
      <c r="P3343" s="67">
        <f t="shared" si="209"/>
        <v>0.04</v>
      </c>
      <c r="Q3343" s="52">
        <v>5</v>
      </c>
      <c r="R3343" s="52" t="str" cm="1">
        <f t="array" ref="R3343">_xlfn.IFS(ROUND(Q3343,0)=5,"Excellent",ROUND(Q3343,0)=4,"Good",ROUND(Q3343,0)=3,"Ok",ROUND(Q3343,0)&lt;3,"Bad")</f>
        <v>Excellent</v>
      </c>
      <c r="S3343">
        <v>61</v>
      </c>
      <c r="T3343" t="str">
        <f t="shared" si="210"/>
        <v>No</v>
      </c>
      <c r="U3343" s="65">
        <v>43150</v>
      </c>
      <c r="V3343" s="65">
        <v>44052</v>
      </c>
      <c r="W3343">
        <v>357</v>
      </c>
      <c r="X3343" t="str">
        <f t="shared" si="211"/>
        <v>Active</v>
      </c>
      <c r="Y3343" t="s">
        <v>15615</v>
      </c>
    </row>
    <row r="3344" spans="1:25" x14ac:dyDescent="0.25">
      <c r="A3344">
        <v>3343</v>
      </c>
      <c r="B3344" t="s">
        <v>2432</v>
      </c>
      <c r="C3344">
        <v>996</v>
      </c>
      <c r="D3344" t="str">
        <f>VLOOKUP($C3344,Hosts!$A:$O,10,0)</f>
        <v>New York</v>
      </c>
      <c r="E3344" s="67">
        <f>INDEX(Hosts!$A:$O,MATCH(Places!$C3344,Hosts!$A:$A,0),MATCH(Places!E$1,Hosts!$1:$1,0))</f>
        <v>1</v>
      </c>
      <c r="F3344" s="67">
        <f>INDEX(Hosts!$A:$O,MATCH(Places!$C3344,Hosts!$A:$A,0),MATCH(Places!F$1,Hosts!$1:$1,0))</f>
        <v>0.73</v>
      </c>
      <c r="G3344" s="67" t="str">
        <f>INDEX(Hosts!$A:$O,MATCH(Places!$C3344,Hosts!$A:$A,0),MATCH(Places!G$1,Hosts!$1:$1,0))</f>
        <v>Yes</v>
      </c>
      <c r="H3344">
        <v>26</v>
      </c>
      <c r="I3344" t="str">
        <f>VLOOKUP($H3344,Neighborhoods!$A:$C,2,0)</f>
        <v>Queens</v>
      </c>
      <c r="J3344" t="str">
        <f>VLOOKUP($H3344,Neighborhoods!$A:$C,3,0)</f>
        <v>Sunnyside</v>
      </c>
      <c r="K3344" t="s">
        <v>11822</v>
      </c>
      <c r="L3344" t="str">
        <f t="shared" si="208"/>
        <v>No</v>
      </c>
      <c r="M3344">
        <v>4</v>
      </c>
      <c r="N3344" t="str" cm="1">
        <f t="array" ref="N3344">_xlfn.IFS(M3344&lt;=2,"Small",M3344&lt;=5,"Medium",M3344&gt;5,"Large")</f>
        <v>Medium</v>
      </c>
      <c r="O3344" s="50">
        <v>200</v>
      </c>
      <c r="P3344" s="67">
        <f t="shared" si="209"/>
        <v>0.04</v>
      </c>
      <c r="Q3344" s="52">
        <v>5</v>
      </c>
      <c r="R3344" s="52" t="str" cm="1">
        <f t="array" ref="R3344">_xlfn.IFS(ROUND(Q3344,0)=5,"Excellent",ROUND(Q3344,0)=4,"Good",ROUND(Q3344,0)=3,"Ok",ROUND(Q3344,0)&lt;3,"Bad")</f>
        <v>Excellent</v>
      </c>
      <c r="S3344">
        <v>26</v>
      </c>
      <c r="T3344" t="str">
        <f t="shared" si="210"/>
        <v>No</v>
      </c>
      <c r="U3344" s="65">
        <v>43170</v>
      </c>
      <c r="V3344" s="65">
        <v>43883</v>
      </c>
      <c r="W3344">
        <v>134</v>
      </c>
      <c r="X3344" t="str">
        <f t="shared" si="211"/>
        <v>Active</v>
      </c>
      <c r="Y3344" t="s">
        <v>15615</v>
      </c>
    </row>
    <row r="3345" spans="1:25" x14ac:dyDescent="0.25">
      <c r="A3345">
        <v>3344</v>
      </c>
      <c r="B3345" t="s">
        <v>2433</v>
      </c>
      <c r="C3345">
        <v>1056</v>
      </c>
      <c r="D3345" t="str">
        <f>VLOOKUP($C3345,Hosts!$A:$O,10,0)</f>
        <v>New York</v>
      </c>
      <c r="E3345" s="67">
        <f>INDEX(Hosts!$A:$O,MATCH(Places!$C3345,Hosts!$A:$A,0),MATCH(Places!E$1,Hosts!$1:$1,0))</f>
        <v>0.91</v>
      </c>
      <c r="F3345" s="67">
        <f>INDEX(Hosts!$A:$O,MATCH(Places!$C3345,Hosts!$A:$A,0),MATCH(Places!F$1,Hosts!$1:$1,0))</f>
        <v>0.99</v>
      </c>
      <c r="G3345" s="67" t="str">
        <f>INDEX(Hosts!$A:$O,MATCH(Places!$C3345,Hosts!$A:$A,0),MATCH(Places!G$1,Hosts!$1:$1,0))</f>
        <v>No</v>
      </c>
      <c r="H3345">
        <v>8</v>
      </c>
      <c r="I3345" t="str">
        <f>VLOOKUP($H3345,Neighborhoods!$A:$C,2,0)</f>
        <v>Brooklyn</v>
      </c>
      <c r="J3345" t="str">
        <f>VLOOKUP($H3345,Neighborhoods!$A:$C,3,0)</f>
        <v>Bushwick</v>
      </c>
      <c r="K3345" t="s">
        <v>1</v>
      </c>
      <c r="L3345" t="str">
        <f t="shared" si="208"/>
        <v>Yes</v>
      </c>
      <c r="M3345">
        <v>2</v>
      </c>
      <c r="N3345" t="str" cm="1">
        <f t="array" ref="N3345">_xlfn.IFS(M3345&lt;=2,"Small",M3345&lt;=5,"Medium",M3345&gt;5,"Large")</f>
        <v>Small</v>
      </c>
      <c r="O3345" s="50">
        <v>51</v>
      </c>
      <c r="P3345" s="67">
        <f t="shared" si="209"/>
        <v>0.03</v>
      </c>
      <c r="Q3345" s="52">
        <v>4.8499999999999996</v>
      </c>
      <c r="R3345" s="52" t="str" cm="1">
        <f t="array" ref="R3345">_xlfn.IFS(ROUND(Q3345,0)=5,"Excellent",ROUND(Q3345,0)=4,"Good",ROUND(Q3345,0)=3,"Ok",ROUND(Q3345,0)&lt;3,"Bad")</f>
        <v>Excellent</v>
      </c>
      <c r="S3345">
        <v>26</v>
      </c>
      <c r="T3345" t="str">
        <f t="shared" si="210"/>
        <v>No</v>
      </c>
      <c r="U3345" s="65">
        <v>43213</v>
      </c>
      <c r="V3345" s="65">
        <v>44012</v>
      </c>
      <c r="W3345">
        <v>165</v>
      </c>
      <c r="X3345" t="str">
        <f t="shared" si="211"/>
        <v>Active</v>
      </c>
      <c r="Y3345" t="s">
        <v>15616</v>
      </c>
    </row>
    <row r="3346" spans="1:25" x14ac:dyDescent="0.25">
      <c r="A3346">
        <v>3345</v>
      </c>
      <c r="B3346" t="s">
        <v>2434</v>
      </c>
      <c r="C3346">
        <v>1713</v>
      </c>
      <c r="D3346" t="str">
        <f>VLOOKUP($C3346,Hosts!$A:$O,10,0)</f>
        <v>New York</v>
      </c>
      <c r="E3346" s="67">
        <f>INDEX(Hosts!$A:$O,MATCH(Places!$C3346,Hosts!$A:$A,0),MATCH(Places!E$1,Hosts!$1:$1,0))</f>
        <v>1</v>
      </c>
      <c r="F3346" s="67">
        <f>INDEX(Hosts!$A:$O,MATCH(Places!$C3346,Hosts!$A:$A,0),MATCH(Places!F$1,Hosts!$1:$1,0))</f>
        <v>0.63</v>
      </c>
      <c r="G3346" s="67" t="str">
        <f>INDEX(Hosts!$A:$O,MATCH(Places!$C3346,Hosts!$A:$A,0),MATCH(Places!G$1,Hosts!$1:$1,0))</f>
        <v>No</v>
      </c>
      <c r="H3346">
        <v>7</v>
      </c>
      <c r="I3346" t="str">
        <f>VLOOKUP($H3346,Neighborhoods!$A:$C,2,0)</f>
        <v>Brooklyn</v>
      </c>
      <c r="J3346" t="str">
        <f>VLOOKUP($H3346,Neighborhoods!$A:$C,3,0)</f>
        <v>Bedford-Stuyvesant</v>
      </c>
      <c r="K3346" t="s">
        <v>1</v>
      </c>
      <c r="L3346" t="str">
        <f t="shared" si="208"/>
        <v>Yes</v>
      </c>
      <c r="M3346">
        <v>1</v>
      </c>
      <c r="N3346" t="str" cm="1">
        <f t="array" ref="N3346">_xlfn.IFS(M3346&lt;=2,"Small",M3346&lt;=5,"Medium",M3346&gt;5,"Large")</f>
        <v>Small</v>
      </c>
      <c r="O3346" s="50">
        <v>49</v>
      </c>
      <c r="P3346" s="67">
        <f t="shared" si="209"/>
        <v>0.03</v>
      </c>
      <c r="Q3346" s="52">
        <v>5</v>
      </c>
      <c r="R3346" s="52" t="str" cm="1">
        <f t="array" ref="R3346">_xlfn.IFS(ROUND(Q3346,0)=5,"Excellent",ROUND(Q3346,0)=4,"Good",ROUND(Q3346,0)=3,"Ok",ROUND(Q3346,0)&lt;3,"Bad")</f>
        <v>Excellent</v>
      </c>
      <c r="S3346">
        <v>29</v>
      </c>
      <c r="T3346" t="str">
        <f t="shared" si="210"/>
        <v>No</v>
      </c>
      <c r="U3346" s="65">
        <v>43133</v>
      </c>
      <c r="V3346" s="65">
        <v>43861</v>
      </c>
      <c r="W3346">
        <v>89</v>
      </c>
      <c r="X3346" t="str">
        <f t="shared" si="211"/>
        <v>Active</v>
      </c>
      <c r="Y3346" t="s">
        <v>15615</v>
      </c>
    </row>
    <row r="3347" spans="1:25" x14ac:dyDescent="0.25">
      <c r="A3347">
        <v>3346</v>
      </c>
      <c r="B3347" t="s">
        <v>2435</v>
      </c>
      <c r="C3347">
        <v>3152</v>
      </c>
      <c r="D3347" t="str">
        <f>VLOOKUP($C3347,Hosts!$A:$O,10,0)</f>
        <v>New York</v>
      </c>
      <c r="E3347" s="67">
        <f>INDEX(Hosts!$A:$O,MATCH(Places!$C3347,Hosts!$A:$A,0),MATCH(Places!E$1,Hosts!$1:$1,0))</f>
        <v>1</v>
      </c>
      <c r="F3347" s="67">
        <f>INDEX(Hosts!$A:$O,MATCH(Places!$C3347,Hosts!$A:$A,0),MATCH(Places!F$1,Hosts!$1:$1,0))</f>
        <v>0.98</v>
      </c>
      <c r="G3347" s="67" t="str">
        <f>INDEX(Hosts!$A:$O,MATCH(Places!$C3347,Hosts!$A:$A,0),MATCH(Places!G$1,Hosts!$1:$1,0))</f>
        <v>Yes</v>
      </c>
      <c r="H3347">
        <v>24</v>
      </c>
      <c r="I3347" t="str">
        <f>VLOOKUP($H3347,Neighborhoods!$A:$C,2,0)</f>
        <v>Queens</v>
      </c>
      <c r="J3347" t="str">
        <f>VLOOKUP($H3347,Neighborhoods!$A:$C,3,0)</f>
        <v>Long Island City</v>
      </c>
      <c r="K3347" t="s">
        <v>11822</v>
      </c>
      <c r="L3347" t="str">
        <f t="shared" si="208"/>
        <v>No</v>
      </c>
      <c r="M3347">
        <v>2</v>
      </c>
      <c r="N3347" t="str" cm="1">
        <f t="array" ref="N3347">_xlfn.IFS(M3347&lt;=2,"Small",M3347&lt;=5,"Medium",M3347&gt;5,"Large")</f>
        <v>Small</v>
      </c>
      <c r="O3347" s="50">
        <v>120</v>
      </c>
      <c r="P3347" s="67">
        <f t="shared" si="209"/>
        <v>0.03</v>
      </c>
      <c r="Q3347" s="52">
        <v>4.92</v>
      </c>
      <c r="R3347" s="52" t="str" cm="1">
        <f t="array" ref="R3347">_xlfn.IFS(ROUND(Q3347,0)=5,"Excellent",ROUND(Q3347,0)=4,"Good",ROUND(Q3347,0)=3,"Ok",ROUND(Q3347,0)&lt;3,"Bad")</f>
        <v>Excellent</v>
      </c>
      <c r="S3347">
        <v>72</v>
      </c>
      <c r="T3347" t="str">
        <f t="shared" si="210"/>
        <v>No</v>
      </c>
      <c r="U3347" s="65">
        <v>43151</v>
      </c>
      <c r="V3347" s="65">
        <v>43911</v>
      </c>
      <c r="W3347">
        <v>365</v>
      </c>
      <c r="X3347" t="str">
        <f t="shared" si="211"/>
        <v>Active</v>
      </c>
      <c r="Y3347" t="s">
        <v>15615</v>
      </c>
    </row>
    <row r="3348" spans="1:25" x14ac:dyDescent="0.25">
      <c r="A3348">
        <v>3347</v>
      </c>
      <c r="B3348" t="s">
        <v>2436</v>
      </c>
      <c r="C3348">
        <v>2428</v>
      </c>
      <c r="D3348" t="str">
        <f>VLOOKUP($C3348,Hosts!$A:$O,10,0)</f>
        <v>New York</v>
      </c>
      <c r="E3348" s="67">
        <f>INDEX(Hosts!$A:$O,MATCH(Places!$C3348,Hosts!$A:$A,0),MATCH(Places!E$1,Hosts!$1:$1,0))</f>
        <v>1</v>
      </c>
      <c r="F3348" s="67">
        <f>INDEX(Hosts!$A:$O,MATCH(Places!$C3348,Hosts!$A:$A,0),MATCH(Places!F$1,Hosts!$1:$1,0))</f>
        <v>1</v>
      </c>
      <c r="G3348" s="67" t="str">
        <f>INDEX(Hosts!$A:$O,MATCH(Places!$C3348,Hosts!$A:$A,0),MATCH(Places!G$1,Hosts!$1:$1,0))</f>
        <v>No</v>
      </c>
      <c r="H3348">
        <v>16</v>
      </c>
      <c r="I3348" t="str">
        <f>VLOOKUP($H3348,Neighborhoods!$A:$C,2,0)</f>
        <v>Manhattan</v>
      </c>
      <c r="J3348" t="str">
        <f>VLOOKUP($H3348,Neighborhoods!$A:$C,3,0)</f>
        <v>Harlem</v>
      </c>
      <c r="K3348" t="s">
        <v>11822</v>
      </c>
      <c r="L3348" t="str">
        <f t="shared" si="208"/>
        <v>No</v>
      </c>
      <c r="M3348">
        <v>4</v>
      </c>
      <c r="N3348" t="str" cm="1">
        <f t="array" ref="N3348">_xlfn.IFS(M3348&lt;=2,"Small",M3348&lt;=5,"Medium",M3348&gt;5,"Large")</f>
        <v>Medium</v>
      </c>
      <c r="O3348" s="50">
        <v>95</v>
      </c>
      <c r="P3348" s="67">
        <f t="shared" si="209"/>
        <v>0.03</v>
      </c>
      <c r="Q3348" s="52">
        <v>4.38</v>
      </c>
      <c r="R3348" s="52" t="str" cm="1">
        <f t="array" ref="R3348">_xlfn.IFS(ROUND(Q3348,0)=5,"Excellent",ROUND(Q3348,0)=4,"Good",ROUND(Q3348,0)=3,"Ok",ROUND(Q3348,0)&lt;3,"Bad")</f>
        <v>Good</v>
      </c>
      <c r="S3348">
        <v>52</v>
      </c>
      <c r="T3348" t="str">
        <f t="shared" si="210"/>
        <v>No</v>
      </c>
      <c r="U3348" s="65">
        <v>43153</v>
      </c>
      <c r="V3348" s="65">
        <v>43894</v>
      </c>
      <c r="W3348">
        <v>46</v>
      </c>
      <c r="X3348" t="str">
        <f t="shared" si="211"/>
        <v>Active</v>
      </c>
      <c r="Y3348" t="s">
        <v>15615</v>
      </c>
    </row>
    <row r="3349" spans="1:25" x14ac:dyDescent="0.25">
      <c r="A3349">
        <v>3348</v>
      </c>
      <c r="B3349" t="s">
        <v>2437</v>
      </c>
      <c r="C3349">
        <v>2829</v>
      </c>
      <c r="D3349" t="str">
        <f>VLOOKUP($C3349,Hosts!$A:$O,10,0)</f>
        <v>New York</v>
      </c>
      <c r="E3349" s="67">
        <f>INDEX(Hosts!$A:$O,MATCH(Places!$C3349,Hosts!$A:$A,0),MATCH(Places!E$1,Hosts!$1:$1,0))</f>
        <v>1</v>
      </c>
      <c r="F3349" s="67">
        <f>INDEX(Hosts!$A:$O,MATCH(Places!$C3349,Hosts!$A:$A,0),MATCH(Places!F$1,Hosts!$1:$1,0))</f>
        <v>1</v>
      </c>
      <c r="G3349" s="67" t="str">
        <f>INDEX(Hosts!$A:$O,MATCH(Places!$C3349,Hosts!$A:$A,0),MATCH(Places!G$1,Hosts!$1:$1,0))</f>
        <v>Yes</v>
      </c>
      <c r="H3349">
        <v>7</v>
      </c>
      <c r="I3349" t="str">
        <f>VLOOKUP($H3349,Neighborhoods!$A:$C,2,0)</f>
        <v>Brooklyn</v>
      </c>
      <c r="J3349" t="str">
        <f>VLOOKUP($H3349,Neighborhoods!$A:$C,3,0)</f>
        <v>Bedford-Stuyvesant</v>
      </c>
      <c r="K3349" t="s">
        <v>1</v>
      </c>
      <c r="L3349" t="str">
        <f t="shared" si="208"/>
        <v>Yes</v>
      </c>
      <c r="M3349">
        <v>2</v>
      </c>
      <c r="N3349" t="str" cm="1">
        <f t="array" ref="N3349">_xlfn.IFS(M3349&lt;=2,"Small",M3349&lt;=5,"Medium",M3349&gt;5,"Large")</f>
        <v>Small</v>
      </c>
      <c r="O3349" s="50">
        <v>75</v>
      </c>
      <c r="P3349" s="67">
        <f t="shared" si="209"/>
        <v>0.03</v>
      </c>
      <c r="Q3349" s="52">
        <v>4.75</v>
      </c>
      <c r="R3349" s="52" t="str" cm="1">
        <f t="array" ref="R3349">_xlfn.IFS(ROUND(Q3349,0)=5,"Excellent",ROUND(Q3349,0)=4,"Good",ROUND(Q3349,0)=3,"Ok",ROUND(Q3349,0)&lt;3,"Bad")</f>
        <v>Excellent</v>
      </c>
      <c r="S3349">
        <v>20</v>
      </c>
      <c r="T3349" t="str">
        <f t="shared" si="210"/>
        <v>No</v>
      </c>
      <c r="U3349" s="65">
        <v>43317</v>
      </c>
      <c r="V3349" s="65">
        <v>43834</v>
      </c>
      <c r="W3349">
        <v>365</v>
      </c>
      <c r="X3349" t="str">
        <f t="shared" si="211"/>
        <v>Active</v>
      </c>
      <c r="Y3349" t="s">
        <v>15616</v>
      </c>
    </row>
    <row r="3350" spans="1:25" x14ac:dyDescent="0.25">
      <c r="A3350">
        <v>3349</v>
      </c>
      <c r="B3350" t="s">
        <v>2438</v>
      </c>
      <c r="C3350">
        <v>3455</v>
      </c>
      <c r="D3350" t="str">
        <f>VLOOKUP($C3350,Hosts!$A:$O,10,0)</f>
        <v>California</v>
      </c>
      <c r="E3350" s="67">
        <f>INDEX(Hosts!$A:$O,MATCH(Places!$C3350,Hosts!$A:$A,0),MATCH(Places!E$1,Hosts!$1:$1,0))</f>
        <v>0.5</v>
      </c>
      <c r="F3350" s="67">
        <f>INDEX(Hosts!$A:$O,MATCH(Places!$C3350,Hosts!$A:$A,0),MATCH(Places!F$1,Hosts!$1:$1,0))</f>
        <v>1</v>
      </c>
      <c r="G3350" s="67" t="str">
        <f>INDEX(Hosts!$A:$O,MATCH(Places!$C3350,Hosts!$A:$A,0),MATCH(Places!G$1,Hosts!$1:$1,0))</f>
        <v>Yes</v>
      </c>
      <c r="H3350">
        <v>15</v>
      </c>
      <c r="I3350" t="str">
        <f>VLOOKUP($H3350,Neighborhoods!$A:$C,2,0)</f>
        <v>Manhattan</v>
      </c>
      <c r="J3350" t="str">
        <f>VLOOKUP($H3350,Neighborhoods!$A:$C,3,0)</f>
        <v>East Village</v>
      </c>
      <c r="K3350" t="s">
        <v>11822</v>
      </c>
      <c r="L3350" t="str">
        <f t="shared" si="208"/>
        <v>No</v>
      </c>
      <c r="M3350">
        <v>2</v>
      </c>
      <c r="N3350" t="str" cm="1">
        <f t="array" ref="N3350">_xlfn.IFS(M3350&lt;=2,"Small",M3350&lt;=5,"Medium",M3350&gt;5,"Large")</f>
        <v>Small</v>
      </c>
      <c r="O3350" s="50">
        <v>224</v>
      </c>
      <c r="P3350" s="67">
        <f t="shared" si="209"/>
        <v>0.04</v>
      </c>
      <c r="Q3350" s="52">
        <v>4.83</v>
      </c>
      <c r="R3350" s="52" t="str" cm="1">
        <f t="array" ref="R3350">_xlfn.IFS(ROUND(Q3350,0)=5,"Excellent",ROUND(Q3350,0)=4,"Good",ROUND(Q3350,0)=3,"Ok",ROUND(Q3350,0)&lt;3,"Bad")</f>
        <v>Excellent</v>
      </c>
      <c r="S3350">
        <v>72</v>
      </c>
      <c r="T3350" t="str">
        <f t="shared" si="210"/>
        <v>No</v>
      </c>
      <c r="U3350" s="65">
        <v>43113</v>
      </c>
      <c r="V3350" s="65">
        <v>43885</v>
      </c>
      <c r="W3350">
        <v>270</v>
      </c>
      <c r="X3350" t="str">
        <f t="shared" si="211"/>
        <v>Active</v>
      </c>
      <c r="Y3350" t="s">
        <v>15615</v>
      </c>
    </row>
    <row r="3351" spans="1:25" x14ac:dyDescent="0.25">
      <c r="A3351">
        <v>3350</v>
      </c>
      <c r="B3351" t="s">
        <v>2439</v>
      </c>
      <c r="C3351">
        <v>3455</v>
      </c>
      <c r="D3351" t="str">
        <f>VLOOKUP($C3351,Hosts!$A:$O,10,0)</f>
        <v>California</v>
      </c>
      <c r="E3351" s="67">
        <f>INDEX(Hosts!$A:$O,MATCH(Places!$C3351,Hosts!$A:$A,0),MATCH(Places!E$1,Hosts!$1:$1,0))</f>
        <v>0.5</v>
      </c>
      <c r="F3351" s="67">
        <f>INDEX(Hosts!$A:$O,MATCH(Places!$C3351,Hosts!$A:$A,0),MATCH(Places!F$1,Hosts!$1:$1,0))</f>
        <v>1</v>
      </c>
      <c r="G3351" s="67" t="str">
        <f>INDEX(Hosts!$A:$O,MATCH(Places!$C3351,Hosts!$A:$A,0),MATCH(Places!G$1,Hosts!$1:$1,0))</f>
        <v>Yes</v>
      </c>
      <c r="H3351">
        <v>15</v>
      </c>
      <c r="I3351" t="str">
        <f>VLOOKUP($H3351,Neighborhoods!$A:$C,2,0)</f>
        <v>Manhattan</v>
      </c>
      <c r="J3351" t="str">
        <f>VLOOKUP($H3351,Neighborhoods!$A:$C,3,0)</f>
        <v>East Village</v>
      </c>
      <c r="K3351" t="s">
        <v>1</v>
      </c>
      <c r="L3351" t="str">
        <f t="shared" si="208"/>
        <v>Yes</v>
      </c>
      <c r="M3351">
        <v>1</v>
      </c>
      <c r="N3351" t="str" cm="1">
        <f t="array" ref="N3351">_xlfn.IFS(M3351&lt;=2,"Small",M3351&lt;=5,"Medium",M3351&gt;5,"Large")</f>
        <v>Small</v>
      </c>
      <c r="O3351" s="50">
        <v>169</v>
      </c>
      <c r="P3351" s="67">
        <f t="shared" si="209"/>
        <v>0.03</v>
      </c>
      <c r="Q3351" s="52">
        <v>5</v>
      </c>
      <c r="R3351" s="52" t="str" cm="1">
        <f t="array" ref="R3351">_xlfn.IFS(ROUND(Q3351,0)=5,"Excellent",ROUND(Q3351,0)=4,"Good",ROUND(Q3351,0)=3,"Ok",ROUND(Q3351,0)&lt;3,"Bad")</f>
        <v>Excellent</v>
      </c>
      <c r="S3351">
        <v>3</v>
      </c>
      <c r="T3351" t="str">
        <f t="shared" si="210"/>
        <v>No</v>
      </c>
      <c r="U3351" s="65">
        <v>43229</v>
      </c>
      <c r="V3351" s="65">
        <v>43258</v>
      </c>
      <c r="W3351">
        <v>0</v>
      </c>
      <c r="X3351" t="str">
        <f t="shared" si="211"/>
        <v>Inactive</v>
      </c>
      <c r="Y3351" t="s">
        <v>15616</v>
      </c>
    </row>
    <row r="3352" spans="1:25" x14ac:dyDescent="0.25">
      <c r="A3352">
        <v>3351</v>
      </c>
      <c r="B3352" t="s">
        <v>2440</v>
      </c>
      <c r="C3352">
        <v>2630</v>
      </c>
      <c r="D3352" t="str">
        <f>VLOOKUP($C3352,Hosts!$A:$O,10,0)</f>
        <v>New York</v>
      </c>
      <c r="E3352" s="67">
        <f>INDEX(Hosts!$A:$O,MATCH(Places!$C3352,Hosts!$A:$A,0),MATCH(Places!E$1,Hosts!$1:$1,0))</f>
        <v>0.56999999999999995</v>
      </c>
      <c r="F3352" s="67">
        <f>INDEX(Hosts!$A:$O,MATCH(Places!$C3352,Hosts!$A:$A,0),MATCH(Places!F$1,Hosts!$1:$1,0))</f>
        <v>1</v>
      </c>
      <c r="G3352" s="67" t="str">
        <f>INDEX(Hosts!$A:$O,MATCH(Places!$C3352,Hosts!$A:$A,0),MATCH(Places!G$1,Hosts!$1:$1,0))</f>
        <v>Yes</v>
      </c>
      <c r="H3352">
        <v>14</v>
      </c>
      <c r="I3352" t="str">
        <f>VLOOKUP($H3352,Neighborhoods!$A:$C,2,0)</f>
        <v>Manhattan</v>
      </c>
      <c r="J3352" t="str">
        <f>VLOOKUP($H3352,Neighborhoods!$A:$C,3,0)</f>
        <v>East Harlem</v>
      </c>
      <c r="K3352" t="s">
        <v>11822</v>
      </c>
      <c r="L3352" t="str">
        <f t="shared" si="208"/>
        <v>No</v>
      </c>
      <c r="M3352">
        <v>6</v>
      </c>
      <c r="N3352" t="str" cm="1">
        <f t="array" ref="N3352">_xlfn.IFS(M3352&lt;=2,"Small",M3352&lt;=5,"Medium",M3352&gt;5,"Large")</f>
        <v>Large</v>
      </c>
      <c r="O3352" s="50">
        <v>220</v>
      </c>
      <c r="P3352" s="67">
        <f t="shared" si="209"/>
        <v>0.04</v>
      </c>
      <c r="Q3352" s="52">
        <v>4.74</v>
      </c>
      <c r="R3352" s="52" t="str" cm="1">
        <f t="array" ref="R3352">_xlfn.IFS(ROUND(Q3352,0)=5,"Excellent",ROUND(Q3352,0)=4,"Good",ROUND(Q3352,0)=3,"Ok",ROUND(Q3352,0)&lt;3,"Bad")</f>
        <v>Excellent</v>
      </c>
      <c r="S3352">
        <v>38</v>
      </c>
      <c r="T3352" t="str">
        <f t="shared" si="210"/>
        <v>No</v>
      </c>
      <c r="U3352" s="65">
        <v>43186</v>
      </c>
      <c r="V3352" s="65">
        <v>44020</v>
      </c>
      <c r="W3352">
        <v>157</v>
      </c>
      <c r="X3352" t="str">
        <f t="shared" si="211"/>
        <v>Active</v>
      </c>
      <c r="Y3352" t="s">
        <v>15615</v>
      </c>
    </row>
    <row r="3353" spans="1:25" x14ac:dyDescent="0.25">
      <c r="A3353">
        <v>3352</v>
      </c>
      <c r="B3353" t="s">
        <v>13455</v>
      </c>
      <c r="C3353">
        <v>3456</v>
      </c>
      <c r="D3353" t="str">
        <f>VLOOKUP($C3353,Hosts!$A:$O,10,0)</f>
        <v>New York</v>
      </c>
      <c r="E3353" s="67">
        <f>INDEX(Hosts!$A:$O,MATCH(Places!$C3353,Hosts!$A:$A,0),MATCH(Places!E$1,Hosts!$1:$1,0))</f>
        <v>1</v>
      </c>
      <c r="F3353" s="67">
        <f>INDEX(Hosts!$A:$O,MATCH(Places!$C3353,Hosts!$A:$A,0),MATCH(Places!F$1,Hosts!$1:$1,0))</f>
        <v>0.99</v>
      </c>
      <c r="G3353" s="67" t="str">
        <f>INDEX(Hosts!$A:$O,MATCH(Places!$C3353,Hosts!$A:$A,0),MATCH(Places!G$1,Hosts!$1:$1,0))</f>
        <v>No</v>
      </c>
      <c r="H3353">
        <v>17</v>
      </c>
      <c r="I3353" t="str">
        <f>VLOOKUP($H3353,Neighborhoods!$A:$C,2,0)</f>
        <v>Manhattan</v>
      </c>
      <c r="J3353" t="str">
        <f>VLOOKUP($H3353,Neighborhoods!$A:$C,3,0)</f>
        <v>Hell's Kitchen</v>
      </c>
      <c r="K3353" t="s">
        <v>1</v>
      </c>
      <c r="L3353" t="str">
        <f t="shared" si="208"/>
        <v>Yes</v>
      </c>
      <c r="M3353">
        <v>2</v>
      </c>
      <c r="N3353" t="str" cm="1">
        <f t="array" ref="N3353">_xlfn.IFS(M3353&lt;=2,"Small",M3353&lt;=5,"Medium",M3353&gt;5,"Large")</f>
        <v>Small</v>
      </c>
      <c r="O3353" s="50">
        <v>66</v>
      </c>
      <c r="P3353" s="67">
        <f t="shared" si="209"/>
        <v>0.03</v>
      </c>
      <c r="Q3353" s="52">
        <v>4.55</v>
      </c>
      <c r="R3353" s="52" t="str" cm="1">
        <f t="array" ref="R3353">_xlfn.IFS(ROUND(Q3353,0)=5,"Excellent",ROUND(Q3353,0)=4,"Good",ROUND(Q3353,0)=3,"Ok",ROUND(Q3353,0)&lt;3,"Bad")</f>
        <v>Excellent</v>
      </c>
      <c r="S3353">
        <v>99</v>
      </c>
      <c r="T3353" t="str">
        <f t="shared" si="210"/>
        <v>No</v>
      </c>
      <c r="U3353" s="65">
        <v>43120</v>
      </c>
      <c r="V3353" s="65">
        <v>44056</v>
      </c>
      <c r="W3353">
        <v>344</v>
      </c>
      <c r="X3353" t="str">
        <f t="shared" si="211"/>
        <v>Active</v>
      </c>
      <c r="Y3353" t="s">
        <v>15615</v>
      </c>
    </row>
    <row r="3354" spans="1:25" x14ac:dyDescent="0.25">
      <c r="A3354">
        <v>3353</v>
      </c>
      <c r="B3354" t="s">
        <v>2441</v>
      </c>
      <c r="C3354">
        <v>3456</v>
      </c>
      <c r="D3354" t="str">
        <f>VLOOKUP($C3354,Hosts!$A:$O,10,0)</f>
        <v>New York</v>
      </c>
      <c r="E3354" s="67">
        <f>INDEX(Hosts!$A:$O,MATCH(Places!$C3354,Hosts!$A:$A,0),MATCH(Places!E$1,Hosts!$1:$1,0))</f>
        <v>1</v>
      </c>
      <c r="F3354" s="67">
        <f>INDEX(Hosts!$A:$O,MATCH(Places!$C3354,Hosts!$A:$A,0),MATCH(Places!F$1,Hosts!$1:$1,0))</f>
        <v>0.99</v>
      </c>
      <c r="G3354" s="67" t="str">
        <f>INDEX(Hosts!$A:$O,MATCH(Places!$C3354,Hosts!$A:$A,0),MATCH(Places!G$1,Hosts!$1:$1,0))</f>
        <v>No</v>
      </c>
      <c r="H3354">
        <v>17</v>
      </c>
      <c r="I3354" t="str">
        <f>VLOOKUP($H3354,Neighborhoods!$A:$C,2,0)</f>
        <v>Manhattan</v>
      </c>
      <c r="J3354" t="str">
        <f>VLOOKUP($H3354,Neighborhoods!$A:$C,3,0)</f>
        <v>Hell's Kitchen</v>
      </c>
      <c r="K3354" t="s">
        <v>1</v>
      </c>
      <c r="L3354" t="str">
        <f t="shared" si="208"/>
        <v>Yes</v>
      </c>
      <c r="M3354">
        <v>2</v>
      </c>
      <c r="N3354" t="str" cm="1">
        <f t="array" ref="N3354">_xlfn.IFS(M3354&lt;=2,"Small",M3354&lt;=5,"Medium",M3354&gt;5,"Large")</f>
        <v>Small</v>
      </c>
      <c r="O3354" s="50">
        <v>59</v>
      </c>
      <c r="P3354" s="67">
        <f t="shared" si="209"/>
        <v>0.03</v>
      </c>
      <c r="Q3354" s="52">
        <v>4.54</v>
      </c>
      <c r="R3354" s="52" t="str" cm="1">
        <f t="array" ref="R3354">_xlfn.IFS(ROUND(Q3354,0)=5,"Excellent",ROUND(Q3354,0)=4,"Good",ROUND(Q3354,0)=3,"Ok",ROUND(Q3354,0)&lt;3,"Bad")</f>
        <v>Excellent</v>
      </c>
      <c r="S3354">
        <v>134</v>
      </c>
      <c r="T3354" t="str">
        <f t="shared" si="210"/>
        <v>No</v>
      </c>
      <c r="U3354" s="65">
        <v>43121</v>
      </c>
      <c r="V3354" s="65">
        <v>44023</v>
      </c>
      <c r="W3354">
        <v>341</v>
      </c>
      <c r="X3354" t="str">
        <f t="shared" si="211"/>
        <v>Active</v>
      </c>
      <c r="Y3354" t="s">
        <v>15616</v>
      </c>
    </row>
    <row r="3355" spans="1:25" x14ac:dyDescent="0.25">
      <c r="A3355">
        <v>3354</v>
      </c>
      <c r="B3355" t="s">
        <v>15577</v>
      </c>
      <c r="C3355">
        <v>3456</v>
      </c>
      <c r="D3355" t="str">
        <f>VLOOKUP($C3355,Hosts!$A:$O,10,0)</f>
        <v>New York</v>
      </c>
      <c r="E3355" s="67">
        <f>INDEX(Hosts!$A:$O,MATCH(Places!$C3355,Hosts!$A:$A,0),MATCH(Places!E$1,Hosts!$1:$1,0))</f>
        <v>1</v>
      </c>
      <c r="F3355" s="67">
        <f>INDEX(Hosts!$A:$O,MATCH(Places!$C3355,Hosts!$A:$A,0),MATCH(Places!F$1,Hosts!$1:$1,0))</f>
        <v>0.99</v>
      </c>
      <c r="G3355" s="67" t="str">
        <f>INDEX(Hosts!$A:$O,MATCH(Places!$C3355,Hosts!$A:$A,0),MATCH(Places!G$1,Hosts!$1:$1,0))</f>
        <v>No</v>
      </c>
      <c r="H3355">
        <v>17</v>
      </c>
      <c r="I3355" t="str">
        <f>VLOOKUP($H3355,Neighborhoods!$A:$C,2,0)</f>
        <v>Manhattan</v>
      </c>
      <c r="J3355" t="str">
        <f>VLOOKUP($H3355,Neighborhoods!$A:$C,3,0)</f>
        <v>Hell's Kitchen</v>
      </c>
      <c r="K3355" t="s">
        <v>1</v>
      </c>
      <c r="L3355" t="str">
        <f t="shared" si="208"/>
        <v>Yes</v>
      </c>
      <c r="M3355">
        <v>2</v>
      </c>
      <c r="N3355" t="str" cm="1">
        <f t="array" ref="N3355">_xlfn.IFS(M3355&lt;=2,"Small",M3355&lt;=5,"Medium",M3355&gt;5,"Large")</f>
        <v>Small</v>
      </c>
      <c r="O3355" s="50">
        <v>89</v>
      </c>
      <c r="P3355" s="67">
        <f t="shared" si="209"/>
        <v>0.03</v>
      </c>
      <c r="Q3355" s="52">
        <v>4.38</v>
      </c>
      <c r="R3355" s="52" t="str" cm="1">
        <f t="array" ref="R3355">_xlfn.IFS(ROUND(Q3355,0)=5,"Excellent",ROUND(Q3355,0)=4,"Good",ROUND(Q3355,0)=3,"Ok",ROUND(Q3355,0)&lt;3,"Bad")</f>
        <v>Good</v>
      </c>
      <c r="S3355">
        <v>71</v>
      </c>
      <c r="T3355" t="str">
        <f t="shared" si="210"/>
        <v>No</v>
      </c>
      <c r="U3355" s="65">
        <v>43121</v>
      </c>
      <c r="V3355" s="65">
        <v>43898</v>
      </c>
      <c r="W3355">
        <v>339</v>
      </c>
      <c r="X3355" t="str">
        <f t="shared" si="211"/>
        <v>Active</v>
      </c>
      <c r="Y3355" t="s">
        <v>15616</v>
      </c>
    </row>
    <row r="3356" spans="1:25" x14ac:dyDescent="0.25">
      <c r="A3356">
        <v>3355</v>
      </c>
      <c r="B3356" t="s">
        <v>2442</v>
      </c>
      <c r="C3356">
        <v>1048</v>
      </c>
      <c r="D3356" t="str">
        <f>VLOOKUP($C3356,Hosts!$A:$O,10,0)</f>
        <v>New York</v>
      </c>
      <c r="E3356" s="67">
        <f>INDEX(Hosts!$A:$O,MATCH(Places!$C3356,Hosts!$A:$A,0),MATCH(Places!E$1,Hosts!$1:$1,0))</f>
        <v>0</v>
      </c>
      <c r="F3356" s="67">
        <f>INDEX(Hosts!$A:$O,MATCH(Places!$C3356,Hosts!$A:$A,0),MATCH(Places!F$1,Hosts!$1:$1,0))</f>
        <v>1</v>
      </c>
      <c r="G3356" s="67" t="str">
        <f>INDEX(Hosts!$A:$O,MATCH(Places!$C3356,Hosts!$A:$A,0),MATCH(Places!G$1,Hosts!$1:$1,0))</f>
        <v>No</v>
      </c>
      <c r="H3356">
        <v>13</v>
      </c>
      <c r="I3356" t="str">
        <f>VLOOKUP($H3356,Neighborhoods!$A:$C,2,0)</f>
        <v>Manhattan</v>
      </c>
      <c r="J3356" t="str">
        <f>VLOOKUP($H3356,Neighborhoods!$A:$C,3,0)</f>
        <v>Chelsea</v>
      </c>
      <c r="K3356" t="s">
        <v>11822</v>
      </c>
      <c r="L3356" t="str">
        <f t="shared" si="208"/>
        <v>No</v>
      </c>
      <c r="M3356">
        <v>4</v>
      </c>
      <c r="N3356" t="str" cm="1">
        <f t="array" ref="N3356">_xlfn.IFS(M3356&lt;=2,"Small",M3356&lt;=5,"Medium",M3356&gt;5,"Large")</f>
        <v>Medium</v>
      </c>
      <c r="O3356" s="50">
        <v>375</v>
      </c>
      <c r="P3356" s="67">
        <f t="shared" si="209"/>
        <v>0.04</v>
      </c>
      <c r="Q3356" s="52">
        <v>4.97</v>
      </c>
      <c r="R3356" s="52" t="str" cm="1">
        <f t="array" ref="R3356">_xlfn.IFS(ROUND(Q3356,0)=5,"Excellent",ROUND(Q3356,0)=4,"Good",ROUND(Q3356,0)=3,"Ok",ROUND(Q3356,0)&lt;3,"Bad")</f>
        <v>Excellent</v>
      </c>
      <c r="S3356">
        <v>37</v>
      </c>
      <c r="T3356" t="str">
        <f t="shared" si="210"/>
        <v>No</v>
      </c>
      <c r="U3356" s="65">
        <v>43176</v>
      </c>
      <c r="V3356" s="65">
        <v>43787</v>
      </c>
      <c r="W3356">
        <v>34</v>
      </c>
      <c r="X3356" t="str">
        <f t="shared" si="211"/>
        <v>Active</v>
      </c>
      <c r="Y3356" t="s">
        <v>15616</v>
      </c>
    </row>
    <row r="3357" spans="1:25" x14ac:dyDescent="0.25">
      <c r="A3357">
        <v>3356</v>
      </c>
      <c r="B3357" t="s">
        <v>2443</v>
      </c>
      <c r="C3357">
        <v>3158</v>
      </c>
      <c r="D3357" t="str">
        <f>VLOOKUP($C3357,Hosts!$A:$O,10,0)</f>
        <v>New York</v>
      </c>
      <c r="E3357" s="67">
        <f>INDEX(Hosts!$A:$O,MATCH(Places!$C3357,Hosts!$A:$A,0),MATCH(Places!E$1,Hosts!$1:$1,0))</f>
        <v>1</v>
      </c>
      <c r="F3357" s="67">
        <f>INDEX(Hosts!$A:$O,MATCH(Places!$C3357,Hosts!$A:$A,0),MATCH(Places!F$1,Hosts!$1:$1,0))</f>
        <v>1</v>
      </c>
      <c r="G3357" s="67" t="str">
        <f>INDEX(Hosts!$A:$O,MATCH(Places!$C3357,Hosts!$A:$A,0),MATCH(Places!G$1,Hosts!$1:$1,0))</f>
        <v>No</v>
      </c>
      <c r="H3357">
        <v>16</v>
      </c>
      <c r="I3357" t="str">
        <f>VLOOKUP($H3357,Neighborhoods!$A:$C,2,0)</f>
        <v>Manhattan</v>
      </c>
      <c r="J3357" t="str">
        <f>VLOOKUP($H3357,Neighborhoods!$A:$C,3,0)</f>
        <v>Harlem</v>
      </c>
      <c r="K3357" t="s">
        <v>1</v>
      </c>
      <c r="L3357" t="str">
        <f t="shared" si="208"/>
        <v>Yes</v>
      </c>
      <c r="M3357">
        <v>2</v>
      </c>
      <c r="N3357" t="str" cm="1">
        <f t="array" ref="N3357">_xlfn.IFS(M3357&lt;=2,"Small",M3357&lt;=5,"Medium",M3357&gt;5,"Large")</f>
        <v>Small</v>
      </c>
      <c r="O3357" s="50">
        <v>70</v>
      </c>
      <c r="P3357" s="67">
        <f t="shared" si="209"/>
        <v>0.03</v>
      </c>
      <c r="Q3357" s="52">
        <v>4.82</v>
      </c>
      <c r="R3357" s="52" t="str" cm="1">
        <f t="array" ref="R3357">_xlfn.IFS(ROUND(Q3357,0)=5,"Excellent",ROUND(Q3357,0)=4,"Good",ROUND(Q3357,0)=3,"Ok",ROUND(Q3357,0)&lt;3,"Bad")</f>
        <v>Excellent</v>
      </c>
      <c r="S3357">
        <v>51</v>
      </c>
      <c r="T3357" t="str">
        <f t="shared" si="210"/>
        <v>No</v>
      </c>
      <c r="U3357" s="65">
        <v>43177</v>
      </c>
      <c r="V3357" s="65">
        <v>43891</v>
      </c>
      <c r="W3357">
        <v>365</v>
      </c>
      <c r="X3357" t="str">
        <f t="shared" si="211"/>
        <v>Active</v>
      </c>
      <c r="Y3357" t="s">
        <v>15616</v>
      </c>
    </row>
    <row r="3358" spans="1:25" x14ac:dyDescent="0.25">
      <c r="A3358">
        <v>3357</v>
      </c>
      <c r="B3358" t="s">
        <v>2444</v>
      </c>
      <c r="C3358">
        <v>2040</v>
      </c>
      <c r="D3358" t="str">
        <f>VLOOKUP($C3358,Hosts!$A:$O,10,0)</f>
        <v>New York</v>
      </c>
      <c r="E3358" s="67">
        <f>INDEX(Hosts!$A:$O,MATCH(Places!$C3358,Hosts!$A:$A,0),MATCH(Places!E$1,Hosts!$1:$1,0))</f>
        <v>0.94</v>
      </c>
      <c r="F3358" s="67">
        <f>INDEX(Hosts!$A:$O,MATCH(Places!$C3358,Hosts!$A:$A,0),MATCH(Places!F$1,Hosts!$1:$1,0))</f>
        <v>0.95</v>
      </c>
      <c r="G3358" s="67" t="str">
        <f>INDEX(Hosts!$A:$O,MATCH(Places!$C3358,Hosts!$A:$A,0),MATCH(Places!G$1,Hosts!$1:$1,0))</f>
        <v>No</v>
      </c>
      <c r="H3358">
        <v>7</v>
      </c>
      <c r="I3358" t="str">
        <f>VLOOKUP($H3358,Neighborhoods!$A:$C,2,0)</f>
        <v>Brooklyn</v>
      </c>
      <c r="J3358" t="str">
        <f>VLOOKUP($H3358,Neighborhoods!$A:$C,3,0)</f>
        <v>Bedford-Stuyvesant</v>
      </c>
      <c r="K3358" t="s">
        <v>11822</v>
      </c>
      <c r="L3358" t="str">
        <f t="shared" si="208"/>
        <v>No</v>
      </c>
      <c r="M3358">
        <v>6</v>
      </c>
      <c r="N3358" t="str" cm="1">
        <f t="array" ref="N3358">_xlfn.IFS(M3358&lt;=2,"Small",M3358&lt;=5,"Medium",M3358&gt;5,"Large")</f>
        <v>Large</v>
      </c>
      <c r="O3358" s="50">
        <v>80</v>
      </c>
      <c r="P3358" s="67">
        <f t="shared" si="209"/>
        <v>0.03</v>
      </c>
      <c r="Q3358" s="52">
        <v>4.75</v>
      </c>
      <c r="R3358" s="52" t="str" cm="1">
        <f t="array" ref="R3358">_xlfn.IFS(ROUND(Q3358,0)=5,"Excellent",ROUND(Q3358,0)=4,"Good",ROUND(Q3358,0)=3,"Ok",ROUND(Q3358,0)&lt;3,"Bad")</f>
        <v>Excellent</v>
      </c>
      <c r="S3358">
        <v>20</v>
      </c>
      <c r="T3358" t="str">
        <f t="shared" si="210"/>
        <v>No</v>
      </c>
      <c r="U3358" s="65">
        <v>43149</v>
      </c>
      <c r="V3358" s="65">
        <v>44042</v>
      </c>
      <c r="W3358">
        <v>7</v>
      </c>
      <c r="X3358" t="str">
        <f t="shared" si="211"/>
        <v>Active</v>
      </c>
      <c r="Y3358" t="s">
        <v>15615</v>
      </c>
    </row>
    <row r="3359" spans="1:25" x14ac:dyDescent="0.25">
      <c r="A3359">
        <v>3358</v>
      </c>
      <c r="B3359" t="s">
        <v>2445</v>
      </c>
      <c r="C3359">
        <v>3454</v>
      </c>
      <c r="D3359" t="str">
        <f>VLOOKUP($C3359,Hosts!$A:$O,10,0)</f>
        <v>New York</v>
      </c>
      <c r="E3359" s="67">
        <f>INDEX(Hosts!$A:$O,MATCH(Places!$C3359,Hosts!$A:$A,0),MATCH(Places!E$1,Hosts!$1:$1,0))</f>
        <v>1</v>
      </c>
      <c r="F3359" s="67">
        <f>INDEX(Hosts!$A:$O,MATCH(Places!$C3359,Hosts!$A:$A,0),MATCH(Places!F$1,Hosts!$1:$1,0))</f>
        <v>1</v>
      </c>
      <c r="G3359" s="67" t="str">
        <f>INDEX(Hosts!$A:$O,MATCH(Places!$C3359,Hosts!$A:$A,0),MATCH(Places!G$1,Hosts!$1:$1,0))</f>
        <v>No</v>
      </c>
      <c r="H3359">
        <v>7</v>
      </c>
      <c r="I3359" t="str">
        <f>VLOOKUP($H3359,Neighborhoods!$A:$C,2,0)</f>
        <v>Brooklyn</v>
      </c>
      <c r="J3359" t="str">
        <f>VLOOKUP($H3359,Neighborhoods!$A:$C,3,0)</f>
        <v>Bedford-Stuyvesant</v>
      </c>
      <c r="K3359" t="s">
        <v>11822</v>
      </c>
      <c r="L3359" t="str">
        <f t="shared" si="208"/>
        <v>No</v>
      </c>
      <c r="M3359">
        <v>5</v>
      </c>
      <c r="N3359" t="str" cm="1">
        <f t="array" ref="N3359">_xlfn.IFS(M3359&lt;=2,"Small",M3359&lt;=5,"Medium",M3359&gt;5,"Large")</f>
        <v>Medium</v>
      </c>
      <c r="O3359" s="50">
        <v>150</v>
      </c>
      <c r="P3359" s="67">
        <f t="shared" si="209"/>
        <v>0.03</v>
      </c>
      <c r="Q3359" s="52">
        <v>4.82</v>
      </c>
      <c r="R3359" s="52" t="str" cm="1">
        <f t="array" ref="R3359">_xlfn.IFS(ROUND(Q3359,0)=5,"Excellent",ROUND(Q3359,0)=4,"Good",ROUND(Q3359,0)=3,"Ok",ROUND(Q3359,0)&lt;3,"Bad")</f>
        <v>Excellent</v>
      </c>
      <c r="S3359">
        <v>62</v>
      </c>
      <c r="T3359" t="str">
        <f t="shared" si="210"/>
        <v>No</v>
      </c>
      <c r="U3359" s="65">
        <v>43156</v>
      </c>
      <c r="V3359" s="65">
        <v>43899</v>
      </c>
      <c r="W3359">
        <v>358</v>
      </c>
      <c r="X3359" t="str">
        <f t="shared" si="211"/>
        <v>Active</v>
      </c>
      <c r="Y3359" t="s">
        <v>15616</v>
      </c>
    </row>
    <row r="3360" spans="1:25" x14ac:dyDescent="0.25">
      <c r="A3360">
        <v>3359</v>
      </c>
      <c r="B3360" t="s">
        <v>14387</v>
      </c>
      <c r="C3360">
        <v>740</v>
      </c>
      <c r="D3360" t="str">
        <f>VLOOKUP($C3360,Hosts!$A:$O,10,0)</f>
        <v>New York</v>
      </c>
      <c r="E3360" s="67">
        <f>INDEX(Hosts!$A:$O,MATCH(Places!$C3360,Hosts!$A:$A,0),MATCH(Places!E$1,Hosts!$1:$1,0))</f>
        <v>0</v>
      </c>
      <c r="F3360" s="67">
        <f>INDEX(Hosts!$A:$O,MATCH(Places!$C3360,Hosts!$A:$A,0),MATCH(Places!F$1,Hosts!$1:$1,0))</f>
        <v>0.67</v>
      </c>
      <c r="G3360" s="67" t="str">
        <f>INDEX(Hosts!$A:$O,MATCH(Places!$C3360,Hosts!$A:$A,0),MATCH(Places!G$1,Hosts!$1:$1,0))</f>
        <v>No</v>
      </c>
      <c r="H3360">
        <v>7</v>
      </c>
      <c r="I3360" t="str">
        <f>VLOOKUP($H3360,Neighborhoods!$A:$C,2,0)</f>
        <v>Brooklyn</v>
      </c>
      <c r="J3360" t="str">
        <f>VLOOKUP($H3360,Neighborhoods!$A:$C,3,0)</f>
        <v>Bedford-Stuyvesant</v>
      </c>
      <c r="K3360" t="s">
        <v>1</v>
      </c>
      <c r="L3360" t="str">
        <f t="shared" si="208"/>
        <v>Yes</v>
      </c>
      <c r="M3360">
        <v>2</v>
      </c>
      <c r="N3360" t="str" cm="1">
        <f t="array" ref="N3360">_xlfn.IFS(M3360&lt;=2,"Small",M3360&lt;=5,"Medium",M3360&gt;5,"Large")</f>
        <v>Small</v>
      </c>
      <c r="O3360" s="50">
        <v>52</v>
      </c>
      <c r="P3360" s="67">
        <f t="shared" si="209"/>
        <v>0.03</v>
      </c>
      <c r="Q3360" s="52">
        <v>4.8899999999999997</v>
      </c>
      <c r="R3360" s="52" t="str" cm="1">
        <f t="array" ref="R3360">_xlfn.IFS(ROUND(Q3360,0)=5,"Excellent",ROUND(Q3360,0)=4,"Good",ROUND(Q3360,0)=3,"Ok",ROUND(Q3360,0)&lt;3,"Bad")</f>
        <v>Excellent</v>
      </c>
      <c r="S3360">
        <v>28</v>
      </c>
      <c r="T3360" t="str">
        <f t="shared" si="210"/>
        <v>No</v>
      </c>
      <c r="U3360" s="65">
        <v>43126</v>
      </c>
      <c r="V3360" s="65">
        <v>43809</v>
      </c>
      <c r="W3360">
        <v>89</v>
      </c>
      <c r="X3360" t="str">
        <f t="shared" si="211"/>
        <v>Active</v>
      </c>
      <c r="Y3360" t="s">
        <v>15616</v>
      </c>
    </row>
    <row r="3361" spans="1:25" x14ac:dyDescent="0.25">
      <c r="A3361">
        <v>3360</v>
      </c>
      <c r="B3361" t="s">
        <v>2446</v>
      </c>
      <c r="C3361">
        <v>3130</v>
      </c>
      <c r="D3361" t="str">
        <f>VLOOKUP($C3361,Hosts!$A:$O,10,0)</f>
        <v>New York</v>
      </c>
      <c r="E3361" s="67">
        <f>INDEX(Hosts!$A:$O,MATCH(Places!$C3361,Hosts!$A:$A,0),MATCH(Places!E$1,Hosts!$1:$1,0))</f>
        <v>1</v>
      </c>
      <c r="F3361" s="67">
        <f>INDEX(Hosts!$A:$O,MATCH(Places!$C3361,Hosts!$A:$A,0),MATCH(Places!F$1,Hosts!$1:$1,0))</f>
        <v>1</v>
      </c>
      <c r="G3361" s="67" t="str">
        <f>INDEX(Hosts!$A:$O,MATCH(Places!$C3361,Hosts!$A:$A,0),MATCH(Places!G$1,Hosts!$1:$1,0))</f>
        <v>Yes</v>
      </c>
      <c r="H3361">
        <v>22</v>
      </c>
      <c r="I3361" t="str">
        <f>VLOOKUP($H3361,Neighborhoods!$A:$C,2,0)</f>
        <v>Queens</v>
      </c>
      <c r="J3361" t="str">
        <f>VLOOKUP($H3361,Neighborhoods!$A:$C,3,0)</f>
        <v>Flushing</v>
      </c>
      <c r="K3361" t="s">
        <v>1</v>
      </c>
      <c r="L3361" t="str">
        <f t="shared" si="208"/>
        <v>Yes</v>
      </c>
      <c r="M3361">
        <v>4</v>
      </c>
      <c r="N3361" t="str" cm="1">
        <f t="array" ref="N3361">_xlfn.IFS(M3361&lt;=2,"Small",M3361&lt;=5,"Medium",M3361&gt;5,"Large")</f>
        <v>Medium</v>
      </c>
      <c r="O3361" s="50">
        <v>150</v>
      </c>
      <c r="P3361" s="67">
        <f t="shared" si="209"/>
        <v>0.03</v>
      </c>
      <c r="Q3361" s="52">
        <v>5</v>
      </c>
      <c r="R3361" s="52" t="str" cm="1">
        <f t="array" ref="R3361">_xlfn.IFS(ROUND(Q3361,0)=5,"Excellent",ROUND(Q3361,0)=4,"Good",ROUND(Q3361,0)=3,"Ok",ROUND(Q3361,0)&lt;3,"Bad")</f>
        <v>Excellent</v>
      </c>
      <c r="S3361">
        <v>15</v>
      </c>
      <c r="T3361" t="str">
        <f t="shared" si="210"/>
        <v>No</v>
      </c>
      <c r="U3361" s="65">
        <v>43135</v>
      </c>
      <c r="V3361" s="65">
        <v>43830</v>
      </c>
      <c r="W3361">
        <v>40</v>
      </c>
      <c r="X3361" t="str">
        <f t="shared" si="211"/>
        <v>Active</v>
      </c>
      <c r="Y3361" t="s">
        <v>15615</v>
      </c>
    </row>
    <row r="3362" spans="1:25" x14ac:dyDescent="0.25">
      <c r="A3362">
        <v>3361</v>
      </c>
      <c r="B3362" t="s">
        <v>2447</v>
      </c>
      <c r="C3362">
        <v>2472</v>
      </c>
      <c r="D3362" t="str">
        <f>VLOOKUP($C3362,Hosts!$A:$O,10,0)</f>
        <v>New York</v>
      </c>
      <c r="E3362" s="67">
        <f>INDEX(Hosts!$A:$O,MATCH(Places!$C3362,Hosts!$A:$A,0),MATCH(Places!E$1,Hosts!$1:$1,0))</f>
        <v>1</v>
      </c>
      <c r="F3362" s="67">
        <f>INDEX(Hosts!$A:$O,MATCH(Places!$C3362,Hosts!$A:$A,0),MATCH(Places!F$1,Hosts!$1:$1,0))</f>
        <v>0.75</v>
      </c>
      <c r="G3362" s="67" t="str">
        <f>INDEX(Hosts!$A:$O,MATCH(Places!$C3362,Hosts!$A:$A,0),MATCH(Places!G$1,Hosts!$1:$1,0))</f>
        <v>No</v>
      </c>
      <c r="H3362">
        <v>12</v>
      </c>
      <c r="I3362" t="str">
        <f>VLOOKUP($H3362,Neighborhoods!$A:$C,2,0)</f>
        <v>Brooklyn</v>
      </c>
      <c r="J3362" t="str">
        <f>VLOOKUP($H3362,Neighborhoods!$A:$C,3,0)</f>
        <v>Williamsburg</v>
      </c>
      <c r="K3362" t="s">
        <v>1</v>
      </c>
      <c r="L3362" t="str">
        <f t="shared" si="208"/>
        <v>Yes</v>
      </c>
      <c r="M3362">
        <v>1</v>
      </c>
      <c r="N3362" t="str" cm="1">
        <f t="array" ref="N3362">_xlfn.IFS(M3362&lt;=2,"Small",M3362&lt;=5,"Medium",M3362&gt;5,"Large")</f>
        <v>Small</v>
      </c>
      <c r="O3362" s="50">
        <v>100</v>
      </c>
      <c r="P3362" s="67">
        <f t="shared" si="209"/>
        <v>0.03</v>
      </c>
      <c r="Q3362" s="52">
        <v>4.34</v>
      </c>
      <c r="R3362" s="52" t="str" cm="1">
        <f t="array" ref="R3362">_xlfn.IFS(ROUND(Q3362,0)=5,"Excellent",ROUND(Q3362,0)=4,"Good",ROUND(Q3362,0)=3,"Ok",ROUND(Q3362,0)&lt;3,"Bad")</f>
        <v>Good</v>
      </c>
      <c r="S3362">
        <v>35</v>
      </c>
      <c r="T3362" t="str">
        <f t="shared" si="210"/>
        <v>No</v>
      </c>
      <c r="U3362" s="65">
        <v>43136</v>
      </c>
      <c r="V3362" s="65">
        <v>43754</v>
      </c>
      <c r="W3362">
        <v>81</v>
      </c>
      <c r="X3362" t="str">
        <f t="shared" si="211"/>
        <v>Active</v>
      </c>
      <c r="Y3362" t="s">
        <v>15615</v>
      </c>
    </row>
    <row r="3363" spans="1:25" x14ac:dyDescent="0.25">
      <c r="A3363">
        <v>3362</v>
      </c>
      <c r="B3363" t="s">
        <v>2448</v>
      </c>
      <c r="C3363">
        <v>2158</v>
      </c>
      <c r="D3363" t="str">
        <f>VLOOKUP($C3363,Hosts!$A:$O,10,0)</f>
        <v>New York</v>
      </c>
      <c r="E3363" s="67">
        <f>INDEX(Hosts!$A:$O,MATCH(Places!$C3363,Hosts!$A:$A,0),MATCH(Places!E$1,Hosts!$1:$1,0))</f>
        <v>1</v>
      </c>
      <c r="F3363" s="67">
        <f>INDEX(Hosts!$A:$O,MATCH(Places!$C3363,Hosts!$A:$A,0),MATCH(Places!F$1,Hosts!$1:$1,0))</f>
        <v>0.67</v>
      </c>
      <c r="G3363" s="67" t="str">
        <f>INDEX(Hosts!$A:$O,MATCH(Places!$C3363,Hosts!$A:$A,0),MATCH(Places!G$1,Hosts!$1:$1,0))</f>
        <v>No</v>
      </c>
      <c r="H3363">
        <v>25</v>
      </c>
      <c r="I3363" t="str">
        <f>VLOOKUP($H3363,Neighborhoods!$A:$C,2,0)</f>
        <v>Queens</v>
      </c>
      <c r="J3363" t="str">
        <f>VLOOKUP($H3363,Neighborhoods!$A:$C,3,0)</f>
        <v>Ridgewood</v>
      </c>
      <c r="K3363" t="s">
        <v>1</v>
      </c>
      <c r="L3363" t="str">
        <f t="shared" si="208"/>
        <v>Yes</v>
      </c>
      <c r="M3363">
        <v>2</v>
      </c>
      <c r="N3363" t="str" cm="1">
        <f t="array" ref="N3363">_xlfn.IFS(M3363&lt;=2,"Small",M3363&lt;=5,"Medium",M3363&gt;5,"Large")</f>
        <v>Small</v>
      </c>
      <c r="O3363" s="50">
        <v>80</v>
      </c>
      <c r="P3363" s="67">
        <f t="shared" si="209"/>
        <v>0.03</v>
      </c>
      <c r="Q3363" s="52">
        <v>4.17</v>
      </c>
      <c r="R3363" s="52" t="str" cm="1">
        <f t="array" ref="R3363">_xlfn.IFS(ROUND(Q3363,0)=5,"Excellent",ROUND(Q3363,0)=4,"Good",ROUND(Q3363,0)=3,"Ok",ROUND(Q3363,0)&lt;3,"Bad")</f>
        <v>Good</v>
      </c>
      <c r="S3363">
        <v>6</v>
      </c>
      <c r="T3363" t="str">
        <f t="shared" si="210"/>
        <v>No</v>
      </c>
      <c r="U3363" s="65">
        <v>43603</v>
      </c>
      <c r="V3363" s="65">
        <v>43992</v>
      </c>
      <c r="W3363">
        <v>0</v>
      </c>
      <c r="X3363" t="str">
        <f t="shared" si="211"/>
        <v>Inactive</v>
      </c>
      <c r="Y3363" t="s">
        <v>15616</v>
      </c>
    </row>
    <row r="3364" spans="1:25" x14ac:dyDescent="0.25">
      <c r="A3364">
        <v>3363</v>
      </c>
      <c r="B3364" t="s">
        <v>2449</v>
      </c>
      <c r="C3364">
        <v>1324</v>
      </c>
      <c r="D3364" t="str">
        <f>VLOOKUP($C3364,Hosts!$A:$O,10,0)</f>
        <v>New York</v>
      </c>
      <c r="E3364" s="67">
        <f>INDEX(Hosts!$A:$O,MATCH(Places!$C3364,Hosts!$A:$A,0),MATCH(Places!E$1,Hosts!$1:$1,0))</f>
        <v>1</v>
      </c>
      <c r="F3364" s="67">
        <f>INDEX(Hosts!$A:$O,MATCH(Places!$C3364,Hosts!$A:$A,0),MATCH(Places!F$1,Hosts!$1:$1,0))</f>
        <v>0.95</v>
      </c>
      <c r="G3364" s="67" t="str">
        <f>INDEX(Hosts!$A:$O,MATCH(Places!$C3364,Hosts!$A:$A,0),MATCH(Places!G$1,Hosts!$1:$1,0))</f>
        <v>Yes</v>
      </c>
      <c r="H3364">
        <v>16</v>
      </c>
      <c r="I3364" t="str">
        <f>VLOOKUP($H3364,Neighborhoods!$A:$C,2,0)</f>
        <v>Manhattan</v>
      </c>
      <c r="J3364" t="str">
        <f>VLOOKUP($H3364,Neighborhoods!$A:$C,3,0)</f>
        <v>Harlem</v>
      </c>
      <c r="K3364" t="s">
        <v>1</v>
      </c>
      <c r="L3364" t="str">
        <f t="shared" si="208"/>
        <v>Yes</v>
      </c>
      <c r="M3364">
        <v>1</v>
      </c>
      <c r="N3364" t="str" cm="1">
        <f t="array" ref="N3364">_xlfn.IFS(M3364&lt;=2,"Small",M3364&lt;=5,"Medium",M3364&gt;5,"Large")</f>
        <v>Small</v>
      </c>
      <c r="O3364" s="50">
        <v>69</v>
      </c>
      <c r="P3364" s="67">
        <f t="shared" si="209"/>
        <v>0.03</v>
      </c>
      <c r="Q3364" s="52">
        <v>5</v>
      </c>
      <c r="R3364" s="52" t="str" cm="1">
        <f t="array" ref="R3364">_xlfn.IFS(ROUND(Q3364,0)=5,"Excellent",ROUND(Q3364,0)=4,"Good",ROUND(Q3364,0)=3,"Ok",ROUND(Q3364,0)&lt;3,"Bad")</f>
        <v>Excellent</v>
      </c>
      <c r="S3364">
        <v>26</v>
      </c>
      <c r="T3364" t="str">
        <f t="shared" si="210"/>
        <v>No</v>
      </c>
      <c r="U3364" s="65">
        <v>43237</v>
      </c>
      <c r="V3364" s="65">
        <v>43974</v>
      </c>
      <c r="W3364">
        <v>168</v>
      </c>
      <c r="X3364" t="str">
        <f t="shared" si="211"/>
        <v>Active</v>
      </c>
      <c r="Y3364" t="s">
        <v>15615</v>
      </c>
    </row>
    <row r="3365" spans="1:25" x14ac:dyDescent="0.25">
      <c r="A3365">
        <v>3364</v>
      </c>
      <c r="B3365" t="s">
        <v>2450</v>
      </c>
      <c r="C3365">
        <v>3448</v>
      </c>
      <c r="D3365" t="str">
        <f>VLOOKUP($C3365,Hosts!$A:$O,10,0)</f>
        <v>New York</v>
      </c>
      <c r="E3365" s="67">
        <f>INDEX(Hosts!$A:$O,MATCH(Places!$C3365,Hosts!$A:$A,0),MATCH(Places!E$1,Hosts!$1:$1,0))</f>
        <v>1</v>
      </c>
      <c r="F3365" s="67">
        <f>INDEX(Hosts!$A:$O,MATCH(Places!$C3365,Hosts!$A:$A,0),MATCH(Places!F$1,Hosts!$1:$1,0))</f>
        <v>0.75</v>
      </c>
      <c r="G3365" s="67" t="str">
        <f>INDEX(Hosts!$A:$O,MATCH(Places!$C3365,Hosts!$A:$A,0),MATCH(Places!G$1,Hosts!$1:$1,0))</f>
        <v>No</v>
      </c>
      <c r="H3365">
        <v>16</v>
      </c>
      <c r="I3365" t="str">
        <f>VLOOKUP($H3365,Neighborhoods!$A:$C,2,0)</f>
        <v>Manhattan</v>
      </c>
      <c r="J3365" t="str">
        <f>VLOOKUP($H3365,Neighborhoods!$A:$C,3,0)</f>
        <v>Harlem</v>
      </c>
      <c r="K3365" t="s">
        <v>1</v>
      </c>
      <c r="L3365" t="str">
        <f t="shared" si="208"/>
        <v>Yes</v>
      </c>
      <c r="M3365">
        <v>4</v>
      </c>
      <c r="N3365" t="str" cm="1">
        <f t="array" ref="N3365">_xlfn.IFS(M3365&lt;=2,"Small",M3365&lt;=5,"Medium",M3365&gt;5,"Large")</f>
        <v>Medium</v>
      </c>
      <c r="O3365" s="50">
        <v>59</v>
      </c>
      <c r="P3365" s="67">
        <f t="shared" si="209"/>
        <v>0.03</v>
      </c>
      <c r="Q3365" s="52">
        <v>4.83</v>
      </c>
      <c r="R3365" s="52" t="str" cm="1">
        <f t="array" ref="R3365">_xlfn.IFS(ROUND(Q3365,0)=5,"Excellent",ROUND(Q3365,0)=4,"Good",ROUND(Q3365,0)=3,"Ok",ROUND(Q3365,0)&lt;3,"Bad")</f>
        <v>Excellent</v>
      </c>
      <c r="S3365">
        <v>6</v>
      </c>
      <c r="T3365" t="str">
        <f t="shared" si="210"/>
        <v>No</v>
      </c>
      <c r="U3365" s="65">
        <v>43146</v>
      </c>
      <c r="V3365" s="65">
        <v>43772</v>
      </c>
      <c r="W3365">
        <v>364</v>
      </c>
      <c r="X3365" t="str">
        <f t="shared" si="211"/>
        <v>Active</v>
      </c>
      <c r="Y3365" t="s">
        <v>15615</v>
      </c>
    </row>
    <row r="3366" spans="1:25" x14ac:dyDescent="0.25">
      <c r="A3366">
        <v>3365</v>
      </c>
      <c r="B3366" t="s">
        <v>2450</v>
      </c>
      <c r="C3366">
        <v>3448</v>
      </c>
      <c r="D3366" t="str">
        <f>VLOOKUP($C3366,Hosts!$A:$O,10,0)</f>
        <v>New York</v>
      </c>
      <c r="E3366" s="67">
        <f>INDEX(Hosts!$A:$O,MATCH(Places!$C3366,Hosts!$A:$A,0),MATCH(Places!E$1,Hosts!$1:$1,0))</f>
        <v>1</v>
      </c>
      <c r="F3366" s="67">
        <f>INDEX(Hosts!$A:$O,MATCH(Places!$C3366,Hosts!$A:$A,0),MATCH(Places!F$1,Hosts!$1:$1,0))</f>
        <v>0.75</v>
      </c>
      <c r="G3366" s="67" t="str">
        <f>INDEX(Hosts!$A:$O,MATCH(Places!$C3366,Hosts!$A:$A,0),MATCH(Places!G$1,Hosts!$1:$1,0))</f>
        <v>No</v>
      </c>
      <c r="H3366">
        <v>16</v>
      </c>
      <c r="I3366" t="str">
        <f>VLOOKUP($H3366,Neighborhoods!$A:$C,2,0)</f>
        <v>Manhattan</v>
      </c>
      <c r="J3366" t="str">
        <f>VLOOKUP($H3366,Neighborhoods!$A:$C,3,0)</f>
        <v>Harlem</v>
      </c>
      <c r="K3366" t="s">
        <v>1</v>
      </c>
      <c r="L3366" t="str">
        <f t="shared" si="208"/>
        <v>Yes</v>
      </c>
      <c r="M3366">
        <v>3</v>
      </c>
      <c r="N3366" t="str" cm="1">
        <f t="array" ref="N3366">_xlfn.IFS(M3366&lt;=2,"Small",M3366&lt;=5,"Medium",M3366&gt;5,"Large")</f>
        <v>Medium</v>
      </c>
      <c r="O3366" s="50">
        <v>55</v>
      </c>
      <c r="P3366" s="67">
        <f t="shared" si="209"/>
        <v>0.03</v>
      </c>
      <c r="Q3366" s="52">
        <v>4.4000000000000004</v>
      </c>
      <c r="R3366" s="52" t="str" cm="1">
        <f t="array" ref="R3366">_xlfn.IFS(ROUND(Q3366,0)=5,"Excellent",ROUND(Q3366,0)=4,"Good",ROUND(Q3366,0)=3,"Ok",ROUND(Q3366,0)&lt;3,"Bad")</f>
        <v>Good</v>
      </c>
      <c r="S3366">
        <v>5</v>
      </c>
      <c r="T3366" t="str">
        <f t="shared" si="210"/>
        <v>No</v>
      </c>
      <c r="U3366" s="65">
        <v>43240</v>
      </c>
      <c r="V3366" s="65">
        <v>43666</v>
      </c>
      <c r="W3366">
        <v>179</v>
      </c>
      <c r="X3366" t="str">
        <f t="shared" si="211"/>
        <v>Active</v>
      </c>
      <c r="Y3366" t="s">
        <v>15615</v>
      </c>
    </row>
    <row r="3367" spans="1:25" x14ac:dyDescent="0.25">
      <c r="A3367">
        <v>3366</v>
      </c>
      <c r="B3367" t="s">
        <v>2451</v>
      </c>
      <c r="C3367">
        <v>3448</v>
      </c>
      <c r="D3367" t="str">
        <f>VLOOKUP($C3367,Hosts!$A:$O,10,0)</f>
        <v>New York</v>
      </c>
      <c r="E3367" s="67">
        <f>INDEX(Hosts!$A:$O,MATCH(Places!$C3367,Hosts!$A:$A,0),MATCH(Places!E$1,Hosts!$1:$1,0))</f>
        <v>1</v>
      </c>
      <c r="F3367" s="67">
        <f>INDEX(Hosts!$A:$O,MATCH(Places!$C3367,Hosts!$A:$A,0),MATCH(Places!F$1,Hosts!$1:$1,0))</f>
        <v>0.75</v>
      </c>
      <c r="G3367" s="67" t="str">
        <f>INDEX(Hosts!$A:$O,MATCH(Places!$C3367,Hosts!$A:$A,0),MATCH(Places!G$1,Hosts!$1:$1,0))</f>
        <v>No</v>
      </c>
      <c r="H3367">
        <v>16</v>
      </c>
      <c r="I3367" t="str">
        <f>VLOOKUP($H3367,Neighborhoods!$A:$C,2,0)</f>
        <v>Manhattan</v>
      </c>
      <c r="J3367" t="str">
        <f>VLOOKUP($H3367,Neighborhoods!$A:$C,3,0)</f>
        <v>Harlem</v>
      </c>
      <c r="K3367" t="s">
        <v>1</v>
      </c>
      <c r="L3367" t="str">
        <f t="shared" si="208"/>
        <v>Yes</v>
      </c>
      <c r="M3367">
        <v>4</v>
      </c>
      <c r="N3367" t="str" cm="1">
        <f t="array" ref="N3367">_xlfn.IFS(M3367&lt;=2,"Small",M3367&lt;=5,"Medium",M3367&gt;5,"Large")</f>
        <v>Medium</v>
      </c>
      <c r="O3367" s="50">
        <v>59</v>
      </c>
      <c r="P3367" s="67">
        <f t="shared" si="209"/>
        <v>0.03</v>
      </c>
      <c r="Q3367" s="52">
        <v>5</v>
      </c>
      <c r="R3367" s="52" t="str" cm="1">
        <f t="array" ref="R3367">_xlfn.IFS(ROUND(Q3367,0)=5,"Excellent",ROUND(Q3367,0)=4,"Good",ROUND(Q3367,0)=3,"Ok",ROUND(Q3367,0)&lt;3,"Bad")</f>
        <v>Excellent</v>
      </c>
      <c r="S3367">
        <v>3</v>
      </c>
      <c r="T3367" t="str">
        <f t="shared" si="210"/>
        <v>No</v>
      </c>
      <c r="U3367" s="65">
        <v>43200</v>
      </c>
      <c r="V3367" s="65">
        <v>43756</v>
      </c>
      <c r="W3367">
        <v>365</v>
      </c>
      <c r="X3367" t="str">
        <f t="shared" si="211"/>
        <v>Active</v>
      </c>
      <c r="Y3367" t="s">
        <v>15615</v>
      </c>
    </row>
    <row r="3368" spans="1:25" x14ac:dyDescent="0.25">
      <c r="A3368">
        <v>3367</v>
      </c>
      <c r="B3368" t="s">
        <v>2451</v>
      </c>
      <c r="C3368">
        <v>3448</v>
      </c>
      <c r="D3368" t="str">
        <f>VLOOKUP($C3368,Hosts!$A:$O,10,0)</f>
        <v>New York</v>
      </c>
      <c r="E3368" s="67">
        <f>INDEX(Hosts!$A:$O,MATCH(Places!$C3368,Hosts!$A:$A,0),MATCH(Places!E$1,Hosts!$1:$1,0))</f>
        <v>1</v>
      </c>
      <c r="F3368" s="67">
        <f>INDEX(Hosts!$A:$O,MATCH(Places!$C3368,Hosts!$A:$A,0),MATCH(Places!F$1,Hosts!$1:$1,0))</f>
        <v>0.75</v>
      </c>
      <c r="G3368" s="67" t="str">
        <f>INDEX(Hosts!$A:$O,MATCH(Places!$C3368,Hosts!$A:$A,0),MATCH(Places!G$1,Hosts!$1:$1,0))</f>
        <v>No</v>
      </c>
      <c r="H3368">
        <v>16</v>
      </c>
      <c r="I3368" t="str">
        <f>VLOOKUP($H3368,Neighborhoods!$A:$C,2,0)</f>
        <v>Manhattan</v>
      </c>
      <c r="J3368" t="str">
        <f>VLOOKUP($H3368,Neighborhoods!$A:$C,3,0)</f>
        <v>Harlem</v>
      </c>
      <c r="K3368" t="s">
        <v>1</v>
      </c>
      <c r="L3368" t="str">
        <f t="shared" si="208"/>
        <v>Yes</v>
      </c>
      <c r="M3368">
        <v>3</v>
      </c>
      <c r="N3368" t="str" cm="1">
        <f t="array" ref="N3368">_xlfn.IFS(M3368&lt;=2,"Small",M3368&lt;=5,"Medium",M3368&gt;5,"Large")</f>
        <v>Medium</v>
      </c>
      <c r="O3368" s="50">
        <v>55</v>
      </c>
      <c r="P3368" s="67">
        <f t="shared" si="209"/>
        <v>0.03</v>
      </c>
      <c r="Q3368" s="52">
        <v>4.5</v>
      </c>
      <c r="R3368" s="52" t="str" cm="1">
        <f t="array" ref="R3368">_xlfn.IFS(ROUND(Q3368,0)=5,"Excellent",ROUND(Q3368,0)=4,"Good",ROUND(Q3368,0)=3,"Ok",ROUND(Q3368,0)&lt;3,"Bad")</f>
        <v>Excellent</v>
      </c>
      <c r="S3368">
        <v>4</v>
      </c>
      <c r="T3368" t="str">
        <f t="shared" si="210"/>
        <v>No</v>
      </c>
      <c r="U3368" s="65">
        <v>43241</v>
      </c>
      <c r="V3368" s="65">
        <v>43335</v>
      </c>
      <c r="W3368">
        <v>364</v>
      </c>
      <c r="X3368" t="str">
        <f t="shared" si="211"/>
        <v>Active</v>
      </c>
      <c r="Y3368" t="s">
        <v>15615</v>
      </c>
    </row>
    <row r="3369" spans="1:25" x14ac:dyDescent="0.25">
      <c r="A3369">
        <v>3368</v>
      </c>
      <c r="B3369" t="s">
        <v>2452</v>
      </c>
      <c r="C3369">
        <v>3459</v>
      </c>
      <c r="D3369" t="str">
        <f>VLOOKUP($C3369,Hosts!$A:$O,10,0)</f>
        <v>New York</v>
      </c>
      <c r="E3369" s="67">
        <f>INDEX(Hosts!$A:$O,MATCH(Places!$C3369,Hosts!$A:$A,0),MATCH(Places!E$1,Hosts!$1:$1,0))</f>
        <v>1</v>
      </c>
      <c r="F3369" s="67">
        <f>INDEX(Hosts!$A:$O,MATCH(Places!$C3369,Hosts!$A:$A,0),MATCH(Places!F$1,Hosts!$1:$1,0))</f>
        <v>1</v>
      </c>
      <c r="G3369" s="67" t="str">
        <f>INDEX(Hosts!$A:$O,MATCH(Places!$C3369,Hosts!$A:$A,0),MATCH(Places!G$1,Hosts!$1:$1,0))</f>
        <v>No</v>
      </c>
      <c r="H3369">
        <v>10</v>
      </c>
      <c r="I3369" t="str">
        <f>VLOOKUP($H3369,Neighborhoods!$A:$C,2,0)</f>
        <v>Brooklyn</v>
      </c>
      <c r="J3369" t="str">
        <f>VLOOKUP($H3369,Neighborhoods!$A:$C,3,0)</f>
        <v>East Flatbush</v>
      </c>
      <c r="K3369" t="s">
        <v>1</v>
      </c>
      <c r="L3369" t="str">
        <f t="shared" si="208"/>
        <v>Yes</v>
      </c>
      <c r="M3369">
        <v>2</v>
      </c>
      <c r="N3369" t="str" cm="1">
        <f t="array" ref="N3369">_xlfn.IFS(M3369&lt;=2,"Small",M3369&lt;=5,"Medium",M3369&gt;5,"Large")</f>
        <v>Small</v>
      </c>
      <c r="O3369" s="50">
        <v>71</v>
      </c>
      <c r="P3369" s="67">
        <f t="shared" si="209"/>
        <v>0.03</v>
      </c>
      <c r="Q3369" s="52">
        <v>4.7699999999999996</v>
      </c>
      <c r="R3369" s="52" t="str" cm="1">
        <f t="array" ref="R3369">_xlfn.IFS(ROUND(Q3369,0)=5,"Excellent",ROUND(Q3369,0)=4,"Good",ROUND(Q3369,0)=3,"Ok",ROUND(Q3369,0)&lt;3,"Bad")</f>
        <v>Excellent</v>
      </c>
      <c r="S3369">
        <v>26</v>
      </c>
      <c r="T3369" t="str">
        <f t="shared" si="210"/>
        <v>No</v>
      </c>
      <c r="U3369" s="65">
        <v>43148</v>
      </c>
      <c r="V3369" s="65">
        <v>43848</v>
      </c>
      <c r="W3369">
        <v>179</v>
      </c>
      <c r="X3369" t="str">
        <f t="shared" si="211"/>
        <v>Active</v>
      </c>
      <c r="Y3369" t="s">
        <v>15616</v>
      </c>
    </row>
    <row r="3370" spans="1:25" x14ac:dyDescent="0.25">
      <c r="A3370">
        <v>3369</v>
      </c>
      <c r="B3370" t="s">
        <v>14938</v>
      </c>
      <c r="C3370">
        <v>2490</v>
      </c>
      <c r="D3370" t="str">
        <f>VLOOKUP($C3370,Hosts!$A:$O,10,0)</f>
        <v>New York</v>
      </c>
      <c r="E3370" s="67">
        <f>INDEX(Hosts!$A:$O,MATCH(Places!$C3370,Hosts!$A:$A,0),MATCH(Places!E$1,Hosts!$1:$1,0))</f>
        <v>1</v>
      </c>
      <c r="F3370" s="67">
        <f>INDEX(Hosts!$A:$O,MATCH(Places!$C3370,Hosts!$A:$A,0),MATCH(Places!F$1,Hosts!$1:$1,0))</f>
        <v>0.88</v>
      </c>
      <c r="G3370" s="67" t="str">
        <f>INDEX(Hosts!$A:$O,MATCH(Places!$C3370,Hosts!$A:$A,0),MATCH(Places!G$1,Hosts!$1:$1,0))</f>
        <v>No</v>
      </c>
      <c r="H3370">
        <v>7</v>
      </c>
      <c r="I3370" t="str">
        <f>VLOOKUP($H3370,Neighborhoods!$A:$C,2,0)</f>
        <v>Brooklyn</v>
      </c>
      <c r="J3370" t="str">
        <f>VLOOKUP($H3370,Neighborhoods!$A:$C,3,0)</f>
        <v>Bedford-Stuyvesant</v>
      </c>
      <c r="K3370" t="s">
        <v>11822</v>
      </c>
      <c r="L3370" t="str">
        <f t="shared" si="208"/>
        <v>No</v>
      </c>
      <c r="M3370">
        <v>4</v>
      </c>
      <c r="N3370" t="str" cm="1">
        <f t="array" ref="N3370">_xlfn.IFS(M3370&lt;=2,"Small",M3370&lt;=5,"Medium",M3370&gt;5,"Large")</f>
        <v>Medium</v>
      </c>
      <c r="O3370" s="50">
        <v>100</v>
      </c>
      <c r="P3370" s="67">
        <f t="shared" si="209"/>
        <v>0.03</v>
      </c>
      <c r="Q3370" s="52">
        <v>4.8899999999999997</v>
      </c>
      <c r="R3370" s="52" t="str" cm="1">
        <f t="array" ref="R3370">_xlfn.IFS(ROUND(Q3370,0)=5,"Excellent",ROUND(Q3370,0)=4,"Good",ROUND(Q3370,0)=3,"Ok",ROUND(Q3370,0)&lt;3,"Bad")</f>
        <v>Excellent</v>
      </c>
      <c r="S3370">
        <v>113</v>
      </c>
      <c r="T3370" t="str">
        <f t="shared" si="210"/>
        <v>Yes</v>
      </c>
      <c r="U3370" s="65">
        <v>43126</v>
      </c>
      <c r="V3370" s="65">
        <v>44044</v>
      </c>
      <c r="W3370">
        <v>289</v>
      </c>
      <c r="X3370" t="str">
        <f t="shared" si="211"/>
        <v>Active</v>
      </c>
      <c r="Y3370" t="s">
        <v>15615</v>
      </c>
    </row>
    <row r="3371" spans="1:25" x14ac:dyDescent="0.25">
      <c r="A3371">
        <v>3370</v>
      </c>
      <c r="B3371" t="s">
        <v>2453</v>
      </c>
      <c r="C3371">
        <v>1710</v>
      </c>
      <c r="D3371" t="str">
        <f>VLOOKUP($C3371,Hosts!$A:$O,10,0)</f>
        <v>New York</v>
      </c>
      <c r="E3371" s="67">
        <f>INDEX(Hosts!$A:$O,MATCH(Places!$C3371,Hosts!$A:$A,0),MATCH(Places!E$1,Hosts!$1:$1,0))</f>
        <v>1</v>
      </c>
      <c r="F3371" s="67">
        <f>INDEX(Hosts!$A:$O,MATCH(Places!$C3371,Hosts!$A:$A,0),MATCH(Places!F$1,Hosts!$1:$1,0))</f>
        <v>0.98</v>
      </c>
      <c r="G3371" s="67" t="str">
        <f>INDEX(Hosts!$A:$O,MATCH(Places!$C3371,Hosts!$A:$A,0),MATCH(Places!G$1,Hosts!$1:$1,0))</f>
        <v>No</v>
      </c>
      <c r="H3371">
        <v>7</v>
      </c>
      <c r="I3371" t="str">
        <f>VLOOKUP($H3371,Neighborhoods!$A:$C,2,0)</f>
        <v>Brooklyn</v>
      </c>
      <c r="J3371" t="str">
        <f>VLOOKUP($H3371,Neighborhoods!$A:$C,3,0)</f>
        <v>Bedford-Stuyvesant</v>
      </c>
      <c r="K3371" t="s">
        <v>1</v>
      </c>
      <c r="L3371" t="str">
        <f t="shared" si="208"/>
        <v>Yes</v>
      </c>
      <c r="M3371">
        <v>2</v>
      </c>
      <c r="N3371" t="str" cm="1">
        <f t="array" ref="N3371">_xlfn.IFS(M3371&lt;=2,"Small",M3371&lt;=5,"Medium",M3371&gt;5,"Large")</f>
        <v>Small</v>
      </c>
      <c r="O3371" s="50">
        <v>73</v>
      </c>
      <c r="P3371" s="67">
        <f t="shared" si="209"/>
        <v>0.03</v>
      </c>
      <c r="Q3371" s="52">
        <v>4.82</v>
      </c>
      <c r="R3371" s="52" t="str" cm="1">
        <f t="array" ref="R3371">_xlfn.IFS(ROUND(Q3371,0)=5,"Excellent",ROUND(Q3371,0)=4,"Good",ROUND(Q3371,0)=3,"Ok",ROUND(Q3371,0)&lt;3,"Bad")</f>
        <v>Excellent</v>
      </c>
      <c r="S3371">
        <v>38</v>
      </c>
      <c r="T3371" t="str">
        <f t="shared" si="210"/>
        <v>No</v>
      </c>
      <c r="U3371" s="65">
        <v>43134</v>
      </c>
      <c r="V3371" s="65">
        <v>43878</v>
      </c>
      <c r="W3371">
        <v>90</v>
      </c>
      <c r="X3371" t="str">
        <f t="shared" si="211"/>
        <v>Active</v>
      </c>
      <c r="Y3371" t="s">
        <v>15615</v>
      </c>
    </row>
    <row r="3372" spans="1:25" x14ac:dyDescent="0.25">
      <c r="A3372">
        <v>3371</v>
      </c>
      <c r="B3372" t="s">
        <v>2454</v>
      </c>
      <c r="C3372">
        <v>511</v>
      </c>
      <c r="D3372" t="str">
        <f>VLOOKUP($C3372,Hosts!$A:$O,10,0)</f>
        <v>New York</v>
      </c>
      <c r="E3372" s="67">
        <f>INDEX(Hosts!$A:$O,MATCH(Places!$C3372,Hosts!$A:$A,0),MATCH(Places!E$1,Hosts!$1:$1,0))</f>
        <v>1</v>
      </c>
      <c r="F3372" s="67">
        <f>INDEX(Hosts!$A:$O,MATCH(Places!$C3372,Hosts!$A:$A,0),MATCH(Places!F$1,Hosts!$1:$1,0))</f>
        <v>0.6</v>
      </c>
      <c r="G3372" s="67" t="str">
        <f>INDEX(Hosts!$A:$O,MATCH(Places!$C3372,Hosts!$A:$A,0),MATCH(Places!G$1,Hosts!$1:$1,0))</f>
        <v>No</v>
      </c>
      <c r="H3372">
        <v>11</v>
      </c>
      <c r="I3372" t="str">
        <f>VLOOKUP($H3372,Neighborhoods!$A:$C,2,0)</f>
        <v>Brooklyn</v>
      </c>
      <c r="J3372" t="str">
        <f>VLOOKUP($H3372,Neighborhoods!$A:$C,3,0)</f>
        <v>Greenpoint</v>
      </c>
      <c r="K3372" t="s">
        <v>11822</v>
      </c>
      <c r="L3372" t="str">
        <f t="shared" si="208"/>
        <v>No</v>
      </c>
      <c r="M3372">
        <v>4</v>
      </c>
      <c r="N3372" t="str" cm="1">
        <f t="array" ref="N3372">_xlfn.IFS(M3372&lt;=2,"Small",M3372&lt;=5,"Medium",M3372&gt;5,"Large")</f>
        <v>Medium</v>
      </c>
      <c r="O3372" s="50">
        <v>199</v>
      </c>
      <c r="P3372" s="67">
        <f t="shared" si="209"/>
        <v>0.03</v>
      </c>
      <c r="Q3372" s="52">
        <v>5</v>
      </c>
      <c r="R3372" s="52" t="str" cm="1">
        <f t="array" ref="R3372">_xlfn.IFS(ROUND(Q3372,0)=5,"Excellent",ROUND(Q3372,0)=4,"Good",ROUND(Q3372,0)=3,"Ok",ROUND(Q3372,0)&lt;3,"Bad")</f>
        <v>Excellent</v>
      </c>
      <c r="S3372">
        <v>7</v>
      </c>
      <c r="T3372" t="str">
        <f t="shared" si="210"/>
        <v>No</v>
      </c>
      <c r="U3372" s="65">
        <v>43251</v>
      </c>
      <c r="V3372" s="65">
        <v>43755</v>
      </c>
      <c r="W3372">
        <v>0</v>
      </c>
      <c r="X3372" t="str">
        <f t="shared" si="211"/>
        <v>Inactive</v>
      </c>
      <c r="Y3372" t="s">
        <v>15615</v>
      </c>
    </row>
    <row r="3373" spans="1:25" x14ac:dyDescent="0.25">
      <c r="A3373">
        <v>3372</v>
      </c>
      <c r="B3373" t="s">
        <v>15084</v>
      </c>
      <c r="C3373">
        <v>1776</v>
      </c>
      <c r="D3373" t="str">
        <f>VLOOKUP($C3373,Hosts!$A:$O,10,0)</f>
        <v>New York</v>
      </c>
      <c r="E3373" s="67">
        <f>INDEX(Hosts!$A:$O,MATCH(Places!$C3373,Hosts!$A:$A,0),MATCH(Places!E$1,Hosts!$1:$1,0))</f>
        <v>1</v>
      </c>
      <c r="F3373" s="67">
        <f>INDEX(Hosts!$A:$O,MATCH(Places!$C3373,Hosts!$A:$A,0),MATCH(Places!F$1,Hosts!$1:$1,0))</f>
        <v>1</v>
      </c>
      <c r="G3373" s="67" t="str">
        <f>INDEX(Hosts!$A:$O,MATCH(Places!$C3373,Hosts!$A:$A,0),MATCH(Places!G$1,Hosts!$1:$1,0))</f>
        <v>Yes</v>
      </c>
      <c r="H3373">
        <v>15</v>
      </c>
      <c r="I3373" t="str">
        <f>VLOOKUP($H3373,Neighborhoods!$A:$C,2,0)</f>
        <v>Manhattan</v>
      </c>
      <c r="J3373" t="str">
        <f>VLOOKUP($H3373,Neighborhoods!$A:$C,3,0)</f>
        <v>East Village</v>
      </c>
      <c r="K3373" t="s">
        <v>11822</v>
      </c>
      <c r="L3373" t="str">
        <f t="shared" si="208"/>
        <v>No</v>
      </c>
      <c r="M3373">
        <v>2</v>
      </c>
      <c r="N3373" t="str" cm="1">
        <f t="array" ref="N3373">_xlfn.IFS(M3373&lt;=2,"Small",M3373&lt;=5,"Medium",M3373&gt;5,"Large")</f>
        <v>Small</v>
      </c>
      <c r="O3373" s="50">
        <v>157</v>
      </c>
      <c r="P3373" s="67">
        <f t="shared" si="209"/>
        <v>0.03</v>
      </c>
      <c r="Q3373" s="52">
        <v>5</v>
      </c>
      <c r="R3373" s="52" t="str" cm="1">
        <f t="array" ref="R3373">_xlfn.IFS(ROUND(Q3373,0)=5,"Excellent",ROUND(Q3373,0)=4,"Good",ROUND(Q3373,0)=3,"Ok",ROUND(Q3373,0)&lt;3,"Bad")</f>
        <v>Excellent</v>
      </c>
      <c r="S3373">
        <v>29</v>
      </c>
      <c r="T3373" t="str">
        <f t="shared" si="210"/>
        <v>No</v>
      </c>
      <c r="U3373" s="65">
        <v>43135</v>
      </c>
      <c r="V3373" s="65">
        <v>43901</v>
      </c>
      <c r="W3373">
        <v>0</v>
      </c>
      <c r="X3373" t="str">
        <f t="shared" si="211"/>
        <v>Inactive</v>
      </c>
      <c r="Y3373" t="s">
        <v>15616</v>
      </c>
    </row>
    <row r="3374" spans="1:25" x14ac:dyDescent="0.25">
      <c r="A3374">
        <v>3373</v>
      </c>
      <c r="B3374" t="s">
        <v>2455</v>
      </c>
      <c r="C3374">
        <v>3183</v>
      </c>
      <c r="D3374" t="str">
        <f>VLOOKUP($C3374,Hosts!$A:$O,10,0)</f>
        <v>New York</v>
      </c>
      <c r="E3374" s="67">
        <f>INDEX(Hosts!$A:$O,MATCH(Places!$C3374,Hosts!$A:$A,0),MATCH(Places!E$1,Hosts!$1:$1,0))</f>
        <v>1</v>
      </c>
      <c r="F3374" s="67">
        <f>INDEX(Hosts!$A:$O,MATCH(Places!$C3374,Hosts!$A:$A,0),MATCH(Places!F$1,Hosts!$1:$1,0))</f>
        <v>0.56000000000000005</v>
      </c>
      <c r="G3374" s="67" t="str">
        <f>INDEX(Hosts!$A:$O,MATCH(Places!$C3374,Hosts!$A:$A,0),MATCH(Places!G$1,Hosts!$1:$1,0))</f>
        <v>Yes</v>
      </c>
      <c r="H3374">
        <v>20</v>
      </c>
      <c r="I3374" t="str">
        <f>VLOOKUP($H3374,Neighborhoods!$A:$C,2,0)</f>
        <v>Manhattan</v>
      </c>
      <c r="J3374" t="str">
        <f>VLOOKUP($H3374,Neighborhoods!$A:$C,3,0)</f>
        <v>Upper West Side</v>
      </c>
      <c r="K3374" t="s">
        <v>11822</v>
      </c>
      <c r="L3374" t="str">
        <f t="shared" si="208"/>
        <v>No</v>
      </c>
      <c r="M3374">
        <v>1</v>
      </c>
      <c r="N3374" t="str" cm="1">
        <f t="array" ref="N3374">_xlfn.IFS(M3374&lt;=2,"Small",M3374&lt;=5,"Medium",M3374&gt;5,"Large")</f>
        <v>Small</v>
      </c>
      <c r="O3374" s="50">
        <v>126</v>
      </c>
      <c r="P3374" s="67">
        <f t="shared" si="209"/>
        <v>0.03</v>
      </c>
      <c r="Q3374" s="52">
        <v>5</v>
      </c>
      <c r="R3374" s="52" t="str" cm="1">
        <f t="array" ref="R3374">_xlfn.IFS(ROUND(Q3374,0)=5,"Excellent",ROUND(Q3374,0)=4,"Good",ROUND(Q3374,0)=3,"Ok",ROUND(Q3374,0)&lt;3,"Bad")</f>
        <v>Excellent</v>
      </c>
      <c r="S3374">
        <v>19</v>
      </c>
      <c r="T3374" t="str">
        <f t="shared" si="210"/>
        <v>No</v>
      </c>
      <c r="U3374" s="65">
        <v>43162</v>
      </c>
      <c r="V3374" s="65">
        <v>44039</v>
      </c>
      <c r="W3374">
        <v>267</v>
      </c>
      <c r="X3374" t="str">
        <f t="shared" si="211"/>
        <v>Active</v>
      </c>
      <c r="Y3374" t="s">
        <v>15615</v>
      </c>
    </row>
    <row r="3375" spans="1:25" x14ac:dyDescent="0.25">
      <c r="A3375">
        <v>3374</v>
      </c>
      <c r="B3375" t="s">
        <v>13918</v>
      </c>
      <c r="C3375">
        <v>2969</v>
      </c>
      <c r="D3375" t="str">
        <f>VLOOKUP($C3375,Hosts!$A:$O,10,0)</f>
        <v>New York</v>
      </c>
      <c r="E3375" s="67">
        <f>INDEX(Hosts!$A:$O,MATCH(Places!$C3375,Hosts!$A:$A,0),MATCH(Places!E$1,Hosts!$1:$1,0))</f>
        <v>1</v>
      </c>
      <c r="F3375" s="67">
        <f>INDEX(Hosts!$A:$O,MATCH(Places!$C3375,Hosts!$A:$A,0),MATCH(Places!F$1,Hosts!$1:$1,0))</f>
        <v>0.75</v>
      </c>
      <c r="G3375" s="67" t="str">
        <f>INDEX(Hosts!$A:$O,MATCH(Places!$C3375,Hosts!$A:$A,0),MATCH(Places!G$1,Hosts!$1:$1,0))</f>
        <v>No</v>
      </c>
      <c r="H3375">
        <v>12</v>
      </c>
      <c r="I3375" t="str">
        <f>VLOOKUP($H3375,Neighborhoods!$A:$C,2,0)</f>
        <v>Brooklyn</v>
      </c>
      <c r="J3375" t="str">
        <f>VLOOKUP($H3375,Neighborhoods!$A:$C,3,0)</f>
        <v>Williamsburg</v>
      </c>
      <c r="K3375" t="s">
        <v>11822</v>
      </c>
      <c r="L3375" t="str">
        <f t="shared" si="208"/>
        <v>No</v>
      </c>
      <c r="M3375">
        <v>2</v>
      </c>
      <c r="N3375" t="str" cm="1">
        <f t="array" ref="N3375">_xlfn.IFS(M3375&lt;=2,"Small",M3375&lt;=5,"Medium",M3375&gt;5,"Large")</f>
        <v>Small</v>
      </c>
      <c r="O3375" s="50">
        <v>119</v>
      </c>
      <c r="P3375" s="67">
        <f t="shared" si="209"/>
        <v>0.03</v>
      </c>
      <c r="Q3375" s="52">
        <v>4.88</v>
      </c>
      <c r="R3375" s="52" t="str" cm="1">
        <f t="array" ref="R3375">_xlfn.IFS(ROUND(Q3375,0)=5,"Excellent",ROUND(Q3375,0)=4,"Good",ROUND(Q3375,0)=3,"Ok",ROUND(Q3375,0)&lt;3,"Bad")</f>
        <v>Excellent</v>
      </c>
      <c r="S3375">
        <v>8</v>
      </c>
      <c r="T3375" t="str">
        <f t="shared" si="210"/>
        <v>No</v>
      </c>
      <c r="U3375" s="65">
        <v>43210</v>
      </c>
      <c r="V3375" s="65">
        <v>43806</v>
      </c>
      <c r="W3375">
        <v>21</v>
      </c>
      <c r="X3375" t="str">
        <f t="shared" si="211"/>
        <v>Active</v>
      </c>
      <c r="Y3375" t="s">
        <v>15615</v>
      </c>
    </row>
    <row r="3376" spans="1:25" x14ac:dyDescent="0.25">
      <c r="A3376">
        <v>3375</v>
      </c>
      <c r="B3376" t="s">
        <v>2456</v>
      </c>
      <c r="C3376">
        <v>1263</v>
      </c>
      <c r="D3376" t="str">
        <f>VLOOKUP($C3376,Hosts!$A:$O,10,0)</f>
        <v>New York</v>
      </c>
      <c r="E3376" s="67">
        <f>INDEX(Hosts!$A:$O,MATCH(Places!$C3376,Hosts!$A:$A,0),MATCH(Places!E$1,Hosts!$1:$1,0))</f>
        <v>1</v>
      </c>
      <c r="F3376" s="67">
        <f>INDEX(Hosts!$A:$O,MATCH(Places!$C3376,Hosts!$A:$A,0),MATCH(Places!F$1,Hosts!$1:$1,0))</f>
        <v>0.56000000000000005</v>
      </c>
      <c r="G3376" s="67" t="str">
        <f>INDEX(Hosts!$A:$O,MATCH(Places!$C3376,Hosts!$A:$A,0),MATCH(Places!G$1,Hosts!$1:$1,0))</f>
        <v>No</v>
      </c>
      <c r="H3376">
        <v>19</v>
      </c>
      <c r="I3376" t="str">
        <f>VLOOKUP($H3376,Neighborhoods!$A:$C,2,0)</f>
        <v>Manhattan</v>
      </c>
      <c r="J3376" t="str">
        <f>VLOOKUP($H3376,Neighborhoods!$A:$C,3,0)</f>
        <v>Upper East Side</v>
      </c>
      <c r="K3376" t="s">
        <v>11822</v>
      </c>
      <c r="L3376" t="str">
        <f t="shared" si="208"/>
        <v>No</v>
      </c>
      <c r="M3376">
        <v>4</v>
      </c>
      <c r="N3376" t="str" cm="1">
        <f t="array" ref="N3376">_xlfn.IFS(M3376&lt;=2,"Small",M3376&lt;=5,"Medium",M3376&gt;5,"Large")</f>
        <v>Medium</v>
      </c>
      <c r="O3376" s="50">
        <v>210</v>
      </c>
      <c r="P3376" s="67">
        <f t="shared" si="209"/>
        <v>0.04</v>
      </c>
      <c r="Q3376" s="52">
        <v>4.67</v>
      </c>
      <c r="R3376" s="52" t="str" cm="1">
        <f t="array" ref="R3376">_xlfn.IFS(ROUND(Q3376,0)=5,"Excellent",ROUND(Q3376,0)=4,"Good",ROUND(Q3376,0)=3,"Ok",ROUND(Q3376,0)&lt;3,"Bad")</f>
        <v>Excellent</v>
      </c>
      <c r="S3376">
        <v>12</v>
      </c>
      <c r="T3376" t="str">
        <f t="shared" si="210"/>
        <v>No</v>
      </c>
      <c r="U3376" s="65">
        <v>43250</v>
      </c>
      <c r="V3376" s="65">
        <v>43744</v>
      </c>
      <c r="W3376">
        <v>74</v>
      </c>
      <c r="X3376" t="str">
        <f t="shared" si="211"/>
        <v>Active</v>
      </c>
      <c r="Y3376" t="s">
        <v>15615</v>
      </c>
    </row>
    <row r="3377" spans="1:25" x14ac:dyDescent="0.25">
      <c r="A3377">
        <v>3376</v>
      </c>
      <c r="B3377" t="s">
        <v>2457</v>
      </c>
      <c r="C3377">
        <v>3075</v>
      </c>
      <c r="D3377" t="str">
        <f>VLOOKUP($C3377,Hosts!$A:$O,10,0)</f>
        <v>New York</v>
      </c>
      <c r="E3377" s="67">
        <f>INDEX(Hosts!$A:$O,MATCH(Places!$C3377,Hosts!$A:$A,0),MATCH(Places!E$1,Hosts!$1:$1,0))</f>
        <v>0</v>
      </c>
      <c r="F3377" s="67">
        <f>INDEX(Hosts!$A:$O,MATCH(Places!$C3377,Hosts!$A:$A,0),MATCH(Places!F$1,Hosts!$1:$1,0))</f>
        <v>0.82</v>
      </c>
      <c r="G3377" s="67" t="str">
        <f>INDEX(Hosts!$A:$O,MATCH(Places!$C3377,Hosts!$A:$A,0),MATCH(Places!G$1,Hosts!$1:$1,0))</f>
        <v>No</v>
      </c>
      <c r="H3377">
        <v>9</v>
      </c>
      <c r="I3377" t="str">
        <f>VLOOKUP($H3377,Neighborhoods!$A:$C,2,0)</f>
        <v>Brooklyn</v>
      </c>
      <c r="J3377" t="str">
        <f>VLOOKUP($H3377,Neighborhoods!$A:$C,3,0)</f>
        <v>Crown Heights</v>
      </c>
      <c r="K3377" t="s">
        <v>1</v>
      </c>
      <c r="L3377" t="str">
        <f t="shared" si="208"/>
        <v>Yes</v>
      </c>
      <c r="M3377">
        <v>2</v>
      </c>
      <c r="N3377" t="str" cm="1">
        <f t="array" ref="N3377">_xlfn.IFS(M3377&lt;=2,"Small",M3377&lt;=5,"Medium",M3377&gt;5,"Large")</f>
        <v>Small</v>
      </c>
      <c r="O3377" s="50">
        <v>60</v>
      </c>
      <c r="P3377" s="67">
        <f t="shared" si="209"/>
        <v>0.03</v>
      </c>
      <c r="Q3377" s="52">
        <v>4.51</v>
      </c>
      <c r="R3377" s="52" t="str" cm="1">
        <f t="array" ref="R3377">_xlfn.IFS(ROUND(Q3377,0)=5,"Excellent",ROUND(Q3377,0)=4,"Good",ROUND(Q3377,0)=3,"Ok",ROUND(Q3377,0)&lt;3,"Bad")</f>
        <v>Excellent</v>
      </c>
      <c r="S3377">
        <v>61</v>
      </c>
      <c r="T3377" t="str">
        <f t="shared" si="210"/>
        <v>No</v>
      </c>
      <c r="U3377" s="65">
        <v>43128</v>
      </c>
      <c r="V3377" s="65">
        <v>43753</v>
      </c>
      <c r="W3377">
        <v>180</v>
      </c>
      <c r="X3377" t="str">
        <f t="shared" si="211"/>
        <v>Active</v>
      </c>
      <c r="Y3377" t="s">
        <v>15615</v>
      </c>
    </row>
    <row r="3378" spans="1:25" x14ac:dyDescent="0.25">
      <c r="A3378">
        <v>3377</v>
      </c>
      <c r="B3378" t="s">
        <v>2458</v>
      </c>
      <c r="C3378">
        <v>3461</v>
      </c>
      <c r="D3378" t="str">
        <f>VLOOKUP($C3378,Hosts!$A:$O,10,0)</f>
        <v>New York</v>
      </c>
      <c r="E3378" s="67">
        <f>INDEX(Hosts!$A:$O,MATCH(Places!$C3378,Hosts!$A:$A,0),MATCH(Places!E$1,Hosts!$1:$1,0))</f>
        <v>1</v>
      </c>
      <c r="F3378" s="67">
        <f>INDEX(Hosts!$A:$O,MATCH(Places!$C3378,Hosts!$A:$A,0),MATCH(Places!F$1,Hosts!$1:$1,0))</f>
        <v>0.79</v>
      </c>
      <c r="G3378" s="67" t="str">
        <f>INDEX(Hosts!$A:$O,MATCH(Places!$C3378,Hosts!$A:$A,0),MATCH(Places!G$1,Hosts!$1:$1,0))</f>
        <v>No</v>
      </c>
      <c r="H3378">
        <v>15</v>
      </c>
      <c r="I3378" t="str">
        <f>VLOOKUP($H3378,Neighborhoods!$A:$C,2,0)</f>
        <v>Manhattan</v>
      </c>
      <c r="J3378" t="str">
        <f>VLOOKUP($H3378,Neighborhoods!$A:$C,3,0)</f>
        <v>East Village</v>
      </c>
      <c r="K3378" t="s">
        <v>1</v>
      </c>
      <c r="L3378" t="str">
        <f t="shared" si="208"/>
        <v>Yes</v>
      </c>
      <c r="M3378">
        <v>2</v>
      </c>
      <c r="N3378" t="str" cm="1">
        <f t="array" ref="N3378">_xlfn.IFS(M3378&lt;=2,"Small",M3378&lt;=5,"Medium",M3378&gt;5,"Large")</f>
        <v>Small</v>
      </c>
      <c r="O3378" s="50">
        <v>66</v>
      </c>
      <c r="P3378" s="67">
        <f t="shared" si="209"/>
        <v>0.03</v>
      </c>
      <c r="Q3378" s="52">
        <v>4.82</v>
      </c>
      <c r="R3378" s="52" t="str" cm="1">
        <f t="array" ref="R3378">_xlfn.IFS(ROUND(Q3378,0)=5,"Excellent",ROUND(Q3378,0)=4,"Good",ROUND(Q3378,0)=3,"Ok",ROUND(Q3378,0)&lt;3,"Bad")</f>
        <v>Excellent</v>
      </c>
      <c r="S3378">
        <v>17</v>
      </c>
      <c r="T3378" t="str">
        <f t="shared" si="210"/>
        <v>No</v>
      </c>
      <c r="U3378" s="65">
        <v>43177</v>
      </c>
      <c r="V3378" s="65">
        <v>44042</v>
      </c>
      <c r="W3378">
        <v>122</v>
      </c>
      <c r="X3378" t="str">
        <f t="shared" si="211"/>
        <v>Active</v>
      </c>
      <c r="Y3378" t="s">
        <v>15615</v>
      </c>
    </row>
    <row r="3379" spans="1:25" x14ac:dyDescent="0.25">
      <c r="A3379">
        <v>3378</v>
      </c>
      <c r="B3379" t="s">
        <v>2459</v>
      </c>
      <c r="C3379">
        <v>3436</v>
      </c>
      <c r="D3379" t="str">
        <f>VLOOKUP($C3379,Hosts!$A:$O,10,0)</f>
        <v>New York</v>
      </c>
      <c r="E3379" s="67">
        <f>INDEX(Hosts!$A:$O,MATCH(Places!$C3379,Hosts!$A:$A,0),MATCH(Places!E$1,Hosts!$1:$1,0))</f>
        <v>0.94</v>
      </c>
      <c r="F3379" s="67">
        <f>INDEX(Hosts!$A:$O,MATCH(Places!$C3379,Hosts!$A:$A,0),MATCH(Places!F$1,Hosts!$1:$1,0))</f>
        <v>0.99</v>
      </c>
      <c r="G3379" s="67" t="str">
        <f>INDEX(Hosts!$A:$O,MATCH(Places!$C3379,Hosts!$A:$A,0),MATCH(Places!G$1,Hosts!$1:$1,0))</f>
        <v>No</v>
      </c>
      <c r="H3379">
        <v>18</v>
      </c>
      <c r="I3379" t="str">
        <f>VLOOKUP($H3379,Neighborhoods!$A:$C,2,0)</f>
        <v>Manhattan</v>
      </c>
      <c r="J3379" t="str">
        <f>VLOOKUP($H3379,Neighborhoods!$A:$C,3,0)</f>
        <v>Midtown</v>
      </c>
      <c r="K3379" t="s">
        <v>1</v>
      </c>
      <c r="L3379" t="str">
        <f t="shared" si="208"/>
        <v>Yes</v>
      </c>
      <c r="M3379">
        <v>2</v>
      </c>
      <c r="N3379" t="str" cm="1">
        <f t="array" ref="N3379">_xlfn.IFS(M3379&lt;=2,"Small",M3379&lt;=5,"Medium",M3379&gt;5,"Large")</f>
        <v>Small</v>
      </c>
      <c r="O3379" s="50">
        <v>54</v>
      </c>
      <c r="P3379" s="67">
        <f t="shared" si="209"/>
        <v>0.03</v>
      </c>
      <c r="Q3379" s="52">
        <v>4.72</v>
      </c>
      <c r="R3379" s="52" t="str" cm="1">
        <f t="array" ref="R3379">_xlfn.IFS(ROUND(Q3379,0)=5,"Excellent",ROUND(Q3379,0)=4,"Good",ROUND(Q3379,0)=3,"Ok",ROUND(Q3379,0)&lt;3,"Bad")</f>
        <v>Excellent</v>
      </c>
      <c r="S3379">
        <v>214</v>
      </c>
      <c r="T3379" t="str">
        <f t="shared" si="210"/>
        <v>No</v>
      </c>
      <c r="U3379" s="65">
        <v>43127</v>
      </c>
      <c r="V3379" s="65">
        <v>44039</v>
      </c>
      <c r="W3379">
        <v>356</v>
      </c>
      <c r="X3379" t="str">
        <f t="shared" si="211"/>
        <v>Active</v>
      </c>
      <c r="Y3379" t="s">
        <v>15615</v>
      </c>
    </row>
    <row r="3380" spans="1:25" x14ac:dyDescent="0.25">
      <c r="A3380">
        <v>3379</v>
      </c>
      <c r="B3380" t="s">
        <v>2460</v>
      </c>
      <c r="C3380">
        <v>2905</v>
      </c>
      <c r="D3380" t="str">
        <f>VLOOKUP($C3380,Hosts!$A:$O,10,0)</f>
        <v>New York</v>
      </c>
      <c r="E3380" s="67">
        <f>INDEX(Hosts!$A:$O,MATCH(Places!$C3380,Hosts!$A:$A,0),MATCH(Places!E$1,Hosts!$1:$1,0))</f>
        <v>1</v>
      </c>
      <c r="F3380" s="67">
        <f>INDEX(Hosts!$A:$O,MATCH(Places!$C3380,Hosts!$A:$A,0),MATCH(Places!F$1,Hosts!$1:$1,0))</f>
        <v>0.96</v>
      </c>
      <c r="G3380" s="67" t="str">
        <f>INDEX(Hosts!$A:$O,MATCH(Places!$C3380,Hosts!$A:$A,0),MATCH(Places!G$1,Hosts!$1:$1,0))</f>
        <v>Yes</v>
      </c>
      <c r="H3380">
        <v>18</v>
      </c>
      <c r="I3380" t="str">
        <f>VLOOKUP($H3380,Neighborhoods!$A:$C,2,0)</f>
        <v>Manhattan</v>
      </c>
      <c r="J3380" t="str">
        <f>VLOOKUP($H3380,Neighborhoods!$A:$C,3,0)</f>
        <v>Midtown</v>
      </c>
      <c r="K3380" t="s">
        <v>11822</v>
      </c>
      <c r="L3380" t="str">
        <f t="shared" si="208"/>
        <v>No</v>
      </c>
      <c r="M3380">
        <v>5</v>
      </c>
      <c r="N3380" t="str" cm="1">
        <f t="array" ref="N3380">_xlfn.IFS(M3380&lt;=2,"Small",M3380&lt;=5,"Medium",M3380&gt;5,"Large")</f>
        <v>Medium</v>
      </c>
      <c r="O3380" s="50">
        <v>159</v>
      </c>
      <c r="P3380" s="67">
        <f t="shared" si="209"/>
        <v>0.03</v>
      </c>
      <c r="Q3380" s="52">
        <v>4</v>
      </c>
      <c r="R3380" s="52" t="str" cm="1">
        <f t="array" ref="R3380">_xlfn.IFS(ROUND(Q3380,0)=5,"Excellent",ROUND(Q3380,0)=4,"Good",ROUND(Q3380,0)=3,"Ok",ROUND(Q3380,0)&lt;3,"Bad")</f>
        <v>Good</v>
      </c>
      <c r="S3380">
        <v>3</v>
      </c>
      <c r="T3380" t="str">
        <f t="shared" si="210"/>
        <v>No</v>
      </c>
      <c r="U3380" s="65">
        <v>43217</v>
      </c>
      <c r="V3380" s="65">
        <v>43582</v>
      </c>
      <c r="W3380">
        <v>180</v>
      </c>
      <c r="X3380" t="str">
        <f t="shared" si="211"/>
        <v>Active</v>
      </c>
      <c r="Y3380" t="s">
        <v>15616</v>
      </c>
    </row>
    <row r="3381" spans="1:25" x14ac:dyDescent="0.25">
      <c r="A3381">
        <v>3380</v>
      </c>
      <c r="B3381" t="s">
        <v>2461</v>
      </c>
      <c r="C3381">
        <v>3464</v>
      </c>
      <c r="D3381" t="str">
        <f>VLOOKUP($C3381,Hosts!$A:$O,10,0)</f>
        <v>New York</v>
      </c>
      <c r="E3381" s="67">
        <f>INDEX(Hosts!$A:$O,MATCH(Places!$C3381,Hosts!$A:$A,0),MATCH(Places!E$1,Hosts!$1:$1,0))</f>
        <v>1</v>
      </c>
      <c r="F3381" s="67">
        <f>INDEX(Hosts!$A:$O,MATCH(Places!$C3381,Hosts!$A:$A,0),MATCH(Places!F$1,Hosts!$1:$1,0))</f>
        <v>0.99</v>
      </c>
      <c r="G3381" s="67" t="str">
        <f>INDEX(Hosts!$A:$O,MATCH(Places!$C3381,Hosts!$A:$A,0),MATCH(Places!G$1,Hosts!$1:$1,0))</f>
        <v>No</v>
      </c>
      <c r="H3381">
        <v>17</v>
      </c>
      <c r="I3381" t="str">
        <f>VLOOKUP($H3381,Neighborhoods!$A:$C,2,0)</f>
        <v>Manhattan</v>
      </c>
      <c r="J3381" t="str">
        <f>VLOOKUP($H3381,Neighborhoods!$A:$C,3,0)</f>
        <v>Hell's Kitchen</v>
      </c>
      <c r="K3381" t="s">
        <v>11822</v>
      </c>
      <c r="L3381" t="str">
        <f t="shared" si="208"/>
        <v>No</v>
      </c>
      <c r="M3381">
        <v>6</v>
      </c>
      <c r="N3381" t="str" cm="1">
        <f t="array" ref="N3381">_xlfn.IFS(M3381&lt;=2,"Small",M3381&lt;=5,"Medium",M3381&gt;5,"Large")</f>
        <v>Large</v>
      </c>
      <c r="O3381" s="50">
        <v>156</v>
      </c>
      <c r="P3381" s="67">
        <f t="shared" si="209"/>
        <v>0.03</v>
      </c>
      <c r="Q3381" s="52">
        <v>4.74</v>
      </c>
      <c r="R3381" s="52" t="str" cm="1">
        <f t="array" ref="R3381">_xlfn.IFS(ROUND(Q3381,0)=5,"Excellent",ROUND(Q3381,0)=4,"Good",ROUND(Q3381,0)=3,"Ok",ROUND(Q3381,0)&lt;3,"Bad")</f>
        <v>Excellent</v>
      </c>
      <c r="S3381">
        <v>192</v>
      </c>
      <c r="T3381" t="str">
        <f t="shared" si="210"/>
        <v>No</v>
      </c>
      <c r="U3381" s="65">
        <v>43143</v>
      </c>
      <c r="V3381" s="65">
        <v>44043</v>
      </c>
      <c r="W3381">
        <v>288</v>
      </c>
      <c r="X3381" t="str">
        <f t="shared" si="211"/>
        <v>Active</v>
      </c>
      <c r="Y3381" t="s">
        <v>15616</v>
      </c>
    </row>
    <row r="3382" spans="1:25" x14ac:dyDescent="0.25">
      <c r="A3382">
        <v>3381</v>
      </c>
      <c r="B3382" t="s">
        <v>2462</v>
      </c>
      <c r="C3382">
        <v>3465</v>
      </c>
      <c r="D3382" t="str">
        <f>VLOOKUP($C3382,Hosts!$A:$O,10,0)</f>
        <v>California</v>
      </c>
      <c r="E3382" s="67">
        <f>INDEX(Hosts!$A:$O,MATCH(Places!$C3382,Hosts!$A:$A,0),MATCH(Places!E$1,Hosts!$1:$1,0))</f>
        <v>0.83</v>
      </c>
      <c r="F3382" s="67">
        <f>INDEX(Hosts!$A:$O,MATCH(Places!$C3382,Hosts!$A:$A,0),MATCH(Places!F$1,Hosts!$1:$1,0))</f>
        <v>0.93</v>
      </c>
      <c r="G3382" s="67" t="str">
        <f>INDEX(Hosts!$A:$O,MATCH(Places!$C3382,Hosts!$A:$A,0),MATCH(Places!G$1,Hosts!$1:$1,0))</f>
        <v>No</v>
      </c>
      <c r="H3382">
        <v>12</v>
      </c>
      <c r="I3382" t="str">
        <f>VLOOKUP($H3382,Neighborhoods!$A:$C,2,0)</f>
        <v>Brooklyn</v>
      </c>
      <c r="J3382" t="str">
        <f>VLOOKUP($H3382,Neighborhoods!$A:$C,3,0)</f>
        <v>Williamsburg</v>
      </c>
      <c r="K3382" t="s">
        <v>11822</v>
      </c>
      <c r="L3382" t="str">
        <f t="shared" si="208"/>
        <v>No</v>
      </c>
      <c r="M3382">
        <v>3</v>
      </c>
      <c r="N3382" t="str" cm="1">
        <f t="array" ref="N3382">_xlfn.IFS(M3382&lt;=2,"Small",M3382&lt;=5,"Medium",M3382&gt;5,"Large")</f>
        <v>Medium</v>
      </c>
      <c r="O3382" s="50">
        <v>128</v>
      </c>
      <c r="P3382" s="67">
        <f t="shared" si="209"/>
        <v>0.03</v>
      </c>
      <c r="Q3382" s="52">
        <v>4.8</v>
      </c>
      <c r="R3382" s="52" t="str" cm="1">
        <f t="array" ref="R3382">_xlfn.IFS(ROUND(Q3382,0)=5,"Excellent",ROUND(Q3382,0)=4,"Good",ROUND(Q3382,0)=3,"Ok",ROUND(Q3382,0)&lt;3,"Bad")</f>
        <v>Excellent</v>
      </c>
      <c r="S3382">
        <v>81</v>
      </c>
      <c r="T3382" t="str">
        <f t="shared" si="210"/>
        <v>No</v>
      </c>
      <c r="U3382" s="65">
        <v>43149</v>
      </c>
      <c r="V3382" s="65">
        <v>43904</v>
      </c>
      <c r="W3382">
        <v>79</v>
      </c>
      <c r="X3382" t="str">
        <f t="shared" si="211"/>
        <v>Active</v>
      </c>
      <c r="Y3382" t="s">
        <v>15616</v>
      </c>
    </row>
    <row r="3383" spans="1:25" x14ac:dyDescent="0.25">
      <c r="A3383">
        <v>3382</v>
      </c>
      <c r="B3383" t="s">
        <v>2463</v>
      </c>
      <c r="C3383">
        <v>3467</v>
      </c>
      <c r="D3383" t="str">
        <f>VLOOKUP($C3383,Hosts!$A:$O,10,0)</f>
        <v>New York</v>
      </c>
      <c r="E3383" s="67">
        <f>INDEX(Hosts!$A:$O,MATCH(Places!$C3383,Hosts!$A:$A,0),MATCH(Places!E$1,Hosts!$1:$1,0))</f>
        <v>0.9</v>
      </c>
      <c r="F3383" s="67">
        <f>INDEX(Hosts!$A:$O,MATCH(Places!$C3383,Hosts!$A:$A,0),MATCH(Places!F$1,Hosts!$1:$1,0))</f>
        <v>0.99</v>
      </c>
      <c r="G3383" s="67" t="str">
        <f>INDEX(Hosts!$A:$O,MATCH(Places!$C3383,Hosts!$A:$A,0),MATCH(Places!G$1,Hosts!$1:$1,0))</f>
        <v>Yes</v>
      </c>
      <c r="H3383">
        <v>9</v>
      </c>
      <c r="I3383" t="str">
        <f>VLOOKUP($H3383,Neighborhoods!$A:$C,2,0)</f>
        <v>Brooklyn</v>
      </c>
      <c r="J3383" t="str">
        <f>VLOOKUP($H3383,Neighborhoods!$A:$C,3,0)</f>
        <v>Crown Heights</v>
      </c>
      <c r="K3383" t="s">
        <v>11822</v>
      </c>
      <c r="L3383" t="str">
        <f t="shared" si="208"/>
        <v>No</v>
      </c>
      <c r="M3383">
        <v>3</v>
      </c>
      <c r="N3383" t="str" cm="1">
        <f t="array" ref="N3383">_xlfn.IFS(M3383&lt;=2,"Small",M3383&lt;=5,"Medium",M3383&gt;5,"Large")</f>
        <v>Medium</v>
      </c>
      <c r="O3383" s="50">
        <v>65</v>
      </c>
      <c r="P3383" s="67">
        <f t="shared" si="209"/>
        <v>0.03</v>
      </c>
      <c r="Q3383" s="52">
        <v>4.91</v>
      </c>
      <c r="R3383" s="52" t="str" cm="1">
        <f t="array" ref="R3383">_xlfn.IFS(ROUND(Q3383,0)=5,"Excellent",ROUND(Q3383,0)=4,"Good",ROUND(Q3383,0)=3,"Ok",ROUND(Q3383,0)&lt;3,"Bad")</f>
        <v>Excellent</v>
      </c>
      <c r="S3383">
        <v>127</v>
      </c>
      <c r="T3383" t="str">
        <f t="shared" si="210"/>
        <v>Yes</v>
      </c>
      <c r="U3383" s="65">
        <v>43146</v>
      </c>
      <c r="V3383" s="65">
        <v>43908</v>
      </c>
      <c r="W3383">
        <v>228</v>
      </c>
      <c r="X3383" t="str">
        <f t="shared" si="211"/>
        <v>Active</v>
      </c>
      <c r="Y3383" t="s">
        <v>15616</v>
      </c>
    </row>
    <row r="3384" spans="1:25" x14ac:dyDescent="0.25">
      <c r="A3384">
        <v>3383</v>
      </c>
      <c r="B3384" t="s">
        <v>2464</v>
      </c>
      <c r="C3384">
        <v>3430</v>
      </c>
      <c r="D3384" t="str">
        <f>VLOOKUP($C3384,Hosts!$A:$O,10,0)</f>
        <v>New York</v>
      </c>
      <c r="E3384" s="67">
        <f>INDEX(Hosts!$A:$O,MATCH(Places!$C3384,Hosts!$A:$A,0),MATCH(Places!E$1,Hosts!$1:$1,0))</f>
        <v>1</v>
      </c>
      <c r="F3384" s="67">
        <f>INDEX(Hosts!$A:$O,MATCH(Places!$C3384,Hosts!$A:$A,0),MATCH(Places!F$1,Hosts!$1:$1,0))</f>
        <v>1</v>
      </c>
      <c r="G3384" s="67" t="str">
        <f>INDEX(Hosts!$A:$O,MATCH(Places!$C3384,Hosts!$A:$A,0),MATCH(Places!G$1,Hosts!$1:$1,0))</f>
        <v>Yes</v>
      </c>
      <c r="H3384">
        <v>22</v>
      </c>
      <c r="I3384" t="str">
        <f>VLOOKUP($H3384,Neighborhoods!$A:$C,2,0)</f>
        <v>Queens</v>
      </c>
      <c r="J3384" t="str">
        <f>VLOOKUP($H3384,Neighborhoods!$A:$C,3,0)</f>
        <v>Flushing</v>
      </c>
      <c r="K3384" t="s">
        <v>1</v>
      </c>
      <c r="L3384" t="str">
        <f t="shared" si="208"/>
        <v>Yes</v>
      </c>
      <c r="M3384">
        <v>3</v>
      </c>
      <c r="N3384" t="str" cm="1">
        <f t="array" ref="N3384">_xlfn.IFS(M3384&lt;=2,"Small",M3384&lt;=5,"Medium",M3384&gt;5,"Large")</f>
        <v>Medium</v>
      </c>
      <c r="O3384" s="50">
        <v>109</v>
      </c>
      <c r="P3384" s="67">
        <f t="shared" si="209"/>
        <v>0.03</v>
      </c>
      <c r="Q3384" s="52">
        <v>4.92</v>
      </c>
      <c r="R3384" s="52" t="str" cm="1">
        <f t="array" ref="R3384">_xlfn.IFS(ROUND(Q3384,0)=5,"Excellent",ROUND(Q3384,0)=4,"Good",ROUND(Q3384,0)=3,"Ok",ROUND(Q3384,0)&lt;3,"Bad")</f>
        <v>Excellent</v>
      </c>
      <c r="S3384">
        <v>96</v>
      </c>
      <c r="T3384" t="str">
        <f t="shared" si="210"/>
        <v>No</v>
      </c>
      <c r="U3384" s="65">
        <v>43132</v>
      </c>
      <c r="V3384" s="65">
        <v>44045</v>
      </c>
      <c r="W3384">
        <v>83</v>
      </c>
      <c r="X3384" t="str">
        <f t="shared" si="211"/>
        <v>Active</v>
      </c>
      <c r="Y3384" t="s">
        <v>15615</v>
      </c>
    </row>
    <row r="3385" spans="1:25" x14ac:dyDescent="0.25">
      <c r="A3385">
        <v>3384</v>
      </c>
      <c r="B3385" t="s">
        <v>14109</v>
      </c>
      <c r="C3385">
        <v>1210</v>
      </c>
      <c r="D3385" t="str">
        <f>VLOOKUP($C3385,Hosts!$A:$O,10,0)</f>
        <v>New York</v>
      </c>
      <c r="E3385" s="67">
        <f>INDEX(Hosts!$A:$O,MATCH(Places!$C3385,Hosts!$A:$A,0),MATCH(Places!E$1,Hosts!$1:$1,0))</f>
        <v>1</v>
      </c>
      <c r="F3385" s="67">
        <f>INDEX(Hosts!$A:$O,MATCH(Places!$C3385,Hosts!$A:$A,0),MATCH(Places!F$1,Hosts!$1:$1,0))</f>
        <v>0.5</v>
      </c>
      <c r="G3385" s="67" t="str">
        <f>INDEX(Hosts!$A:$O,MATCH(Places!$C3385,Hosts!$A:$A,0),MATCH(Places!G$1,Hosts!$1:$1,0))</f>
        <v>No</v>
      </c>
      <c r="H3385">
        <v>12</v>
      </c>
      <c r="I3385" t="str">
        <f>VLOOKUP($H3385,Neighborhoods!$A:$C,2,0)</f>
        <v>Brooklyn</v>
      </c>
      <c r="J3385" t="str">
        <f>VLOOKUP($H3385,Neighborhoods!$A:$C,3,0)</f>
        <v>Williamsburg</v>
      </c>
      <c r="K3385" t="s">
        <v>11822</v>
      </c>
      <c r="L3385" t="str">
        <f t="shared" si="208"/>
        <v>No</v>
      </c>
      <c r="M3385">
        <v>3</v>
      </c>
      <c r="N3385" t="str" cm="1">
        <f t="array" ref="N3385">_xlfn.IFS(M3385&lt;=2,"Small",M3385&lt;=5,"Medium",M3385&gt;5,"Large")</f>
        <v>Medium</v>
      </c>
      <c r="O3385" s="50">
        <v>175</v>
      </c>
      <c r="P3385" s="67">
        <f t="shared" si="209"/>
        <v>0.03</v>
      </c>
      <c r="Q3385" s="52">
        <v>5</v>
      </c>
      <c r="R3385" s="52" t="str" cm="1">
        <f t="array" ref="R3385">_xlfn.IFS(ROUND(Q3385,0)=5,"Excellent",ROUND(Q3385,0)=4,"Good",ROUND(Q3385,0)=3,"Ok",ROUND(Q3385,0)&lt;3,"Bad")</f>
        <v>Excellent</v>
      </c>
      <c r="S3385">
        <v>7</v>
      </c>
      <c r="T3385" t="str">
        <f t="shared" si="210"/>
        <v>No</v>
      </c>
      <c r="U3385" s="65">
        <v>43149</v>
      </c>
      <c r="V3385" s="65">
        <v>43198</v>
      </c>
      <c r="W3385">
        <v>97</v>
      </c>
      <c r="X3385" t="str">
        <f t="shared" si="211"/>
        <v>Active</v>
      </c>
      <c r="Y3385" t="s">
        <v>15615</v>
      </c>
    </row>
    <row r="3386" spans="1:25" x14ac:dyDescent="0.25">
      <c r="A3386">
        <v>3385</v>
      </c>
      <c r="B3386" t="s">
        <v>2465</v>
      </c>
      <c r="C3386">
        <v>3603</v>
      </c>
      <c r="D3386" t="str">
        <f>VLOOKUP($C3386,Hosts!$A:$O,10,0)</f>
        <v>New York</v>
      </c>
      <c r="E3386" s="67">
        <f>INDEX(Hosts!$A:$O,MATCH(Places!$C3386,Hosts!$A:$A,0),MATCH(Places!E$1,Hosts!$1:$1,0))</f>
        <v>1</v>
      </c>
      <c r="F3386" s="67">
        <f>INDEX(Hosts!$A:$O,MATCH(Places!$C3386,Hosts!$A:$A,0),MATCH(Places!F$1,Hosts!$1:$1,0))</f>
        <v>0.96</v>
      </c>
      <c r="G3386" s="67" t="str">
        <f>INDEX(Hosts!$A:$O,MATCH(Places!$C3386,Hosts!$A:$A,0),MATCH(Places!G$1,Hosts!$1:$1,0))</f>
        <v>Yes</v>
      </c>
      <c r="H3386">
        <v>17</v>
      </c>
      <c r="I3386" t="str">
        <f>VLOOKUP($H3386,Neighborhoods!$A:$C,2,0)</f>
        <v>Manhattan</v>
      </c>
      <c r="J3386" t="str">
        <f>VLOOKUP($H3386,Neighborhoods!$A:$C,3,0)</f>
        <v>Hell's Kitchen</v>
      </c>
      <c r="K3386" t="s">
        <v>11822</v>
      </c>
      <c r="L3386" t="str">
        <f t="shared" si="208"/>
        <v>No</v>
      </c>
      <c r="M3386">
        <v>2</v>
      </c>
      <c r="N3386" t="str" cm="1">
        <f t="array" ref="N3386">_xlfn.IFS(M3386&lt;=2,"Small",M3386&lt;=5,"Medium",M3386&gt;5,"Large")</f>
        <v>Small</v>
      </c>
      <c r="O3386" s="50">
        <v>135</v>
      </c>
      <c r="P3386" s="67">
        <f t="shared" si="209"/>
        <v>0.03</v>
      </c>
      <c r="Q3386" s="52">
        <v>4.9800000000000004</v>
      </c>
      <c r="R3386" s="52" t="str" cm="1">
        <f t="array" ref="R3386">_xlfn.IFS(ROUND(Q3386,0)=5,"Excellent",ROUND(Q3386,0)=4,"Good",ROUND(Q3386,0)=3,"Ok",ROUND(Q3386,0)&lt;3,"Bad")</f>
        <v>Excellent</v>
      </c>
      <c r="S3386">
        <v>51</v>
      </c>
      <c r="T3386" t="str">
        <f t="shared" si="210"/>
        <v>No</v>
      </c>
      <c r="U3386" s="65">
        <v>43429</v>
      </c>
      <c r="V3386" s="65">
        <v>43878</v>
      </c>
      <c r="W3386">
        <v>15</v>
      </c>
      <c r="X3386" t="str">
        <f t="shared" si="211"/>
        <v>Active</v>
      </c>
      <c r="Y3386" t="s">
        <v>15615</v>
      </c>
    </row>
    <row r="3387" spans="1:25" x14ac:dyDescent="0.25">
      <c r="A3387">
        <v>3386</v>
      </c>
      <c r="B3387" t="s">
        <v>2466</v>
      </c>
      <c r="C3387">
        <v>2821</v>
      </c>
      <c r="D3387" t="str">
        <f>VLOOKUP($C3387,Hosts!$A:$O,10,0)</f>
        <v>New York</v>
      </c>
      <c r="E3387" s="67">
        <f>INDEX(Hosts!$A:$O,MATCH(Places!$C3387,Hosts!$A:$A,0),MATCH(Places!E$1,Hosts!$1:$1,0))</f>
        <v>0</v>
      </c>
      <c r="F3387" s="67">
        <f>INDEX(Hosts!$A:$O,MATCH(Places!$C3387,Hosts!$A:$A,0),MATCH(Places!F$1,Hosts!$1:$1,0))</f>
        <v>0.33</v>
      </c>
      <c r="G3387" s="67" t="str">
        <f>INDEX(Hosts!$A:$O,MATCH(Places!$C3387,Hosts!$A:$A,0),MATCH(Places!G$1,Hosts!$1:$1,0))</f>
        <v>No</v>
      </c>
      <c r="H3387">
        <v>21</v>
      </c>
      <c r="I3387" t="str">
        <f>VLOOKUP($H3387,Neighborhoods!$A:$C,2,0)</f>
        <v>Queens</v>
      </c>
      <c r="J3387" t="str">
        <f>VLOOKUP($H3387,Neighborhoods!$A:$C,3,0)</f>
        <v>Astoria</v>
      </c>
      <c r="K3387" t="s">
        <v>11822</v>
      </c>
      <c r="L3387" t="str">
        <f t="shared" si="208"/>
        <v>No</v>
      </c>
      <c r="M3387">
        <v>2</v>
      </c>
      <c r="N3387" t="str" cm="1">
        <f t="array" ref="N3387">_xlfn.IFS(M3387&lt;=2,"Small",M3387&lt;=5,"Medium",M3387&gt;5,"Large")</f>
        <v>Small</v>
      </c>
      <c r="O3387" s="50">
        <v>175</v>
      </c>
      <c r="P3387" s="67">
        <f t="shared" si="209"/>
        <v>0.03</v>
      </c>
      <c r="Q3387" s="52">
        <v>4.6900000000000004</v>
      </c>
      <c r="R3387" s="52" t="str" cm="1">
        <f t="array" ref="R3387">_xlfn.IFS(ROUND(Q3387,0)=5,"Excellent",ROUND(Q3387,0)=4,"Good",ROUND(Q3387,0)=3,"Ok",ROUND(Q3387,0)&lt;3,"Bad")</f>
        <v>Excellent</v>
      </c>
      <c r="S3387">
        <v>26</v>
      </c>
      <c r="T3387" t="str">
        <f t="shared" si="210"/>
        <v>No</v>
      </c>
      <c r="U3387" s="65">
        <v>43129</v>
      </c>
      <c r="V3387" s="65">
        <v>43764</v>
      </c>
      <c r="W3387">
        <v>45</v>
      </c>
      <c r="X3387" t="str">
        <f t="shared" si="211"/>
        <v>Active</v>
      </c>
      <c r="Y3387" t="s">
        <v>15615</v>
      </c>
    </row>
    <row r="3388" spans="1:25" x14ac:dyDescent="0.25">
      <c r="A3388">
        <v>3387</v>
      </c>
      <c r="B3388" t="s">
        <v>2467</v>
      </c>
      <c r="C3388">
        <v>910</v>
      </c>
      <c r="D3388" t="str">
        <f>VLOOKUP($C3388,Hosts!$A:$O,10,0)</f>
        <v>New York</v>
      </c>
      <c r="E3388" s="67">
        <f>INDEX(Hosts!$A:$O,MATCH(Places!$C3388,Hosts!$A:$A,0),MATCH(Places!E$1,Hosts!$1:$1,0))</f>
        <v>1</v>
      </c>
      <c r="F3388" s="67">
        <f>INDEX(Hosts!$A:$O,MATCH(Places!$C3388,Hosts!$A:$A,0),MATCH(Places!F$1,Hosts!$1:$1,0))</f>
        <v>0.69</v>
      </c>
      <c r="G3388" s="67" t="str">
        <f>INDEX(Hosts!$A:$O,MATCH(Places!$C3388,Hosts!$A:$A,0),MATCH(Places!G$1,Hosts!$1:$1,0))</f>
        <v>Yes</v>
      </c>
      <c r="H3388">
        <v>7</v>
      </c>
      <c r="I3388" t="str">
        <f>VLOOKUP($H3388,Neighborhoods!$A:$C,2,0)</f>
        <v>Brooklyn</v>
      </c>
      <c r="J3388" t="str">
        <f>VLOOKUP($H3388,Neighborhoods!$A:$C,3,0)</f>
        <v>Bedford-Stuyvesant</v>
      </c>
      <c r="K3388" t="s">
        <v>11822</v>
      </c>
      <c r="L3388" t="str">
        <f t="shared" si="208"/>
        <v>No</v>
      </c>
      <c r="M3388">
        <v>8</v>
      </c>
      <c r="N3388" t="str" cm="1">
        <f t="array" ref="N3388">_xlfn.IFS(M3388&lt;=2,"Small",M3388&lt;=5,"Medium",M3388&gt;5,"Large")</f>
        <v>Large</v>
      </c>
      <c r="O3388" s="50">
        <v>250</v>
      </c>
      <c r="P3388" s="67">
        <f t="shared" si="209"/>
        <v>0.04</v>
      </c>
      <c r="Q3388" s="52">
        <v>4.84</v>
      </c>
      <c r="R3388" s="52" t="str" cm="1">
        <f t="array" ref="R3388">_xlfn.IFS(ROUND(Q3388,0)=5,"Excellent",ROUND(Q3388,0)=4,"Good",ROUND(Q3388,0)=3,"Ok",ROUND(Q3388,0)&lt;3,"Bad")</f>
        <v>Excellent</v>
      </c>
      <c r="S3388">
        <v>55</v>
      </c>
      <c r="T3388" t="str">
        <f t="shared" si="210"/>
        <v>No</v>
      </c>
      <c r="U3388" s="65">
        <v>43203</v>
      </c>
      <c r="V3388" s="65">
        <v>43982</v>
      </c>
      <c r="W3388">
        <v>320</v>
      </c>
      <c r="X3388" t="str">
        <f t="shared" si="211"/>
        <v>Active</v>
      </c>
      <c r="Y3388" t="s">
        <v>15615</v>
      </c>
    </row>
    <row r="3389" spans="1:25" x14ac:dyDescent="0.25">
      <c r="A3389">
        <v>3388</v>
      </c>
      <c r="B3389" t="s">
        <v>2468</v>
      </c>
      <c r="C3389">
        <v>3141</v>
      </c>
      <c r="D3389" t="str">
        <f>VLOOKUP($C3389,Hosts!$A:$O,10,0)</f>
        <v>New York</v>
      </c>
      <c r="E3389" s="67">
        <f>INDEX(Hosts!$A:$O,MATCH(Places!$C3389,Hosts!$A:$A,0),MATCH(Places!E$1,Hosts!$1:$1,0))</f>
        <v>0.97</v>
      </c>
      <c r="F3389" s="67">
        <f>INDEX(Hosts!$A:$O,MATCH(Places!$C3389,Hosts!$A:$A,0),MATCH(Places!F$1,Hosts!$1:$1,0))</f>
        <v>1</v>
      </c>
      <c r="G3389" s="67" t="str">
        <f>INDEX(Hosts!$A:$O,MATCH(Places!$C3389,Hosts!$A:$A,0),MATCH(Places!G$1,Hosts!$1:$1,0))</f>
        <v>No</v>
      </c>
      <c r="H3389">
        <v>19</v>
      </c>
      <c r="I3389" t="str">
        <f>VLOOKUP($H3389,Neighborhoods!$A:$C,2,0)</f>
        <v>Manhattan</v>
      </c>
      <c r="J3389" t="str">
        <f>VLOOKUP($H3389,Neighborhoods!$A:$C,3,0)</f>
        <v>Upper East Side</v>
      </c>
      <c r="K3389" t="s">
        <v>11822</v>
      </c>
      <c r="L3389" t="str">
        <f t="shared" si="208"/>
        <v>No</v>
      </c>
      <c r="M3389">
        <v>8</v>
      </c>
      <c r="N3389" t="str" cm="1">
        <f t="array" ref="N3389">_xlfn.IFS(M3389&lt;=2,"Small",M3389&lt;=5,"Medium",M3389&gt;5,"Large")</f>
        <v>Large</v>
      </c>
      <c r="O3389" s="50">
        <v>300</v>
      </c>
      <c r="P3389" s="67">
        <f t="shared" si="209"/>
        <v>0.04</v>
      </c>
      <c r="Q3389" s="52">
        <v>5</v>
      </c>
      <c r="R3389" s="52" t="str" cm="1">
        <f t="array" ref="R3389">_xlfn.IFS(ROUND(Q3389,0)=5,"Excellent",ROUND(Q3389,0)=4,"Good",ROUND(Q3389,0)=3,"Ok",ROUND(Q3389,0)&lt;3,"Bad")</f>
        <v>Excellent</v>
      </c>
      <c r="S3389">
        <v>3</v>
      </c>
      <c r="T3389" t="str">
        <f t="shared" si="210"/>
        <v>No</v>
      </c>
      <c r="U3389" s="65">
        <v>43490</v>
      </c>
      <c r="V3389" s="65">
        <v>43859</v>
      </c>
      <c r="W3389">
        <v>319</v>
      </c>
      <c r="X3389" t="str">
        <f t="shared" si="211"/>
        <v>Active</v>
      </c>
      <c r="Y3389" t="s">
        <v>15616</v>
      </c>
    </row>
    <row r="3390" spans="1:25" x14ac:dyDescent="0.25">
      <c r="A3390">
        <v>3389</v>
      </c>
      <c r="B3390" t="s">
        <v>2469</v>
      </c>
      <c r="C3390">
        <v>1597</v>
      </c>
      <c r="D3390" t="str">
        <f>VLOOKUP($C3390,Hosts!$A:$O,10,0)</f>
        <v>New York</v>
      </c>
      <c r="E3390" s="67">
        <f>INDEX(Hosts!$A:$O,MATCH(Places!$C3390,Hosts!$A:$A,0),MATCH(Places!E$1,Hosts!$1:$1,0))</f>
        <v>1</v>
      </c>
      <c r="F3390" s="67">
        <f>INDEX(Hosts!$A:$O,MATCH(Places!$C3390,Hosts!$A:$A,0),MATCH(Places!F$1,Hosts!$1:$1,0))</f>
        <v>0.61</v>
      </c>
      <c r="G3390" s="67" t="str">
        <f>INDEX(Hosts!$A:$O,MATCH(Places!$C3390,Hosts!$A:$A,0),MATCH(Places!G$1,Hosts!$1:$1,0))</f>
        <v>No</v>
      </c>
      <c r="H3390">
        <v>18</v>
      </c>
      <c r="I3390" t="str">
        <f>VLOOKUP($H3390,Neighborhoods!$A:$C,2,0)</f>
        <v>Manhattan</v>
      </c>
      <c r="J3390" t="str">
        <f>VLOOKUP($H3390,Neighborhoods!$A:$C,3,0)</f>
        <v>Midtown</v>
      </c>
      <c r="K3390" t="s">
        <v>1</v>
      </c>
      <c r="L3390" t="str">
        <f t="shared" si="208"/>
        <v>Yes</v>
      </c>
      <c r="M3390">
        <v>3</v>
      </c>
      <c r="N3390" t="str" cm="1">
        <f t="array" ref="N3390">_xlfn.IFS(M3390&lt;=2,"Small",M3390&lt;=5,"Medium",M3390&gt;5,"Large")</f>
        <v>Medium</v>
      </c>
      <c r="O3390" s="50">
        <v>149</v>
      </c>
      <c r="P3390" s="67">
        <f t="shared" si="209"/>
        <v>0.03</v>
      </c>
      <c r="Q3390" s="52">
        <v>4.8899999999999997</v>
      </c>
      <c r="R3390" s="52" t="str" cm="1">
        <f t="array" ref="R3390">_xlfn.IFS(ROUND(Q3390,0)=5,"Excellent",ROUND(Q3390,0)=4,"Good",ROUND(Q3390,0)=3,"Ok",ROUND(Q3390,0)&lt;3,"Bad")</f>
        <v>Excellent</v>
      </c>
      <c r="S3390">
        <v>38</v>
      </c>
      <c r="T3390" t="str">
        <f t="shared" si="210"/>
        <v>No</v>
      </c>
      <c r="U3390" s="65">
        <v>43135</v>
      </c>
      <c r="V3390" s="65">
        <v>43777</v>
      </c>
      <c r="W3390">
        <v>90</v>
      </c>
      <c r="X3390" t="str">
        <f t="shared" si="211"/>
        <v>Active</v>
      </c>
      <c r="Y3390" t="s">
        <v>15615</v>
      </c>
    </row>
    <row r="3391" spans="1:25" x14ac:dyDescent="0.25">
      <c r="A3391">
        <v>3390</v>
      </c>
      <c r="B3391" t="s">
        <v>14820</v>
      </c>
      <c r="C3391">
        <v>1936</v>
      </c>
      <c r="D3391" t="str">
        <f>VLOOKUP($C3391,Hosts!$A:$O,10,0)</f>
        <v>New York</v>
      </c>
      <c r="E3391" s="67">
        <f>INDEX(Hosts!$A:$O,MATCH(Places!$C3391,Hosts!$A:$A,0),MATCH(Places!E$1,Hosts!$1:$1,0))</f>
        <v>1</v>
      </c>
      <c r="F3391" s="67">
        <f>INDEX(Hosts!$A:$O,MATCH(Places!$C3391,Hosts!$A:$A,0),MATCH(Places!F$1,Hosts!$1:$1,0))</f>
        <v>1</v>
      </c>
      <c r="G3391" s="67" t="str">
        <f>INDEX(Hosts!$A:$O,MATCH(Places!$C3391,Hosts!$A:$A,0),MATCH(Places!G$1,Hosts!$1:$1,0))</f>
        <v>Yes</v>
      </c>
      <c r="H3391">
        <v>7</v>
      </c>
      <c r="I3391" t="str">
        <f>VLOOKUP($H3391,Neighborhoods!$A:$C,2,0)</f>
        <v>Brooklyn</v>
      </c>
      <c r="J3391" t="str">
        <f>VLOOKUP($H3391,Neighborhoods!$A:$C,3,0)</f>
        <v>Bedford-Stuyvesant</v>
      </c>
      <c r="K3391" t="s">
        <v>11822</v>
      </c>
      <c r="L3391" t="str">
        <f t="shared" si="208"/>
        <v>No</v>
      </c>
      <c r="M3391">
        <v>4</v>
      </c>
      <c r="N3391" t="str" cm="1">
        <f t="array" ref="N3391">_xlfn.IFS(M3391&lt;=2,"Small",M3391&lt;=5,"Medium",M3391&gt;5,"Large")</f>
        <v>Medium</v>
      </c>
      <c r="O3391" s="50">
        <v>114</v>
      </c>
      <c r="P3391" s="67">
        <f t="shared" si="209"/>
        <v>0.03</v>
      </c>
      <c r="Q3391" s="52">
        <v>4.5999999999999996</v>
      </c>
      <c r="R3391" s="52" t="str" cm="1">
        <f t="array" ref="R3391">_xlfn.IFS(ROUND(Q3391,0)=5,"Excellent",ROUND(Q3391,0)=4,"Good",ROUND(Q3391,0)=3,"Ok",ROUND(Q3391,0)&lt;3,"Bad")</f>
        <v>Excellent</v>
      </c>
      <c r="S3391">
        <v>106</v>
      </c>
      <c r="T3391" t="str">
        <f t="shared" si="210"/>
        <v>No</v>
      </c>
      <c r="U3391" s="65">
        <v>43142</v>
      </c>
      <c r="V3391" s="65">
        <v>43905</v>
      </c>
      <c r="W3391">
        <v>356</v>
      </c>
      <c r="X3391" t="str">
        <f t="shared" si="211"/>
        <v>Active</v>
      </c>
      <c r="Y3391" t="s">
        <v>15615</v>
      </c>
    </row>
    <row r="3392" spans="1:25" x14ac:dyDescent="0.25">
      <c r="A3392">
        <v>3391</v>
      </c>
      <c r="B3392" t="s">
        <v>2470</v>
      </c>
      <c r="C3392">
        <v>1425</v>
      </c>
      <c r="D3392" t="str">
        <f>VLOOKUP($C3392,Hosts!$A:$O,10,0)</f>
        <v>New York</v>
      </c>
      <c r="E3392" s="67">
        <f>INDEX(Hosts!$A:$O,MATCH(Places!$C3392,Hosts!$A:$A,0),MATCH(Places!E$1,Hosts!$1:$1,0))</f>
        <v>0.67</v>
      </c>
      <c r="F3392" s="67">
        <f>INDEX(Hosts!$A:$O,MATCH(Places!$C3392,Hosts!$A:$A,0),MATCH(Places!F$1,Hosts!$1:$1,0))</f>
        <v>0.33</v>
      </c>
      <c r="G3392" s="67" t="str">
        <f>INDEX(Hosts!$A:$O,MATCH(Places!$C3392,Hosts!$A:$A,0),MATCH(Places!G$1,Hosts!$1:$1,0))</f>
        <v>No</v>
      </c>
      <c r="H3392">
        <v>8</v>
      </c>
      <c r="I3392" t="str">
        <f>VLOOKUP($H3392,Neighborhoods!$A:$C,2,0)</f>
        <v>Brooklyn</v>
      </c>
      <c r="J3392" t="str">
        <f>VLOOKUP($H3392,Neighborhoods!$A:$C,3,0)</f>
        <v>Bushwick</v>
      </c>
      <c r="K3392" t="s">
        <v>1</v>
      </c>
      <c r="L3392" t="str">
        <f t="shared" si="208"/>
        <v>Yes</v>
      </c>
      <c r="M3392">
        <v>4</v>
      </c>
      <c r="N3392" t="str" cm="1">
        <f t="array" ref="N3392">_xlfn.IFS(M3392&lt;=2,"Small",M3392&lt;=5,"Medium",M3392&gt;5,"Large")</f>
        <v>Medium</v>
      </c>
      <c r="O3392" s="50">
        <v>55</v>
      </c>
      <c r="P3392" s="67">
        <f t="shared" si="209"/>
        <v>0.03</v>
      </c>
      <c r="Q3392" s="52">
        <v>5</v>
      </c>
      <c r="R3392" s="52" t="str" cm="1">
        <f t="array" ref="R3392">_xlfn.IFS(ROUND(Q3392,0)=5,"Excellent",ROUND(Q3392,0)=4,"Good",ROUND(Q3392,0)=3,"Ok",ROUND(Q3392,0)&lt;3,"Bad")</f>
        <v>Excellent</v>
      </c>
      <c r="S3392">
        <v>4</v>
      </c>
      <c r="T3392" t="str">
        <f t="shared" si="210"/>
        <v>No</v>
      </c>
      <c r="U3392" s="65">
        <v>43139</v>
      </c>
      <c r="V3392" s="65">
        <v>43175</v>
      </c>
      <c r="W3392">
        <v>179</v>
      </c>
      <c r="X3392" t="str">
        <f t="shared" si="211"/>
        <v>Active</v>
      </c>
      <c r="Y3392" t="s">
        <v>15615</v>
      </c>
    </row>
    <row r="3393" spans="1:25" x14ac:dyDescent="0.25">
      <c r="A3393">
        <v>3392</v>
      </c>
      <c r="B3393" t="s">
        <v>2471</v>
      </c>
      <c r="C3393">
        <v>1216</v>
      </c>
      <c r="D3393" t="str">
        <f>VLOOKUP($C3393,Hosts!$A:$O,10,0)</f>
        <v>New York</v>
      </c>
      <c r="E3393" s="67">
        <f>INDEX(Hosts!$A:$O,MATCH(Places!$C3393,Hosts!$A:$A,0),MATCH(Places!E$1,Hosts!$1:$1,0))</f>
        <v>1</v>
      </c>
      <c r="F3393" s="67">
        <f>INDEX(Hosts!$A:$O,MATCH(Places!$C3393,Hosts!$A:$A,0),MATCH(Places!F$1,Hosts!$1:$1,0))</f>
        <v>0.28999999999999998</v>
      </c>
      <c r="G3393" s="67" t="str">
        <f>INDEX(Hosts!$A:$O,MATCH(Places!$C3393,Hosts!$A:$A,0),MATCH(Places!G$1,Hosts!$1:$1,0))</f>
        <v>No</v>
      </c>
      <c r="H3393">
        <v>12</v>
      </c>
      <c r="I3393" t="str">
        <f>VLOOKUP($H3393,Neighborhoods!$A:$C,2,0)</f>
        <v>Brooklyn</v>
      </c>
      <c r="J3393" t="str">
        <f>VLOOKUP($H3393,Neighborhoods!$A:$C,3,0)</f>
        <v>Williamsburg</v>
      </c>
      <c r="K3393" t="s">
        <v>11822</v>
      </c>
      <c r="L3393" t="str">
        <f t="shared" si="208"/>
        <v>No</v>
      </c>
      <c r="M3393">
        <v>2</v>
      </c>
      <c r="N3393" t="str" cm="1">
        <f t="array" ref="N3393">_xlfn.IFS(M3393&lt;=2,"Small",M3393&lt;=5,"Medium",M3393&gt;5,"Large")</f>
        <v>Small</v>
      </c>
      <c r="O3393" s="50">
        <v>156</v>
      </c>
      <c r="P3393" s="67">
        <f t="shared" si="209"/>
        <v>0.03</v>
      </c>
      <c r="Q3393" s="52">
        <v>4.8099999999999996</v>
      </c>
      <c r="R3393" s="52" t="str" cm="1">
        <f t="array" ref="R3393">_xlfn.IFS(ROUND(Q3393,0)=5,"Excellent",ROUND(Q3393,0)=4,"Good",ROUND(Q3393,0)=3,"Ok",ROUND(Q3393,0)&lt;3,"Bad")</f>
        <v>Excellent</v>
      </c>
      <c r="S3393">
        <v>32</v>
      </c>
      <c r="T3393" t="str">
        <f t="shared" si="210"/>
        <v>No</v>
      </c>
      <c r="U3393" s="65">
        <v>43149</v>
      </c>
      <c r="V3393" s="65">
        <v>43891</v>
      </c>
      <c r="W3393">
        <v>172</v>
      </c>
      <c r="X3393" t="str">
        <f t="shared" si="211"/>
        <v>Active</v>
      </c>
      <c r="Y3393" t="s">
        <v>15615</v>
      </c>
    </row>
    <row r="3394" spans="1:25" x14ac:dyDescent="0.25">
      <c r="A3394">
        <v>3393</v>
      </c>
      <c r="B3394" t="s">
        <v>15176</v>
      </c>
      <c r="C3394">
        <v>2890</v>
      </c>
      <c r="D3394" t="str">
        <f>VLOOKUP($C3394,Hosts!$A:$O,10,0)</f>
        <v>New York</v>
      </c>
      <c r="E3394" s="67">
        <f>INDEX(Hosts!$A:$O,MATCH(Places!$C3394,Hosts!$A:$A,0),MATCH(Places!E$1,Hosts!$1:$1,0))</f>
        <v>1</v>
      </c>
      <c r="F3394" s="67">
        <f>INDEX(Hosts!$A:$O,MATCH(Places!$C3394,Hosts!$A:$A,0),MATCH(Places!F$1,Hosts!$1:$1,0))</f>
        <v>0.73</v>
      </c>
      <c r="G3394" s="67" t="str">
        <f>INDEX(Hosts!$A:$O,MATCH(Places!$C3394,Hosts!$A:$A,0),MATCH(Places!G$1,Hosts!$1:$1,0))</f>
        <v>Yes</v>
      </c>
      <c r="H3394">
        <v>17</v>
      </c>
      <c r="I3394" t="str">
        <f>VLOOKUP($H3394,Neighborhoods!$A:$C,2,0)</f>
        <v>Manhattan</v>
      </c>
      <c r="J3394" t="str">
        <f>VLOOKUP($H3394,Neighborhoods!$A:$C,3,0)</f>
        <v>Hell's Kitchen</v>
      </c>
      <c r="K3394" t="s">
        <v>11822</v>
      </c>
      <c r="L3394" t="str">
        <f t="shared" si="208"/>
        <v>No</v>
      </c>
      <c r="M3394">
        <v>3</v>
      </c>
      <c r="N3394" t="str" cm="1">
        <f t="array" ref="N3394">_xlfn.IFS(M3394&lt;=2,"Small",M3394&lt;=5,"Medium",M3394&gt;5,"Large")</f>
        <v>Medium</v>
      </c>
      <c r="O3394" s="50">
        <v>199</v>
      </c>
      <c r="P3394" s="67">
        <f t="shared" si="209"/>
        <v>0.03</v>
      </c>
      <c r="Q3394" s="52">
        <v>5</v>
      </c>
      <c r="R3394" s="52" t="str" cm="1">
        <f t="array" ref="R3394">_xlfn.IFS(ROUND(Q3394,0)=5,"Excellent",ROUND(Q3394,0)=4,"Good",ROUND(Q3394,0)=3,"Ok",ROUND(Q3394,0)&lt;3,"Bad")</f>
        <v>Excellent</v>
      </c>
      <c r="S3394">
        <v>11</v>
      </c>
      <c r="T3394" t="str">
        <f t="shared" si="210"/>
        <v>No</v>
      </c>
      <c r="U3394" s="65">
        <v>43721</v>
      </c>
      <c r="V3394" s="65">
        <v>43828</v>
      </c>
      <c r="W3394">
        <v>44</v>
      </c>
      <c r="X3394" t="str">
        <f t="shared" si="211"/>
        <v>Active</v>
      </c>
      <c r="Y3394" t="s">
        <v>15615</v>
      </c>
    </row>
    <row r="3395" spans="1:25" x14ac:dyDescent="0.25">
      <c r="A3395">
        <v>3394</v>
      </c>
      <c r="B3395" t="s">
        <v>2472</v>
      </c>
      <c r="C3395">
        <v>1841</v>
      </c>
      <c r="D3395" t="str">
        <f>VLOOKUP($C3395,Hosts!$A:$O,10,0)</f>
        <v>New York</v>
      </c>
      <c r="E3395" s="67">
        <f>INDEX(Hosts!$A:$O,MATCH(Places!$C3395,Hosts!$A:$A,0),MATCH(Places!E$1,Hosts!$1:$1,0))</f>
        <v>0.89</v>
      </c>
      <c r="F3395" s="67">
        <f>INDEX(Hosts!$A:$O,MATCH(Places!$C3395,Hosts!$A:$A,0),MATCH(Places!F$1,Hosts!$1:$1,0))</f>
        <v>0.88</v>
      </c>
      <c r="G3395" s="67" t="str">
        <f>INDEX(Hosts!$A:$O,MATCH(Places!$C3395,Hosts!$A:$A,0),MATCH(Places!G$1,Hosts!$1:$1,0))</f>
        <v>Yes</v>
      </c>
      <c r="H3395">
        <v>9</v>
      </c>
      <c r="I3395" t="str">
        <f>VLOOKUP($H3395,Neighborhoods!$A:$C,2,0)</f>
        <v>Brooklyn</v>
      </c>
      <c r="J3395" t="str">
        <f>VLOOKUP($H3395,Neighborhoods!$A:$C,3,0)</f>
        <v>Crown Heights</v>
      </c>
      <c r="K3395" t="s">
        <v>11822</v>
      </c>
      <c r="L3395" t="str">
        <f t="shared" ref="L3395:L3458" si="212">IF(OR(K3395="Private room",K3395="Shared room"),"Yes","No")</f>
        <v>No</v>
      </c>
      <c r="M3395">
        <v>4</v>
      </c>
      <c r="N3395" t="str" cm="1">
        <f t="array" ref="N3395">_xlfn.IFS(M3395&lt;=2,"Small",M3395&lt;=5,"Medium",M3395&gt;5,"Large")</f>
        <v>Medium</v>
      </c>
      <c r="O3395" s="50">
        <v>101</v>
      </c>
      <c r="P3395" s="67">
        <f t="shared" ref="P3395:P3458" si="213">VLOOKUP(O3395,$AB$1:$AC$5,2)</f>
        <v>0.03</v>
      </c>
      <c r="Q3395" s="52">
        <v>4.97</v>
      </c>
      <c r="R3395" s="52" t="str" cm="1">
        <f t="array" ref="R3395">_xlfn.IFS(ROUND(Q3395,0)=5,"Excellent",ROUND(Q3395,0)=4,"Good",ROUND(Q3395,0)=3,"Ok",ROUND(Q3395,0)&lt;3,"Bad")</f>
        <v>Excellent</v>
      </c>
      <c r="S3395">
        <v>164</v>
      </c>
      <c r="T3395" t="str">
        <f t="shared" ref="T3395:T3458" si="214">IF(AND(Q3395&gt;=4.8,S3395&gt;100),"Yes","No")</f>
        <v>Yes</v>
      </c>
      <c r="U3395" s="65">
        <v>43142</v>
      </c>
      <c r="V3395" s="65">
        <v>44045</v>
      </c>
      <c r="W3395">
        <v>139</v>
      </c>
      <c r="X3395" t="str">
        <f t="shared" ref="X3395:X3458" si="215">IF(W3395&lt;&gt;0,"Active","Inactive")</f>
        <v>Active</v>
      </c>
      <c r="Y3395" t="s">
        <v>15615</v>
      </c>
    </row>
    <row r="3396" spans="1:25" x14ac:dyDescent="0.25">
      <c r="A3396">
        <v>3395</v>
      </c>
      <c r="B3396" t="s">
        <v>2473</v>
      </c>
      <c r="C3396">
        <v>115</v>
      </c>
      <c r="D3396" t="str">
        <f>VLOOKUP($C3396,Hosts!$A:$O,10,0)</f>
        <v>New York</v>
      </c>
      <c r="E3396" s="67">
        <f>INDEX(Hosts!$A:$O,MATCH(Places!$C3396,Hosts!$A:$A,0),MATCH(Places!E$1,Hosts!$1:$1,0))</f>
        <v>1</v>
      </c>
      <c r="F3396" s="67">
        <f>INDEX(Hosts!$A:$O,MATCH(Places!$C3396,Hosts!$A:$A,0),MATCH(Places!F$1,Hosts!$1:$1,0))</f>
        <v>0.96</v>
      </c>
      <c r="G3396" s="67" t="str">
        <f>INDEX(Hosts!$A:$O,MATCH(Places!$C3396,Hosts!$A:$A,0),MATCH(Places!G$1,Hosts!$1:$1,0))</f>
        <v>Yes</v>
      </c>
      <c r="H3396">
        <v>7</v>
      </c>
      <c r="I3396" t="str">
        <f>VLOOKUP($H3396,Neighborhoods!$A:$C,2,0)</f>
        <v>Brooklyn</v>
      </c>
      <c r="J3396" t="str">
        <f>VLOOKUP($H3396,Neighborhoods!$A:$C,3,0)</f>
        <v>Bedford-Stuyvesant</v>
      </c>
      <c r="K3396" t="s">
        <v>11822</v>
      </c>
      <c r="L3396" t="str">
        <f t="shared" si="212"/>
        <v>No</v>
      </c>
      <c r="M3396">
        <v>5</v>
      </c>
      <c r="N3396" t="str" cm="1">
        <f t="array" ref="N3396">_xlfn.IFS(M3396&lt;=2,"Small",M3396&lt;=5,"Medium",M3396&gt;5,"Large")</f>
        <v>Medium</v>
      </c>
      <c r="O3396" s="50">
        <v>108</v>
      </c>
      <c r="P3396" s="67">
        <f t="shared" si="213"/>
        <v>0.03</v>
      </c>
      <c r="Q3396" s="52">
        <v>4.9800000000000004</v>
      </c>
      <c r="R3396" s="52" t="str" cm="1">
        <f t="array" ref="R3396">_xlfn.IFS(ROUND(Q3396,0)=5,"Excellent",ROUND(Q3396,0)=4,"Good",ROUND(Q3396,0)=3,"Ok",ROUND(Q3396,0)&lt;3,"Bad")</f>
        <v>Excellent</v>
      </c>
      <c r="S3396">
        <v>104</v>
      </c>
      <c r="T3396" t="str">
        <f t="shared" si="214"/>
        <v>Yes</v>
      </c>
      <c r="U3396" s="65">
        <v>43203</v>
      </c>
      <c r="V3396" s="65">
        <v>44024</v>
      </c>
      <c r="W3396">
        <v>317</v>
      </c>
      <c r="X3396" t="str">
        <f t="shared" si="215"/>
        <v>Active</v>
      </c>
      <c r="Y3396" t="s">
        <v>15615</v>
      </c>
    </row>
    <row r="3397" spans="1:25" x14ac:dyDescent="0.25">
      <c r="A3397">
        <v>3396</v>
      </c>
      <c r="B3397" t="s">
        <v>14983</v>
      </c>
      <c r="C3397">
        <v>2698</v>
      </c>
      <c r="D3397" t="str">
        <f>VLOOKUP($C3397,Hosts!$A:$O,10,0)</f>
        <v>North Carolina</v>
      </c>
      <c r="E3397" s="67">
        <f>INDEX(Hosts!$A:$O,MATCH(Places!$C3397,Hosts!$A:$A,0),MATCH(Places!E$1,Hosts!$1:$1,0))</f>
        <v>1</v>
      </c>
      <c r="F3397" s="67">
        <f>INDEX(Hosts!$A:$O,MATCH(Places!$C3397,Hosts!$A:$A,0),MATCH(Places!F$1,Hosts!$1:$1,0))</f>
        <v>0.95</v>
      </c>
      <c r="G3397" s="67" t="str">
        <f>INDEX(Hosts!$A:$O,MATCH(Places!$C3397,Hosts!$A:$A,0),MATCH(Places!G$1,Hosts!$1:$1,0))</f>
        <v>Yes</v>
      </c>
      <c r="H3397">
        <v>7</v>
      </c>
      <c r="I3397" t="str">
        <f>VLOOKUP($H3397,Neighborhoods!$A:$C,2,0)</f>
        <v>Brooklyn</v>
      </c>
      <c r="J3397" t="str">
        <f>VLOOKUP($H3397,Neighborhoods!$A:$C,3,0)</f>
        <v>Bedford-Stuyvesant</v>
      </c>
      <c r="K3397" t="s">
        <v>11822</v>
      </c>
      <c r="L3397" t="str">
        <f t="shared" si="212"/>
        <v>No</v>
      </c>
      <c r="M3397">
        <v>5</v>
      </c>
      <c r="N3397" t="str" cm="1">
        <f t="array" ref="N3397">_xlfn.IFS(M3397&lt;=2,"Small",M3397&lt;=5,"Medium",M3397&gt;5,"Large")</f>
        <v>Medium</v>
      </c>
      <c r="O3397" s="50">
        <v>120</v>
      </c>
      <c r="P3397" s="67">
        <f t="shared" si="213"/>
        <v>0.03</v>
      </c>
      <c r="Q3397" s="52">
        <v>4.9000000000000004</v>
      </c>
      <c r="R3397" s="52" t="str" cm="1">
        <f t="array" ref="R3397">_xlfn.IFS(ROUND(Q3397,0)=5,"Excellent",ROUND(Q3397,0)=4,"Good",ROUND(Q3397,0)=3,"Ok",ROUND(Q3397,0)&lt;3,"Bad")</f>
        <v>Excellent</v>
      </c>
      <c r="S3397">
        <v>41</v>
      </c>
      <c r="T3397" t="str">
        <f t="shared" si="214"/>
        <v>No</v>
      </c>
      <c r="U3397" s="65">
        <v>43178</v>
      </c>
      <c r="V3397" s="65">
        <v>44031</v>
      </c>
      <c r="W3397">
        <v>34</v>
      </c>
      <c r="X3397" t="str">
        <f t="shared" si="215"/>
        <v>Active</v>
      </c>
      <c r="Y3397" t="s">
        <v>15616</v>
      </c>
    </row>
    <row r="3398" spans="1:25" x14ac:dyDescent="0.25">
      <c r="A3398">
        <v>3397</v>
      </c>
      <c r="B3398" t="s">
        <v>14975</v>
      </c>
      <c r="C3398">
        <v>3004</v>
      </c>
      <c r="D3398" t="str">
        <f>VLOOKUP($C3398,Hosts!$A:$O,10,0)</f>
        <v>New York</v>
      </c>
      <c r="E3398" s="67">
        <f>INDEX(Hosts!$A:$O,MATCH(Places!$C3398,Hosts!$A:$A,0),MATCH(Places!E$1,Hosts!$1:$1,0))</f>
        <v>1</v>
      </c>
      <c r="F3398" s="67">
        <f>INDEX(Hosts!$A:$O,MATCH(Places!$C3398,Hosts!$A:$A,0),MATCH(Places!F$1,Hosts!$1:$1,0))</f>
        <v>1</v>
      </c>
      <c r="G3398" s="67" t="str">
        <f>INDEX(Hosts!$A:$O,MATCH(Places!$C3398,Hosts!$A:$A,0),MATCH(Places!G$1,Hosts!$1:$1,0))</f>
        <v>Yes</v>
      </c>
      <c r="H3398">
        <v>10</v>
      </c>
      <c r="I3398" t="str">
        <f>VLOOKUP($H3398,Neighborhoods!$A:$C,2,0)</f>
        <v>Brooklyn</v>
      </c>
      <c r="J3398" t="str">
        <f>VLOOKUP($H3398,Neighborhoods!$A:$C,3,0)</f>
        <v>East Flatbush</v>
      </c>
      <c r="K3398" t="s">
        <v>1</v>
      </c>
      <c r="L3398" t="str">
        <f t="shared" si="212"/>
        <v>Yes</v>
      </c>
      <c r="M3398">
        <v>1</v>
      </c>
      <c r="N3398" t="str" cm="1">
        <f t="array" ref="N3398">_xlfn.IFS(M3398&lt;=2,"Small",M3398&lt;=5,"Medium",M3398&gt;5,"Large")</f>
        <v>Small</v>
      </c>
      <c r="O3398" s="50">
        <v>100</v>
      </c>
      <c r="P3398" s="67">
        <f t="shared" si="213"/>
        <v>0.03</v>
      </c>
      <c r="Q3398" s="52">
        <v>5</v>
      </c>
      <c r="R3398" s="52" t="str" cm="1">
        <f t="array" ref="R3398">_xlfn.IFS(ROUND(Q3398,0)=5,"Excellent",ROUND(Q3398,0)=4,"Good",ROUND(Q3398,0)=3,"Ok",ROUND(Q3398,0)&lt;3,"Bad")</f>
        <v>Excellent</v>
      </c>
      <c r="S3398">
        <v>3</v>
      </c>
      <c r="T3398" t="str">
        <f t="shared" si="214"/>
        <v>No</v>
      </c>
      <c r="U3398" s="65">
        <v>43240</v>
      </c>
      <c r="V3398" s="65">
        <v>43729</v>
      </c>
      <c r="W3398">
        <v>365</v>
      </c>
      <c r="X3398" t="str">
        <f t="shared" si="215"/>
        <v>Active</v>
      </c>
      <c r="Y3398" t="s">
        <v>15616</v>
      </c>
    </row>
    <row r="3399" spans="1:25" x14ac:dyDescent="0.25">
      <c r="A3399">
        <v>3398</v>
      </c>
      <c r="B3399" t="s">
        <v>2474</v>
      </c>
      <c r="C3399">
        <v>708</v>
      </c>
      <c r="D3399" t="str">
        <f>VLOOKUP($C3399,Hosts!$A:$O,10,0)</f>
        <v>New York</v>
      </c>
      <c r="E3399" s="67">
        <f>INDEX(Hosts!$A:$O,MATCH(Places!$C3399,Hosts!$A:$A,0),MATCH(Places!E$1,Hosts!$1:$1,0))</f>
        <v>1</v>
      </c>
      <c r="F3399" s="67">
        <f>INDEX(Hosts!$A:$O,MATCH(Places!$C3399,Hosts!$A:$A,0),MATCH(Places!F$1,Hosts!$1:$1,0))</f>
        <v>0.89</v>
      </c>
      <c r="G3399" s="67" t="str">
        <f>INDEX(Hosts!$A:$O,MATCH(Places!$C3399,Hosts!$A:$A,0),MATCH(Places!G$1,Hosts!$1:$1,0))</f>
        <v>Yes</v>
      </c>
      <c r="H3399">
        <v>15</v>
      </c>
      <c r="I3399" t="str">
        <f>VLOOKUP($H3399,Neighborhoods!$A:$C,2,0)</f>
        <v>Manhattan</v>
      </c>
      <c r="J3399" t="str">
        <f>VLOOKUP($H3399,Neighborhoods!$A:$C,3,0)</f>
        <v>East Village</v>
      </c>
      <c r="K3399" t="s">
        <v>11822</v>
      </c>
      <c r="L3399" t="str">
        <f t="shared" si="212"/>
        <v>No</v>
      </c>
      <c r="M3399">
        <v>3</v>
      </c>
      <c r="N3399" t="str" cm="1">
        <f t="array" ref="N3399">_xlfn.IFS(M3399&lt;=2,"Small",M3399&lt;=5,"Medium",M3399&gt;5,"Large")</f>
        <v>Medium</v>
      </c>
      <c r="O3399" s="50">
        <v>125</v>
      </c>
      <c r="P3399" s="67">
        <f t="shared" si="213"/>
        <v>0.03</v>
      </c>
      <c r="Q3399" s="52">
        <v>4.7300000000000004</v>
      </c>
      <c r="R3399" s="52" t="str" cm="1">
        <f t="array" ref="R3399">_xlfn.IFS(ROUND(Q3399,0)=5,"Excellent",ROUND(Q3399,0)=4,"Good",ROUND(Q3399,0)=3,"Ok",ROUND(Q3399,0)&lt;3,"Bad")</f>
        <v>Excellent</v>
      </c>
      <c r="S3399">
        <v>26</v>
      </c>
      <c r="T3399" t="str">
        <f t="shared" si="214"/>
        <v>No</v>
      </c>
      <c r="U3399" s="65">
        <v>43150</v>
      </c>
      <c r="V3399" s="65">
        <v>43900</v>
      </c>
      <c r="W3399">
        <v>5</v>
      </c>
      <c r="X3399" t="str">
        <f t="shared" si="215"/>
        <v>Active</v>
      </c>
      <c r="Y3399" t="s">
        <v>15615</v>
      </c>
    </row>
    <row r="3400" spans="1:25" x14ac:dyDescent="0.25">
      <c r="A3400">
        <v>3399</v>
      </c>
      <c r="B3400" t="s">
        <v>14363</v>
      </c>
      <c r="C3400">
        <v>3075</v>
      </c>
      <c r="D3400" t="str">
        <f>VLOOKUP($C3400,Hosts!$A:$O,10,0)</f>
        <v>New York</v>
      </c>
      <c r="E3400" s="67">
        <f>INDEX(Hosts!$A:$O,MATCH(Places!$C3400,Hosts!$A:$A,0),MATCH(Places!E$1,Hosts!$1:$1,0))</f>
        <v>0</v>
      </c>
      <c r="F3400" s="67">
        <f>INDEX(Hosts!$A:$O,MATCH(Places!$C3400,Hosts!$A:$A,0),MATCH(Places!F$1,Hosts!$1:$1,0))</f>
        <v>0.82</v>
      </c>
      <c r="G3400" s="67" t="str">
        <f>INDEX(Hosts!$A:$O,MATCH(Places!$C3400,Hosts!$A:$A,0),MATCH(Places!G$1,Hosts!$1:$1,0))</f>
        <v>No</v>
      </c>
      <c r="H3400">
        <v>9</v>
      </c>
      <c r="I3400" t="str">
        <f>VLOOKUP($H3400,Neighborhoods!$A:$C,2,0)</f>
        <v>Brooklyn</v>
      </c>
      <c r="J3400" t="str">
        <f>VLOOKUP($H3400,Neighborhoods!$A:$C,3,0)</f>
        <v>Crown Heights</v>
      </c>
      <c r="K3400" t="s">
        <v>1</v>
      </c>
      <c r="L3400" t="str">
        <f t="shared" si="212"/>
        <v>Yes</v>
      </c>
      <c r="M3400">
        <v>2</v>
      </c>
      <c r="N3400" t="str" cm="1">
        <f t="array" ref="N3400">_xlfn.IFS(M3400&lt;=2,"Small",M3400&lt;=5,"Medium",M3400&gt;5,"Large")</f>
        <v>Small</v>
      </c>
      <c r="O3400" s="50">
        <v>70</v>
      </c>
      <c r="P3400" s="67">
        <f t="shared" si="213"/>
        <v>0.03</v>
      </c>
      <c r="Q3400" s="52">
        <v>4.83</v>
      </c>
      <c r="R3400" s="52" t="str" cm="1">
        <f t="array" ref="R3400">_xlfn.IFS(ROUND(Q3400,0)=5,"Excellent",ROUND(Q3400,0)=4,"Good",ROUND(Q3400,0)=3,"Ok",ROUND(Q3400,0)&lt;3,"Bad")</f>
        <v>Excellent</v>
      </c>
      <c r="S3400">
        <v>60</v>
      </c>
      <c r="T3400" t="str">
        <f t="shared" si="214"/>
        <v>No</v>
      </c>
      <c r="U3400" s="65">
        <v>43142</v>
      </c>
      <c r="V3400" s="65">
        <v>43772</v>
      </c>
      <c r="W3400">
        <v>180</v>
      </c>
      <c r="X3400" t="str">
        <f t="shared" si="215"/>
        <v>Active</v>
      </c>
      <c r="Y3400" t="s">
        <v>15615</v>
      </c>
    </row>
    <row r="3401" spans="1:25" x14ac:dyDescent="0.25">
      <c r="A3401">
        <v>3400</v>
      </c>
      <c r="B3401" t="s">
        <v>2475</v>
      </c>
      <c r="C3401">
        <v>2511</v>
      </c>
      <c r="D3401" t="str">
        <f>VLOOKUP($C3401,Hosts!$A:$O,10,0)</f>
        <v>New York</v>
      </c>
      <c r="E3401" s="67">
        <f>INDEX(Hosts!$A:$O,MATCH(Places!$C3401,Hosts!$A:$A,0),MATCH(Places!E$1,Hosts!$1:$1,0))</f>
        <v>1</v>
      </c>
      <c r="F3401" s="67">
        <f>INDEX(Hosts!$A:$O,MATCH(Places!$C3401,Hosts!$A:$A,0),MATCH(Places!F$1,Hosts!$1:$1,0))</f>
        <v>0.79</v>
      </c>
      <c r="G3401" s="67" t="str">
        <f>INDEX(Hosts!$A:$O,MATCH(Places!$C3401,Hosts!$A:$A,0),MATCH(Places!G$1,Hosts!$1:$1,0))</f>
        <v>Yes</v>
      </c>
      <c r="H3401">
        <v>7</v>
      </c>
      <c r="I3401" t="str">
        <f>VLOOKUP($H3401,Neighborhoods!$A:$C,2,0)</f>
        <v>Brooklyn</v>
      </c>
      <c r="J3401" t="str">
        <f>VLOOKUP($H3401,Neighborhoods!$A:$C,3,0)</f>
        <v>Bedford-Stuyvesant</v>
      </c>
      <c r="K3401" t="s">
        <v>1</v>
      </c>
      <c r="L3401" t="str">
        <f t="shared" si="212"/>
        <v>Yes</v>
      </c>
      <c r="M3401">
        <v>1</v>
      </c>
      <c r="N3401" t="str" cm="1">
        <f t="array" ref="N3401">_xlfn.IFS(M3401&lt;=2,"Small",M3401&lt;=5,"Medium",M3401&gt;5,"Large")</f>
        <v>Small</v>
      </c>
      <c r="O3401" s="50">
        <v>116.14</v>
      </c>
      <c r="P3401" s="67">
        <f t="shared" si="213"/>
        <v>0.03</v>
      </c>
      <c r="Q3401" s="52">
        <v>4.9000000000000004</v>
      </c>
      <c r="R3401" s="52" t="str" cm="1">
        <f t="array" ref="R3401">_xlfn.IFS(ROUND(Q3401,0)=5,"Excellent",ROUND(Q3401,0)=4,"Good",ROUND(Q3401,0)=3,"Ok",ROUND(Q3401,0)&lt;3,"Bad")</f>
        <v>Excellent</v>
      </c>
      <c r="S3401">
        <v>21</v>
      </c>
      <c r="T3401" t="str">
        <f t="shared" si="214"/>
        <v>No</v>
      </c>
      <c r="U3401" s="65">
        <v>43268</v>
      </c>
      <c r="V3401" s="65">
        <v>43748</v>
      </c>
      <c r="W3401">
        <v>365</v>
      </c>
      <c r="X3401" t="str">
        <f t="shared" si="215"/>
        <v>Active</v>
      </c>
      <c r="Y3401" t="s">
        <v>15615</v>
      </c>
    </row>
    <row r="3402" spans="1:25" x14ac:dyDescent="0.25">
      <c r="A3402">
        <v>3401</v>
      </c>
      <c r="B3402" t="s">
        <v>2476</v>
      </c>
      <c r="C3402">
        <v>2511</v>
      </c>
      <c r="D3402" t="str">
        <f>VLOOKUP($C3402,Hosts!$A:$O,10,0)</f>
        <v>New York</v>
      </c>
      <c r="E3402" s="67">
        <f>INDEX(Hosts!$A:$O,MATCH(Places!$C3402,Hosts!$A:$A,0),MATCH(Places!E$1,Hosts!$1:$1,0))</f>
        <v>1</v>
      </c>
      <c r="F3402" s="67">
        <f>INDEX(Hosts!$A:$O,MATCH(Places!$C3402,Hosts!$A:$A,0),MATCH(Places!F$1,Hosts!$1:$1,0))</f>
        <v>0.79</v>
      </c>
      <c r="G3402" s="67" t="str">
        <f>INDEX(Hosts!$A:$O,MATCH(Places!$C3402,Hosts!$A:$A,0),MATCH(Places!G$1,Hosts!$1:$1,0))</f>
        <v>Yes</v>
      </c>
      <c r="H3402">
        <v>7</v>
      </c>
      <c r="I3402" t="str">
        <f>VLOOKUP($H3402,Neighborhoods!$A:$C,2,0)</f>
        <v>Brooklyn</v>
      </c>
      <c r="J3402" t="str">
        <f>VLOOKUP($H3402,Neighborhoods!$A:$C,3,0)</f>
        <v>Bedford-Stuyvesant</v>
      </c>
      <c r="K3402" t="s">
        <v>1</v>
      </c>
      <c r="L3402" t="str">
        <f t="shared" si="212"/>
        <v>Yes</v>
      </c>
      <c r="M3402">
        <v>2</v>
      </c>
      <c r="N3402" t="str" cm="1">
        <f t="array" ref="N3402">_xlfn.IFS(M3402&lt;=2,"Small",M3402&lt;=5,"Medium",M3402&gt;5,"Large")</f>
        <v>Small</v>
      </c>
      <c r="O3402" s="50">
        <v>129</v>
      </c>
      <c r="P3402" s="67">
        <f t="shared" si="213"/>
        <v>0.03</v>
      </c>
      <c r="Q3402" s="52">
        <v>4.93</v>
      </c>
      <c r="R3402" s="52" t="str" cm="1">
        <f t="array" ref="R3402">_xlfn.IFS(ROUND(Q3402,0)=5,"Excellent",ROUND(Q3402,0)=4,"Good",ROUND(Q3402,0)=3,"Ok",ROUND(Q3402,0)&lt;3,"Bad")</f>
        <v>Excellent</v>
      </c>
      <c r="S3402">
        <v>29</v>
      </c>
      <c r="T3402" t="str">
        <f t="shared" si="214"/>
        <v>No</v>
      </c>
      <c r="U3402" s="65">
        <v>43240</v>
      </c>
      <c r="V3402" s="65">
        <v>43807</v>
      </c>
      <c r="W3402">
        <v>365</v>
      </c>
      <c r="X3402" t="str">
        <f t="shared" si="215"/>
        <v>Active</v>
      </c>
      <c r="Y3402" t="s">
        <v>15615</v>
      </c>
    </row>
    <row r="3403" spans="1:25" x14ac:dyDescent="0.25">
      <c r="A3403">
        <v>3402</v>
      </c>
      <c r="B3403" t="s">
        <v>2477</v>
      </c>
      <c r="C3403">
        <v>1120</v>
      </c>
      <c r="D3403" t="str">
        <f>VLOOKUP($C3403,Hosts!$A:$O,10,0)</f>
        <v>New York</v>
      </c>
      <c r="E3403" s="67">
        <f>INDEX(Hosts!$A:$O,MATCH(Places!$C3403,Hosts!$A:$A,0),MATCH(Places!E$1,Hosts!$1:$1,0))</f>
        <v>1</v>
      </c>
      <c r="F3403" s="67">
        <f>INDEX(Hosts!$A:$O,MATCH(Places!$C3403,Hosts!$A:$A,0),MATCH(Places!F$1,Hosts!$1:$1,0))</f>
        <v>0.97</v>
      </c>
      <c r="G3403" s="67" t="str">
        <f>INDEX(Hosts!$A:$O,MATCH(Places!$C3403,Hosts!$A:$A,0),MATCH(Places!G$1,Hosts!$1:$1,0))</f>
        <v>Yes</v>
      </c>
      <c r="H3403">
        <v>11</v>
      </c>
      <c r="I3403" t="str">
        <f>VLOOKUP($H3403,Neighborhoods!$A:$C,2,0)</f>
        <v>Brooklyn</v>
      </c>
      <c r="J3403" t="str">
        <f>VLOOKUP($H3403,Neighborhoods!$A:$C,3,0)</f>
        <v>Greenpoint</v>
      </c>
      <c r="K3403" t="s">
        <v>11822</v>
      </c>
      <c r="L3403" t="str">
        <f t="shared" si="212"/>
        <v>No</v>
      </c>
      <c r="M3403">
        <v>5</v>
      </c>
      <c r="N3403" t="str" cm="1">
        <f t="array" ref="N3403">_xlfn.IFS(M3403&lt;=2,"Small",M3403&lt;=5,"Medium",M3403&gt;5,"Large")</f>
        <v>Medium</v>
      </c>
      <c r="O3403" s="50">
        <v>145</v>
      </c>
      <c r="P3403" s="67">
        <f t="shared" si="213"/>
        <v>0.03</v>
      </c>
      <c r="Q3403" s="52">
        <v>5</v>
      </c>
      <c r="R3403" s="52" t="str" cm="1">
        <f t="array" ref="R3403">_xlfn.IFS(ROUND(Q3403,0)=5,"Excellent",ROUND(Q3403,0)=4,"Good",ROUND(Q3403,0)=3,"Ok",ROUND(Q3403,0)&lt;3,"Bad")</f>
        <v>Excellent</v>
      </c>
      <c r="S3403">
        <v>5</v>
      </c>
      <c r="T3403" t="str">
        <f t="shared" si="214"/>
        <v>No</v>
      </c>
      <c r="U3403" s="65">
        <v>43288</v>
      </c>
      <c r="V3403" s="65">
        <v>43883</v>
      </c>
      <c r="W3403">
        <v>0</v>
      </c>
      <c r="X3403" t="str">
        <f t="shared" si="215"/>
        <v>Inactive</v>
      </c>
      <c r="Y3403" t="s">
        <v>15615</v>
      </c>
    </row>
    <row r="3404" spans="1:25" x14ac:dyDescent="0.25">
      <c r="A3404">
        <v>3403</v>
      </c>
      <c r="B3404" t="s">
        <v>2478</v>
      </c>
      <c r="C3404">
        <v>2647</v>
      </c>
      <c r="D3404" t="str">
        <f>VLOOKUP($C3404,Hosts!$A:$O,10,0)</f>
        <v>New York</v>
      </c>
      <c r="E3404" s="67">
        <f>INDEX(Hosts!$A:$O,MATCH(Places!$C3404,Hosts!$A:$A,0),MATCH(Places!E$1,Hosts!$1:$1,0))</f>
        <v>0.92</v>
      </c>
      <c r="F3404" s="67">
        <f>INDEX(Hosts!$A:$O,MATCH(Places!$C3404,Hosts!$A:$A,0),MATCH(Places!F$1,Hosts!$1:$1,0))</f>
        <v>0.91</v>
      </c>
      <c r="G3404" s="67" t="str">
        <f>INDEX(Hosts!$A:$O,MATCH(Places!$C3404,Hosts!$A:$A,0),MATCH(Places!G$1,Hosts!$1:$1,0))</f>
        <v>No</v>
      </c>
      <c r="H3404">
        <v>7</v>
      </c>
      <c r="I3404" t="str">
        <f>VLOOKUP($H3404,Neighborhoods!$A:$C,2,0)</f>
        <v>Brooklyn</v>
      </c>
      <c r="J3404" t="str">
        <f>VLOOKUP($H3404,Neighborhoods!$A:$C,3,0)</f>
        <v>Bedford-Stuyvesant</v>
      </c>
      <c r="K3404" t="s">
        <v>1</v>
      </c>
      <c r="L3404" t="str">
        <f t="shared" si="212"/>
        <v>Yes</v>
      </c>
      <c r="M3404">
        <v>3</v>
      </c>
      <c r="N3404" t="str" cm="1">
        <f t="array" ref="N3404">_xlfn.IFS(M3404&lt;=2,"Small",M3404&lt;=5,"Medium",M3404&gt;5,"Large")</f>
        <v>Medium</v>
      </c>
      <c r="O3404" s="50">
        <v>70</v>
      </c>
      <c r="P3404" s="67">
        <f t="shared" si="213"/>
        <v>0.03</v>
      </c>
      <c r="Q3404" s="52">
        <v>4.8099999999999996</v>
      </c>
      <c r="R3404" s="52" t="str" cm="1">
        <f t="array" ref="R3404">_xlfn.IFS(ROUND(Q3404,0)=5,"Excellent",ROUND(Q3404,0)=4,"Good",ROUND(Q3404,0)=3,"Ok",ROUND(Q3404,0)&lt;3,"Bad")</f>
        <v>Excellent</v>
      </c>
      <c r="S3404">
        <v>85</v>
      </c>
      <c r="T3404" t="str">
        <f t="shared" si="214"/>
        <v>No</v>
      </c>
      <c r="U3404" s="65">
        <v>43172</v>
      </c>
      <c r="V3404" s="65">
        <v>43925</v>
      </c>
      <c r="W3404">
        <v>358</v>
      </c>
      <c r="X3404" t="str">
        <f t="shared" si="215"/>
        <v>Active</v>
      </c>
      <c r="Y3404" t="s">
        <v>15615</v>
      </c>
    </row>
    <row r="3405" spans="1:25" x14ac:dyDescent="0.25">
      <c r="A3405">
        <v>3404</v>
      </c>
      <c r="B3405" t="s">
        <v>2479</v>
      </c>
      <c r="C3405">
        <v>2647</v>
      </c>
      <c r="D3405" t="str">
        <f>VLOOKUP($C3405,Hosts!$A:$O,10,0)</f>
        <v>New York</v>
      </c>
      <c r="E3405" s="67">
        <f>INDEX(Hosts!$A:$O,MATCH(Places!$C3405,Hosts!$A:$A,0),MATCH(Places!E$1,Hosts!$1:$1,0))</f>
        <v>0.92</v>
      </c>
      <c r="F3405" s="67">
        <f>INDEX(Hosts!$A:$O,MATCH(Places!$C3405,Hosts!$A:$A,0),MATCH(Places!F$1,Hosts!$1:$1,0))</f>
        <v>0.91</v>
      </c>
      <c r="G3405" s="67" t="str">
        <f>INDEX(Hosts!$A:$O,MATCH(Places!$C3405,Hosts!$A:$A,0),MATCH(Places!G$1,Hosts!$1:$1,0))</f>
        <v>No</v>
      </c>
      <c r="H3405">
        <v>7</v>
      </c>
      <c r="I3405" t="str">
        <f>VLOOKUP($H3405,Neighborhoods!$A:$C,2,0)</f>
        <v>Brooklyn</v>
      </c>
      <c r="J3405" t="str">
        <f>VLOOKUP($H3405,Neighborhoods!$A:$C,3,0)</f>
        <v>Bedford-Stuyvesant</v>
      </c>
      <c r="K3405" t="s">
        <v>1</v>
      </c>
      <c r="L3405" t="str">
        <f t="shared" si="212"/>
        <v>Yes</v>
      </c>
      <c r="M3405">
        <v>2</v>
      </c>
      <c r="N3405" t="str" cm="1">
        <f t="array" ref="N3405">_xlfn.IFS(M3405&lt;=2,"Small",M3405&lt;=5,"Medium",M3405&gt;5,"Large")</f>
        <v>Small</v>
      </c>
      <c r="O3405" s="50">
        <v>55</v>
      </c>
      <c r="P3405" s="67">
        <f t="shared" si="213"/>
        <v>0.03</v>
      </c>
      <c r="Q3405" s="52">
        <v>4.5599999999999996</v>
      </c>
      <c r="R3405" s="52" t="str" cm="1">
        <f t="array" ref="R3405">_xlfn.IFS(ROUND(Q3405,0)=5,"Excellent",ROUND(Q3405,0)=4,"Good",ROUND(Q3405,0)=3,"Ok",ROUND(Q3405,0)&lt;3,"Bad")</f>
        <v>Excellent</v>
      </c>
      <c r="S3405">
        <v>64</v>
      </c>
      <c r="T3405" t="str">
        <f t="shared" si="214"/>
        <v>No</v>
      </c>
      <c r="U3405" s="65">
        <v>43176</v>
      </c>
      <c r="V3405" s="65">
        <v>43893</v>
      </c>
      <c r="W3405">
        <v>349</v>
      </c>
      <c r="X3405" t="str">
        <f t="shared" si="215"/>
        <v>Active</v>
      </c>
      <c r="Y3405" t="s">
        <v>15615</v>
      </c>
    </row>
    <row r="3406" spans="1:25" x14ac:dyDescent="0.25">
      <c r="A3406">
        <v>3405</v>
      </c>
      <c r="B3406" t="s">
        <v>2480</v>
      </c>
      <c r="C3406">
        <v>3243</v>
      </c>
      <c r="D3406" t="str">
        <f>VLOOKUP($C3406,Hosts!$A:$O,10,0)</f>
        <v>New York</v>
      </c>
      <c r="E3406" s="67">
        <f>INDEX(Hosts!$A:$O,MATCH(Places!$C3406,Hosts!$A:$A,0),MATCH(Places!E$1,Hosts!$1:$1,0))</f>
        <v>1</v>
      </c>
      <c r="F3406" s="67">
        <f>INDEX(Hosts!$A:$O,MATCH(Places!$C3406,Hosts!$A:$A,0),MATCH(Places!F$1,Hosts!$1:$1,0))</f>
        <v>1</v>
      </c>
      <c r="G3406" s="67" t="str">
        <f>INDEX(Hosts!$A:$O,MATCH(Places!$C3406,Hosts!$A:$A,0),MATCH(Places!G$1,Hosts!$1:$1,0))</f>
        <v>No</v>
      </c>
      <c r="H3406">
        <v>9</v>
      </c>
      <c r="I3406" t="str">
        <f>VLOOKUP($H3406,Neighborhoods!$A:$C,2,0)</f>
        <v>Brooklyn</v>
      </c>
      <c r="J3406" t="str">
        <f>VLOOKUP($H3406,Neighborhoods!$A:$C,3,0)</f>
        <v>Crown Heights</v>
      </c>
      <c r="K3406" t="s">
        <v>1</v>
      </c>
      <c r="L3406" t="str">
        <f t="shared" si="212"/>
        <v>Yes</v>
      </c>
      <c r="M3406">
        <v>1</v>
      </c>
      <c r="N3406" t="str" cm="1">
        <f t="array" ref="N3406">_xlfn.IFS(M3406&lt;=2,"Small",M3406&lt;=5,"Medium",M3406&gt;5,"Large")</f>
        <v>Small</v>
      </c>
      <c r="O3406" s="50">
        <v>40</v>
      </c>
      <c r="P3406" s="67">
        <f t="shared" si="213"/>
        <v>0.03</v>
      </c>
      <c r="Q3406" s="52">
        <v>4.1100000000000003</v>
      </c>
      <c r="R3406" s="52" t="str" cm="1">
        <f t="array" ref="R3406">_xlfn.IFS(ROUND(Q3406,0)=5,"Excellent",ROUND(Q3406,0)=4,"Good",ROUND(Q3406,0)=3,"Ok",ROUND(Q3406,0)&lt;3,"Bad")</f>
        <v>Good</v>
      </c>
      <c r="S3406">
        <v>27</v>
      </c>
      <c r="T3406" t="str">
        <f t="shared" si="214"/>
        <v>No</v>
      </c>
      <c r="U3406" s="65">
        <v>43190</v>
      </c>
      <c r="V3406" s="65">
        <v>43834</v>
      </c>
      <c r="W3406">
        <v>320</v>
      </c>
      <c r="X3406" t="str">
        <f t="shared" si="215"/>
        <v>Active</v>
      </c>
      <c r="Y3406" t="s">
        <v>15616</v>
      </c>
    </row>
    <row r="3407" spans="1:25" x14ac:dyDescent="0.25">
      <c r="A3407">
        <v>3406</v>
      </c>
      <c r="B3407" t="s">
        <v>2481</v>
      </c>
      <c r="C3407">
        <v>790</v>
      </c>
      <c r="D3407" t="str">
        <f>VLOOKUP($C3407,Hosts!$A:$O,10,0)</f>
        <v>New York</v>
      </c>
      <c r="E3407" s="67">
        <f>INDEX(Hosts!$A:$O,MATCH(Places!$C3407,Hosts!$A:$A,0),MATCH(Places!E$1,Hosts!$1:$1,0))</f>
        <v>1</v>
      </c>
      <c r="F3407" s="67">
        <f>INDEX(Hosts!$A:$O,MATCH(Places!$C3407,Hosts!$A:$A,0),MATCH(Places!F$1,Hosts!$1:$1,0))</f>
        <v>0.98</v>
      </c>
      <c r="G3407" s="67" t="str">
        <f>INDEX(Hosts!$A:$O,MATCH(Places!$C3407,Hosts!$A:$A,0),MATCH(Places!G$1,Hosts!$1:$1,0))</f>
        <v>No</v>
      </c>
      <c r="H3407">
        <v>18</v>
      </c>
      <c r="I3407" t="str">
        <f>VLOOKUP($H3407,Neighborhoods!$A:$C,2,0)</f>
        <v>Manhattan</v>
      </c>
      <c r="J3407" t="str">
        <f>VLOOKUP($H3407,Neighborhoods!$A:$C,3,0)</f>
        <v>Midtown</v>
      </c>
      <c r="K3407" t="s">
        <v>1</v>
      </c>
      <c r="L3407" t="str">
        <f t="shared" si="212"/>
        <v>Yes</v>
      </c>
      <c r="M3407">
        <v>2</v>
      </c>
      <c r="N3407" t="str" cm="1">
        <f t="array" ref="N3407">_xlfn.IFS(M3407&lt;=2,"Small",M3407&lt;=5,"Medium",M3407&gt;5,"Large")</f>
        <v>Small</v>
      </c>
      <c r="O3407" s="50">
        <v>99</v>
      </c>
      <c r="P3407" s="67">
        <f t="shared" si="213"/>
        <v>0.03</v>
      </c>
      <c r="Q3407" s="52">
        <v>4.74</v>
      </c>
      <c r="R3407" s="52" t="str" cm="1">
        <f t="array" ref="R3407">_xlfn.IFS(ROUND(Q3407,0)=5,"Excellent",ROUND(Q3407,0)=4,"Good",ROUND(Q3407,0)=3,"Ok",ROUND(Q3407,0)&lt;3,"Bad")</f>
        <v>Excellent</v>
      </c>
      <c r="S3407">
        <v>85</v>
      </c>
      <c r="T3407" t="str">
        <f t="shared" si="214"/>
        <v>No</v>
      </c>
      <c r="U3407" s="65">
        <v>43151</v>
      </c>
      <c r="V3407" s="65">
        <v>43895</v>
      </c>
      <c r="W3407">
        <v>90</v>
      </c>
      <c r="X3407" t="str">
        <f t="shared" si="215"/>
        <v>Active</v>
      </c>
      <c r="Y3407" t="s">
        <v>15616</v>
      </c>
    </row>
    <row r="3408" spans="1:25" x14ac:dyDescent="0.25">
      <c r="A3408">
        <v>3407</v>
      </c>
      <c r="B3408" t="s">
        <v>2482</v>
      </c>
      <c r="C3408">
        <v>1537</v>
      </c>
      <c r="D3408" t="str">
        <f>VLOOKUP($C3408,Hosts!$A:$O,10,0)</f>
        <v>New York</v>
      </c>
      <c r="E3408" s="67">
        <f>INDEX(Hosts!$A:$O,MATCH(Places!$C3408,Hosts!$A:$A,0),MATCH(Places!E$1,Hosts!$1:$1,0))</f>
        <v>1</v>
      </c>
      <c r="F3408" s="67">
        <f>INDEX(Hosts!$A:$O,MATCH(Places!$C3408,Hosts!$A:$A,0),MATCH(Places!F$1,Hosts!$1:$1,0))</f>
        <v>1</v>
      </c>
      <c r="G3408" s="67" t="str">
        <f>INDEX(Hosts!$A:$O,MATCH(Places!$C3408,Hosts!$A:$A,0),MATCH(Places!G$1,Hosts!$1:$1,0))</f>
        <v>Yes</v>
      </c>
      <c r="H3408">
        <v>21</v>
      </c>
      <c r="I3408" t="str">
        <f>VLOOKUP($H3408,Neighborhoods!$A:$C,2,0)</f>
        <v>Queens</v>
      </c>
      <c r="J3408" t="str">
        <f>VLOOKUP($H3408,Neighborhoods!$A:$C,3,0)</f>
        <v>Astoria</v>
      </c>
      <c r="K3408" t="s">
        <v>1</v>
      </c>
      <c r="L3408" t="str">
        <f t="shared" si="212"/>
        <v>Yes</v>
      </c>
      <c r="M3408">
        <v>4</v>
      </c>
      <c r="N3408" t="str" cm="1">
        <f t="array" ref="N3408">_xlfn.IFS(M3408&lt;=2,"Small",M3408&lt;=5,"Medium",M3408&gt;5,"Large")</f>
        <v>Medium</v>
      </c>
      <c r="O3408" s="50">
        <v>100</v>
      </c>
      <c r="P3408" s="67">
        <f t="shared" si="213"/>
        <v>0.03</v>
      </c>
      <c r="Q3408" s="52">
        <v>5</v>
      </c>
      <c r="R3408" s="52" t="str" cm="1">
        <f t="array" ref="R3408">_xlfn.IFS(ROUND(Q3408,0)=5,"Excellent",ROUND(Q3408,0)=4,"Good",ROUND(Q3408,0)=3,"Ok",ROUND(Q3408,0)&lt;3,"Bad")</f>
        <v>Excellent</v>
      </c>
      <c r="S3408">
        <v>30</v>
      </c>
      <c r="T3408" t="str">
        <f t="shared" si="214"/>
        <v>No</v>
      </c>
      <c r="U3408" s="65">
        <v>43434</v>
      </c>
      <c r="V3408" s="65">
        <v>43900</v>
      </c>
      <c r="W3408">
        <v>15</v>
      </c>
      <c r="X3408" t="str">
        <f t="shared" si="215"/>
        <v>Active</v>
      </c>
      <c r="Y3408" t="s">
        <v>15616</v>
      </c>
    </row>
    <row r="3409" spans="1:25" x14ac:dyDescent="0.25">
      <c r="A3409">
        <v>3408</v>
      </c>
      <c r="B3409" t="s">
        <v>2483</v>
      </c>
      <c r="C3409">
        <v>1520</v>
      </c>
      <c r="D3409" t="str">
        <f>VLOOKUP($C3409,Hosts!$A:$O,10,0)</f>
        <v>New York</v>
      </c>
      <c r="E3409" s="67">
        <f>INDEX(Hosts!$A:$O,MATCH(Places!$C3409,Hosts!$A:$A,0),MATCH(Places!E$1,Hosts!$1:$1,0))</f>
        <v>1</v>
      </c>
      <c r="F3409" s="67">
        <f>INDEX(Hosts!$A:$O,MATCH(Places!$C3409,Hosts!$A:$A,0),MATCH(Places!F$1,Hosts!$1:$1,0))</f>
        <v>0.82</v>
      </c>
      <c r="G3409" s="67" t="str">
        <f>INDEX(Hosts!$A:$O,MATCH(Places!$C3409,Hosts!$A:$A,0),MATCH(Places!G$1,Hosts!$1:$1,0))</f>
        <v>No</v>
      </c>
      <c r="H3409">
        <v>1</v>
      </c>
      <c r="I3409" t="str">
        <f>VLOOKUP($H3409,Neighborhoods!$A:$C,2,0)</f>
        <v>Bronx</v>
      </c>
      <c r="J3409" t="str">
        <f>VLOOKUP($H3409,Neighborhoods!$A:$C,3,0)</f>
        <v>Allerton</v>
      </c>
      <c r="K3409" t="s">
        <v>11822</v>
      </c>
      <c r="L3409" t="str">
        <f t="shared" si="212"/>
        <v>No</v>
      </c>
      <c r="M3409">
        <v>12</v>
      </c>
      <c r="N3409" t="str" cm="1">
        <f t="array" ref="N3409">_xlfn.IFS(M3409&lt;=2,"Small",M3409&lt;=5,"Medium",M3409&gt;5,"Large")</f>
        <v>Large</v>
      </c>
      <c r="O3409" s="50">
        <v>205</v>
      </c>
      <c r="P3409" s="67">
        <f t="shared" si="213"/>
        <v>0.04</v>
      </c>
      <c r="Q3409" s="52">
        <v>4.5599999999999996</v>
      </c>
      <c r="R3409" s="52" t="str" cm="1">
        <f t="array" ref="R3409">_xlfn.IFS(ROUND(Q3409,0)=5,"Excellent",ROUND(Q3409,0)=4,"Good",ROUND(Q3409,0)=3,"Ok",ROUND(Q3409,0)&lt;3,"Bad")</f>
        <v>Excellent</v>
      </c>
      <c r="S3409">
        <v>25</v>
      </c>
      <c r="T3409" t="str">
        <f t="shared" si="214"/>
        <v>No</v>
      </c>
      <c r="U3409" s="65">
        <v>43198</v>
      </c>
      <c r="V3409" s="65">
        <v>43832</v>
      </c>
      <c r="W3409">
        <v>353</v>
      </c>
      <c r="X3409" t="str">
        <f t="shared" si="215"/>
        <v>Active</v>
      </c>
      <c r="Y3409" t="s">
        <v>15615</v>
      </c>
    </row>
    <row r="3410" spans="1:25" x14ac:dyDescent="0.25">
      <c r="A3410">
        <v>3409</v>
      </c>
      <c r="B3410" t="s">
        <v>2484</v>
      </c>
      <c r="C3410">
        <v>3471</v>
      </c>
      <c r="D3410" t="str">
        <f>VLOOKUP($C3410,Hosts!$A:$O,10,0)</f>
        <v>New York</v>
      </c>
      <c r="E3410" s="67">
        <f>INDEX(Hosts!$A:$O,MATCH(Places!$C3410,Hosts!$A:$A,0),MATCH(Places!E$1,Hosts!$1:$1,0))</f>
        <v>1</v>
      </c>
      <c r="F3410" s="67">
        <f>INDEX(Hosts!$A:$O,MATCH(Places!$C3410,Hosts!$A:$A,0),MATCH(Places!F$1,Hosts!$1:$1,0))</f>
        <v>0.96</v>
      </c>
      <c r="G3410" s="67" t="str">
        <f>INDEX(Hosts!$A:$O,MATCH(Places!$C3410,Hosts!$A:$A,0),MATCH(Places!G$1,Hosts!$1:$1,0))</f>
        <v>No</v>
      </c>
      <c r="H3410">
        <v>7</v>
      </c>
      <c r="I3410" t="str">
        <f>VLOOKUP($H3410,Neighborhoods!$A:$C,2,0)</f>
        <v>Brooklyn</v>
      </c>
      <c r="J3410" t="str">
        <f>VLOOKUP($H3410,Neighborhoods!$A:$C,3,0)</f>
        <v>Bedford-Stuyvesant</v>
      </c>
      <c r="K3410" t="s">
        <v>1</v>
      </c>
      <c r="L3410" t="str">
        <f t="shared" si="212"/>
        <v>Yes</v>
      </c>
      <c r="M3410">
        <v>2</v>
      </c>
      <c r="N3410" t="str" cm="1">
        <f t="array" ref="N3410">_xlfn.IFS(M3410&lt;=2,"Small",M3410&lt;=5,"Medium",M3410&gt;5,"Large")</f>
        <v>Small</v>
      </c>
      <c r="O3410" s="50">
        <v>150</v>
      </c>
      <c r="P3410" s="67">
        <f t="shared" si="213"/>
        <v>0.03</v>
      </c>
      <c r="Q3410" s="52">
        <v>4.5199999999999996</v>
      </c>
      <c r="R3410" s="52" t="str" cm="1">
        <f t="array" ref="R3410">_xlfn.IFS(ROUND(Q3410,0)=5,"Excellent",ROUND(Q3410,0)=4,"Good",ROUND(Q3410,0)=3,"Ok",ROUND(Q3410,0)&lt;3,"Bad")</f>
        <v>Excellent</v>
      </c>
      <c r="S3410">
        <v>29</v>
      </c>
      <c r="T3410" t="str">
        <f t="shared" si="214"/>
        <v>No</v>
      </c>
      <c r="U3410" s="65">
        <v>43150</v>
      </c>
      <c r="V3410" s="65">
        <v>43921</v>
      </c>
      <c r="W3410">
        <v>365</v>
      </c>
      <c r="X3410" t="str">
        <f t="shared" si="215"/>
        <v>Active</v>
      </c>
      <c r="Y3410" t="s">
        <v>15616</v>
      </c>
    </row>
    <row r="3411" spans="1:25" x14ac:dyDescent="0.25">
      <c r="A3411">
        <v>3410</v>
      </c>
      <c r="B3411" t="s">
        <v>2485</v>
      </c>
      <c r="C3411">
        <v>855</v>
      </c>
      <c r="D3411" t="str">
        <f>VLOOKUP($C3411,Hosts!$A:$O,10,0)</f>
        <v>New York</v>
      </c>
      <c r="E3411" s="67">
        <f>INDEX(Hosts!$A:$O,MATCH(Places!$C3411,Hosts!$A:$A,0),MATCH(Places!E$1,Hosts!$1:$1,0))</f>
        <v>0.5</v>
      </c>
      <c r="F3411" s="67">
        <f>INDEX(Hosts!$A:$O,MATCH(Places!$C3411,Hosts!$A:$A,0),MATCH(Places!F$1,Hosts!$1:$1,0))</f>
        <v>0.83</v>
      </c>
      <c r="G3411" s="67" t="str">
        <f>INDEX(Hosts!$A:$O,MATCH(Places!$C3411,Hosts!$A:$A,0),MATCH(Places!G$1,Hosts!$1:$1,0))</f>
        <v>No</v>
      </c>
      <c r="H3411">
        <v>16</v>
      </c>
      <c r="I3411" t="str">
        <f>VLOOKUP($H3411,Neighborhoods!$A:$C,2,0)</f>
        <v>Manhattan</v>
      </c>
      <c r="J3411" t="str">
        <f>VLOOKUP($H3411,Neighborhoods!$A:$C,3,0)</f>
        <v>Harlem</v>
      </c>
      <c r="K3411" t="s">
        <v>1</v>
      </c>
      <c r="L3411" t="str">
        <f t="shared" si="212"/>
        <v>Yes</v>
      </c>
      <c r="M3411">
        <v>3</v>
      </c>
      <c r="N3411" t="str" cm="1">
        <f t="array" ref="N3411">_xlfn.IFS(M3411&lt;=2,"Small",M3411&lt;=5,"Medium",M3411&gt;5,"Large")</f>
        <v>Medium</v>
      </c>
      <c r="O3411" s="50">
        <v>62</v>
      </c>
      <c r="P3411" s="67">
        <f t="shared" si="213"/>
        <v>0.03</v>
      </c>
      <c r="Q3411" s="52">
        <v>4.3899999999999997</v>
      </c>
      <c r="R3411" s="52" t="str" cm="1">
        <f t="array" ref="R3411">_xlfn.IFS(ROUND(Q3411,0)=5,"Excellent",ROUND(Q3411,0)=4,"Good",ROUND(Q3411,0)=3,"Ok",ROUND(Q3411,0)&lt;3,"Bad")</f>
        <v>Good</v>
      </c>
      <c r="S3411">
        <v>51</v>
      </c>
      <c r="T3411" t="str">
        <f t="shared" si="214"/>
        <v>No</v>
      </c>
      <c r="U3411" s="65">
        <v>43156</v>
      </c>
      <c r="V3411" s="65">
        <v>43829</v>
      </c>
      <c r="W3411">
        <v>90</v>
      </c>
      <c r="X3411" t="str">
        <f t="shared" si="215"/>
        <v>Active</v>
      </c>
      <c r="Y3411" t="s">
        <v>15615</v>
      </c>
    </row>
    <row r="3412" spans="1:25" x14ac:dyDescent="0.25">
      <c r="A3412">
        <v>3411</v>
      </c>
      <c r="B3412" t="s">
        <v>14964</v>
      </c>
      <c r="C3412">
        <v>3451</v>
      </c>
      <c r="D3412" t="str">
        <f>VLOOKUP($C3412,Hosts!$A:$O,10,0)</f>
        <v>New York</v>
      </c>
      <c r="E3412" s="67">
        <f>INDEX(Hosts!$A:$O,MATCH(Places!$C3412,Hosts!$A:$A,0),MATCH(Places!E$1,Hosts!$1:$1,0))</f>
        <v>1</v>
      </c>
      <c r="F3412" s="67">
        <f>INDEX(Hosts!$A:$O,MATCH(Places!$C3412,Hosts!$A:$A,0),MATCH(Places!F$1,Hosts!$1:$1,0))</f>
        <v>0.92</v>
      </c>
      <c r="G3412" s="67" t="str">
        <f>INDEX(Hosts!$A:$O,MATCH(Places!$C3412,Hosts!$A:$A,0),MATCH(Places!G$1,Hosts!$1:$1,0))</f>
        <v>Yes</v>
      </c>
      <c r="H3412">
        <v>6</v>
      </c>
      <c r="I3412" t="str">
        <f>VLOOKUP($H3412,Neighborhoods!$A:$C,2,0)</f>
        <v>Bronx</v>
      </c>
      <c r="J3412" t="str">
        <f>VLOOKUP($H3412,Neighborhoods!$A:$C,3,0)</f>
        <v>Wakefield</v>
      </c>
      <c r="K3412" t="s">
        <v>1</v>
      </c>
      <c r="L3412" t="str">
        <f t="shared" si="212"/>
        <v>Yes</v>
      </c>
      <c r="M3412">
        <v>1</v>
      </c>
      <c r="N3412" t="str" cm="1">
        <f t="array" ref="N3412">_xlfn.IFS(M3412&lt;=2,"Small",M3412&lt;=5,"Medium",M3412&gt;5,"Large")</f>
        <v>Small</v>
      </c>
      <c r="O3412" s="50">
        <v>44.29</v>
      </c>
      <c r="P3412" s="67">
        <f t="shared" si="213"/>
        <v>0.03</v>
      </c>
      <c r="Q3412" s="52">
        <v>4.83</v>
      </c>
      <c r="R3412" s="52" t="str" cm="1">
        <f t="array" ref="R3412">_xlfn.IFS(ROUND(Q3412,0)=5,"Excellent",ROUND(Q3412,0)=4,"Good",ROUND(Q3412,0)=3,"Ok",ROUND(Q3412,0)&lt;3,"Bad")</f>
        <v>Excellent</v>
      </c>
      <c r="S3412">
        <v>18</v>
      </c>
      <c r="T3412" t="str">
        <f t="shared" si="214"/>
        <v>No</v>
      </c>
      <c r="U3412" s="65">
        <v>43707</v>
      </c>
      <c r="V3412" s="65">
        <v>43915</v>
      </c>
      <c r="W3412">
        <v>165</v>
      </c>
      <c r="X3412" t="str">
        <f t="shared" si="215"/>
        <v>Active</v>
      </c>
      <c r="Y3412" t="s">
        <v>15616</v>
      </c>
    </row>
    <row r="3413" spans="1:25" x14ac:dyDescent="0.25">
      <c r="A3413">
        <v>3412</v>
      </c>
      <c r="B3413" t="s">
        <v>15398</v>
      </c>
      <c r="C3413">
        <v>3474</v>
      </c>
      <c r="D3413" t="str">
        <f>VLOOKUP($C3413,Hosts!$A:$O,10,0)</f>
        <v>New York</v>
      </c>
      <c r="E3413" s="67">
        <f>INDEX(Hosts!$A:$O,MATCH(Places!$C3413,Hosts!$A:$A,0),MATCH(Places!E$1,Hosts!$1:$1,0))</f>
        <v>1</v>
      </c>
      <c r="F3413" s="67">
        <f>INDEX(Hosts!$A:$O,MATCH(Places!$C3413,Hosts!$A:$A,0),MATCH(Places!F$1,Hosts!$1:$1,0))</f>
        <v>0.98</v>
      </c>
      <c r="G3413" s="67" t="str">
        <f>INDEX(Hosts!$A:$O,MATCH(Places!$C3413,Hosts!$A:$A,0),MATCH(Places!G$1,Hosts!$1:$1,0))</f>
        <v>Yes</v>
      </c>
      <c r="H3413">
        <v>12</v>
      </c>
      <c r="I3413" t="str">
        <f>VLOOKUP($H3413,Neighborhoods!$A:$C,2,0)</f>
        <v>Brooklyn</v>
      </c>
      <c r="J3413" t="str">
        <f>VLOOKUP($H3413,Neighborhoods!$A:$C,3,0)</f>
        <v>Williamsburg</v>
      </c>
      <c r="K3413" t="s">
        <v>1</v>
      </c>
      <c r="L3413" t="str">
        <f t="shared" si="212"/>
        <v>Yes</v>
      </c>
      <c r="M3413">
        <v>2</v>
      </c>
      <c r="N3413" t="str" cm="1">
        <f t="array" ref="N3413">_xlfn.IFS(M3413&lt;=2,"Small",M3413&lt;=5,"Medium",M3413&gt;5,"Large")</f>
        <v>Small</v>
      </c>
      <c r="O3413" s="50">
        <v>185</v>
      </c>
      <c r="P3413" s="67">
        <f t="shared" si="213"/>
        <v>0.03</v>
      </c>
      <c r="Q3413" s="52">
        <v>4.9800000000000004</v>
      </c>
      <c r="R3413" s="52" t="str" cm="1">
        <f t="array" ref="R3413">_xlfn.IFS(ROUND(Q3413,0)=5,"Excellent",ROUND(Q3413,0)=4,"Good",ROUND(Q3413,0)=3,"Ok",ROUND(Q3413,0)&lt;3,"Bad")</f>
        <v>Excellent</v>
      </c>
      <c r="S3413">
        <v>140</v>
      </c>
      <c r="T3413" t="str">
        <f t="shared" si="214"/>
        <v>Yes</v>
      </c>
      <c r="U3413" s="65">
        <v>43149</v>
      </c>
      <c r="V3413" s="65">
        <v>44043</v>
      </c>
      <c r="W3413">
        <v>196</v>
      </c>
      <c r="X3413" t="str">
        <f t="shared" si="215"/>
        <v>Active</v>
      </c>
      <c r="Y3413" t="s">
        <v>15615</v>
      </c>
    </row>
    <row r="3414" spans="1:25" x14ac:dyDescent="0.25">
      <c r="A3414">
        <v>3413</v>
      </c>
      <c r="B3414" t="s">
        <v>2486</v>
      </c>
      <c r="C3414">
        <v>3130</v>
      </c>
      <c r="D3414" t="str">
        <f>VLOOKUP($C3414,Hosts!$A:$O,10,0)</f>
        <v>New York</v>
      </c>
      <c r="E3414" s="67">
        <f>INDEX(Hosts!$A:$O,MATCH(Places!$C3414,Hosts!$A:$A,0),MATCH(Places!E$1,Hosts!$1:$1,0))</f>
        <v>1</v>
      </c>
      <c r="F3414" s="67">
        <f>INDEX(Hosts!$A:$O,MATCH(Places!$C3414,Hosts!$A:$A,0),MATCH(Places!F$1,Hosts!$1:$1,0))</f>
        <v>1</v>
      </c>
      <c r="G3414" s="67" t="str">
        <f>INDEX(Hosts!$A:$O,MATCH(Places!$C3414,Hosts!$A:$A,0),MATCH(Places!G$1,Hosts!$1:$1,0))</f>
        <v>Yes</v>
      </c>
      <c r="H3414">
        <v>22</v>
      </c>
      <c r="I3414" t="str">
        <f>VLOOKUP($H3414,Neighborhoods!$A:$C,2,0)</f>
        <v>Queens</v>
      </c>
      <c r="J3414" t="str">
        <f>VLOOKUP($H3414,Neighborhoods!$A:$C,3,0)</f>
        <v>Flushing</v>
      </c>
      <c r="K3414" t="s">
        <v>1</v>
      </c>
      <c r="L3414" t="str">
        <f t="shared" si="212"/>
        <v>Yes</v>
      </c>
      <c r="M3414">
        <v>2</v>
      </c>
      <c r="N3414" t="str" cm="1">
        <f t="array" ref="N3414">_xlfn.IFS(M3414&lt;=2,"Small",M3414&lt;=5,"Medium",M3414&gt;5,"Large")</f>
        <v>Small</v>
      </c>
      <c r="O3414" s="50">
        <v>60</v>
      </c>
      <c r="P3414" s="67">
        <f t="shared" si="213"/>
        <v>0.03</v>
      </c>
      <c r="Q3414" s="52">
        <v>4.8499999999999996</v>
      </c>
      <c r="R3414" s="52" t="str" cm="1">
        <f t="array" ref="R3414">_xlfn.IFS(ROUND(Q3414,0)=5,"Excellent",ROUND(Q3414,0)=4,"Good",ROUND(Q3414,0)=3,"Ok",ROUND(Q3414,0)&lt;3,"Bad")</f>
        <v>Excellent</v>
      </c>
      <c r="S3414">
        <v>27</v>
      </c>
      <c r="T3414" t="str">
        <f t="shared" si="214"/>
        <v>No</v>
      </c>
      <c r="U3414" s="65">
        <v>43170</v>
      </c>
      <c r="V3414" s="65">
        <v>43832</v>
      </c>
      <c r="W3414">
        <v>0</v>
      </c>
      <c r="X3414" t="str">
        <f t="shared" si="215"/>
        <v>Inactive</v>
      </c>
      <c r="Y3414" t="s">
        <v>15615</v>
      </c>
    </row>
    <row r="3415" spans="1:25" x14ac:dyDescent="0.25">
      <c r="A3415">
        <v>3414</v>
      </c>
      <c r="B3415" t="s">
        <v>2487</v>
      </c>
      <c r="C3415">
        <v>221</v>
      </c>
      <c r="D3415" t="str">
        <f>VLOOKUP($C3415,Hosts!$A:$O,10,0)</f>
        <v>New York</v>
      </c>
      <c r="E3415" s="67">
        <f>INDEX(Hosts!$A:$O,MATCH(Places!$C3415,Hosts!$A:$A,0),MATCH(Places!E$1,Hosts!$1:$1,0))</f>
        <v>1</v>
      </c>
      <c r="F3415" s="67">
        <f>INDEX(Hosts!$A:$O,MATCH(Places!$C3415,Hosts!$A:$A,0),MATCH(Places!F$1,Hosts!$1:$1,0))</f>
        <v>0.97</v>
      </c>
      <c r="G3415" s="67" t="str">
        <f>INDEX(Hosts!$A:$O,MATCH(Places!$C3415,Hosts!$A:$A,0),MATCH(Places!G$1,Hosts!$1:$1,0))</f>
        <v>Yes</v>
      </c>
      <c r="H3415">
        <v>30</v>
      </c>
      <c r="I3415" t="str">
        <f>VLOOKUP($H3415,Neighborhoods!$A:$C,2,0)</f>
        <v>Staten Island</v>
      </c>
      <c r="J3415" t="str">
        <f>VLOOKUP($H3415,Neighborhoods!$A:$C,3,0)</f>
        <v>Tompkinsville</v>
      </c>
      <c r="K3415" t="s">
        <v>11822</v>
      </c>
      <c r="L3415" t="str">
        <f t="shared" si="212"/>
        <v>No</v>
      </c>
      <c r="M3415">
        <v>12</v>
      </c>
      <c r="N3415" t="str" cm="1">
        <f t="array" ref="N3415">_xlfn.IFS(M3415&lt;=2,"Small",M3415&lt;=5,"Medium",M3415&gt;5,"Large")</f>
        <v>Large</v>
      </c>
      <c r="O3415" s="50">
        <v>345</v>
      </c>
      <c r="P3415" s="67">
        <f t="shared" si="213"/>
        <v>0.04</v>
      </c>
      <c r="Q3415" s="52">
        <v>4.9800000000000004</v>
      </c>
      <c r="R3415" s="52" t="str" cm="1">
        <f t="array" ref="R3415">_xlfn.IFS(ROUND(Q3415,0)=5,"Excellent",ROUND(Q3415,0)=4,"Good",ROUND(Q3415,0)=3,"Ok",ROUND(Q3415,0)&lt;3,"Bad")</f>
        <v>Excellent</v>
      </c>
      <c r="S3415">
        <v>65</v>
      </c>
      <c r="T3415" t="str">
        <f t="shared" si="214"/>
        <v>No</v>
      </c>
      <c r="U3415" s="65">
        <v>43170</v>
      </c>
      <c r="V3415" s="65">
        <v>43908</v>
      </c>
      <c r="W3415">
        <v>349</v>
      </c>
      <c r="X3415" t="str">
        <f t="shared" si="215"/>
        <v>Active</v>
      </c>
      <c r="Y3415" t="s">
        <v>15616</v>
      </c>
    </row>
    <row r="3416" spans="1:25" x14ac:dyDescent="0.25">
      <c r="A3416">
        <v>3415</v>
      </c>
      <c r="B3416" t="s">
        <v>2488</v>
      </c>
      <c r="C3416">
        <v>968</v>
      </c>
      <c r="D3416" t="str">
        <f>VLOOKUP($C3416,Hosts!$A:$O,10,0)</f>
        <v>New York</v>
      </c>
      <c r="E3416" s="67">
        <f>INDEX(Hosts!$A:$O,MATCH(Places!$C3416,Hosts!$A:$A,0),MATCH(Places!E$1,Hosts!$1:$1,0))</f>
        <v>1</v>
      </c>
      <c r="F3416" s="67">
        <f>INDEX(Hosts!$A:$O,MATCH(Places!$C3416,Hosts!$A:$A,0),MATCH(Places!F$1,Hosts!$1:$1,0))</f>
        <v>0.9</v>
      </c>
      <c r="G3416" s="67" t="str">
        <f>INDEX(Hosts!$A:$O,MATCH(Places!$C3416,Hosts!$A:$A,0),MATCH(Places!G$1,Hosts!$1:$1,0))</f>
        <v>Yes</v>
      </c>
      <c r="H3416">
        <v>8</v>
      </c>
      <c r="I3416" t="str">
        <f>VLOOKUP($H3416,Neighborhoods!$A:$C,2,0)</f>
        <v>Brooklyn</v>
      </c>
      <c r="J3416" t="str">
        <f>VLOOKUP($H3416,Neighborhoods!$A:$C,3,0)</f>
        <v>Bushwick</v>
      </c>
      <c r="K3416" t="s">
        <v>1</v>
      </c>
      <c r="L3416" t="str">
        <f t="shared" si="212"/>
        <v>Yes</v>
      </c>
      <c r="M3416">
        <v>2</v>
      </c>
      <c r="N3416" t="str" cm="1">
        <f t="array" ref="N3416">_xlfn.IFS(M3416&lt;=2,"Small",M3416&lt;=5,"Medium",M3416&gt;5,"Large")</f>
        <v>Small</v>
      </c>
      <c r="O3416" s="50">
        <v>60</v>
      </c>
      <c r="P3416" s="67">
        <f t="shared" si="213"/>
        <v>0.03</v>
      </c>
      <c r="Q3416" s="52">
        <v>4.9800000000000004</v>
      </c>
      <c r="R3416" s="52" t="str" cm="1">
        <f t="array" ref="R3416">_xlfn.IFS(ROUND(Q3416,0)=5,"Excellent",ROUND(Q3416,0)=4,"Good",ROUND(Q3416,0)=3,"Ok",ROUND(Q3416,0)&lt;3,"Bad")</f>
        <v>Excellent</v>
      </c>
      <c r="S3416">
        <v>115</v>
      </c>
      <c r="T3416" t="str">
        <f t="shared" si="214"/>
        <v>Yes</v>
      </c>
      <c r="U3416" s="65">
        <v>43163</v>
      </c>
      <c r="V3416" s="65">
        <v>43891</v>
      </c>
      <c r="W3416">
        <v>45</v>
      </c>
      <c r="X3416" t="str">
        <f t="shared" si="215"/>
        <v>Active</v>
      </c>
      <c r="Y3416" t="s">
        <v>15615</v>
      </c>
    </row>
    <row r="3417" spans="1:25" x14ac:dyDescent="0.25">
      <c r="A3417">
        <v>3416</v>
      </c>
      <c r="B3417" t="s">
        <v>2489</v>
      </c>
      <c r="C3417">
        <v>1417</v>
      </c>
      <c r="D3417" t="str">
        <f>VLOOKUP($C3417,Hosts!$A:$O,10,0)</f>
        <v>New York</v>
      </c>
      <c r="E3417" s="67">
        <f>INDEX(Hosts!$A:$O,MATCH(Places!$C3417,Hosts!$A:$A,0),MATCH(Places!E$1,Hosts!$1:$1,0))</f>
        <v>1</v>
      </c>
      <c r="F3417" s="67">
        <f>INDEX(Hosts!$A:$O,MATCH(Places!$C3417,Hosts!$A:$A,0),MATCH(Places!F$1,Hosts!$1:$1,0))</f>
        <v>0.68</v>
      </c>
      <c r="G3417" s="67" t="str">
        <f>INDEX(Hosts!$A:$O,MATCH(Places!$C3417,Hosts!$A:$A,0),MATCH(Places!G$1,Hosts!$1:$1,0))</f>
        <v>No</v>
      </c>
      <c r="H3417">
        <v>12</v>
      </c>
      <c r="I3417" t="str">
        <f>VLOOKUP($H3417,Neighborhoods!$A:$C,2,0)</f>
        <v>Brooklyn</v>
      </c>
      <c r="J3417" t="str">
        <f>VLOOKUP($H3417,Neighborhoods!$A:$C,3,0)</f>
        <v>Williamsburg</v>
      </c>
      <c r="K3417" t="s">
        <v>11822</v>
      </c>
      <c r="L3417" t="str">
        <f t="shared" si="212"/>
        <v>No</v>
      </c>
      <c r="M3417">
        <v>3</v>
      </c>
      <c r="N3417" t="str" cm="1">
        <f t="array" ref="N3417">_xlfn.IFS(M3417&lt;=2,"Small",M3417&lt;=5,"Medium",M3417&gt;5,"Large")</f>
        <v>Medium</v>
      </c>
      <c r="O3417" s="50">
        <v>129</v>
      </c>
      <c r="P3417" s="67">
        <f t="shared" si="213"/>
        <v>0.03</v>
      </c>
      <c r="Q3417" s="52">
        <v>4.7300000000000004</v>
      </c>
      <c r="R3417" s="52" t="str" cm="1">
        <f t="array" ref="R3417">_xlfn.IFS(ROUND(Q3417,0)=5,"Excellent",ROUND(Q3417,0)=4,"Good",ROUND(Q3417,0)=3,"Ok",ROUND(Q3417,0)&lt;3,"Bad")</f>
        <v>Excellent</v>
      </c>
      <c r="S3417">
        <v>60</v>
      </c>
      <c r="T3417" t="str">
        <f t="shared" si="214"/>
        <v>No</v>
      </c>
      <c r="U3417" s="65">
        <v>43171</v>
      </c>
      <c r="V3417" s="65">
        <v>43864</v>
      </c>
      <c r="W3417">
        <v>0</v>
      </c>
      <c r="X3417" t="str">
        <f t="shared" si="215"/>
        <v>Inactive</v>
      </c>
      <c r="Y3417" t="s">
        <v>15615</v>
      </c>
    </row>
    <row r="3418" spans="1:25" x14ac:dyDescent="0.25">
      <c r="A3418">
        <v>3417</v>
      </c>
      <c r="B3418" t="s">
        <v>15478</v>
      </c>
      <c r="C3418">
        <v>1390</v>
      </c>
      <c r="D3418" t="str">
        <f>VLOOKUP($C3418,Hosts!$A:$O,10,0)</f>
        <v>New York</v>
      </c>
      <c r="E3418" s="67">
        <f>INDEX(Hosts!$A:$O,MATCH(Places!$C3418,Hosts!$A:$A,0),MATCH(Places!E$1,Hosts!$1:$1,0))</f>
        <v>0</v>
      </c>
      <c r="F3418" s="67">
        <f>INDEX(Hosts!$A:$O,MATCH(Places!$C3418,Hosts!$A:$A,0),MATCH(Places!F$1,Hosts!$1:$1,0))</f>
        <v>0.64</v>
      </c>
      <c r="G3418" s="67" t="str">
        <f>INDEX(Hosts!$A:$O,MATCH(Places!$C3418,Hosts!$A:$A,0),MATCH(Places!G$1,Hosts!$1:$1,0))</f>
        <v>No</v>
      </c>
      <c r="H3418">
        <v>25</v>
      </c>
      <c r="I3418" t="str">
        <f>VLOOKUP($H3418,Neighborhoods!$A:$C,2,0)</f>
        <v>Queens</v>
      </c>
      <c r="J3418" t="str">
        <f>VLOOKUP($H3418,Neighborhoods!$A:$C,3,0)</f>
        <v>Ridgewood</v>
      </c>
      <c r="K3418" t="s">
        <v>1</v>
      </c>
      <c r="L3418" t="str">
        <f t="shared" si="212"/>
        <v>Yes</v>
      </c>
      <c r="M3418">
        <v>2</v>
      </c>
      <c r="N3418" t="str" cm="1">
        <f t="array" ref="N3418">_xlfn.IFS(M3418&lt;=2,"Small",M3418&lt;=5,"Medium",M3418&gt;5,"Large")</f>
        <v>Small</v>
      </c>
      <c r="O3418" s="50">
        <v>68</v>
      </c>
      <c r="P3418" s="67">
        <f t="shared" si="213"/>
        <v>0.03</v>
      </c>
      <c r="Q3418" s="52">
        <v>4.9800000000000004</v>
      </c>
      <c r="R3418" s="52" t="str" cm="1">
        <f t="array" ref="R3418">_xlfn.IFS(ROUND(Q3418,0)=5,"Excellent",ROUND(Q3418,0)=4,"Good",ROUND(Q3418,0)=3,"Ok",ROUND(Q3418,0)&lt;3,"Bad")</f>
        <v>Excellent</v>
      </c>
      <c r="S3418">
        <v>41</v>
      </c>
      <c r="T3418" t="str">
        <f t="shared" si="214"/>
        <v>No</v>
      </c>
      <c r="U3418" s="65">
        <v>43191</v>
      </c>
      <c r="V3418" s="65">
        <v>43906</v>
      </c>
      <c r="W3418">
        <v>89</v>
      </c>
      <c r="X3418" t="str">
        <f t="shared" si="215"/>
        <v>Active</v>
      </c>
      <c r="Y3418" t="s">
        <v>15615</v>
      </c>
    </row>
    <row r="3419" spans="1:25" x14ac:dyDescent="0.25">
      <c r="A3419">
        <v>3418</v>
      </c>
      <c r="B3419" t="s">
        <v>2490</v>
      </c>
      <c r="C3419">
        <v>2697</v>
      </c>
      <c r="D3419" t="str">
        <f>VLOOKUP($C3419,Hosts!$A:$O,10,0)</f>
        <v>New York</v>
      </c>
      <c r="E3419" s="67">
        <f>INDEX(Hosts!$A:$O,MATCH(Places!$C3419,Hosts!$A:$A,0),MATCH(Places!E$1,Hosts!$1:$1,0))</f>
        <v>1</v>
      </c>
      <c r="F3419" s="67">
        <f>INDEX(Hosts!$A:$O,MATCH(Places!$C3419,Hosts!$A:$A,0),MATCH(Places!F$1,Hosts!$1:$1,0))</f>
        <v>0.98</v>
      </c>
      <c r="G3419" s="67" t="str">
        <f>INDEX(Hosts!$A:$O,MATCH(Places!$C3419,Hosts!$A:$A,0),MATCH(Places!G$1,Hosts!$1:$1,0))</f>
        <v>No</v>
      </c>
      <c r="H3419">
        <v>20</v>
      </c>
      <c r="I3419" t="str">
        <f>VLOOKUP($H3419,Neighborhoods!$A:$C,2,0)</f>
        <v>Manhattan</v>
      </c>
      <c r="J3419" t="str">
        <f>VLOOKUP($H3419,Neighborhoods!$A:$C,3,0)</f>
        <v>Upper West Side</v>
      </c>
      <c r="K3419" t="s">
        <v>1</v>
      </c>
      <c r="L3419" t="str">
        <f t="shared" si="212"/>
        <v>Yes</v>
      </c>
      <c r="M3419">
        <v>4</v>
      </c>
      <c r="N3419" t="str" cm="1">
        <f t="array" ref="N3419">_xlfn.IFS(M3419&lt;=2,"Small",M3419&lt;=5,"Medium",M3419&gt;5,"Large")</f>
        <v>Medium</v>
      </c>
      <c r="O3419" s="50">
        <v>119</v>
      </c>
      <c r="P3419" s="67">
        <f t="shared" si="213"/>
        <v>0.03</v>
      </c>
      <c r="Q3419" s="52">
        <v>4.7</v>
      </c>
      <c r="R3419" s="52" t="str" cm="1">
        <f t="array" ref="R3419">_xlfn.IFS(ROUND(Q3419,0)=5,"Excellent",ROUND(Q3419,0)=4,"Good",ROUND(Q3419,0)=3,"Ok",ROUND(Q3419,0)&lt;3,"Bad")</f>
        <v>Excellent</v>
      </c>
      <c r="S3419">
        <v>70</v>
      </c>
      <c r="T3419" t="str">
        <f t="shared" si="214"/>
        <v>No</v>
      </c>
      <c r="U3419" s="65">
        <v>43177</v>
      </c>
      <c r="V3419" s="65">
        <v>43907</v>
      </c>
      <c r="W3419">
        <v>260</v>
      </c>
      <c r="X3419" t="str">
        <f t="shared" si="215"/>
        <v>Active</v>
      </c>
      <c r="Y3419" t="s">
        <v>15615</v>
      </c>
    </row>
    <row r="3420" spans="1:25" x14ac:dyDescent="0.25">
      <c r="A3420">
        <v>3419</v>
      </c>
      <c r="B3420" t="s">
        <v>2491</v>
      </c>
      <c r="C3420">
        <v>3330</v>
      </c>
      <c r="D3420" t="str">
        <f>VLOOKUP($C3420,Hosts!$A:$O,10,0)</f>
        <v>New York</v>
      </c>
      <c r="E3420" s="67">
        <f>INDEX(Hosts!$A:$O,MATCH(Places!$C3420,Hosts!$A:$A,0),MATCH(Places!E$1,Hosts!$1:$1,0))</f>
        <v>1</v>
      </c>
      <c r="F3420" s="67">
        <f>INDEX(Hosts!$A:$O,MATCH(Places!$C3420,Hosts!$A:$A,0),MATCH(Places!F$1,Hosts!$1:$1,0))</f>
        <v>0.97</v>
      </c>
      <c r="G3420" s="67" t="str">
        <f>INDEX(Hosts!$A:$O,MATCH(Places!$C3420,Hosts!$A:$A,0),MATCH(Places!G$1,Hosts!$1:$1,0))</f>
        <v>Yes</v>
      </c>
      <c r="H3420">
        <v>14</v>
      </c>
      <c r="I3420" t="str">
        <f>VLOOKUP($H3420,Neighborhoods!$A:$C,2,0)</f>
        <v>Manhattan</v>
      </c>
      <c r="J3420" t="str">
        <f>VLOOKUP($H3420,Neighborhoods!$A:$C,3,0)</f>
        <v>East Harlem</v>
      </c>
      <c r="K3420" t="s">
        <v>1</v>
      </c>
      <c r="L3420" t="str">
        <f t="shared" si="212"/>
        <v>Yes</v>
      </c>
      <c r="M3420">
        <v>4</v>
      </c>
      <c r="N3420" t="str" cm="1">
        <f t="array" ref="N3420">_xlfn.IFS(M3420&lt;=2,"Small",M3420&lt;=5,"Medium",M3420&gt;5,"Large")</f>
        <v>Medium</v>
      </c>
      <c r="O3420" s="50">
        <v>52</v>
      </c>
      <c r="P3420" s="67">
        <f t="shared" si="213"/>
        <v>0.03</v>
      </c>
      <c r="Q3420" s="52">
        <v>4.92</v>
      </c>
      <c r="R3420" s="52" t="str" cm="1">
        <f t="array" ref="R3420">_xlfn.IFS(ROUND(Q3420,0)=5,"Excellent",ROUND(Q3420,0)=4,"Good",ROUND(Q3420,0)=3,"Ok",ROUND(Q3420,0)&lt;3,"Bad")</f>
        <v>Excellent</v>
      </c>
      <c r="S3420">
        <v>109</v>
      </c>
      <c r="T3420" t="str">
        <f t="shared" si="214"/>
        <v>Yes</v>
      </c>
      <c r="U3420" s="65">
        <v>43222</v>
      </c>
      <c r="V3420" s="65">
        <v>44049</v>
      </c>
      <c r="W3420">
        <v>179</v>
      </c>
      <c r="X3420" t="str">
        <f t="shared" si="215"/>
        <v>Active</v>
      </c>
      <c r="Y3420" t="s">
        <v>15616</v>
      </c>
    </row>
    <row r="3421" spans="1:25" x14ac:dyDescent="0.25">
      <c r="A3421">
        <v>3420</v>
      </c>
      <c r="B3421" t="s">
        <v>14408</v>
      </c>
      <c r="C3421">
        <v>3199</v>
      </c>
      <c r="D3421" t="str">
        <f>VLOOKUP($C3421,Hosts!$A:$O,10,0)</f>
        <v>New York</v>
      </c>
      <c r="E3421" s="67">
        <f>INDEX(Hosts!$A:$O,MATCH(Places!$C3421,Hosts!$A:$A,0),MATCH(Places!E$1,Hosts!$1:$1,0))</f>
        <v>1</v>
      </c>
      <c r="F3421" s="67">
        <f>INDEX(Hosts!$A:$O,MATCH(Places!$C3421,Hosts!$A:$A,0),MATCH(Places!F$1,Hosts!$1:$1,0))</f>
        <v>0.83</v>
      </c>
      <c r="G3421" s="67" t="str">
        <f>INDEX(Hosts!$A:$O,MATCH(Places!$C3421,Hosts!$A:$A,0),MATCH(Places!G$1,Hosts!$1:$1,0))</f>
        <v>No</v>
      </c>
      <c r="H3421">
        <v>14</v>
      </c>
      <c r="I3421" t="str">
        <f>VLOOKUP($H3421,Neighborhoods!$A:$C,2,0)</f>
        <v>Manhattan</v>
      </c>
      <c r="J3421" t="str">
        <f>VLOOKUP($H3421,Neighborhoods!$A:$C,3,0)</f>
        <v>East Harlem</v>
      </c>
      <c r="K3421" t="s">
        <v>11822</v>
      </c>
      <c r="L3421" t="str">
        <f t="shared" si="212"/>
        <v>No</v>
      </c>
      <c r="M3421">
        <v>2</v>
      </c>
      <c r="N3421" t="str" cm="1">
        <f t="array" ref="N3421">_xlfn.IFS(M3421&lt;=2,"Small",M3421&lt;=5,"Medium",M3421&gt;5,"Large")</f>
        <v>Small</v>
      </c>
      <c r="O3421" s="50">
        <v>103</v>
      </c>
      <c r="P3421" s="67">
        <f t="shared" si="213"/>
        <v>0.03</v>
      </c>
      <c r="Q3421" s="52">
        <v>4.6900000000000004</v>
      </c>
      <c r="R3421" s="52" t="str" cm="1">
        <f t="array" ref="R3421">_xlfn.IFS(ROUND(Q3421,0)=5,"Excellent",ROUND(Q3421,0)=4,"Good",ROUND(Q3421,0)=3,"Ok",ROUND(Q3421,0)&lt;3,"Bad")</f>
        <v>Excellent</v>
      </c>
      <c r="S3421">
        <v>13</v>
      </c>
      <c r="T3421" t="str">
        <f t="shared" si="214"/>
        <v>No</v>
      </c>
      <c r="U3421" s="65">
        <v>43175</v>
      </c>
      <c r="V3421" s="65">
        <v>44052</v>
      </c>
      <c r="W3421">
        <v>0</v>
      </c>
      <c r="X3421" t="str">
        <f t="shared" si="215"/>
        <v>Inactive</v>
      </c>
      <c r="Y3421" t="s">
        <v>15615</v>
      </c>
    </row>
    <row r="3422" spans="1:25" x14ac:dyDescent="0.25">
      <c r="A3422">
        <v>3421</v>
      </c>
      <c r="B3422" t="s">
        <v>2492</v>
      </c>
      <c r="C3422">
        <v>3232</v>
      </c>
      <c r="D3422" t="str">
        <f>VLOOKUP($C3422,Hosts!$A:$O,10,0)</f>
        <v>New York</v>
      </c>
      <c r="E3422" s="67">
        <f>INDEX(Hosts!$A:$O,MATCH(Places!$C3422,Hosts!$A:$A,0),MATCH(Places!E$1,Hosts!$1:$1,0))</f>
        <v>1</v>
      </c>
      <c r="F3422" s="67">
        <f>INDEX(Hosts!$A:$O,MATCH(Places!$C3422,Hosts!$A:$A,0),MATCH(Places!F$1,Hosts!$1:$1,0))</f>
        <v>0.97</v>
      </c>
      <c r="G3422" s="67" t="str">
        <f>INDEX(Hosts!$A:$O,MATCH(Places!$C3422,Hosts!$A:$A,0),MATCH(Places!G$1,Hosts!$1:$1,0))</f>
        <v>Yes</v>
      </c>
      <c r="H3422">
        <v>19</v>
      </c>
      <c r="I3422" t="str">
        <f>VLOOKUP($H3422,Neighborhoods!$A:$C,2,0)</f>
        <v>Manhattan</v>
      </c>
      <c r="J3422" t="str">
        <f>VLOOKUP($H3422,Neighborhoods!$A:$C,3,0)</f>
        <v>Upper East Side</v>
      </c>
      <c r="K3422" t="s">
        <v>11822</v>
      </c>
      <c r="L3422" t="str">
        <f t="shared" si="212"/>
        <v>No</v>
      </c>
      <c r="M3422">
        <v>4</v>
      </c>
      <c r="N3422" t="str" cm="1">
        <f t="array" ref="N3422">_xlfn.IFS(M3422&lt;=2,"Small",M3422&lt;=5,"Medium",M3422&gt;5,"Large")</f>
        <v>Medium</v>
      </c>
      <c r="O3422" s="50">
        <v>199</v>
      </c>
      <c r="P3422" s="67">
        <f t="shared" si="213"/>
        <v>0.03</v>
      </c>
      <c r="Q3422" s="52">
        <v>4.99</v>
      </c>
      <c r="R3422" s="52" t="str" cm="1">
        <f t="array" ref="R3422">_xlfn.IFS(ROUND(Q3422,0)=5,"Excellent",ROUND(Q3422,0)=4,"Good",ROUND(Q3422,0)=3,"Ok",ROUND(Q3422,0)&lt;3,"Bad")</f>
        <v>Excellent</v>
      </c>
      <c r="S3422">
        <v>93</v>
      </c>
      <c r="T3422" t="str">
        <f t="shared" si="214"/>
        <v>No</v>
      </c>
      <c r="U3422" s="65">
        <v>43184</v>
      </c>
      <c r="V3422" s="65">
        <v>44023</v>
      </c>
      <c r="W3422">
        <v>40</v>
      </c>
      <c r="X3422" t="str">
        <f t="shared" si="215"/>
        <v>Active</v>
      </c>
      <c r="Y3422" t="s">
        <v>15615</v>
      </c>
    </row>
    <row r="3423" spans="1:25" x14ac:dyDescent="0.25">
      <c r="A3423">
        <v>3422</v>
      </c>
      <c r="B3423" t="s">
        <v>13816</v>
      </c>
      <c r="C3423">
        <v>2166</v>
      </c>
      <c r="D3423" t="str">
        <f>VLOOKUP($C3423,Hosts!$A:$O,10,0)</f>
        <v>New York</v>
      </c>
      <c r="E3423" s="67">
        <f>INDEX(Hosts!$A:$O,MATCH(Places!$C3423,Hosts!$A:$A,0),MATCH(Places!E$1,Hosts!$1:$1,0))</f>
        <v>1</v>
      </c>
      <c r="F3423" s="67">
        <f>INDEX(Hosts!$A:$O,MATCH(Places!$C3423,Hosts!$A:$A,0),MATCH(Places!F$1,Hosts!$1:$1,0))</f>
        <v>0.82</v>
      </c>
      <c r="G3423" s="67" t="str">
        <f>INDEX(Hosts!$A:$O,MATCH(Places!$C3423,Hosts!$A:$A,0),MATCH(Places!G$1,Hosts!$1:$1,0))</f>
        <v>Yes</v>
      </c>
      <c r="H3423">
        <v>12</v>
      </c>
      <c r="I3423" t="str">
        <f>VLOOKUP($H3423,Neighborhoods!$A:$C,2,0)</f>
        <v>Brooklyn</v>
      </c>
      <c r="J3423" t="str">
        <f>VLOOKUP($H3423,Neighborhoods!$A:$C,3,0)</f>
        <v>Williamsburg</v>
      </c>
      <c r="K3423" t="s">
        <v>11822</v>
      </c>
      <c r="L3423" t="str">
        <f t="shared" si="212"/>
        <v>No</v>
      </c>
      <c r="M3423">
        <v>2</v>
      </c>
      <c r="N3423" t="str" cm="1">
        <f t="array" ref="N3423">_xlfn.IFS(M3423&lt;=2,"Small",M3423&lt;=5,"Medium",M3423&gt;5,"Large")</f>
        <v>Small</v>
      </c>
      <c r="O3423" s="50">
        <v>88</v>
      </c>
      <c r="P3423" s="67">
        <f t="shared" si="213"/>
        <v>0.03</v>
      </c>
      <c r="Q3423" s="52">
        <v>4.92</v>
      </c>
      <c r="R3423" s="52" t="str" cm="1">
        <f t="array" ref="R3423">_xlfn.IFS(ROUND(Q3423,0)=5,"Excellent",ROUND(Q3423,0)=4,"Good",ROUND(Q3423,0)=3,"Ok",ROUND(Q3423,0)&lt;3,"Bad")</f>
        <v>Excellent</v>
      </c>
      <c r="S3423">
        <v>24</v>
      </c>
      <c r="T3423" t="str">
        <f t="shared" si="214"/>
        <v>No</v>
      </c>
      <c r="U3423" s="65">
        <v>43400</v>
      </c>
      <c r="V3423" s="65">
        <v>44032</v>
      </c>
      <c r="W3423">
        <v>137</v>
      </c>
      <c r="X3423" t="str">
        <f t="shared" si="215"/>
        <v>Active</v>
      </c>
      <c r="Y3423" t="s">
        <v>15616</v>
      </c>
    </row>
    <row r="3424" spans="1:25" x14ac:dyDescent="0.25">
      <c r="A3424">
        <v>3423</v>
      </c>
      <c r="B3424" t="s">
        <v>2493</v>
      </c>
      <c r="C3424">
        <v>478</v>
      </c>
      <c r="D3424" t="str">
        <f>VLOOKUP($C3424,Hosts!$A:$O,10,0)</f>
        <v>Tennessee</v>
      </c>
      <c r="E3424" s="67">
        <f>INDEX(Hosts!$A:$O,MATCH(Places!$C3424,Hosts!$A:$A,0),MATCH(Places!E$1,Hosts!$1:$1,0))</f>
        <v>1</v>
      </c>
      <c r="F3424" s="67">
        <f>INDEX(Hosts!$A:$O,MATCH(Places!$C3424,Hosts!$A:$A,0),MATCH(Places!F$1,Hosts!$1:$1,0))</f>
        <v>0.69</v>
      </c>
      <c r="G3424" s="67" t="str">
        <f>INDEX(Hosts!$A:$O,MATCH(Places!$C3424,Hosts!$A:$A,0),MATCH(Places!G$1,Hosts!$1:$1,0))</f>
        <v>Yes</v>
      </c>
      <c r="H3424">
        <v>12</v>
      </c>
      <c r="I3424" t="str">
        <f>VLOOKUP($H3424,Neighborhoods!$A:$C,2,0)</f>
        <v>Brooklyn</v>
      </c>
      <c r="J3424" t="str">
        <f>VLOOKUP($H3424,Neighborhoods!$A:$C,3,0)</f>
        <v>Williamsburg</v>
      </c>
      <c r="K3424" t="s">
        <v>1</v>
      </c>
      <c r="L3424" t="str">
        <f t="shared" si="212"/>
        <v>Yes</v>
      </c>
      <c r="M3424">
        <v>1</v>
      </c>
      <c r="N3424" t="str" cm="1">
        <f t="array" ref="N3424">_xlfn.IFS(M3424&lt;=2,"Small",M3424&lt;=5,"Medium",M3424&gt;5,"Large")</f>
        <v>Small</v>
      </c>
      <c r="O3424" s="50">
        <v>68</v>
      </c>
      <c r="P3424" s="67">
        <f t="shared" si="213"/>
        <v>0.03</v>
      </c>
      <c r="Q3424" s="52">
        <v>4.8</v>
      </c>
      <c r="R3424" s="52" t="str" cm="1">
        <f t="array" ref="R3424">_xlfn.IFS(ROUND(Q3424,0)=5,"Excellent",ROUND(Q3424,0)=4,"Good",ROUND(Q3424,0)=3,"Ok",ROUND(Q3424,0)&lt;3,"Bad")</f>
        <v>Excellent</v>
      </c>
      <c r="S3424">
        <v>10</v>
      </c>
      <c r="T3424" t="str">
        <f t="shared" si="214"/>
        <v>No</v>
      </c>
      <c r="U3424" s="65">
        <v>43373</v>
      </c>
      <c r="V3424" s="65">
        <v>44043</v>
      </c>
      <c r="W3424">
        <v>265</v>
      </c>
      <c r="X3424" t="str">
        <f t="shared" si="215"/>
        <v>Active</v>
      </c>
      <c r="Y3424" t="s">
        <v>15615</v>
      </c>
    </row>
    <row r="3425" spans="1:25" x14ac:dyDescent="0.25">
      <c r="A3425">
        <v>3424</v>
      </c>
      <c r="B3425" t="s">
        <v>2494</v>
      </c>
      <c r="C3425">
        <v>3477</v>
      </c>
      <c r="D3425" t="str">
        <f>VLOOKUP($C3425,Hosts!$A:$O,10,0)</f>
        <v>New York</v>
      </c>
      <c r="E3425" s="67">
        <f>INDEX(Hosts!$A:$O,MATCH(Places!$C3425,Hosts!$A:$A,0),MATCH(Places!E$1,Hosts!$1:$1,0))</f>
        <v>1</v>
      </c>
      <c r="F3425" s="67">
        <f>INDEX(Hosts!$A:$O,MATCH(Places!$C3425,Hosts!$A:$A,0),MATCH(Places!F$1,Hosts!$1:$1,0))</f>
        <v>0.97</v>
      </c>
      <c r="G3425" s="67" t="str">
        <f>INDEX(Hosts!$A:$O,MATCH(Places!$C3425,Hosts!$A:$A,0),MATCH(Places!G$1,Hosts!$1:$1,0))</f>
        <v>No</v>
      </c>
      <c r="H3425">
        <v>8</v>
      </c>
      <c r="I3425" t="str">
        <f>VLOOKUP($H3425,Neighborhoods!$A:$C,2,0)</f>
        <v>Brooklyn</v>
      </c>
      <c r="J3425" t="str">
        <f>VLOOKUP($H3425,Neighborhoods!$A:$C,3,0)</f>
        <v>Bushwick</v>
      </c>
      <c r="K3425" t="s">
        <v>11822</v>
      </c>
      <c r="L3425" t="str">
        <f t="shared" si="212"/>
        <v>No</v>
      </c>
      <c r="M3425">
        <v>4</v>
      </c>
      <c r="N3425" t="str" cm="1">
        <f t="array" ref="N3425">_xlfn.IFS(M3425&lt;=2,"Small",M3425&lt;=5,"Medium",M3425&gt;5,"Large")</f>
        <v>Medium</v>
      </c>
      <c r="O3425" s="50">
        <v>83</v>
      </c>
      <c r="P3425" s="67">
        <f t="shared" si="213"/>
        <v>0.03</v>
      </c>
      <c r="Q3425" s="52">
        <v>4.82</v>
      </c>
      <c r="R3425" s="52" t="str" cm="1">
        <f t="array" ref="R3425">_xlfn.IFS(ROUND(Q3425,0)=5,"Excellent",ROUND(Q3425,0)=4,"Good",ROUND(Q3425,0)=3,"Ok",ROUND(Q3425,0)&lt;3,"Bad")</f>
        <v>Excellent</v>
      </c>
      <c r="S3425">
        <v>119</v>
      </c>
      <c r="T3425" t="str">
        <f t="shared" si="214"/>
        <v>Yes</v>
      </c>
      <c r="U3425" s="65">
        <v>43162</v>
      </c>
      <c r="V3425" s="65">
        <v>44054</v>
      </c>
      <c r="W3425">
        <v>203</v>
      </c>
      <c r="X3425" t="str">
        <f t="shared" si="215"/>
        <v>Active</v>
      </c>
      <c r="Y3425" t="s">
        <v>15615</v>
      </c>
    </row>
    <row r="3426" spans="1:25" x14ac:dyDescent="0.25">
      <c r="A3426">
        <v>3425</v>
      </c>
      <c r="B3426" t="s">
        <v>2495</v>
      </c>
      <c r="C3426">
        <v>3192</v>
      </c>
      <c r="D3426" t="str">
        <f>VLOOKUP($C3426,Hosts!$A:$O,10,0)</f>
        <v>New York</v>
      </c>
      <c r="E3426" s="67">
        <f>INDEX(Hosts!$A:$O,MATCH(Places!$C3426,Hosts!$A:$A,0),MATCH(Places!E$1,Hosts!$1:$1,0))</f>
        <v>1</v>
      </c>
      <c r="F3426" s="67">
        <f>INDEX(Hosts!$A:$O,MATCH(Places!$C3426,Hosts!$A:$A,0),MATCH(Places!F$1,Hosts!$1:$1,0))</f>
        <v>0.72</v>
      </c>
      <c r="G3426" s="67" t="str">
        <f>INDEX(Hosts!$A:$O,MATCH(Places!$C3426,Hosts!$A:$A,0),MATCH(Places!G$1,Hosts!$1:$1,0))</f>
        <v>No</v>
      </c>
      <c r="H3426">
        <v>20</v>
      </c>
      <c r="I3426" t="str">
        <f>VLOOKUP($H3426,Neighborhoods!$A:$C,2,0)</f>
        <v>Manhattan</v>
      </c>
      <c r="J3426" t="str">
        <f>VLOOKUP($H3426,Neighborhoods!$A:$C,3,0)</f>
        <v>Upper West Side</v>
      </c>
      <c r="K3426" t="s">
        <v>16</v>
      </c>
      <c r="L3426" t="str">
        <f t="shared" si="212"/>
        <v>Yes</v>
      </c>
      <c r="M3426">
        <v>3</v>
      </c>
      <c r="N3426" t="str" cm="1">
        <f t="array" ref="N3426">_xlfn.IFS(M3426&lt;=2,"Small",M3426&lt;=5,"Medium",M3426&gt;5,"Large")</f>
        <v>Medium</v>
      </c>
      <c r="O3426" s="50">
        <v>19</v>
      </c>
      <c r="P3426" s="67">
        <f t="shared" si="213"/>
        <v>0.03</v>
      </c>
      <c r="Q3426" s="52">
        <v>4.42</v>
      </c>
      <c r="R3426" s="52" t="str" cm="1">
        <f t="array" ref="R3426">_xlfn.IFS(ROUND(Q3426,0)=5,"Excellent",ROUND(Q3426,0)=4,"Good",ROUND(Q3426,0)=3,"Ok",ROUND(Q3426,0)&lt;3,"Bad")</f>
        <v>Good</v>
      </c>
      <c r="S3426">
        <v>50</v>
      </c>
      <c r="T3426" t="str">
        <f t="shared" si="214"/>
        <v>No</v>
      </c>
      <c r="U3426" s="65">
        <v>43148</v>
      </c>
      <c r="V3426" s="65">
        <v>43883</v>
      </c>
      <c r="W3426">
        <v>92</v>
      </c>
      <c r="X3426" t="str">
        <f t="shared" si="215"/>
        <v>Active</v>
      </c>
      <c r="Y3426" t="s">
        <v>15615</v>
      </c>
    </row>
    <row r="3427" spans="1:25" x14ac:dyDescent="0.25">
      <c r="A3427">
        <v>3426</v>
      </c>
      <c r="B3427" t="s">
        <v>2496</v>
      </c>
      <c r="C3427">
        <v>3249</v>
      </c>
      <c r="D3427" t="str">
        <f>VLOOKUP($C3427,Hosts!$A:$O,10,0)</f>
        <v>New York</v>
      </c>
      <c r="E3427" s="67">
        <f>INDEX(Hosts!$A:$O,MATCH(Places!$C3427,Hosts!$A:$A,0),MATCH(Places!E$1,Hosts!$1:$1,0))</f>
        <v>1</v>
      </c>
      <c r="F3427" s="67">
        <f>INDEX(Hosts!$A:$O,MATCH(Places!$C3427,Hosts!$A:$A,0),MATCH(Places!F$1,Hosts!$1:$1,0))</f>
        <v>0.99</v>
      </c>
      <c r="G3427" s="67" t="str">
        <f>INDEX(Hosts!$A:$O,MATCH(Places!$C3427,Hosts!$A:$A,0),MATCH(Places!G$1,Hosts!$1:$1,0))</f>
        <v>Yes</v>
      </c>
      <c r="H3427">
        <v>8</v>
      </c>
      <c r="I3427" t="str">
        <f>VLOOKUP($H3427,Neighborhoods!$A:$C,2,0)</f>
        <v>Brooklyn</v>
      </c>
      <c r="J3427" t="str">
        <f>VLOOKUP($H3427,Neighborhoods!$A:$C,3,0)</f>
        <v>Bushwick</v>
      </c>
      <c r="K3427" t="s">
        <v>1</v>
      </c>
      <c r="L3427" t="str">
        <f t="shared" si="212"/>
        <v>Yes</v>
      </c>
      <c r="M3427">
        <v>3</v>
      </c>
      <c r="N3427" t="str" cm="1">
        <f t="array" ref="N3427">_xlfn.IFS(M3427&lt;=2,"Small",M3427&lt;=5,"Medium",M3427&gt;5,"Large")</f>
        <v>Medium</v>
      </c>
      <c r="O3427" s="50">
        <v>56</v>
      </c>
      <c r="P3427" s="67">
        <f t="shared" si="213"/>
        <v>0.03</v>
      </c>
      <c r="Q3427" s="52">
        <v>4.91</v>
      </c>
      <c r="R3427" s="52" t="str" cm="1">
        <f t="array" ref="R3427">_xlfn.IFS(ROUND(Q3427,0)=5,"Excellent",ROUND(Q3427,0)=4,"Good",ROUND(Q3427,0)=3,"Ok",ROUND(Q3427,0)&lt;3,"Bad")</f>
        <v>Excellent</v>
      </c>
      <c r="S3427">
        <v>23</v>
      </c>
      <c r="T3427" t="str">
        <f t="shared" si="214"/>
        <v>No</v>
      </c>
      <c r="U3427" s="65">
        <v>43177</v>
      </c>
      <c r="V3427" s="65">
        <v>44038</v>
      </c>
      <c r="W3427">
        <v>180</v>
      </c>
      <c r="X3427" t="str">
        <f t="shared" si="215"/>
        <v>Active</v>
      </c>
      <c r="Y3427" t="s">
        <v>15616</v>
      </c>
    </row>
    <row r="3428" spans="1:25" x14ac:dyDescent="0.25">
      <c r="A3428">
        <v>3427</v>
      </c>
      <c r="B3428" t="s">
        <v>13644</v>
      </c>
      <c r="C3428">
        <v>207</v>
      </c>
      <c r="D3428" t="str">
        <f>VLOOKUP($C3428,Hosts!$A:$O,10,0)</f>
        <v>New York</v>
      </c>
      <c r="E3428" s="67">
        <f>INDEX(Hosts!$A:$O,MATCH(Places!$C3428,Hosts!$A:$A,0),MATCH(Places!E$1,Hosts!$1:$1,0))</f>
        <v>1</v>
      </c>
      <c r="F3428" s="67">
        <f>INDEX(Hosts!$A:$O,MATCH(Places!$C3428,Hosts!$A:$A,0),MATCH(Places!F$1,Hosts!$1:$1,0))</f>
        <v>0.92</v>
      </c>
      <c r="G3428" s="67" t="str">
        <f>INDEX(Hosts!$A:$O,MATCH(Places!$C3428,Hosts!$A:$A,0),MATCH(Places!G$1,Hosts!$1:$1,0))</f>
        <v>Yes</v>
      </c>
      <c r="H3428">
        <v>14</v>
      </c>
      <c r="I3428" t="str">
        <f>VLOOKUP($H3428,Neighborhoods!$A:$C,2,0)</f>
        <v>Manhattan</v>
      </c>
      <c r="J3428" t="str">
        <f>VLOOKUP($H3428,Neighborhoods!$A:$C,3,0)</f>
        <v>East Harlem</v>
      </c>
      <c r="K3428" t="s">
        <v>11822</v>
      </c>
      <c r="L3428" t="str">
        <f t="shared" si="212"/>
        <v>No</v>
      </c>
      <c r="M3428">
        <v>2</v>
      </c>
      <c r="N3428" t="str" cm="1">
        <f t="array" ref="N3428">_xlfn.IFS(M3428&lt;=2,"Small",M3428&lt;=5,"Medium",M3428&gt;5,"Large")</f>
        <v>Small</v>
      </c>
      <c r="O3428" s="50">
        <v>159</v>
      </c>
      <c r="P3428" s="67">
        <f t="shared" si="213"/>
        <v>0.03</v>
      </c>
      <c r="Q3428" s="52">
        <v>4.92</v>
      </c>
      <c r="R3428" s="52" t="str" cm="1">
        <f t="array" ref="R3428">_xlfn.IFS(ROUND(Q3428,0)=5,"Excellent",ROUND(Q3428,0)=4,"Good",ROUND(Q3428,0)=3,"Ok",ROUND(Q3428,0)&lt;3,"Bad")</f>
        <v>Excellent</v>
      </c>
      <c r="S3428">
        <v>26</v>
      </c>
      <c r="T3428" t="str">
        <f t="shared" si="214"/>
        <v>No</v>
      </c>
      <c r="U3428" s="65">
        <v>43164</v>
      </c>
      <c r="V3428" s="65">
        <v>43882</v>
      </c>
      <c r="W3428">
        <v>37</v>
      </c>
      <c r="X3428" t="str">
        <f t="shared" si="215"/>
        <v>Active</v>
      </c>
      <c r="Y3428" t="s">
        <v>15615</v>
      </c>
    </row>
    <row r="3429" spans="1:25" x14ac:dyDescent="0.25">
      <c r="A3429">
        <v>3428</v>
      </c>
      <c r="B3429" t="s">
        <v>14635</v>
      </c>
      <c r="C3429">
        <v>3478</v>
      </c>
      <c r="D3429" t="str">
        <f>VLOOKUP($C3429,Hosts!$A:$O,10,0)</f>
        <v>New York</v>
      </c>
      <c r="E3429" s="67">
        <f>INDEX(Hosts!$A:$O,MATCH(Places!$C3429,Hosts!$A:$A,0),MATCH(Places!E$1,Hosts!$1:$1,0))</f>
        <v>0.25</v>
      </c>
      <c r="F3429" s="67">
        <f>INDEX(Hosts!$A:$O,MATCH(Places!$C3429,Hosts!$A:$A,0),MATCH(Places!F$1,Hosts!$1:$1,0))</f>
        <v>0.54</v>
      </c>
      <c r="G3429" s="67" t="str">
        <f>INDEX(Hosts!$A:$O,MATCH(Places!$C3429,Hosts!$A:$A,0),MATCH(Places!G$1,Hosts!$1:$1,0))</f>
        <v>No</v>
      </c>
      <c r="H3429">
        <v>15</v>
      </c>
      <c r="I3429" t="str">
        <f>VLOOKUP($H3429,Neighborhoods!$A:$C,2,0)</f>
        <v>Manhattan</v>
      </c>
      <c r="J3429" t="str">
        <f>VLOOKUP($H3429,Neighborhoods!$A:$C,3,0)</f>
        <v>East Village</v>
      </c>
      <c r="K3429" t="s">
        <v>11822</v>
      </c>
      <c r="L3429" t="str">
        <f t="shared" si="212"/>
        <v>No</v>
      </c>
      <c r="M3429">
        <v>2</v>
      </c>
      <c r="N3429" t="str" cm="1">
        <f t="array" ref="N3429">_xlfn.IFS(M3429&lt;=2,"Small",M3429&lt;=5,"Medium",M3429&gt;5,"Large")</f>
        <v>Small</v>
      </c>
      <c r="O3429" s="50">
        <v>385</v>
      </c>
      <c r="P3429" s="67">
        <f t="shared" si="213"/>
        <v>0.04</v>
      </c>
      <c r="Q3429" s="52">
        <v>5</v>
      </c>
      <c r="R3429" s="52" t="str" cm="1">
        <f t="array" ref="R3429">_xlfn.IFS(ROUND(Q3429,0)=5,"Excellent",ROUND(Q3429,0)=4,"Good",ROUND(Q3429,0)=3,"Ok",ROUND(Q3429,0)&lt;3,"Bad")</f>
        <v>Excellent</v>
      </c>
      <c r="S3429">
        <v>9</v>
      </c>
      <c r="T3429" t="str">
        <f t="shared" si="214"/>
        <v>No</v>
      </c>
      <c r="U3429" s="65">
        <v>43252</v>
      </c>
      <c r="V3429" s="65">
        <v>43831</v>
      </c>
      <c r="W3429">
        <v>0</v>
      </c>
      <c r="X3429" t="str">
        <f t="shared" si="215"/>
        <v>Inactive</v>
      </c>
      <c r="Y3429" t="s">
        <v>15615</v>
      </c>
    </row>
    <row r="3430" spans="1:25" x14ac:dyDescent="0.25">
      <c r="A3430">
        <v>3429</v>
      </c>
      <c r="B3430" t="s">
        <v>15415</v>
      </c>
      <c r="C3430">
        <v>813</v>
      </c>
      <c r="D3430" t="str">
        <f>VLOOKUP($C3430,Hosts!$A:$O,10,0)</f>
        <v>New York</v>
      </c>
      <c r="E3430" s="67">
        <f>INDEX(Hosts!$A:$O,MATCH(Places!$C3430,Hosts!$A:$A,0),MATCH(Places!E$1,Hosts!$1:$1,0))</f>
        <v>1</v>
      </c>
      <c r="F3430" s="67">
        <f>INDEX(Hosts!$A:$O,MATCH(Places!$C3430,Hosts!$A:$A,0),MATCH(Places!F$1,Hosts!$1:$1,0))</f>
        <v>1</v>
      </c>
      <c r="G3430" s="67" t="str">
        <f>INDEX(Hosts!$A:$O,MATCH(Places!$C3430,Hosts!$A:$A,0),MATCH(Places!G$1,Hosts!$1:$1,0))</f>
        <v>Yes</v>
      </c>
      <c r="H3430">
        <v>7</v>
      </c>
      <c r="I3430" t="str">
        <f>VLOOKUP($H3430,Neighborhoods!$A:$C,2,0)</f>
        <v>Brooklyn</v>
      </c>
      <c r="J3430" t="str">
        <f>VLOOKUP($H3430,Neighborhoods!$A:$C,3,0)</f>
        <v>Bedford-Stuyvesant</v>
      </c>
      <c r="K3430" t="s">
        <v>11822</v>
      </c>
      <c r="L3430" t="str">
        <f t="shared" si="212"/>
        <v>No</v>
      </c>
      <c r="M3430">
        <v>2</v>
      </c>
      <c r="N3430" t="str" cm="1">
        <f t="array" ref="N3430">_xlfn.IFS(M3430&lt;=2,"Small",M3430&lt;=5,"Medium",M3430&gt;5,"Large")</f>
        <v>Small</v>
      </c>
      <c r="O3430" s="50">
        <v>189</v>
      </c>
      <c r="P3430" s="67">
        <f t="shared" si="213"/>
        <v>0.03</v>
      </c>
      <c r="Q3430" s="52">
        <v>5</v>
      </c>
      <c r="R3430" s="52" t="str" cm="1">
        <f t="array" ref="R3430">_xlfn.IFS(ROUND(Q3430,0)=5,"Excellent",ROUND(Q3430,0)=4,"Good",ROUND(Q3430,0)=3,"Ok",ROUND(Q3430,0)&lt;3,"Bad")</f>
        <v>Excellent</v>
      </c>
      <c r="S3430">
        <v>32</v>
      </c>
      <c r="T3430" t="str">
        <f t="shared" si="214"/>
        <v>No</v>
      </c>
      <c r="U3430" s="65">
        <v>43174</v>
      </c>
      <c r="V3430" s="65">
        <v>44053</v>
      </c>
      <c r="W3430">
        <v>47</v>
      </c>
      <c r="X3430" t="str">
        <f t="shared" si="215"/>
        <v>Active</v>
      </c>
      <c r="Y3430" t="s">
        <v>15615</v>
      </c>
    </row>
    <row r="3431" spans="1:25" x14ac:dyDescent="0.25">
      <c r="A3431">
        <v>3430</v>
      </c>
      <c r="B3431" t="s">
        <v>2497</v>
      </c>
      <c r="C3431">
        <v>860</v>
      </c>
      <c r="D3431" t="str">
        <f>VLOOKUP($C3431,Hosts!$A:$O,10,0)</f>
        <v>New York</v>
      </c>
      <c r="E3431" s="67">
        <f>INDEX(Hosts!$A:$O,MATCH(Places!$C3431,Hosts!$A:$A,0),MATCH(Places!E$1,Hosts!$1:$1,0))</f>
        <v>1</v>
      </c>
      <c r="F3431" s="67">
        <f>INDEX(Hosts!$A:$O,MATCH(Places!$C3431,Hosts!$A:$A,0),MATCH(Places!F$1,Hosts!$1:$1,0))</f>
        <v>0.89</v>
      </c>
      <c r="G3431" s="67" t="str">
        <f>INDEX(Hosts!$A:$O,MATCH(Places!$C3431,Hosts!$A:$A,0),MATCH(Places!G$1,Hosts!$1:$1,0))</f>
        <v>Yes</v>
      </c>
      <c r="H3431">
        <v>7</v>
      </c>
      <c r="I3431" t="str">
        <f>VLOOKUP($H3431,Neighborhoods!$A:$C,2,0)</f>
        <v>Brooklyn</v>
      </c>
      <c r="J3431" t="str">
        <f>VLOOKUP($H3431,Neighborhoods!$A:$C,3,0)</f>
        <v>Bedford-Stuyvesant</v>
      </c>
      <c r="K3431" t="s">
        <v>11822</v>
      </c>
      <c r="L3431" t="str">
        <f t="shared" si="212"/>
        <v>No</v>
      </c>
      <c r="M3431">
        <v>4</v>
      </c>
      <c r="N3431" t="str" cm="1">
        <f t="array" ref="N3431">_xlfn.IFS(M3431&lt;=2,"Small",M3431&lt;=5,"Medium",M3431&gt;5,"Large")</f>
        <v>Medium</v>
      </c>
      <c r="O3431" s="50">
        <v>115</v>
      </c>
      <c r="P3431" s="67">
        <f t="shared" si="213"/>
        <v>0.03</v>
      </c>
      <c r="Q3431" s="52">
        <v>4.92</v>
      </c>
      <c r="R3431" s="52" t="str" cm="1">
        <f t="array" ref="R3431">_xlfn.IFS(ROUND(Q3431,0)=5,"Excellent",ROUND(Q3431,0)=4,"Good",ROUND(Q3431,0)=3,"Ok",ROUND(Q3431,0)&lt;3,"Bad")</f>
        <v>Excellent</v>
      </c>
      <c r="S3431">
        <v>61</v>
      </c>
      <c r="T3431" t="str">
        <f t="shared" si="214"/>
        <v>No</v>
      </c>
      <c r="U3431" s="65">
        <v>43170</v>
      </c>
      <c r="V3431" s="65">
        <v>43883</v>
      </c>
      <c r="W3431">
        <v>176</v>
      </c>
      <c r="X3431" t="str">
        <f t="shared" si="215"/>
        <v>Active</v>
      </c>
      <c r="Y3431" t="s">
        <v>15615</v>
      </c>
    </row>
    <row r="3432" spans="1:25" x14ac:dyDescent="0.25">
      <c r="A3432">
        <v>3431</v>
      </c>
      <c r="B3432" t="s">
        <v>2498</v>
      </c>
      <c r="C3432">
        <v>3373</v>
      </c>
      <c r="D3432" t="str">
        <f>VLOOKUP($C3432,Hosts!$A:$O,10,0)</f>
        <v>New York</v>
      </c>
      <c r="E3432" s="67">
        <f>INDEX(Hosts!$A:$O,MATCH(Places!$C3432,Hosts!$A:$A,0),MATCH(Places!E$1,Hosts!$1:$1,0))</f>
        <v>0.96</v>
      </c>
      <c r="F3432" s="67">
        <f>INDEX(Hosts!$A:$O,MATCH(Places!$C3432,Hosts!$A:$A,0),MATCH(Places!F$1,Hosts!$1:$1,0))</f>
        <v>0.98</v>
      </c>
      <c r="G3432" s="67" t="str">
        <f>INDEX(Hosts!$A:$O,MATCH(Places!$C3432,Hosts!$A:$A,0),MATCH(Places!G$1,Hosts!$1:$1,0))</f>
        <v>No</v>
      </c>
      <c r="H3432">
        <v>7</v>
      </c>
      <c r="I3432" t="str">
        <f>VLOOKUP($H3432,Neighborhoods!$A:$C,2,0)</f>
        <v>Brooklyn</v>
      </c>
      <c r="J3432" t="str">
        <f>VLOOKUP($H3432,Neighborhoods!$A:$C,3,0)</f>
        <v>Bedford-Stuyvesant</v>
      </c>
      <c r="K3432" t="s">
        <v>11822</v>
      </c>
      <c r="L3432" t="str">
        <f t="shared" si="212"/>
        <v>No</v>
      </c>
      <c r="M3432">
        <v>4</v>
      </c>
      <c r="N3432" t="str" cm="1">
        <f t="array" ref="N3432">_xlfn.IFS(M3432&lt;=2,"Small",M3432&lt;=5,"Medium",M3432&gt;5,"Large")</f>
        <v>Medium</v>
      </c>
      <c r="O3432" s="50">
        <v>93.29</v>
      </c>
      <c r="P3432" s="67">
        <f t="shared" si="213"/>
        <v>0.03</v>
      </c>
      <c r="Q3432" s="52">
        <v>4.5599999999999996</v>
      </c>
      <c r="R3432" s="52" t="str" cm="1">
        <f t="array" ref="R3432">_xlfn.IFS(ROUND(Q3432,0)=5,"Excellent",ROUND(Q3432,0)=4,"Good",ROUND(Q3432,0)=3,"Ok",ROUND(Q3432,0)&lt;3,"Bad")</f>
        <v>Excellent</v>
      </c>
      <c r="S3432">
        <v>77</v>
      </c>
      <c r="T3432" t="str">
        <f t="shared" si="214"/>
        <v>No</v>
      </c>
      <c r="U3432" s="65">
        <v>43177</v>
      </c>
      <c r="V3432" s="65">
        <v>44031</v>
      </c>
      <c r="W3432">
        <v>169</v>
      </c>
      <c r="X3432" t="str">
        <f t="shared" si="215"/>
        <v>Active</v>
      </c>
      <c r="Y3432" t="s">
        <v>15615</v>
      </c>
    </row>
    <row r="3433" spans="1:25" x14ac:dyDescent="0.25">
      <c r="A3433">
        <v>3432</v>
      </c>
      <c r="B3433" t="s">
        <v>13864</v>
      </c>
      <c r="C3433">
        <v>2656</v>
      </c>
      <c r="D3433" t="str">
        <f>VLOOKUP($C3433,Hosts!$A:$O,10,0)</f>
        <v>New York</v>
      </c>
      <c r="E3433" s="67">
        <f>INDEX(Hosts!$A:$O,MATCH(Places!$C3433,Hosts!$A:$A,0),MATCH(Places!E$1,Hosts!$1:$1,0))</f>
        <v>1</v>
      </c>
      <c r="F3433" s="67">
        <f>INDEX(Hosts!$A:$O,MATCH(Places!$C3433,Hosts!$A:$A,0),MATCH(Places!F$1,Hosts!$1:$1,0))</f>
        <v>1</v>
      </c>
      <c r="G3433" s="67" t="str">
        <f>INDEX(Hosts!$A:$O,MATCH(Places!$C3433,Hosts!$A:$A,0),MATCH(Places!G$1,Hosts!$1:$1,0))</f>
        <v>Yes</v>
      </c>
      <c r="H3433">
        <v>19</v>
      </c>
      <c r="I3433" t="str">
        <f>VLOOKUP($H3433,Neighborhoods!$A:$C,2,0)</f>
        <v>Manhattan</v>
      </c>
      <c r="J3433" t="str">
        <f>VLOOKUP($H3433,Neighborhoods!$A:$C,3,0)</f>
        <v>Upper East Side</v>
      </c>
      <c r="K3433" t="s">
        <v>11822</v>
      </c>
      <c r="L3433" t="str">
        <f t="shared" si="212"/>
        <v>No</v>
      </c>
      <c r="M3433">
        <v>2</v>
      </c>
      <c r="N3433" t="str" cm="1">
        <f t="array" ref="N3433">_xlfn.IFS(M3433&lt;=2,"Small",M3433&lt;=5,"Medium",M3433&gt;5,"Large")</f>
        <v>Small</v>
      </c>
      <c r="O3433" s="50">
        <v>141.96</v>
      </c>
      <c r="P3433" s="67">
        <f t="shared" si="213"/>
        <v>0.03</v>
      </c>
      <c r="Q3433" s="52">
        <v>5</v>
      </c>
      <c r="R3433" s="52" t="str" cm="1">
        <f t="array" ref="R3433">_xlfn.IFS(ROUND(Q3433,0)=5,"Excellent",ROUND(Q3433,0)=4,"Good",ROUND(Q3433,0)=3,"Ok",ROUND(Q3433,0)&lt;3,"Bad")</f>
        <v>Excellent</v>
      </c>
      <c r="S3433">
        <v>3</v>
      </c>
      <c r="T3433" t="str">
        <f t="shared" si="214"/>
        <v>No</v>
      </c>
      <c r="U3433" s="65">
        <v>43220</v>
      </c>
      <c r="V3433" s="65">
        <v>43799</v>
      </c>
      <c r="W3433">
        <v>137</v>
      </c>
      <c r="X3433" t="str">
        <f t="shared" si="215"/>
        <v>Active</v>
      </c>
      <c r="Y3433" t="s">
        <v>15615</v>
      </c>
    </row>
    <row r="3434" spans="1:25" x14ac:dyDescent="0.25">
      <c r="A3434">
        <v>3433</v>
      </c>
      <c r="B3434" t="s">
        <v>14483</v>
      </c>
      <c r="C3434">
        <v>3484</v>
      </c>
      <c r="D3434" t="str">
        <f>VLOOKUP($C3434,Hosts!$A:$O,10,0)</f>
        <v>New York</v>
      </c>
      <c r="E3434" s="67">
        <f>INDEX(Hosts!$A:$O,MATCH(Places!$C3434,Hosts!$A:$A,0),MATCH(Places!E$1,Hosts!$1:$1,0))</f>
        <v>1</v>
      </c>
      <c r="F3434" s="67">
        <f>INDEX(Hosts!$A:$O,MATCH(Places!$C3434,Hosts!$A:$A,0),MATCH(Places!F$1,Hosts!$1:$1,0))</f>
        <v>1</v>
      </c>
      <c r="G3434" s="67" t="str">
        <f>INDEX(Hosts!$A:$O,MATCH(Places!$C3434,Hosts!$A:$A,0),MATCH(Places!G$1,Hosts!$1:$1,0))</f>
        <v>Yes</v>
      </c>
      <c r="H3434">
        <v>17</v>
      </c>
      <c r="I3434" t="str">
        <f>VLOOKUP($H3434,Neighborhoods!$A:$C,2,0)</f>
        <v>Manhattan</v>
      </c>
      <c r="J3434" t="str">
        <f>VLOOKUP($H3434,Neighborhoods!$A:$C,3,0)</f>
        <v>Hell's Kitchen</v>
      </c>
      <c r="K3434" t="s">
        <v>11822</v>
      </c>
      <c r="L3434" t="str">
        <f t="shared" si="212"/>
        <v>No</v>
      </c>
      <c r="M3434">
        <v>4</v>
      </c>
      <c r="N3434" t="str" cm="1">
        <f t="array" ref="N3434">_xlfn.IFS(M3434&lt;=2,"Small",M3434&lt;=5,"Medium",M3434&gt;5,"Large")</f>
        <v>Medium</v>
      </c>
      <c r="O3434" s="50">
        <v>125</v>
      </c>
      <c r="P3434" s="67">
        <f t="shared" si="213"/>
        <v>0.03</v>
      </c>
      <c r="Q3434" s="52">
        <v>4.99</v>
      </c>
      <c r="R3434" s="52" t="str" cm="1">
        <f t="array" ref="R3434">_xlfn.IFS(ROUND(Q3434,0)=5,"Excellent",ROUND(Q3434,0)=4,"Good",ROUND(Q3434,0)=3,"Ok",ROUND(Q3434,0)&lt;3,"Bad")</f>
        <v>Excellent</v>
      </c>
      <c r="S3434">
        <v>141</v>
      </c>
      <c r="T3434" t="str">
        <f t="shared" si="214"/>
        <v>Yes</v>
      </c>
      <c r="U3434" s="65">
        <v>43236</v>
      </c>
      <c r="V3434" s="65">
        <v>44008</v>
      </c>
      <c r="W3434">
        <v>335</v>
      </c>
      <c r="X3434" t="str">
        <f t="shared" si="215"/>
        <v>Active</v>
      </c>
      <c r="Y3434" t="s">
        <v>15615</v>
      </c>
    </row>
    <row r="3435" spans="1:25" x14ac:dyDescent="0.25">
      <c r="A3435">
        <v>3434</v>
      </c>
      <c r="B3435" t="s">
        <v>14568</v>
      </c>
      <c r="C3435">
        <v>1533</v>
      </c>
      <c r="D3435" t="str">
        <f>VLOOKUP($C3435,Hosts!$A:$O,10,0)</f>
        <v>New York</v>
      </c>
      <c r="E3435" s="67">
        <f>INDEX(Hosts!$A:$O,MATCH(Places!$C3435,Hosts!$A:$A,0),MATCH(Places!E$1,Hosts!$1:$1,0))</f>
        <v>1</v>
      </c>
      <c r="F3435" s="67">
        <f>INDEX(Hosts!$A:$O,MATCH(Places!$C3435,Hosts!$A:$A,0),MATCH(Places!F$1,Hosts!$1:$1,0))</f>
        <v>1</v>
      </c>
      <c r="G3435" s="67" t="str">
        <f>INDEX(Hosts!$A:$O,MATCH(Places!$C3435,Hosts!$A:$A,0),MATCH(Places!G$1,Hosts!$1:$1,0))</f>
        <v>Yes</v>
      </c>
      <c r="H3435">
        <v>24</v>
      </c>
      <c r="I3435" t="str">
        <f>VLOOKUP($H3435,Neighborhoods!$A:$C,2,0)</f>
        <v>Queens</v>
      </c>
      <c r="J3435" t="str">
        <f>VLOOKUP($H3435,Neighborhoods!$A:$C,3,0)</f>
        <v>Long Island City</v>
      </c>
      <c r="K3435" t="s">
        <v>11822</v>
      </c>
      <c r="L3435" t="str">
        <f t="shared" si="212"/>
        <v>No</v>
      </c>
      <c r="M3435">
        <v>3</v>
      </c>
      <c r="N3435" t="str" cm="1">
        <f t="array" ref="N3435">_xlfn.IFS(M3435&lt;=2,"Small",M3435&lt;=5,"Medium",M3435&gt;5,"Large")</f>
        <v>Medium</v>
      </c>
      <c r="O3435" s="50">
        <v>95</v>
      </c>
      <c r="P3435" s="67">
        <f t="shared" si="213"/>
        <v>0.03</v>
      </c>
      <c r="Q3435" s="52">
        <v>4.96</v>
      </c>
      <c r="R3435" s="52" t="str" cm="1">
        <f t="array" ref="R3435">_xlfn.IFS(ROUND(Q3435,0)=5,"Excellent",ROUND(Q3435,0)=4,"Good",ROUND(Q3435,0)=3,"Ok",ROUND(Q3435,0)&lt;3,"Bad")</f>
        <v>Excellent</v>
      </c>
      <c r="S3435">
        <v>74</v>
      </c>
      <c r="T3435" t="str">
        <f t="shared" si="214"/>
        <v>No</v>
      </c>
      <c r="U3435" s="65">
        <v>43188</v>
      </c>
      <c r="V3435" s="65">
        <v>43911</v>
      </c>
      <c r="W3435">
        <v>325</v>
      </c>
      <c r="X3435" t="str">
        <f t="shared" si="215"/>
        <v>Active</v>
      </c>
      <c r="Y3435" t="s">
        <v>15616</v>
      </c>
    </row>
    <row r="3436" spans="1:25" x14ac:dyDescent="0.25">
      <c r="A3436">
        <v>3435</v>
      </c>
      <c r="B3436" t="s">
        <v>2499</v>
      </c>
      <c r="C3436">
        <v>752</v>
      </c>
      <c r="D3436" t="str">
        <f>VLOOKUP($C3436,Hosts!$A:$O,10,0)</f>
        <v>New York</v>
      </c>
      <c r="E3436" s="67">
        <f>INDEX(Hosts!$A:$O,MATCH(Places!$C3436,Hosts!$A:$A,0),MATCH(Places!E$1,Hosts!$1:$1,0))</f>
        <v>1</v>
      </c>
      <c r="F3436" s="67">
        <f>INDEX(Hosts!$A:$O,MATCH(Places!$C3436,Hosts!$A:$A,0),MATCH(Places!F$1,Hosts!$1:$1,0))</f>
        <v>1</v>
      </c>
      <c r="G3436" s="67" t="str">
        <f>INDEX(Hosts!$A:$O,MATCH(Places!$C3436,Hosts!$A:$A,0),MATCH(Places!G$1,Hosts!$1:$1,0))</f>
        <v>Yes</v>
      </c>
      <c r="H3436">
        <v>7</v>
      </c>
      <c r="I3436" t="str">
        <f>VLOOKUP($H3436,Neighborhoods!$A:$C,2,0)</f>
        <v>Brooklyn</v>
      </c>
      <c r="J3436" t="str">
        <f>VLOOKUP($H3436,Neighborhoods!$A:$C,3,0)</f>
        <v>Bedford-Stuyvesant</v>
      </c>
      <c r="K3436" t="s">
        <v>11822</v>
      </c>
      <c r="L3436" t="str">
        <f t="shared" si="212"/>
        <v>No</v>
      </c>
      <c r="M3436">
        <v>2</v>
      </c>
      <c r="N3436" t="str" cm="1">
        <f t="array" ref="N3436">_xlfn.IFS(M3436&lt;=2,"Small",M3436&lt;=5,"Medium",M3436&gt;5,"Large")</f>
        <v>Small</v>
      </c>
      <c r="O3436" s="50">
        <v>121</v>
      </c>
      <c r="P3436" s="67">
        <f t="shared" si="213"/>
        <v>0.03</v>
      </c>
      <c r="Q3436" s="52">
        <v>4.91</v>
      </c>
      <c r="R3436" s="52" t="str" cm="1">
        <f t="array" ref="R3436">_xlfn.IFS(ROUND(Q3436,0)=5,"Excellent",ROUND(Q3436,0)=4,"Good",ROUND(Q3436,0)=3,"Ok",ROUND(Q3436,0)&lt;3,"Bad")</f>
        <v>Excellent</v>
      </c>
      <c r="S3436">
        <v>128</v>
      </c>
      <c r="T3436" t="str">
        <f t="shared" si="214"/>
        <v>Yes</v>
      </c>
      <c r="U3436" s="65">
        <v>43178</v>
      </c>
      <c r="V3436" s="65">
        <v>44026</v>
      </c>
      <c r="W3436">
        <v>142</v>
      </c>
      <c r="X3436" t="str">
        <f t="shared" si="215"/>
        <v>Active</v>
      </c>
      <c r="Y3436" t="s">
        <v>15616</v>
      </c>
    </row>
    <row r="3437" spans="1:25" x14ac:dyDescent="0.25">
      <c r="A3437">
        <v>3436</v>
      </c>
      <c r="B3437" t="s">
        <v>2500</v>
      </c>
      <c r="C3437">
        <v>2042</v>
      </c>
      <c r="D3437" t="str">
        <f>VLOOKUP($C3437,Hosts!$A:$O,10,0)</f>
        <v>British Columbia</v>
      </c>
      <c r="E3437" s="67">
        <f>INDEX(Hosts!$A:$O,MATCH(Places!$C3437,Hosts!$A:$A,0),MATCH(Places!E$1,Hosts!$1:$1,0))</f>
        <v>1</v>
      </c>
      <c r="F3437" s="67">
        <f>INDEX(Hosts!$A:$O,MATCH(Places!$C3437,Hosts!$A:$A,0),MATCH(Places!F$1,Hosts!$1:$1,0))</f>
        <v>0.94</v>
      </c>
      <c r="G3437" s="67" t="str">
        <f>INDEX(Hosts!$A:$O,MATCH(Places!$C3437,Hosts!$A:$A,0),MATCH(Places!G$1,Hosts!$1:$1,0))</f>
        <v>No</v>
      </c>
      <c r="H3437">
        <v>19</v>
      </c>
      <c r="I3437" t="str">
        <f>VLOOKUP($H3437,Neighborhoods!$A:$C,2,0)</f>
        <v>Manhattan</v>
      </c>
      <c r="J3437" t="str">
        <f>VLOOKUP($H3437,Neighborhoods!$A:$C,3,0)</f>
        <v>Upper East Side</v>
      </c>
      <c r="K3437" t="s">
        <v>11822</v>
      </c>
      <c r="L3437" t="str">
        <f t="shared" si="212"/>
        <v>No</v>
      </c>
      <c r="M3437">
        <v>6</v>
      </c>
      <c r="N3437" t="str" cm="1">
        <f t="array" ref="N3437">_xlfn.IFS(M3437&lt;=2,"Small",M3437&lt;=5,"Medium",M3437&gt;5,"Large")</f>
        <v>Large</v>
      </c>
      <c r="O3437" s="50">
        <v>219</v>
      </c>
      <c r="P3437" s="67">
        <f t="shared" si="213"/>
        <v>0.04</v>
      </c>
      <c r="Q3437" s="52">
        <v>4.72</v>
      </c>
      <c r="R3437" s="52" t="str" cm="1">
        <f t="array" ref="R3437">_xlfn.IFS(ROUND(Q3437,0)=5,"Excellent",ROUND(Q3437,0)=4,"Good",ROUND(Q3437,0)=3,"Ok",ROUND(Q3437,0)&lt;3,"Bad")</f>
        <v>Excellent</v>
      </c>
      <c r="S3437">
        <v>81</v>
      </c>
      <c r="T3437" t="str">
        <f t="shared" si="214"/>
        <v>No</v>
      </c>
      <c r="U3437" s="65">
        <v>43174</v>
      </c>
      <c r="V3437" s="65">
        <v>44015</v>
      </c>
      <c r="W3437">
        <v>15</v>
      </c>
      <c r="X3437" t="str">
        <f t="shared" si="215"/>
        <v>Active</v>
      </c>
      <c r="Y3437" t="s">
        <v>15616</v>
      </c>
    </row>
    <row r="3438" spans="1:25" x14ac:dyDescent="0.25">
      <c r="A3438">
        <v>3437</v>
      </c>
      <c r="B3438" t="s">
        <v>2501</v>
      </c>
      <c r="C3438">
        <v>1425</v>
      </c>
      <c r="D3438" t="str">
        <f>VLOOKUP($C3438,Hosts!$A:$O,10,0)</f>
        <v>New York</v>
      </c>
      <c r="E3438" s="67">
        <f>INDEX(Hosts!$A:$O,MATCH(Places!$C3438,Hosts!$A:$A,0),MATCH(Places!E$1,Hosts!$1:$1,0))</f>
        <v>0.67</v>
      </c>
      <c r="F3438" s="67">
        <f>INDEX(Hosts!$A:$O,MATCH(Places!$C3438,Hosts!$A:$A,0),MATCH(Places!F$1,Hosts!$1:$1,0))</f>
        <v>0.33</v>
      </c>
      <c r="G3438" s="67" t="str">
        <f>INDEX(Hosts!$A:$O,MATCH(Places!$C3438,Hosts!$A:$A,0),MATCH(Places!G$1,Hosts!$1:$1,0))</f>
        <v>No</v>
      </c>
      <c r="H3438">
        <v>8</v>
      </c>
      <c r="I3438" t="str">
        <f>VLOOKUP($H3438,Neighborhoods!$A:$C,2,0)</f>
        <v>Brooklyn</v>
      </c>
      <c r="J3438" t="str">
        <f>VLOOKUP($H3438,Neighborhoods!$A:$C,3,0)</f>
        <v>Bushwick</v>
      </c>
      <c r="K3438" t="s">
        <v>11822</v>
      </c>
      <c r="L3438" t="str">
        <f t="shared" si="212"/>
        <v>No</v>
      </c>
      <c r="M3438">
        <v>8</v>
      </c>
      <c r="N3438" t="str" cm="1">
        <f t="array" ref="N3438">_xlfn.IFS(M3438&lt;=2,"Small",M3438&lt;=5,"Medium",M3438&gt;5,"Large")</f>
        <v>Large</v>
      </c>
      <c r="O3438" s="50">
        <v>150</v>
      </c>
      <c r="P3438" s="67">
        <f t="shared" si="213"/>
        <v>0.03</v>
      </c>
      <c r="Q3438" s="52">
        <v>4.57</v>
      </c>
      <c r="R3438" s="52" t="str" cm="1">
        <f t="array" ref="R3438">_xlfn.IFS(ROUND(Q3438,0)=5,"Excellent",ROUND(Q3438,0)=4,"Good",ROUND(Q3438,0)=3,"Ok",ROUND(Q3438,0)&lt;3,"Bad")</f>
        <v>Excellent</v>
      </c>
      <c r="S3438">
        <v>7</v>
      </c>
      <c r="T3438" t="str">
        <f t="shared" si="214"/>
        <v>No</v>
      </c>
      <c r="U3438" s="65">
        <v>43179</v>
      </c>
      <c r="V3438" s="65">
        <v>43465</v>
      </c>
      <c r="W3438">
        <v>349</v>
      </c>
      <c r="X3438" t="str">
        <f t="shared" si="215"/>
        <v>Active</v>
      </c>
      <c r="Y3438" t="s">
        <v>15615</v>
      </c>
    </row>
    <row r="3439" spans="1:25" x14ac:dyDescent="0.25">
      <c r="A3439">
        <v>3438</v>
      </c>
      <c r="B3439" t="s">
        <v>14601</v>
      </c>
      <c r="C3439">
        <v>2069</v>
      </c>
      <c r="D3439" t="str">
        <f>VLOOKUP($C3439,Hosts!$A:$O,10,0)</f>
        <v>New York</v>
      </c>
      <c r="E3439" s="67">
        <f>INDEX(Hosts!$A:$O,MATCH(Places!$C3439,Hosts!$A:$A,0),MATCH(Places!E$1,Hosts!$1:$1,0))</f>
        <v>0.96</v>
      </c>
      <c r="F3439" s="67">
        <f>INDEX(Hosts!$A:$O,MATCH(Places!$C3439,Hosts!$A:$A,0),MATCH(Places!F$1,Hosts!$1:$1,0))</f>
        <v>0.92</v>
      </c>
      <c r="G3439" s="67" t="str">
        <f>INDEX(Hosts!$A:$O,MATCH(Places!$C3439,Hosts!$A:$A,0),MATCH(Places!G$1,Hosts!$1:$1,0))</f>
        <v>Yes</v>
      </c>
      <c r="H3439">
        <v>18</v>
      </c>
      <c r="I3439" t="str">
        <f>VLOOKUP($H3439,Neighborhoods!$A:$C,2,0)</f>
        <v>Manhattan</v>
      </c>
      <c r="J3439" t="str">
        <f>VLOOKUP($H3439,Neighborhoods!$A:$C,3,0)</f>
        <v>Midtown</v>
      </c>
      <c r="K3439" t="s">
        <v>11822</v>
      </c>
      <c r="L3439" t="str">
        <f t="shared" si="212"/>
        <v>No</v>
      </c>
      <c r="M3439">
        <v>2</v>
      </c>
      <c r="N3439" t="str" cm="1">
        <f t="array" ref="N3439">_xlfn.IFS(M3439&lt;=2,"Small",M3439&lt;=5,"Medium",M3439&gt;5,"Large")</f>
        <v>Small</v>
      </c>
      <c r="O3439" s="50">
        <v>252</v>
      </c>
      <c r="P3439" s="67">
        <f t="shared" si="213"/>
        <v>0.04</v>
      </c>
      <c r="Q3439" s="52">
        <v>4.8</v>
      </c>
      <c r="R3439" s="52" t="str" cm="1">
        <f t="array" ref="R3439">_xlfn.IFS(ROUND(Q3439,0)=5,"Excellent",ROUND(Q3439,0)=4,"Good",ROUND(Q3439,0)=3,"Ok",ROUND(Q3439,0)&lt;3,"Bad")</f>
        <v>Excellent</v>
      </c>
      <c r="S3439">
        <v>5</v>
      </c>
      <c r="T3439" t="str">
        <f t="shared" si="214"/>
        <v>No</v>
      </c>
      <c r="U3439" s="65">
        <v>43189</v>
      </c>
      <c r="V3439" s="65">
        <v>44043</v>
      </c>
      <c r="W3439">
        <v>90</v>
      </c>
      <c r="X3439" t="str">
        <f t="shared" si="215"/>
        <v>Active</v>
      </c>
      <c r="Y3439" t="s">
        <v>15616</v>
      </c>
    </row>
    <row r="3440" spans="1:25" x14ac:dyDescent="0.25">
      <c r="A3440">
        <v>3439</v>
      </c>
      <c r="B3440" t="s">
        <v>2502</v>
      </c>
      <c r="C3440">
        <v>1092</v>
      </c>
      <c r="D3440" t="str">
        <f>VLOOKUP($C3440,Hosts!$A:$O,10,0)</f>
        <v>New York</v>
      </c>
      <c r="E3440" s="67">
        <f>INDEX(Hosts!$A:$O,MATCH(Places!$C3440,Hosts!$A:$A,0),MATCH(Places!E$1,Hosts!$1:$1,0))</f>
        <v>1</v>
      </c>
      <c r="F3440" s="67">
        <f>INDEX(Hosts!$A:$O,MATCH(Places!$C3440,Hosts!$A:$A,0),MATCH(Places!F$1,Hosts!$1:$1,0))</f>
        <v>0.5</v>
      </c>
      <c r="G3440" s="67" t="str">
        <f>INDEX(Hosts!$A:$O,MATCH(Places!$C3440,Hosts!$A:$A,0),MATCH(Places!G$1,Hosts!$1:$1,0))</f>
        <v>No</v>
      </c>
      <c r="H3440">
        <v>9</v>
      </c>
      <c r="I3440" t="str">
        <f>VLOOKUP($H3440,Neighborhoods!$A:$C,2,0)</f>
        <v>Brooklyn</v>
      </c>
      <c r="J3440" t="str">
        <f>VLOOKUP($H3440,Neighborhoods!$A:$C,3,0)</f>
        <v>Crown Heights</v>
      </c>
      <c r="K3440" t="s">
        <v>11822</v>
      </c>
      <c r="L3440" t="str">
        <f t="shared" si="212"/>
        <v>No</v>
      </c>
      <c r="M3440">
        <v>6</v>
      </c>
      <c r="N3440" t="str" cm="1">
        <f t="array" ref="N3440">_xlfn.IFS(M3440&lt;=2,"Small",M3440&lt;=5,"Medium",M3440&gt;5,"Large")</f>
        <v>Large</v>
      </c>
      <c r="O3440" s="50">
        <v>350</v>
      </c>
      <c r="P3440" s="67">
        <f t="shared" si="213"/>
        <v>0.04</v>
      </c>
      <c r="Q3440" s="52">
        <v>5</v>
      </c>
      <c r="R3440" s="52" t="str" cm="1">
        <f t="array" ref="R3440">_xlfn.IFS(ROUND(Q3440,0)=5,"Excellent",ROUND(Q3440,0)=4,"Good",ROUND(Q3440,0)=3,"Ok",ROUND(Q3440,0)&lt;3,"Bad")</f>
        <v>Excellent</v>
      </c>
      <c r="S3440">
        <v>5</v>
      </c>
      <c r="T3440" t="str">
        <f t="shared" si="214"/>
        <v>No</v>
      </c>
      <c r="U3440" s="65">
        <v>43322</v>
      </c>
      <c r="V3440" s="65">
        <v>43676</v>
      </c>
      <c r="W3440">
        <v>263</v>
      </c>
      <c r="X3440" t="str">
        <f t="shared" si="215"/>
        <v>Active</v>
      </c>
      <c r="Y3440" t="s">
        <v>15615</v>
      </c>
    </row>
    <row r="3441" spans="1:25" x14ac:dyDescent="0.25">
      <c r="A3441">
        <v>3440</v>
      </c>
      <c r="B3441" t="s">
        <v>2503</v>
      </c>
      <c r="C3441">
        <v>3480</v>
      </c>
      <c r="D3441" t="str">
        <f>VLOOKUP($C3441,Hosts!$A:$O,10,0)</f>
        <v>New York</v>
      </c>
      <c r="E3441" s="67">
        <f>INDEX(Hosts!$A:$O,MATCH(Places!$C3441,Hosts!$A:$A,0),MATCH(Places!E$1,Hosts!$1:$1,0))</f>
        <v>1</v>
      </c>
      <c r="F3441" s="67">
        <f>INDEX(Hosts!$A:$O,MATCH(Places!$C3441,Hosts!$A:$A,0),MATCH(Places!F$1,Hosts!$1:$1,0))</f>
        <v>0.5</v>
      </c>
      <c r="G3441" s="67" t="str">
        <f>INDEX(Hosts!$A:$O,MATCH(Places!$C3441,Hosts!$A:$A,0),MATCH(Places!G$1,Hosts!$1:$1,0))</f>
        <v>No</v>
      </c>
      <c r="H3441">
        <v>26</v>
      </c>
      <c r="I3441" t="str">
        <f>VLOOKUP($H3441,Neighborhoods!$A:$C,2,0)</f>
        <v>Queens</v>
      </c>
      <c r="J3441" t="str">
        <f>VLOOKUP($H3441,Neighborhoods!$A:$C,3,0)</f>
        <v>Sunnyside</v>
      </c>
      <c r="K3441" t="s">
        <v>16</v>
      </c>
      <c r="L3441" t="str">
        <f t="shared" si="212"/>
        <v>Yes</v>
      </c>
      <c r="M3441">
        <v>1</v>
      </c>
      <c r="N3441" t="str" cm="1">
        <f t="array" ref="N3441">_xlfn.IFS(M3441&lt;=2,"Small",M3441&lt;=5,"Medium",M3441&gt;5,"Large")</f>
        <v>Small</v>
      </c>
      <c r="O3441" s="50">
        <v>42</v>
      </c>
      <c r="P3441" s="67">
        <f t="shared" si="213"/>
        <v>0.03</v>
      </c>
      <c r="Q3441" s="52">
        <v>5</v>
      </c>
      <c r="R3441" s="52" t="str" cm="1">
        <f t="array" ref="R3441">_xlfn.IFS(ROUND(Q3441,0)=5,"Excellent",ROUND(Q3441,0)=4,"Good",ROUND(Q3441,0)=3,"Ok",ROUND(Q3441,0)&lt;3,"Bad")</f>
        <v>Excellent</v>
      </c>
      <c r="S3441">
        <v>26</v>
      </c>
      <c r="T3441" t="str">
        <f t="shared" si="214"/>
        <v>No</v>
      </c>
      <c r="U3441" s="65">
        <v>43173</v>
      </c>
      <c r="V3441" s="65">
        <v>43843</v>
      </c>
      <c r="W3441">
        <v>74</v>
      </c>
      <c r="X3441" t="str">
        <f t="shared" si="215"/>
        <v>Active</v>
      </c>
      <c r="Y3441" t="s">
        <v>15615</v>
      </c>
    </row>
    <row r="3442" spans="1:25" x14ac:dyDescent="0.25">
      <c r="A3442">
        <v>3441</v>
      </c>
      <c r="B3442" t="s">
        <v>2504</v>
      </c>
      <c r="C3442">
        <v>895</v>
      </c>
      <c r="D3442" t="str">
        <f>VLOOKUP($C3442,Hosts!$A:$O,10,0)</f>
        <v>New York</v>
      </c>
      <c r="E3442" s="67">
        <f>INDEX(Hosts!$A:$O,MATCH(Places!$C3442,Hosts!$A:$A,0),MATCH(Places!E$1,Hosts!$1:$1,0))</f>
        <v>1</v>
      </c>
      <c r="F3442" s="67">
        <f>INDEX(Hosts!$A:$O,MATCH(Places!$C3442,Hosts!$A:$A,0),MATCH(Places!F$1,Hosts!$1:$1,0))</f>
        <v>0.91</v>
      </c>
      <c r="G3442" s="67" t="str">
        <f>INDEX(Hosts!$A:$O,MATCH(Places!$C3442,Hosts!$A:$A,0),MATCH(Places!G$1,Hosts!$1:$1,0))</f>
        <v>Yes</v>
      </c>
      <c r="H3442">
        <v>16</v>
      </c>
      <c r="I3442" t="str">
        <f>VLOOKUP($H3442,Neighborhoods!$A:$C,2,0)</f>
        <v>Manhattan</v>
      </c>
      <c r="J3442" t="str">
        <f>VLOOKUP($H3442,Neighborhoods!$A:$C,3,0)</f>
        <v>Harlem</v>
      </c>
      <c r="K3442" t="s">
        <v>11822</v>
      </c>
      <c r="L3442" t="str">
        <f t="shared" si="212"/>
        <v>No</v>
      </c>
      <c r="M3442">
        <v>4</v>
      </c>
      <c r="N3442" t="str" cm="1">
        <f t="array" ref="N3442">_xlfn.IFS(M3442&lt;=2,"Small",M3442&lt;=5,"Medium",M3442&gt;5,"Large")</f>
        <v>Medium</v>
      </c>
      <c r="O3442" s="50">
        <v>144</v>
      </c>
      <c r="P3442" s="67">
        <f t="shared" si="213"/>
        <v>0.03</v>
      </c>
      <c r="Q3442" s="52">
        <v>5</v>
      </c>
      <c r="R3442" s="52" t="str" cm="1">
        <f t="array" ref="R3442">_xlfn.IFS(ROUND(Q3442,0)=5,"Excellent",ROUND(Q3442,0)=4,"Good",ROUND(Q3442,0)=3,"Ok",ROUND(Q3442,0)&lt;3,"Bad")</f>
        <v>Excellent</v>
      </c>
      <c r="S3442">
        <v>7</v>
      </c>
      <c r="T3442" t="str">
        <f t="shared" si="214"/>
        <v>No</v>
      </c>
      <c r="U3442" s="65">
        <v>43296</v>
      </c>
      <c r="V3442" s="65">
        <v>44039</v>
      </c>
      <c r="W3442">
        <v>76</v>
      </c>
      <c r="X3442" t="str">
        <f t="shared" si="215"/>
        <v>Active</v>
      </c>
      <c r="Y3442" t="s">
        <v>15615</v>
      </c>
    </row>
    <row r="3443" spans="1:25" x14ac:dyDescent="0.25">
      <c r="A3443">
        <v>3442</v>
      </c>
      <c r="B3443" t="s">
        <v>14573</v>
      </c>
      <c r="C3443">
        <v>3312</v>
      </c>
      <c r="D3443" t="str">
        <f>VLOOKUP($C3443,Hosts!$A:$O,10,0)</f>
        <v>New York</v>
      </c>
      <c r="E3443" s="67">
        <f>INDEX(Hosts!$A:$O,MATCH(Places!$C3443,Hosts!$A:$A,0),MATCH(Places!E$1,Hosts!$1:$1,0))</f>
        <v>1</v>
      </c>
      <c r="F3443" s="67">
        <f>INDEX(Hosts!$A:$O,MATCH(Places!$C3443,Hosts!$A:$A,0),MATCH(Places!F$1,Hosts!$1:$1,0))</f>
        <v>1</v>
      </c>
      <c r="G3443" s="67" t="str">
        <f>INDEX(Hosts!$A:$O,MATCH(Places!$C3443,Hosts!$A:$A,0),MATCH(Places!G$1,Hosts!$1:$1,0))</f>
        <v>No</v>
      </c>
      <c r="H3443">
        <v>16</v>
      </c>
      <c r="I3443" t="str">
        <f>VLOOKUP($H3443,Neighborhoods!$A:$C,2,0)</f>
        <v>Manhattan</v>
      </c>
      <c r="J3443" t="str">
        <f>VLOOKUP($H3443,Neighborhoods!$A:$C,3,0)</f>
        <v>Harlem</v>
      </c>
      <c r="K3443" t="s">
        <v>1</v>
      </c>
      <c r="L3443" t="str">
        <f t="shared" si="212"/>
        <v>Yes</v>
      </c>
      <c r="M3443">
        <v>3</v>
      </c>
      <c r="N3443" t="str" cm="1">
        <f t="array" ref="N3443">_xlfn.IFS(M3443&lt;=2,"Small",M3443&lt;=5,"Medium",M3443&gt;5,"Large")</f>
        <v>Medium</v>
      </c>
      <c r="O3443" s="50">
        <v>64</v>
      </c>
      <c r="P3443" s="67">
        <f t="shared" si="213"/>
        <v>0.03</v>
      </c>
      <c r="Q3443" s="52">
        <v>5</v>
      </c>
      <c r="R3443" s="52" t="str" cm="1">
        <f t="array" ref="R3443">_xlfn.IFS(ROUND(Q3443,0)=5,"Excellent",ROUND(Q3443,0)=4,"Good",ROUND(Q3443,0)=3,"Ok",ROUND(Q3443,0)&lt;3,"Bad")</f>
        <v>Excellent</v>
      </c>
      <c r="S3443">
        <v>12</v>
      </c>
      <c r="T3443" t="str">
        <f t="shared" si="214"/>
        <v>No</v>
      </c>
      <c r="U3443" s="65">
        <v>43162</v>
      </c>
      <c r="V3443" s="65">
        <v>43987</v>
      </c>
      <c r="W3443">
        <v>0</v>
      </c>
      <c r="X3443" t="str">
        <f t="shared" si="215"/>
        <v>Inactive</v>
      </c>
      <c r="Y3443" t="s">
        <v>15616</v>
      </c>
    </row>
    <row r="3444" spans="1:25" x14ac:dyDescent="0.25">
      <c r="A3444">
        <v>3443</v>
      </c>
      <c r="B3444" t="s">
        <v>2505</v>
      </c>
      <c r="C3444">
        <v>2581</v>
      </c>
      <c r="D3444" t="str">
        <f>VLOOKUP($C3444,Hosts!$A:$O,10,0)</f>
        <v>New York</v>
      </c>
      <c r="E3444" s="67">
        <f>INDEX(Hosts!$A:$O,MATCH(Places!$C3444,Hosts!$A:$A,0),MATCH(Places!E$1,Hosts!$1:$1,0))</f>
        <v>0.5</v>
      </c>
      <c r="F3444" s="67">
        <f>INDEX(Hosts!$A:$O,MATCH(Places!$C3444,Hosts!$A:$A,0),MATCH(Places!F$1,Hosts!$1:$1,0))</f>
        <v>0.94</v>
      </c>
      <c r="G3444" s="67" t="str">
        <f>INDEX(Hosts!$A:$O,MATCH(Places!$C3444,Hosts!$A:$A,0),MATCH(Places!G$1,Hosts!$1:$1,0))</f>
        <v>No</v>
      </c>
      <c r="H3444">
        <v>19</v>
      </c>
      <c r="I3444" t="str">
        <f>VLOOKUP($H3444,Neighborhoods!$A:$C,2,0)</f>
        <v>Manhattan</v>
      </c>
      <c r="J3444" t="str">
        <f>VLOOKUP($H3444,Neighborhoods!$A:$C,3,0)</f>
        <v>Upper East Side</v>
      </c>
      <c r="K3444" t="s">
        <v>1</v>
      </c>
      <c r="L3444" t="str">
        <f t="shared" si="212"/>
        <v>Yes</v>
      </c>
      <c r="M3444">
        <v>2</v>
      </c>
      <c r="N3444" t="str" cm="1">
        <f t="array" ref="N3444">_xlfn.IFS(M3444&lt;=2,"Small",M3444&lt;=5,"Medium",M3444&gt;5,"Large")</f>
        <v>Small</v>
      </c>
      <c r="O3444" s="50">
        <v>89</v>
      </c>
      <c r="P3444" s="67">
        <f t="shared" si="213"/>
        <v>0.03</v>
      </c>
      <c r="Q3444" s="52">
        <v>5</v>
      </c>
      <c r="R3444" s="52" t="str" cm="1">
        <f t="array" ref="R3444">_xlfn.IFS(ROUND(Q3444,0)=5,"Excellent",ROUND(Q3444,0)=4,"Good",ROUND(Q3444,0)=3,"Ok",ROUND(Q3444,0)&lt;3,"Bad")</f>
        <v>Excellent</v>
      </c>
      <c r="S3444">
        <v>45</v>
      </c>
      <c r="T3444" t="str">
        <f t="shared" si="214"/>
        <v>No</v>
      </c>
      <c r="U3444" s="65">
        <v>43199</v>
      </c>
      <c r="V3444" s="65">
        <v>43913</v>
      </c>
      <c r="W3444">
        <v>318</v>
      </c>
      <c r="X3444" t="str">
        <f t="shared" si="215"/>
        <v>Active</v>
      </c>
      <c r="Y3444" t="s">
        <v>15616</v>
      </c>
    </row>
    <row r="3445" spans="1:25" x14ac:dyDescent="0.25">
      <c r="A3445">
        <v>3444</v>
      </c>
      <c r="B3445" t="s">
        <v>15225</v>
      </c>
      <c r="C3445">
        <v>3233</v>
      </c>
      <c r="D3445" t="str">
        <f>VLOOKUP($C3445,Hosts!$A:$O,10,0)</f>
        <v>New York</v>
      </c>
      <c r="E3445" s="67">
        <f>INDEX(Hosts!$A:$O,MATCH(Places!$C3445,Hosts!$A:$A,0),MATCH(Places!E$1,Hosts!$1:$1,0))</f>
        <v>0.5</v>
      </c>
      <c r="F3445" s="67">
        <f>INDEX(Hosts!$A:$O,MATCH(Places!$C3445,Hosts!$A:$A,0),MATCH(Places!F$1,Hosts!$1:$1,0))</f>
        <v>1</v>
      </c>
      <c r="G3445" s="67" t="str">
        <f>INDEX(Hosts!$A:$O,MATCH(Places!$C3445,Hosts!$A:$A,0),MATCH(Places!G$1,Hosts!$1:$1,0))</f>
        <v>Yes</v>
      </c>
      <c r="H3445">
        <v>17</v>
      </c>
      <c r="I3445" t="str">
        <f>VLOOKUP($H3445,Neighborhoods!$A:$C,2,0)</f>
        <v>Manhattan</v>
      </c>
      <c r="J3445" t="str">
        <f>VLOOKUP($H3445,Neighborhoods!$A:$C,3,0)</f>
        <v>Hell's Kitchen</v>
      </c>
      <c r="K3445" t="s">
        <v>16</v>
      </c>
      <c r="L3445" t="str">
        <f t="shared" si="212"/>
        <v>Yes</v>
      </c>
      <c r="M3445">
        <v>1</v>
      </c>
      <c r="N3445" t="str" cm="1">
        <f t="array" ref="N3445">_xlfn.IFS(M3445&lt;=2,"Small",M3445&lt;=5,"Medium",M3445&gt;5,"Large")</f>
        <v>Small</v>
      </c>
      <c r="O3445" s="50">
        <v>39</v>
      </c>
      <c r="P3445" s="67">
        <f t="shared" si="213"/>
        <v>0.03</v>
      </c>
      <c r="Q3445" s="52">
        <v>5</v>
      </c>
      <c r="R3445" s="52" t="str" cm="1">
        <f t="array" ref="R3445">_xlfn.IFS(ROUND(Q3445,0)=5,"Excellent",ROUND(Q3445,0)=4,"Good",ROUND(Q3445,0)=3,"Ok",ROUND(Q3445,0)&lt;3,"Bad")</f>
        <v>Excellent</v>
      </c>
      <c r="S3445">
        <v>3</v>
      </c>
      <c r="T3445" t="str">
        <f t="shared" si="214"/>
        <v>No</v>
      </c>
      <c r="U3445" s="65">
        <v>43826</v>
      </c>
      <c r="V3445" s="65">
        <v>43828</v>
      </c>
      <c r="W3445">
        <v>31</v>
      </c>
      <c r="X3445" t="str">
        <f t="shared" si="215"/>
        <v>Active</v>
      </c>
      <c r="Y3445" t="s">
        <v>15616</v>
      </c>
    </row>
    <row r="3446" spans="1:25" x14ac:dyDescent="0.25">
      <c r="A3446">
        <v>3445</v>
      </c>
      <c r="B3446" t="s">
        <v>2506</v>
      </c>
      <c r="C3446">
        <v>3430</v>
      </c>
      <c r="D3446" t="str">
        <f>VLOOKUP($C3446,Hosts!$A:$O,10,0)</f>
        <v>New York</v>
      </c>
      <c r="E3446" s="67">
        <f>INDEX(Hosts!$A:$O,MATCH(Places!$C3446,Hosts!$A:$A,0),MATCH(Places!E$1,Hosts!$1:$1,0))</f>
        <v>1</v>
      </c>
      <c r="F3446" s="67">
        <f>INDEX(Hosts!$A:$O,MATCH(Places!$C3446,Hosts!$A:$A,0),MATCH(Places!F$1,Hosts!$1:$1,0))</f>
        <v>1</v>
      </c>
      <c r="G3446" s="67" t="str">
        <f>INDEX(Hosts!$A:$O,MATCH(Places!$C3446,Hosts!$A:$A,0),MATCH(Places!G$1,Hosts!$1:$1,0))</f>
        <v>Yes</v>
      </c>
      <c r="H3446">
        <v>22</v>
      </c>
      <c r="I3446" t="str">
        <f>VLOOKUP($H3446,Neighborhoods!$A:$C,2,0)</f>
        <v>Queens</v>
      </c>
      <c r="J3446" t="str">
        <f>VLOOKUP($H3446,Neighborhoods!$A:$C,3,0)</f>
        <v>Flushing</v>
      </c>
      <c r="K3446" t="s">
        <v>1</v>
      </c>
      <c r="L3446" t="str">
        <f t="shared" si="212"/>
        <v>Yes</v>
      </c>
      <c r="M3446">
        <v>5</v>
      </c>
      <c r="N3446" t="str" cm="1">
        <f t="array" ref="N3446">_xlfn.IFS(M3446&lt;=2,"Small",M3446&lt;=5,"Medium",M3446&gt;5,"Large")</f>
        <v>Medium</v>
      </c>
      <c r="O3446" s="50">
        <v>162</v>
      </c>
      <c r="P3446" s="67">
        <f t="shared" si="213"/>
        <v>0.03</v>
      </c>
      <c r="Q3446" s="52">
        <v>5</v>
      </c>
      <c r="R3446" s="52" t="str" cm="1">
        <f t="array" ref="R3446">_xlfn.IFS(ROUND(Q3446,0)=5,"Excellent",ROUND(Q3446,0)=4,"Good",ROUND(Q3446,0)=3,"Ok",ROUND(Q3446,0)&lt;3,"Bad")</f>
        <v>Excellent</v>
      </c>
      <c r="S3446">
        <v>55</v>
      </c>
      <c r="T3446" t="str">
        <f t="shared" si="214"/>
        <v>No</v>
      </c>
      <c r="U3446" s="65">
        <v>43216</v>
      </c>
      <c r="V3446" s="65">
        <v>44052</v>
      </c>
      <c r="W3446">
        <v>87</v>
      </c>
      <c r="X3446" t="str">
        <f t="shared" si="215"/>
        <v>Active</v>
      </c>
      <c r="Y3446" t="s">
        <v>15615</v>
      </c>
    </row>
    <row r="3447" spans="1:25" x14ac:dyDescent="0.25">
      <c r="A3447">
        <v>3446</v>
      </c>
      <c r="B3447" t="s">
        <v>2507</v>
      </c>
      <c r="C3447">
        <v>1858</v>
      </c>
      <c r="D3447" t="str">
        <f>VLOOKUP($C3447,Hosts!$A:$O,10,0)</f>
        <v>New York</v>
      </c>
      <c r="E3447" s="67">
        <f>INDEX(Hosts!$A:$O,MATCH(Places!$C3447,Hosts!$A:$A,0),MATCH(Places!E$1,Hosts!$1:$1,0))</f>
        <v>0.75</v>
      </c>
      <c r="F3447" s="67">
        <f>INDEX(Hosts!$A:$O,MATCH(Places!$C3447,Hosts!$A:$A,0),MATCH(Places!F$1,Hosts!$1:$1,0))</f>
        <v>0.43</v>
      </c>
      <c r="G3447" s="67" t="str">
        <f>INDEX(Hosts!$A:$O,MATCH(Places!$C3447,Hosts!$A:$A,0),MATCH(Places!G$1,Hosts!$1:$1,0))</f>
        <v>No</v>
      </c>
      <c r="H3447">
        <v>8</v>
      </c>
      <c r="I3447" t="str">
        <f>VLOOKUP($H3447,Neighborhoods!$A:$C,2,0)</f>
        <v>Brooklyn</v>
      </c>
      <c r="J3447" t="str">
        <f>VLOOKUP($H3447,Neighborhoods!$A:$C,3,0)</f>
        <v>Bushwick</v>
      </c>
      <c r="K3447" t="s">
        <v>1</v>
      </c>
      <c r="L3447" t="str">
        <f t="shared" si="212"/>
        <v>Yes</v>
      </c>
      <c r="M3447">
        <v>2</v>
      </c>
      <c r="N3447" t="str" cm="1">
        <f t="array" ref="N3447">_xlfn.IFS(M3447&lt;=2,"Small",M3447&lt;=5,"Medium",M3447&gt;5,"Large")</f>
        <v>Small</v>
      </c>
      <c r="O3447" s="50">
        <v>44</v>
      </c>
      <c r="P3447" s="67">
        <f t="shared" si="213"/>
        <v>0.03</v>
      </c>
      <c r="Q3447" s="52">
        <v>5</v>
      </c>
      <c r="R3447" s="52" t="str" cm="1">
        <f t="array" ref="R3447">_xlfn.IFS(ROUND(Q3447,0)=5,"Excellent",ROUND(Q3447,0)=4,"Good",ROUND(Q3447,0)=3,"Ok",ROUND(Q3447,0)&lt;3,"Bad")</f>
        <v>Excellent</v>
      </c>
      <c r="S3447">
        <v>15</v>
      </c>
      <c r="T3447" t="str">
        <f t="shared" si="214"/>
        <v>No</v>
      </c>
      <c r="U3447" s="65">
        <v>43185</v>
      </c>
      <c r="V3447" s="65">
        <v>43780</v>
      </c>
      <c r="W3447">
        <v>30</v>
      </c>
      <c r="X3447" t="str">
        <f t="shared" si="215"/>
        <v>Active</v>
      </c>
      <c r="Y3447" t="s">
        <v>15615</v>
      </c>
    </row>
    <row r="3448" spans="1:25" x14ac:dyDescent="0.25">
      <c r="A3448">
        <v>3447</v>
      </c>
      <c r="B3448" t="s">
        <v>2508</v>
      </c>
      <c r="C3448">
        <v>1147</v>
      </c>
      <c r="D3448" t="str">
        <f>VLOOKUP($C3448,Hosts!$A:$O,10,0)</f>
        <v>New York</v>
      </c>
      <c r="E3448" s="67">
        <f>INDEX(Hosts!$A:$O,MATCH(Places!$C3448,Hosts!$A:$A,0),MATCH(Places!E$1,Hosts!$1:$1,0))</f>
        <v>1</v>
      </c>
      <c r="F3448" s="67">
        <f>INDEX(Hosts!$A:$O,MATCH(Places!$C3448,Hosts!$A:$A,0),MATCH(Places!F$1,Hosts!$1:$1,0))</f>
        <v>0</v>
      </c>
      <c r="G3448" s="67" t="str">
        <f>INDEX(Hosts!$A:$O,MATCH(Places!$C3448,Hosts!$A:$A,0),MATCH(Places!G$1,Hosts!$1:$1,0))</f>
        <v>Yes</v>
      </c>
      <c r="H3448">
        <v>8</v>
      </c>
      <c r="I3448" t="str">
        <f>VLOOKUP($H3448,Neighborhoods!$A:$C,2,0)</f>
        <v>Brooklyn</v>
      </c>
      <c r="J3448" t="str">
        <f>VLOOKUP($H3448,Neighborhoods!$A:$C,3,0)</f>
        <v>Bushwick</v>
      </c>
      <c r="K3448" t="s">
        <v>1</v>
      </c>
      <c r="L3448" t="str">
        <f t="shared" si="212"/>
        <v>Yes</v>
      </c>
      <c r="M3448">
        <v>2</v>
      </c>
      <c r="N3448" t="str" cm="1">
        <f t="array" ref="N3448">_xlfn.IFS(M3448&lt;=2,"Small",M3448&lt;=5,"Medium",M3448&gt;5,"Large")</f>
        <v>Small</v>
      </c>
      <c r="O3448" s="50">
        <v>100</v>
      </c>
      <c r="P3448" s="67">
        <f t="shared" si="213"/>
        <v>0.03</v>
      </c>
      <c r="Q3448" s="52">
        <v>4.92</v>
      </c>
      <c r="R3448" s="52" t="str" cm="1">
        <f t="array" ref="R3448">_xlfn.IFS(ROUND(Q3448,0)=5,"Excellent",ROUND(Q3448,0)=4,"Good",ROUND(Q3448,0)=3,"Ok",ROUND(Q3448,0)&lt;3,"Bad")</f>
        <v>Excellent</v>
      </c>
      <c r="S3448">
        <v>12</v>
      </c>
      <c r="T3448" t="str">
        <f t="shared" si="214"/>
        <v>No</v>
      </c>
      <c r="U3448" s="65">
        <v>43170</v>
      </c>
      <c r="V3448" s="65">
        <v>43465</v>
      </c>
      <c r="W3448">
        <v>0</v>
      </c>
      <c r="X3448" t="str">
        <f t="shared" si="215"/>
        <v>Inactive</v>
      </c>
      <c r="Y3448" t="s">
        <v>15615</v>
      </c>
    </row>
    <row r="3449" spans="1:25" x14ac:dyDescent="0.25">
      <c r="A3449">
        <v>3448</v>
      </c>
      <c r="B3449" t="s">
        <v>2509</v>
      </c>
      <c r="C3449">
        <v>3114</v>
      </c>
      <c r="D3449" t="str">
        <f>VLOOKUP($C3449,Hosts!$A:$O,10,0)</f>
        <v>New York</v>
      </c>
      <c r="E3449" s="67">
        <f>INDEX(Hosts!$A:$O,MATCH(Places!$C3449,Hosts!$A:$A,0),MATCH(Places!E$1,Hosts!$1:$1,0))</f>
        <v>1</v>
      </c>
      <c r="F3449" s="67">
        <f>INDEX(Hosts!$A:$O,MATCH(Places!$C3449,Hosts!$A:$A,0),MATCH(Places!F$1,Hosts!$1:$1,0))</f>
        <v>1</v>
      </c>
      <c r="G3449" s="67" t="str">
        <f>INDEX(Hosts!$A:$O,MATCH(Places!$C3449,Hosts!$A:$A,0),MATCH(Places!G$1,Hosts!$1:$1,0))</f>
        <v>No</v>
      </c>
      <c r="H3449">
        <v>21</v>
      </c>
      <c r="I3449" t="str">
        <f>VLOOKUP($H3449,Neighborhoods!$A:$C,2,0)</f>
        <v>Queens</v>
      </c>
      <c r="J3449" t="str">
        <f>VLOOKUP($H3449,Neighborhoods!$A:$C,3,0)</f>
        <v>Astoria</v>
      </c>
      <c r="K3449" t="s">
        <v>11822</v>
      </c>
      <c r="L3449" t="str">
        <f t="shared" si="212"/>
        <v>No</v>
      </c>
      <c r="M3449">
        <v>6</v>
      </c>
      <c r="N3449" t="str" cm="1">
        <f t="array" ref="N3449">_xlfn.IFS(M3449&lt;=2,"Small",M3449&lt;=5,"Medium",M3449&gt;5,"Large")</f>
        <v>Large</v>
      </c>
      <c r="O3449" s="50">
        <v>139</v>
      </c>
      <c r="P3449" s="67">
        <f t="shared" si="213"/>
        <v>0.03</v>
      </c>
      <c r="Q3449" s="52">
        <v>4.57</v>
      </c>
      <c r="R3449" s="52" t="str" cm="1">
        <f t="array" ref="R3449">_xlfn.IFS(ROUND(Q3449,0)=5,"Excellent",ROUND(Q3449,0)=4,"Good",ROUND(Q3449,0)=3,"Ok",ROUND(Q3449,0)&lt;3,"Bad")</f>
        <v>Excellent</v>
      </c>
      <c r="S3449">
        <v>90</v>
      </c>
      <c r="T3449" t="str">
        <f t="shared" si="214"/>
        <v>No</v>
      </c>
      <c r="U3449" s="65">
        <v>43170</v>
      </c>
      <c r="V3449" s="65">
        <v>43899</v>
      </c>
      <c r="W3449">
        <v>177</v>
      </c>
      <c r="X3449" t="str">
        <f t="shared" si="215"/>
        <v>Active</v>
      </c>
      <c r="Y3449" t="s">
        <v>15616</v>
      </c>
    </row>
    <row r="3450" spans="1:25" x14ac:dyDescent="0.25">
      <c r="A3450">
        <v>3449</v>
      </c>
      <c r="B3450" t="s">
        <v>2510</v>
      </c>
      <c r="C3450">
        <v>3399</v>
      </c>
      <c r="D3450" t="str">
        <f>VLOOKUP($C3450,Hosts!$A:$O,10,0)</f>
        <v>New York</v>
      </c>
      <c r="E3450" s="67">
        <f>INDEX(Hosts!$A:$O,MATCH(Places!$C3450,Hosts!$A:$A,0),MATCH(Places!E$1,Hosts!$1:$1,0))</f>
        <v>0.69</v>
      </c>
      <c r="F3450" s="67">
        <f>INDEX(Hosts!$A:$O,MATCH(Places!$C3450,Hosts!$A:$A,0),MATCH(Places!F$1,Hosts!$1:$1,0))</f>
        <v>0.77</v>
      </c>
      <c r="G3450" s="67" t="str">
        <f>INDEX(Hosts!$A:$O,MATCH(Places!$C3450,Hosts!$A:$A,0),MATCH(Places!G$1,Hosts!$1:$1,0))</f>
        <v>No</v>
      </c>
      <c r="H3450">
        <v>24</v>
      </c>
      <c r="I3450" t="str">
        <f>VLOOKUP($H3450,Neighborhoods!$A:$C,2,0)</f>
        <v>Queens</v>
      </c>
      <c r="J3450" t="str">
        <f>VLOOKUP($H3450,Neighborhoods!$A:$C,3,0)</f>
        <v>Long Island City</v>
      </c>
      <c r="K3450" t="s">
        <v>11822</v>
      </c>
      <c r="L3450" t="str">
        <f t="shared" si="212"/>
        <v>No</v>
      </c>
      <c r="M3450">
        <v>5</v>
      </c>
      <c r="N3450" t="str" cm="1">
        <f t="array" ref="N3450">_xlfn.IFS(M3450&lt;=2,"Small",M3450&lt;=5,"Medium",M3450&gt;5,"Large")</f>
        <v>Medium</v>
      </c>
      <c r="O3450" s="50">
        <v>169</v>
      </c>
      <c r="P3450" s="67">
        <f t="shared" si="213"/>
        <v>0.03</v>
      </c>
      <c r="Q3450" s="52">
        <v>4.7300000000000004</v>
      </c>
      <c r="R3450" s="52" t="str" cm="1">
        <f t="array" ref="R3450">_xlfn.IFS(ROUND(Q3450,0)=5,"Excellent",ROUND(Q3450,0)=4,"Good",ROUND(Q3450,0)=3,"Ok",ROUND(Q3450,0)&lt;3,"Bad")</f>
        <v>Excellent</v>
      </c>
      <c r="S3450">
        <v>75</v>
      </c>
      <c r="T3450" t="str">
        <f t="shared" si="214"/>
        <v>No</v>
      </c>
      <c r="U3450" s="65">
        <v>43176</v>
      </c>
      <c r="V3450" s="65">
        <v>43868</v>
      </c>
      <c r="W3450">
        <v>365</v>
      </c>
      <c r="X3450" t="str">
        <f t="shared" si="215"/>
        <v>Active</v>
      </c>
      <c r="Y3450" t="s">
        <v>15615</v>
      </c>
    </row>
    <row r="3451" spans="1:25" x14ac:dyDescent="0.25">
      <c r="A3451">
        <v>3450</v>
      </c>
      <c r="B3451" t="s">
        <v>2511</v>
      </c>
      <c r="C3451">
        <v>2694</v>
      </c>
      <c r="D3451" t="str">
        <f>VLOOKUP($C3451,Hosts!$A:$O,10,0)</f>
        <v>New York</v>
      </c>
      <c r="E3451" s="67">
        <f>INDEX(Hosts!$A:$O,MATCH(Places!$C3451,Hosts!$A:$A,0),MATCH(Places!E$1,Hosts!$1:$1,0))</f>
        <v>1</v>
      </c>
      <c r="F3451" s="67">
        <f>INDEX(Hosts!$A:$O,MATCH(Places!$C3451,Hosts!$A:$A,0),MATCH(Places!F$1,Hosts!$1:$1,0))</f>
        <v>1</v>
      </c>
      <c r="G3451" s="67" t="str">
        <f>INDEX(Hosts!$A:$O,MATCH(Places!$C3451,Hosts!$A:$A,0),MATCH(Places!G$1,Hosts!$1:$1,0))</f>
        <v>Yes</v>
      </c>
      <c r="H3451">
        <v>16</v>
      </c>
      <c r="I3451" t="str">
        <f>VLOOKUP($H3451,Neighborhoods!$A:$C,2,0)</f>
        <v>Manhattan</v>
      </c>
      <c r="J3451" t="str">
        <f>VLOOKUP($H3451,Neighborhoods!$A:$C,3,0)</f>
        <v>Harlem</v>
      </c>
      <c r="K3451" t="s">
        <v>1</v>
      </c>
      <c r="L3451" t="str">
        <f t="shared" si="212"/>
        <v>Yes</v>
      </c>
      <c r="M3451">
        <v>2</v>
      </c>
      <c r="N3451" t="str" cm="1">
        <f t="array" ref="N3451">_xlfn.IFS(M3451&lt;=2,"Small",M3451&lt;=5,"Medium",M3451&gt;5,"Large")</f>
        <v>Small</v>
      </c>
      <c r="O3451" s="50">
        <v>46</v>
      </c>
      <c r="P3451" s="67">
        <f t="shared" si="213"/>
        <v>0.03</v>
      </c>
      <c r="Q3451" s="52">
        <v>4.9000000000000004</v>
      </c>
      <c r="R3451" s="52" t="str" cm="1">
        <f t="array" ref="R3451">_xlfn.IFS(ROUND(Q3451,0)=5,"Excellent",ROUND(Q3451,0)=4,"Good",ROUND(Q3451,0)=3,"Ok",ROUND(Q3451,0)&lt;3,"Bad")</f>
        <v>Excellent</v>
      </c>
      <c r="S3451">
        <v>10</v>
      </c>
      <c r="T3451" t="str">
        <f t="shared" si="214"/>
        <v>No</v>
      </c>
      <c r="U3451" s="65">
        <v>43323</v>
      </c>
      <c r="V3451" s="65">
        <v>43435</v>
      </c>
      <c r="W3451">
        <v>0</v>
      </c>
      <c r="X3451" t="str">
        <f t="shared" si="215"/>
        <v>Inactive</v>
      </c>
      <c r="Y3451" t="s">
        <v>15616</v>
      </c>
    </row>
    <row r="3452" spans="1:25" x14ac:dyDescent="0.25">
      <c r="A3452">
        <v>3451</v>
      </c>
      <c r="B3452" t="s">
        <v>2512</v>
      </c>
      <c r="C3452">
        <v>1350</v>
      </c>
      <c r="D3452" t="str">
        <f>VLOOKUP($C3452,Hosts!$A:$O,10,0)</f>
        <v>New York</v>
      </c>
      <c r="E3452" s="67">
        <f>INDEX(Hosts!$A:$O,MATCH(Places!$C3452,Hosts!$A:$A,0),MATCH(Places!E$1,Hosts!$1:$1,0))</f>
        <v>1</v>
      </c>
      <c r="F3452" s="67">
        <f>INDEX(Hosts!$A:$O,MATCH(Places!$C3452,Hosts!$A:$A,0),MATCH(Places!F$1,Hosts!$1:$1,0))</f>
        <v>0.98</v>
      </c>
      <c r="G3452" s="67" t="str">
        <f>INDEX(Hosts!$A:$O,MATCH(Places!$C3452,Hosts!$A:$A,0),MATCH(Places!G$1,Hosts!$1:$1,0))</f>
        <v>No</v>
      </c>
      <c r="H3452">
        <v>24</v>
      </c>
      <c r="I3452" t="str">
        <f>VLOOKUP($H3452,Neighborhoods!$A:$C,2,0)</f>
        <v>Queens</v>
      </c>
      <c r="J3452" t="str">
        <f>VLOOKUP($H3452,Neighborhoods!$A:$C,3,0)</f>
        <v>Long Island City</v>
      </c>
      <c r="K3452" t="s">
        <v>11822</v>
      </c>
      <c r="L3452" t="str">
        <f t="shared" si="212"/>
        <v>No</v>
      </c>
      <c r="M3452">
        <v>6</v>
      </c>
      <c r="N3452" t="str" cm="1">
        <f t="array" ref="N3452">_xlfn.IFS(M3452&lt;=2,"Small",M3452&lt;=5,"Medium",M3452&gt;5,"Large")</f>
        <v>Large</v>
      </c>
      <c r="O3452" s="50">
        <v>223</v>
      </c>
      <c r="P3452" s="67">
        <f t="shared" si="213"/>
        <v>0.04</v>
      </c>
      <c r="Q3452" s="52">
        <v>4.79</v>
      </c>
      <c r="R3452" s="52" t="str" cm="1">
        <f t="array" ref="R3452">_xlfn.IFS(ROUND(Q3452,0)=5,"Excellent",ROUND(Q3452,0)=4,"Good",ROUND(Q3452,0)=3,"Ok",ROUND(Q3452,0)&lt;3,"Bad")</f>
        <v>Excellent</v>
      </c>
      <c r="S3452">
        <v>102</v>
      </c>
      <c r="T3452" t="str">
        <f t="shared" si="214"/>
        <v>No</v>
      </c>
      <c r="U3452" s="65">
        <v>43173</v>
      </c>
      <c r="V3452" s="65">
        <v>43900</v>
      </c>
      <c r="W3452">
        <v>132</v>
      </c>
      <c r="X3452" t="str">
        <f t="shared" si="215"/>
        <v>Active</v>
      </c>
      <c r="Y3452" t="s">
        <v>15615</v>
      </c>
    </row>
    <row r="3453" spans="1:25" x14ac:dyDescent="0.25">
      <c r="A3453">
        <v>3452</v>
      </c>
      <c r="B3453" t="s">
        <v>13359</v>
      </c>
      <c r="C3453">
        <v>3156</v>
      </c>
      <c r="D3453" t="str">
        <f>VLOOKUP($C3453,Hosts!$A:$O,10,0)</f>
        <v>New York</v>
      </c>
      <c r="E3453" s="67">
        <f>INDEX(Hosts!$A:$O,MATCH(Places!$C3453,Hosts!$A:$A,0),MATCH(Places!E$1,Hosts!$1:$1,0))</f>
        <v>1</v>
      </c>
      <c r="F3453" s="67">
        <f>INDEX(Hosts!$A:$O,MATCH(Places!$C3453,Hosts!$A:$A,0),MATCH(Places!F$1,Hosts!$1:$1,0))</f>
        <v>0.94</v>
      </c>
      <c r="G3453" s="67" t="str">
        <f>INDEX(Hosts!$A:$O,MATCH(Places!$C3453,Hosts!$A:$A,0),MATCH(Places!G$1,Hosts!$1:$1,0))</f>
        <v>Yes</v>
      </c>
      <c r="H3453">
        <v>15</v>
      </c>
      <c r="I3453" t="str">
        <f>VLOOKUP($H3453,Neighborhoods!$A:$C,2,0)</f>
        <v>Manhattan</v>
      </c>
      <c r="J3453" t="str">
        <f>VLOOKUP($H3453,Neighborhoods!$A:$C,3,0)</f>
        <v>East Village</v>
      </c>
      <c r="K3453" t="s">
        <v>11822</v>
      </c>
      <c r="L3453" t="str">
        <f t="shared" si="212"/>
        <v>No</v>
      </c>
      <c r="M3453">
        <v>3</v>
      </c>
      <c r="N3453" t="str" cm="1">
        <f t="array" ref="N3453">_xlfn.IFS(M3453&lt;=2,"Small",M3453&lt;=5,"Medium",M3453&gt;5,"Large")</f>
        <v>Medium</v>
      </c>
      <c r="O3453" s="50">
        <v>110</v>
      </c>
      <c r="P3453" s="67">
        <f t="shared" si="213"/>
        <v>0.03</v>
      </c>
      <c r="Q3453" s="52">
        <v>4.8899999999999997</v>
      </c>
      <c r="R3453" s="52" t="str" cm="1">
        <f t="array" ref="R3453">_xlfn.IFS(ROUND(Q3453,0)=5,"Excellent",ROUND(Q3453,0)=4,"Good",ROUND(Q3453,0)=3,"Ok",ROUND(Q3453,0)&lt;3,"Bad")</f>
        <v>Excellent</v>
      </c>
      <c r="S3453">
        <v>28</v>
      </c>
      <c r="T3453" t="str">
        <f t="shared" si="214"/>
        <v>No</v>
      </c>
      <c r="U3453" s="65">
        <v>43268</v>
      </c>
      <c r="V3453" s="65">
        <v>44058</v>
      </c>
      <c r="W3453">
        <v>314</v>
      </c>
      <c r="X3453" t="str">
        <f t="shared" si="215"/>
        <v>Active</v>
      </c>
      <c r="Y3453" t="s">
        <v>15615</v>
      </c>
    </row>
    <row r="3454" spans="1:25" x14ac:dyDescent="0.25">
      <c r="A3454">
        <v>3453</v>
      </c>
      <c r="B3454" t="s">
        <v>2513</v>
      </c>
      <c r="C3454">
        <v>711</v>
      </c>
      <c r="D3454" t="str">
        <f>VLOOKUP($C3454,Hosts!$A:$O,10,0)</f>
        <v>New York</v>
      </c>
      <c r="E3454" s="67">
        <f>INDEX(Hosts!$A:$O,MATCH(Places!$C3454,Hosts!$A:$A,0),MATCH(Places!E$1,Hosts!$1:$1,0))</f>
        <v>0</v>
      </c>
      <c r="F3454" s="67">
        <f>INDEX(Hosts!$A:$O,MATCH(Places!$C3454,Hosts!$A:$A,0),MATCH(Places!F$1,Hosts!$1:$1,0))</f>
        <v>0.59</v>
      </c>
      <c r="G3454" s="67" t="str">
        <f>INDEX(Hosts!$A:$O,MATCH(Places!$C3454,Hosts!$A:$A,0),MATCH(Places!G$1,Hosts!$1:$1,0))</f>
        <v>No</v>
      </c>
      <c r="H3454">
        <v>14</v>
      </c>
      <c r="I3454" t="str">
        <f>VLOOKUP($H3454,Neighborhoods!$A:$C,2,0)</f>
        <v>Manhattan</v>
      </c>
      <c r="J3454" t="str">
        <f>VLOOKUP($H3454,Neighborhoods!$A:$C,3,0)</f>
        <v>East Harlem</v>
      </c>
      <c r="K3454" t="s">
        <v>11822</v>
      </c>
      <c r="L3454" t="str">
        <f t="shared" si="212"/>
        <v>No</v>
      </c>
      <c r="M3454">
        <v>4</v>
      </c>
      <c r="N3454" t="str" cm="1">
        <f t="array" ref="N3454">_xlfn.IFS(M3454&lt;=2,"Small",M3454&lt;=5,"Medium",M3454&gt;5,"Large")</f>
        <v>Medium</v>
      </c>
      <c r="O3454" s="50">
        <v>660</v>
      </c>
      <c r="P3454" s="67">
        <f t="shared" si="213"/>
        <v>0.05</v>
      </c>
      <c r="Q3454" s="52">
        <v>4.5599999999999996</v>
      </c>
      <c r="R3454" s="52" t="str" cm="1">
        <f t="array" ref="R3454">_xlfn.IFS(ROUND(Q3454,0)=5,"Excellent",ROUND(Q3454,0)=4,"Good",ROUND(Q3454,0)=3,"Ok",ROUND(Q3454,0)&lt;3,"Bad")</f>
        <v>Excellent</v>
      </c>
      <c r="S3454">
        <v>34</v>
      </c>
      <c r="T3454" t="str">
        <f t="shared" si="214"/>
        <v>No</v>
      </c>
      <c r="U3454" s="65">
        <v>43192</v>
      </c>
      <c r="V3454" s="65">
        <v>43877</v>
      </c>
      <c r="W3454">
        <v>0</v>
      </c>
      <c r="X3454" t="str">
        <f t="shared" si="215"/>
        <v>Inactive</v>
      </c>
      <c r="Y3454" t="s">
        <v>15615</v>
      </c>
    </row>
    <row r="3455" spans="1:25" x14ac:dyDescent="0.25">
      <c r="A3455">
        <v>3454</v>
      </c>
      <c r="B3455" t="s">
        <v>13838</v>
      </c>
      <c r="C3455">
        <v>3262</v>
      </c>
      <c r="D3455" t="str">
        <f>VLOOKUP($C3455,Hosts!$A:$O,10,0)</f>
        <v>Massachusetts</v>
      </c>
      <c r="E3455" s="67">
        <f>INDEX(Hosts!$A:$O,MATCH(Places!$C3455,Hosts!$A:$A,0),MATCH(Places!E$1,Hosts!$1:$1,0))</f>
        <v>1</v>
      </c>
      <c r="F3455" s="67">
        <f>INDEX(Hosts!$A:$O,MATCH(Places!$C3455,Hosts!$A:$A,0),MATCH(Places!F$1,Hosts!$1:$1,0))</f>
        <v>1</v>
      </c>
      <c r="G3455" s="67" t="str">
        <f>INDEX(Hosts!$A:$O,MATCH(Places!$C3455,Hosts!$A:$A,0),MATCH(Places!G$1,Hosts!$1:$1,0))</f>
        <v>Yes</v>
      </c>
      <c r="H3455">
        <v>18</v>
      </c>
      <c r="I3455" t="str">
        <f>VLOOKUP($H3455,Neighborhoods!$A:$C,2,0)</f>
        <v>Manhattan</v>
      </c>
      <c r="J3455" t="str">
        <f>VLOOKUP($H3455,Neighborhoods!$A:$C,3,0)</f>
        <v>Midtown</v>
      </c>
      <c r="K3455" t="s">
        <v>11822</v>
      </c>
      <c r="L3455" t="str">
        <f t="shared" si="212"/>
        <v>No</v>
      </c>
      <c r="M3455">
        <v>4</v>
      </c>
      <c r="N3455" t="str" cm="1">
        <f t="array" ref="N3455">_xlfn.IFS(M3455&lt;=2,"Small",M3455&lt;=5,"Medium",M3455&gt;5,"Large")</f>
        <v>Medium</v>
      </c>
      <c r="O3455" s="50">
        <v>187</v>
      </c>
      <c r="P3455" s="67">
        <f t="shared" si="213"/>
        <v>0.03</v>
      </c>
      <c r="Q3455" s="52">
        <v>5</v>
      </c>
      <c r="R3455" s="52" t="str" cm="1">
        <f t="array" ref="R3455">_xlfn.IFS(ROUND(Q3455,0)=5,"Excellent",ROUND(Q3455,0)=4,"Good",ROUND(Q3455,0)=3,"Ok",ROUND(Q3455,0)&lt;3,"Bad")</f>
        <v>Excellent</v>
      </c>
      <c r="S3455">
        <v>15</v>
      </c>
      <c r="T3455" t="str">
        <f t="shared" si="214"/>
        <v>No</v>
      </c>
      <c r="U3455" s="65">
        <v>43237</v>
      </c>
      <c r="V3455" s="65">
        <v>43762</v>
      </c>
      <c r="W3455">
        <v>15</v>
      </c>
      <c r="X3455" t="str">
        <f t="shared" si="215"/>
        <v>Active</v>
      </c>
      <c r="Y3455" t="s">
        <v>15616</v>
      </c>
    </row>
    <row r="3456" spans="1:25" x14ac:dyDescent="0.25">
      <c r="A3456">
        <v>3455</v>
      </c>
      <c r="B3456" t="s">
        <v>15600</v>
      </c>
      <c r="C3456">
        <v>3053</v>
      </c>
      <c r="D3456" t="str">
        <f>VLOOKUP($C3456,Hosts!$A:$O,10,0)</f>
        <v>New York</v>
      </c>
      <c r="E3456" s="67">
        <f>INDEX(Hosts!$A:$O,MATCH(Places!$C3456,Hosts!$A:$A,0),MATCH(Places!E$1,Hosts!$1:$1,0))</f>
        <v>1</v>
      </c>
      <c r="F3456" s="67">
        <f>INDEX(Hosts!$A:$O,MATCH(Places!$C3456,Hosts!$A:$A,0),MATCH(Places!F$1,Hosts!$1:$1,0))</f>
        <v>0.85</v>
      </c>
      <c r="G3456" s="67" t="str">
        <f>INDEX(Hosts!$A:$O,MATCH(Places!$C3456,Hosts!$A:$A,0),MATCH(Places!G$1,Hosts!$1:$1,0))</f>
        <v>No</v>
      </c>
      <c r="H3456">
        <v>8</v>
      </c>
      <c r="I3456" t="str">
        <f>VLOOKUP($H3456,Neighborhoods!$A:$C,2,0)</f>
        <v>Brooklyn</v>
      </c>
      <c r="J3456" t="str">
        <f>VLOOKUP($H3456,Neighborhoods!$A:$C,3,0)</f>
        <v>Bushwick</v>
      </c>
      <c r="K3456" t="s">
        <v>16</v>
      </c>
      <c r="L3456" t="str">
        <f t="shared" si="212"/>
        <v>Yes</v>
      </c>
      <c r="M3456">
        <v>1</v>
      </c>
      <c r="N3456" t="str" cm="1">
        <f t="array" ref="N3456">_xlfn.IFS(M3456&lt;=2,"Small",M3456&lt;=5,"Medium",M3456&gt;5,"Large")</f>
        <v>Small</v>
      </c>
      <c r="O3456" s="50">
        <v>38</v>
      </c>
      <c r="P3456" s="67">
        <f t="shared" si="213"/>
        <v>0.03</v>
      </c>
      <c r="Q3456" s="52">
        <v>4.7300000000000004</v>
      </c>
      <c r="R3456" s="52" t="str" cm="1">
        <f t="array" ref="R3456">_xlfn.IFS(ROUND(Q3456,0)=5,"Excellent",ROUND(Q3456,0)=4,"Good",ROUND(Q3456,0)=3,"Ok",ROUND(Q3456,0)&lt;3,"Bad")</f>
        <v>Excellent</v>
      </c>
      <c r="S3456">
        <v>11</v>
      </c>
      <c r="T3456" t="str">
        <f t="shared" si="214"/>
        <v>No</v>
      </c>
      <c r="U3456" s="65">
        <v>43786</v>
      </c>
      <c r="V3456" s="65">
        <v>43891</v>
      </c>
      <c r="W3456">
        <v>90</v>
      </c>
      <c r="X3456" t="str">
        <f t="shared" si="215"/>
        <v>Active</v>
      </c>
      <c r="Y3456" t="s">
        <v>15615</v>
      </c>
    </row>
    <row r="3457" spans="1:25" x14ac:dyDescent="0.25">
      <c r="A3457">
        <v>3456</v>
      </c>
      <c r="B3457" t="s">
        <v>13894</v>
      </c>
      <c r="C3457">
        <v>1740</v>
      </c>
      <c r="D3457" t="str">
        <f>VLOOKUP($C3457,Hosts!$A:$O,10,0)</f>
        <v>New York</v>
      </c>
      <c r="E3457" s="67">
        <f>INDEX(Hosts!$A:$O,MATCH(Places!$C3457,Hosts!$A:$A,0),MATCH(Places!E$1,Hosts!$1:$1,0))</f>
        <v>1</v>
      </c>
      <c r="F3457" s="67">
        <f>INDEX(Hosts!$A:$O,MATCH(Places!$C3457,Hosts!$A:$A,0),MATCH(Places!F$1,Hosts!$1:$1,0))</f>
        <v>0.87</v>
      </c>
      <c r="G3457" s="67" t="str">
        <f>INDEX(Hosts!$A:$O,MATCH(Places!$C3457,Hosts!$A:$A,0),MATCH(Places!G$1,Hosts!$1:$1,0))</f>
        <v>Yes</v>
      </c>
      <c r="H3457">
        <v>20</v>
      </c>
      <c r="I3457" t="str">
        <f>VLOOKUP($H3457,Neighborhoods!$A:$C,2,0)</f>
        <v>Manhattan</v>
      </c>
      <c r="J3457" t="str">
        <f>VLOOKUP($H3457,Neighborhoods!$A:$C,3,0)</f>
        <v>Upper West Side</v>
      </c>
      <c r="K3457" t="s">
        <v>11822</v>
      </c>
      <c r="L3457" t="str">
        <f t="shared" si="212"/>
        <v>No</v>
      </c>
      <c r="M3457">
        <v>6</v>
      </c>
      <c r="N3457" t="str" cm="1">
        <f t="array" ref="N3457">_xlfn.IFS(M3457&lt;=2,"Small",M3457&lt;=5,"Medium",M3457&gt;5,"Large")</f>
        <v>Large</v>
      </c>
      <c r="O3457" s="50">
        <v>300</v>
      </c>
      <c r="P3457" s="67">
        <f t="shared" si="213"/>
        <v>0.04</v>
      </c>
      <c r="Q3457" s="52">
        <v>5</v>
      </c>
      <c r="R3457" s="52" t="str" cm="1">
        <f t="array" ref="R3457">_xlfn.IFS(ROUND(Q3457,0)=5,"Excellent",ROUND(Q3457,0)=4,"Good",ROUND(Q3457,0)=3,"Ok",ROUND(Q3457,0)&lt;3,"Bad")</f>
        <v>Excellent</v>
      </c>
      <c r="S3457">
        <v>4</v>
      </c>
      <c r="T3457" t="str">
        <f t="shared" si="214"/>
        <v>No</v>
      </c>
      <c r="U3457" s="65">
        <v>43206</v>
      </c>
      <c r="V3457" s="65">
        <v>43977</v>
      </c>
      <c r="W3457">
        <v>61</v>
      </c>
      <c r="X3457" t="str">
        <f t="shared" si="215"/>
        <v>Active</v>
      </c>
      <c r="Y3457" t="s">
        <v>15615</v>
      </c>
    </row>
    <row r="3458" spans="1:25" x14ac:dyDescent="0.25">
      <c r="A3458">
        <v>3457</v>
      </c>
      <c r="B3458" t="s">
        <v>2514</v>
      </c>
      <c r="C3458">
        <v>3486</v>
      </c>
      <c r="D3458" t="str">
        <f>VLOOKUP($C3458,Hosts!$A:$O,10,0)</f>
        <v>Massachusetts</v>
      </c>
      <c r="E3458" s="67">
        <f>INDEX(Hosts!$A:$O,MATCH(Places!$C3458,Hosts!$A:$A,0),MATCH(Places!E$1,Hosts!$1:$1,0))</f>
        <v>0.9</v>
      </c>
      <c r="F3458" s="67">
        <f>INDEX(Hosts!$A:$O,MATCH(Places!$C3458,Hosts!$A:$A,0),MATCH(Places!F$1,Hosts!$1:$1,0))</f>
        <v>0.89</v>
      </c>
      <c r="G3458" s="67" t="str">
        <f>INDEX(Hosts!$A:$O,MATCH(Places!$C3458,Hosts!$A:$A,0),MATCH(Places!G$1,Hosts!$1:$1,0))</f>
        <v>No</v>
      </c>
      <c r="H3458">
        <v>9</v>
      </c>
      <c r="I3458" t="str">
        <f>VLOOKUP($H3458,Neighborhoods!$A:$C,2,0)</f>
        <v>Brooklyn</v>
      </c>
      <c r="J3458" t="str">
        <f>VLOOKUP($H3458,Neighborhoods!$A:$C,3,0)</f>
        <v>Crown Heights</v>
      </c>
      <c r="K3458" t="s">
        <v>16</v>
      </c>
      <c r="L3458" t="str">
        <f t="shared" si="212"/>
        <v>Yes</v>
      </c>
      <c r="M3458">
        <v>1</v>
      </c>
      <c r="N3458" t="str" cm="1">
        <f t="array" ref="N3458">_xlfn.IFS(M3458&lt;=2,"Small",M3458&lt;=5,"Medium",M3458&gt;5,"Large")</f>
        <v>Small</v>
      </c>
      <c r="O3458" s="50">
        <v>35</v>
      </c>
      <c r="P3458" s="67">
        <f t="shared" si="213"/>
        <v>0.03</v>
      </c>
      <c r="Q3458" s="52">
        <v>4.63</v>
      </c>
      <c r="R3458" s="52" t="str" cm="1">
        <f t="array" ref="R3458">_xlfn.IFS(ROUND(Q3458,0)=5,"Excellent",ROUND(Q3458,0)=4,"Good",ROUND(Q3458,0)=3,"Ok",ROUND(Q3458,0)&lt;3,"Bad")</f>
        <v>Excellent</v>
      </c>
      <c r="S3458">
        <v>19</v>
      </c>
      <c r="T3458" t="str">
        <f t="shared" si="214"/>
        <v>No</v>
      </c>
      <c r="U3458" s="65">
        <v>43177</v>
      </c>
      <c r="V3458" s="65">
        <v>43813</v>
      </c>
      <c r="W3458">
        <v>89</v>
      </c>
      <c r="X3458" t="str">
        <f t="shared" si="215"/>
        <v>Active</v>
      </c>
      <c r="Y3458" t="s">
        <v>15616</v>
      </c>
    </row>
    <row r="3459" spans="1:25" x14ac:dyDescent="0.25">
      <c r="A3459">
        <v>3458</v>
      </c>
      <c r="B3459" t="s">
        <v>2515</v>
      </c>
      <c r="C3459">
        <v>3262</v>
      </c>
      <c r="D3459" t="str">
        <f>VLOOKUP($C3459,Hosts!$A:$O,10,0)</f>
        <v>Massachusetts</v>
      </c>
      <c r="E3459" s="67">
        <f>INDEX(Hosts!$A:$O,MATCH(Places!$C3459,Hosts!$A:$A,0),MATCH(Places!E$1,Hosts!$1:$1,0))</f>
        <v>1</v>
      </c>
      <c r="F3459" s="67">
        <f>INDEX(Hosts!$A:$O,MATCH(Places!$C3459,Hosts!$A:$A,0),MATCH(Places!F$1,Hosts!$1:$1,0))</f>
        <v>1</v>
      </c>
      <c r="G3459" s="67" t="str">
        <f>INDEX(Hosts!$A:$O,MATCH(Places!$C3459,Hosts!$A:$A,0),MATCH(Places!G$1,Hosts!$1:$1,0))</f>
        <v>Yes</v>
      </c>
      <c r="H3459">
        <v>18</v>
      </c>
      <c r="I3459" t="str">
        <f>VLOOKUP($H3459,Neighborhoods!$A:$C,2,0)</f>
        <v>Manhattan</v>
      </c>
      <c r="J3459" t="str">
        <f>VLOOKUP($H3459,Neighborhoods!$A:$C,3,0)</f>
        <v>Midtown</v>
      </c>
      <c r="K3459" t="s">
        <v>11822</v>
      </c>
      <c r="L3459" t="str">
        <f t="shared" ref="L3459:L3522" si="216">IF(OR(K3459="Private room",K3459="Shared room"),"Yes","No")</f>
        <v>No</v>
      </c>
      <c r="M3459">
        <v>6</v>
      </c>
      <c r="N3459" t="str" cm="1">
        <f t="array" ref="N3459">_xlfn.IFS(M3459&lt;=2,"Small",M3459&lt;=5,"Medium",M3459&gt;5,"Large")</f>
        <v>Large</v>
      </c>
      <c r="O3459" s="50">
        <v>374</v>
      </c>
      <c r="P3459" s="67">
        <f t="shared" ref="P3459:P3522" si="217">VLOOKUP(O3459,$AB$1:$AC$5,2)</f>
        <v>0.04</v>
      </c>
      <c r="Q3459" s="52">
        <v>4.8600000000000003</v>
      </c>
      <c r="R3459" s="52" t="str" cm="1">
        <f t="array" ref="R3459">_xlfn.IFS(ROUND(Q3459,0)=5,"Excellent",ROUND(Q3459,0)=4,"Good",ROUND(Q3459,0)=3,"Ok",ROUND(Q3459,0)&lt;3,"Bad")</f>
        <v>Excellent</v>
      </c>
      <c r="S3459">
        <v>14</v>
      </c>
      <c r="T3459" t="str">
        <f t="shared" ref="T3459:T3522" si="218">IF(AND(Q3459&gt;=4.8,S3459&gt;100),"Yes","No")</f>
        <v>No</v>
      </c>
      <c r="U3459" s="65">
        <v>43264</v>
      </c>
      <c r="V3459" s="65">
        <v>43713</v>
      </c>
      <c r="W3459">
        <v>0</v>
      </c>
      <c r="X3459" t="str">
        <f t="shared" ref="X3459:X3522" si="219">IF(W3459&lt;&gt;0,"Active","Inactive")</f>
        <v>Inactive</v>
      </c>
      <c r="Y3459" t="s">
        <v>15616</v>
      </c>
    </row>
    <row r="3460" spans="1:25" x14ac:dyDescent="0.25">
      <c r="A3460">
        <v>3459</v>
      </c>
      <c r="B3460" t="s">
        <v>2405</v>
      </c>
      <c r="C3460">
        <v>3501</v>
      </c>
      <c r="D3460" t="str">
        <f>VLOOKUP($C3460,Hosts!$A:$O,10,0)</f>
        <v>New York</v>
      </c>
      <c r="E3460" s="67">
        <f>INDEX(Hosts!$A:$O,MATCH(Places!$C3460,Hosts!$A:$A,0),MATCH(Places!E$1,Hosts!$1:$1,0))</f>
        <v>0</v>
      </c>
      <c r="F3460" s="67">
        <f>INDEX(Hosts!$A:$O,MATCH(Places!$C3460,Hosts!$A:$A,0),MATCH(Places!F$1,Hosts!$1:$1,0))</f>
        <v>0.97</v>
      </c>
      <c r="G3460" s="67" t="str">
        <f>INDEX(Hosts!$A:$O,MATCH(Places!$C3460,Hosts!$A:$A,0),MATCH(Places!G$1,Hosts!$1:$1,0))</f>
        <v>No</v>
      </c>
      <c r="H3460">
        <v>14</v>
      </c>
      <c r="I3460" t="str">
        <f>VLOOKUP($H3460,Neighborhoods!$A:$C,2,0)</f>
        <v>Manhattan</v>
      </c>
      <c r="J3460" t="str">
        <f>VLOOKUP($H3460,Neighborhoods!$A:$C,3,0)</f>
        <v>East Harlem</v>
      </c>
      <c r="K3460" t="s">
        <v>11822</v>
      </c>
      <c r="L3460" t="str">
        <f t="shared" si="216"/>
        <v>No</v>
      </c>
      <c r="M3460">
        <v>6</v>
      </c>
      <c r="N3460" t="str" cm="1">
        <f t="array" ref="N3460">_xlfn.IFS(M3460&lt;=2,"Small",M3460&lt;=5,"Medium",M3460&gt;5,"Large")</f>
        <v>Large</v>
      </c>
      <c r="O3460" s="50">
        <v>130</v>
      </c>
      <c r="P3460" s="67">
        <f t="shared" si="217"/>
        <v>0.03</v>
      </c>
      <c r="Q3460" s="52">
        <v>4.21</v>
      </c>
      <c r="R3460" s="52" t="str" cm="1">
        <f t="array" ref="R3460">_xlfn.IFS(ROUND(Q3460,0)=5,"Excellent",ROUND(Q3460,0)=4,"Good",ROUND(Q3460,0)=3,"Ok",ROUND(Q3460,0)&lt;3,"Bad")</f>
        <v>Good</v>
      </c>
      <c r="S3460">
        <v>14</v>
      </c>
      <c r="T3460" t="str">
        <f t="shared" si="218"/>
        <v>No</v>
      </c>
      <c r="U3460" s="65">
        <v>43530</v>
      </c>
      <c r="V3460" s="65">
        <v>43908</v>
      </c>
      <c r="W3460">
        <v>260</v>
      </c>
      <c r="X3460" t="str">
        <f t="shared" si="219"/>
        <v>Active</v>
      </c>
      <c r="Y3460" t="s">
        <v>15616</v>
      </c>
    </row>
    <row r="3461" spans="1:25" x14ac:dyDescent="0.25">
      <c r="A3461">
        <v>3460</v>
      </c>
      <c r="B3461" t="s">
        <v>2516</v>
      </c>
      <c r="C3461">
        <v>3100</v>
      </c>
      <c r="D3461" t="str">
        <f>VLOOKUP($C3461,Hosts!$A:$O,10,0)</f>
        <v>New York</v>
      </c>
      <c r="E3461" s="67">
        <f>INDEX(Hosts!$A:$O,MATCH(Places!$C3461,Hosts!$A:$A,0),MATCH(Places!E$1,Hosts!$1:$1,0))</f>
        <v>1</v>
      </c>
      <c r="F3461" s="67">
        <f>INDEX(Hosts!$A:$O,MATCH(Places!$C3461,Hosts!$A:$A,0),MATCH(Places!F$1,Hosts!$1:$1,0))</f>
        <v>0.97</v>
      </c>
      <c r="G3461" s="67" t="str">
        <f>INDEX(Hosts!$A:$O,MATCH(Places!$C3461,Hosts!$A:$A,0),MATCH(Places!G$1,Hosts!$1:$1,0))</f>
        <v>No</v>
      </c>
      <c r="H3461">
        <v>9</v>
      </c>
      <c r="I3461" t="str">
        <f>VLOOKUP($H3461,Neighborhoods!$A:$C,2,0)</f>
        <v>Brooklyn</v>
      </c>
      <c r="J3461" t="str">
        <f>VLOOKUP($H3461,Neighborhoods!$A:$C,3,0)</f>
        <v>Crown Heights</v>
      </c>
      <c r="K3461" t="s">
        <v>1</v>
      </c>
      <c r="L3461" t="str">
        <f t="shared" si="216"/>
        <v>Yes</v>
      </c>
      <c r="M3461">
        <v>2</v>
      </c>
      <c r="N3461" t="str" cm="1">
        <f t="array" ref="N3461">_xlfn.IFS(M3461&lt;=2,"Small",M3461&lt;=5,"Medium",M3461&gt;5,"Large")</f>
        <v>Small</v>
      </c>
      <c r="O3461" s="50">
        <v>35</v>
      </c>
      <c r="P3461" s="67">
        <f t="shared" si="217"/>
        <v>0.03</v>
      </c>
      <c r="Q3461" s="52">
        <v>4.91</v>
      </c>
      <c r="R3461" s="52" t="str" cm="1">
        <f t="array" ref="R3461">_xlfn.IFS(ROUND(Q3461,0)=5,"Excellent",ROUND(Q3461,0)=4,"Good",ROUND(Q3461,0)=3,"Ok",ROUND(Q3461,0)&lt;3,"Bad")</f>
        <v>Excellent</v>
      </c>
      <c r="S3461">
        <v>55</v>
      </c>
      <c r="T3461" t="str">
        <f t="shared" si="218"/>
        <v>No</v>
      </c>
      <c r="U3461" s="65">
        <v>43194</v>
      </c>
      <c r="V3461" s="65">
        <v>44058</v>
      </c>
      <c r="W3461">
        <v>230</v>
      </c>
      <c r="X3461" t="str">
        <f t="shared" si="219"/>
        <v>Active</v>
      </c>
      <c r="Y3461" t="s">
        <v>15615</v>
      </c>
    </row>
    <row r="3462" spans="1:25" x14ac:dyDescent="0.25">
      <c r="A3462">
        <v>3461</v>
      </c>
      <c r="B3462" t="s">
        <v>15583</v>
      </c>
      <c r="C3462">
        <v>3487</v>
      </c>
      <c r="D3462" t="str">
        <f>VLOOKUP($C3462,Hosts!$A:$O,10,0)</f>
        <v>New York</v>
      </c>
      <c r="E3462" s="67">
        <f>INDEX(Hosts!$A:$O,MATCH(Places!$C3462,Hosts!$A:$A,0),MATCH(Places!E$1,Hosts!$1:$1,0))</f>
        <v>0.91</v>
      </c>
      <c r="F3462" s="67">
        <f>INDEX(Hosts!$A:$O,MATCH(Places!$C3462,Hosts!$A:$A,0),MATCH(Places!F$1,Hosts!$1:$1,0))</f>
        <v>1</v>
      </c>
      <c r="G3462" s="67" t="str">
        <f>INDEX(Hosts!$A:$O,MATCH(Places!$C3462,Hosts!$A:$A,0),MATCH(Places!G$1,Hosts!$1:$1,0))</f>
        <v>No</v>
      </c>
      <c r="H3462">
        <v>18</v>
      </c>
      <c r="I3462" t="str">
        <f>VLOOKUP($H3462,Neighborhoods!$A:$C,2,0)</f>
        <v>Manhattan</v>
      </c>
      <c r="J3462" t="str">
        <f>VLOOKUP($H3462,Neighborhoods!$A:$C,3,0)</f>
        <v>Midtown</v>
      </c>
      <c r="K3462" t="s">
        <v>11822</v>
      </c>
      <c r="L3462" t="str">
        <f t="shared" si="216"/>
        <v>No</v>
      </c>
      <c r="M3462">
        <v>6</v>
      </c>
      <c r="N3462" t="str" cm="1">
        <f t="array" ref="N3462">_xlfn.IFS(M3462&lt;=2,"Small",M3462&lt;=5,"Medium",M3462&gt;5,"Large")</f>
        <v>Large</v>
      </c>
      <c r="O3462" s="50">
        <v>69</v>
      </c>
      <c r="P3462" s="67">
        <f t="shared" si="217"/>
        <v>0.03</v>
      </c>
      <c r="Q3462" s="52">
        <v>4.33</v>
      </c>
      <c r="R3462" s="52" t="str" cm="1">
        <f t="array" ref="R3462">_xlfn.IFS(ROUND(Q3462,0)=5,"Excellent",ROUND(Q3462,0)=4,"Good",ROUND(Q3462,0)=3,"Ok",ROUND(Q3462,0)&lt;3,"Bad")</f>
        <v>Good</v>
      </c>
      <c r="S3462">
        <v>9</v>
      </c>
      <c r="T3462" t="str">
        <f t="shared" si="218"/>
        <v>No</v>
      </c>
      <c r="U3462" s="65">
        <v>43227</v>
      </c>
      <c r="V3462" s="65">
        <v>43877</v>
      </c>
      <c r="W3462">
        <v>285</v>
      </c>
      <c r="X3462" t="str">
        <f t="shared" si="219"/>
        <v>Active</v>
      </c>
      <c r="Y3462" t="s">
        <v>15616</v>
      </c>
    </row>
    <row r="3463" spans="1:25" x14ac:dyDescent="0.25">
      <c r="A3463">
        <v>3462</v>
      </c>
      <c r="B3463" t="s">
        <v>14959</v>
      </c>
      <c r="C3463">
        <v>3487</v>
      </c>
      <c r="D3463" t="str">
        <f>VLOOKUP($C3463,Hosts!$A:$O,10,0)</f>
        <v>New York</v>
      </c>
      <c r="E3463" s="67">
        <f>INDEX(Hosts!$A:$O,MATCH(Places!$C3463,Hosts!$A:$A,0),MATCH(Places!E$1,Hosts!$1:$1,0))</f>
        <v>0.91</v>
      </c>
      <c r="F3463" s="67">
        <f>INDEX(Hosts!$A:$O,MATCH(Places!$C3463,Hosts!$A:$A,0),MATCH(Places!F$1,Hosts!$1:$1,0))</f>
        <v>1</v>
      </c>
      <c r="G3463" s="67" t="str">
        <f>INDEX(Hosts!$A:$O,MATCH(Places!$C3463,Hosts!$A:$A,0),MATCH(Places!G$1,Hosts!$1:$1,0))</f>
        <v>No</v>
      </c>
      <c r="H3463">
        <v>18</v>
      </c>
      <c r="I3463" t="str">
        <f>VLOOKUP($H3463,Neighborhoods!$A:$C,2,0)</f>
        <v>Manhattan</v>
      </c>
      <c r="J3463" t="str">
        <f>VLOOKUP($H3463,Neighborhoods!$A:$C,3,0)</f>
        <v>Midtown</v>
      </c>
      <c r="K3463" t="s">
        <v>11822</v>
      </c>
      <c r="L3463" t="str">
        <f t="shared" si="216"/>
        <v>No</v>
      </c>
      <c r="M3463">
        <v>6</v>
      </c>
      <c r="N3463" t="str" cm="1">
        <f t="array" ref="N3463">_xlfn.IFS(M3463&lt;=2,"Small",M3463&lt;=5,"Medium",M3463&gt;5,"Large")</f>
        <v>Large</v>
      </c>
      <c r="O3463" s="50">
        <v>69</v>
      </c>
      <c r="P3463" s="67">
        <f t="shared" si="217"/>
        <v>0.03</v>
      </c>
      <c r="Q3463" s="52">
        <v>4.67</v>
      </c>
      <c r="R3463" s="52" t="str" cm="1">
        <f t="array" ref="R3463">_xlfn.IFS(ROUND(Q3463,0)=5,"Excellent",ROUND(Q3463,0)=4,"Good",ROUND(Q3463,0)=3,"Ok",ROUND(Q3463,0)&lt;3,"Bad")</f>
        <v>Excellent</v>
      </c>
      <c r="S3463">
        <v>6</v>
      </c>
      <c r="T3463" t="str">
        <f t="shared" si="218"/>
        <v>No</v>
      </c>
      <c r="U3463" s="65">
        <v>43212</v>
      </c>
      <c r="V3463" s="65">
        <v>43865</v>
      </c>
      <c r="W3463">
        <v>290</v>
      </c>
      <c r="X3463" t="str">
        <f t="shared" si="219"/>
        <v>Active</v>
      </c>
      <c r="Y3463" t="s">
        <v>15616</v>
      </c>
    </row>
    <row r="3464" spans="1:25" x14ac:dyDescent="0.25">
      <c r="A3464">
        <v>3463</v>
      </c>
      <c r="B3464" t="s">
        <v>15281</v>
      </c>
      <c r="C3464">
        <v>3487</v>
      </c>
      <c r="D3464" t="str">
        <f>VLOOKUP($C3464,Hosts!$A:$O,10,0)</f>
        <v>New York</v>
      </c>
      <c r="E3464" s="67">
        <f>INDEX(Hosts!$A:$O,MATCH(Places!$C3464,Hosts!$A:$A,0),MATCH(Places!E$1,Hosts!$1:$1,0))</f>
        <v>0.91</v>
      </c>
      <c r="F3464" s="67">
        <f>INDEX(Hosts!$A:$O,MATCH(Places!$C3464,Hosts!$A:$A,0),MATCH(Places!F$1,Hosts!$1:$1,0))</f>
        <v>1</v>
      </c>
      <c r="G3464" s="67" t="str">
        <f>INDEX(Hosts!$A:$O,MATCH(Places!$C3464,Hosts!$A:$A,0),MATCH(Places!G$1,Hosts!$1:$1,0))</f>
        <v>No</v>
      </c>
      <c r="H3464">
        <v>18</v>
      </c>
      <c r="I3464" t="str">
        <f>VLOOKUP($H3464,Neighborhoods!$A:$C,2,0)</f>
        <v>Manhattan</v>
      </c>
      <c r="J3464" t="str">
        <f>VLOOKUP($H3464,Neighborhoods!$A:$C,3,0)</f>
        <v>Midtown</v>
      </c>
      <c r="K3464" t="s">
        <v>11822</v>
      </c>
      <c r="L3464" t="str">
        <f t="shared" si="216"/>
        <v>No</v>
      </c>
      <c r="M3464">
        <v>6</v>
      </c>
      <c r="N3464" t="str" cm="1">
        <f t="array" ref="N3464">_xlfn.IFS(M3464&lt;=2,"Small",M3464&lt;=5,"Medium",M3464&gt;5,"Large")</f>
        <v>Large</v>
      </c>
      <c r="O3464" s="50">
        <v>69</v>
      </c>
      <c r="P3464" s="67">
        <f t="shared" si="217"/>
        <v>0.03</v>
      </c>
      <c r="Q3464" s="52">
        <v>4.2300000000000004</v>
      </c>
      <c r="R3464" s="52" t="str" cm="1">
        <f t="array" ref="R3464">_xlfn.IFS(ROUND(Q3464,0)=5,"Excellent",ROUND(Q3464,0)=4,"Good",ROUND(Q3464,0)=3,"Ok",ROUND(Q3464,0)&lt;3,"Bad")</f>
        <v>Good</v>
      </c>
      <c r="S3464">
        <v>22</v>
      </c>
      <c r="T3464" t="str">
        <f t="shared" si="218"/>
        <v>No</v>
      </c>
      <c r="U3464" s="65">
        <v>43212</v>
      </c>
      <c r="V3464" s="65">
        <v>44001</v>
      </c>
      <c r="W3464">
        <v>286</v>
      </c>
      <c r="X3464" t="str">
        <f t="shared" si="219"/>
        <v>Active</v>
      </c>
      <c r="Y3464" t="s">
        <v>15616</v>
      </c>
    </row>
    <row r="3465" spans="1:25" x14ac:dyDescent="0.25">
      <c r="A3465">
        <v>3464</v>
      </c>
      <c r="B3465" t="s">
        <v>13222</v>
      </c>
      <c r="C3465">
        <v>3487</v>
      </c>
      <c r="D3465" t="str">
        <f>VLOOKUP($C3465,Hosts!$A:$O,10,0)</f>
        <v>New York</v>
      </c>
      <c r="E3465" s="67">
        <f>INDEX(Hosts!$A:$O,MATCH(Places!$C3465,Hosts!$A:$A,0),MATCH(Places!E$1,Hosts!$1:$1,0))</f>
        <v>0.91</v>
      </c>
      <c r="F3465" s="67">
        <f>INDEX(Hosts!$A:$O,MATCH(Places!$C3465,Hosts!$A:$A,0),MATCH(Places!F$1,Hosts!$1:$1,0))</f>
        <v>1</v>
      </c>
      <c r="G3465" s="67" t="str">
        <f>INDEX(Hosts!$A:$O,MATCH(Places!$C3465,Hosts!$A:$A,0),MATCH(Places!G$1,Hosts!$1:$1,0))</f>
        <v>No</v>
      </c>
      <c r="H3465">
        <v>18</v>
      </c>
      <c r="I3465" t="str">
        <f>VLOOKUP($H3465,Neighborhoods!$A:$C,2,0)</f>
        <v>Manhattan</v>
      </c>
      <c r="J3465" t="str">
        <f>VLOOKUP($H3465,Neighborhoods!$A:$C,3,0)</f>
        <v>Midtown</v>
      </c>
      <c r="K3465" t="s">
        <v>11822</v>
      </c>
      <c r="L3465" t="str">
        <f t="shared" si="216"/>
        <v>No</v>
      </c>
      <c r="M3465">
        <v>8</v>
      </c>
      <c r="N3465" t="str" cm="1">
        <f t="array" ref="N3465">_xlfn.IFS(M3465&lt;=2,"Small",M3465&lt;=5,"Medium",M3465&gt;5,"Large")</f>
        <v>Large</v>
      </c>
      <c r="O3465" s="50">
        <v>150</v>
      </c>
      <c r="P3465" s="67">
        <f t="shared" si="217"/>
        <v>0.03</v>
      </c>
      <c r="Q3465" s="52">
        <v>4.5</v>
      </c>
      <c r="R3465" s="52" t="str" cm="1">
        <f t="array" ref="R3465">_xlfn.IFS(ROUND(Q3465,0)=5,"Excellent",ROUND(Q3465,0)=4,"Good",ROUND(Q3465,0)=3,"Ok",ROUND(Q3465,0)&lt;3,"Bad")</f>
        <v>Excellent</v>
      </c>
      <c r="S3465">
        <v>8</v>
      </c>
      <c r="T3465" t="str">
        <f t="shared" si="218"/>
        <v>No</v>
      </c>
      <c r="U3465" s="65">
        <v>43261</v>
      </c>
      <c r="V3465" s="65">
        <v>43982</v>
      </c>
      <c r="W3465">
        <v>0</v>
      </c>
      <c r="X3465" t="str">
        <f t="shared" si="219"/>
        <v>Inactive</v>
      </c>
      <c r="Y3465" t="s">
        <v>15616</v>
      </c>
    </row>
    <row r="3466" spans="1:25" x14ac:dyDescent="0.25">
      <c r="A3466">
        <v>3465</v>
      </c>
      <c r="B3466" t="s">
        <v>15591</v>
      </c>
      <c r="C3466">
        <v>3487</v>
      </c>
      <c r="D3466" t="str">
        <f>VLOOKUP($C3466,Hosts!$A:$O,10,0)</f>
        <v>New York</v>
      </c>
      <c r="E3466" s="67">
        <f>INDEX(Hosts!$A:$O,MATCH(Places!$C3466,Hosts!$A:$A,0),MATCH(Places!E$1,Hosts!$1:$1,0))</f>
        <v>0.91</v>
      </c>
      <c r="F3466" s="67">
        <f>INDEX(Hosts!$A:$O,MATCH(Places!$C3466,Hosts!$A:$A,0),MATCH(Places!F$1,Hosts!$1:$1,0))</f>
        <v>1</v>
      </c>
      <c r="G3466" s="67" t="str">
        <f>INDEX(Hosts!$A:$O,MATCH(Places!$C3466,Hosts!$A:$A,0),MATCH(Places!G$1,Hosts!$1:$1,0))</f>
        <v>No</v>
      </c>
      <c r="H3466">
        <v>18</v>
      </c>
      <c r="I3466" t="str">
        <f>VLOOKUP($H3466,Neighborhoods!$A:$C,2,0)</f>
        <v>Manhattan</v>
      </c>
      <c r="J3466" t="str">
        <f>VLOOKUP($H3466,Neighborhoods!$A:$C,3,0)</f>
        <v>Midtown</v>
      </c>
      <c r="K3466" t="s">
        <v>11822</v>
      </c>
      <c r="L3466" t="str">
        <f t="shared" si="216"/>
        <v>No</v>
      </c>
      <c r="M3466">
        <v>6</v>
      </c>
      <c r="N3466" t="str" cm="1">
        <f t="array" ref="N3466">_xlfn.IFS(M3466&lt;=2,"Small",M3466&lt;=5,"Medium",M3466&gt;5,"Large")</f>
        <v>Large</v>
      </c>
      <c r="O3466" s="50">
        <v>69</v>
      </c>
      <c r="P3466" s="67">
        <f t="shared" si="217"/>
        <v>0.03</v>
      </c>
      <c r="Q3466" s="52">
        <v>4.8</v>
      </c>
      <c r="R3466" s="52" t="str" cm="1">
        <f t="array" ref="R3466">_xlfn.IFS(ROUND(Q3466,0)=5,"Excellent",ROUND(Q3466,0)=4,"Good",ROUND(Q3466,0)=3,"Ok",ROUND(Q3466,0)&lt;3,"Bad")</f>
        <v>Excellent</v>
      </c>
      <c r="S3466">
        <v>10</v>
      </c>
      <c r="T3466" t="str">
        <f t="shared" si="218"/>
        <v>No</v>
      </c>
      <c r="U3466" s="65">
        <v>43357</v>
      </c>
      <c r="V3466" s="65">
        <v>44057</v>
      </c>
      <c r="W3466">
        <v>300</v>
      </c>
      <c r="X3466" t="str">
        <f t="shared" si="219"/>
        <v>Active</v>
      </c>
      <c r="Y3466" t="s">
        <v>15616</v>
      </c>
    </row>
    <row r="3467" spans="1:25" x14ac:dyDescent="0.25">
      <c r="A3467">
        <v>3466</v>
      </c>
      <c r="B3467" t="s">
        <v>14332</v>
      </c>
      <c r="C3467">
        <v>978</v>
      </c>
      <c r="D3467" t="str">
        <f>VLOOKUP($C3467,Hosts!$A:$O,10,0)</f>
        <v>New York</v>
      </c>
      <c r="E3467" s="67">
        <f>INDEX(Hosts!$A:$O,MATCH(Places!$C3467,Hosts!$A:$A,0),MATCH(Places!E$1,Hosts!$1:$1,0))</f>
        <v>1</v>
      </c>
      <c r="F3467" s="67">
        <f>INDEX(Hosts!$A:$O,MATCH(Places!$C3467,Hosts!$A:$A,0),MATCH(Places!F$1,Hosts!$1:$1,0))</f>
        <v>0.89</v>
      </c>
      <c r="G3467" s="67" t="str">
        <f>INDEX(Hosts!$A:$O,MATCH(Places!$C3467,Hosts!$A:$A,0),MATCH(Places!G$1,Hosts!$1:$1,0))</f>
        <v>Yes</v>
      </c>
      <c r="H3467">
        <v>16</v>
      </c>
      <c r="I3467" t="str">
        <f>VLOOKUP($H3467,Neighborhoods!$A:$C,2,0)</f>
        <v>Manhattan</v>
      </c>
      <c r="J3467" t="str">
        <f>VLOOKUP($H3467,Neighborhoods!$A:$C,3,0)</f>
        <v>Harlem</v>
      </c>
      <c r="K3467" t="s">
        <v>11822</v>
      </c>
      <c r="L3467" t="str">
        <f t="shared" si="216"/>
        <v>No</v>
      </c>
      <c r="M3467">
        <v>4</v>
      </c>
      <c r="N3467" t="str" cm="1">
        <f t="array" ref="N3467">_xlfn.IFS(M3467&lt;=2,"Small",M3467&lt;=5,"Medium",M3467&gt;5,"Large")</f>
        <v>Medium</v>
      </c>
      <c r="O3467" s="50">
        <v>149</v>
      </c>
      <c r="P3467" s="67">
        <f t="shared" si="217"/>
        <v>0.03</v>
      </c>
      <c r="Q3467" s="52">
        <v>4.9800000000000004</v>
      </c>
      <c r="R3467" s="52" t="str" cm="1">
        <f t="array" ref="R3467">_xlfn.IFS(ROUND(Q3467,0)=5,"Excellent",ROUND(Q3467,0)=4,"Good",ROUND(Q3467,0)=3,"Ok",ROUND(Q3467,0)&lt;3,"Bad")</f>
        <v>Excellent</v>
      </c>
      <c r="S3467">
        <v>62</v>
      </c>
      <c r="T3467" t="str">
        <f t="shared" si="218"/>
        <v>No</v>
      </c>
      <c r="U3467" s="65">
        <v>43208</v>
      </c>
      <c r="V3467" s="65">
        <v>43849</v>
      </c>
      <c r="W3467">
        <v>80</v>
      </c>
      <c r="X3467" t="str">
        <f t="shared" si="219"/>
        <v>Active</v>
      </c>
      <c r="Y3467" t="s">
        <v>15615</v>
      </c>
    </row>
    <row r="3468" spans="1:25" x14ac:dyDescent="0.25">
      <c r="A3468">
        <v>3467</v>
      </c>
      <c r="B3468" t="s">
        <v>2517</v>
      </c>
      <c r="C3468">
        <v>3419</v>
      </c>
      <c r="D3468" t="str">
        <f>VLOOKUP($C3468,Hosts!$A:$O,10,0)</f>
        <v>New York</v>
      </c>
      <c r="E3468" s="67">
        <f>INDEX(Hosts!$A:$O,MATCH(Places!$C3468,Hosts!$A:$A,0),MATCH(Places!E$1,Hosts!$1:$1,0))</f>
        <v>1</v>
      </c>
      <c r="F3468" s="67">
        <f>INDEX(Hosts!$A:$O,MATCH(Places!$C3468,Hosts!$A:$A,0),MATCH(Places!F$1,Hosts!$1:$1,0))</f>
        <v>0.81</v>
      </c>
      <c r="G3468" s="67" t="str">
        <f>INDEX(Hosts!$A:$O,MATCH(Places!$C3468,Hosts!$A:$A,0),MATCH(Places!G$1,Hosts!$1:$1,0))</f>
        <v>No</v>
      </c>
      <c r="H3468">
        <v>7</v>
      </c>
      <c r="I3468" t="str">
        <f>VLOOKUP($H3468,Neighborhoods!$A:$C,2,0)</f>
        <v>Brooklyn</v>
      </c>
      <c r="J3468" t="str">
        <f>VLOOKUP($H3468,Neighborhoods!$A:$C,3,0)</f>
        <v>Bedford-Stuyvesant</v>
      </c>
      <c r="K3468" t="s">
        <v>16</v>
      </c>
      <c r="L3468" t="str">
        <f t="shared" si="216"/>
        <v>Yes</v>
      </c>
      <c r="M3468">
        <v>2</v>
      </c>
      <c r="N3468" t="str" cm="1">
        <f t="array" ref="N3468">_xlfn.IFS(M3468&lt;=2,"Small",M3468&lt;=5,"Medium",M3468&gt;5,"Large")</f>
        <v>Small</v>
      </c>
      <c r="O3468" s="50">
        <v>32</v>
      </c>
      <c r="P3468" s="67">
        <f t="shared" si="217"/>
        <v>0.03</v>
      </c>
      <c r="Q3468" s="52">
        <v>4.5</v>
      </c>
      <c r="R3468" s="52" t="str" cm="1">
        <f t="array" ref="R3468">_xlfn.IFS(ROUND(Q3468,0)=5,"Excellent",ROUND(Q3468,0)=4,"Good",ROUND(Q3468,0)=3,"Ok",ROUND(Q3468,0)&lt;3,"Bad")</f>
        <v>Excellent</v>
      </c>
      <c r="S3468">
        <v>4</v>
      </c>
      <c r="T3468" t="str">
        <f t="shared" si="218"/>
        <v>No</v>
      </c>
      <c r="U3468" s="65">
        <v>43232</v>
      </c>
      <c r="V3468" s="65">
        <v>43825</v>
      </c>
      <c r="W3468">
        <v>365</v>
      </c>
      <c r="X3468" t="str">
        <f t="shared" si="219"/>
        <v>Active</v>
      </c>
      <c r="Y3468" t="s">
        <v>15616</v>
      </c>
    </row>
    <row r="3469" spans="1:25" x14ac:dyDescent="0.25">
      <c r="A3469">
        <v>3468</v>
      </c>
      <c r="B3469" t="s">
        <v>2518</v>
      </c>
      <c r="C3469">
        <v>497</v>
      </c>
      <c r="D3469" t="str">
        <f>VLOOKUP($C3469,Hosts!$A:$O,10,0)</f>
        <v>New York</v>
      </c>
      <c r="E3469" s="67">
        <f>INDEX(Hosts!$A:$O,MATCH(Places!$C3469,Hosts!$A:$A,0),MATCH(Places!E$1,Hosts!$1:$1,0))</f>
        <v>1</v>
      </c>
      <c r="F3469" s="67">
        <f>INDEX(Hosts!$A:$O,MATCH(Places!$C3469,Hosts!$A:$A,0),MATCH(Places!F$1,Hosts!$1:$1,0))</f>
        <v>1</v>
      </c>
      <c r="G3469" s="67" t="str">
        <f>INDEX(Hosts!$A:$O,MATCH(Places!$C3469,Hosts!$A:$A,0),MATCH(Places!G$1,Hosts!$1:$1,0))</f>
        <v>No</v>
      </c>
      <c r="H3469">
        <v>12</v>
      </c>
      <c r="I3469" t="str">
        <f>VLOOKUP($H3469,Neighborhoods!$A:$C,2,0)</f>
        <v>Brooklyn</v>
      </c>
      <c r="J3469" t="str">
        <f>VLOOKUP($H3469,Neighborhoods!$A:$C,3,0)</f>
        <v>Williamsburg</v>
      </c>
      <c r="K3469" t="s">
        <v>11822</v>
      </c>
      <c r="L3469" t="str">
        <f t="shared" si="216"/>
        <v>No</v>
      </c>
      <c r="M3469">
        <v>4</v>
      </c>
      <c r="N3469" t="str" cm="1">
        <f t="array" ref="N3469">_xlfn.IFS(M3469&lt;=2,"Small",M3469&lt;=5,"Medium",M3469&gt;5,"Large")</f>
        <v>Medium</v>
      </c>
      <c r="O3469" s="50">
        <v>250</v>
      </c>
      <c r="P3469" s="67">
        <f t="shared" si="217"/>
        <v>0.04</v>
      </c>
      <c r="Q3469" s="52">
        <v>4.5999999999999996</v>
      </c>
      <c r="R3469" s="52" t="str" cm="1">
        <f t="array" ref="R3469">_xlfn.IFS(ROUND(Q3469,0)=5,"Excellent",ROUND(Q3469,0)=4,"Good",ROUND(Q3469,0)=3,"Ok",ROUND(Q3469,0)&lt;3,"Bad")</f>
        <v>Excellent</v>
      </c>
      <c r="S3469">
        <v>5</v>
      </c>
      <c r="T3469" t="str">
        <f t="shared" si="218"/>
        <v>No</v>
      </c>
      <c r="U3469" s="65">
        <v>43224</v>
      </c>
      <c r="V3469" s="65">
        <v>43828</v>
      </c>
      <c r="W3469">
        <v>0</v>
      </c>
      <c r="X3469" t="str">
        <f t="shared" si="219"/>
        <v>Inactive</v>
      </c>
      <c r="Y3469" t="s">
        <v>15616</v>
      </c>
    </row>
    <row r="3470" spans="1:25" x14ac:dyDescent="0.25">
      <c r="A3470">
        <v>3469</v>
      </c>
      <c r="B3470" t="s">
        <v>15605</v>
      </c>
      <c r="C3470">
        <v>3330</v>
      </c>
      <c r="D3470" t="str">
        <f>VLOOKUP($C3470,Hosts!$A:$O,10,0)</f>
        <v>New York</v>
      </c>
      <c r="E3470" s="67">
        <f>INDEX(Hosts!$A:$O,MATCH(Places!$C3470,Hosts!$A:$A,0),MATCH(Places!E$1,Hosts!$1:$1,0))</f>
        <v>1</v>
      </c>
      <c r="F3470" s="67">
        <f>INDEX(Hosts!$A:$O,MATCH(Places!$C3470,Hosts!$A:$A,0),MATCH(Places!F$1,Hosts!$1:$1,0))</f>
        <v>0.97</v>
      </c>
      <c r="G3470" s="67" t="str">
        <f>INDEX(Hosts!$A:$O,MATCH(Places!$C3470,Hosts!$A:$A,0),MATCH(Places!G$1,Hosts!$1:$1,0))</f>
        <v>Yes</v>
      </c>
      <c r="H3470">
        <v>14</v>
      </c>
      <c r="I3470" t="str">
        <f>VLOOKUP($H3470,Neighborhoods!$A:$C,2,0)</f>
        <v>Manhattan</v>
      </c>
      <c r="J3470" t="str">
        <f>VLOOKUP($H3470,Neighborhoods!$A:$C,3,0)</f>
        <v>East Harlem</v>
      </c>
      <c r="K3470" t="s">
        <v>1</v>
      </c>
      <c r="L3470" t="str">
        <f t="shared" si="216"/>
        <v>Yes</v>
      </c>
      <c r="M3470">
        <v>4</v>
      </c>
      <c r="N3470" t="str" cm="1">
        <f t="array" ref="N3470">_xlfn.IFS(M3470&lt;=2,"Small",M3470&lt;=5,"Medium",M3470&gt;5,"Large")</f>
        <v>Medium</v>
      </c>
      <c r="O3470" s="50">
        <v>49</v>
      </c>
      <c r="P3470" s="67">
        <f t="shared" si="217"/>
        <v>0.03</v>
      </c>
      <c r="Q3470" s="52">
        <v>4.91</v>
      </c>
      <c r="R3470" s="52" t="str" cm="1">
        <f t="array" ref="R3470">_xlfn.IFS(ROUND(Q3470,0)=5,"Excellent",ROUND(Q3470,0)=4,"Good",ROUND(Q3470,0)=3,"Ok",ROUND(Q3470,0)&lt;3,"Bad")</f>
        <v>Excellent</v>
      </c>
      <c r="S3470">
        <v>93</v>
      </c>
      <c r="T3470" t="str">
        <f t="shared" si="218"/>
        <v>No</v>
      </c>
      <c r="U3470" s="65">
        <v>43242</v>
      </c>
      <c r="V3470" s="65">
        <v>44058</v>
      </c>
      <c r="W3470">
        <v>178</v>
      </c>
      <c r="X3470" t="str">
        <f t="shared" si="219"/>
        <v>Active</v>
      </c>
      <c r="Y3470" t="s">
        <v>15616</v>
      </c>
    </row>
    <row r="3471" spans="1:25" x14ac:dyDescent="0.25">
      <c r="A3471">
        <v>3470</v>
      </c>
      <c r="B3471" t="s">
        <v>2519</v>
      </c>
      <c r="C3471">
        <v>3219</v>
      </c>
      <c r="D3471" t="str">
        <f>VLOOKUP($C3471,Hosts!$A:$O,10,0)</f>
        <v>New York</v>
      </c>
      <c r="E3471" s="67">
        <f>INDEX(Hosts!$A:$O,MATCH(Places!$C3471,Hosts!$A:$A,0),MATCH(Places!E$1,Hosts!$1:$1,0))</f>
        <v>1</v>
      </c>
      <c r="F3471" s="67">
        <f>INDEX(Hosts!$A:$O,MATCH(Places!$C3471,Hosts!$A:$A,0),MATCH(Places!F$1,Hosts!$1:$1,0))</f>
        <v>1</v>
      </c>
      <c r="G3471" s="67" t="str">
        <f>INDEX(Hosts!$A:$O,MATCH(Places!$C3471,Hosts!$A:$A,0),MATCH(Places!G$1,Hosts!$1:$1,0))</f>
        <v>Yes</v>
      </c>
      <c r="H3471">
        <v>10</v>
      </c>
      <c r="I3471" t="str">
        <f>VLOOKUP($H3471,Neighborhoods!$A:$C,2,0)</f>
        <v>Brooklyn</v>
      </c>
      <c r="J3471" t="str">
        <f>VLOOKUP($H3471,Neighborhoods!$A:$C,3,0)</f>
        <v>East Flatbush</v>
      </c>
      <c r="K3471" t="s">
        <v>11822</v>
      </c>
      <c r="L3471" t="str">
        <f t="shared" si="216"/>
        <v>No</v>
      </c>
      <c r="M3471">
        <v>4</v>
      </c>
      <c r="N3471" t="str" cm="1">
        <f t="array" ref="N3471">_xlfn.IFS(M3471&lt;=2,"Small",M3471&lt;=5,"Medium",M3471&gt;5,"Large")</f>
        <v>Medium</v>
      </c>
      <c r="O3471" s="50">
        <v>125</v>
      </c>
      <c r="P3471" s="67">
        <f t="shared" si="217"/>
        <v>0.03</v>
      </c>
      <c r="Q3471" s="52">
        <v>4.92</v>
      </c>
      <c r="R3471" s="52" t="str" cm="1">
        <f t="array" ref="R3471">_xlfn.IFS(ROUND(Q3471,0)=5,"Excellent",ROUND(Q3471,0)=4,"Good",ROUND(Q3471,0)=3,"Ok",ROUND(Q3471,0)&lt;3,"Bad")</f>
        <v>Excellent</v>
      </c>
      <c r="S3471">
        <v>59</v>
      </c>
      <c r="T3471" t="str">
        <f t="shared" si="218"/>
        <v>No</v>
      </c>
      <c r="U3471" s="65">
        <v>43303</v>
      </c>
      <c r="V3471" s="65">
        <v>44028</v>
      </c>
      <c r="W3471">
        <v>0</v>
      </c>
      <c r="X3471" t="str">
        <f t="shared" si="219"/>
        <v>Inactive</v>
      </c>
      <c r="Y3471" t="s">
        <v>15616</v>
      </c>
    </row>
    <row r="3472" spans="1:25" x14ac:dyDescent="0.25">
      <c r="A3472">
        <v>3471</v>
      </c>
      <c r="B3472" t="s">
        <v>2520</v>
      </c>
      <c r="C3472">
        <v>3152</v>
      </c>
      <c r="D3472" t="str">
        <f>VLOOKUP($C3472,Hosts!$A:$O,10,0)</f>
        <v>New York</v>
      </c>
      <c r="E3472" s="67">
        <f>INDEX(Hosts!$A:$O,MATCH(Places!$C3472,Hosts!$A:$A,0),MATCH(Places!E$1,Hosts!$1:$1,0))</f>
        <v>1</v>
      </c>
      <c r="F3472" s="67">
        <f>INDEX(Hosts!$A:$O,MATCH(Places!$C3472,Hosts!$A:$A,0),MATCH(Places!F$1,Hosts!$1:$1,0))</f>
        <v>0.98</v>
      </c>
      <c r="G3472" s="67" t="str">
        <f>INDEX(Hosts!$A:$O,MATCH(Places!$C3472,Hosts!$A:$A,0),MATCH(Places!G$1,Hosts!$1:$1,0))</f>
        <v>Yes</v>
      </c>
      <c r="H3472">
        <v>21</v>
      </c>
      <c r="I3472" t="str">
        <f>VLOOKUP($H3472,Neighborhoods!$A:$C,2,0)</f>
        <v>Queens</v>
      </c>
      <c r="J3472" t="str">
        <f>VLOOKUP($H3472,Neighborhoods!$A:$C,3,0)</f>
        <v>Astoria</v>
      </c>
      <c r="K3472" t="s">
        <v>11822</v>
      </c>
      <c r="L3472" t="str">
        <f t="shared" si="216"/>
        <v>No</v>
      </c>
      <c r="M3472">
        <v>4</v>
      </c>
      <c r="N3472" t="str" cm="1">
        <f t="array" ref="N3472">_xlfn.IFS(M3472&lt;=2,"Small",M3472&lt;=5,"Medium",M3472&gt;5,"Large")</f>
        <v>Medium</v>
      </c>
      <c r="O3472" s="50">
        <v>134</v>
      </c>
      <c r="P3472" s="67">
        <f t="shared" si="217"/>
        <v>0.03</v>
      </c>
      <c r="Q3472" s="52">
        <v>4.97</v>
      </c>
      <c r="R3472" s="52" t="str" cm="1">
        <f t="array" ref="R3472">_xlfn.IFS(ROUND(Q3472,0)=5,"Excellent",ROUND(Q3472,0)=4,"Good",ROUND(Q3472,0)=3,"Ok",ROUND(Q3472,0)&lt;3,"Bad")</f>
        <v>Excellent</v>
      </c>
      <c r="S3472">
        <v>30</v>
      </c>
      <c r="T3472" t="str">
        <f t="shared" si="218"/>
        <v>No</v>
      </c>
      <c r="U3472" s="65">
        <v>43638</v>
      </c>
      <c r="V3472" s="65">
        <v>44034</v>
      </c>
      <c r="W3472">
        <v>361</v>
      </c>
      <c r="X3472" t="str">
        <f t="shared" si="219"/>
        <v>Active</v>
      </c>
      <c r="Y3472" t="s">
        <v>15615</v>
      </c>
    </row>
    <row r="3473" spans="1:25" x14ac:dyDescent="0.25">
      <c r="A3473">
        <v>3472</v>
      </c>
      <c r="B3473" t="s">
        <v>2521</v>
      </c>
      <c r="C3473">
        <v>1694</v>
      </c>
      <c r="D3473" t="str">
        <f>VLOOKUP($C3473,Hosts!$A:$O,10,0)</f>
        <v>New York</v>
      </c>
      <c r="E3473" s="67">
        <f>INDEX(Hosts!$A:$O,MATCH(Places!$C3473,Hosts!$A:$A,0),MATCH(Places!E$1,Hosts!$1:$1,0))</f>
        <v>0.5</v>
      </c>
      <c r="F3473" s="67">
        <f>INDEX(Hosts!$A:$O,MATCH(Places!$C3473,Hosts!$A:$A,0),MATCH(Places!F$1,Hosts!$1:$1,0))</f>
        <v>0.97</v>
      </c>
      <c r="G3473" s="67" t="str">
        <f>INDEX(Hosts!$A:$O,MATCH(Places!$C3473,Hosts!$A:$A,0),MATCH(Places!G$1,Hosts!$1:$1,0))</f>
        <v>Yes</v>
      </c>
      <c r="H3473">
        <v>9</v>
      </c>
      <c r="I3473" t="str">
        <f>VLOOKUP($H3473,Neighborhoods!$A:$C,2,0)</f>
        <v>Brooklyn</v>
      </c>
      <c r="J3473" t="str">
        <f>VLOOKUP($H3473,Neighborhoods!$A:$C,3,0)</f>
        <v>Crown Heights</v>
      </c>
      <c r="K3473" t="s">
        <v>11822</v>
      </c>
      <c r="L3473" t="str">
        <f t="shared" si="216"/>
        <v>No</v>
      </c>
      <c r="M3473">
        <v>8</v>
      </c>
      <c r="N3473" t="str" cm="1">
        <f t="array" ref="N3473">_xlfn.IFS(M3473&lt;=2,"Small",M3473&lt;=5,"Medium",M3473&gt;5,"Large")</f>
        <v>Large</v>
      </c>
      <c r="O3473" s="50">
        <v>149</v>
      </c>
      <c r="P3473" s="67">
        <f t="shared" si="217"/>
        <v>0.03</v>
      </c>
      <c r="Q3473" s="52">
        <v>4.99</v>
      </c>
      <c r="R3473" s="52" t="str" cm="1">
        <f t="array" ref="R3473">_xlfn.IFS(ROUND(Q3473,0)=5,"Excellent",ROUND(Q3473,0)=4,"Good",ROUND(Q3473,0)=3,"Ok",ROUND(Q3473,0)&lt;3,"Bad")</f>
        <v>Excellent</v>
      </c>
      <c r="S3473">
        <v>70</v>
      </c>
      <c r="T3473" t="str">
        <f t="shared" si="218"/>
        <v>No</v>
      </c>
      <c r="U3473" s="65">
        <v>43212</v>
      </c>
      <c r="V3473" s="65">
        <v>43907</v>
      </c>
      <c r="W3473">
        <v>267</v>
      </c>
      <c r="X3473" t="str">
        <f t="shared" si="219"/>
        <v>Active</v>
      </c>
      <c r="Y3473" t="s">
        <v>15615</v>
      </c>
    </row>
    <row r="3474" spans="1:25" x14ac:dyDescent="0.25">
      <c r="A3474">
        <v>3473</v>
      </c>
      <c r="B3474" t="s">
        <v>2522</v>
      </c>
      <c r="C3474">
        <v>95</v>
      </c>
      <c r="D3474" t="str">
        <f>VLOOKUP($C3474,Hosts!$A:$O,10,0)</f>
        <v>New York</v>
      </c>
      <c r="E3474" s="67">
        <f>INDEX(Hosts!$A:$O,MATCH(Places!$C3474,Hosts!$A:$A,0),MATCH(Places!E$1,Hosts!$1:$1,0))</f>
        <v>1</v>
      </c>
      <c r="F3474" s="67">
        <f>INDEX(Hosts!$A:$O,MATCH(Places!$C3474,Hosts!$A:$A,0),MATCH(Places!F$1,Hosts!$1:$1,0))</f>
        <v>0.71</v>
      </c>
      <c r="G3474" s="67" t="str">
        <f>INDEX(Hosts!$A:$O,MATCH(Places!$C3474,Hosts!$A:$A,0),MATCH(Places!G$1,Hosts!$1:$1,0))</f>
        <v>No</v>
      </c>
      <c r="H3474">
        <v>12</v>
      </c>
      <c r="I3474" t="str">
        <f>VLOOKUP($H3474,Neighborhoods!$A:$C,2,0)</f>
        <v>Brooklyn</v>
      </c>
      <c r="J3474" t="str">
        <f>VLOOKUP($H3474,Neighborhoods!$A:$C,3,0)</f>
        <v>Williamsburg</v>
      </c>
      <c r="K3474" t="s">
        <v>11822</v>
      </c>
      <c r="L3474" t="str">
        <f t="shared" si="216"/>
        <v>No</v>
      </c>
      <c r="M3474">
        <v>7</v>
      </c>
      <c r="N3474" t="str" cm="1">
        <f t="array" ref="N3474">_xlfn.IFS(M3474&lt;=2,"Small",M3474&lt;=5,"Medium",M3474&gt;5,"Large")</f>
        <v>Large</v>
      </c>
      <c r="O3474" s="50">
        <v>151</v>
      </c>
      <c r="P3474" s="67">
        <f t="shared" si="217"/>
        <v>0.03</v>
      </c>
      <c r="Q3474" s="52">
        <v>4.58</v>
      </c>
      <c r="R3474" s="52" t="str" cm="1">
        <f t="array" ref="R3474">_xlfn.IFS(ROUND(Q3474,0)=5,"Excellent",ROUND(Q3474,0)=4,"Good",ROUND(Q3474,0)=3,"Ok",ROUND(Q3474,0)&lt;3,"Bad")</f>
        <v>Excellent</v>
      </c>
      <c r="S3474">
        <v>107</v>
      </c>
      <c r="T3474" t="str">
        <f t="shared" si="218"/>
        <v>No</v>
      </c>
      <c r="U3474" s="65">
        <v>43202</v>
      </c>
      <c r="V3474" s="65">
        <v>43898</v>
      </c>
      <c r="W3474">
        <v>365</v>
      </c>
      <c r="X3474" t="str">
        <f t="shared" si="219"/>
        <v>Active</v>
      </c>
      <c r="Y3474" t="s">
        <v>15615</v>
      </c>
    </row>
    <row r="3475" spans="1:25" x14ac:dyDescent="0.25">
      <c r="A3475">
        <v>3474</v>
      </c>
      <c r="B3475" t="s">
        <v>13319</v>
      </c>
      <c r="C3475">
        <v>2314</v>
      </c>
      <c r="D3475" t="str">
        <f>VLOOKUP($C3475,Hosts!$A:$O,10,0)</f>
        <v>Florida</v>
      </c>
      <c r="E3475" s="67">
        <f>INDEX(Hosts!$A:$O,MATCH(Places!$C3475,Hosts!$A:$A,0),MATCH(Places!E$1,Hosts!$1:$1,0))</f>
        <v>1</v>
      </c>
      <c r="F3475" s="67">
        <f>INDEX(Hosts!$A:$O,MATCH(Places!$C3475,Hosts!$A:$A,0),MATCH(Places!F$1,Hosts!$1:$1,0))</f>
        <v>0.97</v>
      </c>
      <c r="G3475" s="67" t="str">
        <f>INDEX(Hosts!$A:$O,MATCH(Places!$C3475,Hosts!$A:$A,0),MATCH(Places!G$1,Hosts!$1:$1,0))</f>
        <v>Yes</v>
      </c>
      <c r="H3475">
        <v>14</v>
      </c>
      <c r="I3475" t="str">
        <f>VLOOKUP($H3475,Neighborhoods!$A:$C,2,0)</f>
        <v>Manhattan</v>
      </c>
      <c r="J3475" t="str">
        <f>VLOOKUP($H3475,Neighborhoods!$A:$C,3,0)</f>
        <v>East Harlem</v>
      </c>
      <c r="K3475" t="s">
        <v>11822</v>
      </c>
      <c r="L3475" t="str">
        <f t="shared" si="216"/>
        <v>No</v>
      </c>
      <c r="M3475">
        <v>6</v>
      </c>
      <c r="N3475" t="str" cm="1">
        <f t="array" ref="N3475">_xlfn.IFS(M3475&lt;=2,"Small",M3475&lt;=5,"Medium",M3475&gt;5,"Large")</f>
        <v>Large</v>
      </c>
      <c r="O3475" s="50">
        <v>175</v>
      </c>
      <c r="P3475" s="67">
        <f t="shared" si="217"/>
        <v>0.03</v>
      </c>
      <c r="Q3475" s="52">
        <v>5</v>
      </c>
      <c r="R3475" s="52" t="str" cm="1">
        <f t="array" ref="R3475">_xlfn.IFS(ROUND(Q3475,0)=5,"Excellent",ROUND(Q3475,0)=4,"Good",ROUND(Q3475,0)=3,"Ok",ROUND(Q3475,0)&lt;3,"Bad")</f>
        <v>Excellent</v>
      </c>
      <c r="S3475">
        <v>61</v>
      </c>
      <c r="T3475" t="str">
        <f t="shared" si="218"/>
        <v>No</v>
      </c>
      <c r="U3475" s="65">
        <v>43563</v>
      </c>
      <c r="V3475" s="65">
        <v>44045</v>
      </c>
      <c r="W3475">
        <v>151</v>
      </c>
      <c r="X3475" t="str">
        <f t="shared" si="219"/>
        <v>Active</v>
      </c>
      <c r="Y3475" t="s">
        <v>15615</v>
      </c>
    </row>
    <row r="3476" spans="1:25" x14ac:dyDescent="0.25">
      <c r="A3476">
        <v>3475</v>
      </c>
      <c r="B3476" t="s">
        <v>15310</v>
      </c>
      <c r="C3476">
        <v>3234</v>
      </c>
      <c r="D3476" t="str">
        <f>VLOOKUP($C3476,Hosts!$A:$O,10,0)</f>
        <v>New York</v>
      </c>
      <c r="E3476" s="67">
        <f>INDEX(Hosts!$A:$O,MATCH(Places!$C3476,Hosts!$A:$A,0),MATCH(Places!E$1,Hosts!$1:$1,0))</f>
        <v>1</v>
      </c>
      <c r="F3476" s="67">
        <f>INDEX(Hosts!$A:$O,MATCH(Places!$C3476,Hosts!$A:$A,0),MATCH(Places!F$1,Hosts!$1:$1,0))</f>
        <v>1</v>
      </c>
      <c r="G3476" s="67" t="str">
        <f>INDEX(Hosts!$A:$O,MATCH(Places!$C3476,Hosts!$A:$A,0),MATCH(Places!G$1,Hosts!$1:$1,0))</f>
        <v>No</v>
      </c>
      <c r="H3476">
        <v>12</v>
      </c>
      <c r="I3476" t="str">
        <f>VLOOKUP($H3476,Neighborhoods!$A:$C,2,0)</f>
        <v>Brooklyn</v>
      </c>
      <c r="J3476" t="str">
        <f>VLOOKUP($H3476,Neighborhoods!$A:$C,3,0)</f>
        <v>Williamsburg</v>
      </c>
      <c r="K3476" t="s">
        <v>1</v>
      </c>
      <c r="L3476" t="str">
        <f t="shared" si="216"/>
        <v>Yes</v>
      </c>
      <c r="M3476">
        <v>2</v>
      </c>
      <c r="N3476" t="str" cm="1">
        <f t="array" ref="N3476">_xlfn.IFS(M3476&lt;=2,"Small",M3476&lt;=5,"Medium",M3476&gt;5,"Large")</f>
        <v>Small</v>
      </c>
      <c r="O3476" s="50">
        <v>60</v>
      </c>
      <c r="P3476" s="67">
        <f t="shared" si="217"/>
        <v>0.03</v>
      </c>
      <c r="Q3476" s="52">
        <v>4.63</v>
      </c>
      <c r="R3476" s="52" t="str" cm="1">
        <f t="array" ref="R3476">_xlfn.IFS(ROUND(Q3476,0)=5,"Excellent",ROUND(Q3476,0)=4,"Good",ROUND(Q3476,0)=3,"Ok",ROUND(Q3476,0)&lt;3,"Bad")</f>
        <v>Excellent</v>
      </c>
      <c r="S3476">
        <v>40</v>
      </c>
      <c r="T3476" t="str">
        <f t="shared" si="218"/>
        <v>No</v>
      </c>
      <c r="U3476" s="65">
        <v>43188</v>
      </c>
      <c r="V3476" s="65">
        <v>43709</v>
      </c>
      <c r="W3476">
        <v>0</v>
      </c>
      <c r="X3476" t="str">
        <f t="shared" si="219"/>
        <v>Inactive</v>
      </c>
      <c r="Y3476" t="s">
        <v>15615</v>
      </c>
    </row>
    <row r="3477" spans="1:25" x14ac:dyDescent="0.25">
      <c r="A3477">
        <v>3476</v>
      </c>
      <c r="B3477" t="s">
        <v>2523</v>
      </c>
      <c r="C3477">
        <v>830</v>
      </c>
      <c r="D3477" t="str">
        <f>VLOOKUP($C3477,Hosts!$A:$O,10,0)</f>
        <v>New York</v>
      </c>
      <c r="E3477" s="67">
        <f>INDEX(Hosts!$A:$O,MATCH(Places!$C3477,Hosts!$A:$A,0),MATCH(Places!E$1,Hosts!$1:$1,0))</f>
        <v>1</v>
      </c>
      <c r="F3477" s="67">
        <f>INDEX(Hosts!$A:$O,MATCH(Places!$C3477,Hosts!$A:$A,0),MATCH(Places!F$1,Hosts!$1:$1,0))</f>
        <v>1</v>
      </c>
      <c r="G3477" s="67" t="str">
        <f>INDEX(Hosts!$A:$O,MATCH(Places!$C3477,Hosts!$A:$A,0),MATCH(Places!G$1,Hosts!$1:$1,0))</f>
        <v>No</v>
      </c>
      <c r="H3477">
        <v>7</v>
      </c>
      <c r="I3477" t="str">
        <f>VLOOKUP($H3477,Neighborhoods!$A:$C,2,0)</f>
        <v>Brooklyn</v>
      </c>
      <c r="J3477" t="str">
        <f>VLOOKUP($H3477,Neighborhoods!$A:$C,3,0)</f>
        <v>Bedford-Stuyvesant</v>
      </c>
      <c r="K3477" t="s">
        <v>11822</v>
      </c>
      <c r="L3477" t="str">
        <f t="shared" si="216"/>
        <v>No</v>
      </c>
      <c r="M3477">
        <v>2</v>
      </c>
      <c r="N3477" t="str" cm="1">
        <f t="array" ref="N3477">_xlfn.IFS(M3477&lt;=2,"Small",M3477&lt;=5,"Medium",M3477&gt;5,"Large")</f>
        <v>Small</v>
      </c>
      <c r="O3477" s="50">
        <v>100</v>
      </c>
      <c r="P3477" s="67">
        <f t="shared" si="217"/>
        <v>0.03</v>
      </c>
      <c r="Q3477" s="52">
        <v>4.8099999999999996</v>
      </c>
      <c r="R3477" s="52" t="str" cm="1">
        <f t="array" ref="R3477">_xlfn.IFS(ROUND(Q3477,0)=5,"Excellent",ROUND(Q3477,0)=4,"Good",ROUND(Q3477,0)=3,"Ok",ROUND(Q3477,0)&lt;3,"Bad")</f>
        <v>Excellent</v>
      </c>
      <c r="S3477">
        <v>63</v>
      </c>
      <c r="T3477" t="str">
        <f t="shared" si="218"/>
        <v>No</v>
      </c>
      <c r="U3477" s="65">
        <v>43172</v>
      </c>
      <c r="V3477" s="65">
        <v>44053</v>
      </c>
      <c r="W3477">
        <v>33</v>
      </c>
      <c r="X3477" t="str">
        <f t="shared" si="219"/>
        <v>Active</v>
      </c>
      <c r="Y3477" t="s">
        <v>15616</v>
      </c>
    </row>
    <row r="3478" spans="1:25" x14ac:dyDescent="0.25">
      <c r="A3478">
        <v>3477</v>
      </c>
      <c r="B3478" t="s">
        <v>13224</v>
      </c>
      <c r="C3478">
        <v>2195</v>
      </c>
      <c r="D3478" t="str">
        <f>VLOOKUP($C3478,Hosts!$A:$O,10,0)</f>
        <v>New York</v>
      </c>
      <c r="E3478" s="67">
        <f>INDEX(Hosts!$A:$O,MATCH(Places!$C3478,Hosts!$A:$A,0),MATCH(Places!E$1,Hosts!$1:$1,0))</f>
        <v>1</v>
      </c>
      <c r="F3478" s="67">
        <f>INDEX(Hosts!$A:$O,MATCH(Places!$C3478,Hosts!$A:$A,0),MATCH(Places!F$1,Hosts!$1:$1,0))</f>
        <v>0.98</v>
      </c>
      <c r="G3478" s="67" t="str">
        <f>INDEX(Hosts!$A:$O,MATCH(Places!$C3478,Hosts!$A:$A,0),MATCH(Places!G$1,Hosts!$1:$1,0))</f>
        <v>Yes</v>
      </c>
      <c r="H3478">
        <v>8</v>
      </c>
      <c r="I3478" t="str">
        <f>VLOOKUP($H3478,Neighborhoods!$A:$C,2,0)</f>
        <v>Brooklyn</v>
      </c>
      <c r="J3478" t="str">
        <f>VLOOKUP($H3478,Neighborhoods!$A:$C,3,0)</f>
        <v>Bushwick</v>
      </c>
      <c r="K3478" t="s">
        <v>11822</v>
      </c>
      <c r="L3478" t="str">
        <f t="shared" si="216"/>
        <v>No</v>
      </c>
      <c r="M3478">
        <v>2</v>
      </c>
      <c r="N3478" t="str" cm="1">
        <f t="array" ref="N3478">_xlfn.IFS(M3478&lt;=2,"Small",M3478&lt;=5,"Medium",M3478&gt;5,"Large")</f>
        <v>Small</v>
      </c>
      <c r="O3478" s="50">
        <v>79</v>
      </c>
      <c r="P3478" s="67">
        <f t="shared" si="217"/>
        <v>0.03</v>
      </c>
      <c r="Q3478" s="52">
        <v>4.9800000000000004</v>
      </c>
      <c r="R3478" s="52" t="str" cm="1">
        <f t="array" ref="R3478">_xlfn.IFS(ROUND(Q3478,0)=5,"Excellent",ROUND(Q3478,0)=4,"Good",ROUND(Q3478,0)=3,"Ok",ROUND(Q3478,0)&lt;3,"Bad")</f>
        <v>Excellent</v>
      </c>
      <c r="S3478">
        <v>126</v>
      </c>
      <c r="T3478" t="str">
        <f t="shared" si="218"/>
        <v>Yes</v>
      </c>
      <c r="U3478" s="65">
        <v>43184</v>
      </c>
      <c r="V3478" s="65">
        <v>43978</v>
      </c>
      <c r="W3478">
        <v>42</v>
      </c>
      <c r="X3478" t="str">
        <f t="shared" si="219"/>
        <v>Active</v>
      </c>
      <c r="Y3478" t="s">
        <v>15616</v>
      </c>
    </row>
    <row r="3479" spans="1:25" x14ac:dyDescent="0.25">
      <c r="A3479">
        <v>3478</v>
      </c>
      <c r="B3479" t="s">
        <v>15298</v>
      </c>
      <c r="C3479">
        <v>1741</v>
      </c>
      <c r="D3479" t="str">
        <f>VLOOKUP($C3479,Hosts!$A:$O,10,0)</f>
        <v>New York</v>
      </c>
      <c r="E3479" s="67">
        <f>INDEX(Hosts!$A:$O,MATCH(Places!$C3479,Hosts!$A:$A,0),MATCH(Places!E$1,Hosts!$1:$1,0))</f>
        <v>1</v>
      </c>
      <c r="F3479" s="67">
        <f>INDEX(Hosts!$A:$O,MATCH(Places!$C3479,Hosts!$A:$A,0),MATCH(Places!F$1,Hosts!$1:$1,0))</f>
        <v>0.99</v>
      </c>
      <c r="G3479" s="67" t="str">
        <f>INDEX(Hosts!$A:$O,MATCH(Places!$C3479,Hosts!$A:$A,0),MATCH(Places!G$1,Hosts!$1:$1,0))</f>
        <v>No</v>
      </c>
      <c r="H3479">
        <v>6</v>
      </c>
      <c r="I3479" t="str">
        <f>VLOOKUP($H3479,Neighborhoods!$A:$C,2,0)</f>
        <v>Bronx</v>
      </c>
      <c r="J3479" t="str">
        <f>VLOOKUP($H3479,Neighborhoods!$A:$C,3,0)</f>
        <v>Wakefield</v>
      </c>
      <c r="K3479" t="s">
        <v>11822</v>
      </c>
      <c r="L3479" t="str">
        <f t="shared" si="216"/>
        <v>No</v>
      </c>
      <c r="M3479">
        <v>7</v>
      </c>
      <c r="N3479" t="str" cm="1">
        <f t="array" ref="N3479">_xlfn.IFS(M3479&lt;=2,"Small",M3479&lt;=5,"Medium",M3479&gt;5,"Large")</f>
        <v>Large</v>
      </c>
      <c r="O3479" s="50">
        <v>115</v>
      </c>
      <c r="P3479" s="67">
        <f t="shared" si="217"/>
        <v>0.03</v>
      </c>
      <c r="Q3479" s="52">
        <v>4.68</v>
      </c>
      <c r="R3479" s="52" t="str" cm="1">
        <f t="array" ref="R3479">_xlfn.IFS(ROUND(Q3479,0)=5,"Excellent",ROUND(Q3479,0)=4,"Good",ROUND(Q3479,0)=3,"Ok",ROUND(Q3479,0)&lt;3,"Bad")</f>
        <v>Excellent</v>
      </c>
      <c r="S3479">
        <v>22</v>
      </c>
      <c r="T3479" t="str">
        <f t="shared" si="218"/>
        <v>No</v>
      </c>
      <c r="U3479" s="65">
        <v>43214</v>
      </c>
      <c r="V3479" s="65">
        <v>43926</v>
      </c>
      <c r="W3479">
        <v>310</v>
      </c>
      <c r="X3479" t="str">
        <f t="shared" si="219"/>
        <v>Active</v>
      </c>
      <c r="Y3479" t="s">
        <v>15616</v>
      </c>
    </row>
    <row r="3480" spans="1:25" x14ac:dyDescent="0.25">
      <c r="A3480">
        <v>3479</v>
      </c>
      <c r="B3480" t="s">
        <v>2524</v>
      </c>
      <c r="C3480">
        <v>3489</v>
      </c>
      <c r="D3480" t="str">
        <f>VLOOKUP($C3480,Hosts!$A:$O,10,0)</f>
        <v>New York</v>
      </c>
      <c r="E3480" s="67">
        <f>INDEX(Hosts!$A:$O,MATCH(Places!$C3480,Hosts!$A:$A,0),MATCH(Places!E$1,Hosts!$1:$1,0))</f>
        <v>1</v>
      </c>
      <c r="F3480" s="67">
        <f>INDEX(Hosts!$A:$O,MATCH(Places!$C3480,Hosts!$A:$A,0),MATCH(Places!F$1,Hosts!$1:$1,0))</f>
        <v>1</v>
      </c>
      <c r="G3480" s="67" t="str">
        <f>INDEX(Hosts!$A:$O,MATCH(Places!$C3480,Hosts!$A:$A,0),MATCH(Places!G$1,Hosts!$1:$1,0))</f>
        <v>Yes</v>
      </c>
      <c r="H3480">
        <v>21</v>
      </c>
      <c r="I3480" t="str">
        <f>VLOOKUP($H3480,Neighborhoods!$A:$C,2,0)</f>
        <v>Queens</v>
      </c>
      <c r="J3480" t="str">
        <f>VLOOKUP($H3480,Neighborhoods!$A:$C,3,0)</f>
        <v>Astoria</v>
      </c>
      <c r="K3480" t="s">
        <v>11822</v>
      </c>
      <c r="L3480" t="str">
        <f t="shared" si="216"/>
        <v>No</v>
      </c>
      <c r="M3480">
        <v>4</v>
      </c>
      <c r="N3480" t="str" cm="1">
        <f t="array" ref="N3480">_xlfn.IFS(M3480&lt;=2,"Small",M3480&lt;=5,"Medium",M3480&gt;5,"Large")</f>
        <v>Medium</v>
      </c>
      <c r="O3480" s="50">
        <v>90</v>
      </c>
      <c r="P3480" s="67">
        <f t="shared" si="217"/>
        <v>0.03</v>
      </c>
      <c r="Q3480" s="52">
        <v>4.83</v>
      </c>
      <c r="R3480" s="52" t="str" cm="1">
        <f t="array" ref="R3480">_xlfn.IFS(ROUND(Q3480,0)=5,"Excellent",ROUND(Q3480,0)=4,"Good",ROUND(Q3480,0)=3,"Ok",ROUND(Q3480,0)&lt;3,"Bad")</f>
        <v>Excellent</v>
      </c>
      <c r="S3480">
        <v>103</v>
      </c>
      <c r="T3480" t="str">
        <f t="shared" si="218"/>
        <v>Yes</v>
      </c>
      <c r="U3480" s="65">
        <v>43184</v>
      </c>
      <c r="V3480" s="65">
        <v>44058</v>
      </c>
      <c r="W3480">
        <v>94</v>
      </c>
      <c r="X3480" t="str">
        <f t="shared" si="219"/>
        <v>Active</v>
      </c>
      <c r="Y3480" t="s">
        <v>15616</v>
      </c>
    </row>
    <row r="3481" spans="1:25" x14ac:dyDescent="0.25">
      <c r="A3481">
        <v>3480</v>
      </c>
      <c r="B3481" t="s">
        <v>14463</v>
      </c>
      <c r="C3481">
        <v>3430</v>
      </c>
      <c r="D3481" t="str">
        <f>VLOOKUP($C3481,Hosts!$A:$O,10,0)</f>
        <v>New York</v>
      </c>
      <c r="E3481" s="67">
        <f>INDEX(Hosts!$A:$O,MATCH(Places!$C3481,Hosts!$A:$A,0),MATCH(Places!E$1,Hosts!$1:$1,0))</f>
        <v>1</v>
      </c>
      <c r="F3481" s="67">
        <f>INDEX(Hosts!$A:$O,MATCH(Places!$C3481,Hosts!$A:$A,0),MATCH(Places!F$1,Hosts!$1:$1,0))</f>
        <v>1</v>
      </c>
      <c r="G3481" s="67" t="str">
        <f>INDEX(Hosts!$A:$O,MATCH(Places!$C3481,Hosts!$A:$A,0),MATCH(Places!G$1,Hosts!$1:$1,0))</f>
        <v>Yes</v>
      </c>
      <c r="H3481">
        <v>22</v>
      </c>
      <c r="I3481" t="str">
        <f>VLOOKUP($H3481,Neighborhoods!$A:$C,2,0)</f>
        <v>Queens</v>
      </c>
      <c r="J3481" t="str">
        <f>VLOOKUP($H3481,Neighborhoods!$A:$C,3,0)</f>
        <v>Flushing</v>
      </c>
      <c r="K3481" t="s">
        <v>1</v>
      </c>
      <c r="L3481" t="str">
        <f t="shared" si="216"/>
        <v>Yes</v>
      </c>
      <c r="M3481">
        <v>3</v>
      </c>
      <c r="N3481" t="str" cm="1">
        <f t="array" ref="N3481">_xlfn.IFS(M3481&lt;=2,"Small",M3481&lt;=5,"Medium",M3481&gt;5,"Large")</f>
        <v>Medium</v>
      </c>
      <c r="O3481" s="50">
        <v>113</v>
      </c>
      <c r="P3481" s="67">
        <f t="shared" si="217"/>
        <v>0.03</v>
      </c>
      <c r="Q3481" s="52">
        <v>5</v>
      </c>
      <c r="R3481" s="52" t="str" cm="1">
        <f t="array" ref="R3481">_xlfn.IFS(ROUND(Q3481,0)=5,"Excellent",ROUND(Q3481,0)=4,"Good",ROUND(Q3481,0)=3,"Ok",ROUND(Q3481,0)&lt;3,"Bad")</f>
        <v>Excellent</v>
      </c>
      <c r="S3481">
        <v>57</v>
      </c>
      <c r="T3481" t="str">
        <f t="shared" si="218"/>
        <v>No</v>
      </c>
      <c r="U3481" s="65">
        <v>43184</v>
      </c>
      <c r="V3481" s="65">
        <v>44051</v>
      </c>
      <c r="W3481">
        <v>87</v>
      </c>
      <c r="X3481" t="str">
        <f t="shared" si="219"/>
        <v>Active</v>
      </c>
      <c r="Y3481" t="s">
        <v>15615</v>
      </c>
    </row>
    <row r="3482" spans="1:25" x14ac:dyDescent="0.25">
      <c r="A3482">
        <v>3481</v>
      </c>
      <c r="B3482" t="s">
        <v>2525</v>
      </c>
      <c r="C3482">
        <v>3366</v>
      </c>
      <c r="D3482" t="str">
        <f>VLOOKUP($C3482,Hosts!$A:$O,10,0)</f>
        <v>New York</v>
      </c>
      <c r="E3482" s="67">
        <f>INDEX(Hosts!$A:$O,MATCH(Places!$C3482,Hosts!$A:$A,0),MATCH(Places!E$1,Hosts!$1:$1,0))</f>
        <v>1</v>
      </c>
      <c r="F3482" s="67">
        <f>INDEX(Hosts!$A:$O,MATCH(Places!$C3482,Hosts!$A:$A,0),MATCH(Places!F$1,Hosts!$1:$1,0))</f>
        <v>1</v>
      </c>
      <c r="G3482" s="67" t="str">
        <f>INDEX(Hosts!$A:$O,MATCH(Places!$C3482,Hosts!$A:$A,0),MATCH(Places!G$1,Hosts!$1:$1,0))</f>
        <v>Yes</v>
      </c>
      <c r="H3482">
        <v>12</v>
      </c>
      <c r="I3482" t="str">
        <f>VLOOKUP($H3482,Neighborhoods!$A:$C,2,0)</f>
        <v>Brooklyn</v>
      </c>
      <c r="J3482" t="str">
        <f>VLOOKUP($H3482,Neighborhoods!$A:$C,3,0)</f>
        <v>Williamsburg</v>
      </c>
      <c r="K3482" t="s">
        <v>1</v>
      </c>
      <c r="L3482" t="str">
        <f t="shared" si="216"/>
        <v>Yes</v>
      </c>
      <c r="M3482">
        <v>2</v>
      </c>
      <c r="N3482" t="str" cm="1">
        <f t="array" ref="N3482">_xlfn.IFS(M3482&lt;=2,"Small",M3482&lt;=5,"Medium",M3482&gt;5,"Large")</f>
        <v>Small</v>
      </c>
      <c r="O3482" s="50">
        <v>125</v>
      </c>
      <c r="P3482" s="67">
        <f t="shared" si="217"/>
        <v>0.03</v>
      </c>
      <c r="Q3482" s="52">
        <v>4.79</v>
      </c>
      <c r="R3482" s="52" t="str" cm="1">
        <f t="array" ref="R3482">_xlfn.IFS(ROUND(Q3482,0)=5,"Excellent",ROUND(Q3482,0)=4,"Good",ROUND(Q3482,0)=3,"Ok",ROUND(Q3482,0)&lt;3,"Bad")</f>
        <v>Excellent</v>
      </c>
      <c r="S3482">
        <v>14</v>
      </c>
      <c r="T3482" t="str">
        <f t="shared" si="218"/>
        <v>No</v>
      </c>
      <c r="U3482" s="65">
        <v>43204</v>
      </c>
      <c r="V3482" s="65">
        <v>43646</v>
      </c>
      <c r="W3482">
        <v>365</v>
      </c>
      <c r="X3482" t="str">
        <f t="shared" si="219"/>
        <v>Active</v>
      </c>
      <c r="Y3482" t="s">
        <v>15616</v>
      </c>
    </row>
    <row r="3483" spans="1:25" x14ac:dyDescent="0.25">
      <c r="A3483">
        <v>3482</v>
      </c>
      <c r="B3483" t="s">
        <v>14946</v>
      </c>
      <c r="C3483">
        <v>2346</v>
      </c>
      <c r="D3483" t="str">
        <f>VLOOKUP($C3483,Hosts!$A:$O,10,0)</f>
        <v>New York</v>
      </c>
      <c r="E3483" s="67">
        <f>INDEX(Hosts!$A:$O,MATCH(Places!$C3483,Hosts!$A:$A,0),MATCH(Places!E$1,Hosts!$1:$1,0))</f>
        <v>1</v>
      </c>
      <c r="F3483" s="67">
        <f>INDEX(Hosts!$A:$O,MATCH(Places!$C3483,Hosts!$A:$A,0),MATCH(Places!F$1,Hosts!$1:$1,0))</f>
        <v>1</v>
      </c>
      <c r="G3483" s="67" t="str">
        <f>INDEX(Hosts!$A:$O,MATCH(Places!$C3483,Hosts!$A:$A,0),MATCH(Places!G$1,Hosts!$1:$1,0))</f>
        <v>No</v>
      </c>
      <c r="H3483">
        <v>10</v>
      </c>
      <c r="I3483" t="str">
        <f>VLOOKUP($H3483,Neighborhoods!$A:$C,2,0)</f>
        <v>Brooklyn</v>
      </c>
      <c r="J3483" t="str">
        <f>VLOOKUP($H3483,Neighborhoods!$A:$C,3,0)</f>
        <v>East Flatbush</v>
      </c>
      <c r="K3483" t="s">
        <v>1</v>
      </c>
      <c r="L3483" t="str">
        <f t="shared" si="216"/>
        <v>Yes</v>
      </c>
      <c r="M3483">
        <v>1</v>
      </c>
      <c r="N3483" t="str" cm="1">
        <f t="array" ref="N3483">_xlfn.IFS(M3483&lt;=2,"Small",M3483&lt;=5,"Medium",M3483&gt;5,"Large")</f>
        <v>Small</v>
      </c>
      <c r="O3483" s="50">
        <v>39</v>
      </c>
      <c r="P3483" s="67">
        <f t="shared" si="217"/>
        <v>0.03</v>
      </c>
      <c r="Q3483" s="52">
        <v>4.91</v>
      </c>
      <c r="R3483" s="52" t="str" cm="1">
        <f t="array" ref="R3483">_xlfn.IFS(ROUND(Q3483,0)=5,"Excellent",ROUND(Q3483,0)=4,"Good",ROUND(Q3483,0)=3,"Ok",ROUND(Q3483,0)&lt;3,"Bad")</f>
        <v>Excellent</v>
      </c>
      <c r="S3483">
        <v>89</v>
      </c>
      <c r="T3483" t="str">
        <f t="shared" si="218"/>
        <v>No</v>
      </c>
      <c r="U3483" s="65">
        <v>43182</v>
      </c>
      <c r="V3483" s="65">
        <v>43986</v>
      </c>
      <c r="W3483">
        <v>351</v>
      </c>
      <c r="X3483" t="str">
        <f t="shared" si="219"/>
        <v>Active</v>
      </c>
      <c r="Y3483" t="s">
        <v>15616</v>
      </c>
    </row>
    <row r="3484" spans="1:25" x14ac:dyDescent="0.25">
      <c r="A3484">
        <v>3483</v>
      </c>
      <c r="B3484" t="s">
        <v>15204</v>
      </c>
      <c r="C3484">
        <v>3493</v>
      </c>
      <c r="D3484" t="str">
        <f>VLOOKUP($C3484,Hosts!$A:$O,10,0)</f>
        <v>New York</v>
      </c>
      <c r="E3484" s="67">
        <f>INDEX(Hosts!$A:$O,MATCH(Places!$C3484,Hosts!$A:$A,0),MATCH(Places!E$1,Hosts!$1:$1,0))</f>
        <v>1</v>
      </c>
      <c r="F3484" s="67">
        <f>INDEX(Hosts!$A:$O,MATCH(Places!$C3484,Hosts!$A:$A,0),MATCH(Places!F$1,Hosts!$1:$1,0))</f>
        <v>0.95</v>
      </c>
      <c r="G3484" s="67" t="str">
        <f>INDEX(Hosts!$A:$O,MATCH(Places!$C3484,Hosts!$A:$A,0),MATCH(Places!G$1,Hosts!$1:$1,0))</f>
        <v>Yes</v>
      </c>
      <c r="H3484">
        <v>15</v>
      </c>
      <c r="I3484" t="str">
        <f>VLOOKUP($H3484,Neighborhoods!$A:$C,2,0)</f>
        <v>Manhattan</v>
      </c>
      <c r="J3484" t="str">
        <f>VLOOKUP($H3484,Neighborhoods!$A:$C,3,0)</f>
        <v>East Village</v>
      </c>
      <c r="K3484" t="s">
        <v>1</v>
      </c>
      <c r="L3484" t="str">
        <f t="shared" si="216"/>
        <v>Yes</v>
      </c>
      <c r="M3484">
        <v>2</v>
      </c>
      <c r="N3484" t="str" cm="1">
        <f t="array" ref="N3484">_xlfn.IFS(M3484&lt;=2,"Small",M3484&lt;=5,"Medium",M3484&gt;5,"Large")</f>
        <v>Small</v>
      </c>
      <c r="O3484" s="50">
        <v>74</v>
      </c>
      <c r="P3484" s="67">
        <f t="shared" si="217"/>
        <v>0.03</v>
      </c>
      <c r="Q3484" s="52">
        <v>4.97</v>
      </c>
      <c r="R3484" s="52" t="str" cm="1">
        <f t="array" ref="R3484">_xlfn.IFS(ROUND(Q3484,0)=5,"Excellent",ROUND(Q3484,0)=4,"Good",ROUND(Q3484,0)=3,"Ok",ROUND(Q3484,0)&lt;3,"Bad")</f>
        <v>Excellent</v>
      </c>
      <c r="S3484">
        <v>240</v>
      </c>
      <c r="T3484" t="str">
        <f t="shared" si="218"/>
        <v>Yes</v>
      </c>
      <c r="U3484" s="65">
        <v>43226</v>
      </c>
      <c r="V3484" s="65">
        <v>44057</v>
      </c>
      <c r="W3484">
        <v>75</v>
      </c>
      <c r="X3484" t="str">
        <f t="shared" si="219"/>
        <v>Active</v>
      </c>
      <c r="Y3484" t="s">
        <v>15616</v>
      </c>
    </row>
    <row r="3485" spans="1:25" x14ac:dyDescent="0.25">
      <c r="A3485">
        <v>3484</v>
      </c>
      <c r="B3485" t="s">
        <v>15304</v>
      </c>
      <c r="C3485">
        <v>1086</v>
      </c>
      <c r="D3485" t="str">
        <f>VLOOKUP($C3485,Hosts!$A:$O,10,0)</f>
        <v>New York</v>
      </c>
      <c r="E3485" s="67">
        <f>INDEX(Hosts!$A:$O,MATCH(Places!$C3485,Hosts!$A:$A,0),MATCH(Places!E$1,Hosts!$1:$1,0))</f>
        <v>1</v>
      </c>
      <c r="F3485" s="67">
        <f>INDEX(Hosts!$A:$O,MATCH(Places!$C3485,Hosts!$A:$A,0),MATCH(Places!F$1,Hosts!$1:$1,0))</f>
        <v>1</v>
      </c>
      <c r="G3485" s="67" t="str">
        <f>INDEX(Hosts!$A:$O,MATCH(Places!$C3485,Hosts!$A:$A,0),MATCH(Places!G$1,Hosts!$1:$1,0))</f>
        <v>Yes</v>
      </c>
      <c r="H3485">
        <v>22</v>
      </c>
      <c r="I3485" t="str">
        <f>VLOOKUP($H3485,Neighborhoods!$A:$C,2,0)</f>
        <v>Queens</v>
      </c>
      <c r="J3485" t="str">
        <f>VLOOKUP($H3485,Neighborhoods!$A:$C,3,0)</f>
        <v>Flushing</v>
      </c>
      <c r="K3485" t="s">
        <v>11822</v>
      </c>
      <c r="L3485" t="str">
        <f t="shared" si="216"/>
        <v>No</v>
      </c>
      <c r="M3485">
        <v>3</v>
      </c>
      <c r="N3485" t="str" cm="1">
        <f t="array" ref="N3485">_xlfn.IFS(M3485&lt;=2,"Small",M3485&lt;=5,"Medium",M3485&gt;5,"Large")</f>
        <v>Medium</v>
      </c>
      <c r="O3485" s="50">
        <v>79</v>
      </c>
      <c r="P3485" s="67">
        <f t="shared" si="217"/>
        <v>0.03</v>
      </c>
      <c r="Q3485" s="52">
        <v>5</v>
      </c>
      <c r="R3485" s="52" t="str" cm="1">
        <f t="array" ref="R3485">_xlfn.IFS(ROUND(Q3485,0)=5,"Excellent",ROUND(Q3485,0)=4,"Good",ROUND(Q3485,0)=3,"Ok",ROUND(Q3485,0)&lt;3,"Bad")</f>
        <v>Excellent</v>
      </c>
      <c r="S3485">
        <v>3</v>
      </c>
      <c r="T3485" t="str">
        <f t="shared" si="218"/>
        <v>No</v>
      </c>
      <c r="U3485" s="65">
        <v>43209</v>
      </c>
      <c r="V3485" s="65">
        <v>43646</v>
      </c>
      <c r="W3485">
        <v>355</v>
      </c>
      <c r="X3485" t="str">
        <f t="shared" si="219"/>
        <v>Active</v>
      </c>
      <c r="Y3485" t="s">
        <v>15616</v>
      </c>
    </row>
    <row r="3486" spans="1:25" x14ac:dyDescent="0.25">
      <c r="A3486">
        <v>3485</v>
      </c>
      <c r="B3486" t="s">
        <v>2527</v>
      </c>
      <c r="C3486">
        <v>3492</v>
      </c>
      <c r="D3486" t="str">
        <f>VLOOKUP($C3486,Hosts!$A:$O,10,0)</f>
        <v>New York</v>
      </c>
      <c r="E3486" s="67">
        <f>INDEX(Hosts!$A:$O,MATCH(Places!$C3486,Hosts!$A:$A,0),MATCH(Places!E$1,Hosts!$1:$1,0))</f>
        <v>1</v>
      </c>
      <c r="F3486" s="67">
        <f>INDEX(Hosts!$A:$O,MATCH(Places!$C3486,Hosts!$A:$A,0),MATCH(Places!F$1,Hosts!$1:$1,0))</f>
        <v>1</v>
      </c>
      <c r="G3486" s="67" t="str">
        <f>INDEX(Hosts!$A:$O,MATCH(Places!$C3486,Hosts!$A:$A,0),MATCH(Places!G$1,Hosts!$1:$1,0))</f>
        <v>No</v>
      </c>
      <c r="H3486">
        <v>16</v>
      </c>
      <c r="I3486" t="str">
        <f>VLOOKUP($H3486,Neighborhoods!$A:$C,2,0)</f>
        <v>Manhattan</v>
      </c>
      <c r="J3486" t="str">
        <f>VLOOKUP($H3486,Neighborhoods!$A:$C,3,0)</f>
        <v>Harlem</v>
      </c>
      <c r="K3486" t="s">
        <v>1</v>
      </c>
      <c r="L3486" t="str">
        <f t="shared" si="216"/>
        <v>Yes</v>
      </c>
      <c r="M3486">
        <v>2</v>
      </c>
      <c r="N3486" t="str" cm="1">
        <f t="array" ref="N3486">_xlfn.IFS(M3486&lt;=2,"Small",M3486&lt;=5,"Medium",M3486&gt;5,"Large")</f>
        <v>Small</v>
      </c>
      <c r="O3486" s="50">
        <v>83</v>
      </c>
      <c r="P3486" s="67">
        <f t="shared" si="217"/>
        <v>0.03</v>
      </c>
      <c r="Q3486" s="52">
        <v>5</v>
      </c>
      <c r="R3486" s="52" t="str" cm="1">
        <f t="array" ref="R3486">_xlfn.IFS(ROUND(Q3486,0)=5,"Excellent",ROUND(Q3486,0)=4,"Good",ROUND(Q3486,0)=3,"Ok",ROUND(Q3486,0)&lt;3,"Bad")</f>
        <v>Excellent</v>
      </c>
      <c r="S3486">
        <v>11</v>
      </c>
      <c r="T3486" t="str">
        <f t="shared" si="218"/>
        <v>No</v>
      </c>
      <c r="U3486" s="65">
        <v>43295</v>
      </c>
      <c r="V3486" s="65">
        <v>43442</v>
      </c>
      <c r="W3486">
        <v>89</v>
      </c>
      <c r="X3486" t="str">
        <f t="shared" si="219"/>
        <v>Active</v>
      </c>
      <c r="Y3486" t="s">
        <v>15616</v>
      </c>
    </row>
    <row r="3487" spans="1:25" x14ac:dyDescent="0.25">
      <c r="A3487">
        <v>3486</v>
      </c>
      <c r="B3487" t="s">
        <v>2528</v>
      </c>
      <c r="C3487">
        <v>3156</v>
      </c>
      <c r="D3487" t="str">
        <f>VLOOKUP($C3487,Hosts!$A:$O,10,0)</f>
        <v>New York</v>
      </c>
      <c r="E3487" s="67">
        <f>INDEX(Hosts!$A:$O,MATCH(Places!$C3487,Hosts!$A:$A,0),MATCH(Places!E$1,Hosts!$1:$1,0))</f>
        <v>1</v>
      </c>
      <c r="F3487" s="67">
        <f>INDEX(Hosts!$A:$O,MATCH(Places!$C3487,Hosts!$A:$A,0),MATCH(Places!F$1,Hosts!$1:$1,0))</f>
        <v>0.94</v>
      </c>
      <c r="G3487" s="67" t="str">
        <f>INDEX(Hosts!$A:$O,MATCH(Places!$C3487,Hosts!$A:$A,0),MATCH(Places!G$1,Hosts!$1:$1,0))</f>
        <v>Yes</v>
      </c>
      <c r="H3487">
        <v>21</v>
      </c>
      <c r="I3487" t="str">
        <f>VLOOKUP($H3487,Neighborhoods!$A:$C,2,0)</f>
        <v>Queens</v>
      </c>
      <c r="J3487" t="str">
        <f>VLOOKUP($H3487,Neighborhoods!$A:$C,3,0)</f>
        <v>Astoria</v>
      </c>
      <c r="K3487" t="s">
        <v>11822</v>
      </c>
      <c r="L3487" t="str">
        <f t="shared" si="216"/>
        <v>No</v>
      </c>
      <c r="M3487">
        <v>4</v>
      </c>
      <c r="N3487" t="str" cm="1">
        <f t="array" ref="N3487">_xlfn.IFS(M3487&lt;=2,"Small",M3487&lt;=5,"Medium",M3487&gt;5,"Large")</f>
        <v>Medium</v>
      </c>
      <c r="O3487" s="50">
        <v>78</v>
      </c>
      <c r="P3487" s="67">
        <f t="shared" si="217"/>
        <v>0.03</v>
      </c>
      <c r="Q3487" s="52">
        <v>4.9000000000000004</v>
      </c>
      <c r="R3487" s="52" t="str" cm="1">
        <f t="array" ref="R3487">_xlfn.IFS(ROUND(Q3487,0)=5,"Excellent",ROUND(Q3487,0)=4,"Good",ROUND(Q3487,0)=3,"Ok",ROUND(Q3487,0)&lt;3,"Bad")</f>
        <v>Excellent</v>
      </c>
      <c r="S3487">
        <v>41</v>
      </c>
      <c r="T3487" t="str">
        <f t="shared" si="218"/>
        <v>No</v>
      </c>
      <c r="U3487" s="65">
        <v>43360</v>
      </c>
      <c r="V3487" s="65">
        <v>44057</v>
      </c>
      <c r="W3487">
        <v>334</v>
      </c>
      <c r="X3487" t="str">
        <f t="shared" si="219"/>
        <v>Active</v>
      </c>
      <c r="Y3487" t="s">
        <v>15616</v>
      </c>
    </row>
    <row r="3488" spans="1:25" x14ac:dyDescent="0.25">
      <c r="A3488">
        <v>3487</v>
      </c>
      <c r="B3488" t="s">
        <v>2529</v>
      </c>
      <c r="C3488">
        <v>3494</v>
      </c>
      <c r="D3488" t="str">
        <f>VLOOKUP($C3488,Hosts!$A:$O,10,0)</f>
        <v>New York</v>
      </c>
      <c r="E3488" s="67">
        <f>INDEX(Hosts!$A:$O,MATCH(Places!$C3488,Hosts!$A:$A,0),MATCH(Places!E$1,Hosts!$1:$1,0))</f>
        <v>1</v>
      </c>
      <c r="F3488" s="67">
        <f>INDEX(Hosts!$A:$O,MATCH(Places!$C3488,Hosts!$A:$A,0),MATCH(Places!F$1,Hosts!$1:$1,0))</f>
        <v>0.89</v>
      </c>
      <c r="G3488" s="67" t="str">
        <f>INDEX(Hosts!$A:$O,MATCH(Places!$C3488,Hosts!$A:$A,0),MATCH(Places!G$1,Hosts!$1:$1,0))</f>
        <v>Yes</v>
      </c>
      <c r="H3488">
        <v>7</v>
      </c>
      <c r="I3488" t="str">
        <f>VLOOKUP($H3488,Neighborhoods!$A:$C,2,0)</f>
        <v>Brooklyn</v>
      </c>
      <c r="J3488" t="str">
        <f>VLOOKUP($H3488,Neighborhoods!$A:$C,3,0)</f>
        <v>Bedford-Stuyvesant</v>
      </c>
      <c r="K3488" t="s">
        <v>11822</v>
      </c>
      <c r="L3488" t="str">
        <f t="shared" si="216"/>
        <v>No</v>
      </c>
      <c r="M3488">
        <v>6</v>
      </c>
      <c r="N3488" t="str" cm="1">
        <f t="array" ref="N3488">_xlfn.IFS(M3488&lt;=2,"Small",M3488&lt;=5,"Medium",M3488&gt;5,"Large")</f>
        <v>Large</v>
      </c>
      <c r="O3488" s="50">
        <v>142</v>
      </c>
      <c r="P3488" s="67">
        <f t="shared" si="217"/>
        <v>0.03</v>
      </c>
      <c r="Q3488" s="52">
        <v>4.83</v>
      </c>
      <c r="R3488" s="52" t="str" cm="1">
        <f t="array" ref="R3488">_xlfn.IFS(ROUND(Q3488,0)=5,"Excellent",ROUND(Q3488,0)=4,"Good",ROUND(Q3488,0)=3,"Ok",ROUND(Q3488,0)&lt;3,"Bad")</f>
        <v>Excellent</v>
      </c>
      <c r="S3488">
        <v>147</v>
      </c>
      <c r="T3488" t="str">
        <f t="shared" si="218"/>
        <v>Yes</v>
      </c>
      <c r="U3488" s="65">
        <v>43185</v>
      </c>
      <c r="V3488" s="65">
        <v>44039</v>
      </c>
      <c r="W3488">
        <v>160</v>
      </c>
      <c r="X3488" t="str">
        <f t="shared" si="219"/>
        <v>Active</v>
      </c>
      <c r="Y3488" t="s">
        <v>15615</v>
      </c>
    </row>
    <row r="3489" spans="1:25" x14ac:dyDescent="0.25">
      <c r="A3489">
        <v>3488</v>
      </c>
      <c r="B3489" t="s">
        <v>2530</v>
      </c>
      <c r="C3489">
        <v>3355</v>
      </c>
      <c r="D3489" t="str">
        <f>VLOOKUP($C3489,Hosts!$A:$O,10,0)</f>
        <v>New York</v>
      </c>
      <c r="E3489" s="67">
        <f>INDEX(Hosts!$A:$O,MATCH(Places!$C3489,Hosts!$A:$A,0),MATCH(Places!E$1,Hosts!$1:$1,0))</f>
        <v>0.2</v>
      </c>
      <c r="F3489" s="67">
        <f>INDEX(Hosts!$A:$O,MATCH(Places!$C3489,Hosts!$A:$A,0),MATCH(Places!F$1,Hosts!$1:$1,0))</f>
        <v>0.75</v>
      </c>
      <c r="G3489" s="67" t="str">
        <f>INDEX(Hosts!$A:$O,MATCH(Places!$C3489,Hosts!$A:$A,0),MATCH(Places!G$1,Hosts!$1:$1,0))</f>
        <v>No</v>
      </c>
      <c r="H3489">
        <v>8</v>
      </c>
      <c r="I3489" t="str">
        <f>VLOOKUP($H3489,Neighborhoods!$A:$C,2,0)</f>
        <v>Brooklyn</v>
      </c>
      <c r="J3489" t="str">
        <f>VLOOKUP($H3489,Neighborhoods!$A:$C,3,0)</f>
        <v>Bushwick</v>
      </c>
      <c r="K3489" t="s">
        <v>1</v>
      </c>
      <c r="L3489" t="str">
        <f t="shared" si="216"/>
        <v>Yes</v>
      </c>
      <c r="M3489">
        <v>2</v>
      </c>
      <c r="N3489" t="str" cm="1">
        <f t="array" ref="N3489">_xlfn.IFS(M3489&lt;=2,"Small",M3489&lt;=5,"Medium",M3489&gt;5,"Large")</f>
        <v>Small</v>
      </c>
      <c r="O3489" s="50">
        <v>69</v>
      </c>
      <c r="P3489" s="67">
        <f t="shared" si="217"/>
        <v>0.03</v>
      </c>
      <c r="Q3489" s="52">
        <v>4.9800000000000004</v>
      </c>
      <c r="R3489" s="52" t="str" cm="1">
        <f t="array" ref="R3489">_xlfn.IFS(ROUND(Q3489,0)=5,"Excellent",ROUND(Q3489,0)=4,"Good",ROUND(Q3489,0)=3,"Ok",ROUND(Q3489,0)&lt;3,"Bad")</f>
        <v>Excellent</v>
      </c>
      <c r="S3489">
        <v>42</v>
      </c>
      <c r="T3489" t="str">
        <f t="shared" si="218"/>
        <v>No</v>
      </c>
      <c r="U3489" s="65">
        <v>43213</v>
      </c>
      <c r="V3489" s="65">
        <v>43827</v>
      </c>
      <c r="W3489">
        <v>89</v>
      </c>
      <c r="X3489" t="str">
        <f t="shared" si="219"/>
        <v>Active</v>
      </c>
      <c r="Y3489" t="s">
        <v>15615</v>
      </c>
    </row>
    <row r="3490" spans="1:25" x14ac:dyDescent="0.25">
      <c r="A3490">
        <v>3489</v>
      </c>
      <c r="B3490" t="s">
        <v>2531</v>
      </c>
      <c r="C3490">
        <v>3385</v>
      </c>
      <c r="D3490" t="str">
        <f>VLOOKUP($C3490,Hosts!$A:$O,10,0)</f>
        <v>New York</v>
      </c>
      <c r="E3490" s="67">
        <f>INDEX(Hosts!$A:$O,MATCH(Places!$C3490,Hosts!$A:$A,0),MATCH(Places!E$1,Hosts!$1:$1,0))</f>
        <v>1</v>
      </c>
      <c r="F3490" s="67">
        <f>INDEX(Hosts!$A:$O,MATCH(Places!$C3490,Hosts!$A:$A,0),MATCH(Places!F$1,Hosts!$1:$1,0))</f>
        <v>0.94</v>
      </c>
      <c r="G3490" s="67" t="str">
        <f>INDEX(Hosts!$A:$O,MATCH(Places!$C3490,Hosts!$A:$A,0),MATCH(Places!G$1,Hosts!$1:$1,0))</f>
        <v>Yes</v>
      </c>
      <c r="H3490">
        <v>7</v>
      </c>
      <c r="I3490" t="str">
        <f>VLOOKUP($H3490,Neighborhoods!$A:$C,2,0)</f>
        <v>Brooklyn</v>
      </c>
      <c r="J3490" t="str">
        <f>VLOOKUP($H3490,Neighborhoods!$A:$C,3,0)</f>
        <v>Bedford-Stuyvesant</v>
      </c>
      <c r="K3490" t="s">
        <v>1</v>
      </c>
      <c r="L3490" t="str">
        <f t="shared" si="216"/>
        <v>Yes</v>
      </c>
      <c r="M3490">
        <v>2</v>
      </c>
      <c r="N3490" t="str" cm="1">
        <f t="array" ref="N3490">_xlfn.IFS(M3490&lt;=2,"Small",M3490&lt;=5,"Medium",M3490&gt;5,"Large")</f>
        <v>Small</v>
      </c>
      <c r="O3490" s="50">
        <v>80</v>
      </c>
      <c r="P3490" s="67">
        <f t="shared" si="217"/>
        <v>0.03</v>
      </c>
      <c r="Q3490" s="52">
        <v>4.93</v>
      </c>
      <c r="R3490" s="52" t="str" cm="1">
        <f t="array" ref="R3490">_xlfn.IFS(ROUND(Q3490,0)=5,"Excellent",ROUND(Q3490,0)=4,"Good",ROUND(Q3490,0)=3,"Ok",ROUND(Q3490,0)&lt;3,"Bad")</f>
        <v>Excellent</v>
      </c>
      <c r="S3490">
        <v>67</v>
      </c>
      <c r="T3490" t="str">
        <f t="shared" si="218"/>
        <v>No</v>
      </c>
      <c r="U3490" s="65">
        <v>43205</v>
      </c>
      <c r="V3490" s="65">
        <v>43814</v>
      </c>
      <c r="W3490">
        <v>358</v>
      </c>
      <c r="X3490" t="str">
        <f t="shared" si="219"/>
        <v>Active</v>
      </c>
      <c r="Y3490" t="s">
        <v>15615</v>
      </c>
    </row>
    <row r="3491" spans="1:25" x14ac:dyDescent="0.25">
      <c r="A3491">
        <v>3490</v>
      </c>
      <c r="B3491" t="s">
        <v>2532</v>
      </c>
      <c r="C3491">
        <v>1155</v>
      </c>
      <c r="D3491" t="str">
        <f>VLOOKUP($C3491,Hosts!$A:$O,10,0)</f>
        <v>New York</v>
      </c>
      <c r="E3491" s="67">
        <f>INDEX(Hosts!$A:$O,MATCH(Places!$C3491,Hosts!$A:$A,0),MATCH(Places!E$1,Hosts!$1:$1,0))</f>
        <v>1</v>
      </c>
      <c r="F3491" s="67">
        <f>INDEX(Hosts!$A:$O,MATCH(Places!$C3491,Hosts!$A:$A,0),MATCH(Places!F$1,Hosts!$1:$1,0))</f>
        <v>0.2</v>
      </c>
      <c r="G3491" s="67" t="str">
        <f>INDEX(Hosts!$A:$O,MATCH(Places!$C3491,Hosts!$A:$A,0),MATCH(Places!G$1,Hosts!$1:$1,0))</f>
        <v>No</v>
      </c>
      <c r="H3491">
        <v>7</v>
      </c>
      <c r="I3491" t="str">
        <f>VLOOKUP($H3491,Neighborhoods!$A:$C,2,0)</f>
        <v>Brooklyn</v>
      </c>
      <c r="J3491" t="str">
        <f>VLOOKUP($H3491,Neighborhoods!$A:$C,3,0)</f>
        <v>Bedford-Stuyvesant</v>
      </c>
      <c r="K3491" t="s">
        <v>11822</v>
      </c>
      <c r="L3491" t="str">
        <f t="shared" si="216"/>
        <v>No</v>
      </c>
      <c r="M3491">
        <v>2</v>
      </c>
      <c r="N3491" t="str" cm="1">
        <f t="array" ref="N3491">_xlfn.IFS(M3491&lt;=2,"Small",M3491&lt;=5,"Medium",M3491&gt;5,"Large")</f>
        <v>Small</v>
      </c>
      <c r="O3491" s="50">
        <v>135</v>
      </c>
      <c r="P3491" s="67">
        <f t="shared" si="217"/>
        <v>0.03</v>
      </c>
      <c r="Q3491" s="52">
        <v>5</v>
      </c>
      <c r="R3491" s="52" t="str" cm="1">
        <f t="array" ref="R3491">_xlfn.IFS(ROUND(Q3491,0)=5,"Excellent",ROUND(Q3491,0)=4,"Good",ROUND(Q3491,0)=3,"Ok",ROUND(Q3491,0)&lt;3,"Bad")</f>
        <v>Excellent</v>
      </c>
      <c r="S3491">
        <v>5</v>
      </c>
      <c r="T3491" t="str">
        <f t="shared" si="218"/>
        <v>No</v>
      </c>
      <c r="U3491" s="65">
        <v>43362</v>
      </c>
      <c r="V3491" s="65">
        <v>43831</v>
      </c>
      <c r="W3491">
        <v>365</v>
      </c>
      <c r="X3491" t="str">
        <f t="shared" si="219"/>
        <v>Active</v>
      </c>
      <c r="Y3491" t="s">
        <v>15615</v>
      </c>
    </row>
    <row r="3492" spans="1:25" x14ac:dyDescent="0.25">
      <c r="A3492">
        <v>3491</v>
      </c>
      <c r="B3492" t="s">
        <v>2533</v>
      </c>
      <c r="C3492">
        <v>1731</v>
      </c>
      <c r="D3492" t="str">
        <f>VLOOKUP($C3492,Hosts!$A:$O,10,0)</f>
        <v>New York</v>
      </c>
      <c r="E3492" s="67">
        <f>INDEX(Hosts!$A:$O,MATCH(Places!$C3492,Hosts!$A:$A,0),MATCH(Places!E$1,Hosts!$1:$1,0))</f>
        <v>0.67</v>
      </c>
      <c r="F3492" s="67">
        <f>INDEX(Hosts!$A:$O,MATCH(Places!$C3492,Hosts!$A:$A,0),MATCH(Places!F$1,Hosts!$1:$1,0))</f>
        <v>0.8</v>
      </c>
      <c r="G3492" s="67" t="str">
        <f>INDEX(Hosts!$A:$O,MATCH(Places!$C3492,Hosts!$A:$A,0),MATCH(Places!G$1,Hosts!$1:$1,0))</f>
        <v>No</v>
      </c>
      <c r="H3492">
        <v>21</v>
      </c>
      <c r="I3492" t="str">
        <f>VLOOKUP($H3492,Neighborhoods!$A:$C,2,0)</f>
        <v>Queens</v>
      </c>
      <c r="J3492" t="str">
        <f>VLOOKUP($H3492,Neighborhoods!$A:$C,3,0)</f>
        <v>Astoria</v>
      </c>
      <c r="K3492" t="s">
        <v>1</v>
      </c>
      <c r="L3492" t="str">
        <f t="shared" si="216"/>
        <v>Yes</v>
      </c>
      <c r="M3492">
        <v>2</v>
      </c>
      <c r="N3492" t="str" cm="1">
        <f t="array" ref="N3492">_xlfn.IFS(M3492&lt;=2,"Small",M3492&lt;=5,"Medium",M3492&gt;5,"Large")</f>
        <v>Small</v>
      </c>
      <c r="O3492" s="50">
        <v>55</v>
      </c>
      <c r="P3492" s="67">
        <f t="shared" si="217"/>
        <v>0.03</v>
      </c>
      <c r="Q3492" s="52">
        <v>5</v>
      </c>
      <c r="R3492" s="52" t="str" cm="1">
        <f t="array" ref="R3492">_xlfn.IFS(ROUND(Q3492,0)=5,"Excellent",ROUND(Q3492,0)=4,"Good",ROUND(Q3492,0)=3,"Ok",ROUND(Q3492,0)&lt;3,"Bad")</f>
        <v>Excellent</v>
      </c>
      <c r="S3492">
        <v>6</v>
      </c>
      <c r="T3492" t="str">
        <f t="shared" si="218"/>
        <v>No</v>
      </c>
      <c r="U3492" s="65">
        <v>43228</v>
      </c>
      <c r="V3492" s="65">
        <v>43831</v>
      </c>
      <c r="W3492">
        <v>178</v>
      </c>
      <c r="X3492" t="str">
        <f t="shared" si="219"/>
        <v>Active</v>
      </c>
      <c r="Y3492" t="s">
        <v>15616</v>
      </c>
    </row>
    <row r="3493" spans="1:25" x14ac:dyDescent="0.25">
      <c r="A3493">
        <v>3492</v>
      </c>
      <c r="B3493" t="s">
        <v>2534</v>
      </c>
      <c r="C3493">
        <v>3341</v>
      </c>
      <c r="D3493" t="str">
        <f>VLOOKUP($C3493,Hosts!$A:$O,10,0)</f>
        <v>New York</v>
      </c>
      <c r="E3493" s="67">
        <f>INDEX(Hosts!$A:$O,MATCH(Places!$C3493,Hosts!$A:$A,0),MATCH(Places!E$1,Hosts!$1:$1,0))</f>
        <v>0.71</v>
      </c>
      <c r="F3493" s="67">
        <f>INDEX(Hosts!$A:$O,MATCH(Places!$C3493,Hosts!$A:$A,0),MATCH(Places!F$1,Hosts!$1:$1,0))</f>
        <v>1</v>
      </c>
      <c r="G3493" s="67" t="str">
        <f>INDEX(Hosts!$A:$O,MATCH(Places!$C3493,Hosts!$A:$A,0),MATCH(Places!G$1,Hosts!$1:$1,0))</f>
        <v>Yes</v>
      </c>
      <c r="H3493">
        <v>21</v>
      </c>
      <c r="I3493" t="str">
        <f>VLOOKUP($H3493,Neighborhoods!$A:$C,2,0)</f>
        <v>Queens</v>
      </c>
      <c r="J3493" t="str">
        <f>VLOOKUP($H3493,Neighborhoods!$A:$C,3,0)</f>
        <v>Astoria</v>
      </c>
      <c r="K3493" t="s">
        <v>1</v>
      </c>
      <c r="L3493" t="str">
        <f t="shared" si="216"/>
        <v>Yes</v>
      </c>
      <c r="M3493">
        <v>2</v>
      </c>
      <c r="N3493" t="str" cm="1">
        <f t="array" ref="N3493">_xlfn.IFS(M3493&lt;=2,"Small",M3493&lt;=5,"Medium",M3493&gt;5,"Large")</f>
        <v>Small</v>
      </c>
      <c r="O3493" s="50">
        <v>45</v>
      </c>
      <c r="P3493" s="67">
        <f t="shared" si="217"/>
        <v>0.03</v>
      </c>
      <c r="Q3493" s="52">
        <v>4.6500000000000004</v>
      </c>
      <c r="R3493" s="52" t="str" cm="1">
        <f t="array" ref="R3493">_xlfn.IFS(ROUND(Q3493,0)=5,"Excellent",ROUND(Q3493,0)=4,"Good",ROUND(Q3493,0)=3,"Ok",ROUND(Q3493,0)&lt;3,"Bad")</f>
        <v>Excellent</v>
      </c>
      <c r="S3493">
        <v>49</v>
      </c>
      <c r="T3493" t="str">
        <f t="shared" si="218"/>
        <v>No</v>
      </c>
      <c r="U3493" s="65">
        <v>43209</v>
      </c>
      <c r="V3493" s="65">
        <v>43900</v>
      </c>
      <c r="W3493">
        <v>349</v>
      </c>
      <c r="X3493" t="str">
        <f t="shared" si="219"/>
        <v>Active</v>
      </c>
      <c r="Y3493" t="s">
        <v>15616</v>
      </c>
    </row>
    <row r="3494" spans="1:25" x14ac:dyDescent="0.25">
      <c r="A3494">
        <v>3493</v>
      </c>
      <c r="B3494" t="s">
        <v>15389</v>
      </c>
      <c r="C3494">
        <v>1733</v>
      </c>
      <c r="D3494" t="str">
        <f>VLOOKUP($C3494,Hosts!$A:$O,10,0)</f>
        <v>New York</v>
      </c>
      <c r="E3494" s="67">
        <f>INDEX(Hosts!$A:$O,MATCH(Places!$C3494,Hosts!$A:$A,0),MATCH(Places!E$1,Hosts!$1:$1,0))</f>
        <v>1</v>
      </c>
      <c r="F3494" s="67">
        <f>INDEX(Hosts!$A:$O,MATCH(Places!$C3494,Hosts!$A:$A,0),MATCH(Places!F$1,Hosts!$1:$1,0))</f>
        <v>0.67</v>
      </c>
      <c r="G3494" s="67" t="str">
        <f>INDEX(Hosts!$A:$O,MATCH(Places!$C3494,Hosts!$A:$A,0),MATCH(Places!G$1,Hosts!$1:$1,0))</f>
        <v>No</v>
      </c>
      <c r="H3494">
        <v>8</v>
      </c>
      <c r="I3494" t="str">
        <f>VLOOKUP($H3494,Neighborhoods!$A:$C,2,0)</f>
        <v>Brooklyn</v>
      </c>
      <c r="J3494" t="str">
        <f>VLOOKUP($H3494,Neighborhoods!$A:$C,3,0)</f>
        <v>Bushwick</v>
      </c>
      <c r="K3494" t="s">
        <v>11822</v>
      </c>
      <c r="L3494" t="str">
        <f t="shared" si="216"/>
        <v>No</v>
      </c>
      <c r="M3494">
        <v>2</v>
      </c>
      <c r="N3494" t="str" cm="1">
        <f t="array" ref="N3494">_xlfn.IFS(M3494&lt;=2,"Small",M3494&lt;=5,"Medium",M3494&gt;5,"Large")</f>
        <v>Small</v>
      </c>
      <c r="O3494" s="50">
        <v>85</v>
      </c>
      <c r="P3494" s="67">
        <f t="shared" si="217"/>
        <v>0.03</v>
      </c>
      <c r="Q3494" s="52">
        <v>5</v>
      </c>
      <c r="R3494" s="52" t="str" cm="1">
        <f t="array" ref="R3494">_xlfn.IFS(ROUND(Q3494,0)=5,"Excellent",ROUND(Q3494,0)=4,"Good",ROUND(Q3494,0)=3,"Ok",ROUND(Q3494,0)&lt;3,"Bad")</f>
        <v>Excellent</v>
      </c>
      <c r="S3494">
        <v>4</v>
      </c>
      <c r="T3494" t="str">
        <f t="shared" si="218"/>
        <v>No</v>
      </c>
      <c r="U3494" s="65">
        <v>43187</v>
      </c>
      <c r="V3494" s="65">
        <v>43807</v>
      </c>
      <c r="W3494">
        <v>0</v>
      </c>
      <c r="X3494" t="str">
        <f t="shared" si="219"/>
        <v>Inactive</v>
      </c>
      <c r="Y3494" t="s">
        <v>15615</v>
      </c>
    </row>
    <row r="3495" spans="1:25" x14ac:dyDescent="0.25">
      <c r="A3495">
        <v>3494</v>
      </c>
      <c r="B3495" t="s">
        <v>2536</v>
      </c>
      <c r="C3495">
        <v>2035</v>
      </c>
      <c r="D3495" t="str">
        <f>VLOOKUP($C3495,Hosts!$A:$O,10,0)</f>
        <v>New York</v>
      </c>
      <c r="E3495" s="67">
        <f>INDEX(Hosts!$A:$O,MATCH(Places!$C3495,Hosts!$A:$A,0),MATCH(Places!E$1,Hosts!$1:$1,0))</f>
        <v>1</v>
      </c>
      <c r="F3495" s="67">
        <f>INDEX(Hosts!$A:$O,MATCH(Places!$C3495,Hosts!$A:$A,0),MATCH(Places!F$1,Hosts!$1:$1,0))</f>
        <v>1</v>
      </c>
      <c r="G3495" s="67" t="str">
        <f>INDEX(Hosts!$A:$O,MATCH(Places!$C3495,Hosts!$A:$A,0),MATCH(Places!G$1,Hosts!$1:$1,0))</f>
        <v>Yes</v>
      </c>
      <c r="H3495">
        <v>7</v>
      </c>
      <c r="I3495" t="str">
        <f>VLOOKUP($H3495,Neighborhoods!$A:$C,2,0)</f>
        <v>Brooklyn</v>
      </c>
      <c r="J3495" t="str">
        <f>VLOOKUP($H3495,Neighborhoods!$A:$C,3,0)</f>
        <v>Bedford-Stuyvesant</v>
      </c>
      <c r="K3495" t="s">
        <v>1</v>
      </c>
      <c r="L3495" t="str">
        <f t="shared" si="216"/>
        <v>Yes</v>
      </c>
      <c r="M3495">
        <v>2</v>
      </c>
      <c r="N3495" t="str" cm="1">
        <f t="array" ref="N3495">_xlfn.IFS(M3495&lt;=2,"Small",M3495&lt;=5,"Medium",M3495&gt;5,"Large")</f>
        <v>Small</v>
      </c>
      <c r="O3495" s="50">
        <v>103</v>
      </c>
      <c r="P3495" s="67">
        <f t="shared" si="217"/>
        <v>0.03</v>
      </c>
      <c r="Q3495" s="52">
        <v>4.84</v>
      </c>
      <c r="R3495" s="52" t="str" cm="1">
        <f t="array" ref="R3495">_xlfn.IFS(ROUND(Q3495,0)=5,"Excellent",ROUND(Q3495,0)=4,"Good",ROUND(Q3495,0)=3,"Ok",ROUND(Q3495,0)&lt;3,"Bad")</f>
        <v>Excellent</v>
      </c>
      <c r="S3495">
        <v>88</v>
      </c>
      <c r="T3495" t="str">
        <f t="shared" si="218"/>
        <v>No</v>
      </c>
      <c r="U3495" s="65">
        <v>43185</v>
      </c>
      <c r="V3495" s="65">
        <v>43877</v>
      </c>
      <c r="W3495">
        <v>89</v>
      </c>
      <c r="X3495" t="str">
        <f t="shared" si="219"/>
        <v>Active</v>
      </c>
      <c r="Y3495" t="s">
        <v>15616</v>
      </c>
    </row>
    <row r="3496" spans="1:25" x14ac:dyDescent="0.25">
      <c r="A3496">
        <v>3495</v>
      </c>
      <c r="B3496" t="s">
        <v>13125</v>
      </c>
      <c r="C3496">
        <v>3498</v>
      </c>
      <c r="D3496" t="str">
        <f>VLOOKUP($C3496,Hosts!$A:$O,10,0)</f>
        <v>New York</v>
      </c>
      <c r="E3496" s="67">
        <f>INDEX(Hosts!$A:$O,MATCH(Places!$C3496,Hosts!$A:$A,0),MATCH(Places!E$1,Hosts!$1:$1,0))</f>
        <v>1</v>
      </c>
      <c r="F3496" s="67">
        <f>INDEX(Hosts!$A:$O,MATCH(Places!$C3496,Hosts!$A:$A,0),MATCH(Places!F$1,Hosts!$1:$1,0))</f>
        <v>0.72</v>
      </c>
      <c r="G3496" s="67" t="str">
        <f>INDEX(Hosts!$A:$O,MATCH(Places!$C3496,Hosts!$A:$A,0),MATCH(Places!G$1,Hosts!$1:$1,0))</f>
        <v>Yes</v>
      </c>
      <c r="H3496">
        <v>7</v>
      </c>
      <c r="I3496" t="str">
        <f>VLOOKUP($H3496,Neighborhoods!$A:$C,2,0)</f>
        <v>Brooklyn</v>
      </c>
      <c r="J3496" t="str">
        <f>VLOOKUP($H3496,Neighborhoods!$A:$C,3,0)</f>
        <v>Bedford-Stuyvesant</v>
      </c>
      <c r="K3496" t="s">
        <v>11822</v>
      </c>
      <c r="L3496" t="str">
        <f t="shared" si="216"/>
        <v>No</v>
      </c>
      <c r="M3496">
        <v>2</v>
      </c>
      <c r="N3496" t="str" cm="1">
        <f t="array" ref="N3496">_xlfn.IFS(M3496&lt;=2,"Small",M3496&lt;=5,"Medium",M3496&gt;5,"Large")</f>
        <v>Small</v>
      </c>
      <c r="O3496" s="50">
        <v>90</v>
      </c>
      <c r="P3496" s="67">
        <f t="shared" si="217"/>
        <v>0.03</v>
      </c>
      <c r="Q3496" s="52">
        <v>4.99</v>
      </c>
      <c r="R3496" s="52" t="str" cm="1">
        <f t="array" ref="R3496">_xlfn.IFS(ROUND(Q3496,0)=5,"Excellent",ROUND(Q3496,0)=4,"Good",ROUND(Q3496,0)=3,"Ok",ROUND(Q3496,0)&lt;3,"Bad")</f>
        <v>Excellent</v>
      </c>
      <c r="S3496">
        <v>127</v>
      </c>
      <c r="T3496" t="str">
        <f t="shared" si="218"/>
        <v>Yes</v>
      </c>
      <c r="U3496" s="65">
        <v>43212</v>
      </c>
      <c r="V3496" s="65">
        <v>44056</v>
      </c>
      <c r="W3496">
        <v>1</v>
      </c>
      <c r="X3496" t="str">
        <f t="shared" si="219"/>
        <v>Active</v>
      </c>
      <c r="Y3496" t="s">
        <v>15615</v>
      </c>
    </row>
    <row r="3497" spans="1:25" x14ac:dyDescent="0.25">
      <c r="A3497">
        <v>3496</v>
      </c>
      <c r="B3497" t="s">
        <v>2537</v>
      </c>
      <c r="C3497">
        <v>3470</v>
      </c>
      <c r="D3497" t="str">
        <f>VLOOKUP($C3497,Hosts!$A:$O,10,0)</f>
        <v>New York</v>
      </c>
      <c r="E3497" s="67">
        <f>INDEX(Hosts!$A:$O,MATCH(Places!$C3497,Hosts!$A:$A,0),MATCH(Places!E$1,Hosts!$1:$1,0))</f>
        <v>1</v>
      </c>
      <c r="F3497" s="67">
        <f>INDEX(Hosts!$A:$O,MATCH(Places!$C3497,Hosts!$A:$A,0),MATCH(Places!F$1,Hosts!$1:$1,0))</f>
        <v>0.85</v>
      </c>
      <c r="G3497" s="67" t="str">
        <f>INDEX(Hosts!$A:$O,MATCH(Places!$C3497,Hosts!$A:$A,0),MATCH(Places!G$1,Hosts!$1:$1,0))</f>
        <v>Yes</v>
      </c>
      <c r="H3497">
        <v>10</v>
      </c>
      <c r="I3497" t="str">
        <f>VLOOKUP($H3497,Neighborhoods!$A:$C,2,0)</f>
        <v>Brooklyn</v>
      </c>
      <c r="J3497" t="str">
        <f>VLOOKUP($H3497,Neighborhoods!$A:$C,3,0)</f>
        <v>East Flatbush</v>
      </c>
      <c r="K3497" t="s">
        <v>1</v>
      </c>
      <c r="L3497" t="str">
        <f t="shared" si="216"/>
        <v>Yes</v>
      </c>
      <c r="M3497">
        <v>2</v>
      </c>
      <c r="N3497" t="str" cm="1">
        <f t="array" ref="N3497">_xlfn.IFS(M3497&lt;=2,"Small",M3497&lt;=5,"Medium",M3497&gt;5,"Large")</f>
        <v>Small</v>
      </c>
      <c r="O3497" s="50">
        <v>50</v>
      </c>
      <c r="P3497" s="67">
        <f t="shared" si="217"/>
        <v>0.03</v>
      </c>
      <c r="Q3497" s="52">
        <v>4.92</v>
      </c>
      <c r="R3497" s="52" t="str" cm="1">
        <f t="array" ref="R3497">_xlfn.IFS(ROUND(Q3497,0)=5,"Excellent",ROUND(Q3497,0)=4,"Good",ROUND(Q3497,0)=3,"Ok",ROUND(Q3497,0)&lt;3,"Bad")</f>
        <v>Excellent</v>
      </c>
      <c r="S3497">
        <v>48</v>
      </c>
      <c r="T3497" t="str">
        <f t="shared" si="218"/>
        <v>No</v>
      </c>
      <c r="U3497" s="65">
        <v>43417</v>
      </c>
      <c r="V3497" s="65">
        <v>44039</v>
      </c>
      <c r="W3497">
        <v>4</v>
      </c>
      <c r="X3497" t="str">
        <f t="shared" si="219"/>
        <v>Active</v>
      </c>
      <c r="Y3497" t="s">
        <v>15615</v>
      </c>
    </row>
    <row r="3498" spans="1:25" x14ac:dyDescent="0.25">
      <c r="A3498">
        <v>3497</v>
      </c>
      <c r="B3498" t="s">
        <v>2538</v>
      </c>
      <c r="C3498">
        <v>2351</v>
      </c>
      <c r="D3498" t="str">
        <f>VLOOKUP($C3498,Hosts!$A:$O,10,0)</f>
        <v>New York</v>
      </c>
      <c r="E3498" s="67">
        <f>INDEX(Hosts!$A:$O,MATCH(Places!$C3498,Hosts!$A:$A,0),MATCH(Places!E$1,Hosts!$1:$1,0))</f>
        <v>1</v>
      </c>
      <c r="F3498" s="67">
        <f>INDEX(Hosts!$A:$O,MATCH(Places!$C3498,Hosts!$A:$A,0),MATCH(Places!F$1,Hosts!$1:$1,0))</f>
        <v>0.98</v>
      </c>
      <c r="G3498" s="67" t="str">
        <f>INDEX(Hosts!$A:$O,MATCH(Places!$C3498,Hosts!$A:$A,0),MATCH(Places!G$1,Hosts!$1:$1,0))</f>
        <v>No</v>
      </c>
      <c r="H3498">
        <v>8</v>
      </c>
      <c r="I3498" t="str">
        <f>VLOOKUP($H3498,Neighborhoods!$A:$C,2,0)</f>
        <v>Brooklyn</v>
      </c>
      <c r="J3498" t="str">
        <f>VLOOKUP($H3498,Neighborhoods!$A:$C,3,0)</f>
        <v>Bushwick</v>
      </c>
      <c r="K3498" t="s">
        <v>1</v>
      </c>
      <c r="L3498" t="str">
        <f t="shared" si="216"/>
        <v>Yes</v>
      </c>
      <c r="M3498">
        <v>2</v>
      </c>
      <c r="N3498" t="str" cm="1">
        <f t="array" ref="N3498">_xlfn.IFS(M3498&lt;=2,"Small",M3498&lt;=5,"Medium",M3498&gt;5,"Large")</f>
        <v>Small</v>
      </c>
      <c r="O3498" s="50">
        <v>83</v>
      </c>
      <c r="P3498" s="67">
        <f t="shared" si="217"/>
        <v>0.03</v>
      </c>
      <c r="Q3498" s="52">
        <v>4.82</v>
      </c>
      <c r="R3498" s="52" t="str" cm="1">
        <f t="array" ref="R3498">_xlfn.IFS(ROUND(Q3498,0)=5,"Excellent",ROUND(Q3498,0)=4,"Good",ROUND(Q3498,0)=3,"Ok",ROUND(Q3498,0)&lt;3,"Bad")</f>
        <v>Excellent</v>
      </c>
      <c r="S3498">
        <v>79</v>
      </c>
      <c r="T3498" t="str">
        <f t="shared" si="218"/>
        <v>No</v>
      </c>
      <c r="U3498" s="65">
        <v>43205</v>
      </c>
      <c r="V3498" s="65">
        <v>43906</v>
      </c>
      <c r="W3498">
        <v>61</v>
      </c>
      <c r="X3498" t="str">
        <f t="shared" si="219"/>
        <v>Active</v>
      </c>
      <c r="Y3498" t="s">
        <v>15616</v>
      </c>
    </row>
    <row r="3499" spans="1:25" x14ac:dyDescent="0.25">
      <c r="A3499">
        <v>3498</v>
      </c>
      <c r="B3499" t="s">
        <v>2539</v>
      </c>
      <c r="C3499">
        <v>2757</v>
      </c>
      <c r="D3499" t="str">
        <f>VLOOKUP($C3499,Hosts!$A:$O,10,0)</f>
        <v>New York</v>
      </c>
      <c r="E3499" s="67">
        <f>INDEX(Hosts!$A:$O,MATCH(Places!$C3499,Hosts!$A:$A,0),MATCH(Places!E$1,Hosts!$1:$1,0))</f>
        <v>0.9</v>
      </c>
      <c r="F3499" s="67">
        <f>INDEX(Hosts!$A:$O,MATCH(Places!$C3499,Hosts!$A:$A,0),MATCH(Places!F$1,Hosts!$1:$1,0))</f>
        <v>0.97</v>
      </c>
      <c r="G3499" s="67" t="str">
        <f>INDEX(Hosts!$A:$O,MATCH(Places!$C3499,Hosts!$A:$A,0),MATCH(Places!G$1,Hosts!$1:$1,0))</f>
        <v>No</v>
      </c>
      <c r="H3499">
        <v>14</v>
      </c>
      <c r="I3499" t="str">
        <f>VLOOKUP($H3499,Neighborhoods!$A:$C,2,0)</f>
        <v>Manhattan</v>
      </c>
      <c r="J3499" t="str">
        <f>VLOOKUP($H3499,Neighborhoods!$A:$C,3,0)</f>
        <v>East Harlem</v>
      </c>
      <c r="K3499" t="s">
        <v>11822</v>
      </c>
      <c r="L3499" t="str">
        <f t="shared" si="216"/>
        <v>No</v>
      </c>
      <c r="M3499">
        <v>4</v>
      </c>
      <c r="N3499" t="str" cm="1">
        <f t="array" ref="N3499">_xlfn.IFS(M3499&lt;=2,"Small",M3499&lt;=5,"Medium",M3499&gt;5,"Large")</f>
        <v>Medium</v>
      </c>
      <c r="O3499" s="50">
        <v>140</v>
      </c>
      <c r="P3499" s="67">
        <f t="shared" si="217"/>
        <v>0.03</v>
      </c>
      <c r="Q3499" s="52">
        <v>4.4400000000000004</v>
      </c>
      <c r="R3499" s="52" t="str" cm="1">
        <f t="array" ref="R3499">_xlfn.IFS(ROUND(Q3499,0)=5,"Excellent",ROUND(Q3499,0)=4,"Good",ROUND(Q3499,0)=3,"Ok",ROUND(Q3499,0)&lt;3,"Bad")</f>
        <v>Good</v>
      </c>
      <c r="S3499">
        <v>121</v>
      </c>
      <c r="T3499" t="str">
        <f t="shared" si="218"/>
        <v>No</v>
      </c>
      <c r="U3499" s="65">
        <v>43216</v>
      </c>
      <c r="V3499" s="65">
        <v>44043</v>
      </c>
      <c r="W3499">
        <v>0</v>
      </c>
      <c r="X3499" t="str">
        <f t="shared" si="219"/>
        <v>Inactive</v>
      </c>
      <c r="Y3499" t="s">
        <v>15616</v>
      </c>
    </row>
    <row r="3500" spans="1:25" x14ac:dyDescent="0.25">
      <c r="A3500">
        <v>3499</v>
      </c>
      <c r="B3500" t="s">
        <v>2540</v>
      </c>
      <c r="C3500">
        <v>3234</v>
      </c>
      <c r="D3500" t="str">
        <f>VLOOKUP($C3500,Hosts!$A:$O,10,0)</f>
        <v>New York</v>
      </c>
      <c r="E3500" s="67">
        <f>INDEX(Hosts!$A:$O,MATCH(Places!$C3500,Hosts!$A:$A,0),MATCH(Places!E$1,Hosts!$1:$1,0))</f>
        <v>1</v>
      </c>
      <c r="F3500" s="67">
        <f>INDEX(Hosts!$A:$O,MATCH(Places!$C3500,Hosts!$A:$A,0),MATCH(Places!F$1,Hosts!$1:$1,0))</f>
        <v>1</v>
      </c>
      <c r="G3500" s="67" t="str">
        <f>INDEX(Hosts!$A:$O,MATCH(Places!$C3500,Hosts!$A:$A,0),MATCH(Places!G$1,Hosts!$1:$1,0))</f>
        <v>No</v>
      </c>
      <c r="H3500">
        <v>12</v>
      </c>
      <c r="I3500" t="str">
        <f>VLOOKUP($H3500,Neighborhoods!$A:$C,2,0)</f>
        <v>Brooklyn</v>
      </c>
      <c r="J3500" t="str">
        <f>VLOOKUP($H3500,Neighborhoods!$A:$C,3,0)</f>
        <v>Williamsburg</v>
      </c>
      <c r="K3500" t="s">
        <v>1</v>
      </c>
      <c r="L3500" t="str">
        <f t="shared" si="216"/>
        <v>Yes</v>
      </c>
      <c r="M3500">
        <v>2</v>
      </c>
      <c r="N3500" t="str" cm="1">
        <f t="array" ref="N3500">_xlfn.IFS(M3500&lt;=2,"Small",M3500&lt;=5,"Medium",M3500&gt;5,"Large")</f>
        <v>Small</v>
      </c>
      <c r="O3500" s="50">
        <v>55</v>
      </c>
      <c r="P3500" s="67">
        <f t="shared" si="217"/>
        <v>0.03</v>
      </c>
      <c r="Q3500" s="52">
        <v>4.57</v>
      </c>
      <c r="R3500" s="52" t="str" cm="1">
        <f t="array" ref="R3500">_xlfn.IFS(ROUND(Q3500,0)=5,"Excellent",ROUND(Q3500,0)=4,"Good",ROUND(Q3500,0)=3,"Ok",ROUND(Q3500,0)&lt;3,"Bad")</f>
        <v>Excellent</v>
      </c>
      <c r="S3500">
        <v>14</v>
      </c>
      <c r="T3500" t="str">
        <f t="shared" si="218"/>
        <v>No</v>
      </c>
      <c r="U3500" s="65">
        <v>43234</v>
      </c>
      <c r="V3500" s="65">
        <v>43709</v>
      </c>
      <c r="W3500">
        <v>24</v>
      </c>
      <c r="X3500" t="str">
        <f t="shared" si="219"/>
        <v>Active</v>
      </c>
      <c r="Y3500" t="s">
        <v>15615</v>
      </c>
    </row>
    <row r="3501" spans="1:25" x14ac:dyDescent="0.25">
      <c r="A3501">
        <v>3500</v>
      </c>
      <c r="B3501" t="s">
        <v>2541</v>
      </c>
      <c r="C3501">
        <v>3499</v>
      </c>
      <c r="D3501" t="str">
        <f>VLOOKUP($C3501,Hosts!$A:$O,10,0)</f>
        <v>New York</v>
      </c>
      <c r="E3501" s="67">
        <f>INDEX(Hosts!$A:$O,MATCH(Places!$C3501,Hosts!$A:$A,0),MATCH(Places!E$1,Hosts!$1:$1,0))</f>
        <v>1</v>
      </c>
      <c r="F3501" s="67">
        <f>INDEX(Hosts!$A:$O,MATCH(Places!$C3501,Hosts!$A:$A,0),MATCH(Places!F$1,Hosts!$1:$1,0))</f>
        <v>1</v>
      </c>
      <c r="G3501" s="67" t="str">
        <f>INDEX(Hosts!$A:$O,MATCH(Places!$C3501,Hosts!$A:$A,0),MATCH(Places!G$1,Hosts!$1:$1,0))</f>
        <v>Yes</v>
      </c>
      <c r="H3501">
        <v>14</v>
      </c>
      <c r="I3501" t="str">
        <f>VLOOKUP($H3501,Neighborhoods!$A:$C,2,0)</f>
        <v>Manhattan</v>
      </c>
      <c r="J3501" t="str">
        <f>VLOOKUP($H3501,Neighborhoods!$A:$C,3,0)</f>
        <v>East Harlem</v>
      </c>
      <c r="K3501" t="s">
        <v>1</v>
      </c>
      <c r="L3501" t="str">
        <f t="shared" si="216"/>
        <v>Yes</v>
      </c>
      <c r="M3501">
        <v>2</v>
      </c>
      <c r="N3501" t="str" cm="1">
        <f t="array" ref="N3501">_xlfn.IFS(M3501&lt;=2,"Small",M3501&lt;=5,"Medium",M3501&gt;5,"Large")</f>
        <v>Small</v>
      </c>
      <c r="O3501" s="50">
        <v>85</v>
      </c>
      <c r="P3501" s="67">
        <f t="shared" si="217"/>
        <v>0.03</v>
      </c>
      <c r="Q3501" s="52">
        <v>4.9800000000000004</v>
      </c>
      <c r="R3501" s="52" t="str" cm="1">
        <f t="array" ref="R3501">_xlfn.IFS(ROUND(Q3501,0)=5,"Excellent",ROUND(Q3501,0)=4,"Good",ROUND(Q3501,0)=3,"Ok",ROUND(Q3501,0)&lt;3,"Bad")</f>
        <v>Excellent</v>
      </c>
      <c r="S3501">
        <v>113</v>
      </c>
      <c r="T3501" t="str">
        <f t="shared" si="218"/>
        <v>Yes</v>
      </c>
      <c r="U3501" s="65">
        <v>43188</v>
      </c>
      <c r="V3501" s="65">
        <v>43906</v>
      </c>
      <c r="W3501">
        <v>359</v>
      </c>
      <c r="X3501" t="str">
        <f t="shared" si="219"/>
        <v>Active</v>
      </c>
      <c r="Y3501" t="s">
        <v>15616</v>
      </c>
    </row>
    <row r="3502" spans="1:25" x14ac:dyDescent="0.25">
      <c r="A3502">
        <v>3501</v>
      </c>
      <c r="B3502" t="s">
        <v>14014</v>
      </c>
      <c r="C3502">
        <v>3460</v>
      </c>
      <c r="D3502" t="str">
        <f>VLOOKUP($C3502,Hosts!$A:$O,10,0)</f>
        <v>New York</v>
      </c>
      <c r="E3502" s="67">
        <f>INDEX(Hosts!$A:$O,MATCH(Places!$C3502,Hosts!$A:$A,0),MATCH(Places!E$1,Hosts!$1:$1,0))</f>
        <v>0.5</v>
      </c>
      <c r="F3502" s="67">
        <f>INDEX(Hosts!$A:$O,MATCH(Places!$C3502,Hosts!$A:$A,0),MATCH(Places!F$1,Hosts!$1:$1,0))</f>
        <v>0.81</v>
      </c>
      <c r="G3502" s="67" t="str">
        <f>INDEX(Hosts!$A:$O,MATCH(Places!$C3502,Hosts!$A:$A,0),MATCH(Places!G$1,Hosts!$1:$1,0))</f>
        <v>No</v>
      </c>
      <c r="H3502">
        <v>21</v>
      </c>
      <c r="I3502" t="str">
        <f>VLOOKUP($H3502,Neighborhoods!$A:$C,2,0)</f>
        <v>Queens</v>
      </c>
      <c r="J3502" t="str">
        <f>VLOOKUP($H3502,Neighborhoods!$A:$C,3,0)</f>
        <v>Astoria</v>
      </c>
      <c r="K3502" t="s">
        <v>1</v>
      </c>
      <c r="L3502" t="str">
        <f t="shared" si="216"/>
        <v>Yes</v>
      </c>
      <c r="M3502">
        <v>3</v>
      </c>
      <c r="N3502" t="str" cm="1">
        <f t="array" ref="N3502">_xlfn.IFS(M3502&lt;=2,"Small",M3502&lt;=5,"Medium",M3502&gt;5,"Large")</f>
        <v>Medium</v>
      </c>
      <c r="O3502" s="50">
        <v>45</v>
      </c>
      <c r="P3502" s="67">
        <f t="shared" si="217"/>
        <v>0.03</v>
      </c>
      <c r="Q3502" s="52">
        <v>4.7300000000000004</v>
      </c>
      <c r="R3502" s="52" t="str" cm="1">
        <f t="array" ref="R3502">_xlfn.IFS(ROUND(Q3502,0)=5,"Excellent",ROUND(Q3502,0)=4,"Good",ROUND(Q3502,0)=3,"Ok",ROUND(Q3502,0)&lt;3,"Bad")</f>
        <v>Excellent</v>
      </c>
      <c r="S3502">
        <v>64</v>
      </c>
      <c r="T3502" t="str">
        <f t="shared" si="218"/>
        <v>No</v>
      </c>
      <c r="U3502" s="65">
        <v>43195</v>
      </c>
      <c r="V3502" s="65">
        <v>43831</v>
      </c>
      <c r="W3502">
        <v>21</v>
      </c>
      <c r="X3502" t="str">
        <f t="shared" si="219"/>
        <v>Active</v>
      </c>
      <c r="Y3502" t="s">
        <v>15615</v>
      </c>
    </row>
    <row r="3503" spans="1:25" x14ac:dyDescent="0.25">
      <c r="A3503">
        <v>3502</v>
      </c>
      <c r="B3503" t="s">
        <v>2542</v>
      </c>
      <c r="C3503">
        <v>1688</v>
      </c>
      <c r="D3503" t="str">
        <f>VLOOKUP($C3503,Hosts!$A:$O,10,0)</f>
        <v>New York</v>
      </c>
      <c r="E3503" s="67">
        <f>INDEX(Hosts!$A:$O,MATCH(Places!$C3503,Hosts!$A:$A,0),MATCH(Places!E$1,Hosts!$1:$1,0))</f>
        <v>0.33</v>
      </c>
      <c r="F3503" s="67">
        <f>INDEX(Hosts!$A:$O,MATCH(Places!$C3503,Hosts!$A:$A,0),MATCH(Places!F$1,Hosts!$1:$1,0))</f>
        <v>0.14000000000000001</v>
      </c>
      <c r="G3503" s="67" t="str">
        <f>INDEX(Hosts!$A:$O,MATCH(Places!$C3503,Hosts!$A:$A,0),MATCH(Places!G$1,Hosts!$1:$1,0))</f>
        <v>No</v>
      </c>
      <c r="H3503">
        <v>9</v>
      </c>
      <c r="I3503" t="str">
        <f>VLOOKUP($H3503,Neighborhoods!$A:$C,2,0)</f>
        <v>Brooklyn</v>
      </c>
      <c r="J3503" t="str">
        <f>VLOOKUP($H3503,Neighborhoods!$A:$C,3,0)</f>
        <v>Crown Heights</v>
      </c>
      <c r="K3503" t="s">
        <v>11822</v>
      </c>
      <c r="L3503" t="str">
        <f t="shared" si="216"/>
        <v>No</v>
      </c>
      <c r="M3503">
        <v>3</v>
      </c>
      <c r="N3503" t="str" cm="1">
        <f t="array" ref="N3503">_xlfn.IFS(M3503&lt;=2,"Small",M3503&lt;=5,"Medium",M3503&gt;5,"Large")</f>
        <v>Medium</v>
      </c>
      <c r="O3503" s="50">
        <v>70</v>
      </c>
      <c r="P3503" s="67">
        <f t="shared" si="217"/>
        <v>0.03</v>
      </c>
      <c r="Q3503" s="52">
        <v>5</v>
      </c>
      <c r="R3503" s="52" t="str" cm="1">
        <f t="array" ref="R3503">_xlfn.IFS(ROUND(Q3503,0)=5,"Excellent",ROUND(Q3503,0)=4,"Good",ROUND(Q3503,0)=3,"Ok",ROUND(Q3503,0)&lt;3,"Bad")</f>
        <v>Excellent</v>
      </c>
      <c r="S3503">
        <v>3</v>
      </c>
      <c r="T3503" t="str">
        <f t="shared" si="218"/>
        <v>No</v>
      </c>
      <c r="U3503" s="65">
        <v>43201</v>
      </c>
      <c r="V3503" s="65">
        <v>43366</v>
      </c>
      <c r="W3503">
        <v>0</v>
      </c>
      <c r="X3503" t="str">
        <f t="shared" si="219"/>
        <v>Inactive</v>
      </c>
      <c r="Y3503" t="s">
        <v>15615</v>
      </c>
    </row>
    <row r="3504" spans="1:25" x14ac:dyDescent="0.25">
      <c r="A3504">
        <v>3503</v>
      </c>
      <c r="B3504" t="s">
        <v>13507</v>
      </c>
      <c r="C3504">
        <v>2422</v>
      </c>
      <c r="D3504" t="str">
        <f>VLOOKUP($C3504,Hosts!$A:$O,10,0)</f>
        <v>New York</v>
      </c>
      <c r="E3504" s="67">
        <f>INDEX(Hosts!$A:$O,MATCH(Places!$C3504,Hosts!$A:$A,0),MATCH(Places!E$1,Hosts!$1:$1,0))</f>
        <v>0.84</v>
      </c>
      <c r="F3504" s="67">
        <f>INDEX(Hosts!$A:$O,MATCH(Places!$C3504,Hosts!$A:$A,0),MATCH(Places!F$1,Hosts!$1:$1,0))</f>
        <v>0.86</v>
      </c>
      <c r="G3504" s="67" t="str">
        <f>INDEX(Hosts!$A:$O,MATCH(Places!$C3504,Hosts!$A:$A,0),MATCH(Places!G$1,Hosts!$1:$1,0))</f>
        <v>No</v>
      </c>
      <c r="H3504">
        <v>21</v>
      </c>
      <c r="I3504" t="str">
        <f>VLOOKUP($H3504,Neighborhoods!$A:$C,2,0)</f>
        <v>Queens</v>
      </c>
      <c r="J3504" t="str">
        <f>VLOOKUP($H3504,Neighborhoods!$A:$C,3,0)</f>
        <v>Astoria</v>
      </c>
      <c r="K3504" t="s">
        <v>11822</v>
      </c>
      <c r="L3504" t="str">
        <f t="shared" si="216"/>
        <v>No</v>
      </c>
      <c r="M3504">
        <v>2</v>
      </c>
      <c r="N3504" t="str" cm="1">
        <f t="array" ref="N3504">_xlfn.IFS(M3504&lt;=2,"Small",M3504&lt;=5,"Medium",M3504&gt;5,"Large")</f>
        <v>Small</v>
      </c>
      <c r="O3504" s="50">
        <v>120</v>
      </c>
      <c r="P3504" s="67">
        <f t="shared" si="217"/>
        <v>0.03</v>
      </c>
      <c r="Q3504" s="52">
        <v>5</v>
      </c>
      <c r="R3504" s="52" t="str" cm="1">
        <f t="array" ref="R3504">_xlfn.IFS(ROUND(Q3504,0)=5,"Excellent",ROUND(Q3504,0)=4,"Good",ROUND(Q3504,0)=3,"Ok",ROUND(Q3504,0)&lt;3,"Bad")</f>
        <v>Excellent</v>
      </c>
      <c r="S3504">
        <v>7</v>
      </c>
      <c r="T3504" t="str">
        <f t="shared" si="218"/>
        <v>No</v>
      </c>
      <c r="U3504" s="65">
        <v>43202</v>
      </c>
      <c r="V3504" s="65">
        <v>44045</v>
      </c>
      <c r="W3504">
        <v>330</v>
      </c>
      <c r="X3504" t="str">
        <f t="shared" si="219"/>
        <v>Active</v>
      </c>
      <c r="Y3504" t="s">
        <v>15615</v>
      </c>
    </row>
    <row r="3505" spans="1:25" x14ac:dyDescent="0.25">
      <c r="A3505">
        <v>3504</v>
      </c>
      <c r="B3505" t="s">
        <v>13645</v>
      </c>
      <c r="C3505">
        <v>1713</v>
      </c>
      <c r="D3505" t="str">
        <f>VLOOKUP($C3505,Hosts!$A:$O,10,0)</f>
        <v>New York</v>
      </c>
      <c r="E3505" s="67">
        <f>INDEX(Hosts!$A:$O,MATCH(Places!$C3505,Hosts!$A:$A,0),MATCH(Places!E$1,Hosts!$1:$1,0))</f>
        <v>1</v>
      </c>
      <c r="F3505" s="67">
        <f>INDEX(Hosts!$A:$O,MATCH(Places!$C3505,Hosts!$A:$A,0),MATCH(Places!F$1,Hosts!$1:$1,0))</f>
        <v>0.63</v>
      </c>
      <c r="G3505" s="67" t="str">
        <f>INDEX(Hosts!$A:$O,MATCH(Places!$C3505,Hosts!$A:$A,0),MATCH(Places!G$1,Hosts!$1:$1,0))</f>
        <v>No</v>
      </c>
      <c r="H3505">
        <v>7</v>
      </c>
      <c r="I3505" t="str">
        <f>VLOOKUP($H3505,Neighborhoods!$A:$C,2,0)</f>
        <v>Brooklyn</v>
      </c>
      <c r="J3505" t="str">
        <f>VLOOKUP($H3505,Neighborhoods!$A:$C,3,0)</f>
        <v>Bedford-Stuyvesant</v>
      </c>
      <c r="K3505" t="s">
        <v>11822</v>
      </c>
      <c r="L3505" t="str">
        <f t="shared" si="216"/>
        <v>No</v>
      </c>
      <c r="M3505">
        <v>4</v>
      </c>
      <c r="N3505" t="str" cm="1">
        <f t="array" ref="N3505">_xlfn.IFS(M3505&lt;=2,"Small",M3505&lt;=5,"Medium",M3505&gt;5,"Large")</f>
        <v>Medium</v>
      </c>
      <c r="O3505" s="50">
        <v>119</v>
      </c>
      <c r="P3505" s="67">
        <f t="shared" si="217"/>
        <v>0.03</v>
      </c>
      <c r="Q3505" s="52">
        <v>5</v>
      </c>
      <c r="R3505" s="52" t="str" cm="1">
        <f t="array" ref="R3505">_xlfn.IFS(ROUND(Q3505,0)=5,"Excellent",ROUND(Q3505,0)=4,"Good",ROUND(Q3505,0)=3,"Ok",ROUND(Q3505,0)&lt;3,"Bad")</f>
        <v>Excellent</v>
      </c>
      <c r="S3505">
        <v>3</v>
      </c>
      <c r="T3505" t="str">
        <f t="shared" si="218"/>
        <v>No</v>
      </c>
      <c r="U3505" s="65">
        <v>43208</v>
      </c>
      <c r="V3505" s="65">
        <v>43358</v>
      </c>
      <c r="W3505">
        <v>0</v>
      </c>
      <c r="X3505" t="str">
        <f t="shared" si="219"/>
        <v>Inactive</v>
      </c>
      <c r="Y3505" t="s">
        <v>15615</v>
      </c>
    </row>
    <row r="3506" spans="1:25" x14ac:dyDescent="0.25">
      <c r="A3506">
        <v>3505</v>
      </c>
      <c r="B3506" t="s">
        <v>14923</v>
      </c>
      <c r="C3506">
        <v>3164</v>
      </c>
      <c r="D3506" t="str">
        <f>VLOOKUP($C3506,Hosts!$A:$O,10,0)</f>
        <v>New York</v>
      </c>
      <c r="E3506" s="67">
        <f>INDEX(Hosts!$A:$O,MATCH(Places!$C3506,Hosts!$A:$A,0),MATCH(Places!E$1,Hosts!$1:$1,0))</f>
        <v>1</v>
      </c>
      <c r="F3506" s="67">
        <f>INDEX(Hosts!$A:$O,MATCH(Places!$C3506,Hosts!$A:$A,0),MATCH(Places!F$1,Hosts!$1:$1,0))</f>
        <v>0.98</v>
      </c>
      <c r="G3506" s="67" t="str">
        <f>INDEX(Hosts!$A:$O,MATCH(Places!$C3506,Hosts!$A:$A,0),MATCH(Places!G$1,Hosts!$1:$1,0))</f>
        <v>Yes</v>
      </c>
      <c r="H3506">
        <v>14</v>
      </c>
      <c r="I3506" t="str">
        <f>VLOOKUP($H3506,Neighborhoods!$A:$C,2,0)</f>
        <v>Manhattan</v>
      </c>
      <c r="J3506" t="str">
        <f>VLOOKUP($H3506,Neighborhoods!$A:$C,3,0)</f>
        <v>East Harlem</v>
      </c>
      <c r="K3506" t="s">
        <v>1</v>
      </c>
      <c r="L3506" t="str">
        <f t="shared" si="216"/>
        <v>Yes</v>
      </c>
      <c r="M3506">
        <v>2</v>
      </c>
      <c r="N3506" t="str" cm="1">
        <f t="array" ref="N3506">_xlfn.IFS(M3506&lt;=2,"Small",M3506&lt;=5,"Medium",M3506&gt;5,"Large")</f>
        <v>Small</v>
      </c>
      <c r="O3506" s="50">
        <v>39</v>
      </c>
      <c r="P3506" s="67">
        <f t="shared" si="217"/>
        <v>0.03</v>
      </c>
      <c r="Q3506" s="52">
        <v>4.74</v>
      </c>
      <c r="R3506" s="52" t="str" cm="1">
        <f t="array" ref="R3506">_xlfn.IFS(ROUND(Q3506,0)=5,"Excellent",ROUND(Q3506,0)=4,"Good",ROUND(Q3506,0)=3,"Ok",ROUND(Q3506,0)&lt;3,"Bad")</f>
        <v>Excellent</v>
      </c>
      <c r="S3506">
        <v>39</v>
      </c>
      <c r="T3506" t="str">
        <f t="shared" si="218"/>
        <v>No</v>
      </c>
      <c r="U3506" s="65">
        <v>43196</v>
      </c>
      <c r="V3506" s="65">
        <v>43900</v>
      </c>
      <c r="W3506">
        <v>69</v>
      </c>
      <c r="X3506" t="str">
        <f t="shared" si="219"/>
        <v>Active</v>
      </c>
      <c r="Y3506" t="s">
        <v>15616</v>
      </c>
    </row>
    <row r="3507" spans="1:25" x14ac:dyDescent="0.25">
      <c r="A3507">
        <v>3506</v>
      </c>
      <c r="B3507" t="s">
        <v>2677</v>
      </c>
      <c r="C3507">
        <v>1747</v>
      </c>
      <c r="D3507" t="str">
        <f>VLOOKUP($C3507,Hosts!$A:$O,10,0)</f>
        <v>New York</v>
      </c>
      <c r="E3507" s="67">
        <f>INDEX(Hosts!$A:$O,MATCH(Places!$C3507,Hosts!$A:$A,0),MATCH(Places!E$1,Hosts!$1:$1,0))</f>
        <v>0.25</v>
      </c>
      <c r="F3507" s="67">
        <f>INDEX(Hosts!$A:$O,MATCH(Places!$C3507,Hosts!$A:$A,0),MATCH(Places!F$1,Hosts!$1:$1,0))</f>
        <v>0.36</v>
      </c>
      <c r="G3507" s="67" t="str">
        <f>INDEX(Hosts!$A:$O,MATCH(Places!$C3507,Hosts!$A:$A,0),MATCH(Places!G$1,Hosts!$1:$1,0))</f>
        <v>No</v>
      </c>
      <c r="H3507">
        <v>15</v>
      </c>
      <c r="I3507" t="str">
        <f>VLOOKUP($H3507,Neighborhoods!$A:$C,2,0)</f>
        <v>Manhattan</v>
      </c>
      <c r="J3507" t="str">
        <f>VLOOKUP($H3507,Neighborhoods!$A:$C,3,0)</f>
        <v>East Village</v>
      </c>
      <c r="K3507" t="s">
        <v>11822</v>
      </c>
      <c r="L3507" t="str">
        <f t="shared" si="216"/>
        <v>No</v>
      </c>
      <c r="M3507">
        <v>6</v>
      </c>
      <c r="N3507" t="str" cm="1">
        <f t="array" ref="N3507">_xlfn.IFS(M3507&lt;=2,"Small",M3507&lt;=5,"Medium",M3507&gt;5,"Large")</f>
        <v>Large</v>
      </c>
      <c r="O3507" s="50">
        <v>360</v>
      </c>
      <c r="P3507" s="67">
        <f t="shared" si="217"/>
        <v>0.04</v>
      </c>
      <c r="Q3507" s="52">
        <v>4.67</v>
      </c>
      <c r="R3507" s="52" t="str" cm="1">
        <f t="array" ref="R3507">_xlfn.IFS(ROUND(Q3507,0)=5,"Excellent",ROUND(Q3507,0)=4,"Good",ROUND(Q3507,0)=3,"Ok",ROUND(Q3507,0)&lt;3,"Bad")</f>
        <v>Excellent</v>
      </c>
      <c r="S3507">
        <v>54</v>
      </c>
      <c r="T3507" t="str">
        <f t="shared" si="218"/>
        <v>No</v>
      </c>
      <c r="U3507" s="65">
        <v>43188</v>
      </c>
      <c r="V3507" s="65">
        <v>43834</v>
      </c>
      <c r="W3507">
        <v>164</v>
      </c>
      <c r="X3507" t="str">
        <f t="shared" si="219"/>
        <v>Active</v>
      </c>
      <c r="Y3507" t="s">
        <v>15615</v>
      </c>
    </row>
    <row r="3508" spans="1:25" x14ac:dyDescent="0.25">
      <c r="A3508">
        <v>3507</v>
      </c>
      <c r="B3508" t="s">
        <v>14486</v>
      </c>
      <c r="C3508">
        <v>896</v>
      </c>
      <c r="D3508" t="str">
        <f>VLOOKUP($C3508,Hosts!$A:$O,10,0)</f>
        <v>New York</v>
      </c>
      <c r="E3508" s="67">
        <f>INDEX(Hosts!$A:$O,MATCH(Places!$C3508,Hosts!$A:$A,0),MATCH(Places!E$1,Hosts!$1:$1,0))</f>
        <v>1</v>
      </c>
      <c r="F3508" s="67">
        <f>INDEX(Hosts!$A:$O,MATCH(Places!$C3508,Hosts!$A:$A,0),MATCH(Places!F$1,Hosts!$1:$1,0))</f>
        <v>0.97</v>
      </c>
      <c r="G3508" s="67" t="str">
        <f>INDEX(Hosts!$A:$O,MATCH(Places!$C3508,Hosts!$A:$A,0),MATCH(Places!G$1,Hosts!$1:$1,0))</f>
        <v>Yes</v>
      </c>
      <c r="H3508">
        <v>10</v>
      </c>
      <c r="I3508" t="str">
        <f>VLOOKUP($H3508,Neighborhoods!$A:$C,2,0)</f>
        <v>Brooklyn</v>
      </c>
      <c r="J3508" t="str">
        <f>VLOOKUP($H3508,Neighborhoods!$A:$C,3,0)</f>
        <v>East Flatbush</v>
      </c>
      <c r="K3508" t="s">
        <v>1</v>
      </c>
      <c r="L3508" t="str">
        <f t="shared" si="216"/>
        <v>Yes</v>
      </c>
      <c r="M3508">
        <v>2</v>
      </c>
      <c r="N3508" t="str" cm="1">
        <f t="array" ref="N3508">_xlfn.IFS(M3508&lt;=2,"Small",M3508&lt;=5,"Medium",M3508&gt;5,"Large")</f>
        <v>Small</v>
      </c>
      <c r="O3508" s="50">
        <v>70</v>
      </c>
      <c r="P3508" s="67">
        <f t="shared" si="217"/>
        <v>0.03</v>
      </c>
      <c r="Q3508" s="52">
        <v>4.99</v>
      </c>
      <c r="R3508" s="52" t="str" cm="1">
        <f t="array" ref="R3508">_xlfn.IFS(ROUND(Q3508,0)=5,"Excellent",ROUND(Q3508,0)=4,"Good",ROUND(Q3508,0)=3,"Ok",ROUND(Q3508,0)&lt;3,"Bad")</f>
        <v>Excellent</v>
      </c>
      <c r="S3508">
        <v>77</v>
      </c>
      <c r="T3508" t="str">
        <f t="shared" si="218"/>
        <v>No</v>
      </c>
      <c r="U3508" s="65">
        <v>43244</v>
      </c>
      <c r="V3508" s="65">
        <v>44043</v>
      </c>
      <c r="W3508">
        <v>150</v>
      </c>
      <c r="X3508" t="str">
        <f t="shared" si="219"/>
        <v>Active</v>
      </c>
      <c r="Y3508" t="s">
        <v>15615</v>
      </c>
    </row>
    <row r="3509" spans="1:25" x14ac:dyDescent="0.25">
      <c r="A3509">
        <v>3508</v>
      </c>
      <c r="B3509" t="s">
        <v>2543</v>
      </c>
      <c r="C3509">
        <v>1663</v>
      </c>
      <c r="D3509" t="str">
        <f>VLOOKUP($C3509,Hosts!$A:$O,10,0)</f>
        <v>New York</v>
      </c>
      <c r="E3509" s="67">
        <f>INDEX(Hosts!$A:$O,MATCH(Places!$C3509,Hosts!$A:$A,0),MATCH(Places!E$1,Hosts!$1:$1,0))</f>
        <v>0.17</v>
      </c>
      <c r="F3509" s="67">
        <f>INDEX(Hosts!$A:$O,MATCH(Places!$C3509,Hosts!$A:$A,0),MATCH(Places!F$1,Hosts!$1:$1,0))</f>
        <v>0.95</v>
      </c>
      <c r="G3509" s="67" t="str">
        <f>INDEX(Hosts!$A:$O,MATCH(Places!$C3509,Hosts!$A:$A,0),MATCH(Places!G$1,Hosts!$1:$1,0))</f>
        <v>No</v>
      </c>
      <c r="H3509">
        <v>7</v>
      </c>
      <c r="I3509" t="str">
        <f>VLOOKUP($H3509,Neighborhoods!$A:$C,2,0)</f>
        <v>Brooklyn</v>
      </c>
      <c r="J3509" t="str">
        <f>VLOOKUP($H3509,Neighborhoods!$A:$C,3,0)</f>
        <v>Bedford-Stuyvesant</v>
      </c>
      <c r="K3509" t="s">
        <v>1</v>
      </c>
      <c r="L3509" t="str">
        <f t="shared" si="216"/>
        <v>Yes</v>
      </c>
      <c r="M3509">
        <v>4</v>
      </c>
      <c r="N3509" t="str" cm="1">
        <f t="array" ref="N3509">_xlfn.IFS(M3509&lt;=2,"Small",M3509&lt;=5,"Medium",M3509&gt;5,"Large")</f>
        <v>Medium</v>
      </c>
      <c r="O3509" s="50">
        <v>45</v>
      </c>
      <c r="P3509" s="67">
        <f t="shared" si="217"/>
        <v>0.03</v>
      </c>
      <c r="Q3509" s="52">
        <v>4.4800000000000004</v>
      </c>
      <c r="R3509" s="52" t="str" cm="1">
        <f t="array" ref="R3509">_xlfn.IFS(ROUND(Q3509,0)=5,"Excellent",ROUND(Q3509,0)=4,"Good",ROUND(Q3509,0)=3,"Ok",ROUND(Q3509,0)&lt;3,"Bad")</f>
        <v>Good</v>
      </c>
      <c r="S3509">
        <v>44</v>
      </c>
      <c r="T3509" t="str">
        <f t="shared" si="218"/>
        <v>No</v>
      </c>
      <c r="U3509" s="65">
        <v>43219</v>
      </c>
      <c r="V3509" s="65">
        <v>43886</v>
      </c>
      <c r="W3509">
        <v>44</v>
      </c>
      <c r="X3509" t="str">
        <f t="shared" si="219"/>
        <v>Active</v>
      </c>
      <c r="Y3509" t="s">
        <v>15616</v>
      </c>
    </row>
    <row r="3510" spans="1:25" x14ac:dyDescent="0.25">
      <c r="A3510">
        <v>3509</v>
      </c>
      <c r="B3510" t="s">
        <v>2544</v>
      </c>
      <c r="C3510">
        <v>2013</v>
      </c>
      <c r="D3510" t="str">
        <f>VLOOKUP($C3510,Hosts!$A:$O,10,0)</f>
        <v>New York</v>
      </c>
      <c r="E3510" s="67">
        <f>INDEX(Hosts!$A:$O,MATCH(Places!$C3510,Hosts!$A:$A,0),MATCH(Places!E$1,Hosts!$1:$1,0))</f>
        <v>1</v>
      </c>
      <c r="F3510" s="67">
        <f>INDEX(Hosts!$A:$O,MATCH(Places!$C3510,Hosts!$A:$A,0),MATCH(Places!F$1,Hosts!$1:$1,0))</f>
        <v>1</v>
      </c>
      <c r="G3510" s="67" t="str">
        <f>INDEX(Hosts!$A:$O,MATCH(Places!$C3510,Hosts!$A:$A,0),MATCH(Places!G$1,Hosts!$1:$1,0))</f>
        <v>Yes</v>
      </c>
      <c r="H3510">
        <v>7</v>
      </c>
      <c r="I3510" t="str">
        <f>VLOOKUP($H3510,Neighborhoods!$A:$C,2,0)</f>
        <v>Brooklyn</v>
      </c>
      <c r="J3510" t="str">
        <f>VLOOKUP($H3510,Neighborhoods!$A:$C,3,0)</f>
        <v>Bedford-Stuyvesant</v>
      </c>
      <c r="K3510" t="s">
        <v>1</v>
      </c>
      <c r="L3510" t="str">
        <f t="shared" si="216"/>
        <v>Yes</v>
      </c>
      <c r="M3510">
        <v>1</v>
      </c>
      <c r="N3510" t="str" cm="1">
        <f t="array" ref="N3510">_xlfn.IFS(M3510&lt;=2,"Small",M3510&lt;=5,"Medium",M3510&gt;5,"Large")</f>
        <v>Small</v>
      </c>
      <c r="O3510" s="50">
        <v>35</v>
      </c>
      <c r="P3510" s="67">
        <f t="shared" si="217"/>
        <v>0.03</v>
      </c>
      <c r="Q3510" s="52">
        <v>5</v>
      </c>
      <c r="R3510" s="52" t="str" cm="1">
        <f t="array" ref="R3510">_xlfn.IFS(ROUND(Q3510,0)=5,"Excellent",ROUND(Q3510,0)=4,"Good",ROUND(Q3510,0)=3,"Ok",ROUND(Q3510,0)&lt;3,"Bad")</f>
        <v>Excellent</v>
      </c>
      <c r="S3510">
        <v>10</v>
      </c>
      <c r="T3510" t="str">
        <f t="shared" si="218"/>
        <v>No</v>
      </c>
      <c r="U3510" s="65">
        <v>43255</v>
      </c>
      <c r="V3510" s="65">
        <v>43879</v>
      </c>
      <c r="W3510">
        <v>264</v>
      </c>
      <c r="X3510" t="str">
        <f t="shared" si="219"/>
        <v>Active</v>
      </c>
      <c r="Y3510" t="s">
        <v>15615</v>
      </c>
    </row>
    <row r="3511" spans="1:25" x14ac:dyDescent="0.25">
      <c r="A3511">
        <v>3510</v>
      </c>
      <c r="B3511" t="s">
        <v>13963</v>
      </c>
      <c r="C3511">
        <v>3322</v>
      </c>
      <c r="D3511" t="str">
        <f>VLOOKUP($C3511,Hosts!$A:$O,10,0)</f>
        <v>New York</v>
      </c>
      <c r="E3511" s="67">
        <f>INDEX(Hosts!$A:$O,MATCH(Places!$C3511,Hosts!$A:$A,0),MATCH(Places!E$1,Hosts!$1:$1,0))</f>
        <v>1</v>
      </c>
      <c r="F3511" s="67">
        <f>INDEX(Hosts!$A:$O,MATCH(Places!$C3511,Hosts!$A:$A,0),MATCH(Places!F$1,Hosts!$1:$1,0))</f>
        <v>0.99</v>
      </c>
      <c r="G3511" s="67" t="str">
        <f>INDEX(Hosts!$A:$O,MATCH(Places!$C3511,Hosts!$A:$A,0),MATCH(Places!G$1,Hosts!$1:$1,0))</f>
        <v>Yes</v>
      </c>
      <c r="H3511">
        <v>4</v>
      </c>
      <c r="I3511" t="str">
        <f>VLOOKUP($H3511,Neighborhoods!$A:$C,2,0)</f>
        <v>Bronx</v>
      </c>
      <c r="J3511" t="str">
        <f>VLOOKUP($H3511,Neighborhoods!$A:$C,3,0)</f>
        <v>Mott Haven</v>
      </c>
      <c r="K3511" t="s">
        <v>1</v>
      </c>
      <c r="L3511" t="str">
        <f t="shared" si="216"/>
        <v>Yes</v>
      </c>
      <c r="M3511">
        <v>2</v>
      </c>
      <c r="N3511" t="str" cm="1">
        <f t="array" ref="N3511">_xlfn.IFS(M3511&lt;=2,"Small",M3511&lt;=5,"Medium",M3511&gt;5,"Large")</f>
        <v>Small</v>
      </c>
      <c r="O3511" s="50">
        <v>65</v>
      </c>
      <c r="P3511" s="67">
        <f t="shared" si="217"/>
        <v>0.03</v>
      </c>
      <c r="Q3511" s="52">
        <v>4.8899999999999997</v>
      </c>
      <c r="R3511" s="52" t="str" cm="1">
        <f t="array" ref="R3511">_xlfn.IFS(ROUND(Q3511,0)=5,"Excellent",ROUND(Q3511,0)=4,"Good",ROUND(Q3511,0)=3,"Ok",ROUND(Q3511,0)&lt;3,"Bad")</f>
        <v>Excellent</v>
      </c>
      <c r="S3511">
        <v>56</v>
      </c>
      <c r="T3511" t="str">
        <f t="shared" si="218"/>
        <v>No</v>
      </c>
      <c r="U3511" s="65">
        <v>43193</v>
      </c>
      <c r="V3511" s="65">
        <v>44009</v>
      </c>
      <c r="W3511">
        <v>260</v>
      </c>
      <c r="X3511" t="str">
        <f t="shared" si="219"/>
        <v>Active</v>
      </c>
      <c r="Y3511" t="s">
        <v>15615</v>
      </c>
    </row>
    <row r="3512" spans="1:25" x14ac:dyDescent="0.25">
      <c r="A3512">
        <v>3511</v>
      </c>
      <c r="B3512" t="s">
        <v>2545</v>
      </c>
      <c r="C3512">
        <v>910</v>
      </c>
      <c r="D3512" t="str">
        <f>VLOOKUP($C3512,Hosts!$A:$O,10,0)</f>
        <v>New York</v>
      </c>
      <c r="E3512" s="67">
        <f>INDEX(Hosts!$A:$O,MATCH(Places!$C3512,Hosts!$A:$A,0),MATCH(Places!E$1,Hosts!$1:$1,0))</f>
        <v>1</v>
      </c>
      <c r="F3512" s="67">
        <f>INDEX(Hosts!$A:$O,MATCH(Places!$C3512,Hosts!$A:$A,0),MATCH(Places!F$1,Hosts!$1:$1,0))</f>
        <v>0.69</v>
      </c>
      <c r="G3512" s="67" t="str">
        <f>INDEX(Hosts!$A:$O,MATCH(Places!$C3512,Hosts!$A:$A,0),MATCH(Places!G$1,Hosts!$1:$1,0))</f>
        <v>Yes</v>
      </c>
      <c r="H3512">
        <v>7</v>
      </c>
      <c r="I3512" t="str">
        <f>VLOOKUP($H3512,Neighborhoods!$A:$C,2,0)</f>
        <v>Brooklyn</v>
      </c>
      <c r="J3512" t="str">
        <f>VLOOKUP($H3512,Neighborhoods!$A:$C,3,0)</f>
        <v>Bedford-Stuyvesant</v>
      </c>
      <c r="K3512" t="s">
        <v>11822</v>
      </c>
      <c r="L3512" t="str">
        <f t="shared" si="216"/>
        <v>No</v>
      </c>
      <c r="M3512">
        <v>5</v>
      </c>
      <c r="N3512" t="str" cm="1">
        <f t="array" ref="N3512">_xlfn.IFS(M3512&lt;=2,"Small",M3512&lt;=5,"Medium",M3512&gt;5,"Large")</f>
        <v>Medium</v>
      </c>
      <c r="O3512" s="50">
        <v>180</v>
      </c>
      <c r="P3512" s="67">
        <f t="shared" si="217"/>
        <v>0.03</v>
      </c>
      <c r="Q3512" s="52">
        <v>4.91</v>
      </c>
      <c r="R3512" s="52" t="str" cm="1">
        <f t="array" ref="R3512">_xlfn.IFS(ROUND(Q3512,0)=5,"Excellent",ROUND(Q3512,0)=4,"Good",ROUND(Q3512,0)=3,"Ok",ROUND(Q3512,0)&lt;3,"Bad")</f>
        <v>Excellent</v>
      </c>
      <c r="S3512">
        <v>33</v>
      </c>
      <c r="T3512" t="str">
        <f t="shared" si="218"/>
        <v>No</v>
      </c>
      <c r="U3512" s="65">
        <v>43296</v>
      </c>
      <c r="V3512" s="65">
        <v>44043</v>
      </c>
      <c r="W3512">
        <v>332</v>
      </c>
      <c r="X3512" t="str">
        <f t="shared" si="219"/>
        <v>Active</v>
      </c>
      <c r="Y3512" t="s">
        <v>15615</v>
      </c>
    </row>
    <row r="3513" spans="1:25" x14ac:dyDescent="0.25">
      <c r="A3513">
        <v>3512</v>
      </c>
      <c r="B3513" t="s">
        <v>14484</v>
      </c>
      <c r="C3513">
        <v>3430</v>
      </c>
      <c r="D3513" t="str">
        <f>VLOOKUP($C3513,Hosts!$A:$O,10,0)</f>
        <v>New York</v>
      </c>
      <c r="E3513" s="67">
        <f>INDEX(Hosts!$A:$O,MATCH(Places!$C3513,Hosts!$A:$A,0),MATCH(Places!E$1,Hosts!$1:$1,0))</f>
        <v>1</v>
      </c>
      <c r="F3513" s="67">
        <f>INDEX(Hosts!$A:$O,MATCH(Places!$C3513,Hosts!$A:$A,0),MATCH(Places!F$1,Hosts!$1:$1,0))</f>
        <v>1</v>
      </c>
      <c r="G3513" s="67" t="str">
        <f>INDEX(Hosts!$A:$O,MATCH(Places!$C3513,Hosts!$A:$A,0),MATCH(Places!G$1,Hosts!$1:$1,0))</f>
        <v>Yes</v>
      </c>
      <c r="H3513">
        <v>22</v>
      </c>
      <c r="I3513" t="str">
        <f>VLOOKUP($H3513,Neighborhoods!$A:$C,2,0)</f>
        <v>Queens</v>
      </c>
      <c r="J3513" t="str">
        <f>VLOOKUP($H3513,Neighborhoods!$A:$C,3,0)</f>
        <v>Flushing</v>
      </c>
      <c r="K3513" t="s">
        <v>1</v>
      </c>
      <c r="L3513" t="str">
        <f t="shared" si="216"/>
        <v>Yes</v>
      </c>
      <c r="M3513">
        <v>3</v>
      </c>
      <c r="N3513" t="str" cm="1">
        <f t="array" ref="N3513">_xlfn.IFS(M3513&lt;=2,"Small",M3513&lt;=5,"Medium",M3513&gt;5,"Large")</f>
        <v>Medium</v>
      </c>
      <c r="O3513" s="50">
        <v>106</v>
      </c>
      <c r="P3513" s="67">
        <f t="shared" si="217"/>
        <v>0.03</v>
      </c>
      <c r="Q3513" s="52">
        <v>4.97</v>
      </c>
      <c r="R3513" s="52" t="str" cm="1">
        <f t="array" ref="R3513">_xlfn.IFS(ROUND(Q3513,0)=5,"Excellent",ROUND(Q3513,0)=4,"Good",ROUND(Q3513,0)=3,"Ok",ROUND(Q3513,0)&lt;3,"Bad")</f>
        <v>Excellent</v>
      </c>
      <c r="S3513">
        <v>72</v>
      </c>
      <c r="T3513" t="str">
        <f t="shared" si="218"/>
        <v>No</v>
      </c>
      <c r="U3513" s="65">
        <v>43219</v>
      </c>
      <c r="V3513" s="65">
        <v>44056</v>
      </c>
      <c r="W3513">
        <v>79</v>
      </c>
      <c r="X3513" t="str">
        <f t="shared" si="219"/>
        <v>Active</v>
      </c>
      <c r="Y3513" t="s">
        <v>15615</v>
      </c>
    </row>
    <row r="3514" spans="1:25" x14ac:dyDescent="0.25">
      <c r="A3514">
        <v>3513</v>
      </c>
      <c r="B3514" t="s">
        <v>14998</v>
      </c>
      <c r="C3514">
        <v>1959</v>
      </c>
      <c r="D3514" t="str">
        <f>VLOOKUP($C3514,Hosts!$A:$O,10,0)</f>
        <v>New York</v>
      </c>
      <c r="E3514" s="67">
        <f>INDEX(Hosts!$A:$O,MATCH(Places!$C3514,Hosts!$A:$A,0),MATCH(Places!E$1,Hosts!$1:$1,0))</f>
        <v>1</v>
      </c>
      <c r="F3514" s="67">
        <f>INDEX(Hosts!$A:$O,MATCH(Places!$C3514,Hosts!$A:$A,0),MATCH(Places!F$1,Hosts!$1:$1,0))</f>
        <v>0.75</v>
      </c>
      <c r="G3514" s="67" t="str">
        <f>INDEX(Hosts!$A:$O,MATCH(Places!$C3514,Hosts!$A:$A,0),MATCH(Places!G$1,Hosts!$1:$1,0))</f>
        <v>Yes</v>
      </c>
      <c r="H3514">
        <v>7</v>
      </c>
      <c r="I3514" t="str">
        <f>VLOOKUP($H3514,Neighborhoods!$A:$C,2,0)</f>
        <v>Brooklyn</v>
      </c>
      <c r="J3514" t="str">
        <f>VLOOKUP($H3514,Neighborhoods!$A:$C,3,0)</f>
        <v>Bedford-Stuyvesant</v>
      </c>
      <c r="K3514" t="s">
        <v>11822</v>
      </c>
      <c r="L3514" t="str">
        <f t="shared" si="216"/>
        <v>No</v>
      </c>
      <c r="M3514">
        <v>4</v>
      </c>
      <c r="N3514" t="str" cm="1">
        <f t="array" ref="N3514">_xlfn.IFS(M3514&lt;=2,"Small",M3514&lt;=5,"Medium",M3514&gt;5,"Large")</f>
        <v>Medium</v>
      </c>
      <c r="O3514" s="50">
        <v>135</v>
      </c>
      <c r="P3514" s="67">
        <f t="shared" si="217"/>
        <v>0.03</v>
      </c>
      <c r="Q3514" s="52">
        <v>5</v>
      </c>
      <c r="R3514" s="52" t="str" cm="1">
        <f t="array" ref="R3514">_xlfn.IFS(ROUND(Q3514,0)=5,"Excellent",ROUND(Q3514,0)=4,"Good",ROUND(Q3514,0)=3,"Ok",ROUND(Q3514,0)&lt;3,"Bad")</f>
        <v>Excellent</v>
      </c>
      <c r="S3514">
        <v>30</v>
      </c>
      <c r="T3514" t="str">
        <f t="shared" si="218"/>
        <v>No</v>
      </c>
      <c r="U3514" s="65">
        <v>43352</v>
      </c>
      <c r="V3514" s="65">
        <v>43828</v>
      </c>
      <c r="W3514">
        <v>243</v>
      </c>
      <c r="X3514" t="str">
        <f t="shared" si="219"/>
        <v>Active</v>
      </c>
      <c r="Y3514" t="s">
        <v>15615</v>
      </c>
    </row>
    <row r="3515" spans="1:25" x14ac:dyDescent="0.25">
      <c r="A3515">
        <v>3514</v>
      </c>
      <c r="B3515" t="s">
        <v>2546</v>
      </c>
      <c r="C3515">
        <v>3497</v>
      </c>
      <c r="D3515" t="str">
        <f>VLOOKUP($C3515,Hosts!$A:$O,10,0)</f>
        <v>Caribe</v>
      </c>
      <c r="E3515" s="67">
        <f>INDEX(Hosts!$A:$O,MATCH(Places!$C3515,Hosts!$A:$A,0),MATCH(Places!E$1,Hosts!$1:$1,0))</f>
        <v>0.3</v>
      </c>
      <c r="F3515" s="67">
        <f>INDEX(Hosts!$A:$O,MATCH(Places!$C3515,Hosts!$A:$A,0),MATCH(Places!F$1,Hosts!$1:$1,0))</f>
        <v>0.56999999999999995</v>
      </c>
      <c r="G3515" s="67" t="str">
        <f>INDEX(Hosts!$A:$O,MATCH(Places!$C3515,Hosts!$A:$A,0),MATCH(Places!G$1,Hosts!$1:$1,0))</f>
        <v>No</v>
      </c>
      <c r="H3515">
        <v>9</v>
      </c>
      <c r="I3515" t="str">
        <f>VLOOKUP($H3515,Neighborhoods!$A:$C,2,0)</f>
        <v>Brooklyn</v>
      </c>
      <c r="J3515" t="str">
        <f>VLOOKUP($H3515,Neighborhoods!$A:$C,3,0)</f>
        <v>Crown Heights</v>
      </c>
      <c r="K3515" t="s">
        <v>11822</v>
      </c>
      <c r="L3515" t="str">
        <f t="shared" si="216"/>
        <v>No</v>
      </c>
      <c r="M3515">
        <v>5</v>
      </c>
      <c r="N3515" t="str" cm="1">
        <f t="array" ref="N3515">_xlfn.IFS(M3515&lt;=2,"Small",M3515&lt;=5,"Medium",M3515&gt;5,"Large")</f>
        <v>Medium</v>
      </c>
      <c r="O3515" s="50">
        <v>120</v>
      </c>
      <c r="P3515" s="67">
        <f t="shared" si="217"/>
        <v>0.03</v>
      </c>
      <c r="Q3515" s="52">
        <v>4.29</v>
      </c>
      <c r="R3515" s="52" t="str" cm="1">
        <f t="array" ref="R3515">_xlfn.IFS(ROUND(Q3515,0)=5,"Excellent",ROUND(Q3515,0)=4,"Good",ROUND(Q3515,0)=3,"Ok",ROUND(Q3515,0)&lt;3,"Bad")</f>
        <v>Good</v>
      </c>
      <c r="S3515">
        <v>7</v>
      </c>
      <c r="T3515" t="str">
        <f t="shared" si="218"/>
        <v>No</v>
      </c>
      <c r="U3515" s="65">
        <v>43603</v>
      </c>
      <c r="V3515" s="65">
        <v>43831</v>
      </c>
      <c r="W3515">
        <v>361</v>
      </c>
      <c r="X3515" t="str">
        <f t="shared" si="219"/>
        <v>Active</v>
      </c>
      <c r="Y3515" t="s">
        <v>15615</v>
      </c>
    </row>
    <row r="3516" spans="1:25" x14ac:dyDescent="0.25">
      <c r="A3516">
        <v>3515</v>
      </c>
      <c r="B3516" t="s">
        <v>2547</v>
      </c>
      <c r="C3516">
        <v>3492</v>
      </c>
      <c r="D3516" t="str">
        <f>VLOOKUP($C3516,Hosts!$A:$O,10,0)</f>
        <v>New York</v>
      </c>
      <c r="E3516" s="67">
        <f>INDEX(Hosts!$A:$O,MATCH(Places!$C3516,Hosts!$A:$A,0),MATCH(Places!E$1,Hosts!$1:$1,0))</f>
        <v>1</v>
      </c>
      <c r="F3516" s="67">
        <f>INDEX(Hosts!$A:$O,MATCH(Places!$C3516,Hosts!$A:$A,0),MATCH(Places!F$1,Hosts!$1:$1,0))</f>
        <v>1</v>
      </c>
      <c r="G3516" s="67" t="str">
        <f>INDEX(Hosts!$A:$O,MATCH(Places!$C3516,Hosts!$A:$A,0),MATCH(Places!G$1,Hosts!$1:$1,0))</f>
        <v>No</v>
      </c>
      <c r="H3516">
        <v>16</v>
      </c>
      <c r="I3516" t="str">
        <f>VLOOKUP($H3516,Neighborhoods!$A:$C,2,0)</f>
        <v>Manhattan</v>
      </c>
      <c r="J3516" t="str">
        <f>VLOOKUP($H3516,Neighborhoods!$A:$C,3,0)</f>
        <v>Harlem</v>
      </c>
      <c r="K3516" t="s">
        <v>1</v>
      </c>
      <c r="L3516" t="str">
        <f t="shared" si="216"/>
        <v>Yes</v>
      </c>
      <c r="M3516">
        <v>2</v>
      </c>
      <c r="N3516" t="str" cm="1">
        <f t="array" ref="N3516">_xlfn.IFS(M3516&lt;=2,"Small",M3516&lt;=5,"Medium",M3516&gt;5,"Large")</f>
        <v>Small</v>
      </c>
      <c r="O3516" s="50">
        <v>59</v>
      </c>
      <c r="P3516" s="67">
        <f t="shared" si="217"/>
        <v>0.03</v>
      </c>
      <c r="Q3516" s="52">
        <v>4.9400000000000004</v>
      </c>
      <c r="R3516" s="52" t="str" cm="1">
        <f t="array" ref="R3516">_xlfn.IFS(ROUND(Q3516,0)=5,"Excellent",ROUND(Q3516,0)=4,"Good",ROUND(Q3516,0)=3,"Ok",ROUND(Q3516,0)&lt;3,"Bad")</f>
        <v>Excellent</v>
      </c>
      <c r="S3516">
        <v>16</v>
      </c>
      <c r="T3516" t="str">
        <f t="shared" si="218"/>
        <v>No</v>
      </c>
      <c r="U3516" s="65">
        <v>43262</v>
      </c>
      <c r="V3516" s="65">
        <v>43466</v>
      </c>
      <c r="W3516">
        <v>113</v>
      </c>
      <c r="X3516" t="str">
        <f t="shared" si="219"/>
        <v>Active</v>
      </c>
      <c r="Y3516" t="s">
        <v>15616</v>
      </c>
    </row>
    <row r="3517" spans="1:25" x14ac:dyDescent="0.25">
      <c r="A3517">
        <v>3516</v>
      </c>
      <c r="B3517" t="s">
        <v>2548</v>
      </c>
      <c r="C3517">
        <v>3492</v>
      </c>
      <c r="D3517" t="str">
        <f>VLOOKUP($C3517,Hosts!$A:$O,10,0)</f>
        <v>New York</v>
      </c>
      <c r="E3517" s="67">
        <f>INDEX(Hosts!$A:$O,MATCH(Places!$C3517,Hosts!$A:$A,0),MATCH(Places!E$1,Hosts!$1:$1,0))</f>
        <v>1</v>
      </c>
      <c r="F3517" s="67">
        <f>INDEX(Hosts!$A:$O,MATCH(Places!$C3517,Hosts!$A:$A,0),MATCH(Places!F$1,Hosts!$1:$1,0))</f>
        <v>1</v>
      </c>
      <c r="G3517" s="67" t="str">
        <f>INDEX(Hosts!$A:$O,MATCH(Places!$C3517,Hosts!$A:$A,0),MATCH(Places!G$1,Hosts!$1:$1,0))</f>
        <v>No</v>
      </c>
      <c r="H3517">
        <v>16</v>
      </c>
      <c r="I3517" t="str">
        <f>VLOOKUP($H3517,Neighborhoods!$A:$C,2,0)</f>
        <v>Manhattan</v>
      </c>
      <c r="J3517" t="str">
        <f>VLOOKUP($H3517,Neighborhoods!$A:$C,3,0)</f>
        <v>Harlem</v>
      </c>
      <c r="K3517" t="s">
        <v>1</v>
      </c>
      <c r="L3517" t="str">
        <f t="shared" si="216"/>
        <v>Yes</v>
      </c>
      <c r="M3517">
        <v>2</v>
      </c>
      <c r="N3517" t="str" cm="1">
        <f t="array" ref="N3517">_xlfn.IFS(M3517&lt;=2,"Small",M3517&lt;=5,"Medium",M3517&gt;5,"Large")</f>
        <v>Small</v>
      </c>
      <c r="O3517" s="50">
        <v>74</v>
      </c>
      <c r="P3517" s="67">
        <f t="shared" si="217"/>
        <v>0.03</v>
      </c>
      <c r="Q3517" s="52">
        <v>4.74</v>
      </c>
      <c r="R3517" s="52" t="str" cm="1">
        <f t="array" ref="R3517">_xlfn.IFS(ROUND(Q3517,0)=5,"Excellent",ROUND(Q3517,0)=4,"Good",ROUND(Q3517,0)=3,"Ok",ROUND(Q3517,0)&lt;3,"Bad")</f>
        <v>Excellent</v>
      </c>
      <c r="S3517">
        <v>27</v>
      </c>
      <c r="T3517" t="str">
        <f t="shared" si="218"/>
        <v>No</v>
      </c>
      <c r="U3517" s="65">
        <v>43303</v>
      </c>
      <c r="V3517" s="65">
        <v>43831</v>
      </c>
      <c r="W3517">
        <v>138</v>
      </c>
      <c r="X3517" t="str">
        <f t="shared" si="219"/>
        <v>Active</v>
      </c>
      <c r="Y3517" t="s">
        <v>15616</v>
      </c>
    </row>
    <row r="3518" spans="1:25" x14ac:dyDescent="0.25">
      <c r="A3518">
        <v>3517</v>
      </c>
      <c r="B3518" t="s">
        <v>2549</v>
      </c>
      <c r="C3518">
        <v>2048</v>
      </c>
      <c r="D3518" t="str">
        <f>VLOOKUP($C3518,Hosts!$A:$O,10,0)</f>
        <v>New York</v>
      </c>
      <c r="E3518" s="67">
        <f>INDEX(Hosts!$A:$O,MATCH(Places!$C3518,Hosts!$A:$A,0),MATCH(Places!E$1,Hosts!$1:$1,0))</f>
        <v>1</v>
      </c>
      <c r="F3518" s="67">
        <f>INDEX(Hosts!$A:$O,MATCH(Places!$C3518,Hosts!$A:$A,0),MATCH(Places!F$1,Hosts!$1:$1,0))</f>
        <v>0.8</v>
      </c>
      <c r="G3518" s="67" t="str">
        <f>INDEX(Hosts!$A:$O,MATCH(Places!$C3518,Hosts!$A:$A,0),MATCH(Places!G$1,Hosts!$1:$1,0))</f>
        <v>No</v>
      </c>
      <c r="H3518">
        <v>7</v>
      </c>
      <c r="I3518" t="str">
        <f>VLOOKUP($H3518,Neighborhoods!$A:$C,2,0)</f>
        <v>Brooklyn</v>
      </c>
      <c r="J3518" t="str">
        <f>VLOOKUP($H3518,Neighborhoods!$A:$C,3,0)</f>
        <v>Bedford-Stuyvesant</v>
      </c>
      <c r="K3518" t="s">
        <v>1</v>
      </c>
      <c r="L3518" t="str">
        <f t="shared" si="216"/>
        <v>Yes</v>
      </c>
      <c r="M3518">
        <v>2</v>
      </c>
      <c r="N3518" t="str" cm="1">
        <f t="array" ref="N3518">_xlfn.IFS(M3518&lt;=2,"Small",M3518&lt;=5,"Medium",M3518&gt;5,"Large")</f>
        <v>Small</v>
      </c>
      <c r="O3518" s="50">
        <v>50</v>
      </c>
      <c r="P3518" s="67">
        <f t="shared" si="217"/>
        <v>0.03</v>
      </c>
      <c r="Q3518" s="52">
        <v>4.7699999999999996</v>
      </c>
      <c r="R3518" s="52" t="str" cm="1">
        <f t="array" ref="R3518">_xlfn.IFS(ROUND(Q3518,0)=5,"Excellent",ROUND(Q3518,0)=4,"Good",ROUND(Q3518,0)=3,"Ok",ROUND(Q3518,0)&lt;3,"Bad")</f>
        <v>Excellent</v>
      </c>
      <c r="S3518">
        <v>26</v>
      </c>
      <c r="T3518" t="str">
        <f t="shared" si="218"/>
        <v>No</v>
      </c>
      <c r="U3518" s="65">
        <v>43206</v>
      </c>
      <c r="V3518" s="65">
        <v>44027</v>
      </c>
      <c r="W3518">
        <v>4</v>
      </c>
      <c r="X3518" t="str">
        <f t="shared" si="219"/>
        <v>Active</v>
      </c>
      <c r="Y3518" t="s">
        <v>15615</v>
      </c>
    </row>
    <row r="3519" spans="1:25" x14ac:dyDescent="0.25">
      <c r="A3519">
        <v>3518</v>
      </c>
      <c r="B3519" t="s">
        <v>2550</v>
      </c>
      <c r="C3519">
        <v>3503</v>
      </c>
      <c r="D3519" t="str">
        <f>VLOOKUP($C3519,Hosts!$A:$O,10,0)</f>
        <v>New York</v>
      </c>
      <c r="E3519" s="67">
        <f>INDEX(Hosts!$A:$O,MATCH(Places!$C3519,Hosts!$A:$A,0),MATCH(Places!E$1,Hosts!$1:$1,0))</f>
        <v>1</v>
      </c>
      <c r="F3519" s="67">
        <f>INDEX(Hosts!$A:$O,MATCH(Places!$C3519,Hosts!$A:$A,0),MATCH(Places!F$1,Hosts!$1:$1,0))</f>
        <v>0.94</v>
      </c>
      <c r="G3519" s="67" t="str">
        <f>INDEX(Hosts!$A:$O,MATCH(Places!$C3519,Hosts!$A:$A,0),MATCH(Places!G$1,Hosts!$1:$1,0))</f>
        <v>Yes</v>
      </c>
      <c r="H3519">
        <v>22</v>
      </c>
      <c r="I3519" t="str">
        <f>VLOOKUP($H3519,Neighborhoods!$A:$C,2,0)</f>
        <v>Queens</v>
      </c>
      <c r="J3519" t="str">
        <f>VLOOKUP($H3519,Neighborhoods!$A:$C,3,0)</f>
        <v>Flushing</v>
      </c>
      <c r="K3519" t="s">
        <v>1</v>
      </c>
      <c r="L3519" t="str">
        <f t="shared" si="216"/>
        <v>Yes</v>
      </c>
      <c r="M3519">
        <v>1</v>
      </c>
      <c r="N3519" t="str" cm="1">
        <f t="array" ref="N3519">_xlfn.IFS(M3519&lt;=2,"Small",M3519&lt;=5,"Medium",M3519&gt;5,"Large")</f>
        <v>Small</v>
      </c>
      <c r="O3519" s="50">
        <v>45</v>
      </c>
      <c r="P3519" s="67">
        <f t="shared" si="217"/>
        <v>0.03</v>
      </c>
      <c r="Q3519" s="52">
        <v>4.99</v>
      </c>
      <c r="R3519" s="52" t="str" cm="1">
        <f t="array" ref="R3519">_xlfn.IFS(ROUND(Q3519,0)=5,"Excellent",ROUND(Q3519,0)=4,"Good",ROUND(Q3519,0)=3,"Ok",ROUND(Q3519,0)&lt;3,"Bad")</f>
        <v>Excellent</v>
      </c>
      <c r="S3519">
        <v>144</v>
      </c>
      <c r="T3519" t="str">
        <f t="shared" si="218"/>
        <v>Yes</v>
      </c>
      <c r="U3519" s="65">
        <v>43217</v>
      </c>
      <c r="V3519" s="65">
        <v>43884</v>
      </c>
      <c r="W3519">
        <v>46</v>
      </c>
      <c r="X3519" t="str">
        <f t="shared" si="219"/>
        <v>Active</v>
      </c>
      <c r="Y3519" t="s">
        <v>15615</v>
      </c>
    </row>
    <row r="3520" spans="1:25" x14ac:dyDescent="0.25">
      <c r="A3520">
        <v>3519</v>
      </c>
      <c r="B3520" t="s">
        <v>13616</v>
      </c>
      <c r="C3520">
        <v>258</v>
      </c>
      <c r="D3520" t="str">
        <f>VLOOKUP($C3520,Hosts!$A:$O,10,0)</f>
        <v>New York</v>
      </c>
      <c r="E3520" s="67">
        <f>INDEX(Hosts!$A:$O,MATCH(Places!$C3520,Hosts!$A:$A,0),MATCH(Places!E$1,Hosts!$1:$1,0))</f>
        <v>0.56999999999999995</v>
      </c>
      <c r="F3520" s="67">
        <f>INDEX(Hosts!$A:$O,MATCH(Places!$C3520,Hosts!$A:$A,0),MATCH(Places!F$1,Hosts!$1:$1,0))</f>
        <v>0.78</v>
      </c>
      <c r="G3520" s="67" t="str">
        <f>INDEX(Hosts!$A:$O,MATCH(Places!$C3520,Hosts!$A:$A,0),MATCH(Places!G$1,Hosts!$1:$1,0))</f>
        <v>Yes</v>
      </c>
      <c r="H3520">
        <v>8</v>
      </c>
      <c r="I3520" t="str">
        <f>VLOOKUP($H3520,Neighborhoods!$A:$C,2,0)</f>
        <v>Brooklyn</v>
      </c>
      <c r="J3520" t="str">
        <f>VLOOKUP($H3520,Neighborhoods!$A:$C,3,0)</f>
        <v>Bushwick</v>
      </c>
      <c r="K3520" t="s">
        <v>1</v>
      </c>
      <c r="L3520" t="str">
        <f t="shared" si="216"/>
        <v>Yes</v>
      </c>
      <c r="M3520">
        <v>2</v>
      </c>
      <c r="N3520" t="str" cm="1">
        <f t="array" ref="N3520">_xlfn.IFS(M3520&lt;=2,"Small",M3520&lt;=5,"Medium",M3520&gt;5,"Large")</f>
        <v>Small</v>
      </c>
      <c r="O3520" s="50">
        <v>39</v>
      </c>
      <c r="P3520" s="67">
        <f t="shared" si="217"/>
        <v>0.03</v>
      </c>
      <c r="Q3520" s="52">
        <v>5</v>
      </c>
      <c r="R3520" s="52" t="str" cm="1">
        <f t="array" ref="R3520">_xlfn.IFS(ROUND(Q3520,0)=5,"Excellent",ROUND(Q3520,0)=4,"Good",ROUND(Q3520,0)=3,"Ok",ROUND(Q3520,0)&lt;3,"Bad")</f>
        <v>Excellent</v>
      </c>
      <c r="S3520">
        <v>14</v>
      </c>
      <c r="T3520" t="str">
        <f t="shared" si="218"/>
        <v>No</v>
      </c>
      <c r="U3520" s="65">
        <v>43223</v>
      </c>
      <c r="V3520" s="65">
        <v>43925</v>
      </c>
      <c r="W3520">
        <v>365</v>
      </c>
      <c r="X3520" t="str">
        <f t="shared" si="219"/>
        <v>Active</v>
      </c>
      <c r="Y3520" t="s">
        <v>15615</v>
      </c>
    </row>
    <row r="3521" spans="1:25" x14ac:dyDescent="0.25">
      <c r="A3521">
        <v>3520</v>
      </c>
      <c r="B3521" t="s">
        <v>14885</v>
      </c>
      <c r="C3521">
        <v>1291</v>
      </c>
      <c r="D3521" t="str">
        <f>VLOOKUP($C3521,Hosts!$A:$O,10,0)</f>
        <v>New York</v>
      </c>
      <c r="E3521" s="67">
        <f>INDEX(Hosts!$A:$O,MATCH(Places!$C3521,Hosts!$A:$A,0),MATCH(Places!E$1,Hosts!$1:$1,0))</f>
        <v>1</v>
      </c>
      <c r="F3521" s="67">
        <f>INDEX(Hosts!$A:$O,MATCH(Places!$C3521,Hosts!$A:$A,0),MATCH(Places!F$1,Hosts!$1:$1,0))</f>
        <v>0.87</v>
      </c>
      <c r="G3521" s="67" t="str">
        <f>INDEX(Hosts!$A:$O,MATCH(Places!$C3521,Hosts!$A:$A,0),MATCH(Places!G$1,Hosts!$1:$1,0))</f>
        <v>Yes</v>
      </c>
      <c r="H3521">
        <v>12</v>
      </c>
      <c r="I3521" t="str">
        <f>VLOOKUP($H3521,Neighborhoods!$A:$C,2,0)</f>
        <v>Brooklyn</v>
      </c>
      <c r="J3521" t="str">
        <f>VLOOKUP($H3521,Neighborhoods!$A:$C,3,0)</f>
        <v>Williamsburg</v>
      </c>
      <c r="K3521" t="s">
        <v>11822</v>
      </c>
      <c r="L3521" t="str">
        <f t="shared" si="216"/>
        <v>No</v>
      </c>
      <c r="M3521">
        <v>5</v>
      </c>
      <c r="N3521" t="str" cm="1">
        <f t="array" ref="N3521">_xlfn.IFS(M3521&lt;=2,"Small",M3521&lt;=5,"Medium",M3521&gt;5,"Large")</f>
        <v>Medium</v>
      </c>
      <c r="O3521" s="50">
        <v>172</v>
      </c>
      <c r="P3521" s="67">
        <f t="shared" si="217"/>
        <v>0.03</v>
      </c>
      <c r="Q3521" s="52">
        <v>4.92</v>
      </c>
      <c r="R3521" s="52" t="str" cm="1">
        <f t="array" ref="R3521">_xlfn.IFS(ROUND(Q3521,0)=5,"Excellent",ROUND(Q3521,0)=4,"Good",ROUND(Q3521,0)=3,"Ok",ROUND(Q3521,0)&lt;3,"Bad")</f>
        <v>Excellent</v>
      </c>
      <c r="S3521">
        <v>24</v>
      </c>
      <c r="T3521" t="str">
        <f t="shared" si="218"/>
        <v>No</v>
      </c>
      <c r="U3521" s="65">
        <v>43218</v>
      </c>
      <c r="V3521" s="65">
        <v>44038</v>
      </c>
      <c r="W3521">
        <v>228</v>
      </c>
      <c r="X3521" t="str">
        <f t="shared" si="219"/>
        <v>Active</v>
      </c>
      <c r="Y3521" t="s">
        <v>15615</v>
      </c>
    </row>
    <row r="3522" spans="1:25" x14ac:dyDescent="0.25">
      <c r="A3522">
        <v>3521</v>
      </c>
      <c r="B3522" t="s">
        <v>13876</v>
      </c>
      <c r="C3522">
        <v>3488</v>
      </c>
      <c r="D3522" t="str">
        <f>VLOOKUP($C3522,Hosts!$A:$O,10,0)</f>
        <v>New York</v>
      </c>
      <c r="E3522" s="67">
        <f>INDEX(Hosts!$A:$O,MATCH(Places!$C3522,Hosts!$A:$A,0),MATCH(Places!E$1,Hosts!$1:$1,0))</f>
        <v>0.92</v>
      </c>
      <c r="F3522" s="67">
        <f>INDEX(Hosts!$A:$O,MATCH(Places!$C3522,Hosts!$A:$A,0),MATCH(Places!F$1,Hosts!$1:$1,0))</f>
        <v>0.97</v>
      </c>
      <c r="G3522" s="67" t="str">
        <f>INDEX(Hosts!$A:$O,MATCH(Places!$C3522,Hosts!$A:$A,0),MATCH(Places!G$1,Hosts!$1:$1,0))</f>
        <v>No</v>
      </c>
      <c r="H3522">
        <v>12</v>
      </c>
      <c r="I3522" t="str">
        <f>VLOOKUP($H3522,Neighborhoods!$A:$C,2,0)</f>
        <v>Brooklyn</v>
      </c>
      <c r="J3522" t="str">
        <f>VLOOKUP($H3522,Neighborhoods!$A:$C,3,0)</f>
        <v>Williamsburg</v>
      </c>
      <c r="K3522" t="s">
        <v>11822</v>
      </c>
      <c r="L3522" t="str">
        <f t="shared" si="216"/>
        <v>No</v>
      </c>
      <c r="M3522">
        <v>7</v>
      </c>
      <c r="N3522" t="str" cm="1">
        <f t="array" ref="N3522">_xlfn.IFS(M3522&lt;=2,"Small",M3522&lt;=5,"Medium",M3522&gt;5,"Large")</f>
        <v>Large</v>
      </c>
      <c r="O3522" s="50">
        <v>200</v>
      </c>
      <c r="P3522" s="67">
        <f t="shared" si="217"/>
        <v>0.04</v>
      </c>
      <c r="Q3522" s="52">
        <v>4.57</v>
      </c>
      <c r="R3522" s="52" t="str" cm="1">
        <f t="array" ref="R3522">_xlfn.IFS(ROUND(Q3522,0)=5,"Excellent",ROUND(Q3522,0)=4,"Good",ROUND(Q3522,0)=3,"Ok",ROUND(Q3522,0)&lt;3,"Bad")</f>
        <v>Excellent</v>
      </c>
      <c r="S3522">
        <v>49</v>
      </c>
      <c r="T3522" t="str">
        <f t="shared" si="218"/>
        <v>No</v>
      </c>
      <c r="U3522" s="65">
        <v>43194</v>
      </c>
      <c r="V3522" s="65">
        <v>44045</v>
      </c>
      <c r="W3522">
        <v>179</v>
      </c>
      <c r="X3522" t="str">
        <f t="shared" si="219"/>
        <v>Active</v>
      </c>
      <c r="Y3522" t="s">
        <v>15616</v>
      </c>
    </row>
    <row r="3523" spans="1:25" x14ac:dyDescent="0.25">
      <c r="A3523">
        <v>3522</v>
      </c>
      <c r="B3523" t="s">
        <v>2551</v>
      </c>
      <c r="C3523">
        <v>1757</v>
      </c>
      <c r="D3523" t="str">
        <f>VLOOKUP($C3523,Hosts!$A:$O,10,0)</f>
        <v>Florida</v>
      </c>
      <c r="E3523" s="67">
        <f>INDEX(Hosts!$A:$O,MATCH(Places!$C3523,Hosts!$A:$A,0),MATCH(Places!E$1,Hosts!$1:$1,0))</f>
        <v>1</v>
      </c>
      <c r="F3523" s="67">
        <f>INDEX(Hosts!$A:$O,MATCH(Places!$C3523,Hosts!$A:$A,0),MATCH(Places!F$1,Hosts!$1:$1,0))</f>
        <v>0.94</v>
      </c>
      <c r="G3523" s="67" t="str">
        <f>INDEX(Hosts!$A:$O,MATCH(Places!$C3523,Hosts!$A:$A,0),MATCH(Places!G$1,Hosts!$1:$1,0))</f>
        <v>No</v>
      </c>
      <c r="H3523">
        <v>7</v>
      </c>
      <c r="I3523" t="str">
        <f>VLOOKUP($H3523,Neighborhoods!$A:$C,2,0)</f>
        <v>Brooklyn</v>
      </c>
      <c r="J3523" t="str">
        <f>VLOOKUP($H3523,Neighborhoods!$A:$C,3,0)</f>
        <v>Bedford-Stuyvesant</v>
      </c>
      <c r="K3523" t="s">
        <v>1</v>
      </c>
      <c r="L3523" t="str">
        <f t="shared" ref="L3523:L3586" si="220">IF(OR(K3523="Private room",K3523="Shared room"),"Yes","No")</f>
        <v>Yes</v>
      </c>
      <c r="M3523">
        <v>2</v>
      </c>
      <c r="N3523" t="str" cm="1">
        <f t="array" ref="N3523">_xlfn.IFS(M3523&lt;=2,"Small",M3523&lt;=5,"Medium",M3523&gt;5,"Large")</f>
        <v>Small</v>
      </c>
      <c r="O3523" s="50">
        <v>60</v>
      </c>
      <c r="P3523" s="67">
        <f t="shared" ref="P3523:P3586" si="221">VLOOKUP(O3523,$AB$1:$AC$5,2)</f>
        <v>0.03</v>
      </c>
      <c r="Q3523" s="52">
        <v>4.76</v>
      </c>
      <c r="R3523" s="52" t="str" cm="1">
        <f t="array" ref="R3523">_xlfn.IFS(ROUND(Q3523,0)=5,"Excellent",ROUND(Q3523,0)=4,"Good",ROUND(Q3523,0)=3,"Ok",ROUND(Q3523,0)&lt;3,"Bad")</f>
        <v>Excellent</v>
      </c>
      <c r="S3523">
        <v>63</v>
      </c>
      <c r="T3523" t="str">
        <f t="shared" ref="T3523:T3586" si="222">IF(AND(Q3523&gt;=4.8,S3523&gt;100),"Yes","No")</f>
        <v>No</v>
      </c>
      <c r="U3523" s="65">
        <v>43204</v>
      </c>
      <c r="V3523" s="65">
        <v>44009</v>
      </c>
      <c r="W3523">
        <v>330</v>
      </c>
      <c r="X3523" t="str">
        <f t="shared" ref="X3523:X3586" si="223">IF(W3523&lt;&gt;0,"Active","Inactive")</f>
        <v>Active</v>
      </c>
      <c r="Y3523" t="s">
        <v>15616</v>
      </c>
    </row>
    <row r="3524" spans="1:25" x14ac:dyDescent="0.25">
      <c r="A3524">
        <v>3523</v>
      </c>
      <c r="B3524" t="s">
        <v>2552</v>
      </c>
      <c r="C3524">
        <v>3504</v>
      </c>
      <c r="D3524" t="str">
        <f>VLOOKUP($C3524,Hosts!$A:$O,10,0)</f>
        <v>New York</v>
      </c>
      <c r="E3524" s="67">
        <f>INDEX(Hosts!$A:$O,MATCH(Places!$C3524,Hosts!$A:$A,0),MATCH(Places!E$1,Hosts!$1:$1,0))</f>
        <v>1</v>
      </c>
      <c r="F3524" s="67">
        <f>INDEX(Hosts!$A:$O,MATCH(Places!$C3524,Hosts!$A:$A,0),MATCH(Places!F$1,Hosts!$1:$1,0))</f>
        <v>1</v>
      </c>
      <c r="G3524" s="67" t="str">
        <f>INDEX(Hosts!$A:$O,MATCH(Places!$C3524,Hosts!$A:$A,0),MATCH(Places!G$1,Hosts!$1:$1,0))</f>
        <v>No</v>
      </c>
      <c r="H3524">
        <v>15</v>
      </c>
      <c r="I3524" t="str">
        <f>VLOOKUP($H3524,Neighborhoods!$A:$C,2,0)</f>
        <v>Manhattan</v>
      </c>
      <c r="J3524" t="str">
        <f>VLOOKUP($H3524,Neighborhoods!$A:$C,3,0)</f>
        <v>East Village</v>
      </c>
      <c r="K3524" t="s">
        <v>1</v>
      </c>
      <c r="L3524" t="str">
        <f t="shared" si="220"/>
        <v>Yes</v>
      </c>
      <c r="M3524">
        <v>1</v>
      </c>
      <c r="N3524" t="str" cm="1">
        <f t="array" ref="N3524">_xlfn.IFS(M3524&lt;=2,"Small",M3524&lt;=5,"Medium",M3524&gt;5,"Large")</f>
        <v>Small</v>
      </c>
      <c r="O3524" s="50">
        <v>115</v>
      </c>
      <c r="P3524" s="67">
        <f t="shared" si="221"/>
        <v>0.03</v>
      </c>
      <c r="Q3524" s="52">
        <v>5</v>
      </c>
      <c r="R3524" s="52" t="str" cm="1">
        <f t="array" ref="R3524">_xlfn.IFS(ROUND(Q3524,0)=5,"Excellent",ROUND(Q3524,0)=4,"Good",ROUND(Q3524,0)=3,"Ok",ROUND(Q3524,0)&lt;3,"Bad")</f>
        <v>Excellent</v>
      </c>
      <c r="S3524">
        <v>52</v>
      </c>
      <c r="T3524" t="str">
        <f t="shared" si="222"/>
        <v>No</v>
      </c>
      <c r="U3524" s="65">
        <v>43219</v>
      </c>
      <c r="V3524" s="65">
        <v>43898</v>
      </c>
      <c r="W3524">
        <v>180</v>
      </c>
      <c r="X3524" t="str">
        <f t="shared" si="223"/>
        <v>Active</v>
      </c>
      <c r="Y3524" t="s">
        <v>15616</v>
      </c>
    </row>
    <row r="3525" spans="1:25" x14ac:dyDescent="0.25">
      <c r="A3525">
        <v>3524</v>
      </c>
      <c r="B3525" t="s">
        <v>13597</v>
      </c>
      <c r="C3525">
        <v>2519</v>
      </c>
      <c r="D3525" t="str">
        <f>VLOOKUP($C3525,Hosts!$A:$O,10,0)</f>
        <v>New York</v>
      </c>
      <c r="E3525" s="67">
        <f>INDEX(Hosts!$A:$O,MATCH(Places!$C3525,Hosts!$A:$A,0),MATCH(Places!E$1,Hosts!$1:$1,0))</f>
        <v>0.9</v>
      </c>
      <c r="F3525" s="67">
        <f>INDEX(Hosts!$A:$O,MATCH(Places!$C3525,Hosts!$A:$A,0),MATCH(Places!F$1,Hosts!$1:$1,0))</f>
        <v>0.97</v>
      </c>
      <c r="G3525" s="67" t="str">
        <f>INDEX(Hosts!$A:$O,MATCH(Places!$C3525,Hosts!$A:$A,0),MATCH(Places!G$1,Hosts!$1:$1,0))</f>
        <v>Yes</v>
      </c>
      <c r="H3525">
        <v>25</v>
      </c>
      <c r="I3525" t="str">
        <f>VLOOKUP($H3525,Neighborhoods!$A:$C,2,0)</f>
        <v>Queens</v>
      </c>
      <c r="J3525" t="str">
        <f>VLOOKUP($H3525,Neighborhoods!$A:$C,3,0)</f>
        <v>Ridgewood</v>
      </c>
      <c r="K3525" t="s">
        <v>11822</v>
      </c>
      <c r="L3525" t="str">
        <f t="shared" si="220"/>
        <v>No</v>
      </c>
      <c r="M3525">
        <v>6</v>
      </c>
      <c r="N3525" t="str" cm="1">
        <f t="array" ref="N3525">_xlfn.IFS(M3525&lt;=2,"Small",M3525&lt;=5,"Medium",M3525&gt;5,"Large")</f>
        <v>Large</v>
      </c>
      <c r="O3525" s="50">
        <v>300</v>
      </c>
      <c r="P3525" s="67">
        <f t="shared" si="221"/>
        <v>0.04</v>
      </c>
      <c r="Q3525" s="52">
        <v>5</v>
      </c>
      <c r="R3525" s="52" t="str" cm="1">
        <f t="array" ref="R3525">_xlfn.IFS(ROUND(Q3525,0)=5,"Excellent",ROUND(Q3525,0)=4,"Good",ROUND(Q3525,0)=3,"Ok",ROUND(Q3525,0)&lt;3,"Bad")</f>
        <v>Excellent</v>
      </c>
      <c r="S3525">
        <v>78</v>
      </c>
      <c r="T3525" t="str">
        <f t="shared" si="222"/>
        <v>No</v>
      </c>
      <c r="U3525" s="65">
        <v>43315</v>
      </c>
      <c r="V3525" s="65">
        <v>44049</v>
      </c>
      <c r="W3525">
        <v>171</v>
      </c>
      <c r="X3525" t="str">
        <f t="shared" si="223"/>
        <v>Active</v>
      </c>
      <c r="Y3525" t="s">
        <v>15616</v>
      </c>
    </row>
    <row r="3526" spans="1:25" x14ac:dyDescent="0.25">
      <c r="A3526">
        <v>3525</v>
      </c>
      <c r="B3526" t="s">
        <v>13597</v>
      </c>
      <c r="C3526">
        <v>2519</v>
      </c>
      <c r="D3526" t="str">
        <f>VLOOKUP($C3526,Hosts!$A:$O,10,0)</f>
        <v>New York</v>
      </c>
      <c r="E3526" s="67">
        <f>INDEX(Hosts!$A:$O,MATCH(Places!$C3526,Hosts!$A:$A,0),MATCH(Places!E$1,Hosts!$1:$1,0))</f>
        <v>0.9</v>
      </c>
      <c r="F3526" s="67">
        <f>INDEX(Hosts!$A:$O,MATCH(Places!$C3526,Hosts!$A:$A,0),MATCH(Places!F$1,Hosts!$1:$1,0))</f>
        <v>0.97</v>
      </c>
      <c r="G3526" s="67" t="str">
        <f>INDEX(Hosts!$A:$O,MATCH(Places!$C3526,Hosts!$A:$A,0),MATCH(Places!G$1,Hosts!$1:$1,0))</f>
        <v>Yes</v>
      </c>
      <c r="H3526">
        <v>25</v>
      </c>
      <c r="I3526" t="str">
        <f>VLOOKUP($H3526,Neighborhoods!$A:$C,2,0)</f>
        <v>Queens</v>
      </c>
      <c r="J3526" t="str">
        <f>VLOOKUP($H3526,Neighborhoods!$A:$C,3,0)</f>
        <v>Ridgewood</v>
      </c>
      <c r="K3526" t="s">
        <v>11822</v>
      </c>
      <c r="L3526" t="str">
        <f t="shared" si="220"/>
        <v>No</v>
      </c>
      <c r="M3526">
        <v>7</v>
      </c>
      <c r="N3526" t="str" cm="1">
        <f t="array" ref="N3526">_xlfn.IFS(M3526&lt;=2,"Small",M3526&lt;=5,"Medium",M3526&gt;5,"Large")</f>
        <v>Large</v>
      </c>
      <c r="O3526" s="50">
        <v>300</v>
      </c>
      <c r="P3526" s="67">
        <f t="shared" si="221"/>
        <v>0.04</v>
      </c>
      <c r="Q3526" s="52">
        <v>4.99</v>
      </c>
      <c r="R3526" s="52" t="str" cm="1">
        <f t="array" ref="R3526">_xlfn.IFS(ROUND(Q3526,0)=5,"Excellent",ROUND(Q3526,0)=4,"Good",ROUND(Q3526,0)=3,"Ok",ROUND(Q3526,0)&lt;3,"Bad")</f>
        <v>Excellent</v>
      </c>
      <c r="S3526">
        <v>84</v>
      </c>
      <c r="T3526" t="str">
        <f t="shared" si="222"/>
        <v>No</v>
      </c>
      <c r="U3526" s="65">
        <v>43289</v>
      </c>
      <c r="V3526" s="65">
        <v>44048</v>
      </c>
      <c r="W3526">
        <v>136</v>
      </c>
      <c r="X3526" t="str">
        <f t="shared" si="223"/>
        <v>Active</v>
      </c>
      <c r="Y3526" t="s">
        <v>15616</v>
      </c>
    </row>
    <row r="3527" spans="1:25" x14ac:dyDescent="0.25">
      <c r="A3527">
        <v>3526</v>
      </c>
      <c r="B3527" t="s">
        <v>15094</v>
      </c>
      <c r="C3527">
        <v>1588</v>
      </c>
      <c r="D3527" t="str">
        <f>VLOOKUP($C3527,Hosts!$A:$O,10,0)</f>
        <v>New York</v>
      </c>
      <c r="E3527" s="67">
        <f>INDEX(Hosts!$A:$O,MATCH(Places!$C3527,Hosts!$A:$A,0),MATCH(Places!E$1,Hosts!$1:$1,0))</f>
        <v>1</v>
      </c>
      <c r="F3527" s="67">
        <f>INDEX(Hosts!$A:$O,MATCH(Places!$C3527,Hosts!$A:$A,0),MATCH(Places!F$1,Hosts!$1:$1,0))</f>
        <v>1</v>
      </c>
      <c r="G3527" s="67" t="str">
        <f>INDEX(Hosts!$A:$O,MATCH(Places!$C3527,Hosts!$A:$A,0),MATCH(Places!G$1,Hosts!$1:$1,0))</f>
        <v>No</v>
      </c>
      <c r="H3527">
        <v>16</v>
      </c>
      <c r="I3527" t="str">
        <f>VLOOKUP($H3527,Neighborhoods!$A:$C,2,0)</f>
        <v>Manhattan</v>
      </c>
      <c r="J3527" t="str">
        <f>VLOOKUP($H3527,Neighborhoods!$A:$C,3,0)</f>
        <v>Harlem</v>
      </c>
      <c r="K3527" t="s">
        <v>11822</v>
      </c>
      <c r="L3527" t="str">
        <f t="shared" si="220"/>
        <v>No</v>
      </c>
      <c r="M3527">
        <v>4</v>
      </c>
      <c r="N3527" t="str" cm="1">
        <f t="array" ref="N3527">_xlfn.IFS(M3527&lt;=2,"Small",M3527&lt;=5,"Medium",M3527&gt;5,"Large")</f>
        <v>Medium</v>
      </c>
      <c r="O3527" s="50">
        <v>185</v>
      </c>
      <c r="P3527" s="67">
        <f t="shared" si="221"/>
        <v>0.03</v>
      </c>
      <c r="Q3527" s="52">
        <v>5</v>
      </c>
      <c r="R3527" s="52" t="str" cm="1">
        <f t="array" ref="R3527">_xlfn.IFS(ROUND(Q3527,0)=5,"Excellent",ROUND(Q3527,0)=4,"Good",ROUND(Q3527,0)=3,"Ok",ROUND(Q3527,0)&lt;3,"Bad")</f>
        <v>Excellent</v>
      </c>
      <c r="S3527">
        <v>4</v>
      </c>
      <c r="T3527" t="str">
        <f t="shared" si="222"/>
        <v>No</v>
      </c>
      <c r="U3527" s="65">
        <v>43754</v>
      </c>
      <c r="V3527" s="65">
        <v>43918</v>
      </c>
      <c r="W3527">
        <v>89</v>
      </c>
      <c r="X3527" t="str">
        <f t="shared" si="223"/>
        <v>Active</v>
      </c>
      <c r="Y3527" t="s">
        <v>15615</v>
      </c>
    </row>
    <row r="3528" spans="1:25" x14ac:dyDescent="0.25">
      <c r="A3528">
        <v>3527</v>
      </c>
      <c r="B3528" t="s">
        <v>2553</v>
      </c>
      <c r="C3528">
        <v>2647</v>
      </c>
      <c r="D3528" t="str">
        <f>VLOOKUP($C3528,Hosts!$A:$O,10,0)</f>
        <v>New York</v>
      </c>
      <c r="E3528" s="67">
        <f>INDEX(Hosts!$A:$O,MATCH(Places!$C3528,Hosts!$A:$A,0),MATCH(Places!E$1,Hosts!$1:$1,0))</f>
        <v>0.92</v>
      </c>
      <c r="F3528" s="67">
        <f>INDEX(Hosts!$A:$O,MATCH(Places!$C3528,Hosts!$A:$A,0),MATCH(Places!F$1,Hosts!$1:$1,0))</f>
        <v>0.91</v>
      </c>
      <c r="G3528" s="67" t="str">
        <f>INDEX(Hosts!$A:$O,MATCH(Places!$C3528,Hosts!$A:$A,0),MATCH(Places!G$1,Hosts!$1:$1,0))</f>
        <v>No</v>
      </c>
      <c r="H3528">
        <v>7</v>
      </c>
      <c r="I3528" t="str">
        <f>VLOOKUP($H3528,Neighborhoods!$A:$C,2,0)</f>
        <v>Brooklyn</v>
      </c>
      <c r="J3528" t="str">
        <f>VLOOKUP($H3528,Neighborhoods!$A:$C,3,0)</f>
        <v>Bedford-Stuyvesant</v>
      </c>
      <c r="K3528" t="s">
        <v>1</v>
      </c>
      <c r="L3528" t="str">
        <f t="shared" si="220"/>
        <v>Yes</v>
      </c>
      <c r="M3528">
        <v>2</v>
      </c>
      <c r="N3528" t="str" cm="1">
        <f t="array" ref="N3528">_xlfn.IFS(M3528&lt;=2,"Small",M3528&lt;=5,"Medium",M3528&gt;5,"Large")</f>
        <v>Small</v>
      </c>
      <c r="O3528" s="50">
        <v>40</v>
      </c>
      <c r="P3528" s="67">
        <f t="shared" si="221"/>
        <v>0.03</v>
      </c>
      <c r="Q3528" s="52">
        <v>4.7699999999999996</v>
      </c>
      <c r="R3528" s="52" t="str" cm="1">
        <f t="array" ref="R3528">_xlfn.IFS(ROUND(Q3528,0)=5,"Excellent",ROUND(Q3528,0)=4,"Good",ROUND(Q3528,0)=3,"Ok",ROUND(Q3528,0)&lt;3,"Bad")</f>
        <v>Excellent</v>
      </c>
      <c r="S3528">
        <v>104</v>
      </c>
      <c r="T3528" t="str">
        <f t="shared" si="222"/>
        <v>No</v>
      </c>
      <c r="U3528" s="65">
        <v>43213</v>
      </c>
      <c r="V3528" s="65">
        <v>43911</v>
      </c>
      <c r="W3528">
        <v>356</v>
      </c>
      <c r="X3528" t="str">
        <f t="shared" si="223"/>
        <v>Active</v>
      </c>
      <c r="Y3528" t="s">
        <v>15615</v>
      </c>
    </row>
    <row r="3529" spans="1:25" x14ac:dyDescent="0.25">
      <c r="A3529">
        <v>3528</v>
      </c>
      <c r="B3529" t="s">
        <v>2554</v>
      </c>
      <c r="C3529">
        <v>1866</v>
      </c>
      <c r="D3529" t="str">
        <f>VLOOKUP($C3529,Hosts!$A:$O,10,0)</f>
        <v>New York</v>
      </c>
      <c r="E3529" s="67">
        <f>INDEX(Hosts!$A:$O,MATCH(Places!$C3529,Hosts!$A:$A,0),MATCH(Places!E$1,Hosts!$1:$1,0))</f>
        <v>1</v>
      </c>
      <c r="F3529" s="67">
        <f>INDEX(Hosts!$A:$O,MATCH(Places!$C3529,Hosts!$A:$A,0),MATCH(Places!F$1,Hosts!$1:$1,0))</f>
        <v>0.96</v>
      </c>
      <c r="G3529" s="67" t="str">
        <f>INDEX(Hosts!$A:$O,MATCH(Places!$C3529,Hosts!$A:$A,0),MATCH(Places!G$1,Hosts!$1:$1,0))</f>
        <v>No</v>
      </c>
      <c r="H3529">
        <v>17</v>
      </c>
      <c r="I3529" t="str">
        <f>VLOOKUP($H3529,Neighborhoods!$A:$C,2,0)</f>
        <v>Manhattan</v>
      </c>
      <c r="J3529" t="str">
        <f>VLOOKUP($H3529,Neighborhoods!$A:$C,3,0)</f>
        <v>Hell's Kitchen</v>
      </c>
      <c r="K3529" t="s">
        <v>11822</v>
      </c>
      <c r="L3529" t="str">
        <f t="shared" si="220"/>
        <v>No</v>
      </c>
      <c r="M3529">
        <v>2</v>
      </c>
      <c r="N3529" t="str" cm="1">
        <f t="array" ref="N3529">_xlfn.IFS(M3529&lt;=2,"Small",M3529&lt;=5,"Medium",M3529&gt;5,"Large")</f>
        <v>Small</v>
      </c>
      <c r="O3529" s="50">
        <v>120</v>
      </c>
      <c r="P3529" s="67">
        <f t="shared" si="221"/>
        <v>0.03</v>
      </c>
      <c r="Q3529" s="52">
        <v>4.66</v>
      </c>
      <c r="R3529" s="52" t="str" cm="1">
        <f t="array" ref="R3529">_xlfn.IFS(ROUND(Q3529,0)=5,"Excellent",ROUND(Q3529,0)=4,"Good",ROUND(Q3529,0)=3,"Ok",ROUND(Q3529,0)&lt;3,"Bad")</f>
        <v>Excellent</v>
      </c>
      <c r="S3529">
        <v>119</v>
      </c>
      <c r="T3529" t="str">
        <f t="shared" si="222"/>
        <v>No</v>
      </c>
      <c r="U3529" s="65">
        <v>43200</v>
      </c>
      <c r="V3529" s="65">
        <v>43900</v>
      </c>
      <c r="W3529">
        <v>266</v>
      </c>
      <c r="X3529" t="str">
        <f t="shared" si="223"/>
        <v>Active</v>
      </c>
      <c r="Y3529" t="s">
        <v>15615</v>
      </c>
    </row>
    <row r="3530" spans="1:25" x14ac:dyDescent="0.25">
      <c r="A3530">
        <v>3529</v>
      </c>
      <c r="B3530" t="s">
        <v>14953</v>
      </c>
      <c r="C3530">
        <v>3458</v>
      </c>
      <c r="D3530" t="str">
        <f>VLOOKUP($C3530,Hosts!$A:$O,10,0)</f>
        <v>New York</v>
      </c>
      <c r="E3530" s="67">
        <f>INDEX(Hosts!$A:$O,MATCH(Places!$C3530,Hosts!$A:$A,0),MATCH(Places!E$1,Hosts!$1:$1,0))</f>
        <v>1</v>
      </c>
      <c r="F3530" s="67">
        <f>INDEX(Hosts!$A:$O,MATCH(Places!$C3530,Hosts!$A:$A,0),MATCH(Places!F$1,Hosts!$1:$1,0))</f>
        <v>1</v>
      </c>
      <c r="G3530" s="67" t="str">
        <f>INDEX(Hosts!$A:$O,MATCH(Places!$C3530,Hosts!$A:$A,0),MATCH(Places!G$1,Hosts!$1:$1,0))</f>
        <v>Yes</v>
      </c>
      <c r="H3530">
        <v>12</v>
      </c>
      <c r="I3530" t="str">
        <f>VLOOKUP($H3530,Neighborhoods!$A:$C,2,0)</f>
        <v>Brooklyn</v>
      </c>
      <c r="J3530" t="str">
        <f>VLOOKUP($H3530,Neighborhoods!$A:$C,3,0)</f>
        <v>Williamsburg</v>
      </c>
      <c r="K3530" t="s">
        <v>11822</v>
      </c>
      <c r="L3530" t="str">
        <f t="shared" si="220"/>
        <v>No</v>
      </c>
      <c r="M3530">
        <v>3</v>
      </c>
      <c r="N3530" t="str" cm="1">
        <f t="array" ref="N3530">_xlfn.IFS(M3530&lt;=2,"Small",M3530&lt;=5,"Medium",M3530&gt;5,"Large")</f>
        <v>Medium</v>
      </c>
      <c r="O3530" s="50">
        <v>154</v>
      </c>
      <c r="P3530" s="67">
        <f t="shared" si="221"/>
        <v>0.03</v>
      </c>
      <c r="Q3530" s="52">
        <v>4.8899999999999997</v>
      </c>
      <c r="R3530" s="52" t="str" cm="1">
        <f t="array" ref="R3530">_xlfn.IFS(ROUND(Q3530,0)=5,"Excellent",ROUND(Q3530,0)=4,"Good",ROUND(Q3530,0)=3,"Ok",ROUND(Q3530,0)&lt;3,"Bad")</f>
        <v>Excellent</v>
      </c>
      <c r="S3530">
        <v>83</v>
      </c>
      <c r="T3530" t="str">
        <f t="shared" si="222"/>
        <v>No</v>
      </c>
      <c r="U3530" s="65">
        <v>43224</v>
      </c>
      <c r="V3530" s="65">
        <v>43917</v>
      </c>
      <c r="W3530">
        <v>227</v>
      </c>
      <c r="X3530" t="str">
        <f t="shared" si="223"/>
        <v>Active</v>
      </c>
      <c r="Y3530" t="s">
        <v>15615</v>
      </c>
    </row>
    <row r="3531" spans="1:25" x14ac:dyDescent="0.25">
      <c r="A3531">
        <v>3530</v>
      </c>
      <c r="B3531" t="s">
        <v>15102</v>
      </c>
      <c r="C3531">
        <v>1684</v>
      </c>
      <c r="D3531" t="str">
        <f>VLOOKUP($C3531,Hosts!$A:$O,10,0)</f>
        <v>New York</v>
      </c>
      <c r="E3531" s="67">
        <f>INDEX(Hosts!$A:$O,MATCH(Places!$C3531,Hosts!$A:$A,0),MATCH(Places!E$1,Hosts!$1:$1,0))</f>
        <v>1</v>
      </c>
      <c r="F3531" s="67">
        <f>INDEX(Hosts!$A:$O,MATCH(Places!$C3531,Hosts!$A:$A,0),MATCH(Places!F$1,Hosts!$1:$1,0))</f>
        <v>0.75</v>
      </c>
      <c r="G3531" s="67" t="str">
        <f>INDEX(Hosts!$A:$O,MATCH(Places!$C3531,Hosts!$A:$A,0),MATCH(Places!G$1,Hosts!$1:$1,0))</f>
        <v>No</v>
      </c>
      <c r="H3531">
        <v>10</v>
      </c>
      <c r="I3531" t="str">
        <f>VLOOKUP($H3531,Neighborhoods!$A:$C,2,0)</f>
        <v>Brooklyn</v>
      </c>
      <c r="J3531" t="str">
        <f>VLOOKUP($H3531,Neighborhoods!$A:$C,3,0)</f>
        <v>East Flatbush</v>
      </c>
      <c r="K3531" t="s">
        <v>11822</v>
      </c>
      <c r="L3531" t="str">
        <f t="shared" si="220"/>
        <v>No</v>
      </c>
      <c r="M3531">
        <v>2</v>
      </c>
      <c r="N3531" t="str" cm="1">
        <f t="array" ref="N3531">_xlfn.IFS(M3531&lt;=2,"Small",M3531&lt;=5,"Medium",M3531&gt;5,"Large")</f>
        <v>Small</v>
      </c>
      <c r="O3531" s="50">
        <v>70</v>
      </c>
      <c r="P3531" s="67">
        <f t="shared" si="221"/>
        <v>0.03</v>
      </c>
      <c r="Q3531" s="52">
        <v>4.8600000000000003</v>
      </c>
      <c r="R3531" s="52" t="str" cm="1">
        <f t="array" ref="R3531">_xlfn.IFS(ROUND(Q3531,0)=5,"Excellent",ROUND(Q3531,0)=4,"Good",ROUND(Q3531,0)=3,"Ok",ROUND(Q3531,0)&lt;3,"Bad")</f>
        <v>Excellent</v>
      </c>
      <c r="S3531">
        <v>7</v>
      </c>
      <c r="T3531" t="str">
        <f t="shared" si="222"/>
        <v>No</v>
      </c>
      <c r="U3531" s="65">
        <v>43266</v>
      </c>
      <c r="V3531" s="65">
        <v>43982</v>
      </c>
      <c r="W3531">
        <v>338</v>
      </c>
      <c r="X3531" t="str">
        <f t="shared" si="223"/>
        <v>Active</v>
      </c>
      <c r="Y3531" t="s">
        <v>15616</v>
      </c>
    </row>
    <row r="3532" spans="1:25" x14ac:dyDescent="0.25">
      <c r="A3532">
        <v>3531</v>
      </c>
      <c r="B3532" t="s">
        <v>2555</v>
      </c>
      <c r="C3532">
        <v>3507</v>
      </c>
      <c r="D3532" t="str">
        <f>VLOOKUP($C3532,Hosts!$A:$O,10,0)</f>
        <v>New York</v>
      </c>
      <c r="E3532" s="67">
        <f>INDEX(Hosts!$A:$O,MATCH(Places!$C3532,Hosts!$A:$A,0),MATCH(Places!E$1,Hosts!$1:$1,0))</f>
        <v>1</v>
      </c>
      <c r="F3532" s="67">
        <f>INDEX(Hosts!$A:$O,MATCH(Places!$C3532,Hosts!$A:$A,0),MATCH(Places!F$1,Hosts!$1:$1,0))</f>
        <v>0.96</v>
      </c>
      <c r="G3532" s="67" t="str">
        <f>INDEX(Hosts!$A:$O,MATCH(Places!$C3532,Hosts!$A:$A,0),MATCH(Places!G$1,Hosts!$1:$1,0))</f>
        <v>Yes</v>
      </c>
      <c r="H3532">
        <v>10</v>
      </c>
      <c r="I3532" t="str">
        <f>VLOOKUP($H3532,Neighborhoods!$A:$C,2,0)</f>
        <v>Brooklyn</v>
      </c>
      <c r="J3532" t="str">
        <f>VLOOKUP($H3532,Neighborhoods!$A:$C,3,0)</f>
        <v>East Flatbush</v>
      </c>
      <c r="K3532" t="s">
        <v>1</v>
      </c>
      <c r="L3532" t="str">
        <f t="shared" si="220"/>
        <v>Yes</v>
      </c>
      <c r="M3532">
        <v>4</v>
      </c>
      <c r="N3532" t="str" cm="1">
        <f t="array" ref="N3532">_xlfn.IFS(M3532&lt;=2,"Small",M3532&lt;=5,"Medium",M3532&gt;5,"Large")</f>
        <v>Medium</v>
      </c>
      <c r="O3532" s="50">
        <v>65</v>
      </c>
      <c r="P3532" s="67">
        <f t="shared" si="221"/>
        <v>0.03</v>
      </c>
      <c r="Q3532" s="52">
        <v>4.5</v>
      </c>
      <c r="R3532" s="52" t="str" cm="1">
        <f t="array" ref="R3532">_xlfn.IFS(ROUND(Q3532,0)=5,"Excellent",ROUND(Q3532,0)=4,"Good",ROUND(Q3532,0)=3,"Ok",ROUND(Q3532,0)&lt;3,"Bad")</f>
        <v>Excellent</v>
      </c>
      <c r="S3532">
        <v>52</v>
      </c>
      <c r="T3532" t="str">
        <f t="shared" si="222"/>
        <v>No</v>
      </c>
      <c r="U3532" s="65">
        <v>43212</v>
      </c>
      <c r="V3532" s="65">
        <v>43991</v>
      </c>
      <c r="W3532">
        <v>262</v>
      </c>
      <c r="X3532" t="str">
        <f t="shared" si="223"/>
        <v>Active</v>
      </c>
      <c r="Y3532" t="s">
        <v>15616</v>
      </c>
    </row>
    <row r="3533" spans="1:25" x14ac:dyDescent="0.25">
      <c r="A3533">
        <v>3532</v>
      </c>
      <c r="B3533" t="s">
        <v>2556</v>
      </c>
      <c r="C3533">
        <v>3503</v>
      </c>
      <c r="D3533" t="str">
        <f>VLOOKUP($C3533,Hosts!$A:$O,10,0)</f>
        <v>New York</v>
      </c>
      <c r="E3533" s="67">
        <f>INDEX(Hosts!$A:$O,MATCH(Places!$C3533,Hosts!$A:$A,0),MATCH(Places!E$1,Hosts!$1:$1,0))</f>
        <v>1</v>
      </c>
      <c r="F3533" s="67">
        <f>INDEX(Hosts!$A:$O,MATCH(Places!$C3533,Hosts!$A:$A,0),MATCH(Places!F$1,Hosts!$1:$1,0))</f>
        <v>0.94</v>
      </c>
      <c r="G3533" s="67" t="str">
        <f>INDEX(Hosts!$A:$O,MATCH(Places!$C3533,Hosts!$A:$A,0),MATCH(Places!G$1,Hosts!$1:$1,0))</f>
        <v>Yes</v>
      </c>
      <c r="H3533">
        <v>22</v>
      </c>
      <c r="I3533" t="str">
        <f>VLOOKUP($H3533,Neighborhoods!$A:$C,2,0)</f>
        <v>Queens</v>
      </c>
      <c r="J3533" t="str">
        <f>VLOOKUP($H3533,Neighborhoods!$A:$C,3,0)</f>
        <v>Flushing</v>
      </c>
      <c r="K3533" t="s">
        <v>1</v>
      </c>
      <c r="L3533" t="str">
        <f t="shared" si="220"/>
        <v>Yes</v>
      </c>
      <c r="M3533">
        <v>2</v>
      </c>
      <c r="N3533" t="str" cm="1">
        <f t="array" ref="N3533">_xlfn.IFS(M3533&lt;=2,"Small",M3533&lt;=5,"Medium",M3533&gt;5,"Large")</f>
        <v>Small</v>
      </c>
      <c r="O3533" s="50">
        <v>45</v>
      </c>
      <c r="P3533" s="67">
        <f t="shared" si="221"/>
        <v>0.03</v>
      </c>
      <c r="Q3533" s="52">
        <v>4.9800000000000004</v>
      </c>
      <c r="R3533" s="52" t="str" cm="1">
        <f t="array" ref="R3533">_xlfn.IFS(ROUND(Q3533,0)=5,"Excellent",ROUND(Q3533,0)=4,"Good",ROUND(Q3533,0)=3,"Ok",ROUND(Q3533,0)&lt;3,"Bad")</f>
        <v>Excellent</v>
      </c>
      <c r="S3533">
        <v>151</v>
      </c>
      <c r="T3533" t="str">
        <f t="shared" si="222"/>
        <v>Yes</v>
      </c>
      <c r="U3533" s="65">
        <v>43225</v>
      </c>
      <c r="V3533" s="65">
        <v>44045</v>
      </c>
      <c r="W3533">
        <v>83</v>
      </c>
      <c r="X3533" t="str">
        <f t="shared" si="223"/>
        <v>Active</v>
      </c>
      <c r="Y3533" t="s">
        <v>15615</v>
      </c>
    </row>
    <row r="3534" spans="1:25" x14ac:dyDescent="0.25">
      <c r="A3534">
        <v>3533</v>
      </c>
      <c r="B3534" t="s">
        <v>14560</v>
      </c>
      <c r="C3534">
        <v>1888</v>
      </c>
      <c r="D3534" t="str">
        <f>VLOOKUP($C3534,Hosts!$A:$O,10,0)</f>
        <v>New York</v>
      </c>
      <c r="E3534" s="67">
        <f>INDEX(Hosts!$A:$O,MATCH(Places!$C3534,Hosts!$A:$A,0),MATCH(Places!E$1,Hosts!$1:$1,0))</f>
        <v>1</v>
      </c>
      <c r="F3534" s="67">
        <f>INDEX(Hosts!$A:$O,MATCH(Places!$C3534,Hosts!$A:$A,0),MATCH(Places!F$1,Hosts!$1:$1,0))</f>
        <v>0.98</v>
      </c>
      <c r="G3534" s="67" t="str">
        <f>INDEX(Hosts!$A:$O,MATCH(Places!$C3534,Hosts!$A:$A,0),MATCH(Places!G$1,Hosts!$1:$1,0))</f>
        <v>No</v>
      </c>
      <c r="H3534">
        <v>7</v>
      </c>
      <c r="I3534" t="str">
        <f>VLOOKUP($H3534,Neighborhoods!$A:$C,2,0)</f>
        <v>Brooklyn</v>
      </c>
      <c r="J3534" t="str">
        <f>VLOOKUP($H3534,Neighborhoods!$A:$C,3,0)</f>
        <v>Bedford-Stuyvesant</v>
      </c>
      <c r="K3534" t="s">
        <v>1</v>
      </c>
      <c r="L3534" t="str">
        <f t="shared" si="220"/>
        <v>Yes</v>
      </c>
      <c r="M3534">
        <v>4</v>
      </c>
      <c r="N3534" t="str" cm="1">
        <f t="array" ref="N3534">_xlfn.IFS(M3534&lt;=2,"Small",M3534&lt;=5,"Medium",M3534&gt;5,"Large")</f>
        <v>Medium</v>
      </c>
      <c r="O3534" s="50">
        <v>64</v>
      </c>
      <c r="P3534" s="67">
        <f t="shared" si="221"/>
        <v>0.03</v>
      </c>
      <c r="Q3534" s="52">
        <v>4.51</v>
      </c>
      <c r="R3534" s="52" t="str" cm="1">
        <f t="array" ref="R3534">_xlfn.IFS(ROUND(Q3534,0)=5,"Excellent",ROUND(Q3534,0)=4,"Good",ROUND(Q3534,0)=3,"Ok",ROUND(Q3534,0)&lt;3,"Bad")</f>
        <v>Excellent</v>
      </c>
      <c r="S3534">
        <v>144</v>
      </c>
      <c r="T3534" t="str">
        <f t="shared" si="222"/>
        <v>No</v>
      </c>
      <c r="U3534" s="65">
        <v>43205</v>
      </c>
      <c r="V3534" s="65">
        <v>44047</v>
      </c>
      <c r="W3534">
        <v>0</v>
      </c>
      <c r="X3534" t="str">
        <f t="shared" si="223"/>
        <v>Inactive</v>
      </c>
      <c r="Y3534" t="s">
        <v>15616</v>
      </c>
    </row>
    <row r="3535" spans="1:25" x14ac:dyDescent="0.25">
      <c r="A3535">
        <v>3534</v>
      </c>
      <c r="B3535" t="s">
        <v>13167</v>
      </c>
      <c r="C3535">
        <v>1888</v>
      </c>
      <c r="D3535" t="str">
        <f>VLOOKUP($C3535,Hosts!$A:$O,10,0)</f>
        <v>New York</v>
      </c>
      <c r="E3535" s="67">
        <f>INDEX(Hosts!$A:$O,MATCH(Places!$C3535,Hosts!$A:$A,0),MATCH(Places!E$1,Hosts!$1:$1,0))</f>
        <v>1</v>
      </c>
      <c r="F3535" s="67">
        <f>INDEX(Hosts!$A:$O,MATCH(Places!$C3535,Hosts!$A:$A,0),MATCH(Places!F$1,Hosts!$1:$1,0))</f>
        <v>0.98</v>
      </c>
      <c r="G3535" s="67" t="str">
        <f>INDEX(Hosts!$A:$O,MATCH(Places!$C3535,Hosts!$A:$A,0),MATCH(Places!G$1,Hosts!$1:$1,0))</f>
        <v>No</v>
      </c>
      <c r="H3535">
        <v>7</v>
      </c>
      <c r="I3535" t="str">
        <f>VLOOKUP($H3535,Neighborhoods!$A:$C,2,0)</f>
        <v>Brooklyn</v>
      </c>
      <c r="J3535" t="str">
        <f>VLOOKUP($H3535,Neighborhoods!$A:$C,3,0)</f>
        <v>Bedford-Stuyvesant</v>
      </c>
      <c r="K3535" t="s">
        <v>1</v>
      </c>
      <c r="L3535" t="str">
        <f t="shared" si="220"/>
        <v>Yes</v>
      </c>
      <c r="M3535">
        <v>4</v>
      </c>
      <c r="N3535" t="str" cm="1">
        <f t="array" ref="N3535">_xlfn.IFS(M3535&lt;=2,"Small",M3535&lt;=5,"Medium",M3535&gt;5,"Large")</f>
        <v>Medium</v>
      </c>
      <c r="O3535" s="50">
        <v>47</v>
      </c>
      <c r="P3535" s="67">
        <f t="shared" si="221"/>
        <v>0.03</v>
      </c>
      <c r="Q3535" s="52">
        <v>4.72</v>
      </c>
      <c r="R3535" s="52" t="str" cm="1">
        <f t="array" ref="R3535">_xlfn.IFS(ROUND(Q3535,0)=5,"Excellent",ROUND(Q3535,0)=4,"Good",ROUND(Q3535,0)=3,"Ok",ROUND(Q3535,0)&lt;3,"Bad")</f>
        <v>Excellent</v>
      </c>
      <c r="S3535">
        <v>141</v>
      </c>
      <c r="T3535" t="str">
        <f t="shared" si="222"/>
        <v>No</v>
      </c>
      <c r="U3535" s="65">
        <v>43202</v>
      </c>
      <c r="V3535" s="65">
        <v>44055</v>
      </c>
      <c r="W3535">
        <v>53</v>
      </c>
      <c r="X3535" t="str">
        <f t="shared" si="223"/>
        <v>Active</v>
      </c>
      <c r="Y3535" t="s">
        <v>15616</v>
      </c>
    </row>
    <row r="3536" spans="1:25" x14ac:dyDescent="0.25">
      <c r="A3536">
        <v>3535</v>
      </c>
      <c r="B3536" t="s">
        <v>15611</v>
      </c>
      <c r="C3536">
        <v>1888</v>
      </c>
      <c r="D3536" t="str">
        <f>VLOOKUP($C3536,Hosts!$A:$O,10,0)</f>
        <v>New York</v>
      </c>
      <c r="E3536" s="67">
        <f>INDEX(Hosts!$A:$O,MATCH(Places!$C3536,Hosts!$A:$A,0),MATCH(Places!E$1,Hosts!$1:$1,0))</f>
        <v>1</v>
      </c>
      <c r="F3536" s="67">
        <f>INDEX(Hosts!$A:$O,MATCH(Places!$C3536,Hosts!$A:$A,0),MATCH(Places!F$1,Hosts!$1:$1,0))</f>
        <v>0.98</v>
      </c>
      <c r="G3536" s="67" t="str">
        <f>INDEX(Hosts!$A:$O,MATCH(Places!$C3536,Hosts!$A:$A,0),MATCH(Places!G$1,Hosts!$1:$1,0))</f>
        <v>No</v>
      </c>
      <c r="H3536">
        <v>7</v>
      </c>
      <c r="I3536" t="str">
        <f>VLOOKUP($H3536,Neighborhoods!$A:$C,2,0)</f>
        <v>Brooklyn</v>
      </c>
      <c r="J3536" t="str">
        <f>VLOOKUP($H3536,Neighborhoods!$A:$C,3,0)</f>
        <v>Bedford-Stuyvesant</v>
      </c>
      <c r="K3536" t="s">
        <v>1</v>
      </c>
      <c r="L3536" t="str">
        <f t="shared" si="220"/>
        <v>Yes</v>
      </c>
      <c r="M3536">
        <v>3</v>
      </c>
      <c r="N3536" t="str" cm="1">
        <f t="array" ref="N3536">_xlfn.IFS(M3536&lt;=2,"Small",M3536&lt;=5,"Medium",M3536&gt;5,"Large")</f>
        <v>Medium</v>
      </c>
      <c r="O3536" s="50">
        <v>38</v>
      </c>
      <c r="P3536" s="67">
        <f t="shared" si="221"/>
        <v>0.03</v>
      </c>
      <c r="Q3536" s="52">
        <v>4.8099999999999996</v>
      </c>
      <c r="R3536" s="52" t="str" cm="1">
        <f t="array" ref="R3536">_xlfn.IFS(ROUND(Q3536,0)=5,"Excellent",ROUND(Q3536,0)=4,"Good",ROUND(Q3536,0)=3,"Ok",ROUND(Q3536,0)&lt;3,"Bad")</f>
        <v>Excellent</v>
      </c>
      <c r="S3536">
        <v>124</v>
      </c>
      <c r="T3536" t="str">
        <f t="shared" si="222"/>
        <v>Yes</v>
      </c>
      <c r="U3536" s="65">
        <v>43201</v>
      </c>
      <c r="V3536" s="65">
        <v>43910</v>
      </c>
      <c r="W3536">
        <v>42</v>
      </c>
      <c r="X3536" t="str">
        <f t="shared" si="223"/>
        <v>Active</v>
      </c>
      <c r="Y3536" t="s">
        <v>15615</v>
      </c>
    </row>
    <row r="3537" spans="1:25" x14ac:dyDescent="0.25">
      <c r="A3537">
        <v>3536</v>
      </c>
      <c r="B3537" t="s">
        <v>15440</v>
      </c>
      <c r="C3537">
        <v>3209</v>
      </c>
      <c r="D3537" t="str">
        <f>VLOOKUP($C3537,Hosts!$A:$O,10,0)</f>
        <v>New York</v>
      </c>
      <c r="E3537" s="67">
        <f>INDEX(Hosts!$A:$O,MATCH(Places!$C3537,Hosts!$A:$A,0),MATCH(Places!E$1,Hosts!$1:$1,0))</f>
        <v>0.13</v>
      </c>
      <c r="F3537" s="67">
        <f>INDEX(Hosts!$A:$O,MATCH(Places!$C3537,Hosts!$A:$A,0),MATCH(Places!F$1,Hosts!$1:$1,0))</f>
        <v>0.73</v>
      </c>
      <c r="G3537" s="67" t="str">
        <f>INDEX(Hosts!$A:$O,MATCH(Places!$C3537,Hosts!$A:$A,0),MATCH(Places!G$1,Hosts!$1:$1,0))</f>
        <v>No</v>
      </c>
      <c r="H3537">
        <v>12</v>
      </c>
      <c r="I3537" t="str">
        <f>VLOOKUP($H3537,Neighborhoods!$A:$C,2,0)</f>
        <v>Brooklyn</v>
      </c>
      <c r="J3537" t="str">
        <f>VLOOKUP($H3537,Neighborhoods!$A:$C,3,0)</f>
        <v>Williamsburg</v>
      </c>
      <c r="K3537" t="s">
        <v>1</v>
      </c>
      <c r="L3537" t="str">
        <f t="shared" si="220"/>
        <v>Yes</v>
      </c>
      <c r="M3537">
        <v>2</v>
      </c>
      <c r="N3537" t="str" cm="1">
        <f t="array" ref="N3537">_xlfn.IFS(M3537&lt;=2,"Small",M3537&lt;=5,"Medium",M3537&gt;5,"Large")</f>
        <v>Small</v>
      </c>
      <c r="O3537" s="50">
        <v>85</v>
      </c>
      <c r="P3537" s="67">
        <f t="shared" si="221"/>
        <v>0.03</v>
      </c>
      <c r="Q3537" s="52">
        <v>4.8600000000000003</v>
      </c>
      <c r="R3537" s="52" t="str" cm="1">
        <f t="array" ref="R3537">_xlfn.IFS(ROUND(Q3537,0)=5,"Excellent",ROUND(Q3537,0)=4,"Good",ROUND(Q3537,0)=3,"Ok",ROUND(Q3537,0)&lt;3,"Bad")</f>
        <v>Excellent</v>
      </c>
      <c r="S3537">
        <v>14</v>
      </c>
      <c r="T3537" t="str">
        <f t="shared" si="222"/>
        <v>No</v>
      </c>
      <c r="U3537" s="65">
        <v>43200</v>
      </c>
      <c r="V3537" s="65">
        <v>43850</v>
      </c>
      <c r="W3537">
        <v>0</v>
      </c>
      <c r="X3537" t="str">
        <f t="shared" si="223"/>
        <v>Inactive</v>
      </c>
      <c r="Y3537" t="s">
        <v>15616</v>
      </c>
    </row>
    <row r="3538" spans="1:25" x14ac:dyDescent="0.25">
      <c r="A3538">
        <v>3537</v>
      </c>
      <c r="B3538" t="s">
        <v>15161</v>
      </c>
      <c r="C3538">
        <v>3209</v>
      </c>
      <c r="D3538" t="str">
        <f>VLOOKUP($C3538,Hosts!$A:$O,10,0)</f>
        <v>New York</v>
      </c>
      <c r="E3538" s="67">
        <f>INDEX(Hosts!$A:$O,MATCH(Places!$C3538,Hosts!$A:$A,0),MATCH(Places!E$1,Hosts!$1:$1,0))</f>
        <v>0.13</v>
      </c>
      <c r="F3538" s="67">
        <f>INDEX(Hosts!$A:$O,MATCH(Places!$C3538,Hosts!$A:$A,0),MATCH(Places!F$1,Hosts!$1:$1,0))</f>
        <v>0.73</v>
      </c>
      <c r="G3538" s="67" t="str">
        <f>INDEX(Hosts!$A:$O,MATCH(Places!$C3538,Hosts!$A:$A,0),MATCH(Places!G$1,Hosts!$1:$1,0))</f>
        <v>No</v>
      </c>
      <c r="H3538">
        <v>12</v>
      </c>
      <c r="I3538" t="str">
        <f>VLOOKUP($H3538,Neighborhoods!$A:$C,2,0)</f>
        <v>Brooklyn</v>
      </c>
      <c r="J3538" t="str">
        <f>VLOOKUP($H3538,Neighborhoods!$A:$C,3,0)</f>
        <v>Williamsburg</v>
      </c>
      <c r="K3538" t="s">
        <v>11822</v>
      </c>
      <c r="L3538" t="str">
        <f t="shared" si="220"/>
        <v>No</v>
      </c>
      <c r="M3538">
        <v>6</v>
      </c>
      <c r="N3538" t="str" cm="1">
        <f t="array" ref="N3538">_xlfn.IFS(M3538&lt;=2,"Small",M3538&lt;=5,"Medium",M3538&gt;5,"Large")</f>
        <v>Large</v>
      </c>
      <c r="O3538" s="50">
        <v>295</v>
      </c>
      <c r="P3538" s="67">
        <f t="shared" si="221"/>
        <v>0.04</v>
      </c>
      <c r="Q3538" s="52">
        <v>4.63</v>
      </c>
      <c r="R3538" s="52" t="str" cm="1">
        <f t="array" ref="R3538">_xlfn.IFS(ROUND(Q3538,0)=5,"Excellent",ROUND(Q3538,0)=4,"Good",ROUND(Q3538,0)=3,"Ok",ROUND(Q3538,0)&lt;3,"Bad")</f>
        <v>Excellent</v>
      </c>
      <c r="S3538">
        <v>38</v>
      </c>
      <c r="T3538" t="str">
        <f t="shared" si="222"/>
        <v>No</v>
      </c>
      <c r="U3538" s="65">
        <v>43224</v>
      </c>
      <c r="V3538" s="65">
        <v>43862</v>
      </c>
      <c r="W3538">
        <v>365</v>
      </c>
      <c r="X3538" t="str">
        <f t="shared" si="223"/>
        <v>Active</v>
      </c>
      <c r="Y3538" t="s">
        <v>15615</v>
      </c>
    </row>
    <row r="3539" spans="1:25" x14ac:dyDescent="0.25">
      <c r="A3539">
        <v>3538</v>
      </c>
      <c r="B3539" t="s">
        <v>2557</v>
      </c>
      <c r="C3539">
        <v>3503</v>
      </c>
      <c r="D3539" t="str">
        <f>VLOOKUP($C3539,Hosts!$A:$O,10,0)</f>
        <v>New York</v>
      </c>
      <c r="E3539" s="67">
        <f>INDEX(Hosts!$A:$O,MATCH(Places!$C3539,Hosts!$A:$A,0),MATCH(Places!E$1,Hosts!$1:$1,0))</f>
        <v>1</v>
      </c>
      <c r="F3539" s="67">
        <f>INDEX(Hosts!$A:$O,MATCH(Places!$C3539,Hosts!$A:$A,0),MATCH(Places!F$1,Hosts!$1:$1,0))</f>
        <v>0.94</v>
      </c>
      <c r="G3539" s="67" t="str">
        <f>INDEX(Hosts!$A:$O,MATCH(Places!$C3539,Hosts!$A:$A,0),MATCH(Places!G$1,Hosts!$1:$1,0))</f>
        <v>Yes</v>
      </c>
      <c r="H3539">
        <v>22</v>
      </c>
      <c r="I3539" t="str">
        <f>VLOOKUP($H3539,Neighborhoods!$A:$C,2,0)</f>
        <v>Queens</v>
      </c>
      <c r="J3539" t="str">
        <f>VLOOKUP($H3539,Neighborhoods!$A:$C,3,0)</f>
        <v>Flushing</v>
      </c>
      <c r="K3539" t="s">
        <v>1</v>
      </c>
      <c r="L3539" t="str">
        <f t="shared" si="220"/>
        <v>Yes</v>
      </c>
      <c r="M3539">
        <v>2</v>
      </c>
      <c r="N3539" t="str" cm="1">
        <f t="array" ref="N3539">_xlfn.IFS(M3539&lt;=2,"Small",M3539&lt;=5,"Medium",M3539&gt;5,"Large")</f>
        <v>Small</v>
      </c>
      <c r="O3539" s="50">
        <v>65</v>
      </c>
      <c r="P3539" s="67">
        <f t="shared" si="221"/>
        <v>0.03</v>
      </c>
      <c r="Q3539" s="52">
        <v>4.97</v>
      </c>
      <c r="R3539" s="52" t="str" cm="1">
        <f t="array" ref="R3539">_xlfn.IFS(ROUND(Q3539,0)=5,"Excellent",ROUND(Q3539,0)=4,"Good",ROUND(Q3539,0)=3,"Ok",ROUND(Q3539,0)&lt;3,"Bad")</f>
        <v>Excellent</v>
      </c>
      <c r="S3539">
        <v>144</v>
      </c>
      <c r="T3539" t="str">
        <f t="shared" si="222"/>
        <v>Yes</v>
      </c>
      <c r="U3539" s="65">
        <v>43219</v>
      </c>
      <c r="V3539" s="65">
        <v>44037</v>
      </c>
      <c r="W3539">
        <v>63</v>
      </c>
      <c r="X3539" t="str">
        <f t="shared" si="223"/>
        <v>Active</v>
      </c>
      <c r="Y3539" t="s">
        <v>15615</v>
      </c>
    </row>
    <row r="3540" spans="1:25" x14ac:dyDescent="0.25">
      <c r="A3540">
        <v>3539</v>
      </c>
      <c r="B3540" t="s">
        <v>2558</v>
      </c>
      <c r="C3540">
        <v>1727</v>
      </c>
      <c r="D3540" t="str">
        <f>VLOOKUP($C3540,Hosts!$A:$O,10,0)</f>
        <v>New York</v>
      </c>
      <c r="E3540" s="67">
        <f>INDEX(Hosts!$A:$O,MATCH(Places!$C3540,Hosts!$A:$A,0),MATCH(Places!E$1,Hosts!$1:$1,0))</f>
        <v>1</v>
      </c>
      <c r="F3540" s="67">
        <f>INDEX(Hosts!$A:$O,MATCH(Places!$C3540,Hosts!$A:$A,0),MATCH(Places!F$1,Hosts!$1:$1,0))</f>
        <v>1</v>
      </c>
      <c r="G3540" s="67" t="str">
        <f>INDEX(Hosts!$A:$O,MATCH(Places!$C3540,Hosts!$A:$A,0),MATCH(Places!G$1,Hosts!$1:$1,0))</f>
        <v>Yes</v>
      </c>
      <c r="H3540">
        <v>16</v>
      </c>
      <c r="I3540" t="str">
        <f>VLOOKUP($H3540,Neighborhoods!$A:$C,2,0)</f>
        <v>Manhattan</v>
      </c>
      <c r="J3540" t="str">
        <f>VLOOKUP($H3540,Neighborhoods!$A:$C,3,0)</f>
        <v>Harlem</v>
      </c>
      <c r="K3540" t="s">
        <v>11822</v>
      </c>
      <c r="L3540" t="str">
        <f t="shared" si="220"/>
        <v>No</v>
      </c>
      <c r="M3540">
        <v>6</v>
      </c>
      <c r="N3540" t="str" cm="1">
        <f t="array" ref="N3540">_xlfn.IFS(M3540&lt;=2,"Small",M3540&lt;=5,"Medium",M3540&gt;5,"Large")</f>
        <v>Large</v>
      </c>
      <c r="O3540" s="50">
        <v>84</v>
      </c>
      <c r="P3540" s="67">
        <f t="shared" si="221"/>
        <v>0.03</v>
      </c>
      <c r="Q3540" s="52">
        <v>4.96</v>
      </c>
      <c r="R3540" s="52" t="str" cm="1">
        <f t="array" ref="R3540">_xlfn.IFS(ROUND(Q3540,0)=5,"Excellent",ROUND(Q3540,0)=4,"Good",ROUND(Q3540,0)=3,"Ok",ROUND(Q3540,0)&lt;3,"Bad")</f>
        <v>Excellent</v>
      </c>
      <c r="S3540">
        <v>68</v>
      </c>
      <c r="T3540" t="str">
        <f t="shared" si="222"/>
        <v>No</v>
      </c>
      <c r="U3540" s="65">
        <v>43203</v>
      </c>
      <c r="V3540" s="65">
        <v>44051</v>
      </c>
      <c r="W3540">
        <v>247</v>
      </c>
      <c r="X3540" t="str">
        <f t="shared" si="223"/>
        <v>Active</v>
      </c>
      <c r="Y3540" t="s">
        <v>15616</v>
      </c>
    </row>
    <row r="3541" spans="1:25" x14ac:dyDescent="0.25">
      <c r="A3541">
        <v>3540</v>
      </c>
      <c r="B3541" t="s">
        <v>2559</v>
      </c>
      <c r="C3541">
        <v>2241</v>
      </c>
      <c r="D3541" t="str">
        <f>VLOOKUP($C3541,Hosts!$A:$O,10,0)</f>
        <v>Maryland</v>
      </c>
      <c r="E3541" s="67">
        <f>INDEX(Hosts!$A:$O,MATCH(Places!$C3541,Hosts!$A:$A,0),MATCH(Places!E$1,Hosts!$1:$1,0))</f>
        <v>1</v>
      </c>
      <c r="F3541" s="67">
        <f>INDEX(Hosts!$A:$O,MATCH(Places!$C3541,Hosts!$A:$A,0),MATCH(Places!F$1,Hosts!$1:$1,0))</f>
        <v>0.98</v>
      </c>
      <c r="G3541" s="67" t="str">
        <f>INDEX(Hosts!$A:$O,MATCH(Places!$C3541,Hosts!$A:$A,0),MATCH(Places!G$1,Hosts!$1:$1,0))</f>
        <v>Yes</v>
      </c>
      <c r="H3541">
        <v>23</v>
      </c>
      <c r="I3541" t="str">
        <f>VLOOKUP($H3541,Neighborhoods!$A:$C,2,0)</f>
        <v>Queens</v>
      </c>
      <c r="J3541" t="str">
        <f>VLOOKUP($H3541,Neighborhoods!$A:$C,3,0)</f>
        <v>Jamaica</v>
      </c>
      <c r="K3541" t="s">
        <v>11822</v>
      </c>
      <c r="L3541" t="str">
        <f t="shared" si="220"/>
        <v>No</v>
      </c>
      <c r="M3541">
        <v>6</v>
      </c>
      <c r="N3541" t="str" cm="1">
        <f t="array" ref="N3541">_xlfn.IFS(M3541&lt;=2,"Small",M3541&lt;=5,"Medium",M3541&gt;5,"Large")</f>
        <v>Large</v>
      </c>
      <c r="O3541" s="50">
        <v>146</v>
      </c>
      <c r="P3541" s="67">
        <f t="shared" si="221"/>
        <v>0.03</v>
      </c>
      <c r="Q3541" s="52">
        <v>4.99</v>
      </c>
      <c r="R3541" s="52" t="str" cm="1">
        <f t="array" ref="R3541">_xlfn.IFS(ROUND(Q3541,0)=5,"Excellent",ROUND(Q3541,0)=4,"Good",ROUND(Q3541,0)=3,"Ok",ROUND(Q3541,0)&lt;3,"Bad")</f>
        <v>Excellent</v>
      </c>
      <c r="S3541">
        <v>87</v>
      </c>
      <c r="T3541" t="str">
        <f t="shared" si="222"/>
        <v>No</v>
      </c>
      <c r="U3541" s="65">
        <v>43268</v>
      </c>
      <c r="V3541" s="65">
        <v>44036</v>
      </c>
      <c r="W3541">
        <v>87</v>
      </c>
      <c r="X3541" t="str">
        <f t="shared" si="223"/>
        <v>Active</v>
      </c>
      <c r="Y3541" t="s">
        <v>15615</v>
      </c>
    </row>
    <row r="3542" spans="1:25" x14ac:dyDescent="0.25">
      <c r="A3542">
        <v>3541</v>
      </c>
      <c r="B3542" t="s">
        <v>2560</v>
      </c>
      <c r="C3542">
        <v>3509</v>
      </c>
      <c r="D3542" t="str">
        <f>VLOOKUP($C3542,Hosts!$A:$O,10,0)</f>
        <v>New York</v>
      </c>
      <c r="E3542" s="67">
        <f>INDEX(Hosts!$A:$O,MATCH(Places!$C3542,Hosts!$A:$A,0),MATCH(Places!E$1,Hosts!$1:$1,0))</f>
        <v>1</v>
      </c>
      <c r="F3542" s="67">
        <f>INDEX(Hosts!$A:$O,MATCH(Places!$C3542,Hosts!$A:$A,0),MATCH(Places!F$1,Hosts!$1:$1,0))</f>
        <v>0.94</v>
      </c>
      <c r="G3542" s="67" t="str">
        <f>INDEX(Hosts!$A:$O,MATCH(Places!$C3542,Hosts!$A:$A,0),MATCH(Places!G$1,Hosts!$1:$1,0))</f>
        <v>No</v>
      </c>
      <c r="H3542">
        <v>21</v>
      </c>
      <c r="I3542" t="str">
        <f>VLOOKUP($H3542,Neighborhoods!$A:$C,2,0)</f>
        <v>Queens</v>
      </c>
      <c r="J3542" t="str">
        <f>VLOOKUP($H3542,Neighborhoods!$A:$C,3,0)</f>
        <v>Astoria</v>
      </c>
      <c r="K3542" t="s">
        <v>1</v>
      </c>
      <c r="L3542" t="str">
        <f t="shared" si="220"/>
        <v>Yes</v>
      </c>
      <c r="M3542">
        <v>2</v>
      </c>
      <c r="N3542" t="str" cm="1">
        <f t="array" ref="N3542">_xlfn.IFS(M3542&lt;=2,"Small",M3542&lt;=5,"Medium",M3542&gt;5,"Large")</f>
        <v>Small</v>
      </c>
      <c r="O3542" s="50">
        <v>55</v>
      </c>
      <c r="P3542" s="67">
        <f t="shared" si="221"/>
        <v>0.03</v>
      </c>
      <c r="Q3542" s="52">
        <v>4.75</v>
      </c>
      <c r="R3542" s="52" t="str" cm="1">
        <f t="array" ref="R3542">_xlfn.IFS(ROUND(Q3542,0)=5,"Excellent",ROUND(Q3542,0)=4,"Good",ROUND(Q3542,0)=3,"Ok",ROUND(Q3542,0)&lt;3,"Bad")</f>
        <v>Excellent</v>
      </c>
      <c r="S3542">
        <v>112</v>
      </c>
      <c r="T3542" t="str">
        <f t="shared" si="222"/>
        <v>No</v>
      </c>
      <c r="U3542" s="65">
        <v>43220</v>
      </c>
      <c r="V3542" s="65">
        <v>44045</v>
      </c>
      <c r="W3542">
        <v>45</v>
      </c>
      <c r="X3542" t="str">
        <f t="shared" si="223"/>
        <v>Active</v>
      </c>
      <c r="Y3542" t="s">
        <v>15615</v>
      </c>
    </row>
    <row r="3543" spans="1:25" x14ac:dyDescent="0.25">
      <c r="A3543">
        <v>3542</v>
      </c>
      <c r="B3543" t="s">
        <v>2561</v>
      </c>
      <c r="C3543">
        <v>1741</v>
      </c>
      <c r="D3543" t="str">
        <f>VLOOKUP($C3543,Hosts!$A:$O,10,0)</f>
        <v>New York</v>
      </c>
      <c r="E3543" s="67">
        <f>INDEX(Hosts!$A:$O,MATCH(Places!$C3543,Hosts!$A:$A,0),MATCH(Places!E$1,Hosts!$1:$1,0))</f>
        <v>1</v>
      </c>
      <c r="F3543" s="67">
        <f>INDEX(Hosts!$A:$O,MATCH(Places!$C3543,Hosts!$A:$A,0),MATCH(Places!F$1,Hosts!$1:$1,0))</f>
        <v>0.99</v>
      </c>
      <c r="G3543" s="67" t="str">
        <f>INDEX(Hosts!$A:$O,MATCH(Places!$C3543,Hosts!$A:$A,0),MATCH(Places!G$1,Hosts!$1:$1,0))</f>
        <v>No</v>
      </c>
      <c r="H3543">
        <v>6</v>
      </c>
      <c r="I3543" t="str">
        <f>VLOOKUP($H3543,Neighborhoods!$A:$C,2,0)</f>
        <v>Bronx</v>
      </c>
      <c r="J3543" t="str">
        <f>VLOOKUP($H3543,Neighborhoods!$A:$C,3,0)</f>
        <v>Wakefield</v>
      </c>
      <c r="K3543" t="s">
        <v>11822</v>
      </c>
      <c r="L3543" t="str">
        <f t="shared" si="220"/>
        <v>No</v>
      </c>
      <c r="M3543">
        <v>2</v>
      </c>
      <c r="N3543" t="str" cm="1">
        <f t="array" ref="N3543">_xlfn.IFS(M3543&lt;=2,"Small",M3543&lt;=5,"Medium",M3543&gt;5,"Large")</f>
        <v>Small</v>
      </c>
      <c r="O3543" s="50">
        <v>59</v>
      </c>
      <c r="P3543" s="67">
        <f t="shared" si="221"/>
        <v>0.03</v>
      </c>
      <c r="Q3543" s="52">
        <v>4.76</v>
      </c>
      <c r="R3543" s="52" t="str" cm="1">
        <f t="array" ref="R3543">_xlfn.IFS(ROUND(Q3543,0)=5,"Excellent",ROUND(Q3543,0)=4,"Good",ROUND(Q3543,0)=3,"Ok",ROUND(Q3543,0)&lt;3,"Bad")</f>
        <v>Excellent</v>
      </c>
      <c r="S3543">
        <v>17</v>
      </c>
      <c r="T3543" t="str">
        <f t="shared" si="222"/>
        <v>No</v>
      </c>
      <c r="U3543" s="65">
        <v>43265</v>
      </c>
      <c r="V3543" s="65">
        <v>44009</v>
      </c>
      <c r="W3543">
        <v>228</v>
      </c>
      <c r="X3543" t="str">
        <f t="shared" si="223"/>
        <v>Active</v>
      </c>
      <c r="Y3543" t="s">
        <v>15616</v>
      </c>
    </row>
    <row r="3544" spans="1:25" x14ac:dyDescent="0.25">
      <c r="A3544">
        <v>3543</v>
      </c>
      <c r="B3544" t="s">
        <v>2562</v>
      </c>
      <c r="C3544">
        <v>3512</v>
      </c>
      <c r="D3544" t="str">
        <f>VLOOKUP($C3544,Hosts!$A:$O,10,0)</f>
        <v>New York</v>
      </c>
      <c r="E3544" s="67">
        <f>INDEX(Hosts!$A:$O,MATCH(Places!$C3544,Hosts!$A:$A,0),MATCH(Places!E$1,Hosts!$1:$1,0))</f>
        <v>1</v>
      </c>
      <c r="F3544" s="67">
        <f>INDEX(Hosts!$A:$O,MATCH(Places!$C3544,Hosts!$A:$A,0),MATCH(Places!F$1,Hosts!$1:$1,0))</f>
        <v>1</v>
      </c>
      <c r="G3544" s="67" t="str">
        <f>INDEX(Hosts!$A:$O,MATCH(Places!$C3544,Hosts!$A:$A,0),MATCH(Places!G$1,Hosts!$1:$1,0))</f>
        <v>Yes</v>
      </c>
      <c r="H3544">
        <v>24</v>
      </c>
      <c r="I3544" t="str">
        <f>VLOOKUP($H3544,Neighborhoods!$A:$C,2,0)</f>
        <v>Queens</v>
      </c>
      <c r="J3544" t="str">
        <f>VLOOKUP($H3544,Neighborhoods!$A:$C,3,0)</f>
        <v>Long Island City</v>
      </c>
      <c r="K3544" t="s">
        <v>11822</v>
      </c>
      <c r="L3544" t="str">
        <f t="shared" si="220"/>
        <v>No</v>
      </c>
      <c r="M3544">
        <v>3</v>
      </c>
      <c r="N3544" t="str" cm="1">
        <f t="array" ref="N3544">_xlfn.IFS(M3544&lt;=2,"Small",M3544&lt;=5,"Medium",M3544&gt;5,"Large")</f>
        <v>Medium</v>
      </c>
      <c r="O3544" s="50">
        <v>200</v>
      </c>
      <c r="P3544" s="67">
        <f t="shared" si="221"/>
        <v>0.04</v>
      </c>
      <c r="Q3544" s="52">
        <v>4.76</v>
      </c>
      <c r="R3544" s="52" t="str" cm="1">
        <f t="array" ref="R3544">_xlfn.IFS(ROUND(Q3544,0)=5,"Excellent",ROUND(Q3544,0)=4,"Good",ROUND(Q3544,0)=3,"Ok",ROUND(Q3544,0)&lt;3,"Bad")</f>
        <v>Excellent</v>
      </c>
      <c r="S3544">
        <v>54</v>
      </c>
      <c r="T3544" t="str">
        <f t="shared" si="222"/>
        <v>No</v>
      </c>
      <c r="U3544" s="65">
        <v>43210</v>
      </c>
      <c r="V3544" s="65">
        <v>43905</v>
      </c>
      <c r="W3544">
        <v>365</v>
      </c>
      <c r="X3544" t="str">
        <f t="shared" si="223"/>
        <v>Active</v>
      </c>
      <c r="Y3544" t="s">
        <v>15615</v>
      </c>
    </row>
    <row r="3545" spans="1:25" x14ac:dyDescent="0.25">
      <c r="A3545">
        <v>3544</v>
      </c>
      <c r="B3545" t="s">
        <v>13413</v>
      </c>
      <c r="C3545">
        <v>53</v>
      </c>
      <c r="D3545" t="str">
        <f>VLOOKUP($C3545,Hosts!$A:$O,10,0)</f>
        <v>New York</v>
      </c>
      <c r="E3545" s="67">
        <f>INDEX(Hosts!$A:$O,MATCH(Places!$C3545,Hosts!$A:$A,0),MATCH(Places!E$1,Hosts!$1:$1,0))</f>
        <v>1</v>
      </c>
      <c r="F3545" s="67">
        <f>INDEX(Hosts!$A:$O,MATCH(Places!$C3545,Hosts!$A:$A,0),MATCH(Places!F$1,Hosts!$1:$1,0))</f>
        <v>0.89</v>
      </c>
      <c r="G3545" s="67" t="str">
        <f>INDEX(Hosts!$A:$O,MATCH(Places!$C3545,Hosts!$A:$A,0),MATCH(Places!G$1,Hosts!$1:$1,0))</f>
        <v>Yes</v>
      </c>
      <c r="H3545">
        <v>9</v>
      </c>
      <c r="I3545" t="str">
        <f>VLOOKUP($H3545,Neighborhoods!$A:$C,2,0)</f>
        <v>Brooklyn</v>
      </c>
      <c r="J3545" t="str">
        <f>VLOOKUP($H3545,Neighborhoods!$A:$C,3,0)</f>
        <v>Crown Heights</v>
      </c>
      <c r="K3545" t="s">
        <v>1</v>
      </c>
      <c r="L3545" t="str">
        <f t="shared" si="220"/>
        <v>Yes</v>
      </c>
      <c r="M3545">
        <v>2</v>
      </c>
      <c r="N3545" t="str" cm="1">
        <f t="array" ref="N3545">_xlfn.IFS(M3545&lt;=2,"Small",M3545&lt;=5,"Medium",M3545&gt;5,"Large")</f>
        <v>Small</v>
      </c>
      <c r="O3545" s="50">
        <v>54</v>
      </c>
      <c r="P3545" s="67">
        <f t="shared" si="221"/>
        <v>0.03</v>
      </c>
      <c r="Q3545" s="52">
        <v>5</v>
      </c>
      <c r="R3545" s="52" t="str" cm="1">
        <f t="array" ref="R3545">_xlfn.IFS(ROUND(Q3545,0)=5,"Excellent",ROUND(Q3545,0)=4,"Good",ROUND(Q3545,0)=3,"Ok",ROUND(Q3545,0)&lt;3,"Bad")</f>
        <v>Excellent</v>
      </c>
      <c r="S3545">
        <v>7</v>
      </c>
      <c r="T3545" t="str">
        <f t="shared" si="222"/>
        <v>No</v>
      </c>
      <c r="U3545" s="65">
        <v>43379</v>
      </c>
      <c r="V3545" s="65">
        <v>43687</v>
      </c>
      <c r="W3545">
        <v>350</v>
      </c>
      <c r="X3545" t="str">
        <f t="shared" si="223"/>
        <v>Active</v>
      </c>
      <c r="Y3545" t="s">
        <v>15615</v>
      </c>
    </row>
    <row r="3546" spans="1:25" x14ac:dyDescent="0.25">
      <c r="A3546">
        <v>3545</v>
      </c>
      <c r="B3546" t="s">
        <v>2563</v>
      </c>
      <c r="C3546">
        <v>3485</v>
      </c>
      <c r="D3546" t="str">
        <f>VLOOKUP($C3546,Hosts!$A:$O,10,0)</f>
        <v>New York</v>
      </c>
      <c r="E3546" s="67">
        <f>INDEX(Hosts!$A:$O,MATCH(Places!$C3546,Hosts!$A:$A,0),MATCH(Places!E$1,Hosts!$1:$1,0))</f>
        <v>1</v>
      </c>
      <c r="F3546" s="67">
        <f>INDEX(Hosts!$A:$O,MATCH(Places!$C3546,Hosts!$A:$A,0),MATCH(Places!F$1,Hosts!$1:$1,0))</f>
        <v>0.99</v>
      </c>
      <c r="G3546" s="67" t="str">
        <f>INDEX(Hosts!$A:$O,MATCH(Places!$C3546,Hosts!$A:$A,0),MATCH(Places!G$1,Hosts!$1:$1,0))</f>
        <v>No</v>
      </c>
      <c r="H3546">
        <v>21</v>
      </c>
      <c r="I3546" t="str">
        <f>VLOOKUP($H3546,Neighborhoods!$A:$C,2,0)</f>
        <v>Queens</v>
      </c>
      <c r="J3546" t="str">
        <f>VLOOKUP($H3546,Neighborhoods!$A:$C,3,0)</f>
        <v>Astoria</v>
      </c>
      <c r="K3546" t="s">
        <v>1</v>
      </c>
      <c r="L3546" t="str">
        <f t="shared" si="220"/>
        <v>Yes</v>
      </c>
      <c r="M3546">
        <v>2</v>
      </c>
      <c r="N3546" t="str" cm="1">
        <f t="array" ref="N3546">_xlfn.IFS(M3546&lt;=2,"Small",M3546&lt;=5,"Medium",M3546&gt;5,"Large")</f>
        <v>Small</v>
      </c>
      <c r="O3546" s="50">
        <v>42</v>
      </c>
      <c r="P3546" s="67">
        <f t="shared" si="221"/>
        <v>0.03</v>
      </c>
      <c r="Q3546" s="52">
        <v>4.74</v>
      </c>
      <c r="R3546" s="52" t="str" cm="1">
        <f t="array" ref="R3546">_xlfn.IFS(ROUND(Q3546,0)=5,"Excellent",ROUND(Q3546,0)=4,"Good",ROUND(Q3546,0)=3,"Ok",ROUND(Q3546,0)&lt;3,"Bad")</f>
        <v>Excellent</v>
      </c>
      <c r="S3546">
        <v>152</v>
      </c>
      <c r="T3546" t="str">
        <f t="shared" si="222"/>
        <v>No</v>
      </c>
      <c r="U3546" s="65">
        <v>43203</v>
      </c>
      <c r="V3546" s="65">
        <v>44032</v>
      </c>
      <c r="W3546">
        <v>361</v>
      </c>
      <c r="X3546" t="str">
        <f t="shared" si="223"/>
        <v>Active</v>
      </c>
      <c r="Y3546" t="s">
        <v>15616</v>
      </c>
    </row>
    <row r="3547" spans="1:25" x14ac:dyDescent="0.25">
      <c r="A3547">
        <v>3546</v>
      </c>
      <c r="B3547" t="s">
        <v>14178</v>
      </c>
      <c r="C3547">
        <v>1728</v>
      </c>
      <c r="D3547" t="str">
        <f>VLOOKUP($C3547,Hosts!$A:$O,10,0)</f>
        <v>New York</v>
      </c>
      <c r="E3547" s="67">
        <f>INDEX(Hosts!$A:$O,MATCH(Places!$C3547,Hosts!$A:$A,0),MATCH(Places!E$1,Hosts!$1:$1,0))</f>
        <v>1</v>
      </c>
      <c r="F3547" s="67">
        <f>INDEX(Hosts!$A:$O,MATCH(Places!$C3547,Hosts!$A:$A,0),MATCH(Places!F$1,Hosts!$1:$1,0))</f>
        <v>0.84</v>
      </c>
      <c r="G3547" s="67" t="str">
        <f>INDEX(Hosts!$A:$O,MATCH(Places!$C3547,Hosts!$A:$A,0),MATCH(Places!G$1,Hosts!$1:$1,0))</f>
        <v>Yes</v>
      </c>
      <c r="H3547">
        <v>7</v>
      </c>
      <c r="I3547" t="str">
        <f>VLOOKUP($H3547,Neighborhoods!$A:$C,2,0)</f>
        <v>Brooklyn</v>
      </c>
      <c r="J3547" t="str">
        <f>VLOOKUP($H3547,Neighborhoods!$A:$C,3,0)</f>
        <v>Bedford-Stuyvesant</v>
      </c>
      <c r="K3547" t="s">
        <v>11822</v>
      </c>
      <c r="L3547" t="str">
        <f t="shared" si="220"/>
        <v>No</v>
      </c>
      <c r="M3547">
        <v>2</v>
      </c>
      <c r="N3547" t="str" cm="1">
        <f t="array" ref="N3547">_xlfn.IFS(M3547&lt;=2,"Small",M3547&lt;=5,"Medium",M3547&gt;5,"Large")</f>
        <v>Small</v>
      </c>
      <c r="O3547" s="50">
        <v>89</v>
      </c>
      <c r="P3547" s="67">
        <f t="shared" si="221"/>
        <v>0.03</v>
      </c>
      <c r="Q3547" s="52">
        <v>4.8099999999999996</v>
      </c>
      <c r="R3547" s="52" t="str" cm="1">
        <f t="array" ref="R3547">_xlfn.IFS(ROUND(Q3547,0)=5,"Excellent",ROUND(Q3547,0)=4,"Good",ROUND(Q3547,0)=3,"Ok",ROUND(Q3547,0)&lt;3,"Bad")</f>
        <v>Excellent</v>
      </c>
      <c r="S3547">
        <v>16</v>
      </c>
      <c r="T3547" t="str">
        <f t="shared" si="222"/>
        <v>No</v>
      </c>
      <c r="U3547" s="65">
        <v>43260</v>
      </c>
      <c r="V3547" s="65">
        <v>43394</v>
      </c>
      <c r="W3547">
        <v>66</v>
      </c>
      <c r="X3547" t="str">
        <f t="shared" si="223"/>
        <v>Active</v>
      </c>
      <c r="Y3547" t="s">
        <v>15615</v>
      </c>
    </row>
    <row r="3548" spans="1:25" x14ac:dyDescent="0.25">
      <c r="A3548">
        <v>3547</v>
      </c>
      <c r="B3548" t="s">
        <v>2564</v>
      </c>
      <c r="C3548">
        <v>1348</v>
      </c>
      <c r="D3548" t="str">
        <f>VLOOKUP($C3548,Hosts!$A:$O,10,0)</f>
        <v>New York</v>
      </c>
      <c r="E3548" s="67">
        <f>INDEX(Hosts!$A:$O,MATCH(Places!$C3548,Hosts!$A:$A,0),MATCH(Places!E$1,Hosts!$1:$1,0))</f>
        <v>1</v>
      </c>
      <c r="F3548" s="67">
        <f>INDEX(Hosts!$A:$O,MATCH(Places!$C3548,Hosts!$A:$A,0),MATCH(Places!F$1,Hosts!$1:$1,0))</f>
        <v>0.91</v>
      </c>
      <c r="G3548" s="67" t="str">
        <f>INDEX(Hosts!$A:$O,MATCH(Places!$C3548,Hosts!$A:$A,0),MATCH(Places!G$1,Hosts!$1:$1,0))</f>
        <v>Yes</v>
      </c>
      <c r="H3548">
        <v>16</v>
      </c>
      <c r="I3548" t="str">
        <f>VLOOKUP($H3548,Neighborhoods!$A:$C,2,0)</f>
        <v>Manhattan</v>
      </c>
      <c r="J3548" t="str">
        <f>VLOOKUP($H3548,Neighborhoods!$A:$C,3,0)</f>
        <v>Harlem</v>
      </c>
      <c r="K3548" t="s">
        <v>11822</v>
      </c>
      <c r="L3548" t="str">
        <f t="shared" si="220"/>
        <v>No</v>
      </c>
      <c r="M3548">
        <v>7</v>
      </c>
      <c r="N3548" t="str" cm="1">
        <f t="array" ref="N3548">_xlfn.IFS(M3548&lt;=2,"Small",M3548&lt;=5,"Medium",M3548&gt;5,"Large")</f>
        <v>Large</v>
      </c>
      <c r="O3548" s="50">
        <v>300</v>
      </c>
      <c r="P3548" s="67">
        <f t="shared" si="221"/>
        <v>0.04</v>
      </c>
      <c r="Q3548" s="52">
        <v>4.99</v>
      </c>
      <c r="R3548" s="52" t="str" cm="1">
        <f t="array" ref="R3548">_xlfn.IFS(ROUND(Q3548,0)=5,"Excellent",ROUND(Q3548,0)=4,"Good",ROUND(Q3548,0)=3,"Ok",ROUND(Q3548,0)&lt;3,"Bad")</f>
        <v>Excellent</v>
      </c>
      <c r="S3548">
        <v>76</v>
      </c>
      <c r="T3548" t="str">
        <f t="shared" si="222"/>
        <v>No</v>
      </c>
      <c r="U3548" s="65">
        <v>43300</v>
      </c>
      <c r="V3548" s="65">
        <v>43979</v>
      </c>
      <c r="W3548">
        <v>312</v>
      </c>
      <c r="X3548" t="str">
        <f t="shared" si="223"/>
        <v>Active</v>
      </c>
      <c r="Y3548" t="s">
        <v>15615</v>
      </c>
    </row>
    <row r="3549" spans="1:25" x14ac:dyDescent="0.25">
      <c r="A3549">
        <v>3548</v>
      </c>
      <c r="B3549" t="s">
        <v>14750</v>
      </c>
      <c r="C3549">
        <v>2133</v>
      </c>
      <c r="D3549" t="str">
        <f>VLOOKUP($C3549,Hosts!$A:$O,10,0)</f>
        <v>New York</v>
      </c>
      <c r="E3549" s="67">
        <f>INDEX(Hosts!$A:$O,MATCH(Places!$C3549,Hosts!$A:$A,0),MATCH(Places!E$1,Hosts!$1:$1,0))</f>
        <v>1</v>
      </c>
      <c r="F3549" s="67">
        <f>INDEX(Hosts!$A:$O,MATCH(Places!$C3549,Hosts!$A:$A,0),MATCH(Places!F$1,Hosts!$1:$1,0))</f>
        <v>0.75</v>
      </c>
      <c r="G3549" s="67" t="str">
        <f>INDEX(Hosts!$A:$O,MATCH(Places!$C3549,Hosts!$A:$A,0),MATCH(Places!G$1,Hosts!$1:$1,0))</f>
        <v>No</v>
      </c>
      <c r="H3549">
        <v>9</v>
      </c>
      <c r="I3549" t="str">
        <f>VLOOKUP($H3549,Neighborhoods!$A:$C,2,0)</f>
        <v>Brooklyn</v>
      </c>
      <c r="J3549" t="str">
        <f>VLOOKUP($H3549,Neighborhoods!$A:$C,3,0)</f>
        <v>Crown Heights</v>
      </c>
      <c r="K3549" t="s">
        <v>1</v>
      </c>
      <c r="L3549" t="str">
        <f t="shared" si="220"/>
        <v>Yes</v>
      </c>
      <c r="M3549">
        <v>2</v>
      </c>
      <c r="N3549" t="str" cm="1">
        <f t="array" ref="N3549">_xlfn.IFS(M3549&lt;=2,"Small",M3549&lt;=5,"Medium",M3549&gt;5,"Large")</f>
        <v>Small</v>
      </c>
      <c r="O3549" s="50">
        <v>42</v>
      </c>
      <c r="P3549" s="67">
        <f t="shared" si="221"/>
        <v>0.03</v>
      </c>
      <c r="Q3549" s="52">
        <v>4.5999999999999996</v>
      </c>
      <c r="R3549" s="52" t="str" cm="1">
        <f t="array" ref="R3549">_xlfn.IFS(ROUND(Q3549,0)=5,"Excellent",ROUND(Q3549,0)=4,"Good",ROUND(Q3549,0)=3,"Ok",ROUND(Q3549,0)&lt;3,"Bad")</f>
        <v>Excellent</v>
      </c>
      <c r="S3549">
        <v>10</v>
      </c>
      <c r="T3549" t="str">
        <f t="shared" si="222"/>
        <v>No</v>
      </c>
      <c r="U3549" s="65">
        <v>43212</v>
      </c>
      <c r="V3549" s="65">
        <v>44037</v>
      </c>
      <c r="W3549">
        <v>46</v>
      </c>
      <c r="X3549" t="str">
        <f t="shared" si="223"/>
        <v>Active</v>
      </c>
      <c r="Y3549" t="s">
        <v>15615</v>
      </c>
    </row>
    <row r="3550" spans="1:25" x14ac:dyDescent="0.25">
      <c r="A3550">
        <v>3549</v>
      </c>
      <c r="B3550" t="s">
        <v>2565</v>
      </c>
      <c r="C3550">
        <v>3517</v>
      </c>
      <c r="D3550" t="str">
        <f>VLOOKUP($C3550,Hosts!$A:$O,10,0)</f>
        <v>New York</v>
      </c>
      <c r="E3550" s="67">
        <f>INDEX(Hosts!$A:$O,MATCH(Places!$C3550,Hosts!$A:$A,0),MATCH(Places!E$1,Hosts!$1:$1,0))</f>
        <v>0.9</v>
      </c>
      <c r="F3550" s="67">
        <f>INDEX(Hosts!$A:$O,MATCH(Places!$C3550,Hosts!$A:$A,0),MATCH(Places!F$1,Hosts!$1:$1,0))</f>
        <v>0.99</v>
      </c>
      <c r="G3550" s="67" t="str">
        <f>INDEX(Hosts!$A:$O,MATCH(Places!$C3550,Hosts!$A:$A,0),MATCH(Places!G$1,Hosts!$1:$1,0))</f>
        <v>No</v>
      </c>
      <c r="H3550">
        <v>12</v>
      </c>
      <c r="I3550" t="str">
        <f>VLOOKUP($H3550,Neighborhoods!$A:$C,2,0)</f>
        <v>Brooklyn</v>
      </c>
      <c r="J3550" t="str">
        <f>VLOOKUP($H3550,Neighborhoods!$A:$C,3,0)</f>
        <v>Williamsburg</v>
      </c>
      <c r="K3550" t="s">
        <v>1</v>
      </c>
      <c r="L3550" t="str">
        <f t="shared" si="220"/>
        <v>Yes</v>
      </c>
      <c r="M3550">
        <v>2</v>
      </c>
      <c r="N3550" t="str" cm="1">
        <f t="array" ref="N3550">_xlfn.IFS(M3550&lt;=2,"Small",M3550&lt;=5,"Medium",M3550&gt;5,"Large")</f>
        <v>Small</v>
      </c>
      <c r="O3550" s="50">
        <v>50</v>
      </c>
      <c r="P3550" s="67">
        <f t="shared" si="221"/>
        <v>0.03</v>
      </c>
      <c r="Q3550" s="52">
        <v>4.6399999999999997</v>
      </c>
      <c r="R3550" s="52" t="str" cm="1">
        <f t="array" ref="R3550">_xlfn.IFS(ROUND(Q3550,0)=5,"Excellent",ROUND(Q3550,0)=4,"Good",ROUND(Q3550,0)=3,"Ok",ROUND(Q3550,0)&lt;3,"Bad")</f>
        <v>Excellent</v>
      </c>
      <c r="S3550">
        <v>95</v>
      </c>
      <c r="T3550" t="str">
        <f t="shared" si="222"/>
        <v>No</v>
      </c>
      <c r="U3550" s="65">
        <v>43205</v>
      </c>
      <c r="V3550" s="65">
        <v>43906</v>
      </c>
      <c r="W3550">
        <v>288</v>
      </c>
      <c r="X3550" t="str">
        <f t="shared" si="223"/>
        <v>Active</v>
      </c>
      <c r="Y3550" t="s">
        <v>15616</v>
      </c>
    </row>
    <row r="3551" spans="1:25" x14ac:dyDescent="0.25">
      <c r="A3551">
        <v>3550</v>
      </c>
      <c r="B3551" t="s">
        <v>2566</v>
      </c>
      <c r="C3551">
        <v>3518</v>
      </c>
      <c r="D3551" t="str">
        <f>VLOOKUP($C3551,Hosts!$A:$O,10,0)</f>
        <v>New York</v>
      </c>
      <c r="E3551" s="67">
        <f>INDEX(Hosts!$A:$O,MATCH(Places!$C3551,Hosts!$A:$A,0),MATCH(Places!E$1,Hosts!$1:$1,0))</f>
        <v>1</v>
      </c>
      <c r="F3551" s="67">
        <f>INDEX(Hosts!$A:$O,MATCH(Places!$C3551,Hosts!$A:$A,0),MATCH(Places!F$1,Hosts!$1:$1,0))</f>
        <v>0.89</v>
      </c>
      <c r="G3551" s="67" t="str">
        <f>INDEX(Hosts!$A:$O,MATCH(Places!$C3551,Hosts!$A:$A,0),MATCH(Places!G$1,Hosts!$1:$1,0))</f>
        <v>No</v>
      </c>
      <c r="H3551">
        <v>12</v>
      </c>
      <c r="I3551" t="str">
        <f>VLOOKUP($H3551,Neighborhoods!$A:$C,2,0)</f>
        <v>Brooklyn</v>
      </c>
      <c r="J3551" t="str">
        <f>VLOOKUP($H3551,Neighborhoods!$A:$C,3,0)</f>
        <v>Williamsburg</v>
      </c>
      <c r="K3551" t="s">
        <v>11822</v>
      </c>
      <c r="L3551" t="str">
        <f t="shared" si="220"/>
        <v>No</v>
      </c>
      <c r="M3551">
        <v>4</v>
      </c>
      <c r="N3551" t="str" cm="1">
        <f t="array" ref="N3551">_xlfn.IFS(M3551&lt;=2,"Small",M3551&lt;=5,"Medium",M3551&gt;5,"Large")</f>
        <v>Medium</v>
      </c>
      <c r="O3551" s="50">
        <v>133</v>
      </c>
      <c r="P3551" s="67">
        <f t="shared" si="221"/>
        <v>0.03</v>
      </c>
      <c r="Q3551" s="52">
        <v>4.88</v>
      </c>
      <c r="R3551" s="52" t="str" cm="1">
        <f t="array" ref="R3551">_xlfn.IFS(ROUND(Q3551,0)=5,"Excellent",ROUND(Q3551,0)=4,"Good",ROUND(Q3551,0)=3,"Ok",ROUND(Q3551,0)&lt;3,"Bad")</f>
        <v>Excellent</v>
      </c>
      <c r="S3551">
        <v>75</v>
      </c>
      <c r="T3551" t="str">
        <f t="shared" si="222"/>
        <v>No</v>
      </c>
      <c r="U3551" s="65">
        <v>43215</v>
      </c>
      <c r="V3551" s="65">
        <v>44031</v>
      </c>
      <c r="W3551">
        <v>64</v>
      </c>
      <c r="X3551" t="str">
        <f t="shared" si="223"/>
        <v>Active</v>
      </c>
      <c r="Y3551" t="s">
        <v>15615</v>
      </c>
    </row>
    <row r="3552" spans="1:25" x14ac:dyDescent="0.25">
      <c r="A3552">
        <v>3551</v>
      </c>
      <c r="B3552" t="s">
        <v>2567</v>
      </c>
      <c r="C3552">
        <v>3517</v>
      </c>
      <c r="D3552" t="str">
        <f>VLOOKUP($C3552,Hosts!$A:$O,10,0)</f>
        <v>New York</v>
      </c>
      <c r="E3552" s="67">
        <f>INDEX(Hosts!$A:$O,MATCH(Places!$C3552,Hosts!$A:$A,0),MATCH(Places!E$1,Hosts!$1:$1,0))</f>
        <v>0.9</v>
      </c>
      <c r="F3552" s="67">
        <f>INDEX(Hosts!$A:$O,MATCH(Places!$C3552,Hosts!$A:$A,0),MATCH(Places!F$1,Hosts!$1:$1,0))</f>
        <v>0.99</v>
      </c>
      <c r="G3552" s="67" t="str">
        <f>INDEX(Hosts!$A:$O,MATCH(Places!$C3552,Hosts!$A:$A,0),MATCH(Places!G$1,Hosts!$1:$1,0))</f>
        <v>No</v>
      </c>
      <c r="H3552">
        <v>12</v>
      </c>
      <c r="I3552" t="str">
        <f>VLOOKUP($H3552,Neighborhoods!$A:$C,2,0)</f>
        <v>Brooklyn</v>
      </c>
      <c r="J3552" t="str">
        <f>VLOOKUP($H3552,Neighborhoods!$A:$C,3,0)</f>
        <v>Williamsburg</v>
      </c>
      <c r="K3552" t="s">
        <v>1</v>
      </c>
      <c r="L3552" t="str">
        <f t="shared" si="220"/>
        <v>Yes</v>
      </c>
      <c r="M3552">
        <v>2</v>
      </c>
      <c r="N3552" t="str" cm="1">
        <f t="array" ref="N3552">_xlfn.IFS(M3552&lt;=2,"Small",M3552&lt;=5,"Medium",M3552&gt;5,"Large")</f>
        <v>Small</v>
      </c>
      <c r="O3552" s="50">
        <v>34</v>
      </c>
      <c r="P3552" s="67">
        <f t="shared" si="221"/>
        <v>0.03</v>
      </c>
      <c r="Q3552" s="52">
        <v>4.57</v>
      </c>
      <c r="R3552" s="52" t="str" cm="1">
        <f t="array" ref="R3552">_xlfn.IFS(ROUND(Q3552,0)=5,"Excellent",ROUND(Q3552,0)=4,"Good",ROUND(Q3552,0)=3,"Ok",ROUND(Q3552,0)&lt;3,"Bad")</f>
        <v>Excellent</v>
      </c>
      <c r="S3552">
        <v>115</v>
      </c>
      <c r="T3552" t="str">
        <f t="shared" si="222"/>
        <v>No</v>
      </c>
      <c r="U3552" s="65">
        <v>43206</v>
      </c>
      <c r="V3552" s="65">
        <v>43976</v>
      </c>
      <c r="W3552">
        <v>277</v>
      </c>
      <c r="X3552" t="str">
        <f t="shared" si="223"/>
        <v>Active</v>
      </c>
      <c r="Y3552" t="s">
        <v>15616</v>
      </c>
    </row>
    <row r="3553" spans="1:25" x14ac:dyDescent="0.25">
      <c r="A3553">
        <v>3552</v>
      </c>
      <c r="B3553" t="s">
        <v>2568</v>
      </c>
      <c r="C3553">
        <v>3129</v>
      </c>
      <c r="D3553" t="str">
        <f>VLOOKUP($C3553,Hosts!$A:$O,10,0)</f>
        <v>New York</v>
      </c>
      <c r="E3553" s="67">
        <f>INDEX(Hosts!$A:$O,MATCH(Places!$C3553,Hosts!$A:$A,0),MATCH(Places!E$1,Hosts!$1:$1,0))</f>
        <v>0.9</v>
      </c>
      <c r="F3553" s="67">
        <f>INDEX(Hosts!$A:$O,MATCH(Places!$C3553,Hosts!$A:$A,0),MATCH(Places!F$1,Hosts!$1:$1,0))</f>
        <v>0.96</v>
      </c>
      <c r="G3553" s="67" t="str">
        <f>INDEX(Hosts!$A:$O,MATCH(Places!$C3553,Hosts!$A:$A,0),MATCH(Places!G$1,Hosts!$1:$1,0))</f>
        <v>No</v>
      </c>
      <c r="H3553">
        <v>18</v>
      </c>
      <c r="I3553" t="str">
        <f>VLOOKUP($H3553,Neighborhoods!$A:$C,2,0)</f>
        <v>Manhattan</v>
      </c>
      <c r="J3553" t="str">
        <f>VLOOKUP($H3553,Neighborhoods!$A:$C,3,0)</f>
        <v>Midtown</v>
      </c>
      <c r="K3553" t="s">
        <v>11822</v>
      </c>
      <c r="L3553" t="str">
        <f t="shared" si="220"/>
        <v>No</v>
      </c>
      <c r="M3553">
        <v>2</v>
      </c>
      <c r="N3553" t="str" cm="1">
        <f t="array" ref="N3553">_xlfn.IFS(M3553&lt;=2,"Small",M3553&lt;=5,"Medium",M3553&gt;5,"Large")</f>
        <v>Small</v>
      </c>
      <c r="O3553" s="50">
        <v>101</v>
      </c>
      <c r="P3553" s="67">
        <f t="shared" si="221"/>
        <v>0.03</v>
      </c>
      <c r="Q3553" s="52">
        <v>4.6399999999999997</v>
      </c>
      <c r="R3553" s="52" t="str" cm="1">
        <f t="array" ref="R3553">_xlfn.IFS(ROUND(Q3553,0)=5,"Excellent",ROUND(Q3553,0)=4,"Good",ROUND(Q3553,0)=3,"Ok",ROUND(Q3553,0)&lt;3,"Bad")</f>
        <v>Excellent</v>
      </c>
      <c r="S3553">
        <v>55</v>
      </c>
      <c r="T3553" t="str">
        <f t="shared" si="222"/>
        <v>No</v>
      </c>
      <c r="U3553" s="65">
        <v>43583</v>
      </c>
      <c r="V3553" s="65">
        <v>43981</v>
      </c>
      <c r="W3553">
        <v>12</v>
      </c>
      <c r="X3553" t="str">
        <f t="shared" si="223"/>
        <v>Active</v>
      </c>
      <c r="Y3553" t="s">
        <v>15615</v>
      </c>
    </row>
    <row r="3554" spans="1:25" x14ac:dyDescent="0.25">
      <c r="A3554">
        <v>3553</v>
      </c>
      <c r="B3554" t="s">
        <v>13225</v>
      </c>
      <c r="C3554">
        <v>198</v>
      </c>
      <c r="D3554" t="str">
        <f>VLOOKUP($C3554,Hosts!$A:$O,10,0)</f>
        <v>New York</v>
      </c>
      <c r="E3554" s="67">
        <f>INDEX(Hosts!$A:$O,MATCH(Places!$C3554,Hosts!$A:$A,0),MATCH(Places!E$1,Hosts!$1:$1,0))</f>
        <v>1</v>
      </c>
      <c r="F3554" s="67">
        <f>INDEX(Hosts!$A:$O,MATCH(Places!$C3554,Hosts!$A:$A,0),MATCH(Places!F$1,Hosts!$1:$1,0))</f>
        <v>0.62</v>
      </c>
      <c r="G3554" s="67" t="str">
        <f>INDEX(Hosts!$A:$O,MATCH(Places!$C3554,Hosts!$A:$A,0),MATCH(Places!G$1,Hosts!$1:$1,0))</f>
        <v>No</v>
      </c>
      <c r="H3554">
        <v>15</v>
      </c>
      <c r="I3554" t="str">
        <f>VLOOKUP($H3554,Neighborhoods!$A:$C,2,0)</f>
        <v>Manhattan</v>
      </c>
      <c r="J3554" t="str">
        <f>VLOOKUP($H3554,Neighborhoods!$A:$C,3,0)</f>
        <v>East Village</v>
      </c>
      <c r="K3554" t="s">
        <v>11822</v>
      </c>
      <c r="L3554" t="str">
        <f t="shared" si="220"/>
        <v>No</v>
      </c>
      <c r="M3554">
        <v>3</v>
      </c>
      <c r="N3554" t="str" cm="1">
        <f t="array" ref="N3554">_xlfn.IFS(M3554&lt;=2,"Small",M3554&lt;=5,"Medium",M3554&gt;5,"Large")</f>
        <v>Medium</v>
      </c>
      <c r="O3554" s="50">
        <v>198</v>
      </c>
      <c r="P3554" s="67">
        <f t="shared" si="221"/>
        <v>0.03</v>
      </c>
      <c r="Q3554" s="52">
        <v>4.88</v>
      </c>
      <c r="R3554" s="52" t="str" cm="1">
        <f t="array" ref="R3554">_xlfn.IFS(ROUND(Q3554,0)=5,"Excellent",ROUND(Q3554,0)=4,"Good",ROUND(Q3554,0)=3,"Ok",ROUND(Q3554,0)&lt;3,"Bad")</f>
        <v>Excellent</v>
      </c>
      <c r="S3554">
        <v>8</v>
      </c>
      <c r="T3554" t="str">
        <f t="shared" si="222"/>
        <v>No</v>
      </c>
      <c r="U3554" s="65">
        <v>43639</v>
      </c>
      <c r="V3554" s="65">
        <v>44038</v>
      </c>
      <c r="W3554">
        <v>250</v>
      </c>
      <c r="X3554" t="str">
        <f t="shared" si="223"/>
        <v>Active</v>
      </c>
      <c r="Y3554" t="s">
        <v>15615</v>
      </c>
    </row>
    <row r="3555" spans="1:25" x14ac:dyDescent="0.25">
      <c r="A3555">
        <v>3554</v>
      </c>
      <c r="B3555" t="s">
        <v>2569</v>
      </c>
      <c r="C3555">
        <v>3520</v>
      </c>
      <c r="D3555" t="str">
        <f>VLOOKUP($C3555,Hosts!$A:$O,10,0)</f>
        <v>New York</v>
      </c>
      <c r="E3555" s="67">
        <f>INDEX(Hosts!$A:$O,MATCH(Places!$C3555,Hosts!$A:$A,0),MATCH(Places!E$1,Hosts!$1:$1,0))</f>
        <v>1</v>
      </c>
      <c r="F3555" s="67">
        <f>INDEX(Hosts!$A:$O,MATCH(Places!$C3555,Hosts!$A:$A,0),MATCH(Places!F$1,Hosts!$1:$1,0))</f>
        <v>1</v>
      </c>
      <c r="G3555" s="67" t="str">
        <f>INDEX(Hosts!$A:$O,MATCH(Places!$C3555,Hosts!$A:$A,0),MATCH(Places!G$1,Hosts!$1:$1,0))</f>
        <v>Yes</v>
      </c>
      <c r="H3555">
        <v>11</v>
      </c>
      <c r="I3555" t="str">
        <f>VLOOKUP($H3555,Neighborhoods!$A:$C,2,0)</f>
        <v>Brooklyn</v>
      </c>
      <c r="J3555" t="str">
        <f>VLOOKUP($H3555,Neighborhoods!$A:$C,3,0)</f>
        <v>Greenpoint</v>
      </c>
      <c r="K3555" t="s">
        <v>1</v>
      </c>
      <c r="L3555" t="str">
        <f t="shared" si="220"/>
        <v>Yes</v>
      </c>
      <c r="M3555">
        <v>1</v>
      </c>
      <c r="N3555" t="str" cm="1">
        <f t="array" ref="N3555">_xlfn.IFS(M3555&lt;=2,"Small",M3555&lt;=5,"Medium",M3555&gt;5,"Large")</f>
        <v>Small</v>
      </c>
      <c r="O3555" s="50">
        <v>75</v>
      </c>
      <c r="P3555" s="67">
        <f t="shared" si="221"/>
        <v>0.03</v>
      </c>
      <c r="Q3555" s="52">
        <v>4.92</v>
      </c>
      <c r="R3555" s="52" t="str" cm="1">
        <f t="array" ref="R3555">_xlfn.IFS(ROUND(Q3555,0)=5,"Excellent",ROUND(Q3555,0)=4,"Good",ROUND(Q3555,0)=3,"Ok",ROUND(Q3555,0)&lt;3,"Bad")</f>
        <v>Excellent</v>
      </c>
      <c r="S3555">
        <v>64</v>
      </c>
      <c r="T3555" t="str">
        <f t="shared" si="222"/>
        <v>No</v>
      </c>
      <c r="U3555" s="65">
        <v>43243</v>
      </c>
      <c r="V3555" s="65">
        <v>43902</v>
      </c>
      <c r="W3555">
        <v>0</v>
      </c>
      <c r="X3555" t="str">
        <f t="shared" si="223"/>
        <v>Inactive</v>
      </c>
      <c r="Y3555" t="s">
        <v>15615</v>
      </c>
    </row>
    <row r="3556" spans="1:25" x14ac:dyDescent="0.25">
      <c r="A3556">
        <v>3555</v>
      </c>
      <c r="B3556" t="s">
        <v>2570</v>
      </c>
      <c r="C3556">
        <v>1942</v>
      </c>
      <c r="D3556" t="str">
        <f>VLOOKUP($C3556,Hosts!$A:$O,10,0)</f>
        <v>New York</v>
      </c>
      <c r="E3556" s="67">
        <f>INDEX(Hosts!$A:$O,MATCH(Places!$C3556,Hosts!$A:$A,0),MATCH(Places!E$1,Hosts!$1:$1,0))</f>
        <v>1</v>
      </c>
      <c r="F3556" s="67">
        <f>INDEX(Hosts!$A:$O,MATCH(Places!$C3556,Hosts!$A:$A,0),MATCH(Places!F$1,Hosts!$1:$1,0))</f>
        <v>0.91</v>
      </c>
      <c r="G3556" s="67" t="str">
        <f>INDEX(Hosts!$A:$O,MATCH(Places!$C3556,Hosts!$A:$A,0),MATCH(Places!G$1,Hosts!$1:$1,0))</f>
        <v>Yes</v>
      </c>
      <c r="H3556">
        <v>16</v>
      </c>
      <c r="I3556" t="str">
        <f>VLOOKUP($H3556,Neighborhoods!$A:$C,2,0)</f>
        <v>Manhattan</v>
      </c>
      <c r="J3556" t="str">
        <f>VLOOKUP($H3556,Neighborhoods!$A:$C,3,0)</f>
        <v>Harlem</v>
      </c>
      <c r="K3556" t="s">
        <v>11822</v>
      </c>
      <c r="L3556" t="str">
        <f t="shared" si="220"/>
        <v>No</v>
      </c>
      <c r="M3556">
        <v>4</v>
      </c>
      <c r="N3556" t="str" cm="1">
        <f t="array" ref="N3556">_xlfn.IFS(M3556&lt;=2,"Small",M3556&lt;=5,"Medium",M3556&gt;5,"Large")</f>
        <v>Medium</v>
      </c>
      <c r="O3556" s="50">
        <v>102</v>
      </c>
      <c r="P3556" s="67">
        <f t="shared" si="221"/>
        <v>0.03</v>
      </c>
      <c r="Q3556" s="52">
        <v>5</v>
      </c>
      <c r="R3556" s="52" t="str" cm="1">
        <f t="array" ref="R3556">_xlfn.IFS(ROUND(Q3556,0)=5,"Excellent",ROUND(Q3556,0)=4,"Good",ROUND(Q3556,0)=3,"Ok",ROUND(Q3556,0)&lt;3,"Bad")</f>
        <v>Excellent</v>
      </c>
      <c r="S3556">
        <v>64</v>
      </c>
      <c r="T3556" t="str">
        <f t="shared" si="222"/>
        <v>No</v>
      </c>
      <c r="U3556" s="65">
        <v>43224</v>
      </c>
      <c r="V3556" s="65">
        <v>44053</v>
      </c>
      <c r="W3556">
        <v>1</v>
      </c>
      <c r="X3556" t="str">
        <f t="shared" si="223"/>
        <v>Active</v>
      </c>
      <c r="Y3556" t="s">
        <v>15615</v>
      </c>
    </row>
    <row r="3557" spans="1:25" x14ac:dyDescent="0.25">
      <c r="A3557">
        <v>3556</v>
      </c>
      <c r="B3557" t="s">
        <v>2571</v>
      </c>
      <c r="C3557">
        <v>2626</v>
      </c>
      <c r="D3557" t="str">
        <f>VLOOKUP($C3557,Hosts!$A:$O,10,0)</f>
        <v>New York</v>
      </c>
      <c r="E3557" s="67">
        <f>INDEX(Hosts!$A:$O,MATCH(Places!$C3557,Hosts!$A:$A,0),MATCH(Places!E$1,Hosts!$1:$1,0))</f>
        <v>0.71</v>
      </c>
      <c r="F3557" s="67">
        <f>INDEX(Hosts!$A:$O,MATCH(Places!$C3557,Hosts!$A:$A,0),MATCH(Places!F$1,Hosts!$1:$1,0))</f>
        <v>0.67</v>
      </c>
      <c r="G3557" s="67" t="str">
        <f>INDEX(Hosts!$A:$O,MATCH(Places!$C3557,Hosts!$A:$A,0),MATCH(Places!G$1,Hosts!$1:$1,0))</f>
        <v>Yes</v>
      </c>
      <c r="H3557">
        <v>25</v>
      </c>
      <c r="I3557" t="str">
        <f>VLOOKUP($H3557,Neighborhoods!$A:$C,2,0)</f>
        <v>Queens</v>
      </c>
      <c r="J3557" t="str">
        <f>VLOOKUP($H3557,Neighborhoods!$A:$C,3,0)</f>
        <v>Ridgewood</v>
      </c>
      <c r="K3557" t="s">
        <v>1</v>
      </c>
      <c r="L3557" t="str">
        <f t="shared" si="220"/>
        <v>Yes</v>
      </c>
      <c r="M3557">
        <v>1</v>
      </c>
      <c r="N3557" t="str" cm="1">
        <f t="array" ref="N3557">_xlfn.IFS(M3557&lt;=2,"Small",M3557&lt;=5,"Medium",M3557&gt;5,"Large")</f>
        <v>Small</v>
      </c>
      <c r="O3557" s="50">
        <v>45</v>
      </c>
      <c r="P3557" s="67">
        <f t="shared" si="221"/>
        <v>0.03</v>
      </c>
      <c r="Q3557" s="52">
        <v>5</v>
      </c>
      <c r="R3557" s="52" t="str" cm="1">
        <f t="array" ref="R3557">_xlfn.IFS(ROUND(Q3557,0)=5,"Excellent",ROUND(Q3557,0)=4,"Good",ROUND(Q3557,0)=3,"Ok",ROUND(Q3557,0)&lt;3,"Bad")</f>
        <v>Excellent</v>
      </c>
      <c r="S3557">
        <v>7</v>
      </c>
      <c r="T3557" t="str">
        <f t="shared" si="222"/>
        <v>No</v>
      </c>
      <c r="U3557" s="65">
        <v>43215</v>
      </c>
      <c r="V3557" s="65">
        <v>43467</v>
      </c>
      <c r="W3557">
        <v>14</v>
      </c>
      <c r="X3557" t="str">
        <f t="shared" si="223"/>
        <v>Active</v>
      </c>
      <c r="Y3557" t="s">
        <v>15615</v>
      </c>
    </row>
    <row r="3558" spans="1:25" x14ac:dyDescent="0.25">
      <c r="A3558">
        <v>3557</v>
      </c>
      <c r="B3558" t="s">
        <v>2572</v>
      </c>
      <c r="C3558">
        <v>2626</v>
      </c>
      <c r="D3558" t="str">
        <f>VLOOKUP($C3558,Hosts!$A:$O,10,0)</f>
        <v>New York</v>
      </c>
      <c r="E3558" s="67">
        <f>INDEX(Hosts!$A:$O,MATCH(Places!$C3558,Hosts!$A:$A,0),MATCH(Places!E$1,Hosts!$1:$1,0))</f>
        <v>0.71</v>
      </c>
      <c r="F3558" s="67">
        <f>INDEX(Hosts!$A:$O,MATCH(Places!$C3558,Hosts!$A:$A,0),MATCH(Places!F$1,Hosts!$1:$1,0))</f>
        <v>0.67</v>
      </c>
      <c r="G3558" s="67" t="str">
        <f>INDEX(Hosts!$A:$O,MATCH(Places!$C3558,Hosts!$A:$A,0),MATCH(Places!G$1,Hosts!$1:$1,0))</f>
        <v>Yes</v>
      </c>
      <c r="H3558">
        <v>25</v>
      </c>
      <c r="I3558" t="str">
        <f>VLOOKUP($H3558,Neighborhoods!$A:$C,2,0)</f>
        <v>Queens</v>
      </c>
      <c r="J3558" t="str">
        <f>VLOOKUP($H3558,Neighborhoods!$A:$C,3,0)</f>
        <v>Ridgewood</v>
      </c>
      <c r="K3558" t="s">
        <v>11822</v>
      </c>
      <c r="L3558" t="str">
        <f t="shared" si="220"/>
        <v>No</v>
      </c>
      <c r="M3558">
        <v>2</v>
      </c>
      <c r="N3558" t="str" cm="1">
        <f t="array" ref="N3558">_xlfn.IFS(M3558&lt;=2,"Small",M3558&lt;=5,"Medium",M3558&gt;5,"Large")</f>
        <v>Small</v>
      </c>
      <c r="O3558" s="50">
        <v>90</v>
      </c>
      <c r="P3558" s="67">
        <f t="shared" si="221"/>
        <v>0.03</v>
      </c>
      <c r="Q3558" s="52">
        <v>4.6500000000000004</v>
      </c>
      <c r="R3558" s="52" t="str" cm="1">
        <f t="array" ref="R3558">_xlfn.IFS(ROUND(Q3558,0)=5,"Excellent",ROUND(Q3558,0)=4,"Good",ROUND(Q3558,0)=3,"Ok",ROUND(Q3558,0)&lt;3,"Bad")</f>
        <v>Excellent</v>
      </c>
      <c r="S3558">
        <v>26</v>
      </c>
      <c r="T3558" t="str">
        <f t="shared" si="222"/>
        <v>No</v>
      </c>
      <c r="U3558" s="65">
        <v>43254</v>
      </c>
      <c r="V3558" s="65">
        <v>44010</v>
      </c>
      <c r="W3558">
        <v>13</v>
      </c>
      <c r="X3558" t="str">
        <f t="shared" si="223"/>
        <v>Active</v>
      </c>
      <c r="Y3558" t="s">
        <v>15615</v>
      </c>
    </row>
    <row r="3559" spans="1:25" x14ac:dyDescent="0.25">
      <c r="A3559">
        <v>3558</v>
      </c>
      <c r="B3559" t="s">
        <v>2573</v>
      </c>
      <c r="C3559">
        <v>1433</v>
      </c>
      <c r="D3559" t="str">
        <f>VLOOKUP($C3559,Hosts!$A:$O,10,0)</f>
        <v>New York</v>
      </c>
      <c r="E3559" s="67">
        <f>INDEX(Hosts!$A:$O,MATCH(Places!$C3559,Hosts!$A:$A,0),MATCH(Places!E$1,Hosts!$1:$1,0))</f>
        <v>1</v>
      </c>
      <c r="F3559" s="67">
        <f>INDEX(Hosts!$A:$O,MATCH(Places!$C3559,Hosts!$A:$A,0),MATCH(Places!F$1,Hosts!$1:$1,0))</f>
        <v>1</v>
      </c>
      <c r="G3559" s="67" t="str">
        <f>INDEX(Hosts!$A:$O,MATCH(Places!$C3559,Hosts!$A:$A,0),MATCH(Places!G$1,Hosts!$1:$1,0))</f>
        <v>Yes</v>
      </c>
      <c r="H3559">
        <v>16</v>
      </c>
      <c r="I3559" t="str">
        <f>VLOOKUP($H3559,Neighborhoods!$A:$C,2,0)</f>
        <v>Manhattan</v>
      </c>
      <c r="J3559" t="str">
        <f>VLOOKUP($H3559,Neighborhoods!$A:$C,3,0)</f>
        <v>Harlem</v>
      </c>
      <c r="K3559" t="s">
        <v>11822</v>
      </c>
      <c r="L3559" t="str">
        <f t="shared" si="220"/>
        <v>No</v>
      </c>
      <c r="M3559">
        <v>4</v>
      </c>
      <c r="N3559" t="str" cm="1">
        <f t="array" ref="N3559">_xlfn.IFS(M3559&lt;=2,"Small",M3559&lt;=5,"Medium",M3559&gt;5,"Large")</f>
        <v>Medium</v>
      </c>
      <c r="O3559" s="50">
        <v>134</v>
      </c>
      <c r="P3559" s="67">
        <f t="shared" si="221"/>
        <v>0.03</v>
      </c>
      <c r="Q3559" s="52">
        <v>5</v>
      </c>
      <c r="R3559" s="52" t="str" cm="1">
        <f t="array" ref="R3559">_xlfn.IFS(ROUND(Q3559,0)=5,"Excellent",ROUND(Q3559,0)=4,"Good",ROUND(Q3559,0)=3,"Ok",ROUND(Q3559,0)&lt;3,"Bad")</f>
        <v>Excellent</v>
      </c>
      <c r="S3559">
        <v>56</v>
      </c>
      <c r="T3559" t="str">
        <f t="shared" si="222"/>
        <v>No</v>
      </c>
      <c r="U3559" s="65">
        <v>43219</v>
      </c>
      <c r="V3559" s="65">
        <v>43878</v>
      </c>
      <c r="W3559">
        <v>180</v>
      </c>
      <c r="X3559" t="str">
        <f t="shared" si="223"/>
        <v>Active</v>
      </c>
      <c r="Y3559" t="s">
        <v>15616</v>
      </c>
    </row>
    <row r="3560" spans="1:25" x14ac:dyDescent="0.25">
      <c r="A3560">
        <v>3559</v>
      </c>
      <c r="B3560" t="s">
        <v>14395</v>
      </c>
      <c r="C3560">
        <v>3521</v>
      </c>
      <c r="D3560" t="str">
        <f>VLOOKUP($C3560,Hosts!$A:$O,10,0)</f>
        <v>New York</v>
      </c>
      <c r="E3560" s="67">
        <f>INDEX(Hosts!$A:$O,MATCH(Places!$C3560,Hosts!$A:$A,0),MATCH(Places!E$1,Hosts!$1:$1,0))</f>
        <v>1</v>
      </c>
      <c r="F3560" s="67">
        <f>INDEX(Hosts!$A:$O,MATCH(Places!$C3560,Hosts!$A:$A,0),MATCH(Places!F$1,Hosts!$1:$1,0))</f>
        <v>0.96</v>
      </c>
      <c r="G3560" s="67" t="str">
        <f>INDEX(Hosts!$A:$O,MATCH(Places!$C3560,Hosts!$A:$A,0),MATCH(Places!G$1,Hosts!$1:$1,0))</f>
        <v>No</v>
      </c>
      <c r="H3560">
        <v>12</v>
      </c>
      <c r="I3560" t="str">
        <f>VLOOKUP($H3560,Neighborhoods!$A:$C,2,0)</f>
        <v>Brooklyn</v>
      </c>
      <c r="J3560" t="str">
        <f>VLOOKUP($H3560,Neighborhoods!$A:$C,3,0)</f>
        <v>Williamsburg</v>
      </c>
      <c r="K3560" t="s">
        <v>11822</v>
      </c>
      <c r="L3560" t="str">
        <f t="shared" si="220"/>
        <v>No</v>
      </c>
      <c r="M3560">
        <v>4</v>
      </c>
      <c r="N3560" t="str" cm="1">
        <f t="array" ref="N3560">_xlfn.IFS(M3560&lt;=2,"Small",M3560&lt;=5,"Medium",M3560&gt;5,"Large")</f>
        <v>Medium</v>
      </c>
      <c r="O3560" s="50">
        <v>200</v>
      </c>
      <c r="P3560" s="67">
        <f t="shared" si="221"/>
        <v>0.04</v>
      </c>
      <c r="Q3560" s="52">
        <v>4.8899999999999997</v>
      </c>
      <c r="R3560" s="52" t="str" cm="1">
        <f t="array" ref="R3560">_xlfn.IFS(ROUND(Q3560,0)=5,"Excellent",ROUND(Q3560,0)=4,"Good",ROUND(Q3560,0)=3,"Ok",ROUND(Q3560,0)&lt;3,"Bad")</f>
        <v>Excellent</v>
      </c>
      <c r="S3560">
        <v>45</v>
      </c>
      <c r="T3560" t="str">
        <f t="shared" si="222"/>
        <v>No</v>
      </c>
      <c r="U3560" s="65">
        <v>43238</v>
      </c>
      <c r="V3560" s="65">
        <v>43936</v>
      </c>
      <c r="W3560">
        <v>59</v>
      </c>
      <c r="X3560" t="str">
        <f t="shared" si="223"/>
        <v>Active</v>
      </c>
      <c r="Y3560" t="s">
        <v>15616</v>
      </c>
    </row>
    <row r="3561" spans="1:25" x14ac:dyDescent="0.25">
      <c r="A3561">
        <v>3560</v>
      </c>
      <c r="B3561" t="s">
        <v>2574</v>
      </c>
      <c r="C3561">
        <v>2122</v>
      </c>
      <c r="D3561" t="str">
        <f>VLOOKUP($C3561,Hosts!$A:$O,10,0)</f>
        <v>New York</v>
      </c>
      <c r="E3561" s="67">
        <f>INDEX(Hosts!$A:$O,MATCH(Places!$C3561,Hosts!$A:$A,0),MATCH(Places!E$1,Hosts!$1:$1,0))</f>
        <v>0.9</v>
      </c>
      <c r="F3561" s="67">
        <f>INDEX(Hosts!$A:$O,MATCH(Places!$C3561,Hosts!$A:$A,0),MATCH(Places!F$1,Hosts!$1:$1,0))</f>
        <v>0.96</v>
      </c>
      <c r="G3561" s="67" t="str">
        <f>INDEX(Hosts!$A:$O,MATCH(Places!$C3561,Hosts!$A:$A,0),MATCH(Places!G$1,Hosts!$1:$1,0))</f>
        <v>No</v>
      </c>
      <c r="H3561">
        <v>8</v>
      </c>
      <c r="I3561" t="str">
        <f>VLOOKUP($H3561,Neighborhoods!$A:$C,2,0)</f>
        <v>Brooklyn</v>
      </c>
      <c r="J3561" t="str">
        <f>VLOOKUP($H3561,Neighborhoods!$A:$C,3,0)</f>
        <v>Bushwick</v>
      </c>
      <c r="K3561" t="s">
        <v>1</v>
      </c>
      <c r="L3561" t="str">
        <f t="shared" si="220"/>
        <v>Yes</v>
      </c>
      <c r="M3561">
        <v>2</v>
      </c>
      <c r="N3561" t="str" cm="1">
        <f t="array" ref="N3561">_xlfn.IFS(M3561&lt;=2,"Small",M3561&lt;=5,"Medium",M3561&gt;5,"Large")</f>
        <v>Small</v>
      </c>
      <c r="O3561" s="50">
        <v>72</v>
      </c>
      <c r="P3561" s="67">
        <f t="shared" si="221"/>
        <v>0.03</v>
      </c>
      <c r="Q3561" s="52">
        <v>4.74</v>
      </c>
      <c r="R3561" s="52" t="str" cm="1">
        <f t="array" ref="R3561">_xlfn.IFS(ROUND(Q3561,0)=5,"Excellent",ROUND(Q3561,0)=4,"Good",ROUND(Q3561,0)=3,"Ok",ROUND(Q3561,0)&lt;3,"Bad")</f>
        <v>Excellent</v>
      </c>
      <c r="S3561">
        <v>27</v>
      </c>
      <c r="T3561" t="str">
        <f t="shared" si="222"/>
        <v>No</v>
      </c>
      <c r="U3561" s="65">
        <v>43578</v>
      </c>
      <c r="V3561" s="65">
        <v>43906</v>
      </c>
      <c r="W3561">
        <v>89</v>
      </c>
      <c r="X3561" t="str">
        <f t="shared" si="223"/>
        <v>Active</v>
      </c>
      <c r="Y3561" t="s">
        <v>15615</v>
      </c>
    </row>
    <row r="3562" spans="1:25" x14ac:dyDescent="0.25">
      <c r="A3562">
        <v>3561</v>
      </c>
      <c r="B3562" t="s">
        <v>2575</v>
      </c>
      <c r="C3562">
        <v>3081</v>
      </c>
      <c r="D3562" t="str">
        <f>VLOOKUP($C3562,Hosts!$A:$O,10,0)</f>
        <v>New York</v>
      </c>
      <c r="E3562" s="67">
        <f>INDEX(Hosts!$A:$O,MATCH(Places!$C3562,Hosts!$A:$A,0),MATCH(Places!E$1,Hosts!$1:$1,0))</f>
        <v>1</v>
      </c>
      <c r="F3562" s="67">
        <f>INDEX(Hosts!$A:$O,MATCH(Places!$C3562,Hosts!$A:$A,0),MATCH(Places!F$1,Hosts!$1:$1,0))</f>
        <v>0.9</v>
      </c>
      <c r="G3562" s="67" t="str">
        <f>INDEX(Hosts!$A:$O,MATCH(Places!$C3562,Hosts!$A:$A,0),MATCH(Places!G$1,Hosts!$1:$1,0))</f>
        <v>No</v>
      </c>
      <c r="H3562">
        <v>27</v>
      </c>
      <c r="I3562" t="str">
        <f>VLOOKUP($H3562,Neighborhoods!$A:$C,2,0)</f>
        <v>Staten Island</v>
      </c>
      <c r="J3562" t="str">
        <f>VLOOKUP($H3562,Neighborhoods!$A:$C,3,0)</f>
        <v>Arrochar</v>
      </c>
      <c r="K3562" t="s">
        <v>1</v>
      </c>
      <c r="L3562" t="str">
        <f t="shared" si="220"/>
        <v>Yes</v>
      </c>
      <c r="M3562">
        <v>1</v>
      </c>
      <c r="N3562" t="str" cm="1">
        <f t="array" ref="N3562">_xlfn.IFS(M3562&lt;=2,"Small",M3562&lt;=5,"Medium",M3562&gt;5,"Large")</f>
        <v>Small</v>
      </c>
      <c r="O3562" s="50">
        <v>33</v>
      </c>
      <c r="P3562" s="67">
        <f t="shared" si="221"/>
        <v>0.03</v>
      </c>
      <c r="Q3562" s="52">
        <v>4.75</v>
      </c>
      <c r="R3562" s="52" t="str" cm="1">
        <f t="array" ref="R3562">_xlfn.IFS(ROUND(Q3562,0)=5,"Excellent",ROUND(Q3562,0)=4,"Good",ROUND(Q3562,0)=3,"Ok",ROUND(Q3562,0)&lt;3,"Bad")</f>
        <v>Excellent</v>
      </c>
      <c r="S3562">
        <v>8</v>
      </c>
      <c r="T3562" t="str">
        <f t="shared" si="222"/>
        <v>No</v>
      </c>
      <c r="U3562" s="65">
        <v>43217</v>
      </c>
      <c r="V3562" s="65">
        <v>44047</v>
      </c>
      <c r="W3562">
        <v>62</v>
      </c>
      <c r="X3562" t="str">
        <f t="shared" si="223"/>
        <v>Active</v>
      </c>
      <c r="Y3562" t="s">
        <v>15615</v>
      </c>
    </row>
    <row r="3563" spans="1:25" x14ac:dyDescent="0.25">
      <c r="A3563">
        <v>3562</v>
      </c>
      <c r="B3563" t="s">
        <v>2576</v>
      </c>
      <c r="C3563">
        <v>3461</v>
      </c>
      <c r="D3563" t="str">
        <f>VLOOKUP($C3563,Hosts!$A:$O,10,0)</f>
        <v>New York</v>
      </c>
      <c r="E3563" s="67">
        <f>INDEX(Hosts!$A:$O,MATCH(Places!$C3563,Hosts!$A:$A,0),MATCH(Places!E$1,Hosts!$1:$1,0))</f>
        <v>1</v>
      </c>
      <c r="F3563" s="67">
        <f>INDEX(Hosts!$A:$O,MATCH(Places!$C3563,Hosts!$A:$A,0),MATCH(Places!F$1,Hosts!$1:$1,0))</f>
        <v>0.79</v>
      </c>
      <c r="G3563" s="67" t="str">
        <f>INDEX(Hosts!$A:$O,MATCH(Places!$C3563,Hosts!$A:$A,0),MATCH(Places!G$1,Hosts!$1:$1,0))</f>
        <v>No</v>
      </c>
      <c r="H3563">
        <v>15</v>
      </c>
      <c r="I3563" t="str">
        <f>VLOOKUP($H3563,Neighborhoods!$A:$C,2,0)</f>
        <v>Manhattan</v>
      </c>
      <c r="J3563" t="str">
        <f>VLOOKUP($H3563,Neighborhoods!$A:$C,3,0)</f>
        <v>East Village</v>
      </c>
      <c r="K3563" t="s">
        <v>1</v>
      </c>
      <c r="L3563" t="str">
        <f t="shared" si="220"/>
        <v>Yes</v>
      </c>
      <c r="M3563">
        <v>1</v>
      </c>
      <c r="N3563" t="str" cm="1">
        <f t="array" ref="N3563">_xlfn.IFS(M3563&lt;=2,"Small",M3563&lt;=5,"Medium",M3563&gt;5,"Large")</f>
        <v>Small</v>
      </c>
      <c r="O3563" s="50">
        <v>65</v>
      </c>
      <c r="P3563" s="67">
        <f t="shared" si="221"/>
        <v>0.03</v>
      </c>
      <c r="Q3563" s="52">
        <v>4.8099999999999996</v>
      </c>
      <c r="R3563" s="52" t="str" cm="1">
        <f t="array" ref="R3563">_xlfn.IFS(ROUND(Q3563,0)=5,"Excellent",ROUND(Q3563,0)=4,"Good",ROUND(Q3563,0)=3,"Ok",ROUND(Q3563,0)&lt;3,"Bad")</f>
        <v>Excellent</v>
      </c>
      <c r="S3563">
        <v>16</v>
      </c>
      <c r="T3563" t="str">
        <f t="shared" si="222"/>
        <v>No</v>
      </c>
      <c r="U3563" s="65">
        <v>43261</v>
      </c>
      <c r="V3563" s="65">
        <v>43739</v>
      </c>
      <c r="W3563">
        <v>0</v>
      </c>
      <c r="X3563" t="str">
        <f t="shared" si="223"/>
        <v>Inactive</v>
      </c>
      <c r="Y3563" t="s">
        <v>15615</v>
      </c>
    </row>
    <row r="3564" spans="1:25" x14ac:dyDescent="0.25">
      <c r="A3564">
        <v>3563</v>
      </c>
      <c r="B3564" t="s">
        <v>14458</v>
      </c>
      <c r="C3564">
        <v>3523</v>
      </c>
      <c r="D3564" t="str">
        <f>VLOOKUP($C3564,Hosts!$A:$O,10,0)</f>
        <v>New York</v>
      </c>
      <c r="E3564" s="67">
        <f>INDEX(Hosts!$A:$O,MATCH(Places!$C3564,Hosts!$A:$A,0),MATCH(Places!E$1,Hosts!$1:$1,0))</f>
        <v>1</v>
      </c>
      <c r="F3564" s="67">
        <f>INDEX(Hosts!$A:$O,MATCH(Places!$C3564,Hosts!$A:$A,0),MATCH(Places!F$1,Hosts!$1:$1,0))</f>
        <v>0</v>
      </c>
      <c r="G3564" s="67" t="str">
        <f>INDEX(Hosts!$A:$O,MATCH(Places!$C3564,Hosts!$A:$A,0),MATCH(Places!G$1,Hosts!$1:$1,0))</f>
        <v>No</v>
      </c>
      <c r="H3564">
        <v>22</v>
      </c>
      <c r="I3564" t="str">
        <f>VLOOKUP($H3564,Neighborhoods!$A:$C,2,0)</f>
        <v>Queens</v>
      </c>
      <c r="J3564" t="str">
        <f>VLOOKUP($H3564,Neighborhoods!$A:$C,3,0)</f>
        <v>Flushing</v>
      </c>
      <c r="K3564" t="s">
        <v>1</v>
      </c>
      <c r="L3564" t="str">
        <f t="shared" si="220"/>
        <v>Yes</v>
      </c>
      <c r="M3564">
        <v>3</v>
      </c>
      <c r="N3564" t="str" cm="1">
        <f t="array" ref="N3564">_xlfn.IFS(M3564&lt;=2,"Small",M3564&lt;=5,"Medium",M3564&gt;5,"Large")</f>
        <v>Medium</v>
      </c>
      <c r="O3564" s="50">
        <v>100</v>
      </c>
      <c r="P3564" s="67">
        <f t="shared" si="221"/>
        <v>0.03</v>
      </c>
      <c r="Q3564" s="52">
        <v>4.54</v>
      </c>
      <c r="R3564" s="52" t="str" cm="1">
        <f t="array" ref="R3564">_xlfn.IFS(ROUND(Q3564,0)=5,"Excellent",ROUND(Q3564,0)=4,"Good",ROUND(Q3564,0)=3,"Ok",ROUND(Q3564,0)&lt;3,"Bad")</f>
        <v>Excellent</v>
      </c>
      <c r="S3564">
        <v>26</v>
      </c>
      <c r="T3564" t="str">
        <f t="shared" si="222"/>
        <v>No</v>
      </c>
      <c r="U3564" s="65">
        <v>43216</v>
      </c>
      <c r="V3564" s="65">
        <v>43358</v>
      </c>
      <c r="W3564">
        <v>365</v>
      </c>
      <c r="X3564" t="str">
        <f t="shared" si="223"/>
        <v>Active</v>
      </c>
      <c r="Y3564" t="s">
        <v>15615</v>
      </c>
    </row>
    <row r="3565" spans="1:25" x14ac:dyDescent="0.25">
      <c r="A3565">
        <v>3564</v>
      </c>
      <c r="B3565" t="s">
        <v>15143</v>
      </c>
      <c r="C3565">
        <v>2200</v>
      </c>
      <c r="D3565" t="str">
        <f>VLOOKUP($C3565,Hosts!$A:$O,10,0)</f>
        <v>New York</v>
      </c>
      <c r="E3565" s="67">
        <f>INDEX(Hosts!$A:$O,MATCH(Places!$C3565,Hosts!$A:$A,0),MATCH(Places!E$1,Hosts!$1:$1,0))</f>
        <v>1</v>
      </c>
      <c r="F3565" s="67">
        <f>INDEX(Hosts!$A:$O,MATCH(Places!$C3565,Hosts!$A:$A,0),MATCH(Places!F$1,Hosts!$1:$1,0))</f>
        <v>1</v>
      </c>
      <c r="G3565" s="67" t="str">
        <f>INDEX(Hosts!$A:$O,MATCH(Places!$C3565,Hosts!$A:$A,0),MATCH(Places!G$1,Hosts!$1:$1,0))</f>
        <v>No</v>
      </c>
      <c r="H3565">
        <v>17</v>
      </c>
      <c r="I3565" t="str">
        <f>VLOOKUP($H3565,Neighborhoods!$A:$C,2,0)</f>
        <v>Manhattan</v>
      </c>
      <c r="J3565" t="str">
        <f>VLOOKUP($H3565,Neighborhoods!$A:$C,3,0)</f>
        <v>Hell's Kitchen</v>
      </c>
      <c r="K3565" t="s">
        <v>1</v>
      </c>
      <c r="L3565" t="str">
        <f t="shared" si="220"/>
        <v>Yes</v>
      </c>
      <c r="M3565">
        <v>2</v>
      </c>
      <c r="N3565" t="str" cm="1">
        <f t="array" ref="N3565">_xlfn.IFS(M3565&lt;=2,"Small",M3565&lt;=5,"Medium",M3565&gt;5,"Large")</f>
        <v>Small</v>
      </c>
      <c r="O3565" s="50">
        <v>74</v>
      </c>
      <c r="P3565" s="67">
        <f t="shared" si="221"/>
        <v>0.03</v>
      </c>
      <c r="Q3565" s="52">
        <v>4.04</v>
      </c>
      <c r="R3565" s="52" t="str" cm="1">
        <f t="array" ref="R3565">_xlfn.IFS(ROUND(Q3565,0)=5,"Excellent",ROUND(Q3565,0)=4,"Good",ROUND(Q3565,0)=3,"Ok",ROUND(Q3565,0)&lt;3,"Bad")</f>
        <v>Good</v>
      </c>
      <c r="S3565">
        <v>144</v>
      </c>
      <c r="T3565" t="str">
        <f t="shared" si="222"/>
        <v>No</v>
      </c>
      <c r="U3565" s="65">
        <v>43211</v>
      </c>
      <c r="V3565" s="65">
        <v>44042</v>
      </c>
      <c r="W3565">
        <v>178</v>
      </c>
      <c r="X3565" t="str">
        <f t="shared" si="223"/>
        <v>Active</v>
      </c>
      <c r="Y3565" t="s">
        <v>15615</v>
      </c>
    </row>
    <row r="3566" spans="1:25" x14ac:dyDescent="0.25">
      <c r="A3566">
        <v>3565</v>
      </c>
      <c r="B3566" t="s">
        <v>2577</v>
      </c>
      <c r="C3566">
        <v>2677</v>
      </c>
      <c r="D3566" t="str">
        <f>VLOOKUP($C3566,Hosts!$A:$O,10,0)</f>
        <v>New York</v>
      </c>
      <c r="E3566" s="67">
        <f>INDEX(Hosts!$A:$O,MATCH(Places!$C3566,Hosts!$A:$A,0),MATCH(Places!E$1,Hosts!$1:$1,0))</f>
        <v>1</v>
      </c>
      <c r="F3566" s="67">
        <f>INDEX(Hosts!$A:$O,MATCH(Places!$C3566,Hosts!$A:$A,0),MATCH(Places!F$1,Hosts!$1:$1,0))</f>
        <v>0.95</v>
      </c>
      <c r="G3566" s="67" t="str">
        <f>INDEX(Hosts!$A:$O,MATCH(Places!$C3566,Hosts!$A:$A,0),MATCH(Places!G$1,Hosts!$1:$1,0))</f>
        <v>No</v>
      </c>
      <c r="H3566">
        <v>7</v>
      </c>
      <c r="I3566" t="str">
        <f>VLOOKUP($H3566,Neighborhoods!$A:$C,2,0)</f>
        <v>Brooklyn</v>
      </c>
      <c r="J3566" t="str">
        <f>VLOOKUP($H3566,Neighborhoods!$A:$C,3,0)</f>
        <v>Bedford-Stuyvesant</v>
      </c>
      <c r="K3566" t="s">
        <v>11822</v>
      </c>
      <c r="L3566" t="str">
        <f t="shared" si="220"/>
        <v>No</v>
      </c>
      <c r="M3566">
        <v>4</v>
      </c>
      <c r="N3566" t="str" cm="1">
        <f t="array" ref="N3566">_xlfn.IFS(M3566&lt;=2,"Small",M3566&lt;=5,"Medium",M3566&gt;5,"Large")</f>
        <v>Medium</v>
      </c>
      <c r="O3566" s="50">
        <v>145</v>
      </c>
      <c r="P3566" s="67">
        <f t="shared" si="221"/>
        <v>0.03</v>
      </c>
      <c r="Q3566" s="52">
        <v>4.4400000000000004</v>
      </c>
      <c r="R3566" s="52" t="str" cm="1">
        <f t="array" ref="R3566">_xlfn.IFS(ROUND(Q3566,0)=5,"Excellent",ROUND(Q3566,0)=4,"Good",ROUND(Q3566,0)=3,"Ok",ROUND(Q3566,0)&lt;3,"Bad")</f>
        <v>Good</v>
      </c>
      <c r="S3566">
        <v>117</v>
      </c>
      <c r="T3566" t="str">
        <f t="shared" si="222"/>
        <v>No</v>
      </c>
      <c r="U3566" s="65">
        <v>43213</v>
      </c>
      <c r="V3566" s="65">
        <v>44042</v>
      </c>
      <c r="W3566">
        <v>331</v>
      </c>
      <c r="X3566" t="str">
        <f t="shared" si="223"/>
        <v>Active</v>
      </c>
      <c r="Y3566" t="s">
        <v>15616</v>
      </c>
    </row>
    <row r="3567" spans="1:25" x14ac:dyDescent="0.25">
      <c r="A3567">
        <v>3566</v>
      </c>
      <c r="B3567" t="s">
        <v>13340</v>
      </c>
      <c r="C3567">
        <v>1352</v>
      </c>
      <c r="D3567" t="str">
        <f>VLOOKUP($C3567,Hosts!$A:$O,10,0)</f>
        <v>New York</v>
      </c>
      <c r="E3567" s="67">
        <f>INDEX(Hosts!$A:$O,MATCH(Places!$C3567,Hosts!$A:$A,0),MATCH(Places!E$1,Hosts!$1:$1,0))</f>
        <v>1</v>
      </c>
      <c r="F3567" s="67">
        <f>INDEX(Hosts!$A:$O,MATCH(Places!$C3567,Hosts!$A:$A,0),MATCH(Places!F$1,Hosts!$1:$1,0))</f>
        <v>1</v>
      </c>
      <c r="G3567" s="67" t="str">
        <f>INDEX(Hosts!$A:$O,MATCH(Places!$C3567,Hosts!$A:$A,0),MATCH(Places!G$1,Hosts!$1:$1,0))</f>
        <v>Yes</v>
      </c>
      <c r="H3567">
        <v>11</v>
      </c>
      <c r="I3567" t="str">
        <f>VLOOKUP($H3567,Neighborhoods!$A:$C,2,0)</f>
        <v>Brooklyn</v>
      </c>
      <c r="J3567" t="str">
        <f>VLOOKUP($H3567,Neighborhoods!$A:$C,3,0)</f>
        <v>Greenpoint</v>
      </c>
      <c r="K3567" t="s">
        <v>11822</v>
      </c>
      <c r="L3567" t="str">
        <f t="shared" si="220"/>
        <v>No</v>
      </c>
      <c r="M3567">
        <v>2</v>
      </c>
      <c r="N3567" t="str" cm="1">
        <f t="array" ref="N3567">_xlfn.IFS(M3567&lt;=2,"Small",M3567&lt;=5,"Medium",M3567&gt;5,"Large")</f>
        <v>Small</v>
      </c>
      <c r="O3567" s="50">
        <v>75</v>
      </c>
      <c r="P3567" s="67">
        <f t="shared" si="221"/>
        <v>0.03</v>
      </c>
      <c r="Q3567" s="52">
        <v>5</v>
      </c>
      <c r="R3567" s="52" t="str" cm="1">
        <f t="array" ref="R3567">_xlfn.IFS(ROUND(Q3567,0)=5,"Excellent",ROUND(Q3567,0)=4,"Good",ROUND(Q3567,0)=3,"Ok",ROUND(Q3567,0)&lt;3,"Bad")</f>
        <v>Excellent</v>
      </c>
      <c r="S3567">
        <v>10</v>
      </c>
      <c r="T3567" t="str">
        <f t="shared" si="222"/>
        <v>No</v>
      </c>
      <c r="U3567" s="65">
        <v>43254</v>
      </c>
      <c r="V3567" s="65">
        <v>44043</v>
      </c>
      <c r="W3567">
        <v>1</v>
      </c>
      <c r="X3567" t="str">
        <f t="shared" si="223"/>
        <v>Active</v>
      </c>
      <c r="Y3567" t="s">
        <v>15615</v>
      </c>
    </row>
    <row r="3568" spans="1:25" x14ac:dyDescent="0.25">
      <c r="A3568">
        <v>3567</v>
      </c>
      <c r="B3568" t="s">
        <v>14786</v>
      </c>
      <c r="C3568">
        <v>2928</v>
      </c>
      <c r="D3568" t="str">
        <f>VLOOKUP($C3568,Hosts!$A:$O,10,0)</f>
        <v>New York</v>
      </c>
      <c r="E3568" s="67">
        <f>INDEX(Hosts!$A:$O,MATCH(Places!$C3568,Hosts!$A:$A,0),MATCH(Places!E$1,Hosts!$1:$1,0))</f>
        <v>1</v>
      </c>
      <c r="F3568" s="67">
        <f>INDEX(Hosts!$A:$O,MATCH(Places!$C3568,Hosts!$A:$A,0),MATCH(Places!F$1,Hosts!$1:$1,0))</f>
        <v>1</v>
      </c>
      <c r="G3568" s="67" t="str">
        <f>INDEX(Hosts!$A:$O,MATCH(Places!$C3568,Hosts!$A:$A,0),MATCH(Places!G$1,Hosts!$1:$1,0))</f>
        <v>Yes</v>
      </c>
      <c r="H3568">
        <v>17</v>
      </c>
      <c r="I3568" t="str">
        <f>VLOOKUP($H3568,Neighborhoods!$A:$C,2,0)</f>
        <v>Manhattan</v>
      </c>
      <c r="J3568" t="str">
        <f>VLOOKUP($H3568,Neighborhoods!$A:$C,3,0)</f>
        <v>Hell's Kitchen</v>
      </c>
      <c r="K3568" t="s">
        <v>11822</v>
      </c>
      <c r="L3568" t="str">
        <f t="shared" si="220"/>
        <v>No</v>
      </c>
      <c r="M3568">
        <v>2</v>
      </c>
      <c r="N3568" t="str" cm="1">
        <f t="array" ref="N3568">_xlfn.IFS(M3568&lt;=2,"Small",M3568&lt;=5,"Medium",M3568&gt;5,"Large")</f>
        <v>Small</v>
      </c>
      <c r="O3568" s="50">
        <v>220</v>
      </c>
      <c r="P3568" s="67">
        <f t="shared" si="221"/>
        <v>0.04</v>
      </c>
      <c r="Q3568" s="52">
        <v>4.99</v>
      </c>
      <c r="R3568" s="52" t="str" cm="1">
        <f t="array" ref="R3568">_xlfn.IFS(ROUND(Q3568,0)=5,"Excellent",ROUND(Q3568,0)=4,"Good",ROUND(Q3568,0)=3,"Ok",ROUND(Q3568,0)&lt;3,"Bad")</f>
        <v>Excellent</v>
      </c>
      <c r="S3568">
        <v>82</v>
      </c>
      <c r="T3568" t="str">
        <f t="shared" si="222"/>
        <v>No</v>
      </c>
      <c r="U3568" s="65">
        <v>43258</v>
      </c>
      <c r="V3568" s="65">
        <v>43899</v>
      </c>
      <c r="W3568">
        <v>364</v>
      </c>
      <c r="X3568" t="str">
        <f t="shared" si="223"/>
        <v>Active</v>
      </c>
      <c r="Y3568" t="s">
        <v>15615</v>
      </c>
    </row>
    <row r="3569" spans="1:25" x14ac:dyDescent="0.25">
      <c r="A3569">
        <v>3568</v>
      </c>
      <c r="B3569" t="s">
        <v>2578</v>
      </c>
      <c r="C3569">
        <v>1948</v>
      </c>
      <c r="D3569" t="str">
        <f>VLOOKUP($C3569,Hosts!$A:$O,10,0)</f>
        <v>New York</v>
      </c>
      <c r="E3569" s="67">
        <f>INDEX(Hosts!$A:$O,MATCH(Places!$C3569,Hosts!$A:$A,0),MATCH(Places!E$1,Hosts!$1:$1,0))</f>
        <v>1</v>
      </c>
      <c r="F3569" s="67">
        <f>INDEX(Hosts!$A:$O,MATCH(Places!$C3569,Hosts!$A:$A,0),MATCH(Places!F$1,Hosts!$1:$1,0))</f>
        <v>1</v>
      </c>
      <c r="G3569" s="67" t="str">
        <f>INDEX(Hosts!$A:$O,MATCH(Places!$C3569,Hosts!$A:$A,0),MATCH(Places!G$1,Hosts!$1:$1,0))</f>
        <v>Yes</v>
      </c>
      <c r="H3569">
        <v>7</v>
      </c>
      <c r="I3569" t="str">
        <f>VLOOKUP($H3569,Neighborhoods!$A:$C,2,0)</f>
        <v>Brooklyn</v>
      </c>
      <c r="J3569" t="str">
        <f>VLOOKUP($H3569,Neighborhoods!$A:$C,3,0)</f>
        <v>Bedford-Stuyvesant</v>
      </c>
      <c r="K3569" t="s">
        <v>1</v>
      </c>
      <c r="L3569" t="str">
        <f t="shared" si="220"/>
        <v>Yes</v>
      </c>
      <c r="M3569">
        <v>2</v>
      </c>
      <c r="N3569" t="str" cm="1">
        <f t="array" ref="N3569">_xlfn.IFS(M3569&lt;=2,"Small",M3569&lt;=5,"Medium",M3569&gt;5,"Large")</f>
        <v>Small</v>
      </c>
      <c r="O3569" s="50">
        <v>63</v>
      </c>
      <c r="P3569" s="67">
        <f t="shared" si="221"/>
        <v>0.03</v>
      </c>
      <c r="Q3569" s="52">
        <v>5</v>
      </c>
      <c r="R3569" s="52" t="str" cm="1">
        <f t="array" ref="R3569">_xlfn.IFS(ROUND(Q3569,0)=5,"Excellent",ROUND(Q3569,0)=4,"Good",ROUND(Q3569,0)=3,"Ok",ROUND(Q3569,0)&lt;3,"Bad")</f>
        <v>Excellent</v>
      </c>
      <c r="S3569">
        <v>27</v>
      </c>
      <c r="T3569" t="str">
        <f t="shared" si="222"/>
        <v>No</v>
      </c>
      <c r="U3569" s="65">
        <v>43297</v>
      </c>
      <c r="V3569" s="65">
        <v>43652</v>
      </c>
      <c r="W3569">
        <v>219</v>
      </c>
      <c r="X3569" t="str">
        <f t="shared" si="223"/>
        <v>Active</v>
      </c>
      <c r="Y3569" t="s">
        <v>15616</v>
      </c>
    </row>
    <row r="3570" spans="1:25" x14ac:dyDescent="0.25">
      <c r="A3570">
        <v>3569</v>
      </c>
      <c r="B3570" t="s">
        <v>2578</v>
      </c>
      <c r="C3570">
        <v>1948</v>
      </c>
      <c r="D3570" t="str">
        <f>VLOOKUP($C3570,Hosts!$A:$O,10,0)</f>
        <v>New York</v>
      </c>
      <c r="E3570" s="67">
        <f>INDEX(Hosts!$A:$O,MATCH(Places!$C3570,Hosts!$A:$A,0),MATCH(Places!E$1,Hosts!$1:$1,0))</f>
        <v>1</v>
      </c>
      <c r="F3570" s="67">
        <f>INDEX(Hosts!$A:$O,MATCH(Places!$C3570,Hosts!$A:$A,0),MATCH(Places!F$1,Hosts!$1:$1,0))</f>
        <v>1</v>
      </c>
      <c r="G3570" s="67" t="str">
        <f>INDEX(Hosts!$A:$O,MATCH(Places!$C3570,Hosts!$A:$A,0),MATCH(Places!G$1,Hosts!$1:$1,0))</f>
        <v>Yes</v>
      </c>
      <c r="H3570">
        <v>7</v>
      </c>
      <c r="I3570" t="str">
        <f>VLOOKUP($H3570,Neighborhoods!$A:$C,2,0)</f>
        <v>Brooklyn</v>
      </c>
      <c r="J3570" t="str">
        <f>VLOOKUP($H3570,Neighborhoods!$A:$C,3,0)</f>
        <v>Bedford-Stuyvesant</v>
      </c>
      <c r="K3570" t="s">
        <v>1</v>
      </c>
      <c r="L3570" t="str">
        <f t="shared" si="220"/>
        <v>Yes</v>
      </c>
      <c r="M3570">
        <v>2</v>
      </c>
      <c r="N3570" t="str" cm="1">
        <f t="array" ref="N3570">_xlfn.IFS(M3570&lt;=2,"Small",M3570&lt;=5,"Medium",M3570&gt;5,"Large")</f>
        <v>Small</v>
      </c>
      <c r="O3570" s="50">
        <v>58</v>
      </c>
      <c r="P3570" s="67">
        <f t="shared" si="221"/>
        <v>0.03</v>
      </c>
      <c r="Q3570" s="52">
        <v>5</v>
      </c>
      <c r="R3570" s="52" t="str" cm="1">
        <f t="array" ref="R3570">_xlfn.IFS(ROUND(Q3570,0)=5,"Excellent",ROUND(Q3570,0)=4,"Good",ROUND(Q3570,0)=3,"Ok",ROUND(Q3570,0)&lt;3,"Bad")</f>
        <v>Excellent</v>
      </c>
      <c r="S3570">
        <v>27</v>
      </c>
      <c r="T3570" t="str">
        <f t="shared" si="222"/>
        <v>No</v>
      </c>
      <c r="U3570" s="65">
        <v>43226</v>
      </c>
      <c r="V3570" s="65">
        <v>43898</v>
      </c>
      <c r="W3570">
        <v>248</v>
      </c>
      <c r="X3570" t="str">
        <f t="shared" si="223"/>
        <v>Active</v>
      </c>
      <c r="Y3570" t="s">
        <v>15616</v>
      </c>
    </row>
    <row r="3571" spans="1:25" x14ac:dyDescent="0.25">
      <c r="A3571">
        <v>3570</v>
      </c>
      <c r="B3571" t="s">
        <v>2579</v>
      </c>
      <c r="C3571">
        <v>2603</v>
      </c>
      <c r="D3571" t="str">
        <f>VLOOKUP($C3571,Hosts!$A:$O,10,0)</f>
        <v>New York</v>
      </c>
      <c r="E3571" s="67">
        <f>INDEX(Hosts!$A:$O,MATCH(Places!$C3571,Hosts!$A:$A,0),MATCH(Places!E$1,Hosts!$1:$1,0))</f>
        <v>1</v>
      </c>
      <c r="F3571" s="67">
        <f>INDEX(Hosts!$A:$O,MATCH(Places!$C3571,Hosts!$A:$A,0),MATCH(Places!F$1,Hosts!$1:$1,0))</f>
        <v>0.99</v>
      </c>
      <c r="G3571" s="67" t="str">
        <f>INDEX(Hosts!$A:$O,MATCH(Places!$C3571,Hosts!$A:$A,0),MATCH(Places!G$1,Hosts!$1:$1,0))</f>
        <v>Yes</v>
      </c>
      <c r="H3571">
        <v>16</v>
      </c>
      <c r="I3571" t="str">
        <f>VLOOKUP($H3571,Neighborhoods!$A:$C,2,0)</f>
        <v>Manhattan</v>
      </c>
      <c r="J3571" t="str">
        <f>VLOOKUP($H3571,Neighborhoods!$A:$C,3,0)</f>
        <v>Harlem</v>
      </c>
      <c r="K3571" t="s">
        <v>1</v>
      </c>
      <c r="L3571" t="str">
        <f t="shared" si="220"/>
        <v>Yes</v>
      </c>
      <c r="M3571">
        <v>2</v>
      </c>
      <c r="N3571" t="str" cm="1">
        <f t="array" ref="N3571">_xlfn.IFS(M3571&lt;=2,"Small",M3571&lt;=5,"Medium",M3571&gt;5,"Large")</f>
        <v>Small</v>
      </c>
      <c r="O3571" s="50">
        <v>100</v>
      </c>
      <c r="P3571" s="67">
        <f t="shared" si="221"/>
        <v>0.03</v>
      </c>
      <c r="Q3571" s="52">
        <v>4.9800000000000004</v>
      </c>
      <c r="R3571" s="52" t="str" cm="1">
        <f t="array" ref="R3571">_xlfn.IFS(ROUND(Q3571,0)=5,"Excellent",ROUND(Q3571,0)=4,"Good",ROUND(Q3571,0)=3,"Ok",ROUND(Q3571,0)&lt;3,"Bad")</f>
        <v>Excellent</v>
      </c>
      <c r="S3571">
        <v>111</v>
      </c>
      <c r="T3571" t="str">
        <f t="shared" si="222"/>
        <v>Yes</v>
      </c>
      <c r="U3571" s="65">
        <v>43215</v>
      </c>
      <c r="V3571" s="65">
        <v>43905</v>
      </c>
      <c r="W3571">
        <v>89</v>
      </c>
      <c r="X3571" t="str">
        <f t="shared" si="223"/>
        <v>Active</v>
      </c>
      <c r="Y3571" t="s">
        <v>15615</v>
      </c>
    </row>
    <row r="3572" spans="1:25" x14ac:dyDescent="0.25">
      <c r="A3572">
        <v>3571</v>
      </c>
      <c r="B3572" t="s">
        <v>2580</v>
      </c>
      <c r="C3572">
        <v>2187</v>
      </c>
      <c r="D3572" t="str">
        <f>VLOOKUP($C3572,Hosts!$A:$O,10,0)</f>
        <v>New York</v>
      </c>
      <c r="E3572" s="67">
        <f>INDEX(Hosts!$A:$O,MATCH(Places!$C3572,Hosts!$A:$A,0),MATCH(Places!E$1,Hosts!$1:$1,0))</f>
        <v>1</v>
      </c>
      <c r="F3572" s="67">
        <f>INDEX(Hosts!$A:$O,MATCH(Places!$C3572,Hosts!$A:$A,0),MATCH(Places!F$1,Hosts!$1:$1,0))</f>
        <v>0.92</v>
      </c>
      <c r="G3572" s="67" t="str">
        <f>INDEX(Hosts!$A:$O,MATCH(Places!$C3572,Hosts!$A:$A,0),MATCH(Places!G$1,Hosts!$1:$1,0))</f>
        <v>Yes</v>
      </c>
      <c r="H3572">
        <v>9</v>
      </c>
      <c r="I3572" t="str">
        <f>VLOOKUP($H3572,Neighborhoods!$A:$C,2,0)</f>
        <v>Brooklyn</v>
      </c>
      <c r="J3572" t="str">
        <f>VLOOKUP($H3572,Neighborhoods!$A:$C,3,0)</f>
        <v>Crown Heights</v>
      </c>
      <c r="K3572" t="s">
        <v>1</v>
      </c>
      <c r="L3572" t="str">
        <f t="shared" si="220"/>
        <v>Yes</v>
      </c>
      <c r="M3572">
        <v>2</v>
      </c>
      <c r="N3572" t="str" cm="1">
        <f t="array" ref="N3572">_xlfn.IFS(M3572&lt;=2,"Small",M3572&lt;=5,"Medium",M3572&gt;5,"Large")</f>
        <v>Small</v>
      </c>
      <c r="O3572" s="50">
        <v>80</v>
      </c>
      <c r="P3572" s="67">
        <f t="shared" si="221"/>
        <v>0.03</v>
      </c>
      <c r="Q3572" s="52">
        <v>4.91</v>
      </c>
      <c r="R3572" s="52" t="str" cm="1">
        <f t="array" ref="R3572">_xlfn.IFS(ROUND(Q3572,0)=5,"Excellent",ROUND(Q3572,0)=4,"Good",ROUND(Q3572,0)=3,"Ok",ROUND(Q3572,0)&lt;3,"Bad")</f>
        <v>Excellent</v>
      </c>
      <c r="S3572">
        <v>67</v>
      </c>
      <c r="T3572" t="str">
        <f t="shared" si="222"/>
        <v>No</v>
      </c>
      <c r="U3572" s="65">
        <v>43251</v>
      </c>
      <c r="V3572" s="65">
        <v>44052</v>
      </c>
      <c r="W3572">
        <v>174</v>
      </c>
      <c r="X3572" t="str">
        <f t="shared" si="223"/>
        <v>Active</v>
      </c>
      <c r="Y3572" t="s">
        <v>15616</v>
      </c>
    </row>
    <row r="3573" spans="1:25" x14ac:dyDescent="0.25">
      <c r="A3573">
        <v>3572</v>
      </c>
      <c r="B3573" t="s">
        <v>2581</v>
      </c>
      <c r="C3573">
        <v>1490</v>
      </c>
      <c r="D3573" t="str">
        <f>VLOOKUP($C3573,Hosts!$A:$O,10,0)</f>
        <v>New York</v>
      </c>
      <c r="E3573" s="67">
        <f>INDEX(Hosts!$A:$O,MATCH(Places!$C3573,Hosts!$A:$A,0),MATCH(Places!E$1,Hosts!$1:$1,0))</f>
        <v>0.8</v>
      </c>
      <c r="F3573" s="67">
        <f>INDEX(Hosts!$A:$O,MATCH(Places!$C3573,Hosts!$A:$A,0),MATCH(Places!F$1,Hosts!$1:$1,0))</f>
        <v>0.28999999999999998</v>
      </c>
      <c r="G3573" s="67" t="str">
        <f>INDEX(Hosts!$A:$O,MATCH(Places!$C3573,Hosts!$A:$A,0),MATCH(Places!G$1,Hosts!$1:$1,0))</f>
        <v>No</v>
      </c>
      <c r="H3573">
        <v>12</v>
      </c>
      <c r="I3573" t="str">
        <f>VLOOKUP($H3573,Neighborhoods!$A:$C,2,0)</f>
        <v>Brooklyn</v>
      </c>
      <c r="J3573" t="str">
        <f>VLOOKUP($H3573,Neighborhoods!$A:$C,3,0)</f>
        <v>Williamsburg</v>
      </c>
      <c r="K3573" t="s">
        <v>11822</v>
      </c>
      <c r="L3573" t="str">
        <f t="shared" si="220"/>
        <v>No</v>
      </c>
      <c r="M3573">
        <v>3</v>
      </c>
      <c r="N3573" t="str" cm="1">
        <f t="array" ref="N3573">_xlfn.IFS(M3573&lt;=2,"Small",M3573&lt;=5,"Medium",M3573&gt;5,"Large")</f>
        <v>Medium</v>
      </c>
      <c r="O3573" s="50">
        <v>120</v>
      </c>
      <c r="P3573" s="67">
        <f t="shared" si="221"/>
        <v>0.03</v>
      </c>
      <c r="Q3573" s="52">
        <v>4.92</v>
      </c>
      <c r="R3573" s="52" t="str" cm="1">
        <f t="array" ref="R3573">_xlfn.IFS(ROUND(Q3573,0)=5,"Excellent",ROUND(Q3573,0)=4,"Good",ROUND(Q3573,0)=3,"Ok",ROUND(Q3573,0)&lt;3,"Bad")</f>
        <v>Excellent</v>
      </c>
      <c r="S3573">
        <v>12</v>
      </c>
      <c r="T3573" t="str">
        <f t="shared" si="222"/>
        <v>No</v>
      </c>
      <c r="U3573" s="65">
        <v>43219</v>
      </c>
      <c r="V3573" s="65">
        <v>44042</v>
      </c>
      <c r="W3573">
        <v>0</v>
      </c>
      <c r="X3573" t="str">
        <f t="shared" si="223"/>
        <v>Inactive</v>
      </c>
      <c r="Y3573" t="s">
        <v>15615</v>
      </c>
    </row>
    <row r="3574" spans="1:25" x14ac:dyDescent="0.25">
      <c r="A3574">
        <v>3573</v>
      </c>
      <c r="B3574" t="s">
        <v>2582</v>
      </c>
      <c r="C3574">
        <v>3081</v>
      </c>
      <c r="D3574" t="str">
        <f>VLOOKUP($C3574,Hosts!$A:$O,10,0)</f>
        <v>New York</v>
      </c>
      <c r="E3574" s="67">
        <f>INDEX(Hosts!$A:$O,MATCH(Places!$C3574,Hosts!$A:$A,0),MATCH(Places!E$1,Hosts!$1:$1,0))</f>
        <v>1</v>
      </c>
      <c r="F3574" s="67">
        <f>INDEX(Hosts!$A:$O,MATCH(Places!$C3574,Hosts!$A:$A,0),MATCH(Places!F$1,Hosts!$1:$1,0))</f>
        <v>0.9</v>
      </c>
      <c r="G3574" s="67" t="str">
        <f>INDEX(Hosts!$A:$O,MATCH(Places!$C3574,Hosts!$A:$A,0),MATCH(Places!G$1,Hosts!$1:$1,0))</f>
        <v>No</v>
      </c>
      <c r="H3574">
        <v>27</v>
      </c>
      <c r="I3574" t="str">
        <f>VLOOKUP($H3574,Neighborhoods!$A:$C,2,0)</f>
        <v>Staten Island</v>
      </c>
      <c r="J3574" t="str">
        <f>VLOOKUP($H3574,Neighborhoods!$A:$C,3,0)</f>
        <v>Arrochar</v>
      </c>
      <c r="K3574" t="s">
        <v>1</v>
      </c>
      <c r="L3574" t="str">
        <f t="shared" si="220"/>
        <v>Yes</v>
      </c>
      <c r="M3574">
        <v>1</v>
      </c>
      <c r="N3574" t="str" cm="1">
        <f t="array" ref="N3574">_xlfn.IFS(M3574&lt;=2,"Small",M3574&lt;=5,"Medium",M3574&gt;5,"Large")</f>
        <v>Small</v>
      </c>
      <c r="O3574" s="50">
        <v>35</v>
      </c>
      <c r="P3574" s="67">
        <f t="shared" si="221"/>
        <v>0.03</v>
      </c>
      <c r="Q3574" s="52">
        <v>5</v>
      </c>
      <c r="R3574" s="52" t="str" cm="1">
        <f t="array" ref="R3574">_xlfn.IFS(ROUND(Q3574,0)=5,"Excellent",ROUND(Q3574,0)=4,"Good",ROUND(Q3574,0)=3,"Ok",ROUND(Q3574,0)&lt;3,"Bad")</f>
        <v>Excellent</v>
      </c>
      <c r="S3574">
        <v>15</v>
      </c>
      <c r="T3574" t="str">
        <f t="shared" si="222"/>
        <v>No</v>
      </c>
      <c r="U3574" s="65">
        <v>43228</v>
      </c>
      <c r="V3574" s="65">
        <v>44058</v>
      </c>
      <c r="W3574">
        <v>56</v>
      </c>
      <c r="X3574" t="str">
        <f t="shared" si="223"/>
        <v>Active</v>
      </c>
      <c r="Y3574" t="s">
        <v>15615</v>
      </c>
    </row>
    <row r="3575" spans="1:25" x14ac:dyDescent="0.25">
      <c r="A3575">
        <v>3574</v>
      </c>
      <c r="B3575" t="s">
        <v>2583</v>
      </c>
      <c r="C3575">
        <v>1277</v>
      </c>
      <c r="D3575" t="str">
        <f>VLOOKUP($C3575,Hosts!$A:$O,10,0)</f>
        <v>New York</v>
      </c>
      <c r="E3575" s="67">
        <f>INDEX(Hosts!$A:$O,MATCH(Places!$C3575,Hosts!$A:$A,0),MATCH(Places!E$1,Hosts!$1:$1,0))</f>
        <v>1</v>
      </c>
      <c r="F3575" s="67">
        <f>INDEX(Hosts!$A:$O,MATCH(Places!$C3575,Hosts!$A:$A,0),MATCH(Places!F$1,Hosts!$1:$1,0))</f>
        <v>1</v>
      </c>
      <c r="G3575" s="67" t="str">
        <f>INDEX(Hosts!$A:$O,MATCH(Places!$C3575,Hosts!$A:$A,0),MATCH(Places!G$1,Hosts!$1:$1,0))</f>
        <v>Yes</v>
      </c>
      <c r="H3575">
        <v>7</v>
      </c>
      <c r="I3575" t="str">
        <f>VLOOKUP($H3575,Neighborhoods!$A:$C,2,0)</f>
        <v>Brooklyn</v>
      </c>
      <c r="J3575" t="str">
        <f>VLOOKUP($H3575,Neighborhoods!$A:$C,3,0)</f>
        <v>Bedford-Stuyvesant</v>
      </c>
      <c r="K3575" t="s">
        <v>1</v>
      </c>
      <c r="L3575" t="str">
        <f t="shared" si="220"/>
        <v>Yes</v>
      </c>
      <c r="M3575">
        <v>2</v>
      </c>
      <c r="N3575" t="str" cm="1">
        <f t="array" ref="N3575">_xlfn.IFS(M3575&lt;=2,"Small",M3575&lt;=5,"Medium",M3575&gt;5,"Large")</f>
        <v>Small</v>
      </c>
      <c r="O3575" s="50">
        <v>145</v>
      </c>
      <c r="P3575" s="67">
        <f t="shared" si="221"/>
        <v>0.03</v>
      </c>
      <c r="Q3575" s="52">
        <v>4.99</v>
      </c>
      <c r="R3575" s="52" t="str" cm="1">
        <f t="array" ref="R3575">_xlfn.IFS(ROUND(Q3575,0)=5,"Excellent",ROUND(Q3575,0)=4,"Good",ROUND(Q3575,0)=3,"Ok",ROUND(Q3575,0)&lt;3,"Bad")</f>
        <v>Excellent</v>
      </c>
      <c r="S3575">
        <v>77</v>
      </c>
      <c r="T3575" t="str">
        <f t="shared" si="222"/>
        <v>No</v>
      </c>
      <c r="U3575" s="65">
        <v>43240</v>
      </c>
      <c r="V3575" s="65">
        <v>43907</v>
      </c>
      <c r="W3575">
        <v>26</v>
      </c>
      <c r="X3575" t="str">
        <f t="shared" si="223"/>
        <v>Active</v>
      </c>
      <c r="Y3575" t="s">
        <v>15616</v>
      </c>
    </row>
    <row r="3576" spans="1:25" x14ac:dyDescent="0.25">
      <c r="A3576">
        <v>3575</v>
      </c>
      <c r="B3576" t="s">
        <v>2584</v>
      </c>
      <c r="C3576">
        <v>3176</v>
      </c>
      <c r="D3576" t="str">
        <f>VLOOKUP($C3576,Hosts!$A:$O,10,0)</f>
        <v>New York</v>
      </c>
      <c r="E3576" s="67">
        <f>INDEX(Hosts!$A:$O,MATCH(Places!$C3576,Hosts!$A:$A,0),MATCH(Places!E$1,Hosts!$1:$1,0))</f>
        <v>1</v>
      </c>
      <c r="F3576" s="67">
        <f>INDEX(Hosts!$A:$O,MATCH(Places!$C3576,Hosts!$A:$A,0),MATCH(Places!F$1,Hosts!$1:$1,0))</f>
        <v>0.8</v>
      </c>
      <c r="G3576" s="67" t="str">
        <f>INDEX(Hosts!$A:$O,MATCH(Places!$C3576,Hosts!$A:$A,0),MATCH(Places!G$1,Hosts!$1:$1,0))</f>
        <v>Yes</v>
      </c>
      <c r="H3576">
        <v>7</v>
      </c>
      <c r="I3576" t="str">
        <f>VLOOKUP($H3576,Neighborhoods!$A:$C,2,0)</f>
        <v>Brooklyn</v>
      </c>
      <c r="J3576" t="str">
        <f>VLOOKUP($H3576,Neighborhoods!$A:$C,3,0)</f>
        <v>Bedford-Stuyvesant</v>
      </c>
      <c r="K3576" t="s">
        <v>11822</v>
      </c>
      <c r="L3576" t="str">
        <f t="shared" si="220"/>
        <v>No</v>
      </c>
      <c r="M3576">
        <v>3</v>
      </c>
      <c r="N3576" t="str" cm="1">
        <f t="array" ref="N3576">_xlfn.IFS(M3576&lt;=2,"Small",M3576&lt;=5,"Medium",M3576&gt;5,"Large")</f>
        <v>Medium</v>
      </c>
      <c r="O3576" s="50">
        <v>150</v>
      </c>
      <c r="P3576" s="67">
        <f t="shared" si="221"/>
        <v>0.03</v>
      </c>
      <c r="Q3576" s="52">
        <v>4.75</v>
      </c>
      <c r="R3576" s="52" t="str" cm="1">
        <f t="array" ref="R3576">_xlfn.IFS(ROUND(Q3576,0)=5,"Excellent",ROUND(Q3576,0)=4,"Good",ROUND(Q3576,0)=3,"Ok",ROUND(Q3576,0)&lt;3,"Bad")</f>
        <v>Excellent</v>
      </c>
      <c r="S3576">
        <v>67</v>
      </c>
      <c r="T3576" t="str">
        <f t="shared" si="222"/>
        <v>No</v>
      </c>
      <c r="U3576" s="65">
        <v>43232</v>
      </c>
      <c r="V3576" s="65">
        <v>43892</v>
      </c>
      <c r="W3576">
        <v>144</v>
      </c>
      <c r="X3576" t="str">
        <f t="shared" si="223"/>
        <v>Active</v>
      </c>
      <c r="Y3576" t="s">
        <v>15615</v>
      </c>
    </row>
    <row r="3577" spans="1:25" x14ac:dyDescent="0.25">
      <c r="A3577">
        <v>3576</v>
      </c>
      <c r="B3577" t="s">
        <v>2585</v>
      </c>
      <c r="C3577">
        <v>3525</v>
      </c>
      <c r="D3577" t="str">
        <f>VLOOKUP($C3577,Hosts!$A:$O,10,0)</f>
        <v>New York</v>
      </c>
      <c r="E3577" s="67">
        <f>INDEX(Hosts!$A:$O,MATCH(Places!$C3577,Hosts!$A:$A,0),MATCH(Places!E$1,Hosts!$1:$1,0))</f>
        <v>0.14000000000000001</v>
      </c>
      <c r="F3577" s="67">
        <f>INDEX(Hosts!$A:$O,MATCH(Places!$C3577,Hosts!$A:$A,0),MATCH(Places!F$1,Hosts!$1:$1,0))</f>
        <v>0.97</v>
      </c>
      <c r="G3577" s="67" t="str">
        <f>INDEX(Hosts!$A:$O,MATCH(Places!$C3577,Hosts!$A:$A,0),MATCH(Places!G$1,Hosts!$1:$1,0))</f>
        <v>No</v>
      </c>
      <c r="H3577">
        <v>8</v>
      </c>
      <c r="I3577" t="str">
        <f>VLOOKUP($H3577,Neighborhoods!$A:$C,2,0)</f>
        <v>Brooklyn</v>
      </c>
      <c r="J3577" t="str">
        <f>VLOOKUP($H3577,Neighborhoods!$A:$C,3,0)</f>
        <v>Bushwick</v>
      </c>
      <c r="K3577" t="s">
        <v>11822</v>
      </c>
      <c r="L3577" t="str">
        <f t="shared" si="220"/>
        <v>No</v>
      </c>
      <c r="M3577">
        <v>10</v>
      </c>
      <c r="N3577" t="str" cm="1">
        <f t="array" ref="N3577">_xlfn.IFS(M3577&lt;=2,"Small",M3577&lt;=5,"Medium",M3577&gt;5,"Large")</f>
        <v>Large</v>
      </c>
      <c r="O3577" s="50">
        <v>269</v>
      </c>
      <c r="P3577" s="67">
        <f t="shared" si="221"/>
        <v>0.04</v>
      </c>
      <c r="Q3577" s="52">
        <v>4.6399999999999997</v>
      </c>
      <c r="R3577" s="52" t="str" cm="1">
        <f t="array" ref="R3577">_xlfn.IFS(ROUND(Q3577,0)=5,"Excellent",ROUND(Q3577,0)=4,"Good",ROUND(Q3577,0)=3,"Ok",ROUND(Q3577,0)&lt;3,"Bad")</f>
        <v>Excellent</v>
      </c>
      <c r="S3577">
        <v>69</v>
      </c>
      <c r="T3577" t="str">
        <f t="shared" si="222"/>
        <v>No</v>
      </c>
      <c r="U3577" s="65">
        <v>43219</v>
      </c>
      <c r="V3577" s="65">
        <v>43899</v>
      </c>
      <c r="W3577">
        <v>360</v>
      </c>
      <c r="X3577" t="str">
        <f t="shared" si="223"/>
        <v>Active</v>
      </c>
      <c r="Y3577" t="s">
        <v>15615</v>
      </c>
    </row>
    <row r="3578" spans="1:25" x14ac:dyDescent="0.25">
      <c r="A3578">
        <v>3577</v>
      </c>
      <c r="B3578" t="s">
        <v>14444</v>
      </c>
      <c r="C3578">
        <v>2437</v>
      </c>
      <c r="D3578" t="str">
        <f>VLOOKUP($C3578,Hosts!$A:$O,10,0)</f>
        <v>New York</v>
      </c>
      <c r="E3578" s="67">
        <f>INDEX(Hosts!$A:$O,MATCH(Places!$C3578,Hosts!$A:$A,0),MATCH(Places!E$1,Hosts!$1:$1,0))</f>
        <v>0.75</v>
      </c>
      <c r="F3578" s="67">
        <f>INDEX(Hosts!$A:$O,MATCH(Places!$C3578,Hosts!$A:$A,0),MATCH(Places!F$1,Hosts!$1:$1,0))</f>
        <v>0.63</v>
      </c>
      <c r="G3578" s="67" t="str">
        <f>INDEX(Hosts!$A:$O,MATCH(Places!$C3578,Hosts!$A:$A,0),MATCH(Places!G$1,Hosts!$1:$1,0))</f>
        <v>No</v>
      </c>
      <c r="H3578">
        <v>20</v>
      </c>
      <c r="I3578" t="str">
        <f>VLOOKUP($H3578,Neighborhoods!$A:$C,2,0)</f>
        <v>Manhattan</v>
      </c>
      <c r="J3578" t="str">
        <f>VLOOKUP($H3578,Neighborhoods!$A:$C,3,0)</f>
        <v>Upper West Side</v>
      </c>
      <c r="K3578" t="s">
        <v>11822</v>
      </c>
      <c r="L3578" t="str">
        <f t="shared" si="220"/>
        <v>No</v>
      </c>
      <c r="M3578">
        <v>2</v>
      </c>
      <c r="N3578" t="str" cm="1">
        <f t="array" ref="N3578">_xlfn.IFS(M3578&lt;=2,"Small",M3578&lt;=5,"Medium",M3578&gt;5,"Large")</f>
        <v>Small</v>
      </c>
      <c r="O3578" s="50">
        <v>134</v>
      </c>
      <c r="P3578" s="67">
        <f t="shared" si="221"/>
        <v>0.03</v>
      </c>
      <c r="Q3578" s="52">
        <v>4.7699999999999996</v>
      </c>
      <c r="R3578" s="52" t="str" cm="1">
        <f t="array" ref="R3578">_xlfn.IFS(ROUND(Q3578,0)=5,"Excellent",ROUND(Q3578,0)=4,"Good",ROUND(Q3578,0)=3,"Ok",ROUND(Q3578,0)&lt;3,"Bad")</f>
        <v>Excellent</v>
      </c>
      <c r="S3578">
        <v>26</v>
      </c>
      <c r="T3578" t="str">
        <f t="shared" si="222"/>
        <v>No</v>
      </c>
      <c r="U3578" s="65">
        <v>43311</v>
      </c>
      <c r="V3578" s="65">
        <v>43887</v>
      </c>
      <c r="W3578">
        <v>122</v>
      </c>
      <c r="X3578" t="str">
        <f t="shared" si="223"/>
        <v>Active</v>
      </c>
      <c r="Y3578" t="s">
        <v>15615</v>
      </c>
    </row>
    <row r="3579" spans="1:25" x14ac:dyDescent="0.25">
      <c r="A3579">
        <v>3578</v>
      </c>
      <c r="B3579" t="s">
        <v>2586</v>
      </c>
      <c r="C3579">
        <v>3527</v>
      </c>
      <c r="D3579" t="str">
        <f>VLOOKUP($C3579,Hosts!$A:$O,10,0)</f>
        <v>New York</v>
      </c>
      <c r="E3579" s="67">
        <f>INDEX(Hosts!$A:$O,MATCH(Places!$C3579,Hosts!$A:$A,0),MATCH(Places!E$1,Hosts!$1:$1,0))</f>
        <v>1</v>
      </c>
      <c r="F3579" s="67">
        <f>INDEX(Hosts!$A:$O,MATCH(Places!$C3579,Hosts!$A:$A,0),MATCH(Places!F$1,Hosts!$1:$1,0))</f>
        <v>0.95</v>
      </c>
      <c r="G3579" s="67" t="str">
        <f>INDEX(Hosts!$A:$O,MATCH(Places!$C3579,Hosts!$A:$A,0),MATCH(Places!G$1,Hosts!$1:$1,0))</f>
        <v>Yes</v>
      </c>
      <c r="H3579">
        <v>9</v>
      </c>
      <c r="I3579" t="str">
        <f>VLOOKUP($H3579,Neighborhoods!$A:$C,2,0)</f>
        <v>Brooklyn</v>
      </c>
      <c r="J3579" t="str">
        <f>VLOOKUP($H3579,Neighborhoods!$A:$C,3,0)</f>
        <v>Crown Heights</v>
      </c>
      <c r="K3579" t="s">
        <v>1</v>
      </c>
      <c r="L3579" t="str">
        <f t="shared" si="220"/>
        <v>Yes</v>
      </c>
      <c r="M3579">
        <v>2</v>
      </c>
      <c r="N3579" t="str" cm="1">
        <f t="array" ref="N3579">_xlfn.IFS(M3579&lt;=2,"Small",M3579&lt;=5,"Medium",M3579&gt;5,"Large")</f>
        <v>Small</v>
      </c>
      <c r="O3579" s="50">
        <v>89</v>
      </c>
      <c r="P3579" s="67">
        <f t="shared" si="221"/>
        <v>0.03</v>
      </c>
      <c r="Q3579" s="52">
        <v>5</v>
      </c>
      <c r="R3579" s="52" t="str" cm="1">
        <f t="array" ref="R3579">_xlfn.IFS(ROUND(Q3579,0)=5,"Excellent",ROUND(Q3579,0)=4,"Good",ROUND(Q3579,0)=3,"Ok",ROUND(Q3579,0)&lt;3,"Bad")</f>
        <v>Excellent</v>
      </c>
      <c r="S3579">
        <v>85</v>
      </c>
      <c r="T3579" t="str">
        <f t="shared" si="222"/>
        <v>No</v>
      </c>
      <c r="U3579" s="65">
        <v>43226</v>
      </c>
      <c r="V3579" s="65">
        <v>43899</v>
      </c>
      <c r="W3579">
        <v>168</v>
      </c>
      <c r="X3579" t="str">
        <f t="shared" si="223"/>
        <v>Active</v>
      </c>
      <c r="Y3579" t="s">
        <v>15615</v>
      </c>
    </row>
    <row r="3580" spans="1:25" x14ac:dyDescent="0.25">
      <c r="A3580">
        <v>3579</v>
      </c>
      <c r="B3580" t="s">
        <v>13416</v>
      </c>
      <c r="C3580">
        <v>2898</v>
      </c>
      <c r="D3580" t="str">
        <f>VLOOKUP($C3580,Hosts!$A:$O,10,0)</f>
        <v>New York</v>
      </c>
      <c r="E3580" s="67">
        <f>INDEX(Hosts!$A:$O,MATCH(Places!$C3580,Hosts!$A:$A,0),MATCH(Places!E$1,Hosts!$1:$1,0))</f>
        <v>1</v>
      </c>
      <c r="F3580" s="67">
        <f>INDEX(Hosts!$A:$O,MATCH(Places!$C3580,Hosts!$A:$A,0),MATCH(Places!F$1,Hosts!$1:$1,0))</f>
        <v>1</v>
      </c>
      <c r="G3580" s="67" t="str">
        <f>INDEX(Hosts!$A:$O,MATCH(Places!$C3580,Hosts!$A:$A,0),MATCH(Places!G$1,Hosts!$1:$1,0))</f>
        <v>Yes</v>
      </c>
      <c r="H3580">
        <v>8</v>
      </c>
      <c r="I3580" t="str">
        <f>VLOOKUP($H3580,Neighborhoods!$A:$C,2,0)</f>
        <v>Brooklyn</v>
      </c>
      <c r="J3580" t="str">
        <f>VLOOKUP($H3580,Neighborhoods!$A:$C,3,0)</f>
        <v>Bushwick</v>
      </c>
      <c r="K3580" t="s">
        <v>1</v>
      </c>
      <c r="L3580" t="str">
        <f t="shared" si="220"/>
        <v>Yes</v>
      </c>
      <c r="M3580">
        <v>2</v>
      </c>
      <c r="N3580" t="str" cm="1">
        <f t="array" ref="N3580">_xlfn.IFS(M3580&lt;=2,"Small",M3580&lt;=5,"Medium",M3580&gt;5,"Large")</f>
        <v>Small</v>
      </c>
      <c r="O3580" s="50">
        <v>73</v>
      </c>
      <c r="P3580" s="67">
        <f t="shared" si="221"/>
        <v>0.03</v>
      </c>
      <c r="Q3580" s="52">
        <v>4.9800000000000004</v>
      </c>
      <c r="R3580" s="52" t="str" cm="1">
        <f t="array" ref="R3580">_xlfn.IFS(ROUND(Q3580,0)=5,"Excellent",ROUND(Q3580,0)=4,"Good",ROUND(Q3580,0)=3,"Ok",ROUND(Q3580,0)&lt;3,"Bad")</f>
        <v>Excellent</v>
      </c>
      <c r="S3580">
        <v>64</v>
      </c>
      <c r="T3580" t="str">
        <f t="shared" si="222"/>
        <v>No</v>
      </c>
      <c r="U3580" s="65">
        <v>43226</v>
      </c>
      <c r="V3580" s="65">
        <v>43896</v>
      </c>
      <c r="W3580">
        <v>42</v>
      </c>
      <c r="X3580" t="str">
        <f t="shared" si="223"/>
        <v>Active</v>
      </c>
      <c r="Y3580" t="s">
        <v>15616</v>
      </c>
    </row>
    <row r="3581" spans="1:25" x14ac:dyDescent="0.25">
      <c r="A3581">
        <v>3580</v>
      </c>
      <c r="B3581" t="s">
        <v>2587</v>
      </c>
      <c r="C3581">
        <v>2660</v>
      </c>
      <c r="D3581" t="str">
        <f>VLOOKUP($C3581,Hosts!$A:$O,10,0)</f>
        <v>New York</v>
      </c>
      <c r="E3581" s="67">
        <f>INDEX(Hosts!$A:$O,MATCH(Places!$C3581,Hosts!$A:$A,0),MATCH(Places!E$1,Hosts!$1:$1,0))</f>
        <v>1</v>
      </c>
      <c r="F3581" s="67">
        <f>INDEX(Hosts!$A:$O,MATCH(Places!$C3581,Hosts!$A:$A,0),MATCH(Places!F$1,Hosts!$1:$1,0))</f>
        <v>0.86</v>
      </c>
      <c r="G3581" s="67" t="str">
        <f>INDEX(Hosts!$A:$O,MATCH(Places!$C3581,Hosts!$A:$A,0),MATCH(Places!G$1,Hosts!$1:$1,0))</f>
        <v>Yes</v>
      </c>
      <c r="H3581">
        <v>8</v>
      </c>
      <c r="I3581" t="str">
        <f>VLOOKUP($H3581,Neighborhoods!$A:$C,2,0)</f>
        <v>Brooklyn</v>
      </c>
      <c r="J3581" t="str">
        <f>VLOOKUP($H3581,Neighborhoods!$A:$C,3,0)</f>
        <v>Bushwick</v>
      </c>
      <c r="K3581" t="s">
        <v>11822</v>
      </c>
      <c r="L3581" t="str">
        <f t="shared" si="220"/>
        <v>No</v>
      </c>
      <c r="M3581">
        <v>6</v>
      </c>
      <c r="N3581" t="str" cm="1">
        <f t="array" ref="N3581">_xlfn.IFS(M3581&lt;=2,"Small",M3581&lt;=5,"Medium",M3581&gt;5,"Large")</f>
        <v>Large</v>
      </c>
      <c r="O3581" s="50">
        <v>130</v>
      </c>
      <c r="P3581" s="67">
        <f t="shared" si="221"/>
        <v>0.03</v>
      </c>
      <c r="Q3581" s="52">
        <v>4.99</v>
      </c>
      <c r="R3581" s="52" t="str" cm="1">
        <f t="array" ref="R3581">_xlfn.IFS(ROUND(Q3581,0)=5,"Excellent",ROUND(Q3581,0)=4,"Good",ROUND(Q3581,0)=3,"Ok",ROUND(Q3581,0)&lt;3,"Bad")</f>
        <v>Excellent</v>
      </c>
      <c r="S3581">
        <v>73</v>
      </c>
      <c r="T3581" t="str">
        <f t="shared" si="222"/>
        <v>No</v>
      </c>
      <c r="U3581" s="65">
        <v>43226</v>
      </c>
      <c r="V3581" s="65">
        <v>43904</v>
      </c>
      <c r="W3581">
        <v>349</v>
      </c>
      <c r="X3581" t="str">
        <f t="shared" si="223"/>
        <v>Active</v>
      </c>
      <c r="Y3581" t="s">
        <v>15615</v>
      </c>
    </row>
    <row r="3582" spans="1:25" x14ac:dyDescent="0.25">
      <c r="A3582">
        <v>3581</v>
      </c>
      <c r="B3582" t="s">
        <v>2588</v>
      </c>
      <c r="C3582">
        <v>3250</v>
      </c>
      <c r="D3582" t="str">
        <f>VLOOKUP($C3582,Hosts!$A:$O,10,0)</f>
        <v>New York</v>
      </c>
      <c r="E3582" s="67">
        <f>INDEX(Hosts!$A:$O,MATCH(Places!$C3582,Hosts!$A:$A,0),MATCH(Places!E$1,Hosts!$1:$1,0))</f>
        <v>1</v>
      </c>
      <c r="F3582" s="67">
        <f>INDEX(Hosts!$A:$O,MATCH(Places!$C3582,Hosts!$A:$A,0),MATCH(Places!F$1,Hosts!$1:$1,0))</f>
        <v>0.67</v>
      </c>
      <c r="G3582" s="67" t="str">
        <f>INDEX(Hosts!$A:$O,MATCH(Places!$C3582,Hosts!$A:$A,0),MATCH(Places!G$1,Hosts!$1:$1,0))</f>
        <v>Yes</v>
      </c>
      <c r="H3582">
        <v>25</v>
      </c>
      <c r="I3582" t="str">
        <f>VLOOKUP($H3582,Neighborhoods!$A:$C,2,0)</f>
        <v>Queens</v>
      </c>
      <c r="J3582" t="str">
        <f>VLOOKUP($H3582,Neighborhoods!$A:$C,3,0)</f>
        <v>Ridgewood</v>
      </c>
      <c r="K3582" t="s">
        <v>11822</v>
      </c>
      <c r="L3582" t="str">
        <f t="shared" si="220"/>
        <v>No</v>
      </c>
      <c r="M3582">
        <v>5</v>
      </c>
      <c r="N3582" t="str" cm="1">
        <f t="array" ref="N3582">_xlfn.IFS(M3582&lt;=2,"Small",M3582&lt;=5,"Medium",M3582&gt;5,"Large")</f>
        <v>Medium</v>
      </c>
      <c r="O3582" s="50">
        <v>100</v>
      </c>
      <c r="P3582" s="67">
        <f t="shared" si="221"/>
        <v>0.03</v>
      </c>
      <c r="Q3582" s="52">
        <v>4.74</v>
      </c>
      <c r="R3582" s="52" t="str" cm="1">
        <f t="array" ref="R3582">_xlfn.IFS(ROUND(Q3582,0)=5,"Excellent",ROUND(Q3582,0)=4,"Good",ROUND(Q3582,0)=3,"Ok",ROUND(Q3582,0)&lt;3,"Bad")</f>
        <v>Excellent</v>
      </c>
      <c r="S3582">
        <v>19</v>
      </c>
      <c r="T3582" t="str">
        <f t="shared" si="222"/>
        <v>No</v>
      </c>
      <c r="U3582" s="65">
        <v>43229</v>
      </c>
      <c r="V3582" s="65">
        <v>43689</v>
      </c>
      <c r="W3582">
        <v>0</v>
      </c>
      <c r="X3582" t="str">
        <f t="shared" si="223"/>
        <v>Inactive</v>
      </c>
      <c r="Y3582" t="s">
        <v>15616</v>
      </c>
    </row>
    <row r="3583" spans="1:25" x14ac:dyDescent="0.25">
      <c r="A3583">
        <v>3582</v>
      </c>
      <c r="B3583" t="s">
        <v>14309</v>
      </c>
      <c r="C3583">
        <v>2200</v>
      </c>
      <c r="D3583" t="str">
        <f>VLOOKUP($C3583,Hosts!$A:$O,10,0)</f>
        <v>New York</v>
      </c>
      <c r="E3583" s="67">
        <f>INDEX(Hosts!$A:$O,MATCH(Places!$C3583,Hosts!$A:$A,0),MATCH(Places!E$1,Hosts!$1:$1,0))</f>
        <v>1</v>
      </c>
      <c r="F3583" s="67">
        <f>INDEX(Hosts!$A:$O,MATCH(Places!$C3583,Hosts!$A:$A,0),MATCH(Places!F$1,Hosts!$1:$1,0))</f>
        <v>1</v>
      </c>
      <c r="G3583" s="67" t="str">
        <f>INDEX(Hosts!$A:$O,MATCH(Places!$C3583,Hosts!$A:$A,0),MATCH(Places!G$1,Hosts!$1:$1,0))</f>
        <v>No</v>
      </c>
      <c r="H3583">
        <v>17</v>
      </c>
      <c r="I3583" t="str">
        <f>VLOOKUP($H3583,Neighborhoods!$A:$C,2,0)</f>
        <v>Manhattan</v>
      </c>
      <c r="J3583" t="str">
        <f>VLOOKUP($H3583,Neighborhoods!$A:$C,3,0)</f>
        <v>Hell's Kitchen</v>
      </c>
      <c r="K3583" t="s">
        <v>16</v>
      </c>
      <c r="L3583" t="str">
        <f t="shared" si="220"/>
        <v>Yes</v>
      </c>
      <c r="M3583">
        <v>1</v>
      </c>
      <c r="N3583" t="str" cm="1">
        <f t="array" ref="N3583">_xlfn.IFS(M3583&lt;=2,"Small",M3583&lt;=5,"Medium",M3583&gt;5,"Large")</f>
        <v>Small</v>
      </c>
      <c r="O3583" s="50">
        <v>42.14</v>
      </c>
      <c r="P3583" s="67">
        <f t="shared" si="221"/>
        <v>0.03</v>
      </c>
      <c r="Q3583" s="52">
        <v>4.38</v>
      </c>
      <c r="R3583" s="52" t="str" cm="1">
        <f t="array" ref="R3583">_xlfn.IFS(ROUND(Q3583,0)=5,"Excellent",ROUND(Q3583,0)=4,"Good",ROUND(Q3583,0)=3,"Ok",ROUND(Q3583,0)&lt;3,"Bad")</f>
        <v>Good</v>
      </c>
      <c r="S3583">
        <v>144</v>
      </c>
      <c r="T3583" t="str">
        <f t="shared" si="222"/>
        <v>No</v>
      </c>
      <c r="U3583" s="65">
        <v>43223</v>
      </c>
      <c r="V3583" s="65">
        <v>44041</v>
      </c>
      <c r="W3583">
        <v>172</v>
      </c>
      <c r="X3583" t="str">
        <f t="shared" si="223"/>
        <v>Active</v>
      </c>
      <c r="Y3583" t="s">
        <v>15616</v>
      </c>
    </row>
    <row r="3584" spans="1:25" x14ac:dyDescent="0.25">
      <c r="A3584">
        <v>3583</v>
      </c>
      <c r="B3584" t="s">
        <v>2589</v>
      </c>
      <c r="C3584">
        <v>1519</v>
      </c>
      <c r="D3584" t="str">
        <f>VLOOKUP($C3584,Hosts!$A:$O,10,0)</f>
        <v>New York</v>
      </c>
      <c r="E3584" s="67">
        <f>INDEX(Hosts!$A:$O,MATCH(Places!$C3584,Hosts!$A:$A,0),MATCH(Places!E$1,Hosts!$1:$1,0))</f>
        <v>1</v>
      </c>
      <c r="F3584" s="67">
        <f>INDEX(Hosts!$A:$O,MATCH(Places!$C3584,Hosts!$A:$A,0),MATCH(Places!F$1,Hosts!$1:$1,0))</f>
        <v>0.96</v>
      </c>
      <c r="G3584" s="67" t="str">
        <f>INDEX(Hosts!$A:$O,MATCH(Places!$C3584,Hosts!$A:$A,0),MATCH(Places!G$1,Hosts!$1:$1,0))</f>
        <v>Yes</v>
      </c>
      <c r="H3584">
        <v>15</v>
      </c>
      <c r="I3584" t="str">
        <f>VLOOKUP($H3584,Neighborhoods!$A:$C,2,0)</f>
        <v>Manhattan</v>
      </c>
      <c r="J3584" t="str">
        <f>VLOOKUP($H3584,Neighborhoods!$A:$C,3,0)</f>
        <v>East Village</v>
      </c>
      <c r="K3584" t="s">
        <v>11822</v>
      </c>
      <c r="L3584" t="str">
        <f t="shared" si="220"/>
        <v>No</v>
      </c>
      <c r="M3584">
        <v>7</v>
      </c>
      <c r="N3584" t="str" cm="1">
        <f t="array" ref="N3584">_xlfn.IFS(M3584&lt;=2,"Small",M3584&lt;=5,"Medium",M3584&gt;5,"Large")</f>
        <v>Large</v>
      </c>
      <c r="O3584" s="50">
        <v>595</v>
      </c>
      <c r="P3584" s="67">
        <f t="shared" si="221"/>
        <v>0.05</v>
      </c>
      <c r="Q3584" s="52">
        <v>4.76</v>
      </c>
      <c r="R3584" s="52" t="str" cm="1">
        <f t="array" ref="R3584">_xlfn.IFS(ROUND(Q3584,0)=5,"Excellent",ROUND(Q3584,0)=4,"Good",ROUND(Q3584,0)=3,"Ok",ROUND(Q3584,0)&lt;3,"Bad")</f>
        <v>Excellent</v>
      </c>
      <c r="S3584">
        <v>74</v>
      </c>
      <c r="T3584" t="str">
        <f t="shared" si="222"/>
        <v>No</v>
      </c>
      <c r="U3584" s="65">
        <v>43220</v>
      </c>
      <c r="V3584" s="65">
        <v>43908</v>
      </c>
      <c r="W3584">
        <v>179</v>
      </c>
      <c r="X3584" t="str">
        <f t="shared" si="223"/>
        <v>Active</v>
      </c>
      <c r="Y3584" t="s">
        <v>15615</v>
      </c>
    </row>
    <row r="3585" spans="1:25" x14ac:dyDescent="0.25">
      <c r="A3585">
        <v>3584</v>
      </c>
      <c r="B3585" t="s">
        <v>2590</v>
      </c>
      <c r="C3585">
        <v>1882</v>
      </c>
      <c r="D3585" t="str">
        <f>VLOOKUP($C3585,Hosts!$A:$O,10,0)</f>
        <v>Quindio</v>
      </c>
      <c r="E3585" s="67">
        <f>INDEX(Hosts!$A:$O,MATCH(Places!$C3585,Hosts!$A:$A,0),MATCH(Places!E$1,Hosts!$1:$1,0))</f>
        <v>1</v>
      </c>
      <c r="F3585" s="67">
        <f>INDEX(Hosts!$A:$O,MATCH(Places!$C3585,Hosts!$A:$A,0),MATCH(Places!F$1,Hosts!$1:$1,0))</f>
        <v>0.91</v>
      </c>
      <c r="G3585" s="67" t="str">
        <f>INDEX(Hosts!$A:$O,MATCH(Places!$C3585,Hosts!$A:$A,0),MATCH(Places!G$1,Hosts!$1:$1,0))</f>
        <v>Yes</v>
      </c>
      <c r="H3585">
        <v>23</v>
      </c>
      <c r="I3585" t="str">
        <f>VLOOKUP($H3585,Neighborhoods!$A:$C,2,0)</f>
        <v>Queens</v>
      </c>
      <c r="J3585" t="str">
        <f>VLOOKUP($H3585,Neighborhoods!$A:$C,3,0)</f>
        <v>Jamaica</v>
      </c>
      <c r="K3585" t="s">
        <v>11822</v>
      </c>
      <c r="L3585" t="str">
        <f t="shared" si="220"/>
        <v>No</v>
      </c>
      <c r="M3585">
        <v>11</v>
      </c>
      <c r="N3585" t="str" cm="1">
        <f t="array" ref="N3585">_xlfn.IFS(M3585&lt;=2,"Small",M3585&lt;=5,"Medium",M3585&gt;5,"Large")</f>
        <v>Large</v>
      </c>
      <c r="O3585" s="50">
        <v>178</v>
      </c>
      <c r="P3585" s="67">
        <f t="shared" si="221"/>
        <v>0.03</v>
      </c>
      <c r="Q3585" s="52">
        <v>4.74</v>
      </c>
      <c r="R3585" s="52" t="str" cm="1">
        <f t="array" ref="R3585">_xlfn.IFS(ROUND(Q3585,0)=5,"Excellent",ROUND(Q3585,0)=4,"Good",ROUND(Q3585,0)=3,"Ok",ROUND(Q3585,0)&lt;3,"Bad")</f>
        <v>Excellent</v>
      </c>
      <c r="S3585">
        <v>31</v>
      </c>
      <c r="T3585" t="str">
        <f t="shared" si="222"/>
        <v>No</v>
      </c>
      <c r="U3585" s="65">
        <v>43261</v>
      </c>
      <c r="V3585" s="65">
        <v>44024</v>
      </c>
      <c r="W3585">
        <v>7</v>
      </c>
      <c r="X3585" t="str">
        <f t="shared" si="223"/>
        <v>Active</v>
      </c>
      <c r="Y3585" t="s">
        <v>15615</v>
      </c>
    </row>
    <row r="3586" spans="1:25" x14ac:dyDescent="0.25">
      <c r="A3586">
        <v>3585</v>
      </c>
      <c r="B3586" t="s">
        <v>14424</v>
      </c>
      <c r="C3586">
        <v>3524</v>
      </c>
      <c r="D3586" t="str">
        <f>VLOOKUP($C3586,Hosts!$A:$O,10,0)</f>
        <v>New York</v>
      </c>
      <c r="E3586" s="67">
        <f>INDEX(Hosts!$A:$O,MATCH(Places!$C3586,Hosts!$A:$A,0),MATCH(Places!E$1,Hosts!$1:$1,0))</f>
        <v>1</v>
      </c>
      <c r="F3586" s="67">
        <f>INDEX(Hosts!$A:$O,MATCH(Places!$C3586,Hosts!$A:$A,0),MATCH(Places!F$1,Hosts!$1:$1,0))</f>
        <v>1</v>
      </c>
      <c r="G3586" s="67" t="str">
        <f>INDEX(Hosts!$A:$O,MATCH(Places!$C3586,Hosts!$A:$A,0),MATCH(Places!G$1,Hosts!$1:$1,0))</f>
        <v>No</v>
      </c>
      <c r="H3586">
        <v>8</v>
      </c>
      <c r="I3586" t="str">
        <f>VLOOKUP($H3586,Neighborhoods!$A:$C,2,0)</f>
        <v>Brooklyn</v>
      </c>
      <c r="J3586" t="str">
        <f>VLOOKUP($H3586,Neighborhoods!$A:$C,3,0)</f>
        <v>Bushwick</v>
      </c>
      <c r="K3586" t="s">
        <v>11822</v>
      </c>
      <c r="L3586" t="str">
        <f t="shared" si="220"/>
        <v>No</v>
      </c>
      <c r="M3586">
        <v>2</v>
      </c>
      <c r="N3586" t="str" cm="1">
        <f t="array" ref="N3586">_xlfn.IFS(M3586&lt;=2,"Small",M3586&lt;=5,"Medium",M3586&gt;5,"Large")</f>
        <v>Small</v>
      </c>
      <c r="O3586" s="50">
        <v>120</v>
      </c>
      <c r="P3586" s="67">
        <f t="shared" si="221"/>
        <v>0.03</v>
      </c>
      <c r="Q3586" s="52">
        <v>4.75</v>
      </c>
      <c r="R3586" s="52" t="str" cm="1">
        <f t="array" ref="R3586">_xlfn.IFS(ROUND(Q3586,0)=5,"Excellent",ROUND(Q3586,0)=4,"Good",ROUND(Q3586,0)=3,"Ok",ROUND(Q3586,0)&lt;3,"Bad")</f>
        <v>Excellent</v>
      </c>
      <c r="S3586">
        <v>59</v>
      </c>
      <c r="T3586" t="str">
        <f t="shared" si="222"/>
        <v>No</v>
      </c>
      <c r="U3586" s="65">
        <v>43227</v>
      </c>
      <c r="V3586" s="65">
        <v>43877</v>
      </c>
      <c r="W3586">
        <v>74</v>
      </c>
      <c r="X3586" t="str">
        <f t="shared" si="223"/>
        <v>Active</v>
      </c>
      <c r="Y3586" t="s">
        <v>15615</v>
      </c>
    </row>
    <row r="3587" spans="1:25" x14ac:dyDescent="0.25">
      <c r="A3587">
        <v>3586</v>
      </c>
      <c r="B3587" t="s">
        <v>14748</v>
      </c>
      <c r="C3587">
        <v>362</v>
      </c>
      <c r="D3587" t="str">
        <f>VLOOKUP($C3587,Hosts!$A:$O,10,0)</f>
        <v>New York</v>
      </c>
      <c r="E3587" s="67">
        <f>INDEX(Hosts!$A:$O,MATCH(Places!$C3587,Hosts!$A:$A,0),MATCH(Places!E$1,Hosts!$1:$1,0))</f>
        <v>1</v>
      </c>
      <c r="F3587" s="67">
        <f>INDEX(Hosts!$A:$O,MATCH(Places!$C3587,Hosts!$A:$A,0),MATCH(Places!F$1,Hosts!$1:$1,0))</f>
        <v>0.6</v>
      </c>
      <c r="G3587" s="67" t="str">
        <f>INDEX(Hosts!$A:$O,MATCH(Places!$C3587,Hosts!$A:$A,0),MATCH(Places!G$1,Hosts!$1:$1,0))</f>
        <v>Yes</v>
      </c>
      <c r="H3587">
        <v>16</v>
      </c>
      <c r="I3587" t="str">
        <f>VLOOKUP($H3587,Neighborhoods!$A:$C,2,0)</f>
        <v>Manhattan</v>
      </c>
      <c r="J3587" t="str">
        <f>VLOOKUP($H3587,Neighborhoods!$A:$C,3,0)</f>
        <v>Harlem</v>
      </c>
      <c r="K3587" t="s">
        <v>1</v>
      </c>
      <c r="L3587" t="str">
        <f t="shared" ref="L3587:L3650" si="224">IF(OR(K3587="Private room",K3587="Shared room"),"Yes","No")</f>
        <v>Yes</v>
      </c>
      <c r="M3587">
        <v>2</v>
      </c>
      <c r="N3587" t="str" cm="1">
        <f t="array" ref="N3587">_xlfn.IFS(M3587&lt;=2,"Small",M3587&lt;=5,"Medium",M3587&gt;5,"Large")</f>
        <v>Small</v>
      </c>
      <c r="O3587" s="50">
        <v>70</v>
      </c>
      <c r="P3587" s="67">
        <f t="shared" ref="P3587:P3650" si="225">VLOOKUP(O3587,$AB$1:$AC$5,2)</f>
        <v>0.03</v>
      </c>
      <c r="Q3587" s="52">
        <v>4.8</v>
      </c>
      <c r="R3587" s="52" t="str" cm="1">
        <f t="array" ref="R3587">_xlfn.IFS(ROUND(Q3587,0)=5,"Excellent",ROUND(Q3587,0)=4,"Good",ROUND(Q3587,0)=3,"Ok",ROUND(Q3587,0)&lt;3,"Bad")</f>
        <v>Excellent</v>
      </c>
      <c r="S3587">
        <v>5</v>
      </c>
      <c r="T3587" t="str">
        <f t="shared" ref="T3587:T3650" si="226">IF(AND(Q3587&gt;=4.8,S3587&gt;100),"Yes","No")</f>
        <v>No</v>
      </c>
      <c r="U3587" s="65">
        <v>43312</v>
      </c>
      <c r="V3587" s="65">
        <v>43695</v>
      </c>
      <c r="W3587">
        <v>365</v>
      </c>
      <c r="X3587" t="str">
        <f t="shared" ref="X3587:X3650" si="227">IF(W3587&lt;&gt;0,"Active","Inactive")</f>
        <v>Active</v>
      </c>
      <c r="Y3587" t="s">
        <v>15615</v>
      </c>
    </row>
    <row r="3588" spans="1:25" x14ac:dyDescent="0.25">
      <c r="A3588">
        <v>3587</v>
      </c>
      <c r="B3588" t="s">
        <v>15095</v>
      </c>
      <c r="C3588">
        <v>3237</v>
      </c>
      <c r="D3588" t="str">
        <f>VLOOKUP($C3588,Hosts!$A:$O,10,0)</f>
        <v>New York</v>
      </c>
      <c r="E3588" s="67">
        <f>INDEX(Hosts!$A:$O,MATCH(Places!$C3588,Hosts!$A:$A,0),MATCH(Places!E$1,Hosts!$1:$1,0))</f>
        <v>1</v>
      </c>
      <c r="F3588" s="67">
        <f>INDEX(Hosts!$A:$O,MATCH(Places!$C3588,Hosts!$A:$A,0),MATCH(Places!F$1,Hosts!$1:$1,0))</f>
        <v>0.98</v>
      </c>
      <c r="G3588" s="67" t="str">
        <f>INDEX(Hosts!$A:$O,MATCH(Places!$C3588,Hosts!$A:$A,0),MATCH(Places!G$1,Hosts!$1:$1,0))</f>
        <v>Yes</v>
      </c>
      <c r="H3588">
        <v>25</v>
      </c>
      <c r="I3588" t="str">
        <f>VLOOKUP($H3588,Neighborhoods!$A:$C,2,0)</f>
        <v>Queens</v>
      </c>
      <c r="J3588" t="str">
        <f>VLOOKUP($H3588,Neighborhoods!$A:$C,3,0)</f>
        <v>Ridgewood</v>
      </c>
      <c r="K3588" t="s">
        <v>1</v>
      </c>
      <c r="L3588" t="str">
        <f t="shared" si="224"/>
        <v>Yes</v>
      </c>
      <c r="M3588">
        <v>3</v>
      </c>
      <c r="N3588" t="str" cm="1">
        <f t="array" ref="N3588">_xlfn.IFS(M3588&lt;=2,"Small",M3588&lt;=5,"Medium",M3588&gt;5,"Large")</f>
        <v>Medium</v>
      </c>
      <c r="O3588" s="50">
        <v>42</v>
      </c>
      <c r="P3588" s="67">
        <f t="shared" si="225"/>
        <v>0.03</v>
      </c>
      <c r="Q3588" s="52">
        <v>4.8899999999999997</v>
      </c>
      <c r="R3588" s="52" t="str" cm="1">
        <f t="array" ref="R3588">_xlfn.IFS(ROUND(Q3588,0)=5,"Excellent",ROUND(Q3588,0)=4,"Good",ROUND(Q3588,0)=3,"Ok",ROUND(Q3588,0)&lt;3,"Bad")</f>
        <v>Excellent</v>
      </c>
      <c r="S3588">
        <v>35</v>
      </c>
      <c r="T3588" t="str">
        <f t="shared" si="226"/>
        <v>No</v>
      </c>
      <c r="U3588" s="65">
        <v>43328</v>
      </c>
      <c r="V3588" s="65">
        <v>44037</v>
      </c>
      <c r="W3588">
        <v>175</v>
      </c>
      <c r="X3588" t="str">
        <f t="shared" si="227"/>
        <v>Active</v>
      </c>
      <c r="Y3588" t="s">
        <v>15615</v>
      </c>
    </row>
    <row r="3589" spans="1:25" x14ac:dyDescent="0.25">
      <c r="A3589">
        <v>3588</v>
      </c>
      <c r="B3589" t="s">
        <v>2591</v>
      </c>
      <c r="C3589">
        <v>1025</v>
      </c>
      <c r="D3589" t="str">
        <f>VLOOKUP($C3589,Hosts!$A:$O,10,0)</f>
        <v>New York</v>
      </c>
      <c r="E3589" s="67">
        <f>INDEX(Hosts!$A:$O,MATCH(Places!$C3589,Hosts!$A:$A,0),MATCH(Places!E$1,Hosts!$1:$1,0))</f>
        <v>1</v>
      </c>
      <c r="F3589" s="67">
        <f>INDEX(Hosts!$A:$O,MATCH(Places!$C3589,Hosts!$A:$A,0),MATCH(Places!F$1,Hosts!$1:$1,0))</f>
        <v>1</v>
      </c>
      <c r="G3589" s="67" t="str">
        <f>INDEX(Hosts!$A:$O,MATCH(Places!$C3589,Hosts!$A:$A,0),MATCH(Places!G$1,Hosts!$1:$1,0))</f>
        <v>No</v>
      </c>
      <c r="H3589">
        <v>19</v>
      </c>
      <c r="I3589" t="str">
        <f>VLOOKUP($H3589,Neighborhoods!$A:$C,2,0)</f>
        <v>Manhattan</v>
      </c>
      <c r="J3589" t="str">
        <f>VLOOKUP($H3589,Neighborhoods!$A:$C,3,0)</f>
        <v>Upper East Side</v>
      </c>
      <c r="K3589" t="s">
        <v>11822</v>
      </c>
      <c r="L3589" t="str">
        <f t="shared" si="224"/>
        <v>No</v>
      </c>
      <c r="M3589">
        <v>2</v>
      </c>
      <c r="N3589" t="str" cm="1">
        <f t="array" ref="N3589">_xlfn.IFS(M3589&lt;=2,"Small",M3589&lt;=5,"Medium",M3589&gt;5,"Large")</f>
        <v>Small</v>
      </c>
      <c r="O3589" s="50">
        <v>145</v>
      </c>
      <c r="P3589" s="67">
        <f t="shared" si="225"/>
        <v>0.03</v>
      </c>
      <c r="Q3589" s="52">
        <v>4.74</v>
      </c>
      <c r="R3589" s="52" t="str" cm="1">
        <f t="array" ref="R3589">_xlfn.IFS(ROUND(Q3589,0)=5,"Excellent",ROUND(Q3589,0)=4,"Good",ROUND(Q3589,0)=3,"Ok",ROUND(Q3589,0)&lt;3,"Bad")</f>
        <v>Excellent</v>
      </c>
      <c r="S3589">
        <v>42</v>
      </c>
      <c r="T3589" t="str">
        <f t="shared" si="226"/>
        <v>No</v>
      </c>
      <c r="U3589" s="65">
        <v>43232</v>
      </c>
      <c r="V3589" s="65">
        <v>43833</v>
      </c>
      <c r="W3589">
        <v>244</v>
      </c>
      <c r="X3589" t="str">
        <f t="shared" si="227"/>
        <v>Active</v>
      </c>
      <c r="Y3589" t="s">
        <v>15616</v>
      </c>
    </row>
    <row r="3590" spans="1:25" x14ac:dyDescent="0.25">
      <c r="A3590">
        <v>3589</v>
      </c>
      <c r="B3590" t="s">
        <v>13200</v>
      </c>
      <c r="C3590">
        <v>918</v>
      </c>
      <c r="D3590" t="str">
        <f>VLOOKUP($C3590,Hosts!$A:$O,10,0)</f>
        <v>California</v>
      </c>
      <c r="E3590" s="67">
        <f>INDEX(Hosts!$A:$O,MATCH(Places!$C3590,Hosts!$A:$A,0),MATCH(Places!E$1,Hosts!$1:$1,0))</f>
        <v>0.83</v>
      </c>
      <c r="F3590" s="67">
        <f>INDEX(Hosts!$A:$O,MATCH(Places!$C3590,Hosts!$A:$A,0),MATCH(Places!F$1,Hosts!$1:$1,0))</f>
        <v>0.4</v>
      </c>
      <c r="G3590" s="67" t="str">
        <f>INDEX(Hosts!$A:$O,MATCH(Places!$C3590,Hosts!$A:$A,0),MATCH(Places!G$1,Hosts!$1:$1,0))</f>
        <v>No</v>
      </c>
      <c r="H3590">
        <v>7</v>
      </c>
      <c r="I3590" t="str">
        <f>VLOOKUP($H3590,Neighborhoods!$A:$C,2,0)</f>
        <v>Brooklyn</v>
      </c>
      <c r="J3590" t="str">
        <f>VLOOKUP($H3590,Neighborhoods!$A:$C,3,0)</f>
        <v>Bedford-Stuyvesant</v>
      </c>
      <c r="K3590" t="s">
        <v>11822</v>
      </c>
      <c r="L3590" t="str">
        <f t="shared" si="224"/>
        <v>No</v>
      </c>
      <c r="M3590">
        <v>4</v>
      </c>
      <c r="N3590" t="str" cm="1">
        <f t="array" ref="N3590">_xlfn.IFS(M3590&lt;=2,"Small",M3590&lt;=5,"Medium",M3590&gt;5,"Large")</f>
        <v>Medium</v>
      </c>
      <c r="O3590" s="50">
        <v>200</v>
      </c>
      <c r="P3590" s="67">
        <f t="shared" si="225"/>
        <v>0.04</v>
      </c>
      <c r="Q3590" s="52">
        <v>4.83</v>
      </c>
      <c r="R3590" s="52" t="str" cm="1">
        <f t="array" ref="R3590">_xlfn.IFS(ROUND(Q3590,0)=5,"Excellent",ROUND(Q3590,0)=4,"Good",ROUND(Q3590,0)=3,"Ok",ROUND(Q3590,0)&lt;3,"Bad")</f>
        <v>Excellent</v>
      </c>
      <c r="S3590">
        <v>6</v>
      </c>
      <c r="T3590" t="str">
        <f t="shared" si="226"/>
        <v>No</v>
      </c>
      <c r="U3590" s="65">
        <v>43237</v>
      </c>
      <c r="V3590" s="65">
        <v>43831</v>
      </c>
      <c r="W3590">
        <v>0</v>
      </c>
      <c r="X3590" t="str">
        <f t="shared" si="227"/>
        <v>Inactive</v>
      </c>
      <c r="Y3590" t="s">
        <v>15616</v>
      </c>
    </row>
    <row r="3591" spans="1:25" x14ac:dyDescent="0.25">
      <c r="A3591">
        <v>3590</v>
      </c>
      <c r="B3591" t="s">
        <v>2592</v>
      </c>
      <c r="C3591">
        <v>3123</v>
      </c>
      <c r="D3591" t="str">
        <f>VLOOKUP($C3591,Hosts!$A:$O,10,0)</f>
        <v>New York</v>
      </c>
      <c r="E3591" s="67">
        <f>INDEX(Hosts!$A:$O,MATCH(Places!$C3591,Hosts!$A:$A,0),MATCH(Places!E$1,Hosts!$1:$1,0))</f>
        <v>0.33</v>
      </c>
      <c r="F3591" s="67">
        <f>INDEX(Hosts!$A:$O,MATCH(Places!$C3591,Hosts!$A:$A,0),MATCH(Places!F$1,Hosts!$1:$1,0))</f>
        <v>0.48</v>
      </c>
      <c r="G3591" s="67" t="str">
        <f>INDEX(Hosts!$A:$O,MATCH(Places!$C3591,Hosts!$A:$A,0),MATCH(Places!G$1,Hosts!$1:$1,0))</f>
        <v>No</v>
      </c>
      <c r="H3591">
        <v>16</v>
      </c>
      <c r="I3591" t="str">
        <f>VLOOKUP($H3591,Neighborhoods!$A:$C,2,0)</f>
        <v>Manhattan</v>
      </c>
      <c r="J3591" t="str">
        <f>VLOOKUP($H3591,Neighborhoods!$A:$C,3,0)</f>
        <v>Harlem</v>
      </c>
      <c r="K3591" t="s">
        <v>11822</v>
      </c>
      <c r="L3591" t="str">
        <f t="shared" si="224"/>
        <v>No</v>
      </c>
      <c r="M3591">
        <v>4</v>
      </c>
      <c r="N3591" t="str" cm="1">
        <f t="array" ref="N3591">_xlfn.IFS(M3591&lt;=2,"Small",M3591&lt;=5,"Medium",M3591&gt;5,"Large")</f>
        <v>Medium</v>
      </c>
      <c r="O3591" s="50">
        <v>115</v>
      </c>
      <c r="P3591" s="67">
        <f t="shared" si="225"/>
        <v>0.03</v>
      </c>
      <c r="Q3591" s="52">
        <v>4.63</v>
      </c>
      <c r="R3591" s="52" t="str" cm="1">
        <f t="array" ref="R3591">_xlfn.IFS(ROUND(Q3591,0)=5,"Excellent",ROUND(Q3591,0)=4,"Good",ROUND(Q3591,0)=3,"Ok",ROUND(Q3591,0)&lt;3,"Bad")</f>
        <v>Excellent</v>
      </c>
      <c r="S3591">
        <v>35</v>
      </c>
      <c r="T3591" t="str">
        <f t="shared" si="226"/>
        <v>No</v>
      </c>
      <c r="U3591" s="65">
        <v>43296</v>
      </c>
      <c r="V3591" s="65">
        <v>43932</v>
      </c>
      <c r="W3591">
        <v>365</v>
      </c>
      <c r="X3591" t="str">
        <f t="shared" si="227"/>
        <v>Active</v>
      </c>
      <c r="Y3591" t="s">
        <v>15615</v>
      </c>
    </row>
    <row r="3592" spans="1:25" x14ac:dyDescent="0.25">
      <c r="A3592">
        <v>3591</v>
      </c>
      <c r="B3592" t="s">
        <v>2593</v>
      </c>
      <c r="C3592">
        <v>3531</v>
      </c>
      <c r="D3592" t="str">
        <f>VLOOKUP($C3592,Hosts!$A:$O,10,0)</f>
        <v>New York</v>
      </c>
      <c r="E3592" s="67">
        <f>INDEX(Hosts!$A:$O,MATCH(Places!$C3592,Hosts!$A:$A,0),MATCH(Places!E$1,Hosts!$1:$1,0))</f>
        <v>1</v>
      </c>
      <c r="F3592" s="67">
        <f>INDEX(Hosts!$A:$O,MATCH(Places!$C3592,Hosts!$A:$A,0),MATCH(Places!F$1,Hosts!$1:$1,0))</f>
        <v>0.54</v>
      </c>
      <c r="G3592" s="67" t="str">
        <f>INDEX(Hosts!$A:$O,MATCH(Places!$C3592,Hosts!$A:$A,0),MATCH(Places!G$1,Hosts!$1:$1,0))</f>
        <v>Yes</v>
      </c>
      <c r="H3592">
        <v>8</v>
      </c>
      <c r="I3592" t="str">
        <f>VLOOKUP($H3592,Neighborhoods!$A:$C,2,0)</f>
        <v>Brooklyn</v>
      </c>
      <c r="J3592" t="str">
        <f>VLOOKUP($H3592,Neighborhoods!$A:$C,3,0)</f>
        <v>Bushwick</v>
      </c>
      <c r="K3592" t="s">
        <v>11822</v>
      </c>
      <c r="L3592" t="str">
        <f t="shared" si="224"/>
        <v>No</v>
      </c>
      <c r="M3592">
        <v>2</v>
      </c>
      <c r="N3592" t="str" cm="1">
        <f t="array" ref="N3592">_xlfn.IFS(M3592&lt;=2,"Small",M3592&lt;=5,"Medium",M3592&gt;5,"Large")</f>
        <v>Small</v>
      </c>
      <c r="O3592" s="50">
        <v>130</v>
      </c>
      <c r="P3592" s="67">
        <f t="shared" si="225"/>
        <v>0.03</v>
      </c>
      <c r="Q3592" s="52">
        <v>4.84</v>
      </c>
      <c r="R3592" s="52" t="str" cm="1">
        <f t="array" ref="R3592">_xlfn.IFS(ROUND(Q3592,0)=5,"Excellent",ROUND(Q3592,0)=4,"Good",ROUND(Q3592,0)=3,"Ok",ROUND(Q3592,0)&lt;3,"Bad")</f>
        <v>Excellent</v>
      </c>
      <c r="S3592">
        <v>37</v>
      </c>
      <c r="T3592" t="str">
        <f t="shared" si="226"/>
        <v>No</v>
      </c>
      <c r="U3592" s="65">
        <v>43257</v>
      </c>
      <c r="V3592" s="65">
        <v>43807</v>
      </c>
      <c r="W3592">
        <v>345</v>
      </c>
      <c r="X3592" t="str">
        <f t="shared" si="227"/>
        <v>Active</v>
      </c>
      <c r="Y3592" t="s">
        <v>15615</v>
      </c>
    </row>
    <row r="3593" spans="1:25" x14ac:dyDescent="0.25">
      <c r="A3593">
        <v>3592</v>
      </c>
      <c r="B3593" t="s">
        <v>14209</v>
      </c>
      <c r="C3593">
        <v>709</v>
      </c>
      <c r="D3593" t="str">
        <f>VLOOKUP($C3593,Hosts!$A:$O,10,0)</f>
        <v>New York</v>
      </c>
      <c r="E3593" s="67">
        <f>INDEX(Hosts!$A:$O,MATCH(Places!$C3593,Hosts!$A:$A,0),MATCH(Places!E$1,Hosts!$1:$1,0))</f>
        <v>1</v>
      </c>
      <c r="F3593" s="67">
        <f>INDEX(Hosts!$A:$O,MATCH(Places!$C3593,Hosts!$A:$A,0),MATCH(Places!F$1,Hosts!$1:$1,0))</f>
        <v>1</v>
      </c>
      <c r="G3593" s="67" t="str">
        <f>INDEX(Hosts!$A:$O,MATCH(Places!$C3593,Hosts!$A:$A,0),MATCH(Places!G$1,Hosts!$1:$1,0))</f>
        <v>No</v>
      </c>
      <c r="H3593">
        <v>11</v>
      </c>
      <c r="I3593" t="str">
        <f>VLOOKUP($H3593,Neighborhoods!$A:$C,2,0)</f>
        <v>Brooklyn</v>
      </c>
      <c r="J3593" t="str">
        <f>VLOOKUP($H3593,Neighborhoods!$A:$C,3,0)</f>
        <v>Greenpoint</v>
      </c>
      <c r="K3593" t="s">
        <v>1</v>
      </c>
      <c r="L3593" t="str">
        <f t="shared" si="224"/>
        <v>Yes</v>
      </c>
      <c r="M3593">
        <v>2</v>
      </c>
      <c r="N3593" t="str" cm="1">
        <f t="array" ref="N3593">_xlfn.IFS(M3593&lt;=2,"Small",M3593&lt;=5,"Medium",M3593&gt;5,"Large")</f>
        <v>Small</v>
      </c>
      <c r="O3593" s="50">
        <v>65</v>
      </c>
      <c r="P3593" s="67">
        <f t="shared" si="225"/>
        <v>0.03</v>
      </c>
      <c r="Q3593" s="52">
        <v>4.5</v>
      </c>
      <c r="R3593" s="52" t="str" cm="1">
        <f t="array" ref="R3593">_xlfn.IFS(ROUND(Q3593,0)=5,"Excellent",ROUND(Q3593,0)=4,"Good",ROUND(Q3593,0)=3,"Ok",ROUND(Q3593,0)&lt;3,"Bad")</f>
        <v>Excellent</v>
      </c>
      <c r="S3593">
        <v>40</v>
      </c>
      <c r="T3593" t="str">
        <f t="shared" si="226"/>
        <v>No</v>
      </c>
      <c r="U3593" s="65">
        <v>43223</v>
      </c>
      <c r="V3593" s="65">
        <v>43845</v>
      </c>
      <c r="W3593">
        <v>23</v>
      </c>
      <c r="X3593" t="str">
        <f t="shared" si="227"/>
        <v>Active</v>
      </c>
      <c r="Y3593" t="s">
        <v>15616</v>
      </c>
    </row>
    <row r="3594" spans="1:25" x14ac:dyDescent="0.25">
      <c r="A3594">
        <v>3593</v>
      </c>
      <c r="B3594" t="s">
        <v>2594</v>
      </c>
      <c r="C3594">
        <v>801</v>
      </c>
      <c r="D3594" t="str">
        <f>VLOOKUP($C3594,Hosts!$A:$O,10,0)</f>
        <v>New York</v>
      </c>
      <c r="E3594" s="67">
        <f>INDEX(Hosts!$A:$O,MATCH(Places!$C3594,Hosts!$A:$A,0),MATCH(Places!E$1,Hosts!$1:$1,0))</f>
        <v>1</v>
      </c>
      <c r="F3594" s="67">
        <f>INDEX(Hosts!$A:$O,MATCH(Places!$C3594,Hosts!$A:$A,0),MATCH(Places!F$1,Hosts!$1:$1,0))</f>
        <v>0.91</v>
      </c>
      <c r="G3594" s="67" t="str">
        <f>INDEX(Hosts!$A:$O,MATCH(Places!$C3594,Hosts!$A:$A,0),MATCH(Places!G$1,Hosts!$1:$1,0))</f>
        <v>No</v>
      </c>
      <c r="H3594">
        <v>26</v>
      </c>
      <c r="I3594" t="str">
        <f>VLOOKUP($H3594,Neighborhoods!$A:$C,2,0)</f>
        <v>Queens</v>
      </c>
      <c r="J3594" t="str">
        <f>VLOOKUP($H3594,Neighborhoods!$A:$C,3,0)</f>
        <v>Sunnyside</v>
      </c>
      <c r="K3594" t="s">
        <v>1</v>
      </c>
      <c r="L3594" t="str">
        <f t="shared" si="224"/>
        <v>Yes</v>
      </c>
      <c r="M3594">
        <v>2</v>
      </c>
      <c r="N3594" t="str" cm="1">
        <f t="array" ref="N3594">_xlfn.IFS(M3594&lt;=2,"Small",M3594&lt;=5,"Medium",M3594&gt;5,"Large")</f>
        <v>Small</v>
      </c>
      <c r="O3594" s="50">
        <v>46</v>
      </c>
      <c r="P3594" s="67">
        <f t="shared" si="225"/>
        <v>0.03</v>
      </c>
      <c r="Q3594" s="52">
        <v>4.9000000000000004</v>
      </c>
      <c r="R3594" s="52" t="str" cm="1">
        <f t="array" ref="R3594">_xlfn.IFS(ROUND(Q3594,0)=5,"Excellent",ROUND(Q3594,0)=4,"Good",ROUND(Q3594,0)=3,"Ok",ROUND(Q3594,0)&lt;3,"Bad")</f>
        <v>Excellent</v>
      </c>
      <c r="S3594">
        <v>39</v>
      </c>
      <c r="T3594" t="str">
        <f t="shared" si="226"/>
        <v>No</v>
      </c>
      <c r="U3594" s="65">
        <v>43226</v>
      </c>
      <c r="V3594" s="65">
        <v>43881</v>
      </c>
      <c r="W3594">
        <v>14</v>
      </c>
      <c r="X3594" t="str">
        <f t="shared" si="227"/>
        <v>Active</v>
      </c>
      <c r="Y3594" t="s">
        <v>15615</v>
      </c>
    </row>
    <row r="3595" spans="1:25" x14ac:dyDescent="0.25">
      <c r="A3595">
        <v>3594</v>
      </c>
      <c r="B3595" t="s">
        <v>13662</v>
      </c>
      <c r="C3595">
        <v>815</v>
      </c>
      <c r="D3595" t="str">
        <f>VLOOKUP($C3595,Hosts!$A:$O,10,0)</f>
        <v>New York</v>
      </c>
      <c r="E3595" s="67">
        <f>INDEX(Hosts!$A:$O,MATCH(Places!$C3595,Hosts!$A:$A,0),MATCH(Places!E$1,Hosts!$1:$1,0))</f>
        <v>1</v>
      </c>
      <c r="F3595" s="67">
        <f>INDEX(Hosts!$A:$O,MATCH(Places!$C3595,Hosts!$A:$A,0),MATCH(Places!F$1,Hosts!$1:$1,0))</f>
        <v>1</v>
      </c>
      <c r="G3595" s="67" t="str">
        <f>INDEX(Hosts!$A:$O,MATCH(Places!$C3595,Hosts!$A:$A,0),MATCH(Places!G$1,Hosts!$1:$1,0))</f>
        <v>Yes</v>
      </c>
      <c r="H3595">
        <v>12</v>
      </c>
      <c r="I3595" t="str">
        <f>VLOOKUP($H3595,Neighborhoods!$A:$C,2,0)</f>
        <v>Brooklyn</v>
      </c>
      <c r="J3595" t="str">
        <f>VLOOKUP($H3595,Neighborhoods!$A:$C,3,0)</f>
        <v>Williamsburg</v>
      </c>
      <c r="K3595" t="s">
        <v>11822</v>
      </c>
      <c r="L3595" t="str">
        <f t="shared" si="224"/>
        <v>No</v>
      </c>
      <c r="M3595">
        <v>2</v>
      </c>
      <c r="N3595" t="str" cm="1">
        <f t="array" ref="N3595">_xlfn.IFS(M3595&lt;=2,"Small",M3595&lt;=5,"Medium",M3595&gt;5,"Large")</f>
        <v>Small</v>
      </c>
      <c r="O3595" s="50">
        <v>235</v>
      </c>
      <c r="P3595" s="67">
        <f t="shared" si="225"/>
        <v>0.04</v>
      </c>
      <c r="Q3595" s="52">
        <v>4.9000000000000004</v>
      </c>
      <c r="R3595" s="52" t="str" cm="1">
        <f t="array" ref="R3595">_xlfn.IFS(ROUND(Q3595,0)=5,"Excellent",ROUND(Q3595,0)=4,"Good",ROUND(Q3595,0)=3,"Ok",ROUND(Q3595,0)&lt;3,"Bad")</f>
        <v>Excellent</v>
      </c>
      <c r="S3595">
        <v>10</v>
      </c>
      <c r="T3595" t="str">
        <f t="shared" si="226"/>
        <v>No</v>
      </c>
      <c r="U3595" s="65">
        <v>43334</v>
      </c>
      <c r="V3595" s="65">
        <v>44058</v>
      </c>
      <c r="W3595">
        <v>168</v>
      </c>
      <c r="X3595" t="str">
        <f t="shared" si="227"/>
        <v>Active</v>
      </c>
      <c r="Y3595" t="s">
        <v>15615</v>
      </c>
    </row>
    <row r="3596" spans="1:25" x14ac:dyDescent="0.25">
      <c r="A3596">
        <v>3595</v>
      </c>
      <c r="B3596" t="s">
        <v>13740</v>
      </c>
      <c r="C3596">
        <v>2873</v>
      </c>
      <c r="D3596" t="str">
        <f>VLOOKUP($C3596,Hosts!$A:$O,10,0)</f>
        <v>New York</v>
      </c>
      <c r="E3596" s="67">
        <f>INDEX(Hosts!$A:$O,MATCH(Places!$C3596,Hosts!$A:$A,0),MATCH(Places!E$1,Hosts!$1:$1,0))</f>
        <v>1</v>
      </c>
      <c r="F3596" s="67">
        <f>INDEX(Hosts!$A:$O,MATCH(Places!$C3596,Hosts!$A:$A,0),MATCH(Places!F$1,Hosts!$1:$1,0))</f>
        <v>1</v>
      </c>
      <c r="G3596" s="67" t="str">
        <f>INDEX(Hosts!$A:$O,MATCH(Places!$C3596,Hosts!$A:$A,0),MATCH(Places!G$1,Hosts!$1:$1,0))</f>
        <v>No</v>
      </c>
      <c r="H3596">
        <v>21</v>
      </c>
      <c r="I3596" t="str">
        <f>VLOOKUP($H3596,Neighborhoods!$A:$C,2,0)</f>
        <v>Queens</v>
      </c>
      <c r="J3596" t="str">
        <f>VLOOKUP($H3596,Neighborhoods!$A:$C,3,0)</f>
        <v>Astoria</v>
      </c>
      <c r="K3596" t="s">
        <v>11822</v>
      </c>
      <c r="L3596" t="str">
        <f t="shared" si="224"/>
        <v>No</v>
      </c>
      <c r="M3596">
        <v>5</v>
      </c>
      <c r="N3596" t="str" cm="1">
        <f t="array" ref="N3596">_xlfn.IFS(M3596&lt;=2,"Small",M3596&lt;=5,"Medium",M3596&gt;5,"Large")</f>
        <v>Medium</v>
      </c>
      <c r="O3596" s="50">
        <v>110</v>
      </c>
      <c r="P3596" s="67">
        <f t="shared" si="225"/>
        <v>0.03</v>
      </c>
      <c r="Q3596" s="52">
        <v>4</v>
      </c>
      <c r="R3596" s="52" t="str" cm="1">
        <f t="array" ref="R3596">_xlfn.IFS(ROUND(Q3596,0)=5,"Excellent",ROUND(Q3596,0)=4,"Good",ROUND(Q3596,0)=3,"Ok",ROUND(Q3596,0)&lt;3,"Bad")</f>
        <v>Good</v>
      </c>
      <c r="S3596">
        <v>3</v>
      </c>
      <c r="T3596" t="str">
        <f t="shared" si="226"/>
        <v>No</v>
      </c>
      <c r="U3596" s="65">
        <v>43313</v>
      </c>
      <c r="V3596" s="65">
        <v>43813</v>
      </c>
      <c r="W3596">
        <v>90</v>
      </c>
      <c r="X3596" t="str">
        <f t="shared" si="227"/>
        <v>Active</v>
      </c>
      <c r="Y3596" t="s">
        <v>15616</v>
      </c>
    </row>
    <row r="3597" spans="1:25" x14ac:dyDescent="0.25">
      <c r="A3597">
        <v>3596</v>
      </c>
      <c r="B3597" t="s">
        <v>2595</v>
      </c>
      <c r="C3597">
        <v>3533</v>
      </c>
      <c r="D3597" t="str">
        <f>VLOOKUP($C3597,Hosts!$A:$O,10,0)</f>
        <v>New York</v>
      </c>
      <c r="E3597" s="67">
        <f>INDEX(Hosts!$A:$O,MATCH(Places!$C3597,Hosts!$A:$A,0),MATCH(Places!E$1,Hosts!$1:$1,0))</f>
        <v>0.7</v>
      </c>
      <c r="F3597" s="67">
        <f>INDEX(Hosts!$A:$O,MATCH(Places!$C3597,Hosts!$A:$A,0),MATCH(Places!F$1,Hosts!$1:$1,0))</f>
        <v>0.97</v>
      </c>
      <c r="G3597" s="67" t="str">
        <f>INDEX(Hosts!$A:$O,MATCH(Places!$C3597,Hosts!$A:$A,0),MATCH(Places!G$1,Hosts!$1:$1,0))</f>
        <v>No</v>
      </c>
      <c r="H3597">
        <v>1</v>
      </c>
      <c r="I3597" t="str">
        <f>VLOOKUP($H3597,Neighborhoods!$A:$C,2,0)</f>
        <v>Bronx</v>
      </c>
      <c r="J3597" t="str">
        <f>VLOOKUP($H3597,Neighborhoods!$A:$C,3,0)</f>
        <v>Allerton</v>
      </c>
      <c r="K3597" t="s">
        <v>1</v>
      </c>
      <c r="L3597" t="str">
        <f t="shared" si="224"/>
        <v>Yes</v>
      </c>
      <c r="M3597">
        <v>2</v>
      </c>
      <c r="N3597" t="str" cm="1">
        <f t="array" ref="N3597">_xlfn.IFS(M3597&lt;=2,"Small",M3597&lt;=5,"Medium",M3597&gt;5,"Large")</f>
        <v>Small</v>
      </c>
      <c r="O3597" s="50">
        <v>32</v>
      </c>
      <c r="P3597" s="67">
        <f t="shared" si="225"/>
        <v>0.03</v>
      </c>
      <c r="Q3597" s="52">
        <v>4.4000000000000004</v>
      </c>
      <c r="R3597" s="52" t="str" cm="1">
        <f t="array" ref="R3597">_xlfn.IFS(ROUND(Q3597,0)=5,"Excellent",ROUND(Q3597,0)=4,"Good",ROUND(Q3597,0)=3,"Ok",ROUND(Q3597,0)&lt;3,"Bad")</f>
        <v>Good</v>
      </c>
      <c r="S3597">
        <v>65</v>
      </c>
      <c r="T3597" t="str">
        <f t="shared" si="226"/>
        <v>No</v>
      </c>
      <c r="U3597" s="65">
        <v>43232</v>
      </c>
      <c r="V3597" s="65">
        <v>44003</v>
      </c>
      <c r="W3597">
        <v>85</v>
      </c>
      <c r="X3597" t="str">
        <f t="shared" si="227"/>
        <v>Active</v>
      </c>
      <c r="Y3597" t="s">
        <v>15616</v>
      </c>
    </row>
    <row r="3598" spans="1:25" x14ac:dyDescent="0.25">
      <c r="A3598">
        <v>3597</v>
      </c>
      <c r="B3598" t="s">
        <v>2596</v>
      </c>
      <c r="C3598">
        <v>3288</v>
      </c>
      <c r="D3598" t="str">
        <f>VLOOKUP($C3598,Hosts!$A:$O,10,0)</f>
        <v>New York</v>
      </c>
      <c r="E3598" s="67">
        <f>INDEX(Hosts!$A:$O,MATCH(Places!$C3598,Hosts!$A:$A,0),MATCH(Places!E$1,Hosts!$1:$1,0))</f>
        <v>1</v>
      </c>
      <c r="F3598" s="67">
        <f>INDEX(Hosts!$A:$O,MATCH(Places!$C3598,Hosts!$A:$A,0),MATCH(Places!F$1,Hosts!$1:$1,0))</f>
        <v>1</v>
      </c>
      <c r="G3598" s="67" t="str">
        <f>INDEX(Hosts!$A:$O,MATCH(Places!$C3598,Hosts!$A:$A,0),MATCH(Places!G$1,Hosts!$1:$1,0))</f>
        <v>No</v>
      </c>
      <c r="H3598">
        <v>22</v>
      </c>
      <c r="I3598" t="str">
        <f>VLOOKUP($H3598,Neighborhoods!$A:$C,2,0)</f>
        <v>Queens</v>
      </c>
      <c r="J3598" t="str">
        <f>VLOOKUP($H3598,Neighborhoods!$A:$C,3,0)</f>
        <v>Flushing</v>
      </c>
      <c r="K3598" t="s">
        <v>1</v>
      </c>
      <c r="L3598" t="str">
        <f t="shared" si="224"/>
        <v>Yes</v>
      </c>
      <c r="M3598">
        <v>2</v>
      </c>
      <c r="N3598" t="str" cm="1">
        <f t="array" ref="N3598">_xlfn.IFS(M3598&lt;=2,"Small",M3598&lt;=5,"Medium",M3598&gt;5,"Large")</f>
        <v>Small</v>
      </c>
      <c r="O3598" s="50">
        <v>49</v>
      </c>
      <c r="P3598" s="67">
        <f t="shared" si="225"/>
        <v>0.03</v>
      </c>
      <c r="Q3598" s="52">
        <v>4.79</v>
      </c>
      <c r="R3598" s="52" t="str" cm="1">
        <f t="array" ref="R3598">_xlfn.IFS(ROUND(Q3598,0)=5,"Excellent",ROUND(Q3598,0)=4,"Good",ROUND(Q3598,0)=3,"Ok",ROUND(Q3598,0)&lt;3,"Bad")</f>
        <v>Excellent</v>
      </c>
      <c r="S3598">
        <v>39</v>
      </c>
      <c r="T3598" t="str">
        <f t="shared" si="226"/>
        <v>No</v>
      </c>
      <c r="U3598" s="65">
        <v>43231</v>
      </c>
      <c r="V3598" s="65">
        <v>44044</v>
      </c>
      <c r="W3598">
        <v>0</v>
      </c>
      <c r="X3598" t="str">
        <f t="shared" si="227"/>
        <v>Inactive</v>
      </c>
      <c r="Y3598" t="s">
        <v>15616</v>
      </c>
    </row>
    <row r="3599" spans="1:25" x14ac:dyDescent="0.25">
      <c r="A3599">
        <v>3598</v>
      </c>
      <c r="B3599" t="s">
        <v>2597</v>
      </c>
      <c r="C3599">
        <v>1270</v>
      </c>
      <c r="D3599" t="str">
        <f>VLOOKUP($C3599,Hosts!$A:$O,10,0)</f>
        <v>New York</v>
      </c>
      <c r="E3599" s="67">
        <f>INDEX(Hosts!$A:$O,MATCH(Places!$C3599,Hosts!$A:$A,0),MATCH(Places!E$1,Hosts!$1:$1,0))</f>
        <v>1</v>
      </c>
      <c r="F3599" s="67">
        <f>INDEX(Hosts!$A:$O,MATCH(Places!$C3599,Hosts!$A:$A,0),MATCH(Places!F$1,Hosts!$1:$1,0))</f>
        <v>0.97</v>
      </c>
      <c r="G3599" s="67" t="str">
        <f>INDEX(Hosts!$A:$O,MATCH(Places!$C3599,Hosts!$A:$A,0),MATCH(Places!G$1,Hosts!$1:$1,0))</f>
        <v>No</v>
      </c>
      <c r="H3599">
        <v>14</v>
      </c>
      <c r="I3599" t="str">
        <f>VLOOKUP($H3599,Neighborhoods!$A:$C,2,0)</f>
        <v>Manhattan</v>
      </c>
      <c r="J3599" t="str">
        <f>VLOOKUP($H3599,Neighborhoods!$A:$C,3,0)</f>
        <v>East Harlem</v>
      </c>
      <c r="K3599" t="s">
        <v>11822</v>
      </c>
      <c r="L3599" t="str">
        <f t="shared" si="224"/>
        <v>No</v>
      </c>
      <c r="M3599">
        <v>4</v>
      </c>
      <c r="N3599" t="str" cm="1">
        <f t="array" ref="N3599">_xlfn.IFS(M3599&lt;=2,"Small",M3599&lt;=5,"Medium",M3599&gt;5,"Large")</f>
        <v>Medium</v>
      </c>
      <c r="O3599" s="50">
        <v>280</v>
      </c>
      <c r="P3599" s="67">
        <f t="shared" si="225"/>
        <v>0.04</v>
      </c>
      <c r="Q3599" s="52">
        <v>4.42</v>
      </c>
      <c r="R3599" s="52" t="str" cm="1">
        <f t="array" ref="R3599">_xlfn.IFS(ROUND(Q3599,0)=5,"Excellent",ROUND(Q3599,0)=4,"Good",ROUND(Q3599,0)=3,"Ok",ROUND(Q3599,0)&lt;3,"Bad")</f>
        <v>Good</v>
      </c>
      <c r="S3599">
        <v>48</v>
      </c>
      <c r="T3599" t="str">
        <f t="shared" si="226"/>
        <v>No</v>
      </c>
      <c r="U3599" s="65">
        <v>43237</v>
      </c>
      <c r="V3599" s="65">
        <v>44047</v>
      </c>
      <c r="W3599">
        <v>138</v>
      </c>
      <c r="X3599" t="str">
        <f t="shared" si="227"/>
        <v>Active</v>
      </c>
      <c r="Y3599" t="s">
        <v>15616</v>
      </c>
    </row>
    <row r="3600" spans="1:25" x14ac:dyDescent="0.25">
      <c r="A3600">
        <v>3599</v>
      </c>
      <c r="B3600" t="s">
        <v>13311</v>
      </c>
      <c r="C3600">
        <v>1107</v>
      </c>
      <c r="D3600" t="str">
        <f>VLOOKUP($C3600,Hosts!$A:$O,10,0)</f>
        <v>New York</v>
      </c>
      <c r="E3600" s="67">
        <f>INDEX(Hosts!$A:$O,MATCH(Places!$C3600,Hosts!$A:$A,0),MATCH(Places!E$1,Hosts!$1:$1,0))</f>
        <v>0.88</v>
      </c>
      <c r="F3600" s="67">
        <f>INDEX(Hosts!$A:$O,MATCH(Places!$C3600,Hosts!$A:$A,0),MATCH(Places!F$1,Hosts!$1:$1,0))</f>
        <v>1</v>
      </c>
      <c r="G3600" s="67" t="str">
        <f>INDEX(Hosts!$A:$O,MATCH(Places!$C3600,Hosts!$A:$A,0),MATCH(Places!G$1,Hosts!$1:$1,0))</f>
        <v>No</v>
      </c>
      <c r="H3600">
        <v>21</v>
      </c>
      <c r="I3600" t="str">
        <f>VLOOKUP($H3600,Neighborhoods!$A:$C,2,0)</f>
        <v>Queens</v>
      </c>
      <c r="J3600" t="str">
        <f>VLOOKUP($H3600,Neighborhoods!$A:$C,3,0)</f>
        <v>Astoria</v>
      </c>
      <c r="K3600" t="s">
        <v>11822</v>
      </c>
      <c r="L3600" t="str">
        <f t="shared" si="224"/>
        <v>No</v>
      </c>
      <c r="M3600">
        <v>6</v>
      </c>
      <c r="N3600" t="str" cm="1">
        <f t="array" ref="N3600">_xlfn.IFS(M3600&lt;=2,"Small",M3600&lt;=5,"Medium",M3600&gt;5,"Large")</f>
        <v>Large</v>
      </c>
      <c r="O3600" s="50">
        <v>119</v>
      </c>
      <c r="P3600" s="67">
        <f t="shared" si="225"/>
        <v>0.03</v>
      </c>
      <c r="Q3600" s="52">
        <v>4.67</v>
      </c>
      <c r="R3600" s="52" t="str" cm="1">
        <f t="array" ref="R3600">_xlfn.IFS(ROUND(Q3600,0)=5,"Excellent",ROUND(Q3600,0)=4,"Good",ROUND(Q3600,0)=3,"Ok",ROUND(Q3600,0)&lt;3,"Bad")</f>
        <v>Excellent</v>
      </c>
      <c r="S3600">
        <v>89</v>
      </c>
      <c r="T3600" t="str">
        <f t="shared" si="226"/>
        <v>No</v>
      </c>
      <c r="U3600" s="65">
        <v>43248</v>
      </c>
      <c r="V3600" s="65">
        <v>44033</v>
      </c>
      <c r="W3600">
        <v>351</v>
      </c>
      <c r="X3600" t="str">
        <f t="shared" si="227"/>
        <v>Active</v>
      </c>
      <c r="Y3600" t="s">
        <v>15616</v>
      </c>
    </row>
    <row r="3601" spans="1:25" x14ac:dyDescent="0.25">
      <c r="A3601">
        <v>3600</v>
      </c>
      <c r="B3601" t="s">
        <v>2598</v>
      </c>
      <c r="C3601">
        <v>630</v>
      </c>
      <c r="D3601" t="str">
        <f>VLOOKUP($C3601,Hosts!$A:$O,10,0)</f>
        <v>New York</v>
      </c>
      <c r="E3601" s="67">
        <f>INDEX(Hosts!$A:$O,MATCH(Places!$C3601,Hosts!$A:$A,0),MATCH(Places!E$1,Hosts!$1:$1,0))</f>
        <v>0</v>
      </c>
      <c r="F3601" s="67">
        <f>INDEX(Hosts!$A:$O,MATCH(Places!$C3601,Hosts!$A:$A,0),MATCH(Places!F$1,Hosts!$1:$1,0))</f>
        <v>0.47</v>
      </c>
      <c r="G3601" s="67" t="str">
        <f>INDEX(Hosts!$A:$O,MATCH(Places!$C3601,Hosts!$A:$A,0),MATCH(Places!G$1,Hosts!$1:$1,0))</f>
        <v>No</v>
      </c>
      <c r="H3601">
        <v>12</v>
      </c>
      <c r="I3601" t="str">
        <f>VLOOKUP($H3601,Neighborhoods!$A:$C,2,0)</f>
        <v>Brooklyn</v>
      </c>
      <c r="J3601" t="str">
        <f>VLOOKUP($H3601,Neighborhoods!$A:$C,3,0)</f>
        <v>Williamsburg</v>
      </c>
      <c r="K3601" t="s">
        <v>11822</v>
      </c>
      <c r="L3601" t="str">
        <f t="shared" si="224"/>
        <v>No</v>
      </c>
      <c r="M3601">
        <v>4</v>
      </c>
      <c r="N3601" t="str" cm="1">
        <f t="array" ref="N3601">_xlfn.IFS(M3601&lt;=2,"Small",M3601&lt;=5,"Medium",M3601&gt;5,"Large")</f>
        <v>Medium</v>
      </c>
      <c r="O3601" s="50">
        <v>199</v>
      </c>
      <c r="P3601" s="67">
        <f t="shared" si="225"/>
        <v>0.03</v>
      </c>
      <c r="Q3601" s="52">
        <v>5</v>
      </c>
      <c r="R3601" s="52" t="str" cm="1">
        <f t="array" ref="R3601">_xlfn.IFS(ROUND(Q3601,0)=5,"Excellent",ROUND(Q3601,0)=4,"Good",ROUND(Q3601,0)=3,"Ok",ROUND(Q3601,0)&lt;3,"Bad")</f>
        <v>Excellent</v>
      </c>
      <c r="S3601">
        <v>20</v>
      </c>
      <c r="T3601" t="str">
        <f t="shared" si="226"/>
        <v>No</v>
      </c>
      <c r="U3601" s="65">
        <v>43256</v>
      </c>
      <c r="V3601" s="65">
        <v>43879</v>
      </c>
      <c r="W3601">
        <v>160</v>
      </c>
      <c r="X3601" t="str">
        <f t="shared" si="227"/>
        <v>Active</v>
      </c>
      <c r="Y3601" t="s">
        <v>15615</v>
      </c>
    </row>
    <row r="3602" spans="1:25" x14ac:dyDescent="0.25">
      <c r="A3602">
        <v>3601</v>
      </c>
      <c r="B3602" t="s">
        <v>2599</v>
      </c>
      <c r="C3602">
        <v>3286</v>
      </c>
      <c r="D3602" t="str">
        <f>VLOOKUP($C3602,Hosts!$A:$O,10,0)</f>
        <v>New York</v>
      </c>
      <c r="E3602" s="67">
        <f>INDEX(Hosts!$A:$O,MATCH(Places!$C3602,Hosts!$A:$A,0),MATCH(Places!E$1,Hosts!$1:$1,0))</f>
        <v>1</v>
      </c>
      <c r="F3602" s="67">
        <f>INDEX(Hosts!$A:$O,MATCH(Places!$C3602,Hosts!$A:$A,0),MATCH(Places!F$1,Hosts!$1:$1,0))</f>
        <v>0.97</v>
      </c>
      <c r="G3602" s="67" t="str">
        <f>INDEX(Hosts!$A:$O,MATCH(Places!$C3602,Hosts!$A:$A,0),MATCH(Places!G$1,Hosts!$1:$1,0))</f>
        <v>Yes</v>
      </c>
      <c r="H3602">
        <v>7</v>
      </c>
      <c r="I3602" t="str">
        <f>VLOOKUP($H3602,Neighborhoods!$A:$C,2,0)</f>
        <v>Brooklyn</v>
      </c>
      <c r="J3602" t="str">
        <f>VLOOKUP($H3602,Neighborhoods!$A:$C,3,0)</f>
        <v>Bedford-Stuyvesant</v>
      </c>
      <c r="K3602" t="s">
        <v>11822</v>
      </c>
      <c r="L3602" t="str">
        <f t="shared" si="224"/>
        <v>No</v>
      </c>
      <c r="M3602">
        <v>16</v>
      </c>
      <c r="N3602" t="str" cm="1">
        <f t="array" ref="N3602">_xlfn.IFS(M3602&lt;=2,"Small",M3602&lt;=5,"Medium",M3602&gt;5,"Large")</f>
        <v>Large</v>
      </c>
      <c r="O3602" s="50">
        <v>413</v>
      </c>
      <c r="P3602" s="67">
        <f t="shared" si="225"/>
        <v>0.04</v>
      </c>
      <c r="Q3602" s="52">
        <v>4.92</v>
      </c>
      <c r="R3602" s="52" t="str" cm="1">
        <f t="array" ref="R3602">_xlfn.IFS(ROUND(Q3602,0)=5,"Excellent",ROUND(Q3602,0)=4,"Good",ROUND(Q3602,0)=3,"Ok",ROUND(Q3602,0)&lt;3,"Bad")</f>
        <v>Excellent</v>
      </c>
      <c r="S3602">
        <v>39</v>
      </c>
      <c r="T3602" t="str">
        <f t="shared" si="226"/>
        <v>No</v>
      </c>
      <c r="U3602" s="65">
        <v>43288</v>
      </c>
      <c r="V3602" s="65">
        <v>43851</v>
      </c>
      <c r="W3602">
        <v>158</v>
      </c>
      <c r="X3602" t="str">
        <f t="shared" si="227"/>
        <v>Active</v>
      </c>
      <c r="Y3602" t="s">
        <v>15615</v>
      </c>
    </row>
    <row r="3603" spans="1:25" x14ac:dyDescent="0.25">
      <c r="A3603">
        <v>3602</v>
      </c>
      <c r="B3603" t="s">
        <v>2600</v>
      </c>
      <c r="C3603">
        <v>3534</v>
      </c>
      <c r="D3603" t="str">
        <f>VLOOKUP($C3603,Hosts!$A:$O,10,0)</f>
        <v>New York</v>
      </c>
      <c r="E3603" s="67">
        <f>INDEX(Hosts!$A:$O,MATCH(Places!$C3603,Hosts!$A:$A,0),MATCH(Places!E$1,Hosts!$1:$1,0))</f>
        <v>0.95</v>
      </c>
      <c r="F3603" s="67">
        <f>INDEX(Hosts!$A:$O,MATCH(Places!$C3603,Hosts!$A:$A,0),MATCH(Places!F$1,Hosts!$1:$1,0))</f>
        <v>0.85</v>
      </c>
      <c r="G3603" s="67" t="str">
        <f>INDEX(Hosts!$A:$O,MATCH(Places!$C3603,Hosts!$A:$A,0),MATCH(Places!G$1,Hosts!$1:$1,0))</f>
        <v>No</v>
      </c>
      <c r="H3603">
        <v>22</v>
      </c>
      <c r="I3603" t="str">
        <f>VLOOKUP($H3603,Neighborhoods!$A:$C,2,0)</f>
        <v>Queens</v>
      </c>
      <c r="J3603" t="str">
        <f>VLOOKUP($H3603,Neighborhoods!$A:$C,3,0)</f>
        <v>Flushing</v>
      </c>
      <c r="K3603" t="s">
        <v>1</v>
      </c>
      <c r="L3603" t="str">
        <f t="shared" si="224"/>
        <v>Yes</v>
      </c>
      <c r="M3603">
        <v>2</v>
      </c>
      <c r="N3603" t="str" cm="1">
        <f t="array" ref="N3603">_xlfn.IFS(M3603&lt;=2,"Small",M3603&lt;=5,"Medium",M3603&gt;5,"Large")</f>
        <v>Small</v>
      </c>
      <c r="O3603" s="50">
        <v>50</v>
      </c>
      <c r="P3603" s="67">
        <f t="shared" si="225"/>
        <v>0.03</v>
      </c>
      <c r="Q3603" s="52">
        <v>4.1100000000000003</v>
      </c>
      <c r="R3603" s="52" t="str" cm="1">
        <f t="array" ref="R3603">_xlfn.IFS(ROUND(Q3603,0)=5,"Excellent",ROUND(Q3603,0)=4,"Good",ROUND(Q3603,0)=3,"Ok",ROUND(Q3603,0)&lt;3,"Bad")</f>
        <v>Good</v>
      </c>
      <c r="S3603">
        <v>9</v>
      </c>
      <c r="T3603" t="str">
        <f t="shared" si="226"/>
        <v>No</v>
      </c>
      <c r="U3603" s="65">
        <v>43261</v>
      </c>
      <c r="V3603" s="65">
        <v>43494</v>
      </c>
      <c r="W3603">
        <v>75</v>
      </c>
      <c r="X3603" t="str">
        <f t="shared" si="227"/>
        <v>Active</v>
      </c>
      <c r="Y3603" t="s">
        <v>15615</v>
      </c>
    </row>
    <row r="3604" spans="1:25" x14ac:dyDescent="0.25">
      <c r="A3604">
        <v>3603</v>
      </c>
      <c r="B3604" t="s">
        <v>2601</v>
      </c>
      <c r="C3604">
        <v>3081</v>
      </c>
      <c r="D3604" t="str">
        <f>VLOOKUP($C3604,Hosts!$A:$O,10,0)</f>
        <v>New York</v>
      </c>
      <c r="E3604" s="67">
        <f>INDEX(Hosts!$A:$O,MATCH(Places!$C3604,Hosts!$A:$A,0),MATCH(Places!E$1,Hosts!$1:$1,0))</f>
        <v>1</v>
      </c>
      <c r="F3604" s="67">
        <f>INDEX(Hosts!$A:$O,MATCH(Places!$C3604,Hosts!$A:$A,0),MATCH(Places!F$1,Hosts!$1:$1,0))</f>
        <v>0.9</v>
      </c>
      <c r="G3604" s="67" t="str">
        <f>INDEX(Hosts!$A:$O,MATCH(Places!$C3604,Hosts!$A:$A,0),MATCH(Places!G$1,Hosts!$1:$1,0))</f>
        <v>No</v>
      </c>
      <c r="H3604">
        <v>27</v>
      </c>
      <c r="I3604" t="str">
        <f>VLOOKUP($H3604,Neighborhoods!$A:$C,2,0)</f>
        <v>Staten Island</v>
      </c>
      <c r="J3604" t="str">
        <f>VLOOKUP($H3604,Neighborhoods!$A:$C,3,0)</f>
        <v>Arrochar</v>
      </c>
      <c r="K3604" t="s">
        <v>1</v>
      </c>
      <c r="L3604" t="str">
        <f t="shared" si="224"/>
        <v>Yes</v>
      </c>
      <c r="M3604">
        <v>1</v>
      </c>
      <c r="N3604" t="str" cm="1">
        <f t="array" ref="N3604">_xlfn.IFS(M3604&lt;=2,"Small",M3604&lt;=5,"Medium",M3604&gt;5,"Large")</f>
        <v>Small</v>
      </c>
      <c r="O3604" s="50">
        <v>34</v>
      </c>
      <c r="P3604" s="67">
        <f t="shared" si="225"/>
        <v>0.03</v>
      </c>
      <c r="Q3604" s="52">
        <v>4.5199999999999996</v>
      </c>
      <c r="R3604" s="52" t="str" cm="1">
        <f t="array" ref="R3604">_xlfn.IFS(ROUND(Q3604,0)=5,"Excellent",ROUND(Q3604,0)=4,"Good",ROUND(Q3604,0)=3,"Ok",ROUND(Q3604,0)&lt;3,"Bad")</f>
        <v>Excellent</v>
      </c>
      <c r="S3604">
        <v>25</v>
      </c>
      <c r="T3604" t="str">
        <f t="shared" si="226"/>
        <v>No</v>
      </c>
      <c r="U3604" s="65">
        <v>43231</v>
      </c>
      <c r="V3604" s="65">
        <v>44015</v>
      </c>
      <c r="W3604">
        <v>78</v>
      </c>
      <c r="X3604" t="str">
        <f t="shared" si="227"/>
        <v>Active</v>
      </c>
      <c r="Y3604" t="s">
        <v>15615</v>
      </c>
    </row>
    <row r="3605" spans="1:25" x14ac:dyDescent="0.25">
      <c r="A3605">
        <v>3604</v>
      </c>
      <c r="B3605" t="s">
        <v>15101</v>
      </c>
      <c r="C3605">
        <v>3534</v>
      </c>
      <c r="D3605" t="str">
        <f>VLOOKUP($C3605,Hosts!$A:$O,10,0)</f>
        <v>New York</v>
      </c>
      <c r="E3605" s="67">
        <f>INDEX(Hosts!$A:$O,MATCH(Places!$C3605,Hosts!$A:$A,0),MATCH(Places!E$1,Hosts!$1:$1,0))</f>
        <v>0.95</v>
      </c>
      <c r="F3605" s="67">
        <f>INDEX(Hosts!$A:$O,MATCH(Places!$C3605,Hosts!$A:$A,0),MATCH(Places!F$1,Hosts!$1:$1,0))</f>
        <v>0.85</v>
      </c>
      <c r="G3605" s="67" t="str">
        <f>INDEX(Hosts!$A:$O,MATCH(Places!$C3605,Hosts!$A:$A,0),MATCH(Places!G$1,Hosts!$1:$1,0))</f>
        <v>No</v>
      </c>
      <c r="H3605">
        <v>22</v>
      </c>
      <c r="I3605" t="str">
        <f>VLOOKUP($H3605,Neighborhoods!$A:$C,2,0)</f>
        <v>Queens</v>
      </c>
      <c r="J3605" t="str">
        <f>VLOOKUP($H3605,Neighborhoods!$A:$C,3,0)</f>
        <v>Flushing</v>
      </c>
      <c r="K3605" t="s">
        <v>1</v>
      </c>
      <c r="L3605" t="str">
        <f t="shared" si="224"/>
        <v>Yes</v>
      </c>
      <c r="M3605">
        <v>2</v>
      </c>
      <c r="N3605" t="str" cm="1">
        <f t="array" ref="N3605">_xlfn.IFS(M3605&lt;=2,"Small",M3605&lt;=5,"Medium",M3605&gt;5,"Large")</f>
        <v>Small</v>
      </c>
      <c r="O3605" s="50">
        <v>50</v>
      </c>
      <c r="P3605" s="67">
        <f t="shared" si="225"/>
        <v>0.03</v>
      </c>
      <c r="Q3605" s="52">
        <v>4.2300000000000004</v>
      </c>
      <c r="R3605" s="52" t="str" cm="1">
        <f t="array" ref="R3605">_xlfn.IFS(ROUND(Q3605,0)=5,"Excellent",ROUND(Q3605,0)=4,"Good",ROUND(Q3605,0)=3,"Ok",ROUND(Q3605,0)&lt;3,"Bad")</f>
        <v>Good</v>
      </c>
      <c r="S3605">
        <v>44</v>
      </c>
      <c r="T3605" t="str">
        <f t="shared" si="226"/>
        <v>No</v>
      </c>
      <c r="U3605" s="65">
        <v>43236</v>
      </c>
      <c r="V3605" s="65">
        <v>43831</v>
      </c>
      <c r="W3605">
        <v>75</v>
      </c>
      <c r="X3605" t="str">
        <f t="shared" si="227"/>
        <v>Active</v>
      </c>
      <c r="Y3605" t="s">
        <v>15615</v>
      </c>
    </row>
    <row r="3606" spans="1:25" x14ac:dyDescent="0.25">
      <c r="A3606">
        <v>3605</v>
      </c>
      <c r="B3606" t="s">
        <v>2602</v>
      </c>
      <c r="C3606">
        <v>3110</v>
      </c>
      <c r="D3606" t="str">
        <f>VLOOKUP($C3606,Hosts!$A:$O,10,0)</f>
        <v>Ontario</v>
      </c>
      <c r="E3606" s="67">
        <f>INDEX(Hosts!$A:$O,MATCH(Places!$C3606,Hosts!$A:$A,0),MATCH(Places!E$1,Hosts!$1:$1,0))</f>
        <v>1</v>
      </c>
      <c r="F3606" s="67">
        <f>INDEX(Hosts!$A:$O,MATCH(Places!$C3606,Hosts!$A:$A,0),MATCH(Places!F$1,Hosts!$1:$1,0))</f>
        <v>1</v>
      </c>
      <c r="G3606" s="67" t="str">
        <f>INDEX(Hosts!$A:$O,MATCH(Places!$C3606,Hosts!$A:$A,0),MATCH(Places!G$1,Hosts!$1:$1,0))</f>
        <v>Yes</v>
      </c>
      <c r="H3606">
        <v>21</v>
      </c>
      <c r="I3606" t="str">
        <f>VLOOKUP($H3606,Neighborhoods!$A:$C,2,0)</f>
        <v>Queens</v>
      </c>
      <c r="J3606" t="str">
        <f>VLOOKUP($H3606,Neighborhoods!$A:$C,3,0)</f>
        <v>Astoria</v>
      </c>
      <c r="K3606" t="s">
        <v>1</v>
      </c>
      <c r="L3606" t="str">
        <f t="shared" si="224"/>
        <v>Yes</v>
      </c>
      <c r="M3606">
        <v>3</v>
      </c>
      <c r="N3606" t="str" cm="1">
        <f t="array" ref="N3606">_xlfn.IFS(M3606&lt;=2,"Small",M3606&lt;=5,"Medium",M3606&gt;5,"Large")</f>
        <v>Medium</v>
      </c>
      <c r="O3606" s="50">
        <v>55</v>
      </c>
      <c r="P3606" s="67">
        <f t="shared" si="225"/>
        <v>0.03</v>
      </c>
      <c r="Q3606" s="52">
        <v>4.8899999999999997</v>
      </c>
      <c r="R3606" s="52" t="str" cm="1">
        <f t="array" ref="R3606">_xlfn.IFS(ROUND(Q3606,0)=5,"Excellent",ROUND(Q3606,0)=4,"Good",ROUND(Q3606,0)=3,"Ok",ROUND(Q3606,0)&lt;3,"Bad")</f>
        <v>Excellent</v>
      </c>
      <c r="S3606">
        <v>19</v>
      </c>
      <c r="T3606" t="str">
        <f t="shared" si="226"/>
        <v>No</v>
      </c>
      <c r="U3606" s="65">
        <v>43285</v>
      </c>
      <c r="V3606" s="65">
        <v>44053</v>
      </c>
      <c r="W3606">
        <v>102</v>
      </c>
      <c r="X3606" t="str">
        <f t="shared" si="227"/>
        <v>Active</v>
      </c>
      <c r="Y3606" t="s">
        <v>15616</v>
      </c>
    </row>
    <row r="3607" spans="1:25" x14ac:dyDescent="0.25">
      <c r="A3607">
        <v>3606</v>
      </c>
      <c r="B3607" t="s">
        <v>14159</v>
      </c>
      <c r="C3607">
        <v>936</v>
      </c>
      <c r="D3607" t="str">
        <f>VLOOKUP($C3607,Hosts!$A:$O,10,0)</f>
        <v>New York</v>
      </c>
      <c r="E3607" s="67">
        <f>INDEX(Hosts!$A:$O,MATCH(Places!$C3607,Hosts!$A:$A,0),MATCH(Places!E$1,Hosts!$1:$1,0))</f>
        <v>1</v>
      </c>
      <c r="F3607" s="67">
        <f>INDEX(Hosts!$A:$O,MATCH(Places!$C3607,Hosts!$A:$A,0),MATCH(Places!F$1,Hosts!$1:$1,0))</f>
        <v>0.85</v>
      </c>
      <c r="G3607" s="67" t="str">
        <f>INDEX(Hosts!$A:$O,MATCH(Places!$C3607,Hosts!$A:$A,0),MATCH(Places!G$1,Hosts!$1:$1,0))</f>
        <v>Yes</v>
      </c>
      <c r="H3607">
        <v>12</v>
      </c>
      <c r="I3607" t="str">
        <f>VLOOKUP($H3607,Neighborhoods!$A:$C,2,0)</f>
        <v>Brooklyn</v>
      </c>
      <c r="J3607" t="str">
        <f>VLOOKUP($H3607,Neighborhoods!$A:$C,3,0)</f>
        <v>Williamsburg</v>
      </c>
      <c r="K3607" t="s">
        <v>11822</v>
      </c>
      <c r="L3607" t="str">
        <f t="shared" si="224"/>
        <v>No</v>
      </c>
      <c r="M3607">
        <v>4</v>
      </c>
      <c r="N3607" t="str" cm="1">
        <f t="array" ref="N3607">_xlfn.IFS(M3607&lt;=2,"Small",M3607&lt;=5,"Medium",M3607&gt;5,"Large")</f>
        <v>Medium</v>
      </c>
      <c r="O3607" s="50">
        <v>300</v>
      </c>
      <c r="P3607" s="67">
        <f t="shared" si="225"/>
        <v>0.04</v>
      </c>
      <c r="Q3607" s="52">
        <v>5</v>
      </c>
      <c r="R3607" s="52" t="str" cm="1">
        <f t="array" ref="R3607">_xlfn.IFS(ROUND(Q3607,0)=5,"Excellent",ROUND(Q3607,0)=4,"Good",ROUND(Q3607,0)=3,"Ok",ROUND(Q3607,0)&lt;3,"Bad")</f>
        <v>Excellent</v>
      </c>
      <c r="S3607">
        <v>17</v>
      </c>
      <c r="T3607" t="str">
        <f t="shared" si="226"/>
        <v>No</v>
      </c>
      <c r="U3607" s="65">
        <v>43248</v>
      </c>
      <c r="V3607" s="65">
        <v>43831</v>
      </c>
      <c r="W3607">
        <v>98</v>
      </c>
      <c r="X3607" t="str">
        <f t="shared" si="227"/>
        <v>Active</v>
      </c>
      <c r="Y3607" t="s">
        <v>15615</v>
      </c>
    </row>
    <row r="3608" spans="1:25" x14ac:dyDescent="0.25">
      <c r="A3608">
        <v>3607</v>
      </c>
      <c r="B3608" t="s">
        <v>2603</v>
      </c>
      <c r="C3608">
        <v>1191</v>
      </c>
      <c r="D3608" t="str">
        <f>VLOOKUP($C3608,Hosts!$A:$O,10,0)</f>
        <v>New York</v>
      </c>
      <c r="E3608" s="67">
        <f>INDEX(Hosts!$A:$O,MATCH(Places!$C3608,Hosts!$A:$A,0),MATCH(Places!E$1,Hosts!$1:$1,0))</f>
        <v>1</v>
      </c>
      <c r="F3608" s="67">
        <f>INDEX(Hosts!$A:$O,MATCH(Places!$C3608,Hosts!$A:$A,0),MATCH(Places!F$1,Hosts!$1:$1,0))</f>
        <v>0.98</v>
      </c>
      <c r="G3608" s="67" t="str">
        <f>INDEX(Hosts!$A:$O,MATCH(Places!$C3608,Hosts!$A:$A,0),MATCH(Places!G$1,Hosts!$1:$1,0))</f>
        <v>Yes</v>
      </c>
      <c r="H3608">
        <v>11</v>
      </c>
      <c r="I3608" t="str">
        <f>VLOOKUP($H3608,Neighborhoods!$A:$C,2,0)</f>
        <v>Brooklyn</v>
      </c>
      <c r="J3608" t="str">
        <f>VLOOKUP($H3608,Neighborhoods!$A:$C,3,0)</f>
        <v>Greenpoint</v>
      </c>
      <c r="K3608" t="s">
        <v>11822</v>
      </c>
      <c r="L3608" t="str">
        <f t="shared" si="224"/>
        <v>No</v>
      </c>
      <c r="M3608">
        <v>5</v>
      </c>
      <c r="N3608" t="str" cm="1">
        <f t="array" ref="N3608">_xlfn.IFS(M3608&lt;=2,"Small",M3608&lt;=5,"Medium",M3608&gt;5,"Large")</f>
        <v>Medium</v>
      </c>
      <c r="O3608" s="50">
        <v>120</v>
      </c>
      <c r="P3608" s="67">
        <f t="shared" si="225"/>
        <v>0.03</v>
      </c>
      <c r="Q3608" s="52">
        <v>5</v>
      </c>
      <c r="R3608" s="52" t="str" cm="1">
        <f t="array" ref="R3608">_xlfn.IFS(ROUND(Q3608,0)=5,"Excellent",ROUND(Q3608,0)=4,"Good",ROUND(Q3608,0)=3,"Ok",ROUND(Q3608,0)&lt;3,"Bad")</f>
        <v>Excellent</v>
      </c>
      <c r="S3608">
        <v>63</v>
      </c>
      <c r="T3608" t="str">
        <f t="shared" si="226"/>
        <v>No</v>
      </c>
      <c r="U3608" s="65">
        <v>43350</v>
      </c>
      <c r="V3608" s="65">
        <v>43898</v>
      </c>
      <c r="W3608">
        <v>214</v>
      </c>
      <c r="X3608" t="str">
        <f t="shared" si="227"/>
        <v>Active</v>
      </c>
      <c r="Y3608" t="s">
        <v>15615</v>
      </c>
    </row>
    <row r="3609" spans="1:25" x14ac:dyDescent="0.25">
      <c r="A3609">
        <v>3608</v>
      </c>
      <c r="B3609" t="s">
        <v>2604</v>
      </c>
      <c r="C3609">
        <v>3462</v>
      </c>
      <c r="D3609" t="str">
        <f>VLOOKUP($C3609,Hosts!$A:$O,10,0)</f>
        <v>New York</v>
      </c>
      <c r="E3609" s="67">
        <f>INDEX(Hosts!$A:$O,MATCH(Places!$C3609,Hosts!$A:$A,0),MATCH(Places!E$1,Hosts!$1:$1,0))</f>
        <v>0.9</v>
      </c>
      <c r="F3609" s="67">
        <f>INDEX(Hosts!$A:$O,MATCH(Places!$C3609,Hosts!$A:$A,0),MATCH(Places!F$1,Hosts!$1:$1,0))</f>
        <v>1</v>
      </c>
      <c r="G3609" s="67" t="str">
        <f>INDEX(Hosts!$A:$O,MATCH(Places!$C3609,Hosts!$A:$A,0),MATCH(Places!G$1,Hosts!$1:$1,0))</f>
        <v>No</v>
      </c>
      <c r="H3609">
        <v>7</v>
      </c>
      <c r="I3609" t="str">
        <f>VLOOKUP($H3609,Neighborhoods!$A:$C,2,0)</f>
        <v>Brooklyn</v>
      </c>
      <c r="J3609" t="str">
        <f>VLOOKUP($H3609,Neighborhoods!$A:$C,3,0)</f>
        <v>Bedford-Stuyvesant</v>
      </c>
      <c r="K3609" t="s">
        <v>11822</v>
      </c>
      <c r="L3609" t="str">
        <f t="shared" si="224"/>
        <v>No</v>
      </c>
      <c r="M3609">
        <v>6</v>
      </c>
      <c r="N3609" t="str" cm="1">
        <f t="array" ref="N3609">_xlfn.IFS(M3609&lt;=2,"Small",M3609&lt;=5,"Medium",M3609&gt;5,"Large")</f>
        <v>Large</v>
      </c>
      <c r="O3609" s="50">
        <v>140</v>
      </c>
      <c r="P3609" s="67">
        <f t="shared" si="225"/>
        <v>0.03</v>
      </c>
      <c r="Q3609" s="52">
        <v>4.7300000000000004</v>
      </c>
      <c r="R3609" s="52" t="str" cm="1">
        <f t="array" ref="R3609">_xlfn.IFS(ROUND(Q3609,0)=5,"Excellent",ROUND(Q3609,0)=4,"Good",ROUND(Q3609,0)=3,"Ok",ROUND(Q3609,0)&lt;3,"Bad")</f>
        <v>Excellent</v>
      </c>
      <c r="S3609">
        <v>48</v>
      </c>
      <c r="T3609" t="str">
        <f t="shared" si="226"/>
        <v>No</v>
      </c>
      <c r="U3609" s="65">
        <v>43239</v>
      </c>
      <c r="V3609" s="65">
        <v>44016</v>
      </c>
      <c r="W3609">
        <v>65</v>
      </c>
      <c r="X3609" t="str">
        <f t="shared" si="227"/>
        <v>Active</v>
      </c>
      <c r="Y3609" t="s">
        <v>15616</v>
      </c>
    </row>
    <row r="3610" spans="1:25" x14ac:dyDescent="0.25">
      <c r="A3610">
        <v>3609</v>
      </c>
      <c r="B3610" t="s">
        <v>14229</v>
      </c>
      <c r="C3610">
        <v>2900</v>
      </c>
      <c r="D3610" t="str">
        <f>VLOOKUP($C3610,Hosts!$A:$O,10,0)</f>
        <v>Louisiana</v>
      </c>
      <c r="E3610" s="67">
        <f>INDEX(Hosts!$A:$O,MATCH(Places!$C3610,Hosts!$A:$A,0),MATCH(Places!E$1,Hosts!$1:$1,0))</f>
        <v>1</v>
      </c>
      <c r="F3610" s="67">
        <f>INDEX(Hosts!$A:$O,MATCH(Places!$C3610,Hosts!$A:$A,0),MATCH(Places!F$1,Hosts!$1:$1,0))</f>
        <v>0.98</v>
      </c>
      <c r="G3610" s="67" t="str">
        <f>INDEX(Hosts!$A:$O,MATCH(Places!$C3610,Hosts!$A:$A,0),MATCH(Places!G$1,Hosts!$1:$1,0))</f>
        <v>No</v>
      </c>
      <c r="H3610">
        <v>23</v>
      </c>
      <c r="I3610" t="str">
        <f>VLOOKUP($H3610,Neighborhoods!$A:$C,2,0)</f>
        <v>Queens</v>
      </c>
      <c r="J3610" t="str">
        <f>VLOOKUP($H3610,Neighborhoods!$A:$C,3,0)</f>
        <v>Jamaica</v>
      </c>
      <c r="K3610" t="s">
        <v>1</v>
      </c>
      <c r="L3610" t="str">
        <f t="shared" si="224"/>
        <v>Yes</v>
      </c>
      <c r="M3610">
        <v>2</v>
      </c>
      <c r="N3610" t="str" cm="1">
        <f t="array" ref="N3610">_xlfn.IFS(M3610&lt;=2,"Small",M3610&lt;=5,"Medium",M3610&gt;5,"Large")</f>
        <v>Small</v>
      </c>
      <c r="O3610" s="50">
        <v>35</v>
      </c>
      <c r="P3610" s="67">
        <f t="shared" si="225"/>
        <v>0.03</v>
      </c>
      <c r="Q3610" s="52">
        <v>4.6100000000000003</v>
      </c>
      <c r="R3610" s="52" t="str" cm="1">
        <f t="array" ref="R3610">_xlfn.IFS(ROUND(Q3610,0)=5,"Excellent",ROUND(Q3610,0)=4,"Good",ROUND(Q3610,0)=3,"Ok",ROUND(Q3610,0)&lt;3,"Bad")</f>
        <v>Excellent</v>
      </c>
      <c r="S3610">
        <v>18</v>
      </c>
      <c r="T3610" t="str">
        <f t="shared" si="226"/>
        <v>No</v>
      </c>
      <c r="U3610" s="65">
        <v>43882</v>
      </c>
      <c r="V3610" s="65">
        <v>44048</v>
      </c>
      <c r="W3610">
        <v>82</v>
      </c>
      <c r="X3610" t="str">
        <f t="shared" si="227"/>
        <v>Active</v>
      </c>
      <c r="Y3610" t="s">
        <v>15616</v>
      </c>
    </row>
    <row r="3611" spans="1:25" x14ac:dyDescent="0.25">
      <c r="A3611">
        <v>3610</v>
      </c>
      <c r="B3611" t="s">
        <v>13376</v>
      </c>
      <c r="C3611">
        <v>1592</v>
      </c>
      <c r="D3611" t="str">
        <f>VLOOKUP($C3611,Hosts!$A:$O,10,0)</f>
        <v>New South Wales</v>
      </c>
      <c r="E3611" s="67">
        <f>INDEX(Hosts!$A:$O,MATCH(Places!$C3611,Hosts!$A:$A,0),MATCH(Places!E$1,Hosts!$1:$1,0))</f>
        <v>0</v>
      </c>
      <c r="F3611" s="67">
        <f>INDEX(Hosts!$A:$O,MATCH(Places!$C3611,Hosts!$A:$A,0),MATCH(Places!F$1,Hosts!$1:$1,0))</f>
        <v>0.62</v>
      </c>
      <c r="G3611" s="67" t="str">
        <f>INDEX(Hosts!$A:$O,MATCH(Places!$C3611,Hosts!$A:$A,0),MATCH(Places!G$1,Hosts!$1:$1,0))</f>
        <v>Yes</v>
      </c>
      <c r="H3611">
        <v>15</v>
      </c>
      <c r="I3611" t="str">
        <f>VLOOKUP($H3611,Neighborhoods!$A:$C,2,0)</f>
        <v>Manhattan</v>
      </c>
      <c r="J3611" t="str">
        <f>VLOOKUP($H3611,Neighborhoods!$A:$C,3,0)</f>
        <v>East Village</v>
      </c>
      <c r="K3611" t="s">
        <v>11822</v>
      </c>
      <c r="L3611" t="str">
        <f t="shared" si="224"/>
        <v>No</v>
      </c>
      <c r="M3611">
        <v>2</v>
      </c>
      <c r="N3611" t="str" cm="1">
        <f t="array" ref="N3611">_xlfn.IFS(M3611&lt;=2,"Small",M3611&lt;=5,"Medium",M3611&gt;5,"Large")</f>
        <v>Small</v>
      </c>
      <c r="O3611" s="50">
        <v>220</v>
      </c>
      <c r="P3611" s="67">
        <f t="shared" si="225"/>
        <v>0.04</v>
      </c>
      <c r="Q3611" s="52">
        <v>4.88</v>
      </c>
      <c r="R3611" s="52" t="str" cm="1">
        <f t="array" ref="R3611">_xlfn.IFS(ROUND(Q3611,0)=5,"Excellent",ROUND(Q3611,0)=4,"Good",ROUND(Q3611,0)=3,"Ok",ROUND(Q3611,0)&lt;3,"Bad")</f>
        <v>Excellent</v>
      </c>
      <c r="S3611">
        <v>8</v>
      </c>
      <c r="T3611" t="str">
        <f t="shared" si="226"/>
        <v>No</v>
      </c>
      <c r="U3611" s="65">
        <v>43294</v>
      </c>
      <c r="V3611" s="65">
        <v>43831</v>
      </c>
      <c r="W3611">
        <v>163</v>
      </c>
      <c r="X3611" t="str">
        <f t="shared" si="227"/>
        <v>Active</v>
      </c>
      <c r="Y3611" t="s">
        <v>15615</v>
      </c>
    </row>
    <row r="3612" spans="1:25" x14ac:dyDescent="0.25">
      <c r="A3612">
        <v>3611</v>
      </c>
      <c r="B3612" t="s">
        <v>2605</v>
      </c>
      <c r="C3612">
        <v>808</v>
      </c>
      <c r="D3612" t="str">
        <f>VLOOKUP($C3612,Hosts!$A:$O,10,0)</f>
        <v>New York</v>
      </c>
      <c r="E3612" s="67">
        <f>INDEX(Hosts!$A:$O,MATCH(Places!$C3612,Hosts!$A:$A,0),MATCH(Places!E$1,Hosts!$1:$1,0))</f>
        <v>1</v>
      </c>
      <c r="F3612" s="67">
        <f>INDEX(Hosts!$A:$O,MATCH(Places!$C3612,Hosts!$A:$A,0),MATCH(Places!F$1,Hosts!$1:$1,0))</f>
        <v>0.98</v>
      </c>
      <c r="G3612" s="67" t="str">
        <f>INDEX(Hosts!$A:$O,MATCH(Places!$C3612,Hosts!$A:$A,0),MATCH(Places!G$1,Hosts!$1:$1,0))</f>
        <v>Yes</v>
      </c>
      <c r="H3612">
        <v>8</v>
      </c>
      <c r="I3612" t="str">
        <f>VLOOKUP($H3612,Neighborhoods!$A:$C,2,0)</f>
        <v>Brooklyn</v>
      </c>
      <c r="J3612" t="str">
        <f>VLOOKUP($H3612,Neighborhoods!$A:$C,3,0)</f>
        <v>Bushwick</v>
      </c>
      <c r="K3612" t="s">
        <v>11822</v>
      </c>
      <c r="L3612" t="str">
        <f t="shared" si="224"/>
        <v>No</v>
      </c>
      <c r="M3612">
        <v>4</v>
      </c>
      <c r="N3612" t="str" cm="1">
        <f t="array" ref="N3612">_xlfn.IFS(M3612&lt;=2,"Small",M3612&lt;=5,"Medium",M3612&gt;5,"Large")</f>
        <v>Medium</v>
      </c>
      <c r="O3612" s="50">
        <v>150</v>
      </c>
      <c r="P3612" s="67">
        <f t="shared" si="225"/>
        <v>0.03</v>
      </c>
      <c r="Q3612" s="52">
        <v>4.97</v>
      </c>
      <c r="R3612" s="52" t="str" cm="1">
        <f t="array" ref="R3612">_xlfn.IFS(ROUND(Q3612,0)=5,"Excellent",ROUND(Q3612,0)=4,"Good",ROUND(Q3612,0)=3,"Ok",ROUND(Q3612,0)&lt;3,"Bad")</f>
        <v>Excellent</v>
      </c>
      <c r="S3612">
        <v>67</v>
      </c>
      <c r="T3612" t="str">
        <f t="shared" si="226"/>
        <v>No</v>
      </c>
      <c r="U3612" s="65">
        <v>43240</v>
      </c>
      <c r="V3612" s="65">
        <v>43877</v>
      </c>
      <c r="W3612">
        <v>141</v>
      </c>
      <c r="X3612" t="str">
        <f t="shared" si="227"/>
        <v>Active</v>
      </c>
      <c r="Y3612" t="s">
        <v>15616</v>
      </c>
    </row>
    <row r="3613" spans="1:25" x14ac:dyDescent="0.25">
      <c r="A3613">
        <v>3612</v>
      </c>
      <c r="B3613" t="s">
        <v>14091</v>
      </c>
      <c r="C3613">
        <v>3382</v>
      </c>
      <c r="D3613" t="str">
        <f>VLOOKUP($C3613,Hosts!$A:$O,10,0)</f>
        <v>New York</v>
      </c>
      <c r="E3613" s="67">
        <f>INDEX(Hosts!$A:$O,MATCH(Places!$C3613,Hosts!$A:$A,0),MATCH(Places!E$1,Hosts!$1:$1,0))</f>
        <v>1</v>
      </c>
      <c r="F3613" s="67">
        <f>INDEX(Hosts!$A:$O,MATCH(Places!$C3613,Hosts!$A:$A,0),MATCH(Places!F$1,Hosts!$1:$1,0))</f>
        <v>0.99</v>
      </c>
      <c r="G3613" s="67" t="str">
        <f>INDEX(Hosts!$A:$O,MATCH(Places!$C3613,Hosts!$A:$A,0),MATCH(Places!G$1,Hosts!$1:$1,0))</f>
        <v>Yes</v>
      </c>
      <c r="H3613">
        <v>23</v>
      </c>
      <c r="I3613" t="str">
        <f>VLOOKUP($H3613,Neighborhoods!$A:$C,2,0)</f>
        <v>Queens</v>
      </c>
      <c r="J3613" t="str">
        <f>VLOOKUP($H3613,Neighborhoods!$A:$C,3,0)</f>
        <v>Jamaica</v>
      </c>
      <c r="K3613" t="s">
        <v>1</v>
      </c>
      <c r="L3613" t="str">
        <f t="shared" si="224"/>
        <v>Yes</v>
      </c>
      <c r="M3613">
        <v>2</v>
      </c>
      <c r="N3613" t="str" cm="1">
        <f t="array" ref="N3613">_xlfn.IFS(M3613&lt;=2,"Small",M3613&lt;=5,"Medium",M3613&gt;5,"Large")</f>
        <v>Small</v>
      </c>
      <c r="O3613" s="50">
        <v>50</v>
      </c>
      <c r="P3613" s="67">
        <f t="shared" si="225"/>
        <v>0.03</v>
      </c>
      <c r="Q3613" s="52">
        <v>4.8899999999999997</v>
      </c>
      <c r="R3613" s="52" t="str" cm="1">
        <f t="array" ref="R3613">_xlfn.IFS(ROUND(Q3613,0)=5,"Excellent",ROUND(Q3613,0)=4,"Good",ROUND(Q3613,0)=3,"Ok",ROUND(Q3613,0)&lt;3,"Bad")</f>
        <v>Excellent</v>
      </c>
      <c r="S3613">
        <v>27</v>
      </c>
      <c r="T3613" t="str">
        <f t="shared" si="226"/>
        <v>No</v>
      </c>
      <c r="U3613" s="65">
        <v>43636</v>
      </c>
      <c r="V3613" s="65">
        <v>43875</v>
      </c>
      <c r="W3613">
        <v>174</v>
      </c>
      <c r="X3613" t="str">
        <f t="shared" si="227"/>
        <v>Active</v>
      </c>
      <c r="Y3613" t="s">
        <v>15615</v>
      </c>
    </row>
    <row r="3614" spans="1:25" x14ac:dyDescent="0.25">
      <c r="A3614">
        <v>3613</v>
      </c>
      <c r="B3614" t="s">
        <v>2606</v>
      </c>
      <c r="C3614">
        <v>1284</v>
      </c>
      <c r="D3614" t="str">
        <f>VLOOKUP($C3614,Hosts!$A:$O,10,0)</f>
        <v>New York</v>
      </c>
      <c r="E3614" s="67">
        <f>INDEX(Hosts!$A:$O,MATCH(Places!$C3614,Hosts!$A:$A,0),MATCH(Places!E$1,Hosts!$1:$1,0))</f>
        <v>1</v>
      </c>
      <c r="F3614" s="67">
        <f>INDEX(Hosts!$A:$O,MATCH(Places!$C3614,Hosts!$A:$A,0),MATCH(Places!F$1,Hosts!$1:$1,0))</f>
        <v>0.92</v>
      </c>
      <c r="G3614" s="67" t="str">
        <f>INDEX(Hosts!$A:$O,MATCH(Places!$C3614,Hosts!$A:$A,0),MATCH(Places!G$1,Hosts!$1:$1,0))</f>
        <v>No</v>
      </c>
      <c r="H3614">
        <v>26</v>
      </c>
      <c r="I3614" t="str">
        <f>VLOOKUP($H3614,Neighborhoods!$A:$C,2,0)</f>
        <v>Queens</v>
      </c>
      <c r="J3614" t="str">
        <f>VLOOKUP($H3614,Neighborhoods!$A:$C,3,0)</f>
        <v>Sunnyside</v>
      </c>
      <c r="K3614" t="s">
        <v>1</v>
      </c>
      <c r="L3614" t="str">
        <f t="shared" si="224"/>
        <v>Yes</v>
      </c>
      <c r="M3614">
        <v>1</v>
      </c>
      <c r="N3614" t="str" cm="1">
        <f t="array" ref="N3614">_xlfn.IFS(M3614&lt;=2,"Small",M3614&lt;=5,"Medium",M3614&gt;5,"Large")</f>
        <v>Small</v>
      </c>
      <c r="O3614" s="50">
        <v>50</v>
      </c>
      <c r="P3614" s="67">
        <f t="shared" si="225"/>
        <v>0.03</v>
      </c>
      <c r="Q3614" s="52">
        <v>4.75</v>
      </c>
      <c r="R3614" s="52" t="str" cm="1">
        <f t="array" ref="R3614">_xlfn.IFS(ROUND(Q3614,0)=5,"Excellent",ROUND(Q3614,0)=4,"Good",ROUND(Q3614,0)=3,"Ok",ROUND(Q3614,0)&lt;3,"Bad")</f>
        <v>Excellent</v>
      </c>
      <c r="S3614">
        <v>4</v>
      </c>
      <c r="T3614" t="str">
        <f t="shared" si="226"/>
        <v>No</v>
      </c>
      <c r="U3614" s="65">
        <v>43344</v>
      </c>
      <c r="V3614" s="65">
        <v>43718</v>
      </c>
      <c r="W3614">
        <v>364</v>
      </c>
      <c r="X3614" t="str">
        <f t="shared" si="227"/>
        <v>Active</v>
      </c>
      <c r="Y3614" t="s">
        <v>15615</v>
      </c>
    </row>
    <row r="3615" spans="1:25" x14ac:dyDescent="0.25">
      <c r="A3615">
        <v>3614</v>
      </c>
      <c r="B3615" t="s">
        <v>14800</v>
      </c>
      <c r="C3615">
        <v>1925</v>
      </c>
      <c r="D3615" t="str">
        <f>VLOOKUP($C3615,Hosts!$A:$O,10,0)</f>
        <v>New York</v>
      </c>
      <c r="E3615" s="67">
        <f>INDEX(Hosts!$A:$O,MATCH(Places!$C3615,Hosts!$A:$A,0),MATCH(Places!E$1,Hosts!$1:$1,0))</f>
        <v>1</v>
      </c>
      <c r="F3615" s="67">
        <f>INDEX(Hosts!$A:$O,MATCH(Places!$C3615,Hosts!$A:$A,0),MATCH(Places!F$1,Hosts!$1:$1,0))</f>
        <v>1</v>
      </c>
      <c r="G3615" s="67" t="str">
        <f>INDEX(Hosts!$A:$O,MATCH(Places!$C3615,Hosts!$A:$A,0),MATCH(Places!G$1,Hosts!$1:$1,0))</f>
        <v>Yes</v>
      </c>
      <c r="H3615">
        <v>8</v>
      </c>
      <c r="I3615" t="str">
        <f>VLOOKUP($H3615,Neighborhoods!$A:$C,2,0)</f>
        <v>Brooklyn</v>
      </c>
      <c r="J3615" t="str">
        <f>VLOOKUP($H3615,Neighborhoods!$A:$C,3,0)</f>
        <v>Bushwick</v>
      </c>
      <c r="K3615" t="s">
        <v>1</v>
      </c>
      <c r="L3615" t="str">
        <f t="shared" si="224"/>
        <v>Yes</v>
      </c>
      <c r="M3615">
        <v>2</v>
      </c>
      <c r="N3615" t="str" cm="1">
        <f t="array" ref="N3615">_xlfn.IFS(M3615&lt;=2,"Small",M3615&lt;=5,"Medium",M3615&gt;5,"Large")</f>
        <v>Small</v>
      </c>
      <c r="O3615" s="50">
        <v>60</v>
      </c>
      <c r="P3615" s="67">
        <f t="shared" si="225"/>
        <v>0.03</v>
      </c>
      <c r="Q3615" s="52">
        <v>4.91</v>
      </c>
      <c r="R3615" s="52" t="str" cm="1">
        <f t="array" ref="R3615">_xlfn.IFS(ROUND(Q3615,0)=5,"Excellent",ROUND(Q3615,0)=4,"Good",ROUND(Q3615,0)=3,"Ok",ROUND(Q3615,0)&lt;3,"Bad")</f>
        <v>Excellent</v>
      </c>
      <c r="S3615">
        <v>64</v>
      </c>
      <c r="T3615" t="str">
        <f t="shared" si="226"/>
        <v>No</v>
      </c>
      <c r="U3615" s="65">
        <v>43338</v>
      </c>
      <c r="V3615" s="65">
        <v>43982</v>
      </c>
      <c r="W3615">
        <v>74</v>
      </c>
      <c r="X3615" t="str">
        <f t="shared" si="227"/>
        <v>Active</v>
      </c>
      <c r="Y3615" t="s">
        <v>15616</v>
      </c>
    </row>
    <row r="3616" spans="1:25" x14ac:dyDescent="0.25">
      <c r="A3616">
        <v>3615</v>
      </c>
      <c r="B3616" t="s">
        <v>2607</v>
      </c>
      <c r="C3616">
        <v>819</v>
      </c>
      <c r="D3616" t="str">
        <f>VLOOKUP($C3616,Hosts!$A:$O,10,0)</f>
        <v>New York</v>
      </c>
      <c r="E3616" s="67">
        <f>INDEX(Hosts!$A:$O,MATCH(Places!$C3616,Hosts!$A:$A,0),MATCH(Places!E$1,Hosts!$1:$1,0))</f>
        <v>1</v>
      </c>
      <c r="F3616" s="67">
        <f>INDEX(Hosts!$A:$O,MATCH(Places!$C3616,Hosts!$A:$A,0),MATCH(Places!F$1,Hosts!$1:$1,0))</f>
        <v>0.97</v>
      </c>
      <c r="G3616" s="67" t="str">
        <f>INDEX(Hosts!$A:$O,MATCH(Places!$C3616,Hosts!$A:$A,0),MATCH(Places!G$1,Hosts!$1:$1,0))</f>
        <v>Yes</v>
      </c>
      <c r="H3616">
        <v>9</v>
      </c>
      <c r="I3616" t="str">
        <f>VLOOKUP($H3616,Neighborhoods!$A:$C,2,0)</f>
        <v>Brooklyn</v>
      </c>
      <c r="J3616" t="str">
        <f>VLOOKUP($H3616,Neighborhoods!$A:$C,3,0)</f>
        <v>Crown Heights</v>
      </c>
      <c r="K3616" t="s">
        <v>11822</v>
      </c>
      <c r="L3616" t="str">
        <f t="shared" si="224"/>
        <v>No</v>
      </c>
      <c r="M3616">
        <v>5</v>
      </c>
      <c r="N3616" t="str" cm="1">
        <f t="array" ref="N3616">_xlfn.IFS(M3616&lt;=2,"Small",M3616&lt;=5,"Medium",M3616&gt;5,"Large")</f>
        <v>Medium</v>
      </c>
      <c r="O3616" s="50">
        <v>148</v>
      </c>
      <c r="P3616" s="67">
        <f t="shared" si="225"/>
        <v>0.03</v>
      </c>
      <c r="Q3616" s="52">
        <v>4.9800000000000004</v>
      </c>
      <c r="R3616" s="52" t="str" cm="1">
        <f t="array" ref="R3616">_xlfn.IFS(ROUND(Q3616,0)=5,"Excellent",ROUND(Q3616,0)=4,"Good",ROUND(Q3616,0)=3,"Ok",ROUND(Q3616,0)&lt;3,"Bad")</f>
        <v>Excellent</v>
      </c>
      <c r="S3616">
        <v>46</v>
      </c>
      <c r="T3616" t="str">
        <f t="shared" si="226"/>
        <v>No</v>
      </c>
      <c r="U3616" s="65">
        <v>43269</v>
      </c>
      <c r="V3616" s="65">
        <v>43829</v>
      </c>
      <c r="W3616">
        <v>310</v>
      </c>
      <c r="X3616" t="str">
        <f t="shared" si="227"/>
        <v>Active</v>
      </c>
      <c r="Y3616" t="s">
        <v>15615</v>
      </c>
    </row>
    <row r="3617" spans="1:25" x14ac:dyDescent="0.25">
      <c r="A3617">
        <v>3616</v>
      </c>
      <c r="B3617" t="s">
        <v>2608</v>
      </c>
      <c r="C3617">
        <v>1404</v>
      </c>
      <c r="D3617" t="str">
        <f>VLOOKUP($C3617,Hosts!$A:$O,10,0)</f>
        <v>California</v>
      </c>
      <c r="E3617" s="67">
        <f>INDEX(Hosts!$A:$O,MATCH(Places!$C3617,Hosts!$A:$A,0),MATCH(Places!E$1,Hosts!$1:$1,0))</f>
        <v>1</v>
      </c>
      <c r="F3617" s="67">
        <f>INDEX(Hosts!$A:$O,MATCH(Places!$C3617,Hosts!$A:$A,0),MATCH(Places!F$1,Hosts!$1:$1,0))</f>
        <v>0.5</v>
      </c>
      <c r="G3617" s="67" t="str">
        <f>INDEX(Hosts!$A:$O,MATCH(Places!$C3617,Hosts!$A:$A,0),MATCH(Places!G$1,Hosts!$1:$1,0))</f>
        <v>Yes</v>
      </c>
      <c r="H3617">
        <v>13</v>
      </c>
      <c r="I3617" t="str">
        <f>VLOOKUP($H3617,Neighborhoods!$A:$C,2,0)</f>
        <v>Manhattan</v>
      </c>
      <c r="J3617" t="str">
        <f>VLOOKUP($H3617,Neighborhoods!$A:$C,3,0)</f>
        <v>Chelsea</v>
      </c>
      <c r="K3617" t="s">
        <v>11822</v>
      </c>
      <c r="L3617" t="str">
        <f t="shared" si="224"/>
        <v>No</v>
      </c>
      <c r="M3617">
        <v>2</v>
      </c>
      <c r="N3617" t="str" cm="1">
        <f t="array" ref="N3617">_xlfn.IFS(M3617&lt;=2,"Small",M3617&lt;=5,"Medium",M3617&gt;5,"Large")</f>
        <v>Small</v>
      </c>
      <c r="O3617" s="50">
        <v>98</v>
      </c>
      <c r="P3617" s="67">
        <f t="shared" si="225"/>
        <v>0.03</v>
      </c>
      <c r="Q3617" s="52">
        <v>5</v>
      </c>
      <c r="R3617" s="52" t="str" cm="1">
        <f t="array" ref="R3617">_xlfn.IFS(ROUND(Q3617,0)=5,"Excellent",ROUND(Q3617,0)=4,"Good",ROUND(Q3617,0)=3,"Ok",ROUND(Q3617,0)&lt;3,"Bad")</f>
        <v>Excellent</v>
      </c>
      <c r="S3617">
        <v>13</v>
      </c>
      <c r="T3617" t="str">
        <f t="shared" si="226"/>
        <v>No</v>
      </c>
      <c r="U3617" s="65">
        <v>43277</v>
      </c>
      <c r="V3617" s="65">
        <v>43834</v>
      </c>
      <c r="W3617">
        <v>160</v>
      </c>
      <c r="X3617" t="str">
        <f t="shared" si="227"/>
        <v>Active</v>
      </c>
      <c r="Y3617" t="s">
        <v>15615</v>
      </c>
    </row>
    <row r="3618" spans="1:25" x14ac:dyDescent="0.25">
      <c r="A3618">
        <v>3617</v>
      </c>
      <c r="B3618" t="s">
        <v>2609</v>
      </c>
      <c r="C3618">
        <v>3404</v>
      </c>
      <c r="D3618" t="str">
        <f>VLOOKUP($C3618,Hosts!$A:$O,10,0)</f>
        <v>New York</v>
      </c>
      <c r="E3618" s="67">
        <f>INDEX(Hosts!$A:$O,MATCH(Places!$C3618,Hosts!$A:$A,0),MATCH(Places!E$1,Hosts!$1:$1,0))</f>
        <v>1</v>
      </c>
      <c r="F3618" s="67">
        <f>INDEX(Hosts!$A:$O,MATCH(Places!$C3618,Hosts!$A:$A,0),MATCH(Places!F$1,Hosts!$1:$1,0))</f>
        <v>0.92</v>
      </c>
      <c r="G3618" s="67" t="str">
        <f>INDEX(Hosts!$A:$O,MATCH(Places!$C3618,Hosts!$A:$A,0),MATCH(Places!G$1,Hosts!$1:$1,0))</f>
        <v>Yes</v>
      </c>
      <c r="H3618">
        <v>17</v>
      </c>
      <c r="I3618" t="str">
        <f>VLOOKUP($H3618,Neighborhoods!$A:$C,2,0)</f>
        <v>Manhattan</v>
      </c>
      <c r="J3618" t="str">
        <f>VLOOKUP($H3618,Neighborhoods!$A:$C,3,0)</f>
        <v>Hell's Kitchen</v>
      </c>
      <c r="K3618" t="s">
        <v>11822</v>
      </c>
      <c r="L3618" t="str">
        <f t="shared" si="224"/>
        <v>No</v>
      </c>
      <c r="M3618">
        <v>8</v>
      </c>
      <c r="N3618" t="str" cm="1">
        <f t="array" ref="N3618">_xlfn.IFS(M3618&lt;=2,"Small",M3618&lt;=5,"Medium",M3618&gt;5,"Large")</f>
        <v>Large</v>
      </c>
      <c r="O3618" s="50">
        <v>250</v>
      </c>
      <c r="P3618" s="67">
        <f t="shared" si="225"/>
        <v>0.04</v>
      </c>
      <c r="Q3618" s="52">
        <v>4.9000000000000004</v>
      </c>
      <c r="R3618" s="52" t="str" cm="1">
        <f t="array" ref="R3618">_xlfn.IFS(ROUND(Q3618,0)=5,"Excellent",ROUND(Q3618,0)=4,"Good",ROUND(Q3618,0)=3,"Ok",ROUND(Q3618,0)&lt;3,"Bad")</f>
        <v>Excellent</v>
      </c>
      <c r="S3618">
        <v>99</v>
      </c>
      <c r="T3618" t="str">
        <f t="shared" si="226"/>
        <v>No</v>
      </c>
      <c r="U3618" s="65">
        <v>43234</v>
      </c>
      <c r="V3618" s="65">
        <v>43902</v>
      </c>
      <c r="W3618">
        <v>325</v>
      </c>
      <c r="X3618" t="str">
        <f t="shared" si="227"/>
        <v>Active</v>
      </c>
      <c r="Y3618" t="s">
        <v>15615</v>
      </c>
    </row>
    <row r="3619" spans="1:25" x14ac:dyDescent="0.25">
      <c r="A3619">
        <v>3618</v>
      </c>
      <c r="B3619" t="s">
        <v>2610</v>
      </c>
      <c r="C3619">
        <v>3416</v>
      </c>
      <c r="D3619" t="str">
        <f>VLOOKUP($C3619,Hosts!$A:$O,10,0)</f>
        <v>New York</v>
      </c>
      <c r="E3619" s="67">
        <f>INDEX(Hosts!$A:$O,MATCH(Places!$C3619,Hosts!$A:$A,0),MATCH(Places!E$1,Hosts!$1:$1,0))</f>
        <v>1</v>
      </c>
      <c r="F3619" s="67">
        <f>INDEX(Hosts!$A:$O,MATCH(Places!$C3619,Hosts!$A:$A,0),MATCH(Places!F$1,Hosts!$1:$1,0))</f>
        <v>0.55000000000000004</v>
      </c>
      <c r="G3619" s="67" t="str">
        <f>INDEX(Hosts!$A:$O,MATCH(Places!$C3619,Hosts!$A:$A,0),MATCH(Places!G$1,Hosts!$1:$1,0))</f>
        <v>Yes</v>
      </c>
      <c r="H3619">
        <v>22</v>
      </c>
      <c r="I3619" t="str">
        <f>VLOOKUP($H3619,Neighborhoods!$A:$C,2,0)</f>
        <v>Queens</v>
      </c>
      <c r="J3619" t="str">
        <f>VLOOKUP($H3619,Neighborhoods!$A:$C,3,0)</f>
        <v>Flushing</v>
      </c>
      <c r="K3619" t="s">
        <v>1</v>
      </c>
      <c r="L3619" t="str">
        <f t="shared" si="224"/>
        <v>Yes</v>
      </c>
      <c r="M3619">
        <v>2</v>
      </c>
      <c r="N3619" t="str" cm="1">
        <f t="array" ref="N3619">_xlfn.IFS(M3619&lt;=2,"Small",M3619&lt;=5,"Medium",M3619&gt;5,"Large")</f>
        <v>Small</v>
      </c>
      <c r="O3619" s="50">
        <v>48</v>
      </c>
      <c r="P3619" s="67">
        <f t="shared" si="225"/>
        <v>0.03</v>
      </c>
      <c r="Q3619" s="52">
        <v>4.7300000000000004</v>
      </c>
      <c r="R3619" s="52" t="str" cm="1">
        <f t="array" ref="R3619">_xlfn.IFS(ROUND(Q3619,0)=5,"Excellent",ROUND(Q3619,0)=4,"Good",ROUND(Q3619,0)=3,"Ok",ROUND(Q3619,0)&lt;3,"Bad")</f>
        <v>Excellent</v>
      </c>
      <c r="S3619">
        <v>15</v>
      </c>
      <c r="T3619" t="str">
        <f t="shared" si="226"/>
        <v>No</v>
      </c>
      <c r="U3619" s="65">
        <v>43238</v>
      </c>
      <c r="V3619" s="65">
        <v>43752</v>
      </c>
      <c r="W3619">
        <v>179</v>
      </c>
      <c r="X3619" t="str">
        <f t="shared" si="227"/>
        <v>Active</v>
      </c>
      <c r="Y3619" t="s">
        <v>15615</v>
      </c>
    </row>
    <row r="3620" spans="1:25" x14ac:dyDescent="0.25">
      <c r="A3620">
        <v>3619</v>
      </c>
      <c r="B3620" t="s">
        <v>2611</v>
      </c>
      <c r="C3620">
        <v>3472</v>
      </c>
      <c r="D3620" t="str">
        <f>VLOOKUP($C3620,Hosts!$A:$O,10,0)</f>
        <v>New York</v>
      </c>
      <c r="E3620" s="67">
        <f>INDEX(Hosts!$A:$O,MATCH(Places!$C3620,Hosts!$A:$A,0),MATCH(Places!E$1,Hosts!$1:$1,0))</f>
        <v>1</v>
      </c>
      <c r="F3620" s="67">
        <f>INDEX(Hosts!$A:$O,MATCH(Places!$C3620,Hosts!$A:$A,0),MATCH(Places!F$1,Hosts!$1:$1,0))</f>
        <v>0.83</v>
      </c>
      <c r="G3620" s="67" t="str">
        <f>INDEX(Hosts!$A:$O,MATCH(Places!$C3620,Hosts!$A:$A,0),MATCH(Places!G$1,Hosts!$1:$1,0))</f>
        <v>Yes</v>
      </c>
      <c r="H3620">
        <v>16</v>
      </c>
      <c r="I3620" t="str">
        <f>VLOOKUP($H3620,Neighborhoods!$A:$C,2,0)</f>
        <v>Manhattan</v>
      </c>
      <c r="J3620" t="str">
        <f>VLOOKUP($H3620,Neighborhoods!$A:$C,3,0)</f>
        <v>Harlem</v>
      </c>
      <c r="K3620" t="s">
        <v>11822</v>
      </c>
      <c r="L3620" t="str">
        <f t="shared" si="224"/>
        <v>No</v>
      </c>
      <c r="M3620">
        <v>13</v>
      </c>
      <c r="N3620" t="str" cm="1">
        <f t="array" ref="N3620">_xlfn.IFS(M3620&lt;=2,"Small",M3620&lt;=5,"Medium",M3620&gt;5,"Large")</f>
        <v>Large</v>
      </c>
      <c r="O3620" s="50">
        <v>1067</v>
      </c>
      <c r="P3620" s="67">
        <f t="shared" si="225"/>
        <v>7.0000000000000007E-2</v>
      </c>
      <c r="Q3620" s="52">
        <v>5</v>
      </c>
      <c r="R3620" s="52" t="str" cm="1">
        <f t="array" ref="R3620">_xlfn.IFS(ROUND(Q3620,0)=5,"Excellent",ROUND(Q3620,0)=4,"Good",ROUND(Q3620,0)=3,"Ok",ROUND(Q3620,0)&lt;3,"Bad")</f>
        <v>Excellent</v>
      </c>
      <c r="S3620">
        <v>33</v>
      </c>
      <c r="T3620" t="str">
        <f t="shared" si="226"/>
        <v>No</v>
      </c>
      <c r="U3620" s="65">
        <v>43350</v>
      </c>
      <c r="V3620" s="65">
        <v>43903</v>
      </c>
      <c r="W3620">
        <v>364</v>
      </c>
      <c r="X3620" t="str">
        <f t="shared" si="227"/>
        <v>Active</v>
      </c>
      <c r="Y3620" t="s">
        <v>15615</v>
      </c>
    </row>
    <row r="3621" spans="1:25" x14ac:dyDescent="0.25">
      <c r="A3621">
        <v>3620</v>
      </c>
      <c r="B3621" t="s">
        <v>13759</v>
      </c>
      <c r="C3621">
        <v>2340</v>
      </c>
      <c r="D3621" t="str">
        <f>VLOOKUP($C3621,Hosts!$A:$O,10,0)</f>
        <v>New York</v>
      </c>
      <c r="E3621" s="67">
        <f>INDEX(Hosts!$A:$O,MATCH(Places!$C3621,Hosts!$A:$A,0),MATCH(Places!E$1,Hosts!$1:$1,0))</f>
        <v>1</v>
      </c>
      <c r="F3621" s="67">
        <f>INDEX(Hosts!$A:$O,MATCH(Places!$C3621,Hosts!$A:$A,0),MATCH(Places!F$1,Hosts!$1:$1,0))</f>
        <v>1</v>
      </c>
      <c r="G3621" s="67" t="str">
        <f>INDEX(Hosts!$A:$O,MATCH(Places!$C3621,Hosts!$A:$A,0),MATCH(Places!G$1,Hosts!$1:$1,0))</f>
        <v>No</v>
      </c>
      <c r="H3621">
        <v>15</v>
      </c>
      <c r="I3621" t="str">
        <f>VLOOKUP($H3621,Neighborhoods!$A:$C,2,0)</f>
        <v>Manhattan</v>
      </c>
      <c r="J3621" t="str">
        <f>VLOOKUP($H3621,Neighborhoods!$A:$C,3,0)</f>
        <v>East Village</v>
      </c>
      <c r="K3621" t="s">
        <v>11822</v>
      </c>
      <c r="L3621" t="str">
        <f t="shared" si="224"/>
        <v>No</v>
      </c>
      <c r="M3621">
        <v>5</v>
      </c>
      <c r="N3621" t="str" cm="1">
        <f t="array" ref="N3621">_xlfn.IFS(M3621&lt;=2,"Small",M3621&lt;=5,"Medium",M3621&gt;5,"Large")</f>
        <v>Medium</v>
      </c>
      <c r="O3621" s="50">
        <v>900</v>
      </c>
      <c r="P3621" s="67">
        <f t="shared" si="225"/>
        <v>0.05</v>
      </c>
      <c r="Q3621" s="52">
        <v>4.88</v>
      </c>
      <c r="R3621" s="52" t="str" cm="1">
        <f t="array" ref="R3621">_xlfn.IFS(ROUND(Q3621,0)=5,"Excellent",ROUND(Q3621,0)=4,"Good",ROUND(Q3621,0)=3,"Ok",ROUND(Q3621,0)&lt;3,"Bad")</f>
        <v>Excellent</v>
      </c>
      <c r="S3621">
        <v>8</v>
      </c>
      <c r="T3621" t="str">
        <f t="shared" si="226"/>
        <v>No</v>
      </c>
      <c r="U3621" s="65">
        <v>43275</v>
      </c>
      <c r="V3621" s="65">
        <v>44043</v>
      </c>
      <c r="W3621">
        <v>105</v>
      </c>
      <c r="X3621" t="str">
        <f t="shared" si="227"/>
        <v>Active</v>
      </c>
      <c r="Y3621" t="s">
        <v>15615</v>
      </c>
    </row>
    <row r="3622" spans="1:25" x14ac:dyDescent="0.25">
      <c r="A3622">
        <v>3621</v>
      </c>
      <c r="B3622" t="s">
        <v>2612</v>
      </c>
      <c r="C3622">
        <v>2195</v>
      </c>
      <c r="D3622" t="str">
        <f>VLOOKUP($C3622,Hosts!$A:$O,10,0)</f>
        <v>New York</v>
      </c>
      <c r="E3622" s="67">
        <f>INDEX(Hosts!$A:$O,MATCH(Places!$C3622,Hosts!$A:$A,0),MATCH(Places!E$1,Hosts!$1:$1,0))</f>
        <v>1</v>
      </c>
      <c r="F3622" s="67">
        <f>INDEX(Hosts!$A:$O,MATCH(Places!$C3622,Hosts!$A:$A,0),MATCH(Places!F$1,Hosts!$1:$1,0))</f>
        <v>0.98</v>
      </c>
      <c r="G3622" s="67" t="str">
        <f>INDEX(Hosts!$A:$O,MATCH(Places!$C3622,Hosts!$A:$A,0),MATCH(Places!G$1,Hosts!$1:$1,0))</f>
        <v>Yes</v>
      </c>
      <c r="H3622">
        <v>8</v>
      </c>
      <c r="I3622" t="str">
        <f>VLOOKUP($H3622,Neighborhoods!$A:$C,2,0)</f>
        <v>Brooklyn</v>
      </c>
      <c r="J3622" t="str">
        <f>VLOOKUP($H3622,Neighborhoods!$A:$C,3,0)</f>
        <v>Bushwick</v>
      </c>
      <c r="K3622" t="s">
        <v>11822</v>
      </c>
      <c r="L3622" t="str">
        <f t="shared" si="224"/>
        <v>No</v>
      </c>
      <c r="M3622">
        <v>5</v>
      </c>
      <c r="N3622" t="str" cm="1">
        <f t="array" ref="N3622">_xlfn.IFS(M3622&lt;=2,"Small",M3622&lt;=5,"Medium",M3622&gt;5,"Large")</f>
        <v>Medium</v>
      </c>
      <c r="O3622" s="50">
        <v>129</v>
      </c>
      <c r="P3622" s="67">
        <f t="shared" si="225"/>
        <v>0.03</v>
      </c>
      <c r="Q3622" s="52">
        <v>4.91</v>
      </c>
      <c r="R3622" s="52" t="str" cm="1">
        <f t="array" ref="R3622">_xlfn.IFS(ROUND(Q3622,0)=5,"Excellent",ROUND(Q3622,0)=4,"Good",ROUND(Q3622,0)=3,"Ok",ROUND(Q3622,0)&lt;3,"Bad")</f>
        <v>Excellent</v>
      </c>
      <c r="S3622">
        <v>57</v>
      </c>
      <c r="T3622" t="str">
        <f t="shared" si="226"/>
        <v>No</v>
      </c>
      <c r="U3622" s="65">
        <v>43261</v>
      </c>
      <c r="V3622" s="65">
        <v>43831</v>
      </c>
      <c r="W3622">
        <v>0</v>
      </c>
      <c r="X3622" t="str">
        <f t="shared" si="227"/>
        <v>Inactive</v>
      </c>
      <c r="Y3622" t="s">
        <v>15615</v>
      </c>
    </row>
    <row r="3623" spans="1:25" x14ac:dyDescent="0.25">
      <c r="A3623">
        <v>3622</v>
      </c>
      <c r="B3623" t="s">
        <v>2613</v>
      </c>
      <c r="C3623">
        <v>3538</v>
      </c>
      <c r="D3623" t="str">
        <f>VLOOKUP($C3623,Hosts!$A:$O,10,0)</f>
        <v>New York</v>
      </c>
      <c r="E3623" s="67">
        <f>INDEX(Hosts!$A:$O,MATCH(Places!$C3623,Hosts!$A:$A,0),MATCH(Places!E$1,Hosts!$1:$1,0))</f>
        <v>1</v>
      </c>
      <c r="F3623" s="67">
        <f>INDEX(Hosts!$A:$O,MATCH(Places!$C3623,Hosts!$A:$A,0),MATCH(Places!F$1,Hosts!$1:$1,0))</f>
        <v>0.94</v>
      </c>
      <c r="G3623" s="67" t="str">
        <f>INDEX(Hosts!$A:$O,MATCH(Places!$C3623,Hosts!$A:$A,0),MATCH(Places!G$1,Hosts!$1:$1,0))</f>
        <v>Yes</v>
      </c>
      <c r="H3623">
        <v>7</v>
      </c>
      <c r="I3623" t="str">
        <f>VLOOKUP($H3623,Neighborhoods!$A:$C,2,0)</f>
        <v>Brooklyn</v>
      </c>
      <c r="J3623" t="str">
        <f>VLOOKUP($H3623,Neighborhoods!$A:$C,3,0)</f>
        <v>Bedford-Stuyvesant</v>
      </c>
      <c r="K3623" t="s">
        <v>11822</v>
      </c>
      <c r="L3623" t="str">
        <f t="shared" si="224"/>
        <v>No</v>
      </c>
      <c r="M3623">
        <v>6</v>
      </c>
      <c r="N3623" t="str" cm="1">
        <f t="array" ref="N3623">_xlfn.IFS(M3623&lt;=2,"Small",M3623&lt;=5,"Medium",M3623&gt;5,"Large")</f>
        <v>Large</v>
      </c>
      <c r="O3623" s="50">
        <v>179</v>
      </c>
      <c r="P3623" s="67">
        <f t="shared" si="225"/>
        <v>0.03</v>
      </c>
      <c r="Q3623" s="52">
        <v>5</v>
      </c>
      <c r="R3623" s="52" t="str" cm="1">
        <f t="array" ref="R3623">_xlfn.IFS(ROUND(Q3623,0)=5,"Excellent",ROUND(Q3623,0)=4,"Good",ROUND(Q3623,0)=3,"Ok",ROUND(Q3623,0)&lt;3,"Bad")</f>
        <v>Excellent</v>
      </c>
      <c r="S3623">
        <v>43</v>
      </c>
      <c r="T3623" t="str">
        <f t="shared" si="226"/>
        <v>No</v>
      </c>
      <c r="U3623" s="65">
        <v>43261</v>
      </c>
      <c r="V3623" s="65">
        <v>43902</v>
      </c>
      <c r="W3623">
        <v>134</v>
      </c>
      <c r="X3623" t="str">
        <f t="shared" si="227"/>
        <v>Active</v>
      </c>
      <c r="Y3623" t="s">
        <v>15615</v>
      </c>
    </row>
    <row r="3624" spans="1:25" x14ac:dyDescent="0.25">
      <c r="A3624">
        <v>3623</v>
      </c>
      <c r="B3624" t="s">
        <v>2614</v>
      </c>
      <c r="C3624">
        <v>3084</v>
      </c>
      <c r="D3624" t="str">
        <f>VLOOKUP($C3624,Hosts!$A:$O,10,0)</f>
        <v>New York</v>
      </c>
      <c r="E3624" s="67">
        <f>INDEX(Hosts!$A:$O,MATCH(Places!$C3624,Hosts!$A:$A,0),MATCH(Places!E$1,Hosts!$1:$1,0))</f>
        <v>1</v>
      </c>
      <c r="F3624" s="67">
        <f>INDEX(Hosts!$A:$O,MATCH(Places!$C3624,Hosts!$A:$A,0),MATCH(Places!F$1,Hosts!$1:$1,0))</f>
        <v>0.5</v>
      </c>
      <c r="G3624" s="67" t="str">
        <f>INDEX(Hosts!$A:$O,MATCH(Places!$C3624,Hosts!$A:$A,0),MATCH(Places!G$1,Hosts!$1:$1,0))</f>
        <v>Yes</v>
      </c>
      <c r="H3624">
        <v>15</v>
      </c>
      <c r="I3624" t="str">
        <f>VLOOKUP($H3624,Neighborhoods!$A:$C,2,0)</f>
        <v>Manhattan</v>
      </c>
      <c r="J3624" t="str">
        <f>VLOOKUP($H3624,Neighborhoods!$A:$C,3,0)</f>
        <v>East Village</v>
      </c>
      <c r="K3624" t="s">
        <v>11822</v>
      </c>
      <c r="L3624" t="str">
        <f t="shared" si="224"/>
        <v>No</v>
      </c>
      <c r="M3624">
        <v>2</v>
      </c>
      <c r="N3624" t="str" cm="1">
        <f t="array" ref="N3624">_xlfn.IFS(M3624&lt;=2,"Small",M3624&lt;=5,"Medium",M3624&gt;5,"Large")</f>
        <v>Small</v>
      </c>
      <c r="O3624" s="50">
        <v>141</v>
      </c>
      <c r="P3624" s="67">
        <f t="shared" si="225"/>
        <v>0.03</v>
      </c>
      <c r="Q3624" s="52">
        <v>4.9000000000000004</v>
      </c>
      <c r="R3624" s="52" t="str" cm="1">
        <f t="array" ref="R3624">_xlfn.IFS(ROUND(Q3624,0)=5,"Excellent",ROUND(Q3624,0)=4,"Good",ROUND(Q3624,0)=3,"Ok",ROUND(Q3624,0)&lt;3,"Bad")</f>
        <v>Excellent</v>
      </c>
      <c r="S3624">
        <v>10</v>
      </c>
      <c r="T3624" t="str">
        <f t="shared" si="226"/>
        <v>No</v>
      </c>
      <c r="U3624" s="65">
        <v>43235</v>
      </c>
      <c r="V3624" s="65">
        <v>43832</v>
      </c>
      <c r="W3624">
        <v>239</v>
      </c>
      <c r="X3624" t="str">
        <f t="shared" si="227"/>
        <v>Active</v>
      </c>
      <c r="Y3624" t="s">
        <v>15615</v>
      </c>
    </row>
    <row r="3625" spans="1:25" x14ac:dyDescent="0.25">
      <c r="A3625">
        <v>3624</v>
      </c>
      <c r="B3625" t="s">
        <v>2615</v>
      </c>
      <c r="C3625">
        <v>3156</v>
      </c>
      <c r="D3625" t="str">
        <f>VLOOKUP($C3625,Hosts!$A:$O,10,0)</f>
        <v>New York</v>
      </c>
      <c r="E3625" s="67">
        <f>INDEX(Hosts!$A:$O,MATCH(Places!$C3625,Hosts!$A:$A,0),MATCH(Places!E$1,Hosts!$1:$1,0))</f>
        <v>1</v>
      </c>
      <c r="F3625" s="67">
        <f>INDEX(Hosts!$A:$O,MATCH(Places!$C3625,Hosts!$A:$A,0),MATCH(Places!F$1,Hosts!$1:$1,0))</f>
        <v>0.94</v>
      </c>
      <c r="G3625" s="67" t="str">
        <f>INDEX(Hosts!$A:$O,MATCH(Places!$C3625,Hosts!$A:$A,0),MATCH(Places!G$1,Hosts!$1:$1,0))</f>
        <v>Yes</v>
      </c>
      <c r="H3625">
        <v>15</v>
      </c>
      <c r="I3625" t="str">
        <f>VLOOKUP($H3625,Neighborhoods!$A:$C,2,0)</f>
        <v>Manhattan</v>
      </c>
      <c r="J3625" t="str">
        <f>VLOOKUP($H3625,Neighborhoods!$A:$C,3,0)</f>
        <v>East Village</v>
      </c>
      <c r="K3625" t="s">
        <v>11822</v>
      </c>
      <c r="L3625" t="str">
        <f t="shared" si="224"/>
        <v>No</v>
      </c>
      <c r="M3625">
        <v>4</v>
      </c>
      <c r="N3625" t="str" cm="1">
        <f t="array" ref="N3625">_xlfn.IFS(M3625&lt;=2,"Small",M3625&lt;=5,"Medium",M3625&gt;5,"Large")</f>
        <v>Medium</v>
      </c>
      <c r="O3625" s="50">
        <v>79</v>
      </c>
      <c r="P3625" s="67">
        <f t="shared" si="225"/>
        <v>0.03</v>
      </c>
      <c r="Q3625" s="52">
        <v>4.8899999999999997</v>
      </c>
      <c r="R3625" s="52" t="str" cm="1">
        <f t="array" ref="R3625">_xlfn.IFS(ROUND(Q3625,0)=5,"Excellent",ROUND(Q3625,0)=4,"Good",ROUND(Q3625,0)=3,"Ok",ROUND(Q3625,0)&lt;3,"Bad")</f>
        <v>Excellent</v>
      </c>
      <c r="S3625">
        <v>80</v>
      </c>
      <c r="T3625" t="str">
        <f t="shared" si="226"/>
        <v>No</v>
      </c>
      <c r="U3625" s="65">
        <v>43254</v>
      </c>
      <c r="V3625" s="65">
        <v>44052</v>
      </c>
      <c r="W3625">
        <v>313</v>
      </c>
      <c r="X3625" t="str">
        <f t="shared" si="227"/>
        <v>Active</v>
      </c>
      <c r="Y3625" t="s">
        <v>15615</v>
      </c>
    </row>
    <row r="3626" spans="1:25" x14ac:dyDescent="0.25">
      <c r="A3626">
        <v>3625</v>
      </c>
      <c r="B3626" t="s">
        <v>13228</v>
      </c>
      <c r="C3626">
        <v>2560</v>
      </c>
      <c r="D3626" t="str">
        <f>VLOOKUP($C3626,Hosts!$A:$O,10,0)</f>
        <v>New York</v>
      </c>
      <c r="E3626" s="67">
        <f>INDEX(Hosts!$A:$O,MATCH(Places!$C3626,Hosts!$A:$A,0),MATCH(Places!E$1,Hosts!$1:$1,0))</f>
        <v>0.8</v>
      </c>
      <c r="F3626" s="67">
        <f>INDEX(Hosts!$A:$O,MATCH(Places!$C3626,Hosts!$A:$A,0),MATCH(Places!F$1,Hosts!$1:$1,0))</f>
        <v>0.93</v>
      </c>
      <c r="G3626" s="67" t="str">
        <f>INDEX(Hosts!$A:$O,MATCH(Places!$C3626,Hosts!$A:$A,0),MATCH(Places!G$1,Hosts!$1:$1,0))</f>
        <v>Yes</v>
      </c>
      <c r="H3626">
        <v>10</v>
      </c>
      <c r="I3626" t="str">
        <f>VLOOKUP($H3626,Neighborhoods!$A:$C,2,0)</f>
        <v>Brooklyn</v>
      </c>
      <c r="J3626" t="str">
        <f>VLOOKUP($H3626,Neighborhoods!$A:$C,3,0)</f>
        <v>East Flatbush</v>
      </c>
      <c r="K3626" t="s">
        <v>11822</v>
      </c>
      <c r="L3626" t="str">
        <f t="shared" si="224"/>
        <v>No</v>
      </c>
      <c r="M3626">
        <v>16</v>
      </c>
      <c r="N3626" t="str" cm="1">
        <f t="array" ref="N3626">_xlfn.IFS(M3626&lt;=2,"Small",M3626&lt;=5,"Medium",M3626&gt;5,"Large")</f>
        <v>Large</v>
      </c>
      <c r="O3626" s="50">
        <v>425</v>
      </c>
      <c r="P3626" s="67">
        <f t="shared" si="225"/>
        <v>0.04</v>
      </c>
      <c r="Q3626" s="52">
        <v>4.91</v>
      </c>
      <c r="R3626" s="52" t="str" cm="1">
        <f t="array" ref="R3626">_xlfn.IFS(ROUND(Q3626,0)=5,"Excellent",ROUND(Q3626,0)=4,"Good",ROUND(Q3626,0)=3,"Ok",ROUND(Q3626,0)&lt;3,"Bad")</f>
        <v>Excellent</v>
      </c>
      <c r="S3626">
        <v>55</v>
      </c>
      <c r="T3626" t="str">
        <f t="shared" si="226"/>
        <v>No</v>
      </c>
      <c r="U3626" s="65">
        <v>43291</v>
      </c>
      <c r="V3626" s="65">
        <v>43897</v>
      </c>
      <c r="W3626">
        <v>158</v>
      </c>
      <c r="X3626" t="str">
        <f t="shared" si="227"/>
        <v>Active</v>
      </c>
      <c r="Y3626" t="s">
        <v>15615</v>
      </c>
    </row>
    <row r="3627" spans="1:25" x14ac:dyDescent="0.25">
      <c r="A3627">
        <v>3626</v>
      </c>
      <c r="B3627" t="s">
        <v>14239</v>
      </c>
      <c r="C3627">
        <v>2912</v>
      </c>
      <c r="D3627" t="str">
        <f>VLOOKUP($C3627,Hosts!$A:$O,10,0)</f>
        <v>New York</v>
      </c>
      <c r="E3627" s="67">
        <f>INDEX(Hosts!$A:$O,MATCH(Places!$C3627,Hosts!$A:$A,0),MATCH(Places!E$1,Hosts!$1:$1,0))</f>
        <v>1</v>
      </c>
      <c r="F3627" s="67">
        <f>INDEX(Hosts!$A:$O,MATCH(Places!$C3627,Hosts!$A:$A,0),MATCH(Places!F$1,Hosts!$1:$1,0))</f>
        <v>0.97</v>
      </c>
      <c r="G3627" s="67" t="str">
        <f>INDEX(Hosts!$A:$O,MATCH(Places!$C3627,Hosts!$A:$A,0),MATCH(Places!G$1,Hosts!$1:$1,0))</f>
        <v>Yes</v>
      </c>
      <c r="H3627">
        <v>8</v>
      </c>
      <c r="I3627" t="str">
        <f>VLOOKUP($H3627,Neighborhoods!$A:$C,2,0)</f>
        <v>Brooklyn</v>
      </c>
      <c r="J3627" t="str">
        <f>VLOOKUP($H3627,Neighborhoods!$A:$C,3,0)</f>
        <v>Bushwick</v>
      </c>
      <c r="K3627" t="s">
        <v>1</v>
      </c>
      <c r="L3627" t="str">
        <f t="shared" si="224"/>
        <v>Yes</v>
      </c>
      <c r="M3627">
        <v>2</v>
      </c>
      <c r="N3627" t="str" cm="1">
        <f t="array" ref="N3627">_xlfn.IFS(M3627&lt;=2,"Small",M3627&lt;=5,"Medium",M3627&gt;5,"Large")</f>
        <v>Small</v>
      </c>
      <c r="O3627" s="50">
        <v>45</v>
      </c>
      <c r="P3627" s="67">
        <f t="shared" si="225"/>
        <v>0.03</v>
      </c>
      <c r="Q3627" s="52">
        <v>4.76</v>
      </c>
      <c r="R3627" s="52" t="str" cm="1">
        <f t="array" ref="R3627">_xlfn.IFS(ROUND(Q3627,0)=5,"Excellent",ROUND(Q3627,0)=4,"Good",ROUND(Q3627,0)=3,"Ok",ROUND(Q3627,0)&lt;3,"Bad")</f>
        <v>Excellent</v>
      </c>
      <c r="S3627">
        <v>59</v>
      </c>
      <c r="T3627" t="str">
        <f t="shared" si="226"/>
        <v>No</v>
      </c>
      <c r="U3627" s="65">
        <v>43241</v>
      </c>
      <c r="V3627" s="65">
        <v>43831</v>
      </c>
      <c r="W3627">
        <v>16</v>
      </c>
      <c r="X3627" t="str">
        <f t="shared" si="227"/>
        <v>Active</v>
      </c>
      <c r="Y3627" t="s">
        <v>15615</v>
      </c>
    </row>
    <row r="3628" spans="1:25" x14ac:dyDescent="0.25">
      <c r="A3628">
        <v>3627</v>
      </c>
      <c r="B3628" t="s">
        <v>2616</v>
      </c>
      <c r="C3628">
        <v>3266</v>
      </c>
      <c r="D3628" t="str">
        <f>VLOOKUP($C3628,Hosts!$A:$O,10,0)</f>
        <v>New York</v>
      </c>
      <c r="E3628" s="67">
        <f>INDEX(Hosts!$A:$O,MATCH(Places!$C3628,Hosts!$A:$A,0),MATCH(Places!E$1,Hosts!$1:$1,0))</f>
        <v>1</v>
      </c>
      <c r="F3628" s="67">
        <f>INDEX(Hosts!$A:$O,MATCH(Places!$C3628,Hosts!$A:$A,0),MATCH(Places!F$1,Hosts!$1:$1,0))</f>
        <v>0.98</v>
      </c>
      <c r="G3628" s="67" t="str">
        <f>INDEX(Hosts!$A:$O,MATCH(Places!$C3628,Hosts!$A:$A,0),MATCH(Places!G$1,Hosts!$1:$1,0))</f>
        <v>No</v>
      </c>
      <c r="H3628">
        <v>14</v>
      </c>
      <c r="I3628" t="str">
        <f>VLOOKUP($H3628,Neighborhoods!$A:$C,2,0)</f>
        <v>Manhattan</v>
      </c>
      <c r="J3628" t="str">
        <f>VLOOKUP($H3628,Neighborhoods!$A:$C,3,0)</f>
        <v>East Harlem</v>
      </c>
      <c r="K3628" t="s">
        <v>11822</v>
      </c>
      <c r="L3628" t="str">
        <f t="shared" si="224"/>
        <v>No</v>
      </c>
      <c r="M3628">
        <v>6</v>
      </c>
      <c r="N3628" t="str" cm="1">
        <f t="array" ref="N3628">_xlfn.IFS(M3628&lt;=2,"Small",M3628&lt;=5,"Medium",M3628&gt;5,"Large")</f>
        <v>Large</v>
      </c>
      <c r="O3628" s="50">
        <v>199</v>
      </c>
      <c r="P3628" s="67">
        <f t="shared" si="225"/>
        <v>0.03</v>
      </c>
      <c r="Q3628" s="52">
        <v>4.8</v>
      </c>
      <c r="R3628" s="52" t="str" cm="1">
        <f t="array" ref="R3628">_xlfn.IFS(ROUND(Q3628,0)=5,"Excellent",ROUND(Q3628,0)=4,"Good",ROUND(Q3628,0)=3,"Ok",ROUND(Q3628,0)&lt;3,"Bad")</f>
        <v>Excellent</v>
      </c>
      <c r="S3628">
        <v>55</v>
      </c>
      <c r="T3628" t="str">
        <f t="shared" si="226"/>
        <v>No</v>
      </c>
      <c r="U3628" s="65">
        <v>43314</v>
      </c>
      <c r="V3628" s="65">
        <v>43901</v>
      </c>
      <c r="W3628">
        <v>89</v>
      </c>
      <c r="X3628" t="str">
        <f t="shared" si="227"/>
        <v>Active</v>
      </c>
      <c r="Y3628" t="s">
        <v>15615</v>
      </c>
    </row>
    <row r="3629" spans="1:25" x14ac:dyDescent="0.25">
      <c r="A3629">
        <v>3628</v>
      </c>
      <c r="B3629" t="s">
        <v>2617</v>
      </c>
      <c r="C3629">
        <v>1552</v>
      </c>
      <c r="D3629" t="str">
        <f>VLOOKUP($C3629,Hosts!$A:$O,10,0)</f>
        <v>New York</v>
      </c>
      <c r="E3629" s="67">
        <f>INDEX(Hosts!$A:$O,MATCH(Places!$C3629,Hosts!$A:$A,0),MATCH(Places!E$1,Hosts!$1:$1,0))</f>
        <v>0.83</v>
      </c>
      <c r="F3629" s="67">
        <f>INDEX(Hosts!$A:$O,MATCH(Places!$C3629,Hosts!$A:$A,0),MATCH(Places!F$1,Hosts!$1:$1,0))</f>
        <v>0.92</v>
      </c>
      <c r="G3629" s="67" t="str">
        <f>INDEX(Hosts!$A:$O,MATCH(Places!$C3629,Hosts!$A:$A,0),MATCH(Places!G$1,Hosts!$1:$1,0))</f>
        <v>No</v>
      </c>
      <c r="H3629">
        <v>16</v>
      </c>
      <c r="I3629" t="str">
        <f>VLOOKUP($H3629,Neighborhoods!$A:$C,2,0)</f>
        <v>Manhattan</v>
      </c>
      <c r="J3629" t="str">
        <f>VLOOKUP($H3629,Neighborhoods!$A:$C,3,0)</f>
        <v>Harlem</v>
      </c>
      <c r="K3629" t="s">
        <v>11822</v>
      </c>
      <c r="L3629" t="str">
        <f t="shared" si="224"/>
        <v>No</v>
      </c>
      <c r="M3629">
        <v>4</v>
      </c>
      <c r="N3629" t="str" cm="1">
        <f t="array" ref="N3629">_xlfn.IFS(M3629&lt;=2,"Small",M3629&lt;=5,"Medium",M3629&gt;5,"Large")</f>
        <v>Medium</v>
      </c>
      <c r="O3629" s="50">
        <v>250</v>
      </c>
      <c r="P3629" s="67">
        <f t="shared" si="225"/>
        <v>0.04</v>
      </c>
      <c r="Q3629" s="52">
        <v>4.74</v>
      </c>
      <c r="R3629" s="52" t="str" cm="1">
        <f t="array" ref="R3629">_xlfn.IFS(ROUND(Q3629,0)=5,"Excellent",ROUND(Q3629,0)=4,"Good",ROUND(Q3629,0)=3,"Ok",ROUND(Q3629,0)&lt;3,"Bad")</f>
        <v>Excellent</v>
      </c>
      <c r="S3629">
        <v>53</v>
      </c>
      <c r="T3629" t="str">
        <f t="shared" si="226"/>
        <v>No</v>
      </c>
      <c r="U3629" s="65">
        <v>43248</v>
      </c>
      <c r="V3629" s="65">
        <v>43728</v>
      </c>
      <c r="W3629">
        <v>137</v>
      </c>
      <c r="X3629" t="str">
        <f t="shared" si="227"/>
        <v>Active</v>
      </c>
      <c r="Y3629" t="s">
        <v>15615</v>
      </c>
    </row>
    <row r="3630" spans="1:25" x14ac:dyDescent="0.25">
      <c r="A3630">
        <v>3629</v>
      </c>
      <c r="B3630" t="s">
        <v>13197</v>
      </c>
      <c r="C3630">
        <v>3081</v>
      </c>
      <c r="D3630" t="str">
        <f>VLOOKUP($C3630,Hosts!$A:$O,10,0)</f>
        <v>New York</v>
      </c>
      <c r="E3630" s="67">
        <f>INDEX(Hosts!$A:$O,MATCH(Places!$C3630,Hosts!$A:$A,0),MATCH(Places!E$1,Hosts!$1:$1,0))</f>
        <v>1</v>
      </c>
      <c r="F3630" s="67">
        <f>INDEX(Hosts!$A:$O,MATCH(Places!$C3630,Hosts!$A:$A,0),MATCH(Places!F$1,Hosts!$1:$1,0))</f>
        <v>0.9</v>
      </c>
      <c r="G3630" s="67" t="str">
        <f>INDEX(Hosts!$A:$O,MATCH(Places!$C3630,Hosts!$A:$A,0),MATCH(Places!G$1,Hosts!$1:$1,0))</f>
        <v>No</v>
      </c>
      <c r="H3630">
        <v>27</v>
      </c>
      <c r="I3630" t="str">
        <f>VLOOKUP($H3630,Neighborhoods!$A:$C,2,0)</f>
        <v>Staten Island</v>
      </c>
      <c r="J3630" t="str">
        <f>VLOOKUP($H3630,Neighborhoods!$A:$C,3,0)</f>
        <v>Arrochar</v>
      </c>
      <c r="K3630" t="s">
        <v>1</v>
      </c>
      <c r="L3630" t="str">
        <f t="shared" si="224"/>
        <v>Yes</v>
      </c>
      <c r="M3630">
        <v>1</v>
      </c>
      <c r="N3630" t="str" cm="1">
        <f t="array" ref="N3630">_xlfn.IFS(M3630&lt;=2,"Small",M3630&lt;=5,"Medium",M3630&gt;5,"Large")</f>
        <v>Small</v>
      </c>
      <c r="O3630" s="50">
        <v>33</v>
      </c>
      <c r="P3630" s="67">
        <f t="shared" si="225"/>
        <v>0.03</v>
      </c>
      <c r="Q3630" s="52">
        <v>4.92</v>
      </c>
      <c r="R3630" s="52" t="str" cm="1">
        <f t="array" ref="R3630">_xlfn.IFS(ROUND(Q3630,0)=5,"Excellent",ROUND(Q3630,0)=4,"Good",ROUND(Q3630,0)=3,"Ok",ROUND(Q3630,0)&lt;3,"Bad")</f>
        <v>Excellent</v>
      </c>
      <c r="S3630">
        <v>13</v>
      </c>
      <c r="T3630" t="str">
        <f t="shared" si="226"/>
        <v>No</v>
      </c>
      <c r="U3630" s="65">
        <v>43247</v>
      </c>
      <c r="V3630" s="65">
        <v>43893</v>
      </c>
      <c r="W3630">
        <v>46</v>
      </c>
      <c r="X3630" t="str">
        <f t="shared" si="227"/>
        <v>Active</v>
      </c>
      <c r="Y3630" t="s">
        <v>15615</v>
      </c>
    </row>
    <row r="3631" spans="1:25" x14ac:dyDescent="0.25">
      <c r="A3631">
        <v>3630</v>
      </c>
      <c r="B3631" t="s">
        <v>2619</v>
      </c>
      <c r="C3631">
        <v>3542</v>
      </c>
      <c r="D3631" t="str">
        <f>VLOOKUP($C3631,Hosts!$A:$O,10,0)</f>
        <v>California</v>
      </c>
      <c r="E3631" s="67">
        <f>INDEX(Hosts!$A:$O,MATCH(Places!$C3631,Hosts!$A:$A,0),MATCH(Places!E$1,Hosts!$1:$1,0))</f>
        <v>1</v>
      </c>
      <c r="F3631" s="67">
        <f>INDEX(Hosts!$A:$O,MATCH(Places!$C3631,Hosts!$A:$A,0),MATCH(Places!F$1,Hosts!$1:$1,0))</f>
        <v>1</v>
      </c>
      <c r="G3631" s="67" t="str">
        <f>INDEX(Hosts!$A:$O,MATCH(Places!$C3631,Hosts!$A:$A,0),MATCH(Places!G$1,Hosts!$1:$1,0))</f>
        <v>Yes</v>
      </c>
      <c r="H3631">
        <v>20</v>
      </c>
      <c r="I3631" t="str">
        <f>VLOOKUP($H3631,Neighborhoods!$A:$C,2,0)</f>
        <v>Manhattan</v>
      </c>
      <c r="J3631" t="str">
        <f>VLOOKUP($H3631,Neighborhoods!$A:$C,3,0)</f>
        <v>Upper West Side</v>
      </c>
      <c r="K3631" t="s">
        <v>11822</v>
      </c>
      <c r="L3631" t="str">
        <f t="shared" si="224"/>
        <v>No</v>
      </c>
      <c r="M3631">
        <v>4</v>
      </c>
      <c r="N3631" t="str" cm="1">
        <f t="array" ref="N3631">_xlfn.IFS(M3631&lt;=2,"Small",M3631&lt;=5,"Medium",M3631&gt;5,"Large")</f>
        <v>Medium</v>
      </c>
      <c r="O3631" s="50">
        <v>250</v>
      </c>
      <c r="P3631" s="67">
        <f t="shared" si="225"/>
        <v>0.04</v>
      </c>
      <c r="Q3631" s="52">
        <v>5</v>
      </c>
      <c r="R3631" s="52" t="str" cm="1">
        <f t="array" ref="R3631">_xlfn.IFS(ROUND(Q3631,0)=5,"Excellent",ROUND(Q3631,0)=4,"Good",ROUND(Q3631,0)=3,"Ok",ROUND(Q3631,0)&lt;3,"Bad")</f>
        <v>Excellent</v>
      </c>
      <c r="S3631">
        <v>46</v>
      </c>
      <c r="T3631" t="str">
        <f t="shared" si="226"/>
        <v>No</v>
      </c>
      <c r="U3631" s="65">
        <v>43271</v>
      </c>
      <c r="V3631" s="65">
        <v>43900</v>
      </c>
      <c r="W3631">
        <v>230</v>
      </c>
      <c r="X3631" t="str">
        <f t="shared" si="227"/>
        <v>Active</v>
      </c>
      <c r="Y3631" t="s">
        <v>15616</v>
      </c>
    </row>
    <row r="3632" spans="1:25" x14ac:dyDescent="0.25">
      <c r="A3632">
        <v>3631</v>
      </c>
      <c r="B3632" t="s">
        <v>2620</v>
      </c>
      <c r="C3632">
        <v>979</v>
      </c>
      <c r="D3632" t="str">
        <f>VLOOKUP($C3632,Hosts!$A:$O,10,0)</f>
        <v>New York</v>
      </c>
      <c r="E3632" s="67">
        <f>INDEX(Hosts!$A:$O,MATCH(Places!$C3632,Hosts!$A:$A,0),MATCH(Places!E$1,Hosts!$1:$1,0))</f>
        <v>1</v>
      </c>
      <c r="F3632" s="67">
        <f>INDEX(Hosts!$A:$O,MATCH(Places!$C3632,Hosts!$A:$A,0),MATCH(Places!F$1,Hosts!$1:$1,0))</f>
        <v>0.86</v>
      </c>
      <c r="G3632" s="67" t="str">
        <f>INDEX(Hosts!$A:$O,MATCH(Places!$C3632,Hosts!$A:$A,0),MATCH(Places!G$1,Hosts!$1:$1,0))</f>
        <v>Yes</v>
      </c>
      <c r="H3632">
        <v>19</v>
      </c>
      <c r="I3632" t="str">
        <f>VLOOKUP($H3632,Neighborhoods!$A:$C,2,0)</f>
        <v>Manhattan</v>
      </c>
      <c r="J3632" t="str">
        <f>VLOOKUP($H3632,Neighborhoods!$A:$C,3,0)</f>
        <v>Upper East Side</v>
      </c>
      <c r="K3632" t="s">
        <v>1</v>
      </c>
      <c r="L3632" t="str">
        <f t="shared" si="224"/>
        <v>Yes</v>
      </c>
      <c r="M3632">
        <v>2</v>
      </c>
      <c r="N3632" t="str" cm="1">
        <f t="array" ref="N3632">_xlfn.IFS(M3632&lt;=2,"Small",M3632&lt;=5,"Medium",M3632&gt;5,"Large")</f>
        <v>Small</v>
      </c>
      <c r="O3632" s="50">
        <v>90</v>
      </c>
      <c r="P3632" s="67">
        <f t="shared" si="225"/>
        <v>0.03</v>
      </c>
      <c r="Q3632" s="52">
        <v>5</v>
      </c>
      <c r="R3632" s="52" t="str" cm="1">
        <f t="array" ref="R3632">_xlfn.IFS(ROUND(Q3632,0)=5,"Excellent",ROUND(Q3632,0)=4,"Good",ROUND(Q3632,0)=3,"Ok",ROUND(Q3632,0)&lt;3,"Bad")</f>
        <v>Excellent</v>
      </c>
      <c r="S3632">
        <v>35</v>
      </c>
      <c r="T3632" t="str">
        <f t="shared" si="226"/>
        <v>No</v>
      </c>
      <c r="U3632" s="65">
        <v>43344</v>
      </c>
      <c r="V3632" s="65">
        <v>43741</v>
      </c>
      <c r="W3632">
        <v>0</v>
      </c>
      <c r="X3632" t="str">
        <f t="shared" si="227"/>
        <v>Inactive</v>
      </c>
      <c r="Y3632" t="s">
        <v>15615</v>
      </c>
    </row>
    <row r="3633" spans="1:25" x14ac:dyDescent="0.25">
      <c r="A3633">
        <v>3632</v>
      </c>
      <c r="B3633" t="s">
        <v>13488</v>
      </c>
      <c r="C3633">
        <v>2407</v>
      </c>
      <c r="D3633" t="str">
        <f>VLOOKUP($C3633,Hosts!$A:$O,10,0)</f>
        <v>New York</v>
      </c>
      <c r="E3633" s="67">
        <f>INDEX(Hosts!$A:$O,MATCH(Places!$C3633,Hosts!$A:$A,0),MATCH(Places!E$1,Hosts!$1:$1,0))</f>
        <v>1</v>
      </c>
      <c r="F3633" s="67">
        <f>INDEX(Hosts!$A:$O,MATCH(Places!$C3633,Hosts!$A:$A,0),MATCH(Places!F$1,Hosts!$1:$1,0))</f>
        <v>1</v>
      </c>
      <c r="G3633" s="67" t="str">
        <f>INDEX(Hosts!$A:$O,MATCH(Places!$C3633,Hosts!$A:$A,0),MATCH(Places!G$1,Hosts!$1:$1,0))</f>
        <v>Yes</v>
      </c>
      <c r="H3633">
        <v>14</v>
      </c>
      <c r="I3633" t="str">
        <f>VLOOKUP($H3633,Neighborhoods!$A:$C,2,0)</f>
        <v>Manhattan</v>
      </c>
      <c r="J3633" t="str">
        <f>VLOOKUP($H3633,Neighborhoods!$A:$C,3,0)</f>
        <v>East Harlem</v>
      </c>
      <c r="K3633" t="s">
        <v>11822</v>
      </c>
      <c r="L3633" t="str">
        <f t="shared" si="224"/>
        <v>No</v>
      </c>
      <c r="M3633">
        <v>2</v>
      </c>
      <c r="N3633" t="str" cm="1">
        <f t="array" ref="N3633">_xlfn.IFS(M3633&lt;=2,"Small",M3633&lt;=5,"Medium",M3633&gt;5,"Large")</f>
        <v>Small</v>
      </c>
      <c r="O3633" s="50">
        <v>150</v>
      </c>
      <c r="P3633" s="67">
        <f t="shared" si="225"/>
        <v>0.03</v>
      </c>
      <c r="Q3633" s="52">
        <v>4.75</v>
      </c>
      <c r="R3633" s="52" t="str" cm="1">
        <f t="array" ref="R3633">_xlfn.IFS(ROUND(Q3633,0)=5,"Excellent",ROUND(Q3633,0)=4,"Good",ROUND(Q3633,0)=3,"Ok",ROUND(Q3633,0)&lt;3,"Bad")</f>
        <v>Excellent</v>
      </c>
      <c r="S3633">
        <v>28</v>
      </c>
      <c r="T3633" t="str">
        <f t="shared" si="226"/>
        <v>No</v>
      </c>
      <c r="U3633" s="65">
        <v>43247</v>
      </c>
      <c r="V3633" s="65">
        <v>43831</v>
      </c>
      <c r="W3633">
        <v>364</v>
      </c>
      <c r="X3633" t="str">
        <f t="shared" si="227"/>
        <v>Active</v>
      </c>
      <c r="Y3633" t="s">
        <v>15615</v>
      </c>
    </row>
    <row r="3634" spans="1:25" x14ac:dyDescent="0.25">
      <c r="A3634">
        <v>3633</v>
      </c>
      <c r="B3634" t="s">
        <v>13271</v>
      </c>
      <c r="C3634">
        <v>1527</v>
      </c>
      <c r="D3634" t="str">
        <f>VLOOKUP($C3634,Hosts!$A:$O,10,0)</f>
        <v>New York</v>
      </c>
      <c r="E3634" s="67">
        <f>INDEX(Hosts!$A:$O,MATCH(Places!$C3634,Hosts!$A:$A,0),MATCH(Places!E$1,Hosts!$1:$1,0))</f>
        <v>1</v>
      </c>
      <c r="F3634" s="67">
        <f>INDEX(Hosts!$A:$O,MATCH(Places!$C3634,Hosts!$A:$A,0),MATCH(Places!F$1,Hosts!$1:$1,0))</f>
        <v>0.92</v>
      </c>
      <c r="G3634" s="67" t="str">
        <f>INDEX(Hosts!$A:$O,MATCH(Places!$C3634,Hosts!$A:$A,0),MATCH(Places!G$1,Hosts!$1:$1,0))</f>
        <v>Yes</v>
      </c>
      <c r="H3634">
        <v>7</v>
      </c>
      <c r="I3634" t="str">
        <f>VLOOKUP($H3634,Neighborhoods!$A:$C,2,0)</f>
        <v>Brooklyn</v>
      </c>
      <c r="J3634" t="str">
        <f>VLOOKUP($H3634,Neighborhoods!$A:$C,3,0)</f>
        <v>Bedford-Stuyvesant</v>
      </c>
      <c r="K3634" t="s">
        <v>11822</v>
      </c>
      <c r="L3634" t="str">
        <f t="shared" si="224"/>
        <v>No</v>
      </c>
      <c r="M3634">
        <v>2</v>
      </c>
      <c r="N3634" t="str" cm="1">
        <f t="array" ref="N3634">_xlfn.IFS(M3634&lt;=2,"Small",M3634&lt;=5,"Medium",M3634&gt;5,"Large")</f>
        <v>Small</v>
      </c>
      <c r="O3634" s="50">
        <v>156</v>
      </c>
      <c r="P3634" s="67">
        <f t="shared" si="225"/>
        <v>0.03</v>
      </c>
      <c r="Q3634" s="52">
        <v>5</v>
      </c>
      <c r="R3634" s="52" t="str" cm="1">
        <f t="array" ref="R3634">_xlfn.IFS(ROUND(Q3634,0)=5,"Excellent",ROUND(Q3634,0)=4,"Good",ROUND(Q3634,0)=3,"Ok",ROUND(Q3634,0)&lt;3,"Bad")</f>
        <v>Excellent</v>
      </c>
      <c r="S3634">
        <v>57</v>
      </c>
      <c r="T3634" t="str">
        <f t="shared" si="226"/>
        <v>No</v>
      </c>
      <c r="U3634" s="65">
        <v>43244</v>
      </c>
      <c r="V3634" s="65">
        <v>43949</v>
      </c>
      <c r="W3634">
        <v>134</v>
      </c>
      <c r="X3634" t="str">
        <f t="shared" si="227"/>
        <v>Active</v>
      </c>
      <c r="Y3634" t="s">
        <v>15615</v>
      </c>
    </row>
    <row r="3635" spans="1:25" x14ac:dyDescent="0.25">
      <c r="A3635">
        <v>3634</v>
      </c>
      <c r="B3635" t="s">
        <v>2621</v>
      </c>
      <c r="C3635">
        <v>780</v>
      </c>
      <c r="D3635" t="str">
        <f>VLOOKUP($C3635,Hosts!$A:$O,10,0)</f>
        <v>New York</v>
      </c>
      <c r="E3635" s="67">
        <f>INDEX(Hosts!$A:$O,MATCH(Places!$C3635,Hosts!$A:$A,0),MATCH(Places!E$1,Hosts!$1:$1,0))</f>
        <v>1</v>
      </c>
      <c r="F3635" s="67">
        <f>INDEX(Hosts!$A:$O,MATCH(Places!$C3635,Hosts!$A:$A,0),MATCH(Places!F$1,Hosts!$1:$1,0))</f>
        <v>0.63</v>
      </c>
      <c r="G3635" s="67" t="str">
        <f>INDEX(Hosts!$A:$O,MATCH(Places!$C3635,Hosts!$A:$A,0),MATCH(Places!G$1,Hosts!$1:$1,0))</f>
        <v>Yes</v>
      </c>
      <c r="H3635">
        <v>7</v>
      </c>
      <c r="I3635" t="str">
        <f>VLOOKUP($H3635,Neighborhoods!$A:$C,2,0)</f>
        <v>Brooklyn</v>
      </c>
      <c r="J3635" t="str">
        <f>VLOOKUP($H3635,Neighborhoods!$A:$C,3,0)</f>
        <v>Bedford-Stuyvesant</v>
      </c>
      <c r="K3635" t="s">
        <v>11822</v>
      </c>
      <c r="L3635" t="str">
        <f t="shared" si="224"/>
        <v>No</v>
      </c>
      <c r="M3635">
        <v>2</v>
      </c>
      <c r="N3635" t="str" cm="1">
        <f t="array" ref="N3635">_xlfn.IFS(M3635&lt;=2,"Small",M3635&lt;=5,"Medium",M3635&gt;5,"Large")</f>
        <v>Small</v>
      </c>
      <c r="O3635" s="50">
        <v>75</v>
      </c>
      <c r="P3635" s="67">
        <f t="shared" si="225"/>
        <v>0.03</v>
      </c>
      <c r="Q3635" s="52">
        <v>5</v>
      </c>
      <c r="R3635" s="52" t="str" cm="1">
        <f t="array" ref="R3635">_xlfn.IFS(ROUND(Q3635,0)=5,"Excellent",ROUND(Q3635,0)=4,"Good",ROUND(Q3635,0)=3,"Ok",ROUND(Q3635,0)&lt;3,"Bad")</f>
        <v>Excellent</v>
      </c>
      <c r="S3635">
        <v>7</v>
      </c>
      <c r="T3635" t="str">
        <f t="shared" si="226"/>
        <v>No</v>
      </c>
      <c r="U3635" s="65">
        <v>43343</v>
      </c>
      <c r="V3635" s="65">
        <v>43915</v>
      </c>
      <c r="W3635">
        <v>0</v>
      </c>
      <c r="X3635" t="str">
        <f t="shared" si="227"/>
        <v>Inactive</v>
      </c>
      <c r="Y3635" t="s">
        <v>15615</v>
      </c>
    </row>
    <row r="3636" spans="1:25" x14ac:dyDescent="0.25">
      <c r="A3636">
        <v>3635</v>
      </c>
      <c r="B3636" t="s">
        <v>15105</v>
      </c>
      <c r="C3636">
        <v>3532</v>
      </c>
      <c r="D3636" t="str">
        <f>VLOOKUP($C3636,Hosts!$A:$O,10,0)</f>
        <v>New York</v>
      </c>
      <c r="E3636" s="67">
        <f>INDEX(Hosts!$A:$O,MATCH(Places!$C3636,Hosts!$A:$A,0),MATCH(Places!E$1,Hosts!$1:$1,0))</f>
        <v>1</v>
      </c>
      <c r="F3636" s="67">
        <f>INDEX(Hosts!$A:$O,MATCH(Places!$C3636,Hosts!$A:$A,0),MATCH(Places!F$1,Hosts!$1:$1,0))</f>
        <v>1</v>
      </c>
      <c r="G3636" s="67" t="str">
        <f>INDEX(Hosts!$A:$O,MATCH(Places!$C3636,Hosts!$A:$A,0),MATCH(Places!G$1,Hosts!$1:$1,0))</f>
        <v>No</v>
      </c>
      <c r="H3636">
        <v>17</v>
      </c>
      <c r="I3636" t="str">
        <f>VLOOKUP($H3636,Neighborhoods!$A:$C,2,0)</f>
        <v>Manhattan</v>
      </c>
      <c r="J3636" t="str">
        <f>VLOOKUP($H3636,Neighborhoods!$A:$C,3,0)</f>
        <v>Hell's Kitchen</v>
      </c>
      <c r="K3636" t="s">
        <v>11822</v>
      </c>
      <c r="L3636" t="str">
        <f t="shared" si="224"/>
        <v>No</v>
      </c>
      <c r="M3636">
        <v>4</v>
      </c>
      <c r="N3636" t="str" cm="1">
        <f t="array" ref="N3636">_xlfn.IFS(M3636&lt;=2,"Small",M3636&lt;=5,"Medium",M3636&gt;5,"Large")</f>
        <v>Medium</v>
      </c>
      <c r="O3636" s="50">
        <v>150</v>
      </c>
      <c r="P3636" s="67">
        <f t="shared" si="225"/>
        <v>0.03</v>
      </c>
      <c r="Q3636" s="52">
        <v>4.8099999999999996</v>
      </c>
      <c r="R3636" s="52" t="str" cm="1">
        <f t="array" ref="R3636">_xlfn.IFS(ROUND(Q3636,0)=5,"Excellent",ROUND(Q3636,0)=4,"Good",ROUND(Q3636,0)=3,"Ok",ROUND(Q3636,0)&lt;3,"Bad")</f>
        <v>Excellent</v>
      </c>
      <c r="S3636">
        <v>111</v>
      </c>
      <c r="T3636" t="str">
        <f t="shared" si="226"/>
        <v>Yes</v>
      </c>
      <c r="U3636" s="65">
        <v>43248</v>
      </c>
      <c r="V3636" s="65">
        <v>43952</v>
      </c>
      <c r="W3636">
        <v>123</v>
      </c>
      <c r="X3636" t="str">
        <f t="shared" si="227"/>
        <v>Active</v>
      </c>
      <c r="Y3636" t="s">
        <v>15616</v>
      </c>
    </row>
    <row r="3637" spans="1:25" x14ac:dyDescent="0.25">
      <c r="A3637">
        <v>3636</v>
      </c>
      <c r="B3637" t="s">
        <v>2622</v>
      </c>
      <c r="C3637">
        <v>879</v>
      </c>
      <c r="D3637" t="str">
        <f>VLOOKUP($C3637,Hosts!$A:$O,10,0)</f>
        <v>New York</v>
      </c>
      <c r="E3637" s="67">
        <f>INDEX(Hosts!$A:$O,MATCH(Places!$C3637,Hosts!$A:$A,0),MATCH(Places!E$1,Hosts!$1:$1,0))</f>
        <v>1</v>
      </c>
      <c r="F3637" s="67">
        <f>INDEX(Hosts!$A:$O,MATCH(Places!$C3637,Hosts!$A:$A,0),MATCH(Places!F$1,Hosts!$1:$1,0))</f>
        <v>1</v>
      </c>
      <c r="G3637" s="67" t="str">
        <f>INDEX(Hosts!$A:$O,MATCH(Places!$C3637,Hosts!$A:$A,0),MATCH(Places!G$1,Hosts!$1:$1,0))</f>
        <v>Yes</v>
      </c>
      <c r="H3637">
        <v>12</v>
      </c>
      <c r="I3637" t="str">
        <f>VLOOKUP($H3637,Neighborhoods!$A:$C,2,0)</f>
        <v>Brooklyn</v>
      </c>
      <c r="J3637" t="str">
        <f>VLOOKUP($H3637,Neighborhoods!$A:$C,3,0)</f>
        <v>Williamsburg</v>
      </c>
      <c r="K3637" t="s">
        <v>11822</v>
      </c>
      <c r="L3637" t="str">
        <f t="shared" si="224"/>
        <v>No</v>
      </c>
      <c r="M3637">
        <v>2</v>
      </c>
      <c r="N3637" t="str" cm="1">
        <f t="array" ref="N3637">_xlfn.IFS(M3637&lt;=2,"Small",M3637&lt;=5,"Medium",M3637&gt;5,"Large")</f>
        <v>Small</v>
      </c>
      <c r="O3637" s="50">
        <v>180</v>
      </c>
      <c r="P3637" s="67">
        <f t="shared" si="225"/>
        <v>0.03</v>
      </c>
      <c r="Q3637" s="52">
        <v>4.92</v>
      </c>
      <c r="R3637" s="52" t="str" cm="1">
        <f t="array" ref="R3637">_xlfn.IFS(ROUND(Q3637,0)=5,"Excellent",ROUND(Q3637,0)=4,"Good",ROUND(Q3637,0)=3,"Ok",ROUND(Q3637,0)&lt;3,"Bad")</f>
        <v>Excellent</v>
      </c>
      <c r="S3637">
        <v>26</v>
      </c>
      <c r="T3637" t="str">
        <f t="shared" si="226"/>
        <v>No</v>
      </c>
      <c r="U3637" s="65">
        <v>43280</v>
      </c>
      <c r="V3637" s="65">
        <v>43833</v>
      </c>
      <c r="W3637">
        <v>23</v>
      </c>
      <c r="X3637" t="str">
        <f t="shared" si="227"/>
        <v>Active</v>
      </c>
      <c r="Y3637" t="s">
        <v>15615</v>
      </c>
    </row>
    <row r="3638" spans="1:25" x14ac:dyDescent="0.25">
      <c r="A3638">
        <v>3637</v>
      </c>
      <c r="B3638" t="s">
        <v>2623</v>
      </c>
      <c r="C3638">
        <v>914</v>
      </c>
      <c r="D3638" t="str">
        <f>VLOOKUP($C3638,Hosts!$A:$O,10,0)</f>
        <v>New York</v>
      </c>
      <c r="E3638" s="67">
        <f>INDEX(Hosts!$A:$O,MATCH(Places!$C3638,Hosts!$A:$A,0),MATCH(Places!E$1,Hosts!$1:$1,0))</f>
        <v>1</v>
      </c>
      <c r="F3638" s="67">
        <f>INDEX(Hosts!$A:$O,MATCH(Places!$C3638,Hosts!$A:$A,0),MATCH(Places!F$1,Hosts!$1:$1,0))</f>
        <v>0.89</v>
      </c>
      <c r="G3638" s="67" t="str">
        <f>INDEX(Hosts!$A:$O,MATCH(Places!$C3638,Hosts!$A:$A,0),MATCH(Places!G$1,Hosts!$1:$1,0))</f>
        <v>Yes</v>
      </c>
      <c r="H3638">
        <v>7</v>
      </c>
      <c r="I3638" t="str">
        <f>VLOOKUP($H3638,Neighborhoods!$A:$C,2,0)</f>
        <v>Brooklyn</v>
      </c>
      <c r="J3638" t="str">
        <f>VLOOKUP($H3638,Neighborhoods!$A:$C,3,0)</f>
        <v>Bedford-Stuyvesant</v>
      </c>
      <c r="K3638" t="s">
        <v>1</v>
      </c>
      <c r="L3638" t="str">
        <f t="shared" si="224"/>
        <v>Yes</v>
      </c>
      <c r="M3638">
        <v>2</v>
      </c>
      <c r="N3638" t="str" cm="1">
        <f t="array" ref="N3638">_xlfn.IFS(M3638&lt;=2,"Small",M3638&lt;=5,"Medium",M3638&gt;5,"Large")</f>
        <v>Small</v>
      </c>
      <c r="O3638" s="50">
        <v>100</v>
      </c>
      <c r="P3638" s="67">
        <f t="shared" si="225"/>
        <v>0.03</v>
      </c>
      <c r="Q3638" s="52">
        <v>5</v>
      </c>
      <c r="R3638" s="52" t="str" cm="1">
        <f t="array" ref="R3638">_xlfn.IFS(ROUND(Q3638,0)=5,"Excellent",ROUND(Q3638,0)=4,"Good",ROUND(Q3638,0)=3,"Ok",ROUND(Q3638,0)&lt;3,"Bad")</f>
        <v>Excellent</v>
      </c>
      <c r="S3638">
        <v>52</v>
      </c>
      <c r="T3638" t="str">
        <f t="shared" si="226"/>
        <v>No</v>
      </c>
      <c r="U3638" s="65">
        <v>43241</v>
      </c>
      <c r="V3638" s="65">
        <v>43786</v>
      </c>
      <c r="W3638">
        <v>364</v>
      </c>
      <c r="X3638" t="str">
        <f t="shared" si="227"/>
        <v>Active</v>
      </c>
      <c r="Y3638" t="s">
        <v>15615</v>
      </c>
    </row>
    <row r="3639" spans="1:25" x14ac:dyDescent="0.25">
      <c r="A3639">
        <v>3638</v>
      </c>
      <c r="B3639" t="s">
        <v>2624</v>
      </c>
      <c r="C3639">
        <v>1303</v>
      </c>
      <c r="D3639" t="str">
        <f>VLOOKUP($C3639,Hosts!$A:$O,10,0)</f>
        <v>New York</v>
      </c>
      <c r="E3639" s="67">
        <f>INDEX(Hosts!$A:$O,MATCH(Places!$C3639,Hosts!$A:$A,0),MATCH(Places!E$1,Hosts!$1:$1,0))</f>
        <v>1</v>
      </c>
      <c r="F3639" s="67">
        <f>INDEX(Hosts!$A:$O,MATCH(Places!$C3639,Hosts!$A:$A,0),MATCH(Places!F$1,Hosts!$1:$1,0))</f>
        <v>0</v>
      </c>
      <c r="G3639" s="67" t="str">
        <f>INDEX(Hosts!$A:$O,MATCH(Places!$C3639,Hosts!$A:$A,0),MATCH(Places!G$1,Hosts!$1:$1,0))</f>
        <v>No</v>
      </c>
      <c r="H3639">
        <v>7</v>
      </c>
      <c r="I3639" t="str">
        <f>VLOOKUP($H3639,Neighborhoods!$A:$C,2,0)</f>
        <v>Brooklyn</v>
      </c>
      <c r="J3639" t="str">
        <f>VLOOKUP($H3639,Neighborhoods!$A:$C,3,0)</f>
        <v>Bedford-Stuyvesant</v>
      </c>
      <c r="K3639" t="s">
        <v>11822</v>
      </c>
      <c r="L3639" t="str">
        <f t="shared" si="224"/>
        <v>No</v>
      </c>
      <c r="M3639">
        <v>2</v>
      </c>
      <c r="N3639" t="str" cm="1">
        <f t="array" ref="N3639">_xlfn.IFS(M3639&lt;=2,"Small",M3639&lt;=5,"Medium",M3639&gt;5,"Large")</f>
        <v>Small</v>
      </c>
      <c r="O3639" s="50">
        <v>100</v>
      </c>
      <c r="P3639" s="67">
        <f t="shared" si="225"/>
        <v>0.03</v>
      </c>
      <c r="Q3639" s="52">
        <v>5</v>
      </c>
      <c r="R3639" s="52" t="str" cm="1">
        <f t="array" ref="R3639">_xlfn.IFS(ROUND(Q3639,0)=5,"Excellent",ROUND(Q3639,0)=4,"Good",ROUND(Q3639,0)=3,"Ok",ROUND(Q3639,0)&lt;3,"Bad")</f>
        <v>Excellent</v>
      </c>
      <c r="S3639">
        <v>5</v>
      </c>
      <c r="T3639" t="str">
        <f t="shared" si="226"/>
        <v>No</v>
      </c>
      <c r="U3639" s="65">
        <v>43273</v>
      </c>
      <c r="V3639" s="65">
        <v>43711</v>
      </c>
      <c r="W3639">
        <v>0</v>
      </c>
      <c r="X3639" t="str">
        <f t="shared" si="227"/>
        <v>Inactive</v>
      </c>
      <c r="Y3639" t="s">
        <v>15615</v>
      </c>
    </row>
    <row r="3640" spans="1:25" x14ac:dyDescent="0.25">
      <c r="A3640">
        <v>3639</v>
      </c>
      <c r="B3640" t="s">
        <v>2625</v>
      </c>
      <c r="C3640">
        <v>471</v>
      </c>
      <c r="D3640" t="str">
        <f>VLOOKUP($C3640,Hosts!$A:$O,10,0)</f>
        <v>New York</v>
      </c>
      <c r="E3640" s="67">
        <f>INDEX(Hosts!$A:$O,MATCH(Places!$C3640,Hosts!$A:$A,0),MATCH(Places!E$1,Hosts!$1:$1,0))</f>
        <v>0.8</v>
      </c>
      <c r="F3640" s="67">
        <f>INDEX(Hosts!$A:$O,MATCH(Places!$C3640,Hosts!$A:$A,0),MATCH(Places!F$1,Hosts!$1:$1,0))</f>
        <v>0.85</v>
      </c>
      <c r="G3640" s="67" t="str">
        <f>INDEX(Hosts!$A:$O,MATCH(Places!$C3640,Hosts!$A:$A,0),MATCH(Places!G$1,Hosts!$1:$1,0))</f>
        <v>No</v>
      </c>
      <c r="H3640">
        <v>19</v>
      </c>
      <c r="I3640" t="str">
        <f>VLOOKUP($H3640,Neighborhoods!$A:$C,2,0)</f>
        <v>Manhattan</v>
      </c>
      <c r="J3640" t="str">
        <f>VLOOKUP($H3640,Neighborhoods!$A:$C,3,0)</f>
        <v>Upper East Side</v>
      </c>
      <c r="K3640" t="s">
        <v>11822</v>
      </c>
      <c r="L3640" t="str">
        <f t="shared" si="224"/>
        <v>No</v>
      </c>
      <c r="M3640">
        <v>4</v>
      </c>
      <c r="N3640" t="str" cm="1">
        <f t="array" ref="N3640">_xlfn.IFS(M3640&lt;=2,"Small",M3640&lt;=5,"Medium",M3640&gt;5,"Large")</f>
        <v>Medium</v>
      </c>
      <c r="O3640" s="50">
        <v>120</v>
      </c>
      <c r="P3640" s="67">
        <f t="shared" si="225"/>
        <v>0.03</v>
      </c>
      <c r="Q3640" s="52">
        <v>4.6500000000000004</v>
      </c>
      <c r="R3640" s="52" t="str" cm="1">
        <f t="array" ref="R3640">_xlfn.IFS(ROUND(Q3640,0)=5,"Excellent",ROUND(Q3640,0)=4,"Good",ROUND(Q3640,0)=3,"Ok",ROUND(Q3640,0)&lt;3,"Bad")</f>
        <v>Excellent</v>
      </c>
      <c r="S3640">
        <v>17</v>
      </c>
      <c r="T3640" t="str">
        <f t="shared" si="226"/>
        <v>No</v>
      </c>
      <c r="U3640" s="65">
        <v>43307</v>
      </c>
      <c r="V3640" s="65">
        <v>43868</v>
      </c>
      <c r="W3640">
        <v>269</v>
      </c>
      <c r="X3640" t="str">
        <f t="shared" si="227"/>
        <v>Active</v>
      </c>
      <c r="Y3640" t="s">
        <v>15615</v>
      </c>
    </row>
    <row r="3641" spans="1:25" x14ac:dyDescent="0.25">
      <c r="A3641">
        <v>3640</v>
      </c>
      <c r="B3641" t="s">
        <v>2626</v>
      </c>
      <c r="C3641">
        <v>3261</v>
      </c>
      <c r="D3641" t="str">
        <f>VLOOKUP($C3641,Hosts!$A:$O,10,0)</f>
        <v>New York</v>
      </c>
      <c r="E3641" s="67">
        <f>INDEX(Hosts!$A:$O,MATCH(Places!$C3641,Hosts!$A:$A,0),MATCH(Places!E$1,Hosts!$1:$1,0))</f>
        <v>1</v>
      </c>
      <c r="F3641" s="67">
        <f>INDEX(Hosts!$A:$O,MATCH(Places!$C3641,Hosts!$A:$A,0),MATCH(Places!F$1,Hosts!$1:$1,0))</f>
        <v>0.6</v>
      </c>
      <c r="G3641" s="67" t="str">
        <f>INDEX(Hosts!$A:$O,MATCH(Places!$C3641,Hosts!$A:$A,0),MATCH(Places!G$1,Hosts!$1:$1,0))</f>
        <v>No</v>
      </c>
      <c r="H3641">
        <v>20</v>
      </c>
      <c r="I3641" t="str">
        <f>VLOOKUP($H3641,Neighborhoods!$A:$C,2,0)</f>
        <v>Manhattan</v>
      </c>
      <c r="J3641" t="str">
        <f>VLOOKUP($H3641,Neighborhoods!$A:$C,3,0)</f>
        <v>Upper West Side</v>
      </c>
      <c r="K3641" t="s">
        <v>11822</v>
      </c>
      <c r="L3641" t="str">
        <f t="shared" si="224"/>
        <v>No</v>
      </c>
      <c r="M3641">
        <v>2</v>
      </c>
      <c r="N3641" t="str" cm="1">
        <f t="array" ref="N3641">_xlfn.IFS(M3641&lt;=2,"Small",M3641&lt;=5,"Medium",M3641&gt;5,"Large")</f>
        <v>Small</v>
      </c>
      <c r="O3641" s="50">
        <v>102</v>
      </c>
      <c r="P3641" s="67">
        <f t="shared" si="225"/>
        <v>0.03</v>
      </c>
      <c r="Q3641" s="52">
        <v>5</v>
      </c>
      <c r="R3641" s="52" t="str" cm="1">
        <f t="array" ref="R3641">_xlfn.IFS(ROUND(Q3641,0)=5,"Excellent",ROUND(Q3641,0)=4,"Good",ROUND(Q3641,0)=3,"Ok",ROUND(Q3641,0)&lt;3,"Bad")</f>
        <v>Excellent</v>
      </c>
      <c r="S3641">
        <v>3</v>
      </c>
      <c r="T3641" t="str">
        <f t="shared" si="226"/>
        <v>No</v>
      </c>
      <c r="U3641" s="65">
        <v>43704</v>
      </c>
      <c r="V3641" s="65">
        <v>43890</v>
      </c>
      <c r="W3641">
        <v>321</v>
      </c>
      <c r="X3641" t="str">
        <f t="shared" si="227"/>
        <v>Active</v>
      </c>
      <c r="Y3641" t="s">
        <v>15615</v>
      </c>
    </row>
    <row r="3642" spans="1:25" x14ac:dyDescent="0.25">
      <c r="A3642">
        <v>3641</v>
      </c>
      <c r="B3642" t="s">
        <v>15046</v>
      </c>
      <c r="C3642">
        <v>3544</v>
      </c>
      <c r="D3642" t="str">
        <f>VLOOKUP($C3642,Hosts!$A:$O,10,0)</f>
        <v>New York</v>
      </c>
      <c r="E3642" s="67">
        <f>INDEX(Hosts!$A:$O,MATCH(Places!$C3642,Hosts!$A:$A,0),MATCH(Places!E$1,Hosts!$1:$1,0))</f>
        <v>0.9</v>
      </c>
      <c r="F3642" s="67">
        <f>INDEX(Hosts!$A:$O,MATCH(Places!$C3642,Hosts!$A:$A,0),MATCH(Places!F$1,Hosts!$1:$1,0))</f>
        <v>0.99</v>
      </c>
      <c r="G3642" s="67" t="str">
        <f>INDEX(Hosts!$A:$O,MATCH(Places!$C3642,Hosts!$A:$A,0),MATCH(Places!G$1,Hosts!$1:$1,0))</f>
        <v>No</v>
      </c>
      <c r="H3642">
        <v>17</v>
      </c>
      <c r="I3642" t="str">
        <f>VLOOKUP($H3642,Neighborhoods!$A:$C,2,0)</f>
        <v>Manhattan</v>
      </c>
      <c r="J3642" t="str">
        <f>VLOOKUP($H3642,Neighborhoods!$A:$C,3,0)</f>
        <v>Hell's Kitchen</v>
      </c>
      <c r="K3642" t="s">
        <v>1</v>
      </c>
      <c r="L3642" t="str">
        <f t="shared" si="224"/>
        <v>Yes</v>
      </c>
      <c r="M3642">
        <v>2</v>
      </c>
      <c r="N3642" t="str" cm="1">
        <f t="array" ref="N3642">_xlfn.IFS(M3642&lt;=2,"Small",M3642&lt;=5,"Medium",M3642&gt;5,"Large")</f>
        <v>Small</v>
      </c>
      <c r="O3642" s="50">
        <v>150</v>
      </c>
      <c r="P3642" s="67">
        <f t="shared" si="225"/>
        <v>0.03</v>
      </c>
      <c r="Q3642" s="52">
        <v>4.0999999999999996</v>
      </c>
      <c r="R3642" s="52" t="str" cm="1">
        <f t="array" ref="R3642">_xlfn.IFS(ROUND(Q3642,0)=5,"Excellent",ROUND(Q3642,0)=4,"Good",ROUND(Q3642,0)=3,"Ok",ROUND(Q3642,0)&lt;3,"Bad")</f>
        <v>Good</v>
      </c>
      <c r="S3642">
        <v>10</v>
      </c>
      <c r="T3642" t="str">
        <f t="shared" si="226"/>
        <v>No</v>
      </c>
      <c r="U3642" s="65">
        <v>43282</v>
      </c>
      <c r="V3642" s="65">
        <v>43799</v>
      </c>
      <c r="W3642">
        <v>336</v>
      </c>
      <c r="X3642" t="str">
        <f t="shared" si="227"/>
        <v>Active</v>
      </c>
      <c r="Y3642" t="s">
        <v>15616</v>
      </c>
    </row>
    <row r="3643" spans="1:25" x14ac:dyDescent="0.25">
      <c r="A3643">
        <v>3642</v>
      </c>
      <c r="B3643" t="s">
        <v>13153</v>
      </c>
      <c r="C3643">
        <v>1486</v>
      </c>
      <c r="D3643" t="str">
        <f>VLOOKUP($C3643,Hosts!$A:$O,10,0)</f>
        <v>Iowa</v>
      </c>
      <c r="E3643" s="67">
        <f>INDEX(Hosts!$A:$O,MATCH(Places!$C3643,Hosts!$A:$A,0),MATCH(Places!E$1,Hosts!$1:$1,0))</f>
        <v>1</v>
      </c>
      <c r="F3643" s="67">
        <f>INDEX(Hosts!$A:$O,MATCH(Places!$C3643,Hosts!$A:$A,0),MATCH(Places!F$1,Hosts!$1:$1,0))</f>
        <v>0.98</v>
      </c>
      <c r="G3643" s="67" t="str">
        <f>INDEX(Hosts!$A:$O,MATCH(Places!$C3643,Hosts!$A:$A,0),MATCH(Places!G$1,Hosts!$1:$1,0))</f>
        <v>No</v>
      </c>
      <c r="H3643">
        <v>12</v>
      </c>
      <c r="I3643" t="str">
        <f>VLOOKUP($H3643,Neighborhoods!$A:$C,2,0)</f>
        <v>Brooklyn</v>
      </c>
      <c r="J3643" t="str">
        <f>VLOOKUP($H3643,Neighborhoods!$A:$C,3,0)</f>
        <v>Williamsburg</v>
      </c>
      <c r="K3643" t="s">
        <v>11822</v>
      </c>
      <c r="L3643" t="str">
        <f t="shared" si="224"/>
        <v>No</v>
      </c>
      <c r="M3643">
        <v>5</v>
      </c>
      <c r="N3643" t="str" cm="1">
        <f t="array" ref="N3643">_xlfn.IFS(M3643&lt;=2,"Small",M3643&lt;=5,"Medium",M3643&gt;5,"Large")</f>
        <v>Medium</v>
      </c>
      <c r="O3643" s="50">
        <v>134</v>
      </c>
      <c r="P3643" s="67">
        <f t="shared" si="225"/>
        <v>0.03</v>
      </c>
      <c r="Q3643" s="52">
        <v>4.8600000000000003</v>
      </c>
      <c r="R3643" s="52" t="str" cm="1">
        <f t="array" ref="R3643">_xlfn.IFS(ROUND(Q3643,0)=5,"Excellent",ROUND(Q3643,0)=4,"Good",ROUND(Q3643,0)=3,"Ok",ROUND(Q3643,0)&lt;3,"Bad")</f>
        <v>Excellent</v>
      </c>
      <c r="S3643">
        <v>14</v>
      </c>
      <c r="T3643" t="str">
        <f t="shared" si="226"/>
        <v>No</v>
      </c>
      <c r="U3643" s="65">
        <v>43271</v>
      </c>
      <c r="V3643" s="65">
        <v>44041</v>
      </c>
      <c r="W3643">
        <v>3</v>
      </c>
      <c r="X3643" t="str">
        <f t="shared" si="227"/>
        <v>Active</v>
      </c>
      <c r="Y3643" t="s">
        <v>15615</v>
      </c>
    </row>
    <row r="3644" spans="1:25" x14ac:dyDescent="0.25">
      <c r="A3644">
        <v>3643</v>
      </c>
      <c r="B3644" t="s">
        <v>13338</v>
      </c>
      <c r="C3644">
        <v>51</v>
      </c>
      <c r="D3644" t="str">
        <f>VLOOKUP($C3644,Hosts!$A:$O,10,0)</f>
        <v>New York</v>
      </c>
      <c r="E3644" s="67">
        <f>INDEX(Hosts!$A:$O,MATCH(Places!$C3644,Hosts!$A:$A,0),MATCH(Places!E$1,Hosts!$1:$1,0))</f>
        <v>1</v>
      </c>
      <c r="F3644" s="67">
        <f>INDEX(Hosts!$A:$O,MATCH(Places!$C3644,Hosts!$A:$A,0),MATCH(Places!F$1,Hosts!$1:$1,0))</f>
        <v>1</v>
      </c>
      <c r="G3644" s="67" t="str">
        <f>INDEX(Hosts!$A:$O,MATCH(Places!$C3644,Hosts!$A:$A,0),MATCH(Places!G$1,Hosts!$1:$1,0))</f>
        <v>No</v>
      </c>
      <c r="H3644">
        <v>14</v>
      </c>
      <c r="I3644" t="str">
        <f>VLOOKUP($H3644,Neighborhoods!$A:$C,2,0)</f>
        <v>Manhattan</v>
      </c>
      <c r="J3644" t="str">
        <f>VLOOKUP($H3644,Neighborhoods!$A:$C,3,0)</f>
        <v>East Harlem</v>
      </c>
      <c r="K3644" t="s">
        <v>1</v>
      </c>
      <c r="L3644" t="str">
        <f t="shared" si="224"/>
        <v>Yes</v>
      </c>
      <c r="M3644">
        <v>2</v>
      </c>
      <c r="N3644" t="str" cm="1">
        <f t="array" ref="N3644">_xlfn.IFS(M3644&lt;=2,"Small",M3644&lt;=5,"Medium",M3644&gt;5,"Large")</f>
        <v>Small</v>
      </c>
      <c r="O3644" s="50">
        <v>39</v>
      </c>
      <c r="P3644" s="67">
        <f t="shared" si="225"/>
        <v>0.03</v>
      </c>
      <c r="Q3644" s="52">
        <v>4.33</v>
      </c>
      <c r="R3644" s="52" t="str" cm="1">
        <f t="array" ref="R3644">_xlfn.IFS(ROUND(Q3644,0)=5,"Excellent",ROUND(Q3644,0)=4,"Good",ROUND(Q3644,0)=3,"Ok",ROUND(Q3644,0)&lt;3,"Bad")</f>
        <v>Good</v>
      </c>
      <c r="S3644">
        <v>3</v>
      </c>
      <c r="T3644" t="str">
        <f t="shared" si="226"/>
        <v>No</v>
      </c>
      <c r="U3644" s="65">
        <v>43438</v>
      </c>
      <c r="V3644" s="65">
        <v>43667</v>
      </c>
      <c r="W3644">
        <v>14</v>
      </c>
      <c r="X3644" t="str">
        <f t="shared" si="227"/>
        <v>Active</v>
      </c>
      <c r="Y3644" t="s">
        <v>15616</v>
      </c>
    </row>
    <row r="3645" spans="1:25" x14ac:dyDescent="0.25">
      <c r="A3645">
        <v>3644</v>
      </c>
      <c r="B3645" t="s">
        <v>2627</v>
      </c>
      <c r="C3645">
        <v>1702</v>
      </c>
      <c r="D3645" t="str">
        <f>VLOOKUP($C3645,Hosts!$A:$O,10,0)</f>
        <v>New York</v>
      </c>
      <c r="E3645" s="67">
        <f>INDEX(Hosts!$A:$O,MATCH(Places!$C3645,Hosts!$A:$A,0),MATCH(Places!E$1,Hosts!$1:$1,0))</f>
        <v>0.8</v>
      </c>
      <c r="F3645" s="67">
        <f>INDEX(Hosts!$A:$O,MATCH(Places!$C3645,Hosts!$A:$A,0),MATCH(Places!F$1,Hosts!$1:$1,0))</f>
        <v>1</v>
      </c>
      <c r="G3645" s="67" t="str">
        <f>INDEX(Hosts!$A:$O,MATCH(Places!$C3645,Hosts!$A:$A,0),MATCH(Places!G$1,Hosts!$1:$1,0))</f>
        <v>Yes</v>
      </c>
      <c r="H3645">
        <v>20</v>
      </c>
      <c r="I3645" t="str">
        <f>VLOOKUP($H3645,Neighborhoods!$A:$C,2,0)</f>
        <v>Manhattan</v>
      </c>
      <c r="J3645" t="str">
        <f>VLOOKUP($H3645,Neighborhoods!$A:$C,3,0)</f>
        <v>Upper West Side</v>
      </c>
      <c r="K3645" t="s">
        <v>11822</v>
      </c>
      <c r="L3645" t="str">
        <f t="shared" si="224"/>
        <v>No</v>
      </c>
      <c r="M3645">
        <v>6</v>
      </c>
      <c r="N3645" t="str" cm="1">
        <f t="array" ref="N3645">_xlfn.IFS(M3645&lt;=2,"Small",M3645&lt;=5,"Medium",M3645&gt;5,"Large")</f>
        <v>Large</v>
      </c>
      <c r="O3645" s="50">
        <v>217</v>
      </c>
      <c r="P3645" s="67">
        <f t="shared" si="225"/>
        <v>0.04</v>
      </c>
      <c r="Q3645" s="52">
        <v>4.4000000000000004</v>
      </c>
      <c r="R3645" s="52" t="str" cm="1">
        <f t="array" ref="R3645">_xlfn.IFS(ROUND(Q3645,0)=5,"Excellent",ROUND(Q3645,0)=4,"Good",ROUND(Q3645,0)=3,"Ok",ROUND(Q3645,0)&lt;3,"Bad")</f>
        <v>Good</v>
      </c>
      <c r="S3645">
        <v>5</v>
      </c>
      <c r="T3645" t="str">
        <f t="shared" si="226"/>
        <v>No</v>
      </c>
      <c r="U3645" s="65">
        <v>43793</v>
      </c>
      <c r="V3645" s="65">
        <v>43830</v>
      </c>
      <c r="W3645">
        <v>150</v>
      </c>
      <c r="X3645" t="str">
        <f t="shared" si="227"/>
        <v>Active</v>
      </c>
      <c r="Y3645" t="s">
        <v>15615</v>
      </c>
    </row>
    <row r="3646" spans="1:25" x14ac:dyDescent="0.25">
      <c r="A3646">
        <v>3645</v>
      </c>
      <c r="B3646" t="s">
        <v>2628</v>
      </c>
      <c r="C3646">
        <v>952</v>
      </c>
      <c r="D3646" t="str">
        <f>VLOOKUP($C3646,Hosts!$A:$O,10,0)</f>
        <v>New York</v>
      </c>
      <c r="E3646" s="67">
        <f>INDEX(Hosts!$A:$O,MATCH(Places!$C3646,Hosts!$A:$A,0),MATCH(Places!E$1,Hosts!$1:$1,0))</f>
        <v>1</v>
      </c>
      <c r="F3646" s="67">
        <f>INDEX(Hosts!$A:$O,MATCH(Places!$C3646,Hosts!$A:$A,0),MATCH(Places!F$1,Hosts!$1:$1,0))</f>
        <v>0.95</v>
      </c>
      <c r="G3646" s="67" t="str">
        <f>INDEX(Hosts!$A:$O,MATCH(Places!$C3646,Hosts!$A:$A,0),MATCH(Places!G$1,Hosts!$1:$1,0))</f>
        <v>Yes</v>
      </c>
      <c r="H3646">
        <v>12</v>
      </c>
      <c r="I3646" t="str">
        <f>VLOOKUP($H3646,Neighborhoods!$A:$C,2,0)</f>
        <v>Brooklyn</v>
      </c>
      <c r="J3646" t="str">
        <f>VLOOKUP($H3646,Neighborhoods!$A:$C,3,0)</f>
        <v>Williamsburg</v>
      </c>
      <c r="K3646" t="s">
        <v>1</v>
      </c>
      <c r="L3646" t="str">
        <f t="shared" si="224"/>
        <v>Yes</v>
      </c>
      <c r="M3646">
        <v>1</v>
      </c>
      <c r="N3646" t="str" cm="1">
        <f t="array" ref="N3646">_xlfn.IFS(M3646&lt;=2,"Small",M3646&lt;=5,"Medium",M3646&gt;5,"Large")</f>
        <v>Small</v>
      </c>
      <c r="O3646" s="50">
        <v>40</v>
      </c>
      <c r="P3646" s="67">
        <f t="shared" si="225"/>
        <v>0.03</v>
      </c>
      <c r="Q3646" s="52">
        <v>4.99</v>
      </c>
      <c r="R3646" s="52" t="str" cm="1">
        <f t="array" ref="R3646">_xlfn.IFS(ROUND(Q3646,0)=5,"Excellent",ROUND(Q3646,0)=4,"Good",ROUND(Q3646,0)=3,"Ok",ROUND(Q3646,0)&lt;3,"Bad")</f>
        <v>Excellent</v>
      </c>
      <c r="S3646">
        <v>95</v>
      </c>
      <c r="T3646" t="str">
        <f t="shared" si="226"/>
        <v>No</v>
      </c>
      <c r="U3646" s="65">
        <v>43254</v>
      </c>
      <c r="V3646" s="65">
        <v>43903</v>
      </c>
      <c r="W3646">
        <v>45</v>
      </c>
      <c r="X3646" t="str">
        <f t="shared" si="227"/>
        <v>Active</v>
      </c>
      <c r="Y3646" t="s">
        <v>15616</v>
      </c>
    </row>
    <row r="3647" spans="1:25" x14ac:dyDescent="0.25">
      <c r="A3647">
        <v>3646</v>
      </c>
      <c r="B3647" t="s">
        <v>2690</v>
      </c>
      <c r="C3647">
        <v>952</v>
      </c>
      <c r="D3647" t="str">
        <f>VLOOKUP($C3647,Hosts!$A:$O,10,0)</f>
        <v>New York</v>
      </c>
      <c r="E3647" s="67">
        <f>INDEX(Hosts!$A:$O,MATCH(Places!$C3647,Hosts!$A:$A,0),MATCH(Places!E$1,Hosts!$1:$1,0))</f>
        <v>1</v>
      </c>
      <c r="F3647" s="67">
        <f>INDEX(Hosts!$A:$O,MATCH(Places!$C3647,Hosts!$A:$A,0),MATCH(Places!F$1,Hosts!$1:$1,0))</f>
        <v>0.95</v>
      </c>
      <c r="G3647" s="67" t="str">
        <f>INDEX(Hosts!$A:$O,MATCH(Places!$C3647,Hosts!$A:$A,0),MATCH(Places!G$1,Hosts!$1:$1,0))</f>
        <v>Yes</v>
      </c>
      <c r="H3647">
        <v>12</v>
      </c>
      <c r="I3647" t="str">
        <f>VLOOKUP($H3647,Neighborhoods!$A:$C,2,0)</f>
        <v>Brooklyn</v>
      </c>
      <c r="J3647" t="str">
        <f>VLOOKUP($H3647,Neighborhoods!$A:$C,3,0)</f>
        <v>Williamsburg</v>
      </c>
      <c r="K3647" t="s">
        <v>1</v>
      </c>
      <c r="L3647" t="str">
        <f t="shared" si="224"/>
        <v>Yes</v>
      </c>
      <c r="M3647">
        <v>1</v>
      </c>
      <c r="N3647" t="str" cm="1">
        <f t="array" ref="N3647">_xlfn.IFS(M3647&lt;=2,"Small",M3647&lt;=5,"Medium",M3647&gt;5,"Large")</f>
        <v>Small</v>
      </c>
      <c r="O3647" s="50">
        <v>50</v>
      </c>
      <c r="P3647" s="67">
        <f t="shared" si="225"/>
        <v>0.03</v>
      </c>
      <c r="Q3647" s="52">
        <v>4.83</v>
      </c>
      <c r="R3647" s="52" t="str" cm="1">
        <f t="array" ref="R3647">_xlfn.IFS(ROUND(Q3647,0)=5,"Excellent",ROUND(Q3647,0)=4,"Good",ROUND(Q3647,0)=3,"Ok",ROUND(Q3647,0)&lt;3,"Bad")</f>
        <v>Excellent</v>
      </c>
      <c r="S3647">
        <v>6</v>
      </c>
      <c r="T3647" t="str">
        <f t="shared" si="226"/>
        <v>No</v>
      </c>
      <c r="U3647" s="65">
        <v>43423</v>
      </c>
      <c r="V3647" s="65">
        <v>43805</v>
      </c>
      <c r="W3647">
        <v>0</v>
      </c>
      <c r="X3647" t="str">
        <f t="shared" si="227"/>
        <v>Inactive</v>
      </c>
      <c r="Y3647" t="s">
        <v>15615</v>
      </c>
    </row>
    <row r="3648" spans="1:25" x14ac:dyDescent="0.25">
      <c r="A3648">
        <v>3647</v>
      </c>
      <c r="B3648" t="s">
        <v>2629</v>
      </c>
      <c r="C3648">
        <v>1446</v>
      </c>
      <c r="D3648" t="str">
        <f>VLOOKUP($C3648,Hosts!$A:$O,10,0)</f>
        <v>New York</v>
      </c>
      <c r="E3648" s="67">
        <f>INDEX(Hosts!$A:$O,MATCH(Places!$C3648,Hosts!$A:$A,0),MATCH(Places!E$1,Hosts!$1:$1,0))</f>
        <v>1</v>
      </c>
      <c r="F3648" s="67">
        <f>INDEX(Hosts!$A:$O,MATCH(Places!$C3648,Hosts!$A:$A,0),MATCH(Places!F$1,Hosts!$1:$1,0))</f>
        <v>1</v>
      </c>
      <c r="G3648" s="67" t="str">
        <f>INDEX(Hosts!$A:$O,MATCH(Places!$C3648,Hosts!$A:$A,0),MATCH(Places!G$1,Hosts!$1:$1,0))</f>
        <v>Yes</v>
      </c>
      <c r="H3648">
        <v>17</v>
      </c>
      <c r="I3648" t="str">
        <f>VLOOKUP($H3648,Neighborhoods!$A:$C,2,0)</f>
        <v>Manhattan</v>
      </c>
      <c r="J3648" t="str">
        <f>VLOOKUP($H3648,Neighborhoods!$A:$C,3,0)</f>
        <v>Hell's Kitchen</v>
      </c>
      <c r="K3648" t="s">
        <v>11822</v>
      </c>
      <c r="L3648" t="str">
        <f t="shared" si="224"/>
        <v>No</v>
      </c>
      <c r="M3648">
        <v>5</v>
      </c>
      <c r="N3648" t="str" cm="1">
        <f t="array" ref="N3648">_xlfn.IFS(M3648&lt;=2,"Small",M3648&lt;=5,"Medium",M3648&gt;5,"Large")</f>
        <v>Medium</v>
      </c>
      <c r="O3648" s="50">
        <v>306</v>
      </c>
      <c r="P3648" s="67">
        <f t="shared" si="225"/>
        <v>0.04</v>
      </c>
      <c r="Q3648" s="52">
        <v>4.92</v>
      </c>
      <c r="R3648" s="52" t="str" cm="1">
        <f t="array" ref="R3648">_xlfn.IFS(ROUND(Q3648,0)=5,"Excellent",ROUND(Q3648,0)=4,"Good",ROUND(Q3648,0)=3,"Ok",ROUND(Q3648,0)&lt;3,"Bad")</f>
        <v>Excellent</v>
      </c>
      <c r="S3648">
        <v>12</v>
      </c>
      <c r="T3648" t="str">
        <f t="shared" si="226"/>
        <v>No</v>
      </c>
      <c r="U3648" s="65">
        <v>43381</v>
      </c>
      <c r="V3648" s="65">
        <v>43833</v>
      </c>
      <c r="W3648">
        <v>299</v>
      </c>
      <c r="X3648" t="str">
        <f t="shared" si="227"/>
        <v>Active</v>
      </c>
      <c r="Y3648" t="s">
        <v>15615</v>
      </c>
    </row>
    <row r="3649" spans="1:25" x14ac:dyDescent="0.25">
      <c r="A3649">
        <v>3648</v>
      </c>
      <c r="B3649" t="s">
        <v>2630</v>
      </c>
      <c r="C3649">
        <v>3232</v>
      </c>
      <c r="D3649" t="str">
        <f>VLOOKUP($C3649,Hosts!$A:$O,10,0)</f>
        <v>New York</v>
      </c>
      <c r="E3649" s="67">
        <f>INDEX(Hosts!$A:$O,MATCH(Places!$C3649,Hosts!$A:$A,0),MATCH(Places!E$1,Hosts!$1:$1,0))</f>
        <v>1</v>
      </c>
      <c r="F3649" s="67">
        <f>INDEX(Hosts!$A:$O,MATCH(Places!$C3649,Hosts!$A:$A,0),MATCH(Places!F$1,Hosts!$1:$1,0))</f>
        <v>0.97</v>
      </c>
      <c r="G3649" s="67" t="str">
        <f>INDEX(Hosts!$A:$O,MATCH(Places!$C3649,Hosts!$A:$A,0),MATCH(Places!G$1,Hosts!$1:$1,0))</f>
        <v>Yes</v>
      </c>
      <c r="H3649">
        <v>19</v>
      </c>
      <c r="I3649" t="str">
        <f>VLOOKUP($H3649,Neighborhoods!$A:$C,2,0)</f>
        <v>Manhattan</v>
      </c>
      <c r="J3649" t="str">
        <f>VLOOKUP($H3649,Neighborhoods!$A:$C,3,0)</f>
        <v>Upper East Side</v>
      </c>
      <c r="K3649" t="s">
        <v>11822</v>
      </c>
      <c r="L3649" t="str">
        <f t="shared" si="224"/>
        <v>No</v>
      </c>
      <c r="M3649">
        <v>5</v>
      </c>
      <c r="N3649" t="str" cm="1">
        <f t="array" ref="N3649">_xlfn.IFS(M3649&lt;=2,"Small",M3649&lt;=5,"Medium",M3649&gt;5,"Large")</f>
        <v>Medium</v>
      </c>
      <c r="O3649" s="50">
        <v>750</v>
      </c>
      <c r="P3649" s="67">
        <f t="shared" si="225"/>
        <v>0.05</v>
      </c>
      <c r="Q3649" s="52">
        <v>5</v>
      </c>
      <c r="R3649" s="52" t="str" cm="1">
        <f t="array" ref="R3649">_xlfn.IFS(ROUND(Q3649,0)=5,"Excellent",ROUND(Q3649,0)=4,"Good",ROUND(Q3649,0)=3,"Ok",ROUND(Q3649,0)&lt;3,"Bad")</f>
        <v>Excellent</v>
      </c>
      <c r="S3649">
        <v>25</v>
      </c>
      <c r="T3649" t="str">
        <f t="shared" si="226"/>
        <v>No</v>
      </c>
      <c r="U3649" s="65">
        <v>43275</v>
      </c>
      <c r="V3649" s="65">
        <v>44052</v>
      </c>
      <c r="W3649">
        <v>164</v>
      </c>
      <c r="X3649" t="str">
        <f t="shared" si="227"/>
        <v>Active</v>
      </c>
      <c r="Y3649" t="s">
        <v>15615</v>
      </c>
    </row>
    <row r="3650" spans="1:25" x14ac:dyDescent="0.25">
      <c r="A3650">
        <v>3649</v>
      </c>
      <c r="B3650" t="s">
        <v>2632</v>
      </c>
      <c r="C3650">
        <v>2589</v>
      </c>
      <c r="D3650" t="str">
        <f>VLOOKUP($C3650,Hosts!$A:$O,10,0)</f>
        <v>New York</v>
      </c>
      <c r="E3650" s="67">
        <f>INDEX(Hosts!$A:$O,MATCH(Places!$C3650,Hosts!$A:$A,0),MATCH(Places!E$1,Hosts!$1:$1,0))</f>
        <v>1</v>
      </c>
      <c r="F3650" s="67">
        <f>INDEX(Hosts!$A:$O,MATCH(Places!$C3650,Hosts!$A:$A,0),MATCH(Places!F$1,Hosts!$1:$1,0))</f>
        <v>0.91</v>
      </c>
      <c r="G3650" s="67" t="str">
        <f>INDEX(Hosts!$A:$O,MATCH(Places!$C3650,Hosts!$A:$A,0),MATCH(Places!G$1,Hosts!$1:$1,0))</f>
        <v>No</v>
      </c>
      <c r="H3650">
        <v>19</v>
      </c>
      <c r="I3650" t="str">
        <f>VLOOKUP($H3650,Neighborhoods!$A:$C,2,0)</f>
        <v>Manhattan</v>
      </c>
      <c r="J3650" t="str">
        <f>VLOOKUP($H3650,Neighborhoods!$A:$C,3,0)</f>
        <v>Upper East Side</v>
      </c>
      <c r="K3650" t="s">
        <v>11822</v>
      </c>
      <c r="L3650" t="str">
        <f t="shared" si="224"/>
        <v>No</v>
      </c>
      <c r="M3650">
        <v>6</v>
      </c>
      <c r="N3650" t="str" cm="1">
        <f t="array" ref="N3650">_xlfn.IFS(M3650&lt;=2,"Small",M3650&lt;=5,"Medium",M3650&gt;5,"Large")</f>
        <v>Large</v>
      </c>
      <c r="O3650" s="50">
        <v>399</v>
      </c>
      <c r="P3650" s="67">
        <f t="shared" si="225"/>
        <v>0.04</v>
      </c>
      <c r="Q3650" s="52">
        <v>4.84</v>
      </c>
      <c r="R3650" s="52" t="str" cm="1">
        <f t="array" ref="R3650">_xlfn.IFS(ROUND(Q3650,0)=5,"Excellent",ROUND(Q3650,0)=4,"Good",ROUND(Q3650,0)=3,"Ok",ROUND(Q3650,0)&lt;3,"Bad")</f>
        <v>Excellent</v>
      </c>
      <c r="S3650">
        <v>81</v>
      </c>
      <c r="T3650" t="str">
        <f t="shared" si="226"/>
        <v>No</v>
      </c>
      <c r="U3650" s="65">
        <v>43265</v>
      </c>
      <c r="V3650" s="65">
        <v>44051</v>
      </c>
      <c r="W3650">
        <v>189</v>
      </c>
      <c r="X3650" t="str">
        <f t="shared" si="227"/>
        <v>Active</v>
      </c>
      <c r="Y3650" t="s">
        <v>15616</v>
      </c>
    </row>
    <row r="3651" spans="1:25" x14ac:dyDescent="0.25">
      <c r="A3651">
        <v>3650</v>
      </c>
      <c r="B3651" t="s">
        <v>13461</v>
      </c>
      <c r="C3651">
        <v>1287</v>
      </c>
      <c r="D3651" t="str">
        <f>VLOOKUP($C3651,Hosts!$A:$O,10,0)</f>
        <v>New York</v>
      </c>
      <c r="E3651" s="67">
        <f>INDEX(Hosts!$A:$O,MATCH(Places!$C3651,Hosts!$A:$A,0),MATCH(Places!E$1,Hosts!$1:$1,0))</f>
        <v>1</v>
      </c>
      <c r="F3651" s="67">
        <f>INDEX(Hosts!$A:$O,MATCH(Places!$C3651,Hosts!$A:$A,0),MATCH(Places!F$1,Hosts!$1:$1,0))</f>
        <v>0.91</v>
      </c>
      <c r="G3651" s="67" t="str">
        <f>INDEX(Hosts!$A:$O,MATCH(Places!$C3651,Hosts!$A:$A,0),MATCH(Places!G$1,Hosts!$1:$1,0))</f>
        <v>Yes</v>
      </c>
      <c r="H3651">
        <v>7</v>
      </c>
      <c r="I3651" t="str">
        <f>VLOOKUP($H3651,Neighborhoods!$A:$C,2,0)</f>
        <v>Brooklyn</v>
      </c>
      <c r="J3651" t="str">
        <f>VLOOKUP($H3651,Neighborhoods!$A:$C,3,0)</f>
        <v>Bedford-Stuyvesant</v>
      </c>
      <c r="K3651" t="s">
        <v>11822</v>
      </c>
      <c r="L3651" t="str">
        <f t="shared" ref="L3651:L3714" si="228">IF(OR(K3651="Private room",K3651="Shared room"),"Yes","No")</f>
        <v>No</v>
      </c>
      <c r="M3651">
        <v>6</v>
      </c>
      <c r="N3651" t="str" cm="1">
        <f t="array" ref="N3651">_xlfn.IFS(M3651&lt;=2,"Small",M3651&lt;=5,"Medium",M3651&gt;5,"Large")</f>
        <v>Large</v>
      </c>
      <c r="O3651" s="50">
        <v>100</v>
      </c>
      <c r="P3651" s="67">
        <f t="shared" ref="P3651:P3714" si="229">VLOOKUP(O3651,$AB$1:$AC$5,2)</f>
        <v>0.03</v>
      </c>
      <c r="Q3651" s="52">
        <v>4.8899999999999997</v>
      </c>
      <c r="R3651" s="52" t="str" cm="1">
        <f t="array" ref="R3651">_xlfn.IFS(ROUND(Q3651,0)=5,"Excellent",ROUND(Q3651,0)=4,"Good",ROUND(Q3651,0)=3,"Ok",ROUND(Q3651,0)&lt;3,"Bad")</f>
        <v>Excellent</v>
      </c>
      <c r="S3651">
        <v>18</v>
      </c>
      <c r="T3651" t="str">
        <f t="shared" ref="T3651:T3714" si="230">IF(AND(Q3651&gt;=4.8,S3651&gt;100),"Yes","No")</f>
        <v>No</v>
      </c>
      <c r="U3651" s="65">
        <v>43249</v>
      </c>
      <c r="V3651" s="65">
        <v>43983</v>
      </c>
      <c r="W3651">
        <v>62</v>
      </c>
      <c r="X3651" t="str">
        <f t="shared" ref="X3651:X3714" si="231">IF(W3651&lt;&gt;0,"Active","Inactive")</f>
        <v>Active</v>
      </c>
      <c r="Y3651" t="s">
        <v>15615</v>
      </c>
    </row>
    <row r="3652" spans="1:25" x14ac:dyDescent="0.25">
      <c r="A3652">
        <v>3651</v>
      </c>
      <c r="B3652" t="s">
        <v>2633</v>
      </c>
      <c r="C3652">
        <v>797</v>
      </c>
      <c r="D3652" t="str">
        <f>VLOOKUP($C3652,Hosts!$A:$O,10,0)</f>
        <v>California</v>
      </c>
      <c r="E3652" s="67">
        <f>INDEX(Hosts!$A:$O,MATCH(Places!$C3652,Hosts!$A:$A,0),MATCH(Places!E$1,Hosts!$1:$1,0))</f>
        <v>0.75</v>
      </c>
      <c r="F3652" s="67">
        <f>INDEX(Hosts!$A:$O,MATCH(Places!$C3652,Hosts!$A:$A,0),MATCH(Places!F$1,Hosts!$1:$1,0))</f>
        <v>0.83</v>
      </c>
      <c r="G3652" s="67" t="str">
        <f>INDEX(Hosts!$A:$O,MATCH(Places!$C3652,Hosts!$A:$A,0),MATCH(Places!G$1,Hosts!$1:$1,0))</f>
        <v>No</v>
      </c>
      <c r="H3652">
        <v>8</v>
      </c>
      <c r="I3652" t="str">
        <f>VLOOKUP($H3652,Neighborhoods!$A:$C,2,0)</f>
        <v>Brooklyn</v>
      </c>
      <c r="J3652" t="str">
        <f>VLOOKUP($H3652,Neighborhoods!$A:$C,3,0)</f>
        <v>Bushwick</v>
      </c>
      <c r="K3652" t="s">
        <v>11822</v>
      </c>
      <c r="L3652" t="str">
        <f t="shared" si="228"/>
        <v>No</v>
      </c>
      <c r="M3652">
        <v>4</v>
      </c>
      <c r="N3652" t="str" cm="1">
        <f t="array" ref="N3652">_xlfn.IFS(M3652&lt;=2,"Small",M3652&lt;=5,"Medium",M3652&gt;5,"Large")</f>
        <v>Medium</v>
      </c>
      <c r="O3652" s="50">
        <v>95</v>
      </c>
      <c r="P3652" s="67">
        <f t="shared" si="229"/>
        <v>0.03</v>
      </c>
      <c r="Q3652" s="52">
        <v>4.92</v>
      </c>
      <c r="R3652" s="52" t="str" cm="1">
        <f t="array" ref="R3652">_xlfn.IFS(ROUND(Q3652,0)=5,"Excellent",ROUND(Q3652,0)=4,"Good",ROUND(Q3652,0)=3,"Ok",ROUND(Q3652,0)&lt;3,"Bad")</f>
        <v>Excellent</v>
      </c>
      <c r="S3652">
        <v>26</v>
      </c>
      <c r="T3652" t="str">
        <f t="shared" si="230"/>
        <v>No</v>
      </c>
      <c r="U3652" s="65">
        <v>43281</v>
      </c>
      <c r="V3652" s="65">
        <v>43851</v>
      </c>
      <c r="W3652">
        <v>47</v>
      </c>
      <c r="X3652" t="str">
        <f t="shared" si="231"/>
        <v>Active</v>
      </c>
      <c r="Y3652" t="s">
        <v>15616</v>
      </c>
    </row>
    <row r="3653" spans="1:25" x14ac:dyDescent="0.25">
      <c r="A3653">
        <v>3652</v>
      </c>
      <c r="B3653" t="s">
        <v>2634</v>
      </c>
      <c r="C3653">
        <v>1265</v>
      </c>
      <c r="D3653" t="str">
        <f>VLOOKUP($C3653,Hosts!$A:$O,10,0)</f>
        <v>New Jersey</v>
      </c>
      <c r="E3653" s="67">
        <f>INDEX(Hosts!$A:$O,MATCH(Places!$C3653,Hosts!$A:$A,0),MATCH(Places!E$1,Hosts!$1:$1,0))</f>
        <v>0.94</v>
      </c>
      <c r="F3653" s="67">
        <f>INDEX(Hosts!$A:$O,MATCH(Places!$C3653,Hosts!$A:$A,0),MATCH(Places!F$1,Hosts!$1:$1,0))</f>
        <v>0.98</v>
      </c>
      <c r="G3653" s="67" t="str">
        <f>INDEX(Hosts!$A:$O,MATCH(Places!$C3653,Hosts!$A:$A,0),MATCH(Places!G$1,Hosts!$1:$1,0))</f>
        <v>Yes</v>
      </c>
      <c r="H3653">
        <v>8</v>
      </c>
      <c r="I3653" t="str">
        <f>VLOOKUP($H3653,Neighborhoods!$A:$C,2,0)</f>
        <v>Brooklyn</v>
      </c>
      <c r="J3653" t="str">
        <f>VLOOKUP($H3653,Neighborhoods!$A:$C,3,0)</f>
        <v>Bushwick</v>
      </c>
      <c r="K3653" t="s">
        <v>11822</v>
      </c>
      <c r="L3653" t="str">
        <f t="shared" si="228"/>
        <v>No</v>
      </c>
      <c r="M3653">
        <v>7</v>
      </c>
      <c r="N3653" t="str" cm="1">
        <f t="array" ref="N3653">_xlfn.IFS(M3653&lt;=2,"Small",M3653&lt;=5,"Medium",M3653&gt;5,"Large")</f>
        <v>Large</v>
      </c>
      <c r="O3653" s="50">
        <v>154</v>
      </c>
      <c r="P3653" s="67">
        <f t="shared" si="229"/>
        <v>0.03</v>
      </c>
      <c r="Q3653" s="52">
        <v>4.8899999999999997</v>
      </c>
      <c r="R3653" s="52" t="str" cm="1">
        <f t="array" ref="R3653">_xlfn.IFS(ROUND(Q3653,0)=5,"Excellent",ROUND(Q3653,0)=4,"Good",ROUND(Q3653,0)=3,"Ok",ROUND(Q3653,0)&lt;3,"Bad")</f>
        <v>Excellent</v>
      </c>
      <c r="S3653">
        <v>47</v>
      </c>
      <c r="T3653" t="str">
        <f t="shared" si="230"/>
        <v>No</v>
      </c>
      <c r="U3653" s="65">
        <v>43256</v>
      </c>
      <c r="V3653" s="65">
        <v>44045</v>
      </c>
      <c r="W3653">
        <v>63</v>
      </c>
      <c r="X3653" t="str">
        <f t="shared" si="231"/>
        <v>Active</v>
      </c>
      <c r="Y3653" t="s">
        <v>15615</v>
      </c>
    </row>
    <row r="3654" spans="1:25" x14ac:dyDescent="0.25">
      <c r="A3654">
        <v>3653</v>
      </c>
      <c r="B3654" t="s">
        <v>2635</v>
      </c>
      <c r="C3654">
        <v>3267</v>
      </c>
      <c r="D3654" t="str">
        <f>VLOOKUP($C3654,Hosts!$A:$O,10,0)</f>
        <v>New York</v>
      </c>
      <c r="E3654" s="67">
        <f>INDEX(Hosts!$A:$O,MATCH(Places!$C3654,Hosts!$A:$A,0),MATCH(Places!E$1,Hosts!$1:$1,0))</f>
        <v>1</v>
      </c>
      <c r="F3654" s="67">
        <f>INDEX(Hosts!$A:$O,MATCH(Places!$C3654,Hosts!$A:$A,0),MATCH(Places!F$1,Hosts!$1:$1,0))</f>
        <v>1</v>
      </c>
      <c r="G3654" s="67" t="str">
        <f>INDEX(Hosts!$A:$O,MATCH(Places!$C3654,Hosts!$A:$A,0),MATCH(Places!G$1,Hosts!$1:$1,0))</f>
        <v>No</v>
      </c>
      <c r="H3654">
        <v>7</v>
      </c>
      <c r="I3654" t="str">
        <f>VLOOKUP($H3654,Neighborhoods!$A:$C,2,0)</f>
        <v>Brooklyn</v>
      </c>
      <c r="J3654" t="str">
        <f>VLOOKUP($H3654,Neighborhoods!$A:$C,3,0)</f>
        <v>Bedford-Stuyvesant</v>
      </c>
      <c r="K3654" t="s">
        <v>11822</v>
      </c>
      <c r="L3654" t="str">
        <f t="shared" si="228"/>
        <v>No</v>
      </c>
      <c r="M3654">
        <v>4</v>
      </c>
      <c r="N3654" t="str" cm="1">
        <f t="array" ref="N3654">_xlfn.IFS(M3654&lt;=2,"Small",M3654&lt;=5,"Medium",M3654&gt;5,"Large")</f>
        <v>Medium</v>
      </c>
      <c r="O3654" s="50">
        <v>150</v>
      </c>
      <c r="P3654" s="67">
        <f t="shared" si="229"/>
        <v>0.03</v>
      </c>
      <c r="Q3654" s="52">
        <v>4.4000000000000004</v>
      </c>
      <c r="R3654" s="52" t="str" cm="1">
        <f t="array" ref="R3654">_xlfn.IFS(ROUND(Q3654,0)=5,"Excellent",ROUND(Q3654,0)=4,"Good",ROUND(Q3654,0)=3,"Ok",ROUND(Q3654,0)&lt;3,"Bad")</f>
        <v>Good</v>
      </c>
      <c r="S3654">
        <v>5</v>
      </c>
      <c r="T3654" t="str">
        <f t="shared" si="230"/>
        <v>No</v>
      </c>
      <c r="U3654" s="65">
        <v>43246</v>
      </c>
      <c r="V3654" s="65">
        <v>43736</v>
      </c>
      <c r="W3654">
        <v>180</v>
      </c>
      <c r="X3654" t="str">
        <f t="shared" si="231"/>
        <v>Active</v>
      </c>
      <c r="Y3654" t="s">
        <v>15616</v>
      </c>
    </row>
    <row r="3655" spans="1:25" x14ac:dyDescent="0.25">
      <c r="A3655">
        <v>3654</v>
      </c>
      <c r="B3655" t="s">
        <v>2636</v>
      </c>
      <c r="C3655">
        <v>3197</v>
      </c>
      <c r="D3655" t="str">
        <f>VLOOKUP($C3655,Hosts!$A:$O,10,0)</f>
        <v>New York</v>
      </c>
      <c r="E3655" s="67">
        <f>INDEX(Hosts!$A:$O,MATCH(Places!$C3655,Hosts!$A:$A,0),MATCH(Places!E$1,Hosts!$1:$1,0))</f>
        <v>0</v>
      </c>
      <c r="F3655" s="67">
        <f>INDEX(Hosts!$A:$O,MATCH(Places!$C3655,Hosts!$A:$A,0),MATCH(Places!F$1,Hosts!$1:$1,0))</f>
        <v>0.56999999999999995</v>
      </c>
      <c r="G3655" s="67" t="str">
        <f>INDEX(Hosts!$A:$O,MATCH(Places!$C3655,Hosts!$A:$A,0),MATCH(Places!G$1,Hosts!$1:$1,0))</f>
        <v>No</v>
      </c>
      <c r="H3655">
        <v>23</v>
      </c>
      <c r="I3655" t="str">
        <f>VLOOKUP($H3655,Neighborhoods!$A:$C,2,0)</f>
        <v>Queens</v>
      </c>
      <c r="J3655" t="str">
        <f>VLOOKUP($H3655,Neighborhoods!$A:$C,3,0)</f>
        <v>Jamaica</v>
      </c>
      <c r="K3655" t="s">
        <v>1</v>
      </c>
      <c r="L3655" t="str">
        <f t="shared" si="228"/>
        <v>Yes</v>
      </c>
      <c r="M3655">
        <v>2</v>
      </c>
      <c r="N3655" t="str" cm="1">
        <f t="array" ref="N3655">_xlfn.IFS(M3655&lt;=2,"Small",M3655&lt;=5,"Medium",M3655&gt;5,"Large")</f>
        <v>Small</v>
      </c>
      <c r="O3655" s="50">
        <v>80</v>
      </c>
      <c r="P3655" s="67">
        <f t="shared" si="229"/>
        <v>0.03</v>
      </c>
      <c r="Q3655" s="52">
        <v>4.29</v>
      </c>
      <c r="R3655" s="52" t="str" cm="1">
        <f t="array" ref="R3655">_xlfn.IFS(ROUND(Q3655,0)=5,"Excellent",ROUND(Q3655,0)=4,"Good",ROUND(Q3655,0)=3,"Ok",ROUND(Q3655,0)&lt;3,"Bad")</f>
        <v>Good</v>
      </c>
      <c r="S3655">
        <v>7</v>
      </c>
      <c r="T3655" t="str">
        <f t="shared" si="230"/>
        <v>No</v>
      </c>
      <c r="U3655" s="65">
        <v>43254</v>
      </c>
      <c r="V3655" s="65">
        <v>43647</v>
      </c>
      <c r="W3655">
        <v>364</v>
      </c>
      <c r="X3655" t="str">
        <f t="shared" si="231"/>
        <v>Active</v>
      </c>
      <c r="Y3655" t="s">
        <v>15615</v>
      </c>
    </row>
    <row r="3656" spans="1:25" x14ac:dyDescent="0.25">
      <c r="A3656">
        <v>3655</v>
      </c>
      <c r="B3656" t="s">
        <v>2637</v>
      </c>
      <c r="C3656">
        <v>3507</v>
      </c>
      <c r="D3656" t="str">
        <f>VLOOKUP($C3656,Hosts!$A:$O,10,0)</f>
        <v>New York</v>
      </c>
      <c r="E3656" s="67">
        <f>INDEX(Hosts!$A:$O,MATCH(Places!$C3656,Hosts!$A:$A,0),MATCH(Places!E$1,Hosts!$1:$1,0))</f>
        <v>1</v>
      </c>
      <c r="F3656" s="67">
        <f>INDEX(Hosts!$A:$O,MATCH(Places!$C3656,Hosts!$A:$A,0),MATCH(Places!F$1,Hosts!$1:$1,0))</f>
        <v>0.96</v>
      </c>
      <c r="G3656" s="67" t="str">
        <f>INDEX(Hosts!$A:$O,MATCH(Places!$C3656,Hosts!$A:$A,0),MATCH(Places!G$1,Hosts!$1:$1,0))</f>
        <v>Yes</v>
      </c>
      <c r="H3656">
        <v>10</v>
      </c>
      <c r="I3656" t="str">
        <f>VLOOKUP($H3656,Neighborhoods!$A:$C,2,0)</f>
        <v>Brooklyn</v>
      </c>
      <c r="J3656" t="str">
        <f>VLOOKUP($H3656,Neighborhoods!$A:$C,3,0)</f>
        <v>East Flatbush</v>
      </c>
      <c r="K3656" t="s">
        <v>1</v>
      </c>
      <c r="L3656" t="str">
        <f t="shared" si="228"/>
        <v>Yes</v>
      </c>
      <c r="M3656">
        <v>3</v>
      </c>
      <c r="N3656" t="str" cm="1">
        <f t="array" ref="N3656">_xlfn.IFS(M3656&lt;=2,"Small",M3656&lt;=5,"Medium",M3656&gt;5,"Large")</f>
        <v>Medium</v>
      </c>
      <c r="O3656" s="50">
        <v>39</v>
      </c>
      <c r="P3656" s="67">
        <f t="shared" si="229"/>
        <v>0.03</v>
      </c>
      <c r="Q3656" s="52">
        <v>4.74</v>
      </c>
      <c r="R3656" s="52" t="str" cm="1">
        <f t="array" ref="R3656">_xlfn.IFS(ROUND(Q3656,0)=5,"Excellent",ROUND(Q3656,0)=4,"Good",ROUND(Q3656,0)=3,"Ok",ROUND(Q3656,0)&lt;3,"Bad")</f>
        <v>Excellent</v>
      </c>
      <c r="S3656">
        <v>27</v>
      </c>
      <c r="T3656" t="str">
        <f t="shared" si="230"/>
        <v>No</v>
      </c>
      <c r="U3656" s="65">
        <v>43254</v>
      </c>
      <c r="V3656" s="65">
        <v>43701</v>
      </c>
      <c r="W3656">
        <v>0</v>
      </c>
      <c r="X3656" t="str">
        <f t="shared" si="231"/>
        <v>Inactive</v>
      </c>
      <c r="Y3656" t="s">
        <v>15616</v>
      </c>
    </row>
    <row r="3657" spans="1:25" x14ac:dyDescent="0.25">
      <c r="A3657">
        <v>3656</v>
      </c>
      <c r="B3657" t="s">
        <v>2638</v>
      </c>
      <c r="C3657">
        <v>3549</v>
      </c>
      <c r="D3657" t="str">
        <f>VLOOKUP($C3657,Hosts!$A:$O,10,0)</f>
        <v>New York</v>
      </c>
      <c r="E3657" s="67">
        <f>INDEX(Hosts!$A:$O,MATCH(Places!$C3657,Hosts!$A:$A,0),MATCH(Places!E$1,Hosts!$1:$1,0))</f>
        <v>1</v>
      </c>
      <c r="F3657" s="67">
        <f>INDEX(Hosts!$A:$O,MATCH(Places!$C3657,Hosts!$A:$A,0),MATCH(Places!F$1,Hosts!$1:$1,0))</f>
        <v>0.92</v>
      </c>
      <c r="G3657" s="67" t="str">
        <f>INDEX(Hosts!$A:$O,MATCH(Places!$C3657,Hosts!$A:$A,0),MATCH(Places!G$1,Hosts!$1:$1,0))</f>
        <v>Yes</v>
      </c>
      <c r="H3657">
        <v>3</v>
      </c>
      <c r="I3657" t="str">
        <f>VLOOKUP($H3657,Neighborhoods!$A:$C,2,0)</f>
        <v>Bronx</v>
      </c>
      <c r="J3657" t="str">
        <f>VLOOKUP($H3657,Neighborhoods!$A:$C,3,0)</f>
        <v>Longwood</v>
      </c>
      <c r="K3657" t="s">
        <v>11822</v>
      </c>
      <c r="L3657" t="str">
        <f t="shared" si="228"/>
        <v>No</v>
      </c>
      <c r="M3657">
        <v>1</v>
      </c>
      <c r="N3657" t="str" cm="1">
        <f t="array" ref="N3657">_xlfn.IFS(M3657&lt;=2,"Small",M3657&lt;=5,"Medium",M3657&gt;5,"Large")</f>
        <v>Small</v>
      </c>
      <c r="O3657" s="50">
        <v>59</v>
      </c>
      <c r="P3657" s="67">
        <f t="shared" si="229"/>
        <v>0.03</v>
      </c>
      <c r="Q3657" s="52">
        <v>4.78</v>
      </c>
      <c r="R3657" s="52" t="str" cm="1">
        <f t="array" ref="R3657">_xlfn.IFS(ROUND(Q3657,0)=5,"Excellent",ROUND(Q3657,0)=4,"Good",ROUND(Q3657,0)=3,"Ok",ROUND(Q3657,0)&lt;3,"Bad")</f>
        <v>Excellent</v>
      </c>
      <c r="S3657">
        <v>9</v>
      </c>
      <c r="T3657" t="str">
        <f t="shared" si="230"/>
        <v>No</v>
      </c>
      <c r="U3657" s="65">
        <v>43300</v>
      </c>
      <c r="V3657" s="65">
        <v>43625</v>
      </c>
      <c r="W3657">
        <v>364</v>
      </c>
      <c r="X3657" t="str">
        <f t="shared" si="231"/>
        <v>Active</v>
      </c>
      <c r="Y3657" t="s">
        <v>15615</v>
      </c>
    </row>
    <row r="3658" spans="1:25" x14ac:dyDescent="0.25">
      <c r="A3658">
        <v>3657</v>
      </c>
      <c r="B3658" t="s">
        <v>15113</v>
      </c>
      <c r="C3658">
        <v>3544</v>
      </c>
      <c r="D3658" t="str">
        <f>VLOOKUP($C3658,Hosts!$A:$O,10,0)</f>
        <v>New York</v>
      </c>
      <c r="E3658" s="67">
        <f>INDEX(Hosts!$A:$O,MATCH(Places!$C3658,Hosts!$A:$A,0),MATCH(Places!E$1,Hosts!$1:$1,0))</f>
        <v>0.9</v>
      </c>
      <c r="F3658" s="67">
        <f>INDEX(Hosts!$A:$O,MATCH(Places!$C3658,Hosts!$A:$A,0),MATCH(Places!F$1,Hosts!$1:$1,0))</f>
        <v>0.99</v>
      </c>
      <c r="G3658" s="67" t="str">
        <f>INDEX(Hosts!$A:$O,MATCH(Places!$C3658,Hosts!$A:$A,0),MATCH(Places!G$1,Hosts!$1:$1,0))</f>
        <v>No</v>
      </c>
      <c r="H3658">
        <v>17</v>
      </c>
      <c r="I3658" t="str">
        <f>VLOOKUP($H3658,Neighborhoods!$A:$C,2,0)</f>
        <v>Manhattan</v>
      </c>
      <c r="J3658" t="str">
        <f>VLOOKUP($H3658,Neighborhoods!$A:$C,3,0)</f>
        <v>Hell's Kitchen</v>
      </c>
      <c r="K3658" t="s">
        <v>1</v>
      </c>
      <c r="L3658" t="str">
        <f t="shared" si="228"/>
        <v>Yes</v>
      </c>
      <c r="M3658">
        <v>2</v>
      </c>
      <c r="N3658" t="str" cm="1">
        <f t="array" ref="N3658">_xlfn.IFS(M3658&lt;=2,"Small",M3658&lt;=5,"Medium",M3658&gt;5,"Large")</f>
        <v>Small</v>
      </c>
      <c r="O3658" s="50">
        <v>99</v>
      </c>
      <c r="P3658" s="67">
        <f t="shared" si="229"/>
        <v>0.03</v>
      </c>
      <c r="Q3658" s="52">
        <v>4.6399999999999997</v>
      </c>
      <c r="R3658" s="52" t="str" cm="1">
        <f t="array" ref="R3658">_xlfn.IFS(ROUND(Q3658,0)=5,"Excellent",ROUND(Q3658,0)=4,"Good",ROUND(Q3658,0)=3,"Ok",ROUND(Q3658,0)&lt;3,"Bad")</f>
        <v>Excellent</v>
      </c>
      <c r="S3658">
        <v>14</v>
      </c>
      <c r="T3658" t="str">
        <f t="shared" si="230"/>
        <v>No</v>
      </c>
      <c r="U3658" s="65">
        <v>43358</v>
      </c>
      <c r="V3658" s="65">
        <v>43829</v>
      </c>
      <c r="W3658">
        <v>365</v>
      </c>
      <c r="X3658" t="str">
        <f t="shared" si="231"/>
        <v>Active</v>
      </c>
      <c r="Y3658" t="s">
        <v>15616</v>
      </c>
    </row>
    <row r="3659" spans="1:25" x14ac:dyDescent="0.25">
      <c r="A3659">
        <v>3658</v>
      </c>
      <c r="B3659" t="s">
        <v>15533</v>
      </c>
      <c r="C3659">
        <v>3520</v>
      </c>
      <c r="D3659" t="str">
        <f>VLOOKUP($C3659,Hosts!$A:$O,10,0)</f>
        <v>New York</v>
      </c>
      <c r="E3659" s="67">
        <f>INDEX(Hosts!$A:$O,MATCH(Places!$C3659,Hosts!$A:$A,0),MATCH(Places!E$1,Hosts!$1:$1,0))</f>
        <v>1</v>
      </c>
      <c r="F3659" s="67">
        <f>INDEX(Hosts!$A:$O,MATCH(Places!$C3659,Hosts!$A:$A,0),MATCH(Places!F$1,Hosts!$1:$1,0))</f>
        <v>1</v>
      </c>
      <c r="G3659" s="67" t="str">
        <f>INDEX(Hosts!$A:$O,MATCH(Places!$C3659,Hosts!$A:$A,0),MATCH(Places!G$1,Hosts!$1:$1,0))</f>
        <v>Yes</v>
      </c>
      <c r="H3659">
        <v>11</v>
      </c>
      <c r="I3659" t="str">
        <f>VLOOKUP($H3659,Neighborhoods!$A:$C,2,0)</f>
        <v>Brooklyn</v>
      </c>
      <c r="J3659" t="str">
        <f>VLOOKUP($H3659,Neighborhoods!$A:$C,3,0)</f>
        <v>Greenpoint</v>
      </c>
      <c r="K3659" t="s">
        <v>1</v>
      </c>
      <c r="L3659" t="str">
        <f t="shared" si="228"/>
        <v>Yes</v>
      </c>
      <c r="M3659">
        <v>1</v>
      </c>
      <c r="N3659" t="str" cm="1">
        <f t="array" ref="N3659">_xlfn.IFS(M3659&lt;=2,"Small",M3659&lt;=5,"Medium",M3659&gt;5,"Large")</f>
        <v>Small</v>
      </c>
      <c r="O3659" s="50">
        <v>60</v>
      </c>
      <c r="P3659" s="67">
        <f t="shared" si="229"/>
        <v>0.03</v>
      </c>
      <c r="Q3659" s="52">
        <v>5</v>
      </c>
      <c r="R3659" s="52" t="str" cm="1">
        <f t="array" ref="R3659">_xlfn.IFS(ROUND(Q3659,0)=5,"Excellent",ROUND(Q3659,0)=4,"Good",ROUND(Q3659,0)=3,"Ok",ROUND(Q3659,0)&lt;3,"Bad")</f>
        <v>Excellent</v>
      </c>
      <c r="S3659">
        <v>3</v>
      </c>
      <c r="T3659" t="str">
        <f t="shared" si="230"/>
        <v>No</v>
      </c>
      <c r="U3659" s="65">
        <v>43257</v>
      </c>
      <c r="V3659" s="65">
        <v>43295</v>
      </c>
      <c r="W3659">
        <v>0</v>
      </c>
      <c r="X3659" t="str">
        <f t="shared" si="231"/>
        <v>Inactive</v>
      </c>
      <c r="Y3659" t="s">
        <v>15615</v>
      </c>
    </row>
    <row r="3660" spans="1:25" x14ac:dyDescent="0.25">
      <c r="A3660">
        <v>3659</v>
      </c>
      <c r="B3660" t="s">
        <v>2639</v>
      </c>
      <c r="C3660">
        <v>552</v>
      </c>
      <c r="D3660" t="str">
        <f>VLOOKUP($C3660,Hosts!$A:$O,10,0)</f>
        <v>New York</v>
      </c>
      <c r="E3660" s="67">
        <f>INDEX(Hosts!$A:$O,MATCH(Places!$C3660,Hosts!$A:$A,0),MATCH(Places!E$1,Hosts!$1:$1,0))</f>
        <v>0.75</v>
      </c>
      <c r="F3660" s="67">
        <f>INDEX(Hosts!$A:$O,MATCH(Places!$C3660,Hosts!$A:$A,0),MATCH(Places!F$1,Hosts!$1:$1,0))</f>
        <v>0.86</v>
      </c>
      <c r="G3660" s="67" t="str">
        <f>INDEX(Hosts!$A:$O,MATCH(Places!$C3660,Hosts!$A:$A,0),MATCH(Places!G$1,Hosts!$1:$1,0))</f>
        <v>No</v>
      </c>
      <c r="H3660">
        <v>12</v>
      </c>
      <c r="I3660" t="str">
        <f>VLOOKUP($H3660,Neighborhoods!$A:$C,2,0)</f>
        <v>Brooklyn</v>
      </c>
      <c r="J3660" t="str">
        <f>VLOOKUP($H3660,Neighborhoods!$A:$C,3,0)</f>
        <v>Williamsburg</v>
      </c>
      <c r="K3660" t="s">
        <v>1</v>
      </c>
      <c r="L3660" t="str">
        <f t="shared" si="228"/>
        <v>Yes</v>
      </c>
      <c r="M3660">
        <v>2</v>
      </c>
      <c r="N3660" t="str" cm="1">
        <f t="array" ref="N3660">_xlfn.IFS(M3660&lt;=2,"Small",M3660&lt;=5,"Medium",M3660&gt;5,"Large")</f>
        <v>Small</v>
      </c>
      <c r="O3660" s="50">
        <v>125</v>
      </c>
      <c r="P3660" s="67">
        <f t="shared" si="229"/>
        <v>0.03</v>
      </c>
      <c r="Q3660" s="52">
        <v>4.8</v>
      </c>
      <c r="R3660" s="52" t="str" cm="1">
        <f t="array" ref="R3660">_xlfn.IFS(ROUND(Q3660,0)=5,"Excellent",ROUND(Q3660,0)=4,"Good",ROUND(Q3660,0)=3,"Ok",ROUND(Q3660,0)&lt;3,"Bad")</f>
        <v>Excellent</v>
      </c>
      <c r="S3660">
        <v>46</v>
      </c>
      <c r="T3660" t="str">
        <f t="shared" si="230"/>
        <v>No</v>
      </c>
      <c r="U3660" s="65">
        <v>43261</v>
      </c>
      <c r="V3660" s="65">
        <v>43901</v>
      </c>
      <c r="W3660">
        <v>44</v>
      </c>
      <c r="X3660" t="str">
        <f t="shared" si="231"/>
        <v>Active</v>
      </c>
      <c r="Y3660" t="s">
        <v>15615</v>
      </c>
    </row>
    <row r="3661" spans="1:25" x14ac:dyDescent="0.25">
      <c r="A3661">
        <v>3660</v>
      </c>
      <c r="B3661" t="s">
        <v>2640</v>
      </c>
      <c r="C3661">
        <v>497</v>
      </c>
      <c r="D3661" t="str">
        <f>VLOOKUP($C3661,Hosts!$A:$O,10,0)</f>
        <v>New York</v>
      </c>
      <c r="E3661" s="67">
        <f>INDEX(Hosts!$A:$O,MATCH(Places!$C3661,Hosts!$A:$A,0),MATCH(Places!E$1,Hosts!$1:$1,0))</f>
        <v>1</v>
      </c>
      <c r="F3661" s="67">
        <f>INDEX(Hosts!$A:$O,MATCH(Places!$C3661,Hosts!$A:$A,0),MATCH(Places!F$1,Hosts!$1:$1,0))</f>
        <v>1</v>
      </c>
      <c r="G3661" s="67" t="str">
        <f>INDEX(Hosts!$A:$O,MATCH(Places!$C3661,Hosts!$A:$A,0),MATCH(Places!G$1,Hosts!$1:$1,0))</f>
        <v>No</v>
      </c>
      <c r="H3661">
        <v>12</v>
      </c>
      <c r="I3661" t="str">
        <f>VLOOKUP($H3661,Neighborhoods!$A:$C,2,0)</f>
        <v>Brooklyn</v>
      </c>
      <c r="J3661" t="str">
        <f>VLOOKUP($H3661,Neighborhoods!$A:$C,3,0)</f>
        <v>Williamsburg</v>
      </c>
      <c r="K3661" t="s">
        <v>1</v>
      </c>
      <c r="L3661" t="str">
        <f t="shared" si="228"/>
        <v>Yes</v>
      </c>
      <c r="M3661">
        <v>2</v>
      </c>
      <c r="N3661" t="str" cm="1">
        <f t="array" ref="N3661">_xlfn.IFS(M3661&lt;=2,"Small",M3661&lt;=5,"Medium",M3661&gt;5,"Large")</f>
        <v>Small</v>
      </c>
      <c r="O3661" s="50">
        <v>150</v>
      </c>
      <c r="P3661" s="67">
        <f t="shared" si="229"/>
        <v>0.03</v>
      </c>
      <c r="Q3661" s="52">
        <v>4.91</v>
      </c>
      <c r="R3661" s="52" t="str" cm="1">
        <f t="array" ref="R3661">_xlfn.IFS(ROUND(Q3661,0)=5,"Excellent",ROUND(Q3661,0)=4,"Good",ROUND(Q3661,0)=3,"Ok",ROUND(Q3661,0)&lt;3,"Bad")</f>
        <v>Excellent</v>
      </c>
      <c r="S3661">
        <v>11</v>
      </c>
      <c r="T3661" t="str">
        <f t="shared" si="230"/>
        <v>No</v>
      </c>
      <c r="U3661" s="65">
        <v>43710</v>
      </c>
      <c r="V3661" s="65">
        <v>43831</v>
      </c>
      <c r="W3661">
        <v>107</v>
      </c>
      <c r="X3661" t="str">
        <f t="shared" si="231"/>
        <v>Active</v>
      </c>
      <c r="Y3661" t="s">
        <v>15616</v>
      </c>
    </row>
    <row r="3662" spans="1:25" x14ac:dyDescent="0.25">
      <c r="A3662">
        <v>3661</v>
      </c>
      <c r="B3662" t="s">
        <v>14335</v>
      </c>
      <c r="C3662">
        <v>3171</v>
      </c>
      <c r="D3662" t="str">
        <f>VLOOKUP($C3662,Hosts!$A:$O,10,0)</f>
        <v>New York</v>
      </c>
      <c r="E3662" s="67">
        <f>INDEX(Hosts!$A:$O,MATCH(Places!$C3662,Hosts!$A:$A,0),MATCH(Places!E$1,Hosts!$1:$1,0))</f>
        <v>1</v>
      </c>
      <c r="F3662" s="67">
        <f>INDEX(Hosts!$A:$O,MATCH(Places!$C3662,Hosts!$A:$A,0),MATCH(Places!F$1,Hosts!$1:$1,0))</f>
        <v>0.7</v>
      </c>
      <c r="G3662" s="67" t="str">
        <f>INDEX(Hosts!$A:$O,MATCH(Places!$C3662,Hosts!$A:$A,0),MATCH(Places!G$1,Hosts!$1:$1,0))</f>
        <v>Yes</v>
      </c>
      <c r="H3662">
        <v>9</v>
      </c>
      <c r="I3662" t="str">
        <f>VLOOKUP($H3662,Neighborhoods!$A:$C,2,0)</f>
        <v>Brooklyn</v>
      </c>
      <c r="J3662" t="str">
        <f>VLOOKUP($H3662,Neighborhoods!$A:$C,3,0)</f>
        <v>Crown Heights</v>
      </c>
      <c r="K3662" t="s">
        <v>1</v>
      </c>
      <c r="L3662" t="str">
        <f t="shared" si="228"/>
        <v>Yes</v>
      </c>
      <c r="M3662">
        <v>2</v>
      </c>
      <c r="N3662" t="str" cm="1">
        <f t="array" ref="N3662">_xlfn.IFS(M3662&lt;=2,"Small",M3662&lt;=5,"Medium",M3662&gt;5,"Large")</f>
        <v>Small</v>
      </c>
      <c r="O3662" s="50">
        <v>80</v>
      </c>
      <c r="P3662" s="67">
        <f t="shared" si="229"/>
        <v>0.03</v>
      </c>
      <c r="Q3662" s="52">
        <v>5</v>
      </c>
      <c r="R3662" s="52" t="str" cm="1">
        <f t="array" ref="R3662">_xlfn.IFS(ROUND(Q3662,0)=5,"Excellent",ROUND(Q3662,0)=4,"Good",ROUND(Q3662,0)=3,"Ok",ROUND(Q3662,0)&lt;3,"Bad")</f>
        <v>Excellent</v>
      </c>
      <c r="S3662">
        <v>18</v>
      </c>
      <c r="T3662" t="str">
        <f t="shared" si="230"/>
        <v>No</v>
      </c>
      <c r="U3662" s="65">
        <v>43708</v>
      </c>
      <c r="V3662" s="65">
        <v>43903</v>
      </c>
      <c r="W3662">
        <v>56</v>
      </c>
      <c r="X3662" t="str">
        <f t="shared" si="231"/>
        <v>Active</v>
      </c>
      <c r="Y3662" t="s">
        <v>15615</v>
      </c>
    </row>
    <row r="3663" spans="1:25" x14ac:dyDescent="0.25">
      <c r="A3663">
        <v>3662</v>
      </c>
      <c r="B3663" t="s">
        <v>2641</v>
      </c>
      <c r="C3663">
        <v>1394</v>
      </c>
      <c r="D3663" t="str">
        <f>VLOOKUP($C3663,Hosts!$A:$O,10,0)</f>
        <v>New York</v>
      </c>
      <c r="E3663" s="67">
        <f>INDEX(Hosts!$A:$O,MATCH(Places!$C3663,Hosts!$A:$A,0),MATCH(Places!E$1,Hosts!$1:$1,0))</f>
        <v>1</v>
      </c>
      <c r="F3663" s="67">
        <f>INDEX(Hosts!$A:$O,MATCH(Places!$C3663,Hosts!$A:$A,0),MATCH(Places!F$1,Hosts!$1:$1,0))</f>
        <v>0.92</v>
      </c>
      <c r="G3663" s="67" t="str">
        <f>INDEX(Hosts!$A:$O,MATCH(Places!$C3663,Hosts!$A:$A,0),MATCH(Places!G$1,Hosts!$1:$1,0))</f>
        <v>No</v>
      </c>
      <c r="H3663">
        <v>11</v>
      </c>
      <c r="I3663" t="str">
        <f>VLOOKUP($H3663,Neighborhoods!$A:$C,2,0)</f>
        <v>Brooklyn</v>
      </c>
      <c r="J3663" t="str">
        <f>VLOOKUP($H3663,Neighborhoods!$A:$C,3,0)</f>
        <v>Greenpoint</v>
      </c>
      <c r="K3663" t="s">
        <v>11822</v>
      </c>
      <c r="L3663" t="str">
        <f t="shared" si="228"/>
        <v>No</v>
      </c>
      <c r="M3663">
        <v>2</v>
      </c>
      <c r="N3663" t="str" cm="1">
        <f t="array" ref="N3663">_xlfn.IFS(M3663&lt;=2,"Small",M3663&lt;=5,"Medium",M3663&gt;5,"Large")</f>
        <v>Small</v>
      </c>
      <c r="O3663" s="50">
        <v>110</v>
      </c>
      <c r="P3663" s="67">
        <f t="shared" si="229"/>
        <v>0.03</v>
      </c>
      <c r="Q3663" s="52">
        <v>4.8600000000000003</v>
      </c>
      <c r="R3663" s="52" t="str" cm="1">
        <f t="array" ref="R3663">_xlfn.IFS(ROUND(Q3663,0)=5,"Excellent",ROUND(Q3663,0)=4,"Good",ROUND(Q3663,0)=3,"Ok",ROUND(Q3663,0)&lt;3,"Bad")</f>
        <v>Excellent</v>
      </c>
      <c r="S3663">
        <v>14</v>
      </c>
      <c r="T3663" t="str">
        <f t="shared" si="230"/>
        <v>No</v>
      </c>
      <c r="U3663" s="65">
        <v>43297</v>
      </c>
      <c r="V3663" s="65">
        <v>43548</v>
      </c>
      <c r="W3663">
        <v>0</v>
      </c>
      <c r="X3663" t="str">
        <f t="shared" si="231"/>
        <v>Inactive</v>
      </c>
      <c r="Y3663" t="s">
        <v>15615</v>
      </c>
    </row>
    <row r="3664" spans="1:25" x14ac:dyDescent="0.25">
      <c r="A3664">
        <v>3663</v>
      </c>
      <c r="B3664" t="s">
        <v>2642</v>
      </c>
      <c r="C3664">
        <v>1425</v>
      </c>
      <c r="D3664" t="str">
        <f>VLOOKUP($C3664,Hosts!$A:$O,10,0)</f>
        <v>New York</v>
      </c>
      <c r="E3664" s="67">
        <f>INDEX(Hosts!$A:$O,MATCH(Places!$C3664,Hosts!$A:$A,0),MATCH(Places!E$1,Hosts!$1:$1,0))</f>
        <v>0.67</v>
      </c>
      <c r="F3664" s="67">
        <f>INDEX(Hosts!$A:$O,MATCH(Places!$C3664,Hosts!$A:$A,0),MATCH(Places!F$1,Hosts!$1:$1,0))</f>
        <v>0.33</v>
      </c>
      <c r="G3664" s="67" t="str">
        <f>INDEX(Hosts!$A:$O,MATCH(Places!$C3664,Hosts!$A:$A,0),MATCH(Places!G$1,Hosts!$1:$1,0))</f>
        <v>No</v>
      </c>
      <c r="H3664">
        <v>8</v>
      </c>
      <c r="I3664" t="str">
        <f>VLOOKUP($H3664,Neighborhoods!$A:$C,2,0)</f>
        <v>Brooklyn</v>
      </c>
      <c r="J3664" t="str">
        <f>VLOOKUP($H3664,Neighborhoods!$A:$C,3,0)</f>
        <v>Bushwick</v>
      </c>
      <c r="K3664" t="s">
        <v>1</v>
      </c>
      <c r="L3664" t="str">
        <f t="shared" si="228"/>
        <v>Yes</v>
      </c>
      <c r="M3664">
        <v>2</v>
      </c>
      <c r="N3664" t="str" cm="1">
        <f t="array" ref="N3664">_xlfn.IFS(M3664&lt;=2,"Small",M3664&lt;=5,"Medium",M3664&gt;5,"Large")</f>
        <v>Small</v>
      </c>
      <c r="O3664" s="50">
        <v>36</v>
      </c>
      <c r="P3664" s="67">
        <f t="shared" si="229"/>
        <v>0.03</v>
      </c>
      <c r="Q3664" s="52">
        <v>4</v>
      </c>
      <c r="R3664" s="52" t="str" cm="1">
        <f t="array" ref="R3664">_xlfn.IFS(ROUND(Q3664,0)=5,"Excellent",ROUND(Q3664,0)=4,"Good",ROUND(Q3664,0)=3,"Ok",ROUND(Q3664,0)&lt;3,"Bad")</f>
        <v>Good</v>
      </c>
      <c r="S3664">
        <v>7</v>
      </c>
      <c r="T3664" t="str">
        <f t="shared" si="230"/>
        <v>No</v>
      </c>
      <c r="U3664" s="65">
        <v>43257</v>
      </c>
      <c r="V3664" s="65">
        <v>43770</v>
      </c>
      <c r="W3664">
        <v>365</v>
      </c>
      <c r="X3664" t="str">
        <f t="shared" si="231"/>
        <v>Active</v>
      </c>
      <c r="Y3664" t="s">
        <v>15615</v>
      </c>
    </row>
    <row r="3665" spans="1:25" x14ac:dyDescent="0.25">
      <c r="A3665">
        <v>3664</v>
      </c>
      <c r="B3665" t="s">
        <v>2643</v>
      </c>
      <c r="C3665">
        <v>3549</v>
      </c>
      <c r="D3665" t="str">
        <f>VLOOKUP($C3665,Hosts!$A:$O,10,0)</f>
        <v>New York</v>
      </c>
      <c r="E3665" s="67">
        <f>INDEX(Hosts!$A:$O,MATCH(Places!$C3665,Hosts!$A:$A,0),MATCH(Places!E$1,Hosts!$1:$1,0))</f>
        <v>1</v>
      </c>
      <c r="F3665" s="67">
        <f>INDEX(Hosts!$A:$O,MATCH(Places!$C3665,Hosts!$A:$A,0),MATCH(Places!F$1,Hosts!$1:$1,0))</f>
        <v>0.92</v>
      </c>
      <c r="G3665" s="67" t="str">
        <f>INDEX(Hosts!$A:$O,MATCH(Places!$C3665,Hosts!$A:$A,0),MATCH(Places!G$1,Hosts!$1:$1,0))</f>
        <v>Yes</v>
      </c>
      <c r="H3665">
        <v>3</v>
      </c>
      <c r="I3665" t="str">
        <f>VLOOKUP($H3665,Neighborhoods!$A:$C,2,0)</f>
        <v>Bronx</v>
      </c>
      <c r="J3665" t="str">
        <f>VLOOKUP($H3665,Neighborhoods!$A:$C,3,0)</f>
        <v>Longwood</v>
      </c>
      <c r="K3665" t="s">
        <v>1</v>
      </c>
      <c r="L3665" t="str">
        <f t="shared" si="228"/>
        <v>Yes</v>
      </c>
      <c r="M3665">
        <v>1</v>
      </c>
      <c r="N3665" t="str" cm="1">
        <f t="array" ref="N3665">_xlfn.IFS(M3665&lt;=2,"Small",M3665&lt;=5,"Medium",M3665&gt;5,"Large")</f>
        <v>Small</v>
      </c>
      <c r="O3665" s="50">
        <v>30</v>
      </c>
      <c r="P3665" s="67">
        <f t="shared" si="229"/>
        <v>0.03</v>
      </c>
      <c r="Q3665" s="52">
        <v>4.76</v>
      </c>
      <c r="R3665" s="52" t="str" cm="1">
        <f t="array" ref="R3665">_xlfn.IFS(ROUND(Q3665,0)=5,"Excellent",ROUND(Q3665,0)=4,"Good",ROUND(Q3665,0)=3,"Ok",ROUND(Q3665,0)&lt;3,"Bad")</f>
        <v>Excellent</v>
      </c>
      <c r="S3665">
        <v>63</v>
      </c>
      <c r="T3665" t="str">
        <f t="shared" si="230"/>
        <v>No</v>
      </c>
      <c r="U3665" s="65">
        <v>43252</v>
      </c>
      <c r="V3665" s="65">
        <v>43866</v>
      </c>
      <c r="W3665">
        <v>364</v>
      </c>
      <c r="X3665" t="str">
        <f t="shared" si="231"/>
        <v>Active</v>
      </c>
      <c r="Y3665" t="s">
        <v>15615</v>
      </c>
    </row>
    <row r="3666" spans="1:25" x14ac:dyDescent="0.25">
      <c r="A3666">
        <v>3665</v>
      </c>
      <c r="B3666" t="s">
        <v>14869</v>
      </c>
      <c r="C3666">
        <v>3551</v>
      </c>
      <c r="D3666" t="str">
        <f>VLOOKUP($C3666,Hosts!$A:$O,10,0)</f>
        <v>New York</v>
      </c>
      <c r="E3666" s="67">
        <f>INDEX(Hosts!$A:$O,MATCH(Places!$C3666,Hosts!$A:$A,0),MATCH(Places!E$1,Hosts!$1:$1,0))</f>
        <v>1</v>
      </c>
      <c r="F3666" s="67">
        <f>INDEX(Hosts!$A:$O,MATCH(Places!$C3666,Hosts!$A:$A,0),MATCH(Places!F$1,Hosts!$1:$1,0))</f>
        <v>1</v>
      </c>
      <c r="G3666" s="67" t="str">
        <f>INDEX(Hosts!$A:$O,MATCH(Places!$C3666,Hosts!$A:$A,0),MATCH(Places!G$1,Hosts!$1:$1,0))</f>
        <v>No</v>
      </c>
      <c r="H3666">
        <v>20</v>
      </c>
      <c r="I3666" t="str">
        <f>VLOOKUP($H3666,Neighborhoods!$A:$C,2,0)</f>
        <v>Manhattan</v>
      </c>
      <c r="J3666" t="str">
        <f>VLOOKUP($H3666,Neighborhoods!$A:$C,3,0)</f>
        <v>Upper West Side</v>
      </c>
      <c r="K3666" t="s">
        <v>1</v>
      </c>
      <c r="L3666" t="str">
        <f t="shared" si="228"/>
        <v>Yes</v>
      </c>
      <c r="M3666">
        <v>2</v>
      </c>
      <c r="N3666" t="str" cm="1">
        <f t="array" ref="N3666">_xlfn.IFS(M3666&lt;=2,"Small",M3666&lt;=5,"Medium",M3666&gt;5,"Large")</f>
        <v>Small</v>
      </c>
      <c r="O3666" s="50">
        <v>83</v>
      </c>
      <c r="P3666" s="67">
        <f t="shared" si="229"/>
        <v>0.03</v>
      </c>
      <c r="Q3666" s="52">
        <v>4.5</v>
      </c>
      <c r="R3666" s="52" t="str" cm="1">
        <f t="array" ref="R3666">_xlfn.IFS(ROUND(Q3666,0)=5,"Excellent",ROUND(Q3666,0)=4,"Good",ROUND(Q3666,0)=3,"Ok",ROUND(Q3666,0)&lt;3,"Bad")</f>
        <v>Excellent</v>
      </c>
      <c r="S3666">
        <v>88</v>
      </c>
      <c r="T3666" t="str">
        <f t="shared" si="230"/>
        <v>No</v>
      </c>
      <c r="U3666" s="65">
        <v>43252</v>
      </c>
      <c r="V3666" s="65">
        <v>44042</v>
      </c>
      <c r="W3666">
        <v>57</v>
      </c>
      <c r="X3666" t="str">
        <f t="shared" si="231"/>
        <v>Active</v>
      </c>
      <c r="Y3666" t="s">
        <v>15616</v>
      </c>
    </row>
    <row r="3667" spans="1:25" x14ac:dyDescent="0.25">
      <c r="A3667">
        <v>3666</v>
      </c>
      <c r="B3667" t="s">
        <v>2644</v>
      </c>
      <c r="C3667">
        <v>3013</v>
      </c>
      <c r="D3667" t="str">
        <f>VLOOKUP($C3667,Hosts!$A:$O,10,0)</f>
        <v>New York</v>
      </c>
      <c r="E3667" s="67">
        <f>INDEX(Hosts!$A:$O,MATCH(Places!$C3667,Hosts!$A:$A,0),MATCH(Places!E$1,Hosts!$1:$1,0))</f>
        <v>1</v>
      </c>
      <c r="F3667" s="67">
        <f>INDEX(Hosts!$A:$O,MATCH(Places!$C3667,Hosts!$A:$A,0),MATCH(Places!F$1,Hosts!$1:$1,0))</f>
        <v>1</v>
      </c>
      <c r="G3667" s="67" t="str">
        <f>INDEX(Hosts!$A:$O,MATCH(Places!$C3667,Hosts!$A:$A,0),MATCH(Places!G$1,Hosts!$1:$1,0))</f>
        <v>No</v>
      </c>
      <c r="H3667">
        <v>20</v>
      </c>
      <c r="I3667" t="str">
        <f>VLOOKUP($H3667,Neighborhoods!$A:$C,2,0)</f>
        <v>Manhattan</v>
      </c>
      <c r="J3667" t="str">
        <f>VLOOKUP($H3667,Neighborhoods!$A:$C,3,0)</f>
        <v>Upper West Side</v>
      </c>
      <c r="K3667" t="s">
        <v>1</v>
      </c>
      <c r="L3667" t="str">
        <f t="shared" si="228"/>
        <v>Yes</v>
      </c>
      <c r="M3667">
        <v>2</v>
      </c>
      <c r="N3667" t="str" cm="1">
        <f t="array" ref="N3667">_xlfn.IFS(M3667&lt;=2,"Small",M3667&lt;=5,"Medium",M3667&gt;5,"Large")</f>
        <v>Small</v>
      </c>
      <c r="O3667" s="50">
        <v>70</v>
      </c>
      <c r="P3667" s="67">
        <f t="shared" si="229"/>
        <v>0.03</v>
      </c>
      <c r="Q3667" s="52">
        <v>4.57</v>
      </c>
      <c r="R3667" s="52" t="str" cm="1">
        <f t="array" ref="R3667">_xlfn.IFS(ROUND(Q3667,0)=5,"Excellent",ROUND(Q3667,0)=4,"Good",ROUND(Q3667,0)=3,"Ok",ROUND(Q3667,0)&lt;3,"Bad")</f>
        <v>Excellent</v>
      </c>
      <c r="S3667">
        <v>94</v>
      </c>
      <c r="T3667" t="str">
        <f t="shared" si="230"/>
        <v>No</v>
      </c>
      <c r="U3667" s="65">
        <v>43251</v>
      </c>
      <c r="V3667" s="65">
        <v>44001</v>
      </c>
      <c r="W3667">
        <v>0</v>
      </c>
      <c r="X3667" t="str">
        <f t="shared" si="231"/>
        <v>Inactive</v>
      </c>
      <c r="Y3667" t="s">
        <v>15616</v>
      </c>
    </row>
    <row r="3668" spans="1:25" x14ac:dyDescent="0.25">
      <c r="A3668">
        <v>3667</v>
      </c>
      <c r="B3668" t="s">
        <v>15606</v>
      </c>
      <c r="C3668">
        <v>3344</v>
      </c>
      <c r="D3668" t="str">
        <f>VLOOKUP($C3668,Hosts!$A:$O,10,0)</f>
        <v>New York</v>
      </c>
      <c r="E3668" s="67">
        <f>INDEX(Hosts!$A:$O,MATCH(Places!$C3668,Hosts!$A:$A,0),MATCH(Places!E$1,Hosts!$1:$1,0))</f>
        <v>1</v>
      </c>
      <c r="F3668" s="67">
        <f>INDEX(Hosts!$A:$O,MATCH(Places!$C3668,Hosts!$A:$A,0),MATCH(Places!F$1,Hosts!$1:$1,0))</f>
        <v>1</v>
      </c>
      <c r="G3668" s="67" t="str">
        <f>INDEX(Hosts!$A:$O,MATCH(Places!$C3668,Hosts!$A:$A,0),MATCH(Places!G$1,Hosts!$1:$1,0))</f>
        <v>No</v>
      </c>
      <c r="H3668">
        <v>20</v>
      </c>
      <c r="I3668" t="str">
        <f>VLOOKUP($H3668,Neighborhoods!$A:$C,2,0)</f>
        <v>Manhattan</v>
      </c>
      <c r="J3668" t="str">
        <f>VLOOKUP($H3668,Neighborhoods!$A:$C,3,0)</f>
        <v>Upper West Side</v>
      </c>
      <c r="K3668" t="s">
        <v>1</v>
      </c>
      <c r="L3668" t="str">
        <f t="shared" si="228"/>
        <v>Yes</v>
      </c>
      <c r="M3668">
        <v>2</v>
      </c>
      <c r="N3668" t="str" cm="1">
        <f t="array" ref="N3668">_xlfn.IFS(M3668&lt;=2,"Small",M3668&lt;=5,"Medium",M3668&gt;5,"Large")</f>
        <v>Small</v>
      </c>
      <c r="O3668" s="50">
        <v>141</v>
      </c>
      <c r="P3668" s="67">
        <f t="shared" si="229"/>
        <v>0.03</v>
      </c>
      <c r="Q3668" s="52">
        <v>4.6399999999999997</v>
      </c>
      <c r="R3668" s="52" t="str" cm="1">
        <f t="array" ref="R3668">_xlfn.IFS(ROUND(Q3668,0)=5,"Excellent",ROUND(Q3668,0)=4,"Good",ROUND(Q3668,0)=3,"Ok",ROUND(Q3668,0)&lt;3,"Bad")</f>
        <v>Excellent</v>
      </c>
      <c r="S3668">
        <v>84</v>
      </c>
      <c r="T3668" t="str">
        <f t="shared" si="230"/>
        <v>No</v>
      </c>
      <c r="U3668" s="65">
        <v>43251</v>
      </c>
      <c r="V3668" s="65">
        <v>44032</v>
      </c>
      <c r="W3668">
        <v>6</v>
      </c>
      <c r="X3668" t="str">
        <f t="shared" si="231"/>
        <v>Active</v>
      </c>
      <c r="Y3668" t="s">
        <v>15616</v>
      </c>
    </row>
    <row r="3669" spans="1:25" x14ac:dyDescent="0.25">
      <c r="A3669">
        <v>3668</v>
      </c>
      <c r="B3669" t="s">
        <v>2645</v>
      </c>
      <c r="C3669">
        <v>1290</v>
      </c>
      <c r="D3669" t="str">
        <f>VLOOKUP($C3669,Hosts!$A:$O,10,0)</f>
        <v>New York</v>
      </c>
      <c r="E3669" s="67">
        <f>INDEX(Hosts!$A:$O,MATCH(Places!$C3669,Hosts!$A:$A,0),MATCH(Places!E$1,Hosts!$1:$1,0))</f>
        <v>0.75</v>
      </c>
      <c r="F3669" s="67">
        <f>INDEX(Hosts!$A:$O,MATCH(Places!$C3669,Hosts!$A:$A,0),MATCH(Places!F$1,Hosts!$1:$1,0))</f>
        <v>0.97</v>
      </c>
      <c r="G3669" s="67" t="str">
        <f>INDEX(Hosts!$A:$O,MATCH(Places!$C3669,Hosts!$A:$A,0),MATCH(Places!G$1,Hosts!$1:$1,0))</f>
        <v>No</v>
      </c>
      <c r="H3669">
        <v>16</v>
      </c>
      <c r="I3669" t="str">
        <f>VLOOKUP($H3669,Neighborhoods!$A:$C,2,0)</f>
        <v>Manhattan</v>
      </c>
      <c r="J3669" t="str">
        <f>VLOOKUP($H3669,Neighborhoods!$A:$C,3,0)</f>
        <v>Harlem</v>
      </c>
      <c r="K3669" t="s">
        <v>11822</v>
      </c>
      <c r="L3669" t="str">
        <f t="shared" si="228"/>
        <v>No</v>
      </c>
      <c r="M3669">
        <v>5</v>
      </c>
      <c r="N3669" t="str" cm="1">
        <f t="array" ref="N3669">_xlfn.IFS(M3669&lt;=2,"Small",M3669&lt;=5,"Medium",M3669&gt;5,"Large")</f>
        <v>Medium</v>
      </c>
      <c r="O3669" s="50">
        <v>219</v>
      </c>
      <c r="P3669" s="67">
        <f t="shared" si="229"/>
        <v>0.04</v>
      </c>
      <c r="Q3669" s="52">
        <v>4.75</v>
      </c>
      <c r="R3669" s="52" t="str" cm="1">
        <f t="array" ref="R3669">_xlfn.IFS(ROUND(Q3669,0)=5,"Excellent",ROUND(Q3669,0)=4,"Good",ROUND(Q3669,0)=3,"Ok",ROUND(Q3669,0)&lt;3,"Bad")</f>
        <v>Excellent</v>
      </c>
      <c r="S3669">
        <v>53</v>
      </c>
      <c r="T3669" t="str">
        <f t="shared" si="230"/>
        <v>No</v>
      </c>
      <c r="U3669" s="65">
        <v>43395</v>
      </c>
      <c r="V3669" s="65">
        <v>43893</v>
      </c>
      <c r="W3669">
        <v>179</v>
      </c>
      <c r="X3669" t="str">
        <f t="shared" si="231"/>
        <v>Active</v>
      </c>
      <c r="Y3669" t="s">
        <v>15616</v>
      </c>
    </row>
    <row r="3670" spans="1:25" x14ac:dyDescent="0.25">
      <c r="A3670">
        <v>3669</v>
      </c>
      <c r="B3670" t="s">
        <v>2646</v>
      </c>
      <c r="C3670">
        <v>357</v>
      </c>
      <c r="D3670" t="str">
        <f>VLOOKUP($C3670,Hosts!$A:$O,10,0)</f>
        <v>Ohio</v>
      </c>
      <c r="E3670" s="67">
        <f>INDEX(Hosts!$A:$O,MATCH(Places!$C3670,Hosts!$A:$A,0),MATCH(Places!E$1,Hosts!$1:$1,0))</f>
        <v>0.5</v>
      </c>
      <c r="F3670" s="67">
        <f>INDEX(Hosts!$A:$O,MATCH(Places!$C3670,Hosts!$A:$A,0),MATCH(Places!F$1,Hosts!$1:$1,0))</f>
        <v>0.9</v>
      </c>
      <c r="G3670" s="67" t="str">
        <f>INDEX(Hosts!$A:$O,MATCH(Places!$C3670,Hosts!$A:$A,0),MATCH(Places!G$1,Hosts!$1:$1,0))</f>
        <v>No</v>
      </c>
      <c r="H3670">
        <v>12</v>
      </c>
      <c r="I3670" t="str">
        <f>VLOOKUP($H3670,Neighborhoods!$A:$C,2,0)</f>
        <v>Brooklyn</v>
      </c>
      <c r="J3670" t="str">
        <f>VLOOKUP($H3670,Neighborhoods!$A:$C,3,0)</f>
        <v>Williamsburg</v>
      </c>
      <c r="K3670" t="s">
        <v>1</v>
      </c>
      <c r="L3670" t="str">
        <f t="shared" si="228"/>
        <v>Yes</v>
      </c>
      <c r="M3670">
        <v>1</v>
      </c>
      <c r="N3670" t="str" cm="1">
        <f t="array" ref="N3670">_xlfn.IFS(M3670&lt;=2,"Small",M3670&lt;=5,"Medium",M3670&gt;5,"Large")</f>
        <v>Small</v>
      </c>
      <c r="O3670" s="50">
        <v>75</v>
      </c>
      <c r="P3670" s="67">
        <f t="shared" si="229"/>
        <v>0.03</v>
      </c>
      <c r="Q3670" s="52">
        <v>4.79</v>
      </c>
      <c r="R3670" s="52" t="str" cm="1">
        <f t="array" ref="R3670">_xlfn.IFS(ROUND(Q3670,0)=5,"Excellent",ROUND(Q3670,0)=4,"Good",ROUND(Q3670,0)=3,"Ok",ROUND(Q3670,0)&lt;3,"Bad")</f>
        <v>Excellent</v>
      </c>
      <c r="S3670">
        <v>24</v>
      </c>
      <c r="T3670" t="str">
        <f t="shared" si="230"/>
        <v>No</v>
      </c>
      <c r="U3670" s="65">
        <v>43259</v>
      </c>
      <c r="V3670" s="65">
        <v>43891</v>
      </c>
      <c r="W3670">
        <v>74</v>
      </c>
      <c r="X3670" t="str">
        <f t="shared" si="231"/>
        <v>Active</v>
      </c>
      <c r="Y3670" t="s">
        <v>15616</v>
      </c>
    </row>
    <row r="3671" spans="1:25" x14ac:dyDescent="0.25">
      <c r="A3671">
        <v>3670</v>
      </c>
      <c r="B3671" t="s">
        <v>15390</v>
      </c>
      <c r="C3671">
        <v>445</v>
      </c>
      <c r="D3671" t="str">
        <f>VLOOKUP($C3671,Hosts!$A:$O,10,0)</f>
        <v>New York</v>
      </c>
      <c r="E3671" s="67">
        <f>INDEX(Hosts!$A:$O,MATCH(Places!$C3671,Hosts!$A:$A,0),MATCH(Places!E$1,Hosts!$1:$1,0))</f>
        <v>0.9</v>
      </c>
      <c r="F3671" s="67">
        <f>INDEX(Hosts!$A:$O,MATCH(Places!$C3671,Hosts!$A:$A,0),MATCH(Places!F$1,Hosts!$1:$1,0))</f>
        <v>0.99</v>
      </c>
      <c r="G3671" s="67" t="str">
        <f>INDEX(Hosts!$A:$O,MATCH(Places!$C3671,Hosts!$A:$A,0),MATCH(Places!G$1,Hosts!$1:$1,0))</f>
        <v>Yes</v>
      </c>
      <c r="H3671">
        <v>9</v>
      </c>
      <c r="I3671" t="str">
        <f>VLOOKUP($H3671,Neighborhoods!$A:$C,2,0)</f>
        <v>Brooklyn</v>
      </c>
      <c r="J3671" t="str">
        <f>VLOOKUP($H3671,Neighborhoods!$A:$C,3,0)</f>
        <v>Crown Heights</v>
      </c>
      <c r="K3671" t="s">
        <v>1</v>
      </c>
      <c r="L3671" t="str">
        <f t="shared" si="228"/>
        <v>Yes</v>
      </c>
      <c r="M3671">
        <v>2</v>
      </c>
      <c r="N3671" t="str" cm="1">
        <f t="array" ref="N3671">_xlfn.IFS(M3671&lt;=2,"Small",M3671&lt;=5,"Medium",M3671&gt;5,"Large")</f>
        <v>Small</v>
      </c>
      <c r="O3671" s="50">
        <v>98</v>
      </c>
      <c r="P3671" s="67">
        <f t="shared" si="229"/>
        <v>0.03</v>
      </c>
      <c r="Q3671" s="52">
        <v>4.42</v>
      </c>
      <c r="R3671" s="52" t="str" cm="1">
        <f t="array" ref="R3671">_xlfn.IFS(ROUND(Q3671,0)=5,"Excellent",ROUND(Q3671,0)=4,"Good",ROUND(Q3671,0)=3,"Ok",ROUND(Q3671,0)&lt;3,"Bad")</f>
        <v>Good</v>
      </c>
      <c r="S3671">
        <v>12</v>
      </c>
      <c r="T3671" t="str">
        <f t="shared" si="230"/>
        <v>No</v>
      </c>
      <c r="U3671" s="65">
        <v>43260</v>
      </c>
      <c r="V3671" s="65">
        <v>43910</v>
      </c>
      <c r="W3671">
        <v>136</v>
      </c>
      <c r="X3671" t="str">
        <f t="shared" si="231"/>
        <v>Active</v>
      </c>
      <c r="Y3671" t="s">
        <v>15616</v>
      </c>
    </row>
    <row r="3672" spans="1:25" x14ac:dyDescent="0.25">
      <c r="A3672">
        <v>3671</v>
      </c>
      <c r="B3672" t="s">
        <v>2647</v>
      </c>
      <c r="C3672">
        <v>3399</v>
      </c>
      <c r="D3672" t="str">
        <f>VLOOKUP($C3672,Hosts!$A:$O,10,0)</f>
        <v>New York</v>
      </c>
      <c r="E3672" s="67">
        <f>INDEX(Hosts!$A:$O,MATCH(Places!$C3672,Hosts!$A:$A,0),MATCH(Places!E$1,Hosts!$1:$1,0))</f>
        <v>0.69</v>
      </c>
      <c r="F3672" s="67">
        <f>INDEX(Hosts!$A:$O,MATCH(Places!$C3672,Hosts!$A:$A,0),MATCH(Places!F$1,Hosts!$1:$1,0))</f>
        <v>0.77</v>
      </c>
      <c r="G3672" s="67" t="str">
        <f>INDEX(Hosts!$A:$O,MATCH(Places!$C3672,Hosts!$A:$A,0),MATCH(Places!G$1,Hosts!$1:$1,0))</f>
        <v>No</v>
      </c>
      <c r="H3672">
        <v>24</v>
      </c>
      <c r="I3672" t="str">
        <f>VLOOKUP($H3672,Neighborhoods!$A:$C,2,0)</f>
        <v>Queens</v>
      </c>
      <c r="J3672" t="str">
        <f>VLOOKUP($H3672,Neighborhoods!$A:$C,3,0)</f>
        <v>Long Island City</v>
      </c>
      <c r="K3672" t="s">
        <v>11822</v>
      </c>
      <c r="L3672" t="str">
        <f t="shared" si="228"/>
        <v>No</v>
      </c>
      <c r="M3672">
        <v>5</v>
      </c>
      <c r="N3672" t="str" cm="1">
        <f t="array" ref="N3672">_xlfn.IFS(M3672&lt;=2,"Small",M3672&lt;=5,"Medium",M3672&gt;5,"Large")</f>
        <v>Medium</v>
      </c>
      <c r="O3672" s="50">
        <v>189</v>
      </c>
      <c r="P3672" s="67">
        <f t="shared" si="229"/>
        <v>0.03</v>
      </c>
      <c r="Q3672" s="52">
        <v>4.8899999999999997</v>
      </c>
      <c r="R3672" s="52" t="str" cm="1">
        <f t="array" ref="R3672">_xlfn.IFS(ROUND(Q3672,0)=5,"Excellent",ROUND(Q3672,0)=4,"Good",ROUND(Q3672,0)=3,"Ok",ROUND(Q3672,0)&lt;3,"Bad")</f>
        <v>Excellent</v>
      </c>
      <c r="S3672">
        <v>61</v>
      </c>
      <c r="T3672" t="str">
        <f t="shared" si="230"/>
        <v>No</v>
      </c>
      <c r="U3672" s="65">
        <v>43254</v>
      </c>
      <c r="V3672" s="65">
        <v>43829</v>
      </c>
      <c r="W3672">
        <v>365</v>
      </c>
      <c r="X3672" t="str">
        <f t="shared" si="231"/>
        <v>Active</v>
      </c>
      <c r="Y3672" t="s">
        <v>15615</v>
      </c>
    </row>
    <row r="3673" spans="1:25" x14ac:dyDescent="0.25">
      <c r="A3673">
        <v>3672</v>
      </c>
      <c r="B3673" t="s">
        <v>2648</v>
      </c>
      <c r="C3673">
        <v>3540</v>
      </c>
      <c r="D3673" t="str">
        <f>VLOOKUP($C3673,Hosts!$A:$O,10,0)</f>
        <v>New York</v>
      </c>
      <c r="E3673" s="67">
        <f>INDEX(Hosts!$A:$O,MATCH(Places!$C3673,Hosts!$A:$A,0),MATCH(Places!E$1,Hosts!$1:$1,0))</f>
        <v>1</v>
      </c>
      <c r="F3673" s="67">
        <f>INDEX(Hosts!$A:$O,MATCH(Places!$C3673,Hosts!$A:$A,0),MATCH(Places!F$1,Hosts!$1:$1,0))</f>
        <v>1</v>
      </c>
      <c r="G3673" s="67" t="str">
        <f>INDEX(Hosts!$A:$O,MATCH(Places!$C3673,Hosts!$A:$A,0),MATCH(Places!G$1,Hosts!$1:$1,0))</f>
        <v>No</v>
      </c>
      <c r="H3673">
        <v>25</v>
      </c>
      <c r="I3673" t="str">
        <f>VLOOKUP($H3673,Neighborhoods!$A:$C,2,0)</f>
        <v>Queens</v>
      </c>
      <c r="J3673" t="str">
        <f>VLOOKUP($H3673,Neighborhoods!$A:$C,3,0)</f>
        <v>Ridgewood</v>
      </c>
      <c r="K3673" t="s">
        <v>1</v>
      </c>
      <c r="L3673" t="str">
        <f t="shared" si="228"/>
        <v>Yes</v>
      </c>
      <c r="M3673">
        <v>2</v>
      </c>
      <c r="N3673" t="str" cm="1">
        <f t="array" ref="N3673">_xlfn.IFS(M3673&lt;=2,"Small",M3673&lt;=5,"Medium",M3673&gt;5,"Large")</f>
        <v>Small</v>
      </c>
      <c r="O3673" s="50">
        <v>80</v>
      </c>
      <c r="P3673" s="67">
        <f t="shared" si="229"/>
        <v>0.03</v>
      </c>
      <c r="Q3673" s="52">
        <v>4.3899999999999997</v>
      </c>
      <c r="R3673" s="52" t="str" cm="1">
        <f t="array" ref="R3673">_xlfn.IFS(ROUND(Q3673,0)=5,"Excellent",ROUND(Q3673,0)=4,"Good",ROUND(Q3673,0)=3,"Ok",ROUND(Q3673,0)&lt;3,"Bad")</f>
        <v>Good</v>
      </c>
      <c r="S3673">
        <v>18</v>
      </c>
      <c r="T3673" t="str">
        <f t="shared" si="230"/>
        <v>No</v>
      </c>
      <c r="U3673" s="65">
        <v>43261</v>
      </c>
      <c r="V3673" s="65">
        <v>43809</v>
      </c>
      <c r="W3673">
        <v>90</v>
      </c>
      <c r="X3673" t="str">
        <f t="shared" si="231"/>
        <v>Active</v>
      </c>
      <c r="Y3673" t="s">
        <v>15615</v>
      </c>
    </row>
    <row r="3674" spans="1:25" x14ac:dyDescent="0.25">
      <c r="A3674">
        <v>3673</v>
      </c>
      <c r="B3674" t="s">
        <v>2649</v>
      </c>
      <c r="C3674">
        <v>3518</v>
      </c>
      <c r="D3674" t="str">
        <f>VLOOKUP($C3674,Hosts!$A:$O,10,0)</f>
        <v>New York</v>
      </c>
      <c r="E3674" s="67">
        <f>INDEX(Hosts!$A:$O,MATCH(Places!$C3674,Hosts!$A:$A,0),MATCH(Places!E$1,Hosts!$1:$1,0))</f>
        <v>1</v>
      </c>
      <c r="F3674" s="67">
        <f>INDEX(Hosts!$A:$O,MATCH(Places!$C3674,Hosts!$A:$A,0),MATCH(Places!F$1,Hosts!$1:$1,0))</f>
        <v>0.89</v>
      </c>
      <c r="G3674" s="67" t="str">
        <f>INDEX(Hosts!$A:$O,MATCH(Places!$C3674,Hosts!$A:$A,0),MATCH(Places!G$1,Hosts!$1:$1,0))</f>
        <v>No</v>
      </c>
      <c r="H3674">
        <v>12</v>
      </c>
      <c r="I3674" t="str">
        <f>VLOOKUP($H3674,Neighborhoods!$A:$C,2,0)</f>
        <v>Brooklyn</v>
      </c>
      <c r="J3674" t="str">
        <f>VLOOKUP($H3674,Neighborhoods!$A:$C,3,0)</f>
        <v>Williamsburg</v>
      </c>
      <c r="K3674" t="s">
        <v>11822</v>
      </c>
      <c r="L3674" t="str">
        <f t="shared" si="228"/>
        <v>No</v>
      </c>
      <c r="M3674">
        <v>4</v>
      </c>
      <c r="N3674" t="str" cm="1">
        <f t="array" ref="N3674">_xlfn.IFS(M3674&lt;=2,"Small",M3674&lt;=5,"Medium",M3674&gt;5,"Large")</f>
        <v>Medium</v>
      </c>
      <c r="O3674" s="50">
        <v>142.86000000000001</v>
      </c>
      <c r="P3674" s="67">
        <f t="shared" si="229"/>
        <v>0.03</v>
      </c>
      <c r="Q3674" s="52">
        <v>4.8</v>
      </c>
      <c r="R3674" s="52" t="str" cm="1">
        <f t="array" ref="R3674">_xlfn.IFS(ROUND(Q3674,0)=5,"Excellent",ROUND(Q3674,0)=4,"Good",ROUND(Q3674,0)=3,"Ok",ROUND(Q3674,0)&lt;3,"Bad")</f>
        <v>Excellent</v>
      </c>
      <c r="S3674">
        <v>79</v>
      </c>
      <c r="T3674" t="str">
        <f t="shared" si="230"/>
        <v>No</v>
      </c>
      <c r="U3674" s="65">
        <v>43274</v>
      </c>
      <c r="V3674" s="65">
        <v>44045</v>
      </c>
      <c r="W3674">
        <v>72</v>
      </c>
      <c r="X3674" t="str">
        <f t="shared" si="231"/>
        <v>Active</v>
      </c>
      <c r="Y3674" t="s">
        <v>15615</v>
      </c>
    </row>
    <row r="3675" spans="1:25" x14ac:dyDescent="0.25">
      <c r="A3675">
        <v>3674</v>
      </c>
      <c r="B3675" t="s">
        <v>2650</v>
      </c>
      <c r="C3675">
        <v>3555</v>
      </c>
      <c r="D3675" t="str">
        <f>VLOOKUP($C3675,Hosts!$A:$O,10,0)</f>
        <v>New York</v>
      </c>
      <c r="E3675" s="67">
        <f>INDEX(Hosts!$A:$O,MATCH(Places!$C3675,Hosts!$A:$A,0),MATCH(Places!E$1,Hosts!$1:$1,0))</f>
        <v>0.9</v>
      </c>
      <c r="F3675" s="67">
        <f>INDEX(Hosts!$A:$O,MATCH(Places!$C3675,Hosts!$A:$A,0),MATCH(Places!F$1,Hosts!$1:$1,0))</f>
        <v>1</v>
      </c>
      <c r="G3675" s="67" t="str">
        <f>INDEX(Hosts!$A:$O,MATCH(Places!$C3675,Hosts!$A:$A,0),MATCH(Places!G$1,Hosts!$1:$1,0))</f>
        <v>Yes</v>
      </c>
      <c r="H3675">
        <v>12</v>
      </c>
      <c r="I3675" t="str">
        <f>VLOOKUP($H3675,Neighborhoods!$A:$C,2,0)</f>
        <v>Brooklyn</v>
      </c>
      <c r="J3675" t="str">
        <f>VLOOKUP($H3675,Neighborhoods!$A:$C,3,0)</f>
        <v>Williamsburg</v>
      </c>
      <c r="K3675" t="s">
        <v>11822</v>
      </c>
      <c r="L3675" t="str">
        <f t="shared" si="228"/>
        <v>No</v>
      </c>
      <c r="M3675">
        <v>8</v>
      </c>
      <c r="N3675" t="str" cm="1">
        <f t="array" ref="N3675">_xlfn.IFS(M3675&lt;=2,"Small",M3675&lt;=5,"Medium",M3675&gt;5,"Large")</f>
        <v>Large</v>
      </c>
      <c r="O3675" s="50">
        <v>550</v>
      </c>
      <c r="P3675" s="67">
        <f t="shared" si="229"/>
        <v>0.05</v>
      </c>
      <c r="Q3675" s="52">
        <v>4.97</v>
      </c>
      <c r="R3675" s="52" t="str" cm="1">
        <f t="array" ref="R3675">_xlfn.IFS(ROUND(Q3675,0)=5,"Excellent",ROUND(Q3675,0)=4,"Good",ROUND(Q3675,0)=3,"Ok",ROUND(Q3675,0)&lt;3,"Bad")</f>
        <v>Excellent</v>
      </c>
      <c r="S3675">
        <v>39</v>
      </c>
      <c r="T3675" t="str">
        <f t="shared" si="230"/>
        <v>No</v>
      </c>
      <c r="U3675" s="65">
        <v>43275</v>
      </c>
      <c r="V3675" s="65">
        <v>44037</v>
      </c>
      <c r="W3675">
        <v>99</v>
      </c>
      <c r="X3675" t="str">
        <f t="shared" si="231"/>
        <v>Active</v>
      </c>
      <c r="Y3675" t="s">
        <v>15616</v>
      </c>
    </row>
    <row r="3676" spans="1:25" x14ac:dyDescent="0.25">
      <c r="A3676">
        <v>3675</v>
      </c>
      <c r="B3676" t="s">
        <v>13387</v>
      </c>
      <c r="C3676">
        <v>3544</v>
      </c>
      <c r="D3676" t="str">
        <f>VLOOKUP($C3676,Hosts!$A:$O,10,0)</f>
        <v>New York</v>
      </c>
      <c r="E3676" s="67">
        <f>INDEX(Hosts!$A:$O,MATCH(Places!$C3676,Hosts!$A:$A,0),MATCH(Places!E$1,Hosts!$1:$1,0))</f>
        <v>0.9</v>
      </c>
      <c r="F3676" s="67">
        <f>INDEX(Hosts!$A:$O,MATCH(Places!$C3676,Hosts!$A:$A,0),MATCH(Places!F$1,Hosts!$1:$1,0))</f>
        <v>0.99</v>
      </c>
      <c r="G3676" s="67" t="str">
        <f>INDEX(Hosts!$A:$O,MATCH(Places!$C3676,Hosts!$A:$A,0),MATCH(Places!G$1,Hosts!$1:$1,0))</f>
        <v>No</v>
      </c>
      <c r="H3676">
        <v>17</v>
      </c>
      <c r="I3676" t="str">
        <f>VLOOKUP($H3676,Neighborhoods!$A:$C,2,0)</f>
        <v>Manhattan</v>
      </c>
      <c r="J3676" t="str">
        <f>VLOOKUP($H3676,Neighborhoods!$A:$C,3,0)</f>
        <v>Hell's Kitchen</v>
      </c>
      <c r="K3676" t="s">
        <v>1</v>
      </c>
      <c r="L3676" t="str">
        <f t="shared" si="228"/>
        <v>Yes</v>
      </c>
      <c r="M3676">
        <v>2</v>
      </c>
      <c r="N3676" t="str" cm="1">
        <f t="array" ref="N3676">_xlfn.IFS(M3676&lt;=2,"Small",M3676&lt;=5,"Medium",M3676&gt;5,"Large")</f>
        <v>Small</v>
      </c>
      <c r="O3676" s="50">
        <v>150</v>
      </c>
      <c r="P3676" s="67">
        <f t="shared" si="229"/>
        <v>0.03</v>
      </c>
      <c r="Q3676" s="52">
        <v>4.33</v>
      </c>
      <c r="R3676" s="52" t="str" cm="1">
        <f t="array" ref="R3676">_xlfn.IFS(ROUND(Q3676,0)=5,"Excellent",ROUND(Q3676,0)=4,"Good",ROUND(Q3676,0)=3,"Ok",ROUND(Q3676,0)&lt;3,"Bad")</f>
        <v>Good</v>
      </c>
      <c r="S3676">
        <v>9</v>
      </c>
      <c r="T3676" t="str">
        <f t="shared" si="230"/>
        <v>No</v>
      </c>
      <c r="U3676" s="65">
        <v>43484</v>
      </c>
      <c r="V3676" s="65">
        <v>43824</v>
      </c>
      <c r="W3676">
        <v>365</v>
      </c>
      <c r="X3676" t="str">
        <f t="shared" si="231"/>
        <v>Active</v>
      </c>
      <c r="Y3676" t="s">
        <v>15616</v>
      </c>
    </row>
    <row r="3677" spans="1:25" x14ac:dyDescent="0.25">
      <c r="A3677">
        <v>3676</v>
      </c>
      <c r="B3677" t="s">
        <v>2651</v>
      </c>
      <c r="C3677">
        <v>138</v>
      </c>
      <c r="D3677" t="str">
        <f>VLOOKUP($C3677,Hosts!$A:$O,10,0)</f>
        <v>New York</v>
      </c>
      <c r="E3677" s="67">
        <f>INDEX(Hosts!$A:$O,MATCH(Places!$C3677,Hosts!$A:$A,0),MATCH(Places!E$1,Hosts!$1:$1,0))</f>
        <v>1</v>
      </c>
      <c r="F3677" s="67">
        <f>INDEX(Hosts!$A:$O,MATCH(Places!$C3677,Hosts!$A:$A,0),MATCH(Places!F$1,Hosts!$1:$1,0))</f>
        <v>1</v>
      </c>
      <c r="G3677" s="67" t="str">
        <f>INDEX(Hosts!$A:$O,MATCH(Places!$C3677,Hosts!$A:$A,0),MATCH(Places!G$1,Hosts!$1:$1,0))</f>
        <v>Yes</v>
      </c>
      <c r="H3677">
        <v>12</v>
      </c>
      <c r="I3677" t="str">
        <f>VLOOKUP($H3677,Neighborhoods!$A:$C,2,0)</f>
        <v>Brooklyn</v>
      </c>
      <c r="J3677" t="str">
        <f>VLOOKUP($H3677,Neighborhoods!$A:$C,3,0)</f>
        <v>Williamsburg</v>
      </c>
      <c r="K3677" t="s">
        <v>11822</v>
      </c>
      <c r="L3677" t="str">
        <f t="shared" si="228"/>
        <v>No</v>
      </c>
      <c r="M3677">
        <v>2</v>
      </c>
      <c r="N3677" t="str" cm="1">
        <f t="array" ref="N3677">_xlfn.IFS(M3677&lt;=2,"Small",M3677&lt;=5,"Medium",M3677&gt;5,"Large")</f>
        <v>Small</v>
      </c>
      <c r="O3677" s="50">
        <v>150</v>
      </c>
      <c r="P3677" s="67">
        <f t="shared" si="229"/>
        <v>0.03</v>
      </c>
      <c r="Q3677" s="52">
        <v>5</v>
      </c>
      <c r="R3677" s="52" t="str" cm="1">
        <f t="array" ref="R3677">_xlfn.IFS(ROUND(Q3677,0)=5,"Excellent",ROUND(Q3677,0)=4,"Good",ROUND(Q3677,0)=3,"Ok",ROUND(Q3677,0)&lt;3,"Bad")</f>
        <v>Excellent</v>
      </c>
      <c r="S3677">
        <v>20</v>
      </c>
      <c r="T3677" t="str">
        <f t="shared" si="230"/>
        <v>No</v>
      </c>
      <c r="U3677" s="65">
        <v>43298</v>
      </c>
      <c r="V3677" s="65">
        <v>43976</v>
      </c>
      <c r="W3677">
        <v>23</v>
      </c>
      <c r="X3677" t="str">
        <f t="shared" si="231"/>
        <v>Active</v>
      </c>
      <c r="Y3677" t="s">
        <v>15615</v>
      </c>
    </row>
    <row r="3678" spans="1:25" x14ac:dyDescent="0.25">
      <c r="A3678">
        <v>3677</v>
      </c>
      <c r="B3678" t="s">
        <v>2652</v>
      </c>
      <c r="C3678">
        <v>3346</v>
      </c>
      <c r="D3678" t="str">
        <f>VLOOKUP($C3678,Hosts!$A:$O,10,0)</f>
        <v>New York</v>
      </c>
      <c r="E3678" s="67">
        <f>INDEX(Hosts!$A:$O,MATCH(Places!$C3678,Hosts!$A:$A,0),MATCH(Places!E$1,Hosts!$1:$1,0))</f>
        <v>1</v>
      </c>
      <c r="F3678" s="67">
        <f>INDEX(Hosts!$A:$O,MATCH(Places!$C3678,Hosts!$A:$A,0),MATCH(Places!F$1,Hosts!$1:$1,0))</f>
        <v>1</v>
      </c>
      <c r="G3678" s="67" t="str">
        <f>INDEX(Hosts!$A:$O,MATCH(Places!$C3678,Hosts!$A:$A,0),MATCH(Places!G$1,Hosts!$1:$1,0))</f>
        <v>Yes</v>
      </c>
      <c r="H3678">
        <v>10</v>
      </c>
      <c r="I3678" t="str">
        <f>VLOOKUP($H3678,Neighborhoods!$A:$C,2,0)</f>
        <v>Brooklyn</v>
      </c>
      <c r="J3678" t="str">
        <f>VLOOKUP($H3678,Neighborhoods!$A:$C,3,0)</f>
        <v>East Flatbush</v>
      </c>
      <c r="K3678" t="s">
        <v>1</v>
      </c>
      <c r="L3678" t="str">
        <f t="shared" si="228"/>
        <v>Yes</v>
      </c>
      <c r="M3678">
        <v>2</v>
      </c>
      <c r="N3678" t="str" cm="1">
        <f t="array" ref="N3678">_xlfn.IFS(M3678&lt;=2,"Small",M3678&lt;=5,"Medium",M3678&gt;5,"Large")</f>
        <v>Small</v>
      </c>
      <c r="O3678" s="50">
        <v>55</v>
      </c>
      <c r="P3678" s="67">
        <f t="shared" si="229"/>
        <v>0.03</v>
      </c>
      <c r="Q3678" s="52">
        <v>4.83</v>
      </c>
      <c r="R3678" s="52" t="str" cm="1">
        <f t="array" ref="R3678">_xlfn.IFS(ROUND(Q3678,0)=5,"Excellent",ROUND(Q3678,0)=4,"Good",ROUND(Q3678,0)=3,"Ok",ROUND(Q3678,0)&lt;3,"Bad")</f>
        <v>Excellent</v>
      </c>
      <c r="S3678">
        <v>52</v>
      </c>
      <c r="T3678" t="str">
        <f t="shared" si="230"/>
        <v>No</v>
      </c>
      <c r="U3678" s="65">
        <v>43277</v>
      </c>
      <c r="V3678" s="65">
        <v>44047</v>
      </c>
      <c r="W3678">
        <v>350</v>
      </c>
      <c r="X3678" t="str">
        <f t="shared" si="231"/>
        <v>Active</v>
      </c>
      <c r="Y3678" t="s">
        <v>15615</v>
      </c>
    </row>
    <row r="3679" spans="1:25" x14ac:dyDescent="0.25">
      <c r="A3679">
        <v>3678</v>
      </c>
      <c r="B3679" t="s">
        <v>15393</v>
      </c>
      <c r="C3679">
        <v>3544</v>
      </c>
      <c r="D3679" t="str">
        <f>VLOOKUP($C3679,Hosts!$A:$O,10,0)</f>
        <v>New York</v>
      </c>
      <c r="E3679" s="67">
        <f>INDEX(Hosts!$A:$O,MATCH(Places!$C3679,Hosts!$A:$A,0),MATCH(Places!E$1,Hosts!$1:$1,0))</f>
        <v>0.9</v>
      </c>
      <c r="F3679" s="67">
        <f>INDEX(Hosts!$A:$O,MATCH(Places!$C3679,Hosts!$A:$A,0),MATCH(Places!F$1,Hosts!$1:$1,0))</f>
        <v>0.99</v>
      </c>
      <c r="G3679" s="67" t="str">
        <f>INDEX(Hosts!$A:$O,MATCH(Places!$C3679,Hosts!$A:$A,0),MATCH(Places!G$1,Hosts!$1:$1,0))</f>
        <v>No</v>
      </c>
      <c r="H3679">
        <v>17</v>
      </c>
      <c r="I3679" t="str">
        <f>VLOOKUP($H3679,Neighborhoods!$A:$C,2,0)</f>
        <v>Manhattan</v>
      </c>
      <c r="J3679" t="str">
        <f>VLOOKUP($H3679,Neighborhoods!$A:$C,3,0)</f>
        <v>Hell's Kitchen</v>
      </c>
      <c r="K3679" t="s">
        <v>1</v>
      </c>
      <c r="L3679" t="str">
        <f t="shared" si="228"/>
        <v>Yes</v>
      </c>
      <c r="M3679">
        <v>2</v>
      </c>
      <c r="N3679" t="str" cm="1">
        <f t="array" ref="N3679">_xlfn.IFS(M3679&lt;=2,"Small",M3679&lt;=5,"Medium",M3679&gt;5,"Large")</f>
        <v>Small</v>
      </c>
      <c r="O3679" s="50">
        <v>150</v>
      </c>
      <c r="P3679" s="67">
        <f t="shared" si="229"/>
        <v>0.03</v>
      </c>
      <c r="Q3679" s="52">
        <v>3.82</v>
      </c>
      <c r="R3679" s="52" t="str" cm="1">
        <f t="array" ref="R3679">_xlfn.IFS(ROUND(Q3679,0)=5,"Excellent",ROUND(Q3679,0)=4,"Good",ROUND(Q3679,0)=3,"Ok",ROUND(Q3679,0)&lt;3,"Bad")</f>
        <v>Good</v>
      </c>
      <c r="S3679">
        <v>11</v>
      </c>
      <c r="T3679" t="str">
        <f t="shared" si="230"/>
        <v>No</v>
      </c>
      <c r="U3679" s="65">
        <v>43329</v>
      </c>
      <c r="V3679" s="65">
        <v>43752</v>
      </c>
      <c r="W3679">
        <v>365</v>
      </c>
      <c r="X3679" t="str">
        <f t="shared" si="231"/>
        <v>Active</v>
      </c>
      <c r="Y3679" t="s">
        <v>15616</v>
      </c>
    </row>
    <row r="3680" spans="1:25" x14ac:dyDescent="0.25">
      <c r="A3680">
        <v>3679</v>
      </c>
      <c r="B3680" t="s">
        <v>15128</v>
      </c>
      <c r="C3680">
        <v>3544</v>
      </c>
      <c r="D3680" t="str">
        <f>VLOOKUP($C3680,Hosts!$A:$O,10,0)</f>
        <v>New York</v>
      </c>
      <c r="E3680" s="67">
        <f>INDEX(Hosts!$A:$O,MATCH(Places!$C3680,Hosts!$A:$A,0),MATCH(Places!E$1,Hosts!$1:$1,0))</f>
        <v>0.9</v>
      </c>
      <c r="F3680" s="67">
        <f>INDEX(Hosts!$A:$O,MATCH(Places!$C3680,Hosts!$A:$A,0),MATCH(Places!F$1,Hosts!$1:$1,0))</f>
        <v>0.99</v>
      </c>
      <c r="G3680" s="67" t="str">
        <f>INDEX(Hosts!$A:$O,MATCH(Places!$C3680,Hosts!$A:$A,0),MATCH(Places!G$1,Hosts!$1:$1,0))</f>
        <v>No</v>
      </c>
      <c r="H3680">
        <v>17</v>
      </c>
      <c r="I3680" t="str">
        <f>VLOOKUP($H3680,Neighborhoods!$A:$C,2,0)</f>
        <v>Manhattan</v>
      </c>
      <c r="J3680" t="str">
        <f>VLOOKUP($H3680,Neighborhoods!$A:$C,3,0)</f>
        <v>Hell's Kitchen</v>
      </c>
      <c r="K3680" t="s">
        <v>1</v>
      </c>
      <c r="L3680" t="str">
        <f t="shared" si="228"/>
        <v>Yes</v>
      </c>
      <c r="M3680">
        <v>2</v>
      </c>
      <c r="N3680" t="str" cm="1">
        <f t="array" ref="N3680">_xlfn.IFS(M3680&lt;=2,"Small",M3680&lt;=5,"Medium",M3680&gt;5,"Large")</f>
        <v>Small</v>
      </c>
      <c r="O3680" s="50">
        <v>150</v>
      </c>
      <c r="P3680" s="67">
        <f t="shared" si="229"/>
        <v>0.03</v>
      </c>
      <c r="Q3680" s="52">
        <v>3.9</v>
      </c>
      <c r="R3680" s="52" t="str" cm="1">
        <f t="array" ref="R3680">_xlfn.IFS(ROUND(Q3680,0)=5,"Excellent",ROUND(Q3680,0)=4,"Good",ROUND(Q3680,0)=3,"Ok",ROUND(Q3680,0)&lt;3,"Bad")</f>
        <v>Good</v>
      </c>
      <c r="S3680">
        <v>10</v>
      </c>
      <c r="T3680" t="str">
        <f t="shared" si="230"/>
        <v>No</v>
      </c>
      <c r="U3680" s="65">
        <v>43278</v>
      </c>
      <c r="V3680" s="65">
        <v>43772</v>
      </c>
      <c r="W3680">
        <v>365</v>
      </c>
      <c r="X3680" t="str">
        <f t="shared" si="231"/>
        <v>Active</v>
      </c>
      <c r="Y3680" t="s">
        <v>15616</v>
      </c>
    </row>
    <row r="3681" spans="1:25" x14ac:dyDescent="0.25">
      <c r="A3681">
        <v>3680</v>
      </c>
      <c r="B3681" t="s">
        <v>2653</v>
      </c>
      <c r="C3681">
        <v>3557</v>
      </c>
      <c r="D3681" t="str">
        <f>VLOOKUP($C3681,Hosts!$A:$O,10,0)</f>
        <v>New York</v>
      </c>
      <c r="E3681" s="67">
        <f>INDEX(Hosts!$A:$O,MATCH(Places!$C3681,Hosts!$A:$A,0),MATCH(Places!E$1,Hosts!$1:$1,0))</f>
        <v>1</v>
      </c>
      <c r="F3681" s="67">
        <f>INDEX(Hosts!$A:$O,MATCH(Places!$C3681,Hosts!$A:$A,0),MATCH(Places!F$1,Hosts!$1:$1,0))</f>
        <v>1</v>
      </c>
      <c r="G3681" s="67" t="str">
        <f>INDEX(Hosts!$A:$O,MATCH(Places!$C3681,Hosts!$A:$A,0),MATCH(Places!G$1,Hosts!$1:$1,0))</f>
        <v>No</v>
      </c>
      <c r="H3681">
        <v>20</v>
      </c>
      <c r="I3681" t="str">
        <f>VLOOKUP($H3681,Neighborhoods!$A:$C,2,0)</f>
        <v>Manhattan</v>
      </c>
      <c r="J3681" t="str">
        <f>VLOOKUP($H3681,Neighborhoods!$A:$C,3,0)</f>
        <v>Upper West Side</v>
      </c>
      <c r="K3681" t="s">
        <v>1</v>
      </c>
      <c r="L3681" t="str">
        <f t="shared" si="228"/>
        <v>Yes</v>
      </c>
      <c r="M3681">
        <v>2</v>
      </c>
      <c r="N3681" t="str" cm="1">
        <f t="array" ref="N3681">_xlfn.IFS(M3681&lt;=2,"Small",M3681&lt;=5,"Medium",M3681&gt;5,"Large")</f>
        <v>Small</v>
      </c>
      <c r="O3681" s="50">
        <v>90</v>
      </c>
      <c r="P3681" s="67">
        <f t="shared" si="229"/>
        <v>0.03</v>
      </c>
      <c r="Q3681" s="52">
        <v>4.54</v>
      </c>
      <c r="R3681" s="52" t="str" cm="1">
        <f t="array" ref="R3681">_xlfn.IFS(ROUND(Q3681,0)=5,"Excellent",ROUND(Q3681,0)=4,"Good",ROUND(Q3681,0)=3,"Ok",ROUND(Q3681,0)&lt;3,"Bad")</f>
        <v>Excellent</v>
      </c>
      <c r="S3681">
        <v>90</v>
      </c>
      <c r="T3681" t="str">
        <f t="shared" si="230"/>
        <v>No</v>
      </c>
      <c r="U3681" s="65">
        <v>43290</v>
      </c>
      <c r="V3681" s="65">
        <v>44031</v>
      </c>
      <c r="W3681">
        <v>0</v>
      </c>
      <c r="X3681" t="str">
        <f t="shared" si="231"/>
        <v>Inactive</v>
      </c>
      <c r="Y3681" t="s">
        <v>15616</v>
      </c>
    </row>
    <row r="3682" spans="1:25" x14ac:dyDescent="0.25">
      <c r="A3682">
        <v>3681</v>
      </c>
      <c r="B3682" t="s">
        <v>2654</v>
      </c>
      <c r="C3682">
        <v>1355</v>
      </c>
      <c r="D3682" t="str">
        <f>VLOOKUP($C3682,Hosts!$A:$O,10,0)</f>
        <v>New York</v>
      </c>
      <c r="E3682" s="67">
        <f>INDEX(Hosts!$A:$O,MATCH(Places!$C3682,Hosts!$A:$A,0),MATCH(Places!E$1,Hosts!$1:$1,0))</f>
        <v>1</v>
      </c>
      <c r="F3682" s="67">
        <f>INDEX(Hosts!$A:$O,MATCH(Places!$C3682,Hosts!$A:$A,0),MATCH(Places!F$1,Hosts!$1:$1,0))</f>
        <v>0.83</v>
      </c>
      <c r="G3682" s="67" t="str">
        <f>INDEX(Hosts!$A:$O,MATCH(Places!$C3682,Hosts!$A:$A,0),MATCH(Places!G$1,Hosts!$1:$1,0))</f>
        <v>Yes</v>
      </c>
      <c r="H3682">
        <v>12</v>
      </c>
      <c r="I3682" t="str">
        <f>VLOOKUP($H3682,Neighborhoods!$A:$C,2,0)</f>
        <v>Brooklyn</v>
      </c>
      <c r="J3682" t="str">
        <f>VLOOKUP($H3682,Neighborhoods!$A:$C,3,0)</f>
        <v>Williamsburg</v>
      </c>
      <c r="K3682" t="s">
        <v>11822</v>
      </c>
      <c r="L3682" t="str">
        <f t="shared" si="228"/>
        <v>No</v>
      </c>
      <c r="M3682">
        <v>2</v>
      </c>
      <c r="N3682" t="str" cm="1">
        <f t="array" ref="N3682">_xlfn.IFS(M3682&lt;=2,"Small",M3682&lt;=5,"Medium",M3682&gt;5,"Large")</f>
        <v>Small</v>
      </c>
      <c r="O3682" s="50">
        <v>225</v>
      </c>
      <c r="P3682" s="67">
        <f t="shared" si="229"/>
        <v>0.04</v>
      </c>
      <c r="Q3682" s="52">
        <v>4.8899999999999997</v>
      </c>
      <c r="R3682" s="52" t="str" cm="1">
        <f t="array" ref="R3682">_xlfn.IFS(ROUND(Q3682,0)=5,"Excellent",ROUND(Q3682,0)=4,"Good",ROUND(Q3682,0)=3,"Ok",ROUND(Q3682,0)&lt;3,"Bad")</f>
        <v>Excellent</v>
      </c>
      <c r="S3682">
        <v>19</v>
      </c>
      <c r="T3682" t="str">
        <f t="shared" si="230"/>
        <v>No</v>
      </c>
      <c r="U3682" s="65">
        <v>43274</v>
      </c>
      <c r="V3682" s="65">
        <v>44053</v>
      </c>
      <c r="W3682">
        <v>16</v>
      </c>
      <c r="X3682" t="str">
        <f t="shared" si="231"/>
        <v>Active</v>
      </c>
      <c r="Y3682" t="s">
        <v>15615</v>
      </c>
    </row>
    <row r="3683" spans="1:25" x14ac:dyDescent="0.25">
      <c r="A3683">
        <v>3682</v>
      </c>
      <c r="B3683" t="s">
        <v>2655</v>
      </c>
      <c r="C3683">
        <v>3557</v>
      </c>
      <c r="D3683" t="str">
        <f>VLOOKUP($C3683,Hosts!$A:$O,10,0)</f>
        <v>New York</v>
      </c>
      <c r="E3683" s="67">
        <f>INDEX(Hosts!$A:$O,MATCH(Places!$C3683,Hosts!$A:$A,0),MATCH(Places!E$1,Hosts!$1:$1,0))</f>
        <v>1</v>
      </c>
      <c r="F3683" s="67">
        <f>INDEX(Hosts!$A:$O,MATCH(Places!$C3683,Hosts!$A:$A,0),MATCH(Places!F$1,Hosts!$1:$1,0))</f>
        <v>1</v>
      </c>
      <c r="G3683" s="67" t="str">
        <f>INDEX(Hosts!$A:$O,MATCH(Places!$C3683,Hosts!$A:$A,0),MATCH(Places!G$1,Hosts!$1:$1,0))</f>
        <v>No</v>
      </c>
      <c r="H3683">
        <v>20</v>
      </c>
      <c r="I3683" t="str">
        <f>VLOOKUP($H3683,Neighborhoods!$A:$C,2,0)</f>
        <v>Manhattan</v>
      </c>
      <c r="J3683" t="str">
        <f>VLOOKUP($H3683,Neighborhoods!$A:$C,3,0)</f>
        <v>Upper West Side</v>
      </c>
      <c r="K3683" t="s">
        <v>1</v>
      </c>
      <c r="L3683" t="str">
        <f t="shared" si="228"/>
        <v>Yes</v>
      </c>
      <c r="M3683">
        <v>2</v>
      </c>
      <c r="N3683" t="str" cm="1">
        <f t="array" ref="N3683">_xlfn.IFS(M3683&lt;=2,"Small",M3683&lt;=5,"Medium",M3683&gt;5,"Large")</f>
        <v>Small</v>
      </c>
      <c r="O3683" s="50">
        <v>87</v>
      </c>
      <c r="P3683" s="67">
        <f t="shared" si="229"/>
        <v>0.03</v>
      </c>
      <c r="Q3683" s="52">
        <v>4.46</v>
      </c>
      <c r="R3683" s="52" t="str" cm="1">
        <f t="array" ref="R3683">_xlfn.IFS(ROUND(Q3683,0)=5,"Excellent",ROUND(Q3683,0)=4,"Good",ROUND(Q3683,0)=3,"Ok",ROUND(Q3683,0)&lt;3,"Bad")</f>
        <v>Good</v>
      </c>
      <c r="S3683">
        <v>93</v>
      </c>
      <c r="T3683" t="str">
        <f t="shared" si="230"/>
        <v>No</v>
      </c>
      <c r="U3683" s="65">
        <v>43293</v>
      </c>
      <c r="V3683" s="65">
        <v>44003</v>
      </c>
      <c r="W3683">
        <v>266</v>
      </c>
      <c r="X3683" t="str">
        <f t="shared" si="231"/>
        <v>Active</v>
      </c>
      <c r="Y3683" t="s">
        <v>15616</v>
      </c>
    </row>
    <row r="3684" spans="1:25" x14ac:dyDescent="0.25">
      <c r="A3684">
        <v>3683</v>
      </c>
      <c r="B3684" t="s">
        <v>2656</v>
      </c>
      <c r="C3684">
        <v>3557</v>
      </c>
      <c r="D3684" t="str">
        <f>VLOOKUP($C3684,Hosts!$A:$O,10,0)</f>
        <v>New York</v>
      </c>
      <c r="E3684" s="67">
        <f>INDEX(Hosts!$A:$O,MATCH(Places!$C3684,Hosts!$A:$A,0),MATCH(Places!E$1,Hosts!$1:$1,0))</f>
        <v>1</v>
      </c>
      <c r="F3684" s="67">
        <f>INDEX(Hosts!$A:$O,MATCH(Places!$C3684,Hosts!$A:$A,0),MATCH(Places!F$1,Hosts!$1:$1,0))</f>
        <v>1</v>
      </c>
      <c r="G3684" s="67" t="str">
        <f>INDEX(Hosts!$A:$O,MATCH(Places!$C3684,Hosts!$A:$A,0),MATCH(Places!G$1,Hosts!$1:$1,0))</f>
        <v>No</v>
      </c>
      <c r="H3684">
        <v>20</v>
      </c>
      <c r="I3684" t="str">
        <f>VLOOKUP($H3684,Neighborhoods!$A:$C,2,0)</f>
        <v>Manhattan</v>
      </c>
      <c r="J3684" t="str">
        <f>VLOOKUP($H3684,Neighborhoods!$A:$C,3,0)</f>
        <v>Upper West Side</v>
      </c>
      <c r="K3684" t="s">
        <v>1</v>
      </c>
      <c r="L3684" t="str">
        <f t="shared" si="228"/>
        <v>Yes</v>
      </c>
      <c r="M3684">
        <v>2</v>
      </c>
      <c r="N3684" t="str" cm="1">
        <f t="array" ref="N3684">_xlfn.IFS(M3684&lt;=2,"Small",M3684&lt;=5,"Medium",M3684&gt;5,"Large")</f>
        <v>Small</v>
      </c>
      <c r="O3684" s="50">
        <v>90</v>
      </c>
      <c r="P3684" s="67">
        <f t="shared" si="229"/>
        <v>0.03</v>
      </c>
      <c r="Q3684" s="52">
        <v>4.37</v>
      </c>
      <c r="R3684" s="52" t="str" cm="1">
        <f t="array" ref="R3684">_xlfn.IFS(ROUND(Q3684,0)=5,"Excellent",ROUND(Q3684,0)=4,"Good",ROUND(Q3684,0)=3,"Ok",ROUND(Q3684,0)&lt;3,"Bad")</f>
        <v>Good</v>
      </c>
      <c r="S3684">
        <v>98</v>
      </c>
      <c r="T3684" t="str">
        <f t="shared" si="230"/>
        <v>No</v>
      </c>
      <c r="U3684" s="65">
        <v>43290</v>
      </c>
      <c r="V3684" s="65">
        <v>44039</v>
      </c>
      <c r="W3684">
        <v>300</v>
      </c>
      <c r="X3684" t="str">
        <f t="shared" si="231"/>
        <v>Active</v>
      </c>
      <c r="Y3684" t="s">
        <v>15616</v>
      </c>
    </row>
    <row r="3685" spans="1:25" x14ac:dyDescent="0.25">
      <c r="A3685">
        <v>3684</v>
      </c>
      <c r="B3685" t="s">
        <v>14520</v>
      </c>
      <c r="C3685">
        <v>3557</v>
      </c>
      <c r="D3685" t="str">
        <f>VLOOKUP($C3685,Hosts!$A:$O,10,0)</f>
        <v>New York</v>
      </c>
      <c r="E3685" s="67">
        <f>INDEX(Hosts!$A:$O,MATCH(Places!$C3685,Hosts!$A:$A,0),MATCH(Places!E$1,Hosts!$1:$1,0))</f>
        <v>1</v>
      </c>
      <c r="F3685" s="67">
        <f>INDEX(Hosts!$A:$O,MATCH(Places!$C3685,Hosts!$A:$A,0),MATCH(Places!F$1,Hosts!$1:$1,0))</f>
        <v>1</v>
      </c>
      <c r="G3685" s="67" t="str">
        <f>INDEX(Hosts!$A:$O,MATCH(Places!$C3685,Hosts!$A:$A,0),MATCH(Places!G$1,Hosts!$1:$1,0))</f>
        <v>No</v>
      </c>
      <c r="H3685">
        <v>20</v>
      </c>
      <c r="I3685" t="str">
        <f>VLOOKUP($H3685,Neighborhoods!$A:$C,2,0)</f>
        <v>Manhattan</v>
      </c>
      <c r="J3685" t="str">
        <f>VLOOKUP($H3685,Neighborhoods!$A:$C,3,0)</f>
        <v>Upper West Side</v>
      </c>
      <c r="K3685" t="s">
        <v>1</v>
      </c>
      <c r="L3685" t="str">
        <f t="shared" si="228"/>
        <v>Yes</v>
      </c>
      <c r="M3685">
        <v>2</v>
      </c>
      <c r="N3685" t="str" cm="1">
        <f t="array" ref="N3685">_xlfn.IFS(M3685&lt;=2,"Small",M3685&lt;=5,"Medium",M3685&gt;5,"Large")</f>
        <v>Small</v>
      </c>
      <c r="O3685" s="50">
        <v>65</v>
      </c>
      <c r="P3685" s="67">
        <f t="shared" si="229"/>
        <v>0.03</v>
      </c>
      <c r="Q3685" s="52">
        <v>4.54</v>
      </c>
      <c r="R3685" s="52" t="str" cm="1">
        <f t="array" ref="R3685">_xlfn.IFS(ROUND(Q3685,0)=5,"Excellent",ROUND(Q3685,0)=4,"Good",ROUND(Q3685,0)=3,"Ok",ROUND(Q3685,0)&lt;3,"Bad")</f>
        <v>Excellent</v>
      </c>
      <c r="S3685">
        <v>98</v>
      </c>
      <c r="T3685" t="str">
        <f t="shared" si="230"/>
        <v>No</v>
      </c>
      <c r="U3685" s="65">
        <v>43288</v>
      </c>
      <c r="V3685" s="65">
        <v>43977</v>
      </c>
      <c r="W3685">
        <v>338</v>
      </c>
      <c r="X3685" t="str">
        <f t="shared" si="231"/>
        <v>Active</v>
      </c>
      <c r="Y3685" t="s">
        <v>15616</v>
      </c>
    </row>
    <row r="3686" spans="1:25" x14ac:dyDescent="0.25">
      <c r="A3686">
        <v>3685</v>
      </c>
      <c r="B3686" t="s">
        <v>2657</v>
      </c>
      <c r="C3686">
        <v>1487</v>
      </c>
      <c r="D3686" t="str">
        <f>VLOOKUP($C3686,Hosts!$A:$O,10,0)</f>
        <v>New York</v>
      </c>
      <c r="E3686" s="67">
        <f>INDEX(Hosts!$A:$O,MATCH(Places!$C3686,Hosts!$A:$A,0),MATCH(Places!E$1,Hosts!$1:$1,0))</f>
        <v>1</v>
      </c>
      <c r="F3686" s="67">
        <f>INDEX(Hosts!$A:$O,MATCH(Places!$C3686,Hosts!$A:$A,0),MATCH(Places!F$1,Hosts!$1:$1,0))</f>
        <v>1</v>
      </c>
      <c r="G3686" s="67" t="str">
        <f>INDEX(Hosts!$A:$O,MATCH(Places!$C3686,Hosts!$A:$A,0),MATCH(Places!G$1,Hosts!$1:$1,0))</f>
        <v>Yes</v>
      </c>
      <c r="H3686">
        <v>12</v>
      </c>
      <c r="I3686" t="str">
        <f>VLOOKUP($H3686,Neighborhoods!$A:$C,2,0)</f>
        <v>Brooklyn</v>
      </c>
      <c r="J3686" t="str">
        <f>VLOOKUP($H3686,Neighborhoods!$A:$C,3,0)</f>
        <v>Williamsburg</v>
      </c>
      <c r="K3686" t="s">
        <v>11822</v>
      </c>
      <c r="L3686" t="str">
        <f t="shared" si="228"/>
        <v>No</v>
      </c>
      <c r="M3686">
        <v>4</v>
      </c>
      <c r="N3686" t="str" cm="1">
        <f t="array" ref="N3686">_xlfn.IFS(M3686&lt;=2,"Small",M3686&lt;=5,"Medium",M3686&gt;5,"Large")</f>
        <v>Medium</v>
      </c>
      <c r="O3686" s="50">
        <v>140</v>
      </c>
      <c r="P3686" s="67">
        <f t="shared" si="229"/>
        <v>0.03</v>
      </c>
      <c r="Q3686" s="52">
        <v>5</v>
      </c>
      <c r="R3686" s="52" t="str" cm="1">
        <f t="array" ref="R3686">_xlfn.IFS(ROUND(Q3686,0)=5,"Excellent",ROUND(Q3686,0)=4,"Good",ROUND(Q3686,0)=3,"Ok",ROUND(Q3686,0)&lt;3,"Bad")</f>
        <v>Excellent</v>
      </c>
      <c r="S3686">
        <v>9</v>
      </c>
      <c r="T3686" t="str">
        <f t="shared" si="230"/>
        <v>No</v>
      </c>
      <c r="U3686" s="65">
        <v>43316</v>
      </c>
      <c r="V3686" s="65">
        <v>43941</v>
      </c>
      <c r="W3686">
        <v>136</v>
      </c>
      <c r="X3686" t="str">
        <f t="shared" si="231"/>
        <v>Active</v>
      </c>
      <c r="Y3686" t="s">
        <v>15615</v>
      </c>
    </row>
    <row r="3687" spans="1:25" x14ac:dyDescent="0.25">
      <c r="A3687">
        <v>3686</v>
      </c>
      <c r="B3687" t="s">
        <v>15247</v>
      </c>
      <c r="C3687">
        <v>3544</v>
      </c>
      <c r="D3687" t="str">
        <f>VLOOKUP($C3687,Hosts!$A:$O,10,0)</f>
        <v>New York</v>
      </c>
      <c r="E3687" s="67">
        <f>INDEX(Hosts!$A:$O,MATCH(Places!$C3687,Hosts!$A:$A,0),MATCH(Places!E$1,Hosts!$1:$1,0))</f>
        <v>0.9</v>
      </c>
      <c r="F3687" s="67">
        <f>INDEX(Hosts!$A:$O,MATCH(Places!$C3687,Hosts!$A:$A,0),MATCH(Places!F$1,Hosts!$1:$1,0))</f>
        <v>0.99</v>
      </c>
      <c r="G3687" s="67" t="str">
        <f>INDEX(Hosts!$A:$O,MATCH(Places!$C3687,Hosts!$A:$A,0),MATCH(Places!G$1,Hosts!$1:$1,0))</f>
        <v>No</v>
      </c>
      <c r="H3687">
        <v>17</v>
      </c>
      <c r="I3687" t="str">
        <f>VLOOKUP($H3687,Neighborhoods!$A:$C,2,0)</f>
        <v>Manhattan</v>
      </c>
      <c r="J3687" t="str">
        <f>VLOOKUP($H3687,Neighborhoods!$A:$C,3,0)</f>
        <v>Hell's Kitchen</v>
      </c>
      <c r="K3687" t="s">
        <v>1</v>
      </c>
      <c r="L3687" t="str">
        <f t="shared" si="228"/>
        <v>Yes</v>
      </c>
      <c r="M3687">
        <v>2</v>
      </c>
      <c r="N3687" t="str" cm="1">
        <f t="array" ref="N3687">_xlfn.IFS(M3687&lt;=2,"Small",M3687&lt;=5,"Medium",M3687&gt;5,"Large")</f>
        <v>Small</v>
      </c>
      <c r="O3687" s="50">
        <v>150</v>
      </c>
      <c r="P3687" s="67">
        <f t="shared" si="229"/>
        <v>0.03</v>
      </c>
      <c r="Q3687" s="52">
        <v>4.3099999999999996</v>
      </c>
      <c r="R3687" s="52" t="str" cm="1">
        <f t="array" ref="R3687">_xlfn.IFS(ROUND(Q3687,0)=5,"Excellent",ROUND(Q3687,0)=4,"Good",ROUND(Q3687,0)=3,"Ok",ROUND(Q3687,0)&lt;3,"Bad")</f>
        <v>Good</v>
      </c>
      <c r="S3687">
        <v>13</v>
      </c>
      <c r="T3687" t="str">
        <f t="shared" si="230"/>
        <v>No</v>
      </c>
      <c r="U3687" s="65">
        <v>43295</v>
      </c>
      <c r="V3687" s="65">
        <v>43831</v>
      </c>
      <c r="W3687">
        <v>365</v>
      </c>
      <c r="X3687" t="str">
        <f t="shared" si="231"/>
        <v>Active</v>
      </c>
      <c r="Y3687" t="s">
        <v>15616</v>
      </c>
    </row>
    <row r="3688" spans="1:25" x14ac:dyDescent="0.25">
      <c r="A3688">
        <v>3687</v>
      </c>
      <c r="B3688" t="s">
        <v>13880</v>
      </c>
      <c r="C3688">
        <v>3544</v>
      </c>
      <c r="D3688" t="str">
        <f>VLOOKUP($C3688,Hosts!$A:$O,10,0)</f>
        <v>New York</v>
      </c>
      <c r="E3688" s="67">
        <f>INDEX(Hosts!$A:$O,MATCH(Places!$C3688,Hosts!$A:$A,0),MATCH(Places!E$1,Hosts!$1:$1,0))</f>
        <v>0.9</v>
      </c>
      <c r="F3688" s="67">
        <f>INDEX(Hosts!$A:$O,MATCH(Places!$C3688,Hosts!$A:$A,0),MATCH(Places!F$1,Hosts!$1:$1,0))</f>
        <v>0.99</v>
      </c>
      <c r="G3688" s="67" t="str">
        <f>INDEX(Hosts!$A:$O,MATCH(Places!$C3688,Hosts!$A:$A,0),MATCH(Places!G$1,Hosts!$1:$1,0))</f>
        <v>No</v>
      </c>
      <c r="H3688">
        <v>17</v>
      </c>
      <c r="I3688" t="str">
        <f>VLOOKUP($H3688,Neighborhoods!$A:$C,2,0)</f>
        <v>Manhattan</v>
      </c>
      <c r="J3688" t="str">
        <f>VLOOKUP($H3688,Neighborhoods!$A:$C,3,0)</f>
        <v>Hell's Kitchen</v>
      </c>
      <c r="K3688" t="s">
        <v>1</v>
      </c>
      <c r="L3688" t="str">
        <f t="shared" si="228"/>
        <v>Yes</v>
      </c>
      <c r="M3688">
        <v>2</v>
      </c>
      <c r="N3688" t="str" cm="1">
        <f t="array" ref="N3688">_xlfn.IFS(M3688&lt;=2,"Small",M3688&lt;=5,"Medium",M3688&gt;5,"Large")</f>
        <v>Small</v>
      </c>
      <c r="O3688" s="50">
        <v>150</v>
      </c>
      <c r="P3688" s="67">
        <f t="shared" si="229"/>
        <v>0.03</v>
      </c>
      <c r="Q3688" s="52">
        <v>4.21</v>
      </c>
      <c r="R3688" s="52" t="str" cm="1">
        <f t="array" ref="R3688">_xlfn.IFS(ROUND(Q3688,0)=5,"Excellent",ROUND(Q3688,0)=4,"Good",ROUND(Q3688,0)=3,"Ok",ROUND(Q3688,0)&lt;3,"Bad")</f>
        <v>Good</v>
      </c>
      <c r="S3688">
        <v>14</v>
      </c>
      <c r="T3688" t="str">
        <f t="shared" si="230"/>
        <v>No</v>
      </c>
      <c r="U3688" s="65">
        <v>43384</v>
      </c>
      <c r="V3688" s="65">
        <v>43823</v>
      </c>
      <c r="W3688">
        <v>365</v>
      </c>
      <c r="X3688" t="str">
        <f t="shared" si="231"/>
        <v>Active</v>
      </c>
      <c r="Y3688" t="s">
        <v>15616</v>
      </c>
    </row>
    <row r="3689" spans="1:25" x14ac:dyDescent="0.25">
      <c r="A3689">
        <v>3688</v>
      </c>
      <c r="B3689" t="s">
        <v>2658</v>
      </c>
      <c r="C3689">
        <v>485</v>
      </c>
      <c r="D3689" t="str">
        <f>VLOOKUP($C3689,Hosts!$A:$O,10,0)</f>
        <v>New York</v>
      </c>
      <c r="E3689" s="67">
        <f>INDEX(Hosts!$A:$O,MATCH(Places!$C3689,Hosts!$A:$A,0),MATCH(Places!E$1,Hosts!$1:$1,0))</f>
        <v>0</v>
      </c>
      <c r="F3689" s="67">
        <f>INDEX(Hosts!$A:$O,MATCH(Places!$C3689,Hosts!$A:$A,0),MATCH(Places!F$1,Hosts!$1:$1,0))</f>
        <v>1</v>
      </c>
      <c r="G3689" s="67" t="str">
        <f>INDEX(Hosts!$A:$O,MATCH(Places!$C3689,Hosts!$A:$A,0),MATCH(Places!G$1,Hosts!$1:$1,0))</f>
        <v>Yes</v>
      </c>
      <c r="H3689">
        <v>7</v>
      </c>
      <c r="I3689" t="str">
        <f>VLOOKUP($H3689,Neighborhoods!$A:$C,2,0)</f>
        <v>Brooklyn</v>
      </c>
      <c r="J3689" t="str">
        <f>VLOOKUP($H3689,Neighborhoods!$A:$C,3,0)</f>
        <v>Bedford-Stuyvesant</v>
      </c>
      <c r="K3689" t="s">
        <v>11822</v>
      </c>
      <c r="L3689" t="str">
        <f t="shared" si="228"/>
        <v>No</v>
      </c>
      <c r="M3689">
        <v>2</v>
      </c>
      <c r="N3689" t="str" cm="1">
        <f t="array" ref="N3689">_xlfn.IFS(M3689&lt;=2,"Small",M3689&lt;=5,"Medium",M3689&gt;5,"Large")</f>
        <v>Small</v>
      </c>
      <c r="O3689" s="50">
        <v>160</v>
      </c>
      <c r="P3689" s="67">
        <f t="shared" si="229"/>
        <v>0.03</v>
      </c>
      <c r="Q3689" s="52">
        <v>5</v>
      </c>
      <c r="R3689" s="52" t="str" cm="1">
        <f t="array" ref="R3689">_xlfn.IFS(ROUND(Q3689,0)=5,"Excellent",ROUND(Q3689,0)=4,"Good",ROUND(Q3689,0)=3,"Ok",ROUND(Q3689,0)&lt;3,"Bad")</f>
        <v>Excellent</v>
      </c>
      <c r="S3689">
        <v>31</v>
      </c>
      <c r="T3689" t="str">
        <f t="shared" si="230"/>
        <v>No</v>
      </c>
      <c r="U3689" s="65">
        <v>43273</v>
      </c>
      <c r="V3689" s="65">
        <v>43732</v>
      </c>
      <c r="W3689">
        <v>0</v>
      </c>
      <c r="X3689" t="str">
        <f t="shared" si="231"/>
        <v>Inactive</v>
      </c>
      <c r="Y3689" t="s">
        <v>15616</v>
      </c>
    </row>
    <row r="3690" spans="1:25" x14ac:dyDescent="0.25">
      <c r="A3690">
        <v>3689</v>
      </c>
      <c r="B3690" t="s">
        <v>15133</v>
      </c>
      <c r="C3690">
        <v>3219</v>
      </c>
      <c r="D3690" t="str">
        <f>VLOOKUP($C3690,Hosts!$A:$O,10,0)</f>
        <v>New York</v>
      </c>
      <c r="E3690" s="67">
        <f>INDEX(Hosts!$A:$O,MATCH(Places!$C3690,Hosts!$A:$A,0),MATCH(Places!E$1,Hosts!$1:$1,0))</f>
        <v>1</v>
      </c>
      <c r="F3690" s="67">
        <f>INDEX(Hosts!$A:$O,MATCH(Places!$C3690,Hosts!$A:$A,0),MATCH(Places!F$1,Hosts!$1:$1,0))</f>
        <v>1</v>
      </c>
      <c r="G3690" s="67" t="str">
        <f>INDEX(Hosts!$A:$O,MATCH(Places!$C3690,Hosts!$A:$A,0),MATCH(Places!G$1,Hosts!$1:$1,0))</f>
        <v>Yes</v>
      </c>
      <c r="H3690">
        <v>10</v>
      </c>
      <c r="I3690" t="str">
        <f>VLOOKUP($H3690,Neighborhoods!$A:$C,2,0)</f>
        <v>Brooklyn</v>
      </c>
      <c r="J3690" t="str">
        <f>VLOOKUP($H3690,Neighborhoods!$A:$C,3,0)</f>
        <v>East Flatbush</v>
      </c>
      <c r="K3690" t="s">
        <v>11822</v>
      </c>
      <c r="L3690" t="str">
        <f t="shared" si="228"/>
        <v>No</v>
      </c>
      <c r="M3690">
        <v>5</v>
      </c>
      <c r="N3690" t="str" cm="1">
        <f t="array" ref="N3690">_xlfn.IFS(M3690&lt;=2,"Small",M3690&lt;=5,"Medium",M3690&gt;5,"Large")</f>
        <v>Medium</v>
      </c>
      <c r="O3690" s="50">
        <v>55</v>
      </c>
      <c r="P3690" s="67">
        <f t="shared" si="229"/>
        <v>0.03</v>
      </c>
      <c r="Q3690" s="52">
        <v>4.74</v>
      </c>
      <c r="R3690" s="52" t="str" cm="1">
        <f t="array" ref="R3690">_xlfn.IFS(ROUND(Q3690,0)=5,"Excellent",ROUND(Q3690,0)=4,"Good",ROUND(Q3690,0)=3,"Ok",ROUND(Q3690,0)&lt;3,"Bad")</f>
        <v>Excellent</v>
      </c>
      <c r="S3690">
        <v>54</v>
      </c>
      <c r="T3690" t="str">
        <f t="shared" si="230"/>
        <v>No</v>
      </c>
      <c r="U3690" s="65">
        <v>43295</v>
      </c>
      <c r="V3690" s="65">
        <v>43899</v>
      </c>
      <c r="W3690">
        <v>5</v>
      </c>
      <c r="X3690" t="str">
        <f t="shared" si="231"/>
        <v>Active</v>
      </c>
      <c r="Y3690" t="s">
        <v>15616</v>
      </c>
    </row>
    <row r="3691" spans="1:25" x14ac:dyDescent="0.25">
      <c r="A3691">
        <v>3690</v>
      </c>
      <c r="B3691" t="s">
        <v>2659</v>
      </c>
      <c r="C3691">
        <v>3558</v>
      </c>
      <c r="D3691" t="str">
        <f>VLOOKUP($C3691,Hosts!$A:$O,10,0)</f>
        <v>New York</v>
      </c>
      <c r="E3691" s="67">
        <f>INDEX(Hosts!$A:$O,MATCH(Places!$C3691,Hosts!$A:$A,0),MATCH(Places!E$1,Hosts!$1:$1,0))</f>
        <v>1</v>
      </c>
      <c r="F3691" s="67">
        <f>INDEX(Hosts!$A:$O,MATCH(Places!$C3691,Hosts!$A:$A,0),MATCH(Places!F$1,Hosts!$1:$1,0))</f>
        <v>0.86</v>
      </c>
      <c r="G3691" s="67" t="str">
        <f>INDEX(Hosts!$A:$O,MATCH(Places!$C3691,Hosts!$A:$A,0),MATCH(Places!G$1,Hosts!$1:$1,0))</f>
        <v>No</v>
      </c>
      <c r="H3691">
        <v>20</v>
      </c>
      <c r="I3691" t="str">
        <f>VLOOKUP($H3691,Neighborhoods!$A:$C,2,0)</f>
        <v>Manhattan</v>
      </c>
      <c r="J3691" t="str">
        <f>VLOOKUP($H3691,Neighborhoods!$A:$C,3,0)</f>
        <v>Upper West Side</v>
      </c>
      <c r="K3691" t="s">
        <v>11822</v>
      </c>
      <c r="L3691" t="str">
        <f t="shared" si="228"/>
        <v>No</v>
      </c>
      <c r="M3691">
        <v>3</v>
      </c>
      <c r="N3691" t="str" cm="1">
        <f t="array" ref="N3691">_xlfn.IFS(M3691&lt;=2,"Small",M3691&lt;=5,"Medium",M3691&gt;5,"Large")</f>
        <v>Medium</v>
      </c>
      <c r="O3691" s="50">
        <v>220</v>
      </c>
      <c r="P3691" s="67">
        <f t="shared" si="229"/>
        <v>0.04</v>
      </c>
      <c r="Q3691" s="52">
        <v>4.83</v>
      </c>
      <c r="R3691" s="52" t="str" cm="1">
        <f t="array" ref="R3691">_xlfn.IFS(ROUND(Q3691,0)=5,"Excellent",ROUND(Q3691,0)=4,"Good",ROUND(Q3691,0)=3,"Ok",ROUND(Q3691,0)&lt;3,"Bad")</f>
        <v>Excellent</v>
      </c>
      <c r="S3691">
        <v>30</v>
      </c>
      <c r="T3691" t="str">
        <f t="shared" si="230"/>
        <v>No</v>
      </c>
      <c r="U3691" s="65">
        <v>43262</v>
      </c>
      <c r="V3691" s="65">
        <v>43833</v>
      </c>
      <c r="W3691">
        <v>72</v>
      </c>
      <c r="X3691" t="str">
        <f t="shared" si="231"/>
        <v>Active</v>
      </c>
      <c r="Y3691" t="s">
        <v>15615</v>
      </c>
    </row>
    <row r="3692" spans="1:25" x14ac:dyDescent="0.25">
      <c r="A3692">
        <v>3691</v>
      </c>
      <c r="B3692" t="s">
        <v>2660</v>
      </c>
      <c r="C3692">
        <v>3556</v>
      </c>
      <c r="D3692" t="str">
        <f>VLOOKUP($C3692,Hosts!$A:$O,10,0)</f>
        <v>New York</v>
      </c>
      <c r="E3692" s="67">
        <f>INDEX(Hosts!$A:$O,MATCH(Places!$C3692,Hosts!$A:$A,0),MATCH(Places!E$1,Hosts!$1:$1,0))</f>
        <v>1</v>
      </c>
      <c r="F3692" s="67">
        <f>INDEX(Hosts!$A:$O,MATCH(Places!$C3692,Hosts!$A:$A,0),MATCH(Places!F$1,Hosts!$1:$1,0))</f>
        <v>1</v>
      </c>
      <c r="G3692" s="67" t="str">
        <f>INDEX(Hosts!$A:$O,MATCH(Places!$C3692,Hosts!$A:$A,0),MATCH(Places!G$1,Hosts!$1:$1,0))</f>
        <v>Yes</v>
      </c>
      <c r="H3692">
        <v>10</v>
      </c>
      <c r="I3692" t="str">
        <f>VLOOKUP($H3692,Neighborhoods!$A:$C,2,0)</f>
        <v>Brooklyn</v>
      </c>
      <c r="J3692" t="str">
        <f>VLOOKUP($H3692,Neighborhoods!$A:$C,3,0)</f>
        <v>East Flatbush</v>
      </c>
      <c r="K3692" t="s">
        <v>11822</v>
      </c>
      <c r="L3692" t="str">
        <f t="shared" si="228"/>
        <v>No</v>
      </c>
      <c r="M3692">
        <v>6</v>
      </c>
      <c r="N3692" t="str" cm="1">
        <f t="array" ref="N3692">_xlfn.IFS(M3692&lt;=2,"Small",M3692&lt;=5,"Medium",M3692&gt;5,"Large")</f>
        <v>Large</v>
      </c>
      <c r="O3692" s="50">
        <v>170</v>
      </c>
      <c r="P3692" s="67">
        <f t="shared" si="229"/>
        <v>0.03</v>
      </c>
      <c r="Q3692" s="52">
        <v>4.9000000000000004</v>
      </c>
      <c r="R3692" s="52" t="str" cm="1">
        <f t="array" ref="R3692">_xlfn.IFS(ROUND(Q3692,0)=5,"Excellent",ROUND(Q3692,0)=4,"Good",ROUND(Q3692,0)=3,"Ok",ROUND(Q3692,0)&lt;3,"Bad")</f>
        <v>Excellent</v>
      </c>
      <c r="S3692">
        <v>107</v>
      </c>
      <c r="T3692" t="str">
        <f t="shared" si="230"/>
        <v>Yes</v>
      </c>
      <c r="U3692" s="65">
        <v>43269</v>
      </c>
      <c r="V3692" s="65">
        <v>44008</v>
      </c>
      <c r="W3692">
        <v>360</v>
      </c>
      <c r="X3692" t="str">
        <f t="shared" si="231"/>
        <v>Active</v>
      </c>
      <c r="Y3692" t="s">
        <v>15616</v>
      </c>
    </row>
    <row r="3693" spans="1:25" x14ac:dyDescent="0.25">
      <c r="A3693">
        <v>3692</v>
      </c>
      <c r="B3693" t="s">
        <v>13583</v>
      </c>
      <c r="C3693">
        <v>3559</v>
      </c>
      <c r="D3693" t="str">
        <f>VLOOKUP($C3693,Hosts!$A:$O,10,0)</f>
        <v>New York</v>
      </c>
      <c r="E3693" s="67">
        <f>INDEX(Hosts!$A:$O,MATCH(Places!$C3693,Hosts!$A:$A,0),MATCH(Places!E$1,Hosts!$1:$1,0))</f>
        <v>0.8</v>
      </c>
      <c r="F3693" s="67">
        <f>INDEX(Hosts!$A:$O,MATCH(Places!$C3693,Hosts!$A:$A,0),MATCH(Places!F$1,Hosts!$1:$1,0))</f>
        <v>0.78</v>
      </c>
      <c r="G3693" s="67" t="str">
        <f>INDEX(Hosts!$A:$O,MATCH(Places!$C3693,Hosts!$A:$A,0),MATCH(Places!G$1,Hosts!$1:$1,0))</f>
        <v>No</v>
      </c>
      <c r="H3693">
        <v>15</v>
      </c>
      <c r="I3693" t="str">
        <f>VLOOKUP($H3693,Neighborhoods!$A:$C,2,0)</f>
        <v>Manhattan</v>
      </c>
      <c r="J3693" t="str">
        <f>VLOOKUP($H3693,Neighborhoods!$A:$C,3,0)</f>
        <v>East Village</v>
      </c>
      <c r="K3693" t="s">
        <v>11822</v>
      </c>
      <c r="L3693" t="str">
        <f t="shared" si="228"/>
        <v>No</v>
      </c>
      <c r="M3693">
        <v>2</v>
      </c>
      <c r="N3693" t="str" cm="1">
        <f t="array" ref="N3693">_xlfn.IFS(M3693&lt;=2,"Small",M3693&lt;=5,"Medium",M3693&gt;5,"Large")</f>
        <v>Small</v>
      </c>
      <c r="O3693" s="50">
        <v>145</v>
      </c>
      <c r="P3693" s="67">
        <f t="shared" si="229"/>
        <v>0.03</v>
      </c>
      <c r="Q3693" s="52">
        <v>4.7300000000000004</v>
      </c>
      <c r="R3693" s="52" t="str" cm="1">
        <f t="array" ref="R3693">_xlfn.IFS(ROUND(Q3693,0)=5,"Excellent",ROUND(Q3693,0)=4,"Good",ROUND(Q3693,0)=3,"Ok",ROUND(Q3693,0)&lt;3,"Bad")</f>
        <v>Excellent</v>
      </c>
      <c r="S3693">
        <v>15</v>
      </c>
      <c r="T3693" t="str">
        <f t="shared" si="230"/>
        <v>No</v>
      </c>
      <c r="U3693" s="65">
        <v>43305</v>
      </c>
      <c r="V3693" s="65">
        <v>43897</v>
      </c>
      <c r="W3693">
        <v>0</v>
      </c>
      <c r="X3693" t="str">
        <f t="shared" si="231"/>
        <v>Inactive</v>
      </c>
      <c r="Y3693" t="s">
        <v>15615</v>
      </c>
    </row>
    <row r="3694" spans="1:25" x14ac:dyDescent="0.25">
      <c r="A3694">
        <v>3693</v>
      </c>
      <c r="B3694" t="s">
        <v>13971</v>
      </c>
      <c r="C3694">
        <v>1295</v>
      </c>
      <c r="D3694" t="str">
        <f>VLOOKUP($C3694,Hosts!$A:$O,10,0)</f>
        <v>New York</v>
      </c>
      <c r="E3694" s="67">
        <f>INDEX(Hosts!$A:$O,MATCH(Places!$C3694,Hosts!$A:$A,0),MATCH(Places!E$1,Hosts!$1:$1,0))</f>
        <v>1</v>
      </c>
      <c r="F3694" s="67">
        <f>INDEX(Hosts!$A:$O,MATCH(Places!$C3694,Hosts!$A:$A,0),MATCH(Places!F$1,Hosts!$1:$1,0))</f>
        <v>0.9</v>
      </c>
      <c r="G3694" s="67" t="str">
        <f>INDEX(Hosts!$A:$O,MATCH(Places!$C3694,Hosts!$A:$A,0),MATCH(Places!G$1,Hosts!$1:$1,0))</f>
        <v>Yes</v>
      </c>
      <c r="H3694">
        <v>16</v>
      </c>
      <c r="I3694" t="str">
        <f>VLOOKUP($H3694,Neighborhoods!$A:$C,2,0)</f>
        <v>Manhattan</v>
      </c>
      <c r="J3694" t="str">
        <f>VLOOKUP($H3694,Neighborhoods!$A:$C,3,0)</f>
        <v>Harlem</v>
      </c>
      <c r="K3694" t="s">
        <v>1</v>
      </c>
      <c r="L3694" t="str">
        <f t="shared" si="228"/>
        <v>Yes</v>
      </c>
      <c r="M3694">
        <v>2</v>
      </c>
      <c r="N3694" t="str" cm="1">
        <f t="array" ref="N3694">_xlfn.IFS(M3694&lt;=2,"Small",M3694&lt;=5,"Medium",M3694&gt;5,"Large")</f>
        <v>Small</v>
      </c>
      <c r="O3694" s="50">
        <v>50</v>
      </c>
      <c r="P3694" s="67">
        <f t="shared" si="229"/>
        <v>0.03</v>
      </c>
      <c r="Q3694" s="52">
        <v>4.92</v>
      </c>
      <c r="R3694" s="52" t="str" cm="1">
        <f t="array" ref="R3694">_xlfn.IFS(ROUND(Q3694,0)=5,"Excellent",ROUND(Q3694,0)=4,"Good",ROUND(Q3694,0)=3,"Ok",ROUND(Q3694,0)&lt;3,"Bad")</f>
        <v>Excellent</v>
      </c>
      <c r="S3694">
        <v>26</v>
      </c>
      <c r="T3694" t="str">
        <f t="shared" si="230"/>
        <v>No</v>
      </c>
      <c r="U3694" s="65">
        <v>43281</v>
      </c>
      <c r="V3694" s="65">
        <v>44045</v>
      </c>
      <c r="W3694">
        <v>166</v>
      </c>
      <c r="X3694" t="str">
        <f t="shared" si="231"/>
        <v>Active</v>
      </c>
      <c r="Y3694" t="s">
        <v>15616</v>
      </c>
    </row>
    <row r="3695" spans="1:25" x14ac:dyDescent="0.25">
      <c r="A3695">
        <v>3694</v>
      </c>
      <c r="B3695" t="s">
        <v>15575</v>
      </c>
      <c r="C3695">
        <v>433</v>
      </c>
      <c r="D3695" t="str">
        <f>VLOOKUP($C3695,Hosts!$A:$O,10,0)</f>
        <v>New York</v>
      </c>
      <c r="E3695" s="67">
        <f>INDEX(Hosts!$A:$O,MATCH(Places!$C3695,Hosts!$A:$A,0),MATCH(Places!E$1,Hosts!$1:$1,0))</f>
        <v>1</v>
      </c>
      <c r="F3695" s="67">
        <f>INDEX(Hosts!$A:$O,MATCH(Places!$C3695,Hosts!$A:$A,0),MATCH(Places!F$1,Hosts!$1:$1,0))</f>
        <v>0.94</v>
      </c>
      <c r="G3695" s="67" t="str">
        <f>INDEX(Hosts!$A:$O,MATCH(Places!$C3695,Hosts!$A:$A,0),MATCH(Places!G$1,Hosts!$1:$1,0))</f>
        <v>Yes</v>
      </c>
      <c r="H3695">
        <v>7</v>
      </c>
      <c r="I3695" t="str">
        <f>VLOOKUP($H3695,Neighborhoods!$A:$C,2,0)</f>
        <v>Brooklyn</v>
      </c>
      <c r="J3695" t="str">
        <f>VLOOKUP($H3695,Neighborhoods!$A:$C,3,0)</f>
        <v>Bedford-Stuyvesant</v>
      </c>
      <c r="K3695" t="s">
        <v>1</v>
      </c>
      <c r="L3695" t="str">
        <f t="shared" si="228"/>
        <v>Yes</v>
      </c>
      <c r="M3695">
        <v>4</v>
      </c>
      <c r="N3695" t="str" cm="1">
        <f t="array" ref="N3695">_xlfn.IFS(M3695&lt;=2,"Small",M3695&lt;=5,"Medium",M3695&gt;5,"Large")</f>
        <v>Medium</v>
      </c>
      <c r="O3695" s="50">
        <v>150</v>
      </c>
      <c r="P3695" s="67">
        <f t="shared" si="229"/>
        <v>0.03</v>
      </c>
      <c r="Q3695" s="52">
        <v>4.97</v>
      </c>
      <c r="R3695" s="52" t="str" cm="1">
        <f t="array" ref="R3695">_xlfn.IFS(ROUND(Q3695,0)=5,"Excellent",ROUND(Q3695,0)=4,"Good",ROUND(Q3695,0)=3,"Ok",ROUND(Q3695,0)&lt;3,"Bad")</f>
        <v>Excellent</v>
      </c>
      <c r="S3695">
        <v>75</v>
      </c>
      <c r="T3695" t="str">
        <f t="shared" si="230"/>
        <v>No</v>
      </c>
      <c r="U3695" s="65">
        <v>43257</v>
      </c>
      <c r="V3695" s="65">
        <v>43884</v>
      </c>
      <c r="W3695">
        <v>90</v>
      </c>
      <c r="X3695" t="str">
        <f t="shared" si="231"/>
        <v>Active</v>
      </c>
      <c r="Y3695" t="s">
        <v>15615</v>
      </c>
    </row>
    <row r="3696" spans="1:25" x14ac:dyDescent="0.25">
      <c r="A3696">
        <v>3695</v>
      </c>
      <c r="B3696" t="s">
        <v>2661</v>
      </c>
      <c r="C3696">
        <v>3292</v>
      </c>
      <c r="D3696" t="str">
        <f>VLOOKUP($C3696,Hosts!$A:$O,10,0)</f>
        <v>New York</v>
      </c>
      <c r="E3696" s="67">
        <f>INDEX(Hosts!$A:$O,MATCH(Places!$C3696,Hosts!$A:$A,0),MATCH(Places!E$1,Hosts!$1:$1,0))</f>
        <v>1</v>
      </c>
      <c r="F3696" s="67">
        <f>INDEX(Hosts!$A:$O,MATCH(Places!$C3696,Hosts!$A:$A,0),MATCH(Places!F$1,Hosts!$1:$1,0))</f>
        <v>0.79</v>
      </c>
      <c r="G3696" s="67" t="str">
        <f>INDEX(Hosts!$A:$O,MATCH(Places!$C3696,Hosts!$A:$A,0),MATCH(Places!G$1,Hosts!$1:$1,0))</f>
        <v>No</v>
      </c>
      <c r="H3696">
        <v>16</v>
      </c>
      <c r="I3696" t="str">
        <f>VLOOKUP($H3696,Neighborhoods!$A:$C,2,0)</f>
        <v>Manhattan</v>
      </c>
      <c r="J3696" t="str">
        <f>VLOOKUP($H3696,Neighborhoods!$A:$C,3,0)</f>
        <v>Harlem</v>
      </c>
      <c r="K3696" t="s">
        <v>1</v>
      </c>
      <c r="L3696" t="str">
        <f t="shared" si="228"/>
        <v>Yes</v>
      </c>
      <c r="M3696">
        <v>1</v>
      </c>
      <c r="N3696" t="str" cm="1">
        <f t="array" ref="N3696">_xlfn.IFS(M3696&lt;=2,"Small",M3696&lt;=5,"Medium",M3696&gt;5,"Large")</f>
        <v>Small</v>
      </c>
      <c r="O3696" s="50">
        <v>37</v>
      </c>
      <c r="P3696" s="67">
        <f t="shared" si="229"/>
        <v>0.03</v>
      </c>
      <c r="Q3696" s="52">
        <v>5</v>
      </c>
      <c r="R3696" s="52" t="str" cm="1">
        <f t="array" ref="R3696">_xlfn.IFS(ROUND(Q3696,0)=5,"Excellent",ROUND(Q3696,0)=4,"Good",ROUND(Q3696,0)=3,"Ok",ROUND(Q3696,0)&lt;3,"Bad")</f>
        <v>Excellent</v>
      </c>
      <c r="S3696">
        <v>7</v>
      </c>
      <c r="T3696" t="str">
        <f t="shared" si="230"/>
        <v>No</v>
      </c>
      <c r="U3696" s="65">
        <v>43330</v>
      </c>
      <c r="V3696" s="65">
        <v>44050</v>
      </c>
      <c r="W3696">
        <v>343</v>
      </c>
      <c r="X3696" t="str">
        <f t="shared" si="231"/>
        <v>Active</v>
      </c>
      <c r="Y3696" t="s">
        <v>15615</v>
      </c>
    </row>
    <row r="3697" spans="1:25" x14ac:dyDescent="0.25">
      <c r="A3697">
        <v>3696</v>
      </c>
      <c r="B3697" t="s">
        <v>2662</v>
      </c>
      <c r="C3697">
        <v>3292</v>
      </c>
      <c r="D3697" t="str">
        <f>VLOOKUP($C3697,Hosts!$A:$O,10,0)</f>
        <v>New York</v>
      </c>
      <c r="E3697" s="67">
        <f>INDEX(Hosts!$A:$O,MATCH(Places!$C3697,Hosts!$A:$A,0),MATCH(Places!E$1,Hosts!$1:$1,0))</f>
        <v>1</v>
      </c>
      <c r="F3697" s="67">
        <f>INDEX(Hosts!$A:$O,MATCH(Places!$C3697,Hosts!$A:$A,0),MATCH(Places!F$1,Hosts!$1:$1,0))</f>
        <v>0.79</v>
      </c>
      <c r="G3697" s="67" t="str">
        <f>INDEX(Hosts!$A:$O,MATCH(Places!$C3697,Hosts!$A:$A,0),MATCH(Places!G$1,Hosts!$1:$1,0))</f>
        <v>No</v>
      </c>
      <c r="H3697">
        <v>16</v>
      </c>
      <c r="I3697" t="str">
        <f>VLOOKUP($H3697,Neighborhoods!$A:$C,2,0)</f>
        <v>Manhattan</v>
      </c>
      <c r="J3697" t="str">
        <f>VLOOKUP($H3697,Neighborhoods!$A:$C,3,0)</f>
        <v>Harlem</v>
      </c>
      <c r="K3697" t="s">
        <v>1</v>
      </c>
      <c r="L3697" t="str">
        <f t="shared" si="228"/>
        <v>Yes</v>
      </c>
      <c r="M3697">
        <v>1</v>
      </c>
      <c r="N3697" t="str" cm="1">
        <f t="array" ref="N3697">_xlfn.IFS(M3697&lt;=2,"Small",M3697&lt;=5,"Medium",M3697&gt;5,"Large")</f>
        <v>Small</v>
      </c>
      <c r="O3697" s="50">
        <v>36</v>
      </c>
      <c r="P3697" s="67">
        <f t="shared" si="229"/>
        <v>0.03</v>
      </c>
      <c r="Q3697" s="52">
        <v>4.83</v>
      </c>
      <c r="R3697" s="52" t="str" cm="1">
        <f t="array" ref="R3697">_xlfn.IFS(ROUND(Q3697,0)=5,"Excellent",ROUND(Q3697,0)=4,"Good",ROUND(Q3697,0)=3,"Ok",ROUND(Q3697,0)&lt;3,"Bad")</f>
        <v>Excellent</v>
      </c>
      <c r="S3697">
        <v>6</v>
      </c>
      <c r="T3697" t="str">
        <f t="shared" si="230"/>
        <v>No</v>
      </c>
      <c r="U3697" s="65">
        <v>43327</v>
      </c>
      <c r="V3697" s="65">
        <v>44043</v>
      </c>
      <c r="W3697">
        <v>321</v>
      </c>
      <c r="X3697" t="str">
        <f t="shared" si="231"/>
        <v>Active</v>
      </c>
      <c r="Y3697" t="s">
        <v>15615</v>
      </c>
    </row>
    <row r="3698" spans="1:25" x14ac:dyDescent="0.25">
      <c r="A3698">
        <v>3697</v>
      </c>
      <c r="B3698" t="s">
        <v>2663</v>
      </c>
      <c r="C3698">
        <v>2678</v>
      </c>
      <c r="D3698" t="str">
        <f>VLOOKUP($C3698,Hosts!$A:$O,10,0)</f>
        <v>New York</v>
      </c>
      <c r="E3698" s="67">
        <f>INDEX(Hosts!$A:$O,MATCH(Places!$C3698,Hosts!$A:$A,0),MATCH(Places!E$1,Hosts!$1:$1,0))</f>
        <v>1</v>
      </c>
      <c r="F3698" s="67">
        <f>INDEX(Hosts!$A:$O,MATCH(Places!$C3698,Hosts!$A:$A,0),MATCH(Places!F$1,Hosts!$1:$1,0))</f>
        <v>0.99</v>
      </c>
      <c r="G3698" s="67" t="str">
        <f>INDEX(Hosts!$A:$O,MATCH(Places!$C3698,Hosts!$A:$A,0),MATCH(Places!G$1,Hosts!$1:$1,0))</f>
        <v>No</v>
      </c>
      <c r="H3698">
        <v>26</v>
      </c>
      <c r="I3698" t="str">
        <f>VLOOKUP($H3698,Neighborhoods!$A:$C,2,0)</f>
        <v>Queens</v>
      </c>
      <c r="J3698" t="str">
        <f>VLOOKUP($H3698,Neighborhoods!$A:$C,3,0)</f>
        <v>Sunnyside</v>
      </c>
      <c r="K3698" t="s">
        <v>1</v>
      </c>
      <c r="L3698" t="str">
        <f t="shared" si="228"/>
        <v>Yes</v>
      </c>
      <c r="M3698">
        <v>2</v>
      </c>
      <c r="N3698" t="str" cm="1">
        <f t="array" ref="N3698">_xlfn.IFS(M3698&lt;=2,"Small",M3698&lt;=5,"Medium",M3698&gt;5,"Large")</f>
        <v>Small</v>
      </c>
      <c r="O3698" s="50">
        <v>60</v>
      </c>
      <c r="P3698" s="67">
        <f t="shared" si="229"/>
        <v>0.03</v>
      </c>
      <c r="Q3698" s="52">
        <v>4.5</v>
      </c>
      <c r="R3698" s="52" t="str" cm="1">
        <f t="array" ref="R3698">_xlfn.IFS(ROUND(Q3698,0)=5,"Excellent",ROUND(Q3698,0)=4,"Good",ROUND(Q3698,0)=3,"Ok",ROUND(Q3698,0)&lt;3,"Bad")</f>
        <v>Excellent</v>
      </c>
      <c r="S3698">
        <v>14</v>
      </c>
      <c r="T3698" t="str">
        <f t="shared" si="230"/>
        <v>No</v>
      </c>
      <c r="U3698" s="65">
        <v>43268</v>
      </c>
      <c r="V3698" s="65">
        <v>43833</v>
      </c>
      <c r="W3698">
        <v>349</v>
      </c>
      <c r="X3698" t="str">
        <f t="shared" si="231"/>
        <v>Active</v>
      </c>
      <c r="Y3698" t="s">
        <v>15616</v>
      </c>
    </row>
    <row r="3699" spans="1:25" x14ac:dyDescent="0.25">
      <c r="A3699">
        <v>3698</v>
      </c>
      <c r="B3699" t="s">
        <v>2664</v>
      </c>
      <c r="C3699">
        <v>2678</v>
      </c>
      <c r="D3699" t="str">
        <f>VLOOKUP($C3699,Hosts!$A:$O,10,0)</f>
        <v>New York</v>
      </c>
      <c r="E3699" s="67">
        <f>INDEX(Hosts!$A:$O,MATCH(Places!$C3699,Hosts!$A:$A,0),MATCH(Places!E$1,Hosts!$1:$1,0))</f>
        <v>1</v>
      </c>
      <c r="F3699" s="67">
        <f>INDEX(Hosts!$A:$O,MATCH(Places!$C3699,Hosts!$A:$A,0),MATCH(Places!F$1,Hosts!$1:$1,0))</f>
        <v>0.99</v>
      </c>
      <c r="G3699" s="67" t="str">
        <f>INDEX(Hosts!$A:$O,MATCH(Places!$C3699,Hosts!$A:$A,0),MATCH(Places!G$1,Hosts!$1:$1,0))</f>
        <v>No</v>
      </c>
      <c r="H3699">
        <v>26</v>
      </c>
      <c r="I3699" t="str">
        <f>VLOOKUP($H3699,Neighborhoods!$A:$C,2,0)</f>
        <v>Queens</v>
      </c>
      <c r="J3699" t="str">
        <f>VLOOKUP($H3699,Neighborhoods!$A:$C,3,0)</f>
        <v>Sunnyside</v>
      </c>
      <c r="K3699" t="s">
        <v>1</v>
      </c>
      <c r="L3699" t="str">
        <f t="shared" si="228"/>
        <v>Yes</v>
      </c>
      <c r="M3699">
        <v>2</v>
      </c>
      <c r="N3699" t="str" cm="1">
        <f t="array" ref="N3699">_xlfn.IFS(M3699&lt;=2,"Small",M3699&lt;=5,"Medium",M3699&gt;5,"Large")</f>
        <v>Small</v>
      </c>
      <c r="O3699" s="50">
        <v>53.86</v>
      </c>
      <c r="P3699" s="67">
        <f t="shared" si="229"/>
        <v>0.03</v>
      </c>
      <c r="Q3699" s="52">
        <v>4.62</v>
      </c>
      <c r="R3699" s="52" t="str" cm="1">
        <f t="array" ref="R3699">_xlfn.IFS(ROUND(Q3699,0)=5,"Excellent",ROUND(Q3699,0)=4,"Good",ROUND(Q3699,0)=3,"Ok",ROUND(Q3699,0)&lt;3,"Bad")</f>
        <v>Excellent</v>
      </c>
      <c r="S3699">
        <v>29</v>
      </c>
      <c r="T3699" t="str">
        <f t="shared" si="230"/>
        <v>No</v>
      </c>
      <c r="U3699" s="65">
        <v>43264</v>
      </c>
      <c r="V3699" s="65">
        <v>43862</v>
      </c>
      <c r="W3699">
        <v>321</v>
      </c>
      <c r="X3699" t="str">
        <f t="shared" si="231"/>
        <v>Active</v>
      </c>
      <c r="Y3699" t="s">
        <v>15616</v>
      </c>
    </row>
    <row r="3700" spans="1:25" x14ac:dyDescent="0.25">
      <c r="A3700">
        <v>3699</v>
      </c>
      <c r="B3700" t="s">
        <v>2665</v>
      </c>
      <c r="C3700">
        <v>2244</v>
      </c>
      <c r="D3700" t="str">
        <f>VLOOKUP($C3700,Hosts!$A:$O,10,0)</f>
        <v>New York</v>
      </c>
      <c r="E3700" s="67">
        <f>INDEX(Hosts!$A:$O,MATCH(Places!$C3700,Hosts!$A:$A,0),MATCH(Places!E$1,Hosts!$1:$1,0))</f>
        <v>1</v>
      </c>
      <c r="F3700" s="67">
        <f>INDEX(Hosts!$A:$O,MATCH(Places!$C3700,Hosts!$A:$A,0),MATCH(Places!F$1,Hosts!$1:$1,0))</f>
        <v>0.9</v>
      </c>
      <c r="G3700" s="67" t="str">
        <f>INDEX(Hosts!$A:$O,MATCH(Places!$C3700,Hosts!$A:$A,0),MATCH(Places!G$1,Hosts!$1:$1,0))</f>
        <v>No</v>
      </c>
      <c r="H3700">
        <v>7</v>
      </c>
      <c r="I3700" t="str">
        <f>VLOOKUP($H3700,Neighborhoods!$A:$C,2,0)</f>
        <v>Brooklyn</v>
      </c>
      <c r="J3700" t="str">
        <f>VLOOKUP($H3700,Neighborhoods!$A:$C,3,0)</f>
        <v>Bedford-Stuyvesant</v>
      </c>
      <c r="K3700" t="s">
        <v>1</v>
      </c>
      <c r="L3700" t="str">
        <f t="shared" si="228"/>
        <v>Yes</v>
      </c>
      <c r="M3700">
        <v>2</v>
      </c>
      <c r="N3700" t="str" cm="1">
        <f t="array" ref="N3700">_xlfn.IFS(M3700&lt;=2,"Small",M3700&lt;=5,"Medium",M3700&gt;5,"Large")</f>
        <v>Small</v>
      </c>
      <c r="O3700" s="50">
        <v>45</v>
      </c>
      <c r="P3700" s="67">
        <f t="shared" si="229"/>
        <v>0.03</v>
      </c>
      <c r="Q3700" s="52">
        <v>4.74</v>
      </c>
      <c r="R3700" s="52" t="str" cm="1">
        <f t="array" ref="R3700">_xlfn.IFS(ROUND(Q3700,0)=5,"Excellent",ROUND(Q3700,0)=4,"Good",ROUND(Q3700,0)=3,"Ok",ROUND(Q3700,0)&lt;3,"Bad")</f>
        <v>Excellent</v>
      </c>
      <c r="S3700">
        <v>84</v>
      </c>
      <c r="T3700" t="str">
        <f t="shared" si="230"/>
        <v>No</v>
      </c>
      <c r="U3700" s="65">
        <v>43282</v>
      </c>
      <c r="V3700" s="65">
        <v>44042</v>
      </c>
      <c r="W3700">
        <v>322</v>
      </c>
      <c r="X3700" t="str">
        <f t="shared" si="231"/>
        <v>Active</v>
      </c>
      <c r="Y3700" t="s">
        <v>15615</v>
      </c>
    </row>
    <row r="3701" spans="1:25" x14ac:dyDescent="0.25">
      <c r="A3701">
        <v>3700</v>
      </c>
      <c r="B3701" t="s">
        <v>2666</v>
      </c>
      <c r="C3701">
        <v>3560</v>
      </c>
      <c r="D3701" t="str">
        <f>VLOOKUP($C3701,Hosts!$A:$O,10,0)</f>
        <v>New York</v>
      </c>
      <c r="E3701" s="67">
        <f>INDEX(Hosts!$A:$O,MATCH(Places!$C3701,Hosts!$A:$A,0),MATCH(Places!E$1,Hosts!$1:$1,0))</f>
        <v>1</v>
      </c>
      <c r="F3701" s="67">
        <f>INDEX(Hosts!$A:$O,MATCH(Places!$C3701,Hosts!$A:$A,0),MATCH(Places!F$1,Hosts!$1:$1,0))</f>
        <v>1</v>
      </c>
      <c r="G3701" s="67" t="str">
        <f>INDEX(Hosts!$A:$O,MATCH(Places!$C3701,Hosts!$A:$A,0),MATCH(Places!G$1,Hosts!$1:$1,0))</f>
        <v>Yes</v>
      </c>
      <c r="H3701">
        <v>18</v>
      </c>
      <c r="I3701" t="str">
        <f>VLOOKUP($H3701,Neighborhoods!$A:$C,2,0)</f>
        <v>Manhattan</v>
      </c>
      <c r="J3701" t="str">
        <f>VLOOKUP($H3701,Neighborhoods!$A:$C,3,0)</f>
        <v>Midtown</v>
      </c>
      <c r="K3701" t="s">
        <v>11822</v>
      </c>
      <c r="L3701" t="str">
        <f t="shared" si="228"/>
        <v>No</v>
      </c>
      <c r="M3701">
        <v>3</v>
      </c>
      <c r="N3701" t="str" cm="1">
        <f t="array" ref="N3701">_xlfn.IFS(M3701&lt;=2,"Small",M3701&lt;=5,"Medium",M3701&gt;5,"Large")</f>
        <v>Medium</v>
      </c>
      <c r="O3701" s="50">
        <v>192</v>
      </c>
      <c r="P3701" s="67">
        <f t="shared" si="229"/>
        <v>0.03</v>
      </c>
      <c r="Q3701" s="52">
        <v>4.91</v>
      </c>
      <c r="R3701" s="52" t="str" cm="1">
        <f t="array" ref="R3701">_xlfn.IFS(ROUND(Q3701,0)=5,"Excellent",ROUND(Q3701,0)=4,"Good",ROUND(Q3701,0)=3,"Ok",ROUND(Q3701,0)&lt;3,"Bad")</f>
        <v>Excellent</v>
      </c>
      <c r="S3701">
        <v>76</v>
      </c>
      <c r="T3701" t="str">
        <f t="shared" si="230"/>
        <v>No</v>
      </c>
      <c r="U3701" s="65">
        <v>43300</v>
      </c>
      <c r="V3701" s="65">
        <v>43900</v>
      </c>
      <c r="W3701">
        <v>297</v>
      </c>
      <c r="X3701" t="str">
        <f t="shared" si="231"/>
        <v>Active</v>
      </c>
      <c r="Y3701" t="s">
        <v>15616</v>
      </c>
    </row>
    <row r="3702" spans="1:25" x14ac:dyDescent="0.25">
      <c r="A3702">
        <v>3701</v>
      </c>
      <c r="B3702" t="s">
        <v>2667</v>
      </c>
      <c r="C3702">
        <v>2234</v>
      </c>
      <c r="D3702" t="str">
        <f>VLOOKUP($C3702,Hosts!$A:$O,10,0)</f>
        <v>New York</v>
      </c>
      <c r="E3702" s="67">
        <f>INDEX(Hosts!$A:$O,MATCH(Places!$C3702,Hosts!$A:$A,0),MATCH(Places!E$1,Hosts!$1:$1,0))</f>
        <v>0.75</v>
      </c>
      <c r="F3702" s="67">
        <f>INDEX(Hosts!$A:$O,MATCH(Places!$C3702,Hosts!$A:$A,0),MATCH(Places!F$1,Hosts!$1:$1,0))</f>
        <v>0.98</v>
      </c>
      <c r="G3702" s="67" t="str">
        <f>INDEX(Hosts!$A:$O,MATCH(Places!$C3702,Hosts!$A:$A,0),MATCH(Places!G$1,Hosts!$1:$1,0))</f>
        <v>Yes</v>
      </c>
      <c r="H3702">
        <v>10</v>
      </c>
      <c r="I3702" t="str">
        <f>VLOOKUP($H3702,Neighborhoods!$A:$C,2,0)</f>
        <v>Brooklyn</v>
      </c>
      <c r="J3702" t="str">
        <f>VLOOKUP($H3702,Neighborhoods!$A:$C,3,0)</f>
        <v>East Flatbush</v>
      </c>
      <c r="K3702" t="s">
        <v>11822</v>
      </c>
      <c r="L3702" t="str">
        <f t="shared" si="228"/>
        <v>No</v>
      </c>
      <c r="M3702">
        <v>4</v>
      </c>
      <c r="N3702" t="str" cm="1">
        <f t="array" ref="N3702">_xlfn.IFS(M3702&lt;=2,"Small",M3702&lt;=5,"Medium",M3702&gt;5,"Large")</f>
        <v>Medium</v>
      </c>
      <c r="O3702" s="50">
        <v>125</v>
      </c>
      <c r="P3702" s="67">
        <f t="shared" si="229"/>
        <v>0.03</v>
      </c>
      <c r="Q3702" s="52">
        <v>4.68</v>
      </c>
      <c r="R3702" s="52" t="str" cm="1">
        <f t="array" ref="R3702">_xlfn.IFS(ROUND(Q3702,0)=5,"Excellent",ROUND(Q3702,0)=4,"Good",ROUND(Q3702,0)=3,"Ok",ROUND(Q3702,0)&lt;3,"Bad")</f>
        <v>Excellent</v>
      </c>
      <c r="S3702">
        <v>82</v>
      </c>
      <c r="T3702" t="str">
        <f t="shared" si="230"/>
        <v>No</v>
      </c>
      <c r="U3702" s="65">
        <v>43258</v>
      </c>
      <c r="V3702" s="65">
        <v>43877</v>
      </c>
      <c r="W3702">
        <v>228</v>
      </c>
      <c r="X3702" t="str">
        <f t="shared" si="231"/>
        <v>Active</v>
      </c>
      <c r="Y3702" t="s">
        <v>15616</v>
      </c>
    </row>
    <row r="3703" spans="1:25" x14ac:dyDescent="0.25">
      <c r="A3703">
        <v>3702</v>
      </c>
      <c r="B3703" t="s">
        <v>14008</v>
      </c>
      <c r="C3703">
        <v>3544</v>
      </c>
      <c r="D3703" t="str">
        <f>VLOOKUP($C3703,Hosts!$A:$O,10,0)</f>
        <v>New York</v>
      </c>
      <c r="E3703" s="67">
        <f>INDEX(Hosts!$A:$O,MATCH(Places!$C3703,Hosts!$A:$A,0),MATCH(Places!E$1,Hosts!$1:$1,0))</f>
        <v>0.9</v>
      </c>
      <c r="F3703" s="67">
        <f>INDEX(Hosts!$A:$O,MATCH(Places!$C3703,Hosts!$A:$A,0),MATCH(Places!F$1,Hosts!$1:$1,0))</f>
        <v>0.99</v>
      </c>
      <c r="G3703" s="67" t="str">
        <f>INDEX(Hosts!$A:$O,MATCH(Places!$C3703,Hosts!$A:$A,0),MATCH(Places!G$1,Hosts!$1:$1,0))</f>
        <v>No</v>
      </c>
      <c r="H3703">
        <v>17</v>
      </c>
      <c r="I3703" t="str">
        <f>VLOOKUP($H3703,Neighborhoods!$A:$C,2,0)</f>
        <v>Manhattan</v>
      </c>
      <c r="J3703" t="str">
        <f>VLOOKUP($H3703,Neighborhoods!$A:$C,3,0)</f>
        <v>Hell's Kitchen</v>
      </c>
      <c r="K3703" t="s">
        <v>1</v>
      </c>
      <c r="L3703" t="str">
        <f t="shared" si="228"/>
        <v>Yes</v>
      </c>
      <c r="M3703">
        <v>2</v>
      </c>
      <c r="N3703" t="str" cm="1">
        <f t="array" ref="N3703">_xlfn.IFS(M3703&lt;=2,"Small",M3703&lt;=5,"Medium",M3703&gt;5,"Large")</f>
        <v>Small</v>
      </c>
      <c r="O3703" s="50">
        <v>120</v>
      </c>
      <c r="P3703" s="67">
        <f t="shared" si="229"/>
        <v>0.03</v>
      </c>
      <c r="Q3703" s="52">
        <v>4.76</v>
      </c>
      <c r="R3703" s="52" t="str" cm="1">
        <f t="array" ref="R3703">_xlfn.IFS(ROUND(Q3703,0)=5,"Excellent",ROUND(Q3703,0)=4,"Good",ROUND(Q3703,0)=3,"Ok",ROUND(Q3703,0)&lt;3,"Bad")</f>
        <v>Excellent</v>
      </c>
      <c r="S3703">
        <v>17</v>
      </c>
      <c r="T3703" t="str">
        <f t="shared" si="230"/>
        <v>No</v>
      </c>
      <c r="U3703" s="65">
        <v>43326</v>
      </c>
      <c r="V3703" s="65">
        <v>43859</v>
      </c>
      <c r="W3703">
        <v>358</v>
      </c>
      <c r="X3703" t="str">
        <f t="shared" si="231"/>
        <v>Active</v>
      </c>
      <c r="Y3703" t="s">
        <v>15616</v>
      </c>
    </row>
    <row r="3704" spans="1:25" x14ac:dyDescent="0.25">
      <c r="A3704">
        <v>3703</v>
      </c>
      <c r="B3704" t="s">
        <v>15127</v>
      </c>
      <c r="C3704">
        <v>3544</v>
      </c>
      <c r="D3704" t="str">
        <f>VLOOKUP($C3704,Hosts!$A:$O,10,0)</f>
        <v>New York</v>
      </c>
      <c r="E3704" s="67">
        <f>INDEX(Hosts!$A:$O,MATCH(Places!$C3704,Hosts!$A:$A,0),MATCH(Places!E$1,Hosts!$1:$1,0))</f>
        <v>0.9</v>
      </c>
      <c r="F3704" s="67">
        <f>INDEX(Hosts!$A:$O,MATCH(Places!$C3704,Hosts!$A:$A,0),MATCH(Places!F$1,Hosts!$1:$1,0))</f>
        <v>0.99</v>
      </c>
      <c r="G3704" s="67" t="str">
        <f>INDEX(Hosts!$A:$O,MATCH(Places!$C3704,Hosts!$A:$A,0),MATCH(Places!G$1,Hosts!$1:$1,0))</f>
        <v>No</v>
      </c>
      <c r="H3704">
        <v>17</v>
      </c>
      <c r="I3704" t="str">
        <f>VLOOKUP($H3704,Neighborhoods!$A:$C,2,0)</f>
        <v>Manhattan</v>
      </c>
      <c r="J3704" t="str">
        <f>VLOOKUP($H3704,Neighborhoods!$A:$C,3,0)</f>
        <v>Hell's Kitchen</v>
      </c>
      <c r="K3704" t="s">
        <v>1</v>
      </c>
      <c r="L3704" t="str">
        <f t="shared" si="228"/>
        <v>Yes</v>
      </c>
      <c r="M3704">
        <v>2</v>
      </c>
      <c r="N3704" t="str" cm="1">
        <f t="array" ref="N3704">_xlfn.IFS(M3704&lt;=2,"Small",M3704&lt;=5,"Medium",M3704&gt;5,"Large")</f>
        <v>Small</v>
      </c>
      <c r="O3704" s="50">
        <v>75</v>
      </c>
      <c r="P3704" s="67">
        <f t="shared" si="229"/>
        <v>0.03</v>
      </c>
      <c r="Q3704" s="52">
        <v>3.83</v>
      </c>
      <c r="R3704" s="52" t="str" cm="1">
        <f t="array" ref="R3704">_xlfn.IFS(ROUND(Q3704,0)=5,"Excellent",ROUND(Q3704,0)=4,"Good",ROUND(Q3704,0)=3,"Ok",ROUND(Q3704,0)&lt;3,"Bad")</f>
        <v>Good</v>
      </c>
      <c r="S3704">
        <v>6</v>
      </c>
      <c r="T3704" t="str">
        <f t="shared" si="230"/>
        <v>No</v>
      </c>
      <c r="U3704" s="65">
        <v>43348</v>
      </c>
      <c r="V3704" s="65">
        <v>43625</v>
      </c>
      <c r="W3704">
        <v>365</v>
      </c>
      <c r="X3704" t="str">
        <f t="shared" si="231"/>
        <v>Active</v>
      </c>
      <c r="Y3704" t="s">
        <v>15616</v>
      </c>
    </row>
    <row r="3705" spans="1:25" x14ac:dyDescent="0.25">
      <c r="A3705">
        <v>3704</v>
      </c>
      <c r="B3705" t="s">
        <v>15350</v>
      </c>
      <c r="C3705">
        <v>2254</v>
      </c>
      <c r="D3705" t="str">
        <f>VLOOKUP($C3705,Hosts!$A:$O,10,0)</f>
        <v>New York</v>
      </c>
      <c r="E3705" s="67">
        <f>INDEX(Hosts!$A:$O,MATCH(Places!$C3705,Hosts!$A:$A,0),MATCH(Places!E$1,Hosts!$1:$1,0))</f>
        <v>1</v>
      </c>
      <c r="F3705" s="67">
        <f>INDEX(Hosts!$A:$O,MATCH(Places!$C3705,Hosts!$A:$A,0),MATCH(Places!F$1,Hosts!$1:$1,0))</f>
        <v>1</v>
      </c>
      <c r="G3705" s="67" t="str">
        <f>INDEX(Hosts!$A:$O,MATCH(Places!$C3705,Hosts!$A:$A,0),MATCH(Places!G$1,Hosts!$1:$1,0))</f>
        <v>Yes</v>
      </c>
      <c r="H3705">
        <v>7</v>
      </c>
      <c r="I3705" t="str">
        <f>VLOOKUP($H3705,Neighborhoods!$A:$C,2,0)</f>
        <v>Brooklyn</v>
      </c>
      <c r="J3705" t="str">
        <f>VLOOKUP($H3705,Neighborhoods!$A:$C,3,0)</f>
        <v>Bedford-Stuyvesant</v>
      </c>
      <c r="K3705" t="s">
        <v>11822</v>
      </c>
      <c r="L3705" t="str">
        <f t="shared" si="228"/>
        <v>No</v>
      </c>
      <c r="M3705">
        <v>6</v>
      </c>
      <c r="N3705" t="str" cm="1">
        <f t="array" ref="N3705">_xlfn.IFS(M3705&lt;=2,"Small",M3705&lt;=5,"Medium",M3705&gt;5,"Large")</f>
        <v>Large</v>
      </c>
      <c r="O3705" s="50">
        <v>150</v>
      </c>
      <c r="P3705" s="67">
        <f t="shared" si="229"/>
        <v>0.03</v>
      </c>
      <c r="Q3705" s="52">
        <v>4.8899999999999997</v>
      </c>
      <c r="R3705" s="52" t="str" cm="1">
        <f t="array" ref="R3705">_xlfn.IFS(ROUND(Q3705,0)=5,"Excellent",ROUND(Q3705,0)=4,"Good",ROUND(Q3705,0)=3,"Ok",ROUND(Q3705,0)&lt;3,"Bad")</f>
        <v>Excellent</v>
      </c>
      <c r="S3705">
        <v>76</v>
      </c>
      <c r="T3705" t="str">
        <f t="shared" si="230"/>
        <v>No</v>
      </c>
      <c r="U3705" s="65">
        <v>43261</v>
      </c>
      <c r="V3705" s="65">
        <v>43896</v>
      </c>
      <c r="W3705">
        <v>324</v>
      </c>
      <c r="X3705" t="str">
        <f t="shared" si="231"/>
        <v>Active</v>
      </c>
      <c r="Y3705" t="s">
        <v>15615</v>
      </c>
    </row>
    <row r="3706" spans="1:25" x14ac:dyDescent="0.25">
      <c r="A3706">
        <v>3705</v>
      </c>
      <c r="B3706" t="s">
        <v>14783</v>
      </c>
      <c r="C3706">
        <v>3544</v>
      </c>
      <c r="D3706" t="str">
        <f>VLOOKUP($C3706,Hosts!$A:$O,10,0)</f>
        <v>New York</v>
      </c>
      <c r="E3706" s="67">
        <f>INDEX(Hosts!$A:$O,MATCH(Places!$C3706,Hosts!$A:$A,0),MATCH(Places!E$1,Hosts!$1:$1,0))</f>
        <v>0.9</v>
      </c>
      <c r="F3706" s="67">
        <f>INDEX(Hosts!$A:$O,MATCH(Places!$C3706,Hosts!$A:$A,0),MATCH(Places!F$1,Hosts!$1:$1,0))</f>
        <v>0.99</v>
      </c>
      <c r="G3706" s="67" t="str">
        <f>INDEX(Hosts!$A:$O,MATCH(Places!$C3706,Hosts!$A:$A,0),MATCH(Places!G$1,Hosts!$1:$1,0))</f>
        <v>No</v>
      </c>
      <c r="H3706">
        <v>17</v>
      </c>
      <c r="I3706" t="str">
        <f>VLOOKUP($H3706,Neighborhoods!$A:$C,2,0)</f>
        <v>Manhattan</v>
      </c>
      <c r="J3706" t="str">
        <f>VLOOKUP($H3706,Neighborhoods!$A:$C,3,0)</f>
        <v>Hell's Kitchen</v>
      </c>
      <c r="K3706" t="s">
        <v>1</v>
      </c>
      <c r="L3706" t="str">
        <f t="shared" si="228"/>
        <v>Yes</v>
      </c>
      <c r="M3706">
        <v>1</v>
      </c>
      <c r="N3706" t="str" cm="1">
        <f t="array" ref="N3706">_xlfn.IFS(M3706&lt;=2,"Small",M3706&lt;=5,"Medium",M3706&gt;5,"Large")</f>
        <v>Small</v>
      </c>
      <c r="O3706" s="50">
        <v>200</v>
      </c>
      <c r="P3706" s="67">
        <f t="shared" si="229"/>
        <v>0.04</v>
      </c>
      <c r="Q3706" s="52">
        <v>4.38</v>
      </c>
      <c r="R3706" s="52" t="str" cm="1">
        <f t="array" ref="R3706">_xlfn.IFS(ROUND(Q3706,0)=5,"Excellent",ROUND(Q3706,0)=4,"Good",ROUND(Q3706,0)=3,"Ok",ROUND(Q3706,0)&lt;3,"Bad")</f>
        <v>Good</v>
      </c>
      <c r="S3706">
        <v>8</v>
      </c>
      <c r="T3706" t="str">
        <f t="shared" si="230"/>
        <v>No</v>
      </c>
      <c r="U3706" s="65">
        <v>43344</v>
      </c>
      <c r="V3706" s="65">
        <v>43604</v>
      </c>
      <c r="W3706">
        <v>365</v>
      </c>
      <c r="X3706" t="str">
        <f t="shared" si="231"/>
        <v>Active</v>
      </c>
      <c r="Y3706" t="s">
        <v>15616</v>
      </c>
    </row>
    <row r="3707" spans="1:25" x14ac:dyDescent="0.25">
      <c r="A3707">
        <v>3706</v>
      </c>
      <c r="B3707" t="s">
        <v>2668</v>
      </c>
      <c r="C3707">
        <v>3565</v>
      </c>
      <c r="D3707" t="str">
        <f>VLOOKUP($C3707,Hosts!$A:$O,10,0)</f>
        <v>New York</v>
      </c>
      <c r="E3707" s="67">
        <f>INDEX(Hosts!$A:$O,MATCH(Places!$C3707,Hosts!$A:$A,0),MATCH(Places!E$1,Hosts!$1:$1,0))</f>
        <v>0.88</v>
      </c>
      <c r="F3707" s="67">
        <f>INDEX(Hosts!$A:$O,MATCH(Places!$C3707,Hosts!$A:$A,0),MATCH(Places!F$1,Hosts!$1:$1,0))</f>
        <v>0.98</v>
      </c>
      <c r="G3707" s="67" t="str">
        <f>INDEX(Hosts!$A:$O,MATCH(Places!$C3707,Hosts!$A:$A,0),MATCH(Places!G$1,Hosts!$1:$1,0))</f>
        <v>No</v>
      </c>
      <c r="H3707">
        <v>20</v>
      </c>
      <c r="I3707" t="str">
        <f>VLOOKUP($H3707,Neighborhoods!$A:$C,2,0)</f>
        <v>Manhattan</v>
      </c>
      <c r="J3707" t="str">
        <f>VLOOKUP($H3707,Neighborhoods!$A:$C,3,0)</f>
        <v>Upper West Side</v>
      </c>
      <c r="K3707" t="s">
        <v>11822</v>
      </c>
      <c r="L3707" t="str">
        <f t="shared" si="228"/>
        <v>No</v>
      </c>
      <c r="M3707">
        <v>2</v>
      </c>
      <c r="N3707" t="str" cm="1">
        <f t="array" ref="N3707">_xlfn.IFS(M3707&lt;=2,"Small",M3707&lt;=5,"Medium",M3707&gt;5,"Large")</f>
        <v>Small</v>
      </c>
      <c r="O3707" s="50">
        <v>90</v>
      </c>
      <c r="P3707" s="67">
        <f t="shared" si="229"/>
        <v>0.03</v>
      </c>
      <c r="Q3707" s="52">
        <v>4.82</v>
      </c>
      <c r="R3707" s="52" t="str" cm="1">
        <f t="array" ref="R3707">_xlfn.IFS(ROUND(Q3707,0)=5,"Excellent",ROUND(Q3707,0)=4,"Good",ROUND(Q3707,0)=3,"Ok",ROUND(Q3707,0)&lt;3,"Bad")</f>
        <v>Excellent</v>
      </c>
      <c r="S3707">
        <v>87</v>
      </c>
      <c r="T3707" t="str">
        <f t="shared" si="230"/>
        <v>No</v>
      </c>
      <c r="U3707" s="65">
        <v>43267</v>
      </c>
      <c r="V3707" s="65">
        <v>43982</v>
      </c>
      <c r="W3707">
        <v>59</v>
      </c>
      <c r="X3707" t="str">
        <f t="shared" si="231"/>
        <v>Active</v>
      </c>
      <c r="Y3707" t="s">
        <v>15616</v>
      </c>
    </row>
    <row r="3708" spans="1:25" x14ac:dyDescent="0.25">
      <c r="A3708">
        <v>3707</v>
      </c>
      <c r="B3708" t="s">
        <v>15186</v>
      </c>
      <c r="C3708">
        <v>3544</v>
      </c>
      <c r="D3708" t="str">
        <f>VLOOKUP($C3708,Hosts!$A:$O,10,0)</f>
        <v>New York</v>
      </c>
      <c r="E3708" s="67">
        <f>INDEX(Hosts!$A:$O,MATCH(Places!$C3708,Hosts!$A:$A,0),MATCH(Places!E$1,Hosts!$1:$1,0))</f>
        <v>0.9</v>
      </c>
      <c r="F3708" s="67">
        <f>INDEX(Hosts!$A:$O,MATCH(Places!$C3708,Hosts!$A:$A,0),MATCH(Places!F$1,Hosts!$1:$1,0))</f>
        <v>0.99</v>
      </c>
      <c r="G3708" s="67" t="str">
        <f>INDEX(Hosts!$A:$O,MATCH(Places!$C3708,Hosts!$A:$A,0),MATCH(Places!G$1,Hosts!$1:$1,0))</f>
        <v>No</v>
      </c>
      <c r="H3708">
        <v>17</v>
      </c>
      <c r="I3708" t="str">
        <f>VLOOKUP($H3708,Neighborhoods!$A:$C,2,0)</f>
        <v>Manhattan</v>
      </c>
      <c r="J3708" t="str">
        <f>VLOOKUP($H3708,Neighborhoods!$A:$C,3,0)</f>
        <v>Hell's Kitchen</v>
      </c>
      <c r="K3708" t="s">
        <v>1</v>
      </c>
      <c r="L3708" t="str">
        <f t="shared" si="228"/>
        <v>Yes</v>
      </c>
      <c r="M3708">
        <v>2</v>
      </c>
      <c r="N3708" t="str" cm="1">
        <f t="array" ref="N3708">_xlfn.IFS(M3708&lt;=2,"Small",M3708&lt;=5,"Medium",M3708&gt;5,"Large")</f>
        <v>Small</v>
      </c>
      <c r="O3708" s="50">
        <v>150</v>
      </c>
      <c r="P3708" s="67">
        <f t="shared" si="229"/>
        <v>0.03</v>
      </c>
      <c r="Q3708" s="52">
        <v>4.46</v>
      </c>
      <c r="R3708" s="52" t="str" cm="1">
        <f t="array" ref="R3708">_xlfn.IFS(ROUND(Q3708,0)=5,"Excellent",ROUND(Q3708,0)=4,"Good",ROUND(Q3708,0)=3,"Ok",ROUND(Q3708,0)&lt;3,"Bad")</f>
        <v>Good</v>
      </c>
      <c r="S3708">
        <v>13</v>
      </c>
      <c r="T3708" t="str">
        <f t="shared" si="230"/>
        <v>No</v>
      </c>
      <c r="U3708" s="65">
        <v>43348</v>
      </c>
      <c r="V3708" s="65">
        <v>43831</v>
      </c>
      <c r="W3708">
        <v>365</v>
      </c>
      <c r="X3708" t="str">
        <f t="shared" si="231"/>
        <v>Active</v>
      </c>
      <c r="Y3708" t="s">
        <v>15616</v>
      </c>
    </row>
    <row r="3709" spans="1:25" x14ac:dyDescent="0.25">
      <c r="A3709">
        <v>3708</v>
      </c>
      <c r="B3709" t="s">
        <v>2669</v>
      </c>
      <c r="C3709">
        <v>2462</v>
      </c>
      <c r="D3709" t="str">
        <f>VLOOKUP($C3709,Hosts!$A:$O,10,0)</f>
        <v>New York</v>
      </c>
      <c r="E3709" s="67">
        <f>INDEX(Hosts!$A:$O,MATCH(Places!$C3709,Hosts!$A:$A,0),MATCH(Places!E$1,Hosts!$1:$1,0))</f>
        <v>1</v>
      </c>
      <c r="F3709" s="67">
        <f>INDEX(Hosts!$A:$O,MATCH(Places!$C3709,Hosts!$A:$A,0),MATCH(Places!F$1,Hosts!$1:$1,0))</f>
        <v>0.99</v>
      </c>
      <c r="G3709" s="67" t="str">
        <f>INDEX(Hosts!$A:$O,MATCH(Places!$C3709,Hosts!$A:$A,0),MATCH(Places!G$1,Hosts!$1:$1,0))</f>
        <v>No</v>
      </c>
      <c r="H3709">
        <v>8</v>
      </c>
      <c r="I3709" t="str">
        <f>VLOOKUP($H3709,Neighborhoods!$A:$C,2,0)</f>
        <v>Brooklyn</v>
      </c>
      <c r="J3709" t="str">
        <f>VLOOKUP($H3709,Neighborhoods!$A:$C,3,0)</f>
        <v>Bushwick</v>
      </c>
      <c r="K3709" t="s">
        <v>1</v>
      </c>
      <c r="L3709" t="str">
        <f t="shared" si="228"/>
        <v>Yes</v>
      </c>
      <c r="M3709">
        <v>2</v>
      </c>
      <c r="N3709" t="str" cm="1">
        <f t="array" ref="N3709">_xlfn.IFS(M3709&lt;=2,"Small",M3709&lt;=5,"Medium",M3709&gt;5,"Large")</f>
        <v>Small</v>
      </c>
      <c r="O3709" s="50">
        <v>45</v>
      </c>
      <c r="P3709" s="67">
        <f t="shared" si="229"/>
        <v>0.03</v>
      </c>
      <c r="Q3709" s="52">
        <v>4.75</v>
      </c>
      <c r="R3709" s="52" t="str" cm="1">
        <f t="array" ref="R3709">_xlfn.IFS(ROUND(Q3709,0)=5,"Excellent",ROUND(Q3709,0)=4,"Good",ROUND(Q3709,0)=3,"Ok",ROUND(Q3709,0)&lt;3,"Bad")</f>
        <v>Excellent</v>
      </c>
      <c r="S3709">
        <v>92</v>
      </c>
      <c r="T3709" t="str">
        <f t="shared" si="230"/>
        <v>No</v>
      </c>
      <c r="U3709" s="65">
        <v>43271</v>
      </c>
      <c r="V3709" s="65">
        <v>43988</v>
      </c>
      <c r="W3709">
        <v>64</v>
      </c>
      <c r="X3709" t="str">
        <f t="shared" si="231"/>
        <v>Active</v>
      </c>
      <c r="Y3709" t="s">
        <v>15615</v>
      </c>
    </row>
    <row r="3710" spans="1:25" x14ac:dyDescent="0.25">
      <c r="A3710">
        <v>3709</v>
      </c>
      <c r="B3710" t="s">
        <v>13160</v>
      </c>
      <c r="C3710">
        <v>3544</v>
      </c>
      <c r="D3710" t="str">
        <f>VLOOKUP($C3710,Hosts!$A:$O,10,0)</f>
        <v>New York</v>
      </c>
      <c r="E3710" s="67">
        <f>INDEX(Hosts!$A:$O,MATCH(Places!$C3710,Hosts!$A:$A,0),MATCH(Places!E$1,Hosts!$1:$1,0))</f>
        <v>0.9</v>
      </c>
      <c r="F3710" s="67">
        <f>INDEX(Hosts!$A:$O,MATCH(Places!$C3710,Hosts!$A:$A,0),MATCH(Places!F$1,Hosts!$1:$1,0))</f>
        <v>0.99</v>
      </c>
      <c r="G3710" s="67" t="str">
        <f>INDEX(Hosts!$A:$O,MATCH(Places!$C3710,Hosts!$A:$A,0),MATCH(Places!G$1,Hosts!$1:$1,0))</f>
        <v>No</v>
      </c>
      <c r="H3710">
        <v>17</v>
      </c>
      <c r="I3710" t="str">
        <f>VLOOKUP($H3710,Neighborhoods!$A:$C,2,0)</f>
        <v>Manhattan</v>
      </c>
      <c r="J3710" t="str">
        <f>VLOOKUP($H3710,Neighborhoods!$A:$C,3,0)</f>
        <v>Hell's Kitchen</v>
      </c>
      <c r="K3710" t="s">
        <v>1</v>
      </c>
      <c r="L3710" t="str">
        <f t="shared" si="228"/>
        <v>Yes</v>
      </c>
      <c r="M3710">
        <v>2</v>
      </c>
      <c r="N3710" t="str" cm="1">
        <f t="array" ref="N3710">_xlfn.IFS(M3710&lt;=2,"Small",M3710&lt;=5,"Medium",M3710&gt;5,"Large")</f>
        <v>Small</v>
      </c>
      <c r="O3710" s="50">
        <v>200</v>
      </c>
      <c r="P3710" s="67">
        <f t="shared" si="229"/>
        <v>0.04</v>
      </c>
      <c r="Q3710" s="52">
        <v>4.3099999999999996</v>
      </c>
      <c r="R3710" s="52" t="str" cm="1">
        <f t="array" ref="R3710">_xlfn.IFS(ROUND(Q3710,0)=5,"Excellent",ROUND(Q3710,0)=4,"Good",ROUND(Q3710,0)=3,"Ok",ROUND(Q3710,0)&lt;3,"Bad")</f>
        <v>Good</v>
      </c>
      <c r="S3710">
        <v>13</v>
      </c>
      <c r="T3710" t="str">
        <f t="shared" si="230"/>
        <v>No</v>
      </c>
      <c r="U3710" s="65">
        <v>43311</v>
      </c>
      <c r="V3710" s="65">
        <v>43742</v>
      </c>
      <c r="W3710">
        <v>365</v>
      </c>
      <c r="X3710" t="str">
        <f t="shared" si="231"/>
        <v>Active</v>
      </c>
      <c r="Y3710" t="s">
        <v>15616</v>
      </c>
    </row>
    <row r="3711" spans="1:25" x14ac:dyDescent="0.25">
      <c r="A3711">
        <v>3710</v>
      </c>
      <c r="B3711" t="s">
        <v>14371</v>
      </c>
      <c r="C3711">
        <v>3544</v>
      </c>
      <c r="D3711" t="str">
        <f>VLOOKUP($C3711,Hosts!$A:$O,10,0)</f>
        <v>New York</v>
      </c>
      <c r="E3711" s="67">
        <f>INDEX(Hosts!$A:$O,MATCH(Places!$C3711,Hosts!$A:$A,0),MATCH(Places!E$1,Hosts!$1:$1,0))</f>
        <v>0.9</v>
      </c>
      <c r="F3711" s="67">
        <f>INDEX(Hosts!$A:$O,MATCH(Places!$C3711,Hosts!$A:$A,0),MATCH(Places!F$1,Hosts!$1:$1,0))</f>
        <v>0.99</v>
      </c>
      <c r="G3711" s="67" t="str">
        <f>INDEX(Hosts!$A:$O,MATCH(Places!$C3711,Hosts!$A:$A,0),MATCH(Places!G$1,Hosts!$1:$1,0))</f>
        <v>No</v>
      </c>
      <c r="H3711">
        <v>17</v>
      </c>
      <c r="I3711" t="str">
        <f>VLOOKUP($H3711,Neighborhoods!$A:$C,2,0)</f>
        <v>Manhattan</v>
      </c>
      <c r="J3711" t="str">
        <f>VLOOKUP($H3711,Neighborhoods!$A:$C,3,0)</f>
        <v>Hell's Kitchen</v>
      </c>
      <c r="K3711" t="s">
        <v>1</v>
      </c>
      <c r="L3711" t="str">
        <f t="shared" si="228"/>
        <v>Yes</v>
      </c>
      <c r="M3711">
        <v>2</v>
      </c>
      <c r="N3711" t="str" cm="1">
        <f t="array" ref="N3711">_xlfn.IFS(M3711&lt;=2,"Small",M3711&lt;=5,"Medium",M3711&gt;5,"Large")</f>
        <v>Small</v>
      </c>
      <c r="O3711" s="50">
        <v>110</v>
      </c>
      <c r="P3711" s="67">
        <f t="shared" si="229"/>
        <v>0.03</v>
      </c>
      <c r="Q3711" s="52">
        <v>4.43</v>
      </c>
      <c r="R3711" s="52" t="str" cm="1">
        <f t="array" ref="R3711">_xlfn.IFS(ROUND(Q3711,0)=5,"Excellent",ROUND(Q3711,0)=4,"Good",ROUND(Q3711,0)=3,"Ok",ROUND(Q3711,0)&lt;3,"Bad")</f>
        <v>Good</v>
      </c>
      <c r="S3711">
        <v>14</v>
      </c>
      <c r="T3711" t="str">
        <f t="shared" si="230"/>
        <v>No</v>
      </c>
      <c r="U3711" s="65">
        <v>43449</v>
      </c>
      <c r="V3711" s="65">
        <v>43835</v>
      </c>
      <c r="W3711">
        <v>365</v>
      </c>
      <c r="X3711" t="str">
        <f t="shared" si="231"/>
        <v>Active</v>
      </c>
      <c r="Y3711" t="s">
        <v>15616</v>
      </c>
    </row>
    <row r="3712" spans="1:25" x14ac:dyDescent="0.25">
      <c r="A3712">
        <v>3711</v>
      </c>
      <c r="B3712" t="s">
        <v>15051</v>
      </c>
      <c r="C3712">
        <v>890</v>
      </c>
      <c r="D3712" t="str">
        <f>VLOOKUP($C3712,Hosts!$A:$O,10,0)</f>
        <v>New York</v>
      </c>
      <c r="E3712" s="67">
        <f>INDEX(Hosts!$A:$O,MATCH(Places!$C3712,Hosts!$A:$A,0),MATCH(Places!E$1,Hosts!$1:$1,0))</f>
        <v>0.5</v>
      </c>
      <c r="F3712" s="67">
        <f>INDEX(Hosts!$A:$O,MATCH(Places!$C3712,Hosts!$A:$A,0),MATCH(Places!F$1,Hosts!$1:$1,0))</f>
        <v>0</v>
      </c>
      <c r="G3712" s="67" t="str">
        <f>INDEX(Hosts!$A:$O,MATCH(Places!$C3712,Hosts!$A:$A,0),MATCH(Places!G$1,Hosts!$1:$1,0))</f>
        <v>No</v>
      </c>
      <c r="H3712">
        <v>12</v>
      </c>
      <c r="I3712" t="str">
        <f>VLOOKUP($H3712,Neighborhoods!$A:$C,2,0)</f>
        <v>Brooklyn</v>
      </c>
      <c r="J3712" t="str">
        <f>VLOOKUP($H3712,Neighborhoods!$A:$C,3,0)</f>
        <v>Williamsburg</v>
      </c>
      <c r="K3712" t="s">
        <v>1</v>
      </c>
      <c r="L3712" t="str">
        <f t="shared" si="228"/>
        <v>Yes</v>
      </c>
      <c r="M3712">
        <v>1</v>
      </c>
      <c r="N3712" t="str" cm="1">
        <f t="array" ref="N3712">_xlfn.IFS(M3712&lt;=2,"Small",M3712&lt;=5,"Medium",M3712&gt;5,"Large")</f>
        <v>Small</v>
      </c>
      <c r="O3712" s="50">
        <v>60</v>
      </c>
      <c r="P3712" s="67">
        <f t="shared" si="229"/>
        <v>0.03</v>
      </c>
      <c r="Q3712" s="52">
        <v>4.67</v>
      </c>
      <c r="R3712" s="52" t="str" cm="1">
        <f t="array" ref="R3712">_xlfn.IFS(ROUND(Q3712,0)=5,"Excellent",ROUND(Q3712,0)=4,"Good",ROUND(Q3712,0)=3,"Ok",ROUND(Q3712,0)&lt;3,"Bad")</f>
        <v>Excellent</v>
      </c>
      <c r="S3712">
        <v>3</v>
      </c>
      <c r="T3712" t="str">
        <f t="shared" si="230"/>
        <v>No</v>
      </c>
      <c r="U3712" s="65">
        <v>43300</v>
      </c>
      <c r="V3712" s="65">
        <v>43352</v>
      </c>
      <c r="W3712">
        <v>87</v>
      </c>
      <c r="X3712" t="str">
        <f t="shared" si="231"/>
        <v>Active</v>
      </c>
      <c r="Y3712" t="s">
        <v>15615</v>
      </c>
    </row>
    <row r="3713" spans="1:25" x14ac:dyDescent="0.25">
      <c r="A3713">
        <v>3712</v>
      </c>
      <c r="B3713" t="s">
        <v>13808</v>
      </c>
      <c r="C3713">
        <v>3544</v>
      </c>
      <c r="D3713" t="str">
        <f>VLOOKUP($C3713,Hosts!$A:$O,10,0)</f>
        <v>New York</v>
      </c>
      <c r="E3713" s="67">
        <f>INDEX(Hosts!$A:$O,MATCH(Places!$C3713,Hosts!$A:$A,0),MATCH(Places!E$1,Hosts!$1:$1,0))</f>
        <v>0.9</v>
      </c>
      <c r="F3713" s="67">
        <f>INDEX(Hosts!$A:$O,MATCH(Places!$C3713,Hosts!$A:$A,0),MATCH(Places!F$1,Hosts!$1:$1,0))</f>
        <v>0.99</v>
      </c>
      <c r="G3713" s="67" t="str">
        <f>INDEX(Hosts!$A:$O,MATCH(Places!$C3713,Hosts!$A:$A,0),MATCH(Places!G$1,Hosts!$1:$1,0))</f>
        <v>No</v>
      </c>
      <c r="H3713">
        <v>17</v>
      </c>
      <c r="I3713" t="str">
        <f>VLOOKUP($H3713,Neighborhoods!$A:$C,2,0)</f>
        <v>Manhattan</v>
      </c>
      <c r="J3713" t="str">
        <f>VLOOKUP($H3713,Neighborhoods!$A:$C,3,0)</f>
        <v>Hell's Kitchen</v>
      </c>
      <c r="K3713" t="s">
        <v>1</v>
      </c>
      <c r="L3713" t="str">
        <f t="shared" si="228"/>
        <v>Yes</v>
      </c>
      <c r="M3713">
        <v>2</v>
      </c>
      <c r="N3713" t="str" cm="1">
        <f t="array" ref="N3713">_xlfn.IFS(M3713&lt;=2,"Small",M3713&lt;=5,"Medium",M3713&gt;5,"Large")</f>
        <v>Small</v>
      </c>
      <c r="O3713" s="50">
        <v>150</v>
      </c>
      <c r="P3713" s="67">
        <f t="shared" si="229"/>
        <v>0.03</v>
      </c>
      <c r="Q3713" s="52">
        <v>4.34</v>
      </c>
      <c r="R3713" s="52" t="str" cm="1">
        <f t="array" ref="R3713">_xlfn.IFS(ROUND(Q3713,0)=5,"Excellent",ROUND(Q3713,0)=4,"Good",ROUND(Q3713,0)=3,"Ok",ROUND(Q3713,0)&lt;3,"Bad")</f>
        <v>Good</v>
      </c>
      <c r="S3713">
        <v>32</v>
      </c>
      <c r="T3713" t="str">
        <f t="shared" si="230"/>
        <v>No</v>
      </c>
      <c r="U3713" s="65">
        <v>43340</v>
      </c>
      <c r="V3713" s="65">
        <v>43858</v>
      </c>
      <c r="W3713">
        <v>365</v>
      </c>
      <c r="X3713" t="str">
        <f t="shared" si="231"/>
        <v>Active</v>
      </c>
      <c r="Y3713" t="s">
        <v>15616</v>
      </c>
    </row>
    <row r="3714" spans="1:25" x14ac:dyDescent="0.25">
      <c r="A3714">
        <v>3713</v>
      </c>
      <c r="B3714" t="s">
        <v>2670</v>
      </c>
      <c r="C3714">
        <v>357</v>
      </c>
      <c r="D3714" t="str">
        <f>VLOOKUP($C3714,Hosts!$A:$O,10,0)</f>
        <v>Ohio</v>
      </c>
      <c r="E3714" s="67">
        <f>INDEX(Hosts!$A:$O,MATCH(Places!$C3714,Hosts!$A:$A,0),MATCH(Places!E$1,Hosts!$1:$1,0))</f>
        <v>0.5</v>
      </c>
      <c r="F3714" s="67">
        <f>INDEX(Hosts!$A:$O,MATCH(Places!$C3714,Hosts!$A:$A,0),MATCH(Places!F$1,Hosts!$1:$1,0))</f>
        <v>0.9</v>
      </c>
      <c r="G3714" s="67" t="str">
        <f>INDEX(Hosts!$A:$O,MATCH(Places!$C3714,Hosts!$A:$A,0),MATCH(Places!G$1,Hosts!$1:$1,0))</f>
        <v>No</v>
      </c>
      <c r="H3714">
        <v>12</v>
      </c>
      <c r="I3714" t="str">
        <f>VLOOKUP($H3714,Neighborhoods!$A:$C,2,0)</f>
        <v>Brooklyn</v>
      </c>
      <c r="J3714" t="str">
        <f>VLOOKUP($H3714,Neighborhoods!$A:$C,3,0)</f>
        <v>Williamsburg</v>
      </c>
      <c r="K3714" t="s">
        <v>11822</v>
      </c>
      <c r="L3714" t="str">
        <f t="shared" si="228"/>
        <v>No</v>
      </c>
      <c r="M3714">
        <v>2</v>
      </c>
      <c r="N3714" t="str" cm="1">
        <f t="array" ref="N3714">_xlfn.IFS(M3714&lt;=2,"Small",M3714&lt;=5,"Medium",M3714&gt;5,"Large")</f>
        <v>Small</v>
      </c>
      <c r="O3714" s="50">
        <v>150</v>
      </c>
      <c r="P3714" s="67">
        <f t="shared" si="229"/>
        <v>0.03</v>
      </c>
      <c r="Q3714" s="52">
        <v>4.8</v>
      </c>
      <c r="R3714" s="52" t="str" cm="1">
        <f t="array" ref="R3714">_xlfn.IFS(ROUND(Q3714,0)=5,"Excellent",ROUND(Q3714,0)=4,"Good",ROUND(Q3714,0)=3,"Ok",ROUND(Q3714,0)&lt;3,"Bad")</f>
        <v>Excellent</v>
      </c>
      <c r="S3714">
        <v>20</v>
      </c>
      <c r="T3714" t="str">
        <f t="shared" si="230"/>
        <v>No</v>
      </c>
      <c r="U3714" s="65">
        <v>43266</v>
      </c>
      <c r="V3714" s="65">
        <v>43902</v>
      </c>
      <c r="W3714">
        <v>365</v>
      </c>
      <c r="X3714" t="str">
        <f t="shared" si="231"/>
        <v>Active</v>
      </c>
      <c r="Y3714" t="s">
        <v>15616</v>
      </c>
    </row>
    <row r="3715" spans="1:25" x14ac:dyDescent="0.25">
      <c r="A3715">
        <v>3714</v>
      </c>
      <c r="B3715" t="s">
        <v>14247</v>
      </c>
      <c r="C3715">
        <v>3544</v>
      </c>
      <c r="D3715" t="str">
        <f>VLOOKUP($C3715,Hosts!$A:$O,10,0)</f>
        <v>New York</v>
      </c>
      <c r="E3715" s="67">
        <f>INDEX(Hosts!$A:$O,MATCH(Places!$C3715,Hosts!$A:$A,0),MATCH(Places!E$1,Hosts!$1:$1,0))</f>
        <v>0.9</v>
      </c>
      <c r="F3715" s="67">
        <f>INDEX(Hosts!$A:$O,MATCH(Places!$C3715,Hosts!$A:$A,0),MATCH(Places!F$1,Hosts!$1:$1,0))</f>
        <v>0.99</v>
      </c>
      <c r="G3715" s="67" t="str">
        <f>INDEX(Hosts!$A:$O,MATCH(Places!$C3715,Hosts!$A:$A,0),MATCH(Places!G$1,Hosts!$1:$1,0))</f>
        <v>No</v>
      </c>
      <c r="H3715">
        <v>17</v>
      </c>
      <c r="I3715" t="str">
        <f>VLOOKUP($H3715,Neighborhoods!$A:$C,2,0)</f>
        <v>Manhattan</v>
      </c>
      <c r="J3715" t="str">
        <f>VLOOKUP($H3715,Neighborhoods!$A:$C,3,0)</f>
        <v>Hell's Kitchen</v>
      </c>
      <c r="K3715" t="s">
        <v>1</v>
      </c>
      <c r="L3715" t="str">
        <f t="shared" ref="L3715:L3778" si="232">IF(OR(K3715="Private room",K3715="Shared room"),"Yes","No")</f>
        <v>Yes</v>
      </c>
      <c r="M3715">
        <v>2</v>
      </c>
      <c r="N3715" t="str" cm="1">
        <f t="array" ref="N3715">_xlfn.IFS(M3715&lt;=2,"Small",M3715&lt;=5,"Medium",M3715&gt;5,"Large")</f>
        <v>Small</v>
      </c>
      <c r="O3715" s="50">
        <v>150</v>
      </c>
      <c r="P3715" s="67">
        <f t="shared" ref="P3715:P3778" si="233">VLOOKUP(O3715,$AB$1:$AC$5,2)</f>
        <v>0.03</v>
      </c>
      <c r="Q3715" s="52">
        <v>4.0999999999999996</v>
      </c>
      <c r="R3715" s="52" t="str" cm="1">
        <f t="array" ref="R3715">_xlfn.IFS(ROUND(Q3715,0)=5,"Excellent",ROUND(Q3715,0)=4,"Good",ROUND(Q3715,0)=3,"Ok",ROUND(Q3715,0)&lt;3,"Bad")</f>
        <v>Good</v>
      </c>
      <c r="S3715">
        <v>10</v>
      </c>
      <c r="T3715" t="str">
        <f t="shared" ref="T3715:T3778" si="234">IF(AND(Q3715&gt;=4.8,S3715&gt;100),"Yes","No")</f>
        <v>No</v>
      </c>
      <c r="U3715" s="65">
        <v>43343</v>
      </c>
      <c r="V3715" s="65">
        <v>43723</v>
      </c>
      <c r="W3715">
        <v>365</v>
      </c>
      <c r="X3715" t="str">
        <f t="shared" ref="X3715:X3778" si="235">IF(W3715&lt;&gt;0,"Active","Inactive")</f>
        <v>Active</v>
      </c>
      <c r="Y3715" t="s">
        <v>15616</v>
      </c>
    </row>
    <row r="3716" spans="1:25" x14ac:dyDescent="0.25">
      <c r="A3716">
        <v>3715</v>
      </c>
      <c r="B3716" t="s">
        <v>2671</v>
      </c>
      <c r="C3716">
        <v>1750</v>
      </c>
      <c r="D3716" t="str">
        <f>VLOOKUP($C3716,Hosts!$A:$O,10,0)</f>
        <v>New York</v>
      </c>
      <c r="E3716" s="67">
        <f>INDEX(Hosts!$A:$O,MATCH(Places!$C3716,Hosts!$A:$A,0),MATCH(Places!E$1,Hosts!$1:$1,0))</f>
        <v>1</v>
      </c>
      <c r="F3716" s="67">
        <f>INDEX(Hosts!$A:$O,MATCH(Places!$C3716,Hosts!$A:$A,0),MATCH(Places!F$1,Hosts!$1:$1,0))</f>
        <v>1</v>
      </c>
      <c r="G3716" s="67" t="str">
        <f>INDEX(Hosts!$A:$O,MATCH(Places!$C3716,Hosts!$A:$A,0),MATCH(Places!G$1,Hosts!$1:$1,0))</f>
        <v>No</v>
      </c>
      <c r="H3716">
        <v>8</v>
      </c>
      <c r="I3716" t="str">
        <f>VLOOKUP($H3716,Neighborhoods!$A:$C,2,0)</f>
        <v>Brooklyn</v>
      </c>
      <c r="J3716" t="str">
        <f>VLOOKUP($H3716,Neighborhoods!$A:$C,3,0)</f>
        <v>Bushwick</v>
      </c>
      <c r="K3716" t="s">
        <v>1</v>
      </c>
      <c r="L3716" t="str">
        <f t="shared" si="232"/>
        <v>Yes</v>
      </c>
      <c r="M3716">
        <v>2</v>
      </c>
      <c r="N3716" t="str" cm="1">
        <f t="array" ref="N3716">_xlfn.IFS(M3716&lt;=2,"Small",M3716&lt;=5,"Medium",M3716&gt;5,"Large")</f>
        <v>Small</v>
      </c>
      <c r="O3716" s="50">
        <v>52</v>
      </c>
      <c r="P3716" s="67">
        <f t="shared" si="233"/>
        <v>0.03</v>
      </c>
      <c r="Q3716" s="52">
        <v>4.74</v>
      </c>
      <c r="R3716" s="52" t="str" cm="1">
        <f t="array" ref="R3716">_xlfn.IFS(ROUND(Q3716,0)=5,"Excellent",ROUND(Q3716,0)=4,"Good",ROUND(Q3716,0)=3,"Ok",ROUND(Q3716,0)&lt;3,"Bad")</f>
        <v>Excellent</v>
      </c>
      <c r="S3716">
        <v>34</v>
      </c>
      <c r="T3716" t="str">
        <f t="shared" si="234"/>
        <v>No</v>
      </c>
      <c r="U3716" s="65">
        <v>43274</v>
      </c>
      <c r="V3716" s="65">
        <v>43831</v>
      </c>
      <c r="W3716">
        <v>38</v>
      </c>
      <c r="X3716" t="str">
        <f t="shared" si="235"/>
        <v>Active</v>
      </c>
      <c r="Y3716" t="s">
        <v>15616</v>
      </c>
    </row>
    <row r="3717" spans="1:25" x14ac:dyDescent="0.25">
      <c r="A3717">
        <v>3716</v>
      </c>
      <c r="B3717" t="s">
        <v>14973</v>
      </c>
      <c r="C3717">
        <v>3391</v>
      </c>
      <c r="D3717" t="str">
        <f>VLOOKUP($C3717,Hosts!$A:$O,10,0)</f>
        <v>New York</v>
      </c>
      <c r="E3717" s="67">
        <f>INDEX(Hosts!$A:$O,MATCH(Places!$C3717,Hosts!$A:$A,0),MATCH(Places!E$1,Hosts!$1:$1,0))</f>
        <v>0.28999999999999998</v>
      </c>
      <c r="F3717" s="67">
        <f>INDEX(Hosts!$A:$O,MATCH(Places!$C3717,Hosts!$A:$A,0),MATCH(Places!F$1,Hosts!$1:$1,0))</f>
        <v>0.69</v>
      </c>
      <c r="G3717" s="67" t="str">
        <f>INDEX(Hosts!$A:$O,MATCH(Places!$C3717,Hosts!$A:$A,0),MATCH(Places!G$1,Hosts!$1:$1,0))</f>
        <v>No</v>
      </c>
      <c r="H3717">
        <v>16</v>
      </c>
      <c r="I3717" t="str">
        <f>VLOOKUP($H3717,Neighborhoods!$A:$C,2,0)</f>
        <v>Manhattan</v>
      </c>
      <c r="J3717" t="str">
        <f>VLOOKUP($H3717,Neighborhoods!$A:$C,3,0)</f>
        <v>Harlem</v>
      </c>
      <c r="K3717" t="s">
        <v>11822</v>
      </c>
      <c r="L3717" t="str">
        <f t="shared" si="232"/>
        <v>No</v>
      </c>
      <c r="M3717">
        <v>5</v>
      </c>
      <c r="N3717" t="str" cm="1">
        <f t="array" ref="N3717">_xlfn.IFS(M3717&lt;=2,"Small",M3717&lt;=5,"Medium",M3717&gt;5,"Large")</f>
        <v>Medium</v>
      </c>
      <c r="O3717" s="50">
        <v>180</v>
      </c>
      <c r="P3717" s="67">
        <f t="shared" si="233"/>
        <v>0.03</v>
      </c>
      <c r="Q3717" s="52">
        <v>4.46</v>
      </c>
      <c r="R3717" s="52" t="str" cm="1">
        <f t="array" ref="R3717">_xlfn.IFS(ROUND(Q3717,0)=5,"Excellent",ROUND(Q3717,0)=4,"Good",ROUND(Q3717,0)=3,"Ok",ROUND(Q3717,0)&lt;3,"Bad")</f>
        <v>Good</v>
      </c>
      <c r="S3717">
        <v>26</v>
      </c>
      <c r="T3717" t="str">
        <f t="shared" si="234"/>
        <v>No</v>
      </c>
      <c r="U3717" s="65">
        <v>43260</v>
      </c>
      <c r="V3717" s="65">
        <v>43878</v>
      </c>
      <c r="W3717">
        <v>89</v>
      </c>
      <c r="X3717" t="str">
        <f t="shared" si="235"/>
        <v>Active</v>
      </c>
      <c r="Y3717" t="s">
        <v>15615</v>
      </c>
    </row>
    <row r="3718" spans="1:25" x14ac:dyDescent="0.25">
      <c r="A3718">
        <v>3717</v>
      </c>
      <c r="B3718" t="s">
        <v>14641</v>
      </c>
      <c r="C3718">
        <v>2011</v>
      </c>
      <c r="D3718" t="str">
        <f>VLOOKUP($C3718,Hosts!$A:$O,10,0)</f>
        <v>New York</v>
      </c>
      <c r="E3718" s="67">
        <f>INDEX(Hosts!$A:$O,MATCH(Places!$C3718,Hosts!$A:$A,0),MATCH(Places!E$1,Hosts!$1:$1,0))</f>
        <v>1</v>
      </c>
      <c r="F3718" s="67">
        <f>INDEX(Hosts!$A:$O,MATCH(Places!$C3718,Hosts!$A:$A,0),MATCH(Places!F$1,Hosts!$1:$1,0))</f>
        <v>1</v>
      </c>
      <c r="G3718" s="67" t="str">
        <f>INDEX(Hosts!$A:$O,MATCH(Places!$C3718,Hosts!$A:$A,0),MATCH(Places!G$1,Hosts!$1:$1,0))</f>
        <v>No</v>
      </c>
      <c r="H3718">
        <v>19</v>
      </c>
      <c r="I3718" t="str">
        <f>VLOOKUP($H3718,Neighborhoods!$A:$C,2,0)</f>
        <v>Manhattan</v>
      </c>
      <c r="J3718" t="str">
        <f>VLOOKUP($H3718,Neighborhoods!$A:$C,3,0)</f>
        <v>Upper East Side</v>
      </c>
      <c r="K3718" t="s">
        <v>1</v>
      </c>
      <c r="L3718" t="str">
        <f t="shared" si="232"/>
        <v>Yes</v>
      </c>
      <c r="M3718">
        <v>1</v>
      </c>
      <c r="N3718" t="str" cm="1">
        <f t="array" ref="N3718">_xlfn.IFS(M3718&lt;=2,"Small",M3718&lt;=5,"Medium",M3718&gt;5,"Large")</f>
        <v>Small</v>
      </c>
      <c r="O3718" s="50">
        <v>70</v>
      </c>
      <c r="P3718" s="67">
        <f t="shared" si="233"/>
        <v>0.03</v>
      </c>
      <c r="Q3718" s="52">
        <v>4.5</v>
      </c>
      <c r="R3718" s="52" t="str" cm="1">
        <f t="array" ref="R3718">_xlfn.IFS(ROUND(Q3718,0)=5,"Excellent",ROUND(Q3718,0)=4,"Good",ROUND(Q3718,0)=3,"Ok",ROUND(Q3718,0)&lt;3,"Bad")</f>
        <v>Excellent</v>
      </c>
      <c r="S3718">
        <v>4</v>
      </c>
      <c r="T3718" t="str">
        <f t="shared" si="234"/>
        <v>No</v>
      </c>
      <c r="U3718" s="65">
        <v>43415</v>
      </c>
      <c r="V3718" s="65">
        <v>43907</v>
      </c>
      <c r="W3718">
        <v>364</v>
      </c>
      <c r="X3718" t="str">
        <f t="shared" si="235"/>
        <v>Active</v>
      </c>
      <c r="Y3718" t="s">
        <v>15615</v>
      </c>
    </row>
    <row r="3719" spans="1:25" x14ac:dyDescent="0.25">
      <c r="A3719">
        <v>3718</v>
      </c>
      <c r="B3719" t="s">
        <v>2672</v>
      </c>
      <c r="C3719">
        <v>3292</v>
      </c>
      <c r="D3719" t="str">
        <f>VLOOKUP($C3719,Hosts!$A:$O,10,0)</f>
        <v>New York</v>
      </c>
      <c r="E3719" s="67">
        <f>INDEX(Hosts!$A:$O,MATCH(Places!$C3719,Hosts!$A:$A,0),MATCH(Places!E$1,Hosts!$1:$1,0))</f>
        <v>1</v>
      </c>
      <c r="F3719" s="67">
        <f>INDEX(Hosts!$A:$O,MATCH(Places!$C3719,Hosts!$A:$A,0),MATCH(Places!F$1,Hosts!$1:$1,0))</f>
        <v>0.79</v>
      </c>
      <c r="G3719" s="67" t="str">
        <f>INDEX(Hosts!$A:$O,MATCH(Places!$C3719,Hosts!$A:$A,0),MATCH(Places!G$1,Hosts!$1:$1,0))</f>
        <v>No</v>
      </c>
      <c r="H3719">
        <v>14</v>
      </c>
      <c r="I3719" t="str">
        <f>VLOOKUP($H3719,Neighborhoods!$A:$C,2,0)</f>
        <v>Manhattan</v>
      </c>
      <c r="J3719" t="str">
        <f>VLOOKUP($H3719,Neighborhoods!$A:$C,3,0)</f>
        <v>East Harlem</v>
      </c>
      <c r="K3719" t="s">
        <v>1</v>
      </c>
      <c r="L3719" t="str">
        <f t="shared" si="232"/>
        <v>Yes</v>
      </c>
      <c r="M3719">
        <v>1</v>
      </c>
      <c r="N3719" t="str" cm="1">
        <f t="array" ref="N3719">_xlfn.IFS(M3719&lt;=2,"Small",M3719&lt;=5,"Medium",M3719&gt;5,"Large")</f>
        <v>Small</v>
      </c>
      <c r="O3719" s="50">
        <v>37</v>
      </c>
      <c r="P3719" s="67">
        <f t="shared" si="233"/>
        <v>0.03</v>
      </c>
      <c r="Q3719" s="52">
        <v>5</v>
      </c>
      <c r="R3719" s="52" t="str" cm="1">
        <f t="array" ref="R3719">_xlfn.IFS(ROUND(Q3719,0)=5,"Excellent",ROUND(Q3719,0)=4,"Good",ROUND(Q3719,0)=3,"Ok",ROUND(Q3719,0)&lt;3,"Bad")</f>
        <v>Excellent</v>
      </c>
      <c r="S3719">
        <v>5</v>
      </c>
      <c r="T3719" t="str">
        <f t="shared" si="234"/>
        <v>No</v>
      </c>
      <c r="U3719" s="65">
        <v>43312</v>
      </c>
      <c r="V3719" s="65">
        <v>43927</v>
      </c>
      <c r="W3719">
        <v>299</v>
      </c>
      <c r="X3719" t="str">
        <f t="shared" si="235"/>
        <v>Active</v>
      </c>
      <c r="Y3719" t="s">
        <v>15615</v>
      </c>
    </row>
    <row r="3720" spans="1:25" x14ac:dyDescent="0.25">
      <c r="A3720">
        <v>3719</v>
      </c>
      <c r="B3720" t="s">
        <v>2673</v>
      </c>
      <c r="C3720">
        <v>2462</v>
      </c>
      <c r="D3720" t="str">
        <f>VLOOKUP($C3720,Hosts!$A:$O,10,0)</f>
        <v>New York</v>
      </c>
      <c r="E3720" s="67">
        <f>INDEX(Hosts!$A:$O,MATCH(Places!$C3720,Hosts!$A:$A,0),MATCH(Places!E$1,Hosts!$1:$1,0))</f>
        <v>1</v>
      </c>
      <c r="F3720" s="67">
        <f>INDEX(Hosts!$A:$O,MATCH(Places!$C3720,Hosts!$A:$A,0),MATCH(Places!F$1,Hosts!$1:$1,0))</f>
        <v>0.99</v>
      </c>
      <c r="G3720" s="67" t="str">
        <f>INDEX(Hosts!$A:$O,MATCH(Places!$C3720,Hosts!$A:$A,0),MATCH(Places!G$1,Hosts!$1:$1,0))</f>
        <v>No</v>
      </c>
      <c r="H3720">
        <v>8</v>
      </c>
      <c r="I3720" t="str">
        <f>VLOOKUP($H3720,Neighborhoods!$A:$C,2,0)</f>
        <v>Brooklyn</v>
      </c>
      <c r="J3720" t="str">
        <f>VLOOKUP($H3720,Neighborhoods!$A:$C,3,0)</f>
        <v>Bushwick</v>
      </c>
      <c r="K3720" t="s">
        <v>1</v>
      </c>
      <c r="L3720" t="str">
        <f t="shared" si="232"/>
        <v>Yes</v>
      </c>
      <c r="M3720">
        <v>2</v>
      </c>
      <c r="N3720" t="str" cm="1">
        <f t="array" ref="N3720">_xlfn.IFS(M3720&lt;=2,"Small",M3720&lt;=5,"Medium",M3720&gt;5,"Large")</f>
        <v>Small</v>
      </c>
      <c r="O3720" s="50">
        <v>45</v>
      </c>
      <c r="P3720" s="67">
        <f t="shared" si="233"/>
        <v>0.03</v>
      </c>
      <c r="Q3720" s="52">
        <v>4.67</v>
      </c>
      <c r="R3720" s="52" t="str" cm="1">
        <f t="array" ref="R3720">_xlfn.IFS(ROUND(Q3720,0)=5,"Excellent",ROUND(Q3720,0)=4,"Good",ROUND(Q3720,0)=3,"Ok",ROUND(Q3720,0)&lt;3,"Bad")</f>
        <v>Excellent</v>
      </c>
      <c r="S3720">
        <v>81</v>
      </c>
      <c r="T3720" t="str">
        <f t="shared" si="234"/>
        <v>No</v>
      </c>
      <c r="U3720" s="65">
        <v>43276</v>
      </c>
      <c r="V3720" s="65">
        <v>43997</v>
      </c>
      <c r="W3720">
        <v>88</v>
      </c>
      <c r="X3720" t="str">
        <f t="shared" si="235"/>
        <v>Active</v>
      </c>
      <c r="Y3720" t="s">
        <v>15616</v>
      </c>
    </row>
    <row r="3721" spans="1:25" x14ac:dyDescent="0.25">
      <c r="A3721">
        <v>3720</v>
      </c>
      <c r="B3721" t="s">
        <v>14936</v>
      </c>
      <c r="C3721">
        <v>1587</v>
      </c>
      <c r="D3721" t="str">
        <f>VLOOKUP($C3721,Hosts!$A:$O,10,0)</f>
        <v>New York</v>
      </c>
      <c r="E3721" s="67">
        <f>INDEX(Hosts!$A:$O,MATCH(Places!$C3721,Hosts!$A:$A,0),MATCH(Places!E$1,Hosts!$1:$1,0))</f>
        <v>1</v>
      </c>
      <c r="F3721" s="67">
        <f>INDEX(Hosts!$A:$O,MATCH(Places!$C3721,Hosts!$A:$A,0),MATCH(Places!F$1,Hosts!$1:$1,0))</f>
        <v>0.83</v>
      </c>
      <c r="G3721" s="67" t="str">
        <f>INDEX(Hosts!$A:$O,MATCH(Places!$C3721,Hosts!$A:$A,0),MATCH(Places!G$1,Hosts!$1:$1,0))</f>
        <v>No</v>
      </c>
      <c r="H3721">
        <v>8</v>
      </c>
      <c r="I3721" t="str">
        <f>VLOOKUP($H3721,Neighborhoods!$A:$C,2,0)</f>
        <v>Brooklyn</v>
      </c>
      <c r="J3721" t="str">
        <f>VLOOKUP($H3721,Neighborhoods!$A:$C,3,0)</f>
        <v>Bushwick</v>
      </c>
      <c r="K3721" t="s">
        <v>11822</v>
      </c>
      <c r="L3721" t="str">
        <f t="shared" si="232"/>
        <v>No</v>
      </c>
      <c r="M3721">
        <v>3</v>
      </c>
      <c r="N3721" t="str" cm="1">
        <f t="array" ref="N3721">_xlfn.IFS(M3721&lt;=2,"Small",M3721&lt;=5,"Medium",M3721&gt;5,"Large")</f>
        <v>Medium</v>
      </c>
      <c r="O3721" s="50">
        <v>85</v>
      </c>
      <c r="P3721" s="67">
        <f t="shared" si="233"/>
        <v>0.03</v>
      </c>
      <c r="Q3721" s="52">
        <v>4.75</v>
      </c>
      <c r="R3721" s="52" t="str" cm="1">
        <f t="array" ref="R3721">_xlfn.IFS(ROUND(Q3721,0)=5,"Excellent",ROUND(Q3721,0)=4,"Good",ROUND(Q3721,0)=3,"Ok",ROUND(Q3721,0)&lt;3,"Bad")</f>
        <v>Excellent</v>
      </c>
      <c r="S3721">
        <v>4</v>
      </c>
      <c r="T3721" t="str">
        <f t="shared" si="234"/>
        <v>No</v>
      </c>
      <c r="U3721" s="65">
        <v>43472</v>
      </c>
      <c r="V3721" s="65">
        <v>44044</v>
      </c>
      <c r="W3721">
        <v>21</v>
      </c>
      <c r="X3721" t="str">
        <f t="shared" si="235"/>
        <v>Active</v>
      </c>
      <c r="Y3721" t="s">
        <v>15615</v>
      </c>
    </row>
    <row r="3722" spans="1:25" x14ac:dyDescent="0.25">
      <c r="A3722">
        <v>3721</v>
      </c>
      <c r="B3722" t="s">
        <v>13598</v>
      </c>
      <c r="C3722">
        <v>3292</v>
      </c>
      <c r="D3722" t="str">
        <f>VLOOKUP($C3722,Hosts!$A:$O,10,0)</f>
        <v>New York</v>
      </c>
      <c r="E3722" s="67">
        <f>INDEX(Hosts!$A:$O,MATCH(Places!$C3722,Hosts!$A:$A,0),MATCH(Places!E$1,Hosts!$1:$1,0))</f>
        <v>1</v>
      </c>
      <c r="F3722" s="67">
        <f>INDEX(Hosts!$A:$O,MATCH(Places!$C3722,Hosts!$A:$A,0),MATCH(Places!F$1,Hosts!$1:$1,0))</f>
        <v>0.79</v>
      </c>
      <c r="G3722" s="67" t="str">
        <f>INDEX(Hosts!$A:$O,MATCH(Places!$C3722,Hosts!$A:$A,0),MATCH(Places!G$1,Hosts!$1:$1,0))</f>
        <v>No</v>
      </c>
      <c r="H3722">
        <v>16</v>
      </c>
      <c r="I3722" t="str">
        <f>VLOOKUP($H3722,Neighborhoods!$A:$C,2,0)</f>
        <v>Manhattan</v>
      </c>
      <c r="J3722" t="str">
        <f>VLOOKUP($H3722,Neighborhoods!$A:$C,3,0)</f>
        <v>Harlem</v>
      </c>
      <c r="K3722" t="s">
        <v>1</v>
      </c>
      <c r="L3722" t="str">
        <f t="shared" si="232"/>
        <v>Yes</v>
      </c>
      <c r="M3722">
        <v>1</v>
      </c>
      <c r="N3722" t="str" cm="1">
        <f t="array" ref="N3722">_xlfn.IFS(M3722&lt;=2,"Small",M3722&lt;=5,"Medium",M3722&gt;5,"Large")</f>
        <v>Small</v>
      </c>
      <c r="O3722" s="50">
        <v>35</v>
      </c>
      <c r="P3722" s="67">
        <f t="shared" si="233"/>
        <v>0.03</v>
      </c>
      <c r="Q3722" s="52">
        <v>4.5</v>
      </c>
      <c r="R3722" s="52" t="str" cm="1">
        <f t="array" ref="R3722">_xlfn.IFS(ROUND(Q3722,0)=5,"Excellent",ROUND(Q3722,0)=4,"Good",ROUND(Q3722,0)=3,"Ok",ROUND(Q3722,0)&lt;3,"Bad")</f>
        <v>Excellent</v>
      </c>
      <c r="S3722">
        <v>4</v>
      </c>
      <c r="T3722" t="str">
        <f t="shared" si="234"/>
        <v>No</v>
      </c>
      <c r="U3722" s="65">
        <v>43312</v>
      </c>
      <c r="V3722" s="65">
        <v>44044</v>
      </c>
      <c r="W3722">
        <v>333</v>
      </c>
      <c r="X3722" t="str">
        <f t="shared" si="235"/>
        <v>Active</v>
      </c>
      <c r="Y3722" t="s">
        <v>15615</v>
      </c>
    </row>
    <row r="3723" spans="1:25" x14ac:dyDescent="0.25">
      <c r="A3723">
        <v>3722</v>
      </c>
      <c r="B3723" t="s">
        <v>13944</v>
      </c>
      <c r="C3723">
        <v>2783</v>
      </c>
      <c r="D3723" t="str">
        <f>VLOOKUP($C3723,Hosts!$A:$O,10,0)</f>
        <v>New York</v>
      </c>
      <c r="E3723" s="67">
        <f>INDEX(Hosts!$A:$O,MATCH(Places!$C3723,Hosts!$A:$A,0),MATCH(Places!E$1,Hosts!$1:$1,0))</f>
        <v>0.64</v>
      </c>
      <c r="F3723" s="67">
        <f>INDEX(Hosts!$A:$O,MATCH(Places!$C3723,Hosts!$A:$A,0),MATCH(Places!F$1,Hosts!$1:$1,0))</f>
        <v>0.33</v>
      </c>
      <c r="G3723" s="67" t="str">
        <f>INDEX(Hosts!$A:$O,MATCH(Places!$C3723,Hosts!$A:$A,0),MATCH(Places!G$1,Hosts!$1:$1,0))</f>
        <v>No</v>
      </c>
      <c r="H3723">
        <v>12</v>
      </c>
      <c r="I3723" t="str">
        <f>VLOOKUP($H3723,Neighborhoods!$A:$C,2,0)</f>
        <v>Brooklyn</v>
      </c>
      <c r="J3723" t="str">
        <f>VLOOKUP($H3723,Neighborhoods!$A:$C,3,0)</f>
        <v>Williamsburg</v>
      </c>
      <c r="K3723" t="s">
        <v>11822</v>
      </c>
      <c r="L3723" t="str">
        <f t="shared" si="232"/>
        <v>No</v>
      </c>
      <c r="M3723">
        <v>4</v>
      </c>
      <c r="N3723" t="str" cm="1">
        <f t="array" ref="N3723">_xlfn.IFS(M3723&lt;=2,"Small",M3723&lt;=5,"Medium",M3723&gt;5,"Large")</f>
        <v>Medium</v>
      </c>
      <c r="O3723" s="50">
        <v>220</v>
      </c>
      <c r="P3723" s="67">
        <f t="shared" si="233"/>
        <v>0.04</v>
      </c>
      <c r="Q3723" s="52">
        <v>5</v>
      </c>
      <c r="R3723" s="52" t="str" cm="1">
        <f t="array" ref="R3723">_xlfn.IFS(ROUND(Q3723,0)=5,"Excellent",ROUND(Q3723,0)=4,"Good",ROUND(Q3723,0)=3,"Ok",ROUND(Q3723,0)&lt;3,"Bad")</f>
        <v>Excellent</v>
      </c>
      <c r="S3723">
        <v>9</v>
      </c>
      <c r="T3723" t="str">
        <f t="shared" si="234"/>
        <v>No</v>
      </c>
      <c r="U3723" s="65">
        <v>43312</v>
      </c>
      <c r="V3723" s="65">
        <v>43832</v>
      </c>
      <c r="W3723">
        <v>179</v>
      </c>
      <c r="X3723" t="str">
        <f t="shared" si="235"/>
        <v>Active</v>
      </c>
      <c r="Y3723" t="s">
        <v>15615</v>
      </c>
    </row>
    <row r="3724" spans="1:25" x14ac:dyDescent="0.25">
      <c r="A3724">
        <v>3723</v>
      </c>
      <c r="B3724" t="s">
        <v>14058</v>
      </c>
      <c r="C3724">
        <v>1246</v>
      </c>
      <c r="D3724" t="str">
        <f>VLOOKUP($C3724,Hosts!$A:$O,10,0)</f>
        <v>New York</v>
      </c>
      <c r="E3724" s="67">
        <f>INDEX(Hosts!$A:$O,MATCH(Places!$C3724,Hosts!$A:$A,0),MATCH(Places!E$1,Hosts!$1:$1,0))</f>
        <v>1</v>
      </c>
      <c r="F3724" s="67">
        <f>INDEX(Hosts!$A:$O,MATCH(Places!$C3724,Hosts!$A:$A,0),MATCH(Places!F$1,Hosts!$1:$1,0))</f>
        <v>0.97</v>
      </c>
      <c r="G3724" s="67" t="str">
        <f>INDEX(Hosts!$A:$O,MATCH(Places!$C3724,Hosts!$A:$A,0),MATCH(Places!G$1,Hosts!$1:$1,0))</f>
        <v>Yes</v>
      </c>
      <c r="H3724">
        <v>4</v>
      </c>
      <c r="I3724" t="str">
        <f>VLOOKUP($H3724,Neighborhoods!$A:$C,2,0)</f>
        <v>Bronx</v>
      </c>
      <c r="J3724" t="str">
        <f>VLOOKUP($H3724,Neighborhoods!$A:$C,3,0)</f>
        <v>Mott Haven</v>
      </c>
      <c r="K3724" t="s">
        <v>11822</v>
      </c>
      <c r="L3724" t="str">
        <f t="shared" si="232"/>
        <v>No</v>
      </c>
      <c r="M3724">
        <v>6</v>
      </c>
      <c r="N3724" t="str" cm="1">
        <f t="array" ref="N3724">_xlfn.IFS(M3724&lt;=2,"Small",M3724&lt;=5,"Medium",M3724&gt;5,"Large")</f>
        <v>Large</v>
      </c>
      <c r="O3724" s="50">
        <v>125</v>
      </c>
      <c r="P3724" s="67">
        <f t="shared" si="233"/>
        <v>0.03</v>
      </c>
      <c r="Q3724" s="52">
        <v>4.84</v>
      </c>
      <c r="R3724" s="52" t="str" cm="1">
        <f t="array" ref="R3724">_xlfn.IFS(ROUND(Q3724,0)=5,"Excellent",ROUND(Q3724,0)=4,"Good",ROUND(Q3724,0)=3,"Ok",ROUND(Q3724,0)&lt;3,"Bad")</f>
        <v>Excellent</v>
      </c>
      <c r="S3724">
        <v>63</v>
      </c>
      <c r="T3724" t="str">
        <f t="shared" si="234"/>
        <v>No</v>
      </c>
      <c r="U3724" s="65">
        <v>43309</v>
      </c>
      <c r="V3724" s="65">
        <v>44044</v>
      </c>
      <c r="W3724">
        <v>248</v>
      </c>
      <c r="X3724" t="str">
        <f t="shared" si="235"/>
        <v>Active</v>
      </c>
      <c r="Y3724" t="s">
        <v>15616</v>
      </c>
    </row>
    <row r="3725" spans="1:25" x14ac:dyDescent="0.25">
      <c r="A3725">
        <v>3724</v>
      </c>
      <c r="B3725" t="s">
        <v>14084</v>
      </c>
      <c r="C3725">
        <v>1164</v>
      </c>
      <c r="D3725" t="str">
        <f>VLOOKUP($C3725,Hosts!$A:$O,10,0)</f>
        <v>New York</v>
      </c>
      <c r="E3725" s="67">
        <f>INDEX(Hosts!$A:$O,MATCH(Places!$C3725,Hosts!$A:$A,0),MATCH(Places!E$1,Hosts!$1:$1,0))</f>
        <v>1</v>
      </c>
      <c r="F3725" s="67">
        <f>INDEX(Hosts!$A:$O,MATCH(Places!$C3725,Hosts!$A:$A,0),MATCH(Places!F$1,Hosts!$1:$1,0))</f>
        <v>0.73</v>
      </c>
      <c r="G3725" s="67" t="str">
        <f>INDEX(Hosts!$A:$O,MATCH(Places!$C3725,Hosts!$A:$A,0),MATCH(Places!G$1,Hosts!$1:$1,0))</f>
        <v>No</v>
      </c>
      <c r="H3725">
        <v>16</v>
      </c>
      <c r="I3725" t="str">
        <f>VLOOKUP($H3725,Neighborhoods!$A:$C,2,0)</f>
        <v>Manhattan</v>
      </c>
      <c r="J3725" t="str">
        <f>VLOOKUP($H3725,Neighborhoods!$A:$C,3,0)</f>
        <v>Harlem</v>
      </c>
      <c r="K3725" t="s">
        <v>11822</v>
      </c>
      <c r="L3725" t="str">
        <f t="shared" si="232"/>
        <v>No</v>
      </c>
      <c r="M3725">
        <v>10</v>
      </c>
      <c r="N3725" t="str" cm="1">
        <f t="array" ref="N3725">_xlfn.IFS(M3725&lt;=2,"Small",M3725&lt;=5,"Medium",M3725&gt;5,"Large")</f>
        <v>Large</v>
      </c>
      <c r="O3725" s="50">
        <v>774</v>
      </c>
      <c r="P3725" s="67">
        <f t="shared" si="233"/>
        <v>0.05</v>
      </c>
      <c r="Q3725" s="52">
        <v>5</v>
      </c>
      <c r="R3725" s="52" t="str" cm="1">
        <f t="array" ref="R3725">_xlfn.IFS(ROUND(Q3725,0)=5,"Excellent",ROUND(Q3725,0)=4,"Good",ROUND(Q3725,0)=3,"Ok",ROUND(Q3725,0)&lt;3,"Bad")</f>
        <v>Excellent</v>
      </c>
      <c r="S3725">
        <v>8</v>
      </c>
      <c r="T3725" t="str">
        <f t="shared" si="234"/>
        <v>No</v>
      </c>
      <c r="U3725" s="65">
        <v>43336</v>
      </c>
      <c r="V3725" s="65">
        <v>44013</v>
      </c>
      <c r="W3725">
        <v>129</v>
      </c>
      <c r="X3725" t="str">
        <f t="shared" si="235"/>
        <v>Active</v>
      </c>
      <c r="Y3725" t="s">
        <v>15616</v>
      </c>
    </row>
    <row r="3726" spans="1:25" x14ac:dyDescent="0.25">
      <c r="A3726">
        <v>3725</v>
      </c>
      <c r="B3726" t="s">
        <v>2674</v>
      </c>
      <c r="C3726">
        <v>2440</v>
      </c>
      <c r="D3726" t="str">
        <f>VLOOKUP($C3726,Hosts!$A:$O,10,0)</f>
        <v>New York</v>
      </c>
      <c r="E3726" s="67">
        <f>INDEX(Hosts!$A:$O,MATCH(Places!$C3726,Hosts!$A:$A,0),MATCH(Places!E$1,Hosts!$1:$1,0))</f>
        <v>1</v>
      </c>
      <c r="F3726" s="67">
        <f>INDEX(Hosts!$A:$O,MATCH(Places!$C3726,Hosts!$A:$A,0),MATCH(Places!F$1,Hosts!$1:$1,0))</f>
        <v>1</v>
      </c>
      <c r="G3726" s="67" t="str">
        <f>INDEX(Hosts!$A:$O,MATCH(Places!$C3726,Hosts!$A:$A,0),MATCH(Places!G$1,Hosts!$1:$1,0))</f>
        <v>No</v>
      </c>
      <c r="H3726">
        <v>17</v>
      </c>
      <c r="I3726" t="str">
        <f>VLOOKUP($H3726,Neighborhoods!$A:$C,2,0)</f>
        <v>Manhattan</v>
      </c>
      <c r="J3726" t="str">
        <f>VLOOKUP($H3726,Neighborhoods!$A:$C,3,0)</f>
        <v>Hell's Kitchen</v>
      </c>
      <c r="K3726" t="s">
        <v>1</v>
      </c>
      <c r="L3726" t="str">
        <f t="shared" si="232"/>
        <v>Yes</v>
      </c>
      <c r="M3726">
        <v>2</v>
      </c>
      <c r="N3726" t="str" cm="1">
        <f t="array" ref="N3726">_xlfn.IFS(M3726&lt;=2,"Small",M3726&lt;=5,"Medium",M3726&gt;5,"Large")</f>
        <v>Small</v>
      </c>
      <c r="O3726" s="50">
        <v>44</v>
      </c>
      <c r="P3726" s="67">
        <f t="shared" si="233"/>
        <v>0.03</v>
      </c>
      <c r="Q3726" s="52">
        <v>4.71</v>
      </c>
      <c r="R3726" s="52" t="str" cm="1">
        <f t="array" ref="R3726">_xlfn.IFS(ROUND(Q3726,0)=5,"Excellent",ROUND(Q3726,0)=4,"Good",ROUND(Q3726,0)=3,"Ok",ROUND(Q3726,0)&lt;3,"Bad")</f>
        <v>Excellent</v>
      </c>
      <c r="S3726">
        <v>142</v>
      </c>
      <c r="T3726" t="str">
        <f t="shared" si="234"/>
        <v>No</v>
      </c>
      <c r="U3726" s="65">
        <v>43265</v>
      </c>
      <c r="V3726" s="65">
        <v>44056</v>
      </c>
      <c r="W3726">
        <v>327</v>
      </c>
      <c r="X3726" t="str">
        <f t="shared" si="235"/>
        <v>Active</v>
      </c>
      <c r="Y3726" t="s">
        <v>15616</v>
      </c>
    </row>
    <row r="3727" spans="1:25" x14ac:dyDescent="0.25">
      <c r="A3727">
        <v>3726</v>
      </c>
      <c r="B3727" t="s">
        <v>2675</v>
      </c>
      <c r="C3727">
        <v>2440</v>
      </c>
      <c r="D3727" t="str">
        <f>VLOOKUP($C3727,Hosts!$A:$O,10,0)</f>
        <v>New York</v>
      </c>
      <c r="E3727" s="67">
        <f>INDEX(Hosts!$A:$O,MATCH(Places!$C3727,Hosts!$A:$A,0),MATCH(Places!E$1,Hosts!$1:$1,0))</f>
        <v>1</v>
      </c>
      <c r="F3727" s="67">
        <f>INDEX(Hosts!$A:$O,MATCH(Places!$C3727,Hosts!$A:$A,0),MATCH(Places!F$1,Hosts!$1:$1,0))</f>
        <v>1</v>
      </c>
      <c r="G3727" s="67" t="str">
        <f>INDEX(Hosts!$A:$O,MATCH(Places!$C3727,Hosts!$A:$A,0),MATCH(Places!G$1,Hosts!$1:$1,0))</f>
        <v>No</v>
      </c>
      <c r="H3727">
        <v>17</v>
      </c>
      <c r="I3727" t="str">
        <f>VLOOKUP($H3727,Neighborhoods!$A:$C,2,0)</f>
        <v>Manhattan</v>
      </c>
      <c r="J3727" t="str">
        <f>VLOOKUP($H3727,Neighborhoods!$A:$C,3,0)</f>
        <v>Hell's Kitchen</v>
      </c>
      <c r="K3727" t="s">
        <v>1</v>
      </c>
      <c r="L3727" t="str">
        <f t="shared" si="232"/>
        <v>Yes</v>
      </c>
      <c r="M3727">
        <v>2</v>
      </c>
      <c r="N3727" t="str" cm="1">
        <f t="array" ref="N3727">_xlfn.IFS(M3727&lt;=2,"Small",M3727&lt;=5,"Medium",M3727&gt;5,"Large")</f>
        <v>Small</v>
      </c>
      <c r="O3727" s="50">
        <v>46</v>
      </c>
      <c r="P3727" s="67">
        <f t="shared" si="233"/>
        <v>0.03</v>
      </c>
      <c r="Q3727" s="52">
        <v>4.68</v>
      </c>
      <c r="R3727" s="52" t="str" cm="1">
        <f t="array" ref="R3727">_xlfn.IFS(ROUND(Q3727,0)=5,"Excellent",ROUND(Q3727,0)=4,"Good",ROUND(Q3727,0)=3,"Ok",ROUND(Q3727,0)&lt;3,"Bad")</f>
        <v>Excellent</v>
      </c>
      <c r="S3727">
        <v>135</v>
      </c>
      <c r="T3727" t="str">
        <f t="shared" si="234"/>
        <v>No</v>
      </c>
      <c r="U3727" s="65">
        <v>43265</v>
      </c>
      <c r="V3727" s="65">
        <v>44040</v>
      </c>
      <c r="W3727">
        <v>353</v>
      </c>
      <c r="X3727" t="str">
        <f t="shared" si="235"/>
        <v>Active</v>
      </c>
      <c r="Y3727" t="s">
        <v>15616</v>
      </c>
    </row>
    <row r="3728" spans="1:25" x14ac:dyDescent="0.25">
      <c r="A3728">
        <v>3727</v>
      </c>
      <c r="B3728" t="s">
        <v>2676</v>
      </c>
      <c r="C3728">
        <v>1882</v>
      </c>
      <c r="D3728" t="str">
        <f>VLOOKUP($C3728,Hosts!$A:$O,10,0)</f>
        <v>Quindio</v>
      </c>
      <c r="E3728" s="67">
        <f>INDEX(Hosts!$A:$O,MATCH(Places!$C3728,Hosts!$A:$A,0),MATCH(Places!E$1,Hosts!$1:$1,0))</f>
        <v>1</v>
      </c>
      <c r="F3728" s="67">
        <f>INDEX(Hosts!$A:$O,MATCH(Places!$C3728,Hosts!$A:$A,0),MATCH(Places!F$1,Hosts!$1:$1,0))</f>
        <v>0.91</v>
      </c>
      <c r="G3728" s="67" t="str">
        <f>INDEX(Hosts!$A:$O,MATCH(Places!$C3728,Hosts!$A:$A,0),MATCH(Places!G$1,Hosts!$1:$1,0))</f>
        <v>Yes</v>
      </c>
      <c r="H3728">
        <v>23</v>
      </c>
      <c r="I3728" t="str">
        <f>VLOOKUP($H3728,Neighborhoods!$A:$C,2,0)</f>
        <v>Queens</v>
      </c>
      <c r="J3728" t="str">
        <f>VLOOKUP($H3728,Neighborhoods!$A:$C,3,0)</f>
        <v>Jamaica</v>
      </c>
      <c r="K3728" t="s">
        <v>1</v>
      </c>
      <c r="L3728" t="str">
        <f t="shared" si="232"/>
        <v>Yes</v>
      </c>
      <c r="M3728">
        <v>4</v>
      </c>
      <c r="N3728" t="str" cm="1">
        <f t="array" ref="N3728">_xlfn.IFS(M3728&lt;=2,"Small",M3728&lt;=5,"Medium",M3728&gt;5,"Large")</f>
        <v>Medium</v>
      </c>
      <c r="O3728" s="50">
        <v>45</v>
      </c>
      <c r="P3728" s="67">
        <f t="shared" si="233"/>
        <v>0.03</v>
      </c>
      <c r="Q3728" s="52">
        <v>4.9000000000000004</v>
      </c>
      <c r="R3728" s="52" t="str" cm="1">
        <f t="array" ref="R3728">_xlfn.IFS(ROUND(Q3728,0)=5,"Excellent",ROUND(Q3728,0)=4,"Good",ROUND(Q3728,0)=3,"Ok",ROUND(Q3728,0)&lt;3,"Bad")</f>
        <v>Excellent</v>
      </c>
      <c r="S3728">
        <v>10</v>
      </c>
      <c r="T3728" t="str">
        <f t="shared" si="234"/>
        <v>No</v>
      </c>
      <c r="U3728" s="65">
        <v>43273</v>
      </c>
      <c r="V3728" s="65">
        <v>43593</v>
      </c>
      <c r="W3728">
        <v>0</v>
      </c>
      <c r="X3728" t="str">
        <f t="shared" si="235"/>
        <v>Inactive</v>
      </c>
      <c r="Y3728" t="s">
        <v>15616</v>
      </c>
    </row>
    <row r="3729" spans="1:25" x14ac:dyDescent="0.25">
      <c r="A3729">
        <v>3728</v>
      </c>
      <c r="B3729" t="s">
        <v>14221</v>
      </c>
      <c r="C3729">
        <v>1747</v>
      </c>
      <c r="D3729" t="str">
        <f>VLOOKUP($C3729,Hosts!$A:$O,10,0)</f>
        <v>New York</v>
      </c>
      <c r="E3729" s="67">
        <f>INDEX(Hosts!$A:$O,MATCH(Places!$C3729,Hosts!$A:$A,0),MATCH(Places!E$1,Hosts!$1:$1,0))</f>
        <v>0.25</v>
      </c>
      <c r="F3729" s="67">
        <f>INDEX(Hosts!$A:$O,MATCH(Places!$C3729,Hosts!$A:$A,0),MATCH(Places!F$1,Hosts!$1:$1,0))</f>
        <v>0.36</v>
      </c>
      <c r="G3729" s="67" t="str">
        <f>INDEX(Hosts!$A:$O,MATCH(Places!$C3729,Hosts!$A:$A,0),MATCH(Places!G$1,Hosts!$1:$1,0))</f>
        <v>No</v>
      </c>
      <c r="H3729">
        <v>15</v>
      </c>
      <c r="I3729" t="str">
        <f>VLOOKUP($H3729,Neighborhoods!$A:$C,2,0)</f>
        <v>Manhattan</v>
      </c>
      <c r="J3729" t="str">
        <f>VLOOKUP($H3729,Neighborhoods!$A:$C,3,0)</f>
        <v>East Village</v>
      </c>
      <c r="K3729" t="s">
        <v>11822</v>
      </c>
      <c r="L3729" t="str">
        <f t="shared" si="232"/>
        <v>No</v>
      </c>
      <c r="M3729">
        <v>6</v>
      </c>
      <c r="N3729" t="str" cm="1">
        <f t="array" ref="N3729">_xlfn.IFS(M3729&lt;=2,"Small",M3729&lt;=5,"Medium",M3729&gt;5,"Large")</f>
        <v>Large</v>
      </c>
      <c r="O3729" s="50">
        <v>350</v>
      </c>
      <c r="P3729" s="67">
        <f t="shared" si="233"/>
        <v>0.04</v>
      </c>
      <c r="Q3729" s="52">
        <v>4.79</v>
      </c>
      <c r="R3729" s="52" t="str" cm="1">
        <f t="array" ref="R3729">_xlfn.IFS(ROUND(Q3729,0)=5,"Excellent",ROUND(Q3729,0)=4,"Good",ROUND(Q3729,0)=3,"Ok",ROUND(Q3729,0)&lt;3,"Bad")</f>
        <v>Excellent</v>
      </c>
      <c r="S3729">
        <v>24</v>
      </c>
      <c r="T3729" t="str">
        <f t="shared" si="234"/>
        <v>No</v>
      </c>
      <c r="U3729" s="65">
        <v>43270</v>
      </c>
      <c r="V3729" s="65">
        <v>43852</v>
      </c>
      <c r="W3729">
        <v>180</v>
      </c>
      <c r="X3729" t="str">
        <f t="shared" si="235"/>
        <v>Active</v>
      </c>
      <c r="Y3729" t="s">
        <v>15615</v>
      </c>
    </row>
    <row r="3730" spans="1:25" x14ac:dyDescent="0.25">
      <c r="A3730">
        <v>3729</v>
      </c>
      <c r="B3730" t="s">
        <v>2678</v>
      </c>
      <c r="C3730">
        <v>2462</v>
      </c>
      <c r="D3730" t="str">
        <f>VLOOKUP($C3730,Hosts!$A:$O,10,0)</f>
        <v>New York</v>
      </c>
      <c r="E3730" s="67">
        <f>INDEX(Hosts!$A:$O,MATCH(Places!$C3730,Hosts!$A:$A,0),MATCH(Places!E$1,Hosts!$1:$1,0))</f>
        <v>1</v>
      </c>
      <c r="F3730" s="67">
        <f>INDEX(Hosts!$A:$O,MATCH(Places!$C3730,Hosts!$A:$A,0),MATCH(Places!F$1,Hosts!$1:$1,0))</f>
        <v>0.99</v>
      </c>
      <c r="G3730" s="67" t="str">
        <f>INDEX(Hosts!$A:$O,MATCH(Places!$C3730,Hosts!$A:$A,0),MATCH(Places!G$1,Hosts!$1:$1,0))</f>
        <v>No</v>
      </c>
      <c r="H3730">
        <v>8</v>
      </c>
      <c r="I3730" t="str">
        <f>VLOOKUP($H3730,Neighborhoods!$A:$C,2,0)</f>
        <v>Brooklyn</v>
      </c>
      <c r="J3730" t="str">
        <f>VLOOKUP($H3730,Neighborhoods!$A:$C,3,0)</f>
        <v>Bushwick</v>
      </c>
      <c r="K3730" t="s">
        <v>1</v>
      </c>
      <c r="L3730" t="str">
        <f t="shared" si="232"/>
        <v>Yes</v>
      </c>
      <c r="M3730">
        <v>2</v>
      </c>
      <c r="N3730" t="str" cm="1">
        <f t="array" ref="N3730">_xlfn.IFS(M3730&lt;=2,"Small",M3730&lt;=5,"Medium",M3730&gt;5,"Large")</f>
        <v>Small</v>
      </c>
      <c r="O3730" s="50">
        <v>50.29</v>
      </c>
      <c r="P3730" s="67">
        <f t="shared" si="233"/>
        <v>0.03</v>
      </c>
      <c r="Q3730" s="52">
        <v>4.9000000000000004</v>
      </c>
      <c r="R3730" s="52" t="str" cm="1">
        <f t="array" ref="R3730">_xlfn.IFS(ROUND(Q3730,0)=5,"Excellent",ROUND(Q3730,0)=4,"Good",ROUND(Q3730,0)=3,"Ok",ROUND(Q3730,0)&lt;3,"Bad")</f>
        <v>Excellent</v>
      </c>
      <c r="S3730">
        <v>67</v>
      </c>
      <c r="T3730" t="str">
        <f t="shared" si="234"/>
        <v>No</v>
      </c>
      <c r="U3730" s="65">
        <v>43282</v>
      </c>
      <c r="V3730" s="65">
        <v>43884</v>
      </c>
      <c r="W3730">
        <v>84</v>
      </c>
      <c r="X3730" t="str">
        <f t="shared" si="235"/>
        <v>Active</v>
      </c>
      <c r="Y3730" t="s">
        <v>15616</v>
      </c>
    </row>
    <row r="3731" spans="1:25" x14ac:dyDescent="0.25">
      <c r="A3731">
        <v>3730</v>
      </c>
      <c r="B3731" t="s">
        <v>2679</v>
      </c>
      <c r="C3731">
        <v>1265</v>
      </c>
      <c r="D3731" t="str">
        <f>VLOOKUP($C3731,Hosts!$A:$O,10,0)</f>
        <v>New Jersey</v>
      </c>
      <c r="E3731" s="67">
        <f>INDEX(Hosts!$A:$O,MATCH(Places!$C3731,Hosts!$A:$A,0),MATCH(Places!E$1,Hosts!$1:$1,0))</f>
        <v>0.94</v>
      </c>
      <c r="F3731" s="67">
        <f>INDEX(Hosts!$A:$O,MATCH(Places!$C3731,Hosts!$A:$A,0),MATCH(Places!F$1,Hosts!$1:$1,0))</f>
        <v>0.98</v>
      </c>
      <c r="G3731" s="67" t="str">
        <f>INDEX(Hosts!$A:$O,MATCH(Places!$C3731,Hosts!$A:$A,0),MATCH(Places!G$1,Hosts!$1:$1,0))</f>
        <v>Yes</v>
      </c>
      <c r="H3731">
        <v>8</v>
      </c>
      <c r="I3731" t="str">
        <f>VLOOKUP($H3731,Neighborhoods!$A:$C,2,0)</f>
        <v>Brooklyn</v>
      </c>
      <c r="J3731" t="str">
        <f>VLOOKUP($H3731,Neighborhoods!$A:$C,3,0)</f>
        <v>Bushwick</v>
      </c>
      <c r="K3731" t="s">
        <v>11822</v>
      </c>
      <c r="L3731" t="str">
        <f t="shared" si="232"/>
        <v>No</v>
      </c>
      <c r="M3731">
        <v>5</v>
      </c>
      <c r="N3731" t="str" cm="1">
        <f t="array" ref="N3731">_xlfn.IFS(M3731&lt;=2,"Small",M3731&lt;=5,"Medium",M3731&gt;5,"Large")</f>
        <v>Medium</v>
      </c>
      <c r="O3731" s="50">
        <v>116</v>
      </c>
      <c r="P3731" s="67">
        <f t="shared" si="233"/>
        <v>0.03</v>
      </c>
      <c r="Q3731" s="52">
        <v>4.83</v>
      </c>
      <c r="R3731" s="52" t="str" cm="1">
        <f t="array" ref="R3731">_xlfn.IFS(ROUND(Q3731,0)=5,"Excellent",ROUND(Q3731,0)=4,"Good",ROUND(Q3731,0)=3,"Ok",ROUND(Q3731,0)&lt;3,"Bad")</f>
        <v>Excellent</v>
      </c>
      <c r="S3731">
        <v>42</v>
      </c>
      <c r="T3731" t="str">
        <f t="shared" si="234"/>
        <v>No</v>
      </c>
      <c r="U3731" s="65">
        <v>43493</v>
      </c>
      <c r="V3731" s="65">
        <v>44033</v>
      </c>
      <c r="W3731">
        <v>341</v>
      </c>
      <c r="X3731" t="str">
        <f t="shared" si="235"/>
        <v>Active</v>
      </c>
      <c r="Y3731" t="s">
        <v>15615</v>
      </c>
    </row>
    <row r="3732" spans="1:25" x14ac:dyDescent="0.25">
      <c r="A3732">
        <v>3731</v>
      </c>
      <c r="B3732" t="s">
        <v>2680</v>
      </c>
      <c r="C3732">
        <v>1691</v>
      </c>
      <c r="D3732" t="str">
        <f>VLOOKUP($C3732,Hosts!$A:$O,10,0)</f>
        <v>New York</v>
      </c>
      <c r="E3732" s="67">
        <f>INDEX(Hosts!$A:$O,MATCH(Places!$C3732,Hosts!$A:$A,0),MATCH(Places!E$1,Hosts!$1:$1,0))</f>
        <v>1</v>
      </c>
      <c r="F3732" s="67">
        <f>INDEX(Hosts!$A:$O,MATCH(Places!$C3732,Hosts!$A:$A,0),MATCH(Places!F$1,Hosts!$1:$1,0))</f>
        <v>1</v>
      </c>
      <c r="G3732" s="67" t="str">
        <f>INDEX(Hosts!$A:$O,MATCH(Places!$C3732,Hosts!$A:$A,0),MATCH(Places!G$1,Hosts!$1:$1,0))</f>
        <v>No</v>
      </c>
      <c r="H3732">
        <v>12</v>
      </c>
      <c r="I3732" t="str">
        <f>VLOOKUP($H3732,Neighborhoods!$A:$C,2,0)</f>
        <v>Brooklyn</v>
      </c>
      <c r="J3732" t="str">
        <f>VLOOKUP($H3732,Neighborhoods!$A:$C,3,0)</f>
        <v>Williamsburg</v>
      </c>
      <c r="K3732" t="s">
        <v>11822</v>
      </c>
      <c r="L3732" t="str">
        <f t="shared" si="232"/>
        <v>No</v>
      </c>
      <c r="M3732">
        <v>2</v>
      </c>
      <c r="N3732" t="str" cm="1">
        <f t="array" ref="N3732">_xlfn.IFS(M3732&lt;=2,"Small",M3732&lt;=5,"Medium",M3732&gt;5,"Large")</f>
        <v>Small</v>
      </c>
      <c r="O3732" s="50">
        <v>300</v>
      </c>
      <c r="P3732" s="67">
        <f t="shared" si="233"/>
        <v>0.04</v>
      </c>
      <c r="Q3732" s="52">
        <v>5</v>
      </c>
      <c r="R3732" s="52" t="str" cm="1">
        <f t="array" ref="R3732">_xlfn.IFS(ROUND(Q3732,0)=5,"Excellent",ROUND(Q3732,0)=4,"Good",ROUND(Q3732,0)=3,"Ok",ROUND(Q3732,0)&lt;3,"Bad")</f>
        <v>Excellent</v>
      </c>
      <c r="S3732">
        <v>9</v>
      </c>
      <c r="T3732" t="str">
        <f t="shared" si="234"/>
        <v>No</v>
      </c>
      <c r="U3732" s="65">
        <v>43429</v>
      </c>
      <c r="V3732" s="65">
        <v>43827</v>
      </c>
      <c r="W3732">
        <v>28</v>
      </c>
      <c r="X3732" t="str">
        <f t="shared" si="235"/>
        <v>Active</v>
      </c>
      <c r="Y3732" t="s">
        <v>15615</v>
      </c>
    </row>
    <row r="3733" spans="1:25" x14ac:dyDescent="0.25">
      <c r="A3733">
        <v>3732</v>
      </c>
      <c r="B3733" t="s">
        <v>2681</v>
      </c>
      <c r="C3733">
        <v>1213</v>
      </c>
      <c r="D3733" t="str">
        <f>VLOOKUP($C3733,Hosts!$A:$O,10,0)</f>
        <v>New York</v>
      </c>
      <c r="E3733" s="67">
        <f>INDEX(Hosts!$A:$O,MATCH(Places!$C3733,Hosts!$A:$A,0),MATCH(Places!E$1,Hosts!$1:$1,0))</f>
        <v>1</v>
      </c>
      <c r="F3733" s="67">
        <f>INDEX(Hosts!$A:$O,MATCH(Places!$C3733,Hosts!$A:$A,0),MATCH(Places!F$1,Hosts!$1:$1,0))</f>
        <v>0.85</v>
      </c>
      <c r="G3733" s="67" t="str">
        <f>INDEX(Hosts!$A:$O,MATCH(Places!$C3733,Hosts!$A:$A,0),MATCH(Places!G$1,Hosts!$1:$1,0))</f>
        <v>No</v>
      </c>
      <c r="H3733">
        <v>9</v>
      </c>
      <c r="I3733" t="str">
        <f>VLOOKUP($H3733,Neighborhoods!$A:$C,2,0)</f>
        <v>Brooklyn</v>
      </c>
      <c r="J3733" t="str">
        <f>VLOOKUP($H3733,Neighborhoods!$A:$C,3,0)</f>
        <v>Crown Heights</v>
      </c>
      <c r="K3733" t="s">
        <v>11822</v>
      </c>
      <c r="L3733" t="str">
        <f t="shared" si="232"/>
        <v>No</v>
      </c>
      <c r="M3733">
        <v>2</v>
      </c>
      <c r="N3733" t="str" cm="1">
        <f t="array" ref="N3733">_xlfn.IFS(M3733&lt;=2,"Small",M3733&lt;=5,"Medium",M3733&gt;5,"Large")</f>
        <v>Small</v>
      </c>
      <c r="O3733" s="50">
        <v>121</v>
      </c>
      <c r="P3733" s="67">
        <f t="shared" si="233"/>
        <v>0.03</v>
      </c>
      <c r="Q3733" s="52">
        <v>5</v>
      </c>
      <c r="R3733" s="52" t="str" cm="1">
        <f t="array" ref="R3733">_xlfn.IFS(ROUND(Q3733,0)=5,"Excellent",ROUND(Q3733,0)=4,"Good",ROUND(Q3733,0)=3,"Ok",ROUND(Q3733,0)&lt;3,"Bad")</f>
        <v>Excellent</v>
      </c>
      <c r="S3733">
        <v>31</v>
      </c>
      <c r="T3733" t="str">
        <f t="shared" si="234"/>
        <v>No</v>
      </c>
      <c r="U3733" s="65">
        <v>43338</v>
      </c>
      <c r="V3733" s="65">
        <v>43905</v>
      </c>
      <c r="W3733">
        <v>1</v>
      </c>
      <c r="X3733" t="str">
        <f t="shared" si="235"/>
        <v>Active</v>
      </c>
      <c r="Y3733" t="s">
        <v>15615</v>
      </c>
    </row>
    <row r="3734" spans="1:25" x14ac:dyDescent="0.25">
      <c r="A3734">
        <v>3733</v>
      </c>
      <c r="B3734" t="s">
        <v>2682</v>
      </c>
      <c r="C3734">
        <v>1667</v>
      </c>
      <c r="D3734" t="str">
        <f>VLOOKUP($C3734,Hosts!$A:$O,10,0)</f>
        <v>New York</v>
      </c>
      <c r="E3734" s="67">
        <f>INDEX(Hosts!$A:$O,MATCH(Places!$C3734,Hosts!$A:$A,0),MATCH(Places!E$1,Hosts!$1:$1,0))</f>
        <v>0.25</v>
      </c>
      <c r="F3734" s="67">
        <f>INDEX(Hosts!$A:$O,MATCH(Places!$C3734,Hosts!$A:$A,0),MATCH(Places!F$1,Hosts!$1:$1,0))</f>
        <v>0.57999999999999996</v>
      </c>
      <c r="G3734" s="67" t="str">
        <f>INDEX(Hosts!$A:$O,MATCH(Places!$C3734,Hosts!$A:$A,0),MATCH(Places!G$1,Hosts!$1:$1,0))</f>
        <v>No</v>
      </c>
      <c r="H3734">
        <v>11</v>
      </c>
      <c r="I3734" t="str">
        <f>VLOOKUP($H3734,Neighborhoods!$A:$C,2,0)</f>
        <v>Brooklyn</v>
      </c>
      <c r="J3734" t="str">
        <f>VLOOKUP($H3734,Neighborhoods!$A:$C,3,0)</f>
        <v>Greenpoint</v>
      </c>
      <c r="K3734" t="s">
        <v>1</v>
      </c>
      <c r="L3734" t="str">
        <f t="shared" si="232"/>
        <v>Yes</v>
      </c>
      <c r="M3734">
        <v>2</v>
      </c>
      <c r="N3734" t="str" cm="1">
        <f t="array" ref="N3734">_xlfn.IFS(M3734&lt;=2,"Small",M3734&lt;=5,"Medium",M3734&gt;5,"Large")</f>
        <v>Small</v>
      </c>
      <c r="O3734" s="50">
        <v>90</v>
      </c>
      <c r="P3734" s="67">
        <f t="shared" si="233"/>
        <v>0.03</v>
      </c>
      <c r="Q3734" s="52">
        <v>5</v>
      </c>
      <c r="R3734" s="52" t="str" cm="1">
        <f t="array" ref="R3734">_xlfn.IFS(ROUND(Q3734,0)=5,"Excellent",ROUND(Q3734,0)=4,"Good",ROUND(Q3734,0)=3,"Ok",ROUND(Q3734,0)&lt;3,"Bad")</f>
        <v>Excellent</v>
      </c>
      <c r="S3734">
        <v>4</v>
      </c>
      <c r="T3734" t="str">
        <f t="shared" si="234"/>
        <v>No</v>
      </c>
      <c r="U3734" s="65">
        <v>43546</v>
      </c>
      <c r="V3734" s="65">
        <v>43752</v>
      </c>
      <c r="W3734">
        <v>87</v>
      </c>
      <c r="X3734" t="str">
        <f t="shared" si="235"/>
        <v>Active</v>
      </c>
      <c r="Y3734" t="s">
        <v>15615</v>
      </c>
    </row>
    <row r="3735" spans="1:25" x14ac:dyDescent="0.25">
      <c r="A3735">
        <v>3734</v>
      </c>
      <c r="B3735" t="s">
        <v>2683</v>
      </c>
      <c r="C3735">
        <v>3572</v>
      </c>
      <c r="D3735" t="str">
        <f>VLOOKUP($C3735,Hosts!$A:$O,10,0)</f>
        <v>New York</v>
      </c>
      <c r="E3735" s="67">
        <f>INDEX(Hosts!$A:$O,MATCH(Places!$C3735,Hosts!$A:$A,0),MATCH(Places!E$1,Hosts!$1:$1,0))</f>
        <v>1</v>
      </c>
      <c r="F3735" s="67">
        <f>INDEX(Hosts!$A:$O,MATCH(Places!$C3735,Hosts!$A:$A,0),MATCH(Places!F$1,Hosts!$1:$1,0))</f>
        <v>0.99</v>
      </c>
      <c r="G3735" s="67" t="str">
        <f>INDEX(Hosts!$A:$O,MATCH(Places!$C3735,Hosts!$A:$A,0),MATCH(Places!G$1,Hosts!$1:$1,0))</f>
        <v>Yes</v>
      </c>
      <c r="H3735">
        <v>12</v>
      </c>
      <c r="I3735" t="str">
        <f>VLOOKUP($H3735,Neighborhoods!$A:$C,2,0)</f>
        <v>Brooklyn</v>
      </c>
      <c r="J3735" t="str">
        <f>VLOOKUP($H3735,Neighborhoods!$A:$C,3,0)</f>
        <v>Williamsburg</v>
      </c>
      <c r="K3735" t="s">
        <v>1</v>
      </c>
      <c r="L3735" t="str">
        <f t="shared" si="232"/>
        <v>Yes</v>
      </c>
      <c r="M3735">
        <v>4</v>
      </c>
      <c r="N3735" t="str" cm="1">
        <f t="array" ref="N3735">_xlfn.IFS(M3735&lt;=2,"Small",M3735&lt;=5,"Medium",M3735&gt;5,"Large")</f>
        <v>Medium</v>
      </c>
      <c r="O3735" s="50">
        <v>72</v>
      </c>
      <c r="P3735" s="67">
        <f t="shared" si="233"/>
        <v>0.03</v>
      </c>
      <c r="Q3735" s="52">
        <v>4.66</v>
      </c>
      <c r="R3735" s="52" t="str" cm="1">
        <f t="array" ref="R3735">_xlfn.IFS(ROUND(Q3735,0)=5,"Excellent",ROUND(Q3735,0)=4,"Good",ROUND(Q3735,0)=3,"Ok",ROUND(Q3735,0)&lt;3,"Bad")</f>
        <v>Excellent</v>
      </c>
      <c r="S3735">
        <v>99</v>
      </c>
      <c r="T3735" t="str">
        <f t="shared" si="234"/>
        <v>No</v>
      </c>
      <c r="U3735" s="65">
        <v>43268</v>
      </c>
      <c r="V3735" s="65">
        <v>43898</v>
      </c>
      <c r="W3735">
        <v>0</v>
      </c>
      <c r="X3735" t="str">
        <f t="shared" si="235"/>
        <v>Inactive</v>
      </c>
      <c r="Y3735" t="s">
        <v>15616</v>
      </c>
    </row>
    <row r="3736" spans="1:25" x14ac:dyDescent="0.25">
      <c r="A3736">
        <v>3735</v>
      </c>
      <c r="B3736" t="s">
        <v>2684</v>
      </c>
      <c r="C3736">
        <v>3573</v>
      </c>
      <c r="D3736" t="str">
        <f>VLOOKUP($C3736,Hosts!$A:$O,10,0)</f>
        <v>New York</v>
      </c>
      <c r="E3736" s="67">
        <f>INDEX(Hosts!$A:$O,MATCH(Places!$C3736,Hosts!$A:$A,0),MATCH(Places!E$1,Hosts!$1:$1,0))</f>
        <v>1</v>
      </c>
      <c r="F3736" s="67">
        <f>INDEX(Hosts!$A:$O,MATCH(Places!$C3736,Hosts!$A:$A,0),MATCH(Places!F$1,Hosts!$1:$1,0))</f>
        <v>0.98</v>
      </c>
      <c r="G3736" s="67" t="str">
        <f>INDEX(Hosts!$A:$O,MATCH(Places!$C3736,Hosts!$A:$A,0),MATCH(Places!G$1,Hosts!$1:$1,0))</f>
        <v>Yes</v>
      </c>
      <c r="H3736">
        <v>7</v>
      </c>
      <c r="I3736" t="str">
        <f>VLOOKUP($H3736,Neighborhoods!$A:$C,2,0)</f>
        <v>Brooklyn</v>
      </c>
      <c r="J3736" t="str">
        <f>VLOOKUP($H3736,Neighborhoods!$A:$C,3,0)</f>
        <v>Bedford-Stuyvesant</v>
      </c>
      <c r="K3736" t="s">
        <v>11822</v>
      </c>
      <c r="L3736" t="str">
        <f t="shared" si="232"/>
        <v>No</v>
      </c>
      <c r="M3736">
        <v>2</v>
      </c>
      <c r="N3736" t="str" cm="1">
        <f t="array" ref="N3736">_xlfn.IFS(M3736&lt;=2,"Small",M3736&lt;=5,"Medium",M3736&gt;5,"Large")</f>
        <v>Small</v>
      </c>
      <c r="O3736" s="50">
        <v>115</v>
      </c>
      <c r="P3736" s="67">
        <f t="shared" si="233"/>
        <v>0.03</v>
      </c>
      <c r="Q3736" s="52">
        <v>4.99</v>
      </c>
      <c r="R3736" s="52" t="str" cm="1">
        <f t="array" ref="R3736">_xlfn.IFS(ROUND(Q3736,0)=5,"Excellent",ROUND(Q3736,0)=4,"Good",ROUND(Q3736,0)=3,"Ok",ROUND(Q3736,0)&lt;3,"Bad")</f>
        <v>Excellent</v>
      </c>
      <c r="S3736">
        <v>143</v>
      </c>
      <c r="T3736" t="str">
        <f t="shared" si="234"/>
        <v>Yes</v>
      </c>
      <c r="U3736" s="65">
        <v>43297</v>
      </c>
      <c r="V3736" s="65">
        <v>44036</v>
      </c>
      <c r="W3736">
        <v>360</v>
      </c>
      <c r="X3736" t="str">
        <f t="shared" si="235"/>
        <v>Active</v>
      </c>
      <c r="Y3736" t="s">
        <v>15616</v>
      </c>
    </row>
    <row r="3737" spans="1:25" x14ac:dyDescent="0.25">
      <c r="A3737">
        <v>3736</v>
      </c>
      <c r="B3737" t="s">
        <v>2685</v>
      </c>
      <c r="C3737">
        <v>3574</v>
      </c>
      <c r="D3737" t="str">
        <f>VLOOKUP($C3737,Hosts!$A:$O,10,0)</f>
        <v>New York</v>
      </c>
      <c r="E3737" s="67">
        <f>INDEX(Hosts!$A:$O,MATCH(Places!$C3737,Hosts!$A:$A,0),MATCH(Places!E$1,Hosts!$1:$1,0))</f>
        <v>1</v>
      </c>
      <c r="F3737" s="67">
        <f>INDEX(Hosts!$A:$O,MATCH(Places!$C3737,Hosts!$A:$A,0),MATCH(Places!F$1,Hosts!$1:$1,0))</f>
        <v>0.97</v>
      </c>
      <c r="G3737" s="67" t="str">
        <f>INDEX(Hosts!$A:$O,MATCH(Places!$C3737,Hosts!$A:$A,0),MATCH(Places!G$1,Hosts!$1:$1,0))</f>
        <v>Yes</v>
      </c>
      <c r="H3737">
        <v>16</v>
      </c>
      <c r="I3737" t="str">
        <f>VLOOKUP($H3737,Neighborhoods!$A:$C,2,0)</f>
        <v>Manhattan</v>
      </c>
      <c r="J3737" t="str">
        <f>VLOOKUP($H3737,Neighborhoods!$A:$C,3,0)</f>
        <v>Harlem</v>
      </c>
      <c r="K3737" t="s">
        <v>1</v>
      </c>
      <c r="L3737" t="str">
        <f t="shared" si="232"/>
        <v>Yes</v>
      </c>
      <c r="M3737">
        <v>2</v>
      </c>
      <c r="N3737" t="str" cm="1">
        <f t="array" ref="N3737">_xlfn.IFS(M3737&lt;=2,"Small",M3737&lt;=5,"Medium",M3737&gt;5,"Large")</f>
        <v>Small</v>
      </c>
      <c r="O3737" s="50">
        <v>125</v>
      </c>
      <c r="P3737" s="67">
        <f t="shared" si="233"/>
        <v>0.03</v>
      </c>
      <c r="Q3737" s="52">
        <v>4.99</v>
      </c>
      <c r="R3737" s="52" t="str" cm="1">
        <f t="array" ref="R3737">_xlfn.IFS(ROUND(Q3737,0)=5,"Excellent",ROUND(Q3737,0)=4,"Good",ROUND(Q3737,0)=3,"Ok",ROUND(Q3737,0)&lt;3,"Bad")</f>
        <v>Excellent</v>
      </c>
      <c r="S3737">
        <v>87</v>
      </c>
      <c r="T3737" t="str">
        <f t="shared" si="234"/>
        <v>No</v>
      </c>
      <c r="U3737" s="65">
        <v>43301</v>
      </c>
      <c r="V3737" s="65">
        <v>43832</v>
      </c>
      <c r="W3737">
        <v>364</v>
      </c>
      <c r="X3737" t="str">
        <f t="shared" si="235"/>
        <v>Active</v>
      </c>
      <c r="Y3737" t="s">
        <v>15615</v>
      </c>
    </row>
    <row r="3738" spans="1:25" x14ac:dyDescent="0.25">
      <c r="A3738">
        <v>3737</v>
      </c>
      <c r="B3738" t="s">
        <v>2686</v>
      </c>
      <c r="C3738">
        <v>3573</v>
      </c>
      <c r="D3738" t="str">
        <f>VLOOKUP($C3738,Hosts!$A:$O,10,0)</f>
        <v>New York</v>
      </c>
      <c r="E3738" s="67">
        <f>INDEX(Hosts!$A:$O,MATCH(Places!$C3738,Hosts!$A:$A,0),MATCH(Places!E$1,Hosts!$1:$1,0))</f>
        <v>1</v>
      </c>
      <c r="F3738" s="67">
        <f>INDEX(Hosts!$A:$O,MATCH(Places!$C3738,Hosts!$A:$A,0),MATCH(Places!F$1,Hosts!$1:$1,0))</f>
        <v>0.98</v>
      </c>
      <c r="G3738" s="67" t="str">
        <f>INDEX(Hosts!$A:$O,MATCH(Places!$C3738,Hosts!$A:$A,0),MATCH(Places!G$1,Hosts!$1:$1,0))</f>
        <v>Yes</v>
      </c>
      <c r="H3738">
        <v>7</v>
      </c>
      <c r="I3738" t="str">
        <f>VLOOKUP($H3738,Neighborhoods!$A:$C,2,0)</f>
        <v>Brooklyn</v>
      </c>
      <c r="J3738" t="str">
        <f>VLOOKUP($H3738,Neighborhoods!$A:$C,3,0)</f>
        <v>Bedford-Stuyvesant</v>
      </c>
      <c r="K3738" t="s">
        <v>11822</v>
      </c>
      <c r="L3738" t="str">
        <f t="shared" si="232"/>
        <v>No</v>
      </c>
      <c r="M3738">
        <v>2</v>
      </c>
      <c r="N3738" t="str" cm="1">
        <f t="array" ref="N3738">_xlfn.IFS(M3738&lt;=2,"Small",M3738&lt;=5,"Medium",M3738&gt;5,"Large")</f>
        <v>Small</v>
      </c>
      <c r="O3738" s="50">
        <v>115</v>
      </c>
      <c r="P3738" s="67">
        <f t="shared" si="233"/>
        <v>0.03</v>
      </c>
      <c r="Q3738" s="52">
        <v>4.99</v>
      </c>
      <c r="R3738" s="52" t="str" cm="1">
        <f t="array" ref="R3738">_xlfn.IFS(ROUND(Q3738,0)=5,"Excellent",ROUND(Q3738,0)=4,"Good",ROUND(Q3738,0)=3,"Ok",ROUND(Q3738,0)&lt;3,"Bad")</f>
        <v>Excellent</v>
      </c>
      <c r="S3738">
        <v>167</v>
      </c>
      <c r="T3738" t="str">
        <f t="shared" si="234"/>
        <v>Yes</v>
      </c>
      <c r="U3738" s="65">
        <v>43290</v>
      </c>
      <c r="V3738" s="65">
        <v>44033</v>
      </c>
      <c r="W3738">
        <v>349</v>
      </c>
      <c r="X3738" t="str">
        <f t="shared" si="235"/>
        <v>Active</v>
      </c>
      <c r="Y3738" t="s">
        <v>15616</v>
      </c>
    </row>
    <row r="3739" spans="1:25" x14ac:dyDescent="0.25">
      <c r="A3739">
        <v>3738</v>
      </c>
      <c r="B3739" t="s">
        <v>14514</v>
      </c>
      <c r="C3739">
        <v>2209</v>
      </c>
      <c r="D3739" t="str">
        <f>VLOOKUP($C3739,Hosts!$A:$O,10,0)</f>
        <v>New York</v>
      </c>
      <c r="E3739" s="67">
        <f>INDEX(Hosts!$A:$O,MATCH(Places!$C3739,Hosts!$A:$A,0),MATCH(Places!E$1,Hosts!$1:$1,0))</f>
        <v>1</v>
      </c>
      <c r="F3739" s="67">
        <f>INDEX(Hosts!$A:$O,MATCH(Places!$C3739,Hosts!$A:$A,0),MATCH(Places!F$1,Hosts!$1:$1,0))</f>
        <v>1</v>
      </c>
      <c r="G3739" s="67" t="str">
        <f>INDEX(Hosts!$A:$O,MATCH(Places!$C3739,Hosts!$A:$A,0),MATCH(Places!G$1,Hosts!$1:$1,0))</f>
        <v>Yes</v>
      </c>
      <c r="H3739">
        <v>7</v>
      </c>
      <c r="I3739" t="str">
        <f>VLOOKUP($H3739,Neighborhoods!$A:$C,2,0)</f>
        <v>Brooklyn</v>
      </c>
      <c r="J3739" t="str">
        <f>VLOOKUP($H3739,Neighborhoods!$A:$C,3,0)</f>
        <v>Bedford-Stuyvesant</v>
      </c>
      <c r="K3739" t="s">
        <v>11822</v>
      </c>
      <c r="L3739" t="str">
        <f t="shared" si="232"/>
        <v>No</v>
      </c>
      <c r="M3739">
        <v>4</v>
      </c>
      <c r="N3739" t="str" cm="1">
        <f t="array" ref="N3739">_xlfn.IFS(M3739&lt;=2,"Small",M3739&lt;=5,"Medium",M3739&gt;5,"Large")</f>
        <v>Medium</v>
      </c>
      <c r="O3739" s="50">
        <v>178</v>
      </c>
      <c r="P3739" s="67">
        <f t="shared" si="233"/>
        <v>0.03</v>
      </c>
      <c r="Q3739" s="52">
        <v>4.83</v>
      </c>
      <c r="R3739" s="52" t="str" cm="1">
        <f t="array" ref="R3739">_xlfn.IFS(ROUND(Q3739,0)=5,"Excellent",ROUND(Q3739,0)=4,"Good",ROUND(Q3739,0)=3,"Ok",ROUND(Q3739,0)&lt;3,"Bad")</f>
        <v>Excellent</v>
      </c>
      <c r="S3739">
        <v>36</v>
      </c>
      <c r="T3739" t="str">
        <f t="shared" si="234"/>
        <v>No</v>
      </c>
      <c r="U3739" s="65">
        <v>43275</v>
      </c>
      <c r="V3739" s="65">
        <v>43831</v>
      </c>
      <c r="W3739">
        <v>12</v>
      </c>
      <c r="X3739" t="str">
        <f t="shared" si="235"/>
        <v>Active</v>
      </c>
      <c r="Y3739" t="s">
        <v>15616</v>
      </c>
    </row>
    <row r="3740" spans="1:25" x14ac:dyDescent="0.25">
      <c r="A3740">
        <v>3739</v>
      </c>
      <c r="B3740" t="s">
        <v>2687</v>
      </c>
      <c r="C3740">
        <v>2498</v>
      </c>
      <c r="D3740" t="str">
        <f>VLOOKUP($C3740,Hosts!$A:$O,10,0)</f>
        <v>New York</v>
      </c>
      <c r="E3740" s="67">
        <f>INDEX(Hosts!$A:$O,MATCH(Places!$C3740,Hosts!$A:$A,0),MATCH(Places!E$1,Hosts!$1:$1,0))</f>
        <v>1</v>
      </c>
      <c r="F3740" s="67">
        <f>INDEX(Hosts!$A:$O,MATCH(Places!$C3740,Hosts!$A:$A,0),MATCH(Places!F$1,Hosts!$1:$1,0))</f>
        <v>0.99</v>
      </c>
      <c r="G3740" s="67" t="str">
        <f>INDEX(Hosts!$A:$O,MATCH(Places!$C3740,Hosts!$A:$A,0),MATCH(Places!G$1,Hosts!$1:$1,0))</f>
        <v>Yes</v>
      </c>
      <c r="H3740">
        <v>9</v>
      </c>
      <c r="I3740" t="str">
        <f>VLOOKUP($H3740,Neighborhoods!$A:$C,2,0)</f>
        <v>Brooklyn</v>
      </c>
      <c r="J3740" t="str">
        <f>VLOOKUP($H3740,Neighborhoods!$A:$C,3,0)</f>
        <v>Crown Heights</v>
      </c>
      <c r="K3740" t="s">
        <v>1</v>
      </c>
      <c r="L3740" t="str">
        <f t="shared" si="232"/>
        <v>Yes</v>
      </c>
      <c r="M3740">
        <v>3</v>
      </c>
      <c r="N3740" t="str" cm="1">
        <f t="array" ref="N3740">_xlfn.IFS(M3740&lt;=2,"Small",M3740&lt;=5,"Medium",M3740&gt;5,"Large")</f>
        <v>Medium</v>
      </c>
      <c r="O3740" s="50">
        <v>69</v>
      </c>
      <c r="P3740" s="67">
        <f t="shared" si="233"/>
        <v>0.03</v>
      </c>
      <c r="Q3740" s="52">
        <v>4.91</v>
      </c>
      <c r="R3740" s="52" t="str" cm="1">
        <f t="array" ref="R3740">_xlfn.IFS(ROUND(Q3740,0)=5,"Excellent",ROUND(Q3740,0)=4,"Good",ROUND(Q3740,0)=3,"Ok",ROUND(Q3740,0)&lt;3,"Bad")</f>
        <v>Excellent</v>
      </c>
      <c r="S3740">
        <v>120</v>
      </c>
      <c r="T3740" t="str">
        <f t="shared" si="234"/>
        <v>Yes</v>
      </c>
      <c r="U3740" s="65">
        <v>43270</v>
      </c>
      <c r="V3740" s="65">
        <v>43893</v>
      </c>
      <c r="W3740">
        <v>255</v>
      </c>
      <c r="X3740" t="str">
        <f t="shared" si="235"/>
        <v>Active</v>
      </c>
      <c r="Y3740" t="s">
        <v>15616</v>
      </c>
    </row>
    <row r="3741" spans="1:25" x14ac:dyDescent="0.25">
      <c r="A3741">
        <v>3740</v>
      </c>
      <c r="B3741" t="s">
        <v>2688</v>
      </c>
      <c r="C3741">
        <v>1824</v>
      </c>
      <c r="D3741" t="str">
        <f>VLOOKUP($C3741,Hosts!$A:$O,10,0)</f>
        <v>New York</v>
      </c>
      <c r="E3741" s="67">
        <f>INDEX(Hosts!$A:$O,MATCH(Places!$C3741,Hosts!$A:$A,0),MATCH(Places!E$1,Hosts!$1:$1,0))</f>
        <v>1</v>
      </c>
      <c r="F3741" s="67">
        <f>INDEX(Hosts!$A:$O,MATCH(Places!$C3741,Hosts!$A:$A,0),MATCH(Places!F$1,Hosts!$1:$1,0))</f>
        <v>0.94</v>
      </c>
      <c r="G3741" s="67" t="str">
        <f>INDEX(Hosts!$A:$O,MATCH(Places!$C3741,Hosts!$A:$A,0),MATCH(Places!G$1,Hosts!$1:$1,0))</f>
        <v>No</v>
      </c>
      <c r="H3741">
        <v>8</v>
      </c>
      <c r="I3741" t="str">
        <f>VLOOKUP($H3741,Neighborhoods!$A:$C,2,0)</f>
        <v>Brooklyn</v>
      </c>
      <c r="J3741" t="str">
        <f>VLOOKUP($H3741,Neighborhoods!$A:$C,3,0)</f>
        <v>Bushwick</v>
      </c>
      <c r="K3741" t="s">
        <v>1</v>
      </c>
      <c r="L3741" t="str">
        <f t="shared" si="232"/>
        <v>Yes</v>
      </c>
      <c r="M3741">
        <v>2</v>
      </c>
      <c r="N3741" t="str" cm="1">
        <f t="array" ref="N3741">_xlfn.IFS(M3741&lt;=2,"Small",M3741&lt;=5,"Medium",M3741&gt;5,"Large")</f>
        <v>Small</v>
      </c>
      <c r="O3741" s="50">
        <v>58</v>
      </c>
      <c r="P3741" s="67">
        <f t="shared" si="233"/>
        <v>0.03</v>
      </c>
      <c r="Q3741" s="52">
        <v>4.83</v>
      </c>
      <c r="R3741" s="52" t="str" cm="1">
        <f t="array" ref="R3741">_xlfn.IFS(ROUND(Q3741,0)=5,"Excellent",ROUND(Q3741,0)=4,"Good",ROUND(Q3741,0)=3,"Ok",ROUND(Q3741,0)&lt;3,"Bad")</f>
        <v>Excellent</v>
      </c>
      <c r="S3741">
        <v>30</v>
      </c>
      <c r="T3741" t="str">
        <f t="shared" si="234"/>
        <v>No</v>
      </c>
      <c r="U3741" s="65">
        <v>43303</v>
      </c>
      <c r="V3741" s="65">
        <v>43896</v>
      </c>
      <c r="W3741">
        <v>89</v>
      </c>
      <c r="X3741" t="str">
        <f t="shared" si="235"/>
        <v>Active</v>
      </c>
      <c r="Y3741" t="s">
        <v>15615</v>
      </c>
    </row>
    <row r="3742" spans="1:25" x14ac:dyDescent="0.25">
      <c r="A3742">
        <v>3741</v>
      </c>
      <c r="B3742" t="s">
        <v>3191</v>
      </c>
      <c r="C3742">
        <v>3803</v>
      </c>
      <c r="D3742" t="str">
        <f>VLOOKUP($C3742,Hosts!$A:$O,10,0)</f>
        <v>New York</v>
      </c>
      <c r="E3742" s="67">
        <f>INDEX(Hosts!$A:$O,MATCH(Places!$C3742,Hosts!$A:$A,0),MATCH(Places!E$1,Hosts!$1:$1,0))</f>
        <v>1</v>
      </c>
      <c r="F3742" s="67">
        <f>INDEX(Hosts!$A:$O,MATCH(Places!$C3742,Hosts!$A:$A,0),MATCH(Places!F$1,Hosts!$1:$1,0))</f>
        <v>1</v>
      </c>
      <c r="G3742" s="67" t="str">
        <f>INDEX(Hosts!$A:$O,MATCH(Places!$C3742,Hosts!$A:$A,0),MATCH(Places!G$1,Hosts!$1:$1,0))</f>
        <v>No</v>
      </c>
      <c r="H3742">
        <v>7</v>
      </c>
      <c r="I3742" t="str">
        <f>VLOOKUP($H3742,Neighborhoods!$A:$C,2,0)</f>
        <v>Brooklyn</v>
      </c>
      <c r="J3742" t="str">
        <f>VLOOKUP($H3742,Neighborhoods!$A:$C,3,0)</f>
        <v>Bedford-Stuyvesant</v>
      </c>
      <c r="K3742" t="s">
        <v>11822</v>
      </c>
      <c r="L3742" t="str">
        <f t="shared" si="232"/>
        <v>No</v>
      </c>
      <c r="M3742">
        <v>4</v>
      </c>
      <c r="N3742" t="str" cm="1">
        <f t="array" ref="N3742">_xlfn.IFS(M3742&lt;=2,"Small",M3742&lt;=5,"Medium",M3742&gt;5,"Large")</f>
        <v>Medium</v>
      </c>
      <c r="O3742" s="50">
        <v>100</v>
      </c>
      <c r="P3742" s="67">
        <f t="shared" si="233"/>
        <v>0.03</v>
      </c>
      <c r="Q3742" s="52">
        <v>4.88</v>
      </c>
      <c r="R3742" s="52" t="str" cm="1">
        <f t="array" ref="R3742">_xlfn.IFS(ROUND(Q3742,0)=5,"Excellent",ROUND(Q3742,0)=4,"Good",ROUND(Q3742,0)=3,"Ok",ROUND(Q3742,0)&lt;3,"Bad")</f>
        <v>Excellent</v>
      </c>
      <c r="S3742">
        <v>43</v>
      </c>
      <c r="T3742" t="str">
        <f t="shared" si="234"/>
        <v>No</v>
      </c>
      <c r="U3742" s="65">
        <v>43592</v>
      </c>
      <c r="V3742" s="65">
        <v>44015</v>
      </c>
      <c r="W3742">
        <v>153</v>
      </c>
      <c r="X3742" t="str">
        <f t="shared" si="235"/>
        <v>Active</v>
      </c>
      <c r="Y3742" t="s">
        <v>15616</v>
      </c>
    </row>
    <row r="3743" spans="1:25" x14ac:dyDescent="0.25">
      <c r="A3743">
        <v>3742</v>
      </c>
      <c r="B3743" t="s">
        <v>2689</v>
      </c>
      <c r="C3743">
        <v>75</v>
      </c>
      <c r="D3743" t="str">
        <f>VLOOKUP($C3743,Hosts!$A:$O,10,0)</f>
        <v>New York</v>
      </c>
      <c r="E3743" s="67">
        <f>INDEX(Hosts!$A:$O,MATCH(Places!$C3743,Hosts!$A:$A,0),MATCH(Places!E$1,Hosts!$1:$1,0))</f>
        <v>0.96</v>
      </c>
      <c r="F3743" s="67">
        <f>INDEX(Hosts!$A:$O,MATCH(Places!$C3743,Hosts!$A:$A,0),MATCH(Places!F$1,Hosts!$1:$1,0))</f>
        <v>0.67</v>
      </c>
      <c r="G3743" s="67" t="str">
        <f>INDEX(Hosts!$A:$O,MATCH(Places!$C3743,Hosts!$A:$A,0),MATCH(Places!G$1,Hosts!$1:$1,0))</f>
        <v>No</v>
      </c>
      <c r="H3743">
        <v>7</v>
      </c>
      <c r="I3743" t="str">
        <f>VLOOKUP($H3743,Neighborhoods!$A:$C,2,0)</f>
        <v>Brooklyn</v>
      </c>
      <c r="J3743" t="str">
        <f>VLOOKUP($H3743,Neighborhoods!$A:$C,3,0)</f>
        <v>Bedford-Stuyvesant</v>
      </c>
      <c r="K3743" t="s">
        <v>1</v>
      </c>
      <c r="L3743" t="str">
        <f t="shared" si="232"/>
        <v>Yes</v>
      </c>
      <c r="M3743">
        <v>2</v>
      </c>
      <c r="N3743" t="str" cm="1">
        <f t="array" ref="N3743">_xlfn.IFS(M3743&lt;=2,"Small",M3743&lt;=5,"Medium",M3743&gt;5,"Large")</f>
        <v>Small</v>
      </c>
      <c r="O3743" s="50">
        <v>31</v>
      </c>
      <c r="P3743" s="67">
        <f t="shared" si="233"/>
        <v>0.03</v>
      </c>
      <c r="Q3743" s="52">
        <v>4.9000000000000004</v>
      </c>
      <c r="R3743" s="52" t="str" cm="1">
        <f t="array" ref="R3743">_xlfn.IFS(ROUND(Q3743,0)=5,"Excellent",ROUND(Q3743,0)=4,"Good",ROUND(Q3743,0)=3,"Ok",ROUND(Q3743,0)&lt;3,"Bad")</f>
        <v>Excellent</v>
      </c>
      <c r="S3743">
        <v>72</v>
      </c>
      <c r="T3743" t="str">
        <f t="shared" si="234"/>
        <v>No</v>
      </c>
      <c r="U3743" s="65">
        <v>43295</v>
      </c>
      <c r="V3743" s="65">
        <v>44044</v>
      </c>
      <c r="W3743">
        <v>75</v>
      </c>
      <c r="X3743" t="str">
        <f t="shared" si="235"/>
        <v>Active</v>
      </c>
      <c r="Y3743" t="s">
        <v>15615</v>
      </c>
    </row>
    <row r="3744" spans="1:25" x14ac:dyDescent="0.25">
      <c r="A3744">
        <v>3743</v>
      </c>
      <c r="B3744" t="s">
        <v>13450</v>
      </c>
      <c r="C3744">
        <v>997</v>
      </c>
      <c r="D3744" t="str">
        <f>VLOOKUP($C3744,Hosts!$A:$O,10,0)</f>
        <v>New York</v>
      </c>
      <c r="E3744" s="67">
        <f>INDEX(Hosts!$A:$O,MATCH(Places!$C3744,Hosts!$A:$A,0),MATCH(Places!E$1,Hosts!$1:$1,0))</f>
        <v>1</v>
      </c>
      <c r="F3744" s="67">
        <f>INDEX(Hosts!$A:$O,MATCH(Places!$C3744,Hosts!$A:$A,0),MATCH(Places!F$1,Hosts!$1:$1,0))</f>
        <v>1</v>
      </c>
      <c r="G3744" s="67" t="str">
        <f>INDEX(Hosts!$A:$O,MATCH(Places!$C3744,Hosts!$A:$A,0),MATCH(Places!G$1,Hosts!$1:$1,0))</f>
        <v>No</v>
      </c>
      <c r="H3744">
        <v>20</v>
      </c>
      <c r="I3744" t="str">
        <f>VLOOKUP($H3744,Neighborhoods!$A:$C,2,0)</f>
        <v>Manhattan</v>
      </c>
      <c r="J3744" t="str">
        <f>VLOOKUP($H3744,Neighborhoods!$A:$C,3,0)</f>
        <v>Upper West Side</v>
      </c>
      <c r="K3744" t="s">
        <v>1</v>
      </c>
      <c r="L3744" t="str">
        <f t="shared" si="232"/>
        <v>Yes</v>
      </c>
      <c r="M3744">
        <v>2</v>
      </c>
      <c r="N3744" t="str" cm="1">
        <f t="array" ref="N3744">_xlfn.IFS(M3744&lt;=2,"Small",M3744&lt;=5,"Medium",M3744&gt;5,"Large")</f>
        <v>Small</v>
      </c>
      <c r="O3744" s="50">
        <v>98</v>
      </c>
      <c r="P3744" s="67">
        <f t="shared" si="233"/>
        <v>0.03</v>
      </c>
      <c r="Q3744" s="52">
        <v>4.93</v>
      </c>
      <c r="R3744" s="52" t="str" cm="1">
        <f t="array" ref="R3744">_xlfn.IFS(ROUND(Q3744,0)=5,"Excellent",ROUND(Q3744,0)=4,"Good",ROUND(Q3744,0)=3,"Ok",ROUND(Q3744,0)&lt;3,"Bad")</f>
        <v>Excellent</v>
      </c>
      <c r="S3744">
        <v>15</v>
      </c>
      <c r="T3744" t="str">
        <f t="shared" si="234"/>
        <v>No</v>
      </c>
      <c r="U3744" s="65">
        <v>43285</v>
      </c>
      <c r="V3744" s="65">
        <v>44043</v>
      </c>
      <c r="W3744">
        <v>0</v>
      </c>
      <c r="X3744" t="str">
        <f t="shared" si="235"/>
        <v>Inactive</v>
      </c>
      <c r="Y3744" t="s">
        <v>15615</v>
      </c>
    </row>
    <row r="3745" spans="1:25" x14ac:dyDescent="0.25">
      <c r="A3745">
        <v>3744</v>
      </c>
      <c r="B3745" t="s">
        <v>2691</v>
      </c>
      <c r="C3745">
        <v>3292</v>
      </c>
      <c r="D3745" t="str">
        <f>VLOOKUP($C3745,Hosts!$A:$O,10,0)</f>
        <v>New York</v>
      </c>
      <c r="E3745" s="67">
        <f>INDEX(Hosts!$A:$O,MATCH(Places!$C3745,Hosts!$A:$A,0),MATCH(Places!E$1,Hosts!$1:$1,0))</f>
        <v>1</v>
      </c>
      <c r="F3745" s="67">
        <f>INDEX(Hosts!$A:$O,MATCH(Places!$C3745,Hosts!$A:$A,0),MATCH(Places!F$1,Hosts!$1:$1,0))</f>
        <v>0.79</v>
      </c>
      <c r="G3745" s="67" t="str">
        <f>INDEX(Hosts!$A:$O,MATCH(Places!$C3745,Hosts!$A:$A,0),MATCH(Places!G$1,Hosts!$1:$1,0))</f>
        <v>No</v>
      </c>
      <c r="H3745">
        <v>16</v>
      </c>
      <c r="I3745" t="str">
        <f>VLOOKUP($H3745,Neighborhoods!$A:$C,2,0)</f>
        <v>Manhattan</v>
      </c>
      <c r="J3745" t="str">
        <f>VLOOKUP($H3745,Neighborhoods!$A:$C,3,0)</f>
        <v>Harlem</v>
      </c>
      <c r="K3745" t="s">
        <v>1</v>
      </c>
      <c r="L3745" t="str">
        <f t="shared" si="232"/>
        <v>Yes</v>
      </c>
      <c r="M3745">
        <v>1</v>
      </c>
      <c r="N3745" t="str" cm="1">
        <f t="array" ref="N3745">_xlfn.IFS(M3745&lt;=2,"Small",M3745&lt;=5,"Medium",M3745&gt;5,"Large")</f>
        <v>Small</v>
      </c>
      <c r="O3745" s="50">
        <v>39</v>
      </c>
      <c r="P3745" s="67">
        <f t="shared" si="233"/>
        <v>0.03</v>
      </c>
      <c r="Q3745" s="52">
        <v>5</v>
      </c>
      <c r="R3745" s="52" t="str" cm="1">
        <f t="array" ref="R3745">_xlfn.IFS(ROUND(Q3745,0)=5,"Excellent",ROUND(Q3745,0)=4,"Good",ROUND(Q3745,0)=3,"Ok",ROUND(Q3745,0)&lt;3,"Bad")</f>
        <v>Excellent</v>
      </c>
      <c r="S3745">
        <v>3</v>
      </c>
      <c r="T3745" t="str">
        <f t="shared" si="234"/>
        <v>No</v>
      </c>
      <c r="U3745" s="65">
        <v>43337</v>
      </c>
      <c r="V3745" s="65">
        <v>43802</v>
      </c>
      <c r="W3745">
        <v>364</v>
      </c>
      <c r="X3745" t="str">
        <f t="shared" si="235"/>
        <v>Active</v>
      </c>
      <c r="Y3745" t="s">
        <v>15615</v>
      </c>
    </row>
    <row r="3746" spans="1:25" x14ac:dyDescent="0.25">
      <c r="A3746">
        <v>3745</v>
      </c>
      <c r="B3746" t="s">
        <v>2692</v>
      </c>
      <c r="C3746">
        <v>1882</v>
      </c>
      <c r="D3746" t="str">
        <f>VLOOKUP($C3746,Hosts!$A:$O,10,0)</f>
        <v>Quindio</v>
      </c>
      <c r="E3746" s="67">
        <f>INDEX(Hosts!$A:$O,MATCH(Places!$C3746,Hosts!$A:$A,0),MATCH(Places!E$1,Hosts!$1:$1,0))</f>
        <v>1</v>
      </c>
      <c r="F3746" s="67">
        <f>INDEX(Hosts!$A:$O,MATCH(Places!$C3746,Hosts!$A:$A,0),MATCH(Places!F$1,Hosts!$1:$1,0))</f>
        <v>0.91</v>
      </c>
      <c r="G3746" s="67" t="str">
        <f>INDEX(Hosts!$A:$O,MATCH(Places!$C3746,Hosts!$A:$A,0),MATCH(Places!G$1,Hosts!$1:$1,0))</f>
        <v>Yes</v>
      </c>
      <c r="H3746">
        <v>23</v>
      </c>
      <c r="I3746" t="str">
        <f>VLOOKUP($H3746,Neighborhoods!$A:$C,2,0)</f>
        <v>Queens</v>
      </c>
      <c r="J3746" t="str">
        <f>VLOOKUP($H3746,Neighborhoods!$A:$C,3,0)</f>
        <v>Jamaica</v>
      </c>
      <c r="K3746" t="s">
        <v>1</v>
      </c>
      <c r="L3746" t="str">
        <f t="shared" si="232"/>
        <v>Yes</v>
      </c>
      <c r="M3746">
        <v>3</v>
      </c>
      <c r="N3746" t="str" cm="1">
        <f t="array" ref="N3746">_xlfn.IFS(M3746&lt;=2,"Small",M3746&lt;=5,"Medium",M3746&gt;5,"Large")</f>
        <v>Medium</v>
      </c>
      <c r="O3746" s="50">
        <v>45</v>
      </c>
      <c r="P3746" s="67">
        <f t="shared" si="233"/>
        <v>0.03</v>
      </c>
      <c r="Q3746" s="52">
        <v>4.72</v>
      </c>
      <c r="R3746" s="52" t="str" cm="1">
        <f t="array" ref="R3746">_xlfn.IFS(ROUND(Q3746,0)=5,"Excellent",ROUND(Q3746,0)=4,"Good",ROUND(Q3746,0)=3,"Ok",ROUND(Q3746,0)&lt;3,"Bad")</f>
        <v>Excellent</v>
      </c>
      <c r="S3746">
        <v>18</v>
      </c>
      <c r="T3746" t="str">
        <f t="shared" si="234"/>
        <v>No</v>
      </c>
      <c r="U3746" s="65">
        <v>43273</v>
      </c>
      <c r="V3746" s="65">
        <v>43655</v>
      </c>
      <c r="W3746">
        <v>0</v>
      </c>
      <c r="X3746" t="str">
        <f t="shared" si="235"/>
        <v>Inactive</v>
      </c>
      <c r="Y3746" t="s">
        <v>15616</v>
      </c>
    </row>
    <row r="3747" spans="1:25" x14ac:dyDescent="0.25">
      <c r="A3747">
        <v>3746</v>
      </c>
      <c r="B3747" t="s">
        <v>14856</v>
      </c>
      <c r="C3747">
        <v>2706</v>
      </c>
      <c r="D3747" t="str">
        <f>VLOOKUP($C3747,Hosts!$A:$O,10,0)</f>
        <v>New York</v>
      </c>
      <c r="E3747" s="67">
        <f>INDEX(Hosts!$A:$O,MATCH(Places!$C3747,Hosts!$A:$A,0),MATCH(Places!E$1,Hosts!$1:$1,0))</f>
        <v>1</v>
      </c>
      <c r="F3747" s="67">
        <f>INDEX(Hosts!$A:$O,MATCH(Places!$C3747,Hosts!$A:$A,0),MATCH(Places!F$1,Hosts!$1:$1,0))</f>
        <v>1</v>
      </c>
      <c r="G3747" s="67" t="str">
        <f>INDEX(Hosts!$A:$O,MATCH(Places!$C3747,Hosts!$A:$A,0),MATCH(Places!G$1,Hosts!$1:$1,0))</f>
        <v>Yes</v>
      </c>
      <c r="H3747">
        <v>8</v>
      </c>
      <c r="I3747" t="str">
        <f>VLOOKUP($H3747,Neighborhoods!$A:$C,2,0)</f>
        <v>Brooklyn</v>
      </c>
      <c r="J3747" t="str">
        <f>VLOOKUP($H3747,Neighborhoods!$A:$C,3,0)</f>
        <v>Bushwick</v>
      </c>
      <c r="K3747" t="s">
        <v>1</v>
      </c>
      <c r="L3747" t="str">
        <f t="shared" si="232"/>
        <v>Yes</v>
      </c>
      <c r="M3747">
        <v>2</v>
      </c>
      <c r="N3747" t="str" cm="1">
        <f t="array" ref="N3747">_xlfn.IFS(M3747&lt;=2,"Small",M3747&lt;=5,"Medium",M3747&gt;5,"Large")</f>
        <v>Small</v>
      </c>
      <c r="O3747" s="50">
        <v>135</v>
      </c>
      <c r="P3747" s="67">
        <f t="shared" si="233"/>
        <v>0.03</v>
      </c>
      <c r="Q3747" s="52">
        <v>4.8899999999999997</v>
      </c>
      <c r="R3747" s="52" t="str" cm="1">
        <f t="array" ref="R3747">_xlfn.IFS(ROUND(Q3747,0)=5,"Excellent",ROUND(Q3747,0)=4,"Good",ROUND(Q3747,0)=3,"Ok",ROUND(Q3747,0)&lt;3,"Bad")</f>
        <v>Excellent</v>
      </c>
      <c r="S3747">
        <v>19</v>
      </c>
      <c r="T3747" t="str">
        <f t="shared" si="234"/>
        <v>No</v>
      </c>
      <c r="U3747" s="65">
        <v>43506</v>
      </c>
      <c r="V3747" s="65">
        <v>44044</v>
      </c>
      <c r="W3747">
        <v>102</v>
      </c>
      <c r="X3747" t="str">
        <f t="shared" si="235"/>
        <v>Active</v>
      </c>
      <c r="Y3747" t="s">
        <v>15616</v>
      </c>
    </row>
    <row r="3748" spans="1:25" x14ac:dyDescent="0.25">
      <c r="A3748">
        <v>3747</v>
      </c>
      <c r="B3748" t="s">
        <v>2693</v>
      </c>
      <c r="C3748">
        <v>3032</v>
      </c>
      <c r="D3748" t="str">
        <f>VLOOKUP($C3748,Hosts!$A:$O,10,0)</f>
        <v>New York</v>
      </c>
      <c r="E3748" s="67">
        <f>INDEX(Hosts!$A:$O,MATCH(Places!$C3748,Hosts!$A:$A,0),MATCH(Places!E$1,Hosts!$1:$1,0))</f>
        <v>1</v>
      </c>
      <c r="F3748" s="67">
        <f>INDEX(Hosts!$A:$O,MATCH(Places!$C3748,Hosts!$A:$A,0),MATCH(Places!F$1,Hosts!$1:$1,0))</f>
        <v>0.89</v>
      </c>
      <c r="G3748" s="67" t="str">
        <f>INDEX(Hosts!$A:$O,MATCH(Places!$C3748,Hosts!$A:$A,0),MATCH(Places!G$1,Hosts!$1:$1,0))</f>
        <v>Yes</v>
      </c>
      <c r="H3748">
        <v>24</v>
      </c>
      <c r="I3748" t="str">
        <f>VLOOKUP($H3748,Neighborhoods!$A:$C,2,0)</f>
        <v>Queens</v>
      </c>
      <c r="J3748" t="str">
        <f>VLOOKUP($H3748,Neighborhoods!$A:$C,3,0)</f>
        <v>Long Island City</v>
      </c>
      <c r="K3748" t="s">
        <v>11822</v>
      </c>
      <c r="L3748" t="str">
        <f t="shared" si="232"/>
        <v>No</v>
      </c>
      <c r="M3748">
        <v>6</v>
      </c>
      <c r="N3748" t="str" cm="1">
        <f t="array" ref="N3748">_xlfn.IFS(M3748&lt;=2,"Small",M3748&lt;=5,"Medium",M3748&gt;5,"Large")</f>
        <v>Large</v>
      </c>
      <c r="O3748" s="50">
        <v>299</v>
      </c>
      <c r="P3748" s="67">
        <f t="shared" si="233"/>
        <v>0.04</v>
      </c>
      <c r="Q3748" s="52">
        <v>4.92</v>
      </c>
      <c r="R3748" s="52" t="str" cm="1">
        <f t="array" ref="R3748">_xlfn.IFS(ROUND(Q3748,0)=5,"Excellent",ROUND(Q3748,0)=4,"Good",ROUND(Q3748,0)=3,"Ok",ROUND(Q3748,0)&lt;3,"Bad")</f>
        <v>Excellent</v>
      </c>
      <c r="S3748">
        <v>71</v>
      </c>
      <c r="T3748" t="str">
        <f t="shared" si="234"/>
        <v>No</v>
      </c>
      <c r="U3748" s="65">
        <v>43321</v>
      </c>
      <c r="V3748" s="65">
        <v>43901</v>
      </c>
      <c r="W3748">
        <v>221</v>
      </c>
      <c r="X3748" t="str">
        <f t="shared" si="235"/>
        <v>Active</v>
      </c>
      <c r="Y3748" t="s">
        <v>15615</v>
      </c>
    </row>
    <row r="3749" spans="1:25" x14ac:dyDescent="0.25">
      <c r="A3749">
        <v>3748</v>
      </c>
      <c r="B3749" t="s">
        <v>13807</v>
      </c>
      <c r="C3749">
        <v>3544</v>
      </c>
      <c r="D3749" t="str">
        <f>VLOOKUP($C3749,Hosts!$A:$O,10,0)</f>
        <v>New York</v>
      </c>
      <c r="E3749" s="67">
        <f>INDEX(Hosts!$A:$O,MATCH(Places!$C3749,Hosts!$A:$A,0),MATCH(Places!E$1,Hosts!$1:$1,0))</f>
        <v>0.9</v>
      </c>
      <c r="F3749" s="67">
        <f>INDEX(Hosts!$A:$O,MATCH(Places!$C3749,Hosts!$A:$A,0),MATCH(Places!F$1,Hosts!$1:$1,0))</f>
        <v>0.99</v>
      </c>
      <c r="G3749" s="67" t="str">
        <f>INDEX(Hosts!$A:$O,MATCH(Places!$C3749,Hosts!$A:$A,0),MATCH(Places!G$1,Hosts!$1:$1,0))</f>
        <v>No</v>
      </c>
      <c r="H3749">
        <v>17</v>
      </c>
      <c r="I3749" t="str">
        <f>VLOOKUP($H3749,Neighborhoods!$A:$C,2,0)</f>
        <v>Manhattan</v>
      </c>
      <c r="J3749" t="str">
        <f>VLOOKUP($H3749,Neighborhoods!$A:$C,3,0)</f>
        <v>Hell's Kitchen</v>
      </c>
      <c r="K3749" t="s">
        <v>1</v>
      </c>
      <c r="L3749" t="str">
        <f t="shared" si="232"/>
        <v>Yes</v>
      </c>
      <c r="M3749">
        <v>2</v>
      </c>
      <c r="N3749" t="str" cm="1">
        <f t="array" ref="N3749">_xlfn.IFS(M3749&lt;=2,"Small",M3749&lt;=5,"Medium",M3749&gt;5,"Large")</f>
        <v>Small</v>
      </c>
      <c r="O3749" s="50">
        <v>75</v>
      </c>
      <c r="P3749" s="67">
        <f t="shared" si="233"/>
        <v>0.03</v>
      </c>
      <c r="Q3749" s="52">
        <v>4.47</v>
      </c>
      <c r="R3749" s="52" t="str" cm="1">
        <f t="array" ref="R3749">_xlfn.IFS(ROUND(Q3749,0)=5,"Excellent",ROUND(Q3749,0)=4,"Good",ROUND(Q3749,0)=3,"Ok",ROUND(Q3749,0)&lt;3,"Bad")</f>
        <v>Good</v>
      </c>
      <c r="S3749">
        <v>15</v>
      </c>
      <c r="T3749" t="str">
        <f t="shared" si="234"/>
        <v>No</v>
      </c>
      <c r="U3749" s="65">
        <v>43373</v>
      </c>
      <c r="V3749" s="65">
        <v>43871</v>
      </c>
      <c r="W3749">
        <v>365</v>
      </c>
      <c r="X3749" t="str">
        <f t="shared" si="235"/>
        <v>Active</v>
      </c>
      <c r="Y3749" t="s">
        <v>15616</v>
      </c>
    </row>
    <row r="3750" spans="1:25" x14ac:dyDescent="0.25">
      <c r="A3750">
        <v>3749</v>
      </c>
      <c r="B3750" t="s">
        <v>2694</v>
      </c>
      <c r="C3750">
        <v>3575</v>
      </c>
      <c r="D3750" t="str">
        <f>VLOOKUP($C3750,Hosts!$A:$O,10,0)</f>
        <v>New York</v>
      </c>
      <c r="E3750" s="67">
        <f>INDEX(Hosts!$A:$O,MATCH(Places!$C3750,Hosts!$A:$A,0),MATCH(Places!E$1,Hosts!$1:$1,0))</f>
        <v>1</v>
      </c>
      <c r="F3750" s="67">
        <f>INDEX(Hosts!$A:$O,MATCH(Places!$C3750,Hosts!$A:$A,0),MATCH(Places!F$1,Hosts!$1:$1,0))</f>
        <v>0.94</v>
      </c>
      <c r="G3750" s="67" t="str">
        <f>INDEX(Hosts!$A:$O,MATCH(Places!$C3750,Hosts!$A:$A,0),MATCH(Places!G$1,Hosts!$1:$1,0))</f>
        <v>No</v>
      </c>
      <c r="H3750">
        <v>7</v>
      </c>
      <c r="I3750" t="str">
        <f>VLOOKUP($H3750,Neighborhoods!$A:$C,2,0)</f>
        <v>Brooklyn</v>
      </c>
      <c r="J3750" t="str">
        <f>VLOOKUP($H3750,Neighborhoods!$A:$C,3,0)</f>
        <v>Bedford-Stuyvesant</v>
      </c>
      <c r="K3750" t="s">
        <v>11822</v>
      </c>
      <c r="L3750" t="str">
        <f t="shared" si="232"/>
        <v>No</v>
      </c>
      <c r="M3750">
        <v>6</v>
      </c>
      <c r="N3750" t="str" cm="1">
        <f t="array" ref="N3750">_xlfn.IFS(M3750&lt;=2,"Small",M3750&lt;=5,"Medium",M3750&gt;5,"Large")</f>
        <v>Large</v>
      </c>
      <c r="O3750" s="50">
        <v>200</v>
      </c>
      <c r="P3750" s="67">
        <f t="shared" si="233"/>
        <v>0.04</v>
      </c>
      <c r="Q3750" s="52">
        <v>4.6100000000000003</v>
      </c>
      <c r="R3750" s="52" t="str" cm="1">
        <f t="array" ref="R3750">_xlfn.IFS(ROUND(Q3750,0)=5,"Excellent",ROUND(Q3750,0)=4,"Good",ROUND(Q3750,0)=3,"Ok",ROUND(Q3750,0)&lt;3,"Bad")</f>
        <v>Excellent</v>
      </c>
      <c r="S3750">
        <v>59</v>
      </c>
      <c r="T3750" t="str">
        <f t="shared" si="234"/>
        <v>No</v>
      </c>
      <c r="U3750" s="65">
        <v>43275</v>
      </c>
      <c r="V3750" s="65">
        <v>44039</v>
      </c>
      <c r="W3750">
        <v>267</v>
      </c>
      <c r="X3750" t="str">
        <f t="shared" si="235"/>
        <v>Active</v>
      </c>
      <c r="Y3750" t="s">
        <v>15616</v>
      </c>
    </row>
    <row r="3751" spans="1:25" x14ac:dyDescent="0.25">
      <c r="A3751">
        <v>3750</v>
      </c>
      <c r="B3751" t="s">
        <v>2695</v>
      </c>
      <c r="C3751">
        <v>314</v>
      </c>
      <c r="D3751" t="str">
        <f>VLOOKUP($C3751,Hosts!$A:$O,10,0)</f>
        <v>New York</v>
      </c>
      <c r="E3751" s="67">
        <f>INDEX(Hosts!$A:$O,MATCH(Places!$C3751,Hosts!$A:$A,0),MATCH(Places!E$1,Hosts!$1:$1,0))</f>
        <v>1</v>
      </c>
      <c r="F3751" s="67">
        <f>INDEX(Hosts!$A:$O,MATCH(Places!$C3751,Hosts!$A:$A,0),MATCH(Places!F$1,Hosts!$1:$1,0))</f>
        <v>1</v>
      </c>
      <c r="G3751" s="67" t="str">
        <f>INDEX(Hosts!$A:$O,MATCH(Places!$C3751,Hosts!$A:$A,0),MATCH(Places!G$1,Hosts!$1:$1,0))</f>
        <v>Yes</v>
      </c>
      <c r="H3751">
        <v>7</v>
      </c>
      <c r="I3751" t="str">
        <f>VLOOKUP($H3751,Neighborhoods!$A:$C,2,0)</f>
        <v>Brooklyn</v>
      </c>
      <c r="J3751" t="str">
        <f>VLOOKUP($H3751,Neighborhoods!$A:$C,3,0)</f>
        <v>Bedford-Stuyvesant</v>
      </c>
      <c r="K3751" t="s">
        <v>11822</v>
      </c>
      <c r="L3751" t="str">
        <f t="shared" si="232"/>
        <v>No</v>
      </c>
      <c r="M3751">
        <v>4</v>
      </c>
      <c r="N3751" t="str" cm="1">
        <f t="array" ref="N3751">_xlfn.IFS(M3751&lt;=2,"Small",M3751&lt;=5,"Medium",M3751&gt;5,"Large")</f>
        <v>Medium</v>
      </c>
      <c r="O3751" s="50">
        <v>119</v>
      </c>
      <c r="P3751" s="67">
        <f t="shared" si="233"/>
        <v>0.03</v>
      </c>
      <c r="Q3751" s="52">
        <v>4.84</v>
      </c>
      <c r="R3751" s="52" t="str" cm="1">
        <f t="array" ref="R3751">_xlfn.IFS(ROUND(Q3751,0)=5,"Excellent",ROUND(Q3751,0)=4,"Good",ROUND(Q3751,0)=3,"Ok",ROUND(Q3751,0)&lt;3,"Bad")</f>
        <v>Excellent</v>
      </c>
      <c r="S3751">
        <v>76</v>
      </c>
      <c r="T3751" t="str">
        <f t="shared" si="234"/>
        <v>No</v>
      </c>
      <c r="U3751" s="65">
        <v>43298</v>
      </c>
      <c r="V3751" s="65">
        <v>44044</v>
      </c>
      <c r="W3751">
        <v>147</v>
      </c>
      <c r="X3751" t="str">
        <f t="shared" si="235"/>
        <v>Active</v>
      </c>
      <c r="Y3751" t="s">
        <v>15616</v>
      </c>
    </row>
    <row r="3752" spans="1:25" x14ac:dyDescent="0.25">
      <c r="A3752">
        <v>3751</v>
      </c>
      <c r="B3752" t="s">
        <v>15032</v>
      </c>
      <c r="C3752">
        <v>3497</v>
      </c>
      <c r="D3752" t="str">
        <f>VLOOKUP($C3752,Hosts!$A:$O,10,0)</f>
        <v>Caribe</v>
      </c>
      <c r="E3752" s="67">
        <f>INDEX(Hosts!$A:$O,MATCH(Places!$C3752,Hosts!$A:$A,0),MATCH(Places!E$1,Hosts!$1:$1,0))</f>
        <v>0.3</v>
      </c>
      <c r="F3752" s="67">
        <f>INDEX(Hosts!$A:$O,MATCH(Places!$C3752,Hosts!$A:$A,0),MATCH(Places!F$1,Hosts!$1:$1,0))</f>
        <v>0.56999999999999995</v>
      </c>
      <c r="G3752" s="67" t="str">
        <f>INDEX(Hosts!$A:$O,MATCH(Places!$C3752,Hosts!$A:$A,0),MATCH(Places!G$1,Hosts!$1:$1,0))</f>
        <v>No</v>
      </c>
      <c r="H3752">
        <v>9</v>
      </c>
      <c r="I3752" t="str">
        <f>VLOOKUP($H3752,Neighborhoods!$A:$C,2,0)</f>
        <v>Brooklyn</v>
      </c>
      <c r="J3752" t="str">
        <f>VLOOKUP($H3752,Neighborhoods!$A:$C,3,0)</f>
        <v>Crown Heights</v>
      </c>
      <c r="K3752" t="s">
        <v>11822</v>
      </c>
      <c r="L3752" t="str">
        <f t="shared" si="232"/>
        <v>No</v>
      </c>
      <c r="M3752">
        <v>4</v>
      </c>
      <c r="N3752" t="str" cm="1">
        <f t="array" ref="N3752">_xlfn.IFS(M3752&lt;=2,"Small",M3752&lt;=5,"Medium",M3752&gt;5,"Large")</f>
        <v>Medium</v>
      </c>
      <c r="O3752" s="50">
        <v>130</v>
      </c>
      <c r="P3752" s="67">
        <f t="shared" si="233"/>
        <v>0.03</v>
      </c>
      <c r="Q3752" s="52">
        <v>4.67</v>
      </c>
      <c r="R3752" s="52" t="str" cm="1">
        <f t="array" ref="R3752">_xlfn.IFS(ROUND(Q3752,0)=5,"Excellent",ROUND(Q3752,0)=4,"Good",ROUND(Q3752,0)=3,"Ok",ROUND(Q3752,0)&lt;3,"Bad")</f>
        <v>Excellent</v>
      </c>
      <c r="S3752">
        <v>6</v>
      </c>
      <c r="T3752" t="str">
        <f t="shared" si="234"/>
        <v>No</v>
      </c>
      <c r="U3752" s="65">
        <v>43341</v>
      </c>
      <c r="V3752" s="65">
        <v>43810</v>
      </c>
      <c r="W3752">
        <v>1</v>
      </c>
      <c r="X3752" t="str">
        <f t="shared" si="235"/>
        <v>Active</v>
      </c>
      <c r="Y3752" t="s">
        <v>15615</v>
      </c>
    </row>
    <row r="3753" spans="1:25" x14ac:dyDescent="0.25">
      <c r="A3753">
        <v>3752</v>
      </c>
      <c r="B3753" t="s">
        <v>13440</v>
      </c>
      <c r="C3753">
        <v>3544</v>
      </c>
      <c r="D3753" t="str">
        <f>VLOOKUP($C3753,Hosts!$A:$O,10,0)</f>
        <v>New York</v>
      </c>
      <c r="E3753" s="67">
        <f>INDEX(Hosts!$A:$O,MATCH(Places!$C3753,Hosts!$A:$A,0),MATCH(Places!E$1,Hosts!$1:$1,0))</f>
        <v>0.9</v>
      </c>
      <c r="F3753" s="67">
        <f>INDEX(Hosts!$A:$O,MATCH(Places!$C3753,Hosts!$A:$A,0),MATCH(Places!F$1,Hosts!$1:$1,0))</f>
        <v>0.99</v>
      </c>
      <c r="G3753" s="67" t="str">
        <f>INDEX(Hosts!$A:$O,MATCH(Places!$C3753,Hosts!$A:$A,0),MATCH(Places!G$1,Hosts!$1:$1,0))</f>
        <v>No</v>
      </c>
      <c r="H3753">
        <v>17</v>
      </c>
      <c r="I3753" t="str">
        <f>VLOOKUP($H3753,Neighborhoods!$A:$C,2,0)</f>
        <v>Manhattan</v>
      </c>
      <c r="J3753" t="str">
        <f>VLOOKUP($H3753,Neighborhoods!$A:$C,3,0)</f>
        <v>Hell's Kitchen</v>
      </c>
      <c r="K3753" t="s">
        <v>1</v>
      </c>
      <c r="L3753" t="str">
        <f t="shared" si="232"/>
        <v>Yes</v>
      </c>
      <c r="M3753">
        <v>2</v>
      </c>
      <c r="N3753" t="str" cm="1">
        <f t="array" ref="N3753">_xlfn.IFS(M3753&lt;=2,"Small",M3753&lt;=5,"Medium",M3753&gt;5,"Large")</f>
        <v>Small</v>
      </c>
      <c r="O3753" s="50">
        <v>150</v>
      </c>
      <c r="P3753" s="67">
        <f t="shared" si="233"/>
        <v>0.03</v>
      </c>
      <c r="Q3753" s="52">
        <v>3.57</v>
      </c>
      <c r="R3753" s="52" t="str" cm="1">
        <f t="array" ref="R3753">_xlfn.IFS(ROUND(Q3753,0)=5,"Excellent",ROUND(Q3753,0)=4,"Good",ROUND(Q3753,0)=3,"Ok",ROUND(Q3753,0)&lt;3,"Bad")</f>
        <v>Good</v>
      </c>
      <c r="S3753">
        <v>7</v>
      </c>
      <c r="T3753" t="str">
        <f t="shared" si="234"/>
        <v>No</v>
      </c>
      <c r="U3753" s="65">
        <v>43382</v>
      </c>
      <c r="V3753" s="65">
        <v>43701</v>
      </c>
      <c r="W3753">
        <v>365</v>
      </c>
      <c r="X3753" t="str">
        <f t="shared" si="235"/>
        <v>Active</v>
      </c>
      <c r="Y3753" t="s">
        <v>15616</v>
      </c>
    </row>
    <row r="3754" spans="1:25" x14ac:dyDescent="0.25">
      <c r="A3754">
        <v>3753</v>
      </c>
      <c r="B3754" t="s">
        <v>2696</v>
      </c>
      <c r="C3754">
        <v>3023</v>
      </c>
      <c r="D3754" t="str">
        <f>VLOOKUP($C3754,Hosts!$A:$O,10,0)</f>
        <v>New York</v>
      </c>
      <c r="E3754" s="67">
        <f>INDEX(Hosts!$A:$O,MATCH(Places!$C3754,Hosts!$A:$A,0),MATCH(Places!E$1,Hosts!$1:$1,0))</f>
        <v>1</v>
      </c>
      <c r="F3754" s="67">
        <f>INDEX(Hosts!$A:$O,MATCH(Places!$C3754,Hosts!$A:$A,0),MATCH(Places!F$1,Hosts!$1:$1,0))</f>
        <v>1</v>
      </c>
      <c r="G3754" s="67" t="str">
        <f>INDEX(Hosts!$A:$O,MATCH(Places!$C3754,Hosts!$A:$A,0),MATCH(Places!G$1,Hosts!$1:$1,0))</f>
        <v>No</v>
      </c>
      <c r="H3754">
        <v>8</v>
      </c>
      <c r="I3754" t="str">
        <f>VLOOKUP($H3754,Neighborhoods!$A:$C,2,0)</f>
        <v>Brooklyn</v>
      </c>
      <c r="J3754" t="str">
        <f>VLOOKUP($H3754,Neighborhoods!$A:$C,3,0)</f>
        <v>Bushwick</v>
      </c>
      <c r="K3754" t="s">
        <v>11822</v>
      </c>
      <c r="L3754" t="str">
        <f t="shared" si="232"/>
        <v>No</v>
      </c>
      <c r="M3754">
        <v>8</v>
      </c>
      <c r="N3754" t="str" cm="1">
        <f t="array" ref="N3754">_xlfn.IFS(M3754&lt;=2,"Small",M3754&lt;=5,"Medium",M3754&gt;5,"Large")</f>
        <v>Large</v>
      </c>
      <c r="O3754" s="50">
        <v>175</v>
      </c>
      <c r="P3754" s="67">
        <f t="shared" si="233"/>
        <v>0.03</v>
      </c>
      <c r="Q3754" s="52">
        <v>4.4000000000000004</v>
      </c>
      <c r="R3754" s="52" t="str" cm="1">
        <f t="array" ref="R3754">_xlfn.IFS(ROUND(Q3754,0)=5,"Excellent",ROUND(Q3754,0)=4,"Good",ROUND(Q3754,0)=3,"Ok",ROUND(Q3754,0)&lt;3,"Bad")</f>
        <v>Good</v>
      </c>
      <c r="S3754">
        <v>30</v>
      </c>
      <c r="T3754" t="str">
        <f t="shared" si="234"/>
        <v>No</v>
      </c>
      <c r="U3754" s="65">
        <v>43278</v>
      </c>
      <c r="V3754" s="65">
        <v>43805</v>
      </c>
      <c r="W3754">
        <v>358</v>
      </c>
      <c r="X3754" t="str">
        <f t="shared" si="235"/>
        <v>Active</v>
      </c>
      <c r="Y3754" t="s">
        <v>15616</v>
      </c>
    </row>
    <row r="3755" spans="1:25" x14ac:dyDescent="0.25">
      <c r="A3755">
        <v>3754</v>
      </c>
      <c r="B3755" t="s">
        <v>2697</v>
      </c>
      <c r="C3755">
        <v>3576</v>
      </c>
      <c r="D3755" t="str">
        <f>VLOOKUP($C3755,Hosts!$A:$O,10,0)</f>
        <v>New York</v>
      </c>
      <c r="E3755" s="67">
        <f>INDEX(Hosts!$A:$O,MATCH(Places!$C3755,Hosts!$A:$A,0),MATCH(Places!E$1,Hosts!$1:$1,0))</f>
        <v>1</v>
      </c>
      <c r="F3755" s="67">
        <f>INDEX(Hosts!$A:$O,MATCH(Places!$C3755,Hosts!$A:$A,0),MATCH(Places!F$1,Hosts!$1:$1,0))</f>
        <v>0.96</v>
      </c>
      <c r="G3755" s="67" t="str">
        <f>INDEX(Hosts!$A:$O,MATCH(Places!$C3755,Hosts!$A:$A,0),MATCH(Places!G$1,Hosts!$1:$1,0))</f>
        <v>Yes</v>
      </c>
      <c r="H3755">
        <v>2</v>
      </c>
      <c r="I3755" t="str">
        <f>VLOOKUP($H3755,Neighborhoods!$A:$C,2,0)</f>
        <v>Bronx</v>
      </c>
      <c r="J3755" t="str">
        <f>VLOOKUP($H3755,Neighborhoods!$A:$C,3,0)</f>
        <v>Concourse</v>
      </c>
      <c r="K3755" t="s">
        <v>1</v>
      </c>
      <c r="L3755" t="str">
        <f t="shared" si="232"/>
        <v>Yes</v>
      </c>
      <c r="M3755">
        <v>2</v>
      </c>
      <c r="N3755" t="str" cm="1">
        <f t="array" ref="N3755">_xlfn.IFS(M3755&lt;=2,"Small",M3755&lt;=5,"Medium",M3755&gt;5,"Large")</f>
        <v>Small</v>
      </c>
      <c r="O3755" s="50">
        <v>70</v>
      </c>
      <c r="P3755" s="67">
        <f t="shared" si="233"/>
        <v>0.03</v>
      </c>
      <c r="Q3755" s="52">
        <v>4.88</v>
      </c>
      <c r="R3755" s="52" t="str" cm="1">
        <f t="array" ref="R3755">_xlfn.IFS(ROUND(Q3755,0)=5,"Excellent",ROUND(Q3755,0)=4,"Good",ROUND(Q3755,0)=3,"Ok",ROUND(Q3755,0)&lt;3,"Bad")</f>
        <v>Excellent</v>
      </c>
      <c r="S3755">
        <v>41</v>
      </c>
      <c r="T3755" t="str">
        <f t="shared" si="234"/>
        <v>No</v>
      </c>
      <c r="U3755" s="65">
        <v>43303</v>
      </c>
      <c r="V3755" s="65">
        <v>43905</v>
      </c>
      <c r="W3755">
        <v>365</v>
      </c>
      <c r="X3755" t="str">
        <f t="shared" si="235"/>
        <v>Active</v>
      </c>
      <c r="Y3755" t="s">
        <v>15616</v>
      </c>
    </row>
    <row r="3756" spans="1:25" x14ac:dyDescent="0.25">
      <c r="A3756">
        <v>3755</v>
      </c>
      <c r="B3756" t="s">
        <v>2698</v>
      </c>
      <c r="C3756">
        <v>2102</v>
      </c>
      <c r="D3756" t="str">
        <f>VLOOKUP($C3756,Hosts!$A:$O,10,0)</f>
        <v>Florida</v>
      </c>
      <c r="E3756" s="67">
        <f>INDEX(Hosts!$A:$O,MATCH(Places!$C3756,Hosts!$A:$A,0),MATCH(Places!E$1,Hosts!$1:$1,0))</f>
        <v>1</v>
      </c>
      <c r="F3756" s="67">
        <f>INDEX(Hosts!$A:$O,MATCH(Places!$C3756,Hosts!$A:$A,0),MATCH(Places!F$1,Hosts!$1:$1,0))</f>
        <v>0.24</v>
      </c>
      <c r="G3756" s="67" t="str">
        <f>INDEX(Hosts!$A:$O,MATCH(Places!$C3756,Hosts!$A:$A,0),MATCH(Places!G$1,Hosts!$1:$1,0))</f>
        <v>Yes</v>
      </c>
      <c r="H3756">
        <v>18</v>
      </c>
      <c r="I3756" t="str">
        <f>VLOOKUP($H3756,Neighborhoods!$A:$C,2,0)</f>
        <v>Manhattan</v>
      </c>
      <c r="J3756" t="str">
        <f>VLOOKUP($H3756,Neighborhoods!$A:$C,3,0)</f>
        <v>Midtown</v>
      </c>
      <c r="K3756" t="s">
        <v>11822</v>
      </c>
      <c r="L3756" t="str">
        <f t="shared" si="232"/>
        <v>No</v>
      </c>
      <c r="M3756">
        <v>2</v>
      </c>
      <c r="N3756" t="str" cm="1">
        <f t="array" ref="N3756">_xlfn.IFS(M3756&lt;=2,"Small",M3756&lt;=5,"Medium",M3756&gt;5,"Large")</f>
        <v>Small</v>
      </c>
      <c r="O3756" s="50">
        <v>649</v>
      </c>
      <c r="P3756" s="67">
        <f t="shared" si="233"/>
        <v>0.05</v>
      </c>
      <c r="Q3756" s="52">
        <v>5</v>
      </c>
      <c r="R3756" s="52" t="str" cm="1">
        <f t="array" ref="R3756">_xlfn.IFS(ROUND(Q3756,0)=5,"Excellent",ROUND(Q3756,0)=4,"Good",ROUND(Q3756,0)=3,"Ok",ROUND(Q3756,0)&lt;3,"Bad")</f>
        <v>Excellent</v>
      </c>
      <c r="S3756">
        <v>10</v>
      </c>
      <c r="T3756" t="str">
        <f t="shared" si="234"/>
        <v>No</v>
      </c>
      <c r="U3756" s="65">
        <v>43273</v>
      </c>
      <c r="V3756" s="65">
        <v>43709</v>
      </c>
      <c r="W3756">
        <v>312</v>
      </c>
      <c r="X3756" t="str">
        <f t="shared" si="235"/>
        <v>Active</v>
      </c>
      <c r="Y3756" t="s">
        <v>15615</v>
      </c>
    </row>
    <row r="3757" spans="1:25" x14ac:dyDescent="0.25">
      <c r="A3757">
        <v>3756</v>
      </c>
      <c r="B3757" t="s">
        <v>2699</v>
      </c>
      <c r="C3757">
        <v>2205</v>
      </c>
      <c r="D3757" t="str">
        <f>VLOOKUP($C3757,Hosts!$A:$O,10,0)</f>
        <v>New York</v>
      </c>
      <c r="E3757" s="67">
        <f>INDEX(Hosts!$A:$O,MATCH(Places!$C3757,Hosts!$A:$A,0),MATCH(Places!E$1,Hosts!$1:$1,0))</f>
        <v>1</v>
      </c>
      <c r="F3757" s="67">
        <f>INDEX(Hosts!$A:$O,MATCH(Places!$C3757,Hosts!$A:$A,0),MATCH(Places!F$1,Hosts!$1:$1,0))</f>
        <v>0.94</v>
      </c>
      <c r="G3757" s="67" t="str">
        <f>INDEX(Hosts!$A:$O,MATCH(Places!$C3757,Hosts!$A:$A,0),MATCH(Places!G$1,Hosts!$1:$1,0))</f>
        <v>No</v>
      </c>
      <c r="H3757">
        <v>9</v>
      </c>
      <c r="I3757" t="str">
        <f>VLOOKUP($H3757,Neighborhoods!$A:$C,2,0)</f>
        <v>Brooklyn</v>
      </c>
      <c r="J3757" t="str">
        <f>VLOOKUP($H3757,Neighborhoods!$A:$C,3,0)</f>
        <v>Crown Heights</v>
      </c>
      <c r="K3757" t="s">
        <v>1</v>
      </c>
      <c r="L3757" t="str">
        <f t="shared" si="232"/>
        <v>Yes</v>
      </c>
      <c r="M3757">
        <v>4</v>
      </c>
      <c r="N3757" t="str" cm="1">
        <f t="array" ref="N3757">_xlfn.IFS(M3757&lt;=2,"Small",M3757&lt;=5,"Medium",M3757&gt;5,"Large")</f>
        <v>Medium</v>
      </c>
      <c r="O3757" s="50">
        <v>120</v>
      </c>
      <c r="P3757" s="67">
        <f t="shared" si="233"/>
        <v>0.03</v>
      </c>
      <c r="Q3757" s="52">
        <v>5</v>
      </c>
      <c r="R3757" s="52" t="str" cm="1">
        <f t="array" ref="R3757">_xlfn.IFS(ROUND(Q3757,0)=5,"Excellent",ROUND(Q3757,0)=4,"Good",ROUND(Q3757,0)=3,"Ok",ROUND(Q3757,0)&lt;3,"Bad")</f>
        <v>Excellent</v>
      </c>
      <c r="S3757">
        <v>5</v>
      </c>
      <c r="T3757" t="str">
        <f t="shared" si="234"/>
        <v>No</v>
      </c>
      <c r="U3757" s="65">
        <v>43349</v>
      </c>
      <c r="V3757" s="65">
        <v>44008</v>
      </c>
      <c r="W3757">
        <v>307</v>
      </c>
      <c r="X3757" t="str">
        <f t="shared" si="235"/>
        <v>Active</v>
      </c>
      <c r="Y3757" t="s">
        <v>15616</v>
      </c>
    </row>
    <row r="3758" spans="1:25" x14ac:dyDescent="0.25">
      <c r="A3758">
        <v>3757</v>
      </c>
      <c r="B3758" t="s">
        <v>2700</v>
      </c>
      <c r="C3758">
        <v>1608</v>
      </c>
      <c r="D3758" t="str">
        <f>VLOOKUP($C3758,Hosts!$A:$O,10,0)</f>
        <v>New York</v>
      </c>
      <c r="E3758" s="67">
        <f>INDEX(Hosts!$A:$O,MATCH(Places!$C3758,Hosts!$A:$A,0),MATCH(Places!E$1,Hosts!$1:$1,0))</f>
        <v>1</v>
      </c>
      <c r="F3758" s="67">
        <f>INDEX(Hosts!$A:$O,MATCH(Places!$C3758,Hosts!$A:$A,0),MATCH(Places!F$1,Hosts!$1:$1,0))</f>
        <v>0.52</v>
      </c>
      <c r="G3758" s="67" t="str">
        <f>INDEX(Hosts!$A:$O,MATCH(Places!$C3758,Hosts!$A:$A,0),MATCH(Places!G$1,Hosts!$1:$1,0))</f>
        <v>Yes</v>
      </c>
      <c r="H3758">
        <v>12</v>
      </c>
      <c r="I3758" t="str">
        <f>VLOOKUP($H3758,Neighborhoods!$A:$C,2,0)</f>
        <v>Brooklyn</v>
      </c>
      <c r="J3758" t="str">
        <f>VLOOKUP($H3758,Neighborhoods!$A:$C,3,0)</f>
        <v>Williamsburg</v>
      </c>
      <c r="K3758" t="s">
        <v>11822</v>
      </c>
      <c r="L3758" t="str">
        <f t="shared" si="232"/>
        <v>No</v>
      </c>
      <c r="M3758">
        <v>3</v>
      </c>
      <c r="N3758" t="str" cm="1">
        <f t="array" ref="N3758">_xlfn.IFS(M3758&lt;=2,"Small",M3758&lt;=5,"Medium",M3758&gt;5,"Large")</f>
        <v>Medium</v>
      </c>
      <c r="O3758" s="50">
        <v>110</v>
      </c>
      <c r="P3758" s="67">
        <f t="shared" si="233"/>
        <v>0.03</v>
      </c>
      <c r="Q3758" s="52">
        <v>4.93</v>
      </c>
      <c r="R3758" s="52" t="str" cm="1">
        <f t="array" ref="R3758">_xlfn.IFS(ROUND(Q3758,0)=5,"Excellent",ROUND(Q3758,0)=4,"Good",ROUND(Q3758,0)=3,"Ok",ROUND(Q3758,0)&lt;3,"Bad")</f>
        <v>Excellent</v>
      </c>
      <c r="S3758">
        <v>15</v>
      </c>
      <c r="T3758" t="str">
        <f t="shared" si="234"/>
        <v>No</v>
      </c>
      <c r="U3758" s="65">
        <v>43388</v>
      </c>
      <c r="V3758" s="65">
        <v>43923</v>
      </c>
      <c r="W3758">
        <v>44</v>
      </c>
      <c r="X3758" t="str">
        <f t="shared" si="235"/>
        <v>Active</v>
      </c>
      <c r="Y3758" t="s">
        <v>15615</v>
      </c>
    </row>
    <row r="3759" spans="1:25" x14ac:dyDescent="0.25">
      <c r="A3759">
        <v>3758</v>
      </c>
      <c r="B3759" t="s">
        <v>2700</v>
      </c>
      <c r="C3759">
        <v>1041</v>
      </c>
      <c r="D3759" t="str">
        <f>VLOOKUP($C3759,Hosts!$A:$O,10,0)</f>
        <v>New York</v>
      </c>
      <c r="E3759" s="67">
        <f>INDEX(Hosts!$A:$O,MATCH(Places!$C3759,Hosts!$A:$A,0),MATCH(Places!E$1,Hosts!$1:$1,0))</f>
        <v>1</v>
      </c>
      <c r="F3759" s="67">
        <f>INDEX(Hosts!$A:$O,MATCH(Places!$C3759,Hosts!$A:$A,0),MATCH(Places!F$1,Hosts!$1:$1,0))</f>
        <v>0.5</v>
      </c>
      <c r="G3759" s="67" t="str">
        <f>INDEX(Hosts!$A:$O,MATCH(Places!$C3759,Hosts!$A:$A,0),MATCH(Places!G$1,Hosts!$1:$1,0))</f>
        <v>Yes</v>
      </c>
      <c r="H3759">
        <v>12</v>
      </c>
      <c r="I3759" t="str">
        <f>VLOOKUP($H3759,Neighborhoods!$A:$C,2,0)</f>
        <v>Brooklyn</v>
      </c>
      <c r="J3759" t="str">
        <f>VLOOKUP($H3759,Neighborhoods!$A:$C,3,0)</f>
        <v>Williamsburg</v>
      </c>
      <c r="K3759" t="s">
        <v>11822</v>
      </c>
      <c r="L3759" t="str">
        <f t="shared" si="232"/>
        <v>No</v>
      </c>
      <c r="M3759">
        <v>3</v>
      </c>
      <c r="N3759" t="str" cm="1">
        <f t="array" ref="N3759">_xlfn.IFS(M3759&lt;=2,"Small",M3759&lt;=5,"Medium",M3759&gt;5,"Large")</f>
        <v>Medium</v>
      </c>
      <c r="O3759" s="50">
        <v>175</v>
      </c>
      <c r="P3759" s="67">
        <f t="shared" si="233"/>
        <v>0.03</v>
      </c>
      <c r="Q3759" s="52">
        <v>4.92</v>
      </c>
      <c r="R3759" s="52" t="str" cm="1">
        <f t="array" ref="R3759">_xlfn.IFS(ROUND(Q3759,0)=5,"Excellent",ROUND(Q3759,0)=4,"Good",ROUND(Q3759,0)=3,"Ok",ROUND(Q3759,0)&lt;3,"Bad")</f>
        <v>Excellent</v>
      </c>
      <c r="S3759">
        <v>12</v>
      </c>
      <c r="T3759" t="str">
        <f t="shared" si="234"/>
        <v>No</v>
      </c>
      <c r="U3759" s="65">
        <v>43579</v>
      </c>
      <c r="V3759" s="65">
        <v>43834</v>
      </c>
      <c r="W3759">
        <v>74</v>
      </c>
      <c r="X3759" t="str">
        <f t="shared" si="235"/>
        <v>Active</v>
      </c>
      <c r="Y3759" t="s">
        <v>15615</v>
      </c>
    </row>
    <row r="3760" spans="1:25" x14ac:dyDescent="0.25">
      <c r="A3760">
        <v>3759</v>
      </c>
      <c r="B3760" t="s">
        <v>13240</v>
      </c>
      <c r="C3760">
        <v>1725</v>
      </c>
      <c r="D3760" t="str">
        <f>VLOOKUP($C3760,Hosts!$A:$O,10,0)</f>
        <v>New York</v>
      </c>
      <c r="E3760" s="67">
        <f>INDEX(Hosts!$A:$O,MATCH(Places!$C3760,Hosts!$A:$A,0),MATCH(Places!E$1,Hosts!$1:$1,0))</f>
        <v>1</v>
      </c>
      <c r="F3760" s="67">
        <f>INDEX(Hosts!$A:$O,MATCH(Places!$C3760,Hosts!$A:$A,0),MATCH(Places!F$1,Hosts!$1:$1,0))</f>
        <v>0.88</v>
      </c>
      <c r="G3760" s="67" t="str">
        <f>INDEX(Hosts!$A:$O,MATCH(Places!$C3760,Hosts!$A:$A,0),MATCH(Places!G$1,Hosts!$1:$1,0))</f>
        <v>No</v>
      </c>
      <c r="H3760">
        <v>19</v>
      </c>
      <c r="I3760" t="str">
        <f>VLOOKUP($H3760,Neighborhoods!$A:$C,2,0)</f>
        <v>Manhattan</v>
      </c>
      <c r="J3760" t="str">
        <f>VLOOKUP($H3760,Neighborhoods!$A:$C,3,0)</f>
        <v>Upper East Side</v>
      </c>
      <c r="K3760" t="s">
        <v>11822</v>
      </c>
      <c r="L3760" t="str">
        <f t="shared" si="232"/>
        <v>No</v>
      </c>
      <c r="M3760">
        <v>4</v>
      </c>
      <c r="N3760" t="str" cm="1">
        <f t="array" ref="N3760">_xlfn.IFS(M3760&lt;=2,"Small",M3760&lt;=5,"Medium",M3760&gt;5,"Large")</f>
        <v>Medium</v>
      </c>
      <c r="O3760" s="50">
        <v>199</v>
      </c>
      <c r="P3760" s="67">
        <f t="shared" si="233"/>
        <v>0.03</v>
      </c>
      <c r="Q3760" s="52">
        <v>4.83</v>
      </c>
      <c r="R3760" s="52" t="str" cm="1">
        <f t="array" ref="R3760">_xlfn.IFS(ROUND(Q3760,0)=5,"Excellent",ROUND(Q3760,0)=4,"Good",ROUND(Q3760,0)=3,"Ok",ROUND(Q3760,0)&lt;3,"Bad")</f>
        <v>Excellent</v>
      </c>
      <c r="S3760">
        <v>42</v>
      </c>
      <c r="T3760" t="str">
        <f t="shared" si="234"/>
        <v>No</v>
      </c>
      <c r="U3760" s="65">
        <v>43290</v>
      </c>
      <c r="V3760" s="65">
        <v>44049</v>
      </c>
      <c r="W3760">
        <v>177</v>
      </c>
      <c r="X3760" t="str">
        <f t="shared" si="235"/>
        <v>Active</v>
      </c>
      <c r="Y3760" t="s">
        <v>15616</v>
      </c>
    </row>
    <row r="3761" spans="1:25" x14ac:dyDescent="0.25">
      <c r="A3761">
        <v>3760</v>
      </c>
      <c r="B3761" t="s">
        <v>2701</v>
      </c>
      <c r="C3761">
        <v>3513</v>
      </c>
      <c r="D3761" t="str">
        <f>VLOOKUP($C3761,Hosts!$A:$O,10,0)</f>
        <v>New York</v>
      </c>
      <c r="E3761" s="67">
        <f>INDEX(Hosts!$A:$O,MATCH(Places!$C3761,Hosts!$A:$A,0),MATCH(Places!E$1,Hosts!$1:$1,0))</f>
        <v>0.75</v>
      </c>
      <c r="F3761" s="67">
        <f>INDEX(Hosts!$A:$O,MATCH(Places!$C3761,Hosts!$A:$A,0),MATCH(Places!F$1,Hosts!$1:$1,0))</f>
        <v>0.77</v>
      </c>
      <c r="G3761" s="67" t="str">
        <f>INDEX(Hosts!$A:$O,MATCH(Places!$C3761,Hosts!$A:$A,0),MATCH(Places!G$1,Hosts!$1:$1,0))</f>
        <v>Yes</v>
      </c>
      <c r="H3761">
        <v>7</v>
      </c>
      <c r="I3761" t="str">
        <f>VLOOKUP($H3761,Neighborhoods!$A:$C,2,0)</f>
        <v>Brooklyn</v>
      </c>
      <c r="J3761" t="str">
        <f>VLOOKUP($H3761,Neighborhoods!$A:$C,3,0)</f>
        <v>Bedford-Stuyvesant</v>
      </c>
      <c r="K3761" t="s">
        <v>11822</v>
      </c>
      <c r="L3761" t="str">
        <f t="shared" si="232"/>
        <v>No</v>
      </c>
      <c r="M3761">
        <v>4</v>
      </c>
      <c r="N3761" t="str" cm="1">
        <f t="array" ref="N3761">_xlfn.IFS(M3761&lt;=2,"Small",M3761&lt;=5,"Medium",M3761&gt;5,"Large")</f>
        <v>Medium</v>
      </c>
      <c r="O3761" s="50">
        <v>115</v>
      </c>
      <c r="P3761" s="67">
        <f t="shared" si="233"/>
        <v>0.03</v>
      </c>
      <c r="Q3761" s="52">
        <v>4.9000000000000004</v>
      </c>
      <c r="R3761" s="52" t="str" cm="1">
        <f t="array" ref="R3761">_xlfn.IFS(ROUND(Q3761,0)=5,"Excellent",ROUND(Q3761,0)=4,"Good",ROUND(Q3761,0)=3,"Ok",ROUND(Q3761,0)&lt;3,"Bad")</f>
        <v>Excellent</v>
      </c>
      <c r="S3761">
        <v>42</v>
      </c>
      <c r="T3761" t="str">
        <f t="shared" si="234"/>
        <v>No</v>
      </c>
      <c r="U3761" s="65">
        <v>43311</v>
      </c>
      <c r="V3761" s="65">
        <v>43831</v>
      </c>
      <c r="W3761">
        <v>237</v>
      </c>
      <c r="X3761" t="str">
        <f t="shared" si="235"/>
        <v>Active</v>
      </c>
      <c r="Y3761" t="s">
        <v>15615</v>
      </c>
    </row>
    <row r="3762" spans="1:25" x14ac:dyDescent="0.25">
      <c r="A3762">
        <v>3761</v>
      </c>
      <c r="B3762" t="s">
        <v>2702</v>
      </c>
      <c r="C3762">
        <v>40</v>
      </c>
      <c r="D3762" t="str">
        <f>VLOOKUP($C3762,Hosts!$A:$O,10,0)</f>
        <v>New York</v>
      </c>
      <c r="E3762" s="67">
        <f>INDEX(Hosts!$A:$O,MATCH(Places!$C3762,Hosts!$A:$A,0),MATCH(Places!E$1,Hosts!$1:$1,0))</f>
        <v>0.73</v>
      </c>
      <c r="F3762" s="67">
        <f>INDEX(Hosts!$A:$O,MATCH(Places!$C3762,Hosts!$A:$A,0),MATCH(Places!F$1,Hosts!$1:$1,0))</f>
        <v>0.93</v>
      </c>
      <c r="G3762" s="67" t="str">
        <f>INDEX(Hosts!$A:$O,MATCH(Places!$C3762,Hosts!$A:$A,0),MATCH(Places!G$1,Hosts!$1:$1,0))</f>
        <v>No</v>
      </c>
      <c r="H3762">
        <v>7</v>
      </c>
      <c r="I3762" t="str">
        <f>VLOOKUP($H3762,Neighborhoods!$A:$C,2,0)</f>
        <v>Brooklyn</v>
      </c>
      <c r="J3762" t="str">
        <f>VLOOKUP($H3762,Neighborhoods!$A:$C,3,0)</f>
        <v>Bedford-Stuyvesant</v>
      </c>
      <c r="K3762" t="s">
        <v>11822</v>
      </c>
      <c r="L3762" t="str">
        <f t="shared" si="232"/>
        <v>No</v>
      </c>
      <c r="M3762">
        <v>4</v>
      </c>
      <c r="N3762" t="str" cm="1">
        <f t="array" ref="N3762">_xlfn.IFS(M3762&lt;=2,"Small",M3762&lt;=5,"Medium",M3762&gt;5,"Large")</f>
        <v>Medium</v>
      </c>
      <c r="O3762" s="50">
        <v>160</v>
      </c>
      <c r="P3762" s="67">
        <f t="shared" si="233"/>
        <v>0.03</v>
      </c>
      <c r="Q3762" s="52">
        <v>4.83</v>
      </c>
      <c r="R3762" s="52" t="str" cm="1">
        <f t="array" ref="R3762">_xlfn.IFS(ROUND(Q3762,0)=5,"Excellent",ROUND(Q3762,0)=4,"Good",ROUND(Q3762,0)=3,"Ok",ROUND(Q3762,0)&lt;3,"Bad")</f>
        <v>Excellent</v>
      </c>
      <c r="S3762">
        <v>48</v>
      </c>
      <c r="T3762" t="str">
        <f t="shared" si="234"/>
        <v>No</v>
      </c>
      <c r="U3762" s="65">
        <v>43340</v>
      </c>
      <c r="V3762" s="65">
        <v>44034</v>
      </c>
      <c r="W3762">
        <v>344</v>
      </c>
      <c r="X3762" t="str">
        <f t="shared" si="235"/>
        <v>Active</v>
      </c>
      <c r="Y3762" t="s">
        <v>15615</v>
      </c>
    </row>
    <row r="3763" spans="1:25" x14ac:dyDescent="0.25">
      <c r="A3763">
        <v>3762</v>
      </c>
      <c r="B3763" t="s">
        <v>2703</v>
      </c>
      <c r="C3763">
        <v>3396</v>
      </c>
      <c r="D3763" t="str">
        <f>VLOOKUP($C3763,Hosts!$A:$O,10,0)</f>
        <v>New York</v>
      </c>
      <c r="E3763" s="67">
        <f>INDEX(Hosts!$A:$O,MATCH(Places!$C3763,Hosts!$A:$A,0),MATCH(Places!E$1,Hosts!$1:$1,0))</f>
        <v>0.5</v>
      </c>
      <c r="F3763" s="67">
        <f>INDEX(Hosts!$A:$O,MATCH(Places!$C3763,Hosts!$A:$A,0),MATCH(Places!F$1,Hosts!$1:$1,0))</f>
        <v>0.98</v>
      </c>
      <c r="G3763" s="67" t="str">
        <f>INDEX(Hosts!$A:$O,MATCH(Places!$C3763,Hosts!$A:$A,0),MATCH(Places!G$1,Hosts!$1:$1,0))</f>
        <v>No</v>
      </c>
      <c r="H3763">
        <v>7</v>
      </c>
      <c r="I3763" t="str">
        <f>VLOOKUP($H3763,Neighborhoods!$A:$C,2,0)</f>
        <v>Brooklyn</v>
      </c>
      <c r="J3763" t="str">
        <f>VLOOKUP($H3763,Neighborhoods!$A:$C,3,0)</f>
        <v>Bedford-Stuyvesant</v>
      </c>
      <c r="K3763" t="s">
        <v>1</v>
      </c>
      <c r="L3763" t="str">
        <f t="shared" si="232"/>
        <v>Yes</v>
      </c>
      <c r="M3763">
        <v>2</v>
      </c>
      <c r="N3763" t="str" cm="1">
        <f t="array" ref="N3763">_xlfn.IFS(M3763&lt;=2,"Small",M3763&lt;=5,"Medium",M3763&gt;5,"Large")</f>
        <v>Small</v>
      </c>
      <c r="O3763" s="50">
        <v>80</v>
      </c>
      <c r="P3763" s="67">
        <f t="shared" si="233"/>
        <v>0.03</v>
      </c>
      <c r="Q3763" s="52">
        <v>4.55</v>
      </c>
      <c r="R3763" s="52" t="str" cm="1">
        <f t="array" ref="R3763">_xlfn.IFS(ROUND(Q3763,0)=5,"Excellent",ROUND(Q3763,0)=4,"Good",ROUND(Q3763,0)=3,"Ok",ROUND(Q3763,0)&lt;3,"Bad")</f>
        <v>Excellent</v>
      </c>
      <c r="S3763">
        <v>49</v>
      </c>
      <c r="T3763" t="str">
        <f t="shared" si="234"/>
        <v>No</v>
      </c>
      <c r="U3763" s="65">
        <v>43342</v>
      </c>
      <c r="V3763" s="65">
        <v>43832</v>
      </c>
      <c r="W3763">
        <v>13</v>
      </c>
      <c r="X3763" t="str">
        <f t="shared" si="235"/>
        <v>Active</v>
      </c>
      <c r="Y3763" t="s">
        <v>15616</v>
      </c>
    </row>
    <row r="3764" spans="1:25" x14ac:dyDescent="0.25">
      <c r="A3764">
        <v>3763</v>
      </c>
      <c r="B3764" t="s">
        <v>2704</v>
      </c>
      <c r="C3764">
        <v>1929</v>
      </c>
      <c r="D3764" t="str">
        <f>VLOOKUP($C3764,Hosts!$A:$O,10,0)</f>
        <v>New York</v>
      </c>
      <c r="E3764" s="67">
        <f>INDEX(Hosts!$A:$O,MATCH(Places!$C3764,Hosts!$A:$A,0),MATCH(Places!E$1,Hosts!$1:$1,0))</f>
        <v>0.79</v>
      </c>
      <c r="F3764" s="67">
        <f>INDEX(Hosts!$A:$O,MATCH(Places!$C3764,Hosts!$A:$A,0),MATCH(Places!F$1,Hosts!$1:$1,0))</f>
        <v>0.61</v>
      </c>
      <c r="G3764" s="67" t="str">
        <f>INDEX(Hosts!$A:$O,MATCH(Places!$C3764,Hosts!$A:$A,0),MATCH(Places!G$1,Hosts!$1:$1,0))</f>
        <v>No</v>
      </c>
      <c r="H3764">
        <v>17</v>
      </c>
      <c r="I3764" t="str">
        <f>VLOOKUP($H3764,Neighborhoods!$A:$C,2,0)</f>
        <v>Manhattan</v>
      </c>
      <c r="J3764" t="str">
        <f>VLOOKUP($H3764,Neighborhoods!$A:$C,3,0)</f>
        <v>Hell's Kitchen</v>
      </c>
      <c r="K3764" t="s">
        <v>11822</v>
      </c>
      <c r="L3764" t="str">
        <f t="shared" si="232"/>
        <v>No</v>
      </c>
      <c r="M3764">
        <v>4</v>
      </c>
      <c r="N3764" t="str" cm="1">
        <f t="array" ref="N3764">_xlfn.IFS(M3764&lt;=2,"Small",M3764&lt;=5,"Medium",M3764&gt;5,"Large")</f>
        <v>Medium</v>
      </c>
      <c r="O3764" s="50">
        <v>199</v>
      </c>
      <c r="P3764" s="67">
        <f t="shared" si="233"/>
        <v>0.03</v>
      </c>
      <c r="Q3764" s="52">
        <v>4.2</v>
      </c>
      <c r="R3764" s="52" t="str" cm="1">
        <f t="array" ref="R3764">_xlfn.IFS(ROUND(Q3764,0)=5,"Excellent",ROUND(Q3764,0)=4,"Good",ROUND(Q3764,0)=3,"Ok",ROUND(Q3764,0)&lt;3,"Bad")</f>
        <v>Good</v>
      </c>
      <c r="S3764">
        <v>5</v>
      </c>
      <c r="T3764" t="str">
        <f t="shared" si="234"/>
        <v>No</v>
      </c>
      <c r="U3764" s="65">
        <v>43382</v>
      </c>
      <c r="V3764" s="65">
        <v>43870</v>
      </c>
      <c r="W3764">
        <v>331</v>
      </c>
      <c r="X3764" t="str">
        <f t="shared" si="235"/>
        <v>Active</v>
      </c>
      <c r="Y3764" t="s">
        <v>15616</v>
      </c>
    </row>
    <row r="3765" spans="1:25" x14ac:dyDescent="0.25">
      <c r="A3765">
        <v>3764</v>
      </c>
      <c r="B3765" t="s">
        <v>14119</v>
      </c>
      <c r="C3765">
        <v>3544</v>
      </c>
      <c r="D3765" t="str">
        <f>VLOOKUP($C3765,Hosts!$A:$O,10,0)</f>
        <v>New York</v>
      </c>
      <c r="E3765" s="67">
        <f>INDEX(Hosts!$A:$O,MATCH(Places!$C3765,Hosts!$A:$A,0),MATCH(Places!E$1,Hosts!$1:$1,0))</f>
        <v>0.9</v>
      </c>
      <c r="F3765" s="67">
        <f>INDEX(Hosts!$A:$O,MATCH(Places!$C3765,Hosts!$A:$A,0),MATCH(Places!F$1,Hosts!$1:$1,0))</f>
        <v>0.99</v>
      </c>
      <c r="G3765" s="67" t="str">
        <f>INDEX(Hosts!$A:$O,MATCH(Places!$C3765,Hosts!$A:$A,0),MATCH(Places!G$1,Hosts!$1:$1,0))</f>
        <v>No</v>
      </c>
      <c r="H3765">
        <v>17</v>
      </c>
      <c r="I3765" t="str">
        <f>VLOOKUP($H3765,Neighborhoods!$A:$C,2,0)</f>
        <v>Manhattan</v>
      </c>
      <c r="J3765" t="str">
        <f>VLOOKUP($H3765,Neighborhoods!$A:$C,3,0)</f>
        <v>Hell's Kitchen</v>
      </c>
      <c r="K3765" t="s">
        <v>1</v>
      </c>
      <c r="L3765" t="str">
        <f t="shared" si="232"/>
        <v>Yes</v>
      </c>
      <c r="M3765">
        <v>2</v>
      </c>
      <c r="N3765" t="str" cm="1">
        <f t="array" ref="N3765">_xlfn.IFS(M3765&lt;=2,"Small",M3765&lt;=5,"Medium",M3765&gt;5,"Large")</f>
        <v>Small</v>
      </c>
      <c r="O3765" s="50">
        <v>200</v>
      </c>
      <c r="P3765" s="67">
        <f t="shared" si="233"/>
        <v>0.04</v>
      </c>
      <c r="Q3765" s="52">
        <v>4.46</v>
      </c>
      <c r="R3765" s="52" t="str" cm="1">
        <f t="array" ref="R3765">_xlfn.IFS(ROUND(Q3765,0)=5,"Excellent",ROUND(Q3765,0)=4,"Good",ROUND(Q3765,0)=3,"Ok",ROUND(Q3765,0)&lt;3,"Bad")</f>
        <v>Good</v>
      </c>
      <c r="S3765">
        <v>13</v>
      </c>
      <c r="T3765" t="str">
        <f t="shared" si="234"/>
        <v>No</v>
      </c>
      <c r="U3765" s="65">
        <v>43277</v>
      </c>
      <c r="V3765" s="65">
        <v>43675</v>
      </c>
      <c r="W3765">
        <v>365</v>
      </c>
      <c r="X3765" t="str">
        <f t="shared" si="235"/>
        <v>Active</v>
      </c>
      <c r="Y3765" t="s">
        <v>15616</v>
      </c>
    </row>
    <row r="3766" spans="1:25" x14ac:dyDescent="0.25">
      <c r="A3766">
        <v>3765</v>
      </c>
      <c r="B3766" t="s">
        <v>2705</v>
      </c>
      <c r="C3766">
        <v>1436</v>
      </c>
      <c r="D3766" t="str">
        <f>VLOOKUP($C3766,Hosts!$A:$O,10,0)</f>
        <v>New York</v>
      </c>
      <c r="E3766" s="67">
        <f>INDEX(Hosts!$A:$O,MATCH(Places!$C3766,Hosts!$A:$A,0),MATCH(Places!E$1,Hosts!$1:$1,0))</f>
        <v>1</v>
      </c>
      <c r="F3766" s="67">
        <f>INDEX(Hosts!$A:$O,MATCH(Places!$C3766,Hosts!$A:$A,0),MATCH(Places!F$1,Hosts!$1:$1,0))</f>
        <v>1</v>
      </c>
      <c r="G3766" s="67" t="str">
        <f>INDEX(Hosts!$A:$O,MATCH(Places!$C3766,Hosts!$A:$A,0),MATCH(Places!G$1,Hosts!$1:$1,0))</f>
        <v>Yes</v>
      </c>
      <c r="H3766">
        <v>11</v>
      </c>
      <c r="I3766" t="str">
        <f>VLOOKUP($H3766,Neighborhoods!$A:$C,2,0)</f>
        <v>Brooklyn</v>
      </c>
      <c r="J3766" t="str">
        <f>VLOOKUP($H3766,Neighborhoods!$A:$C,3,0)</f>
        <v>Greenpoint</v>
      </c>
      <c r="K3766" t="s">
        <v>11822</v>
      </c>
      <c r="L3766" t="str">
        <f t="shared" si="232"/>
        <v>No</v>
      </c>
      <c r="M3766">
        <v>3</v>
      </c>
      <c r="N3766" t="str" cm="1">
        <f t="array" ref="N3766">_xlfn.IFS(M3766&lt;=2,"Small",M3766&lt;=5,"Medium",M3766&gt;5,"Large")</f>
        <v>Medium</v>
      </c>
      <c r="O3766" s="50">
        <v>104</v>
      </c>
      <c r="P3766" s="67">
        <f t="shared" si="233"/>
        <v>0.03</v>
      </c>
      <c r="Q3766" s="52">
        <v>5</v>
      </c>
      <c r="R3766" s="52" t="str" cm="1">
        <f t="array" ref="R3766">_xlfn.IFS(ROUND(Q3766,0)=5,"Excellent",ROUND(Q3766,0)=4,"Good",ROUND(Q3766,0)=3,"Ok",ROUND(Q3766,0)&lt;3,"Bad")</f>
        <v>Excellent</v>
      </c>
      <c r="S3766">
        <v>42</v>
      </c>
      <c r="T3766" t="str">
        <f t="shared" si="234"/>
        <v>No</v>
      </c>
      <c r="U3766" s="65">
        <v>43277</v>
      </c>
      <c r="V3766" s="65">
        <v>44048</v>
      </c>
      <c r="W3766">
        <v>122</v>
      </c>
      <c r="X3766" t="str">
        <f t="shared" si="235"/>
        <v>Active</v>
      </c>
      <c r="Y3766" t="s">
        <v>15616</v>
      </c>
    </row>
    <row r="3767" spans="1:25" x14ac:dyDescent="0.25">
      <c r="A3767">
        <v>3766</v>
      </c>
      <c r="B3767" t="s">
        <v>2706</v>
      </c>
      <c r="C3767">
        <v>3547</v>
      </c>
      <c r="D3767" t="str">
        <f>VLOOKUP($C3767,Hosts!$A:$O,10,0)</f>
        <v>New York</v>
      </c>
      <c r="E3767" s="67">
        <f>INDEX(Hosts!$A:$O,MATCH(Places!$C3767,Hosts!$A:$A,0),MATCH(Places!E$1,Hosts!$1:$1,0))</f>
        <v>1</v>
      </c>
      <c r="F3767" s="67">
        <f>INDEX(Hosts!$A:$O,MATCH(Places!$C3767,Hosts!$A:$A,0),MATCH(Places!F$1,Hosts!$1:$1,0))</f>
        <v>1</v>
      </c>
      <c r="G3767" s="67" t="str">
        <f>INDEX(Hosts!$A:$O,MATCH(Places!$C3767,Hosts!$A:$A,0),MATCH(Places!G$1,Hosts!$1:$1,0))</f>
        <v>No</v>
      </c>
      <c r="H3767">
        <v>1</v>
      </c>
      <c r="I3767" t="str">
        <f>VLOOKUP($H3767,Neighborhoods!$A:$C,2,0)</f>
        <v>Bronx</v>
      </c>
      <c r="J3767" t="str">
        <f>VLOOKUP($H3767,Neighborhoods!$A:$C,3,0)</f>
        <v>Allerton</v>
      </c>
      <c r="K3767" t="s">
        <v>11822</v>
      </c>
      <c r="L3767" t="str">
        <f t="shared" si="232"/>
        <v>No</v>
      </c>
      <c r="M3767">
        <v>14</v>
      </c>
      <c r="N3767" t="str" cm="1">
        <f t="array" ref="N3767">_xlfn.IFS(M3767&lt;=2,"Small",M3767&lt;=5,"Medium",M3767&gt;5,"Large")</f>
        <v>Large</v>
      </c>
      <c r="O3767" s="50">
        <v>190</v>
      </c>
      <c r="P3767" s="67">
        <f t="shared" si="233"/>
        <v>0.03</v>
      </c>
      <c r="Q3767" s="52">
        <v>4.43</v>
      </c>
      <c r="R3767" s="52" t="str" cm="1">
        <f t="array" ref="R3767">_xlfn.IFS(ROUND(Q3767,0)=5,"Excellent",ROUND(Q3767,0)=4,"Good",ROUND(Q3767,0)=3,"Ok",ROUND(Q3767,0)&lt;3,"Bad")</f>
        <v>Good</v>
      </c>
      <c r="S3767">
        <v>81</v>
      </c>
      <c r="T3767" t="str">
        <f t="shared" si="234"/>
        <v>No</v>
      </c>
      <c r="U3767" s="65">
        <v>43283</v>
      </c>
      <c r="V3767" s="65">
        <v>44047</v>
      </c>
      <c r="W3767">
        <v>346</v>
      </c>
      <c r="X3767" t="str">
        <f t="shared" si="235"/>
        <v>Active</v>
      </c>
      <c r="Y3767" t="s">
        <v>15616</v>
      </c>
    </row>
    <row r="3768" spans="1:25" x14ac:dyDescent="0.25">
      <c r="A3768">
        <v>3767</v>
      </c>
      <c r="B3768" t="s">
        <v>13827</v>
      </c>
      <c r="C3768">
        <v>3292</v>
      </c>
      <c r="D3768" t="str">
        <f>VLOOKUP($C3768,Hosts!$A:$O,10,0)</f>
        <v>New York</v>
      </c>
      <c r="E3768" s="67">
        <f>INDEX(Hosts!$A:$O,MATCH(Places!$C3768,Hosts!$A:$A,0),MATCH(Places!E$1,Hosts!$1:$1,0))</f>
        <v>1</v>
      </c>
      <c r="F3768" s="67">
        <f>INDEX(Hosts!$A:$O,MATCH(Places!$C3768,Hosts!$A:$A,0),MATCH(Places!F$1,Hosts!$1:$1,0))</f>
        <v>0.79</v>
      </c>
      <c r="G3768" s="67" t="str">
        <f>INDEX(Hosts!$A:$O,MATCH(Places!$C3768,Hosts!$A:$A,0),MATCH(Places!G$1,Hosts!$1:$1,0))</f>
        <v>No</v>
      </c>
      <c r="H3768">
        <v>26</v>
      </c>
      <c r="I3768" t="str">
        <f>VLOOKUP($H3768,Neighborhoods!$A:$C,2,0)</f>
        <v>Queens</v>
      </c>
      <c r="J3768" t="str">
        <f>VLOOKUP($H3768,Neighborhoods!$A:$C,3,0)</f>
        <v>Sunnyside</v>
      </c>
      <c r="K3768" t="s">
        <v>1</v>
      </c>
      <c r="L3768" t="str">
        <f t="shared" si="232"/>
        <v>Yes</v>
      </c>
      <c r="M3768">
        <v>1</v>
      </c>
      <c r="N3768" t="str" cm="1">
        <f t="array" ref="N3768">_xlfn.IFS(M3768&lt;=2,"Small",M3768&lt;=5,"Medium",M3768&gt;5,"Large")</f>
        <v>Small</v>
      </c>
      <c r="O3768" s="50">
        <v>35</v>
      </c>
      <c r="P3768" s="67">
        <f t="shared" si="233"/>
        <v>0.03</v>
      </c>
      <c r="Q3768" s="52">
        <v>5</v>
      </c>
      <c r="R3768" s="52" t="str" cm="1">
        <f t="array" ref="R3768">_xlfn.IFS(ROUND(Q3768,0)=5,"Excellent",ROUND(Q3768,0)=4,"Good",ROUND(Q3768,0)=3,"Ok",ROUND(Q3768,0)&lt;3,"Bad")</f>
        <v>Excellent</v>
      </c>
      <c r="S3768">
        <v>5</v>
      </c>
      <c r="T3768" t="str">
        <f t="shared" si="234"/>
        <v>No</v>
      </c>
      <c r="U3768" s="65">
        <v>43330</v>
      </c>
      <c r="V3768" s="65">
        <v>44038</v>
      </c>
      <c r="W3768">
        <v>338</v>
      </c>
      <c r="X3768" t="str">
        <f t="shared" si="235"/>
        <v>Active</v>
      </c>
      <c r="Y3768" t="s">
        <v>15615</v>
      </c>
    </row>
    <row r="3769" spans="1:25" x14ac:dyDescent="0.25">
      <c r="A3769">
        <v>3768</v>
      </c>
      <c r="B3769" t="s">
        <v>14177</v>
      </c>
      <c r="C3769">
        <v>2839</v>
      </c>
      <c r="D3769" t="str">
        <f>VLOOKUP($C3769,Hosts!$A:$O,10,0)</f>
        <v>Texas</v>
      </c>
      <c r="E3769" s="67">
        <f>INDEX(Hosts!$A:$O,MATCH(Places!$C3769,Hosts!$A:$A,0),MATCH(Places!E$1,Hosts!$1:$1,0))</f>
        <v>1</v>
      </c>
      <c r="F3769" s="67">
        <f>INDEX(Hosts!$A:$O,MATCH(Places!$C3769,Hosts!$A:$A,0),MATCH(Places!F$1,Hosts!$1:$1,0))</f>
        <v>1</v>
      </c>
      <c r="G3769" s="67" t="str">
        <f>INDEX(Hosts!$A:$O,MATCH(Places!$C3769,Hosts!$A:$A,0),MATCH(Places!G$1,Hosts!$1:$1,0))</f>
        <v>Yes</v>
      </c>
      <c r="H3769">
        <v>19</v>
      </c>
      <c r="I3769" t="str">
        <f>VLOOKUP($H3769,Neighborhoods!$A:$C,2,0)</f>
        <v>Manhattan</v>
      </c>
      <c r="J3769" t="str">
        <f>VLOOKUP($H3769,Neighborhoods!$A:$C,3,0)</f>
        <v>Upper East Side</v>
      </c>
      <c r="K3769" t="s">
        <v>1</v>
      </c>
      <c r="L3769" t="str">
        <f t="shared" si="232"/>
        <v>Yes</v>
      </c>
      <c r="M3769">
        <v>4</v>
      </c>
      <c r="N3769" t="str" cm="1">
        <f t="array" ref="N3769">_xlfn.IFS(M3769&lt;=2,"Small",M3769&lt;=5,"Medium",M3769&gt;5,"Large")</f>
        <v>Medium</v>
      </c>
      <c r="O3769" s="50">
        <v>95</v>
      </c>
      <c r="P3769" s="67">
        <f t="shared" si="233"/>
        <v>0.03</v>
      </c>
      <c r="Q3769" s="52">
        <v>4.7</v>
      </c>
      <c r="R3769" s="52" t="str" cm="1">
        <f t="array" ref="R3769">_xlfn.IFS(ROUND(Q3769,0)=5,"Excellent",ROUND(Q3769,0)=4,"Good",ROUND(Q3769,0)=3,"Ok",ROUND(Q3769,0)&lt;3,"Bad")</f>
        <v>Excellent</v>
      </c>
      <c r="S3769">
        <v>70</v>
      </c>
      <c r="T3769" t="str">
        <f t="shared" si="234"/>
        <v>No</v>
      </c>
      <c r="U3769" s="65">
        <v>43324</v>
      </c>
      <c r="V3769" s="65">
        <v>44025</v>
      </c>
      <c r="W3769">
        <v>166</v>
      </c>
      <c r="X3769" t="str">
        <f t="shared" si="235"/>
        <v>Active</v>
      </c>
      <c r="Y3769" t="s">
        <v>15616</v>
      </c>
    </row>
    <row r="3770" spans="1:25" x14ac:dyDescent="0.25">
      <c r="A3770">
        <v>3769</v>
      </c>
      <c r="B3770" t="s">
        <v>2707</v>
      </c>
      <c r="C3770">
        <v>1956</v>
      </c>
      <c r="D3770" t="str">
        <f>VLOOKUP($C3770,Hosts!$A:$O,10,0)</f>
        <v>New York</v>
      </c>
      <c r="E3770" s="67">
        <f>INDEX(Hosts!$A:$O,MATCH(Places!$C3770,Hosts!$A:$A,0),MATCH(Places!E$1,Hosts!$1:$1,0))</f>
        <v>0.5</v>
      </c>
      <c r="F3770" s="67">
        <f>INDEX(Hosts!$A:$O,MATCH(Places!$C3770,Hosts!$A:$A,0),MATCH(Places!F$1,Hosts!$1:$1,0))</f>
        <v>0.94</v>
      </c>
      <c r="G3770" s="67" t="str">
        <f>INDEX(Hosts!$A:$O,MATCH(Places!$C3770,Hosts!$A:$A,0),MATCH(Places!G$1,Hosts!$1:$1,0))</f>
        <v>Yes</v>
      </c>
      <c r="H3770">
        <v>7</v>
      </c>
      <c r="I3770" t="str">
        <f>VLOOKUP($H3770,Neighborhoods!$A:$C,2,0)</f>
        <v>Brooklyn</v>
      </c>
      <c r="J3770" t="str">
        <f>VLOOKUP($H3770,Neighborhoods!$A:$C,3,0)</f>
        <v>Bedford-Stuyvesant</v>
      </c>
      <c r="K3770" t="s">
        <v>1</v>
      </c>
      <c r="L3770" t="str">
        <f t="shared" si="232"/>
        <v>Yes</v>
      </c>
      <c r="M3770">
        <v>2</v>
      </c>
      <c r="N3770" t="str" cm="1">
        <f t="array" ref="N3770">_xlfn.IFS(M3770&lt;=2,"Small",M3770&lt;=5,"Medium",M3770&gt;5,"Large")</f>
        <v>Small</v>
      </c>
      <c r="O3770" s="50">
        <v>55</v>
      </c>
      <c r="P3770" s="67">
        <f t="shared" si="233"/>
        <v>0.03</v>
      </c>
      <c r="Q3770" s="52">
        <v>4.9800000000000004</v>
      </c>
      <c r="R3770" s="52" t="str" cm="1">
        <f t="array" ref="R3770">_xlfn.IFS(ROUND(Q3770,0)=5,"Excellent",ROUND(Q3770,0)=4,"Good",ROUND(Q3770,0)=3,"Ok",ROUND(Q3770,0)&lt;3,"Bad")</f>
        <v>Excellent</v>
      </c>
      <c r="S3770">
        <v>54</v>
      </c>
      <c r="T3770" t="str">
        <f t="shared" si="234"/>
        <v>No</v>
      </c>
      <c r="U3770" s="65">
        <v>43325</v>
      </c>
      <c r="V3770" s="65">
        <v>43856</v>
      </c>
      <c r="W3770">
        <v>158</v>
      </c>
      <c r="X3770" t="str">
        <f t="shared" si="235"/>
        <v>Active</v>
      </c>
      <c r="Y3770" t="s">
        <v>15615</v>
      </c>
    </row>
    <row r="3771" spans="1:25" x14ac:dyDescent="0.25">
      <c r="A3771">
        <v>3770</v>
      </c>
      <c r="B3771" t="s">
        <v>2708</v>
      </c>
      <c r="C3771">
        <v>2669</v>
      </c>
      <c r="D3771" t="str">
        <f>VLOOKUP($C3771,Hosts!$A:$O,10,0)</f>
        <v>New York</v>
      </c>
      <c r="E3771" s="67">
        <f>INDEX(Hosts!$A:$O,MATCH(Places!$C3771,Hosts!$A:$A,0),MATCH(Places!E$1,Hosts!$1:$1,0))</f>
        <v>0</v>
      </c>
      <c r="F3771" s="67">
        <f>INDEX(Hosts!$A:$O,MATCH(Places!$C3771,Hosts!$A:$A,0),MATCH(Places!F$1,Hosts!$1:$1,0))</f>
        <v>0.95</v>
      </c>
      <c r="G3771" s="67" t="str">
        <f>INDEX(Hosts!$A:$O,MATCH(Places!$C3771,Hosts!$A:$A,0),MATCH(Places!G$1,Hosts!$1:$1,0))</f>
        <v>No</v>
      </c>
      <c r="H3771">
        <v>9</v>
      </c>
      <c r="I3771" t="str">
        <f>VLOOKUP($H3771,Neighborhoods!$A:$C,2,0)</f>
        <v>Brooklyn</v>
      </c>
      <c r="J3771" t="str">
        <f>VLOOKUP($H3771,Neighborhoods!$A:$C,3,0)</f>
        <v>Crown Heights</v>
      </c>
      <c r="K3771" t="s">
        <v>1</v>
      </c>
      <c r="L3771" t="str">
        <f t="shared" si="232"/>
        <v>Yes</v>
      </c>
      <c r="M3771">
        <v>2</v>
      </c>
      <c r="N3771" t="str" cm="1">
        <f t="array" ref="N3771">_xlfn.IFS(M3771&lt;=2,"Small",M3771&lt;=5,"Medium",M3771&gt;5,"Large")</f>
        <v>Small</v>
      </c>
      <c r="O3771" s="50">
        <v>75</v>
      </c>
      <c r="P3771" s="67">
        <f t="shared" si="233"/>
        <v>0.03</v>
      </c>
      <c r="Q3771" s="52">
        <v>4.84</v>
      </c>
      <c r="R3771" s="52" t="str" cm="1">
        <f t="array" ref="R3771">_xlfn.IFS(ROUND(Q3771,0)=5,"Excellent",ROUND(Q3771,0)=4,"Good",ROUND(Q3771,0)=3,"Ok",ROUND(Q3771,0)&lt;3,"Bad")</f>
        <v>Excellent</v>
      </c>
      <c r="S3771">
        <v>32</v>
      </c>
      <c r="T3771" t="str">
        <f t="shared" si="234"/>
        <v>No</v>
      </c>
      <c r="U3771" s="65">
        <v>43282</v>
      </c>
      <c r="V3771" s="65">
        <v>43903</v>
      </c>
      <c r="W3771">
        <v>90</v>
      </c>
      <c r="X3771" t="str">
        <f t="shared" si="235"/>
        <v>Active</v>
      </c>
      <c r="Y3771" t="s">
        <v>15615</v>
      </c>
    </row>
    <row r="3772" spans="1:25" x14ac:dyDescent="0.25">
      <c r="A3772">
        <v>3771</v>
      </c>
      <c r="B3772" t="s">
        <v>14272</v>
      </c>
      <c r="C3772">
        <v>3029</v>
      </c>
      <c r="D3772" t="str">
        <f>VLOOKUP($C3772,Hosts!$A:$O,10,0)</f>
        <v>New York</v>
      </c>
      <c r="E3772" s="67">
        <f>INDEX(Hosts!$A:$O,MATCH(Places!$C3772,Hosts!$A:$A,0),MATCH(Places!E$1,Hosts!$1:$1,0))</f>
        <v>0.88</v>
      </c>
      <c r="F3772" s="67">
        <f>INDEX(Hosts!$A:$O,MATCH(Places!$C3772,Hosts!$A:$A,0),MATCH(Places!F$1,Hosts!$1:$1,0))</f>
        <v>0.82</v>
      </c>
      <c r="G3772" s="67" t="str">
        <f>INDEX(Hosts!$A:$O,MATCH(Places!$C3772,Hosts!$A:$A,0),MATCH(Places!G$1,Hosts!$1:$1,0))</f>
        <v>No</v>
      </c>
      <c r="H3772">
        <v>26</v>
      </c>
      <c r="I3772" t="str">
        <f>VLOOKUP($H3772,Neighborhoods!$A:$C,2,0)</f>
        <v>Queens</v>
      </c>
      <c r="J3772" t="str">
        <f>VLOOKUP($H3772,Neighborhoods!$A:$C,3,0)</f>
        <v>Sunnyside</v>
      </c>
      <c r="K3772" t="s">
        <v>1</v>
      </c>
      <c r="L3772" t="str">
        <f t="shared" si="232"/>
        <v>Yes</v>
      </c>
      <c r="M3772">
        <v>1</v>
      </c>
      <c r="N3772" t="str" cm="1">
        <f t="array" ref="N3772">_xlfn.IFS(M3772&lt;=2,"Small",M3772&lt;=5,"Medium",M3772&gt;5,"Large")</f>
        <v>Small</v>
      </c>
      <c r="O3772" s="50">
        <v>28</v>
      </c>
      <c r="P3772" s="67">
        <f t="shared" si="233"/>
        <v>0.03</v>
      </c>
      <c r="Q3772" s="52">
        <v>5</v>
      </c>
      <c r="R3772" s="52" t="str" cm="1">
        <f t="array" ref="R3772">_xlfn.IFS(ROUND(Q3772,0)=5,"Excellent",ROUND(Q3772,0)=4,"Good",ROUND(Q3772,0)=3,"Ok",ROUND(Q3772,0)&lt;3,"Bad")</f>
        <v>Excellent</v>
      </c>
      <c r="S3772">
        <v>4</v>
      </c>
      <c r="T3772" t="str">
        <f t="shared" si="234"/>
        <v>No</v>
      </c>
      <c r="U3772" s="65">
        <v>43373</v>
      </c>
      <c r="V3772" s="65">
        <v>43901</v>
      </c>
      <c r="W3772">
        <v>1</v>
      </c>
      <c r="X3772" t="str">
        <f t="shared" si="235"/>
        <v>Active</v>
      </c>
      <c r="Y3772" t="s">
        <v>15615</v>
      </c>
    </row>
    <row r="3773" spans="1:25" x14ac:dyDescent="0.25">
      <c r="A3773">
        <v>3772</v>
      </c>
      <c r="B3773" t="s">
        <v>13886</v>
      </c>
      <c r="C3773">
        <v>1847</v>
      </c>
      <c r="D3773" t="str">
        <f>VLOOKUP($C3773,Hosts!$A:$O,10,0)</f>
        <v>New York</v>
      </c>
      <c r="E3773" s="67">
        <f>INDEX(Hosts!$A:$O,MATCH(Places!$C3773,Hosts!$A:$A,0),MATCH(Places!E$1,Hosts!$1:$1,0))</f>
        <v>1</v>
      </c>
      <c r="F3773" s="67">
        <f>INDEX(Hosts!$A:$O,MATCH(Places!$C3773,Hosts!$A:$A,0),MATCH(Places!F$1,Hosts!$1:$1,0))</f>
        <v>1</v>
      </c>
      <c r="G3773" s="67" t="str">
        <f>INDEX(Hosts!$A:$O,MATCH(Places!$C3773,Hosts!$A:$A,0),MATCH(Places!G$1,Hosts!$1:$1,0))</f>
        <v>No</v>
      </c>
      <c r="H3773">
        <v>11</v>
      </c>
      <c r="I3773" t="str">
        <f>VLOOKUP($H3773,Neighborhoods!$A:$C,2,0)</f>
        <v>Brooklyn</v>
      </c>
      <c r="J3773" t="str">
        <f>VLOOKUP($H3773,Neighborhoods!$A:$C,3,0)</f>
        <v>Greenpoint</v>
      </c>
      <c r="K3773" t="s">
        <v>11822</v>
      </c>
      <c r="L3773" t="str">
        <f t="shared" si="232"/>
        <v>No</v>
      </c>
      <c r="M3773">
        <v>2</v>
      </c>
      <c r="N3773" t="str" cm="1">
        <f t="array" ref="N3773">_xlfn.IFS(M3773&lt;=2,"Small",M3773&lt;=5,"Medium",M3773&gt;5,"Large")</f>
        <v>Small</v>
      </c>
      <c r="O3773" s="50">
        <v>145</v>
      </c>
      <c r="P3773" s="67">
        <f t="shared" si="233"/>
        <v>0.03</v>
      </c>
      <c r="Q3773" s="52">
        <v>5</v>
      </c>
      <c r="R3773" s="52" t="str" cm="1">
        <f t="array" ref="R3773">_xlfn.IFS(ROUND(Q3773,0)=5,"Excellent",ROUND(Q3773,0)=4,"Good",ROUND(Q3773,0)=3,"Ok",ROUND(Q3773,0)&lt;3,"Bad")</f>
        <v>Excellent</v>
      </c>
      <c r="S3773">
        <v>17</v>
      </c>
      <c r="T3773" t="str">
        <f t="shared" si="234"/>
        <v>No</v>
      </c>
      <c r="U3773" s="65">
        <v>43307</v>
      </c>
      <c r="V3773" s="65">
        <v>44023</v>
      </c>
      <c r="W3773">
        <v>22</v>
      </c>
      <c r="X3773" t="str">
        <f t="shared" si="235"/>
        <v>Active</v>
      </c>
      <c r="Y3773" t="s">
        <v>15615</v>
      </c>
    </row>
    <row r="3774" spans="1:25" x14ac:dyDescent="0.25">
      <c r="A3774">
        <v>3773</v>
      </c>
      <c r="B3774" t="s">
        <v>2709</v>
      </c>
      <c r="C3774">
        <v>2525</v>
      </c>
      <c r="D3774" t="str">
        <f>VLOOKUP($C3774,Hosts!$A:$O,10,0)</f>
        <v>New York</v>
      </c>
      <c r="E3774" s="67">
        <f>INDEX(Hosts!$A:$O,MATCH(Places!$C3774,Hosts!$A:$A,0),MATCH(Places!E$1,Hosts!$1:$1,0))</f>
        <v>0.2</v>
      </c>
      <c r="F3774" s="67">
        <f>INDEX(Hosts!$A:$O,MATCH(Places!$C3774,Hosts!$A:$A,0),MATCH(Places!F$1,Hosts!$1:$1,0))</f>
        <v>0.68</v>
      </c>
      <c r="G3774" s="67" t="str">
        <f>INDEX(Hosts!$A:$O,MATCH(Places!$C3774,Hosts!$A:$A,0),MATCH(Places!G$1,Hosts!$1:$1,0))</f>
        <v>No</v>
      </c>
      <c r="H3774">
        <v>7</v>
      </c>
      <c r="I3774" t="str">
        <f>VLOOKUP($H3774,Neighborhoods!$A:$C,2,0)</f>
        <v>Brooklyn</v>
      </c>
      <c r="J3774" t="str">
        <f>VLOOKUP($H3774,Neighborhoods!$A:$C,3,0)</f>
        <v>Bedford-Stuyvesant</v>
      </c>
      <c r="K3774" t="s">
        <v>11822</v>
      </c>
      <c r="L3774" t="str">
        <f t="shared" si="232"/>
        <v>No</v>
      </c>
      <c r="M3774">
        <v>2</v>
      </c>
      <c r="N3774" t="str" cm="1">
        <f t="array" ref="N3774">_xlfn.IFS(M3774&lt;=2,"Small",M3774&lt;=5,"Medium",M3774&gt;5,"Large")</f>
        <v>Small</v>
      </c>
      <c r="O3774" s="50">
        <v>100</v>
      </c>
      <c r="P3774" s="67">
        <f t="shared" si="233"/>
        <v>0.03</v>
      </c>
      <c r="Q3774" s="52">
        <v>4.5599999999999996</v>
      </c>
      <c r="R3774" s="52" t="str" cm="1">
        <f t="array" ref="R3774">_xlfn.IFS(ROUND(Q3774,0)=5,"Excellent",ROUND(Q3774,0)=4,"Good",ROUND(Q3774,0)=3,"Ok",ROUND(Q3774,0)&lt;3,"Bad")</f>
        <v>Excellent</v>
      </c>
      <c r="S3774">
        <v>43</v>
      </c>
      <c r="T3774" t="str">
        <f t="shared" si="234"/>
        <v>No</v>
      </c>
      <c r="U3774" s="65">
        <v>43296</v>
      </c>
      <c r="V3774" s="65">
        <v>43877</v>
      </c>
      <c r="W3774">
        <v>179</v>
      </c>
      <c r="X3774" t="str">
        <f t="shared" si="235"/>
        <v>Active</v>
      </c>
      <c r="Y3774" t="s">
        <v>15615</v>
      </c>
    </row>
    <row r="3775" spans="1:25" x14ac:dyDescent="0.25">
      <c r="A3775">
        <v>3774</v>
      </c>
      <c r="B3775" t="s">
        <v>2710</v>
      </c>
      <c r="C3775">
        <v>3579</v>
      </c>
      <c r="D3775" t="str">
        <f>VLOOKUP($C3775,Hosts!$A:$O,10,0)</f>
        <v>New York</v>
      </c>
      <c r="E3775" s="67">
        <f>INDEX(Hosts!$A:$O,MATCH(Places!$C3775,Hosts!$A:$A,0),MATCH(Places!E$1,Hosts!$1:$1,0))</f>
        <v>0.97</v>
      </c>
      <c r="F3775" s="67">
        <f>INDEX(Hosts!$A:$O,MATCH(Places!$C3775,Hosts!$A:$A,0),MATCH(Places!F$1,Hosts!$1:$1,0))</f>
        <v>0.95</v>
      </c>
      <c r="G3775" s="67" t="str">
        <f>INDEX(Hosts!$A:$O,MATCH(Places!$C3775,Hosts!$A:$A,0),MATCH(Places!G$1,Hosts!$1:$1,0))</f>
        <v>No</v>
      </c>
      <c r="H3775">
        <v>16</v>
      </c>
      <c r="I3775" t="str">
        <f>VLOOKUP($H3775,Neighborhoods!$A:$C,2,0)</f>
        <v>Manhattan</v>
      </c>
      <c r="J3775" t="str">
        <f>VLOOKUP($H3775,Neighborhoods!$A:$C,3,0)</f>
        <v>Harlem</v>
      </c>
      <c r="K3775" t="s">
        <v>1</v>
      </c>
      <c r="L3775" t="str">
        <f t="shared" si="232"/>
        <v>Yes</v>
      </c>
      <c r="M3775">
        <v>3</v>
      </c>
      <c r="N3775" t="str" cm="1">
        <f t="array" ref="N3775">_xlfn.IFS(M3775&lt;=2,"Small",M3775&lt;=5,"Medium",M3775&gt;5,"Large")</f>
        <v>Medium</v>
      </c>
      <c r="O3775" s="50">
        <v>37</v>
      </c>
      <c r="P3775" s="67">
        <f t="shared" si="233"/>
        <v>0.03</v>
      </c>
      <c r="Q3775" s="52">
        <v>4.78</v>
      </c>
      <c r="R3775" s="52" t="str" cm="1">
        <f t="array" ref="R3775">_xlfn.IFS(ROUND(Q3775,0)=5,"Excellent",ROUND(Q3775,0)=4,"Good",ROUND(Q3775,0)=3,"Ok",ROUND(Q3775,0)&lt;3,"Bad")</f>
        <v>Excellent</v>
      </c>
      <c r="S3775">
        <v>149</v>
      </c>
      <c r="T3775" t="str">
        <f t="shared" si="234"/>
        <v>No</v>
      </c>
      <c r="U3775" s="65">
        <v>43279</v>
      </c>
      <c r="V3775" s="65">
        <v>44046</v>
      </c>
      <c r="W3775">
        <v>4</v>
      </c>
      <c r="X3775" t="str">
        <f t="shared" si="235"/>
        <v>Active</v>
      </c>
      <c r="Y3775" t="s">
        <v>15616</v>
      </c>
    </row>
    <row r="3776" spans="1:25" x14ac:dyDescent="0.25">
      <c r="A3776">
        <v>3775</v>
      </c>
      <c r="B3776" t="s">
        <v>2711</v>
      </c>
      <c r="C3776">
        <v>3579</v>
      </c>
      <c r="D3776" t="str">
        <f>VLOOKUP($C3776,Hosts!$A:$O,10,0)</f>
        <v>New York</v>
      </c>
      <c r="E3776" s="67">
        <f>INDEX(Hosts!$A:$O,MATCH(Places!$C3776,Hosts!$A:$A,0),MATCH(Places!E$1,Hosts!$1:$1,0))</f>
        <v>0.97</v>
      </c>
      <c r="F3776" s="67">
        <f>INDEX(Hosts!$A:$O,MATCH(Places!$C3776,Hosts!$A:$A,0),MATCH(Places!F$1,Hosts!$1:$1,0))</f>
        <v>0.95</v>
      </c>
      <c r="G3776" s="67" t="str">
        <f>INDEX(Hosts!$A:$O,MATCH(Places!$C3776,Hosts!$A:$A,0),MATCH(Places!G$1,Hosts!$1:$1,0))</f>
        <v>No</v>
      </c>
      <c r="H3776">
        <v>16</v>
      </c>
      <c r="I3776" t="str">
        <f>VLOOKUP($H3776,Neighborhoods!$A:$C,2,0)</f>
        <v>Manhattan</v>
      </c>
      <c r="J3776" t="str">
        <f>VLOOKUP($H3776,Neighborhoods!$A:$C,3,0)</f>
        <v>Harlem</v>
      </c>
      <c r="K3776" t="s">
        <v>1</v>
      </c>
      <c r="L3776" t="str">
        <f t="shared" si="232"/>
        <v>Yes</v>
      </c>
      <c r="M3776">
        <v>4</v>
      </c>
      <c r="N3776" t="str" cm="1">
        <f t="array" ref="N3776">_xlfn.IFS(M3776&lt;=2,"Small",M3776&lt;=5,"Medium",M3776&gt;5,"Large")</f>
        <v>Medium</v>
      </c>
      <c r="O3776" s="50">
        <v>43</v>
      </c>
      <c r="P3776" s="67">
        <f t="shared" si="233"/>
        <v>0.03</v>
      </c>
      <c r="Q3776" s="52">
        <v>4.74</v>
      </c>
      <c r="R3776" s="52" t="str" cm="1">
        <f t="array" ref="R3776">_xlfn.IFS(ROUND(Q3776,0)=5,"Excellent",ROUND(Q3776,0)=4,"Good",ROUND(Q3776,0)=3,"Ok",ROUND(Q3776,0)&lt;3,"Bad")</f>
        <v>Excellent</v>
      </c>
      <c r="S3776">
        <v>137</v>
      </c>
      <c r="T3776" t="str">
        <f t="shared" si="234"/>
        <v>No</v>
      </c>
      <c r="U3776" s="65">
        <v>43282</v>
      </c>
      <c r="V3776" s="65">
        <v>43995</v>
      </c>
      <c r="W3776">
        <v>10</v>
      </c>
      <c r="X3776" t="str">
        <f t="shared" si="235"/>
        <v>Active</v>
      </c>
      <c r="Y3776" t="s">
        <v>15615</v>
      </c>
    </row>
    <row r="3777" spans="1:25" x14ac:dyDescent="0.25">
      <c r="A3777">
        <v>3776</v>
      </c>
      <c r="B3777" t="s">
        <v>2712</v>
      </c>
      <c r="C3777">
        <v>1878</v>
      </c>
      <c r="D3777" t="str">
        <f>VLOOKUP($C3777,Hosts!$A:$O,10,0)</f>
        <v>New York</v>
      </c>
      <c r="E3777" s="67">
        <f>INDEX(Hosts!$A:$O,MATCH(Places!$C3777,Hosts!$A:$A,0),MATCH(Places!E$1,Hosts!$1:$1,0))</f>
        <v>1</v>
      </c>
      <c r="F3777" s="67">
        <f>INDEX(Hosts!$A:$O,MATCH(Places!$C3777,Hosts!$A:$A,0),MATCH(Places!F$1,Hosts!$1:$1,0))</f>
        <v>1</v>
      </c>
      <c r="G3777" s="67" t="str">
        <f>INDEX(Hosts!$A:$O,MATCH(Places!$C3777,Hosts!$A:$A,0),MATCH(Places!G$1,Hosts!$1:$1,0))</f>
        <v>No</v>
      </c>
      <c r="H3777">
        <v>7</v>
      </c>
      <c r="I3777" t="str">
        <f>VLOOKUP($H3777,Neighborhoods!$A:$C,2,0)</f>
        <v>Brooklyn</v>
      </c>
      <c r="J3777" t="str">
        <f>VLOOKUP($H3777,Neighborhoods!$A:$C,3,0)</f>
        <v>Bedford-Stuyvesant</v>
      </c>
      <c r="K3777" t="s">
        <v>11822</v>
      </c>
      <c r="L3777" t="str">
        <f t="shared" si="232"/>
        <v>No</v>
      </c>
      <c r="M3777">
        <v>5</v>
      </c>
      <c r="N3777" t="str" cm="1">
        <f t="array" ref="N3777">_xlfn.IFS(M3777&lt;=2,"Small",M3777&lt;=5,"Medium",M3777&gt;5,"Large")</f>
        <v>Medium</v>
      </c>
      <c r="O3777" s="50">
        <v>110</v>
      </c>
      <c r="P3777" s="67">
        <f t="shared" si="233"/>
        <v>0.03</v>
      </c>
      <c r="Q3777" s="52">
        <v>4.75</v>
      </c>
      <c r="R3777" s="52" t="str" cm="1">
        <f t="array" ref="R3777">_xlfn.IFS(ROUND(Q3777,0)=5,"Excellent",ROUND(Q3777,0)=4,"Good",ROUND(Q3777,0)=3,"Ok",ROUND(Q3777,0)&lt;3,"Bad")</f>
        <v>Excellent</v>
      </c>
      <c r="S3777">
        <v>4</v>
      </c>
      <c r="T3777" t="str">
        <f t="shared" si="234"/>
        <v>No</v>
      </c>
      <c r="U3777" s="65">
        <v>43318</v>
      </c>
      <c r="V3777" s="65">
        <v>43831</v>
      </c>
      <c r="W3777">
        <v>7</v>
      </c>
      <c r="X3777" t="str">
        <f t="shared" si="235"/>
        <v>Active</v>
      </c>
      <c r="Y3777" t="s">
        <v>15615</v>
      </c>
    </row>
    <row r="3778" spans="1:25" x14ac:dyDescent="0.25">
      <c r="A3778">
        <v>3777</v>
      </c>
      <c r="B3778" t="s">
        <v>13909</v>
      </c>
      <c r="C3778">
        <v>3544</v>
      </c>
      <c r="D3778" t="str">
        <f>VLOOKUP($C3778,Hosts!$A:$O,10,0)</f>
        <v>New York</v>
      </c>
      <c r="E3778" s="67">
        <f>INDEX(Hosts!$A:$O,MATCH(Places!$C3778,Hosts!$A:$A,0),MATCH(Places!E$1,Hosts!$1:$1,0))</f>
        <v>0.9</v>
      </c>
      <c r="F3778" s="67">
        <f>INDEX(Hosts!$A:$O,MATCH(Places!$C3778,Hosts!$A:$A,0),MATCH(Places!F$1,Hosts!$1:$1,0))</f>
        <v>0.99</v>
      </c>
      <c r="G3778" s="67" t="str">
        <f>INDEX(Hosts!$A:$O,MATCH(Places!$C3778,Hosts!$A:$A,0),MATCH(Places!G$1,Hosts!$1:$1,0))</f>
        <v>No</v>
      </c>
      <c r="H3778">
        <v>17</v>
      </c>
      <c r="I3778" t="str">
        <f>VLOOKUP($H3778,Neighborhoods!$A:$C,2,0)</f>
        <v>Manhattan</v>
      </c>
      <c r="J3778" t="str">
        <f>VLOOKUP($H3778,Neighborhoods!$A:$C,3,0)</f>
        <v>Hell's Kitchen</v>
      </c>
      <c r="K3778" t="s">
        <v>1</v>
      </c>
      <c r="L3778" t="str">
        <f t="shared" si="232"/>
        <v>Yes</v>
      </c>
      <c r="M3778">
        <v>2</v>
      </c>
      <c r="N3778" t="str" cm="1">
        <f t="array" ref="N3778">_xlfn.IFS(M3778&lt;=2,"Small",M3778&lt;=5,"Medium",M3778&gt;5,"Large")</f>
        <v>Small</v>
      </c>
      <c r="O3778" s="50">
        <v>150</v>
      </c>
      <c r="P3778" s="67">
        <f t="shared" si="233"/>
        <v>0.03</v>
      </c>
      <c r="Q3778" s="52">
        <v>4.3</v>
      </c>
      <c r="R3778" s="52" t="str" cm="1">
        <f t="array" ref="R3778">_xlfn.IFS(ROUND(Q3778,0)=5,"Excellent",ROUND(Q3778,0)=4,"Good",ROUND(Q3778,0)=3,"Ok",ROUND(Q3778,0)&lt;3,"Bad")</f>
        <v>Good</v>
      </c>
      <c r="S3778">
        <v>10</v>
      </c>
      <c r="T3778" t="str">
        <f t="shared" si="234"/>
        <v>No</v>
      </c>
      <c r="U3778" s="65">
        <v>43292</v>
      </c>
      <c r="V3778" s="65">
        <v>43814</v>
      </c>
      <c r="W3778">
        <v>365</v>
      </c>
      <c r="X3778" t="str">
        <f t="shared" si="235"/>
        <v>Active</v>
      </c>
      <c r="Y3778" t="s">
        <v>15616</v>
      </c>
    </row>
    <row r="3779" spans="1:25" x14ac:dyDescent="0.25">
      <c r="A3779">
        <v>3778</v>
      </c>
      <c r="B3779" t="s">
        <v>13617</v>
      </c>
      <c r="C3779">
        <v>3544</v>
      </c>
      <c r="D3779" t="str">
        <f>VLOOKUP($C3779,Hosts!$A:$O,10,0)</f>
        <v>New York</v>
      </c>
      <c r="E3779" s="67">
        <f>INDEX(Hosts!$A:$O,MATCH(Places!$C3779,Hosts!$A:$A,0),MATCH(Places!E$1,Hosts!$1:$1,0))</f>
        <v>0.9</v>
      </c>
      <c r="F3779" s="67">
        <f>INDEX(Hosts!$A:$O,MATCH(Places!$C3779,Hosts!$A:$A,0),MATCH(Places!F$1,Hosts!$1:$1,0))</f>
        <v>0.99</v>
      </c>
      <c r="G3779" s="67" t="str">
        <f>INDEX(Hosts!$A:$O,MATCH(Places!$C3779,Hosts!$A:$A,0),MATCH(Places!G$1,Hosts!$1:$1,0))</f>
        <v>No</v>
      </c>
      <c r="H3779">
        <v>17</v>
      </c>
      <c r="I3779" t="str">
        <f>VLOOKUP($H3779,Neighborhoods!$A:$C,2,0)</f>
        <v>Manhattan</v>
      </c>
      <c r="J3779" t="str">
        <f>VLOOKUP($H3779,Neighborhoods!$A:$C,3,0)</f>
        <v>Hell's Kitchen</v>
      </c>
      <c r="K3779" t="s">
        <v>1</v>
      </c>
      <c r="L3779" t="str">
        <f t="shared" ref="L3779:L3842" si="236">IF(OR(K3779="Private room",K3779="Shared room"),"Yes","No")</f>
        <v>Yes</v>
      </c>
      <c r="M3779">
        <v>2</v>
      </c>
      <c r="N3779" t="str" cm="1">
        <f t="array" ref="N3779">_xlfn.IFS(M3779&lt;=2,"Small",M3779&lt;=5,"Medium",M3779&gt;5,"Large")</f>
        <v>Small</v>
      </c>
      <c r="O3779" s="50">
        <v>200</v>
      </c>
      <c r="P3779" s="67">
        <f t="shared" ref="P3779:P3842" si="237">VLOOKUP(O3779,$AB$1:$AC$5,2)</f>
        <v>0.04</v>
      </c>
      <c r="Q3779" s="52">
        <v>4.29</v>
      </c>
      <c r="R3779" s="52" t="str" cm="1">
        <f t="array" ref="R3779">_xlfn.IFS(ROUND(Q3779,0)=5,"Excellent",ROUND(Q3779,0)=4,"Good",ROUND(Q3779,0)=3,"Ok",ROUND(Q3779,0)&lt;3,"Bad")</f>
        <v>Good</v>
      </c>
      <c r="S3779">
        <v>14</v>
      </c>
      <c r="T3779" t="str">
        <f t="shared" ref="T3779:T3842" si="238">IF(AND(Q3779&gt;=4.8,S3779&gt;100),"Yes","No")</f>
        <v>No</v>
      </c>
      <c r="U3779" s="65">
        <v>43327</v>
      </c>
      <c r="V3779" s="65">
        <v>43751</v>
      </c>
      <c r="W3779">
        <v>365</v>
      </c>
      <c r="X3779" t="str">
        <f t="shared" ref="X3779:X3842" si="239">IF(W3779&lt;&gt;0,"Active","Inactive")</f>
        <v>Active</v>
      </c>
      <c r="Y3779" t="s">
        <v>15616</v>
      </c>
    </row>
    <row r="3780" spans="1:25" x14ac:dyDescent="0.25">
      <c r="A3780">
        <v>3779</v>
      </c>
      <c r="B3780" t="s">
        <v>2713</v>
      </c>
      <c r="C3780">
        <v>2475</v>
      </c>
      <c r="D3780" t="str">
        <f>VLOOKUP($C3780,Hosts!$A:$O,10,0)</f>
        <v>Ontario</v>
      </c>
      <c r="E3780" s="67">
        <f>INDEX(Hosts!$A:$O,MATCH(Places!$C3780,Hosts!$A:$A,0),MATCH(Places!E$1,Hosts!$1:$1,0))</f>
        <v>1</v>
      </c>
      <c r="F3780" s="67">
        <f>INDEX(Hosts!$A:$O,MATCH(Places!$C3780,Hosts!$A:$A,0),MATCH(Places!F$1,Hosts!$1:$1,0))</f>
        <v>1</v>
      </c>
      <c r="G3780" s="67" t="str">
        <f>INDEX(Hosts!$A:$O,MATCH(Places!$C3780,Hosts!$A:$A,0),MATCH(Places!G$1,Hosts!$1:$1,0))</f>
        <v>Yes</v>
      </c>
      <c r="H3780">
        <v>19</v>
      </c>
      <c r="I3780" t="str">
        <f>VLOOKUP($H3780,Neighborhoods!$A:$C,2,0)</f>
        <v>Manhattan</v>
      </c>
      <c r="J3780" t="str">
        <f>VLOOKUP($H3780,Neighborhoods!$A:$C,3,0)</f>
        <v>Upper East Side</v>
      </c>
      <c r="K3780" t="s">
        <v>1</v>
      </c>
      <c r="L3780" t="str">
        <f t="shared" si="236"/>
        <v>Yes</v>
      </c>
      <c r="M3780">
        <v>2</v>
      </c>
      <c r="N3780" t="str" cm="1">
        <f t="array" ref="N3780">_xlfn.IFS(M3780&lt;=2,"Small",M3780&lt;=5,"Medium",M3780&gt;5,"Large")</f>
        <v>Small</v>
      </c>
      <c r="O3780" s="50">
        <v>70</v>
      </c>
      <c r="P3780" s="67">
        <f t="shared" si="237"/>
        <v>0.03</v>
      </c>
      <c r="Q3780" s="52">
        <v>4.9800000000000004</v>
      </c>
      <c r="R3780" s="52" t="str" cm="1">
        <f t="array" ref="R3780">_xlfn.IFS(ROUND(Q3780,0)=5,"Excellent",ROUND(Q3780,0)=4,"Good",ROUND(Q3780,0)=3,"Ok",ROUND(Q3780,0)&lt;3,"Bad")</f>
        <v>Excellent</v>
      </c>
      <c r="S3780">
        <v>66</v>
      </c>
      <c r="T3780" t="str">
        <f t="shared" si="238"/>
        <v>No</v>
      </c>
      <c r="U3780" s="65">
        <v>43286</v>
      </c>
      <c r="V3780" s="65">
        <v>43736</v>
      </c>
      <c r="W3780">
        <v>0</v>
      </c>
      <c r="X3780" t="str">
        <f t="shared" si="239"/>
        <v>Inactive</v>
      </c>
      <c r="Y3780" t="s">
        <v>15615</v>
      </c>
    </row>
    <row r="3781" spans="1:25" x14ac:dyDescent="0.25">
      <c r="A3781">
        <v>3780</v>
      </c>
      <c r="B3781" t="s">
        <v>15489</v>
      </c>
      <c r="C3781">
        <v>2487</v>
      </c>
      <c r="D3781" t="str">
        <f>VLOOKUP($C3781,Hosts!$A:$O,10,0)</f>
        <v>New York</v>
      </c>
      <c r="E3781" s="67">
        <f>INDEX(Hosts!$A:$O,MATCH(Places!$C3781,Hosts!$A:$A,0),MATCH(Places!E$1,Hosts!$1:$1,0))</f>
        <v>0.8</v>
      </c>
      <c r="F3781" s="67">
        <f>INDEX(Hosts!$A:$O,MATCH(Places!$C3781,Hosts!$A:$A,0),MATCH(Places!F$1,Hosts!$1:$1,0))</f>
        <v>0.99</v>
      </c>
      <c r="G3781" s="67" t="str">
        <f>INDEX(Hosts!$A:$O,MATCH(Places!$C3781,Hosts!$A:$A,0),MATCH(Places!G$1,Hosts!$1:$1,0))</f>
        <v>No</v>
      </c>
      <c r="H3781">
        <v>13</v>
      </c>
      <c r="I3781" t="str">
        <f>VLOOKUP($H3781,Neighborhoods!$A:$C,2,0)</f>
        <v>Manhattan</v>
      </c>
      <c r="J3781" t="str">
        <f>VLOOKUP($H3781,Neighborhoods!$A:$C,3,0)</f>
        <v>Chelsea</v>
      </c>
      <c r="K3781" t="s">
        <v>11822</v>
      </c>
      <c r="L3781" t="str">
        <f t="shared" si="236"/>
        <v>No</v>
      </c>
      <c r="M3781">
        <v>3</v>
      </c>
      <c r="N3781" t="str" cm="1">
        <f t="array" ref="N3781">_xlfn.IFS(M3781&lt;=2,"Small",M3781&lt;=5,"Medium",M3781&gt;5,"Large")</f>
        <v>Medium</v>
      </c>
      <c r="O3781" s="50">
        <v>197</v>
      </c>
      <c r="P3781" s="67">
        <f t="shared" si="237"/>
        <v>0.03</v>
      </c>
      <c r="Q3781" s="52">
        <v>4.67</v>
      </c>
      <c r="R3781" s="52" t="str" cm="1">
        <f t="array" ref="R3781">_xlfn.IFS(ROUND(Q3781,0)=5,"Excellent",ROUND(Q3781,0)=4,"Good",ROUND(Q3781,0)=3,"Ok",ROUND(Q3781,0)&lt;3,"Bad")</f>
        <v>Excellent</v>
      </c>
      <c r="S3781">
        <v>57</v>
      </c>
      <c r="T3781" t="str">
        <f t="shared" si="238"/>
        <v>No</v>
      </c>
      <c r="U3781" s="65">
        <v>43302</v>
      </c>
      <c r="V3781" s="65">
        <v>43950</v>
      </c>
      <c r="W3781">
        <v>166</v>
      </c>
      <c r="X3781" t="str">
        <f t="shared" si="239"/>
        <v>Active</v>
      </c>
      <c r="Y3781" t="s">
        <v>15616</v>
      </c>
    </row>
    <row r="3782" spans="1:25" x14ac:dyDescent="0.25">
      <c r="A3782">
        <v>3781</v>
      </c>
      <c r="B3782" t="s">
        <v>2714</v>
      </c>
      <c r="C3782">
        <v>3112</v>
      </c>
      <c r="D3782" t="str">
        <f>VLOOKUP($C3782,Hosts!$A:$O,10,0)</f>
        <v>New York</v>
      </c>
      <c r="E3782" s="67">
        <f>INDEX(Hosts!$A:$O,MATCH(Places!$C3782,Hosts!$A:$A,0),MATCH(Places!E$1,Hosts!$1:$1,0))</f>
        <v>0.9</v>
      </c>
      <c r="F3782" s="67">
        <f>INDEX(Hosts!$A:$O,MATCH(Places!$C3782,Hosts!$A:$A,0),MATCH(Places!F$1,Hosts!$1:$1,0))</f>
        <v>0.97</v>
      </c>
      <c r="G3782" s="67" t="str">
        <f>INDEX(Hosts!$A:$O,MATCH(Places!$C3782,Hosts!$A:$A,0),MATCH(Places!G$1,Hosts!$1:$1,0))</f>
        <v>No</v>
      </c>
      <c r="H3782">
        <v>17</v>
      </c>
      <c r="I3782" t="str">
        <f>VLOOKUP($H3782,Neighborhoods!$A:$C,2,0)</f>
        <v>Manhattan</v>
      </c>
      <c r="J3782" t="str">
        <f>VLOOKUP($H3782,Neighborhoods!$A:$C,3,0)</f>
        <v>Hell's Kitchen</v>
      </c>
      <c r="K3782" t="s">
        <v>1</v>
      </c>
      <c r="L3782" t="str">
        <f t="shared" si="236"/>
        <v>Yes</v>
      </c>
      <c r="M3782">
        <v>2</v>
      </c>
      <c r="N3782" t="str" cm="1">
        <f t="array" ref="N3782">_xlfn.IFS(M3782&lt;=2,"Small",M3782&lt;=5,"Medium",M3782&gt;5,"Large")</f>
        <v>Small</v>
      </c>
      <c r="O3782" s="50">
        <v>54</v>
      </c>
      <c r="P3782" s="67">
        <f t="shared" si="237"/>
        <v>0.03</v>
      </c>
      <c r="Q3782" s="52">
        <v>4.9000000000000004</v>
      </c>
      <c r="R3782" s="52" t="str" cm="1">
        <f t="array" ref="R3782">_xlfn.IFS(ROUND(Q3782,0)=5,"Excellent",ROUND(Q3782,0)=4,"Good",ROUND(Q3782,0)=3,"Ok",ROUND(Q3782,0)&lt;3,"Bad")</f>
        <v>Excellent</v>
      </c>
      <c r="S3782">
        <v>94</v>
      </c>
      <c r="T3782" t="str">
        <f t="shared" si="238"/>
        <v>No</v>
      </c>
      <c r="U3782" s="65">
        <v>43282</v>
      </c>
      <c r="V3782" s="65">
        <v>44044</v>
      </c>
      <c r="W3782">
        <v>346</v>
      </c>
      <c r="X3782" t="str">
        <f t="shared" si="239"/>
        <v>Active</v>
      </c>
      <c r="Y3782" t="s">
        <v>15616</v>
      </c>
    </row>
    <row r="3783" spans="1:25" x14ac:dyDescent="0.25">
      <c r="A3783">
        <v>3782</v>
      </c>
      <c r="B3783" t="s">
        <v>14557</v>
      </c>
      <c r="C3783">
        <v>3544</v>
      </c>
      <c r="D3783" t="str">
        <f>VLOOKUP($C3783,Hosts!$A:$O,10,0)</f>
        <v>New York</v>
      </c>
      <c r="E3783" s="67">
        <f>INDEX(Hosts!$A:$O,MATCH(Places!$C3783,Hosts!$A:$A,0),MATCH(Places!E$1,Hosts!$1:$1,0))</f>
        <v>0.9</v>
      </c>
      <c r="F3783" s="67">
        <f>INDEX(Hosts!$A:$O,MATCH(Places!$C3783,Hosts!$A:$A,0),MATCH(Places!F$1,Hosts!$1:$1,0))</f>
        <v>0.99</v>
      </c>
      <c r="G3783" s="67" t="str">
        <f>INDEX(Hosts!$A:$O,MATCH(Places!$C3783,Hosts!$A:$A,0),MATCH(Places!G$1,Hosts!$1:$1,0))</f>
        <v>No</v>
      </c>
      <c r="H3783">
        <v>17</v>
      </c>
      <c r="I3783" t="str">
        <f>VLOOKUP($H3783,Neighborhoods!$A:$C,2,0)</f>
        <v>Manhattan</v>
      </c>
      <c r="J3783" t="str">
        <f>VLOOKUP($H3783,Neighborhoods!$A:$C,3,0)</f>
        <v>Hell's Kitchen</v>
      </c>
      <c r="K3783" t="s">
        <v>1</v>
      </c>
      <c r="L3783" t="str">
        <f t="shared" si="236"/>
        <v>Yes</v>
      </c>
      <c r="M3783">
        <v>2</v>
      </c>
      <c r="N3783" t="str" cm="1">
        <f t="array" ref="N3783">_xlfn.IFS(M3783&lt;=2,"Small",M3783&lt;=5,"Medium",M3783&gt;5,"Large")</f>
        <v>Small</v>
      </c>
      <c r="O3783" s="50">
        <v>75</v>
      </c>
      <c r="P3783" s="67">
        <f t="shared" si="237"/>
        <v>0.03</v>
      </c>
      <c r="Q3783" s="52">
        <v>4.33</v>
      </c>
      <c r="R3783" s="52" t="str" cm="1">
        <f t="array" ref="R3783">_xlfn.IFS(ROUND(Q3783,0)=5,"Excellent",ROUND(Q3783,0)=4,"Good",ROUND(Q3783,0)=3,"Ok",ROUND(Q3783,0)&lt;3,"Bad")</f>
        <v>Good</v>
      </c>
      <c r="S3783">
        <v>6</v>
      </c>
      <c r="T3783" t="str">
        <f t="shared" si="238"/>
        <v>No</v>
      </c>
      <c r="U3783" s="65">
        <v>43314</v>
      </c>
      <c r="V3783" s="65">
        <v>43831</v>
      </c>
      <c r="W3783">
        <v>365</v>
      </c>
      <c r="X3783" t="str">
        <f t="shared" si="239"/>
        <v>Active</v>
      </c>
      <c r="Y3783" t="s">
        <v>15616</v>
      </c>
    </row>
    <row r="3784" spans="1:25" x14ac:dyDescent="0.25">
      <c r="A3784">
        <v>3783</v>
      </c>
      <c r="B3784" t="s">
        <v>3062</v>
      </c>
      <c r="C3784">
        <v>3264</v>
      </c>
      <c r="D3784" t="str">
        <f>VLOOKUP($C3784,Hosts!$A:$O,10,0)</f>
        <v>New York</v>
      </c>
      <c r="E3784" s="67">
        <f>INDEX(Hosts!$A:$O,MATCH(Places!$C3784,Hosts!$A:$A,0),MATCH(Places!E$1,Hosts!$1:$1,0))</f>
        <v>0.92</v>
      </c>
      <c r="F3784" s="67">
        <f>INDEX(Hosts!$A:$O,MATCH(Places!$C3784,Hosts!$A:$A,0),MATCH(Places!F$1,Hosts!$1:$1,0))</f>
        <v>0.85</v>
      </c>
      <c r="G3784" s="67" t="str">
        <f>INDEX(Hosts!$A:$O,MATCH(Places!$C3784,Hosts!$A:$A,0),MATCH(Places!G$1,Hosts!$1:$1,0))</f>
        <v>No</v>
      </c>
      <c r="H3784">
        <v>7</v>
      </c>
      <c r="I3784" t="str">
        <f>VLOOKUP($H3784,Neighborhoods!$A:$C,2,0)</f>
        <v>Brooklyn</v>
      </c>
      <c r="J3784" t="str">
        <f>VLOOKUP($H3784,Neighborhoods!$A:$C,3,0)</f>
        <v>Bedford-Stuyvesant</v>
      </c>
      <c r="K3784" t="s">
        <v>11822</v>
      </c>
      <c r="L3784" t="str">
        <f t="shared" si="236"/>
        <v>No</v>
      </c>
      <c r="M3784">
        <v>4</v>
      </c>
      <c r="N3784" t="str" cm="1">
        <f t="array" ref="N3784">_xlfn.IFS(M3784&lt;=2,"Small",M3784&lt;=5,"Medium",M3784&gt;5,"Large")</f>
        <v>Medium</v>
      </c>
      <c r="O3784" s="50">
        <v>140</v>
      </c>
      <c r="P3784" s="67">
        <f t="shared" si="237"/>
        <v>0.03</v>
      </c>
      <c r="Q3784" s="52">
        <v>5</v>
      </c>
      <c r="R3784" s="52" t="str" cm="1">
        <f t="array" ref="R3784">_xlfn.IFS(ROUND(Q3784,0)=5,"Excellent",ROUND(Q3784,0)=4,"Good",ROUND(Q3784,0)=3,"Ok",ROUND(Q3784,0)&lt;3,"Bad")</f>
        <v>Excellent</v>
      </c>
      <c r="S3784">
        <v>3</v>
      </c>
      <c r="T3784" t="str">
        <f t="shared" si="238"/>
        <v>No</v>
      </c>
      <c r="U3784" s="65">
        <v>44018</v>
      </c>
      <c r="V3784" s="65">
        <v>44038</v>
      </c>
      <c r="W3784">
        <v>77</v>
      </c>
      <c r="X3784" t="str">
        <f t="shared" si="239"/>
        <v>Active</v>
      </c>
      <c r="Y3784" t="s">
        <v>15615</v>
      </c>
    </row>
    <row r="3785" spans="1:25" x14ac:dyDescent="0.25">
      <c r="A3785">
        <v>3784</v>
      </c>
      <c r="B3785" t="s">
        <v>15175</v>
      </c>
      <c r="C3785">
        <v>3544</v>
      </c>
      <c r="D3785" t="str">
        <f>VLOOKUP($C3785,Hosts!$A:$O,10,0)</f>
        <v>New York</v>
      </c>
      <c r="E3785" s="67">
        <f>INDEX(Hosts!$A:$O,MATCH(Places!$C3785,Hosts!$A:$A,0),MATCH(Places!E$1,Hosts!$1:$1,0))</f>
        <v>0.9</v>
      </c>
      <c r="F3785" s="67">
        <f>INDEX(Hosts!$A:$O,MATCH(Places!$C3785,Hosts!$A:$A,0),MATCH(Places!F$1,Hosts!$1:$1,0))</f>
        <v>0.99</v>
      </c>
      <c r="G3785" s="67" t="str">
        <f>INDEX(Hosts!$A:$O,MATCH(Places!$C3785,Hosts!$A:$A,0),MATCH(Places!G$1,Hosts!$1:$1,0))</f>
        <v>No</v>
      </c>
      <c r="H3785">
        <v>17</v>
      </c>
      <c r="I3785" t="str">
        <f>VLOOKUP($H3785,Neighborhoods!$A:$C,2,0)</f>
        <v>Manhattan</v>
      </c>
      <c r="J3785" t="str">
        <f>VLOOKUP($H3785,Neighborhoods!$A:$C,3,0)</f>
        <v>Hell's Kitchen</v>
      </c>
      <c r="K3785" t="s">
        <v>1</v>
      </c>
      <c r="L3785" t="str">
        <f t="shared" si="236"/>
        <v>Yes</v>
      </c>
      <c r="M3785">
        <v>2</v>
      </c>
      <c r="N3785" t="str" cm="1">
        <f t="array" ref="N3785">_xlfn.IFS(M3785&lt;=2,"Small",M3785&lt;=5,"Medium",M3785&gt;5,"Large")</f>
        <v>Small</v>
      </c>
      <c r="O3785" s="50">
        <v>150</v>
      </c>
      <c r="P3785" s="67">
        <f t="shared" si="237"/>
        <v>0.03</v>
      </c>
      <c r="Q3785" s="52">
        <v>4</v>
      </c>
      <c r="R3785" s="52" t="str" cm="1">
        <f t="array" ref="R3785">_xlfn.IFS(ROUND(Q3785,0)=5,"Excellent",ROUND(Q3785,0)=4,"Good",ROUND(Q3785,0)=3,"Ok",ROUND(Q3785,0)&lt;3,"Bad")</f>
        <v>Good</v>
      </c>
      <c r="S3785">
        <v>4</v>
      </c>
      <c r="T3785" t="str">
        <f t="shared" si="238"/>
        <v>No</v>
      </c>
      <c r="U3785" s="65">
        <v>43557</v>
      </c>
      <c r="V3785" s="65">
        <v>43744</v>
      </c>
      <c r="W3785">
        <v>361</v>
      </c>
      <c r="X3785" t="str">
        <f t="shared" si="239"/>
        <v>Active</v>
      </c>
      <c r="Y3785" t="s">
        <v>15616</v>
      </c>
    </row>
    <row r="3786" spans="1:25" x14ac:dyDescent="0.25">
      <c r="A3786">
        <v>3785</v>
      </c>
      <c r="B3786" t="s">
        <v>14464</v>
      </c>
      <c r="C3786">
        <v>3544</v>
      </c>
      <c r="D3786" t="str">
        <f>VLOOKUP($C3786,Hosts!$A:$O,10,0)</f>
        <v>New York</v>
      </c>
      <c r="E3786" s="67">
        <f>INDEX(Hosts!$A:$O,MATCH(Places!$C3786,Hosts!$A:$A,0),MATCH(Places!E$1,Hosts!$1:$1,0))</f>
        <v>0.9</v>
      </c>
      <c r="F3786" s="67">
        <f>INDEX(Hosts!$A:$O,MATCH(Places!$C3786,Hosts!$A:$A,0),MATCH(Places!F$1,Hosts!$1:$1,0))</f>
        <v>0.99</v>
      </c>
      <c r="G3786" s="67" t="str">
        <f>INDEX(Hosts!$A:$O,MATCH(Places!$C3786,Hosts!$A:$A,0),MATCH(Places!G$1,Hosts!$1:$1,0))</f>
        <v>No</v>
      </c>
      <c r="H3786">
        <v>17</v>
      </c>
      <c r="I3786" t="str">
        <f>VLOOKUP($H3786,Neighborhoods!$A:$C,2,0)</f>
        <v>Manhattan</v>
      </c>
      <c r="J3786" t="str">
        <f>VLOOKUP($H3786,Neighborhoods!$A:$C,3,0)</f>
        <v>Hell's Kitchen</v>
      </c>
      <c r="K3786" t="s">
        <v>1</v>
      </c>
      <c r="L3786" t="str">
        <f t="shared" si="236"/>
        <v>Yes</v>
      </c>
      <c r="M3786">
        <v>2</v>
      </c>
      <c r="N3786" t="str" cm="1">
        <f t="array" ref="N3786">_xlfn.IFS(M3786&lt;=2,"Small",M3786&lt;=5,"Medium",M3786&gt;5,"Large")</f>
        <v>Small</v>
      </c>
      <c r="O3786" s="50">
        <v>150</v>
      </c>
      <c r="P3786" s="67">
        <f t="shared" si="237"/>
        <v>0.03</v>
      </c>
      <c r="Q3786" s="52">
        <v>4.54</v>
      </c>
      <c r="R3786" s="52" t="str" cm="1">
        <f t="array" ref="R3786">_xlfn.IFS(ROUND(Q3786,0)=5,"Excellent",ROUND(Q3786,0)=4,"Good",ROUND(Q3786,0)=3,"Ok",ROUND(Q3786,0)&lt;3,"Bad")</f>
        <v>Excellent</v>
      </c>
      <c r="S3786">
        <v>13</v>
      </c>
      <c r="T3786" t="str">
        <f t="shared" si="238"/>
        <v>No</v>
      </c>
      <c r="U3786" s="65">
        <v>43420</v>
      </c>
      <c r="V3786" s="65">
        <v>43811</v>
      </c>
      <c r="W3786">
        <v>365</v>
      </c>
      <c r="X3786" t="str">
        <f t="shared" si="239"/>
        <v>Active</v>
      </c>
      <c r="Y3786" t="s">
        <v>15616</v>
      </c>
    </row>
    <row r="3787" spans="1:25" x14ac:dyDescent="0.25">
      <c r="A3787">
        <v>3786</v>
      </c>
      <c r="B3787" t="s">
        <v>2715</v>
      </c>
      <c r="C3787">
        <v>1172</v>
      </c>
      <c r="D3787" t="str">
        <f>VLOOKUP($C3787,Hosts!$A:$O,10,0)</f>
        <v>New York</v>
      </c>
      <c r="E3787" s="67">
        <f>INDEX(Hosts!$A:$O,MATCH(Places!$C3787,Hosts!$A:$A,0),MATCH(Places!E$1,Hosts!$1:$1,0))</f>
        <v>1</v>
      </c>
      <c r="F3787" s="67">
        <f>INDEX(Hosts!$A:$O,MATCH(Places!$C3787,Hosts!$A:$A,0),MATCH(Places!F$1,Hosts!$1:$1,0))</f>
        <v>1</v>
      </c>
      <c r="G3787" s="67" t="str">
        <f>INDEX(Hosts!$A:$O,MATCH(Places!$C3787,Hosts!$A:$A,0),MATCH(Places!G$1,Hosts!$1:$1,0))</f>
        <v>Yes</v>
      </c>
      <c r="H3787">
        <v>7</v>
      </c>
      <c r="I3787" t="str">
        <f>VLOOKUP($H3787,Neighborhoods!$A:$C,2,0)</f>
        <v>Brooklyn</v>
      </c>
      <c r="J3787" t="str">
        <f>VLOOKUP($H3787,Neighborhoods!$A:$C,3,0)</f>
        <v>Bedford-Stuyvesant</v>
      </c>
      <c r="K3787" t="s">
        <v>11822</v>
      </c>
      <c r="L3787" t="str">
        <f t="shared" si="236"/>
        <v>No</v>
      </c>
      <c r="M3787">
        <v>12</v>
      </c>
      <c r="N3787" t="str" cm="1">
        <f t="array" ref="N3787">_xlfn.IFS(M3787&lt;=2,"Small",M3787&lt;=5,"Medium",M3787&gt;5,"Large")</f>
        <v>Large</v>
      </c>
      <c r="O3787" s="50">
        <v>345</v>
      </c>
      <c r="P3787" s="67">
        <f t="shared" si="237"/>
        <v>0.04</v>
      </c>
      <c r="Q3787" s="52">
        <v>4.91</v>
      </c>
      <c r="R3787" s="52" t="str" cm="1">
        <f t="array" ref="R3787">_xlfn.IFS(ROUND(Q3787,0)=5,"Excellent",ROUND(Q3787,0)=4,"Good",ROUND(Q3787,0)=3,"Ok",ROUND(Q3787,0)&lt;3,"Bad")</f>
        <v>Excellent</v>
      </c>
      <c r="S3787">
        <v>35</v>
      </c>
      <c r="T3787" t="str">
        <f t="shared" si="238"/>
        <v>No</v>
      </c>
      <c r="U3787" s="65">
        <v>43311</v>
      </c>
      <c r="V3787" s="65">
        <v>43834</v>
      </c>
      <c r="W3787">
        <v>327</v>
      </c>
      <c r="X3787" t="str">
        <f t="shared" si="239"/>
        <v>Active</v>
      </c>
      <c r="Y3787" t="s">
        <v>15615</v>
      </c>
    </row>
    <row r="3788" spans="1:25" x14ac:dyDescent="0.25">
      <c r="A3788">
        <v>3787</v>
      </c>
      <c r="B3788" t="s">
        <v>2716</v>
      </c>
      <c r="C3788">
        <v>2290</v>
      </c>
      <c r="D3788" t="str">
        <f>VLOOKUP($C3788,Hosts!$A:$O,10,0)</f>
        <v>New York</v>
      </c>
      <c r="E3788" s="67">
        <f>INDEX(Hosts!$A:$O,MATCH(Places!$C3788,Hosts!$A:$A,0),MATCH(Places!E$1,Hosts!$1:$1,0))</f>
        <v>0.75</v>
      </c>
      <c r="F3788" s="67">
        <f>INDEX(Hosts!$A:$O,MATCH(Places!$C3788,Hosts!$A:$A,0),MATCH(Places!F$1,Hosts!$1:$1,0))</f>
        <v>0.42</v>
      </c>
      <c r="G3788" s="67" t="str">
        <f>INDEX(Hosts!$A:$O,MATCH(Places!$C3788,Hosts!$A:$A,0),MATCH(Places!G$1,Hosts!$1:$1,0))</f>
        <v>No</v>
      </c>
      <c r="H3788">
        <v>10</v>
      </c>
      <c r="I3788" t="str">
        <f>VLOOKUP($H3788,Neighborhoods!$A:$C,2,0)</f>
        <v>Brooklyn</v>
      </c>
      <c r="J3788" t="str">
        <f>VLOOKUP($H3788,Neighborhoods!$A:$C,3,0)</f>
        <v>East Flatbush</v>
      </c>
      <c r="K3788" t="s">
        <v>1</v>
      </c>
      <c r="L3788" t="str">
        <f t="shared" si="236"/>
        <v>Yes</v>
      </c>
      <c r="M3788">
        <v>1</v>
      </c>
      <c r="N3788" t="str" cm="1">
        <f t="array" ref="N3788">_xlfn.IFS(M3788&lt;=2,"Small",M3788&lt;=5,"Medium",M3788&gt;5,"Large")</f>
        <v>Small</v>
      </c>
      <c r="O3788" s="50">
        <v>32</v>
      </c>
      <c r="P3788" s="67">
        <f t="shared" si="237"/>
        <v>0.03</v>
      </c>
      <c r="Q3788" s="52">
        <v>4.8899999999999997</v>
      </c>
      <c r="R3788" s="52" t="str" cm="1">
        <f t="array" ref="R3788">_xlfn.IFS(ROUND(Q3788,0)=5,"Excellent",ROUND(Q3788,0)=4,"Good",ROUND(Q3788,0)=3,"Ok",ROUND(Q3788,0)&lt;3,"Bad")</f>
        <v>Excellent</v>
      </c>
      <c r="S3788">
        <v>9</v>
      </c>
      <c r="T3788" t="str">
        <f t="shared" si="238"/>
        <v>No</v>
      </c>
      <c r="U3788" s="65">
        <v>43288</v>
      </c>
      <c r="V3788" s="65">
        <v>43888</v>
      </c>
      <c r="W3788">
        <v>358</v>
      </c>
      <c r="X3788" t="str">
        <f t="shared" si="239"/>
        <v>Active</v>
      </c>
      <c r="Y3788" t="s">
        <v>15615</v>
      </c>
    </row>
    <row r="3789" spans="1:25" x14ac:dyDescent="0.25">
      <c r="A3789">
        <v>3788</v>
      </c>
      <c r="B3789" t="s">
        <v>2717</v>
      </c>
      <c r="C3789">
        <v>3447</v>
      </c>
      <c r="D3789" t="str">
        <f>VLOOKUP($C3789,Hosts!$A:$O,10,0)</f>
        <v>New York</v>
      </c>
      <c r="E3789" s="67">
        <f>INDEX(Hosts!$A:$O,MATCH(Places!$C3789,Hosts!$A:$A,0),MATCH(Places!E$1,Hosts!$1:$1,0))</f>
        <v>1</v>
      </c>
      <c r="F3789" s="67">
        <f>INDEX(Hosts!$A:$O,MATCH(Places!$C3789,Hosts!$A:$A,0),MATCH(Places!F$1,Hosts!$1:$1,0))</f>
        <v>0.99</v>
      </c>
      <c r="G3789" s="67" t="str">
        <f>INDEX(Hosts!$A:$O,MATCH(Places!$C3789,Hosts!$A:$A,0),MATCH(Places!G$1,Hosts!$1:$1,0))</f>
        <v>No</v>
      </c>
      <c r="H3789">
        <v>19</v>
      </c>
      <c r="I3789" t="str">
        <f>VLOOKUP($H3789,Neighborhoods!$A:$C,2,0)</f>
        <v>Manhattan</v>
      </c>
      <c r="J3789" t="str">
        <f>VLOOKUP($H3789,Neighborhoods!$A:$C,3,0)</f>
        <v>Upper East Side</v>
      </c>
      <c r="K3789" t="s">
        <v>1</v>
      </c>
      <c r="L3789" t="str">
        <f t="shared" si="236"/>
        <v>Yes</v>
      </c>
      <c r="M3789">
        <v>1</v>
      </c>
      <c r="N3789" t="str" cm="1">
        <f t="array" ref="N3789">_xlfn.IFS(M3789&lt;=2,"Small",M3789&lt;=5,"Medium",M3789&gt;5,"Large")</f>
        <v>Small</v>
      </c>
      <c r="O3789" s="50">
        <v>90</v>
      </c>
      <c r="P3789" s="67">
        <f t="shared" si="237"/>
        <v>0.03</v>
      </c>
      <c r="Q3789" s="52">
        <v>4.82</v>
      </c>
      <c r="R3789" s="52" t="str" cm="1">
        <f t="array" ref="R3789">_xlfn.IFS(ROUND(Q3789,0)=5,"Excellent",ROUND(Q3789,0)=4,"Good",ROUND(Q3789,0)=3,"Ok",ROUND(Q3789,0)&lt;3,"Bad")</f>
        <v>Excellent</v>
      </c>
      <c r="S3789">
        <v>123</v>
      </c>
      <c r="T3789" t="str">
        <f t="shared" si="238"/>
        <v>Yes</v>
      </c>
      <c r="U3789" s="65">
        <v>43304</v>
      </c>
      <c r="V3789" s="65">
        <v>43938</v>
      </c>
      <c r="W3789">
        <v>0</v>
      </c>
      <c r="X3789" t="str">
        <f t="shared" si="239"/>
        <v>Inactive</v>
      </c>
      <c r="Y3789" t="s">
        <v>15616</v>
      </c>
    </row>
    <row r="3790" spans="1:25" x14ac:dyDescent="0.25">
      <c r="A3790">
        <v>3789</v>
      </c>
      <c r="B3790" t="s">
        <v>15351</v>
      </c>
      <c r="C3790">
        <v>1744</v>
      </c>
      <c r="D3790" t="str">
        <f>VLOOKUP($C3790,Hosts!$A:$O,10,0)</f>
        <v>New York</v>
      </c>
      <c r="E3790" s="67">
        <f>INDEX(Hosts!$A:$O,MATCH(Places!$C3790,Hosts!$A:$A,0),MATCH(Places!E$1,Hosts!$1:$1,0))</f>
        <v>1</v>
      </c>
      <c r="F3790" s="67">
        <f>INDEX(Hosts!$A:$O,MATCH(Places!$C3790,Hosts!$A:$A,0),MATCH(Places!F$1,Hosts!$1:$1,0))</f>
        <v>1</v>
      </c>
      <c r="G3790" s="67" t="str">
        <f>INDEX(Hosts!$A:$O,MATCH(Places!$C3790,Hosts!$A:$A,0),MATCH(Places!G$1,Hosts!$1:$1,0))</f>
        <v>Yes</v>
      </c>
      <c r="H3790">
        <v>8</v>
      </c>
      <c r="I3790" t="str">
        <f>VLOOKUP($H3790,Neighborhoods!$A:$C,2,0)</f>
        <v>Brooklyn</v>
      </c>
      <c r="J3790" t="str">
        <f>VLOOKUP($H3790,Neighborhoods!$A:$C,3,0)</f>
        <v>Bushwick</v>
      </c>
      <c r="K3790" t="s">
        <v>1</v>
      </c>
      <c r="L3790" t="str">
        <f t="shared" si="236"/>
        <v>Yes</v>
      </c>
      <c r="M3790">
        <v>2</v>
      </c>
      <c r="N3790" t="str" cm="1">
        <f t="array" ref="N3790">_xlfn.IFS(M3790&lt;=2,"Small",M3790&lt;=5,"Medium",M3790&gt;5,"Large")</f>
        <v>Small</v>
      </c>
      <c r="O3790" s="50">
        <v>45</v>
      </c>
      <c r="P3790" s="67">
        <f t="shared" si="237"/>
        <v>0.03</v>
      </c>
      <c r="Q3790" s="52">
        <v>5</v>
      </c>
      <c r="R3790" s="52" t="str" cm="1">
        <f t="array" ref="R3790">_xlfn.IFS(ROUND(Q3790,0)=5,"Excellent",ROUND(Q3790,0)=4,"Good",ROUND(Q3790,0)=3,"Ok",ROUND(Q3790,0)&lt;3,"Bad")</f>
        <v>Excellent</v>
      </c>
      <c r="S3790">
        <v>85</v>
      </c>
      <c r="T3790" t="str">
        <f t="shared" si="238"/>
        <v>No</v>
      </c>
      <c r="U3790" s="65">
        <v>43303</v>
      </c>
      <c r="V3790" s="65">
        <v>44030</v>
      </c>
      <c r="W3790">
        <v>91</v>
      </c>
      <c r="X3790" t="str">
        <f t="shared" si="239"/>
        <v>Active</v>
      </c>
      <c r="Y3790" t="s">
        <v>15615</v>
      </c>
    </row>
    <row r="3791" spans="1:25" x14ac:dyDescent="0.25">
      <c r="A3791">
        <v>3790</v>
      </c>
      <c r="B3791" t="s">
        <v>14102</v>
      </c>
      <c r="C3791">
        <v>3544</v>
      </c>
      <c r="D3791" t="str">
        <f>VLOOKUP($C3791,Hosts!$A:$O,10,0)</f>
        <v>New York</v>
      </c>
      <c r="E3791" s="67">
        <f>INDEX(Hosts!$A:$O,MATCH(Places!$C3791,Hosts!$A:$A,0),MATCH(Places!E$1,Hosts!$1:$1,0))</f>
        <v>0.9</v>
      </c>
      <c r="F3791" s="67">
        <f>INDEX(Hosts!$A:$O,MATCH(Places!$C3791,Hosts!$A:$A,0),MATCH(Places!F$1,Hosts!$1:$1,0))</f>
        <v>0.99</v>
      </c>
      <c r="G3791" s="67" t="str">
        <f>INDEX(Hosts!$A:$O,MATCH(Places!$C3791,Hosts!$A:$A,0),MATCH(Places!G$1,Hosts!$1:$1,0))</f>
        <v>No</v>
      </c>
      <c r="H3791">
        <v>17</v>
      </c>
      <c r="I3791" t="str">
        <f>VLOOKUP($H3791,Neighborhoods!$A:$C,2,0)</f>
        <v>Manhattan</v>
      </c>
      <c r="J3791" t="str">
        <f>VLOOKUP($H3791,Neighborhoods!$A:$C,3,0)</f>
        <v>Hell's Kitchen</v>
      </c>
      <c r="K3791" t="s">
        <v>1</v>
      </c>
      <c r="L3791" t="str">
        <f t="shared" si="236"/>
        <v>Yes</v>
      </c>
      <c r="M3791">
        <v>2</v>
      </c>
      <c r="N3791" t="str" cm="1">
        <f t="array" ref="N3791">_xlfn.IFS(M3791&lt;=2,"Small",M3791&lt;=5,"Medium",M3791&gt;5,"Large")</f>
        <v>Small</v>
      </c>
      <c r="O3791" s="50">
        <v>110</v>
      </c>
      <c r="P3791" s="67">
        <f t="shared" si="237"/>
        <v>0.03</v>
      </c>
      <c r="Q3791" s="52">
        <v>4.45</v>
      </c>
      <c r="R3791" s="52" t="str" cm="1">
        <f t="array" ref="R3791">_xlfn.IFS(ROUND(Q3791,0)=5,"Excellent",ROUND(Q3791,0)=4,"Good",ROUND(Q3791,0)=3,"Ok",ROUND(Q3791,0)&lt;3,"Bad")</f>
        <v>Good</v>
      </c>
      <c r="S3791">
        <v>11</v>
      </c>
      <c r="T3791" t="str">
        <f t="shared" si="238"/>
        <v>No</v>
      </c>
      <c r="U3791" s="65">
        <v>43407</v>
      </c>
      <c r="V3791" s="65">
        <v>43807</v>
      </c>
      <c r="W3791">
        <v>365</v>
      </c>
      <c r="X3791" t="str">
        <f t="shared" si="239"/>
        <v>Active</v>
      </c>
      <c r="Y3791" t="s">
        <v>15616</v>
      </c>
    </row>
    <row r="3792" spans="1:25" x14ac:dyDescent="0.25">
      <c r="A3792">
        <v>3791</v>
      </c>
      <c r="B3792" t="s">
        <v>13795</v>
      </c>
      <c r="C3792">
        <v>2240</v>
      </c>
      <c r="D3792" t="str">
        <f>VLOOKUP($C3792,Hosts!$A:$O,10,0)</f>
        <v>Florida</v>
      </c>
      <c r="E3792" s="67">
        <f>INDEX(Hosts!$A:$O,MATCH(Places!$C3792,Hosts!$A:$A,0),MATCH(Places!E$1,Hosts!$1:$1,0))</f>
        <v>1</v>
      </c>
      <c r="F3792" s="67">
        <f>INDEX(Hosts!$A:$O,MATCH(Places!$C3792,Hosts!$A:$A,0),MATCH(Places!F$1,Hosts!$1:$1,0))</f>
        <v>0.39</v>
      </c>
      <c r="G3792" s="67" t="str">
        <f>INDEX(Hosts!$A:$O,MATCH(Places!$C3792,Hosts!$A:$A,0),MATCH(Places!G$1,Hosts!$1:$1,0))</f>
        <v>No</v>
      </c>
      <c r="H3792">
        <v>12</v>
      </c>
      <c r="I3792" t="str">
        <f>VLOOKUP($H3792,Neighborhoods!$A:$C,2,0)</f>
        <v>Brooklyn</v>
      </c>
      <c r="J3792" t="str">
        <f>VLOOKUP($H3792,Neighborhoods!$A:$C,3,0)</f>
        <v>Williamsburg</v>
      </c>
      <c r="K3792" t="s">
        <v>11822</v>
      </c>
      <c r="L3792" t="str">
        <f t="shared" si="236"/>
        <v>No</v>
      </c>
      <c r="M3792">
        <v>2</v>
      </c>
      <c r="N3792" t="str" cm="1">
        <f t="array" ref="N3792">_xlfn.IFS(M3792&lt;=2,"Small",M3792&lt;=5,"Medium",M3792&gt;5,"Large")</f>
        <v>Small</v>
      </c>
      <c r="O3792" s="50">
        <v>243</v>
      </c>
      <c r="P3792" s="67">
        <f t="shared" si="237"/>
        <v>0.04</v>
      </c>
      <c r="Q3792" s="52">
        <v>5</v>
      </c>
      <c r="R3792" s="52" t="str" cm="1">
        <f t="array" ref="R3792">_xlfn.IFS(ROUND(Q3792,0)=5,"Excellent",ROUND(Q3792,0)=4,"Good",ROUND(Q3792,0)=3,"Ok",ROUND(Q3792,0)&lt;3,"Bad")</f>
        <v>Excellent</v>
      </c>
      <c r="S3792">
        <v>9</v>
      </c>
      <c r="T3792" t="str">
        <f t="shared" si="238"/>
        <v>No</v>
      </c>
      <c r="U3792" s="65">
        <v>43282</v>
      </c>
      <c r="V3792" s="65">
        <v>43429</v>
      </c>
      <c r="W3792">
        <v>179</v>
      </c>
      <c r="X3792" t="str">
        <f t="shared" si="239"/>
        <v>Active</v>
      </c>
      <c r="Y3792" t="s">
        <v>15615</v>
      </c>
    </row>
    <row r="3793" spans="1:25" x14ac:dyDescent="0.25">
      <c r="A3793">
        <v>3792</v>
      </c>
      <c r="B3793" t="s">
        <v>14462</v>
      </c>
      <c r="C3793">
        <v>3415</v>
      </c>
      <c r="D3793" t="str">
        <f>VLOOKUP($C3793,Hosts!$A:$O,10,0)</f>
        <v>New York</v>
      </c>
      <c r="E3793" s="67">
        <f>INDEX(Hosts!$A:$O,MATCH(Places!$C3793,Hosts!$A:$A,0),MATCH(Places!E$1,Hosts!$1:$1,0))</f>
        <v>1</v>
      </c>
      <c r="F3793" s="67">
        <f>INDEX(Hosts!$A:$O,MATCH(Places!$C3793,Hosts!$A:$A,0),MATCH(Places!F$1,Hosts!$1:$1,0))</f>
        <v>1</v>
      </c>
      <c r="G3793" s="67" t="str">
        <f>INDEX(Hosts!$A:$O,MATCH(Places!$C3793,Hosts!$A:$A,0),MATCH(Places!G$1,Hosts!$1:$1,0))</f>
        <v>No</v>
      </c>
      <c r="H3793">
        <v>21</v>
      </c>
      <c r="I3793" t="str">
        <f>VLOOKUP($H3793,Neighborhoods!$A:$C,2,0)</f>
        <v>Queens</v>
      </c>
      <c r="J3793" t="str">
        <f>VLOOKUP($H3793,Neighborhoods!$A:$C,3,0)</f>
        <v>Astoria</v>
      </c>
      <c r="K3793" t="s">
        <v>1</v>
      </c>
      <c r="L3793" t="str">
        <f t="shared" si="236"/>
        <v>Yes</v>
      </c>
      <c r="M3793">
        <v>4</v>
      </c>
      <c r="N3793" t="str" cm="1">
        <f t="array" ref="N3793">_xlfn.IFS(M3793&lt;=2,"Small",M3793&lt;=5,"Medium",M3793&gt;5,"Large")</f>
        <v>Medium</v>
      </c>
      <c r="O3793" s="50">
        <v>49</v>
      </c>
      <c r="P3793" s="67">
        <f t="shared" si="237"/>
        <v>0.03</v>
      </c>
      <c r="Q3793" s="52">
        <v>4.75</v>
      </c>
      <c r="R3793" s="52" t="str" cm="1">
        <f t="array" ref="R3793">_xlfn.IFS(ROUND(Q3793,0)=5,"Excellent",ROUND(Q3793,0)=4,"Good",ROUND(Q3793,0)=3,"Ok",ROUND(Q3793,0)&lt;3,"Bad")</f>
        <v>Excellent</v>
      </c>
      <c r="S3793">
        <v>55</v>
      </c>
      <c r="T3793" t="str">
        <f t="shared" si="238"/>
        <v>No</v>
      </c>
      <c r="U3793" s="65">
        <v>43301</v>
      </c>
      <c r="V3793" s="65">
        <v>43896</v>
      </c>
      <c r="W3793">
        <v>363</v>
      </c>
      <c r="X3793" t="str">
        <f t="shared" si="239"/>
        <v>Active</v>
      </c>
      <c r="Y3793" t="s">
        <v>15616</v>
      </c>
    </row>
    <row r="3794" spans="1:25" x14ac:dyDescent="0.25">
      <c r="A3794">
        <v>3793</v>
      </c>
      <c r="B3794" t="s">
        <v>15180</v>
      </c>
      <c r="C3794">
        <v>1165</v>
      </c>
      <c r="D3794" t="str">
        <f>VLOOKUP($C3794,Hosts!$A:$O,10,0)</f>
        <v>New York</v>
      </c>
      <c r="E3794" s="67">
        <f>INDEX(Hosts!$A:$O,MATCH(Places!$C3794,Hosts!$A:$A,0),MATCH(Places!E$1,Hosts!$1:$1,0))</f>
        <v>0.9</v>
      </c>
      <c r="F3794" s="67">
        <f>INDEX(Hosts!$A:$O,MATCH(Places!$C3794,Hosts!$A:$A,0),MATCH(Places!F$1,Hosts!$1:$1,0))</f>
        <v>0.94</v>
      </c>
      <c r="G3794" s="67" t="str">
        <f>INDEX(Hosts!$A:$O,MATCH(Places!$C3794,Hosts!$A:$A,0),MATCH(Places!G$1,Hosts!$1:$1,0))</f>
        <v>No</v>
      </c>
      <c r="H3794">
        <v>12</v>
      </c>
      <c r="I3794" t="str">
        <f>VLOOKUP($H3794,Neighborhoods!$A:$C,2,0)</f>
        <v>Brooklyn</v>
      </c>
      <c r="J3794" t="str">
        <f>VLOOKUP($H3794,Neighborhoods!$A:$C,3,0)</f>
        <v>Williamsburg</v>
      </c>
      <c r="K3794" t="s">
        <v>1</v>
      </c>
      <c r="L3794" t="str">
        <f t="shared" si="236"/>
        <v>Yes</v>
      </c>
      <c r="M3794">
        <v>2</v>
      </c>
      <c r="N3794" t="str" cm="1">
        <f t="array" ref="N3794">_xlfn.IFS(M3794&lt;=2,"Small",M3794&lt;=5,"Medium",M3794&gt;5,"Large")</f>
        <v>Small</v>
      </c>
      <c r="O3794" s="50">
        <v>70</v>
      </c>
      <c r="P3794" s="67">
        <f t="shared" si="237"/>
        <v>0.03</v>
      </c>
      <c r="Q3794" s="52">
        <v>4.6399999999999997</v>
      </c>
      <c r="R3794" s="52" t="str" cm="1">
        <f t="array" ref="R3794">_xlfn.IFS(ROUND(Q3794,0)=5,"Excellent",ROUND(Q3794,0)=4,"Good",ROUND(Q3794,0)=3,"Ok",ROUND(Q3794,0)&lt;3,"Bad")</f>
        <v>Excellent</v>
      </c>
      <c r="S3794">
        <v>14</v>
      </c>
      <c r="T3794" t="str">
        <f t="shared" si="238"/>
        <v>No</v>
      </c>
      <c r="U3794" s="65">
        <v>43292</v>
      </c>
      <c r="V3794" s="65">
        <v>43770</v>
      </c>
      <c r="W3794">
        <v>7</v>
      </c>
      <c r="X3794" t="str">
        <f t="shared" si="239"/>
        <v>Active</v>
      </c>
      <c r="Y3794" t="s">
        <v>15616</v>
      </c>
    </row>
    <row r="3795" spans="1:25" x14ac:dyDescent="0.25">
      <c r="A3795">
        <v>3794</v>
      </c>
      <c r="B3795" t="s">
        <v>13430</v>
      </c>
      <c r="C3795">
        <v>3425</v>
      </c>
      <c r="D3795" t="str">
        <f>VLOOKUP($C3795,Hosts!$A:$O,10,0)</f>
        <v>New York</v>
      </c>
      <c r="E3795" s="67">
        <f>INDEX(Hosts!$A:$O,MATCH(Places!$C3795,Hosts!$A:$A,0),MATCH(Places!E$1,Hosts!$1:$1,0))</f>
        <v>1</v>
      </c>
      <c r="F3795" s="67">
        <f>INDEX(Hosts!$A:$O,MATCH(Places!$C3795,Hosts!$A:$A,0),MATCH(Places!F$1,Hosts!$1:$1,0))</f>
        <v>0.81</v>
      </c>
      <c r="G3795" s="67" t="str">
        <f>INDEX(Hosts!$A:$O,MATCH(Places!$C3795,Hosts!$A:$A,0),MATCH(Places!G$1,Hosts!$1:$1,0))</f>
        <v>No</v>
      </c>
      <c r="H3795">
        <v>11</v>
      </c>
      <c r="I3795" t="str">
        <f>VLOOKUP($H3795,Neighborhoods!$A:$C,2,0)</f>
        <v>Brooklyn</v>
      </c>
      <c r="J3795" t="str">
        <f>VLOOKUP($H3795,Neighborhoods!$A:$C,3,0)</f>
        <v>Greenpoint</v>
      </c>
      <c r="K3795" t="s">
        <v>1</v>
      </c>
      <c r="L3795" t="str">
        <f t="shared" si="236"/>
        <v>Yes</v>
      </c>
      <c r="M3795">
        <v>2</v>
      </c>
      <c r="N3795" t="str" cm="1">
        <f t="array" ref="N3795">_xlfn.IFS(M3795&lt;=2,"Small",M3795&lt;=5,"Medium",M3795&gt;5,"Large")</f>
        <v>Small</v>
      </c>
      <c r="O3795" s="50">
        <v>50</v>
      </c>
      <c r="P3795" s="67">
        <f t="shared" si="237"/>
        <v>0.03</v>
      </c>
      <c r="Q3795" s="52">
        <v>4.57</v>
      </c>
      <c r="R3795" s="52" t="str" cm="1">
        <f t="array" ref="R3795">_xlfn.IFS(ROUND(Q3795,0)=5,"Excellent",ROUND(Q3795,0)=4,"Good",ROUND(Q3795,0)=3,"Ok",ROUND(Q3795,0)&lt;3,"Bad")</f>
        <v>Excellent</v>
      </c>
      <c r="S3795">
        <v>7</v>
      </c>
      <c r="T3795" t="str">
        <f t="shared" si="238"/>
        <v>No</v>
      </c>
      <c r="U3795" s="65">
        <v>43832</v>
      </c>
      <c r="V3795" s="65">
        <v>44056</v>
      </c>
      <c r="W3795">
        <v>235</v>
      </c>
      <c r="X3795" t="str">
        <f t="shared" si="239"/>
        <v>Active</v>
      </c>
      <c r="Y3795" t="s">
        <v>15616</v>
      </c>
    </row>
    <row r="3796" spans="1:25" x14ac:dyDescent="0.25">
      <c r="A3796">
        <v>3795</v>
      </c>
      <c r="B3796" t="s">
        <v>2718</v>
      </c>
      <c r="C3796">
        <v>1619</v>
      </c>
      <c r="D3796" t="str">
        <f>VLOOKUP($C3796,Hosts!$A:$O,10,0)</f>
        <v>Florida</v>
      </c>
      <c r="E3796" s="67">
        <f>INDEX(Hosts!$A:$O,MATCH(Places!$C3796,Hosts!$A:$A,0),MATCH(Places!E$1,Hosts!$1:$1,0))</f>
        <v>0.75</v>
      </c>
      <c r="F3796" s="67">
        <f>INDEX(Hosts!$A:$O,MATCH(Places!$C3796,Hosts!$A:$A,0),MATCH(Places!F$1,Hosts!$1:$1,0))</f>
        <v>1</v>
      </c>
      <c r="G3796" s="67" t="str">
        <f>INDEX(Hosts!$A:$O,MATCH(Places!$C3796,Hosts!$A:$A,0),MATCH(Places!G$1,Hosts!$1:$1,0))</f>
        <v>No</v>
      </c>
      <c r="H3796">
        <v>15</v>
      </c>
      <c r="I3796" t="str">
        <f>VLOOKUP($H3796,Neighborhoods!$A:$C,2,0)</f>
        <v>Manhattan</v>
      </c>
      <c r="J3796" t="str">
        <f>VLOOKUP($H3796,Neighborhoods!$A:$C,3,0)</f>
        <v>East Village</v>
      </c>
      <c r="K3796" t="s">
        <v>1</v>
      </c>
      <c r="L3796" t="str">
        <f t="shared" si="236"/>
        <v>Yes</v>
      </c>
      <c r="M3796">
        <v>2</v>
      </c>
      <c r="N3796" t="str" cm="1">
        <f t="array" ref="N3796">_xlfn.IFS(M3796&lt;=2,"Small",M3796&lt;=5,"Medium",M3796&gt;5,"Large")</f>
        <v>Small</v>
      </c>
      <c r="O3796" s="50">
        <v>123</v>
      </c>
      <c r="P3796" s="67">
        <f t="shared" si="237"/>
        <v>0.03</v>
      </c>
      <c r="Q3796" s="52">
        <v>4.8099999999999996</v>
      </c>
      <c r="R3796" s="52" t="str" cm="1">
        <f t="array" ref="R3796">_xlfn.IFS(ROUND(Q3796,0)=5,"Excellent",ROUND(Q3796,0)=4,"Good",ROUND(Q3796,0)=3,"Ok",ROUND(Q3796,0)&lt;3,"Bad")</f>
        <v>Excellent</v>
      </c>
      <c r="S3796">
        <v>52</v>
      </c>
      <c r="T3796" t="str">
        <f t="shared" si="238"/>
        <v>No</v>
      </c>
      <c r="U3796" s="65">
        <v>43332</v>
      </c>
      <c r="V3796" s="65">
        <v>43904</v>
      </c>
      <c r="W3796">
        <v>292</v>
      </c>
      <c r="X3796" t="str">
        <f t="shared" si="239"/>
        <v>Active</v>
      </c>
      <c r="Y3796" t="s">
        <v>15616</v>
      </c>
    </row>
    <row r="3797" spans="1:25" x14ac:dyDescent="0.25">
      <c r="A3797">
        <v>3796</v>
      </c>
      <c r="B3797" t="s">
        <v>13914</v>
      </c>
      <c r="C3797">
        <v>1525</v>
      </c>
      <c r="D3797" t="str">
        <f>VLOOKUP($C3797,Hosts!$A:$O,10,0)</f>
        <v>New York</v>
      </c>
      <c r="E3797" s="67">
        <f>INDEX(Hosts!$A:$O,MATCH(Places!$C3797,Hosts!$A:$A,0),MATCH(Places!E$1,Hosts!$1:$1,0))</f>
        <v>0.75</v>
      </c>
      <c r="F3797" s="67">
        <f>INDEX(Hosts!$A:$O,MATCH(Places!$C3797,Hosts!$A:$A,0),MATCH(Places!F$1,Hosts!$1:$1,0))</f>
        <v>0.73</v>
      </c>
      <c r="G3797" s="67" t="str">
        <f>INDEX(Hosts!$A:$O,MATCH(Places!$C3797,Hosts!$A:$A,0),MATCH(Places!G$1,Hosts!$1:$1,0))</f>
        <v>No</v>
      </c>
      <c r="H3797">
        <v>17</v>
      </c>
      <c r="I3797" t="str">
        <f>VLOOKUP($H3797,Neighborhoods!$A:$C,2,0)</f>
        <v>Manhattan</v>
      </c>
      <c r="J3797" t="str">
        <f>VLOOKUP($H3797,Neighborhoods!$A:$C,3,0)</f>
        <v>Hell's Kitchen</v>
      </c>
      <c r="K3797" t="s">
        <v>11822</v>
      </c>
      <c r="L3797" t="str">
        <f t="shared" si="236"/>
        <v>No</v>
      </c>
      <c r="M3797">
        <v>4</v>
      </c>
      <c r="N3797" t="str" cm="1">
        <f t="array" ref="N3797">_xlfn.IFS(M3797&lt;=2,"Small",M3797&lt;=5,"Medium",M3797&gt;5,"Large")</f>
        <v>Medium</v>
      </c>
      <c r="O3797" s="50">
        <v>350</v>
      </c>
      <c r="P3797" s="67">
        <f t="shared" si="237"/>
        <v>0.04</v>
      </c>
      <c r="Q3797" s="52">
        <v>5</v>
      </c>
      <c r="R3797" s="52" t="str" cm="1">
        <f t="array" ref="R3797">_xlfn.IFS(ROUND(Q3797,0)=5,"Excellent",ROUND(Q3797,0)=4,"Good",ROUND(Q3797,0)=3,"Ok",ROUND(Q3797,0)&lt;3,"Bad")</f>
        <v>Excellent</v>
      </c>
      <c r="S3797">
        <v>5</v>
      </c>
      <c r="T3797" t="str">
        <f t="shared" si="238"/>
        <v>No</v>
      </c>
      <c r="U3797" s="65">
        <v>43368</v>
      </c>
      <c r="V3797" s="65">
        <v>43890</v>
      </c>
      <c r="W3797">
        <v>148</v>
      </c>
      <c r="X3797" t="str">
        <f t="shared" si="239"/>
        <v>Active</v>
      </c>
      <c r="Y3797" t="s">
        <v>15615</v>
      </c>
    </row>
    <row r="3798" spans="1:25" x14ac:dyDescent="0.25">
      <c r="A3798">
        <v>3797</v>
      </c>
      <c r="B3798" t="s">
        <v>2719</v>
      </c>
      <c r="C3798">
        <v>1882</v>
      </c>
      <c r="D3798" t="str">
        <f>VLOOKUP($C3798,Hosts!$A:$O,10,0)</f>
        <v>Quindio</v>
      </c>
      <c r="E3798" s="67">
        <f>INDEX(Hosts!$A:$O,MATCH(Places!$C3798,Hosts!$A:$A,0),MATCH(Places!E$1,Hosts!$1:$1,0))</f>
        <v>1</v>
      </c>
      <c r="F3798" s="67">
        <f>INDEX(Hosts!$A:$O,MATCH(Places!$C3798,Hosts!$A:$A,0),MATCH(Places!F$1,Hosts!$1:$1,0))</f>
        <v>0.91</v>
      </c>
      <c r="G3798" s="67" t="str">
        <f>INDEX(Hosts!$A:$O,MATCH(Places!$C3798,Hosts!$A:$A,0),MATCH(Places!G$1,Hosts!$1:$1,0))</f>
        <v>Yes</v>
      </c>
      <c r="H3798">
        <v>23</v>
      </c>
      <c r="I3798" t="str">
        <f>VLOOKUP($H3798,Neighborhoods!$A:$C,2,0)</f>
        <v>Queens</v>
      </c>
      <c r="J3798" t="str">
        <f>VLOOKUP($H3798,Neighborhoods!$A:$C,3,0)</f>
        <v>Jamaica</v>
      </c>
      <c r="K3798" t="s">
        <v>1</v>
      </c>
      <c r="L3798" t="str">
        <f t="shared" si="236"/>
        <v>Yes</v>
      </c>
      <c r="M3798">
        <v>4</v>
      </c>
      <c r="N3798" t="str" cm="1">
        <f t="array" ref="N3798">_xlfn.IFS(M3798&lt;=2,"Small",M3798&lt;=5,"Medium",M3798&gt;5,"Large")</f>
        <v>Medium</v>
      </c>
      <c r="O3798" s="50">
        <v>49</v>
      </c>
      <c r="P3798" s="67">
        <f t="shared" si="237"/>
        <v>0.03</v>
      </c>
      <c r="Q3798" s="52">
        <v>5</v>
      </c>
      <c r="R3798" s="52" t="str" cm="1">
        <f t="array" ref="R3798">_xlfn.IFS(ROUND(Q3798,0)=5,"Excellent",ROUND(Q3798,0)=4,"Good",ROUND(Q3798,0)=3,"Ok",ROUND(Q3798,0)&lt;3,"Bad")</f>
        <v>Excellent</v>
      </c>
      <c r="S3798">
        <v>4</v>
      </c>
      <c r="T3798" t="str">
        <f t="shared" si="238"/>
        <v>No</v>
      </c>
      <c r="U3798" s="65">
        <v>43304</v>
      </c>
      <c r="V3798" s="65">
        <v>43628</v>
      </c>
      <c r="W3798">
        <v>0</v>
      </c>
      <c r="X3798" t="str">
        <f t="shared" si="239"/>
        <v>Inactive</v>
      </c>
      <c r="Y3798" t="s">
        <v>15616</v>
      </c>
    </row>
    <row r="3799" spans="1:25" x14ac:dyDescent="0.25">
      <c r="A3799">
        <v>3798</v>
      </c>
      <c r="B3799" t="s">
        <v>13941</v>
      </c>
      <c r="C3799">
        <v>3547</v>
      </c>
      <c r="D3799" t="str">
        <f>VLOOKUP($C3799,Hosts!$A:$O,10,0)</f>
        <v>New York</v>
      </c>
      <c r="E3799" s="67">
        <f>INDEX(Hosts!$A:$O,MATCH(Places!$C3799,Hosts!$A:$A,0),MATCH(Places!E$1,Hosts!$1:$1,0))</f>
        <v>1</v>
      </c>
      <c r="F3799" s="67">
        <f>INDEX(Hosts!$A:$O,MATCH(Places!$C3799,Hosts!$A:$A,0),MATCH(Places!F$1,Hosts!$1:$1,0))</f>
        <v>1</v>
      </c>
      <c r="G3799" s="67" t="str">
        <f>INDEX(Hosts!$A:$O,MATCH(Places!$C3799,Hosts!$A:$A,0),MATCH(Places!G$1,Hosts!$1:$1,0))</f>
        <v>No</v>
      </c>
      <c r="H3799">
        <v>1</v>
      </c>
      <c r="I3799" t="str">
        <f>VLOOKUP($H3799,Neighborhoods!$A:$C,2,0)</f>
        <v>Bronx</v>
      </c>
      <c r="J3799" t="str">
        <f>VLOOKUP($H3799,Neighborhoods!$A:$C,3,0)</f>
        <v>Allerton</v>
      </c>
      <c r="K3799" t="s">
        <v>1</v>
      </c>
      <c r="L3799" t="str">
        <f t="shared" si="236"/>
        <v>Yes</v>
      </c>
      <c r="M3799">
        <v>2</v>
      </c>
      <c r="N3799" t="str" cm="1">
        <f t="array" ref="N3799">_xlfn.IFS(M3799&lt;=2,"Small",M3799&lt;=5,"Medium",M3799&gt;5,"Large")</f>
        <v>Small</v>
      </c>
      <c r="O3799" s="50">
        <v>39</v>
      </c>
      <c r="P3799" s="67">
        <f t="shared" si="237"/>
        <v>0.03</v>
      </c>
      <c r="Q3799" s="52">
        <v>4.9800000000000004</v>
      </c>
      <c r="R3799" s="52" t="str" cm="1">
        <f t="array" ref="R3799">_xlfn.IFS(ROUND(Q3799,0)=5,"Excellent",ROUND(Q3799,0)=4,"Good",ROUND(Q3799,0)=3,"Ok",ROUND(Q3799,0)&lt;3,"Bad")</f>
        <v>Excellent</v>
      </c>
      <c r="S3799">
        <v>51</v>
      </c>
      <c r="T3799" t="str">
        <f t="shared" si="238"/>
        <v>No</v>
      </c>
      <c r="U3799" s="65">
        <v>43303</v>
      </c>
      <c r="V3799" s="65">
        <v>44046</v>
      </c>
      <c r="W3799">
        <v>0</v>
      </c>
      <c r="X3799" t="str">
        <f t="shared" si="239"/>
        <v>Inactive</v>
      </c>
      <c r="Y3799" t="s">
        <v>15616</v>
      </c>
    </row>
    <row r="3800" spans="1:25" x14ac:dyDescent="0.25">
      <c r="A3800">
        <v>3799</v>
      </c>
      <c r="B3800" t="s">
        <v>14880</v>
      </c>
      <c r="C3800">
        <v>3547</v>
      </c>
      <c r="D3800" t="str">
        <f>VLOOKUP($C3800,Hosts!$A:$O,10,0)</f>
        <v>New York</v>
      </c>
      <c r="E3800" s="67">
        <f>INDEX(Hosts!$A:$O,MATCH(Places!$C3800,Hosts!$A:$A,0),MATCH(Places!E$1,Hosts!$1:$1,0))</f>
        <v>1</v>
      </c>
      <c r="F3800" s="67">
        <f>INDEX(Hosts!$A:$O,MATCH(Places!$C3800,Hosts!$A:$A,0),MATCH(Places!F$1,Hosts!$1:$1,0))</f>
        <v>1</v>
      </c>
      <c r="G3800" s="67" t="str">
        <f>INDEX(Hosts!$A:$O,MATCH(Places!$C3800,Hosts!$A:$A,0),MATCH(Places!G$1,Hosts!$1:$1,0))</f>
        <v>No</v>
      </c>
      <c r="H3800">
        <v>1</v>
      </c>
      <c r="I3800" t="str">
        <f>VLOOKUP($H3800,Neighborhoods!$A:$C,2,0)</f>
        <v>Bronx</v>
      </c>
      <c r="J3800" t="str">
        <f>VLOOKUP($H3800,Neighborhoods!$A:$C,3,0)</f>
        <v>Allerton</v>
      </c>
      <c r="K3800" t="s">
        <v>1</v>
      </c>
      <c r="L3800" t="str">
        <f t="shared" si="236"/>
        <v>Yes</v>
      </c>
      <c r="M3800">
        <v>2</v>
      </c>
      <c r="N3800" t="str" cm="1">
        <f t="array" ref="N3800">_xlfn.IFS(M3800&lt;=2,"Small",M3800&lt;=5,"Medium",M3800&gt;5,"Large")</f>
        <v>Small</v>
      </c>
      <c r="O3800" s="50">
        <v>123</v>
      </c>
      <c r="P3800" s="67">
        <f t="shared" si="237"/>
        <v>0.03</v>
      </c>
      <c r="Q3800" s="52">
        <v>4.9800000000000004</v>
      </c>
      <c r="R3800" s="52" t="str" cm="1">
        <f t="array" ref="R3800">_xlfn.IFS(ROUND(Q3800,0)=5,"Excellent",ROUND(Q3800,0)=4,"Good",ROUND(Q3800,0)=3,"Ok",ROUND(Q3800,0)&lt;3,"Bad")</f>
        <v>Excellent</v>
      </c>
      <c r="S3800">
        <v>61</v>
      </c>
      <c r="T3800" t="str">
        <f t="shared" si="238"/>
        <v>No</v>
      </c>
      <c r="U3800" s="65">
        <v>43346</v>
      </c>
      <c r="V3800" s="65">
        <v>44027</v>
      </c>
      <c r="W3800">
        <v>1</v>
      </c>
      <c r="X3800" t="str">
        <f t="shared" si="239"/>
        <v>Active</v>
      </c>
      <c r="Y3800" t="s">
        <v>15616</v>
      </c>
    </row>
    <row r="3801" spans="1:25" x14ac:dyDescent="0.25">
      <c r="A3801">
        <v>3800</v>
      </c>
      <c r="B3801" t="s">
        <v>13220</v>
      </c>
      <c r="C3801">
        <v>550</v>
      </c>
      <c r="D3801" t="str">
        <f>VLOOKUP($C3801,Hosts!$A:$O,10,0)</f>
        <v>New York</v>
      </c>
      <c r="E3801" s="67">
        <f>INDEX(Hosts!$A:$O,MATCH(Places!$C3801,Hosts!$A:$A,0),MATCH(Places!E$1,Hosts!$1:$1,0))</f>
        <v>1</v>
      </c>
      <c r="F3801" s="67">
        <f>INDEX(Hosts!$A:$O,MATCH(Places!$C3801,Hosts!$A:$A,0),MATCH(Places!F$1,Hosts!$1:$1,0))</f>
        <v>0.8</v>
      </c>
      <c r="G3801" s="67" t="str">
        <f>INDEX(Hosts!$A:$O,MATCH(Places!$C3801,Hosts!$A:$A,0),MATCH(Places!G$1,Hosts!$1:$1,0))</f>
        <v>Yes</v>
      </c>
      <c r="H3801">
        <v>11</v>
      </c>
      <c r="I3801" t="str">
        <f>VLOOKUP($H3801,Neighborhoods!$A:$C,2,0)</f>
        <v>Brooklyn</v>
      </c>
      <c r="J3801" t="str">
        <f>VLOOKUP($H3801,Neighborhoods!$A:$C,3,0)</f>
        <v>Greenpoint</v>
      </c>
      <c r="K3801" t="s">
        <v>11822</v>
      </c>
      <c r="L3801" t="str">
        <f t="shared" si="236"/>
        <v>No</v>
      </c>
      <c r="M3801">
        <v>2</v>
      </c>
      <c r="N3801" t="str" cm="1">
        <f t="array" ref="N3801">_xlfn.IFS(M3801&lt;=2,"Small",M3801&lt;=5,"Medium",M3801&gt;5,"Large")</f>
        <v>Small</v>
      </c>
      <c r="O3801" s="50">
        <v>195</v>
      </c>
      <c r="P3801" s="67">
        <f t="shared" si="237"/>
        <v>0.03</v>
      </c>
      <c r="Q3801" s="52">
        <v>5</v>
      </c>
      <c r="R3801" s="52" t="str" cm="1">
        <f t="array" ref="R3801">_xlfn.IFS(ROUND(Q3801,0)=5,"Excellent",ROUND(Q3801,0)=4,"Good",ROUND(Q3801,0)=3,"Ok",ROUND(Q3801,0)&lt;3,"Bad")</f>
        <v>Excellent</v>
      </c>
      <c r="S3801">
        <v>15</v>
      </c>
      <c r="T3801" t="str">
        <f t="shared" si="238"/>
        <v>No</v>
      </c>
      <c r="U3801" s="65">
        <v>43309</v>
      </c>
      <c r="V3801" s="65">
        <v>43990</v>
      </c>
      <c r="W3801">
        <v>0</v>
      </c>
      <c r="X3801" t="str">
        <f t="shared" si="239"/>
        <v>Inactive</v>
      </c>
      <c r="Y3801" t="s">
        <v>15616</v>
      </c>
    </row>
    <row r="3802" spans="1:25" x14ac:dyDescent="0.25">
      <c r="A3802">
        <v>3801</v>
      </c>
      <c r="B3802" t="s">
        <v>2720</v>
      </c>
      <c r="C3802">
        <v>3393</v>
      </c>
      <c r="D3802" t="str">
        <f>VLOOKUP($C3802,Hosts!$A:$O,10,0)</f>
        <v>New York</v>
      </c>
      <c r="E3802" s="67">
        <f>INDEX(Hosts!$A:$O,MATCH(Places!$C3802,Hosts!$A:$A,0),MATCH(Places!E$1,Hosts!$1:$1,0))</f>
        <v>1</v>
      </c>
      <c r="F3802" s="67">
        <f>INDEX(Hosts!$A:$O,MATCH(Places!$C3802,Hosts!$A:$A,0),MATCH(Places!F$1,Hosts!$1:$1,0))</f>
        <v>1</v>
      </c>
      <c r="G3802" s="67" t="str">
        <f>INDEX(Hosts!$A:$O,MATCH(Places!$C3802,Hosts!$A:$A,0),MATCH(Places!G$1,Hosts!$1:$1,0))</f>
        <v>Yes</v>
      </c>
      <c r="H3802">
        <v>24</v>
      </c>
      <c r="I3802" t="str">
        <f>VLOOKUP($H3802,Neighborhoods!$A:$C,2,0)</f>
        <v>Queens</v>
      </c>
      <c r="J3802" t="str">
        <f>VLOOKUP($H3802,Neighborhoods!$A:$C,3,0)</f>
        <v>Long Island City</v>
      </c>
      <c r="K3802" t="s">
        <v>11822</v>
      </c>
      <c r="L3802" t="str">
        <f t="shared" si="236"/>
        <v>No</v>
      </c>
      <c r="M3802">
        <v>7</v>
      </c>
      <c r="N3802" t="str" cm="1">
        <f t="array" ref="N3802">_xlfn.IFS(M3802&lt;=2,"Small",M3802&lt;=5,"Medium",M3802&gt;5,"Large")</f>
        <v>Large</v>
      </c>
      <c r="O3802" s="50">
        <v>240</v>
      </c>
      <c r="P3802" s="67">
        <f t="shared" si="237"/>
        <v>0.04</v>
      </c>
      <c r="Q3802" s="52">
        <v>4.9800000000000004</v>
      </c>
      <c r="R3802" s="52" t="str" cm="1">
        <f t="array" ref="R3802">_xlfn.IFS(ROUND(Q3802,0)=5,"Excellent",ROUND(Q3802,0)=4,"Good",ROUND(Q3802,0)=3,"Ok",ROUND(Q3802,0)&lt;3,"Bad")</f>
        <v>Excellent</v>
      </c>
      <c r="S3802">
        <v>53</v>
      </c>
      <c r="T3802" t="str">
        <f t="shared" si="238"/>
        <v>No</v>
      </c>
      <c r="U3802" s="65">
        <v>43300</v>
      </c>
      <c r="V3802" s="65">
        <v>43891</v>
      </c>
      <c r="W3802">
        <v>164</v>
      </c>
      <c r="X3802" t="str">
        <f t="shared" si="239"/>
        <v>Active</v>
      </c>
      <c r="Y3802" t="s">
        <v>15616</v>
      </c>
    </row>
    <row r="3803" spans="1:25" x14ac:dyDescent="0.25">
      <c r="A3803">
        <v>3802</v>
      </c>
      <c r="B3803" t="s">
        <v>2721</v>
      </c>
      <c r="C3803">
        <v>3547</v>
      </c>
      <c r="D3803" t="str">
        <f>VLOOKUP($C3803,Hosts!$A:$O,10,0)</f>
        <v>New York</v>
      </c>
      <c r="E3803" s="67">
        <f>INDEX(Hosts!$A:$O,MATCH(Places!$C3803,Hosts!$A:$A,0),MATCH(Places!E$1,Hosts!$1:$1,0))</f>
        <v>1</v>
      </c>
      <c r="F3803" s="67">
        <f>INDEX(Hosts!$A:$O,MATCH(Places!$C3803,Hosts!$A:$A,0),MATCH(Places!F$1,Hosts!$1:$1,0))</f>
        <v>1</v>
      </c>
      <c r="G3803" s="67" t="str">
        <f>INDEX(Hosts!$A:$O,MATCH(Places!$C3803,Hosts!$A:$A,0),MATCH(Places!G$1,Hosts!$1:$1,0))</f>
        <v>No</v>
      </c>
      <c r="H3803">
        <v>1</v>
      </c>
      <c r="I3803" t="str">
        <f>VLOOKUP($H3803,Neighborhoods!$A:$C,2,0)</f>
        <v>Bronx</v>
      </c>
      <c r="J3803" t="str">
        <f>VLOOKUP($H3803,Neighborhoods!$A:$C,3,0)</f>
        <v>Allerton</v>
      </c>
      <c r="K3803" t="s">
        <v>1</v>
      </c>
      <c r="L3803" t="str">
        <f t="shared" si="236"/>
        <v>Yes</v>
      </c>
      <c r="M3803">
        <v>2</v>
      </c>
      <c r="N3803" t="str" cm="1">
        <f t="array" ref="N3803">_xlfn.IFS(M3803&lt;=2,"Small",M3803&lt;=5,"Medium",M3803&gt;5,"Large")</f>
        <v>Small</v>
      </c>
      <c r="O3803" s="50">
        <v>42</v>
      </c>
      <c r="P3803" s="67">
        <f t="shared" si="237"/>
        <v>0.03</v>
      </c>
      <c r="Q3803" s="52">
        <v>4.9800000000000004</v>
      </c>
      <c r="R3803" s="52" t="str" cm="1">
        <f t="array" ref="R3803">_xlfn.IFS(ROUND(Q3803,0)=5,"Excellent",ROUND(Q3803,0)=4,"Good",ROUND(Q3803,0)=3,"Ok",ROUND(Q3803,0)&lt;3,"Bad")</f>
        <v>Excellent</v>
      </c>
      <c r="S3803">
        <v>59</v>
      </c>
      <c r="T3803" t="str">
        <f t="shared" si="238"/>
        <v>No</v>
      </c>
      <c r="U3803" s="65">
        <v>43303</v>
      </c>
      <c r="V3803" s="65">
        <v>44037</v>
      </c>
      <c r="W3803">
        <v>0</v>
      </c>
      <c r="X3803" t="str">
        <f t="shared" si="239"/>
        <v>Inactive</v>
      </c>
      <c r="Y3803" t="s">
        <v>15616</v>
      </c>
    </row>
    <row r="3804" spans="1:25" x14ac:dyDescent="0.25">
      <c r="A3804">
        <v>3803</v>
      </c>
      <c r="B3804" t="s">
        <v>13458</v>
      </c>
      <c r="C3804">
        <v>3547</v>
      </c>
      <c r="D3804" t="str">
        <f>VLOOKUP($C3804,Hosts!$A:$O,10,0)</f>
        <v>New York</v>
      </c>
      <c r="E3804" s="67">
        <f>INDEX(Hosts!$A:$O,MATCH(Places!$C3804,Hosts!$A:$A,0),MATCH(Places!E$1,Hosts!$1:$1,0))</f>
        <v>1</v>
      </c>
      <c r="F3804" s="67">
        <f>INDEX(Hosts!$A:$O,MATCH(Places!$C3804,Hosts!$A:$A,0),MATCH(Places!F$1,Hosts!$1:$1,0))</f>
        <v>1</v>
      </c>
      <c r="G3804" s="67" t="str">
        <f>INDEX(Hosts!$A:$O,MATCH(Places!$C3804,Hosts!$A:$A,0),MATCH(Places!G$1,Hosts!$1:$1,0))</f>
        <v>No</v>
      </c>
      <c r="H3804">
        <v>1</v>
      </c>
      <c r="I3804" t="str">
        <f>VLOOKUP($H3804,Neighborhoods!$A:$C,2,0)</f>
        <v>Bronx</v>
      </c>
      <c r="J3804" t="str">
        <f>VLOOKUP($H3804,Neighborhoods!$A:$C,3,0)</f>
        <v>Allerton</v>
      </c>
      <c r="K3804" t="s">
        <v>1</v>
      </c>
      <c r="L3804" t="str">
        <f t="shared" si="236"/>
        <v>Yes</v>
      </c>
      <c r="M3804">
        <v>7</v>
      </c>
      <c r="N3804" t="str" cm="1">
        <f t="array" ref="N3804">_xlfn.IFS(M3804&lt;=2,"Small",M3804&lt;=5,"Medium",M3804&gt;5,"Large")</f>
        <v>Large</v>
      </c>
      <c r="O3804" s="50">
        <v>45</v>
      </c>
      <c r="P3804" s="67">
        <f t="shared" si="237"/>
        <v>0.03</v>
      </c>
      <c r="Q3804" s="52">
        <v>4.97</v>
      </c>
      <c r="R3804" s="52" t="str" cm="1">
        <f t="array" ref="R3804">_xlfn.IFS(ROUND(Q3804,0)=5,"Excellent",ROUND(Q3804,0)=4,"Good",ROUND(Q3804,0)=3,"Ok",ROUND(Q3804,0)&lt;3,"Bad")</f>
        <v>Excellent</v>
      </c>
      <c r="S3804">
        <v>63</v>
      </c>
      <c r="T3804" t="str">
        <f t="shared" si="238"/>
        <v>No</v>
      </c>
      <c r="U3804" s="65">
        <v>43303</v>
      </c>
      <c r="V3804" s="65">
        <v>44051</v>
      </c>
      <c r="W3804">
        <v>0</v>
      </c>
      <c r="X3804" t="str">
        <f t="shared" si="239"/>
        <v>Inactive</v>
      </c>
      <c r="Y3804" t="s">
        <v>15616</v>
      </c>
    </row>
    <row r="3805" spans="1:25" x14ac:dyDescent="0.25">
      <c r="A3805">
        <v>3804</v>
      </c>
      <c r="B3805" t="s">
        <v>2722</v>
      </c>
      <c r="C3805">
        <v>192</v>
      </c>
      <c r="D3805" t="str">
        <f>VLOOKUP($C3805,Hosts!$A:$O,10,0)</f>
        <v>New York</v>
      </c>
      <c r="E3805" s="67">
        <f>INDEX(Hosts!$A:$O,MATCH(Places!$C3805,Hosts!$A:$A,0),MATCH(Places!E$1,Hosts!$1:$1,0))</f>
        <v>1</v>
      </c>
      <c r="F3805" s="67">
        <f>INDEX(Hosts!$A:$O,MATCH(Places!$C3805,Hosts!$A:$A,0),MATCH(Places!F$1,Hosts!$1:$1,0))</f>
        <v>0.9</v>
      </c>
      <c r="G3805" s="67" t="str">
        <f>INDEX(Hosts!$A:$O,MATCH(Places!$C3805,Hosts!$A:$A,0),MATCH(Places!G$1,Hosts!$1:$1,0))</f>
        <v>No</v>
      </c>
      <c r="H3805">
        <v>15</v>
      </c>
      <c r="I3805" t="str">
        <f>VLOOKUP($H3805,Neighborhoods!$A:$C,2,0)</f>
        <v>Manhattan</v>
      </c>
      <c r="J3805" t="str">
        <f>VLOOKUP($H3805,Neighborhoods!$A:$C,3,0)</f>
        <v>East Village</v>
      </c>
      <c r="K3805" t="s">
        <v>11822</v>
      </c>
      <c r="L3805" t="str">
        <f t="shared" si="236"/>
        <v>No</v>
      </c>
      <c r="M3805">
        <v>2</v>
      </c>
      <c r="N3805" t="str" cm="1">
        <f t="array" ref="N3805">_xlfn.IFS(M3805&lt;=2,"Small",M3805&lt;=5,"Medium",M3805&gt;5,"Large")</f>
        <v>Small</v>
      </c>
      <c r="O3805" s="50">
        <v>199</v>
      </c>
      <c r="P3805" s="67">
        <f t="shared" si="237"/>
        <v>0.03</v>
      </c>
      <c r="Q3805" s="52">
        <v>4.8099999999999996</v>
      </c>
      <c r="R3805" s="52" t="str" cm="1">
        <f t="array" ref="R3805">_xlfn.IFS(ROUND(Q3805,0)=5,"Excellent",ROUND(Q3805,0)=4,"Good",ROUND(Q3805,0)=3,"Ok",ROUND(Q3805,0)&lt;3,"Bad")</f>
        <v>Excellent</v>
      </c>
      <c r="S3805">
        <v>21</v>
      </c>
      <c r="T3805" t="str">
        <f t="shared" si="238"/>
        <v>No</v>
      </c>
      <c r="U3805" s="65">
        <v>43317</v>
      </c>
      <c r="V3805" s="65">
        <v>43833</v>
      </c>
      <c r="W3805">
        <v>0</v>
      </c>
      <c r="X3805" t="str">
        <f t="shared" si="239"/>
        <v>Inactive</v>
      </c>
      <c r="Y3805" t="s">
        <v>15615</v>
      </c>
    </row>
    <row r="3806" spans="1:25" x14ac:dyDescent="0.25">
      <c r="A3806">
        <v>3805</v>
      </c>
      <c r="B3806" t="s">
        <v>2723</v>
      </c>
      <c r="C3806">
        <v>1678</v>
      </c>
      <c r="D3806" t="str">
        <f>VLOOKUP($C3806,Hosts!$A:$O,10,0)</f>
        <v>New York</v>
      </c>
      <c r="E3806" s="67">
        <f>INDEX(Hosts!$A:$O,MATCH(Places!$C3806,Hosts!$A:$A,0),MATCH(Places!E$1,Hosts!$1:$1,0))</f>
        <v>1</v>
      </c>
      <c r="F3806" s="67">
        <f>INDEX(Hosts!$A:$O,MATCH(Places!$C3806,Hosts!$A:$A,0),MATCH(Places!F$1,Hosts!$1:$1,0))</f>
        <v>0.86</v>
      </c>
      <c r="G3806" s="67" t="str">
        <f>INDEX(Hosts!$A:$O,MATCH(Places!$C3806,Hosts!$A:$A,0),MATCH(Places!G$1,Hosts!$1:$1,0))</f>
        <v>Yes</v>
      </c>
      <c r="H3806">
        <v>9</v>
      </c>
      <c r="I3806" t="str">
        <f>VLOOKUP($H3806,Neighborhoods!$A:$C,2,0)</f>
        <v>Brooklyn</v>
      </c>
      <c r="J3806" t="str">
        <f>VLOOKUP($H3806,Neighborhoods!$A:$C,3,0)</f>
        <v>Crown Heights</v>
      </c>
      <c r="K3806" t="s">
        <v>11822</v>
      </c>
      <c r="L3806" t="str">
        <f t="shared" si="236"/>
        <v>No</v>
      </c>
      <c r="M3806">
        <v>4</v>
      </c>
      <c r="N3806" t="str" cm="1">
        <f t="array" ref="N3806">_xlfn.IFS(M3806&lt;=2,"Small",M3806&lt;=5,"Medium",M3806&gt;5,"Large")</f>
        <v>Medium</v>
      </c>
      <c r="O3806" s="50">
        <v>113</v>
      </c>
      <c r="P3806" s="67">
        <f t="shared" si="237"/>
        <v>0.03</v>
      </c>
      <c r="Q3806" s="52">
        <v>4.91</v>
      </c>
      <c r="R3806" s="52" t="str" cm="1">
        <f t="array" ref="R3806">_xlfn.IFS(ROUND(Q3806,0)=5,"Excellent",ROUND(Q3806,0)=4,"Good",ROUND(Q3806,0)=3,"Ok",ROUND(Q3806,0)&lt;3,"Bad")</f>
        <v>Excellent</v>
      </c>
      <c r="S3806">
        <v>58</v>
      </c>
      <c r="T3806" t="str">
        <f t="shared" si="238"/>
        <v>No</v>
      </c>
      <c r="U3806" s="65">
        <v>43325</v>
      </c>
      <c r="V3806" s="65">
        <v>43967</v>
      </c>
      <c r="W3806">
        <v>120</v>
      </c>
      <c r="X3806" t="str">
        <f t="shared" si="239"/>
        <v>Active</v>
      </c>
      <c r="Y3806" t="s">
        <v>15615</v>
      </c>
    </row>
    <row r="3807" spans="1:25" x14ac:dyDescent="0.25">
      <c r="A3807">
        <v>3806</v>
      </c>
      <c r="B3807" t="s">
        <v>2724</v>
      </c>
      <c r="C3807">
        <v>1677</v>
      </c>
      <c r="D3807" t="str">
        <f>VLOOKUP($C3807,Hosts!$A:$O,10,0)</f>
        <v>New York</v>
      </c>
      <c r="E3807" s="67">
        <f>INDEX(Hosts!$A:$O,MATCH(Places!$C3807,Hosts!$A:$A,0),MATCH(Places!E$1,Hosts!$1:$1,0))</f>
        <v>1</v>
      </c>
      <c r="F3807" s="67">
        <f>INDEX(Hosts!$A:$O,MATCH(Places!$C3807,Hosts!$A:$A,0),MATCH(Places!F$1,Hosts!$1:$1,0))</f>
        <v>0.97</v>
      </c>
      <c r="G3807" s="67" t="str">
        <f>INDEX(Hosts!$A:$O,MATCH(Places!$C3807,Hosts!$A:$A,0),MATCH(Places!G$1,Hosts!$1:$1,0))</f>
        <v>Yes</v>
      </c>
      <c r="H3807">
        <v>8</v>
      </c>
      <c r="I3807" t="str">
        <f>VLOOKUP($H3807,Neighborhoods!$A:$C,2,0)</f>
        <v>Brooklyn</v>
      </c>
      <c r="J3807" t="str">
        <f>VLOOKUP($H3807,Neighborhoods!$A:$C,3,0)</f>
        <v>Bushwick</v>
      </c>
      <c r="K3807" t="s">
        <v>1</v>
      </c>
      <c r="L3807" t="str">
        <f t="shared" si="236"/>
        <v>Yes</v>
      </c>
      <c r="M3807">
        <v>3</v>
      </c>
      <c r="N3807" t="str" cm="1">
        <f t="array" ref="N3807">_xlfn.IFS(M3807&lt;=2,"Small",M3807&lt;=5,"Medium",M3807&gt;5,"Large")</f>
        <v>Medium</v>
      </c>
      <c r="O3807" s="50">
        <v>84</v>
      </c>
      <c r="P3807" s="67">
        <f t="shared" si="237"/>
        <v>0.03</v>
      </c>
      <c r="Q3807" s="52">
        <v>4.82</v>
      </c>
      <c r="R3807" s="52" t="str" cm="1">
        <f t="array" ref="R3807">_xlfn.IFS(ROUND(Q3807,0)=5,"Excellent",ROUND(Q3807,0)=4,"Good",ROUND(Q3807,0)=3,"Ok",ROUND(Q3807,0)&lt;3,"Bad")</f>
        <v>Excellent</v>
      </c>
      <c r="S3807">
        <v>73</v>
      </c>
      <c r="T3807" t="str">
        <f t="shared" si="238"/>
        <v>No</v>
      </c>
      <c r="U3807" s="65">
        <v>43288</v>
      </c>
      <c r="V3807" s="65">
        <v>43868</v>
      </c>
      <c r="W3807">
        <v>365</v>
      </c>
      <c r="X3807" t="str">
        <f t="shared" si="239"/>
        <v>Active</v>
      </c>
      <c r="Y3807" t="s">
        <v>15615</v>
      </c>
    </row>
    <row r="3808" spans="1:25" x14ac:dyDescent="0.25">
      <c r="A3808">
        <v>3807</v>
      </c>
      <c r="B3808" t="s">
        <v>2725</v>
      </c>
      <c r="C3808">
        <v>3588</v>
      </c>
      <c r="D3808" t="str">
        <f>VLOOKUP($C3808,Hosts!$A:$O,10,0)</f>
        <v>New York</v>
      </c>
      <c r="E3808" s="67">
        <f>INDEX(Hosts!$A:$O,MATCH(Places!$C3808,Hosts!$A:$A,0),MATCH(Places!E$1,Hosts!$1:$1,0))</f>
        <v>0</v>
      </c>
      <c r="F3808" s="67">
        <f>INDEX(Hosts!$A:$O,MATCH(Places!$C3808,Hosts!$A:$A,0),MATCH(Places!F$1,Hosts!$1:$1,0))</f>
        <v>1</v>
      </c>
      <c r="G3808" s="67" t="str">
        <f>INDEX(Hosts!$A:$O,MATCH(Places!$C3808,Hosts!$A:$A,0),MATCH(Places!G$1,Hosts!$1:$1,0))</f>
        <v>No</v>
      </c>
      <c r="H3808">
        <v>16</v>
      </c>
      <c r="I3808" t="str">
        <f>VLOOKUP($H3808,Neighborhoods!$A:$C,2,0)</f>
        <v>Manhattan</v>
      </c>
      <c r="J3808" t="str">
        <f>VLOOKUP($H3808,Neighborhoods!$A:$C,3,0)</f>
        <v>Harlem</v>
      </c>
      <c r="K3808" t="s">
        <v>11822</v>
      </c>
      <c r="L3808" t="str">
        <f t="shared" si="236"/>
        <v>No</v>
      </c>
      <c r="M3808">
        <v>2</v>
      </c>
      <c r="N3808" t="str" cm="1">
        <f t="array" ref="N3808">_xlfn.IFS(M3808&lt;=2,"Small",M3808&lt;=5,"Medium",M3808&gt;5,"Large")</f>
        <v>Small</v>
      </c>
      <c r="O3808" s="50">
        <v>125</v>
      </c>
      <c r="P3808" s="67">
        <f t="shared" si="237"/>
        <v>0.03</v>
      </c>
      <c r="Q3808" s="52">
        <v>4.63</v>
      </c>
      <c r="R3808" s="52" t="str" cm="1">
        <f t="array" ref="R3808">_xlfn.IFS(ROUND(Q3808,0)=5,"Excellent",ROUND(Q3808,0)=4,"Good",ROUND(Q3808,0)=3,"Ok",ROUND(Q3808,0)&lt;3,"Bad")</f>
        <v>Excellent</v>
      </c>
      <c r="S3808">
        <v>83</v>
      </c>
      <c r="T3808" t="str">
        <f t="shared" si="238"/>
        <v>No</v>
      </c>
      <c r="U3808" s="65">
        <v>43299</v>
      </c>
      <c r="V3808" s="65">
        <v>43904</v>
      </c>
      <c r="W3808">
        <v>150</v>
      </c>
      <c r="X3808" t="str">
        <f t="shared" si="239"/>
        <v>Active</v>
      </c>
      <c r="Y3808" t="s">
        <v>15616</v>
      </c>
    </row>
    <row r="3809" spans="1:25" x14ac:dyDescent="0.25">
      <c r="A3809">
        <v>3808</v>
      </c>
      <c r="B3809" t="s">
        <v>2726</v>
      </c>
      <c r="C3809">
        <v>3415</v>
      </c>
      <c r="D3809" t="str">
        <f>VLOOKUP($C3809,Hosts!$A:$O,10,0)</f>
        <v>New York</v>
      </c>
      <c r="E3809" s="67">
        <f>INDEX(Hosts!$A:$O,MATCH(Places!$C3809,Hosts!$A:$A,0),MATCH(Places!E$1,Hosts!$1:$1,0))</f>
        <v>1</v>
      </c>
      <c r="F3809" s="67">
        <f>INDEX(Hosts!$A:$O,MATCH(Places!$C3809,Hosts!$A:$A,0),MATCH(Places!F$1,Hosts!$1:$1,0))</f>
        <v>1</v>
      </c>
      <c r="G3809" s="67" t="str">
        <f>INDEX(Hosts!$A:$O,MATCH(Places!$C3809,Hosts!$A:$A,0),MATCH(Places!G$1,Hosts!$1:$1,0))</f>
        <v>No</v>
      </c>
      <c r="H3809">
        <v>21</v>
      </c>
      <c r="I3809" t="str">
        <f>VLOOKUP($H3809,Neighborhoods!$A:$C,2,0)</f>
        <v>Queens</v>
      </c>
      <c r="J3809" t="str">
        <f>VLOOKUP($H3809,Neighborhoods!$A:$C,3,0)</f>
        <v>Astoria</v>
      </c>
      <c r="K3809" t="s">
        <v>1</v>
      </c>
      <c r="L3809" t="str">
        <f t="shared" si="236"/>
        <v>Yes</v>
      </c>
      <c r="M3809">
        <v>2</v>
      </c>
      <c r="N3809" t="str" cm="1">
        <f t="array" ref="N3809">_xlfn.IFS(M3809&lt;=2,"Small",M3809&lt;=5,"Medium",M3809&gt;5,"Large")</f>
        <v>Small</v>
      </c>
      <c r="O3809" s="50">
        <v>49</v>
      </c>
      <c r="P3809" s="67">
        <f t="shared" si="237"/>
        <v>0.03</v>
      </c>
      <c r="Q3809" s="52">
        <v>4.7300000000000004</v>
      </c>
      <c r="R3809" s="52" t="str" cm="1">
        <f t="array" ref="R3809">_xlfn.IFS(ROUND(Q3809,0)=5,"Excellent",ROUND(Q3809,0)=4,"Good",ROUND(Q3809,0)=3,"Ok",ROUND(Q3809,0)&lt;3,"Bad")</f>
        <v>Excellent</v>
      </c>
      <c r="S3809">
        <v>40</v>
      </c>
      <c r="T3809" t="str">
        <f t="shared" si="238"/>
        <v>No</v>
      </c>
      <c r="U3809" s="65">
        <v>43316</v>
      </c>
      <c r="V3809" s="65">
        <v>43877</v>
      </c>
      <c r="W3809">
        <v>364</v>
      </c>
      <c r="X3809" t="str">
        <f t="shared" si="239"/>
        <v>Active</v>
      </c>
      <c r="Y3809" t="s">
        <v>15616</v>
      </c>
    </row>
    <row r="3810" spans="1:25" x14ac:dyDescent="0.25">
      <c r="A3810">
        <v>3809</v>
      </c>
      <c r="B3810" t="s">
        <v>2727</v>
      </c>
      <c r="C3810">
        <v>2657</v>
      </c>
      <c r="D3810" t="str">
        <f>VLOOKUP($C3810,Hosts!$A:$O,10,0)</f>
        <v>New York</v>
      </c>
      <c r="E3810" s="67">
        <f>INDEX(Hosts!$A:$O,MATCH(Places!$C3810,Hosts!$A:$A,0),MATCH(Places!E$1,Hosts!$1:$1,0))</f>
        <v>0.8</v>
      </c>
      <c r="F3810" s="67">
        <f>INDEX(Hosts!$A:$O,MATCH(Places!$C3810,Hosts!$A:$A,0),MATCH(Places!F$1,Hosts!$1:$1,0))</f>
        <v>0.76</v>
      </c>
      <c r="G3810" s="67" t="str">
        <f>INDEX(Hosts!$A:$O,MATCH(Places!$C3810,Hosts!$A:$A,0),MATCH(Places!G$1,Hosts!$1:$1,0))</f>
        <v>No</v>
      </c>
      <c r="H3810">
        <v>16</v>
      </c>
      <c r="I3810" t="str">
        <f>VLOOKUP($H3810,Neighborhoods!$A:$C,2,0)</f>
        <v>Manhattan</v>
      </c>
      <c r="J3810" t="str">
        <f>VLOOKUP($H3810,Neighborhoods!$A:$C,3,0)</f>
        <v>Harlem</v>
      </c>
      <c r="K3810" t="s">
        <v>11822</v>
      </c>
      <c r="L3810" t="str">
        <f t="shared" si="236"/>
        <v>No</v>
      </c>
      <c r="M3810">
        <v>8</v>
      </c>
      <c r="N3810" t="str" cm="1">
        <f t="array" ref="N3810">_xlfn.IFS(M3810&lt;=2,"Small",M3810&lt;=5,"Medium",M3810&gt;5,"Large")</f>
        <v>Large</v>
      </c>
      <c r="O3810" s="50">
        <v>300</v>
      </c>
      <c r="P3810" s="67">
        <f t="shared" si="237"/>
        <v>0.04</v>
      </c>
      <c r="Q3810" s="52">
        <v>4.3</v>
      </c>
      <c r="R3810" s="52" t="str" cm="1">
        <f t="array" ref="R3810">_xlfn.IFS(ROUND(Q3810,0)=5,"Excellent",ROUND(Q3810,0)=4,"Good",ROUND(Q3810,0)=3,"Ok",ROUND(Q3810,0)&lt;3,"Bad")</f>
        <v>Good</v>
      </c>
      <c r="S3810">
        <v>27</v>
      </c>
      <c r="T3810" t="str">
        <f t="shared" si="238"/>
        <v>No</v>
      </c>
      <c r="U3810" s="65">
        <v>43304</v>
      </c>
      <c r="V3810" s="65">
        <v>43874</v>
      </c>
      <c r="W3810">
        <v>364</v>
      </c>
      <c r="X3810" t="str">
        <f t="shared" si="239"/>
        <v>Active</v>
      </c>
      <c r="Y3810" t="s">
        <v>15615</v>
      </c>
    </row>
    <row r="3811" spans="1:25" x14ac:dyDescent="0.25">
      <c r="A3811">
        <v>3810</v>
      </c>
      <c r="B3811" t="s">
        <v>13656</v>
      </c>
      <c r="C3811">
        <v>3415</v>
      </c>
      <c r="D3811" t="str">
        <f>VLOOKUP($C3811,Hosts!$A:$O,10,0)</f>
        <v>New York</v>
      </c>
      <c r="E3811" s="67">
        <f>INDEX(Hosts!$A:$O,MATCH(Places!$C3811,Hosts!$A:$A,0),MATCH(Places!E$1,Hosts!$1:$1,0))</f>
        <v>1</v>
      </c>
      <c r="F3811" s="67">
        <f>INDEX(Hosts!$A:$O,MATCH(Places!$C3811,Hosts!$A:$A,0),MATCH(Places!F$1,Hosts!$1:$1,0))</f>
        <v>1</v>
      </c>
      <c r="G3811" s="67" t="str">
        <f>INDEX(Hosts!$A:$O,MATCH(Places!$C3811,Hosts!$A:$A,0),MATCH(Places!G$1,Hosts!$1:$1,0))</f>
        <v>No</v>
      </c>
      <c r="H3811">
        <v>21</v>
      </c>
      <c r="I3811" t="str">
        <f>VLOOKUP($H3811,Neighborhoods!$A:$C,2,0)</f>
        <v>Queens</v>
      </c>
      <c r="J3811" t="str">
        <f>VLOOKUP($H3811,Neighborhoods!$A:$C,3,0)</f>
        <v>Astoria</v>
      </c>
      <c r="K3811" t="s">
        <v>1</v>
      </c>
      <c r="L3811" t="str">
        <f t="shared" si="236"/>
        <v>Yes</v>
      </c>
      <c r="M3811">
        <v>2</v>
      </c>
      <c r="N3811" t="str" cm="1">
        <f t="array" ref="N3811">_xlfn.IFS(M3811&lt;=2,"Small",M3811&lt;=5,"Medium",M3811&gt;5,"Large")</f>
        <v>Small</v>
      </c>
      <c r="O3811" s="50">
        <v>49</v>
      </c>
      <c r="P3811" s="67">
        <f t="shared" si="237"/>
        <v>0.03</v>
      </c>
      <c r="Q3811" s="52">
        <v>4.8099999999999996</v>
      </c>
      <c r="R3811" s="52" t="str" cm="1">
        <f t="array" ref="R3811">_xlfn.IFS(ROUND(Q3811,0)=5,"Excellent",ROUND(Q3811,0)=4,"Good",ROUND(Q3811,0)=3,"Ok",ROUND(Q3811,0)&lt;3,"Bad")</f>
        <v>Excellent</v>
      </c>
      <c r="S3811">
        <v>47</v>
      </c>
      <c r="T3811" t="str">
        <f t="shared" si="238"/>
        <v>No</v>
      </c>
      <c r="U3811" s="65">
        <v>43311</v>
      </c>
      <c r="V3811" s="65">
        <v>43824</v>
      </c>
      <c r="W3811">
        <v>364</v>
      </c>
      <c r="X3811" t="str">
        <f t="shared" si="239"/>
        <v>Active</v>
      </c>
      <c r="Y3811" t="s">
        <v>15616</v>
      </c>
    </row>
    <row r="3812" spans="1:25" x14ac:dyDescent="0.25">
      <c r="A3812">
        <v>3811</v>
      </c>
      <c r="B3812" t="s">
        <v>2728</v>
      </c>
      <c r="C3812">
        <v>2657</v>
      </c>
      <c r="D3812" t="str">
        <f>VLOOKUP($C3812,Hosts!$A:$O,10,0)</f>
        <v>New York</v>
      </c>
      <c r="E3812" s="67">
        <f>INDEX(Hosts!$A:$O,MATCH(Places!$C3812,Hosts!$A:$A,0),MATCH(Places!E$1,Hosts!$1:$1,0))</f>
        <v>0.8</v>
      </c>
      <c r="F3812" s="67">
        <f>INDEX(Hosts!$A:$O,MATCH(Places!$C3812,Hosts!$A:$A,0),MATCH(Places!F$1,Hosts!$1:$1,0))</f>
        <v>0.76</v>
      </c>
      <c r="G3812" s="67" t="str">
        <f>INDEX(Hosts!$A:$O,MATCH(Places!$C3812,Hosts!$A:$A,0),MATCH(Places!G$1,Hosts!$1:$1,0))</f>
        <v>No</v>
      </c>
      <c r="H3812">
        <v>16</v>
      </c>
      <c r="I3812" t="str">
        <f>VLOOKUP($H3812,Neighborhoods!$A:$C,2,0)</f>
        <v>Manhattan</v>
      </c>
      <c r="J3812" t="str">
        <f>VLOOKUP($H3812,Neighborhoods!$A:$C,3,0)</f>
        <v>Harlem</v>
      </c>
      <c r="K3812" t="s">
        <v>1</v>
      </c>
      <c r="L3812" t="str">
        <f t="shared" si="236"/>
        <v>Yes</v>
      </c>
      <c r="M3812">
        <v>4</v>
      </c>
      <c r="N3812" t="str" cm="1">
        <f t="array" ref="N3812">_xlfn.IFS(M3812&lt;=2,"Small",M3812&lt;=5,"Medium",M3812&gt;5,"Large")</f>
        <v>Medium</v>
      </c>
      <c r="O3812" s="50">
        <v>200</v>
      </c>
      <c r="P3812" s="67">
        <f t="shared" si="237"/>
        <v>0.04</v>
      </c>
      <c r="Q3812" s="52">
        <v>4.75</v>
      </c>
      <c r="R3812" s="52" t="str" cm="1">
        <f t="array" ref="R3812">_xlfn.IFS(ROUND(Q3812,0)=5,"Excellent",ROUND(Q3812,0)=4,"Good",ROUND(Q3812,0)=3,"Ok",ROUND(Q3812,0)&lt;3,"Bad")</f>
        <v>Excellent</v>
      </c>
      <c r="S3812">
        <v>4</v>
      </c>
      <c r="T3812" t="str">
        <f t="shared" si="238"/>
        <v>No</v>
      </c>
      <c r="U3812" s="65">
        <v>43310</v>
      </c>
      <c r="V3812" s="65">
        <v>43728</v>
      </c>
      <c r="W3812">
        <v>364</v>
      </c>
      <c r="X3812" t="str">
        <f t="shared" si="239"/>
        <v>Active</v>
      </c>
      <c r="Y3812" t="s">
        <v>15615</v>
      </c>
    </row>
    <row r="3813" spans="1:25" x14ac:dyDescent="0.25">
      <c r="A3813">
        <v>3812</v>
      </c>
      <c r="B3813" t="s">
        <v>2729</v>
      </c>
      <c r="C3813">
        <v>2462</v>
      </c>
      <c r="D3813" t="str">
        <f>VLOOKUP($C3813,Hosts!$A:$O,10,0)</f>
        <v>New York</v>
      </c>
      <c r="E3813" s="67">
        <f>INDEX(Hosts!$A:$O,MATCH(Places!$C3813,Hosts!$A:$A,0),MATCH(Places!E$1,Hosts!$1:$1,0))</f>
        <v>1</v>
      </c>
      <c r="F3813" s="67">
        <f>INDEX(Hosts!$A:$O,MATCH(Places!$C3813,Hosts!$A:$A,0),MATCH(Places!F$1,Hosts!$1:$1,0))</f>
        <v>0.99</v>
      </c>
      <c r="G3813" s="67" t="str">
        <f>INDEX(Hosts!$A:$O,MATCH(Places!$C3813,Hosts!$A:$A,0),MATCH(Places!G$1,Hosts!$1:$1,0))</f>
        <v>No</v>
      </c>
      <c r="H3813">
        <v>8</v>
      </c>
      <c r="I3813" t="str">
        <f>VLOOKUP($H3813,Neighborhoods!$A:$C,2,0)</f>
        <v>Brooklyn</v>
      </c>
      <c r="J3813" t="str">
        <f>VLOOKUP($H3813,Neighborhoods!$A:$C,3,0)</f>
        <v>Bushwick</v>
      </c>
      <c r="K3813" t="s">
        <v>1</v>
      </c>
      <c r="L3813" t="str">
        <f t="shared" si="236"/>
        <v>Yes</v>
      </c>
      <c r="M3813">
        <v>2</v>
      </c>
      <c r="N3813" t="str" cm="1">
        <f t="array" ref="N3813">_xlfn.IFS(M3813&lt;=2,"Small",M3813&lt;=5,"Medium",M3813&gt;5,"Large")</f>
        <v>Small</v>
      </c>
      <c r="O3813" s="50">
        <v>50</v>
      </c>
      <c r="P3813" s="67">
        <f t="shared" si="237"/>
        <v>0.03</v>
      </c>
      <c r="Q3813" s="52">
        <v>4.83</v>
      </c>
      <c r="R3813" s="52" t="str" cm="1">
        <f t="array" ref="R3813">_xlfn.IFS(ROUND(Q3813,0)=5,"Excellent",ROUND(Q3813,0)=4,"Good",ROUND(Q3813,0)=3,"Ok",ROUND(Q3813,0)&lt;3,"Bad")</f>
        <v>Excellent</v>
      </c>
      <c r="S3813">
        <v>71</v>
      </c>
      <c r="T3813" t="str">
        <f t="shared" si="238"/>
        <v>No</v>
      </c>
      <c r="U3813" s="65">
        <v>43333</v>
      </c>
      <c r="V3813" s="65">
        <v>44036</v>
      </c>
      <c r="W3813">
        <v>12</v>
      </c>
      <c r="X3813" t="str">
        <f t="shared" si="239"/>
        <v>Active</v>
      </c>
      <c r="Y3813" t="s">
        <v>15616</v>
      </c>
    </row>
    <row r="3814" spans="1:25" x14ac:dyDescent="0.25">
      <c r="A3814">
        <v>3813</v>
      </c>
      <c r="B3814" t="s">
        <v>15559</v>
      </c>
      <c r="C3814">
        <v>3544</v>
      </c>
      <c r="D3814" t="str">
        <f>VLOOKUP($C3814,Hosts!$A:$O,10,0)</f>
        <v>New York</v>
      </c>
      <c r="E3814" s="67">
        <f>INDEX(Hosts!$A:$O,MATCH(Places!$C3814,Hosts!$A:$A,0),MATCH(Places!E$1,Hosts!$1:$1,0))</f>
        <v>0.9</v>
      </c>
      <c r="F3814" s="67">
        <f>INDEX(Hosts!$A:$O,MATCH(Places!$C3814,Hosts!$A:$A,0),MATCH(Places!F$1,Hosts!$1:$1,0))</f>
        <v>0.99</v>
      </c>
      <c r="G3814" s="67" t="str">
        <f>INDEX(Hosts!$A:$O,MATCH(Places!$C3814,Hosts!$A:$A,0),MATCH(Places!G$1,Hosts!$1:$1,0))</f>
        <v>No</v>
      </c>
      <c r="H3814">
        <v>13</v>
      </c>
      <c r="I3814" t="str">
        <f>VLOOKUP($H3814,Neighborhoods!$A:$C,2,0)</f>
        <v>Manhattan</v>
      </c>
      <c r="J3814" t="str">
        <f>VLOOKUP($H3814,Neighborhoods!$A:$C,3,0)</f>
        <v>Chelsea</v>
      </c>
      <c r="K3814" t="s">
        <v>1</v>
      </c>
      <c r="L3814" t="str">
        <f t="shared" si="236"/>
        <v>Yes</v>
      </c>
      <c r="M3814">
        <v>2</v>
      </c>
      <c r="N3814" t="str" cm="1">
        <f t="array" ref="N3814">_xlfn.IFS(M3814&lt;=2,"Small",M3814&lt;=5,"Medium",M3814&gt;5,"Large")</f>
        <v>Small</v>
      </c>
      <c r="O3814" s="50">
        <v>150</v>
      </c>
      <c r="P3814" s="67">
        <f t="shared" si="237"/>
        <v>0.03</v>
      </c>
      <c r="Q3814" s="52">
        <v>4.24</v>
      </c>
      <c r="R3814" s="52" t="str" cm="1">
        <f t="array" ref="R3814">_xlfn.IFS(ROUND(Q3814,0)=5,"Excellent",ROUND(Q3814,0)=4,"Good",ROUND(Q3814,0)=3,"Ok",ROUND(Q3814,0)&lt;3,"Bad")</f>
        <v>Good</v>
      </c>
      <c r="S3814">
        <v>17</v>
      </c>
      <c r="T3814" t="str">
        <f t="shared" si="238"/>
        <v>No</v>
      </c>
      <c r="U3814" s="65">
        <v>43324</v>
      </c>
      <c r="V3814" s="65">
        <v>43836</v>
      </c>
      <c r="W3814">
        <v>363</v>
      </c>
      <c r="X3814" t="str">
        <f t="shared" si="239"/>
        <v>Active</v>
      </c>
      <c r="Y3814" t="s">
        <v>15616</v>
      </c>
    </row>
    <row r="3815" spans="1:25" x14ac:dyDescent="0.25">
      <c r="A3815">
        <v>3814</v>
      </c>
      <c r="B3815" t="s">
        <v>14535</v>
      </c>
      <c r="C3815">
        <v>3544</v>
      </c>
      <c r="D3815" t="str">
        <f>VLOOKUP($C3815,Hosts!$A:$O,10,0)</f>
        <v>New York</v>
      </c>
      <c r="E3815" s="67">
        <f>INDEX(Hosts!$A:$O,MATCH(Places!$C3815,Hosts!$A:$A,0),MATCH(Places!E$1,Hosts!$1:$1,0))</f>
        <v>0.9</v>
      </c>
      <c r="F3815" s="67">
        <f>INDEX(Hosts!$A:$O,MATCH(Places!$C3815,Hosts!$A:$A,0),MATCH(Places!F$1,Hosts!$1:$1,0))</f>
        <v>0.99</v>
      </c>
      <c r="G3815" s="67" t="str">
        <f>INDEX(Hosts!$A:$O,MATCH(Places!$C3815,Hosts!$A:$A,0),MATCH(Places!G$1,Hosts!$1:$1,0))</f>
        <v>No</v>
      </c>
      <c r="H3815">
        <v>17</v>
      </c>
      <c r="I3815" t="str">
        <f>VLOOKUP($H3815,Neighborhoods!$A:$C,2,0)</f>
        <v>Manhattan</v>
      </c>
      <c r="J3815" t="str">
        <f>VLOOKUP($H3815,Neighborhoods!$A:$C,3,0)</f>
        <v>Hell's Kitchen</v>
      </c>
      <c r="K3815" t="s">
        <v>1</v>
      </c>
      <c r="L3815" t="str">
        <f t="shared" si="236"/>
        <v>Yes</v>
      </c>
      <c r="M3815">
        <v>2</v>
      </c>
      <c r="N3815" t="str" cm="1">
        <f t="array" ref="N3815">_xlfn.IFS(M3815&lt;=2,"Small",M3815&lt;=5,"Medium",M3815&gt;5,"Large")</f>
        <v>Small</v>
      </c>
      <c r="O3815" s="50">
        <v>75</v>
      </c>
      <c r="P3815" s="67">
        <f t="shared" si="237"/>
        <v>0.03</v>
      </c>
      <c r="Q3815" s="52">
        <v>4.83</v>
      </c>
      <c r="R3815" s="52" t="str" cm="1">
        <f t="array" ref="R3815">_xlfn.IFS(ROUND(Q3815,0)=5,"Excellent",ROUND(Q3815,0)=4,"Good",ROUND(Q3815,0)=3,"Ok",ROUND(Q3815,0)&lt;3,"Bad")</f>
        <v>Excellent</v>
      </c>
      <c r="S3815">
        <v>6</v>
      </c>
      <c r="T3815" t="str">
        <f t="shared" si="238"/>
        <v>No</v>
      </c>
      <c r="U3815" s="65">
        <v>43343</v>
      </c>
      <c r="V3815" s="65">
        <v>43810</v>
      </c>
      <c r="W3815">
        <v>362</v>
      </c>
      <c r="X3815" t="str">
        <f t="shared" si="239"/>
        <v>Active</v>
      </c>
      <c r="Y3815" t="s">
        <v>15616</v>
      </c>
    </row>
    <row r="3816" spans="1:25" x14ac:dyDescent="0.25">
      <c r="A3816">
        <v>3815</v>
      </c>
      <c r="B3816" t="s">
        <v>13924</v>
      </c>
      <c r="C3816">
        <v>3544</v>
      </c>
      <c r="D3816" t="str">
        <f>VLOOKUP($C3816,Hosts!$A:$O,10,0)</f>
        <v>New York</v>
      </c>
      <c r="E3816" s="67">
        <f>INDEX(Hosts!$A:$O,MATCH(Places!$C3816,Hosts!$A:$A,0),MATCH(Places!E$1,Hosts!$1:$1,0))</f>
        <v>0.9</v>
      </c>
      <c r="F3816" s="67">
        <f>INDEX(Hosts!$A:$O,MATCH(Places!$C3816,Hosts!$A:$A,0),MATCH(Places!F$1,Hosts!$1:$1,0))</f>
        <v>0.99</v>
      </c>
      <c r="G3816" s="67" t="str">
        <f>INDEX(Hosts!$A:$O,MATCH(Places!$C3816,Hosts!$A:$A,0),MATCH(Places!G$1,Hosts!$1:$1,0))</f>
        <v>No</v>
      </c>
      <c r="H3816">
        <v>17</v>
      </c>
      <c r="I3816" t="str">
        <f>VLOOKUP($H3816,Neighborhoods!$A:$C,2,0)</f>
        <v>Manhattan</v>
      </c>
      <c r="J3816" t="str">
        <f>VLOOKUP($H3816,Neighborhoods!$A:$C,3,0)</f>
        <v>Hell's Kitchen</v>
      </c>
      <c r="K3816" t="s">
        <v>1</v>
      </c>
      <c r="L3816" t="str">
        <f t="shared" si="236"/>
        <v>Yes</v>
      </c>
      <c r="M3816">
        <v>2</v>
      </c>
      <c r="N3816" t="str" cm="1">
        <f t="array" ref="N3816">_xlfn.IFS(M3816&lt;=2,"Small",M3816&lt;=5,"Medium",M3816&gt;5,"Large")</f>
        <v>Small</v>
      </c>
      <c r="O3816" s="50">
        <v>150</v>
      </c>
      <c r="P3816" s="67">
        <f t="shared" si="237"/>
        <v>0.03</v>
      </c>
      <c r="Q3816" s="52">
        <v>4.1399999999999997</v>
      </c>
      <c r="R3816" s="52" t="str" cm="1">
        <f t="array" ref="R3816">_xlfn.IFS(ROUND(Q3816,0)=5,"Excellent",ROUND(Q3816,0)=4,"Good",ROUND(Q3816,0)=3,"Ok",ROUND(Q3816,0)&lt;3,"Bad")</f>
        <v>Good</v>
      </c>
      <c r="S3816">
        <v>14</v>
      </c>
      <c r="T3816" t="str">
        <f t="shared" si="238"/>
        <v>No</v>
      </c>
      <c r="U3816" s="65">
        <v>43336</v>
      </c>
      <c r="V3816" s="65">
        <v>43831</v>
      </c>
      <c r="W3816">
        <v>365</v>
      </c>
      <c r="X3816" t="str">
        <f t="shared" si="239"/>
        <v>Active</v>
      </c>
      <c r="Y3816" t="s">
        <v>15616</v>
      </c>
    </row>
    <row r="3817" spans="1:25" x14ac:dyDescent="0.25">
      <c r="A3817">
        <v>3816</v>
      </c>
      <c r="B3817" t="s">
        <v>14850</v>
      </c>
      <c r="C3817">
        <v>3430</v>
      </c>
      <c r="D3817" t="str">
        <f>VLOOKUP($C3817,Hosts!$A:$O,10,0)</f>
        <v>New York</v>
      </c>
      <c r="E3817" s="67">
        <f>INDEX(Hosts!$A:$O,MATCH(Places!$C3817,Hosts!$A:$A,0),MATCH(Places!E$1,Hosts!$1:$1,0))</f>
        <v>1</v>
      </c>
      <c r="F3817" s="67">
        <f>INDEX(Hosts!$A:$O,MATCH(Places!$C3817,Hosts!$A:$A,0),MATCH(Places!F$1,Hosts!$1:$1,0))</f>
        <v>1</v>
      </c>
      <c r="G3817" s="67" t="str">
        <f>INDEX(Hosts!$A:$O,MATCH(Places!$C3817,Hosts!$A:$A,0),MATCH(Places!G$1,Hosts!$1:$1,0))</f>
        <v>Yes</v>
      </c>
      <c r="H3817">
        <v>22</v>
      </c>
      <c r="I3817" t="str">
        <f>VLOOKUP($H3817,Neighborhoods!$A:$C,2,0)</f>
        <v>Queens</v>
      </c>
      <c r="J3817" t="str">
        <f>VLOOKUP($H3817,Neighborhoods!$A:$C,3,0)</f>
        <v>Flushing</v>
      </c>
      <c r="K3817" t="s">
        <v>1</v>
      </c>
      <c r="L3817" t="str">
        <f t="shared" si="236"/>
        <v>Yes</v>
      </c>
      <c r="M3817">
        <v>3</v>
      </c>
      <c r="N3817" t="str" cm="1">
        <f t="array" ref="N3817">_xlfn.IFS(M3817&lt;=2,"Small",M3817&lt;=5,"Medium",M3817&gt;5,"Large")</f>
        <v>Medium</v>
      </c>
      <c r="O3817" s="50">
        <v>109</v>
      </c>
      <c r="P3817" s="67">
        <f t="shared" si="237"/>
        <v>0.03</v>
      </c>
      <c r="Q3817" s="52">
        <v>5</v>
      </c>
      <c r="R3817" s="52" t="str" cm="1">
        <f t="array" ref="R3817">_xlfn.IFS(ROUND(Q3817,0)=5,"Excellent",ROUND(Q3817,0)=4,"Good",ROUND(Q3817,0)=3,"Ok",ROUND(Q3817,0)&lt;3,"Bad")</f>
        <v>Excellent</v>
      </c>
      <c r="S3817">
        <v>47</v>
      </c>
      <c r="T3817" t="str">
        <f t="shared" si="238"/>
        <v>No</v>
      </c>
      <c r="U3817" s="65">
        <v>43294</v>
      </c>
      <c r="V3817" s="65">
        <v>43976</v>
      </c>
      <c r="W3817">
        <v>45</v>
      </c>
      <c r="X3817" t="str">
        <f t="shared" si="239"/>
        <v>Active</v>
      </c>
      <c r="Y3817" t="s">
        <v>15615</v>
      </c>
    </row>
    <row r="3818" spans="1:25" x14ac:dyDescent="0.25">
      <c r="A3818">
        <v>3817</v>
      </c>
      <c r="B3818" t="s">
        <v>2730</v>
      </c>
      <c r="C3818">
        <v>2153</v>
      </c>
      <c r="D3818" t="str">
        <f>VLOOKUP($C3818,Hosts!$A:$O,10,0)</f>
        <v>New York</v>
      </c>
      <c r="E3818" s="67">
        <f>INDEX(Hosts!$A:$O,MATCH(Places!$C3818,Hosts!$A:$A,0),MATCH(Places!E$1,Hosts!$1:$1,0))</f>
        <v>0.2</v>
      </c>
      <c r="F3818" s="67">
        <f>INDEX(Hosts!$A:$O,MATCH(Places!$C3818,Hosts!$A:$A,0),MATCH(Places!F$1,Hosts!$1:$1,0))</f>
        <v>0.84</v>
      </c>
      <c r="G3818" s="67" t="str">
        <f>INDEX(Hosts!$A:$O,MATCH(Places!$C3818,Hosts!$A:$A,0),MATCH(Places!G$1,Hosts!$1:$1,0))</f>
        <v>No</v>
      </c>
      <c r="H3818">
        <v>14</v>
      </c>
      <c r="I3818" t="str">
        <f>VLOOKUP($H3818,Neighborhoods!$A:$C,2,0)</f>
        <v>Manhattan</v>
      </c>
      <c r="J3818" t="str">
        <f>VLOOKUP($H3818,Neighborhoods!$A:$C,3,0)</f>
        <v>East Harlem</v>
      </c>
      <c r="K3818" t="s">
        <v>11822</v>
      </c>
      <c r="L3818" t="str">
        <f t="shared" si="236"/>
        <v>No</v>
      </c>
      <c r="M3818">
        <v>4</v>
      </c>
      <c r="N3818" t="str" cm="1">
        <f t="array" ref="N3818">_xlfn.IFS(M3818&lt;=2,"Small",M3818&lt;=5,"Medium",M3818&gt;5,"Large")</f>
        <v>Medium</v>
      </c>
      <c r="O3818" s="50">
        <v>150</v>
      </c>
      <c r="P3818" s="67">
        <f t="shared" si="237"/>
        <v>0.03</v>
      </c>
      <c r="Q3818" s="52">
        <v>4.82</v>
      </c>
      <c r="R3818" s="52" t="str" cm="1">
        <f t="array" ref="R3818">_xlfn.IFS(ROUND(Q3818,0)=5,"Excellent",ROUND(Q3818,0)=4,"Good",ROUND(Q3818,0)=3,"Ok",ROUND(Q3818,0)&lt;3,"Bad")</f>
        <v>Excellent</v>
      </c>
      <c r="S3818">
        <v>45</v>
      </c>
      <c r="T3818" t="str">
        <f t="shared" si="238"/>
        <v>No</v>
      </c>
      <c r="U3818" s="65">
        <v>43291</v>
      </c>
      <c r="V3818" s="65">
        <v>43898</v>
      </c>
      <c r="W3818">
        <v>86</v>
      </c>
      <c r="X3818" t="str">
        <f t="shared" si="239"/>
        <v>Active</v>
      </c>
      <c r="Y3818" t="s">
        <v>15615</v>
      </c>
    </row>
    <row r="3819" spans="1:25" x14ac:dyDescent="0.25">
      <c r="A3819">
        <v>3818</v>
      </c>
      <c r="B3819" t="s">
        <v>2731</v>
      </c>
      <c r="C3819">
        <v>3590</v>
      </c>
      <c r="D3819" t="str">
        <f>VLOOKUP($C3819,Hosts!$A:$O,10,0)</f>
        <v>New York</v>
      </c>
      <c r="E3819" s="67">
        <f>INDEX(Hosts!$A:$O,MATCH(Places!$C3819,Hosts!$A:$A,0),MATCH(Places!E$1,Hosts!$1:$1,0))</f>
        <v>1</v>
      </c>
      <c r="F3819" s="67">
        <f>INDEX(Hosts!$A:$O,MATCH(Places!$C3819,Hosts!$A:$A,0),MATCH(Places!F$1,Hosts!$1:$1,0))</f>
        <v>1</v>
      </c>
      <c r="G3819" s="67" t="str">
        <f>INDEX(Hosts!$A:$O,MATCH(Places!$C3819,Hosts!$A:$A,0),MATCH(Places!G$1,Hosts!$1:$1,0))</f>
        <v>No</v>
      </c>
      <c r="H3819">
        <v>8</v>
      </c>
      <c r="I3819" t="str">
        <f>VLOOKUP($H3819,Neighborhoods!$A:$C,2,0)</f>
        <v>Brooklyn</v>
      </c>
      <c r="J3819" t="str">
        <f>VLOOKUP($H3819,Neighborhoods!$A:$C,3,0)</f>
        <v>Bushwick</v>
      </c>
      <c r="K3819" t="s">
        <v>1</v>
      </c>
      <c r="L3819" t="str">
        <f t="shared" si="236"/>
        <v>Yes</v>
      </c>
      <c r="M3819">
        <v>2</v>
      </c>
      <c r="N3819" t="str" cm="1">
        <f t="array" ref="N3819">_xlfn.IFS(M3819&lt;=2,"Small",M3819&lt;=5,"Medium",M3819&gt;5,"Large")</f>
        <v>Small</v>
      </c>
      <c r="O3819" s="50">
        <v>50</v>
      </c>
      <c r="P3819" s="67">
        <f t="shared" si="237"/>
        <v>0.03</v>
      </c>
      <c r="Q3819" s="52">
        <v>4.9000000000000004</v>
      </c>
      <c r="R3819" s="52" t="str" cm="1">
        <f t="array" ref="R3819">_xlfn.IFS(ROUND(Q3819,0)=5,"Excellent",ROUND(Q3819,0)=4,"Good",ROUND(Q3819,0)=3,"Ok",ROUND(Q3819,0)&lt;3,"Bad")</f>
        <v>Excellent</v>
      </c>
      <c r="S3819">
        <v>104</v>
      </c>
      <c r="T3819" t="str">
        <f t="shared" si="238"/>
        <v>Yes</v>
      </c>
      <c r="U3819" s="65">
        <v>43297</v>
      </c>
      <c r="V3819" s="65">
        <v>44020</v>
      </c>
      <c r="W3819">
        <v>122</v>
      </c>
      <c r="X3819" t="str">
        <f t="shared" si="239"/>
        <v>Active</v>
      </c>
      <c r="Y3819" t="s">
        <v>15616</v>
      </c>
    </row>
    <row r="3820" spans="1:25" x14ac:dyDescent="0.25">
      <c r="A3820">
        <v>3819</v>
      </c>
      <c r="B3820" t="s">
        <v>2732</v>
      </c>
      <c r="C3820">
        <v>3502</v>
      </c>
      <c r="D3820" t="str">
        <f>VLOOKUP($C3820,Hosts!$A:$O,10,0)</f>
        <v>Florida</v>
      </c>
      <c r="E3820" s="67">
        <f>INDEX(Hosts!$A:$O,MATCH(Places!$C3820,Hosts!$A:$A,0),MATCH(Places!E$1,Hosts!$1:$1,0))</f>
        <v>0.5</v>
      </c>
      <c r="F3820" s="67">
        <f>INDEX(Hosts!$A:$O,MATCH(Places!$C3820,Hosts!$A:$A,0),MATCH(Places!F$1,Hosts!$1:$1,0))</f>
        <v>0.9</v>
      </c>
      <c r="G3820" s="67" t="str">
        <f>INDEX(Hosts!$A:$O,MATCH(Places!$C3820,Hosts!$A:$A,0),MATCH(Places!G$1,Hosts!$1:$1,0))</f>
        <v>No</v>
      </c>
      <c r="H3820">
        <v>22</v>
      </c>
      <c r="I3820" t="str">
        <f>VLOOKUP($H3820,Neighborhoods!$A:$C,2,0)</f>
        <v>Queens</v>
      </c>
      <c r="J3820" t="str">
        <f>VLOOKUP($H3820,Neighborhoods!$A:$C,3,0)</f>
        <v>Flushing</v>
      </c>
      <c r="K3820" t="s">
        <v>11822</v>
      </c>
      <c r="L3820" t="str">
        <f t="shared" si="236"/>
        <v>No</v>
      </c>
      <c r="M3820">
        <v>2</v>
      </c>
      <c r="N3820" t="str" cm="1">
        <f t="array" ref="N3820">_xlfn.IFS(M3820&lt;=2,"Small",M3820&lt;=5,"Medium",M3820&gt;5,"Large")</f>
        <v>Small</v>
      </c>
      <c r="O3820" s="50">
        <v>70</v>
      </c>
      <c r="P3820" s="67">
        <f t="shared" si="237"/>
        <v>0.03</v>
      </c>
      <c r="Q3820" s="52">
        <v>4.88</v>
      </c>
      <c r="R3820" s="52" t="str" cm="1">
        <f t="array" ref="R3820">_xlfn.IFS(ROUND(Q3820,0)=5,"Excellent",ROUND(Q3820,0)=4,"Good",ROUND(Q3820,0)=3,"Ok",ROUND(Q3820,0)&lt;3,"Bad")</f>
        <v>Excellent</v>
      </c>
      <c r="S3820">
        <v>65</v>
      </c>
      <c r="T3820" t="str">
        <f t="shared" si="238"/>
        <v>No</v>
      </c>
      <c r="U3820" s="65">
        <v>43308</v>
      </c>
      <c r="V3820" s="65">
        <v>43853</v>
      </c>
      <c r="W3820">
        <v>88</v>
      </c>
      <c r="X3820" t="str">
        <f t="shared" si="239"/>
        <v>Active</v>
      </c>
      <c r="Y3820" t="s">
        <v>15616</v>
      </c>
    </row>
    <row r="3821" spans="1:25" x14ac:dyDescent="0.25">
      <c r="A3821">
        <v>3820</v>
      </c>
      <c r="B3821" t="s">
        <v>13132</v>
      </c>
      <c r="C3821">
        <v>1325</v>
      </c>
      <c r="D3821" t="str">
        <f>VLOOKUP($C3821,Hosts!$A:$O,10,0)</f>
        <v>New York</v>
      </c>
      <c r="E3821" s="67">
        <f>INDEX(Hosts!$A:$O,MATCH(Places!$C3821,Hosts!$A:$A,0),MATCH(Places!E$1,Hosts!$1:$1,0))</f>
        <v>0.8</v>
      </c>
      <c r="F3821" s="67">
        <f>INDEX(Hosts!$A:$O,MATCH(Places!$C3821,Hosts!$A:$A,0),MATCH(Places!F$1,Hosts!$1:$1,0))</f>
        <v>0.73</v>
      </c>
      <c r="G3821" s="67" t="str">
        <f>INDEX(Hosts!$A:$O,MATCH(Places!$C3821,Hosts!$A:$A,0),MATCH(Places!G$1,Hosts!$1:$1,0))</f>
        <v>Yes</v>
      </c>
      <c r="H3821">
        <v>12</v>
      </c>
      <c r="I3821" t="str">
        <f>VLOOKUP($H3821,Neighborhoods!$A:$C,2,0)</f>
        <v>Brooklyn</v>
      </c>
      <c r="J3821" t="str">
        <f>VLOOKUP($H3821,Neighborhoods!$A:$C,3,0)</f>
        <v>Williamsburg</v>
      </c>
      <c r="K3821" t="s">
        <v>11822</v>
      </c>
      <c r="L3821" t="str">
        <f t="shared" si="236"/>
        <v>No</v>
      </c>
      <c r="M3821">
        <v>4</v>
      </c>
      <c r="N3821" t="str" cm="1">
        <f t="array" ref="N3821">_xlfn.IFS(M3821&lt;=2,"Small",M3821&lt;=5,"Medium",M3821&gt;5,"Large")</f>
        <v>Medium</v>
      </c>
      <c r="O3821" s="50">
        <v>107</v>
      </c>
      <c r="P3821" s="67">
        <f t="shared" si="237"/>
        <v>0.03</v>
      </c>
      <c r="Q3821" s="52">
        <v>4.84</v>
      </c>
      <c r="R3821" s="52" t="str" cm="1">
        <f t="array" ref="R3821">_xlfn.IFS(ROUND(Q3821,0)=5,"Excellent",ROUND(Q3821,0)=4,"Good",ROUND(Q3821,0)=3,"Ok",ROUND(Q3821,0)&lt;3,"Bad")</f>
        <v>Excellent</v>
      </c>
      <c r="S3821">
        <v>32</v>
      </c>
      <c r="T3821" t="str">
        <f t="shared" si="238"/>
        <v>No</v>
      </c>
      <c r="U3821" s="65">
        <v>43341</v>
      </c>
      <c r="V3821" s="65">
        <v>43576</v>
      </c>
      <c r="W3821">
        <v>350</v>
      </c>
      <c r="X3821" t="str">
        <f t="shared" si="239"/>
        <v>Active</v>
      </c>
      <c r="Y3821" t="s">
        <v>15615</v>
      </c>
    </row>
    <row r="3822" spans="1:25" x14ac:dyDescent="0.25">
      <c r="A3822">
        <v>3821</v>
      </c>
      <c r="B3822" t="s">
        <v>2733</v>
      </c>
      <c r="C3822">
        <v>3593</v>
      </c>
      <c r="D3822" t="str">
        <f>VLOOKUP($C3822,Hosts!$A:$O,10,0)</f>
        <v>New York</v>
      </c>
      <c r="E3822" s="67">
        <f>INDEX(Hosts!$A:$O,MATCH(Places!$C3822,Hosts!$A:$A,0),MATCH(Places!E$1,Hosts!$1:$1,0))</f>
        <v>0.7</v>
      </c>
      <c r="F3822" s="67">
        <f>INDEX(Hosts!$A:$O,MATCH(Places!$C3822,Hosts!$A:$A,0),MATCH(Places!F$1,Hosts!$1:$1,0))</f>
        <v>0.86</v>
      </c>
      <c r="G3822" s="67" t="str">
        <f>INDEX(Hosts!$A:$O,MATCH(Places!$C3822,Hosts!$A:$A,0),MATCH(Places!G$1,Hosts!$1:$1,0))</f>
        <v>Yes</v>
      </c>
      <c r="H3822">
        <v>21</v>
      </c>
      <c r="I3822" t="str">
        <f>VLOOKUP($H3822,Neighborhoods!$A:$C,2,0)</f>
        <v>Queens</v>
      </c>
      <c r="J3822" t="str">
        <f>VLOOKUP($H3822,Neighborhoods!$A:$C,3,0)</f>
        <v>Astoria</v>
      </c>
      <c r="K3822" t="s">
        <v>11822</v>
      </c>
      <c r="L3822" t="str">
        <f t="shared" si="236"/>
        <v>No</v>
      </c>
      <c r="M3822">
        <v>4</v>
      </c>
      <c r="N3822" t="str" cm="1">
        <f t="array" ref="N3822">_xlfn.IFS(M3822&lt;=2,"Small",M3822&lt;=5,"Medium",M3822&gt;5,"Large")</f>
        <v>Medium</v>
      </c>
      <c r="O3822" s="50">
        <v>126</v>
      </c>
      <c r="P3822" s="67">
        <f t="shared" si="237"/>
        <v>0.03</v>
      </c>
      <c r="Q3822" s="52">
        <v>4.99</v>
      </c>
      <c r="R3822" s="52" t="str" cm="1">
        <f t="array" ref="R3822">_xlfn.IFS(ROUND(Q3822,0)=5,"Excellent",ROUND(Q3822,0)=4,"Good",ROUND(Q3822,0)=3,"Ok",ROUND(Q3822,0)&lt;3,"Bad")</f>
        <v>Excellent</v>
      </c>
      <c r="S3822">
        <v>76</v>
      </c>
      <c r="T3822" t="str">
        <f t="shared" si="238"/>
        <v>No</v>
      </c>
      <c r="U3822" s="65">
        <v>43296</v>
      </c>
      <c r="V3822" s="65">
        <v>43886</v>
      </c>
      <c r="W3822">
        <v>180</v>
      </c>
      <c r="X3822" t="str">
        <f t="shared" si="239"/>
        <v>Active</v>
      </c>
      <c r="Y3822" t="s">
        <v>15615</v>
      </c>
    </row>
    <row r="3823" spans="1:25" x14ac:dyDescent="0.25">
      <c r="A3823">
        <v>3822</v>
      </c>
      <c r="B3823" t="s">
        <v>13658</v>
      </c>
      <c r="C3823">
        <v>2881</v>
      </c>
      <c r="D3823" t="str">
        <f>VLOOKUP($C3823,Hosts!$A:$O,10,0)</f>
        <v>New York</v>
      </c>
      <c r="E3823" s="67">
        <f>INDEX(Hosts!$A:$O,MATCH(Places!$C3823,Hosts!$A:$A,0),MATCH(Places!E$1,Hosts!$1:$1,0))</f>
        <v>1</v>
      </c>
      <c r="F3823" s="67">
        <f>INDEX(Hosts!$A:$O,MATCH(Places!$C3823,Hosts!$A:$A,0),MATCH(Places!F$1,Hosts!$1:$1,0))</f>
        <v>1</v>
      </c>
      <c r="G3823" s="67" t="str">
        <f>INDEX(Hosts!$A:$O,MATCH(Places!$C3823,Hosts!$A:$A,0),MATCH(Places!G$1,Hosts!$1:$1,0))</f>
        <v>No</v>
      </c>
      <c r="H3823">
        <v>16</v>
      </c>
      <c r="I3823" t="str">
        <f>VLOOKUP($H3823,Neighborhoods!$A:$C,2,0)</f>
        <v>Manhattan</v>
      </c>
      <c r="J3823" t="str">
        <f>VLOOKUP($H3823,Neighborhoods!$A:$C,3,0)</f>
        <v>Harlem</v>
      </c>
      <c r="K3823" t="s">
        <v>11822</v>
      </c>
      <c r="L3823" t="str">
        <f t="shared" si="236"/>
        <v>No</v>
      </c>
      <c r="M3823">
        <v>9</v>
      </c>
      <c r="N3823" t="str" cm="1">
        <f t="array" ref="N3823">_xlfn.IFS(M3823&lt;=2,"Small",M3823&lt;=5,"Medium",M3823&gt;5,"Large")</f>
        <v>Large</v>
      </c>
      <c r="O3823" s="50">
        <v>299</v>
      </c>
      <c r="P3823" s="67">
        <f t="shared" si="237"/>
        <v>0.04</v>
      </c>
      <c r="Q3823" s="52">
        <v>4.71</v>
      </c>
      <c r="R3823" s="52" t="str" cm="1">
        <f t="array" ref="R3823">_xlfn.IFS(ROUND(Q3823,0)=5,"Excellent",ROUND(Q3823,0)=4,"Good",ROUND(Q3823,0)=3,"Ok",ROUND(Q3823,0)&lt;3,"Bad")</f>
        <v>Excellent</v>
      </c>
      <c r="S3823">
        <v>21</v>
      </c>
      <c r="T3823" t="str">
        <f t="shared" si="238"/>
        <v>No</v>
      </c>
      <c r="U3823" s="65">
        <v>43299</v>
      </c>
      <c r="V3823" s="65">
        <v>43828</v>
      </c>
      <c r="W3823">
        <v>14</v>
      </c>
      <c r="X3823" t="str">
        <f t="shared" si="239"/>
        <v>Active</v>
      </c>
      <c r="Y3823" t="s">
        <v>15616</v>
      </c>
    </row>
    <row r="3824" spans="1:25" x14ac:dyDescent="0.25">
      <c r="A3824">
        <v>3823</v>
      </c>
      <c r="B3824" t="s">
        <v>14355</v>
      </c>
      <c r="C3824">
        <v>1472</v>
      </c>
      <c r="D3824" t="str">
        <f>VLOOKUP($C3824,Hosts!$A:$O,10,0)</f>
        <v>New York</v>
      </c>
      <c r="E3824" s="67">
        <f>INDEX(Hosts!$A:$O,MATCH(Places!$C3824,Hosts!$A:$A,0),MATCH(Places!E$1,Hosts!$1:$1,0))</f>
        <v>1</v>
      </c>
      <c r="F3824" s="67">
        <f>INDEX(Hosts!$A:$O,MATCH(Places!$C3824,Hosts!$A:$A,0),MATCH(Places!F$1,Hosts!$1:$1,0))</f>
        <v>1</v>
      </c>
      <c r="G3824" s="67" t="str">
        <f>INDEX(Hosts!$A:$O,MATCH(Places!$C3824,Hosts!$A:$A,0),MATCH(Places!G$1,Hosts!$1:$1,0))</f>
        <v>Yes</v>
      </c>
      <c r="H3824">
        <v>8</v>
      </c>
      <c r="I3824" t="str">
        <f>VLOOKUP($H3824,Neighborhoods!$A:$C,2,0)</f>
        <v>Brooklyn</v>
      </c>
      <c r="J3824" t="str">
        <f>VLOOKUP($H3824,Neighborhoods!$A:$C,3,0)</f>
        <v>Bushwick</v>
      </c>
      <c r="K3824" t="s">
        <v>1</v>
      </c>
      <c r="L3824" t="str">
        <f t="shared" si="236"/>
        <v>Yes</v>
      </c>
      <c r="M3824">
        <v>2</v>
      </c>
      <c r="N3824" t="str" cm="1">
        <f t="array" ref="N3824">_xlfn.IFS(M3824&lt;=2,"Small",M3824&lt;=5,"Medium",M3824&gt;5,"Large")</f>
        <v>Small</v>
      </c>
      <c r="O3824" s="50">
        <v>58</v>
      </c>
      <c r="P3824" s="67">
        <f t="shared" si="237"/>
        <v>0.03</v>
      </c>
      <c r="Q3824" s="52">
        <v>5</v>
      </c>
      <c r="R3824" s="52" t="str" cm="1">
        <f t="array" ref="R3824">_xlfn.IFS(ROUND(Q3824,0)=5,"Excellent",ROUND(Q3824,0)=4,"Good",ROUND(Q3824,0)=3,"Ok",ROUND(Q3824,0)&lt;3,"Bad")</f>
        <v>Excellent</v>
      </c>
      <c r="S3824">
        <v>29</v>
      </c>
      <c r="T3824" t="str">
        <f t="shared" si="238"/>
        <v>No</v>
      </c>
      <c r="U3824" s="65">
        <v>43343</v>
      </c>
      <c r="V3824" s="65">
        <v>43870</v>
      </c>
      <c r="W3824">
        <v>178</v>
      </c>
      <c r="X3824" t="str">
        <f t="shared" si="239"/>
        <v>Active</v>
      </c>
      <c r="Y3824" t="s">
        <v>15616</v>
      </c>
    </row>
    <row r="3825" spans="1:25" x14ac:dyDescent="0.25">
      <c r="A3825">
        <v>3824</v>
      </c>
      <c r="B3825" t="s">
        <v>14571</v>
      </c>
      <c r="C3825">
        <v>806</v>
      </c>
      <c r="D3825" t="str">
        <f>VLOOKUP($C3825,Hosts!$A:$O,10,0)</f>
        <v>New York</v>
      </c>
      <c r="E3825" s="67">
        <f>INDEX(Hosts!$A:$O,MATCH(Places!$C3825,Hosts!$A:$A,0),MATCH(Places!E$1,Hosts!$1:$1,0))</f>
        <v>0.85</v>
      </c>
      <c r="F3825" s="67">
        <f>INDEX(Hosts!$A:$O,MATCH(Places!$C3825,Hosts!$A:$A,0),MATCH(Places!F$1,Hosts!$1:$1,0))</f>
        <v>0.17</v>
      </c>
      <c r="G3825" s="67" t="str">
        <f>INDEX(Hosts!$A:$O,MATCH(Places!$C3825,Hosts!$A:$A,0),MATCH(Places!G$1,Hosts!$1:$1,0))</f>
        <v>No</v>
      </c>
      <c r="H3825">
        <v>7</v>
      </c>
      <c r="I3825" t="str">
        <f>VLOOKUP($H3825,Neighborhoods!$A:$C,2,0)</f>
        <v>Brooklyn</v>
      </c>
      <c r="J3825" t="str">
        <f>VLOOKUP($H3825,Neighborhoods!$A:$C,3,0)</f>
        <v>Bedford-Stuyvesant</v>
      </c>
      <c r="K3825" t="s">
        <v>11822</v>
      </c>
      <c r="L3825" t="str">
        <f t="shared" si="236"/>
        <v>No</v>
      </c>
      <c r="M3825">
        <v>4</v>
      </c>
      <c r="N3825" t="str" cm="1">
        <f t="array" ref="N3825">_xlfn.IFS(M3825&lt;=2,"Small",M3825&lt;=5,"Medium",M3825&gt;5,"Large")</f>
        <v>Medium</v>
      </c>
      <c r="O3825" s="50">
        <v>135</v>
      </c>
      <c r="P3825" s="67">
        <f t="shared" si="237"/>
        <v>0.03</v>
      </c>
      <c r="Q3825" s="52">
        <v>5</v>
      </c>
      <c r="R3825" s="52" t="str" cm="1">
        <f t="array" ref="R3825">_xlfn.IFS(ROUND(Q3825,0)=5,"Excellent",ROUND(Q3825,0)=4,"Good",ROUND(Q3825,0)=3,"Ok",ROUND(Q3825,0)&lt;3,"Bad")</f>
        <v>Excellent</v>
      </c>
      <c r="S3825">
        <v>5</v>
      </c>
      <c r="T3825" t="str">
        <f t="shared" si="238"/>
        <v>No</v>
      </c>
      <c r="U3825" s="65">
        <v>43338</v>
      </c>
      <c r="V3825" s="65">
        <v>43431</v>
      </c>
      <c r="W3825">
        <v>364</v>
      </c>
      <c r="X3825" t="str">
        <f t="shared" si="239"/>
        <v>Active</v>
      </c>
      <c r="Y3825" t="s">
        <v>15615</v>
      </c>
    </row>
    <row r="3826" spans="1:25" x14ac:dyDescent="0.25">
      <c r="A3826">
        <v>3825</v>
      </c>
      <c r="B3826" t="s">
        <v>15205</v>
      </c>
      <c r="C3826">
        <v>1756</v>
      </c>
      <c r="D3826" t="str">
        <f>VLOOKUP($C3826,Hosts!$A:$O,10,0)</f>
        <v>New York</v>
      </c>
      <c r="E3826" s="67">
        <f>INDEX(Hosts!$A:$O,MATCH(Places!$C3826,Hosts!$A:$A,0),MATCH(Places!E$1,Hosts!$1:$1,0))</f>
        <v>1</v>
      </c>
      <c r="F3826" s="67">
        <f>INDEX(Hosts!$A:$O,MATCH(Places!$C3826,Hosts!$A:$A,0),MATCH(Places!F$1,Hosts!$1:$1,0))</f>
        <v>1</v>
      </c>
      <c r="G3826" s="67" t="str">
        <f>INDEX(Hosts!$A:$O,MATCH(Places!$C3826,Hosts!$A:$A,0),MATCH(Places!G$1,Hosts!$1:$1,0))</f>
        <v>No</v>
      </c>
      <c r="H3826">
        <v>14</v>
      </c>
      <c r="I3826" t="str">
        <f>VLOOKUP($H3826,Neighborhoods!$A:$C,2,0)</f>
        <v>Manhattan</v>
      </c>
      <c r="J3826" t="str">
        <f>VLOOKUP($H3826,Neighborhoods!$A:$C,3,0)</f>
        <v>East Harlem</v>
      </c>
      <c r="K3826" t="s">
        <v>1</v>
      </c>
      <c r="L3826" t="str">
        <f t="shared" si="236"/>
        <v>Yes</v>
      </c>
      <c r="M3826">
        <v>2</v>
      </c>
      <c r="N3826" t="str" cm="1">
        <f t="array" ref="N3826">_xlfn.IFS(M3826&lt;=2,"Small",M3826&lt;=5,"Medium",M3826&gt;5,"Large")</f>
        <v>Small</v>
      </c>
      <c r="O3826" s="50">
        <v>50</v>
      </c>
      <c r="P3826" s="67">
        <f t="shared" si="237"/>
        <v>0.03</v>
      </c>
      <c r="Q3826" s="52">
        <v>5</v>
      </c>
      <c r="R3826" s="52" t="str" cm="1">
        <f t="array" ref="R3826">_xlfn.IFS(ROUND(Q3826,0)=5,"Excellent",ROUND(Q3826,0)=4,"Good",ROUND(Q3826,0)=3,"Ok",ROUND(Q3826,0)&lt;3,"Bad")</f>
        <v>Excellent</v>
      </c>
      <c r="S3826">
        <v>7</v>
      </c>
      <c r="T3826" t="str">
        <f t="shared" si="238"/>
        <v>No</v>
      </c>
      <c r="U3826" s="65">
        <v>43294</v>
      </c>
      <c r="V3826" s="65">
        <v>43324</v>
      </c>
      <c r="W3826">
        <v>0</v>
      </c>
      <c r="X3826" t="str">
        <f t="shared" si="239"/>
        <v>Inactive</v>
      </c>
      <c r="Y3826" t="s">
        <v>15616</v>
      </c>
    </row>
    <row r="3827" spans="1:25" x14ac:dyDescent="0.25">
      <c r="A3827">
        <v>3826</v>
      </c>
      <c r="B3827" t="s">
        <v>426</v>
      </c>
      <c r="C3827">
        <v>2352</v>
      </c>
      <c r="D3827" t="str">
        <f>VLOOKUP($C3827,Hosts!$A:$O,10,0)</f>
        <v>New York</v>
      </c>
      <c r="E3827" s="67">
        <f>INDEX(Hosts!$A:$O,MATCH(Places!$C3827,Hosts!$A:$A,0),MATCH(Places!E$1,Hosts!$1:$1,0))</f>
        <v>1</v>
      </c>
      <c r="F3827" s="67">
        <f>INDEX(Hosts!$A:$O,MATCH(Places!$C3827,Hosts!$A:$A,0),MATCH(Places!F$1,Hosts!$1:$1,0))</f>
        <v>1</v>
      </c>
      <c r="G3827" s="67" t="str">
        <f>INDEX(Hosts!$A:$O,MATCH(Places!$C3827,Hosts!$A:$A,0),MATCH(Places!G$1,Hosts!$1:$1,0))</f>
        <v>Yes</v>
      </c>
      <c r="H3827">
        <v>7</v>
      </c>
      <c r="I3827" t="str">
        <f>VLOOKUP($H3827,Neighborhoods!$A:$C,2,0)</f>
        <v>Brooklyn</v>
      </c>
      <c r="J3827" t="str">
        <f>VLOOKUP($H3827,Neighborhoods!$A:$C,3,0)</f>
        <v>Bedford-Stuyvesant</v>
      </c>
      <c r="K3827" t="s">
        <v>1</v>
      </c>
      <c r="L3827" t="str">
        <f t="shared" si="236"/>
        <v>Yes</v>
      </c>
      <c r="M3827">
        <v>2</v>
      </c>
      <c r="N3827" t="str" cm="1">
        <f t="array" ref="N3827">_xlfn.IFS(M3827&lt;=2,"Small",M3827&lt;=5,"Medium",M3827&gt;5,"Large")</f>
        <v>Small</v>
      </c>
      <c r="O3827" s="50">
        <v>84</v>
      </c>
      <c r="P3827" s="67">
        <f t="shared" si="237"/>
        <v>0.03</v>
      </c>
      <c r="Q3827" s="52">
        <v>4.99</v>
      </c>
      <c r="R3827" s="52" t="str" cm="1">
        <f t="array" ref="R3827">_xlfn.IFS(ROUND(Q3827,0)=5,"Excellent",ROUND(Q3827,0)=4,"Good",ROUND(Q3827,0)=3,"Ok",ROUND(Q3827,0)&lt;3,"Bad")</f>
        <v>Excellent</v>
      </c>
      <c r="S3827">
        <v>85</v>
      </c>
      <c r="T3827" t="str">
        <f t="shared" si="238"/>
        <v>No</v>
      </c>
      <c r="U3827" s="65">
        <v>43304</v>
      </c>
      <c r="V3827" s="65">
        <v>43891</v>
      </c>
      <c r="W3827">
        <v>90</v>
      </c>
      <c r="X3827" t="str">
        <f t="shared" si="239"/>
        <v>Active</v>
      </c>
      <c r="Y3827" t="s">
        <v>15615</v>
      </c>
    </row>
    <row r="3828" spans="1:25" x14ac:dyDescent="0.25">
      <c r="A3828">
        <v>3827</v>
      </c>
      <c r="B3828" t="s">
        <v>14947</v>
      </c>
      <c r="C3828">
        <v>3595</v>
      </c>
      <c r="D3828" t="str">
        <f>VLOOKUP($C3828,Hosts!$A:$O,10,0)</f>
        <v>New York</v>
      </c>
      <c r="E3828" s="67">
        <f>INDEX(Hosts!$A:$O,MATCH(Places!$C3828,Hosts!$A:$A,0),MATCH(Places!E$1,Hosts!$1:$1,0))</f>
        <v>1</v>
      </c>
      <c r="F3828" s="67">
        <f>INDEX(Hosts!$A:$O,MATCH(Places!$C3828,Hosts!$A:$A,0),MATCH(Places!F$1,Hosts!$1:$1,0))</f>
        <v>0.33</v>
      </c>
      <c r="G3828" s="67" t="str">
        <f>INDEX(Hosts!$A:$O,MATCH(Places!$C3828,Hosts!$A:$A,0),MATCH(Places!G$1,Hosts!$1:$1,0))</f>
        <v>Yes</v>
      </c>
      <c r="H3828">
        <v>15</v>
      </c>
      <c r="I3828" t="str">
        <f>VLOOKUP($H3828,Neighborhoods!$A:$C,2,0)</f>
        <v>Manhattan</v>
      </c>
      <c r="J3828" t="str">
        <f>VLOOKUP($H3828,Neighborhoods!$A:$C,3,0)</f>
        <v>East Village</v>
      </c>
      <c r="K3828" t="s">
        <v>1</v>
      </c>
      <c r="L3828" t="str">
        <f t="shared" si="236"/>
        <v>Yes</v>
      </c>
      <c r="M3828">
        <v>2</v>
      </c>
      <c r="N3828" t="str" cm="1">
        <f t="array" ref="N3828">_xlfn.IFS(M3828&lt;=2,"Small",M3828&lt;=5,"Medium",M3828&gt;5,"Large")</f>
        <v>Small</v>
      </c>
      <c r="O3828" s="50">
        <v>90</v>
      </c>
      <c r="P3828" s="67">
        <f t="shared" si="237"/>
        <v>0.03</v>
      </c>
      <c r="Q3828" s="52">
        <v>4.6500000000000004</v>
      </c>
      <c r="R3828" s="52" t="str" cm="1">
        <f t="array" ref="R3828">_xlfn.IFS(ROUND(Q3828,0)=5,"Excellent",ROUND(Q3828,0)=4,"Good",ROUND(Q3828,0)=3,"Ok",ROUND(Q3828,0)&lt;3,"Bad")</f>
        <v>Excellent</v>
      </c>
      <c r="S3828">
        <v>23</v>
      </c>
      <c r="T3828" t="str">
        <f t="shared" si="238"/>
        <v>No</v>
      </c>
      <c r="U3828" s="65">
        <v>43294</v>
      </c>
      <c r="V3828" s="65">
        <v>43751</v>
      </c>
      <c r="W3828">
        <v>91</v>
      </c>
      <c r="X3828" t="str">
        <f t="shared" si="239"/>
        <v>Active</v>
      </c>
      <c r="Y3828" t="s">
        <v>15615</v>
      </c>
    </row>
    <row r="3829" spans="1:25" x14ac:dyDescent="0.25">
      <c r="A3829">
        <v>3828</v>
      </c>
      <c r="B3829" t="s">
        <v>13374</v>
      </c>
      <c r="C3829">
        <v>3544</v>
      </c>
      <c r="D3829" t="str">
        <f>VLOOKUP($C3829,Hosts!$A:$O,10,0)</f>
        <v>New York</v>
      </c>
      <c r="E3829" s="67">
        <f>INDEX(Hosts!$A:$O,MATCH(Places!$C3829,Hosts!$A:$A,0),MATCH(Places!E$1,Hosts!$1:$1,0))</f>
        <v>0.9</v>
      </c>
      <c r="F3829" s="67">
        <f>INDEX(Hosts!$A:$O,MATCH(Places!$C3829,Hosts!$A:$A,0),MATCH(Places!F$1,Hosts!$1:$1,0))</f>
        <v>0.99</v>
      </c>
      <c r="G3829" s="67" t="str">
        <f>INDEX(Hosts!$A:$O,MATCH(Places!$C3829,Hosts!$A:$A,0),MATCH(Places!G$1,Hosts!$1:$1,0))</f>
        <v>No</v>
      </c>
      <c r="H3829">
        <v>17</v>
      </c>
      <c r="I3829" t="str">
        <f>VLOOKUP($H3829,Neighborhoods!$A:$C,2,0)</f>
        <v>Manhattan</v>
      </c>
      <c r="J3829" t="str">
        <f>VLOOKUP($H3829,Neighborhoods!$A:$C,3,0)</f>
        <v>Hell's Kitchen</v>
      </c>
      <c r="K3829" t="s">
        <v>1</v>
      </c>
      <c r="L3829" t="str">
        <f t="shared" si="236"/>
        <v>Yes</v>
      </c>
      <c r="M3829">
        <v>2</v>
      </c>
      <c r="N3829" t="str" cm="1">
        <f t="array" ref="N3829">_xlfn.IFS(M3829&lt;=2,"Small",M3829&lt;=5,"Medium",M3829&gt;5,"Large")</f>
        <v>Small</v>
      </c>
      <c r="O3829" s="50">
        <v>150</v>
      </c>
      <c r="P3829" s="67">
        <f t="shared" si="237"/>
        <v>0.03</v>
      </c>
      <c r="Q3829" s="52">
        <v>4.4400000000000004</v>
      </c>
      <c r="R3829" s="52" t="str" cm="1">
        <f t="array" ref="R3829">_xlfn.IFS(ROUND(Q3829,0)=5,"Excellent",ROUND(Q3829,0)=4,"Good",ROUND(Q3829,0)=3,"Ok",ROUND(Q3829,0)&lt;3,"Bad")</f>
        <v>Good</v>
      </c>
      <c r="S3829">
        <v>25</v>
      </c>
      <c r="T3829" t="str">
        <f t="shared" si="238"/>
        <v>No</v>
      </c>
      <c r="U3829" s="65">
        <v>43309</v>
      </c>
      <c r="V3829" s="65">
        <v>43817</v>
      </c>
      <c r="W3829">
        <v>365</v>
      </c>
      <c r="X3829" t="str">
        <f t="shared" si="239"/>
        <v>Active</v>
      </c>
      <c r="Y3829" t="s">
        <v>15616</v>
      </c>
    </row>
    <row r="3830" spans="1:25" x14ac:dyDescent="0.25">
      <c r="A3830">
        <v>3829</v>
      </c>
      <c r="B3830" t="s">
        <v>2734</v>
      </c>
      <c r="C3830">
        <v>299</v>
      </c>
      <c r="D3830" t="str">
        <f>VLOOKUP($C3830,Hosts!$A:$O,10,0)</f>
        <v>New York</v>
      </c>
      <c r="E3830" s="67">
        <f>INDEX(Hosts!$A:$O,MATCH(Places!$C3830,Hosts!$A:$A,0),MATCH(Places!E$1,Hosts!$1:$1,0))</f>
        <v>1</v>
      </c>
      <c r="F3830" s="67">
        <f>INDEX(Hosts!$A:$O,MATCH(Places!$C3830,Hosts!$A:$A,0),MATCH(Places!F$1,Hosts!$1:$1,0))</f>
        <v>0.97</v>
      </c>
      <c r="G3830" s="67" t="str">
        <f>INDEX(Hosts!$A:$O,MATCH(Places!$C3830,Hosts!$A:$A,0),MATCH(Places!G$1,Hosts!$1:$1,0))</f>
        <v>Yes</v>
      </c>
      <c r="H3830">
        <v>9</v>
      </c>
      <c r="I3830" t="str">
        <f>VLOOKUP($H3830,Neighborhoods!$A:$C,2,0)</f>
        <v>Brooklyn</v>
      </c>
      <c r="J3830" t="str">
        <f>VLOOKUP($H3830,Neighborhoods!$A:$C,3,0)</f>
        <v>Crown Heights</v>
      </c>
      <c r="K3830" t="s">
        <v>11822</v>
      </c>
      <c r="L3830" t="str">
        <f t="shared" si="236"/>
        <v>No</v>
      </c>
      <c r="M3830">
        <v>2</v>
      </c>
      <c r="N3830" t="str" cm="1">
        <f t="array" ref="N3830">_xlfn.IFS(M3830&lt;=2,"Small",M3830&lt;=5,"Medium",M3830&gt;5,"Large")</f>
        <v>Small</v>
      </c>
      <c r="O3830" s="50">
        <v>125</v>
      </c>
      <c r="P3830" s="67">
        <f t="shared" si="237"/>
        <v>0.03</v>
      </c>
      <c r="Q3830" s="52">
        <v>4.8899999999999997</v>
      </c>
      <c r="R3830" s="52" t="str" cm="1">
        <f t="array" ref="R3830">_xlfn.IFS(ROUND(Q3830,0)=5,"Excellent",ROUND(Q3830,0)=4,"Good",ROUND(Q3830,0)=3,"Ok",ROUND(Q3830,0)&lt;3,"Bad")</f>
        <v>Excellent</v>
      </c>
      <c r="S3830">
        <v>19</v>
      </c>
      <c r="T3830" t="str">
        <f t="shared" si="238"/>
        <v>No</v>
      </c>
      <c r="U3830" s="65">
        <v>43340</v>
      </c>
      <c r="V3830" s="65">
        <v>43830</v>
      </c>
      <c r="W3830">
        <v>364</v>
      </c>
      <c r="X3830" t="str">
        <f t="shared" si="239"/>
        <v>Active</v>
      </c>
      <c r="Y3830" t="s">
        <v>15615</v>
      </c>
    </row>
    <row r="3831" spans="1:25" x14ac:dyDescent="0.25">
      <c r="A3831">
        <v>3830</v>
      </c>
      <c r="B3831" t="s">
        <v>2735</v>
      </c>
      <c r="C3831">
        <v>1555</v>
      </c>
      <c r="D3831" t="str">
        <f>VLOOKUP($C3831,Hosts!$A:$O,10,0)</f>
        <v>New York</v>
      </c>
      <c r="E3831" s="67">
        <f>INDEX(Hosts!$A:$O,MATCH(Places!$C3831,Hosts!$A:$A,0),MATCH(Places!E$1,Hosts!$1:$1,0))</f>
        <v>0.5</v>
      </c>
      <c r="F3831" s="67">
        <f>INDEX(Hosts!$A:$O,MATCH(Places!$C3831,Hosts!$A:$A,0),MATCH(Places!F$1,Hosts!$1:$1,0))</f>
        <v>0.97</v>
      </c>
      <c r="G3831" s="67" t="str">
        <f>INDEX(Hosts!$A:$O,MATCH(Places!$C3831,Hosts!$A:$A,0),MATCH(Places!G$1,Hosts!$1:$1,0))</f>
        <v>No</v>
      </c>
      <c r="H3831">
        <v>9</v>
      </c>
      <c r="I3831" t="str">
        <f>VLOOKUP($H3831,Neighborhoods!$A:$C,2,0)</f>
        <v>Brooklyn</v>
      </c>
      <c r="J3831" t="str">
        <f>VLOOKUP($H3831,Neighborhoods!$A:$C,3,0)</f>
        <v>Crown Heights</v>
      </c>
      <c r="K3831" t="s">
        <v>11822</v>
      </c>
      <c r="L3831" t="str">
        <f t="shared" si="236"/>
        <v>No</v>
      </c>
      <c r="M3831">
        <v>4</v>
      </c>
      <c r="N3831" t="str" cm="1">
        <f t="array" ref="N3831">_xlfn.IFS(M3831&lt;=2,"Small",M3831&lt;=5,"Medium",M3831&gt;5,"Large")</f>
        <v>Medium</v>
      </c>
      <c r="O3831" s="50">
        <v>115</v>
      </c>
      <c r="P3831" s="67">
        <f t="shared" si="237"/>
        <v>0.03</v>
      </c>
      <c r="Q3831" s="52">
        <v>4.8899999999999997</v>
      </c>
      <c r="R3831" s="52" t="str" cm="1">
        <f t="array" ref="R3831">_xlfn.IFS(ROUND(Q3831,0)=5,"Excellent",ROUND(Q3831,0)=4,"Good",ROUND(Q3831,0)=3,"Ok",ROUND(Q3831,0)&lt;3,"Bad")</f>
        <v>Excellent</v>
      </c>
      <c r="S3831">
        <v>35</v>
      </c>
      <c r="T3831" t="str">
        <f t="shared" si="238"/>
        <v>No</v>
      </c>
      <c r="U3831" s="65">
        <v>43302</v>
      </c>
      <c r="V3831" s="65">
        <v>43898</v>
      </c>
      <c r="W3831">
        <v>320</v>
      </c>
      <c r="X3831" t="str">
        <f t="shared" si="239"/>
        <v>Active</v>
      </c>
      <c r="Y3831" t="s">
        <v>15615</v>
      </c>
    </row>
    <row r="3832" spans="1:25" x14ac:dyDescent="0.25">
      <c r="A3832">
        <v>3831</v>
      </c>
      <c r="B3832" t="s">
        <v>2736</v>
      </c>
      <c r="C3832">
        <v>2888</v>
      </c>
      <c r="D3832" t="str">
        <f>VLOOKUP($C3832,Hosts!$A:$O,10,0)</f>
        <v>New York</v>
      </c>
      <c r="E3832" s="67">
        <f>INDEX(Hosts!$A:$O,MATCH(Places!$C3832,Hosts!$A:$A,0),MATCH(Places!E$1,Hosts!$1:$1,0))</f>
        <v>1</v>
      </c>
      <c r="F3832" s="67">
        <f>INDEX(Hosts!$A:$O,MATCH(Places!$C3832,Hosts!$A:$A,0),MATCH(Places!F$1,Hosts!$1:$1,0))</f>
        <v>0.99</v>
      </c>
      <c r="G3832" s="67" t="str">
        <f>INDEX(Hosts!$A:$O,MATCH(Places!$C3832,Hosts!$A:$A,0),MATCH(Places!G$1,Hosts!$1:$1,0))</f>
        <v>Yes</v>
      </c>
      <c r="H3832">
        <v>8</v>
      </c>
      <c r="I3832" t="str">
        <f>VLOOKUP($H3832,Neighborhoods!$A:$C,2,0)</f>
        <v>Brooklyn</v>
      </c>
      <c r="J3832" t="str">
        <f>VLOOKUP($H3832,Neighborhoods!$A:$C,3,0)</f>
        <v>Bushwick</v>
      </c>
      <c r="K3832" t="s">
        <v>11822</v>
      </c>
      <c r="L3832" t="str">
        <f t="shared" si="236"/>
        <v>No</v>
      </c>
      <c r="M3832">
        <v>8</v>
      </c>
      <c r="N3832" t="str" cm="1">
        <f t="array" ref="N3832">_xlfn.IFS(M3832&lt;=2,"Small",M3832&lt;=5,"Medium",M3832&gt;5,"Large")</f>
        <v>Large</v>
      </c>
      <c r="O3832" s="50">
        <v>185</v>
      </c>
      <c r="P3832" s="67">
        <f t="shared" si="237"/>
        <v>0.03</v>
      </c>
      <c r="Q3832" s="52">
        <v>4.9800000000000004</v>
      </c>
      <c r="R3832" s="52" t="str" cm="1">
        <f t="array" ref="R3832">_xlfn.IFS(ROUND(Q3832,0)=5,"Excellent",ROUND(Q3832,0)=4,"Good",ROUND(Q3832,0)=3,"Ok",ROUND(Q3832,0)&lt;3,"Bad")</f>
        <v>Excellent</v>
      </c>
      <c r="S3832">
        <v>50</v>
      </c>
      <c r="T3832" t="str">
        <f t="shared" si="238"/>
        <v>No</v>
      </c>
      <c r="U3832" s="65">
        <v>43465</v>
      </c>
      <c r="V3832" s="65">
        <v>43905</v>
      </c>
      <c r="W3832">
        <v>339</v>
      </c>
      <c r="X3832" t="str">
        <f t="shared" si="239"/>
        <v>Active</v>
      </c>
      <c r="Y3832" t="s">
        <v>15616</v>
      </c>
    </row>
    <row r="3833" spans="1:25" x14ac:dyDescent="0.25">
      <c r="A3833">
        <v>3832</v>
      </c>
      <c r="B3833" t="s">
        <v>2737</v>
      </c>
      <c r="C3833">
        <v>63</v>
      </c>
      <c r="D3833" t="str">
        <f>VLOOKUP($C3833,Hosts!$A:$O,10,0)</f>
        <v>New York</v>
      </c>
      <c r="E3833" s="67">
        <f>INDEX(Hosts!$A:$O,MATCH(Places!$C3833,Hosts!$A:$A,0),MATCH(Places!E$1,Hosts!$1:$1,0))</f>
        <v>1</v>
      </c>
      <c r="F3833" s="67">
        <f>INDEX(Hosts!$A:$O,MATCH(Places!$C3833,Hosts!$A:$A,0),MATCH(Places!F$1,Hosts!$1:$1,0))</f>
        <v>1</v>
      </c>
      <c r="G3833" s="67" t="str">
        <f>INDEX(Hosts!$A:$O,MATCH(Places!$C3833,Hosts!$A:$A,0),MATCH(Places!G$1,Hosts!$1:$1,0))</f>
        <v>Yes</v>
      </c>
      <c r="H3833">
        <v>8</v>
      </c>
      <c r="I3833" t="str">
        <f>VLOOKUP($H3833,Neighborhoods!$A:$C,2,0)</f>
        <v>Brooklyn</v>
      </c>
      <c r="J3833" t="str">
        <f>VLOOKUP($H3833,Neighborhoods!$A:$C,3,0)</f>
        <v>Bushwick</v>
      </c>
      <c r="K3833" t="s">
        <v>1</v>
      </c>
      <c r="L3833" t="str">
        <f t="shared" si="236"/>
        <v>Yes</v>
      </c>
      <c r="M3833">
        <v>2</v>
      </c>
      <c r="N3833" t="str" cm="1">
        <f t="array" ref="N3833">_xlfn.IFS(M3833&lt;=2,"Small",M3833&lt;=5,"Medium",M3833&gt;5,"Large")</f>
        <v>Small</v>
      </c>
      <c r="O3833" s="50">
        <v>79</v>
      </c>
      <c r="P3833" s="67">
        <f t="shared" si="237"/>
        <v>0.03</v>
      </c>
      <c r="Q3833" s="52">
        <v>5</v>
      </c>
      <c r="R3833" s="52" t="str" cm="1">
        <f t="array" ref="R3833">_xlfn.IFS(ROUND(Q3833,0)=5,"Excellent",ROUND(Q3833,0)=4,"Good",ROUND(Q3833,0)=3,"Ok",ROUND(Q3833,0)&lt;3,"Bad")</f>
        <v>Excellent</v>
      </c>
      <c r="S3833">
        <v>20</v>
      </c>
      <c r="T3833" t="str">
        <f t="shared" si="238"/>
        <v>No</v>
      </c>
      <c r="U3833" s="65">
        <v>43506</v>
      </c>
      <c r="V3833" s="65">
        <v>43893</v>
      </c>
      <c r="W3833">
        <v>134</v>
      </c>
      <c r="X3833" t="str">
        <f t="shared" si="239"/>
        <v>Active</v>
      </c>
      <c r="Y3833" t="s">
        <v>15616</v>
      </c>
    </row>
    <row r="3834" spans="1:25" x14ac:dyDescent="0.25">
      <c r="A3834">
        <v>3833</v>
      </c>
      <c r="B3834" t="s">
        <v>2738</v>
      </c>
      <c r="C3834">
        <v>2653</v>
      </c>
      <c r="D3834" t="str">
        <f>VLOOKUP($C3834,Hosts!$A:$O,10,0)</f>
        <v>New York</v>
      </c>
      <c r="E3834" s="67">
        <f>INDEX(Hosts!$A:$O,MATCH(Places!$C3834,Hosts!$A:$A,0),MATCH(Places!E$1,Hosts!$1:$1,0))</f>
        <v>0.88</v>
      </c>
      <c r="F3834" s="67">
        <f>INDEX(Hosts!$A:$O,MATCH(Places!$C3834,Hosts!$A:$A,0),MATCH(Places!F$1,Hosts!$1:$1,0))</f>
        <v>0.93</v>
      </c>
      <c r="G3834" s="67" t="str">
        <f>INDEX(Hosts!$A:$O,MATCH(Places!$C3834,Hosts!$A:$A,0),MATCH(Places!G$1,Hosts!$1:$1,0))</f>
        <v>No</v>
      </c>
      <c r="H3834">
        <v>9</v>
      </c>
      <c r="I3834" t="str">
        <f>VLOOKUP($H3834,Neighborhoods!$A:$C,2,0)</f>
        <v>Brooklyn</v>
      </c>
      <c r="J3834" t="str">
        <f>VLOOKUP($H3834,Neighborhoods!$A:$C,3,0)</f>
        <v>Crown Heights</v>
      </c>
      <c r="K3834" t="s">
        <v>11822</v>
      </c>
      <c r="L3834" t="str">
        <f t="shared" si="236"/>
        <v>No</v>
      </c>
      <c r="M3834">
        <v>2</v>
      </c>
      <c r="N3834" t="str" cm="1">
        <f t="array" ref="N3834">_xlfn.IFS(M3834&lt;=2,"Small",M3834&lt;=5,"Medium",M3834&gt;5,"Large")</f>
        <v>Small</v>
      </c>
      <c r="O3834" s="50">
        <v>116</v>
      </c>
      <c r="P3834" s="67">
        <f t="shared" si="237"/>
        <v>0.03</v>
      </c>
      <c r="Q3834" s="52">
        <v>4.93</v>
      </c>
      <c r="R3834" s="52" t="str" cm="1">
        <f t="array" ref="R3834">_xlfn.IFS(ROUND(Q3834,0)=5,"Excellent",ROUND(Q3834,0)=4,"Good",ROUND(Q3834,0)=3,"Ok",ROUND(Q3834,0)&lt;3,"Bad")</f>
        <v>Excellent</v>
      </c>
      <c r="S3834">
        <v>43</v>
      </c>
      <c r="T3834" t="str">
        <f t="shared" si="238"/>
        <v>No</v>
      </c>
      <c r="U3834" s="65">
        <v>43324</v>
      </c>
      <c r="V3834" s="65">
        <v>43905</v>
      </c>
      <c r="W3834">
        <v>61</v>
      </c>
      <c r="X3834" t="str">
        <f t="shared" si="239"/>
        <v>Active</v>
      </c>
      <c r="Y3834" t="s">
        <v>15616</v>
      </c>
    </row>
    <row r="3835" spans="1:25" x14ac:dyDescent="0.25">
      <c r="A3835">
        <v>3834</v>
      </c>
      <c r="B3835" t="s">
        <v>14126</v>
      </c>
      <c r="C3835">
        <v>3597</v>
      </c>
      <c r="D3835" t="str">
        <f>VLOOKUP($C3835,Hosts!$A:$O,10,0)</f>
        <v>New York</v>
      </c>
      <c r="E3835" s="67">
        <f>INDEX(Hosts!$A:$O,MATCH(Places!$C3835,Hosts!$A:$A,0),MATCH(Places!E$1,Hosts!$1:$1,0))</f>
        <v>0.94</v>
      </c>
      <c r="F3835" s="67">
        <f>INDEX(Hosts!$A:$O,MATCH(Places!$C3835,Hosts!$A:$A,0),MATCH(Places!F$1,Hosts!$1:$1,0))</f>
        <v>0.94</v>
      </c>
      <c r="G3835" s="67" t="str">
        <f>INDEX(Hosts!$A:$O,MATCH(Places!$C3835,Hosts!$A:$A,0),MATCH(Places!G$1,Hosts!$1:$1,0))</f>
        <v>No</v>
      </c>
      <c r="H3835">
        <v>7</v>
      </c>
      <c r="I3835" t="str">
        <f>VLOOKUP($H3835,Neighborhoods!$A:$C,2,0)</f>
        <v>Brooklyn</v>
      </c>
      <c r="J3835" t="str">
        <f>VLOOKUP($H3835,Neighborhoods!$A:$C,3,0)</f>
        <v>Bedford-Stuyvesant</v>
      </c>
      <c r="K3835" t="s">
        <v>1</v>
      </c>
      <c r="L3835" t="str">
        <f t="shared" si="236"/>
        <v>Yes</v>
      </c>
      <c r="M3835">
        <v>1</v>
      </c>
      <c r="N3835" t="str" cm="1">
        <f t="array" ref="N3835">_xlfn.IFS(M3835&lt;=2,"Small",M3835&lt;=5,"Medium",M3835&gt;5,"Large")</f>
        <v>Small</v>
      </c>
      <c r="O3835" s="50">
        <v>31</v>
      </c>
      <c r="P3835" s="67">
        <f t="shared" si="237"/>
        <v>0.03</v>
      </c>
      <c r="Q3835" s="52">
        <v>4.79</v>
      </c>
      <c r="R3835" s="52" t="str" cm="1">
        <f t="array" ref="R3835">_xlfn.IFS(ROUND(Q3835,0)=5,"Excellent",ROUND(Q3835,0)=4,"Good",ROUND(Q3835,0)=3,"Ok",ROUND(Q3835,0)&lt;3,"Bad")</f>
        <v>Excellent</v>
      </c>
      <c r="S3835">
        <v>38</v>
      </c>
      <c r="T3835" t="str">
        <f t="shared" si="238"/>
        <v>No</v>
      </c>
      <c r="U3835" s="65">
        <v>43299</v>
      </c>
      <c r="V3835" s="65">
        <v>43921</v>
      </c>
      <c r="W3835">
        <v>62</v>
      </c>
      <c r="X3835" t="str">
        <f t="shared" si="239"/>
        <v>Active</v>
      </c>
      <c r="Y3835" t="s">
        <v>15615</v>
      </c>
    </row>
    <row r="3836" spans="1:25" x14ac:dyDescent="0.25">
      <c r="A3836">
        <v>3835</v>
      </c>
      <c r="B3836" t="s">
        <v>2739</v>
      </c>
      <c r="C3836">
        <v>2872</v>
      </c>
      <c r="D3836" t="str">
        <f>VLOOKUP($C3836,Hosts!$A:$O,10,0)</f>
        <v>New York</v>
      </c>
      <c r="E3836" s="67">
        <f>INDEX(Hosts!$A:$O,MATCH(Places!$C3836,Hosts!$A:$A,0),MATCH(Places!E$1,Hosts!$1:$1,0))</f>
        <v>0.5</v>
      </c>
      <c r="F3836" s="67">
        <f>INDEX(Hosts!$A:$O,MATCH(Places!$C3836,Hosts!$A:$A,0),MATCH(Places!F$1,Hosts!$1:$1,0))</f>
        <v>0.91</v>
      </c>
      <c r="G3836" s="67" t="str">
        <f>INDEX(Hosts!$A:$O,MATCH(Places!$C3836,Hosts!$A:$A,0),MATCH(Places!G$1,Hosts!$1:$1,0))</f>
        <v>No</v>
      </c>
      <c r="H3836">
        <v>7</v>
      </c>
      <c r="I3836" t="str">
        <f>VLOOKUP($H3836,Neighborhoods!$A:$C,2,0)</f>
        <v>Brooklyn</v>
      </c>
      <c r="J3836" t="str">
        <f>VLOOKUP($H3836,Neighborhoods!$A:$C,3,0)</f>
        <v>Bedford-Stuyvesant</v>
      </c>
      <c r="K3836" t="s">
        <v>11822</v>
      </c>
      <c r="L3836" t="str">
        <f t="shared" si="236"/>
        <v>No</v>
      </c>
      <c r="M3836">
        <v>4</v>
      </c>
      <c r="N3836" t="str" cm="1">
        <f t="array" ref="N3836">_xlfn.IFS(M3836&lt;=2,"Small",M3836&lt;=5,"Medium",M3836&gt;5,"Large")</f>
        <v>Medium</v>
      </c>
      <c r="O3836" s="50">
        <v>123</v>
      </c>
      <c r="P3836" s="67">
        <f t="shared" si="237"/>
        <v>0.03</v>
      </c>
      <c r="Q3836" s="52">
        <v>4.7300000000000004</v>
      </c>
      <c r="R3836" s="52" t="str" cm="1">
        <f t="array" ref="R3836">_xlfn.IFS(ROUND(Q3836,0)=5,"Excellent",ROUND(Q3836,0)=4,"Good",ROUND(Q3836,0)=3,"Ok",ROUND(Q3836,0)&lt;3,"Bad")</f>
        <v>Excellent</v>
      </c>
      <c r="S3836">
        <v>120</v>
      </c>
      <c r="T3836" t="str">
        <f t="shared" si="238"/>
        <v>No</v>
      </c>
      <c r="U3836" s="65">
        <v>43331</v>
      </c>
      <c r="V3836" s="65">
        <v>44037</v>
      </c>
      <c r="W3836">
        <v>0</v>
      </c>
      <c r="X3836" t="str">
        <f t="shared" si="239"/>
        <v>Inactive</v>
      </c>
      <c r="Y3836" t="s">
        <v>15615</v>
      </c>
    </row>
    <row r="3837" spans="1:25" x14ac:dyDescent="0.25">
      <c r="A3837">
        <v>3836</v>
      </c>
      <c r="B3837" t="s">
        <v>2740</v>
      </c>
      <c r="C3837">
        <v>3292</v>
      </c>
      <c r="D3837" t="str">
        <f>VLOOKUP($C3837,Hosts!$A:$O,10,0)</f>
        <v>New York</v>
      </c>
      <c r="E3837" s="67">
        <f>INDEX(Hosts!$A:$O,MATCH(Places!$C3837,Hosts!$A:$A,0),MATCH(Places!E$1,Hosts!$1:$1,0))</f>
        <v>1</v>
      </c>
      <c r="F3837" s="67">
        <f>INDEX(Hosts!$A:$O,MATCH(Places!$C3837,Hosts!$A:$A,0),MATCH(Places!F$1,Hosts!$1:$1,0))</f>
        <v>0.79</v>
      </c>
      <c r="G3837" s="67" t="str">
        <f>INDEX(Hosts!$A:$O,MATCH(Places!$C3837,Hosts!$A:$A,0),MATCH(Places!G$1,Hosts!$1:$1,0))</f>
        <v>No</v>
      </c>
      <c r="H3837">
        <v>16</v>
      </c>
      <c r="I3837" t="str">
        <f>VLOOKUP($H3837,Neighborhoods!$A:$C,2,0)</f>
        <v>Manhattan</v>
      </c>
      <c r="J3837" t="str">
        <f>VLOOKUP($H3837,Neighborhoods!$A:$C,3,0)</f>
        <v>Harlem</v>
      </c>
      <c r="K3837" t="s">
        <v>1</v>
      </c>
      <c r="L3837" t="str">
        <f t="shared" si="236"/>
        <v>Yes</v>
      </c>
      <c r="M3837">
        <v>1</v>
      </c>
      <c r="N3837" t="str" cm="1">
        <f t="array" ref="N3837">_xlfn.IFS(M3837&lt;=2,"Small",M3837&lt;=5,"Medium",M3837&gt;5,"Large")</f>
        <v>Small</v>
      </c>
      <c r="O3837" s="50">
        <v>29</v>
      </c>
      <c r="P3837" s="67">
        <f t="shared" si="237"/>
        <v>0.03</v>
      </c>
      <c r="Q3837" s="52">
        <v>4.83</v>
      </c>
      <c r="R3837" s="52" t="str" cm="1">
        <f t="array" ref="R3837">_xlfn.IFS(ROUND(Q3837,0)=5,"Excellent",ROUND(Q3837,0)=4,"Good",ROUND(Q3837,0)=3,"Ok",ROUND(Q3837,0)&lt;3,"Bad")</f>
        <v>Excellent</v>
      </c>
      <c r="S3837">
        <v>6</v>
      </c>
      <c r="T3837" t="str">
        <f t="shared" si="238"/>
        <v>No</v>
      </c>
      <c r="U3837" s="65">
        <v>43458</v>
      </c>
      <c r="V3837" s="65">
        <v>43912</v>
      </c>
      <c r="W3837">
        <v>309</v>
      </c>
      <c r="X3837" t="str">
        <f t="shared" si="239"/>
        <v>Active</v>
      </c>
      <c r="Y3837" t="s">
        <v>15615</v>
      </c>
    </row>
    <row r="3838" spans="1:25" x14ac:dyDescent="0.25">
      <c r="A3838">
        <v>3837</v>
      </c>
      <c r="B3838" t="s">
        <v>2741</v>
      </c>
      <c r="C3838">
        <v>3318</v>
      </c>
      <c r="D3838" t="str">
        <f>VLOOKUP($C3838,Hosts!$A:$O,10,0)</f>
        <v>New York</v>
      </c>
      <c r="E3838" s="67">
        <f>INDEX(Hosts!$A:$O,MATCH(Places!$C3838,Hosts!$A:$A,0),MATCH(Places!E$1,Hosts!$1:$1,0))</f>
        <v>0.92</v>
      </c>
      <c r="F3838" s="67">
        <f>INDEX(Hosts!$A:$O,MATCH(Places!$C3838,Hosts!$A:$A,0),MATCH(Places!F$1,Hosts!$1:$1,0))</f>
        <v>0.99</v>
      </c>
      <c r="G3838" s="67" t="str">
        <f>INDEX(Hosts!$A:$O,MATCH(Places!$C3838,Hosts!$A:$A,0),MATCH(Places!G$1,Hosts!$1:$1,0))</f>
        <v>No</v>
      </c>
      <c r="H3838">
        <v>12</v>
      </c>
      <c r="I3838" t="str">
        <f>VLOOKUP($H3838,Neighborhoods!$A:$C,2,0)</f>
        <v>Brooklyn</v>
      </c>
      <c r="J3838" t="str">
        <f>VLOOKUP($H3838,Neighborhoods!$A:$C,3,0)</f>
        <v>Williamsburg</v>
      </c>
      <c r="K3838" t="s">
        <v>1</v>
      </c>
      <c r="L3838" t="str">
        <f t="shared" si="236"/>
        <v>Yes</v>
      </c>
      <c r="M3838">
        <v>3</v>
      </c>
      <c r="N3838" t="str" cm="1">
        <f t="array" ref="N3838">_xlfn.IFS(M3838&lt;=2,"Small",M3838&lt;=5,"Medium",M3838&gt;5,"Large")</f>
        <v>Medium</v>
      </c>
      <c r="O3838" s="50">
        <v>40</v>
      </c>
      <c r="P3838" s="67">
        <f t="shared" si="237"/>
        <v>0.03</v>
      </c>
      <c r="Q3838" s="52">
        <v>4.54</v>
      </c>
      <c r="R3838" s="52" t="str" cm="1">
        <f t="array" ref="R3838">_xlfn.IFS(ROUND(Q3838,0)=5,"Excellent",ROUND(Q3838,0)=4,"Good",ROUND(Q3838,0)=3,"Ok",ROUND(Q3838,0)&lt;3,"Bad")</f>
        <v>Excellent</v>
      </c>
      <c r="S3838">
        <v>67</v>
      </c>
      <c r="T3838" t="str">
        <f t="shared" si="238"/>
        <v>No</v>
      </c>
      <c r="U3838" s="65">
        <v>43308</v>
      </c>
      <c r="V3838" s="65">
        <v>43982</v>
      </c>
      <c r="W3838">
        <v>182</v>
      </c>
      <c r="X3838" t="str">
        <f t="shared" si="239"/>
        <v>Active</v>
      </c>
      <c r="Y3838" t="s">
        <v>15615</v>
      </c>
    </row>
    <row r="3839" spans="1:25" x14ac:dyDescent="0.25">
      <c r="A3839">
        <v>3838</v>
      </c>
      <c r="B3839" t="s">
        <v>2742</v>
      </c>
      <c r="C3839">
        <v>3318</v>
      </c>
      <c r="D3839" t="str">
        <f>VLOOKUP($C3839,Hosts!$A:$O,10,0)</f>
        <v>New York</v>
      </c>
      <c r="E3839" s="67">
        <f>INDEX(Hosts!$A:$O,MATCH(Places!$C3839,Hosts!$A:$A,0),MATCH(Places!E$1,Hosts!$1:$1,0))</f>
        <v>0.92</v>
      </c>
      <c r="F3839" s="67">
        <f>INDEX(Hosts!$A:$O,MATCH(Places!$C3839,Hosts!$A:$A,0),MATCH(Places!F$1,Hosts!$1:$1,0))</f>
        <v>0.99</v>
      </c>
      <c r="G3839" s="67" t="str">
        <f>INDEX(Hosts!$A:$O,MATCH(Places!$C3839,Hosts!$A:$A,0),MATCH(Places!G$1,Hosts!$1:$1,0))</f>
        <v>No</v>
      </c>
      <c r="H3839">
        <v>12</v>
      </c>
      <c r="I3839" t="str">
        <f>VLOOKUP($H3839,Neighborhoods!$A:$C,2,0)</f>
        <v>Brooklyn</v>
      </c>
      <c r="J3839" t="str">
        <f>VLOOKUP($H3839,Neighborhoods!$A:$C,3,0)</f>
        <v>Williamsburg</v>
      </c>
      <c r="K3839" t="s">
        <v>1</v>
      </c>
      <c r="L3839" t="str">
        <f t="shared" si="236"/>
        <v>Yes</v>
      </c>
      <c r="M3839">
        <v>3</v>
      </c>
      <c r="N3839" t="str" cm="1">
        <f t="array" ref="N3839">_xlfn.IFS(M3839&lt;=2,"Small",M3839&lt;=5,"Medium",M3839&gt;5,"Large")</f>
        <v>Medium</v>
      </c>
      <c r="O3839" s="50">
        <v>40</v>
      </c>
      <c r="P3839" s="67">
        <f t="shared" si="237"/>
        <v>0.03</v>
      </c>
      <c r="Q3839" s="52">
        <v>4.46</v>
      </c>
      <c r="R3839" s="52" t="str" cm="1">
        <f t="array" ref="R3839">_xlfn.IFS(ROUND(Q3839,0)=5,"Excellent",ROUND(Q3839,0)=4,"Good",ROUND(Q3839,0)=3,"Ok",ROUND(Q3839,0)&lt;3,"Bad")</f>
        <v>Good</v>
      </c>
      <c r="S3839">
        <v>67</v>
      </c>
      <c r="T3839" t="str">
        <f t="shared" si="238"/>
        <v>No</v>
      </c>
      <c r="U3839" s="65">
        <v>43302</v>
      </c>
      <c r="V3839" s="65">
        <v>44004</v>
      </c>
      <c r="W3839">
        <v>329</v>
      </c>
      <c r="X3839" t="str">
        <f t="shared" si="239"/>
        <v>Active</v>
      </c>
      <c r="Y3839" t="s">
        <v>15615</v>
      </c>
    </row>
    <row r="3840" spans="1:25" x14ac:dyDescent="0.25">
      <c r="A3840">
        <v>3839</v>
      </c>
      <c r="B3840" t="s">
        <v>2743</v>
      </c>
      <c r="C3840">
        <v>3586</v>
      </c>
      <c r="D3840" t="str">
        <f>VLOOKUP($C3840,Hosts!$A:$O,10,0)</f>
        <v>New York</v>
      </c>
      <c r="E3840" s="67">
        <f>INDEX(Hosts!$A:$O,MATCH(Places!$C3840,Hosts!$A:$A,0),MATCH(Places!E$1,Hosts!$1:$1,0))</f>
        <v>1</v>
      </c>
      <c r="F3840" s="67">
        <f>INDEX(Hosts!$A:$O,MATCH(Places!$C3840,Hosts!$A:$A,0),MATCH(Places!F$1,Hosts!$1:$1,0))</f>
        <v>1</v>
      </c>
      <c r="G3840" s="67" t="str">
        <f>INDEX(Hosts!$A:$O,MATCH(Places!$C3840,Hosts!$A:$A,0),MATCH(Places!G$1,Hosts!$1:$1,0))</f>
        <v>Yes</v>
      </c>
      <c r="H3840">
        <v>28</v>
      </c>
      <c r="I3840" t="str">
        <f>VLOOKUP($H3840,Neighborhoods!$A:$C,2,0)</f>
        <v>Staten Island</v>
      </c>
      <c r="J3840" t="str">
        <f>VLOOKUP($H3840,Neighborhoods!$A:$C,3,0)</f>
        <v>St. George</v>
      </c>
      <c r="K3840" t="s">
        <v>11822</v>
      </c>
      <c r="L3840" t="str">
        <f t="shared" si="236"/>
        <v>No</v>
      </c>
      <c r="M3840">
        <v>6</v>
      </c>
      <c r="N3840" t="str" cm="1">
        <f t="array" ref="N3840">_xlfn.IFS(M3840&lt;=2,"Small",M3840&lt;=5,"Medium",M3840&gt;5,"Large")</f>
        <v>Large</v>
      </c>
      <c r="O3840" s="50">
        <v>89</v>
      </c>
      <c r="P3840" s="67">
        <f t="shared" si="237"/>
        <v>0.03</v>
      </c>
      <c r="Q3840" s="52">
        <v>4.99</v>
      </c>
      <c r="R3840" s="52" t="str" cm="1">
        <f t="array" ref="R3840">_xlfn.IFS(ROUND(Q3840,0)=5,"Excellent",ROUND(Q3840,0)=4,"Good",ROUND(Q3840,0)=3,"Ok",ROUND(Q3840,0)&lt;3,"Bad")</f>
        <v>Excellent</v>
      </c>
      <c r="S3840">
        <v>91</v>
      </c>
      <c r="T3840" t="str">
        <f t="shared" si="238"/>
        <v>No</v>
      </c>
      <c r="U3840" s="65">
        <v>43317</v>
      </c>
      <c r="V3840" s="65">
        <v>43898</v>
      </c>
      <c r="W3840">
        <v>113</v>
      </c>
      <c r="X3840" t="str">
        <f t="shared" si="239"/>
        <v>Active</v>
      </c>
      <c r="Y3840" t="s">
        <v>15616</v>
      </c>
    </row>
    <row r="3841" spans="1:25" x14ac:dyDescent="0.25">
      <c r="A3841">
        <v>3840</v>
      </c>
      <c r="B3841" t="s">
        <v>13420</v>
      </c>
      <c r="C3841">
        <v>2159</v>
      </c>
      <c r="D3841" t="str">
        <f>VLOOKUP($C3841,Hosts!$A:$O,10,0)</f>
        <v>New York</v>
      </c>
      <c r="E3841" s="67">
        <f>INDEX(Hosts!$A:$O,MATCH(Places!$C3841,Hosts!$A:$A,0),MATCH(Places!E$1,Hosts!$1:$1,0))</f>
        <v>0</v>
      </c>
      <c r="F3841" s="67">
        <f>INDEX(Hosts!$A:$O,MATCH(Places!$C3841,Hosts!$A:$A,0),MATCH(Places!F$1,Hosts!$1:$1,0))</f>
        <v>0</v>
      </c>
      <c r="G3841" s="67" t="str">
        <f>INDEX(Hosts!$A:$O,MATCH(Places!$C3841,Hosts!$A:$A,0),MATCH(Places!G$1,Hosts!$1:$1,0))</f>
        <v>No</v>
      </c>
      <c r="H3841">
        <v>12</v>
      </c>
      <c r="I3841" t="str">
        <f>VLOOKUP($H3841,Neighborhoods!$A:$C,2,0)</f>
        <v>Brooklyn</v>
      </c>
      <c r="J3841" t="str">
        <f>VLOOKUP($H3841,Neighborhoods!$A:$C,3,0)</f>
        <v>Williamsburg</v>
      </c>
      <c r="K3841" t="s">
        <v>11822</v>
      </c>
      <c r="L3841" t="str">
        <f t="shared" si="236"/>
        <v>No</v>
      </c>
      <c r="M3841">
        <v>3</v>
      </c>
      <c r="N3841" t="str" cm="1">
        <f t="array" ref="N3841">_xlfn.IFS(M3841&lt;=2,"Small",M3841&lt;=5,"Medium",M3841&gt;5,"Large")</f>
        <v>Medium</v>
      </c>
      <c r="O3841" s="50">
        <v>205</v>
      </c>
      <c r="P3841" s="67">
        <f t="shared" si="237"/>
        <v>0.04</v>
      </c>
      <c r="Q3841" s="52">
        <v>5</v>
      </c>
      <c r="R3841" s="52" t="str" cm="1">
        <f t="array" ref="R3841">_xlfn.IFS(ROUND(Q3841,0)=5,"Excellent",ROUND(Q3841,0)=4,"Good",ROUND(Q3841,0)=3,"Ok",ROUND(Q3841,0)&lt;3,"Bad")</f>
        <v>Excellent</v>
      </c>
      <c r="S3841">
        <v>4</v>
      </c>
      <c r="T3841" t="str">
        <f t="shared" si="238"/>
        <v>No</v>
      </c>
      <c r="U3841" s="65">
        <v>43718</v>
      </c>
      <c r="V3841" s="65">
        <v>43752</v>
      </c>
      <c r="W3841">
        <v>353</v>
      </c>
      <c r="X3841" t="str">
        <f t="shared" si="239"/>
        <v>Active</v>
      </c>
      <c r="Y3841" t="s">
        <v>15615</v>
      </c>
    </row>
    <row r="3842" spans="1:25" x14ac:dyDescent="0.25">
      <c r="A3842">
        <v>3841</v>
      </c>
      <c r="B3842" t="s">
        <v>14495</v>
      </c>
      <c r="C3842">
        <v>3544</v>
      </c>
      <c r="D3842" t="str">
        <f>VLOOKUP($C3842,Hosts!$A:$O,10,0)</f>
        <v>New York</v>
      </c>
      <c r="E3842" s="67">
        <f>INDEX(Hosts!$A:$O,MATCH(Places!$C3842,Hosts!$A:$A,0),MATCH(Places!E$1,Hosts!$1:$1,0))</f>
        <v>0.9</v>
      </c>
      <c r="F3842" s="67">
        <f>INDEX(Hosts!$A:$O,MATCH(Places!$C3842,Hosts!$A:$A,0),MATCH(Places!F$1,Hosts!$1:$1,0))</f>
        <v>0.99</v>
      </c>
      <c r="G3842" s="67" t="str">
        <f>INDEX(Hosts!$A:$O,MATCH(Places!$C3842,Hosts!$A:$A,0),MATCH(Places!G$1,Hosts!$1:$1,0))</f>
        <v>No</v>
      </c>
      <c r="H3842">
        <v>17</v>
      </c>
      <c r="I3842" t="str">
        <f>VLOOKUP($H3842,Neighborhoods!$A:$C,2,0)</f>
        <v>Manhattan</v>
      </c>
      <c r="J3842" t="str">
        <f>VLOOKUP($H3842,Neighborhoods!$A:$C,3,0)</f>
        <v>Hell's Kitchen</v>
      </c>
      <c r="K3842" t="s">
        <v>1</v>
      </c>
      <c r="L3842" t="str">
        <f t="shared" si="236"/>
        <v>Yes</v>
      </c>
      <c r="M3842">
        <v>2</v>
      </c>
      <c r="N3842" t="str" cm="1">
        <f t="array" ref="N3842">_xlfn.IFS(M3842&lt;=2,"Small",M3842&lt;=5,"Medium",M3842&gt;5,"Large")</f>
        <v>Small</v>
      </c>
      <c r="O3842" s="50">
        <v>150</v>
      </c>
      <c r="P3842" s="67">
        <f t="shared" si="237"/>
        <v>0.03</v>
      </c>
      <c r="Q3842" s="52">
        <v>3.71</v>
      </c>
      <c r="R3842" s="52" t="str" cm="1">
        <f t="array" ref="R3842">_xlfn.IFS(ROUND(Q3842,0)=5,"Excellent",ROUND(Q3842,0)=4,"Good",ROUND(Q3842,0)=3,"Ok",ROUND(Q3842,0)&lt;3,"Bad")</f>
        <v>Good</v>
      </c>
      <c r="S3842">
        <v>7</v>
      </c>
      <c r="T3842" t="str">
        <f t="shared" si="238"/>
        <v>No</v>
      </c>
      <c r="U3842" s="65">
        <v>43467</v>
      </c>
      <c r="V3842" s="65">
        <v>43828</v>
      </c>
      <c r="W3842">
        <v>365</v>
      </c>
      <c r="X3842" t="str">
        <f t="shared" si="239"/>
        <v>Active</v>
      </c>
      <c r="Y3842" t="s">
        <v>15616</v>
      </c>
    </row>
    <row r="3843" spans="1:25" x14ac:dyDescent="0.25">
      <c r="A3843">
        <v>3842</v>
      </c>
      <c r="B3843" t="s">
        <v>15603</v>
      </c>
      <c r="C3843">
        <v>3544</v>
      </c>
      <c r="D3843" t="str">
        <f>VLOOKUP($C3843,Hosts!$A:$O,10,0)</f>
        <v>New York</v>
      </c>
      <c r="E3843" s="67">
        <f>INDEX(Hosts!$A:$O,MATCH(Places!$C3843,Hosts!$A:$A,0),MATCH(Places!E$1,Hosts!$1:$1,0))</f>
        <v>0.9</v>
      </c>
      <c r="F3843" s="67">
        <f>INDEX(Hosts!$A:$O,MATCH(Places!$C3843,Hosts!$A:$A,0),MATCH(Places!F$1,Hosts!$1:$1,0))</f>
        <v>0.99</v>
      </c>
      <c r="G3843" s="67" t="str">
        <f>INDEX(Hosts!$A:$O,MATCH(Places!$C3843,Hosts!$A:$A,0),MATCH(Places!G$1,Hosts!$1:$1,0))</f>
        <v>No</v>
      </c>
      <c r="H3843">
        <v>17</v>
      </c>
      <c r="I3843" t="str">
        <f>VLOOKUP($H3843,Neighborhoods!$A:$C,2,0)</f>
        <v>Manhattan</v>
      </c>
      <c r="J3843" t="str">
        <f>VLOOKUP($H3843,Neighborhoods!$A:$C,3,0)</f>
        <v>Hell's Kitchen</v>
      </c>
      <c r="K3843" t="s">
        <v>1</v>
      </c>
      <c r="L3843" t="str">
        <f t="shared" ref="L3843:L3906" si="240">IF(OR(K3843="Private room",K3843="Shared room"),"Yes","No")</f>
        <v>Yes</v>
      </c>
      <c r="M3843">
        <v>2</v>
      </c>
      <c r="N3843" t="str" cm="1">
        <f t="array" ref="N3843">_xlfn.IFS(M3843&lt;=2,"Small",M3843&lt;=5,"Medium",M3843&gt;5,"Large")</f>
        <v>Small</v>
      </c>
      <c r="O3843" s="50">
        <v>110</v>
      </c>
      <c r="P3843" s="67">
        <f t="shared" ref="P3843:P3906" si="241">VLOOKUP(O3843,$AB$1:$AC$5,2)</f>
        <v>0.03</v>
      </c>
      <c r="Q3843" s="52">
        <v>4.1100000000000003</v>
      </c>
      <c r="R3843" s="52" t="str" cm="1">
        <f t="array" ref="R3843">_xlfn.IFS(ROUND(Q3843,0)=5,"Excellent",ROUND(Q3843,0)=4,"Good",ROUND(Q3843,0)=3,"Ok",ROUND(Q3843,0)&lt;3,"Bad")</f>
        <v>Good</v>
      </c>
      <c r="S3843">
        <v>9</v>
      </c>
      <c r="T3843" t="str">
        <f t="shared" ref="T3843:T3906" si="242">IF(AND(Q3843&gt;=4.8,S3843&gt;100),"Yes","No")</f>
        <v>No</v>
      </c>
      <c r="U3843" s="65">
        <v>43444</v>
      </c>
      <c r="V3843" s="65">
        <v>43710</v>
      </c>
      <c r="W3843">
        <v>365</v>
      </c>
      <c r="X3843" t="str">
        <f t="shared" ref="X3843:X3906" si="243">IF(W3843&lt;&gt;0,"Active","Inactive")</f>
        <v>Active</v>
      </c>
      <c r="Y3843" t="s">
        <v>15616</v>
      </c>
    </row>
    <row r="3844" spans="1:25" x14ac:dyDescent="0.25">
      <c r="A3844">
        <v>3843</v>
      </c>
      <c r="B3844" t="s">
        <v>15346</v>
      </c>
      <c r="C3844">
        <v>3544</v>
      </c>
      <c r="D3844" t="str">
        <f>VLOOKUP($C3844,Hosts!$A:$O,10,0)</f>
        <v>New York</v>
      </c>
      <c r="E3844" s="67">
        <f>INDEX(Hosts!$A:$O,MATCH(Places!$C3844,Hosts!$A:$A,0),MATCH(Places!E$1,Hosts!$1:$1,0))</f>
        <v>0.9</v>
      </c>
      <c r="F3844" s="67">
        <f>INDEX(Hosts!$A:$O,MATCH(Places!$C3844,Hosts!$A:$A,0),MATCH(Places!F$1,Hosts!$1:$1,0))</f>
        <v>0.99</v>
      </c>
      <c r="G3844" s="67" t="str">
        <f>INDEX(Hosts!$A:$O,MATCH(Places!$C3844,Hosts!$A:$A,0),MATCH(Places!G$1,Hosts!$1:$1,0))</f>
        <v>No</v>
      </c>
      <c r="H3844">
        <v>17</v>
      </c>
      <c r="I3844" t="str">
        <f>VLOOKUP($H3844,Neighborhoods!$A:$C,2,0)</f>
        <v>Manhattan</v>
      </c>
      <c r="J3844" t="str">
        <f>VLOOKUP($H3844,Neighborhoods!$A:$C,3,0)</f>
        <v>Hell's Kitchen</v>
      </c>
      <c r="K3844" t="s">
        <v>1</v>
      </c>
      <c r="L3844" t="str">
        <f t="shared" si="240"/>
        <v>Yes</v>
      </c>
      <c r="M3844">
        <v>2</v>
      </c>
      <c r="N3844" t="str" cm="1">
        <f t="array" ref="N3844">_xlfn.IFS(M3844&lt;=2,"Small",M3844&lt;=5,"Medium",M3844&gt;5,"Large")</f>
        <v>Small</v>
      </c>
      <c r="O3844" s="50">
        <v>150</v>
      </c>
      <c r="P3844" s="67">
        <f t="shared" si="241"/>
        <v>0.03</v>
      </c>
      <c r="Q3844" s="52">
        <v>4.3099999999999996</v>
      </c>
      <c r="R3844" s="52" t="str" cm="1">
        <f t="array" ref="R3844">_xlfn.IFS(ROUND(Q3844,0)=5,"Excellent",ROUND(Q3844,0)=4,"Good",ROUND(Q3844,0)=3,"Ok",ROUND(Q3844,0)&lt;3,"Bad")</f>
        <v>Good</v>
      </c>
      <c r="S3844">
        <v>13</v>
      </c>
      <c r="T3844" t="str">
        <f t="shared" si="242"/>
        <v>No</v>
      </c>
      <c r="U3844" s="65">
        <v>43412</v>
      </c>
      <c r="V3844" s="65">
        <v>43814</v>
      </c>
      <c r="W3844">
        <v>365</v>
      </c>
      <c r="X3844" t="str">
        <f t="shared" si="243"/>
        <v>Active</v>
      </c>
      <c r="Y3844" t="s">
        <v>15616</v>
      </c>
    </row>
    <row r="3845" spans="1:25" x14ac:dyDescent="0.25">
      <c r="A3845">
        <v>3844</v>
      </c>
      <c r="B3845" t="s">
        <v>2744</v>
      </c>
      <c r="C3845">
        <v>2563</v>
      </c>
      <c r="D3845" t="str">
        <f>VLOOKUP($C3845,Hosts!$A:$O,10,0)</f>
        <v>New York</v>
      </c>
      <c r="E3845" s="67">
        <f>INDEX(Hosts!$A:$O,MATCH(Places!$C3845,Hosts!$A:$A,0),MATCH(Places!E$1,Hosts!$1:$1,0))</f>
        <v>1</v>
      </c>
      <c r="F3845" s="67">
        <f>INDEX(Hosts!$A:$O,MATCH(Places!$C3845,Hosts!$A:$A,0),MATCH(Places!F$1,Hosts!$1:$1,0))</f>
        <v>0.79</v>
      </c>
      <c r="G3845" s="67" t="str">
        <f>INDEX(Hosts!$A:$O,MATCH(Places!$C3845,Hosts!$A:$A,0),MATCH(Places!G$1,Hosts!$1:$1,0))</f>
        <v>No</v>
      </c>
      <c r="H3845">
        <v>16</v>
      </c>
      <c r="I3845" t="str">
        <f>VLOOKUP($H3845,Neighborhoods!$A:$C,2,0)</f>
        <v>Manhattan</v>
      </c>
      <c r="J3845" t="str">
        <f>VLOOKUP($H3845,Neighborhoods!$A:$C,3,0)</f>
        <v>Harlem</v>
      </c>
      <c r="K3845" t="s">
        <v>1</v>
      </c>
      <c r="L3845" t="str">
        <f t="shared" si="240"/>
        <v>Yes</v>
      </c>
      <c r="M3845">
        <v>3</v>
      </c>
      <c r="N3845" t="str" cm="1">
        <f t="array" ref="N3845">_xlfn.IFS(M3845&lt;=2,"Small",M3845&lt;=5,"Medium",M3845&gt;5,"Large")</f>
        <v>Medium</v>
      </c>
      <c r="O3845" s="50">
        <v>65</v>
      </c>
      <c r="P3845" s="67">
        <f t="shared" si="241"/>
        <v>0.03</v>
      </c>
      <c r="Q3845" s="52">
        <v>4.67</v>
      </c>
      <c r="R3845" s="52" t="str" cm="1">
        <f t="array" ref="R3845">_xlfn.IFS(ROUND(Q3845,0)=5,"Excellent",ROUND(Q3845,0)=4,"Good",ROUND(Q3845,0)=3,"Ok",ROUND(Q3845,0)&lt;3,"Bad")</f>
        <v>Excellent</v>
      </c>
      <c r="S3845">
        <v>12</v>
      </c>
      <c r="T3845" t="str">
        <f t="shared" si="242"/>
        <v>No</v>
      </c>
      <c r="U3845" s="65">
        <v>43339</v>
      </c>
      <c r="V3845" s="65">
        <v>43837</v>
      </c>
      <c r="W3845">
        <v>365</v>
      </c>
      <c r="X3845" t="str">
        <f t="shared" si="243"/>
        <v>Active</v>
      </c>
      <c r="Y3845" t="s">
        <v>15615</v>
      </c>
    </row>
    <row r="3846" spans="1:25" x14ac:dyDescent="0.25">
      <c r="A3846">
        <v>3845</v>
      </c>
      <c r="B3846" t="s">
        <v>2745</v>
      </c>
      <c r="C3846">
        <v>2366</v>
      </c>
      <c r="D3846" t="str">
        <f>VLOOKUP($C3846,Hosts!$A:$O,10,0)</f>
        <v>New York</v>
      </c>
      <c r="E3846" s="67">
        <f>INDEX(Hosts!$A:$O,MATCH(Places!$C3846,Hosts!$A:$A,0),MATCH(Places!E$1,Hosts!$1:$1,0))</f>
        <v>1</v>
      </c>
      <c r="F3846" s="67">
        <f>INDEX(Hosts!$A:$O,MATCH(Places!$C3846,Hosts!$A:$A,0),MATCH(Places!F$1,Hosts!$1:$1,0))</f>
        <v>0.84</v>
      </c>
      <c r="G3846" s="67" t="str">
        <f>INDEX(Hosts!$A:$O,MATCH(Places!$C3846,Hosts!$A:$A,0),MATCH(Places!G$1,Hosts!$1:$1,0))</f>
        <v>No</v>
      </c>
      <c r="H3846">
        <v>12</v>
      </c>
      <c r="I3846" t="str">
        <f>VLOOKUP($H3846,Neighborhoods!$A:$C,2,0)</f>
        <v>Brooklyn</v>
      </c>
      <c r="J3846" t="str">
        <f>VLOOKUP($H3846,Neighborhoods!$A:$C,3,0)</f>
        <v>Williamsburg</v>
      </c>
      <c r="K3846" t="s">
        <v>1</v>
      </c>
      <c r="L3846" t="str">
        <f t="shared" si="240"/>
        <v>Yes</v>
      </c>
      <c r="M3846">
        <v>2</v>
      </c>
      <c r="N3846" t="str" cm="1">
        <f t="array" ref="N3846">_xlfn.IFS(M3846&lt;=2,"Small",M3846&lt;=5,"Medium",M3846&gt;5,"Large")</f>
        <v>Small</v>
      </c>
      <c r="O3846" s="50">
        <v>36</v>
      </c>
      <c r="P3846" s="67">
        <f t="shared" si="241"/>
        <v>0.03</v>
      </c>
      <c r="Q3846" s="52">
        <v>4.7300000000000004</v>
      </c>
      <c r="R3846" s="52" t="str" cm="1">
        <f t="array" ref="R3846">_xlfn.IFS(ROUND(Q3846,0)=5,"Excellent",ROUND(Q3846,0)=4,"Good",ROUND(Q3846,0)=3,"Ok",ROUND(Q3846,0)&lt;3,"Bad")</f>
        <v>Excellent</v>
      </c>
      <c r="S3846">
        <v>55</v>
      </c>
      <c r="T3846" t="str">
        <f t="shared" si="242"/>
        <v>No</v>
      </c>
      <c r="U3846" s="65">
        <v>43309</v>
      </c>
      <c r="V3846" s="65">
        <v>43897</v>
      </c>
      <c r="W3846">
        <v>76</v>
      </c>
      <c r="X3846" t="str">
        <f t="shared" si="243"/>
        <v>Active</v>
      </c>
      <c r="Y3846" t="s">
        <v>15615</v>
      </c>
    </row>
    <row r="3847" spans="1:25" x14ac:dyDescent="0.25">
      <c r="A3847">
        <v>3846</v>
      </c>
      <c r="B3847" t="s">
        <v>2746</v>
      </c>
      <c r="C3847">
        <v>1992</v>
      </c>
      <c r="D3847" t="str">
        <f>VLOOKUP($C3847,Hosts!$A:$O,10,0)</f>
        <v>New York</v>
      </c>
      <c r="E3847" s="67">
        <f>INDEX(Hosts!$A:$O,MATCH(Places!$C3847,Hosts!$A:$A,0),MATCH(Places!E$1,Hosts!$1:$1,0))</f>
        <v>1</v>
      </c>
      <c r="F3847" s="67">
        <f>INDEX(Hosts!$A:$O,MATCH(Places!$C3847,Hosts!$A:$A,0),MATCH(Places!F$1,Hosts!$1:$1,0))</f>
        <v>1</v>
      </c>
      <c r="G3847" s="67" t="str">
        <f>INDEX(Hosts!$A:$O,MATCH(Places!$C3847,Hosts!$A:$A,0),MATCH(Places!G$1,Hosts!$1:$1,0))</f>
        <v>No</v>
      </c>
      <c r="H3847">
        <v>10</v>
      </c>
      <c r="I3847" t="str">
        <f>VLOOKUP($H3847,Neighborhoods!$A:$C,2,0)</f>
        <v>Brooklyn</v>
      </c>
      <c r="J3847" t="str">
        <f>VLOOKUP($H3847,Neighborhoods!$A:$C,3,0)</f>
        <v>East Flatbush</v>
      </c>
      <c r="K3847" t="s">
        <v>1</v>
      </c>
      <c r="L3847" t="str">
        <f t="shared" si="240"/>
        <v>Yes</v>
      </c>
      <c r="M3847">
        <v>1</v>
      </c>
      <c r="N3847" t="str" cm="1">
        <f t="array" ref="N3847">_xlfn.IFS(M3847&lt;=2,"Small",M3847&lt;=5,"Medium",M3847&gt;5,"Large")</f>
        <v>Small</v>
      </c>
      <c r="O3847" s="50">
        <v>37</v>
      </c>
      <c r="P3847" s="67">
        <f t="shared" si="241"/>
        <v>0.03</v>
      </c>
      <c r="Q3847" s="52">
        <v>4.92</v>
      </c>
      <c r="R3847" s="52" t="str" cm="1">
        <f t="array" ref="R3847">_xlfn.IFS(ROUND(Q3847,0)=5,"Excellent",ROUND(Q3847,0)=4,"Good",ROUND(Q3847,0)=3,"Ok",ROUND(Q3847,0)&lt;3,"Bad")</f>
        <v>Excellent</v>
      </c>
      <c r="S3847">
        <v>51</v>
      </c>
      <c r="T3847" t="str">
        <f t="shared" si="242"/>
        <v>No</v>
      </c>
      <c r="U3847" s="65">
        <v>43307</v>
      </c>
      <c r="V3847" s="65">
        <v>43873</v>
      </c>
      <c r="W3847">
        <v>85</v>
      </c>
      <c r="X3847" t="str">
        <f t="shared" si="243"/>
        <v>Active</v>
      </c>
      <c r="Y3847" t="s">
        <v>15616</v>
      </c>
    </row>
    <row r="3848" spans="1:25" x14ac:dyDescent="0.25">
      <c r="A3848">
        <v>3847</v>
      </c>
      <c r="B3848" t="s">
        <v>2747</v>
      </c>
      <c r="C3848">
        <v>1582</v>
      </c>
      <c r="D3848" t="str">
        <f>VLOOKUP($C3848,Hosts!$A:$O,10,0)</f>
        <v>New York</v>
      </c>
      <c r="E3848" s="67">
        <f>INDEX(Hosts!$A:$O,MATCH(Places!$C3848,Hosts!$A:$A,0),MATCH(Places!E$1,Hosts!$1:$1,0))</f>
        <v>1</v>
      </c>
      <c r="F3848" s="67">
        <f>INDEX(Hosts!$A:$O,MATCH(Places!$C3848,Hosts!$A:$A,0),MATCH(Places!F$1,Hosts!$1:$1,0))</f>
        <v>1</v>
      </c>
      <c r="G3848" s="67" t="str">
        <f>INDEX(Hosts!$A:$O,MATCH(Places!$C3848,Hosts!$A:$A,0),MATCH(Places!G$1,Hosts!$1:$1,0))</f>
        <v>Yes</v>
      </c>
      <c r="H3848">
        <v>13</v>
      </c>
      <c r="I3848" t="str">
        <f>VLOOKUP($H3848,Neighborhoods!$A:$C,2,0)</f>
        <v>Manhattan</v>
      </c>
      <c r="J3848" t="str">
        <f>VLOOKUP($H3848,Neighborhoods!$A:$C,3,0)</f>
        <v>Chelsea</v>
      </c>
      <c r="K3848" t="s">
        <v>1</v>
      </c>
      <c r="L3848" t="str">
        <f t="shared" si="240"/>
        <v>Yes</v>
      </c>
      <c r="M3848">
        <v>2</v>
      </c>
      <c r="N3848" t="str" cm="1">
        <f t="array" ref="N3848">_xlfn.IFS(M3848&lt;=2,"Small",M3848&lt;=5,"Medium",M3848&gt;5,"Large")</f>
        <v>Small</v>
      </c>
      <c r="O3848" s="50">
        <v>150</v>
      </c>
      <c r="P3848" s="67">
        <f t="shared" si="241"/>
        <v>0.03</v>
      </c>
      <c r="Q3848" s="52">
        <v>4.7300000000000004</v>
      </c>
      <c r="R3848" s="52" t="str" cm="1">
        <f t="array" ref="R3848">_xlfn.IFS(ROUND(Q3848,0)=5,"Excellent",ROUND(Q3848,0)=4,"Good",ROUND(Q3848,0)=3,"Ok",ROUND(Q3848,0)&lt;3,"Bad")</f>
        <v>Excellent</v>
      </c>
      <c r="S3848">
        <v>52</v>
      </c>
      <c r="T3848" t="str">
        <f t="shared" si="242"/>
        <v>No</v>
      </c>
      <c r="U3848" s="65">
        <v>43308</v>
      </c>
      <c r="V3848" s="65">
        <v>43805</v>
      </c>
      <c r="W3848">
        <v>349</v>
      </c>
      <c r="X3848" t="str">
        <f t="shared" si="243"/>
        <v>Active</v>
      </c>
      <c r="Y3848" t="s">
        <v>15616</v>
      </c>
    </row>
    <row r="3849" spans="1:25" x14ac:dyDescent="0.25">
      <c r="A3849">
        <v>3848</v>
      </c>
      <c r="B3849" t="s">
        <v>2748</v>
      </c>
      <c r="C3849">
        <v>2307</v>
      </c>
      <c r="D3849" t="str">
        <f>VLOOKUP($C3849,Hosts!$A:$O,10,0)</f>
        <v>New York</v>
      </c>
      <c r="E3849" s="67">
        <f>INDEX(Hosts!$A:$O,MATCH(Places!$C3849,Hosts!$A:$A,0),MATCH(Places!E$1,Hosts!$1:$1,0))</f>
        <v>0.61</v>
      </c>
      <c r="F3849" s="67">
        <f>INDEX(Hosts!$A:$O,MATCH(Places!$C3849,Hosts!$A:$A,0),MATCH(Places!F$1,Hosts!$1:$1,0))</f>
        <v>0.99</v>
      </c>
      <c r="G3849" s="67" t="str">
        <f>INDEX(Hosts!$A:$O,MATCH(Places!$C3849,Hosts!$A:$A,0),MATCH(Places!G$1,Hosts!$1:$1,0))</f>
        <v>No</v>
      </c>
      <c r="H3849">
        <v>8</v>
      </c>
      <c r="I3849" t="str">
        <f>VLOOKUP($H3849,Neighborhoods!$A:$C,2,0)</f>
        <v>Brooklyn</v>
      </c>
      <c r="J3849" t="str">
        <f>VLOOKUP($H3849,Neighborhoods!$A:$C,3,0)</f>
        <v>Bushwick</v>
      </c>
      <c r="K3849" t="s">
        <v>1</v>
      </c>
      <c r="L3849" t="str">
        <f t="shared" si="240"/>
        <v>Yes</v>
      </c>
      <c r="M3849">
        <v>4</v>
      </c>
      <c r="N3849" t="str" cm="1">
        <f t="array" ref="N3849">_xlfn.IFS(M3849&lt;=2,"Small",M3849&lt;=5,"Medium",M3849&gt;5,"Large")</f>
        <v>Medium</v>
      </c>
      <c r="O3849" s="50">
        <v>90</v>
      </c>
      <c r="P3849" s="67">
        <f t="shared" si="241"/>
        <v>0.03</v>
      </c>
      <c r="Q3849" s="52">
        <v>4.5</v>
      </c>
      <c r="R3849" s="52" t="str" cm="1">
        <f t="array" ref="R3849">_xlfn.IFS(ROUND(Q3849,0)=5,"Excellent",ROUND(Q3849,0)=4,"Good",ROUND(Q3849,0)=3,"Ok",ROUND(Q3849,0)&lt;3,"Bad")</f>
        <v>Excellent</v>
      </c>
      <c r="S3849">
        <v>48</v>
      </c>
      <c r="T3849" t="str">
        <f t="shared" si="242"/>
        <v>No</v>
      </c>
      <c r="U3849" s="65">
        <v>43324</v>
      </c>
      <c r="V3849" s="65">
        <v>44036</v>
      </c>
      <c r="W3849">
        <v>345</v>
      </c>
      <c r="X3849" t="str">
        <f t="shared" si="243"/>
        <v>Active</v>
      </c>
      <c r="Y3849" t="s">
        <v>15616</v>
      </c>
    </row>
    <row r="3850" spans="1:25" x14ac:dyDescent="0.25">
      <c r="A3850">
        <v>3849</v>
      </c>
      <c r="B3850" t="s">
        <v>2749</v>
      </c>
      <c r="C3850">
        <v>2307</v>
      </c>
      <c r="D3850" t="str">
        <f>VLOOKUP($C3850,Hosts!$A:$O,10,0)</f>
        <v>New York</v>
      </c>
      <c r="E3850" s="67">
        <f>INDEX(Hosts!$A:$O,MATCH(Places!$C3850,Hosts!$A:$A,0),MATCH(Places!E$1,Hosts!$1:$1,0))</f>
        <v>0.61</v>
      </c>
      <c r="F3850" s="67">
        <f>INDEX(Hosts!$A:$O,MATCH(Places!$C3850,Hosts!$A:$A,0),MATCH(Places!F$1,Hosts!$1:$1,0))</f>
        <v>0.99</v>
      </c>
      <c r="G3850" s="67" t="str">
        <f>INDEX(Hosts!$A:$O,MATCH(Places!$C3850,Hosts!$A:$A,0),MATCH(Places!G$1,Hosts!$1:$1,0))</f>
        <v>No</v>
      </c>
      <c r="H3850">
        <v>8</v>
      </c>
      <c r="I3850" t="str">
        <f>VLOOKUP($H3850,Neighborhoods!$A:$C,2,0)</f>
        <v>Brooklyn</v>
      </c>
      <c r="J3850" t="str">
        <f>VLOOKUP($H3850,Neighborhoods!$A:$C,3,0)</f>
        <v>Bushwick</v>
      </c>
      <c r="K3850" t="s">
        <v>1</v>
      </c>
      <c r="L3850" t="str">
        <f t="shared" si="240"/>
        <v>Yes</v>
      </c>
      <c r="M3850">
        <v>3</v>
      </c>
      <c r="N3850" t="str" cm="1">
        <f t="array" ref="N3850">_xlfn.IFS(M3850&lt;=2,"Small",M3850&lt;=5,"Medium",M3850&gt;5,"Large")</f>
        <v>Medium</v>
      </c>
      <c r="O3850" s="50">
        <v>40</v>
      </c>
      <c r="P3850" s="67">
        <f t="shared" si="241"/>
        <v>0.03</v>
      </c>
      <c r="Q3850" s="52">
        <v>4.49</v>
      </c>
      <c r="R3850" s="52" t="str" cm="1">
        <f t="array" ref="R3850">_xlfn.IFS(ROUND(Q3850,0)=5,"Excellent",ROUND(Q3850,0)=4,"Good",ROUND(Q3850,0)=3,"Ok",ROUND(Q3850,0)&lt;3,"Bad")</f>
        <v>Good</v>
      </c>
      <c r="S3850">
        <v>59</v>
      </c>
      <c r="T3850" t="str">
        <f t="shared" si="242"/>
        <v>No</v>
      </c>
      <c r="U3850" s="65">
        <v>43318</v>
      </c>
      <c r="V3850" s="65">
        <v>44044</v>
      </c>
      <c r="W3850">
        <v>185</v>
      </c>
      <c r="X3850" t="str">
        <f t="shared" si="243"/>
        <v>Active</v>
      </c>
      <c r="Y3850" t="s">
        <v>15616</v>
      </c>
    </row>
    <row r="3851" spans="1:25" x14ac:dyDescent="0.25">
      <c r="A3851">
        <v>3850</v>
      </c>
      <c r="B3851" t="s">
        <v>2750</v>
      </c>
      <c r="C3851">
        <v>3187</v>
      </c>
      <c r="D3851" t="str">
        <f>VLOOKUP($C3851,Hosts!$A:$O,10,0)</f>
        <v>New York</v>
      </c>
      <c r="E3851" s="67">
        <f>INDEX(Hosts!$A:$O,MATCH(Places!$C3851,Hosts!$A:$A,0),MATCH(Places!E$1,Hosts!$1:$1,0))</f>
        <v>0.8</v>
      </c>
      <c r="F3851" s="67">
        <f>INDEX(Hosts!$A:$O,MATCH(Places!$C3851,Hosts!$A:$A,0),MATCH(Places!F$1,Hosts!$1:$1,0))</f>
        <v>0.99</v>
      </c>
      <c r="G3851" s="67" t="str">
        <f>INDEX(Hosts!$A:$O,MATCH(Places!$C3851,Hosts!$A:$A,0),MATCH(Places!G$1,Hosts!$1:$1,0))</f>
        <v>No</v>
      </c>
      <c r="H3851">
        <v>12</v>
      </c>
      <c r="I3851" t="str">
        <f>VLOOKUP($H3851,Neighborhoods!$A:$C,2,0)</f>
        <v>Brooklyn</v>
      </c>
      <c r="J3851" t="str">
        <f>VLOOKUP($H3851,Neighborhoods!$A:$C,3,0)</f>
        <v>Williamsburg</v>
      </c>
      <c r="K3851" t="s">
        <v>1</v>
      </c>
      <c r="L3851" t="str">
        <f t="shared" si="240"/>
        <v>Yes</v>
      </c>
      <c r="M3851">
        <v>3</v>
      </c>
      <c r="N3851" t="str" cm="1">
        <f t="array" ref="N3851">_xlfn.IFS(M3851&lt;=2,"Small",M3851&lt;=5,"Medium",M3851&gt;5,"Large")</f>
        <v>Medium</v>
      </c>
      <c r="O3851" s="50">
        <v>40</v>
      </c>
      <c r="P3851" s="67">
        <f t="shared" si="241"/>
        <v>0.03</v>
      </c>
      <c r="Q3851" s="52">
        <v>4.58</v>
      </c>
      <c r="R3851" s="52" t="str" cm="1">
        <f t="array" ref="R3851">_xlfn.IFS(ROUND(Q3851,0)=5,"Excellent",ROUND(Q3851,0)=4,"Good",ROUND(Q3851,0)=3,"Ok",ROUND(Q3851,0)&lt;3,"Bad")</f>
        <v>Excellent</v>
      </c>
      <c r="S3851">
        <v>81</v>
      </c>
      <c r="T3851" t="str">
        <f t="shared" si="242"/>
        <v>No</v>
      </c>
      <c r="U3851" s="65">
        <v>43300</v>
      </c>
      <c r="V3851" s="65">
        <v>44027</v>
      </c>
      <c r="W3851">
        <v>150</v>
      </c>
      <c r="X3851" t="str">
        <f t="shared" si="243"/>
        <v>Active</v>
      </c>
      <c r="Y3851" t="s">
        <v>15616</v>
      </c>
    </row>
    <row r="3852" spans="1:25" x14ac:dyDescent="0.25">
      <c r="A3852">
        <v>3851</v>
      </c>
      <c r="B3852" t="s">
        <v>14041</v>
      </c>
      <c r="C3852">
        <v>3589</v>
      </c>
      <c r="D3852" t="str">
        <f>VLOOKUP($C3852,Hosts!$A:$O,10,0)</f>
        <v>New York</v>
      </c>
      <c r="E3852" s="67">
        <f>INDEX(Hosts!$A:$O,MATCH(Places!$C3852,Hosts!$A:$A,0),MATCH(Places!E$1,Hosts!$1:$1,0))</f>
        <v>0.75</v>
      </c>
      <c r="F3852" s="67">
        <f>INDEX(Hosts!$A:$O,MATCH(Places!$C3852,Hosts!$A:$A,0),MATCH(Places!F$1,Hosts!$1:$1,0))</f>
        <v>1</v>
      </c>
      <c r="G3852" s="67" t="str">
        <f>INDEX(Hosts!$A:$O,MATCH(Places!$C3852,Hosts!$A:$A,0),MATCH(Places!G$1,Hosts!$1:$1,0))</f>
        <v>No</v>
      </c>
      <c r="H3852">
        <v>12</v>
      </c>
      <c r="I3852" t="str">
        <f>VLOOKUP($H3852,Neighborhoods!$A:$C,2,0)</f>
        <v>Brooklyn</v>
      </c>
      <c r="J3852" t="str">
        <f>VLOOKUP($H3852,Neighborhoods!$A:$C,3,0)</f>
        <v>Williamsburg</v>
      </c>
      <c r="K3852" t="s">
        <v>1</v>
      </c>
      <c r="L3852" t="str">
        <f t="shared" si="240"/>
        <v>Yes</v>
      </c>
      <c r="M3852">
        <v>2</v>
      </c>
      <c r="N3852" t="str" cm="1">
        <f t="array" ref="N3852">_xlfn.IFS(M3852&lt;=2,"Small",M3852&lt;=5,"Medium",M3852&gt;5,"Large")</f>
        <v>Small</v>
      </c>
      <c r="O3852" s="50">
        <v>50</v>
      </c>
      <c r="P3852" s="67">
        <f t="shared" si="241"/>
        <v>0.03</v>
      </c>
      <c r="Q3852" s="52">
        <v>4.38</v>
      </c>
      <c r="R3852" s="52" t="str" cm="1">
        <f t="array" ref="R3852">_xlfn.IFS(ROUND(Q3852,0)=5,"Excellent",ROUND(Q3852,0)=4,"Good",ROUND(Q3852,0)=3,"Ok",ROUND(Q3852,0)&lt;3,"Bad")</f>
        <v>Good</v>
      </c>
      <c r="S3852">
        <v>50</v>
      </c>
      <c r="T3852" t="str">
        <f t="shared" si="242"/>
        <v>No</v>
      </c>
      <c r="U3852" s="65">
        <v>43328</v>
      </c>
      <c r="V3852" s="65">
        <v>43910</v>
      </c>
      <c r="W3852">
        <v>192</v>
      </c>
      <c r="X3852" t="str">
        <f t="shared" si="243"/>
        <v>Active</v>
      </c>
      <c r="Y3852" t="s">
        <v>15616</v>
      </c>
    </row>
    <row r="3853" spans="1:25" x14ac:dyDescent="0.25">
      <c r="A3853">
        <v>3852</v>
      </c>
      <c r="B3853" t="s">
        <v>2751</v>
      </c>
      <c r="C3853">
        <v>132</v>
      </c>
      <c r="D3853" t="str">
        <f>VLOOKUP($C3853,Hosts!$A:$O,10,0)</f>
        <v>New York</v>
      </c>
      <c r="E3853" s="67">
        <f>INDEX(Hosts!$A:$O,MATCH(Places!$C3853,Hosts!$A:$A,0),MATCH(Places!E$1,Hosts!$1:$1,0))</f>
        <v>1</v>
      </c>
      <c r="F3853" s="67">
        <f>INDEX(Hosts!$A:$O,MATCH(Places!$C3853,Hosts!$A:$A,0),MATCH(Places!F$1,Hosts!$1:$1,0))</f>
        <v>0.98</v>
      </c>
      <c r="G3853" s="67" t="str">
        <f>INDEX(Hosts!$A:$O,MATCH(Places!$C3853,Hosts!$A:$A,0),MATCH(Places!G$1,Hosts!$1:$1,0))</f>
        <v>No</v>
      </c>
      <c r="H3853">
        <v>16</v>
      </c>
      <c r="I3853" t="str">
        <f>VLOOKUP($H3853,Neighborhoods!$A:$C,2,0)</f>
        <v>Manhattan</v>
      </c>
      <c r="J3853" t="str">
        <f>VLOOKUP($H3853,Neighborhoods!$A:$C,3,0)</f>
        <v>Harlem</v>
      </c>
      <c r="K3853" t="s">
        <v>1</v>
      </c>
      <c r="L3853" t="str">
        <f t="shared" si="240"/>
        <v>Yes</v>
      </c>
      <c r="M3853">
        <v>2</v>
      </c>
      <c r="N3853" t="str" cm="1">
        <f t="array" ref="N3853">_xlfn.IFS(M3853&lt;=2,"Small",M3853&lt;=5,"Medium",M3853&gt;5,"Large")</f>
        <v>Small</v>
      </c>
      <c r="O3853" s="50">
        <v>55</v>
      </c>
      <c r="P3853" s="67">
        <f t="shared" si="241"/>
        <v>0.03</v>
      </c>
      <c r="Q3853" s="52">
        <v>4.6500000000000004</v>
      </c>
      <c r="R3853" s="52" t="str" cm="1">
        <f t="array" ref="R3853">_xlfn.IFS(ROUND(Q3853,0)=5,"Excellent",ROUND(Q3853,0)=4,"Good",ROUND(Q3853,0)=3,"Ok",ROUND(Q3853,0)&lt;3,"Bad")</f>
        <v>Excellent</v>
      </c>
      <c r="S3853">
        <v>119</v>
      </c>
      <c r="T3853" t="str">
        <f t="shared" si="242"/>
        <v>No</v>
      </c>
      <c r="U3853" s="65">
        <v>43307</v>
      </c>
      <c r="V3853" s="65">
        <v>43897</v>
      </c>
      <c r="W3853">
        <v>324</v>
      </c>
      <c r="X3853" t="str">
        <f t="shared" si="243"/>
        <v>Active</v>
      </c>
      <c r="Y3853" t="s">
        <v>15615</v>
      </c>
    </row>
    <row r="3854" spans="1:25" x14ac:dyDescent="0.25">
      <c r="A3854">
        <v>3853</v>
      </c>
      <c r="B3854" t="s">
        <v>2752</v>
      </c>
      <c r="C3854">
        <v>3600</v>
      </c>
      <c r="D3854" t="str">
        <f>VLOOKUP($C3854,Hosts!$A:$O,10,0)</f>
        <v>New York</v>
      </c>
      <c r="E3854" s="67">
        <f>INDEX(Hosts!$A:$O,MATCH(Places!$C3854,Hosts!$A:$A,0),MATCH(Places!E$1,Hosts!$1:$1,0))</f>
        <v>1</v>
      </c>
      <c r="F3854" s="67">
        <f>INDEX(Hosts!$A:$O,MATCH(Places!$C3854,Hosts!$A:$A,0),MATCH(Places!F$1,Hosts!$1:$1,0))</f>
        <v>1</v>
      </c>
      <c r="G3854" s="67" t="str">
        <f>INDEX(Hosts!$A:$O,MATCH(Places!$C3854,Hosts!$A:$A,0),MATCH(Places!G$1,Hosts!$1:$1,0))</f>
        <v>No</v>
      </c>
      <c r="H3854">
        <v>2</v>
      </c>
      <c r="I3854" t="str">
        <f>VLOOKUP($H3854,Neighborhoods!$A:$C,2,0)</f>
        <v>Bronx</v>
      </c>
      <c r="J3854" t="str">
        <f>VLOOKUP($H3854,Neighborhoods!$A:$C,3,0)</f>
        <v>Concourse</v>
      </c>
      <c r="K3854" t="s">
        <v>11822</v>
      </c>
      <c r="L3854" t="str">
        <f t="shared" si="240"/>
        <v>No</v>
      </c>
      <c r="M3854">
        <v>3</v>
      </c>
      <c r="N3854" t="str" cm="1">
        <f t="array" ref="N3854">_xlfn.IFS(M3854&lt;=2,"Small",M3854&lt;=5,"Medium",M3854&gt;5,"Large")</f>
        <v>Medium</v>
      </c>
      <c r="O3854" s="50">
        <v>110</v>
      </c>
      <c r="P3854" s="67">
        <f t="shared" si="241"/>
        <v>0.03</v>
      </c>
      <c r="Q3854" s="52">
        <v>4.97</v>
      </c>
      <c r="R3854" s="52" t="str" cm="1">
        <f t="array" ref="R3854">_xlfn.IFS(ROUND(Q3854,0)=5,"Excellent",ROUND(Q3854,0)=4,"Good",ROUND(Q3854,0)=3,"Ok",ROUND(Q3854,0)&lt;3,"Bad")</f>
        <v>Excellent</v>
      </c>
      <c r="S3854">
        <v>60</v>
      </c>
      <c r="T3854" t="str">
        <f t="shared" si="242"/>
        <v>No</v>
      </c>
      <c r="U3854" s="65">
        <v>43338</v>
      </c>
      <c r="V3854" s="65">
        <v>43835</v>
      </c>
      <c r="W3854">
        <v>364</v>
      </c>
      <c r="X3854" t="str">
        <f t="shared" si="243"/>
        <v>Active</v>
      </c>
      <c r="Y3854" t="s">
        <v>15615</v>
      </c>
    </row>
    <row r="3855" spans="1:25" x14ac:dyDescent="0.25">
      <c r="A3855">
        <v>3854</v>
      </c>
      <c r="B3855" t="s">
        <v>14932</v>
      </c>
      <c r="C3855">
        <v>563</v>
      </c>
      <c r="D3855" t="str">
        <f>VLOOKUP($C3855,Hosts!$A:$O,10,0)</f>
        <v>New York</v>
      </c>
      <c r="E3855" s="67">
        <f>INDEX(Hosts!$A:$O,MATCH(Places!$C3855,Hosts!$A:$A,0),MATCH(Places!E$1,Hosts!$1:$1,0))</f>
        <v>1</v>
      </c>
      <c r="F3855" s="67">
        <f>INDEX(Hosts!$A:$O,MATCH(Places!$C3855,Hosts!$A:$A,0),MATCH(Places!F$1,Hosts!$1:$1,0))</f>
        <v>0.99</v>
      </c>
      <c r="G3855" s="67" t="str">
        <f>INDEX(Hosts!$A:$O,MATCH(Places!$C3855,Hosts!$A:$A,0),MATCH(Places!G$1,Hosts!$1:$1,0))</f>
        <v>No</v>
      </c>
      <c r="H3855">
        <v>10</v>
      </c>
      <c r="I3855" t="str">
        <f>VLOOKUP($H3855,Neighborhoods!$A:$C,2,0)</f>
        <v>Brooklyn</v>
      </c>
      <c r="J3855" t="str">
        <f>VLOOKUP($H3855,Neighborhoods!$A:$C,3,0)</f>
        <v>East Flatbush</v>
      </c>
      <c r="K3855" t="s">
        <v>11822</v>
      </c>
      <c r="L3855" t="str">
        <f t="shared" si="240"/>
        <v>No</v>
      </c>
      <c r="M3855">
        <v>8</v>
      </c>
      <c r="N3855" t="str" cm="1">
        <f t="array" ref="N3855">_xlfn.IFS(M3855&lt;=2,"Small",M3855&lt;=5,"Medium",M3855&gt;5,"Large")</f>
        <v>Large</v>
      </c>
      <c r="O3855" s="50">
        <v>150</v>
      </c>
      <c r="P3855" s="67">
        <f t="shared" si="241"/>
        <v>0.03</v>
      </c>
      <c r="Q3855" s="52">
        <v>4.75</v>
      </c>
      <c r="R3855" s="52" t="str" cm="1">
        <f t="array" ref="R3855">_xlfn.IFS(ROUND(Q3855,0)=5,"Excellent",ROUND(Q3855,0)=4,"Good",ROUND(Q3855,0)=3,"Ok",ROUND(Q3855,0)&lt;3,"Bad")</f>
        <v>Excellent</v>
      </c>
      <c r="S3855">
        <v>40</v>
      </c>
      <c r="T3855" t="str">
        <f t="shared" si="242"/>
        <v>No</v>
      </c>
      <c r="U3855" s="65">
        <v>43310</v>
      </c>
      <c r="V3855" s="65">
        <v>44038</v>
      </c>
      <c r="W3855">
        <v>295</v>
      </c>
      <c r="X3855" t="str">
        <f t="shared" si="243"/>
        <v>Active</v>
      </c>
      <c r="Y3855" t="s">
        <v>15615</v>
      </c>
    </row>
    <row r="3856" spans="1:25" x14ac:dyDescent="0.25">
      <c r="A3856">
        <v>3855</v>
      </c>
      <c r="B3856" t="s">
        <v>2754</v>
      </c>
      <c r="C3856">
        <v>2398</v>
      </c>
      <c r="D3856" t="str">
        <f>VLOOKUP($C3856,Hosts!$A:$O,10,0)</f>
        <v>New York</v>
      </c>
      <c r="E3856" s="67">
        <f>INDEX(Hosts!$A:$O,MATCH(Places!$C3856,Hosts!$A:$A,0),MATCH(Places!E$1,Hosts!$1:$1,0))</f>
        <v>1</v>
      </c>
      <c r="F3856" s="67">
        <f>INDEX(Hosts!$A:$O,MATCH(Places!$C3856,Hosts!$A:$A,0),MATCH(Places!F$1,Hosts!$1:$1,0))</f>
        <v>0.96</v>
      </c>
      <c r="G3856" s="67" t="str">
        <f>INDEX(Hosts!$A:$O,MATCH(Places!$C3856,Hosts!$A:$A,0),MATCH(Places!G$1,Hosts!$1:$1,0))</f>
        <v>Yes</v>
      </c>
      <c r="H3856">
        <v>19</v>
      </c>
      <c r="I3856" t="str">
        <f>VLOOKUP($H3856,Neighborhoods!$A:$C,2,0)</f>
        <v>Manhattan</v>
      </c>
      <c r="J3856" t="str">
        <f>VLOOKUP($H3856,Neighborhoods!$A:$C,3,0)</f>
        <v>Upper East Side</v>
      </c>
      <c r="K3856" t="s">
        <v>16</v>
      </c>
      <c r="L3856" t="str">
        <f t="shared" si="240"/>
        <v>Yes</v>
      </c>
      <c r="M3856">
        <v>4</v>
      </c>
      <c r="N3856" t="str" cm="1">
        <f t="array" ref="N3856">_xlfn.IFS(M3856&lt;=2,"Small",M3856&lt;=5,"Medium",M3856&gt;5,"Large")</f>
        <v>Medium</v>
      </c>
      <c r="O3856" s="50">
        <v>109</v>
      </c>
      <c r="P3856" s="67">
        <f t="shared" si="241"/>
        <v>0.03</v>
      </c>
      <c r="Q3856" s="52">
        <v>4.83</v>
      </c>
      <c r="R3856" s="52" t="str" cm="1">
        <f t="array" ref="R3856">_xlfn.IFS(ROUND(Q3856,0)=5,"Excellent",ROUND(Q3856,0)=4,"Good",ROUND(Q3856,0)=3,"Ok",ROUND(Q3856,0)&lt;3,"Bad")</f>
        <v>Excellent</v>
      </c>
      <c r="S3856">
        <v>66</v>
      </c>
      <c r="T3856" t="str">
        <f t="shared" si="242"/>
        <v>No</v>
      </c>
      <c r="U3856" s="65">
        <v>43308</v>
      </c>
      <c r="V3856" s="65">
        <v>43834</v>
      </c>
      <c r="W3856">
        <v>71</v>
      </c>
      <c r="X3856" t="str">
        <f t="shared" si="243"/>
        <v>Active</v>
      </c>
      <c r="Y3856" t="s">
        <v>15615</v>
      </c>
    </row>
    <row r="3857" spans="1:25" x14ac:dyDescent="0.25">
      <c r="A3857">
        <v>3856</v>
      </c>
      <c r="B3857" t="s">
        <v>2755</v>
      </c>
      <c r="C3857">
        <v>769</v>
      </c>
      <c r="D3857" t="str">
        <f>VLOOKUP($C3857,Hosts!$A:$O,10,0)</f>
        <v>New York</v>
      </c>
      <c r="E3857" s="67">
        <f>INDEX(Hosts!$A:$O,MATCH(Places!$C3857,Hosts!$A:$A,0),MATCH(Places!E$1,Hosts!$1:$1,0))</f>
        <v>0.9</v>
      </c>
      <c r="F3857" s="67">
        <f>INDEX(Hosts!$A:$O,MATCH(Places!$C3857,Hosts!$A:$A,0),MATCH(Places!F$1,Hosts!$1:$1,0))</f>
        <v>0.95</v>
      </c>
      <c r="G3857" s="67" t="str">
        <f>INDEX(Hosts!$A:$O,MATCH(Places!$C3857,Hosts!$A:$A,0),MATCH(Places!G$1,Hosts!$1:$1,0))</f>
        <v>Yes</v>
      </c>
      <c r="H3857">
        <v>14</v>
      </c>
      <c r="I3857" t="str">
        <f>VLOOKUP($H3857,Neighborhoods!$A:$C,2,0)</f>
        <v>Manhattan</v>
      </c>
      <c r="J3857" t="str">
        <f>VLOOKUP($H3857,Neighborhoods!$A:$C,3,0)</f>
        <v>East Harlem</v>
      </c>
      <c r="K3857" t="s">
        <v>1</v>
      </c>
      <c r="L3857" t="str">
        <f t="shared" si="240"/>
        <v>Yes</v>
      </c>
      <c r="M3857">
        <v>4</v>
      </c>
      <c r="N3857" t="str" cm="1">
        <f t="array" ref="N3857">_xlfn.IFS(M3857&lt;=2,"Small",M3857&lt;=5,"Medium",M3857&gt;5,"Large")</f>
        <v>Medium</v>
      </c>
      <c r="O3857" s="50">
        <v>99</v>
      </c>
      <c r="P3857" s="67">
        <f t="shared" si="241"/>
        <v>0.03</v>
      </c>
      <c r="Q3857" s="52">
        <v>4.84</v>
      </c>
      <c r="R3857" s="52" t="str" cm="1">
        <f t="array" ref="R3857">_xlfn.IFS(ROUND(Q3857,0)=5,"Excellent",ROUND(Q3857,0)=4,"Good",ROUND(Q3857,0)=3,"Ok",ROUND(Q3857,0)&lt;3,"Bad")</f>
        <v>Excellent</v>
      </c>
      <c r="S3857">
        <v>55</v>
      </c>
      <c r="T3857" t="str">
        <f t="shared" si="242"/>
        <v>No</v>
      </c>
      <c r="U3857" s="65">
        <v>43369</v>
      </c>
      <c r="V3857" s="65">
        <v>44012</v>
      </c>
      <c r="W3857">
        <v>15</v>
      </c>
      <c r="X3857" t="str">
        <f t="shared" si="243"/>
        <v>Active</v>
      </c>
      <c r="Y3857" t="s">
        <v>15615</v>
      </c>
    </row>
    <row r="3858" spans="1:25" x14ac:dyDescent="0.25">
      <c r="A3858">
        <v>3857</v>
      </c>
      <c r="B3858" t="s">
        <v>2756</v>
      </c>
      <c r="C3858">
        <v>3380</v>
      </c>
      <c r="D3858" t="str">
        <f>VLOOKUP($C3858,Hosts!$A:$O,10,0)</f>
        <v>New York</v>
      </c>
      <c r="E3858" s="67">
        <f>INDEX(Hosts!$A:$O,MATCH(Places!$C3858,Hosts!$A:$A,0),MATCH(Places!E$1,Hosts!$1:$1,0))</f>
        <v>1</v>
      </c>
      <c r="F3858" s="67">
        <f>INDEX(Hosts!$A:$O,MATCH(Places!$C3858,Hosts!$A:$A,0),MATCH(Places!F$1,Hosts!$1:$1,0))</f>
        <v>0.97</v>
      </c>
      <c r="G3858" s="67" t="str">
        <f>INDEX(Hosts!$A:$O,MATCH(Places!$C3858,Hosts!$A:$A,0),MATCH(Places!G$1,Hosts!$1:$1,0))</f>
        <v>No</v>
      </c>
      <c r="H3858">
        <v>23</v>
      </c>
      <c r="I3858" t="str">
        <f>VLOOKUP($H3858,Neighborhoods!$A:$C,2,0)</f>
        <v>Queens</v>
      </c>
      <c r="J3858" t="str">
        <f>VLOOKUP($H3858,Neighborhoods!$A:$C,3,0)</f>
        <v>Jamaica</v>
      </c>
      <c r="K3858" t="s">
        <v>1</v>
      </c>
      <c r="L3858" t="str">
        <f t="shared" si="240"/>
        <v>Yes</v>
      </c>
      <c r="M3858">
        <v>2</v>
      </c>
      <c r="N3858" t="str" cm="1">
        <f t="array" ref="N3858">_xlfn.IFS(M3858&lt;=2,"Small",M3858&lt;=5,"Medium",M3858&gt;5,"Large")</f>
        <v>Small</v>
      </c>
      <c r="O3858" s="50">
        <v>90</v>
      </c>
      <c r="P3858" s="67">
        <f t="shared" si="241"/>
        <v>0.03</v>
      </c>
      <c r="Q3858" s="52">
        <v>4.67</v>
      </c>
      <c r="R3858" s="52" t="str" cm="1">
        <f t="array" ref="R3858">_xlfn.IFS(ROUND(Q3858,0)=5,"Excellent",ROUND(Q3858,0)=4,"Good",ROUND(Q3858,0)=3,"Ok",ROUND(Q3858,0)&lt;3,"Bad")</f>
        <v>Excellent</v>
      </c>
      <c r="S3858">
        <v>18</v>
      </c>
      <c r="T3858" t="str">
        <f t="shared" si="242"/>
        <v>No</v>
      </c>
      <c r="U3858" s="65">
        <v>43331</v>
      </c>
      <c r="V3858" s="65">
        <v>43827</v>
      </c>
      <c r="W3858">
        <v>77</v>
      </c>
      <c r="X3858" t="str">
        <f t="shared" si="243"/>
        <v>Active</v>
      </c>
      <c r="Y3858" t="s">
        <v>15616</v>
      </c>
    </row>
    <row r="3859" spans="1:25" x14ac:dyDescent="0.25">
      <c r="A3859">
        <v>3858</v>
      </c>
      <c r="B3859" t="s">
        <v>14837</v>
      </c>
      <c r="C3859">
        <v>3605</v>
      </c>
      <c r="D3859" t="str">
        <f>VLOOKUP($C3859,Hosts!$A:$O,10,0)</f>
        <v>New York</v>
      </c>
      <c r="E3859" s="67">
        <f>INDEX(Hosts!$A:$O,MATCH(Places!$C3859,Hosts!$A:$A,0),MATCH(Places!E$1,Hosts!$1:$1,0))</f>
        <v>1</v>
      </c>
      <c r="F3859" s="67">
        <f>INDEX(Hosts!$A:$O,MATCH(Places!$C3859,Hosts!$A:$A,0),MATCH(Places!F$1,Hosts!$1:$1,0))</f>
        <v>1</v>
      </c>
      <c r="G3859" s="67" t="str">
        <f>INDEX(Hosts!$A:$O,MATCH(Places!$C3859,Hosts!$A:$A,0),MATCH(Places!G$1,Hosts!$1:$1,0))</f>
        <v>Yes</v>
      </c>
      <c r="H3859">
        <v>7</v>
      </c>
      <c r="I3859" t="str">
        <f>VLOOKUP($H3859,Neighborhoods!$A:$C,2,0)</f>
        <v>Brooklyn</v>
      </c>
      <c r="J3859" t="str">
        <f>VLOOKUP($H3859,Neighborhoods!$A:$C,3,0)</f>
        <v>Bedford-Stuyvesant</v>
      </c>
      <c r="K3859" t="s">
        <v>11822</v>
      </c>
      <c r="L3859" t="str">
        <f t="shared" si="240"/>
        <v>No</v>
      </c>
      <c r="M3859">
        <v>5</v>
      </c>
      <c r="N3859" t="str" cm="1">
        <f t="array" ref="N3859">_xlfn.IFS(M3859&lt;=2,"Small",M3859&lt;=5,"Medium",M3859&gt;5,"Large")</f>
        <v>Medium</v>
      </c>
      <c r="O3859" s="50">
        <v>110</v>
      </c>
      <c r="P3859" s="67">
        <f t="shared" si="241"/>
        <v>0.03</v>
      </c>
      <c r="Q3859" s="52">
        <v>4.9800000000000004</v>
      </c>
      <c r="R3859" s="52" t="str" cm="1">
        <f t="array" ref="R3859">_xlfn.IFS(ROUND(Q3859,0)=5,"Excellent",ROUND(Q3859,0)=4,"Good",ROUND(Q3859,0)=3,"Ok",ROUND(Q3859,0)&lt;3,"Bad")</f>
        <v>Excellent</v>
      </c>
      <c r="S3859">
        <v>63</v>
      </c>
      <c r="T3859" t="str">
        <f t="shared" si="242"/>
        <v>No</v>
      </c>
      <c r="U3859" s="65">
        <v>43358</v>
      </c>
      <c r="V3859" s="65">
        <v>44055</v>
      </c>
      <c r="W3859">
        <v>105</v>
      </c>
      <c r="X3859" t="str">
        <f t="shared" si="243"/>
        <v>Active</v>
      </c>
      <c r="Y3859" t="s">
        <v>15615</v>
      </c>
    </row>
    <row r="3860" spans="1:25" x14ac:dyDescent="0.25">
      <c r="A3860">
        <v>3859</v>
      </c>
      <c r="B3860" t="s">
        <v>2757</v>
      </c>
      <c r="C3860">
        <v>1963</v>
      </c>
      <c r="D3860" t="str">
        <f>VLOOKUP($C3860,Hosts!$A:$O,10,0)</f>
        <v>New York</v>
      </c>
      <c r="E3860" s="67">
        <f>INDEX(Hosts!$A:$O,MATCH(Places!$C3860,Hosts!$A:$A,0),MATCH(Places!E$1,Hosts!$1:$1,0))</f>
        <v>1</v>
      </c>
      <c r="F3860" s="67">
        <f>INDEX(Hosts!$A:$O,MATCH(Places!$C3860,Hosts!$A:$A,0),MATCH(Places!F$1,Hosts!$1:$1,0))</f>
        <v>0.96</v>
      </c>
      <c r="G3860" s="67" t="str">
        <f>INDEX(Hosts!$A:$O,MATCH(Places!$C3860,Hosts!$A:$A,0),MATCH(Places!G$1,Hosts!$1:$1,0))</f>
        <v>No</v>
      </c>
      <c r="H3860">
        <v>8</v>
      </c>
      <c r="I3860" t="str">
        <f>VLOOKUP($H3860,Neighborhoods!$A:$C,2,0)</f>
        <v>Brooklyn</v>
      </c>
      <c r="J3860" t="str">
        <f>VLOOKUP($H3860,Neighborhoods!$A:$C,3,0)</f>
        <v>Bushwick</v>
      </c>
      <c r="K3860" t="s">
        <v>1</v>
      </c>
      <c r="L3860" t="str">
        <f t="shared" si="240"/>
        <v>Yes</v>
      </c>
      <c r="M3860">
        <v>2</v>
      </c>
      <c r="N3860" t="str" cm="1">
        <f t="array" ref="N3860">_xlfn.IFS(M3860&lt;=2,"Small",M3860&lt;=5,"Medium",M3860&gt;5,"Large")</f>
        <v>Small</v>
      </c>
      <c r="O3860" s="50">
        <v>50</v>
      </c>
      <c r="P3860" s="67">
        <f t="shared" si="241"/>
        <v>0.03</v>
      </c>
      <c r="Q3860" s="52">
        <v>4.74</v>
      </c>
      <c r="R3860" s="52" t="str" cm="1">
        <f t="array" ref="R3860">_xlfn.IFS(ROUND(Q3860,0)=5,"Excellent",ROUND(Q3860,0)=4,"Good",ROUND(Q3860,0)=3,"Ok",ROUND(Q3860,0)&lt;3,"Bad")</f>
        <v>Excellent</v>
      </c>
      <c r="S3860">
        <v>76</v>
      </c>
      <c r="T3860" t="str">
        <f t="shared" si="242"/>
        <v>No</v>
      </c>
      <c r="U3860" s="65">
        <v>43409</v>
      </c>
      <c r="V3860" s="65">
        <v>43856</v>
      </c>
      <c r="W3860">
        <v>178</v>
      </c>
      <c r="X3860" t="str">
        <f t="shared" si="243"/>
        <v>Active</v>
      </c>
      <c r="Y3860" t="s">
        <v>15615</v>
      </c>
    </row>
    <row r="3861" spans="1:25" x14ac:dyDescent="0.25">
      <c r="A3861">
        <v>3860</v>
      </c>
      <c r="B3861" t="s">
        <v>14561</v>
      </c>
      <c r="C3861">
        <v>1137</v>
      </c>
      <c r="D3861" t="str">
        <f>VLOOKUP($C3861,Hosts!$A:$O,10,0)</f>
        <v>New York</v>
      </c>
      <c r="E3861" s="67">
        <f>INDEX(Hosts!$A:$O,MATCH(Places!$C3861,Hosts!$A:$A,0),MATCH(Places!E$1,Hosts!$1:$1,0))</f>
        <v>1</v>
      </c>
      <c r="F3861" s="67">
        <f>INDEX(Hosts!$A:$O,MATCH(Places!$C3861,Hosts!$A:$A,0),MATCH(Places!F$1,Hosts!$1:$1,0))</f>
        <v>0.86</v>
      </c>
      <c r="G3861" s="67" t="str">
        <f>INDEX(Hosts!$A:$O,MATCH(Places!$C3861,Hosts!$A:$A,0),MATCH(Places!G$1,Hosts!$1:$1,0))</f>
        <v>Yes</v>
      </c>
      <c r="H3861">
        <v>7</v>
      </c>
      <c r="I3861" t="str">
        <f>VLOOKUP($H3861,Neighborhoods!$A:$C,2,0)</f>
        <v>Brooklyn</v>
      </c>
      <c r="J3861" t="str">
        <f>VLOOKUP($H3861,Neighborhoods!$A:$C,3,0)</f>
        <v>Bedford-Stuyvesant</v>
      </c>
      <c r="K3861" t="s">
        <v>1</v>
      </c>
      <c r="L3861" t="str">
        <f t="shared" si="240"/>
        <v>Yes</v>
      </c>
      <c r="M3861">
        <v>2</v>
      </c>
      <c r="N3861" t="str" cm="1">
        <f t="array" ref="N3861">_xlfn.IFS(M3861&lt;=2,"Small",M3861&lt;=5,"Medium",M3861&gt;5,"Large")</f>
        <v>Small</v>
      </c>
      <c r="O3861" s="50">
        <v>69</v>
      </c>
      <c r="P3861" s="67">
        <f t="shared" si="241"/>
        <v>0.03</v>
      </c>
      <c r="Q3861" s="52">
        <v>4.9800000000000004</v>
      </c>
      <c r="R3861" s="52" t="str" cm="1">
        <f t="array" ref="R3861">_xlfn.IFS(ROUND(Q3861,0)=5,"Excellent",ROUND(Q3861,0)=4,"Good",ROUND(Q3861,0)=3,"Ok",ROUND(Q3861,0)&lt;3,"Bad")</f>
        <v>Excellent</v>
      </c>
      <c r="S3861">
        <v>46</v>
      </c>
      <c r="T3861" t="str">
        <f t="shared" si="242"/>
        <v>No</v>
      </c>
      <c r="U3861" s="65">
        <v>43310</v>
      </c>
      <c r="V3861" s="65">
        <v>43809</v>
      </c>
      <c r="W3861">
        <v>90</v>
      </c>
      <c r="X3861" t="str">
        <f t="shared" si="243"/>
        <v>Active</v>
      </c>
      <c r="Y3861" t="s">
        <v>15615</v>
      </c>
    </row>
    <row r="3862" spans="1:25" x14ac:dyDescent="0.25">
      <c r="A3862">
        <v>3861</v>
      </c>
      <c r="B3862" t="s">
        <v>2758</v>
      </c>
      <c r="C3862">
        <v>1982</v>
      </c>
      <c r="D3862" t="str">
        <f>VLOOKUP($C3862,Hosts!$A:$O,10,0)</f>
        <v>Colorado</v>
      </c>
      <c r="E3862" s="67">
        <f>INDEX(Hosts!$A:$O,MATCH(Places!$C3862,Hosts!$A:$A,0),MATCH(Places!E$1,Hosts!$1:$1,0))</f>
        <v>1</v>
      </c>
      <c r="F3862" s="67">
        <f>INDEX(Hosts!$A:$O,MATCH(Places!$C3862,Hosts!$A:$A,0),MATCH(Places!F$1,Hosts!$1:$1,0))</f>
        <v>0.38</v>
      </c>
      <c r="G3862" s="67" t="str">
        <f>INDEX(Hosts!$A:$O,MATCH(Places!$C3862,Hosts!$A:$A,0),MATCH(Places!G$1,Hosts!$1:$1,0))</f>
        <v>No</v>
      </c>
      <c r="H3862">
        <v>13</v>
      </c>
      <c r="I3862" t="str">
        <f>VLOOKUP($H3862,Neighborhoods!$A:$C,2,0)</f>
        <v>Manhattan</v>
      </c>
      <c r="J3862" t="str">
        <f>VLOOKUP($H3862,Neighborhoods!$A:$C,3,0)</f>
        <v>Chelsea</v>
      </c>
      <c r="K3862" t="s">
        <v>11822</v>
      </c>
      <c r="L3862" t="str">
        <f t="shared" si="240"/>
        <v>No</v>
      </c>
      <c r="M3862">
        <v>4</v>
      </c>
      <c r="N3862" t="str" cm="1">
        <f t="array" ref="N3862">_xlfn.IFS(M3862&lt;=2,"Small",M3862&lt;=5,"Medium",M3862&gt;5,"Large")</f>
        <v>Medium</v>
      </c>
      <c r="O3862" s="50">
        <v>113</v>
      </c>
      <c r="P3862" s="67">
        <f t="shared" si="241"/>
        <v>0.03</v>
      </c>
      <c r="Q3862" s="52">
        <v>5</v>
      </c>
      <c r="R3862" s="52" t="str" cm="1">
        <f t="array" ref="R3862">_xlfn.IFS(ROUND(Q3862,0)=5,"Excellent",ROUND(Q3862,0)=4,"Good",ROUND(Q3862,0)=3,"Ok",ROUND(Q3862,0)&lt;3,"Bad")</f>
        <v>Excellent</v>
      </c>
      <c r="S3862">
        <v>7</v>
      </c>
      <c r="T3862" t="str">
        <f t="shared" si="242"/>
        <v>No</v>
      </c>
      <c r="U3862" s="65">
        <v>43630</v>
      </c>
      <c r="V3862" s="65">
        <v>44030</v>
      </c>
      <c r="W3862">
        <v>146</v>
      </c>
      <c r="X3862" t="str">
        <f t="shared" si="243"/>
        <v>Active</v>
      </c>
      <c r="Y3862" t="s">
        <v>15615</v>
      </c>
    </row>
    <row r="3863" spans="1:25" x14ac:dyDescent="0.25">
      <c r="A3863">
        <v>3862</v>
      </c>
      <c r="B3863" t="s">
        <v>2759</v>
      </c>
      <c r="C3863">
        <v>3554</v>
      </c>
      <c r="D3863" t="str">
        <f>VLOOKUP($C3863,Hosts!$A:$O,10,0)</f>
        <v>New York</v>
      </c>
      <c r="E3863" s="67">
        <f>INDEX(Hosts!$A:$O,MATCH(Places!$C3863,Hosts!$A:$A,0),MATCH(Places!E$1,Hosts!$1:$1,0))</f>
        <v>1</v>
      </c>
      <c r="F3863" s="67">
        <f>INDEX(Hosts!$A:$O,MATCH(Places!$C3863,Hosts!$A:$A,0),MATCH(Places!F$1,Hosts!$1:$1,0))</f>
        <v>1</v>
      </c>
      <c r="G3863" s="67" t="str">
        <f>INDEX(Hosts!$A:$O,MATCH(Places!$C3863,Hosts!$A:$A,0),MATCH(Places!G$1,Hosts!$1:$1,0))</f>
        <v>No</v>
      </c>
      <c r="H3863">
        <v>15</v>
      </c>
      <c r="I3863" t="str">
        <f>VLOOKUP($H3863,Neighborhoods!$A:$C,2,0)</f>
        <v>Manhattan</v>
      </c>
      <c r="J3863" t="str">
        <f>VLOOKUP($H3863,Neighborhoods!$A:$C,3,0)</f>
        <v>East Village</v>
      </c>
      <c r="K3863" t="s">
        <v>11822</v>
      </c>
      <c r="L3863" t="str">
        <f t="shared" si="240"/>
        <v>No</v>
      </c>
      <c r="M3863">
        <v>3</v>
      </c>
      <c r="N3863" t="str" cm="1">
        <f t="array" ref="N3863">_xlfn.IFS(M3863&lt;=2,"Small",M3863&lt;=5,"Medium",M3863&gt;5,"Large")</f>
        <v>Medium</v>
      </c>
      <c r="O3863" s="50">
        <v>150</v>
      </c>
      <c r="P3863" s="67">
        <f t="shared" si="241"/>
        <v>0.03</v>
      </c>
      <c r="Q3863" s="52">
        <v>4.32</v>
      </c>
      <c r="R3863" s="52" t="str" cm="1">
        <f t="array" ref="R3863">_xlfn.IFS(ROUND(Q3863,0)=5,"Excellent",ROUND(Q3863,0)=4,"Good",ROUND(Q3863,0)=3,"Ok",ROUND(Q3863,0)&lt;3,"Bad")</f>
        <v>Good</v>
      </c>
      <c r="S3863">
        <v>28</v>
      </c>
      <c r="T3863" t="str">
        <f t="shared" si="242"/>
        <v>No</v>
      </c>
      <c r="U3863" s="65">
        <v>43376</v>
      </c>
      <c r="V3863" s="65">
        <v>44023</v>
      </c>
      <c r="W3863">
        <v>146</v>
      </c>
      <c r="X3863" t="str">
        <f t="shared" si="243"/>
        <v>Active</v>
      </c>
      <c r="Y3863" t="s">
        <v>15616</v>
      </c>
    </row>
    <row r="3864" spans="1:25" x14ac:dyDescent="0.25">
      <c r="A3864">
        <v>3863</v>
      </c>
      <c r="B3864" t="s">
        <v>14584</v>
      </c>
      <c r="C3864">
        <v>3607</v>
      </c>
      <c r="D3864" t="str">
        <f>VLOOKUP($C3864,Hosts!$A:$O,10,0)</f>
        <v>New York</v>
      </c>
      <c r="E3864" s="67">
        <f>INDEX(Hosts!$A:$O,MATCH(Places!$C3864,Hosts!$A:$A,0),MATCH(Places!E$1,Hosts!$1:$1,0))</f>
        <v>1</v>
      </c>
      <c r="F3864" s="67">
        <f>INDEX(Hosts!$A:$O,MATCH(Places!$C3864,Hosts!$A:$A,0),MATCH(Places!F$1,Hosts!$1:$1,0))</f>
        <v>0.97</v>
      </c>
      <c r="G3864" s="67" t="str">
        <f>INDEX(Hosts!$A:$O,MATCH(Places!$C3864,Hosts!$A:$A,0),MATCH(Places!G$1,Hosts!$1:$1,0))</f>
        <v>No</v>
      </c>
      <c r="H3864">
        <v>22</v>
      </c>
      <c r="I3864" t="str">
        <f>VLOOKUP($H3864,Neighborhoods!$A:$C,2,0)</f>
        <v>Queens</v>
      </c>
      <c r="J3864" t="str">
        <f>VLOOKUP($H3864,Neighborhoods!$A:$C,3,0)</f>
        <v>Flushing</v>
      </c>
      <c r="K3864" t="s">
        <v>11822</v>
      </c>
      <c r="L3864" t="str">
        <f t="shared" si="240"/>
        <v>No</v>
      </c>
      <c r="M3864">
        <v>6</v>
      </c>
      <c r="N3864" t="str" cm="1">
        <f t="array" ref="N3864">_xlfn.IFS(M3864&lt;=2,"Small",M3864&lt;=5,"Medium",M3864&gt;5,"Large")</f>
        <v>Large</v>
      </c>
      <c r="O3864" s="50">
        <v>66</v>
      </c>
      <c r="P3864" s="67">
        <f t="shared" si="241"/>
        <v>0.03</v>
      </c>
      <c r="Q3864" s="52">
        <v>4.68</v>
      </c>
      <c r="R3864" s="52" t="str" cm="1">
        <f t="array" ref="R3864">_xlfn.IFS(ROUND(Q3864,0)=5,"Excellent",ROUND(Q3864,0)=4,"Good",ROUND(Q3864,0)=3,"Ok",ROUND(Q3864,0)&lt;3,"Bad")</f>
        <v>Excellent</v>
      </c>
      <c r="S3864">
        <v>34</v>
      </c>
      <c r="T3864" t="str">
        <f t="shared" si="242"/>
        <v>No</v>
      </c>
      <c r="U3864" s="65">
        <v>43355</v>
      </c>
      <c r="V3864" s="65">
        <v>43897</v>
      </c>
      <c r="W3864">
        <v>252</v>
      </c>
      <c r="X3864" t="str">
        <f t="shared" si="243"/>
        <v>Active</v>
      </c>
      <c r="Y3864" t="s">
        <v>15615</v>
      </c>
    </row>
    <row r="3865" spans="1:25" x14ac:dyDescent="0.25">
      <c r="A3865">
        <v>3864</v>
      </c>
      <c r="B3865" t="s">
        <v>2760</v>
      </c>
      <c r="C3865">
        <v>549</v>
      </c>
      <c r="D3865" t="str">
        <f>VLOOKUP($C3865,Hosts!$A:$O,10,0)</f>
        <v>New York</v>
      </c>
      <c r="E3865" s="67">
        <f>INDEX(Hosts!$A:$O,MATCH(Places!$C3865,Hosts!$A:$A,0),MATCH(Places!E$1,Hosts!$1:$1,0))</f>
        <v>1</v>
      </c>
      <c r="F3865" s="67">
        <f>INDEX(Hosts!$A:$O,MATCH(Places!$C3865,Hosts!$A:$A,0),MATCH(Places!F$1,Hosts!$1:$1,0))</f>
        <v>0.92</v>
      </c>
      <c r="G3865" s="67" t="str">
        <f>INDEX(Hosts!$A:$O,MATCH(Places!$C3865,Hosts!$A:$A,0),MATCH(Places!G$1,Hosts!$1:$1,0))</f>
        <v>Yes</v>
      </c>
      <c r="H3865">
        <v>8</v>
      </c>
      <c r="I3865" t="str">
        <f>VLOOKUP($H3865,Neighborhoods!$A:$C,2,0)</f>
        <v>Brooklyn</v>
      </c>
      <c r="J3865" t="str">
        <f>VLOOKUP($H3865,Neighborhoods!$A:$C,3,0)</f>
        <v>Bushwick</v>
      </c>
      <c r="K3865" t="s">
        <v>11822</v>
      </c>
      <c r="L3865" t="str">
        <f t="shared" si="240"/>
        <v>No</v>
      </c>
      <c r="M3865">
        <v>4</v>
      </c>
      <c r="N3865" t="str" cm="1">
        <f t="array" ref="N3865">_xlfn.IFS(M3865&lt;=2,"Small",M3865&lt;=5,"Medium",M3865&gt;5,"Large")</f>
        <v>Medium</v>
      </c>
      <c r="O3865" s="50">
        <v>135</v>
      </c>
      <c r="P3865" s="67">
        <f t="shared" si="241"/>
        <v>0.03</v>
      </c>
      <c r="Q3865" s="52">
        <v>5</v>
      </c>
      <c r="R3865" s="52" t="str" cm="1">
        <f t="array" ref="R3865">_xlfn.IFS(ROUND(Q3865,0)=5,"Excellent",ROUND(Q3865,0)=4,"Good",ROUND(Q3865,0)=3,"Ok",ROUND(Q3865,0)&lt;3,"Bad")</f>
        <v>Excellent</v>
      </c>
      <c r="S3865">
        <v>45</v>
      </c>
      <c r="T3865" t="str">
        <f t="shared" si="242"/>
        <v>No</v>
      </c>
      <c r="U3865" s="65">
        <v>43443</v>
      </c>
      <c r="V3865" s="65">
        <v>43849</v>
      </c>
      <c r="W3865">
        <v>0</v>
      </c>
      <c r="X3865" t="str">
        <f t="shared" si="243"/>
        <v>Inactive</v>
      </c>
      <c r="Y3865" t="s">
        <v>15616</v>
      </c>
    </row>
    <row r="3866" spans="1:25" x14ac:dyDescent="0.25">
      <c r="A3866">
        <v>3865</v>
      </c>
      <c r="B3866" t="s">
        <v>13367</v>
      </c>
      <c r="C3866">
        <v>3544</v>
      </c>
      <c r="D3866" t="str">
        <f>VLOOKUP($C3866,Hosts!$A:$O,10,0)</f>
        <v>New York</v>
      </c>
      <c r="E3866" s="67">
        <f>INDEX(Hosts!$A:$O,MATCH(Places!$C3866,Hosts!$A:$A,0),MATCH(Places!E$1,Hosts!$1:$1,0))</f>
        <v>0.9</v>
      </c>
      <c r="F3866" s="67">
        <f>INDEX(Hosts!$A:$O,MATCH(Places!$C3866,Hosts!$A:$A,0),MATCH(Places!F$1,Hosts!$1:$1,0))</f>
        <v>0.99</v>
      </c>
      <c r="G3866" s="67" t="str">
        <f>INDEX(Hosts!$A:$O,MATCH(Places!$C3866,Hosts!$A:$A,0),MATCH(Places!G$1,Hosts!$1:$1,0))</f>
        <v>No</v>
      </c>
      <c r="H3866">
        <v>17</v>
      </c>
      <c r="I3866" t="str">
        <f>VLOOKUP($H3866,Neighborhoods!$A:$C,2,0)</f>
        <v>Manhattan</v>
      </c>
      <c r="J3866" t="str">
        <f>VLOOKUP($H3866,Neighborhoods!$A:$C,3,0)</f>
        <v>Hell's Kitchen</v>
      </c>
      <c r="K3866" t="s">
        <v>1</v>
      </c>
      <c r="L3866" t="str">
        <f t="shared" si="240"/>
        <v>Yes</v>
      </c>
      <c r="M3866">
        <v>2</v>
      </c>
      <c r="N3866" t="str" cm="1">
        <f t="array" ref="N3866">_xlfn.IFS(M3866&lt;=2,"Small",M3866&lt;=5,"Medium",M3866&gt;5,"Large")</f>
        <v>Small</v>
      </c>
      <c r="O3866" s="50">
        <v>150</v>
      </c>
      <c r="P3866" s="67">
        <f t="shared" si="241"/>
        <v>0.03</v>
      </c>
      <c r="Q3866" s="52">
        <v>4.75</v>
      </c>
      <c r="R3866" s="52" t="str" cm="1">
        <f t="array" ref="R3866">_xlfn.IFS(ROUND(Q3866,0)=5,"Excellent",ROUND(Q3866,0)=4,"Good",ROUND(Q3866,0)=3,"Ok",ROUND(Q3866,0)&lt;3,"Bad")</f>
        <v>Excellent</v>
      </c>
      <c r="S3866">
        <v>4</v>
      </c>
      <c r="T3866" t="str">
        <f t="shared" si="242"/>
        <v>No</v>
      </c>
      <c r="U3866" s="65">
        <v>43581</v>
      </c>
      <c r="V3866" s="65">
        <v>43814</v>
      </c>
      <c r="W3866">
        <v>365</v>
      </c>
      <c r="X3866" t="str">
        <f t="shared" si="243"/>
        <v>Active</v>
      </c>
      <c r="Y3866" t="s">
        <v>15616</v>
      </c>
    </row>
    <row r="3867" spans="1:25" x14ac:dyDescent="0.25">
      <c r="A3867">
        <v>3866</v>
      </c>
      <c r="B3867" t="s">
        <v>13857</v>
      </c>
      <c r="C3867">
        <v>3541</v>
      </c>
      <c r="D3867" t="str">
        <f>VLOOKUP($C3867,Hosts!$A:$O,10,0)</f>
        <v>New York</v>
      </c>
      <c r="E3867" s="67">
        <f>INDEX(Hosts!$A:$O,MATCH(Places!$C3867,Hosts!$A:$A,0),MATCH(Places!E$1,Hosts!$1:$1,0))</f>
        <v>0.6</v>
      </c>
      <c r="F3867" s="67">
        <f>INDEX(Hosts!$A:$O,MATCH(Places!$C3867,Hosts!$A:$A,0),MATCH(Places!F$1,Hosts!$1:$1,0))</f>
        <v>0.93</v>
      </c>
      <c r="G3867" s="67" t="str">
        <f>INDEX(Hosts!$A:$O,MATCH(Places!$C3867,Hosts!$A:$A,0),MATCH(Places!G$1,Hosts!$1:$1,0))</f>
        <v>No</v>
      </c>
      <c r="H3867">
        <v>12</v>
      </c>
      <c r="I3867" t="str">
        <f>VLOOKUP($H3867,Neighborhoods!$A:$C,2,0)</f>
        <v>Brooklyn</v>
      </c>
      <c r="J3867" t="str">
        <f>VLOOKUP($H3867,Neighborhoods!$A:$C,3,0)</f>
        <v>Williamsburg</v>
      </c>
      <c r="K3867" t="s">
        <v>1</v>
      </c>
      <c r="L3867" t="str">
        <f t="shared" si="240"/>
        <v>Yes</v>
      </c>
      <c r="M3867">
        <v>2</v>
      </c>
      <c r="N3867" t="str" cm="1">
        <f t="array" ref="N3867">_xlfn.IFS(M3867&lt;=2,"Small",M3867&lt;=5,"Medium",M3867&gt;5,"Large")</f>
        <v>Small</v>
      </c>
      <c r="O3867" s="50">
        <v>40</v>
      </c>
      <c r="P3867" s="67">
        <f t="shared" si="241"/>
        <v>0.03</v>
      </c>
      <c r="Q3867" s="52">
        <v>4.41</v>
      </c>
      <c r="R3867" s="52" t="str" cm="1">
        <f t="array" ref="R3867">_xlfn.IFS(ROUND(Q3867,0)=5,"Excellent",ROUND(Q3867,0)=4,"Good",ROUND(Q3867,0)=3,"Ok",ROUND(Q3867,0)&lt;3,"Bad")</f>
        <v>Good</v>
      </c>
      <c r="S3867">
        <v>54</v>
      </c>
      <c r="T3867" t="str">
        <f t="shared" si="242"/>
        <v>No</v>
      </c>
      <c r="U3867" s="65">
        <v>43339</v>
      </c>
      <c r="V3867" s="65">
        <v>43982</v>
      </c>
      <c r="W3867">
        <v>169</v>
      </c>
      <c r="X3867" t="str">
        <f t="shared" si="243"/>
        <v>Active</v>
      </c>
      <c r="Y3867" t="s">
        <v>15615</v>
      </c>
    </row>
    <row r="3868" spans="1:25" x14ac:dyDescent="0.25">
      <c r="A3868">
        <v>3867</v>
      </c>
      <c r="B3868" t="s">
        <v>2761</v>
      </c>
      <c r="C3868">
        <v>3189</v>
      </c>
      <c r="D3868" t="str">
        <f>VLOOKUP($C3868,Hosts!$A:$O,10,0)</f>
        <v>New York</v>
      </c>
      <c r="E3868" s="67">
        <f>INDEX(Hosts!$A:$O,MATCH(Places!$C3868,Hosts!$A:$A,0),MATCH(Places!E$1,Hosts!$1:$1,0))</f>
        <v>1</v>
      </c>
      <c r="F3868" s="67">
        <f>INDEX(Hosts!$A:$O,MATCH(Places!$C3868,Hosts!$A:$A,0),MATCH(Places!F$1,Hosts!$1:$1,0))</f>
        <v>0.99</v>
      </c>
      <c r="G3868" s="67" t="str">
        <f>INDEX(Hosts!$A:$O,MATCH(Places!$C3868,Hosts!$A:$A,0),MATCH(Places!G$1,Hosts!$1:$1,0))</f>
        <v>No</v>
      </c>
      <c r="H3868">
        <v>6</v>
      </c>
      <c r="I3868" t="str">
        <f>VLOOKUP($H3868,Neighborhoods!$A:$C,2,0)</f>
        <v>Bronx</v>
      </c>
      <c r="J3868" t="str">
        <f>VLOOKUP($H3868,Neighborhoods!$A:$C,3,0)</f>
        <v>Wakefield</v>
      </c>
      <c r="K3868" t="s">
        <v>11822</v>
      </c>
      <c r="L3868" t="str">
        <f t="shared" si="240"/>
        <v>No</v>
      </c>
      <c r="M3868">
        <v>3</v>
      </c>
      <c r="N3868" t="str" cm="1">
        <f t="array" ref="N3868">_xlfn.IFS(M3868&lt;=2,"Small",M3868&lt;=5,"Medium",M3868&gt;5,"Large")</f>
        <v>Medium</v>
      </c>
      <c r="O3868" s="50">
        <v>62</v>
      </c>
      <c r="P3868" s="67">
        <f t="shared" si="241"/>
        <v>0.03</v>
      </c>
      <c r="Q3868" s="52">
        <v>4.91</v>
      </c>
      <c r="R3868" s="52" t="str" cm="1">
        <f t="array" ref="R3868">_xlfn.IFS(ROUND(Q3868,0)=5,"Excellent",ROUND(Q3868,0)=4,"Good",ROUND(Q3868,0)=3,"Ok",ROUND(Q3868,0)&lt;3,"Bad")</f>
        <v>Excellent</v>
      </c>
      <c r="S3868">
        <v>11</v>
      </c>
      <c r="T3868" t="str">
        <f t="shared" si="242"/>
        <v>No</v>
      </c>
      <c r="U3868" s="65">
        <v>43350</v>
      </c>
      <c r="V3868" s="65">
        <v>44012</v>
      </c>
      <c r="W3868">
        <v>12</v>
      </c>
      <c r="X3868" t="str">
        <f t="shared" si="243"/>
        <v>Active</v>
      </c>
      <c r="Y3868" t="s">
        <v>15616</v>
      </c>
    </row>
    <row r="3869" spans="1:25" x14ac:dyDescent="0.25">
      <c r="A3869">
        <v>3868</v>
      </c>
      <c r="B3869" t="s">
        <v>15278</v>
      </c>
      <c r="C3869">
        <v>2147</v>
      </c>
      <c r="D3869" t="str">
        <f>VLOOKUP($C3869,Hosts!$A:$O,10,0)</f>
        <v>New York</v>
      </c>
      <c r="E3869" s="67">
        <f>INDEX(Hosts!$A:$O,MATCH(Places!$C3869,Hosts!$A:$A,0),MATCH(Places!E$1,Hosts!$1:$1,0))</f>
        <v>1</v>
      </c>
      <c r="F3869" s="67">
        <f>INDEX(Hosts!$A:$O,MATCH(Places!$C3869,Hosts!$A:$A,0),MATCH(Places!F$1,Hosts!$1:$1,0))</f>
        <v>0.83</v>
      </c>
      <c r="G3869" s="67" t="str">
        <f>INDEX(Hosts!$A:$O,MATCH(Places!$C3869,Hosts!$A:$A,0),MATCH(Places!G$1,Hosts!$1:$1,0))</f>
        <v>No</v>
      </c>
      <c r="H3869">
        <v>16</v>
      </c>
      <c r="I3869" t="str">
        <f>VLOOKUP($H3869,Neighborhoods!$A:$C,2,0)</f>
        <v>Manhattan</v>
      </c>
      <c r="J3869" t="str">
        <f>VLOOKUP($H3869,Neighborhoods!$A:$C,3,0)</f>
        <v>Harlem</v>
      </c>
      <c r="K3869" t="s">
        <v>1</v>
      </c>
      <c r="L3869" t="str">
        <f t="shared" si="240"/>
        <v>Yes</v>
      </c>
      <c r="M3869">
        <v>2</v>
      </c>
      <c r="N3869" t="str" cm="1">
        <f t="array" ref="N3869">_xlfn.IFS(M3869&lt;=2,"Small",M3869&lt;=5,"Medium",M3869&gt;5,"Large")</f>
        <v>Small</v>
      </c>
      <c r="O3869" s="50">
        <v>85</v>
      </c>
      <c r="P3869" s="67">
        <f t="shared" si="241"/>
        <v>0.03</v>
      </c>
      <c r="Q3869" s="52">
        <v>4.8600000000000003</v>
      </c>
      <c r="R3869" s="52" t="str" cm="1">
        <f t="array" ref="R3869">_xlfn.IFS(ROUND(Q3869,0)=5,"Excellent",ROUND(Q3869,0)=4,"Good",ROUND(Q3869,0)=3,"Ok",ROUND(Q3869,0)&lt;3,"Bad")</f>
        <v>Excellent</v>
      </c>
      <c r="S3869">
        <v>7</v>
      </c>
      <c r="T3869" t="str">
        <f t="shared" si="242"/>
        <v>No</v>
      </c>
      <c r="U3869" s="65">
        <v>43382</v>
      </c>
      <c r="V3869" s="65">
        <v>43878</v>
      </c>
      <c r="W3869">
        <v>364</v>
      </c>
      <c r="X3869" t="str">
        <f t="shared" si="243"/>
        <v>Active</v>
      </c>
      <c r="Y3869" t="s">
        <v>15615</v>
      </c>
    </row>
    <row r="3870" spans="1:25" x14ac:dyDescent="0.25">
      <c r="A3870">
        <v>3869</v>
      </c>
      <c r="B3870" t="s">
        <v>13589</v>
      </c>
      <c r="C3870">
        <v>2224</v>
      </c>
      <c r="D3870" t="str">
        <f>VLOOKUP($C3870,Hosts!$A:$O,10,0)</f>
        <v>Pennsylvania</v>
      </c>
      <c r="E3870" s="67">
        <f>INDEX(Hosts!$A:$O,MATCH(Places!$C3870,Hosts!$A:$A,0),MATCH(Places!E$1,Hosts!$1:$1,0))</f>
        <v>1</v>
      </c>
      <c r="F3870" s="67">
        <f>INDEX(Hosts!$A:$O,MATCH(Places!$C3870,Hosts!$A:$A,0),MATCH(Places!F$1,Hosts!$1:$1,0))</f>
        <v>0.85</v>
      </c>
      <c r="G3870" s="67" t="str">
        <f>INDEX(Hosts!$A:$O,MATCH(Places!$C3870,Hosts!$A:$A,0),MATCH(Places!G$1,Hosts!$1:$1,0))</f>
        <v>Yes</v>
      </c>
      <c r="H3870">
        <v>12</v>
      </c>
      <c r="I3870" t="str">
        <f>VLOOKUP($H3870,Neighborhoods!$A:$C,2,0)</f>
        <v>Brooklyn</v>
      </c>
      <c r="J3870" t="str">
        <f>VLOOKUP($H3870,Neighborhoods!$A:$C,3,0)</f>
        <v>Williamsburg</v>
      </c>
      <c r="K3870" t="s">
        <v>11822</v>
      </c>
      <c r="L3870" t="str">
        <f t="shared" si="240"/>
        <v>No</v>
      </c>
      <c r="M3870">
        <v>2</v>
      </c>
      <c r="N3870" t="str" cm="1">
        <f t="array" ref="N3870">_xlfn.IFS(M3870&lt;=2,"Small",M3870&lt;=5,"Medium",M3870&gt;5,"Large")</f>
        <v>Small</v>
      </c>
      <c r="O3870" s="50">
        <v>100</v>
      </c>
      <c r="P3870" s="67">
        <f t="shared" si="241"/>
        <v>0.03</v>
      </c>
      <c r="Q3870" s="52">
        <v>4.8899999999999997</v>
      </c>
      <c r="R3870" s="52" t="str" cm="1">
        <f t="array" ref="R3870">_xlfn.IFS(ROUND(Q3870,0)=5,"Excellent",ROUND(Q3870,0)=4,"Good",ROUND(Q3870,0)=3,"Ok",ROUND(Q3870,0)&lt;3,"Bad")</f>
        <v>Excellent</v>
      </c>
      <c r="S3870">
        <v>18</v>
      </c>
      <c r="T3870" t="str">
        <f t="shared" si="242"/>
        <v>No</v>
      </c>
      <c r="U3870" s="65">
        <v>43319</v>
      </c>
      <c r="V3870" s="65">
        <v>43998</v>
      </c>
      <c r="W3870">
        <v>32</v>
      </c>
      <c r="X3870" t="str">
        <f t="shared" si="243"/>
        <v>Active</v>
      </c>
      <c r="Y3870" t="s">
        <v>15615</v>
      </c>
    </row>
    <row r="3871" spans="1:25" x14ac:dyDescent="0.25">
      <c r="A3871">
        <v>3870</v>
      </c>
      <c r="B3871" t="s">
        <v>2763</v>
      </c>
      <c r="C3871">
        <v>3609</v>
      </c>
      <c r="D3871" t="str">
        <f>VLOOKUP($C3871,Hosts!$A:$O,10,0)</f>
        <v>New York</v>
      </c>
      <c r="E3871" s="67">
        <f>INDEX(Hosts!$A:$O,MATCH(Places!$C3871,Hosts!$A:$A,0),MATCH(Places!E$1,Hosts!$1:$1,0))</f>
        <v>1</v>
      </c>
      <c r="F3871" s="67">
        <f>INDEX(Hosts!$A:$O,MATCH(Places!$C3871,Hosts!$A:$A,0),MATCH(Places!F$1,Hosts!$1:$1,0))</f>
        <v>0.96</v>
      </c>
      <c r="G3871" s="67" t="str">
        <f>INDEX(Hosts!$A:$O,MATCH(Places!$C3871,Hosts!$A:$A,0),MATCH(Places!G$1,Hosts!$1:$1,0))</f>
        <v>No</v>
      </c>
      <c r="H3871">
        <v>9</v>
      </c>
      <c r="I3871" t="str">
        <f>VLOOKUP($H3871,Neighborhoods!$A:$C,2,0)</f>
        <v>Brooklyn</v>
      </c>
      <c r="J3871" t="str">
        <f>VLOOKUP($H3871,Neighborhoods!$A:$C,3,0)</f>
        <v>Crown Heights</v>
      </c>
      <c r="K3871" t="s">
        <v>11822</v>
      </c>
      <c r="L3871" t="str">
        <f t="shared" si="240"/>
        <v>No</v>
      </c>
      <c r="M3871">
        <v>3</v>
      </c>
      <c r="N3871" t="str" cm="1">
        <f t="array" ref="N3871">_xlfn.IFS(M3871&lt;=2,"Small",M3871&lt;=5,"Medium",M3871&gt;5,"Large")</f>
        <v>Medium</v>
      </c>
      <c r="O3871" s="50">
        <v>85</v>
      </c>
      <c r="P3871" s="67">
        <f t="shared" si="241"/>
        <v>0.03</v>
      </c>
      <c r="Q3871" s="52">
        <v>4.7300000000000004</v>
      </c>
      <c r="R3871" s="52" t="str" cm="1">
        <f t="array" ref="R3871">_xlfn.IFS(ROUND(Q3871,0)=5,"Excellent",ROUND(Q3871,0)=4,"Good",ROUND(Q3871,0)=3,"Ok",ROUND(Q3871,0)&lt;3,"Bad")</f>
        <v>Excellent</v>
      </c>
      <c r="S3871">
        <v>86</v>
      </c>
      <c r="T3871" t="str">
        <f t="shared" si="242"/>
        <v>No</v>
      </c>
      <c r="U3871" s="65">
        <v>43315</v>
      </c>
      <c r="V3871" s="65">
        <v>44044</v>
      </c>
      <c r="W3871">
        <v>364</v>
      </c>
      <c r="X3871" t="str">
        <f t="shared" si="243"/>
        <v>Active</v>
      </c>
      <c r="Y3871" t="s">
        <v>15616</v>
      </c>
    </row>
    <row r="3872" spans="1:25" x14ac:dyDescent="0.25">
      <c r="A3872">
        <v>3871</v>
      </c>
      <c r="B3872" t="s">
        <v>2764</v>
      </c>
      <c r="C3872">
        <v>3541</v>
      </c>
      <c r="D3872" t="str">
        <f>VLOOKUP($C3872,Hosts!$A:$O,10,0)</f>
        <v>New York</v>
      </c>
      <c r="E3872" s="67">
        <f>INDEX(Hosts!$A:$O,MATCH(Places!$C3872,Hosts!$A:$A,0),MATCH(Places!E$1,Hosts!$1:$1,0))</f>
        <v>0.6</v>
      </c>
      <c r="F3872" s="67">
        <f>INDEX(Hosts!$A:$O,MATCH(Places!$C3872,Hosts!$A:$A,0),MATCH(Places!F$1,Hosts!$1:$1,0))</f>
        <v>0.93</v>
      </c>
      <c r="G3872" s="67" t="str">
        <f>INDEX(Hosts!$A:$O,MATCH(Places!$C3872,Hosts!$A:$A,0),MATCH(Places!G$1,Hosts!$1:$1,0))</f>
        <v>No</v>
      </c>
      <c r="H3872">
        <v>12</v>
      </c>
      <c r="I3872" t="str">
        <f>VLOOKUP($H3872,Neighborhoods!$A:$C,2,0)</f>
        <v>Brooklyn</v>
      </c>
      <c r="J3872" t="str">
        <f>VLOOKUP($H3872,Neighborhoods!$A:$C,3,0)</f>
        <v>Williamsburg</v>
      </c>
      <c r="K3872" t="s">
        <v>1</v>
      </c>
      <c r="L3872" t="str">
        <f t="shared" si="240"/>
        <v>Yes</v>
      </c>
      <c r="M3872">
        <v>2</v>
      </c>
      <c r="N3872" t="str" cm="1">
        <f t="array" ref="N3872">_xlfn.IFS(M3872&lt;=2,"Small",M3872&lt;=5,"Medium",M3872&gt;5,"Large")</f>
        <v>Small</v>
      </c>
      <c r="O3872" s="50">
        <v>40</v>
      </c>
      <c r="P3872" s="67">
        <f t="shared" si="241"/>
        <v>0.03</v>
      </c>
      <c r="Q3872" s="52">
        <v>4.75</v>
      </c>
      <c r="R3872" s="52" t="str" cm="1">
        <f t="array" ref="R3872">_xlfn.IFS(ROUND(Q3872,0)=5,"Excellent",ROUND(Q3872,0)=4,"Good",ROUND(Q3872,0)=3,"Ok",ROUND(Q3872,0)&lt;3,"Bad")</f>
        <v>Excellent</v>
      </c>
      <c r="S3872">
        <v>68</v>
      </c>
      <c r="T3872" t="str">
        <f t="shared" si="242"/>
        <v>No</v>
      </c>
      <c r="U3872" s="65">
        <v>43312</v>
      </c>
      <c r="V3872" s="65">
        <v>44011</v>
      </c>
      <c r="W3872">
        <v>138</v>
      </c>
      <c r="X3872" t="str">
        <f t="shared" si="243"/>
        <v>Active</v>
      </c>
      <c r="Y3872" t="s">
        <v>15615</v>
      </c>
    </row>
    <row r="3873" spans="1:25" x14ac:dyDescent="0.25">
      <c r="A3873">
        <v>3872</v>
      </c>
      <c r="B3873" t="s">
        <v>15347</v>
      </c>
      <c r="C3873">
        <v>3544</v>
      </c>
      <c r="D3873" t="str">
        <f>VLOOKUP($C3873,Hosts!$A:$O,10,0)</f>
        <v>New York</v>
      </c>
      <c r="E3873" s="67">
        <f>INDEX(Hosts!$A:$O,MATCH(Places!$C3873,Hosts!$A:$A,0),MATCH(Places!E$1,Hosts!$1:$1,0))</f>
        <v>0.9</v>
      </c>
      <c r="F3873" s="67">
        <f>INDEX(Hosts!$A:$O,MATCH(Places!$C3873,Hosts!$A:$A,0),MATCH(Places!F$1,Hosts!$1:$1,0))</f>
        <v>0.99</v>
      </c>
      <c r="G3873" s="67" t="str">
        <f>INDEX(Hosts!$A:$O,MATCH(Places!$C3873,Hosts!$A:$A,0),MATCH(Places!G$1,Hosts!$1:$1,0))</f>
        <v>No</v>
      </c>
      <c r="H3873">
        <v>17</v>
      </c>
      <c r="I3873" t="str">
        <f>VLOOKUP($H3873,Neighborhoods!$A:$C,2,0)</f>
        <v>Manhattan</v>
      </c>
      <c r="J3873" t="str">
        <f>VLOOKUP($H3873,Neighborhoods!$A:$C,3,0)</f>
        <v>Hell's Kitchen</v>
      </c>
      <c r="K3873" t="s">
        <v>1</v>
      </c>
      <c r="L3873" t="str">
        <f t="shared" si="240"/>
        <v>Yes</v>
      </c>
      <c r="M3873">
        <v>2</v>
      </c>
      <c r="N3873" t="str" cm="1">
        <f t="array" ref="N3873">_xlfn.IFS(M3873&lt;=2,"Small",M3873&lt;=5,"Medium",M3873&gt;5,"Large")</f>
        <v>Small</v>
      </c>
      <c r="O3873" s="50">
        <v>75</v>
      </c>
      <c r="P3873" s="67">
        <f t="shared" si="241"/>
        <v>0.03</v>
      </c>
      <c r="Q3873" s="52">
        <v>4.62</v>
      </c>
      <c r="R3873" s="52" t="str" cm="1">
        <f t="array" ref="R3873">_xlfn.IFS(ROUND(Q3873,0)=5,"Excellent",ROUND(Q3873,0)=4,"Good",ROUND(Q3873,0)=3,"Ok",ROUND(Q3873,0)&lt;3,"Bad")</f>
        <v>Excellent</v>
      </c>
      <c r="S3873">
        <v>13</v>
      </c>
      <c r="T3873" t="str">
        <f t="shared" si="242"/>
        <v>No</v>
      </c>
      <c r="U3873" s="65">
        <v>43316</v>
      </c>
      <c r="V3873" s="65">
        <v>43833</v>
      </c>
      <c r="W3873">
        <v>360</v>
      </c>
      <c r="X3873" t="str">
        <f t="shared" si="243"/>
        <v>Active</v>
      </c>
      <c r="Y3873" t="s">
        <v>15616</v>
      </c>
    </row>
    <row r="3874" spans="1:25" x14ac:dyDescent="0.25">
      <c r="A3874">
        <v>3873</v>
      </c>
      <c r="B3874" t="s">
        <v>13741</v>
      </c>
      <c r="C3874">
        <v>3174</v>
      </c>
      <c r="D3874" t="str">
        <f>VLOOKUP($C3874,Hosts!$A:$O,10,0)</f>
        <v>New York</v>
      </c>
      <c r="E3874" s="67">
        <f>INDEX(Hosts!$A:$O,MATCH(Places!$C3874,Hosts!$A:$A,0),MATCH(Places!E$1,Hosts!$1:$1,0))</f>
        <v>1</v>
      </c>
      <c r="F3874" s="67">
        <f>INDEX(Hosts!$A:$O,MATCH(Places!$C3874,Hosts!$A:$A,0),MATCH(Places!F$1,Hosts!$1:$1,0))</f>
        <v>0.98</v>
      </c>
      <c r="G3874" s="67" t="str">
        <f>INDEX(Hosts!$A:$O,MATCH(Places!$C3874,Hosts!$A:$A,0),MATCH(Places!G$1,Hosts!$1:$1,0))</f>
        <v>Yes</v>
      </c>
      <c r="H3874">
        <v>4</v>
      </c>
      <c r="I3874" t="str">
        <f>VLOOKUP($H3874,Neighborhoods!$A:$C,2,0)</f>
        <v>Bronx</v>
      </c>
      <c r="J3874" t="str">
        <f>VLOOKUP($H3874,Neighborhoods!$A:$C,3,0)</f>
        <v>Mott Haven</v>
      </c>
      <c r="K3874" t="s">
        <v>11822</v>
      </c>
      <c r="L3874" t="str">
        <f t="shared" si="240"/>
        <v>No</v>
      </c>
      <c r="M3874">
        <v>6</v>
      </c>
      <c r="N3874" t="str" cm="1">
        <f t="array" ref="N3874">_xlfn.IFS(M3874&lt;=2,"Small",M3874&lt;=5,"Medium",M3874&gt;5,"Large")</f>
        <v>Large</v>
      </c>
      <c r="O3874" s="50">
        <v>132</v>
      </c>
      <c r="P3874" s="67">
        <f t="shared" si="241"/>
        <v>0.03</v>
      </c>
      <c r="Q3874" s="52">
        <v>4.92</v>
      </c>
      <c r="R3874" s="52" t="str" cm="1">
        <f t="array" ref="R3874">_xlfn.IFS(ROUND(Q3874,0)=5,"Excellent",ROUND(Q3874,0)=4,"Good",ROUND(Q3874,0)=3,"Ok",ROUND(Q3874,0)&lt;3,"Bad")</f>
        <v>Excellent</v>
      </c>
      <c r="S3874">
        <v>85</v>
      </c>
      <c r="T3874" t="str">
        <f t="shared" si="242"/>
        <v>No</v>
      </c>
      <c r="U3874" s="65">
        <v>43317</v>
      </c>
      <c r="V3874" s="65">
        <v>43905</v>
      </c>
      <c r="W3874">
        <v>165</v>
      </c>
      <c r="X3874" t="str">
        <f t="shared" si="243"/>
        <v>Active</v>
      </c>
      <c r="Y3874" t="s">
        <v>15615</v>
      </c>
    </row>
    <row r="3875" spans="1:25" x14ac:dyDescent="0.25">
      <c r="A3875">
        <v>3874</v>
      </c>
      <c r="B3875" t="s">
        <v>2765</v>
      </c>
      <c r="C3875">
        <v>837</v>
      </c>
      <c r="D3875" t="str">
        <f>VLOOKUP($C3875,Hosts!$A:$O,10,0)</f>
        <v>New York</v>
      </c>
      <c r="E3875" s="67">
        <f>INDEX(Hosts!$A:$O,MATCH(Places!$C3875,Hosts!$A:$A,0),MATCH(Places!E$1,Hosts!$1:$1,0))</f>
        <v>0</v>
      </c>
      <c r="F3875" s="67">
        <f>INDEX(Hosts!$A:$O,MATCH(Places!$C3875,Hosts!$A:$A,0),MATCH(Places!F$1,Hosts!$1:$1,0))</f>
        <v>0.97</v>
      </c>
      <c r="G3875" s="67" t="str">
        <f>INDEX(Hosts!$A:$O,MATCH(Places!$C3875,Hosts!$A:$A,0),MATCH(Places!G$1,Hosts!$1:$1,0))</f>
        <v>Yes</v>
      </c>
      <c r="H3875">
        <v>8</v>
      </c>
      <c r="I3875" t="str">
        <f>VLOOKUP($H3875,Neighborhoods!$A:$C,2,0)</f>
        <v>Brooklyn</v>
      </c>
      <c r="J3875" t="str">
        <f>VLOOKUP($H3875,Neighborhoods!$A:$C,3,0)</f>
        <v>Bushwick</v>
      </c>
      <c r="K3875" t="s">
        <v>11822</v>
      </c>
      <c r="L3875" t="str">
        <f t="shared" si="240"/>
        <v>No</v>
      </c>
      <c r="M3875">
        <v>5</v>
      </c>
      <c r="N3875" t="str" cm="1">
        <f t="array" ref="N3875">_xlfn.IFS(M3875&lt;=2,"Small",M3875&lt;=5,"Medium",M3875&gt;5,"Large")</f>
        <v>Medium</v>
      </c>
      <c r="O3875" s="50">
        <v>155</v>
      </c>
      <c r="P3875" s="67">
        <f t="shared" si="241"/>
        <v>0.03</v>
      </c>
      <c r="Q3875" s="52">
        <v>4.92</v>
      </c>
      <c r="R3875" s="52" t="str" cm="1">
        <f t="array" ref="R3875">_xlfn.IFS(ROUND(Q3875,0)=5,"Excellent",ROUND(Q3875,0)=4,"Good",ROUND(Q3875,0)=3,"Ok",ROUND(Q3875,0)&lt;3,"Bad")</f>
        <v>Excellent</v>
      </c>
      <c r="S3875">
        <v>24</v>
      </c>
      <c r="T3875" t="str">
        <f t="shared" si="242"/>
        <v>No</v>
      </c>
      <c r="U3875" s="65">
        <v>43323</v>
      </c>
      <c r="V3875" s="65">
        <v>43906</v>
      </c>
      <c r="W3875">
        <v>0</v>
      </c>
      <c r="X3875" t="str">
        <f t="shared" si="243"/>
        <v>Inactive</v>
      </c>
      <c r="Y3875" t="s">
        <v>15616</v>
      </c>
    </row>
    <row r="3876" spans="1:25" x14ac:dyDescent="0.25">
      <c r="A3876">
        <v>3875</v>
      </c>
      <c r="B3876" t="s">
        <v>2766</v>
      </c>
      <c r="C3876">
        <v>3569</v>
      </c>
      <c r="D3876" t="str">
        <f>VLOOKUP($C3876,Hosts!$A:$O,10,0)</f>
        <v>New York</v>
      </c>
      <c r="E3876" s="67">
        <f>INDEX(Hosts!$A:$O,MATCH(Places!$C3876,Hosts!$A:$A,0),MATCH(Places!E$1,Hosts!$1:$1,0))</f>
        <v>1</v>
      </c>
      <c r="F3876" s="67">
        <f>INDEX(Hosts!$A:$O,MATCH(Places!$C3876,Hosts!$A:$A,0),MATCH(Places!F$1,Hosts!$1:$1,0))</f>
        <v>1</v>
      </c>
      <c r="G3876" s="67" t="str">
        <f>INDEX(Hosts!$A:$O,MATCH(Places!$C3876,Hosts!$A:$A,0),MATCH(Places!G$1,Hosts!$1:$1,0))</f>
        <v>Yes</v>
      </c>
      <c r="H3876">
        <v>7</v>
      </c>
      <c r="I3876" t="str">
        <f>VLOOKUP($H3876,Neighborhoods!$A:$C,2,0)</f>
        <v>Brooklyn</v>
      </c>
      <c r="J3876" t="str">
        <f>VLOOKUP($H3876,Neighborhoods!$A:$C,3,0)</f>
        <v>Bedford-Stuyvesant</v>
      </c>
      <c r="K3876" t="s">
        <v>11822</v>
      </c>
      <c r="L3876" t="str">
        <f t="shared" si="240"/>
        <v>No</v>
      </c>
      <c r="M3876">
        <v>8</v>
      </c>
      <c r="N3876" t="str" cm="1">
        <f t="array" ref="N3876">_xlfn.IFS(M3876&lt;=2,"Small",M3876&lt;=5,"Medium",M3876&gt;5,"Large")</f>
        <v>Large</v>
      </c>
      <c r="O3876" s="50">
        <v>246</v>
      </c>
      <c r="P3876" s="67">
        <f t="shared" si="241"/>
        <v>0.04</v>
      </c>
      <c r="Q3876" s="52">
        <v>4.83</v>
      </c>
      <c r="R3876" s="52" t="str" cm="1">
        <f t="array" ref="R3876">_xlfn.IFS(ROUND(Q3876,0)=5,"Excellent",ROUND(Q3876,0)=4,"Good",ROUND(Q3876,0)=3,"Ok",ROUND(Q3876,0)&lt;3,"Bad")</f>
        <v>Excellent</v>
      </c>
      <c r="S3876">
        <v>48</v>
      </c>
      <c r="T3876" t="str">
        <f t="shared" si="242"/>
        <v>No</v>
      </c>
      <c r="U3876" s="65">
        <v>43372</v>
      </c>
      <c r="V3876" s="65">
        <v>43898</v>
      </c>
      <c r="W3876">
        <v>271</v>
      </c>
      <c r="X3876" t="str">
        <f t="shared" si="243"/>
        <v>Active</v>
      </c>
      <c r="Y3876" t="s">
        <v>15615</v>
      </c>
    </row>
    <row r="3877" spans="1:25" x14ac:dyDescent="0.25">
      <c r="A3877">
        <v>3876</v>
      </c>
      <c r="B3877" t="s">
        <v>2767</v>
      </c>
      <c r="C3877">
        <v>1643</v>
      </c>
      <c r="D3877" t="str">
        <f>VLOOKUP($C3877,Hosts!$A:$O,10,0)</f>
        <v>New York</v>
      </c>
      <c r="E3877" s="67">
        <f>INDEX(Hosts!$A:$O,MATCH(Places!$C3877,Hosts!$A:$A,0),MATCH(Places!E$1,Hosts!$1:$1,0))</f>
        <v>1</v>
      </c>
      <c r="F3877" s="67">
        <f>INDEX(Hosts!$A:$O,MATCH(Places!$C3877,Hosts!$A:$A,0),MATCH(Places!F$1,Hosts!$1:$1,0))</f>
        <v>0.97</v>
      </c>
      <c r="G3877" s="67" t="str">
        <f>INDEX(Hosts!$A:$O,MATCH(Places!$C3877,Hosts!$A:$A,0),MATCH(Places!G$1,Hosts!$1:$1,0))</f>
        <v>Yes</v>
      </c>
      <c r="H3877">
        <v>9</v>
      </c>
      <c r="I3877" t="str">
        <f>VLOOKUP($H3877,Neighborhoods!$A:$C,2,0)</f>
        <v>Brooklyn</v>
      </c>
      <c r="J3877" t="str">
        <f>VLOOKUP($H3877,Neighborhoods!$A:$C,3,0)</f>
        <v>Crown Heights</v>
      </c>
      <c r="K3877" t="s">
        <v>11822</v>
      </c>
      <c r="L3877" t="str">
        <f t="shared" si="240"/>
        <v>No</v>
      </c>
      <c r="M3877">
        <v>4</v>
      </c>
      <c r="N3877" t="str" cm="1">
        <f t="array" ref="N3877">_xlfn.IFS(M3877&lt;=2,"Small",M3877&lt;=5,"Medium",M3877&gt;5,"Large")</f>
        <v>Medium</v>
      </c>
      <c r="O3877" s="50">
        <v>157</v>
      </c>
      <c r="P3877" s="67">
        <f t="shared" si="241"/>
        <v>0.03</v>
      </c>
      <c r="Q3877" s="52">
        <v>5</v>
      </c>
      <c r="R3877" s="52" t="str" cm="1">
        <f t="array" ref="R3877">_xlfn.IFS(ROUND(Q3877,0)=5,"Excellent",ROUND(Q3877,0)=4,"Good",ROUND(Q3877,0)=3,"Ok",ROUND(Q3877,0)&lt;3,"Bad")</f>
        <v>Excellent</v>
      </c>
      <c r="S3877">
        <v>66</v>
      </c>
      <c r="T3877" t="str">
        <f t="shared" si="242"/>
        <v>No</v>
      </c>
      <c r="U3877" s="65">
        <v>43326</v>
      </c>
      <c r="V3877" s="65">
        <v>44014</v>
      </c>
      <c r="W3877">
        <v>77</v>
      </c>
      <c r="X3877" t="str">
        <f t="shared" si="243"/>
        <v>Active</v>
      </c>
      <c r="Y3877" t="s">
        <v>15615</v>
      </c>
    </row>
    <row r="3878" spans="1:25" x14ac:dyDescent="0.25">
      <c r="A3878">
        <v>3877</v>
      </c>
      <c r="B3878" t="s">
        <v>2768</v>
      </c>
      <c r="C3878">
        <v>3611</v>
      </c>
      <c r="D3878" t="str">
        <f>VLOOKUP($C3878,Hosts!$A:$O,10,0)</f>
        <v>New York</v>
      </c>
      <c r="E3878" s="67">
        <f>INDEX(Hosts!$A:$O,MATCH(Places!$C3878,Hosts!$A:$A,0),MATCH(Places!E$1,Hosts!$1:$1,0))</f>
        <v>1</v>
      </c>
      <c r="F3878" s="67">
        <f>INDEX(Hosts!$A:$O,MATCH(Places!$C3878,Hosts!$A:$A,0),MATCH(Places!F$1,Hosts!$1:$1,0))</f>
        <v>1</v>
      </c>
      <c r="G3878" s="67" t="str">
        <f>INDEX(Hosts!$A:$O,MATCH(Places!$C3878,Hosts!$A:$A,0),MATCH(Places!G$1,Hosts!$1:$1,0))</f>
        <v>Yes</v>
      </c>
      <c r="H3878">
        <v>22</v>
      </c>
      <c r="I3878" t="str">
        <f>VLOOKUP($H3878,Neighborhoods!$A:$C,2,0)</f>
        <v>Queens</v>
      </c>
      <c r="J3878" t="str">
        <f>VLOOKUP($H3878,Neighborhoods!$A:$C,3,0)</f>
        <v>Flushing</v>
      </c>
      <c r="K3878" t="s">
        <v>1</v>
      </c>
      <c r="L3878" t="str">
        <f t="shared" si="240"/>
        <v>Yes</v>
      </c>
      <c r="M3878">
        <v>1</v>
      </c>
      <c r="N3878" t="str" cm="1">
        <f t="array" ref="N3878">_xlfn.IFS(M3878&lt;=2,"Small",M3878&lt;=5,"Medium",M3878&gt;5,"Large")</f>
        <v>Small</v>
      </c>
      <c r="O3878" s="50">
        <v>80</v>
      </c>
      <c r="P3878" s="67">
        <f t="shared" si="241"/>
        <v>0.03</v>
      </c>
      <c r="Q3878" s="52">
        <v>5</v>
      </c>
      <c r="R3878" s="52" t="str" cm="1">
        <f t="array" ref="R3878">_xlfn.IFS(ROUND(Q3878,0)=5,"Excellent",ROUND(Q3878,0)=4,"Good",ROUND(Q3878,0)=3,"Ok",ROUND(Q3878,0)&lt;3,"Bad")</f>
        <v>Excellent</v>
      </c>
      <c r="S3878">
        <v>48</v>
      </c>
      <c r="T3878" t="str">
        <f t="shared" si="242"/>
        <v>No</v>
      </c>
      <c r="U3878" s="65">
        <v>43311</v>
      </c>
      <c r="V3878" s="65">
        <v>43800</v>
      </c>
      <c r="W3878">
        <v>365</v>
      </c>
      <c r="X3878" t="str">
        <f t="shared" si="243"/>
        <v>Active</v>
      </c>
      <c r="Y3878" t="s">
        <v>15615</v>
      </c>
    </row>
    <row r="3879" spans="1:25" x14ac:dyDescent="0.25">
      <c r="A3879">
        <v>3878</v>
      </c>
      <c r="B3879" t="s">
        <v>14285</v>
      </c>
      <c r="C3879">
        <v>3611</v>
      </c>
      <c r="D3879" t="str">
        <f>VLOOKUP($C3879,Hosts!$A:$O,10,0)</f>
        <v>New York</v>
      </c>
      <c r="E3879" s="67">
        <f>INDEX(Hosts!$A:$O,MATCH(Places!$C3879,Hosts!$A:$A,0),MATCH(Places!E$1,Hosts!$1:$1,0))</f>
        <v>1</v>
      </c>
      <c r="F3879" s="67">
        <f>INDEX(Hosts!$A:$O,MATCH(Places!$C3879,Hosts!$A:$A,0),MATCH(Places!F$1,Hosts!$1:$1,0))</f>
        <v>1</v>
      </c>
      <c r="G3879" s="67" t="str">
        <f>INDEX(Hosts!$A:$O,MATCH(Places!$C3879,Hosts!$A:$A,0),MATCH(Places!G$1,Hosts!$1:$1,0))</f>
        <v>Yes</v>
      </c>
      <c r="H3879">
        <v>22</v>
      </c>
      <c r="I3879" t="str">
        <f>VLOOKUP($H3879,Neighborhoods!$A:$C,2,0)</f>
        <v>Queens</v>
      </c>
      <c r="J3879" t="str">
        <f>VLOOKUP($H3879,Neighborhoods!$A:$C,3,0)</f>
        <v>Flushing</v>
      </c>
      <c r="K3879" t="s">
        <v>1</v>
      </c>
      <c r="L3879" t="str">
        <f t="shared" si="240"/>
        <v>Yes</v>
      </c>
      <c r="M3879">
        <v>2</v>
      </c>
      <c r="N3879" t="str" cm="1">
        <f t="array" ref="N3879">_xlfn.IFS(M3879&lt;=2,"Small",M3879&lt;=5,"Medium",M3879&gt;5,"Large")</f>
        <v>Small</v>
      </c>
      <c r="O3879" s="50">
        <v>95</v>
      </c>
      <c r="P3879" s="67">
        <f t="shared" si="241"/>
        <v>0.03</v>
      </c>
      <c r="Q3879" s="52">
        <v>4.83</v>
      </c>
      <c r="R3879" s="52" t="str" cm="1">
        <f t="array" ref="R3879">_xlfn.IFS(ROUND(Q3879,0)=5,"Excellent",ROUND(Q3879,0)=4,"Good",ROUND(Q3879,0)=3,"Ok",ROUND(Q3879,0)&lt;3,"Bad")</f>
        <v>Excellent</v>
      </c>
      <c r="S3879">
        <v>47</v>
      </c>
      <c r="T3879" t="str">
        <f t="shared" si="242"/>
        <v>No</v>
      </c>
      <c r="U3879" s="65">
        <v>43318</v>
      </c>
      <c r="V3879" s="65">
        <v>43835</v>
      </c>
      <c r="W3879">
        <v>365</v>
      </c>
      <c r="X3879" t="str">
        <f t="shared" si="243"/>
        <v>Active</v>
      </c>
      <c r="Y3879" t="s">
        <v>15615</v>
      </c>
    </row>
    <row r="3880" spans="1:25" x14ac:dyDescent="0.25">
      <c r="A3880">
        <v>3879</v>
      </c>
      <c r="B3880" t="s">
        <v>2769</v>
      </c>
      <c r="C3880">
        <v>3612</v>
      </c>
      <c r="D3880" t="str">
        <f>VLOOKUP($C3880,Hosts!$A:$O,10,0)</f>
        <v>New York</v>
      </c>
      <c r="E3880" s="67">
        <f>INDEX(Hosts!$A:$O,MATCH(Places!$C3880,Hosts!$A:$A,0),MATCH(Places!E$1,Hosts!$1:$1,0))</f>
        <v>1</v>
      </c>
      <c r="F3880" s="67">
        <f>INDEX(Hosts!$A:$O,MATCH(Places!$C3880,Hosts!$A:$A,0),MATCH(Places!F$1,Hosts!$1:$1,0))</f>
        <v>0.94</v>
      </c>
      <c r="G3880" s="67" t="str">
        <f>INDEX(Hosts!$A:$O,MATCH(Places!$C3880,Hosts!$A:$A,0),MATCH(Places!G$1,Hosts!$1:$1,0))</f>
        <v>No</v>
      </c>
      <c r="H3880">
        <v>16</v>
      </c>
      <c r="I3880" t="str">
        <f>VLOOKUP($H3880,Neighborhoods!$A:$C,2,0)</f>
        <v>Manhattan</v>
      </c>
      <c r="J3880" t="str">
        <f>VLOOKUP($H3880,Neighborhoods!$A:$C,3,0)</f>
        <v>Harlem</v>
      </c>
      <c r="K3880" t="s">
        <v>11822</v>
      </c>
      <c r="L3880" t="str">
        <f t="shared" si="240"/>
        <v>No</v>
      </c>
      <c r="M3880">
        <v>3</v>
      </c>
      <c r="N3880" t="str" cm="1">
        <f t="array" ref="N3880">_xlfn.IFS(M3880&lt;=2,"Small",M3880&lt;=5,"Medium",M3880&gt;5,"Large")</f>
        <v>Medium</v>
      </c>
      <c r="O3880" s="50">
        <v>120</v>
      </c>
      <c r="P3880" s="67">
        <f t="shared" si="241"/>
        <v>0.03</v>
      </c>
      <c r="Q3880" s="52">
        <v>4.57</v>
      </c>
      <c r="R3880" s="52" t="str" cm="1">
        <f t="array" ref="R3880">_xlfn.IFS(ROUND(Q3880,0)=5,"Excellent",ROUND(Q3880,0)=4,"Good",ROUND(Q3880,0)=3,"Ok",ROUND(Q3880,0)&lt;3,"Bad")</f>
        <v>Excellent</v>
      </c>
      <c r="S3880">
        <v>49</v>
      </c>
      <c r="T3880" t="str">
        <f t="shared" si="242"/>
        <v>No</v>
      </c>
      <c r="U3880" s="65">
        <v>43346</v>
      </c>
      <c r="V3880" s="65">
        <v>43900</v>
      </c>
      <c r="W3880">
        <v>363</v>
      </c>
      <c r="X3880" t="str">
        <f t="shared" si="243"/>
        <v>Active</v>
      </c>
      <c r="Y3880" t="s">
        <v>15616</v>
      </c>
    </row>
    <row r="3881" spans="1:25" x14ac:dyDescent="0.25">
      <c r="A3881">
        <v>3880</v>
      </c>
      <c r="B3881" t="s">
        <v>2770</v>
      </c>
      <c r="C3881">
        <v>25</v>
      </c>
      <c r="D3881" t="str">
        <f>VLOOKUP($C3881,Hosts!$A:$O,10,0)</f>
        <v>New York</v>
      </c>
      <c r="E3881" s="67">
        <f>INDEX(Hosts!$A:$O,MATCH(Places!$C3881,Hosts!$A:$A,0),MATCH(Places!E$1,Hosts!$1:$1,0))</f>
        <v>0.9</v>
      </c>
      <c r="F3881" s="67">
        <f>INDEX(Hosts!$A:$O,MATCH(Places!$C3881,Hosts!$A:$A,0),MATCH(Places!F$1,Hosts!$1:$1,0))</f>
        <v>0.98</v>
      </c>
      <c r="G3881" s="67" t="str">
        <f>INDEX(Hosts!$A:$O,MATCH(Places!$C3881,Hosts!$A:$A,0),MATCH(Places!G$1,Hosts!$1:$1,0))</f>
        <v>No</v>
      </c>
      <c r="H3881">
        <v>16</v>
      </c>
      <c r="I3881" t="str">
        <f>VLOOKUP($H3881,Neighborhoods!$A:$C,2,0)</f>
        <v>Manhattan</v>
      </c>
      <c r="J3881" t="str">
        <f>VLOOKUP($H3881,Neighborhoods!$A:$C,3,0)</f>
        <v>Harlem</v>
      </c>
      <c r="K3881" t="s">
        <v>1</v>
      </c>
      <c r="L3881" t="str">
        <f t="shared" si="240"/>
        <v>Yes</v>
      </c>
      <c r="M3881">
        <v>2</v>
      </c>
      <c r="N3881" t="str" cm="1">
        <f t="array" ref="N3881">_xlfn.IFS(M3881&lt;=2,"Small",M3881&lt;=5,"Medium",M3881&gt;5,"Large")</f>
        <v>Small</v>
      </c>
      <c r="O3881" s="50">
        <v>35</v>
      </c>
      <c r="P3881" s="67">
        <f t="shared" si="241"/>
        <v>0.03</v>
      </c>
      <c r="Q3881" s="52">
        <v>4.84</v>
      </c>
      <c r="R3881" s="52" t="str" cm="1">
        <f t="array" ref="R3881">_xlfn.IFS(ROUND(Q3881,0)=5,"Excellent",ROUND(Q3881,0)=4,"Good",ROUND(Q3881,0)=3,"Ok",ROUND(Q3881,0)&lt;3,"Bad")</f>
        <v>Excellent</v>
      </c>
      <c r="S3881">
        <v>43</v>
      </c>
      <c r="T3881" t="str">
        <f t="shared" si="242"/>
        <v>No</v>
      </c>
      <c r="U3881" s="65">
        <v>43372</v>
      </c>
      <c r="V3881" s="65">
        <v>44024</v>
      </c>
      <c r="W3881">
        <v>106</v>
      </c>
      <c r="X3881" t="str">
        <f t="shared" si="243"/>
        <v>Active</v>
      </c>
      <c r="Y3881" t="s">
        <v>15616</v>
      </c>
    </row>
    <row r="3882" spans="1:25" x14ac:dyDescent="0.25">
      <c r="A3882">
        <v>3881</v>
      </c>
      <c r="B3882" t="s">
        <v>2771</v>
      </c>
      <c r="C3882">
        <v>3613</v>
      </c>
      <c r="D3882" t="str">
        <f>VLOOKUP($C3882,Hosts!$A:$O,10,0)</f>
        <v>New York</v>
      </c>
      <c r="E3882" s="67">
        <f>INDEX(Hosts!$A:$O,MATCH(Places!$C3882,Hosts!$A:$A,0),MATCH(Places!E$1,Hosts!$1:$1,0))</f>
        <v>1</v>
      </c>
      <c r="F3882" s="67">
        <f>INDEX(Hosts!$A:$O,MATCH(Places!$C3882,Hosts!$A:$A,0),MATCH(Places!F$1,Hosts!$1:$1,0))</f>
        <v>0.95</v>
      </c>
      <c r="G3882" s="67" t="str">
        <f>INDEX(Hosts!$A:$O,MATCH(Places!$C3882,Hosts!$A:$A,0),MATCH(Places!G$1,Hosts!$1:$1,0))</f>
        <v>No</v>
      </c>
      <c r="H3882">
        <v>8</v>
      </c>
      <c r="I3882" t="str">
        <f>VLOOKUP($H3882,Neighborhoods!$A:$C,2,0)</f>
        <v>Brooklyn</v>
      </c>
      <c r="J3882" t="str">
        <f>VLOOKUP($H3882,Neighborhoods!$A:$C,3,0)</f>
        <v>Bushwick</v>
      </c>
      <c r="K3882" t="s">
        <v>11822</v>
      </c>
      <c r="L3882" t="str">
        <f t="shared" si="240"/>
        <v>No</v>
      </c>
      <c r="M3882">
        <v>4</v>
      </c>
      <c r="N3882" t="str" cm="1">
        <f t="array" ref="N3882">_xlfn.IFS(M3882&lt;=2,"Small",M3882&lt;=5,"Medium",M3882&gt;5,"Large")</f>
        <v>Medium</v>
      </c>
      <c r="O3882" s="50">
        <v>77</v>
      </c>
      <c r="P3882" s="67">
        <f t="shared" si="241"/>
        <v>0.03</v>
      </c>
      <c r="Q3882" s="52">
        <v>4.82</v>
      </c>
      <c r="R3882" s="52" t="str" cm="1">
        <f t="array" ref="R3882">_xlfn.IFS(ROUND(Q3882,0)=5,"Excellent",ROUND(Q3882,0)=4,"Good",ROUND(Q3882,0)=3,"Ok",ROUND(Q3882,0)&lt;3,"Bad")</f>
        <v>Excellent</v>
      </c>
      <c r="S3882">
        <v>168</v>
      </c>
      <c r="T3882" t="str">
        <f t="shared" si="242"/>
        <v>Yes</v>
      </c>
      <c r="U3882" s="65">
        <v>43326</v>
      </c>
      <c r="V3882" s="65">
        <v>44040</v>
      </c>
      <c r="W3882">
        <v>317</v>
      </c>
      <c r="X3882" t="str">
        <f t="shared" si="243"/>
        <v>Active</v>
      </c>
      <c r="Y3882" t="s">
        <v>15615</v>
      </c>
    </row>
    <row r="3883" spans="1:25" x14ac:dyDescent="0.25">
      <c r="A3883">
        <v>3882</v>
      </c>
      <c r="B3883" t="s">
        <v>14961</v>
      </c>
      <c r="C3883">
        <v>2191</v>
      </c>
      <c r="D3883" t="str">
        <f>VLOOKUP($C3883,Hosts!$A:$O,10,0)</f>
        <v>New York</v>
      </c>
      <c r="E3883" s="67">
        <f>INDEX(Hosts!$A:$O,MATCH(Places!$C3883,Hosts!$A:$A,0),MATCH(Places!E$1,Hosts!$1:$1,0))</f>
        <v>1</v>
      </c>
      <c r="F3883" s="67">
        <f>INDEX(Hosts!$A:$O,MATCH(Places!$C3883,Hosts!$A:$A,0),MATCH(Places!F$1,Hosts!$1:$1,0))</f>
        <v>0.67</v>
      </c>
      <c r="G3883" s="67" t="str">
        <f>INDEX(Hosts!$A:$O,MATCH(Places!$C3883,Hosts!$A:$A,0),MATCH(Places!G$1,Hosts!$1:$1,0))</f>
        <v>Yes</v>
      </c>
      <c r="H3883">
        <v>3</v>
      </c>
      <c r="I3883" t="str">
        <f>VLOOKUP($H3883,Neighborhoods!$A:$C,2,0)</f>
        <v>Bronx</v>
      </c>
      <c r="J3883" t="str">
        <f>VLOOKUP($H3883,Neighborhoods!$A:$C,3,0)</f>
        <v>Longwood</v>
      </c>
      <c r="K3883" t="s">
        <v>1</v>
      </c>
      <c r="L3883" t="str">
        <f t="shared" si="240"/>
        <v>Yes</v>
      </c>
      <c r="M3883">
        <v>1</v>
      </c>
      <c r="N3883" t="str" cm="1">
        <f t="array" ref="N3883">_xlfn.IFS(M3883&lt;=2,"Small",M3883&lt;=5,"Medium",M3883&gt;5,"Large")</f>
        <v>Small</v>
      </c>
      <c r="O3883" s="50">
        <v>40</v>
      </c>
      <c r="P3883" s="67">
        <f t="shared" si="241"/>
        <v>0.03</v>
      </c>
      <c r="Q3883" s="52">
        <v>4.93</v>
      </c>
      <c r="R3883" s="52" t="str" cm="1">
        <f t="array" ref="R3883">_xlfn.IFS(ROUND(Q3883,0)=5,"Excellent",ROUND(Q3883,0)=4,"Good",ROUND(Q3883,0)=3,"Ok",ROUND(Q3883,0)&lt;3,"Bad")</f>
        <v>Excellent</v>
      </c>
      <c r="S3883">
        <v>14</v>
      </c>
      <c r="T3883" t="str">
        <f t="shared" si="242"/>
        <v>No</v>
      </c>
      <c r="U3883" s="65">
        <v>43345</v>
      </c>
      <c r="V3883" s="65">
        <v>43861</v>
      </c>
      <c r="W3883">
        <v>179</v>
      </c>
      <c r="X3883" t="str">
        <f t="shared" si="243"/>
        <v>Active</v>
      </c>
      <c r="Y3883" t="s">
        <v>15615</v>
      </c>
    </row>
    <row r="3884" spans="1:25" x14ac:dyDescent="0.25">
      <c r="A3884">
        <v>3883</v>
      </c>
      <c r="B3884" t="s">
        <v>2772</v>
      </c>
      <c r="C3884">
        <v>3615</v>
      </c>
      <c r="D3884" t="str">
        <f>VLOOKUP($C3884,Hosts!$A:$O,10,0)</f>
        <v>New York</v>
      </c>
      <c r="E3884" s="67">
        <f>INDEX(Hosts!$A:$O,MATCH(Places!$C3884,Hosts!$A:$A,0),MATCH(Places!E$1,Hosts!$1:$1,0))</f>
        <v>0.25</v>
      </c>
      <c r="F3884" s="67">
        <f>INDEX(Hosts!$A:$O,MATCH(Places!$C3884,Hosts!$A:$A,0),MATCH(Places!F$1,Hosts!$1:$1,0))</f>
        <v>1</v>
      </c>
      <c r="G3884" s="67" t="str">
        <f>INDEX(Hosts!$A:$O,MATCH(Places!$C3884,Hosts!$A:$A,0),MATCH(Places!G$1,Hosts!$1:$1,0))</f>
        <v>Yes</v>
      </c>
      <c r="H3884">
        <v>22</v>
      </c>
      <c r="I3884" t="str">
        <f>VLOOKUP($H3884,Neighborhoods!$A:$C,2,0)</f>
        <v>Queens</v>
      </c>
      <c r="J3884" t="str">
        <f>VLOOKUP($H3884,Neighborhoods!$A:$C,3,0)</f>
        <v>Flushing</v>
      </c>
      <c r="K3884" t="s">
        <v>1</v>
      </c>
      <c r="L3884" t="str">
        <f t="shared" si="240"/>
        <v>Yes</v>
      </c>
      <c r="M3884">
        <v>2</v>
      </c>
      <c r="N3884" t="str" cm="1">
        <f t="array" ref="N3884">_xlfn.IFS(M3884&lt;=2,"Small",M3884&lt;=5,"Medium",M3884&gt;5,"Large")</f>
        <v>Small</v>
      </c>
      <c r="O3884" s="50">
        <v>30</v>
      </c>
      <c r="P3884" s="67">
        <f t="shared" si="241"/>
        <v>0.03</v>
      </c>
      <c r="Q3884" s="52">
        <v>4.67</v>
      </c>
      <c r="R3884" s="52" t="str" cm="1">
        <f t="array" ref="R3884">_xlfn.IFS(ROUND(Q3884,0)=5,"Excellent",ROUND(Q3884,0)=4,"Good",ROUND(Q3884,0)=3,"Ok",ROUND(Q3884,0)&lt;3,"Bad")</f>
        <v>Excellent</v>
      </c>
      <c r="S3884">
        <v>33</v>
      </c>
      <c r="T3884" t="str">
        <f t="shared" si="242"/>
        <v>No</v>
      </c>
      <c r="U3884" s="65">
        <v>43328</v>
      </c>
      <c r="V3884" s="65">
        <v>43845</v>
      </c>
      <c r="W3884">
        <v>45</v>
      </c>
      <c r="X3884" t="str">
        <f t="shared" si="243"/>
        <v>Active</v>
      </c>
      <c r="Y3884" t="s">
        <v>15615</v>
      </c>
    </row>
    <row r="3885" spans="1:25" x14ac:dyDescent="0.25">
      <c r="A3885">
        <v>3884</v>
      </c>
      <c r="B3885" t="s">
        <v>15155</v>
      </c>
      <c r="C3885">
        <v>2691</v>
      </c>
      <c r="D3885" t="str">
        <f>VLOOKUP($C3885,Hosts!$A:$O,10,0)</f>
        <v>New York</v>
      </c>
      <c r="E3885" s="67">
        <f>INDEX(Hosts!$A:$O,MATCH(Places!$C3885,Hosts!$A:$A,0),MATCH(Places!E$1,Hosts!$1:$1,0))</f>
        <v>1</v>
      </c>
      <c r="F3885" s="67">
        <f>INDEX(Hosts!$A:$O,MATCH(Places!$C3885,Hosts!$A:$A,0),MATCH(Places!F$1,Hosts!$1:$1,0))</f>
        <v>1</v>
      </c>
      <c r="G3885" s="67" t="str">
        <f>INDEX(Hosts!$A:$O,MATCH(Places!$C3885,Hosts!$A:$A,0),MATCH(Places!G$1,Hosts!$1:$1,0))</f>
        <v>Yes</v>
      </c>
      <c r="H3885">
        <v>14</v>
      </c>
      <c r="I3885" t="str">
        <f>VLOOKUP($H3885,Neighborhoods!$A:$C,2,0)</f>
        <v>Manhattan</v>
      </c>
      <c r="J3885" t="str">
        <f>VLOOKUP($H3885,Neighborhoods!$A:$C,3,0)</f>
        <v>East Harlem</v>
      </c>
      <c r="K3885" t="s">
        <v>1</v>
      </c>
      <c r="L3885" t="str">
        <f t="shared" si="240"/>
        <v>Yes</v>
      </c>
      <c r="M3885">
        <v>3</v>
      </c>
      <c r="N3885" t="str" cm="1">
        <f t="array" ref="N3885">_xlfn.IFS(M3885&lt;=2,"Small",M3885&lt;=5,"Medium",M3885&gt;5,"Large")</f>
        <v>Medium</v>
      </c>
      <c r="O3885" s="50">
        <v>182</v>
      </c>
      <c r="P3885" s="67">
        <f t="shared" si="241"/>
        <v>0.03</v>
      </c>
      <c r="Q3885" s="52">
        <v>4.91</v>
      </c>
      <c r="R3885" s="52" t="str" cm="1">
        <f t="array" ref="R3885">_xlfn.IFS(ROUND(Q3885,0)=5,"Excellent",ROUND(Q3885,0)=4,"Good",ROUND(Q3885,0)=3,"Ok",ROUND(Q3885,0)&lt;3,"Bad")</f>
        <v>Excellent</v>
      </c>
      <c r="S3885">
        <v>32</v>
      </c>
      <c r="T3885" t="str">
        <f t="shared" si="242"/>
        <v>No</v>
      </c>
      <c r="U3885" s="65">
        <v>43365</v>
      </c>
      <c r="V3885" s="65">
        <v>43885</v>
      </c>
      <c r="W3885">
        <v>259</v>
      </c>
      <c r="X3885" t="str">
        <f t="shared" si="243"/>
        <v>Active</v>
      </c>
      <c r="Y3885" t="s">
        <v>15615</v>
      </c>
    </row>
    <row r="3886" spans="1:25" x14ac:dyDescent="0.25">
      <c r="A3886">
        <v>3885</v>
      </c>
      <c r="B3886" t="s">
        <v>14135</v>
      </c>
      <c r="C3886">
        <v>2710</v>
      </c>
      <c r="D3886" t="str">
        <f>VLOOKUP($C3886,Hosts!$A:$O,10,0)</f>
        <v>New York</v>
      </c>
      <c r="E3886" s="67">
        <f>INDEX(Hosts!$A:$O,MATCH(Places!$C3886,Hosts!$A:$A,0),MATCH(Places!E$1,Hosts!$1:$1,0))</f>
        <v>1</v>
      </c>
      <c r="F3886" s="67">
        <f>INDEX(Hosts!$A:$O,MATCH(Places!$C3886,Hosts!$A:$A,0),MATCH(Places!F$1,Hosts!$1:$1,0))</f>
        <v>1</v>
      </c>
      <c r="G3886" s="67" t="str">
        <f>INDEX(Hosts!$A:$O,MATCH(Places!$C3886,Hosts!$A:$A,0),MATCH(Places!G$1,Hosts!$1:$1,0))</f>
        <v>Yes</v>
      </c>
      <c r="H3886">
        <v>19</v>
      </c>
      <c r="I3886" t="str">
        <f>VLOOKUP($H3886,Neighborhoods!$A:$C,2,0)</f>
        <v>Manhattan</v>
      </c>
      <c r="J3886" t="str">
        <f>VLOOKUP($H3886,Neighborhoods!$A:$C,3,0)</f>
        <v>Upper East Side</v>
      </c>
      <c r="K3886" t="s">
        <v>11822</v>
      </c>
      <c r="L3886" t="str">
        <f t="shared" si="240"/>
        <v>No</v>
      </c>
      <c r="M3886">
        <v>2</v>
      </c>
      <c r="N3886" t="str" cm="1">
        <f t="array" ref="N3886">_xlfn.IFS(M3886&lt;=2,"Small",M3886&lt;=5,"Medium",M3886&gt;5,"Large")</f>
        <v>Small</v>
      </c>
      <c r="O3886" s="50">
        <v>148</v>
      </c>
      <c r="P3886" s="67">
        <f t="shared" si="241"/>
        <v>0.03</v>
      </c>
      <c r="Q3886" s="52">
        <v>5</v>
      </c>
      <c r="R3886" s="52" t="str" cm="1">
        <f t="array" ref="R3886">_xlfn.IFS(ROUND(Q3886,0)=5,"Excellent",ROUND(Q3886,0)=4,"Good",ROUND(Q3886,0)=3,"Ok",ROUND(Q3886,0)&lt;3,"Bad")</f>
        <v>Excellent</v>
      </c>
      <c r="S3886">
        <v>31</v>
      </c>
      <c r="T3886" t="str">
        <f t="shared" si="242"/>
        <v>No</v>
      </c>
      <c r="U3886" s="65">
        <v>43317</v>
      </c>
      <c r="V3886" s="65">
        <v>43898</v>
      </c>
      <c r="W3886">
        <v>22</v>
      </c>
      <c r="X3886" t="str">
        <f t="shared" si="243"/>
        <v>Active</v>
      </c>
      <c r="Y3886" t="s">
        <v>15615</v>
      </c>
    </row>
    <row r="3887" spans="1:25" x14ac:dyDescent="0.25">
      <c r="A3887">
        <v>3886</v>
      </c>
      <c r="B3887" t="s">
        <v>13365</v>
      </c>
      <c r="C3887">
        <v>3597</v>
      </c>
      <c r="D3887" t="str">
        <f>VLOOKUP($C3887,Hosts!$A:$O,10,0)</f>
        <v>New York</v>
      </c>
      <c r="E3887" s="67">
        <f>INDEX(Hosts!$A:$O,MATCH(Places!$C3887,Hosts!$A:$A,0),MATCH(Places!E$1,Hosts!$1:$1,0))</f>
        <v>0.94</v>
      </c>
      <c r="F3887" s="67">
        <f>INDEX(Hosts!$A:$O,MATCH(Places!$C3887,Hosts!$A:$A,0),MATCH(Places!F$1,Hosts!$1:$1,0))</f>
        <v>0.94</v>
      </c>
      <c r="G3887" s="67" t="str">
        <f>INDEX(Hosts!$A:$O,MATCH(Places!$C3887,Hosts!$A:$A,0),MATCH(Places!G$1,Hosts!$1:$1,0))</f>
        <v>No</v>
      </c>
      <c r="H3887">
        <v>7</v>
      </c>
      <c r="I3887" t="str">
        <f>VLOOKUP($H3887,Neighborhoods!$A:$C,2,0)</f>
        <v>Brooklyn</v>
      </c>
      <c r="J3887" t="str">
        <f>VLOOKUP($H3887,Neighborhoods!$A:$C,3,0)</f>
        <v>Bedford-Stuyvesant</v>
      </c>
      <c r="K3887" t="s">
        <v>11822</v>
      </c>
      <c r="L3887" t="str">
        <f t="shared" si="240"/>
        <v>No</v>
      </c>
      <c r="M3887">
        <v>6</v>
      </c>
      <c r="N3887" t="str" cm="1">
        <f t="array" ref="N3887">_xlfn.IFS(M3887&lt;=2,"Small",M3887&lt;=5,"Medium",M3887&gt;5,"Large")</f>
        <v>Large</v>
      </c>
      <c r="O3887" s="50">
        <v>118</v>
      </c>
      <c r="P3887" s="67">
        <f t="shared" si="241"/>
        <v>0.03</v>
      </c>
      <c r="Q3887" s="52">
        <v>4.97</v>
      </c>
      <c r="R3887" s="52" t="str" cm="1">
        <f t="array" ref="R3887">_xlfn.IFS(ROUND(Q3887,0)=5,"Excellent",ROUND(Q3887,0)=4,"Good",ROUND(Q3887,0)=3,"Ok",ROUND(Q3887,0)&lt;3,"Bad")</f>
        <v>Excellent</v>
      </c>
      <c r="S3887">
        <v>38</v>
      </c>
      <c r="T3887" t="str">
        <f t="shared" si="242"/>
        <v>No</v>
      </c>
      <c r="U3887" s="65">
        <v>43318</v>
      </c>
      <c r="V3887" s="65">
        <v>44010</v>
      </c>
      <c r="W3887">
        <v>46</v>
      </c>
      <c r="X3887" t="str">
        <f t="shared" si="243"/>
        <v>Active</v>
      </c>
      <c r="Y3887" t="s">
        <v>15615</v>
      </c>
    </row>
    <row r="3888" spans="1:25" x14ac:dyDescent="0.25">
      <c r="A3888">
        <v>3887</v>
      </c>
      <c r="B3888" t="s">
        <v>13500</v>
      </c>
      <c r="C3888">
        <v>1408</v>
      </c>
      <c r="D3888" t="str">
        <f>VLOOKUP($C3888,Hosts!$A:$O,10,0)</f>
        <v>New York</v>
      </c>
      <c r="E3888" s="67">
        <f>INDEX(Hosts!$A:$O,MATCH(Places!$C3888,Hosts!$A:$A,0),MATCH(Places!E$1,Hosts!$1:$1,0))</f>
        <v>1</v>
      </c>
      <c r="F3888" s="67">
        <f>INDEX(Hosts!$A:$O,MATCH(Places!$C3888,Hosts!$A:$A,0),MATCH(Places!F$1,Hosts!$1:$1,0))</f>
        <v>0.88</v>
      </c>
      <c r="G3888" s="67" t="str">
        <f>INDEX(Hosts!$A:$O,MATCH(Places!$C3888,Hosts!$A:$A,0),MATCH(Places!G$1,Hosts!$1:$1,0))</f>
        <v>Yes</v>
      </c>
      <c r="H3888">
        <v>17</v>
      </c>
      <c r="I3888" t="str">
        <f>VLOOKUP($H3888,Neighborhoods!$A:$C,2,0)</f>
        <v>Manhattan</v>
      </c>
      <c r="J3888" t="str">
        <f>VLOOKUP($H3888,Neighborhoods!$A:$C,3,0)</f>
        <v>Hell's Kitchen</v>
      </c>
      <c r="K3888" t="s">
        <v>1</v>
      </c>
      <c r="L3888" t="str">
        <f t="shared" si="240"/>
        <v>Yes</v>
      </c>
      <c r="M3888">
        <v>2</v>
      </c>
      <c r="N3888" t="str" cm="1">
        <f t="array" ref="N3888">_xlfn.IFS(M3888&lt;=2,"Small",M3888&lt;=5,"Medium",M3888&gt;5,"Large")</f>
        <v>Small</v>
      </c>
      <c r="O3888" s="50">
        <v>53</v>
      </c>
      <c r="P3888" s="67">
        <f t="shared" si="241"/>
        <v>0.03</v>
      </c>
      <c r="Q3888" s="52">
        <v>4.99</v>
      </c>
      <c r="R3888" s="52" t="str" cm="1">
        <f t="array" ref="R3888">_xlfn.IFS(ROUND(Q3888,0)=5,"Excellent",ROUND(Q3888,0)=4,"Good",ROUND(Q3888,0)=3,"Ok",ROUND(Q3888,0)&lt;3,"Bad")</f>
        <v>Excellent</v>
      </c>
      <c r="S3888">
        <v>76</v>
      </c>
      <c r="T3888" t="str">
        <f t="shared" si="242"/>
        <v>No</v>
      </c>
      <c r="U3888" s="65">
        <v>43360</v>
      </c>
      <c r="V3888" s="65">
        <v>44043</v>
      </c>
      <c r="W3888">
        <v>78</v>
      </c>
      <c r="X3888" t="str">
        <f t="shared" si="243"/>
        <v>Active</v>
      </c>
      <c r="Y3888" t="s">
        <v>15615</v>
      </c>
    </row>
    <row r="3889" spans="1:25" x14ac:dyDescent="0.25">
      <c r="A3889">
        <v>3888</v>
      </c>
      <c r="B3889" t="s">
        <v>2773</v>
      </c>
      <c r="C3889">
        <v>3611</v>
      </c>
      <c r="D3889" t="str">
        <f>VLOOKUP($C3889,Hosts!$A:$O,10,0)</f>
        <v>New York</v>
      </c>
      <c r="E3889" s="67">
        <f>INDEX(Hosts!$A:$O,MATCH(Places!$C3889,Hosts!$A:$A,0),MATCH(Places!E$1,Hosts!$1:$1,0))</f>
        <v>1</v>
      </c>
      <c r="F3889" s="67">
        <f>INDEX(Hosts!$A:$O,MATCH(Places!$C3889,Hosts!$A:$A,0),MATCH(Places!F$1,Hosts!$1:$1,0))</f>
        <v>1</v>
      </c>
      <c r="G3889" s="67" t="str">
        <f>INDEX(Hosts!$A:$O,MATCH(Places!$C3889,Hosts!$A:$A,0),MATCH(Places!G$1,Hosts!$1:$1,0))</f>
        <v>Yes</v>
      </c>
      <c r="H3889">
        <v>22</v>
      </c>
      <c r="I3889" t="str">
        <f>VLOOKUP($H3889,Neighborhoods!$A:$C,2,0)</f>
        <v>Queens</v>
      </c>
      <c r="J3889" t="str">
        <f>VLOOKUP($H3889,Neighborhoods!$A:$C,3,0)</f>
        <v>Flushing</v>
      </c>
      <c r="K3889" t="s">
        <v>1</v>
      </c>
      <c r="L3889" t="str">
        <f t="shared" si="240"/>
        <v>Yes</v>
      </c>
      <c r="M3889">
        <v>1</v>
      </c>
      <c r="N3889" t="str" cm="1">
        <f t="array" ref="N3889">_xlfn.IFS(M3889&lt;=2,"Small",M3889&lt;=5,"Medium",M3889&gt;5,"Large")</f>
        <v>Small</v>
      </c>
      <c r="O3889" s="50">
        <v>80</v>
      </c>
      <c r="P3889" s="67">
        <f t="shared" si="241"/>
        <v>0.03</v>
      </c>
      <c r="Q3889" s="52">
        <v>4.84</v>
      </c>
      <c r="R3889" s="52" t="str" cm="1">
        <f t="array" ref="R3889">_xlfn.IFS(ROUND(Q3889,0)=5,"Excellent",ROUND(Q3889,0)=4,"Good",ROUND(Q3889,0)=3,"Ok",ROUND(Q3889,0)&lt;3,"Bad")</f>
        <v>Excellent</v>
      </c>
      <c r="S3889">
        <v>31</v>
      </c>
      <c r="T3889" t="str">
        <f t="shared" si="242"/>
        <v>No</v>
      </c>
      <c r="U3889" s="65">
        <v>43322</v>
      </c>
      <c r="V3889" s="65">
        <v>43771</v>
      </c>
      <c r="W3889">
        <v>365</v>
      </c>
      <c r="X3889" t="str">
        <f t="shared" si="243"/>
        <v>Active</v>
      </c>
      <c r="Y3889" t="s">
        <v>15615</v>
      </c>
    </row>
    <row r="3890" spans="1:25" x14ac:dyDescent="0.25">
      <c r="A3890">
        <v>3889</v>
      </c>
      <c r="B3890" t="s">
        <v>15454</v>
      </c>
      <c r="C3890">
        <v>734</v>
      </c>
      <c r="D3890" t="str">
        <f>VLOOKUP($C3890,Hosts!$A:$O,10,0)</f>
        <v>New York</v>
      </c>
      <c r="E3890" s="67">
        <f>INDEX(Hosts!$A:$O,MATCH(Places!$C3890,Hosts!$A:$A,0),MATCH(Places!E$1,Hosts!$1:$1,0))</f>
        <v>1</v>
      </c>
      <c r="F3890" s="67">
        <f>INDEX(Hosts!$A:$O,MATCH(Places!$C3890,Hosts!$A:$A,0),MATCH(Places!F$1,Hosts!$1:$1,0))</f>
        <v>0.99</v>
      </c>
      <c r="G3890" s="67" t="str">
        <f>INDEX(Hosts!$A:$O,MATCH(Places!$C3890,Hosts!$A:$A,0),MATCH(Places!G$1,Hosts!$1:$1,0))</f>
        <v>No</v>
      </c>
      <c r="H3890">
        <v>12</v>
      </c>
      <c r="I3890" t="str">
        <f>VLOOKUP($H3890,Neighborhoods!$A:$C,2,0)</f>
        <v>Brooklyn</v>
      </c>
      <c r="J3890" t="str">
        <f>VLOOKUP($H3890,Neighborhoods!$A:$C,3,0)</f>
        <v>Williamsburg</v>
      </c>
      <c r="K3890" t="s">
        <v>1</v>
      </c>
      <c r="L3890" t="str">
        <f t="shared" si="240"/>
        <v>Yes</v>
      </c>
      <c r="M3890">
        <v>2</v>
      </c>
      <c r="N3890" t="str" cm="1">
        <f t="array" ref="N3890">_xlfn.IFS(M3890&lt;=2,"Small",M3890&lt;=5,"Medium",M3890&gt;5,"Large")</f>
        <v>Small</v>
      </c>
      <c r="O3890" s="50">
        <v>39</v>
      </c>
      <c r="P3890" s="67">
        <f t="shared" si="241"/>
        <v>0.03</v>
      </c>
      <c r="Q3890" s="52">
        <v>4.6500000000000004</v>
      </c>
      <c r="R3890" s="52" t="str" cm="1">
        <f t="array" ref="R3890">_xlfn.IFS(ROUND(Q3890,0)=5,"Excellent",ROUND(Q3890,0)=4,"Good",ROUND(Q3890,0)=3,"Ok",ROUND(Q3890,0)&lt;3,"Bad")</f>
        <v>Excellent</v>
      </c>
      <c r="S3890">
        <v>63</v>
      </c>
      <c r="T3890" t="str">
        <f t="shared" si="242"/>
        <v>No</v>
      </c>
      <c r="U3890" s="65">
        <v>43326</v>
      </c>
      <c r="V3890" s="65">
        <v>44036</v>
      </c>
      <c r="W3890">
        <v>165</v>
      </c>
      <c r="X3890" t="str">
        <f t="shared" si="243"/>
        <v>Active</v>
      </c>
      <c r="Y3890" t="s">
        <v>15616</v>
      </c>
    </row>
    <row r="3891" spans="1:25" x14ac:dyDescent="0.25">
      <c r="A3891">
        <v>3890</v>
      </c>
      <c r="B3891" t="s">
        <v>13465</v>
      </c>
      <c r="C3891">
        <v>734</v>
      </c>
      <c r="D3891" t="str">
        <f>VLOOKUP($C3891,Hosts!$A:$O,10,0)</f>
        <v>New York</v>
      </c>
      <c r="E3891" s="67">
        <f>INDEX(Hosts!$A:$O,MATCH(Places!$C3891,Hosts!$A:$A,0),MATCH(Places!E$1,Hosts!$1:$1,0))</f>
        <v>1</v>
      </c>
      <c r="F3891" s="67">
        <f>INDEX(Hosts!$A:$O,MATCH(Places!$C3891,Hosts!$A:$A,0),MATCH(Places!F$1,Hosts!$1:$1,0))</f>
        <v>0.99</v>
      </c>
      <c r="G3891" s="67" t="str">
        <f>INDEX(Hosts!$A:$O,MATCH(Places!$C3891,Hosts!$A:$A,0),MATCH(Places!G$1,Hosts!$1:$1,0))</f>
        <v>No</v>
      </c>
      <c r="H3891">
        <v>12</v>
      </c>
      <c r="I3891" t="str">
        <f>VLOOKUP($H3891,Neighborhoods!$A:$C,2,0)</f>
        <v>Brooklyn</v>
      </c>
      <c r="J3891" t="str">
        <f>VLOOKUP($H3891,Neighborhoods!$A:$C,3,0)</f>
        <v>Williamsburg</v>
      </c>
      <c r="K3891" t="s">
        <v>1</v>
      </c>
      <c r="L3891" t="str">
        <f t="shared" si="240"/>
        <v>Yes</v>
      </c>
      <c r="M3891">
        <v>2</v>
      </c>
      <c r="N3891" t="str" cm="1">
        <f t="array" ref="N3891">_xlfn.IFS(M3891&lt;=2,"Small",M3891&lt;=5,"Medium",M3891&gt;5,"Large")</f>
        <v>Small</v>
      </c>
      <c r="O3891" s="50">
        <v>39</v>
      </c>
      <c r="P3891" s="67">
        <f t="shared" si="241"/>
        <v>0.03</v>
      </c>
      <c r="Q3891" s="52">
        <v>4.67</v>
      </c>
      <c r="R3891" s="52" t="str" cm="1">
        <f t="array" ref="R3891">_xlfn.IFS(ROUND(Q3891,0)=5,"Excellent",ROUND(Q3891,0)=4,"Good",ROUND(Q3891,0)=3,"Ok",ROUND(Q3891,0)&lt;3,"Bad")</f>
        <v>Excellent</v>
      </c>
      <c r="S3891">
        <v>67</v>
      </c>
      <c r="T3891" t="str">
        <f t="shared" si="242"/>
        <v>No</v>
      </c>
      <c r="U3891" s="65">
        <v>43324</v>
      </c>
      <c r="V3891" s="65">
        <v>43862</v>
      </c>
      <c r="W3891">
        <v>259</v>
      </c>
      <c r="X3891" t="str">
        <f t="shared" si="243"/>
        <v>Active</v>
      </c>
      <c r="Y3891" t="s">
        <v>15616</v>
      </c>
    </row>
    <row r="3892" spans="1:25" x14ac:dyDescent="0.25">
      <c r="A3892">
        <v>3891</v>
      </c>
      <c r="B3892" t="s">
        <v>2774</v>
      </c>
      <c r="C3892">
        <v>3430</v>
      </c>
      <c r="D3892" t="str">
        <f>VLOOKUP($C3892,Hosts!$A:$O,10,0)</f>
        <v>New York</v>
      </c>
      <c r="E3892" s="67">
        <f>INDEX(Hosts!$A:$O,MATCH(Places!$C3892,Hosts!$A:$A,0),MATCH(Places!E$1,Hosts!$1:$1,0))</f>
        <v>1</v>
      </c>
      <c r="F3892" s="67">
        <f>INDEX(Hosts!$A:$O,MATCH(Places!$C3892,Hosts!$A:$A,0),MATCH(Places!F$1,Hosts!$1:$1,0))</f>
        <v>1</v>
      </c>
      <c r="G3892" s="67" t="str">
        <f>INDEX(Hosts!$A:$O,MATCH(Places!$C3892,Hosts!$A:$A,0),MATCH(Places!G$1,Hosts!$1:$1,0))</f>
        <v>Yes</v>
      </c>
      <c r="H3892">
        <v>22</v>
      </c>
      <c r="I3892" t="str">
        <f>VLOOKUP($H3892,Neighborhoods!$A:$C,2,0)</f>
        <v>Queens</v>
      </c>
      <c r="J3892" t="str">
        <f>VLOOKUP($H3892,Neighborhoods!$A:$C,3,0)</f>
        <v>Flushing</v>
      </c>
      <c r="K3892" t="s">
        <v>1</v>
      </c>
      <c r="L3892" t="str">
        <f t="shared" si="240"/>
        <v>Yes</v>
      </c>
      <c r="M3892">
        <v>3</v>
      </c>
      <c r="N3892" t="str" cm="1">
        <f t="array" ref="N3892">_xlfn.IFS(M3892&lt;=2,"Small",M3892&lt;=5,"Medium",M3892&gt;5,"Large")</f>
        <v>Medium</v>
      </c>
      <c r="O3892" s="50">
        <v>109</v>
      </c>
      <c r="P3892" s="67">
        <f t="shared" si="241"/>
        <v>0.03</v>
      </c>
      <c r="Q3892" s="52">
        <v>5</v>
      </c>
      <c r="R3892" s="52" t="str" cm="1">
        <f t="array" ref="R3892">_xlfn.IFS(ROUND(Q3892,0)=5,"Excellent",ROUND(Q3892,0)=4,"Good",ROUND(Q3892,0)=3,"Ok",ROUND(Q3892,0)&lt;3,"Bad")</f>
        <v>Excellent</v>
      </c>
      <c r="S3892">
        <v>28</v>
      </c>
      <c r="T3892" t="str">
        <f t="shared" si="242"/>
        <v>No</v>
      </c>
      <c r="U3892" s="65">
        <v>43569</v>
      </c>
      <c r="V3892" s="65">
        <v>43968</v>
      </c>
      <c r="W3892">
        <v>63</v>
      </c>
      <c r="X3892" t="str">
        <f t="shared" si="243"/>
        <v>Active</v>
      </c>
      <c r="Y3892" t="s">
        <v>15615</v>
      </c>
    </row>
    <row r="3893" spans="1:25" x14ac:dyDescent="0.25">
      <c r="A3893">
        <v>3892</v>
      </c>
      <c r="B3893" t="s">
        <v>2775</v>
      </c>
      <c r="C3893">
        <v>1056</v>
      </c>
      <c r="D3893" t="str">
        <f>VLOOKUP($C3893,Hosts!$A:$O,10,0)</f>
        <v>New York</v>
      </c>
      <c r="E3893" s="67">
        <f>INDEX(Hosts!$A:$O,MATCH(Places!$C3893,Hosts!$A:$A,0),MATCH(Places!E$1,Hosts!$1:$1,0))</f>
        <v>0.91</v>
      </c>
      <c r="F3893" s="67">
        <f>INDEX(Hosts!$A:$O,MATCH(Places!$C3893,Hosts!$A:$A,0),MATCH(Places!F$1,Hosts!$1:$1,0))</f>
        <v>0.99</v>
      </c>
      <c r="G3893" s="67" t="str">
        <f>INDEX(Hosts!$A:$O,MATCH(Places!$C3893,Hosts!$A:$A,0),MATCH(Places!G$1,Hosts!$1:$1,0))</f>
        <v>No</v>
      </c>
      <c r="H3893">
        <v>8</v>
      </c>
      <c r="I3893" t="str">
        <f>VLOOKUP($H3893,Neighborhoods!$A:$C,2,0)</f>
        <v>Brooklyn</v>
      </c>
      <c r="J3893" t="str">
        <f>VLOOKUP($H3893,Neighborhoods!$A:$C,3,0)</f>
        <v>Bushwick</v>
      </c>
      <c r="K3893" t="s">
        <v>1</v>
      </c>
      <c r="L3893" t="str">
        <f t="shared" si="240"/>
        <v>Yes</v>
      </c>
      <c r="M3893">
        <v>2</v>
      </c>
      <c r="N3893" t="str" cm="1">
        <f t="array" ref="N3893">_xlfn.IFS(M3893&lt;=2,"Small",M3893&lt;=5,"Medium",M3893&gt;5,"Large")</f>
        <v>Small</v>
      </c>
      <c r="O3893" s="50">
        <v>44</v>
      </c>
      <c r="P3893" s="67">
        <f t="shared" si="241"/>
        <v>0.03</v>
      </c>
      <c r="Q3893" s="52">
        <v>4.7</v>
      </c>
      <c r="R3893" s="52" t="str" cm="1">
        <f t="array" ref="R3893">_xlfn.IFS(ROUND(Q3893,0)=5,"Excellent",ROUND(Q3893,0)=4,"Good",ROUND(Q3893,0)=3,"Ok",ROUND(Q3893,0)&lt;3,"Bad")</f>
        <v>Excellent</v>
      </c>
      <c r="S3893">
        <v>10</v>
      </c>
      <c r="T3893" t="str">
        <f t="shared" si="242"/>
        <v>No</v>
      </c>
      <c r="U3893" s="65">
        <v>43322</v>
      </c>
      <c r="V3893" s="65">
        <v>43903</v>
      </c>
      <c r="W3893">
        <v>180</v>
      </c>
      <c r="X3893" t="str">
        <f t="shared" si="243"/>
        <v>Active</v>
      </c>
      <c r="Y3893" t="s">
        <v>15616</v>
      </c>
    </row>
    <row r="3894" spans="1:25" x14ac:dyDescent="0.25">
      <c r="A3894">
        <v>3893</v>
      </c>
      <c r="B3894" t="s">
        <v>2776</v>
      </c>
      <c r="C3894">
        <v>1056</v>
      </c>
      <c r="D3894" t="str">
        <f>VLOOKUP($C3894,Hosts!$A:$O,10,0)</f>
        <v>New York</v>
      </c>
      <c r="E3894" s="67">
        <f>INDEX(Hosts!$A:$O,MATCH(Places!$C3894,Hosts!$A:$A,0),MATCH(Places!E$1,Hosts!$1:$1,0))</f>
        <v>0.91</v>
      </c>
      <c r="F3894" s="67">
        <f>INDEX(Hosts!$A:$O,MATCH(Places!$C3894,Hosts!$A:$A,0),MATCH(Places!F$1,Hosts!$1:$1,0))</f>
        <v>0.99</v>
      </c>
      <c r="G3894" s="67" t="str">
        <f>INDEX(Hosts!$A:$O,MATCH(Places!$C3894,Hosts!$A:$A,0),MATCH(Places!G$1,Hosts!$1:$1,0))</f>
        <v>No</v>
      </c>
      <c r="H3894">
        <v>8</v>
      </c>
      <c r="I3894" t="str">
        <f>VLOOKUP($H3894,Neighborhoods!$A:$C,2,0)</f>
        <v>Brooklyn</v>
      </c>
      <c r="J3894" t="str">
        <f>VLOOKUP($H3894,Neighborhoods!$A:$C,3,0)</f>
        <v>Bushwick</v>
      </c>
      <c r="K3894" t="s">
        <v>1</v>
      </c>
      <c r="L3894" t="str">
        <f t="shared" si="240"/>
        <v>Yes</v>
      </c>
      <c r="M3894">
        <v>2</v>
      </c>
      <c r="N3894" t="str" cm="1">
        <f t="array" ref="N3894">_xlfn.IFS(M3894&lt;=2,"Small",M3894&lt;=5,"Medium",M3894&gt;5,"Large")</f>
        <v>Small</v>
      </c>
      <c r="O3894" s="50">
        <v>47</v>
      </c>
      <c r="P3894" s="67">
        <f t="shared" si="241"/>
        <v>0.03</v>
      </c>
      <c r="Q3894" s="52">
        <v>4.78</v>
      </c>
      <c r="R3894" s="52" t="str" cm="1">
        <f t="array" ref="R3894">_xlfn.IFS(ROUND(Q3894,0)=5,"Excellent",ROUND(Q3894,0)=4,"Good",ROUND(Q3894,0)=3,"Ok",ROUND(Q3894,0)&lt;3,"Bad")</f>
        <v>Excellent</v>
      </c>
      <c r="S3894">
        <v>9</v>
      </c>
      <c r="T3894" t="str">
        <f t="shared" si="242"/>
        <v>No</v>
      </c>
      <c r="U3894" s="65">
        <v>43318</v>
      </c>
      <c r="V3894" s="65">
        <v>44044</v>
      </c>
      <c r="W3894">
        <v>155</v>
      </c>
      <c r="X3894" t="str">
        <f t="shared" si="243"/>
        <v>Active</v>
      </c>
      <c r="Y3894" t="s">
        <v>15616</v>
      </c>
    </row>
    <row r="3895" spans="1:25" x14ac:dyDescent="0.25">
      <c r="A3895">
        <v>3894</v>
      </c>
      <c r="B3895" t="s">
        <v>2777</v>
      </c>
      <c r="C3895">
        <v>1767</v>
      </c>
      <c r="D3895" t="str">
        <f>VLOOKUP($C3895,Hosts!$A:$O,10,0)</f>
        <v>New York</v>
      </c>
      <c r="E3895" s="67">
        <f>INDEX(Hosts!$A:$O,MATCH(Places!$C3895,Hosts!$A:$A,0),MATCH(Places!E$1,Hosts!$1:$1,0))</f>
        <v>1</v>
      </c>
      <c r="F3895" s="67">
        <f>INDEX(Hosts!$A:$O,MATCH(Places!$C3895,Hosts!$A:$A,0),MATCH(Places!F$1,Hosts!$1:$1,0))</f>
        <v>1</v>
      </c>
      <c r="G3895" s="67" t="str">
        <f>INDEX(Hosts!$A:$O,MATCH(Places!$C3895,Hosts!$A:$A,0),MATCH(Places!G$1,Hosts!$1:$1,0))</f>
        <v>No</v>
      </c>
      <c r="H3895">
        <v>20</v>
      </c>
      <c r="I3895" t="str">
        <f>VLOOKUP($H3895,Neighborhoods!$A:$C,2,0)</f>
        <v>Manhattan</v>
      </c>
      <c r="J3895" t="str">
        <f>VLOOKUP($H3895,Neighborhoods!$A:$C,3,0)</f>
        <v>Upper West Side</v>
      </c>
      <c r="K3895" t="s">
        <v>11822</v>
      </c>
      <c r="L3895" t="str">
        <f t="shared" si="240"/>
        <v>No</v>
      </c>
      <c r="M3895">
        <v>4</v>
      </c>
      <c r="N3895" t="str" cm="1">
        <f t="array" ref="N3895">_xlfn.IFS(M3895&lt;=2,"Small",M3895&lt;=5,"Medium",M3895&gt;5,"Large")</f>
        <v>Medium</v>
      </c>
      <c r="O3895" s="50">
        <v>250</v>
      </c>
      <c r="P3895" s="67">
        <f t="shared" si="241"/>
        <v>0.04</v>
      </c>
      <c r="Q3895" s="52">
        <v>4.8</v>
      </c>
      <c r="R3895" s="52" t="str" cm="1">
        <f t="array" ref="R3895">_xlfn.IFS(ROUND(Q3895,0)=5,"Excellent",ROUND(Q3895,0)=4,"Good",ROUND(Q3895,0)=3,"Ok",ROUND(Q3895,0)&lt;3,"Bad")</f>
        <v>Excellent</v>
      </c>
      <c r="S3895">
        <v>5</v>
      </c>
      <c r="T3895" t="str">
        <f t="shared" si="242"/>
        <v>No</v>
      </c>
      <c r="U3895" s="65">
        <v>43412</v>
      </c>
      <c r="V3895" s="65">
        <v>43758</v>
      </c>
      <c r="W3895">
        <v>365</v>
      </c>
      <c r="X3895" t="str">
        <f t="shared" si="243"/>
        <v>Active</v>
      </c>
      <c r="Y3895" t="s">
        <v>15616</v>
      </c>
    </row>
    <row r="3896" spans="1:25" x14ac:dyDescent="0.25">
      <c r="A3896">
        <v>3895</v>
      </c>
      <c r="B3896" t="s">
        <v>2778</v>
      </c>
      <c r="C3896">
        <v>3618</v>
      </c>
      <c r="D3896" t="str">
        <f>VLOOKUP($C3896,Hosts!$A:$O,10,0)</f>
        <v>State of Mexico</v>
      </c>
      <c r="E3896" s="67">
        <f>INDEX(Hosts!$A:$O,MATCH(Places!$C3896,Hosts!$A:$A,0),MATCH(Places!E$1,Hosts!$1:$1,0))</f>
        <v>1</v>
      </c>
      <c r="F3896" s="67">
        <f>INDEX(Hosts!$A:$O,MATCH(Places!$C3896,Hosts!$A:$A,0),MATCH(Places!F$1,Hosts!$1:$1,0))</f>
        <v>0.4</v>
      </c>
      <c r="G3896" s="67" t="str">
        <f>INDEX(Hosts!$A:$O,MATCH(Places!$C3896,Hosts!$A:$A,0),MATCH(Places!G$1,Hosts!$1:$1,0))</f>
        <v>No</v>
      </c>
      <c r="H3896">
        <v>14</v>
      </c>
      <c r="I3896" t="str">
        <f>VLOOKUP($H3896,Neighborhoods!$A:$C,2,0)</f>
        <v>Manhattan</v>
      </c>
      <c r="J3896" t="str">
        <f>VLOOKUP($H3896,Neighborhoods!$A:$C,3,0)</f>
        <v>East Harlem</v>
      </c>
      <c r="K3896" t="s">
        <v>1</v>
      </c>
      <c r="L3896" t="str">
        <f t="shared" si="240"/>
        <v>Yes</v>
      </c>
      <c r="M3896">
        <v>2</v>
      </c>
      <c r="N3896" t="str" cm="1">
        <f t="array" ref="N3896">_xlfn.IFS(M3896&lt;=2,"Small",M3896&lt;=5,"Medium",M3896&gt;5,"Large")</f>
        <v>Small</v>
      </c>
      <c r="O3896" s="50">
        <v>56</v>
      </c>
      <c r="P3896" s="67">
        <f t="shared" si="241"/>
        <v>0.03</v>
      </c>
      <c r="Q3896" s="52">
        <v>4.67</v>
      </c>
      <c r="R3896" s="52" t="str" cm="1">
        <f t="array" ref="R3896">_xlfn.IFS(ROUND(Q3896,0)=5,"Excellent",ROUND(Q3896,0)=4,"Good",ROUND(Q3896,0)=3,"Ok",ROUND(Q3896,0)&lt;3,"Bad")</f>
        <v>Excellent</v>
      </c>
      <c r="S3896">
        <v>12</v>
      </c>
      <c r="T3896" t="str">
        <f t="shared" si="242"/>
        <v>No</v>
      </c>
      <c r="U3896" s="65">
        <v>43347</v>
      </c>
      <c r="V3896" s="65">
        <v>43832</v>
      </c>
      <c r="W3896">
        <v>105</v>
      </c>
      <c r="X3896" t="str">
        <f t="shared" si="243"/>
        <v>Active</v>
      </c>
      <c r="Y3896" t="s">
        <v>15615</v>
      </c>
    </row>
    <row r="3897" spans="1:25" x14ac:dyDescent="0.25">
      <c r="A3897">
        <v>3896</v>
      </c>
      <c r="B3897" t="s">
        <v>2779</v>
      </c>
      <c r="C3897">
        <v>3617</v>
      </c>
      <c r="D3897" t="str">
        <f>VLOOKUP($C3897,Hosts!$A:$O,10,0)</f>
        <v>New York</v>
      </c>
      <c r="E3897" s="67">
        <f>INDEX(Hosts!$A:$O,MATCH(Places!$C3897,Hosts!$A:$A,0),MATCH(Places!E$1,Hosts!$1:$1,0))</f>
        <v>1</v>
      </c>
      <c r="F3897" s="67">
        <f>INDEX(Hosts!$A:$O,MATCH(Places!$C3897,Hosts!$A:$A,0),MATCH(Places!F$1,Hosts!$1:$1,0))</f>
        <v>0.97</v>
      </c>
      <c r="G3897" s="67" t="str">
        <f>INDEX(Hosts!$A:$O,MATCH(Places!$C3897,Hosts!$A:$A,0),MATCH(Places!G$1,Hosts!$1:$1,0))</f>
        <v>Yes</v>
      </c>
      <c r="H3897">
        <v>16</v>
      </c>
      <c r="I3897" t="str">
        <f>VLOOKUP($H3897,Neighborhoods!$A:$C,2,0)</f>
        <v>Manhattan</v>
      </c>
      <c r="J3897" t="str">
        <f>VLOOKUP($H3897,Neighborhoods!$A:$C,3,0)</f>
        <v>Harlem</v>
      </c>
      <c r="K3897" t="s">
        <v>1</v>
      </c>
      <c r="L3897" t="str">
        <f t="shared" si="240"/>
        <v>Yes</v>
      </c>
      <c r="M3897">
        <v>2</v>
      </c>
      <c r="N3897" t="str" cm="1">
        <f t="array" ref="N3897">_xlfn.IFS(M3897&lt;=2,"Small",M3897&lt;=5,"Medium",M3897&gt;5,"Large")</f>
        <v>Small</v>
      </c>
      <c r="O3897" s="50">
        <v>58</v>
      </c>
      <c r="P3897" s="67">
        <f t="shared" si="241"/>
        <v>0.03</v>
      </c>
      <c r="Q3897" s="52">
        <v>4.91</v>
      </c>
      <c r="R3897" s="52" t="str" cm="1">
        <f t="array" ref="R3897">_xlfn.IFS(ROUND(Q3897,0)=5,"Excellent",ROUND(Q3897,0)=4,"Good",ROUND(Q3897,0)=3,"Ok",ROUND(Q3897,0)&lt;3,"Bad")</f>
        <v>Excellent</v>
      </c>
      <c r="S3897">
        <v>47</v>
      </c>
      <c r="T3897" t="str">
        <f t="shared" si="242"/>
        <v>No</v>
      </c>
      <c r="U3897" s="65">
        <v>43321</v>
      </c>
      <c r="V3897" s="65">
        <v>44031</v>
      </c>
      <c r="W3897">
        <v>74</v>
      </c>
      <c r="X3897" t="str">
        <f t="shared" si="243"/>
        <v>Active</v>
      </c>
      <c r="Y3897" t="s">
        <v>15616</v>
      </c>
    </row>
    <row r="3898" spans="1:25" x14ac:dyDescent="0.25">
      <c r="A3898">
        <v>3897</v>
      </c>
      <c r="B3898" t="s">
        <v>2780</v>
      </c>
      <c r="C3898">
        <v>3617</v>
      </c>
      <c r="D3898" t="str">
        <f>VLOOKUP($C3898,Hosts!$A:$O,10,0)</f>
        <v>New York</v>
      </c>
      <c r="E3898" s="67">
        <f>INDEX(Hosts!$A:$O,MATCH(Places!$C3898,Hosts!$A:$A,0),MATCH(Places!E$1,Hosts!$1:$1,0))</f>
        <v>1</v>
      </c>
      <c r="F3898" s="67">
        <f>INDEX(Hosts!$A:$O,MATCH(Places!$C3898,Hosts!$A:$A,0),MATCH(Places!F$1,Hosts!$1:$1,0))</f>
        <v>0.97</v>
      </c>
      <c r="G3898" s="67" t="str">
        <f>INDEX(Hosts!$A:$O,MATCH(Places!$C3898,Hosts!$A:$A,0),MATCH(Places!G$1,Hosts!$1:$1,0))</f>
        <v>Yes</v>
      </c>
      <c r="H3898">
        <v>16</v>
      </c>
      <c r="I3898" t="str">
        <f>VLOOKUP($H3898,Neighborhoods!$A:$C,2,0)</f>
        <v>Manhattan</v>
      </c>
      <c r="J3898" t="str">
        <f>VLOOKUP($H3898,Neighborhoods!$A:$C,3,0)</f>
        <v>Harlem</v>
      </c>
      <c r="K3898" t="s">
        <v>1</v>
      </c>
      <c r="L3898" t="str">
        <f t="shared" si="240"/>
        <v>Yes</v>
      </c>
      <c r="M3898">
        <v>2</v>
      </c>
      <c r="N3898" t="str" cm="1">
        <f t="array" ref="N3898">_xlfn.IFS(M3898&lt;=2,"Small",M3898&lt;=5,"Medium",M3898&gt;5,"Large")</f>
        <v>Small</v>
      </c>
      <c r="O3898" s="50">
        <v>56</v>
      </c>
      <c r="P3898" s="67">
        <f t="shared" si="241"/>
        <v>0.03</v>
      </c>
      <c r="Q3898" s="52">
        <v>5</v>
      </c>
      <c r="R3898" s="52" t="str" cm="1">
        <f t="array" ref="R3898">_xlfn.IFS(ROUND(Q3898,0)=5,"Excellent",ROUND(Q3898,0)=4,"Good",ROUND(Q3898,0)=3,"Ok",ROUND(Q3898,0)&lt;3,"Bad")</f>
        <v>Excellent</v>
      </c>
      <c r="S3898">
        <v>47</v>
      </c>
      <c r="T3898" t="str">
        <f t="shared" si="242"/>
        <v>No</v>
      </c>
      <c r="U3898" s="65">
        <v>43353</v>
      </c>
      <c r="V3898" s="65">
        <v>43911</v>
      </c>
      <c r="W3898">
        <v>90</v>
      </c>
      <c r="X3898" t="str">
        <f t="shared" si="243"/>
        <v>Active</v>
      </c>
      <c r="Y3898" t="s">
        <v>15616</v>
      </c>
    </row>
    <row r="3899" spans="1:25" x14ac:dyDescent="0.25">
      <c r="A3899">
        <v>3898</v>
      </c>
      <c r="B3899" t="s">
        <v>2781</v>
      </c>
      <c r="C3899">
        <v>3566</v>
      </c>
      <c r="D3899" t="str">
        <f>VLOOKUP($C3899,Hosts!$A:$O,10,0)</f>
        <v>New York</v>
      </c>
      <c r="E3899" s="67">
        <f>INDEX(Hosts!$A:$O,MATCH(Places!$C3899,Hosts!$A:$A,0),MATCH(Places!E$1,Hosts!$1:$1,0))</f>
        <v>1</v>
      </c>
      <c r="F3899" s="67">
        <f>INDEX(Hosts!$A:$O,MATCH(Places!$C3899,Hosts!$A:$A,0),MATCH(Places!F$1,Hosts!$1:$1,0))</f>
        <v>1</v>
      </c>
      <c r="G3899" s="67" t="str">
        <f>INDEX(Hosts!$A:$O,MATCH(Places!$C3899,Hosts!$A:$A,0),MATCH(Places!G$1,Hosts!$1:$1,0))</f>
        <v>Yes</v>
      </c>
      <c r="H3899">
        <v>16</v>
      </c>
      <c r="I3899" t="str">
        <f>VLOOKUP($H3899,Neighborhoods!$A:$C,2,0)</f>
        <v>Manhattan</v>
      </c>
      <c r="J3899" t="str">
        <f>VLOOKUP($H3899,Neighborhoods!$A:$C,3,0)</f>
        <v>Harlem</v>
      </c>
      <c r="K3899" t="s">
        <v>11822</v>
      </c>
      <c r="L3899" t="str">
        <f t="shared" si="240"/>
        <v>No</v>
      </c>
      <c r="M3899">
        <v>6</v>
      </c>
      <c r="N3899" t="str" cm="1">
        <f t="array" ref="N3899">_xlfn.IFS(M3899&lt;=2,"Small",M3899&lt;=5,"Medium",M3899&gt;5,"Large")</f>
        <v>Large</v>
      </c>
      <c r="O3899" s="50">
        <v>298</v>
      </c>
      <c r="P3899" s="67">
        <f t="shared" si="241"/>
        <v>0.04</v>
      </c>
      <c r="Q3899" s="52">
        <v>5</v>
      </c>
      <c r="R3899" s="52" t="str" cm="1">
        <f t="array" ref="R3899">_xlfn.IFS(ROUND(Q3899,0)=5,"Excellent",ROUND(Q3899,0)=4,"Good",ROUND(Q3899,0)=3,"Ok",ROUND(Q3899,0)&lt;3,"Bad")</f>
        <v>Excellent</v>
      </c>
      <c r="S3899">
        <v>29</v>
      </c>
      <c r="T3899" t="str">
        <f t="shared" si="242"/>
        <v>No</v>
      </c>
      <c r="U3899" s="65">
        <v>43331</v>
      </c>
      <c r="V3899" s="65">
        <v>43905</v>
      </c>
      <c r="W3899">
        <v>318</v>
      </c>
      <c r="X3899" t="str">
        <f t="shared" si="243"/>
        <v>Active</v>
      </c>
      <c r="Y3899" t="s">
        <v>15615</v>
      </c>
    </row>
    <row r="3900" spans="1:25" x14ac:dyDescent="0.25">
      <c r="A3900">
        <v>3899</v>
      </c>
      <c r="B3900" t="s">
        <v>2782</v>
      </c>
      <c r="C3900">
        <v>2260</v>
      </c>
      <c r="D3900" t="str">
        <f>VLOOKUP($C3900,Hosts!$A:$O,10,0)</f>
        <v>New York</v>
      </c>
      <c r="E3900" s="67">
        <f>INDEX(Hosts!$A:$O,MATCH(Places!$C3900,Hosts!$A:$A,0),MATCH(Places!E$1,Hosts!$1:$1,0))</f>
        <v>1</v>
      </c>
      <c r="F3900" s="67">
        <f>INDEX(Hosts!$A:$O,MATCH(Places!$C3900,Hosts!$A:$A,0),MATCH(Places!F$1,Hosts!$1:$1,0))</f>
        <v>0.64</v>
      </c>
      <c r="G3900" s="67" t="str">
        <f>INDEX(Hosts!$A:$O,MATCH(Places!$C3900,Hosts!$A:$A,0),MATCH(Places!G$1,Hosts!$1:$1,0))</f>
        <v>Yes</v>
      </c>
      <c r="H3900">
        <v>12</v>
      </c>
      <c r="I3900" t="str">
        <f>VLOOKUP($H3900,Neighborhoods!$A:$C,2,0)</f>
        <v>Brooklyn</v>
      </c>
      <c r="J3900" t="str">
        <f>VLOOKUP($H3900,Neighborhoods!$A:$C,3,0)</f>
        <v>Williamsburg</v>
      </c>
      <c r="K3900" t="s">
        <v>11822</v>
      </c>
      <c r="L3900" t="str">
        <f t="shared" si="240"/>
        <v>No</v>
      </c>
      <c r="M3900">
        <v>2</v>
      </c>
      <c r="N3900" t="str" cm="1">
        <f t="array" ref="N3900">_xlfn.IFS(M3900&lt;=2,"Small",M3900&lt;=5,"Medium",M3900&gt;5,"Large")</f>
        <v>Small</v>
      </c>
      <c r="O3900" s="50">
        <v>121</v>
      </c>
      <c r="P3900" s="67">
        <f t="shared" si="241"/>
        <v>0.03</v>
      </c>
      <c r="Q3900" s="52">
        <v>5</v>
      </c>
      <c r="R3900" s="52" t="str" cm="1">
        <f t="array" ref="R3900">_xlfn.IFS(ROUND(Q3900,0)=5,"Excellent",ROUND(Q3900,0)=4,"Good",ROUND(Q3900,0)=3,"Ok",ROUND(Q3900,0)&lt;3,"Bad")</f>
        <v>Excellent</v>
      </c>
      <c r="S3900">
        <v>23</v>
      </c>
      <c r="T3900" t="str">
        <f t="shared" si="242"/>
        <v>No</v>
      </c>
      <c r="U3900" s="65">
        <v>43316</v>
      </c>
      <c r="V3900" s="65">
        <v>43870</v>
      </c>
      <c r="W3900">
        <v>3</v>
      </c>
      <c r="X3900" t="str">
        <f t="shared" si="243"/>
        <v>Active</v>
      </c>
      <c r="Y3900" t="s">
        <v>15615</v>
      </c>
    </row>
    <row r="3901" spans="1:25" x14ac:dyDescent="0.25">
      <c r="A3901">
        <v>3900</v>
      </c>
      <c r="B3901" t="s">
        <v>2783</v>
      </c>
      <c r="C3901">
        <v>29</v>
      </c>
      <c r="D3901" t="str">
        <f>VLOOKUP($C3901,Hosts!$A:$O,10,0)</f>
        <v>New York</v>
      </c>
      <c r="E3901" s="67">
        <f>INDEX(Hosts!$A:$O,MATCH(Places!$C3901,Hosts!$A:$A,0),MATCH(Places!E$1,Hosts!$1:$1,0))</f>
        <v>1</v>
      </c>
      <c r="F3901" s="67">
        <f>INDEX(Hosts!$A:$O,MATCH(Places!$C3901,Hosts!$A:$A,0),MATCH(Places!F$1,Hosts!$1:$1,0))</f>
        <v>0.97</v>
      </c>
      <c r="G3901" s="67" t="str">
        <f>INDEX(Hosts!$A:$O,MATCH(Places!$C3901,Hosts!$A:$A,0),MATCH(Places!G$1,Hosts!$1:$1,0))</f>
        <v>Yes</v>
      </c>
      <c r="H3901">
        <v>9</v>
      </c>
      <c r="I3901" t="str">
        <f>VLOOKUP($H3901,Neighborhoods!$A:$C,2,0)</f>
        <v>Brooklyn</v>
      </c>
      <c r="J3901" t="str">
        <f>VLOOKUP($H3901,Neighborhoods!$A:$C,3,0)</f>
        <v>Crown Heights</v>
      </c>
      <c r="K3901" t="s">
        <v>1</v>
      </c>
      <c r="L3901" t="str">
        <f t="shared" si="240"/>
        <v>Yes</v>
      </c>
      <c r="M3901">
        <v>2</v>
      </c>
      <c r="N3901" t="str" cm="1">
        <f t="array" ref="N3901">_xlfn.IFS(M3901&lt;=2,"Small",M3901&lt;=5,"Medium",M3901&gt;5,"Large")</f>
        <v>Small</v>
      </c>
      <c r="O3901" s="50">
        <v>95</v>
      </c>
      <c r="P3901" s="67">
        <f t="shared" si="241"/>
        <v>0.03</v>
      </c>
      <c r="Q3901" s="52">
        <v>5</v>
      </c>
      <c r="R3901" s="52" t="str" cm="1">
        <f t="array" ref="R3901">_xlfn.IFS(ROUND(Q3901,0)=5,"Excellent",ROUND(Q3901,0)=4,"Good",ROUND(Q3901,0)=3,"Ok",ROUND(Q3901,0)&lt;3,"Bad")</f>
        <v>Excellent</v>
      </c>
      <c r="S3901">
        <v>17</v>
      </c>
      <c r="T3901" t="str">
        <f t="shared" si="242"/>
        <v>No</v>
      </c>
      <c r="U3901" s="65">
        <v>43365</v>
      </c>
      <c r="V3901" s="65">
        <v>43876</v>
      </c>
      <c r="W3901">
        <v>0</v>
      </c>
      <c r="X3901" t="str">
        <f t="shared" si="243"/>
        <v>Inactive</v>
      </c>
      <c r="Y3901" t="s">
        <v>15616</v>
      </c>
    </row>
    <row r="3902" spans="1:25" x14ac:dyDescent="0.25">
      <c r="A3902">
        <v>3901</v>
      </c>
      <c r="B3902" t="s">
        <v>2784</v>
      </c>
      <c r="C3902">
        <v>3139</v>
      </c>
      <c r="D3902" t="str">
        <f>VLOOKUP($C3902,Hosts!$A:$O,10,0)</f>
        <v>New York</v>
      </c>
      <c r="E3902" s="67">
        <f>INDEX(Hosts!$A:$O,MATCH(Places!$C3902,Hosts!$A:$A,0),MATCH(Places!E$1,Hosts!$1:$1,0))</f>
        <v>1</v>
      </c>
      <c r="F3902" s="67">
        <f>INDEX(Hosts!$A:$O,MATCH(Places!$C3902,Hosts!$A:$A,0),MATCH(Places!F$1,Hosts!$1:$1,0))</f>
        <v>0.98</v>
      </c>
      <c r="G3902" s="67" t="str">
        <f>INDEX(Hosts!$A:$O,MATCH(Places!$C3902,Hosts!$A:$A,0),MATCH(Places!G$1,Hosts!$1:$1,0))</f>
        <v>No</v>
      </c>
      <c r="H3902">
        <v>30</v>
      </c>
      <c r="I3902" t="str">
        <f>VLOOKUP($H3902,Neighborhoods!$A:$C,2,0)</f>
        <v>Staten Island</v>
      </c>
      <c r="J3902" t="str">
        <f>VLOOKUP($H3902,Neighborhoods!$A:$C,3,0)</f>
        <v>Tompkinsville</v>
      </c>
      <c r="K3902" t="s">
        <v>1</v>
      </c>
      <c r="L3902" t="str">
        <f t="shared" si="240"/>
        <v>Yes</v>
      </c>
      <c r="M3902">
        <v>2</v>
      </c>
      <c r="N3902" t="str" cm="1">
        <f t="array" ref="N3902">_xlfn.IFS(M3902&lt;=2,"Small",M3902&lt;=5,"Medium",M3902&gt;5,"Large")</f>
        <v>Small</v>
      </c>
      <c r="O3902" s="50">
        <v>55</v>
      </c>
      <c r="P3902" s="67">
        <f t="shared" si="241"/>
        <v>0.03</v>
      </c>
      <c r="Q3902" s="52">
        <v>4.7699999999999996</v>
      </c>
      <c r="R3902" s="52" t="str" cm="1">
        <f t="array" ref="R3902">_xlfn.IFS(ROUND(Q3902,0)=5,"Excellent",ROUND(Q3902,0)=4,"Good",ROUND(Q3902,0)=3,"Ok",ROUND(Q3902,0)&lt;3,"Bad")</f>
        <v>Excellent</v>
      </c>
      <c r="S3902">
        <v>13</v>
      </c>
      <c r="T3902" t="str">
        <f t="shared" si="242"/>
        <v>No</v>
      </c>
      <c r="U3902" s="65">
        <v>43330</v>
      </c>
      <c r="V3902" s="65">
        <v>44013</v>
      </c>
      <c r="W3902">
        <v>165</v>
      </c>
      <c r="X3902" t="str">
        <f t="shared" si="243"/>
        <v>Active</v>
      </c>
      <c r="Y3902" t="s">
        <v>15616</v>
      </c>
    </row>
    <row r="3903" spans="1:25" x14ac:dyDescent="0.25">
      <c r="A3903">
        <v>3902</v>
      </c>
      <c r="B3903" t="s">
        <v>2785</v>
      </c>
      <c r="C3903">
        <v>756</v>
      </c>
      <c r="D3903" t="str">
        <f>VLOOKUP($C3903,Hosts!$A:$O,10,0)</f>
        <v>New York</v>
      </c>
      <c r="E3903" s="67">
        <f>INDEX(Hosts!$A:$O,MATCH(Places!$C3903,Hosts!$A:$A,0),MATCH(Places!E$1,Hosts!$1:$1,0))</f>
        <v>1</v>
      </c>
      <c r="F3903" s="67">
        <f>INDEX(Hosts!$A:$O,MATCH(Places!$C3903,Hosts!$A:$A,0),MATCH(Places!F$1,Hosts!$1:$1,0))</f>
        <v>0.88</v>
      </c>
      <c r="G3903" s="67" t="str">
        <f>INDEX(Hosts!$A:$O,MATCH(Places!$C3903,Hosts!$A:$A,0),MATCH(Places!G$1,Hosts!$1:$1,0))</f>
        <v>Yes</v>
      </c>
      <c r="H3903">
        <v>7</v>
      </c>
      <c r="I3903" t="str">
        <f>VLOOKUP($H3903,Neighborhoods!$A:$C,2,0)</f>
        <v>Brooklyn</v>
      </c>
      <c r="J3903" t="str">
        <f>VLOOKUP($H3903,Neighborhoods!$A:$C,3,0)</f>
        <v>Bedford-Stuyvesant</v>
      </c>
      <c r="K3903" t="s">
        <v>11822</v>
      </c>
      <c r="L3903" t="str">
        <f t="shared" si="240"/>
        <v>No</v>
      </c>
      <c r="M3903">
        <v>4</v>
      </c>
      <c r="N3903" t="str" cm="1">
        <f t="array" ref="N3903">_xlfn.IFS(M3903&lt;=2,"Small",M3903&lt;=5,"Medium",M3903&gt;5,"Large")</f>
        <v>Medium</v>
      </c>
      <c r="O3903" s="50">
        <v>160</v>
      </c>
      <c r="P3903" s="67">
        <f t="shared" si="241"/>
        <v>0.03</v>
      </c>
      <c r="Q3903" s="52">
        <v>4.8899999999999997</v>
      </c>
      <c r="R3903" s="52" t="str" cm="1">
        <f t="array" ref="R3903">_xlfn.IFS(ROUND(Q3903,0)=5,"Excellent",ROUND(Q3903,0)=4,"Good",ROUND(Q3903,0)=3,"Ok",ROUND(Q3903,0)&lt;3,"Bad")</f>
        <v>Excellent</v>
      </c>
      <c r="S3903">
        <v>45</v>
      </c>
      <c r="T3903" t="str">
        <f t="shared" si="242"/>
        <v>No</v>
      </c>
      <c r="U3903" s="65">
        <v>43346</v>
      </c>
      <c r="V3903" s="65">
        <v>43925</v>
      </c>
      <c r="W3903">
        <v>269</v>
      </c>
      <c r="X3903" t="str">
        <f t="shared" si="243"/>
        <v>Active</v>
      </c>
      <c r="Y3903" t="s">
        <v>15615</v>
      </c>
    </row>
    <row r="3904" spans="1:25" x14ac:dyDescent="0.25">
      <c r="A3904">
        <v>3903</v>
      </c>
      <c r="B3904" t="s">
        <v>2786</v>
      </c>
      <c r="C3904">
        <v>3620</v>
      </c>
      <c r="D3904" t="str">
        <f>VLOOKUP($C3904,Hosts!$A:$O,10,0)</f>
        <v>New York</v>
      </c>
      <c r="E3904" s="67">
        <f>INDEX(Hosts!$A:$O,MATCH(Places!$C3904,Hosts!$A:$A,0),MATCH(Places!E$1,Hosts!$1:$1,0))</f>
        <v>1</v>
      </c>
      <c r="F3904" s="67">
        <f>INDEX(Hosts!$A:$O,MATCH(Places!$C3904,Hosts!$A:$A,0),MATCH(Places!F$1,Hosts!$1:$1,0))</f>
        <v>1</v>
      </c>
      <c r="G3904" s="67" t="str">
        <f>INDEX(Hosts!$A:$O,MATCH(Places!$C3904,Hosts!$A:$A,0),MATCH(Places!G$1,Hosts!$1:$1,0))</f>
        <v>No</v>
      </c>
      <c r="H3904">
        <v>15</v>
      </c>
      <c r="I3904" t="str">
        <f>VLOOKUP($H3904,Neighborhoods!$A:$C,2,0)</f>
        <v>Manhattan</v>
      </c>
      <c r="J3904" t="str">
        <f>VLOOKUP($H3904,Neighborhoods!$A:$C,3,0)</f>
        <v>East Village</v>
      </c>
      <c r="K3904" t="s">
        <v>11822</v>
      </c>
      <c r="L3904" t="str">
        <f t="shared" si="240"/>
        <v>No</v>
      </c>
      <c r="M3904">
        <v>4</v>
      </c>
      <c r="N3904" t="str" cm="1">
        <f t="array" ref="N3904">_xlfn.IFS(M3904&lt;=2,"Small",M3904&lt;=5,"Medium",M3904&gt;5,"Large")</f>
        <v>Medium</v>
      </c>
      <c r="O3904" s="50">
        <v>250</v>
      </c>
      <c r="P3904" s="67">
        <f t="shared" si="241"/>
        <v>0.04</v>
      </c>
      <c r="Q3904" s="52">
        <v>5</v>
      </c>
      <c r="R3904" s="52" t="str" cm="1">
        <f t="array" ref="R3904">_xlfn.IFS(ROUND(Q3904,0)=5,"Excellent",ROUND(Q3904,0)=4,"Good",ROUND(Q3904,0)=3,"Ok",ROUND(Q3904,0)&lt;3,"Bad")</f>
        <v>Excellent</v>
      </c>
      <c r="S3904">
        <v>61</v>
      </c>
      <c r="T3904" t="str">
        <f t="shared" si="242"/>
        <v>No</v>
      </c>
      <c r="U3904" s="65">
        <v>43352</v>
      </c>
      <c r="V3904" s="65">
        <v>43906</v>
      </c>
      <c r="W3904">
        <v>179</v>
      </c>
      <c r="X3904" t="str">
        <f t="shared" si="243"/>
        <v>Active</v>
      </c>
      <c r="Y3904" t="s">
        <v>15616</v>
      </c>
    </row>
    <row r="3905" spans="1:25" x14ac:dyDescent="0.25">
      <c r="A3905">
        <v>3904</v>
      </c>
      <c r="B3905" t="s">
        <v>2787</v>
      </c>
      <c r="C3905">
        <v>2291</v>
      </c>
      <c r="D3905" t="str">
        <f>VLOOKUP($C3905,Hosts!$A:$O,10,0)</f>
        <v>New York</v>
      </c>
      <c r="E3905" s="67">
        <f>INDEX(Hosts!$A:$O,MATCH(Places!$C3905,Hosts!$A:$A,0),MATCH(Places!E$1,Hosts!$1:$1,0))</f>
        <v>1</v>
      </c>
      <c r="F3905" s="67">
        <f>INDEX(Hosts!$A:$O,MATCH(Places!$C3905,Hosts!$A:$A,0),MATCH(Places!F$1,Hosts!$1:$1,0))</f>
        <v>1</v>
      </c>
      <c r="G3905" s="67" t="str">
        <f>INDEX(Hosts!$A:$O,MATCH(Places!$C3905,Hosts!$A:$A,0),MATCH(Places!G$1,Hosts!$1:$1,0))</f>
        <v>No</v>
      </c>
      <c r="H3905">
        <v>22</v>
      </c>
      <c r="I3905" t="str">
        <f>VLOOKUP($H3905,Neighborhoods!$A:$C,2,0)</f>
        <v>Queens</v>
      </c>
      <c r="J3905" t="str">
        <f>VLOOKUP($H3905,Neighborhoods!$A:$C,3,0)</f>
        <v>Flushing</v>
      </c>
      <c r="K3905" t="s">
        <v>1</v>
      </c>
      <c r="L3905" t="str">
        <f t="shared" si="240"/>
        <v>Yes</v>
      </c>
      <c r="M3905">
        <v>2</v>
      </c>
      <c r="N3905" t="str" cm="1">
        <f t="array" ref="N3905">_xlfn.IFS(M3905&lt;=2,"Small",M3905&lt;=5,"Medium",M3905&gt;5,"Large")</f>
        <v>Small</v>
      </c>
      <c r="O3905" s="50">
        <v>55</v>
      </c>
      <c r="P3905" s="67">
        <f t="shared" si="241"/>
        <v>0.03</v>
      </c>
      <c r="Q3905" s="52">
        <v>4.7</v>
      </c>
      <c r="R3905" s="52" t="str" cm="1">
        <f t="array" ref="R3905">_xlfn.IFS(ROUND(Q3905,0)=5,"Excellent",ROUND(Q3905,0)=4,"Good",ROUND(Q3905,0)=3,"Ok",ROUND(Q3905,0)&lt;3,"Bad")</f>
        <v>Excellent</v>
      </c>
      <c r="S3905">
        <v>20</v>
      </c>
      <c r="T3905" t="str">
        <f t="shared" si="242"/>
        <v>No</v>
      </c>
      <c r="U3905" s="65">
        <v>43324</v>
      </c>
      <c r="V3905" s="65">
        <v>43642</v>
      </c>
      <c r="W3905">
        <v>205</v>
      </c>
      <c r="X3905" t="str">
        <f t="shared" si="243"/>
        <v>Active</v>
      </c>
      <c r="Y3905" t="s">
        <v>15615</v>
      </c>
    </row>
    <row r="3906" spans="1:25" x14ac:dyDescent="0.25">
      <c r="A3906">
        <v>3905</v>
      </c>
      <c r="B3906" t="s">
        <v>2788</v>
      </c>
      <c r="C3906">
        <v>3292</v>
      </c>
      <c r="D3906" t="str">
        <f>VLOOKUP($C3906,Hosts!$A:$O,10,0)</f>
        <v>New York</v>
      </c>
      <c r="E3906" s="67">
        <f>INDEX(Hosts!$A:$O,MATCH(Places!$C3906,Hosts!$A:$A,0),MATCH(Places!E$1,Hosts!$1:$1,0))</f>
        <v>1</v>
      </c>
      <c r="F3906" s="67">
        <f>INDEX(Hosts!$A:$O,MATCH(Places!$C3906,Hosts!$A:$A,0),MATCH(Places!F$1,Hosts!$1:$1,0))</f>
        <v>0.79</v>
      </c>
      <c r="G3906" s="67" t="str">
        <f>INDEX(Hosts!$A:$O,MATCH(Places!$C3906,Hosts!$A:$A,0),MATCH(Places!G$1,Hosts!$1:$1,0))</f>
        <v>No</v>
      </c>
      <c r="H3906">
        <v>14</v>
      </c>
      <c r="I3906" t="str">
        <f>VLOOKUP($H3906,Neighborhoods!$A:$C,2,0)</f>
        <v>Manhattan</v>
      </c>
      <c r="J3906" t="str">
        <f>VLOOKUP($H3906,Neighborhoods!$A:$C,3,0)</f>
        <v>East Harlem</v>
      </c>
      <c r="K3906" t="s">
        <v>1</v>
      </c>
      <c r="L3906" t="str">
        <f t="shared" si="240"/>
        <v>Yes</v>
      </c>
      <c r="M3906">
        <v>1</v>
      </c>
      <c r="N3906" t="str" cm="1">
        <f t="array" ref="N3906">_xlfn.IFS(M3906&lt;=2,"Small",M3906&lt;=5,"Medium",M3906&gt;5,"Large")</f>
        <v>Small</v>
      </c>
      <c r="O3906" s="50">
        <v>36</v>
      </c>
      <c r="P3906" s="67">
        <f t="shared" si="241"/>
        <v>0.03</v>
      </c>
      <c r="Q3906" s="52">
        <v>5</v>
      </c>
      <c r="R3906" s="52" t="str" cm="1">
        <f t="array" ref="R3906">_xlfn.IFS(ROUND(Q3906,0)=5,"Excellent",ROUND(Q3906,0)=4,"Good",ROUND(Q3906,0)=3,"Ok",ROUND(Q3906,0)&lt;3,"Bad")</f>
        <v>Excellent</v>
      </c>
      <c r="S3906">
        <v>4</v>
      </c>
      <c r="T3906" t="str">
        <f t="shared" si="242"/>
        <v>No</v>
      </c>
      <c r="U3906" s="65">
        <v>43374</v>
      </c>
      <c r="V3906" s="65">
        <v>44058</v>
      </c>
      <c r="W3906">
        <v>258</v>
      </c>
      <c r="X3906" t="str">
        <f t="shared" si="243"/>
        <v>Active</v>
      </c>
      <c r="Y3906" t="s">
        <v>15615</v>
      </c>
    </row>
    <row r="3907" spans="1:25" x14ac:dyDescent="0.25">
      <c r="A3907">
        <v>3906</v>
      </c>
      <c r="B3907" t="s">
        <v>2789</v>
      </c>
      <c r="C3907">
        <v>2642</v>
      </c>
      <c r="D3907" t="str">
        <f>VLOOKUP($C3907,Hosts!$A:$O,10,0)</f>
        <v>New York</v>
      </c>
      <c r="E3907" s="67">
        <f>INDEX(Hosts!$A:$O,MATCH(Places!$C3907,Hosts!$A:$A,0),MATCH(Places!E$1,Hosts!$1:$1,0))</f>
        <v>1</v>
      </c>
      <c r="F3907" s="67">
        <f>INDEX(Hosts!$A:$O,MATCH(Places!$C3907,Hosts!$A:$A,0),MATCH(Places!F$1,Hosts!$1:$1,0))</f>
        <v>1</v>
      </c>
      <c r="G3907" s="67" t="str">
        <f>INDEX(Hosts!$A:$O,MATCH(Places!$C3907,Hosts!$A:$A,0),MATCH(Places!G$1,Hosts!$1:$1,0))</f>
        <v>Yes</v>
      </c>
      <c r="H3907">
        <v>8</v>
      </c>
      <c r="I3907" t="str">
        <f>VLOOKUP($H3907,Neighborhoods!$A:$C,2,0)</f>
        <v>Brooklyn</v>
      </c>
      <c r="J3907" t="str">
        <f>VLOOKUP($H3907,Neighborhoods!$A:$C,3,0)</f>
        <v>Bushwick</v>
      </c>
      <c r="K3907" t="s">
        <v>11822</v>
      </c>
      <c r="L3907" t="str">
        <f t="shared" ref="L3907:L3970" si="244">IF(OR(K3907="Private room",K3907="Shared room"),"Yes","No")</f>
        <v>No</v>
      </c>
      <c r="M3907">
        <v>5</v>
      </c>
      <c r="N3907" t="str" cm="1">
        <f t="array" ref="N3907">_xlfn.IFS(M3907&lt;=2,"Small",M3907&lt;=5,"Medium",M3907&gt;5,"Large")</f>
        <v>Medium</v>
      </c>
      <c r="O3907" s="50">
        <v>120</v>
      </c>
      <c r="P3907" s="67">
        <f t="shared" ref="P3907:P3970" si="245">VLOOKUP(O3907,$AB$1:$AC$5,2)</f>
        <v>0.03</v>
      </c>
      <c r="Q3907" s="52">
        <v>4.82</v>
      </c>
      <c r="R3907" s="52" t="str" cm="1">
        <f t="array" ref="R3907">_xlfn.IFS(ROUND(Q3907,0)=5,"Excellent",ROUND(Q3907,0)=4,"Good",ROUND(Q3907,0)=3,"Ok",ROUND(Q3907,0)&lt;3,"Bad")</f>
        <v>Excellent</v>
      </c>
      <c r="S3907">
        <v>74</v>
      </c>
      <c r="T3907" t="str">
        <f t="shared" ref="T3907:T3970" si="246">IF(AND(Q3907&gt;=4.8,S3907&gt;100),"Yes","No")</f>
        <v>No</v>
      </c>
      <c r="U3907" s="65">
        <v>43348</v>
      </c>
      <c r="V3907" s="65">
        <v>43814</v>
      </c>
      <c r="W3907">
        <v>178</v>
      </c>
      <c r="X3907" t="str">
        <f t="shared" ref="X3907:X3970" si="247">IF(W3907&lt;&gt;0,"Active","Inactive")</f>
        <v>Active</v>
      </c>
      <c r="Y3907" t="s">
        <v>15615</v>
      </c>
    </row>
    <row r="3908" spans="1:25" x14ac:dyDescent="0.25">
      <c r="A3908">
        <v>3907</v>
      </c>
      <c r="B3908" t="s">
        <v>2790</v>
      </c>
      <c r="C3908">
        <v>3047</v>
      </c>
      <c r="D3908" t="str">
        <f>VLOOKUP($C3908,Hosts!$A:$O,10,0)</f>
        <v>New York</v>
      </c>
      <c r="E3908" s="67">
        <f>INDEX(Hosts!$A:$O,MATCH(Places!$C3908,Hosts!$A:$A,0),MATCH(Places!E$1,Hosts!$1:$1,0))</f>
        <v>1</v>
      </c>
      <c r="F3908" s="67">
        <f>INDEX(Hosts!$A:$O,MATCH(Places!$C3908,Hosts!$A:$A,0),MATCH(Places!F$1,Hosts!$1:$1,0))</f>
        <v>0.97</v>
      </c>
      <c r="G3908" s="67" t="str">
        <f>INDEX(Hosts!$A:$O,MATCH(Places!$C3908,Hosts!$A:$A,0),MATCH(Places!G$1,Hosts!$1:$1,0))</f>
        <v>Yes</v>
      </c>
      <c r="H3908">
        <v>8</v>
      </c>
      <c r="I3908" t="str">
        <f>VLOOKUP($H3908,Neighborhoods!$A:$C,2,0)</f>
        <v>Brooklyn</v>
      </c>
      <c r="J3908" t="str">
        <f>VLOOKUP($H3908,Neighborhoods!$A:$C,3,0)</f>
        <v>Bushwick</v>
      </c>
      <c r="K3908" t="s">
        <v>11822</v>
      </c>
      <c r="L3908" t="str">
        <f t="shared" si="244"/>
        <v>No</v>
      </c>
      <c r="M3908">
        <v>2</v>
      </c>
      <c r="N3908" t="str" cm="1">
        <f t="array" ref="N3908">_xlfn.IFS(M3908&lt;=2,"Small",M3908&lt;=5,"Medium",M3908&gt;5,"Large")</f>
        <v>Small</v>
      </c>
      <c r="O3908" s="50">
        <v>80</v>
      </c>
      <c r="P3908" s="67">
        <f t="shared" si="245"/>
        <v>0.03</v>
      </c>
      <c r="Q3908" s="52">
        <v>5</v>
      </c>
      <c r="R3908" s="52" t="str" cm="1">
        <f t="array" ref="R3908">_xlfn.IFS(ROUND(Q3908,0)=5,"Excellent",ROUND(Q3908,0)=4,"Good",ROUND(Q3908,0)=3,"Ok",ROUND(Q3908,0)&lt;3,"Bad")</f>
        <v>Excellent</v>
      </c>
      <c r="S3908">
        <v>50</v>
      </c>
      <c r="T3908" t="str">
        <f t="shared" si="246"/>
        <v>No</v>
      </c>
      <c r="U3908" s="65">
        <v>43334</v>
      </c>
      <c r="V3908" s="65">
        <v>44051</v>
      </c>
      <c r="W3908">
        <v>34</v>
      </c>
      <c r="X3908" t="str">
        <f t="shared" si="247"/>
        <v>Active</v>
      </c>
      <c r="Y3908" t="s">
        <v>15615</v>
      </c>
    </row>
    <row r="3909" spans="1:25" x14ac:dyDescent="0.25">
      <c r="A3909">
        <v>3908</v>
      </c>
      <c r="B3909" t="s">
        <v>2791</v>
      </c>
      <c r="C3909">
        <v>1282</v>
      </c>
      <c r="D3909" t="str">
        <f>VLOOKUP($C3909,Hosts!$A:$O,10,0)</f>
        <v>New York</v>
      </c>
      <c r="E3909" s="67">
        <f>INDEX(Hosts!$A:$O,MATCH(Places!$C3909,Hosts!$A:$A,0),MATCH(Places!E$1,Hosts!$1:$1,0))</f>
        <v>0.94</v>
      </c>
      <c r="F3909" s="67">
        <f>INDEX(Hosts!$A:$O,MATCH(Places!$C3909,Hosts!$A:$A,0),MATCH(Places!F$1,Hosts!$1:$1,0))</f>
        <v>0.96</v>
      </c>
      <c r="G3909" s="67" t="str">
        <f>INDEX(Hosts!$A:$O,MATCH(Places!$C3909,Hosts!$A:$A,0),MATCH(Places!G$1,Hosts!$1:$1,0))</f>
        <v>Yes</v>
      </c>
      <c r="H3909">
        <v>17</v>
      </c>
      <c r="I3909" t="str">
        <f>VLOOKUP($H3909,Neighborhoods!$A:$C,2,0)</f>
        <v>Manhattan</v>
      </c>
      <c r="J3909" t="str">
        <f>VLOOKUP($H3909,Neighborhoods!$A:$C,3,0)</f>
        <v>Hell's Kitchen</v>
      </c>
      <c r="K3909" t="s">
        <v>11822</v>
      </c>
      <c r="L3909" t="str">
        <f t="shared" si="244"/>
        <v>No</v>
      </c>
      <c r="M3909">
        <v>2</v>
      </c>
      <c r="N3909" t="str" cm="1">
        <f t="array" ref="N3909">_xlfn.IFS(M3909&lt;=2,"Small",M3909&lt;=5,"Medium",M3909&gt;5,"Large")</f>
        <v>Small</v>
      </c>
      <c r="O3909" s="50">
        <v>285</v>
      </c>
      <c r="P3909" s="67">
        <f t="shared" si="245"/>
        <v>0.04</v>
      </c>
      <c r="Q3909" s="52">
        <v>4.99</v>
      </c>
      <c r="R3909" s="52" t="str" cm="1">
        <f t="array" ref="R3909">_xlfn.IFS(ROUND(Q3909,0)=5,"Excellent",ROUND(Q3909,0)=4,"Good",ROUND(Q3909,0)=3,"Ok",ROUND(Q3909,0)&lt;3,"Bad")</f>
        <v>Excellent</v>
      </c>
      <c r="S3909">
        <v>79</v>
      </c>
      <c r="T3909" t="str">
        <f t="shared" si="246"/>
        <v>No</v>
      </c>
      <c r="U3909" s="65">
        <v>43329</v>
      </c>
      <c r="V3909" s="65">
        <v>44054</v>
      </c>
      <c r="W3909">
        <v>171</v>
      </c>
      <c r="X3909" t="str">
        <f t="shared" si="247"/>
        <v>Active</v>
      </c>
      <c r="Y3909" t="s">
        <v>15615</v>
      </c>
    </row>
    <row r="3910" spans="1:25" x14ac:dyDescent="0.25">
      <c r="A3910">
        <v>3909</v>
      </c>
      <c r="B3910" t="s">
        <v>14551</v>
      </c>
      <c r="C3910">
        <v>3580</v>
      </c>
      <c r="D3910" t="str">
        <f>VLOOKUP($C3910,Hosts!$A:$O,10,0)</f>
        <v>New York</v>
      </c>
      <c r="E3910" s="67">
        <f>INDEX(Hosts!$A:$O,MATCH(Places!$C3910,Hosts!$A:$A,0),MATCH(Places!E$1,Hosts!$1:$1,0))</f>
        <v>1</v>
      </c>
      <c r="F3910" s="67">
        <f>INDEX(Hosts!$A:$O,MATCH(Places!$C3910,Hosts!$A:$A,0),MATCH(Places!F$1,Hosts!$1:$1,0))</f>
        <v>0.98</v>
      </c>
      <c r="G3910" s="67" t="str">
        <f>INDEX(Hosts!$A:$O,MATCH(Places!$C3910,Hosts!$A:$A,0),MATCH(Places!G$1,Hosts!$1:$1,0))</f>
        <v>Yes</v>
      </c>
      <c r="H3910">
        <v>16</v>
      </c>
      <c r="I3910" t="str">
        <f>VLOOKUP($H3910,Neighborhoods!$A:$C,2,0)</f>
        <v>Manhattan</v>
      </c>
      <c r="J3910" t="str">
        <f>VLOOKUP($H3910,Neighborhoods!$A:$C,3,0)</f>
        <v>Harlem</v>
      </c>
      <c r="K3910" t="s">
        <v>1</v>
      </c>
      <c r="L3910" t="str">
        <f t="shared" si="244"/>
        <v>Yes</v>
      </c>
      <c r="M3910">
        <v>2</v>
      </c>
      <c r="N3910" t="str" cm="1">
        <f t="array" ref="N3910">_xlfn.IFS(M3910&lt;=2,"Small",M3910&lt;=5,"Medium",M3910&gt;5,"Large")</f>
        <v>Small</v>
      </c>
      <c r="O3910" s="50">
        <v>82</v>
      </c>
      <c r="P3910" s="67">
        <f t="shared" si="245"/>
        <v>0.03</v>
      </c>
      <c r="Q3910" s="52">
        <v>5</v>
      </c>
      <c r="R3910" s="52" t="str" cm="1">
        <f t="array" ref="R3910">_xlfn.IFS(ROUND(Q3910,0)=5,"Excellent",ROUND(Q3910,0)=4,"Good",ROUND(Q3910,0)=3,"Ok",ROUND(Q3910,0)&lt;3,"Bad")</f>
        <v>Excellent</v>
      </c>
      <c r="S3910">
        <v>41</v>
      </c>
      <c r="T3910" t="str">
        <f t="shared" si="246"/>
        <v>No</v>
      </c>
      <c r="U3910" s="65">
        <v>43893</v>
      </c>
      <c r="V3910" s="65">
        <v>44057</v>
      </c>
      <c r="W3910">
        <v>173</v>
      </c>
      <c r="X3910" t="str">
        <f t="shared" si="247"/>
        <v>Active</v>
      </c>
      <c r="Y3910" t="s">
        <v>15615</v>
      </c>
    </row>
    <row r="3911" spans="1:25" x14ac:dyDescent="0.25">
      <c r="A3911">
        <v>3910</v>
      </c>
      <c r="B3911" t="s">
        <v>2792</v>
      </c>
      <c r="C3911">
        <v>3611</v>
      </c>
      <c r="D3911" t="str">
        <f>VLOOKUP($C3911,Hosts!$A:$O,10,0)</f>
        <v>New York</v>
      </c>
      <c r="E3911" s="67">
        <f>INDEX(Hosts!$A:$O,MATCH(Places!$C3911,Hosts!$A:$A,0),MATCH(Places!E$1,Hosts!$1:$1,0))</f>
        <v>1</v>
      </c>
      <c r="F3911" s="67">
        <f>INDEX(Hosts!$A:$O,MATCH(Places!$C3911,Hosts!$A:$A,0),MATCH(Places!F$1,Hosts!$1:$1,0))</f>
        <v>1</v>
      </c>
      <c r="G3911" s="67" t="str">
        <f>INDEX(Hosts!$A:$O,MATCH(Places!$C3911,Hosts!$A:$A,0),MATCH(Places!G$1,Hosts!$1:$1,0))</f>
        <v>Yes</v>
      </c>
      <c r="H3911">
        <v>22</v>
      </c>
      <c r="I3911" t="str">
        <f>VLOOKUP($H3911,Neighborhoods!$A:$C,2,0)</f>
        <v>Queens</v>
      </c>
      <c r="J3911" t="str">
        <f>VLOOKUP($H3911,Neighborhoods!$A:$C,3,0)</f>
        <v>Flushing</v>
      </c>
      <c r="K3911" t="s">
        <v>1</v>
      </c>
      <c r="L3911" t="str">
        <f t="shared" si="244"/>
        <v>Yes</v>
      </c>
      <c r="M3911">
        <v>2</v>
      </c>
      <c r="N3911" t="str" cm="1">
        <f t="array" ref="N3911">_xlfn.IFS(M3911&lt;=2,"Small",M3911&lt;=5,"Medium",M3911&gt;5,"Large")</f>
        <v>Small</v>
      </c>
      <c r="O3911" s="50">
        <v>89</v>
      </c>
      <c r="P3911" s="67">
        <f t="shared" si="245"/>
        <v>0.03</v>
      </c>
      <c r="Q3911" s="52">
        <v>4.84</v>
      </c>
      <c r="R3911" s="52" t="str" cm="1">
        <f t="array" ref="R3911">_xlfn.IFS(ROUND(Q3911,0)=5,"Excellent",ROUND(Q3911,0)=4,"Good",ROUND(Q3911,0)=3,"Ok",ROUND(Q3911,0)&lt;3,"Bad")</f>
        <v>Excellent</v>
      </c>
      <c r="S3911">
        <v>68</v>
      </c>
      <c r="T3911" t="str">
        <f t="shared" si="246"/>
        <v>No</v>
      </c>
      <c r="U3911" s="65">
        <v>43321</v>
      </c>
      <c r="V3911" s="65">
        <v>43922</v>
      </c>
      <c r="W3911">
        <v>289</v>
      </c>
      <c r="X3911" t="str">
        <f t="shared" si="247"/>
        <v>Active</v>
      </c>
      <c r="Y3911" t="s">
        <v>15615</v>
      </c>
    </row>
    <row r="3912" spans="1:25" x14ac:dyDescent="0.25">
      <c r="A3912">
        <v>3911</v>
      </c>
      <c r="B3912" t="s">
        <v>2793</v>
      </c>
      <c r="C3912">
        <v>1207</v>
      </c>
      <c r="D3912" t="str">
        <f>VLOOKUP($C3912,Hosts!$A:$O,10,0)</f>
        <v>New York</v>
      </c>
      <c r="E3912" s="67">
        <f>INDEX(Hosts!$A:$O,MATCH(Places!$C3912,Hosts!$A:$A,0),MATCH(Places!E$1,Hosts!$1:$1,0))</f>
        <v>0.85</v>
      </c>
      <c r="F3912" s="67">
        <f>INDEX(Hosts!$A:$O,MATCH(Places!$C3912,Hosts!$A:$A,0),MATCH(Places!F$1,Hosts!$1:$1,0))</f>
        <v>0.99</v>
      </c>
      <c r="G3912" s="67" t="str">
        <f>INDEX(Hosts!$A:$O,MATCH(Places!$C3912,Hosts!$A:$A,0),MATCH(Places!G$1,Hosts!$1:$1,0))</f>
        <v>No</v>
      </c>
      <c r="H3912">
        <v>9</v>
      </c>
      <c r="I3912" t="str">
        <f>VLOOKUP($H3912,Neighborhoods!$A:$C,2,0)</f>
        <v>Brooklyn</v>
      </c>
      <c r="J3912" t="str">
        <f>VLOOKUP($H3912,Neighborhoods!$A:$C,3,0)</f>
        <v>Crown Heights</v>
      </c>
      <c r="K3912" t="s">
        <v>11822</v>
      </c>
      <c r="L3912" t="str">
        <f t="shared" si="244"/>
        <v>No</v>
      </c>
      <c r="M3912">
        <v>4</v>
      </c>
      <c r="N3912" t="str" cm="1">
        <f t="array" ref="N3912">_xlfn.IFS(M3912&lt;=2,"Small",M3912&lt;=5,"Medium",M3912&gt;5,"Large")</f>
        <v>Medium</v>
      </c>
      <c r="O3912" s="50">
        <v>54</v>
      </c>
      <c r="P3912" s="67">
        <f t="shared" si="245"/>
        <v>0.03</v>
      </c>
      <c r="Q3912" s="52">
        <v>4.74</v>
      </c>
      <c r="R3912" s="52" t="str" cm="1">
        <f t="array" ref="R3912">_xlfn.IFS(ROUND(Q3912,0)=5,"Excellent",ROUND(Q3912,0)=4,"Good",ROUND(Q3912,0)=3,"Ok",ROUND(Q3912,0)&lt;3,"Bad")</f>
        <v>Excellent</v>
      </c>
      <c r="S3912">
        <v>70</v>
      </c>
      <c r="T3912" t="str">
        <f t="shared" si="246"/>
        <v>No</v>
      </c>
      <c r="U3912" s="65">
        <v>43426</v>
      </c>
      <c r="V3912" s="65">
        <v>44041</v>
      </c>
      <c r="W3912">
        <v>266</v>
      </c>
      <c r="X3912" t="str">
        <f t="shared" si="247"/>
        <v>Active</v>
      </c>
      <c r="Y3912" t="s">
        <v>15615</v>
      </c>
    </row>
    <row r="3913" spans="1:25" x14ac:dyDescent="0.25">
      <c r="A3913">
        <v>3912</v>
      </c>
      <c r="B3913" t="s">
        <v>2794</v>
      </c>
      <c r="C3913">
        <v>3621</v>
      </c>
      <c r="D3913" t="str">
        <f>VLOOKUP($C3913,Hosts!$A:$O,10,0)</f>
        <v>New York</v>
      </c>
      <c r="E3913" s="67">
        <f>INDEX(Hosts!$A:$O,MATCH(Places!$C3913,Hosts!$A:$A,0),MATCH(Places!E$1,Hosts!$1:$1,0))</f>
        <v>1</v>
      </c>
      <c r="F3913" s="67">
        <f>INDEX(Hosts!$A:$O,MATCH(Places!$C3913,Hosts!$A:$A,0),MATCH(Places!F$1,Hosts!$1:$1,0))</f>
        <v>0.54</v>
      </c>
      <c r="G3913" s="67" t="str">
        <f>INDEX(Hosts!$A:$O,MATCH(Places!$C3913,Hosts!$A:$A,0),MATCH(Places!G$1,Hosts!$1:$1,0))</f>
        <v>Yes</v>
      </c>
      <c r="H3913">
        <v>10</v>
      </c>
      <c r="I3913" t="str">
        <f>VLOOKUP($H3913,Neighborhoods!$A:$C,2,0)</f>
        <v>Brooklyn</v>
      </c>
      <c r="J3913" t="str">
        <f>VLOOKUP($H3913,Neighborhoods!$A:$C,3,0)</f>
        <v>East Flatbush</v>
      </c>
      <c r="K3913" t="s">
        <v>11822</v>
      </c>
      <c r="L3913" t="str">
        <f t="shared" si="244"/>
        <v>No</v>
      </c>
      <c r="M3913">
        <v>4</v>
      </c>
      <c r="N3913" t="str" cm="1">
        <f t="array" ref="N3913">_xlfn.IFS(M3913&lt;=2,"Small",M3913&lt;=5,"Medium",M3913&gt;5,"Large")</f>
        <v>Medium</v>
      </c>
      <c r="O3913" s="50">
        <v>130</v>
      </c>
      <c r="P3913" s="67">
        <f t="shared" si="245"/>
        <v>0.03</v>
      </c>
      <c r="Q3913" s="52">
        <v>4.8099999999999996</v>
      </c>
      <c r="R3913" s="52" t="str" cm="1">
        <f t="array" ref="R3913">_xlfn.IFS(ROUND(Q3913,0)=5,"Excellent",ROUND(Q3913,0)=4,"Good",ROUND(Q3913,0)=3,"Ok",ROUND(Q3913,0)&lt;3,"Bad")</f>
        <v>Excellent</v>
      </c>
      <c r="S3913">
        <v>54</v>
      </c>
      <c r="T3913" t="str">
        <f t="shared" si="246"/>
        <v>No</v>
      </c>
      <c r="U3913" s="65">
        <v>43324</v>
      </c>
      <c r="V3913" s="65">
        <v>43814</v>
      </c>
      <c r="W3913">
        <v>103</v>
      </c>
      <c r="X3913" t="str">
        <f t="shared" si="247"/>
        <v>Active</v>
      </c>
      <c r="Y3913" t="s">
        <v>15615</v>
      </c>
    </row>
    <row r="3914" spans="1:25" x14ac:dyDescent="0.25">
      <c r="A3914">
        <v>3913</v>
      </c>
      <c r="B3914" t="s">
        <v>2795</v>
      </c>
      <c r="C3914">
        <v>3132</v>
      </c>
      <c r="D3914" t="str">
        <f>VLOOKUP($C3914,Hosts!$A:$O,10,0)</f>
        <v>New York</v>
      </c>
      <c r="E3914" s="67">
        <f>INDEX(Hosts!$A:$O,MATCH(Places!$C3914,Hosts!$A:$A,0),MATCH(Places!E$1,Hosts!$1:$1,0))</f>
        <v>1</v>
      </c>
      <c r="F3914" s="67">
        <f>INDEX(Hosts!$A:$O,MATCH(Places!$C3914,Hosts!$A:$A,0),MATCH(Places!F$1,Hosts!$1:$1,0))</f>
        <v>1</v>
      </c>
      <c r="G3914" s="67" t="str">
        <f>INDEX(Hosts!$A:$O,MATCH(Places!$C3914,Hosts!$A:$A,0),MATCH(Places!G$1,Hosts!$1:$1,0))</f>
        <v>Yes</v>
      </c>
      <c r="H3914">
        <v>20</v>
      </c>
      <c r="I3914" t="str">
        <f>VLOOKUP($H3914,Neighborhoods!$A:$C,2,0)</f>
        <v>Manhattan</v>
      </c>
      <c r="J3914" t="str">
        <f>VLOOKUP($H3914,Neighborhoods!$A:$C,3,0)</f>
        <v>Upper West Side</v>
      </c>
      <c r="K3914" t="s">
        <v>11822</v>
      </c>
      <c r="L3914" t="str">
        <f t="shared" si="244"/>
        <v>No</v>
      </c>
      <c r="M3914">
        <v>5</v>
      </c>
      <c r="N3914" t="str" cm="1">
        <f t="array" ref="N3914">_xlfn.IFS(M3914&lt;=2,"Small",M3914&lt;=5,"Medium",M3914&gt;5,"Large")</f>
        <v>Medium</v>
      </c>
      <c r="O3914" s="50">
        <v>295</v>
      </c>
      <c r="P3914" s="67">
        <f t="shared" si="245"/>
        <v>0.04</v>
      </c>
      <c r="Q3914" s="52">
        <v>4.92</v>
      </c>
      <c r="R3914" s="52" t="str" cm="1">
        <f t="array" ref="R3914">_xlfn.IFS(ROUND(Q3914,0)=5,"Excellent",ROUND(Q3914,0)=4,"Good",ROUND(Q3914,0)=3,"Ok",ROUND(Q3914,0)&lt;3,"Bad")</f>
        <v>Excellent</v>
      </c>
      <c r="S3914">
        <v>48</v>
      </c>
      <c r="T3914" t="str">
        <f t="shared" si="246"/>
        <v>No</v>
      </c>
      <c r="U3914" s="65">
        <v>43339</v>
      </c>
      <c r="V3914" s="65">
        <v>43906</v>
      </c>
      <c r="W3914">
        <v>89</v>
      </c>
      <c r="X3914" t="str">
        <f t="shared" si="247"/>
        <v>Active</v>
      </c>
      <c r="Y3914" t="s">
        <v>15615</v>
      </c>
    </row>
    <row r="3915" spans="1:25" x14ac:dyDescent="0.25">
      <c r="A3915">
        <v>3914</v>
      </c>
      <c r="B3915" t="s">
        <v>13766</v>
      </c>
      <c r="C3915">
        <v>3544</v>
      </c>
      <c r="D3915" t="str">
        <f>VLOOKUP($C3915,Hosts!$A:$O,10,0)</f>
        <v>New York</v>
      </c>
      <c r="E3915" s="67">
        <f>INDEX(Hosts!$A:$O,MATCH(Places!$C3915,Hosts!$A:$A,0),MATCH(Places!E$1,Hosts!$1:$1,0))</f>
        <v>0.9</v>
      </c>
      <c r="F3915" s="67">
        <f>INDEX(Hosts!$A:$O,MATCH(Places!$C3915,Hosts!$A:$A,0),MATCH(Places!F$1,Hosts!$1:$1,0))</f>
        <v>0.99</v>
      </c>
      <c r="G3915" s="67" t="str">
        <f>INDEX(Hosts!$A:$O,MATCH(Places!$C3915,Hosts!$A:$A,0),MATCH(Places!G$1,Hosts!$1:$1,0))</f>
        <v>No</v>
      </c>
      <c r="H3915">
        <v>17</v>
      </c>
      <c r="I3915" t="str">
        <f>VLOOKUP($H3915,Neighborhoods!$A:$C,2,0)</f>
        <v>Manhattan</v>
      </c>
      <c r="J3915" t="str">
        <f>VLOOKUP($H3915,Neighborhoods!$A:$C,3,0)</f>
        <v>Hell's Kitchen</v>
      </c>
      <c r="K3915" t="s">
        <v>1</v>
      </c>
      <c r="L3915" t="str">
        <f t="shared" si="244"/>
        <v>Yes</v>
      </c>
      <c r="M3915">
        <v>2</v>
      </c>
      <c r="N3915" t="str" cm="1">
        <f t="array" ref="N3915">_xlfn.IFS(M3915&lt;=2,"Small",M3915&lt;=5,"Medium",M3915&gt;5,"Large")</f>
        <v>Small</v>
      </c>
      <c r="O3915" s="50">
        <v>75</v>
      </c>
      <c r="P3915" s="67">
        <f t="shared" si="245"/>
        <v>0.03</v>
      </c>
      <c r="Q3915" s="52">
        <v>2.8</v>
      </c>
      <c r="R3915" s="52" t="str" cm="1">
        <f t="array" ref="R3915">_xlfn.IFS(ROUND(Q3915,0)=5,"Excellent",ROUND(Q3915,0)=4,"Good",ROUND(Q3915,0)=3,"Ok",ROUND(Q3915,0)&lt;3,"Bad")</f>
        <v>Ok</v>
      </c>
      <c r="S3915">
        <v>5</v>
      </c>
      <c r="T3915" t="str">
        <f t="shared" si="246"/>
        <v>No</v>
      </c>
      <c r="U3915" s="65">
        <v>43331</v>
      </c>
      <c r="V3915" s="65">
        <v>43618</v>
      </c>
      <c r="W3915">
        <v>365</v>
      </c>
      <c r="X3915" t="str">
        <f t="shared" si="247"/>
        <v>Active</v>
      </c>
      <c r="Y3915" t="s">
        <v>15616</v>
      </c>
    </row>
    <row r="3916" spans="1:25" x14ac:dyDescent="0.25">
      <c r="A3916">
        <v>3915</v>
      </c>
      <c r="B3916" t="s">
        <v>2796</v>
      </c>
      <c r="C3916">
        <v>1047</v>
      </c>
      <c r="D3916" t="str">
        <f>VLOOKUP($C3916,Hosts!$A:$O,10,0)</f>
        <v>New York</v>
      </c>
      <c r="E3916" s="67">
        <f>INDEX(Hosts!$A:$O,MATCH(Places!$C3916,Hosts!$A:$A,0),MATCH(Places!E$1,Hosts!$1:$1,0))</f>
        <v>0.5</v>
      </c>
      <c r="F3916" s="67">
        <f>INDEX(Hosts!$A:$O,MATCH(Places!$C3916,Hosts!$A:$A,0),MATCH(Places!F$1,Hosts!$1:$1,0))</f>
        <v>0.86</v>
      </c>
      <c r="G3916" s="67" t="str">
        <f>INDEX(Hosts!$A:$O,MATCH(Places!$C3916,Hosts!$A:$A,0),MATCH(Places!G$1,Hosts!$1:$1,0))</f>
        <v>Yes</v>
      </c>
      <c r="H3916">
        <v>9</v>
      </c>
      <c r="I3916" t="str">
        <f>VLOOKUP($H3916,Neighborhoods!$A:$C,2,0)</f>
        <v>Brooklyn</v>
      </c>
      <c r="J3916" t="str">
        <f>VLOOKUP($H3916,Neighborhoods!$A:$C,3,0)</f>
        <v>Crown Heights</v>
      </c>
      <c r="K3916" t="s">
        <v>11822</v>
      </c>
      <c r="L3916" t="str">
        <f t="shared" si="244"/>
        <v>No</v>
      </c>
      <c r="M3916">
        <v>16</v>
      </c>
      <c r="N3916" t="str" cm="1">
        <f t="array" ref="N3916">_xlfn.IFS(M3916&lt;=2,"Small",M3916&lt;=5,"Medium",M3916&gt;5,"Large")</f>
        <v>Large</v>
      </c>
      <c r="O3916" s="50">
        <v>718</v>
      </c>
      <c r="P3916" s="67">
        <f t="shared" si="245"/>
        <v>0.05</v>
      </c>
      <c r="Q3916" s="52">
        <v>4.7699999999999996</v>
      </c>
      <c r="R3916" s="52" t="str" cm="1">
        <f t="array" ref="R3916">_xlfn.IFS(ROUND(Q3916,0)=5,"Excellent",ROUND(Q3916,0)=4,"Good",ROUND(Q3916,0)=3,"Ok",ROUND(Q3916,0)&lt;3,"Bad")</f>
        <v>Excellent</v>
      </c>
      <c r="S3916">
        <v>30</v>
      </c>
      <c r="T3916" t="str">
        <f t="shared" si="246"/>
        <v>No</v>
      </c>
      <c r="U3916" s="65">
        <v>43320</v>
      </c>
      <c r="V3916" s="65">
        <v>43881</v>
      </c>
      <c r="W3916">
        <v>364</v>
      </c>
      <c r="X3916" t="str">
        <f t="shared" si="247"/>
        <v>Active</v>
      </c>
      <c r="Y3916" t="s">
        <v>15615</v>
      </c>
    </row>
    <row r="3917" spans="1:25" x14ac:dyDescent="0.25">
      <c r="A3917">
        <v>3916</v>
      </c>
      <c r="B3917" t="s">
        <v>2797</v>
      </c>
      <c r="C3917">
        <v>837</v>
      </c>
      <c r="D3917" t="str">
        <f>VLOOKUP($C3917,Hosts!$A:$O,10,0)</f>
        <v>New York</v>
      </c>
      <c r="E3917" s="67">
        <f>INDEX(Hosts!$A:$O,MATCH(Places!$C3917,Hosts!$A:$A,0),MATCH(Places!E$1,Hosts!$1:$1,0))</f>
        <v>0</v>
      </c>
      <c r="F3917" s="67">
        <f>INDEX(Hosts!$A:$O,MATCH(Places!$C3917,Hosts!$A:$A,0),MATCH(Places!F$1,Hosts!$1:$1,0))</f>
        <v>0.97</v>
      </c>
      <c r="G3917" s="67" t="str">
        <f>INDEX(Hosts!$A:$O,MATCH(Places!$C3917,Hosts!$A:$A,0),MATCH(Places!G$1,Hosts!$1:$1,0))</f>
        <v>Yes</v>
      </c>
      <c r="H3917">
        <v>8</v>
      </c>
      <c r="I3917" t="str">
        <f>VLOOKUP($H3917,Neighborhoods!$A:$C,2,0)</f>
        <v>Brooklyn</v>
      </c>
      <c r="J3917" t="str">
        <f>VLOOKUP($H3917,Neighborhoods!$A:$C,3,0)</f>
        <v>Bushwick</v>
      </c>
      <c r="K3917" t="s">
        <v>1</v>
      </c>
      <c r="L3917" t="str">
        <f t="shared" si="244"/>
        <v>Yes</v>
      </c>
      <c r="M3917">
        <v>2</v>
      </c>
      <c r="N3917" t="str" cm="1">
        <f t="array" ref="N3917">_xlfn.IFS(M3917&lt;=2,"Small",M3917&lt;=5,"Medium",M3917&gt;5,"Large")</f>
        <v>Small</v>
      </c>
      <c r="O3917" s="50">
        <v>69</v>
      </c>
      <c r="P3917" s="67">
        <f t="shared" si="245"/>
        <v>0.03</v>
      </c>
      <c r="Q3917" s="52">
        <v>5</v>
      </c>
      <c r="R3917" s="52" t="str" cm="1">
        <f t="array" ref="R3917">_xlfn.IFS(ROUND(Q3917,0)=5,"Excellent",ROUND(Q3917,0)=4,"Good",ROUND(Q3917,0)=3,"Ok",ROUND(Q3917,0)&lt;3,"Bad")</f>
        <v>Excellent</v>
      </c>
      <c r="S3917">
        <v>34</v>
      </c>
      <c r="T3917" t="str">
        <f t="shared" si="246"/>
        <v>No</v>
      </c>
      <c r="U3917" s="65">
        <v>43382</v>
      </c>
      <c r="V3917" s="65">
        <v>43710</v>
      </c>
      <c r="W3917">
        <v>14</v>
      </c>
      <c r="X3917" t="str">
        <f t="shared" si="247"/>
        <v>Active</v>
      </c>
      <c r="Y3917" t="s">
        <v>15616</v>
      </c>
    </row>
    <row r="3918" spans="1:25" x14ac:dyDescent="0.25">
      <c r="A3918">
        <v>3917</v>
      </c>
      <c r="B3918" t="s">
        <v>2798</v>
      </c>
      <c r="C3918">
        <v>837</v>
      </c>
      <c r="D3918" t="str">
        <f>VLOOKUP($C3918,Hosts!$A:$O,10,0)</f>
        <v>New York</v>
      </c>
      <c r="E3918" s="67">
        <f>INDEX(Hosts!$A:$O,MATCH(Places!$C3918,Hosts!$A:$A,0),MATCH(Places!E$1,Hosts!$1:$1,0))</f>
        <v>0</v>
      </c>
      <c r="F3918" s="67">
        <f>INDEX(Hosts!$A:$O,MATCH(Places!$C3918,Hosts!$A:$A,0),MATCH(Places!F$1,Hosts!$1:$1,0))</f>
        <v>0.97</v>
      </c>
      <c r="G3918" s="67" t="str">
        <f>INDEX(Hosts!$A:$O,MATCH(Places!$C3918,Hosts!$A:$A,0),MATCH(Places!G$1,Hosts!$1:$1,0))</f>
        <v>Yes</v>
      </c>
      <c r="H3918">
        <v>8</v>
      </c>
      <c r="I3918" t="str">
        <f>VLOOKUP($H3918,Neighborhoods!$A:$C,2,0)</f>
        <v>Brooklyn</v>
      </c>
      <c r="J3918" t="str">
        <f>VLOOKUP($H3918,Neighborhoods!$A:$C,3,0)</f>
        <v>Bushwick</v>
      </c>
      <c r="K3918" t="s">
        <v>1</v>
      </c>
      <c r="L3918" t="str">
        <f t="shared" si="244"/>
        <v>Yes</v>
      </c>
      <c r="M3918">
        <v>2</v>
      </c>
      <c r="N3918" t="str" cm="1">
        <f t="array" ref="N3918">_xlfn.IFS(M3918&lt;=2,"Small",M3918&lt;=5,"Medium",M3918&gt;5,"Large")</f>
        <v>Small</v>
      </c>
      <c r="O3918" s="50">
        <v>55</v>
      </c>
      <c r="P3918" s="67">
        <f t="shared" si="245"/>
        <v>0.03</v>
      </c>
      <c r="Q3918" s="52">
        <v>5</v>
      </c>
      <c r="R3918" s="52" t="str" cm="1">
        <f t="array" ref="R3918">_xlfn.IFS(ROUND(Q3918,0)=5,"Excellent",ROUND(Q3918,0)=4,"Good",ROUND(Q3918,0)=3,"Ok",ROUND(Q3918,0)&lt;3,"Bad")</f>
        <v>Excellent</v>
      </c>
      <c r="S3918">
        <v>6</v>
      </c>
      <c r="T3918" t="str">
        <f t="shared" si="246"/>
        <v>No</v>
      </c>
      <c r="U3918" s="65">
        <v>43387</v>
      </c>
      <c r="V3918" s="65">
        <v>43709</v>
      </c>
      <c r="W3918">
        <v>0</v>
      </c>
      <c r="X3918" t="str">
        <f t="shared" si="247"/>
        <v>Inactive</v>
      </c>
      <c r="Y3918" t="s">
        <v>15616</v>
      </c>
    </row>
    <row r="3919" spans="1:25" x14ac:dyDescent="0.25">
      <c r="A3919">
        <v>3918</v>
      </c>
      <c r="B3919" t="s">
        <v>2799</v>
      </c>
      <c r="C3919">
        <v>3178</v>
      </c>
      <c r="D3919" t="str">
        <f>VLOOKUP($C3919,Hosts!$A:$O,10,0)</f>
        <v>New York</v>
      </c>
      <c r="E3919" s="67">
        <f>INDEX(Hosts!$A:$O,MATCH(Places!$C3919,Hosts!$A:$A,0),MATCH(Places!E$1,Hosts!$1:$1,0))</f>
        <v>1</v>
      </c>
      <c r="F3919" s="67">
        <f>INDEX(Hosts!$A:$O,MATCH(Places!$C3919,Hosts!$A:$A,0),MATCH(Places!F$1,Hosts!$1:$1,0))</f>
        <v>0.83</v>
      </c>
      <c r="G3919" s="67" t="str">
        <f>INDEX(Hosts!$A:$O,MATCH(Places!$C3919,Hosts!$A:$A,0),MATCH(Places!G$1,Hosts!$1:$1,0))</f>
        <v>No</v>
      </c>
      <c r="H3919">
        <v>12</v>
      </c>
      <c r="I3919" t="str">
        <f>VLOOKUP($H3919,Neighborhoods!$A:$C,2,0)</f>
        <v>Brooklyn</v>
      </c>
      <c r="J3919" t="str">
        <f>VLOOKUP($H3919,Neighborhoods!$A:$C,3,0)</f>
        <v>Williamsburg</v>
      </c>
      <c r="K3919" t="s">
        <v>1</v>
      </c>
      <c r="L3919" t="str">
        <f t="shared" si="244"/>
        <v>Yes</v>
      </c>
      <c r="M3919">
        <v>2</v>
      </c>
      <c r="N3919" t="str" cm="1">
        <f t="array" ref="N3919">_xlfn.IFS(M3919&lt;=2,"Small",M3919&lt;=5,"Medium",M3919&gt;5,"Large")</f>
        <v>Small</v>
      </c>
      <c r="O3919" s="50">
        <v>80</v>
      </c>
      <c r="P3919" s="67">
        <f t="shared" si="245"/>
        <v>0.03</v>
      </c>
      <c r="Q3919" s="52">
        <v>4.57</v>
      </c>
      <c r="R3919" s="52" t="str" cm="1">
        <f t="array" ref="R3919">_xlfn.IFS(ROUND(Q3919,0)=5,"Excellent",ROUND(Q3919,0)=4,"Good",ROUND(Q3919,0)=3,"Ok",ROUND(Q3919,0)&lt;3,"Bad")</f>
        <v>Excellent</v>
      </c>
      <c r="S3919">
        <v>7</v>
      </c>
      <c r="T3919" t="str">
        <f t="shared" si="246"/>
        <v>No</v>
      </c>
      <c r="U3919" s="65">
        <v>43381</v>
      </c>
      <c r="V3919" s="65">
        <v>43891</v>
      </c>
      <c r="W3919">
        <v>164</v>
      </c>
      <c r="X3919" t="str">
        <f t="shared" si="247"/>
        <v>Active</v>
      </c>
      <c r="Y3919" t="s">
        <v>15616</v>
      </c>
    </row>
    <row r="3920" spans="1:25" x14ac:dyDescent="0.25">
      <c r="A3920">
        <v>3919</v>
      </c>
      <c r="B3920" t="s">
        <v>2800</v>
      </c>
      <c r="C3920">
        <v>3621</v>
      </c>
      <c r="D3920" t="str">
        <f>VLOOKUP($C3920,Hosts!$A:$O,10,0)</f>
        <v>New York</v>
      </c>
      <c r="E3920" s="67">
        <f>INDEX(Hosts!$A:$O,MATCH(Places!$C3920,Hosts!$A:$A,0),MATCH(Places!E$1,Hosts!$1:$1,0))</f>
        <v>1</v>
      </c>
      <c r="F3920" s="67">
        <f>INDEX(Hosts!$A:$O,MATCH(Places!$C3920,Hosts!$A:$A,0),MATCH(Places!F$1,Hosts!$1:$1,0))</f>
        <v>0.54</v>
      </c>
      <c r="G3920" s="67" t="str">
        <f>INDEX(Hosts!$A:$O,MATCH(Places!$C3920,Hosts!$A:$A,0),MATCH(Places!G$1,Hosts!$1:$1,0))</f>
        <v>Yes</v>
      </c>
      <c r="H3920">
        <v>10</v>
      </c>
      <c r="I3920" t="str">
        <f>VLOOKUP($H3920,Neighborhoods!$A:$C,2,0)</f>
        <v>Brooklyn</v>
      </c>
      <c r="J3920" t="str">
        <f>VLOOKUP($H3920,Neighborhoods!$A:$C,3,0)</f>
        <v>East Flatbush</v>
      </c>
      <c r="K3920" t="s">
        <v>1</v>
      </c>
      <c r="L3920" t="str">
        <f t="shared" si="244"/>
        <v>Yes</v>
      </c>
      <c r="M3920">
        <v>2</v>
      </c>
      <c r="N3920" t="str" cm="1">
        <f t="array" ref="N3920">_xlfn.IFS(M3920&lt;=2,"Small",M3920&lt;=5,"Medium",M3920&gt;5,"Large")</f>
        <v>Small</v>
      </c>
      <c r="O3920" s="50">
        <v>60</v>
      </c>
      <c r="P3920" s="67">
        <f t="shared" si="245"/>
        <v>0.03</v>
      </c>
      <c r="Q3920" s="52">
        <v>5</v>
      </c>
      <c r="R3920" s="52" t="str" cm="1">
        <f t="array" ref="R3920">_xlfn.IFS(ROUND(Q3920,0)=5,"Excellent",ROUND(Q3920,0)=4,"Good",ROUND(Q3920,0)=3,"Ok",ROUND(Q3920,0)&lt;3,"Bad")</f>
        <v>Excellent</v>
      </c>
      <c r="S3920">
        <v>4</v>
      </c>
      <c r="T3920" t="str">
        <f t="shared" si="246"/>
        <v>No</v>
      </c>
      <c r="U3920" s="65">
        <v>43352</v>
      </c>
      <c r="V3920" s="65">
        <v>43502</v>
      </c>
      <c r="W3920">
        <v>50</v>
      </c>
      <c r="X3920" t="str">
        <f t="shared" si="247"/>
        <v>Active</v>
      </c>
      <c r="Y3920" t="s">
        <v>15615</v>
      </c>
    </row>
    <row r="3921" spans="1:25" x14ac:dyDescent="0.25">
      <c r="A3921">
        <v>3920</v>
      </c>
      <c r="B3921" t="s">
        <v>13900</v>
      </c>
      <c r="C3921">
        <v>227</v>
      </c>
      <c r="D3921" t="str">
        <f>VLOOKUP($C3921,Hosts!$A:$O,10,0)</f>
        <v>New York</v>
      </c>
      <c r="E3921" s="67">
        <f>INDEX(Hosts!$A:$O,MATCH(Places!$C3921,Hosts!$A:$A,0),MATCH(Places!E$1,Hosts!$1:$1,0))</f>
        <v>1</v>
      </c>
      <c r="F3921" s="67">
        <f>INDEX(Hosts!$A:$O,MATCH(Places!$C3921,Hosts!$A:$A,0),MATCH(Places!F$1,Hosts!$1:$1,0))</f>
        <v>0.85</v>
      </c>
      <c r="G3921" s="67" t="str">
        <f>INDEX(Hosts!$A:$O,MATCH(Places!$C3921,Hosts!$A:$A,0),MATCH(Places!G$1,Hosts!$1:$1,0))</f>
        <v>No</v>
      </c>
      <c r="H3921">
        <v>12</v>
      </c>
      <c r="I3921" t="str">
        <f>VLOOKUP($H3921,Neighborhoods!$A:$C,2,0)</f>
        <v>Brooklyn</v>
      </c>
      <c r="J3921" t="str">
        <f>VLOOKUP($H3921,Neighborhoods!$A:$C,3,0)</f>
        <v>Williamsburg</v>
      </c>
      <c r="K3921" t="s">
        <v>11822</v>
      </c>
      <c r="L3921" t="str">
        <f t="shared" si="244"/>
        <v>No</v>
      </c>
      <c r="M3921">
        <v>4</v>
      </c>
      <c r="N3921" t="str" cm="1">
        <f t="array" ref="N3921">_xlfn.IFS(M3921&lt;=2,"Small",M3921&lt;=5,"Medium",M3921&gt;5,"Large")</f>
        <v>Medium</v>
      </c>
      <c r="O3921" s="50">
        <v>180</v>
      </c>
      <c r="P3921" s="67">
        <f t="shared" si="245"/>
        <v>0.03</v>
      </c>
      <c r="Q3921" s="52">
        <v>5</v>
      </c>
      <c r="R3921" s="52" t="str" cm="1">
        <f t="array" ref="R3921">_xlfn.IFS(ROUND(Q3921,0)=5,"Excellent",ROUND(Q3921,0)=4,"Good",ROUND(Q3921,0)=3,"Ok",ROUND(Q3921,0)&lt;3,"Bad")</f>
        <v>Excellent</v>
      </c>
      <c r="S3921">
        <v>17</v>
      </c>
      <c r="T3921" t="str">
        <f t="shared" si="246"/>
        <v>No</v>
      </c>
      <c r="U3921" s="65">
        <v>43506</v>
      </c>
      <c r="V3921" s="65">
        <v>44045</v>
      </c>
      <c r="W3921">
        <v>16</v>
      </c>
      <c r="X3921" t="str">
        <f t="shared" si="247"/>
        <v>Active</v>
      </c>
      <c r="Y3921" t="s">
        <v>15615</v>
      </c>
    </row>
    <row r="3922" spans="1:25" x14ac:dyDescent="0.25">
      <c r="A3922">
        <v>3921</v>
      </c>
      <c r="B3922" t="s">
        <v>2801</v>
      </c>
      <c r="C3922">
        <v>3611</v>
      </c>
      <c r="D3922" t="str">
        <f>VLOOKUP($C3922,Hosts!$A:$O,10,0)</f>
        <v>New York</v>
      </c>
      <c r="E3922" s="67">
        <f>INDEX(Hosts!$A:$O,MATCH(Places!$C3922,Hosts!$A:$A,0),MATCH(Places!E$1,Hosts!$1:$1,0))</f>
        <v>1</v>
      </c>
      <c r="F3922" s="67">
        <f>INDEX(Hosts!$A:$O,MATCH(Places!$C3922,Hosts!$A:$A,0),MATCH(Places!F$1,Hosts!$1:$1,0))</f>
        <v>1</v>
      </c>
      <c r="G3922" s="67" t="str">
        <f>INDEX(Hosts!$A:$O,MATCH(Places!$C3922,Hosts!$A:$A,0),MATCH(Places!G$1,Hosts!$1:$1,0))</f>
        <v>Yes</v>
      </c>
      <c r="H3922">
        <v>22</v>
      </c>
      <c r="I3922" t="str">
        <f>VLOOKUP($H3922,Neighborhoods!$A:$C,2,0)</f>
        <v>Queens</v>
      </c>
      <c r="J3922" t="str">
        <f>VLOOKUP($H3922,Neighborhoods!$A:$C,3,0)</f>
        <v>Flushing</v>
      </c>
      <c r="K3922" t="s">
        <v>1</v>
      </c>
      <c r="L3922" t="str">
        <f t="shared" si="244"/>
        <v>Yes</v>
      </c>
      <c r="M3922">
        <v>1</v>
      </c>
      <c r="N3922" t="str" cm="1">
        <f t="array" ref="N3922">_xlfn.IFS(M3922&lt;=2,"Small",M3922&lt;=5,"Medium",M3922&gt;5,"Large")</f>
        <v>Small</v>
      </c>
      <c r="O3922" s="50">
        <v>80</v>
      </c>
      <c r="P3922" s="67">
        <f t="shared" si="245"/>
        <v>0.03</v>
      </c>
      <c r="Q3922" s="52">
        <v>4.97</v>
      </c>
      <c r="R3922" s="52" t="str" cm="1">
        <f t="array" ref="R3922">_xlfn.IFS(ROUND(Q3922,0)=5,"Excellent",ROUND(Q3922,0)=4,"Good",ROUND(Q3922,0)=3,"Ok",ROUND(Q3922,0)&lt;3,"Bad")</f>
        <v>Excellent</v>
      </c>
      <c r="S3922">
        <v>36</v>
      </c>
      <c r="T3922" t="str">
        <f t="shared" si="246"/>
        <v>No</v>
      </c>
      <c r="U3922" s="65">
        <v>43324</v>
      </c>
      <c r="V3922" s="65">
        <v>44017</v>
      </c>
      <c r="W3922">
        <v>361</v>
      </c>
      <c r="X3922" t="str">
        <f t="shared" si="247"/>
        <v>Active</v>
      </c>
      <c r="Y3922" t="s">
        <v>15615</v>
      </c>
    </row>
    <row r="3923" spans="1:25" x14ac:dyDescent="0.25">
      <c r="A3923">
        <v>3922</v>
      </c>
      <c r="B3923" t="s">
        <v>14190</v>
      </c>
      <c r="C3923">
        <v>2059</v>
      </c>
      <c r="D3923" t="str">
        <f>VLOOKUP($C3923,Hosts!$A:$O,10,0)</f>
        <v>New York</v>
      </c>
      <c r="E3923" s="67">
        <f>INDEX(Hosts!$A:$O,MATCH(Places!$C3923,Hosts!$A:$A,0),MATCH(Places!E$1,Hosts!$1:$1,0))</f>
        <v>1</v>
      </c>
      <c r="F3923" s="67">
        <f>INDEX(Hosts!$A:$O,MATCH(Places!$C3923,Hosts!$A:$A,0),MATCH(Places!F$1,Hosts!$1:$1,0))</f>
        <v>0.93</v>
      </c>
      <c r="G3923" s="67" t="str">
        <f>INDEX(Hosts!$A:$O,MATCH(Places!$C3923,Hosts!$A:$A,0),MATCH(Places!G$1,Hosts!$1:$1,0))</f>
        <v>Yes</v>
      </c>
      <c r="H3923">
        <v>19</v>
      </c>
      <c r="I3923" t="str">
        <f>VLOOKUP($H3923,Neighborhoods!$A:$C,2,0)</f>
        <v>Manhattan</v>
      </c>
      <c r="J3923" t="str">
        <f>VLOOKUP($H3923,Neighborhoods!$A:$C,3,0)</f>
        <v>Upper East Side</v>
      </c>
      <c r="K3923" t="s">
        <v>11822</v>
      </c>
      <c r="L3923" t="str">
        <f t="shared" si="244"/>
        <v>No</v>
      </c>
      <c r="M3923">
        <v>4</v>
      </c>
      <c r="N3923" t="str" cm="1">
        <f t="array" ref="N3923">_xlfn.IFS(M3923&lt;=2,"Small",M3923&lt;=5,"Medium",M3923&gt;5,"Large")</f>
        <v>Medium</v>
      </c>
      <c r="O3923" s="50">
        <v>120</v>
      </c>
      <c r="P3923" s="67">
        <f t="shared" si="245"/>
        <v>0.03</v>
      </c>
      <c r="Q3923" s="52">
        <v>4</v>
      </c>
      <c r="R3923" s="52" t="str" cm="1">
        <f t="array" ref="R3923">_xlfn.IFS(ROUND(Q3923,0)=5,"Excellent",ROUND(Q3923,0)=4,"Good",ROUND(Q3923,0)=3,"Ok",ROUND(Q3923,0)&lt;3,"Bad")</f>
        <v>Good</v>
      </c>
      <c r="S3923">
        <v>4</v>
      </c>
      <c r="T3923" t="str">
        <f t="shared" si="246"/>
        <v>No</v>
      </c>
      <c r="U3923" s="65">
        <v>43367</v>
      </c>
      <c r="V3923" s="65">
        <v>43597</v>
      </c>
      <c r="W3923">
        <v>335</v>
      </c>
      <c r="X3923" t="str">
        <f t="shared" si="247"/>
        <v>Active</v>
      </c>
      <c r="Y3923" t="s">
        <v>15615</v>
      </c>
    </row>
    <row r="3924" spans="1:25" x14ac:dyDescent="0.25">
      <c r="A3924">
        <v>3923</v>
      </c>
      <c r="B3924" t="s">
        <v>2802</v>
      </c>
      <c r="C3924">
        <v>194</v>
      </c>
      <c r="D3924" t="str">
        <f>VLOOKUP($C3924,Hosts!$A:$O,10,0)</f>
        <v>New York</v>
      </c>
      <c r="E3924" s="67">
        <f>INDEX(Hosts!$A:$O,MATCH(Places!$C3924,Hosts!$A:$A,0),MATCH(Places!E$1,Hosts!$1:$1,0))</f>
        <v>1</v>
      </c>
      <c r="F3924" s="67">
        <f>INDEX(Hosts!$A:$O,MATCH(Places!$C3924,Hosts!$A:$A,0),MATCH(Places!F$1,Hosts!$1:$1,0))</f>
        <v>0.95</v>
      </c>
      <c r="G3924" s="67" t="str">
        <f>INDEX(Hosts!$A:$O,MATCH(Places!$C3924,Hosts!$A:$A,0),MATCH(Places!G$1,Hosts!$1:$1,0))</f>
        <v>Yes</v>
      </c>
      <c r="H3924">
        <v>12</v>
      </c>
      <c r="I3924" t="str">
        <f>VLOOKUP($H3924,Neighborhoods!$A:$C,2,0)</f>
        <v>Brooklyn</v>
      </c>
      <c r="J3924" t="str">
        <f>VLOOKUP($H3924,Neighborhoods!$A:$C,3,0)</f>
        <v>Williamsburg</v>
      </c>
      <c r="K3924" t="s">
        <v>11822</v>
      </c>
      <c r="L3924" t="str">
        <f t="shared" si="244"/>
        <v>No</v>
      </c>
      <c r="M3924">
        <v>2</v>
      </c>
      <c r="N3924" t="str" cm="1">
        <f t="array" ref="N3924">_xlfn.IFS(M3924&lt;=2,"Small",M3924&lt;=5,"Medium",M3924&gt;5,"Large")</f>
        <v>Small</v>
      </c>
      <c r="O3924" s="50">
        <v>180</v>
      </c>
      <c r="P3924" s="67">
        <f t="shared" si="245"/>
        <v>0.03</v>
      </c>
      <c r="Q3924" s="52">
        <v>4.92</v>
      </c>
      <c r="R3924" s="52" t="str" cm="1">
        <f t="array" ref="R3924">_xlfn.IFS(ROUND(Q3924,0)=5,"Excellent",ROUND(Q3924,0)=4,"Good",ROUND(Q3924,0)=3,"Ok",ROUND(Q3924,0)&lt;3,"Bad")</f>
        <v>Excellent</v>
      </c>
      <c r="S3924">
        <v>37</v>
      </c>
      <c r="T3924" t="str">
        <f t="shared" si="246"/>
        <v>No</v>
      </c>
      <c r="U3924" s="65">
        <v>43321</v>
      </c>
      <c r="V3924" s="65">
        <v>43904</v>
      </c>
      <c r="W3924">
        <v>145</v>
      </c>
      <c r="X3924" t="str">
        <f t="shared" si="247"/>
        <v>Active</v>
      </c>
      <c r="Y3924" t="s">
        <v>15615</v>
      </c>
    </row>
    <row r="3925" spans="1:25" x14ac:dyDescent="0.25">
      <c r="A3925">
        <v>3924</v>
      </c>
      <c r="B3925" t="s">
        <v>14838</v>
      </c>
      <c r="C3925">
        <v>2801</v>
      </c>
      <c r="D3925" t="str">
        <f>VLOOKUP($C3925,Hosts!$A:$O,10,0)</f>
        <v>New York</v>
      </c>
      <c r="E3925" s="67">
        <f>INDEX(Hosts!$A:$O,MATCH(Places!$C3925,Hosts!$A:$A,0),MATCH(Places!E$1,Hosts!$1:$1,0))</f>
        <v>1</v>
      </c>
      <c r="F3925" s="67">
        <f>INDEX(Hosts!$A:$O,MATCH(Places!$C3925,Hosts!$A:$A,0),MATCH(Places!F$1,Hosts!$1:$1,0))</f>
        <v>1</v>
      </c>
      <c r="G3925" s="67" t="str">
        <f>INDEX(Hosts!$A:$O,MATCH(Places!$C3925,Hosts!$A:$A,0),MATCH(Places!G$1,Hosts!$1:$1,0))</f>
        <v>Yes</v>
      </c>
      <c r="H3925">
        <v>21</v>
      </c>
      <c r="I3925" t="str">
        <f>VLOOKUP($H3925,Neighborhoods!$A:$C,2,0)</f>
        <v>Queens</v>
      </c>
      <c r="J3925" t="str">
        <f>VLOOKUP($H3925,Neighborhoods!$A:$C,3,0)</f>
        <v>Astoria</v>
      </c>
      <c r="K3925" t="s">
        <v>11822</v>
      </c>
      <c r="L3925" t="str">
        <f t="shared" si="244"/>
        <v>No</v>
      </c>
      <c r="M3925">
        <v>5</v>
      </c>
      <c r="N3925" t="str" cm="1">
        <f t="array" ref="N3925">_xlfn.IFS(M3925&lt;=2,"Small",M3925&lt;=5,"Medium",M3925&gt;5,"Large")</f>
        <v>Medium</v>
      </c>
      <c r="O3925" s="50">
        <v>119</v>
      </c>
      <c r="P3925" s="67">
        <f t="shared" si="245"/>
        <v>0.03</v>
      </c>
      <c r="Q3925" s="52">
        <v>4.8600000000000003</v>
      </c>
      <c r="R3925" s="52" t="str" cm="1">
        <f t="array" ref="R3925">_xlfn.IFS(ROUND(Q3925,0)=5,"Excellent",ROUND(Q3925,0)=4,"Good",ROUND(Q3925,0)=3,"Ok",ROUND(Q3925,0)&lt;3,"Bad")</f>
        <v>Excellent</v>
      </c>
      <c r="S3925">
        <v>7</v>
      </c>
      <c r="T3925" t="str">
        <f t="shared" si="246"/>
        <v>No</v>
      </c>
      <c r="U3925" s="65">
        <v>43364</v>
      </c>
      <c r="V3925" s="65">
        <v>43710</v>
      </c>
      <c r="W3925">
        <v>10</v>
      </c>
      <c r="X3925" t="str">
        <f t="shared" si="247"/>
        <v>Active</v>
      </c>
      <c r="Y3925" t="s">
        <v>15615</v>
      </c>
    </row>
    <row r="3926" spans="1:25" x14ac:dyDescent="0.25">
      <c r="A3926">
        <v>3925</v>
      </c>
      <c r="B3926" t="s">
        <v>2803</v>
      </c>
      <c r="C3926">
        <v>2813</v>
      </c>
      <c r="D3926" t="str">
        <f>VLOOKUP($C3926,Hosts!$A:$O,10,0)</f>
        <v>New York</v>
      </c>
      <c r="E3926" s="67">
        <f>INDEX(Hosts!$A:$O,MATCH(Places!$C3926,Hosts!$A:$A,0),MATCH(Places!E$1,Hosts!$1:$1,0))</f>
        <v>1</v>
      </c>
      <c r="F3926" s="67">
        <f>INDEX(Hosts!$A:$O,MATCH(Places!$C3926,Hosts!$A:$A,0),MATCH(Places!F$1,Hosts!$1:$1,0))</f>
        <v>1</v>
      </c>
      <c r="G3926" s="67" t="str">
        <f>INDEX(Hosts!$A:$O,MATCH(Places!$C3926,Hosts!$A:$A,0),MATCH(Places!G$1,Hosts!$1:$1,0))</f>
        <v>No</v>
      </c>
      <c r="H3926">
        <v>8</v>
      </c>
      <c r="I3926" t="str">
        <f>VLOOKUP($H3926,Neighborhoods!$A:$C,2,0)</f>
        <v>Brooklyn</v>
      </c>
      <c r="J3926" t="str">
        <f>VLOOKUP($H3926,Neighborhoods!$A:$C,3,0)</f>
        <v>Bushwick</v>
      </c>
      <c r="K3926" t="s">
        <v>1</v>
      </c>
      <c r="L3926" t="str">
        <f t="shared" si="244"/>
        <v>Yes</v>
      </c>
      <c r="M3926">
        <v>1</v>
      </c>
      <c r="N3926" t="str" cm="1">
        <f t="array" ref="N3926">_xlfn.IFS(M3926&lt;=2,"Small",M3926&lt;=5,"Medium",M3926&gt;5,"Large")</f>
        <v>Small</v>
      </c>
      <c r="O3926" s="50">
        <v>59</v>
      </c>
      <c r="P3926" s="67">
        <f t="shared" si="245"/>
        <v>0.03</v>
      </c>
      <c r="Q3926" s="52">
        <v>5</v>
      </c>
      <c r="R3926" s="52" t="str" cm="1">
        <f t="array" ref="R3926">_xlfn.IFS(ROUND(Q3926,0)=5,"Excellent",ROUND(Q3926,0)=4,"Good",ROUND(Q3926,0)=3,"Ok",ROUND(Q3926,0)&lt;3,"Bad")</f>
        <v>Excellent</v>
      </c>
      <c r="S3926">
        <v>26</v>
      </c>
      <c r="T3926" t="str">
        <f t="shared" si="246"/>
        <v>No</v>
      </c>
      <c r="U3926" s="65">
        <v>43329</v>
      </c>
      <c r="V3926" s="65">
        <v>43634</v>
      </c>
      <c r="W3926">
        <v>0</v>
      </c>
      <c r="X3926" t="str">
        <f t="shared" si="247"/>
        <v>Inactive</v>
      </c>
      <c r="Y3926" t="s">
        <v>15616</v>
      </c>
    </row>
    <row r="3927" spans="1:25" x14ac:dyDescent="0.25">
      <c r="A3927">
        <v>3926</v>
      </c>
      <c r="B3927" t="s">
        <v>13732</v>
      </c>
      <c r="C3927">
        <v>3623</v>
      </c>
      <c r="D3927" t="str">
        <f>VLOOKUP($C3927,Hosts!$A:$O,10,0)</f>
        <v>New York</v>
      </c>
      <c r="E3927" s="67">
        <f>INDEX(Hosts!$A:$O,MATCH(Places!$C3927,Hosts!$A:$A,0),MATCH(Places!E$1,Hosts!$1:$1,0))</f>
        <v>1</v>
      </c>
      <c r="F3927" s="67">
        <f>INDEX(Hosts!$A:$O,MATCH(Places!$C3927,Hosts!$A:$A,0),MATCH(Places!F$1,Hosts!$1:$1,0))</f>
        <v>0.5</v>
      </c>
      <c r="G3927" s="67" t="str">
        <f>INDEX(Hosts!$A:$O,MATCH(Places!$C3927,Hosts!$A:$A,0),MATCH(Places!G$1,Hosts!$1:$1,0))</f>
        <v>No</v>
      </c>
      <c r="H3927">
        <v>16</v>
      </c>
      <c r="I3927" t="str">
        <f>VLOOKUP($H3927,Neighborhoods!$A:$C,2,0)</f>
        <v>Manhattan</v>
      </c>
      <c r="J3927" t="str">
        <f>VLOOKUP($H3927,Neighborhoods!$A:$C,3,0)</f>
        <v>Harlem</v>
      </c>
      <c r="K3927" t="s">
        <v>11822</v>
      </c>
      <c r="L3927" t="str">
        <f t="shared" si="244"/>
        <v>No</v>
      </c>
      <c r="M3927">
        <v>2</v>
      </c>
      <c r="N3927" t="str" cm="1">
        <f t="array" ref="N3927">_xlfn.IFS(M3927&lt;=2,"Small",M3927&lt;=5,"Medium",M3927&gt;5,"Large")</f>
        <v>Small</v>
      </c>
      <c r="O3927" s="50">
        <v>120</v>
      </c>
      <c r="P3927" s="67">
        <f t="shared" si="245"/>
        <v>0.03</v>
      </c>
      <c r="Q3927" s="52">
        <v>4.62</v>
      </c>
      <c r="R3927" s="52" t="str" cm="1">
        <f t="array" ref="R3927">_xlfn.IFS(ROUND(Q3927,0)=5,"Excellent",ROUND(Q3927,0)=4,"Good",ROUND(Q3927,0)=3,"Ok",ROUND(Q3927,0)&lt;3,"Bad")</f>
        <v>Excellent</v>
      </c>
      <c r="S3927">
        <v>13</v>
      </c>
      <c r="T3927" t="str">
        <f t="shared" si="246"/>
        <v>No</v>
      </c>
      <c r="U3927" s="65">
        <v>43395</v>
      </c>
      <c r="V3927" s="65">
        <v>43746</v>
      </c>
      <c r="W3927">
        <v>89</v>
      </c>
      <c r="X3927" t="str">
        <f t="shared" si="247"/>
        <v>Active</v>
      </c>
      <c r="Y3927" t="s">
        <v>15615</v>
      </c>
    </row>
    <row r="3928" spans="1:25" x14ac:dyDescent="0.25">
      <c r="A3928">
        <v>3927</v>
      </c>
      <c r="B3928" t="s">
        <v>2804</v>
      </c>
      <c r="C3928">
        <v>2108</v>
      </c>
      <c r="D3928" t="str">
        <f>VLOOKUP($C3928,Hosts!$A:$O,10,0)</f>
        <v>New York</v>
      </c>
      <c r="E3928" s="67">
        <f>INDEX(Hosts!$A:$O,MATCH(Places!$C3928,Hosts!$A:$A,0),MATCH(Places!E$1,Hosts!$1:$1,0))</f>
        <v>1</v>
      </c>
      <c r="F3928" s="67">
        <f>INDEX(Hosts!$A:$O,MATCH(Places!$C3928,Hosts!$A:$A,0),MATCH(Places!F$1,Hosts!$1:$1,0))</f>
        <v>0.83</v>
      </c>
      <c r="G3928" s="67" t="str">
        <f>INDEX(Hosts!$A:$O,MATCH(Places!$C3928,Hosts!$A:$A,0),MATCH(Places!G$1,Hosts!$1:$1,0))</f>
        <v>Yes</v>
      </c>
      <c r="H3928">
        <v>15</v>
      </c>
      <c r="I3928" t="str">
        <f>VLOOKUP($H3928,Neighborhoods!$A:$C,2,0)</f>
        <v>Manhattan</v>
      </c>
      <c r="J3928" t="str">
        <f>VLOOKUP($H3928,Neighborhoods!$A:$C,3,0)</f>
        <v>East Village</v>
      </c>
      <c r="K3928" t="s">
        <v>11822</v>
      </c>
      <c r="L3928" t="str">
        <f t="shared" si="244"/>
        <v>No</v>
      </c>
      <c r="M3928">
        <v>3</v>
      </c>
      <c r="N3928" t="str" cm="1">
        <f t="array" ref="N3928">_xlfn.IFS(M3928&lt;=2,"Small",M3928&lt;=5,"Medium",M3928&gt;5,"Large")</f>
        <v>Medium</v>
      </c>
      <c r="O3928" s="50">
        <v>140</v>
      </c>
      <c r="P3928" s="67">
        <f t="shared" si="245"/>
        <v>0.03</v>
      </c>
      <c r="Q3928" s="52">
        <v>4.8</v>
      </c>
      <c r="R3928" s="52" t="str" cm="1">
        <f t="array" ref="R3928">_xlfn.IFS(ROUND(Q3928,0)=5,"Excellent",ROUND(Q3928,0)=4,"Good",ROUND(Q3928,0)=3,"Ok",ROUND(Q3928,0)&lt;3,"Bad")</f>
        <v>Excellent</v>
      </c>
      <c r="S3928">
        <v>30</v>
      </c>
      <c r="T3928" t="str">
        <f t="shared" si="246"/>
        <v>No</v>
      </c>
      <c r="U3928" s="65">
        <v>43331</v>
      </c>
      <c r="V3928" s="65">
        <v>44017</v>
      </c>
      <c r="W3928">
        <v>0</v>
      </c>
      <c r="X3928" t="str">
        <f t="shared" si="247"/>
        <v>Inactive</v>
      </c>
      <c r="Y3928" t="s">
        <v>15615</v>
      </c>
    </row>
    <row r="3929" spans="1:25" x14ac:dyDescent="0.25">
      <c r="A3929">
        <v>3928</v>
      </c>
      <c r="B3929" t="s">
        <v>13303</v>
      </c>
      <c r="C3929">
        <v>1070</v>
      </c>
      <c r="D3929" t="str">
        <f>VLOOKUP($C3929,Hosts!$A:$O,10,0)</f>
        <v>New York</v>
      </c>
      <c r="E3929" s="67">
        <f>INDEX(Hosts!$A:$O,MATCH(Places!$C3929,Hosts!$A:$A,0),MATCH(Places!E$1,Hosts!$1:$1,0))</f>
        <v>1</v>
      </c>
      <c r="F3929" s="67">
        <f>INDEX(Hosts!$A:$O,MATCH(Places!$C3929,Hosts!$A:$A,0),MATCH(Places!F$1,Hosts!$1:$1,0))</f>
        <v>0.98</v>
      </c>
      <c r="G3929" s="67" t="str">
        <f>INDEX(Hosts!$A:$O,MATCH(Places!$C3929,Hosts!$A:$A,0),MATCH(Places!G$1,Hosts!$1:$1,0))</f>
        <v>Yes</v>
      </c>
      <c r="H3929">
        <v>20</v>
      </c>
      <c r="I3929" t="str">
        <f>VLOOKUP($H3929,Neighborhoods!$A:$C,2,0)</f>
        <v>Manhattan</v>
      </c>
      <c r="J3929" t="str">
        <f>VLOOKUP($H3929,Neighborhoods!$A:$C,3,0)</f>
        <v>Upper West Side</v>
      </c>
      <c r="K3929" t="s">
        <v>11822</v>
      </c>
      <c r="L3929" t="str">
        <f t="shared" si="244"/>
        <v>No</v>
      </c>
      <c r="M3929">
        <v>3</v>
      </c>
      <c r="N3929" t="str" cm="1">
        <f t="array" ref="N3929">_xlfn.IFS(M3929&lt;=2,"Small",M3929&lt;=5,"Medium",M3929&gt;5,"Large")</f>
        <v>Medium</v>
      </c>
      <c r="O3929" s="50">
        <v>99</v>
      </c>
      <c r="P3929" s="67">
        <f t="shared" si="245"/>
        <v>0.03</v>
      </c>
      <c r="Q3929" s="52">
        <v>4.99</v>
      </c>
      <c r="R3929" s="52" t="str" cm="1">
        <f t="array" ref="R3929">_xlfn.IFS(ROUND(Q3929,0)=5,"Excellent",ROUND(Q3929,0)=4,"Good",ROUND(Q3929,0)=3,"Ok",ROUND(Q3929,0)&lt;3,"Bad")</f>
        <v>Excellent</v>
      </c>
      <c r="S3929">
        <v>95</v>
      </c>
      <c r="T3929" t="str">
        <f t="shared" si="246"/>
        <v>No</v>
      </c>
      <c r="U3929" s="65">
        <v>43340</v>
      </c>
      <c r="V3929" s="65">
        <v>44054</v>
      </c>
      <c r="W3929">
        <v>1</v>
      </c>
      <c r="X3929" t="str">
        <f t="shared" si="247"/>
        <v>Active</v>
      </c>
      <c r="Y3929" t="s">
        <v>15615</v>
      </c>
    </row>
    <row r="3930" spans="1:25" x14ac:dyDescent="0.25">
      <c r="A3930">
        <v>3929</v>
      </c>
      <c r="B3930" t="s">
        <v>2805</v>
      </c>
      <c r="C3930">
        <v>1614</v>
      </c>
      <c r="D3930" t="str">
        <f>VLOOKUP($C3930,Hosts!$A:$O,10,0)</f>
        <v>New York</v>
      </c>
      <c r="E3930" s="67">
        <f>INDEX(Hosts!$A:$O,MATCH(Places!$C3930,Hosts!$A:$A,0),MATCH(Places!E$1,Hosts!$1:$1,0))</f>
        <v>1</v>
      </c>
      <c r="F3930" s="67">
        <f>INDEX(Hosts!$A:$O,MATCH(Places!$C3930,Hosts!$A:$A,0),MATCH(Places!F$1,Hosts!$1:$1,0))</f>
        <v>0.99</v>
      </c>
      <c r="G3930" s="67" t="str">
        <f>INDEX(Hosts!$A:$O,MATCH(Places!$C3930,Hosts!$A:$A,0),MATCH(Places!G$1,Hosts!$1:$1,0))</f>
        <v>Yes</v>
      </c>
      <c r="H3930">
        <v>7</v>
      </c>
      <c r="I3930" t="str">
        <f>VLOOKUP($H3930,Neighborhoods!$A:$C,2,0)</f>
        <v>Brooklyn</v>
      </c>
      <c r="J3930" t="str">
        <f>VLOOKUP($H3930,Neighborhoods!$A:$C,3,0)</f>
        <v>Bedford-Stuyvesant</v>
      </c>
      <c r="K3930" t="s">
        <v>11822</v>
      </c>
      <c r="L3930" t="str">
        <f t="shared" si="244"/>
        <v>No</v>
      </c>
      <c r="M3930">
        <v>2</v>
      </c>
      <c r="N3930" t="str" cm="1">
        <f t="array" ref="N3930">_xlfn.IFS(M3930&lt;=2,"Small",M3930&lt;=5,"Medium",M3930&gt;5,"Large")</f>
        <v>Small</v>
      </c>
      <c r="O3930" s="50">
        <v>125</v>
      </c>
      <c r="P3930" s="67">
        <f t="shared" si="245"/>
        <v>0.03</v>
      </c>
      <c r="Q3930" s="52">
        <v>4.93</v>
      </c>
      <c r="R3930" s="52" t="str" cm="1">
        <f t="array" ref="R3930">_xlfn.IFS(ROUND(Q3930,0)=5,"Excellent",ROUND(Q3930,0)=4,"Good",ROUND(Q3930,0)=3,"Ok",ROUND(Q3930,0)&lt;3,"Bad")</f>
        <v>Excellent</v>
      </c>
      <c r="S3930">
        <v>27</v>
      </c>
      <c r="T3930" t="str">
        <f t="shared" si="246"/>
        <v>No</v>
      </c>
      <c r="U3930" s="65">
        <v>43346</v>
      </c>
      <c r="V3930" s="65">
        <v>44052</v>
      </c>
      <c r="W3930">
        <v>142</v>
      </c>
      <c r="X3930" t="str">
        <f t="shared" si="247"/>
        <v>Active</v>
      </c>
      <c r="Y3930" t="s">
        <v>15615</v>
      </c>
    </row>
    <row r="3931" spans="1:25" x14ac:dyDescent="0.25">
      <c r="A3931">
        <v>3930</v>
      </c>
      <c r="B3931" t="s">
        <v>2806</v>
      </c>
      <c r="C3931">
        <v>2958</v>
      </c>
      <c r="D3931" t="str">
        <f>VLOOKUP($C3931,Hosts!$A:$O,10,0)</f>
        <v>New York</v>
      </c>
      <c r="E3931" s="67">
        <f>INDEX(Hosts!$A:$O,MATCH(Places!$C3931,Hosts!$A:$A,0),MATCH(Places!E$1,Hosts!$1:$1,0))</f>
        <v>0.92</v>
      </c>
      <c r="F3931" s="67">
        <f>INDEX(Hosts!$A:$O,MATCH(Places!$C3931,Hosts!$A:$A,0),MATCH(Places!F$1,Hosts!$1:$1,0))</f>
        <v>0.9</v>
      </c>
      <c r="G3931" s="67" t="str">
        <f>INDEX(Hosts!$A:$O,MATCH(Places!$C3931,Hosts!$A:$A,0),MATCH(Places!G$1,Hosts!$1:$1,0))</f>
        <v>Yes</v>
      </c>
      <c r="H3931">
        <v>11</v>
      </c>
      <c r="I3931" t="str">
        <f>VLOOKUP($H3931,Neighborhoods!$A:$C,2,0)</f>
        <v>Brooklyn</v>
      </c>
      <c r="J3931" t="str">
        <f>VLOOKUP($H3931,Neighborhoods!$A:$C,3,0)</f>
        <v>Greenpoint</v>
      </c>
      <c r="K3931" t="s">
        <v>11822</v>
      </c>
      <c r="L3931" t="str">
        <f t="shared" si="244"/>
        <v>No</v>
      </c>
      <c r="M3931">
        <v>6</v>
      </c>
      <c r="N3931" t="str" cm="1">
        <f t="array" ref="N3931">_xlfn.IFS(M3931&lt;=2,"Small",M3931&lt;=5,"Medium",M3931&gt;5,"Large")</f>
        <v>Large</v>
      </c>
      <c r="O3931" s="50">
        <v>231</v>
      </c>
      <c r="P3931" s="67">
        <f t="shared" si="245"/>
        <v>0.04</v>
      </c>
      <c r="Q3931" s="52">
        <v>5</v>
      </c>
      <c r="R3931" s="52" t="str" cm="1">
        <f t="array" ref="R3931">_xlfn.IFS(ROUND(Q3931,0)=5,"Excellent",ROUND(Q3931,0)=4,"Good",ROUND(Q3931,0)=3,"Ok",ROUND(Q3931,0)&lt;3,"Bad")</f>
        <v>Excellent</v>
      </c>
      <c r="S3931">
        <v>7</v>
      </c>
      <c r="T3931" t="str">
        <f t="shared" si="246"/>
        <v>No</v>
      </c>
      <c r="U3931" s="65">
        <v>43527</v>
      </c>
      <c r="V3931" s="65">
        <v>43833</v>
      </c>
      <c r="W3931">
        <v>179</v>
      </c>
      <c r="X3931" t="str">
        <f t="shared" si="247"/>
        <v>Active</v>
      </c>
      <c r="Y3931" t="s">
        <v>15616</v>
      </c>
    </row>
    <row r="3932" spans="1:25" x14ac:dyDescent="0.25">
      <c r="A3932">
        <v>3931</v>
      </c>
      <c r="B3932" t="s">
        <v>2807</v>
      </c>
      <c r="C3932">
        <v>1917</v>
      </c>
      <c r="D3932" t="str">
        <f>VLOOKUP($C3932,Hosts!$A:$O,10,0)</f>
        <v>New York</v>
      </c>
      <c r="E3932" s="67">
        <f>INDEX(Hosts!$A:$O,MATCH(Places!$C3932,Hosts!$A:$A,0),MATCH(Places!E$1,Hosts!$1:$1,0))</f>
        <v>0</v>
      </c>
      <c r="F3932" s="67">
        <f>INDEX(Hosts!$A:$O,MATCH(Places!$C3932,Hosts!$A:$A,0),MATCH(Places!F$1,Hosts!$1:$1,0))</f>
        <v>0.75</v>
      </c>
      <c r="G3932" s="67" t="str">
        <f>INDEX(Hosts!$A:$O,MATCH(Places!$C3932,Hosts!$A:$A,0),MATCH(Places!G$1,Hosts!$1:$1,0))</f>
        <v>No</v>
      </c>
      <c r="H3932">
        <v>15</v>
      </c>
      <c r="I3932" t="str">
        <f>VLOOKUP($H3932,Neighborhoods!$A:$C,2,0)</f>
        <v>Manhattan</v>
      </c>
      <c r="J3932" t="str">
        <f>VLOOKUP($H3932,Neighborhoods!$A:$C,3,0)</f>
        <v>East Village</v>
      </c>
      <c r="K3932" t="s">
        <v>11822</v>
      </c>
      <c r="L3932" t="str">
        <f t="shared" si="244"/>
        <v>No</v>
      </c>
      <c r="M3932">
        <v>3</v>
      </c>
      <c r="N3932" t="str" cm="1">
        <f t="array" ref="N3932">_xlfn.IFS(M3932&lt;=2,"Small",M3932&lt;=5,"Medium",M3932&gt;5,"Large")</f>
        <v>Medium</v>
      </c>
      <c r="O3932" s="50">
        <v>225</v>
      </c>
      <c r="P3932" s="67">
        <f t="shared" si="245"/>
        <v>0.04</v>
      </c>
      <c r="Q3932" s="52">
        <v>4.8899999999999997</v>
      </c>
      <c r="R3932" s="52" t="str" cm="1">
        <f t="array" ref="R3932">_xlfn.IFS(ROUND(Q3932,0)=5,"Excellent",ROUND(Q3932,0)=4,"Good",ROUND(Q3932,0)=3,"Ok",ROUND(Q3932,0)&lt;3,"Bad")</f>
        <v>Excellent</v>
      </c>
      <c r="S3932">
        <v>9</v>
      </c>
      <c r="T3932" t="str">
        <f t="shared" si="246"/>
        <v>No</v>
      </c>
      <c r="U3932" s="65">
        <v>43338</v>
      </c>
      <c r="V3932" s="65">
        <v>43772</v>
      </c>
      <c r="W3932">
        <v>46</v>
      </c>
      <c r="X3932" t="str">
        <f t="shared" si="247"/>
        <v>Active</v>
      </c>
      <c r="Y3932" t="s">
        <v>15616</v>
      </c>
    </row>
    <row r="3933" spans="1:25" x14ac:dyDescent="0.25">
      <c r="A3933">
        <v>3932</v>
      </c>
      <c r="B3933" t="s">
        <v>2808</v>
      </c>
      <c r="C3933">
        <v>3611</v>
      </c>
      <c r="D3933" t="str">
        <f>VLOOKUP($C3933,Hosts!$A:$O,10,0)</f>
        <v>New York</v>
      </c>
      <c r="E3933" s="67">
        <f>INDEX(Hosts!$A:$O,MATCH(Places!$C3933,Hosts!$A:$A,0),MATCH(Places!E$1,Hosts!$1:$1,0))</f>
        <v>1</v>
      </c>
      <c r="F3933" s="67">
        <f>INDEX(Hosts!$A:$O,MATCH(Places!$C3933,Hosts!$A:$A,0),MATCH(Places!F$1,Hosts!$1:$1,0))</f>
        <v>1</v>
      </c>
      <c r="G3933" s="67" t="str">
        <f>INDEX(Hosts!$A:$O,MATCH(Places!$C3933,Hosts!$A:$A,0),MATCH(Places!G$1,Hosts!$1:$1,0))</f>
        <v>Yes</v>
      </c>
      <c r="H3933">
        <v>22</v>
      </c>
      <c r="I3933" t="str">
        <f>VLOOKUP($H3933,Neighborhoods!$A:$C,2,0)</f>
        <v>Queens</v>
      </c>
      <c r="J3933" t="str">
        <f>VLOOKUP($H3933,Neighborhoods!$A:$C,3,0)</f>
        <v>Flushing</v>
      </c>
      <c r="K3933" t="s">
        <v>1</v>
      </c>
      <c r="L3933" t="str">
        <f t="shared" si="244"/>
        <v>Yes</v>
      </c>
      <c r="M3933">
        <v>1</v>
      </c>
      <c r="N3933" t="str" cm="1">
        <f t="array" ref="N3933">_xlfn.IFS(M3933&lt;=2,"Small",M3933&lt;=5,"Medium",M3933&gt;5,"Large")</f>
        <v>Small</v>
      </c>
      <c r="O3933" s="50">
        <v>80</v>
      </c>
      <c r="P3933" s="67">
        <f t="shared" si="245"/>
        <v>0.03</v>
      </c>
      <c r="Q3933" s="52">
        <v>4.97</v>
      </c>
      <c r="R3933" s="52" t="str" cm="1">
        <f t="array" ref="R3933">_xlfn.IFS(ROUND(Q3933,0)=5,"Excellent",ROUND(Q3933,0)=4,"Good",ROUND(Q3933,0)=3,"Ok",ROUND(Q3933,0)&lt;3,"Bad")</f>
        <v>Excellent</v>
      </c>
      <c r="S3933">
        <v>38</v>
      </c>
      <c r="T3933" t="str">
        <f t="shared" si="246"/>
        <v>No</v>
      </c>
      <c r="U3933" s="65">
        <v>43332</v>
      </c>
      <c r="V3933" s="65">
        <v>43815</v>
      </c>
      <c r="W3933">
        <v>365</v>
      </c>
      <c r="X3933" t="str">
        <f t="shared" si="247"/>
        <v>Active</v>
      </c>
      <c r="Y3933" t="s">
        <v>15615</v>
      </c>
    </row>
    <row r="3934" spans="1:25" x14ac:dyDescent="0.25">
      <c r="A3934">
        <v>3933</v>
      </c>
      <c r="B3934" t="s">
        <v>2809</v>
      </c>
      <c r="C3934">
        <v>3611</v>
      </c>
      <c r="D3934" t="str">
        <f>VLOOKUP($C3934,Hosts!$A:$O,10,0)</f>
        <v>New York</v>
      </c>
      <c r="E3934" s="67">
        <f>INDEX(Hosts!$A:$O,MATCH(Places!$C3934,Hosts!$A:$A,0),MATCH(Places!E$1,Hosts!$1:$1,0))</f>
        <v>1</v>
      </c>
      <c r="F3934" s="67">
        <f>INDEX(Hosts!$A:$O,MATCH(Places!$C3934,Hosts!$A:$A,0),MATCH(Places!F$1,Hosts!$1:$1,0))</f>
        <v>1</v>
      </c>
      <c r="G3934" s="67" t="str">
        <f>INDEX(Hosts!$A:$O,MATCH(Places!$C3934,Hosts!$A:$A,0),MATCH(Places!G$1,Hosts!$1:$1,0))</f>
        <v>Yes</v>
      </c>
      <c r="H3934">
        <v>22</v>
      </c>
      <c r="I3934" t="str">
        <f>VLOOKUP($H3934,Neighborhoods!$A:$C,2,0)</f>
        <v>Queens</v>
      </c>
      <c r="J3934" t="str">
        <f>VLOOKUP($H3934,Neighborhoods!$A:$C,3,0)</f>
        <v>Flushing</v>
      </c>
      <c r="K3934" t="s">
        <v>1</v>
      </c>
      <c r="L3934" t="str">
        <f t="shared" si="244"/>
        <v>Yes</v>
      </c>
      <c r="M3934">
        <v>2</v>
      </c>
      <c r="N3934" t="str" cm="1">
        <f t="array" ref="N3934">_xlfn.IFS(M3934&lt;=2,"Small",M3934&lt;=5,"Medium",M3934&gt;5,"Large")</f>
        <v>Small</v>
      </c>
      <c r="O3934" s="50">
        <v>89</v>
      </c>
      <c r="P3934" s="67">
        <f t="shared" si="245"/>
        <v>0.03</v>
      </c>
      <c r="Q3934" s="52">
        <v>4.99</v>
      </c>
      <c r="R3934" s="52" t="str" cm="1">
        <f t="array" ref="R3934">_xlfn.IFS(ROUND(Q3934,0)=5,"Excellent",ROUND(Q3934,0)=4,"Good",ROUND(Q3934,0)=3,"Ok",ROUND(Q3934,0)&lt;3,"Bad")</f>
        <v>Excellent</v>
      </c>
      <c r="S3934">
        <v>69</v>
      </c>
      <c r="T3934" t="str">
        <f t="shared" si="246"/>
        <v>No</v>
      </c>
      <c r="U3934" s="65">
        <v>43325</v>
      </c>
      <c r="V3934" s="65">
        <v>44038</v>
      </c>
      <c r="W3934">
        <v>365</v>
      </c>
      <c r="X3934" t="str">
        <f t="shared" si="247"/>
        <v>Active</v>
      </c>
      <c r="Y3934" t="s">
        <v>15615</v>
      </c>
    </row>
    <row r="3935" spans="1:25" x14ac:dyDescent="0.25">
      <c r="A3935">
        <v>3934</v>
      </c>
      <c r="B3935" t="s">
        <v>2810</v>
      </c>
      <c r="C3935">
        <v>3624</v>
      </c>
      <c r="D3935" t="str">
        <f>VLOOKUP($C3935,Hosts!$A:$O,10,0)</f>
        <v>New York</v>
      </c>
      <c r="E3935" s="67">
        <f>INDEX(Hosts!$A:$O,MATCH(Places!$C3935,Hosts!$A:$A,0),MATCH(Places!E$1,Hosts!$1:$1,0))</f>
        <v>1</v>
      </c>
      <c r="F3935" s="67">
        <f>INDEX(Hosts!$A:$O,MATCH(Places!$C3935,Hosts!$A:$A,0),MATCH(Places!F$1,Hosts!$1:$1,0))</f>
        <v>0</v>
      </c>
      <c r="G3935" s="67" t="str">
        <f>INDEX(Hosts!$A:$O,MATCH(Places!$C3935,Hosts!$A:$A,0),MATCH(Places!G$1,Hosts!$1:$1,0))</f>
        <v>No</v>
      </c>
      <c r="H3935">
        <v>3</v>
      </c>
      <c r="I3935" t="str">
        <f>VLOOKUP($H3935,Neighborhoods!$A:$C,2,0)</f>
        <v>Bronx</v>
      </c>
      <c r="J3935" t="str">
        <f>VLOOKUP($H3935,Neighborhoods!$A:$C,3,0)</f>
        <v>Longwood</v>
      </c>
      <c r="K3935" t="s">
        <v>1</v>
      </c>
      <c r="L3935" t="str">
        <f t="shared" si="244"/>
        <v>Yes</v>
      </c>
      <c r="M3935">
        <v>1</v>
      </c>
      <c r="N3935" t="str" cm="1">
        <f t="array" ref="N3935">_xlfn.IFS(M3935&lt;=2,"Small",M3935&lt;=5,"Medium",M3935&gt;5,"Large")</f>
        <v>Small</v>
      </c>
      <c r="O3935" s="50">
        <v>65</v>
      </c>
      <c r="P3935" s="67">
        <f t="shared" si="245"/>
        <v>0.03</v>
      </c>
      <c r="Q3935" s="52">
        <v>5</v>
      </c>
      <c r="R3935" s="52" t="str" cm="1">
        <f t="array" ref="R3935">_xlfn.IFS(ROUND(Q3935,0)=5,"Excellent",ROUND(Q3935,0)=4,"Good",ROUND(Q3935,0)=3,"Ok",ROUND(Q3935,0)&lt;3,"Bad")</f>
        <v>Excellent</v>
      </c>
      <c r="S3935">
        <v>13</v>
      </c>
      <c r="T3935" t="str">
        <f t="shared" si="246"/>
        <v>No</v>
      </c>
      <c r="U3935" s="65">
        <v>43345</v>
      </c>
      <c r="V3935" s="65">
        <v>43614</v>
      </c>
      <c r="W3935">
        <v>365</v>
      </c>
      <c r="X3935" t="str">
        <f t="shared" si="247"/>
        <v>Active</v>
      </c>
      <c r="Y3935" t="s">
        <v>15616</v>
      </c>
    </row>
    <row r="3936" spans="1:25" x14ac:dyDescent="0.25">
      <c r="A3936">
        <v>3935</v>
      </c>
      <c r="B3936" t="s">
        <v>2811</v>
      </c>
      <c r="C3936">
        <v>3094</v>
      </c>
      <c r="D3936" t="str">
        <f>VLOOKUP($C3936,Hosts!$A:$O,10,0)</f>
        <v>New York</v>
      </c>
      <c r="E3936" s="67">
        <f>INDEX(Hosts!$A:$O,MATCH(Places!$C3936,Hosts!$A:$A,0),MATCH(Places!E$1,Hosts!$1:$1,0))</f>
        <v>1</v>
      </c>
      <c r="F3936" s="67">
        <f>INDEX(Hosts!$A:$O,MATCH(Places!$C3936,Hosts!$A:$A,0),MATCH(Places!F$1,Hosts!$1:$1,0))</f>
        <v>0.97</v>
      </c>
      <c r="G3936" s="67" t="str">
        <f>INDEX(Hosts!$A:$O,MATCH(Places!$C3936,Hosts!$A:$A,0),MATCH(Places!G$1,Hosts!$1:$1,0))</f>
        <v>No</v>
      </c>
      <c r="H3936">
        <v>9</v>
      </c>
      <c r="I3936" t="str">
        <f>VLOOKUP($H3936,Neighborhoods!$A:$C,2,0)</f>
        <v>Brooklyn</v>
      </c>
      <c r="J3936" t="str">
        <f>VLOOKUP($H3936,Neighborhoods!$A:$C,3,0)</f>
        <v>Crown Heights</v>
      </c>
      <c r="K3936" t="s">
        <v>1</v>
      </c>
      <c r="L3936" t="str">
        <f t="shared" si="244"/>
        <v>Yes</v>
      </c>
      <c r="M3936">
        <v>2</v>
      </c>
      <c r="N3936" t="str" cm="1">
        <f t="array" ref="N3936">_xlfn.IFS(M3936&lt;=2,"Small",M3936&lt;=5,"Medium",M3936&gt;5,"Large")</f>
        <v>Small</v>
      </c>
      <c r="O3936" s="50">
        <v>36</v>
      </c>
      <c r="P3936" s="67">
        <f t="shared" si="245"/>
        <v>0.03</v>
      </c>
      <c r="Q3936" s="52">
        <v>4.88</v>
      </c>
      <c r="R3936" s="52" t="str" cm="1">
        <f t="array" ref="R3936">_xlfn.IFS(ROUND(Q3936,0)=5,"Excellent",ROUND(Q3936,0)=4,"Good",ROUND(Q3936,0)=3,"Ok",ROUND(Q3936,0)&lt;3,"Bad")</f>
        <v>Excellent</v>
      </c>
      <c r="S3936">
        <v>107</v>
      </c>
      <c r="T3936" t="str">
        <f t="shared" si="246"/>
        <v>Yes</v>
      </c>
      <c r="U3936" s="65">
        <v>43346</v>
      </c>
      <c r="V3936" s="65">
        <v>43901</v>
      </c>
      <c r="W3936">
        <v>36</v>
      </c>
      <c r="X3936" t="str">
        <f t="shared" si="247"/>
        <v>Active</v>
      </c>
      <c r="Y3936" t="s">
        <v>15615</v>
      </c>
    </row>
    <row r="3937" spans="1:25" x14ac:dyDescent="0.25">
      <c r="A3937">
        <v>3936</v>
      </c>
      <c r="B3937" t="s">
        <v>2812</v>
      </c>
      <c r="C3937">
        <v>3625</v>
      </c>
      <c r="D3937" t="str">
        <f>VLOOKUP($C3937,Hosts!$A:$O,10,0)</f>
        <v>New York</v>
      </c>
      <c r="E3937" s="67">
        <f>INDEX(Hosts!$A:$O,MATCH(Places!$C3937,Hosts!$A:$A,0),MATCH(Places!E$1,Hosts!$1:$1,0))</f>
        <v>1</v>
      </c>
      <c r="F3937" s="67">
        <f>INDEX(Hosts!$A:$O,MATCH(Places!$C3937,Hosts!$A:$A,0),MATCH(Places!F$1,Hosts!$1:$1,0))</f>
        <v>0.96</v>
      </c>
      <c r="G3937" s="67" t="str">
        <f>INDEX(Hosts!$A:$O,MATCH(Places!$C3937,Hosts!$A:$A,0),MATCH(Places!G$1,Hosts!$1:$1,0))</f>
        <v>Yes</v>
      </c>
      <c r="H3937">
        <v>23</v>
      </c>
      <c r="I3937" t="str">
        <f>VLOOKUP($H3937,Neighborhoods!$A:$C,2,0)</f>
        <v>Queens</v>
      </c>
      <c r="J3937" t="str">
        <f>VLOOKUP($H3937,Neighborhoods!$A:$C,3,0)</f>
        <v>Jamaica</v>
      </c>
      <c r="K3937" t="s">
        <v>11822</v>
      </c>
      <c r="L3937" t="str">
        <f t="shared" si="244"/>
        <v>No</v>
      </c>
      <c r="M3937">
        <v>2</v>
      </c>
      <c r="N3937" t="str" cm="1">
        <f t="array" ref="N3937">_xlfn.IFS(M3937&lt;=2,"Small",M3937&lt;=5,"Medium",M3937&gt;5,"Large")</f>
        <v>Small</v>
      </c>
      <c r="O3937" s="50">
        <v>62</v>
      </c>
      <c r="P3937" s="67">
        <f t="shared" si="245"/>
        <v>0.03</v>
      </c>
      <c r="Q3937" s="52">
        <v>4.9000000000000004</v>
      </c>
      <c r="R3937" s="52" t="str" cm="1">
        <f t="array" ref="R3937">_xlfn.IFS(ROUND(Q3937,0)=5,"Excellent",ROUND(Q3937,0)=4,"Good",ROUND(Q3937,0)=3,"Ok",ROUND(Q3937,0)&lt;3,"Bad")</f>
        <v>Excellent</v>
      </c>
      <c r="S3937">
        <v>67</v>
      </c>
      <c r="T3937" t="str">
        <f t="shared" si="246"/>
        <v>No</v>
      </c>
      <c r="U3937" s="65">
        <v>43333</v>
      </c>
      <c r="V3937" s="65">
        <v>43903</v>
      </c>
      <c r="W3937">
        <v>56</v>
      </c>
      <c r="X3937" t="str">
        <f t="shared" si="247"/>
        <v>Active</v>
      </c>
      <c r="Y3937" t="s">
        <v>15616</v>
      </c>
    </row>
    <row r="3938" spans="1:25" x14ac:dyDescent="0.25">
      <c r="A3938">
        <v>3937</v>
      </c>
      <c r="B3938" t="s">
        <v>2813</v>
      </c>
      <c r="C3938">
        <v>3626</v>
      </c>
      <c r="D3938" t="str">
        <f>VLOOKUP($C3938,Hosts!$A:$O,10,0)</f>
        <v>New York</v>
      </c>
      <c r="E3938" s="67">
        <f>INDEX(Hosts!$A:$O,MATCH(Places!$C3938,Hosts!$A:$A,0),MATCH(Places!E$1,Hosts!$1:$1,0))</f>
        <v>1</v>
      </c>
      <c r="F3938" s="67">
        <f>INDEX(Hosts!$A:$O,MATCH(Places!$C3938,Hosts!$A:$A,0),MATCH(Places!F$1,Hosts!$1:$1,0))</f>
        <v>0.98</v>
      </c>
      <c r="G3938" s="67" t="str">
        <f>INDEX(Hosts!$A:$O,MATCH(Places!$C3938,Hosts!$A:$A,0),MATCH(Places!G$1,Hosts!$1:$1,0))</f>
        <v>No</v>
      </c>
      <c r="H3938">
        <v>10</v>
      </c>
      <c r="I3938" t="str">
        <f>VLOOKUP($H3938,Neighborhoods!$A:$C,2,0)</f>
        <v>Brooklyn</v>
      </c>
      <c r="J3938" t="str">
        <f>VLOOKUP($H3938,Neighborhoods!$A:$C,3,0)</f>
        <v>East Flatbush</v>
      </c>
      <c r="K3938" t="s">
        <v>1</v>
      </c>
      <c r="L3938" t="str">
        <f t="shared" si="244"/>
        <v>Yes</v>
      </c>
      <c r="M3938">
        <v>2</v>
      </c>
      <c r="N3938" t="str" cm="1">
        <f t="array" ref="N3938">_xlfn.IFS(M3938&lt;=2,"Small",M3938&lt;=5,"Medium",M3938&gt;5,"Large")</f>
        <v>Small</v>
      </c>
      <c r="O3938" s="50">
        <v>93</v>
      </c>
      <c r="P3938" s="67">
        <f t="shared" si="245"/>
        <v>0.03</v>
      </c>
      <c r="Q3938" s="52">
        <v>4.51</v>
      </c>
      <c r="R3938" s="52" t="str" cm="1">
        <f t="array" ref="R3938">_xlfn.IFS(ROUND(Q3938,0)=5,"Excellent",ROUND(Q3938,0)=4,"Good",ROUND(Q3938,0)=3,"Ok",ROUND(Q3938,0)&lt;3,"Bad")</f>
        <v>Excellent</v>
      </c>
      <c r="S3938">
        <v>105</v>
      </c>
      <c r="T3938" t="str">
        <f t="shared" si="246"/>
        <v>No</v>
      </c>
      <c r="U3938" s="65">
        <v>43326</v>
      </c>
      <c r="V3938" s="65">
        <v>44024</v>
      </c>
      <c r="W3938">
        <v>365</v>
      </c>
      <c r="X3938" t="str">
        <f t="shared" si="247"/>
        <v>Active</v>
      </c>
      <c r="Y3938" t="s">
        <v>15616</v>
      </c>
    </row>
    <row r="3939" spans="1:25" x14ac:dyDescent="0.25">
      <c r="A3939">
        <v>3938</v>
      </c>
      <c r="B3939" t="s">
        <v>2814</v>
      </c>
      <c r="C3939">
        <v>639</v>
      </c>
      <c r="D3939" t="str">
        <f>VLOOKUP($C3939,Hosts!$A:$O,10,0)</f>
        <v>New York</v>
      </c>
      <c r="E3939" s="67">
        <f>INDEX(Hosts!$A:$O,MATCH(Places!$C3939,Hosts!$A:$A,0),MATCH(Places!E$1,Hosts!$1:$1,0))</f>
        <v>1</v>
      </c>
      <c r="F3939" s="67">
        <f>INDEX(Hosts!$A:$O,MATCH(Places!$C3939,Hosts!$A:$A,0),MATCH(Places!F$1,Hosts!$1:$1,0))</f>
        <v>0.7</v>
      </c>
      <c r="G3939" s="67" t="str">
        <f>INDEX(Hosts!$A:$O,MATCH(Places!$C3939,Hosts!$A:$A,0),MATCH(Places!G$1,Hosts!$1:$1,0))</f>
        <v>No</v>
      </c>
      <c r="H3939">
        <v>7</v>
      </c>
      <c r="I3939" t="str">
        <f>VLOOKUP($H3939,Neighborhoods!$A:$C,2,0)</f>
        <v>Brooklyn</v>
      </c>
      <c r="J3939" t="str">
        <f>VLOOKUP($H3939,Neighborhoods!$A:$C,3,0)</f>
        <v>Bedford-Stuyvesant</v>
      </c>
      <c r="K3939" t="s">
        <v>11822</v>
      </c>
      <c r="L3939" t="str">
        <f t="shared" si="244"/>
        <v>No</v>
      </c>
      <c r="M3939">
        <v>5</v>
      </c>
      <c r="N3939" t="str" cm="1">
        <f t="array" ref="N3939">_xlfn.IFS(M3939&lt;=2,"Small",M3939&lt;=5,"Medium",M3939&gt;5,"Large")</f>
        <v>Medium</v>
      </c>
      <c r="O3939" s="50">
        <v>105</v>
      </c>
      <c r="P3939" s="67">
        <f t="shared" si="245"/>
        <v>0.03</v>
      </c>
      <c r="Q3939" s="52">
        <v>4.8600000000000003</v>
      </c>
      <c r="R3939" s="52" t="str" cm="1">
        <f t="array" ref="R3939">_xlfn.IFS(ROUND(Q3939,0)=5,"Excellent",ROUND(Q3939,0)=4,"Good",ROUND(Q3939,0)=3,"Ok",ROUND(Q3939,0)&lt;3,"Bad")</f>
        <v>Excellent</v>
      </c>
      <c r="S3939">
        <v>7</v>
      </c>
      <c r="T3939" t="str">
        <f t="shared" si="246"/>
        <v>No</v>
      </c>
      <c r="U3939" s="65">
        <v>43566</v>
      </c>
      <c r="V3939" s="65">
        <v>43904</v>
      </c>
      <c r="W3939">
        <v>12</v>
      </c>
      <c r="X3939" t="str">
        <f t="shared" si="247"/>
        <v>Active</v>
      </c>
      <c r="Y3939" t="s">
        <v>15615</v>
      </c>
    </row>
    <row r="3940" spans="1:25" x14ac:dyDescent="0.25">
      <c r="A3940">
        <v>3939</v>
      </c>
      <c r="B3940" t="s">
        <v>15148</v>
      </c>
      <c r="C3940">
        <v>1023</v>
      </c>
      <c r="D3940" t="str">
        <f>VLOOKUP($C3940,Hosts!$A:$O,10,0)</f>
        <v>New York</v>
      </c>
      <c r="E3940" s="67">
        <f>INDEX(Hosts!$A:$O,MATCH(Places!$C3940,Hosts!$A:$A,0),MATCH(Places!E$1,Hosts!$1:$1,0))</f>
        <v>1</v>
      </c>
      <c r="F3940" s="67">
        <f>INDEX(Hosts!$A:$O,MATCH(Places!$C3940,Hosts!$A:$A,0),MATCH(Places!F$1,Hosts!$1:$1,0))</f>
        <v>0.97</v>
      </c>
      <c r="G3940" s="67" t="str">
        <f>INDEX(Hosts!$A:$O,MATCH(Places!$C3940,Hosts!$A:$A,0),MATCH(Places!G$1,Hosts!$1:$1,0))</f>
        <v>Yes</v>
      </c>
      <c r="H3940">
        <v>7</v>
      </c>
      <c r="I3940" t="str">
        <f>VLOOKUP($H3940,Neighborhoods!$A:$C,2,0)</f>
        <v>Brooklyn</v>
      </c>
      <c r="J3940" t="str">
        <f>VLOOKUP($H3940,Neighborhoods!$A:$C,3,0)</f>
        <v>Bedford-Stuyvesant</v>
      </c>
      <c r="K3940" t="s">
        <v>11822</v>
      </c>
      <c r="L3940" t="str">
        <f t="shared" si="244"/>
        <v>No</v>
      </c>
      <c r="M3940">
        <v>6</v>
      </c>
      <c r="N3940" t="str" cm="1">
        <f t="array" ref="N3940">_xlfn.IFS(M3940&lt;=2,"Small",M3940&lt;=5,"Medium",M3940&gt;5,"Large")</f>
        <v>Large</v>
      </c>
      <c r="O3940" s="50">
        <v>110</v>
      </c>
      <c r="P3940" s="67">
        <f t="shared" si="245"/>
        <v>0.03</v>
      </c>
      <c r="Q3940" s="52">
        <v>4.99</v>
      </c>
      <c r="R3940" s="52" t="str" cm="1">
        <f t="array" ref="R3940">_xlfn.IFS(ROUND(Q3940,0)=5,"Excellent",ROUND(Q3940,0)=4,"Good",ROUND(Q3940,0)=3,"Ok",ROUND(Q3940,0)&lt;3,"Bad")</f>
        <v>Excellent</v>
      </c>
      <c r="S3940">
        <v>152</v>
      </c>
      <c r="T3940" t="str">
        <f t="shared" si="246"/>
        <v>Yes</v>
      </c>
      <c r="U3940" s="65">
        <v>43330</v>
      </c>
      <c r="V3940" s="65">
        <v>44058</v>
      </c>
      <c r="W3940">
        <v>310</v>
      </c>
      <c r="X3940" t="str">
        <f t="shared" si="247"/>
        <v>Active</v>
      </c>
      <c r="Y3940" t="s">
        <v>15615</v>
      </c>
    </row>
    <row r="3941" spans="1:25" x14ac:dyDescent="0.25">
      <c r="A3941">
        <v>3940</v>
      </c>
      <c r="B3941" t="s">
        <v>14288</v>
      </c>
      <c r="C3941">
        <v>3627</v>
      </c>
      <c r="D3941" t="str">
        <f>VLOOKUP($C3941,Hosts!$A:$O,10,0)</f>
        <v>New York</v>
      </c>
      <c r="E3941" s="67">
        <f>INDEX(Hosts!$A:$O,MATCH(Places!$C3941,Hosts!$A:$A,0),MATCH(Places!E$1,Hosts!$1:$1,0))</f>
        <v>1</v>
      </c>
      <c r="F3941" s="67">
        <f>INDEX(Hosts!$A:$O,MATCH(Places!$C3941,Hosts!$A:$A,0),MATCH(Places!F$1,Hosts!$1:$1,0))</f>
        <v>0.96</v>
      </c>
      <c r="G3941" s="67" t="str">
        <f>INDEX(Hosts!$A:$O,MATCH(Places!$C3941,Hosts!$A:$A,0),MATCH(Places!G$1,Hosts!$1:$1,0))</f>
        <v>Yes</v>
      </c>
      <c r="H3941">
        <v>17</v>
      </c>
      <c r="I3941" t="str">
        <f>VLOOKUP($H3941,Neighborhoods!$A:$C,2,0)</f>
        <v>Manhattan</v>
      </c>
      <c r="J3941" t="str">
        <f>VLOOKUP($H3941,Neighborhoods!$A:$C,3,0)</f>
        <v>Hell's Kitchen</v>
      </c>
      <c r="K3941" t="s">
        <v>11822</v>
      </c>
      <c r="L3941" t="str">
        <f t="shared" si="244"/>
        <v>No</v>
      </c>
      <c r="M3941">
        <v>4</v>
      </c>
      <c r="N3941" t="str" cm="1">
        <f t="array" ref="N3941">_xlfn.IFS(M3941&lt;=2,"Small",M3941&lt;=5,"Medium",M3941&gt;5,"Large")</f>
        <v>Medium</v>
      </c>
      <c r="O3941" s="50">
        <v>260</v>
      </c>
      <c r="P3941" s="67">
        <f t="shared" si="245"/>
        <v>0.04</v>
      </c>
      <c r="Q3941" s="52">
        <v>5</v>
      </c>
      <c r="R3941" s="52" t="str" cm="1">
        <f t="array" ref="R3941">_xlfn.IFS(ROUND(Q3941,0)=5,"Excellent",ROUND(Q3941,0)=4,"Good",ROUND(Q3941,0)=3,"Ok",ROUND(Q3941,0)&lt;3,"Bad")</f>
        <v>Excellent</v>
      </c>
      <c r="S3941">
        <v>56</v>
      </c>
      <c r="T3941" t="str">
        <f t="shared" si="246"/>
        <v>No</v>
      </c>
      <c r="U3941" s="65">
        <v>43346</v>
      </c>
      <c r="V3941" s="65">
        <v>44057</v>
      </c>
      <c r="W3941">
        <v>161</v>
      </c>
      <c r="X3941" t="str">
        <f t="shared" si="247"/>
        <v>Active</v>
      </c>
      <c r="Y3941" t="s">
        <v>15615</v>
      </c>
    </row>
    <row r="3942" spans="1:25" x14ac:dyDescent="0.25">
      <c r="A3942">
        <v>3941</v>
      </c>
      <c r="B3942" t="s">
        <v>14741</v>
      </c>
      <c r="C3942">
        <v>3628</v>
      </c>
      <c r="D3942" t="str">
        <f>VLOOKUP($C3942,Hosts!$A:$O,10,0)</f>
        <v>New York</v>
      </c>
      <c r="E3942" s="67">
        <f>INDEX(Hosts!$A:$O,MATCH(Places!$C3942,Hosts!$A:$A,0),MATCH(Places!E$1,Hosts!$1:$1,0))</f>
        <v>1</v>
      </c>
      <c r="F3942" s="67">
        <f>INDEX(Hosts!$A:$O,MATCH(Places!$C3942,Hosts!$A:$A,0),MATCH(Places!F$1,Hosts!$1:$1,0))</f>
        <v>0.96</v>
      </c>
      <c r="G3942" s="67" t="str">
        <f>INDEX(Hosts!$A:$O,MATCH(Places!$C3942,Hosts!$A:$A,0),MATCH(Places!G$1,Hosts!$1:$1,0))</f>
        <v>No</v>
      </c>
      <c r="H3942">
        <v>9</v>
      </c>
      <c r="I3942" t="str">
        <f>VLOOKUP($H3942,Neighborhoods!$A:$C,2,0)</f>
        <v>Brooklyn</v>
      </c>
      <c r="J3942" t="str">
        <f>VLOOKUP($H3942,Neighborhoods!$A:$C,3,0)</f>
        <v>Crown Heights</v>
      </c>
      <c r="K3942" t="s">
        <v>11822</v>
      </c>
      <c r="L3942" t="str">
        <f t="shared" si="244"/>
        <v>No</v>
      </c>
      <c r="M3942">
        <v>2</v>
      </c>
      <c r="N3942" t="str" cm="1">
        <f t="array" ref="N3942">_xlfn.IFS(M3942&lt;=2,"Small",M3942&lt;=5,"Medium",M3942&gt;5,"Large")</f>
        <v>Small</v>
      </c>
      <c r="O3942" s="50">
        <v>118.14</v>
      </c>
      <c r="P3942" s="67">
        <f t="shared" si="245"/>
        <v>0.03</v>
      </c>
      <c r="Q3942" s="52">
        <v>4.4800000000000004</v>
      </c>
      <c r="R3942" s="52" t="str" cm="1">
        <f t="array" ref="R3942">_xlfn.IFS(ROUND(Q3942,0)=5,"Excellent",ROUND(Q3942,0)=4,"Good",ROUND(Q3942,0)=3,"Ok",ROUND(Q3942,0)&lt;3,"Bad")</f>
        <v>Good</v>
      </c>
      <c r="S3942">
        <v>40</v>
      </c>
      <c r="T3942" t="str">
        <f t="shared" si="246"/>
        <v>No</v>
      </c>
      <c r="U3942" s="65">
        <v>43541</v>
      </c>
      <c r="V3942" s="65">
        <v>43910</v>
      </c>
      <c r="W3942">
        <v>50</v>
      </c>
      <c r="X3942" t="str">
        <f t="shared" si="247"/>
        <v>Active</v>
      </c>
      <c r="Y3942" t="s">
        <v>15615</v>
      </c>
    </row>
    <row r="3943" spans="1:25" x14ac:dyDescent="0.25">
      <c r="A3943">
        <v>3942</v>
      </c>
      <c r="B3943" t="s">
        <v>15448</v>
      </c>
      <c r="C3943">
        <v>930</v>
      </c>
      <c r="D3943" t="str">
        <f>VLOOKUP($C3943,Hosts!$A:$O,10,0)</f>
        <v>New York</v>
      </c>
      <c r="E3943" s="67">
        <f>INDEX(Hosts!$A:$O,MATCH(Places!$C3943,Hosts!$A:$A,0),MATCH(Places!E$1,Hosts!$1:$1,0))</f>
        <v>1</v>
      </c>
      <c r="F3943" s="67">
        <f>INDEX(Hosts!$A:$O,MATCH(Places!$C3943,Hosts!$A:$A,0),MATCH(Places!F$1,Hosts!$1:$1,0))</f>
        <v>1</v>
      </c>
      <c r="G3943" s="67" t="str">
        <f>INDEX(Hosts!$A:$O,MATCH(Places!$C3943,Hosts!$A:$A,0),MATCH(Places!G$1,Hosts!$1:$1,0))</f>
        <v>No</v>
      </c>
      <c r="H3943">
        <v>12</v>
      </c>
      <c r="I3943" t="str">
        <f>VLOOKUP($H3943,Neighborhoods!$A:$C,2,0)</f>
        <v>Brooklyn</v>
      </c>
      <c r="J3943" t="str">
        <f>VLOOKUP($H3943,Neighborhoods!$A:$C,3,0)</f>
        <v>Williamsburg</v>
      </c>
      <c r="K3943" t="s">
        <v>11822</v>
      </c>
      <c r="L3943" t="str">
        <f t="shared" si="244"/>
        <v>No</v>
      </c>
      <c r="M3943">
        <v>2</v>
      </c>
      <c r="N3943" t="str" cm="1">
        <f t="array" ref="N3943">_xlfn.IFS(M3943&lt;=2,"Small",M3943&lt;=5,"Medium",M3943&gt;5,"Large")</f>
        <v>Small</v>
      </c>
      <c r="O3943" s="50">
        <v>109</v>
      </c>
      <c r="P3943" s="67">
        <f t="shared" si="245"/>
        <v>0.03</v>
      </c>
      <c r="Q3943" s="52">
        <v>4.83</v>
      </c>
      <c r="R3943" s="52" t="str" cm="1">
        <f t="array" ref="R3943">_xlfn.IFS(ROUND(Q3943,0)=5,"Excellent",ROUND(Q3943,0)=4,"Good",ROUND(Q3943,0)=3,"Ok",ROUND(Q3943,0)&lt;3,"Bad")</f>
        <v>Excellent</v>
      </c>
      <c r="S3943">
        <v>6</v>
      </c>
      <c r="T3943" t="str">
        <f t="shared" si="246"/>
        <v>No</v>
      </c>
      <c r="U3943" s="65">
        <v>43327</v>
      </c>
      <c r="V3943" s="65">
        <v>43837</v>
      </c>
      <c r="W3943">
        <v>45</v>
      </c>
      <c r="X3943" t="str">
        <f t="shared" si="247"/>
        <v>Active</v>
      </c>
      <c r="Y3943" t="s">
        <v>15615</v>
      </c>
    </row>
    <row r="3944" spans="1:25" x14ac:dyDescent="0.25">
      <c r="A3944">
        <v>3943</v>
      </c>
      <c r="B3944" t="s">
        <v>2815</v>
      </c>
      <c r="C3944">
        <v>2038</v>
      </c>
      <c r="D3944" t="str">
        <f>VLOOKUP($C3944,Hosts!$A:$O,10,0)</f>
        <v>New York</v>
      </c>
      <c r="E3944" s="67">
        <f>INDEX(Hosts!$A:$O,MATCH(Places!$C3944,Hosts!$A:$A,0),MATCH(Places!E$1,Hosts!$1:$1,0))</f>
        <v>1</v>
      </c>
      <c r="F3944" s="67">
        <f>INDEX(Hosts!$A:$O,MATCH(Places!$C3944,Hosts!$A:$A,0),MATCH(Places!F$1,Hosts!$1:$1,0))</f>
        <v>0.45</v>
      </c>
      <c r="G3944" s="67" t="str">
        <f>INDEX(Hosts!$A:$O,MATCH(Places!$C3944,Hosts!$A:$A,0),MATCH(Places!G$1,Hosts!$1:$1,0))</f>
        <v>Yes</v>
      </c>
      <c r="H3944">
        <v>12</v>
      </c>
      <c r="I3944" t="str">
        <f>VLOOKUP($H3944,Neighborhoods!$A:$C,2,0)</f>
        <v>Brooklyn</v>
      </c>
      <c r="J3944" t="str">
        <f>VLOOKUP($H3944,Neighborhoods!$A:$C,3,0)</f>
        <v>Williamsburg</v>
      </c>
      <c r="K3944" t="s">
        <v>11822</v>
      </c>
      <c r="L3944" t="str">
        <f t="shared" si="244"/>
        <v>No</v>
      </c>
      <c r="M3944">
        <v>3</v>
      </c>
      <c r="N3944" t="str" cm="1">
        <f t="array" ref="N3944">_xlfn.IFS(M3944&lt;=2,"Small",M3944&lt;=5,"Medium",M3944&gt;5,"Large")</f>
        <v>Medium</v>
      </c>
      <c r="O3944" s="50">
        <v>275</v>
      </c>
      <c r="P3944" s="67">
        <f t="shared" si="245"/>
        <v>0.04</v>
      </c>
      <c r="Q3944" s="52">
        <v>5</v>
      </c>
      <c r="R3944" s="52" t="str" cm="1">
        <f t="array" ref="R3944">_xlfn.IFS(ROUND(Q3944,0)=5,"Excellent",ROUND(Q3944,0)=4,"Good",ROUND(Q3944,0)=3,"Ok",ROUND(Q3944,0)&lt;3,"Bad")</f>
        <v>Excellent</v>
      </c>
      <c r="S3944">
        <v>30</v>
      </c>
      <c r="T3944" t="str">
        <f t="shared" si="246"/>
        <v>No</v>
      </c>
      <c r="U3944" s="65">
        <v>43338</v>
      </c>
      <c r="V3944" s="65">
        <v>43877</v>
      </c>
      <c r="W3944">
        <v>0</v>
      </c>
      <c r="X3944" t="str">
        <f t="shared" si="247"/>
        <v>Inactive</v>
      </c>
      <c r="Y3944" t="s">
        <v>15615</v>
      </c>
    </row>
    <row r="3945" spans="1:25" x14ac:dyDescent="0.25">
      <c r="A3945">
        <v>3944</v>
      </c>
      <c r="B3945" t="s">
        <v>2816</v>
      </c>
      <c r="C3945">
        <v>2441</v>
      </c>
      <c r="D3945" t="str">
        <f>VLOOKUP($C3945,Hosts!$A:$O,10,0)</f>
        <v>New York</v>
      </c>
      <c r="E3945" s="67">
        <f>INDEX(Hosts!$A:$O,MATCH(Places!$C3945,Hosts!$A:$A,0),MATCH(Places!E$1,Hosts!$1:$1,0))</f>
        <v>0.67</v>
      </c>
      <c r="F3945" s="67">
        <f>INDEX(Hosts!$A:$O,MATCH(Places!$C3945,Hosts!$A:$A,0),MATCH(Places!F$1,Hosts!$1:$1,0))</f>
        <v>0.77</v>
      </c>
      <c r="G3945" s="67" t="str">
        <f>INDEX(Hosts!$A:$O,MATCH(Places!$C3945,Hosts!$A:$A,0),MATCH(Places!G$1,Hosts!$1:$1,0))</f>
        <v>No</v>
      </c>
      <c r="H3945">
        <v>26</v>
      </c>
      <c r="I3945" t="str">
        <f>VLOOKUP($H3945,Neighborhoods!$A:$C,2,0)</f>
        <v>Queens</v>
      </c>
      <c r="J3945" t="str">
        <f>VLOOKUP($H3945,Neighborhoods!$A:$C,3,0)</f>
        <v>Sunnyside</v>
      </c>
      <c r="K3945" t="s">
        <v>1</v>
      </c>
      <c r="L3945" t="str">
        <f t="shared" si="244"/>
        <v>Yes</v>
      </c>
      <c r="M3945">
        <v>1</v>
      </c>
      <c r="N3945" t="str" cm="1">
        <f t="array" ref="N3945">_xlfn.IFS(M3945&lt;=2,"Small",M3945&lt;=5,"Medium",M3945&gt;5,"Large")</f>
        <v>Small</v>
      </c>
      <c r="O3945" s="50">
        <v>35</v>
      </c>
      <c r="P3945" s="67">
        <f t="shared" si="245"/>
        <v>0.03</v>
      </c>
      <c r="Q3945" s="52">
        <v>4.67</v>
      </c>
      <c r="R3945" s="52" t="str" cm="1">
        <f t="array" ref="R3945">_xlfn.IFS(ROUND(Q3945,0)=5,"Excellent",ROUND(Q3945,0)=4,"Good",ROUND(Q3945,0)=3,"Ok",ROUND(Q3945,0)&lt;3,"Bad")</f>
        <v>Excellent</v>
      </c>
      <c r="S3945">
        <v>3</v>
      </c>
      <c r="T3945" t="str">
        <f t="shared" si="246"/>
        <v>No</v>
      </c>
      <c r="U3945" s="65">
        <v>43384</v>
      </c>
      <c r="V3945" s="65">
        <v>43921</v>
      </c>
      <c r="W3945">
        <v>36</v>
      </c>
      <c r="X3945" t="str">
        <f t="shared" si="247"/>
        <v>Active</v>
      </c>
      <c r="Y3945" t="s">
        <v>15615</v>
      </c>
    </row>
    <row r="3946" spans="1:25" x14ac:dyDescent="0.25">
      <c r="A3946">
        <v>3945</v>
      </c>
      <c r="B3946" t="s">
        <v>14680</v>
      </c>
      <c r="C3946">
        <v>966</v>
      </c>
      <c r="D3946" t="str">
        <f>VLOOKUP($C3946,Hosts!$A:$O,10,0)</f>
        <v>New York</v>
      </c>
      <c r="E3946" s="67">
        <f>INDEX(Hosts!$A:$O,MATCH(Places!$C3946,Hosts!$A:$A,0),MATCH(Places!E$1,Hosts!$1:$1,0))</f>
        <v>1</v>
      </c>
      <c r="F3946" s="67">
        <f>INDEX(Hosts!$A:$O,MATCH(Places!$C3946,Hosts!$A:$A,0),MATCH(Places!F$1,Hosts!$1:$1,0))</f>
        <v>0.83</v>
      </c>
      <c r="G3946" s="67" t="str">
        <f>INDEX(Hosts!$A:$O,MATCH(Places!$C3946,Hosts!$A:$A,0),MATCH(Places!G$1,Hosts!$1:$1,0))</f>
        <v>No</v>
      </c>
      <c r="H3946">
        <v>23</v>
      </c>
      <c r="I3946" t="str">
        <f>VLOOKUP($H3946,Neighborhoods!$A:$C,2,0)</f>
        <v>Queens</v>
      </c>
      <c r="J3946" t="str">
        <f>VLOOKUP($H3946,Neighborhoods!$A:$C,3,0)</f>
        <v>Jamaica</v>
      </c>
      <c r="K3946" t="s">
        <v>11822</v>
      </c>
      <c r="L3946" t="str">
        <f t="shared" si="244"/>
        <v>No</v>
      </c>
      <c r="M3946">
        <v>2</v>
      </c>
      <c r="N3946" t="str" cm="1">
        <f t="array" ref="N3946">_xlfn.IFS(M3946&lt;=2,"Small",M3946&lt;=5,"Medium",M3946&gt;5,"Large")</f>
        <v>Small</v>
      </c>
      <c r="O3946" s="50">
        <v>90</v>
      </c>
      <c r="P3946" s="67">
        <f t="shared" si="245"/>
        <v>0.03</v>
      </c>
      <c r="Q3946" s="52">
        <v>4.8600000000000003</v>
      </c>
      <c r="R3946" s="52" t="str" cm="1">
        <f t="array" ref="R3946">_xlfn.IFS(ROUND(Q3946,0)=5,"Excellent",ROUND(Q3946,0)=4,"Good",ROUND(Q3946,0)=3,"Ok",ROUND(Q3946,0)&lt;3,"Bad")</f>
        <v>Excellent</v>
      </c>
      <c r="S3946">
        <v>7</v>
      </c>
      <c r="T3946" t="str">
        <f t="shared" si="246"/>
        <v>No</v>
      </c>
      <c r="U3946" s="65">
        <v>43385</v>
      </c>
      <c r="V3946" s="65">
        <v>44044</v>
      </c>
      <c r="W3946">
        <v>0</v>
      </c>
      <c r="X3946" t="str">
        <f t="shared" si="247"/>
        <v>Inactive</v>
      </c>
      <c r="Y3946" t="s">
        <v>15615</v>
      </c>
    </row>
    <row r="3947" spans="1:25" x14ac:dyDescent="0.25">
      <c r="A3947">
        <v>3946</v>
      </c>
      <c r="B3947" t="s">
        <v>13372</v>
      </c>
      <c r="C3947">
        <v>1883</v>
      </c>
      <c r="D3947" t="str">
        <f>VLOOKUP($C3947,Hosts!$A:$O,10,0)</f>
        <v>New York</v>
      </c>
      <c r="E3947" s="67">
        <f>INDEX(Hosts!$A:$O,MATCH(Places!$C3947,Hosts!$A:$A,0),MATCH(Places!E$1,Hosts!$1:$1,0))</f>
        <v>0.8</v>
      </c>
      <c r="F3947" s="67">
        <f>INDEX(Hosts!$A:$O,MATCH(Places!$C3947,Hosts!$A:$A,0),MATCH(Places!F$1,Hosts!$1:$1,0))</f>
        <v>0.94</v>
      </c>
      <c r="G3947" s="67" t="str">
        <f>INDEX(Hosts!$A:$O,MATCH(Places!$C3947,Hosts!$A:$A,0),MATCH(Places!G$1,Hosts!$1:$1,0))</f>
        <v>No</v>
      </c>
      <c r="H3947">
        <v>7</v>
      </c>
      <c r="I3947" t="str">
        <f>VLOOKUP($H3947,Neighborhoods!$A:$C,2,0)</f>
        <v>Brooklyn</v>
      </c>
      <c r="J3947" t="str">
        <f>VLOOKUP($H3947,Neighborhoods!$A:$C,3,0)</f>
        <v>Bedford-Stuyvesant</v>
      </c>
      <c r="K3947" t="s">
        <v>11822</v>
      </c>
      <c r="L3947" t="str">
        <f t="shared" si="244"/>
        <v>No</v>
      </c>
      <c r="M3947">
        <v>10</v>
      </c>
      <c r="N3947" t="str" cm="1">
        <f t="array" ref="N3947">_xlfn.IFS(M3947&lt;=2,"Small",M3947&lt;=5,"Medium",M3947&gt;5,"Large")</f>
        <v>Large</v>
      </c>
      <c r="O3947" s="50">
        <v>600</v>
      </c>
      <c r="P3947" s="67">
        <f t="shared" si="245"/>
        <v>0.05</v>
      </c>
      <c r="Q3947" s="52">
        <v>4.8</v>
      </c>
      <c r="R3947" s="52" t="str" cm="1">
        <f t="array" ref="R3947">_xlfn.IFS(ROUND(Q3947,0)=5,"Excellent",ROUND(Q3947,0)=4,"Good",ROUND(Q3947,0)=3,"Ok",ROUND(Q3947,0)&lt;3,"Bad")</f>
        <v>Excellent</v>
      </c>
      <c r="S3947">
        <v>5</v>
      </c>
      <c r="T3947" t="str">
        <f t="shared" si="246"/>
        <v>No</v>
      </c>
      <c r="U3947" s="65">
        <v>43346</v>
      </c>
      <c r="V3947" s="65">
        <v>43466</v>
      </c>
      <c r="W3947">
        <v>89</v>
      </c>
      <c r="X3947" t="str">
        <f t="shared" si="247"/>
        <v>Active</v>
      </c>
      <c r="Y3947" t="s">
        <v>15615</v>
      </c>
    </row>
    <row r="3948" spans="1:25" x14ac:dyDescent="0.25">
      <c r="A3948">
        <v>3947</v>
      </c>
      <c r="B3948" t="s">
        <v>2817</v>
      </c>
      <c r="C3948">
        <v>1864</v>
      </c>
      <c r="D3948" t="str">
        <f>VLOOKUP($C3948,Hosts!$A:$O,10,0)</f>
        <v>New York</v>
      </c>
      <c r="E3948" s="67">
        <f>INDEX(Hosts!$A:$O,MATCH(Places!$C3948,Hosts!$A:$A,0),MATCH(Places!E$1,Hosts!$1:$1,0))</f>
        <v>1</v>
      </c>
      <c r="F3948" s="67">
        <f>INDEX(Hosts!$A:$O,MATCH(Places!$C3948,Hosts!$A:$A,0),MATCH(Places!F$1,Hosts!$1:$1,0))</f>
        <v>0.8</v>
      </c>
      <c r="G3948" s="67" t="str">
        <f>INDEX(Hosts!$A:$O,MATCH(Places!$C3948,Hosts!$A:$A,0),MATCH(Places!G$1,Hosts!$1:$1,0))</f>
        <v>Yes</v>
      </c>
      <c r="H3948">
        <v>12</v>
      </c>
      <c r="I3948" t="str">
        <f>VLOOKUP($H3948,Neighborhoods!$A:$C,2,0)</f>
        <v>Brooklyn</v>
      </c>
      <c r="J3948" t="str">
        <f>VLOOKUP($H3948,Neighborhoods!$A:$C,3,0)</f>
        <v>Williamsburg</v>
      </c>
      <c r="K3948" t="s">
        <v>1</v>
      </c>
      <c r="L3948" t="str">
        <f t="shared" si="244"/>
        <v>Yes</v>
      </c>
      <c r="M3948">
        <v>2</v>
      </c>
      <c r="N3948" t="str" cm="1">
        <f t="array" ref="N3948">_xlfn.IFS(M3948&lt;=2,"Small",M3948&lt;=5,"Medium",M3948&gt;5,"Large")</f>
        <v>Small</v>
      </c>
      <c r="O3948" s="50">
        <v>77</v>
      </c>
      <c r="P3948" s="67">
        <f t="shared" si="245"/>
        <v>0.03</v>
      </c>
      <c r="Q3948" s="52">
        <v>4.84</v>
      </c>
      <c r="R3948" s="52" t="str" cm="1">
        <f t="array" ref="R3948">_xlfn.IFS(ROUND(Q3948,0)=5,"Excellent",ROUND(Q3948,0)=4,"Good",ROUND(Q3948,0)=3,"Ok",ROUND(Q3948,0)&lt;3,"Bad")</f>
        <v>Excellent</v>
      </c>
      <c r="S3948">
        <v>61</v>
      </c>
      <c r="T3948" t="str">
        <f t="shared" si="246"/>
        <v>No</v>
      </c>
      <c r="U3948" s="65">
        <v>43362</v>
      </c>
      <c r="V3948" s="65">
        <v>43904</v>
      </c>
      <c r="W3948">
        <v>231</v>
      </c>
      <c r="X3948" t="str">
        <f t="shared" si="247"/>
        <v>Active</v>
      </c>
      <c r="Y3948" t="s">
        <v>15615</v>
      </c>
    </row>
    <row r="3949" spans="1:25" x14ac:dyDescent="0.25">
      <c r="A3949">
        <v>3948</v>
      </c>
      <c r="B3949" t="s">
        <v>2818</v>
      </c>
      <c r="C3949">
        <v>1864</v>
      </c>
      <c r="D3949" t="str">
        <f>VLOOKUP($C3949,Hosts!$A:$O,10,0)</f>
        <v>New York</v>
      </c>
      <c r="E3949" s="67">
        <f>INDEX(Hosts!$A:$O,MATCH(Places!$C3949,Hosts!$A:$A,0),MATCH(Places!E$1,Hosts!$1:$1,0))</f>
        <v>1</v>
      </c>
      <c r="F3949" s="67">
        <f>INDEX(Hosts!$A:$O,MATCH(Places!$C3949,Hosts!$A:$A,0),MATCH(Places!F$1,Hosts!$1:$1,0))</f>
        <v>0.8</v>
      </c>
      <c r="G3949" s="67" t="str">
        <f>INDEX(Hosts!$A:$O,MATCH(Places!$C3949,Hosts!$A:$A,0),MATCH(Places!G$1,Hosts!$1:$1,0))</f>
        <v>Yes</v>
      </c>
      <c r="H3949">
        <v>12</v>
      </c>
      <c r="I3949" t="str">
        <f>VLOOKUP($H3949,Neighborhoods!$A:$C,2,0)</f>
        <v>Brooklyn</v>
      </c>
      <c r="J3949" t="str">
        <f>VLOOKUP($H3949,Neighborhoods!$A:$C,3,0)</f>
        <v>Williamsburg</v>
      </c>
      <c r="K3949" t="s">
        <v>1</v>
      </c>
      <c r="L3949" t="str">
        <f t="shared" si="244"/>
        <v>Yes</v>
      </c>
      <c r="M3949">
        <v>2</v>
      </c>
      <c r="N3949" t="str" cm="1">
        <f t="array" ref="N3949">_xlfn.IFS(M3949&lt;=2,"Small",M3949&lt;=5,"Medium",M3949&gt;5,"Large")</f>
        <v>Small</v>
      </c>
      <c r="O3949" s="50">
        <v>85</v>
      </c>
      <c r="P3949" s="67">
        <f t="shared" si="245"/>
        <v>0.03</v>
      </c>
      <c r="Q3949" s="52">
        <v>5</v>
      </c>
      <c r="R3949" s="52" t="str" cm="1">
        <f t="array" ref="R3949">_xlfn.IFS(ROUND(Q3949,0)=5,"Excellent",ROUND(Q3949,0)=4,"Good",ROUND(Q3949,0)=3,"Ok",ROUND(Q3949,0)&lt;3,"Bad")</f>
        <v>Excellent</v>
      </c>
      <c r="S3949">
        <v>16</v>
      </c>
      <c r="T3949" t="str">
        <f t="shared" si="246"/>
        <v>No</v>
      </c>
      <c r="U3949" s="65">
        <v>43346</v>
      </c>
      <c r="V3949" s="65">
        <v>43520</v>
      </c>
      <c r="W3949">
        <v>268</v>
      </c>
      <c r="X3949" t="str">
        <f t="shared" si="247"/>
        <v>Active</v>
      </c>
      <c r="Y3949" t="s">
        <v>15615</v>
      </c>
    </row>
    <row r="3950" spans="1:25" x14ac:dyDescent="0.25">
      <c r="A3950">
        <v>3949</v>
      </c>
      <c r="B3950" t="s">
        <v>2819</v>
      </c>
      <c r="C3950">
        <v>1582</v>
      </c>
      <c r="D3950" t="str">
        <f>VLOOKUP($C3950,Hosts!$A:$O,10,0)</f>
        <v>New York</v>
      </c>
      <c r="E3950" s="67">
        <f>INDEX(Hosts!$A:$O,MATCH(Places!$C3950,Hosts!$A:$A,0),MATCH(Places!E$1,Hosts!$1:$1,0))</f>
        <v>1</v>
      </c>
      <c r="F3950" s="67">
        <f>INDEX(Hosts!$A:$O,MATCH(Places!$C3950,Hosts!$A:$A,0),MATCH(Places!F$1,Hosts!$1:$1,0))</f>
        <v>1</v>
      </c>
      <c r="G3950" s="67" t="str">
        <f>INDEX(Hosts!$A:$O,MATCH(Places!$C3950,Hosts!$A:$A,0),MATCH(Places!G$1,Hosts!$1:$1,0))</f>
        <v>Yes</v>
      </c>
      <c r="H3950">
        <v>13</v>
      </c>
      <c r="I3950" t="str">
        <f>VLOOKUP($H3950,Neighborhoods!$A:$C,2,0)</f>
        <v>Manhattan</v>
      </c>
      <c r="J3950" t="str">
        <f>VLOOKUP($H3950,Neighborhoods!$A:$C,3,0)</f>
        <v>Chelsea</v>
      </c>
      <c r="K3950" t="s">
        <v>16</v>
      </c>
      <c r="L3950" t="str">
        <f t="shared" si="244"/>
        <v>Yes</v>
      </c>
      <c r="M3950">
        <v>1</v>
      </c>
      <c r="N3950" t="str" cm="1">
        <f t="array" ref="N3950">_xlfn.IFS(M3950&lt;=2,"Small",M3950&lt;=5,"Medium",M3950&gt;5,"Large")</f>
        <v>Small</v>
      </c>
      <c r="O3950" s="50">
        <v>85</v>
      </c>
      <c r="P3950" s="67">
        <f t="shared" si="245"/>
        <v>0.03</v>
      </c>
      <c r="Q3950" s="52">
        <v>4.75</v>
      </c>
      <c r="R3950" s="52" t="str" cm="1">
        <f t="array" ref="R3950">_xlfn.IFS(ROUND(Q3950,0)=5,"Excellent",ROUND(Q3950,0)=4,"Good",ROUND(Q3950,0)=3,"Ok",ROUND(Q3950,0)&lt;3,"Bad")</f>
        <v>Excellent</v>
      </c>
      <c r="S3950">
        <v>32</v>
      </c>
      <c r="T3950" t="str">
        <f t="shared" si="246"/>
        <v>No</v>
      </c>
      <c r="U3950" s="65">
        <v>43353</v>
      </c>
      <c r="V3950" s="65">
        <v>43774</v>
      </c>
      <c r="W3950">
        <v>365</v>
      </c>
      <c r="X3950" t="str">
        <f t="shared" si="247"/>
        <v>Active</v>
      </c>
      <c r="Y3950" t="s">
        <v>15616</v>
      </c>
    </row>
    <row r="3951" spans="1:25" x14ac:dyDescent="0.25">
      <c r="A3951">
        <v>3950</v>
      </c>
      <c r="B3951" t="s">
        <v>2820</v>
      </c>
      <c r="C3951">
        <v>1209</v>
      </c>
      <c r="D3951" t="str">
        <f>VLOOKUP($C3951,Hosts!$A:$O,10,0)</f>
        <v>New York</v>
      </c>
      <c r="E3951" s="67">
        <f>INDEX(Hosts!$A:$O,MATCH(Places!$C3951,Hosts!$A:$A,0),MATCH(Places!E$1,Hosts!$1:$1,0))</f>
        <v>1</v>
      </c>
      <c r="F3951" s="67">
        <f>INDEX(Hosts!$A:$O,MATCH(Places!$C3951,Hosts!$A:$A,0),MATCH(Places!F$1,Hosts!$1:$1,0))</f>
        <v>0.5</v>
      </c>
      <c r="G3951" s="67" t="str">
        <f>INDEX(Hosts!$A:$O,MATCH(Places!$C3951,Hosts!$A:$A,0),MATCH(Places!G$1,Hosts!$1:$1,0))</f>
        <v>No</v>
      </c>
      <c r="H3951">
        <v>19</v>
      </c>
      <c r="I3951" t="str">
        <f>VLOOKUP($H3951,Neighborhoods!$A:$C,2,0)</f>
        <v>Manhattan</v>
      </c>
      <c r="J3951" t="str">
        <f>VLOOKUP($H3951,Neighborhoods!$A:$C,3,0)</f>
        <v>Upper East Side</v>
      </c>
      <c r="K3951" t="s">
        <v>11822</v>
      </c>
      <c r="L3951" t="str">
        <f t="shared" si="244"/>
        <v>No</v>
      </c>
      <c r="M3951">
        <v>2</v>
      </c>
      <c r="N3951" t="str" cm="1">
        <f t="array" ref="N3951">_xlfn.IFS(M3951&lt;=2,"Small",M3951&lt;=5,"Medium",M3951&gt;5,"Large")</f>
        <v>Small</v>
      </c>
      <c r="O3951" s="50">
        <v>350</v>
      </c>
      <c r="P3951" s="67">
        <f t="shared" si="245"/>
        <v>0.04</v>
      </c>
      <c r="Q3951" s="52">
        <v>5</v>
      </c>
      <c r="R3951" s="52" t="str" cm="1">
        <f t="array" ref="R3951">_xlfn.IFS(ROUND(Q3951,0)=5,"Excellent",ROUND(Q3951,0)=4,"Good",ROUND(Q3951,0)=3,"Ok",ROUND(Q3951,0)&lt;3,"Bad")</f>
        <v>Excellent</v>
      </c>
      <c r="S3951">
        <v>4</v>
      </c>
      <c r="T3951" t="str">
        <f t="shared" si="246"/>
        <v>No</v>
      </c>
      <c r="U3951" s="65">
        <v>43371</v>
      </c>
      <c r="V3951" s="65">
        <v>43832</v>
      </c>
      <c r="W3951">
        <v>228</v>
      </c>
      <c r="X3951" t="str">
        <f t="shared" si="247"/>
        <v>Active</v>
      </c>
      <c r="Y3951" t="s">
        <v>15616</v>
      </c>
    </row>
    <row r="3952" spans="1:25" x14ac:dyDescent="0.25">
      <c r="A3952">
        <v>3951</v>
      </c>
      <c r="B3952" t="s">
        <v>2821</v>
      </c>
      <c r="C3952">
        <v>3083</v>
      </c>
      <c r="D3952" t="str">
        <f>VLOOKUP($C3952,Hosts!$A:$O,10,0)</f>
        <v>New York</v>
      </c>
      <c r="E3952" s="67">
        <f>INDEX(Hosts!$A:$O,MATCH(Places!$C3952,Hosts!$A:$A,0),MATCH(Places!E$1,Hosts!$1:$1,0))</f>
        <v>1</v>
      </c>
      <c r="F3952" s="67">
        <f>INDEX(Hosts!$A:$O,MATCH(Places!$C3952,Hosts!$A:$A,0),MATCH(Places!F$1,Hosts!$1:$1,0))</f>
        <v>0.43</v>
      </c>
      <c r="G3952" s="67" t="str">
        <f>INDEX(Hosts!$A:$O,MATCH(Places!$C3952,Hosts!$A:$A,0),MATCH(Places!G$1,Hosts!$1:$1,0))</f>
        <v>Yes</v>
      </c>
      <c r="H3952">
        <v>21</v>
      </c>
      <c r="I3952" t="str">
        <f>VLOOKUP($H3952,Neighborhoods!$A:$C,2,0)</f>
        <v>Queens</v>
      </c>
      <c r="J3952" t="str">
        <f>VLOOKUP($H3952,Neighborhoods!$A:$C,3,0)</f>
        <v>Astoria</v>
      </c>
      <c r="K3952" t="s">
        <v>11822</v>
      </c>
      <c r="L3952" t="str">
        <f t="shared" si="244"/>
        <v>No</v>
      </c>
      <c r="M3952">
        <v>4</v>
      </c>
      <c r="N3952" t="str" cm="1">
        <f t="array" ref="N3952">_xlfn.IFS(M3952&lt;=2,"Small",M3952&lt;=5,"Medium",M3952&gt;5,"Large")</f>
        <v>Medium</v>
      </c>
      <c r="O3952" s="50">
        <v>130</v>
      </c>
      <c r="P3952" s="67">
        <f t="shared" si="245"/>
        <v>0.03</v>
      </c>
      <c r="Q3952" s="52">
        <v>4.75</v>
      </c>
      <c r="R3952" s="52" t="str" cm="1">
        <f t="array" ref="R3952">_xlfn.IFS(ROUND(Q3952,0)=5,"Excellent",ROUND(Q3952,0)=4,"Good",ROUND(Q3952,0)=3,"Ok",ROUND(Q3952,0)&lt;3,"Bad")</f>
        <v>Excellent</v>
      </c>
      <c r="S3952">
        <v>4</v>
      </c>
      <c r="T3952" t="str">
        <f t="shared" si="246"/>
        <v>No</v>
      </c>
      <c r="U3952" s="65">
        <v>43462</v>
      </c>
      <c r="V3952" s="65">
        <v>43832</v>
      </c>
      <c r="W3952">
        <v>0</v>
      </c>
      <c r="X3952" t="str">
        <f t="shared" si="247"/>
        <v>Inactive</v>
      </c>
      <c r="Y3952" t="s">
        <v>15615</v>
      </c>
    </row>
    <row r="3953" spans="1:25" x14ac:dyDescent="0.25">
      <c r="A3953">
        <v>3952</v>
      </c>
      <c r="B3953" t="s">
        <v>2822</v>
      </c>
      <c r="C3953">
        <v>3081</v>
      </c>
      <c r="D3953" t="str">
        <f>VLOOKUP($C3953,Hosts!$A:$O,10,0)</f>
        <v>New York</v>
      </c>
      <c r="E3953" s="67">
        <f>INDEX(Hosts!$A:$O,MATCH(Places!$C3953,Hosts!$A:$A,0),MATCH(Places!E$1,Hosts!$1:$1,0))</f>
        <v>1</v>
      </c>
      <c r="F3953" s="67">
        <f>INDEX(Hosts!$A:$O,MATCH(Places!$C3953,Hosts!$A:$A,0),MATCH(Places!F$1,Hosts!$1:$1,0))</f>
        <v>0.9</v>
      </c>
      <c r="G3953" s="67" t="str">
        <f>INDEX(Hosts!$A:$O,MATCH(Places!$C3953,Hosts!$A:$A,0),MATCH(Places!G$1,Hosts!$1:$1,0))</f>
        <v>No</v>
      </c>
      <c r="H3953">
        <v>27</v>
      </c>
      <c r="I3953" t="str">
        <f>VLOOKUP($H3953,Neighborhoods!$A:$C,2,0)</f>
        <v>Staten Island</v>
      </c>
      <c r="J3953" t="str">
        <f>VLOOKUP($H3953,Neighborhoods!$A:$C,3,0)</f>
        <v>Arrochar</v>
      </c>
      <c r="K3953" t="s">
        <v>1</v>
      </c>
      <c r="L3953" t="str">
        <f t="shared" si="244"/>
        <v>Yes</v>
      </c>
      <c r="M3953">
        <v>1</v>
      </c>
      <c r="N3953" t="str" cm="1">
        <f t="array" ref="N3953">_xlfn.IFS(M3953&lt;=2,"Small",M3953&lt;=5,"Medium",M3953&gt;5,"Large")</f>
        <v>Small</v>
      </c>
      <c r="O3953" s="50">
        <v>35</v>
      </c>
      <c r="P3953" s="67">
        <f t="shared" si="245"/>
        <v>0.03</v>
      </c>
      <c r="Q3953" s="52">
        <v>5</v>
      </c>
      <c r="R3953" s="52" t="str" cm="1">
        <f t="array" ref="R3953">_xlfn.IFS(ROUND(Q3953,0)=5,"Excellent",ROUND(Q3953,0)=4,"Good",ROUND(Q3953,0)=3,"Ok",ROUND(Q3953,0)&lt;3,"Bad")</f>
        <v>Excellent</v>
      </c>
      <c r="S3953">
        <v>14</v>
      </c>
      <c r="T3953" t="str">
        <f t="shared" si="246"/>
        <v>No</v>
      </c>
      <c r="U3953" s="65">
        <v>43372</v>
      </c>
      <c r="V3953" s="65">
        <v>44026</v>
      </c>
      <c r="W3953">
        <v>82</v>
      </c>
      <c r="X3953" t="str">
        <f t="shared" si="247"/>
        <v>Active</v>
      </c>
      <c r="Y3953" t="s">
        <v>15615</v>
      </c>
    </row>
    <row r="3954" spans="1:25" x14ac:dyDescent="0.25">
      <c r="A3954">
        <v>3953</v>
      </c>
      <c r="B3954" t="s">
        <v>2823</v>
      </c>
      <c r="C3954">
        <v>3049</v>
      </c>
      <c r="D3954" t="str">
        <f>VLOOKUP($C3954,Hosts!$A:$O,10,0)</f>
        <v>New York</v>
      </c>
      <c r="E3954" s="67">
        <f>INDEX(Hosts!$A:$O,MATCH(Places!$C3954,Hosts!$A:$A,0),MATCH(Places!E$1,Hosts!$1:$1,0))</f>
        <v>1</v>
      </c>
      <c r="F3954" s="67">
        <f>INDEX(Hosts!$A:$O,MATCH(Places!$C3954,Hosts!$A:$A,0),MATCH(Places!F$1,Hosts!$1:$1,0))</f>
        <v>0.97</v>
      </c>
      <c r="G3954" s="67" t="str">
        <f>INDEX(Hosts!$A:$O,MATCH(Places!$C3954,Hosts!$A:$A,0),MATCH(Places!G$1,Hosts!$1:$1,0))</f>
        <v>Yes</v>
      </c>
      <c r="H3954">
        <v>10</v>
      </c>
      <c r="I3954" t="str">
        <f>VLOOKUP($H3954,Neighborhoods!$A:$C,2,0)</f>
        <v>Brooklyn</v>
      </c>
      <c r="J3954" t="str">
        <f>VLOOKUP($H3954,Neighborhoods!$A:$C,3,0)</f>
        <v>East Flatbush</v>
      </c>
      <c r="K3954" t="s">
        <v>1</v>
      </c>
      <c r="L3954" t="str">
        <f t="shared" si="244"/>
        <v>Yes</v>
      </c>
      <c r="M3954">
        <v>2</v>
      </c>
      <c r="N3954" t="str" cm="1">
        <f t="array" ref="N3954">_xlfn.IFS(M3954&lt;=2,"Small",M3954&lt;=5,"Medium",M3954&gt;5,"Large")</f>
        <v>Small</v>
      </c>
      <c r="O3954" s="50">
        <v>55</v>
      </c>
      <c r="P3954" s="67">
        <f t="shared" si="245"/>
        <v>0.03</v>
      </c>
      <c r="Q3954" s="52">
        <v>4.9800000000000004</v>
      </c>
      <c r="R3954" s="52" t="str" cm="1">
        <f t="array" ref="R3954">_xlfn.IFS(ROUND(Q3954,0)=5,"Excellent",ROUND(Q3954,0)=4,"Good",ROUND(Q3954,0)=3,"Ok",ROUND(Q3954,0)&lt;3,"Bad")</f>
        <v>Excellent</v>
      </c>
      <c r="S3954">
        <v>46</v>
      </c>
      <c r="T3954" t="str">
        <f t="shared" si="246"/>
        <v>No</v>
      </c>
      <c r="U3954" s="65">
        <v>43346</v>
      </c>
      <c r="V3954" s="65">
        <v>44056</v>
      </c>
      <c r="W3954">
        <v>75</v>
      </c>
      <c r="X3954" t="str">
        <f t="shared" si="247"/>
        <v>Active</v>
      </c>
      <c r="Y3954" t="s">
        <v>15616</v>
      </c>
    </row>
    <row r="3955" spans="1:25" x14ac:dyDescent="0.25">
      <c r="A3955">
        <v>3954</v>
      </c>
      <c r="B3955" t="s">
        <v>2824</v>
      </c>
      <c r="C3955">
        <v>925</v>
      </c>
      <c r="D3955" t="str">
        <f>VLOOKUP($C3955,Hosts!$A:$O,10,0)</f>
        <v>New York</v>
      </c>
      <c r="E3955" s="67">
        <f>INDEX(Hosts!$A:$O,MATCH(Places!$C3955,Hosts!$A:$A,0),MATCH(Places!E$1,Hosts!$1:$1,0))</f>
        <v>0.6</v>
      </c>
      <c r="F3955" s="67">
        <f>INDEX(Hosts!$A:$O,MATCH(Places!$C3955,Hosts!$A:$A,0),MATCH(Places!F$1,Hosts!$1:$1,0))</f>
        <v>1</v>
      </c>
      <c r="G3955" s="67" t="str">
        <f>INDEX(Hosts!$A:$O,MATCH(Places!$C3955,Hosts!$A:$A,0),MATCH(Places!G$1,Hosts!$1:$1,0))</f>
        <v>No</v>
      </c>
      <c r="H3955">
        <v>9</v>
      </c>
      <c r="I3955" t="str">
        <f>VLOOKUP($H3955,Neighborhoods!$A:$C,2,0)</f>
        <v>Brooklyn</v>
      </c>
      <c r="J3955" t="str">
        <f>VLOOKUP($H3955,Neighborhoods!$A:$C,3,0)</f>
        <v>Crown Heights</v>
      </c>
      <c r="K3955" t="s">
        <v>1</v>
      </c>
      <c r="L3955" t="str">
        <f t="shared" si="244"/>
        <v>Yes</v>
      </c>
      <c r="M3955">
        <v>4</v>
      </c>
      <c r="N3955" t="str" cm="1">
        <f t="array" ref="N3955">_xlfn.IFS(M3955&lt;=2,"Small",M3955&lt;=5,"Medium",M3955&gt;5,"Large")</f>
        <v>Medium</v>
      </c>
      <c r="O3955" s="50">
        <v>220</v>
      </c>
      <c r="P3955" s="67">
        <f t="shared" si="245"/>
        <v>0.04</v>
      </c>
      <c r="Q3955" s="52">
        <v>5</v>
      </c>
      <c r="R3955" s="52" t="str" cm="1">
        <f t="array" ref="R3955">_xlfn.IFS(ROUND(Q3955,0)=5,"Excellent",ROUND(Q3955,0)=4,"Good",ROUND(Q3955,0)=3,"Ok",ROUND(Q3955,0)&lt;3,"Bad")</f>
        <v>Excellent</v>
      </c>
      <c r="S3955">
        <v>9</v>
      </c>
      <c r="T3955" t="str">
        <f t="shared" si="246"/>
        <v>No</v>
      </c>
      <c r="U3955" s="65">
        <v>43359</v>
      </c>
      <c r="V3955" s="65">
        <v>43820</v>
      </c>
      <c r="W3955">
        <v>136</v>
      </c>
      <c r="X3955" t="str">
        <f t="shared" si="247"/>
        <v>Active</v>
      </c>
      <c r="Y3955" t="s">
        <v>15616</v>
      </c>
    </row>
    <row r="3956" spans="1:25" x14ac:dyDescent="0.25">
      <c r="A3956">
        <v>3955</v>
      </c>
      <c r="B3956" t="s">
        <v>2826</v>
      </c>
      <c r="C3956">
        <v>1184</v>
      </c>
      <c r="D3956" t="str">
        <f>VLOOKUP($C3956,Hosts!$A:$O,10,0)</f>
        <v>New York</v>
      </c>
      <c r="E3956" s="67">
        <f>INDEX(Hosts!$A:$O,MATCH(Places!$C3956,Hosts!$A:$A,0),MATCH(Places!E$1,Hosts!$1:$1,0))</f>
        <v>1</v>
      </c>
      <c r="F3956" s="67">
        <f>INDEX(Hosts!$A:$O,MATCH(Places!$C3956,Hosts!$A:$A,0),MATCH(Places!F$1,Hosts!$1:$1,0))</f>
        <v>0.2</v>
      </c>
      <c r="G3956" s="67" t="str">
        <f>INDEX(Hosts!$A:$O,MATCH(Places!$C3956,Hosts!$A:$A,0),MATCH(Places!G$1,Hosts!$1:$1,0))</f>
        <v>No</v>
      </c>
      <c r="H3956">
        <v>12</v>
      </c>
      <c r="I3956" t="str">
        <f>VLOOKUP($H3956,Neighborhoods!$A:$C,2,0)</f>
        <v>Brooklyn</v>
      </c>
      <c r="J3956" t="str">
        <f>VLOOKUP($H3956,Neighborhoods!$A:$C,3,0)</f>
        <v>Williamsburg</v>
      </c>
      <c r="K3956" t="s">
        <v>11822</v>
      </c>
      <c r="L3956" t="str">
        <f t="shared" si="244"/>
        <v>No</v>
      </c>
      <c r="M3956">
        <v>4</v>
      </c>
      <c r="N3956" t="str" cm="1">
        <f t="array" ref="N3956">_xlfn.IFS(M3956&lt;=2,"Small",M3956&lt;=5,"Medium",M3956&gt;5,"Large")</f>
        <v>Medium</v>
      </c>
      <c r="O3956" s="50">
        <v>167</v>
      </c>
      <c r="P3956" s="67">
        <f t="shared" si="245"/>
        <v>0.03</v>
      </c>
      <c r="Q3956" s="52">
        <v>5</v>
      </c>
      <c r="R3956" s="52" t="str" cm="1">
        <f t="array" ref="R3956">_xlfn.IFS(ROUND(Q3956,0)=5,"Excellent",ROUND(Q3956,0)=4,"Good",ROUND(Q3956,0)=3,"Ok",ROUND(Q3956,0)&lt;3,"Bad")</f>
        <v>Excellent</v>
      </c>
      <c r="S3956">
        <v>4</v>
      </c>
      <c r="T3956" t="str">
        <f t="shared" si="246"/>
        <v>No</v>
      </c>
      <c r="U3956" s="65">
        <v>43467</v>
      </c>
      <c r="V3956" s="65">
        <v>43834</v>
      </c>
      <c r="W3956">
        <v>364</v>
      </c>
      <c r="X3956" t="str">
        <f t="shared" si="247"/>
        <v>Active</v>
      </c>
      <c r="Y3956" t="s">
        <v>15615</v>
      </c>
    </row>
    <row r="3957" spans="1:25" x14ac:dyDescent="0.25">
      <c r="A3957">
        <v>3956</v>
      </c>
      <c r="B3957" t="s">
        <v>2827</v>
      </c>
      <c r="C3957">
        <v>1249</v>
      </c>
      <c r="D3957" t="str">
        <f>VLOOKUP($C3957,Hosts!$A:$O,10,0)</f>
        <v>New York</v>
      </c>
      <c r="E3957" s="67">
        <f>INDEX(Hosts!$A:$O,MATCH(Places!$C3957,Hosts!$A:$A,0),MATCH(Places!E$1,Hosts!$1:$1,0))</f>
        <v>1</v>
      </c>
      <c r="F3957" s="67">
        <f>INDEX(Hosts!$A:$O,MATCH(Places!$C3957,Hosts!$A:$A,0),MATCH(Places!F$1,Hosts!$1:$1,0))</f>
        <v>0.8</v>
      </c>
      <c r="G3957" s="67" t="str">
        <f>INDEX(Hosts!$A:$O,MATCH(Places!$C3957,Hosts!$A:$A,0),MATCH(Places!G$1,Hosts!$1:$1,0))</f>
        <v>Yes</v>
      </c>
      <c r="H3957">
        <v>18</v>
      </c>
      <c r="I3957" t="str">
        <f>VLOOKUP($H3957,Neighborhoods!$A:$C,2,0)</f>
        <v>Manhattan</v>
      </c>
      <c r="J3957" t="str">
        <f>VLOOKUP($H3957,Neighborhoods!$A:$C,3,0)</f>
        <v>Midtown</v>
      </c>
      <c r="K3957" t="s">
        <v>1</v>
      </c>
      <c r="L3957" t="str">
        <f t="shared" si="244"/>
        <v>Yes</v>
      </c>
      <c r="M3957">
        <v>2</v>
      </c>
      <c r="N3957" t="str" cm="1">
        <f t="array" ref="N3957">_xlfn.IFS(M3957&lt;=2,"Small",M3957&lt;=5,"Medium",M3957&gt;5,"Large")</f>
        <v>Small</v>
      </c>
      <c r="O3957" s="50">
        <v>146</v>
      </c>
      <c r="P3957" s="67">
        <f t="shared" si="245"/>
        <v>0.03</v>
      </c>
      <c r="Q3957" s="52">
        <v>5</v>
      </c>
      <c r="R3957" s="52" t="str" cm="1">
        <f t="array" ref="R3957">_xlfn.IFS(ROUND(Q3957,0)=5,"Excellent",ROUND(Q3957,0)=4,"Good",ROUND(Q3957,0)=3,"Ok",ROUND(Q3957,0)&lt;3,"Bad")</f>
        <v>Excellent</v>
      </c>
      <c r="S3957">
        <v>5</v>
      </c>
      <c r="T3957" t="str">
        <f t="shared" si="246"/>
        <v>No</v>
      </c>
      <c r="U3957" s="65">
        <v>43368</v>
      </c>
      <c r="V3957" s="65">
        <v>43783</v>
      </c>
      <c r="W3957">
        <v>32</v>
      </c>
      <c r="X3957" t="str">
        <f t="shared" si="247"/>
        <v>Active</v>
      </c>
      <c r="Y3957" t="s">
        <v>15615</v>
      </c>
    </row>
    <row r="3958" spans="1:25" x14ac:dyDescent="0.25">
      <c r="A3958">
        <v>3957</v>
      </c>
      <c r="B3958" t="s">
        <v>2828</v>
      </c>
      <c r="C3958">
        <v>3769</v>
      </c>
      <c r="D3958" t="str">
        <f>VLOOKUP($C3958,Hosts!$A:$O,10,0)</f>
        <v>New York</v>
      </c>
      <c r="E3958" s="67">
        <f>INDEX(Hosts!$A:$O,MATCH(Places!$C3958,Hosts!$A:$A,0),MATCH(Places!E$1,Hosts!$1:$1,0))</f>
        <v>1</v>
      </c>
      <c r="F3958" s="67">
        <f>INDEX(Hosts!$A:$O,MATCH(Places!$C3958,Hosts!$A:$A,0),MATCH(Places!F$1,Hosts!$1:$1,0))</f>
        <v>0.92</v>
      </c>
      <c r="G3958" s="67" t="str">
        <f>INDEX(Hosts!$A:$O,MATCH(Places!$C3958,Hosts!$A:$A,0),MATCH(Places!G$1,Hosts!$1:$1,0))</f>
        <v>No</v>
      </c>
      <c r="H3958">
        <v>17</v>
      </c>
      <c r="I3958" t="str">
        <f>VLOOKUP($H3958,Neighborhoods!$A:$C,2,0)</f>
        <v>Manhattan</v>
      </c>
      <c r="J3958" t="str">
        <f>VLOOKUP($H3958,Neighborhoods!$A:$C,3,0)</f>
        <v>Hell's Kitchen</v>
      </c>
      <c r="K3958" t="s">
        <v>11822</v>
      </c>
      <c r="L3958" t="str">
        <f t="shared" si="244"/>
        <v>No</v>
      </c>
      <c r="M3958">
        <v>3</v>
      </c>
      <c r="N3958" t="str" cm="1">
        <f t="array" ref="N3958">_xlfn.IFS(M3958&lt;=2,"Small",M3958&lt;=5,"Medium",M3958&gt;5,"Large")</f>
        <v>Medium</v>
      </c>
      <c r="O3958" s="50">
        <v>280</v>
      </c>
      <c r="P3958" s="67">
        <f t="shared" si="245"/>
        <v>0.04</v>
      </c>
      <c r="Q3958" s="52">
        <v>4.5</v>
      </c>
      <c r="R3958" s="52" t="str" cm="1">
        <f t="array" ref="R3958">_xlfn.IFS(ROUND(Q3958,0)=5,"Excellent",ROUND(Q3958,0)=4,"Good",ROUND(Q3958,0)=3,"Ok",ROUND(Q3958,0)&lt;3,"Bad")</f>
        <v>Excellent</v>
      </c>
      <c r="S3958">
        <v>24</v>
      </c>
      <c r="T3958" t="str">
        <f t="shared" si="246"/>
        <v>No</v>
      </c>
      <c r="U3958" s="65">
        <v>43720</v>
      </c>
      <c r="V3958" s="65">
        <v>43860</v>
      </c>
      <c r="W3958">
        <v>365</v>
      </c>
      <c r="X3958" t="str">
        <f t="shared" si="247"/>
        <v>Active</v>
      </c>
      <c r="Y3958" t="s">
        <v>15615</v>
      </c>
    </row>
    <row r="3959" spans="1:25" x14ac:dyDescent="0.25">
      <c r="A3959">
        <v>3958</v>
      </c>
      <c r="B3959" t="s">
        <v>15045</v>
      </c>
      <c r="C3959">
        <v>1876</v>
      </c>
      <c r="D3959" t="str">
        <f>VLOOKUP($C3959,Hosts!$A:$O,10,0)</f>
        <v>New York</v>
      </c>
      <c r="E3959" s="67">
        <f>INDEX(Hosts!$A:$O,MATCH(Places!$C3959,Hosts!$A:$A,0),MATCH(Places!E$1,Hosts!$1:$1,0))</f>
        <v>1</v>
      </c>
      <c r="F3959" s="67">
        <f>INDEX(Hosts!$A:$O,MATCH(Places!$C3959,Hosts!$A:$A,0),MATCH(Places!F$1,Hosts!$1:$1,0))</f>
        <v>0.67</v>
      </c>
      <c r="G3959" s="67" t="str">
        <f>INDEX(Hosts!$A:$O,MATCH(Places!$C3959,Hosts!$A:$A,0),MATCH(Places!G$1,Hosts!$1:$1,0))</f>
        <v>Yes</v>
      </c>
      <c r="H3959">
        <v>4</v>
      </c>
      <c r="I3959" t="str">
        <f>VLOOKUP($H3959,Neighborhoods!$A:$C,2,0)</f>
        <v>Bronx</v>
      </c>
      <c r="J3959" t="str">
        <f>VLOOKUP($H3959,Neighborhoods!$A:$C,3,0)</f>
        <v>Mott Haven</v>
      </c>
      <c r="K3959" t="s">
        <v>1</v>
      </c>
      <c r="L3959" t="str">
        <f t="shared" si="244"/>
        <v>Yes</v>
      </c>
      <c r="M3959">
        <v>4</v>
      </c>
      <c r="N3959" t="str" cm="1">
        <f t="array" ref="N3959">_xlfn.IFS(M3959&lt;=2,"Small",M3959&lt;=5,"Medium",M3959&gt;5,"Large")</f>
        <v>Medium</v>
      </c>
      <c r="O3959" s="50">
        <v>125</v>
      </c>
      <c r="P3959" s="67">
        <f t="shared" si="245"/>
        <v>0.03</v>
      </c>
      <c r="Q3959" s="52">
        <v>5</v>
      </c>
      <c r="R3959" s="52" t="str" cm="1">
        <f t="array" ref="R3959">_xlfn.IFS(ROUND(Q3959,0)=5,"Excellent",ROUND(Q3959,0)=4,"Good",ROUND(Q3959,0)=3,"Ok",ROUND(Q3959,0)&lt;3,"Bad")</f>
        <v>Excellent</v>
      </c>
      <c r="S3959">
        <v>17</v>
      </c>
      <c r="T3959" t="str">
        <f t="shared" si="246"/>
        <v>No</v>
      </c>
      <c r="U3959" s="65">
        <v>43346</v>
      </c>
      <c r="V3959" s="65">
        <v>43741</v>
      </c>
      <c r="W3959">
        <v>362</v>
      </c>
      <c r="X3959" t="str">
        <f t="shared" si="247"/>
        <v>Active</v>
      </c>
      <c r="Y3959" t="s">
        <v>15615</v>
      </c>
    </row>
    <row r="3960" spans="1:25" x14ac:dyDescent="0.25">
      <c r="A3960">
        <v>3959</v>
      </c>
      <c r="B3960" t="s">
        <v>14051</v>
      </c>
      <c r="C3960">
        <v>133</v>
      </c>
      <c r="D3960" t="str">
        <f>VLOOKUP($C3960,Hosts!$A:$O,10,0)</f>
        <v>New York</v>
      </c>
      <c r="E3960" s="67">
        <f>INDEX(Hosts!$A:$O,MATCH(Places!$C3960,Hosts!$A:$A,0),MATCH(Places!E$1,Hosts!$1:$1,0))</f>
        <v>1</v>
      </c>
      <c r="F3960" s="67">
        <f>INDEX(Hosts!$A:$O,MATCH(Places!$C3960,Hosts!$A:$A,0),MATCH(Places!F$1,Hosts!$1:$1,0))</f>
        <v>0.96</v>
      </c>
      <c r="G3960" s="67" t="str">
        <f>INDEX(Hosts!$A:$O,MATCH(Places!$C3960,Hosts!$A:$A,0),MATCH(Places!G$1,Hosts!$1:$1,0))</f>
        <v>Yes</v>
      </c>
      <c r="H3960">
        <v>16</v>
      </c>
      <c r="I3960" t="str">
        <f>VLOOKUP($H3960,Neighborhoods!$A:$C,2,0)</f>
        <v>Manhattan</v>
      </c>
      <c r="J3960" t="str">
        <f>VLOOKUP($H3960,Neighborhoods!$A:$C,3,0)</f>
        <v>Harlem</v>
      </c>
      <c r="K3960" t="s">
        <v>11822</v>
      </c>
      <c r="L3960" t="str">
        <f t="shared" si="244"/>
        <v>No</v>
      </c>
      <c r="M3960">
        <v>2</v>
      </c>
      <c r="N3960" t="str" cm="1">
        <f t="array" ref="N3960">_xlfn.IFS(M3960&lt;=2,"Small",M3960&lt;=5,"Medium",M3960&gt;5,"Large")</f>
        <v>Small</v>
      </c>
      <c r="O3960" s="50">
        <v>165</v>
      </c>
      <c r="P3960" s="67">
        <f t="shared" si="245"/>
        <v>0.03</v>
      </c>
      <c r="Q3960" s="52">
        <v>4.88</v>
      </c>
      <c r="R3960" s="52" t="str" cm="1">
        <f t="array" ref="R3960">_xlfn.IFS(ROUND(Q3960,0)=5,"Excellent",ROUND(Q3960,0)=4,"Good",ROUND(Q3960,0)=3,"Ok",ROUND(Q3960,0)&lt;3,"Bad")</f>
        <v>Excellent</v>
      </c>
      <c r="S3960">
        <v>17</v>
      </c>
      <c r="T3960" t="str">
        <f t="shared" si="246"/>
        <v>No</v>
      </c>
      <c r="U3960" s="65">
        <v>43671</v>
      </c>
      <c r="V3960" s="65">
        <v>43905</v>
      </c>
      <c r="W3960">
        <v>90</v>
      </c>
      <c r="X3960" t="str">
        <f t="shared" si="247"/>
        <v>Active</v>
      </c>
      <c r="Y3960" t="s">
        <v>15615</v>
      </c>
    </row>
    <row r="3961" spans="1:25" x14ac:dyDescent="0.25">
      <c r="A3961">
        <v>3960</v>
      </c>
      <c r="B3961" t="s">
        <v>2829</v>
      </c>
      <c r="C3961">
        <v>1882</v>
      </c>
      <c r="D3961" t="str">
        <f>VLOOKUP($C3961,Hosts!$A:$O,10,0)</f>
        <v>Quindio</v>
      </c>
      <c r="E3961" s="67">
        <f>INDEX(Hosts!$A:$O,MATCH(Places!$C3961,Hosts!$A:$A,0),MATCH(Places!E$1,Hosts!$1:$1,0))</f>
        <v>1</v>
      </c>
      <c r="F3961" s="67">
        <f>INDEX(Hosts!$A:$O,MATCH(Places!$C3961,Hosts!$A:$A,0),MATCH(Places!F$1,Hosts!$1:$1,0))</f>
        <v>0.91</v>
      </c>
      <c r="G3961" s="67" t="str">
        <f>INDEX(Hosts!$A:$O,MATCH(Places!$C3961,Hosts!$A:$A,0),MATCH(Places!G$1,Hosts!$1:$1,0))</f>
        <v>Yes</v>
      </c>
      <c r="H3961">
        <v>23</v>
      </c>
      <c r="I3961" t="str">
        <f>VLOOKUP($H3961,Neighborhoods!$A:$C,2,0)</f>
        <v>Queens</v>
      </c>
      <c r="J3961" t="str">
        <f>VLOOKUP($H3961,Neighborhoods!$A:$C,3,0)</f>
        <v>Jamaica</v>
      </c>
      <c r="K3961" t="s">
        <v>11822</v>
      </c>
      <c r="L3961" t="str">
        <f t="shared" si="244"/>
        <v>No</v>
      </c>
      <c r="M3961">
        <v>16</v>
      </c>
      <c r="N3961" t="str" cm="1">
        <f t="array" ref="N3961">_xlfn.IFS(M3961&lt;=2,"Small",M3961&lt;=5,"Medium",M3961&gt;5,"Large")</f>
        <v>Large</v>
      </c>
      <c r="O3961" s="50">
        <v>363</v>
      </c>
      <c r="P3961" s="67">
        <f t="shared" si="245"/>
        <v>0.04</v>
      </c>
      <c r="Q3961" s="52">
        <v>4.92</v>
      </c>
      <c r="R3961" s="52" t="str" cm="1">
        <f t="array" ref="R3961">_xlfn.IFS(ROUND(Q3961,0)=5,"Excellent",ROUND(Q3961,0)=4,"Good",ROUND(Q3961,0)=3,"Ok",ROUND(Q3961,0)&lt;3,"Bad")</f>
        <v>Excellent</v>
      </c>
      <c r="S3961">
        <v>39</v>
      </c>
      <c r="T3961" t="str">
        <f t="shared" si="246"/>
        <v>No</v>
      </c>
      <c r="U3961" s="65">
        <v>43434</v>
      </c>
      <c r="V3961" s="65">
        <v>44052</v>
      </c>
      <c r="W3961">
        <v>340</v>
      </c>
      <c r="X3961" t="str">
        <f t="shared" si="247"/>
        <v>Active</v>
      </c>
      <c r="Y3961" t="s">
        <v>15615</v>
      </c>
    </row>
    <row r="3962" spans="1:25" x14ac:dyDescent="0.25">
      <c r="A3962">
        <v>3961</v>
      </c>
      <c r="B3962" t="s">
        <v>2830</v>
      </c>
      <c r="C3962">
        <v>3511</v>
      </c>
      <c r="D3962" t="str">
        <f>VLOOKUP($C3962,Hosts!$A:$O,10,0)</f>
        <v>New York</v>
      </c>
      <c r="E3962" s="67">
        <f>INDEX(Hosts!$A:$O,MATCH(Places!$C3962,Hosts!$A:$A,0),MATCH(Places!E$1,Hosts!$1:$1,0))</f>
        <v>0.38</v>
      </c>
      <c r="F3962" s="67">
        <f>INDEX(Hosts!$A:$O,MATCH(Places!$C3962,Hosts!$A:$A,0),MATCH(Places!F$1,Hosts!$1:$1,0))</f>
        <v>0.49</v>
      </c>
      <c r="G3962" s="67" t="str">
        <f>INDEX(Hosts!$A:$O,MATCH(Places!$C3962,Hosts!$A:$A,0),MATCH(Places!G$1,Hosts!$1:$1,0))</f>
        <v>No</v>
      </c>
      <c r="H3962">
        <v>12</v>
      </c>
      <c r="I3962" t="str">
        <f>VLOOKUP($H3962,Neighborhoods!$A:$C,2,0)</f>
        <v>Brooklyn</v>
      </c>
      <c r="J3962" t="str">
        <f>VLOOKUP($H3962,Neighborhoods!$A:$C,3,0)</f>
        <v>Williamsburg</v>
      </c>
      <c r="K3962" t="s">
        <v>11822</v>
      </c>
      <c r="L3962" t="str">
        <f t="shared" si="244"/>
        <v>No</v>
      </c>
      <c r="M3962">
        <v>2</v>
      </c>
      <c r="N3962" t="str" cm="1">
        <f t="array" ref="N3962">_xlfn.IFS(M3962&lt;=2,"Small",M3962&lt;=5,"Medium",M3962&gt;5,"Large")</f>
        <v>Small</v>
      </c>
      <c r="O3962" s="50">
        <v>120</v>
      </c>
      <c r="P3962" s="67">
        <f t="shared" si="245"/>
        <v>0.03</v>
      </c>
      <c r="Q3962" s="52">
        <v>5</v>
      </c>
      <c r="R3962" s="52" t="str" cm="1">
        <f t="array" ref="R3962">_xlfn.IFS(ROUND(Q3962,0)=5,"Excellent",ROUND(Q3962,0)=4,"Good",ROUND(Q3962,0)=3,"Ok",ROUND(Q3962,0)&lt;3,"Bad")</f>
        <v>Excellent</v>
      </c>
      <c r="S3962">
        <v>14</v>
      </c>
      <c r="T3962" t="str">
        <f t="shared" si="246"/>
        <v>No</v>
      </c>
      <c r="U3962" s="65">
        <v>43376</v>
      </c>
      <c r="V3962" s="65">
        <v>43891</v>
      </c>
      <c r="W3962">
        <v>152</v>
      </c>
      <c r="X3962" t="str">
        <f t="shared" si="247"/>
        <v>Active</v>
      </c>
      <c r="Y3962" t="s">
        <v>15615</v>
      </c>
    </row>
    <row r="3963" spans="1:25" x14ac:dyDescent="0.25">
      <c r="A3963">
        <v>3962</v>
      </c>
      <c r="B3963" t="s">
        <v>14452</v>
      </c>
      <c r="C3963">
        <v>3544</v>
      </c>
      <c r="D3963" t="str">
        <f>VLOOKUP($C3963,Hosts!$A:$O,10,0)</f>
        <v>New York</v>
      </c>
      <c r="E3963" s="67">
        <f>INDEX(Hosts!$A:$O,MATCH(Places!$C3963,Hosts!$A:$A,0),MATCH(Places!E$1,Hosts!$1:$1,0))</f>
        <v>0.9</v>
      </c>
      <c r="F3963" s="67">
        <f>INDEX(Hosts!$A:$O,MATCH(Places!$C3963,Hosts!$A:$A,0),MATCH(Places!F$1,Hosts!$1:$1,0))</f>
        <v>0.99</v>
      </c>
      <c r="G3963" s="67" t="str">
        <f>INDEX(Hosts!$A:$O,MATCH(Places!$C3963,Hosts!$A:$A,0),MATCH(Places!G$1,Hosts!$1:$1,0))</f>
        <v>No</v>
      </c>
      <c r="H3963">
        <v>17</v>
      </c>
      <c r="I3963" t="str">
        <f>VLOOKUP($H3963,Neighborhoods!$A:$C,2,0)</f>
        <v>Manhattan</v>
      </c>
      <c r="J3963" t="str">
        <f>VLOOKUP($H3963,Neighborhoods!$A:$C,3,0)</f>
        <v>Hell's Kitchen</v>
      </c>
      <c r="K3963" t="s">
        <v>11822</v>
      </c>
      <c r="L3963" t="str">
        <f t="shared" si="244"/>
        <v>No</v>
      </c>
      <c r="M3963">
        <v>2</v>
      </c>
      <c r="N3963" t="str" cm="1">
        <f t="array" ref="N3963">_xlfn.IFS(M3963&lt;=2,"Small",M3963&lt;=5,"Medium",M3963&gt;5,"Large")</f>
        <v>Small</v>
      </c>
      <c r="O3963" s="50">
        <v>200</v>
      </c>
      <c r="P3963" s="67">
        <f t="shared" si="245"/>
        <v>0.04</v>
      </c>
      <c r="Q3963" s="52">
        <v>4.33</v>
      </c>
      <c r="R3963" s="52" t="str" cm="1">
        <f t="array" ref="R3963">_xlfn.IFS(ROUND(Q3963,0)=5,"Excellent",ROUND(Q3963,0)=4,"Good",ROUND(Q3963,0)=3,"Ok",ROUND(Q3963,0)&lt;3,"Bad")</f>
        <v>Good</v>
      </c>
      <c r="S3963">
        <v>33</v>
      </c>
      <c r="T3963" t="str">
        <f t="shared" si="246"/>
        <v>No</v>
      </c>
      <c r="U3963" s="65">
        <v>43356</v>
      </c>
      <c r="V3963" s="65">
        <v>43884</v>
      </c>
      <c r="W3963">
        <v>355</v>
      </c>
      <c r="X3963" t="str">
        <f t="shared" si="247"/>
        <v>Active</v>
      </c>
      <c r="Y3963" t="s">
        <v>15616</v>
      </c>
    </row>
    <row r="3964" spans="1:25" x14ac:dyDescent="0.25">
      <c r="A3964">
        <v>3963</v>
      </c>
      <c r="B3964" t="s">
        <v>13925</v>
      </c>
      <c r="C3964">
        <v>3633</v>
      </c>
      <c r="D3964" t="str">
        <f>VLOOKUP($C3964,Hosts!$A:$O,10,0)</f>
        <v>New York</v>
      </c>
      <c r="E3964" s="67">
        <f>INDEX(Hosts!$A:$O,MATCH(Places!$C3964,Hosts!$A:$A,0),MATCH(Places!E$1,Hosts!$1:$1,0))</f>
        <v>1</v>
      </c>
      <c r="F3964" s="67">
        <f>INDEX(Hosts!$A:$O,MATCH(Places!$C3964,Hosts!$A:$A,0),MATCH(Places!F$1,Hosts!$1:$1,0))</f>
        <v>0.86</v>
      </c>
      <c r="G3964" s="67" t="str">
        <f>INDEX(Hosts!$A:$O,MATCH(Places!$C3964,Hosts!$A:$A,0),MATCH(Places!G$1,Hosts!$1:$1,0))</f>
        <v>Yes</v>
      </c>
      <c r="H3964">
        <v>9</v>
      </c>
      <c r="I3964" t="str">
        <f>VLOOKUP($H3964,Neighborhoods!$A:$C,2,0)</f>
        <v>Brooklyn</v>
      </c>
      <c r="J3964" t="str">
        <f>VLOOKUP($H3964,Neighborhoods!$A:$C,3,0)</f>
        <v>Crown Heights</v>
      </c>
      <c r="K3964" t="s">
        <v>11822</v>
      </c>
      <c r="L3964" t="str">
        <f t="shared" si="244"/>
        <v>No</v>
      </c>
      <c r="M3964">
        <v>10</v>
      </c>
      <c r="N3964" t="str" cm="1">
        <f t="array" ref="N3964">_xlfn.IFS(M3964&lt;=2,"Small",M3964&lt;=5,"Medium",M3964&gt;5,"Large")</f>
        <v>Large</v>
      </c>
      <c r="O3964" s="50">
        <v>700</v>
      </c>
      <c r="P3964" s="67">
        <f t="shared" si="245"/>
        <v>0.05</v>
      </c>
      <c r="Q3964" s="52">
        <v>5</v>
      </c>
      <c r="R3964" s="52" t="str" cm="1">
        <f t="array" ref="R3964">_xlfn.IFS(ROUND(Q3964,0)=5,"Excellent",ROUND(Q3964,0)=4,"Good",ROUND(Q3964,0)=3,"Ok",ROUND(Q3964,0)&lt;3,"Bad")</f>
        <v>Excellent</v>
      </c>
      <c r="S3964">
        <v>42</v>
      </c>
      <c r="T3964" t="str">
        <f t="shared" si="246"/>
        <v>No</v>
      </c>
      <c r="U3964" s="65">
        <v>43339</v>
      </c>
      <c r="V3964" s="65">
        <v>43899</v>
      </c>
      <c r="W3964">
        <v>140</v>
      </c>
      <c r="X3964" t="str">
        <f t="shared" si="247"/>
        <v>Active</v>
      </c>
      <c r="Y3964" t="s">
        <v>15615</v>
      </c>
    </row>
    <row r="3965" spans="1:25" x14ac:dyDescent="0.25">
      <c r="A3965">
        <v>3964</v>
      </c>
      <c r="B3965" t="s">
        <v>2831</v>
      </c>
      <c r="C3965">
        <v>2605</v>
      </c>
      <c r="D3965" t="str">
        <f>VLOOKUP($C3965,Hosts!$A:$O,10,0)</f>
        <v>New York</v>
      </c>
      <c r="E3965" s="67">
        <f>INDEX(Hosts!$A:$O,MATCH(Places!$C3965,Hosts!$A:$A,0),MATCH(Places!E$1,Hosts!$1:$1,0))</f>
        <v>1</v>
      </c>
      <c r="F3965" s="67">
        <f>INDEX(Hosts!$A:$O,MATCH(Places!$C3965,Hosts!$A:$A,0),MATCH(Places!F$1,Hosts!$1:$1,0))</f>
        <v>1</v>
      </c>
      <c r="G3965" s="67" t="str">
        <f>INDEX(Hosts!$A:$O,MATCH(Places!$C3965,Hosts!$A:$A,0),MATCH(Places!G$1,Hosts!$1:$1,0))</f>
        <v>No</v>
      </c>
      <c r="H3965">
        <v>8</v>
      </c>
      <c r="I3965" t="str">
        <f>VLOOKUP($H3965,Neighborhoods!$A:$C,2,0)</f>
        <v>Brooklyn</v>
      </c>
      <c r="J3965" t="str">
        <f>VLOOKUP($H3965,Neighborhoods!$A:$C,3,0)</f>
        <v>Bushwick</v>
      </c>
      <c r="K3965" t="s">
        <v>1</v>
      </c>
      <c r="L3965" t="str">
        <f t="shared" si="244"/>
        <v>Yes</v>
      </c>
      <c r="M3965">
        <v>2</v>
      </c>
      <c r="N3965" t="str" cm="1">
        <f t="array" ref="N3965">_xlfn.IFS(M3965&lt;=2,"Small",M3965&lt;=5,"Medium",M3965&gt;5,"Large")</f>
        <v>Small</v>
      </c>
      <c r="O3965" s="50">
        <v>44</v>
      </c>
      <c r="P3965" s="67">
        <f t="shared" si="245"/>
        <v>0.03</v>
      </c>
      <c r="Q3965" s="52">
        <v>4.8499999999999996</v>
      </c>
      <c r="R3965" s="52" t="str" cm="1">
        <f t="array" ref="R3965">_xlfn.IFS(ROUND(Q3965,0)=5,"Excellent",ROUND(Q3965,0)=4,"Good",ROUND(Q3965,0)=3,"Ok",ROUND(Q3965,0)&lt;3,"Bad")</f>
        <v>Excellent</v>
      </c>
      <c r="S3965">
        <v>13</v>
      </c>
      <c r="T3965" t="str">
        <f t="shared" si="246"/>
        <v>No</v>
      </c>
      <c r="U3965" s="65">
        <v>43343</v>
      </c>
      <c r="V3965" s="65">
        <v>43547</v>
      </c>
      <c r="W3965">
        <v>0</v>
      </c>
      <c r="X3965" t="str">
        <f t="shared" si="247"/>
        <v>Inactive</v>
      </c>
      <c r="Y3965" t="s">
        <v>15616</v>
      </c>
    </row>
    <row r="3966" spans="1:25" x14ac:dyDescent="0.25">
      <c r="A3966">
        <v>3965</v>
      </c>
      <c r="B3966" t="s">
        <v>13996</v>
      </c>
      <c r="C3966">
        <v>3371</v>
      </c>
      <c r="D3966" t="str">
        <f>VLOOKUP($C3966,Hosts!$A:$O,10,0)</f>
        <v>Maryland</v>
      </c>
      <c r="E3966" s="67">
        <f>INDEX(Hosts!$A:$O,MATCH(Places!$C3966,Hosts!$A:$A,0),MATCH(Places!E$1,Hosts!$1:$1,0))</f>
        <v>1</v>
      </c>
      <c r="F3966" s="67">
        <f>INDEX(Hosts!$A:$O,MATCH(Places!$C3966,Hosts!$A:$A,0),MATCH(Places!F$1,Hosts!$1:$1,0))</f>
        <v>0.97</v>
      </c>
      <c r="G3966" s="67" t="str">
        <f>INDEX(Hosts!$A:$O,MATCH(Places!$C3966,Hosts!$A:$A,0),MATCH(Places!G$1,Hosts!$1:$1,0))</f>
        <v>No</v>
      </c>
      <c r="H3966">
        <v>17</v>
      </c>
      <c r="I3966" t="str">
        <f>VLOOKUP($H3966,Neighborhoods!$A:$C,2,0)</f>
        <v>Manhattan</v>
      </c>
      <c r="J3966" t="str">
        <f>VLOOKUP($H3966,Neighborhoods!$A:$C,3,0)</f>
        <v>Hell's Kitchen</v>
      </c>
      <c r="K3966" t="s">
        <v>11822</v>
      </c>
      <c r="L3966" t="str">
        <f t="shared" si="244"/>
        <v>No</v>
      </c>
      <c r="M3966">
        <v>5</v>
      </c>
      <c r="N3966" t="str" cm="1">
        <f t="array" ref="N3966">_xlfn.IFS(M3966&lt;=2,"Small",M3966&lt;=5,"Medium",M3966&gt;5,"Large")</f>
        <v>Medium</v>
      </c>
      <c r="O3966" s="50">
        <v>500</v>
      </c>
      <c r="P3966" s="67">
        <f t="shared" si="245"/>
        <v>0.05</v>
      </c>
      <c r="Q3966" s="52">
        <v>4.6399999999999997</v>
      </c>
      <c r="R3966" s="52" t="str" cm="1">
        <f t="array" ref="R3966">_xlfn.IFS(ROUND(Q3966,0)=5,"Excellent",ROUND(Q3966,0)=4,"Good",ROUND(Q3966,0)=3,"Ok",ROUND(Q3966,0)&lt;3,"Bad")</f>
        <v>Excellent</v>
      </c>
      <c r="S3966">
        <v>28</v>
      </c>
      <c r="T3966" t="str">
        <f t="shared" si="246"/>
        <v>No</v>
      </c>
      <c r="U3966" s="65">
        <v>43639</v>
      </c>
      <c r="V3966" s="65">
        <v>43903</v>
      </c>
      <c r="W3966">
        <v>90</v>
      </c>
      <c r="X3966" t="str">
        <f t="shared" si="247"/>
        <v>Active</v>
      </c>
      <c r="Y3966" t="s">
        <v>15615</v>
      </c>
    </row>
    <row r="3967" spans="1:25" x14ac:dyDescent="0.25">
      <c r="A3967">
        <v>3966</v>
      </c>
      <c r="B3967" t="s">
        <v>2832</v>
      </c>
      <c r="C3967">
        <v>3539</v>
      </c>
      <c r="D3967" t="str">
        <f>VLOOKUP($C3967,Hosts!$A:$O,10,0)</f>
        <v>New York</v>
      </c>
      <c r="E3967" s="67">
        <f>INDEX(Hosts!$A:$O,MATCH(Places!$C3967,Hosts!$A:$A,0),MATCH(Places!E$1,Hosts!$1:$1,0))</f>
        <v>1</v>
      </c>
      <c r="F3967" s="67">
        <f>INDEX(Hosts!$A:$O,MATCH(Places!$C3967,Hosts!$A:$A,0),MATCH(Places!F$1,Hosts!$1:$1,0))</f>
        <v>0.9</v>
      </c>
      <c r="G3967" s="67" t="str">
        <f>INDEX(Hosts!$A:$O,MATCH(Places!$C3967,Hosts!$A:$A,0),MATCH(Places!G$1,Hosts!$1:$1,0))</f>
        <v>No</v>
      </c>
      <c r="H3967">
        <v>24</v>
      </c>
      <c r="I3967" t="str">
        <f>VLOOKUP($H3967,Neighborhoods!$A:$C,2,0)</f>
        <v>Queens</v>
      </c>
      <c r="J3967" t="str">
        <f>VLOOKUP($H3967,Neighborhoods!$A:$C,3,0)</f>
        <v>Long Island City</v>
      </c>
      <c r="K3967" t="s">
        <v>1</v>
      </c>
      <c r="L3967" t="str">
        <f t="shared" si="244"/>
        <v>Yes</v>
      </c>
      <c r="M3967">
        <v>3</v>
      </c>
      <c r="N3967" t="str" cm="1">
        <f t="array" ref="N3967">_xlfn.IFS(M3967&lt;=2,"Small",M3967&lt;=5,"Medium",M3967&gt;5,"Large")</f>
        <v>Medium</v>
      </c>
      <c r="O3967" s="50">
        <v>65</v>
      </c>
      <c r="P3967" s="67">
        <f t="shared" si="245"/>
        <v>0.03</v>
      </c>
      <c r="Q3967" s="52">
        <v>4.68</v>
      </c>
      <c r="R3967" s="52" t="str" cm="1">
        <f t="array" ref="R3967">_xlfn.IFS(ROUND(Q3967,0)=5,"Excellent",ROUND(Q3967,0)=4,"Good",ROUND(Q3967,0)=3,"Ok",ROUND(Q3967,0)&lt;3,"Bad")</f>
        <v>Excellent</v>
      </c>
      <c r="S3967">
        <v>44</v>
      </c>
      <c r="T3967" t="str">
        <f t="shared" si="246"/>
        <v>No</v>
      </c>
      <c r="U3967" s="65">
        <v>43347</v>
      </c>
      <c r="V3967" s="65">
        <v>43841</v>
      </c>
      <c r="W3967">
        <v>357</v>
      </c>
      <c r="X3967" t="str">
        <f t="shared" si="247"/>
        <v>Active</v>
      </c>
      <c r="Y3967" t="s">
        <v>15616</v>
      </c>
    </row>
    <row r="3968" spans="1:25" x14ac:dyDescent="0.25">
      <c r="A3968">
        <v>3967</v>
      </c>
      <c r="B3968" t="s">
        <v>13253</v>
      </c>
      <c r="C3968">
        <v>3292</v>
      </c>
      <c r="D3968" t="str">
        <f>VLOOKUP($C3968,Hosts!$A:$O,10,0)</f>
        <v>New York</v>
      </c>
      <c r="E3968" s="67">
        <f>INDEX(Hosts!$A:$O,MATCH(Places!$C3968,Hosts!$A:$A,0),MATCH(Places!E$1,Hosts!$1:$1,0))</f>
        <v>1</v>
      </c>
      <c r="F3968" s="67">
        <f>INDEX(Hosts!$A:$O,MATCH(Places!$C3968,Hosts!$A:$A,0),MATCH(Places!F$1,Hosts!$1:$1,0))</f>
        <v>0.79</v>
      </c>
      <c r="G3968" s="67" t="str">
        <f>INDEX(Hosts!$A:$O,MATCH(Places!$C3968,Hosts!$A:$A,0),MATCH(Places!G$1,Hosts!$1:$1,0))</f>
        <v>No</v>
      </c>
      <c r="H3968">
        <v>26</v>
      </c>
      <c r="I3968" t="str">
        <f>VLOOKUP($H3968,Neighborhoods!$A:$C,2,0)</f>
        <v>Queens</v>
      </c>
      <c r="J3968" t="str">
        <f>VLOOKUP($H3968,Neighborhoods!$A:$C,3,0)</f>
        <v>Sunnyside</v>
      </c>
      <c r="K3968" t="s">
        <v>1</v>
      </c>
      <c r="L3968" t="str">
        <f t="shared" si="244"/>
        <v>Yes</v>
      </c>
      <c r="M3968">
        <v>2</v>
      </c>
      <c r="N3968" t="str" cm="1">
        <f t="array" ref="N3968">_xlfn.IFS(M3968&lt;=2,"Small",M3968&lt;=5,"Medium",M3968&gt;5,"Large")</f>
        <v>Small</v>
      </c>
      <c r="O3968" s="50">
        <v>47</v>
      </c>
      <c r="P3968" s="67">
        <f t="shared" si="245"/>
        <v>0.03</v>
      </c>
      <c r="Q3968" s="52">
        <v>5</v>
      </c>
      <c r="R3968" s="52" t="str" cm="1">
        <f t="array" ref="R3968">_xlfn.IFS(ROUND(Q3968,0)=5,"Excellent",ROUND(Q3968,0)=4,"Good",ROUND(Q3968,0)=3,"Ok",ROUND(Q3968,0)&lt;3,"Bad")</f>
        <v>Excellent</v>
      </c>
      <c r="S3968">
        <v>3</v>
      </c>
      <c r="T3968" t="str">
        <f t="shared" si="246"/>
        <v>No</v>
      </c>
      <c r="U3968" s="65">
        <v>43380</v>
      </c>
      <c r="V3968" s="65">
        <v>44025</v>
      </c>
      <c r="W3968">
        <v>365</v>
      </c>
      <c r="X3968" t="str">
        <f t="shared" si="247"/>
        <v>Active</v>
      </c>
      <c r="Y3968" t="s">
        <v>15615</v>
      </c>
    </row>
    <row r="3969" spans="1:25" x14ac:dyDescent="0.25">
      <c r="A3969">
        <v>3968</v>
      </c>
      <c r="B3969" t="s">
        <v>2833</v>
      </c>
      <c r="C3969">
        <v>3292</v>
      </c>
      <c r="D3969" t="str">
        <f>VLOOKUP($C3969,Hosts!$A:$O,10,0)</f>
        <v>New York</v>
      </c>
      <c r="E3969" s="67">
        <f>INDEX(Hosts!$A:$O,MATCH(Places!$C3969,Hosts!$A:$A,0),MATCH(Places!E$1,Hosts!$1:$1,0))</f>
        <v>1</v>
      </c>
      <c r="F3969" s="67">
        <f>INDEX(Hosts!$A:$O,MATCH(Places!$C3969,Hosts!$A:$A,0),MATCH(Places!F$1,Hosts!$1:$1,0))</f>
        <v>0.79</v>
      </c>
      <c r="G3969" s="67" t="str">
        <f>INDEX(Hosts!$A:$O,MATCH(Places!$C3969,Hosts!$A:$A,0),MATCH(Places!G$1,Hosts!$1:$1,0))</f>
        <v>No</v>
      </c>
      <c r="H3969">
        <v>26</v>
      </c>
      <c r="I3969" t="str">
        <f>VLOOKUP($H3969,Neighborhoods!$A:$C,2,0)</f>
        <v>Queens</v>
      </c>
      <c r="J3969" t="str">
        <f>VLOOKUP($H3969,Neighborhoods!$A:$C,3,0)</f>
        <v>Sunnyside</v>
      </c>
      <c r="K3969" t="s">
        <v>1</v>
      </c>
      <c r="L3969" t="str">
        <f t="shared" si="244"/>
        <v>Yes</v>
      </c>
      <c r="M3969">
        <v>1</v>
      </c>
      <c r="N3969" t="str" cm="1">
        <f t="array" ref="N3969">_xlfn.IFS(M3969&lt;=2,"Small",M3969&lt;=5,"Medium",M3969&gt;5,"Large")</f>
        <v>Small</v>
      </c>
      <c r="O3969" s="50">
        <v>42</v>
      </c>
      <c r="P3969" s="67">
        <f t="shared" si="245"/>
        <v>0.03</v>
      </c>
      <c r="Q3969" s="52">
        <v>4.8</v>
      </c>
      <c r="R3969" s="52" t="str" cm="1">
        <f t="array" ref="R3969">_xlfn.IFS(ROUND(Q3969,0)=5,"Excellent",ROUND(Q3969,0)=4,"Good",ROUND(Q3969,0)=3,"Ok",ROUND(Q3969,0)&lt;3,"Bad")</f>
        <v>Excellent</v>
      </c>
      <c r="S3969">
        <v>5</v>
      </c>
      <c r="T3969" t="str">
        <f t="shared" si="246"/>
        <v>No</v>
      </c>
      <c r="U3969" s="65">
        <v>43369</v>
      </c>
      <c r="V3969" s="65">
        <v>43810</v>
      </c>
      <c r="W3969">
        <v>342</v>
      </c>
      <c r="X3969" t="str">
        <f t="shared" si="247"/>
        <v>Active</v>
      </c>
      <c r="Y3969" t="s">
        <v>15615</v>
      </c>
    </row>
    <row r="3970" spans="1:25" x14ac:dyDescent="0.25">
      <c r="A3970">
        <v>3969</v>
      </c>
      <c r="B3970" t="s">
        <v>2834</v>
      </c>
      <c r="C3970">
        <v>1100</v>
      </c>
      <c r="D3970" t="str">
        <f>VLOOKUP($C3970,Hosts!$A:$O,10,0)</f>
        <v>New York</v>
      </c>
      <c r="E3970" s="67">
        <f>INDEX(Hosts!$A:$O,MATCH(Places!$C3970,Hosts!$A:$A,0),MATCH(Places!E$1,Hosts!$1:$1,0))</f>
        <v>0.5</v>
      </c>
      <c r="F3970" s="67">
        <f>INDEX(Hosts!$A:$O,MATCH(Places!$C3970,Hosts!$A:$A,0),MATCH(Places!F$1,Hosts!$1:$1,0))</f>
        <v>0.74</v>
      </c>
      <c r="G3970" s="67" t="str">
        <f>INDEX(Hosts!$A:$O,MATCH(Places!$C3970,Hosts!$A:$A,0),MATCH(Places!G$1,Hosts!$1:$1,0))</f>
        <v>Yes</v>
      </c>
      <c r="H3970">
        <v>17</v>
      </c>
      <c r="I3970" t="str">
        <f>VLOOKUP($H3970,Neighborhoods!$A:$C,2,0)</f>
        <v>Manhattan</v>
      </c>
      <c r="J3970" t="str">
        <f>VLOOKUP($H3970,Neighborhoods!$A:$C,3,0)</f>
        <v>Hell's Kitchen</v>
      </c>
      <c r="K3970" t="s">
        <v>11822</v>
      </c>
      <c r="L3970" t="str">
        <f t="shared" si="244"/>
        <v>No</v>
      </c>
      <c r="M3970">
        <v>2</v>
      </c>
      <c r="N3970" t="str" cm="1">
        <f t="array" ref="N3970">_xlfn.IFS(M3970&lt;=2,"Small",M3970&lt;=5,"Medium",M3970&gt;5,"Large")</f>
        <v>Small</v>
      </c>
      <c r="O3970" s="50">
        <v>79</v>
      </c>
      <c r="P3970" s="67">
        <f t="shared" si="245"/>
        <v>0.03</v>
      </c>
      <c r="Q3970" s="52">
        <v>5</v>
      </c>
      <c r="R3970" s="52" t="str" cm="1">
        <f t="array" ref="R3970">_xlfn.IFS(ROUND(Q3970,0)=5,"Excellent",ROUND(Q3970,0)=4,"Good",ROUND(Q3970,0)=3,"Ok",ROUND(Q3970,0)&lt;3,"Bad")</f>
        <v>Excellent</v>
      </c>
      <c r="S3970">
        <v>48</v>
      </c>
      <c r="T3970" t="str">
        <f t="shared" si="246"/>
        <v>No</v>
      </c>
      <c r="U3970" s="65">
        <v>43353</v>
      </c>
      <c r="V3970" s="65">
        <v>43877</v>
      </c>
      <c r="W3970">
        <v>83</v>
      </c>
      <c r="X3970" t="str">
        <f t="shared" si="247"/>
        <v>Active</v>
      </c>
      <c r="Y3970" t="s">
        <v>15615</v>
      </c>
    </row>
    <row r="3971" spans="1:25" x14ac:dyDescent="0.25">
      <c r="A3971">
        <v>3970</v>
      </c>
      <c r="B3971" t="s">
        <v>2835</v>
      </c>
      <c r="C3971">
        <v>3301</v>
      </c>
      <c r="D3971" t="str">
        <f>VLOOKUP($C3971,Hosts!$A:$O,10,0)</f>
        <v>New York</v>
      </c>
      <c r="E3971" s="67">
        <f>INDEX(Hosts!$A:$O,MATCH(Places!$C3971,Hosts!$A:$A,0),MATCH(Places!E$1,Hosts!$1:$1,0))</f>
        <v>0.88</v>
      </c>
      <c r="F3971" s="67">
        <f>INDEX(Hosts!$A:$O,MATCH(Places!$C3971,Hosts!$A:$A,0),MATCH(Places!F$1,Hosts!$1:$1,0))</f>
        <v>0.9</v>
      </c>
      <c r="G3971" s="67" t="str">
        <f>INDEX(Hosts!$A:$O,MATCH(Places!$C3971,Hosts!$A:$A,0),MATCH(Places!G$1,Hosts!$1:$1,0))</f>
        <v>No</v>
      </c>
      <c r="H3971">
        <v>25</v>
      </c>
      <c r="I3971" t="str">
        <f>VLOOKUP($H3971,Neighborhoods!$A:$C,2,0)</f>
        <v>Queens</v>
      </c>
      <c r="J3971" t="str">
        <f>VLOOKUP($H3971,Neighborhoods!$A:$C,3,0)</f>
        <v>Ridgewood</v>
      </c>
      <c r="K3971" t="s">
        <v>11822</v>
      </c>
      <c r="L3971" t="str">
        <f t="shared" ref="L3971:L4034" si="248">IF(OR(K3971="Private room",K3971="Shared room"),"Yes","No")</f>
        <v>No</v>
      </c>
      <c r="M3971">
        <v>8</v>
      </c>
      <c r="N3971" t="str" cm="1">
        <f t="array" ref="N3971">_xlfn.IFS(M3971&lt;=2,"Small",M3971&lt;=5,"Medium",M3971&gt;5,"Large")</f>
        <v>Large</v>
      </c>
      <c r="O3971" s="50">
        <v>114</v>
      </c>
      <c r="P3971" s="67">
        <f t="shared" ref="P3971:P4034" si="249">VLOOKUP(O3971,$AB$1:$AC$5,2)</f>
        <v>0.03</v>
      </c>
      <c r="Q3971" s="52">
        <v>4.8099999999999996</v>
      </c>
      <c r="R3971" s="52" t="str" cm="1">
        <f t="array" ref="R3971">_xlfn.IFS(ROUND(Q3971,0)=5,"Excellent",ROUND(Q3971,0)=4,"Good",ROUND(Q3971,0)=3,"Ok",ROUND(Q3971,0)&lt;3,"Bad")</f>
        <v>Excellent</v>
      </c>
      <c r="S3971">
        <v>158</v>
      </c>
      <c r="T3971" t="str">
        <f t="shared" ref="T3971:T4034" si="250">IF(AND(Q3971&gt;=4.8,S3971&gt;100),"Yes","No")</f>
        <v>Yes</v>
      </c>
      <c r="U3971" s="65">
        <v>43337</v>
      </c>
      <c r="V3971" s="65">
        <v>43900</v>
      </c>
      <c r="W3971">
        <v>253</v>
      </c>
      <c r="X3971" t="str">
        <f t="shared" ref="X3971:X4034" si="251">IF(W3971&lt;&gt;0,"Active","Inactive")</f>
        <v>Active</v>
      </c>
      <c r="Y3971" t="s">
        <v>15615</v>
      </c>
    </row>
    <row r="3972" spans="1:25" x14ac:dyDescent="0.25">
      <c r="A3972">
        <v>3971</v>
      </c>
      <c r="B3972" t="s">
        <v>14052</v>
      </c>
      <c r="C3972">
        <v>3301</v>
      </c>
      <c r="D3972" t="str">
        <f>VLOOKUP($C3972,Hosts!$A:$O,10,0)</f>
        <v>New York</v>
      </c>
      <c r="E3972" s="67">
        <f>INDEX(Hosts!$A:$O,MATCH(Places!$C3972,Hosts!$A:$A,0),MATCH(Places!E$1,Hosts!$1:$1,0))</f>
        <v>0.88</v>
      </c>
      <c r="F3972" s="67">
        <f>INDEX(Hosts!$A:$O,MATCH(Places!$C3972,Hosts!$A:$A,0),MATCH(Places!F$1,Hosts!$1:$1,0))</f>
        <v>0.9</v>
      </c>
      <c r="G3972" s="67" t="str">
        <f>INDEX(Hosts!$A:$O,MATCH(Places!$C3972,Hosts!$A:$A,0),MATCH(Places!G$1,Hosts!$1:$1,0))</f>
        <v>No</v>
      </c>
      <c r="H3972">
        <v>25</v>
      </c>
      <c r="I3972" t="str">
        <f>VLOOKUP($H3972,Neighborhoods!$A:$C,2,0)</f>
        <v>Queens</v>
      </c>
      <c r="J3972" t="str">
        <f>VLOOKUP($H3972,Neighborhoods!$A:$C,3,0)</f>
        <v>Ridgewood</v>
      </c>
      <c r="K3972" t="s">
        <v>11822</v>
      </c>
      <c r="L3972" t="str">
        <f t="shared" si="248"/>
        <v>No</v>
      </c>
      <c r="M3972">
        <v>4</v>
      </c>
      <c r="N3972" t="str" cm="1">
        <f t="array" ref="N3972">_xlfn.IFS(M3972&lt;=2,"Small",M3972&lt;=5,"Medium",M3972&gt;5,"Large")</f>
        <v>Medium</v>
      </c>
      <c r="O3972" s="50">
        <v>86</v>
      </c>
      <c r="P3972" s="67">
        <f t="shared" si="249"/>
        <v>0.03</v>
      </c>
      <c r="Q3972" s="52">
        <v>5</v>
      </c>
      <c r="R3972" s="52" t="str" cm="1">
        <f t="array" ref="R3972">_xlfn.IFS(ROUND(Q3972,0)=5,"Excellent",ROUND(Q3972,0)=4,"Good",ROUND(Q3972,0)=3,"Ok",ROUND(Q3972,0)&lt;3,"Bad")</f>
        <v>Excellent</v>
      </c>
      <c r="S3972">
        <v>4</v>
      </c>
      <c r="T3972" t="str">
        <f t="shared" si="250"/>
        <v>No</v>
      </c>
      <c r="U3972" s="65">
        <v>43842</v>
      </c>
      <c r="V3972" s="65">
        <v>43854</v>
      </c>
      <c r="W3972">
        <v>0</v>
      </c>
      <c r="X3972" t="str">
        <f t="shared" si="251"/>
        <v>Inactive</v>
      </c>
      <c r="Y3972" t="s">
        <v>15615</v>
      </c>
    </row>
    <row r="3973" spans="1:25" x14ac:dyDescent="0.25">
      <c r="A3973">
        <v>3972</v>
      </c>
      <c r="B3973" t="s">
        <v>2836</v>
      </c>
      <c r="C3973">
        <v>1360</v>
      </c>
      <c r="D3973" t="str">
        <f>VLOOKUP($C3973,Hosts!$A:$O,10,0)</f>
        <v>New York</v>
      </c>
      <c r="E3973" s="67">
        <f>INDEX(Hosts!$A:$O,MATCH(Places!$C3973,Hosts!$A:$A,0),MATCH(Places!E$1,Hosts!$1:$1,0))</f>
        <v>1</v>
      </c>
      <c r="F3973" s="67">
        <f>INDEX(Hosts!$A:$O,MATCH(Places!$C3973,Hosts!$A:$A,0),MATCH(Places!F$1,Hosts!$1:$1,0))</f>
        <v>0.69</v>
      </c>
      <c r="G3973" s="67" t="str">
        <f>INDEX(Hosts!$A:$O,MATCH(Places!$C3973,Hosts!$A:$A,0),MATCH(Places!G$1,Hosts!$1:$1,0))</f>
        <v>No</v>
      </c>
      <c r="H3973">
        <v>10</v>
      </c>
      <c r="I3973" t="str">
        <f>VLOOKUP($H3973,Neighborhoods!$A:$C,2,0)</f>
        <v>Brooklyn</v>
      </c>
      <c r="J3973" t="str">
        <f>VLOOKUP($H3973,Neighborhoods!$A:$C,3,0)</f>
        <v>East Flatbush</v>
      </c>
      <c r="K3973" t="s">
        <v>1</v>
      </c>
      <c r="L3973" t="str">
        <f t="shared" si="248"/>
        <v>Yes</v>
      </c>
      <c r="M3973">
        <v>2</v>
      </c>
      <c r="N3973" t="str" cm="1">
        <f t="array" ref="N3973">_xlfn.IFS(M3973&lt;=2,"Small",M3973&lt;=5,"Medium",M3973&gt;5,"Large")</f>
        <v>Small</v>
      </c>
      <c r="O3973" s="50">
        <v>99</v>
      </c>
      <c r="P3973" s="67">
        <f t="shared" si="249"/>
        <v>0.03</v>
      </c>
      <c r="Q3973" s="52">
        <v>5</v>
      </c>
      <c r="R3973" s="52" t="str" cm="1">
        <f t="array" ref="R3973">_xlfn.IFS(ROUND(Q3973,0)=5,"Excellent",ROUND(Q3973,0)=4,"Good",ROUND(Q3973,0)=3,"Ok",ROUND(Q3973,0)&lt;3,"Bad")</f>
        <v>Excellent</v>
      </c>
      <c r="S3973">
        <v>3</v>
      </c>
      <c r="T3973" t="str">
        <f t="shared" si="250"/>
        <v>No</v>
      </c>
      <c r="U3973" s="65">
        <v>43379</v>
      </c>
      <c r="V3973" s="65">
        <v>43730</v>
      </c>
      <c r="W3973">
        <v>365</v>
      </c>
      <c r="X3973" t="str">
        <f t="shared" si="251"/>
        <v>Active</v>
      </c>
      <c r="Y3973" t="s">
        <v>15616</v>
      </c>
    </row>
    <row r="3974" spans="1:25" x14ac:dyDescent="0.25">
      <c r="A3974">
        <v>3973</v>
      </c>
      <c r="B3974" t="s">
        <v>2837</v>
      </c>
      <c r="C3974">
        <v>3292</v>
      </c>
      <c r="D3974" t="str">
        <f>VLOOKUP($C3974,Hosts!$A:$O,10,0)</f>
        <v>New York</v>
      </c>
      <c r="E3974" s="67">
        <f>INDEX(Hosts!$A:$O,MATCH(Places!$C3974,Hosts!$A:$A,0),MATCH(Places!E$1,Hosts!$1:$1,0))</f>
        <v>1</v>
      </c>
      <c r="F3974" s="67">
        <f>INDEX(Hosts!$A:$O,MATCH(Places!$C3974,Hosts!$A:$A,0),MATCH(Places!F$1,Hosts!$1:$1,0))</f>
        <v>0.79</v>
      </c>
      <c r="G3974" s="67" t="str">
        <f>INDEX(Hosts!$A:$O,MATCH(Places!$C3974,Hosts!$A:$A,0),MATCH(Places!G$1,Hosts!$1:$1,0))</f>
        <v>No</v>
      </c>
      <c r="H3974">
        <v>26</v>
      </c>
      <c r="I3974" t="str">
        <f>VLOOKUP($H3974,Neighborhoods!$A:$C,2,0)</f>
        <v>Queens</v>
      </c>
      <c r="J3974" t="str">
        <f>VLOOKUP($H3974,Neighborhoods!$A:$C,3,0)</f>
        <v>Sunnyside</v>
      </c>
      <c r="K3974" t="s">
        <v>1</v>
      </c>
      <c r="L3974" t="str">
        <f t="shared" si="248"/>
        <v>Yes</v>
      </c>
      <c r="M3974">
        <v>1</v>
      </c>
      <c r="N3974" t="str" cm="1">
        <f t="array" ref="N3974">_xlfn.IFS(M3974&lt;=2,"Small",M3974&lt;=5,"Medium",M3974&gt;5,"Large")</f>
        <v>Small</v>
      </c>
      <c r="O3974" s="50">
        <v>39</v>
      </c>
      <c r="P3974" s="67">
        <f t="shared" si="249"/>
        <v>0.03</v>
      </c>
      <c r="Q3974" s="52">
        <v>4.67</v>
      </c>
      <c r="R3974" s="52" t="str" cm="1">
        <f t="array" ref="R3974">_xlfn.IFS(ROUND(Q3974,0)=5,"Excellent",ROUND(Q3974,0)=4,"Good",ROUND(Q3974,0)=3,"Ok",ROUND(Q3974,0)&lt;3,"Bad")</f>
        <v>Excellent</v>
      </c>
      <c r="S3974">
        <v>3</v>
      </c>
      <c r="T3974" t="str">
        <f t="shared" si="250"/>
        <v>No</v>
      </c>
      <c r="U3974" s="65">
        <v>43679</v>
      </c>
      <c r="V3974" s="65">
        <v>43921</v>
      </c>
      <c r="W3974">
        <v>351</v>
      </c>
      <c r="X3974" t="str">
        <f t="shared" si="251"/>
        <v>Active</v>
      </c>
      <c r="Y3974" t="s">
        <v>15615</v>
      </c>
    </row>
    <row r="3975" spans="1:25" x14ac:dyDescent="0.25">
      <c r="A3975">
        <v>3974</v>
      </c>
      <c r="B3975" t="s">
        <v>2838</v>
      </c>
      <c r="C3975">
        <v>3292</v>
      </c>
      <c r="D3975" t="str">
        <f>VLOOKUP($C3975,Hosts!$A:$O,10,0)</f>
        <v>New York</v>
      </c>
      <c r="E3975" s="67">
        <f>INDEX(Hosts!$A:$O,MATCH(Places!$C3975,Hosts!$A:$A,0),MATCH(Places!E$1,Hosts!$1:$1,0))</f>
        <v>1</v>
      </c>
      <c r="F3975" s="67">
        <f>INDEX(Hosts!$A:$O,MATCH(Places!$C3975,Hosts!$A:$A,0),MATCH(Places!F$1,Hosts!$1:$1,0))</f>
        <v>0.79</v>
      </c>
      <c r="G3975" s="67" t="str">
        <f>INDEX(Hosts!$A:$O,MATCH(Places!$C3975,Hosts!$A:$A,0),MATCH(Places!G$1,Hosts!$1:$1,0))</f>
        <v>No</v>
      </c>
      <c r="H3975">
        <v>14</v>
      </c>
      <c r="I3975" t="str">
        <f>VLOOKUP($H3975,Neighborhoods!$A:$C,2,0)</f>
        <v>Manhattan</v>
      </c>
      <c r="J3975" t="str">
        <f>VLOOKUP($H3975,Neighborhoods!$A:$C,3,0)</f>
        <v>East Harlem</v>
      </c>
      <c r="K3975" t="s">
        <v>11822</v>
      </c>
      <c r="L3975" t="str">
        <f t="shared" si="248"/>
        <v>No</v>
      </c>
      <c r="M3975">
        <v>4</v>
      </c>
      <c r="N3975" t="str" cm="1">
        <f t="array" ref="N3975">_xlfn.IFS(M3975&lt;=2,"Small",M3975&lt;=5,"Medium",M3975&gt;5,"Large")</f>
        <v>Medium</v>
      </c>
      <c r="O3975" s="50">
        <v>73</v>
      </c>
      <c r="P3975" s="67">
        <f t="shared" si="249"/>
        <v>0.03</v>
      </c>
      <c r="Q3975" s="52">
        <v>4.7</v>
      </c>
      <c r="R3975" s="52" t="str" cm="1">
        <f t="array" ref="R3975">_xlfn.IFS(ROUND(Q3975,0)=5,"Excellent",ROUND(Q3975,0)=4,"Good",ROUND(Q3975,0)=3,"Ok",ROUND(Q3975,0)&lt;3,"Bad")</f>
        <v>Excellent</v>
      </c>
      <c r="S3975">
        <v>10</v>
      </c>
      <c r="T3975" t="str">
        <f t="shared" si="250"/>
        <v>No</v>
      </c>
      <c r="U3975" s="65">
        <v>43407</v>
      </c>
      <c r="V3975" s="65">
        <v>43983</v>
      </c>
      <c r="W3975">
        <v>342</v>
      </c>
      <c r="X3975" t="str">
        <f t="shared" si="251"/>
        <v>Active</v>
      </c>
      <c r="Y3975" t="s">
        <v>15615</v>
      </c>
    </row>
    <row r="3976" spans="1:25" x14ac:dyDescent="0.25">
      <c r="A3976">
        <v>3975</v>
      </c>
      <c r="B3976" t="s">
        <v>2839</v>
      </c>
      <c r="C3976">
        <v>3577</v>
      </c>
      <c r="D3976" t="str">
        <f>VLOOKUP($C3976,Hosts!$A:$O,10,0)</f>
        <v>New York</v>
      </c>
      <c r="E3976" s="67">
        <f>INDEX(Hosts!$A:$O,MATCH(Places!$C3976,Hosts!$A:$A,0),MATCH(Places!E$1,Hosts!$1:$1,0))</f>
        <v>1</v>
      </c>
      <c r="F3976" s="67">
        <f>INDEX(Hosts!$A:$O,MATCH(Places!$C3976,Hosts!$A:$A,0),MATCH(Places!F$1,Hosts!$1:$1,0))</f>
        <v>0.98</v>
      </c>
      <c r="G3976" s="67" t="str">
        <f>INDEX(Hosts!$A:$O,MATCH(Places!$C3976,Hosts!$A:$A,0),MATCH(Places!G$1,Hosts!$1:$1,0))</f>
        <v>Yes</v>
      </c>
      <c r="H3976">
        <v>29</v>
      </c>
      <c r="I3976" t="str">
        <f>VLOOKUP($H3976,Neighborhoods!$A:$C,2,0)</f>
        <v>Staten Island</v>
      </c>
      <c r="J3976" t="str">
        <f>VLOOKUP($H3976,Neighborhoods!$A:$C,3,0)</f>
        <v>Stapleton</v>
      </c>
      <c r="K3976" t="s">
        <v>11822</v>
      </c>
      <c r="L3976" t="str">
        <f t="shared" si="248"/>
        <v>No</v>
      </c>
      <c r="M3976">
        <v>11</v>
      </c>
      <c r="N3976" t="str" cm="1">
        <f t="array" ref="N3976">_xlfn.IFS(M3976&lt;=2,"Small",M3976&lt;=5,"Medium",M3976&gt;5,"Large")</f>
        <v>Large</v>
      </c>
      <c r="O3976" s="50">
        <v>140</v>
      </c>
      <c r="P3976" s="67">
        <f t="shared" si="249"/>
        <v>0.03</v>
      </c>
      <c r="Q3976" s="52">
        <v>4.9800000000000004</v>
      </c>
      <c r="R3976" s="52" t="str" cm="1">
        <f t="array" ref="R3976">_xlfn.IFS(ROUND(Q3976,0)=5,"Excellent",ROUND(Q3976,0)=4,"Good",ROUND(Q3976,0)=3,"Ok",ROUND(Q3976,0)&lt;3,"Bad")</f>
        <v>Excellent</v>
      </c>
      <c r="S3976">
        <v>53</v>
      </c>
      <c r="T3976" t="str">
        <f t="shared" si="250"/>
        <v>No</v>
      </c>
      <c r="U3976" s="65">
        <v>43360</v>
      </c>
      <c r="V3976" s="65">
        <v>44031</v>
      </c>
      <c r="W3976">
        <v>321</v>
      </c>
      <c r="X3976" t="str">
        <f t="shared" si="251"/>
        <v>Active</v>
      </c>
      <c r="Y3976" t="s">
        <v>15616</v>
      </c>
    </row>
    <row r="3977" spans="1:25" x14ac:dyDescent="0.25">
      <c r="A3977">
        <v>3976</v>
      </c>
      <c r="B3977" t="s">
        <v>2840</v>
      </c>
      <c r="C3977">
        <v>2178</v>
      </c>
      <c r="D3977" t="str">
        <f>VLOOKUP($C3977,Hosts!$A:$O,10,0)</f>
        <v>New York</v>
      </c>
      <c r="E3977" s="67">
        <f>INDEX(Hosts!$A:$O,MATCH(Places!$C3977,Hosts!$A:$A,0),MATCH(Places!E$1,Hosts!$1:$1,0))</f>
        <v>1</v>
      </c>
      <c r="F3977" s="67">
        <f>INDEX(Hosts!$A:$O,MATCH(Places!$C3977,Hosts!$A:$A,0),MATCH(Places!F$1,Hosts!$1:$1,0))</f>
        <v>1</v>
      </c>
      <c r="G3977" s="67" t="str">
        <f>INDEX(Hosts!$A:$O,MATCH(Places!$C3977,Hosts!$A:$A,0),MATCH(Places!G$1,Hosts!$1:$1,0))</f>
        <v>No</v>
      </c>
      <c r="H3977">
        <v>7</v>
      </c>
      <c r="I3977" t="str">
        <f>VLOOKUP($H3977,Neighborhoods!$A:$C,2,0)</f>
        <v>Brooklyn</v>
      </c>
      <c r="J3977" t="str">
        <f>VLOOKUP($H3977,Neighborhoods!$A:$C,3,0)</f>
        <v>Bedford-Stuyvesant</v>
      </c>
      <c r="K3977" t="s">
        <v>1</v>
      </c>
      <c r="L3977" t="str">
        <f t="shared" si="248"/>
        <v>Yes</v>
      </c>
      <c r="M3977">
        <v>2</v>
      </c>
      <c r="N3977" t="str" cm="1">
        <f t="array" ref="N3977">_xlfn.IFS(M3977&lt;=2,"Small",M3977&lt;=5,"Medium",M3977&gt;5,"Large")</f>
        <v>Small</v>
      </c>
      <c r="O3977" s="50">
        <v>55</v>
      </c>
      <c r="P3977" s="67">
        <f t="shared" si="249"/>
        <v>0.03</v>
      </c>
      <c r="Q3977" s="52">
        <v>4.54</v>
      </c>
      <c r="R3977" s="52" t="str" cm="1">
        <f t="array" ref="R3977">_xlfn.IFS(ROUND(Q3977,0)=5,"Excellent",ROUND(Q3977,0)=4,"Good",ROUND(Q3977,0)=3,"Ok",ROUND(Q3977,0)&lt;3,"Bad")</f>
        <v>Excellent</v>
      </c>
      <c r="S3977">
        <v>68</v>
      </c>
      <c r="T3977" t="str">
        <f t="shared" si="250"/>
        <v>No</v>
      </c>
      <c r="U3977" s="65">
        <v>43415</v>
      </c>
      <c r="V3977" s="65">
        <v>43920</v>
      </c>
      <c r="W3977">
        <v>0</v>
      </c>
      <c r="X3977" t="str">
        <f t="shared" si="251"/>
        <v>Inactive</v>
      </c>
      <c r="Y3977" t="s">
        <v>15616</v>
      </c>
    </row>
    <row r="3978" spans="1:25" x14ac:dyDescent="0.25">
      <c r="A3978">
        <v>3977</v>
      </c>
      <c r="B3978" t="s">
        <v>2841</v>
      </c>
      <c r="C3978">
        <v>3611</v>
      </c>
      <c r="D3978" t="str">
        <f>VLOOKUP($C3978,Hosts!$A:$O,10,0)</f>
        <v>New York</v>
      </c>
      <c r="E3978" s="67">
        <f>INDEX(Hosts!$A:$O,MATCH(Places!$C3978,Hosts!$A:$A,0),MATCH(Places!E$1,Hosts!$1:$1,0))</f>
        <v>1</v>
      </c>
      <c r="F3978" s="67">
        <f>INDEX(Hosts!$A:$O,MATCH(Places!$C3978,Hosts!$A:$A,0),MATCH(Places!F$1,Hosts!$1:$1,0))</f>
        <v>1</v>
      </c>
      <c r="G3978" s="67" t="str">
        <f>INDEX(Hosts!$A:$O,MATCH(Places!$C3978,Hosts!$A:$A,0),MATCH(Places!G$1,Hosts!$1:$1,0))</f>
        <v>Yes</v>
      </c>
      <c r="H3978">
        <v>22</v>
      </c>
      <c r="I3978" t="str">
        <f>VLOOKUP($H3978,Neighborhoods!$A:$C,2,0)</f>
        <v>Queens</v>
      </c>
      <c r="J3978" t="str">
        <f>VLOOKUP($H3978,Neighborhoods!$A:$C,3,0)</f>
        <v>Flushing</v>
      </c>
      <c r="K3978" t="s">
        <v>1</v>
      </c>
      <c r="L3978" t="str">
        <f t="shared" si="248"/>
        <v>Yes</v>
      </c>
      <c r="M3978">
        <v>2</v>
      </c>
      <c r="N3978" t="str" cm="1">
        <f t="array" ref="N3978">_xlfn.IFS(M3978&lt;=2,"Small",M3978&lt;=5,"Medium",M3978&gt;5,"Large")</f>
        <v>Small</v>
      </c>
      <c r="O3978" s="50">
        <v>85</v>
      </c>
      <c r="P3978" s="67">
        <f t="shared" si="249"/>
        <v>0.03</v>
      </c>
      <c r="Q3978" s="52">
        <v>4.8899999999999997</v>
      </c>
      <c r="R3978" s="52" t="str" cm="1">
        <f t="array" ref="R3978">_xlfn.IFS(ROUND(Q3978,0)=5,"Excellent",ROUND(Q3978,0)=4,"Good",ROUND(Q3978,0)=3,"Ok",ROUND(Q3978,0)&lt;3,"Bad")</f>
        <v>Excellent</v>
      </c>
      <c r="S3978">
        <v>37</v>
      </c>
      <c r="T3978" t="str">
        <f t="shared" si="250"/>
        <v>No</v>
      </c>
      <c r="U3978" s="65">
        <v>43344</v>
      </c>
      <c r="V3978" s="65">
        <v>43898</v>
      </c>
      <c r="W3978">
        <v>363</v>
      </c>
      <c r="X3978" t="str">
        <f t="shared" si="251"/>
        <v>Active</v>
      </c>
      <c r="Y3978" t="s">
        <v>15615</v>
      </c>
    </row>
    <row r="3979" spans="1:25" x14ac:dyDescent="0.25">
      <c r="A3979">
        <v>3978</v>
      </c>
      <c r="B3979" t="s">
        <v>2842</v>
      </c>
      <c r="C3979">
        <v>3273</v>
      </c>
      <c r="D3979" t="str">
        <f>VLOOKUP($C3979,Hosts!$A:$O,10,0)</f>
        <v>New York</v>
      </c>
      <c r="E3979" s="67">
        <f>INDEX(Hosts!$A:$O,MATCH(Places!$C3979,Hosts!$A:$A,0),MATCH(Places!E$1,Hosts!$1:$1,0))</f>
        <v>1</v>
      </c>
      <c r="F3979" s="67">
        <f>INDEX(Hosts!$A:$O,MATCH(Places!$C3979,Hosts!$A:$A,0),MATCH(Places!F$1,Hosts!$1:$1,0))</f>
        <v>0.56000000000000005</v>
      </c>
      <c r="G3979" s="67" t="str">
        <f>INDEX(Hosts!$A:$O,MATCH(Places!$C3979,Hosts!$A:$A,0),MATCH(Places!G$1,Hosts!$1:$1,0))</f>
        <v>Yes</v>
      </c>
      <c r="H3979">
        <v>4</v>
      </c>
      <c r="I3979" t="str">
        <f>VLOOKUP($H3979,Neighborhoods!$A:$C,2,0)</f>
        <v>Bronx</v>
      </c>
      <c r="J3979" t="str">
        <f>VLOOKUP($H3979,Neighborhoods!$A:$C,3,0)</f>
        <v>Mott Haven</v>
      </c>
      <c r="K3979" t="s">
        <v>11822</v>
      </c>
      <c r="L3979" t="str">
        <f t="shared" si="248"/>
        <v>No</v>
      </c>
      <c r="M3979">
        <v>4</v>
      </c>
      <c r="N3979" t="str" cm="1">
        <f t="array" ref="N3979">_xlfn.IFS(M3979&lt;=2,"Small",M3979&lt;=5,"Medium",M3979&gt;5,"Large")</f>
        <v>Medium</v>
      </c>
      <c r="O3979" s="50">
        <v>151</v>
      </c>
      <c r="P3979" s="67">
        <f t="shared" si="249"/>
        <v>0.03</v>
      </c>
      <c r="Q3979" s="52">
        <v>5</v>
      </c>
      <c r="R3979" s="52" t="str" cm="1">
        <f t="array" ref="R3979">_xlfn.IFS(ROUND(Q3979,0)=5,"Excellent",ROUND(Q3979,0)=4,"Good",ROUND(Q3979,0)=3,"Ok",ROUND(Q3979,0)&lt;3,"Bad")</f>
        <v>Excellent</v>
      </c>
      <c r="S3979">
        <v>57</v>
      </c>
      <c r="T3979" t="str">
        <f t="shared" si="250"/>
        <v>No</v>
      </c>
      <c r="U3979" s="65">
        <v>43345</v>
      </c>
      <c r="V3979" s="65">
        <v>43831</v>
      </c>
      <c r="W3979">
        <v>364</v>
      </c>
      <c r="X3979" t="str">
        <f t="shared" si="251"/>
        <v>Active</v>
      </c>
      <c r="Y3979" t="s">
        <v>15615</v>
      </c>
    </row>
    <row r="3980" spans="1:25" x14ac:dyDescent="0.25">
      <c r="A3980">
        <v>3979</v>
      </c>
      <c r="B3980" t="s">
        <v>2843</v>
      </c>
      <c r="C3980">
        <v>3611</v>
      </c>
      <c r="D3980" t="str">
        <f>VLOOKUP($C3980,Hosts!$A:$O,10,0)</f>
        <v>New York</v>
      </c>
      <c r="E3980" s="67">
        <f>INDEX(Hosts!$A:$O,MATCH(Places!$C3980,Hosts!$A:$A,0),MATCH(Places!E$1,Hosts!$1:$1,0))</f>
        <v>1</v>
      </c>
      <c r="F3980" s="67">
        <f>INDEX(Hosts!$A:$O,MATCH(Places!$C3980,Hosts!$A:$A,0),MATCH(Places!F$1,Hosts!$1:$1,0))</f>
        <v>1</v>
      </c>
      <c r="G3980" s="67" t="str">
        <f>INDEX(Hosts!$A:$O,MATCH(Places!$C3980,Hosts!$A:$A,0),MATCH(Places!G$1,Hosts!$1:$1,0))</f>
        <v>Yes</v>
      </c>
      <c r="H3980">
        <v>22</v>
      </c>
      <c r="I3980" t="str">
        <f>VLOOKUP($H3980,Neighborhoods!$A:$C,2,0)</f>
        <v>Queens</v>
      </c>
      <c r="J3980" t="str">
        <f>VLOOKUP($H3980,Neighborhoods!$A:$C,3,0)</f>
        <v>Flushing</v>
      </c>
      <c r="K3980" t="s">
        <v>1</v>
      </c>
      <c r="L3980" t="str">
        <f t="shared" si="248"/>
        <v>Yes</v>
      </c>
      <c r="M3980">
        <v>2</v>
      </c>
      <c r="N3980" t="str" cm="1">
        <f t="array" ref="N3980">_xlfn.IFS(M3980&lt;=2,"Small",M3980&lt;=5,"Medium",M3980&gt;5,"Large")</f>
        <v>Small</v>
      </c>
      <c r="O3980" s="50">
        <v>89</v>
      </c>
      <c r="P3980" s="67">
        <f t="shared" si="249"/>
        <v>0.03</v>
      </c>
      <c r="Q3980" s="52">
        <v>4.83</v>
      </c>
      <c r="R3980" s="52" t="str" cm="1">
        <f t="array" ref="R3980">_xlfn.IFS(ROUND(Q3980,0)=5,"Excellent",ROUND(Q3980,0)=4,"Good",ROUND(Q3980,0)=3,"Ok",ROUND(Q3980,0)&lt;3,"Bad")</f>
        <v>Excellent</v>
      </c>
      <c r="S3980">
        <v>47</v>
      </c>
      <c r="T3980" t="str">
        <f t="shared" si="250"/>
        <v>No</v>
      </c>
      <c r="U3980" s="65">
        <v>43354</v>
      </c>
      <c r="V3980" s="65">
        <v>44053</v>
      </c>
      <c r="W3980">
        <v>365</v>
      </c>
      <c r="X3980" t="str">
        <f t="shared" si="251"/>
        <v>Active</v>
      </c>
      <c r="Y3980" t="s">
        <v>15615</v>
      </c>
    </row>
    <row r="3981" spans="1:25" x14ac:dyDescent="0.25">
      <c r="A3981">
        <v>3980</v>
      </c>
      <c r="B3981" t="s">
        <v>13379</v>
      </c>
      <c r="C3981">
        <v>1968</v>
      </c>
      <c r="D3981" t="str">
        <f>VLOOKUP($C3981,Hosts!$A:$O,10,0)</f>
        <v>New York</v>
      </c>
      <c r="E3981" s="67">
        <f>INDEX(Hosts!$A:$O,MATCH(Places!$C3981,Hosts!$A:$A,0),MATCH(Places!E$1,Hosts!$1:$1,0))</f>
        <v>0.54</v>
      </c>
      <c r="F3981" s="67">
        <f>INDEX(Hosts!$A:$O,MATCH(Places!$C3981,Hosts!$A:$A,0),MATCH(Places!F$1,Hosts!$1:$1,0))</f>
        <v>0.49</v>
      </c>
      <c r="G3981" s="67" t="str">
        <f>INDEX(Hosts!$A:$O,MATCH(Places!$C3981,Hosts!$A:$A,0),MATCH(Places!G$1,Hosts!$1:$1,0))</f>
        <v>No</v>
      </c>
      <c r="H3981">
        <v>12</v>
      </c>
      <c r="I3981" t="str">
        <f>VLOOKUP($H3981,Neighborhoods!$A:$C,2,0)</f>
        <v>Brooklyn</v>
      </c>
      <c r="J3981" t="str">
        <f>VLOOKUP($H3981,Neighborhoods!$A:$C,3,0)</f>
        <v>Williamsburg</v>
      </c>
      <c r="K3981" t="s">
        <v>11822</v>
      </c>
      <c r="L3981" t="str">
        <f t="shared" si="248"/>
        <v>No</v>
      </c>
      <c r="M3981">
        <v>4</v>
      </c>
      <c r="N3981" t="str" cm="1">
        <f t="array" ref="N3981">_xlfn.IFS(M3981&lt;=2,"Small",M3981&lt;=5,"Medium",M3981&gt;5,"Large")</f>
        <v>Medium</v>
      </c>
      <c r="O3981" s="50">
        <v>79</v>
      </c>
      <c r="P3981" s="67">
        <f t="shared" si="249"/>
        <v>0.03</v>
      </c>
      <c r="Q3981" s="52">
        <v>4.78</v>
      </c>
      <c r="R3981" s="52" t="str" cm="1">
        <f t="array" ref="R3981">_xlfn.IFS(ROUND(Q3981,0)=5,"Excellent",ROUND(Q3981,0)=4,"Good",ROUND(Q3981,0)=3,"Ok",ROUND(Q3981,0)&lt;3,"Bad")</f>
        <v>Excellent</v>
      </c>
      <c r="S3981">
        <v>18</v>
      </c>
      <c r="T3981" t="str">
        <f t="shared" si="250"/>
        <v>No</v>
      </c>
      <c r="U3981" s="65">
        <v>43457</v>
      </c>
      <c r="V3981" s="65">
        <v>43960</v>
      </c>
      <c r="W3981">
        <v>99</v>
      </c>
      <c r="X3981" t="str">
        <f t="shared" si="251"/>
        <v>Active</v>
      </c>
      <c r="Y3981" t="s">
        <v>15615</v>
      </c>
    </row>
    <row r="3982" spans="1:25" x14ac:dyDescent="0.25">
      <c r="A3982">
        <v>3981</v>
      </c>
      <c r="B3982" t="s">
        <v>2844</v>
      </c>
      <c r="C3982">
        <v>3539</v>
      </c>
      <c r="D3982" t="str">
        <f>VLOOKUP($C3982,Hosts!$A:$O,10,0)</f>
        <v>New York</v>
      </c>
      <c r="E3982" s="67">
        <f>INDEX(Hosts!$A:$O,MATCH(Places!$C3982,Hosts!$A:$A,0),MATCH(Places!E$1,Hosts!$1:$1,0))</f>
        <v>1</v>
      </c>
      <c r="F3982" s="67">
        <f>INDEX(Hosts!$A:$O,MATCH(Places!$C3982,Hosts!$A:$A,0),MATCH(Places!F$1,Hosts!$1:$1,0))</f>
        <v>0.9</v>
      </c>
      <c r="G3982" s="67" t="str">
        <f>INDEX(Hosts!$A:$O,MATCH(Places!$C3982,Hosts!$A:$A,0),MATCH(Places!G$1,Hosts!$1:$1,0))</f>
        <v>No</v>
      </c>
      <c r="H3982">
        <v>24</v>
      </c>
      <c r="I3982" t="str">
        <f>VLOOKUP($H3982,Neighborhoods!$A:$C,2,0)</f>
        <v>Queens</v>
      </c>
      <c r="J3982" t="str">
        <f>VLOOKUP($H3982,Neighborhoods!$A:$C,3,0)</f>
        <v>Long Island City</v>
      </c>
      <c r="K3982" t="s">
        <v>1</v>
      </c>
      <c r="L3982" t="str">
        <f t="shared" si="248"/>
        <v>Yes</v>
      </c>
      <c r="M3982">
        <v>2</v>
      </c>
      <c r="N3982" t="str" cm="1">
        <f t="array" ref="N3982">_xlfn.IFS(M3982&lt;=2,"Small",M3982&lt;=5,"Medium",M3982&gt;5,"Large")</f>
        <v>Small</v>
      </c>
      <c r="O3982" s="50">
        <v>95</v>
      </c>
      <c r="P3982" s="67">
        <f t="shared" si="249"/>
        <v>0.03</v>
      </c>
      <c r="Q3982" s="52">
        <v>4.96</v>
      </c>
      <c r="R3982" s="52" t="str" cm="1">
        <f t="array" ref="R3982">_xlfn.IFS(ROUND(Q3982,0)=5,"Excellent",ROUND(Q3982,0)=4,"Good",ROUND(Q3982,0)=3,"Ok",ROUND(Q3982,0)&lt;3,"Bad")</f>
        <v>Excellent</v>
      </c>
      <c r="S3982">
        <v>26</v>
      </c>
      <c r="T3982" t="str">
        <f t="shared" si="250"/>
        <v>No</v>
      </c>
      <c r="U3982" s="65">
        <v>43502</v>
      </c>
      <c r="V3982" s="65">
        <v>43781</v>
      </c>
      <c r="W3982">
        <v>228</v>
      </c>
      <c r="X3982" t="str">
        <f t="shared" si="251"/>
        <v>Active</v>
      </c>
      <c r="Y3982" t="s">
        <v>15616</v>
      </c>
    </row>
    <row r="3983" spans="1:25" x14ac:dyDescent="0.25">
      <c r="A3983">
        <v>3982</v>
      </c>
      <c r="B3983" t="s">
        <v>15343</v>
      </c>
      <c r="C3983">
        <v>2994</v>
      </c>
      <c r="D3983" t="str">
        <f>VLOOKUP($C3983,Hosts!$A:$O,10,0)</f>
        <v>New York</v>
      </c>
      <c r="E3983" s="67">
        <f>INDEX(Hosts!$A:$O,MATCH(Places!$C3983,Hosts!$A:$A,0),MATCH(Places!E$1,Hosts!$1:$1,0))</f>
        <v>1</v>
      </c>
      <c r="F3983" s="67">
        <f>INDEX(Hosts!$A:$O,MATCH(Places!$C3983,Hosts!$A:$A,0),MATCH(Places!F$1,Hosts!$1:$1,0))</f>
        <v>0.71</v>
      </c>
      <c r="G3983" s="67" t="str">
        <f>INDEX(Hosts!$A:$O,MATCH(Places!$C3983,Hosts!$A:$A,0),MATCH(Places!G$1,Hosts!$1:$1,0))</f>
        <v>Yes</v>
      </c>
      <c r="H3983">
        <v>18</v>
      </c>
      <c r="I3983" t="str">
        <f>VLOOKUP($H3983,Neighborhoods!$A:$C,2,0)</f>
        <v>Manhattan</v>
      </c>
      <c r="J3983" t="str">
        <f>VLOOKUP($H3983,Neighborhoods!$A:$C,3,0)</f>
        <v>Midtown</v>
      </c>
      <c r="K3983" t="s">
        <v>1</v>
      </c>
      <c r="L3983" t="str">
        <f t="shared" si="248"/>
        <v>Yes</v>
      </c>
      <c r="M3983">
        <v>2</v>
      </c>
      <c r="N3983" t="str" cm="1">
        <f t="array" ref="N3983">_xlfn.IFS(M3983&lt;=2,"Small",M3983&lt;=5,"Medium",M3983&gt;5,"Large")</f>
        <v>Small</v>
      </c>
      <c r="O3983" s="50">
        <v>100</v>
      </c>
      <c r="P3983" s="67">
        <f t="shared" si="249"/>
        <v>0.03</v>
      </c>
      <c r="Q3983" s="52">
        <v>5</v>
      </c>
      <c r="R3983" s="52" t="str" cm="1">
        <f t="array" ref="R3983">_xlfn.IFS(ROUND(Q3983,0)=5,"Excellent",ROUND(Q3983,0)=4,"Good",ROUND(Q3983,0)=3,"Ok",ROUND(Q3983,0)&lt;3,"Bad")</f>
        <v>Excellent</v>
      </c>
      <c r="S3983">
        <v>8</v>
      </c>
      <c r="T3983" t="str">
        <f t="shared" si="250"/>
        <v>No</v>
      </c>
      <c r="U3983" s="65">
        <v>43701</v>
      </c>
      <c r="V3983" s="65">
        <v>43856</v>
      </c>
      <c r="W3983">
        <v>44</v>
      </c>
      <c r="X3983" t="str">
        <f t="shared" si="251"/>
        <v>Active</v>
      </c>
      <c r="Y3983" t="s">
        <v>15615</v>
      </c>
    </row>
    <row r="3984" spans="1:25" x14ac:dyDescent="0.25">
      <c r="A3984">
        <v>3983</v>
      </c>
      <c r="B3984" t="s">
        <v>2845</v>
      </c>
      <c r="C3984">
        <v>3546</v>
      </c>
      <c r="D3984" t="str">
        <f>VLOOKUP($C3984,Hosts!$A:$O,10,0)</f>
        <v>New York</v>
      </c>
      <c r="E3984" s="67">
        <f>INDEX(Hosts!$A:$O,MATCH(Places!$C3984,Hosts!$A:$A,0),MATCH(Places!E$1,Hosts!$1:$1,0))</f>
        <v>1</v>
      </c>
      <c r="F3984" s="67">
        <f>INDEX(Hosts!$A:$O,MATCH(Places!$C3984,Hosts!$A:$A,0),MATCH(Places!F$1,Hosts!$1:$1,0))</f>
        <v>0.98</v>
      </c>
      <c r="G3984" s="67" t="str">
        <f>INDEX(Hosts!$A:$O,MATCH(Places!$C3984,Hosts!$A:$A,0),MATCH(Places!G$1,Hosts!$1:$1,0))</f>
        <v>Yes</v>
      </c>
      <c r="H3984">
        <v>20</v>
      </c>
      <c r="I3984" t="str">
        <f>VLOOKUP($H3984,Neighborhoods!$A:$C,2,0)</f>
        <v>Manhattan</v>
      </c>
      <c r="J3984" t="str">
        <f>VLOOKUP($H3984,Neighborhoods!$A:$C,3,0)</f>
        <v>Upper West Side</v>
      </c>
      <c r="K3984" t="s">
        <v>1</v>
      </c>
      <c r="L3984" t="str">
        <f t="shared" si="248"/>
        <v>Yes</v>
      </c>
      <c r="M3984">
        <v>2</v>
      </c>
      <c r="N3984" t="str" cm="1">
        <f t="array" ref="N3984">_xlfn.IFS(M3984&lt;=2,"Small",M3984&lt;=5,"Medium",M3984&gt;5,"Large")</f>
        <v>Small</v>
      </c>
      <c r="O3984" s="50">
        <v>117</v>
      </c>
      <c r="P3984" s="67">
        <f t="shared" si="249"/>
        <v>0.03</v>
      </c>
      <c r="Q3984" s="52">
        <v>4.99</v>
      </c>
      <c r="R3984" s="52" t="str" cm="1">
        <f t="array" ref="R3984">_xlfn.IFS(ROUND(Q3984,0)=5,"Excellent",ROUND(Q3984,0)=4,"Good",ROUND(Q3984,0)=3,"Ok",ROUND(Q3984,0)&lt;3,"Bad")</f>
        <v>Excellent</v>
      </c>
      <c r="S3984">
        <v>105</v>
      </c>
      <c r="T3984" t="str">
        <f t="shared" si="250"/>
        <v>Yes</v>
      </c>
      <c r="U3984" s="65">
        <v>43347</v>
      </c>
      <c r="V3984" s="65">
        <v>43905</v>
      </c>
      <c r="W3984">
        <v>232</v>
      </c>
      <c r="X3984" t="str">
        <f t="shared" si="251"/>
        <v>Active</v>
      </c>
      <c r="Y3984" t="s">
        <v>15616</v>
      </c>
    </row>
    <row r="3985" spans="1:25" x14ac:dyDescent="0.25">
      <c r="A3985">
        <v>3984</v>
      </c>
      <c r="B3985" t="s">
        <v>13219</v>
      </c>
      <c r="C3985">
        <v>2189</v>
      </c>
      <c r="D3985" t="str">
        <f>VLOOKUP($C3985,Hosts!$A:$O,10,0)</f>
        <v>New York</v>
      </c>
      <c r="E3985" s="67">
        <f>INDEX(Hosts!$A:$O,MATCH(Places!$C3985,Hosts!$A:$A,0),MATCH(Places!E$1,Hosts!$1:$1,0))</f>
        <v>1</v>
      </c>
      <c r="F3985" s="67">
        <f>INDEX(Hosts!$A:$O,MATCH(Places!$C3985,Hosts!$A:$A,0),MATCH(Places!F$1,Hosts!$1:$1,0))</f>
        <v>1</v>
      </c>
      <c r="G3985" s="67" t="str">
        <f>INDEX(Hosts!$A:$O,MATCH(Places!$C3985,Hosts!$A:$A,0),MATCH(Places!G$1,Hosts!$1:$1,0))</f>
        <v>No</v>
      </c>
      <c r="H3985">
        <v>8</v>
      </c>
      <c r="I3985" t="str">
        <f>VLOOKUP($H3985,Neighborhoods!$A:$C,2,0)</f>
        <v>Brooklyn</v>
      </c>
      <c r="J3985" t="str">
        <f>VLOOKUP($H3985,Neighborhoods!$A:$C,3,0)</f>
        <v>Bushwick</v>
      </c>
      <c r="K3985" t="s">
        <v>11822</v>
      </c>
      <c r="L3985" t="str">
        <f t="shared" si="248"/>
        <v>No</v>
      </c>
      <c r="M3985">
        <v>4</v>
      </c>
      <c r="N3985" t="str" cm="1">
        <f t="array" ref="N3985">_xlfn.IFS(M3985&lt;=2,"Small",M3985&lt;=5,"Medium",M3985&gt;5,"Large")</f>
        <v>Medium</v>
      </c>
      <c r="O3985" s="50">
        <v>65</v>
      </c>
      <c r="P3985" s="67">
        <f t="shared" si="249"/>
        <v>0.03</v>
      </c>
      <c r="Q3985" s="52">
        <v>5</v>
      </c>
      <c r="R3985" s="52" t="str" cm="1">
        <f t="array" ref="R3985">_xlfn.IFS(ROUND(Q3985,0)=5,"Excellent",ROUND(Q3985,0)=4,"Good",ROUND(Q3985,0)=3,"Ok",ROUND(Q3985,0)&lt;3,"Bad")</f>
        <v>Excellent</v>
      </c>
      <c r="S3985">
        <v>6</v>
      </c>
      <c r="T3985" t="str">
        <f t="shared" si="250"/>
        <v>No</v>
      </c>
      <c r="U3985" s="65">
        <v>43418</v>
      </c>
      <c r="V3985" s="65">
        <v>43834</v>
      </c>
      <c r="W3985">
        <v>0</v>
      </c>
      <c r="X3985" t="str">
        <f t="shared" si="251"/>
        <v>Inactive</v>
      </c>
      <c r="Y3985" t="s">
        <v>15615</v>
      </c>
    </row>
    <row r="3986" spans="1:25" x14ac:dyDescent="0.25">
      <c r="A3986">
        <v>3985</v>
      </c>
      <c r="B3986" t="s">
        <v>2846</v>
      </c>
      <c r="C3986">
        <v>1754</v>
      </c>
      <c r="D3986" t="str">
        <f>VLOOKUP($C3986,Hosts!$A:$O,10,0)</f>
        <v>New York</v>
      </c>
      <c r="E3986" s="67">
        <f>INDEX(Hosts!$A:$O,MATCH(Places!$C3986,Hosts!$A:$A,0),MATCH(Places!E$1,Hosts!$1:$1,0))</f>
        <v>1</v>
      </c>
      <c r="F3986" s="67">
        <f>INDEX(Hosts!$A:$O,MATCH(Places!$C3986,Hosts!$A:$A,0),MATCH(Places!F$1,Hosts!$1:$1,0))</f>
        <v>0.56999999999999995</v>
      </c>
      <c r="G3986" s="67" t="str">
        <f>INDEX(Hosts!$A:$O,MATCH(Places!$C3986,Hosts!$A:$A,0),MATCH(Places!G$1,Hosts!$1:$1,0))</f>
        <v>Yes</v>
      </c>
      <c r="H3986">
        <v>17</v>
      </c>
      <c r="I3986" t="str">
        <f>VLOOKUP($H3986,Neighborhoods!$A:$C,2,0)</f>
        <v>Manhattan</v>
      </c>
      <c r="J3986" t="str">
        <f>VLOOKUP($H3986,Neighborhoods!$A:$C,3,0)</f>
        <v>Hell's Kitchen</v>
      </c>
      <c r="K3986" t="s">
        <v>11822</v>
      </c>
      <c r="L3986" t="str">
        <f t="shared" si="248"/>
        <v>No</v>
      </c>
      <c r="M3986">
        <v>2</v>
      </c>
      <c r="N3986" t="str" cm="1">
        <f t="array" ref="N3986">_xlfn.IFS(M3986&lt;=2,"Small",M3986&lt;=5,"Medium",M3986&gt;5,"Large")</f>
        <v>Small</v>
      </c>
      <c r="O3986" s="50">
        <v>90</v>
      </c>
      <c r="P3986" s="67">
        <f t="shared" si="249"/>
        <v>0.03</v>
      </c>
      <c r="Q3986" s="52">
        <v>5</v>
      </c>
      <c r="R3986" s="52" t="str" cm="1">
        <f t="array" ref="R3986">_xlfn.IFS(ROUND(Q3986,0)=5,"Excellent",ROUND(Q3986,0)=4,"Good",ROUND(Q3986,0)=3,"Ok",ROUND(Q3986,0)&lt;3,"Bad")</f>
        <v>Excellent</v>
      </c>
      <c r="S3986">
        <v>6</v>
      </c>
      <c r="T3986" t="str">
        <f t="shared" si="250"/>
        <v>No</v>
      </c>
      <c r="U3986" s="65">
        <v>43409</v>
      </c>
      <c r="V3986" s="65">
        <v>43899</v>
      </c>
      <c r="W3986">
        <v>330</v>
      </c>
      <c r="X3986" t="str">
        <f t="shared" si="251"/>
        <v>Active</v>
      </c>
      <c r="Y3986" t="s">
        <v>15615</v>
      </c>
    </row>
    <row r="3987" spans="1:25" x14ac:dyDescent="0.25">
      <c r="A3987">
        <v>3986</v>
      </c>
      <c r="B3987" t="s">
        <v>15525</v>
      </c>
      <c r="C3987">
        <v>3640</v>
      </c>
      <c r="D3987" t="str">
        <f>VLOOKUP($C3987,Hosts!$A:$O,10,0)</f>
        <v>New York</v>
      </c>
      <c r="E3987" s="67">
        <f>INDEX(Hosts!$A:$O,MATCH(Places!$C3987,Hosts!$A:$A,0),MATCH(Places!E$1,Hosts!$1:$1,0))</f>
        <v>1</v>
      </c>
      <c r="F3987" s="67">
        <f>INDEX(Hosts!$A:$O,MATCH(Places!$C3987,Hosts!$A:$A,0),MATCH(Places!F$1,Hosts!$1:$1,0))</f>
        <v>0.97</v>
      </c>
      <c r="G3987" s="67" t="str">
        <f>INDEX(Hosts!$A:$O,MATCH(Places!$C3987,Hosts!$A:$A,0),MATCH(Places!G$1,Hosts!$1:$1,0))</f>
        <v>Yes</v>
      </c>
      <c r="H3987">
        <v>7</v>
      </c>
      <c r="I3987" t="str">
        <f>VLOOKUP($H3987,Neighborhoods!$A:$C,2,0)</f>
        <v>Brooklyn</v>
      </c>
      <c r="J3987" t="str">
        <f>VLOOKUP($H3987,Neighborhoods!$A:$C,3,0)</f>
        <v>Bedford-Stuyvesant</v>
      </c>
      <c r="K3987" t="s">
        <v>1</v>
      </c>
      <c r="L3987" t="str">
        <f t="shared" si="248"/>
        <v>Yes</v>
      </c>
      <c r="M3987">
        <v>2</v>
      </c>
      <c r="N3987" t="str" cm="1">
        <f t="array" ref="N3987">_xlfn.IFS(M3987&lt;=2,"Small",M3987&lt;=5,"Medium",M3987&gt;5,"Large")</f>
        <v>Small</v>
      </c>
      <c r="O3987" s="50">
        <v>109</v>
      </c>
      <c r="P3987" s="67">
        <f t="shared" si="249"/>
        <v>0.03</v>
      </c>
      <c r="Q3987" s="52">
        <v>4.8099999999999996</v>
      </c>
      <c r="R3987" s="52" t="str" cm="1">
        <f t="array" ref="R3987">_xlfn.IFS(ROUND(Q3987,0)=5,"Excellent",ROUND(Q3987,0)=4,"Good",ROUND(Q3987,0)=3,"Ok",ROUND(Q3987,0)&lt;3,"Bad")</f>
        <v>Excellent</v>
      </c>
      <c r="S3987">
        <v>27</v>
      </c>
      <c r="T3987" t="str">
        <f t="shared" si="250"/>
        <v>No</v>
      </c>
      <c r="U3987" s="65">
        <v>43353</v>
      </c>
      <c r="V3987" s="65">
        <v>43832</v>
      </c>
      <c r="W3987">
        <v>172</v>
      </c>
      <c r="X3987" t="str">
        <f t="shared" si="251"/>
        <v>Active</v>
      </c>
      <c r="Y3987" t="s">
        <v>15616</v>
      </c>
    </row>
    <row r="3988" spans="1:25" x14ac:dyDescent="0.25">
      <c r="A3988">
        <v>3987</v>
      </c>
      <c r="B3988" t="s">
        <v>14242</v>
      </c>
      <c r="C3988">
        <v>3640</v>
      </c>
      <c r="D3988" t="str">
        <f>VLOOKUP($C3988,Hosts!$A:$O,10,0)</f>
        <v>New York</v>
      </c>
      <c r="E3988" s="67">
        <f>INDEX(Hosts!$A:$O,MATCH(Places!$C3988,Hosts!$A:$A,0),MATCH(Places!E$1,Hosts!$1:$1,0))</f>
        <v>1</v>
      </c>
      <c r="F3988" s="67">
        <f>INDEX(Hosts!$A:$O,MATCH(Places!$C3988,Hosts!$A:$A,0),MATCH(Places!F$1,Hosts!$1:$1,0))</f>
        <v>0.97</v>
      </c>
      <c r="G3988" s="67" t="str">
        <f>INDEX(Hosts!$A:$O,MATCH(Places!$C3988,Hosts!$A:$A,0),MATCH(Places!G$1,Hosts!$1:$1,0))</f>
        <v>Yes</v>
      </c>
      <c r="H3988">
        <v>7</v>
      </c>
      <c r="I3988" t="str">
        <f>VLOOKUP($H3988,Neighborhoods!$A:$C,2,0)</f>
        <v>Brooklyn</v>
      </c>
      <c r="J3988" t="str">
        <f>VLOOKUP($H3988,Neighborhoods!$A:$C,3,0)</f>
        <v>Bedford-Stuyvesant</v>
      </c>
      <c r="K3988" t="s">
        <v>1</v>
      </c>
      <c r="L3988" t="str">
        <f t="shared" si="248"/>
        <v>Yes</v>
      </c>
      <c r="M3988">
        <v>2</v>
      </c>
      <c r="N3988" t="str" cm="1">
        <f t="array" ref="N3988">_xlfn.IFS(M3988&lt;=2,"Small",M3988&lt;=5,"Medium",M3988&gt;5,"Large")</f>
        <v>Small</v>
      </c>
      <c r="O3988" s="50">
        <v>109</v>
      </c>
      <c r="P3988" s="67">
        <f t="shared" si="249"/>
        <v>0.03</v>
      </c>
      <c r="Q3988" s="52">
        <v>5</v>
      </c>
      <c r="R3988" s="52" t="str" cm="1">
        <f t="array" ref="R3988">_xlfn.IFS(ROUND(Q3988,0)=5,"Excellent",ROUND(Q3988,0)=4,"Good",ROUND(Q3988,0)=3,"Ok",ROUND(Q3988,0)&lt;3,"Bad")</f>
        <v>Excellent</v>
      </c>
      <c r="S3988">
        <v>33</v>
      </c>
      <c r="T3988" t="str">
        <f t="shared" si="250"/>
        <v>No</v>
      </c>
      <c r="U3988" s="65">
        <v>43351</v>
      </c>
      <c r="V3988" s="65">
        <v>43808</v>
      </c>
      <c r="W3988">
        <v>173</v>
      </c>
      <c r="X3988" t="str">
        <f t="shared" si="251"/>
        <v>Active</v>
      </c>
      <c r="Y3988" t="s">
        <v>15616</v>
      </c>
    </row>
    <row r="3989" spans="1:25" x14ac:dyDescent="0.25">
      <c r="A3989">
        <v>3988</v>
      </c>
      <c r="B3989" t="s">
        <v>15121</v>
      </c>
      <c r="C3989">
        <v>1609</v>
      </c>
      <c r="D3989" t="str">
        <f>VLOOKUP($C3989,Hosts!$A:$O,10,0)</f>
        <v>New York</v>
      </c>
      <c r="E3989" s="67">
        <f>INDEX(Hosts!$A:$O,MATCH(Places!$C3989,Hosts!$A:$A,0),MATCH(Places!E$1,Hosts!$1:$1,0))</f>
        <v>1</v>
      </c>
      <c r="F3989" s="67">
        <f>INDEX(Hosts!$A:$O,MATCH(Places!$C3989,Hosts!$A:$A,0),MATCH(Places!F$1,Hosts!$1:$1,0))</f>
        <v>0.5</v>
      </c>
      <c r="G3989" s="67" t="str">
        <f>INDEX(Hosts!$A:$O,MATCH(Places!$C3989,Hosts!$A:$A,0),MATCH(Places!G$1,Hosts!$1:$1,0))</f>
        <v>No</v>
      </c>
      <c r="H3989">
        <v>9</v>
      </c>
      <c r="I3989" t="str">
        <f>VLOOKUP($H3989,Neighborhoods!$A:$C,2,0)</f>
        <v>Brooklyn</v>
      </c>
      <c r="J3989" t="str">
        <f>VLOOKUP($H3989,Neighborhoods!$A:$C,3,0)</f>
        <v>Crown Heights</v>
      </c>
      <c r="K3989" t="s">
        <v>11822</v>
      </c>
      <c r="L3989" t="str">
        <f t="shared" si="248"/>
        <v>No</v>
      </c>
      <c r="M3989">
        <v>2</v>
      </c>
      <c r="N3989" t="str" cm="1">
        <f t="array" ref="N3989">_xlfn.IFS(M3989&lt;=2,"Small",M3989&lt;=5,"Medium",M3989&gt;5,"Large")</f>
        <v>Small</v>
      </c>
      <c r="O3989" s="50">
        <v>107</v>
      </c>
      <c r="P3989" s="67">
        <f t="shared" si="249"/>
        <v>0.03</v>
      </c>
      <c r="Q3989" s="52">
        <v>5</v>
      </c>
      <c r="R3989" s="52" t="str" cm="1">
        <f t="array" ref="R3989">_xlfn.IFS(ROUND(Q3989,0)=5,"Excellent",ROUND(Q3989,0)=4,"Good",ROUND(Q3989,0)=3,"Ok",ROUND(Q3989,0)&lt;3,"Bad")</f>
        <v>Excellent</v>
      </c>
      <c r="S3989">
        <v>4</v>
      </c>
      <c r="T3989" t="str">
        <f t="shared" si="250"/>
        <v>No</v>
      </c>
      <c r="U3989" s="65">
        <v>43668</v>
      </c>
      <c r="V3989" s="65">
        <v>43829</v>
      </c>
      <c r="W3989">
        <v>42</v>
      </c>
      <c r="X3989" t="str">
        <f t="shared" si="251"/>
        <v>Active</v>
      </c>
      <c r="Y3989" t="s">
        <v>15615</v>
      </c>
    </row>
    <row r="3990" spans="1:25" x14ac:dyDescent="0.25">
      <c r="A3990">
        <v>3989</v>
      </c>
      <c r="B3990" t="s">
        <v>2847</v>
      </c>
      <c r="C3990">
        <v>2309</v>
      </c>
      <c r="D3990" t="str">
        <f>VLOOKUP($C3990,Hosts!$A:$O,10,0)</f>
        <v>New York</v>
      </c>
      <c r="E3990" s="67">
        <f>INDEX(Hosts!$A:$O,MATCH(Places!$C3990,Hosts!$A:$A,0),MATCH(Places!E$1,Hosts!$1:$1,0))</f>
        <v>1</v>
      </c>
      <c r="F3990" s="67">
        <f>INDEX(Hosts!$A:$O,MATCH(Places!$C3990,Hosts!$A:$A,0),MATCH(Places!F$1,Hosts!$1:$1,0))</f>
        <v>0.65</v>
      </c>
      <c r="G3990" s="67" t="str">
        <f>INDEX(Hosts!$A:$O,MATCH(Places!$C3990,Hosts!$A:$A,0),MATCH(Places!G$1,Hosts!$1:$1,0))</f>
        <v>Yes</v>
      </c>
      <c r="H3990">
        <v>19</v>
      </c>
      <c r="I3990" t="str">
        <f>VLOOKUP($H3990,Neighborhoods!$A:$C,2,0)</f>
        <v>Manhattan</v>
      </c>
      <c r="J3990" t="str">
        <f>VLOOKUP($H3990,Neighborhoods!$A:$C,3,0)</f>
        <v>Upper East Side</v>
      </c>
      <c r="K3990" t="s">
        <v>11822</v>
      </c>
      <c r="L3990" t="str">
        <f t="shared" si="248"/>
        <v>No</v>
      </c>
      <c r="M3990">
        <v>3</v>
      </c>
      <c r="N3990" t="str" cm="1">
        <f t="array" ref="N3990">_xlfn.IFS(M3990&lt;=2,"Small",M3990&lt;=5,"Medium",M3990&gt;5,"Large")</f>
        <v>Medium</v>
      </c>
      <c r="O3990" s="50">
        <v>385</v>
      </c>
      <c r="P3990" s="67">
        <f t="shared" si="249"/>
        <v>0.04</v>
      </c>
      <c r="Q3990" s="52">
        <v>5</v>
      </c>
      <c r="R3990" s="52" t="str" cm="1">
        <f t="array" ref="R3990">_xlfn.IFS(ROUND(Q3990,0)=5,"Excellent",ROUND(Q3990,0)=4,"Good",ROUND(Q3990,0)=3,"Ok",ROUND(Q3990,0)&lt;3,"Bad")</f>
        <v>Excellent</v>
      </c>
      <c r="S3990">
        <v>17</v>
      </c>
      <c r="T3990" t="str">
        <f t="shared" si="250"/>
        <v>No</v>
      </c>
      <c r="U3990" s="65">
        <v>43372</v>
      </c>
      <c r="V3990" s="65">
        <v>43805</v>
      </c>
      <c r="W3990">
        <v>16</v>
      </c>
      <c r="X3990" t="str">
        <f t="shared" si="251"/>
        <v>Active</v>
      </c>
      <c r="Y3990" t="s">
        <v>15616</v>
      </c>
    </row>
    <row r="3991" spans="1:25" x14ac:dyDescent="0.25">
      <c r="A3991">
        <v>3990</v>
      </c>
      <c r="B3991" t="s">
        <v>2848</v>
      </c>
      <c r="C3991">
        <v>2156</v>
      </c>
      <c r="D3991" t="str">
        <f>VLOOKUP($C3991,Hosts!$A:$O,10,0)</f>
        <v>New York</v>
      </c>
      <c r="E3991" s="67">
        <f>INDEX(Hosts!$A:$O,MATCH(Places!$C3991,Hosts!$A:$A,0),MATCH(Places!E$1,Hosts!$1:$1,0))</f>
        <v>1</v>
      </c>
      <c r="F3991" s="67">
        <f>INDEX(Hosts!$A:$O,MATCH(Places!$C3991,Hosts!$A:$A,0),MATCH(Places!F$1,Hosts!$1:$1,0))</f>
        <v>0.89</v>
      </c>
      <c r="G3991" s="67" t="str">
        <f>INDEX(Hosts!$A:$O,MATCH(Places!$C3991,Hosts!$A:$A,0),MATCH(Places!G$1,Hosts!$1:$1,0))</f>
        <v>Yes</v>
      </c>
      <c r="H3991">
        <v>14</v>
      </c>
      <c r="I3991" t="str">
        <f>VLOOKUP($H3991,Neighborhoods!$A:$C,2,0)</f>
        <v>Manhattan</v>
      </c>
      <c r="J3991" t="str">
        <f>VLOOKUP($H3991,Neighborhoods!$A:$C,3,0)</f>
        <v>East Harlem</v>
      </c>
      <c r="K3991" t="s">
        <v>1</v>
      </c>
      <c r="L3991" t="str">
        <f t="shared" si="248"/>
        <v>Yes</v>
      </c>
      <c r="M3991">
        <v>2</v>
      </c>
      <c r="N3991" t="str" cm="1">
        <f t="array" ref="N3991">_xlfn.IFS(M3991&lt;=2,"Small",M3991&lt;=5,"Medium",M3991&gt;5,"Large")</f>
        <v>Small</v>
      </c>
      <c r="O3991" s="50">
        <v>146</v>
      </c>
      <c r="P3991" s="67">
        <f t="shared" si="249"/>
        <v>0.03</v>
      </c>
      <c r="Q3991" s="52">
        <v>4.91</v>
      </c>
      <c r="R3991" s="52" t="str" cm="1">
        <f t="array" ref="R3991">_xlfn.IFS(ROUND(Q3991,0)=5,"Excellent",ROUND(Q3991,0)=4,"Good",ROUND(Q3991,0)=3,"Ok",ROUND(Q3991,0)&lt;3,"Bad")</f>
        <v>Excellent</v>
      </c>
      <c r="S3991">
        <v>22</v>
      </c>
      <c r="T3991" t="str">
        <f t="shared" si="250"/>
        <v>No</v>
      </c>
      <c r="U3991" s="65">
        <v>43353</v>
      </c>
      <c r="V3991" s="65">
        <v>43860</v>
      </c>
      <c r="W3991">
        <v>54</v>
      </c>
      <c r="X3991" t="str">
        <f t="shared" si="251"/>
        <v>Active</v>
      </c>
      <c r="Y3991" t="s">
        <v>15615</v>
      </c>
    </row>
    <row r="3992" spans="1:25" x14ac:dyDescent="0.25">
      <c r="A3992">
        <v>3991</v>
      </c>
      <c r="B3992" t="s">
        <v>2849</v>
      </c>
      <c r="C3992">
        <v>3635</v>
      </c>
      <c r="D3992" t="str">
        <f>VLOOKUP($C3992,Hosts!$A:$O,10,0)</f>
        <v>New Jersey</v>
      </c>
      <c r="E3992" s="67">
        <f>INDEX(Hosts!$A:$O,MATCH(Places!$C3992,Hosts!$A:$A,0),MATCH(Places!E$1,Hosts!$1:$1,0))</f>
        <v>0.96</v>
      </c>
      <c r="F3992" s="67">
        <f>INDEX(Hosts!$A:$O,MATCH(Places!$C3992,Hosts!$A:$A,0),MATCH(Places!F$1,Hosts!$1:$1,0))</f>
        <v>0.97</v>
      </c>
      <c r="G3992" s="67" t="str">
        <f>INDEX(Hosts!$A:$O,MATCH(Places!$C3992,Hosts!$A:$A,0),MATCH(Places!G$1,Hosts!$1:$1,0))</f>
        <v>No</v>
      </c>
      <c r="H3992">
        <v>18</v>
      </c>
      <c r="I3992" t="str">
        <f>VLOOKUP($H3992,Neighborhoods!$A:$C,2,0)</f>
        <v>Manhattan</v>
      </c>
      <c r="J3992" t="str">
        <f>VLOOKUP($H3992,Neighborhoods!$A:$C,3,0)</f>
        <v>Midtown</v>
      </c>
      <c r="K3992" t="s">
        <v>11822</v>
      </c>
      <c r="L3992" t="str">
        <f t="shared" si="248"/>
        <v>No</v>
      </c>
      <c r="M3992">
        <v>5</v>
      </c>
      <c r="N3992" t="str" cm="1">
        <f t="array" ref="N3992">_xlfn.IFS(M3992&lt;=2,"Small",M3992&lt;=5,"Medium",M3992&gt;5,"Large")</f>
        <v>Medium</v>
      </c>
      <c r="O3992" s="50">
        <v>88</v>
      </c>
      <c r="P3992" s="67">
        <f t="shared" si="249"/>
        <v>0.03</v>
      </c>
      <c r="Q3992" s="52">
        <v>4.5199999999999996</v>
      </c>
      <c r="R3992" s="52" t="str" cm="1">
        <f t="array" ref="R3992">_xlfn.IFS(ROUND(Q3992,0)=5,"Excellent",ROUND(Q3992,0)=4,"Good",ROUND(Q3992,0)=3,"Ok",ROUND(Q3992,0)&lt;3,"Bad")</f>
        <v>Excellent</v>
      </c>
      <c r="S3992">
        <v>31</v>
      </c>
      <c r="T3992" t="str">
        <f t="shared" si="250"/>
        <v>No</v>
      </c>
      <c r="U3992" s="65">
        <v>43404</v>
      </c>
      <c r="V3992" s="65">
        <v>44032</v>
      </c>
      <c r="W3992">
        <v>364</v>
      </c>
      <c r="X3992" t="str">
        <f t="shared" si="251"/>
        <v>Active</v>
      </c>
      <c r="Y3992" t="s">
        <v>15615</v>
      </c>
    </row>
    <row r="3993" spans="1:25" x14ac:dyDescent="0.25">
      <c r="A3993">
        <v>3992</v>
      </c>
      <c r="B3993" t="s">
        <v>2850</v>
      </c>
      <c r="C3993">
        <v>2678</v>
      </c>
      <c r="D3993" t="str">
        <f>VLOOKUP($C3993,Hosts!$A:$O,10,0)</f>
        <v>New York</v>
      </c>
      <c r="E3993" s="67">
        <f>INDEX(Hosts!$A:$O,MATCH(Places!$C3993,Hosts!$A:$A,0),MATCH(Places!E$1,Hosts!$1:$1,0))</f>
        <v>1</v>
      </c>
      <c r="F3993" s="67">
        <f>INDEX(Hosts!$A:$O,MATCH(Places!$C3993,Hosts!$A:$A,0),MATCH(Places!F$1,Hosts!$1:$1,0))</f>
        <v>0.99</v>
      </c>
      <c r="G3993" s="67" t="str">
        <f>INDEX(Hosts!$A:$O,MATCH(Places!$C3993,Hosts!$A:$A,0),MATCH(Places!G$1,Hosts!$1:$1,0))</f>
        <v>No</v>
      </c>
      <c r="H3993">
        <v>26</v>
      </c>
      <c r="I3993" t="str">
        <f>VLOOKUP($H3993,Neighborhoods!$A:$C,2,0)</f>
        <v>Queens</v>
      </c>
      <c r="J3993" t="str">
        <f>VLOOKUP($H3993,Neighborhoods!$A:$C,3,0)</f>
        <v>Sunnyside</v>
      </c>
      <c r="K3993" t="s">
        <v>11822</v>
      </c>
      <c r="L3993" t="str">
        <f t="shared" si="248"/>
        <v>No</v>
      </c>
      <c r="M3993">
        <v>7</v>
      </c>
      <c r="N3993" t="str" cm="1">
        <f t="array" ref="N3993">_xlfn.IFS(M3993&lt;=2,"Small",M3993&lt;=5,"Medium",M3993&gt;5,"Large")</f>
        <v>Large</v>
      </c>
      <c r="O3993" s="50">
        <v>179</v>
      </c>
      <c r="P3993" s="67">
        <f t="shared" si="249"/>
        <v>0.03</v>
      </c>
      <c r="Q3993" s="52">
        <v>4.22</v>
      </c>
      <c r="R3993" s="52" t="str" cm="1">
        <f t="array" ref="R3993">_xlfn.IFS(ROUND(Q3993,0)=5,"Excellent",ROUND(Q3993,0)=4,"Good",ROUND(Q3993,0)=3,"Ok",ROUND(Q3993,0)&lt;3,"Bad")</f>
        <v>Good</v>
      </c>
      <c r="S3993">
        <v>23</v>
      </c>
      <c r="T3993" t="str">
        <f t="shared" si="250"/>
        <v>No</v>
      </c>
      <c r="U3993" s="65">
        <v>43369</v>
      </c>
      <c r="V3993" s="65">
        <v>44058</v>
      </c>
      <c r="W3993">
        <v>357</v>
      </c>
      <c r="X3993" t="str">
        <f t="shared" si="251"/>
        <v>Active</v>
      </c>
      <c r="Y3993" t="s">
        <v>15616</v>
      </c>
    </row>
    <row r="3994" spans="1:25" x14ac:dyDescent="0.25">
      <c r="A3994">
        <v>3993</v>
      </c>
      <c r="B3994" t="s">
        <v>2851</v>
      </c>
      <c r="C3994">
        <v>2985</v>
      </c>
      <c r="D3994" t="str">
        <f>VLOOKUP($C3994,Hosts!$A:$O,10,0)</f>
        <v>New York</v>
      </c>
      <c r="E3994" s="67">
        <f>INDEX(Hosts!$A:$O,MATCH(Places!$C3994,Hosts!$A:$A,0),MATCH(Places!E$1,Hosts!$1:$1,0))</f>
        <v>1</v>
      </c>
      <c r="F3994" s="67">
        <f>INDEX(Hosts!$A:$O,MATCH(Places!$C3994,Hosts!$A:$A,0),MATCH(Places!F$1,Hosts!$1:$1,0))</f>
        <v>0.8</v>
      </c>
      <c r="G3994" s="67" t="str">
        <f>INDEX(Hosts!$A:$O,MATCH(Places!$C3994,Hosts!$A:$A,0),MATCH(Places!G$1,Hosts!$1:$1,0))</f>
        <v>Yes</v>
      </c>
      <c r="H3994">
        <v>16</v>
      </c>
      <c r="I3994" t="str">
        <f>VLOOKUP($H3994,Neighborhoods!$A:$C,2,0)</f>
        <v>Manhattan</v>
      </c>
      <c r="J3994" t="str">
        <f>VLOOKUP($H3994,Neighborhoods!$A:$C,3,0)</f>
        <v>Harlem</v>
      </c>
      <c r="K3994" t="s">
        <v>1</v>
      </c>
      <c r="L3994" t="str">
        <f t="shared" si="248"/>
        <v>Yes</v>
      </c>
      <c r="M3994">
        <v>1</v>
      </c>
      <c r="N3994" t="str" cm="1">
        <f t="array" ref="N3994">_xlfn.IFS(M3994&lt;=2,"Small",M3994&lt;=5,"Medium",M3994&gt;5,"Large")</f>
        <v>Small</v>
      </c>
      <c r="O3994" s="50">
        <v>65</v>
      </c>
      <c r="P3994" s="67">
        <f t="shared" si="249"/>
        <v>0.03</v>
      </c>
      <c r="Q3994" s="52">
        <v>5</v>
      </c>
      <c r="R3994" s="52" t="str" cm="1">
        <f t="array" ref="R3994">_xlfn.IFS(ROUND(Q3994,0)=5,"Excellent",ROUND(Q3994,0)=4,"Good",ROUND(Q3994,0)=3,"Ok",ROUND(Q3994,0)&lt;3,"Bad")</f>
        <v>Excellent</v>
      </c>
      <c r="S3994">
        <v>6</v>
      </c>
      <c r="T3994" t="str">
        <f t="shared" si="250"/>
        <v>No</v>
      </c>
      <c r="U3994" s="65">
        <v>43588</v>
      </c>
      <c r="V3994" s="65">
        <v>43814</v>
      </c>
      <c r="W3994">
        <v>365</v>
      </c>
      <c r="X3994" t="str">
        <f t="shared" si="251"/>
        <v>Active</v>
      </c>
      <c r="Y3994" t="s">
        <v>15615</v>
      </c>
    </row>
    <row r="3995" spans="1:25" x14ac:dyDescent="0.25">
      <c r="A3995">
        <v>3994</v>
      </c>
      <c r="B3995" t="s">
        <v>2852</v>
      </c>
      <c r="C3995">
        <v>1360</v>
      </c>
      <c r="D3995" t="str">
        <f>VLOOKUP($C3995,Hosts!$A:$O,10,0)</f>
        <v>New York</v>
      </c>
      <c r="E3995" s="67">
        <f>INDEX(Hosts!$A:$O,MATCH(Places!$C3995,Hosts!$A:$A,0),MATCH(Places!E$1,Hosts!$1:$1,0))</f>
        <v>1</v>
      </c>
      <c r="F3995" s="67">
        <f>INDEX(Hosts!$A:$O,MATCH(Places!$C3995,Hosts!$A:$A,0),MATCH(Places!F$1,Hosts!$1:$1,0))</f>
        <v>0.69</v>
      </c>
      <c r="G3995" s="67" t="str">
        <f>INDEX(Hosts!$A:$O,MATCH(Places!$C3995,Hosts!$A:$A,0),MATCH(Places!G$1,Hosts!$1:$1,0))</f>
        <v>No</v>
      </c>
      <c r="H3995">
        <v>10</v>
      </c>
      <c r="I3995" t="str">
        <f>VLOOKUP($H3995,Neighborhoods!$A:$C,2,0)</f>
        <v>Brooklyn</v>
      </c>
      <c r="J3995" t="str">
        <f>VLOOKUP($H3995,Neighborhoods!$A:$C,3,0)</f>
        <v>East Flatbush</v>
      </c>
      <c r="K3995" t="s">
        <v>1</v>
      </c>
      <c r="L3995" t="str">
        <f t="shared" si="248"/>
        <v>Yes</v>
      </c>
      <c r="M3995">
        <v>2</v>
      </c>
      <c r="N3995" t="str" cm="1">
        <f t="array" ref="N3995">_xlfn.IFS(M3995&lt;=2,"Small",M3995&lt;=5,"Medium",M3995&gt;5,"Large")</f>
        <v>Small</v>
      </c>
      <c r="O3995" s="50">
        <v>99</v>
      </c>
      <c r="P3995" s="67">
        <f t="shared" si="249"/>
        <v>0.03</v>
      </c>
      <c r="Q3995" s="52">
        <v>4.5</v>
      </c>
      <c r="R3995" s="52" t="str" cm="1">
        <f t="array" ref="R3995">_xlfn.IFS(ROUND(Q3995,0)=5,"Excellent",ROUND(Q3995,0)=4,"Good",ROUND(Q3995,0)=3,"Ok",ROUND(Q3995,0)&lt;3,"Bad")</f>
        <v>Excellent</v>
      </c>
      <c r="S3995">
        <v>6</v>
      </c>
      <c r="T3995" t="str">
        <f t="shared" si="250"/>
        <v>No</v>
      </c>
      <c r="U3995" s="65">
        <v>43603</v>
      </c>
      <c r="V3995" s="65">
        <v>43831</v>
      </c>
      <c r="W3995">
        <v>365</v>
      </c>
      <c r="X3995" t="str">
        <f t="shared" si="251"/>
        <v>Active</v>
      </c>
      <c r="Y3995" t="s">
        <v>15616</v>
      </c>
    </row>
    <row r="3996" spans="1:25" x14ac:dyDescent="0.25">
      <c r="A3996">
        <v>3995</v>
      </c>
      <c r="B3996" t="s">
        <v>2853</v>
      </c>
      <c r="C3996">
        <v>1192</v>
      </c>
      <c r="D3996" t="str">
        <f>VLOOKUP($C3996,Hosts!$A:$O,10,0)</f>
        <v>New York</v>
      </c>
      <c r="E3996" s="67">
        <f>INDEX(Hosts!$A:$O,MATCH(Places!$C3996,Hosts!$A:$A,0),MATCH(Places!E$1,Hosts!$1:$1,0))</f>
        <v>1</v>
      </c>
      <c r="F3996" s="67">
        <f>INDEX(Hosts!$A:$O,MATCH(Places!$C3996,Hosts!$A:$A,0),MATCH(Places!F$1,Hosts!$1:$1,0))</f>
        <v>0.96</v>
      </c>
      <c r="G3996" s="67" t="str">
        <f>INDEX(Hosts!$A:$O,MATCH(Places!$C3996,Hosts!$A:$A,0),MATCH(Places!G$1,Hosts!$1:$1,0))</f>
        <v>Yes</v>
      </c>
      <c r="H3996">
        <v>7</v>
      </c>
      <c r="I3996" t="str">
        <f>VLOOKUP($H3996,Neighborhoods!$A:$C,2,0)</f>
        <v>Brooklyn</v>
      </c>
      <c r="J3996" t="str">
        <f>VLOOKUP($H3996,Neighborhoods!$A:$C,3,0)</f>
        <v>Bedford-Stuyvesant</v>
      </c>
      <c r="K3996" t="s">
        <v>11822</v>
      </c>
      <c r="L3996" t="str">
        <f t="shared" si="248"/>
        <v>No</v>
      </c>
      <c r="M3996">
        <v>4</v>
      </c>
      <c r="N3996" t="str" cm="1">
        <f t="array" ref="N3996">_xlfn.IFS(M3996&lt;=2,"Small",M3996&lt;=5,"Medium",M3996&gt;5,"Large")</f>
        <v>Medium</v>
      </c>
      <c r="O3996" s="50">
        <v>146</v>
      </c>
      <c r="P3996" s="67">
        <f t="shared" si="249"/>
        <v>0.03</v>
      </c>
      <c r="Q3996" s="52">
        <v>4.99</v>
      </c>
      <c r="R3996" s="52" t="str" cm="1">
        <f t="array" ref="R3996">_xlfn.IFS(ROUND(Q3996,0)=5,"Excellent",ROUND(Q3996,0)=4,"Good",ROUND(Q3996,0)=3,"Ok",ROUND(Q3996,0)&lt;3,"Bad")</f>
        <v>Excellent</v>
      </c>
      <c r="S3996">
        <v>93</v>
      </c>
      <c r="T3996" t="str">
        <f t="shared" si="250"/>
        <v>No</v>
      </c>
      <c r="U3996" s="65">
        <v>43351</v>
      </c>
      <c r="V3996" s="65">
        <v>43884</v>
      </c>
      <c r="W3996">
        <v>135</v>
      </c>
      <c r="X3996" t="str">
        <f t="shared" si="251"/>
        <v>Active</v>
      </c>
      <c r="Y3996" t="s">
        <v>15615</v>
      </c>
    </row>
    <row r="3997" spans="1:25" x14ac:dyDescent="0.25">
      <c r="A3997">
        <v>3996</v>
      </c>
      <c r="B3997" t="s">
        <v>13812</v>
      </c>
      <c r="C3997">
        <v>79</v>
      </c>
      <c r="D3997" t="str">
        <f>VLOOKUP($C3997,Hosts!$A:$O,10,0)</f>
        <v>New York</v>
      </c>
      <c r="E3997" s="67">
        <f>INDEX(Hosts!$A:$O,MATCH(Places!$C3997,Hosts!$A:$A,0),MATCH(Places!E$1,Hosts!$1:$1,0))</f>
        <v>1</v>
      </c>
      <c r="F3997" s="67">
        <f>INDEX(Hosts!$A:$O,MATCH(Places!$C3997,Hosts!$A:$A,0),MATCH(Places!F$1,Hosts!$1:$1,0))</f>
        <v>0.93</v>
      </c>
      <c r="G3997" s="67" t="str">
        <f>INDEX(Hosts!$A:$O,MATCH(Places!$C3997,Hosts!$A:$A,0),MATCH(Places!G$1,Hosts!$1:$1,0))</f>
        <v>Yes</v>
      </c>
      <c r="H3997">
        <v>8</v>
      </c>
      <c r="I3997" t="str">
        <f>VLOOKUP($H3997,Neighborhoods!$A:$C,2,0)</f>
        <v>Brooklyn</v>
      </c>
      <c r="J3997" t="str">
        <f>VLOOKUP($H3997,Neighborhoods!$A:$C,3,0)</f>
        <v>Bushwick</v>
      </c>
      <c r="K3997" t="s">
        <v>1</v>
      </c>
      <c r="L3997" t="str">
        <f t="shared" si="248"/>
        <v>Yes</v>
      </c>
      <c r="M3997">
        <v>2</v>
      </c>
      <c r="N3997" t="str" cm="1">
        <f t="array" ref="N3997">_xlfn.IFS(M3997&lt;=2,"Small",M3997&lt;=5,"Medium",M3997&gt;5,"Large")</f>
        <v>Small</v>
      </c>
      <c r="O3997" s="50">
        <v>60</v>
      </c>
      <c r="P3997" s="67">
        <f t="shared" si="249"/>
        <v>0.03</v>
      </c>
      <c r="Q3997" s="52">
        <v>5</v>
      </c>
      <c r="R3997" s="52" t="str" cm="1">
        <f t="array" ref="R3997">_xlfn.IFS(ROUND(Q3997,0)=5,"Excellent",ROUND(Q3997,0)=4,"Good",ROUND(Q3997,0)=3,"Ok",ROUND(Q3997,0)&lt;3,"Bad")</f>
        <v>Excellent</v>
      </c>
      <c r="S3997">
        <v>31</v>
      </c>
      <c r="T3997" t="str">
        <f t="shared" si="250"/>
        <v>No</v>
      </c>
      <c r="U3997" s="65">
        <v>43353</v>
      </c>
      <c r="V3997" s="65">
        <v>43983</v>
      </c>
      <c r="W3997">
        <v>266</v>
      </c>
      <c r="X3997" t="str">
        <f t="shared" si="251"/>
        <v>Active</v>
      </c>
      <c r="Y3997" t="s">
        <v>15615</v>
      </c>
    </row>
    <row r="3998" spans="1:25" x14ac:dyDescent="0.25">
      <c r="A3998">
        <v>3997</v>
      </c>
      <c r="B3998" t="s">
        <v>2854</v>
      </c>
      <c r="C3998">
        <v>3514</v>
      </c>
      <c r="D3998" t="str">
        <f>VLOOKUP($C3998,Hosts!$A:$O,10,0)</f>
        <v>New York</v>
      </c>
      <c r="E3998" s="67">
        <f>INDEX(Hosts!$A:$O,MATCH(Places!$C3998,Hosts!$A:$A,0),MATCH(Places!E$1,Hosts!$1:$1,0))</f>
        <v>0</v>
      </c>
      <c r="F3998" s="67">
        <f>INDEX(Hosts!$A:$O,MATCH(Places!$C3998,Hosts!$A:$A,0),MATCH(Places!F$1,Hosts!$1:$1,0))</f>
        <v>1</v>
      </c>
      <c r="G3998" s="67" t="str">
        <f>INDEX(Hosts!$A:$O,MATCH(Places!$C3998,Hosts!$A:$A,0),MATCH(Places!G$1,Hosts!$1:$1,0))</f>
        <v>Yes</v>
      </c>
      <c r="H3998">
        <v>9</v>
      </c>
      <c r="I3998" t="str">
        <f>VLOOKUP($H3998,Neighborhoods!$A:$C,2,0)</f>
        <v>Brooklyn</v>
      </c>
      <c r="J3998" t="str">
        <f>VLOOKUP($H3998,Neighborhoods!$A:$C,3,0)</f>
        <v>Crown Heights</v>
      </c>
      <c r="K3998" t="s">
        <v>1</v>
      </c>
      <c r="L3998" t="str">
        <f t="shared" si="248"/>
        <v>Yes</v>
      </c>
      <c r="M3998">
        <v>2</v>
      </c>
      <c r="N3998" t="str" cm="1">
        <f t="array" ref="N3998">_xlfn.IFS(M3998&lt;=2,"Small",M3998&lt;=5,"Medium",M3998&gt;5,"Large")</f>
        <v>Small</v>
      </c>
      <c r="O3998" s="50">
        <v>70</v>
      </c>
      <c r="P3998" s="67">
        <f t="shared" si="249"/>
        <v>0.03</v>
      </c>
      <c r="Q3998" s="52">
        <v>4.82</v>
      </c>
      <c r="R3998" s="52" t="str" cm="1">
        <f t="array" ref="R3998">_xlfn.IFS(ROUND(Q3998,0)=5,"Excellent",ROUND(Q3998,0)=4,"Good",ROUND(Q3998,0)=3,"Ok",ROUND(Q3998,0)&lt;3,"Bad")</f>
        <v>Excellent</v>
      </c>
      <c r="S3998">
        <v>39</v>
      </c>
      <c r="T3998" t="str">
        <f t="shared" si="250"/>
        <v>No</v>
      </c>
      <c r="U3998" s="65">
        <v>43355</v>
      </c>
      <c r="V3998" s="65">
        <v>43832</v>
      </c>
      <c r="W3998">
        <v>180</v>
      </c>
      <c r="X3998" t="str">
        <f t="shared" si="251"/>
        <v>Active</v>
      </c>
      <c r="Y3998" t="s">
        <v>15615</v>
      </c>
    </row>
    <row r="3999" spans="1:25" x14ac:dyDescent="0.25">
      <c r="A3999">
        <v>3998</v>
      </c>
      <c r="B3999" t="s">
        <v>13932</v>
      </c>
      <c r="C3999">
        <v>3544</v>
      </c>
      <c r="D3999" t="str">
        <f>VLOOKUP($C3999,Hosts!$A:$O,10,0)</f>
        <v>New York</v>
      </c>
      <c r="E3999" s="67">
        <f>INDEX(Hosts!$A:$O,MATCH(Places!$C3999,Hosts!$A:$A,0),MATCH(Places!E$1,Hosts!$1:$1,0))</f>
        <v>0.9</v>
      </c>
      <c r="F3999" s="67">
        <f>INDEX(Hosts!$A:$O,MATCH(Places!$C3999,Hosts!$A:$A,0),MATCH(Places!F$1,Hosts!$1:$1,0))</f>
        <v>0.99</v>
      </c>
      <c r="G3999" s="67" t="str">
        <f>INDEX(Hosts!$A:$O,MATCH(Places!$C3999,Hosts!$A:$A,0),MATCH(Places!G$1,Hosts!$1:$1,0))</f>
        <v>No</v>
      </c>
      <c r="H3999">
        <v>17</v>
      </c>
      <c r="I3999" t="str">
        <f>VLOOKUP($H3999,Neighborhoods!$A:$C,2,0)</f>
        <v>Manhattan</v>
      </c>
      <c r="J3999" t="str">
        <f>VLOOKUP($H3999,Neighborhoods!$A:$C,3,0)</f>
        <v>Hell's Kitchen</v>
      </c>
      <c r="K3999" t="s">
        <v>1</v>
      </c>
      <c r="L3999" t="str">
        <f t="shared" si="248"/>
        <v>Yes</v>
      </c>
      <c r="M3999">
        <v>2</v>
      </c>
      <c r="N3999" t="str" cm="1">
        <f t="array" ref="N3999">_xlfn.IFS(M3999&lt;=2,"Small",M3999&lt;=5,"Medium",M3999&gt;5,"Large")</f>
        <v>Small</v>
      </c>
      <c r="O3999" s="50">
        <v>150</v>
      </c>
      <c r="P3999" s="67">
        <f t="shared" si="249"/>
        <v>0.03</v>
      </c>
      <c r="Q3999" s="52">
        <v>4.17</v>
      </c>
      <c r="R3999" s="52" t="str" cm="1">
        <f t="array" ref="R3999">_xlfn.IFS(ROUND(Q3999,0)=5,"Excellent",ROUND(Q3999,0)=4,"Good",ROUND(Q3999,0)=3,"Ok",ROUND(Q3999,0)&lt;3,"Bad")</f>
        <v>Good</v>
      </c>
      <c r="S3999">
        <v>6</v>
      </c>
      <c r="T3999" t="str">
        <f t="shared" si="250"/>
        <v>No</v>
      </c>
      <c r="U3999" s="65">
        <v>43360</v>
      </c>
      <c r="V3999" s="65">
        <v>43751</v>
      </c>
      <c r="W3999">
        <v>365</v>
      </c>
      <c r="X3999" t="str">
        <f t="shared" si="251"/>
        <v>Active</v>
      </c>
      <c r="Y3999" t="s">
        <v>15616</v>
      </c>
    </row>
    <row r="4000" spans="1:25" x14ac:dyDescent="0.25">
      <c r="A4000">
        <v>3999</v>
      </c>
      <c r="B4000" t="s">
        <v>14413</v>
      </c>
      <c r="C4000">
        <v>3004</v>
      </c>
      <c r="D4000" t="str">
        <f>VLOOKUP($C4000,Hosts!$A:$O,10,0)</f>
        <v>New York</v>
      </c>
      <c r="E4000" s="67">
        <f>INDEX(Hosts!$A:$O,MATCH(Places!$C4000,Hosts!$A:$A,0),MATCH(Places!E$1,Hosts!$1:$1,0))</f>
        <v>1</v>
      </c>
      <c r="F4000" s="67">
        <f>INDEX(Hosts!$A:$O,MATCH(Places!$C4000,Hosts!$A:$A,0),MATCH(Places!F$1,Hosts!$1:$1,0))</f>
        <v>1</v>
      </c>
      <c r="G4000" s="67" t="str">
        <f>INDEX(Hosts!$A:$O,MATCH(Places!$C4000,Hosts!$A:$A,0),MATCH(Places!G$1,Hosts!$1:$1,0))</f>
        <v>Yes</v>
      </c>
      <c r="H4000">
        <v>10</v>
      </c>
      <c r="I4000" t="str">
        <f>VLOOKUP($H4000,Neighborhoods!$A:$C,2,0)</f>
        <v>Brooklyn</v>
      </c>
      <c r="J4000" t="str">
        <f>VLOOKUP($H4000,Neighborhoods!$A:$C,3,0)</f>
        <v>East Flatbush</v>
      </c>
      <c r="K4000" t="s">
        <v>1</v>
      </c>
      <c r="L4000" t="str">
        <f t="shared" si="248"/>
        <v>Yes</v>
      </c>
      <c r="M4000">
        <v>1</v>
      </c>
      <c r="N4000" t="str" cm="1">
        <f t="array" ref="N4000">_xlfn.IFS(M4000&lt;=2,"Small",M4000&lt;=5,"Medium",M4000&gt;5,"Large")</f>
        <v>Small</v>
      </c>
      <c r="O4000" s="50">
        <v>100</v>
      </c>
      <c r="P4000" s="67">
        <f t="shared" si="249"/>
        <v>0.03</v>
      </c>
      <c r="Q4000" s="52">
        <v>4.4000000000000004</v>
      </c>
      <c r="R4000" s="52" t="str" cm="1">
        <f t="array" ref="R4000">_xlfn.IFS(ROUND(Q4000,0)=5,"Excellent",ROUND(Q4000,0)=4,"Good",ROUND(Q4000,0)=3,"Ok",ROUND(Q4000,0)&lt;3,"Bad")</f>
        <v>Good</v>
      </c>
      <c r="S4000">
        <v>5</v>
      </c>
      <c r="T4000" t="str">
        <f t="shared" si="250"/>
        <v>No</v>
      </c>
      <c r="U4000" s="65">
        <v>43412</v>
      </c>
      <c r="V4000" s="65">
        <v>43743</v>
      </c>
      <c r="W4000">
        <v>365</v>
      </c>
      <c r="X4000" t="str">
        <f t="shared" si="251"/>
        <v>Active</v>
      </c>
      <c r="Y4000" t="s">
        <v>15616</v>
      </c>
    </row>
    <row r="4001" spans="1:25" x14ac:dyDescent="0.25">
      <c r="A4001">
        <v>4000</v>
      </c>
      <c r="B4001" t="s">
        <v>2855</v>
      </c>
      <c r="C4001">
        <v>3643</v>
      </c>
      <c r="D4001" t="str">
        <f>VLOOKUP($C4001,Hosts!$A:$O,10,0)</f>
        <v>New York</v>
      </c>
      <c r="E4001" s="67">
        <f>INDEX(Hosts!$A:$O,MATCH(Places!$C4001,Hosts!$A:$A,0),MATCH(Places!E$1,Hosts!$1:$1,0))</f>
        <v>0.67</v>
      </c>
      <c r="F4001" s="67">
        <f>INDEX(Hosts!$A:$O,MATCH(Places!$C4001,Hosts!$A:$A,0),MATCH(Places!F$1,Hosts!$1:$1,0))</f>
        <v>1</v>
      </c>
      <c r="G4001" s="67" t="str">
        <f>INDEX(Hosts!$A:$O,MATCH(Places!$C4001,Hosts!$A:$A,0),MATCH(Places!G$1,Hosts!$1:$1,0))</f>
        <v>No</v>
      </c>
      <c r="H4001">
        <v>7</v>
      </c>
      <c r="I4001" t="str">
        <f>VLOOKUP($H4001,Neighborhoods!$A:$C,2,0)</f>
        <v>Brooklyn</v>
      </c>
      <c r="J4001" t="str">
        <f>VLOOKUP($H4001,Neighborhoods!$A:$C,3,0)</f>
        <v>Bedford-Stuyvesant</v>
      </c>
      <c r="K4001" t="s">
        <v>11822</v>
      </c>
      <c r="L4001" t="str">
        <f t="shared" si="248"/>
        <v>No</v>
      </c>
      <c r="M4001">
        <v>5</v>
      </c>
      <c r="N4001" t="str" cm="1">
        <f t="array" ref="N4001">_xlfn.IFS(M4001&lt;=2,"Small",M4001&lt;=5,"Medium",M4001&gt;5,"Large")</f>
        <v>Medium</v>
      </c>
      <c r="O4001" s="50">
        <v>160</v>
      </c>
      <c r="P4001" s="67">
        <f t="shared" si="249"/>
        <v>0.03</v>
      </c>
      <c r="Q4001" s="52">
        <v>4.38</v>
      </c>
      <c r="R4001" s="52" t="str" cm="1">
        <f t="array" ref="R4001">_xlfn.IFS(ROUND(Q4001,0)=5,"Excellent",ROUND(Q4001,0)=4,"Good",ROUND(Q4001,0)=3,"Ok",ROUND(Q4001,0)&lt;3,"Bad")</f>
        <v>Good</v>
      </c>
      <c r="S4001">
        <v>26</v>
      </c>
      <c r="T4001" t="str">
        <f t="shared" si="250"/>
        <v>No</v>
      </c>
      <c r="U4001" s="65">
        <v>43362</v>
      </c>
      <c r="V4001" s="65">
        <v>43880</v>
      </c>
      <c r="W4001">
        <v>364</v>
      </c>
      <c r="X4001" t="str">
        <f t="shared" si="251"/>
        <v>Active</v>
      </c>
      <c r="Y4001" t="s">
        <v>15616</v>
      </c>
    </row>
    <row r="4002" spans="1:25" x14ac:dyDescent="0.25">
      <c r="A4002">
        <v>4001</v>
      </c>
      <c r="B4002" t="s">
        <v>2856</v>
      </c>
      <c r="C4002">
        <v>3519</v>
      </c>
      <c r="D4002" t="str">
        <f>VLOOKUP($C4002,Hosts!$A:$O,10,0)</f>
        <v>New York</v>
      </c>
      <c r="E4002" s="67">
        <f>INDEX(Hosts!$A:$O,MATCH(Places!$C4002,Hosts!$A:$A,0),MATCH(Places!E$1,Hosts!$1:$1,0))</f>
        <v>0.9</v>
      </c>
      <c r="F4002" s="67">
        <f>INDEX(Hosts!$A:$O,MATCH(Places!$C4002,Hosts!$A:$A,0),MATCH(Places!F$1,Hosts!$1:$1,0))</f>
        <v>0.87</v>
      </c>
      <c r="G4002" s="67" t="str">
        <f>INDEX(Hosts!$A:$O,MATCH(Places!$C4002,Hosts!$A:$A,0),MATCH(Places!G$1,Hosts!$1:$1,0))</f>
        <v>Yes</v>
      </c>
      <c r="H4002">
        <v>4</v>
      </c>
      <c r="I4002" t="str">
        <f>VLOOKUP($H4002,Neighborhoods!$A:$C,2,0)</f>
        <v>Bronx</v>
      </c>
      <c r="J4002" t="str">
        <f>VLOOKUP($H4002,Neighborhoods!$A:$C,3,0)</f>
        <v>Mott Haven</v>
      </c>
      <c r="K4002" t="s">
        <v>1</v>
      </c>
      <c r="L4002" t="str">
        <f t="shared" si="248"/>
        <v>Yes</v>
      </c>
      <c r="M4002">
        <v>2</v>
      </c>
      <c r="N4002" t="str" cm="1">
        <f t="array" ref="N4002">_xlfn.IFS(M4002&lt;=2,"Small",M4002&lt;=5,"Medium",M4002&gt;5,"Large")</f>
        <v>Small</v>
      </c>
      <c r="O4002" s="50">
        <v>45</v>
      </c>
      <c r="P4002" s="67">
        <f t="shared" si="249"/>
        <v>0.03</v>
      </c>
      <c r="Q4002" s="52">
        <v>4.82</v>
      </c>
      <c r="R4002" s="52" t="str" cm="1">
        <f t="array" ref="R4002">_xlfn.IFS(ROUND(Q4002,0)=5,"Excellent",ROUND(Q4002,0)=4,"Good",ROUND(Q4002,0)=3,"Ok",ROUND(Q4002,0)&lt;3,"Bad")</f>
        <v>Excellent</v>
      </c>
      <c r="S4002">
        <v>45</v>
      </c>
      <c r="T4002" t="str">
        <f t="shared" si="250"/>
        <v>No</v>
      </c>
      <c r="U4002" s="65">
        <v>43353</v>
      </c>
      <c r="V4002" s="65">
        <v>43882</v>
      </c>
      <c r="W4002">
        <v>176</v>
      </c>
      <c r="X4002" t="str">
        <f t="shared" si="251"/>
        <v>Active</v>
      </c>
      <c r="Y4002" t="s">
        <v>15615</v>
      </c>
    </row>
    <row r="4003" spans="1:25" x14ac:dyDescent="0.25">
      <c r="A4003">
        <v>4002</v>
      </c>
      <c r="B4003" t="s">
        <v>2857</v>
      </c>
      <c r="C4003">
        <v>3305</v>
      </c>
      <c r="D4003" t="str">
        <f>VLOOKUP($C4003,Hosts!$A:$O,10,0)</f>
        <v>New York</v>
      </c>
      <c r="E4003" s="67">
        <f>INDEX(Hosts!$A:$O,MATCH(Places!$C4003,Hosts!$A:$A,0),MATCH(Places!E$1,Hosts!$1:$1,0))</f>
        <v>0.7</v>
      </c>
      <c r="F4003" s="67">
        <f>INDEX(Hosts!$A:$O,MATCH(Places!$C4003,Hosts!$A:$A,0),MATCH(Places!F$1,Hosts!$1:$1,0))</f>
        <v>0.97</v>
      </c>
      <c r="G4003" s="67" t="str">
        <f>INDEX(Hosts!$A:$O,MATCH(Places!$C4003,Hosts!$A:$A,0),MATCH(Places!G$1,Hosts!$1:$1,0))</f>
        <v>Yes</v>
      </c>
      <c r="H4003">
        <v>9</v>
      </c>
      <c r="I4003" t="str">
        <f>VLOOKUP($H4003,Neighborhoods!$A:$C,2,0)</f>
        <v>Brooklyn</v>
      </c>
      <c r="J4003" t="str">
        <f>VLOOKUP($H4003,Neighborhoods!$A:$C,3,0)</f>
        <v>Crown Heights</v>
      </c>
      <c r="K4003" t="s">
        <v>11822</v>
      </c>
      <c r="L4003" t="str">
        <f t="shared" si="248"/>
        <v>No</v>
      </c>
      <c r="M4003">
        <v>8</v>
      </c>
      <c r="N4003" t="str" cm="1">
        <f t="array" ref="N4003">_xlfn.IFS(M4003&lt;=2,"Small",M4003&lt;=5,"Medium",M4003&gt;5,"Large")</f>
        <v>Large</v>
      </c>
      <c r="O4003" s="50">
        <v>275</v>
      </c>
      <c r="P4003" s="67">
        <f t="shared" si="249"/>
        <v>0.04</v>
      </c>
      <c r="Q4003" s="52">
        <v>4.92</v>
      </c>
      <c r="R4003" s="52" t="str" cm="1">
        <f t="array" ref="R4003">_xlfn.IFS(ROUND(Q4003,0)=5,"Excellent",ROUND(Q4003,0)=4,"Good",ROUND(Q4003,0)=3,"Ok",ROUND(Q4003,0)&lt;3,"Bad")</f>
        <v>Excellent</v>
      </c>
      <c r="S4003">
        <v>26</v>
      </c>
      <c r="T4003" t="str">
        <f t="shared" si="250"/>
        <v>No</v>
      </c>
      <c r="U4003" s="65">
        <v>43367</v>
      </c>
      <c r="V4003" s="65">
        <v>43827</v>
      </c>
      <c r="W4003">
        <v>179</v>
      </c>
      <c r="X4003" t="str">
        <f t="shared" si="251"/>
        <v>Active</v>
      </c>
      <c r="Y4003" t="s">
        <v>15615</v>
      </c>
    </row>
    <row r="4004" spans="1:25" x14ac:dyDescent="0.25">
      <c r="A4004">
        <v>4003</v>
      </c>
      <c r="B4004" t="s">
        <v>2858</v>
      </c>
      <c r="C4004">
        <v>3644</v>
      </c>
      <c r="D4004" t="str">
        <f>VLOOKUP($C4004,Hosts!$A:$O,10,0)</f>
        <v>New York</v>
      </c>
      <c r="E4004" s="67">
        <f>INDEX(Hosts!$A:$O,MATCH(Places!$C4004,Hosts!$A:$A,0),MATCH(Places!E$1,Hosts!$1:$1,0))</f>
        <v>0.96</v>
      </c>
      <c r="F4004" s="67">
        <f>INDEX(Hosts!$A:$O,MATCH(Places!$C4004,Hosts!$A:$A,0),MATCH(Places!F$1,Hosts!$1:$1,0))</f>
        <v>0.95</v>
      </c>
      <c r="G4004" s="67" t="str">
        <f>INDEX(Hosts!$A:$O,MATCH(Places!$C4004,Hosts!$A:$A,0),MATCH(Places!G$1,Hosts!$1:$1,0))</f>
        <v>Yes</v>
      </c>
      <c r="H4004">
        <v>15</v>
      </c>
      <c r="I4004" t="str">
        <f>VLOOKUP($H4004,Neighborhoods!$A:$C,2,0)</f>
        <v>Manhattan</v>
      </c>
      <c r="J4004" t="str">
        <f>VLOOKUP($H4004,Neighborhoods!$A:$C,3,0)</f>
        <v>East Village</v>
      </c>
      <c r="K4004" t="s">
        <v>11822</v>
      </c>
      <c r="L4004" t="str">
        <f t="shared" si="248"/>
        <v>No</v>
      </c>
      <c r="M4004">
        <v>3</v>
      </c>
      <c r="N4004" t="str" cm="1">
        <f t="array" ref="N4004">_xlfn.IFS(M4004&lt;=2,"Small",M4004&lt;=5,"Medium",M4004&gt;5,"Large")</f>
        <v>Medium</v>
      </c>
      <c r="O4004" s="50">
        <v>316</v>
      </c>
      <c r="P4004" s="67">
        <f t="shared" si="249"/>
        <v>0.04</v>
      </c>
      <c r="Q4004" s="52">
        <v>4.8600000000000003</v>
      </c>
      <c r="R4004" s="52" t="str" cm="1">
        <f t="array" ref="R4004">_xlfn.IFS(ROUND(Q4004,0)=5,"Excellent",ROUND(Q4004,0)=4,"Good",ROUND(Q4004,0)=3,"Ok",ROUND(Q4004,0)&lt;3,"Bad")</f>
        <v>Excellent</v>
      </c>
      <c r="S4004">
        <v>70</v>
      </c>
      <c r="T4004" t="str">
        <f t="shared" si="250"/>
        <v>No</v>
      </c>
      <c r="U4004" s="65">
        <v>43350</v>
      </c>
      <c r="V4004" s="65">
        <v>44058</v>
      </c>
      <c r="W4004">
        <v>283</v>
      </c>
      <c r="X4004" t="str">
        <f t="shared" si="251"/>
        <v>Active</v>
      </c>
      <c r="Y4004" t="s">
        <v>15615</v>
      </c>
    </row>
    <row r="4005" spans="1:25" x14ac:dyDescent="0.25">
      <c r="A4005">
        <v>4004</v>
      </c>
      <c r="B4005" t="s">
        <v>2859</v>
      </c>
      <c r="C4005">
        <v>3482</v>
      </c>
      <c r="D4005" t="str">
        <f>VLOOKUP($C4005,Hosts!$A:$O,10,0)</f>
        <v>New York</v>
      </c>
      <c r="E4005" s="67">
        <f>INDEX(Hosts!$A:$O,MATCH(Places!$C4005,Hosts!$A:$A,0),MATCH(Places!E$1,Hosts!$1:$1,0))</f>
        <v>0.98</v>
      </c>
      <c r="F4005" s="67">
        <f>INDEX(Hosts!$A:$O,MATCH(Places!$C4005,Hosts!$A:$A,0),MATCH(Places!F$1,Hosts!$1:$1,0))</f>
        <v>0.98</v>
      </c>
      <c r="G4005" s="67" t="str">
        <f>INDEX(Hosts!$A:$O,MATCH(Places!$C4005,Hosts!$A:$A,0),MATCH(Places!G$1,Hosts!$1:$1,0))</f>
        <v>No</v>
      </c>
      <c r="H4005">
        <v>5</v>
      </c>
      <c r="I4005" t="str">
        <f>VLOOKUP($H4005,Neighborhoods!$A:$C,2,0)</f>
        <v>Bronx</v>
      </c>
      <c r="J4005" t="str">
        <f>VLOOKUP($H4005,Neighborhoods!$A:$C,3,0)</f>
        <v>Port Morris</v>
      </c>
      <c r="K4005" t="s">
        <v>16</v>
      </c>
      <c r="L4005" t="str">
        <f t="shared" si="248"/>
        <v>Yes</v>
      </c>
      <c r="M4005">
        <v>1</v>
      </c>
      <c r="N4005" t="str" cm="1">
        <f t="array" ref="N4005">_xlfn.IFS(M4005&lt;=2,"Small",M4005&lt;=5,"Medium",M4005&gt;5,"Large")</f>
        <v>Small</v>
      </c>
      <c r="O4005" s="50">
        <v>22</v>
      </c>
      <c r="P4005" s="67">
        <f t="shared" si="249"/>
        <v>0.03</v>
      </c>
      <c r="Q4005" s="52">
        <v>4.33</v>
      </c>
      <c r="R4005" s="52" t="str" cm="1">
        <f t="array" ref="R4005">_xlfn.IFS(ROUND(Q4005,0)=5,"Excellent",ROUND(Q4005,0)=4,"Good",ROUND(Q4005,0)=3,"Ok",ROUND(Q4005,0)&lt;3,"Bad")</f>
        <v>Good</v>
      </c>
      <c r="S4005">
        <v>30</v>
      </c>
      <c r="T4005" t="str">
        <f t="shared" si="250"/>
        <v>No</v>
      </c>
      <c r="U4005" s="65">
        <v>43375</v>
      </c>
      <c r="V4005" s="65">
        <v>44024</v>
      </c>
      <c r="W4005">
        <v>102</v>
      </c>
      <c r="X4005" t="str">
        <f t="shared" si="251"/>
        <v>Active</v>
      </c>
      <c r="Y4005" t="s">
        <v>15615</v>
      </c>
    </row>
    <row r="4006" spans="1:25" x14ac:dyDescent="0.25">
      <c r="A4006">
        <v>4005</v>
      </c>
      <c r="B4006" t="s">
        <v>15418</v>
      </c>
      <c r="C4006">
        <v>3544</v>
      </c>
      <c r="D4006" t="str">
        <f>VLOOKUP($C4006,Hosts!$A:$O,10,0)</f>
        <v>New York</v>
      </c>
      <c r="E4006" s="67">
        <f>INDEX(Hosts!$A:$O,MATCH(Places!$C4006,Hosts!$A:$A,0),MATCH(Places!E$1,Hosts!$1:$1,0))</f>
        <v>0.9</v>
      </c>
      <c r="F4006" s="67">
        <f>INDEX(Hosts!$A:$O,MATCH(Places!$C4006,Hosts!$A:$A,0),MATCH(Places!F$1,Hosts!$1:$1,0))</f>
        <v>0.99</v>
      </c>
      <c r="G4006" s="67" t="str">
        <f>INDEX(Hosts!$A:$O,MATCH(Places!$C4006,Hosts!$A:$A,0),MATCH(Places!G$1,Hosts!$1:$1,0))</f>
        <v>No</v>
      </c>
      <c r="H4006">
        <v>17</v>
      </c>
      <c r="I4006" t="str">
        <f>VLOOKUP($H4006,Neighborhoods!$A:$C,2,0)</f>
        <v>Manhattan</v>
      </c>
      <c r="J4006" t="str">
        <f>VLOOKUP($H4006,Neighborhoods!$A:$C,3,0)</f>
        <v>Hell's Kitchen</v>
      </c>
      <c r="K4006" t="s">
        <v>1</v>
      </c>
      <c r="L4006" t="str">
        <f t="shared" si="248"/>
        <v>Yes</v>
      </c>
      <c r="M4006">
        <v>2</v>
      </c>
      <c r="N4006" t="str" cm="1">
        <f t="array" ref="N4006">_xlfn.IFS(M4006&lt;=2,"Small",M4006&lt;=5,"Medium",M4006&gt;5,"Large")</f>
        <v>Small</v>
      </c>
      <c r="O4006" s="50">
        <v>150</v>
      </c>
      <c r="P4006" s="67">
        <f t="shared" si="249"/>
        <v>0.03</v>
      </c>
      <c r="Q4006" s="52">
        <v>3.83</v>
      </c>
      <c r="R4006" s="52" t="str" cm="1">
        <f t="array" ref="R4006">_xlfn.IFS(ROUND(Q4006,0)=5,"Excellent",ROUND(Q4006,0)=4,"Good",ROUND(Q4006,0)=3,"Ok",ROUND(Q4006,0)&lt;3,"Bad")</f>
        <v>Good</v>
      </c>
      <c r="S4006">
        <v>6</v>
      </c>
      <c r="T4006" t="str">
        <f t="shared" si="250"/>
        <v>No</v>
      </c>
      <c r="U4006" s="65">
        <v>43367</v>
      </c>
      <c r="V4006" s="65">
        <v>43766</v>
      </c>
      <c r="W4006">
        <v>365</v>
      </c>
      <c r="X4006" t="str">
        <f t="shared" si="251"/>
        <v>Active</v>
      </c>
      <c r="Y4006" t="s">
        <v>15616</v>
      </c>
    </row>
    <row r="4007" spans="1:25" x14ac:dyDescent="0.25">
      <c r="A4007">
        <v>4006</v>
      </c>
      <c r="B4007" t="s">
        <v>14831</v>
      </c>
      <c r="C4007">
        <v>2180</v>
      </c>
      <c r="D4007" t="str">
        <f>VLOOKUP($C4007,Hosts!$A:$O,10,0)</f>
        <v>New York</v>
      </c>
      <c r="E4007" s="67">
        <f>INDEX(Hosts!$A:$O,MATCH(Places!$C4007,Hosts!$A:$A,0),MATCH(Places!E$1,Hosts!$1:$1,0))</f>
        <v>1</v>
      </c>
      <c r="F4007" s="67">
        <f>INDEX(Hosts!$A:$O,MATCH(Places!$C4007,Hosts!$A:$A,0),MATCH(Places!F$1,Hosts!$1:$1,0))</f>
        <v>1</v>
      </c>
      <c r="G4007" s="67" t="str">
        <f>INDEX(Hosts!$A:$O,MATCH(Places!$C4007,Hosts!$A:$A,0),MATCH(Places!G$1,Hosts!$1:$1,0))</f>
        <v>Yes</v>
      </c>
      <c r="H4007">
        <v>18</v>
      </c>
      <c r="I4007" t="str">
        <f>VLOOKUP($H4007,Neighborhoods!$A:$C,2,0)</f>
        <v>Manhattan</v>
      </c>
      <c r="J4007" t="str">
        <f>VLOOKUP($H4007,Neighborhoods!$A:$C,3,0)</f>
        <v>Midtown</v>
      </c>
      <c r="K4007" t="s">
        <v>11822</v>
      </c>
      <c r="L4007" t="str">
        <f t="shared" si="248"/>
        <v>No</v>
      </c>
      <c r="M4007">
        <v>4</v>
      </c>
      <c r="N4007" t="str" cm="1">
        <f t="array" ref="N4007">_xlfn.IFS(M4007&lt;=2,"Small",M4007&lt;=5,"Medium",M4007&gt;5,"Large")</f>
        <v>Medium</v>
      </c>
      <c r="O4007" s="50">
        <v>169</v>
      </c>
      <c r="P4007" s="67">
        <f t="shared" si="249"/>
        <v>0.03</v>
      </c>
      <c r="Q4007" s="52">
        <v>4.92</v>
      </c>
      <c r="R4007" s="52" t="str" cm="1">
        <f t="array" ref="R4007">_xlfn.IFS(ROUND(Q4007,0)=5,"Excellent",ROUND(Q4007,0)=4,"Good",ROUND(Q4007,0)=3,"Ok",ROUND(Q4007,0)&lt;3,"Bad")</f>
        <v>Excellent</v>
      </c>
      <c r="S4007">
        <v>48</v>
      </c>
      <c r="T4007" t="str">
        <f t="shared" si="250"/>
        <v>No</v>
      </c>
      <c r="U4007" s="65">
        <v>43355</v>
      </c>
      <c r="V4007" s="65">
        <v>43866</v>
      </c>
      <c r="W4007">
        <v>72</v>
      </c>
      <c r="X4007" t="str">
        <f t="shared" si="251"/>
        <v>Active</v>
      </c>
      <c r="Y4007" t="s">
        <v>15616</v>
      </c>
    </row>
    <row r="4008" spans="1:25" x14ac:dyDescent="0.25">
      <c r="A4008">
        <v>4007</v>
      </c>
      <c r="B4008" t="s">
        <v>2860</v>
      </c>
      <c r="C4008">
        <v>2474</v>
      </c>
      <c r="D4008" t="str">
        <f>VLOOKUP($C4008,Hosts!$A:$O,10,0)</f>
        <v>New York</v>
      </c>
      <c r="E4008" s="67">
        <f>INDEX(Hosts!$A:$O,MATCH(Places!$C4008,Hosts!$A:$A,0),MATCH(Places!E$1,Hosts!$1:$1,0))</f>
        <v>0.94</v>
      </c>
      <c r="F4008" s="67">
        <f>INDEX(Hosts!$A:$O,MATCH(Places!$C4008,Hosts!$A:$A,0),MATCH(Places!F$1,Hosts!$1:$1,0))</f>
        <v>0.99</v>
      </c>
      <c r="G4008" s="67" t="str">
        <f>INDEX(Hosts!$A:$O,MATCH(Places!$C4008,Hosts!$A:$A,0),MATCH(Places!G$1,Hosts!$1:$1,0))</f>
        <v>No</v>
      </c>
      <c r="H4008">
        <v>23</v>
      </c>
      <c r="I4008" t="str">
        <f>VLOOKUP($H4008,Neighborhoods!$A:$C,2,0)</f>
        <v>Queens</v>
      </c>
      <c r="J4008" t="str">
        <f>VLOOKUP($H4008,Neighborhoods!$A:$C,3,0)</f>
        <v>Jamaica</v>
      </c>
      <c r="K4008" t="s">
        <v>1</v>
      </c>
      <c r="L4008" t="str">
        <f t="shared" si="248"/>
        <v>Yes</v>
      </c>
      <c r="M4008">
        <v>2</v>
      </c>
      <c r="N4008" t="str" cm="1">
        <f t="array" ref="N4008">_xlfn.IFS(M4008&lt;=2,"Small",M4008&lt;=5,"Medium",M4008&gt;5,"Large")</f>
        <v>Small</v>
      </c>
      <c r="O4008" s="50">
        <v>65</v>
      </c>
      <c r="P4008" s="67">
        <f t="shared" si="249"/>
        <v>0.03</v>
      </c>
      <c r="Q4008" s="52">
        <v>4.51</v>
      </c>
      <c r="R4008" s="52" t="str" cm="1">
        <f t="array" ref="R4008">_xlfn.IFS(ROUND(Q4008,0)=5,"Excellent",ROUND(Q4008,0)=4,"Good",ROUND(Q4008,0)=3,"Ok",ROUND(Q4008,0)&lt;3,"Bad")</f>
        <v>Excellent</v>
      </c>
      <c r="S4008">
        <v>37</v>
      </c>
      <c r="T4008" t="str">
        <f t="shared" si="250"/>
        <v>No</v>
      </c>
      <c r="U4008" s="65">
        <v>43351</v>
      </c>
      <c r="V4008" s="65">
        <v>44045</v>
      </c>
      <c r="W4008">
        <v>362</v>
      </c>
      <c r="X4008" t="str">
        <f t="shared" si="251"/>
        <v>Active</v>
      </c>
      <c r="Y4008" t="s">
        <v>15616</v>
      </c>
    </row>
    <row r="4009" spans="1:25" x14ac:dyDescent="0.25">
      <c r="A4009">
        <v>4008</v>
      </c>
      <c r="B4009" t="s">
        <v>13506</v>
      </c>
      <c r="C4009">
        <v>329</v>
      </c>
      <c r="D4009" t="str">
        <f>VLOOKUP($C4009,Hosts!$A:$O,10,0)</f>
        <v>New York</v>
      </c>
      <c r="E4009" s="67">
        <f>INDEX(Hosts!$A:$O,MATCH(Places!$C4009,Hosts!$A:$A,0),MATCH(Places!E$1,Hosts!$1:$1,0))</f>
        <v>1</v>
      </c>
      <c r="F4009" s="67">
        <f>INDEX(Hosts!$A:$O,MATCH(Places!$C4009,Hosts!$A:$A,0),MATCH(Places!F$1,Hosts!$1:$1,0))</f>
        <v>0.92</v>
      </c>
      <c r="G4009" s="67" t="str">
        <f>INDEX(Hosts!$A:$O,MATCH(Places!$C4009,Hosts!$A:$A,0),MATCH(Places!G$1,Hosts!$1:$1,0))</f>
        <v>Yes</v>
      </c>
      <c r="H4009">
        <v>18</v>
      </c>
      <c r="I4009" t="str">
        <f>VLOOKUP($H4009,Neighborhoods!$A:$C,2,0)</f>
        <v>Manhattan</v>
      </c>
      <c r="J4009" t="str">
        <f>VLOOKUP($H4009,Neighborhoods!$A:$C,3,0)</f>
        <v>Midtown</v>
      </c>
      <c r="K4009" t="s">
        <v>11822</v>
      </c>
      <c r="L4009" t="str">
        <f t="shared" si="248"/>
        <v>No</v>
      </c>
      <c r="M4009">
        <v>2</v>
      </c>
      <c r="N4009" t="str" cm="1">
        <f t="array" ref="N4009">_xlfn.IFS(M4009&lt;=2,"Small",M4009&lt;=5,"Medium",M4009&gt;5,"Large")</f>
        <v>Small</v>
      </c>
      <c r="O4009" s="50">
        <v>150</v>
      </c>
      <c r="P4009" s="67">
        <f t="shared" si="249"/>
        <v>0.03</v>
      </c>
      <c r="Q4009" s="52">
        <v>4.93</v>
      </c>
      <c r="R4009" s="52" t="str" cm="1">
        <f t="array" ref="R4009">_xlfn.IFS(ROUND(Q4009,0)=5,"Excellent",ROUND(Q4009,0)=4,"Good",ROUND(Q4009,0)=3,"Ok",ROUND(Q4009,0)&lt;3,"Bad")</f>
        <v>Excellent</v>
      </c>
      <c r="S4009">
        <v>15</v>
      </c>
      <c r="T4009" t="str">
        <f t="shared" si="250"/>
        <v>No</v>
      </c>
      <c r="U4009" s="65">
        <v>43440</v>
      </c>
      <c r="V4009" s="65">
        <v>44043</v>
      </c>
      <c r="W4009">
        <v>350</v>
      </c>
      <c r="X4009" t="str">
        <f t="shared" si="251"/>
        <v>Active</v>
      </c>
      <c r="Y4009" t="s">
        <v>15615</v>
      </c>
    </row>
    <row r="4010" spans="1:25" x14ac:dyDescent="0.25">
      <c r="A4010">
        <v>4009</v>
      </c>
      <c r="B4010" t="s">
        <v>2861</v>
      </c>
      <c r="C4010">
        <v>2448</v>
      </c>
      <c r="D4010" t="str">
        <f>VLOOKUP($C4010,Hosts!$A:$O,10,0)</f>
        <v>New York</v>
      </c>
      <c r="E4010" s="67">
        <f>INDEX(Hosts!$A:$O,MATCH(Places!$C4010,Hosts!$A:$A,0),MATCH(Places!E$1,Hosts!$1:$1,0))</f>
        <v>0.9</v>
      </c>
      <c r="F4010" s="67">
        <f>INDEX(Hosts!$A:$O,MATCH(Places!$C4010,Hosts!$A:$A,0),MATCH(Places!F$1,Hosts!$1:$1,0))</f>
        <v>0.87</v>
      </c>
      <c r="G4010" s="67" t="str">
        <f>INDEX(Hosts!$A:$O,MATCH(Places!$C4010,Hosts!$A:$A,0),MATCH(Places!G$1,Hosts!$1:$1,0))</f>
        <v>Yes</v>
      </c>
      <c r="H4010">
        <v>13</v>
      </c>
      <c r="I4010" t="str">
        <f>VLOOKUP($H4010,Neighborhoods!$A:$C,2,0)</f>
        <v>Manhattan</v>
      </c>
      <c r="J4010" t="str">
        <f>VLOOKUP($H4010,Neighborhoods!$A:$C,3,0)</f>
        <v>Chelsea</v>
      </c>
      <c r="K4010" t="s">
        <v>11822</v>
      </c>
      <c r="L4010" t="str">
        <f t="shared" si="248"/>
        <v>No</v>
      </c>
      <c r="M4010">
        <v>2</v>
      </c>
      <c r="N4010" t="str" cm="1">
        <f t="array" ref="N4010">_xlfn.IFS(M4010&lt;=2,"Small",M4010&lt;=5,"Medium",M4010&gt;5,"Large")</f>
        <v>Small</v>
      </c>
      <c r="O4010" s="50">
        <v>120</v>
      </c>
      <c r="P4010" s="67">
        <f t="shared" si="249"/>
        <v>0.03</v>
      </c>
      <c r="Q4010" s="52">
        <v>5</v>
      </c>
      <c r="R4010" s="52" t="str" cm="1">
        <f t="array" ref="R4010">_xlfn.IFS(ROUND(Q4010,0)=5,"Excellent",ROUND(Q4010,0)=4,"Good",ROUND(Q4010,0)=3,"Ok",ROUND(Q4010,0)&lt;3,"Bad")</f>
        <v>Excellent</v>
      </c>
      <c r="S4010">
        <v>27</v>
      </c>
      <c r="T4010" t="str">
        <f t="shared" si="250"/>
        <v>No</v>
      </c>
      <c r="U4010" s="65">
        <v>43379</v>
      </c>
      <c r="V4010" s="65">
        <v>44058</v>
      </c>
      <c r="W4010">
        <v>6</v>
      </c>
      <c r="X4010" t="str">
        <f t="shared" si="251"/>
        <v>Active</v>
      </c>
      <c r="Y4010" t="s">
        <v>15615</v>
      </c>
    </row>
    <row r="4011" spans="1:25" x14ac:dyDescent="0.25">
      <c r="A4011">
        <v>4010</v>
      </c>
      <c r="B4011" t="s">
        <v>2862</v>
      </c>
      <c r="C4011">
        <v>3482</v>
      </c>
      <c r="D4011" t="str">
        <f>VLOOKUP($C4011,Hosts!$A:$O,10,0)</f>
        <v>New York</v>
      </c>
      <c r="E4011" s="67">
        <f>INDEX(Hosts!$A:$O,MATCH(Places!$C4011,Hosts!$A:$A,0),MATCH(Places!E$1,Hosts!$1:$1,0))</f>
        <v>0.98</v>
      </c>
      <c r="F4011" s="67">
        <f>INDEX(Hosts!$A:$O,MATCH(Places!$C4011,Hosts!$A:$A,0),MATCH(Places!F$1,Hosts!$1:$1,0))</f>
        <v>0.98</v>
      </c>
      <c r="G4011" s="67" t="str">
        <f>INDEX(Hosts!$A:$O,MATCH(Places!$C4011,Hosts!$A:$A,0),MATCH(Places!G$1,Hosts!$1:$1,0))</f>
        <v>No</v>
      </c>
      <c r="H4011">
        <v>5</v>
      </c>
      <c r="I4011" t="str">
        <f>VLOOKUP($H4011,Neighborhoods!$A:$C,2,0)</f>
        <v>Bronx</v>
      </c>
      <c r="J4011" t="str">
        <f>VLOOKUP($H4011,Neighborhoods!$A:$C,3,0)</f>
        <v>Port Morris</v>
      </c>
      <c r="K4011" t="s">
        <v>16</v>
      </c>
      <c r="L4011" t="str">
        <f t="shared" si="248"/>
        <v>Yes</v>
      </c>
      <c r="M4011">
        <v>1</v>
      </c>
      <c r="N4011" t="str" cm="1">
        <f t="array" ref="N4011">_xlfn.IFS(M4011&lt;=2,"Small",M4011&lt;=5,"Medium",M4011&gt;5,"Large")</f>
        <v>Small</v>
      </c>
      <c r="O4011" s="50">
        <v>22</v>
      </c>
      <c r="P4011" s="67">
        <f t="shared" si="249"/>
        <v>0.03</v>
      </c>
      <c r="Q4011" s="52">
        <v>4.38</v>
      </c>
      <c r="R4011" s="52" t="str" cm="1">
        <f t="array" ref="R4011">_xlfn.IFS(ROUND(Q4011,0)=5,"Excellent",ROUND(Q4011,0)=4,"Good",ROUND(Q4011,0)=3,"Ok",ROUND(Q4011,0)&lt;3,"Bad")</f>
        <v>Good</v>
      </c>
      <c r="S4011">
        <v>26</v>
      </c>
      <c r="T4011" t="str">
        <f t="shared" si="250"/>
        <v>No</v>
      </c>
      <c r="U4011" s="65">
        <v>43370</v>
      </c>
      <c r="V4011" s="65">
        <v>44044</v>
      </c>
      <c r="W4011">
        <v>89</v>
      </c>
      <c r="X4011" t="str">
        <f t="shared" si="251"/>
        <v>Active</v>
      </c>
      <c r="Y4011" t="s">
        <v>15615</v>
      </c>
    </row>
    <row r="4012" spans="1:25" x14ac:dyDescent="0.25">
      <c r="A4012">
        <v>4011</v>
      </c>
      <c r="B4012" t="s">
        <v>14200</v>
      </c>
      <c r="C4012">
        <v>3482</v>
      </c>
      <c r="D4012" t="str">
        <f>VLOOKUP($C4012,Hosts!$A:$O,10,0)</f>
        <v>New York</v>
      </c>
      <c r="E4012" s="67">
        <f>INDEX(Hosts!$A:$O,MATCH(Places!$C4012,Hosts!$A:$A,0),MATCH(Places!E$1,Hosts!$1:$1,0))</f>
        <v>0.98</v>
      </c>
      <c r="F4012" s="67">
        <f>INDEX(Hosts!$A:$O,MATCH(Places!$C4012,Hosts!$A:$A,0),MATCH(Places!F$1,Hosts!$1:$1,0))</f>
        <v>0.98</v>
      </c>
      <c r="G4012" s="67" t="str">
        <f>INDEX(Hosts!$A:$O,MATCH(Places!$C4012,Hosts!$A:$A,0),MATCH(Places!G$1,Hosts!$1:$1,0))</f>
        <v>No</v>
      </c>
      <c r="H4012">
        <v>5</v>
      </c>
      <c r="I4012" t="str">
        <f>VLOOKUP($H4012,Neighborhoods!$A:$C,2,0)</f>
        <v>Bronx</v>
      </c>
      <c r="J4012" t="str">
        <f>VLOOKUP($H4012,Neighborhoods!$A:$C,3,0)</f>
        <v>Port Morris</v>
      </c>
      <c r="K4012" t="s">
        <v>16</v>
      </c>
      <c r="L4012" t="str">
        <f t="shared" si="248"/>
        <v>Yes</v>
      </c>
      <c r="M4012">
        <v>1</v>
      </c>
      <c r="N4012" t="str" cm="1">
        <f t="array" ref="N4012">_xlfn.IFS(M4012&lt;=2,"Small",M4012&lt;=5,"Medium",M4012&gt;5,"Large")</f>
        <v>Small</v>
      </c>
      <c r="O4012" s="50">
        <v>22</v>
      </c>
      <c r="P4012" s="67">
        <f t="shared" si="249"/>
        <v>0.03</v>
      </c>
      <c r="Q4012" s="52">
        <v>4.25</v>
      </c>
      <c r="R4012" s="52" t="str" cm="1">
        <f t="array" ref="R4012">_xlfn.IFS(ROUND(Q4012,0)=5,"Excellent",ROUND(Q4012,0)=4,"Good",ROUND(Q4012,0)=3,"Ok",ROUND(Q4012,0)&lt;3,"Bad")</f>
        <v>Good</v>
      </c>
      <c r="S4012">
        <v>24</v>
      </c>
      <c r="T4012" t="str">
        <f t="shared" si="250"/>
        <v>No</v>
      </c>
      <c r="U4012" s="65">
        <v>43370</v>
      </c>
      <c r="V4012" s="65">
        <v>43619</v>
      </c>
      <c r="W4012">
        <v>90</v>
      </c>
      <c r="X4012" t="str">
        <f t="shared" si="251"/>
        <v>Active</v>
      </c>
      <c r="Y4012" t="s">
        <v>15615</v>
      </c>
    </row>
    <row r="4013" spans="1:25" x14ac:dyDescent="0.25">
      <c r="A4013">
        <v>4012</v>
      </c>
      <c r="B4013" t="s">
        <v>2863</v>
      </c>
      <c r="C4013">
        <v>3482</v>
      </c>
      <c r="D4013" t="str">
        <f>VLOOKUP($C4013,Hosts!$A:$O,10,0)</f>
        <v>New York</v>
      </c>
      <c r="E4013" s="67">
        <f>INDEX(Hosts!$A:$O,MATCH(Places!$C4013,Hosts!$A:$A,0),MATCH(Places!E$1,Hosts!$1:$1,0))</f>
        <v>0.98</v>
      </c>
      <c r="F4013" s="67">
        <f>INDEX(Hosts!$A:$O,MATCH(Places!$C4013,Hosts!$A:$A,0),MATCH(Places!F$1,Hosts!$1:$1,0))</f>
        <v>0.98</v>
      </c>
      <c r="G4013" s="67" t="str">
        <f>INDEX(Hosts!$A:$O,MATCH(Places!$C4013,Hosts!$A:$A,0),MATCH(Places!G$1,Hosts!$1:$1,0))</f>
        <v>No</v>
      </c>
      <c r="H4013">
        <v>5</v>
      </c>
      <c r="I4013" t="str">
        <f>VLOOKUP($H4013,Neighborhoods!$A:$C,2,0)</f>
        <v>Bronx</v>
      </c>
      <c r="J4013" t="str">
        <f>VLOOKUP($H4013,Neighborhoods!$A:$C,3,0)</f>
        <v>Port Morris</v>
      </c>
      <c r="K4013" t="s">
        <v>16</v>
      </c>
      <c r="L4013" t="str">
        <f t="shared" si="248"/>
        <v>Yes</v>
      </c>
      <c r="M4013">
        <v>1</v>
      </c>
      <c r="N4013" t="str" cm="1">
        <f t="array" ref="N4013">_xlfn.IFS(M4013&lt;=2,"Small",M4013&lt;=5,"Medium",M4013&gt;5,"Large")</f>
        <v>Small</v>
      </c>
      <c r="O4013" s="50">
        <v>22</v>
      </c>
      <c r="P4013" s="67">
        <f t="shared" si="249"/>
        <v>0.03</v>
      </c>
      <c r="Q4013" s="52">
        <v>4.57</v>
      </c>
      <c r="R4013" s="52" t="str" cm="1">
        <f t="array" ref="R4013">_xlfn.IFS(ROUND(Q4013,0)=5,"Excellent",ROUND(Q4013,0)=4,"Good",ROUND(Q4013,0)=3,"Ok",ROUND(Q4013,0)&lt;3,"Bad")</f>
        <v>Excellent</v>
      </c>
      <c r="S4013">
        <v>37</v>
      </c>
      <c r="T4013" t="str">
        <f t="shared" si="250"/>
        <v>No</v>
      </c>
      <c r="U4013" s="65">
        <v>43373</v>
      </c>
      <c r="V4013" s="65">
        <v>44043</v>
      </c>
      <c r="W4013">
        <v>102</v>
      </c>
      <c r="X4013" t="str">
        <f t="shared" si="251"/>
        <v>Active</v>
      </c>
      <c r="Y4013" t="s">
        <v>15615</v>
      </c>
    </row>
    <row r="4014" spans="1:25" x14ac:dyDescent="0.25">
      <c r="A4014">
        <v>4013</v>
      </c>
      <c r="B4014" t="s">
        <v>14276</v>
      </c>
      <c r="C4014">
        <v>3322</v>
      </c>
      <c r="D4014" t="str">
        <f>VLOOKUP($C4014,Hosts!$A:$O,10,0)</f>
        <v>New York</v>
      </c>
      <c r="E4014" s="67">
        <f>INDEX(Hosts!$A:$O,MATCH(Places!$C4014,Hosts!$A:$A,0),MATCH(Places!E$1,Hosts!$1:$1,0))</f>
        <v>1</v>
      </c>
      <c r="F4014" s="67">
        <f>INDEX(Hosts!$A:$O,MATCH(Places!$C4014,Hosts!$A:$A,0),MATCH(Places!F$1,Hosts!$1:$1,0))</f>
        <v>0.99</v>
      </c>
      <c r="G4014" s="67" t="str">
        <f>INDEX(Hosts!$A:$O,MATCH(Places!$C4014,Hosts!$A:$A,0),MATCH(Places!G$1,Hosts!$1:$1,0))</f>
        <v>Yes</v>
      </c>
      <c r="H4014">
        <v>4</v>
      </c>
      <c r="I4014" t="str">
        <f>VLOOKUP($H4014,Neighborhoods!$A:$C,2,0)</f>
        <v>Bronx</v>
      </c>
      <c r="J4014" t="str">
        <f>VLOOKUP($H4014,Neighborhoods!$A:$C,3,0)</f>
        <v>Mott Haven</v>
      </c>
      <c r="K4014" t="s">
        <v>1</v>
      </c>
      <c r="L4014" t="str">
        <f t="shared" si="248"/>
        <v>Yes</v>
      </c>
      <c r="M4014">
        <v>2</v>
      </c>
      <c r="N4014" t="str" cm="1">
        <f t="array" ref="N4014">_xlfn.IFS(M4014&lt;=2,"Small",M4014&lt;=5,"Medium",M4014&gt;5,"Large")</f>
        <v>Small</v>
      </c>
      <c r="O4014" s="50">
        <v>51</v>
      </c>
      <c r="P4014" s="67">
        <f t="shared" si="249"/>
        <v>0.03</v>
      </c>
      <c r="Q4014" s="52">
        <v>4.82</v>
      </c>
      <c r="R4014" s="52" t="str" cm="1">
        <f t="array" ref="R4014">_xlfn.IFS(ROUND(Q4014,0)=5,"Excellent",ROUND(Q4014,0)=4,"Good",ROUND(Q4014,0)=3,"Ok",ROUND(Q4014,0)&lt;3,"Bad")</f>
        <v>Excellent</v>
      </c>
      <c r="S4014">
        <v>62</v>
      </c>
      <c r="T4014" t="str">
        <f t="shared" si="250"/>
        <v>No</v>
      </c>
      <c r="U4014" s="65">
        <v>43365</v>
      </c>
      <c r="V4014" s="65">
        <v>44042</v>
      </c>
      <c r="W4014">
        <v>254</v>
      </c>
      <c r="X4014" t="str">
        <f t="shared" si="251"/>
        <v>Active</v>
      </c>
      <c r="Y4014" t="s">
        <v>15615</v>
      </c>
    </row>
    <row r="4015" spans="1:25" x14ac:dyDescent="0.25">
      <c r="A4015">
        <v>4014</v>
      </c>
      <c r="B4015" t="s">
        <v>13651</v>
      </c>
      <c r="C4015">
        <v>3646</v>
      </c>
      <c r="D4015" t="str">
        <f>VLOOKUP($C4015,Hosts!$A:$O,10,0)</f>
        <v>New York</v>
      </c>
      <c r="E4015" s="67">
        <f>INDEX(Hosts!$A:$O,MATCH(Places!$C4015,Hosts!$A:$A,0),MATCH(Places!E$1,Hosts!$1:$1,0))</f>
        <v>1</v>
      </c>
      <c r="F4015" s="67">
        <f>INDEX(Hosts!$A:$O,MATCH(Places!$C4015,Hosts!$A:$A,0),MATCH(Places!F$1,Hosts!$1:$1,0))</f>
        <v>0.55000000000000004</v>
      </c>
      <c r="G4015" s="67" t="str">
        <f>INDEX(Hosts!$A:$O,MATCH(Places!$C4015,Hosts!$A:$A,0),MATCH(Places!G$1,Hosts!$1:$1,0))</f>
        <v>Yes</v>
      </c>
      <c r="H4015">
        <v>19</v>
      </c>
      <c r="I4015" t="str">
        <f>VLOOKUP($H4015,Neighborhoods!$A:$C,2,0)</f>
        <v>Manhattan</v>
      </c>
      <c r="J4015" t="str">
        <f>VLOOKUP($H4015,Neighborhoods!$A:$C,3,0)</f>
        <v>Upper East Side</v>
      </c>
      <c r="K4015" t="s">
        <v>11822</v>
      </c>
      <c r="L4015" t="str">
        <f t="shared" si="248"/>
        <v>No</v>
      </c>
      <c r="M4015">
        <v>3</v>
      </c>
      <c r="N4015" t="str" cm="1">
        <f t="array" ref="N4015">_xlfn.IFS(M4015&lt;=2,"Small",M4015&lt;=5,"Medium",M4015&gt;5,"Large")</f>
        <v>Medium</v>
      </c>
      <c r="O4015" s="50">
        <v>234</v>
      </c>
      <c r="P4015" s="67">
        <f t="shared" si="249"/>
        <v>0.04</v>
      </c>
      <c r="Q4015" s="52">
        <v>4.9000000000000004</v>
      </c>
      <c r="R4015" s="52" t="str" cm="1">
        <f t="array" ref="R4015">_xlfn.IFS(ROUND(Q4015,0)=5,"Excellent",ROUND(Q4015,0)=4,"Good",ROUND(Q4015,0)=3,"Ok",ROUND(Q4015,0)&lt;3,"Bad")</f>
        <v>Excellent</v>
      </c>
      <c r="S4015">
        <v>21</v>
      </c>
      <c r="T4015" t="str">
        <f t="shared" si="250"/>
        <v>No</v>
      </c>
      <c r="U4015" s="65">
        <v>43401</v>
      </c>
      <c r="V4015" s="65">
        <v>44041</v>
      </c>
      <c r="W4015">
        <v>360</v>
      </c>
      <c r="X4015" t="str">
        <f t="shared" si="251"/>
        <v>Active</v>
      </c>
      <c r="Y4015" t="s">
        <v>15615</v>
      </c>
    </row>
    <row r="4016" spans="1:25" x14ac:dyDescent="0.25">
      <c r="A4016">
        <v>4015</v>
      </c>
      <c r="B4016" t="s">
        <v>2864</v>
      </c>
      <c r="C4016">
        <v>622</v>
      </c>
      <c r="D4016" t="str">
        <f>VLOOKUP($C4016,Hosts!$A:$O,10,0)</f>
        <v>New York</v>
      </c>
      <c r="E4016" s="67">
        <f>INDEX(Hosts!$A:$O,MATCH(Places!$C4016,Hosts!$A:$A,0),MATCH(Places!E$1,Hosts!$1:$1,0))</f>
        <v>1</v>
      </c>
      <c r="F4016" s="67">
        <f>INDEX(Hosts!$A:$O,MATCH(Places!$C4016,Hosts!$A:$A,0),MATCH(Places!F$1,Hosts!$1:$1,0))</f>
        <v>0.87</v>
      </c>
      <c r="G4016" s="67" t="str">
        <f>INDEX(Hosts!$A:$O,MATCH(Places!$C4016,Hosts!$A:$A,0),MATCH(Places!G$1,Hosts!$1:$1,0))</f>
        <v>Yes</v>
      </c>
      <c r="H4016">
        <v>23</v>
      </c>
      <c r="I4016" t="str">
        <f>VLOOKUP($H4016,Neighborhoods!$A:$C,2,0)</f>
        <v>Queens</v>
      </c>
      <c r="J4016" t="str">
        <f>VLOOKUP($H4016,Neighborhoods!$A:$C,3,0)</f>
        <v>Jamaica</v>
      </c>
      <c r="K4016" t="s">
        <v>11822</v>
      </c>
      <c r="L4016" t="str">
        <f t="shared" si="248"/>
        <v>No</v>
      </c>
      <c r="M4016">
        <v>3</v>
      </c>
      <c r="N4016" t="str" cm="1">
        <f t="array" ref="N4016">_xlfn.IFS(M4016&lt;=2,"Small",M4016&lt;=5,"Medium",M4016&gt;5,"Large")</f>
        <v>Medium</v>
      </c>
      <c r="O4016" s="50">
        <v>49</v>
      </c>
      <c r="P4016" s="67">
        <f t="shared" si="249"/>
        <v>0.03</v>
      </c>
      <c r="Q4016" s="52">
        <v>4.91</v>
      </c>
      <c r="R4016" s="52" t="str" cm="1">
        <f t="array" ref="R4016">_xlfn.IFS(ROUND(Q4016,0)=5,"Excellent",ROUND(Q4016,0)=4,"Good",ROUND(Q4016,0)=3,"Ok",ROUND(Q4016,0)&lt;3,"Bad")</f>
        <v>Excellent</v>
      </c>
      <c r="S4016">
        <v>76</v>
      </c>
      <c r="T4016" t="str">
        <f t="shared" si="250"/>
        <v>No</v>
      </c>
      <c r="U4016" s="65">
        <v>43402</v>
      </c>
      <c r="V4016" s="65">
        <v>43900</v>
      </c>
      <c r="W4016">
        <v>0</v>
      </c>
      <c r="X4016" t="str">
        <f t="shared" si="251"/>
        <v>Inactive</v>
      </c>
      <c r="Y4016" t="s">
        <v>15615</v>
      </c>
    </row>
    <row r="4017" spans="1:25" x14ac:dyDescent="0.25">
      <c r="A4017">
        <v>4016</v>
      </c>
      <c r="B4017" t="s">
        <v>14639</v>
      </c>
      <c r="C4017">
        <v>3469</v>
      </c>
      <c r="D4017" t="str">
        <f>VLOOKUP($C4017,Hosts!$A:$O,10,0)</f>
        <v>New York</v>
      </c>
      <c r="E4017" s="67">
        <f>INDEX(Hosts!$A:$O,MATCH(Places!$C4017,Hosts!$A:$A,0),MATCH(Places!E$1,Hosts!$1:$1,0))</f>
        <v>0</v>
      </c>
      <c r="F4017" s="67">
        <f>INDEX(Hosts!$A:$O,MATCH(Places!$C4017,Hosts!$A:$A,0),MATCH(Places!F$1,Hosts!$1:$1,0))</f>
        <v>1</v>
      </c>
      <c r="G4017" s="67" t="str">
        <f>INDEX(Hosts!$A:$O,MATCH(Places!$C4017,Hosts!$A:$A,0),MATCH(Places!G$1,Hosts!$1:$1,0))</f>
        <v>No</v>
      </c>
      <c r="H4017">
        <v>23</v>
      </c>
      <c r="I4017" t="str">
        <f>VLOOKUP($H4017,Neighborhoods!$A:$C,2,0)</f>
        <v>Queens</v>
      </c>
      <c r="J4017" t="str">
        <f>VLOOKUP($H4017,Neighborhoods!$A:$C,3,0)</f>
        <v>Jamaica</v>
      </c>
      <c r="K4017" t="s">
        <v>1</v>
      </c>
      <c r="L4017" t="str">
        <f t="shared" si="248"/>
        <v>Yes</v>
      </c>
      <c r="M4017">
        <v>2</v>
      </c>
      <c r="N4017" t="str" cm="1">
        <f t="array" ref="N4017">_xlfn.IFS(M4017&lt;=2,"Small",M4017&lt;=5,"Medium",M4017&gt;5,"Large")</f>
        <v>Small</v>
      </c>
      <c r="O4017" s="50">
        <v>65</v>
      </c>
      <c r="P4017" s="67">
        <f t="shared" si="249"/>
        <v>0.03</v>
      </c>
      <c r="Q4017" s="52">
        <v>4.62</v>
      </c>
      <c r="R4017" s="52" t="str" cm="1">
        <f t="array" ref="R4017">_xlfn.IFS(ROUND(Q4017,0)=5,"Excellent",ROUND(Q4017,0)=4,"Good",ROUND(Q4017,0)=3,"Ok",ROUND(Q4017,0)&lt;3,"Bad")</f>
        <v>Excellent</v>
      </c>
      <c r="S4017">
        <v>29</v>
      </c>
      <c r="T4017" t="str">
        <f t="shared" si="250"/>
        <v>No</v>
      </c>
      <c r="U4017" s="65">
        <v>43354</v>
      </c>
      <c r="V4017" s="65">
        <v>43876</v>
      </c>
      <c r="W4017">
        <v>145</v>
      </c>
      <c r="X4017" t="str">
        <f t="shared" si="251"/>
        <v>Active</v>
      </c>
      <c r="Y4017" t="s">
        <v>15616</v>
      </c>
    </row>
    <row r="4018" spans="1:25" x14ac:dyDescent="0.25">
      <c r="A4018">
        <v>4017</v>
      </c>
      <c r="B4018" t="s">
        <v>14889</v>
      </c>
      <c r="C4018">
        <v>3469</v>
      </c>
      <c r="D4018" t="str">
        <f>VLOOKUP($C4018,Hosts!$A:$O,10,0)</f>
        <v>New York</v>
      </c>
      <c r="E4018" s="67">
        <f>INDEX(Hosts!$A:$O,MATCH(Places!$C4018,Hosts!$A:$A,0),MATCH(Places!E$1,Hosts!$1:$1,0))</f>
        <v>0</v>
      </c>
      <c r="F4018" s="67">
        <f>INDEX(Hosts!$A:$O,MATCH(Places!$C4018,Hosts!$A:$A,0),MATCH(Places!F$1,Hosts!$1:$1,0))</f>
        <v>1</v>
      </c>
      <c r="G4018" s="67" t="str">
        <f>INDEX(Hosts!$A:$O,MATCH(Places!$C4018,Hosts!$A:$A,0),MATCH(Places!G$1,Hosts!$1:$1,0))</f>
        <v>No</v>
      </c>
      <c r="H4018">
        <v>23</v>
      </c>
      <c r="I4018" t="str">
        <f>VLOOKUP($H4018,Neighborhoods!$A:$C,2,0)</f>
        <v>Queens</v>
      </c>
      <c r="J4018" t="str">
        <f>VLOOKUP($H4018,Neighborhoods!$A:$C,3,0)</f>
        <v>Jamaica</v>
      </c>
      <c r="K4018" t="s">
        <v>1</v>
      </c>
      <c r="L4018" t="str">
        <f t="shared" si="248"/>
        <v>Yes</v>
      </c>
      <c r="M4018">
        <v>2</v>
      </c>
      <c r="N4018" t="str" cm="1">
        <f t="array" ref="N4018">_xlfn.IFS(M4018&lt;=2,"Small",M4018&lt;=5,"Medium",M4018&gt;5,"Large")</f>
        <v>Small</v>
      </c>
      <c r="O4018" s="50">
        <v>55</v>
      </c>
      <c r="P4018" s="67">
        <f t="shared" si="249"/>
        <v>0.03</v>
      </c>
      <c r="Q4018" s="52">
        <v>5</v>
      </c>
      <c r="R4018" s="52" t="str" cm="1">
        <f t="array" ref="R4018">_xlfn.IFS(ROUND(Q4018,0)=5,"Excellent",ROUND(Q4018,0)=4,"Good",ROUND(Q4018,0)=3,"Ok",ROUND(Q4018,0)&lt;3,"Bad")</f>
        <v>Excellent</v>
      </c>
      <c r="S4018">
        <v>3</v>
      </c>
      <c r="T4018" t="str">
        <f t="shared" si="250"/>
        <v>No</v>
      </c>
      <c r="U4018" s="65">
        <v>43764</v>
      </c>
      <c r="V4018" s="65">
        <v>43834</v>
      </c>
      <c r="W4018">
        <v>135</v>
      </c>
      <c r="X4018" t="str">
        <f t="shared" si="251"/>
        <v>Active</v>
      </c>
      <c r="Y4018" t="s">
        <v>15616</v>
      </c>
    </row>
    <row r="4019" spans="1:25" x14ac:dyDescent="0.25">
      <c r="A4019">
        <v>4018</v>
      </c>
      <c r="B4019" t="s">
        <v>2865</v>
      </c>
      <c r="C4019">
        <v>2985</v>
      </c>
      <c r="D4019" t="str">
        <f>VLOOKUP($C4019,Hosts!$A:$O,10,0)</f>
        <v>New York</v>
      </c>
      <c r="E4019" s="67">
        <f>INDEX(Hosts!$A:$O,MATCH(Places!$C4019,Hosts!$A:$A,0),MATCH(Places!E$1,Hosts!$1:$1,0))</f>
        <v>1</v>
      </c>
      <c r="F4019" s="67">
        <f>INDEX(Hosts!$A:$O,MATCH(Places!$C4019,Hosts!$A:$A,0),MATCH(Places!F$1,Hosts!$1:$1,0))</f>
        <v>0.8</v>
      </c>
      <c r="G4019" s="67" t="str">
        <f>INDEX(Hosts!$A:$O,MATCH(Places!$C4019,Hosts!$A:$A,0),MATCH(Places!G$1,Hosts!$1:$1,0))</f>
        <v>Yes</v>
      </c>
      <c r="H4019">
        <v>16</v>
      </c>
      <c r="I4019" t="str">
        <f>VLOOKUP($H4019,Neighborhoods!$A:$C,2,0)</f>
        <v>Manhattan</v>
      </c>
      <c r="J4019" t="str">
        <f>VLOOKUP($H4019,Neighborhoods!$A:$C,3,0)</f>
        <v>Harlem</v>
      </c>
      <c r="K4019" t="s">
        <v>1</v>
      </c>
      <c r="L4019" t="str">
        <f t="shared" si="248"/>
        <v>Yes</v>
      </c>
      <c r="M4019">
        <v>1</v>
      </c>
      <c r="N4019" t="str" cm="1">
        <f t="array" ref="N4019">_xlfn.IFS(M4019&lt;=2,"Small",M4019&lt;=5,"Medium",M4019&gt;5,"Large")</f>
        <v>Small</v>
      </c>
      <c r="O4019" s="50">
        <v>72</v>
      </c>
      <c r="P4019" s="67">
        <f t="shared" si="249"/>
        <v>0.03</v>
      </c>
      <c r="Q4019" s="52">
        <v>4.78</v>
      </c>
      <c r="R4019" s="52" t="str" cm="1">
        <f t="array" ref="R4019">_xlfn.IFS(ROUND(Q4019,0)=5,"Excellent",ROUND(Q4019,0)=4,"Good",ROUND(Q4019,0)=3,"Ok",ROUND(Q4019,0)&lt;3,"Bad")</f>
        <v>Excellent</v>
      </c>
      <c r="S4019">
        <v>9</v>
      </c>
      <c r="T4019" t="str">
        <f t="shared" si="250"/>
        <v>No</v>
      </c>
      <c r="U4019" s="65">
        <v>43450</v>
      </c>
      <c r="V4019" s="65">
        <v>43904</v>
      </c>
      <c r="W4019">
        <v>365</v>
      </c>
      <c r="X4019" t="str">
        <f t="shared" si="251"/>
        <v>Active</v>
      </c>
      <c r="Y4019" t="s">
        <v>15615</v>
      </c>
    </row>
    <row r="4020" spans="1:25" x14ac:dyDescent="0.25">
      <c r="A4020">
        <v>4019</v>
      </c>
      <c r="B4020" t="s">
        <v>2866</v>
      </c>
      <c r="C4020">
        <v>3649</v>
      </c>
      <c r="D4020" t="str">
        <f>VLOOKUP($C4020,Hosts!$A:$O,10,0)</f>
        <v>New York</v>
      </c>
      <c r="E4020" s="67">
        <f>INDEX(Hosts!$A:$O,MATCH(Places!$C4020,Hosts!$A:$A,0),MATCH(Places!E$1,Hosts!$1:$1,0))</f>
        <v>1</v>
      </c>
      <c r="F4020" s="67">
        <f>INDEX(Hosts!$A:$O,MATCH(Places!$C4020,Hosts!$A:$A,0),MATCH(Places!F$1,Hosts!$1:$1,0))</f>
        <v>0.86</v>
      </c>
      <c r="G4020" s="67" t="str">
        <f>INDEX(Hosts!$A:$O,MATCH(Places!$C4020,Hosts!$A:$A,0),MATCH(Places!G$1,Hosts!$1:$1,0))</f>
        <v>No</v>
      </c>
      <c r="H4020">
        <v>16</v>
      </c>
      <c r="I4020" t="str">
        <f>VLOOKUP($H4020,Neighborhoods!$A:$C,2,0)</f>
        <v>Manhattan</v>
      </c>
      <c r="J4020" t="str">
        <f>VLOOKUP($H4020,Neighborhoods!$A:$C,3,0)</f>
        <v>Harlem</v>
      </c>
      <c r="K4020" t="s">
        <v>1</v>
      </c>
      <c r="L4020" t="str">
        <f t="shared" si="248"/>
        <v>Yes</v>
      </c>
      <c r="M4020">
        <v>2</v>
      </c>
      <c r="N4020" t="str" cm="1">
        <f t="array" ref="N4020">_xlfn.IFS(M4020&lt;=2,"Small",M4020&lt;=5,"Medium",M4020&gt;5,"Large")</f>
        <v>Small</v>
      </c>
      <c r="O4020" s="50">
        <v>65</v>
      </c>
      <c r="P4020" s="67">
        <f t="shared" si="249"/>
        <v>0.03</v>
      </c>
      <c r="Q4020" s="52">
        <v>4.42</v>
      </c>
      <c r="R4020" s="52" t="str" cm="1">
        <f t="array" ref="R4020">_xlfn.IFS(ROUND(Q4020,0)=5,"Excellent",ROUND(Q4020,0)=4,"Good",ROUND(Q4020,0)=3,"Ok",ROUND(Q4020,0)&lt;3,"Bad")</f>
        <v>Good</v>
      </c>
      <c r="S4020">
        <v>12</v>
      </c>
      <c r="T4020" t="str">
        <f t="shared" si="250"/>
        <v>No</v>
      </c>
      <c r="U4020" s="65">
        <v>43366</v>
      </c>
      <c r="V4020" s="65">
        <v>44053</v>
      </c>
      <c r="W4020">
        <v>14</v>
      </c>
      <c r="X4020" t="str">
        <f t="shared" si="251"/>
        <v>Active</v>
      </c>
      <c r="Y4020" t="s">
        <v>15616</v>
      </c>
    </row>
    <row r="4021" spans="1:25" x14ac:dyDescent="0.25">
      <c r="A4021">
        <v>4020</v>
      </c>
      <c r="B4021" t="s">
        <v>2867</v>
      </c>
      <c r="C4021">
        <v>2194</v>
      </c>
      <c r="D4021" t="str">
        <f>VLOOKUP($C4021,Hosts!$A:$O,10,0)</f>
        <v>New York</v>
      </c>
      <c r="E4021" s="67">
        <f>INDEX(Hosts!$A:$O,MATCH(Places!$C4021,Hosts!$A:$A,0),MATCH(Places!E$1,Hosts!$1:$1,0))</f>
        <v>1</v>
      </c>
      <c r="F4021" s="67">
        <f>INDEX(Hosts!$A:$O,MATCH(Places!$C4021,Hosts!$A:$A,0),MATCH(Places!F$1,Hosts!$1:$1,0))</f>
        <v>0.84</v>
      </c>
      <c r="G4021" s="67" t="str">
        <f>INDEX(Hosts!$A:$O,MATCH(Places!$C4021,Hosts!$A:$A,0),MATCH(Places!G$1,Hosts!$1:$1,0))</f>
        <v>Yes</v>
      </c>
      <c r="H4021">
        <v>8</v>
      </c>
      <c r="I4021" t="str">
        <f>VLOOKUP($H4021,Neighborhoods!$A:$C,2,0)</f>
        <v>Brooklyn</v>
      </c>
      <c r="J4021" t="str">
        <f>VLOOKUP($H4021,Neighborhoods!$A:$C,3,0)</f>
        <v>Bushwick</v>
      </c>
      <c r="K4021" t="s">
        <v>1</v>
      </c>
      <c r="L4021" t="str">
        <f t="shared" si="248"/>
        <v>Yes</v>
      </c>
      <c r="M4021">
        <v>2</v>
      </c>
      <c r="N4021" t="str" cm="1">
        <f t="array" ref="N4021">_xlfn.IFS(M4021&lt;=2,"Small",M4021&lt;=5,"Medium",M4021&gt;5,"Large")</f>
        <v>Small</v>
      </c>
      <c r="O4021" s="50">
        <v>49</v>
      </c>
      <c r="P4021" s="67">
        <f t="shared" si="249"/>
        <v>0.03</v>
      </c>
      <c r="Q4021" s="52">
        <v>4.97</v>
      </c>
      <c r="R4021" s="52" t="str" cm="1">
        <f t="array" ref="R4021">_xlfn.IFS(ROUND(Q4021,0)=5,"Excellent",ROUND(Q4021,0)=4,"Good",ROUND(Q4021,0)=3,"Ok",ROUND(Q4021,0)&lt;3,"Bad")</f>
        <v>Excellent</v>
      </c>
      <c r="S4021">
        <v>29</v>
      </c>
      <c r="T4021" t="str">
        <f t="shared" si="250"/>
        <v>No</v>
      </c>
      <c r="U4021" s="65">
        <v>43438</v>
      </c>
      <c r="V4021" s="65">
        <v>43891</v>
      </c>
      <c r="W4021">
        <v>74</v>
      </c>
      <c r="X4021" t="str">
        <f t="shared" si="251"/>
        <v>Active</v>
      </c>
      <c r="Y4021" t="s">
        <v>15615</v>
      </c>
    </row>
    <row r="4022" spans="1:25" x14ac:dyDescent="0.25">
      <c r="A4022">
        <v>4021</v>
      </c>
      <c r="B4022" t="s">
        <v>2868</v>
      </c>
      <c r="C4022">
        <v>2998</v>
      </c>
      <c r="D4022" t="str">
        <f>VLOOKUP($C4022,Hosts!$A:$O,10,0)</f>
        <v>New York</v>
      </c>
      <c r="E4022" s="67">
        <f>INDEX(Hosts!$A:$O,MATCH(Places!$C4022,Hosts!$A:$A,0),MATCH(Places!E$1,Hosts!$1:$1,0))</f>
        <v>1</v>
      </c>
      <c r="F4022" s="67">
        <f>INDEX(Hosts!$A:$O,MATCH(Places!$C4022,Hosts!$A:$A,0),MATCH(Places!F$1,Hosts!$1:$1,0))</f>
        <v>1</v>
      </c>
      <c r="G4022" s="67" t="str">
        <f>INDEX(Hosts!$A:$O,MATCH(Places!$C4022,Hosts!$A:$A,0),MATCH(Places!G$1,Hosts!$1:$1,0))</f>
        <v>Yes</v>
      </c>
      <c r="H4022">
        <v>7</v>
      </c>
      <c r="I4022" t="str">
        <f>VLOOKUP($H4022,Neighborhoods!$A:$C,2,0)</f>
        <v>Brooklyn</v>
      </c>
      <c r="J4022" t="str">
        <f>VLOOKUP($H4022,Neighborhoods!$A:$C,3,0)</f>
        <v>Bedford-Stuyvesant</v>
      </c>
      <c r="K4022" t="s">
        <v>11822</v>
      </c>
      <c r="L4022" t="str">
        <f t="shared" si="248"/>
        <v>No</v>
      </c>
      <c r="M4022">
        <v>4</v>
      </c>
      <c r="N4022" t="str" cm="1">
        <f t="array" ref="N4022">_xlfn.IFS(M4022&lt;=2,"Small",M4022&lt;=5,"Medium",M4022&gt;5,"Large")</f>
        <v>Medium</v>
      </c>
      <c r="O4022" s="50">
        <v>100</v>
      </c>
      <c r="P4022" s="67">
        <f t="shared" si="249"/>
        <v>0.03</v>
      </c>
      <c r="Q4022" s="52">
        <v>4.99</v>
      </c>
      <c r="R4022" s="52" t="str" cm="1">
        <f t="array" ref="R4022">_xlfn.IFS(ROUND(Q4022,0)=5,"Excellent",ROUND(Q4022,0)=4,"Good",ROUND(Q4022,0)=3,"Ok",ROUND(Q4022,0)&lt;3,"Bad")</f>
        <v>Excellent</v>
      </c>
      <c r="S4022">
        <v>78</v>
      </c>
      <c r="T4022" t="str">
        <f t="shared" si="250"/>
        <v>No</v>
      </c>
      <c r="U4022" s="65">
        <v>43376</v>
      </c>
      <c r="V4022" s="65">
        <v>44052</v>
      </c>
      <c r="W4022">
        <v>39</v>
      </c>
      <c r="X4022" t="str">
        <f t="shared" si="251"/>
        <v>Active</v>
      </c>
      <c r="Y4022" t="s">
        <v>15615</v>
      </c>
    </row>
    <row r="4023" spans="1:25" x14ac:dyDescent="0.25">
      <c r="A4023">
        <v>4022</v>
      </c>
      <c r="B4023" t="s">
        <v>15287</v>
      </c>
      <c r="C4023">
        <v>2559</v>
      </c>
      <c r="D4023" t="str">
        <f>VLOOKUP($C4023,Hosts!$A:$O,10,0)</f>
        <v>California</v>
      </c>
      <c r="E4023" s="67">
        <f>INDEX(Hosts!$A:$O,MATCH(Places!$C4023,Hosts!$A:$A,0),MATCH(Places!E$1,Hosts!$1:$1,0))</f>
        <v>1</v>
      </c>
      <c r="F4023" s="67">
        <f>INDEX(Hosts!$A:$O,MATCH(Places!$C4023,Hosts!$A:$A,0),MATCH(Places!F$1,Hosts!$1:$1,0))</f>
        <v>0.5</v>
      </c>
      <c r="G4023" s="67" t="str">
        <f>INDEX(Hosts!$A:$O,MATCH(Places!$C4023,Hosts!$A:$A,0),MATCH(Places!G$1,Hosts!$1:$1,0))</f>
        <v>Yes</v>
      </c>
      <c r="H4023">
        <v>26</v>
      </c>
      <c r="I4023" t="str">
        <f>VLOOKUP($H4023,Neighborhoods!$A:$C,2,0)</f>
        <v>Queens</v>
      </c>
      <c r="J4023" t="str">
        <f>VLOOKUP($H4023,Neighborhoods!$A:$C,3,0)</f>
        <v>Sunnyside</v>
      </c>
      <c r="K4023" t="s">
        <v>11822</v>
      </c>
      <c r="L4023" t="str">
        <f t="shared" si="248"/>
        <v>No</v>
      </c>
      <c r="M4023">
        <v>3</v>
      </c>
      <c r="N4023" t="str" cm="1">
        <f t="array" ref="N4023">_xlfn.IFS(M4023&lt;=2,"Small",M4023&lt;=5,"Medium",M4023&gt;5,"Large")</f>
        <v>Medium</v>
      </c>
      <c r="O4023" s="50">
        <v>79</v>
      </c>
      <c r="P4023" s="67">
        <f t="shared" si="249"/>
        <v>0.03</v>
      </c>
      <c r="Q4023" s="52">
        <v>5</v>
      </c>
      <c r="R4023" s="52" t="str" cm="1">
        <f t="array" ref="R4023">_xlfn.IFS(ROUND(Q4023,0)=5,"Excellent",ROUND(Q4023,0)=4,"Good",ROUND(Q4023,0)=3,"Ok",ROUND(Q4023,0)&lt;3,"Bad")</f>
        <v>Excellent</v>
      </c>
      <c r="S4023">
        <v>5</v>
      </c>
      <c r="T4023" t="str">
        <f t="shared" si="250"/>
        <v>No</v>
      </c>
      <c r="U4023" s="65">
        <v>43451</v>
      </c>
      <c r="V4023" s="65">
        <v>43914</v>
      </c>
      <c r="W4023">
        <v>162</v>
      </c>
      <c r="X4023" t="str">
        <f t="shared" si="251"/>
        <v>Active</v>
      </c>
      <c r="Y4023" t="s">
        <v>15615</v>
      </c>
    </row>
    <row r="4024" spans="1:25" x14ac:dyDescent="0.25">
      <c r="A4024">
        <v>4023</v>
      </c>
      <c r="B4024" t="s">
        <v>14132</v>
      </c>
      <c r="C4024">
        <v>1629</v>
      </c>
      <c r="D4024" t="str">
        <f>VLOOKUP($C4024,Hosts!$A:$O,10,0)</f>
        <v>New York</v>
      </c>
      <c r="E4024" s="67">
        <f>INDEX(Hosts!$A:$O,MATCH(Places!$C4024,Hosts!$A:$A,0),MATCH(Places!E$1,Hosts!$1:$1,0))</f>
        <v>1</v>
      </c>
      <c r="F4024" s="67">
        <f>INDEX(Hosts!$A:$O,MATCH(Places!$C4024,Hosts!$A:$A,0),MATCH(Places!F$1,Hosts!$1:$1,0))</f>
        <v>0.83</v>
      </c>
      <c r="G4024" s="67" t="str">
        <f>INDEX(Hosts!$A:$O,MATCH(Places!$C4024,Hosts!$A:$A,0),MATCH(Places!G$1,Hosts!$1:$1,0))</f>
        <v>No</v>
      </c>
      <c r="H4024">
        <v>16</v>
      </c>
      <c r="I4024" t="str">
        <f>VLOOKUP($H4024,Neighborhoods!$A:$C,2,0)</f>
        <v>Manhattan</v>
      </c>
      <c r="J4024" t="str">
        <f>VLOOKUP($H4024,Neighborhoods!$A:$C,3,0)</f>
        <v>Harlem</v>
      </c>
      <c r="K4024" t="s">
        <v>11822</v>
      </c>
      <c r="L4024" t="str">
        <f t="shared" si="248"/>
        <v>No</v>
      </c>
      <c r="M4024">
        <v>2</v>
      </c>
      <c r="N4024" t="str" cm="1">
        <f t="array" ref="N4024">_xlfn.IFS(M4024&lt;=2,"Small",M4024&lt;=5,"Medium",M4024&gt;5,"Large")</f>
        <v>Small</v>
      </c>
      <c r="O4024" s="50">
        <v>55</v>
      </c>
      <c r="P4024" s="67">
        <f t="shared" si="249"/>
        <v>0.03</v>
      </c>
      <c r="Q4024" s="52">
        <v>5</v>
      </c>
      <c r="R4024" s="52" t="str" cm="1">
        <f t="array" ref="R4024">_xlfn.IFS(ROUND(Q4024,0)=5,"Excellent",ROUND(Q4024,0)=4,"Good",ROUND(Q4024,0)=3,"Ok",ROUND(Q4024,0)&lt;3,"Bad")</f>
        <v>Excellent</v>
      </c>
      <c r="S4024">
        <v>4</v>
      </c>
      <c r="T4024" t="str">
        <f t="shared" si="250"/>
        <v>No</v>
      </c>
      <c r="U4024" s="65">
        <v>43404</v>
      </c>
      <c r="V4024" s="65">
        <v>43834</v>
      </c>
      <c r="W4024">
        <v>76</v>
      </c>
      <c r="X4024" t="str">
        <f t="shared" si="251"/>
        <v>Active</v>
      </c>
      <c r="Y4024" t="s">
        <v>15615</v>
      </c>
    </row>
    <row r="4025" spans="1:25" x14ac:dyDescent="0.25">
      <c r="A4025">
        <v>4024</v>
      </c>
      <c r="B4025" t="s">
        <v>2869</v>
      </c>
      <c r="C4025">
        <v>2843</v>
      </c>
      <c r="D4025" t="str">
        <f>VLOOKUP($C4025,Hosts!$A:$O,10,0)</f>
        <v>New York</v>
      </c>
      <c r="E4025" s="67">
        <f>INDEX(Hosts!$A:$O,MATCH(Places!$C4025,Hosts!$A:$A,0),MATCH(Places!E$1,Hosts!$1:$1,0))</f>
        <v>1</v>
      </c>
      <c r="F4025" s="67">
        <f>INDEX(Hosts!$A:$O,MATCH(Places!$C4025,Hosts!$A:$A,0),MATCH(Places!F$1,Hosts!$1:$1,0))</f>
        <v>0.93</v>
      </c>
      <c r="G4025" s="67" t="str">
        <f>INDEX(Hosts!$A:$O,MATCH(Places!$C4025,Hosts!$A:$A,0),MATCH(Places!G$1,Hosts!$1:$1,0))</f>
        <v>Yes</v>
      </c>
      <c r="H4025">
        <v>7</v>
      </c>
      <c r="I4025" t="str">
        <f>VLOOKUP($H4025,Neighborhoods!$A:$C,2,0)</f>
        <v>Brooklyn</v>
      </c>
      <c r="J4025" t="str">
        <f>VLOOKUP($H4025,Neighborhoods!$A:$C,3,0)</f>
        <v>Bedford-Stuyvesant</v>
      </c>
      <c r="K4025" t="s">
        <v>11822</v>
      </c>
      <c r="L4025" t="str">
        <f t="shared" si="248"/>
        <v>No</v>
      </c>
      <c r="M4025">
        <v>4</v>
      </c>
      <c r="N4025" t="str" cm="1">
        <f t="array" ref="N4025">_xlfn.IFS(M4025&lt;=2,"Small",M4025&lt;=5,"Medium",M4025&gt;5,"Large")</f>
        <v>Medium</v>
      </c>
      <c r="O4025" s="50">
        <v>125</v>
      </c>
      <c r="P4025" s="67">
        <f t="shared" si="249"/>
        <v>0.03</v>
      </c>
      <c r="Q4025" s="52">
        <v>4.91</v>
      </c>
      <c r="R4025" s="52" t="str" cm="1">
        <f t="array" ref="R4025">_xlfn.IFS(ROUND(Q4025,0)=5,"Excellent",ROUND(Q4025,0)=4,"Good",ROUND(Q4025,0)=3,"Ok",ROUND(Q4025,0)&lt;3,"Bad")</f>
        <v>Excellent</v>
      </c>
      <c r="S4025">
        <v>78</v>
      </c>
      <c r="T4025" t="str">
        <f t="shared" si="250"/>
        <v>No</v>
      </c>
      <c r="U4025" s="65">
        <v>43391</v>
      </c>
      <c r="V4025" s="65">
        <v>43907</v>
      </c>
      <c r="W4025">
        <v>132</v>
      </c>
      <c r="X4025" t="str">
        <f t="shared" si="251"/>
        <v>Active</v>
      </c>
      <c r="Y4025" t="s">
        <v>15615</v>
      </c>
    </row>
    <row r="4026" spans="1:25" x14ac:dyDescent="0.25">
      <c r="A4026">
        <v>4025</v>
      </c>
      <c r="B4026" t="s">
        <v>2870</v>
      </c>
      <c r="C4026">
        <v>1848</v>
      </c>
      <c r="D4026" t="str">
        <f>VLOOKUP($C4026,Hosts!$A:$O,10,0)</f>
        <v>New York</v>
      </c>
      <c r="E4026" s="67">
        <f>INDEX(Hosts!$A:$O,MATCH(Places!$C4026,Hosts!$A:$A,0),MATCH(Places!E$1,Hosts!$1:$1,0))</f>
        <v>1</v>
      </c>
      <c r="F4026" s="67">
        <f>INDEX(Hosts!$A:$O,MATCH(Places!$C4026,Hosts!$A:$A,0),MATCH(Places!F$1,Hosts!$1:$1,0))</f>
        <v>1</v>
      </c>
      <c r="G4026" s="67" t="str">
        <f>INDEX(Hosts!$A:$O,MATCH(Places!$C4026,Hosts!$A:$A,0),MATCH(Places!G$1,Hosts!$1:$1,0))</f>
        <v>No</v>
      </c>
      <c r="H4026">
        <v>23</v>
      </c>
      <c r="I4026" t="str">
        <f>VLOOKUP($H4026,Neighborhoods!$A:$C,2,0)</f>
        <v>Queens</v>
      </c>
      <c r="J4026" t="str">
        <f>VLOOKUP($H4026,Neighborhoods!$A:$C,3,0)</f>
        <v>Jamaica</v>
      </c>
      <c r="K4026" t="s">
        <v>1</v>
      </c>
      <c r="L4026" t="str">
        <f t="shared" si="248"/>
        <v>Yes</v>
      </c>
      <c r="M4026">
        <v>4</v>
      </c>
      <c r="N4026" t="str" cm="1">
        <f t="array" ref="N4026">_xlfn.IFS(M4026&lt;=2,"Small",M4026&lt;=5,"Medium",M4026&gt;5,"Large")</f>
        <v>Medium</v>
      </c>
      <c r="O4026" s="50">
        <v>60</v>
      </c>
      <c r="P4026" s="67">
        <f t="shared" si="249"/>
        <v>0.03</v>
      </c>
      <c r="Q4026" s="52">
        <v>4.59</v>
      </c>
      <c r="R4026" s="52" t="str" cm="1">
        <f t="array" ref="R4026">_xlfn.IFS(ROUND(Q4026,0)=5,"Excellent",ROUND(Q4026,0)=4,"Good",ROUND(Q4026,0)=3,"Ok",ROUND(Q4026,0)&lt;3,"Bad")</f>
        <v>Excellent</v>
      </c>
      <c r="S4026">
        <v>63</v>
      </c>
      <c r="T4026" t="str">
        <f t="shared" si="250"/>
        <v>No</v>
      </c>
      <c r="U4026" s="65">
        <v>43366</v>
      </c>
      <c r="V4026" s="65">
        <v>44052</v>
      </c>
      <c r="W4026">
        <v>85</v>
      </c>
      <c r="X4026" t="str">
        <f t="shared" si="251"/>
        <v>Active</v>
      </c>
      <c r="Y4026" t="s">
        <v>15616</v>
      </c>
    </row>
    <row r="4027" spans="1:25" x14ac:dyDescent="0.25">
      <c r="A4027">
        <v>4026</v>
      </c>
      <c r="B4027" t="s">
        <v>2871</v>
      </c>
      <c r="C4027">
        <v>1266</v>
      </c>
      <c r="D4027" t="str">
        <f>VLOOKUP($C4027,Hosts!$A:$O,10,0)</f>
        <v>New York</v>
      </c>
      <c r="E4027" s="67">
        <f>INDEX(Hosts!$A:$O,MATCH(Places!$C4027,Hosts!$A:$A,0),MATCH(Places!E$1,Hosts!$1:$1,0))</f>
        <v>1</v>
      </c>
      <c r="F4027" s="67">
        <f>INDEX(Hosts!$A:$O,MATCH(Places!$C4027,Hosts!$A:$A,0),MATCH(Places!F$1,Hosts!$1:$1,0))</f>
        <v>1</v>
      </c>
      <c r="G4027" s="67" t="str">
        <f>INDEX(Hosts!$A:$O,MATCH(Places!$C4027,Hosts!$A:$A,0),MATCH(Places!G$1,Hosts!$1:$1,0))</f>
        <v>No</v>
      </c>
      <c r="H4027">
        <v>12</v>
      </c>
      <c r="I4027" t="str">
        <f>VLOOKUP($H4027,Neighborhoods!$A:$C,2,0)</f>
        <v>Brooklyn</v>
      </c>
      <c r="J4027" t="str">
        <f>VLOOKUP($H4027,Neighborhoods!$A:$C,3,0)</f>
        <v>Williamsburg</v>
      </c>
      <c r="K4027" t="s">
        <v>11822</v>
      </c>
      <c r="L4027" t="str">
        <f t="shared" si="248"/>
        <v>No</v>
      </c>
      <c r="M4027">
        <v>6</v>
      </c>
      <c r="N4027" t="str" cm="1">
        <f t="array" ref="N4027">_xlfn.IFS(M4027&lt;=2,"Small",M4027&lt;=5,"Medium",M4027&gt;5,"Large")</f>
        <v>Large</v>
      </c>
      <c r="O4027" s="50">
        <v>189</v>
      </c>
      <c r="P4027" s="67">
        <f t="shared" si="249"/>
        <v>0.03</v>
      </c>
      <c r="Q4027" s="52">
        <v>4.74</v>
      </c>
      <c r="R4027" s="52" t="str" cm="1">
        <f t="array" ref="R4027">_xlfn.IFS(ROUND(Q4027,0)=5,"Excellent",ROUND(Q4027,0)=4,"Good",ROUND(Q4027,0)=3,"Ok",ROUND(Q4027,0)&lt;3,"Bad")</f>
        <v>Excellent</v>
      </c>
      <c r="S4027">
        <v>81</v>
      </c>
      <c r="T4027" t="str">
        <f t="shared" si="250"/>
        <v>No</v>
      </c>
      <c r="U4027" s="65">
        <v>43382</v>
      </c>
      <c r="V4027" s="65">
        <v>43968</v>
      </c>
      <c r="W4027">
        <v>0</v>
      </c>
      <c r="X4027" t="str">
        <f t="shared" si="251"/>
        <v>Inactive</v>
      </c>
      <c r="Y4027" t="s">
        <v>15616</v>
      </c>
    </row>
    <row r="4028" spans="1:25" x14ac:dyDescent="0.25">
      <c r="A4028">
        <v>4027</v>
      </c>
      <c r="B4028" t="s">
        <v>2872</v>
      </c>
      <c r="C4028">
        <v>2678</v>
      </c>
      <c r="D4028" t="str">
        <f>VLOOKUP($C4028,Hosts!$A:$O,10,0)</f>
        <v>New York</v>
      </c>
      <c r="E4028" s="67">
        <f>INDEX(Hosts!$A:$O,MATCH(Places!$C4028,Hosts!$A:$A,0),MATCH(Places!E$1,Hosts!$1:$1,0))</f>
        <v>1</v>
      </c>
      <c r="F4028" s="67">
        <f>INDEX(Hosts!$A:$O,MATCH(Places!$C4028,Hosts!$A:$A,0),MATCH(Places!F$1,Hosts!$1:$1,0))</f>
        <v>0.99</v>
      </c>
      <c r="G4028" s="67" t="str">
        <f>INDEX(Hosts!$A:$O,MATCH(Places!$C4028,Hosts!$A:$A,0),MATCH(Places!G$1,Hosts!$1:$1,0))</f>
        <v>No</v>
      </c>
      <c r="H4028">
        <v>26</v>
      </c>
      <c r="I4028" t="str">
        <f>VLOOKUP($H4028,Neighborhoods!$A:$C,2,0)</f>
        <v>Queens</v>
      </c>
      <c r="J4028" t="str">
        <f>VLOOKUP($H4028,Neighborhoods!$A:$C,3,0)</f>
        <v>Sunnyside</v>
      </c>
      <c r="K4028" t="s">
        <v>1</v>
      </c>
      <c r="L4028" t="str">
        <f t="shared" si="248"/>
        <v>Yes</v>
      </c>
      <c r="M4028">
        <v>2</v>
      </c>
      <c r="N4028" t="str" cm="1">
        <f t="array" ref="N4028">_xlfn.IFS(M4028&lt;=2,"Small",M4028&lt;=5,"Medium",M4028&gt;5,"Large")</f>
        <v>Small</v>
      </c>
      <c r="O4028" s="50">
        <v>59</v>
      </c>
      <c r="P4028" s="67">
        <f t="shared" si="249"/>
        <v>0.03</v>
      </c>
      <c r="Q4028" s="52">
        <v>4.4000000000000004</v>
      </c>
      <c r="R4028" s="52" t="str" cm="1">
        <f t="array" ref="R4028">_xlfn.IFS(ROUND(Q4028,0)=5,"Excellent",ROUND(Q4028,0)=4,"Good",ROUND(Q4028,0)=3,"Ok",ROUND(Q4028,0)&lt;3,"Bad")</f>
        <v>Good</v>
      </c>
      <c r="S4028">
        <v>15</v>
      </c>
      <c r="T4028" t="str">
        <f t="shared" si="250"/>
        <v>No</v>
      </c>
      <c r="U4028" s="65">
        <v>43356</v>
      </c>
      <c r="V4028" s="65">
        <v>43832</v>
      </c>
      <c r="W4028">
        <v>349</v>
      </c>
      <c r="X4028" t="str">
        <f t="shared" si="251"/>
        <v>Active</v>
      </c>
      <c r="Y4028" t="s">
        <v>15616</v>
      </c>
    </row>
    <row r="4029" spans="1:25" x14ac:dyDescent="0.25">
      <c r="A4029">
        <v>4028</v>
      </c>
      <c r="B4029" t="s">
        <v>13837</v>
      </c>
      <c r="C4029">
        <v>1449</v>
      </c>
      <c r="D4029" t="str">
        <f>VLOOKUP($C4029,Hosts!$A:$O,10,0)</f>
        <v>New York</v>
      </c>
      <c r="E4029" s="67">
        <f>INDEX(Hosts!$A:$O,MATCH(Places!$C4029,Hosts!$A:$A,0),MATCH(Places!E$1,Hosts!$1:$1,0))</f>
        <v>1</v>
      </c>
      <c r="F4029" s="67">
        <f>INDEX(Hosts!$A:$O,MATCH(Places!$C4029,Hosts!$A:$A,0),MATCH(Places!F$1,Hosts!$1:$1,0))</f>
        <v>0.89</v>
      </c>
      <c r="G4029" s="67" t="str">
        <f>INDEX(Hosts!$A:$O,MATCH(Places!$C4029,Hosts!$A:$A,0),MATCH(Places!G$1,Hosts!$1:$1,0))</f>
        <v>No</v>
      </c>
      <c r="H4029">
        <v>21</v>
      </c>
      <c r="I4029" t="str">
        <f>VLOOKUP($H4029,Neighborhoods!$A:$C,2,0)</f>
        <v>Queens</v>
      </c>
      <c r="J4029" t="str">
        <f>VLOOKUP($H4029,Neighborhoods!$A:$C,3,0)</f>
        <v>Astoria</v>
      </c>
      <c r="K4029" t="s">
        <v>1</v>
      </c>
      <c r="L4029" t="str">
        <f t="shared" si="248"/>
        <v>Yes</v>
      </c>
      <c r="M4029">
        <v>3</v>
      </c>
      <c r="N4029" t="str" cm="1">
        <f t="array" ref="N4029">_xlfn.IFS(M4029&lt;=2,"Small",M4029&lt;=5,"Medium",M4029&gt;5,"Large")</f>
        <v>Medium</v>
      </c>
      <c r="O4029" s="50">
        <v>37</v>
      </c>
      <c r="P4029" s="67">
        <f t="shared" si="249"/>
        <v>0.03</v>
      </c>
      <c r="Q4029" s="52">
        <v>4.57</v>
      </c>
      <c r="R4029" s="52" t="str" cm="1">
        <f t="array" ref="R4029">_xlfn.IFS(ROUND(Q4029,0)=5,"Excellent",ROUND(Q4029,0)=4,"Good",ROUND(Q4029,0)=3,"Ok",ROUND(Q4029,0)&lt;3,"Bad")</f>
        <v>Excellent</v>
      </c>
      <c r="S4029">
        <v>87</v>
      </c>
      <c r="T4029" t="str">
        <f t="shared" si="250"/>
        <v>No</v>
      </c>
      <c r="U4029" s="65">
        <v>43382</v>
      </c>
      <c r="V4029" s="65">
        <v>44051</v>
      </c>
      <c r="W4029">
        <v>81</v>
      </c>
      <c r="X4029" t="str">
        <f t="shared" si="251"/>
        <v>Active</v>
      </c>
      <c r="Y4029" t="s">
        <v>15615</v>
      </c>
    </row>
    <row r="4030" spans="1:25" x14ac:dyDescent="0.25">
      <c r="A4030">
        <v>4029</v>
      </c>
      <c r="B4030" t="s">
        <v>14777</v>
      </c>
      <c r="C4030">
        <v>3544</v>
      </c>
      <c r="D4030" t="str">
        <f>VLOOKUP($C4030,Hosts!$A:$O,10,0)</f>
        <v>New York</v>
      </c>
      <c r="E4030" s="67">
        <f>INDEX(Hosts!$A:$O,MATCH(Places!$C4030,Hosts!$A:$A,0),MATCH(Places!E$1,Hosts!$1:$1,0))</f>
        <v>0.9</v>
      </c>
      <c r="F4030" s="67">
        <f>INDEX(Hosts!$A:$O,MATCH(Places!$C4030,Hosts!$A:$A,0),MATCH(Places!F$1,Hosts!$1:$1,0))</f>
        <v>0.99</v>
      </c>
      <c r="G4030" s="67" t="str">
        <f>INDEX(Hosts!$A:$O,MATCH(Places!$C4030,Hosts!$A:$A,0),MATCH(Places!G$1,Hosts!$1:$1,0))</f>
        <v>No</v>
      </c>
      <c r="H4030">
        <v>17</v>
      </c>
      <c r="I4030" t="str">
        <f>VLOOKUP($H4030,Neighborhoods!$A:$C,2,0)</f>
        <v>Manhattan</v>
      </c>
      <c r="J4030" t="str">
        <f>VLOOKUP($H4030,Neighborhoods!$A:$C,3,0)</f>
        <v>Hell's Kitchen</v>
      </c>
      <c r="K4030" t="s">
        <v>1</v>
      </c>
      <c r="L4030" t="str">
        <f t="shared" si="248"/>
        <v>Yes</v>
      </c>
      <c r="M4030">
        <v>2</v>
      </c>
      <c r="N4030" t="str" cm="1">
        <f t="array" ref="N4030">_xlfn.IFS(M4030&lt;=2,"Small",M4030&lt;=5,"Medium",M4030&gt;5,"Large")</f>
        <v>Small</v>
      </c>
      <c r="O4030" s="50">
        <v>75</v>
      </c>
      <c r="P4030" s="67">
        <f t="shared" si="249"/>
        <v>0.03</v>
      </c>
      <c r="Q4030" s="52">
        <v>4.33</v>
      </c>
      <c r="R4030" s="52" t="str" cm="1">
        <f t="array" ref="R4030">_xlfn.IFS(ROUND(Q4030,0)=5,"Excellent",ROUND(Q4030,0)=4,"Good",ROUND(Q4030,0)=3,"Ok",ROUND(Q4030,0)&lt;3,"Bad")</f>
        <v>Good</v>
      </c>
      <c r="S4030">
        <v>9</v>
      </c>
      <c r="T4030" t="str">
        <f t="shared" si="250"/>
        <v>No</v>
      </c>
      <c r="U4030" s="65">
        <v>43403</v>
      </c>
      <c r="V4030" s="65">
        <v>43902</v>
      </c>
      <c r="W4030">
        <v>363</v>
      </c>
      <c r="X4030" t="str">
        <f t="shared" si="251"/>
        <v>Active</v>
      </c>
      <c r="Y4030" t="s">
        <v>15616</v>
      </c>
    </row>
    <row r="4031" spans="1:25" x14ac:dyDescent="0.25">
      <c r="A4031">
        <v>4030</v>
      </c>
      <c r="B4031" t="s">
        <v>2873</v>
      </c>
      <c r="C4031">
        <v>791</v>
      </c>
      <c r="D4031" t="str">
        <f>VLOOKUP($C4031,Hosts!$A:$O,10,0)</f>
        <v>New York</v>
      </c>
      <c r="E4031" s="67">
        <f>INDEX(Hosts!$A:$O,MATCH(Places!$C4031,Hosts!$A:$A,0),MATCH(Places!E$1,Hosts!$1:$1,0))</f>
        <v>0.67</v>
      </c>
      <c r="F4031" s="67">
        <f>INDEX(Hosts!$A:$O,MATCH(Places!$C4031,Hosts!$A:$A,0),MATCH(Places!F$1,Hosts!$1:$1,0))</f>
        <v>0.71</v>
      </c>
      <c r="G4031" s="67" t="str">
        <f>INDEX(Hosts!$A:$O,MATCH(Places!$C4031,Hosts!$A:$A,0),MATCH(Places!G$1,Hosts!$1:$1,0))</f>
        <v>No</v>
      </c>
      <c r="H4031">
        <v>7</v>
      </c>
      <c r="I4031" t="str">
        <f>VLOOKUP($H4031,Neighborhoods!$A:$C,2,0)</f>
        <v>Brooklyn</v>
      </c>
      <c r="J4031" t="str">
        <f>VLOOKUP($H4031,Neighborhoods!$A:$C,3,0)</f>
        <v>Bedford-Stuyvesant</v>
      </c>
      <c r="K4031" t="s">
        <v>11822</v>
      </c>
      <c r="L4031" t="str">
        <f t="shared" si="248"/>
        <v>No</v>
      </c>
      <c r="M4031">
        <v>3</v>
      </c>
      <c r="N4031" t="str" cm="1">
        <f t="array" ref="N4031">_xlfn.IFS(M4031&lt;=2,"Small",M4031&lt;=5,"Medium",M4031&gt;5,"Large")</f>
        <v>Medium</v>
      </c>
      <c r="O4031" s="50">
        <v>75</v>
      </c>
      <c r="P4031" s="67">
        <f t="shared" si="249"/>
        <v>0.03</v>
      </c>
      <c r="Q4031" s="52">
        <v>4.67</v>
      </c>
      <c r="R4031" s="52" t="str" cm="1">
        <f t="array" ref="R4031">_xlfn.IFS(ROUND(Q4031,0)=5,"Excellent",ROUND(Q4031,0)=4,"Good",ROUND(Q4031,0)=3,"Ok",ROUND(Q4031,0)&lt;3,"Bad")</f>
        <v>Excellent</v>
      </c>
      <c r="S4031">
        <v>21</v>
      </c>
      <c r="T4031" t="str">
        <f t="shared" si="250"/>
        <v>No</v>
      </c>
      <c r="U4031" s="65">
        <v>43367</v>
      </c>
      <c r="V4031" s="65">
        <v>43850</v>
      </c>
      <c r="W4031">
        <v>0</v>
      </c>
      <c r="X4031" t="str">
        <f t="shared" si="251"/>
        <v>Inactive</v>
      </c>
      <c r="Y4031" t="s">
        <v>15615</v>
      </c>
    </row>
    <row r="4032" spans="1:25" x14ac:dyDescent="0.25">
      <c r="A4032">
        <v>4031</v>
      </c>
      <c r="B4032" t="s">
        <v>2874</v>
      </c>
      <c r="C4032">
        <v>3650</v>
      </c>
      <c r="D4032" t="str">
        <f>VLOOKUP($C4032,Hosts!$A:$O,10,0)</f>
        <v>New York</v>
      </c>
      <c r="E4032" s="67">
        <f>INDEX(Hosts!$A:$O,MATCH(Places!$C4032,Hosts!$A:$A,0),MATCH(Places!E$1,Hosts!$1:$1,0))</f>
        <v>1</v>
      </c>
      <c r="F4032" s="67">
        <f>INDEX(Hosts!$A:$O,MATCH(Places!$C4032,Hosts!$A:$A,0),MATCH(Places!F$1,Hosts!$1:$1,0))</f>
        <v>1</v>
      </c>
      <c r="G4032" s="67" t="str">
        <f>INDEX(Hosts!$A:$O,MATCH(Places!$C4032,Hosts!$A:$A,0),MATCH(Places!G$1,Hosts!$1:$1,0))</f>
        <v>Yes</v>
      </c>
      <c r="H4032">
        <v>2</v>
      </c>
      <c r="I4032" t="str">
        <f>VLOOKUP($H4032,Neighborhoods!$A:$C,2,0)</f>
        <v>Bronx</v>
      </c>
      <c r="J4032" t="str">
        <f>VLOOKUP($H4032,Neighborhoods!$A:$C,3,0)</f>
        <v>Concourse</v>
      </c>
      <c r="K4032" t="s">
        <v>1</v>
      </c>
      <c r="L4032" t="str">
        <f t="shared" si="248"/>
        <v>Yes</v>
      </c>
      <c r="M4032">
        <v>3</v>
      </c>
      <c r="N4032" t="str" cm="1">
        <f t="array" ref="N4032">_xlfn.IFS(M4032&lt;=2,"Small",M4032&lt;=5,"Medium",M4032&gt;5,"Large")</f>
        <v>Medium</v>
      </c>
      <c r="O4032" s="50">
        <v>57</v>
      </c>
      <c r="P4032" s="67">
        <f t="shared" si="249"/>
        <v>0.03</v>
      </c>
      <c r="Q4032" s="52">
        <v>4.8099999999999996</v>
      </c>
      <c r="R4032" s="52" t="str" cm="1">
        <f t="array" ref="R4032">_xlfn.IFS(ROUND(Q4032,0)=5,"Excellent",ROUND(Q4032,0)=4,"Good",ROUND(Q4032,0)=3,"Ok",ROUND(Q4032,0)&lt;3,"Bad")</f>
        <v>Excellent</v>
      </c>
      <c r="S4032">
        <v>69</v>
      </c>
      <c r="T4032" t="str">
        <f t="shared" si="250"/>
        <v>No</v>
      </c>
      <c r="U4032" s="65">
        <v>43381</v>
      </c>
      <c r="V4032" s="65">
        <v>44059</v>
      </c>
      <c r="W4032">
        <v>180</v>
      </c>
      <c r="X4032" t="str">
        <f t="shared" si="251"/>
        <v>Active</v>
      </c>
      <c r="Y4032" t="s">
        <v>15616</v>
      </c>
    </row>
    <row r="4033" spans="1:25" x14ac:dyDescent="0.25">
      <c r="A4033">
        <v>4032</v>
      </c>
      <c r="B4033" t="s">
        <v>15039</v>
      </c>
      <c r="C4033">
        <v>3636</v>
      </c>
      <c r="D4033" t="str">
        <f>VLOOKUP($C4033,Hosts!$A:$O,10,0)</f>
        <v>New York</v>
      </c>
      <c r="E4033" s="67">
        <f>INDEX(Hosts!$A:$O,MATCH(Places!$C4033,Hosts!$A:$A,0),MATCH(Places!E$1,Hosts!$1:$1,0))</f>
        <v>0.8</v>
      </c>
      <c r="F4033" s="67">
        <f>INDEX(Hosts!$A:$O,MATCH(Places!$C4033,Hosts!$A:$A,0),MATCH(Places!F$1,Hosts!$1:$1,0))</f>
        <v>0.74</v>
      </c>
      <c r="G4033" s="67" t="str">
        <f>INDEX(Hosts!$A:$O,MATCH(Places!$C4033,Hosts!$A:$A,0),MATCH(Places!G$1,Hosts!$1:$1,0))</f>
        <v>Yes</v>
      </c>
      <c r="H4033">
        <v>18</v>
      </c>
      <c r="I4033" t="str">
        <f>VLOOKUP($H4033,Neighborhoods!$A:$C,2,0)</f>
        <v>Manhattan</v>
      </c>
      <c r="J4033" t="str">
        <f>VLOOKUP($H4033,Neighborhoods!$A:$C,3,0)</f>
        <v>Midtown</v>
      </c>
      <c r="K4033" t="s">
        <v>11822</v>
      </c>
      <c r="L4033" t="str">
        <f t="shared" si="248"/>
        <v>No</v>
      </c>
      <c r="M4033">
        <v>3</v>
      </c>
      <c r="N4033" t="str" cm="1">
        <f t="array" ref="N4033">_xlfn.IFS(M4033&lt;=2,"Small",M4033&lt;=5,"Medium",M4033&gt;5,"Large")</f>
        <v>Medium</v>
      </c>
      <c r="O4033" s="50">
        <v>190</v>
      </c>
      <c r="P4033" s="67">
        <f t="shared" si="249"/>
        <v>0.03</v>
      </c>
      <c r="Q4033" s="52">
        <v>4.7</v>
      </c>
      <c r="R4033" s="52" t="str" cm="1">
        <f t="array" ref="R4033">_xlfn.IFS(ROUND(Q4033,0)=5,"Excellent",ROUND(Q4033,0)=4,"Good",ROUND(Q4033,0)=3,"Ok",ROUND(Q4033,0)&lt;3,"Bad")</f>
        <v>Excellent</v>
      </c>
      <c r="S4033">
        <v>10</v>
      </c>
      <c r="T4033" t="str">
        <f t="shared" si="250"/>
        <v>No</v>
      </c>
      <c r="U4033" s="65">
        <v>43357</v>
      </c>
      <c r="V4033" s="65">
        <v>43604</v>
      </c>
      <c r="W4033">
        <v>66</v>
      </c>
      <c r="X4033" t="str">
        <f t="shared" si="251"/>
        <v>Active</v>
      </c>
      <c r="Y4033" t="s">
        <v>15615</v>
      </c>
    </row>
    <row r="4034" spans="1:25" x14ac:dyDescent="0.25">
      <c r="A4034">
        <v>4033</v>
      </c>
      <c r="B4034" t="s">
        <v>2876</v>
      </c>
      <c r="C4034">
        <v>2376</v>
      </c>
      <c r="D4034" t="str">
        <f>VLOOKUP($C4034,Hosts!$A:$O,10,0)</f>
        <v>New York</v>
      </c>
      <c r="E4034" s="67">
        <f>INDEX(Hosts!$A:$O,MATCH(Places!$C4034,Hosts!$A:$A,0),MATCH(Places!E$1,Hosts!$1:$1,0))</f>
        <v>1</v>
      </c>
      <c r="F4034" s="67">
        <f>INDEX(Hosts!$A:$O,MATCH(Places!$C4034,Hosts!$A:$A,0),MATCH(Places!F$1,Hosts!$1:$1,0))</f>
        <v>1</v>
      </c>
      <c r="G4034" s="67" t="str">
        <f>INDEX(Hosts!$A:$O,MATCH(Places!$C4034,Hosts!$A:$A,0),MATCH(Places!G$1,Hosts!$1:$1,0))</f>
        <v>Yes</v>
      </c>
      <c r="H4034">
        <v>9</v>
      </c>
      <c r="I4034" t="str">
        <f>VLOOKUP($H4034,Neighborhoods!$A:$C,2,0)</f>
        <v>Brooklyn</v>
      </c>
      <c r="J4034" t="str">
        <f>VLOOKUP($H4034,Neighborhoods!$A:$C,3,0)</f>
        <v>Crown Heights</v>
      </c>
      <c r="K4034" t="s">
        <v>11822</v>
      </c>
      <c r="L4034" t="str">
        <f t="shared" si="248"/>
        <v>No</v>
      </c>
      <c r="M4034">
        <v>6</v>
      </c>
      <c r="N4034" t="str" cm="1">
        <f t="array" ref="N4034">_xlfn.IFS(M4034&lt;=2,"Small",M4034&lt;=5,"Medium",M4034&gt;5,"Large")</f>
        <v>Large</v>
      </c>
      <c r="O4034" s="50">
        <v>299</v>
      </c>
      <c r="P4034" s="67">
        <f t="shared" si="249"/>
        <v>0.04</v>
      </c>
      <c r="Q4034" s="52">
        <v>5</v>
      </c>
      <c r="R4034" s="52" t="str" cm="1">
        <f t="array" ref="R4034">_xlfn.IFS(ROUND(Q4034,0)=5,"Excellent",ROUND(Q4034,0)=4,"Good",ROUND(Q4034,0)=3,"Ok",ROUND(Q4034,0)&lt;3,"Bad")</f>
        <v>Excellent</v>
      </c>
      <c r="S4034">
        <v>51</v>
      </c>
      <c r="T4034" t="str">
        <f t="shared" si="250"/>
        <v>No</v>
      </c>
      <c r="U4034" s="65">
        <v>43491</v>
      </c>
      <c r="V4034" s="65">
        <v>43913</v>
      </c>
      <c r="W4034">
        <v>89</v>
      </c>
      <c r="X4034" t="str">
        <f t="shared" si="251"/>
        <v>Active</v>
      </c>
      <c r="Y4034" t="s">
        <v>15616</v>
      </c>
    </row>
    <row r="4035" spans="1:25" x14ac:dyDescent="0.25">
      <c r="A4035">
        <v>4034</v>
      </c>
      <c r="B4035" t="s">
        <v>2877</v>
      </c>
      <c r="C4035">
        <v>1360</v>
      </c>
      <c r="D4035" t="str">
        <f>VLOOKUP($C4035,Hosts!$A:$O,10,0)</f>
        <v>New York</v>
      </c>
      <c r="E4035" s="67">
        <f>INDEX(Hosts!$A:$O,MATCH(Places!$C4035,Hosts!$A:$A,0),MATCH(Places!E$1,Hosts!$1:$1,0))</f>
        <v>1</v>
      </c>
      <c r="F4035" s="67">
        <f>INDEX(Hosts!$A:$O,MATCH(Places!$C4035,Hosts!$A:$A,0),MATCH(Places!F$1,Hosts!$1:$1,0))</f>
        <v>0.69</v>
      </c>
      <c r="G4035" s="67" t="str">
        <f>INDEX(Hosts!$A:$O,MATCH(Places!$C4035,Hosts!$A:$A,0),MATCH(Places!G$1,Hosts!$1:$1,0))</f>
        <v>No</v>
      </c>
      <c r="H4035">
        <v>10</v>
      </c>
      <c r="I4035" t="str">
        <f>VLOOKUP($H4035,Neighborhoods!$A:$C,2,0)</f>
        <v>Brooklyn</v>
      </c>
      <c r="J4035" t="str">
        <f>VLOOKUP($H4035,Neighborhoods!$A:$C,3,0)</f>
        <v>East Flatbush</v>
      </c>
      <c r="K4035" t="s">
        <v>1</v>
      </c>
      <c r="L4035" t="str">
        <f t="shared" ref="L4035:L4098" si="252">IF(OR(K4035="Private room",K4035="Shared room"),"Yes","No")</f>
        <v>Yes</v>
      </c>
      <c r="M4035">
        <v>2</v>
      </c>
      <c r="N4035" t="str" cm="1">
        <f t="array" ref="N4035">_xlfn.IFS(M4035&lt;=2,"Small",M4035&lt;=5,"Medium",M4035&gt;5,"Large")</f>
        <v>Small</v>
      </c>
      <c r="O4035" s="50">
        <v>99</v>
      </c>
      <c r="P4035" s="67">
        <f t="shared" ref="P4035:P4098" si="253">VLOOKUP(O4035,$AB$1:$AC$5,2)</f>
        <v>0.03</v>
      </c>
      <c r="Q4035" s="52">
        <v>5</v>
      </c>
      <c r="R4035" s="52" t="str" cm="1">
        <f t="array" ref="R4035">_xlfn.IFS(ROUND(Q4035,0)=5,"Excellent",ROUND(Q4035,0)=4,"Good",ROUND(Q4035,0)=3,"Ok",ROUND(Q4035,0)&lt;3,"Bad")</f>
        <v>Excellent</v>
      </c>
      <c r="S4035">
        <v>4</v>
      </c>
      <c r="T4035" t="str">
        <f t="shared" ref="T4035:T4098" si="254">IF(AND(Q4035&gt;=4.8,S4035&gt;100),"Yes","No")</f>
        <v>No</v>
      </c>
      <c r="U4035" s="65">
        <v>43604</v>
      </c>
      <c r="V4035" s="65">
        <v>43731</v>
      </c>
      <c r="W4035">
        <v>365</v>
      </c>
      <c r="X4035" t="str">
        <f t="shared" ref="X4035:X4098" si="255">IF(W4035&lt;&gt;0,"Active","Inactive")</f>
        <v>Active</v>
      </c>
      <c r="Y4035" t="s">
        <v>15615</v>
      </c>
    </row>
    <row r="4036" spans="1:25" x14ac:dyDescent="0.25">
      <c r="A4036">
        <v>4035</v>
      </c>
      <c r="B4036" t="s">
        <v>2878</v>
      </c>
      <c r="C4036">
        <v>3651</v>
      </c>
      <c r="D4036" t="str">
        <f>VLOOKUP($C4036,Hosts!$A:$O,10,0)</f>
        <v>New York</v>
      </c>
      <c r="E4036" s="67">
        <f>INDEX(Hosts!$A:$O,MATCH(Places!$C4036,Hosts!$A:$A,0),MATCH(Places!E$1,Hosts!$1:$1,0))</f>
        <v>0</v>
      </c>
      <c r="F4036" s="67">
        <f>INDEX(Hosts!$A:$O,MATCH(Places!$C4036,Hosts!$A:$A,0),MATCH(Places!F$1,Hosts!$1:$1,0))</f>
        <v>0.71</v>
      </c>
      <c r="G4036" s="67" t="str">
        <f>INDEX(Hosts!$A:$O,MATCH(Places!$C4036,Hosts!$A:$A,0),MATCH(Places!G$1,Hosts!$1:$1,0))</f>
        <v>Yes</v>
      </c>
      <c r="H4036">
        <v>12</v>
      </c>
      <c r="I4036" t="str">
        <f>VLOOKUP($H4036,Neighborhoods!$A:$C,2,0)</f>
        <v>Brooklyn</v>
      </c>
      <c r="J4036" t="str">
        <f>VLOOKUP($H4036,Neighborhoods!$A:$C,3,0)</f>
        <v>Williamsburg</v>
      </c>
      <c r="K4036" t="s">
        <v>11822</v>
      </c>
      <c r="L4036" t="str">
        <f t="shared" si="252"/>
        <v>No</v>
      </c>
      <c r="M4036">
        <v>6</v>
      </c>
      <c r="N4036" t="str" cm="1">
        <f t="array" ref="N4036">_xlfn.IFS(M4036&lt;=2,"Small",M4036&lt;=5,"Medium",M4036&gt;5,"Large")</f>
        <v>Large</v>
      </c>
      <c r="O4036" s="50">
        <v>287</v>
      </c>
      <c r="P4036" s="67">
        <f t="shared" si="253"/>
        <v>0.04</v>
      </c>
      <c r="Q4036" s="52">
        <v>4.9000000000000004</v>
      </c>
      <c r="R4036" s="52" t="str" cm="1">
        <f t="array" ref="R4036">_xlfn.IFS(ROUND(Q4036,0)=5,"Excellent",ROUND(Q4036,0)=4,"Good",ROUND(Q4036,0)=3,"Ok",ROUND(Q4036,0)&lt;3,"Bad")</f>
        <v>Excellent</v>
      </c>
      <c r="S4036">
        <v>41</v>
      </c>
      <c r="T4036" t="str">
        <f t="shared" si="254"/>
        <v>No</v>
      </c>
      <c r="U4036" s="65">
        <v>43369</v>
      </c>
      <c r="V4036" s="65">
        <v>43884</v>
      </c>
      <c r="W4036">
        <v>0</v>
      </c>
      <c r="X4036" t="str">
        <f t="shared" si="255"/>
        <v>Inactive</v>
      </c>
      <c r="Y4036" t="s">
        <v>15615</v>
      </c>
    </row>
    <row r="4037" spans="1:25" x14ac:dyDescent="0.25">
      <c r="A4037">
        <v>4036</v>
      </c>
      <c r="B4037" t="s">
        <v>2879</v>
      </c>
      <c r="C4037">
        <v>499</v>
      </c>
      <c r="D4037" t="str">
        <f>VLOOKUP($C4037,Hosts!$A:$O,10,0)</f>
        <v>New York</v>
      </c>
      <c r="E4037" s="67">
        <f>INDEX(Hosts!$A:$O,MATCH(Places!$C4037,Hosts!$A:$A,0),MATCH(Places!E$1,Hosts!$1:$1,0))</f>
        <v>0.7</v>
      </c>
      <c r="F4037" s="67">
        <f>INDEX(Hosts!$A:$O,MATCH(Places!$C4037,Hosts!$A:$A,0),MATCH(Places!F$1,Hosts!$1:$1,0))</f>
        <v>1</v>
      </c>
      <c r="G4037" s="67" t="str">
        <f>INDEX(Hosts!$A:$O,MATCH(Places!$C4037,Hosts!$A:$A,0),MATCH(Places!G$1,Hosts!$1:$1,0))</f>
        <v>No</v>
      </c>
      <c r="H4037">
        <v>20</v>
      </c>
      <c r="I4037" t="str">
        <f>VLOOKUP($H4037,Neighborhoods!$A:$C,2,0)</f>
        <v>Manhattan</v>
      </c>
      <c r="J4037" t="str">
        <f>VLOOKUP($H4037,Neighborhoods!$A:$C,3,0)</f>
        <v>Upper West Side</v>
      </c>
      <c r="K4037" t="s">
        <v>11822</v>
      </c>
      <c r="L4037" t="str">
        <f t="shared" si="252"/>
        <v>No</v>
      </c>
      <c r="M4037">
        <v>2</v>
      </c>
      <c r="N4037" t="str" cm="1">
        <f t="array" ref="N4037">_xlfn.IFS(M4037&lt;=2,"Small",M4037&lt;=5,"Medium",M4037&gt;5,"Large")</f>
        <v>Small</v>
      </c>
      <c r="O4037" s="50">
        <v>127</v>
      </c>
      <c r="P4037" s="67">
        <f t="shared" si="253"/>
        <v>0.03</v>
      </c>
      <c r="Q4037" s="52">
        <v>4.33</v>
      </c>
      <c r="R4037" s="52" t="str" cm="1">
        <f t="array" ref="R4037">_xlfn.IFS(ROUND(Q4037,0)=5,"Excellent",ROUND(Q4037,0)=4,"Good",ROUND(Q4037,0)=3,"Ok",ROUND(Q4037,0)&lt;3,"Bad")</f>
        <v>Good</v>
      </c>
      <c r="S4037">
        <v>18</v>
      </c>
      <c r="T4037" t="str">
        <f t="shared" si="254"/>
        <v>No</v>
      </c>
      <c r="U4037" s="65">
        <v>43373</v>
      </c>
      <c r="V4037" s="65">
        <v>43982</v>
      </c>
      <c r="W4037">
        <v>281</v>
      </c>
      <c r="X4037" t="str">
        <f t="shared" si="255"/>
        <v>Active</v>
      </c>
      <c r="Y4037" t="s">
        <v>15616</v>
      </c>
    </row>
    <row r="4038" spans="1:25" x14ac:dyDescent="0.25">
      <c r="A4038">
        <v>4037</v>
      </c>
      <c r="B4038" t="s">
        <v>2880</v>
      </c>
      <c r="C4038">
        <v>3653</v>
      </c>
      <c r="D4038" t="str">
        <f>VLOOKUP($C4038,Hosts!$A:$O,10,0)</f>
        <v>New York</v>
      </c>
      <c r="E4038" s="67">
        <f>INDEX(Hosts!$A:$O,MATCH(Places!$C4038,Hosts!$A:$A,0),MATCH(Places!E$1,Hosts!$1:$1,0))</f>
        <v>0.86</v>
      </c>
      <c r="F4038" s="67">
        <f>INDEX(Hosts!$A:$O,MATCH(Places!$C4038,Hosts!$A:$A,0),MATCH(Places!F$1,Hosts!$1:$1,0))</f>
        <v>0.99</v>
      </c>
      <c r="G4038" s="67" t="str">
        <f>INDEX(Hosts!$A:$O,MATCH(Places!$C4038,Hosts!$A:$A,0),MATCH(Places!G$1,Hosts!$1:$1,0))</f>
        <v>Yes</v>
      </c>
      <c r="H4038">
        <v>26</v>
      </c>
      <c r="I4038" t="str">
        <f>VLOOKUP($H4038,Neighborhoods!$A:$C,2,0)</f>
        <v>Queens</v>
      </c>
      <c r="J4038" t="str">
        <f>VLOOKUP($H4038,Neighborhoods!$A:$C,3,0)</f>
        <v>Sunnyside</v>
      </c>
      <c r="K4038" t="s">
        <v>1</v>
      </c>
      <c r="L4038" t="str">
        <f t="shared" si="252"/>
        <v>Yes</v>
      </c>
      <c r="M4038">
        <v>2</v>
      </c>
      <c r="N4038" t="str" cm="1">
        <f t="array" ref="N4038">_xlfn.IFS(M4038&lt;=2,"Small",M4038&lt;=5,"Medium",M4038&gt;5,"Large")</f>
        <v>Small</v>
      </c>
      <c r="O4038" s="50">
        <v>43</v>
      </c>
      <c r="P4038" s="67">
        <f t="shared" si="253"/>
        <v>0.03</v>
      </c>
      <c r="Q4038" s="52">
        <v>4.82</v>
      </c>
      <c r="R4038" s="52" t="str" cm="1">
        <f t="array" ref="R4038">_xlfn.IFS(ROUND(Q4038,0)=5,"Excellent",ROUND(Q4038,0)=4,"Good",ROUND(Q4038,0)=3,"Ok",ROUND(Q4038,0)&lt;3,"Bad")</f>
        <v>Excellent</v>
      </c>
      <c r="S4038">
        <v>38</v>
      </c>
      <c r="T4038" t="str">
        <f t="shared" si="254"/>
        <v>No</v>
      </c>
      <c r="U4038" s="65">
        <v>43375</v>
      </c>
      <c r="V4038" s="65">
        <v>44011</v>
      </c>
      <c r="W4038">
        <v>43</v>
      </c>
      <c r="X4038" t="str">
        <f t="shared" si="255"/>
        <v>Active</v>
      </c>
      <c r="Y4038" t="s">
        <v>15616</v>
      </c>
    </row>
    <row r="4039" spans="1:25" x14ac:dyDescent="0.25">
      <c r="A4039">
        <v>4038</v>
      </c>
      <c r="B4039" t="s">
        <v>2881</v>
      </c>
      <c r="C4039">
        <v>3653</v>
      </c>
      <c r="D4039" t="str">
        <f>VLOOKUP($C4039,Hosts!$A:$O,10,0)</f>
        <v>New York</v>
      </c>
      <c r="E4039" s="67">
        <f>INDEX(Hosts!$A:$O,MATCH(Places!$C4039,Hosts!$A:$A,0),MATCH(Places!E$1,Hosts!$1:$1,0))</f>
        <v>0.86</v>
      </c>
      <c r="F4039" s="67">
        <f>INDEX(Hosts!$A:$O,MATCH(Places!$C4039,Hosts!$A:$A,0),MATCH(Places!F$1,Hosts!$1:$1,0))</f>
        <v>0.99</v>
      </c>
      <c r="G4039" s="67" t="str">
        <f>INDEX(Hosts!$A:$O,MATCH(Places!$C4039,Hosts!$A:$A,0),MATCH(Places!G$1,Hosts!$1:$1,0))</f>
        <v>Yes</v>
      </c>
      <c r="H4039">
        <v>26</v>
      </c>
      <c r="I4039" t="str">
        <f>VLOOKUP($H4039,Neighborhoods!$A:$C,2,0)</f>
        <v>Queens</v>
      </c>
      <c r="J4039" t="str">
        <f>VLOOKUP($H4039,Neighborhoods!$A:$C,3,0)</f>
        <v>Sunnyside</v>
      </c>
      <c r="K4039" t="s">
        <v>1</v>
      </c>
      <c r="L4039" t="str">
        <f t="shared" si="252"/>
        <v>Yes</v>
      </c>
      <c r="M4039">
        <v>1</v>
      </c>
      <c r="N4039" t="str" cm="1">
        <f t="array" ref="N4039">_xlfn.IFS(M4039&lt;=2,"Small",M4039&lt;=5,"Medium",M4039&gt;5,"Large")</f>
        <v>Small</v>
      </c>
      <c r="O4039" s="50">
        <v>35</v>
      </c>
      <c r="P4039" s="67">
        <f t="shared" si="253"/>
        <v>0.03</v>
      </c>
      <c r="Q4039" s="52">
        <v>5</v>
      </c>
      <c r="R4039" s="52" t="str" cm="1">
        <f t="array" ref="R4039">_xlfn.IFS(ROUND(Q4039,0)=5,"Excellent",ROUND(Q4039,0)=4,"Good",ROUND(Q4039,0)=3,"Ok",ROUND(Q4039,0)&lt;3,"Bad")</f>
        <v>Excellent</v>
      </c>
      <c r="S4039">
        <v>33</v>
      </c>
      <c r="T4039" t="str">
        <f t="shared" si="254"/>
        <v>No</v>
      </c>
      <c r="U4039" s="65">
        <v>43363</v>
      </c>
      <c r="V4039" s="65">
        <v>43980</v>
      </c>
      <c r="W4039">
        <v>56</v>
      </c>
      <c r="X4039" t="str">
        <f t="shared" si="255"/>
        <v>Active</v>
      </c>
      <c r="Y4039" t="s">
        <v>15616</v>
      </c>
    </row>
    <row r="4040" spans="1:25" x14ac:dyDescent="0.25">
      <c r="A4040">
        <v>4039</v>
      </c>
      <c r="B4040" t="s">
        <v>2882</v>
      </c>
      <c r="C4040">
        <v>2788</v>
      </c>
      <c r="D4040" t="str">
        <f>VLOOKUP($C4040,Hosts!$A:$O,10,0)</f>
        <v>New York</v>
      </c>
      <c r="E4040" s="67">
        <f>INDEX(Hosts!$A:$O,MATCH(Places!$C4040,Hosts!$A:$A,0),MATCH(Places!E$1,Hosts!$1:$1,0))</f>
        <v>1</v>
      </c>
      <c r="F4040" s="67">
        <f>INDEX(Hosts!$A:$O,MATCH(Places!$C4040,Hosts!$A:$A,0),MATCH(Places!F$1,Hosts!$1:$1,0))</f>
        <v>1</v>
      </c>
      <c r="G4040" s="67" t="str">
        <f>INDEX(Hosts!$A:$O,MATCH(Places!$C4040,Hosts!$A:$A,0),MATCH(Places!G$1,Hosts!$1:$1,0))</f>
        <v>No</v>
      </c>
      <c r="H4040">
        <v>16</v>
      </c>
      <c r="I4040" t="str">
        <f>VLOOKUP($H4040,Neighborhoods!$A:$C,2,0)</f>
        <v>Manhattan</v>
      </c>
      <c r="J4040" t="str">
        <f>VLOOKUP($H4040,Neighborhoods!$A:$C,3,0)</f>
        <v>Harlem</v>
      </c>
      <c r="K4040" t="s">
        <v>1</v>
      </c>
      <c r="L4040" t="str">
        <f t="shared" si="252"/>
        <v>Yes</v>
      </c>
      <c r="M4040">
        <v>2</v>
      </c>
      <c r="N4040" t="str" cm="1">
        <f t="array" ref="N4040">_xlfn.IFS(M4040&lt;=2,"Small",M4040&lt;=5,"Medium",M4040&gt;5,"Large")</f>
        <v>Small</v>
      </c>
      <c r="O4040" s="50">
        <v>34</v>
      </c>
      <c r="P4040" s="67">
        <f t="shared" si="253"/>
        <v>0.03</v>
      </c>
      <c r="Q4040" s="52">
        <v>4.59</v>
      </c>
      <c r="R4040" s="52" t="str" cm="1">
        <f t="array" ref="R4040">_xlfn.IFS(ROUND(Q4040,0)=5,"Excellent",ROUND(Q4040,0)=4,"Good",ROUND(Q4040,0)=3,"Ok",ROUND(Q4040,0)&lt;3,"Bad")</f>
        <v>Excellent</v>
      </c>
      <c r="S4040">
        <v>80</v>
      </c>
      <c r="T4040" t="str">
        <f t="shared" si="254"/>
        <v>No</v>
      </c>
      <c r="U4040" s="65">
        <v>43406</v>
      </c>
      <c r="V4040" s="65">
        <v>44043</v>
      </c>
      <c r="W4040">
        <v>77</v>
      </c>
      <c r="X4040" t="str">
        <f t="shared" si="255"/>
        <v>Active</v>
      </c>
      <c r="Y4040" t="s">
        <v>15615</v>
      </c>
    </row>
    <row r="4041" spans="1:25" x14ac:dyDescent="0.25">
      <c r="A4041">
        <v>4040</v>
      </c>
      <c r="B4041" t="s">
        <v>14339</v>
      </c>
      <c r="C4041">
        <v>367</v>
      </c>
      <c r="D4041" t="str">
        <f>VLOOKUP($C4041,Hosts!$A:$O,10,0)</f>
        <v>New York</v>
      </c>
      <c r="E4041" s="67">
        <f>INDEX(Hosts!$A:$O,MATCH(Places!$C4041,Hosts!$A:$A,0),MATCH(Places!E$1,Hosts!$1:$1,0))</f>
        <v>1</v>
      </c>
      <c r="F4041" s="67">
        <f>INDEX(Hosts!$A:$O,MATCH(Places!$C4041,Hosts!$A:$A,0),MATCH(Places!F$1,Hosts!$1:$1,0))</f>
        <v>0.8</v>
      </c>
      <c r="G4041" s="67" t="str">
        <f>INDEX(Hosts!$A:$O,MATCH(Places!$C4041,Hosts!$A:$A,0),MATCH(Places!G$1,Hosts!$1:$1,0))</f>
        <v>Yes</v>
      </c>
      <c r="H4041">
        <v>8</v>
      </c>
      <c r="I4041" t="str">
        <f>VLOOKUP($H4041,Neighborhoods!$A:$C,2,0)</f>
        <v>Brooklyn</v>
      </c>
      <c r="J4041" t="str">
        <f>VLOOKUP($H4041,Neighborhoods!$A:$C,3,0)</f>
        <v>Bushwick</v>
      </c>
      <c r="K4041" t="s">
        <v>11822</v>
      </c>
      <c r="L4041" t="str">
        <f t="shared" si="252"/>
        <v>No</v>
      </c>
      <c r="M4041">
        <v>2</v>
      </c>
      <c r="N4041" t="str" cm="1">
        <f t="array" ref="N4041">_xlfn.IFS(M4041&lt;=2,"Small",M4041&lt;=5,"Medium",M4041&gt;5,"Large")</f>
        <v>Small</v>
      </c>
      <c r="O4041" s="50">
        <v>80</v>
      </c>
      <c r="P4041" s="67">
        <f t="shared" si="253"/>
        <v>0.03</v>
      </c>
      <c r="Q4041" s="52">
        <v>4.92</v>
      </c>
      <c r="R4041" s="52" t="str" cm="1">
        <f t="array" ref="R4041">_xlfn.IFS(ROUND(Q4041,0)=5,"Excellent",ROUND(Q4041,0)=4,"Good",ROUND(Q4041,0)=3,"Ok",ROUND(Q4041,0)&lt;3,"Bad")</f>
        <v>Excellent</v>
      </c>
      <c r="S4041">
        <v>24</v>
      </c>
      <c r="T4041" t="str">
        <f t="shared" si="254"/>
        <v>No</v>
      </c>
      <c r="U4041" s="65">
        <v>43366</v>
      </c>
      <c r="V4041" s="65">
        <v>43884</v>
      </c>
      <c r="W4041">
        <v>1</v>
      </c>
      <c r="X4041" t="str">
        <f t="shared" si="255"/>
        <v>Active</v>
      </c>
      <c r="Y4041" t="s">
        <v>15615</v>
      </c>
    </row>
    <row r="4042" spans="1:25" x14ac:dyDescent="0.25">
      <c r="A4042">
        <v>4041</v>
      </c>
      <c r="B4042" t="s">
        <v>2883</v>
      </c>
      <c r="C4042">
        <v>2485</v>
      </c>
      <c r="D4042" t="str">
        <f>VLOOKUP($C4042,Hosts!$A:$O,10,0)</f>
        <v>New York</v>
      </c>
      <c r="E4042" s="67">
        <f>INDEX(Hosts!$A:$O,MATCH(Places!$C4042,Hosts!$A:$A,0),MATCH(Places!E$1,Hosts!$1:$1,0))</f>
        <v>1</v>
      </c>
      <c r="F4042" s="67">
        <f>INDEX(Hosts!$A:$O,MATCH(Places!$C4042,Hosts!$A:$A,0),MATCH(Places!F$1,Hosts!$1:$1,0))</f>
        <v>0.96</v>
      </c>
      <c r="G4042" s="67" t="str">
        <f>INDEX(Hosts!$A:$O,MATCH(Places!$C4042,Hosts!$A:$A,0),MATCH(Places!G$1,Hosts!$1:$1,0))</f>
        <v>No</v>
      </c>
      <c r="H4042">
        <v>16</v>
      </c>
      <c r="I4042" t="str">
        <f>VLOOKUP($H4042,Neighborhoods!$A:$C,2,0)</f>
        <v>Manhattan</v>
      </c>
      <c r="J4042" t="str">
        <f>VLOOKUP($H4042,Neighborhoods!$A:$C,3,0)</f>
        <v>Harlem</v>
      </c>
      <c r="K4042" t="s">
        <v>11822</v>
      </c>
      <c r="L4042" t="str">
        <f t="shared" si="252"/>
        <v>No</v>
      </c>
      <c r="M4042">
        <v>6</v>
      </c>
      <c r="N4042" t="str" cm="1">
        <f t="array" ref="N4042">_xlfn.IFS(M4042&lt;=2,"Small",M4042&lt;=5,"Medium",M4042&gt;5,"Large")</f>
        <v>Large</v>
      </c>
      <c r="O4042" s="50">
        <v>299</v>
      </c>
      <c r="P4042" s="67">
        <f t="shared" si="253"/>
        <v>0.04</v>
      </c>
      <c r="Q4042" s="52">
        <v>4.6500000000000004</v>
      </c>
      <c r="R4042" s="52" t="str" cm="1">
        <f t="array" ref="R4042">_xlfn.IFS(ROUND(Q4042,0)=5,"Excellent",ROUND(Q4042,0)=4,"Good",ROUND(Q4042,0)=3,"Ok",ROUND(Q4042,0)&lt;3,"Bad")</f>
        <v>Excellent</v>
      </c>
      <c r="S4042">
        <v>72</v>
      </c>
      <c r="T4042" t="str">
        <f t="shared" si="254"/>
        <v>No</v>
      </c>
      <c r="U4042" s="65">
        <v>43421</v>
      </c>
      <c r="V4042" s="65">
        <v>43887</v>
      </c>
      <c r="W4042">
        <v>0</v>
      </c>
      <c r="X4042" t="str">
        <f t="shared" si="255"/>
        <v>Inactive</v>
      </c>
      <c r="Y4042" t="s">
        <v>15616</v>
      </c>
    </row>
    <row r="4043" spans="1:25" x14ac:dyDescent="0.25">
      <c r="A4043">
        <v>4042</v>
      </c>
      <c r="B4043" t="s">
        <v>13328</v>
      </c>
      <c r="C4043">
        <v>1806</v>
      </c>
      <c r="D4043" t="str">
        <f>VLOOKUP($C4043,Hosts!$A:$O,10,0)</f>
        <v>New York</v>
      </c>
      <c r="E4043" s="67">
        <f>INDEX(Hosts!$A:$O,MATCH(Places!$C4043,Hosts!$A:$A,0),MATCH(Places!E$1,Hosts!$1:$1,0))</f>
        <v>0</v>
      </c>
      <c r="F4043" s="67">
        <f>INDEX(Hosts!$A:$O,MATCH(Places!$C4043,Hosts!$A:$A,0),MATCH(Places!F$1,Hosts!$1:$1,0))</f>
        <v>0</v>
      </c>
      <c r="G4043" s="67" t="str">
        <f>INDEX(Hosts!$A:$O,MATCH(Places!$C4043,Hosts!$A:$A,0),MATCH(Places!G$1,Hosts!$1:$1,0))</f>
        <v>No</v>
      </c>
      <c r="H4043">
        <v>12</v>
      </c>
      <c r="I4043" t="str">
        <f>VLOOKUP($H4043,Neighborhoods!$A:$C,2,0)</f>
        <v>Brooklyn</v>
      </c>
      <c r="J4043" t="str">
        <f>VLOOKUP($H4043,Neighborhoods!$A:$C,3,0)</f>
        <v>Williamsburg</v>
      </c>
      <c r="K4043" t="s">
        <v>11822</v>
      </c>
      <c r="L4043" t="str">
        <f t="shared" si="252"/>
        <v>No</v>
      </c>
      <c r="M4043">
        <v>2</v>
      </c>
      <c r="N4043" t="str" cm="1">
        <f t="array" ref="N4043">_xlfn.IFS(M4043&lt;=2,"Small",M4043&lt;=5,"Medium",M4043&gt;5,"Large")</f>
        <v>Small</v>
      </c>
      <c r="O4043" s="50">
        <v>220</v>
      </c>
      <c r="P4043" s="67">
        <f t="shared" si="253"/>
        <v>0.04</v>
      </c>
      <c r="Q4043" s="52">
        <v>5</v>
      </c>
      <c r="R4043" s="52" t="str" cm="1">
        <f t="array" ref="R4043">_xlfn.IFS(ROUND(Q4043,0)=5,"Excellent",ROUND(Q4043,0)=4,"Good",ROUND(Q4043,0)=3,"Ok",ROUND(Q4043,0)&lt;3,"Bad")</f>
        <v>Excellent</v>
      </c>
      <c r="S4043">
        <v>4</v>
      </c>
      <c r="T4043" t="str">
        <f t="shared" si="254"/>
        <v>No</v>
      </c>
      <c r="U4043" s="65">
        <v>43381</v>
      </c>
      <c r="V4043" s="65">
        <v>43656</v>
      </c>
      <c r="W4043">
        <v>13</v>
      </c>
      <c r="X4043" t="str">
        <f t="shared" si="255"/>
        <v>Active</v>
      </c>
      <c r="Y4043" t="s">
        <v>15615</v>
      </c>
    </row>
    <row r="4044" spans="1:25" x14ac:dyDescent="0.25">
      <c r="A4044">
        <v>4043</v>
      </c>
      <c r="B4044" t="s">
        <v>14094</v>
      </c>
      <c r="C4044">
        <v>2734</v>
      </c>
      <c r="D4044" t="str">
        <f>VLOOKUP($C4044,Hosts!$A:$O,10,0)</f>
        <v>Illinois</v>
      </c>
      <c r="E4044" s="67">
        <f>INDEX(Hosts!$A:$O,MATCH(Places!$C4044,Hosts!$A:$A,0),MATCH(Places!E$1,Hosts!$1:$1,0))</f>
        <v>1</v>
      </c>
      <c r="F4044" s="67">
        <f>INDEX(Hosts!$A:$O,MATCH(Places!$C4044,Hosts!$A:$A,0),MATCH(Places!F$1,Hosts!$1:$1,0))</f>
        <v>1</v>
      </c>
      <c r="G4044" s="67" t="str">
        <f>INDEX(Hosts!$A:$O,MATCH(Places!$C4044,Hosts!$A:$A,0),MATCH(Places!G$1,Hosts!$1:$1,0))</f>
        <v>No</v>
      </c>
      <c r="H4044">
        <v>23</v>
      </c>
      <c r="I4044" t="str">
        <f>VLOOKUP($H4044,Neighborhoods!$A:$C,2,0)</f>
        <v>Queens</v>
      </c>
      <c r="J4044" t="str">
        <f>VLOOKUP($H4044,Neighborhoods!$A:$C,3,0)</f>
        <v>Jamaica</v>
      </c>
      <c r="K4044" t="s">
        <v>1</v>
      </c>
      <c r="L4044" t="str">
        <f t="shared" si="252"/>
        <v>Yes</v>
      </c>
      <c r="M4044">
        <v>2</v>
      </c>
      <c r="N4044" t="str" cm="1">
        <f t="array" ref="N4044">_xlfn.IFS(M4044&lt;=2,"Small",M4044&lt;=5,"Medium",M4044&gt;5,"Large")</f>
        <v>Small</v>
      </c>
      <c r="O4044" s="50">
        <v>47</v>
      </c>
      <c r="P4044" s="67">
        <f t="shared" si="253"/>
        <v>0.03</v>
      </c>
      <c r="Q4044" s="52">
        <v>4.8</v>
      </c>
      <c r="R4044" s="52" t="str" cm="1">
        <f t="array" ref="R4044">_xlfn.IFS(ROUND(Q4044,0)=5,"Excellent",ROUND(Q4044,0)=4,"Good",ROUND(Q4044,0)=3,"Ok",ROUND(Q4044,0)&lt;3,"Bad")</f>
        <v>Excellent</v>
      </c>
      <c r="S4044">
        <v>59</v>
      </c>
      <c r="T4044" t="str">
        <f t="shared" si="254"/>
        <v>No</v>
      </c>
      <c r="U4044" s="65">
        <v>43386</v>
      </c>
      <c r="V4044" s="65">
        <v>44007</v>
      </c>
      <c r="W4044">
        <v>14</v>
      </c>
      <c r="X4044" t="str">
        <f t="shared" si="255"/>
        <v>Active</v>
      </c>
      <c r="Y4044" t="s">
        <v>15615</v>
      </c>
    </row>
    <row r="4045" spans="1:25" x14ac:dyDescent="0.25">
      <c r="A4045">
        <v>4044</v>
      </c>
      <c r="B4045" t="s">
        <v>2884</v>
      </c>
      <c r="C4045">
        <v>683</v>
      </c>
      <c r="D4045" t="str">
        <f>VLOOKUP($C4045,Hosts!$A:$O,10,0)</f>
        <v>New York</v>
      </c>
      <c r="E4045" s="67">
        <f>INDEX(Hosts!$A:$O,MATCH(Places!$C4045,Hosts!$A:$A,0),MATCH(Places!E$1,Hosts!$1:$1,0))</f>
        <v>1</v>
      </c>
      <c r="F4045" s="67">
        <f>INDEX(Hosts!$A:$O,MATCH(Places!$C4045,Hosts!$A:$A,0),MATCH(Places!F$1,Hosts!$1:$1,0))</f>
        <v>1</v>
      </c>
      <c r="G4045" s="67" t="str">
        <f>INDEX(Hosts!$A:$O,MATCH(Places!$C4045,Hosts!$A:$A,0),MATCH(Places!G$1,Hosts!$1:$1,0))</f>
        <v>Yes</v>
      </c>
      <c r="H4045">
        <v>7</v>
      </c>
      <c r="I4045" t="str">
        <f>VLOOKUP($H4045,Neighborhoods!$A:$C,2,0)</f>
        <v>Brooklyn</v>
      </c>
      <c r="J4045" t="str">
        <f>VLOOKUP($H4045,Neighborhoods!$A:$C,3,0)</f>
        <v>Bedford-Stuyvesant</v>
      </c>
      <c r="K4045" t="s">
        <v>11822</v>
      </c>
      <c r="L4045" t="str">
        <f t="shared" si="252"/>
        <v>No</v>
      </c>
      <c r="M4045">
        <v>4</v>
      </c>
      <c r="N4045" t="str" cm="1">
        <f t="array" ref="N4045">_xlfn.IFS(M4045&lt;=2,"Small",M4045&lt;=5,"Medium",M4045&gt;5,"Large")</f>
        <v>Medium</v>
      </c>
      <c r="O4045" s="50">
        <v>140</v>
      </c>
      <c r="P4045" s="67">
        <f t="shared" si="253"/>
        <v>0.03</v>
      </c>
      <c r="Q4045" s="52">
        <v>5</v>
      </c>
      <c r="R4045" s="52" t="str" cm="1">
        <f t="array" ref="R4045">_xlfn.IFS(ROUND(Q4045,0)=5,"Excellent",ROUND(Q4045,0)=4,"Good",ROUND(Q4045,0)=3,"Ok",ROUND(Q4045,0)&lt;3,"Bad")</f>
        <v>Excellent</v>
      </c>
      <c r="S4045">
        <v>36</v>
      </c>
      <c r="T4045" t="str">
        <f t="shared" si="254"/>
        <v>No</v>
      </c>
      <c r="U4045" s="65">
        <v>43423</v>
      </c>
      <c r="V4045" s="65">
        <v>43990</v>
      </c>
      <c r="W4045">
        <v>167</v>
      </c>
      <c r="X4045" t="str">
        <f t="shared" si="255"/>
        <v>Active</v>
      </c>
      <c r="Y4045" t="s">
        <v>15615</v>
      </c>
    </row>
    <row r="4046" spans="1:25" x14ac:dyDescent="0.25">
      <c r="A4046">
        <v>4045</v>
      </c>
      <c r="B4046" t="s">
        <v>13192</v>
      </c>
      <c r="C4046">
        <v>2433</v>
      </c>
      <c r="D4046" t="str">
        <f>VLOOKUP($C4046,Hosts!$A:$O,10,0)</f>
        <v>New York</v>
      </c>
      <c r="E4046" s="67">
        <f>INDEX(Hosts!$A:$O,MATCH(Places!$C4046,Hosts!$A:$A,0),MATCH(Places!E$1,Hosts!$1:$1,0))</f>
        <v>1</v>
      </c>
      <c r="F4046" s="67">
        <f>INDEX(Hosts!$A:$O,MATCH(Places!$C4046,Hosts!$A:$A,0),MATCH(Places!F$1,Hosts!$1:$1,0))</f>
        <v>0.95</v>
      </c>
      <c r="G4046" s="67" t="str">
        <f>INDEX(Hosts!$A:$O,MATCH(Places!$C4046,Hosts!$A:$A,0),MATCH(Places!G$1,Hosts!$1:$1,0))</f>
        <v>Yes</v>
      </c>
      <c r="H4046">
        <v>19</v>
      </c>
      <c r="I4046" t="str">
        <f>VLOOKUP($H4046,Neighborhoods!$A:$C,2,0)</f>
        <v>Manhattan</v>
      </c>
      <c r="J4046" t="str">
        <f>VLOOKUP($H4046,Neighborhoods!$A:$C,3,0)</f>
        <v>Upper East Side</v>
      </c>
      <c r="K4046" t="s">
        <v>1</v>
      </c>
      <c r="L4046" t="str">
        <f t="shared" si="252"/>
        <v>Yes</v>
      </c>
      <c r="M4046">
        <v>1</v>
      </c>
      <c r="N4046" t="str" cm="1">
        <f t="array" ref="N4046">_xlfn.IFS(M4046&lt;=2,"Small",M4046&lt;=5,"Medium",M4046&gt;5,"Large")</f>
        <v>Small</v>
      </c>
      <c r="O4046" s="50">
        <v>30</v>
      </c>
      <c r="P4046" s="67">
        <f t="shared" si="253"/>
        <v>0.03</v>
      </c>
      <c r="Q4046" s="52">
        <v>4.8899999999999997</v>
      </c>
      <c r="R4046" s="52" t="str" cm="1">
        <f t="array" ref="R4046">_xlfn.IFS(ROUND(Q4046,0)=5,"Excellent",ROUND(Q4046,0)=4,"Good",ROUND(Q4046,0)=3,"Ok",ROUND(Q4046,0)&lt;3,"Bad")</f>
        <v>Excellent</v>
      </c>
      <c r="S4046">
        <v>108</v>
      </c>
      <c r="T4046" t="str">
        <f t="shared" si="254"/>
        <v>Yes</v>
      </c>
      <c r="U4046" s="65">
        <v>43365</v>
      </c>
      <c r="V4046" s="65">
        <v>43905</v>
      </c>
      <c r="W4046">
        <v>7</v>
      </c>
      <c r="X4046" t="str">
        <f t="shared" si="255"/>
        <v>Active</v>
      </c>
      <c r="Y4046" t="s">
        <v>15615</v>
      </c>
    </row>
    <row r="4047" spans="1:25" x14ac:dyDescent="0.25">
      <c r="A4047">
        <v>4046</v>
      </c>
      <c r="B4047" t="s">
        <v>14338</v>
      </c>
      <c r="C4047">
        <v>3362</v>
      </c>
      <c r="D4047" t="str">
        <f>VLOOKUP($C4047,Hosts!$A:$O,10,0)</f>
        <v>New York</v>
      </c>
      <c r="E4047" s="67">
        <f>INDEX(Hosts!$A:$O,MATCH(Places!$C4047,Hosts!$A:$A,0),MATCH(Places!E$1,Hosts!$1:$1,0))</f>
        <v>0.89</v>
      </c>
      <c r="F4047" s="67">
        <f>INDEX(Hosts!$A:$O,MATCH(Places!$C4047,Hosts!$A:$A,0),MATCH(Places!F$1,Hosts!$1:$1,0))</f>
        <v>0.91</v>
      </c>
      <c r="G4047" s="67" t="str">
        <f>INDEX(Hosts!$A:$O,MATCH(Places!$C4047,Hosts!$A:$A,0),MATCH(Places!G$1,Hosts!$1:$1,0))</f>
        <v>Yes</v>
      </c>
      <c r="H4047">
        <v>21</v>
      </c>
      <c r="I4047" t="str">
        <f>VLOOKUP($H4047,Neighborhoods!$A:$C,2,0)</f>
        <v>Queens</v>
      </c>
      <c r="J4047" t="str">
        <f>VLOOKUP($H4047,Neighborhoods!$A:$C,3,0)</f>
        <v>Astoria</v>
      </c>
      <c r="K4047" t="s">
        <v>11822</v>
      </c>
      <c r="L4047" t="str">
        <f t="shared" si="252"/>
        <v>No</v>
      </c>
      <c r="M4047">
        <v>2</v>
      </c>
      <c r="N4047" t="str" cm="1">
        <f t="array" ref="N4047">_xlfn.IFS(M4047&lt;=2,"Small",M4047&lt;=5,"Medium",M4047&gt;5,"Large")</f>
        <v>Small</v>
      </c>
      <c r="O4047" s="50">
        <v>75</v>
      </c>
      <c r="P4047" s="67">
        <f t="shared" si="253"/>
        <v>0.03</v>
      </c>
      <c r="Q4047" s="52">
        <v>5</v>
      </c>
      <c r="R4047" s="52" t="str" cm="1">
        <f t="array" ref="R4047">_xlfn.IFS(ROUND(Q4047,0)=5,"Excellent",ROUND(Q4047,0)=4,"Good",ROUND(Q4047,0)=3,"Ok",ROUND(Q4047,0)&lt;3,"Bad")</f>
        <v>Excellent</v>
      </c>
      <c r="S4047">
        <v>20</v>
      </c>
      <c r="T4047" t="str">
        <f t="shared" si="254"/>
        <v>No</v>
      </c>
      <c r="U4047" s="65">
        <v>43390</v>
      </c>
      <c r="V4047" s="65">
        <v>44024</v>
      </c>
      <c r="W4047">
        <v>45</v>
      </c>
      <c r="X4047" t="str">
        <f t="shared" si="255"/>
        <v>Active</v>
      </c>
      <c r="Y4047" t="s">
        <v>15616</v>
      </c>
    </row>
    <row r="4048" spans="1:25" x14ac:dyDescent="0.25">
      <c r="A4048">
        <v>4047</v>
      </c>
      <c r="B4048" t="s">
        <v>2885</v>
      </c>
      <c r="C4048">
        <v>3598</v>
      </c>
      <c r="D4048" t="str">
        <f>VLOOKUP($C4048,Hosts!$A:$O,10,0)</f>
        <v>New York</v>
      </c>
      <c r="E4048" s="67">
        <f>INDEX(Hosts!$A:$O,MATCH(Places!$C4048,Hosts!$A:$A,0),MATCH(Places!E$1,Hosts!$1:$1,0))</f>
        <v>0.82</v>
      </c>
      <c r="F4048" s="67">
        <f>INDEX(Hosts!$A:$O,MATCH(Places!$C4048,Hosts!$A:$A,0),MATCH(Places!F$1,Hosts!$1:$1,0))</f>
        <v>0.89</v>
      </c>
      <c r="G4048" s="67" t="str">
        <f>INDEX(Hosts!$A:$O,MATCH(Places!$C4048,Hosts!$A:$A,0),MATCH(Places!G$1,Hosts!$1:$1,0))</f>
        <v>Yes</v>
      </c>
      <c r="H4048">
        <v>7</v>
      </c>
      <c r="I4048" t="str">
        <f>VLOOKUP($H4048,Neighborhoods!$A:$C,2,0)</f>
        <v>Brooklyn</v>
      </c>
      <c r="J4048" t="str">
        <f>VLOOKUP($H4048,Neighborhoods!$A:$C,3,0)</f>
        <v>Bedford-Stuyvesant</v>
      </c>
      <c r="K4048" t="s">
        <v>11822</v>
      </c>
      <c r="L4048" t="str">
        <f t="shared" si="252"/>
        <v>No</v>
      </c>
      <c r="M4048">
        <v>2</v>
      </c>
      <c r="N4048" t="str" cm="1">
        <f t="array" ref="N4048">_xlfn.IFS(M4048&lt;=2,"Small",M4048&lt;=5,"Medium",M4048&gt;5,"Large")</f>
        <v>Small</v>
      </c>
      <c r="O4048" s="50">
        <v>89</v>
      </c>
      <c r="P4048" s="67">
        <f t="shared" si="253"/>
        <v>0.03</v>
      </c>
      <c r="Q4048" s="52">
        <v>4.9000000000000004</v>
      </c>
      <c r="R4048" s="52" t="str" cm="1">
        <f t="array" ref="R4048">_xlfn.IFS(ROUND(Q4048,0)=5,"Excellent",ROUND(Q4048,0)=4,"Good",ROUND(Q4048,0)=3,"Ok",ROUND(Q4048,0)&lt;3,"Bad")</f>
        <v>Excellent</v>
      </c>
      <c r="S4048">
        <v>79</v>
      </c>
      <c r="T4048" t="str">
        <f t="shared" si="254"/>
        <v>No</v>
      </c>
      <c r="U4048" s="65">
        <v>43367</v>
      </c>
      <c r="V4048" s="65">
        <v>44018</v>
      </c>
      <c r="W4048">
        <v>86</v>
      </c>
      <c r="X4048" t="str">
        <f t="shared" si="255"/>
        <v>Active</v>
      </c>
      <c r="Y4048" t="s">
        <v>15615</v>
      </c>
    </row>
    <row r="4049" spans="1:25" x14ac:dyDescent="0.25">
      <c r="A4049">
        <v>4048</v>
      </c>
      <c r="B4049" t="s">
        <v>15460</v>
      </c>
      <c r="C4049">
        <v>3655</v>
      </c>
      <c r="D4049" t="str">
        <f>VLOOKUP($C4049,Hosts!$A:$O,10,0)</f>
        <v>New York</v>
      </c>
      <c r="E4049" s="67">
        <f>INDEX(Hosts!$A:$O,MATCH(Places!$C4049,Hosts!$A:$A,0),MATCH(Places!E$1,Hosts!$1:$1,0))</f>
        <v>1</v>
      </c>
      <c r="F4049" s="67">
        <f>INDEX(Hosts!$A:$O,MATCH(Places!$C4049,Hosts!$A:$A,0),MATCH(Places!F$1,Hosts!$1:$1,0))</f>
        <v>1</v>
      </c>
      <c r="G4049" s="67" t="str">
        <f>INDEX(Hosts!$A:$O,MATCH(Places!$C4049,Hosts!$A:$A,0),MATCH(Places!G$1,Hosts!$1:$1,0))</f>
        <v>No</v>
      </c>
      <c r="H4049">
        <v>17</v>
      </c>
      <c r="I4049" t="str">
        <f>VLOOKUP($H4049,Neighborhoods!$A:$C,2,0)</f>
        <v>Manhattan</v>
      </c>
      <c r="J4049" t="str">
        <f>VLOOKUP($H4049,Neighborhoods!$A:$C,3,0)</f>
        <v>Hell's Kitchen</v>
      </c>
      <c r="K4049" t="s">
        <v>1</v>
      </c>
      <c r="L4049" t="str">
        <f t="shared" si="252"/>
        <v>Yes</v>
      </c>
      <c r="M4049">
        <v>2</v>
      </c>
      <c r="N4049" t="str" cm="1">
        <f t="array" ref="N4049">_xlfn.IFS(M4049&lt;=2,"Small",M4049&lt;=5,"Medium",M4049&gt;5,"Large")</f>
        <v>Small</v>
      </c>
      <c r="O4049" s="50">
        <v>77</v>
      </c>
      <c r="P4049" s="67">
        <f t="shared" si="253"/>
        <v>0.03</v>
      </c>
      <c r="Q4049" s="52">
        <v>4.66</v>
      </c>
      <c r="R4049" s="52" t="str" cm="1">
        <f t="array" ref="R4049">_xlfn.IFS(ROUND(Q4049,0)=5,"Excellent",ROUND(Q4049,0)=4,"Good",ROUND(Q4049,0)=3,"Ok",ROUND(Q4049,0)&lt;3,"Bad")</f>
        <v>Excellent</v>
      </c>
      <c r="S4049">
        <v>82</v>
      </c>
      <c r="T4049" t="str">
        <f t="shared" si="254"/>
        <v>No</v>
      </c>
      <c r="U4049" s="65">
        <v>43380</v>
      </c>
      <c r="V4049" s="65">
        <v>44043</v>
      </c>
      <c r="W4049">
        <v>318</v>
      </c>
      <c r="X4049" t="str">
        <f t="shared" si="255"/>
        <v>Active</v>
      </c>
      <c r="Y4049" t="s">
        <v>15616</v>
      </c>
    </row>
    <row r="4050" spans="1:25" x14ac:dyDescent="0.25">
      <c r="A4050">
        <v>4049</v>
      </c>
      <c r="B4050" t="s">
        <v>13997</v>
      </c>
      <c r="C4050">
        <v>3655</v>
      </c>
      <c r="D4050" t="str">
        <f>VLOOKUP($C4050,Hosts!$A:$O,10,0)</f>
        <v>New York</v>
      </c>
      <c r="E4050" s="67">
        <f>INDEX(Hosts!$A:$O,MATCH(Places!$C4050,Hosts!$A:$A,0),MATCH(Places!E$1,Hosts!$1:$1,0))</f>
        <v>1</v>
      </c>
      <c r="F4050" s="67">
        <f>INDEX(Hosts!$A:$O,MATCH(Places!$C4050,Hosts!$A:$A,0),MATCH(Places!F$1,Hosts!$1:$1,0))</f>
        <v>1</v>
      </c>
      <c r="G4050" s="67" t="str">
        <f>INDEX(Hosts!$A:$O,MATCH(Places!$C4050,Hosts!$A:$A,0),MATCH(Places!G$1,Hosts!$1:$1,0))</f>
        <v>No</v>
      </c>
      <c r="H4050">
        <v>17</v>
      </c>
      <c r="I4050" t="str">
        <f>VLOOKUP($H4050,Neighborhoods!$A:$C,2,0)</f>
        <v>Manhattan</v>
      </c>
      <c r="J4050" t="str">
        <f>VLOOKUP($H4050,Neighborhoods!$A:$C,3,0)</f>
        <v>Hell's Kitchen</v>
      </c>
      <c r="K4050" t="s">
        <v>1</v>
      </c>
      <c r="L4050" t="str">
        <f t="shared" si="252"/>
        <v>Yes</v>
      </c>
      <c r="M4050">
        <v>2</v>
      </c>
      <c r="N4050" t="str" cm="1">
        <f t="array" ref="N4050">_xlfn.IFS(M4050&lt;=2,"Small",M4050&lt;=5,"Medium",M4050&gt;5,"Large")</f>
        <v>Small</v>
      </c>
      <c r="O4050" s="50">
        <v>77</v>
      </c>
      <c r="P4050" s="67">
        <f t="shared" si="253"/>
        <v>0.03</v>
      </c>
      <c r="Q4050" s="52">
        <v>4.57</v>
      </c>
      <c r="R4050" s="52" t="str" cm="1">
        <f t="array" ref="R4050">_xlfn.IFS(ROUND(Q4050,0)=5,"Excellent",ROUND(Q4050,0)=4,"Good",ROUND(Q4050,0)=3,"Ok",ROUND(Q4050,0)&lt;3,"Bad")</f>
        <v>Excellent</v>
      </c>
      <c r="S4050">
        <v>87</v>
      </c>
      <c r="T4050" t="str">
        <f t="shared" si="254"/>
        <v>No</v>
      </c>
      <c r="U4050" s="65">
        <v>43387</v>
      </c>
      <c r="V4050" s="65">
        <v>44056</v>
      </c>
      <c r="W4050">
        <v>308</v>
      </c>
      <c r="X4050" t="str">
        <f t="shared" si="255"/>
        <v>Active</v>
      </c>
      <c r="Y4050" t="s">
        <v>15616</v>
      </c>
    </row>
    <row r="4051" spans="1:25" x14ac:dyDescent="0.25">
      <c r="A4051">
        <v>4050</v>
      </c>
      <c r="B4051" t="s">
        <v>2886</v>
      </c>
      <c r="C4051">
        <v>1240</v>
      </c>
      <c r="D4051" t="str">
        <f>VLOOKUP($C4051,Hosts!$A:$O,10,0)</f>
        <v>New York</v>
      </c>
      <c r="E4051" s="67">
        <f>INDEX(Hosts!$A:$O,MATCH(Places!$C4051,Hosts!$A:$A,0),MATCH(Places!E$1,Hosts!$1:$1,0))</f>
        <v>1</v>
      </c>
      <c r="F4051" s="67">
        <f>INDEX(Hosts!$A:$O,MATCH(Places!$C4051,Hosts!$A:$A,0),MATCH(Places!F$1,Hosts!$1:$1,0))</f>
        <v>0</v>
      </c>
      <c r="G4051" s="67" t="str">
        <f>INDEX(Hosts!$A:$O,MATCH(Places!$C4051,Hosts!$A:$A,0),MATCH(Places!G$1,Hosts!$1:$1,0))</f>
        <v>No</v>
      </c>
      <c r="H4051">
        <v>11</v>
      </c>
      <c r="I4051" t="str">
        <f>VLOOKUP($H4051,Neighborhoods!$A:$C,2,0)</f>
        <v>Brooklyn</v>
      </c>
      <c r="J4051" t="str">
        <f>VLOOKUP($H4051,Neighborhoods!$A:$C,3,0)</f>
        <v>Greenpoint</v>
      </c>
      <c r="K4051" t="s">
        <v>1</v>
      </c>
      <c r="L4051" t="str">
        <f t="shared" si="252"/>
        <v>Yes</v>
      </c>
      <c r="M4051">
        <v>2</v>
      </c>
      <c r="N4051" t="str" cm="1">
        <f t="array" ref="N4051">_xlfn.IFS(M4051&lt;=2,"Small",M4051&lt;=5,"Medium",M4051&gt;5,"Large")</f>
        <v>Small</v>
      </c>
      <c r="O4051" s="50">
        <v>80</v>
      </c>
      <c r="P4051" s="67">
        <f t="shared" si="253"/>
        <v>0.03</v>
      </c>
      <c r="Q4051" s="52">
        <v>5</v>
      </c>
      <c r="R4051" s="52" t="str" cm="1">
        <f t="array" ref="R4051">_xlfn.IFS(ROUND(Q4051,0)=5,"Excellent",ROUND(Q4051,0)=4,"Good",ROUND(Q4051,0)=3,"Ok",ROUND(Q4051,0)&lt;3,"Bad")</f>
        <v>Excellent</v>
      </c>
      <c r="S4051">
        <v>8</v>
      </c>
      <c r="T4051" t="str">
        <f t="shared" si="254"/>
        <v>No</v>
      </c>
      <c r="U4051" s="65">
        <v>43393</v>
      </c>
      <c r="V4051" s="65">
        <v>43464</v>
      </c>
      <c r="W4051">
        <v>0</v>
      </c>
      <c r="X4051" t="str">
        <f t="shared" si="255"/>
        <v>Inactive</v>
      </c>
      <c r="Y4051" t="s">
        <v>15615</v>
      </c>
    </row>
    <row r="4052" spans="1:25" x14ac:dyDescent="0.25">
      <c r="A4052">
        <v>4051</v>
      </c>
      <c r="B4052" t="s">
        <v>2887</v>
      </c>
      <c r="C4052">
        <v>2096</v>
      </c>
      <c r="D4052" t="str">
        <f>VLOOKUP($C4052,Hosts!$A:$O,10,0)</f>
        <v>New York</v>
      </c>
      <c r="E4052" s="67">
        <f>INDEX(Hosts!$A:$O,MATCH(Places!$C4052,Hosts!$A:$A,0),MATCH(Places!E$1,Hosts!$1:$1,0))</f>
        <v>0.95</v>
      </c>
      <c r="F4052" s="67">
        <f>INDEX(Hosts!$A:$O,MATCH(Places!$C4052,Hosts!$A:$A,0),MATCH(Places!F$1,Hosts!$1:$1,0))</f>
        <v>0.26</v>
      </c>
      <c r="G4052" s="67" t="str">
        <f>INDEX(Hosts!$A:$O,MATCH(Places!$C4052,Hosts!$A:$A,0),MATCH(Places!G$1,Hosts!$1:$1,0))</f>
        <v>No</v>
      </c>
      <c r="H4052">
        <v>10</v>
      </c>
      <c r="I4052" t="str">
        <f>VLOOKUP($H4052,Neighborhoods!$A:$C,2,0)</f>
        <v>Brooklyn</v>
      </c>
      <c r="J4052" t="str">
        <f>VLOOKUP($H4052,Neighborhoods!$A:$C,3,0)</f>
        <v>East Flatbush</v>
      </c>
      <c r="K4052" t="s">
        <v>1</v>
      </c>
      <c r="L4052" t="str">
        <f t="shared" si="252"/>
        <v>Yes</v>
      </c>
      <c r="M4052">
        <v>2</v>
      </c>
      <c r="N4052" t="str" cm="1">
        <f t="array" ref="N4052">_xlfn.IFS(M4052&lt;=2,"Small",M4052&lt;=5,"Medium",M4052&gt;5,"Large")</f>
        <v>Small</v>
      </c>
      <c r="O4052" s="50">
        <v>57</v>
      </c>
      <c r="P4052" s="67">
        <f t="shared" si="253"/>
        <v>0.03</v>
      </c>
      <c r="Q4052" s="52">
        <v>4.67</v>
      </c>
      <c r="R4052" s="52" t="str" cm="1">
        <f t="array" ref="R4052">_xlfn.IFS(ROUND(Q4052,0)=5,"Excellent",ROUND(Q4052,0)=4,"Good",ROUND(Q4052,0)=3,"Ok",ROUND(Q4052,0)&lt;3,"Bad")</f>
        <v>Excellent</v>
      </c>
      <c r="S4052">
        <v>3</v>
      </c>
      <c r="T4052" t="str">
        <f t="shared" si="254"/>
        <v>No</v>
      </c>
      <c r="U4052" s="65">
        <v>43708</v>
      </c>
      <c r="V4052" s="65">
        <v>44030</v>
      </c>
      <c r="W4052">
        <v>80</v>
      </c>
      <c r="X4052" t="str">
        <f t="shared" si="255"/>
        <v>Active</v>
      </c>
      <c r="Y4052" t="s">
        <v>15615</v>
      </c>
    </row>
    <row r="4053" spans="1:25" x14ac:dyDescent="0.25">
      <c r="A4053">
        <v>4052</v>
      </c>
      <c r="B4053" t="s">
        <v>2888</v>
      </c>
      <c r="C4053">
        <v>3550</v>
      </c>
      <c r="D4053" t="str">
        <f>VLOOKUP($C4053,Hosts!$A:$O,10,0)</f>
        <v>New York</v>
      </c>
      <c r="E4053" s="67">
        <f>INDEX(Hosts!$A:$O,MATCH(Places!$C4053,Hosts!$A:$A,0),MATCH(Places!E$1,Hosts!$1:$1,0))</f>
        <v>0.75</v>
      </c>
      <c r="F4053" s="67">
        <f>INDEX(Hosts!$A:$O,MATCH(Places!$C4053,Hosts!$A:$A,0),MATCH(Places!F$1,Hosts!$1:$1,0))</f>
        <v>0.88</v>
      </c>
      <c r="G4053" s="67" t="str">
        <f>INDEX(Hosts!$A:$O,MATCH(Places!$C4053,Hosts!$A:$A,0),MATCH(Places!G$1,Hosts!$1:$1,0))</f>
        <v>Yes</v>
      </c>
      <c r="H4053">
        <v>9</v>
      </c>
      <c r="I4053" t="str">
        <f>VLOOKUP($H4053,Neighborhoods!$A:$C,2,0)</f>
        <v>Brooklyn</v>
      </c>
      <c r="J4053" t="str">
        <f>VLOOKUP($H4053,Neighborhoods!$A:$C,3,0)</f>
        <v>Crown Heights</v>
      </c>
      <c r="K4053" t="s">
        <v>11822</v>
      </c>
      <c r="L4053" t="str">
        <f t="shared" si="252"/>
        <v>No</v>
      </c>
      <c r="M4053">
        <v>14</v>
      </c>
      <c r="N4053" t="str" cm="1">
        <f t="array" ref="N4053">_xlfn.IFS(M4053&lt;=2,"Small",M4053&lt;=5,"Medium",M4053&gt;5,"Large")</f>
        <v>Large</v>
      </c>
      <c r="O4053" s="50">
        <v>425</v>
      </c>
      <c r="P4053" s="67">
        <f t="shared" si="253"/>
        <v>0.04</v>
      </c>
      <c r="Q4053" s="52">
        <v>4.8899999999999997</v>
      </c>
      <c r="R4053" s="52" t="str" cm="1">
        <f t="array" ref="R4053">_xlfn.IFS(ROUND(Q4053,0)=5,"Excellent",ROUND(Q4053,0)=4,"Good",ROUND(Q4053,0)=3,"Ok",ROUND(Q4053,0)&lt;3,"Bad")</f>
        <v>Excellent</v>
      </c>
      <c r="S4053">
        <v>28</v>
      </c>
      <c r="T4053" t="str">
        <f t="shared" si="254"/>
        <v>No</v>
      </c>
      <c r="U4053" s="65">
        <v>43451</v>
      </c>
      <c r="V4053" s="65">
        <v>43894</v>
      </c>
      <c r="W4053">
        <v>12</v>
      </c>
      <c r="X4053" t="str">
        <f t="shared" si="255"/>
        <v>Active</v>
      </c>
      <c r="Y4053" t="s">
        <v>15615</v>
      </c>
    </row>
    <row r="4054" spans="1:25" x14ac:dyDescent="0.25">
      <c r="A4054">
        <v>4053</v>
      </c>
      <c r="B4054" t="s">
        <v>2889</v>
      </c>
      <c r="C4054">
        <v>2583</v>
      </c>
      <c r="D4054" t="str">
        <f>VLOOKUP($C4054,Hosts!$A:$O,10,0)</f>
        <v>New York</v>
      </c>
      <c r="E4054" s="67">
        <f>INDEX(Hosts!$A:$O,MATCH(Places!$C4054,Hosts!$A:$A,0),MATCH(Places!E$1,Hosts!$1:$1,0))</f>
        <v>1</v>
      </c>
      <c r="F4054" s="67">
        <f>INDEX(Hosts!$A:$O,MATCH(Places!$C4054,Hosts!$A:$A,0),MATCH(Places!F$1,Hosts!$1:$1,0))</f>
        <v>0.96</v>
      </c>
      <c r="G4054" s="67" t="str">
        <f>INDEX(Hosts!$A:$O,MATCH(Places!$C4054,Hosts!$A:$A,0),MATCH(Places!G$1,Hosts!$1:$1,0))</f>
        <v>No</v>
      </c>
      <c r="H4054">
        <v>14</v>
      </c>
      <c r="I4054" t="str">
        <f>VLOOKUP($H4054,Neighborhoods!$A:$C,2,0)</f>
        <v>Manhattan</v>
      </c>
      <c r="J4054" t="str">
        <f>VLOOKUP($H4054,Neighborhoods!$A:$C,3,0)</f>
        <v>East Harlem</v>
      </c>
      <c r="K4054" t="s">
        <v>1</v>
      </c>
      <c r="L4054" t="str">
        <f t="shared" si="252"/>
        <v>Yes</v>
      </c>
      <c r="M4054">
        <v>2</v>
      </c>
      <c r="N4054" t="str" cm="1">
        <f t="array" ref="N4054">_xlfn.IFS(M4054&lt;=2,"Small",M4054&lt;=5,"Medium",M4054&gt;5,"Large")</f>
        <v>Small</v>
      </c>
      <c r="O4054" s="50">
        <v>47</v>
      </c>
      <c r="P4054" s="67">
        <f t="shared" si="253"/>
        <v>0.03</v>
      </c>
      <c r="Q4054" s="52">
        <v>4.34</v>
      </c>
      <c r="R4054" s="52" t="str" cm="1">
        <f t="array" ref="R4054">_xlfn.IFS(ROUND(Q4054,0)=5,"Excellent",ROUND(Q4054,0)=4,"Good",ROUND(Q4054,0)=3,"Ok",ROUND(Q4054,0)&lt;3,"Bad")</f>
        <v>Good</v>
      </c>
      <c r="S4054">
        <v>59</v>
      </c>
      <c r="T4054" t="str">
        <f t="shared" si="254"/>
        <v>No</v>
      </c>
      <c r="U4054" s="65">
        <v>43364</v>
      </c>
      <c r="V4054" s="65">
        <v>44026</v>
      </c>
      <c r="W4054">
        <v>134</v>
      </c>
      <c r="X4054" t="str">
        <f t="shared" si="255"/>
        <v>Active</v>
      </c>
      <c r="Y4054" t="s">
        <v>15616</v>
      </c>
    </row>
    <row r="4055" spans="1:25" x14ac:dyDescent="0.25">
      <c r="A4055">
        <v>4054</v>
      </c>
      <c r="B4055" t="s">
        <v>15528</v>
      </c>
      <c r="C4055">
        <v>3544</v>
      </c>
      <c r="D4055" t="str">
        <f>VLOOKUP($C4055,Hosts!$A:$O,10,0)</f>
        <v>New York</v>
      </c>
      <c r="E4055" s="67">
        <f>INDEX(Hosts!$A:$O,MATCH(Places!$C4055,Hosts!$A:$A,0),MATCH(Places!E$1,Hosts!$1:$1,0))</f>
        <v>0.9</v>
      </c>
      <c r="F4055" s="67">
        <f>INDEX(Hosts!$A:$O,MATCH(Places!$C4055,Hosts!$A:$A,0),MATCH(Places!F$1,Hosts!$1:$1,0))</f>
        <v>0.99</v>
      </c>
      <c r="G4055" s="67" t="str">
        <f>INDEX(Hosts!$A:$O,MATCH(Places!$C4055,Hosts!$A:$A,0),MATCH(Places!G$1,Hosts!$1:$1,0))</f>
        <v>No</v>
      </c>
      <c r="H4055">
        <v>17</v>
      </c>
      <c r="I4055" t="str">
        <f>VLOOKUP($H4055,Neighborhoods!$A:$C,2,0)</f>
        <v>Manhattan</v>
      </c>
      <c r="J4055" t="str">
        <f>VLOOKUP($H4055,Neighborhoods!$A:$C,3,0)</f>
        <v>Hell's Kitchen</v>
      </c>
      <c r="K4055" t="s">
        <v>1</v>
      </c>
      <c r="L4055" t="str">
        <f t="shared" si="252"/>
        <v>Yes</v>
      </c>
      <c r="M4055">
        <v>2</v>
      </c>
      <c r="N4055" t="str" cm="1">
        <f t="array" ref="N4055">_xlfn.IFS(M4055&lt;=2,"Small",M4055&lt;=5,"Medium",M4055&gt;5,"Large")</f>
        <v>Small</v>
      </c>
      <c r="O4055" s="50">
        <v>150</v>
      </c>
      <c r="P4055" s="67">
        <f t="shared" si="253"/>
        <v>0.03</v>
      </c>
      <c r="Q4055" s="52">
        <v>4.2699999999999996</v>
      </c>
      <c r="R4055" s="52" t="str" cm="1">
        <f t="array" ref="R4055">_xlfn.IFS(ROUND(Q4055,0)=5,"Excellent",ROUND(Q4055,0)=4,"Good",ROUND(Q4055,0)=3,"Ok",ROUND(Q4055,0)&lt;3,"Bad")</f>
        <v>Good</v>
      </c>
      <c r="S4055">
        <v>11</v>
      </c>
      <c r="T4055" t="str">
        <f t="shared" si="254"/>
        <v>No</v>
      </c>
      <c r="U4055" s="65">
        <v>43384</v>
      </c>
      <c r="V4055" s="65">
        <v>43813</v>
      </c>
      <c r="W4055">
        <v>365</v>
      </c>
      <c r="X4055" t="str">
        <f t="shared" si="255"/>
        <v>Active</v>
      </c>
      <c r="Y4055" t="s">
        <v>15616</v>
      </c>
    </row>
    <row r="4056" spans="1:25" x14ac:dyDescent="0.25">
      <c r="A4056">
        <v>4055</v>
      </c>
      <c r="B4056" t="s">
        <v>2890</v>
      </c>
      <c r="C4056">
        <v>943</v>
      </c>
      <c r="D4056" t="str">
        <f>VLOOKUP($C4056,Hosts!$A:$O,10,0)</f>
        <v>New York</v>
      </c>
      <c r="E4056" s="67">
        <f>INDEX(Hosts!$A:$O,MATCH(Places!$C4056,Hosts!$A:$A,0),MATCH(Places!E$1,Hosts!$1:$1,0))</f>
        <v>1</v>
      </c>
      <c r="F4056" s="67">
        <f>INDEX(Hosts!$A:$O,MATCH(Places!$C4056,Hosts!$A:$A,0),MATCH(Places!F$1,Hosts!$1:$1,0))</f>
        <v>0.83</v>
      </c>
      <c r="G4056" s="67" t="str">
        <f>INDEX(Hosts!$A:$O,MATCH(Places!$C4056,Hosts!$A:$A,0),MATCH(Places!G$1,Hosts!$1:$1,0))</f>
        <v>Yes</v>
      </c>
      <c r="H4056">
        <v>12</v>
      </c>
      <c r="I4056" t="str">
        <f>VLOOKUP($H4056,Neighborhoods!$A:$C,2,0)</f>
        <v>Brooklyn</v>
      </c>
      <c r="J4056" t="str">
        <f>VLOOKUP($H4056,Neighborhoods!$A:$C,3,0)</f>
        <v>Williamsburg</v>
      </c>
      <c r="K4056" t="s">
        <v>1</v>
      </c>
      <c r="L4056" t="str">
        <f t="shared" si="252"/>
        <v>Yes</v>
      </c>
      <c r="M4056">
        <v>2</v>
      </c>
      <c r="N4056" t="str" cm="1">
        <f t="array" ref="N4056">_xlfn.IFS(M4056&lt;=2,"Small",M4056&lt;=5,"Medium",M4056&gt;5,"Large")</f>
        <v>Small</v>
      </c>
      <c r="O4056" s="50">
        <v>63</v>
      </c>
      <c r="P4056" s="67">
        <f t="shared" si="253"/>
        <v>0.03</v>
      </c>
      <c r="Q4056" s="52">
        <v>5</v>
      </c>
      <c r="R4056" s="52" t="str" cm="1">
        <f t="array" ref="R4056">_xlfn.IFS(ROUND(Q4056,0)=5,"Excellent",ROUND(Q4056,0)=4,"Good",ROUND(Q4056,0)=3,"Ok",ROUND(Q4056,0)&lt;3,"Bad")</f>
        <v>Excellent</v>
      </c>
      <c r="S4056">
        <v>19</v>
      </c>
      <c r="T4056" t="str">
        <f t="shared" si="254"/>
        <v>No</v>
      </c>
      <c r="U4056" s="65">
        <v>43378</v>
      </c>
      <c r="V4056" s="65">
        <v>43899</v>
      </c>
      <c r="W4056">
        <v>321</v>
      </c>
      <c r="X4056" t="str">
        <f t="shared" si="255"/>
        <v>Active</v>
      </c>
      <c r="Y4056" t="s">
        <v>15615</v>
      </c>
    </row>
    <row r="4057" spans="1:25" x14ac:dyDescent="0.25">
      <c r="A4057">
        <v>4056</v>
      </c>
      <c r="B4057" t="s">
        <v>2891</v>
      </c>
      <c r="C4057">
        <v>3995</v>
      </c>
      <c r="D4057" t="str">
        <f>VLOOKUP($C4057,Hosts!$A:$O,10,0)</f>
        <v>New York</v>
      </c>
      <c r="E4057" s="67">
        <f>INDEX(Hosts!$A:$O,MATCH(Places!$C4057,Hosts!$A:$A,0),MATCH(Places!E$1,Hosts!$1:$1,0))</f>
        <v>1</v>
      </c>
      <c r="F4057" s="67">
        <f>INDEX(Hosts!$A:$O,MATCH(Places!$C4057,Hosts!$A:$A,0),MATCH(Places!F$1,Hosts!$1:$1,0))</f>
        <v>1</v>
      </c>
      <c r="G4057" s="67" t="str">
        <f>INDEX(Hosts!$A:$O,MATCH(Places!$C4057,Hosts!$A:$A,0),MATCH(Places!G$1,Hosts!$1:$1,0))</f>
        <v>No</v>
      </c>
      <c r="H4057">
        <v>15</v>
      </c>
      <c r="I4057" t="str">
        <f>VLOOKUP($H4057,Neighborhoods!$A:$C,2,0)</f>
        <v>Manhattan</v>
      </c>
      <c r="J4057" t="str">
        <f>VLOOKUP($H4057,Neighborhoods!$A:$C,3,0)</f>
        <v>East Village</v>
      </c>
      <c r="K4057" t="s">
        <v>1</v>
      </c>
      <c r="L4057" t="str">
        <f t="shared" si="252"/>
        <v>Yes</v>
      </c>
      <c r="M4057">
        <v>2</v>
      </c>
      <c r="N4057" t="str" cm="1">
        <f t="array" ref="N4057">_xlfn.IFS(M4057&lt;=2,"Small",M4057&lt;=5,"Medium",M4057&gt;5,"Large")</f>
        <v>Small</v>
      </c>
      <c r="O4057" s="50">
        <v>98</v>
      </c>
      <c r="P4057" s="67">
        <f t="shared" si="253"/>
        <v>0.03</v>
      </c>
      <c r="Q4057" s="52">
        <v>4.4800000000000004</v>
      </c>
      <c r="R4057" s="52" t="str" cm="1">
        <f t="array" ref="R4057">_xlfn.IFS(ROUND(Q4057,0)=5,"Excellent",ROUND(Q4057,0)=4,"Good",ROUND(Q4057,0)=3,"Ok",ROUND(Q4057,0)&lt;3,"Bad")</f>
        <v>Good</v>
      </c>
      <c r="S4057">
        <v>27</v>
      </c>
      <c r="T4057" t="str">
        <f t="shared" si="254"/>
        <v>No</v>
      </c>
      <c r="U4057" s="65">
        <v>43716</v>
      </c>
      <c r="V4057" s="65">
        <v>44009</v>
      </c>
      <c r="W4057">
        <v>0</v>
      </c>
      <c r="X4057" t="str">
        <f t="shared" si="255"/>
        <v>Inactive</v>
      </c>
      <c r="Y4057" t="s">
        <v>15616</v>
      </c>
    </row>
    <row r="4058" spans="1:25" x14ac:dyDescent="0.25">
      <c r="A4058">
        <v>4057</v>
      </c>
      <c r="B4058" t="s">
        <v>2892</v>
      </c>
      <c r="C4058">
        <v>1339</v>
      </c>
      <c r="D4058" t="str">
        <f>VLOOKUP($C4058,Hosts!$A:$O,10,0)</f>
        <v>New York</v>
      </c>
      <c r="E4058" s="67">
        <f>INDEX(Hosts!$A:$O,MATCH(Places!$C4058,Hosts!$A:$A,0),MATCH(Places!E$1,Hosts!$1:$1,0))</f>
        <v>1</v>
      </c>
      <c r="F4058" s="67">
        <f>INDEX(Hosts!$A:$O,MATCH(Places!$C4058,Hosts!$A:$A,0),MATCH(Places!F$1,Hosts!$1:$1,0))</f>
        <v>0.96</v>
      </c>
      <c r="G4058" s="67" t="str">
        <f>INDEX(Hosts!$A:$O,MATCH(Places!$C4058,Hosts!$A:$A,0),MATCH(Places!G$1,Hosts!$1:$1,0))</f>
        <v>Yes</v>
      </c>
      <c r="H4058">
        <v>7</v>
      </c>
      <c r="I4058" t="str">
        <f>VLOOKUP($H4058,Neighborhoods!$A:$C,2,0)</f>
        <v>Brooklyn</v>
      </c>
      <c r="J4058" t="str">
        <f>VLOOKUP($H4058,Neighborhoods!$A:$C,3,0)</f>
        <v>Bedford-Stuyvesant</v>
      </c>
      <c r="K4058" t="s">
        <v>11822</v>
      </c>
      <c r="L4058" t="str">
        <f t="shared" si="252"/>
        <v>No</v>
      </c>
      <c r="M4058">
        <v>4</v>
      </c>
      <c r="N4058" t="str" cm="1">
        <f t="array" ref="N4058">_xlfn.IFS(M4058&lt;=2,"Small",M4058&lt;=5,"Medium",M4058&gt;5,"Large")</f>
        <v>Medium</v>
      </c>
      <c r="O4058" s="50">
        <v>105</v>
      </c>
      <c r="P4058" s="67">
        <f t="shared" si="253"/>
        <v>0.03</v>
      </c>
      <c r="Q4058" s="52">
        <v>5</v>
      </c>
      <c r="R4058" s="52" t="str" cm="1">
        <f t="array" ref="R4058">_xlfn.IFS(ROUND(Q4058,0)=5,"Excellent",ROUND(Q4058,0)=4,"Good",ROUND(Q4058,0)=3,"Ok",ROUND(Q4058,0)&lt;3,"Bad")</f>
        <v>Excellent</v>
      </c>
      <c r="S4058">
        <v>43</v>
      </c>
      <c r="T4058" t="str">
        <f t="shared" si="254"/>
        <v>No</v>
      </c>
      <c r="U4058" s="65">
        <v>43366</v>
      </c>
      <c r="V4058" s="65">
        <v>43832</v>
      </c>
      <c r="W4058">
        <v>92</v>
      </c>
      <c r="X4058" t="str">
        <f t="shared" si="255"/>
        <v>Active</v>
      </c>
      <c r="Y4058" t="s">
        <v>15615</v>
      </c>
    </row>
    <row r="4059" spans="1:25" x14ac:dyDescent="0.25">
      <c r="A4059">
        <v>4058</v>
      </c>
      <c r="B4059" t="s">
        <v>2893</v>
      </c>
      <c r="C4059">
        <v>3657</v>
      </c>
      <c r="D4059" t="str">
        <f>VLOOKUP($C4059,Hosts!$A:$O,10,0)</f>
        <v>New York</v>
      </c>
      <c r="E4059" s="67">
        <f>INDEX(Hosts!$A:$O,MATCH(Places!$C4059,Hosts!$A:$A,0),MATCH(Places!E$1,Hosts!$1:$1,0))</f>
        <v>1</v>
      </c>
      <c r="F4059" s="67">
        <f>INDEX(Hosts!$A:$O,MATCH(Places!$C4059,Hosts!$A:$A,0),MATCH(Places!F$1,Hosts!$1:$1,0))</f>
        <v>1</v>
      </c>
      <c r="G4059" s="67" t="str">
        <f>INDEX(Hosts!$A:$O,MATCH(Places!$C4059,Hosts!$A:$A,0),MATCH(Places!G$1,Hosts!$1:$1,0))</f>
        <v>Yes</v>
      </c>
      <c r="H4059">
        <v>8</v>
      </c>
      <c r="I4059" t="str">
        <f>VLOOKUP($H4059,Neighborhoods!$A:$C,2,0)</f>
        <v>Brooklyn</v>
      </c>
      <c r="J4059" t="str">
        <f>VLOOKUP($H4059,Neighborhoods!$A:$C,3,0)</f>
        <v>Bushwick</v>
      </c>
      <c r="K4059" t="s">
        <v>1</v>
      </c>
      <c r="L4059" t="str">
        <f t="shared" si="252"/>
        <v>Yes</v>
      </c>
      <c r="M4059">
        <v>2</v>
      </c>
      <c r="N4059" t="str" cm="1">
        <f t="array" ref="N4059">_xlfn.IFS(M4059&lt;=2,"Small",M4059&lt;=5,"Medium",M4059&gt;5,"Large")</f>
        <v>Small</v>
      </c>
      <c r="O4059" s="50">
        <v>60</v>
      </c>
      <c r="P4059" s="67">
        <f t="shared" si="253"/>
        <v>0.03</v>
      </c>
      <c r="Q4059" s="52">
        <v>4.9000000000000004</v>
      </c>
      <c r="R4059" s="52" t="str" cm="1">
        <f t="array" ref="R4059">_xlfn.IFS(ROUND(Q4059,0)=5,"Excellent",ROUND(Q4059,0)=4,"Good",ROUND(Q4059,0)=3,"Ok",ROUND(Q4059,0)&lt;3,"Bad")</f>
        <v>Excellent</v>
      </c>
      <c r="S4059">
        <v>60</v>
      </c>
      <c r="T4059" t="str">
        <f t="shared" si="254"/>
        <v>No</v>
      </c>
      <c r="U4059" s="65">
        <v>43382</v>
      </c>
      <c r="V4059" s="65">
        <v>43952</v>
      </c>
      <c r="W4059">
        <v>0</v>
      </c>
      <c r="X4059" t="str">
        <f t="shared" si="255"/>
        <v>Inactive</v>
      </c>
      <c r="Y4059" t="s">
        <v>15616</v>
      </c>
    </row>
    <row r="4060" spans="1:25" x14ac:dyDescent="0.25">
      <c r="A4060">
        <v>4059</v>
      </c>
      <c r="B4060" t="s">
        <v>13979</v>
      </c>
      <c r="C4060">
        <v>3647</v>
      </c>
      <c r="D4060" t="str">
        <f>VLOOKUP($C4060,Hosts!$A:$O,10,0)</f>
        <v>New York</v>
      </c>
      <c r="E4060" s="67">
        <f>INDEX(Hosts!$A:$O,MATCH(Places!$C4060,Hosts!$A:$A,0),MATCH(Places!E$1,Hosts!$1:$1,0))</f>
        <v>1</v>
      </c>
      <c r="F4060" s="67">
        <f>INDEX(Hosts!$A:$O,MATCH(Places!$C4060,Hosts!$A:$A,0),MATCH(Places!F$1,Hosts!$1:$1,0))</f>
        <v>1</v>
      </c>
      <c r="G4060" s="67" t="str">
        <f>INDEX(Hosts!$A:$O,MATCH(Places!$C4060,Hosts!$A:$A,0),MATCH(Places!G$1,Hosts!$1:$1,0))</f>
        <v>No</v>
      </c>
      <c r="H4060">
        <v>19</v>
      </c>
      <c r="I4060" t="str">
        <f>VLOOKUP($H4060,Neighborhoods!$A:$C,2,0)</f>
        <v>Manhattan</v>
      </c>
      <c r="J4060" t="str">
        <f>VLOOKUP($H4060,Neighborhoods!$A:$C,3,0)</f>
        <v>Upper East Side</v>
      </c>
      <c r="K4060" t="s">
        <v>1</v>
      </c>
      <c r="L4060" t="str">
        <f t="shared" si="252"/>
        <v>Yes</v>
      </c>
      <c r="M4060">
        <v>2</v>
      </c>
      <c r="N4060" t="str" cm="1">
        <f t="array" ref="N4060">_xlfn.IFS(M4060&lt;=2,"Small",M4060&lt;=5,"Medium",M4060&gt;5,"Large")</f>
        <v>Small</v>
      </c>
      <c r="O4060" s="50">
        <v>60</v>
      </c>
      <c r="P4060" s="67">
        <f t="shared" si="253"/>
        <v>0.03</v>
      </c>
      <c r="Q4060" s="52">
        <v>4.8099999999999996</v>
      </c>
      <c r="R4060" s="52" t="str" cm="1">
        <f t="array" ref="R4060">_xlfn.IFS(ROUND(Q4060,0)=5,"Excellent",ROUND(Q4060,0)=4,"Good",ROUND(Q4060,0)=3,"Ok",ROUND(Q4060,0)&lt;3,"Bad")</f>
        <v>Excellent</v>
      </c>
      <c r="S4060">
        <v>134</v>
      </c>
      <c r="T4060" t="str">
        <f t="shared" si="254"/>
        <v>Yes</v>
      </c>
      <c r="U4060" s="65">
        <v>43365</v>
      </c>
      <c r="V4060" s="65">
        <v>44022</v>
      </c>
      <c r="W4060">
        <v>365</v>
      </c>
      <c r="X4060" t="str">
        <f t="shared" si="255"/>
        <v>Active</v>
      </c>
      <c r="Y4060" t="s">
        <v>15615</v>
      </c>
    </row>
    <row r="4061" spans="1:25" x14ac:dyDescent="0.25">
      <c r="A4061">
        <v>4060</v>
      </c>
      <c r="B4061" t="s">
        <v>2894</v>
      </c>
      <c r="C4061">
        <v>3658</v>
      </c>
      <c r="D4061" t="str">
        <f>VLOOKUP($C4061,Hosts!$A:$O,10,0)</f>
        <v>New York</v>
      </c>
      <c r="E4061" s="67">
        <f>INDEX(Hosts!$A:$O,MATCH(Places!$C4061,Hosts!$A:$A,0),MATCH(Places!E$1,Hosts!$1:$1,0))</f>
        <v>1</v>
      </c>
      <c r="F4061" s="67">
        <f>INDEX(Hosts!$A:$O,MATCH(Places!$C4061,Hosts!$A:$A,0),MATCH(Places!F$1,Hosts!$1:$1,0))</f>
        <v>0.99</v>
      </c>
      <c r="G4061" s="67" t="str">
        <f>INDEX(Hosts!$A:$O,MATCH(Places!$C4061,Hosts!$A:$A,0),MATCH(Places!G$1,Hosts!$1:$1,0))</f>
        <v>No</v>
      </c>
      <c r="H4061">
        <v>6</v>
      </c>
      <c r="I4061" t="str">
        <f>VLOOKUP($H4061,Neighborhoods!$A:$C,2,0)</f>
        <v>Bronx</v>
      </c>
      <c r="J4061" t="str">
        <f>VLOOKUP($H4061,Neighborhoods!$A:$C,3,0)</f>
        <v>Wakefield</v>
      </c>
      <c r="K4061" t="s">
        <v>1</v>
      </c>
      <c r="L4061" t="str">
        <f t="shared" si="252"/>
        <v>Yes</v>
      </c>
      <c r="M4061">
        <v>3</v>
      </c>
      <c r="N4061" t="str" cm="1">
        <f t="array" ref="N4061">_xlfn.IFS(M4061&lt;=2,"Small",M4061&lt;=5,"Medium",M4061&gt;5,"Large")</f>
        <v>Medium</v>
      </c>
      <c r="O4061" s="50">
        <v>71</v>
      </c>
      <c r="P4061" s="67">
        <f t="shared" si="253"/>
        <v>0.03</v>
      </c>
      <c r="Q4061" s="52">
        <v>4.66</v>
      </c>
      <c r="R4061" s="52" t="str" cm="1">
        <f t="array" ref="R4061">_xlfn.IFS(ROUND(Q4061,0)=5,"Excellent",ROUND(Q4061,0)=4,"Good",ROUND(Q4061,0)=3,"Ok",ROUND(Q4061,0)&lt;3,"Bad")</f>
        <v>Excellent</v>
      </c>
      <c r="S4061">
        <v>74</v>
      </c>
      <c r="T4061" t="str">
        <f t="shared" si="254"/>
        <v>No</v>
      </c>
      <c r="U4061" s="65">
        <v>43367</v>
      </c>
      <c r="V4061" s="65">
        <v>43907</v>
      </c>
      <c r="W4061">
        <v>0</v>
      </c>
      <c r="X4061" t="str">
        <f t="shared" si="255"/>
        <v>Inactive</v>
      </c>
      <c r="Y4061" t="s">
        <v>15616</v>
      </c>
    </row>
    <row r="4062" spans="1:25" x14ac:dyDescent="0.25">
      <c r="A4062">
        <v>4061</v>
      </c>
      <c r="B4062" t="s">
        <v>2895</v>
      </c>
      <c r="C4062">
        <v>324</v>
      </c>
      <c r="D4062" t="str">
        <f>VLOOKUP($C4062,Hosts!$A:$O,10,0)</f>
        <v>New York</v>
      </c>
      <c r="E4062" s="67">
        <f>INDEX(Hosts!$A:$O,MATCH(Places!$C4062,Hosts!$A:$A,0),MATCH(Places!E$1,Hosts!$1:$1,0))</f>
        <v>1</v>
      </c>
      <c r="F4062" s="67">
        <f>INDEX(Hosts!$A:$O,MATCH(Places!$C4062,Hosts!$A:$A,0),MATCH(Places!F$1,Hosts!$1:$1,0))</f>
        <v>1</v>
      </c>
      <c r="G4062" s="67" t="str">
        <f>INDEX(Hosts!$A:$O,MATCH(Places!$C4062,Hosts!$A:$A,0),MATCH(Places!G$1,Hosts!$1:$1,0))</f>
        <v>Yes</v>
      </c>
      <c r="H4062">
        <v>15</v>
      </c>
      <c r="I4062" t="str">
        <f>VLOOKUP($H4062,Neighborhoods!$A:$C,2,0)</f>
        <v>Manhattan</v>
      </c>
      <c r="J4062" t="str">
        <f>VLOOKUP($H4062,Neighborhoods!$A:$C,3,0)</f>
        <v>East Village</v>
      </c>
      <c r="K4062" t="s">
        <v>1</v>
      </c>
      <c r="L4062" t="str">
        <f t="shared" si="252"/>
        <v>Yes</v>
      </c>
      <c r="M4062">
        <v>2</v>
      </c>
      <c r="N4062" t="str" cm="1">
        <f t="array" ref="N4062">_xlfn.IFS(M4062&lt;=2,"Small",M4062&lt;=5,"Medium",M4062&gt;5,"Large")</f>
        <v>Small</v>
      </c>
      <c r="O4062" s="50">
        <v>95</v>
      </c>
      <c r="P4062" s="67">
        <f t="shared" si="253"/>
        <v>0.03</v>
      </c>
      <c r="Q4062" s="52">
        <v>4.9800000000000004</v>
      </c>
      <c r="R4062" s="52" t="str" cm="1">
        <f t="array" ref="R4062">_xlfn.IFS(ROUND(Q4062,0)=5,"Excellent",ROUND(Q4062,0)=4,"Good",ROUND(Q4062,0)=3,"Ok",ROUND(Q4062,0)&lt;3,"Bad")</f>
        <v>Excellent</v>
      </c>
      <c r="S4062">
        <v>53</v>
      </c>
      <c r="T4062" t="str">
        <f t="shared" si="254"/>
        <v>No</v>
      </c>
      <c r="U4062" s="65">
        <v>43401</v>
      </c>
      <c r="V4062" s="65">
        <v>43831</v>
      </c>
      <c r="W4062">
        <v>163</v>
      </c>
      <c r="X4062" t="str">
        <f t="shared" si="255"/>
        <v>Active</v>
      </c>
      <c r="Y4062" t="s">
        <v>15615</v>
      </c>
    </row>
    <row r="4063" spans="1:25" x14ac:dyDescent="0.25">
      <c r="A4063">
        <v>4062</v>
      </c>
      <c r="B4063" t="s">
        <v>2896</v>
      </c>
      <c r="C4063">
        <v>3599</v>
      </c>
      <c r="D4063" t="str">
        <f>VLOOKUP($C4063,Hosts!$A:$O,10,0)</f>
        <v>New York</v>
      </c>
      <c r="E4063" s="67">
        <f>INDEX(Hosts!$A:$O,MATCH(Places!$C4063,Hosts!$A:$A,0),MATCH(Places!E$1,Hosts!$1:$1,0))</f>
        <v>1</v>
      </c>
      <c r="F4063" s="67">
        <f>INDEX(Hosts!$A:$O,MATCH(Places!$C4063,Hosts!$A:$A,0),MATCH(Places!F$1,Hosts!$1:$1,0))</f>
        <v>0.96</v>
      </c>
      <c r="G4063" s="67" t="str">
        <f>INDEX(Hosts!$A:$O,MATCH(Places!$C4063,Hosts!$A:$A,0),MATCH(Places!G$1,Hosts!$1:$1,0))</f>
        <v>Yes</v>
      </c>
      <c r="H4063">
        <v>9</v>
      </c>
      <c r="I4063" t="str">
        <f>VLOOKUP($H4063,Neighborhoods!$A:$C,2,0)</f>
        <v>Brooklyn</v>
      </c>
      <c r="J4063" t="str">
        <f>VLOOKUP($H4063,Neighborhoods!$A:$C,3,0)</f>
        <v>Crown Heights</v>
      </c>
      <c r="K4063" t="s">
        <v>11822</v>
      </c>
      <c r="L4063" t="str">
        <f t="shared" si="252"/>
        <v>No</v>
      </c>
      <c r="M4063">
        <v>4</v>
      </c>
      <c r="N4063" t="str" cm="1">
        <f t="array" ref="N4063">_xlfn.IFS(M4063&lt;=2,"Small",M4063&lt;=5,"Medium",M4063&gt;5,"Large")</f>
        <v>Medium</v>
      </c>
      <c r="O4063" s="50">
        <v>160</v>
      </c>
      <c r="P4063" s="67">
        <f t="shared" si="253"/>
        <v>0.03</v>
      </c>
      <c r="Q4063" s="52">
        <v>5</v>
      </c>
      <c r="R4063" s="52" t="str" cm="1">
        <f t="array" ref="R4063">_xlfn.IFS(ROUND(Q4063,0)=5,"Excellent",ROUND(Q4063,0)=4,"Good",ROUND(Q4063,0)=3,"Ok",ROUND(Q4063,0)&lt;3,"Bad")</f>
        <v>Excellent</v>
      </c>
      <c r="S4063">
        <v>74</v>
      </c>
      <c r="T4063" t="str">
        <f t="shared" si="254"/>
        <v>No</v>
      </c>
      <c r="U4063" s="65">
        <v>43381</v>
      </c>
      <c r="V4063" s="65">
        <v>43897</v>
      </c>
      <c r="W4063">
        <v>228</v>
      </c>
      <c r="X4063" t="str">
        <f t="shared" si="255"/>
        <v>Active</v>
      </c>
      <c r="Y4063" t="s">
        <v>15615</v>
      </c>
    </row>
    <row r="4064" spans="1:25" x14ac:dyDescent="0.25">
      <c r="A4064">
        <v>4063</v>
      </c>
      <c r="B4064" t="s">
        <v>2897</v>
      </c>
      <c r="C4064">
        <v>3661</v>
      </c>
      <c r="D4064" t="str">
        <f>VLOOKUP($C4064,Hosts!$A:$O,10,0)</f>
        <v>New York</v>
      </c>
      <c r="E4064" s="67">
        <f>INDEX(Hosts!$A:$O,MATCH(Places!$C4064,Hosts!$A:$A,0),MATCH(Places!E$1,Hosts!$1:$1,0))</f>
        <v>0</v>
      </c>
      <c r="F4064" s="67">
        <f>INDEX(Hosts!$A:$O,MATCH(Places!$C4064,Hosts!$A:$A,0),MATCH(Places!F$1,Hosts!$1:$1,0))</f>
        <v>0</v>
      </c>
      <c r="G4064" s="67" t="str">
        <f>INDEX(Hosts!$A:$O,MATCH(Places!$C4064,Hosts!$A:$A,0),MATCH(Places!G$1,Hosts!$1:$1,0))</f>
        <v>No</v>
      </c>
      <c r="H4064">
        <v>7</v>
      </c>
      <c r="I4064" t="str">
        <f>VLOOKUP($H4064,Neighborhoods!$A:$C,2,0)</f>
        <v>Brooklyn</v>
      </c>
      <c r="J4064" t="str">
        <f>VLOOKUP($H4064,Neighborhoods!$A:$C,3,0)</f>
        <v>Bedford-Stuyvesant</v>
      </c>
      <c r="K4064" t="s">
        <v>11822</v>
      </c>
      <c r="L4064" t="str">
        <f t="shared" si="252"/>
        <v>No</v>
      </c>
      <c r="M4064">
        <v>2</v>
      </c>
      <c r="N4064" t="str" cm="1">
        <f t="array" ref="N4064">_xlfn.IFS(M4064&lt;=2,"Small",M4064&lt;=5,"Medium",M4064&gt;5,"Large")</f>
        <v>Small</v>
      </c>
      <c r="O4064" s="50">
        <v>190</v>
      </c>
      <c r="P4064" s="67">
        <f t="shared" si="253"/>
        <v>0.03</v>
      </c>
      <c r="Q4064" s="52">
        <v>4.67</v>
      </c>
      <c r="R4064" s="52" t="str" cm="1">
        <f t="array" ref="R4064">_xlfn.IFS(ROUND(Q4064,0)=5,"Excellent",ROUND(Q4064,0)=4,"Good",ROUND(Q4064,0)=3,"Ok",ROUND(Q4064,0)&lt;3,"Bad")</f>
        <v>Excellent</v>
      </c>
      <c r="S4064">
        <v>3</v>
      </c>
      <c r="T4064" t="str">
        <f t="shared" si="254"/>
        <v>No</v>
      </c>
      <c r="U4064" s="65">
        <v>43386</v>
      </c>
      <c r="V4064" s="65">
        <v>43428</v>
      </c>
      <c r="W4064">
        <v>46</v>
      </c>
      <c r="X4064" t="str">
        <f t="shared" si="255"/>
        <v>Active</v>
      </c>
      <c r="Y4064" t="s">
        <v>15615</v>
      </c>
    </row>
    <row r="4065" spans="1:25" x14ac:dyDescent="0.25">
      <c r="A4065">
        <v>4064</v>
      </c>
      <c r="B4065" t="s">
        <v>2898</v>
      </c>
      <c r="C4065">
        <v>944</v>
      </c>
      <c r="D4065" t="str">
        <f>VLOOKUP($C4065,Hosts!$A:$O,10,0)</f>
        <v>New Jersey</v>
      </c>
      <c r="E4065" s="67">
        <f>INDEX(Hosts!$A:$O,MATCH(Places!$C4065,Hosts!$A:$A,0),MATCH(Places!E$1,Hosts!$1:$1,0))</f>
        <v>1</v>
      </c>
      <c r="F4065" s="67">
        <f>INDEX(Hosts!$A:$O,MATCH(Places!$C4065,Hosts!$A:$A,0),MATCH(Places!F$1,Hosts!$1:$1,0))</f>
        <v>1</v>
      </c>
      <c r="G4065" s="67" t="str">
        <f>INDEX(Hosts!$A:$O,MATCH(Places!$C4065,Hosts!$A:$A,0),MATCH(Places!G$1,Hosts!$1:$1,0))</f>
        <v>Yes</v>
      </c>
      <c r="H4065">
        <v>17</v>
      </c>
      <c r="I4065" t="str">
        <f>VLOOKUP($H4065,Neighborhoods!$A:$C,2,0)</f>
        <v>Manhattan</v>
      </c>
      <c r="J4065" t="str">
        <f>VLOOKUP($H4065,Neighborhoods!$A:$C,3,0)</f>
        <v>Hell's Kitchen</v>
      </c>
      <c r="K4065" t="s">
        <v>11822</v>
      </c>
      <c r="L4065" t="str">
        <f t="shared" si="252"/>
        <v>No</v>
      </c>
      <c r="M4065">
        <v>5</v>
      </c>
      <c r="N4065" t="str" cm="1">
        <f t="array" ref="N4065">_xlfn.IFS(M4065&lt;=2,"Small",M4065&lt;=5,"Medium",M4065&gt;5,"Large")</f>
        <v>Medium</v>
      </c>
      <c r="O4065" s="50">
        <v>166</v>
      </c>
      <c r="P4065" s="67">
        <f t="shared" si="253"/>
        <v>0.03</v>
      </c>
      <c r="Q4065" s="52">
        <v>4.97</v>
      </c>
      <c r="R4065" s="52" t="str" cm="1">
        <f t="array" ref="R4065">_xlfn.IFS(ROUND(Q4065,0)=5,"Excellent",ROUND(Q4065,0)=4,"Good",ROUND(Q4065,0)=3,"Ok",ROUND(Q4065,0)&lt;3,"Bad")</f>
        <v>Excellent</v>
      </c>
      <c r="S4065">
        <v>142</v>
      </c>
      <c r="T4065" t="str">
        <f t="shared" si="254"/>
        <v>Yes</v>
      </c>
      <c r="U4065" s="65">
        <v>43382</v>
      </c>
      <c r="V4065" s="65">
        <v>44057</v>
      </c>
      <c r="W4065">
        <v>257</v>
      </c>
      <c r="X4065" t="str">
        <f t="shared" si="255"/>
        <v>Active</v>
      </c>
      <c r="Y4065" t="s">
        <v>15616</v>
      </c>
    </row>
    <row r="4066" spans="1:25" x14ac:dyDescent="0.25">
      <c r="A4066">
        <v>4065</v>
      </c>
      <c r="B4066" t="s">
        <v>13435</v>
      </c>
      <c r="C4066">
        <v>3629</v>
      </c>
      <c r="D4066" t="str">
        <f>VLOOKUP($C4066,Hosts!$A:$O,10,0)</f>
        <v>New York</v>
      </c>
      <c r="E4066" s="67">
        <f>INDEX(Hosts!$A:$O,MATCH(Places!$C4066,Hosts!$A:$A,0),MATCH(Places!E$1,Hosts!$1:$1,0))</f>
        <v>1</v>
      </c>
      <c r="F4066" s="67">
        <f>INDEX(Hosts!$A:$O,MATCH(Places!$C4066,Hosts!$A:$A,0),MATCH(Places!F$1,Hosts!$1:$1,0))</f>
        <v>0.97</v>
      </c>
      <c r="G4066" s="67" t="str">
        <f>INDEX(Hosts!$A:$O,MATCH(Places!$C4066,Hosts!$A:$A,0),MATCH(Places!G$1,Hosts!$1:$1,0))</f>
        <v>No</v>
      </c>
      <c r="H4066">
        <v>14</v>
      </c>
      <c r="I4066" t="str">
        <f>VLOOKUP($H4066,Neighborhoods!$A:$C,2,0)</f>
        <v>Manhattan</v>
      </c>
      <c r="J4066" t="str">
        <f>VLOOKUP($H4066,Neighborhoods!$A:$C,3,0)</f>
        <v>East Harlem</v>
      </c>
      <c r="K4066" t="s">
        <v>16</v>
      </c>
      <c r="L4066" t="str">
        <f t="shared" si="252"/>
        <v>Yes</v>
      </c>
      <c r="M4066">
        <v>1</v>
      </c>
      <c r="N4066" t="str" cm="1">
        <f t="array" ref="N4066">_xlfn.IFS(M4066&lt;=2,"Small",M4066&lt;=5,"Medium",M4066&gt;5,"Large")</f>
        <v>Small</v>
      </c>
      <c r="O4066" s="50">
        <v>26</v>
      </c>
      <c r="P4066" s="67">
        <f t="shared" si="253"/>
        <v>0.03</v>
      </c>
      <c r="Q4066" s="52">
        <v>4.8899999999999997</v>
      </c>
      <c r="R4066" s="52" t="str" cm="1">
        <f t="array" ref="R4066">_xlfn.IFS(ROUND(Q4066,0)=5,"Excellent",ROUND(Q4066,0)=4,"Good",ROUND(Q4066,0)=3,"Ok",ROUND(Q4066,0)&lt;3,"Bad")</f>
        <v>Excellent</v>
      </c>
      <c r="S4066">
        <v>27</v>
      </c>
      <c r="T4066" t="str">
        <f t="shared" si="254"/>
        <v>No</v>
      </c>
      <c r="U4066" s="65">
        <v>43366</v>
      </c>
      <c r="V4066" s="65">
        <v>43836</v>
      </c>
      <c r="W4066">
        <v>134</v>
      </c>
      <c r="X4066" t="str">
        <f t="shared" si="255"/>
        <v>Active</v>
      </c>
      <c r="Y4066" t="s">
        <v>15615</v>
      </c>
    </row>
    <row r="4067" spans="1:25" x14ac:dyDescent="0.25">
      <c r="A4067">
        <v>4066</v>
      </c>
      <c r="B4067" t="s">
        <v>2899</v>
      </c>
      <c r="C4067">
        <v>2985</v>
      </c>
      <c r="D4067" t="str">
        <f>VLOOKUP($C4067,Hosts!$A:$O,10,0)</f>
        <v>New York</v>
      </c>
      <c r="E4067" s="67">
        <f>INDEX(Hosts!$A:$O,MATCH(Places!$C4067,Hosts!$A:$A,0),MATCH(Places!E$1,Hosts!$1:$1,0))</f>
        <v>1</v>
      </c>
      <c r="F4067" s="67">
        <f>INDEX(Hosts!$A:$O,MATCH(Places!$C4067,Hosts!$A:$A,0),MATCH(Places!F$1,Hosts!$1:$1,0))</f>
        <v>0.8</v>
      </c>
      <c r="G4067" s="67" t="str">
        <f>INDEX(Hosts!$A:$O,MATCH(Places!$C4067,Hosts!$A:$A,0),MATCH(Places!G$1,Hosts!$1:$1,0))</f>
        <v>Yes</v>
      </c>
      <c r="H4067">
        <v>16</v>
      </c>
      <c r="I4067" t="str">
        <f>VLOOKUP($H4067,Neighborhoods!$A:$C,2,0)</f>
        <v>Manhattan</v>
      </c>
      <c r="J4067" t="str">
        <f>VLOOKUP($H4067,Neighborhoods!$A:$C,3,0)</f>
        <v>Harlem</v>
      </c>
      <c r="K4067" t="s">
        <v>1</v>
      </c>
      <c r="L4067" t="str">
        <f t="shared" si="252"/>
        <v>Yes</v>
      </c>
      <c r="M4067">
        <v>1</v>
      </c>
      <c r="N4067" t="str" cm="1">
        <f t="array" ref="N4067">_xlfn.IFS(M4067&lt;=2,"Small",M4067&lt;=5,"Medium",M4067&gt;5,"Large")</f>
        <v>Small</v>
      </c>
      <c r="O4067" s="50">
        <v>65</v>
      </c>
      <c r="P4067" s="67">
        <f t="shared" si="253"/>
        <v>0.03</v>
      </c>
      <c r="Q4067" s="52">
        <v>5</v>
      </c>
      <c r="R4067" s="52" t="str" cm="1">
        <f t="array" ref="R4067">_xlfn.IFS(ROUND(Q4067,0)=5,"Excellent",ROUND(Q4067,0)=4,"Good",ROUND(Q4067,0)=3,"Ok",ROUND(Q4067,0)&lt;3,"Bad")</f>
        <v>Excellent</v>
      </c>
      <c r="S4067">
        <v>5</v>
      </c>
      <c r="T4067" t="str">
        <f t="shared" si="254"/>
        <v>No</v>
      </c>
      <c r="U4067" s="65">
        <v>43404</v>
      </c>
      <c r="V4067" s="65">
        <v>43674</v>
      </c>
      <c r="W4067">
        <v>365</v>
      </c>
      <c r="X4067" t="str">
        <f t="shared" si="255"/>
        <v>Active</v>
      </c>
      <c r="Y4067" t="s">
        <v>15615</v>
      </c>
    </row>
    <row r="4068" spans="1:25" x14ac:dyDescent="0.25">
      <c r="A4068">
        <v>4067</v>
      </c>
      <c r="B4068" t="s">
        <v>2900</v>
      </c>
      <c r="C4068">
        <v>3228</v>
      </c>
      <c r="D4068" t="str">
        <f>VLOOKUP($C4068,Hosts!$A:$O,10,0)</f>
        <v>New York</v>
      </c>
      <c r="E4068" s="67">
        <f>INDEX(Hosts!$A:$O,MATCH(Places!$C4068,Hosts!$A:$A,0),MATCH(Places!E$1,Hosts!$1:$1,0))</f>
        <v>1</v>
      </c>
      <c r="F4068" s="67">
        <f>INDEX(Hosts!$A:$O,MATCH(Places!$C4068,Hosts!$A:$A,0),MATCH(Places!F$1,Hosts!$1:$1,0))</f>
        <v>0.94</v>
      </c>
      <c r="G4068" s="67" t="str">
        <f>INDEX(Hosts!$A:$O,MATCH(Places!$C4068,Hosts!$A:$A,0),MATCH(Places!G$1,Hosts!$1:$1,0))</f>
        <v>No</v>
      </c>
      <c r="H4068">
        <v>7</v>
      </c>
      <c r="I4068" t="str">
        <f>VLOOKUP($H4068,Neighborhoods!$A:$C,2,0)</f>
        <v>Brooklyn</v>
      </c>
      <c r="J4068" t="str">
        <f>VLOOKUP($H4068,Neighborhoods!$A:$C,3,0)</f>
        <v>Bedford-Stuyvesant</v>
      </c>
      <c r="K4068" t="s">
        <v>1</v>
      </c>
      <c r="L4068" t="str">
        <f t="shared" si="252"/>
        <v>Yes</v>
      </c>
      <c r="M4068">
        <v>2</v>
      </c>
      <c r="N4068" t="str" cm="1">
        <f t="array" ref="N4068">_xlfn.IFS(M4068&lt;=2,"Small",M4068&lt;=5,"Medium",M4068&gt;5,"Large")</f>
        <v>Small</v>
      </c>
      <c r="O4068" s="50">
        <v>80</v>
      </c>
      <c r="P4068" s="67">
        <f t="shared" si="253"/>
        <v>0.03</v>
      </c>
      <c r="Q4068" s="52">
        <v>4.67</v>
      </c>
      <c r="R4068" s="52" t="str" cm="1">
        <f t="array" ref="R4068">_xlfn.IFS(ROUND(Q4068,0)=5,"Excellent",ROUND(Q4068,0)=4,"Good",ROUND(Q4068,0)=3,"Ok",ROUND(Q4068,0)&lt;3,"Bad")</f>
        <v>Excellent</v>
      </c>
      <c r="S4068">
        <v>95</v>
      </c>
      <c r="T4068" t="str">
        <f t="shared" si="254"/>
        <v>No</v>
      </c>
      <c r="U4068" s="65">
        <v>43371</v>
      </c>
      <c r="V4068" s="65">
        <v>44002</v>
      </c>
      <c r="W4068">
        <v>11</v>
      </c>
      <c r="X4068" t="str">
        <f t="shared" si="255"/>
        <v>Active</v>
      </c>
      <c r="Y4068" t="s">
        <v>15615</v>
      </c>
    </row>
    <row r="4069" spans="1:25" x14ac:dyDescent="0.25">
      <c r="A4069">
        <v>4068</v>
      </c>
      <c r="B4069" t="s">
        <v>2901</v>
      </c>
      <c r="C4069">
        <v>3656</v>
      </c>
      <c r="D4069" t="str">
        <f>VLOOKUP($C4069,Hosts!$A:$O,10,0)</f>
        <v>New York</v>
      </c>
      <c r="E4069" s="67">
        <f>INDEX(Hosts!$A:$O,MATCH(Places!$C4069,Hosts!$A:$A,0),MATCH(Places!E$1,Hosts!$1:$1,0))</f>
        <v>1</v>
      </c>
      <c r="F4069" s="67">
        <f>INDEX(Hosts!$A:$O,MATCH(Places!$C4069,Hosts!$A:$A,0),MATCH(Places!F$1,Hosts!$1:$1,0))</f>
        <v>0.83</v>
      </c>
      <c r="G4069" s="67" t="str">
        <f>INDEX(Hosts!$A:$O,MATCH(Places!$C4069,Hosts!$A:$A,0),MATCH(Places!G$1,Hosts!$1:$1,0))</f>
        <v>No</v>
      </c>
      <c r="H4069">
        <v>10</v>
      </c>
      <c r="I4069" t="str">
        <f>VLOOKUP($H4069,Neighborhoods!$A:$C,2,0)</f>
        <v>Brooklyn</v>
      </c>
      <c r="J4069" t="str">
        <f>VLOOKUP($H4069,Neighborhoods!$A:$C,3,0)</f>
        <v>East Flatbush</v>
      </c>
      <c r="K4069" t="s">
        <v>1</v>
      </c>
      <c r="L4069" t="str">
        <f t="shared" si="252"/>
        <v>Yes</v>
      </c>
      <c r="M4069">
        <v>1</v>
      </c>
      <c r="N4069" t="str" cm="1">
        <f t="array" ref="N4069">_xlfn.IFS(M4069&lt;=2,"Small",M4069&lt;=5,"Medium",M4069&gt;5,"Large")</f>
        <v>Small</v>
      </c>
      <c r="O4069" s="50">
        <v>46</v>
      </c>
      <c r="P4069" s="67">
        <f t="shared" si="253"/>
        <v>0.03</v>
      </c>
      <c r="Q4069" s="52">
        <v>4.5</v>
      </c>
      <c r="R4069" s="52" t="str" cm="1">
        <f t="array" ref="R4069">_xlfn.IFS(ROUND(Q4069,0)=5,"Excellent",ROUND(Q4069,0)=4,"Good",ROUND(Q4069,0)=3,"Ok",ROUND(Q4069,0)&lt;3,"Bad")</f>
        <v>Excellent</v>
      </c>
      <c r="S4069">
        <v>12</v>
      </c>
      <c r="T4069" t="str">
        <f t="shared" si="254"/>
        <v>No</v>
      </c>
      <c r="U4069" s="65">
        <v>43370</v>
      </c>
      <c r="V4069" s="65">
        <v>44046</v>
      </c>
      <c r="W4069">
        <v>350</v>
      </c>
      <c r="X4069" t="str">
        <f t="shared" si="255"/>
        <v>Active</v>
      </c>
      <c r="Y4069" t="s">
        <v>15616</v>
      </c>
    </row>
    <row r="4070" spans="1:25" x14ac:dyDescent="0.25">
      <c r="A4070">
        <v>4069</v>
      </c>
      <c r="B4070" t="s">
        <v>2902</v>
      </c>
      <c r="C4070">
        <v>3656</v>
      </c>
      <c r="D4070" t="str">
        <f>VLOOKUP($C4070,Hosts!$A:$O,10,0)</f>
        <v>New York</v>
      </c>
      <c r="E4070" s="67">
        <f>INDEX(Hosts!$A:$O,MATCH(Places!$C4070,Hosts!$A:$A,0),MATCH(Places!E$1,Hosts!$1:$1,0))</f>
        <v>1</v>
      </c>
      <c r="F4070" s="67">
        <f>INDEX(Hosts!$A:$O,MATCH(Places!$C4070,Hosts!$A:$A,0),MATCH(Places!F$1,Hosts!$1:$1,0))</f>
        <v>0.83</v>
      </c>
      <c r="G4070" s="67" t="str">
        <f>INDEX(Hosts!$A:$O,MATCH(Places!$C4070,Hosts!$A:$A,0),MATCH(Places!G$1,Hosts!$1:$1,0))</f>
        <v>No</v>
      </c>
      <c r="H4070">
        <v>10</v>
      </c>
      <c r="I4070" t="str">
        <f>VLOOKUP($H4070,Neighborhoods!$A:$C,2,0)</f>
        <v>Brooklyn</v>
      </c>
      <c r="J4070" t="str">
        <f>VLOOKUP($H4070,Neighborhoods!$A:$C,3,0)</f>
        <v>East Flatbush</v>
      </c>
      <c r="K4070" t="s">
        <v>1</v>
      </c>
      <c r="L4070" t="str">
        <f t="shared" si="252"/>
        <v>Yes</v>
      </c>
      <c r="M4070">
        <v>1</v>
      </c>
      <c r="N4070" t="str" cm="1">
        <f t="array" ref="N4070">_xlfn.IFS(M4070&lt;=2,"Small",M4070&lt;=5,"Medium",M4070&gt;5,"Large")</f>
        <v>Small</v>
      </c>
      <c r="O4070" s="50">
        <v>47</v>
      </c>
      <c r="P4070" s="67">
        <f t="shared" si="253"/>
        <v>0.03</v>
      </c>
      <c r="Q4070" s="52">
        <v>4.5</v>
      </c>
      <c r="R4070" s="52" t="str" cm="1">
        <f t="array" ref="R4070">_xlfn.IFS(ROUND(Q4070,0)=5,"Excellent",ROUND(Q4070,0)=4,"Good",ROUND(Q4070,0)=3,"Ok",ROUND(Q4070,0)&lt;3,"Bad")</f>
        <v>Excellent</v>
      </c>
      <c r="S4070">
        <v>14</v>
      </c>
      <c r="T4070" t="str">
        <f t="shared" si="254"/>
        <v>No</v>
      </c>
      <c r="U4070" s="65">
        <v>43375</v>
      </c>
      <c r="V4070" s="65">
        <v>43769</v>
      </c>
      <c r="W4070">
        <v>259</v>
      </c>
      <c r="X4070" t="str">
        <f t="shared" si="255"/>
        <v>Active</v>
      </c>
      <c r="Y4070" t="s">
        <v>15616</v>
      </c>
    </row>
    <row r="4071" spans="1:25" x14ac:dyDescent="0.25">
      <c r="A4071">
        <v>4070</v>
      </c>
      <c r="B4071" t="s">
        <v>14725</v>
      </c>
      <c r="C4071">
        <v>376</v>
      </c>
      <c r="D4071" t="str">
        <f>VLOOKUP($C4071,Hosts!$A:$O,10,0)</f>
        <v>New York</v>
      </c>
      <c r="E4071" s="67">
        <f>INDEX(Hosts!$A:$O,MATCH(Places!$C4071,Hosts!$A:$A,0),MATCH(Places!E$1,Hosts!$1:$1,0))</f>
        <v>1</v>
      </c>
      <c r="F4071" s="67">
        <f>INDEX(Hosts!$A:$O,MATCH(Places!$C4071,Hosts!$A:$A,0),MATCH(Places!F$1,Hosts!$1:$1,0))</f>
        <v>0.81</v>
      </c>
      <c r="G4071" s="67" t="str">
        <f>INDEX(Hosts!$A:$O,MATCH(Places!$C4071,Hosts!$A:$A,0),MATCH(Places!G$1,Hosts!$1:$1,0))</f>
        <v>No</v>
      </c>
      <c r="H4071">
        <v>12</v>
      </c>
      <c r="I4071" t="str">
        <f>VLOOKUP($H4071,Neighborhoods!$A:$C,2,0)</f>
        <v>Brooklyn</v>
      </c>
      <c r="J4071" t="str">
        <f>VLOOKUP($H4071,Neighborhoods!$A:$C,3,0)</f>
        <v>Williamsburg</v>
      </c>
      <c r="K4071" t="s">
        <v>11822</v>
      </c>
      <c r="L4071" t="str">
        <f t="shared" si="252"/>
        <v>No</v>
      </c>
      <c r="M4071">
        <v>4</v>
      </c>
      <c r="N4071" t="str" cm="1">
        <f t="array" ref="N4071">_xlfn.IFS(M4071&lt;=2,"Small",M4071&lt;=5,"Medium",M4071&gt;5,"Large")</f>
        <v>Medium</v>
      </c>
      <c r="O4071" s="50">
        <v>200</v>
      </c>
      <c r="P4071" s="67">
        <f t="shared" si="253"/>
        <v>0.04</v>
      </c>
      <c r="Q4071" s="52">
        <v>4.8099999999999996</v>
      </c>
      <c r="R4071" s="52" t="str" cm="1">
        <f t="array" ref="R4071">_xlfn.IFS(ROUND(Q4071,0)=5,"Excellent",ROUND(Q4071,0)=4,"Good",ROUND(Q4071,0)=3,"Ok",ROUND(Q4071,0)&lt;3,"Bad")</f>
        <v>Excellent</v>
      </c>
      <c r="S4071">
        <v>32</v>
      </c>
      <c r="T4071" t="str">
        <f t="shared" si="254"/>
        <v>No</v>
      </c>
      <c r="U4071" s="65">
        <v>43414</v>
      </c>
      <c r="V4071" s="65">
        <v>43877</v>
      </c>
      <c r="W4071">
        <v>93</v>
      </c>
      <c r="X4071" t="str">
        <f t="shared" si="255"/>
        <v>Active</v>
      </c>
      <c r="Y4071" t="s">
        <v>15615</v>
      </c>
    </row>
    <row r="4072" spans="1:25" x14ac:dyDescent="0.25">
      <c r="A4072">
        <v>4071</v>
      </c>
      <c r="B4072" t="s">
        <v>2903</v>
      </c>
      <c r="C4072">
        <v>3255</v>
      </c>
      <c r="D4072" t="str">
        <f>VLOOKUP($C4072,Hosts!$A:$O,10,0)</f>
        <v>New York</v>
      </c>
      <c r="E4072" s="67">
        <f>INDEX(Hosts!$A:$O,MATCH(Places!$C4072,Hosts!$A:$A,0),MATCH(Places!E$1,Hosts!$1:$1,0))</f>
        <v>0.8</v>
      </c>
      <c r="F4072" s="67">
        <f>INDEX(Hosts!$A:$O,MATCH(Places!$C4072,Hosts!$A:$A,0),MATCH(Places!F$1,Hosts!$1:$1,0))</f>
        <v>1</v>
      </c>
      <c r="G4072" s="67" t="str">
        <f>INDEX(Hosts!$A:$O,MATCH(Places!$C4072,Hosts!$A:$A,0),MATCH(Places!G$1,Hosts!$1:$1,0))</f>
        <v>No</v>
      </c>
      <c r="H4072">
        <v>7</v>
      </c>
      <c r="I4072" t="str">
        <f>VLOOKUP($H4072,Neighborhoods!$A:$C,2,0)</f>
        <v>Brooklyn</v>
      </c>
      <c r="J4072" t="str">
        <f>VLOOKUP($H4072,Neighborhoods!$A:$C,3,0)</f>
        <v>Bedford-Stuyvesant</v>
      </c>
      <c r="K4072" t="s">
        <v>1</v>
      </c>
      <c r="L4072" t="str">
        <f t="shared" si="252"/>
        <v>Yes</v>
      </c>
      <c r="M4072">
        <v>2</v>
      </c>
      <c r="N4072" t="str" cm="1">
        <f t="array" ref="N4072">_xlfn.IFS(M4072&lt;=2,"Small",M4072&lt;=5,"Medium",M4072&gt;5,"Large")</f>
        <v>Small</v>
      </c>
      <c r="O4072" s="50">
        <v>40</v>
      </c>
      <c r="P4072" s="67">
        <f t="shared" si="253"/>
        <v>0.03</v>
      </c>
      <c r="Q4072" s="52">
        <v>4.6500000000000004</v>
      </c>
      <c r="R4072" s="52" t="str" cm="1">
        <f t="array" ref="R4072">_xlfn.IFS(ROUND(Q4072,0)=5,"Excellent",ROUND(Q4072,0)=4,"Good",ROUND(Q4072,0)=3,"Ok",ROUND(Q4072,0)&lt;3,"Bad")</f>
        <v>Excellent</v>
      </c>
      <c r="S4072">
        <v>144</v>
      </c>
      <c r="T4072" t="str">
        <f t="shared" si="254"/>
        <v>No</v>
      </c>
      <c r="U4072" s="65">
        <v>43382</v>
      </c>
      <c r="V4072" s="65">
        <v>44041</v>
      </c>
      <c r="W4072">
        <v>14</v>
      </c>
      <c r="X4072" t="str">
        <f t="shared" si="255"/>
        <v>Active</v>
      </c>
      <c r="Y4072" t="s">
        <v>15616</v>
      </c>
    </row>
    <row r="4073" spans="1:25" x14ac:dyDescent="0.25">
      <c r="A4073">
        <v>4072</v>
      </c>
      <c r="B4073" t="s">
        <v>14493</v>
      </c>
      <c r="C4073">
        <v>3662</v>
      </c>
      <c r="D4073" t="str">
        <f>VLOOKUP($C4073,Hosts!$A:$O,10,0)</f>
        <v>New York</v>
      </c>
      <c r="E4073" s="67">
        <f>INDEX(Hosts!$A:$O,MATCH(Places!$C4073,Hosts!$A:$A,0),MATCH(Places!E$1,Hosts!$1:$1,0))</f>
        <v>1</v>
      </c>
      <c r="F4073" s="67">
        <f>INDEX(Hosts!$A:$O,MATCH(Places!$C4073,Hosts!$A:$A,0),MATCH(Places!F$1,Hosts!$1:$1,0))</f>
        <v>0.93</v>
      </c>
      <c r="G4073" s="67" t="str">
        <f>INDEX(Hosts!$A:$O,MATCH(Places!$C4073,Hosts!$A:$A,0),MATCH(Places!G$1,Hosts!$1:$1,0))</f>
        <v>Yes</v>
      </c>
      <c r="H4073">
        <v>7</v>
      </c>
      <c r="I4073" t="str">
        <f>VLOOKUP($H4073,Neighborhoods!$A:$C,2,0)</f>
        <v>Brooklyn</v>
      </c>
      <c r="J4073" t="str">
        <f>VLOOKUP($H4073,Neighborhoods!$A:$C,3,0)</f>
        <v>Bedford-Stuyvesant</v>
      </c>
      <c r="K4073" t="s">
        <v>11822</v>
      </c>
      <c r="L4073" t="str">
        <f t="shared" si="252"/>
        <v>No</v>
      </c>
      <c r="M4073">
        <v>2</v>
      </c>
      <c r="N4073" t="str" cm="1">
        <f t="array" ref="N4073">_xlfn.IFS(M4073&lt;=2,"Small",M4073&lt;=5,"Medium",M4073&gt;5,"Large")</f>
        <v>Small</v>
      </c>
      <c r="O4073" s="50">
        <v>139</v>
      </c>
      <c r="P4073" s="67">
        <f t="shared" si="253"/>
        <v>0.03</v>
      </c>
      <c r="Q4073" s="52">
        <v>4.9800000000000004</v>
      </c>
      <c r="R4073" s="52" t="str" cm="1">
        <f t="array" ref="R4073">_xlfn.IFS(ROUND(Q4073,0)=5,"Excellent",ROUND(Q4073,0)=4,"Good",ROUND(Q4073,0)=3,"Ok",ROUND(Q4073,0)&lt;3,"Bad")</f>
        <v>Excellent</v>
      </c>
      <c r="S4073">
        <v>116</v>
      </c>
      <c r="T4073" t="str">
        <f t="shared" si="254"/>
        <v>Yes</v>
      </c>
      <c r="U4073" s="65">
        <v>43375</v>
      </c>
      <c r="V4073" s="65">
        <v>44039</v>
      </c>
      <c r="W4073">
        <v>330</v>
      </c>
      <c r="X4073" t="str">
        <f t="shared" si="255"/>
        <v>Active</v>
      </c>
      <c r="Y4073" t="s">
        <v>15615</v>
      </c>
    </row>
    <row r="4074" spans="1:25" x14ac:dyDescent="0.25">
      <c r="A4074">
        <v>4073</v>
      </c>
      <c r="B4074" t="s">
        <v>2904</v>
      </c>
      <c r="C4074">
        <v>160</v>
      </c>
      <c r="D4074" t="str">
        <f>VLOOKUP($C4074,Hosts!$A:$O,10,0)</f>
        <v>New York</v>
      </c>
      <c r="E4074" s="67">
        <f>INDEX(Hosts!$A:$O,MATCH(Places!$C4074,Hosts!$A:$A,0),MATCH(Places!E$1,Hosts!$1:$1,0))</f>
        <v>1</v>
      </c>
      <c r="F4074" s="67">
        <f>INDEX(Hosts!$A:$O,MATCH(Places!$C4074,Hosts!$A:$A,0),MATCH(Places!F$1,Hosts!$1:$1,0))</f>
        <v>1</v>
      </c>
      <c r="G4074" s="67" t="str">
        <f>INDEX(Hosts!$A:$O,MATCH(Places!$C4074,Hosts!$A:$A,0),MATCH(Places!G$1,Hosts!$1:$1,0))</f>
        <v>Yes</v>
      </c>
      <c r="H4074">
        <v>7</v>
      </c>
      <c r="I4074" t="str">
        <f>VLOOKUP($H4074,Neighborhoods!$A:$C,2,0)</f>
        <v>Brooklyn</v>
      </c>
      <c r="J4074" t="str">
        <f>VLOOKUP($H4074,Neighborhoods!$A:$C,3,0)</f>
        <v>Bedford-Stuyvesant</v>
      </c>
      <c r="K4074" t="s">
        <v>11822</v>
      </c>
      <c r="L4074" t="str">
        <f t="shared" si="252"/>
        <v>No</v>
      </c>
      <c r="M4074">
        <v>5</v>
      </c>
      <c r="N4074" t="str" cm="1">
        <f t="array" ref="N4074">_xlfn.IFS(M4074&lt;=2,"Small",M4074&lt;=5,"Medium",M4074&gt;5,"Large")</f>
        <v>Medium</v>
      </c>
      <c r="O4074" s="50">
        <v>304</v>
      </c>
      <c r="P4074" s="67">
        <f t="shared" si="253"/>
        <v>0.04</v>
      </c>
      <c r="Q4074" s="52">
        <v>4.99</v>
      </c>
      <c r="R4074" s="52" t="str" cm="1">
        <f t="array" ref="R4074">_xlfn.IFS(ROUND(Q4074,0)=5,"Excellent",ROUND(Q4074,0)=4,"Good",ROUND(Q4074,0)=3,"Ok",ROUND(Q4074,0)&lt;3,"Bad")</f>
        <v>Excellent</v>
      </c>
      <c r="S4074">
        <v>75</v>
      </c>
      <c r="T4074" t="str">
        <f t="shared" si="254"/>
        <v>No</v>
      </c>
      <c r="U4074" s="65">
        <v>43371</v>
      </c>
      <c r="V4074" s="65">
        <v>43881</v>
      </c>
      <c r="W4074">
        <v>180</v>
      </c>
      <c r="X4074" t="str">
        <f t="shared" si="255"/>
        <v>Active</v>
      </c>
      <c r="Y4074" t="s">
        <v>15615</v>
      </c>
    </row>
    <row r="4075" spans="1:25" x14ac:dyDescent="0.25">
      <c r="A4075">
        <v>4074</v>
      </c>
      <c r="B4075" t="s">
        <v>2905</v>
      </c>
      <c r="C4075">
        <v>2832</v>
      </c>
      <c r="D4075" t="str">
        <f>VLOOKUP($C4075,Hosts!$A:$O,10,0)</f>
        <v>New York</v>
      </c>
      <c r="E4075" s="67">
        <f>INDEX(Hosts!$A:$O,MATCH(Places!$C4075,Hosts!$A:$A,0),MATCH(Places!E$1,Hosts!$1:$1,0))</f>
        <v>1</v>
      </c>
      <c r="F4075" s="67">
        <f>INDEX(Hosts!$A:$O,MATCH(Places!$C4075,Hosts!$A:$A,0),MATCH(Places!F$1,Hosts!$1:$1,0))</f>
        <v>1</v>
      </c>
      <c r="G4075" s="67" t="str">
        <f>INDEX(Hosts!$A:$O,MATCH(Places!$C4075,Hosts!$A:$A,0),MATCH(Places!G$1,Hosts!$1:$1,0))</f>
        <v>Yes</v>
      </c>
      <c r="H4075">
        <v>26</v>
      </c>
      <c r="I4075" t="str">
        <f>VLOOKUP($H4075,Neighborhoods!$A:$C,2,0)</f>
        <v>Queens</v>
      </c>
      <c r="J4075" t="str">
        <f>VLOOKUP($H4075,Neighborhoods!$A:$C,3,0)</f>
        <v>Sunnyside</v>
      </c>
      <c r="K4075" t="s">
        <v>1</v>
      </c>
      <c r="L4075" t="str">
        <f t="shared" si="252"/>
        <v>Yes</v>
      </c>
      <c r="M4075">
        <v>2</v>
      </c>
      <c r="N4075" t="str" cm="1">
        <f t="array" ref="N4075">_xlfn.IFS(M4075&lt;=2,"Small",M4075&lt;=5,"Medium",M4075&gt;5,"Large")</f>
        <v>Small</v>
      </c>
      <c r="O4075" s="50">
        <v>119</v>
      </c>
      <c r="P4075" s="67">
        <f t="shared" si="253"/>
        <v>0.03</v>
      </c>
      <c r="Q4075" s="52">
        <v>4.9800000000000004</v>
      </c>
      <c r="R4075" s="52" t="str" cm="1">
        <f t="array" ref="R4075">_xlfn.IFS(ROUND(Q4075,0)=5,"Excellent",ROUND(Q4075,0)=4,"Good",ROUND(Q4075,0)=3,"Ok",ROUND(Q4075,0)&lt;3,"Bad")</f>
        <v>Excellent</v>
      </c>
      <c r="S4075">
        <v>47</v>
      </c>
      <c r="T4075" t="str">
        <f t="shared" si="254"/>
        <v>No</v>
      </c>
      <c r="U4075" s="65">
        <v>43374</v>
      </c>
      <c r="V4075" s="65">
        <v>43831</v>
      </c>
      <c r="W4075">
        <v>90</v>
      </c>
      <c r="X4075" t="str">
        <f t="shared" si="255"/>
        <v>Active</v>
      </c>
      <c r="Y4075" t="s">
        <v>15616</v>
      </c>
    </row>
    <row r="4076" spans="1:25" x14ac:dyDescent="0.25">
      <c r="A4076">
        <v>4075</v>
      </c>
      <c r="B4076" t="s">
        <v>2906</v>
      </c>
      <c r="C4076">
        <v>3663</v>
      </c>
      <c r="D4076" t="str">
        <f>VLOOKUP($C4076,Hosts!$A:$O,10,0)</f>
        <v>New York</v>
      </c>
      <c r="E4076" s="67">
        <f>INDEX(Hosts!$A:$O,MATCH(Places!$C4076,Hosts!$A:$A,0),MATCH(Places!E$1,Hosts!$1:$1,0))</f>
        <v>0</v>
      </c>
      <c r="F4076" s="67">
        <f>INDEX(Hosts!$A:$O,MATCH(Places!$C4076,Hosts!$A:$A,0),MATCH(Places!F$1,Hosts!$1:$1,0))</f>
        <v>0</v>
      </c>
      <c r="G4076" s="67" t="str">
        <f>INDEX(Hosts!$A:$O,MATCH(Places!$C4076,Hosts!$A:$A,0),MATCH(Places!G$1,Hosts!$1:$1,0))</f>
        <v>No</v>
      </c>
      <c r="H4076">
        <v>12</v>
      </c>
      <c r="I4076" t="str">
        <f>VLOOKUP($H4076,Neighborhoods!$A:$C,2,0)</f>
        <v>Brooklyn</v>
      </c>
      <c r="J4076" t="str">
        <f>VLOOKUP($H4076,Neighborhoods!$A:$C,3,0)</f>
        <v>Williamsburg</v>
      </c>
      <c r="K4076" t="s">
        <v>1</v>
      </c>
      <c r="L4076" t="str">
        <f t="shared" si="252"/>
        <v>Yes</v>
      </c>
      <c r="M4076">
        <v>2</v>
      </c>
      <c r="N4076" t="str" cm="1">
        <f t="array" ref="N4076">_xlfn.IFS(M4076&lt;=2,"Small",M4076&lt;=5,"Medium",M4076&gt;5,"Large")</f>
        <v>Small</v>
      </c>
      <c r="O4076" s="50">
        <v>59</v>
      </c>
      <c r="P4076" s="67">
        <f t="shared" si="253"/>
        <v>0.03</v>
      </c>
      <c r="Q4076" s="52">
        <v>4.75</v>
      </c>
      <c r="R4076" s="52" t="str" cm="1">
        <f t="array" ref="R4076">_xlfn.IFS(ROUND(Q4076,0)=5,"Excellent",ROUND(Q4076,0)=4,"Good",ROUND(Q4076,0)=3,"Ok",ROUND(Q4076,0)&lt;3,"Bad")</f>
        <v>Excellent</v>
      </c>
      <c r="S4076">
        <v>4</v>
      </c>
      <c r="T4076" t="str">
        <f t="shared" si="254"/>
        <v>No</v>
      </c>
      <c r="U4076" s="65">
        <v>43387</v>
      </c>
      <c r="V4076" s="65">
        <v>43583</v>
      </c>
      <c r="W4076">
        <v>7</v>
      </c>
      <c r="X4076" t="str">
        <f t="shared" si="255"/>
        <v>Active</v>
      </c>
      <c r="Y4076" t="s">
        <v>15615</v>
      </c>
    </row>
    <row r="4077" spans="1:25" x14ac:dyDescent="0.25">
      <c r="A4077">
        <v>4076</v>
      </c>
      <c r="B4077" t="s">
        <v>2907</v>
      </c>
      <c r="C4077">
        <v>1460</v>
      </c>
      <c r="D4077" t="str">
        <f>VLOOKUP($C4077,Hosts!$A:$O,10,0)</f>
        <v>New York</v>
      </c>
      <c r="E4077" s="67">
        <f>INDEX(Hosts!$A:$O,MATCH(Places!$C4077,Hosts!$A:$A,0),MATCH(Places!E$1,Hosts!$1:$1,0))</f>
        <v>1</v>
      </c>
      <c r="F4077" s="67">
        <f>INDEX(Hosts!$A:$O,MATCH(Places!$C4077,Hosts!$A:$A,0),MATCH(Places!F$1,Hosts!$1:$1,0))</f>
        <v>0.93</v>
      </c>
      <c r="G4077" s="67" t="str">
        <f>INDEX(Hosts!$A:$O,MATCH(Places!$C4077,Hosts!$A:$A,0),MATCH(Places!G$1,Hosts!$1:$1,0))</f>
        <v>Yes</v>
      </c>
      <c r="H4077">
        <v>7</v>
      </c>
      <c r="I4077" t="str">
        <f>VLOOKUP($H4077,Neighborhoods!$A:$C,2,0)</f>
        <v>Brooklyn</v>
      </c>
      <c r="J4077" t="str">
        <f>VLOOKUP($H4077,Neighborhoods!$A:$C,3,0)</f>
        <v>Bedford-Stuyvesant</v>
      </c>
      <c r="K4077" t="s">
        <v>1</v>
      </c>
      <c r="L4077" t="str">
        <f t="shared" si="252"/>
        <v>Yes</v>
      </c>
      <c r="M4077">
        <v>2</v>
      </c>
      <c r="N4077" t="str" cm="1">
        <f t="array" ref="N4077">_xlfn.IFS(M4077&lt;=2,"Small",M4077&lt;=5,"Medium",M4077&gt;5,"Large")</f>
        <v>Small</v>
      </c>
      <c r="O4077" s="50">
        <v>67</v>
      </c>
      <c r="P4077" s="67">
        <f t="shared" si="253"/>
        <v>0.03</v>
      </c>
      <c r="Q4077" s="52">
        <v>4.9800000000000004</v>
      </c>
      <c r="R4077" s="52" t="str" cm="1">
        <f t="array" ref="R4077">_xlfn.IFS(ROUND(Q4077,0)=5,"Excellent",ROUND(Q4077,0)=4,"Good",ROUND(Q4077,0)=3,"Ok",ROUND(Q4077,0)&lt;3,"Bad")</f>
        <v>Excellent</v>
      </c>
      <c r="S4077">
        <v>53</v>
      </c>
      <c r="T4077" t="str">
        <f t="shared" si="254"/>
        <v>No</v>
      </c>
      <c r="U4077" s="65">
        <v>43374</v>
      </c>
      <c r="V4077" s="65">
        <v>43899</v>
      </c>
      <c r="W4077">
        <v>45</v>
      </c>
      <c r="X4077" t="str">
        <f t="shared" si="255"/>
        <v>Active</v>
      </c>
      <c r="Y4077" t="s">
        <v>15616</v>
      </c>
    </row>
    <row r="4078" spans="1:25" x14ac:dyDescent="0.25">
      <c r="A4078">
        <v>4077</v>
      </c>
      <c r="B4078" t="s">
        <v>2908</v>
      </c>
      <c r="C4078">
        <v>2456</v>
      </c>
      <c r="D4078" t="str">
        <f>VLOOKUP($C4078,Hosts!$A:$O,10,0)</f>
        <v>New York</v>
      </c>
      <c r="E4078" s="67">
        <f>INDEX(Hosts!$A:$O,MATCH(Places!$C4078,Hosts!$A:$A,0),MATCH(Places!E$1,Hosts!$1:$1,0))</f>
        <v>1</v>
      </c>
      <c r="F4078" s="67">
        <f>INDEX(Hosts!$A:$O,MATCH(Places!$C4078,Hosts!$A:$A,0),MATCH(Places!F$1,Hosts!$1:$1,0))</f>
        <v>0.96</v>
      </c>
      <c r="G4078" s="67" t="str">
        <f>INDEX(Hosts!$A:$O,MATCH(Places!$C4078,Hosts!$A:$A,0),MATCH(Places!G$1,Hosts!$1:$1,0))</f>
        <v>Yes</v>
      </c>
      <c r="H4078">
        <v>18</v>
      </c>
      <c r="I4078" t="str">
        <f>VLOOKUP($H4078,Neighborhoods!$A:$C,2,0)</f>
        <v>Manhattan</v>
      </c>
      <c r="J4078" t="str">
        <f>VLOOKUP($H4078,Neighborhoods!$A:$C,3,0)</f>
        <v>Midtown</v>
      </c>
      <c r="K4078" t="s">
        <v>11822</v>
      </c>
      <c r="L4078" t="str">
        <f t="shared" si="252"/>
        <v>No</v>
      </c>
      <c r="M4078">
        <v>2</v>
      </c>
      <c r="N4078" t="str" cm="1">
        <f t="array" ref="N4078">_xlfn.IFS(M4078&lt;=2,"Small",M4078&lt;=5,"Medium",M4078&gt;5,"Large")</f>
        <v>Small</v>
      </c>
      <c r="O4078" s="50">
        <v>235</v>
      </c>
      <c r="P4078" s="67">
        <f t="shared" si="253"/>
        <v>0.04</v>
      </c>
      <c r="Q4078" s="52">
        <v>4.91</v>
      </c>
      <c r="R4078" s="52" t="str" cm="1">
        <f t="array" ref="R4078">_xlfn.IFS(ROUND(Q4078,0)=5,"Excellent",ROUND(Q4078,0)=4,"Good",ROUND(Q4078,0)=3,"Ok",ROUND(Q4078,0)&lt;3,"Bad")</f>
        <v>Excellent</v>
      </c>
      <c r="S4078">
        <v>65</v>
      </c>
      <c r="T4078" t="str">
        <f t="shared" si="254"/>
        <v>No</v>
      </c>
      <c r="U4078" s="65">
        <v>43390</v>
      </c>
      <c r="V4078" s="65">
        <v>43831</v>
      </c>
      <c r="W4078">
        <v>230</v>
      </c>
      <c r="X4078" t="str">
        <f t="shared" si="255"/>
        <v>Active</v>
      </c>
      <c r="Y4078" t="s">
        <v>15615</v>
      </c>
    </row>
    <row r="4079" spans="1:25" x14ac:dyDescent="0.25">
      <c r="A4079">
        <v>4078</v>
      </c>
      <c r="B4079" t="s">
        <v>13693</v>
      </c>
      <c r="C4079">
        <v>3666</v>
      </c>
      <c r="D4079" t="str">
        <f>VLOOKUP($C4079,Hosts!$A:$O,10,0)</f>
        <v>New York</v>
      </c>
      <c r="E4079" s="67">
        <f>INDEX(Hosts!$A:$O,MATCH(Places!$C4079,Hosts!$A:$A,0),MATCH(Places!E$1,Hosts!$1:$1,0))</f>
        <v>0.9</v>
      </c>
      <c r="F4079" s="67">
        <f>INDEX(Hosts!$A:$O,MATCH(Places!$C4079,Hosts!$A:$A,0),MATCH(Places!F$1,Hosts!$1:$1,0))</f>
        <v>0.92</v>
      </c>
      <c r="G4079" s="67" t="str">
        <f>INDEX(Hosts!$A:$O,MATCH(Places!$C4079,Hosts!$A:$A,0),MATCH(Places!G$1,Hosts!$1:$1,0))</f>
        <v>Yes</v>
      </c>
      <c r="H4079">
        <v>9</v>
      </c>
      <c r="I4079" t="str">
        <f>VLOOKUP($H4079,Neighborhoods!$A:$C,2,0)</f>
        <v>Brooklyn</v>
      </c>
      <c r="J4079" t="str">
        <f>VLOOKUP($H4079,Neighborhoods!$A:$C,3,0)</f>
        <v>Crown Heights</v>
      </c>
      <c r="K4079" t="s">
        <v>11822</v>
      </c>
      <c r="L4079" t="str">
        <f t="shared" si="252"/>
        <v>No</v>
      </c>
      <c r="M4079">
        <v>6</v>
      </c>
      <c r="N4079" t="str" cm="1">
        <f t="array" ref="N4079">_xlfn.IFS(M4079&lt;=2,"Small",M4079&lt;=5,"Medium",M4079&gt;5,"Large")</f>
        <v>Large</v>
      </c>
      <c r="O4079" s="50">
        <v>120</v>
      </c>
      <c r="P4079" s="67">
        <f t="shared" si="253"/>
        <v>0.03</v>
      </c>
      <c r="Q4079" s="52">
        <v>4.92</v>
      </c>
      <c r="R4079" s="52" t="str" cm="1">
        <f t="array" ref="R4079">_xlfn.IFS(ROUND(Q4079,0)=5,"Excellent",ROUND(Q4079,0)=4,"Good",ROUND(Q4079,0)=3,"Ok",ROUND(Q4079,0)&lt;3,"Bad")</f>
        <v>Excellent</v>
      </c>
      <c r="S4079">
        <v>72</v>
      </c>
      <c r="T4079" t="str">
        <f t="shared" si="254"/>
        <v>No</v>
      </c>
      <c r="U4079" s="65">
        <v>43381</v>
      </c>
      <c r="V4079" s="65">
        <v>44051</v>
      </c>
      <c r="W4079">
        <v>330</v>
      </c>
      <c r="X4079" t="str">
        <f t="shared" si="255"/>
        <v>Active</v>
      </c>
      <c r="Y4079" t="s">
        <v>15615</v>
      </c>
    </row>
    <row r="4080" spans="1:25" x14ac:dyDescent="0.25">
      <c r="A4080">
        <v>4079</v>
      </c>
      <c r="B4080" t="s">
        <v>14935</v>
      </c>
      <c r="C4080">
        <v>3544</v>
      </c>
      <c r="D4080" t="str">
        <f>VLOOKUP($C4080,Hosts!$A:$O,10,0)</f>
        <v>New York</v>
      </c>
      <c r="E4080" s="67">
        <f>INDEX(Hosts!$A:$O,MATCH(Places!$C4080,Hosts!$A:$A,0),MATCH(Places!E$1,Hosts!$1:$1,0))</f>
        <v>0.9</v>
      </c>
      <c r="F4080" s="67">
        <f>INDEX(Hosts!$A:$O,MATCH(Places!$C4080,Hosts!$A:$A,0),MATCH(Places!F$1,Hosts!$1:$1,0))</f>
        <v>0.99</v>
      </c>
      <c r="G4080" s="67" t="str">
        <f>INDEX(Hosts!$A:$O,MATCH(Places!$C4080,Hosts!$A:$A,0),MATCH(Places!G$1,Hosts!$1:$1,0))</f>
        <v>No</v>
      </c>
      <c r="H4080">
        <v>17</v>
      </c>
      <c r="I4080" t="str">
        <f>VLOOKUP($H4080,Neighborhoods!$A:$C,2,0)</f>
        <v>Manhattan</v>
      </c>
      <c r="J4080" t="str">
        <f>VLOOKUP($H4080,Neighborhoods!$A:$C,3,0)</f>
        <v>Hell's Kitchen</v>
      </c>
      <c r="K4080" t="s">
        <v>1</v>
      </c>
      <c r="L4080" t="str">
        <f t="shared" si="252"/>
        <v>Yes</v>
      </c>
      <c r="M4080">
        <v>2</v>
      </c>
      <c r="N4080" t="str" cm="1">
        <f t="array" ref="N4080">_xlfn.IFS(M4080&lt;=2,"Small",M4080&lt;=5,"Medium",M4080&gt;5,"Large")</f>
        <v>Small</v>
      </c>
      <c r="O4080" s="50">
        <v>150</v>
      </c>
      <c r="P4080" s="67">
        <f t="shared" si="253"/>
        <v>0.03</v>
      </c>
      <c r="Q4080" s="52">
        <v>4.62</v>
      </c>
      <c r="R4080" s="52" t="str" cm="1">
        <f t="array" ref="R4080">_xlfn.IFS(ROUND(Q4080,0)=5,"Excellent",ROUND(Q4080,0)=4,"Good",ROUND(Q4080,0)=3,"Ok",ROUND(Q4080,0)&lt;3,"Bad")</f>
        <v>Excellent</v>
      </c>
      <c r="S4080">
        <v>13</v>
      </c>
      <c r="T4080" t="str">
        <f t="shared" si="254"/>
        <v>No</v>
      </c>
      <c r="U4080" s="65">
        <v>43383</v>
      </c>
      <c r="V4080" s="65">
        <v>43812</v>
      </c>
      <c r="W4080">
        <v>365</v>
      </c>
      <c r="X4080" t="str">
        <f t="shared" si="255"/>
        <v>Active</v>
      </c>
      <c r="Y4080" t="s">
        <v>15616</v>
      </c>
    </row>
    <row r="4081" spans="1:25" x14ac:dyDescent="0.25">
      <c r="A4081">
        <v>4080</v>
      </c>
      <c r="B4081" t="s">
        <v>2909</v>
      </c>
      <c r="C4081">
        <v>3019</v>
      </c>
      <c r="D4081" t="str">
        <f>VLOOKUP($C4081,Hosts!$A:$O,10,0)</f>
        <v>New York</v>
      </c>
      <c r="E4081" s="67">
        <f>INDEX(Hosts!$A:$O,MATCH(Places!$C4081,Hosts!$A:$A,0),MATCH(Places!E$1,Hosts!$1:$1,0))</f>
        <v>1</v>
      </c>
      <c r="F4081" s="67">
        <f>INDEX(Hosts!$A:$O,MATCH(Places!$C4081,Hosts!$A:$A,0),MATCH(Places!F$1,Hosts!$1:$1,0))</f>
        <v>0.9</v>
      </c>
      <c r="G4081" s="67" t="str">
        <f>INDEX(Hosts!$A:$O,MATCH(Places!$C4081,Hosts!$A:$A,0),MATCH(Places!G$1,Hosts!$1:$1,0))</f>
        <v>Yes</v>
      </c>
      <c r="H4081">
        <v>10</v>
      </c>
      <c r="I4081" t="str">
        <f>VLOOKUP($H4081,Neighborhoods!$A:$C,2,0)</f>
        <v>Brooklyn</v>
      </c>
      <c r="J4081" t="str">
        <f>VLOOKUP($H4081,Neighborhoods!$A:$C,3,0)</f>
        <v>East Flatbush</v>
      </c>
      <c r="K4081" t="s">
        <v>1</v>
      </c>
      <c r="L4081" t="str">
        <f t="shared" si="252"/>
        <v>Yes</v>
      </c>
      <c r="M4081">
        <v>4</v>
      </c>
      <c r="N4081" t="str" cm="1">
        <f t="array" ref="N4081">_xlfn.IFS(M4081&lt;=2,"Small",M4081&lt;=5,"Medium",M4081&gt;5,"Large")</f>
        <v>Medium</v>
      </c>
      <c r="O4081" s="50">
        <v>119</v>
      </c>
      <c r="P4081" s="67">
        <f t="shared" si="253"/>
        <v>0.03</v>
      </c>
      <c r="Q4081" s="52">
        <v>4.91</v>
      </c>
      <c r="R4081" s="52" t="str" cm="1">
        <f t="array" ref="R4081">_xlfn.IFS(ROUND(Q4081,0)=5,"Excellent",ROUND(Q4081,0)=4,"Good",ROUND(Q4081,0)=3,"Ok",ROUND(Q4081,0)&lt;3,"Bad")</f>
        <v>Excellent</v>
      </c>
      <c r="S4081">
        <v>23</v>
      </c>
      <c r="T4081" t="str">
        <f t="shared" si="254"/>
        <v>No</v>
      </c>
      <c r="U4081" s="65">
        <v>43379</v>
      </c>
      <c r="V4081" s="65">
        <v>43974</v>
      </c>
      <c r="W4081">
        <v>0</v>
      </c>
      <c r="X4081" t="str">
        <f t="shared" si="255"/>
        <v>Inactive</v>
      </c>
      <c r="Y4081" t="s">
        <v>15615</v>
      </c>
    </row>
    <row r="4082" spans="1:25" x14ac:dyDescent="0.25">
      <c r="A4082">
        <v>4081</v>
      </c>
      <c r="B4082" t="s">
        <v>13151</v>
      </c>
      <c r="C4082">
        <v>3667</v>
      </c>
      <c r="D4082" t="str">
        <f>VLOOKUP($C4082,Hosts!$A:$O,10,0)</f>
        <v>New York</v>
      </c>
      <c r="E4082" s="67">
        <f>INDEX(Hosts!$A:$O,MATCH(Places!$C4082,Hosts!$A:$A,0),MATCH(Places!E$1,Hosts!$1:$1,0))</f>
        <v>1</v>
      </c>
      <c r="F4082" s="67">
        <f>INDEX(Hosts!$A:$O,MATCH(Places!$C4082,Hosts!$A:$A,0),MATCH(Places!F$1,Hosts!$1:$1,0))</f>
        <v>0.99</v>
      </c>
      <c r="G4082" s="67" t="str">
        <f>INDEX(Hosts!$A:$O,MATCH(Places!$C4082,Hosts!$A:$A,0),MATCH(Places!G$1,Hosts!$1:$1,0))</f>
        <v>Yes</v>
      </c>
      <c r="H4082">
        <v>8</v>
      </c>
      <c r="I4082" t="str">
        <f>VLOOKUP($H4082,Neighborhoods!$A:$C,2,0)</f>
        <v>Brooklyn</v>
      </c>
      <c r="J4082" t="str">
        <f>VLOOKUP($H4082,Neighborhoods!$A:$C,3,0)</f>
        <v>Bushwick</v>
      </c>
      <c r="K4082" t="s">
        <v>1</v>
      </c>
      <c r="L4082" t="str">
        <f t="shared" si="252"/>
        <v>Yes</v>
      </c>
      <c r="M4082">
        <v>2</v>
      </c>
      <c r="N4082" t="str" cm="1">
        <f t="array" ref="N4082">_xlfn.IFS(M4082&lt;=2,"Small",M4082&lt;=5,"Medium",M4082&gt;5,"Large")</f>
        <v>Small</v>
      </c>
      <c r="O4082" s="50">
        <v>77</v>
      </c>
      <c r="P4082" s="67">
        <f t="shared" si="253"/>
        <v>0.03</v>
      </c>
      <c r="Q4082" s="52">
        <v>5</v>
      </c>
      <c r="R4082" s="52" t="str" cm="1">
        <f t="array" ref="R4082">_xlfn.IFS(ROUND(Q4082,0)=5,"Excellent",ROUND(Q4082,0)=4,"Good",ROUND(Q4082,0)=3,"Ok",ROUND(Q4082,0)&lt;3,"Bad")</f>
        <v>Excellent</v>
      </c>
      <c r="S4082">
        <v>106</v>
      </c>
      <c r="T4082" t="str">
        <f t="shared" si="254"/>
        <v>Yes</v>
      </c>
      <c r="U4082" s="65">
        <v>43375</v>
      </c>
      <c r="V4082" s="65">
        <v>44050</v>
      </c>
      <c r="W4082">
        <v>267</v>
      </c>
      <c r="X4082" t="str">
        <f t="shared" si="255"/>
        <v>Active</v>
      </c>
      <c r="Y4082" t="s">
        <v>15615</v>
      </c>
    </row>
    <row r="4083" spans="1:25" x14ac:dyDescent="0.25">
      <c r="A4083">
        <v>4082</v>
      </c>
      <c r="B4083" t="s">
        <v>2910</v>
      </c>
      <c r="C4083">
        <v>2399</v>
      </c>
      <c r="D4083" t="str">
        <f>VLOOKUP($C4083,Hosts!$A:$O,10,0)</f>
        <v>New York</v>
      </c>
      <c r="E4083" s="67">
        <f>INDEX(Hosts!$A:$O,MATCH(Places!$C4083,Hosts!$A:$A,0),MATCH(Places!E$1,Hosts!$1:$1,0))</f>
        <v>1</v>
      </c>
      <c r="F4083" s="67">
        <f>INDEX(Hosts!$A:$O,MATCH(Places!$C4083,Hosts!$A:$A,0),MATCH(Places!F$1,Hosts!$1:$1,0))</f>
        <v>0.95</v>
      </c>
      <c r="G4083" s="67" t="str">
        <f>INDEX(Hosts!$A:$O,MATCH(Places!$C4083,Hosts!$A:$A,0),MATCH(Places!G$1,Hosts!$1:$1,0))</f>
        <v>No</v>
      </c>
      <c r="H4083">
        <v>17</v>
      </c>
      <c r="I4083" t="str">
        <f>VLOOKUP($H4083,Neighborhoods!$A:$C,2,0)</f>
        <v>Manhattan</v>
      </c>
      <c r="J4083" t="str">
        <f>VLOOKUP($H4083,Neighborhoods!$A:$C,3,0)</f>
        <v>Hell's Kitchen</v>
      </c>
      <c r="K4083" t="s">
        <v>1</v>
      </c>
      <c r="L4083" t="str">
        <f t="shared" si="252"/>
        <v>Yes</v>
      </c>
      <c r="M4083">
        <v>2</v>
      </c>
      <c r="N4083" t="str" cm="1">
        <f t="array" ref="N4083">_xlfn.IFS(M4083&lt;=2,"Small",M4083&lt;=5,"Medium",M4083&gt;5,"Large")</f>
        <v>Small</v>
      </c>
      <c r="O4083" s="50">
        <v>142</v>
      </c>
      <c r="P4083" s="67">
        <f t="shared" si="253"/>
        <v>0.03</v>
      </c>
      <c r="Q4083" s="52">
        <v>4.9000000000000004</v>
      </c>
      <c r="R4083" s="52" t="str" cm="1">
        <f t="array" ref="R4083">_xlfn.IFS(ROUND(Q4083,0)=5,"Excellent",ROUND(Q4083,0)=4,"Good",ROUND(Q4083,0)=3,"Ok",ROUND(Q4083,0)&lt;3,"Bad")</f>
        <v>Excellent</v>
      </c>
      <c r="S4083">
        <v>58</v>
      </c>
      <c r="T4083" t="str">
        <f t="shared" si="254"/>
        <v>No</v>
      </c>
      <c r="U4083" s="65">
        <v>43427</v>
      </c>
      <c r="V4083" s="65">
        <v>43899</v>
      </c>
      <c r="W4083">
        <v>170</v>
      </c>
      <c r="X4083" t="str">
        <f t="shared" si="255"/>
        <v>Active</v>
      </c>
      <c r="Y4083" t="s">
        <v>15616</v>
      </c>
    </row>
    <row r="4084" spans="1:25" x14ac:dyDescent="0.25">
      <c r="A4084">
        <v>4083</v>
      </c>
      <c r="B4084" t="s">
        <v>15132</v>
      </c>
      <c r="C4084">
        <v>1470</v>
      </c>
      <c r="D4084" t="str">
        <f>VLOOKUP($C4084,Hosts!$A:$O,10,0)</f>
        <v>New York</v>
      </c>
      <c r="E4084" s="67">
        <f>INDEX(Hosts!$A:$O,MATCH(Places!$C4084,Hosts!$A:$A,0),MATCH(Places!E$1,Hosts!$1:$1,0))</f>
        <v>0.8</v>
      </c>
      <c r="F4084" s="67">
        <f>INDEX(Hosts!$A:$O,MATCH(Places!$C4084,Hosts!$A:$A,0),MATCH(Places!F$1,Hosts!$1:$1,0))</f>
        <v>0.25</v>
      </c>
      <c r="G4084" s="67" t="str">
        <f>INDEX(Hosts!$A:$O,MATCH(Places!$C4084,Hosts!$A:$A,0),MATCH(Places!G$1,Hosts!$1:$1,0))</f>
        <v>No</v>
      </c>
      <c r="H4084">
        <v>12</v>
      </c>
      <c r="I4084" t="str">
        <f>VLOOKUP($H4084,Neighborhoods!$A:$C,2,0)</f>
        <v>Brooklyn</v>
      </c>
      <c r="J4084" t="str">
        <f>VLOOKUP($H4084,Neighborhoods!$A:$C,3,0)</f>
        <v>Williamsburg</v>
      </c>
      <c r="K4084" t="s">
        <v>11822</v>
      </c>
      <c r="L4084" t="str">
        <f t="shared" si="252"/>
        <v>No</v>
      </c>
      <c r="M4084">
        <v>2</v>
      </c>
      <c r="N4084" t="str" cm="1">
        <f t="array" ref="N4084">_xlfn.IFS(M4084&lt;=2,"Small",M4084&lt;=5,"Medium",M4084&gt;5,"Large")</f>
        <v>Small</v>
      </c>
      <c r="O4084" s="50">
        <v>175</v>
      </c>
      <c r="P4084" s="67">
        <f t="shared" si="253"/>
        <v>0.03</v>
      </c>
      <c r="Q4084" s="52">
        <v>5</v>
      </c>
      <c r="R4084" s="52" t="str" cm="1">
        <f t="array" ref="R4084">_xlfn.IFS(ROUND(Q4084,0)=5,"Excellent",ROUND(Q4084,0)=4,"Good",ROUND(Q4084,0)=3,"Ok",ROUND(Q4084,0)&lt;3,"Bad")</f>
        <v>Excellent</v>
      </c>
      <c r="S4084">
        <v>5</v>
      </c>
      <c r="T4084" t="str">
        <f t="shared" si="254"/>
        <v>No</v>
      </c>
      <c r="U4084" s="65">
        <v>43379</v>
      </c>
      <c r="V4084" s="65">
        <v>44042</v>
      </c>
      <c r="W4084">
        <v>7</v>
      </c>
      <c r="X4084" t="str">
        <f t="shared" si="255"/>
        <v>Active</v>
      </c>
      <c r="Y4084" t="s">
        <v>15615</v>
      </c>
    </row>
    <row r="4085" spans="1:25" x14ac:dyDescent="0.25">
      <c r="A4085">
        <v>4084</v>
      </c>
      <c r="B4085" t="s">
        <v>2911</v>
      </c>
      <c r="C4085">
        <v>2132</v>
      </c>
      <c r="D4085" t="str">
        <f>VLOOKUP($C4085,Hosts!$A:$O,10,0)</f>
        <v>New York</v>
      </c>
      <c r="E4085" s="67">
        <f>INDEX(Hosts!$A:$O,MATCH(Places!$C4085,Hosts!$A:$A,0),MATCH(Places!E$1,Hosts!$1:$1,0))</f>
        <v>1</v>
      </c>
      <c r="F4085" s="67">
        <f>INDEX(Hosts!$A:$O,MATCH(Places!$C4085,Hosts!$A:$A,0),MATCH(Places!F$1,Hosts!$1:$1,0))</f>
        <v>0.5</v>
      </c>
      <c r="G4085" s="67" t="str">
        <f>INDEX(Hosts!$A:$O,MATCH(Places!$C4085,Hosts!$A:$A,0),MATCH(Places!G$1,Hosts!$1:$1,0))</f>
        <v>No</v>
      </c>
      <c r="H4085">
        <v>9</v>
      </c>
      <c r="I4085" t="str">
        <f>VLOOKUP($H4085,Neighborhoods!$A:$C,2,0)</f>
        <v>Brooklyn</v>
      </c>
      <c r="J4085" t="str">
        <f>VLOOKUP($H4085,Neighborhoods!$A:$C,3,0)</f>
        <v>Crown Heights</v>
      </c>
      <c r="K4085" t="s">
        <v>11822</v>
      </c>
      <c r="L4085" t="str">
        <f t="shared" si="252"/>
        <v>No</v>
      </c>
      <c r="M4085">
        <v>2</v>
      </c>
      <c r="N4085" t="str" cm="1">
        <f t="array" ref="N4085">_xlfn.IFS(M4085&lt;=2,"Small",M4085&lt;=5,"Medium",M4085&gt;5,"Large")</f>
        <v>Small</v>
      </c>
      <c r="O4085" s="50">
        <v>80</v>
      </c>
      <c r="P4085" s="67">
        <f t="shared" si="253"/>
        <v>0.03</v>
      </c>
      <c r="Q4085" s="52">
        <v>4.8600000000000003</v>
      </c>
      <c r="R4085" s="52" t="str" cm="1">
        <f t="array" ref="R4085">_xlfn.IFS(ROUND(Q4085,0)=5,"Excellent",ROUND(Q4085,0)=4,"Good",ROUND(Q4085,0)=3,"Ok",ROUND(Q4085,0)&lt;3,"Bad")</f>
        <v>Excellent</v>
      </c>
      <c r="S4085">
        <v>7</v>
      </c>
      <c r="T4085" t="str">
        <f t="shared" si="254"/>
        <v>No</v>
      </c>
      <c r="U4085" s="65">
        <v>43382</v>
      </c>
      <c r="V4085" s="65">
        <v>43492</v>
      </c>
      <c r="W4085">
        <v>14</v>
      </c>
      <c r="X4085" t="str">
        <f t="shared" si="255"/>
        <v>Active</v>
      </c>
      <c r="Y4085" t="s">
        <v>15615</v>
      </c>
    </row>
    <row r="4086" spans="1:25" x14ac:dyDescent="0.25">
      <c r="A4086">
        <v>4085</v>
      </c>
      <c r="B4086" t="s">
        <v>2912</v>
      </c>
      <c r="C4086">
        <v>448</v>
      </c>
      <c r="D4086" t="str">
        <f>VLOOKUP($C4086,Hosts!$A:$O,10,0)</f>
        <v>New South Wales</v>
      </c>
      <c r="E4086" s="67">
        <f>INDEX(Hosts!$A:$O,MATCH(Places!$C4086,Hosts!$A:$A,0),MATCH(Places!E$1,Hosts!$1:$1,0))</f>
        <v>0.6</v>
      </c>
      <c r="F4086" s="67">
        <f>INDEX(Hosts!$A:$O,MATCH(Places!$C4086,Hosts!$A:$A,0),MATCH(Places!F$1,Hosts!$1:$1,0))</f>
        <v>0.28999999999999998</v>
      </c>
      <c r="G4086" s="67" t="str">
        <f>INDEX(Hosts!$A:$O,MATCH(Places!$C4086,Hosts!$A:$A,0),MATCH(Places!G$1,Hosts!$1:$1,0))</f>
        <v>No</v>
      </c>
      <c r="H4086">
        <v>8</v>
      </c>
      <c r="I4086" t="str">
        <f>VLOOKUP($H4086,Neighborhoods!$A:$C,2,0)</f>
        <v>Brooklyn</v>
      </c>
      <c r="J4086" t="str">
        <f>VLOOKUP($H4086,Neighborhoods!$A:$C,3,0)</f>
        <v>Bushwick</v>
      </c>
      <c r="K4086" t="s">
        <v>11822</v>
      </c>
      <c r="L4086" t="str">
        <f t="shared" si="252"/>
        <v>No</v>
      </c>
      <c r="M4086">
        <v>4</v>
      </c>
      <c r="N4086" t="str" cm="1">
        <f t="array" ref="N4086">_xlfn.IFS(M4086&lt;=2,"Small",M4086&lt;=5,"Medium",M4086&gt;5,"Large")</f>
        <v>Medium</v>
      </c>
      <c r="O4086" s="50">
        <v>120</v>
      </c>
      <c r="P4086" s="67">
        <f t="shared" si="253"/>
        <v>0.03</v>
      </c>
      <c r="Q4086" s="52">
        <v>4.6900000000000004</v>
      </c>
      <c r="R4086" s="52" t="str" cm="1">
        <f t="array" ref="R4086">_xlfn.IFS(ROUND(Q4086,0)=5,"Excellent",ROUND(Q4086,0)=4,"Good",ROUND(Q4086,0)=3,"Ok",ROUND(Q4086,0)&lt;3,"Bad")</f>
        <v>Excellent</v>
      </c>
      <c r="S4086">
        <v>13</v>
      </c>
      <c r="T4086" t="str">
        <f t="shared" si="254"/>
        <v>No</v>
      </c>
      <c r="U4086" s="65">
        <v>43381</v>
      </c>
      <c r="V4086" s="65">
        <v>43832</v>
      </c>
      <c r="W4086">
        <v>362</v>
      </c>
      <c r="X4086" t="str">
        <f t="shared" si="255"/>
        <v>Active</v>
      </c>
      <c r="Y4086" t="s">
        <v>15615</v>
      </c>
    </row>
    <row r="4087" spans="1:25" x14ac:dyDescent="0.25">
      <c r="A4087">
        <v>4086</v>
      </c>
      <c r="B4087" t="s">
        <v>2913</v>
      </c>
      <c r="C4087">
        <v>278</v>
      </c>
      <c r="D4087" t="str">
        <f>VLOOKUP($C4087,Hosts!$A:$O,10,0)</f>
        <v>New York</v>
      </c>
      <c r="E4087" s="67">
        <f>INDEX(Hosts!$A:$O,MATCH(Places!$C4087,Hosts!$A:$A,0),MATCH(Places!E$1,Hosts!$1:$1,0))</f>
        <v>1</v>
      </c>
      <c r="F4087" s="67">
        <f>INDEX(Hosts!$A:$O,MATCH(Places!$C4087,Hosts!$A:$A,0),MATCH(Places!F$1,Hosts!$1:$1,0))</f>
        <v>1</v>
      </c>
      <c r="G4087" s="67" t="str">
        <f>INDEX(Hosts!$A:$O,MATCH(Places!$C4087,Hosts!$A:$A,0),MATCH(Places!G$1,Hosts!$1:$1,0))</f>
        <v>Yes</v>
      </c>
      <c r="H4087">
        <v>8</v>
      </c>
      <c r="I4087" t="str">
        <f>VLOOKUP($H4087,Neighborhoods!$A:$C,2,0)</f>
        <v>Brooklyn</v>
      </c>
      <c r="J4087" t="str">
        <f>VLOOKUP($H4087,Neighborhoods!$A:$C,3,0)</f>
        <v>Bushwick</v>
      </c>
      <c r="K4087" t="s">
        <v>11822</v>
      </c>
      <c r="L4087" t="str">
        <f t="shared" si="252"/>
        <v>No</v>
      </c>
      <c r="M4087">
        <v>2</v>
      </c>
      <c r="N4087" t="str" cm="1">
        <f t="array" ref="N4087">_xlfn.IFS(M4087&lt;=2,"Small",M4087&lt;=5,"Medium",M4087&gt;5,"Large")</f>
        <v>Small</v>
      </c>
      <c r="O4087" s="50">
        <v>77</v>
      </c>
      <c r="P4087" s="67">
        <f t="shared" si="253"/>
        <v>0.03</v>
      </c>
      <c r="Q4087" s="52">
        <v>4.82</v>
      </c>
      <c r="R4087" s="52" t="str" cm="1">
        <f t="array" ref="R4087">_xlfn.IFS(ROUND(Q4087,0)=5,"Excellent",ROUND(Q4087,0)=4,"Good",ROUND(Q4087,0)=3,"Ok",ROUND(Q4087,0)&lt;3,"Bad")</f>
        <v>Excellent</v>
      </c>
      <c r="S4087">
        <v>45</v>
      </c>
      <c r="T4087" t="str">
        <f t="shared" si="254"/>
        <v>No</v>
      </c>
      <c r="U4087" s="65">
        <v>43401</v>
      </c>
      <c r="V4087" s="65">
        <v>43870</v>
      </c>
      <c r="W4087">
        <v>44</v>
      </c>
      <c r="X4087" t="str">
        <f t="shared" si="255"/>
        <v>Active</v>
      </c>
      <c r="Y4087" t="s">
        <v>15615</v>
      </c>
    </row>
    <row r="4088" spans="1:25" x14ac:dyDescent="0.25">
      <c r="A4088">
        <v>4087</v>
      </c>
      <c r="B4088" t="s">
        <v>14910</v>
      </c>
      <c r="C4088">
        <v>3667</v>
      </c>
      <c r="D4088" t="str">
        <f>VLOOKUP($C4088,Hosts!$A:$O,10,0)</f>
        <v>New York</v>
      </c>
      <c r="E4088" s="67">
        <f>INDEX(Hosts!$A:$O,MATCH(Places!$C4088,Hosts!$A:$A,0),MATCH(Places!E$1,Hosts!$1:$1,0))</f>
        <v>1</v>
      </c>
      <c r="F4088" s="67">
        <f>INDEX(Hosts!$A:$O,MATCH(Places!$C4088,Hosts!$A:$A,0),MATCH(Places!F$1,Hosts!$1:$1,0))</f>
        <v>0.99</v>
      </c>
      <c r="G4088" s="67" t="str">
        <f>INDEX(Hosts!$A:$O,MATCH(Places!$C4088,Hosts!$A:$A,0),MATCH(Places!G$1,Hosts!$1:$1,0))</f>
        <v>Yes</v>
      </c>
      <c r="H4088">
        <v>8</v>
      </c>
      <c r="I4088" t="str">
        <f>VLOOKUP($H4088,Neighborhoods!$A:$C,2,0)</f>
        <v>Brooklyn</v>
      </c>
      <c r="J4088" t="str">
        <f>VLOOKUP($H4088,Neighborhoods!$A:$C,3,0)</f>
        <v>Bushwick</v>
      </c>
      <c r="K4088" t="s">
        <v>1</v>
      </c>
      <c r="L4088" t="str">
        <f t="shared" si="252"/>
        <v>Yes</v>
      </c>
      <c r="M4088">
        <v>2</v>
      </c>
      <c r="N4088" t="str" cm="1">
        <f t="array" ref="N4088">_xlfn.IFS(M4088&lt;=2,"Small",M4088&lt;=5,"Medium",M4088&gt;5,"Large")</f>
        <v>Small</v>
      </c>
      <c r="O4088" s="50">
        <v>61</v>
      </c>
      <c r="P4088" s="67">
        <f t="shared" si="253"/>
        <v>0.03</v>
      </c>
      <c r="Q4088" s="52">
        <v>4.99</v>
      </c>
      <c r="R4088" s="52" t="str" cm="1">
        <f t="array" ref="R4088">_xlfn.IFS(ROUND(Q4088,0)=5,"Excellent",ROUND(Q4088,0)=4,"Good",ROUND(Q4088,0)=3,"Ok",ROUND(Q4088,0)&lt;3,"Bad")</f>
        <v>Excellent</v>
      </c>
      <c r="S4088">
        <v>86</v>
      </c>
      <c r="T4088" t="str">
        <f t="shared" si="254"/>
        <v>No</v>
      </c>
      <c r="U4088" s="65">
        <v>43381</v>
      </c>
      <c r="V4088" s="65">
        <v>44012</v>
      </c>
      <c r="W4088">
        <v>289</v>
      </c>
      <c r="X4088" t="str">
        <f t="shared" si="255"/>
        <v>Active</v>
      </c>
      <c r="Y4088" t="s">
        <v>15615</v>
      </c>
    </row>
    <row r="4089" spans="1:25" x14ac:dyDescent="0.25">
      <c r="A4089">
        <v>4088</v>
      </c>
      <c r="B4089" t="s">
        <v>2914</v>
      </c>
      <c r="C4089">
        <v>1317</v>
      </c>
      <c r="D4089" t="str">
        <f>VLOOKUP($C4089,Hosts!$A:$O,10,0)</f>
        <v>New York</v>
      </c>
      <c r="E4089" s="67">
        <f>INDEX(Hosts!$A:$O,MATCH(Places!$C4089,Hosts!$A:$A,0),MATCH(Places!E$1,Hosts!$1:$1,0))</f>
        <v>1</v>
      </c>
      <c r="F4089" s="67">
        <f>INDEX(Hosts!$A:$O,MATCH(Places!$C4089,Hosts!$A:$A,0),MATCH(Places!F$1,Hosts!$1:$1,0))</f>
        <v>0.97</v>
      </c>
      <c r="G4089" s="67" t="str">
        <f>INDEX(Hosts!$A:$O,MATCH(Places!$C4089,Hosts!$A:$A,0),MATCH(Places!G$1,Hosts!$1:$1,0))</f>
        <v>Yes</v>
      </c>
      <c r="H4089">
        <v>7</v>
      </c>
      <c r="I4089" t="str">
        <f>VLOOKUP($H4089,Neighborhoods!$A:$C,2,0)</f>
        <v>Brooklyn</v>
      </c>
      <c r="J4089" t="str">
        <f>VLOOKUP($H4089,Neighborhoods!$A:$C,3,0)</f>
        <v>Bedford-Stuyvesant</v>
      </c>
      <c r="K4089" t="s">
        <v>1</v>
      </c>
      <c r="L4089" t="str">
        <f t="shared" si="252"/>
        <v>Yes</v>
      </c>
      <c r="M4089">
        <v>2</v>
      </c>
      <c r="N4089" t="str" cm="1">
        <f t="array" ref="N4089">_xlfn.IFS(M4089&lt;=2,"Small",M4089&lt;=5,"Medium",M4089&gt;5,"Large")</f>
        <v>Small</v>
      </c>
      <c r="O4089" s="50">
        <v>42</v>
      </c>
      <c r="P4089" s="67">
        <f t="shared" si="253"/>
        <v>0.03</v>
      </c>
      <c r="Q4089" s="52">
        <v>4.83</v>
      </c>
      <c r="R4089" s="52" t="str" cm="1">
        <f t="array" ref="R4089">_xlfn.IFS(ROUND(Q4089,0)=5,"Excellent",ROUND(Q4089,0)=4,"Good",ROUND(Q4089,0)=3,"Ok",ROUND(Q4089,0)&lt;3,"Bad")</f>
        <v>Excellent</v>
      </c>
      <c r="S4089">
        <v>98</v>
      </c>
      <c r="T4089" t="str">
        <f t="shared" si="254"/>
        <v>No</v>
      </c>
      <c r="U4089" s="65">
        <v>43375</v>
      </c>
      <c r="V4089" s="65">
        <v>44024</v>
      </c>
      <c r="W4089">
        <v>31</v>
      </c>
      <c r="X4089" t="str">
        <f t="shared" si="255"/>
        <v>Active</v>
      </c>
      <c r="Y4089" t="s">
        <v>15615</v>
      </c>
    </row>
    <row r="4090" spans="1:25" x14ac:dyDescent="0.25">
      <c r="A4090">
        <v>4089</v>
      </c>
      <c r="B4090" t="s">
        <v>2915</v>
      </c>
      <c r="C4090">
        <v>1317</v>
      </c>
      <c r="D4090" t="str">
        <f>VLOOKUP($C4090,Hosts!$A:$O,10,0)</f>
        <v>New York</v>
      </c>
      <c r="E4090" s="67">
        <f>INDEX(Hosts!$A:$O,MATCH(Places!$C4090,Hosts!$A:$A,0),MATCH(Places!E$1,Hosts!$1:$1,0))</f>
        <v>1</v>
      </c>
      <c r="F4090" s="67">
        <f>INDEX(Hosts!$A:$O,MATCH(Places!$C4090,Hosts!$A:$A,0),MATCH(Places!F$1,Hosts!$1:$1,0))</f>
        <v>0.97</v>
      </c>
      <c r="G4090" s="67" t="str">
        <f>INDEX(Hosts!$A:$O,MATCH(Places!$C4090,Hosts!$A:$A,0),MATCH(Places!G$1,Hosts!$1:$1,0))</f>
        <v>Yes</v>
      </c>
      <c r="H4090">
        <v>7</v>
      </c>
      <c r="I4090" t="str">
        <f>VLOOKUP($H4090,Neighborhoods!$A:$C,2,0)</f>
        <v>Brooklyn</v>
      </c>
      <c r="J4090" t="str">
        <f>VLOOKUP($H4090,Neighborhoods!$A:$C,3,0)</f>
        <v>Bedford-Stuyvesant</v>
      </c>
      <c r="K4090" t="s">
        <v>1</v>
      </c>
      <c r="L4090" t="str">
        <f t="shared" si="252"/>
        <v>Yes</v>
      </c>
      <c r="M4090">
        <v>2</v>
      </c>
      <c r="N4090" t="str" cm="1">
        <f t="array" ref="N4090">_xlfn.IFS(M4090&lt;=2,"Small",M4090&lt;=5,"Medium",M4090&gt;5,"Large")</f>
        <v>Small</v>
      </c>
      <c r="O4090" s="50">
        <v>42</v>
      </c>
      <c r="P4090" s="67">
        <f t="shared" si="253"/>
        <v>0.03</v>
      </c>
      <c r="Q4090" s="52">
        <v>4.9000000000000004</v>
      </c>
      <c r="R4090" s="52" t="str" cm="1">
        <f t="array" ref="R4090">_xlfn.IFS(ROUND(Q4090,0)=5,"Excellent",ROUND(Q4090,0)=4,"Good",ROUND(Q4090,0)=3,"Ok",ROUND(Q4090,0)&lt;3,"Bad")</f>
        <v>Excellent</v>
      </c>
      <c r="S4090">
        <v>93</v>
      </c>
      <c r="T4090" t="str">
        <f t="shared" si="254"/>
        <v>No</v>
      </c>
      <c r="U4090" s="65">
        <v>43405</v>
      </c>
      <c r="V4090" s="65">
        <v>44010</v>
      </c>
      <c r="W4090">
        <v>33</v>
      </c>
      <c r="X4090" t="str">
        <f t="shared" si="255"/>
        <v>Active</v>
      </c>
      <c r="Y4090" t="s">
        <v>15615</v>
      </c>
    </row>
    <row r="4091" spans="1:25" x14ac:dyDescent="0.25">
      <c r="A4091">
        <v>4090</v>
      </c>
      <c r="B4091" t="s">
        <v>14877</v>
      </c>
      <c r="C4091">
        <v>1317</v>
      </c>
      <c r="D4091" t="str">
        <f>VLOOKUP($C4091,Hosts!$A:$O,10,0)</f>
        <v>New York</v>
      </c>
      <c r="E4091" s="67">
        <f>INDEX(Hosts!$A:$O,MATCH(Places!$C4091,Hosts!$A:$A,0),MATCH(Places!E$1,Hosts!$1:$1,0))</f>
        <v>1</v>
      </c>
      <c r="F4091" s="67">
        <f>INDEX(Hosts!$A:$O,MATCH(Places!$C4091,Hosts!$A:$A,0),MATCH(Places!F$1,Hosts!$1:$1,0))</f>
        <v>0.97</v>
      </c>
      <c r="G4091" s="67" t="str">
        <f>INDEX(Hosts!$A:$O,MATCH(Places!$C4091,Hosts!$A:$A,0),MATCH(Places!G$1,Hosts!$1:$1,0))</f>
        <v>Yes</v>
      </c>
      <c r="H4091">
        <v>7</v>
      </c>
      <c r="I4091" t="str">
        <f>VLOOKUP($H4091,Neighborhoods!$A:$C,2,0)</f>
        <v>Brooklyn</v>
      </c>
      <c r="J4091" t="str">
        <f>VLOOKUP($H4091,Neighborhoods!$A:$C,3,0)</f>
        <v>Bedford-Stuyvesant</v>
      </c>
      <c r="K4091" t="s">
        <v>1</v>
      </c>
      <c r="L4091" t="str">
        <f t="shared" si="252"/>
        <v>Yes</v>
      </c>
      <c r="M4091">
        <v>2</v>
      </c>
      <c r="N4091" t="str" cm="1">
        <f t="array" ref="N4091">_xlfn.IFS(M4091&lt;=2,"Small",M4091&lt;=5,"Medium",M4091&gt;5,"Large")</f>
        <v>Small</v>
      </c>
      <c r="O4091" s="50">
        <v>42</v>
      </c>
      <c r="P4091" s="67">
        <f t="shared" si="253"/>
        <v>0.03</v>
      </c>
      <c r="Q4091" s="52">
        <v>5</v>
      </c>
      <c r="R4091" s="52" t="str" cm="1">
        <f t="array" ref="R4091">_xlfn.IFS(ROUND(Q4091,0)=5,"Excellent",ROUND(Q4091,0)=4,"Good",ROUND(Q4091,0)=3,"Ok",ROUND(Q4091,0)&lt;3,"Bad")</f>
        <v>Excellent</v>
      </c>
      <c r="S4091">
        <v>15</v>
      </c>
      <c r="T4091" t="str">
        <f t="shared" si="254"/>
        <v>No</v>
      </c>
      <c r="U4091" s="65">
        <v>43388</v>
      </c>
      <c r="V4091" s="65">
        <v>43901</v>
      </c>
      <c r="W4091">
        <v>34</v>
      </c>
      <c r="X4091" t="str">
        <f t="shared" si="255"/>
        <v>Active</v>
      </c>
      <c r="Y4091" t="s">
        <v>15615</v>
      </c>
    </row>
    <row r="4092" spans="1:25" x14ac:dyDescent="0.25">
      <c r="A4092">
        <v>4091</v>
      </c>
      <c r="B4092" t="s">
        <v>2916</v>
      </c>
      <c r="C4092">
        <v>1741</v>
      </c>
      <c r="D4092" t="str">
        <f>VLOOKUP($C4092,Hosts!$A:$O,10,0)</f>
        <v>New York</v>
      </c>
      <c r="E4092" s="67">
        <f>INDEX(Hosts!$A:$O,MATCH(Places!$C4092,Hosts!$A:$A,0),MATCH(Places!E$1,Hosts!$1:$1,0))</f>
        <v>1</v>
      </c>
      <c r="F4092" s="67">
        <f>INDEX(Hosts!$A:$O,MATCH(Places!$C4092,Hosts!$A:$A,0),MATCH(Places!F$1,Hosts!$1:$1,0))</f>
        <v>0.99</v>
      </c>
      <c r="G4092" s="67" t="str">
        <f>INDEX(Hosts!$A:$O,MATCH(Places!$C4092,Hosts!$A:$A,0),MATCH(Places!G$1,Hosts!$1:$1,0))</f>
        <v>No</v>
      </c>
      <c r="H4092">
        <v>6</v>
      </c>
      <c r="I4092" t="str">
        <f>VLOOKUP($H4092,Neighborhoods!$A:$C,2,0)</f>
        <v>Bronx</v>
      </c>
      <c r="J4092" t="str">
        <f>VLOOKUP($H4092,Neighborhoods!$A:$C,3,0)</f>
        <v>Wakefield</v>
      </c>
      <c r="K4092" t="s">
        <v>11822</v>
      </c>
      <c r="L4092" t="str">
        <f t="shared" si="252"/>
        <v>No</v>
      </c>
      <c r="M4092">
        <v>4</v>
      </c>
      <c r="N4092" t="str" cm="1">
        <f t="array" ref="N4092">_xlfn.IFS(M4092&lt;=2,"Small",M4092&lt;=5,"Medium",M4092&gt;5,"Large")</f>
        <v>Medium</v>
      </c>
      <c r="O4092" s="50">
        <v>88</v>
      </c>
      <c r="P4092" s="67">
        <f t="shared" si="253"/>
        <v>0.03</v>
      </c>
      <c r="Q4092" s="52">
        <v>4.9000000000000004</v>
      </c>
      <c r="R4092" s="52" t="str" cm="1">
        <f t="array" ref="R4092">_xlfn.IFS(ROUND(Q4092,0)=5,"Excellent",ROUND(Q4092,0)=4,"Good",ROUND(Q4092,0)=3,"Ok",ROUND(Q4092,0)&lt;3,"Bad")</f>
        <v>Excellent</v>
      </c>
      <c r="S4092">
        <v>10</v>
      </c>
      <c r="T4092" t="str">
        <f t="shared" si="254"/>
        <v>No</v>
      </c>
      <c r="U4092" s="65">
        <v>43512</v>
      </c>
      <c r="V4092" s="65">
        <v>44052</v>
      </c>
      <c r="W4092">
        <v>198</v>
      </c>
      <c r="X4092" t="str">
        <f t="shared" si="255"/>
        <v>Active</v>
      </c>
      <c r="Y4092" t="s">
        <v>15616</v>
      </c>
    </row>
    <row r="4093" spans="1:25" x14ac:dyDescent="0.25">
      <c r="A4093">
        <v>4092</v>
      </c>
      <c r="B4093" t="s">
        <v>2917</v>
      </c>
      <c r="C4093">
        <v>3670</v>
      </c>
      <c r="D4093" t="str">
        <f>VLOOKUP($C4093,Hosts!$A:$O,10,0)</f>
        <v>New York</v>
      </c>
      <c r="E4093" s="67">
        <f>INDEX(Hosts!$A:$O,MATCH(Places!$C4093,Hosts!$A:$A,0),MATCH(Places!E$1,Hosts!$1:$1,0))</f>
        <v>0.98</v>
      </c>
      <c r="F4093" s="67">
        <f>INDEX(Hosts!$A:$O,MATCH(Places!$C4093,Hosts!$A:$A,0),MATCH(Places!F$1,Hosts!$1:$1,0))</f>
        <v>1</v>
      </c>
      <c r="G4093" s="67" t="str">
        <f>INDEX(Hosts!$A:$O,MATCH(Places!$C4093,Hosts!$A:$A,0),MATCH(Places!G$1,Hosts!$1:$1,0))</f>
        <v>No</v>
      </c>
      <c r="H4093">
        <v>5</v>
      </c>
      <c r="I4093" t="str">
        <f>VLOOKUP($H4093,Neighborhoods!$A:$C,2,0)</f>
        <v>Bronx</v>
      </c>
      <c r="J4093" t="str">
        <f>VLOOKUP($H4093,Neighborhoods!$A:$C,3,0)</f>
        <v>Port Morris</v>
      </c>
      <c r="K4093" t="s">
        <v>11822</v>
      </c>
      <c r="L4093" t="str">
        <f t="shared" si="252"/>
        <v>No</v>
      </c>
      <c r="M4093">
        <v>4</v>
      </c>
      <c r="N4093" t="str" cm="1">
        <f t="array" ref="N4093">_xlfn.IFS(M4093&lt;=2,"Small",M4093&lt;=5,"Medium",M4093&gt;5,"Large")</f>
        <v>Medium</v>
      </c>
      <c r="O4093" s="50">
        <v>81</v>
      </c>
      <c r="P4093" s="67">
        <f t="shared" si="253"/>
        <v>0.03</v>
      </c>
      <c r="Q4093" s="52">
        <v>4.47</v>
      </c>
      <c r="R4093" s="52" t="str" cm="1">
        <f t="array" ref="R4093">_xlfn.IFS(ROUND(Q4093,0)=5,"Excellent",ROUND(Q4093,0)=4,"Good",ROUND(Q4093,0)=3,"Ok",ROUND(Q4093,0)&lt;3,"Bad")</f>
        <v>Good</v>
      </c>
      <c r="S4093">
        <v>94</v>
      </c>
      <c r="T4093" t="str">
        <f t="shared" si="254"/>
        <v>No</v>
      </c>
      <c r="U4093" s="65">
        <v>43388</v>
      </c>
      <c r="V4093" s="65">
        <v>44045</v>
      </c>
      <c r="W4093">
        <v>72</v>
      </c>
      <c r="X4093" t="str">
        <f t="shared" si="255"/>
        <v>Active</v>
      </c>
      <c r="Y4093" t="s">
        <v>15616</v>
      </c>
    </row>
    <row r="4094" spans="1:25" x14ac:dyDescent="0.25">
      <c r="A4094">
        <v>4093</v>
      </c>
      <c r="B4094" t="s">
        <v>2918</v>
      </c>
      <c r="C4094">
        <v>3672</v>
      </c>
      <c r="D4094" t="str">
        <f>VLOOKUP($C4094,Hosts!$A:$O,10,0)</f>
        <v>New York</v>
      </c>
      <c r="E4094" s="67">
        <f>INDEX(Hosts!$A:$O,MATCH(Places!$C4094,Hosts!$A:$A,0),MATCH(Places!E$1,Hosts!$1:$1,0))</f>
        <v>1</v>
      </c>
      <c r="F4094" s="67">
        <f>INDEX(Hosts!$A:$O,MATCH(Places!$C4094,Hosts!$A:$A,0),MATCH(Places!F$1,Hosts!$1:$1,0))</f>
        <v>1</v>
      </c>
      <c r="G4094" s="67" t="str">
        <f>INDEX(Hosts!$A:$O,MATCH(Places!$C4094,Hosts!$A:$A,0),MATCH(Places!G$1,Hosts!$1:$1,0))</f>
        <v>Yes</v>
      </c>
      <c r="H4094">
        <v>12</v>
      </c>
      <c r="I4094" t="str">
        <f>VLOOKUP($H4094,Neighborhoods!$A:$C,2,0)</f>
        <v>Brooklyn</v>
      </c>
      <c r="J4094" t="str">
        <f>VLOOKUP($H4094,Neighborhoods!$A:$C,3,0)</f>
        <v>Williamsburg</v>
      </c>
      <c r="K4094" t="s">
        <v>11822</v>
      </c>
      <c r="L4094" t="str">
        <f t="shared" si="252"/>
        <v>No</v>
      </c>
      <c r="M4094">
        <v>4</v>
      </c>
      <c r="N4094" t="str" cm="1">
        <f t="array" ref="N4094">_xlfn.IFS(M4094&lt;=2,"Small",M4094&lt;=5,"Medium",M4094&gt;5,"Large")</f>
        <v>Medium</v>
      </c>
      <c r="O4094" s="50">
        <v>110</v>
      </c>
      <c r="P4094" s="67">
        <f t="shared" si="253"/>
        <v>0.03</v>
      </c>
      <c r="Q4094" s="52">
        <v>5</v>
      </c>
      <c r="R4094" s="52" t="str" cm="1">
        <f t="array" ref="R4094">_xlfn.IFS(ROUND(Q4094,0)=5,"Excellent",ROUND(Q4094,0)=4,"Good",ROUND(Q4094,0)=3,"Ok",ROUND(Q4094,0)&lt;3,"Bad")</f>
        <v>Excellent</v>
      </c>
      <c r="S4094">
        <v>40</v>
      </c>
      <c r="T4094" t="str">
        <f t="shared" si="254"/>
        <v>No</v>
      </c>
      <c r="U4094" s="65">
        <v>43463</v>
      </c>
      <c r="V4094" s="65">
        <v>43794</v>
      </c>
      <c r="W4094">
        <v>180</v>
      </c>
      <c r="X4094" t="str">
        <f t="shared" si="255"/>
        <v>Active</v>
      </c>
      <c r="Y4094" t="s">
        <v>15615</v>
      </c>
    </row>
    <row r="4095" spans="1:25" x14ac:dyDescent="0.25">
      <c r="A4095">
        <v>4094</v>
      </c>
      <c r="B4095" t="s">
        <v>13347</v>
      </c>
      <c r="C4095">
        <v>3589</v>
      </c>
      <c r="D4095" t="str">
        <f>VLOOKUP($C4095,Hosts!$A:$O,10,0)</f>
        <v>New York</v>
      </c>
      <c r="E4095" s="67">
        <f>INDEX(Hosts!$A:$O,MATCH(Places!$C4095,Hosts!$A:$A,0),MATCH(Places!E$1,Hosts!$1:$1,0))</f>
        <v>0.75</v>
      </c>
      <c r="F4095" s="67">
        <f>INDEX(Hosts!$A:$O,MATCH(Places!$C4095,Hosts!$A:$A,0),MATCH(Places!F$1,Hosts!$1:$1,0))</f>
        <v>1</v>
      </c>
      <c r="G4095" s="67" t="str">
        <f>INDEX(Hosts!$A:$O,MATCH(Places!$C4095,Hosts!$A:$A,0),MATCH(Places!G$1,Hosts!$1:$1,0))</f>
        <v>No</v>
      </c>
      <c r="H4095">
        <v>12</v>
      </c>
      <c r="I4095" t="str">
        <f>VLOOKUP($H4095,Neighborhoods!$A:$C,2,0)</f>
        <v>Brooklyn</v>
      </c>
      <c r="J4095" t="str">
        <f>VLOOKUP($H4095,Neighborhoods!$A:$C,3,0)</f>
        <v>Williamsburg</v>
      </c>
      <c r="K4095" t="s">
        <v>1</v>
      </c>
      <c r="L4095" t="str">
        <f t="shared" si="252"/>
        <v>Yes</v>
      </c>
      <c r="M4095">
        <v>2</v>
      </c>
      <c r="N4095" t="str" cm="1">
        <f t="array" ref="N4095">_xlfn.IFS(M4095&lt;=2,"Small",M4095&lt;=5,"Medium",M4095&gt;5,"Large")</f>
        <v>Small</v>
      </c>
      <c r="O4095" s="50">
        <v>50</v>
      </c>
      <c r="P4095" s="67">
        <f t="shared" si="253"/>
        <v>0.03</v>
      </c>
      <c r="Q4095" s="52">
        <v>4.29</v>
      </c>
      <c r="R4095" s="52" t="str" cm="1">
        <f t="array" ref="R4095">_xlfn.IFS(ROUND(Q4095,0)=5,"Excellent",ROUND(Q4095,0)=4,"Good",ROUND(Q4095,0)=3,"Ok",ROUND(Q4095,0)&lt;3,"Bad")</f>
        <v>Good</v>
      </c>
      <c r="S4095">
        <v>14</v>
      </c>
      <c r="T4095" t="str">
        <f t="shared" si="254"/>
        <v>No</v>
      </c>
      <c r="U4095" s="65">
        <v>43384</v>
      </c>
      <c r="V4095" s="65">
        <v>43872</v>
      </c>
      <c r="W4095">
        <v>309</v>
      </c>
      <c r="X4095" t="str">
        <f t="shared" si="255"/>
        <v>Active</v>
      </c>
      <c r="Y4095" t="s">
        <v>15616</v>
      </c>
    </row>
    <row r="4096" spans="1:25" x14ac:dyDescent="0.25">
      <c r="A4096">
        <v>4095</v>
      </c>
      <c r="B4096" t="s">
        <v>2919</v>
      </c>
      <c r="C4096">
        <v>2429</v>
      </c>
      <c r="D4096" t="str">
        <f>VLOOKUP($C4096,Hosts!$A:$O,10,0)</f>
        <v>New York</v>
      </c>
      <c r="E4096" s="67">
        <f>INDEX(Hosts!$A:$O,MATCH(Places!$C4096,Hosts!$A:$A,0),MATCH(Places!E$1,Hosts!$1:$1,0))</f>
        <v>1</v>
      </c>
      <c r="F4096" s="67">
        <f>INDEX(Hosts!$A:$O,MATCH(Places!$C4096,Hosts!$A:$A,0),MATCH(Places!F$1,Hosts!$1:$1,0))</f>
        <v>0.94</v>
      </c>
      <c r="G4096" s="67" t="str">
        <f>INDEX(Hosts!$A:$O,MATCH(Places!$C4096,Hosts!$A:$A,0),MATCH(Places!G$1,Hosts!$1:$1,0))</f>
        <v>No</v>
      </c>
      <c r="H4096">
        <v>4</v>
      </c>
      <c r="I4096" t="str">
        <f>VLOOKUP($H4096,Neighborhoods!$A:$C,2,0)</f>
        <v>Bronx</v>
      </c>
      <c r="J4096" t="str">
        <f>VLOOKUP($H4096,Neighborhoods!$A:$C,3,0)</f>
        <v>Mott Haven</v>
      </c>
      <c r="K4096" t="s">
        <v>1</v>
      </c>
      <c r="L4096" t="str">
        <f t="shared" si="252"/>
        <v>Yes</v>
      </c>
      <c r="M4096">
        <v>3</v>
      </c>
      <c r="N4096" t="str" cm="1">
        <f t="array" ref="N4096">_xlfn.IFS(M4096&lt;=2,"Small",M4096&lt;=5,"Medium",M4096&gt;5,"Large")</f>
        <v>Medium</v>
      </c>
      <c r="O4096" s="50">
        <v>50</v>
      </c>
      <c r="P4096" s="67">
        <f t="shared" si="253"/>
        <v>0.03</v>
      </c>
      <c r="Q4096" s="52">
        <v>4.5999999999999996</v>
      </c>
      <c r="R4096" s="52" t="str" cm="1">
        <f t="array" ref="R4096">_xlfn.IFS(ROUND(Q4096,0)=5,"Excellent",ROUND(Q4096,0)=4,"Good",ROUND(Q4096,0)=3,"Ok",ROUND(Q4096,0)&lt;3,"Bad")</f>
        <v>Excellent</v>
      </c>
      <c r="S4096">
        <v>15</v>
      </c>
      <c r="T4096" t="str">
        <f t="shared" si="254"/>
        <v>No</v>
      </c>
      <c r="U4096" s="65">
        <v>43460</v>
      </c>
      <c r="V4096" s="65">
        <v>43884</v>
      </c>
      <c r="W4096">
        <v>345</v>
      </c>
      <c r="X4096" t="str">
        <f t="shared" si="255"/>
        <v>Active</v>
      </c>
      <c r="Y4096" t="s">
        <v>15616</v>
      </c>
    </row>
    <row r="4097" spans="1:25" x14ac:dyDescent="0.25">
      <c r="A4097">
        <v>4096</v>
      </c>
      <c r="B4097" t="s">
        <v>2920</v>
      </c>
      <c r="C4097">
        <v>3673</v>
      </c>
      <c r="D4097" t="str">
        <f>VLOOKUP($C4097,Hosts!$A:$O,10,0)</f>
        <v>New York</v>
      </c>
      <c r="E4097" s="67">
        <f>INDEX(Hosts!$A:$O,MATCH(Places!$C4097,Hosts!$A:$A,0),MATCH(Places!E$1,Hosts!$1:$1,0))</f>
        <v>0</v>
      </c>
      <c r="F4097" s="67">
        <f>INDEX(Hosts!$A:$O,MATCH(Places!$C4097,Hosts!$A:$A,0),MATCH(Places!F$1,Hosts!$1:$1,0))</f>
        <v>1</v>
      </c>
      <c r="G4097" s="67" t="str">
        <f>INDEX(Hosts!$A:$O,MATCH(Places!$C4097,Hosts!$A:$A,0),MATCH(Places!G$1,Hosts!$1:$1,0))</f>
        <v>Yes</v>
      </c>
      <c r="H4097">
        <v>14</v>
      </c>
      <c r="I4097" t="str">
        <f>VLOOKUP($H4097,Neighborhoods!$A:$C,2,0)</f>
        <v>Manhattan</v>
      </c>
      <c r="J4097" t="str">
        <f>VLOOKUP($H4097,Neighborhoods!$A:$C,3,0)</f>
        <v>East Harlem</v>
      </c>
      <c r="K4097" t="s">
        <v>1</v>
      </c>
      <c r="L4097" t="str">
        <f t="shared" si="252"/>
        <v>Yes</v>
      </c>
      <c r="M4097">
        <v>2</v>
      </c>
      <c r="N4097" t="str" cm="1">
        <f t="array" ref="N4097">_xlfn.IFS(M4097&lt;=2,"Small",M4097&lt;=5,"Medium",M4097&gt;5,"Large")</f>
        <v>Small</v>
      </c>
      <c r="O4097" s="50">
        <v>59</v>
      </c>
      <c r="P4097" s="67">
        <f t="shared" si="253"/>
        <v>0.03</v>
      </c>
      <c r="Q4097" s="52">
        <v>4.88</v>
      </c>
      <c r="R4097" s="52" t="str" cm="1">
        <f t="array" ref="R4097">_xlfn.IFS(ROUND(Q4097,0)=5,"Excellent",ROUND(Q4097,0)=4,"Good",ROUND(Q4097,0)=3,"Ok",ROUND(Q4097,0)&lt;3,"Bad")</f>
        <v>Excellent</v>
      </c>
      <c r="S4097">
        <v>33</v>
      </c>
      <c r="T4097" t="str">
        <f t="shared" si="254"/>
        <v>No</v>
      </c>
      <c r="U4097" s="65">
        <v>43415</v>
      </c>
      <c r="V4097" s="65">
        <v>43903</v>
      </c>
      <c r="W4097">
        <v>0</v>
      </c>
      <c r="X4097" t="str">
        <f t="shared" si="255"/>
        <v>Inactive</v>
      </c>
      <c r="Y4097" t="s">
        <v>15616</v>
      </c>
    </row>
    <row r="4098" spans="1:25" x14ac:dyDescent="0.25">
      <c r="A4098">
        <v>4097</v>
      </c>
      <c r="B4098" t="s">
        <v>2921</v>
      </c>
      <c r="C4098">
        <v>1158</v>
      </c>
      <c r="D4098" t="str">
        <f>VLOOKUP($C4098,Hosts!$A:$O,10,0)</f>
        <v>New York</v>
      </c>
      <c r="E4098" s="67">
        <f>INDEX(Hosts!$A:$O,MATCH(Places!$C4098,Hosts!$A:$A,0),MATCH(Places!E$1,Hosts!$1:$1,0))</f>
        <v>0</v>
      </c>
      <c r="F4098" s="67">
        <f>INDEX(Hosts!$A:$O,MATCH(Places!$C4098,Hosts!$A:$A,0),MATCH(Places!F$1,Hosts!$1:$1,0))</f>
        <v>0.73</v>
      </c>
      <c r="G4098" s="67" t="str">
        <f>INDEX(Hosts!$A:$O,MATCH(Places!$C4098,Hosts!$A:$A,0),MATCH(Places!G$1,Hosts!$1:$1,0))</f>
        <v>No</v>
      </c>
      <c r="H4098">
        <v>21</v>
      </c>
      <c r="I4098" t="str">
        <f>VLOOKUP($H4098,Neighborhoods!$A:$C,2,0)</f>
        <v>Queens</v>
      </c>
      <c r="J4098" t="str">
        <f>VLOOKUP($H4098,Neighborhoods!$A:$C,3,0)</f>
        <v>Astoria</v>
      </c>
      <c r="K4098" t="s">
        <v>1</v>
      </c>
      <c r="L4098" t="str">
        <f t="shared" si="252"/>
        <v>Yes</v>
      </c>
      <c r="M4098">
        <v>1</v>
      </c>
      <c r="N4098" t="str" cm="1">
        <f t="array" ref="N4098">_xlfn.IFS(M4098&lt;=2,"Small",M4098&lt;=5,"Medium",M4098&gt;5,"Large")</f>
        <v>Small</v>
      </c>
      <c r="O4098" s="50">
        <v>55</v>
      </c>
      <c r="P4098" s="67">
        <f t="shared" si="253"/>
        <v>0.03</v>
      </c>
      <c r="Q4098" s="52">
        <v>4.91</v>
      </c>
      <c r="R4098" s="52" t="str" cm="1">
        <f t="array" ref="R4098">_xlfn.IFS(ROUND(Q4098,0)=5,"Excellent",ROUND(Q4098,0)=4,"Good",ROUND(Q4098,0)=3,"Ok",ROUND(Q4098,0)&lt;3,"Bad")</f>
        <v>Excellent</v>
      </c>
      <c r="S4098">
        <v>11</v>
      </c>
      <c r="T4098" t="str">
        <f t="shared" si="254"/>
        <v>No</v>
      </c>
      <c r="U4098" s="65">
        <v>43388</v>
      </c>
      <c r="V4098" s="65">
        <v>43785</v>
      </c>
      <c r="W4098">
        <v>89</v>
      </c>
      <c r="X4098" t="str">
        <f t="shared" si="255"/>
        <v>Active</v>
      </c>
      <c r="Y4098" t="s">
        <v>15615</v>
      </c>
    </row>
    <row r="4099" spans="1:25" x14ac:dyDescent="0.25">
      <c r="A4099">
        <v>4098</v>
      </c>
      <c r="B4099" t="s">
        <v>15270</v>
      </c>
      <c r="C4099">
        <v>3322</v>
      </c>
      <c r="D4099" t="str">
        <f>VLOOKUP($C4099,Hosts!$A:$O,10,0)</f>
        <v>New York</v>
      </c>
      <c r="E4099" s="67">
        <f>INDEX(Hosts!$A:$O,MATCH(Places!$C4099,Hosts!$A:$A,0),MATCH(Places!E$1,Hosts!$1:$1,0))</f>
        <v>1</v>
      </c>
      <c r="F4099" s="67">
        <f>INDEX(Hosts!$A:$O,MATCH(Places!$C4099,Hosts!$A:$A,0),MATCH(Places!F$1,Hosts!$1:$1,0))</f>
        <v>0.99</v>
      </c>
      <c r="G4099" s="67" t="str">
        <f>INDEX(Hosts!$A:$O,MATCH(Places!$C4099,Hosts!$A:$A,0),MATCH(Places!G$1,Hosts!$1:$1,0))</f>
        <v>Yes</v>
      </c>
      <c r="H4099">
        <v>4</v>
      </c>
      <c r="I4099" t="str">
        <f>VLOOKUP($H4099,Neighborhoods!$A:$C,2,0)</f>
        <v>Bronx</v>
      </c>
      <c r="J4099" t="str">
        <f>VLOOKUP($H4099,Neighborhoods!$A:$C,3,0)</f>
        <v>Mott Haven</v>
      </c>
      <c r="K4099" t="s">
        <v>11822</v>
      </c>
      <c r="L4099" t="str">
        <f t="shared" ref="L4099:L4162" si="256">IF(OR(K4099="Private room",K4099="Shared room"),"Yes","No")</f>
        <v>No</v>
      </c>
      <c r="M4099">
        <v>7</v>
      </c>
      <c r="N4099" t="str" cm="1">
        <f t="array" ref="N4099">_xlfn.IFS(M4099&lt;=2,"Small",M4099&lt;=5,"Medium",M4099&gt;5,"Large")</f>
        <v>Large</v>
      </c>
      <c r="O4099" s="50">
        <v>200</v>
      </c>
      <c r="P4099" s="67">
        <f t="shared" ref="P4099:P4162" si="257">VLOOKUP(O4099,$AB$1:$AC$5,2)</f>
        <v>0.04</v>
      </c>
      <c r="Q4099" s="52">
        <v>4.82</v>
      </c>
      <c r="R4099" s="52" t="str" cm="1">
        <f t="array" ref="R4099">_xlfn.IFS(ROUND(Q4099,0)=5,"Excellent",ROUND(Q4099,0)=4,"Good",ROUND(Q4099,0)=3,"Ok",ROUND(Q4099,0)&lt;3,"Bad")</f>
        <v>Excellent</v>
      </c>
      <c r="S4099">
        <v>50</v>
      </c>
      <c r="T4099" t="str">
        <f t="shared" ref="T4099:T4162" si="258">IF(AND(Q4099&gt;=4.8,S4099&gt;100),"Yes","No")</f>
        <v>No</v>
      </c>
      <c r="U4099" s="65">
        <v>43379</v>
      </c>
      <c r="V4099" s="65">
        <v>44017</v>
      </c>
      <c r="W4099">
        <v>156</v>
      </c>
      <c r="X4099" t="str">
        <f t="shared" ref="X4099:X4162" si="259">IF(W4099&lt;&gt;0,"Active","Inactive")</f>
        <v>Active</v>
      </c>
      <c r="Y4099" t="s">
        <v>15615</v>
      </c>
    </row>
    <row r="4100" spans="1:25" x14ac:dyDescent="0.25">
      <c r="A4100">
        <v>4099</v>
      </c>
      <c r="B4100" t="s">
        <v>13776</v>
      </c>
      <c r="C4100">
        <v>3536</v>
      </c>
      <c r="D4100" t="str">
        <f>VLOOKUP($C4100,Hosts!$A:$O,10,0)</f>
        <v>New York</v>
      </c>
      <c r="E4100" s="67">
        <f>INDEX(Hosts!$A:$O,MATCH(Places!$C4100,Hosts!$A:$A,0),MATCH(Places!E$1,Hosts!$1:$1,0))</f>
        <v>1</v>
      </c>
      <c r="F4100" s="67">
        <f>INDEX(Hosts!$A:$O,MATCH(Places!$C4100,Hosts!$A:$A,0),MATCH(Places!F$1,Hosts!$1:$1,0))</f>
        <v>0.97</v>
      </c>
      <c r="G4100" s="67" t="str">
        <f>INDEX(Hosts!$A:$O,MATCH(Places!$C4100,Hosts!$A:$A,0),MATCH(Places!G$1,Hosts!$1:$1,0))</f>
        <v>Yes</v>
      </c>
      <c r="H4100">
        <v>16</v>
      </c>
      <c r="I4100" t="str">
        <f>VLOOKUP($H4100,Neighborhoods!$A:$C,2,0)</f>
        <v>Manhattan</v>
      </c>
      <c r="J4100" t="str">
        <f>VLOOKUP($H4100,Neighborhoods!$A:$C,3,0)</f>
        <v>Harlem</v>
      </c>
      <c r="K4100" t="s">
        <v>11822</v>
      </c>
      <c r="L4100" t="str">
        <f t="shared" si="256"/>
        <v>No</v>
      </c>
      <c r="M4100">
        <v>3</v>
      </c>
      <c r="N4100" t="str" cm="1">
        <f t="array" ref="N4100">_xlfn.IFS(M4100&lt;=2,"Small",M4100&lt;=5,"Medium",M4100&gt;5,"Large")</f>
        <v>Medium</v>
      </c>
      <c r="O4100" s="50">
        <v>135</v>
      </c>
      <c r="P4100" s="67">
        <f t="shared" si="257"/>
        <v>0.03</v>
      </c>
      <c r="Q4100" s="52">
        <v>4.83</v>
      </c>
      <c r="R4100" s="52" t="str" cm="1">
        <f t="array" ref="R4100">_xlfn.IFS(ROUND(Q4100,0)=5,"Excellent",ROUND(Q4100,0)=4,"Good",ROUND(Q4100,0)=3,"Ok",ROUND(Q4100,0)&lt;3,"Bad")</f>
        <v>Excellent</v>
      </c>
      <c r="S4100">
        <v>54</v>
      </c>
      <c r="T4100" t="str">
        <f t="shared" si="258"/>
        <v>No</v>
      </c>
      <c r="U4100" s="65">
        <v>43388</v>
      </c>
      <c r="V4100" s="65">
        <v>44045</v>
      </c>
      <c r="W4100">
        <v>146</v>
      </c>
      <c r="X4100" t="str">
        <f t="shared" si="259"/>
        <v>Active</v>
      </c>
      <c r="Y4100" t="s">
        <v>15615</v>
      </c>
    </row>
    <row r="4101" spans="1:25" x14ac:dyDescent="0.25">
      <c r="A4101">
        <v>4100</v>
      </c>
      <c r="B4101" t="s">
        <v>15230</v>
      </c>
      <c r="C4101">
        <v>2557</v>
      </c>
      <c r="D4101" t="str">
        <f>VLOOKUP($C4101,Hosts!$A:$O,10,0)</f>
        <v>New York</v>
      </c>
      <c r="E4101" s="67">
        <f>INDEX(Hosts!$A:$O,MATCH(Places!$C4101,Hosts!$A:$A,0),MATCH(Places!E$1,Hosts!$1:$1,0))</f>
        <v>0.98</v>
      </c>
      <c r="F4101" s="67">
        <f>INDEX(Hosts!$A:$O,MATCH(Places!$C4101,Hosts!$A:$A,0),MATCH(Places!F$1,Hosts!$1:$1,0))</f>
        <v>0.91</v>
      </c>
      <c r="G4101" s="67" t="str">
        <f>INDEX(Hosts!$A:$O,MATCH(Places!$C4101,Hosts!$A:$A,0),MATCH(Places!G$1,Hosts!$1:$1,0))</f>
        <v>Yes</v>
      </c>
      <c r="H4101">
        <v>9</v>
      </c>
      <c r="I4101" t="str">
        <f>VLOOKUP($H4101,Neighborhoods!$A:$C,2,0)</f>
        <v>Brooklyn</v>
      </c>
      <c r="J4101" t="str">
        <f>VLOOKUP($H4101,Neighborhoods!$A:$C,3,0)</f>
        <v>Crown Heights</v>
      </c>
      <c r="K4101" t="s">
        <v>11822</v>
      </c>
      <c r="L4101" t="str">
        <f t="shared" si="256"/>
        <v>No</v>
      </c>
      <c r="M4101">
        <v>4</v>
      </c>
      <c r="N4101" t="str" cm="1">
        <f t="array" ref="N4101">_xlfn.IFS(M4101&lt;=2,"Small",M4101&lt;=5,"Medium",M4101&gt;5,"Large")</f>
        <v>Medium</v>
      </c>
      <c r="O4101" s="50">
        <v>86</v>
      </c>
      <c r="P4101" s="67">
        <f t="shared" si="257"/>
        <v>0.03</v>
      </c>
      <c r="Q4101" s="52">
        <v>4.75</v>
      </c>
      <c r="R4101" s="52" t="str" cm="1">
        <f t="array" ref="R4101">_xlfn.IFS(ROUND(Q4101,0)=5,"Excellent",ROUND(Q4101,0)=4,"Good",ROUND(Q4101,0)=3,"Ok",ROUND(Q4101,0)&lt;3,"Bad")</f>
        <v>Excellent</v>
      </c>
      <c r="S4101">
        <v>89</v>
      </c>
      <c r="T4101" t="str">
        <f t="shared" si="258"/>
        <v>No</v>
      </c>
      <c r="U4101" s="65">
        <v>43462</v>
      </c>
      <c r="V4101" s="65">
        <v>44042</v>
      </c>
      <c r="W4101">
        <v>6</v>
      </c>
      <c r="X4101" t="str">
        <f t="shared" si="259"/>
        <v>Active</v>
      </c>
      <c r="Y4101" t="s">
        <v>15615</v>
      </c>
    </row>
    <row r="4102" spans="1:25" x14ac:dyDescent="0.25">
      <c r="A4102">
        <v>4101</v>
      </c>
      <c r="B4102" t="s">
        <v>2922</v>
      </c>
      <c r="C4102">
        <v>2682</v>
      </c>
      <c r="D4102" t="str">
        <f>VLOOKUP($C4102,Hosts!$A:$O,10,0)</f>
        <v>New York</v>
      </c>
      <c r="E4102" s="67">
        <f>INDEX(Hosts!$A:$O,MATCH(Places!$C4102,Hosts!$A:$A,0),MATCH(Places!E$1,Hosts!$1:$1,0))</f>
        <v>0.9</v>
      </c>
      <c r="F4102" s="67">
        <f>INDEX(Hosts!$A:$O,MATCH(Places!$C4102,Hosts!$A:$A,0),MATCH(Places!F$1,Hosts!$1:$1,0))</f>
        <v>0.94</v>
      </c>
      <c r="G4102" s="67" t="str">
        <f>INDEX(Hosts!$A:$O,MATCH(Places!$C4102,Hosts!$A:$A,0),MATCH(Places!G$1,Hosts!$1:$1,0))</f>
        <v>Yes</v>
      </c>
      <c r="H4102">
        <v>12</v>
      </c>
      <c r="I4102" t="str">
        <f>VLOOKUP($H4102,Neighborhoods!$A:$C,2,0)</f>
        <v>Brooklyn</v>
      </c>
      <c r="J4102" t="str">
        <f>VLOOKUP($H4102,Neighborhoods!$A:$C,3,0)</f>
        <v>Williamsburg</v>
      </c>
      <c r="K4102" t="s">
        <v>1</v>
      </c>
      <c r="L4102" t="str">
        <f t="shared" si="256"/>
        <v>Yes</v>
      </c>
      <c r="M4102">
        <v>2</v>
      </c>
      <c r="N4102" t="str" cm="1">
        <f t="array" ref="N4102">_xlfn.IFS(M4102&lt;=2,"Small",M4102&lt;=5,"Medium",M4102&gt;5,"Large")</f>
        <v>Small</v>
      </c>
      <c r="O4102" s="50">
        <v>48</v>
      </c>
      <c r="P4102" s="67">
        <f t="shared" si="257"/>
        <v>0.03</v>
      </c>
      <c r="Q4102" s="52">
        <v>4.76</v>
      </c>
      <c r="R4102" s="52" t="str" cm="1">
        <f t="array" ref="R4102">_xlfn.IFS(ROUND(Q4102,0)=5,"Excellent",ROUND(Q4102,0)=4,"Good",ROUND(Q4102,0)=3,"Ok",ROUND(Q4102,0)&lt;3,"Bad")</f>
        <v>Excellent</v>
      </c>
      <c r="S4102">
        <v>33</v>
      </c>
      <c r="T4102" t="str">
        <f t="shared" si="258"/>
        <v>No</v>
      </c>
      <c r="U4102" s="65">
        <v>43382</v>
      </c>
      <c r="V4102" s="65">
        <v>43942</v>
      </c>
      <c r="W4102">
        <v>31</v>
      </c>
      <c r="X4102" t="str">
        <f t="shared" si="259"/>
        <v>Active</v>
      </c>
      <c r="Y4102" t="s">
        <v>15615</v>
      </c>
    </row>
    <row r="4103" spans="1:25" x14ac:dyDescent="0.25">
      <c r="A4103">
        <v>4102</v>
      </c>
      <c r="B4103" t="s">
        <v>2923</v>
      </c>
      <c r="C4103">
        <v>2682</v>
      </c>
      <c r="D4103" t="str">
        <f>VLOOKUP($C4103,Hosts!$A:$O,10,0)</f>
        <v>New York</v>
      </c>
      <c r="E4103" s="67">
        <f>INDEX(Hosts!$A:$O,MATCH(Places!$C4103,Hosts!$A:$A,0),MATCH(Places!E$1,Hosts!$1:$1,0))</f>
        <v>0.9</v>
      </c>
      <c r="F4103" s="67">
        <f>INDEX(Hosts!$A:$O,MATCH(Places!$C4103,Hosts!$A:$A,0),MATCH(Places!F$1,Hosts!$1:$1,0))</f>
        <v>0.94</v>
      </c>
      <c r="G4103" s="67" t="str">
        <f>INDEX(Hosts!$A:$O,MATCH(Places!$C4103,Hosts!$A:$A,0),MATCH(Places!G$1,Hosts!$1:$1,0))</f>
        <v>Yes</v>
      </c>
      <c r="H4103">
        <v>12</v>
      </c>
      <c r="I4103" t="str">
        <f>VLOOKUP($H4103,Neighborhoods!$A:$C,2,0)</f>
        <v>Brooklyn</v>
      </c>
      <c r="J4103" t="str">
        <f>VLOOKUP($H4103,Neighborhoods!$A:$C,3,0)</f>
        <v>Williamsburg</v>
      </c>
      <c r="K4103" t="s">
        <v>1</v>
      </c>
      <c r="L4103" t="str">
        <f t="shared" si="256"/>
        <v>Yes</v>
      </c>
      <c r="M4103">
        <v>2</v>
      </c>
      <c r="N4103" t="str" cm="1">
        <f t="array" ref="N4103">_xlfn.IFS(M4103&lt;=2,"Small",M4103&lt;=5,"Medium",M4103&gt;5,"Large")</f>
        <v>Small</v>
      </c>
      <c r="O4103" s="50">
        <v>53</v>
      </c>
      <c r="P4103" s="67">
        <f t="shared" si="257"/>
        <v>0.03</v>
      </c>
      <c r="Q4103" s="52">
        <v>4.9800000000000004</v>
      </c>
      <c r="R4103" s="52" t="str" cm="1">
        <f t="array" ref="R4103">_xlfn.IFS(ROUND(Q4103,0)=5,"Excellent",ROUND(Q4103,0)=4,"Good",ROUND(Q4103,0)=3,"Ok",ROUND(Q4103,0)&lt;3,"Bad")</f>
        <v>Excellent</v>
      </c>
      <c r="S4103">
        <v>84</v>
      </c>
      <c r="T4103" t="str">
        <f t="shared" si="258"/>
        <v>No</v>
      </c>
      <c r="U4103" s="65">
        <v>43380</v>
      </c>
      <c r="V4103" s="65">
        <v>43998</v>
      </c>
      <c r="W4103">
        <v>39</v>
      </c>
      <c r="X4103" t="str">
        <f t="shared" si="259"/>
        <v>Active</v>
      </c>
      <c r="Y4103" t="s">
        <v>15615</v>
      </c>
    </row>
    <row r="4104" spans="1:25" x14ac:dyDescent="0.25">
      <c r="A4104">
        <v>4103</v>
      </c>
      <c r="B4104" t="s">
        <v>2924</v>
      </c>
      <c r="C4104">
        <v>364</v>
      </c>
      <c r="D4104" t="str">
        <f>VLOOKUP($C4104,Hosts!$A:$O,10,0)</f>
        <v>New York</v>
      </c>
      <c r="E4104" s="67">
        <f>INDEX(Hosts!$A:$O,MATCH(Places!$C4104,Hosts!$A:$A,0),MATCH(Places!E$1,Hosts!$1:$1,0))</f>
        <v>0.85</v>
      </c>
      <c r="F4104" s="67">
        <f>INDEX(Hosts!$A:$O,MATCH(Places!$C4104,Hosts!$A:$A,0),MATCH(Places!F$1,Hosts!$1:$1,0))</f>
        <v>0.96</v>
      </c>
      <c r="G4104" s="67" t="str">
        <f>INDEX(Hosts!$A:$O,MATCH(Places!$C4104,Hosts!$A:$A,0),MATCH(Places!G$1,Hosts!$1:$1,0))</f>
        <v>No</v>
      </c>
      <c r="H4104">
        <v>12</v>
      </c>
      <c r="I4104" t="str">
        <f>VLOOKUP($H4104,Neighborhoods!$A:$C,2,0)</f>
        <v>Brooklyn</v>
      </c>
      <c r="J4104" t="str">
        <f>VLOOKUP($H4104,Neighborhoods!$A:$C,3,0)</f>
        <v>Williamsburg</v>
      </c>
      <c r="K4104" t="s">
        <v>1</v>
      </c>
      <c r="L4104" t="str">
        <f t="shared" si="256"/>
        <v>Yes</v>
      </c>
      <c r="M4104">
        <v>1</v>
      </c>
      <c r="N4104" t="str" cm="1">
        <f t="array" ref="N4104">_xlfn.IFS(M4104&lt;=2,"Small",M4104&lt;=5,"Medium",M4104&gt;5,"Large")</f>
        <v>Small</v>
      </c>
      <c r="O4104" s="50">
        <v>30</v>
      </c>
      <c r="P4104" s="67">
        <f t="shared" si="257"/>
        <v>0.03</v>
      </c>
      <c r="Q4104" s="52">
        <v>4.83</v>
      </c>
      <c r="R4104" s="52" t="str" cm="1">
        <f t="array" ref="R4104">_xlfn.IFS(ROUND(Q4104,0)=5,"Excellent",ROUND(Q4104,0)=4,"Good",ROUND(Q4104,0)=3,"Ok",ROUND(Q4104,0)&lt;3,"Bad")</f>
        <v>Excellent</v>
      </c>
      <c r="S4104">
        <v>18</v>
      </c>
      <c r="T4104" t="str">
        <f t="shared" si="258"/>
        <v>No</v>
      </c>
      <c r="U4104" s="65">
        <v>43382</v>
      </c>
      <c r="V4104" s="65">
        <v>43905</v>
      </c>
      <c r="W4104">
        <v>34</v>
      </c>
      <c r="X4104" t="str">
        <f t="shared" si="259"/>
        <v>Active</v>
      </c>
      <c r="Y4104" t="s">
        <v>15615</v>
      </c>
    </row>
    <row r="4105" spans="1:25" x14ac:dyDescent="0.25">
      <c r="A4105">
        <v>4104</v>
      </c>
      <c r="B4105" t="s">
        <v>13671</v>
      </c>
      <c r="C4105">
        <v>2053</v>
      </c>
      <c r="D4105" t="str">
        <f>VLOOKUP($C4105,Hosts!$A:$O,10,0)</f>
        <v>New York</v>
      </c>
      <c r="E4105" s="67">
        <f>INDEX(Hosts!$A:$O,MATCH(Places!$C4105,Hosts!$A:$A,0),MATCH(Places!E$1,Hosts!$1:$1,0))</f>
        <v>1</v>
      </c>
      <c r="F4105" s="67">
        <f>INDEX(Hosts!$A:$O,MATCH(Places!$C4105,Hosts!$A:$A,0),MATCH(Places!F$1,Hosts!$1:$1,0))</f>
        <v>0.95</v>
      </c>
      <c r="G4105" s="67" t="str">
        <f>INDEX(Hosts!$A:$O,MATCH(Places!$C4105,Hosts!$A:$A,0),MATCH(Places!G$1,Hosts!$1:$1,0))</f>
        <v>Yes</v>
      </c>
      <c r="H4105">
        <v>10</v>
      </c>
      <c r="I4105" t="str">
        <f>VLOOKUP($H4105,Neighborhoods!$A:$C,2,0)</f>
        <v>Brooklyn</v>
      </c>
      <c r="J4105" t="str">
        <f>VLOOKUP($H4105,Neighborhoods!$A:$C,3,0)</f>
        <v>East Flatbush</v>
      </c>
      <c r="K4105" t="s">
        <v>11822</v>
      </c>
      <c r="L4105" t="str">
        <f t="shared" si="256"/>
        <v>No</v>
      </c>
      <c r="M4105">
        <v>6</v>
      </c>
      <c r="N4105" t="str" cm="1">
        <f t="array" ref="N4105">_xlfn.IFS(M4105&lt;=2,"Small",M4105&lt;=5,"Medium",M4105&gt;5,"Large")</f>
        <v>Large</v>
      </c>
      <c r="O4105" s="50">
        <v>132</v>
      </c>
      <c r="P4105" s="67">
        <f t="shared" si="257"/>
        <v>0.03</v>
      </c>
      <c r="Q4105" s="52">
        <v>4.74</v>
      </c>
      <c r="R4105" s="52" t="str" cm="1">
        <f t="array" ref="R4105">_xlfn.IFS(ROUND(Q4105,0)=5,"Excellent",ROUND(Q4105,0)=4,"Good",ROUND(Q4105,0)=3,"Ok",ROUND(Q4105,0)&lt;3,"Bad")</f>
        <v>Excellent</v>
      </c>
      <c r="S4105">
        <v>61</v>
      </c>
      <c r="T4105" t="str">
        <f t="shared" si="258"/>
        <v>No</v>
      </c>
      <c r="U4105" s="65">
        <v>43409</v>
      </c>
      <c r="V4105" s="65">
        <v>44059</v>
      </c>
      <c r="W4105">
        <v>158</v>
      </c>
      <c r="X4105" t="str">
        <f t="shared" si="259"/>
        <v>Active</v>
      </c>
      <c r="Y4105" t="s">
        <v>15615</v>
      </c>
    </row>
    <row r="4106" spans="1:25" x14ac:dyDescent="0.25">
      <c r="A4106">
        <v>4105</v>
      </c>
      <c r="B4106" t="s">
        <v>13842</v>
      </c>
      <c r="C4106">
        <v>3669</v>
      </c>
      <c r="D4106" t="str">
        <f>VLOOKUP($C4106,Hosts!$A:$O,10,0)</f>
        <v>New York</v>
      </c>
      <c r="E4106" s="67">
        <f>INDEX(Hosts!$A:$O,MATCH(Places!$C4106,Hosts!$A:$A,0),MATCH(Places!E$1,Hosts!$1:$1,0))</f>
        <v>0.9</v>
      </c>
      <c r="F4106" s="67">
        <f>INDEX(Hosts!$A:$O,MATCH(Places!$C4106,Hosts!$A:$A,0),MATCH(Places!F$1,Hosts!$1:$1,0))</f>
        <v>1</v>
      </c>
      <c r="G4106" s="67" t="str">
        <f>INDEX(Hosts!$A:$O,MATCH(Places!$C4106,Hosts!$A:$A,0),MATCH(Places!G$1,Hosts!$1:$1,0))</f>
        <v>No</v>
      </c>
      <c r="H4106">
        <v>19</v>
      </c>
      <c r="I4106" t="str">
        <f>VLOOKUP($H4106,Neighborhoods!$A:$C,2,0)</f>
        <v>Manhattan</v>
      </c>
      <c r="J4106" t="str">
        <f>VLOOKUP($H4106,Neighborhoods!$A:$C,3,0)</f>
        <v>Upper East Side</v>
      </c>
      <c r="K4106" t="s">
        <v>1</v>
      </c>
      <c r="L4106" t="str">
        <f t="shared" si="256"/>
        <v>Yes</v>
      </c>
      <c r="M4106">
        <v>2</v>
      </c>
      <c r="N4106" t="str" cm="1">
        <f t="array" ref="N4106">_xlfn.IFS(M4106&lt;=2,"Small",M4106&lt;=5,"Medium",M4106&gt;5,"Large")</f>
        <v>Small</v>
      </c>
      <c r="O4106" s="50">
        <v>70</v>
      </c>
      <c r="P4106" s="67">
        <f t="shared" si="257"/>
        <v>0.03</v>
      </c>
      <c r="Q4106" s="52">
        <v>4.8099999999999996</v>
      </c>
      <c r="R4106" s="52" t="str" cm="1">
        <f t="array" ref="R4106">_xlfn.IFS(ROUND(Q4106,0)=5,"Excellent",ROUND(Q4106,0)=4,"Good",ROUND(Q4106,0)=3,"Ok",ROUND(Q4106,0)&lt;3,"Bad")</f>
        <v>Excellent</v>
      </c>
      <c r="S4106">
        <v>138</v>
      </c>
      <c r="T4106" t="str">
        <f t="shared" si="258"/>
        <v>Yes</v>
      </c>
      <c r="U4106" s="65">
        <v>43417</v>
      </c>
      <c r="V4106" s="65">
        <v>44042</v>
      </c>
      <c r="W4106">
        <v>245</v>
      </c>
      <c r="X4106" t="str">
        <f t="shared" si="259"/>
        <v>Active</v>
      </c>
      <c r="Y4106" t="s">
        <v>15615</v>
      </c>
    </row>
    <row r="4107" spans="1:25" x14ac:dyDescent="0.25">
      <c r="A4107">
        <v>4106</v>
      </c>
      <c r="B4107" t="s">
        <v>15280</v>
      </c>
      <c r="C4107">
        <v>2053</v>
      </c>
      <c r="D4107" t="str">
        <f>VLOOKUP($C4107,Hosts!$A:$O,10,0)</f>
        <v>New York</v>
      </c>
      <c r="E4107" s="67">
        <f>INDEX(Hosts!$A:$O,MATCH(Places!$C4107,Hosts!$A:$A,0),MATCH(Places!E$1,Hosts!$1:$1,0))</f>
        <v>1</v>
      </c>
      <c r="F4107" s="67">
        <f>INDEX(Hosts!$A:$O,MATCH(Places!$C4107,Hosts!$A:$A,0),MATCH(Places!F$1,Hosts!$1:$1,0))</f>
        <v>0.95</v>
      </c>
      <c r="G4107" s="67" t="str">
        <f>INDEX(Hosts!$A:$O,MATCH(Places!$C4107,Hosts!$A:$A,0),MATCH(Places!G$1,Hosts!$1:$1,0))</f>
        <v>Yes</v>
      </c>
      <c r="H4107">
        <v>10</v>
      </c>
      <c r="I4107" t="str">
        <f>VLOOKUP($H4107,Neighborhoods!$A:$C,2,0)</f>
        <v>Brooklyn</v>
      </c>
      <c r="J4107" t="str">
        <f>VLOOKUP($H4107,Neighborhoods!$A:$C,3,0)</f>
        <v>East Flatbush</v>
      </c>
      <c r="K4107" t="s">
        <v>11822</v>
      </c>
      <c r="L4107" t="str">
        <f t="shared" si="256"/>
        <v>No</v>
      </c>
      <c r="M4107">
        <v>4</v>
      </c>
      <c r="N4107" t="str" cm="1">
        <f t="array" ref="N4107">_xlfn.IFS(M4107&lt;=2,"Small",M4107&lt;=5,"Medium",M4107&gt;5,"Large")</f>
        <v>Medium</v>
      </c>
      <c r="O4107" s="50">
        <v>116</v>
      </c>
      <c r="P4107" s="67">
        <f t="shared" si="257"/>
        <v>0.03</v>
      </c>
      <c r="Q4107" s="52">
        <v>4.83</v>
      </c>
      <c r="R4107" s="52" t="str" cm="1">
        <f t="array" ref="R4107">_xlfn.IFS(ROUND(Q4107,0)=5,"Excellent",ROUND(Q4107,0)=4,"Good",ROUND(Q4107,0)=3,"Ok",ROUND(Q4107,0)&lt;3,"Bad")</f>
        <v>Excellent</v>
      </c>
      <c r="S4107">
        <v>36</v>
      </c>
      <c r="T4107" t="str">
        <f t="shared" si="258"/>
        <v>No</v>
      </c>
      <c r="U4107" s="65">
        <v>43409</v>
      </c>
      <c r="V4107" s="65">
        <v>44043</v>
      </c>
      <c r="W4107">
        <v>179</v>
      </c>
      <c r="X4107" t="str">
        <f t="shared" si="259"/>
        <v>Active</v>
      </c>
      <c r="Y4107" t="s">
        <v>15615</v>
      </c>
    </row>
    <row r="4108" spans="1:25" x14ac:dyDescent="0.25">
      <c r="A4108">
        <v>4107</v>
      </c>
      <c r="B4108" t="s">
        <v>2925</v>
      </c>
      <c r="C4108">
        <v>3678</v>
      </c>
      <c r="D4108" t="str">
        <f>VLOOKUP($C4108,Hosts!$A:$O,10,0)</f>
        <v>New York</v>
      </c>
      <c r="E4108" s="67">
        <f>INDEX(Hosts!$A:$O,MATCH(Places!$C4108,Hosts!$A:$A,0),MATCH(Places!E$1,Hosts!$1:$1,0))</f>
        <v>0</v>
      </c>
      <c r="F4108" s="67">
        <f>INDEX(Hosts!$A:$O,MATCH(Places!$C4108,Hosts!$A:$A,0),MATCH(Places!F$1,Hosts!$1:$1,0))</f>
        <v>0.19</v>
      </c>
      <c r="G4108" s="67" t="str">
        <f>INDEX(Hosts!$A:$O,MATCH(Places!$C4108,Hosts!$A:$A,0),MATCH(Places!G$1,Hosts!$1:$1,0))</f>
        <v>No</v>
      </c>
      <c r="H4108">
        <v>15</v>
      </c>
      <c r="I4108" t="str">
        <f>VLOOKUP($H4108,Neighborhoods!$A:$C,2,0)</f>
        <v>Manhattan</v>
      </c>
      <c r="J4108" t="str">
        <f>VLOOKUP($H4108,Neighborhoods!$A:$C,3,0)</f>
        <v>East Village</v>
      </c>
      <c r="K4108" t="s">
        <v>11822</v>
      </c>
      <c r="L4108" t="str">
        <f t="shared" si="256"/>
        <v>No</v>
      </c>
      <c r="M4108">
        <v>2</v>
      </c>
      <c r="N4108" t="str" cm="1">
        <f t="array" ref="N4108">_xlfn.IFS(M4108&lt;=2,"Small",M4108&lt;=5,"Medium",M4108&gt;5,"Large")</f>
        <v>Small</v>
      </c>
      <c r="O4108" s="50">
        <v>186</v>
      </c>
      <c r="P4108" s="67">
        <f t="shared" si="257"/>
        <v>0.03</v>
      </c>
      <c r="Q4108" s="52">
        <v>4.92</v>
      </c>
      <c r="R4108" s="52" t="str" cm="1">
        <f t="array" ref="R4108">_xlfn.IFS(ROUND(Q4108,0)=5,"Excellent",ROUND(Q4108,0)=4,"Good",ROUND(Q4108,0)=3,"Ok",ROUND(Q4108,0)&lt;3,"Bad")</f>
        <v>Excellent</v>
      </c>
      <c r="S4108">
        <v>13</v>
      </c>
      <c r="T4108" t="str">
        <f t="shared" si="258"/>
        <v>No</v>
      </c>
      <c r="U4108" s="65">
        <v>43400</v>
      </c>
      <c r="V4108" s="65">
        <v>43831</v>
      </c>
      <c r="W4108">
        <v>64</v>
      </c>
      <c r="X4108" t="str">
        <f t="shared" si="259"/>
        <v>Active</v>
      </c>
      <c r="Y4108" t="s">
        <v>15615</v>
      </c>
    </row>
    <row r="4109" spans="1:25" x14ac:dyDescent="0.25">
      <c r="A4109">
        <v>4108</v>
      </c>
      <c r="B4109" t="s">
        <v>2926</v>
      </c>
      <c r="C4109">
        <v>1887</v>
      </c>
      <c r="D4109" t="str">
        <f>VLOOKUP($C4109,Hosts!$A:$O,10,0)</f>
        <v>New York</v>
      </c>
      <c r="E4109" s="67">
        <f>INDEX(Hosts!$A:$O,MATCH(Places!$C4109,Hosts!$A:$A,0),MATCH(Places!E$1,Hosts!$1:$1,0))</f>
        <v>1</v>
      </c>
      <c r="F4109" s="67">
        <f>INDEX(Hosts!$A:$O,MATCH(Places!$C4109,Hosts!$A:$A,0),MATCH(Places!F$1,Hosts!$1:$1,0))</f>
        <v>0.96</v>
      </c>
      <c r="G4109" s="67" t="str">
        <f>INDEX(Hosts!$A:$O,MATCH(Places!$C4109,Hosts!$A:$A,0),MATCH(Places!G$1,Hosts!$1:$1,0))</f>
        <v>Yes</v>
      </c>
      <c r="H4109">
        <v>21</v>
      </c>
      <c r="I4109" t="str">
        <f>VLOOKUP($H4109,Neighborhoods!$A:$C,2,0)</f>
        <v>Queens</v>
      </c>
      <c r="J4109" t="str">
        <f>VLOOKUP($H4109,Neighborhoods!$A:$C,3,0)</f>
        <v>Astoria</v>
      </c>
      <c r="K4109" t="s">
        <v>1</v>
      </c>
      <c r="L4109" t="str">
        <f t="shared" si="256"/>
        <v>Yes</v>
      </c>
      <c r="M4109">
        <v>2</v>
      </c>
      <c r="N4109" t="str" cm="1">
        <f t="array" ref="N4109">_xlfn.IFS(M4109&lt;=2,"Small",M4109&lt;=5,"Medium",M4109&gt;5,"Large")</f>
        <v>Small</v>
      </c>
      <c r="O4109" s="50">
        <v>64</v>
      </c>
      <c r="P4109" s="67">
        <f t="shared" si="257"/>
        <v>0.03</v>
      </c>
      <c r="Q4109" s="52">
        <v>5</v>
      </c>
      <c r="R4109" s="52" t="str" cm="1">
        <f t="array" ref="R4109">_xlfn.IFS(ROUND(Q4109,0)=5,"Excellent",ROUND(Q4109,0)=4,"Good",ROUND(Q4109,0)=3,"Ok",ROUND(Q4109,0)&lt;3,"Bad")</f>
        <v>Excellent</v>
      </c>
      <c r="S4109">
        <v>40</v>
      </c>
      <c r="T4109" t="str">
        <f t="shared" si="258"/>
        <v>No</v>
      </c>
      <c r="U4109" s="65">
        <v>43470</v>
      </c>
      <c r="V4109" s="65">
        <v>43909</v>
      </c>
      <c r="W4109">
        <v>230</v>
      </c>
      <c r="X4109" t="str">
        <f t="shared" si="259"/>
        <v>Active</v>
      </c>
      <c r="Y4109" t="s">
        <v>15615</v>
      </c>
    </row>
    <row r="4110" spans="1:25" x14ac:dyDescent="0.25">
      <c r="A4110">
        <v>4109</v>
      </c>
      <c r="B4110" t="s">
        <v>2927</v>
      </c>
      <c r="C4110">
        <v>1411</v>
      </c>
      <c r="D4110" t="str">
        <f>VLOOKUP($C4110,Hosts!$A:$O,10,0)</f>
        <v>New York</v>
      </c>
      <c r="E4110" s="67">
        <f>INDEX(Hosts!$A:$O,MATCH(Places!$C4110,Hosts!$A:$A,0),MATCH(Places!E$1,Hosts!$1:$1,0))</f>
        <v>0.5</v>
      </c>
      <c r="F4110" s="67">
        <f>INDEX(Hosts!$A:$O,MATCH(Places!$C4110,Hosts!$A:$A,0),MATCH(Places!F$1,Hosts!$1:$1,0))</f>
        <v>0.94</v>
      </c>
      <c r="G4110" s="67" t="str">
        <f>INDEX(Hosts!$A:$O,MATCH(Places!$C4110,Hosts!$A:$A,0),MATCH(Places!G$1,Hosts!$1:$1,0))</f>
        <v>Yes</v>
      </c>
      <c r="H4110">
        <v>12</v>
      </c>
      <c r="I4110" t="str">
        <f>VLOOKUP($H4110,Neighborhoods!$A:$C,2,0)</f>
        <v>Brooklyn</v>
      </c>
      <c r="J4110" t="str">
        <f>VLOOKUP($H4110,Neighborhoods!$A:$C,3,0)</f>
        <v>Williamsburg</v>
      </c>
      <c r="K4110" t="s">
        <v>1</v>
      </c>
      <c r="L4110" t="str">
        <f t="shared" si="256"/>
        <v>Yes</v>
      </c>
      <c r="M4110">
        <v>2</v>
      </c>
      <c r="N4110" t="str" cm="1">
        <f t="array" ref="N4110">_xlfn.IFS(M4110&lt;=2,"Small",M4110&lt;=5,"Medium",M4110&gt;5,"Large")</f>
        <v>Small</v>
      </c>
      <c r="O4110" s="50">
        <v>49</v>
      </c>
      <c r="P4110" s="67">
        <f t="shared" si="257"/>
        <v>0.03</v>
      </c>
      <c r="Q4110" s="52">
        <v>5</v>
      </c>
      <c r="R4110" s="52" t="str" cm="1">
        <f t="array" ref="R4110">_xlfn.IFS(ROUND(Q4110,0)=5,"Excellent",ROUND(Q4110,0)=4,"Good",ROUND(Q4110,0)=3,"Ok",ROUND(Q4110,0)&lt;3,"Bad")</f>
        <v>Excellent</v>
      </c>
      <c r="S4110">
        <v>28</v>
      </c>
      <c r="T4110" t="str">
        <f t="shared" si="258"/>
        <v>No</v>
      </c>
      <c r="U4110" s="65">
        <v>43403</v>
      </c>
      <c r="V4110" s="65">
        <v>43923</v>
      </c>
      <c r="W4110">
        <v>0</v>
      </c>
      <c r="X4110" t="str">
        <f t="shared" si="259"/>
        <v>Inactive</v>
      </c>
      <c r="Y4110" t="s">
        <v>15615</v>
      </c>
    </row>
    <row r="4111" spans="1:25" x14ac:dyDescent="0.25">
      <c r="A4111">
        <v>4110</v>
      </c>
      <c r="B4111" t="s">
        <v>13344</v>
      </c>
      <c r="C4111">
        <v>1909</v>
      </c>
      <c r="D4111" t="str">
        <f>VLOOKUP($C4111,Hosts!$A:$O,10,0)</f>
        <v>New York</v>
      </c>
      <c r="E4111" s="67">
        <f>INDEX(Hosts!$A:$O,MATCH(Places!$C4111,Hosts!$A:$A,0),MATCH(Places!E$1,Hosts!$1:$1,0))</f>
        <v>0.75</v>
      </c>
      <c r="F4111" s="67">
        <f>INDEX(Hosts!$A:$O,MATCH(Places!$C4111,Hosts!$A:$A,0),MATCH(Places!F$1,Hosts!$1:$1,0))</f>
        <v>0.98</v>
      </c>
      <c r="G4111" s="67" t="str">
        <f>INDEX(Hosts!$A:$O,MATCH(Places!$C4111,Hosts!$A:$A,0),MATCH(Places!G$1,Hosts!$1:$1,0))</f>
        <v>Yes</v>
      </c>
      <c r="H4111">
        <v>19</v>
      </c>
      <c r="I4111" t="str">
        <f>VLOOKUP($H4111,Neighborhoods!$A:$C,2,0)</f>
        <v>Manhattan</v>
      </c>
      <c r="J4111" t="str">
        <f>VLOOKUP($H4111,Neighborhoods!$A:$C,3,0)</f>
        <v>Upper East Side</v>
      </c>
      <c r="K4111" t="s">
        <v>1</v>
      </c>
      <c r="L4111" t="str">
        <f t="shared" si="256"/>
        <v>Yes</v>
      </c>
      <c r="M4111">
        <v>1</v>
      </c>
      <c r="N4111" t="str" cm="1">
        <f t="array" ref="N4111">_xlfn.IFS(M4111&lt;=2,"Small",M4111&lt;=5,"Medium",M4111&gt;5,"Large")</f>
        <v>Small</v>
      </c>
      <c r="O4111" s="50">
        <v>89</v>
      </c>
      <c r="P4111" s="67">
        <f t="shared" si="257"/>
        <v>0.03</v>
      </c>
      <c r="Q4111" s="52">
        <v>5</v>
      </c>
      <c r="R4111" s="52" t="str" cm="1">
        <f t="array" ref="R4111">_xlfn.IFS(ROUND(Q4111,0)=5,"Excellent",ROUND(Q4111,0)=4,"Good",ROUND(Q4111,0)=3,"Ok",ROUND(Q4111,0)&lt;3,"Bad")</f>
        <v>Excellent</v>
      </c>
      <c r="S4111">
        <v>22</v>
      </c>
      <c r="T4111" t="str">
        <f t="shared" si="258"/>
        <v>No</v>
      </c>
      <c r="U4111" s="65">
        <v>43700</v>
      </c>
      <c r="V4111" s="65">
        <v>43905</v>
      </c>
      <c r="W4111">
        <v>264</v>
      </c>
      <c r="X4111" t="str">
        <f t="shared" si="259"/>
        <v>Active</v>
      </c>
      <c r="Y4111" t="s">
        <v>15615</v>
      </c>
    </row>
    <row r="4112" spans="1:25" x14ac:dyDescent="0.25">
      <c r="A4112">
        <v>4111</v>
      </c>
      <c r="B4112" t="s">
        <v>2928</v>
      </c>
      <c r="C4112">
        <v>3679</v>
      </c>
      <c r="D4112" t="str">
        <f>VLOOKUP($C4112,Hosts!$A:$O,10,0)</f>
        <v>New York</v>
      </c>
      <c r="E4112" s="67">
        <f>INDEX(Hosts!$A:$O,MATCH(Places!$C4112,Hosts!$A:$A,0),MATCH(Places!E$1,Hosts!$1:$1,0))</f>
        <v>0.94</v>
      </c>
      <c r="F4112" s="67">
        <f>INDEX(Hosts!$A:$O,MATCH(Places!$C4112,Hosts!$A:$A,0),MATCH(Places!F$1,Hosts!$1:$1,0))</f>
        <v>0.97</v>
      </c>
      <c r="G4112" s="67" t="str">
        <f>INDEX(Hosts!$A:$O,MATCH(Places!$C4112,Hosts!$A:$A,0),MATCH(Places!G$1,Hosts!$1:$1,0))</f>
        <v>No</v>
      </c>
      <c r="H4112">
        <v>7</v>
      </c>
      <c r="I4112" t="str">
        <f>VLOOKUP($H4112,Neighborhoods!$A:$C,2,0)</f>
        <v>Brooklyn</v>
      </c>
      <c r="J4112" t="str">
        <f>VLOOKUP($H4112,Neighborhoods!$A:$C,3,0)</f>
        <v>Bedford-Stuyvesant</v>
      </c>
      <c r="K4112" t="s">
        <v>1</v>
      </c>
      <c r="L4112" t="str">
        <f t="shared" si="256"/>
        <v>Yes</v>
      </c>
      <c r="M4112">
        <v>3</v>
      </c>
      <c r="N4112" t="str" cm="1">
        <f t="array" ref="N4112">_xlfn.IFS(M4112&lt;=2,"Small",M4112&lt;=5,"Medium",M4112&gt;5,"Large")</f>
        <v>Medium</v>
      </c>
      <c r="O4112" s="50">
        <v>47</v>
      </c>
      <c r="P4112" s="67">
        <f t="shared" si="257"/>
        <v>0.03</v>
      </c>
      <c r="Q4112" s="52">
        <v>4.49</v>
      </c>
      <c r="R4112" s="52" t="str" cm="1">
        <f t="array" ref="R4112">_xlfn.IFS(ROUND(Q4112,0)=5,"Excellent",ROUND(Q4112,0)=4,"Good",ROUND(Q4112,0)=3,"Ok",ROUND(Q4112,0)&lt;3,"Bad")</f>
        <v>Good</v>
      </c>
      <c r="S4112">
        <v>96</v>
      </c>
      <c r="T4112" t="str">
        <f t="shared" si="258"/>
        <v>No</v>
      </c>
      <c r="U4112" s="65">
        <v>43387</v>
      </c>
      <c r="V4112" s="65">
        <v>44044</v>
      </c>
      <c r="W4112">
        <v>12</v>
      </c>
      <c r="X4112" t="str">
        <f t="shared" si="259"/>
        <v>Active</v>
      </c>
      <c r="Y4112" t="s">
        <v>15616</v>
      </c>
    </row>
    <row r="4113" spans="1:25" x14ac:dyDescent="0.25">
      <c r="A4113">
        <v>4112</v>
      </c>
      <c r="B4113" t="s">
        <v>2929</v>
      </c>
      <c r="C4113">
        <v>3600</v>
      </c>
      <c r="D4113" t="str">
        <f>VLOOKUP($C4113,Hosts!$A:$O,10,0)</f>
        <v>New York</v>
      </c>
      <c r="E4113" s="67">
        <f>INDEX(Hosts!$A:$O,MATCH(Places!$C4113,Hosts!$A:$A,0),MATCH(Places!E$1,Hosts!$1:$1,0))</f>
        <v>1</v>
      </c>
      <c r="F4113" s="67">
        <f>INDEX(Hosts!$A:$O,MATCH(Places!$C4113,Hosts!$A:$A,0),MATCH(Places!F$1,Hosts!$1:$1,0))</f>
        <v>1</v>
      </c>
      <c r="G4113" s="67" t="str">
        <f>INDEX(Hosts!$A:$O,MATCH(Places!$C4113,Hosts!$A:$A,0),MATCH(Places!G$1,Hosts!$1:$1,0))</f>
        <v>No</v>
      </c>
      <c r="H4113">
        <v>2</v>
      </c>
      <c r="I4113" t="str">
        <f>VLOOKUP($H4113,Neighborhoods!$A:$C,2,0)</f>
        <v>Bronx</v>
      </c>
      <c r="J4113" t="str">
        <f>VLOOKUP($H4113,Neighborhoods!$A:$C,3,0)</f>
        <v>Concourse</v>
      </c>
      <c r="K4113" t="s">
        <v>11822</v>
      </c>
      <c r="L4113" t="str">
        <f t="shared" si="256"/>
        <v>No</v>
      </c>
      <c r="M4113">
        <v>4</v>
      </c>
      <c r="N4113" t="str" cm="1">
        <f t="array" ref="N4113">_xlfn.IFS(M4113&lt;=2,"Small",M4113&lt;=5,"Medium",M4113&gt;5,"Large")</f>
        <v>Medium</v>
      </c>
      <c r="O4113" s="50">
        <v>135</v>
      </c>
      <c r="P4113" s="67">
        <f t="shared" si="257"/>
        <v>0.03</v>
      </c>
      <c r="Q4113" s="52">
        <v>4.8099999999999996</v>
      </c>
      <c r="R4113" s="52" t="str" cm="1">
        <f t="array" ref="R4113">_xlfn.IFS(ROUND(Q4113,0)=5,"Excellent",ROUND(Q4113,0)=4,"Good",ROUND(Q4113,0)=3,"Ok",ROUND(Q4113,0)&lt;3,"Bad")</f>
        <v>Excellent</v>
      </c>
      <c r="S4113">
        <v>53</v>
      </c>
      <c r="T4113" t="str">
        <f t="shared" si="258"/>
        <v>No</v>
      </c>
      <c r="U4113" s="65">
        <v>43446</v>
      </c>
      <c r="V4113" s="65">
        <v>44054</v>
      </c>
      <c r="W4113">
        <v>320</v>
      </c>
      <c r="X4113" t="str">
        <f t="shared" si="259"/>
        <v>Active</v>
      </c>
      <c r="Y4113" t="s">
        <v>15615</v>
      </c>
    </row>
    <row r="4114" spans="1:25" x14ac:dyDescent="0.25">
      <c r="A4114">
        <v>4113</v>
      </c>
      <c r="B4114" t="s">
        <v>3046</v>
      </c>
      <c r="C4114">
        <v>3292</v>
      </c>
      <c r="D4114" t="str">
        <f>VLOOKUP($C4114,Hosts!$A:$O,10,0)</f>
        <v>New York</v>
      </c>
      <c r="E4114" s="67">
        <f>INDEX(Hosts!$A:$O,MATCH(Places!$C4114,Hosts!$A:$A,0),MATCH(Places!E$1,Hosts!$1:$1,0))</f>
        <v>1</v>
      </c>
      <c r="F4114" s="67">
        <f>INDEX(Hosts!$A:$O,MATCH(Places!$C4114,Hosts!$A:$A,0),MATCH(Places!F$1,Hosts!$1:$1,0))</f>
        <v>0.79</v>
      </c>
      <c r="G4114" s="67" t="str">
        <f>INDEX(Hosts!$A:$O,MATCH(Places!$C4114,Hosts!$A:$A,0),MATCH(Places!G$1,Hosts!$1:$1,0))</f>
        <v>No</v>
      </c>
      <c r="H4114">
        <v>8</v>
      </c>
      <c r="I4114" t="str">
        <f>VLOOKUP($H4114,Neighborhoods!$A:$C,2,0)</f>
        <v>Brooklyn</v>
      </c>
      <c r="J4114" t="str">
        <f>VLOOKUP($H4114,Neighborhoods!$A:$C,3,0)</f>
        <v>Bushwick</v>
      </c>
      <c r="K4114" t="s">
        <v>1</v>
      </c>
      <c r="L4114" t="str">
        <f t="shared" si="256"/>
        <v>Yes</v>
      </c>
      <c r="M4114">
        <v>2</v>
      </c>
      <c r="N4114" t="str" cm="1">
        <f t="array" ref="N4114">_xlfn.IFS(M4114&lt;=2,"Small",M4114&lt;=5,"Medium",M4114&gt;5,"Large")</f>
        <v>Small</v>
      </c>
      <c r="O4114" s="50">
        <v>41</v>
      </c>
      <c r="P4114" s="67">
        <f t="shared" si="257"/>
        <v>0.03</v>
      </c>
      <c r="Q4114" s="52">
        <v>4.67</v>
      </c>
      <c r="R4114" s="52" t="str" cm="1">
        <f t="array" ref="R4114">_xlfn.IFS(ROUND(Q4114,0)=5,"Excellent",ROUND(Q4114,0)=4,"Good",ROUND(Q4114,0)=3,"Ok",ROUND(Q4114,0)&lt;3,"Bad")</f>
        <v>Excellent</v>
      </c>
      <c r="S4114">
        <v>3</v>
      </c>
      <c r="T4114" t="str">
        <f t="shared" si="258"/>
        <v>No</v>
      </c>
      <c r="U4114" s="65">
        <v>43677</v>
      </c>
      <c r="V4114" s="65">
        <v>43972</v>
      </c>
      <c r="W4114">
        <v>364</v>
      </c>
      <c r="X4114" t="str">
        <f t="shared" si="259"/>
        <v>Active</v>
      </c>
      <c r="Y4114" t="s">
        <v>15615</v>
      </c>
    </row>
    <row r="4115" spans="1:25" x14ac:dyDescent="0.25">
      <c r="A4115">
        <v>4114</v>
      </c>
      <c r="B4115" t="s">
        <v>2930</v>
      </c>
      <c r="C4115">
        <v>3681</v>
      </c>
      <c r="D4115" t="str">
        <f>VLOOKUP($C4115,Hosts!$A:$O,10,0)</f>
        <v>New York</v>
      </c>
      <c r="E4115" s="67">
        <f>INDEX(Hosts!$A:$O,MATCH(Places!$C4115,Hosts!$A:$A,0),MATCH(Places!E$1,Hosts!$1:$1,0))</f>
        <v>0.9</v>
      </c>
      <c r="F4115" s="67">
        <f>INDEX(Hosts!$A:$O,MATCH(Places!$C4115,Hosts!$A:$A,0),MATCH(Places!F$1,Hosts!$1:$1,0))</f>
        <v>0.87</v>
      </c>
      <c r="G4115" s="67" t="str">
        <f>INDEX(Hosts!$A:$O,MATCH(Places!$C4115,Hosts!$A:$A,0),MATCH(Places!G$1,Hosts!$1:$1,0))</f>
        <v>Yes</v>
      </c>
      <c r="H4115">
        <v>16</v>
      </c>
      <c r="I4115" t="str">
        <f>VLOOKUP($H4115,Neighborhoods!$A:$C,2,0)</f>
        <v>Manhattan</v>
      </c>
      <c r="J4115" t="str">
        <f>VLOOKUP($H4115,Neighborhoods!$A:$C,3,0)</f>
        <v>Harlem</v>
      </c>
      <c r="K4115" t="s">
        <v>11822</v>
      </c>
      <c r="L4115" t="str">
        <f t="shared" si="256"/>
        <v>No</v>
      </c>
      <c r="M4115">
        <v>4</v>
      </c>
      <c r="N4115" t="str" cm="1">
        <f t="array" ref="N4115">_xlfn.IFS(M4115&lt;=2,"Small",M4115&lt;=5,"Medium",M4115&gt;5,"Large")</f>
        <v>Medium</v>
      </c>
      <c r="O4115" s="50">
        <v>189</v>
      </c>
      <c r="P4115" s="67">
        <f t="shared" si="257"/>
        <v>0.03</v>
      </c>
      <c r="Q4115" s="52">
        <v>4.9000000000000004</v>
      </c>
      <c r="R4115" s="52" t="str" cm="1">
        <f t="array" ref="R4115">_xlfn.IFS(ROUND(Q4115,0)=5,"Excellent",ROUND(Q4115,0)=4,"Good",ROUND(Q4115,0)=3,"Ok",ROUND(Q4115,0)&lt;3,"Bad")</f>
        <v>Excellent</v>
      </c>
      <c r="S4115">
        <v>48</v>
      </c>
      <c r="T4115" t="str">
        <f t="shared" si="258"/>
        <v>No</v>
      </c>
      <c r="U4115" s="65">
        <v>43399</v>
      </c>
      <c r="V4115" s="65">
        <v>43904</v>
      </c>
      <c r="W4115">
        <v>363</v>
      </c>
      <c r="X4115" t="str">
        <f t="shared" si="259"/>
        <v>Active</v>
      </c>
      <c r="Y4115" t="s">
        <v>15616</v>
      </c>
    </row>
    <row r="4116" spans="1:25" x14ac:dyDescent="0.25">
      <c r="A4116">
        <v>4115</v>
      </c>
      <c r="B4116" t="s">
        <v>13745</v>
      </c>
      <c r="C4116">
        <v>3682</v>
      </c>
      <c r="D4116" t="str">
        <f>VLOOKUP($C4116,Hosts!$A:$O,10,0)</f>
        <v>New York</v>
      </c>
      <c r="E4116" s="67">
        <f>INDEX(Hosts!$A:$O,MATCH(Places!$C4116,Hosts!$A:$A,0),MATCH(Places!E$1,Hosts!$1:$1,0))</f>
        <v>0.88</v>
      </c>
      <c r="F4116" s="67">
        <f>INDEX(Hosts!$A:$O,MATCH(Places!$C4116,Hosts!$A:$A,0),MATCH(Places!F$1,Hosts!$1:$1,0))</f>
        <v>0.98</v>
      </c>
      <c r="G4116" s="67" t="str">
        <f>INDEX(Hosts!$A:$O,MATCH(Places!$C4116,Hosts!$A:$A,0),MATCH(Places!G$1,Hosts!$1:$1,0))</f>
        <v>Yes</v>
      </c>
      <c r="H4116">
        <v>8</v>
      </c>
      <c r="I4116" t="str">
        <f>VLOOKUP($H4116,Neighborhoods!$A:$C,2,0)</f>
        <v>Brooklyn</v>
      </c>
      <c r="J4116" t="str">
        <f>VLOOKUP($H4116,Neighborhoods!$A:$C,3,0)</f>
        <v>Bushwick</v>
      </c>
      <c r="K4116" t="s">
        <v>11822</v>
      </c>
      <c r="L4116" t="str">
        <f t="shared" si="256"/>
        <v>No</v>
      </c>
      <c r="M4116">
        <v>4</v>
      </c>
      <c r="N4116" t="str" cm="1">
        <f t="array" ref="N4116">_xlfn.IFS(M4116&lt;=2,"Small",M4116&lt;=5,"Medium",M4116&gt;5,"Large")</f>
        <v>Medium</v>
      </c>
      <c r="O4116" s="50">
        <v>104</v>
      </c>
      <c r="P4116" s="67">
        <f t="shared" si="257"/>
        <v>0.03</v>
      </c>
      <c r="Q4116" s="52">
        <v>5</v>
      </c>
      <c r="R4116" s="52" t="str" cm="1">
        <f t="array" ref="R4116">_xlfn.IFS(ROUND(Q4116,0)=5,"Excellent",ROUND(Q4116,0)=4,"Good",ROUND(Q4116,0)=3,"Ok",ROUND(Q4116,0)&lt;3,"Bad")</f>
        <v>Excellent</v>
      </c>
      <c r="S4116">
        <v>84</v>
      </c>
      <c r="T4116" t="str">
        <f t="shared" si="258"/>
        <v>No</v>
      </c>
      <c r="U4116" s="65">
        <v>43396</v>
      </c>
      <c r="V4116" s="65">
        <v>43997</v>
      </c>
      <c r="W4116">
        <v>283</v>
      </c>
      <c r="X4116" t="str">
        <f t="shared" si="259"/>
        <v>Active</v>
      </c>
      <c r="Y4116" t="s">
        <v>15615</v>
      </c>
    </row>
    <row r="4117" spans="1:25" x14ac:dyDescent="0.25">
      <c r="A4117">
        <v>4116</v>
      </c>
      <c r="B4117" t="s">
        <v>2931</v>
      </c>
      <c r="C4117">
        <v>3684</v>
      </c>
      <c r="D4117" t="str">
        <f>VLOOKUP($C4117,Hosts!$A:$O,10,0)</f>
        <v>New York</v>
      </c>
      <c r="E4117" s="67">
        <f>INDEX(Hosts!$A:$O,MATCH(Places!$C4117,Hosts!$A:$A,0),MATCH(Places!E$1,Hosts!$1:$1,0))</f>
        <v>1</v>
      </c>
      <c r="F4117" s="67">
        <f>INDEX(Hosts!$A:$O,MATCH(Places!$C4117,Hosts!$A:$A,0),MATCH(Places!F$1,Hosts!$1:$1,0))</f>
        <v>1</v>
      </c>
      <c r="G4117" s="67" t="str">
        <f>INDEX(Hosts!$A:$O,MATCH(Places!$C4117,Hosts!$A:$A,0),MATCH(Places!G$1,Hosts!$1:$1,0))</f>
        <v>Yes</v>
      </c>
      <c r="H4117">
        <v>16</v>
      </c>
      <c r="I4117" t="str">
        <f>VLOOKUP($H4117,Neighborhoods!$A:$C,2,0)</f>
        <v>Manhattan</v>
      </c>
      <c r="J4117" t="str">
        <f>VLOOKUP($H4117,Neighborhoods!$A:$C,3,0)</f>
        <v>Harlem</v>
      </c>
      <c r="K4117" t="s">
        <v>1</v>
      </c>
      <c r="L4117" t="str">
        <f t="shared" si="256"/>
        <v>Yes</v>
      </c>
      <c r="M4117">
        <v>1</v>
      </c>
      <c r="N4117" t="str" cm="1">
        <f t="array" ref="N4117">_xlfn.IFS(M4117&lt;=2,"Small",M4117&lt;=5,"Medium",M4117&gt;5,"Large")</f>
        <v>Small</v>
      </c>
      <c r="O4117" s="50">
        <v>40</v>
      </c>
      <c r="P4117" s="67">
        <f t="shared" si="257"/>
        <v>0.03</v>
      </c>
      <c r="Q4117" s="52">
        <v>5</v>
      </c>
      <c r="R4117" s="52" t="str" cm="1">
        <f t="array" ref="R4117">_xlfn.IFS(ROUND(Q4117,0)=5,"Excellent",ROUND(Q4117,0)=4,"Good",ROUND(Q4117,0)=3,"Ok",ROUND(Q4117,0)&lt;3,"Bad")</f>
        <v>Excellent</v>
      </c>
      <c r="S4117">
        <v>38</v>
      </c>
      <c r="T4117" t="str">
        <f t="shared" si="258"/>
        <v>No</v>
      </c>
      <c r="U4117" s="65">
        <v>43395</v>
      </c>
      <c r="V4117" s="65">
        <v>44044</v>
      </c>
      <c r="W4117">
        <v>45</v>
      </c>
      <c r="X4117" t="str">
        <f t="shared" si="259"/>
        <v>Active</v>
      </c>
      <c r="Y4117" t="s">
        <v>15616</v>
      </c>
    </row>
    <row r="4118" spans="1:25" x14ac:dyDescent="0.25">
      <c r="A4118">
        <v>4117</v>
      </c>
      <c r="B4118" t="s">
        <v>2932</v>
      </c>
      <c r="C4118">
        <v>3685</v>
      </c>
      <c r="D4118" t="str">
        <f>VLOOKUP($C4118,Hosts!$A:$O,10,0)</f>
        <v>New York</v>
      </c>
      <c r="E4118" s="67">
        <f>INDEX(Hosts!$A:$O,MATCH(Places!$C4118,Hosts!$A:$A,0),MATCH(Places!E$1,Hosts!$1:$1,0))</f>
        <v>1</v>
      </c>
      <c r="F4118" s="67">
        <f>INDEX(Hosts!$A:$O,MATCH(Places!$C4118,Hosts!$A:$A,0),MATCH(Places!F$1,Hosts!$1:$1,0))</f>
        <v>0.85</v>
      </c>
      <c r="G4118" s="67" t="str">
        <f>INDEX(Hosts!$A:$O,MATCH(Places!$C4118,Hosts!$A:$A,0),MATCH(Places!G$1,Hosts!$1:$1,0))</f>
        <v>No</v>
      </c>
      <c r="H4118">
        <v>12</v>
      </c>
      <c r="I4118" t="str">
        <f>VLOOKUP($H4118,Neighborhoods!$A:$C,2,0)</f>
        <v>Brooklyn</v>
      </c>
      <c r="J4118" t="str">
        <f>VLOOKUP($H4118,Neighborhoods!$A:$C,3,0)</f>
        <v>Williamsburg</v>
      </c>
      <c r="K4118" t="s">
        <v>11822</v>
      </c>
      <c r="L4118" t="str">
        <f t="shared" si="256"/>
        <v>No</v>
      </c>
      <c r="M4118">
        <v>4</v>
      </c>
      <c r="N4118" t="str" cm="1">
        <f t="array" ref="N4118">_xlfn.IFS(M4118&lt;=2,"Small",M4118&lt;=5,"Medium",M4118&gt;5,"Large")</f>
        <v>Medium</v>
      </c>
      <c r="O4118" s="50">
        <v>107.86</v>
      </c>
      <c r="P4118" s="67">
        <f t="shared" si="257"/>
        <v>0.03</v>
      </c>
      <c r="Q4118" s="52">
        <v>4.82</v>
      </c>
      <c r="R4118" s="52" t="str" cm="1">
        <f t="array" ref="R4118">_xlfn.IFS(ROUND(Q4118,0)=5,"Excellent",ROUND(Q4118,0)=4,"Good",ROUND(Q4118,0)=3,"Ok",ROUND(Q4118,0)&lt;3,"Bad")</f>
        <v>Excellent</v>
      </c>
      <c r="S4118">
        <v>45</v>
      </c>
      <c r="T4118" t="str">
        <f t="shared" si="258"/>
        <v>No</v>
      </c>
      <c r="U4118" s="65">
        <v>43400</v>
      </c>
      <c r="V4118" s="65">
        <v>43951</v>
      </c>
      <c r="W4118">
        <v>136</v>
      </c>
      <c r="X4118" t="str">
        <f t="shared" si="259"/>
        <v>Active</v>
      </c>
      <c r="Y4118" t="s">
        <v>15615</v>
      </c>
    </row>
    <row r="4119" spans="1:25" x14ac:dyDescent="0.25">
      <c r="A4119">
        <v>4118</v>
      </c>
      <c r="B4119" t="s">
        <v>2933</v>
      </c>
      <c r="C4119">
        <v>3686</v>
      </c>
      <c r="D4119" t="str">
        <f>VLOOKUP($C4119,Hosts!$A:$O,10,0)</f>
        <v>New York</v>
      </c>
      <c r="E4119" s="67">
        <f>INDEX(Hosts!$A:$O,MATCH(Places!$C4119,Hosts!$A:$A,0),MATCH(Places!E$1,Hosts!$1:$1,0))</f>
        <v>1</v>
      </c>
      <c r="F4119" s="67">
        <f>INDEX(Hosts!$A:$O,MATCH(Places!$C4119,Hosts!$A:$A,0),MATCH(Places!F$1,Hosts!$1:$1,0))</f>
        <v>0.97</v>
      </c>
      <c r="G4119" s="67" t="str">
        <f>INDEX(Hosts!$A:$O,MATCH(Places!$C4119,Hosts!$A:$A,0),MATCH(Places!G$1,Hosts!$1:$1,0))</f>
        <v>Yes</v>
      </c>
      <c r="H4119">
        <v>23</v>
      </c>
      <c r="I4119" t="str">
        <f>VLOOKUP($H4119,Neighborhoods!$A:$C,2,0)</f>
        <v>Queens</v>
      </c>
      <c r="J4119" t="str">
        <f>VLOOKUP($H4119,Neighborhoods!$A:$C,3,0)</f>
        <v>Jamaica</v>
      </c>
      <c r="K4119" t="s">
        <v>1</v>
      </c>
      <c r="L4119" t="str">
        <f t="shared" si="256"/>
        <v>Yes</v>
      </c>
      <c r="M4119">
        <v>2</v>
      </c>
      <c r="N4119" t="str" cm="1">
        <f t="array" ref="N4119">_xlfn.IFS(M4119&lt;=2,"Small",M4119&lt;=5,"Medium",M4119&gt;5,"Large")</f>
        <v>Small</v>
      </c>
      <c r="O4119" s="50">
        <v>88</v>
      </c>
      <c r="P4119" s="67">
        <f t="shared" si="257"/>
        <v>0.03</v>
      </c>
      <c r="Q4119" s="52">
        <v>4.97</v>
      </c>
      <c r="R4119" s="52" t="str" cm="1">
        <f t="array" ref="R4119">_xlfn.IFS(ROUND(Q4119,0)=5,"Excellent",ROUND(Q4119,0)=4,"Good",ROUND(Q4119,0)=3,"Ok",ROUND(Q4119,0)&lt;3,"Bad")</f>
        <v>Excellent</v>
      </c>
      <c r="S4119">
        <v>181</v>
      </c>
      <c r="T4119" t="str">
        <f t="shared" si="258"/>
        <v>Yes</v>
      </c>
      <c r="U4119" s="65">
        <v>43414</v>
      </c>
      <c r="V4119" s="65">
        <v>44056</v>
      </c>
      <c r="W4119">
        <v>89</v>
      </c>
      <c r="X4119" t="str">
        <f t="shared" si="259"/>
        <v>Active</v>
      </c>
      <c r="Y4119" t="s">
        <v>15616</v>
      </c>
    </row>
    <row r="4120" spans="1:25" x14ac:dyDescent="0.25">
      <c r="A4120">
        <v>4119</v>
      </c>
      <c r="B4120" t="s">
        <v>2934</v>
      </c>
      <c r="C4120">
        <v>2168</v>
      </c>
      <c r="D4120" t="str">
        <f>VLOOKUP($C4120,Hosts!$A:$O,10,0)</f>
        <v>New York</v>
      </c>
      <c r="E4120" s="67">
        <f>INDEX(Hosts!$A:$O,MATCH(Places!$C4120,Hosts!$A:$A,0),MATCH(Places!E$1,Hosts!$1:$1,0))</f>
        <v>1</v>
      </c>
      <c r="F4120" s="67">
        <f>INDEX(Hosts!$A:$O,MATCH(Places!$C4120,Hosts!$A:$A,0),MATCH(Places!F$1,Hosts!$1:$1,0))</f>
        <v>0.89</v>
      </c>
      <c r="G4120" s="67" t="str">
        <f>INDEX(Hosts!$A:$O,MATCH(Places!$C4120,Hosts!$A:$A,0),MATCH(Places!G$1,Hosts!$1:$1,0))</f>
        <v>No</v>
      </c>
      <c r="H4120">
        <v>7</v>
      </c>
      <c r="I4120" t="str">
        <f>VLOOKUP($H4120,Neighborhoods!$A:$C,2,0)</f>
        <v>Brooklyn</v>
      </c>
      <c r="J4120" t="str">
        <f>VLOOKUP($H4120,Neighborhoods!$A:$C,3,0)</f>
        <v>Bedford-Stuyvesant</v>
      </c>
      <c r="K4120" t="s">
        <v>1</v>
      </c>
      <c r="L4120" t="str">
        <f t="shared" si="256"/>
        <v>Yes</v>
      </c>
      <c r="M4120">
        <v>1</v>
      </c>
      <c r="N4120" t="str" cm="1">
        <f t="array" ref="N4120">_xlfn.IFS(M4120&lt;=2,"Small",M4120&lt;=5,"Medium",M4120&gt;5,"Large")</f>
        <v>Small</v>
      </c>
      <c r="O4120" s="50">
        <v>50</v>
      </c>
      <c r="P4120" s="67">
        <f t="shared" si="257"/>
        <v>0.03</v>
      </c>
      <c r="Q4120" s="52">
        <v>4.5599999999999996</v>
      </c>
      <c r="R4120" s="52" t="str" cm="1">
        <f t="array" ref="R4120">_xlfn.IFS(ROUND(Q4120,0)=5,"Excellent",ROUND(Q4120,0)=4,"Good",ROUND(Q4120,0)=3,"Ok",ROUND(Q4120,0)&lt;3,"Bad")</f>
        <v>Excellent</v>
      </c>
      <c r="S4120">
        <v>9</v>
      </c>
      <c r="T4120" t="str">
        <f t="shared" si="258"/>
        <v>No</v>
      </c>
      <c r="U4120" s="65">
        <v>43456</v>
      </c>
      <c r="V4120" s="65">
        <v>43892</v>
      </c>
      <c r="W4120">
        <v>64</v>
      </c>
      <c r="X4120" t="str">
        <f t="shared" si="259"/>
        <v>Active</v>
      </c>
      <c r="Y4120" t="s">
        <v>15616</v>
      </c>
    </row>
    <row r="4121" spans="1:25" x14ac:dyDescent="0.25">
      <c r="A4121">
        <v>4120</v>
      </c>
      <c r="B4121" t="s">
        <v>14062</v>
      </c>
      <c r="C4121">
        <v>3497</v>
      </c>
      <c r="D4121" t="str">
        <f>VLOOKUP($C4121,Hosts!$A:$O,10,0)</f>
        <v>Caribe</v>
      </c>
      <c r="E4121" s="67">
        <f>INDEX(Hosts!$A:$O,MATCH(Places!$C4121,Hosts!$A:$A,0),MATCH(Places!E$1,Hosts!$1:$1,0))</f>
        <v>0.3</v>
      </c>
      <c r="F4121" s="67">
        <f>INDEX(Hosts!$A:$O,MATCH(Places!$C4121,Hosts!$A:$A,0),MATCH(Places!F$1,Hosts!$1:$1,0))</f>
        <v>0.56999999999999995</v>
      </c>
      <c r="G4121" s="67" t="str">
        <f>INDEX(Hosts!$A:$O,MATCH(Places!$C4121,Hosts!$A:$A,0),MATCH(Places!G$1,Hosts!$1:$1,0))</f>
        <v>No</v>
      </c>
      <c r="H4121">
        <v>7</v>
      </c>
      <c r="I4121" t="str">
        <f>VLOOKUP($H4121,Neighborhoods!$A:$C,2,0)</f>
        <v>Brooklyn</v>
      </c>
      <c r="J4121" t="str">
        <f>VLOOKUP($H4121,Neighborhoods!$A:$C,3,0)</f>
        <v>Bedford-Stuyvesant</v>
      </c>
      <c r="K4121" t="s">
        <v>11822</v>
      </c>
      <c r="L4121" t="str">
        <f t="shared" si="256"/>
        <v>No</v>
      </c>
      <c r="M4121">
        <v>2</v>
      </c>
      <c r="N4121" t="str" cm="1">
        <f t="array" ref="N4121">_xlfn.IFS(M4121&lt;=2,"Small",M4121&lt;=5,"Medium",M4121&gt;5,"Large")</f>
        <v>Small</v>
      </c>
      <c r="O4121" s="50">
        <v>120</v>
      </c>
      <c r="P4121" s="67">
        <f t="shared" si="257"/>
        <v>0.03</v>
      </c>
      <c r="Q4121" s="52">
        <v>4</v>
      </c>
      <c r="R4121" s="52" t="str" cm="1">
        <f t="array" ref="R4121">_xlfn.IFS(ROUND(Q4121,0)=5,"Excellent",ROUND(Q4121,0)=4,"Good",ROUND(Q4121,0)=3,"Ok",ROUND(Q4121,0)&lt;3,"Bad")</f>
        <v>Good</v>
      </c>
      <c r="S4121">
        <v>5</v>
      </c>
      <c r="T4121" t="str">
        <f t="shared" si="258"/>
        <v>No</v>
      </c>
      <c r="U4121" s="65">
        <v>43668</v>
      </c>
      <c r="V4121" s="65">
        <v>43779</v>
      </c>
      <c r="W4121">
        <v>144</v>
      </c>
      <c r="X4121" t="str">
        <f t="shared" si="259"/>
        <v>Active</v>
      </c>
      <c r="Y4121" t="s">
        <v>15615</v>
      </c>
    </row>
    <row r="4122" spans="1:25" x14ac:dyDescent="0.25">
      <c r="A4122">
        <v>4121</v>
      </c>
      <c r="B4122" t="s">
        <v>2935</v>
      </c>
      <c r="C4122">
        <v>1170</v>
      </c>
      <c r="D4122" t="str">
        <f>VLOOKUP($C4122,Hosts!$A:$O,10,0)</f>
        <v>New York</v>
      </c>
      <c r="E4122" s="67">
        <f>INDEX(Hosts!$A:$O,MATCH(Places!$C4122,Hosts!$A:$A,0),MATCH(Places!E$1,Hosts!$1:$1,0))</f>
        <v>1</v>
      </c>
      <c r="F4122" s="67">
        <f>INDEX(Hosts!$A:$O,MATCH(Places!$C4122,Hosts!$A:$A,0),MATCH(Places!F$1,Hosts!$1:$1,0))</f>
        <v>0.95</v>
      </c>
      <c r="G4122" s="67" t="str">
        <f>INDEX(Hosts!$A:$O,MATCH(Places!$C4122,Hosts!$A:$A,0),MATCH(Places!G$1,Hosts!$1:$1,0))</f>
        <v>No</v>
      </c>
      <c r="H4122">
        <v>7</v>
      </c>
      <c r="I4122" t="str">
        <f>VLOOKUP($H4122,Neighborhoods!$A:$C,2,0)</f>
        <v>Brooklyn</v>
      </c>
      <c r="J4122" t="str">
        <f>VLOOKUP($H4122,Neighborhoods!$A:$C,3,0)</f>
        <v>Bedford-Stuyvesant</v>
      </c>
      <c r="K4122" t="s">
        <v>11822</v>
      </c>
      <c r="L4122" t="str">
        <f t="shared" si="256"/>
        <v>No</v>
      </c>
      <c r="M4122">
        <v>2</v>
      </c>
      <c r="N4122" t="str" cm="1">
        <f t="array" ref="N4122">_xlfn.IFS(M4122&lt;=2,"Small",M4122&lt;=5,"Medium",M4122&gt;5,"Large")</f>
        <v>Small</v>
      </c>
      <c r="O4122" s="50">
        <v>145</v>
      </c>
      <c r="P4122" s="67">
        <f t="shared" si="257"/>
        <v>0.03</v>
      </c>
      <c r="Q4122" s="52">
        <v>4.7300000000000004</v>
      </c>
      <c r="R4122" s="52" t="str" cm="1">
        <f t="array" ref="R4122">_xlfn.IFS(ROUND(Q4122,0)=5,"Excellent",ROUND(Q4122,0)=4,"Good",ROUND(Q4122,0)=3,"Ok",ROUND(Q4122,0)&lt;3,"Bad")</f>
        <v>Excellent</v>
      </c>
      <c r="S4122">
        <v>30</v>
      </c>
      <c r="T4122" t="str">
        <f t="shared" si="258"/>
        <v>No</v>
      </c>
      <c r="U4122" s="65">
        <v>43409</v>
      </c>
      <c r="V4122" s="65">
        <v>43815</v>
      </c>
      <c r="W4122">
        <v>364</v>
      </c>
      <c r="X4122" t="str">
        <f t="shared" si="259"/>
        <v>Active</v>
      </c>
      <c r="Y4122" t="s">
        <v>15615</v>
      </c>
    </row>
    <row r="4123" spans="1:25" x14ac:dyDescent="0.25">
      <c r="A4123">
        <v>4122</v>
      </c>
      <c r="B4123" t="s">
        <v>2936</v>
      </c>
      <c r="C4123">
        <v>1227</v>
      </c>
      <c r="D4123" t="str">
        <f>VLOOKUP($C4123,Hosts!$A:$O,10,0)</f>
        <v>New York</v>
      </c>
      <c r="E4123" s="67">
        <f>INDEX(Hosts!$A:$O,MATCH(Places!$C4123,Hosts!$A:$A,0),MATCH(Places!E$1,Hosts!$1:$1,0))</f>
        <v>1</v>
      </c>
      <c r="F4123" s="67">
        <f>INDEX(Hosts!$A:$O,MATCH(Places!$C4123,Hosts!$A:$A,0),MATCH(Places!F$1,Hosts!$1:$1,0))</f>
        <v>1</v>
      </c>
      <c r="G4123" s="67" t="str">
        <f>INDEX(Hosts!$A:$O,MATCH(Places!$C4123,Hosts!$A:$A,0),MATCH(Places!G$1,Hosts!$1:$1,0))</f>
        <v>Yes</v>
      </c>
      <c r="H4123">
        <v>7</v>
      </c>
      <c r="I4123" t="str">
        <f>VLOOKUP($H4123,Neighborhoods!$A:$C,2,0)</f>
        <v>Brooklyn</v>
      </c>
      <c r="J4123" t="str">
        <f>VLOOKUP($H4123,Neighborhoods!$A:$C,3,0)</f>
        <v>Bedford-Stuyvesant</v>
      </c>
      <c r="K4123" t="s">
        <v>1</v>
      </c>
      <c r="L4123" t="str">
        <f t="shared" si="256"/>
        <v>Yes</v>
      </c>
      <c r="M4123">
        <v>2</v>
      </c>
      <c r="N4123" t="str" cm="1">
        <f t="array" ref="N4123">_xlfn.IFS(M4123&lt;=2,"Small",M4123&lt;=5,"Medium",M4123&gt;5,"Large")</f>
        <v>Small</v>
      </c>
      <c r="O4123" s="50">
        <v>35</v>
      </c>
      <c r="P4123" s="67">
        <f t="shared" si="257"/>
        <v>0.03</v>
      </c>
      <c r="Q4123" s="52">
        <v>5</v>
      </c>
      <c r="R4123" s="52" t="str" cm="1">
        <f t="array" ref="R4123">_xlfn.IFS(ROUND(Q4123,0)=5,"Excellent",ROUND(Q4123,0)=4,"Good",ROUND(Q4123,0)=3,"Ok",ROUND(Q4123,0)&lt;3,"Bad")</f>
        <v>Excellent</v>
      </c>
      <c r="S4123">
        <v>15</v>
      </c>
      <c r="T4123" t="str">
        <f t="shared" si="258"/>
        <v>No</v>
      </c>
      <c r="U4123" s="65">
        <v>43437</v>
      </c>
      <c r="V4123" s="65">
        <v>44050</v>
      </c>
      <c r="W4123">
        <v>175</v>
      </c>
      <c r="X4123" t="str">
        <f t="shared" si="259"/>
        <v>Active</v>
      </c>
      <c r="Y4123" t="s">
        <v>15615</v>
      </c>
    </row>
    <row r="4124" spans="1:25" x14ac:dyDescent="0.25">
      <c r="A4124">
        <v>4123</v>
      </c>
      <c r="B4124" t="s">
        <v>2937</v>
      </c>
      <c r="C4124">
        <v>1227</v>
      </c>
      <c r="D4124" t="str">
        <f>VLOOKUP($C4124,Hosts!$A:$O,10,0)</f>
        <v>New York</v>
      </c>
      <c r="E4124" s="67">
        <f>INDEX(Hosts!$A:$O,MATCH(Places!$C4124,Hosts!$A:$A,0),MATCH(Places!E$1,Hosts!$1:$1,0))</f>
        <v>1</v>
      </c>
      <c r="F4124" s="67">
        <f>INDEX(Hosts!$A:$O,MATCH(Places!$C4124,Hosts!$A:$A,0),MATCH(Places!F$1,Hosts!$1:$1,0))</f>
        <v>1</v>
      </c>
      <c r="G4124" s="67" t="str">
        <f>INDEX(Hosts!$A:$O,MATCH(Places!$C4124,Hosts!$A:$A,0),MATCH(Places!G$1,Hosts!$1:$1,0))</f>
        <v>Yes</v>
      </c>
      <c r="H4124">
        <v>7</v>
      </c>
      <c r="I4124" t="str">
        <f>VLOOKUP($H4124,Neighborhoods!$A:$C,2,0)</f>
        <v>Brooklyn</v>
      </c>
      <c r="J4124" t="str">
        <f>VLOOKUP($H4124,Neighborhoods!$A:$C,3,0)</f>
        <v>Bedford-Stuyvesant</v>
      </c>
      <c r="K4124" t="s">
        <v>1</v>
      </c>
      <c r="L4124" t="str">
        <f t="shared" si="256"/>
        <v>Yes</v>
      </c>
      <c r="M4124">
        <v>2</v>
      </c>
      <c r="N4124" t="str" cm="1">
        <f t="array" ref="N4124">_xlfn.IFS(M4124&lt;=2,"Small",M4124&lt;=5,"Medium",M4124&gt;5,"Large")</f>
        <v>Small</v>
      </c>
      <c r="O4124" s="50">
        <v>55</v>
      </c>
      <c r="P4124" s="67">
        <f t="shared" si="257"/>
        <v>0.03</v>
      </c>
      <c r="Q4124" s="52">
        <v>4.9000000000000004</v>
      </c>
      <c r="R4124" s="52" t="str" cm="1">
        <f t="array" ref="R4124">_xlfn.IFS(ROUND(Q4124,0)=5,"Excellent",ROUND(Q4124,0)=4,"Good",ROUND(Q4124,0)=3,"Ok",ROUND(Q4124,0)&lt;3,"Bad")</f>
        <v>Excellent</v>
      </c>
      <c r="S4124">
        <v>21</v>
      </c>
      <c r="T4124" t="str">
        <f t="shared" si="258"/>
        <v>No</v>
      </c>
      <c r="U4124" s="65">
        <v>43421</v>
      </c>
      <c r="V4124" s="65">
        <v>44043</v>
      </c>
      <c r="W4124">
        <v>164</v>
      </c>
      <c r="X4124" t="str">
        <f t="shared" si="259"/>
        <v>Active</v>
      </c>
      <c r="Y4124" t="s">
        <v>15615</v>
      </c>
    </row>
    <row r="4125" spans="1:25" x14ac:dyDescent="0.25">
      <c r="A4125">
        <v>4124</v>
      </c>
      <c r="B4125" t="s">
        <v>2938</v>
      </c>
      <c r="C4125">
        <v>698</v>
      </c>
      <c r="D4125" t="str">
        <f>VLOOKUP($C4125,Hosts!$A:$O,10,0)</f>
        <v>New York</v>
      </c>
      <c r="E4125" s="67">
        <f>INDEX(Hosts!$A:$O,MATCH(Places!$C4125,Hosts!$A:$A,0),MATCH(Places!E$1,Hosts!$1:$1,0))</f>
        <v>0.95</v>
      </c>
      <c r="F4125" s="67">
        <f>INDEX(Hosts!$A:$O,MATCH(Places!$C4125,Hosts!$A:$A,0),MATCH(Places!F$1,Hosts!$1:$1,0))</f>
        <v>0.94</v>
      </c>
      <c r="G4125" s="67" t="str">
        <f>INDEX(Hosts!$A:$O,MATCH(Places!$C4125,Hosts!$A:$A,0),MATCH(Places!G$1,Hosts!$1:$1,0))</f>
        <v>No</v>
      </c>
      <c r="H4125">
        <v>9</v>
      </c>
      <c r="I4125" t="str">
        <f>VLOOKUP($H4125,Neighborhoods!$A:$C,2,0)</f>
        <v>Brooklyn</v>
      </c>
      <c r="J4125" t="str">
        <f>VLOOKUP($H4125,Neighborhoods!$A:$C,3,0)</f>
        <v>Crown Heights</v>
      </c>
      <c r="K4125" t="s">
        <v>1</v>
      </c>
      <c r="L4125" t="str">
        <f t="shared" si="256"/>
        <v>Yes</v>
      </c>
      <c r="M4125">
        <v>5</v>
      </c>
      <c r="N4125" t="str" cm="1">
        <f t="array" ref="N4125">_xlfn.IFS(M4125&lt;=2,"Small",M4125&lt;=5,"Medium",M4125&gt;5,"Large")</f>
        <v>Medium</v>
      </c>
      <c r="O4125" s="50">
        <v>175</v>
      </c>
      <c r="P4125" s="67">
        <f t="shared" si="257"/>
        <v>0.03</v>
      </c>
      <c r="Q4125" s="52">
        <v>4.6399999999999997</v>
      </c>
      <c r="R4125" s="52" t="str" cm="1">
        <f t="array" ref="R4125">_xlfn.IFS(ROUND(Q4125,0)=5,"Excellent",ROUND(Q4125,0)=4,"Good",ROUND(Q4125,0)=3,"Ok",ROUND(Q4125,0)&lt;3,"Bad")</f>
        <v>Excellent</v>
      </c>
      <c r="S4125">
        <v>14</v>
      </c>
      <c r="T4125" t="str">
        <f t="shared" si="258"/>
        <v>No</v>
      </c>
      <c r="U4125" s="65">
        <v>43467</v>
      </c>
      <c r="V4125" s="65">
        <v>44054</v>
      </c>
      <c r="W4125">
        <v>365</v>
      </c>
      <c r="X4125" t="str">
        <f t="shared" si="259"/>
        <v>Active</v>
      </c>
      <c r="Y4125" t="s">
        <v>15615</v>
      </c>
    </row>
    <row r="4126" spans="1:25" x14ac:dyDescent="0.25">
      <c r="A4126">
        <v>4125</v>
      </c>
      <c r="B4126" t="s">
        <v>2939</v>
      </c>
      <c r="C4126">
        <v>3411</v>
      </c>
      <c r="D4126" t="str">
        <f>VLOOKUP($C4126,Hosts!$A:$O,10,0)</f>
        <v>Texas</v>
      </c>
      <c r="E4126" s="67">
        <f>INDEX(Hosts!$A:$O,MATCH(Places!$C4126,Hosts!$A:$A,0),MATCH(Places!E$1,Hosts!$1:$1,0))</f>
        <v>1</v>
      </c>
      <c r="F4126" s="67">
        <f>INDEX(Hosts!$A:$O,MATCH(Places!$C4126,Hosts!$A:$A,0),MATCH(Places!F$1,Hosts!$1:$1,0))</f>
        <v>0.96</v>
      </c>
      <c r="G4126" s="67" t="str">
        <f>INDEX(Hosts!$A:$O,MATCH(Places!$C4126,Hosts!$A:$A,0),MATCH(Places!G$1,Hosts!$1:$1,0))</f>
        <v>No</v>
      </c>
      <c r="H4126">
        <v>10</v>
      </c>
      <c r="I4126" t="str">
        <f>VLOOKUP($H4126,Neighborhoods!$A:$C,2,0)</f>
        <v>Brooklyn</v>
      </c>
      <c r="J4126" t="str">
        <f>VLOOKUP($H4126,Neighborhoods!$A:$C,3,0)</f>
        <v>East Flatbush</v>
      </c>
      <c r="K4126" t="s">
        <v>1</v>
      </c>
      <c r="L4126" t="str">
        <f t="shared" si="256"/>
        <v>Yes</v>
      </c>
      <c r="M4126">
        <v>2</v>
      </c>
      <c r="N4126" t="str" cm="1">
        <f t="array" ref="N4126">_xlfn.IFS(M4126&lt;=2,"Small",M4126&lt;=5,"Medium",M4126&gt;5,"Large")</f>
        <v>Small</v>
      </c>
      <c r="O4126" s="50">
        <v>58</v>
      </c>
      <c r="P4126" s="67">
        <f t="shared" si="257"/>
        <v>0.03</v>
      </c>
      <c r="Q4126" s="52">
        <v>4.8099999999999996</v>
      </c>
      <c r="R4126" s="52" t="str" cm="1">
        <f t="array" ref="R4126">_xlfn.IFS(ROUND(Q4126,0)=5,"Excellent",ROUND(Q4126,0)=4,"Good",ROUND(Q4126,0)=3,"Ok",ROUND(Q4126,0)&lt;3,"Bad")</f>
        <v>Excellent</v>
      </c>
      <c r="S4126">
        <v>16</v>
      </c>
      <c r="T4126" t="str">
        <f t="shared" si="258"/>
        <v>No</v>
      </c>
      <c r="U4126" s="65">
        <v>43399</v>
      </c>
      <c r="V4126" s="65">
        <v>43832</v>
      </c>
      <c r="W4126">
        <v>89</v>
      </c>
      <c r="X4126" t="str">
        <f t="shared" si="259"/>
        <v>Active</v>
      </c>
      <c r="Y4126" t="s">
        <v>15616</v>
      </c>
    </row>
    <row r="4127" spans="1:25" x14ac:dyDescent="0.25">
      <c r="A4127">
        <v>4126</v>
      </c>
      <c r="B4127" t="s">
        <v>2941</v>
      </c>
      <c r="C4127">
        <v>2364</v>
      </c>
      <c r="D4127" t="str">
        <f>VLOOKUP($C4127,Hosts!$A:$O,10,0)</f>
        <v>New York</v>
      </c>
      <c r="E4127" s="67">
        <f>INDEX(Hosts!$A:$O,MATCH(Places!$C4127,Hosts!$A:$A,0),MATCH(Places!E$1,Hosts!$1:$1,0))</f>
        <v>1</v>
      </c>
      <c r="F4127" s="67">
        <f>INDEX(Hosts!$A:$O,MATCH(Places!$C4127,Hosts!$A:$A,0),MATCH(Places!F$1,Hosts!$1:$1,0))</f>
        <v>1</v>
      </c>
      <c r="G4127" s="67" t="str">
        <f>INDEX(Hosts!$A:$O,MATCH(Places!$C4127,Hosts!$A:$A,0),MATCH(Places!G$1,Hosts!$1:$1,0))</f>
        <v>Yes</v>
      </c>
      <c r="H4127">
        <v>11</v>
      </c>
      <c r="I4127" t="str">
        <f>VLOOKUP($H4127,Neighborhoods!$A:$C,2,0)</f>
        <v>Brooklyn</v>
      </c>
      <c r="J4127" t="str">
        <f>VLOOKUP($H4127,Neighborhoods!$A:$C,3,0)</f>
        <v>Greenpoint</v>
      </c>
      <c r="K4127" t="s">
        <v>1</v>
      </c>
      <c r="L4127" t="str">
        <f t="shared" si="256"/>
        <v>Yes</v>
      </c>
      <c r="M4127">
        <v>2</v>
      </c>
      <c r="N4127" t="str" cm="1">
        <f t="array" ref="N4127">_xlfn.IFS(M4127&lt;=2,"Small",M4127&lt;=5,"Medium",M4127&gt;5,"Large")</f>
        <v>Small</v>
      </c>
      <c r="O4127" s="50">
        <v>95</v>
      </c>
      <c r="P4127" s="67">
        <f t="shared" si="257"/>
        <v>0.03</v>
      </c>
      <c r="Q4127" s="52">
        <v>5</v>
      </c>
      <c r="R4127" s="52" t="str" cm="1">
        <f t="array" ref="R4127">_xlfn.IFS(ROUND(Q4127,0)=5,"Excellent",ROUND(Q4127,0)=4,"Good",ROUND(Q4127,0)=3,"Ok",ROUND(Q4127,0)&lt;3,"Bad")</f>
        <v>Excellent</v>
      </c>
      <c r="S4127">
        <v>64</v>
      </c>
      <c r="T4127" t="str">
        <f t="shared" si="258"/>
        <v>No</v>
      </c>
      <c r="U4127" s="65">
        <v>43395</v>
      </c>
      <c r="V4127" s="65">
        <v>43915</v>
      </c>
      <c r="W4127">
        <v>129</v>
      </c>
      <c r="X4127" t="str">
        <f t="shared" si="259"/>
        <v>Active</v>
      </c>
      <c r="Y4127" t="s">
        <v>15616</v>
      </c>
    </row>
    <row r="4128" spans="1:25" x14ac:dyDescent="0.25">
      <c r="A4128">
        <v>4127</v>
      </c>
      <c r="B4128" t="s">
        <v>14576</v>
      </c>
      <c r="C4128">
        <v>3688</v>
      </c>
      <c r="D4128" t="str">
        <f>VLOOKUP($C4128,Hosts!$A:$O,10,0)</f>
        <v>New York</v>
      </c>
      <c r="E4128" s="67">
        <f>INDEX(Hosts!$A:$O,MATCH(Places!$C4128,Hosts!$A:$A,0),MATCH(Places!E$1,Hosts!$1:$1,0))</f>
        <v>1</v>
      </c>
      <c r="F4128" s="67">
        <f>INDEX(Hosts!$A:$O,MATCH(Places!$C4128,Hosts!$A:$A,0),MATCH(Places!F$1,Hosts!$1:$1,0))</f>
        <v>1</v>
      </c>
      <c r="G4128" s="67" t="str">
        <f>INDEX(Hosts!$A:$O,MATCH(Places!$C4128,Hosts!$A:$A,0),MATCH(Places!G$1,Hosts!$1:$1,0))</f>
        <v>No</v>
      </c>
      <c r="H4128">
        <v>18</v>
      </c>
      <c r="I4128" t="str">
        <f>VLOOKUP($H4128,Neighborhoods!$A:$C,2,0)</f>
        <v>Manhattan</v>
      </c>
      <c r="J4128" t="str">
        <f>VLOOKUP($H4128,Neighborhoods!$A:$C,3,0)</f>
        <v>Midtown</v>
      </c>
      <c r="K4128" t="s">
        <v>11822</v>
      </c>
      <c r="L4128" t="str">
        <f t="shared" si="256"/>
        <v>No</v>
      </c>
      <c r="M4128">
        <v>4</v>
      </c>
      <c r="N4128" t="str" cm="1">
        <f t="array" ref="N4128">_xlfn.IFS(M4128&lt;=2,"Small",M4128&lt;=5,"Medium",M4128&gt;5,"Large")</f>
        <v>Medium</v>
      </c>
      <c r="O4128" s="50">
        <v>95</v>
      </c>
      <c r="P4128" s="67">
        <f t="shared" si="257"/>
        <v>0.03</v>
      </c>
      <c r="Q4128" s="52">
        <v>4.75</v>
      </c>
      <c r="R4128" s="52" t="str" cm="1">
        <f t="array" ref="R4128">_xlfn.IFS(ROUND(Q4128,0)=5,"Excellent",ROUND(Q4128,0)=4,"Good",ROUND(Q4128,0)=3,"Ok",ROUND(Q4128,0)&lt;3,"Bad")</f>
        <v>Excellent</v>
      </c>
      <c r="S4128">
        <v>63</v>
      </c>
      <c r="T4128" t="str">
        <f t="shared" si="258"/>
        <v>No</v>
      </c>
      <c r="U4128" s="65">
        <v>43389</v>
      </c>
      <c r="V4128" s="65">
        <v>44009</v>
      </c>
      <c r="W4128">
        <v>61</v>
      </c>
      <c r="X4128" t="str">
        <f t="shared" si="259"/>
        <v>Active</v>
      </c>
      <c r="Y4128" t="s">
        <v>15616</v>
      </c>
    </row>
    <row r="4129" spans="1:25" x14ac:dyDescent="0.25">
      <c r="A4129">
        <v>4128</v>
      </c>
      <c r="B4129" t="s">
        <v>2942</v>
      </c>
      <c r="C4129">
        <v>3177</v>
      </c>
      <c r="D4129" t="str">
        <f>VLOOKUP($C4129,Hosts!$A:$O,10,0)</f>
        <v>New York</v>
      </c>
      <c r="E4129" s="67">
        <f>INDEX(Hosts!$A:$O,MATCH(Places!$C4129,Hosts!$A:$A,0),MATCH(Places!E$1,Hosts!$1:$1,0))</f>
        <v>0.5</v>
      </c>
      <c r="F4129" s="67">
        <f>INDEX(Hosts!$A:$O,MATCH(Places!$C4129,Hosts!$A:$A,0),MATCH(Places!F$1,Hosts!$1:$1,0))</f>
        <v>1</v>
      </c>
      <c r="G4129" s="67" t="str">
        <f>INDEX(Hosts!$A:$O,MATCH(Places!$C4129,Hosts!$A:$A,0),MATCH(Places!G$1,Hosts!$1:$1,0))</f>
        <v>No</v>
      </c>
      <c r="H4129">
        <v>11</v>
      </c>
      <c r="I4129" t="str">
        <f>VLOOKUP($H4129,Neighborhoods!$A:$C,2,0)</f>
        <v>Brooklyn</v>
      </c>
      <c r="J4129" t="str">
        <f>VLOOKUP($H4129,Neighborhoods!$A:$C,3,0)</f>
        <v>Greenpoint</v>
      </c>
      <c r="K4129" t="s">
        <v>1</v>
      </c>
      <c r="L4129" t="str">
        <f t="shared" si="256"/>
        <v>Yes</v>
      </c>
      <c r="M4129">
        <v>2</v>
      </c>
      <c r="N4129" t="str" cm="1">
        <f t="array" ref="N4129">_xlfn.IFS(M4129&lt;=2,"Small",M4129&lt;=5,"Medium",M4129&gt;5,"Large")</f>
        <v>Small</v>
      </c>
      <c r="O4129" s="50">
        <v>119</v>
      </c>
      <c r="P4129" s="67">
        <f t="shared" si="257"/>
        <v>0.03</v>
      </c>
      <c r="Q4129" s="52">
        <v>5</v>
      </c>
      <c r="R4129" s="52" t="str" cm="1">
        <f t="array" ref="R4129">_xlfn.IFS(ROUND(Q4129,0)=5,"Excellent",ROUND(Q4129,0)=4,"Good",ROUND(Q4129,0)=3,"Ok",ROUND(Q4129,0)&lt;3,"Bad")</f>
        <v>Excellent</v>
      </c>
      <c r="S4129">
        <v>15</v>
      </c>
      <c r="T4129" t="str">
        <f t="shared" si="258"/>
        <v>No</v>
      </c>
      <c r="U4129" s="65">
        <v>43393</v>
      </c>
      <c r="V4129" s="65">
        <v>43645</v>
      </c>
      <c r="W4129">
        <v>0</v>
      </c>
      <c r="X4129" t="str">
        <f t="shared" si="259"/>
        <v>Inactive</v>
      </c>
      <c r="Y4129" t="s">
        <v>15616</v>
      </c>
    </row>
    <row r="4130" spans="1:25" x14ac:dyDescent="0.25">
      <c r="A4130">
        <v>4129</v>
      </c>
      <c r="B4130" t="s">
        <v>2943</v>
      </c>
      <c r="C4130">
        <v>310</v>
      </c>
      <c r="D4130" t="str">
        <f>VLOOKUP($C4130,Hosts!$A:$O,10,0)</f>
        <v>New York</v>
      </c>
      <c r="E4130" s="67">
        <f>INDEX(Hosts!$A:$O,MATCH(Places!$C4130,Hosts!$A:$A,0),MATCH(Places!E$1,Hosts!$1:$1,0))</f>
        <v>0</v>
      </c>
      <c r="F4130" s="67">
        <f>INDEX(Hosts!$A:$O,MATCH(Places!$C4130,Hosts!$A:$A,0),MATCH(Places!F$1,Hosts!$1:$1,0))</f>
        <v>0</v>
      </c>
      <c r="G4130" s="67" t="str">
        <f>INDEX(Hosts!$A:$O,MATCH(Places!$C4130,Hosts!$A:$A,0),MATCH(Places!G$1,Hosts!$1:$1,0))</f>
        <v>No</v>
      </c>
      <c r="H4130">
        <v>7</v>
      </c>
      <c r="I4130" t="str">
        <f>VLOOKUP($H4130,Neighborhoods!$A:$C,2,0)</f>
        <v>Brooklyn</v>
      </c>
      <c r="J4130" t="str">
        <f>VLOOKUP($H4130,Neighborhoods!$A:$C,3,0)</f>
        <v>Bedford-Stuyvesant</v>
      </c>
      <c r="K4130" t="s">
        <v>1</v>
      </c>
      <c r="L4130" t="str">
        <f t="shared" si="256"/>
        <v>Yes</v>
      </c>
      <c r="M4130">
        <v>1</v>
      </c>
      <c r="N4130" t="str" cm="1">
        <f t="array" ref="N4130">_xlfn.IFS(M4130&lt;=2,"Small",M4130&lt;=5,"Medium",M4130&gt;5,"Large")</f>
        <v>Small</v>
      </c>
      <c r="O4130" s="50">
        <v>100</v>
      </c>
      <c r="P4130" s="67">
        <f t="shared" si="257"/>
        <v>0.03</v>
      </c>
      <c r="Q4130" s="52">
        <v>5</v>
      </c>
      <c r="R4130" s="52" t="str" cm="1">
        <f t="array" ref="R4130">_xlfn.IFS(ROUND(Q4130,0)=5,"Excellent",ROUND(Q4130,0)=4,"Good",ROUND(Q4130,0)=3,"Ok",ROUND(Q4130,0)&lt;3,"Bad")</f>
        <v>Excellent</v>
      </c>
      <c r="S4130">
        <v>6</v>
      </c>
      <c r="T4130" t="str">
        <f t="shared" si="258"/>
        <v>No</v>
      </c>
      <c r="U4130" s="65">
        <v>43394</v>
      </c>
      <c r="V4130" s="65">
        <v>43602</v>
      </c>
      <c r="W4130">
        <v>179</v>
      </c>
      <c r="X4130" t="str">
        <f t="shared" si="259"/>
        <v>Active</v>
      </c>
      <c r="Y4130" t="s">
        <v>15615</v>
      </c>
    </row>
    <row r="4131" spans="1:25" x14ac:dyDescent="0.25">
      <c r="A4131">
        <v>4130</v>
      </c>
      <c r="B4131" t="s">
        <v>2944</v>
      </c>
      <c r="C4131">
        <v>2902</v>
      </c>
      <c r="D4131" t="str">
        <f>VLOOKUP($C4131,Hosts!$A:$O,10,0)</f>
        <v>New York</v>
      </c>
      <c r="E4131" s="67">
        <f>INDEX(Hosts!$A:$O,MATCH(Places!$C4131,Hosts!$A:$A,0),MATCH(Places!E$1,Hosts!$1:$1,0))</f>
        <v>1</v>
      </c>
      <c r="F4131" s="67">
        <f>INDEX(Hosts!$A:$O,MATCH(Places!$C4131,Hosts!$A:$A,0),MATCH(Places!F$1,Hosts!$1:$1,0))</f>
        <v>0.39</v>
      </c>
      <c r="G4131" s="67" t="str">
        <f>INDEX(Hosts!$A:$O,MATCH(Places!$C4131,Hosts!$A:$A,0),MATCH(Places!G$1,Hosts!$1:$1,0))</f>
        <v>No</v>
      </c>
      <c r="H4131">
        <v>20</v>
      </c>
      <c r="I4131" t="str">
        <f>VLOOKUP($H4131,Neighborhoods!$A:$C,2,0)</f>
        <v>Manhattan</v>
      </c>
      <c r="J4131" t="str">
        <f>VLOOKUP($H4131,Neighborhoods!$A:$C,3,0)</f>
        <v>Upper West Side</v>
      </c>
      <c r="K4131" t="s">
        <v>11822</v>
      </c>
      <c r="L4131" t="str">
        <f t="shared" si="256"/>
        <v>No</v>
      </c>
      <c r="M4131">
        <v>4</v>
      </c>
      <c r="N4131" t="str" cm="1">
        <f t="array" ref="N4131">_xlfn.IFS(M4131&lt;=2,"Small",M4131&lt;=5,"Medium",M4131&gt;5,"Large")</f>
        <v>Medium</v>
      </c>
      <c r="O4131" s="50">
        <v>182</v>
      </c>
      <c r="P4131" s="67">
        <f t="shared" si="257"/>
        <v>0.03</v>
      </c>
      <c r="Q4131" s="52">
        <v>5</v>
      </c>
      <c r="R4131" s="52" t="str" cm="1">
        <f t="array" ref="R4131">_xlfn.IFS(ROUND(Q4131,0)=5,"Excellent",ROUND(Q4131,0)=4,"Good",ROUND(Q4131,0)=3,"Ok",ROUND(Q4131,0)&lt;3,"Bad")</f>
        <v>Excellent</v>
      </c>
      <c r="S4131">
        <v>9</v>
      </c>
      <c r="T4131" t="str">
        <f t="shared" si="258"/>
        <v>No</v>
      </c>
      <c r="U4131" s="65">
        <v>43392</v>
      </c>
      <c r="V4131" s="65">
        <v>43799</v>
      </c>
      <c r="W4131">
        <v>94</v>
      </c>
      <c r="X4131" t="str">
        <f t="shared" si="259"/>
        <v>Active</v>
      </c>
      <c r="Y4131" t="s">
        <v>15615</v>
      </c>
    </row>
    <row r="4132" spans="1:25" x14ac:dyDescent="0.25">
      <c r="A4132">
        <v>4131</v>
      </c>
      <c r="B4132" t="s">
        <v>2945</v>
      </c>
      <c r="C4132">
        <v>180</v>
      </c>
      <c r="D4132" t="str">
        <f>VLOOKUP($C4132,Hosts!$A:$O,10,0)</f>
        <v>New York</v>
      </c>
      <c r="E4132" s="67">
        <f>INDEX(Hosts!$A:$O,MATCH(Places!$C4132,Hosts!$A:$A,0),MATCH(Places!E$1,Hosts!$1:$1,0))</f>
        <v>0.7</v>
      </c>
      <c r="F4132" s="67">
        <f>INDEX(Hosts!$A:$O,MATCH(Places!$C4132,Hosts!$A:$A,0),MATCH(Places!F$1,Hosts!$1:$1,0))</f>
        <v>0.74</v>
      </c>
      <c r="G4132" s="67" t="str">
        <f>INDEX(Hosts!$A:$O,MATCH(Places!$C4132,Hosts!$A:$A,0),MATCH(Places!G$1,Hosts!$1:$1,0))</f>
        <v>No</v>
      </c>
      <c r="H4132">
        <v>14</v>
      </c>
      <c r="I4132" t="str">
        <f>VLOOKUP($H4132,Neighborhoods!$A:$C,2,0)</f>
        <v>Manhattan</v>
      </c>
      <c r="J4132" t="str">
        <f>VLOOKUP($H4132,Neighborhoods!$A:$C,3,0)</f>
        <v>East Harlem</v>
      </c>
      <c r="K4132" t="s">
        <v>11822</v>
      </c>
      <c r="L4132" t="str">
        <f t="shared" si="256"/>
        <v>No</v>
      </c>
      <c r="M4132">
        <v>4</v>
      </c>
      <c r="N4132" t="str" cm="1">
        <f t="array" ref="N4132">_xlfn.IFS(M4132&lt;=2,"Small",M4132&lt;=5,"Medium",M4132&gt;5,"Large")</f>
        <v>Medium</v>
      </c>
      <c r="O4132" s="50">
        <v>89</v>
      </c>
      <c r="P4132" s="67">
        <f t="shared" si="257"/>
        <v>0.03</v>
      </c>
      <c r="Q4132" s="52">
        <v>4.42</v>
      </c>
      <c r="R4132" s="52" t="str" cm="1">
        <f t="array" ref="R4132">_xlfn.IFS(ROUND(Q4132,0)=5,"Excellent",ROUND(Q4132,0)=4,"Good",ROUND(Q4132,0)=3,"Ok",ROUND(Q4132,0)&lt;3,"Bad")</f>
        <v>Good</v>
      </c>
      <c r="S4132">
        <v>24</v>
      </c>
      <c r="T4132" t="str">
        <f t="shared" si="258"/>
        <v>No</v>
      </c>
      <c r="U4132" s="65">
        <v>43498</v>
      </c>
      <c r="V4132" s="65">
        <v>43741</v>
      </c>
      <c r="W4132">
        <v>0</v>
      </c>
      <c r="X4132" t="str">
        <f t="shared" si="259"/>
        <v>Inactive</v>
      </c>
      <c r="Y4132" t="s">
        <v>15616</v>
      </c>
    </row>
    <row r="4133" spans="1:25" x14ac:dyDescent="0.25">
      <c r="A4133">
        <v>4132</v>
      </c>
      <c r="B4133" t="s">
        <v>2946</v>
      </c>
      <c r="C4133">
        <v>1705</v>
      </c>
      <c r="D4133" t="str">
        <f>VLOOKUP($C4133,Hosts!$A:$O,10,0)</f>
        <v>New York</v>
      </c>
      <c r="E4133" s="67">
        <f>INDEX(Hosts!$A:$O,MATCH(Places!$C4133,Hosts!$A:$A,0),MATCH(Places!E$1,Hosts!$1:$1,0))</f>
        <v>1</v>
      </c>
      <c r="F4133" s="67">
        <f>INDEX(Hosts!$A:$O,MATCH(Places!$C4133,Hosts!$A:$A,0),MATCH(Places!F$1,Hosts!$1:$1,0))</f>
        <v>0.75</v>
      </c>
      <c r="G4133" s="67" t="str">
        <f>INDEX(Hosts!$A:$O,MATCH(Places!$C4133,Hosts!$A:$A,0),MATCH(Places!G$1,Hosts!$1:$1,0))</f>
        <v>Yes</v>
      </c>
      <c r="H4133">
        <v>21</v>
      </c>
      <c r="I4133" t="str">
        <f>VLOOKUP($H4133,Neighborhoods!$A:$C,2,0)</f>
        <v>Queens</v>
      </c>
      <c r="J4133" t="str">
        <f>VLOOKUP($H4133,Neighborhoods!$A:$C,3,0)</f>
        <v>Astoria</v>
      </c>
      <c r="K4133" t="s">
        <v>11822</v>
      </c>
      <c r="L4133" t="str">
        <f t="shared" si="256"/>
        <v>No</v>
      </c>
      <c r="M4133">
        <v>2</v>
      </c>
      <c r="N4133" t="str" cm="1">
        <f t="array" ref="N4133">_xlfn.IFS(M4133&lt;=2,"Small",M4133&lt;=5,"Medium",M4133&gt;5,"Large")</f>
        <v>Small</v>
      </c>
      <c r="O4133" s="50">
        <v>110</v>
      </c>
      <c r="P4133" s="67">
        <f t="shared" si="257"/>
        <v>0.03</v>
      </c>
      <c r="Q4133" s="52">
        <v>5</v>
      </c>
      <c r="R4133" s="52" t="str" cm="1">
        <f t="array" ref="R4133">_xlfn.IFS(ROUND(Q4133,0)=5,"Excellent",ROUND(Q4133,0)=4,"Good",ROUND(Q4133,0)=3,"Ok",ROUND(Q4133,0)&lt;3,"Bad")</f>
        <v>Excellent</v>
      </c>
      <c r="S4133">
        <v>21</v>
      </c>
      <c r="T4133" t="str">
        <f t="shared" si="258"/>
        <v>No</v>
      </c>
      <c r="U4133" s="65">
        <v>43395</v>
      </c>
      <c r="V4133" s="65">
        <v>43898</v>
      </c>
      <c r="W4133">
        <v>31</v>
      </c>
      <c r="X4133" t="str">
        <f t="shared" si="259"/>
        <v>Active</v>
      </c>
      <c r="Y4133" t="s">
        <v>15616</v>
      </c>
    </row>
    <row r="4134" spans="1:25" x14ac:dyDescent="0.25">
      <c r="A4134">
        <v>4133</v>
      </c>
      <c r="B4134" t="s">
        <v>2947</v>
      </c>
      <c r="C4134">
        <v>964</v>
      </c>
      <c r="D4134" t="str">
        <f>VLOOKUP($C4134,Hosts!$A:$O,10,0)</f>
        <v>New York</v>
      </c>
      <c r="E4134" s="67">
        <f>INDEX(Hosts!$A:$O,MATCH(Places!$C4134,Hosts!$A:$A,0),MATCH(Places!E$1,Hosts!$1:$1,0))</f>
        <v>0.08</v>
      </c>
      <c r="F4134" s="67">
        <f>INDEX(Hosts!$A:$O,MATCH(Places!$C4134,Hosts!$A:$A,0),MATCH(Places!F$1,Hosts!$1:$1,0))</f>
        <v>0.25</v>
      </c>
      <c r="G4134" s="67" t="str">
        <f>INDEX(Hosts!$A:$O,MATCH(Places!$C4134,Hosts!$A:$A,0),MATCH(Places!G$1,Hosts!$1:$1,0))</f>
        <v>No</v>
      </c>
      <c r="H4134">
        <v>21</v>
      </c>
      <c r="I4134" t="str">
        <f>VLOOKUP($H4134,Neighborhoods!$A:$C,2,0)</f>
        <v>Queens</v>
      </c>
      <c r="J4134" t="str">
        <f>VLOOKUP($H4134,Neighborhoods!$A:$C,3,0)</f>
        <v>Astoria</v>
      </c>
      <c r="K4134" t="s">
        <v>1</v>
      </c>
      <c r="L4134" t="str">
        <f t="shared" si="256"/>
        <v>Yes</v>
      </c>
      <c r="M4134">
        <v>1</v>
      </c>
      <c r="N4134" t="str" cm="1">
        <f t="array" ref="N4134">_xlfn.IFS(M4134&lt;=2,"Small",M4134&lt;=5,"Medium",M4134&gt;5,"Large")</f>
        <v>Small</v>
      </c>
      <c r="O4134" s="50">
        <v>50</v>
      </c>
      <c r="P4134" s="67">
        <f t="shared" si="257"/>
        <v>0.03</v>
      </c>
      <c r="Q4134" s="52">
        <v>4.8</v>
      </c>
      <c r="R4134" s="52" t="str" cm="1">
        <f t="array" ref="R4134">_xlfn.IFS(ROUND(Q4134,0)=5,"Excellent",ROUND(Q4134,0)=4,"Good",ROUND(Q4134,0)=3,"Ok",ROUND(Q4134,0)&lt;3,"Bad")</f>
        <v>Excellent</v>
      </c>
      <c r="S4134">
        <v>15</v>
      </c>
      <c r="T4134" t="str">
        <f t="shared" si="258"/>
        <v>No</v>
      </c>
      <c r="U4134" s="65">
        <v>43399</v>
      </c>
      <c r="V4134" s="65">
        <v>43750</v>
      </c>
      <c r="W4134">
        <v>363</v>
      </c>
      <c r="X4134" t="str">
        <f t="shared" si="259"/>
        <v>Active</v>
      </c>
      <c r="Y4134" t="s">
        <v>15615</v>
      </c>
    </row>
    <row r="4135" spans="1:25" x14ac:dyDescent="0.25">
      <c r="A4135">
        <v>4134</v>
      </c>
      <c r="B4135" t="s">
        <v>13299</v>
      </c>
      <c r="C4135">
        <v>544</v>
      </c>
      <c r="D4135" t="str">
        <f>VLOOKUP($C4135,Hosts!$A:$O,10,0)</f>
        <v>New York</v>
      </c>
      <c r="E4135" s="67">
        <f>INDEX(Hosts!$A:$O,MATCH(Places!$C4135,Hosts!$A:$A,0),MATCH(Places!E$1,Hosts!$1:$1,0))</f>
        <v>0.8</v>
      </c>
      <c r="F4135" s="67">
        <f>INDEX(Hosts!$A:$O,MATCH(Places!$C4135,Hosts!$A:$A,0),MATCH(Places!F$1,Hosts!$1:$1,0))</f>
        <v>0.65</v>
      </c>
      <c r="G4135" s="67" t="str">
        <f>INDEX(Hosts!$A:$O,MATCH(Places!$C4135,Hosts!$A:$A,0),MATCH(Places!G$1,Hosts!$1:$1,0))</f>
        <v>No</v>
      </c>
      <c r="H4135">
        <v>15</v>
      </c>
      <c r="I4135" t="str">
        <f>VLOOKUP($H4135,Neighborhoods!$A:$C,2,0)</f>
        <v>Manhattan</v>
      </c>
      <c r="J4135" t="str">
        <f>VLOOKUP($H4135,Neighborhoods!$A:$C,3,0)</f>
        <v>East Village</v>
      </c>
      <c r="K4135" t="s">
        <v>11822</v>
      </c>
      <c r="L4135" t="str">
        <f t="shared" si="256"/>
        <v>No</v>
      </c>
      <c r="M4135">
        <v>4</v>
      </c>
      <c r="N4135" t="str" cm="1">
        <f t="array" ref="N4135">_xlfn.IFS(M4135&lt;=2,"Small",M4135&lt;=5,"Medium",M4135&gt;5,"Large")</f>
        <v>Medium</v>
      </c>
      <c r="O4135" s="50">
        <v>135</v>
      </c>
      <c r="P4135" s="67">
        <f t="shared" si="257"/>
        <v>0.03</v>
      </c>
      <c r="Q4135" s="52">
        <v>4.5</v>
      </c>
      <c r="R4135" s="52" t="str" cm="1">
        <f t="array" ref="R4135">_xlfn.IFS(ROUND(Q4135,0)=5,"Excellent",ROUND(Q4135,0)=4,"Good",ROUND(Q4135,0)=3,"Ok",ROUND(Q4135,0)&lt;3,"Bad")</f>
        <v>Excellent</v>
      </c>
      <c r="S4135">
        <v>8</v>
      </c>
      <c r="T4135" t="str">
        <f t="shared" si="258"/>
        <v>No</v>
      </c>
      <c r="U4135" s="65">
        <v>43500</v>
      </c>
      <c r="V4135" s="65">
        <v>43861</v>
      </c>
      <c r="W4135">
        <v>344</v>
      </c>
      <c r="X4135" t="str">
        <f t="shared" si="259"/>
        <v>Active</v>
      </c>
      <c r="Y4135" t="s">
        <v>15615</v>
      </c>
    </row>
    <row r="4136" spans="1:25" x14ac:dyDescent="0.25">
      <c r="A4136">
        <v>4135</v>
      </c>
      <c r="B4136" t="s">
        <v>13835</v>
      </c>
      <c r="C4136">
        <v>2855</v>
      </c>
      <c r="D4136" t="str">
        <f>VLOOKUP($C4136,Hosts!$A:$O,10,0)</f>
        <v>New York</v>
      </c>
      <c r="E4136" s="67">
        <f>INDEX(Hosts!$A:$O,MATCH(Places!$C4136,Hosts!$A:$A,0),MATCH(Places!E$1,Hosts!$1:$1,0))</f>
        <v>1</v>
      </c>
      <c r="F4136" s="67">
        <f>INDEX(Hosts!$A:$O,MATCH(Places!$C4136,Hosts!$A:$A,0),MATCH(Places!F$1,Hosts!$1:$1,0))</f>
        <v>1</v>
      </c>
      <c r="G4136" s="67" t="str">
        <f>INDEX(Hosts!$A:$O,MATCH(Places!$C4136,Hosts!$A:$A,0),MATCH(Places!G$1,Hosts!$1:$1,0))</f>
        <v>Yes</v>
      </c>
      <c r="H4136">
        <v>12</v>
      </c>
      <c r="I4136" t="str">
        <f>VLOOKUP($H4136,Neighborhoods!$A:$C,2,0)</f>
        <v>Brooklyn</v>
      </c>
      <c r="J4136" t="str">
        <f>VLOOKUP($H4136,Neighborhoods!$A:$C,3,0)</f>
        <v>Williamsburg</v>
      </c>
      <c r="K4136" t="s">
        <v>1</v>
      </c>
      <c r="L4136" t="str">
        <f t="shared" si="256"/>
        <v>Yes</v>
      </c>
      <c r="M4136">
        <v>1</v>
      </c>
      <c r="N4136" t="str" cm="1">
        <f t="array" ref="N4136">_xlfn.IFS(M4136&lt;=2,"Small",M4136&lt;=5,"Medium",M4136&gt;5,"Large")</f>
        <v>Small</v>
      </c>
      <c r="O4136" s="50">
        <v>38</v>
      </c>
      <c r="P4136" s="67">
        <f t="shared" si="257"/>
        <v>0.03</v>
      </c>
      <c r="Q4136" s="52">
        <v>4.8899999999999997</v>
      </c>
      <c r="R4136" s="52" t="str" cm="1">
        <f t="array" ref="R4136">_xlfn.IFS(ROUND(Q4136,0)=5,"Excellent",ROUND(Q4136,0)=4,"Good",ROUND(Q4136,0)=3,"Ok",ROUND(Q4136,0)&lt;3,"Bad")</f>
        <v>Excellent</v>
      </c>
      <c r="S4136">
        <v>18</v>
      </c>
      <c r="T4136" t="str">
        <f t="shared" si="258"/>
        <v>No</v>
      </c>
      <c r="U4136" s="65">
        <v>43443</v>
      </c>
      <c r="V4136" s="65">
        <v>44043</v>
      </c>
      <c r="W4136">
        <v>0</v>
      </c>
      <c r="X4136" t="str">
        <f t="shared" si="259"/>
        <v>Inactive</v>
      </c>
      <c r="Y4136" t="s">
        <v>15615</v>
      </c>
    </row>
    <row r="4137" spans="1:25" x14ac:dyDescent="0.25">
      <c r="A4137">
        <v>4136</v>
      </c>
      <c r="B4137" t="s">
        <v>2948</v>
      </c>
      <c r="C4137">
        <v>1759</v>
      </c>
      <c r="D4137" t="str">
        <f>VLOOKUP($C4137,Hosts!$A:$O,10,0)</f>
        <v>New York</v>
      </c>
      <c r="E4137" s="67">
        <f>INDEX(Hosts!$A:$O,MATCH(Places!$C4137,Hosts!$A:$A,0),MATCH(Places!E$1,Hosts!$1:$1,0))</f>
        <v>1</v>
      </c>
      <c r="F4137" s="67">
        <f>INDEX(Hosts!$A:$O,MATCH(Places!$C4137,Hosts!$A:$A,0),MATCH(Places!F$1,Hosts!$1:$1,0))</f>
        <v>1</v>
      </c>
      <c r="G4137" s="67" t="str">
        <f>INDEX(Hosts!$A:$O,MATCH(Places!$C4137,Hosts!$A:$A,0),MATCH(Places!G$1,Hosts!$1:$1,0))</f>
        <v>Yes</v>
      </c>
      <c r="H4137">
        <v>19</v>
      </c>
      <c r="I4137" t="str">
        <f>VLOOKUP($H4137,Neighborhoods!$A:$C,2,0)</f>
        <v>Manhattan</v>
      </c>
      <c r="J4137" t="str">
        <f>VLOOKUP($H4137,Neighborhoods!$A:$C,3,0)</f>
        <v>Upper East Side</v>
      </c>
      <c r="K4137" t="s">
        <v>1</v>
      </c>
      <c r="L4137" t="str">
        <f t="shared" si="256"/>
        <v>Yes</v>
      </c>
      <c r="M4137">
        <v>2</v>
      </c>
      <c r="N4137" t="str" cm="1">
        <f t="array" ref="N4137">_xlfn.IFS(M4137&lt;=2,"Small",M4137&lt;=5,"Medium",M4137&gt;5,"Large")</f>
        <v>Small</v>
      </c>
      <c r="O4137" s="50">
        <v>98</v>
      </c>
      <c r="P4137" s="67">
        <f t="shared" si="257"/>
        <v>0.03</v>
      </c>
      <c r="Q4137" s="52">
        <v>5</v>
      </c>
      <c r="R4137" s="52" t="str" cm="1">
        <f t="array" ref="R4137">_xlfn.IFS(ROUND(Q4137,0)=5,"Excellent",ROUND(Q4137,0)=4,"Good",ROUND(Q4137,0)=3,"Ok",ROUND(Q4137,0)&lt;3,"Bad")</f>
        <v>Excellent</v>
      </c>
      <c r="S4137">
        <v>12</v>
      </c>
      <c r="T4137" t="str">
        <f t="shared" si="258"/>
        <v>No</v>
      </c>
      <c r="U4137" s="65">
        <v>43561</v>
      </c>
      <c r="V4137" s="65">
        <v>43877</v>
      </c>
      <c r="W4137">
        <v>0</v>
      </c>
      <c r="X4137" t="str">
        <f t="shared" si="259"/>
        <v>Inactive</v>
      </c>
      <c r="Y4137" t="s">
        <v>15615</v>
      </c>
    </row>
    <row r="4138" spans="1:25" x14ac:dyDescent="0.25">
      <c r="A4138">
        <v>4137</v>
      </c>
      <c r="B4138" t="s">
        <v>13296</v>
      </c>
      <c r="C4138">
        <v>3481</v>
      </c>
      <c r="D4138" t="str">
        <f>VLOOKUP($C4138,Hosts!$A:$O,10,0)</f>
        <v>New York</v>
      </c>
      <c r="E4138" s="67">
        <f>INDEX(Hosts!$A:$O,MATCH(Places!$C4138,Hosts!$A:$A,0),MATCH(Places!E$1,Hosts!$1:$1,0))</f>
        <v>1</v>
      </c>
      <c r="F4138" s="67">
        <f>INDEX(Hosts!$A:$O,MATCH(Places!$C4138,Hosts!$A:$A,0),MATCH(Places!F$1,Hosts!$1:$1,0))</f>
        <v>1</v>
      </c>
      <c r="G4138" s="67" t="str">
        <f>INDEX(Hosts!$A:$O,MATCH(Places!$C4138,Hosts!$A:$A,0),MATCH(Places!G$1,Hosts!$1:$1,0))</f>
        <v>No</v>
      </c>
      <c r="H4138">
        <v>19</v>
      </c>
      <c r="I4138" t="str">
        <f>VLOOKUP($H4138,Neighborhoods!$A:$C,2,0)</f>
        <v>Manhattan</v>
      </c>
      <c r="J4138" t="str">
        <f>VLOOKUP($H4138,Neighborhoods!$A:$C,3,0)</f>
        <v>Upper East Side</v>
      </c>
      <c r="K4138" t="s">
        <v>11822</v>
      </c>
      <c r="L4138" t="str">
        <f t="shared" si="256"/>
        <v>No</v>
      </c>
      <c r="M4138">
        <v>2</v>
      </c>
      <c r="N4138" t="str" cm="1">
        <f t="array" ref="N4138">_xlfn.IFS(M4138&lt;=2,"Small",M4138&lt;=5,"Medium",M4138&gt;5,"Large")</f>
        <v>Small</v>
      </c>
      <c r="O4138" s="50">
        <v>185</v>
      </c>
      <c r="P4138" s="67">
        <f t="shared" si="257"/>
        <v>0.03</v>
      </c>
      <c r="Q4138" s="52">
        <v>4.71</v>
      </c>
      <c r="R4138" s="52" t="str" cm="1">
        <f t="array" ref="R4138">_xlfn.IFS(ROUND(Q4138,0)=5,"Excellent",ROUND(Q4138,0)=4,"Good",ROUND(Q4138,0)=3,"Ok",ROUND(Q4138,0)&lt;3,"Bad")</f>
        <v>Excellent</v>
      </c>
      <c r="S4138">
        <v>7</v>
      </c>
      <c r="T4138" t="str">
        <f t="shared" si="258"/>
        <v>No</v>
      </c>
      <c r="U4138" s="65">
        <v>43401</v>
      </c>
      <c r="V4138" s="65">
        <v>43436</v>
      </c>
      <c r="W4138">
        <v>69</v>
      </c>
      <c r="X4138" t="str">
        <f t="shared" si="259"/>
        <v>Active</v>
      </c>
      <c r="Y4138" t="s">
        <v>15616</v>
      </c>
    </row>
    <row r="4139" spans="1:25" x14ac:dyDescent="0.25">
      <c r="A4139">
        <v>4138</v>
      </c>
      <c r="B4139" t="s">
        <v>2949</v>
      </c>
      <c r="C4139">
        <v>569</v>
      </c>
      <c r="D4139" t="str">
        <f>VLOOKUP($C4139,Hosts!$A:$O,10,0)</f>
        <v>New York</v>
      </c>
      <c r="E4139" s="67">
        <f>INDEX(Hosts!$A:$O,MATCH(Places!$C4139,Hosts!$A:$A,0),MATCH(Places!E$1,Hosts!$1:$1,0))</f>
        <v>1</v>
      </c>
      <c r="F4139" s="67">
        <f>INDEX(Hosts!$A:$O,MATCH(Places!$C4139,Hosts!$A:$A,0),MATCH(Places!F$1,Hosts!$1:$1,0))</f>
        <v>0.91</v>
      </c>
      <c r="G4139" s="67" t="str">
        <f>INDEX(Hosts!$A:$O,MATCH(Places!$C4139,Hosts!$A:$A,0),MATCH(Places!G$1,Hosts!$1:$1,0))</f>
        <v>Yes</v>
      </c>
      <c r="H4139">
        <v>8</v>
      </c>
      <c r="I4139" t="str">
        <f>VLOOKUP($H4139,Neighborhoods!$A:$C,2,0)</f>
        <v>Brooklyn</v>
      </c>
      <c r="J4139" t="str">
        <f>VLOOKUP($H4139,Neighborhoods!$A:$C,3,0)</f>
        <v>Bushwick</v>
      </c>
      <c r="K4139" t="s">
        <v>1</v>
      </c>
      <c r="L4139" t="str">
        <f t="shared" si="256"/>
        <v>Yes</v>
      </c>
      <c r="M4139">
        <v>2</v>
      </c>
      <c r="N4139" t="str" cm="1">
        <f t="array" ref="N4139">_xlfn.IFS(M4139&lt;=2,"Small",M4139&lt;=5,"Medium",M4139&gt;5,"Large")</f>
        <v>Small</v>
      </c>
      <c r="O4139" s="50">
        <v>55</v>
      </c>
      <c r="P4139" s="67">
        <f t="shared" si="257"/>
        <v>0.03</v>
      </c>
      <c r="Q4139" s="52">
        <v>4.9000000000000004</v>
      </c>
      <c r="R4139" s="52" t="str" cm="1">
        <f t="array" ref="R4139">_xlfn.IFS(ROUND(Q4139,0)=5,"Excellent",ROUND(Q4139,0)=4,"Good",ROUND(Q4139,0)=3,"Ok",ROUND(Q4139,0)&lt;3,"Bad")</f>
        <v>Excellent</v>
      </c>
      <c r="S4139">
        <v>20</v>
      </c>
      <c r="T4139" t="str">
        <f t="shared" si="258"/>
        <v>No</v>
      </c>
      <c r="U4139" s="65">
        <v>43397</v>
      </c>
      <c r="V4139" s="65">
        <v>43758</v>
      </c>
      <c r="W4139">
        <v>322</v>
      </c>
      <c r="X4139" t="str">
        <f t="shared" si="259"/>
        <v>Active</v>
      </c>
      <c r="Y4139" t="s">
        <v>15616</v>
      </c>
    </row>
    <row r="4140" spans="1:25" x14ac:dyDescent="0.25">
      <c r="A4140">
        <v>4139</v>
      </c>
      <c r="B4140" t="s">
        <v>2950</v>
      </c>
      <c r="C4140">
        <v>2059</v>
      </c>
      <c r="D4140" t="str">
        <f>VLOOKUP($C4140,Hosts!$A:$O,10,0)</f>
        <v>New York</v>
      </c>
      <c r="E4140" s="67">
        <f>INDEX(Hosts!$A:$O,MATCH(Places!$C4140,Hosts!$A:$A,0),MATCH(Places!E$1,Hosts!$1:$1,0))</f>
        <v>1</v>
      </c>
      <c r="F4140" s="67">
        <f>INDEX(Hosts!$A:$O,MATCH(Places!$C4140,Hosts!$A:$A,0),MATCH(Places!F$1,Hosts!$1:$1,0))</f>
        <v>0.93</v>
      </c>
      <c r="G4140" s="67" t="str">
        <f>INDEX(Hosts!$A:$O,MATCH(Places!$C4140,Hosts!$A:$A,0),MATCH(Places!G$1,Hosts!$1:$1,0))</f>
        <v>Yes</v>
      </c>
      <c r="H4140">
        <v>19</v>
      </c>
      <c r="I4140" t="str">
        <f>VLOOKUP($H4140,Neighborhoods!$A:$C,2,0)</f>
        <v>Manhattan</v>
      </c>
      <c r="J4140" t="str">
        <f>VLOOKUP($H4140,Neighborhoods!$A:$C,3,0)</f>
        <v>Upper East Side</v>
      </c>
      <c r="K4140" t="s">
        <v>1</v>
      </c>
      <c r="L4140" t="str">
        <f t="shared" si="256"/>
        <v>Yes</v>
      </c>
      <c r="M4140">
        <v>1</v>
      </c>
      <c r="N4140" t="str" cm="1">
        <f t="array" ref="N4140">_xlfn.IFS(M4140&lt;=2,"Small",M4140&lt;=5,"Medium",M4140&gt;5,"Large")</f>
        <v>Small</v>
      </c>
      <c r="O4140" s="50">
        <v>85</v>
      </c>
      <c r="P4140" s="67">
        <f t="shared" si="257"/>
        <v>0.03</v>
      </c>
      <c r="Q4140" s="52">
        <v>4.71</v>
      </c>
      <c r="R4140" s="52" t="str" cm="1">
        <f t="array" ref="R4140">_xlfn.IFS(ROUND(Q4140,0)=5,"Excellent",ROUND(Q4140,0)=4,"Good",ROUND(Q4140,0)=3,"Ok",ROUND(Q4140,0)&lt;3,"Bad")</f>
        <v>Excellent</v>
      </c>
      <c r="S4140">
        <v>7</v>
      </c>
      <c r="T4140" t="str">
        <f t="shared" si="258"/>
        <v>No</v>
      </c>
      <c r="U4140" s="65">
        <v>43446</v>
      </c>
      <c r="V4140" s="65">
        <v>43802</v>
      </c>
      <c r="W4140">
        <v>355</v>
      </c>
      <c r="X4140" t="str">
        <f t="shared" si="259"/>
        <v>Active</v>
      </c>
      <c r="Y4140" t="s">
        <v>15616</v>
      </c>
    </row>
    <row r="4141" spans="1:25" x14ac:dyDescent="0.25">
      <c r="A4141">
        <v>4140</v>
      </c>
      <c r="B4141" t="s">
        <v>2951</v>
      </c>
      <c r="C4141">
        <v>3693</v>
      </c>
      <c r="D4141" t="str">
        <f>VLOOKUP($C4141,Hosts!$A:$O,10,0)</f>
        <v>New York</v>
      </c>
      <c r="E4141" s="67">
        <f>INDEX(Hosts!$A:$O,MATCH(Places!$C4141,Hosts!$A:$A,0),MATCH(Places!E$1,Hosts!$1:$1,0))</f>
        <v>1</v>
      </c>
      <c r="F4141" s="67">
        <f>INDEX(Hosts!$A:$O,MATCH(Places!$C4141,Hosts!$A:$A,0),MATCH(Places!F$1,Hosts!$1:$1,0))</f>
        <v>0.96</v>
      </c>
      <c r="G4141" s="67" t="str">
        <f>INDEX(Hosts!$A:$O,MATCH(Places!$C4141,Hosts!$A:$A,0),MATCH(Places!G$1,Hosts!$1:$1,0))</f>
        <v>Yes</v>
      </c>
      <c r="H4141">
        <v>9</v>
      </c>
      <c r="I4141" t="str">
        <f>VLOOKUP($H4141,Neighborhoods!$A:$C,2,0)</f>
        <v>Brooklyn</v>
      </c>
      <c r="J4141" t="str">
        <f>VLOOKUP($H4141,Neighborhoods!$A:$C,3,0)</f>
        <v>Crown Heights</v>
      </c>
      <c r="K4141" t="s">
        <v>11822</v>
      </c>
      <c r="L4141" t="str">
        <f t="shared" si="256"/>
        <v>No</v>
      </c>
      <c r="M4141">
        <v>2</v>
      </c>
      <c r="N4141" t="str" cm="1">
        <f t="array" ref="N4141">_xlfn.IFS(M4141&lt;=2,"Small",M4141&lt;=5,"Medium",M4141&gt;5,"Large")</f>
        <v>Small</v>
      </c>
      <c r="O4141" s="50">
        <v>124</v>
      </c>
      <c r="P4141" s="67">
        <f t="shared" si="257"/>
        <v>0.03</v>
      </c>
      <c r="Q4141" s="52">
        <v>4.97</v>
      </c>
      <c r="R4141" s="52" t="str" cm="1">
        <f t="array" ref="R4141">_xlfn.IFS(ROUND(Q4141,0)=5,"Excellent",ROUND(Q4141,0)=4,"Good",ROUND(Q4141,0)=3,"Ok",ROUND(Q4141,0)&lt;3,"Bad")</f>
        <v>Excellent</v>
      </c>
      <c r="S4141">
        <v>33</v>
      </c>
      <c r="T4141" t="str">
        <f t="shared" si="258"/>
        <v>No</v>
      </c>
      <c r="U4141" s="65">
        <v>43402</v>
      </c>
      <c r="V4141" s="65">
        <v>43794</v>
      </c>
      <c r="W4141">
        <v>88</v>
      </c>
      <c r="X4141" t="str">
        <f t="shared" si="259"/>
        <v>Active</v>
      </c>
      <c r="Y4141" t="s">
        <v>15615</v>
      </c>
    </row>
    <row r="4142" spans="1:25" x14ac:dyDescent="0.25">
      <c r="A4142">
        <v>4141</v>
      </c>
      <c r="B4142" t="s">
        <v>13607</v>
      </c>
      <c r="C4142">
        <v>524</v>
      </c>
      <c r="D4142" t="str">
        <f>VLOOKUP($C4142,Hosts!$A:$O,10,0)</f>
        <v>New York</v>
      </c>
      <c r="E4142" s="67">
        <f>INDEX(Hosts!$A:$O,MATCH(Places!$C4142,Hosts!$A:$A,0),MATCH(Places!E$1,Hosts!$1:$1,0))</f>
        <v>1</v>
      </c>
      <c r="F4142" s="67">
        <f>INDEX(Hosts!$A:$O,MATCH(Places!$C4142,Hosts!$A:$A,0),MATCH(Places!F$1,Hosts!$1:$1,0))</f>
        <v>0.97</v>
      </c>
      <c r="G4142" s="67" t="str">
        <f>INDEX(Hosts!$A:$O,MATCH(Places!$C4142,Hosts!$A:$A,0),MATCH(Places!G$1,Hosts!$1:$1,0))</f>
        <v>No</v>
      </c>
      <c r="H4142">
        <v>17</v>
      </c>
      <c r="I4142" t="str">
        <f>VLOOKUP($H4142,Neighborhoods!$A:$C,2,0)</f>
        <v>Manhattan</v>
      </c>
      <c r="J4142" t="str">
        <f>VLOOKUP($H4142,Neighborhoods!$A:$C,3,0)</f>
        <v>Hell's Kitchen</v>
      </c>
      <c r="K4142" t="s">
        <v>1</v>
      </c>
      <c r="L4142" t="str">
        <f t="shared" si="256"/>
        <v>Yes</v>
      </c>
      <c r="M4142">
        <v>1</v>
      </c>
      <c r="N4142" t="str" cm="1">
        <f t="array" ref="N4142">_xlfn.IFS(M4142&lt;=2,"Small",M4142&lt;=5,"Medium",M4142&gt;5,"Large")</f>
        <v>Small</v>
      </c>
      <c r="O4142" s="50">
        <v>63</v>
      </c>
      <c r="P4142" s="67">
        <f t="shared" si="257"/>
        <v>0.03</v>
      </c>
      <c r="Q4142" s="52">
        <v>4.8899999999999997</v>
      </c>
      <c r="R4142" s="52" t="str" cm="1">
        <f t="array" ref="R4142">_xlfn.IFS(ROUND(Q4142,0)=5,"Excellent",ROUND(Q4142,0)=4,"Good",ROUND(Q4142,0)=3,"Ok",ROUND(Q4142,0)&lt;3,"Bad")</f>
        <v>Excellent</v>
      </c>
      <c r="S4142">
        <v>140</v>
      </c>
      <c r="T4142" t="str">
        <f t="shared" si="258"/>
        <v>Yes</v>
      </c>
      <c r="U4142" s="65">
        <v>43416</v>
      </c>
      <c r="V4142" s="65">
        <v>44043</v>
      </c>
      <c r="W4142">
        <v>176</v>
      </c>
      <c r="X4142" t="str">
        <f t="shared" si="259"/>
        <v>Active</v>
      </c>
      <c r="Y4142" t="s">
        <v>15615</v>
      </c>
    </row>
    <row r="4143" spans="1:25" x14ac:dyDescent="0.25">
      <c r="A4143">
        <v>4142</v>
      </c>
      <c r="B4143" t="s">
        <v>14380</v>
      </c>
      <c r="C4143">
        <v>599</v>
      </c>
      <c r="D4143" t="str">
        <f>VLOOKUP($C4143,Hosts!$A:$O,10,0)</f>
        <v>New York</v>
      </c>
      <c r="E4143" s="67">
        <f>INDEX(Hosts!$A:$O,MATCH(Places!$C4143,Hosts!$A:$A,0),MATCH(Places!E$1,Hosts!$1:$1,0))</f>
        <v>0.88</v>
      </c>
      <c r="F4143" s="67">
        <f>INDEX(Hosts!$A:$O,MATCH(Places!$C4143,Hosts!$A:$A,0),MATCH(Places!F$1,Hosts!$1:$1,0))</f>
        <v>0.68</v>
      </c>
      <c r="G4143" s="67" t="str">
        <f>INDEX(Hosts!$A:$O,MATCH(Places!$C4143,Hosts!$A:$A,0),MATCH(Places!G$1,Hosts!$1:$1,0))</f>
        <v>Yes</v>
      </c>
      <c r="H4143">
        <v>9</v>
      </c>
      <c r="I4143" t="str">
        <f>VLOOKUP($H4143,Neighborhoods!$A:$C,2,0)</f>
        <v>Brooklyn</v>
      </c>
      <c r="J4143" t="str">
        <f>VLOOKUP($H4143,Neighborhoods!$A:$C,3,0)</f>
        <v>Crown Heights</v>
      </c>
      <c r="K4143" t="s">
        <v>1</v>
      </c>
      <c r="L4143" t="str">
        <f t="shared" si="256"/>
        <v>Yes</v>
      </c>
      <c r="M4143">
        <v>2</v>
      </c>
      <c r="N4143" t="str" cm="1">
        <f t="array" ref="N4143">_xlfn.IFS(M4143&lt;=2,"Small",M4143&lt;=5,"Medium",M4143&gt;5,"Large")</f>
        <v>Small</v>
      </c>
      <c r="O4143" s="50">
        <v>30</v>
      </c>
      <c r="P4143" s="67">
        <f t="shared" si="257"/>
        <v>0.03</v>
      </c>
      <c r="Q4143" s="52">
        <v>4.93</v>
      </c>
      <c r="R4143" s="52" t="str" cm="1">
        <f t="array" ref="R4143">_xlfn.IFS(ROUND(Q4143,0)=5,"Excellent",ROUND(Q4143,0)=4,"Good",ROUND(Q4143,0)=3,"Ok",ROUND(Q4143,0)&lt;3,"Bad")</f>
        <v>Excellent</v>
      </c>
      <c r="S4143">
        <v>15</v>
      </c>
      <c r="T4143" t="str">
        <f t="shared" si="258"/>
        <v>No</v>
      </c>
      <c r="U4143" s="65">
        <v>43414</v>
      </c>
      <c r="V4143" s="65">
        <v>43909</v>
      </c>
      <c r="W4143">
        <v>0</v>
      </c>
      <c r="X4143" t="str">
        <f t="shared" si="259"/>
        <v>Inactive</v>
      </c>
      <c r="Y4143" t="s">
        <v>15615</v>
      </c>
    </row>
    <row r="4144" spans="1:25" x14ac:dyDescent="0.25">
      <c r="A4144">
        <v>4143</v>
      </c>
      <c r="B4144" t="s">
        <v>2952</v>
      </c>
      <c r="C4144">
        <v>3091</v>
      </c>
      <c r="D4144" t="str">
        <f>VLOOKUP($C4144,Hosts!$A:$O,10,0)</f>
        <v>Florida</v>
      </c>
      <c r="E4144" s="67">
        <f>INDEX(Hosts!$A:$O,MATCH(Places!$C4144,Hosts!$A:$A,0),MATCH(Places!E$1,Hosts!$1:$1,0))</f>
        <v>0.5</v>
      </c>
      <c r="F4144" s="67">
        <f>INDEX(Hosts!$A:$O,MATCH(Places!$C4144,Hosts!$A:$A,0),MATCH(Places!F$1,Hosts!$1:$1,0))</f>
        <v>0.94</v>
      </c>
      <c r="G4144" s="67" t="str">
        <f>INDEX(Hosts!$A:$O,MATCH(Places!$C4144,Hosts!$A:$A,0),MATCH(Places!G$1,Hosts!$1:$1,0))</f>
        <v>No</v>
      </c>
      <c r="H4144">
        <v>7</v>
      </c>
      <c r="I4144" t="str">
        <f>VLOOKUP($H4144,Neighborhoods!$A:$C,2,0)</f>
        <v>Brooklyn</v>
      </c>
      <c r="J4144" t="str">
        <f>VLOOKUP($H4144,Neighborhoods!$A:$C,3,0)</f>
        <v>Bedford-Stuyvesant</v>
      </c>
      <c r="K4144" t="s">
        <v>1</v>
      </c>
      <c r="L4144" t="str">
        <f t="shared" si="256"/>
        <v>Yes</v>
      </c>
      <c r="M4144">
        <v>2</v>
      </c>
      <c r="N4144" t="str" cm="1">
        <f t="array" ref="N4144">_xlfn.IFS(M4144&lt;=2,"Small",M4144&lt;=5,"Medium",M4144&gt;5,"Large")</f>
        <v>Small</v>
      </c>
      <c r="O4144" s="50">
        <v>35</v>
      </c>
      <c r="P4144" s="67">
        <f t="shared" si="257"/>
        <v>0.03</v>
      </c>
      <c r="Q4144" s="52">
        <v>4.3899999999999997</v>
      </c>
      <c r="R4144" s="52" t="str" cm="1">
        <f t="array" ref="R4144">_xlfn.IFS(ROUND(Q4144,0)=5,"Excellent",ROUND(Q4144,0)=4,"Good",ROUND(Q4144,0)=3,"Ok",ROUND(Q4144,0)&lt;3,"Bad")</f>
        <v>Good</v>
      </c>
      <c r="S4144">
        <v>38</v>
      </c>
      <c r="T4144" t="str">
        <f t="shared" si="258"/>
        <v>No</v>
      </c>
      <c r="U4144" s="65">
        <v>43401</v>
      </c>
      <c r="V4144" s="65">
        <v>43879</v>
      </c>
      <c r="W4144">
        <v>365</v>
      </c>
      <c r="X4144" t="str">
        <f t="shared" si="259"/>
        <v>Active</v>
      </c>
      <c r="Y4144" t="s">
        <v>15616</v>
      </c>
    </row>
    <row r="4145" spans="1:25" x14ac:dyDescent="0.25">
      <c r="A4145">
        <v>4144</v>
      </c>
      <c r="B4145" t="s">
        <v>2953</v>
      </c>
      <c r="C4145">
        <v>3091</v>
      </c>
      <c r="D4145" t="str">
        <f>VLOOKUP($C4145,Hosts!$A:$O,10,0)</f>
        <v>Florida</v>
      </c>
      <c r="E4145" s="67">
        <f>INDEX(Hosts!$A:$O,MATCH(Places!$C4145,Hosts!$A:$A,0),MATCH(Places!E$1,Hosts!$1:$1,0))</f>
        <v>0.5</v>
      </c>
      <c r="F4145" s="67">
        <f>INDEX(Hosts!$A:$O,MATCH(Places!$C4145,Hosts!$A:$A,0),MATCH(Places!F$1,Hosts!$1:$1,0))</f>
        <v>0.94</v>
      </c>
      <c r="G4145" s="67" t="str">
        <f>INDEX(Hosts!$A:$O,MATCH(Places!$C4145,Hosts!$A:$A,0),MATCH(Places!G$1,Hosts!$1:$1,0))</f>
        <v>No</v>
      </c>
      <c r="H4145">
        <v>7</v>
      </c>
      <c r="I4145" t="str">
        <f>VLOOKUP($H4145,Neighborhoods!$A:$C,2,0)</f>
        <v>Brooklyn</v>
      </c>
      <c r="J4145" t="str">
        <f>VLOOKUP($H4145,Neighborhoods!$A:$C,3,0)</f>
        <v>Bedford-Stuyvesant</v>
      </c>
      <c r="K4145" t="s">
        <v>1</v>
      </c>
      <c r="L4145" t="str">
        <f t="shared" si="256"/>
        <v>Yes</v>
      </c>
      <c r="M4145">
        <v>2</v>
      </c>
      <c r="N4145" t="str" cm="1">
        <f t="array" ref="N4145">_xlfn.IFS(M4145&lt;=2,"Small",M4145&lt;=5,"Medium",M4145&gt;5,"Large")</f>
        <v>Small</v>
      </c>
      <c r="O4145" s="50">
        <v>35</v>
      </c>
      <c r="P4145" s="67">
        <f t="shared" si="257"/>
        <v>0.03</v>
      </c>
      <c r="Q4145" s="52">
        <v>4.33</v>
      </c>
      <c r="R4145" s="52" t="str" cm="1">
        <f t="array" ref="R4145">_xlfn.IFS(ROUND(Q4145,0)=5,"Excellent",ROUND(Q4145,0)=4,"Good",ROUND(Q4145,0)=3,"Ok",ROUND(Q4145,0)&lt;3,"Bad")</f>
        <v>Good</v>
      </c>
      <c r="S4145">
        <v>39</v>
      </c>
      <c r="T4145" t="str">
        <f t="shared" si="258"/>
        <v>No</v>
      </c>
      <c r="U4145" s="65">
        <v>43402</v>
      </c>
      <c r="V4145" s="65">
        <v>43881</v>
      </c>
      <c r="W4145">
        <v>283</v>
      </c>
      <c r="X4145" t="str">
        <f t="shared" si="259"/>
        <v>Active</v>
      </c>
      <c r="Y4145" t="s">
        <v>15616</v>
      </c>
    </row>
    <row r="4146" spans="1:25" x14ac:dyDescent="0.25">
      <c r="A4146">
        <v>4145</v>
      </c>
      <c r="B4146" t="s">
        <v>15107</v>
      </c>
      <c r="C4146">
        <v>3695</v>
      </c>
      <c r="D4146" t="str">
        <f>VLOOKUP($C4146,Hosts!$A:$O,10,0)</f>
        <v>New York</v>
      </c>
      <c r="E4146" s="67">
        <f>INDEX(Hosts!$A:$O,MATCH(Places!$C4146,Hosts!$A:$A,0),MATCH(Places!E$1,Hosts!$1:$1,0))</f>
        <v>0.9</v>
      </c>
      <c r="F4146" s="67">
        <f>INDEX(Hosts!$A:$O,MATCH(Places!$C4146,Hosts!$A:$A,0),MATCH(Places!F$1,Hosts!$1:$1,0))</f>
        <v>0.53</v>
      </c>
      <c r="G4146" s="67" t="str">
        <f>INDEX(Hosts!$A:$O,MATCH(Places!$C4146,Hosts!$A:$A,0),MATCH(Places!G$1,Hosts!$1:$1,0))</f>
        <v>No</v>
      </c>
      <c r="H4146">
        <v>16</v>
      </c>
      <c r="I4146" t="str">
        <f>VLOOKUP($H4146,Neighborhoods!$A:$C,2,0)</f>
        <v>Manhattan</v>
      </c>
      <c r="J4146" t="str">
        <f>VLOOKUP($H4146,Neighborhoods!$A:$C,3,0)</f>
        <v>Harlem</v>
      </c>
      <c r="K4146" t="s">
        <v>1</v>
      </c>
      <c r="L4146" t="str">
        <f t="shared" si="256"/>
        <v>Yes</v>
      </c>
      <c r="M4146">
        <v>3</v>
      </c>
      <c r="N4146" t="str" cm="1">
        <f t="array" ref="N4146">_xlfn.IFS(M4146&lt;=2,"Small",M4146&lt;=5,"Medium",M4146&gt;5,"Large")</f>
        <v>Medium</v>
      </c>
      <c r="O4146" s="50">
        <v>79</v>
      </c>
      <c r="P4146" s="67">
        <f t="shared" si="257"/>
        <v>0.03</v>
      </c>
      <c r="Q4146" s="52">
        <v>5</v>
      </c>
      <c r="R4146" s="52" t="str" cm="1">
        <f t="array" ref="R4146">_xlfn.IFS(ROUND(Q4146,0)=5,"Excellent",ROUND(Q4146,0)=4,"Good",ROUND(Q4146,0)=3,"Ok",ROUND(Q4146,0)&lt;3,"Bad")</f>
        <v>Excellent</v>
      </c>
      <c r="S4146">
        <v>7</v>
      </c>
      <c r="T4146" t="str">
        <f t="shared" si="258"/>
        <v>No</v>
      </c>
      <c r="U4146" s="65">
        <v>43403</v>
      </c>
      <c r="V4146" s="65">
        <v>44013</v>
      </c>
      <c r="W4146">
        <v>289</v>
      </c>
      <c r="X4146" t="str">
        <f t="shared" si="259"/>
        <v>Active</v>
      </c>
      <c r="Y4146" t="s">
        <v>15615</v>
      </c>
    </row>
    <row r="4147" spans="1:25" x14ac:dyDescent="0.25">
      <c r="A4147">
        <v>4146</v>
      </c>
      <c r="B4147" t="s">
        <v>14627</v>
      </c>
      <c r="C4147">
        <v>3292</v>
      </c>
      <c r="D4147" t="str">
        <f>VLOOKUP($C4147,Hosts!$A:$O,10,0)</f>
        <v>New York</v>
      </c>
      <c r="E4147" s="67">
        <f>INDEX(Hosts!$A:$O,MATCH(Places!$C4147,Hosts!$A:$A,0),MATCH(Places!E$1,Hosts!$1:$1,0))</f>
        <v>1</v>
      </c>
      <c r="F4147" s="67">
        <f>INDEX(Hosts!$A:$O,MATCH(Places!$C4147,Hosts!$A:$A,0),MATCH(Places!F$1,Hosts!$1:$1,0))</f>
        <v>0.79</v>
      </c>
      <c r="G4147" s="67" t="str">
        <f>INDEX(Hosts!$A:$O,MATCH(Places!$C4147,Hosts!$A:$A,0),MATCH(Places!G$1,Hosts!$1:$1,0))</f>
        <v>No</v>
      </c>
      <c r="H4147">
        <v>26</v>
      </c>
      <c r="I4147" t="str">
        <f>VLOOKUP($H4147,Neighborhoods!$A:$C,2,0)</f>
        <v>Queens</v>
      </c>
      <c r="J4147" t="str">
        <f>VLOOKUP($H4147,Neighborhoods!$A:$C,3,0)</f>
        <v>Sunnyside</v>
      </c>
      <c r="K4147" t="s">
        <v>1</v>
      </c>
      <c r="L4147" t="str">
        <f t="shared" si="256"/>
        <v>Yes</v>
      </c>
      <c r="M4147">
        <v>1</v>
      </c>
      <c r="N4147" t="str" cm="1">
        <f t="array" ref="N4147">_xlfn.IFS(M4147&lt;=2,"Small",M4147&lt;=5,"Medium",M4147&gt;5,"Large")</f>
        <v>Small</v>
      </c>
      <c r="O4147" s="50">
        <v>37</v>
      </c>
      <c r="P4147" s="67">
        <f t="shared" si="257"/>
        <v>0.03</v>
      </c>
      <c r="Q4147" s="52">
        <v>4.5999999999999996</v>
      </c>
      <c r="R4147" s="52" t="str" cm="1">
        <f t="array" ref="R4147">_xlfn.IFS(ROUND(Q4147,0)=5,"Excellent",ROUND(Q4147,0)=4,"Good",ROUND(Q4147,0)=3,"Ok",ROUND(Q4147,0)&lt;3,"Bad")</f>
        <v>Excellent</v>
      </c>
      <c r="S4147">
        <v>5</v>
      </c>
      <c r="T4147" t="str">
        <f t="shared" si="258"/>
        <v>No</v>
      </c>
      <c r="U4147" s="65">
        <v>43501</v>
      </c>
      <c r="V4147" s="65">
        <v>44036</v>
      </c>
      <c r="W4147">
        <v>51</v>
      </c>
      <c r="X4147" t="str">
        <f t="shared" si="259"/>
        <v>Active</v>
      </c>
      <c r="Y4147" t="s">
        <v>15615</v>
      </c>
    </row>
    <row r="4148" spans="1:25" x14ac:dyDescent="0.25">
      <c r="A4148">
        <v>4147</v>
      </c>
      <c r="B4148" t="s">
        <v>2954</v>
      </c>
      <c r="C4148">
        <v>3696</v>
      </c>
      <c r="D4148" t="str">
        <f>VLOOKUP($C4148,Hosts!$A:$O,10,0)</f>
        <v>New York</v>
      </c>
      <c r="E4148" s="67">
        <f>INDEX(Hosts!$A:$O,MATCH(Places!$C4148,Hosts!$A:$A,0),MATCH(Places!E$1,Hosts!$1:$1,0))</f>
        <v>1</v>
      </c>
      <c r="F4148" s="67">
        <f>INDEX(Hosts!$A:$O,MATCH(Places!$C4148,Hosts!$A:$A,0),MATCH(Places!F$1,Hosts!$1:$1,0))</f>
        <v>0.98</v>
      </c>
      <c r="G4148" s="67" t="str">
        <f>INDEX(Hosts!$A:$O,MATCH(Places!$C4148,Hosts!$A:$A,0),MATCH(Places!G$1,Hosts!$1:$1,0))</f>
        <v>Yes</v>
      </c>
      <c r="H4148">
        <v>7</v>
      </c>
      <c r="I4148" t="str">
        <f>VLOOKUP($H4148,Neighborhoods!$A:$C,2,0)</f>
        <v>Brooklyn</v>
      </c>
      <c r="J4148" t="str">
        <f>VLOOKUP($H4148,Neighborhoods!$A:$C,3,0)</f>
        <v>Bedford-Stuyvesant</v>
      </c>
      <c r="K4148" t="s">
        <v>11822</v>
      </c>
      <c r="L4148" t="str">
        <f t="shared" si="256"/>
        <v>No</v>
      </c>
      <c r="M4148">
        <v>3</v>
      </c>
      <c r="N4148" t="str" cm="1">
        <f t="array" ref="N4148">_xlfn.IFS(M4148&lt;=2,"Small",M4148&lt;=5,"Medium",M4148&gt;5,"Large")</f>
        <v>Medium</v>
      </c>
      <c r="O4148" s="50">
        <v>150</v>
      </c>
      <c r="P4148" s="67">
        <f t="shared" si="257"/>
        <v>0.03</v>
      </c>
      <c r="Q4148" s="52">
        <v>4.8499999999999996</v>
      </c>
      <c r="R4148" s="52" t="str" cm="1">
        <f t="array" ref="R4148">_xlfn.IFS(ROUND(Q4148,0)=5,"Excellent",ROUND(Q4148,0)=4,"Good",ROUND(Q4148,0)=3,"Ok",ROUND(Q4148,0)&lt;3,"Bad")</f>
        <v>Excellent</v>
      </c>
      <c r="S4148">
        <v>73</v>
      </c>
      <c r="T4148" t="str">
        <f t="shared" si="258"/>
        <v>No</v>
      </c>
      <c r="U4148" s="65">
        <v>43409</v>
      </c>
      <c r="V4148" s="65">
        <v>43909</v>
      </c>
      <c r="W4148">
        <v>44</v>
      </c>
      <c r="X4148" t="str">
        <f t="shared" si="259"/>
        <v>Active</v>
      </c>
      <c r="Y4148" t="s">
        <v>15616</v>
      </c>
    </row>
    <row r="4149" spans="1:25" x14ac:dyDescent="0.25">
      <c r="A4149">
        <v>4148</v>
      </c>
      <c r="B4149" t="s">
        <v>14389</v>
      </c>
      <c r="C4149">
        <v>3697</v>
      </c>
      <c r="D4149" t="str">
        <f>VLOOKUP($C4149,Hosts!$A:$O,10,0)</f>
        <v>New York</v>
      </c>
      <c r="E4149" s="67">
        <f>INDEX(Hosts!$A:$O,MATCH(Places!$C4149,Hosts!$A:$A,0),MATCH(Places!E$1,Hosts!$1:$1,0))</f>
        <v>1</v>
      </c>
      <c r="F4149" s="67">
        <f>INDEX(Hosts!$A:$O,MATCH(Places!$C4149,Hosts!$A:$A,0),MATCH(Places!F$1,Hosts!$1:$1,0))</f>
        <v>0.99</v>
      </c>
      <c r="G4149" s="67" t="str">
        <f>INDEX(Hosts!$A:$O,MATCH(Places!$C4149,Hosts!$A:$A,0),MATCH(Places!G$1,Hosts!$1:$1,0))</f>
        <v>Yes</v>
      </c>
      <c r="H4149">
        <v>23</v>
      </c>
      <c r="I4149" t="str">
        <f>VLOOKUP($H4149,Neighborhoods!$A:$C,2,0)</f>
        <v>Queens</v>
      </c>
      <c r="J4149" t="str">
        <f>VLOOKUP($H4149,Neighborhoods!$A:$C,3,0)</f>
        <v>Jamaica</v>
      </c>
      <c r="K4149" t="s">
        <v>11822</v>
      </c>
      <c r="L4149" t="str">
        <f t="shared" si="256"/>
        <v>No</v>
      </c>
      <c r="M4149">
        <v>2</v>
      </c>
      <c r="N4149" t="str" cm="1">
        <f t="array" ref="N4149">_xlfn.IFS(M4149&lt;=2,"Small",M4149&lt;=5,"Medium",M4149&gt;5,"Large")</f>
        <v>Small</v>
      </c>
      <c r="O4149" s="50">
        <v>101</v>
      </c>
      <c r="P4149" s="67">
        <f t="shared" si="257"/>
        <v>0.03</v>
      </c>
      <c r="Q4149" s="52">
        <v>4.99</v>
      </c>
      <c r="R4149" s="52" t="str" cm="1">
        <f t="array" ref="R4149">_xlfn.IFS(ROUND(Q4149,0)=5,"Excellent",ROUND(Q4149,0)=4,"Good",ROUND(Q4149,0)=3,"Ok",ROUND(Q4149,0)&lt;3,"Bad")</f>
        <v>Excellent</v>
      </c>
      <c r="S4149">
        <v>211</v>
      </c>
      <c r="T4149" t="str">
        <f t="shared" si="258"/>
        <v>Yes</v>
      </c>
      <c r="U4149" s="65">
        <v>43402</v>
      </c>
      <c r="V4149" s="65">
        <v>43905</v>
      </c>
      <c r="W4149">
        <v>11</v>
      </c>
      <c r="X4149" t="str">
        <f t="shared" si="259"/>
        <v>Active</v>
      </c>
      <c r="Y4149" t="s">
        <v>15616</v>
      </c>
    </row>
    <row r="4150" spans="1:25" x14ac:dyDescent="0.25">
      <c r="A4150">
        <v>4149</v>
      </c>
      <c r="B4150" t="s">
        <v>2955</v>
      </c>
      <c r="C4150">
        <v>1282</v>
      </c>
      <c r="D4150" t="str">
        <f>VLOOKUP($C4150,Hosts!$A:$O,10,0)</f>
        <v>New York</v>
      </c>
      <c r="E4150" s="67">
        <f>INDEX(Hosts!$A:$O,MATCH(Places!$C4150,Hosts!$A:$A,0),MATCH(Places!E$1,Hosts!$1:$1,0))</f>
        <v>0.94</v>
      </c>
      <c r="F4150" s="67">
        <f>INDEX(Hosts!$A:$O,MATCH(Places!$C4150,Hosts!$A:$A,0),MATCH(Places!F$1,Hosts!$1:$1,0))</f>
        <v>0.96</v>
      </c>
      <c r="G4150" s="67" t="str">
        <f>INDEX(Hosts!$A:$O,MATCH(Places!$C4150,Hosts!$A:$A,0),MATCH(Places!G$1,Hosts!$1:$1,0))</f>
        <v>Yes</v>
      </c>
      <c r="H4150">
        <v>17</v>
      </c>
      <c r="I4150" t="str">
        <f>VLOOKUP($H4150,Neighborhoods!$A:$C,2,0)</f>
        <v>Manhattan</v>
      </c>
      <c r="J4150" t="str">
        <f>VLOOKUP($H4150,Neighborhoods!$A:$C,3,0)</f>
        <v>Hell's Kitchen</v>
      </c>
      <c r="K4150" t="s">
        <v>11822</v>
      </c>
      <c r="L4150" t="str">
        <f t="shared" si="256"/>
        <v>No</v>
      </c>
      <c r="M4150">
        <v>2</v>
      </c>
      <c r="N4150" t="str" cm="1">
        <f t="array" ref="N4150">_xlfn.IFS(M4150&lt;=2,"Small",M4150&lt;=5,"Medium",M4150&gt;5,"Large")</f>
        <v>Small</v>
      </c>
      <c r="O4150" s="50">
        <v>299</v>
      </c>
      <c r="P4150" s="67">
        <f t="shared" si="257"/>
        <v>0.04</v>
      </c>
      <c r="Q4150" s="52">
        <v>4.93</v>
      </c>
      <c r="R4150" s="52" t="str" cm="1">
        <f t="array" ref="R4150">_xlfn.IFS(ROUND(Q4150,0)=5,"Excellent",ROUND(Q4150,0)=4,"Good",ROUND(Q4150,0)=3,"Ok",ROUND(Q4150,0)&lt;3,"Bad")</f>
        <v>Excellent</v>
      </c>
      <c r="S4150">
        <v>68</v>
      </c>
      <c r="T4150" t="str">
        <f t="shared" si="258"/>
        <v>No</v>
      </c>
      <c r="U4150" s="65">
        <v>43399</v>
      </c>
      <c r="V4150" s="65">
        <v>44038</v>
      </c>
      <c r="W4150">
        <v>154</v>
      </c>
      <c r="X4150" t="str">
        <f t="shared" si="259"/>
        <v>Active</v>
      </c>
      <c r="Y4150" t="s">
        <v>15615</v>
      </c>
    </row>
    <row r="4151" spans="1:25" x14ac:dyDescent="0.25">
      <c r="A4151">
        <v>4150</v>
      </c>
      <c r="B4151" t="s">
        <v>2956</v>
      </c>
      <c r="C4151">
        <v>2883</v>
      </c>
      <c r="D4151" t="str">
        <f>VLOOKUP($C4151,Hosts!$A:$O,10,0)</f>
        <v>Florida</v>
      </c>
      <c r="E4151" s="67">
        <f>INDEX(Hosts!$A:$O,MATCH(Places!$C4151,Hosts!$A:$A,0),MATCH(Places!E$1,Hosts!$1:$1,0))</f>
        <v>1</v>
      </c>
      <c r="F4151" s="67">
        <f>INDEX(Hosts!$A:$O,MATCH(Places!$C4151,Hosts!$A:$A,0),MATCH(Places!F$1,Hosts!$1:$1,0))</f>
        <v>0</v>
      </c>
      <c r="G4151" s="67" t="str">
        <f>INDEX(Hosts!$A:$O,MATCH(Places!$C4151,Hosts!$A:$A,0),MATCH(Places!G$1,Hosts!$1:$1,0))</f>
        <v>No</v>
      </c>
      <c r="H4151">
        <v>15</v>
      </c>
      <c r="I4151" t="str">
        <f>VLOOKUP($H4151,Neighborhoods!$A:$C,2,0)</f>
        <v>Manhattan</v>
      </c>
      <c r="J4151" t="str">
        <f>VLOOKUP($H4151,Neighborhoods!$A:$C,3,0)</f>
        <v>East Village</v>
      </c>
      <c r="K4151" t="s">
        <v>1</v>
      </c>
      <c r="L4151" t="str">
        <f t="shared" si="256"/>
        <v>Yes</v>
      </c>
      <c r="M4151">
        <v>2</v>
      </c>
      <c r="N4151" t="str" cm="1">
        <f t="array" ref="N4151">_xlfn.IFS(M4151&lt;=2,"Small",M4151&lt;=5,"Medium",M4151&gt;5,"Large")</f>
        <v>Small</v>
      </c>
      <c r="O4151" s="50">
        <v>75</v>
      </c>
      <c r="P4151" s="67">
        <f t="shared" si="257"/>
        <v>0.03</v>
      </c>
      <c r="Q4151" s="52">
        <v>4.83</v>
      </c>
      <c r="R4151" s="52" t="str" cm="1">
        <f t="array" ref="R4151">_xlfn.IFS(ROUND(Q4151,0)=5,"Excellent",ROUND(Q4151,0)=4,"Good",ROUND(Q4151,0)=3,"Ok",ROUND(Q4151,0)&lt;3,"Bad")</f>
        <v>Excellent</v>
      </c>
      <c r="S4151">
        <v>6</v>
      </c>
      <c r="T4151" t="str">
        <f t="shared" si="258"/>
        <v>No</v>
      </c>
      <c r="U4151" s="65">
        <v>43576</v>
      </c>
      <c r="V4151" s="65">
        <v>43642</v>
      </c>
      <c r="W4151">
        <v>179</v>
      </c>
      <c r="X4151" t="str">
        <f t="shared" si="259"/>
        <v>Active</v>
      </c>
      <c r="Y4151" t="s">
        <v>15615</v>
      </c>
    </row>
    <row r="4152" spans="1:25" x14ac:dyDescent="0.25">
      <c r="A4152">
        <v>4151</v>
      </c>
      <c r="B4152" t="s">
        <v>2957</v>
      </c>
      <c r="C4152">
        <v>3091</v>
      </c>
      <c r="D4152" t="str">
        <f>VLOOKUP($C4152,Hosts!$A:$O,10,0)</f>
        <v>Florida</v>
      </c>
      <c r="E4152" s="67">
        <f>INDEX(Hosts!$A:$O,MATCH(Places!$C4152,Hosts!$A:$A,0),MATCH(Places!E$1,Hosts!$1:$1,0))</f>
        <v>0.5</v>
      </c>
      <c r="F4152" s="67">
        <f>INDEX(Hosts!$A:$O,MATCH(Places!$C4152,Hosts!$A:$A,0),MATCH(Places!F$1,Hosts!$1:$1,0))</f>
        <v>0.94</v>
      </c>
      <c r="G4152" s="67" t="str">
        <f>INDEX(Hosts!$A:$O,MATCH(Places!$C4152,Hosts!$A:$A,0),MATCH(Places!G$1,Hosts!$1:$1,0))</f>
        <v>No</v>
      </c>
      <c r="H4152">
        <v>7</v>
      </c>
      <c r="I4152" t="str">
        <f>VLOOKUP($H4152,Neighborhoods!$A:$C,2,0)</f>
        <v>Brooklyn</v>
      </c>
      <c r="J4152" t="str">
        <f>VLOOKUP($H4152,Neighborhoods!$A:$C,3,0)</f>
        <v>Bedford-Stuyvesant</v>
      </c>
      <c r="K4152" t="s">
        <v>1</v>
      </c>
      <c r="L4152" t="str">
        <f t="shared" si="256"/>
        <v>Yes</v>
      </c>
      <c r="M4152">
        <v>2</v>
      </c>
      <c r="N4152" t="str" cm="1">
        <f t="array" ref="N4152">_xlfn.IFS(M4152&lt;=2,"Small",M4152&lt;=5,"Medium",M4152&gt;5,"Large")</f>
        <v>Small</v>
      </c>
      <c r="O4152" s="50">
        <v>35</v>
      </c>
      <c r="P4152" s="67">
        <f t="shared" si="257"/>
        <v>0.03</v>
      </c>
      <c r="Q4152" s="52">
        <v>4.22</v>
      </c>
      <c r="R4152" s="52" t="str" cm="1">
        <f t="array" ref="R4152">_xlfn.IFS(ROUND(Q4152,0)=5,"Excellent",ROUND(Q4152,0)=4,"Good",ROUND(Q4152,0)=3,"Ok",ROUND(Q4152,0)&lt;3,"Bad")</f>
        <v>Good</v>
      </c>
      <c r="S4152">
        <v>41</v>
      </c>
      <c r="T4152" t="str">
        <f t="shared" si="258"/>
        <v>No</v>
      </c>
      <c r="U4152" s="65">
        <v>43405</v>
      </c>
      <c r="V4152" s="65">
        <v>43919</v>
      </c>
      <c r="W4152">
        <v>338</v>
      </c>
      <c r="X4152" t="str">
        <f t="shared" si="259"/>
        <v>Active</v>
      </c>
      <c r="Y4152" t="s">
        <v>15616</v>
      </c>
    </row>
    <row r="4153" spans="1:25" x14ac:dyDescent="0.25">
      <c r="A4153">
        <v>4152</v>
      </c>
      <c r="B4153" t="s">
        <v>2958</v>
      </c>
      <c r="C4153">
        <v>2824</v>
      </c>
      <c r="D4153" t="str">
        <f>VLOOKUP($C4153,Hosts!$A:$O,10,0)</f>
        <v>New York</v>
      </c>
      <c r="E4153" s="67">
        <f>INDEX(Hosts!$A:$O,MATCH(Places!$C4153,Hosts!$A:$A,0),MATCH(Places!E$1,Hosts!$1:$1,0))</f>
        <v>1</v>
      </c>
      <c r="F4153" s="67">
        <f>INDEX(Hosts!$A:$O,MATCH(Places!$C4153,Hosts!$A:$A,0),MATCH(Places!F$1,Hosts!$1:$1,0))</f>
        <v>0.96</v>
      </c>
      <c r="G4153" s="67" t="str">
        <f>INDEX(Hosts!$A:$O,MATCH(Places!$C4153,Hosts!$A:$A,0),MATCH(Places!G$1,Hosts!$1:$1,0))</f>
        <v>Yes</v>
      </c>
      <c r="H4153">
        <v>31</v>
      </c>
      <c r="I4153" t="str">
        <f>VLOOKUP($H4153,Neighborhoods!$A:$C,2,0)</f>
        <v>Staten Island</v>
      </c>
      <c r="J4153" t="str">
        <f>VLOOKUP($H4153,Neighborhoods!$A:$C,3,0)</f>
        <v>West Brighton</v>
      </c>
      <c r="K4153" t="s">
        <v>1</v>
      </c>
      <c r="L4153" t="str">
        <f t="shared" si="256"/>
        <v>Yes</v>
      </c>
      <c r="M4153">
        <v>2</v>
      </c>
      <c r="N4153" t="str" cm="1">
        <f t="array" ref="N4153">_xlfn.IFS(M4153&lt;=2,"Small",M4153&lt;=5,"Medium",M4153&gt;5,"Large")</f>
        <v>Small</v>
      </c>
      <c r="O4153" s="50">
        <v>59</v>
      </c>
      <c r="P4153" s="67">
        <f t="shared" si="257"/>
        <v>0.03</v>
      </c>
      <c r="Q4153" s="52">
        <v>5</v>
      </c>
      <c r="R4153" s="52" t="str" cm="1">
        <f t="array" ref="R4153">_xlfn.IFS(ROUND(Q4153,0)=5,"Excellent",ROUND(Q4153,0)=4,"Good",ROUND(Q4153,0)=3,"Ok",ROUND(Q4153,0)&lt;3,"Bad")</f>
        <v>Excellent</v>
      </c>
      <c r="S4153">
        <v>54</v>
      </c>
      <c r="T4153" t="str">
        <f t="shared" si="258"/>
        <v>No</v>
      </c>
      <c r="U4153" s="65">
        <v>43407</v>
      </c>
      <c r="V4153" s="65">
        <v>44043</v>
      </c>
      <c r="W4153">
        <v>54</v>
      </c>
      <c r="X4153" t="str">
        <f t="shared" si="259"/>
        <v>Active</v>
      </c>
      <c r="Y4153" t="s">
        <v>15616</v>
      </c>
    </row>
    <row r="4154" spans="1:25" x14ac:dyDescent="0.25">
      <c r="A4154">
        <v>4153</v>
      </c>
      <c r="B4154" t="s">
        <v>2959</v>
      </c>
      <c r="C4154">
        <v>2980</v>
      </c>
      <c r="D4154" t="str">
        <f>VLOOKUP($C4154,Hosts!$A:$O,10,0)</f>
        <v>Metro Manila</v>
      </c>
      <c r="E4154" s="67">
        <f>INDEX(Hosts!$A:$O,MATCH(Places!$C4154,Hosts!$A:$A,0),MATCH(Places!E$1,Hosts!$1:$1,0))</f>
        <v>0.62</v>
      </c>
      <c r="F4154" s="67">
        <f>INDEX(Hosts!$A:$O,MATCH(Places!$C4154,Hosts!$A:$A,0),MATCH(Places!F$1,Hosts!$1:$1,0))</f>
        <v>0.93</v>
      </c>
      <c r="G4154" s="67" t="str">
        <f>INDEX(Hosts!$A:$O,MATCH(Places!$C4154,Hosts!$A:$A,0),MATCH(Places!G$1,Hosts!$1:$1,0))</f>
        <v>No</v>
      </c>
      <c r="H4154">
        <v>12</v>
      </c>
      <c r="I4154" t="str">
        <f>VLOOKUP($H4154,Neighborhoods!$A:$C,2,0)</f>
        <v>Brooklyn</v>
      </c>
      <c r="J4154" t="str">
        <f>VLOOKUP($H4154,Neighborhoods!$A:$C,3,0)</f>
        <v>Williamsburg</v>
      </c>
      <c r="K4154" t="s">
        <v>1</v>
      </c>
      <c r="L4154" t="str">
        <f t="shared" si="256"/>
        <v>Yes</v>
      </c>
      <c r="M4154">
        <v>2</v>
      </c>
      <c r="N4154" t="str" cm="1">
        <f t="array" ref="N4154">_xlfn.IFS(M4154&lt;=2,"Small",M4154&lt;=5,"Medium",M4154&gt;5,"Large")</f>
        <v>Small</v>
      </c>
      <c r="O4154" s="50">
        <v>51</v>
      </c>
      <c r="P4154" s="67">
        <f t="shared" si="257"/>
        <v>0.03</v>
      </c>
      <c r="Q4154" s="52">
        <v>4.72</v>
      </c>
      <c r="R4154" s="52" t="str" cm="1">
        <f t="array" ref="R4154">_xlfn.IFS(ROUND(Q4154,0)=5,"Excellent",ROUND(Q4154,0)=4,"Good",ROUND(Q4154,0)=3,"Ok",ROUND(Q4154,0)&lt;3,"Bad")</f>
        <v>Excellent</v>
      </c>
      <c r="S4154">
        <v>124</v>
      </c>
      <c r="T4154" t="str">
        <f t="shared" si="258"/>
        <v>No</v>
      </c>
      <c r="U4154" s="65">
        <v>43415</v>
      </c>
      <c r="V4154" s="65">
        <v>44054</v>
      </c>
      <c r="W4154">
        <v>179</v>
      </c>
      <c r="X4154" t="str">
        <f t="shared" si="259"/>
        <v>Active</v>
      </c>
      <c r="Y4154" t="s">
        <v>15615</v>
      </c>
    </row>
    <row r="4155" spans="1:25" x14ac:dyDescent="0.25">
      <c r="A4155">
        <v>4154</v>
      </c>
      <c r="B4155" t="s">
        <v>2960</v>
      </c>
      <c r="C4155">
        <v>3700</v>
      </c>
      <c r="D4155" t="str">
        <f>VLOOKUP($C4155,Hosts!$A:$O,10,0)</f>
        <v>New York</v>
      </c>
      <c r="E4155" s="67">
        <f>INDEX(Hosts!$A:$O,MATCH(Places!$C4155,Hosts!$A:$A,0),MATCH(Places!E$1,Hosts!$1:$1,0))</f>
        <v>1</v>
      </c>
      <c r="F4155" s="67">
        <f>INDEX(Hosts!$A:$O,MATCH(Places!$C4155,Hosts!$A:$A,0),MATCH(Places!F$1,Hosts!$1:$1,0))</f>
        <v>1</v>
      </c>
      <c r="G4155" s="67" t="str">
        <f>INDEX(Hosts!$A:$O,MATCH(Places!$C4155,Hosts!$A:$A,0),MATCH(Places!G$1,Hosts!$1:$1,0))</f>
        <v>No</v>
      </c>
      <c r="H4155">
        <v>21</v>
      </c>
      <c r="I4155" t="str">
        <f>VLOOKUP($H4155,Neighborhoods!$A:$C,2,0)</f>
        <v>Queens</v>
      </c>
      <c r="J4155" t="str">
        <f>VLOOKUP($H4155,Neighborhoods!$A:$C,3,0)</f>
        <v>Astoria</v>
      </c>
      <c r="K4155" t="s">
        <v>11822</v>
      </c>
      <c r="L4155" t="str">
        <f t="shared" si="256"/>
        <v>No</v>
      </c>
      <c r="M4155">
        <v>10</v>
      </c>
      <c r="N4155" t="str" cm="1">
        <f t="array" ref="N4155">_xlfn.IFS(M4155&lt;=2,"Small",M4155&lt;=5,"Medium",M4155&gt;5,"Large")</f>
        <v>Large</v>
      </c>
      <c r="O4155" s="50">
        <v>206</v>
      </c>
      <c r="P4155" s="67">
        <f t="shared" si="257"/>
        <v>0.04</v>
      </c>
      <c r="Q4155" s="52">
        <v>4.8899999999999997</v>
      </c>
      <c r="R4155" s="52" t="str" cm="1">
        <f t="array" ref="R4155">_xlfn.IFS(ROUND(Q4155,0)=5,"Excellent",ROUND(Q4155,0)=4,"Good",ROUND(Q4155,0)=3,"Ok",ROUND(Q4155,0)&lt;3,"Bad")</f>
        <v>Excellent</v>
      </c>
      <c r="S4155">
        <v>44</v>
      </c>
      <c r="T4155" t="str">
        <f t="shared" si="258"/>
        <v>No</v>
      </c>
      <c r="U4155" s="65">
        <v>43409</v>
      </c>
      <c r="V4155" s="65">
        <v>43989</v>
      </c>
      <c r="W4155">
        <v>87</v>
      </c>
      <c r="X4155" t="str">
        <f t="shared" si="259"/>
        <v>Active</v>
      </c>
      <c r="Y4155" t="s">
        <v>15616</v>
      </c>
    </row>
    <row r="4156" spans="1:25" x14ac:dyDescent="0.25">
      <c r="A4156">
        <v>4155</v>
      </c>
      <c r="B4156" t="s">
        <v>2961</v>
      </c>
      <c r="C4156">
        <v>3699</v>
      </c>
      <c r="D4156" t="str">
        <f>VLOOKUP($C4156,Hosts!$A:$O,10,0)</f>
        <v>New York</v>
      </c>
      <c r="E4156" s="67">
        <f>INDEX(Hosts!$A:$O,MATCH(Places!$C4156,Hosts!$A:$A,0),MATCH(Places!E$1,Hosts!$1:$1,0))</f>
        <v>1</v>
      </c>
      <c r="F4156" s="67">
        <f>INDEX(Hosts!$A:$O,MATCH(Places!$C4156,Hosts!$A:$A,0),MATCH(Places!F$1,Hosts!$1:$1,0))</f>
        <v>1</v>
      </c>
      <c r="G4156" s="67" t="str">
        <f>INDEX(Hosts!$A:$O,MATCH(Places!$C4156,Hosts!$A:$A,0),MATCH(Places!G$1,Hosts!$1:$1,0))</f>
        <v>No</v>
      </c>
      <c r="H4156">
        <v>15</v>
      </c>
      <c r="I4156" t="str">
        <f>VLOOKUP($H4156,Neighborhoods!$A:$C,2,0)</f>
        <v>Manhattan</v>
      </c>
      <c r="J4156" t="str">
        <f>VLOOKUP($H4156,Neighborhoods!$A:$C,3,0)</f>
        <v>East Village</v>
      </c>
      <c r="K4156" t="s">
        <v>11822</v>
      </c>
      <c r="L4156" t="str">
        <f t="shared" si="256"/>
        <v>No</v>
      </c>
      <c r="M4156">
        <v>6</v>
      </c>
      <c r="N4156" t="str" cm="1">
        <f t="array" ref="N4156">_xlfn.IFS(M4156&lt;=2,"Small",M4156&lt;=5,"Medium",M4156&gt;5,"Large")</f>
        <v>Large</v>
      </c>
      <c r="O4156" s="50">
        <v>300</v>
      </c>
      <c r="P4156" s="67">
        <f t="shared" si="257"/>
        <v>0.04</v>
      </c>
      <c r="Q4156" s="52">
        <v>4.66</v>
      </c>
      <c r="R4156" s="52" t="str" cm="1">
        <f t="array" ref="R4156">_xlfn.IFS(ROUND(Q4156,0)=5,"Excellent",ROUND(Q4156,0)=4,"Good",ROUND(Q4156,0)=3,"Ok",ROUND(Q4156,0)&lt;3,"Bad")</f>
        <v>Excellent</v>
      </c>
      <c r="S4156">
        <v>102</v>
      </c>
      <c r="T4156" t="str">
        <f t="shared" si="258"/>
        <v>No</v>
      </c>
      <c r="U4156" s="65">
        <v>43408</v>
      </c>
      <c r="V4156" s="65">
        <v>43902</v>
      </c>
      <c r="W4156">
        <v>0</v>
      </c>
      <c r="X4156" t="str">
        <f t="shared" si="259"/>
        <v>Inactive</v>
      </c>
      <c r="Y4156" t="s">
        <v>15616</v>
      </c>
    </row>
    <row r="4157" spans="1:25" x14ac:dyDescent="0.25">
      <c r="A4157">
        <v>4156</v>
      </c>
      <c r="B4157" t="s">
        <v>2962</v>
      </c>
      <c r="C4157">
        <v>3699</v>
      </c>
      <c r="D4157" t="str">
        <f>VLOOKUP($C4157,Hosts!$A:$O,10,0)</f>
        <v>New York</v>
      </c>
      <c r="E4157" s="67">
        <f>INDEX(Hosts!$A:$O,MATCH(Places!$C4157,Hosts!$A:$A,0),MATCH(Places!E$1,Hosts!$1:$1,0))</f>
        <v>1</v>
      </c>
      <c r="F4157" s="67">
        <f>INDEX(Hosts!$A:$O,MATCH(Places!$C4157,Hosts!$A:$A,0),MATCH(Places!F$1,Hosts!$1:$1,0))</f>
        <v>1</v>
      </c>
      <c r="G4157" s="67" t="str">
        <f>INDEX(Hosts!$A:$O,MATCH(Places!$C4157,Hosts!$A:$A,0),MATCH(Places!G$1,Hosts!$1:$1,0))</f>
        <v>No</v>
      </c>
      <c r="H4157">
        <v>15</v>
      </c>
      <c r="I4157" t="str">
        <f>VLOOKUP($H4157,Neighborhoods!$A:$C,2,0)</f>
        <v>Manhattan</v>
      </c>
      <c r="J4157" t="str">
        <f>VLOOKUP($H4157,Neighborhoods!$A:$C,3,0)</f>
        <v>East Village</v>
      </c>
      <c r="K4157" t="s">
        <v>1</v>
      </c>
      <c r="L4157" t="str">
        <f t="shared" si="256"/>
        <v>Yes</v>
      </c>
      <c r="M4157">
        <v>2</v>
      </c>
      <c r="N4157" t="str" cm="1">
        <f t="array" ref="N4157">_xlfn.IFS(M4157&lt;=2,"Small",M4157&lt;=5,"Medium",M4157&gt;5,"Large")</f>
        <v>Small</v>
      </c>
      <c r="O4157" s="50">
        <v>45</v>
      </c>
      <c r="P4157" s="67">
        <f t="shared" si="257"/>
        <v>0.03</v>
      </c>
      <c r="Q4157" s="52">
        <v>4.6399999999999997</v>
      </c>
      <c r="R4157" s="52" t="str" cm="1">
        <f t="array" ref="R4157">_xlfn.IFS(ROUND(Q4157,0)=5,"Excellent",ROUND(Q4157,0)=4,"Good",ROUND(Q4157,0)=3,"Ok",ROUND(Q4157,0)&lt;3,"Bad")</f>
        <v>Excellent</v>
      </c>
      <c r="S4157">
        <v>89</v>
      </c>
      <c r="T4157" t="str">
        <f t="shared" si="258"/>
        <v>No</v>
      </c>
      <c r="U4157" s="65">
        <v>43419</v>
      </c>
      <c r="V4157" s="65">
        <v>43904</v>
      </c>
      <c r="W4157">
        <v>0</v>
      </c>
      <c r="X4157" t="str">
        <f t="shared" si="259"/>
        <v>Inactive</v>
      </c>
      <c r="Y4157" t="s">
        <v>15616</v>
      </c>
    </row>
    <row r="4158" spans="1:25" x14ac:dyDescent="0.25">
      <c r="A4158">
        <v>4157</v>
      </c>
      <c r="B4158" t="s">
        <v>15075</v>
      </c>
      <c r="C4158">
        <v>725</v>
      </c>
      <c r="D4158" t="str">
        <f>VLOOKUP($C4158,Hosts!$A:$O,10,0)</f>
        <v>New York</v>
      </c>
      <c r="E4158" s="67">
        <f>INDEX(Hosts!$A:$O,MATCH(Places!$C4158,Hosts!$A:$A,0),MATCH(Places!E$1,Hosts!$1:$1,0))</f>
        <v>0</v>
      </c>
      <c r="F4158" s="67">
        <f>INDEX(Hosts!$A:$O,MATCH(Places!$C4158,Hosts!$A:$A,0),MATCH(Places!F$1,Hosts!$1:$1,0))</f>
        <v>0.5</v>
      </c>
      <c r="G4158" s="67" t="str">
        <f>INDEX(Hosts!$A:$O,MATCH(Places!$C4158,Hosts!$A:$A,0),MATCH(Places!G$1,Hosts!$1:$1,0))</f>
        <v>No</v>
      </c>
      <c r="H4158">
        <v>8</v>
      </c>
      <c r="I4158" t="str">
        <f>VLOOKUP($H4158,Neighborhoods!$A:$C,2,0)</f>
        <v>Brooklyn</v>
      </c>
      <c r="J4158" t="str">
        <f>VLOOKUP($H4158,Neighborhoods!$A:$C,3,0)</f>
        <v>Bushwick</v>
      </c>
      <c r="K4158" t="s">
        <v>11822</v>
      </c>
      <c r="L4158" t="str">
        <f t="shared" si="256"/>
        <v>No</v>
      </c>
      <c r="M4158">
        <v>2</v>
      </c>
      <c r="N4158" t="str" cm="1">
        <f t="array" ref="N4158">_xlfn.IFS(M4158&lt;=2,"Small",M4158&lt;=5,"Medium",M4158&gt;5,"Large")</f>
        <v>Small</v>
      </c>
      <c r="O4158" s="50">
        <v>110</v>
      </c>
      <c r="P4158" s="67">
        <f t="shared" si="257"/>
        <v>0.03</v>
      </c>
      <c r="Q4158" s="52">
        <v>4.75</v>
      </c>
      <c r="R4158" s="52" t="str" cm="1">
        <f t="array" ref="R4158">_xlfn.IFS(ROUND(Q4158,0)=5,"Excellent",ROUND(Q4158,0)=4,"Good",ROUND(Q4158,0)=3,"Ok",ROUND(Q4158,0)&lt;3,"Bad")</f>
        <v>Excellent</v>
      </c>
      <c r="S4158">
        <v>4</v>
      </c>
      <c r="T4158" t="str">
        <f t="shared" si="258"/>
        <v>No</v>
      </c>
      <c r="U4158" s="65">
        <v>43441</v>
      </c>
      <c r="V4158" s="65">
        <v>43724</v>
      </c>
      <c r="W4158">
        <v>90</v>
      </c>
      <c r="X4158" t="str">
        <f t="shared" si="259"/>
        <v>Active</v>
      </c>
      <c r="Y4158" t="s">
        <v>15616</v>
      </c>
    </row>
    <row r="4159" spans="1:25" x14ac:dyDescent="0.25">
      <c r="A4159">
        <v>4158</v>
      </c>
      <c r="B4159" t="s">
        <v>13294</v>
      </c>
      <c r="C4159">
        <v>3292</v>
      </c>
      <c r="D4159" t="str">
        <f>VLOOKUP($C4159,Hosts!$A:$O,10,0)</f>
        <v>New York</v>
      </c>
      <c r="E4159" s="67">
        <f>INDEX(Hosts!$A:$O,MATCH(Places!$C4159,Hosts!$A:$A,0),MATCH(Places!E$1,Hosts!$1:$1,0))</f>
        <v>1</v>
      </c>
      <c r="F4159" s="67">
        <f>INDEX(Hosts!$A:$O,MATCH(Places!$C4159,Hosts!$A:$A,0),MATCH(Places!F$1,Hosts!$1:$1,0))</f>
        <v>0.79</v>
      </c>
      <c r="G4159" s="67" t="str">
        <f>INDEX(Hosts!$A:$O,MATCH(Places!$C4159,Hosts!$A:$A,0),MATCH(Places!G$1,Hosts!$1:$1,0))</f>
        <v>No</v>
      </c>
      <c r="H4159">
        <v>16</v>
      </c>
      <c r="I4159" t="str">
        <f>VLOOKUP($H4159,Neighborhoods!$A:$C,2,0)</f>
        <v>Manhattan</v>
      </c>
      <c r="J4159" t="str">
        <f>VLOOKUP($H4159,Neighborhoods!$A:$C,3,0)</f>
        <v>Harlem</v>
      </c>
      <c r="K4159" t="s">
        <v>1</v>
      </c>
      <c r="L4159" t="str">
        <f t="shared" si="256"/>
        <v>Yes</v>
      </c>
      <c r="M4159">
        <v>2</v>
      </c>
      <c r="N4159" t="str" cm="1">
        <f t="array" ref="N4159">_xlfn.IFS(M4159&lt;=2,"Small",M4159&lt;=5,"Medium",M4159&gt;5,"Large")</f>
        <v>Small</v>
      </c>
      <c r="O4159" s="50">
        <v>44</v>
      </c>
      <c r="P4159" s="67">
        <f t="shared" si="257"/>
        <v>0.03</v>
      </c>
      <c r="Q4159" s="52">
        <v>4.67</v>
      </c>
      <c r="R4159" s="52" t="str" cm="1">
        <f t="array" ref="R4159">_xlfn.IFS(ROUND(Q4159,0)=5,"Excellent",ROUND(Q4159,0)=4,"Good",ROUND(Q4159,0)=3,"Ok",ROUND(Q4159,0)&lt;3,"Bad")</f>
        <v>Excellent</v>
      </c>
      <c r="S4159">
        <v>6</v>
      </c>
      <c r="T4159" t="str">
        <f t="shared" si="258"/>
        <v>No</v>
      </c>
      <c r="U4159" s="65">
        <v>43526</v>
      </c>
      <c r="V4159" s="65">
        <v>44049</v>
      </c>
      <c r="W4159">
        <v>319</v>
      </c>
      <c r="X4159" t="str">
        <f t="shared" si="259"/>
        <v>Active</v>
      </c>
      <c r="Y4159" t="s">
        <v>15615</v>
      </c>
    </row>
    <row r="4160" spans="1:25" x14ac:dyDescent="0.25">
      <c r="A4160">
        <v>4159</v>
      </c>
      <c r="B4160" t="s">
        <v>13460</v>
      </c>
      <c r="C4160">
        <v>2423</v>
      </c>
      <c r="D4160" t="str">
        <f>VLOOKUP($C4160,Hosts!$A:$O,10,0)</f>
        <v>New York</v>
      </c>
      <c r="E4160" s="67">
        <f>INDEX(Hosts!$A:$O,MATCH(Places!$C4160,Hosts!$A:$A,0),MATCH(Places!E$1,Hosts!$1:$1,0))</f>
        <v>1</v>
      </c>
      <c r="F4160" s="67">
        <f>INDEX(Hosts!$A:$O,MATCH(Places!$C4160,Hosts!$A:$A,0),MATCH(Places!F$1,Hosts!$1:$1,0))</f>
        <v>1</v>
      </c>
      <c r="G4160" s="67" t="str">
        <f>INDEX(Hosts!$A:$O,MATCH(Places!$C4160,Hosts!$A:$A,0),MATCH(Places!G$1,Hosts!$1:$1,0))</f>
        <v>Yes</v>
      </c>
      <c r="H4160">
        <v>8</v>
      </c>
      <c r="I4160" t="str">
        <f>VLOOKUP($H4160,Neighborhoods!$A:$C,2,0)</f>
        <v>Brooklyn</v>
      </c>
      <c r="J4160" t="str">
        <f>VLOOKUP($H4160,Neighborhoods!$A:$C,3,0)</f>
        <v>Bushwick</v>
      </c>
      <c r="K4160" t="s">
        <v>1</v>
      </c>
      <c r="L4160" t="str">
        <f t="shared" si="256"/>
        <v>Yes</v>
      </c>
      <c r="M4160">
        <v>2</v>
      </c>
      <c r="N4160" t="str" cm="1">
        <f t="array" ref="N4160">_xlfn.IFS(M4160&lt;=2,"Small",M4160&lt;=5,"Medium",M4160&gt;5,"Large")</f>
        <v>Small</v>
      </c>
      <c r="O4160" s="50">
        <v>92</v>
      </c>
      <c r="P4160" s="67">
        <f t="shared" si="257"/>
        <v>0.03</v>
      </c>
      <c r="Q4160" s="52">
        <v>4.99</v>
      </c>
      <c r="R4160" s="52" t="str" cm="1">
        <f t="array" ref="R4160">_xlfn.IFS(ROUND(Q4160,0)=5,"Excellent",ROUND(Q4160,0)=4,"Good",ROUND(Q4160,0)=3,"Ok",ROUND(Q4160,0)&lt;3,"Bad")</f>
        <v>Excellent</v>
      </c>
      <c r="S4160">
        <v>82</v>
      </c>
      <c r="T4160" t="str">
        <f t="shared" si="258"/>
        <v>No</v>
      </c>
      <c r="U4160" s="65">
        <v>43502</v>
      </c>
      <c r="V4160" s="65">
        <v>44045</v>
      </c>
      <c r="W4160">
        <v>163</v>
      </c>
      <c r="X4160" t="str">
        <f t="shared" si="259"/>
        <v>Active</v>
      </c>
      <c r="Y4160" t="s">
        <v>15616</v>
      </c>
    </row>
    <row r="4161" spans="1:25" x14ac:dyDescent="0.25">
      <c r="A4161">
        <v>4160</v>
      </c>
      <c r="B4161" t="s">
        <v>2963</v>
      </c>
      <c r="C4161">
        <v>2416</v>
      </c>
      <c r="D4161" t="str">
        <f>VLOOKUP($C4161,Hosts!$A:$O,10,0)</f>
        <v>New York</v>
      </c>
      <c r="E4161" s="67">
        <f>INDEX(Hosts!$A:$O,MATCH(Places!$C4161,Hosts!$A:$A,0),MATCH(Places!E$1,Hosts!$1:$1,0))</f>
        <v>0</v>
      </c>
      <c r="F4161" s="67">
        <f>INDEX(Hosts!$A:$O,MATCH(Places!$C4161,Hosts!$A:$A,0),MATCH(Places!F$1,Hosts!$1:$1,0))</f>
        <v>0.75</v>
      </c>
      <c r="G4161" s="67" t="str">
        <f>INDEX(Hosts!$A:$O,MATCH(Places!$C4161,Hosts!$A:$A,0),MATCH(Places!G$1,Hosts!$1:$1,0))</f>
        <v>No</v>
      </c>
      <c r="H4161">
        <v>19</v>
      </c>
      <c r="I4161" t="str">
        <f>VLOOKUP($H4161,Neighborhoods!$A:$C,2,0)</f>
        <v>Manhattan</v>
      </c>
      <c r="J4161" t="str">
        <f>VLOOKUP($H4161,Neighborhoods!$A:$C,3,0)</f>
        <v>Upper East Side</v>
      </c>
      <c r="K4161" t="s">
        <v>11822</v>
      </c>
      <c r="L4161" t="str">
        <f t="shared" si="256"/>
        <v>No</v>
      </c>
      <c r="M4161">
        <v>2</v>
      </c>
      <c r="N4161" t="str" cm="1">
        <f t="array" ref="N4161">_xlfn.IFS(M4161&lt;=2,"Small",M4161&lt;=5,"Medium",M4161&gt;5,"Large")</f>
        <v>Small</v>
      </c>
      <c r="O4161" s="50">
        <v>120</v>
      </c>
      <c r="P4161" s="67">
        <f t="shared" si="257"/>
        <v>0.03</v>
      </c>
      <c r="Q4161" s="52">
        <v>4.2</v>
      </c>
      <c r="R4161" s="52" t="str" cm="1">
        <f t="array" ref="R4161">_xlfn.IFS(ROUND(Q4161,0)=5,"Excellent",ROUND(Q4161,0)=4,"Good",ROUND(Q4161,0)=3,"Ok",ROUND(Q4161,0)&lt;3,"Bad")</f>
        <v>Good</v>
      </c>
      <c r="S4161">
        <v>5</v>
      </c>
      <c r="T4161" t="str">
        <f t="shared" si="258"/>
        <v>No</v>
      </c>
      <c r="U4161" s="65">
        <v>43416</v>
      </c>
      <c r="V4161" s="65">
        <v>43951</v>
      </c>
      <c r="W4161">
        <v>0</v>
      </c>
      <c r="X4161" t="str">
        <f t="shared" si="259"/>
        <v>Inactive</v>
      </c>
      <c r="Y4161" t="s">
        <v>15615</v>
      </c>
    </row>
    <row r="4162" spans="1:25" x14ac:dyDescent="0.25">
      <c r="A4162">
        <v>4161</v>
      </c>
      <c r="B4162" t="s">
        <v>2964</v>
      </c>
      <c r="C4162">
        <v>3249</v>
      </c>
      <c r="D4162" t="str">
        <f>VLOOKUP($C4162,Hosts!$A:$O,10,0)</f>
        <v>New York</v>
      </c>
      <c r="E4162" s="67">
        <f>INDEX(Hosts!$A:$O,MATCH(Places!$C4162,Hosts!$A:$A,0),MATCH(Places!E$1,Hosts!$1:$1,0))</f>
        <v>1</v>
      </c>
      <c r="F4162" s="67">
        <f>INDEX(Hosts!$A:$O,MATCH(Places!$C4162,Hosts!$A:$A,0),MATCH(Places!F$1,Hosts!$1:$1,0))</f>
        <v>0.99</v>
      </c>
      <c r="G4162" s="67" t="str">
        <f>INDEX(Hosts!$A:$O,MATCH(Places!$C4162,Hosts!$A:$A,0),MATCH(Places!G$1,Hosts!$1:$1,0))</f>
        <v>Yes</v>
      </c>
      <c r="H4162">
        <v>8</v>
      </c>
      <c r="I4162" t="str">
        <f>VLOOKUP($H4162,Neighborhoods!$A:$C,2,0)</f>
        <v>Brooklyn</v>
      </c>
      <c r="J4162" t="str">
        <f>VLOOKUP($H4162,Neighborhoods!$A:$C,3,0)</f>
        <v>Bushwick</v>
      </c>
      <c r="K4162" t="s">
        <v>1</v>
      </c>
      <c r="L4162" t="str">
        <f t="shared" si="256"/>
        <v>Yes</v>
      </c>
      <c r="M4162">
        <v>3</v>
      </c>
      <c r="N4162" t="str" cm="1">
        <f t="array" ref="N4162">_xlfn.IFS(M4162&lt;=2,"Small",M4162&lt;=5,"Medium",M4162&gt;5,"Large")</f>
        <v>Medium</v>
      </c>
      <c r="O4162" s="50">
        <v>51</v>
      </c>
      <c r="P4162" s="67">
        <f t="shared" si="257"/>
        <v>0.03</v>
      </c>
      <c r="Q4162" s="52">
        <v>4.97</v>
      </c>
      <c r="R4162" s="52" t="str" cm="1">
        <f t="array" ref="R4162">_xlfn.IFS(ROUND(Q4162,0)=5,"Excellent",ROUND(Q4162,0)=4,"Good",ROUND(Q4162,0)=3,"Ok",ROUND(Q4162,0)&lt;3,"Bad")</f>
        <v>Excellent</v>
      </c>
      <c r="S4162">
        <v>38</v>
      </c>
      <c r="T4162" t="str">
        <f t="shared" si="258"/>
        <v>No</v>
      </c>
      <c r="U4162" s="65">
        <v>43404</v>
      </c>
      <c r="V4162" s="65">
        <v>44045</v>
      </c>
      <c r="W4162">
        <v>174</v>
      </c>
      <c r="X4162" t="str">
        <f t="shared" si="259"/>
        <v>Active</v>
      </c>
      <c r="Y4162" t="s">
        <v>15616</v>
      </c>
    </row>
    <row r="4163" spans="1:25" x14ac:dyDescent="0.25">
      <c r="A4163">
        <v>4162</v>
      </c>
      <c r="B4163" t="s">
        <v>15068</v>
      </c>
      <c r="C4163">
        <v>143</v>
      </c>
      <c r="D4163" t="str">
        <f>VLOOKUP($C4163,Hosts!$A:$O,10,0)</f>
        <v>New York</v>
      </c>
      <c r="E4163" s="67">
        <f>INDEX(Hosts!$A:$O,MATCH(Places!$C4163,Hosts!$A:$A,0),MATCH(Places!E$1,Hosts!$1:$1,0))</f>
        <v>1</v>
      </c>
      <c r="F4163" s="67">
        <f>INDEX(Hosts!$A:$O,MATCH(Places!$C4163,Hosts!$A:$A,0),MATCH(Places!F$1,Hosts!$1:$1,0))</f>
        <v>0.92</v>
      </c>
      <c r="G4163" s="67" t="str">
        <f>INDEX(Hosts!$A:$O,MATCH(Places!$C4163,Hosts!$A:$A,0),MATCH(Places!G$1,Hosts!$1:$1,0))</f>
        <v>No</v>
      </c>
      <c r="H4163">
        <v>16</v>
      </c>
      <c r="I4163" t="str">
        <f>VLOOKUP($H4163,Neighborhoods!$A:$C,2,0)</f>
        <v>Manhattan</v>
      </c>
      <c r="J4163" t="str">
        <f>VLOOKUP($H4163,Neighborhoods!$A:$C,3,0)</f>
        <v>Harlem</v>
      </c>
      <c r="K4163" t="s">
        <v>1</v>
      </c>
      <c r="L4163" t="str">
        <f t="shared" ref="L4163:L4226" si="260">IF(OR(K4163="Private room",K4163="Shared room"),"Yes","No")</f>
        <v>Yes</v>
      </c>
      <c r="M4163">
        <v>1</v>
      </c>
      <c r="N4163" t="str" cm="1">
        <f t="array" ref="N4163">_xlfn.IFS(M4163&lt;=2,"Small",M4163&lt;=5,"Medium",M4163&gt;5,"Large")</f>
        <v>Small</v>
      </c>
      <c r="O4163" s="50">
        <v>55</v>
      </c>
      <c r="P4163" s="67">
        <f t="shared" ref="P4163:P4226" si="261">VLOOKUP(O4163,$AB$1:$AC$5,2)</f>
        <v>0.03</v>
      </c>
      <c r="Q4163" s="52">
        <v>5</v>
      </c>
      <c r="R4163" s="52" t="str" cm="1">
        <f t="array" ref="R4163">_xlfn.IFS(ROUND(Q4163,0)=5,"Excellent",ROUND(Q4163,0)=4,"Good",ROUND(Q4163,0)=3,"Ok",ROUND(Q4163,0)&lt;3,"Bad")</f>
        <v>Excellent</v>
      </c>
      <c r="S4163">
        <v>7</v>
      </c>
      <c r="T4163" t="str">
        <f t="shared" ref="T4163:T4226" si="262">IF(AND(Q4163&gt;=4.8,S4163&gt;100),"Yes","No")</f>
        <v>No</v>
      </c>
      <c r="U4163" s="65">
        <v>43666</v>
      </c>
      <c r="V4163" s="65">
        <v>43751</v>
      </c>
      <c r="W4163">
        <v>87</v>
      </c>
      <c r="X4163" t="str">
        <f t="shared" ref="X4163:X4226" si="263">IF(W4163&lt;&gt;0,"Active","Inactive")</f>
        <v>Active</v>
      </c>
      <c r="Y4163" t="s">
        <v>15615</v>
      </c>
    </row>
    <row r="4164" spans="1:25" x14ac:dyDescent="0.25">
      <c r="A4164">
        <v>4163</v>
      </c>
      <c r="B4164" t="s">
        <v>13349</v>
      </c>
      <c r="C4164">
        <v>3544</v>
      </c>
      <c r="D4164" t="str">
        <f>VLOOKUP($C4164,Hosts!$A:$O,10,0)</f>
        <v>New York</v>
      </c>
      <c r="E4164" s="67">
        <f>INDEX(Hosts!$A:$O,MATCH(Places!$C4164,Hosts!$A:$A,0),MATCH(Places!E$1,Hosts!$1:$1,0))</f>
        <v>0.9</v>
      </c>
      <c r="F4164" s="67">
        <f>INDEX(Hosts!$A:$O,MATCH(Places!$C4164,Hosts!$A:$A,0),MATCH(Places!F$1,Hosts!$1:$1,0))</f>
        <v>0.99</v>
      </c>
      <c r="G4164" s="67" t="str">
        <f>INDEX(Hosts!$A:$O,MATCH(Places!$C4164,Hosts!$A:$A,0),MATCH(Places!G$1,Hosts!$1:$1,0))</f>
        <v>No</v>
      </c>
      <c r="H4164">
        <v>17</v>
      </c>
      <c r="I4164" t="str">
        <f>VLOOKUP($H4164,Neighborhoods!$A:$C,2,0)</f>
        <v>Manhattan</v>
      </c>
      <c r="J4164" t="str">
        <f>VLOOKUP($H4164,Neighborhoods!$A:$C,3,0)</f>
        <v>Hell's Kitchen</v>
      </c>
      <c r="K4164" t="s">
        <v>1</v>
      </c>
      <c r="L4164" t="str">
        <f t="shared" si="260"/>
        <v>Yes</v>
      </c>
      <c r="M4164">
        <v>2</v>
      </c>
      <c r="N4164" t="str" cm="1">
        <f t="array" ref="N4164">_xlfn.IFS(M4164&lt;=2,"Small",M4164&lt;=5,"Medium",M4164&gt;5,"Large")</f>
        <v>Small</v>
      </c>
      <c r="O4164" s="50">
        <v>150</v>
      </c>
      <c r="P4164" s="67">
        <f t="shared" si="261"/>
        <v>0.03</v>
      </c>
      <c r="Q4164" s="52">
        <v>3.43</v>
      </c>
      <c r="R4164" s="52" t="str" cm="1">
        <f t="array" ref="R4164">_xlfn.IFS(ROUND(Q4164,0)=5,"Excellent",ROUND(Q4164,0)=4,"Good",ROUND(Q4164,0)=3,"Ok",ROUND(Q4164,0)&lt;3,"Bad")</f>
        <v>Ok</v>
      </c>
      <c r="S4164">
        <v>7</v>
      </c>
      <c r="T4164" t="str">
        <f t="shared" si="262"/>
        <v>No</v>
      </c>
      <c r="U4164" s="65">
        <v>43438</v>
      </c>
      <c r="V4164" s="65">
        <v>43778</v>
      </c>
      <c r="W4164">
        <v>365</v>
      </c>
      <c r="X4164" t="str">
        <f t="shared" si="263"/>
        <v>Active</v>
      </c>
      <c r="Y4164" t="s">
        <v>15616</v>
      </c>
    </row>
    <row r="4165" spans="1:25" x14ac:dyDescent="0.25">
      <c r="A4165">
        <v>4164</v>
      </c>
      <c r="B4165" t="s">
        <v>2965</v>
      </c>
      <c r="C4165">
        <v>1178</v>
      </c>
      <c r="D4165" t="str">
        <f>VLOOKUP($C4165,Hosts!$A:$O,10,0)</f>
        <v>Île-de-France</v>
      </c>
      <c r="E4165" s="67">
        <f>INDEX(Hosts!$A:$O,MATCH(Places!$C4165,Hosts!$A:$A,0),MATCH(Places!E$1,Hosts!$1:$1,0))</f>
        <v>1</v>
      </c>
      <c r="F4165" s="67">
        <f>INDEX(Hosts!$A:$O,MATCH(Places!$C4165,Hosts!$A:$A,0),MATCH(Places!F$1,Hosts!$1:$1,0))</f>
        <v>1</v>
      </c>
      <c r="G4165" s="67" t="str">
        <f>INDEX(Hosts!$A:$O,MATCH(Places!$C4165,Hosts!$A:$A,0),MATCH(Places!G$1,Hosts!$1:$1,0))</f>
        <v>Yes</v>
      </c>
      <c r="H4165">
        <v>8</v>
      </c>
      <c r="I4165" t="str">
        <f>VLOOKUP($H4165,Neighborhoods!$A:$C,2,0)</f>
        <v>Brooklyn</v>
      </c>
      <c r="J4165" t="str">
        <f>VLOOKUP($H4165,Neighborhoods!$A:$C,3,0)</f>
        <v>Bushwick</v>
      </c>
      <c r="K4165" t="s">
        <v>11822</v>
      </c>
      <c r="L4165" t="str">
        <f t="shared" si="260"/>
        <v>No</v>
      </c>
      <c r="M4165">
        <v>2</v>
      </c>
      <c r="N4165" t="str" cm="1">
        <f t="array" ref="N4165">_xlfn.IFS(M4165&lt;=2,"Small",M4165&lt;=5,"Medium",M4165&gt;5,"Large")</f>
        <v>Small</v>
      </c>
      <c r="O4165" s="50">
        <v>125</v>
      </c>
      <c r="P4165" s="67">
        <f t="shared" si="261"/>
        <v>0.03</v>
      </c>
      <c r="Q4165" s="52">
        <v>5</v>
      </c>
      <c r="R4165" s="52" t="str" cm="1">
        <f t="array" ref="R4165">_xlfn.IFS(ROUND(Q4165,0)=5,"Excellent",ROUND(Q4165,0)=4,"Good",ROUND(Q4165,0)=3,"Ok",ROUND(Q4165,0)&lt;3,"Bad")</f>
        <v>Excellent</v>
      </c>
      <c r="S4165">
        <v>3</v>
      </c>
      <c r="T4165" t="str">
        <f t="shared" si="262"/>
        <v>No</v>
      </c>
      <c r="U4165" s="65">
        <v>43467</v>
      </c>
      <c r="V4165" s="65">
        <v>43583</v>
      </c>
      <c r="W4165">
        <v>0</v>
      </c>
      <c r="X4165" t="str">
        <f t="shared" si="263"/>
        <v>Inactive</v>
      </c>
      <c r="Y4165" t="s">
        <v>15616</v>
      </c>
    </row>
    <row r="4166" spans="1:25" x14ac:dyDescent="0.25">
      <c r="A4166">
        <v>4165</v>
      </c>
      <c r="B4166" t="s">
        <v>15462</v>
      </c>
      <c r="C4166">
        <v>3292</v>
      </c>
      <c r="D4166" t="str">
        <f>VLOOKUP($C4166,Hosts!$A:$O,10,0)</f>
        <v>New York</v>
      </c>
      <c r="E4166" s="67">
        <f>INDEX(Hosts!$A:$O,MATCH(Places!$C4166,Hosts!$A:$A,0),MATCH(Places!E$1,Hosts!$1:$1,0))</f>
        <v>1</v>
      </c>
      <c r="F4166" s="67">
        <f>INDEX(Hosts!$A:$O,MATCH(Places!$C4166,Hosts!$A:$A,0),MATCH(Places!F$1,Hosts!$1:$1,0))</f>
        <v>0.79</v>
      </c>
      <c r="G4166" s="67" t="str">
        <f>INDEX(Hosts!$A:$O,MATCH(Places!$C4166,Hosts!$A:$A,0),MATCH(Places!G$1,Hosts!$1:$1,0))</f>
        <v>No</v>
      </c>
      <c r="H4166">
        <v>16</v>
      </c>
      <c r="I4166" t="str">
        <f>VLOOKUP($H4166,Neighborhoods!$A:$C,2,0)</f>
        <v>Manhattan</v>
      </c>
      <c r="J4166" t="str">
        <f>VLOOKUP($H4166,Neighborhoods!$A:$C,3,0)</f>
        <v>Harlem</v>
      </c>
      <c r="K4166" t="s">
        <v>1</v>
      </c>
      <c r="L4166" t="str">
        <f t="shared" si="260"/>
        <v>Yes</v>
      </c>
      <c r="M4166">
        <v>1</v>
      </c>
      <c r="N4166" t="str" cm="1">
        <f t="array" ref="N4166">_xlfn.IFS(M4166&lt;=2,"Small",M4166&lt;=5,"Medium",M4166&gt;5,"Large")</f>
        <v>Small</v>
      </c>
      <c r="O4166" s="50">
        <v>36</v>
      </c>
      <c r="P4166" s="67">
        <f t="shared" si="261"/>
        <v>0.03</v>
      </c>
      <c r="Q4166" s="52">
        <v>4.2</v>
      </c>
      <c r="R4166" s="52" t="str" cm="1">
        <f t="array" ref="R4166">_xlfn.IFS(ROUND(Q4166,0)=5,"Excellent",ROUND(Q4166,0)=4,"Good",ROUND(Q4166,0)=3,"Ok",ROUND(Q4166,0)&lt;3,"Bad")</f>
        <v>Good</v>
      </c>
      <c r="S4166">
        <v>5</v>
      </c>
      <c r="T4166" t="str">
        <f t="shared" si="262"/>
        <v>No</v>
      </c>
      <c r="U4166" s="65">
        <v>43498</v>
      </c>
      <c r="V4166" s="65">
        <v>43834</v>
      </c>
      <c r="W4166">
        <v>304</v>
      </c>
      <c r="X4166" t="str">
        <f t="shared" si="263"/>
        <v>Active</v>
      </c>
      <c r="Y4166" t="s">
        <v>15615</v>
      </c>
    </row>
    <row r="4167" spans="1:25" x14ac:dyDescent="0.25">
      <c r="A4167">
        <v>4166</v>
      </c>
      <c r="B4167" t="s">
        <v>2966</v>
      </c>
      <c r="C4167">
        <v>3703</v>
      </c>
      <c r="D4167" t="str">
        <f>VLOOKUP($C4167,Hosts!$A:$O,10,0)</f>
        <v>New York</v>
      </c>
      <c r="E4167" s="67">
        <f>INDEX(Hosts!$A:$O,MATCH(Places!$C4167,Hosts!$A:$A,0),MATCH(Places!E$1,Hosts!$1:$1,0))</f>
        <v>1</v>
      </c>
      <c r="F4167" s="67">
        <f>INDEX(Hosts!$A:$O,MATCH(Places!$C4167,Hosts!$A:$A,0),MATCH(Places!F$1,Hosts!$1:$1,0))</f>
        <v>1</v>
      </c>
      <c r="G4167" s="67" t="str">
        <f>INDEX(Hosts!$A:$O,MATCH(Places!$C4167,Hosts!$A:$A,0),MATCH(Places!G$1,Hosts!$1:$1,0))</f>
        <v>No</v>
      </c>
      <c r="H4167">
        <v>7</v>
      </c>
      <c r="I4167" t="str">
        <f>VLOOKUP($H4167,Neighborhoods!$A:$C,2,0)</f>
        <v>Brooklyn</v>
      </c>
      <c r="J4167" t="str">
        <f>VLOOKUP($H4167,Neighborhoods!$A:$C,3,0)</f>
        <v>Bedford-Stuyvesant</v>
      </c>
      <c r="K4167" t="s">
        <v>11822</v>
      </c>
      <c r="L4167" t="str">
        <f t="shared" si="260"/>
        <v>No</v>
      </c>
      <c r="M4167">
        <v>4</v>
      </c>
      <c r="N4167" t="str" cm="1">
        <f t="array" ref="N4167">_xlfn.IFS(M4167&lt;=2,"Small",M4167&lt;=5,"Medium",M4167&gt;5,"Large")</f>
        <v>Medium</v>
      </c>
      <c r="O4167" s="50">
        <v>175</v>
      </c>
      <c r="P4167" s="67">
        <f t="shared" si="261"/>
        <v>0.03</v>
      </c>
      <c r="Q4167" s="52">
        <v>4.79</v>
      </c>
      <c r="R4167" s="52" t="str" cm="1">
        <f t="array" ref="R4167">_xlfn.IFS(ROUND(Q4167,0)=5,"Excellent",ROUND(Q4167,0)=4,"Good",ROUND(Q4167,0)=3,"Ok",ROUND(Q4167,0)&lt;3,"Bad")</f>
        <v>Excellent</v>
      </c>
      <c r="S4167">
        <v>39</v>
      </c>
      <c r="T4167" t="str">
        <f t="shared" si="262"/>
        <v>No</v>
      </c>
      <c r="U4167" s="65">
        <v>43436</v>
      </c>
      <c r="V4167" s="65">
        <v>43893</v>
      </c>
      <c r="W4167">
        <v>176</v>
      </c>
      <c r="X4167" t="str">
        <f t="shared" si="263"/>
        <v>Active</v>
      </c>
      <c r="Y4167" t="s">
        <v>15616</v>
      </c>
    </row>
    <row r="4168" spans="1:25" x14ac:dyDescent="0.25">
      <c r="A4168">
        <v>4167</v>
      </c>
      <c r="B4168" t="s">
        <v>2967</v>
      </c>
      <c r="C4168">
        <v>2760</v>
      </c>
      <c r="D4168" t="str">
        <f>VLOOKUP($C4168,Hosts!$A:$O,10,0)</f>
        <v>California</v>
      </c>
      <c r="E4168" s="67">
        <f>INDEX(Hosts!$A:$O,MATCH(Places!$C4168,Hosts!$A:$A,0),MATCH(Places!E$1,Hosts!$1:$1,0))</f>
        <v>1</v>
      </c>
      <c r="F4168" s="67">
        <f>INDEX(Hosts!$A:$O,MATCH(Places!$C4168,Hosts!$A:$A,0),MATCH(Places!F$1,Hosts!$1:$1,0))</f>
        <v>1</v>
      </c>
      <c r="G4168" s="67" t="str">
        <f>INDEX(Hosts!$A:$O,MATCH(Places!$C4168,Hosts!$A:$A,0),MATCH(Places!G$1,Hosts!$1:$1,0))</f>
        <v>No</v>
      </c>
      <c r="H4168">
        <v>14</v>
      </c>
      <c r="I4168" t="str">
        <f>VLOOKUP($H4168,Neighborhoods!$A:$C,2,0)</f>
        <v>Manhattan</v>
      </c>
      <c r="J4168" t="str">
        <f>VLOOKUP($H4168,Neighborhoods!$A:$C,3,0)</f>
        <v>East Harlem</v>
      </c>
      <c r="K4168" t="s">
        <v>11822</v>
      </c>
      <c r="L4168" t="str">
        <f t="shared" si="260"/>
        <v>No</v>
      </c>
      <c r="M4168">
        <v>4</v>
      </c>
      <c r="N4168" t="str" cm="1">
        <f t="array" ref="N4168">_xlfn.IFS(M4168&lt;=2,"Small",M4168&lt;=5,"Medium",M4168&gt;5,"Large")</f>
        <v>Medium</v>
      </c>
      <c r="O4168" s="50">
        <v>98</v>
      </c>
      <c r="P4168" s="67">
        <f t="shared" si="261"/>
        <v>0.03</v>
      </c>
      <c r="Q4168" s="52">
        <v>4.8</v>
      </c>
      <c r="R4168" s="52" t="str" cm="1">
        <f t="array" ref="R4168">_xlfn.IFS(ROUND(Q4168,0)=5,"Excellent",ROUND(Q4168,0)=4,"Good",ROUND(Q4168,0)=3,"Ok",ROUND(Q4168,0)&lt;3,"Bad")</f>
        <v>Excellent</v>
      </c>
      <c r="S4168">
        <v>97</v>
      </c>
      <c r="T4168" t="str">
        <f t="shared" si="262"/>
        <v>No</v>
      </c>
      <c r="U4168" s="65">
        <v>43426</v>
      </c>
      <c r="V4168" s="65">
        <v>44055</v>
      </c>
      <c r="W4168">
        <v>286</v>
      </c>
      <c r="X4168" t="str">
        <f t="shared" si="263"/>
        <v>Active</v>
      </c>
      <c r="Y4168" t="s">
        <v>15616</v>
      </c>
    </row>
    <row r="4169" spans="1:25" x14ac:dyDescent="0.25">
      <c r="A4169">
        <v>4168</v>
      </c>
      <c r="B4169" t="s">
        <v>14651</v>
      </c>
      <c r="C4169">
        <v>2690</v>
      </c>
      <c r="D4169" t="str">
        <f>VLOOKUP($C4169,Hosts!$A:$O,10,0)</f>
        <v>New York</v>
      </c>
      <c r="E4169" s="67">
        <f>INDEX(Hosts!$A:$O,MATCH(Places!$C4169,Hosts!$A:$A,0),MATCH(Places!E$1,Hosts!$1:$1,0))</f>
        <v>1</v>
      </c>
      <c r="F4169" s="67">
        <f>INDEX(Hosts!$A:$O,MATCH(Places!$C4169,Hosts!$A:$A,0),MATCH(Places!F$1,Hosts!$1:$1,0))</f>
        <v>0.99</v>
      </c>
      <c r="G4169" s="67" t="str">
        <f>INDEX(Hosts!$A:$O,MATCH(Places!$C4169,Hosts!$A:$A,0),MATCH(Places!G$1,Hosts!$1:$1,0))</f>
        <v>Yes</v>
      </c>
      <c r="H4169">
        <v>10</v>
      </c>
      <c r="I4169" t="str">
        <f>VLOOKUP($H4169,Neighborhoods!$A:$C,2,0)</f>
        <v>Brooklyn</v>
      </c>
      <c r="J4169" t="str">
        <f>VLOOKUP($H4169,Neighborhoods!$A:$C,3,0)</f>
        <v>East Flatbush</v>
      </c>
      <c r="K4169" t="s">
        <v>11822</v>
      </c>
      <c r="L4169" t="str">
        <f t="shared" si="260"/>
        <v>No</v>
      </c>
      <c r="M4169">
        <v>2</v>
      </c>
      <c r="N4169" t="str" cm="1">
        <f t="array" ref="N4169">_xlfn.IFS(M4169&lt;=2,"Small",M4169&lt;=5,"Medium",M4169&gt;5,"Large")</f>
        <v>Small</v>
      </c>
      <c r="O4169" s="50">
        <v>119</v>
      </c>
      <c r="P4169" s="67">
        <f t="shared" si="261"/>
        <v>0.03</v>
      </c>
      <c r="Q4169" s="52">
        <v>4.9800000000000004</v>
      </c>
      <c r="R4169" s="52" t="str" cm="1">
        <f t="array" ref="R4169">_xlfn.IFS(ROUND(Q4169,0)=5,"Excellent",ROUND(Q4169,0)=4,"Good",ROUND(Q4169,0)=3,"Ok",ROUND(Q4169,0)&lt;3,"Bad")</f>
        <v>Excellent</v>
      </c>
      <c r="S4169">
        <v>49</v>
      </c>
      <c r="T4169" t="str">
        <f t="shared" si="262"/>
        <v>No</v>
      </c>
      <c r="U4169" s="65">
        <v>43407</v>
      </c>
      <c r="V4169" s="65">
        <v>43877</v>
      </c>
      <c r="W4169">
        <v>197</v>
      </c>
      <c r="X4169" t="str">
        <f t="shared" si="263"/>
        <v>Active</v>
      </c>
      <c r="Y4169" t="s">
        <v>15615</v>
      </c>
    </row>
    <row r="4170" spans="1:25" x14ac:dyDescent="0.25">
      <c r="A4170">
        <v>4169</v>
      </c>
      <c r="B4170" t="s">
        <v>13609</v>
      </c>
      <c r="C4170">
        <v>3668</v>
      </c>
      <c r="D4170" t="str">
        <f>VLOOKUP($C4170,Hosts!$A:$O,10,0)</f>
        <v>New York</v>
      </c>
      <c r="E4170" s="67">
        <f>INDEX(Hosts!$A:$O,MATCH(Places!$C4170,Hosts!$A:$A,0),MATCH(Places!E$1,Hosts!$1:$1,0))</f>
        <v>0</v>
      </c>
      <c r="F4170" s="67">
        <f>INDEX(Hosts!$A:$O,MATCH(Places!$C4170,Hosts!$A:$A,0),MATCH(Places!F$1,Hosts!$1:$1,0))</f>
        <v>0.78</v>
      </c>
      <c r="G4170" s="67" t="str">
        <f>INDEX(Hosts!$A:$O,MATCH(Places!$C4170,Hosts!$A:$A,0),MATCH(Places!G$1,Hosts!$1:$1,0))</f>
        <v>No</v>
      </c>
      <c r="H4170">
        <v>17</v>
      </c>
      <c r="I4170" t="str">
        <f>VLOOKUP($H4170,Neighborhoods!$A:$C,2,0)</f>
        <v>Manhattan</v>
      </c>
      <c r="J4170" t="str">
        <f>VLOOKUP($H4170,Neighborhoods!$A:$C,3,0)</f>
        <v>Hell's Kitchen</v>
      </c>
      <c r="K4170" t="s">
        <v>11822</v>
      </c>
      <c r="L4170" t="str">
        <f t="shared" si="260"/>
        <v>No</v>
      </c>
      <c r="M4170">
        <v>4</v>
      </c>
      <c r="N4170" t="str" cm="1">
        <f t="array" ref="N4170">_xlfn.IFS(M4170&lt;=2,"Small",M4170&lt;=5,"Medium",M4170&gt;5,"Large")</f>
        <v>Medium</v>
      </c>
      <c r="O4170" s="50">
        <v>300</v>
      </c>
      <c r="P4170" s="67">
        <f t="shared" si="261"/>
        <v>0.04</v>
      </c>
      <c r="Q4170" s="52">
        <v>5</v>
      </c>
      <c r="R4170" s="52" t="str" cm="1">
        <f t="array" ref="R4170">_xlfn.IFS(ROUND(Q4170,0)=5,"Excellent",ROUND(Q4170,0)=4,"Good",ROUND(Q4170,0)=3,"Ok",ROUND(Q4170,0)&lt;3,"Bad")</f>
        <v>Excellent</v>
      </c>
      <c r="S4170">
        <v>35</v>
      </c>
      <c r="T4170" t="str">
        <f t="shared" si="262"/>
        <v>No</v>
      </c>
      <c r="U4170" s="65">
        <v>43416</v>
      </c>
      <c r="V4170" s="65">
        <v>43898</v>
      </c>
      <c r="W4170">
        <v>269</v>
      </c>
      <c r="X4170" t="str">
        <f t="shared" si="263"/>
        <v>Active</v>
      </c>
      <c r="Y4170" t="s">
        <v>15615</v>
      </c>
    </row>
    <row r="4171" spans="1:25" x14ac:dyDescent="0.25">
      <c r="A4171">
        <v>4170</v>
      </c>
      <c r="B4171" t="s">
        <v>2968</v>
      </c>
      <c r="C4171">
        <v>2237</v>
      </c>
      <c r="D4171" t="str">
        <f>VLOOKUP($C4171,Hosts!$A:$O,10,0)</f>
        <v>South Carolina</v>
      </c>
      <c r="E4171" s="67">
        <f>INDEX(Hosts!$A:$O,MATCH(Places!$C4171,Hosts!$A:$A,0),MATCH(Places!E$1,Hosts!$1:$1,0))</f>
        <v>0.89</v>
      </c>
      <c r="F4171" s="67">
        <f>INDEX(Hosts!$A:$O,MATCH(Places!$C4171,Hosts!$A:$A,0),MATCH(Places!F$1,Hosts!$1:$1,0))</f>
        <v>0.94</v>
      </c>
      <c r="G4171" s="67" t="str">
        <f>INDEX(Hosts!$A:$O,MATCH(Places!$C4171,Hosts!$A:$A,0),MATCH(Places!G$1,Hosts!$1:$1,0))</f>
        <v>Yes</v>
      </c>
      <c r="H4171">
        <v>9</v>
      </c>
      <c r="I4171" t="str">
        <f>VLOOKUP($H4171,Neighborhoods!$A:$C,2,0)</f>
        <v>Brooklyn</v>
      </c>
      <c r="J4171" t="str">
        <f>VLOOKUP($H4171,Neighborhoods!$A:$C,3,0)</f>
        <v>Crown Heights</v>
      </c>
      <c r="K4171" t="s">
        <v>1</v>
      </c>
      <c r="L4171" t="str">
        <f t="shared" si="260"/>
        <v>Yes</v>
      </c>
      <c r="M4171">
        <v>4</v>
      </c>
      <c r="N4171" t="str" cm="1">
        <f t="array" ref="N4171">_xlfn.IFS(M4171&lt;=2,"Small",M4171&lt;=5,"Medium",M4171&gt;5,"Large")</f>
        <v>Medium</v>
      </c>
      <c r="O4171" s="50">
        <v>89</v>
      </c>
      <c r="P4171" s="67">
        <f t="shared" si="261"/>
        <v>0.03</v>
      </c>
      <c r="Q4171" s="52">
        <v>5</v>
      </c>
      <c r="R4171" s="52" t="str" cm="1">
        <f t="array" ref="R4171">_xlfn.IFS(ROUND(Q4171,0)=5,"Excellent",ROUND(Q4171,0)=4,"Good",ROUND(Q4171,0)=3,"Ok",ROUND(Q4171,0)&lt;3,"Bad")</f>
        <v>Excellent</v>
      </c>
      <c r="S4171">
        <v>6</v>
      </c>
      <c r="T4171" t="str">
        <f t="shared" si="262"/>
        <v>No</v>
      </c>
      <c r="U4171" s="65">
        <v>43633</v>
      </c>
      <c r="V4171" s="65">
        <v>43716</v>
      </c>
      <c r="W4171">
        <v>269</v>
      </c>
      <c r="X4171" t="str">
        <f t="shared" si="263"/>
        <v>Active</v>
      </c>
      <c r="Y4171" t="s">
        <v>15616</v>
      </c>
    </row>
    <row r="4172" spans="1:25" x14ac:dyDescent="0.25">
      <c r="A4172">
        <v>4171</v>
      </c>
      <c r="B4172" t="s">
        <v>2969</v>
      </c>
      <c r="C4172">
        <v>3704</v>
      </c>
      <c r="D4172" t="str">
        <f>VLOOKUP($C4172,Hosts!$A:$O,10,0)</f>
        <v>New York</v>
      </c>
      <c r="E4172" s="67">
        <f>INDEX(Hosts!$A:$O,MATCH(Places!$C4172,Hosts!$A:$A,0),MATCH(Places!E$1,Hosts!$1:$1,0))</f>
        <v>1</v>
      </c>
      <c r="F4172" s="67">
        <f>INDEX(Hosts!$A:$O,MATCH(Places!$C4172,Hosts!$A:$A,0),MATCH(Places!F$1,Hosts!$1:$1,0))</f>
        <v>1</v>
      </c>
      <c r="G4172" s="67" t="str">
        <f>INDEX(Hosts!$A:$O,MATCH(Places!$C4172,Hosts!$A:$A,0),MATCH(Places!G$1,Hosts!$1:$1,0))</f>
        <v>Yes</v>
      </c>
      <c r="H4172">
        <v>15</v>
      </c>
      <c r="I4172" t="str">
        <f>VLOOKUP($H4172,Neighborhoods!$A:$C,2,0)</f>
        <v>Manhattan</v>
      </c>
      <c r="J4172" t="str">
        <f>VLOOKUP($H4172,Neighborhoods!$A:$C,3,0)</f>
        <v>East Village</v>
      </c>
      <c r="K4172" t="s">
        <v>11822</v>
      </c>
      <c r="L4172" t="str">
        <f t="shared" si="260"/>
        <v>No</v>
      </c>
      <c r="M4172">
        <v>2</v>
      </c>
      <c r="N4172" t="str" cm="1">
        <f t="array" ref="N4172">_xlfn.IFS(M4172&lt;=2,"Small",M4172&lt;=5,"Medium",M4172&gt;5,"Large")</f>
        <v>Small</v>
      </c>
      <c r="O4172" s="50">
        <v>92</v>
      </c>
      <c r="P4172" s="67">
        <f t="shared" si="261"/>
        <v>0.03</v>
      </c>
      <c r="Q4172" s="52">
        <v>4.99</v>
      </c>
      <c r="R4172" s="52" t="str" cm="1">
        <f t="array" ref="R4172">_xlfn.IFS(ROUND(Q4172,0)=5,"Excellent",ROUND(Q4172,0)=4,"Good",ROUND(Q4172,0)=3,"Ok",ROUND(Q4172,0)&lt;3,"Bad")</f>
        <v>Excellent</v>
      </c>
      <c r="S4172">
        <v>98</v>
      </c>
      <c r="T4172" t="str">
        <f t="shared" si="262"/>
        <v>No</v>
      </c>
      <c r="U4172" s="65">
        <v>43404</v>
      </c>
      <c r="V4172" s="65">
        <v>44044</v>
      </c>
      <c r="W4172">
        <v>313</v>
      </c>
      <c r="X4172" t="str">
        <f t="shared" si="263"/>
        <v>Active</v>
      </c>
      <c r="Y4172" t="s">
        <v>15616</v>
      </c>
    </row>
    <row r="4173" spans="1:25" x14ac:dyDescent="0.25">
      <c r="A4173">
        <v>4172</v>
      </c>
      <c r="B4173" t="s">
        <v>14223</v>
      </c>
      <c r="C4173">
        <v>3437</v>
      </c>
      <c r="D4173" t="str">
        <f>VLOOKUP($C4173,Hosts!$A:$O,10,0)</f>
        <v>New York</v>
      </c>
      <c r="E4173" s="67">
        <f>INDEX(Hosts!$A:$O,MATCH(Places!$C4173,Hosts!$A:$A,0),MATCH(Places!E$1,Hosts!$1:$1,0))</f>
        <v>1</v>
      </c>
      <c r="F4173" s="67">
        <f>INDEX(Hosts!$A:$O,MATCH(Places!$C4173,Hosts!$A:$A,0),MATCH(Places!F$1,Hosts!$1:$1,0))</f>
        <v>1</v>
      </c>
      <c r="G4173" s="67" t="str">
        <f>INDEX(Hosts!$A:$O,MATCH(Places!$C4173,Hosts!$A:$A,0),MATCH(Places!G$1,Hosts!$1:$1,0))</f>
        <v>Yes</v>
      </c>
      <c r="H4173">
        <v>12</v>
      </c>
      <c r="I4173" t="str">
        <f>VLOOKUP($H4173,Neighborhoods!$A:$C,2,0)</f>
        <v>Brooklyn</v>
      </c>
      <c r="J4173" t="str">
        <f>VLOOKUP($H4173,Neighborhoods!$A:$C,3,0)</f>
        <v>Williamsburg</v>
      </c>
      <c r="K4173" t="s">
        <v>11822</v>
      </c>
      <c r="L4173" t="str">
        <f t="shared" si="260"/>
        <v>No</v>
      </c>
      <c r="M4173">
        <v>4</v>
      </c>
      <c r="N4173" t="str" cm="1">
        <f t="array" ref="N4173">_xlfn.IFS(M4173&lt;=2,"Small",M4173&lt;=5,"Medium",M4173&gt;5,"Large")</f>
        <v>Medium</v>
      </c>
      <c r="O4173" s="50">
        <v>200</v>
      </c>
      <c r="P4173" s="67">
        <f t="shared" si="261"/>
        <v>0.04</v>
      </c>
      <c r="Q4173" s="52">
        <v>4.91</v>
      </c>
      <c r="R4173" s="52" t="str" cm="1">
        <f t="array" ref="R4173">_xlfn.IFS(ROUND(Q4173,0)=5,"Excellent",ROUND(Q4173,0)=4,"Good",ROUND(Q4173,0)=3,"Ok",ROUND(Q4173,0)&lt;3,"Bad")</f>
        <v>Excellent</v>
      </c>
      <c r="S4173">
        <v>56</v>
      </c>
      <c r="T4173" t="str">
        <f t="shared" si="262"/>
        <v>No</v>
      </c>
      <c r="U4173" s="65">
        <v>43416</v>
      </c>
      <c r="V4173" s="65">
        <v>43898</v>
      </c>
      <c r="W4173">
        <v>335</v>
      </c>
      <c r="X4173" t="str">
        <f t="shared" si="263"/>
        <v>Active</v>
      </c>
      <c r="Y4173" t="s">
        <v>15615</v>
      </c>
    </row>
    <row r="4174" spans="1:25" x14ac:dyDescent="0.25">
      <c r="A4174">
        <v>4173</v>
      </c>
      <c r="B4174" t="s">
        <v>2970</v>
      </c>
      <c r="C4174">
        <v>2721</v>
      </c>
      <c r="D4174" t="str">
        <f>VLOOKUP($C4174,Hosts!$A:$O,10,0)</f>
        <v>New York</v>
      </c>
      <c r="E4174" s="67">
        <f>INDEX(Hosts!$A:$O,MATCH(Places!$C4174,Hosts!$A:$A,0),MATCH(Places!E$1,Hosts!$1:$1,0))</f>
        <v>1</v>
      </c>
      <c r="F4174" s="67">
        <f>INDEX(Hosts!$A:$O,MATCH(Places!$C4174,Hosts!$A:$A,0),MATCH(Places!F$1,Hosts!$1:$1,0))</f>
        <v>0.94</v>
      </c>
      <c r="G4174" s="67" t="str">
        <f>INDEX(Hosts!$A:$O,MATCH(Places!$C4174,Hosts!$A:$A,0),MATCH(Places!G$1,Hosts!$1:$1,0))</f>
        <v>No</v>
      </c>
      <c r="H4174">
        <v>7</v>
      </c>
      <c r="I4174" t="str">
        <f>VLOOKUP($H4174,Neighborhoods!$A:$C,2,0)</f>
        <v>Brooklyn</v>
      </c>
      <c r="J4174" t="str">
        <f>VLOOKUP($H4174,Neighborhoods!$A:$C,3,0)</f>
        <v>Bedford-Stuyvesant</v>
      </c>
      <c r="K4174" t="s">
        <v>11822</v>
      </c>
      <c r="L4174" t="str">
        <f t="shared" si="260"/>
        <v>No</v>
      </c>
      <c r="M4174">
        <v>2</v>
      </c>
      <c r="N4174" t="str" cm="1">
        <f t="array" ref="N4174">_xlfn.IFS(M4174&lt;=2,"Small",M4174&lt;=5,"Medium",M4174&gt;5,"Large")</f>
        <v>Small</v>
      </c>
      <c r="O4174" s="50">
        <v>80</v>
      </c>
      <c r="P4174" s="67">
        <f t="shared" si="261"/>
        <v>0.03</v>
      </c>
      <c r="Q4174" s="52">
        <v>4.63</v>
      </c>
      <c r="R4174" s="52" t="str" cm="1">
        <f t="array" ref="R4174">_xlfn.IFS(ROUND(Q4174,0)=5,"Excellent",ROUND(Q4174,0)=4,"Good",ROUND(Q4174,0)=3,"Ok",ROUND(Q4174,0)&lt;3,"Bad")</f>
        <v>Excellent</v>
      </c>
      <c r="S4174">
        <v>60</v>
      </c>
      <c r="T4174" t="str">
        <f t="shared" si="262"/>
        <v>No</v>
      </c>
      <c r="U4174" s="65">
        <v>43409</v>
      </c>
      <c r="V4174" s="65">
        <v>43981</v>
      </c>
      <c r="W4174">
        <v>1</v>
      </c>
      <c r="X4174" t="str">
        <f t="shared" si="263"/>
        <v>Active</v>
      </c>
      <c r="Y4174" t="s">
        <v>15615</v>
      </c>
    </row>
    <row r="4175" spans="1:25" x14ac:dyDescent="0.25">
      <c r="A4175">
        <v>4174</v>
      </c>
      <c r="B4175" t="s">
        <v>2971</v>
      </c>
      <c r="C4175">
        <v>2201</v>
      </c>
      <c r="D4175" t="str">
        <f>VLOOKUP($C4175,Hosts!$A:$O,10,0)</f>
        <v>New York</v>
      </c>
      <c r="E4175" s="67">
        <f>INDEX(Hosts!$A:$O,MATCH(Places!$C4175,Hosts!$A:$A,0),MATCH(Places!E$1,Hosts!$1:$1,0))</f>
        <v>1</v>
      </c>
      <c r="F4175" s="67">
        <f>INDEX(Hosts!$A:$O,MATCH(Places!$C4175,Hosts!$A:$A,0),MATCH(Places!F$1,Hosts!$1:$1,0))</f>
        <v>1</v>
      </c>
      <c r="G4175" s="67" t="str">
        <f>INDEX(Hosts!$A:$O,MATCH(Places!$C4175,Hosts!$A:$A,0),MATCH(Places!G$1,Hosts!$1:$1,0))</f>
        <v>Yes</v>
      </c>
      <c r="H4175">
        <v>10</v>
      </c>
      <c r="I4175" t="str">
        <f>VLOOKUP($H4175,Neighborhoods!$A:$C,2,0)</f>
        <v>Brooklyn</v>
      </c>
      <c r="J4175" t="str">
        <f>VLOOKUP($H4175,Neighborhoods!$A:$C,3,0)</f>
        <v>East Flatbush</v>
      </c>
      <c r="K4175" t="s">
        <v>1</v>
      </c>
      <c r="L4175" t="str">
        <f t="shared" si="260"/>
        <v>Yes</v>
      </c>
      <c r="M4175">
        <v>2</v>
      </c>
      <c r="N4175" t="str" cm="1">
        <f t="array" ref="N4175">_xlfn.IFS(M4175&lt;=2,"Small",M4175&lt;=5,"Medium",M4175&gt;5,"Large")</f>
        <v>Small</v>
      </c>
      <c r="O4175" s="50">
        <v>50</v>
      </c>
      <c r="P4175" s="67">
        <f t="shared" si="261"/>
        <v>0.03</v>
      </c>
      <c r="Q4175" s="52">
        <v>5</v>
      </c>
      <c r="R4175" s="52" t="str" cm="1">
        <f t="array" ref="R4175">_xlfn.IFS(ROUND(Q4175,0)=5,"Excellent",ROUND(Q4175,0)=4,"Good",ROUND(Q4175,0)=3,"Ok",ROUND(Q4175,0)&lt;3,"Bad")</f>
        <v>Excellent</v>
      </c>
      <c r="S4175">
        <v>51</v>
      </c>
      <c r="T4175" t="str">
        <f t="shared" si="262"/>
        <v>No</v>
      </c>
      <c r="U4175" s="65">
        <v>43608</v>
      </c>
      <c r="V4175" s="65">
        <v>44054</v>
      </c>
      <c r="W4175">
        <v>353</v>
      </c>
      <c r="X4175" t="str">
        <f t="shared" si="263"/>
        <v>Active</v>
      </c>
      <c r="Y4175" t="s">
        <v>15615</v>
      </c>
    </row>
    <row r="4176" spans="1:25" x14ac:dyDescent="0.25">
      <c r="A4176">
        <v>4175</v>
      </c>
      <c r="B4176" t="s">
        <v>2972</v>
      </c>
      <c r="C4176">
        <v>3707</v>
      </c>
      <c r="D4176" t="str">
        <f>VLOOKUP($C4176,Hosts!$A:$O,10,0)</f>
        <v>New York</v>
      </c>
      <c r="E4176" s="67">
        <f>INDEX(Hosts!$A:$O,MATCH(Places!$C4176,Hosts!$A:$A,0),MATCH(Places!E$1,Hosts!$1:$1,0))</f>
        <v>1</v>
      </c>
      <c r="F4176" s="67">
        <f>INDEX(Hosts!$A:$O,MATCH(Places!$C4176,Hosts!$A:$A,0),MATCH(Places!F$1,Hosts!$1:$1,0))</f>
        <v>1</v>
      </c>
      <c r="G4176" s="67" t="str">
        <f>INDEX(Hosts!$A:$O,MATCH(Places!$C4176,Hosts!$A:$A,0),MATCH(Places!G$1,Hosts!$1:$1,0))</f>
        <v>Yes</v>
      </c>
      <c r="H4176">
        <v>25</v>
      </c>
      <c r="I4176" t="str">
        <f>VLOOKUP($H4176,Neighborhoods!$A:$C,2,0)</f>
        <v>Queens</v>
      </c>
      <c r="J4176" t="str">
        <f>VLOOKUP($H4176,Neighborhoods!$A:$C,3,0)</f>
        <v>Ridgewood</v>
      </c>
      <c r="K4176" t="s">
        <v>11822</v>
      </c>
      <c r="L4176" t="str">
        <f t="shared" si="260"/>
        <v>No</v>
      </c>
      <c r="M4176">
        <v>4</v>
      </c>
      <c r="N4176" t="str" cm="1">
        <f t="array" ref="N4176">_xlfn.IFS(M4176&lt;=2,"Small",M4176&lt;=5,"Medium",M4176&gt;5,"Large")</f>
        <v>Medium</v>
      </c>
      <c r="O4176" s="50">
        <v>115</v>
      </c>
      <c r="P4176" s="67">
        <f t="shared" si="261"/>
        <v>0.03</v>
      </c>
      <c r="Q4176" s="52">
        <v>5</v>
      </c>
      <c r="R4176" s="52" t="str" cm="1">
        <f t="array" ref="R4176">_xlfn.IFS(ROUND(Q4176,0)=5,"Excellent",ROUND(Q4176,0)=4,"Good",ROUND(Q4176,0)=3,"Ok",ROUND(Q4176,0)&lt;3,"Bad")</f>
        <v>Excellent</v>
      </c>
      <c r="S4176">
        <v>33</v>
      </c>
      <c r="T4176" t="str">
        <f t="shared" si="262"/>
        <v>No</v>
      </c>
      <c r="U4176" s="65">
        <v>43417</v>
      </c>
      <c r="V4176" s="65">
        <v>43889</v>
      </c>
      <c r="W4176">
        <v>106</v>
      </c>
      <c r="X4176" t="str">
        <f t="shared" si="263"/>
        <v>Active</v>
      </c>
      <c r="Y4176" t="s">
        <v>15616</v>
      </c>
    </row>
    <row r="4177" spans="1:25" x14ac:dyDescent="0.25">
      <c r="A4177">
        <v>4176</v>
      </c>
      <c r="B4177" t="s">
        <v>15411</v>
      </c>
      <c r="C4177">
        <v>253</v>
      </c>
      <c r="D4177" t="str">
        <f>VLOOKUP($C4177,Hosts!$A:$O,10,0)</f>
        <v>New York</v>
      </c>
      <c r="E4177" s="67">
        <f>INDEX(Hosts!$A:$O,MATCH(Places!$C4177,Hosts!$A:$A,0),MATCH(Places!E$1,Hosts!$1:$1,0))</f>
        <v>1</v>
      </c>
      <c r="F4177" s="67">
        <f>INDEX(Hosts!$A:$O,MATCH(Places!$C4177,Hosts!$A:$A,0),MATCH(Places!F$1,Hosts!$1:$1,0))</f>
        <v>1</v>
      </c>
      <c r="G4177" s="67" t="str">
        <f>INDEX(Hosts!$A:$O,MATCH(Places!$C4177,Hosts!$A:$A,0),MATCH(Places!G$1,Hosts!$1:$1,0))</f>
        <v>Yes</v>
      </c>
      <c r="H4177">
        <v>8</v>
      </c>
      <c r="I4177" t="str">
        <f>VLOOKUP($H4177,Neighborhoods!$A:$C,2,0)</f>
        <v>Brooklyn</v>
      </c>
      <c r="J4177" t="str">
        <f>VLOOKUP($H4177,Neighborhoods!$A:$C,3,0)</f>
        <v>Bushwick</v>
      </c>
      <c r="K4177" t="s">
        <v>1</v>
      </c>
      <c r="L4177" t="str">
        <f t="shared" si="260"/>
        <v>Yes</v>
      </c>
      <c r="M4177">
        <v>2</v>
      </c>
      <c r="N4177" t="str" cm="1">
        <f t="array" ref="N4177">_xlfn.IFS(M4177&lt;=2,"Small",M4177&lt;=5,"Medium",M4177&gt;5,"Large")</f>
        <v>Small</v>
      </c>
      <c r="O4177" s="50">
        <v>75</v>
      </c>
      <c r="P4177" s="67">
        <f t="shared" si="261"/>
        <v>0.03</v>
      </c>
      <c r="Q4177" s="52">
        <v>4.91</v>
      </c>
      <c r="R4177" s="52" t="str" cm="1">
        <f t="array" ref="R4177">_xlfn.IFS(ROUND(Q4177,0)=5,"Excellent",ROUND(Q4177,0)=4,"Good",ROUND(Q4177,0)=3,"Ok",ROUND(Q4177,0)&lt;3,"Bad")</f>
        <v>Excellent</v>
      </c>
      <c r="S4177">
        <v>46</v>
      </c>
      <c r="T4177" t="str">
        <f t="shared" si="262"/>
        <v>No</v>
      </c>
      <c r="U4177" s="65">
        <v>43414</v>
      </c>
      <c r="V4177" s="65">
        <v>43892</v>
      </c>
      <c r="W4177">
        <v>363</v>
      </c>
      <c r="X4177" t="str">
        <f t="shared" si="263"/>
        <v>Active</v>
      </c>
      <c r="Y4177" t="s">
        <v>15616</v>
      </c>
    </row>
    <row r="4178" spans="1:25" x14ac:dyDescent="0.25">
      <c r="A4178">
        <v>4177</v>
      </c>
      <c r="B4178" t="s">
        <v>2973</v>
      </c>
      <c r="C4178">
        <v>3701</v>
      </c>
      <c r="D4178" t="str">
        <f>VLOOKUP($C4178,Hosts!$A:$O,10,0)</f>
        <v>New York</v>
      </c>
      <c r="E4178" s="67">
        <f>INDEX(Hosts!$A:$O,MATCH(Places!$C4178,Hosts!$A:$A,0),MATCH(Places!E$1,Hosts!$1:$1,0))</f>
        <v>1</v>
      </c>
      <c r="F4178" s="67">
        <f>INDEX(Hosts!$A:$O,MATCH(Places!$C4178,Hosts!$A:$A,0),MATCH(Places!F$1,Hosts!$1:$1,0))</f>
        <v>1</v>
      </c>
      <c r="G4178" s="67" t="str">
        <f>INDEX(Hosts!$A:$O,MATCH(Places!$C4178,Hosts!$A:$A,0),MATCH(Places!G$1,Hosts!$1:$1,0))</f>
        <v>No</v>
      </c>
      <c r="H4178">
        <v>15</v>
      </c>
      <c r="I4178" t="str">
        <f>VLOOKUP($H4178,Neighborhoods!$A:$C,2,0)</f>
        <v>Manhattan</v>
      </c>
      <c r="J4178" t="str">
        <f>VLOOKUP($H4178,Neighborhoods!$A:$C,3,0)</f>
        <v>East Village</v>
      </c>
      <c r="K4178" t="s">
        <v>11822</v>
      </c>
      <c r="L4178" t="str">
        <f t="shared" si="260"/>
        <v>No</v>
      </c>
      <c r="M4178">
        <v>5</v>
      </c>
      <c r="N4178" t="str" cm="1">
        <f t="array" ref="N4178">_xlfn.IFS(M4178&lt;=2,"Small",M4178&lt;=5,"Medium",M4178&gt;5,"Large")</f>
        <v>Medium</v>
      </c>
      <c r="O4178" s="50">
        <v>252</v>
      </c>
      <c r="P4178" s="67">
        <f t="shared" si="261"/>
        <v>0.04</v>
      </c>
      <c r="Q4178" s="52">
        <v>4.49</v>
      </c>
      <c r="R4178" s="52" t="str" cm="1">
        <f t="array" ref="R4178">_xlfn.IFS(ROUND(Q4178,0)=5,"Excellent",ROUND(Q4178,0)=4,"Good",ROUND(Q4178,0)=3,"Ok",ROUND(Q4178,0)&lt;3,"Bad")</f>
        <v>Good</v>
      </c>
      <c r="S4178">
        <v>76</v>
      </c>
      <c r="T4178" t="str">
        <f t="shared" si="262"/>
        <v>No</v>
      </c>
      <c r="U4178" s="65">
        <v>43417</v>
      </c>
      <c r="V4178" s="65">
        <v>44004</v>
      </c>
      <c r="W4178">
        <v>15</v>
      </c>
      <c r="X4178" t="str">
        <f t="shared" si="263"/>
        <v>Active</v>
      </c>
      <c r="Y4178" t="s">
        <v>15616</v>
      </c>
    </row>
    <row r="4179" spans="1:25" x14ac:dyDescent="0.25">
      <c r="A4179">
        <v>4178</v>
      </c>
      <c r="B4179" t="s">
        <v>15359</v>
      </c>
      <c r="C4179">
        <v>3698</v>
      </c>
      <c r="D4179" t="str">
        <f>VLOOKUP($C4179,Hosts!$A:$O,10,0)</f>
        <v>New York</v>
      </c>
      <c r="E4179" s="67">
        <f>INDEX(Hosts!$A:$O,MATCH(Places!$C4179,Hosts!$A:$A,0),MATCH(Places!E$1,Hosts!$1:$1,0))</f>
        <v>1</v>
      </c>
      <c r="F4179" s="67">
        <f>INDEX(Hosts!$A:$O,MATCH(Places!$C4179,Hosts!$A:$A,0),MATCH(Places!F$1,Hosts!$1:$1,0))</f>
        <v>0.98</v>
      </c>
      <c r="G4179" s="67" t="str">
        <f>INDEX(Hosts!$A:$O,MATCH(Places!$C4179,Hosts!$A:$A,0),MATCH(Places!G$1,Hosts!$1:$1,0))</f>
        <v>Yes</v>
      </c>
      <c r="H4179">
        <v>7</v>
      </c>
      <c r="I4179" t="str">
        <f>VLOOKUP($H4179,Neighborhoods!$A:$C,2,0)</f>
        <v>Brooklyn</v>
      </c>
      <c r="J4179" t="str">
        <f>VLOOKUP($H4179,Neighborhoods!$A:$C,3,0)</f>
        <v>Bedford-Stuyvesant</v>
      </c>
      <c r="K4179" t="s">
        <v>11822</v>
      </c>
      <c r="L4179" t="str">
        <f t="shared" si="260"/>
        <v>No</v>
      </c>
      <c r="M4179">
        <v>6</v>
      </c>
      <c r="N4179" t="str" cm="1">
        <f t="array" ref="N4179">_xlfn.IFS(M4179&lt;=2,"Small",M4179&lt;=5,"Medium",M4179&gt;5,"Large")</f>
        <v>Large</v>
      </c>
      <c r="O4179" s="50">
        <v>178</v>
      </c>
      <c r="P4179" s="67">
        <f t="shared" si="261"/>
        <v>0.03</v>
      </c>
      <c r="Q4179" s="52">
        <v>4.96</v>
      </c>
      <c r="R4179" s="52" t="str" cm="1">
        <f t="array" ref="R4179">_xlfn.IFS(ROUND(Q4179,0)=5,"Excellent",ROUND(Q4179,0)=4,"Good",ROUND(Q4179,0)=3,"Ok",ROUND(Q4179,0)&lt;3,"Bad")</f>
        <v>Excellent</v>
      </c>
      <c r="S4179">
        <v>184</v>
      </c>
      <c r="T4179" t="str">
        <f t="shared" si="262"/>
        <v>Yes</v>
      </c>
      <c r="U4179" s="65">
        <v>43413</v>
      </c>
      <c r="V4179" s="65">
        <v>44053</v>
      </c>
      <c r="W4179">
        <v>359</v>
      </c>
      <c r="X4179" t="str">
        <f t="shared" si="263"/>
        <v>Active</v>
      </c>
      <c r="Y4179" t="s">
        <v>15615</v>
      </c>
    </row>
    <row r="4180" spans="1:25" x14ac:dyDescent="0.25">
      <c r="A4180">
        <v>4179</v>
      </c>
      <c r="B4180" t="s">
        <v>2974</v>
      </c>
      <c r="C4180">
        <v>3709</v>
      </c>
      <c r="D4180" t="str">
        <f>VLOOKUP($C4180,Hosts!$A:$O,10,0)</f>
        <v>New York</v>
      </c>
      <c r="E4180" s="67">
        <f>INDEX(Hosts!$A:$O,MATCH(Places!$C4180,Hosts!$A:$A,0),MATCH(Places!E$1,Hosts!$1:$1,0))</f>
        <v>1</v>
      </c>
      <c r="F4180" s="67">
        <f>INDEX(Hosts!$A:$O,MATCH(Places!$C4180,Hosts!$A:$A,0),MATCH(Places!F$1,Hosts!$1:$1,0))</f>
        <v>0.33</v>
      </c>
      <c r="G4180" s="67" t="str">
        <f>INDEX(Hosts!$A:$O,MATCH(Places!$C4180,Hosts!$A:$A,0),MATCH(Places!G$1,Hosts!$1:$1,0))</f>
        <v>No</v>
      </c>
      <c r="H4180">
        <v>8</v>
      </c>
      <c r="I4180" t="str">
        <f>VLOOKUP($H4180,Neighborhoods!$A:$C,2,0)</f>
        <v>Brooklyn</v>
      </c>
      <c r="J4180" t="str">
        <f>VLOOKUP($H4180,Neighborhoods!$A:$C,3,0)</f>
        <v>Bushwick</v>
      </c>
      <c r="K4180" t="s">
        <v>11822</v>
      </c>
      <c r="L4180" t="str">
        <f t="shared" si="260"/>
        <v>No</v>
      </c>
      <c r="M4180">
        <v>4</v>
      </c>
      <c r="N4180" t="str" cm="1">
        <f t="array" ref="N4180">_xlfn.IFS(M4180&lt;=2,"Small",M4180&lt;=5,"Medium",M4180&gt;5,"Large")</f>
        <v>Medium</v>
      </c>
      <c r="O4180" s="50">
        <v>106</v>
      </c>
      <c r="P4180" s="67">
        <f t="shared" si="261"/>
        <v>0.03</v>
      </c>
      <c r="Q4180" s="52">
        <v>4.8</v>
      </c>
      <c r="R4180" s="52" t="str" cm="1">
        <f t="array" ref="R4180">_xlfn.IFS(ROUND(Q4180,0)=5,"Excellent",ROUND(Q4180,0)=4,"Good",ROUND(Q4180,0)=3,"Ok",ROUND(Q4180,0)&lt;3,"Bad")</f>
        <v>Excellent</v>
      </c>
      <c r="S4180">
        <v>5</v>
      </c>
      <c r="T4180" t="str">
        <f t="shared" si="262"/>
        <v>No</v>
      </c>
      <c r="U4180" s="65">
        <v>43405</v>
      </c>
      <c r="V4180" s="65">
        <v>43736</v>
      </c>
      <c r="W4180">
        <v>0</v>
      </c>
      <c r="X4180" t="str">
        <f t="shared" si="263"/>
        <v>Inactive</v>
      </c>
      <c r="Y4180" t="s">
        <v>15615</v>
      </c>
    </row>
    <row r="4181" spans="1:25" x14ac:dyDescent="0.25">
      <c r="A4181">
        <v>4180</v>
      </c>
      <c r="B4181" t="s">
        <v>2976</v>
      </c>
      <c r="C4181">
        <v>2181</v>
      </c>
      <c r="D4181" t="str">
        <f>VLOOKUP($C4181,Hosts!$A:$O,10,0)</f>
        <v>New York</v>
      </c>
      <c r="E4181" s="67">
        <f>INDEX(Hosts!$A:$O,MATCH(Places!$C4181,Hosts!$A:$A,0),MATCH(Places!E$1,Hosts!$1:$1,0))</f>
        <v>1</v>
      </c>
      <c r="F4181" s="67">
        <f>INDEX(Hosts!$A:$O,MATCH(Places!$C4181,Hosts!$A:$A,0),MATCH(Places!F$1,Hosts!$1:$1,0))</f>
        <v>1</v>
      </c>
      <c r="G4181" s="67" t="str">
        <f>INDEX(Hosts!$A:$O,MATCH(Places!$C4181,Hosts!$A:$A,0),MATCH(Places!G$1,Hosts!$1:$1,0))</f>
        <v>Yes</v>
      </c>
      <c r="H4181">
        <v>9</v>
      </c>
      <c r="I4181" t="str">
        <f>VLOOKUP($H4181,Neighborhoods!$A:$C,2,0)</f>
        <v>Brooklyn</v>
      </c>
      <c r="J4181" t="str">
        <f>VLOOKUP($H4181,Neighborhoods!$A:$C,3,0)</f>
        <v>Crown Heights</v>
      </c>
      <c r="K4181" t="s">
        <v>11822</v>
      </c>
      <c r="L4181" t="str">
        <f t="shared" si="260"/>
        <v>No</v>
      </c>
      <c r="M4181">
        <v>3</v>
      </c>
      <c r="N4181" t="str" cm="1">
        <f t="array" ref="N4181">_xlfn.IFS(M4181&lt;=2,"Small",M4181&lt;=5,"Medium",M4181&gt;5,"Large")</f>
        <v>Medium</v>
      </c>
      <c r="O4181" s="50">
        <v>88</v>
      </c>
      <c r="P4181" s="67">
        <f t="shared" si="261"/>
        <v>0.03</v>
      </c>
      <c r="Q4181" s="52">
        <v>5</v>
      </c>
      <c r="R4181" s="52" t="str" cm="1">
        <f t="array" ref="R4181">_xlfn.IFS(ROUND(Q4181,0)=5,"Excellent",ROUND(Q4181,0)=4,"Good",ROUND(Q4181,0)=3,"Ok",ROUND(Q4181,0)&lt;3,"Bad")</f>
        <v>Excellent</v>
      </c>
      <c r="S4181">
        <v>9</v>
      </c>
      <c r="T4181" t="str">
        <f t="shared" si="262"/>
        <v>No</v>
      </c>
      <c r="U4181" s="65">
        <v>43465</v>
      </c>
      <c r="V4181" s="65">
        <v>43912</v>
      </c>
      <c r="W4181">
        <v>0</v>
      </c>
      <c r="X4181" t="str">
        <f t="shared" si="263"/>
        <v>Inactive</v>
      </c>
      <c r="Y4181" t="s">
        <v>15615</v>
      </c>
    </row>
    <row r="4182" spans="1:25" x14ac:dyDescent="0.25">
      <c r="A4182">
        <v>4181</v>
      </c>
      <c r="B4182" t="s">
        <v>2977</v>
      </c>
      <c r="C4182">
        <v>3710</v>
      </c>
      <c r="D4182" t="str">
        <f>VLOOKUP($C4182,Hosts!$A:$O,10,0)</f>
        <v>New York</v>
      </c>
      <c r="E4182" s="67">
        <f>INDEX(Hosts!$A:$O,MATCH(Places!$C4182,Hosts!$A:$A,0),MATCH(Places!E$1,Hosts!$1:$1,0))</f>
        <v>0.93</v>
      </c>
      <c r="F4182" s="67">
        <f>INDEX(Hosts!$A:$O,MATCH(Places!$C4182,Hosts!$A:$A,0),MATCH(Places!F$1,Hosts!$1:$1,0))</f>
        <v>0.97</v>
      </c>
      <c r="G4182" s="67" t="str">
        <f>INDEX(Hosts!$A:$O,MATCH(Places!$C4182,Hosts!$A:$A,0),MATCH(Places!G$1,Hosts!$1:$1,0))</f>
        <v>No</v>
      </c>
      <c r="H4182">
        <v>7</v>
      </c>
      <c r="I4182" t="str">
        <f>VLOOKUP($H4182,Neighborhoods!$A:$C,2,0)</f>
        <v>Brooklyn</v>
      </c>
      <c r="J4182" t="str">
        <f>VLOOKUP($H4182,Neighborhoods!$A:$C,3,0)</f>
        <v>Bedford-Stuyvesant</v>
      </c>
      <c r="K4182" t="s">
        <v>11822</v>
      </c>
      <c r="L4182" t="str">
        <f t="shared" si="260"/>
        <v>No</v>
      </c>
      <c r="M4182">
        <v>6</v>
      </c>
      <c r="N4182" t="str" cm="1">
        <f t="array" ref="N4182">_xlfn.IFS(M4182&lt;=2,"Small",M4182&lt;=5,"Medium",M4182&gt;5,"Large")</f>
        <v>Large</v>
      </c>
      <c r="O4182" s="50">
        <v>214</v>
      </c>
      <c r="P4182" s="67">
        <f t="shared" si="261"/>
        <v>0.04</v>
      </c>
      <c r="Q4182" s="52">
        <v>4.59</v>
      </c>
      <c r="R4182" s="52" t="str" cm="1">
        <f t="array" ref="R4182">_xlfn.IFS(ROUND(Q4182,0)=5,"Excellent",ROUND(Q4182,0)=4,"Good",ROUND(Q4182,0)=3,"Ok",ROUND(Q4182,0)&lt;3,"Bad")</f>
        <v>Excellent</v>
      </c>
      <c r="S4182">
        <v>64</v>
      </c>
      <c r="T4182" t="str">
        <f t="shared" si="262"/>
        <v>No</v>
      </c>
      <c r="U4182" s="65">
        <v>43422</v>
      </c>
      <c r="V4182" s="65">
        <v>44041</v>
      </c>
      <c r="W4182">
        <v>364</v>
      </c>
      <c r="X4182" t="str">
        <f t="shared" si="263"/>
        <v>Active</v>
      </c>
      <c r="Y4182" t="s">
        <v>15616</v>
      </c>
    </row>
    <row r="4183" spans="1:25" x14ac:dyDescent="0.25">
      <c r="A4183">
        <v>4182</v>
      </c>
      <c r="B4183" t="s">
        <v>2978</v>
      </c>
      <c r="C4183">
        <v>3711</v>
      </c>
      <c r="D4183" t="str">
        <f>VLOOKUP($C4183,Hosts!$A:$O,10,0)</f>
        <v>New York</v>
      </c>
      <c r="E4183" s="67">
        <f>INDEX(Hosts!$A:$O,MATCH(Places!$C4183,Hosts!$A:$A,0),MATCH(Places!E$1,Hosts!$1:$1,0))</f>
        <v>1</v>
      </c>
      <c r="F4183" s="67">
        <f>INDEX(Hosts!$A:$O,MATCH(Places!$C4183,Hosts!$A:$A,0),MATCH(Places!F$1,Hosts!$1:$1,0))</f>
        <v>0.93</v>
      </c>
      <c r="G4183" s="67" t="str">
        <f>INDEX(Hosts!$A:$O,MATCH(Places!$C4183,Hosts!$A:$A,0),MATCH(Places!G$1,Hosts!$1:$1,0))</f>
        <v>No</v>
      </c>
      <c r="H4183">
        <v>10</v>
      </c>
      <c r="I4183" t="str">
        <f>VLOOKUP($H4183,Neighborhoods!$A:$C,2,0)</f>
        <v>Brooklyn</v>
      </c>
      <c r="J4183" t="str">
        <f>VLOOKUP($H4183,Neighborhoods!$A:$C,3,0)</f>
        <v>East Flatbush</v>
      </c>
      <c r="K4183" t="s">
        <v>1</v>
      </c>
      <c r="L4183" t="str">
        <f t="shared" si="260"/>
        <v>Yes</v>
      </c>
      <c r="M4183">
        <v>2</v>
      </c>
      <c r="N4183" t="str" cm="1">
        <f t="array" ref="N4183">_xlfn.IFS(M4183&lt;=2,"Small",M4183&lt;=5,"Medium",M4183&gt;5,"Large")</f>
        <v>Small</v>
      </c>
      <c r="O4183" s="50">
        <v>37</v>
      </c>
      <c r="P4183" s="67">
        <f t="shared" si="261"/>
        <v>0.03</v>
      </c>
      <c r="Q4183" s="52">
        <v>4.75</v>
      </c>
      <c r="R4183" s="52" t="str" cm="1">
        <f t="array" ref="R4183">_xlfn.IFS(ROUND(Q4183,0)=5,"Excellent",ROUND(Q4183,0)=4,"Good",ROUND(Q4183,0)=3,"Ok",ROUND(Q4183,0)&lt;3,"Bad")</f>
        <v>Excellent</v>
      </c>
      <c r="S4183">
        <v>24</v>
      </c>
      <c r="T4183" t="str">
        <f t="shared" si="262"/>
        <v>No</v>
      </c>
      <c r="U4183" s="65">
        <v>43438</v>
      </c>
      <c r="V4183" s="65">
        <v>43815</v>
      </c>
      <c r="W4183">
        <v>223</v>
      </c>
      <c r="X4183" t="str">
        <f t="shared" si="263"/>
        <v>Active</v>
      </c>
      <c r="Y4183" t="s">
        <v>15616</v>
      </c>
    </row>
    <row r="4184" spans="1:25" x14ac:dyDescent="0.25">
      <c r="A4184">
        <v>4183</v>
      </c>
      <c r="B4184" t="s">
        <v>2979</v>
      </c>
      <c r="C4184">
        <v>1797</v>
      </c>
      <c r="D4184" t="str">
        <f>VLOOKUP($C4184,Hosts!$A:$O,10,0)</f>
        <v>New York</v>
      </c>
      <c r="E4184" s="67">
        <f>INDEX(Hosts!$A:$O,MATCH(Places!$C4184,Hosts!$A:$A,0),MATCH(Places!E$1,Hosts!$1:$1,0))</f>
        <v>1</v>
      </c>
      <c r="F4184" s="67">
        <f>INDEX(Hosts!$A:$O,MATCH(Places!$C4184,Hosts!$A:$A,0),MATCH(Places!F$1,Hosts!$1:$1,0))</f>
        <v>0</v>
      </c>
      <c r="G4184" s="67" t="str">
        <f>INDEX(Hosts!$A:$O,MATCH(Places!$C4184,Hosts!$A:$A,0),MATCH(Places!G$1,Hosts!$1:$1,0))</f>
        <v>Yes</v>
      </c>
      <c r="H4184">
        <v>7</v>
      </c>
      <c r="I4184" t="str">
        <f>VLOOKUP($H4184,Neighborhoods!$A:$C,2,0)</f>
        <v>Brooklyn</v>
      </c>
      <c r="J4184" t="str">
        <f>VLOOKUP($H4184,Neighborhoods!$A:$C,3,0)</f>
        <v>Bedford-Stuyvesant</v>
      </c>
      <c r="K4184" t="s">
        <v>1</v>
      </c>
      <c r="L4184" t="str">
        <f t="shared" si="260"/>
        <v>Yes</v>
      </c>
      <c r="M4184">
        <v>1</v>
      </c>
      <c r="N4184" t="str" cm="1">
        <f t="array" ref="N4184">_xlfn.IFS(M4184&lt;=2,"Small",M4184&lt;=5,"Medium",M4184&gt;5,"Large")</f>
        <v>Small</v>
      </c>
      <c r="O4184" s="50">
        <v>38</v>
      </c>
      <c r="P4184" s="67">
        <f t="shared" si="261"/>
        <v>0.03</v>
      </c>
      <c r="Q4184" s="52">
        <v>4.8</v>
      </c>
      <c r="R4184" s="52" t="str" cm="1">
        <f t="array" ref="R4184">_xlfn.IFS(ROUND(Q4184,0)=5,"Excellent",ROUND(Q4184,0)=4,"Good",ROUND(Q4184,0)=3,"Ok",ROUND(Q4184,0)&lt;3,"Bad")</f>
        <v>Excellent</v>
      </c>
      <c r="S4184">
        <v>10</v>
      </c>
      <c r="T4184" t="str">
        <f t="shared" si="262"/>
        <v>No</v>
      </c>
      <c r="U4184" s="65">
        <v>43430</v>
      </c>
      <c r="V4184" s="65">
        <v>43583</v>
      </c>
      <c r="W4184">
        <v>0</v>
      </c>
      <c r="X4184" t="str">
        <f t="shared" si="263"/>
        <v>Inactive</v>
      </c>
      <c r="Y4184" t="s">
        <v>15615</v>
      </c>
    </row>
    <row r="4185" spans="1:25" x14ac:dyDescent="0.25">
      <c r="A4185">
        <v>4184</v>
      </c>
      <c r="B4185" t="s">
        <v>2980</v>
      </c>
      <c r="C4185">
        <v>3570</v>
      </c>
      <c r="D4185" t="str">
        <f>VLOOKUP($C4185,Hosts!$A:$O,10,0)</f>
        <v>New York</v>
      </c>
      <c r="E4185" s="67">
        <f>INDEX(Hosts!$A:$O,MATCH(Places!$C4185,Hosts!$A:$A,0),MATCH(Places!E$1,Hosts!$1:$1,0))</f>
        <v>0.56000000000000005</v>
      </c>
      <c r="F4185" s="67">
        <f>INDEX(Hosts!$A:$O,MATCH(Places!$C4185,Hosts!$A:$A,0),MATCH(Places!F$1,Hosts!$1:$1,0))</f>
        <v>0.63</v>
      </c>
      <c r="G4185" s="67" t="str">
        <f>INDEX(Hosts!$A:$O,MATCH(Places!$C4185,Hosts!$A:$A,0),MATCH(Places!G$1,Hosts!$1:$1,0))</f>
        <v>No</v>
      </c>
      <c r="H4185">
        <v>18</v>
      </c>
      <c r="I4185" t="str">
        <f>VLOOKUP($H4185,Neighborhoods!$A:$C,2,0)</f>
        <v>Manhattan</v>
      </c>
      <c r="J4185" t="str">
        <f>VLOOKUP($H4185,Neighborhoods!$A:$C,3,0)</f>
        <v>Midtown</v>
      </c>
      <c r="K4185" t="s">
        <v>11822</v>
      </c>
      <c r="L4185" t="str">
        <f t="shared" si="260"/>
        <v>No</v>
      </c>
      <c r="M4185">
        <v>5</v>
      </c>
      <c r="N4185" t="str" cm="1">
        <f t="array" ref="N4185">_xlfn.IFS(M4185&lt;=2,"Small",M4185&lt;=5,"Medium",M4185&gt;5,"Large")</f>
        <v>Medium</v>
      </c>
      <c r="O4185" s="50">
        <v>295</v>
      </c>
      <c r="P4185" s="67">
        <f t="shared" si="261"/>
        <v>0.04</v>
      </c>
      <c r="Q4185" s="52">
        <v>4.5999999999999996</v>
      </c>
      <c r="R4185" s="52" t="str" cm="1">
        <f t="array" ref="R4185">_xlfn.IFS(ROUND(Q4185,0)=5,"Excellent",ROUND(Q4185,0)=4,"Good",ROUND(Q4185,0)=3,"Ok",ROUND(Q4185,0)&lt;3,"Bad")</f>
        <v>Excellent</v>
      </c>
      <c r="S4185">
        <v>5</v>
      </c>
      <c r="T4185" t="str">
        <f t="shared" si="262"/>
        <v>No</v>
      </c>
      <c r="U4185" s="65">
        <v>43419</v>
      </c>
      <c r="V4185" s="65">
        <v>43905</v>
      </c>
      <c r="W4185">
        <v>156</v>
      </c>
      <c r="X4185" t="str">
        <f t="shared" si="263"/>
        <v>Active</v>
      </c>
      <c r="Y4185" t="s">
        <v>15616</v>
      </c>
    </row>
    <row r="4186" spans="1:25" x14ac:dyDescent="0.25">
      <c r="A4186">
        <v>4185</v>
      </c>
      <c r="B4186" t="s">
        <v>14814</v>
      </c>
      <c r="C4186">
        <v>3121</v>
      </c>
      <c r="D4186" t="str">
        <f>VLOOKUP($C4186,Hosts!$A:$O,10,0)</f>
        <v>New York</v>
      </c>
      <c r="E4186" s="67">
        <f>INDEX(Hosts!$A:$O,MATCH(Places!$C4186,Hosts!$A:$A,0),MATCH(Places!E$1,Hosts!$1:$1,0))</f>
        <v>0.9</v>
      </c>
      <c r="F4186" s="67">
        <f>INDEX(Hosts!$A:$O,MATCH(Places!$C4186,Hosts!$A:$A,0),MATCH(Places!F$1,Hosts!$1:$1,0))</f>
        <v>0.98</v>
      </c>
      <c r="G4186" s="67" t="str">
        <f>INDEX(Hosts!$A:$O,MATCH(Places!$C4186,Hosts!$A:$A,0),MATCH(Places!G$1,Hosts!$1:$1,0))</f>
        <v>No</v>
      </c>
      <c r="H4186">
        <v>22</v>
      </c>
      <c r="I4186" t="str">
        <f>VLOOKUP($H4186,Neighborhoods!$A:$C,2,0)</f>
        <v>Queens</v>
      </c>
      <c r="J4186" t="str">
        <f>VLOOKUP($H4186,Neighborhoods!$A:$C,3,0)</f>
        <v>Flushing</v>
      </c>
      <c r="K4186" t="s">
        <v>1</v>
      </c>
      <c r="L4186" t="str">
        <f t="shared" si="260"/>
        <v>Yes</v>
      </c>
      <c r="M4186">
        <v>4</v>
      </c>
      <c r="N4186" t="str" cm="1">
        <f t="array" ref="N4186">_xlfn.IFS(M4186&lt;=2,"Small",M4186&lt;=5,"Medium",M4186&gt;5,"Large")</f>
        <v>Medium</v>
      </c>
      <c r="O4186" s="50">
        <v>49</v>
      </c>
      <c r="P4186" s="67">
        <f t="shared" si="261"/>
        <v>0.03</v>
      </c>
      <c r="Q4186" s="52">
        <v>4.68</v>
      </c>
      <c r="R4186" s="52" t="str" cm="1">
        <f t="array" ref="R4186">_xlfn.IFS(ROUND(Q4186,0)=5,"Excellent",ROUND(Q4186,0)=4,"Good",ROUND(Q4186,0)=3,"Ok",ROUND(Q4186,0)&lt;3,"Bad")</f>
        <v>Excellent</v>
      </c>
      <c r="S4186">
        <v>38</v>
      </c>
      <c r="T4186" t="str">
        <f t="shared" si="262"/>
        <v>No</v>
      </c>
      <c r="U4186" s="65">
        <v>43537</v>
      </c>
      <c r="V4186" s="65">
        <v>44046</v>
      </c>
      <c r="W4186">
        <v>343</v>
      </c>
      <c r="X4186" t="str">
        <f t="shared" si="263"/>
        <v>Active</v>
      </c>
      <c r="Y4186" t="s">
        <v>15615</v>
      </c>
    </row>
    <row r="4187" spans="1:25" x14ac:dyDescent="0.25">
      <c r="A4187">
        <v>4186</v>
      </c>
      <c r="B4187" t="s">
        <v>2981</v>
      </c>
      <c r="C4187">
        <v>3182</v>
      </c>
      <c r="D4187" t="str">
        <f>VLOOKUP($C4187,Hosts!$A:$O,10,0)</f>
        <v>New York</v>
      </c>
      <c r="E4187" s="67">
        <f>INDEX(Hosts!$A:$O,MATCH(Places!$C4187,Hosts!$A:$A,0),MATCH(Places!E$1,Hosts!$1:$1,0))</f>
        <v>1</v>
      </c>
      <c r="F4187" s="67">
        <f>INDEX(Hosts!$A:$O,MATCH(Places!$C4187,Hosts!$A:$A,0),MATCH(Places!F$1,Hosts!$1:$1,0))</f>
        <v>0.91</v>
      </c>
      <c r="G4187" s="67" t="str">
        <f>INDEX(Hosts!$A:$O,MATCH(Places!$C4187,Hosts!$A:$A,0),MATCH(Places!G$1,Hosts!$1:$1,0))</f>
        <v>No</v>
      </c>
      <c r="H4187">
        <v>12</v>
      </c>
      <c r="I4187" t="str">
        <f>VLOOKUP($H4187,Neighborhoods!$A:$C,2,0)</f>
        <v>Brooklyn</v>
      </c>
      <c r="J4187" t="str">
        <f>VLOOKUP($H4187,Neighborhoods!$A:$C,3,0)</f>
        <v>Williamsburg</v>
      </c>
      <c r="K4187" t="s">
        <v>11822</v>
      </c>
      <c r="L4187" t="str">
        <f t="shared" si="260"/>
        <v>No</v>
      </c>
      <c r="M4187">
        <v>6</v>
      </c>
      <c r="N4187" t="str" cm="1">
        <f t="array" ref="N4187">_xlfn.IFS(M4187&lt;=2,"Small",M4187&lt;=5,"Medium",M4187&gt;5,"Large")</f>
        <v>Large</v>
      </c>
      <c r="O4187" s="50">
        <v>300</v>
      </c>
      <c r="P4187" s="67">
        <f t="shared" si="261"/>
        <v>0.04</v>
      </c>
      <c r="Q4187" s="52">
        <v>4.7300000000000004</v>
      </c>
      <c r="R4187" s="52" t="str" cm="1">
        <f t="array" ref="R4187">_xlfn.IFS(ROUND(Q4187,0)=5,"Excellent",ROUND(Q4187,0)=4,"Good",ROUND(Q4187,0)=3,"Ok",ROUND(Q4187,0)&lt;3,"Bad")</f>
        <v>Excellent</v>
      </c>
      <c r="S4187">
        <v>33</v>
      </c>
      <c r="T4187" t="str">
        <f t="shared" si="262"/>
        <v>No</v>
      </c>
      <c r="U4187" s="65">
        <v>43437</v>
      </c>
      <c r="V4187" s="65">
        <v>43835</v>
      </c>
      <c r="W4187">
        <v>117</v>
      </c>
      <c r="X4187" t="str">
        <f t="shared" si="263"/>
        <v>Active</v>
      </c>
      <c r="Y4187" t="s">
        <v>15615</v>
      </c>
    </row>
    <row r="4188" spans="1:25" x14ac:dyDescent="0.25">
      <c r="A4188">
        <v>4187</v>
      </c>
      <c r="B4188" t="s">
        <v>2982</v>
      </c>
      <c r="C4188">
        <v>3713</v>
      </c>
      <c r="D4188" t="str">
        <f>VLOOKUP($C4188,Hosts!$A:$O,10,0)</f>
        <v>New York</v>
      </c>
      <c r="E4188" s="67">
        <f>INDEX(Hosts!$A:$O,MATCH(Places!$C4188,Hosts!$A:$A,0),MATCH(Places!E$1,Hosts!$1:$1,0))</f>
        <v>1</v>
      </c>
      <c r="F4188" s="67">
        <f>INDEX(Hosts!$A:$O,MATCH(Places!$C4188,Hosts!$A:$A,0),MATCH(Places!F$1,Hosts!$1:$1,0))</f>
        <v>0.99</v>
      </c>
      <c r="G4188" s="67" t="str">
        <f>INDEX(Hosts!$A:$O,MATCH(Places!$C4188,Hosts!$A:$A,0),MATCH(Places!G$1,Hosts!$1:$1,0))</f>
        <v>No</v>
      </c>
      <c r="H4188">
        <v>4</v>
      </c>
      <c r="I4188" t="str">
        <f>VLOOKUP($H4188,Neighborhoods!$A:$C,2,0)</f>
        <v>Bronx</v>
      </c>
      <c r="J4188" t="str">
        <f>VLOOKUP($H4188,Neighborhoods!$A:$C,3,0)</f>
        <v>Mott Haven</v>
      </c>
      <c r="K4188" t="s">
        <v>1</v>
      </c>
      <c r="L4188" t="str">
        <f t="shared" si="260"/>
        <v>Yes</v>
      </c>
      <c r="M4188">
        <v>2</v>
      </c>
      <c r="N4188" t="str" cm="1">
        <f t="array" ref="N4188">_xlfn.IFS(M4188&lt;=2,"Small",M4188&lt;=5,"Medium",M4188&gt;5,"Large")</f>
        <v>Small</v>
      </c>
      <c r="O4188" s="50">
        <v>39</v>
      </c>
      <c r="P4188" s="67">
        <f t="shared" si="261"/>
        <v>0.03</v>
      </c>
      <c r="Q4188" s="52">
        <v>4.74</v>
      </c>
      <c r="R4188" s="52" t="str" cm="1">
        <f t="array" ref="R4188">_xlfn.IFS(ROUND(Q4188,0)=5,"Excellent",ROUND(Q4188,0)=4,"Good",ROUND(Q4188,0)=3,"Ok",ROUND(Q4188,0)&lt;3,"Bad")</f>
        <v>Excellent</v>
      </c>
      <c r="S4188">
        <v>112</v>
      </c>
      <c r="T4188" t="str">
        <f t="shared" si="262"/>
        <v>No</v>
      </c>
      <c r="U4188" s="65">
        <v>43448</v>
      </c>
      <c r="V4188" s="65">
        <v>44045</v>
      </c>
      <c r="W4188">
        <v>364</v>
      </c>
      <c r="X4188" t="str">
        <f t="shared" si="263"/>
        <v>Active</v>
      </c>
      <c r="Y4188" t="s">
        <v>15616</v>
      </c>
    </row>
    <row r="4189" spans="1:25" x14ac:dyDescent="0.25">
      <c r="A4189">
        <v>4188</v>
      </c>
      <c r="B4189" t="s">
        <v>14422</v>
      </c>
      <c r="C4189">
        <v>2435</v>
      </c>
      <c r="D4189" t="str">
        <f>VLOOKUP($C4189,Hosts!$A:$O,10,0)</f>
        <v>New York</v>
      </c>
      <c r="E4189" s="67">
        <f>INDEX(Hosts!$A:$O,MATCH(Places!$C4189,Hosts!$A:$A,0),MATCH(Places!E$1,Hosts!$1:$1,0))</f>
        <v>1</v>
      </c>
      <c r="F4189" s="67">
        <f>INDEX(Hosts!$A:$O,MATCH(Places!$C4189,Hosts!$A:$A,0),MATCH(Places!F$1,Hosts!$1:$1,0))</f>
        <v>1</v>
      </c>
      <c r="G4189" s="67" t="str">
        <f>INDEX(Hosts!$A:$O,MATCH(Places!$C4189,Hosts!$A:$A,0),MATCH(Places!G$1,Hosts!$1:$1,0))</f>
        <v>Yes</v>
      </c>
      <c r="H4189">
        <v>16</v>
      </c>
      <c r="I4189" t="str">
        <f>VLOOKUP($H4189,Neighborhoods!$A:$C,2,0)</f>
        <v>Manhattan</v>
      </c>
      <c r="J4189" t="str">
        <f>VLOOKUP($H4189,Neighborhoods!$A:$C,3,0)</f>
        <v>Harlem</v>
      </c>
      <c r="K4189" t="s">
        <v>1</v>
      </c>
      <c r="L4189" t="str">
        <f t="shared" si="260"/>
        <v>Yes</v>
      </c>
      <c r="M4189">
        <v>2</v>
      </c>
      <c r="N4189" t="str" cm="1">
        <f t="array" ref="N4189">_xlfn.IFS(M4189&lt;=2,"Small",M4189&lt;=5,"Medium",M4189&gt;5,"Large")</f>
        <v>Small</v>
      </c>
      <c r="O4189" s="50">
        <v>84</v>
      </c>
      <c r="P4189" s="67">
        <f t="shared" si="261"/>
        <v>0.03</v>
      </c>
      <c r="Q4189" s="52">
        <v>5</v>
      </c>
      <c r="R4189" s="52" t="str" cm="1">
        <f t="array" ref="R4189">_xlfn.IFS(ROUND(Q4189,0)=5,"Excellent",ROUND(Q4189,0)=4,"Good",ROUND(Q4189,0)=3,"Ok",ROUND(Q4189,0)&lt;3,"Bad")</f>
        <v>Excellent</v>
      </c>
      <c r="S4189">
        <v>100</v>
      </c>
      <c r="T4189" t="str">
        <f t="shared" si="262"/>
        <v>No</v>
      </c>
      <c r="U4189" s="65">
        <v>43448</v>
      </c>
      <c r="V4189" s="65">
        <v>43898</v>
      </c>
      <c r="W4189">
        <v>58</v>
      </c>
      <c r="X4189" t="str">
        <f t="shared" si="263"/>
        <v>Active</v>
      </c>
      <c r="Y4189" t="s">
        <v>15615</v>
      </c>
    </row>
    <row r="4190" spans="1:25" x14ac:dyDescent="0.25">
      <c r="A4190">
        <v>4189</v>
      </c>
      <c r="B4190" t="s">
        <v>14168</v>
      </c>
      <c r="C4190">
        <v>2200</v>
      </c>
      <c r="D4190" t="str">
        <f>VLOOKUP($C4190,Hosts!$A:$O,10,0)</f>
        <v>New York</v>
      </c>
      <c r="E4190" s="67">
        <f>INDEX(Hosts!$A:$O,MATCH(Places!$C4190,Hosts!$A:$A,0),MATCH(Places!E$1,Hosts!$1:$1,0))</f>
        <v>1</v>
      </c>
      <c r="F4190" s="67">
        <f>INDEX(Hosts!$A:$O,MATCH(Places!$C4190,Hosts!$A:$A,0),MATCH(Places!F$1,Hosts!$1:$1,0))</f>
        <v>1</v>
      </c>
      <c r="G4190" s="67" t="str">
        <f>INDEX(Hosts!$A:$O,MATCH(Places!$C4190,Hosts!$A:$A,0),MATCH(Places!G$1,Hosts!$1:$1,0))</f>
        <v>No</v>
      </c>
      <c r="H4190">
        <v>17</v>
      </c>
      <c r="I4190" t="str">
        <f>VLOOKUP($H4190,Neighborhoods!$A:$C,2,0)</f>
        <v>Manhattan</v>
      </c>
      <c r="J4190" t="str">
        <f>VLOOKUP($H4190,Neighborhoods!$A:$C,3,0)</f>
        <v>Hell's Kitchen</v>
      </c>
      <c r="K4190" t="s">
        <v>1</v>
      </c>
      <c r="L4190" t="str">
        <f t="shared" si="260"/>
        <v>Yes</v>
      </c>
      <c r="M4190">
        <v>2</v>
      </c>
      <c r="N4190" t="str" cm="1">
        <f t="array" ref="N4190">_xlfn.IFS(M4190&lt;=2,"Small",M4190&lt;=5,"Medium",M4190&gt;5,"Large")</f>
        <v>Small</v>
      </c>
      <c r="O4190" s="50">
        <v>76</v>
      </c>
      <c r="P4190" s="67">
        <f t="shared" si="261"/>
        <v>0.03</v>
      </c>
      <c r="Q4190" s="52">
        <v>4.47</v>
      </c>
      <c r="R4190" s="52" t="str" cm="1">
        <f t="array" ref="R4190">_xlfn.IFS(ROUND(Q4190,0)=5,"Excellent",ROUND(Q4190,0)=4,"Good",ROUND(Q4190,0)=3,"Ok",ROUND(Q4190,0)&lt;3,"Bad")</f>
        <v>Good</v>
      </c>
      <c r="S4190">
        <v>111</v>
      </c>
      <c r="T4190" t="str">
        <f t="shared" si="262"/>
        <v>No</v>
      </c>
      <c r="U4190" s="65">
        <v>43413</v>
      </c>
      <c r="V4190" s="65">
        <v>44015</v>
      </c>
      <c r="W4190">
        <v>176</v>
      </c>
      <c r="X4190" t="str">
        <f t="shared" si="263"/>
        <v>Active</v>
      </c>
      <c r="Y4190" t="s">
        <v>15616</v>
      </c>
    </row>
    <row r="4191" spans="1:25" x14ac:dyDescent="0.25">
      <c r="A4191">
        <v>4190</v>
      </c>
      <c r="B4191" t="s">
        <v>2983</v>
      </c>
      <c r="C4191">
        <v>3660</v>
      </c>
      <c r="D4191" t="str">
        <f>VLOOKUP($C4191,Hosts!$A:$O,10,0)</f>
        <v>New York</v>
      </c>
      <c r="E4191" s="67">
        <f>INDEX(Hosts!$A:$O,MATCH(Places!$C4191,Hosts!$A:$A,0),MATCH(Places!E$1,Hosts!$1:$1,0))</f>
        <v>1</v>
      </c>
      <c r="F4191" s="67">
        <f>INDEX(Hosts!$A:$O,MATCH(Places!$C4191,Hosts!$A:$A,0),MATCH(Places!F$1,Hosts!$1:$1,0))</f>
        <v>1</v>
      </c>
      <c r="G4191" s="67" t="str">
        <f>INDEX(Hosts!$A:$O,MATCH(Places!$C4191,Hosts!$A:$A,0),MATCH(Places!G$1,Hosts!$1:$1,0))</f>
        <v>No</v>
      </c>
      <c r="H4191">
        <v>16</v>
      </c>
      <c r="I4191" t="str">
        <f>VLOOKUP($H4191,Neighborhoods!$A:$C,2,0)</f>
        <v>Manhattan</v>
      </c>
      <c r="J4191" t="str">
        <f>VLOOKUP($H4191,Neighborhoods!$A:$C,3,0)</f>
        <v>Harlem</v>
      </c>
      <c r="K4191" t="s">
        <v>11822</v>
      </c>
      <c r="L4191" t="str">
        <f t="shared" si="260"/>
        <v>No</v>
      </c>
      <c r="M4191">
        <v>6</v>
      </c>
      <c r="N4191" t="str" cm="1">
        <f t="array" ref="N4191">_xlfn.IFS(M4191&lt;=2,"Small",M4191&lt;=5,"Medium",M4191&gt;5,"Large")</f>
        <v>Large</v>
      </c>
      <c r="O4191" s="50">
        <v>230</v>
      </c>
      <c r="P4191" s="67">
        <f t="shared" si="261"/>
        <v>0.04</v>
      </c>
      <c r="Q4191" s="52">
        <v>4.5999999999999996</v>
      </c>
      <c r="R4191" s="52" t="str" cm="1">
        <f t="array" ref="R4191">_xlfn.IFS(ROUND(Q4191,0)=5,"Excellent",ROUND(Q4191,0)=4,"Good",ROUND(Q4191,0)=3,"Ok",ROUND(Q4191,0)&lt;3,"Bad")</f>
        <v>Excellent</v>
      </c>
      <c r="S4191">
        <v>15</v>
      </c>
      <c r="T4191" t="str">
        <f t="shared" si="262"/>
        <v>No</v>
      </c>
      <c r="U4191" s="65">
        <v>43436</v>
      </c>
      <c r="V4191" s="65">
        <v>43832</v>
      </c>
      <c r="W4191">
        <v>90</v>
      </c>
      <c r="X4191" t="str">
        <f t="shared" si="263"/>
        <v>Active</v>
      </c>
      <c r="Y4191" t="s">
        <v>15615</v>
      </c>
    </row>
    <row r="4192" spans="1:25" x14ac:dyDescent="0.25">
      <c r="A4192">
        <v>4191</v>
      </c>
      <c r="B4192" t="s">
        <v>13417</v>
      </c>
      <c r="C4192">
        <v>2200</v>
      </c>
      <c r="D4192" t="str">
        <f>VLOOKUP($C4192,Hosts!$A:$O,10,0)</f>
        <v>New York</v>
      </c>
      <c r="E4192" s="67">
        <f>INDEX(Hosts!$A:$O,MATCH(Places!$C4192,Hosts!$A:$A,0),MATCH(Places!E$1,Hosts!$1:$1,0))</f>
        <v>1</v>
      </c>
      <c r="F4192" s="67">
        <f>INDEX(Hosts!$A:$O,MATCH(Places!$C4192,Hosts!$A:$A,0),MATCH(Places!F$1,Hosts!$1:$1,0))</f>
        <v>1</v>
      </c>
      <c r="G4192" s="67" t="str">
        <f>INDEX(Hosts!$A:$O,MATCH(Places!$C4192,Hosts!$A:$A,0),MATCH(Places!G$1,Hosts!$1:$1,0))</f>
        <v>No</v>
      </c>
      <c r="H4192">
        <v>17</v>
      </c>
      <c r="I4192" t="str">
        <f>VLOOKUP($H4192,Neighborhoods!$A:$C,2,0)</f>
        <v>Manhattan</v>
      </c>
      <c r="J4192" t="str">
        <f>VLOOKUP($H4192,Neighborhoods!$A:$C,3,0)</f>
        <v>Hell's Kitchen</v>
      </c>
      <c r="K4192" t="s">
        <v>1</v>
      </c>
      <c r="L4192" t="str">
        <f t="shared" si="260"/>
        <v>Yes</v>
      </c>
      <c r="M4192">
        <v>2</v>
      </c>
      <c r="N4192" t="str" cm="1">
        <f t="array" ref="N4192">_xlfn.IFS(M4192&lt;=2,"Small",M4192&lt;=5,"Medium",M4192&gt;5,"Large")</f>
        <v>Small</v>
      </c>
      <c r="O4192" s="50">
        <v>76</v>
      </c>
      <c r="P4192" s="67">
        <f t="shared" si="261"/>
        <v>0.03</v>
      </c>
      <c r="Q4192" s="52">
        <v>4.46</v>
      </c>
      <c r="R4192" s="52" t="str" cm="1">
        <f t="array" ref="R4192">_xlfn.IFS(ROUND(Q4192,0)=5,"Excellent",ROUND(Q4192,0)=4,"Good",ROUND(Q4192,0)=3,"Ok",ROUND(Q4192,0)&lt;3,"Bad")</f>
        <v>Good</v>
      </c>
      <c r="S4192">
        <v>110</v>
      </c>
      <c r="T4192" t="str">
        <f t="shared" si="262"/>
        <v>No</v>
      </c>
      <c r="U4192" s="65">
        <v>43411</v>
      </c>
      <c r="V4192" s="65">
        <v>44035</v>
      </c>
      <c r="W4192">
        <v>41</v>
      </c>
      <c r="X4192" t="str">
        <f t="shared" si="263"/>
        <v>Active</v>
      </c>
      <c r="Y4192" t="s">
        <v>15616</v>
      </c>
    </row>
    <row r="4193" spans="1:25" x14ac:dyDescent="0.25">
      <c r="A4193">
        <v>4192</v>
      </c>
      <c r="B4193" t="s">
        <v>14574</v>
      </c>
      <c r="C4193">
        <v>3544</v>
      </c>
      <c r="D4193" t="str">
        <f>VLOOKUP($C4193,Hosts!$A:$O,10,0)</f>
        <v>New York</v>
      </c>
      <c r="E4193" s="67">
        <f>INDEX(Hosts!$A:$O,MATCH(Places!$C4193,Hosts!$A:$A,0),MATCH(Places!E$1,Hosts!$1:$1,0))</f>
        <v>0.9</v>
      </c>
      <c r="F4193" s="67">
        <f>INDEX(Hosts!$A:$O,MATCH(Places!$C4193,Hosts!$A:$A,0),MATCH(Places!F$1,Hosts!$1:$1,0))</f>
        <v>0.99</v>
      </c>
      <c r="G4193" s="67" t="str">
        <f>INDEX(Hosts!$A:$O,MATCH(Places!$C4193,Hosts!$A:$A,0),MATCH(Places!G$1,Hosts!$1:$1,0))</f>
        <v>No</v>
      </c>
      <c r="H4193">
        <v>17</v>
      </c>
      <c r="I4193" t="str">
        <f>VLOOKUP($H4193,Neighborhoods!$A:$C,2,0)</f>
        <v>Manhattan</v>
      </c>
      <c r="J4193" t="str">
        <f>VLOOKUP($H4193,Neighborhoods!$A:$C,3,0)</f>
        <v>Hell's Kitchen</v>
      </c>
      <c r="K4193" t="s">
        <v>1</v>
      </c>
      <c r="L4193" t="str">
        <f t="shared" si="260"/>
        <v>Yes</v>
      </c>
      <c r="M4193">
        <v>2</v>
      </c>
      <c r="N4193" t="str" cm="1">
        <f t="array" ref="N4193">_xlfn.IFS(M4193&lt;=2,"Small",M4193&lt;=5,"Medium",M4193&gt;5,"Large")</f>
        <v>Small</v>
      </c>
      <c r="O4193" s="50">
        <v>150</v>
      </c>
      <c r="P4193" s="67">
        <f t="shared" si="261"/>
        <v>0.03</v>
      </c>
      <c r="Q4193" s="52">
        <v>4.53</v>
      </c>
      <c r="R4193" s="52" t="str" cm="1">
        <f t="array" ref="R4193">_xlfn.IFS(ROUND(Q4193,0)=5,"Excellent",ROUND(Q4193,0)=4,"Good",ROUND(Q4193,0)=3,"Ok",ROUND(Q4193,0)&lt;3,"Bad")</f>
        <v>Excellent</v>
      </c>
      <c r="S4193">
        <v>17</v>
      </c>
      <c r="T4193" t="str">
        <f t="shared" si="262"/>
        <v>No</v>
      </c>
      <c r="U4193" s="65">
        <v>43546</v>
      </c>
      <c r="V4193" s="65">
        <v>43830</v>
      </c>
      <c r="W4193">
        <v>365</v>
      </c>
      <c r="X4193" t="str">
        <f t="shared" si="263"/>
        <v>Active</v>
      </c>
      <c r="Y4193" t="s">
        <v>15616</v>
      </c>
    </row>
    <row r="4194" spans="1:25" x14ac:dyDescent="0.25">
      <c r="A4194">
        <v>4193</v>
      </c>
      <c r="B4194" t="s">
        <v>2984</v>
      </c>
      <c r="C4194">
        <v>732</v>
      </c>
      <c r="D4194" t="str">
        <f>VLOOKUP($C4194,Hosts!$A:$O,10,0)</f>
        <v>New York</v>
      </c>
      <c r="E4194" s="67">
        <f>INDEX(Hosts!$A:$O,MATCH(Places!$C4194,Hosts!$A:$A,0),MATCH(Places!E$1,Hosts!$1:$1,0))</f>
        <v>0</v>
      </c>
      <c r="F4194" s="67">
        <f>INDEX(Hosts!$A:$O,MATCH(Places!$C4194,Hosts!$A:$A,0),MATCH(Places!F$1,Hosts!$1:$1,0))</f>
        <v>0.17</v>
      </c>
      <c r="G4194" s="67" t="str">
        <f>INDEX(Hosts!$A:$O,MATCH(Places!$C4194,Hosts!$A:$A,0),MATCH(Places!G$1,Hosts!$1:$1,0))</f>
        <v>No</v>
      </c>
      <c r="H4194">
        <v>19</v>
      </c>
      <c r="I4194" t="str">
        <f>VLOOKUP($H4194,Neighborhoods!$A:$C,2,0)</f>
        <v>Manhattan</v>
      </c>
      <c r="J4194" t="str">
        <f>VLOOKUP($H4194,Neighborhoods!$A:$C,3,0)</f>
        <v>Upper East Side</v>
      </c>
      <c r="K4194" t="s">
        <v>11822</v>
      </c>
      <c r="L4194" t="str">
        <f t="shared" si="260"/>
        <v>No</v>
      </c>
      <c r="M4194">
        <v>2</v>
      </c>
      <c r="N4194" t="str" cm="1">
        <f t="array" ref="N4194">_xlfn.IFS(M4194&lt;=2,"Small",M4194&lt;=5,"Medium",M4194&gt;5,"Large")</f>
        <v>Small</v>
      </c>
      <c r="O4194" s="50">
        <v>120</v>
      </c>
      <c r="P4194" s="67">
        <f t="shared" si="261"/>
        <v>0.03</v>
      </c>
      <c r="Q4194" s="52">
        <v>4.67</v>
      </c>
      <c r="R4194" s="52" t="str" cm="1">
        <f t="array" ref="R4194">_xlfn.IFS(ROUND(Q4194,0)=5,"Excellent",ROUND(Q4194,0)=4,"Good",ROUND(Q4194,0)=3,"Ok",ROUND(Q4194,0)&lt;3,"Bad")</f>
        <v>Excellent</v>
      </c>
      <c r="S4194">
        <v>3</v>
      </c>
      <c r="T4194" t="str">
        <f t="shared" si="262"/>
        <v>No</v>
      </c>
      <c r="U4194" s="65">
        <v>43429</v>
      </c>
      <c r="V4194" s="65">
        <v>43825</v>
      </c>
      <c r="W4194">
        <v>16</v>
      </c>
      <c r="X4194" t="str">
        <f t="shared" si="263"/>
        <v>Active</v>
      </c>
      <c r="Y4194" t="s">
        <v>15615</v>
      </c>
    </row>
    <row r="4195" spans="1:25" x14ac:dyDescent="0.25">
      <c r="A4195">
        <v>4194</v>
      </c>
      <c r="B4195" t="s">
        <v>2986</v>
      </c>
      <c r="C4195">
        <v>655</v>
      </c>
      <c r="D4195" t="str">
        <f>VLOOKUP($C4195,Hosts!$A:$O,10,0)</f>
        <v>New York</v>
      </c>
      <c r="E4195" s="67">
        <f>INDEX(Hosts!$A:$O,MATCH(Places!$C4195,Hosts!$A:$A,0),MATCH(Places!E$1,Hosts!$1:$1,0))</f>
        <v>1</v>
      </c>
      <c r="F4195" s="67">
        <f>INDEX(Hosts!$A:$O,MATCH(Places!$C4195,Hosts!$A:$A,0),MATCH(Places!F$1,Hosts!$1:$1,0))</f>
        <v>0.98</v>
      </c>
      <c r="G4195" s="67" t="str">
        <f>INDEX(Hosts!$A:$O,MATCH(Places!$C4195,Hosts!$A:$A,0),MATCH(Places!G$1,Hosts!$1:$1,0))</f>
        <v>Yes</v>
      </c>
      <c r="H4195">
        <v>7</v>
      </c>
      <c r="I4195" t="str">
        <f>VLOOKUP($H4195,Neighborhoods!$A:$C,2,0)</f>
        <v>Brooklyn</v>
      </c>
      <c r="J4195" t="str">
        <f>VLOOKUP($H4195,Neighborhoods!$A:$C,3,0)</f>
        <v>Bedford-Stuyvesant</v>
      </c>
      <c r="K4195" t="s">
        <v>11822</v>
      </c>
      <c r="L4195" t="str">
        <f t="shared" si="260"/>
        <v>No</v>
      </c>
      <c r="M4195">
        <v>6</v>
      </c>
      <c r="N4195" t="str" cm="1">
        <f t="array" ref="N4195">_xlfn.IFS(M4195&lt;=2,"Small",M4195&lt;=5,"Medium",M4195&gt;5,"Large")</f>
        <v>Large</v>
      </c>
      <c r="O4195" s="50">
        <v>150</v>
      </c>
      <c r="P4195" s="67">
        <f t="shared" si="261"/>
        <v>0.03</v>
      </c>
      <c r="Q4195" s="52">
        <v>4.9400000000000004</v>
      </c>
      <c r="R4195" s="52" t="str" cm="1">
        <f t="array" ref="R4195">_xlfn.IFS(ROUND(Q4195,0)=5,"Excellent",ROUND(Q4195,0)=4,"Good",ROUND(Q4195,0)=3,"Ok",ROUND(Q4195,0)&lt;3,"Bad")</f>
        <v>Excellent</v>
      </c>
      <c r="S4195">
        <v>17</v>
      </c>
      <c r="T4195" t="str">
        <f t="shared" si="262"/>
        <v>No</v>
      </c>
      <c r="U4195" s="65">
        <v>43422</v>
      </c>
      <c r="V4195" s="65">
        <v>43898</v>
      </c>
      <c r="W4195">
        <v>0</v>
      </c>
      <c r="X4195" t="str">
        <f t="shared" si="263"/>
        <v>Inactive</v>
      </c>
      <c r="Y4195" t="s">
        <v>15615</v>
      </c>
    </row>
    <row r="4196" spans="1:25" x14ac:dyDescent="0.25">
      <c r="A4196">
        <v>4195</v>
      </c>
      <c r="B4196" t="s">
        <v>15151</v>
      </c>
      <c r="C4196">
        <v>3716</v>
      </c>
      <c r="D4196" t="str">
        <f>VLOOKUP($C4196,Hosts!$A:$O,10,0)</f>
        <v>New York</v>
      </c>
      <c r="E4196" s="67">
        <f>INDEX(Hosts!$A:$O,MATCH(Places!$C4196,Hosts!$A:$A,0),MATCH(Places!E$1,Hosts!$1:$1,0))</f>
        <v>0.98</v>
      </c>
      <c r="F4196" s="67">
        <f>INDEX(Hosts!$A:$O,MATCH(Places!$C4196,Hosts!$A:$A,0),MATCH(Places!F$1,Hosts!$1:$1,0))</f>
        <v>0.94</v>
      </c>
      <c r="G4196" s="67" t="str">
        <f>INDEX(Hosts!$A:$O,MATCH(Places!$C4196,Hosts!$A:$A,0),MATCH(Places!G$1,Hosts!$1:$1,0))</f>
        <v>No</v>
      </c>
      <c r="H4196">
        <v>17</v>
      </c>
      <c r="I4196" t="str">
        <f>VLOOKUP($H4196,Neighborhoods!$A:$C,2,0)</f>
        <v>Manhattan</v>
      </c>
      <c r="J4196" t="str">
        <f>VLOOKUP($H4196,Neighborhoods!$A:$C,3,0)</f>
        <v>Hell's Kitchen</v>
      </c>
      <c r="K4196" t="s">
        <v>1</v>
      </c>
      <c r="L4196" t="str">
        <f t="shared" si="260"/>
        <v>Yes</v>
      </c>
      <c r="M4196">
        <v>3</v>
      </c>
      <c r="N4196" t="str" cm="1">
        <f t="array" ref="N4196">_xlfn.IFS(M4196&lt;=2,"Small",M4196&lt;=5,"Medium",M4196&gt;5,"Large")</f>
        <v>Medium</v>
      </c>
      <c r="O4196" s="50">
        <v>100</v>
      </c>
      <c r="P4196" s="67">
        <f t="shared" si="261"/>
        <v>0.03</v>
      </c>
      <c r="Q4196" s="52">
        <v>4.32</v>
      </c>
      <c r="R4196" s="52" t="str" cm="1">
        <f t="array" ref="R4196">_xlfn.IFS(ROUND(Q4196,0)=5,"Excellent",ROUND(Q4196,0)=4,"Good",ROUND(Q4196,0)=3,"Ok",ROUND(Q4196,0)&lt;3,"Bad")</f>
        <v>Good</v>
      </c>
      <c r="S4196">
        <v>22</v>
      </c>
      <c r="T4196" t="str">
        <f t="shared" si="262"/>
        <v>No</v>
      </c>
      <c r="U4196" s="65">
        <v>43486</v>
      </c>
      <c r="V4196" s="65">
        <v>43904</v>
      </c>
      <c r="W4196">
        <v>365</v>
      </c>
      <c r="X4196" t="str">
        <f t="shared" si="263"/>
        <v>Active</v>
      </c>
      <c r="Y4196" t="s">
        <v>15615</v>
      </c>
    </row>
    <row r="4197" spans="1:25" x14ac:dyDescent="0.25">
      <c r="A4197">
        <v>4196</v>
      </c>
      <c r="B4197" t="s">
        <v>14007</v>
      </c>
      <c r="C4197">
        <v>3544</v>
      </c>
      <c r="D4197" t="str">
        <f>VLOOKUP($C4197,Hosts!$A:$O,10,0)</f>
        <v>New York</v>
      </c>
      <c r="E4197" s="67">
        <f>INDEX(Hosts!$A:$O,MATCH(Places!$C4197,Hosts!$A:$A,0),MATCH(Places!E$1,Hosts!$1:$1,0))</f>
        <v>0.9</v>
      </c>
      <c r="F4197" s="67">
        <f>INDEX(Hosts!$A:$O,MATCH(Places!$C4197,Hosts!$A:$A,0),MATCH(Places!F$1,Hosts!$1:$1,0))</f>
        <v>0.99</v>
      </c>
      <c r="G4197" s="67" t="str">
        <f>INDEX(Hosts!$A:$O,MATCH(Places!$C4197,Hosts!$A:$A,0),MATCH(Places!G$1,Hosts!$1:$1,0))</f>
        <v>No</v>
      </c>
      <c r="H4197">
        <v>17</v>
      </c>
      <c r="I4197" t="str">
        <f>VLOOKUP($H4197,Neighborhoods!$A:$C,2,0)</f>
        <v>Manhattan</v>
      </c>
      <c r="J4197" t="str">
        <f>VLOOKUP($H4197,Neighborhoods!$A:$C,3,0)</f>
        <v>Hell's Kitchen</v>
      </c>
      <c r="K4197" t="s">
        <v>1</v>
      </c>
      <c r="L4197" t="str">
        <f t="shared" si="260"/>
        <v>Yes</v>
      </c>
      <c r="M4197">
        <v>1</v>
      </c>
      <c r="N4197" t="str" cm="1">
        <f t="array" ref="N4197">_xlfn.IFS(M4197&lt;=2,"Small",M4197&lt;=5,"Medium",M4197&gt;5,"Large")</f>
        <v>Small</v>
      </c>
      <c r="O4197" s="50">
        <v>150</v>
      </c>
      <c r="P4197" s="67">
        <f t="shared" si="261"/>
        <v>0.03</v>
      </c>
      <c r="Q4197" s="52">
        <v>4.25</v>
      </c>
      <c r="R4197" s="52" t="str" cm="1">
        <f t="array" ref="R4197">_xlfn.IFS(ROUND(Q4197,0)=5,"Excellent",ROUND(Q4197,0)=4,"Good",ROUND(Q4197,0)=3,"Ok",ROUND(Q4197,0)&lt;3,"Bad")</f>
        <v>Good</v>
      </c>
      <c r="S4197">
        <v>8</v>
      </c>
      <c r="T4197" t="str">
        <f t="shared" si="262"/>
        <v>No</v>
      </c>
      <c r="U4197" s="65">
        <v>43450</v>
      </c>
      <c r="V4197" s="65">
        <v>43831</v>
      </c>
      <c r="W4197">
        <v>365</v>
      </c>
      <c r="X4197" t="str">
        <f t="shared" si="263"/>
        <v>Active</v>
      </c>
      <c r="Y4197" t="s">
        <v>15616</v>
      </c>
    </row>
    <row r="4198" spans="1:25" x14ac:dyDescent="0.25">
      <c r="A4198">
        <v>4197</v>
      </c>
      <c r="B4198" t="s">
        <v>2987</v>
      </c>
      <c r="C4198">
        <v>2766</v>
      </c>
      <c r="D4198" t="str">
        <f>VLOOKUP($C4198,Hosts!$A:$O,10,0)</f>
        <v>New York</v>
      </c>
      <c r="E4198" s="67">
        <f>INDEX(Hosts!$A:$O,MATCH(Places!$C4198,Hosts!$A:$A,0),MATCH(Places!E$1,Hosts!$1:$1,0))</f>
        <v>1</v>
      </c>
      <c r="F4198" s="67">
        <f>INDEX(Hosts!$A:$O,MATCH(Places!$C4198,Hosts!$A:$A,0),MATCH(Places!F$1,Hosts!$1:$1,0))</f>
        <v>0.94</v>
      </c>
      <c r="G4198" s="67" t="str">
        <f>INDEX(Hosts!$A:$O,MATCH(Places!$C4198,Hosts!$A:$A,0),MATCH(Places!G$1,Hosts!$1:$1,0))</f>
        <v>Yes</v>
      </c>
      <c r="H4198">
        <v>9</v>
      </c>
      <c r="I4198" t="str">
        <f>VLOOKUP($H4198,Neighborhoods!$A:$C,2,0)</f>
        <v>Brooklyn</v>
      </c>
      <c r="J4198" t="str">
        <f>VLOOKUP($H4198,Neighborhoods!$A:$C,3,0)</f>
        <v>Crown Heights</v>
      </c>
      <c r="K4198" t="s">
        <v>11822</v>
      </c>
      <c r="L4198" t="str">
        <f t="shared" si="260"/>
        <v>No</v>
      </c>
      <c r="M4198">
        <v>4</v>
      </c>
      <c r="N4198" t="str" cm="1">
        <f t="array" ref="N4198">_xlfn.IFS(M4198&lt;=2,"Small",M4198&lt;=5,"Medium",M4198&gt;5,"Large")</f>
        <v>Medium</v>
      </c>
      <c r="O4198" s="50">
        <v>119</v>
      </c>
      <c r="P4198" s="67">
        <f t="shared" si="261"/>
        <v>0.03</v>
      </c>
      <c r="Q4198" s="52">
        <v>4.9800000000000004</v>
      </c>
      <c r="R4198" s="52" t="str" cm="1">
        <f t="array" ref="R4198">_xlfn.IFS(ROUND(Q4198,0)=5,"Excellent",ROUND(Q4198,0)=4,"Good",ROUND(Q4198,0)=3,"Ok",ROUND(Q4198,0)&lt;3,"Bad")</f>
        <v>Excellent</v>
      </c>
      <c r="S4198">
        <v>45</v>
      </c>
      <c r="T4198" t="str">
        <f t="shared" si="262"/>
        <v>No</v>
      </c>
      <c r="U4198" s="65">
        <v>43429</v>
      </c>
      <c r="V4198" s="65">
        <v>44033</v>
      </c>
      <c r="W4198">
        <v>162</v>
      </c>
      <c r="X4198" t="str">
        <f t="shared" si="263"/>
        <v>Active</v>
      </c>
      <c r="Y4198" t="s">
        <v>15615</v>
      </c>
    </row>
    <row r="4199" spans="1:25" x14ac:dyDescent="0.25">
      <c r="A4199">
        <v>4198</v>
      </c>
      <c r="B4199" t="s">
        <v>2988</v>
      </c>
      <c r="C4199">
        <v>3702</v>
      </c>
      <c r="D4199" t="str">
        <f>VLOOKUP($C4199,Hosts!$A:$O,10,0)</f>
        <v>New York</v>
      </c>
      <c r="E4199" s="67">
        <f>INDEX(Hosts!$A:$O,MATCH(Places!$C4199,Hosts!$A:$A,0),MATCH(Places!E$1,Hosts!$1:$1,0))</f>
        <v>0.8</v>
      </c>
      <c r="F4199" s="67">
        <f>INDEX(Hosts!$A:$O,MATCH(Places!$C4199,Hosts!$A:$A,0),MATCH(Places!F$1,Hosts!$1:$1,0))</f>
        <v>0.97</v>
      </c>
      <c r="G4199" s="67" t="str">
        <f>INDEX(Hosts!$A:$O,MATCH(Places!$C4199,Hosts!$A:$A,0),MATCH(Places!G$1,Hosts!$1:$1,0))</f>
        <v>Yes</v>
      </c>
      <c r="H4199">
        <v>8</v>
      </c>
      <c r="I4199" t="str">
        <f>VLOOKUP($H4199,Neighborhoods!$A:$C,2,0)</f>
        <v>Brooklyn</v>
      </c>
      <c r="J4199" t="str">
        <f>VLOOKUP($H4199,Neighborhoods!$A:$C,3,0)</f>
        <v>Bushwick</v>
      </c>
      <c r="K4199" t="s">
        <v>1</v>
      </c>
      <c r="L4199" t="str">
        <f t="shared" si="260"/>
        <v>Yes</v>
      </c>
      <c r="M4199">
        <v>1</v>
      </c>
      <c r="N4199" t="str" cm="1">
        <f t="array" ref="N4199">_xlfn.IFS(M4199&lt;=2,"Small",M4199&lt;=5,"Medium",M4199&gt;5,"Large")</f>
        <v>Small</v>
      </c>
      <c r="O4199" s="50">
        <v>49</v>
      </c>
      <c r="P4199" s="67">
        <f t="shared" si="261"/>
        <v>0.03</v>
      </c>
      <c r="Q4199" s="52">
        <v>4.92</v>
      </c>
      <c r="R4199" s="52" t="str" cm="1">
        <f t="array" ref="R4199">_xlfn.IFS(ROUND(Q4199,0)=5,"Excellent",ROUND(Q4199,0)=4,"Good",ROUND(Q4199,0)=3,"Ok",ROUND(Q4199,0)&lt;3,"Bad")</f>
        <v>Excellent</v>
      </c>
      <c r="S4199">
        <v>74</v>
      </c>
      <c r="T4199" t="str">
        <f t="shared" si="262"/>
        <v>No</v>
      </c>
      <c r="U4199" s="65">
        <v>43414</v>
      </c>
      <c r="V4199" s="65">
        <v>44037</v>
      </c>
      <c r="W4199">
        <v>332</v>
      </c>
      <c r="X4199" t="str">
        <f t="shared" si="263"/>
        <v>Active</v>
      </c>
      <c r="Y4199" t="s">
        <v>15615</v>
      </c>
    </row>
    <row r="4200" spans="1:25" x14ac:dyDescent="0.25">
      <c r="A4200">
        <v>4199</v>
      </c>
      <c r="B4200" t="s">
        <v>2989</v>
      </c>
      <c r="C4200">
        <v>3702</v>
      </c>
      <c r="D4200" t="str">
        <f>VLOOKUP($C4200,Hosts!$A:$O,10,0)</f>
        <v>New York</v>
      </c>
      <c r="E4200" s="67">
        <f>INDEX(Hosts!$A:$O,MATCH(Places!$C4200,Hosts!$A:$A,0),MATCH(Places!E$1,Hosts!$1:$1,0))</f>
        <v>0.8</v>
      </c>
      <c r="F4200" s="67">
        <f>INDEX(Hosts!$A:$O,MATCH(Places!$C4200,Hosts!$A:$A,0),MATCH(Places!F$1,Hosts!$1:$1,0))</f>
        <v>0.97</v>
      </c>
      <c r="G4200" s="67" t="str">
        <f>INDEX(Hosts!$A:$O,MATCH(Places!$C4200,Hosts!$A:$A,0),MATCH(Places!G$1,Hosts!$1:$1,0))</f>
        <v>Yes</v>
      </c>
      <c r="H4200">
        <v>8</v>
      </c>
      <c r="I4200" t="str">
        <f>VLOOKUP($H4200,Neighborhoods!$A:$C,2,0)</f>
        <v>Brooklyn</v>
      </c>
      <c r="J4200" t="str">
        <f>VLOOKUP($H4200,Neighborhoods!$A:$C,3,0)</f>
        <v>Bushwick</v>
      </c>
      <c r="K4200" t="s">
        <v>1</v>
      </c>
      <c r="L4200" t="str">
        <f t="shared" si="260"/>
        <v>Yes</v>
      </c>
      <c r="M4200">
        <v>1</v>
      </c>
      <c r="N4200" t="str" cm="1">
        <f t="array" ref="N4200">_xlfn.IFS(M4200&lt;=2,"Small",M4200&lt;=5,"Medium",M4200&gt;5,"Large")</f>
        <v>Small</v>
      </c>
      <c r="O4200" s="50">
        <v>45</v>
      </c>
      <c r="P4200" s="67">
        <f t="shared" si="261"/>
        <v>0.03</v>
      </c>
      <c r="Q4200" s="52">
        <v>4.92</v>
      </c>
      <c r="R4200" s="52" t="str" cm="1">
        <f t="array" ref="R4200">_xlfn.IFS(ROUND(Q4200,0)=5,"Excellent",ROUND(Q4200,0)=4,"Good",ROUND(Q4200,0)=3,"Ok",ROUND(Q4200,0)&lt;3,"Bad")</f>
        <v>Excellent</v>
      </c>
      <c r="S4200">
        <v>52</v>
      </c>
      <c r="T4200" t="str">
        <f t="shared" si="262"/>
        <v>No</v>
      </c>
      <c r="U4200" s="65">
        <v>43414</v>
      </c>
      <c r="V4200" s="65">
        <v>43967</v>
      </c>
      <c r="W4200">
        <v>360</v>
      </c>
      <c r="X4200" t="str">
        <f t="shared" si="263"/>
        <v>Active</v>
      </c>
      <c r="Y4200" t="s">
        <v>15615</v>
      </c>
    </row>
    <row r="4201" spans="1:25" x14ac:dyDescent="0.25">
      <c r="A4201">
        <v>4200</v>
      </c>
      <c r="B4201" t="s">
        <v>14662</v>
      </c>
      <c r="C4201">
        <v>3299</v>
      </c>
      <c r="D4201" t="str">
        <f>VLOOKUP($C4201,Hosts!$A:$O,10,0)</f>
        <v>New York</v>
      </c>
      <c r="E4201" s="67">
        <f>INDEX(Hosts!$A:$O,MATCH(Places!$C4201,Hosts!$A:$A,0),MATCH(Places!E$1,Hosts!$1:$1,0))</f>
        <v>1</v>
      </c>
      <c r="F4201" s="67">
        <f>INDEX(Hosts!$A:$O,MATCH(Places!$C4201,Hosts!$A:$A,0),MATCH(Places!F$1,Hosts!$1:$1,0))</f>
        <v>1</v>
      </c>
      <c r="G4201" s="67" t="str">
        <f>INDEX(Hosts!$A:$O,MATCH(Places!$C4201,Hosts!$A:$A,0),MATCH(Places!G$1,Hosts!$1:$1,0))</f>
        <v>No</v>
      </c>
      <c r="H4201">
        <v>17</v>
      </c>
      <c r="I4201" t="str">
        <f>VLOOKUP($H4201,Neighborhoods!$A:$C,2,0)</f>
        <v>Manhattan</v>
      </c>
      <c r="J4201" t="str">
        <f>VLOOKUP($H4201,Neighborhoods!$A:$C,3,0)</f>
        <v>Hell's Kitchen</v>
      </c>
      <c r="K4201" t="s">
        <v>11822</v>
      </c>
      <c r="L4201" t="str">
        <f t="shared" si="260"/>
        <v>No</v>
      </c>
      <c r="M4201">
        <v>4</v>
      </c>
      <c r="N4201" t="str" cm="1">
        <f t="array" ref="N4201">_xlfn.IFS(M4201&lt;=2,"Small",M4201&lt;=5,"Medium",M4201&gt;5,"Large")</f>
        <v>Medium</v>
      </c>
      <c r="O4201" s="50">
        <v>130</v>
      </c>
      <c r="P4201" s="67">
        <f t="shared" si="261"/>
        <v>0.03</v>
      </c>
      <c r="Q4201" s="52">
        <v>4.5599999999999996</v>
      </c>
      <c r="R4201" s="52" t="str" cm="1">
        <f t="array" ref="R4201">_xlfn.IFS(ROUND(Q4201,0)=5,"Excellent",ROUND(Q4201,0)=4,"Good",ROUND(Q4201,0)=3,"Ok",ROUND(Q4201,0)&lt;3,"Bad")</f>
        <v>Excellent</v>
      </c>
      <c r="S4201">
        <v>39</v>
      </c>
      <c r="T4201" t="str">
        <f t="shared" si="262"/>
        <v>No</v>
      </c>
      <c r="U4201" s="65">
        <v>43413</v>
      </c>
      <c r="V4201" s="65">
        <v>43982</v>
      </c>
      <c r="W4201">
        <v>83</v>
      </c>
      <c r="X4201" t="str">
        <f t="shared" si="263"/>
        <v>Active</v>
      </c>
      <c r="Y4201" t="s">
        <v>15616</v>
      </c>
    </row>
    <row r="4202" spans="1:25" x14ac:dyDescent="0.25">
      <c r="A4202">
        <v>4201</v>
      </c>
      <c r="B4202" t="s">
        <v>2990</v>
      </c>
      <c r="C4202">
        <v>3717</v>
      </c>
      <c r="D4202" t="str">
        <f>VLOOKUP($C4202,Hosts!$A:$O,10,0)</f>
        <v>New York</v>
      </c>
      <c r="E4202" s="67">
        <f>INDEX(Hosts!$A:$O,MATCH(Places!$C4202,Hosts!$A:$A,0),MATCH(Places!E$1,Hosts!$1:$1,0))</f>
        <v>1</v>
      </c>
      <c r="F4202" s="67">
        <f>INDEX(Hosts!$A:$O,MATCH(Places!$C4202,Hosts!$A:$A,0),MATCH(Places!F$1,Hosts!$1:$1,0))</f>
        <v>0</v>
      </c>
      <c r="G4202" s="67" t="str">
        <f>INDEX(Hosts!$A:$O,MATCH(Places!$C4202,Hosts!$A:$A,0),MATCH(Places!G$1,Hosts!$1:$1,0))</f>
        <v>Yes</v>
      </c>
      <c r="H4202">
        <v>12</v>
      </c>
      <c r="I4202" t="str">
        <f>VLOOKUP($H4202,Neighborhoods!$A:$C,2,0)</f>
        <v>Brooklyn</v>
      </c>
      <c r="J4202" t="str">
        <f>VLOOKUP($H4202,Neighborhoods!$A:$C,3,0)</f>
        <v>Williamsburg</v>
      </c>
      <c r="K4202" t="s">
        <v>11822</v>
      </c>
      <c r="L4202" t="str">
        <f t="shared" si="260"/>
        <v>No</v>
      </c>
      <c r="M4202">
        <v>5</v>
      </c>
      <c r="N4202" t="str" cm="1">
        <f t="array" ref="N4202">_xlfn.IFS(M4202&lt;=2,"Small",M4202&lt;=5,"Medium",M4202&gt;5,"Large")</f>
        <v>Medium</v>
      </c>
      <c r="O4202" s="50">
        <v>300</v>
      </c>
      <c r="P4202" s="67">
        <f t="shared" si="261"/>
        <v>0.04</v>
      </c>
      <c r="Q4202" s="52">
        <v>5</v>
      </c>
      <c r="R4202" s="52" t="str" cm="1">
        <f t="array" ref="R4202">_xlfn.IFS(ROUND(Q4202,0)=5,"Excellent",ROUND(Q4202,0)=4,"Good",ROUND(Q4202,0)=3,"Ok",ROUND(Q4202,0)&lt;3,"Bad")</f>
        <v>Excellent</v>
      </c>
      <c r="S4202">
        <v>8</v>
      </c>
      <c r="T4202" t="str">
        <f t="shared" si="262"/>
        <v>No</v>
      </c>
      <c r="U4202" s="65">
        <v>43443</v>
      </c>
      <c r="V4202" s="65">
        <v>43777</v>
      </c>
      <c r="W4202">
        <v>15</v>
      </c>
      <c r="X4202" t="str">
        <f t="shared" si="263"/>
        <v>Active</v>
      </c>
      <c r="Y4202" t="s">
        <v>15615</v>
      </c>
    </row>
    <row r="4203" spans="1:25" x14ac:dyDescent="0.25">
      <c r="A4203">
        <v>4202</v>
      </c>
      <c r="B4203" t="s">
        <v>2991</v>
      </c>
      <c r="C4203">
        <v>2200</v>
      </c>
      <c r="D4203" t="str">
        <f>VLOOKUP($C4203,Hosts!$A:$O,10,0)</f>
        <v>New York</v>
      </c>
      <c r="E4203" s="67">
        <f>INDEX(Hosts!$A:$O,MATCH(Places!$C4203,Hosts!$A:$A,0),MATCH(Places!E$1,Hosts!$1:$1,0))</f>
        <v>1</v>
      </c>
      <c r="F4203" s="67">
        <f>INDEX(Hosts!$A:$O,MATCH(Places!$C4203,Hosts!$A:$A,0),MATCH(Places!F$1,Hosts!$1:$1,0))</f>
        <v>1</v>
      </c>
      <c r="G4203" s="67" t="str">
        <f>INDEX(Hosts!$A:$O,MATCH(Places!$C4203,Hosts!$A:$A,0),MATCH(Places!G$1,Hosts!$1:$1,0))</f>
        <v>No</v>
      </c>
      <c r="H4203">
        <v>17</v>
      </c>
      <c r="I4203" t="str">
        <f>VLOOKUP($H4203,Neighborhoods!$A:$C,2,0)</f>
        <v>Manhattan</v>
      </c>
      <c r="J4203" t="str">
        <f>VLOOKUP($H4203,Neighborhoods!$A:$C,3,0)</f>
        <v>Hell's Kitchen</v>
      </c>
      <c r="K4203" t="s">
        <v>16</v>
      </c>
      <c r="L4203" t="str">
        <f t="shared" si="260"/>
        <v>Yes</v>
      </c>
      <c r="M4203">
        <v>1</v>
      </c>
      <c r="N4203" t="str" cm="1">
        <f t="array" ref="N4203">_xlfn.IFS(M4203&lt;=2,"Small",M4203&lt;=5,"Medium",M4203&gt;5,"Large")</f>
        <v>Small</v>
      </c>
      <c r="O4203" s="50">
        <v>39</v>
      </c>
      <c r="P4203" s="67">
        <f t="shared" si="261"/>
        <v>0.03</v>
      </c>
      <c r="Q4203" s="52">
        <v>4.3099999999999996</v>
      </c>
      <c r="R4203" s="52" t="str" cm="1">
        <f t="array" ref="R4203">_xlfn.IFS(ROUND(Q4203,0)=5,"Excellent",ROUND(Q4203,0)=4,"Good",ROUND(Q4203,0)=3,"Ok",ROUND(Q4203,0)&lt;3,"Bad")</f>
        <v>Good</v>
      </c>
      <c r="S4203">
        <v>125</v>
      </c>
      <c r="T4203" t="str">
        <f t="shared" si="262"/>
        <v>No</v>
      </c>
      <c r="U4203" s="65">
        <v>43418</v>
      </c>
      <c r="V4203" s="65">
        <v>44036</v>
      </c>
      <c r="W4203">
        <v>177</v>
      </c>
      <c r="X4203" t="str">
        <f t="shared" si="263"/>
        <v>Active</v>
      </c>
      <c r="Y4203" t="s">
        <v>15616</v>
      </c>
    </row>
    <row r="4204" spans="1:25" x14ac:dyDescent="0.25">
      <c r="A4204">
        <v>4203</v>
      </c>
      <c r="B4204" t="s">
        <v>2992</v>
      </c>
      <c r="C4204">
        <v>2972</v>
      </c>
      <c r="D4204" t="str">
        <f>VLOOKUP($C4204,Hosts!$A:$O,10,0)</f>
        <v>New York</v>
      </c>
      <c r="E4204" s="67">
        <f>INDEX(Hosts!$A:$O,MATCH(Places!$C4204,Hosts!$A:$A,0),MATCH(Places!E$1,Hosts!$1:$1,0))</f>
        <v>1</v>
      </c>
      <c r="F4204" s="67">
        <f>INDEX(Hosts!$A:$O,MATCH(Places!$C4204,Hosts!$A:$A,0),MATCH(Places!F$1,Hosts!$1:$1,0))</f>
        <v>0.95</v>
      </c>
      <c r="G4204" s="67" t="str">
        <f>INDEX(Hosts!$A:$O,MATCH(Places!$C4204,Hosts!$A:$A,0),MATCH(Places!G$1,Hosts!$1:$1,0))</f>
        <v>No</v>
      </c>
      <c r="H4204">
        <v>8</v>
      </c>
      <c r="I4204" t="str">
        <f>VLOOKUP($H4204,Neighborhoods!$A:$C,2,0)</f>
        <v>Brooklyn</v>
      </c>
      <c r="J4204" t="str">
        <f>VLOOKUP($H4204,Neighborhoods!$A:$C,3,0)</f>
        <v>Bushwick</v>
      </c>
      <c r="K4204" t="s">
        <v>1</v>
      </c>
      <c r="L4204" t="str">
        <f t="shared" si="260"/>
        <v>Yes</v>
      </c>
      <c r="M4204">
        <v>2</v>
      </c>
      <c r="N4204" t="str" cm="1">
        <f t="array" ref="N4204">_xlfn.IFS(M4204&lt;=2,"Small",M4204&lt;=5,"Medium",M4204&gt;5,"Large")</f>
        <v>Small</v>
      </c>
      <c r="O4204" s="50">
        <v>47.86</v>
      </c>
      <c r="P4204" s="67">
        <f t="shared" si="261"/>
        <v>0.03</v>
      </c>
      <c r="Q4204" s="52">
        <v>4.5</v>
      </c>
      <c r="R4204" s="52" t="str" cm="1">
        <f t="array" ref="R4204">_xlfn.IFS(ROUND(Q4204,0)=5,"Excellent",ROUND(Q4204,0)=4,"Good",ROUND(Q4204,0)=3,"Ok",ROUND(Q4204,0)&lt;3,"Bad")</f>
        <v>Excellent</v>
      </c>
      <c r="S4204">
        <v>68</v>
      </c>
      <c r="T4204" t="str">
        <f t="shared" si="262"/>
        <v>No</v>
      </c>
      <c r="U4204" s="65">
        <v>43436</v>
      </c>
      <c r="V4204" s="65">
        <v>44016</v>
      </c>
      <c r="W4204">
        <v>157</v>
      </c>
      <c r="X4204" t="str">
        <f t="shared" si="263"/>
        <v>Active</v>
      </c>
      <c r="Y4204" t="s">
        <v>15616</v>
      </c>
    </row>
    <row r="4205" spans="1:25" x14ac:dyDescent="0.25">
      <c r="A4205">
        <v>4204</v>
      </c>
      <c r="B4205" t="s">
        <v>2994</v>
      </c>
      <c r="C4205">
        <v>2913</v>
      </c>
      <c r="D4205" t="str">
        <f>VLOOKUP($C4205,Hosts!$A:$O,10,0)</f>
        <v>New York</v>
      </c>
      <c r="E4205" s="67">
        <f>INDEX(Hosts!$A:$O,MATCH(Places!$C4205,Hosts!$A:$A,0),MATCH(Places!E$1,Hosts!$1:$1,0))</f>
        <v>1</v>
      </c>
      <c r="F4205" s="67">
        <f>INDEX(Hosts!$A:$O,MATCH(Places!$C4205,Hosts!$A:$A,0),MATCH(Places!F$1,Hosts!$1:$1,0))</f>
        <v>0.87</v>
      </c>
      <c r="G4205" s="67" t="str">
        <f>INDEX(Hosts!$A:$O,MATCH(Places!$C4205,Hosts!$A:$A,0),MATCH(Places!G$1,Hosts!$1:$1,0))</f>
        <v>Yes</v>
      </c>
      <c r="H4205">
        <v>7</v>
      </c>
      <c r="I4205" t="str">
        <f>VLOOKUP($H4205,Neighborhoods!$A:$C,2,0)</f>
        <v>Brooklyn</v>
      </c>
      <c r="J4205" t="str">
        <f>VLOOKUP($H4205,Neighborhoods!$A:$C,3,0)</f>
        <v>Bedford-Stuyvesant</v>
      </c>
      <c r="K4205" t="s">
        <v>11822</v>
      </c>
      <c r="L4205" t="str">
        <f t="shared" si="260"/>
        <v>No</v>
      </c>
      <c r="M4205">
        <v>3</v>
      </c>
      <c r="N4205" t="str" cm="1">
        <f t="array" ref="N4205">_xlfn.IFS(M4205&lt;=2,"Small",M4205&lt;=5,"Medium",M4205&gt;5,"Large")</f>
        <v>Medium</v>
      </c>
      <c r="O4205" s="50">
        <v>56</v>
      </c>
      <c r="P4205" s="67">
        <f t="shared" si="261"/>
        <v>0.03</v>
      </c>
      <c r="Q4205" s="52">
        <v>4.76</v>
      </c>
      <c r="R4205" s="52" t="str" cm="1">
        <f t="array" ref="R4205">_xlfn.IFS(ROUND(Q4205,0)=5,"Excellent",ROUND(Q4205,0)=4,"Good",ROUND(Q4205,0)=3,"Ok",ROUND(Q4205,0)&lt;3,"Bad")</f>
        <v>Excellent</v>
      </c>
      <c r="S4205">
        <v>33</v>
      </c>
      <c r="T4205" t="str">
        <f t="shared" si="262"/>
        <v>No</v>
      </c>
      <c r="U4205" s="65">
        <v>43431</v>
      </c>
      <c r="V4205" s="65">
        <v>44044</v>
      </c>
      <c r="W4205">
        <v>40</v>
      </c>
      <c r="X4205" t="str">
        <f t="shared" si="263"/>
        <v>Active</v>
      </c>
      <c r="Y4205" t="s">
        <v>15615</v>
      </c>
    </row>
    <row r="4206" spans="1:25" x14ac:dyDescent="0.25">
      <c r="A4206">
        <v>4205</v>
      </c>
      <c r="B4206" t="s">
        <v>2995</v>
      </c>
      <c r="C4206">
        <v>1984</v>
      </c>
      <c r="D4206" t="str">
        <f>VLOOKUP($C4206,Hosts!$A:$O,10,0)</f>
        <v>New York</v>
      </c>
      <c r="E4206" s="67">
        <f>INDEX(Hosts!$A:$O,MATCH(Places!$C4206,Hosts!$A:$A,0),MATCH(Places!E$1,Hosts!$1:$1,0))</f>
        <v>0.5</v>
      </c>
      <c r="F4206" s="67">
        <f>INDEX(Hosts!$A:$O,MATCH(Places!$C4206,Hosts!$A:$A,0),MATCH(Places!F$1,Hosts!$1:$1,0))</f>
        <v>0.92</v>
      </c>
      <c r="G4206" s="67" t="str">
        <f>INDEX(Hosts!$A:$O,MATCH(Places!$C4206,Hosts!$A:$A,0),MATCH(Places!G$1,Hosts!$1:$1,0))</f>
        <v>No</v>
      </c>
      <c r="H4206">
        <v>25</v>
      </c>
      <c r="I4206" t="str">
        <f>VLOOKUP($H4206,Neighborhoods!$A:$C,2,0)</f>
        <v>Queens</v>
      </c>
      <c r="J4206" t="str">
        <f>VLOOKUP($H4206,Neighborhoods!$A:$C,3,0)</f>
        <v>Ridgewood</v>
      </c>
      <c r="K4206" t="s">
        <v>11822</v>
      </c>
      <c r="L4206" t="str">
        <f t="shared" si="260"/>
        <v>No</v>
      </c>
      <c r="M4206">
        <v>6</v>
      </c>
      <c r="N4206" t="str" cm="1">
        <f t="array" ref="N4206">_xlfn.IFS(M4206&lt;=2,"Small",M4206&lt;=5,"Medium",M4206&gt;5,"Large")</f>
        <v>Large</v>
      </c>
      <c r="O4206" s="50">
        <v>150</v>
      </c>
      <c r="P4206" s="67">
        <f t="shared" si="261"/>
        <v>0.03</v>
      </c>
      <c r="Q4206" s="52">
        <v>4.5</v>
      </c>
      <c r="R4206" s="52" t="str" cm="1">
        <f t="array" ref="R4206">_xlfn.IFS(ROUND(Q4206,0)=5,"Excellent",ROUND(Q4206,0)=4,"Good",ROUND(Q4206,0)=3,"Ok",ROUND(Q4206,0)&lt;3,"Bad")</f>
        <v>Excellent</v>
      </c>
      <c r="S4206">
        <v>26</v>
      </c>
      <c r="T4206" t="str">
        <f t="shared" si="262"/>
        <v>No</v>
      </c>
      <c r="U4206" s="65">
        <v>43428</v>
      </c>
      <c r="V4206" s="65">
        <v>43851</v>
      </c>
      <c r="W4206">
        <v>342</v>
      </c>
      <c r="X4206" t="str">
        <f t="shared" si="263"/>
        <v>Active</v>
      </c>
      <c r="Y4206" t="s">
        <v>15616</v>
      </c>
    </row>
    <row r="4207" spans="1:25" x14ac:dyDescent="0.25">
      <c r="A4207">
        <v>4206</v>
      </c>
      <c r="B4207" t="s">
        <v>13675</v>
      </c>
      <c r="C4207">
        <v>2877</v>
      </c>
      <c r="D4207" t="str">
        <f>VLOOKUP($C4207,Hosts!$A:$O,10,0)</f>
        <v>New York</v>
      </c>
      <c r="E4207" s="67">
        <f>INDEX(Hosts!$A:$O,MATCH(Places!$C4207,Hosts!$A:$A,0),MATCH(Places!E$1,Hosts!$1:$1,0))</f>
        <v>1</v>
      </c>
      <c r="F4207" s="67">
        <f>INDEX(Hosts!$A:$O,MATCH(Places!$C4207,Hosts!$A:$A,0),MATCH(Places!F$1,Hosts!$1:$1,0))</f>
        <v>0.91</v>
      </c>
      <c r="G4207" s="67" t="str">
        <f>INDEX(Hosts!$A:$O,MATCH(Places!$C4207,Hosts!$A:$A,0),MATCH(Places!G$1,Hosts!$1:$1,0))</f>
        <v>No</v>
      </c>
      <c r="H4207">
        <v>12</v>
      </c>
      <c r="I4207" t="str">
        <f>VLOOKUP($H4207,Neighborhoods!$A:$C,2,0)</f>
        <v>Brooklyn</v>
      </c>
      <c r="J4207" t="str">
        <f>VLOOKUP($H4207,Neighborhoods!$A:$C,3,0)</f>
        <v>Williamsburg</v>
      </c>
      <c r="K4207" t="s">
        <v>11822</v>
      </c>
      <c r="L4207" t="str">
        <f t="shared" si="260"/>
        <v>No</v>
      </c>
      <c r="M4207">
        <v>2</v>
      </c>
      <c r="N4207" t="str" cm="1">
        <f t="array" ref="N4207">_xlfn.IFS(M4207&lt;=2,"Small",M4207&lt;=5,"Medium",M4207&gt;5,"Large")</f>
        <v>Small</v>
      </c>
      <c r="O4207" s="50">
        <v>150</v>
      </c>
      <c r="P4207" s="67">
        <f t="shared" si="261"/>
        <v>0.03</v>
      </c>
      <c r="Q4207" s="52">
        <v>4.67</v>
      </c>
      <c r="R4207" s="52" t="str" cm="1">
        <f t="array" ref="R4207">_xlfn.IFS(ROUND(Q4207,0)=5,"Excellent",ROUND(Q4207,0)=4,"Good",ROUND(Q4207,0)=3,"Ok",ROUND(Q4207,0)&lt;3,"Bad")</f>
        <v>Excellent</v>
      </c>
      <c r="S4207">
        <v>12</v>
      </c>
      <c r="T4207" t="str">
        <f t="shared" si="262"/>
        <v>No</v>
      </c>
      <c r="U4207" s="65">
        <v>43685</v>
      </c>
      <c r="V4207" s="65">
        <v>43828</v>
      </c>
      <c r="W4207">
        <v>60</v>
      </c>
      <c r="X4207" t="str">
        <f t="shared" si="263"/>
        <v>Active</v>
      </c>
      <c r="Y4207" t="s">
        <v>15616</v>
      </c>
    </row>
    <row r="4208" spans="1:25" x14ac:dyDescent="0.25">
      <c r="A4208">
        <v>4207</v>
      </c>
      <c r="B4208" t="s">
        <v>14358</v>
      </c>
      <c r="C4208">
        <v>1217</v>
      </c>
      <c r="D4208" t="str">
        <f>VLOOKUP($C4208,Hosts!$A:$O,10,0)</f>
        <v>New York</v>
      </c>
      <c r="E4208" s="67">
        <f>INDEX(Hosts!$A:$O,MATCH(Places!$C4208,Hosts!$A:$A,0),MATCH(Places!E$1,Hosts!$1:$1,0))</f>
        <v>1</v>
      </c>
      <c r="F4208" s="67">
        <f>INDEX(Hosts!$A:$O,MATCH(Places!$C4208,Hosts!$A:$A,0),MATCH(Places!F$1,Hosts!$1:$1,0))</f>
        <v>0.67</v>
      </c>
      <c r="G4208" s="67" t="str">
        <f>INDEX(Hosts!$A:$O,MATCH(Places!$C4208,Hosts!$A:$A,0),MATCH(Places!G$1,Hosts!$1:$1,0))</f>
        <v>No</v>
      </c>
      <c r="H4208">
        <v>16</v>
      </c>
      <c r="I4208" t="str">
        <f>VLOOKUP($H4208,Neighborhoods!$A:$C,2,0)</f>
        <v>Manhattan</v>
      </c>
      <c r="J4208" t="str">
        <f>VLOOKUP($H4208,Neighborhoods!$A:$C,3,0)</f>
        <v>Harlem</v>
      </c>
      <c r="K4208" t="s">
        <v>11822</v>
      </c>
      <c r="L4208" t="str">
        <f t="shared" si="260"/>
        <v>No</v>
      </c>
      <c r="M4208">
        <v>2</v>
      </c>
      <c r="N4208" t="str" cm="1">
        <f t="array" ref="N4208">_xlfn.IFS(M4208&lt;=2,"Small",M4208&lt;=5,"Medium",M4208&gt;5,"Large")</f>
        <v>Small</v>
      </c>
      <c r="O4208" s="50">
        <v>60</v>
      </c>
      <c r="P4208" s="67">
        <f t="shared" si="261"/>
        <v>0.03</v>
      </c>
      <c r="Q4208" s="52">
        <v>5</v>
      </c>
      <c r="R4208" s="52" t="str" cm="1">
        <f t="array" ref="R4208">_xlfn.IFS(ROUND(Q4208,0)=5,"Excellent",ROUND(Q4208,0)=4,"Good",ROUND(Q4208,0)=3,"Ok",ROUND(Q4208,0)&lt;3,"Bad")</f>
        <v>Excellent</v>
      </c>
      <c r="S4208">
        <v>5</v>
      </c>
      <c r="T4208" t="str">
        <f t="shared" si="262"/>
        <v>No</v>
      </c>
      <c r="U4208" s="65">
        <v>43460</v>
      </c>
      <c r="V4208" s="65">
        <v>43831</v>
      </c>
      <c r="W4208">
        <v>6</v>
      </c>
      <c r="X4208" t="str">
        <f t="shared" si="263"/>
        <v>Active</v>
      </c>
      <c r="Y4208" t="s">
        <v>15615</v>
      </c>
    </row>
    <row r="4209" spans="1:25" x14ac:dyDescent="0.25">
      <c r="A4209">
        <v>4208</v>
      </c>
      <c r="B4209" t="s">
        <v>13322</v>
      </c>
      <c r="C4209">
        <v>684</v>
      </c>
      <c r="D4209" t="str">
        <f>VLOOKUP($C4209,Hosts!$A:$O,10,0)</f>
        <v>New York</v>
      </c>
      <c r="E4209" s="67">
        <f>INDEX(Hosts!$A:$O,MATCH(Places!$C4209,Hosts!$A:$A,0),MATCH(Places!E$1,Hosts!$1:$1,0))</f>
        <v>0.8</v>
      </c>
      <c r="F4209" s="67">
        <f>INDEX(Hosts!$A:$O,MATCH(Places!$C4209,Hosts!$A:$A,0),MATCH(Places!F$1,Hosts!$1:$1,0))</f>
        <v>0.87</v>
      </c>
      <c r="G4209" s="67" t="str">
        <f>INDEX(Hosts!$A:$O,MATCH(Places!$C4209,Hosts!$A:$A,0),MATCH(Places!G$1,Hosts!$1:$1,0))</f>
        <v>No</v>
      </c>
      <c r="H4209">
        <v>20</v>
      </c>
      <c r="I4209" t="str">
        <f>VLOOKUP($H4209,Neighborhoods!$A:$C,2,0)</f>
        <v>Manhattan</v>
      </c>
      <c r="J4209" t="str">
        <f>VLOOKUP($H4209,Neighborhoods!$A:$C,3,0)</f>
        <v>Upper West Side</v>
      </c>
      <c r="K4209" t="s">
        <v>1</v>
      </c>
      <c r="L4209" t="str">
        <f t="shared" si="260"/>
        <v>Yes</v>
      </c>
      <c r="M4209">
        <v>2</v>
      </c>
      <c r="N4209" t="str" cm="1">
        <f t="array" ref="N4209">_xlfn.IFS(M4209&lt;=2,"Small",M4209&lt;=5,"Medium",M4209&gt;5,"Large")</f>
        <v>Small</v>
      </c>
      <c r="O4209" s="50">
        <v>37</v>
      </c>
      <c r="P4209" s="67">
        <f t="shared" si="261"/>
        <v>0.03</v>
      </c>
      <c r="Q4209" s="52">
        <v>4.74</v>
      </c>
      <c r="R4209" s="52" t="str" cm="1">
        <f t="array" ref="R4209">_xlfn.IFS(ROUND(Q4209,0)=5,"Excellent",ROUND(Q4209,0)=4,"Good",ROUND(Q4209,0)=3,"Ok",ROUND(Q4209,0)&lt;3,"Bad")</f>
        <v>Excellent</v>
      </c>
      <c r="S4209">
        <v>68</v>
      </c>
      <c r="T4209" t="str">
        <f t="shared" si="262"/>
        <v>No</v>
      </c>
      <c r="U4209" s="65">
        <v>43463</v>
      </c>
      <c r="V4209" s="65">
        <v>43901</v>
      </c>
      <c r="W4209">
        <v>83</v>
      </c>
      <c r="X4209" t="str">
        <f t="shared" si="263"/>
        <v>Active</v>
      </c>
      <c r="Y4209" t="s">
        <v>15615</v>
      </c>
    </row>
    <row r="4210" spans="1:25" x14ac:dyDescent="0.25">
      <c r="A4210">
        <v>4209</v>
      </c>
      <c r="B4210" t="s">
        <v>14636</v>
      </c>
      <c r="C4210">
        <v>4096</v>
      </c>
      <c r="D4210" t="str">
        <f>VLOOKUP($C4210,Hosts!$A:$O,10,0)</f>
        <v>New York</v>
      </c>
      <c r="E4210" s="67">
        <f>INDEX(Hosts!$A:$O,MATCH(Places!$C4210,Hosts!$A:$A,0),MATCH(Places!E$1,Hosts!$1:$1,0))</f>
        <v>1</v>
      </c>
      <c r="F4210" s="67">
        <f>INDEX(Hosts!$A:$O,MATCH(Places!$C4210,Hosts!$A:$A,0),MATCH(Places!F$1,Hosts!$1:$1,0))</f>
        <v>0.88</v>
      </c>
      <c r="G4210" s="67" t="str">
        <f>INDEX(Hosts!$A:$O,MATCH(Places!$C4210,Hosts!$A:$A,0),MATCH(Places!G$1,Hosts!$1:$1,0))</f>
        <v>Yes</v>
      </c>
      <c r="H4210">
        <v>16</v>
      </c>
      <c r="I4210" t="str">
        <f>VLOOKUP($H4210,Neighborhoods!$A:$C,2,0)</f>
        <v>Manhattan</v>
      </c>
      <c r="J4210" t="str">
        <f>VLOOKUP($H4210,Neighborhoods!$A:$C,3,0)</f>
        <v>Harlem</v>
      </c>
      <c r="K4210" t="s">
        <v>1</v>
      </c>
      <c r="L4210" t="str">
        <f t="shared" si="260"/>
        <v>Yes</v>
      </c>
      <c r="M4210">
        <v>2</v>
      </c>
      <c r="N4210" t="str" cm="1">
        <f t="array" ref="N4210">_xlfn.IFS(M4210&lt;=2,"Small",M4210&lt;=5,"Medium",M4210&gt;5,"Large")</f>
        <v>Small</v>
      </c>
      <c r="O4210" s="50">
        <v>150</v>
      </c>
      <c r="P4210" s="67">
        <f t="shared" si="261"/>
        <v>0.03</v>
      </c>
      <c r="Q4210" s="52">
        <v>5</v>
      </c>
      <c r="R4210" s="52" t="str" cm="1">
        <f t="array" ref="R4210">_xlfn.IFS(ROUND(Q4210,0)=5,"Excellent",ROUND(Q4210,0)=4,"Good",ROUND(Q4210,0)=3,"Ok",ROUND(Q4210,0)&lt;3,"Bad")</f>
        <v>Excellent</v>
      </c>
      <c r="S4210">
        <v>3</v>
      </c>
      <c r="T4210" t="str">
        <f t="shared" si="262"/>
        <v>No</v>
      </c>
      <c r="U4210" s="65">
        <v>43891</v>
      </c>
      <c r="V4210" s="65">
        <v>43981</v>
      </c>
      <c r="W4210">
        <v>196</v>
      </c>
      <c r="X4210" t="str">
        <f t="shared" si="263"/>
        <v>Active</v>
      </c>
      <c r="Y4210" t="s">
        <v>15616</v>
      </c>
    </row>
    <row r="4211" spans="1:25" x14ac:dyDescent="0.25">
      <c r="A4211">
        <v>4210</v>
      </c>
      <c r="B4211" t="s">
        <v>2996</v>
      </c>
      <c r="C4211">
        <v>3330</v>
      </c>
      <c r="D4211" t="str">
        <f>VLOOKUP($C4211,Hosts!$A:$O,10,0)</f>
        <v>New York</v>
      </c>
      <c r="E4211" s="67">
        <f>INDEX(Hosts!$A:$O,MATCH(Places!$C4211,Hosts!$A:$A,0),MATCH(Places!E$1,Hosts!$1:$1,0))</f>
        <v>1</v>
      </c>
      <c r="F4211" s="67">
        <f>INDEX(Hosts!$A:$O,MATCH(Places!$C4211,Hosts!$A:$A,0),MATCH(Places!F$1,Hosts!$1:$1,0))</f>
        <v>0.97</v>
      </c>
      <c r="G4211" s="67" t="str">
        <f>INDEX(Hosts!$A:$O,MATCH(Places!$C4211,Hosts!$A:$A,0),MATCH(Places!G$1,Hosts!$1:$1,0))</f>
        <v>Yes</v>
      </c>
      <c r="H4211">
        <v>14</v>
      </c>
      <c r="I4211" t="str">
        <f>VLOOKUP($H4211,Neighborhoods!$A:$C,2,0)</f>
        <v>Manhattan</v>
      </c>
      <c r="J4211" t="str">
        <f>VLOOKUP($H4211,Neighborhoods!$A:$C,3,0)</f>
        <v>East Harlem</v>
      </c>
      <c r="K4211" t="s">
        <v>1</v>
      </c>
      <c r="L4211" t="str">
        <f t="shared" si="260"/>
        <v>Yes</v>
      </c>
      <c r="M4211">
        <v>4</v>
      </c>
      <c r="N4211" t="str" cm="1">
        <f t="array" ref="N4211">_xlfn.IFS(M4211&lt;=2,"Small",M4211&lt;=5,"Medium",M4211&gt;5,"Large")</f>
        <v>Medium</v>
      </c>
      <c r="O4211" s="50">
        <v>200</v>
      </c>
      <c r="P4211" s="67">
        <f t="shared" si="261"/>
        <v>0.04</v>
      </c>
      <c r="Q4211" s="52">
        <v>4.83</v>
      </c>
      <c r="R4211" s="52" t="str" cm="1">
        <f t="array" ref="R4211">_xlfn.IFS(ROUND(Q4211,0)=5,"Excellent",ROUND(Q4211,0)=4,"Good",ROUND(Q4211,0)=3,"Ok",ROUND(Q4211,0)&lt;3,"Bad")</f>
        <v>Excellent</v>
      </c>
      <c r="S4211">
        <v>47</v>
      </c>
      <c r="T4211" t="str">
        <f t="shared" si="262"/>
        <v>No</v>
      </c>
      <c r="U4211" s="65">
        <v>43555</v>
      </c>
      <c r="V4211" s="65">
        <v>43913</v>
      </c>
      <c r="W4211">
        <v>365</v>
      </c>
      <c r="X4211" t="str">
        <f t="shared" si="263"/>
        <v>Active</v>
      </c>
      <c r="Y4211" t="s">
        <v>15616</v>
      </c>
    </row>
    <row r="4212" spans="1:25" x14ac:dyDescent="0.25">
      <c r="A4212">
        <v>4211</v>
      </c>
      <c r="B4212" t="s">
        <v>13638</v>
      </c>
      <c r="C4212">
        <v>3700</v>
      </c>
      <c r="D4212" t="str">
        <f>VLOOKUP($C4212,Hosts!$A:$O,10,0)</f>
        <v>New York</v>
      </c>
      <c r="E4212" s="67">
        <f>INDEX(Hosts!$A:$O,MATCH(Places!$C4212,Hosts!$A:$A,0),MATCH(Places!E$1,Hosts!$1:$1,0))</f>
        <v>1</v>
      </c>
      <c r="F4212" s="67">
        <f>INDEX(Hosts!$A:$O,MATCH(Places!$C4212,Hosts!$A:$A,0),MATCH(Places!F$1,Hosts!$1:$1,0))</f>
        <v>1</v>
      </c>
      <c r="G4212" s="67" t="str">
        <f>INDEX(Hosts!$A:$O,MATCH(Places!$C4212,Hosts!$A:$A,0),MATCH(Places!G$1,Hosts!$1:$1,0))</f>
        <v>No</v>
      </c>
      <c r="H4212">
        <v>21</v>
      </c>
      <c r="I4212" t="str">
        <f>VLOOKUP($H4212,Neighborhoods!$A:$C,2,0)</f>
        <v>Queens</v>
      </c>
      <c r="J4212" t="str">
        <f>VLOOKUP($H4212,Neighborhoods!$A:$C,3,0)</f>
        <v>Astoria</v>
      </c>
      <c r="K4212" t="s">
        <v>11822</v>
      </c>
      <c r="L4212" t="str">
        <f t="shared" si="260"/>
        <v>No</v>
      </c>
      <c r="M4212">
        <v>14</v>
      </c>
      <c r="N4212" t="str" cm="1">
        <f t="array" ref="N4212">_xlfn.IFS(M4212&lt;=2,"Small",M4212&lt;=5,"Medium",M4212&gt;5,"Large")</f>
        <v>Large</v>
      </c>
      <c r="O4212" s="50">
        <v>213</v>
      </c>
      <c r="P4212" s="67">
        <f t="shared" si="261"/>
        <v>0.04</v>
      </c>
      <c r="Q4212" s="52">
        <v>4.53</v>
      </c>
      <c r="R4212" s="52" t="str" cm="1">
        <f t="array" ref="R4212">_xlfn.IFS(ROUND(Q4212,0)=5,"Excellent",ROUND(Q4212,0)=4,"Good",ROUND(Q4212,0)=3,"Ok",ROUND(Q4212,0)&lt;3,"Bad")</f>
        <v>Excellent</v>
      </c>
      <c r="S4212">
        <v>19</v>
      </c>
      <c r="T4212" t="str">
        <f t="shared" si="262"/>
        <v>No</v>
      </c>
      <c r="U4212" s="65">
        <v>43486</v>
      </c>
      <c r="V4212" s="65">
        <v>43980</v>
      </c>
      <c r="W4212">
        <v>90</v>
      </c>
      <c r="X4212" t="str">
        <f t="shared" si="263"/>
        <v>Active</v>
      </c>
      <c r="Y4212" t="s">
        <v>15616</v>
      </c>
    </row>
    <row r="4213" spans="1:25" x14ac:dyDescent="0.25">
      <c r="A4213">
        <v>4212</v>
      </c>
      <c r="B4213" t="s">
        <v>2997</v>
      </c>
      <c r="C4213">
        <v>123</v>
      </c>
      <c r="D4213" t="str">
        <f>VLOOKUP($C4213,Hosts!$A:$O,10,0)</f>
        <v>New York</v>
      </c>
      <c r="E4213" s="67">
        <f>INDEX(Hosts!$A:$O,MATCH(Places!$C4213,Hosts!$A:$A,0),MATCH(Places!E$1,Hosts!$1:$1,0))</f>
        <v>1</v>
      </c>
      <c r="F4213" s="67">
        <f>INDEX(Hosts!$A:$O,MATCH(Places!$C4213,Hosts!$A:$A,0),MATCH(Places!F$1,Hosts!$1:$1,0))</f>
        <v>0.97</v>
      </c>
      <c r="G4213" s="67" t="str">
        <f>INDEX(Hosts!$A:$O,MATCH(Places!$C4213,Hosts!$A:$A,0),MATCH(Places!G$1,Hosts!$1:$1,0))</f>
        <v>Yes</v>
      </c>
      <c r="H4213">
        <v>12</v>
      </c>
      <c r="I4213" t="str">
        <f>VLOOKUP($H4213,Neighborhoods!$A:$C,2,0)</f>
        <v>Brooklyn</v>
      </c>
      <c r="J4213" t="str">
        <f>VLOOKUP($H4213,Neighborhoods!$A:$C,3,0)</f>
        <v>Williamsburg</v>
      </c>
      <c r="K4213" t="s">
        <v>11822</v>
      </c>
      <c r="L4213" t="str">
        <f t="shared" si="260"/>
        <v>No</v>
      </c>
      <c r="M4213">
        <v>7</v>
      </c>
      <c r="N4213" t="str" cm="1">
        <f t="array" ref="N4213">_xlfn.IFS(M4213&lt;=2,"Small",M4213&lt;=5,"Medium",M4213&gt;5,"Large")</f>
        <v>Large</v>
      </c>
      <c r="O4213" s="50">
        <v>142</v>
      </c>
      <c r="P4213" s="67">
        <f t="shared" si="261"/>
        <v>0.03</v>
      </c>
      <c r="Q4213" s="52">
        <v>5</v>
      </c>
      <c r="R4213" s="52" t="str" cm="1">
        <f t="array" ref="R4213">_xlfn.IFS(ROUND(Q4213,0)=5,"Excellent",ROUND(Q4213,0)=4,"Good",ROUND(Q4213,0)=3,"Ok",ROUND(Q4213,0)&lt;3,"Bad")</f>
        <v>Excellent</v>
      </c>
      <c r="S4213">
        <v>55</v>
      </c>
      <c r="T4213" t="str">
        <f t="shared" si="262"/>
        <v>No</v>
      </c>
      <c r="U4213" s="65">
        <v>43430</v>
      </c>
      <c r="V4213" s="65">
        <v>43894</v>
      </c>
      <c r="W4213">
        <v>99</v>
      </c>
      <c r="X4213" t="str">
        <f t="shared" si="263"/>
        <v>Active</v>
      </c>
      <c r="Y4213" t="s">
        <v>15616</v>
      </c>
    </row>
    <row r="4214" spans="1:25" x14ac:dyDescent="0.25">
      <c r="A4214">
        <v>4213</v>
      </c>
      <c r="B4214" t="s">
        <v>2998</v>
      </c>
      <c r="C4214">
        <v>447</v>
      </c>
      <c r="D4214" t="str">
        <f>VLOOKUP($C4214,Hosts!$A:$O,10,0)</f>
        <v>New York</v>
      </c>
      <c r="E4214" s="67">
        <f>INDEX(Hosts!$A:$O,MATCH(Places!$C4214,Hosts!$A:$A,0),MATCH(Places!E$1,Hosts!$1:$1,0))</f>
        <v>1</v>
      </c>
      <c r="F4214" s="67">
        <f>INDEX(Hosts!$A:$O,MATCH(Places!$C4214,Hosts!$A:$A,0),MATCH(Places!F$1,Hosts!$1:$1,0))</f>
        <v>0.47</v>
      </c>
      <c r="G4214" s="67" t="str">
        <f>INDEX(Hosts!$A:$O,MATCH(Places!$C4214,Hosts!$A:$A,0),MATCH(Places!G$1,Hosts!$1:$1,0))</f>
        <v>No</v>
      </c>
      <c r="H4214">
        <v>17</v>
      </c>
      <c r="I4214" t="str">
        <f>VLOOKUP($H4214,Neighborhoods!$A:$C,2,0)</f>
        <v>Manhattan</v>
      </c>
      <c r="J4214" t="str">
        <f>VLOOKUP($H4214,Neighborhoods!$A:$C,3,0)</f>
        <v>Hell's Kitchen</v>
      </c>
      <c r="K4214" t="s">
        <v>11822</v>
      </c>
      <c r="L4214" t="str">
        <f t="shared" si="260"/>
        <v>No</v>
      </c>
      <c r="M4214">
        <v>4</v>
      </c>
      <c r="N4214" t="str" cm="1">
        <f t="array" ref="N4214">_xlfn.IFS(M4214&lt;=2,"Small",M4214&lt;=5,"Medium",M4214&gt;5,"Large")</f>
        <v>Medium</v>
      </c>
      <c r="O4214" s="50">
        <v>157</v>
      </c>
      <c r="P4214" s="67">
        <f t="shared" si="261"/>
        <v>0.03</v>
      </c>
      <c r="Q4214" s="52">
        <v>4.91</v>
      </c>
      <c r="R4214" s="52" t="str" cm="1">
        <f t="array" ref="R4214">_xlfn.IFS(ROUND(Q4214,0)=5,"Excellent",ROUND(Q4214,0)=4,"Good",ROUND(Q4214,0)=3,"Ok",ROUND(Q4214,0)&lt;3,"Bad")</f>
        <v>Excellent</v>
      </c>
      <c r="S4214">
        <v>23</v>
      </c>
      <c r="T4214" t="str">
        <f t="shared" si="262"/>
        <v>No</v>
      </c>
      <c r="U4214" s="65">
        <v>43429</v>
      </c>
      <c r="V4214" s="65">
        <v>43880</v>
      </c>
      <c r="W4214">
        <v>63</v>
      </c>
      <c r="X4214" t="str">
        <f t="shared" si="263"/>
        <v>Active</v>
      </c>
      <c r="Y4214" t="s">
        <v>15615</v>
      </c>
    </row>
    <row r="4215" spans="1:25" x14ac:dyDescent="0.25">
      <c r="A4215">
        <v>4214</v>
      </c>
      <c r="B4215" t="s">
        <v>2999</v>
      </c>
      <c r="C4215">
        <v>1425</v>
      </c>
      <c r="D4215" t="str">
        <f>VLOOKUP($C4215,Hosts!$A:$O,10,0)</f>
        <v>New York</v>
      </c>
      <c r="E4215" s="67">
        <f>INDEX(Hosts!$A:$O,MATCH(Places!$C4215,Hosts!$A:$A,0),MATCH(Places!E$1,Hosts!$1:$1,0))</f>
        <v>0.67</v>
      </c>
      <c r="F4215" s="67">
        <f>INDEX(Hosts!$A:$O,MATCH(Places!$C4215,Hosts!$A:$A,0),MATCH(Places!F$1,Hosts!$1:$1,0))</f>
        <v>0.33</v>
      </c>
      <c r="G4215" s="67" t="str">
        <f>INDEX(Hosts!$A:$O,MATCH(Places!$C4215,Hosts!$A:$A,0),MATCH(Places!G$1,Hosts!$1:$1,0))</f>
        <v>No</v>
      </c>
      <c r="H4215">
        <v>8</v>
      </c>
      <c r="I4215" t="str">
        <f>VLOOKUP($H4215,Neighborhoods!$A:$C,2,0)</f>
        <v>Brooklyn</v>
      </c>
      <c r="J4215" t="str">
        <f>VLOOKUP($H4215,Neighborhoods!$A:$C,3,0)</f>
        <v>Bushwick</v>
      </c>
      <c r="K4215" t="s">
        <v>11822</v>
      </c>
      <c r="L4215" t="str">
        <f t="shared" si="260"/>
        <v>No</v>
      </c>
      <c r="M4215">
        <v>8</v>
      </c>
      <c r="N4215" t="str" cm="1">
        <f t="array" ref="N4215">_xlfn.IFS(M4215&lt;=2,"Small",M4215&lt;=5,"Medium",M4215&gt;5,"Large")</f>
        <v>Large</v>
      </c>
      <c r="O4215" s="50">
        <v>89</v>
      </c>
      <c r="P4215" s="67">
        <f t="shared" si="261"/>
        <v>0.03</v>
      </c>
      <c r="Q4215" s="52">
        <v>4.5999999999999996</v>
      </c>
      <c r="R4215" s="52" t="str" cm="1">
        <f t="array" ref="R4215">_xlfn.IFS(ROUND(Q4215,0)=5,"Excellent",ROUND(Q4215,0)=4,"Good",ROUND(Q4215,0)=3,"Ok",ROUND(Q4215,0)&lt;3,"Bad")</f>
        <v>Excellent</v>
      </c>
      <c r="S4215">
        <v>5</v>
      </c>
      <c r="T4215" t="str">
        <f t="shared" si="262"/>
        <v>No</v>
      </c>
      <c r="U4215" s="65">
        <v>43450</v>
      </c>
      <c r="V4215" s="65">
        <v>43929</v>
      </c>
      <c r="W4215">
        <v>288</v>
      </c>
      <c r="X4215" t="str">
        <f t="shared" si="263"/>
        <v>Active</v>
      </c>
      <c r="Y4215" t="s">
        <v>15615</v>
      </c>
    </row>
    <row r="4216" spans="1:25" x14ac:dyDescent="0.25">
      <c r="A4216">
        <v>4215</v>
      </c>
      <c r="B4216" t="s">
        <v>15207</v>
      </c>
      <c r="C4216">
        <v>2676</v>
      </c>
      <c r="D4216" t="str">
        <f>VLOOKUP($C4216,Hosts!$A:$O,10,0)</f>
        <v>New York</v>
      </c>
      <c r="E4216" s="67">
        <f>INDEX(Hosts!$A:$O,MATCH(Places!$C4216,Hosts!$A:$A,0),MATCH(Places!E$1,Hosts!$1:$1,0))</f>
        <v>1</v>
      </c>
      <c r="F4216" s="67">
        <f>INDEX(Hosts!$A:$O,MATCH(Places!$C4216,Hosts!$A:$A,0),MATCH(Places!F$1,Hosts!$1:$1,0))</f>
        <v>0.99</v>
      </c>
      <c r="G4216" s="67" t="str">
        <f>INDEX(Hosts!$A:$O,MATCH(Places!$C4216,Hosts!$A:$A,0),MATCH(Places!G$1,Hosts!$1:$1,0))</f>
        <v>Yes</v>
      </c>
      <c r="H4216">
        <v>9</v>
      </c>
      <c r="I4216" t="str">
        <f>VLOOKUP($H4216,Neighborhoods!$A:$C,2,0)</f>
        <v>Brooklyn</v>
      </c>
      <c r="J4216" t="str">
        <f>VLOOKUP($H4216,Neighborhoods!$A:$C,3,0)</f>
        <v>Crown Heights</v>
      </c>
      <c r="K4216" t="s">
        <v>1</v>
      </c>
      <c r="L4216" t="str">
        <f t="shared" si="260"/>
        <v>Yes</v>
      </c>
      <c r="M4216">
        <v>2</v>
      </c>
      <c r="N4216" t="str" cm="1">
        <f t="array" ref="N4216">_xlfn.IFS(M4216&lt;=2,"Small",M4216&lt;=5,"Medium",M4216&gt;5,"Large")</f>
        <v>Small</v>
      </c>
      <c r="O4216" s="50">
        <v>47</v>
      </c>
      <c r="P4216" s="67">
        <f t="shared" si="261"/>
        <v>0.03</v>
      </c>
      <c r="Q4216" s="52">
        <v>4.9800000000000004</v>
      </c>
      <c r="R4216" s="52" t="str" cm="1">
        <f t="array" ref="R4216">_xlfn.IFS(ROUND(Q4216,0)=5,"Excellent",ROUND(Q4216,0)=4,"Good",ROUND(Q4216,0)=3,"Ok",ROUND(Q4216,0)&lt;3,"Bad")</f>
        <v>Excellent</v>
      </c>
      <c r="S4216">
        <v>146</v>
      </c>
      <c r="T4216" t="str">
        <f t="shared" si="262"/>
        <v>Yes</v>
      </c>
      <c r="U4216" s="65">
        <v>43421</v>
      </c>
      <c r="V4216" s="65">
        <v>44056</v>
      </c>
      <c r="W4216">
        <v>85</v>
      </c>
      <c r="X4216" t="str">
        <f t="shared" si="263"/>
        <v>Active</v>
      </c>
      <c r="Y4216" t="s">
        <v>15615</v>
      </c>
    </row>
    <row r="4217" spans="1:25" x14ac:dyDescent="0.25">
      <c r="A4217">
        <v>4216</v>
      </c>
      <c r="B4217" t="s">
        <v>3000</v>
      </c>
      <c r="C4217">
        <v>964</v>
      </c>
      <c r="D4217" t="str">
        <f>VLOOKUP($C4217,Hosts!$A:$O,10,0)</f>
        <v>New York</v>
      </c>
      <c r="E4217" s="67">
        <f>INDEX(Hosts!$A:$O,MATCH(Places!$C4217,Hosts!$A:$A,0),MATCH(Places!E$1,Hosts!$1:$1,0))</f>
        <v>0.08</v>
      </c>
      <c r="F4217" s="67">
        <f>INDEX(Hosts!$A:$O,MATCH(Places!$C4217,Hosts!$A:$A,0),MATCH(Places!F$1,Hosts!$1:$1,0))</f>
        <v>0.25</v>
      </c>
      <c r="G4217" s="67" t="str">
        <f>INDEX(Hosts!$A:$O,MATCH(Places!$C4217,Hosts!$A:$A,0),MATCH(Places!G$1,Hosts!$1:$1,0))</f>
        <v>No</v>
      </c>
      <c r="H4217">
        <v>21</v>
      </c>
      <c r="I4217" t="str">
        <f>VLOOKUP($H4217,Neighborhoods!$A:$C,2,0)</f>
        <v>Queens</v>
      </c>
      <c r="J4217" t="str">
        <f>VLOOKUP($H4217,Neighborhoods!$A:$C,3,0)</f>
        <v>Astoria</v>
      </c>
      <c r="K4217" t="s">
        <v>1</v>
      </c>
      <c r="L4217" t="str">
        <f t="shared" si="260"/>
        <v>Yes</v>
      </c>
      <c r="M4217">
        <v>2</v>
      </c>
      <c r="N4217" t="str" cm="1">
        <f t="array" ref="N4217">_xlfn.IFS(M4217&lt;=2,"Small",M4217&lt;=5,"Medium",M4217&gt;5,"Large")</f>
        <v>Small</v>
      </c>
      <c r="O4217" s="50">
        <v>68</v>
      </c>
      <c r="P4217" s="67">
        <f t="shared" si="261"/>
        <v>0.03</v>
      </c>
      <c r="Q4217" s="52">
        <v>5</v>
      </c>
      <c r="R4217" s="52" t="str" cm="1">
        <f t="array" ref="R4217">_xlfn.IFS(ROUND(Q4217,0)=5,"Excellent",ROUND(Q4217,0)=4,"Good",ROUND(Q4217,0)=3,"Ok",ROUND(Q4217,0)&lt;3,"Bad")</f>
        <v>Excellent</v>
      </c>
      <c r="S4217">
        <v>3</v>
      </c>
      <c r="T4217" t="str">
        <f t="shared" si="262"/>
        <v>No</v>
      </c>
      <c r="U4217" s="65">
        <v>43420</v>
      </c>
      <c r="V4217" s="65">
        <v>43607</v>
      </c>
      <c r="W4217">
        <v>90</v>
      </c>
      <c r="X4217" t="str">
        <f t="shared" si="263"/>
        <v>Active</v>
      </c>
      <c r="Y4217" t="s">
        <v>15615</v>
      </c>
    </row>
    <row r="4218" spans="1:25" x14ac:dyDescent="0.25">
      <c r="A4218">
        <v>4217</v>
      </c>
      <c r="B4218" t="s">
        <v>14533</v>
      </c>
      <c r="C4218">
        <v>3719</v>
      </c>
      <c r="D4218" t="str">
        <f>VLOOKUP($C4218,Hosts!$A:$O,10,0)</f>
        <v>New York</v>
      </c>
      <c r="E4218" s="67">
        <f>INDEX(Hosts!$A:$O,MATCH(Places!$C4218,Hosts!$A:$A,0),MATCH(Places!E$1,Hosts!$1:$1,0))</f>
        <v>1</v>
      </c>
      <c r="F4218" s="67">
        <f>INDEX(Hosts!$A:$O,MATCH(Places!$C4218,Hosts!$A:$A,0),MATCH(Places!F$1,Hosts!$1:$1,0))</f>
        <v>0.92</v>
      </c>
      <c r="G4218" s="67" t="str">
        <f>INDEX(Hosts!$A:$O,MATCH(Places!$C4218,Hosts!$A:$A,0),MATCH(Places!G$1,Hosts!$1:$1,0))</f>
        <v>No</v>
      </c>
      <c r="H4218">
        <v>31</v>
      </c>
      <c r="I4218" t="str">
        <f>VLOOKUP($H4218,Neighborhoods!$A:$C,2,0)</f>
        <v>Staten Island</v>
      </c>
      <c r="J4218" t="str">
        <f>VLOOKUP($H4218,Neighborhoods!$A:$C,3,0)</f>
        <v>West Brighton</v>
      </c>
      <c r="K4218" t="s">
        <v>1</v>
      </c>
      <c r="L4218" t="str">
        <f t="shared" si="260"/>
        <v>Yes</v>
      </c>
      <c r="M4218">
        <v>2</v>
      </c>
      <c r="N4218" t="str" cm="1">
        <f t="array" ref="N4218">_xlfn.IFS(M4218&lt;=2,"Small",M4218&lt;=5,"Medium",M4218&gt;5,"Large")</f>
        <v>Small</v>
      </c>
      <c r="O4218" s="50">
        <v>60</v>
      </c>
      <c r="P4218" s="67">
        <f t="shared" si="261"/>
        <v>0.03</v>
      </c>
      <c r="Q4218" s="52">
        <v>4.92</v>
      </c>
      <c r="R4218" s="52" t="str" cm="1">
        <f t="array" ref="R4218">_xlfn.IFS(ROUND(Q4218,0)=5,"Excellent",ROUND(Q4218,0)=4,"Good",ROUND(Q4218,0)=3,"Ok",ROUND(Q4218,0)&lt;3,"Bad")</f>
        <v>Excellent</v>
      </c>
      <c r="S4218">
        <v>13</v>
      </c>
      <c r="T4218" t="str">
        <f t="shared" si="262"/>
        <v>No</v>
      </c>
      <c r="U4218" s="65">
        <v>43741</v>
      </c>
      <c r="V4218" s="65">
        <v>44043</v>
      </c>
      <c r="W4218">
        <v>360</v>
      </c>
      <c r="X4218" t="str">
        <f t="shared" si="263"/>
        <v>Active</v>
      </c>
      <c r="Y4218" t="s">
        <v>15615</v>
      </c>
    </row>
    <row r="4219" spans="1:25" x14ac:dyDescent="0.25">
      <c r="A4219">
        <v>4218</v>
      </c>
      <c r="B4219" t="s">
        <v>3001</v>
      </c>
      <c r="C4219">
        <v>3405</v>
      </c>
      <c r="D4219" t="str">
        <f>VLOOKUP($C4219,Hosts!$A:$O,10,0)</f>
        <v>New York</v>
      </c>
      <c r="E4219" s="67">
        <f>INDEX(Hosts!$A:$O,MATCH(Places!$C4219,Hosts!$A:$A,0),MATCH(Places!E$1,Hosts!$1:$1,0))</f>
        <v>1</v>
      </c>
      <c r="F4219" s="67">
        <f>INDEX(Hosts!$A:$O,MATCH(Places!$C4219,Hosts!$A:$A,0),MATCH(Places!F$1,Hosts!$1:$1,0))</f>
        <v>1</v>
      </c>
      <c r="G4219" s="67" t="str">
        <f>INDEX(Hosts!$A:$O,MATCH(Places!$C4219,Hosts!$A:$A,0),MATCH(Places!G$1,Hosts!$1:$1,0))</f>
        <v>Yes</v>
      </c>
      <c r="H4219">
        <v>8</v>
      </c>
      <c r="I4219" t="str">
        <f>VLOOKUP($H4219,Neighborhoods!$A:$C,2,0)</f>
        <v>Brooklyn</v>
      </c>
      <c r="J4219" t="str">
        <f>VLOOKUP($H4219,Neighborhoods!$A:$C,3,0)</f>
        <v>Bushwick</v>
      </c>
      <c r="K4219" t="s">
        <v>11822</v>
      </c>
      <c r="L4219" t="str">
        <f t="shared" si="260"/>
        <v>No</v>
      </c>
      <c r="M4219">
        <v>4</v>
      </c>
      <c r="N4219" t="str" cm="1">
        <f t="array" ref="N4219">_xlfn.IFS(M4219&lt;=2,"Small",M4219&lt;=5,"Medium",M4219&gt;5,"Large")</f>
        <v>Medium</v>
      </c>
      <c r="O4219" s="50">
        <v>128</v>
      </c>
      <c r="P4219" s="67">
        <f t="shared" si="261"/>
        <v>0.03</v>
      </c>
      <c r="Q4219" s="52">
        <v>4.91</v>
      </c>
      <c r="R4219" s="52" t="str" cm="1">
        <f t="array" ref="R4219">_xlfn.IFS(ROUND(Q4219,0)=5,"Excellent",ROUND(Q4219,0)=4,"Good",ROUND(Q4219,0)=3,"Ok",ROUND(Q4219,0)&lt;3,"Bad")</f>
        <v>Excellent</v>
      </c>
      <c r="S4219">
        <v>75</v>
      </c>
      <c r="T4219" t="str">
        <f t="shared" si="262"/>
        <v>No</v>
      </c>
      <c r="U4219" s="65">
        <v>43433</v>
      </c>
      <c r="V4219" s="65">
        <v>43903</v>
      </c>
      <c r="W4219">
        <v>322</v>
      </c>
      <c r="X4219" t="str">
        <f t="shared" si="263"/>
        <v>Active</v>
      </c>
      <c r="Y4219" t="s">
        <v>15615</v>
      </c>
    </row>
    <row r="4220" spans="1:25" x14ac:dyDescent="0.25">
      <c r="A4220">
        <v>4219</v>
      </c>
      <c r="B4220" t="s">
        <v>13215</v>
      </c>
      <c r="C4220">
        <v>3537</v>
      </c>
      <c r="D4220" t="str">
        <f>VLOOKUP($C4220,Hosts!$A:$O,10,0)</f>
        <v>New York</v>
      </c>
      <c r="E4220" s="67">
        <f>INDEX(Hosts!$A:$O,MATCH(Places!$C4220,Hosts!$A:$A,0),MATCH(Places!E$1,Hosts!$1:$1,0))</f>
        <v>1</v>
      </c>
      <c r="F4220" s="67">
        <f>INDEX(Hosts!$A:$O,MATCH(Places!$C4220,Hosts!$A:$A,0),MATCH(Places!F$1,Hosts!$1:$1,0))</f>
        <v>0.88</v>
      </c>
      <c r="G4220" s="67" t="str">
        <f>INDEX(Hosts!$A:$O,MATCH(Places!$C4220,Hosts!$A:$A,0),MATCH(Places!G$1,Hosts!$1:$1,0))</f>
        <v>Yes</v>
      </c>
      <c r="H4220">
        <v>7</v>
      </c>
      <c r="I4220" t="str">
        <f>VLOOKUP($H4220,Neighborhoods!$A:$C,2,0)</f>
        <v>Brooklyn</v>
      </c>
      <c r="J4220" t="str">
        <f>VLOOKUP($H4220,Neighborhoods!$A:$C,3,0)</f>
        <v>Bedford-Stuyvesant</v>
      </c>
      <c r="K4220" t="s">
        <v>1</v>
      </c>
      <c r="L4220" t="str">
        <f t="shared" si="260"/>
        <v>Yes</v>
      </c>
      <c r="M4220">
        <v>1</v>
      </c>
      <c r="N4220" t="str" cm="1">
        <f t="array" ref="N4220">_xlfn.IFS(M4220&lt;=2,"Small",M4220&lt;=5,"Medium",M4220&gt;5,"Large")</f>
        <v>Small</v>
      </c>
      <c r="O4220" s="50">
        <v>44</v>
      </c>
      <c r="P4220" s="67">
        <f t="shared" si="261"/>
        <v>0.03</v>
      </c>
      <c r="Q4220" s="52">
        <v>5</v>
      </c>
      <c r="R4220" s="52" t="str" cm="1">
        <f t="array" ref="R4220">_xlfn.IFS(ROUND(Q4220,0)=5,"Excellent",ROUND(Q4220,0)=4,"Good",ROUND(Q4220,0)=3,"Ok",ROUND(Q4220,0)&lt;3,"Bad")</f>
        <v>Excellent</v>
      </c>
      <c r="S4220">
        <v>12</v>
      </c>
      <c r="T4220" t="str">
        <f t="shared" si="262"/>
        <v>No</v>
      </c>
      <c r="U4220" s="65">
        <v>43475</v>
      </c>
      <c r="V4220" s="65">
        <v>44013</v>
      </c>
      <c r="W4220">
        <v>2</v>
      </c>
      <c r="X4220" t="str">
        <f t="shared" si="263"/>
        <v>Active</v>
      </c>
      <c r="Y4220" t="s">
        <v>15615</v>
      </c>
    </row>
    <row r="4221" spans="1:25" x14ac:dyDescent="0.25">
      <c r="A4221">
        <v>4220</v>
      </c>
      <c r="B4221" t="s">
        <v>3002</v>
      </c>
      <c r="C4221">
        <v>3720</v>
      </c>
      <c r="D4221" t="str">
        <f>VLOOKUP($C4221,Hosts!$A:$O,10,0)</f>
        <v>New York</v>
      </c>
      <c r="E4221" s="67">
        <f>INDEX(Hosts!$A:$O,MATCH(Places!$C4221,Hosts!$A:$A,0),MATCH(Places!E$1,Hosts!$1:$1,0))</f>
        <v>1</v>
      </c>
      <c r="F4221" s="67">
        <f>INDEX(Hosts!$A:$O,MATCH(Places!$C4221,Hosts!$A:$A,0),MATCH(Places!F$1,Hosts!$1:$1,0))</f>
        <v>1</v>
      </c>
      <c r="G4221" s="67" t="str">
        <f>INDEX(Hosts!$A:$O,MATCH(Places!$C4221,Hosts!$A:$A,0),MATCH(Places!G$1,Hosts!$1:$1,0))</f>
        <v>Yes</v>
      </c>
      <c r="H4221">
        <v>8</v>
      </c>
      <c r="I4221" t="str">
        <f>VLOOKUP($H4221,Neighborhoods!$A:$C,2,0)</f>
        <v>Brooklyn</v>
      </c>
      <c r="J4221" t="str">
        <f>VLOOKUP($H4221,Neighborhoods!$A:$C,3,0)</f>
        <v>Bushwick</v>
      </c>
      <c r="K4221" t="s">
        <v>11822</v>
      </c>
      <c r="L4221" t="str">
        <f t="shared" si="260"/>
        <v>No</v>
      </c>
      <c r="M4221">
        <v>4</v>
      </c>
      <c r="N4221" t="str" cm="1">
        <f t="array" ref="N4221">_xlfn.IFS(M4221&lt;=2,"Small",M4221&lt;=5,"Medium",M4221&gt;5,"Large")</f>
        <v>Medium</v>
      </c>
      <c r="O4221" s="50">
        <v>213</v>
      </c>
      <c r="P4221" s="67">
        <f t="shared" si="261"/>
        <v>0.04</v>
      </c>
      <c r="Q4221" s="52">
        <v>4.99</v>
      </c>
      <c r="R4221" s="52" t="str" cm="1">
        <f t="array" ref="R4221">_xlfn.IFS(ROUND(Q4221,0)=5,"Excellent",ROUND(Q4221,0)=4,"Good",ROUND(Q4221,0)=3,"Ok",ROUND(Q4221,0)&lt;3,"Bad")</f>
        <v>Excellent</v>
      </c>
      <c r="S4221">
        <v>96</v>
      </c>
      <c r="T4221" t="str">
        <f t="shared" si="262"/>
        <v>No</v>
      </c>
      <c r="U4221" s="65">
        <v>43449</v>
      </c>
      <c r="V4221" s="65">
        <v>44057</v>
      </c>
      <c r="W4221">
        <v>247</v>
      </c>
      <c r="X4221" t="str">
        <f t="shared" si="263"/>
        <v>Active</v>
      </c>
      <c r="Y4221" t="s">
        <v>15616</v>
      </c>
    </row>
    <row r="4222" spans="1:25" x14ac:dyDescent="0.25">
      <c r="A4222">
        <v>4221</v>
      </c>
      <c r="B4222" t="s">
        <v>3003</v>
      </c>
      <c r="C4222">
        <v>3472</v>
      </c>
      <c r="D4222" t="str">
        <f>VLOOKUP($C4222,Hosts!$A:$O,10,0)</f>
        <v>New York</v>
      </c>
      <c r="E4222" s="67">
        <f>INDEX(Hosts!$A:$O,MATCH(Places!$C4222,Hosts!$A:$A,0),MATCH(Places!E$1,Hosts!$1:$1,0))</f>
        <v>1</v>
      </c>
      <c r="F4222" s="67">
        <f>INDEX(Hosts!$A:$O,MATCH(Places!$C4222,Hosts!$A:$A,0),MATCH(Places!F$1,Hosts!$1:$1,0))</f>
        <v>0.83</v>
      </c>
      <c r="G4222" s="67" t="str">
        <f>INDEX(Hosts!$A:$O,MATCH(Places!$C4222,Hosts!$A:$A,0),MATCH(Places!G$1,Hosts!$1:$1,0))</f>
        <v>Yes</v>
      </c>
      <c r="H4222">
        <v>16</v>
      </c>
      <c r="I4222" t="str">
        <f>VLOOKUP($H4222,Neighborhoods!$A:$C,2,0)</f>
        <v>Manhattan</v>
      </c>
      <c r="J4222" t="str">
        <f>VLOOKUP($H4222,Neighborhoods!$A:$C,3,0)</f>
        <v>Harlem</v>
      </c>
      <c r="K4222" t="s">
        <v>11822</v>
      </c>
      <c r="L4222" t="str">
        <f t="shared" si="260"/>
        <v>No</v>
      </c>
      <c r="M4222">
        <v>16</v>
      </c>
      <c r="N4222" t="str" cm="1">
        <f t="array" ref="N4222">_xlfn.IFS(M4222&lt;=2,"Small",M4222&lt;=5,"Medium",M4222&gt;5,"Large")</f>
        <v>Large</v>
      </c>
      <c r="O4222" s="50">
        <v>4500</v>
      </c>
      <c r="P4222" s="67">
        <f t="shared" si="261"/>
        <v>7.0000000000000007E-2</v>
      </c>
      <c r="Q4222" s="52">
        <v>5</v>
      </c>
      <c r="R4222" s="52" t="str" cm="1">
        <f t="array" ref="R4222">_xlfn.IFS(ROUND(Q4222,0)=5,"Excellent",ROUND(Q4222,0)=4,"Good",ROUND(Q4222,0)=3,"Ok",ROUND(Q4222,0)&lt;3,"Bad")</f>
        <v>Excellent</v>
      </c>
      <c r="S4222">
        <v>4</v>
      </c>
      <c r="T4222" t="str">
        <f t="shared" si="262"/>
        <v>No</v>
      </c>
      <c r="U4222" s="65">
        <v>43499</v>
      </c>
      <c r="V4222" s="65">
        <v>43982</v>
      </c>
      <c r="W4222">
        <v>364</v>
      </c>
      <c r="X4222" t="str">
        <f t="shared" si="263"/>
        <v>Active</v>
      </c>
      <c r="Y4222" t="s">
        <v>15615</v>
      </c>
    </row>
    <row r="4223" spans="1:25" x14ac:dyDescent="0.25">
      <c r="A4223">
        <v>4222</v>
      </c>
      <c r="B4223" t="s">
        <v>3004</v>
      </c>
      <c r="C4223">
        <v>3182</v>
      </c>
      <c r="D4223" t="str">
        <f>VLOOKUP($C4223,Hosts!$A:$O,10,0)</f>
        <v>New York</v>
      </c>
      <c r="E4223" s="67">
        <f>INDEX(Hosts!$A:$O,MATCH(Places!$C4223,Hosts!$A:$A,0),MATCH(Places!E$1,Hosts!$1:$1,0))</f>
        <v>1</v>
      </c>
      <c r="F4223" s="67">
        <f>INDEX(Hosts!$A:$O,MATCH(Places!$C4223,Hosts!$A:$A,0),MATCH(Places!F$1,Hosts!$1:$1,0))</f>
        <v>0.91</v>
      </c>
      <c r="G4223" s="67" t="str">
        <f>INDEX(Hosts!$A:$O,MATCH(Places!$C4223,Hosts!$A:$A,0),MATCH(Places!G$1,Hosts!$1:$1,0))</f>
        <v>No</v>
      </c>
      <c r="H4223">
        <v>12</v>
      </c>
      <c r="I4223" t="str">
        <f>VLOOKUP($H4223,Neighborhoods!$A:$C,2,0)</f>
        <v>Brooklyn</v>
      </c>
      <c r="J4223" t="str">
        <f>VLOOKUP($H4223,Neighborhoods!$A:$C,3,0)</f>
        <v>Williamsburg</v>
      </c>
      <c r="K4223" t="s">
        <v>1</v>
      </c>
      <c r="L4223" t="str">
        <f t="shared" si="260"/>
        <v>Yes</v>
      </c>
      <c r="M4223">
        <v>2</v>
      </c>
      <c r="N4223" t="str" cm="1">
        <f t="array" ref="N4223">_xlfn.IFS(M4223&lt;=2,"Small",M4223&lt;=5,"Medium",M4223&gt;5,"Large")</f>
        <v>Small</v>
      </c>
      <c r="O4223" s="50">
        <v>90</v>
      </c>
      <c r="P4223" s="67">
        <f t="shared" si="261"/>
        <v>0.03</v>
      </c>
      <c r="Q4223" s="52">
        <v>4.6399999999999997</v>
      </c>
      <c r="R4223" s="52" t="str" cm="1">
        <f t="array" ref="R4223">_xlfn.IFS(ROUND(Q4223,0)=5,"Excellent",ROUND(Q4223,0)=4,"Good",ROUND(Q4223,0)=3,"Ok",ROUND(Q4223,0)&lt;3,"Bad")</f>
        <v>Excellent</v>
      </c>
      <c r="S4223">
        <v>11</v>
      </c>
      <c r="T4223" t="str">
        <f t="shared" si="262"/>
        <v>No</v>
      </c>
      <c r="U4223" s="65">
        <v>43422</v>
      </c>
      <c r="V4223" s="65">
        <v>43784</v>
      </c>
      <c r="W4223">
        <v>90</v>
      </c>
      <c r="X4223" t="str">
        <f t="shared" si="263"/>
        <v>Active</v>
      </c>
      <c r="Y4223" t="s">
        <v>15616</v>
      </c>
    </row>
    <row r="4224" spans="1:25" x14ac:dyDescent="0.25">
      <c r="A4224">
        <v>4223</v>
      </c>
      <c r="B4224" t="s">
        <v>3005</v>
      </c>
      <c r="C4224">
        <v>3515</v>
      </c>
      <c r="D4224" t="str">
        <f>VLOOKUP($C4224,Hosts!$A:$O,10,0)</f>
        <v>New York</v>
      </c>
      <c r="E4224" s="67">
        <f>INDEX(Hosts!$A:$O,MATCH(Places!$C4224,Hosts!$A:$A,0),MATCH(Places!E$1,Hosts!$1:$1,0))</f>
        <v>0.33</v>
      </c>
      <c r="F4224" s="67">
        <f>INDEX(Hosts!$A:$O,MATCH(Places!$C4224,Hosts!$A:$A,0),MATCH(Places!F$1,Hosts!$1:$1,0))</f>
        <v>1</v>
      </c>
      <c r="G4224" s="67" t="str">
        <f>INDEX(Hosts!$A:$O,MATCH(Places!$C4224,Hosts!$A:$A,0),MATCH(Places!G$1,Hosts!$1:$1,0))</f>
        <v>Yes</v>
      </c>
      <c r="H4224">
        <v>30</v>
      </c>
      <c r="I4224" t="str">
        <f>VLOOKUP($H4224,Neighborhoods!$A:$C,2,0)</f>
        <v>Staten Island</v>
      </c>
      <c r="J4224" t="str">
        <f>VLOOKUP($H4224,Neighborhoods!$A:$C,3,0)</f>
        <v>Tompkinsville</v>
      </c>
      <c r="K4224" t="s">
        <v>11822</v>
      </c>
      <c r="L4224" t="str">
        <f t="shared" si="260"/>
        <v>No</v>
      </c>
      <c r="M4224">
        <v>6</v>
      </c>
      <c r="N4224" t="str" cm="1">
        <f t="array" ref="N4224">_xlfn.IFS(M4224&lt;=2,"Small",M4224&lt;=5,"Medium",M4224&gt;5,"Large")</f>
        <v>Large</v>
      </c>
      <c r="O4224" s="50">
        <v>120</v>
      </c>
      <c r="P4224" s="67">
        <f t="shared" si="261"/>
        <v>0.03</v>
      </c>
      <c r="Q4224" s="52">
        <v>4.8899999999999997</v>
      </c>
      <c r="R4224" s="52" t="str" cm="1">
        <f t="array" ref="R4224">_xlfn.IFS(ROUND(Q4224,0)=5,"Excellent",ROUND(Q4224,0)=4,"Good",ROUND(Q4224,0)=3,"Ok",ROUND(Q4224,0)&lt;3,"Bad")</f>
        <v>Excellent</v>
      </c>
      <c r="S4224">
        <v>27</v>
      </c>
      <c r="T4224" t="str">
        <f t="shared" si="262"/>
        <v>No</v>
      </c>
      <c r="U4224" s="65">
        <v>43422</v>
      </c>
      <c r="V4224" s="65">
        <v>43836</v>
      </c>
      <c r="W4224">
        <v>180</v>
      </c>
      <c r="X4224" t="str">
        <f t="shared" si="263"/>
        <v>Active</v>
      </c>
      <c r="Y4224" t="s">
        <v>15616</v>
      </c>
    </row>
    <row r="4225" spans="1:25" x14ac:dyDescent="0.25">
      <c r="A4225">
        <v>4224</v>
      </c>
      <c r="B4225" t="s">
        <v>3006</v>
      </c>
      <c r="C4225">
        <v>1142</v>
      </c>
      <c r="D4225" t="str">
        <f>VLOOKUP($C4225,Hosts!$A:$O,10,0)</f>
        <v>New York</v>
      </c>
      <c r="E4225" s="67">
        <f>INDEX(Hosts!$A:$O,MATCH(Places!$C4225,Hosts!$A:$A,0),MATCH(Places!E$1,Hosts!$1:$1,0))</f>
        <v>0.8</v>
      </c>
      <c r="F4225" s="67">
        <f>INDEX(Hosts!$A:$O,MATCH(Places!$C4225,Hosts!$A:$A,0),MATCH(Places!F$1,Hosts!$1:$1,0))</f>
        <v>0.92</v>
      </c>
      <c r="G4225" s="67" t="str">
        <f>INDEX(Hosts!$A:$O,MATCH(Places!$C4225,Hosts!$A:$A,0),MATCH(Places!G$1,Hosts!$1:$1,0))</f>
        <v>No</v>
      </c>
      <c r="H4225">
        <v>16</v>
      </c>
      <c r="I4225" t="str">
        <f>VLOOKUP($H4225,Neighborhoods!$A:$C,2,0)</f>
        <v>Manhattan</v>
      </c>
      <c r="J4225" t="str">
        <f>VLOOKUP($H4225,Neighborhoods!$A:$C,3,0)</f>
        <v>Harlem</v>
      </c>
      <c r="K4225" t="s">
        <v>1</v>
      </c>
      <c r="L4225" t="str">
        <f t="shared" si="260"/>
        <v>Yes</v>
      </c>
      <c r="M4225">
        <v>2</v>
      </c>
      <c r="N4225" t="str" cm="1">
        <f t="array" ref="N4225">_xlfn.IFS(M4225&lt;=2,"Small",M4225&lt;=5,"Medium",M4225&gt;5,"Large")</f>
        <v>Small</v>
      </c>
      <c r="O4225" s="50">
        <v>75</v>
      </c>
      <c r="P4225" s="67">
        <f t="shared" si="261"/>
        <v>0.03</v>
      </c>
      <c r="Q4225" s="52">
        <v>4.8899999999999997</v>
      </c>
      <c r="R4225" s="52" t="str" cm="1">
        <f t="array" ref="R4225">_xlfn.IFS(ROUND(Q4225,0)=5,"Excellent",ROUND(Q4225,0)=4,"Good",ROUND(Q4225,0)=3,"Ok",ROUND(Q4225,0)&lt;3,"Bad")</f>
        <v>Excellent</v>
      </c>
      <c r="S4225">
        <v>18</v>
      </c>
      <c r="T4225" t="str">
        <f t="shared" si="262"/>
        <v>No</v>
      </c>
      <c r="U4225" s="65">
        <v>43439</v>
      </c>
      <c r="V4225" s="65">
        <v>43953</v>
      </c>
      <c r="W4225">
        <v>90</v>
      </c>
      <c r="X4225" t="str">
        <f t="shared" si="263"/>
        <v>Active</v>
      </c>
      <c r="Y4225" t="s">
        <v>15616</v>
      </c>
    </row>
    <row r="4226" spans="1:25" x14ac:dyDescent="0.25">
      <c r="A4226">
        <v>4225</v>
      </c>
      <c r="B4226" t="s">
        <v>3007</v>
      </c>
      <c r="C4226">
        <v>3714</v>
      </c>
      <c r="D4226" t="str">
        <f>VLOOKUP($C4226,Hosts!$A:$O,10,0)</f>
        <v>New York</v>
      </c>
      <c r="E4226" s="67">
        <f>INDEX(Hosts!$A:$O,MATCH(Places!$C4226,Hosts!$A:$A,0),MATCH(Places!E$1,Hosts!$1:$1,0))</f>
        <v>1</v>
      </c>
      <c r="F4226" s="67">
        <f>INDEX(Hosts!$A:$O,MATCH(Places!$C4226,Hosts!$A:$A,0),MATCH(Places!F$1,Hosts!$1:$1,0))</f>
        <v>1</v>
      </c>
      <c r="G4226" s="67" t="str">
        <f>INDEX(Hosts!$A:$O,MATCH(Places!$C4226,Hosts!$A:$A,0),MATCH(Places!G$1,Hosts!$1:$1,0))</f>
        <v>No</v>
      </c>
      <c r="H4226">
        <v>12</v>
      </c>
      <c r="I4226" t="str">
        <f>VLOOKUP($H4226,Neighborhoods!$A:$C,2,0)</f>
        <v>Brooklyn</v>
      </c>
      <c r="J4226" t="str">
        <f>VLOOKUP($H4226,Neighborhoods!$A:$C,3,0)</f>
        <v>Williamsburg</v>
      </c>
      <c r="K4226" t="s">
        <v>1</v>
      </c>
      <c r="L4226" t="str">
        <f t="shared" si="260"/>
        <v>Yes</v>
      </c>
      <c r="M4226">
        <v>2</v>
      </c>
      <c r="N4226" t="str" cm="1">
        <f t="array" ref="N4226">_xlfn.IFS(M4226&lt;=2,"Small",M4226&lt;=5,"Medium",M4226&gt;5,"Large")</f>
        <v>Small</v>
      </c>
      <c r="O4226" s="50">
        <v>70</v>
      </c>
      <c r="P4226" s="67">
        <f t="shared" si="261"/>
        <v>0.03</v>
      </c>
      <c r="Q4226" s="52">
        <v>4.91</v>
      </c>
      <c r="R4226" s="52" t="str" cm="1">
        <f t="array" ref="R4226">_xlfn.IFS(ROUND(Q4226,0)=5,"Excellent",ROUND(Q4226,0)=4,"Good",ROUND(Q4226,0)=3,"Ok",ROUND(Q4226,0)&lt;3,"Bad")</f>
        <v>Excellent</v>
      </c>
      <c r="S4226">
        <v>78</v>
      </c>
      <c r="T4226" t="str">
        <f t="shared" si="262"/>
        <v>No</v>
      </c>
      <c r="U4226" s="65">
        <v>43437</v>
      </c>
      <c r="V4226" s="65">
        <v>43999</v>
      </c>
      <c r="W4226">
        <v>164</v>
      </c>
      <c r="X4226" t="str">
        <f t="shared" si="263"/>
        <v>Active</v>
      </c>
      <c r="Y4226" t="s">
        <v>15616</v>
      </c>
    </row>
    <row r="4227" spans="1:25" x14ac:dyDescent="0.25">
      <c r="A4227">
        <v>4226</v>
      </c>
      <c r="B4227" t="s">
        <v>3008</v>
      </c>
      <c r="C4227">
        <v>3721</v>
      </c>
      <c r="D4227" t="str">
        <f>VLOOKUP($C4227,Hosts!$A:$O,10,0)</f>
        <v>New York</v>
      </c>
      <c r="E4227" s="67">
        <f>INDEX(Hosts!$A:$O,MATCH(Places!$C4227,Hosts!$A:$A,0),MATCH(Places!E$1,Hosts!$1:$1,0))</f>
        <v>0.5</v>
      </c>
      <c r="F4227" s="67">
        <f>INDEX(Hosts!$A:$O,MATCH(Places!$C4227,Hosts!$A:$A,0),MATCH(Places!F$1,Hosts!$1:$1,0))</f>
        <v>0.67</v>
      </c>
      <c r="G4227" s="67" t="str">
        <f>INDEX(Hosts!$A:$O,MATCH(Places!$C4227,Hosts!$A:$A,0),MATCH(Places!G$1,Hosts!$1:$1,0))</f>
        <v>Yes</v>
      </c>
      <c r="H4227">
        <v>10</v>
      </c>
      <c r="I4227" t="str">
        <f>VLOOKUP($H4227,Neighborhoods!$A:$C,2,0)</f>
        <v>Brooklyn</v>
      </c>
      <c r="J4227" t="str">
        <f>VLOOKUP($H4227,Neighborhoods!$A:$C,3,0)</f>
        <v>East Flatbush</v>
      </c>
      <c r="K4227" t="s">
        <v>1</v>
      </c>
      <c r="L4227" t="str">
        <f t="shared" ref="L4227:L4290" si="264">IF(OR(K4227="Private room",K4227="Shared room"),"Yes","No")</f>
        <v>Yes</v>
      </c>
      <c r="M4227">
        <v>1</v>
      </c>
      <c r="N4227" t="str" cm="1">
        <f t="array" ref="N4227">_xlfn.IFS(M4227&lt;=2,"Small",M4227&lt;=5,"Medium",M4227&gt;5,"Large")</f>
        <v>Small</v>
      </c>
      <c r="O4227" s="50">
        <v>48</v>
      </c>
      <c r="P4227" s="67">
        <f t="shared" ref="P4227:P4290" si="265">VLOOKUP(O4227,$AB$1:$AC$5,2)</f>
        <v>0.03</v>
      </c>
      <c r="Q4227" s="52">
        <v>4.79</v>
      </c>
      <c r="R4227" s="52" t="str" cm="1">
        <f t="array" ref="R4227">_xlfn.IFS(ROUND(Q4227,0)=5,"Excellent",ROUND(Q4227,0)=4,"Good",ROUND(Q4227,0)=3,"Ok",ROUND(Q4227,0)&lt;3,"Bad")</f>
        <v>Excellent</v>
      </c>
      <c r="S4227">
        <v>14</v>
      </c>
      <c r="T4227" t="str">
        <f t="shared" ref="T4227:T4290" si="266">IF(AND(Q4227&gt;=4.8,S4227&gt;100),"Yes","No")</f>
        <v>No</v>
      </c>
      <c r="U4227" s="65">
        <v>43429</v>
      </c>
      <c r="V4227" s="65">
        <v>43732</v>
      </c>
      <c r="W4227">
        <v>89</v>
      </c>
      <c r="X4227" t="str">
        <f t="shared" ref="X4227:X4290" si="267">IF(W4227&lt;&gt;0,"Active","Inactive")</f>
        <v>Active</v>
      </c>
      <c r="Y4227" t="s">
        <v>15615</v>
      </c>
    </row>
    <row r="4228" spans="1:25" x14ac:dyDescent="0.25">
      <c r="A4228">
        <v>4227</v>
      </c>
      <c r="B4228" t="s">
        <v>14758</v>
      </c>
      <c r="C4228">
        <v>2186</v>
      </c>
      <c r="D4228" t="str">
        <f>VLOOKUP($C4228,Hosts!$A:$O,10,0)</f>
        <v>New York</v>
      </c>
      <c r="E4228" s="67">
        <f>INDEX(Hosts!$A:$O,MATCH(Places!$C4228,Hosts!$A:$A,0),MATCH(Places!E$1,Hosts!$1:$1,0))</f>
        <v>1</v>
      </c>
      <c r="F4228" s="67">
        <f>INDEX(Hosts!$A:$O,MATCH(Places!$C4228,Hosts!$A:$A,0),MATCH(Places!F$1,Hosts!$1:$1,0))</f>
        <v>1</v>
      </c>
      <c r="G4228" s="67" t="str">
        <f>INDEX(Hosts!$A:$O,MATCH(Places!$C4228,Hosts!$A:$A,0),MATCH(Places!G$1,Hosts!$1:$1,0))</f>
        <v>No</v>
      </c>
      <c r="H4228">
        <v>8</v>
      </c>
      <c r="I4228" t="str">
        <f>VLOOKUP($H4228,Neighborhoods!$A:$C,2,0)</f>
        <v>Brooklyn</v>
      </c>
      <c r="J4228" t="str">
        <f>VLOOKUP($H4228,Neighborhoods!$A:$C,3,0)</f>
        <v>Bushwick</v>
      </c>
      <c r="K4228" t="s">
        <v>1</v>
      </c>
      <c r="L4228" t="str">
        <f t="shared" si="264"/>
        <v>Yes</v>
      </c>
      <c r="M4228">
        <v>2</v>
      </c>
      <c r="N4228" t="str" cm="1">
        <f t="array" ref="N4228">_xlfn.IFS(M4228&lt;=2,"Small",M4228&lt;=5,"Medium",M4228&gt;5,"Large")</f>
        <v>Small</v>
      </c>
      <c r="O4228" s="50">
        <v>95</v>
      </c>
      <c r="P4228" s="67">
        <f t="shared" si="265"/>
        <v>0.03</v>
      </c>
      <c r="Q4228" s="52">
        <v>5</v>
      </c>
      <c r="R4228" s="52" t="str" cm="1">
        <f t="array" ref="R4228">_xlfn.IFS(ROUND(Q4228,0)=5,"Excellent",ROUND(Q4228,0)=4,"Good",ROUND(Q4228,0)=3,"Ok",ROUND(Q4228,0)&lt;3,"Bad")</f>
        <v>Excellent</v>
      </c>
      <c r="S4228">
        <v>18</v>
      </c>
      <c r="T4228" t="str">
        <f t="shared" si="266"/>
        <v>No</v>
      </c>
      <c r="U4228" s="65">
        <v>43707</v>
      </c>
      <c r="V4228" s="65">
        <v>43878</v>
      </c>
      <c r="W4228">
        <v>12</v>
      </c>
      <c r="X4228" t="str">
        <f t="shared" si="267"/>
        <v>Active</v>
      </c>
      <c r="Y4228" t="s">
        <v>15615</v>
      </c>
    </row>
    <row r="4229" spans="1:25" x14ac:dyDescent="0.25">
      <c r="A4229">
        <v>4228</v>
      </c>
      <c r="B4229" t="s">
        <v>3009</v>
      </c>
      <c r="C4229">
        <v>872</v>
      </c>
      <c r="D4229" t="str">
        <f>VLOOKUP($C4229,Hosts!$A:$O,10,0)</f>
        <v>Washington</v>
      </c>
      <c r="E4229" s="67">
        <f>INDEX(Hosts!$A:$O,MATCH(Places!$C4229,Hosts!$A:$A,0),MATCH(Places!E$1,Hosts!$1:$1,0))</f>
        <v>1</v>
      </c>
      <c r="F4229" s="67">
        <f>INDEX(Hosts!$A:$O,MATCH(Places!$C4229,Hosts!$A:$A,0),MATCH(Places!F$1,Hosts!$1:$1,0))</f>
        <v>0.98</v>
      </c>
      <c r="G4229" s="67" t="str">
        <f>INDEX(Hosts!$A:$O,MATCH(Places!$C4229,Hosts!$A:$A,0),MATCH(Places!G$1,Hosts!$1:$1,0))</f>
        <v>Yes</v>
      </c>
      <c r="H4229">
        <v>13</v>
      </c>
      <c r="I4229" t="str">
        <f>VLOOKUP($H4229,Neighborhoods!$A:$C,2,0)</f>
        <v>Manhattan</v>
      </c>
      <c r="J4229" t="str">
        <f>VLOOKUP($H4229,Neighborhoods!$A:$C,3,0)</f>
        <v>Chelsea</v>
      </c>
      <c r="K4229" t="s">
        <v>11822</v>
      </c>
      <c r="L4229" t="str">
        <f t="shared" si="264"/>
        <v>No</v>
      </c>
      <c r="M4229">
        <v>4</v>
      </c>
      <c r="N4229" t="str" cm="1">
        <f t="array" ref="N4229">_xlfn.IFS(M4229&lt;=2,"Small",M4229&lt;=5,"Medium",M4229&gt;5,"Large")</f>
        <v>Medium</v>
      </c>
      <c r="O4229" s="50">
        <v>154</v>
      </c>
      <c r="P4229" s="67">
        <f t="shared" si="265"/>
        <v>0.03</v>
      </c>
      <c r="Q4229" s="52">
        <v>4.9000000000000004</v>
      </c>
      <c r="R4229" s="52" t="str" cm="1">
        <f t="array" ref="R4229">_xlfn.IFS(ROUND(Q4229,0)=5,"Excellent",ROUND(Q4229,0)=4,"Good",ROUND(Q4229,0)=3,"Ok",ROUND(Q4229,0)&lt;3,"Bad")</f>
        <v>Excellent</v>
      </c>
      <c r="S4229">
        <v>50</v>
      </c>
      <c r="T4229" t="str">
        <f t="shared" si="266"/>
        <v>No</v>
      </c>
      <c r="U4229" s="65">
        <v>43498</v>
      </c>
      <c r="V4229" s="65">
        <v>44044</v>
      </c>
      <c r="W4229">
        <v>74</v>
      </c>
      <c r="X4229" t="str">
        <f t="shared" si="267"/>
        <v>Active</v>
      </c>
      <c r="Y4229" t="s">
        <v>15615</v>
      </c>
    </row>
    <row r="4230" spans="1:25" x14ac:dyDescent="0.25">
      <c r="A4230">
        <v>4229</v>
      </c>
      <c r="B4230" t="s">
        <v>13508</v>
      </c>
      <c r="C4230">
        <v>2468</v>
      </c>
      <c r="D4230" t="str">
        <f>VLOOKUP($C4230,Hosts!$A:$O,10,0)</f>
        <v>New York</v>
      </c>
      <c r="E4230" s="67">
        <f>INDEX(Hosts!$A:$O,MATCH(Places!$C4230,Hosts!$A:$A,0),MATCH(Places!E$1,Hosts!$1:$1,0))</f>
        <v>0.94</v>
      </c>
      <c r="F4230" s="67">
        <f>INDEX(Hosts!$A:$O,MATCH(Places!$C4230,Hosts!$A:$A,0),MATCH(Places!F$1,Hosts!$1:$1,0))</f>
        <v>0.98</v>
      </c>
      <c r="G4230" s="67" t="str">
        <f>INDEX(Hosts!$A:$O,MATCH(Places!$C4230,Hosts!$A:$A,0),MATCH(Places!G$1,Hosts!$1:$1,0))</f>
        <v>Yes</v>
      </c>
      <c r="H4230">
        <v>23</v>
      </c>
      <c r="I4230" t="str">
        <f>VLOOKUP($H4230,Neighborhoods!$A:$C,2,0)</f>
        <v>Queens</v>
      </c>
      <c r="J4230" t="str">
        <f>VLOOKUP($H4230,Neighborhoods!$A:$C,3,0)</f>
        <v>Jamaica</v>
      </c>
      <c r="K4230" t="s">
        <v>11822</v>
      </c>
      <c r="L4230" t="str">
        <f t="shared" si="264"/>
        <v>No</v>
      </c>
      <c r="M4230">
        <v>10</v>
      </c>
      <c r="N4230" t="str" cm="1">
        <f t="array" ref="N4230">_xlfn.IFS(M4230&lt;=2,"Small",M4230&lt;=5,"Medium",M4230&gt;5,"Large")</f>
        <v>Large</v>
      </c>
      <c r="O4230" s="50">
        <v>156</v>
      </c>
      <c r="P4230" s="67">
        <f t="shared" si="265"/>
        <v>0.03</v>
      </c>
      <c r="Q4230" s="52">
        <v>4.8899999999999997</v>
      </c>
      <c r="R4230" s="52" t="str" cm="1">
        <f t="array" ref="R4230">_xlfn.IFS(ROUND(Q4230,0)=5,"Excellent",ROUND(Q4230,0)=4,"Good",ROUND(Q4230,0)=3,"Ok",ROUND(Q4230,0)&lt;3,"Bad")</f>
        <v>Excellent</v>
      </c>
      <c r="S4230">
        <v>102</v>
      </c>
      <c r="T4230" t="str">
        <f t="shared" si="266"/>
        <v>Yes</v>
      </c>
      <c r="U4230" s="65">
        <v>43423</v>
      </c>
      <c r="V4230" s="65">
        <v>43980</v>
      </c>
      <c r="W4230">
        <v>164</v>
      </c>
      <c r="X4230" t="str">
        <f t="shared" si="267"/>
        <v>Active</v>
      </c>
      <c r="Y4230" t="s">
        <v>15615</v>
      </c>
    </row>
    <row r="4231" spans="1:25" x14ac:dyDescent="0.25">
      <c r="A4231">
        <v>4230</v>
      </c>
      <c r="B4231" t="s">
        <v>14921</v>
      </c>
      <c r="C4231">
        <v>3715</v>
      </c>
      <c r="D4231" t="str">
        <f>VLOOKUP($C4231,Hosts!$A:$O,10,0)</f>
        <v>New York</v>
      </c>
      <c r="E4231" s="67">
        <f>INDEX(Hosts!$A:$O,MATCH(Places!$C4231,Hosts!$A:$A,0),MATCH(Places!E$1,Hosts!$1:$1,0))</f>
        <v>0.5</v>
      </c>
      <c r="F4231" s="67">
        <f>INDEX(Hosts!$A:$O,MATCH(Places!$C4231,Hosts!$A:$A,0),MATCH(Places!F$1,Hosts!$1:$1,0))</f>
        <v>0.87</v>
      </c>
      <c r="G4231" s="67" t="str">
        <f>INDEX(Hosts!$A:$O,MATCH(Places!$C4231,Hosts!$A:$A,0),MATCH(Places!G$1,Hosts!$1:$1,0))</f>
        <v>No</v>
      </c>
      <c r="H4231">
        <v>19</v>
      </c>
      <c r="I4231" t="str">
        <f>VLOOKUP($H4231,Neighborhoods!$A:$C,2,0)</f>
        <v>Manhattan</v>
      </c>
      <c r="J4231" t="str">
        <f>VLOOKUP($H4231,Neighborhoods!$A:$C,3,0)</f>
        <v>Upper East Side</v>
      </c>
      <c r="K4231" t="s">
        <v>11822</v>
      </c>
      <c r="L4231" t="str">
        <f t="shared" si="264"/>
        <v>No</v>
      </c>
      <c r="M4231">
        <v>4</v>
      </c>
      <c r="N4231" t="str" cm="1">
        <f t="array" ref="N4231">_xlfn.IFS(M4231&lt;=2,"Small",M4231&lt;=5,"Medium",M4231&gt;5,"Large")</f>
        <v>Medium</v>
      </c>
      <c r="O4231" s="50">
        <v>110</v>
      </c>
      <c r="P4231" s="67">
        <f t="shared" si="265"/>
        <v>0.03</v>
      </c>
      <c r="Q4231" s="52">
        <v>4.3</v>
      </c>
      <c r="R4231" s="52" t="str" cm="1">
        <f t="array" ref="R4231">_xlfn.IFS(ROUND(Q4231,0)=5,"Excellent",ROUND(Q4231,0)=4,"Good",ROUND(Q4231,0)=3,"Ok",ROUND(Q4231,0)&lt;3,"Bad")</f>
        <v>Good</v>
      </c>
      <c r="S4231">
        <v>43</v>
      </c>
      <c r="T4231" t="str">
        <f t="shared" si="266"/>
        <v>No</v>
      </c>
      <c r="U4231" s="65">
        <v>43457</v>
      </c>
      <c r="V4231" s="65">
        <v>44021</v>
      </c>
      <c r="W4231">
        <v>57</v>
      </c>
      <c r="X4231" t="str">
        <f t="shared" si="267"/>
        <v>Active</v>
      </c>
      <c r="Y4231" t="s">
        <v>15615</v>
      </c>
    </row>
    <row r="4232" spans="1:25" x14ac:dyDescent="0.25">
      <c r="A4232">
        <v>4231</v>
      </c>
      <c r="B4232" t="s">
        <v>3010</v>
      </c>
      <c r="C4232">
        <v>2885</v>
      </c>
      <c r="D4232" t="str">
        <f>VLOOKUP($C4232,Hosts!$A:$O,10,0)</f>
        <v>New York</v>
      </c>
      <c r="E4232" s="67">
        <f>INDEX(Hosts!$A:$O,MATCH(Places!$C4232,Hosts!$A:$A,0),MATCH(Places!E$1,Hosts!$1:$1,0))</f>
        <v>0.97</v>
      </c>
      <c r="F4232" s="67">
        <f>INDEX(Hosts!$A:$O,MATCH(Places!$C4232,Hosts!$A:$A,0),MATCH(Places!F$1,Hosts!$1:$1,0))</f>
        <v>0.97</v>
      </c>
      <c r="G4232" s="67" t="str">
        <f>INDEX(Hosts!$A:$O,MATCH(Places!$C4232,Hosts!$A:$A,0),MATCH(Places!G$1,Hosts!$1:$1,0))</f>
        <v>No</v>
      </c>
      <c r="H4232">
        <v>16</v>
      </c>
      <c r="I4232" t="str">
        <f>VLOOKUP($H4232,Neighborhoods!$A:$C,2,0)</f>
        <v>Manhattan</v>
      </c>
      <c r="J4232" t="str">
        <f>VLOOKUP($H4232,Neighborhoods!$A:$C,3,0)</f>
        <v>Harlem</v>
      </c>
      <c r="K4232" t="s">
        <v>11822</v>
      </c>
      <c r="L4232" t="str">
        <f t="shared" si="264"/>
        <v>No</v>
      </c>
      <c r="M4232">
        <v>6</v>
      </c>
      <c r="N4232" t="str" cm="1">
        <f t="array" ref="N4232">_xlfn.IFS(M4232&lt;=2,"Small",M4232&lt;=5,"Medium",M4232&gt;5,"Large")</f>
        <v>Large</v>
      </c>
      <c r="O4232" s="50">
        <v>289</v>
      </c>
      <c r="P4232" s="67">
        <f t="shared" si="265"/>
        <v>0.04</v>
      </c>
      <c r="Q4232" s="52">
        <v>4.5</v>
      </c>
      <c r="R4232" s="52" t="str" cm="1">
        <f t="array" ref="R4232">_xlfn.IFS(ROUND(Q4232,0)=5,"Excellent",ROUND(Q4232,0)=4,"Good",ROUND(Q4232,0)=3,"Ok",ROUND(Q4232,0)&lt;3,"Bad")</f>
        <v>Excellent</v>
      </c>
      <c r="S4232">
        <v>60</v>
      </c>
      <c r="T4232" t="str">
        <f t="shared" si="266"/>
        <v>No</v>
      </c>
      <c r="U4232" s="65">
        <v>43432</v>
      </c>
      <c r="V4232" s="65">
        <v>44003</v>
      </c>
      <c r="W4232">
        <v>325</v>
      </c>
      <c r="X4232" t="str">
        <f t="shared" si="267"/>
        <v>Active</v>
      </c>
      <c r="Y4232" t="s">
        <v>15616</v>
      </c>
    </row>
    <row r="4233" spans="1:25" x14ac:dyDescent="0.25">
      <c r="A4233">
        <v>4232</v>
      </c>
      <c r="B4233" t="s">
        <v>15477</v>
      </c>
      <c r="C4233">
        <v>3564</v>
      </c>
      <c r="D4233" t="str">
        <f>VLOOKUP($C4233,Hosts!$A:$O,10,0)</f>
        <v>New York</v>
      </c>
      <c r="E4233" s="67">
        <f>INDEX(Hosts!$A:$O,MATCH(Places!$C4233,Hosts!$A:$A,0),MATCH(Places!E$1,Hosts!$1:$1,0))</f>
        <v>0.5</v>
      </c>
      <c r="F4233" s="67">
        <f>INDEX(Hosts!$A:$O,MATCH(Places!$C4233,Hosts!$A:$A,0),MATCH(Places!F$1,Hosts!$1:$1,0))</f>
        <v>0.8</v>
      </c>
      <c r="G4233" s="67" t="str">
        <f>INDEX(Hosts!$A:$O,MATCH(Places!$C4233,Hosts!$A:$A,0),MATCH(Places!G$1,Hosts!$1:$1,0))</f>
        <v>No</v>
      </c>
      <c r="H4233">
        <v>10</v>
      </c>
      <c r="I4233" t="str">
        <f>VLOOKUP($H4233,Neighborhoods!$A:$C,2,0)</f>
        <v>Brooklyn</v>
      </c>
      <c r="J4233" t="str">
        <f>VLOOKUP($H4233,Neighborhoods!$A:$C,3,0)</f>
        <v>East Flatbush</v>
      </c>
      <c r="K4233" t="s">
        <v>11822</v>
      </c>
      <c r="L4233" t="str">
        <f t="shared" si="264"/>
        <v>No</v>
      </c>
      <c r="M4233">
        <v>7</v>
      </c>
      <c r="N4233" t="str" cm="1">
        <f t="array" ref="N4233">_xlfn.IFS(M4233&lt;=2,"Small",M4233&lt;=5,"Medium",M4233&gt;5,"Large")</f>
        <v>Large</v>
      </c>
      <c r="O4233" s="50">
        <v>200</v>
      </c>
      <c r="P4233" s="67">
        <f t="shared" si="265"/>
        <v>0.04</v>
      </c>
      <c r="Q4233" s="52">
        <v>4.88</v>
      </c>
      <c r="R4233" s="52" t="str" cm="1">
        <f t="array" ref="R4233">_xlfn.IFS(ROUND(Q4233,0)=5,"Excellent",ROUND(Q4233,0)=4,"Good",ROUND(Q4233,0)=3,"Ok",ROUND(Q4233,0)&lt;3,"Bad")</f>
        <v>Excellent</v>
      </c>
      <c r="S4233">
        <v>8</v>
      </c>
      <c r="T4233" t="str">
        <f t="shared" si="266"/>
        <v>No</v>
      </c>
      <c r="U4233" s="65">
        <v>43437</v>
      </c>
      <c r="V4233" s="65">
        <v>43677</v>
      </c>
      <c r="W4233">
        <v>89</v>
      </c>
      <c r="X4233" t="str">
        <f t="shared" si="267"/>
        <v>Active</v>
      </c>
      <c r="Y4233" t="s">
        <v>15615</v>
      </c>
    </row>
    <row r="4234" spans="1:25" x14ac:dyDescent="0.25">
      <c r="A4234">
        <v>4233</v>
      </c>
      <c r="B4234" t="s">
        <v>14734</v>
      </c>
      <c r="C4234">
        <v>2346</v>
      </c>
      <c r="D4234" t="str">
        <f>VLOOKUP($C4234,Hosts!$A:$O,10,0)</f>
        <v>New York</v>
      </c>
      <c r="E4234" s="67">
        <f>INDEX(Hosts!$A:$O,MATCH(Places!$C4234,Hosts!$A:$A,0),MATCH(Places!E$1,Hosts!$1:$1,0))</f>
        <v>1</v>
      </c>
      <c r="F4234" s="67">
        <f>INDEX(Hosts!$A:$O,MATCH(Places!$C4234,Hosts!$A:$A,0),MATCH(Places!F$1,Hosts!$1:$1,0))</f>
        <v>1</v>
      </c>
      <c r="G4234" s="67" t="str">
        <f>INDEX(Hosts!$A:$O,MATCH(Places!$C4234,Hosts!$A:$A,0),MATCH(Places!G$1,Hosts!$1:$1,0))</f>
        <v>No</v>
      </c>
      <c r="H4234">
        <v>10</v>
      </c>
      <c r="I4234" t="str">
        <f>VLOOKUP($H4234,Neighborhoods!$A:$C,2,0)</f>
        <v>Brooklyn</v>
      </c>
      <c r="J4234" t="str">
        <f>VLOOKUP($H4234,Neighborhoods!$A:$C,3,0)</f>
        <v>East Flatbush</v>
      </c>
      <c r="K4234" t="s">
        <v>1</v>
      </c>
      <c r="L4234" t="str">
        <f t="shared" si="264"/>
        <v>Yes</v>
      </c>
      <c r="M4234">
        <v>1</v>
      </c>
      <c r="N4234" t="str" cm="1">
        <f t="array" ref="N4234">_xlfn.IFS(M4234&lt;=2,"Small",M4234&lt;=5,"Medium",M4234&gt;5,"Large")</f>
        <v>Small</v>
      </c>
      <c r="O4234" s="50">
        <v>40</v>
      </c>
      <c r="P4234" s="67">
        <f t="shared" si="265"/>
        <v>0.03</v>
      </c>
      <c r="Q4234" s="52">
        <v>4.74</v>
      </c>
      <c r="R4234" s="52" t="str" cm="1">
        <f t="array" ref="R4234">_xlfn.IFS(ROUND(Q4234,0)=5,"Excellent",ROUND(Q4234,0)=4,"Good",ROUND(Q4234,0)=3,"Ok",ROUND(Q4234,0)&lt;3,"Bad")</f>
        <v>Excellent</v>
      </c>
      <c r="S4234">
        <v>46</v>
      </c>
      <c r="T4234" t="str">
        <f t="shared" si="266"/>
        <v>No</v>
      </c>
      <c r="U4234" s="65">
        <v>43441</v>
      </c>
      <c r="V4234" s="65">
        <v>43988</v>
      </c>
      <c r="W4234">
        <v>350</v>
      </c>
      <c r="X4234" t="str">
        <f t="shared" si="267"/>
        <v>Active</v>
      </c>
      <c r="Y4234" t="s">
        <v>15616</v>
      </c>
    </row>
    <row r="4235" spans="1:25" x14ac:dyDescent="0.25">
      <c r="A4235">
        <v>4234</v>
      </c>
      <c r="B4235" t="s">
        <v>3011</v>
      </c>
      <c r="C4235">
        <v>2417</v>
      </c>
      <c r="D4235" t="str">
        <f>VLOOKUP($C4235,Hosts!$A:$O,10,0)</f>
        <v>New York</v>
      </c>
      <c r="E4235" s="67">
        <f>INDEX(Hosts!$A:$O,MATCH(Places!$C4235,Hosts!$A:$A,0),MATCH(Places!E$1,Hosts!$1:$1,0))</f>
        <v>1</v>
      </c>
      <c r="F4235" s="67">
        <f>INDEX(Hosts!$A:$O,MATCH(Places!$C4235,Hosts!$A:$A,0),MATCH(Places!F$1,Hosts!$1:$1,0))</f>
        <v>1</v>
      </c>
      <c r="G4235" s="67" t="str">
        <f>INDEX(Hosts!$A:$O,MATCH(Places!$C4235,Hosts!$A:$A,0),MATCH(Places!G$1,Hosts!$1:$1,0))</f>
        <v>Yes</v>
      </c>
      <c r="H4235">
        <v>25</v>
      </c>
      <c r="I4235" t="str">
        <f>VLOOKUP($H4235,Neighborhoods!$A:$C,2,0)</f>
        <v>Queens</v>
      </c>
      <c r="J4235" t="str">
        <f>VLOOKUP($H4235,Neighborhoods!$A:$C,3,0)</f>
        <v>Ridgewood</v>
      </c>
      <c r="K4235" t="s">
        <v>1</v>
      </c>
      <c r="L4235" t="str">
        <f t="shared" si="264"/>
        <v>Yes</v>
      </c>
      <c r="M4235">
        <v>2</v>
      </c>
      <c r="N4235" t="str" cm="1">
        <f t="array" ref="N4235">_xlfn.IFS(M4235&lt;=2,"Small",M4235&lt;=5,"Medium",M4235&gt;5,"Large")</f>
        <v>Small</v>
      </c>
      <c r="O4235" s="50">
        <v>60</v>
      </c>
      <c r="P4235" s="67">
        <f t="shared" si="265"/>
        <v>0.03</v>
      </c>
      <c r="Q4235" s="52">
        <v>4.96</v>
      </c>
      <c r="R4235" s="52" t="str" cm="1">
        <f t="array" ref="R4235">_xlfn.IFS(ROUND(Q4235,0)=5,"Excellent",ROUND(Q4235,0)=4,"Good",ROUND(Q4235,0)=3,"Ok",ROUND(Q4235,0)&lt;3,"Bad")</f>
        <v>Excellent</v>
      </c>
      <c r="S4235">
        <v>28</v>
      </c>
      <c r="T4235" t="str">
        <f t="shared" si="266"/>
        <v>No</v>
      </c>
      <c r="U4235" s="65">
        <v>43434</v>
      </c>
      <c r="V4235" s="65">
        <v>43831</v>
      </c>
      <c r="W4235">
        <v>44</v>
      </c>
      <c r="X4235" t="str">
        <f t="shared" si="267"/>
        <v>Active</v>
      </c>
      <c r="Y4235" t="s">
        <v>15615</v>
      </c>
    </row>
    <row r="4236" spans="1:25" x14ac:dyDescent="0.25">
      <c r="A4236">
        <v>4235</v>
      </c>
      <c r="B4236" t="s">
        <v>13399</v>
      </c>
      <c r="C4236">
        <v>2007</v>
      </c>
      <c r="D4236" t="str">
        <f>VLOOKUP($C4236,Hosts!$A:$O,10,0)</f>
        <v>New York</v>
      </c>
      <c r="E4236" s="67">
        <f>INDEX(Hosts!$A:$O,MATCH(Places!$C4236,Hosts!$A:$A,0),MATCH(Places!E$1,Hosts!$1:$1,0))</f>
        <v>1</v>
      </c>
      <c r="F4236" s="67">
        <f>INDEX(Hosts!$A:$O,MATCH(Places!$C4236,Hosts!$A:$A,0),MATCH(Places!F$1,Hosts!$1:$1,0))</f>
        <v>0.86</v>
      </c>
      <c r="G4236" s="67" t="str">
        <f>INDEX(Hosts!$A:$O,MATCH(Places!$C4236,Hosts!$A:$A,0),MATCH(Places!G$1,Hosts!$1:$1,0))</f>
        <v>Yes</v>
      </c>
      <c r="H4236">
        <v>24</v>
      </c>
      <c r="I4236" t="str">
        <f>VLOOKUP($H4236,Neighborhoods!$A:$C,2,0)</f>
        <v>Queens</v>
      </c>
      <c r="J4236" t="str">
        <f>VLOOKUP($H4236,Neighborhoods!$A:$C,3,0)</f>
        <v>Long Island City</v>
      </c>
      <c r="K4236" t="s">
        <v>1</v>
      </c>
      <c r="L4236" t="str">
        <f t="shared" si="264"/>
        <v>Yes</v>
      </c>
      <c r="M4236">
        <v>2</v>
      </c>
      <c r="N4236" t="str" cm="1">
        <f t="array" ref="N4236">_xlfn.IFS(M4236&lt;=2,"Small",M4236&lt;=5,"Medium",M4236&gt;5,"Large")</f>
        <v>Small</v>
      </c>
      <c r="O4236" s="50">
        <v>70</v>
      </c>
      <c r="P4236" s="67">
        <f t="shared" si="265"/>
        <v>0.03</v>
      </c>
      <c r="Q4236" s="52">
        <v>5</v>
      </c>
      <c r="R4236" s="52" t="str" cm="1">
        <f t="array" ref="R4236">_xlfn.IFS(ROUND(Q4236,0)=5,"Excellent",ROUND(Q4236,0)=4,"Good",ROUND(Q4236,0)=3,"Ok",ROUND(Q4236,0)&lt;3,"Bad")</f>
        <v>Excellent</v>
      </c>
      <c r="S4236">
        <v>3</v>
      </c>
      <c r="T4236" t="str">
        <f t="shared" si="266"/>
        <v>No</v>
      </c>
      <c r="U4236" s="65">
        <v>43619</v>
      </c>
      <c r="V4236" s="65">
        <v>43834</v>
      </c>
      <c r="W4236">
        <v>180</v>
      </c>
      <c r="X4236" t="str">
        <f t="shared" si="267"/>
        <v>Active</v>
      </c>
      <c r="Y4236" t="s">
        <v>15616</v>
      </c>
    </row>
    <row r="4237" spans="1:25" x14ac:dyDescent="0.25">
      <c r="A4237">
        <v>4236</v>
      </c>
      <c r="B4237" t="s">
        <v>3012</v>
      </c>
      <c r="C4237">
        <v>2443</v>
      </c>
      <c r="D4237" t="str">
        <f>VLOOKUP($C4237,Hosts!$A:$O,10,0)</f>
        <v>New York</v>
      </c>
      <c r="E4237" s="67">
        <f>INDEX(Hosts!$A:$O,MATCH(Places!$C4237,Hosts!$A:$A,0),MATCH(Places!E$1,Hosts!$1:$1,0))</f>
        <v>1</v>
      </c>
      <c r="F4237" s="67">
        <f>INDEX(Hosts!$A:$O,MATCH(Places!$C4237,Hosts!$A:$A,0),MATCH(Places!F$1,Hosts!$1:$1,0))</f>
        <v>1</v>
      </c>
      <c r="G4237" s="67" t="str">
        <f>INDEX(Hosts!$A:$O,MATCH(Places!$C4237,Hosts!$A:$A,0),MATCH(Places!G$1,Hosts!$1:$1,0))</f>
        <v>Yes</v>
      </c>
      <c r="H4237">
        <v>12</v>
      </c>
      <c r="I4237" t="str">
        <f>VLOOKUP($H4237,Neighborhoods!$A:$C,2,0)</f>
        <v>Brooklyn</v>
      </c>
      <c r="J4237" t="str">
        <f>VLOOKUP($H4237,Neighborhoods!$A:$C,3,0)</f>
        <v>Williamsburg</v>
      </c>
      <c r="K4237" t="s">
        <v>11822</v>
      </c>
      <c r="L4237" t="str">
        <f t="shared" si="264"/>
        <v>No</v>
      </c>
      <c r="M4237">
        <v>2</v>
      </c>
      <c r="N4237" t="str" cm="1">
        <f t="array" ref="N4237">_xlfn.IFS(M4237&lt;=2,"Small",M4237&lt;=5,"Medium",M4237&gt;5,"Large")</f>
        <v>Small</v>
      </c>
      <c r="O4237" s="50">
        <v>119</v>
      </c>
      <c r="P4237" s="67">
        <f t="shared" si="265"/>
        <v>0.03</v>
      </c>
      <c r="Q4237" s="52">
        <v>4.9800000000000004</v>
      </c>
      <c r="R4237" s="52" t="str" cm="1">
        <f t="array" ref="R4237">_xlfn.IFS(ROUND(Q4237,0)=5,"Excellent",ROUND(Q4237,0)=4,"Good",ROUND(Q4237,0)=3,"Ok",ROUND(Q4237,0)&lt;3,"Bad")</f>
        <v>Excellent</v>
      </c>
      <c r="S4237">
        <v>46</v>
      </c>
      <c r="T4237" t="str">
        <f t="shared" si="266"/>
        <v>No</v>
      </c>
      <c r="U4237" s="65">
        <v>43441</v>
      </c>
      <c r="V4237" s="65">
        <v>44050</v>
      </c>
      <c r="W4237">
        <v>311</v>
      </c>
      <c r="X4237" t="str">
        <f t="shared" si="267"/>
        <v>Active</v>
      </c>
      <c r="Y4237" t="s">
        <v>15615</v>
      </c>
    </row>
    <row r="4238" spans="1:25" x14ac:dyDescent="0.25">
      <c r="A4238">
        <v>4237</v>
      </c>
      <c r="B4238" t="s">
        <v>3013</v>
      </c>
      <c r="C4238">
        <v>429</v>
      </c>
      <c r="D4238" t="str">
        <f>VLOOKUP($C4238,Hosts!$A:$O,10,0)</f>
        <v>New York</v>
      </c>
      <c r="E4238" s="67">
        <f>INDEX(Hosts!$A:$O,MATCH(Places!$C4238,Hosts!$A:$A,0),MATCH(Places!E$1,Hosts!$1:$1,0))</f>
        <v>0.92</v>
      </c>
      <c r="F4238" s="67">
        <f>INDEX(Hosts!$A:$O,MATCH(Places!$C4238,Hosts!$A:$A,0),MATCH(Places!F$1,Hosts!$1:$1,0))</f>
        <v>0.85</v>
      </c>
      <c r="G4238" s="67" t="str">
        <f>INDEX(Hosts!$A:$O,MATCH(Places!$C4238,Hosts!$A:$A,0),MATCH(Places!G$1,Hosts!$1:$1,0))</f>
        <v>No</v>
      </c>
      <c r="H4238">
        <v>20</v>
      </c>
      <c r="I4238" t="str">
        <f>VLOOKUP($H4238,Neighborhoods!$A:$C,2,0)</f>
        <v>Manhattan</v>
      </c>
      <c r="J4238" t="str">
        <f>VLOOKUP($H4238,Neighborhoods!$A:$C,3,0)</f>
        <v>Upper West Side</v>
      </c>
      <c r="K4238" t="s">
        <v>11822</v>
      </c>
      <c r="L4238" t="str">
        <f t="shared" si="264"/>
        <v>No</v>
      </c>
      <c r="M4238">
        <v>4</v>
      </c>
      <c r="N4238" t="str" cm="1">
        <f t="array" ref="N4238">_xlfn.IFS(M4238&lt;=2,"Small",M4238&lt;=5,"Medium",M4238&gt;5,"Large")</f>
        <v>Medium</v>
      </c>
      <c r="O4238" s="50">
        <v>127</v>
      </c>
      <c r="P4238" s="67">
        <f t="shared" si="265"/>
        <v>0.03</v>
      </c>
      <c r="Q4238" s="52">
        <v>5</v>
      </c>
      <c r="R4238" s="52" t="str" cm="1">
        <f t="array" ref="R4238">_xlfn.IFS(ROUND(Q4238,0)=5,"Excellent",ROUND(Q4238,0)=4,"Good",ROUND(Q4238,0)=3,"Ok",ROUND(Q4238,0)&lt;3,"Bad")</f>
        <v>Excellent</v>
      </c>
      <c r="S4238">
        <v>5</v>
      </c>
      <c r="T4238" t="str">
        <f t="shared" si="266"/>
        <v>No</v>
      </c>
      <c r="U4238" s="65">
        <v>43567</v>
      </c>
      <c r="V4238" s="65">
        <v>43982</v>
      </c>
      <c r="W4238">
        <v>330</v>
      </c>
      <c r="X4238" t="str">
        <f t="shared" si="267"/>
        <v>Active</v>
      </c>
      <c r="Y4238" t="s">
        <v>15615</v>
      </c>
    </row>
    <row r="4239" spans="1:25" x14ac:dyDescent="0.25">
      <c r="A4239">
        <v>4238</v>
      </c>
      <c r="B4239" t="s">
        <v>14965</v>
      </c>
      <c r="C4239">
        <v>3712</v>
      </c>
      <c r="D4239" t="str">
        <f>VLOOKUP($C4239,Hosts!$A:$O,10,0)</f>
        <v>New York</v>
      </c>
      <c r="E4239" s="67">
        <f>INDEX(Hosts!$A:$O,MATCH(Places!$C4239,Hosts!$A:$A,0),MATCH(Places!E$1,Hosts!$1:$1,0))</f>
        <v>1</v>
      </c>
      <c r="F4239" s="67">
        <f>INDEX(Hosts!$A:$O,MATCH(Places!$C4239,Hosts!$A:$A,0),MATCH(Places!F$1,Hosts!$1:$1,0))</f>
        <v>0.99</v>
      </c>
      <c r="G4239" s="67" t="str">
        <f>INDEX(Hosts!$A:$O,MATCH(Places!$C4239,Hosts!$A:$A,0),MATCH(Places!G$1,Hosts!$1:$1,0))</f>
        <v>No</v>
      </c>
      <c r="H4239">
        <v>7</v>
      </c>
      <c r="I4239" t="str">
        <f>VLOOKUP($H4239,Neighborhoods!$A:$C,2,0)</f>
        <v>Brooklyn</v>
      </c>
      <c r="J4239" t="str">
        <f>VLOOKUP($H4239,Neighborhoods!$A:$C,3,0)</f>
        <v>Bedford-Stuyvesant</v>
      </c>
      <c r="K4239" t="s">
        <v>1</v>
      </c>
      <c r="L4239" t="str">
        <f t="shared" si="264"/>
        <v>Yes</v>
      </c>
      <c r="M4239">
        <v>2</v>
      </c>
      <c r="N4239" t="str" cm="1">
        <f t="array" ref="N4239">_xlfn.IFS(M4239&lt;=2,"Small",M4239&lt;=5,"Medium",M4239&gt;5,"Large")</f>
        <v>Small</v>
      </c>
      <c r="O4239" s="50">
        <v>70</v>
      </c>
      <c r="P4239" s="67">
        <f t="shared" si="265"/>
        <v>0.03</v>
      </c>
      <c r="Q4239" s="52">
        <v>4.9000000000000004</v>
      </c>
      <c r="R4239" s="52" t="str" cm="1">
        <f t="array" ref="R4239">_xlfn.IFS(ROUND(Q4239,0)=5,"Excellent",ROUND(Q4239,0)=4,"Good",ROUND(Q4239,0)=3,"Ok",ROUND(Q4239,0)&lt;3,"Bad")</f>
        <v>Excellent</v>
      </c>
      <c r="S4239">
        <v>42</v>
      </c>
      <c r="T4239" t="str">
        <f t="shared" si="266"/>
        <v>No</v>
      </c>
      <c r="U4239" s="65">
        <v>43435</v>
      </c>
      <c r="V4239" s="65">
        <v>44018</v>
      </c>
      <c r="W4239">
        <v>216</v>
      </c>
      <c r="X4239" t="str">
        <f t="shared" si="267"/>
        <v>Active</v>
      </c>
      <c r="Y4239" t="s">
        <v>15615</v>
      </c>
    </row>
    <row r="4240" spans="1:25" x14ac:dyDescent="0.25">
      <c r="A4240">
        <v>4239</v>
      </c>
      <c r="B4240" t="s">
        <v>13527</v>
      </c>
      <c r="C4240">
        <v>2643</v>
      </c>
      <c r="D4240" t="str">
        <f>VLOOKUP($C4240,Hosts!$A:$O,10,0)</f>
        <v>New York</v>
      </c>
      <c r="E4240" s="67">
        <f>INDEX(Hosts!$A:$O,MATCH(Places!$C4240,Hosts!$A:$A,0),MATCH(Places!E$1,Hosts!$1:$1,0))</f>
        <v>1</v>
      </c>
      <c r="F4240" s="67">
        <f>INDEX(Hosts!$A:$O,MATCH(Places!$C4240,Hosts!$A:$A,0),MATCH(Places!F$1,Hosts!$1:$1,0))</f>
        <v>0.56000000000000005</v>
      </c>
      <c r="G4240" s="67" t="str">
        <f>INDEX(Hosts!$A:$O,MATCH(Places!$C4240,Hosts!$A:$A,0),MATCH(Places!G$1,Hosts!$1:$1,0))</f>
        <v>No</v>
      </c>
      <c r="H4240">
        <v>12</v>
      </c>
      <c r="I4240" t="str">
        <f>VLOOKUP($H4240,Neighborhoods!$A:$C,2,0)</f>
        <v>Brooklyn</v>
      </c>
      <c r="J4240" t="str">
        <f>VLOOKUP($H4240,Neighborhoods!$A:$C,3,0)</f>
        <v>Williamsburg</v>
      </c>
      <c r="K4240" t="s">
        <v>11822</v>
      </c>
      <c r="L4240" t="str">
        <f t="shared" si="264"/>
        <v>No</v>
      </c>
      <c r="M4240">
        <v>3</v>
      </c>
      <c r="N4240" t="str" cm="1">
        <f t="array" ref="N4240">_xlfn.IFS(M4240&lt;=2,"Small",M4240&lt;=5,"Medium",M4240&gt;5,"Large")</f>
        <v>Medium</v>
      </c>
      <c r="O4240" s="50">
        <v>130</v>
      </c>
      <c r="P4240" s="67">
        <f t="shared" si="265"/>
        <v>0.03</v>
      </c>
      <c r="Q4240" s="52">
        <v>4.87</v>
      </c>
      <c r="R4240" s="52" t="str" cm="1">
        <f t="array" ref="R4240">_xlfn.IFS(ROUND(Q4240,0)=5,"Excellent",ROUND(Q4240,0)=4,"Good",ROUND(Q4240,0)=3,"Ok",ROUND(Q4240,0)&lt;3,"Bad")</f>
        <v>Excellent</v>
      </c>
      <c r="S4240">
        <v>15</v>
      </c>
      <c r="T4240" t="str">
        <f t="shared" si="266"/>
        <v>No</v>
      </c>
      <c r="U4240" s="65">
        <v>43457</v>
      </c>
      <c r="V4240" s="65">
        <v>43802</v>
      </c>
      <c r="W4240">
        <v>178</v>
      </c>
      <c r="X4240" t="str">
        <f t="shared" si="267"/>
        <v>Active</v>
      </c>
      <c r="Y4240" t="s">
        <v>15615</v>
      </c>
    </row>
    <row r="4241" spans="1:25" x14ac:dyDescent="0.25">
      <c r="A4241">
        <v>4240</v>
      </c>
      <c r="B4241" t="s">
        <v>3014</v>
      </c>
      <c r="C4241">
        <v>2262</v>
      </c>
      <c r="D4241" t="str">
        <f>VLOOKUP($C4241,Hosts!$A:$O,10,0)</f>
        <v>New York</v>
      </c>
      <c r="E4241" s="67">
        <f>INDEX(Hosts!$A:$O,MATCH(Places!$C4241,Hosts!$A:$A,0),MATCH(Places!E$1,Hosts!$1:$1,0))</f>
        <v>0.81</v>
      </c>
      <c r="F4241" s="67">
        <f>INDEX(Hosts!$A:$O,MATCH(Places!$C4241,Hosts!$A:$A,0),MATCH(Places!F$1,Hosts!$1:$1,0))</f>
        <v>0.56999999999999995</v>
      </c>
      <c r="G4241" s="67" t="str">
        <f>INDEX(Hosts!$A:$O,MATCH(Places!$C4241,Hosts!$A:$A,0),MATCH(Places!G$1,Hosts!$1:$1,0))</f>
        <v>No</v>
      </c>
      <c r="H4241">
        <v>13</v>
      </c>
      <c r="I4241" t="str">
        <f>VLOOKUP($H4241,Neighborhoods!$A:$C,2,0)</f>
        <v>Manhattan</v>
      </c>
      <c r="J4241" t="str">
        <f>VLOOKUP($H4241,Neighborhoods!$A:$C,3,0)</f>
        <v>Chelsea</v>
      </c>
      <c r="K4241" t="s">
        <v>1</v>
      </c>
      <c r="L4241" t="str">
        <f t="shared" si="264"/>
        <v>Yes</v>
      </c>
      <c r="M4241">
        <v>1</v>
      </c>
      <c r="N4241" t="str" cm="1">
        <f t="array" ref="N4241">_xlfn.IFS(M4241&lt;=2,"Small",M4241&lt;=5,"Medium",M4241&gt;5,"Large")</f>
        <v>Small</v>
      </c>
      <c r="O4241" s="50">
        <v>49</v>
      </c>
      <c r="P4241" s="67">
        <f t="shared" si="265"/>
        <v>0.03</v>
      </c>
      <c r="Q4241" s="52">
        <v>5</v>
      </c>
      <c r="R4241" s="52" t="str" cm="1">
        <f t="array" ref="R4241">_xlfn.IFS(ROUND(Q4241,0)=5,"Excellent",ROUND(Q4241,0)=4,"Good",ROUND(Q4241,0)=3,"Ok",ROUND(Q4241,0)&lt;3,"Bad")</f>
        <v>Excellent</v>
      </c>
      <c r="S4241">
        <v>3</v>
      </c>
      <c r="T4241" t="str">
        <f t="shared" si="266"/>
        <v>No</v>
      </c>
      <c r="U4241" s="65">
        <v>43656</v>
      </c>
      <c r="V4241" s="65">
        <v>44039</v>
      </c>
      <c r="W4241">
        <v>7</v>
      </c>
      <c r="X4241" t="str">
        <f t="shared" si="267"/>
        <v>Active</v>
      </c>
      <c r="Y4241" t="s">
        <v>15615</v>
      </c>
    </row>
    <row r="4242" spans="1:25" x14ac:dyDescent="0.25">
      <c r="A4242">
        <v>4241</v>
      </c>
      <c r="B4242" t="s">
        <v>3015</v>
      </c>
      <c r="C4242">
        <v>1142</v>
      </c>
      <c r="D4242" t="str">
        <f>VLOOKUP($C4242,Hosts!$A:$O,10,0)</f>
        <v>New York</v>
      </c>
      <c r="E4242" s="67">
        <f>INDEX(Hosts!$A:$O,MATCH(Places!$C4242,Hosts!$A:$A,0),MATCH(Places!E$1,Hosts!$1:$1,0))</f>
        <v>0.8</v>
      </c>
      <c r="F4242" s="67">
        <f>INDEX(Hosts!$A:$O,MATCH(Places!$C4242,Hosts!$A:$A,0),MATCH(Places!F$1,Hosts!$1:$1,0))</f>
        <v>0.92</v>
      </c>
      <c r="G4242" s="67" t="str">
        <f>INDEX(Hosts!$A:$O,MATCH(Places!$C4242,Hosts!$A:$A,0),MATCH(Places!G$1,Hosts!$1:$1,0))</f>
        <v>No</v>
      </c>
      <c r="H4242">
        <v>16</v>
      </c>
      <c r="I4242" t="str">
        <f>VLOOKUP($H4242,Neighborhoods!$A:$C,2,0)</f>
        <v>Manhattan</v>
      </c>
      <c r="J4242" t="str">
        <f>VLOOKUP($H4242,Neighborhoods!$A:$C,3,0)</f>
        <v>Harlem</v>
      </c>
      <c r="K4242" t="s">
        <v>1</v>
      </c>
      <c r="L4242" t="str">
        <f t="shared" si="264"/>
        <v>Yes</v>
      </c>
      <c r="M4242">
        <v>2</v>
      </c>
      <c r="N4242" t="str" cm="1">
        <f t="array" ref="N4242">_xlfn.IFS(M4242&lt;=2,"Small",M4242&lt;=5,"Medium",M4242&gt;5,"Large")</f>
        <v>Small</v>
      </c>
      <c r="O4242" s="50">
        <v>69</v>
      </c>
      <c r="P4242" s="67">
        <f t="shared" si="265"/>
        <v>0.03</v>
      </c>
      <c r="Q4242" s="52">
        <v>5</v>
      </c>
      <c r="R4242" s="52" t="str" cm="1">
        <f t="array" ref="R4242">_xlfn.IFS(ROUND(Q4242,0)=5,"Excellent",ROUND(Q4242,0)=4,"Good",ROUND(Q4242,0)=3,"Ok",ROUND(Q4242,0)&lt;3,"Bad")</f>
        <v>Excellent</v>
      </c>
      <c r="S4242">
        <v>10</v>
      </c>
      <c r="T4242" t="str">
        <f t="shared" si="266"/>
        <v>No</v>
      </c>
      <c r="U4242" s="65">
        <v>43464</v>
      </c>
      <c r="V4242" s="65">
        <v>43890</v>
      </c>
      <c r="W4242">
        <v>196</v>
      </c>
      <c r="X4242" t="str">
        <f t="shared" si="267"/>
        <v>Active</v>
      </c>
      <c r="Y4242" t="s">
        <v>15616</v>
      </c>
    </row>
    <row r="4243" spans="1:25" x14ac:dyDescent="0.25">
      <c r="A4243">
        <v>4242</v>
      </c>
      <c r="B4243" t="s">
        <v>15164</v>
      </c>
      <c r="C4243">
        <v>2186</v>
      </c>
      <c r="D4243" t="str">
        <f>VLOOKUP($C4243,Hosts!$A:$O,10,0)</f>
        <v>New York</v>
      </c>
      <c r="E4243" s="67">
        <f>INDEX(Hosts!$A:$O,MATCH(Places!$C4243,Hosts!$A:$A,0),MATCH(Places!E$1,Hosts!$1:$1,0))</f>
        <v>1</v>
      </c>
      <c r="F4243" s="67">
        <f>INDEX(Hosts!$A:$O,MATCH(Places!$C4243,Hosts!$A:$A,0),MATCH(Places!F$1,Hosts!$1:$1,0))</f>
        <v>1</v>
      </c>
      <c r="G4243" s="67" t="str">
        <f>INDEX(Hosts!$A:$O,MATCH(Places!$C4243,Hosts!$A:$A,0),MATCH(Places!G$1,Hosts!$1:$1,0))</f>
        <v>No</v>
      </c>
      <c r="H4243">
        <v>8</v>
      </c>
      <c r="I4243" t="str">
        <f>VLOOKUP($H4243,Neighborhoods!$A:$C,2,0)</f>
        <v>Brooklyn</v>
      </c>
      <c r="J4243" t="str">
        <f>VLOOKUP($H4243,Neighborhoods!$A:$C,3,0)</f>
        <v>Bushwick</v>
      </c>
      <c r="K4243" t="s">
        <v>11822</v>
      </c>
      <c r="L4243" t="str">
        <f t="shared" si="264"/>
        <v>No</v>
      </c>
      <c r="M4243">
        <v>4</v>
      </c>
      <c r="N4243" t="str" cm="1">
        <f t="array" ref="N4243">_xlfn.IFS(M4243&lt;=2,"Small",M4243&lt;=5,"Medium",M4243&gt;5,"Large")</f>
        <v>Medium</v>
      </c>
      <c r="O4243" s="50">
        <v>115</v>
      </c>
      <c r="P4243" s="67">
        <f t="shared" si="265"/>
        <v>0.03</v>
      </c>
      <c r="Q4243" s="52">
        <v>5</v>
      </c>
      <c r="R4243" s="52" t="str" cm="1">
        <f t="array" ref="R4243">_xlfn.IFS(ROUND(Q4243,0)=5,"Excellent",ROUND(Q4243,0)=4,"Good",ROUND(Q4243,0)=3,"Ok",ROUND(Q4243,0)&lt;3,"Bad")</f>
        <v>Excellent</v>
      </c>
      <c r="S4243">
        <v>10</v>
      </c>
      <c r="T4243" t="str">
        <f t="shared" si="266"/>
        <v>No</v>
      </c>
      <c r="U4243" s="65">
        <v>43458</v>
      </c>
      <c r="V4243" s="65">
        <v>43695</v>
      </c>
      <c r="W4243">
        <v>0</v>
      </c>
      <c r="X4243" t="str">
        <f t="shared" si="267"/>
        <v>Inactive</v>
      </c>
      <c r="Y4243" t="s">
        <v>15615</v>
      </c>
    </row>
    <row r="4244" spans="1:25" x14ac:dyDescent="0.25">
      <c r="A4244">
        <v>4243</v>
      </c>
      <c r="B4244" t="s">
        <v>3016</v>
      </c>
      <c r="C4244">
        <v>1814</v>
      </c>
      <c r="D4244" t="str">
        <f>VLOOKUP($C4244,Hosts!$A:$O,10,0)</f>
        <v>New York</v>
      </c>
      <c r="E4244" s="67">
        <f>INDEX(Hosts!$A:$O,MATCH(Places!$C4244,Hosts!$A:$A,0),MATCH(Places!E$1,Hosts!$1:$1,0))</f>
        <v>0.8</v>
      </c>
      <c r="F4244" s="67">
        <f>INDEX(Hosts!$A:$O,MATCH(Places!$C4244,Hosts!$A:$A,0),MATCH(Places!F$1,Hosts!$1:$1,0))</f>
        <v>0.83</v>
      </c>
      <c r="G4244" s="67" t="str">
        <f>INDEX(Hosts!$A:$O,MATCH(Places!$C4244,Hosts!$A:$A,0),MATCH(Places!G$1,Hosts!$1:$1,0))</f>
        <v>Yes</v>
      </c>
      <c r="H4244">
        <v>15</v>
      </c>
      <c r="I4244" t="str">
        <f>VLOOKUP($H4244,Neighborhoods!$A:$C,2,0)</f>
        <v>Manhattan</v>
      </c>
      <c r="J4244" t="str">
        <f>VLOOKUP($H4244,Neighborhoods!$A:$C,3,0)</f>
        <v>East Village</v>
      </c>
      <c r="K4244" t="s">
        <v>11822</v>
      </c>
      <c r="L4244" t="str">
        <f t="shared" si="264"/>
        <v>No</v>
      </c>
      <c r="M4244">
        <v>2</v>
      </c>
      <c r="N4244" t="str" cm="1">
        <f t="array" ref="N4244">_xlfn.IFS(M4244&lt;=2,"Small",M4244&lt;=5,"Medium",M4244&gt;5,"Large")</f>
        <v>Small</v>
      </c>
      <c r="O4244" s="50">
        <v>369</v>
      </c>
      <c r="P4244" s="67">
        <f t="shared" si="265"/>
        <v>0.04</v>
      </c>
      <c r="Q4244" s="52">
        <v>5</v>
      </c>
      <c r="R4244" s="52" t="str" cm="1">
        <f t="array" ref="R4244">_xlfn.IFS(ROUND(Q4244,0)=5,"Excellent",ROUND(Q4244,0)=4,"Good",ROUND(Q4244,0)=3,"Ok",ROUND(Q4244,0)&lt;3,"Bad")</f>
        <v>Excellent</v>
      </c>
      <c r="S4244">
        <v>15</v>
      </c>
      <c r="T4244" t="str">
        <f t="shared" si="266"/>
        <v>No</v>
      </c>
      <c r="U4244" s="65">
        <v>43435</v>
      </c>
      <c r="V4244" s="65">
        <v>44001</v>
      </c>
      <c r="W4244">
        <v>227</v>
      </c>
      <c r="X4244" t="str">
        <f t="shared" si="267"/>
        <v>Active</v>
      </c>
      <c r="Y4244" t="s">
        <v>15615</v>
      </c>
    </row>
    <row r="4245" spans="1:25" x14ac:dyDescent="0.25">
      <c r="A4245">
        <v>4244</v>
      </c>
      <c r="B4245" t="s">
        <v>3017</v>
      </c>
      <c r="C4245">
        <v>1151</v>
      </c>
      <c r="D4245" t="str">
        <f>VLOOKUP($C4245,Hosts!$A:$O,10,0)</f>
        <v>New York</v>
      </c>
      <c r="E4245" s="67">
        <f>INDEX(Hosts!$A:$O,MATCH(Places!$C4245,Hosts!$A:$A,0),MATCH(Places!E$1,Hosts!$1:$1,0))</f>
        <v>0.94</v>
      </c>
      <c r="F4245" s="67">
        <f>INDEX(Hosts!$A:$O,MATCH(Places!$C4245,Hosts!$A:$A,0),MATCH(Places!F$1,Hosts!$1:$1,0))</f>
        <v>0.89</v>
      </c>
      <c r="G4245" s="67" t="str">
        <f>INDEX(Hosts!$A:$O,MATCH(Places!$C4245,Hosts!$A:$A,0),MATCH(Places!G$1,Hosts!$1:$1,0))</f>
        <v>No</v>
      </c>
      <c r="H4245">
        <v>19</v>
      </c>
      <c r="I4245" t="str">
        <f>VLOOKUP($H4245,Neighborhoods!$A:$C,2,0)</f>
        <v>Manhattan</v>
      </c>
      <c r="J4245" t="str">
        <f>VLOOKUP($H4245,Neighborhoods!$A:$C,3,0)</f>
        <v>Upper East Side</v>
      </c>
      <c r="K4245" t="s">
        <v>11822</v>
      </c>
      <c r="L4245" t="str">
        <f t="shared" si="264"/>
        <v>No</v>
      </c>
      <c r="M4245">
        <v>4</v>
      </c>
      <c r="N4245" t="str" cm="1">
        <f t="array" ref="N4245">_xlfn.IFS(M4245&lt;=2,"Small",M4245&lt;=5,"Medium",M4245&gt;5,"Large")</f>
        <v>Medium</v>
      </c>
      <c r="O4245" s="50">
        <v>467</v>
      </c>
      <c r="P4245" s="67">
        <f t="shared" si="265"/>
        <v>0.04</v>
      </c>
      <c r="Q4245" s="52">
        <v>4.7</v>
      </c>
      <c r="R4245" s="52" t="str" cm="1">
        <f t="array" ref="R4245">_xlfn.IFS(ROUND(Q4245,0)=5,"Excellent",ROUND(Q4245,0)=4,"Good",ROUND(Q4245,0)=3,"Ok",ROUND(Q4245,0)&lt;3,"Bad")</f>
        <v>Excellent</v>
      </c>
      <c r="S4245">
        <v>10</v>
      </c>
      <c r="T4245" t="str">
        <f t="shared" si="266"/>
        <v>No</v>
      </c>
      <c r="U4245" s="65">
        <v>43443</v>
      </c>
      <c r="V4245" s="65">
        <v>43881</v>
      </c>
      <c r="W4245">
        <v>363</v>
      </c>
      <c r="X4245" t="str">
        <f t="shared" si="267"/>
        <v>Active</v>
      </c>
      <c r="Y4245" t="s">
        <v>15615</v>
      </c>
    </row>
    <row r="4246" spans="1:25" x14ac:dyDescent="0.25">
      <c r="A4246">
        <v>4245</v>
      </c>
      <c r="B4246" t="s">
        <v>3018</v>
      </c>
      <c r="C4246">
        <v>2412</v>
      </c>
      <c r="D4246" t="str">
        <f>VLOOKUP($C4246,Hosts!$A:$O,10,0)</f>
        <v>New York</v>
      </c>
      <c r="E4246" s="67">
        <f>INDEX(Hosts!$A:$O,MATCH(Places!$C4246,Hosts!$A:$A,0),MATCH(Places!E$1,Hosts!$1:$1,0))</f>
        <v>1</v>
      </c>
      <c r="F4246" s="67">
        <f>INDEX(Hosts!$A:$O,MATCH(Places!$C4246,Hosts!$A:$A,0),MATCH(Places!F$1,Hosts!$1:$1,0))</f>
        <v>1</v>
      </c>
      <c r="G4246" s="67" t="str">
        <f>INDEX(Hosts!$A:$O,MATCH(Places!$C4246,Hosts!$A:$A,0),MATCH(Places!G$1,Hosts!$1:$1,0))</f>
        <v>Yes</v>
      </c>
      <c r="H4246">
        <v>7</v>
      </c>
      <c r="I4246" t="str">
        <f>VLOOKUP($H4246,Neighborhoods!$A:$C,2,0)</f>
        <v>Brooklyn</v>
      </c>
      <c r="J4246" t="str">
        <f>VLOOKUP($H4246,Neighborhoods!$A:$C,3,0)</f>
        <v>Bedford-Stuyvesant</v>
      </c>
      <c r="K4246" t="s">
        <v>1</v>
      </c>
      <c r="L4246" t="str">
        <f t="shared" si="264"/>
        <v>Yes</v>
      </c>
      <c r="M4246">
        <v>2</v>
      </c>
      <c r="N4246" t="str" cm="1">
        <f t="array" ref="N4246">_xlfn.IFS(M4246&lt;=2,"Small",M4246&lt;=5,"Medium",M4246&gt;5,"Large")</f>
        <v>Small</v>
      </c>
      <c r="O4246" s="50">
        <v>93</v>
      </c>
      <c r="P4246" s="67">
        <f t="shared" si="265"/>
        <v>0.03</v>
      </c>
      <c r="Q4246" s="52">
        <v>4.92</v>
      </c>
      <c r="R4246" s="52" t="str" cm="1">
        <f t="array" ref="R4246">_xlfn.IFS(ROUND(Q4246,0)=5,"Excellent",ROUND(Q4246,0)=4,"Good",ROUND(Q4246,0)=3,"Ok",ROUND(Q4246,0)&lt;3,"Bad")</f>
        <v>Excellent</v>
      </c>
      <c r="S4246">
        <v>61</v>
      </c>
      <c r="T4246" t="str">
        <f t="shared" si="266"/>
        <v>No</v>
      </c>
      <c r="U4246" s="65">
        <v>43467</v>
      </c>
      <c r="V4246" s="65">
        <v>43912</v>
      </c>
      <c r="W4246">
        <v>0</v>
      </c>
      <c r="X4246" t="str">
        <f t="shared" si="267"/>
        <v>Inactive</v>
      </c>
      <c r="Y4246" t="s">
        <v>15615</v>
      </c>
    </row>
    <row r="4247" spans="1:25" x14ac:dyDescent="0.25">
      <c r="A4247">
        <v>4246</v>
      </c>
      <c r="B4247" t="s">
        <v>3019</v>
      </c>
      <c r="C4247">
        <v>1529</v>
      </c>
      <c r="D4247" t="str">
        <f>VLOOKUP($C4247,Hosts!$A:$O,10,0)</f>
        <v>New York</v>
      </c>
      <c r="E4247" s="67">
        <f>INDEX(Hosts!$A:$O,MATCH(Places!$C4247,Hosts!$A:$A,0),MATCH(Places!E$1,Hosts!$1:$1,0))</f>
        <v>1</v>
      </c>
      <c r="F4247" s="67">
        <f>INDEX(Hosts!$A:$O,MATCH(Places!$C4247,Hosts!$A:$A,0),MATCH(Places!F$1,Hosts!$1:$1,0))</f>
        <v>0.52</v>
      </c>
      <c r="G4247" s="67" t="str">
        <f>INDEX(Hosts!$A:$O,MATCH(Places!$C4247,Hosts!$A:$A,0),MATCH(Places!G$1,Hosts!$1:$1,0))</f>
        <v>No</v>
      </c>
      <c r="H4247">
        <v>20</v>
      </c>
      <c r="I4247" t="str">
        <f>VLOOKUP($H4247,Neighborhoods!$A:$C,2,0)</f>
        <v>Manhattan</v>
      </c>
      <c r="J4247" t="str">
        <f>VLOOKUP($H4247,Neighborhoods!$A:$C,3,0)</f>
        <v>Upper West Side</v>
      </c>
      <c r="K4247" t="s">
        <v>11822</v>
      </c>
      <c r="L4247" t="str">
        <f t="shared" si="264"/>
        <v>No</v>
      </c>
      <c r="M4247">
        <v>2</v>
      </c>
      <c r="N4247" t="str" cm="1">
        <f t="array" ref="N4247">_xlfn.IFS(M4247&lt;=2,"Small",M4247&lt;=5,"Medium",M4247&gt;5,"Large")</f>
        <v>Small</v>
      </c>
      <c r="O4247" s="50">
        <v>135</v>
      </c>
      <c r="P4247" s="67">
        <f t="shared" si="265"/>
        <v>0.03</v>
      </c>
      <c r="Q4247" s="52">
        <v>4.63</v>
      </c>
      <c r="R4247" s="52" t="str" cm="1">
        <f t="array" ref="R4247">_xlfn.IFS(ROUND(Q4247,0)=5,"Excellent",ROUND(Q4247,0)=4,"Good",ROUND(Q4247,0)=3,"Ok",ROUND(Q4247,0)&lt;3,"Bad")</f>
        <v>Excellent</v>
      </c>
      <c r="S4247">
        <v>8</v>
      </c>
      <c r="T4247" t="str">
        <f t="shared" si="266"/>
        <v>No</v>
      </c>
      <c r="U4247" s="65">
        <v>43466</v>
      </c>
      <c r="V4247" s="65">
        <v>43878</v>
      </c>
      <c r="W4247">
        <v>14</v>
      </c>
      <c r="X4247" t="str">
        <f t="shared" si="267"/>
        <v>Active</v>
      </c>
      <c r="Y4247" t="s">
        <v>15615</v>
      </c>
    </row>
    <row r="4248" spans="1:25" x14ac:dyDescent="0.25">
      <c r="A4248">
        <v>4247</v>
      </c>
      <c r="B4248" t="s">
        <v>15403</v>
      </c>
      <c r="C4248">
        <v>1831</v>
      </c>
      <c r="D4248" t="str">
        <f>VLOOKUP($C4248,Hosts!$A:$O,10,0)</f>
        <v>New York</v>
      </c>
      <c r="E4248" s="67">
        <f>INDEX(Hosts!$A:$O,MATCH(Places!$C4248,Hosts!$A:$A,0),MATCH(Places!E$1,Hosts!$1:$1,0))</f>
        <v>0.8</v>
      </c>
      <c r="F4248" s="67">
        <f>INDEX(Hosts!$A:$O,MATCH(Places!$C4248,Hosts!$A:$A,0),MATCH(Places!F$1,Hosts!$1:$1,0))</f>
        <v>0.67</v>
      </c>
      <c r="G4248" s="67" t="str">
        <f>INDEX(Hosts!$A:$O,MATCH(Places!$C4248,Hosts!$A:$A,0),MATCH(Places!G$1,Hosts!$1:$1,0))</f>
        <v>Yes</v>
      </c>
      <c r="H4248">
        <v>7</v>
      </c>
      <c r="I4248" t="str">
        <f>VLOOKUP($H4248,Neighborhoods!$A:$C,2,0)</f>
        <v>Brooklyn</v>
      </c>
      <c r="J4248" t="str">
        <f>VLOOKUP($H4248,Neighborhoods!$A:$C,3,0)</f>
        <v>Bedford-Stuyvesant</v>
      </c>
      <c r="K4248" t="s">
        <v>11822</v>
      </c>
      <c r="L4248" t="str">
        <f t="shared" si="264"/>
        <v>No</v>
      </c>
      <c r="M4248">
        <v>3</v>
      </c>
      <c r="N4248" t="str" cm="1">
        <f t="array" ref="N4248">_xlfn.IFS(M4248&lt;=2,"Small",M4248&lt;=5,"Medium",M4248&gt;5,"Large")</f>
        <v>Medium</v>
      </c>
      <c r="O4248" s="50">
        <v>100</v>
      </c>
      <c r="P4248" s="67">
        <f t="shared" si="265"/>
        <v>0.03</v>
      </c>
      <c r="Q4248" s="52">
        <v>4.9000000000000004</v>
      </c>
      <c r="R4248" s="52" t="str" cm="1">
        <f t="array" ref="R4248">_xlfn.IFS(ROUND(Q4248,0)=5,"Excellent",ROUND(Q4248,0)=4,"Good",ROUND(Q4248,0)=3,"Ok",ROUND(Q4248,0)&lt;3,"Bad")</f>
        <v>Excellent</v>
      </c>
      <c r="S4248">
        <v>10</v>
      </c>
      <c r="T4248" t="str">
        <f t="shared" si="266"/>
        <v>No</v>
      </c>
      <c r="U4248" s="65">
        <v>43466</v>
      </c>
      <c r="V4248" s="65">
        <v>43831</v>
      </c>
      <c r="W4248">
        <v>38</v>
      </c>
      <c r="X4248" t="str">
        <f t="shared" si="267"/>
        <v>Active</v>
      </c>
      <c r="Y4248" t="s">
        <v>15615</v>
      </c>
    </row>
    <row r="4249" spans="1:25" x14ac:dyDescent="0.25">
      <c r="A4249">
        <v>4248</v>
      </c>
      <c r="B4249" t="s">
        <v>3020</v>
      </c>
      <c r="C4249">
        <v>3329</v>
      </c>
      <c r="D4249" t="str">
        <f>VLOOKUP($C4249,Hosts!$A:$O,10,0)</f>
        <v>New York</v>
      </c>
      <c r="E4249" s="67">
        <f>INDEX(Hosts!$A:$O,MATCH(Places!$C4249,Hosts!$A:$A,0),MATCH(Places!E$1,Hosts!$1:$1,0))</f>
        <v>0.9</v>
      </c>
      <c r="F4249" s="67">
        <f>INDEX(Hosts!$A:$O,MATCH(Places!$C4249,Hosts!$A:$A,0),MATCH(Places!F$1,Hosts!$1:$1,0))</f>
        <v>0.98</v>
      </c>
      <c r="G4249" s="67" t="str">
        <f>INDEX(Hosts!$A:$O,MATCH(Places!$C4249,Hosts!$A:$A,0),MATCH(Places!G$1,Hosts!$1:$1,0))</f>
        <v>Yes</v>
      </c>
      <c r="H4249">
        <v>9</v>
      </c>
      <c r="I4249" t="str">
        <f>VLOOKUP($H4249,Neighborhoods!$A:$C,2,0)</f>
        <v>Brooklyn</v>
      </c>
      <c r="J4249" t="str">
        <f>VLOOKUP($H4249,Neighborhoods!$A:$C,3,0)</f>
        <v>Crown Heights</v>
      </c>
      <c r="K4249" t="s">
        <v>11822</v>
      </c>
      <c r="L4249" t="str">
        <f t="shared" si="264"/>
        <v>No</v>
      </c>
      <c r="M4249">
        <v>4</v>
      </c>
      <c r="N4249" t="str" cm="1">
        <f t="array" ref="N4249">_xlfn.IFS(M4249&lt;=2,"Small",M4249&lt;=5,"Medium",M4249&gt;5,"Large")</f>
        <v>Medium</v>
      </c>
      <c r="O4249" s="50">
        <v>97</v>
      </c>
      <c r="P4249" s="67">
        <f t="shared" si="265"/>
        <v>0.03</v>
      </c>
      <c r="Q4249" s="52">
        <v>4.99</v>
      </c>
      <c r="R4249" s="52" t="str" cm="1">
        <f t="array" ref="R4249">_xlfn.IFS(ROUND(Q4249,0)=5,"Excellent",ROUND(Q4249,0)=4,"Good",ROUND(Q4249,0)=3,"Ok",ROUND(Q4249,0)&lt;3,"Bad")</f>
        <v>Excellent</v>
      </c>
      <c r="S4249">
        <v>84</v>
      </c>
      <c r="T4249" t="str">
        <f t="shared" si="266"/>
        <v>No</v>
      </c>
      <c r="U4249" s="65">
        <v>43439</v>
      </c>
      <c r="V4249" s="65">
        <v>44056</v>
      </c>
      <c r="W4249">
        <v>165</v>
      </c>
      <c r="X4249" t="str">
        <f t="shared" si="267"/>
        <v>Active</v>
      </c>
      <c r="Y4249" t="s">
        <v>15616</v>
      </c>
    </row>
    <row r="4250" spans="1:25" x14ac:dyDescent="0.25">
      <c r="A4250">
        <v>4249</v>
      </c>
      <c r="B4250" t="s">
        <v>3021</v>
      </c>
      <c r="C4250">
        <v>2828</v>
      </c>
      <c r="D4250" t="str">
        <f>VLOOKUP($C4250,Hosts!$A:$O,10,0)</f>
        <v>New York</v>
      </c>
      <c r="E4250" s="67">
        <f>INDEX(Hosts!$A:$O,MATCH(Places!$C4250,Hosts!$A:$A,0),MATCH(Places!E$1,Hosts!$1:$1,0))</f>
        <v>1</v>
      </c>
      <c r="F4250" s="67">
        <f>INDEX(Hosts!$A:$O,MATCH(Places!$C4250,Hosts!$A:$A,0),MATCH(Places!F$1,Hosts!$1:$1,0))</f>
        <v>0.7</v>
      </c>
      <c r="G4250" s="67" t="str">
        <f>INDEX(Hosts!$A:$O,MATCH(Places!$C4250,Hosts!$A:$A,0),MATCH(Places!G$1,Hosts!$1:$1,0))</f>
        <v>No</v>
      </c>
      <c r="H4250">
        <v>15</v>
      </c>
      <c r="I4250" t="str">
        <f>VLOOKUP($H4250,Neighborhoods!$A:$C,2,0)</f>
        <v>Manhattan</v>
      </c>
      <c r="J4250" t="str">
        <f>VLOOKUP($H4250,Neighborhoods!$A:$C,3,0)</f>
        <v>East Village</v>
      </c>
      <c r="K4250" t="s">
        <v>11822</v>
      </c>
      <c r="L4250" t="str">
        <f t="shared" si="264"/>
        <v>No</v>
      </c>
      <c r="M4250">
        <v>2</v>
      </c>
      <c r="N4250" t="str" cm="1">
        <f t="array" ref="N4250">_xlfn.IFS(M4250&lt;=2,"Small",M4250&lt;=5,"Medium",M4250&gt;5,"Large")</f>
        <v>Small</v>
      </c>
      <c r="O4250" s="50">
        <v>150</v>
      </c>
      <c r="P4250" s="67">
        <f t="shared" si="265"/>
        <v>0.03</v>
      </c>
      <c r="Q4250" s="52">
        <v>4.7699999999999996</v>
      </c>
      <c r="R4250" s="52" t="str" cm="1">
        <f t="array" ref="R4250">_xlfn.IFS(ROUND(Q4250,0)=5,"Excellent",ROUND(Q4250,0)=4,"Good",ROUND(Q4250,0)=3,"Ok",ROUND(Q4250,0)&lt;3,"Bad")</f>
        <v>Excellent</v>
      </c>
      <c r="S4250">
        <v>26</v>
      </c>
      <c r="T4250" t="str">
        <f t="shared" si="266"/>
        <v>No</v>
      </c>
      <c r="U4250" s="65">
        <v>43431</v>
      </c>
      <c r="V4250" s="65">
        <v>43891</v>
      </c>
      <c r="W4250">
        <v>336</v>
      </c>
      <c r="X4250" t="str">
        <f t="shared" si="267"/>
        <v>Active</v>
      </c>
      <c r="Y4250" t="s">
        <v>15615</v>
      </c>
    </row>
    <row r="4251" spans="1:25" x14ac:dyDescent="0.25">
      <c r="A4251">
        <v>4250</v>
      </c>
      <c r="B4251" t="s">
        <v>14982</v>
      </c>
      <c r="C4251">
        <v>1707</v>
      </c>
      <c r="D4251" t="str">
        <f>VLOOKUP($C4251,Hosts!$A:$O,10,0)</f>
        <v>New York</v>
      </c>
      <c r="E4251" s="67">
        <f>INDEX(Hosts!$A:$O,MATCH(Places!$C4251,Hosts!$A:$A,0),MATCH(Places!E$1,Hosts!$1:$1,0))</f>
        <v>1</v>
      </c>
      <c r="F4251" s="67">
        <f>INDEX(Hosts!$A:$O,MATCH(Places!$C4251,Hosts!$A:$A,0),MATCH(Places!F$1,Hosts!$1:$1,0))</f>
        <v>0.92</v>
      </c>
      <c r="G4251" s="67" t="str">
        <f>INDEX(Hosts!$A:$O,MATCH(Places!$C4251,Hosts!$A:$A,0),MATCH(Places!G$1,Hosts!$1:$1,0))</f>
        <v>Yes</v>
      </c>
      <c r="H4251">
        <v>12</v>
      </c>
      <c r="I4251" t="str">
        <f>VLOOKUP($H4251,Neighborhoods!$A:$C,2,0)</f>
        <v>Brooklyn</v>
      </c>
      <c r="J4251" t="str">
        <f>VLOOKUP($H4251,Neighborhoods!$A:$C,3,0)</f>
        <v>Williamsburg</v>
      </c>
      <c r="K4251" t="s">
        <v>11822</v>
      </c>
      <c r="L4251" t="str">
        <f t="shared" si="264"/>
        <v>No</v>
      </c>
      <c r="M4251">
        <v>2</v>
      </c>
      <c r="N4251" t="str" cm="1">
        <f t="array" ref="N4251">_xlfn.IFS(M4251&lt;=2,"Small",M4251&lt;=5,"Medium",M4251&gt;5,"Large")</f>
        <v>Small</v>
      </c>
      <c r="O4251" s="50">
        <v>180</v>
      </c>
      <c r="P4251" s="67">
        <f t="shared" si="265"/>
        <v>0.03</v>
      </c>
      <c r="Q4251" s="52">
        <v>5</v>
      </c>
      <c r="R4251" s="52" t="str" cm="1">
        <f t="array" ref="R4251">_xlfn.IFS(ROUND(Q4251,0)=5,"Excellent",ROUND(Q4251,0)=4,"Good",ROUND(Q4251,0)=3,"Ok",ROUND(Q4251,0)&lt;3,"Bad")</f>
        <v>Excellent</v>
      </c>
      <c r="S4251">
        <v>22</v>
      </c>
      <c r="T4251" t="str">
        <f t="shared" si="266"/>
        <v>No</v>
      </c>
      <c r="U4251" s="65">
        <v>43441</v>
      </c>
      <c r="V4251" s="65">
        <v>44009</v>
      </c>
      <c r="W4251">
        <v>2</v>
      </c>
      <c r="X4251" t="str">
        <f t="shared" si="267"/>
        <v>Active</v>
      </c>
      <c r="Y4251" t="s">
        <v>15615</v>
      </c>
    </row>
    <row r="4252" spans="1:25" x14ac:dyDescent="0.25">
      <c r="A4252">
        <v>4251</v>
      </c>
      <c r="B4252" t="s">
        <v>14731</v>
      </c>
      <c r="C4252">
        <v>3724</v>
      </c>
      <c r="D4252" t="str">
        <f>VLOOKUP($C4252,Hosts!$A:$O,10,0)</f>
        <v>New York</v>
      </c>
      <c r="E4252" s="67">
        <f>INDEX(Hosts!$A:$O,MATCH(Places!$C4252,Hosts!$A:$A,0),MATCH(Places!E$1,Hosts!$1:$1,0))</f>
        <v>0.9</v>
      </c>
      <c r="F4252" s="67">
        <f>INDEX(Hosts!$A:$O,MATCH(Places!$C4252,Hosts!$A:$A,0),MATCH(Places!F$1,Hosts!$1:$1,0))</f>
        <v>0.96</v>
      </c>
      <c r="G4252" s="67" t="str">
        <f>INDEX(Hosts!$A:$O,MATCH(Places!$C4252,Hosts!$A:$A,0),MATCH(Places!G$1,Hosts!$1:$1,0))</f>
        <v>No</v>
      </c>
      <c r="H4252">
        <v>19</v>
      </c>
      <c r="I4252" t="str">
        <f>VLOOKUP($H4252,Neighborhoods!$A:$C,2,0)</f>
        <v>Manhattan</v>
      </c>
      <c r="J4252" t="str">
        <f>VLOOKUP($H4252,Neighborhoods!$A:$C,3,0)</f>
        <v>Upper East Side</v>
      </c>
      <c r="K4252" t="s">
        <v>1</v>
      </c>
      <c r="L4252" t="str">
        <f t="shared" si="264"/>
        <v>Yes</v>
      </c>
      <c r="M4252">
        <v>2</v>
      </c>
      <c r="N4252" t="str" cm="1">
        <f t="array" ref="N4252">_xlfn.IFS(M4252&lt;=2,"Small",M4252&lt;=5,"Medium",M4252&gt;5,"Large")</f>
        <v>Small</v>
      </c>
      <c r="O4252" s="50">
        <v>84</v>
      </c>
      <c r="P4252" s="67">
        <f t="shared" si="265"/>
        <v>0.03</v>
      </c>
      <c r="Q4252" s="52">
        <v>4.8899999999999997</v>
      </c>
      <c r="R4252" s="52" t="str" cm="1">
        <f t="array" ref="R4252">_xlfn.IFS(ROUND(Q4252,0)=5,"Excellent",ROUND(Q4252,0)=4,"Good",ROUND(Q4252,0)=3,"Ok",ROUND(Q4252,0)&lt;3,"Bad")</f>
        <v>Excellent</v>
      </c>
      <c r="S4252">
        <v>47</v>
      </c>
      <c r="T4252" t="str">
        <f t="shared" si="266"/>
        <v>No</v>
      </c>
      <c r="U4252" s="65">
        <v>43434</v>
      </c>
      <c r="V4252" s="65">
        <v>43831</v>
      </c>
      <c r="W4252">
        <v>90</v>
      </c>
      <c r="X4252" t="str">
        <f t="shared" si="267"/>
        <v>Active</v>
      </c>
      <c r="Y4252" t="s">
        <v>15616</v>
      </c>
    </row>
    <row r="4253" spans="1:25" x14ac:dyDescent="0.25">
      <c r="A4253">
        <v>4252</v>
      </c>
      <c r="B4253" t="s">
        <v>3022</v>
      </c>
      <c r="C4253">
        <v>3711</v>
      </c>
      <c r="D4253" t="str">
        <f>VLOOKUP($C4253,Hosts!$A:$O,10,0)</f>
        <v>New York</v>
      </c>
      <c r="E4253" s="67">
        <f>INDEX(Hosts!$A:$O,MATCH(Places!$C4253,Hosts!$A:$A,0),MATCH(Places!E$1,Hosts!$1:$1,0))</f>
        <v>1</v>
      </c>
      <c r="F4253" s="67">
        <f>INDEX(Hosts!$A:$O,MATCH(Places!$C4253,Hosts!$A:$A,0),MATCH(Places!F$1,Hosts!$1:$1,0))</f>
        <v>0.93</v>
      </c>
      <c r="G4253" s="67" t="str">
        <f>INDEX(Hosts!$A:$O,MATCH(Places!$C4253,Hosts!$A:$A,0),MATCH(Places!G$1,Hosts!$1:$1,0))</f>
        <v>No</v>
      </c>
      <c r="H4253">
        <v>10</v>
      </c>
      <c r="I4253" t="str">
        <f>VLOOKUP($H4253,Neighborhoods!$A:$C,2,0)</f>
        <v>Brooklyn</v>
      </c>
      <c r="J4253" t="str">
        <f>VLOOKUP($H4253,Neighborhoods!$A:$C,3,0)</f>
        <v>East Flatbush</v>
      </c>
      <c r="K4253" t="s">
        <v>1</v>
      </c>
      <c r="L4253" t="str">
        <f t="shared" si="264"/>
        <v>Yes</v>
      </c>
      <c r="M4253">
        <v>2</v>
      </c>
      <c r="N4253" t="str" cm="1">
        <f t="array" ref="N4253">_xlfn.IFS(M4253&lt;=2,"Small",M4253&lt;=5,"Medium",M4253&gt;5,"Large")</f>
        <v>Small</v>
      </c>
      <c r="O4253" s="50">
        <v>42</v>
      </c>
      <c r="P4253" s="67">
        <f t="shared" si="265"/>
        <v>0.03</v>
      </c>
      <c r="Q4253" s="52">
        <v>4.95</v>
      </c>
      <c r="R4253" s="52" t="str" cm="1">
        <f t="array" ref="R4253">_xlfn.IFS(ROUND(Q4253,0)=5,"Excellent",ROUND(Q4253,0)=4,"Good",ROUND(Q4253,0)=3,"Ok",ROUND(Q4253,0)&lt;3,"Bad")</f>
        <v>Excellent</v>
      </c>
      <c r="S4253">
        <v>22</v>
      </c>
      <c r="T4253" t="str">
        <f t="shared" si="266"/>
        <v>No</v>
      </c>
      <c r="U4253" s="65">
        <v>43485</v>
      </c>
      <c r="V4253" s="65">
        <v>43831</v>
      </c>
      <c r="W4253">
        <v>196</v>
      </c>
      <c r="X4253" t="str">
        <f t="shared" si="267"/>
        <v>Active</v>
      </c>
      <c r="Y4253" t="s">
        <v>15616</v>
      </c>
    </row>
    <row r="4254" spans="1:25" x14ac:dyDescent="0.25">
      <c r="A4254">
        <v>4253</v>
      </c>
      <c r="B4254" t="s">
        <v>14789</v>
      </c>
      <c r="C4254">
        <v>1351</v>
      </c>
      <c r="D4254" t="str">
        <f>VLOOKUP($C4254,Hosts!$A:$O,10,0)</f>
        <v>New York</v>
      </c>
      <c r="E4254" s="67">
        <f>INDEX(Hosts!$A:$O,MATCH(Places!$C4254,Hosts!$A:$A,0),MATCH(Places!E$1,Hosts!$1:$1,0))</f>
        <v>1</v>
      </c>
      <c r="F4254" s="67">
        <f>INDEX(Hosts!$A:$O,MATCH(Places!$C4254,Hosts!$A:$A,0),MATCH(Places!F$1,Hosts!$1:$1,0))</f>
        <v>0.99</v>
      </c>
      <c r="G4254" s="67" t="str">
        <f>INDEX(Hosts!$A:$O,MATCH(Places!$C4254,Hosts!$A:$A,0),MATCH(Places!G$1,Hosts!$1:$1,0))</f>
        <v>No</v>
      </c>
      <c r="H4254">
        <v>8</v>
      </c>
      <c r="I4254" t="str">
        <f>VLOOKUP($H4254,Neighborhoods!$A:$C,2,0)</f>
        <v>Brooklyn</v>
      </c>
      <c r="J4254" t="str">
        <f>VLOOKUP($H4254,Neighborhoods!$A:$C,3,0)</f>
        <v>Bushwick</v>
      </c>
      <c r="K4254" t="s">
        <v>11822</v>
      </c>
      <c r="L4254" t="str">
        <f t="shared" si="264"/>
        <v>No</v>
      </c>
      <c r="M4254">
        <v>4</v>
      </c>
      <c r="N4254" t="str" cm="1">
        <f t="array" ref="N4254">_xlfn.IFS(M4254&lt;=2,"Small",M4254&lt;=5,"Medium",M4254&gt;5,"Large")</f>
        <v>Medium</v>
      </c>
      <c r="O4254" s="50">
        <v>99</v>
      </c>
      <c r="P4254" s="67">
        <f t="shared" si="265"/>
        <v>0.03</v>
      </c>
      <c r="Q4254" s="52">
        <v>4.55</v>
      </c>
      <c r="R4254" s="52" t="str" cm="1">
        <f t="array" ref="R4254">_xlfn.IFS(ROUND(Q4254,0)=5,"Excellent",ROUND(Q4254,0)=4,"Good",ROUND(Q4254,0)=3,"Ok",ROUND(Q4254,0)&lt;3,"Bad")</f>
        <v>Excellent</v>
      </c>
      <c r="S4254">
        <v>42</v>
      </c>
      <c r="T4254" t="str">
        <f t="shared" si="266"/>
        <v>No</v>
      </c>
      <c r="U4254" s="65">
        <v>43444</v>
      </c>
      <c r="V4254" s="65">
        <v>44052</v>
      </c>
      <c r="W4254">
        <v>111</v>
      </c>
      <c r="X4254" t="str">
        <f t="shared" si="267"/>
        <v>Active</v>
      </c>
      <c r="Y4254" t="s">
        <v>15616</v>
      </c>
    </row>
    <row r="4255" spans="1:25" x14ac:dyDescent="0.25">
      <c r="A4255">
        <v>4254</v>
      </c>
      <c r="B4255" t="s">
        <v>3023</v>
      </c>
      <c r="C4255">
        <v>2682</v>
      </c>
      <c r="D4255" t="str">
        <f>VLOOKUP($C4255,Hosts!$A:$O,10,0)</f>
        <v>New York</v>
      </c>
      <c r="E4255" s="67">
        <f>INDEX(Hosts!$A:$O,MATCH(Places!$C4255,Hosts!$A:$A,0),MATCH(Places!E$1,Hosts!$1:$1,0))</f>
        <v>0.9</v>
      </c>
      <c r="F4255" s="67">
        <f>INDEX(Hosts!$A:$O,MATCH(Places!$C4255,Hosts!$A:$A,0),MATCH(Places!F$1,Hosts!$1:$1,0))</f>
        <v>0.94</v>
      </c>
      <c r="G4255" s="67" t="str">
        <f>INDEX(Hosts!$A:$O,MATCH(Places!$C4255,Hosts!$A:$A,0),MATCH(Places!G$1,Hosts!$1:$1,0))</f>
        <v>Yes</v>
      </c>
      <c r="H4255">
        <v>12</v>
      </c>
      <c r="I4255" t="str">
        <f>VLOOKUP($H4255,Neighborhoods!$A:$C,2,0)</f>
        <v>Brooklyn</v>
      </c>
      <c r="J4255" t="str">
        <f>VLOOKUP($H4255,Neighborhoods!$A:$C,3,0)</f>
        <v>Williamsburg</v>
      </c>
      <c r="K4255" t="s">
        <v>1</v>
      </c>
      <c r="L4255" t="str">
        <f t="shared" si="264"/>
        <v>Yes</v>
      </c>
      <c r="M4255">
        <v>1</v>
      </c>
      <c r="N4255" t="str" cm="1">
        <f t="array" ref="N4255">_xlfn.IFS(M4255&lt;=2,"Small",M4255&lt;=5,"Medium",M4255&gt;5,"Large")</f>
        <v>Small</v>
      </c>
      <c r="O4255" s="50">
        <v>55</v>
      </c>
      <c r="P4255" s="67">
        <f t="shared" si="265"/>
        <v>0.03</v>
      </c>
      <c r="Q4255" s="52">
        <v>4.82</v>
      </c>
      <c r="R4255" s="52" t="str" cm="1">
        <f t="array" ref="R4255">_xlfn.IFS(ROUND(Q4255,0)=5,"Excellent",ROUND(Q4255,0)=4,"Good",ROUND(Q4255,0)=3,"Ok",ROUND(Q4255,0)&lt;3,"Bad")</f>
        <v>Excellent</v>
      </c>
      <c r="S4255">
        <v>28</v>
      </c>
      <c r="T4255" t="str">
        <f t="shared" si="266"/>
        <v>No</v>
      </c>
      <c r="U4255" s="65">
        <v>43433</v>
      </c>
      <c r="V4255" s="65">
        <v>43643</v>
      </c>
      <c r="W4255">
        <v>0</v>
      </c>
      <c r="X4255" t="str">
        <f t="shared" si="267"/>
        <v>Inactive</v>
      </c>
      <c r="Y4255" t="s">
        <v>15615</v>
      </c>
    </row>
    <row r="4256" spans="1:25" x14ac:dyDescent="0.25">
      <c r="A4256">
        <v>4255</v>
      </c>
      <c r="B4256" t="s">
        <v>13680</v>
      </c>
      <c r="C4256">
        <v>833</v>
      </c>
      <c r="D4256" t="str">
        <f>VLOOKUP($C4256,Hosts!$A:$O,10,0)</f>
        <v>New York</v>
      </c>
      <c r="E4256" s="67">
        <f>INDEX(Hosts!$A:$O,MATCH(Places!$C4256,Hosts!$A:$A,0),MATCH(Places!E$1,Hosts!$1:$1,0))</f>
        <v>1</v>
      </c>
      <c r="F4256" s="67">
        <f>INDEX(Hosts!$A:$O,MATCH(Places!$C4256,Hosts!$A:$A,0),MATCH(Places!F$1,Hosts!$1:$1,0))</f>
        <v>0.91</v>
      </c>
      <c r="G4256" s="67" t="str">
        <f>INDEX(Hosts!$A:$O,MATCH(Places!$C4256,Hosts!$A:$A,0),MATCH(Places!G$1,Hosts!$1:$1,0))</f>
        <v>Yes</v>
      </c>
      <c r="H4256">
        <v>9</v>
      </c>
      <c r="I4256" t="str">
        <f>VLOOKUP($H4256,Neighborhoods!$A:$C,2,0)</f>
        <v>Brooklyn</v>
      </c>
      <c r="J4256" t="str">
        <f>VLOOKUP($H4256,Neighborhoods!$A:$C,3,0)</f>
        <v>Crown Heights</v>
      </c>
      <c r="K4256" t="s">
        <v>11822</v>
      </c>
      <c r="L4256" t="str">
        <f t="shared" si="264"/>
        <v>No</v>
      </c>
      <c r="M4256">
        <v>8</v>
      </c>
      <c r="N4256" t="str" cm="1">
        <f t="array" ref="N4256">_xlfn.IFS(M4256&lt;=2,"Small",M4256&lt;=5,"Medium",M4256&gt;5,"Large")</f>
        <v>Large</v>
      </c>
      <c r="O4256" s="50">
        <v>100</v>
      </c>
      <c r="P4256" s="67">
        <f t="shared" si="265"/>
        <v>0.03</v>
      </c>
      <c r="Q4256" s="52">
        <v>4.91</v>
      </c>
      <c r="R4256" s="52" t="str" cm="1">
        <f t="array" ref="R4256">_xlfn.IFS(ROUND(Q4256,0)=5,"Excellent",ROUND(Q4256,0)=4,"Good",ROUND(Q4256,0)=3,"Ok",ROUND(Q4256,0)&lt;3,"Bad")</f>
        <v>Excellent</v>
      </c>
      <c r="S4256">
        <v>68</v>
      </c>
      <c r="T4256" t="str">
        <f t="shared" si="266"/>
        <v>No</v>
      </c>
      <c r="U4256" s="65">
        <v>43455</v>
      </c>
      <c r="V4256" s="65">
        <v>43982</v>
      </c>
      <c r="W4256">
        <v>304</v>
      </c>
      <c r="X4256" t="str">
        <f t="shared" si="267"/>
        <v>Active</v>
      </c>
      <c r="Y4256" t="s">
        <v>15615</v>
      </c>
    </row>
    <row r="4257" spans="1:25" x14ac:dyDescent="0.25">
      <c r="A4257">
        <v>4256</v>
      </c>
      <c r="B4257" t="s">
        <v>14042</v>
      </c>
      <c r="C4257">
        <v>3398</v>
      </c>
      <c r="D4257" t="str">
        <f>VLOOKUP($C4257,Hosts!$A:$O,10,0)</f>
        <v>New York</v>
      </c>
      <c r="E4257" s="67">
        <f>INDEX(Hosts!$A:$O,MATCH(Places!$C4257,Hosts!$A:$A,0),MATCH(Places!E$1,Hosts!$1:$1,0))</f>
        <v>0</v>
      </c>
      <c r="F4257" s="67">
        <f>INDEX(Hosts!$A:$O,MATCH(Places!$C4257,Hosts!$A:$A,0),MATCH(Places!F$1,Hosts!$1:$1,0))</f>
        <v>0.92</v>
      </c>
      <c r="G4257" s="67" t="str">
        <f>INDEX(Hosts!$A:$O,MATCH(Places!$C4257,Hosts!$A:$A,0),MATCH(Places!G$1,Hosts!$1:$1,0))</f>
        <v>No</v>
      </c>
      <c r="H4257">
        <v>12</v>
      </c>
      <c r="I4257" t="str">
        <f>VLOOKUP($H4257,Neighborhoods!$A:$C,2,0)</f>
        <v>Brooklyn</v>
      </c>
      <c r="J4257" t="str">
        <f>VLOOKUP($H4257,Neighborhoods!$A:$C,3,0)</f>
        <v>Williamsburg</v>
      </c>
      <c r="K4257" t="s">
        <v>11822</v>
      </c>
      <c r="L4257" t="str">
        <f t="shared" si="264"/>
        <v>No</v>
      </c>
      <c r="M4257">
        <v>10</v>
      </c>
      <c r="N4257" t="str" cm="1">
        <f t="array" ref="N4257">_xlfn.IFS(M4257&lt;=2,"Small",M4257&lt;=5,"Medium",M4257&gt;5,"Large")</f>
        <v>Large</v>
      </c>
      <c r="O4257" s="50">
        <v>130</v>
      </c>
      <c r="P4257" s="67">
        <f t="shared" si="265"/>
        <v>0.03</v>
      </c>
      <c r="Q4257" s="52">
        <v>4.8499999999999996</v>
      </c>
      <c r="R4257" s="52" t="str" cm="1">
        <f t="array" ref="R4257">_xlfn.IFS(ROUND(Q4257,0)=5,"Excellent",ROUND(Q4257,0)=4,"Good",ROUND(Q4257,0)=3,"Ok",ROUND(Q4257,0)&lt;3,"Bad")</f>
        <v>Excellent</v>
      </c>
      <c r="S4257">
        <v>13</v>
      </c>
      <c r="T4257" t="str">
        <f t="shared" si="266"/>
        <v>No</v>
      </c>
      <c r="U4257" s="65">
        <v>43441</v>
      </c>
      <c r="V4257" s="65">
        <v>43525</v>
      </c>
      <c r="W4257">
        <v>0</v>
      </c>
      <c r="X4257" t="str">
        <f t="shared" si="267"/>
        <v>Inactive</v>
      </c>
      <c r="Y4257" t="s">
        <v>15615</v>
      </c>
    </row>
    <row r="4258" spans="1:25" x14ac:dyDescent="0.25">
      <c r="A4258">
        <v>4257</v>
      </c>
      <c r="B4258" t="s">
        <v>14399</v>
      </c>
      <c r="C4258">
        <v>2304</v>
      </c>
      <c r="D4258" t="str">
        <f>VLOOKUP($C4258,Hosts!$A:$O,10,0)</f>
        <v>New York</v>
      </c>
      <c r="E4258" s="67">
        <f>INDEX(Hosts!$A:$O,MATCH(Places!$C4258,Hosts!$A:$A,0),MATCH(Places!E$1,Hosts!$1:$1,0))</f>
        <v>1</v>
      </c>
      <c r="F4258" s="67">
        <f>INDEX(Hosts!$A:$O,MATCH(Places!$C4258,Hosts!$A:$A,0),MATCH(Places!F$1,Hosts!$1:$1,0))</f>
        <v>0.9</v>
      </c>
      <c r="G4258" s="67" t="str">
        <f>INDEX(Hosts!$A:$O,MATCH(Places!$C4258,Hosts!$A:$A,0),MATCH(Places!G$1,Hosts!$1:$1,0))</f>
        <v>No</v>
      </c>
      <c r="H4258">
        <v>16</v>
      </c>
      <c r="I4258" t="str">
        <f>VLOOKUP($H4258,Neighborhoods!$A:$C,2,0)</f>
        <v>Manhattan</v>
      </c>
      <c r="J4258" t="str">
        <f>VLOOKUP($H4258,Neighborhoods!$A:$C,3,0)</f>
        <v>Harlem</v>
      </c>
      <c r="K4258" t="s">
        <v>1</v>
      </c>
      <c r="L4258" t="str">
        <f t="shared" si="264"/>
        <v>Yes</v>
      </c>
      <c r="M4258">
        <v>1</v>
      </c>
      <c r="N4258" t="str" cm="1">
        <f t="array" ref="N4258">_xlfn.IFS(M4258&lt;=2,"Small",M4258&lt;=5,"Medium",M4258&gt;5,"Large")</f>
        <v>Small</v>
      </c>
      <c r="O4258" s="50">
        <v>85</v>
      </c>
      <c r="P4258" s="67">
        <f t="shared" si="265"/>
        <v>0.03</v>
      </c>
      <c r="Q4258" s="52">
        <v>4.3</v>
      </c>
      <c r="R4258" s="52" t="str" cm="1">
        <f t="array" ref="R4258">_xlfn.IFS(ROUND(Q4258,0)=5,"Excellent",ROUND(Q4258,0)=4,"Good",ROUND(Q4258,0)=3,"Ok",ROUND(Q4258,0)&lt;3,"Bad")</f>
        <v>Good</v>
      </c>
      <c r="S4258">
        <v>10</v>
      </c>
      <c r="T4258" t="str">
        <f t="shared" si="266"/>
        <v>No</v>
      </c>
      <c r="U4258" s="65">
        <v>43591</v>
      </c>
      <c r="V4258" s="65">
        <v>43832</v>
      </c>
      <c r="W4258">
        <v>365</v>
      </c>
      <c r="X4258" t="str">
        <f t="shared" si="267"/>
        <v>Active</v>
      </c>
      <c r="Y4258" t="s">
        <v>15615</v>
      </c>
    </row>
    <row r="4259" spans="1:25" x14ac:dyDescent="0.25">
      <c r="A4259">
        <v>4258</v>
      </c>
      <c r="B4259" t="s">
        <v>3024</v>
      </c>
      <c r="C4259">
        <v>3647</v>
      </c>
      <c r="D4259" t="str">
        <f>VLOOKUP($C4259,Hosts!$A:$O,10,0)</f>
        <v>New York</v>
      </c>
      <c r="E4259" s="67">
        <f>INDEX(Hosts!$A:$O,MATCH(Places!$C4259,Hosts!$A:$A,0),MATCH(Places!E$1,Hosts!$1:$1,0))</f>
        <v>1</v>
      </c>
      <c r="F4259" s="67">
        <f>INDEX(Hosts!$A:$O,MATCH(Places!$C4259,Hosts!$A:$A,0),MATCH(Places!F$1,Hosts!$1:$1,0))</f>
        <v>1</v>
      </c>
      <c r="G4259" s="67" t="str">
        <f>INDEX(Hosts!$A:$O,MATCH(Places!$C4259,Hosts!$A:$A,0),MATCH(Places!G$1,Hosts!$1:$1,0))</f>
        <v>No</v>
      </c>
      <c r="H4259">
        <v>19</v>
      </c>
      <c r="I4259" t="str">
        <f>VLOOKUP($H4259,Neighborhoods!$A:$C,2,0)</f>
        <v>Manhattan</v>
      </c>
      <c r="J4259" t="str">
        <f>VLOOKUP($H4259,Neighborhoods!$A:$C,3,0)</f>
        <v>Upper East Side</v>
      </c>
      <c r="K4259" t="s">
        <v>16</v>
      </c>
      <c r="L4259" t="str">
        <f t="shared" si="264"/>
        <v>Yes</v>
      </c>
      <c r="M4259">
        <v>1</v>
      </c>
      <c r="N4259" t="str" cm="1">
        <f t="array" ref="N4259">_xlfn.IFS(M4259&lt;=2,"Small",M4259&lt;=5,"Medium",M4259&gt;5,"Large")</f>
        <v>Small</v>
      </c>
      <c r="O4259" s="50">
        <v>40</v>
      </c>
      <c r="P4259" s="67">
        <f t="shared" si="265"/>
        <v>0.03</v>
      </c>
      <c r="Q4259" s="52">
        <v>4.9000000000000004</v>
      </c>
      <c r="R4259" s="52" t="str" cm="1">
        <f t="array" ref="R4259">_xlfn.IFS(ROUND(Q4259,0)=5,"Excellent",ROUND(Q4259,0)=4,"Good",ROUND(Q4259,0)=3,"Ok",ROUND(Q4259,0)&lt;3,"Bad")</f>
        <v>Excellent</v>
      </c>
      <c r="S4259">
        <v>107</v>
      </c>
      <c r="T4259" t="str">
        <f t="shared" si="266"/>
        <v>Yes</v>
      </c>
      <c r="U4259" s="65">
        <v>43438</v>
      </c>
      <c r="V4259" s="65">
        <v>43898</v>
      </c>
      <c r="W4259">
        <v>365</v>
      </c>
      <c r="X4259" t="str">
        <f t="shared" si="267"/>
        <v>Active</v>
      </c>
      <c r="Y4259" t="s">
        <v>15615</v>
      </c>
    </row>
    <row r="4260" spans="1:25" x14ac:dyDescent="0.25">
      <c r="A4260">
        <v>4259</v>
      </c>
      <c r="B4260" t="s">
        <v>3025</v>
      </c>
      <c r="C4260">
        <v>523</v>
      </c>
      <c r="D4260" t="str">
        <f>VLOOKUP($C4260,Hosts!$A:$O,10,0)</f>
        <v>New York</v>
      </c>
      <c r="E4260" s="67">
        <f>INDEX(Hosts!$A:$O,MATCH(Places!$C4260,Hosts!$A:$A,0),MATCH(Places!E$1,Hosts!$1:$1,0))</f>
        <v>1</v>
      </c>
      <c r="F4260" s="67">
        <f>INDEX(Hosts!$A:$O,MATCH(Places!$C4260,Hosts!$A:$A,0),MATCH(Places!F$1,Hosts!$1:$1,0))</f>
        <v>0.55000000000000004</v>
      </c>
      <c r="G4260" s="67" t="str">
        <f>INDEX(Hosts!$A:$O,MATCH(Places!$C4260,Hosts!$A:$A,0),MATCH(Places!G$1,Hosts!$1:$1,0))</f>
        <v>Yes</v>
      </c>
      <c r="H4260">
        <v>16</v>
      </c>
      <c r="I4260" t="str">
        <f>VLOOKUP($H4260,Neighborhoods!$A:$C,2,0)</f>
        <v>Manhattan</v>
      </c>
      <c r="J4260" t="str">
        <f>VLOOKUP($H4260,Neighborhoods!$A:$C,3,0)</f>
        <v>Harlem</v>
      </c>
      <c r="K4260" t="s">
        <v>11822</v>
      </c>
      <c r="L4260" t="str">
        <f t="shared" si="264"/>
        <v>No</v>
      </c>
      <c r="M4260">
        <v>4</v>
      </c>
      <c r="N4260" t="str" cm="1">
        <f t="array" ref="N4260">_xlfn.IFS(M4260&lt;=2,"Small",M4260&lt;=5,"Medium",M4260&gt;5,"Large")</f>
        <v>Medium</v>
      </c>
      <c r="O4260" s="50">
        <v>100</v>
      </c>
      <c r="P4260" s="67">
        <f t="shared" si="265"/>
        <v>0.03</v>
      </c>
      <c r="Q4260" s="52">
        <v>5</v>
      </c>
      <c r="R4260" s="52" t="str" cm="1">
        <f t="array" ref="R4260">_xlfn.IFS(ROUND(Q4260,0)=5,"Excellent",ROUND(Q4260,0)=4,"Good",ROUND(Q4260,0)=3,"Ok",ROUND(Q4260,0)&lt;3,"Bad")</f>
        <v>Excellent</v>
      </c>
      <c r="S4260">
        <v>9</v>
      </c>
      <c r="T4260" t="str">
        <f t="shared" si="266"/>
        <v>No</v>
      </c>
      <c r="U4260" s="65">
        <v>43640</v>
      </c>
      <c r="V4260" s="65">
        <v>44010</v>
      </c>
      <c r="W4260">
        <v>0</v>
      </c>
      <c r="X4260" t="str">
        <f t="shared" si="267"/>
        <v>Inactive</v>
      </c>
      <c r="Y4260" t="s">
        <v>15615</v>
      </c>
    </row>
    <row r="4261" spans="1:25" x14ac:dyDescent="0.25">
      <c r="A4261">
        <v>4260</v>
      </c>
      <c r="B4261" t="s">
        <v>3026</v>
      </c>
      <c r="C4261">
        <v>3726</v>
      </c>
      <c r="D4261" t="str">
        <f>VLOOKUP($C4261,Hosts!$A:$O,10,0)</f>
        <v>New York</v>
      </c>
      <c r="E4261" s="67">
        <f>INDEX(Hosts!$A:$O,MATCH(Places!$C4261,Hosts!$A:$A,0),MATCH(Places!E$1,Hosts!$1:$1,0))</f>
        <v>1</v>
      </c>
      <c r="F4261" s="67">
        <f>INDEX(Hosts!$A:$O,MATCH(Places!$C4261,Hosts!$A:$A,0),MATCH(Places!F$1,Hosts!$1:$1,0))</f>
        <v>1</v>
      </c>
      <c r="G4261" s="67" t="str">
        <f>INDEX(Hosts!$A:$O,MATCH(Places!$C4261,Hosts!$A:$A,0),MATCH(Places!G$1,Hosts!$1:$1,0))</f>
        <v>No</v>
      </c>
      <c r="H4261">
        <v>12</v>
      </c>
      <c r="I4261" t="str">
        <f>VLOOKUP($H4261,Neighborhoods!$A:$C,2,0)</f>
        <v>Brooklyn</v>
      </c>
      <c r="J4261" t="str">
        <f>VLOOKUP($H4261,Neighborhoods!$A:$C,3,0)</f>
        <v>Williamsburg</v>
      </c>
      <c r="K4261" t="s">
        <v>1</v>
      </c>
      <c r="L4261" t="str">
        <f t="shared" si="264"/>
        <v>Yes</v>
      </c>
      <c r="M4261">
        <v>1</v>
      </c>
      <c r="N4261" t="str" cm="1">
        <f t="array" ref="N4261">_xlfn.IFS(M4261&lt;=2,"Small",M4261&lt;=5,"Medium",M4261&gt;5,"Large")</f>
        <v>Small</v>
      </c>
      <c r="O4261" s="50">
        <v>65</v>
      </c>
      <c r="P4261" s="67">
        <f t="shared" si="265"/>
        <v>0.03</v>
      </c>
      <c r="Q4261" s="52">
        <v>4.8899999999999997</v>
      </c>
      <c r="R4261" s="52" t="str" cm="1">
        <f t="array" ref="R4261">_xlfn.IFS(ROUND(Q4261,0)=5,"Excellent",ROUND(Q4261,0)=4,"Good",ROUND(Q4261,0)=3,"Ok",ROUND(Q4261,0)&lt;3,"Bad")</f>
        <v>Excellent</v>
      </c>
      <c r="S4261">
        <v>18</v>
      </c>
      <c r="T4261" t="str">
        <f t="shared" si="266"/>
        <v>No</v>
      </c>
      <c r="U4261" s="65">
        <v>43444</v>
      </c>
      <c r="V4261" s="65">
        <v>43778</v>
      </c>
      <c r="W4261">
        <v>319</v>
      </c>
      <c r="X4261" t="str">
        <f t="shared" si="267"/>
        <v>Active</v>
      </c>
      <c r="Y4261" t="s">
        <v>15616</v>
      </c>
    </row>
    <row r="4262" spans="1:25" x14ac:dyDescent="0.25">
      <c r="A4262">
        <v>4261</v>
      </c>
      <c r="B4262" t="s">
        <v>14455</v>
      </c>
      <c r="C4262">
        <v>2336</v>
      </c>
      <c r="D4262" t="str">
        <f>VLOOKUP($C4262,Hosts!$A:$O,10,0)</f>
        <v>New York</v>
      </c>
      <c r="E4262" s="67">
        <f>INDEX(Hosts!$A:$O,MATCH(Places!$C4262,Hosts!$A:$A,0),MATCH(Places!E$1,Hosts!$1:$1,0))</f>
        <v>1</v>
      </c>
      <c r="F4262" s="67">
        <f>INDEX(Hosts!$A:$O,MATCH(Places!$C4262,Hosts!$A:$A,0),MATCH(Places!F$1,Hosts!$1:$1,0))</f>
        <v>0.6</v>
      </c>
      <c r="G4262" s="67" t="str">
        <f>INDEX(Hosts!$A:$O,MATCH(Places!$C4262,Hosts!$A:$A,0),MATCH(Places!G$1,Hosts!$1:$1,0))</f>
        <v>No</v>
      </c>
      <c r="H4262">
        <v>12</v>
      </c>
      <c r="I4262" t="str">
        <f>VLOOKUP($H4262,Neighborhoods!$A:$C,2,0)</f>
        <v>Brooklyn</v>
      </c>
      <c r="J4262" t="str">
        <f>VLOOKUP($H4262,Neighborhoods!$A:$C,3,0)</f>
        <v>Williamsburg</v>
      </c>
      <c r="K4262" t="s">
        <v>1</v>
      </c>
      <c r="L4262" t="str">
        <f t="shared" si="264"/>
        <v>Yes</v>
      </c>
      <c r="M4262">
        <v>2</v>
      </c>
      <c r="N4262" t="str" cm="1">
        <f t="array" ref="N4262">_xlfn.IFS(M4262&lt;=2,"Small",M4262&lt;=5,"Medium",M4262&gt;5,"Large")</f>
        <v>Small</v>
      </c>
      <c r="O4262" s="50">
        <v>50</v>
      </c>
      <c r="P4262" s="67">
        <f t="shared" si="265"/>
        <v>0.03</v>
      </c>
      <c r="Q4262" s="52">
        <v>5</v>
      </c>
      <c r="R4262" s="52" t="str" cm="1">
        <f t="array" ref="R4262">_xlfn.IFS(ROUND(Q4262,0)=5,"Excellent",ROUND(Q4262,0)=4,"Good",ROUND(Q4262,0)=3,"Ok",ROUND(Q4262,0)&lt;3,"Bad")</f>
        <v>Excellent</v>
      </c>
      <c r="S4262">
        <v>4</v>
      </c>
      <c r="T4262" t="str">
        <f t="shared" si="266"/>
        <v>No</v>
      </c>
      <c r="U4262" s="65">
        <v>43463</v>
      </c>
      <c r="V4262" s="65">
        <v>43831</v>
      </c>
      <c r="W4262">
        <v>0</v>
      </c>
      <c r="X4262" t="str">
        <f t="shared" si="267"/>
        <v>Inactive</v>
      </c>
      <c r="Y4262" t="s">
        <v>15615</v>
      </c>
    </row>
    <row r="4263" spans="1:25" x14ac:dyDescent="0.25">
      <c r="A4263">
        <v>4262</v>
      </c>
      <c r="B4263" t="s">
        <v>3027</v>
      </c>
      <c r="C4263">
        <v>3146</v>
      </c>
      <c r="D4263" t="str">
        <f>VLOOKUP($C4263,Hosts!$A:$O,10,0)</f>
        <v>New York</v>
      </c>
      <c r="E4263" s="67">
        <f>INDEX(Hosts!$A:$O,MATCH(Places!$C4263,Hosts!$A:$A,0),MATCH(Places!E$1,Hosts!$1:$1,0))</f>
        <v>1</v>
      </c>
      <c r="F4263" s="67">
        <f>INDEX(Hosts!$A:$O,MATCH(Places!$C4263,Hosts!$A:$A,0),MATCH(Places!F$1,Hosts!$1:$1,0))</f>
        <v>0.92</v>
      </c>
      <c r="G4263" s="67" t="str">
        <f>INDEX(Hosts!$A:$O,MATCH(Places!$C4263,Hosts!$A:$A,0),MATCH(Places!G$1,Hosts!$1:$1,0))</f>
        <v>Yes</v>
      </c>
      <c r="H4263">
        <v>12</v>
      </c>
      <c r="I4263" t="str">
        <f>VLOOKUP($H4263,Neighborhoods!$A:$C,2,0)</f>
        <v>Brooklyn</v>
      </c>
      <c r="J4263" t="str">
        <f>VLOOKUP($H4263,Neighborhoods!$A:$C,3,0)</f>
        <v>Williamsburg</v>
      </c>
      <c r="K4263" t="s">
        <v>1</v>
      </c>
      <c r="L4263" t="str">
        <f t="shared" si="264"/>
        <v>Yes</v>
      </c>
      <c r="M4263">
        <v>2</v>
      </c>
      <c r="N4263" t="str" cm="1">
        <f t="array" ref="N4263">_xlfn.IFS(M4263&lt;=2,"Small",M4263&lt;=5,"Medium",M4263&gt;5,"Large")</f>
        <v>Small</v>
      </c>
      <c r="O4263" s="50">
        <v>120</v>
      </c>
      <c r="P4263" s="67">
        <f t="shared" si="265"/>
        <v>0.03</v>
      </c>
      <c r="Q4263" s="52">
        <v>5</v>
      </c>
      <c r="R4263" s="52" t="str" cm="1">
        <f t="array" ref="R4263">_xlfn.IFS(ROUND(Q4263,0)=5,"Excellent",ROUND(Q4263,0)=4,"Good",ROUND(Q4263,0)=3,"Ok",ROUND(Q4263,0)&lt;3,"Bad")</f>
        <v>Excellent</v>
      </c>
      <c r="S4263">
        <v>62</v>
      </c>
      <c r="T4263" t="str">
        <f t="shared" si="266"/>
        <v>No</v>
      </c>
      <c r="U4263" s="65">
        <v>43456</v>
      </c>
      <c r="V4263" s="65">
        <v>43870</v>
      </c>
      <c r="W4263">
        <v>0</v>
      </c>
      <c r="X4263" t="str">
        <f t="shared" si="267"/>
        <v>Inactive</v>
      </c>
      <c r="Y4263" t="s">
        <v>15616</v>
      </c>
    </row>
    <row r="4264" spans="1:25" x14ac:dyDescent="0.25">
      <c r="A4264">
        <v>4263</v>
      </c>
      <c r="B4264" t="s">
        <v>15235</v>
      </c>
      <c r="C4264">
        <v>3584</v>
      </c>
      <c r="D4264" t="str">
        <f>VLOOKUP($C4264,Hosts!$A:$O,10,0)</f>
        <v>New York</v>
      </c>
      <c r="E4264" s="67">
        <f>INDEX(Hosts!$A:$O,MATCH(Places!$C4264,Hosts!$A:$A,0),MATCH(Places!E$1,Hosts!$1:$1,0))</f>
        <v>1</v>
      </c>
      <c r="F4264" s="67">
        <f>INDEX(Hosts!$A:$O,MATCH(Places!$C4264,Hosts!$A:$A,0),MATCH(Places!F$1,Hosts!$1:$1,0))</f>
        <v>1</v>
      </c>
      <c r="G4264" s="67" t="str">
        <f>INDEX(Hosts!$A:$O,MATCH(Places!$C4264,Hosts!$A:$A,0),MATCH(Places!G$1,Hosts!$1:$1,0))</f>
        <v>No</v>
      </c>
      <c r="H4264">
        <v>20</v>
      </c>
      <c r="I4264" t="str">
        <f>VLOOKUP($H4264,Neighborhoods!$A:$C,2,0)</f>
        <v>Manhattan</v>
      </c>
      <c r="J4264" t="str">
        <f>VLOOKUP($H4264,Neighborhoods!$A:$C,3,0)</f>
        <v>Upper West Side</v>
      </c>
      <c r="K4264" t="s">
        <v>11822</v>
      </c>
      <c r="L4264" t="str">
        <f t="shared" si="264"/>
        <v>No</v>
      </c>
      <c r="M4264">
        <v>4</v>
      </c>
      <c r="N4264" t="str" cm="1">
        <f t="array" ref="N4264">_xlfn.IFS(M4264&lt;=2,"Small",M4264&lt;=5,"Medium",M4264&gt;5,"Large")</f>
        <v>Medium</v>
      </c>
      <c r="O4264" s="50">
        <v>150</v>
      </c>
      <c r="P4264" s="67">
        <f t="shared" si="265"/>
        <v>0.03</v>
      </c>
      <c r="Q4264" s="52">
        <v>4.95</v>
      </c>
      <c r="R4264" s="52" t="str" cm="1">
        <f t="array" ref="R4264">_xlfn.IFS(ROUND(Q4264,0)=5,"Excellent",ROUND(Q4264,0)=4,"Good",ROUND(Q4264,0)=3,"Ok",ROUND(Q4264,0)&lt;3,"Bad")</f>
        <v>Excellent</v>
      </c>
      <c r="S4264">
        <v>22</v>
      </c>
      <c r="T4264" t="str">
        <f t="shared" si="266"/>
        <v>No</v>
      </c>
      <c r="U4264" s="65">
        <v>43444</v>
      </c>
      <c r="V4264" s="65">
        <v>43708</v>
      </c>
      <c r="W4264">
        <v>89</v>
      </c>
      <c r="X4264" t="str">
        <f t="shared" si="267"/>
        <v>Active</v>
      </c>
      <c r="Y4264" t="s">
        <v>15616</v>
      </c>
    </row>
    <row r="4265" spans="1:25" x14ac:dyDescent="0.25">
      <c r="A4265">
        <v>4264</v>
      </c>
      <c r="B4265" t="s">
        <v>3028</v>
      </c>
      <c r="C4265">
        <v>3292</v>
      </c>
      <c r="D4265" t="str">
        <f>VLOOKUP($C4265,Hosts!$A:$O,10,0)</f>
        <v>New York</v>
      </c>
      <c r="E4265" s="67">
        <f>INDEX(Hosts!$A:$O,MATCH(Places!$C4265,Hosts!$A:$A,0),MATCH(Places!E$1,Hosts!$1:$1,0))</f>
        <v>1</v>
      </c>
      <c r="F4265" s="67">
        <f>INDEX(Hosts!$A:$O,MATCH(Places!$C4265,Hosts!$A:$A,0),MATCH(Places!F$1,Hosts!$1:$1,0))</f>
        <v>0.79</v>
      </c>
      <c r="G4265" s="67" t="str">
        <f>INDEX(Hosts!$A:$O,MATCH(Places!$C4265,Hosts!$A:$A,0),MATCH(Places!G$1,Hosts!$1:$1,0))</f>
        <v>No</v>
      </c>
      <c r="H4265">
        <v>14</v>
      </c>
      <c r="I4265" t="str">
        <f>VLOOKUP($H4265,Neighborhoods!$A:$C,2,0)</f>
        <v>Manhattan</v>
      </c>
      <c r="J4265" t="str">
        <f>VLOOKUP($H4265,Neighborhoods!$A:$C,3,0)</f>
        <v>East Harlem</v>
      </c>
      <c r="K4265" t="s">
        <v>11822</v>
      </c>
      <c r="L4265" t="str">
        <f t="shared" si="264"/>
        <v>No</v>
      </c>
      <c r="M4265">
        <v>4</v>
      </c>
      <c r="N4265" t="str" cm="1">
        <f t="array" ref="N4265">_xlfn.IFS(M4265&lt;=2,"Small",M4265&lt;=5,"Medium",M4265&gt;5,"Large")</f>
        <v>Medium</v>
      </c>
      <c r="O4265" s="50">
        <v>74</v>
      </c>
      <c r="P4265" s="67">
        <f t="shared" si="265"/>
        <v>0.03</v>
      </c>
      <c r="Q4265" s="52">
        <v>4.8600000000000003</v>
      </c>
      <c r="R4265" s="52" t="str" cm="1">
        <f t="array" ref="R4265">_xlfn.IFS(ROUND(Q4265,0)=5,"Excellent",ROUND(Q4265,0)=4,"Good",ROUND(Q4265,0)=3,"Ok",ROUND(Q4265,0)&lt;3,"Bad")</f>
        <v>Excellent</v>
      </c>
      <c r="S4265">
        <v>7</v>
      </c>
      <c r="T4265" t="str">
        <f t="shared" si="266"/>
        <v>No</v>
      </c>
      <c r="U4265" s="65">
        <v>43488</v>
      </c>
      <c r="V4265" s="65">
        <v>44029</v>
      </c>
      <c r="W4265">
        <v>336</v>
      </c>
      <c r="X4265" t="str">
        <f t="shared" si="267"/>
        <v>Active</v>
      </c>
      <c r="Y4265" t="s">
        <v>15615</v>
      </c>
    </row>
    <row r="4266" spans="1:25" x14ac:dyDescent="0.25">
      <c r="A4266">
        <v>4265</v>
      </c>
      <c r="B4266" t="s">
        <v>3029</v>
      </c>
      <c r="C4266">
        <v>848</v>
      </c>
      <c r="D4266" t="str">
        <f>VLOOKUP($C4266,Hosts!$A:$O,10,0)</f>
        <v>District of Columbia</v>
      </c>
      <c r="E4266" s="67">
        <f>INDEX(Hosts!$A:$O,MATCH(Places!$C4266,Hosts!$A:$A,0),MATCH(Places!E$1,Hosts!$1:$1,0))</f>
        <v>1</v>
      </c>
      <c r="F4266" s="67">
        <f>INDEX(Hosts!$A:$O,MATCH(Places!$C4266,Hosts!$A:$A,0),MATCH(Places!F$1,Hosts!$1:$1,0))</f>
        <v>0.89</v>
      </c>
      <c r="G4266" s="67" t="str">
        <f>INDEX(Hosts!$A:$O,MATCH(Places!$C4266,Hosts!$A:$A,0),MATCH(Places!G$1,Hosts!$1:$1,0))</f>
        <v>Yes</v>
      </c>
      <c r="H4266">
        <v>17</v>
      </c>
      <c r="I4266" t="str">
        <f>VLOOKUP($H4266,Neighborhoods!$A:$C,2,0)</f>
        <v>Manhattan</v>
      </c>
      <c r="J4266" t="str">
        <f>VLOOKUP($H4266,Neighborhoods!$A:$C,3,0)</f>
        <v>Hell's Kitchen</v>
      </c>
      <c r="K4266" t="s">
        <v>1</v>
      </c>
      <c r="L4266" t="str">
        <f t="shared" si="264"/>
        <v>Yes</v>
      </c>
      <c r="M4266">
        <v>2</v>
      </c>
      <c r="N4266" t="str" cm="1">
        <f t="array" ref="N4266">_xlfn.IFS(M4266&lt;=2,"Small",M4266&lt;=5,"Medium",M4266&gt;5,"Large")</f>
        <v>Small</v>
      </c>
      <c r="O4266" s="50">
        <v>94</v>
      </c>
      <c r="P4266" s="67">
        <f t="shared" si="265"/>
        <v>0.03</v>
      </c>
      <c r="Q4266" s="52">
        <v>4.67</v>
      </c>
      <c r="R4266" s="52" t="str" cm="1">
        <f t="array" ref="R4266">_xlfn.IFS(ROUND(Q4266,0)=5,"Excellent",ROUND(Q4266,0)=4,"Good",ROUND(Q4266,0)=3,"Ok",ROUND(Q4266,0)&lt;3,"Bad")</f>
        <v>Excellent</v>
      </c>
      <c r="S4266">
        <v>18</v>
      </c>
      <c r="T4266" t="str">
        <f t="shared" si="266"/>
        <v>No</v>
      </c>
      <c r="U4266" s="65">
        <v>43441</v>
      </c>
      <c r="V4266" s="65">
        <v>43842</v>
      </c>
      <c r="W4266">
        <v>158</v>
      </c>
      <c r="X4266" t="str">
        <f t="shared" si="267"/>
        <v>Active</v>
      </c>
      <c r="Y4266" t="s">
        <v>15615</v>
      </c>
    </row>
    <row r="4267" spans="1:25" x14ac:dyDescent="0.25">
      <c r="A4267">
        <v>4266</v>
      </c>
      <c r="B4267" t="s">
        <v>14518</v>
      </c>
      <c r="C4267">
        <v>2127</v>
      </c>
      <c r="D4267" t="str">
        <f>VLOOKUP($C4267,Hosts!$A:$O,10,0)</f>
        <v>New York</v>
      </c>
      <c r="E4267" s="67">
        <f>INDEX(Hosts!$A:$O,MATCH(Places!$C4267,Hosts!$A:$A,0),MATCH(Places!E$1,Hosts!$1:$1,0))</f>
        <v>1</v>
      </c>
      <c r="F4267" s="67">
        <f>INDEX(Hosts!$A:$O,MATCH(Places!$C4267,Hosts!$A:$A,0),MATCH(Places!F$1,Hosts!$1:$1,0))</f>
        <v>0.96</v>
      </c>
      <c r="G4267" s="67" t="str">
        <f>INDEX(Hosts!$A:$O,MATCH(Places!$C4267,Hosts!$A:$A,0),MATCH(Places!G$1,Hosts!$1:$1,0))</f>
        <v>Yes</v>
      </c>
      <c r="H4267">
        <v>18</v>
      </c>
      <c r="I4267" t="str">
        <f>VLOOKUP($H4267,Neighborhoods!$A:$C,2,0)</f>
        <v>Manhattan</v>
      </c>
      <c r="J4267" t="str">
        <f>VLOOKUP($H4267,Neighborhoods!$A:$C,3,0)</f>
        <v>Midtown</v>
      </c>
      <c r="K4267" t="s">
        <v>11822</v>
      </c>
      <c r="L4267" t="str">
        <f t="shared" si="264"/>
        <v>No</v>
      </c>
      <c r="M4267">
        <v>2</v>
      </c>
      <c r="N4267" t="str" cm="1">
        <f t="array" ref="N4267">_xlfn.IFS(M4267&lt;=2,"Small",M4267&lt;=5,"Medium",M4267&gt;5,"Large")</f>
        <v>Small</v>
      </c>
      <c r="O4267" s="50">
        <v>135</v>
      </c>
      <c r="P4267" s="67">
        <f t="shared" si="265"/>
        <v>0.03</v>
      </c>
      <c r="Q4267" s="52">
        <v>5</v>
      </c>
      <c r="R4267" s="52" t="str" cm="1">
        <f t="array" ref="R4267">_xlfn.IFS(ROUND(Q4267,0)=5,"Excellent",ROUND(Q4267,0)=4,"Good",ROUND(Q4267,0)=3,"Ok",ROUND(Q4267,0)&lt;3,"Bad")</f>
        <v>Excellent</v>
      </c>
      <c r="S4267">
        <v>23</v>
      </c>
      <c r="T4267" t="str">
        <f t="shared" si="266"/>
        <v>No</v>
      </c>
      <c r="U4267" s="65">
        <v>43449</v>
      </c>
      <c r="V4267" s="65">
        <v>43843</v>
      </c>
      <c r="W4267">
        <v>330</v>
      </c>
      <c r="X4267" t="str">
        <f t="shared" si="267"/>
        <v>Active</v>
      </c>
      <c r="Y4267" t="s">
        <v>15616</v>
      </c>
    </row>
    <row r="4268" spans="1:25" x14ac:dyDescent="0.25">
      <c r="A4268">
        <v>4267</v>
      </c>
      <c r="B4268" t="s">
        <v>3030</v>
      </c>
      <c r="C4268">
        <v>3730</v>
      </c>
      <c r="D4268" t="str">
        <f>VLOOKUP($C4268,Hosts!$A:$O,10,0)</f>
        <v>New York</v>
      </c>
      <c r="E4268" s="67">
        <f>INDEX(Hosts!$A:$O,MATCH(Places!$C4268,Hosts!$A:$A,0),MATCH(Places!E$1,Hosts!$1:$1,0))</f>
        <v>1</v>
      </c>
      <c r="F4268" s="67">
        <f>INDEX(Hosts!$A:$O,MATCH(Places!$C4268,Hosts!$A:$A,0),MATCH(Places!F$1,Hosts!$1:$1,0))</f>
        <v>0.56000000000000005</v>
      </c>
      <c r="G4268" s="67" t="str">
        <f>INDEX(Hosts!$A:$O,MATCH(Places!$C4268,Hosts!$A:$A,0),MATCH(Places!G$1,Hosts!$1:$1,0))</f>
        <v>No</v>
      </c>
      <c r="H4268">
        <v>18</v>
      </c>
      <c r="I4268" t="str">
        <f>VLOOKUP($H4268,Neighborhoods!$A:$C,2,0)</f>
        <v>Manhattan</v>
      </c>
      <c r="J4268" t="str">
        <f>VLOOKUP($H4268,Neighborhoods!$A:$C,3,0)</f>
        <v>Midtown</v>
      </c>
      <c r="K4268" t="s">
        <v>11822</v>
      </c>
      <c r="L4268" t="str">
        <f t="shared" si="264"/>
        <v>No</v>
      </c>
      <c r="M4268">
        <v>2</v>
      </c>
      <c r="N4268" t="str" cm="1">
        <f t="array" ref="N4268">_xlfn.IFS(M4268&lt;=2,"Small",M4268&lt;=5,"Medium",M4268&gt;5,"Large")</f>
        <v>Small</v>
      </c>
      <c r="O4268" s="50">
        <v>95</v>
      </c>
      <c r="P4268" s="67">
        <f t="shared" si="265"/>
        <v>0.03</v>
      </c>
      <c r="Q4268" s="52">
        <v>4.67</v>
      </c>
      <c r="R4268" s="52" t="str" cm="1">
        <f t="array" ref="R4268">_xlfn.IFS(ROUND(Q4268,0)=5,"Excellent",ROUND(Q4268,0)=4,"Good",ROUND(Q4268,0)=3,"Ok",ROUND(Q4268,0)&lt;3,"Bad")</f>
        <v>Excellent</v>
      </c>
      <c r="S4268">
        <v>6</v>
      </c>
      <c r="T4268" t="str">
        <f t="shared" si="266"/>
        <v>No</v>
      </c>
      <c r="U4268" s="65">
        <v>43562</v>
      </c>
      <c r="V4268" s="65">
        <v>43814</v>
      </c>
      <c r="W4268">
        <v>33</v>
      </c>
      <c r="X4268" t="str">
        <f t="shared" si="267"/>
        <v>Active</v>
      </c>
      <c r="Y4268" t="s">
        <v>15615</v>
      </c>
    </row>
    <row r="4269" spans="1:25" x14ac:dyDescent="0.25">
      <c r="A4269">
        <v>4268</v>
      </c>
      <c r="B4269" t="s">
        <v>14654</v>
      </c>
      <c r="C4269">
        <v>495</v>
      </c>
      <c r="D4269" t="str">
        <f>VLOOKUP($C4269,Hosts!$A:$O,10,0)</f>
        <v>New York</v>
      </c>
      <c r="E4269" s="67">
        <f>INDEX(Hosts!$A:$O,MATCH(Places!$C4269,Hosts!$A:$A,0),MATCH(Places!E$1,Hosts!$1:$1,0))</f>
        <v>1</v>
      </c>
      <c r="F4269" s="67">
        <f>INDEX(Hosts!$A:$O,MATCH(Places!$C4269,Hosts!$A:$A,0),MATCH(Places!F$1,Hosts!$1:$1,0))</f>
        <v>0.82</v>
      </c>
      <c r="G4269" s="67" t="str">
        <f>INDEX(Hosts!$A:$O,MATCH(Places!$C4269,Hosts!$A:$A,0),MATCH(Places!G$1,Hosts!$1:$1,0))</f>
        <v>No</v>
      </c>
      <c r="H4269">
        <v>7</v>
      </c>
      <c r="I4269" t="str">
        <f>VLOOKUP($H4269,Neighborhoods!$A:$C,2,0)</f>
        <v>Brooklyn</v>
      </c>
      <c r="J4269" t="str">
        <f>VLOOKUP($H4269,Neighborhoods!$A:$C,3,0)</f>
        <v>Bedford-Stuyvesant</v>
      </c>
      <c r="K4269" t="s">
        <v>11822</v>
      </c>
      <c r="L4269" t="str">
        <f t="shared" si="264"/>
        <v>No</v>
      </c>
      <c r="M4269">
        <v>2</v>
      </c>
      <c r="N4269" t="str" cm="1">
        <f t="array" ref="N4269">_xlfn.IFS(M4269&lt;=2,"Small",M4269&lt;=5,"Medium",M4269&gt;5,"Large")</f>
        <v>Small</v>
      </c>
      <c r="O4269" s="50">
        <v>95</v>
      </c>
      <c r="P4269" s="67">
        <f t="shared" si="265"/>
        <v>0.03</v>
      </c>
      <c r="Q4269" s="52">
        <v>5</v>
      </c>
      <c r="R4269" s="52" t="str" cm="1">
        <f t="array" ref="R4269">_xlfn.IFS(ROUND(Q4269,0)=5,"Excellent",ROUND(Q4269,0)=4,"Good",ROUND(Q4269,0)=3,"Ok",ROUND(Q4269,0)&lt;3,"Bad")</f>
        <v>Excellent</v>
      </c>
      <c r="S4269">
        <v>8</v>
      </c>
      <c r="T4269" t="str">
        <f t="shared" si="266"/>
        <v>No</v>
      </c>
      <c r="U4269" s="65">
        <v>43870</v>
      </c>
      <c r="V4269" s="65">
        <v>44017</v>
      </c>
      <c r="W4269">
        <v>152</v>
      </c>
      <c r="X4269" t="str">
        <f t="shared" si="267"/>
        <v>Active</v>
      </c>
      <c r="Y4269" t="s">
        <v>15615</v>
      </c>
    </row>
    <row r="4270" spans="1:25" x14ac:dyDescent="0.25">
      <c r="A4270">
        <v>4269</v>
      </c>
      <c r="B4270" t="s">
        <v>3031</v>
      </c>
      <c r="C4270">
        <v>3731</v>
      </c>
      <c r="D4270" t="str">
        <f>VLOOKUP($C4270,Hosts!$A:$O,10,0)</f>
        <v>New York</v>
      </c>
      <c r="E4270" s="67">
        <f>INDEX(Hosts!$A:$O,MATCH(Places!$C4270,Hosts!$A:$A,0),MATCH(Places!E$1,Hosts!$1:$1,0))</f>
        <v>1</v>
      </c>
      <c r="F4270" s="67">
        <f>INDEX(Hosts!$A:$O,MATCH(Places!$C4270,Hosts!$A:$A,0),MATCH(Places!F$1,Hosts!$1:$1,0))</f>
        <v>0.93</v>
      </c>
      <c r="G4270" s="67" t="str">
        <f>INDEX(Hosts!$A:$O,MATCH(Places!$C4270,Hosts!$A:$A,0),MATCH(Places!G$1,Hosts!$1:$1,0))</f>
        <v>No</v>
      </c>
      <c r="H4270">
        <v>15</v>
      </c>
      <c r="I4270" t="str">
        <f>VLOOKUP($H4270,Neighborhoods!$A:$C,2,0)</f>
        <v>Manhattan</v>
      </c>
      <c r="J4270" t="str">
        <f>VLOOKUP($H4270,Neighborhoods!$A:$C,3,0)</f>
        <v>East Village</v>
      </c>
      <c r="K4270" t="s">
        <v>1</v>
      </c>
      <c r="L4270" t="str">
        <f t="shared" si="264"/>
        <v>Yes</v>
      </c>
      <c r="M4270">
        <v>2</v>
      </c>
      <c r="N4270" t="str" cm="1">
        <f t="array" ref="N4270">_xlfn.IFS(M4270&lt;=2,"Small",M4270&lt;=5,"Medium",M4270&gt;5,"Large")</f>
        <v>Small</v>
      </c>
      <c r="O4270" s="50">
        <v>100</v>
      </c>
      <c r="P4270" s="67">
        <f t="shared" si="265"/>
        <v>0.03</v>
      </c>
      <c r="Q4270" s="52">
        <v>4.54</v>
      </c>
      <c r="R4270" s="52" t="str" cm="1">
        <f t="array" ref="R4270">_xlfn.IFS(ROUND(Q4270,0)=5,"Excellent",ROUND(Q4270,0)=4,"Good",ROUND(Q4270,0)=3,"Ok",ROUND(Q4270,0)&lt;3,"Bad")</f>
        <v>Excellent</v>
      </c>
      <c r="S4270">
        <v>28</v>
      </c>
      <c r="T4270" t="str">
        <f t="shared" si="266"/>
        <v>No</v>
      </c>
      <c r="U4270" s="65">
        <v>43443</v>
      </c>
      <c r="V4270" s="65">
        <v>43884</v>
      </c>
      <c r="W4270">
        <v>197</v>
      </c>
      <c r="X4270" t="str">
        <f t="shared" si="267"/>
        <v>Active</v>
      </c>
      <c r="Y4270" t="s">
        <v>15616</v>
      </c>
    </row>
    <row r="4271" spans="1:25" x14ac:dyDescent="0.25">
      <c r="A4271">
        <v>4270</v>
      </c>
      <c r="B4271" t="s">
        <v>14265</v>
      </c>
      <c r="C4271">
        <v>2256</v>
      </c>
      <c r="D4271" t="str">
        <f>VLOOKUP($C4271,Hosts!$A:$O,10,0)</f>
        <v>New York</v>
      </c>
      <c r="E4271" s="67">
        <f>INDEX(Hosts!$A:$O,MATCH(Places!$C4271,Hosts!$A:$A,0),MATCH(Places!E$1,Hosts!$1:$1,0))</f>
        <v>1</v>
      </c>
      <c r="F4271" s="67">
        <f>INDEX(Hosts!$A:$O,MATCH(Places!$C4271,Hosts!$A:$A,0),MATCH(Places!F$1,Hosts!$1:$1,0))</f>
        <v>0.98</v>
      </c>
      <c r="G4271" s="67" t="str">
        <f>INDEX(Hosts!$A:$O,MATCH(Places!$C4271,Hosts!$A:$A,0),MATCH(Places!G$1,Hosts!$1:$1,0))</f>
        <v>Yes</v>
      </c>
      <c r="H4271">
        <v>24</v>
      </c>
      <c r="I4271" t="str">
        <f>VLOOKUP($H4271,Neighborhoods!$A:$C,2,0)</f>
        <v>Queens</v>
      </c>
      <c r="J4271" t="str">
        <f>VLOOKUP($H4271,Neighborhoods!$A:$C,3,0)</f>
        <v>Long Island City</v>
      </c>
      <c r="K4271" t="s">
        <v>11822</v>
      </c>
      <c r="L4271" t="str">
        <f t="shared" si="264"/>
        <v>No</v>
      </c>
      <c r="M4271">
        <v>4</v>
      </c>
      <c r="N4271" t="str" cm="1">
        <f t="array" ref="N4271">_xlfn.IFS(M4271&lt;=2,"Small",M4271&lt;=5,"Medium",M4271&gt;5,"Large")</f>
        <v>Medium</v>
      </c>
      <c r="O4271" s="50">
        <v>125</v>
      </c>
      <c r="P4271" s="67">
        <f t="shared" si="265"/>
        <v>0.03</v>
      </c>
      <c r="Q4271" s="52">
        <v>4.83</v>
      </c>
      <c r="R4271" s="52" t="str" cm="1">
        <f t="array" ref="R4271">_xlfn.IFS(ROUND(Q4271,0)=5,"Excellent",ROUND(Q4271,0)=4,"Good",ROUND(Q4271,0)=3,"Ok",ROUND(Q4271,0)&lt;3,"Bad")</f>
        <v>Excellent</v>
      </c>
      <c r="S4271">
        <v>18</v>
      </c>
      <c r="T4271" t="str">
        <f t="shared" si="266"/>
        <v>No</v>
      </c>
      <c r="U4271" s="65">
        <v>43578</v>
      </c>
      <c r="V4271" s="65">
        <v>44010</v>
      </c>
      <c r="W4271">
        <v>303</v>
      </c>
      <c r="X4271" t="str">
        <f t="shared" si="267"/>
        <v>Active</v>
      </c>
      <c r="Y4271" t="s">
        <v>15616</v>
      </c>
    </row>
    <row r="4272" spans="1:25" x14ac:dyDescent="0.25">
      <c r="A4272">
        <v>4271</v>
      </c>
      <c r="B4272" t="s">
        <v>15586</v>
      </c>
      <c r="C4272">
        <v>2065</v>
      </c>
      <c r="D4272" t="str">
        <f>VLOOKUP($C4272,Hosts!$A:$O,10,0)</f>
        <v>New York</v>
      </c>
      <c r="E4272" s="67">
        <f>INDEX(Hosts!$A:$O,MATCH(Places!$C4272,Hosts!$A:$A,0),MATCH(Places!E$1,Hosts!$1:$1,0))</f>
        <v>1</v>
      </c>
      <c r="F4272" s="67">
        <f>INDEX(Hosts!$A:$O,MATCH(Places!$C4272,Hosts!$A:$A,0),MATCH(Places!F$1,Hosts!$1:$1,0))</f>
        <v>1</v>
      </c>
      <c r="G4272" s="67" t="str">
        <f>INDEX(Hosts!$A:$O,MATCH(Places!$C4272,Hosts!$A:$A,0),MATCH(Places!G$1,Hosts!$1:$1,0))</f>
        <v>Yes</v>
      </c>
      <c r="H4272">
        <v>7</v>
      </c>
      <c r="I4272" t="str">
        <f>VLOOKUP($H4272,Neighborhoods!$A:$C,2,0)</f>
        <v>Brooklyn</v>
      </c>
      <c r="J4272" t="str">
        <f>VLOOKUP($H4272,Neighborhoods!$A:$C,3,0)</f>
        <v>Bedford-Stuyvesant</v>
      </c>
      <c r="K4272" t="s">
        <v>1</v>
      </c>
      <c r="L4272" t="str">
        <f t="shared" si="264"/>
        <v>Yes</v>
      </c>
      <c r="M4272">
        <v>2</v>
      </c>
      <c r="N4272" t="str" cm="1">
        <f t="array" ref="N4272">_xlfn.IFS(M4272&lt;=2,"Small",M4272&lt;=5,"Medium",M4272&gt;5,"Large")</f>
        <v>Small</v>
      </c>
      <c r="O4272" s="50">
        <v>50</v>
      </c>
      <c r="P4272" s="67">
        <f t="shared" si="265"/>
        <v>0.03</v>
      </c>
      <c r="Q4272" s="52">
        <v>5</v>
      </c>
      <c r="R4272" s="52" t="str" cm="1">
        <f t="array" ref="R4272">_xlfn.IFS(ROUND(Q4272,0)=5,"Excellent",ROUND(Q4272,0)=4,"Good",ROUND(Q4272,0)=3,"Ok",ROUND(Q4272,0)&lt;3,"Bad")</f>
        <v>Excellent</v>
      </c>
      <c r="S4272">
        <v>35</v>
      </c>
      <c r="T4272" t="str">
        <f t="shared" si="266"/>
        <v>No</v>
      </c>
      <c r="U4272" s="65">
        <v>43467</v>
      </c>
      <c r="V4272" s="65">
        <v>44041</v>
      </c>
      <c r="W4272">
        <v>217</v>
      </c>
      <c r="X4272" t="str">
        <f t="shared" si="267"/>
        <v>Active</v>
      </c>
      <c r="Y4272" t="s">
        <v>15615</v>
      </c>
    </row>
    <row r="4273" spans="1:25" x14ac:dyDescent="0.25">
      <c r="A4273">
        <v>4272</v>
      </c>
      <c r="B4273" t="s">
        <v>3032</v>
      </c>
      <c r="C4273">
        <v>3714</v>
      </c>
      <c r="D4273" t="str">
        <f>VLOOKUP($C4273,Hosts!$A:$O,10,0)</f>
        <v>New York</v>
      </c>
      <c r="E4273" s="67">
        <f>INDEX(Hosts!$A:$O,MATCH(Places!$C4273,Hosts!$A:$A,0),MATCH(Places!E$1,Hosts!$1:$1,0))</f>
        <v>1</v>
      </c>
      <c r="F4273" s="67">
        <f>INDEX(Hosts!$A:$O,MATCH(Places!$C4273,Hosts!$A:$A,0),MATCH(Places!F$1,Hosts!$1:$1,0))</f>
        <v>1</v>
      </c>
      <c r="G4273" s="67" t="str">
        <f>INDEX(Hosts!$A:$O,MATCH(Places!$C4273,Hosts!$A:$A,0),MATCH(Places!G$1,Hosts!$1:$1,0))</f>
        <v>No</v>
      </c>
      <c r="H4273">
        <v>12</v>
      </c>
      <c r="I4273" t="str">
        <f>VLOOKUP($H4273,Neighborhoods!$A:$C,2,0)</f>
        <v>Brooklyn</v>
      </c>
      <c r="J4273" t="str">
        <f>VLOOKUP($H4273,Neighborhoods!$A:$C,3,0)</f>
        <v>Williamsburg</v>
      </c>
      <c r="K4273" t="s">
        <v>1</v>
      </c>
      <c r="L4273" t="str">
        <f t="shared" si="264"/>
        <v>Yes</v>
      </c>
      <c r="M4273">
        <v>2</v>
      </c>
      <c r="N4273" t="str" cm="1">
        <f t="array" ref="N4273">_xlfn.IFS(M4273&lt;=2,"Small",M4273&lt;=5,"Medium",M4273&gt;5,"Large")</f>
        <v>Small</v>
      </c>
      <c r="O4273" s="50">
        <v>80</v>
      </c>
      <c r="P4273" s="67">
        <f t="shared" si="265"/>
        <v>0.03</v>
      </c>
      <c r="Q4273" s="52">
        <v>4.8099999999999996</v>
      </c>
      <c r="R4273" s="52" t="str" cm="1">
        <f t="array" ref="R4273">_xlfn.IFS(ROUND(Q4273,0)=5,"Excellent",ROUND(Q4273,0)=4,"Good",ROUND(Q4273,0)=3,"Ok",ROUND(Q4273,0)&lt;3,"Bad")</f>
        <v>Excellent</v>
      </c>
      <c r="S4273">
        <v>59</v>
      </c>
      <c r="T4273" t="str">
        <f t="shared" si="266"/>
        <v>No</v>
      </c>
      <c r="U4273" s="65">
        <v>43444</v>
      </c>
      <c r="V4273" s="65">
        <v>44040</v>
      </c>
      <c r="W4273">
        <v>0</v>
      </c>
      <c r="X4273" t="str">
        <f t="shared" si="267"/>
        <v>Inactive</v>
      </c>
      <c r="Y4273" t="s">
        <v>15615</v>
      </c>
    </row>
    <row r="4274" spans="1:25" x14ac:dyDescent="0.25">
      <c r="A4274">
        <v>4273</v>
      </c>
      <c r="B4274" t="s">
        <v>15034</v>
      </c>
      <c r="C4274">
        <v>432</v>
      </c>
      <c r="D4274" t="str">
        <f>VLOOKUP($C4274,Hosts!$A:$O,10,0)</f>
        <v>New York</v>
      </c>
      <c r="E4274" s="67">
        <f>INDEX(Hosts!$A:$O,MATCH(Places!$C4274,Hosts!$A:$A,0),MATCH(Places!E$1,Hosts!$1:$1,0))</f>
        <v>0.8</v>
      </c>
      <c r="F4274" s="67">
        <f>INDEX(Hosts!$A:$O,MATCH(Places!$C4274,Hosts!$A:$A,0),MATCH(Places!F$1,Hosts!$1:$1,0))</f>
        <v>0.88</v>
      </c>
      <c r="G4274" s="67" t="str">
        <f>INDEX(Hosts!$A:$O,MATCH(Places!$C4274,Hosts!$A:$A,0),MATCH(Places!G$1,Hosts!$1:$1,0))</f>
        <v>No</v>
      </c>
      <c r="H4274">
        <v>12</v>
      </c>
      <c r="I4274" t="str">
        <f>VLOOKUP($H4274,Neighborhoods!$A:$C,2,0)</f>
        <v>Brooklyn</v>
      </c>
      <c r="J4274" t="str">
        <f>VLOOKUP($H4274,Neighborhoods!$A:$C,3,0)</f>
        <v>Williamsburg</v>
      </c>
      <c r="K4274" t="s">
        <v>1</v>
      </c>
      <c r="L4274" t="str">
        <f t="shared" si="264"/>
        <v>Yes</v>
      </c>
      <c r="M4274">
        <v>1</v>
      </c>
      <c r="N4274" t="str" cm="1">
        <f t="array" ref="N4274">_xlfn.IFS(M4274&lt;=2,"Small",M4274&lt;=5,"Medium",M4274&gt;5,"Large")</f>
        <v>Small</v>
      </c>
      <c r="O4274" s="50">
        <v>50</v>
      </c>
      <c r="P4274" s="67">
        <f t="shared" si="265"/>
        <v>0.03</v>
      </c>
      <c r="Q4274" s="52">
        <v>4</v>
      </c>
      <c r="R4274" s="52" t="str" cm="1">
        <f t="array" ref="R4274">_xlfn.IFS(ROUND(Q4274,0)=5,"Excellent",ROUND(Q4274,0)=4,"Good",ROUND(Q4274,0)=3,"Ok",ROUND(Q4274,0)&lt;3,"Bad")</f>
        <v>Good</v>
      </c>
      <c r="S4274">
        <v>3</v>
      </c>
      <c r="T4274" t="str">
        <f t="shared" si="266"/>
        <v>No</v>
      </c>
      <c r="U4274" s="65">
        <v>43513</v>
      </c>
      <c r="V4274" s="65">
        <v>43801</v>
      </c>
      <c r="W4274">
        <v>179</v>
      </c>
      <c r="X4274" t="str">
        <f t="shared" si="267"/>
        <v>Active</v>
      </c>
      <c r="Y4274" t="s">
        <v>15616</v>
      </c>
    </row>
    <row r="4275" spans="1:25" x14ac:dyDescent="0.25">
      <c r="A4275">
        <v>4274</v>
      </c>
      <c r="B4275" t="s">
        <v>15290</v>
      </c>
      <c r="C4275">
        <v>3089</v>
      </c>
      <c r="D4275" t="str">
        <f>VLOOKUP($C4275,Hosts!$A:$O,10,0)</f>
        <v>New York</v>
      </c>
      <c r="E4275" s="67">
        <f>INDEX(Hosts!$A:$O,MATCH(Places!$C4275,Hosts!$A:$A,0),MATCH(Places!E$1,Hosts!$1:$1,0))</f>
        <v>1</v>
      </c>
      <c r="F4275" s="67">
        <f>INDEX(Hosts!$A:$O,MATCH(Places!$C4275,Hosts!$A:$A,0),MATCH(Places!F$1,Hosts!$1:$1,0))</f>
        <v>0.62</v>
      </c>
      <c r="G4275" s="67" t="str">
        <f>INDEX(Hosts!$A:$O,MATCH(Places!$C4275,Hosts!$A:$A,0),MATCH(Places!G$1,Hosts!$1:$1,0))</f>
        <v>No</v>
      </c>
      <c r="H4275">
        <v>8</v>
      </c>
      <c r="I4275" t="str">
        <f>VLOOKUP($H4275,Neighborhoods!$A:$C,2,0)</f>
        <v>Brooklyn</v>
      </c>
      <c r="J4275" t="str">
        <f>VLOOKUP($H4275,Neighborhoods!$A:$C,3,0)</f>
        <v>Bushwick</v>
      </c>
      <c r="K4275" t="s">
        <v>11822</v>
      </c>
      <c r="L4275" t="str">
        <f t="shared" si="264"/>
        <v>No</v>
      </c>
      <c r="M4275">
        <v>3</v>
      </c>
      <c r="N4275" t="str" cm="1">
        <f t="array" ref="N4275">_xlfn.IFS(M4275&lt;=2,"Small",M4275&lt;=5,"Medium",M4275&gt;5,"Large")</f>
        <v>Medium</v>
      </c>
      <c r="O4275" s="50">
        <v>90</v>
      </c>
      <c r="P4275" s="67">
        <f t="shared" si="265"/>
        <v>0.03</v>
      </c>
      <c r="Q4275" s="52">
        <v>4.75</v>
      </c>
      <c r="R4275" s="52" t="str" cm="1">
        <f t="array" ref="R4275">_xlfn.IFS(ROUND(Q4275,0)=5,"Excellent",ROUND(Q4275,0)=4,"Good",ROUND(Q4275,0)=3,"Ok",ROUND(Q4275,0)&lt;3,"Bad")</f>
        <v>Excellent</v>
      </c>
      <c r="S4275">
        <v>4</v>
      </c>
      <c r="T4275" t="str">
        <f t="shared" si="266"/>
        <v>No</v>
      </c>
      <c r="U4275" s="65">
        <v>43456</v>
      </c>
      <c r="V4275" s="65">
        <v>43878</v>
      </c>
      <c r="W4275">
        <v>345</v>
      </c>
      <c r="X4275" t="str">
        <f t="shared" si="267"/>
        <v>Active</v>
      </c>
      <c r="Y4275" t="s">
        <v>15615</v>
      </c>
    </row>
    <row r="4276" spans="1:25" x14ac:dyDescent="0.25">
      <c r="A4276">
        <v>4275</v>
      </c>
      <c r="B4276" t="s">
        <v>15596</v>
      </c>
      <c r="C4276">
        <v>3292</v>
      </c>
      <c r="D4276" t="str">
        <f>VLOOKUP($C4276,Hosts!$A:$O,10,0)</f>
        <v>New York</v>
      </c>
      <c r="E4276" s="67">
        <f>INDEX(Hosts!$A:$O,MATCH(Places!$C4276,Hosts!$A:$A,0),MATCH(Places!E$1,Hosts!$1:$1,0))</f>
        <v>1</v>
      </c>
      <c r="F4276" s="67">
        <f>INDEX(Hosts!$A:$O,MATCH(Places!$C4276,Hosts!$A:$A,0),MATCH(Places!F$1,Hosts!$1:$1,0))</f>
        <v>0.79</v>
      </c>
      <c r="G4276" s="67" t="str">
        <f>INDEX(Hosts!$A:$O,MATCH(Places!$C4276,Hosts!$A:$A,0),MATCH(Places!G$1,Hosts!$1:$1,0))</f>
        <v>No</v>
      </c>
      <c r="H4276">
        <v>26</v>
      </c>
      <c r="I4276" t="str">
        <f>VLOOKUP($H4276,Neighborhoods!$A:$C,2,0)</f>
        <v>Queens</v>
      </c>
      <c r="J4276" t="str">
        <f>VLOOKUP($H4276,Neighborhoods!$A:$C,3,0)</f>
        <v>Sunnyside</v>
      </c>
      <c r="K4276" t="s">
        <v>1</v>
      </c>
      <c r="L4276" t="str">
        <f t="shared" si="264"/>
        <v>Yes</v>
      </c>
      <c r="M4276">
        <v>1</v>
      </c>
      <c r="N4276" t="str" cm="1">
        <f t="array" ref="N4276">_xlfn.IFS(M4276&lt;=2,"Small",M4276&lt;=5,"Medium",M4276&gt;5,"Large")</f>
        <v>Small</v>
      </c>
      <c r="O4276" s="50">
        <v>39</v>
      </c>
      <c r="P4276" s="67">
        <f t="shared" si="265"/>
        <v>0.03</v>
      </c>
      <c r="Q4276" s="52">
        <v>4.67</v>
      </c>
      <c r="R4276" s="52" t="str" cm="1">
        <f t="array" ref="R4276">_xlfn.IFS(ROUND(Q4276,0)=5,"Excellent",ROUND(Q4276,0)=4,"Good",ROUND(Q4276,0)=3,"Ok",ROUND(Q4276,0)&lt;3,"Bad")</f>
        <v>Excellent</v>
      </c>
      <c r="S4276">
        <v>6</v>
      </c>
      <c r="T4276" t="str">
        <f t="shared" si="266"/>
        <v>No</v>
      </c>
      <c r="U4276" s="65">
        <v>43495</v>
      </c>
      <c r="V4276" s="65">
        <v>44013</v>
      </c>
      <c r="W4276">
        <v>321</v>
      </c>
      <c r="X4276" t="str">
        <f t="shared" si="267"/>
        <v>Active</v>
      </c>
      <c r="Y4276" t="s">
        <v>15615</v>
      </c>
    </row>
    <row r="4277" spans="1:25" x14ac:dyDescent="0.25">
      <c r="A4277">
        <v>4276</v>
      </c>
      <c r="B4277" t="s">
        <v>3033</v>
      </c>
      <c r="C4277">
        <v>2216</v>
      </c>
      <c r="D4277" t="str">
        <f>VLOOKUP($C4277,Hosts!$A:$O,10,0)</f>
        <v>New York</v>
      </c>
      <c r="E4277" s="67">
        <f>INDEX(Hosts!$A:$O,MATCH(Places!$C4277,Hosts!$A:$A,0),MATCH(Places!E$1,Hosts!$1:$1,0))</f>
        <v>1</v>
      </c>
      <c r="F4277" s="67">
        <f>INDEX(Hosts!$A:$O,MATCH(Places!$C4277,Hosts!$A:$A,0),MATCH(Places!F$1,Hosts!$1:$1,0))</f>
        <v>1</v>
      </c>
      <c r="G4277" s="67" t="str">
        <f>INDEX(Hosts!$A:$O,MATCH(Places!$C4277,Hosts!$A:$A,0),MATCH(Places!G$1,Hosts!$1:$1,0))</f>
        <v>Yes</v>
      </c>
      <c r="H4277">
        <v>20</v>
      </c>
      <c r="I4277" t="str">
        <f>VLOOKUP($H4277,Neighborhoods!$A:$C,2,0)</f>
        <v>Manhattan</v>
      </c>
      <c r="J4277" t="str">
        <f>VLOOKUP($H4277,Neighborhoods!$A:$C,3,0)</f>
        <v>Upper West Side</v>
      </c>
      <c r="K4277" t="s">
        <v>1</v>
      </c>
      <c r="L4277" t="str">
        <f t="shared" si="264"/>
        <v>Yes</v>
      </c>
      <c r="M4277">
        <v>1</v>
      </c>
      <c r="N4277" t="str" cm="1">
        <f t="array" ref="N4277">_xlfn.IFS(M4277&lt;=2,"Small",M4277&lt;=5,"Medium",M4277&gt;5,"Large")</f>
        <v>Small</v>
      </c>
      <c r="O4277" s="50">
        <v>74</v>
      </c>
      <c r="P4277" s="67">
        <f t="shared" si="265"/>
        <v>0.03</v>
      </c>
      <c r="Q4277" s="52">
        <v>4.88</v>
      </c>
      <c r="R4277" s="52" t="str" cm="1">
        <f t="array" ref="R4277">_xlfn.IFS(ROUND(Q4277,0)=5,"Excellent",ROUND(Q4277,0)=4,"Good",ROUND(Q4277,0)=3,"Ok",ROUND(Q4277,0)&lt;3,"Bad")</f>
        <v>Excellent</v>
      </c>
      <c r="S4277">
        <v>8</v>
      </c>
      <c r="T4277" t="str">
        <f t="shared" si="266"/>
        <v>No</v>
      </c>
      <c r="U4277" s="65">
        <v>43475</v>
      </c>
      <c r="V4277" s="65">
        <v>44013</v>
      </c>
      <c r="W4277">
        <v>1</v>
      </c>
      <c r="X4277" t="str">
        <f t="shared" si="267"/>
        <v>Active</v>
      </c>
      <c r="Y4277" t="s">
        <v>15615</v>
      </c>
    </row>
    <row r="4278" spans="1:25" x14ac:dyDescent="0.25">
      <c r="A4278">
        <v>4277</v>
      </c>
      <c r="B4278" t="s">
        <v>3034</v>
      </c>
      <c r="C4278">
        <v>1233</v>
      </c>
      <c r="D4278" t="str">
        <f>VLOOKUP($C4278,Hosts!$A:$O,10,0)</f>
        <v>New York</v>
      </c>
      <c r="E4278" s="67">
        <f>INDEX(Hosts!$A:$O,MATCH(Places!$C4278,Hosts!$A:$A,0),MATCH(Places!E$1,Hosts!$1:$1,0))</f>
        <v>1</v>
      </c>
      <c r="F4278" s="67">
        <f>INDEX(Hosts!$A:$O,MATCH(Places!$C4278,Hosts!$A:$A,0),MATCH(Places!F$1,Hosts!$1:$1,0))</f>
        <v>0.86</v>
      </c>
      <c r="G4278" s="67" t="str">
        <f>INDEX(Hosts!$A:$O,MATCH(Places!$C4278,Hosts!$A:$A,0),MATCH(Places!G$1,Hosts!$1:$1,0))</f>
        <v>Yes</v>
      </c>
      <c r="H4278">
        <v>17</v>
      </c>
      <c r="I4278" t="str">
        <f>VLOOKUP($H4278,Neighborhoods!$A:$C,2,0)</f>
        <v>Manhattan</v>
      </c>
      <c r="J4278" t="str">
        <f>VLOOKUP($H4278,Neighborhoods!$A:$C,3,0)</f>
        <v>Hell's Kitchen</v>
      </c>
      <c r="K4278" t="s">
        <v>1</v>
      </c>
      <c r="L4278" t="str">
        <f t="shared" si="264"/>
        <v>Yes</v>
      </c>
      <c r="M4278">
        <v>1</v>
      </c>
      <c r="N4278" t="str" cm="1">
        <f t="array" ref="N4278">_xlfn.IFS(M4278&lt;=2,"Small",M4278&lt;=5,"Medium",M4278&gt;5,"Large")</f>
        <v>Small</v>
      </c>
      <c r="O4278" s="50">
        <v>70.709999999999994</v>
      </c>
      <c r="P4278" s="67">
        <f t="shared" si="265"/>
        <v>0.03</v>
      </c>
      <c r="Q4278" s="52">
        <v>5</v>
      </c>
      <c r="R4278" s="52" t="str" cm="1">
        <f t="array" ref="R4278">_xlfn.IFS(ROUND(Q4278,0)=5,"Excellent",ROUND(Q4278,0)=4,"Good",ROUND(Q4278,0)=3,"Ok",ROUND(Q4278,0)&lt;3,"Bad")</f>
        <v>Excellent</v>
      </c>
      <c r="S4278">
        <v>63</v>
      </c>
      <c r="T4278" t="str">
        <f t="shared" si="266"/>
        <v>No</v>
      </c>
      <c r="U4278" s="65">
        <v>43450</v>
      </c>
      <c r="V4278" s="65">
        <v>44046</v>
      </c>
      <c r="W4278">
        <v>153</v>
      </c>
      <c r="X4278" t="str">
        <f t="shared" si="267"/>
        <v>Active</v>
      </c>
      <c r="Y4278" t="s">
        <v>15615</v>
      </c>
    </row>
    <row r="4279" spans="1:25" x14ac:dyDescent="0.25">
      <c r="A4279">
        <v>4278</v>
      </c>
      <c r="B4279" t="s">
        <v>13873</v>
      </c>
      <c r="C4279">
        <v>3733</v>
      </c>
      <c r="D4279" t="str">
        <f>VLOOKUP($C4279,Hosts!$A:$O,10,0)</f>
        <v>New York</v>
      </c>
      <c r="E4279" s="67">
        <f>INDEX(Hosts!$A:$O,MATCH(Places!$C4279,Hosts!$A:$A,0),MATCH(Places!E$1,Hosts!$1:$1,0))</f>
        <v>1</v>
      </c>
      <c r="F4279" s="67">
        <f>INDEX(Hosts!$A:$O,MATCH(Places!$C4279,Hosts!$A:$A,0),MATCH(Places!F$1,Hosts!$1:$1,0))</f>
        <v>0.6</v>
      </c>
      <c r="G4279" s="67" t="str">
        <f>INDEX(Hosts!$A:$O,MATCH(Places!$C4279,Hosts!$A:$A,0),MATCH(Places!G$1,Hosts!$1:$1,0))</f>
        <v>No</v>
      </c>
      <c r="H4279">
        <v>16</v>
      </c>
      <c r="I4279" t="str">
        <f>VLOOKUP($H4279,Neighborhoods!$A:$C,2,0)</f>
        <v>Manhattan</v>
      </c>
      <c r="J4279" t="str">
        <f>VLOOKUP($H4279,Neighborhoods!$A:$C,3,0)</f>
        <v>Harlem</v>
      </c>
      <c r="K4279" t="s">
        <v>11822</v>
      </c>
      <c r="L4279" t="str">
        <f t="shared" si="264"/>
        <v>No</v>
      </c>
      <c r="M4279">
        <v>4</v>
      </c>
      <c r="N4279" t="str" cm="1">
        <f t="array" ref="N4279">_xlfn.IFS(M4279&lt;=2,"Small",M4279&lt;=5,"Medium",M4279&gt;5,"Large")</f>
        <v>Medium</v>
      </c>
      <c r="O4279" s="50">
        <v>414</v>
      </c>
      <c r="P4279" s="67">
        <f t="shared" si="265"/>
        <v>0.04</v>
      </c>
      <c r="Q4279" s="52">
        <v>4.9000000000000004</v>
      </c>
      <c r="R4279" s="52" t="str" cm="1">
        <f t="array" ref="R4279">_xlfn.IFS(ROUND(Q4279,0)=5,"Excellent",ROUND(Q4279,0)=4,"Good",ROUND(Q4279,0)=3,"Ok",ROUND(Q4279,0)&lt;3,"Bad")</f>
        <v>Excellent</v>
      </c>
      <c r="S4279">
        <v>10</v>
      </c>
      <c r="T4279" t="str">
        <f t="shared" si="266"/>
        <v>No</v>
      </c>
      <c r="U4279" s="65">
        <v>43467</v>
      </c>
      <c r="V4279" s="65">
        <v>43639</v>
      </c>
      <c r="W4279">
        <v>0</v>
      </c>
      <c r="X4279" t="str">
        <f t="shared" si="267"/>
        <v>Inactive</v>
      </c>
      <c r="Y4279" t="s">
        <v>15615</v>
      </c>
    </row>
    <row r="4280" spans="1:25" x14ac:dyDescent="0.25">
      <c r="A4280">
        <v>4279</v>
      </c>
      <c r="B4280" t="s">
        <v>13578</v>
      </c>
      <c r="C4280">
        <v>1476</v>
      </c>
      <c r="D4280" t="str">
        <f>VLOOKUP($C4280,Hosts!$A:$O,10,0)</f>
        <v>New York</v>
      </c>
      <c r="E4280" s="67">
        <f>INDEX(Hosts!$A:$O,MATCH(Places!$C4280,Hosts!$A:$A,0),MATCH(Places!E$1,Hosts!$1:$1,0))</f>
        <v>1</v>
      </c>
      <c r="F4280" s="67">
        <f>INDEX(Hosts!$A:$O,MATCH(Places!$C4280,Hosts!$A:$A,0),MATCH(Places!F$1,Hosts!$1:$1,0))</f>
        <v>0.96</v>
      </c>
      <c r="G4280" s="67" t="str">
        <f>INDEX(Hosts!$A:$O,MATCH(Places!$C4280,Hosts!$A:$A,0),MATCH(Places!G$1,Hosts!$1:$1,0))</f>
        <v>Yes</v>
      </c>
      <c r="H4280">
        <v>19</v>
      </c>
      <c r="I4280" t="str">
        <f>VLOOKUP($H4280,Neighborhoods!$A:$C,2,0)</f>
        <v>Manhattan</v>
      </c>
      <c r="J4280" t="str">
        <f>VLOOKUP($H4280,Neighborhoods!$A:$C,3,0)</f>
        <v>Upper East Side</v>
      </c>
      <c r="K4280" t="s">
        <v>1</v>
      </c>
      <c r="L4280" t="str">
        <f t="shared" si="264"/>
        <v>Yes</v>
      </c>
      <c r="M4280">
        <v>2</v>
      </c>
      <c r="N4280" t="str" cm="1">
        <f t="array" ref="N4280">_xlfn.IFS(M4280&lt;=2,"Small",M4280&lt;=5,"Medium",M4280&gt;5,"Large")</f>
        <v>Small</v>
      </c>
      <c r="O4280" s="50">
        <v>89</v>
      </c>
      <c r="P4280" s="67">
        <f t="shared" si="265"/>
        <v>0.03</v>
      </c>
      <c r="Q4280" s="52">
        <v>4.92</v>
      </c>
      <c r="R4280" s="52" t="str" cm="1">
        <f t="array" ref="R4280">_xlfn.IFS(ROUND(Q4280,0)=5,"Excellent",ROUND(Q4280,0)=4,"Good",ROUND(Q4280,0)=3,"Ok",ROUND(Q4280,0)&lt;3,"Bad")</f>
        <v>Excellent</v>
      </c>
      <c r="S4280">
        <v>48</v>
      </c>
      <c r="T4280" t="str">
        <f t="shared" si="266"/>
        <v>No</v>
      </c>
      <c r="U4280" s="65">
        <v>43450</v>
      </c>
      <c r="V4280" s="65">
        <v>44036</v>
      </c>
      <c r="W4280">
        <v>45</v>
      </c>
      <c r="X4280" t="str">
        <f t="shared" si="267"/>
        <v>Active</v>
      </c>
      <c r="Y4280" t="s">
        <v>15616</v>
      </c>
    </row>
    <row r="4281" spans="1:25" x14ac:dyDescent="0.25">
      <c r="A4281">
        <v>4280</v>
      </c>
      <c r="B4281" t="s">
        <v>3035</v>
      </c>
      <c r="C4281">
        <v>3470</v>
      </c>
      <c r="D4281" t="str">
        <f>VLOOKUP($C4281,Hosts!$A:$O,10,0)</f>
        <v>New York</v>
      </c>
      <c r="E4281" s="67">
        <f>INDEX(Hosts!$A:$O,MATCH(Places!$C4281,Hosts!$A:$A,0),MATCH(Places!E$1,Hosts!$1:$1,0))</f>
        <v>1</v>
      </c>
      <c r="F4281" s="67">
        <f>INDEX(Hosts!$A:$O,MATCH(Places!$C4281,Hosts!$A:$A,0),MATCH(Places!F$1,Hosts!$1:$1,0))</f>
        <v>0.85</v>
      </c>
      <c r="G4281" s="67" t="str">
        <f>INDEX(Hosts!$A:$O,MATCH(Places!$C4281,Hosts!$A:$A,0),MATCH(Places!G$1,Hosts!$1:$1,0))</f>
        <v>Yes</v>
      </c>
      <c r="H4281">
        <v>10</v>
      </c>
      <c r="I4281" t="str">
        <f>VLOOKUP($H4281,Neighborhoods!$A:$C,2,0)</f>
        <v>Brooklyn</v>
      </c>
      <c r="J4281" t="str">
        <f>VLOOKUP($H4281,Neighborhoods!$A:$C,3,0)</f>
        <v>East Flatbush</v>
      </c>
      <c r="K4281" t="s">
        <v>1</v>
      </c>
      <c r="L4281" t="str">
        <f t="shared" si="264"/>
        <v>Yes</v>
      </c>
      <c r="M4281">
        <v>1</v>
      </c>
      <c r="N4281" t="str" cm="1">
        <f t="array" ref="N4281">_xlfn.IFS(M4281&lt;=2,"Small",M4281&lt;=5,"Medium",M4281&gt;5,"Large")</f>
        <v>Small</v>
      </c>
      <c r="O4281" s="50">
        <v>38</v>
      </c>
      <c r="P4281" s="67">
        <f t="shared" si="265"/>
        <v>0.03</v>
      </c>
      <c r="Q4281" s="52">
        <v>4.99</v>
      </c>
      <c r="R4281" s="52" t="str" cm="1">
        <f t="array" ref="R4281">_xlfn.IFS(ROUND(Q4281,0)=5,"Excellent",ROUND(Q4281,0)=4,"Good",ROUND(Q4281,0)=3,"Ok",ROUND(Q4281,0)&lt;3,"Bad")</f>
        <v>Excellent</v>
      </c>
      <c r="S4281">
        <v>84</v>
      </c>
      <c r="T4281" t="str">
        <f t="shared" si="266"/>
        <v>No</v>
      </c>
      <c r="U4281" s="65">
        <v>43474</v>
      </c>
      <c r="V4281" s="65">
        <v>44044</v>
      </c>
      <c r="W4281">
        <v>231</v>
      </c>
      <c r="X4281" t="str">
        <f t="shared" si="267"/>
        <v>Active</v>
      </c>
      <c r="Y4281" t="s">
        <v>15615</v>
      </c>
    </row>
    <row r="4282" spans="1:25" x14ac:dyDescent="0.25">
      <c r="A4282">
        <v>4281</v>
      </c>
      <c r="B4282" t="s">
        <v>3036</v>
      </c>
      <c r="C4282">
        <v>1873</v>
      </c>
      <c r="D4282" t="str">
        <f>VLOOKUP($C4282,Hosts!$A:$O,10,0)</f>
        <v>New York</v>
      </c>
      <c r="E4282" s="67">
        <f>INDEX(Hosts!$A:$O,MATCH(Places!$C4282,Hosts!$A:$A,0),MATCH(Places!E$1,Hosts!$1:$1,0))</f>
        <v>1</v>
      </c>
      <c r="F4282" s="67">
        <f>INDEX(Hosts!$A:$O,MATCH(Places!$C4282,Hosts!$A:$A,0),MATCH(Places!F$1,Hosts!$1:$1,0))</f>
        <v>0.77</v>
      </c>
      <c r="G4282" s="67" t="str">
        <f>INDEX(Hosts!$A:$O,MATCH(Places!$C4282,Hosts!$A:$A,0),MATCH(Places!G$1,Hosts!$1:$1,0))</f>
        <v>No</v>
      </c>
      <c r="H4282">
        <v>18</v>
      </c>
      <c r="I4282" t="str">
        <f>VLOOKUP($H4282,Neighborhoods!$A:$C,2,0)</f>
        <v>Manhattan</v>
      </c>
      <c r="J4282" t="str">
        <f>VLOOKUP($H4282,Neighborhoods!$A:$C,3,0)</f>
        <v>Midtown</v>
      </c>
      <c r="K4282" t="s">
        <v>16</v>
      </c>
      <c r="L4282" t="str">
        <f t="shared" si="264"/>
        <v>Yes</v>
      </c>
      <c r="M4282">
        <v>1</v>
      </c>
      <c r="N4282" t="str" cm="1">
        <f t="array" ref="N4282">_xlfn.IFS(M4282&lt;=2,"Small",M4282&lt;=5,"Medium",M4282&gt;5,"Large")</f>
        <v>Small</v>
      </c>
      <c r="O4282" s="50">
        <v>100</v>
      </c>
      <c r="P4282" s="67">
        <f t="shared" si="265"/>
        <v>0.03</v>
      </c>
      <c r="Q4282" s="52">
        <v>5</v>
      </c>
      <c r="R4282" s="52" t="str" cm="1">
        <f t="array" ref="R4282">_xlfn.IFS(ROUND(Q4282,0)=5,"Excellent",ROUND(Q4282,0)=4,"Good",ROUND(Q4282,0)=3,"Ok",ROUND(Q4282,0)&lt;3,"Bad")</f>
        <v>Excellent</v>
      </c>
      <c r="S4282">
        <v>12</v>
      </c>
      <c r="T4282" t="str">
        <f t="shared" si="266"/>
        <v>No</v>
      </c>
      <c r="U4282" s="65">
        <v>43440</v>
      </c>
      <c r="V4282" s="65">
        <v>43891</v>
      </c>
      <c r="W4282">
        <v>74</v>
      </c>
      <c r="X4282" t="str">
        <f t="shared" si="267"/>
        <v>Active</v>
      </c>
      <c r="Y4282" t="s">
        <v>15615</v>
      </c>
    </row>
    <row r="4283" spans="1:25" x14ac:dyDescent="0.25">
      <c r="A4283">
        <v>4282</v>
      </c>
      <c r="B4283" t="s">
        <v>3037</v>
      </c>
      <c r="C4283">
        <v>2791</v>
      </c>
      <c r="D4283" t="str">
        <f>VLOOKUP($C4283,Hosts!$A:$O,10,0)</f>
        <v>New York</v>
      </c>
      <c r="E4283" s="67">
        <f>INDEX(Hosts!$A:$O,MATCH(Places!$C4283,Hosts!$A:$A,0),MATCH(Places!E$1,Hosts!$1:$1,0))</f>
        <v>0.5</v>
      </c>
      <c r="F4283" s="67">
        <f>INDEX(Hosts!$A:$O,MATCH(Places!$C4283,Hosts!$A:$A,0),MATCH(Places!F$1,Hosts!$1:$1,0))</f>
        <v>0.81</v>
      </c>
      <c r="G4283" s="67" t="str">
        <f>INDEX(Hosts!$A:$O,MATCH(Places!$C4283,Hosts!$A:$A,0),MATCH(Places!G$1,Hosts!$1:$1,0))</f>
        <v>Yes</v>
      </c>
      <c r="H4283">
        <v>12</v>
      </c>
      <c r="I4283" t="str">
        <f>VLOOKUP($H4283,Neighborhoods!$A:$C,2,0)</f>
        <v>Brooklyn</v>
      </c>
      <c r="J4283" t="str">
        <f>VLOOKUP($H4283,Neighborhoods!$A:$C,3,0)</f>
        <v>Williamsburg</v>
      </c>
      <c r="K4283" t="s">
        <v>11822</v>
      </c>
      <c r="L4283" t="str">
        <f t="shared" si="264"/>
        <v>No</v>
      </c>
      <c r="M4283">
        <v>4</v>
      </c>
      <c r="N4283" t="str" cm="1">
        <f t="array" ref="N4283">_xlfn.IFS(M4283&lt;=2,"Small",M4283&lt;=5,"Medium",M4283&gt;5,"Large")</f>
        <v>Medium</v>
      </c>
      <c r="O4283" s="50">
        <v>77</v>
      </c>
      <c r="P4283" s="67">
        <f t="shared" si="265"/>
        <v>0.03</v>
      </c>
      <c r="Q4283" s="52">
        <v>5</v>
      </c>
      <c r="R4283" s="52" t="str" cm="1">
        <f t="array" ref="R4283">_xlfn.IFS(ROUND(Q4283,0)=5,"Excellent",ROUND(Q4283,0)=4,"Good",ROUND(Q4283,0)=3,"Ok",ROUND(Q4283,0)&lt;3,"Bad")</f>
        <v>Excellent</v>
      </c>
      <c r="S4283">
        <v>25</v>
      </c>
      <c r="T4283" t="str">
        <f t="shared" si="266"/>
        <v>No</v>
      </c>
      <c r="U4283" s="65">
        <v>43443</v>
      </c>
      <c r="V4283" s="65">
        <v>43983</v>
      </c>
      <c r="W4283">
        <v>0</v>
      </c>
      <c r="X4283" t="str">
        <f t="shared" si="267"/>
        <v>Inactive</v>
      </c>
      <c r="Y4283" t="s">
        <v>15615</v>
      </c>
    </row>
    <row r="4284" spans="1:25" x14ac:dyDescent="0.25">
      <c r="A4284">
        <v>4283</v>
      </c>
      <c r="B4284" t="s">
        <v>14955</v>
      </c>
      <c r="C4284">
        <v>53</v>
      </c>
      <c r="D4284" t="str">
        <f>VLOOKUP($C4284,Hosts!$A:$O,10,0)</f>
        <v>New York</v>
      </c>
      <c r="E4284" s="67">
        <f>INDEX(Hosts!$A:$O,MATCH(Places!$C4284,Hosts!$A:$A,0),MATCH(Places!E$1,Hosts!$1:$1,0))</f>
        <v>1</v>
      </c>
      <c r="F4284" s="67">
        <f>INDEX(Hosts!$A:$O,MATCH(Places!$C4284,Hosts!$A:$A,0),MATCH(Places!F$1,Hosts!$1:$1,0))</f>
        <v>0.89</v>
      </c>
      <c r="G4284" s="67" t="str">
        <f>INDEX(Hosts!$A:$O,MATCH(Places!$C4284,Hosts!$A:$A,0),MATCH(Places!G$1,Hosts!$1:$1,0))</f>
        <v>Yes</v>
      </c>
      <c r="H4284">
        <v>9</v>
      </c>
      <c r="I4284" t="str">
        <f>VLOOKUP($H4284,Neighborhoods!$A:$C,2,0)</f>
        <v>Brooklyn</v>
      </c>
      <c r="J4284" t="str">
        <f>VLOOKUP($H4284,Neighborhoods!$A:$C,3,0)</f>
        <v>Crown Heights</v>
      </c>
      <c r="K4284" t="s">
        <v>1</v>
      </c>
      <c r="L4284" t="str">
        <f t="shared" si="264"/>
        <v>Yes</v>
      </c>
      <c r="M4284">
        <v>2</v>
      </c>
      <c r="N4284" t="str" cm="1">
        <f t="array" ref="N4284">_xlfn.IFS(M4284&lt;=2,"Small",M4284&lt;=5,"Medium",M4284&gt;5,"Large")</f>
        <v>Small</v>
      </c>
      <c r="O4284" s="50">
        <v>59</v>
      </c>
      <c r="P4284" s="67">
        <f t="shared" si="265"/>
        <v>0.03</v>
      </c>
      <c r="Q4284" s="52">
        <v>5</v>
      </c>
      <c r="R4284" s="52" t="str" cm="1">
        <f t="array" ref="R4284">_xlfn.IFS(ROUND(Q4284,0)=5,"Excellent",ROUND(Q4284,0)=4,"Good",ROUND(Q4284,0)=3,"Ok",ROUND(Q4284,0)&lt;3,"Bad")</f>
        <v>Excellent</v>
      </c>
      <c r="S4284">
        <v>5</v>
      </c>
      <c r="T4284" t="str">
        <f t="shared" si="266"/>
        <v>No</v>
      </c>
      <c r="U4284" s="65">
        <v>43451</v>
      </c>
      <c r="V4284" s="65">
        <v>43777</v>
      </c>
      <c r="W4284">
        <v>213</v>
      </c>
      <c r="X4284" t="str">
        <f t="shared" si="267"/>
        <v>Active</v>
      </c>
      <c r="Y4284" t="s">
        <v>15615</v>
      </c>
    </row>
    <row r="4285" spans="1:25" x14ac:dyDescent="0.25">
      <c r="A4285">
        <v>4284</v>
      </c>
      <c r="B4285" t="s">
        <v>13216</v>
      </c>
      <c r="C4285">
        <v>235</v>
      </c>
      <c r="D4285" t="str">
        <f>VLOOKUP($C4285,Hosts!$A:$O,10,0)</f>
        <v>New York</v>
      </c>
      <c r="E4285" s="67">
        <f>INDEX(Hosts!$A:$O,MATCH(Places!$C4285,Hosts!$A:$A,0),MATCH(Places!E$1,Hosts!$1:$1,0))</f>
        <v>0.8</v>
      </c>
      <c r="F4285" s="67">
        <f>INDEX(Hosts!$A:$O,MATCH(Places!$C4285,Hosts!$A:$A,0),MATCH(Places!F$1,Hosts!$1:$1,0))</f>
        <v>1</v>
      </c>
      <c r="G4285" s="67" t="str">
        <f>INDEX(Hosts!$A:$O,MATCH(Places!$C4285,Hosts!$A:$A,0),MATCH(Places!G$1,Hosts!$1:$1,0))</f>
        <v>Yes</v>
      </c>
      <c r="H4285">
        <v>16</v>
      </c>
      <c r="I4285" t="str">
        <f>VLOOKUP($H4285,Neighborhoods!$A:$C,2,0)</f>
        <v>Manhattan</v>
      </c>
      <c r="J4285" t="str">
        <f>VLOOKUP($H4285,Neighborhoods!$A:$C,3,0)</f>
        <v>Harlem</v>
      </c>
      <c r="K4285" t="s">
        <v>1</v>
      </c>
      <c r="L4285" t="str">
        <f t="shared" si="264"/>
        <v>Yes</v>
      </c>
      <c r="M4285">
        <v>2</v>
      </c>
      <c r="N4285" t="str" cm="1">
        <f t="array" ref="N4285">_xlfn.IFS(M4285&lt;=2,"Small",M4285&lt;=5,"Medium",M4285&gt;5,"Large")</f>
        <v>Small</v>
      </c>
      <c r="O4285" s="50">
        <v>60</v>
      </c>
      <c r="P4285" s="67">
        <f t="shared" si="265"/>
        <v>0.03</v>
      </c>
      <c r="Q4285" s="52">
        <v>4.9000000000000004</v>
      </c>
      <c r="R4285" s="52" t="str" cm="1">
        <f t="array" ref="R4285">_xlfn.IFS(ROUND(Q4285,0)=5,"Excellent",ROUND(Q4285,0)=4,"Good",ROUND(Q4285,0)=3,"Ok",ROUND(Q4285,0)&lt;3,"Bad")</f>
        <v>Excellent</v>
      </c>
      <c r="S4285">
        <v>83</v>
      </c>
      <c r="T4285" t="str">
        <f t="shared" si="266"/>
        <v>No</v>
      </c>
      <c r="U4285" s="65">
        <v>43511</v>
      </c>
      <c r="V4285" s="65">
        <v>43945</v>
      </c>
      <c r="W4285">
        <v>180</v>
      </c>
      <c r="X4285" t="str">
        <f t="shared" si="267"/>
        <v>Active</v>
      </c>
      <c r="Y4285" t="s">
        <v>15616</v>
      </c>
    </row>
    <row r="4286" spans="1:25" x14ac:dyDescent="0.25">
      <c r="A4286">
        <v>4285</v>
      </c>
      <c r="B4286" t="s">
        <v>3038</v>
      </c>
      <c r="C4286">
        <v>1131</v>
      </c>
      <c r="D4286" t="str">
        <f>VLOOKUP($C4286,Hosts!$A:$O,10,0)</f>
        <v>New York</v>
      </c>
      <c r="E4286" s="67">
        <f>INDEX(Hosts!$A:$O,MATCH(Places!$C4286,Hosts!$A:$A,0),MATCH(Places!E$1,Hosts!$1:$1,0))</f>
        <v>0.9</v>
      </c>
      <c r="F4286" s="67">
        <f>INDEX(Hosts!$A:$O,MATCH(Places!$C4286,Hosts!$A:$A,0),MATCH(Places!F$1,Hosts!$1:$1,0))</f>
        <v>0.78</v>
      </c>
      <c r="G4286" s="67" t="str">
        <f>INDEX(Hosts!$A:$O,MATCH(Places!$C4286,Hosts!$A:$A,0),MATCH(Places!G$1,Hosts!$1:$1,0))</f>
        <v>No</v>
      </c>
      <c r="H4286">
        <v>16</v>
      </c>
      <c r="I4286" t="str">
        <f>VLOOKUP($H4286,Neighborhoods!$A:$C,2,0)</f>
        <v>Manhattan</v>
      </c>
      <c r="J4286" t="str">
        <f>VLOOKUP($H4286,Neighborhoods!$A:$C,3,0)</f>
        <v>Harlem</v>
      </c>
      <c r="K4286" t="s">
        <v>11822</v>
      </c>
      <c r="L4286" t="str">
        <f t="shared" si="264"/>
        <v>No</v>
      </c>
      <c r="M4286">
        <v>2</v>
      </c>
      <c r="N4286" t="str" cm="1">
        <f t="array" ref="N4286">_xlfn.IFS(M4286&lt;=2,"Small",M4286&lt;=5,"Medium",M4286&gt;5,"Large")</f>
        <v>Small</v>
      </c>
      <c r="O4286" s="50">
        <v>81</v>
      </c>
      <c r="P4286" s="67">
        <f t="shared" si="265"/>
        <v>0.03</v>
      </c>
      <c r="Q4286" s="52">
        <v>5</v>
      </c>
      <c r="R4286" s="52" t="str" cm="1">
        <f t="array" ref="R4286">_xlfn.IFS(ROUND(Q4286,0)=5,"Excellent",ROUND(Q4286,0)=4,"Good",ROUND(Q4286,0)=3,"Ok",ROUND(Q4286,0)&lt;3,"Bad")</f>
        <v>Excellent</v>
      </c>
      <c r="S4286">
        <v>19</v>
      </c>
      <c r="T4286" t="str">
        <f t="shared" si="266"/>
        <v>No</v>
      </c>
      <c r="U4286" s="65">
        <v>43462</v>
      </c>
      <c r="V4286" s="65">
        <v>44035</v>
      </c>
      <c r="W4286">
        <v>4</v>
      </c>
      <c r="X4286" t="str">
        <f t="shared" si="267"/>
        <v>Active</v>
      </c>
      <c r="Y4286" t="s">
        <v>15615</v>
      </c>
    </row>
    <row r="4287" spans="1:25" x14ac:dyDescent="0.25">
      <c r="A4287">
        <v>4286</v>
      </c>
      <c r="B4287" t="s">
        <v>3039</v>
      </c>
      <c r="C4287">
        <v>2780</v>
      </c>
      <c r="D4287" t="str">
        <f>VLOOKUP($C4287,Hosts!$A:$O,10,0)</f>
        <v>New York</v>
      </c>
      <c r="E4287" s="67">
        <f>INDEX(Hosts!$A:$O,MATCH(Places!$C4287,Hosts!$A:$A,0),MATCH(Places!E$1,Hosts!$1:$1,0))</f>
        <v>1</v>
      </c>
      <c r="F4287" s="67">
        <f>INDEX(Hosts!$A:$O,MATCH(Places!$C4287,Hosts!$A:$A,0),MATCH(Places!F$1,Hosts!$1:$1,0))</f>
        <v>0.34</v>
      </c>
      <c r="G4287" s="67" t="str">
        <f>INDEX(Hosts!$A:$O,MATCH(Places!$C4287,Hosts!$A:$A,0),MATCH(Places!G$1,Hosts!$1:$1,0))</f>
        <v>No</v>
      </c>
      <c r="H4287">
        <v>16</v>
      </c>
      <c r="I4287" t="str">
        <f>VLOOKUP($H4287,Neighborhoods!$A:$C,2,0)</f>
        <v>Manhattan</v>
      </c>
      <c r="J4287" t="str">
        <f>VLOOKUP($H4287,Neighborhoods!$A:$C,3,0)</f>
        <v>Harlem</v>
      </c>
      <c r="K4287" t="s">
        <v>1</v>
      </c>
      <c r="L4287" t="str">
        <f t="shared" si="264"/>
        <v>Yes</v>
      </c>
      <c r="M4287">
        <v>1</v>
      </c>
      <c r="N4287" t="str" cm="1">
        <f t="array" ref="N4287">_xlfn.IFS(M4287&lt;=2,"Small",M4287&lt;=5,"Medium",M4287&gt;5,"Large")</f>
        <v>Small</v>
      </c>
      <c r="O4287" s="50">
        <v>45</v>
      </c>
      <c r="P4287" s="67">
        <f t="shared" si="265"/>
        <v>0.03</v>
      </c>
      <c r="Q4287" s="52">
        <v>4.67</v>
      </c>
      <c r="R4287" s="52" t="str" cm="1">
        <f t="array" ref="R4287">_xlfn.IFS(ROUND(Q4287,0)=5,"Excellent",ROUND(Q4287,0)=4,"Good",ROUND(Q4287,0)=3,"Ok",ROUND(Q4287,0)&lt;3,"Bad")</f>
        <v>Excellent</v>
      </c>
      <c r="S4287">
        <v>9</v>
      </c>
      <c r="T4287" t="str">
        <f t="shared" si="266"/>
        <v>No</v>
      </c>
      <c r="U4287" s="65">
        <v>43534</v>
      </c>
      <c r="V4287" s="65">
        <v>43863</v>
      </c>
      <c r="W4287">
        <v>83</v>
      </c>
      <c r="X4287" t="str">
        <f t="shared" si="267"/>
        <v>Active</v>
      </c>
      <c r="Y4287" t="s">
        <v>15615</v>
      </c>
    </row>
    <row r="4288" spans="1:25" x14ac:dyDescent="0.25">
      <c r="A4288">
        <v>4287</v>
      </c>
      <c r="B4288" t="s">
        <v>3040</v>
      </c>
      <c r="C4288">
        <v>2353</v>
      </c>
      <c r="D4288" t="str">
        <f>VLOOKUP($C4288,Hosts!$A:$O,10,0)</f>
        <v>New York</v>
      </c>
      <c r="E4288" s="67">
        <f>INDEX(Hosts!$A:$O,MATCH(Places!$C4288,Hosts!$A:$A,0),MATCH(Places!E$1,Hosts!$1:$1,0))</f>
        <v>1</v>
      </c>
      <c r="F4288" s="67">
        <f>INDEX(Hosts!$A:$O,MATCH(Places!$C4288,Hosts!$A:$A,0),MATCH(Places!F$1,Hosts!$1:$1,0))</f>
        <v>0.89</v>
      </c>
      <c r="G4288" s="67" t="str">
        <f>INDEX(Hosts!$A:$O,MATCH(Places!$C4288,Hosts!$A:$A,0),MATCH(Places!G$1,Hosts!$1:$1,0))</f>
        <v>No</v>
      </c>
      <c r="H4288">
        <v>8</v>
      </c>
      <c r="I4288" t="str">
        <f>VLOOKUP($H4288,Neighborhoods!$A:$C,2,0)</f>
        <v>Brooklyn</v>
      </c>
      <c r="J4288" t="str">
        <f>VLOOKUP($H4288,Neighborhoods!$A:$C,3,0)</f>
        <v>Bushwick</v>
      </c>
      <c r="K4288" t="s">
        <v>1</v>
      </c>
      <c r="L4288" t="str">
        <f t="shared" si="264"/>
        <v>Yes</v>
      </c>
      <c r="M4288">
        <v>2</v>
      </c>
      <c r="N4288" t="str" cm="1">
        <f t="array" ref="N4288">_xlfn.IFS(M4288&lt;=2,"Small",M4288&lt;=5,"Medium",M4288&gt;5,"Large")</f>
        <v>Small</v>
      </c>
      <c r="O4288" s="50">
        <v>60</v>
      </c>
      <c r="P4288" s="67">
        <f t="shared" si="265"/>
        <v>0.03</v>
      </c>
      <c r="Q4288" s="52">
        <v>4.5</v>
      </c>
      <c r="R4288" s="52" t="str" cm="1">
        <f t="array" ref="R4288">_xlfn.IFS(ROUND(Q4288,0)=5,"Excellent",ROUND(Q4288,0)=4,"Good",ROUND(Q4288,0)=3,"Ok",ROUND(Q4288,0)&lt;3,"Bad")</f>
        <v>Excellent</v>
      </c>
      <c r="S4288">
        <v>12</v>
      </c>
      <c r="T4288" t="str">
        <f t="shared" si="266"/>
        <v>No</v>
      </c>
      <c r="U4288" s="65">
        <v>43485</v>
      </c>
      <c r="V4288" s="65">
        <v>43878</v>
      </c>
      <c r="W4288">
        <v>0</v>
      </c>
      <c r="X4288" t="str">
        <f t="shared" si="267"/>
        <v>Inactive</v>
      </c>
      <c r="Y4288" t="s">
        <v>15615</v>
      </c>
    </row>
    <row r="4289" spans="1:25" x14ac:dyDescent="0.25">
      <c r="A4289">
        <v>4288</v>
      </c>
      <c r="B4289" t="s">
        <v>3041</v>
      </c>
      <c r="C4289">
        <v>3727</v>
      </c>
      <c r="D4289" t="str">
        <f>VLOOKUP($C4289,Hosts!$A:$O,10,0)</f>
        <v>New York</v>
      </c>
      <c r="E4289" s="67">
        <f>INDEX(Hosts!$A:$O,MATCH(Places!$C4289,Hosts!$A:$A,0),MATCH(Places!E$1,Hosts!$1:$1,0))</f>
        <v>0.6</v>
      </c>
      <c r="F4289" s="67">
        <f>INDEX(Hosts!$A:$O,MATCH(Places!$C4289,Hosts!$A:$A,0),MATCH(Places!F$1,Hosts!$1:$1,0))</f>
        <v>0.98</v>
      </c>
      <c r="G4289" s="67" t="str">
        <f>INDEX(Hosts!$A:$O,MATCH(Places!$C4289,Hosts!$A:$A,0),MATCH(Places!G$1,Hosts!$1:$1,0))</f>
        <v>Yes</v>
      </c>
      <c r="H4289">
        <v>21</v>
      </c>
      <c r="I4289" t="str">
        <f>VLOOKUP($H4289,Neighborhoods!$A:$C,2,0)</f>
        <v>Queens</v>
      </c>
      <c r="J4289" t="str">
        <f>VLOOKUP($H4289,Neighborhoods!$A:$C,3,0)</f>
        <v>Astoria</v>
      </c>
      <c r="K4289" t="s">
        <v>11822</v>
      </c>
      <c r="L4289" t="str">
        <f t="shared" si="264"/>
        <v>No</v>
      </c>
      <c r="M4289">
        <v>3</v>
      </c>
      <c r="N4289" t="str" cm="1">
        <f t="array" ref="N4289">_xlfn.IFS(M4289&lt;=2,"Small",M4289&lt;=5,"Medium",M4289&gt;5,"Large")</f>
        <v>Medium</v>
      </c>
      <c r="O4289" s="50">
        <v>103</v>
      </c>
      <c r="P4289" s="67">
        <f t="shared" si="265"/>
        <v>0.03</v>
      </c>
      <c r="Q4289" s="52">
        <v>4.99</v>
      </c>
      <c r="R4289" s="52" t="str" cm="1">
        <f t="array" ref="R4289">_xlfn.IFS(ROUND(Q4289,0)=5,"Excellent",ROUND(Q4289,0)=4,"Good",ROUND(Q4289,0)=3,"Ok",ROUND(Q4289,0)&lt;3,"Bad")</f>
        <v>Excellent</v>
      </c>
      <c r="S4289">
        <v>120</v>
      </c>
      <c r="T4289" t="str">
        <f t="shared" si="266"/>
        <v>Yes</v>
      </c>
      <c r="U4289" s="65">
        <v>43438</v>
      </c>
      <c r="V4289" s="65">
        <v>44042</v>
      </c>
      <c r="W4289">
        <v>228</v>
      </c>
      <c r="X4289" t="str">
        <f t="shared" si="267"/>
        <v>Active</v>
      </c>
      <c r="Y4289" t="s">
        <v>15616</v>
      </c>
    </row>
    <row r="4290" spans="1:25" x14ac:dyDescent="0.25">
      <c r="A4290">
        <v>4289</v>
      </c>
      <c r="B4290" t="s">
        <v>3043</v>
      </c>
      <c r="C4290">
        <v>3595</v>
      </c>
      <c r="D4290" t="str">
        <f>VLOOKUP($C4290,Hosts!$A:$O,10,0)</f>
        <v>New York</v>
      </c>
      <c r="E4290" s="67">
        <f>INDEX(Hosts!$A:$O,MATCH(Places!$C4290,Hosts!$A:$A,0),MATCH(Places!E$1,Hosts!$1:$1,0))</f>
        <v>1</v>
      </c>
      <c r="F4290" s="67">
        <f>INDEX(Hosts!$A:$O,MATCH(Places!$C4290,Hosts!$A:$A,0),MATCH(Places!F$1,Hosts!$1:$1,0))</f>
        <v>0.33</v>
      </c>
      <c r="G4290" s="67" t="str">
        <f>INDEX(Hosts!$A:$O,MATCH(Places!$C4290,Hosts!$A:$A,0),MATCH(Places!G$1,Hosts!$1:$1,0))</f>
        <v>Yes</v>
      </c>
      <c r="H4290">
        <v>15</v>
      </c>
      <c r="I4290" t="str">
        <f>VLOOKUP($H4290,Neighborhoods!$A:$C,2,0)</f>
        <v>Manhattan</v>
      </c>
      <c r="J4290" t="str">
        <f>VLOOKUP($H4290,Neighborhoods!$A:$C,3,0)</f>
        <v>East Village</v>
      </c>
      <c r="K4290" t="s">
        <v>11822</v>
      </c>
      <c r="L4290" t="str">
        <f t="shared" si="264"/>
        <v>No</v>
      </c>
      <c r="M4290">
        <v>4</v>
      </c>
      <c r="N4290" t="str" cm="1">
        <f t="array" ref="N4290">_xlfn.IFS(M4290&lt;=2,"Small",M4290&lt;=5,"Medium",M4290&gt;5,"Large")</f>
        <v>Medium</v>
      </c>
      <c r="O4290" s="50">
        <v>150</v>
      </c>
      <c r="P4290" s="67">
        <f t="shared" si="265"/>
        <v>0.03</v>
      </c>
      <c r="Q4290" s="52">
        <v>4.9000000000000004</v>
      </c>
      <c r="R4290" s="52" t="str" cm="1">
        <f t="array" ref="R4290">_xlfn.IFS(ROUND(Q4290,0)=5,"Excellent",ROUND(Q4290,0)=4,"Good",ROUND(Q4290,0)=3,"Ok",ROUND(Q4290,0)&lt;3,"Bad")</f>
        <v>Excellent</v>
      </c>
      <c r="S4290">
        <v>10</v>
      </c>
      <c r="T4290" t="str">
        <f t="shared" si="266"/>
        <v>No</v>
      </c>
      <c r="U4290" s="65">
        <v>43467</v>
      </c>
      <c r="V4290" s="65">
        <v>43737</v>
      </c>
      <c r="W4290">
        <v>31</v>
      </c>
      <c r="X4290" t="str">
        <f t="shared" si="267"/>
        <v>Active</v>
      </c>
      <c r="Y4290" t="s">
        <v>15615</v>
      </c>
    </row>
    <row r="4291" spans="1:25" x14ac:dyDescent="0.25">
      <c r="A4291">
        <v>4290</v>
      </c>
      <c r="B4291" t="s">
        <v>14908</v>
      </c>
      <c r="C4291">
        <v>1631</v>
      </c>
      <c r="D4291" t="str">
        <f>VLOOKUP($C4291,Hosts!$A:$O,10,0)</f>
        <v>New York</v>
      </c>
      <c r="E4291" s="67">
        <f>INDEX(Hosts!$A:$O,MATCH(Places!$C4291,Hosts!$A:$A,0),MATCH(Places!E$1,Hosts!$1:$1,0))</f>
        <v>0.81</v>
      </c>
      <c r="F4291" s="67">
        <f>INDEX(Hosts!$A:$O,MATCH(Places!$C4291,Hosts!$A:$A,0),MATCH(Places!F$1,Hosts!$1:$1,0))</f>
        <v>0.43</v>
      </c>
      <c r="G4291" s="67" t="str">
        <f>INDEX(Hosts!$A:$O,MATCH(Places!$C4291,Hosts!$A:$A,0),MATCH(Places!G$1,Hosts!$1:$1,0))</f>
        <v>No</v>
      </c>
      <c r="H4291">
        <v>12</v>
      </c>
      <c r="I4291" t="str">
        <f>VLOOKUP($H4291,Neighborhoods!$A:$C,2,0)</f>
        <v>Brooklyn</v>
      </c>
      <c r="J4291" t="str">
        <f>VLOOKUP($H4291,Neighborhoods!$A:$C,3,0)</f>
        <v>Williamsburg</v>
      </c>
      <c r="K4291" t="s">
        <v>11822</v>
      </c>
      <c r="L4291" t="str">
        <f t="shared" ref="L4291:L4354" si="268">IF(OR(K4291="Private room",K4291="Shared room"),"Yes","No")</f>
        <v>No</v>
      </c>
      <c r="M4291">
        <v>3</v>
      </c>
      <c r="N4291" t="str" cm="1">
        <f t="array" ref="N4291">_xlfn.IFS(M4291&lt;=2,"Small",M4291&lt;=5,"Medium",M4291&gt;5,"Large")</f>
        <v>Medium</v>
      </c>
      <c r="O4291" s="50">
        <v>121</v>
      </c>
      <c r="P4291" s="67">
        <f t="shared" ref="P4291:P4354" si="269">VLOOKUP(O4291,$AB$1:$AC$5,2)</f>
        <v>0.03</v>
      </c>
      <c r="Q4291" s="52">
        <v>5</v>
      </c>
      <c r="R4291" s="52" t="str" cm="1">
        <f t="array" ref="R4291">_xlfn.IFS(ROUND(Q4291,0)=5,"Excellent",ROUND(Q4291,0)=4,"Good",ROUND(Q4291,0)=3,"Ok",ROUND(Q4291,0)&lt;3,"Bad")</f>
        <v>Excellent</v>
      </c>
      <c r="S4291">
        <v>7</v>
      </c>
      <c r="T4291" t="str">
        <f t="shared" ref="T4291:T4354" si="270">IF(AND(Q4291&gt;=4.8,S4291&gt;100),"Yes","No")</f>
        <v>No</v>
      </c>
      <c r="U4291" s="65">
        <v>43466</v>
      </c>
      <c r="V4291" s="65">
        <v>44051</v>
      </c>
      <c r="W4291">
        <v>155</v>
      </c>
      <c r="X4291" t="str">
        <f t="shared" ref="X4291:X4354" si="271">IF(W4291&lt;&gt;0,"Active","Inactive")</f>
        <v>Active</v>
      </c>
      <c r="Y4291" t="s">
        <v>15615</v>
      </c>
    </row>
    <row r="4292" spans="1:25" x14ac:dyDescent="0.25">
      <c r="A4292">
        <v>4291</v>
      </c>
      <c r="B4292" t="s">
        <v>14642</v>
      </c>
      <c r="C4292">
        <v>591</v>
      </c>
      <c r="D4292" t="str">
        <f>VLOOKUP($C4292,Hosts!$A:$O,10,0)</f>
        <v>New York</v>
      </c>
      <c r="E4292" s="67">
        <f>INDEX(Hosts!$A:$O,MATCH(Places!$C4292,Hosts!$A:$A,0),MATCH(Places!E$1,Hosts!$1:$1,0))</f>
        <v>1</v>
      </c>
      <c r="F4292" s="67">
        <f>INDEX(Hosts!$A:$O,MATCH(Places!$C4292,Hosts!$A:$A,0),MATCH(Places!F$1,Hosts!$1:$1,0))</f>
        <v>0.96</v>
      </c>
      <c r="G4292" s="67" t="str">
        <f>INDEX(Hosts!$A:$O,MATCH(Places!$C4292,Hosts!$A:$A,0),MATCH(Places!G$1,Hosts!$1:$1,0))</f>
        <v>No</v>
      </c>
      <c r="H4292">
        <v>17</v>
      </c>
      <c r="I4292" t="str">
        <f>VLOOKUP($H4292,Neighborhoods!$A:$C,2,0)</f>
        <v>Manhattan</v>
      </c>
      <c r="J4292" t="str">
        <f>VLOOKUP($H4292,Neighborhoods!$A:$C,3,0)</f>
        <v>Hell's Kitchen</v>
      </c>
      <c r="K4292" t="s">
        <v>11822</v>
      </c>
      <c r="L4292" t="str">
        <f t="shared" si="268"/>
        <v>No</v>
      </c>
      <c r="M4292">
        <v>2</v>
      </c>
      <c r="N4292" t="str" cm="1">
        <f t="array" ref="N4292">_xlfn.IFS(M4292&lt;=2,"Small",M4292&lt;=5,"Medium",M4292&gt;5,"Large")</f>
        <v>Small</v>
      </c>
      <c r="O4292" s="50">
        <v>64</v>
      </c>
      <c r="P4292" s="67">
        <f t="shared" si="269"/>
        <v>0.03</v>
      </c>
      <c r="Q4292" s="52">
        <v>4.67</v>
      </c>
      <c r="R4292" s="52" t="str" cm="1">
        <f t="array" ref="R4292">_xlfn.IFS(ROUND(Q4292,0)=5,"Excellent",ROUND(Q4292,0)=4,"Good",ROUND(Q4292,0)=3,"Ok",ROUND(Q4292,0)&lt;3,"Bad")</f>
        <v>Excellent</v>
      </c>
      <c r="S4292">
        <v>6</v>
      </c>
      <c r="T4292" t="str">
        <f t="shared" si="270"/>
        <v>No</v>
      </c>
      <c r="U4292" s="65">
        <v>43540</v>
      </c>
      <c r="V4292" s="65">
        <v>43969</v>
      </c>
      <c r="W4292">
        <v>1</v>
      </c>
      <c r="X4292" t="str">
        <f t="shared" si="271"/>
        <v>Active</v>
      </c>
      <c r="Y4292" t="s">
        <v>15615</v>
      </c>
    </row>
    <row r="4293" spans="1:25" x14ac:dyDescent="0.25">
      <c r="A4293">
        <v>4292</v>
      </c>
      <c r="B4293" t="s">
        <v>3044</v>
      </c>
      <c r="C4293">
        <v>3722</v>
      </c>
      <c r="D4293" t="str">
        <f>VLOOKUP($C4293,Hosts!$A:$O,10,0)</f>
        <v>New York</v>
      </c>
      <c r="E4293" s="67">
        <f>INDEX(Hosts!$A:$O,MATCH(Places!$C4293,Hosts!$A:$A,0),MATCH(Places!E$1,Hosts!$1:$1,0))</f>
        <v>1</v>
      </c>
      <c r="F4293" s="67">
        <f>INDEX(Hosts!$A:$O,MATCH(Places!$C4293,Hosts!$A:$A,0),MATCH(Places!F$1,Hosts!$1:$1,0))</f>
        <v>1</v>
      </c>
      <c r="G4293" s="67" t="str">
        <f>INDEX(Hosts!$A:$O,MATCH(Places!$C4293,Hosts!$A:$A,0),MATCH(Places!G$1,Hosts!$1:$1,0))</f>
        <v>Yes</v>
      </c>
      <c r="H4293">
        <v>12</v>
      </c>
      <c r="I4293" t="str">
        <f>VLOOKUP($H4293,Neighborhoods!$A:$C,2,0)</f>
        <v>Brooklyn</v>
      </c>
      <c r="J4293" t="str">
        <f>VLOOKUP($H4293,Neighborhoods!$A:$C,3,0)</f>
        <v>Williamsburg</v>
      </c>
      <c r="K4293" t="s">
        <v>11822</v>
      </c>
      <c r="L4293" t="str">
        <f t="shared" si="268"/>
        <v>No</v>
      </c>
      <c r="M4293">
        <v>2</v>
      </c>
      <c r="N4293" t="str" cm="1">
        <f t="array" ref="N4293">_xlfn.IFS(M4293&lt;=2,"Small",M4293&lt;=5,"Medium",M4293&gt;5,"Large")</f>
        <v>Small</v>
      </c>
      <c r="O4293" s="50">
        <v>90</v>
      </c>
      <c r="P4293" s="67">
        <f t="shared" si="269"/>
        <v>0.03</v>
      </c>
      <c r="Q4293" s="52">
        <v>5</v>
      </c>
      <c r="R4293" s="52" t="str" cm="1">
        <f t="array" ref="R4293">_xlfn.IFS(ROUND(Q4293,0)=5,"Excellent",ROUND(Q4293,0)=4,"Good",ROUND(Q4293,0)=3,"Ok",ROUND(Q4293,0)&lt;3,"Bad")</f>
        <v>Excellent</v>
      </c>
      <c r="S4293">
        <v>9</v>
      </c>
      <c r="T4293" t="str">
        <f t="shared" si="270"/>
        <v>No</v>
      </c>
      <c r="U4293" s="65">
        <v>43521</v>
      </c>
      <c r="V4293" s="65">
        <v>44017</v>
      </c>
      <c r="W4293">
        <v>319</v>
      </c>
      <c r="X4293" t="str">
        <f t="shared" si="271"/>
        <v>Active</v>
      </c>
      <c r="Y4293" t="s">
        <v>15615</v>
      </c>
    </row>
    <row r="4294" spans="1:25" x14ac:dyDescent="0.25">
      <c r="A4294">
        <v>4293</v>
      </c>
      <c r="B4294" t="s">
        <v>3045</v>
      </c>
      <c r="C4294">
        <v>3738</v>
      </c>
      <c r="D4294" t="str">
        <f>VLOOKUP($C4294,Hosts!$A:$O,10,0)</f>
        <v>New York</v>
      </c>
      <c r="E4294" s="67">
        <f>INDEX(Hosts!$A:$O,MATCH(Places!$C4294,Hosts!$A:$A,0),MATCH(Places!E$1,Hosts!$1:$1,0))</f>
        <v>1</v>
      </c>
      <c r="F4294" s="67">
        <f>INDEX(Hosts!$A:$O,MATCH(Places!$C4294,Hosts!$A:$A,0),MATCH(Places!F$1,Hosts!$1:$1,0))</f>
        <v>1</v>
      </c>
      <c r="G4294" s="67" t="str">
        <f>INDEX(Hosts!$A:$O,MATCH(Places!$C4294,Hosts!$A:$A,0),MATCH(Places!G$1,Hosts!$1:$1,0))</f>
        <v>Yes</v>
      </c>
      <c r="H4294">
        <v>7</v>
      </c>
      <c r="I4294" t="str">
        <f>VLOOKUP($H4294,Neighborhoods!$A:$C,2,0)</f>
        <v>Brooklyn</v>
      </c>
      <c r="J4294" t="str">
        <f>VLOOKUP($H4294,Neighborhoods!$A:$C,3,0)</f>
        <v>Bedford-Stuyvesant</v>
      </c>
      <c r="K4294" t="s">
        <v>11822</v>
      </c>
      <c r="L4294" t="str">
        <f t="shared" si="268"/>
        <v>No</v>
      </c>
      <c r="M4294">
        <v>4</v>
      </c>
      <c r="N4294" t="str" cm="1">
        <f t="array" ref="N4294">_xlfn.IFS(M4294&lt;=2,"Small",M4294&lt;=5,"Medium",M4294&gt;5,"Large")</f>
        <v>Medium</v>
      </c>
      <c r="O4294" s="50">
        <v>120</v>
      </c>
      <c r="P4294" s="67">
        <f t="shared" si="269"/>
        <v>0.03</v>
      </c>
      <c r="Q4294" s="52">
        <v>4.91</v>
      </c>
      <c r="R4294" s="52" t="str" cm="1">
        <f t="array" ref="R4294">_xlfn.IFS(ROUND(Q4294,0)=5,"Excellent",ROUND(Q4294,0)=4,"Good",ROUND(Q4294,0)=3,"Ok",ROUND(Q4294,0)&lt;3,"Bad")</f>
        <v>Excellent</v>
      </c>
      <c r="S4294">
        <v>44</v>
      </c>
      <c r="T4294" t="str">
        <f t="shared" si="270"/>
        <v>No</v>
      </c>
      <c r="U4294" s="65">
        <v>43450</v>
      </c>
      <c r="V4294" s="65">
        <v>43910</v>
      </c>
      <c r="W4294">
        <v>176</v>
      </c>
      <c r="X4294" t="str">
        <f t="shared" si="271"/>
        <v>Active</v>
      </c>
      <c r="Y4294" t="s">
        <v>15616</v>
      </c>
    </row>
    <row r="4295" spans="1:25" x14ac:dyDescent="0.25">
      <c r="A4295">
        <v>4294</v>
      </c>
      <c r="B4295" t="s">
        <v>3047</v>
      </c>
      <c r="C4295">
        <v>3737</v>
      </c>
      <c r="D4295" t="str">
        <f>VLOOKUP($C4295,Hosts!$A:$O,10,0)</f>
        <v>New York</v>
      </c>
      <c r="E4295" s="67">
        <f>INDEX(Hosts!$A:$O,MATCH(Places!$C4295,Hosts!$A:$A,0),MATCH(Places!E$1,Hosts!$1:$1,0))</f>
        <v>0</v>
      </c>
      <c r="F4295" s="67">
        <f>INDEX(Hosts!$A:$O,MATCH(Places!$C4295,Hosts!$A:$A,0),MATCH(Places!F$1,Hosts!$1:$1,0))</f>
        <v>0.93</v>
      </c>
      <c r="G4295" s="67" t="str">
        <f>INDEX(Hosts!$A:$O,MATCH(Places!$C4295,Hosts!$A:$A,0),MATCH(Places!G$1,Hosts!$1:$1,0))</f>
        <v>No</v>
      </c>
      <c r="H4295">
        <v>7</v>
      </c>
      <c r="I4295" t="str">
        <f>VLOOKUP($H4295,Neighborhoods!$A:$C,2,0)</f>
        <v>Brooklyn</v>
      </c>
      <c r="J4295" t="str">
        <f>VLOOKUP($H4295,Neighborhoods!$A:$C,3,0)</f>
        <v>Bedford-Stuyvesant</v>
      </c>
      <c r="K4295" t="s">
        <v>1</v>
      </c>
      <c r="L4295" t="str">
        <f t="shared" si="268"/>
        <v>Yes</v>
      </c>
      <c r="M4295">
        <v>1</v>
      </c>
      <c r="N4295" t="str" cm="1">
        <f t="array" ref="N4295">_xlfn.IFS(M4295&lt;=2,"Small",M4295&lt;=5,"Medium",M4295&gt;5,"Large")</f>
        <v>Small</v>
      </c>
      <c r="O4295" s="50">
        <v>50</v>
      </c>
      <c r="P4295" s="67">
        <f t="shared" si="269"/>
        <v>0.03</v>
      </c>
      <c r="Q4295" s="52">
        <v>3.67</v>
      </c>
      <c r="R4295" s="52" t="str" cm="1">
        <f t="array" ref="R4295">_xlfn.IFS(ROUND(Q4295,0)=5,"Excellent",ROUND(Q4295,0)=4,"Good",ROUND(Q4295,0)=3,"Ok",ROUND(Q4295,0)&lt;3,"Bad")</f>
        <v>Good</v>
      </c>
      <c r="S4295">
        <v>3</v>
      </c>
      <c r="T4295" t="str">
        <f t="shared" si="270"/>
        <v>No</v>
      </c>
      <c r="U4295" s="65">
        <v>43585</v>
      </c>
      <c r="V4295" s="65">
        <v>43776</v>
      </c>
      <c r="W4295">
        <v>365</v>
      </c>
      <c r="X4295" t="str">
        <f t="shared" si="271"/>
        <v>Active</v>
      </c>
      <c r="Y4295" t="s">
        <v>15616</v>
      </c>
    </row>
    <row r="4296" spans="1:25" x14ac:dyDescent="0.25">
      <c r="A4296">
        <v>4295</v>
      </c>
      <c r="B4296" t="s">
        <v>3048</v>
      </c>
      <c r="C4296">
        <v>3737</v>
      </c>
      <c r="D4296" t="str">
        <f>VLOOKUP($C4296,Hosts!$A:$O,10,0)</f>
        <v>New York</v>
      </c>
      <c r="E4296" s="67">
        <f>INDEX(Hosts!$A:$O,MATCH(Places!$C4296,Hosts!$A:$A,0),MATCH(Places!E$1,Hosts!$1:$1,0))</f>
        <v>0</v>
      </c>
      <c r="F4296" s="67">
        <f>INDEX(Hosts!$A:$O,MATCH(Places!$C4296,Hosts!$A:$A,0),MATCH(Places!F$1,Hosts!$1:$1,0))</f>
        <v>0.93</v>
      </c>
      <c r="G4296" s="67" t="str">
        <f>INDEX(Hosts!$A:$O,MATCH(Places!$C4296,Hosts!$A:$A,0),MATCH(Places!G$1,Hosts!$1:$1,0))</f>
        <v>No</v>
      </c>
      <c r="H4296">
        <v>7</v>
      </c>
      <c r="I4296" t="str">
        <f>VLOOKUP($H4296,Neighborhoods!$A:$C,2,0)</f>
        <v>Brooklyn</v>
      </c>
      <c r="J4296" t="str">
        <f>VLOOKUP($H4296,Neighborhoods!$A:$C,3,0)</f>
        <v>Bedford-Stuyvesant</v>
      </c>
      <c r="K4296" t="s">
        <v>1</v>
      </c>
      <c r="L4296" t="str">
        <f t="shared" si="268"/>
        <v>Yes</v>
      </c>
      <c r="M4296">
        <v>1</v>
      </c>
      <c r="N4296" t="str" cm="1">
        <f t="array" ref="N4296">_xlfn.IFS(M4296&lt;=2,"Small",M4296&lt;=5,"Medium",M4296&gt;5,"Large")</f>
        <v>Small</v>
      </c>
      <c r="O4296" s="50">
        <v>59</v>
      </c>
      <c r="P4296" s="67">
        <f t="shared" si="269"/>
        <v>0.03</v>
      </c>
      <c r="Q4296" s="52">
        <v>4</v>
      </c>
      <c r="R4296" s="52" t="str" cm="1">
        <f t="array" ref="R4296">_xlfn.IFS(ROUND(Q4296,0)=5,"Excellent",ROUND(Q4296,0)=4,"Good",ROUND(Q4296,0)=3,"Ok",ROUND(Q4296,0)&lt;3,"Bad")</f>
        <v>Good</v>
      </c>
      <c r="S4296">
        <v>6</v>
      </c>
      <c r="T4296" t="str">
        <f t="shared" si="270"/>
        <v>No</v>
      </c>
      <c r="U4296" s="65">
        <v>43497</v>
      </c>
      <c r="V4296" s="65">
        <v>43771</v>
      </c>
      <c r="W4296">
        <v>363</v>
      </c>
      <c r="X4296" t="str">
        <f t="shared" si="271"/>
        <v>Active</v>
      </c>
      <c r="Y4296" t="s">
        <v>15616</v>
      </c>
    </row>
    <row r="4297" spans="1:25" x14ac:dyDescent="0.25">
      <c r="A4297">
        <v>4296</v>
      </c>
      <c r="B4297" t="s">
        <v>3049</v>
      </c>
      <c r="C4297">
        <v>3737</v>
      </c>
      <c r="D4297" t="str">
        <f>VLOOKUP($C4297,Hosts!$A:$O,10,0)</f>
        <v>New York</v>
      </c>
      <c r="E4297" s="67">
        <f>INDEX(Hosts!$A:$O,MATCH(Places!$C4297,Hosts!$A:$A,0),MATCH(Places!E$1,Hosts!$1:$1,0))</f>
        <v>0</v>
      </c>
      <c r="F4297" s="67">
        <f>INDEX(Hosts!$A:$O,MATCH(Places!$C4297,Hosts!$A:$A,0),MATCH(Places!F$1,Hosts!$1:$1,0))</f>
        <v>0.93</v>
      </c>
      <c r="G4297" s="67" t="str">
        <f>INDEX(Hosts!$A:$O,MATCH(Places!$C4297,Hosts!$A:$A,0),MATCH(Places!G$1,Hosts!$1:$1,0))</f>
        <v>No</v>
      </c>
      <c r="H4297">
        <v>7</v>
      </c>
      <c r="I4297" t="str">
        <f>VLOOKUP($H4297,Neighborhoods!$A:$C,2,0)</f>
        <v>Brooklyn</v>
      </c>
      <c r="J4297" t="str">
        <f>VLOOKUP($H4297,Neighborhoods!$A:$C,3,0)</f>
        <v>Bedford-Stuyvesant</v>
      </c>
      <c r="K4297" t="s">
        <v>1</v>
      </c>
      <c r="L4297" t="str">
        <f t="shared" si="268"/>
        <v>Yes</v>
      </c>
      <c r="M4297">
        <v>1</v>
      </c>
      <c r="N4297" t="str" cm="1">
        <f t="array" ref="N4297">_xlfn.IFS(M4297&lt;=2,"Small",M4297&lt;=5,"Medium",M4297&gt;5,"Large")</f>
        <v>Small</v>
      </c>
      <c r="O4297" s="50">
        <v>48</v>
      </c>
      <c r="P4297" s="67">
        <f t="shared" si="269"/>
        <v>0.03</v>
      </c>
      <c r="Q4297" s="52">
        <v>4.5999999999999996</v>
      </c>
      <c r="R4297" s="52" t="str" cm="1">
        <f t="array" ref="R4297">_xlfn.IFS(ROUND(Q4297,0)=5,"Excellent",ROUND(Q4297,0)=4,"Good",ROUND(Q4297,0)=3,"Ok",ROUND(Q4297,0)&lt;3,"Bad")</f>
        <v>Excellent</v>
      </c>
      <c r="S4297">
        <v>10</v>
      </c>
      <c r="T4297" t="str">
        <f t="shared" si="270"/>
        <v>No</v>
      </c>
      <c r="U4297" s="65">
        <v>43442</v>
      </c>
      <c r="V4297" s="65">
        <v>43803</v>
      </c>
      <c r="W4297">
        <v>363</v>
      </c>
      <c r="X4297" t="str">
        <f t="shared" si="271"/>
        <v>Active</v>
      </c>
      <c r="Y4297" t="s">
        <v>15616</v>
      </c>
    </row>
    <row r="4298" spans="1:25" x14ac:dyDescent="0.25">
      <c r="A4298">
        <v>4297</v>
      </c>
      <c r="B4298" t="s">
        <v>3050</v>
      </c>
      <c r="C4298">
        <v>3737</v>
      </c>
      <c r="D4298" t="str">
        <f>VLOOKUP($C4298,Hosts!$A:$O,10,0)</f>
        <v>New York</v>
      </c>
      <c r="E4298" s="67">
        <f>INDEX(Hosts!$A:$O,MATCH(Places!$C4298,Hosts!$A:$A,0),MATCH(Places!E$1,Hosts!$1:$1,0))</f>
        <v>0</v>
      </c>
      <c r="F4298" s="67">
        <f>INDEX(Hosts!$A:$O,MATCH(Places!$C4298,Hosts!$A:$A,0),MATCH(Places!F$1,Hosts!$1:$1,0))</f>
        <v>0.93</v>
      </c>
      <c r="G4298" s="67" t="str">
        <f>INDEX(Hosts!$A:$O,MATCH(Places!$C4298,Hosts!$A:$A,0),MATCH(Places!G$1,Hosts!$1:$1,0))</f>
        <v>No</v>
      </c>
      <c r="H4298">
        <v>7</v>
      </c>
      <c r="I4298" t="str">
        <f>VLOOKUP($H4298,Neighborhoods!$A:$C,2,0)</f>
        <v>Brooklyn</v>
      </c>
      <c r="J4298" t="str">
        <f>VLOOKUP($H4298,Neighborhoods!$A:$C,3,0)</f>
        <v>Bedford-Stuyvesant</v>
      </c>
      <c r="K4298" t="s">
        <v>1</v>
      </c>
      <c r="L4298" t="str">
        <f t="shared" si="268"/>
        <v>Yes</v>
      </c>
      <c r="M4298">
        <v>1</v>
      </c>
      <c r="N4298" t="str" cm="1">
        <f t="array" ref="N4298">_xlfn.IFS(M4298&lt;=2,"Small",M4298&lt;=5,"Medium",M4298&gt;5,"Large")</f>
        <v>Small</v>
      </c>
      <c r="O4298" s="50">
        <v>40</v>
      </c>
      <c r="P4298" s="67">
        <f t="shared" si="269"/>
        <v>0.03</v>
      </c>
      <c r="Q4298" s="52">
        <v>4.8</v>
      </c>
      <c r="R4298" s="52" t="str" cm="1">
        <f t="array" ref="R4298">_xlfn.IFS(ROUND(Q4298,0)=5,"Excellent",ROUND(Q4298,0)=4,"Good",ROUND(Q4298,0)=3,"Ok",ROUND(Q4298,0)&lt;3,"Bad")</f>
        <v>Excellent</v>
      </c>
      <c r="S4298">
        <v>5</v>
      </c>
      <c r="T4298" t="str">
        <f t="shared" si="270"/>
        <v>No</v>
      </c>
      <c r="U4298" s="65">
        <v>43465</v>
      </c>
      <c r="V4298" s="65">
        <v>43799</v>
      </c>
      <c r="W4298">
        <v>227</v>
      </c>
      <c r="X4298" t="str">
        <f t="shared" si="271"/>
        <v>Active</v>
      </c>
      <c r="Y4298" t="s">
        <v>15616</v>
      </c>
    </row>
    <row r="4299" spans="1:25" x14ac:dyDescent="0.25">
      <c r="A4299">
        <v>4298</v>
      </c>
      <c r="B4299" t="s">
        <v>3051</v>
      </c>
      <c r="C4299">
        <v>1902</v>
      </c>
      <c r="D4299" t="str">
        <f>VLOOKUP($C4299,Hosts!$A:$O,10,0)</f>
        <v>New York</v>
      </c>
      <c r="E4299" s="67">
        <f>INDEX(Hosts!$A:$O,MATCH(Places!$C4299,Hosts!$A:$A,0),MATCH(Places!E$1,Hosts!$1:$1,0))</f>
        <v>1</v>
      </c>
      <c r="F4299" s="67">
        <f>INDEX(Hosts!$A:$O,MATCH(Places!$C4299,Hosts!$A:$A,0),MATCH(Places!F$1,Hosts!$1:$1,0))</f>
        <v>0.97</v>
      </c>
      <c r="G4299" s="67" t="str">
        <f>INDEX(Hosts!$A:$O,MATCH(Places!$C4299,Hosts!$A:$A,0),MATCH(Places!G$1,Hosts!$1:$1,0))</f>
        <v>Yes</v>
      </c>
      <c r="H4299">
        <v>18</v>
      </c>
      <c r="I4299" t="str">
        <f>VLOOKUP($H4299,Neighborhoods!$A:$C,2,0)</f>
        <v>Manhattan</v>
      </c>
      <c r="J4299" t="str">
        <f>VLOOKUP($H4299,Neighborhoods!$A:$C,3,0)</f>
        <v>Midtown</v>
      </c>
      <c r="K4299" t="s">
        <v>1</v>
      </c>
      <c r="L4299" t="str">
        <f t="shared" si="268"/>
        <v>Yes</v>
      </c>
      <c r="M4299">
        <v>2</v>
      </c>
      <c r="N4299" t="str" cm="1">
        <f t="array" ref="N4299">_xlfn.IFS(M4299&lt;=2,"Small",M4299&lt;=5,"Medium",M4299&gt;5,"Large")</f>
        <v>Small</v>
      </c>
      <c r="O4299" s="50">
        <v>92</v>
      </c>
      <c r="P4299" s="67">
        <f t="shared" si="269"/>
        <v>0.03</v>
      </c>
      <c r="Q4299" s="52">
        <v>4.8899999999999997</v>
      </c>
      <c r="R4299" s="52" t="str" cm="1">
        <f t="array" ref="R4299">_xlfn.IFS(ROUND(Q4299,0)=5,"Excellent",ROUND(Q4299,0)=4,"Good",ROUND(Q4299,0)=3,"Ok",ROUND(Q4299,0)&lt;3,"Bad")</f>
        <v>Excellent</v>
      </c>
      <c r="S4299">
        <v>66</v>
      </c>
      <c r="T4299" t="str">
        <f t="shared" si="270"/>
        <v>No</v>
      </c>
      <c r="U4299" s="65">
        <v>43479</v>
      </c>
      <c r="V4299" s="65">
        <v>43861</v>
      </c>
      <c r="W4299">
        <v>0</v>
      </c>
      <c r="X4299" t="str">
        <f t="shared" si="271"/>
        <v>Inactive</v>
      </c>
      <c r="Y4299" t="s">
        <v>15616</v>
      </c>
    </row>
    <row r="4300" spans="1:25" x14ac:dyDescent="0.25">
      <c r="A4300">
        <v>4299</v>
      </c>
      <c r="B4300" t="s">
        <v>3052</v>
      </c>
      <c r="C4300">
        <v>3739</v>
      </c>
      <c r="D4300" t="str">
        <f>VLOOKUP($C4300,Hosts!$A:$O,10,0)</f>
        <v>Florida</v>
      </c>
      <c r="E4300" s="67">
        <f>INDEX(Hosts!$A:$O,MATCH(Places!$C4300,Hosts!$A:$A,0),MATCH(Places!E$1,Hosts!$1:$1,0))</f>
        <v>1</v>
      </c>
      <c r="F4300" s="67">
        <f>INDEX(Hosts!$A:$O,MATCH(Places!$C4300,Hosts!$A:$A,0),MATCH(Places!F$1,Hosts!$1:$1,0))</f>
        <v>0.82</v>
      </c>
      <c r="G4300" s="67" t="str">
        <f>INDEX(Hosts!$A:$O,MATCH(Places!$C4300,Hosts!$A:$A,0),MATCH(Places!G$1,Hosts!$1:$1,0))</f>
        <v>No</v>
      </c>
      <c r="H4300">
        <v>20</v>
      </c>
      <c r="I4300" t="str">
        <f>VLOOKUP($H4300,Neighborhoods!$A:$C,2,0)</f>
        <v>Manhattan</v>
      </c>
      <c r="J4300" t="str">
        <f>VLOOKUP($H4300,Neighborhoods!$A:$C,3,0)</f>
        <v>Upper West Side</v>
      </c>
      <c r="K4300" t="s">
        <v>11822</v>
      </c>
      <c r="L4300" t="str">
        <f t="shared" si="268"/>
        <v>No</v>
      </c>
      <c r="M4300">
        <v>2</v>
      </c>
      <c r="N4300" t="str" cm="1">
        <f t="array" ref="N4300">_xlfn.IFS(M4300&lt;=2,"Small",M4300&lt;=5,"Medium",M4300&gt;5,"Large")</f>
        <v>Small</v>
      </c>
      <c r="O4300" s="50">
        <v>175</v>
      </c>
      <c r="P4300" s="67">
        <f t="shared" si="269"/>
        <v>0.03</v>
      </c>
      <c r="Q4300" s="52">
        <v>5</v>
      </c>
      <c r="R4300" s="52" t="str" cm="1">
        <f t="array" ref="R4300">_xlfn.IFS(ROUND(Q4300,0)=5,"Excellent",ROUND(Q4300,0)=4,"Good",ROUND(Q4300,0)=3,"Ok",ROUND(Q4300,0)&lt;3,"Bad")</f>
        <v>Excellent</v>
      </c>
      <c r="S4300">
        <v>20</v>
      </c>
      <c r="T4300" t="str">
        <f t="shared" si="270"/>
        <v>No</v>
      </c>
      <c r="U4300" s="65">
        <v>43463</v>
      </c>
      <c r="V4300" s="65">
        <v>44045</v>
      </c>
      <c r="W4300">
        <v>149</v>
      </c>
      <c r="X4300" t="str">
        <f t="shared" si="271"/>
        <v>Active</v>
      </c>
      <c r="Y4300" t="s">
        <v>15615</v>
      </c>
    </row>
    <row r="4301" spans="1:25" x14ac:dyDescent="0.25">
      <c r="A4301">
        <v>4300</v>
      </c>
      <c r="B4301" t="s">
        <v>14711</v>
      </c>
      <c r="C4301">
        <v>1476</v>
      </c>
      <c r="D4301" t="str">
        <f>VLOOKUP($C4301,Hosts!$A:$O,10,0)</f>
        <v>New York</v>
      </c>
      <c r="E4301" s="67">
        <f>INDEX(Hosts!$A:$O,MATCH(Places!$C4301,Hosts!$A:$A,0),MATCH(Places!E$1,Hosts!$1:$1,0))</f>
        <v>1</v>
      </c>
      <c r="F4301" s="67">
        <f>INDEX(Hosts!$A:$O,MATCH(Places!$C4301,Hosts!$A:$A,0),MATCH(Places!F$1,Hosts!$1:$1,0))</f>
        <v>0.96</v>
      </c>
      <c r="G4301" s="67" t="str">
        <f>INDEX(Hosts!$A:$O,MATCH(Places!$C4301,Hosts!$A:$A,0),MATCH(Places!G$1,Hosts!$1:$1,0))</f>
        <v>Yes</v>
      </c>
      <c r="H4301">
        <v>19</v>
      </c>
      <c r="I4301" t="str">
        <f>VLOOKUP($H4301,Neighborhoods!$A:$C,2,0)</f>
        <v>Manhattan</v>
      </c>
      <c r="J4301" t="str">
        <f>VLOOKUP($H4301,Neighborhoods!$A:$C,3,0)</f>
        <v>Upper East Side</v>
      </c>
      <c r="K4301" t="s">
        <v>11822</v>
      </c>
      <c r="L4301" t="str">
        <f t="shared" si="268"/>
        <v>No</v>
      </c>
      <c r="M4301">
        <v>4</v>
      </c>
      <c r="N4301" t="str" cm="1">
        <f t="array" ref="N4301">_xlfn.IFS(M4301&lt;=2,"Small",M4301&lt;=5,"Medium",M4301&gt;5,"Large")</f>
        <v>Medium</v>
      </c>
      <c r="O4301" s="50">
        <v>299</v>
      </c>
      <c r="P4301" s="67">
        <f t="shared" si="269"/>
        <v>0.04</v>
      </c>
      <c r="Q4301" s="52">
        <v>4.82</v>
      </c>
      <c r="R4301" s="52" t="str" cm="1">
        <f t="array" ref="R4301">_xlfn.IFS(ROUND(Q4301,0)=5,"Excellent",ROUND(Q4301,0)=4,"Good",ROUND(Q4301,0)=3,"Ok",ROUND(Q4301,0)&lt;3,"Bad")</f>
        <v>Excellent</v>
      </c>
      <c r="S4301">
        <v>11</v>
      </c>
      <c r="T4301" t="str">
        <f t="shared" si="270"/>
        <v>No</v>
      </c>
      <c r="U4301" s="65">
        <v>43574</v>
      </c>
      <c r="V4301" s="65">
        <v>43807</v>
      </c>
      <c r="W4301">
        <v>30</v>
      </c>
      <c r="X4301" t="str">
        <f t="shared" si="271"/>
        <v>Active</v>
      </c>
      <c r="Y4301" t="s">
        <v>15616</v>
      </c>
    </row>
    <row r="4302" spans="1:25" x14ac:dyDescent="0.25">
      <c r="A4302">
        <v>4301</v>
      </c>
      <c r="B4302" t="s">
        <v>3053</v>
      </c>
      <c r="C4302">
        <v>3292</v>
      </c>
      <c r="D4302" t="str">
        <f>VLOOKUP($C4302,Hosts!$A:$O,10,0)</f>
        <v>New York</v>
      </c>
      <c r="E4302" s="67">
        <f>INDEX(Hosts!$A:$O,MATCH(Places!$C4302,Hosts!$A:$A,0),MATCH(Places!E$1,Hosts!$1:$1,0))</f>
        <v>1</v>
      </c>
      <c r="F4302" s="67">
        <f>INDEX(Hosts!$A:$O,MATCH(Places!$C4302,Hosts!$A:$A,0),MATCH(Places!F$1,Hosts!$1:$1,0))</f>
        <v>0.79</v>
      </c>
      <c r="G4302" s="67" t="str">
        <f>INDEX(Hosts!$A:$O,MATCH(Places!$C4302,Hosts!$A:$A,0),MATCH(Places!G$1,Hosts!$1:$1,0))</f>
        <v>No</v>
      </c>
      <c r="H4302">
        <v>8</v>
      </c>
      <c r="I4302" t="str">
        <f>VLOOKUP($H4302,Neighborhoods!$A:$C,2,0)</f>
        <v>Brooklyn</v>
      </c>
      <c r="J4302" t="str">
        <f>VLOOKUP($H4302,Neighborhoods!$A:$C,3,0)</f>
        <v>Bushwick</v>
      </c>
      <c r="K4302" t="s">
        <v>1</v>
      </c>
      <c r="L4302" t="str">
        <f t="shared" si="268"/>
        <v>Yes</v>
      </c>
      <c r="M4302">
        <v>1</v>
      </c>
      <c r="N4302" t="str" cm="1">
        <f t="array" ref="N4302">_xlfn.IFS(M4302&lt;=2,"Small",M4302&lt;=5,"Medium",M4302&gt;5,"Large")</f>
        <v>Small</v>
      </c>
      <c r="O4302" s="50">
        <v>28</v>
      </c>
      <c r="P4302" s="67">
        <f t="shared" si="269"/>
        <v>0.03</v>
      </c>
      <c r="Q4302" s="52">
        <v>4.5</v>
      </c>
      <c r="R4302" s="52" t="str" cm="1">
        <f t="array" ref="R4302">_xlfn.IFS(ROUND(Q4302,0)=5,"Excellent",ROUND(Q4302,0)=4,"Good",ROUND(Q4302,0)=3,"Ok",ROUND(Q4302,0)&lt;3,"Bad")</f>
        <v>Excellent</v>
      </c>
      <c r="S4302">
        <v>6</v>
      </c>
      <c r="T4302" t="str">
        <f t="shared" si="270"/>
        <v>No</v>
      </c>
      <c r="U4302" s="65">
        <v>43474</v>
      </c>
      <c r="V4302" s="65">
        <v>43897</v>
      </c>
      <c r="W4302">
        <v>107</v>
      </c>
      <c r="X4302" t="str">
        <f t="shared" si="271"/>
        <v>Active</v>
      </c>
      <c r="Y4302" t="s">
        <v>15615</v>
      </c>
    </row>
    <row r="4303" spans="1:25" x14ac:dyDescent="0.25">
      <c r="A4303">
        <v>4302</v>
      </c>
      <c r="B4303" t="s">
        <v>15425</v>
      </c>
      <c r="C4303">
        <v>3740</v>
      </c>
      <c r="D4303" t="str">
        <f>VLOOKUP($C4303,Hosts!$A:$O,10,0)</f>
        <v>New York</v>
      </c>
      <c r="E4303" s="67">
        <f>INDEX(Hosts!$A:$O,MATCH(Places!$C4303,Hosts!$A:$A,0),MATCH(Places!E$1,Hosts!$1:$1,0))</f>
        <v>1</v>
      </c>
      <c r="F4303" s="67">
        <f>INDEX(Hosts!$A:$O,MATCH(Places!$C4303,Hosts!$A:$A,0),MATCH(Places!F$1,Hosts!$1:$1,0))</f>
        <v>1</v>
      </c>
      <c r="G4303" s="67" t="str">
        <f>INDEX(Hosts!$A:$O,MATCH(Places!$C4303,Hosts!$A:$A,0),MATCH(Places!G$1,Hosts!$1:$1,0))</f>
        <v>Yes</v>
      </c>
      <c r="H4303">
        <v>10</v>
      </c>
      <c r="I4303" t="str">
        <f>VLOOKUP($H4303,Neighborhoods!$A:$C,2,0)</f>
        <v>Brooklyn</v>
      </c>
      <c r="J4303" t="str">
        <f>VLOOKUP($H4303,Neighborhoods!$A:$C,3,0)</f>
        <v>East Flatbush</v>
      </c>
      <c r="K4303" t="s">
        <v>1</v>
      </c>
      <c r="L4303" t="str">
        <f t="shared" si="268"/>
        <v>Yes</v>
      </c>
      <c r="M4303">
        <v>2</v>
      </c>
      <c r="N4303" t="str" cm="1">
        <f t="array" ref="N4303">_xlfn.IFS(M4303&lt;=2,"Small",M4303&lt;=5,"Medium",M4303&gt;5,"Large")</f>
        <v>Small</v>
      </c>
      <c r="O4303" s="50">
        <v>39</v>
      </c>
      <c r="P4303" s="67">
        <f t="shared" si="269"/>
        <v>0.03</v>
      </c>
      <c r="Q4303" s="52">
        <v>4.9000000000000004</v>
      </c>
      <c r="R4303" s="52" t="str" cm="1">
        <f t="array" ref="R4303">_xlfn.IFS(ROUND(Q4303,0)=5,"Excellent",ROUND(Q4303,0)=4,"Good",ROUND(Q4303,0)=3,"Ok",ROUND(Q4303,0)&lt;3,"Bad")</f>
        <v>Excellent</v>
      </c>
      <c r="S4303">
        <v>10</v>
      </c>
      <c r="T4303" t="str">
        <f t="shared" si="270"/>
        <v>No</v>
      </c>
      <c r="U4303" s="65">
        <v>43446</v>
      </c>
      <c r="V4303" s="65">
        <v>43905</v>
      </c>
      <c r="W4303">
        <v>86</v>
      </c>
      <c r="X4303" t="str">
        <f t="shared" si="271"/>
        <v>Active</v>
      </c>
      <c r="Y4303" t="s">
        <v>15615</v>
      </c>
    </row>
    <row r="4304" spans="1:25" x14ac:dyDescent="0.25">
      <c r="A4304">
        <v>4303</v>
      </c>
      <c r="B4304" t="s">
        <v>14096</v>
      </c>
      <c r="C4304">
        <v>1722</v>
      </c>
      <c r="D4304" t="str">
        <f>VLOOKUP($C4304,Hosts!$A:$O,10,0)</f>
        <v>New York</v>
      </c>
      <c r="E4304" s="67">
        <f>INDEX(Hosts!$A:$O,MATCH(Places!$C4304,Hosts!$A:$A,0),MATCH(Places!E$1,Hosts!$1:$1,0))</f>
        <v>0.4</v>
      </c>
      <c r="F4304" s="67">
        <f>INDEX(Hosts!$A:$O,MATCH(Places!$C4304,Hosts!$A:$A,0),MATCH(Places!F$1,Hosts!$1:$1,0))</f>
        <v>0.22</v>
      </c>
      <c r="G4304" s="67" t="str">
        <f>INDEX(Hosts!$A:$O,MATCH(Places!$C4304,Hosts!$A:$A,0),MATCH(Places!G$1,Hosts!$1:$1,0))</f>
        <v>No</v>
      </c>
      <c r="H4304">
        <v>12</v>
      </c>
      <c r="I4304" t="str">
        <f>VLOOKUP($H4304,Neighborhoods!$A:$C,2,0)</f>
        <v>Brooklyn</v>
      </c>
      <c r="J4304" t="str">
        <f>VLOOKUP($H4304,Neighborhoods!$A:$C,3,0)</f>
        <v>Williamsburg</v>
      </c>
      <c r="K4304" t="s">
        <v>11822</v>
      </c>
      <c r="L4304" t="str">
        <f t="shared" si="268"/>
        <v>No</v>
      </c>
      <c r="M4304">
        <v>4</v>
      </c>
      <c r="N4304" t="str" cm="1">
        <f t="array" ref="N4304">_xlfn.IFS(M4304&lt;=2,"Small",M4304&lt;=5,"Medium",M4304&gt;5,"Large")</f>
        <v>Medium</v>
      </c>
      <c r="O4304" s="50">
        <v>100</v>
      </c>
      <c r="P4304" s="67">
        <f t="shared" si="269"/>
        <v>0.03</v>
      </c>
      <c r="Q4304" s="52">
        <v>4.8499999999999996</v>
      </c>
      <c r="R4304" s="52" t="str" cm="1">
        <f t="array" ref="R4304">_xlfn.IFS(ROUND(Q4304,0)=5,"Excellent",ROUND(Q4304,0)=4,"Good",ROUND(Q4304,0)=3,"Ok",ROUND(Q4304,0)&lt;3,"Bad")</f>
        <v>Excellent</v>
      </c>
      <c r="S4304">
        <v>20</v>
      </c>
      <c r="T4304" t="str">
        <f t="shared" si="270"/>
        <v>No</v>
      </c>
      <c r="U4304" s="65">
        <v>43457</v>
      </c>
      <c r="V4304" s="65">
        <v>43891</v>
      </c>
      <c r="W4304">
        <v>72</v>
      </c>
      <c r="X4304" t="str">
        <f t="shared" si="271"/>
        <v>Active</v>
      </c>
      <c r="Y4304" t="s">
        <v>15615</v>
      </c>
    </row>
    <row r="4305" spans="1:25" x14ac:dyDescent="0.25">
      <c r="A4305">
        <v>4304</v>
      </c>
      <c r="B4305" t="s">
        <v>3054</v>
      </c>
      <c r="C4305">
        <v>3711</v>
      </c>
      <c r="D4305" t="str">
        <f>VLOOKUP($C4305,Hosts!$A:$O,10,0)</f>
        <v>New York</v>
      </c>
      <c r="E4305" s="67">
        <f>INDEX(Hosts!$A:$O,MATCH(Places!$C4305,Hosts!$A:$A,0),MATCH(Places!E$1,Hosts!$1:$1,0))</f>
        <v>1</v>
      </c>
      <c r="F4305" s="67">
        <f>INDEX(Hosts!$A:$O,MATCH(Places!$C4305,Hosts!$A:$A,0),MATCH(Places!F$1,Hosts!$1:$1,0))</f>
        <v>0.93</v>
      </c>
      <c r="G4305" s="67" t="str">
        <f>INDEX(Hosts!$A:$O,MATCH(Places!$C4305,Hosts!$A:$A,0),MATCH(Places!G$1,Hosts!$1:$1,0))</f>
        <v>No</v>
      </c>
      <c r="H4305">
        <v>10</v>
      </c>
      <c r="I4305" t="str">
        <f>VLOOKUP($H4305,Neighborhoods!$A:$C,2,0)</f>
        <v>Brooklyn</v>
      </c>
      <c r="J4305" t="str">
        <f>VLOOKUP($H4305,Neighborhoods!$A:$C,3,0)</f>
        <v>East Flatbush</v>
      </c>
      <c r="K4305" t="s">
        <v>1</v>
      </c>
      <c r="L4305" t="str">
        <f t="shared" si="268"/>
        <v>Yes</v>
      </c>
      <c r="M4305">
        <v>1</v>
      </c>
      <c r="N4305" t="str" cm="1">
        <f t="array" ref="N4305">_xlfn.IFS(M4305&lt;=2,"Small",M4305&lt;=5,"Medium",M4305&gt;5,"Large")</f>
        <v>Small</v>
      </c>
      <c r="O4305" s="50">
        <v>35</v>
      </c>
      <c r="P4305" s="67">
        <f t="shared" si="269"/>
        <v>0.03</v>
      </c>
      <c r="Q4305" s="52">
        <v>5</v>
      </c>
      <c r="R4305" s="52" t="str" cm="1">
        <f t="array" ref="R4305">_xlfn.IFS(ROUND(Q4305,0)=5,"Excellent",ROUND(Q4305,0)=4,"Good",ROUND(Q4305,0)=3,"Ok",ROUND(Q4305,0)&lt;3,"Bad")</f>
        <v>Excellent</v>
      </c>
      <c r="S4305">
        <v>3</v>
      </c>
      <c r="T4305" t="str">
        <f t="shared" si="270"/>
        <v>No</v>
      </c>
      <c r="U4305" s="65">
        <v>43451</v>
      </c>
      <c r="V4305" s="65">
        <v>43466</v>
      </c>
      <c r="W4305">
        <v>215</v>
      </c>
      <c r="X4305" t="str">
        <f t="shared" si="271"/>
        <v>Active</v>
      </c>
      <c r="Y4305" t="s">
        <v>15616</v>
      </c>
    </row>
    <row r="4306" spans="1:25" x14ac:dyDescent="0.25">
      <c r="A4306">
        <v>4305</v>
      </c>
      <c r="B4306" t="s">
        <v>13678</v>
      </c>
      <c r="C4306">
        <v>3735</v>
      </c>
      <c r="D4306" t="str">
        <f>VLOOKUP($C4306,Hosts!$A:$O,10,0)</f>
        <v>New York</v>
      </c>
      <c r="E4306" s="67">
        <f>INDEX(Hosts!$A:$O,MATCH(Places!$C4306,Hosts!$A:$A,0),MATCH(Places!E$1,Hosts!$1:$1,0))</f>
        <v>1</v>
      </c>
      <c r="F4306" s="67">
        <f>INDEX(Hosts!$A:$O,MATCH(Places!$C4306,Hosts!$A:$A,0),MATCH(Places!F$1,Hosts!$1:$1,0))</f>
        <v>0.98</v>
      </c>
      <c r="G4306" s="67" t="str">
        <f>INDEX(Hosts!$A:$O,MATCH(Places!$C4306,Hosts!$A:$A,0),MATCH(Places!G$1,Hosts!$1:$1,0))</f>
        <v>No</v>
      </c>
      <c r="H4306">
        <v>22</v>
      </c>
      <c r="I4306" t="str">
        <f>VLOOKUP($H4306,Neighborhoods!$A:$C,2,0)</f>
        <v>Queens</v>
      </c>
      <c r="J4306" t="str">
        <f>VLOOKUP($H4306,Neighborhoods!$A:$C,3,0)</f>
        <v>Flushing</v>
      </c>
      <c r="K4306" t="s">
        <v>1</v>
      </c>
      <c r="L4306" t="str">
        <f t="shared" si="268"/>
        <v>Yes</v>
      </c>
      <c r="M4306">
        <v>2</v>
      </c>
      <c r="N4306" t="str" cm="1">
        <f t="array" ref="N4306">_xlfn.IFS(M4306&lt;=2,"Small",M4306&lt;=5,"Medium",M4306&gt;5,"Large")</f>
        <v>Small</v>
      </c>
      <c r="O4306" s="50">
        <v>75</v>
      </c>
      <c r="P4306" s="67">
        <f t="shared" si="269"/>
        <v>0.03</v>
      </c>
      <c r="Q4306" s="52">
        <v>4.71</v>
      </c>
      <c r="R4306" s="52" t="str" cm="1">
        <f t="array" ref="R4306">_xlfn.IFS(ROUND(Q4306,0)=5,"Excellent",ROUND(Q4306,0)=4,"Good",ROUND(Q4306,0)=3,"Ok",ROUND(Q4306,0)&lt;3,"Bad")</f>
        <v>Excellent</v>
      </c>
      <c r="S4306">
        <v>7</v>
      </c>
      <c r="T4306" t="str">
        <f t="shared" si="270"/>
        <v>No</v>
      </c>
      <c r="U4306" s="65">
        <v>43803</v>
      </c>
      <c r="V4306" s="65">
        <v>44058</v>
      </c>
      <c r="W4306">
        <v>365</v>
      </c>
      <c r="X4306" t="str">
        <f t="shared" si="271"/>
        <v>Active</v>
      </c>
      <c r="Y4306" t="s">
        <v>15616</v>
      </c>
    </row>
    <row r="4307" spans="1:25" x14ac:dyDescent="0.25">
      <c r="A4307">
        <v>4306</v>
      </c>
      <c r="B4307" t="s">
        <v>3055</v>
      </c>
      <c r="C4307">
        <v>3735</v>
      </c>
      <c r="D4307" t="str">
        <f>VLOOKUP($C4307,Hosts!$A:$O,10,0)</f>
        <v>New York</v>
      </c>
      <c r="E4307" s="67">
        <f>INDEX(Hosts!$A:$O,MATCH(Places!$C4307,Hosts!$A:$A,0),MATCH(Places!E$1,Hosts!$1:$1,0))</f>
        <v>1</v>
      </c>
      <c r="F4307" s="67">
        <f>INDEX(Hosts!$A:$O,MATCH(Places!$C4307,Hosts!$A:$A,0),MATCH(Places!F$1,Hosts!$1:$1,0))</f>
        <v>0.98</v>
      </c>
      <c r="G4307" s="67" t="str">
        <f>INDEX(Hosts!$A:$O,MATCH(Places!$C4307,Hosts!$A:$A,0),MATCH(Places!G$1,Hosts!$1:$1,0))</f>
        <v>No</v>
      </c>
      <c r="H4307">
        <v>22</v>
      </c>
      <c r="I4307" t="str">
        <f>VLOOKUP($H4307,Neighborhoods!$A:$C,2,0)</f>
        <v>Queens</v>
      </c>
      <c r="J4307" t="str">
        <f>VLOOKUP($H4307,Neighborhoods!$A:$C,3,0)</f>
        <v>Flushing</v>
      </c>
      <c r="K4307" t="s">
        <v>1</v>
      </c>
      <c r="L4307" t="str">
        <f t="shared" si="268"/>
        <v>Yes</v>
      </c>
      <c r="M4307">
        <v>2</v>
      </c>
      <c r="N4307" t="str" cm="1">
        <f t="array" ref="N4307">_xlfn.IFS(M4307&lt;=2,"Small",M4307&lt;=5,"Medium",M4307&gt;5,"Large")</f>
        <v>Small</v>
      </c>
      <c r="O4307" s="50">
        <v>73</v>
      </c>
      <c r="P4307" s="67">
        <f t="shared" si="269"/>
        <v>0.03</v>
      </c>
      <c r="Q4307" s="52">
        <v>4.68</v>
      </c>
      <c r="R4307" s="52" t="str" cm="1">
        <f t="array" ref="R4307">_xlfn.IFS(ROUND(Q4307,0)=5,"Excellent",ROUND(Q4307,0)=4,"Good",ROUND(Q4307,0)=3,"Ok",ROUND(Q4307,0)&lt;3,"Bad")</f>
        <v>Excellent</v>
      </c>
      <c r="S4307">
        <v>31</v>
      </c>
      <c r="T4307" t="str">
        <f t="shared" si="270"/>
        <v>No</v>
      </c>
      <c r="U4307" s="65">
        <v>43442</v>
      </c>
      <c r="V4307" s="65">
        <v>43865</v>
      </c>
      <c r="W4307">
        <v>180</v>
      </c>
      <c r="X4307" t="str">
        <f t="shared" si="271"/>
        <v>Active</v>
      </c>
      <c r="Y4307" t="s">
        <v>15616</v>
      </c>
    </row>
    <row r="4308" spans="1:25" x14ac:dyDescent="0.25">
      <c r="A4308">
        <v>4307</v>
      </c>
      <c r="B4308" t="s">
        <v>3055</v>
      </c>
      <c r="C4308">
        <v>3735</v>
      </c>
      <c r="D4308" t="str">
        <f>VLOOKUP($C4308,Hosts!$A:$O,10,0)</f>
        <v>New York</v>
      </c>
      <c r="E4308" s="67">
        <f>INDEX(Hosts!$A:$O,MATCH(Places!$C4308,Hosts!$A:$A,0),MATCH(Places!E$1,Hosts!$1:$1,0))</f>
        <v>1</v>
      </c>
      <c r="F4308" s="67">
        <f>INDEX(Hosts!$A:$O,MATCH(Places!$C4308,Hosts!$A:$A,0),MATCH(Places!F$1,Hosts!$1:$1,0))</f>
        <v>0.98</v>
      </c>
      <c r="G4308" s="67" t="str">
        <f>INDEX(Hosts!$A:$O,MATCH(Places!$C4308,Hosts!$A:$A,0),MATCH(Places!G$1,Hosts!$1:$1,0))</f>
        <v>No</v>
      </c>
      <c r="H4308">
        <v>22</v>
      </c>
      <c r="I4308" t="str">
        <f>VLOOKUP($H4308,Neighborhoods!$A:$C,2,0)</f>
        <v>Queens</v>
      </c>
      <c r="J4308" t="str">
        <f>VLOOKUP($H4308,Neighborhoods!$A:$C,3,0)</f>
        <v>Flushing</v>
      </c>
      <c r="K4308" t="s">
        <v>1</v>
      </c>
      <c r="L4308" t="str">
        <f t="shared" si="268"/>
        <v>Yes</v>
      </c>
      <c r="M4308">
        <v>2</v>
      </c>
      <c r="N4308" t="str" cm="1">
        <f t="array" ref="N4308">_xlfn.IFS(M4308&lt;=2,"Small",M4308&lt;=5,"Medium",M4308&gt;5,"Large")</f>
        <v>Small</v>
      </c>
      <c r="O4308" s="50">
        <v>73</v>
      </c>
      <c r="P4308" s="67">
        <f t="shared" si="269"/>
        <v>0.03</v>
      </c>
      <c r="Q4308" s="52">
        <v>4.9000000000000004</v>
      </c>
      <c r="R4308" s="52" t="str" cm="1">
        <f t="array" ref="R4308">_xlfn.IFS(ROUND(Q4308,0)=5,"Excellent",ROUND(Q4308,0)=4,"Good",ROUND(Q4308,0)=3,"Ok",ROUND(Q4308,0)&lt;3,"Bad")</f>
        <v>Excellent</v>
      </c>
      <c r="S4308">
        <v>31</v>
      </c>
      <c r="T4308" t="str">
        <f t="shared" si="270"/>
        <v>No</v>
      </c>
      <c r="U4308" s="65">
        <v>43466</v>
      </c>
      <c r="V4308" s="65">
        <v>43881</v>
      </c>
      <c r="W4308">
        <v>180</v>
      </c>
      <c r="X4308" t="str">
        <f t="shared" si="271"/>
        <v>Active</v>
      </c>
      <c r="Y4308" t="s">
        <v>15616</v>
      </c>
    </row>
    <row r="4309" spans="1:25" x14ac:dyDescent="0.25">
      <c r="A4309">
        <v>4308</v>
      </c>
      <c r="B4309" t="s">
        <v>3056</v>
      </c>
      <c r="C4309">
        <v>3735</v>
      </c>
      <c r="D4309" t="str">
        <f>VLOOKUP($C4309,Hosts!$A:$O,10,0)</f>
        <v>New York</v>
      </c>
      <c r="E4309" s="67">
        <f>INDEX(Hosts!$A:$O,MATCH(Places!$C4309,Hosts!$A:$A,0),MATCH(Places!E$1,Hosts!$1:$1,0))</f>
        <v>1</v>
      </c>
      <c r="F4309" s="67">
        <f>INDEX(Hosts!$A:$O,MATCH(Places!$C4309,Hosts!$A:$A,0),MATCH(Places!F$1,Hosts!$1:$1,0))</f>
        <v>0.98</v>
      </c>
      <c r="G4309" s="67" t="str">
        <f>INDEX(Hosts!$A:$O,MATCH(Places!$C4309,Hosts!$A:$A,0),MATCH(Places!G$1,Hosts!$1:$1,0))</f>
        <v>No</v>
      </c>
      <c r="H4309">
        <v>22</v>
      </c>
      <c r="I4309" t="str">
        <f>VLOOKUP($H4309,Neighborhoods!$A:$C,2,0)</f>
        <v>Queens</v>
      </c>
      <c r="J4309" t="str">
        <f>VLOOKUP($H4309,Neighborhoods!$A:$C,3,0)</f>
        <v>Flushing</v>
      </c>
      <c r="K4309" t="s">
        <v>1</v>
      </c>
      <c r="L4309" t="str">
        <f t="shared" si="268"/>
        <v>Yes</v>
      </c>
      <c r="M4309">
        <v>2</v>
      </c>
      <c r="N4309" t="str" cm="1">
        <f t="array" ref="N4309">_xlfn.IFS(M4309&lt;=2,"Small",M4309&lt;=5,"Medium",M4309&gt;5,"Large")</f>
        <v>Small</v>
      </c>
      <c r="O4309" s="50">
        <v>63</v>
      </c>
      <c r="P4309" s="67">
        <f t="shared" si="269"/>
        <v>0.03</v>
      </c>
      <c r="Q4309" s="52">
        <v>4.74</v>
      </c>
      <c r="R4309" s="52" t="str" cm="1">
        <f t="array" ref="R4309">_xlfn.IFS(ROUND(Q4309,0)=5,"Excellent",ROUND(Q4309,0)=4,"Good",ROUND(Q4309,0)=3,"Ok",ROUND(Q4309,0)&lt;3,"Bad")</f>
        <v>Excellent</v>
      </c>
      <c r="S4309">
        <v>34</v>
      </c>
      <c r="T4309" t="str">
        <f t="shared" si="270"/>
        <v>No</v>
      </c>
      <c r="U4309" s="65">
        <v>43458</v>
      </c>
      <c r="V4309" s="65">
        <v>43917</v>
      </c>
      <c r="W4309">
        <v>180</v>
      </c>
      <c r="X4309" t="str">
        <f t="shared" si="271"/>
        <v>Active</v>
      </c>
      <c r="Y4309" t="s">
        <v>15616</v>
      </c>
    </row>
    <row r="4310" spans="1:25" x14ac:dyDescent="0.25">
      <c r="A4310">
        <v>4309</v>
      </c>
      <c r="B4310" t="s">
        <v>13690</v>
      </c>
      <c r="C4310">
        <v>3716</v>
      </c>
      <c r="D4310" t="str">
        <f>VLOOKUP($C4310,Hosts!$A:$O,10,0)</f>
        <v>New York</v>
      </c>
      <c r="E4310" s="67">
        <f>INDEX(Hosts!$A:$O,MATCH(Places!$C4310,Hosts!$A:$A,0),MATCH(Places!E$1,Hosts!$1:$1,0))</f>
        <v>0.98</v>
      </c>
      <c r="F4310" s="67">
        <f>INDEX(Hosts!$A:$O,MATCH(Places!$C4310,Hosts!$A:$A,0),MATCH(Places!F$1,Hosts!$1:$1,0))</f>
        <v>0.94</v>
      </c>
      <c r="G4310" s="67" t="str">
        <f>INDEX(Hosts!$A:$O,MATCH(Places!$C4310,Hosts!$A:$A,0),MATCH(Places!G$1,Hosts!$1:$1,0))</f>
        <v>No</v>
      </c>
      <c r="H4310">
        <v>17</v>
      </c>
      <c r="I4310" t="str">
        <f>VLOOKUP($H4310,Neighborhoods!$A:$C,2,0)</f>
        <v>Manhattan</v>
      </c>
      <c r="J4310" t="str">
        <f>VLOOKUP($H4310,Neighborhoods!$A:$C,3,0)</f>
        <v>Hell's Kitchen</v>
      </c>
      <c r="K4310" t="s">
        <v>1</v>
      </c>
      <c r="L4310" t="str">
        <f t="shared" si="268"/>
        <v>Yes</v>
      </c>
      <c r="M4310">
        <v>2</v>
      </c>
      <c r="N4310" t="str" cm="1">
        <f t="array" ref="N4310">_xlfn.IFS(M4310&lt;=2,"Small",M4310&lt;=5,"Medium",M4310&gt;5,"Large")</f>
        <v>Small</v>
      </c>
      <c r="O4310" s="50">
        <v>75</v>
      </c>
      <c r="P4310" s="67">
        <f t="shared" si="269"/>
        <v>0.03</v>
      </c>
      <c r="Q4310" s="52">
        <v>4.47</v>
      </c>
      <c r="R4310" s="52" t="str" cm="1">
        <f t="array" ref="R4310">_xlfn.IFS(ROUND(Q4310,0)=5,"Excellent",ROUND(Q4310,0)=4,"Good",ROUND(Q4310,0)=3,"Ok",ROUND(Q4310,0)&lt;3,"Bad")</f>
        <v>Good</v>
      </c>
      <c r="S4310">
        <v>55</v>
      </c>
      <c r="T4310" t="str">
        <f t="shared" si="270"/>
        <v>No</v>
      </c>
      <c r="U4310" s="65">
        <v>43441</v>
      </c>
      <c r="V4310" s="65">
        <v>44051</v>
      </c>
      <c r="W4310">
        <v>361</v>
      </c>
      <c r="X4310" t="str">
        <f t="shared" si="271"/>
        <v>Active</v>
      </c>
      <c r="Y4310" t="s">
        <v>15615</v>
      </c>
    </row>
    <row r="4311" spans="1:25" x14ac:dyDescent="0.25">
      <c r="A4311">
        <v>4310</v>
      </c>
      <c r="B4311" t="s">
        <v>3057</v>
      </c>
      <c r="C4311">
        <v>1835</v>
      </c>
      <c r="D4311" t="str">
        <f>VLOOKUP($C4311,Hosts!$A:$O,10,0)</f>
        <v>New York</v>
      </c>
      <c r="E4311" s="67">
        <f>INDEX(Hosts!$A:$O,MATCH(Places!$C4311,Hosts!$A:$A,0),MATCH(Places!E$1,Hosts!$1:$1,0))</f>
        <v>1</v>
      </c>
      <c r="F4311" s="67">
        <f>INDEX(Hosts!$A:$O,MATCH(Places!$C4311,Hosts!$A:$A,0),MATCH(Places!F$1,Hosts!$1:$1,0))</f>
        <v>0.94</v>
      </c>
      <c r="G4311" s="67" t="str">
        <f>INDEX(Hosts!$A:$O,MATCH(Places!$C4311,Hosts!$A:$A,0),MATCH(Places!G$1,Hosts!$1:$1,0))</f>
        <v>No</v>
      </c>
      <c r="H4311">
        <v>19</v>
      </c>
      <c r="I4311" t="str">
        <f>VLOOKUP($H4311,Neighborhoods!$A:$C,2,0)</f>
        <v>Manhattan</v>
      </c>
      <c r="J4311" t="str">
        <f>VLOOKUP($H4311,Neighborhoods!$A:$C,3,0)</f>
        <v>Upper East Side</v>
      </c>
      <c r="K4311" t="s">
        <v>1</v>
      </c>
      <c r="L4311" t="str">
        <f t="shared" si="268"/>
        <v>Yes</v>
      </c>
      <c r="M4311">
        <v>1</v>
      </c>
      <c r="N4311" t="str" cm="1">
        <f t="array" ref="N4311">_xlfn.IFS(M4311&lt;=2,"Small",M4311&lt;=5,"Medium",M4311&gt;5,"Large")</f>
        <v>Small</v>
      </c>
      <c r="O4311" s="50">
        <v>70</v>
      </c>
      <c r="P4311" s="67">
        <f t="shared" si="269"/>
        <v>0.03</v>
      </c>
      <c r="Q4311" s="52">
        <v>4.42</v>
      </c>
      <c r="R4311" s="52" t="str" cm="1">
        <f t="array" ref="R4311">_xlfn.IFS(ROUND(Q4311,0)=5,"Excellent",ROUND(Q4311,0)=4,"Good",ROUND(Q4311,0)=3,"Ok",ROUND(Q4311,0)&lt;3,"Bad")</f>
        <v>Good</v>
      </c>
      <c r="S4311">
        <v>65</v>
      </c>
      <c r="T4311" t="str">
        <f t="shared" si="270"/>
        <v>No</v>
      </c>
      <c r="U4311" s="65">
        <v>43532</v>
      </c>
      <c r="V4311" s="65">
        <v>43906</v>
      </c>
      <c r="W4311">
        <v>90</v>
      </c>
      <c r="X4311" t="str">
        <f t="shared" si="271"/>
        <v>Active</v>
      </c>
      <c r="Y4311" t="s">
        <v>15615</v>
      </c>
    </row>
    <row r="4312" spans="1:25" x14ac:dyDescent="0.25">
      <c r="A4312">
        <v>4311</v>
      </c>
      <c r="B4312" t="s">
        <v>3058</v>
      </c>
      <c r="C4312">
        <v>581</v>
      </c>
      <c r="D4312" t="str">
        <f>VLOOKUP($C4312,Hosts!$A:$O,10,0)</f>
        <v>New York</v>
      </c>
      <c r="E4312" s="67">
        <f>INDEX(Hosts!$A:$O,MATCH(Places!$C4312,Hosts!$A:$A,0),MATCH(Places!E$1,Hosts!$1:$1,0))</f>
        <v>1</v>
      </c>
      <c r="F4312" s="67">
        <f>INDEX(Hosts!$A:$O,MATCH(Places!$C4312,Hosts!$A:$A,0),MATCH(Places!F$1,Hosts!$1:$1,0))</f>
        <v>0</v>
      </c>
      <c r="G4312" s="67" t="str">
        <f>INDEX(Hosts!$A:$O,MATCH(Places!$C4312,Hosts!$A:$A,0),MATCH(Places!G$1,Hosts!$1:$1,0))</f>
        <v>No</v>
      </c>
      <c r="H4312">
        <v>11</v>
      </c>
      <c r="I4312" t="str">
        <f>VLOOKUP($H4312,Neighborhoods!$A:$C,2,0)</f>
        <v>Brooklyn</v>
      </c>
      <c r="J4312" t="str">
        <f>VLOOKUP($H4312,Neighborhoods!$A:$C,3,0)</f>
        <v>Greenpoint</v>
      </c>
      <c r="K4312" t="s">
        <v>11822</v>
      </c>
      <c r="L4312" t="str">
        <f t="shared" si="268"/>
        <v>No</v>
      </c>
      <c r="M4312">
        <v>2</v>
      </c>
      <c r="N4312" t="str" cm="1">
        <f t="array" ref="N4312">_xlfn.IFS(M4312&lt;=2,"Small",M4312&lt;=5,"Medium",M4312&gt;5,"Large")</f>
        <v>Small</v>
      </c>
      <c r="O4312" s="50">
        <v>303</v>
      </c>
      <c r="P4312" s="67">
        <f t="shared" si="269"/>
        <v>0.04</v>
      </c>
      <c r="Q4312" s="52">
        <v>5</v>
      </c>
      <c r="R4312" s="52" t="str" cm="1">
        <f t="array" ref="R4312">_xlfn.IFS(ROUND(Q4312,0)=5,"Excellent",ROUND(Q4312,0)=4,"Good",ROUND(Q4312,0)=3,"Ok",ROUND(Q4312,0)&lt;3,"Bad")</f>
        <v>Excellent</v>
      </c>
      <c r="S4312">
        <v>5</v>
      </c>
      <c r="T4312" t="str">
        <f t="shared" si="270"/>
        <v>No</v>
      </c>
      <c r="U4312" s="65">
        <v>43446</v>
      </c>
      <c r="V4312" s="65">
        <v>43770</v>
      </c>
      <c r="W4312">
        <v>308</v>
      </c>
      <c r="X4312" t="str">
        <f t="shared" si="271"/>
        <v>Active</v>
      </c>
      <c r="Y4312" t="s">
        <v>15615</v>
      </c>
    </row>
    <row r="4313" spans="1:25" x14ac:dyDescent="0.25">
      <c r="A4313">
        <v>4312</v>
      </c>
      <c r="B4313" t="s">
        <v>3059</v>
      </c>
      <c r="C4313">
        <v>3675</v>
      </c>
      <c r="D4313" t="str">
        <f>VLOOKUP($C4313,Hosts!$A:$O,10,0)</f>
        <v>New York</v>
      </c>
      <c r="E4313" s="67">
        <f>INDEX(Hosts!$A:$O,MATCH(Places!$C4313,Hosts!$A:$A,0),MATCH(Places!E$1,Hosts!$1:$1,0))</f>
        <v>1</v>
      </c>
      <c r="F4313" s="67">
        <f>INDEX(Hosts!$A:$O,MATCH(Places!$C4313,Hosts!$A:$A,0),MATCH(Places!F$1,Hosts!$1:$1,0))</f>
        <v>1</v>
      </c>
      <c r="G4313" s="67" t="str">
        <f>INDEX(Hosts!$A:$O,MATCH(Places!$C4313,Hosts!$A:$A,0),MATCH(Places!G$1,Hosts!$1:$1,0))</f>
        <v>No</v>
      </c>
      <c r="H4313">
        <v>8</v>
      </c>
      <c r="I4313" t="str">
        <f>VLOOKUP($H4313,Neighborhoods!$A:$C,2,0)</f>
        <v>Brooklyn</v>
      </c>
      <c r="J4313" t="str">
        <f>VLOOKUP($H4313,Neighborhoods!$A:$C,3,0)</f>
        <v>Bushwick</v>
      </c>
      <c r="K4313" t="s">
        <v>11822</v>
      </c>
      <c r="L4313" t="str">
        <f t="shared" si="268"/>
        <v>No</v>
      </c>
      <c r="M4313">
        <v>5</v>
      </c>
      <c r="N4313" t="str" cm="1">
        <f t="array" ref="N4313">_xlfn.IFS(M4313&lt;=2,"Small",M4313&lt;=5,"Medium",M4313&gt;5,"Large")</f>
        <v>Medium</v>
      </c>
      <c r="O4313" s="50">
        <v>110</v>
      </c>
      <c r="P4313" s="67">
        <f t="shared" si="269"/>
        <v>0.03</v>
      </c>
      <c r="Q4313" s="52">
        <v>4.57</v>
      </c>
      <c r="R4313" s="52" t="str" cm="1">
        <f t="array" ref="R4313">_xlfn.IFS(ROUND(Q4313,0)=5,"Excellent",ROUND(Q4313,0)=4,"Good",ROUND(Q4313,0)=3,"Ok",ROUND(Q4313,0)&lt;3,"Bad")</f>
        <v>Excellent</v>
      </c>
      <c r="S4313">
        <v>61</v>
      </c>
      <c r="T4313" t="str">
        <f t="shared" si="270"/>
        <v>No</v>
      </c>
      <c r="U4313" s="65">
        <v>43457</v>
      </c>
      <c r="V4313" s="65">
        <v>44046</v>
      </c>
      <c r="W4313">
        <v>82</v>
      </c>
      <c r="X4313" t="str">
        <f t="shared" si="271"/>
        <v>Active</v>
      </c>
      <c r="Y4313" t="s">
        <v>15616</v>
      </c>
    </row>
    <row r="4314" spans="1:25" x14ac:dyDescent="0.25">
      <c r="A4314">
        <v>4313</v>
      </c>
      <c r="B4314" t="s">
        <v>14175</v>
      </c>
      <c r="C4314">
        <v>3743</v>
      </c>
      <c r="D4314" t="str">
        <f>VLOOKUP($C4314,Hosts!$A:$O,10,0)</f>
        <v>New York</v>
      </c>
      <c r="E4314" s="67">
        <f>INDEX(Hosts!$A:$O,MATCH(Places!$C4314,Hosts!$A:$A,0),MATCH(Places!E$1,Hosts!$1:$1,0))</f>
        <v>1</v>
      </c>
      <c r="F4314" s="67">
        <f>INDEX(Hosts!$A:$O,MATCH(Places!$C4314,Hosts!$A:$A,0),MATCH(Places!F$1,Hosts!$1:$1,0))</f>
        <v>1</v>
      </c>
      <c r="G4314" s="67" t="str">
        <f>INDEX(Hosts!$A:$O,MATCH(Places!$C4314,Hosts!$A:$A,0),MATCH(Places!G$1,Hosts!$1:$1,0))</f>
        <v>Yes</v>
      </c>
      <c r="H4314">
        <v>7</v>
      </c>
      <c r="I4314" t="str">
        <f>VLOOKUP($H4314,Neighborhoods!$A:$C,2,0)</f>
        <v>Brooklyn</v>
      </c>
      <c r="J4314" t="str">
        <f>VLOOKUP($H4314,Neighborhoods!$A:$C,3,0)</f>
        <v>Bedford-Stuyvesant</v>
      </c>
      <c r="K4314" t="s">
        <v>11822</v>
      </c>
      <c r="L4314" t="str">
        <f t="shared" si="268"/>
        <v>No</v>
      </c>
      <c r="M4314">
        <v>3</v>
      </c>
      <c r="N4314" t="str" cm="1">
        <f t="array" ref="N4314">_xlfn.IFS(M4314&lt;=2,"Small",M4314&lt;=5,"Medium",M4314&gt;5,"Large")</f>
        <v>Medium</v>
      </c>
      <c r="O4314" s="50">
        <v>128</v>
      </c>
      <c r="P4314" s="67">
        <f t="shared" si="269"/>
        <v>0.03</v>
      </c>
      <c r="Q4314" s="52">
        <v>5</v>
      </c>
      <c r="R4314" s="52" t="str" cm="1">
        <f t="array" ref="R4314">_xlfn.IFS(ROUND(Q4314,0)=5,"Excellent",ROUND(Q4314,0)=4,"Good",ROUND(Q4314,0)=3,"Ok",ROUND(Q4314,0)&lt;3,"Bad")</f>
        <v>Excellent</v>
      </c>
      <c r="S4314">
        <v>51</v>
      </c>
      <c r="T4314" t="str">
        <f t="shared" si="270"/>
        <v>No</v>
      </c>
      <c r="U4314" s="65">
        <v>43485</v>
      </c>
      <c r="V4314" s="65">
        <v>44056</v>
      </c>
      <c r="W4314">
        <v>48</v>
      </c>
      <c r="X4314" t="str">
        <f t="shared" si="271"/>
        <v>Active</v>
      </c>
      <c r="Y4314" t="s">
        <v>15615</v>
      </c>
    </row>
    <row r="4315" spans="1:25" x14ac:dyDescent="0.25">
      <c r="A4315">
        <v>4314</v>
      </c>
      <c r="B4315" t="s">
        <v>3060</v>
      </c>
      <c r="C4315">
        <v>1634</v>
      </c>
      <c r="D4315" t="str">
        <f>VLOOKUP($C4315,Hosts!$A:$O,10,0)</f>
        <v>New York</v>
      </c>
      <c r="E4315" s="67">
        <f>INDEX(Hosts!$A:$O,MATCH(Places!$C4315,Hosts!$A:$A,0),MATCH(Places!E$1,Hosts!$1:$1,0))</f>
        <v>1</v>
      </c>
      <c r="F4315" s="67">
        <f>INDEX(Hosts!$A:$O,MATCH(Places!$C4315,Hosts!$A:$A,0),MATCH(Places!F$1,Hosts!$1:$1,0))</f>
        <v>0.83</v>
      </c>
      <c r="G4315" s="67" t="str">
        <f>INDEX(Hosts!$A:$O,MATCH(Places!$C4315,Hosts!$A:$A,0),MATCH(Places!G$1,Hosts!$1:$1,0))</f>
        <v>No</v>
      </c>
      <c r="H4315">
        <v>12</v>
      </c>
      <c r="I4315" t="str">
        <f>VLOOKUP($H4315,Neighborhoods!$A:$C,2,0)</f>
        <v>Brooklyn</v>
      </c>
      <c r="J4315" t="str">
        <f>VLOOKUP($H4315,Neighborhoods!$A:$C,3,0)</f>
        <v>Williamsburg</v>
      </c>
      <c r="K4315" t="s">
        <v>11822</v>
      </c>
      <c r="L4315" t="str">
        <f t="shared" si="268"/>
        <v>No</v>
      </c>
      <c r="M4315">
        <v>2</v>
      </c>
      <c r="N4315" t="str" cm="1">
        <f t="array" ref="N4315">_xlfn.IFS(M4315&lt;=2,"Small",M4315&lt;=5,"Medium",M4315&gt;5,"Large")</f>
        <v>Small</v>
      </c>
      <c r="O4315" s="50">
        <v>149</v>
      </c>
      <c r="P4315" s="67">
        <f t="shared" si="269"/>
        <v>0.03</v>
      </c>
      <c r="Q4315" s="52">
        <v>5</v>
      </c>
      <c r="R4315" s="52" t="str" cm="1">
        <f t="array" ref="R4315">_xlfn.IFS(ROUND(Q4315,0)=5,"Excellent",ROUND(Q4315,0)=4,"Good",ROUND(Q4315,0)=3,"Ok",ROUND(Q4315,0)&lt;3,"Bad")</f>
        <v>Excellent</v>
      </c>
      <c r="S4315">
        <v>8</v>
      </c>
      <c r="T4315" t="str">
        <f t="shared" si="270"/>
        <v>No</v>
      </c>
      <c r="U4315" s="65">
        <v>43469</v>
      </c>
      <c r="V4315" s="65">
        <v>44038</v>
      </c>
      <c r="W4315">
        <v>0</v>
      </c>
      <c r="X4315" t="str">
        <f t="shared" si="271"/>
        <v>Inactive</v>
      </c>
      <c r="Y4315" t="s">
        <v>15615</v>
      </c>
    </row>
    <row r="4316" spans="1:25" x14ac:dyDescent="0.25">
      <c r="A4316">
        <v>4315</v>
      </c>
      <c r="B4316" t="s">
        <v>14046</v>
      </c>
      <c r="C4316">
        <v>3744</v>
      </c>
      <c r="D4316" t="str">
        <f>VLOOKUP($C4316,Hosts!$A:$O,10,0)</f>
        <v>New York</v>
      </c>
      <c r="E4316" s="67">
        <f>INDEX(Hosts!$A:$O,MATCH(Places!$C4316,Hosts!$A:$A,0),MATCH(Places!E$1,Hosts!$1:$1,0))</f>
        <v>1</v>
      </c>
      <c r="F4316" s="67">
        <f>INDEX(Hosts!$A:$O,MATCH(Places!$C4316,Hosts!$A:$A,0),MATCH(Places!F$1,Hosts!$1:$1,0))</f>
        <v>0.98</v>
      </c>
      <c r="G4316" s="67" t="str">
        <f>INDEX(Hosts!$A:$O,MATCH(Places!$C4316,Hosts!$A:$A,0),MATCH(Places!G$1,Hosts!$1:$1,0))</f>
        <v>Yes</v>
      </c>
      <c r="H4316">
        <v>7</v>
      </c>
      <c r="I4316" t="str">
        <f>VLOOKUP($H4316,Neighborhoods!$A:$C,2,0)</f>
        <v>Brooklyn</v>
      </c>
      <c r="J4316" t="str">
        <f>VLOOKUP($H4316,Neighborhoods!$A:$C,3,0)</f>
        <v>Bedford-Stuyvesant</v>
      </c>
      <c r="K4316" t="s">
        <v>1</v>
      </c>
      <c r="L4316" t="str">
        <f t="shared" si="268"/>
        <v>Yes</v>
      </c>
      <c r="M4316">
        <v>2</v>
      </c>
      <c r="N4316" t="str" cm="1">
        <f t="array" ref="N4316">_xlfn.IFS(M4316&lt;=2,"Small",M4316&lt;=5,"Medium",M4316&gt;5,"Large")</f>
        <v>Small</v>
      </c>
      <c r="O4316" s="50">
        <v>58</v>
      </c>
      <c r="P4316" s="67">
        <f t="shared" si="269"/>
        <v>0.03</v>
      </c>
      <c r="Q4316" s="52">
        <v>4.92</v>
      </c>
      <c r="R4316" s="52" t="str" cm="1">
        <f t="array" ref="R4316">_xlfn.IFS(ROUND(Q4316,0)=5,"Excellent",ROUND(Q4316,0)=4,"Good",ROUND(Q4316,0)=3,"Ok",ROUND(Q4316,0)&lt;3,"Bad")</f>
        <v>Excellent</v>
      </c>
      <c r="S4316">
        <v>86</v>
      </c>
      <c r="T4316" t="str">
        <f t="shared" si="270"/>
        <v>No</v>
      </c>
      <c r="U4316" s="65">
        <v>43445</v>
      </c>
      <c r="V4316" s="65">
        <v>43927</v>
      </c>
      <c r="W4316">
        <v>0</v>
      </c>
      <c r="X4316" t="str">
        <f t="shared" si="271"/>
        <v>Inactive</v>
      </c>
      <c r="Y4316" t="s">
        <v>15615</v>
      </c>
    </row>
    <row r="4317" spans="1:25" x14ac:dyDescent="0.25">
      <c r="A4317">
        <v>4316</v>
      </c>
      <c r="B4317" t="s">
        <v>3061</v>
      </c>
      <c r="C4317">
        <v>1140</v>
      </c>
      <c r="D4317" t="str">
        <f>VLOOKUP($C4317,Hosts!$A:$O,10,0)</f>
        <v>New York</v>
      </c>
      <c r="E4317" s="67">
        <f>INDEX(Hosts!$A:$O,MATCH(Places!$C4317,Hosts!$A:$A,0),MATCH(Places!E$1,Hosts!$1:$1,0))</f>
        <v>1</v>
      </c>
      <c r="F4317" s="67">
        <f>INDEX(Hosts!$A:$O,MATCH(Places!$C4317,Hosts!$A:$A,0),MATCH(Places!F$1,Hosts!$1:$1,0))</f>
        <v>0</v>
      </c>
      <c r="G4317" s="67" t="str">
        <f>INDEX(Hosts!$A:$O,MATCH(Places!$C4317,Hosts!$A:$A,0),MATCH(Places!G$1,Hosts!$1:$1,0))</f>
        <v>No</v>
      </c>
      <c r="H4317">
        <v>8</v>
      </c>
      <c r="I4317" t="str">
        <f>VLOOKUP($H4317,Neighborhoods!$A:$C,2,0)</f>
        <v>Brooklyn</v>
      </c>
      <c r="J4317" t="str">
        <f>VLOOKUP($H4317,Neighborhoods!$A:$C,3,0)</f>
        <v>Bushwick</v>
      </c>
      <c r="K4317" t="s">
        <v>11822</v>
      </c>
      <c r="L4317" t="str">
        <f t="shared" si="268"/>
        <v>No</v>
      </c>
      <c r="M4317">
        <v>3</v>
      </c>
      <c r="N4317" t="str" cm="1">
        <f t="array" ref="N4317">_xlfn.IFS(M4317&lt;=2,"Small",M4317&lt;=5,"Medium",M4317&gt;5,"Large")</f>
        <v>Medium</v>
      </c>
      <c r="O4317" s="50">
        <v>93</v>
      </c>
      <c r="P4317" s="67">
        <f t="shared" si="269"/>
        <v>0.03</v>
      </c>
      <c r="Q4317" s="52">
        <v>4.8</v>
      </c>
      <c r="R4317" s="52" t="str" cm="1">
        <f t="array" ref="R4317">_xlfn.IFS(ROUND(Q4317,0)=5,"Excellent",ROUND(Q4317,0)=4,"Good",ROUND(Q4317,0)=3,"Ok",ROUND(Q4317,0)&lt;3,"Bad")</f>
        <v>Excellent</v>
      </c>
      <c r="S4317">
        <v>5</v>
      </c>
      <c r="T4317" t="str">
        <f t="shared" si="270"/>
        <v>No</v>
      </c>
      <c r="U4317" s="65">
        <v>43462</v>
      </c>
      <c r="V4317" s="65">
        <v>43618</v>
      </c>
      <c r="W4317">
        <v>227</v>
      </c>
      <c r="X4317" t="str">
        <f t="shared" si="271"/>
        <v>Active</v>
      </c>
      <c r="Y4317" t="s">
        <v>15616</v>
      </c>
    </row>
    <row r="4318" spans="1:25" x14ac:dyDescent="0.25">
      <c r="A4318">
        <v>4317</v>
      </c>
      <c r="B4318" t="s">
        <v>13534</v>
      </c>
      <c r="C4318">
        <v>3727</v>
      </c>
      <c r="D4318" t="str">
        <f>VLOOKUP($C4318,Hosts!$A:$O,10,0)</f>
        <v>New York</v>
      </c>
      <c r="E4318" s="67">
        <f>INDEX(Hosts!$A:$O,MATCH(Places!$C4318,Hosts!$A:$A,0),MATCH(Places!E$1,Hosts!$1:$1,0))</f>
        <v>0.6</v>
      </c>
      <c r="F4318" s="67">
        <f>INDEX(Hosts!$A:$O,MATCH(Places!$C4318,Hosts!$A:$A,0),MATCH(Places!F$1,Hosts!$1:$1,0))</f>
        <v>0.98</v>
      </c>
      <c r="G4318" s="67" t="str">
        <f>INDEX(Hosts!$A:$O,MATCH(Places!$C4318,Hosts!$A:$A,0),MATCH(Places!G$1,Hosts!$1:$1,0))</f>
        <v>Yes</v>
      </c>
      <c r="H4318">
        <v>21</v>
      </c>
      <c r="I4318" t="str">
        <f>VLOOKUP($H4318,Neighborhoods!$A:$C,2,0)</f>
        <v>Queens</v>
      </c>
      <c r="J4318" t="str">
        <f>VLOOKUP($H4318,Neighborhoods!$A:$C,3,0)</f>
        <v>Astoria</v>
      </c>
      <c r="K4318" t="s">
        <v>11822</v>
      </c>
      <c r="L4318" t="str">
        <f t="shared" si="268"/>
        <v>No</v>
      </c>
      <c r="M4318">
        <v>6</v>
      </c>
      <c r="N4318" t="str" cm="1">
        <f t="array" ref="N4318">_xlfn.IFS(M4318&lt;=2,"Small",M4318&lt;=5,"Medium",M4318&gt;5,"Large")</f>
        <v>Large</v>
      </c>
      <c r="O4318" s="50">
        <v>271</v>
      </c>
      <c r="P4318" s="67">
        <f t="shared" si="269"/>
        <v>0.04</v>
      </c>
      <c r="Q4318" s="52">
        <v>4.99</v>
      </c>
      <c r="R4318" s="52" t="str" cm="1">
        <f t="array" ref="R4318">_xlfn.IFS(ROUND(Q4318,0)=5,"Excellent",ROUND(Q4318,0)=4,"Good",ROUND(Q4318,0)=3,"Ok",ROUND(Q4318,0)&lt;3,"Bad")</f>
        <v>Excellent</v>
      </c>
      <c r="S4318">
        <v>90</v>
      </c>
      <c r="T4318" t="str">
        <f t="shared" si="270"/>
        <v>No</v>
      </c>
      <c r="U4318" s="65">
        <v>43486</v>
      </c>
      <c r="V4318" s="65">
        <v>44017</v>
      </c>
      <c r="W4318">
        <v>230</v>
      </c>
      <c r="X4318" t="str">
        <f t="shared" si="271"/>
        <v>Active</v>
      </c>
      <c r="Y4318" t="s">
        <v>15615</v>
      </c>
    </row>
    <row r="4319" spans="1:25" x14ac:dyDescent="0.25">
      <c r="A4319">
        <v>4318</v>
      </c>
      <c r="B4319" t="s">
        <v>15576</v>
      </c>
      <c r="C4319">
        <v>3740</v>
      </c>
      <c r="D4319" t="str">
        <f>VLOOKUP($C4319,Hosts!$A:$O,10,0)</f>
        <v>New York</v>
      </c>
      <c r="E4319" s="67">
        <f>INDEX(Hosts!$A:$O,MATCH(Places!$C4319,Hosts!$A:$A,0),MATCH(Places!E$1,Hosts!$1:$1,0))</f>
        <v>1</v>
      </c>
      <c r="F4319" s="67">
        <f>INDEX(Hosts!$A:$O,MATCH(Places!$C4319,Hosts!$A:$A,0),MATCH(Places!F$1,Hosts!$1:$1,0))</f>
        <v>1</v>
      </c>
      <c r="G4319" s="67" t="str">
        <f>INDEX(Hosts!$A:$O,MATCH(Places!$C4319,Hosts!$A:$A,0),MATCH(Places!G$1,Hosts!$1:$1,0))</f>
        <v>Yes</v>
      </c>
      <c r="H4319">
        <v>10</v>
      </c>
      <c r="I4319" t="str">
        <f>VLOOKUP($H4319,Neighborhoods!$A:$C,2,0)</f>
        <v>Brooklyn</v>
      </c>
      <c r="J4319" t="str">
        <f>VLOOKUP($H4319,Neighborhoods!$A:$C,3,0)</f>
        <v>East Flatbush</v>
      </c>
      <c r="K4319" t="s">
        <v>1</v>
      </c>
      <c r="L4319" t="str">
        <f t="shared" si="268"/>
        <v>Yes</v>
      </c>
      <c r="M4319">
        <v>1</v>
      </c>
      <c r="N4319" t="str" cm="1">
        <f t="array" ref="N4319">_xlfn.IFS(M4319&lt;=2,"Small",M4319&lt;=5,"Medium",M4319&gt;5,"Large")</f>
        <v>Small</v>
      </c>
      <c r="O4319" s="50">
        <v>34</v>
      </c>
      <c r="P4319" s="67">
        <f t="shared" si="269"/>
        <v>0.03</v>
      </c>
      <c r="Q4319" s="52">
        <v>4.83</v>
      </c>
      <c r="R4319" s="52" t="str" cm="1">
        <f t="array" ref="R4319">_xlfn.IFS(ROUND(Q4319,0)=5,"Excellent",ROUND(Q4319,0)=4,"Good",ROUND(Q4319,0)=3,"Ok",ROUND(Q4319,0)&lt;3,"Bad")</f>
        <v>Excellent</v>
      </c>
      <c r="S4319">
        <v>6</v>
      </c>
      <c r="T4319" t="str">
        <f t="shared" si="270"/>
        <v>No</v>
      </c>
      <c r="U4319" s="65">
        <v>43466</v>
      </c>
      <c r="V4319" s="65">
        <v>43772</v>
      </c>
      <c r="W4319">
        <v>89</v>
      </c>
      <c r="X4319" t="str">
        <f t="shared" si="271"/>
        <v>Active</v>
      </c>
      <c r="Y4319" t="s">
        <v>15615</v>
      </c>
    </row>
    <row r="4320" spans="1:25" x14ac:dyDescent="0.25">
      <c r="A4320">
        <v>4319</v>
      </c>
      <c r="B4320" t="s">
        <v>3063</v>
      </c>
      <c r="C4320">
        <v>3578</v>
      </c>
      <c r="D4320" t="str">
        <f>VLOOKUP($C4320,Hosts!$A:$O,10,0)</f>
        <v>New York</v>
      </c>
      <c r="E4320" s="67">
        <f>INDEX(Hosts!$A:$O,MATCH(Places!$C4320,Hosts!$A:$A,0),MATCH(Places!E$1,Hosts!$1:$1,0))</f>
        <v>0</v>
      </c>
      <c r="F4320" s="67">
        <f>INDEX(Hosts!$A:$O,MATCH(Places!$C4320,Hosts!$A:$A,0),MATCH(Places!F$1,Hosts!$1:$1,0))</f>
        <v>0.9</v>
      </c>
      <c r="G4320" s="67" t="str">
        <f>INDEX(Hosts!$A:$O,MATCH(Places!$C4320,Hosts!$A:$A,0),MATCH(Places!G$1,Hosts!$1:$1,0))</f>
        <v>No</v>
      </c>
      <c r="H4320">
        <v>20</v>
      </c>
      <c r="I4320" t="str">
        <f>VLOOKUP($H4320,Neighborhoods!$A:$C,2,0)</f>
        <v>Manhattan</v>
      </c>
      <c r="J4320" t="str">
        <f>VLOOKUP($H4320,Neighborhoods!$A:$C,3,0)</f>
        <v>Upper West Side</v>
      </c>
      <c r="K4320" t="s">
        <v>11822</v>
      </c>
      <c r="L4320" t="str">
        <f t="shared" si="268"/>
        <v>No</v>
      </c>
      <c r="M4320">
        <v>6</v>
      </c>
      <c r="N4320" t="str" cm="1">
        <f t="array" ref="N4320">_xlfn.IFS(M4320&lt;=2,"Small",M4320&lt;=5,"Medium",M4320&gt;5,"Large")</f>
        <v>Large</v>
      </c>
      <c r="O4320" s="50">
        <v>330</v>
      </c>
      <c r="P4320" s="67">
        <f t="shared" si="269"/>
        <v>0.04</v>
      </c>
      <c r="Q4320" s="52">
        <v>4.3600000000000003</v>
      </c>
      <c r="R4320" s="52" t="str" cm="1">
        <f t="array" ref="R4320">_xlfn.IFS(ROUND(Q4320,0)=5,"Excellent",ROUND(Q4320,0)=4,"Good",ROUND(Q4320,0)=3,"Ok",ROUND(Q4320,0)&lt;3,"Bad")</f>
        <v>Good</v>
      </c>
      <c r="S4320">
        <v>22</v>
      </c>
      <c r="T4320" t="str">
        <f t="shared" si="270"/>
        <v>No</v>
      </c>
      <c r="U4320" s="65">
        <v>43450</v>
      </c>
      <c r="V4320" s="65">
        <v>43891</v>
      </c>
      <c r="W4320">
        <v>364</v>
      </c>
      <c r="X4320" t="str">
        <f t="shared" si="271"/>
        <v>Active</v>
      </c>
      <c r="Y4320" t="s">
        <v>15615</v>
      </c>
    </row>
    <row r="4321" spans="1:25" x14ac:dyDescent="0.25">
      <c r="A4321">
        <v>4320</v>
      </c>
      <c r="B4321" t="s">
        <v>3064</v>
      </c>
      <c r="C4321">
        <v>1275</v>
      </c>
      <c r="D4321" t="str">
        <f>VLOOKUP($C4321,Hosts!$A:$O,10,0)</f>
        <v>New York</v>
      </c>
      <c r="E4321" s="67">
        <f>INDEX(Hosts!$A:$O,MATCH(Places!$C4321,Hosts!$A:$A,0),MATCH(Places!E$1,Hosts!$1:$1,0))</f>
        <v>1</v>
      </c>
      <c r="F4321" s="67">
        <f>INDEX(Hosts!$A:$O,MATCH(Places!$C4321,Hosts!$A:$A,0),MATCH(Places!F$1,Hosts!$1:$1,0))</f>
        <v>0.91</v>
      </c>
      <c r="G4321" s="67" t="str">
        <f>INDEX(Hosts!$A:$O,MATCH(Places!$C4321,Hosts!$A:$A,0),MATCH(Places!G$1,Hosts!$1:$1,0))</f>
        <v>Yes</v>
      </c>
      <c r="H4321">
        <v>19</v>
      </c>
      <c r="I4321" t="str">
        <f>VLOOKUP($H4321,Neighborhoods!$A:$C,2,0)</f>
        <v>Manhattan</v>
      </c>
      <c r="J4321" t="str">
        <f>VLOOKUP($H4321,Neighborhoods!$A:$C,3,0)</f>
        <v>Upper East Side</v>
      </c>
      <c r="K4321" t="s">
        <v>1</v>
      </c>
      <c r="L4321" t="str">
        <f t="shared" si="268"/>
        <v>Yes</v>
      </c>
      <c r="M4321">
        <v>2</v>
      </c>
      <c r="N4321" t="str" cm="1">
        <f t="array" ref="N4321">_xlfn.IFS(M4321&lt;=2,"Small",M4321&lt;=5,"Medium",M4321&gt;5,"Large")</f>
        <v>Small</v>
      </c>
      <c r="O4321" s="50">
        <v>69</v>
      </c>
      <c r="P4321" s="67">
        <f t="shared" si="269"/>
        <v>0.03</v>
      </c>
      <c r="Q4321" s="52">
        <v>4.91</v>
      </c>
      <c r="R4321" s="52" t="str" cm="1">
        <f t="array" ref="R4321">_xlfn.IFS(ROUND(Q4321,0)=5,"Excellent",ROUND(Q4321,0)=4,"Good",ROUND(Q4321,0)=3,"Ok",ROUND(Q4321,0)&lt;3,"Bad")</f>
        <v>Excellent</v>
      </c>
      <c r="S4321">
        <v>43</v>
      </c>
      <c r="T4321" t="str">
        <f t="shared" si="270"/>
        <v>No</v>
      </c>
      <c r="U4321" s="65">
        <v>43463</v>
      </c>
      <c r="V4321" s="65">
        <v>44037</v>
      </c>
      <c r="W4321">
        <v>10</v>
      </c>
      <c r="X4321" t="str">
        <f t="shared" si="271"/>
        <v>Active</v>
      </c>
      <c r="Y4321" t="s">
        <v>15616</v>
      </c>
    </row>
    <row r="4322" spans="1:25" x14ac:dyDescent="0.25">
      <c r="A4322">
        <v>4321</v>
      </c>
      <c r="B4322" t="s">
        <v>3065</v>
      </c>
      <c r="C4322">
        <v>2573</v>
      </c>
      <c r="D4322" t="str">
        <f>VLOOKUP($C4322,Hosts!$A:$O,10,0)</f>
        <v>New York</v>
      </c>
      <c r="E4322" s="67">
        <f>INDEX(Hosts!$A:$O,MATCH(Places!$C4322,Hosts!$A:$A,0),MATCH(Places!E$1,Hosts!$1:$1,0))</f>
        <v>1</v>
      </c>
      <c r="F4322" s="67">
        <f>INDEX(Hosts!$A:$O,MATCH(Places!$C4322,Hosts!$A:$A,0),MATCH(Places!F$1,Hosts!$1:$1,0))</f>
        <v>0.98</v>
      </c>
      <c r="G4322" s="67" t="str">
        <f>INDEX(Hosts!$A:$O,MATCH(Places!$C4322,Hosts!$A:$A,0),MATCH(Places!G$1,Hosts!$1:$1,0))</f>
        <v>Yes</v>
      </c>
      <c r="H4322">
        <v>7</v>
      </c>
      <c r="I4322" t="str">
        <f>VLOOKUP($H4322,Neighborhoods!$A:$C,2,0)</f>
        <v>Brooklyn</v>
      </c>
      <c r="J4322" t="str">
        <f>VLOOKUP($H4322,Neighborhoods!$A:$C,3,0)</f>
        <v>Bedford-Stuyvesant</v>
      </c>
      <c r="K4322" t="s">
        <v>1</v>
      </c>
      <c r="L4322" t="str">
        <f t="shared" si="268"/>
        <v>Yes</v>
      </c>
      <c r="M4322">
        <v>2</v>
      </c>
      <c r="N4322" t="str" cm="1">
        <f t="array" ref="N4322">_xlfn.IFS(M4322&lt;=2,"Small",M4322&lt;=5,"Medium",M4322&gt;5,"Large")</f>
        <v>Small</v>
      </c>
      <c r="O4322" s="50">
        <v>46</v>
      </c>
      <c r="P4322" s="67">
        <f t="shared" si="269"/>
        <v>0.03</v>
      </c>
      <c r="Q4322" s="52">
        <v>4.8</v>
      </c>
      <c r="R4322" s="52" t="str" cm="1">
        <f t="array" ref="R4322">_xlfn.IFS(ROUND(Q4322,0)=5,"Excellent",ROUND(Q4322,0)=4,"Good",ROUND(Q4322,0)=3,"Ok",ROUND(Q4322,0)&lt;3,"Bad")</f>
        <v>Excellent</v>
      </c>
      <c r="S4322">
        <v>10</v>
      </c>
      <c r="T4322" t="str">
        <f t="shared" si="270"/>
        <v>No</v>
      </c>
      <c r="U4322" s="65">
        <v>43684</v>
      </c>
      <c r="V4322" s="65">
        <v>43841</v>
      </c>
      <c r="W4322">
        <v>0</v>
      </c>
      <c r="X4322" t="str">
        <f t="shared" si="271"/>
        <v>Inactive</v>
      </c>
      <c r="Y4322" t="s">
        <v>15615</v>
      </c>
    </row>
    <row r="4323" spans="1:25" x14ac:dyDescent="0.25">
      <c r="A4323">
        <v>4322</v>
      </c>
      <c r="B4323" t="s">
        <v>3066</v>
      </c>
      <c r="C4323">
        <v>3722</v>
      </c>
      <c r="D4323" t="str">
        <f>VLOOKUP($C4323,Hosts!$A:$O,10,0)</f>
        <v>New York</v>
      </c>
      <c r="E4323" s="67">
        <f>INDEX(Hosts!$A:$O,MATCH(Places!$C4323,Hosts!$A:$A,0),MATCH(Places!E$1,Hosts!$1:$1,0))</f>
        <v>1</v>
      </c>
      <c r="F4323" s="67">
        <f>INDEX(Hosts!$A:$O,MATCH(Places!$C4323,Hosts!$A:$A,0),MATCH(Places!F$1,Hosts!$1:$1,0))</f>
        <v>1</v>
      </c>
      <c r="G4323" s="67" t="str">
        <f>INDEX(Hosts!$A:$O,MATCH(Places!$C4323,Hosts!$A:$A,0),MATCH(Places!G$1,Hosts!$1:$1,0))</f>
        <v>Yes</v>
      </c>
      <c r="H4323">
        <v>12</v>
      </c>
      <c r="I4323" t="str">
        <f>VLOOKUP($H4323,Neighborhoods!$A:$C,2,0)</f>
        <v>Brooklyn</v>
      </c>
      <c r="J4323" t="str">
        <f>VLOOKUP($H4323,Neighborhoods!$A:$C,3,0)</f>
        <v>Williamsburg</v>
      </c>
      <c r="K4323" t="s">
        <v>11822</v>
      </c>
      <c r="L4323" t="str">
        <f t="shared" si="268"/>
        <v>No</v>
      </c>
      <c r="M4323">
        <v>2</v>
      </c>
      <c r="N4323" t="str" cm="1">
        <f t="array" ref="N4323">_xlfn.IFS(M4323&lt;=2,"Small",M4323&lt;=5,"Medium",M4323&gt;5,"Large")</f>
        <v>Small</v>
      </c>
      <c r="O4323" s="50">
        <v>55</v>
      </c>
      <c r="P4323" s="67">
        <f t="shared" si="269"/>
        <v>0.03</v>
      </c>
      <c r="Q4323" s="52">
        <v>4.83</v>
      </c>
      <c r="R4323" s="52" t="str" cm="1">
        <f t="array" ref="R4323">_xlfn.IFS(ROUND(Q4323,0)=5,"Excellent",ROUND(Q4323,0)=4,"Good",ROUND(Q4323,0)=3,"Ok",ROUND(Q4323,0)&lt;3,"Bad")</f>
        <v>Excellent</v>
      </c>
      <c r="S4323">
        <v>6</v>
      </c>
      <c r="T4323" t="str">
        <f t="shared" si="270"/>
        <v>No</v>
      </c>
      <c r="U4323" s="65">
        <v>43501</v>
      </c>
      <c r="V4323" s="65">
        <v>44018</v>
      </c>
      <c r="W4323">
        <v>340</v>
      </c>
      <c r="X4323" t="str">
        <f t="shared" si="271"/>
        <v>Active</v>
      </c>
      <c r="Y4323" t="s">
        <v>15615</v>
      </c>
    </row>
    <row r="4324" spans="1:25" x14ac:dyDescent="0.25">
      <c r="A4324">
        <v>4323</v>
      </c>
      <c r="B4324" t="s">
        <v>14487</v>
      </c>
      <c r="C4324">
        <v>1467</v>
      </c>
      <c r="D4324" t="str">
        <f>VLOOKUP($C4324,Hosts!$A:$O,10,0)</f>
        <v>New York</v>
      </c>
      <c r="E4324" s="67">
        <f>INDEX(Hosts!$A:$O,MATCH(Places!$C4324,Hosts!$A:$A,0),MATCH(Places!E$1,Hosts!$1:$1,0))</f>
        <v>0.89</v>
      </c>
      <c r="F4324" s="67">
        <f>INDEX(Hosts!$A:$O,MATCH(Places!$C4324,Hosts!$A:$A,0),MATCH(Places!F$1,Hosts!$1:$1,0))</f>
        <v>0.96</v>
      </c>
      <c r="G4324" s="67" t="str">
        <f>INDEX(Hosts!$A:$O,MATCH(Places!$C4324,Hosts!$A:$A,0),MATCH(Places!G$1,Hosts!$1:$1,0))</f>
        <v>No</v>
      </c>
      <c r="H4324">
        <v>16</v>
      </c>
      <c r="I4324" t="str">
        <f>VLOOKUP($H4324,Neighborhoods!$A:$C,2,0)</f>
        <v>Manhattan</v>
      </c>
      <c r="J4324" t="str">
        <f>VLOOKUP($H4324,Neighborhoods!$A:$C,3,0)</f>
        <v>Harlem</v>
      </c>
      <c r="K4324" t="s">
        <v>11822</v>
      </c>
      <c r="L4324" t="str">
        <f t="shared" si="268"/>
        <v>No</v>
      </c>
      <c r="M4324">
        <v>10</v>
      </c>
      <c r="N4324" t="str" cm="1">
        <f t="array" ref="N4324">_xlfn.IFS(M4324&lt;=2,"Small",M4324&lt;=5,"Medium",M4324&gt;5,"Large")</f>
        <v>Large</v>
      </c>
      <c r="O4324" s="50">
        <v>340</v>
      </c>
      <c r="P4324" s="67">
        <f t="shared" si="269"/>
        <v>0.04</v>
      </c>
      <c r="Q4324" s="52">
        <v>4.5</v>
      </c>
      <c r="R4324" s="52" t="str" cm="1">
        <f t="array" ref="R4324">_xlfn.IFS(ROUND(Q4324,0)=5,"Excellent",ROUND(Q4324,0)=4,"Good",ROUND(Q4324,0)=3,"Ok",ROUND(Q4324,0)&lt;3,"Bad")</f>
        <v>Excellent</v>
      </c>
      <c r="S4324">
        <v>4</v>
      </c>
      <c r="T4324" t="str">
        <f t="shared" si="270"/>
        <v>No</v>
      </c>
      <c r="U4324" s="65">
        <v>43462</v>
      </c>
      <c r="V4324" s="65">
        <v>43831</v>
      </c>
      <c r="W4324">
        <v>365</v>
      </c>
      <c r="X4324" t="str">
        <f t="shared" si="271"/>
        <v>Active</v>
      </c>
      <c r="Y4324" t="s">
        <v>15616</v>
      </c>
    </row>
    <row r="4325" spans="1:25" x14ac:dyDescent="0.25">
      <c r="A4325">
        <v>4324</v>
      </c>
      <c r="B4325" t="s">
        <v>3067</v>
      </c>
      <c r="C4325">
        <v>3185</v>
      </c>
      <c r="D4325" t="str">
        <f>VLOOKUP($C4325,Hosts!$A:$O,10,0)</f>
        <v>New York</v>
      </c>
      <c r="E4325" s="67">
        <f>INDEX(Hosts!$A:$O,MATCH(Places!$C4325,Hosts!$A:$A,0),MATCH(Places!E$1,Hosts!$1:$1,0))</f>
        <v>1</v>
      </c>
      <c r="F4325" s="67">
        <f>INDEX(Hosts!$A:$O,MATCH(Places!$C4325,Hosts!$A:$A,0),MATCH(Places!F$1,Hosts!$1:$1,0))</f>
        <v>0.67</v>
      </c>
      <c r="G4325" s="67" t="str">
        <f>INDEX(Hosts!$A:$O,MATCH(Places!$C4325,Hosts!$A:$A,0),MATCH(Places!G$1,Hosts!$1:$1,0))</f>
        <v>No</v>
      </c>
      <c r="H4325">
        <v>12</v>
      </c>
      <c r="I4325" t="str">
        <f>VLOOKUP($H4325,Neighborhoods!$A:$C,2,0)</f>
        <v>Brooklyn</v>
      </c>
      <c r="J4325" t="str">
        <f>VLOOKUP($H4325,Neighborhoods!$A:$C,3,0)</f>
        <v>Williamsburg</v>
      </c>
      <c r="K4325" t="s">
        <v>11822</v>
      </c>
      <c r="L4325" t="str">
        <f t="shared" si="268"/>
        <v>No</v>
      </c>
      <c r="M4325">
        <v>2</v>
      </c>
      <c r="N4325" t="str" cm="1">
        <f t="array" ref="N4325">_xlfn.IFS(M4325&lt;=2,"Small",M4325&lt;=5,"Medium",M4325&gt;5,"Large")</f>
        <v>Small</v>
      </c>
      <c r="O4325" s="50">
        <v>171</v>
      </c>
      <c r="P4325" s="67">
        <f t="shared" si="269"/>
        <v>0.03</v>
      </c>
      <c r="Q4325" s="52">
        <v>4.8899999999999997</v>
      </c>
      <c r="R4325" s="52" t="str" cm="1">
        <f t="array" ref="R4325">_xlfn.IFS(ROUND(Q4325,0)=5,"Excellent",ROUND(Q4325,0)=4,"Good",ROUND(Q4325,0)=3,"Ok",ROUND(Q4325,0)&lt;3,"Bad")</f>
        <v>Excellent</v>
      </c>
      <c r="S4325">
        <v>27</v>
      </c>
      <c r="T4325" t="str">
        <f t="shared" si="270"/>
        <v>No</v>
      </c>
      <c r="U4325" s="65">
        <v>43446</v>
      </c>
      <c r="V4325" s="65">
        <v>43831</v>
      </c>
      <c r="W4325">
        <v>320</v>
      </c>
      <c r="X4325" t="str">
        <f t="shared" si="271"/>
        <v>Active</v>
      </c>
      <c r="Y4325" t="s">
        <v>15615</v>
      </c>
    </row>
    <row r="4326" spans="1:25" x14ac:dyDescent="0.25">
      <c r="A4326">
        <v>4325</v>
      </c>
      <c r="B4326" t="s">
        <v>3068</v>
      </c>
      <c r="C4326">
        <v>3573</v>
      </c>
      <c r="D4326" t="str">
        <f>VLOOKUP($C4326,Hosts!$A:$O,10,0)</f>
        <v>New York</v>
      </c>
      <c r="E4326" s="67">
        <f>INDEX(Hosts!$A:$O,MATCH(Places!$C4326,Hosts!$A:$A,0),MATCH(Places!E$1,Hosts!$1:$1,0))</f>
        <v>1</v>
      </c>
      <c r="F4326" s="67">
        <f>INDEX(Hosts!$A:$O,MATCH(Places!$C4326,Hosts!$A:$A,0),MATCH(Places!F$1,Hosts!$1:$1,0))</f>
        <v>0.98</v>
      </c>
      <c r="G4326" s="67" t="str">
        <f>INDEX(Hosts!$A:$O,MATCH(Places!$C4326,Hosts!$A:$A,0),MATCH(Places!G$1,Hosts!$1:$1,0))</f>
        <v>Yes</v>
      </c>
      <c r="H4326">
        <v>7</v>
      </c>
      <c r="I4326" t="str">
        <f>VLOOKUP($H4326,Neighborhoods!$A:$C,2,0)</f>
        <v>Brooklyn</v>
      </c>
      <c r="J4326" t="str">
        <f>VLOOKUP($H4326,Neighborhoods!$A:$C,3,0)</f>
        <v>Bedford-Stuyvesant</v>
      </c>
      <c r="K4326" t="s">
        <v>1</v>
      </c>
      <c r="L4326" t="str">
        <f t="shared" si="268"/>
        <v>Yes</v>
      </c>
      <c r="M4326">
        <v>2</v>
      </c>
      <c r="N4326" t="str" cm="1">
        <f t="array" ref="N4326">_xlfn.IFS(M4326&lt;=2,"Small",M4326&lt;=5,"Medium",M4326&gt;5,"Large")</f>
        <v>Small</v>
      </c>
      <c r="O4326" s="50">
        <v>130</v>
      </c>
      <c r="P4326" s="67">
        <f t="shared" si="269"/>
        <v>0.03</v>
      </c>
      <c r="Q4326" s="52">
        <v>4.9800000000000004</v>
      </c>
      <c r="R4326" s="52" t="str" cm="1">
        <f t="array" ref="R4326">_xlfn.IFS(ROUND(Q4326,0)=5,"Excellent",ROUND(Q4326,0)=4,"Good",ROUND(Q4326,0)=3,"Ok",ROUND(Q4326,0)&lt;3,"Bad")</f>
        <v>Excellent</v>
      </c>
      <c r="S4326">
        <v>49</v>
      </c>
      <c r="T4326" t="str">
        <f t="shared" si="270"/>
        <v>No</v>
      </c>
      <c r="U4326" s="65">
        <v>43519</v>
      </c>
      <c r="V4326" s="65">
        <v>43877</v>
      </c>
      <c r="W4326">
        <v>363</v>
      </c>
      <c r="X4326" t="str">
        <f t="shared" si="271"/>
        <v>Active</v>
      </c>
      <c r="Y4326" t="s">
        <v>15616</v>
      </c>
    </row>
    <row r="4327" spans="1:25" x14ac:dyDescent="0.25">
      <c r="A4327">
        <v>4326</v>
      </c>
      <c r="B4327" t="s">
        <v>13852</v>
      </c>
      <c r="C4327">
        <v>2295</v>
      </c>
      <c r="D4327" t="str">
        <f>VLOOKUP($C4327,Hosts!$A:$O,10,0)</f>
        <v>New York</v>
      </c>
      <c r="E4327" s="67">
        <f>INDEX(Hosts!$A:$O,MATCH(Places!$C4327,Hosts!$A:$A,0),MATCH(Places!E$1,Hosts!$1:$1,0))</f>
        <v>0.97</v>
      </c>
      <c r="F4327" s="67">
        <f>INDEX(Hosts!$A:$O,MATCH(Places!$C4327,Hosts!$A:$A,0),MATCH(Places!F$1,Hosts!$1:$1,0))</f>
        <v>1</v>
      </c>
      <c r="G4327" s="67" t="str">
        <f>INDEX(Hosts!$A:$O,MATCH(Places!$C4327,Hosts!$A:$A,0),MATCH(Places!G$1,Hosts!$1:$1,0))</f>
        <v>No</v>
      </c>
      <c r="H4327">
        <v>15</v>
      </c>
      <c r="I4327" t="str">
        <f>VLOOKUP($H4327,Neighborhoods!$A:$C,2,0)</f>
        <v>Manhattan</v>
      </c>
      <c r="J4327" t="str">
        <f>VLOOKUP($H4327,Neighborhoods!$A:$C,3,0)</f>
        <v>East Village</v>
      </c>
      <c r="K4327" t="s">
        <v>1</v>
      </c>
      <c r="L4327" t="str">
        <f t="shared" si="268"/>
        <v>Yes</v>
      </c>
      <c r="M4327">
        <v>1</v>
      </c>
      <c r="N4327" t="str" cm="1">
        <f t="array" ref="N4327">_xlfn.IFS(M4327&lt;=2,"Small",M4327&lt;=5,"Medium",M4327&gt;5,"Large")</f>
        <v>Small</v>
      </c>
      <c r="O4327" s="50">
        <v>105</v>
      </c>
      <c r="P4327" s="67">
        <f t="shared" si="269"/>
        <v>0.03</v>
      </c>
      <c r="Q4327" s="52">
        <v>4.8899999999999997</v>
      </c>
      <c r="R4327" s="52" t="str" cm="1">
        <f t="array" ref="R4327">_xlfn.IFS(ROUND(Q4327,0)=5,"Excellent",ROUND(Q4327,0)=4,"Good",ROUND(Q4327,0)=3,"Ok",ROUND(Q4327,0)&lt;3,"Bad")</f>
        <v>Excellent</v>
      </c>
      <c r="S4327">
        <v>9</v>
      </c>
      <c r="T4327" t="str">
        <f t="shared" si="270"/>
        <v>No</v>
      </c>
      <c r="U4327" s="65">
        <v>43460</v>
      </c>
      <c r="V4327" s="65">
        <v>43835</v>
      </c>
      <c r="W4327">
        <v>181</v>
      </c>
      <c r="X4327" t="str">
        <f t="shared" si="271"/>
        <v>Active</v>
      </c>
      <c r="Y4327" t="s">
        <v>15615</v>
      </c>
    </row>
    <row r="4328" spans="1:25" x14ac:dyDescent="0.25">
      <c r="A4328">
        <v>4327</v>
      </c>
      <c r="B4328" t="s">
        <v>15581</v>
      </c>
      <c r="C4328">
        <v>3548</v>
      </c>
      <c r="D4328" t="str">
        <f>VLOOKUP($C4328,Hosts!$A:$O,10,0)</f>
        <v>New York</v>
      </c>
      <c r="E4328" s="67">
        <f>INDEX(Hosts!$A:$O,MATCH(Places!$C4328,Hosts!$A:$A,0),MATCH(Places!E$1,Hosts!$1:$1,0))</f>
        <v>0.67</v>
      </c>
      <c r="F4328" s="67">
        <f>INDEX(Hosts!$A:$O,MATCH(Places!$C4328,Hosts!$A:$A,0),MATCH(Places!F$1,Hosts!$1:$1,0))</f>
        <v>0.94</v>
      </c>
      <c r="G4328" s="67" t="str">
        <f>INDEX(Hosts!$A:$O,MATCH(Places!$C4328,Hosts!$A:$A,0),MATCH(Places!G$1,Hosts!$1:$1,0))</f>
        <v>No</v>
      </c>
      <c r="H4328">
        <v>14</v>
      </c>
      <c r="I4328" t="str">
        <f>VLOOKUP($H4328,Neighborhoods!$A:$C,2,0)</f>
        <v>Manhattan</v>
      </c>
      <c r="J4328" t="str">
        <f>VLOOKUP($H4328,Neighborhoods!$A:$C,3,0)</f>
        <v>East Harlem</v>
      </c>
      <c r="K4328" t="s">
        <v>11822</v>
      </c>
      <c r="L4328" t="str">
        <f t="shared" si="268"/>
        <v>No</v>
      </c>
      <c r="M4328">
        <v>5</v>
      </c>
      <c r="N4328" t="str" cm="1">
        <f t="array" ref="N4328">_xlfn.IFS(M4328&lt;=2,"Small",M4328&lt;=5,"Medium",M4328&gt;5,"Large")</f>
        <v>Medium</v>
      </c>
      <c r="O4328" s="50">
        <v>207</v>
      </c>
      <c r="P4328" s="67">
        <f t="shared" si="269"/>
        <v>0.04</v>
      </c>
      <c r="Q4328" s="52">
        <v>4.62</v>
      </c>
      <c r="R4328" s="52" t="str" cm="1">
        <f t="array" ref="R4328">_xlfn.IFS(ROUND(Q4328,0)=5,"Excellent",ROUND(Q4328,0)=4,"Good",ROUND(Q4328,0)=3,"Ok",ROUND(Q4328,0)&lt;3,"Bad")</f>
        <v>Excellent</v>
      </c>
      <c r="S4328">
        <v>77</v>
      </c>
      <c r="T4328" t="str">
        <f t="shared" si="270"/>
        <v>No</v>
      </c>
      <c r="U4328" s="65">
        <v>43457</v>
      </c>
      <c r="V4328" s="65">
        <v>44045</v>
      </c>
      <c r="W4328">
        <v>143</v>
      </c>
      <c r="X4328" t="str">
        <f t="shared" si="271"/>
        <v>Active</v>
      </c>
      <c r="Y4328" t="s">
        <v>15616</v>
      </c>
    </row>
    <row r="4329" spans="1:25" x14ac:dyDescent="0.25">
      <c r="A4329">
        <v>4328</v>
      </c>
      <c r="B4329" t="s">
        <v>13634</v>
      </c>
      <c r="C4329">
        <v>1791</v>
      </c>
      <c r="D4329" t="str">
        <f>VLOOKUP($C4329,Hosts!$A:$O,10,0)</f>
        <v>New York</v>
      </c>
      <c r="E4329" s="67">
        <f>INDEX(Hosts!$A:$O,MATCH(Places!$C4329,Hosts!$A:$A,0),MATCH(Places!E$1,Hosts!$1:$1,0))</f>
        <v>1</v>
      </c>
      <c r="F4329" s="67">
        <f>INDEX(Hosts!$A:$O,MATCH(Places!$C4329,Hosts!$A:$A,0),MATCH(Places!F$1,Hosts!$1:$1,0))</f>
        <v>0.78</v>
      </c>
      <c r="G4329" s="67" t="str">
        <f>INDEX(Hosts!$A:$O,MATCH(Places!$C4329,Hosts!$A:$A,0),MATCH(Places!G$1,Hosts!$1:$1,0))</f>
        <v>Yes</v>
      </c>
      <c r="H4329">
        <v>19</v>
      </c>
      <c r="I4329" t="str">
        <f>VLOOKUP($H4329,Neighborhoods!$A:$C,2,0)</f>
        <v>Manhattan</v>
      </c>
      <c r="J4329" t="str">
        <f>VLOOKUP($H4329,Neighborhoods!$A:$C,3,0)</f>
        <v>Upper East Side</v>
      </c>
      <c r="K4329" t="s">
        <v>1</v>
      </c>
      <c r="L4329" t="str">
        <f t="shared" si="268"/>
        <v>Yes</v>
      </c>
      <c r="M4329">
        <v>2</v>
      </c>
      <c r="N4329" t="str" cm="1">
        <f t="array" ref="N4329">_xlfn.IFS(M4329&lt;=2,"Small",M4329&lt;=5,"Medium",M4329&gt;5,"Large")</f>
        <v>Small</v>
      </c>
      <c r="O4329" s="50">
        <v>60</v>
      </c>
      <c r="P4329" s="67">
        <f t="shared" si="269"/>
        <v>0.03</v>
      </c>
      <c r="Q4329" s="52">
        <v>5</v>
      </c>
      <c r="R4329" s="52" t="str" cm="1">
        <f t="array" ref="R4329">_xlfn.IFS(ROUND(Q4329,0)=5,"Excellent",ROUND(Q4329,0)=4,"Good",ROUND(Q4329,0)=3,"Ok",ROUND(Q4329,0)&lt;3,"Bad")</f>
        <v>Excellent</v>
      </c>
      <c r="S4329">
        <v>38</v>
      </c>
      <c r="T4329" t="str">
        <f t="shared" si="270"/>
        <v>No</v>
      </c>
      <c r="U4329" s="65">
        <v>43466</v>
      </c>
      <c r="V4329" s="65">
        <v>43831</v>
      </c>
      <c r="W4329">
        <v>265</v>
      </c>
      <c r="X4329" t="str">
        <f t="shared" si="271"/>
        <v>Active</v>
      </c>
      <c r="Y4329" t="s">
        <v>15615</v>
      </c>
    </row>
    <row r="4330" spans="1:25" x14ac:dyDescent="0.25">
      <c r="A4330">
        <v>4329</v>
      </c>
      <c r="B4330" t="s">
        <v>3069</v>
      </c>
      <c r="C4330">
        <v>645</v>
      </c>
      <c r="D4330" t="str">
        <f>VLOOKUP($C4330,Hosts!$A:$O,10,0)</f>
        <v>Georgia</v>
      </c>
      <c r="E4330" s="67">
        <f>INDEX(Hosts!$A:$O,MATCH(Places!$C4330,Hosts!$A:$A,0),MATCH(Places!E$1,Hosts!$1:$1,0))</f>
        <v>0.5</v>
      </c>
      <c r="F4330" s="67">
        <f>INDEX(Hosts!$A:$O,MATCH(Places!$C4330,Hosts!$A:$A,0),MATCH(Places!F$1,Hosts!$1:$1,0))</f>
        <v>0.63</v>
      </c>
      <c r="G4330" s="67" t="str">
        <f>INDEX(Hosts!$A:$O,MATCH(Places!$C4330,Hosts!$A:$A,0),MATCH(Places!G$1,Hosts!$1:$1,0))</f>
        <v>No</v>
      </c>
      <c r="H4330">
        <v>14</v>
      </c>
      <c r="I4330" t="str">
        <f>VLOOKUP($H4330,Neighborhoods!$A:$C,2,0)</f>
        <v>Manhattan</v>
      </c>
      <c r="J4330" t="str">
        <f>VLOOKUP($H4330,Neighborhoods!$A:$C,3,0)</f>
        <v>East Harlem</v>
      </c>
      <c r="K4330" t="s">
        <v>11822</v>
      </c>
      <c r="L4330" t="str">
        <f t="shared" si="268"/>
        <v>No</v>
      </c>
      <c r="M4330">
        <v>4</v>
      </c>
      <c r="N4330" t="str" cm="1">
        <f t="array" ref="N4330">_xlfn.IFS(M4330&lt;=2,"Small",M4330&lt;=5,"Medium",M4330&gt;5,"Large")</f>
        <v>Medium</v>
      </c>
      <c r="O4330" s="50">
        <v>120</v>
      </c>
      <c r="P4330" s="67">
        <f t="shared" si="269"/>
        <v>0.03</v>
      </c>
      <c r="Q4330" s="52">
        <v>4.67</v>
      </c>
      <c r="R4330" s="52" t="str" cm="1">
        <f t="array" ref="R4330">_xlfn.IFS(ROUND(Q4330,0)=5,"Excellent",ROUND(Q4330,0)=4,"Good",ROUND(Q4330,0)=3,"Ok",ROUND(Q4330,0)&lt;3,"Bad")</f>
        <v>Excellent</v>
      </c>
      <c r="S4330">
        <v>6</v>
      </c>
      <c r="T4330" t="str">
        <f t="shared" si="270"/>
        <v>No</v>
      </c>
      <c r="U4330" s="65">
        <v>43549</v>
      </c>
      <c r="V4330" s="65">
        <v>44044</v>
      </c>
      <c r="W4330">
        <v>350</v>
      </c>
      <c r="X4330" t="str">
        <f t="shared" si="271"/>
        <v>Active</v>
      </c>
      <c r="Y4330" t="s">
        <v>15615</v>
      </c>
    </row>
    <row r="4331" spans="1:25" x14ac:dyDescent="0.25">
      <c r="A4331">
        <v>4330</v>
      </c>
      <c r="B4331" t="s">
        <v>3070</v>
      </c>
      <c r="C4331">
        <v>3729</v>
      </c>
      <c r="D4331" t="str">
        <f>VLOOKUP($C4331,Hosts!$A:$O,10,0)</f>
        <v>New York</v>
      </c>
      <c r="E4331" s="67">
        <f>INDEX(Hosts!$A:$O,MATCH(Places!$C4331,Hosts!$A:$A,0),MATCH(Places!E$1,Hosts!$1:$1,0))</f>
        <v>1</v>
      </c>
      <c r="F4331" s="67">
        <f>INDEX(Hosts!$A:$O,MATCH(Places!$C4331,Hosts!$A:$A,0),MATCH(Places!F$1,Hosts!$1:$1,0))</f>
        <v>1</v>
      </c>
      <c r="G4331" s="67" t="str">
        <f>INDEX(Hosts!$A:$O,MATCH(Places!$C4331,Hosts!$A:$A,0),MATCH(Places!G$1,Hosts!$1:$1,0))</f>
        <v>No</v>
      </c>
      <c r="H4331">
        <v>15</v>
      </c>
      <c r="I4331" t="str">
        <f>VLOOKUP($H4331,Neighborhoods!$A:$C,2,0)</f>
        <v>Manhattan</v>
      </c>
      <c r="J4331" t="str">
        <f>VLOOKUP($H4331,Neighborhoods!$A:$C,3,0)</f>
        <v>East Village</v>
      </c>
      <c r="K4331" t="s">
        <v>11822</v>
      </c>
      <c r="L4331" t="str">
        <f t="shared" si="268"/>
        <v>No</v>
      </c>
      <c r="M4331">
        <v>6</v>
      </c>
      <c r="N4331" t="str" cm="1">
        <f t="array" ref="N4331">_xlfn.IFS(M4331&lt;=2,"Small",M4331&lt;=5,"Medium",M4331&gt;5,"Large")</f>
        <v>Large</v>
      </c>
      <c r="O4331" s="50">
        <v>250</v>
      </c>
      <c r="P4331" s="67">
        <f t="shared" si="269"/>
        <v>0.04</v>
      </c>
      <c r="Q4331" s="52">
        <v>4.74</v>
      </c>
      <c r="R4331" s="52" t="str" cm="1">
        <f t="array" ref="R4331">_xlfn.IFS(ROUND(Q4331,0)=5,"Excellent",ROUND(Q4331,0)=4,"Good",ROUND(Q4331,0)=3,"Ok",ROUND(Q4331,0)&lt;3,"Bad")</f>
        <v>Excellent</v>
      </c>
      <c r="S4331">
        <v>35</v>
      </c>
      <c r="T4331" t="str">
        <f t="shared" si="270"/>
        <v>No</v>
      </c>
      <c r="U4331" s="65">
        <v>43527</v>
      </c>
      <c r="V4331" s="65">
        <v>44009</v>
      </c>
      <c r="W4331">
        <v>351</v>
      </c>
      <c r="X4331" t="str">
        <f t="shared" si="271"/>
        <v>Active</v>
      </c>
      <c r="Y4331" t="s">
        <v>15616</v>
      </c>
    </row>
    <row r="4332" spans="1:25" x14ac:dyDescent="0.25">
      <c r="A4332">
        <v>4331</v>
      </c>
      <c r="B4332" t="s">
        <v>3071</v>
      </c>
      <c r="C4332">
        <v>1597</v>
      </c>
      <c r="D4332" t="str">
        <f>VLOOKUP($C4332,Hosts!$A:$O,10,0)</f>
        <v>New York</v>
      </c>
      <c r="E4332" s="67">
        <f>INDEX(Hosts!$A:$O,MATCH(Places!$C4332,Hosts!$A:$A,0),MATCH(Places!E$1,Hosts!$1:$1,0))</f>
        <v>1</v>
      </c>
      <c r="F4332" s="67">
        <f>INDEX(Hosts!$A:$O,MATCH(Places!$C4332,Hosts!$A:$A,0),MATCH(Places!F$1,Hosts!$1:$1,0))</f>
        <v>0.61</v>
      </c>
      <c r="G4332" s="67" t="str">
        <f>INDEX(Hosts!$A:$O,MATCH(Places!$C4332,Hosts!$A:$A,0),MATCH(Places!G$1,Hosts!$1:$1,0))</f>
        <v>No</v>
      </c>
      <c r="H4332">
        <v>18</v>
      </c>
      <c r="I4332" t="str">
        <f>VLOOKUP($H4332,Neighborhoods!$A:$C,2,0)</f>
        <v>Manhattan</v>
      </c>
      <c r="J4332" t="str">
        <f>VLOOKUP($H4332,Neighborhoods!$A:$C,3,0)</f>
        <v>Midtown</v>
      </c>
      <c r="K4332" t="s">
        <v>1</v>
      </c>
      <c r="L4332" t="str">
        <f t="shared" si="268"/>
        <v>Yes</v>
      </c>
      <c r="M4332">
        <v>1</v>
      </c>
      <c r="N4332" t="str" cm="1">
        <f t="array" ref="N4332">_xlfn.IFS(M4332&lt;=2,"Small",M4332&lt;=5,"Medium",M4332&gt;5,"Large")</f>
        <v>Small</v>
      </c>
      <c r="O4332" s="50">
        <v>99</v>
      </c>
      <c r="P4332" s="67">
        <f t="shared" si="269"/>
        <v>0.03</v>
      </c>
      <c r="Q4332" s="52">
        <v>4.5999999999999996</v>
      </c>
      <c r="R4332" s="52" t="str" cm="1">
        <f t="array" ref="R4332">_xlfn.IFS(ROUND(Q4332,0)=5,"Excellent",ROUND(Q4332,0)=4,"Good",ROUND(Q4332,0)=3,"Ok",ROUND(Q4332,0)&lt;3,"Bad")</f>
        <v>Excellent</v>
      </c>
      <c r="S4332">
        <v>5</v>
      </c>
      <c r="T4332" t="str">
        <f t="shared" si="270"/>
        <v>No</v>
      </c>
      <c r="U4332" s="65">
        <v>43463</v>
      </c>
      <c r="V4332" s="65">
        <v>43752</v>
      </c>
      <c r="W4332">
        <v>0</v>
      </c>
      <c r="X4332" t="str">
        <f t="shared" si="271"/>
        <v>Inactive</v>
      </c>
      <c r="Y4332" t="s">
        <v>15615</v>
      </c>
    </row>
    <row r="4333" spans="1:25" x14ac:dyDescent="0.25">
      <c r="A4333">
        <v>4332</v>
      </c>
      <c r="B4333" t="s">
        <v>3072</v>
      </c>
      <c r="C4333">
        <v>3749</v>
      </c>
      <c r="D4333" t="str">
        <f>VLOOKUP($C4333,Hosts!$A:$O,10,0)</f>
        <v>New York</v>
      </c>
      <c r="E4333" s="67">
        <f>INDEX(Hosts!$A:$O,MATCH(Places!$C4333,Hosts!$A:$A,0),MATCH(Places!E$1,Hosts!$1:$1,0))</f>
        <v>1</v>
      </c>
      <c r="F4333" s="67">
        <f>INDEX(Hosts!$A:$O,MATCH(Places!$C4333,Hosts!$A:$A,0),MATCH(Places!F$1,Hosts!$1:$1,0))</f>
        <v>0.99</v>
      </c>
      <c r="G4333" s="67" t="str">
        <f>INDEX(Hosts!$A:$O,MATCH(Places!$C4333,Hosts!$A:$A,0),MATCH(Places!G$1,Hosts!$1:$1,0))</f>
        <v>No</v>
      </c>
      <c r="H4333">
        <v>13</v>
      </c>
      <c r="I4333" t="str">
        <f>VLOOKUP($H4333,Neighborhoods!$A:$C,2,0)</f>
        <v>Manhattan</v>
      </c>
      <c r="J4333" t="str">
        <f>VLOOKUP($H4333,Neighborhoods!$A:$C,3,0)</f>
        <v>Chelsea</v>
      </c>
      <c r="K4333" t="s">
        <v>1</v>
      </c>
      <c r="L4333" t="str">
        <f t="shared" si="268"/>
        <v>Yes</v>
      </c>
      <c r="M4333">
        <v>2</v>
      </c>
      <c r="N4333" t="str" cm="1">
        <f t="array" ref="N4333">_xlfn.IFS(M4333&lt;=2,"Small",M4333&lt;=5,"Medium",M4333&gt;5,"Large")</f>
        <v>Small</v>
      </c>
      <c r="O4333" s="50">
        <v>55</v>
      </c>
      <c r="P4333" s="67">
        <f t="shared" si="269"/>
        <v>0.03</v>
      </c>
      <c r="Q4333" s="52">
        <v>4.57</v>
      </c>
      <c r="R4333" s="52" t="str" cm="1">
        <f t="array" ref="R4333">_xlfn.IFS(ROUND(Q4333,0)=5,"Excellent",ROUND(Q4333,0)=4,"Good",ROUND(Q4333,0)=3,"Ok",ROUND(Q4333,0)&lt;3,"Bad")</f>
        <v>Excellent</v>
      </c>
      <c r="S4333">
        <v>53</v>
      </c>
      <c r="T4333" t="str">
        <f t="shared" si="270"/>
        <v>No</v>
      </c>
      <c r="U4333" s="65">
        <v>43474</v>
      </c>
      <c r="V4333" s="65">
        <v>43906</v>
      </c>
      <c r="W4333">
        <v>45</v>
      </c>
      <c r="X4333" t="str">
        <f t="shared" si="271"/>
        <v>Active</v>
      </c>
      <c r="Y4333" t="s">
        <v>15615</v>
      </c>
    </row>
    <row r="4334" spans="1:25" x14ac:dyDescent="0.25">
      <c r="A4334">
        <v>4333</v>
      </c>
      <c r="B4334" t="s">
        <v>3073</v>
      </c>
      <c r="C4334">
        <v>1035</v>
      </c>
      <c r="D4334" t="str">
        <f>VLOOKUP($C4334,Hosts!$A:$O,10,0)</f>
        <v>New York</v>
      </c>
      <c r="E4334" s="67">
        <f>INDEX(Hosts!$A:$O,MATCH(Places!$C4334,Hosts!$A:$A,0),MATCH(Places!E$1,Hosts!$1:$1,0))</f>
        <v>1</v>
      </c>
      <c r="F4334" s="67">
        <f>INDEX(Hosts!$A:$O,MATCH(Places!$C4334,Hosts!$A:$A,0),MATCH(Places!F$1,Hosts!$1:$1,0))</f>
        <v>1</v>
      </c>
      <c r="G4334" s="67" t="str">
        <f>INDEX(Hosts!$A:$O,MATCH(Places!$C4334,Hosts!$A:$A,0),MATCH(Places!G$1,Hosts!$1:$1,0))</f>
        <v>Yes</v>
      </c>
      <c r="H4334">
        <v>12</v>
      </c>
      <c r="I4334" t="str">
        <f>VLOOKUP($H4334,Neighborhoods!$A:$C,2,0)</f>
        <v>Brooklyn</v>
      </c>
      <c r="J4334" t="str">
        <f>VLOOKUP($H4334,Neighborhoods!$A:$C,3,0)</f>
        <v>Williamsburg</v>
      </c>
      <c r="K4334" t="s">
        <v>11822</v>
      </c>
      <c r="L4334" t="str">
        <f t="shared" si="268"/>
        <v>No</v>
      </c>
      <c r="M4334">
        <v>6</v>
      </c>
      <c r="N4334" t="str" cm="1">
        <f t="array" ref="N4334">_xlfn.IFS(M4334&lt;=2,"Small",M4334&lt;=5,"Medium",M4334&gt;5,"Large")</f>
        <v>Large</v>
      </c>
      <c r="O4334" s="50">
        <v>350</v>
      </c>
      <c r="P4334" s="67">
        <f t="shared" si="269"/>
        <v>0.04</v>
      </c>
      <c r="Q4334" s="52">
        <v>4.97</v>
      </c>
      <c r="R4334" s="52" t="str" cm="1">
        <f t="array" ref="R4334">_xlfn.IFS(ROUND(Q4334,0)=5,"Excellent",ROUND(Q4334,0)=4,"Good",ROUND(Q4334,0)=3,"Ok",ROUND(Q4334,0)&lt;3,"Bad")</f>
        <v>Excellent</v>
      </c>
      <c r="S4334">
        <v>38</v>
      </c>
      <c r="T4334" t="str">
        <f t="shared" si="270"/>
        <v>No</v>
      </c>
      <c r="U4334" s="65">
        <v>43451</v>
      </c>
      <c r="V4334" s="65">
        <v>44039</v>
      </c>
      <c r="W4334">
        <v>323</v>
      </c>
      <c r="X4334" t="str">
        <f t="shared" si="271"/>
        <v>Active</v>
      </c>
      <c r="Y4334" t="s">
        <v>15615</v>
      </c>
    </row>
    <row r="4335" spans="1:25" x14ac:dyDescent="0.25">
      <c r="A4335">
        <v>4334</v>
      </c>
      <c r="B4335" t="s">
        <v>3074</v>
      </c>
      <c r="C4335">
        <v>3134</v>
      </c>
      <c r="D4335" t="str">
        <f>VLOOKUP($C4335,Hosts!$A:$O,10,0)</f>
        <v>New York</v>
      </c>
      <c r="E4335" s="67">
        <f>INDEX(Hosts!$A:$O,MATCH(Places!$C4335,Hosts!$A:$A,0),MATCH(Places!E$1,Hosts!$1:$1,0))</f>
        <v>0</v>
      </c>
      <c r="F4335" s="67">
        <f>INDEX(Hosts!$A:$O,MATCH(Places!$C4335,Hosts!$A:$A,0),MATCH(Places!F$1,Hosts!$1:$1,0))</f>
        <v>0.84</v>
      </c>
      <c r="G4335" s="67" t="str">
        <f>INDEX(Hosts!$A:$O,MATCH(Places!$C4335,Hosts!$A:$A,0),MATCH(Places!G$1,Hosts!$1:$1,0))</f>
        <v>No</v>
      </c>
      <c r="H4335">
        <v>21</v>
      </c>
      <c r="I4335" t="str">
        <f>VLOOKUP($H4335,Neighborhoods!$A:$C,2,0)</f>
        <v>Queens</v>
      </c>
      <c r="J4335" t="str">
        <f>VLOOKUP($H4335,Neighborhoods!$A:$C,3,0)</f>
        <v>Astoria</v>
      </c>
      <c r="K4335" t="s">
        <v>1</v>
      </c>
      <c r="L4335" t="str">
        <f t="shared" si="268"/>
        <v>Yes</v>
      </c>
      <c r="M4335">
        <v>2</v>
      </c>
      <c r="N4335" t="str" cm="1">
        <f t="array" ref="N4335">_xlfn.IFS(M4335&lt;=2,"Small",M4335&lt;=5,"Medium",M4335&gt;5,"Large")</f>
        <v>Small</v>
      </c>
      <c r="O4335" s="50">
        <v>60</v>
      </c>
      <c r="P4335" s="67">
        <f t="shared" si="269"/>
        <v>0.03</v>
      </c>
      <c r="Q4335" s="52">
        <v>4.68</v>
      </c>
      <c r="R4335" s="52" t="str" cm="1">
        <f t="array" ref="R4335">_xlfn.IFS(ROUND(Q4335,0)=5,"Excellent",ROUND(Q4335,0)=4,"Good",ROUND(Q4335,0)=3,"Ok",ROUND(Q4335,0)&lt;3,"Bad")</f>
        <v>Excellent</v>
      </c>
      <c r="S4335">
        <v>22</v>
      </c>
      <c r="T4335" t="str">
        <f t="shared" si="270"/>
        <v>No</v>
      </c>
      <c r="U4335" s="65">
        <v>43618</v>
      </c>
      <c r="V4335" s="65">
        <v>43876</v>
      </c>
      <c r="W4335">
        <v>86</v>
      </c>
      <c r="X4335" t="str">
        <f t="shared" si="271"/>
        <v>Active</v>
      </c>
      <c r="Y4335" t="s">
        <v>15615</v>
      </c>
    </row>
    <row r="4336" spans="1:25" x14ac:dyDescent="0.25">
      <c r="A4336">
        <v>4335</v>
      </c>
      <c r="B4336" t="s">
        <v>3075</v>
      </c>
      <c r="C4336">
        <v>3263</v>
      </c>
      <c r="D4336" t="str">
        <f>VLOOKUP($C4336,Hosts!$A:$O,10,0)</f>
        <v>New York</v>
      </c>
      <c r="E4336" s="67">
        <f>INDEX(Hosts!$A:$O,MATCH(Places!$C4336,Hosts!$A:$A,0),MATCH(Places!E$1,Hosts!$1:$1,0))</f>
        <v>0.86</v>
      </c>
      <c r="F4336" s="67">
        <f>INDEX(Hosts!$A:$O,MATCH(Places!$C4336,Hosts!$A:$A,0),MATCH(Places!F$1,Hosts!$1:$1,0))</f>
        <v>0.96</v>
      </c>
      <c r="G4336" s="67" t="str">
        <f>INDEX(Hosts!$A:$O,MATCH(Places!$C4336,Hosts!$A:$A,0),MATCH(Places!G$1,Hosts!$1:$1,0))</f>
        <v>Yes</v>
      </c>
      <c r="H4336">
        <v>28</v>
      </c>
      <c r="I4336" t="str">
        <f>VLOOKUP($H4336,Neighborhoods!$A:$C,2,0)</f>
        <v>Staten Island</v>
      </c>
      <c r="J4336" t="str">
        <f>VLOOKUP($H4336,Neighborhoods!$A:$C,3,0)</f>
        <v>St. George</v>
      </c>
      <c r="K4336" t="s">
        <v>11822</v>
      </c>
      <c r="L4336" t="str">
        <f t="shared" si="268"/>
        <v>No</v>
      </c>
      <c r="M4336">
        <v>4</v>
      </c>
      <c r="N4336" t="str" cm="1">
        <f t="array" ref="N4336">_xlfn.IFS(M4336&lt;=2,"Small",M4336&lt;=5,"Medium",M4336&gt;5,"Large")</f>
        <v>Medium</v>
      </c>
      <c r="O4336" s="50">
        <v>135</v>
      </c>
      <c r="P4336" s="67">
        <f t="shared" si="269"/>
        <v>0.03</v>
      </c>
      <c r="Q4336" s="52">
        <v>4.9400000000000004</v>
      </c>
      <c r="R4336" s="52" t="str" cm="1">
        <f t="array" ref="R4336">_xlfn.IFS(ROUND(Q4336,0)=5,"Excellent",ROUND(Q4336,0)=4,"Good",ROUND(Q4336,0)=3,"Ok",ROUND(Q4336,0)&lt;3,"Bad")</f>
        <v>Excellent</v>
      </c>
      <c r="S4336">
        <v>18</v>
      </c>
      <c r="T4336" t="str">
        <f t="shared" si="270"/>
        <v>No</v>
      </c>
      <c r="U4336" s="65">
        <v>43605</v>
      </c>
      <c r="V4336" s="65">
        <v>43836</v>
      </c>
      <c r="W4336">
        <v>365</v>
      </c>
      <c r="X4336" t="str">
        <f t="shared" si="271"/>
        <v>Active</v>
      </c>
      <c r="Y4336" t="s">
        <v>15616</v>
      </c>
    </row>
    <row r="4337" spans="1:25" x14ac:dyDescent="0.25">
      <c r="A4337">
        <v>4336</v>
      </c>
      <c r="B4337" t="s">
        <v>3076</v>
      </c>
      <c r="C4337">
        <v>3001</v>
      </c>
      <c r="D4337" t="str">
        <f>VLOOKUP($C4337,Hosts!$A:$O,10,0)</f>
        <v>New York</v>
      </c>
      <c r="E4337" s="67">
        <f>INDEX(Hosts!$A:$O,MATCH(Places!$C4337,Hosts!$A:$A,0),MATCH(Places!E$1,Hosts!$1:$1,0))</f>
        <v>0</v>
      </c>
      <c r="F4337" s="67">
        <f>INDEX(Hosts!$A:$O,MATCH(Places!$C4337,Hosts!$A:$A,0),MATCH(Places!F$1,Hosts!$1:$1,0))</f>
        <v>1</v>
      </c>
      <c r="G4337" s="67" t="str">
        <f>INDEX(Hosts!$A:$O,MATCH(Places!$C4337,Hosts!$A:$A,0),MATCH(Places!G$1,Hosts!$1:$1,0))</f>
        <v>Yes</v>
      </c>
      <c r="H4337">
        <v>7</v>
      </c>
      <c r="I4337" t="str">
        <f>VLOOKUP($H4337,Neighborhoods!$A:$C,2,0)</f>
        <v>Brooklyn</v>
      </c>
      <c r="J4337" t="str">
        <f>VLOOKUP($H4337,Neighborhoods!$A:$C,3,0)</f>
        <v>Bedford-Stuyvesant</v>
      </c>
      <c r="K4337" t="s">
        <v>1</v>
      </c>
      <c r="L4337" t="str">
        <f t="shared" si="268"/>
        <v>Yes</v>
      </c>
      <c r="M4337">
        <v>1</v>
      </c>
      <c r="N4337" t="str" cm="1">
        <f t="array" ref="N4337">_xlfn.IFS(M4337&lt;=2,"Small",M4337&lt;=5,"Medium",M4337&gt;5,"Large")</f>
        <v>Small</v>
      </c>
      <c r="O4337" s="50">
        <v>50</v>
      </c>
      <c r="P4337" s="67">
        <f t="shared" si="269"/>
        <v>0.03</v>
      </c>
      <c r="Q4337" s="52">
        <v>4.8499999999999996</v>
      </c>
      <c r="R4337" s="52" t="str" cm="1">
        <f t="array" ref="R4337">_xlfn.IFS(ROUND(Q4337,0)=5,"Excellent",ROUND(Q4337,0)=4,"Good",ROUND(Q4337,0)=3,"Ok",ROUND(Q4337,0)&lt;3,"Bad")</f>
        <v>Excellent</v>
      </c>
      <c r="S4337">
        <v>20</v>
      </c>
      <c r="T4337" t="str">
        <f t="shared" si="270"/>
        <v>No</v>
      </c>
      <c r="U4337" s="65">
        <v>43467</v>
      </c>
      <c r="V4337" s="65">
        <v>43860</v>
      </c>
      <c r="W4337">
        <v>90</v>
      </c>
      <c r="X4337" t="str">
        <f t="shared" si="271"/>
        <v>Active</v>
      </c>
      <c r="Y4337" t="s">
        <v>15616</v>
      </c>
    </row>
    <row r="4338" spans="1:25" x14ac:dyDescent="0.25">
      <c r="A4338">
        <v>4337</v>
      </c>
      <c r="B4338" t="s">
        <v>13977</v>
      </c>
      <c r="C4338">
        <v>2207</v>
      </c>
      <c r="D4338" t="str">
        <f>VLOOKUP($C4338,Hosts!$A:$O,10,0)</f>
        <v>New York</v>
      </c>
      <c r="E4338" s="67">
        <f>INDEX(Hosts!$A:$O,MATCH(Places!$C4338,Hosts!$A:$A,0),MATCH(Places!E$1,Hosts!$1:$1,0))</f>
        <v>1</v>
      </c>
      <c r="F4338" s="67">
        <f>INDEX(Hosts!$A:$O,MATCH(Places!$C4338,Hosts!$A:$A,0),MATCH(Places!F$1,Hosts!$1:$1,0))</f>
        <v>0.97</v>
      </c>
      <c r="G4338" s="67" t="str">
        <f>INDEX(Hosts!$A:$O,MATCH(Places!$C4338,Hosts!$A:$A,0),MATCH(Places!G$1,Hosts!$1:$1,0))</f>
        <v>No</v>
      </c>
      <c r="H4338">
        <v>27</v>
      </c>
      <c r="I4338" t="str">
        <f>VLOOKUP($H4338,Neighborhoods!$A:$C,2,0)</f>
        <v>Staten Island</v>
      </c>
      <c r="J4338" t="str">
        <f>VLOOKUP($H4338,Neighborhoods!$A:$C,3,0)</f>
        <v>Arrochar</v>
      </c>
      <c r="K4338" t="s">
        <v>11822</v>
      </c>
      <c r="L4338" t="str">
        <f t="shared" si="268"/>
        <v>No</v>
      </c>
      <c r="M4338">
        <v>4</v>
      </c>
      <c r="N4338" t="str" cm="1">
        <f t="array" ref="N4338">_xlfn.IFS(M4338&lt;=2,"Small",M4338&lt;=5,"Medium",M4338&gt;5,"Large")</f>
        <v>Medium</v>
      </c>
      <c r="O4338" s="50">
        <v>76.569999999999993</v>
      </c>
      <c r="P4338" s="67">
        <f t="shared" si="269"/>
        <v>0.03</v>
      </c>
      <c r="Q4338" s="52">
        <v>4.67</v>
      </c>
      <c r="R4338" s="52" t="str" cm="1">
        <f t="array" ref="R4338">_xlfn.IFS(ROUND(Q4338,0)=5,"Excellent",ROUND(Q4338,0)=4,"Good",ROUND(Q4338,0)=3,"Ok",ROUND(Q4338,0)&lt;3,"Bad")</f>
        <v>Excellent</v>
      </c>
      <c r="S4338">
        <v>45</v>
      </c>
      <c r="T4338" t="str">
        <f t="shared" si="270"/>
        <v>No</v>
      </c>
      <c r="U4338" s="65">
        <v>43464</v>
      </c>
      <c r="V4338" s="65">
        <v>44046</v>
      </c>
      <c r="W4338">
        <v>351</v>
      </c>
      <c r="X4338" t="str">
        <f t="shared" si="271"/>
        <v>Active</v>
      </c>
      <c r="Y4338" t="s">
        <v>15616</v>
      </c>
    </row>
    <row r="4339" spans="1:25" x14ac:dyDescent="0.25">
      <c r="A4339">
        <v>4338</v>
      </c>
      <c r="B4339" t="s">
        <v>3077</v>
      </c>
      <c r="C4339">
        <v>2774</v>
      </c>
      <c r="D4339" t="str">
        <f>VLOOKUP($C4339,Hosts!$A:$O,10,0)</f>
        <v>Alberta</v>
      </c>
      <c r="E4339" s="67">
        <f>INDEX(Hosts!$A:$O,MATCH(Places!$C4339,Hosts!$A:$A,0),MATCH(Places!E$1,Hosts!$1:$1,0))</f>
        <v>0.67</v>
      </c>
      <c r="F4339" s="67">
        <f>INDEX(Hosts!$A:$O,MATCH(Places!$C4339,Hosts!$A:$A,0),MATCH(Places!F$1,Hosts!$1:$1,0))</f>
        <v>0.45</v>
      </c>
      <c r="G4339" s="67" t="str">
        <f>INDEX(Hosts!$A:$O,MATCH(Places!$C4339,Hosts!$A:$A,0),MATCH(Places!G$1,Hosts!$1:$1,0))</f>
        <v>No</v>
      </c>
      <c r="H4339">
        <v>12</v>
      </c>
      <c r="I4339" t="str">
        <f>VLOOKUP($H4339,Neighborhoods!$A:$C,2,0)</f>
        <v>Brooklyn</v>
      </c>
      <c r="J4339" t="str">
        <f>VLOOKUP($H4339,Neighborhoods!$A:$C,3,0)</f>
        <v>Williamsburg</v>
      </c>
      <c r="K4339" t="s">
        <v>11822</v>
      </c>
      <c r="L4339" t="str">
        <f t="shared" si="268"/>
        <v>No</v>
      </c>
      <c r="M4339">
        <v>3</v>
      </c>
      <c r="N4339" t="str" cm="1">
        <f t="array" ref="N4339">_xlfn.IFS(M4339&lt;=2,"Small",M4339&lt;=5,"Medium",M4339&gt;5,"Large")</f>
        <v>Medium</v>
      </c>
      <c r="O4339" s="50">
        <v>127</v>
      </c>
      <c r="P4339" s="67">
        <f t="shared" si="269"/>
        <v>0.03</v>
      </c>
      <c r="Q4339" s="52">
        <v>5</v>
      </c>
      <c r="R4339" s="52" t="str" cm="1">
        <f t="array" ref="R4339">_xlfn.IFS(ROUND(Q4339,0)=5,"Excellent",ROUND(Q4339,0)=4,"Good",ROUND(Q4339,0)=3,"Ok",ROUND(Q4339,0)&lt;3,"Bad")</f>
        <v>Excellent</v>
      </c>
      <c r="S4339">
        <v>10</v>
      </c>
      <c r="T4339" t="str">
        <f t="shared" si="270"/>
        <v>No</v>
      </c>
      <c r="U4339" s="65">
        <v>43451</v>
      </c>
      <c r="V4339" s="65">
        <v>43900</v>
      </c>
      <c r="W4339">
        <v>6</v>
      </c>
      <c r="X4339" t="str">
        <f t="shared" si="271"/>
        <v>Active</v>
      </c>
      <c r="Y4339" t="s">
        <v>15615</v>
      </c>
    </row>
    <row r="4340" spans="1:25" x14ac:dyDescent="0.25">
      <c r="A4340">
        <v>4339</v>
      </c>
      <c r="B4340" t="s">
        <v>15372</v>
      </c>
      <c r="C4340">
        <v>3280</v>
      </c>
      <c r="D4340" t="str">
        <f>VLOOKUP($C4340,Hosts!$A:$O,10,0)</f>
        <v>Illinois</v>
      </c>
      <c r="E4340" s="67">
        <f>INDEX(Hosts!$A:$O,MATCH(Places!$C4340,Hosts!$A:$A,0),MATCH(Places!E$1,Hosts!$1:$1,0))</f>
        <v>1</v>
      </c>
      <c r="F4340" s="67">
        <f>INDEX(Hosts!$A:$O,MATCH(Places!$C4340,Hosts!$A:$A,0),MATCH(Places!F$1,Hosts!$1:$1,0))</f>
        <v>0</v>
      </c>
      <c r="G4340" s="67" t="str">
        <f>INDEX(Hosts!$A:$O,MATCH(Places!$C4340,Hosts!$A:$A,0),MATCH(Places!G$1,Hosts!$1:$1,0))</f>
        <v>No</v>
      </c>
      <c r="H4340">
        <v>8</v>
      </c>
      <c r="I4340" t="str">
        <f>VLOOKUP($H4340,Neighborhoods!$A:$C,2,0)</f>
        <v>Brooklyn</v>
      </c>
      <c r="J4340" t="str">
        <f>VLOOKUP($H4340,Neighborhoods!$A:$C,3,0)</f>
        <v>Bushwick</v>
      </c>
      <c r="K4340" t="s">
        <v>1</v>
      </c>
      <c r="L4340" t="str">
        <f t="shared" si="268"/>
        <v>Yes</v>
      </c>
      <c r="M4340">
        <v>2</v>
      </c>
      <c r="N4340" t="str" cm="1">
        <f t="array" ref="N4340">_xlfn.IFS(M4340&lt;=2,"Small",M4340&lt;=5,"Medium",M4340&gt;5,"Large")</f>
        <v>Small</v>
      </c>
      <c r="O4340" s="50">
        <v>45</v>
      </c>
      <c r="P4340" s="67">
        <f t="shared" si="269"/>
        <v>0.03</v>
      </c>
      <c r="Q4340" s="52">
        <v>5</v>
      </c>
      <c r="R4340" s="52" t="str" cm="1">
        <f t="array" ref="R4340">_xlfn.IFS(ROUND(Q4340,0)=5,"Excellent",ROUND(Q4340,0)=4,"Good",ROUND(Q4340,0)=3,"Ok",ROUND(Q4340,0)&lt;3,"Bad")</f>
        <v>Excellent</v>
      </c>
      <c r="S4340">
        <v>4</v>
      </c>
      <c r="T4340" t="str">
        <f t="shared" si="270"/>
        <v>No</v>
      </c>
      <c r="U4340" s="65">
        <v>43466</v>
      </c>
      <c r="V4340" s="65">
        <v>43555</v>
      </c>
      <c r="W4340">
        <v>0</v>
      </c>
      <c r="X4340" t="str">
        <f t="shared" si="271"/>
        <v>Inactive</v>
      </c>
      <c r="Y4340" t="s">
        <v>15616</v>
      </c>
    </row>
    <row r="4341" spans="1:25" x14ac:dyDescent="0.25">
      <c r="A4341">
        <v>4340</v>
      </c>
      <c r="B4341" t="s">
        <v>14440</v>
      </c>
      <c r="C4341">
        <v>3486</v>
      </c>
      <c r="D4341" t="str">
        <f>VLOOKUP($C4341,Hosts!$A:$O,10,0)</f>
        <v>Massachusetts</v>
      </c>
      <c r="E4341" s="67">
        <f>INDEX(Hosts!$A:$O,MATCH(Places!$C4341,Hosts!$A:$A,0),MATCH(Places!E$1,Hosts!$1:$1,0))</f>
        <v>0.9</v>
      </c>
      <c r="F4341" s="67">
        <f>INDEX(Hosts!$A:$O,MATCH(Places!$C4341,Hosts!$A:$A,0),MATCH(Places!F$1,Hosts!$1:$1,0))</f>
        <v>0.89</v>
      </c>
      <c r="G4341" s="67" t="str">
        <f>INDEX(Hosts!$A:$O,MATCH(Places!$C4341,Hosts!$A:$A,0),MATCH(Places!G$1,Hosts!$1:$1,0))</f>
        <v>No</v>
      </c>
      <c r="H4341">
        <v>7</v>
      </c>
      <c r="I4341" t="str">
        <f>VLOOKUP($H4341,Neighborhoods!$A:$C,2,0)</f>
        <v>Brooklyn</v>
      </c>
      <c r="J4341" t="str">
        <f>VLOOKUP($H4341,Neighborhoods!$A:$C,3,0)</f>
        <v>Bedford-Stuyvesant</v>
      </c>
      <c r="K4341" t="s">
        <v>16</v>
      </c>
      <c r="L4341" t="str">
        <f t="shared" si="268"/>
        <v>Yes</v>
      </c>
      <c r="M4341">
        <v>1</v>
      </c>
      <c r="N4341" t="str" cm="1">
        <f t="array" ref="N4341">_xlfn.IFS(M4341&lt;=2,"Small",M4341&lt;=5,"Medium",M4341&gt;5,"Large")</f>
        <v>Small</v>
      </c>
      <c r="O4341" s="50">
        <v>24</v>
      </c>
      <c r="P4341" s="67">
        <f t="shared" si="269"/>
        <v>0.03</v>
      </c>
      <c r="Q4341" s="52">
        <v>4</v>
      </c>
      <c r="R4341" s="52" t="str" cm="1">
        <f t="array" ref="R4341">_xlfn.IFS(ROUND(Q4341,0)=5,"Excellent",ROUND(Q4341,0)=4,"Good",ROUND(Q4341,0)=3,"Ok",ROUND(Q4341,0)&lt;3,"Bad")</f>
        <v>Good</v>
      </c>
      <c r="S4341">
        <v>4</v>
      </c>
      <c r="T4341" t="str">
        <f t="shared" si="270"/>
        <v>No</v>
      </c>
      <c r="U4341" s="65">
        <v>43466</v>
      </c>
      <c r="V4341" s="65">
        <v>43833</v>
      </c>
      <c r="W4341">
        <v>89</v>
      </c>
      <c r="X4341" t="str">
        <f t="shared" si="271"/>
        <v>Active</v>
      </c>
      <c r="Y4341" t="s">
        <v>15616</v>
      </c>
    </row>
    <row r="4342" spans="1:25" x14ac:dyDescent="0.25">
      <c r="A4342">
        <v>4341</v>
      </c>
      <c r="B4342" t="s">
        <v>3078</v>
      </c>
      <c r="C4342">
        <v>3691</v>
      </c>
      <c r="D4342" t="str">
        <f>VLOOKUP($C4342,Hosts!$A:$O,10,0)</f>
        <v>Maryland</v>
      </c>
      <c r="E4342" s="67">
        <f>INDEX(Hosts!$A:$O,MATCH(Places!$C4342,Hosts!$A:$A,0),MATCH(Places!E$1,Hosts!$1:$1,0))</f>
        <v>0.97</v>
      </c>
      <c r="F4342" s="67">
        <f>INDEX(Hosts!$A:$O,MATCH(Places!$C4342,Hosts!$A:$A,0),MATCH(Places!F$1,Hosts!$1:$1,0))</f>
        <v>0.99</v>
      </c>
      <c r="G4342" s="67" t="str">
        <f>INDEX(Hosts!$A:$O,MATCH(Places!$C4342,Hosts!$A:$A,0),MATCH(Places!G$1,Hosts!$1:$1,0))</f>
        <v>No</v>
      </c>
      <c r="H4342">
        <v>16</v>
      </c>
      <c r="I4342" t="str">
        <f>VLOOKUP($H4342,Neighborhoods!$A:$C,2,0)</f>
        <v>Manhattan</v>
      </c>
      <c r="J4342" t="str">
        <f>VLOOKUP($H4342,Neighborhoods!$A:$C,3,0)</f>
        <v>Harlem</v>
      </c>
      <c r="K4342" t="s">
        <v>11822</v>
      </c>
      <c r="L4342" t="str">
        <f t="shared" si="268"/>
        <v>No</v>
      </c>
      <c r="M4342">
        <v>3</v>
      </c>
      <c r="N4342" t="str" cm="1">
        <f t="array" ref="N4342">_xlfn.IFS(M4342&lt;=2,"Small",M4342&lt;=5,"Medium",M4342&gt;5,"Large")</f>
        <v>Medium</v>
      </c>
      <c r="O4342" s="50">
        <v>100</v>
      </c>
      <c r="P4342" s="67">
        <f t="shared" si="269"/>
        <v>0.03</v>
      </c>
      <c r="Q4342" s="52">
        <v>4.6500000000000004</v>
      </c>
      <c r="R4342" s="52" t="str" cm="1">
        <f t="array" ref="R4342">_xlfn.IFS(ROUND(Q4342,0)=5,"Excellent",ROUND(Q4342,0)=4,"Good",ROUND(Q4342,0)=3,"Ok",ROUND(Q4342,0)&lt;3,"Bad")</f>
        <v>Excellent</v>
      </c>
      <c r="S4342">
        <v>49</v>
      </c>
      <c r="T4342" t="str">
        <f t="shared" si="270"/>
        <v>No</v>
      </c>
      <c r="U4342" s="65">
        <v>43465</v>
      </c>
      <c r="V4342" s="65">
        <v>43883</v>
      </c>
      <c r="W4342">
        <v>352</v>
      </c>
      <c r="X4342" t="str">
        <f t="shared" si="271"/>
        <v>Active</v>
      </c>
      <c r="Y4342" t="s">
        <v>15616</v>
      </c>
    </row>
    <row r="4343" spans="1:25" x14ac:dyDescent="0.25">
      <c r="A4343">
        <v>4342</v>
      </c>
      <c r="B4343" t="s">
        <v>13499</v>
      </c>
      <c r="C4343">
        <v>3748</v>
      </c>
      <c r="D4343" t="str">
        <f>VLOOKUP($C4343,Hosts!$A:$O,10,0)</f>
        <v>New York</v>
      </c>
      <c r="E4343" s="67">
        <f>INDEX(Hosts!$A:$O,MATCH(Places!$C4343,Hosts!$A:$A,0),MATCH(Places!E$1,Hosts!$1:$1,0))</f>
        <v>1</v>
      </c>
      <c r="F4343" s="67">
        <f>INDEX(Hosts!$A:$O,MATCH(Places!$C4343,Hosts!$A:$A,0),MATCH(Places!F$1,Hosts!$1:$1,0))</f>
        <v>1</v>
      </c>
      <c r="G4343" s="67" t="str">
        <f>INDEX(Hosts!$A:$O,MATCH(Places!$C4343,Hosts!$A:$A,0),MATCH(Places!G$1,Hosts!$1:$1,0))</f>
        <v>Yes</v>
      </c>
      <c r="H4343">
        <v>14</v>
      </c>
      <c r="I4343" t="str">
        <f>VLOOKUP($H4343,Neighborhoods!$A:$C,2,0)</f>
        <v>Manhattan</v>
      </c>
      <c r="J4343" t="str">
        <f>VLOOKUP($H4343,Neighborhoods!$A:$C,3,0)</f>
        <v>East Harlem</v>
      </c>
      <c r="K4343" t="s">
        <v>11822</v>
      </c>
      <c r="L4343" t="str">
        <f t="shared" si="268"/>
        <v>No</v>
      </c>
      <c r="M4343">
        <v>6</v>
      </c>
      <c r="N4343" t="str" cm="1">
        <f t="array" ref="N4343">_xlfn.IFS(M4343&lt;=2,"Small",M4343&lt;=5,"Medium",M4343&gt;5,"Large")</f>
        <v>Large</v>
      </c>
      <c r="O4343" s="50">
        <v>320</v>
      </c>
      <c r="P4343" s="67">
        <f t="shared" si="269"/>
        <v>0.04</v>
      </c>
      <c r="Q4343" s="52">
        <v>4.92</v>
      </c>
      <c r="R4343" s="52" t="str" cm="1">
        <f t="array" ref="R4343">_xlfn.IFS(ROUND(Q4343,0)=5,"Excellent",ROUND(Q4343,0)=4,"Good",ROUND(Q4343,0)=3,"Ok",ROUND(Q4343,0)&lt;3,"Bad")</f>
        <v>Excellent</v>
      </c>
      <c r="S4343">
        <v>65</v>
      </c>
      <c r="T4343" t="str">
        <f t="shared" si="270"/>
        <v>No</v>
      </c>
      <c r="U4343" s="65">
        <v>43457</v>
      </c>
      <c r="V4343" s="65">
        <v>43899</v>
      </c>
      <c r="W4343">
        <v>301</v>
      </c>
      <c r="X4343" t="str">
        <f t="shared" si="271"/>
        <v>Active</v>
      </c>
      <c r="Y4343" t="s">
        <v>15616</v>
      </c>
    </row>
    <row r="4344" spans="1:25" x14ac:dyDescent="0.25">
      <c r="A4344">
        <v>4343</v>
      </c>
      <c r="B4344" t="s">
        <v>14414</v>
      </c>
      <c r="C4344">
        <v>3073</v>
      </c>
      <c r="D4344" t="str">
        <f>VLOOKUP($C4344,Hosts!$A:$O,10,0)</f>
        <v>Pennsylvania</v>
      </c>
      <c r="E4344" s="67">
        <f>INDEX(Hosts!$A:$O,MATCH(Places!$C4344,Hosts!$A:$A,0),MATCH(Places!E$1,Hosts!$1:$1,0))</f>
        <v>1</v>
      </c>
      <c r="F4344" s="67">
        <f>INDEX(Hosts!$A:$O,MATCH(Places!$C4344,Hosts!$A:$A,0),MATCH(Places!F$1,Hosts!$1:$1,0))</f>
        <v>0.61</v>
      </c>
      <c r="G4344" s="67" t="str">
        <f>INDEX(Hosts!$A:$O,MATCH(Places!$C4344,Hosts!$A:$A,0),MATCH(Places!G$1,Hosts!$1:$1,0))</f>
        <v>Yes</v>
      </c>
      <c r="H4344">
        <v>18</v>
      </c>
      <c r="I4344" t="str">
        <f>VLOOKUP($H4344,Neighborhoods!$A:$C,2,0)</f>
        <v>Manhattan</v>
      </c>
      <c r="J4344" t="str">
        <f>VLOOKUP($H4344,Neighborhoods!$A:$C,3,0)</f>
        <v>Midtown</v>
      </c>
      <c r="K4344" t="s">
        <v>11822</v>
      </c>
      <c r="L4344" t="str">
        <f t="shared" si="268"/>
        <v>No</v>
      </c>
      <c r="M4344">
        <v>2</v>
      </c>
      <c r="N4344" t="str" cm="1">
        <f t="array" ref="N4344">_xlfn.IFS(M4344&lt;=2,"Small",M4344&lt;=5,"Medium",M4344&gt;5,"Large")</f>
        <v>Small</v>
      </c>
      <c r="O4344" s="50">
        <v>270</v>
      </c>
      <c r="P4344" s="67">
        <f t="shared" si="269"/>
        <v>0.04</v>
      </c>
      <c r="Q4344" s="52">
        <v>5</v>
      </c>
      <c r="R4344" s="52" t="str" cm="1">
        <f t="array" ref="R4344">_xlfn.IFS(ROUND(Q4344,0)=5,"Excellent",ROUND(Q4344,0)=4,"Good",ROUND(Q4344,0)=3,"Ok",ROUND(Q4344,0)&lt;3,"Bad")</f>
        <v>Excellent</v>
      </c>
      <c r="S4344">
        <v>7</v>
      </c>
      <c r="T4344" t="str">
        <f t="shared" si="270"/>
        <v>No</v>
      </c>
      <c r="U4344" s="65">
        <v>43457</v>
      </c>
      <c r="V4344" s="65">
        <v>43868</v>
      </c>
      <c r="W4344">
        <v>0</v>
      </c>
      <c r="X4344" t="str">
        <f t="shared" si="271"/>
        <v>Inactive</v>
      </c>
      <c r="Y4344" t="s">
        <v>15615</v>
      </c>
    </row>
    <row r="4345" spans="1:25" x14ac:dyDescent="0.25">
      <c r="A4345">
        <v>4344</v>
      </c>
      <c r="B4345" t="s">
        <v>3079</v>
      </c>
      <c r="C4345">
        <v>1158</v>
      </c>
      <c r="D4345" t="str">
        <f>VLOOKUP($C4345,Hosts!$A:$O,10,0)</f>
        <v>New York</v>
      </c>
      <c r="E4345" s="67">
        <f>INDEX(Hosts!$A:$O,MATCH(Places!$C4345,Hosts!$A:$A,0),MATCH(Places!E$1,Hosts!$1:$1,0))</f>
        <v>0</v>
      </c>
      <c r="F4345" s="67">
        <f>INDEX(Hosts!$A:$O,MATCH(Places!$C4345,Hosts!$A:$A,0),MATCH(Places!F$1,Hosts!$1:$1,0))</f>
        <v>0.73</v>
      </c>
      <c r="G4345" s="67" t="str">
        <f>INDEX(Hosts!$A:$O,MATCH(Places!$C4345,Hosts!$A:$A,0),MATCH(Places!G$1,Hosts!$1:$1,0))</f>
        <v>No</v>
      </c>
      <c r="H4345">
        <v>21</v>
      </c>
      <c r="I4345" t="str">
        <f>VLOOKUP($H4345,Neighborhoods!$A:$C,2,0)</f>
        <v>Queens</v>
      </c>
      <c r="J4345" t="str">
        <f>VLOOKUP($H4345,Neighborhoods!$A:$C,3,0)</f>
        <v>Astoria</v>
      </c>
      <c r="K4345" t="s">
        <v>1</v>
      </c>
      <c r="L4345" t="str">
        <f t="shared" si="268"/>
        <v>Yes</v>
      </c>
      <c r="M4345">
        <v>1</v>
      </c>
      <c r="N4345" t="str" cm="1">
        <f t="array" ref="N4345">_xlfn.IFS(M4345&lt;=2,"Small",M4345&lt;=5,"Medium",M4345&gt;5,"Large")</f>
        <v>Small</v>
      </c>
      <c r="O4345" s="50">
        <v>65</v>
      </c>
      <c r="P4345" s="67">
        <f t="shared" si="269"/>
        <v>0.03</v>
      </c>
      <c r="Q4345" s="52">
        <v>5</v>
      </c>
      <c r="R4345" s="52" t="str" cm="1">
        <f t="array" ref="R4345">_xlfn.IFS(ROUND(Q4345,0)=5,"Excellent",ROUND(Q4345,0)=4,"Good",ROUND(Q4345,0)=3,"Ok",ROUND(Q4345,0)&lt;3,"Bad")</f>
        <v>Excellent</v>
      </c>
      <c r="S4345">
        <v>3</v>
      </c>
      <c r="T4345" t="str">
        <f t="shared" si="270"/>
        <v>No</v>
      </c>
      <c r="U4345" s="65">
        <v>43470</v>
      </c>
      <c r="V4345" s="65">
        <v>43712</v>
      </c>
      <c r="W4345">
        <v>90</v>
      </c>
      <c r="X4345" t="str">
        <f t="shared" si="271"/>
        <v>Active</v>
      </c>
      <c r="Y4345" t="s">
        <v>15615</v>
      </c>
    </row>
    <row r="4346" spans="1:25" x14ac:dyDescent="0.25">
      <c r="A4346">
        <v>4345</v>
      </c>
      <c r="B4346" t="s">
        <v>3080</v>
      </c>
      <c r="C4346">
        <v>3754</v>
      </c>
      <c r="D4346" t="str">
        <f>VLOOKUP($C4346,Hosts!$A:$O,10,0)</f>
        <v>New York</v>
      </c>
      <c r="E4346" s="67">
        <f>INDEX(Hosts!$A:$O,MATCH(Places!$C4346,Hosts!$A:$A,0),MATCH(Places!E$1,Hosts!$1:$1,0))</f>
        <v>0.6</v>
      </c>
      <c r="F4346" s="67">
        <f>INDEX(Hosts!$A:$O,MATCH(Places!$C4346,Hosts!$A:$A,0),MATCH(Places!F$1,Hosts!$1:$1,0))</f>
        <v>0.98</v>
      </c>
      <c r="G4346" s="67" t="str">
        <f>INDEX(Hosts!$A:$O,MATCH(Places!$C4346,Hosts!$A:$A,0),MATCH(Places!G$1,Hosts!$1:$1,0))</f>
        <v>No</v>
      </c>
      <c r="H4346">
        <v>17</v>
      </c>
      <c r="I4346" t="str">
        <f>VLOOKUP($H4346,Neighborhoods!$A:$C,2,0)</f>
        <v>Manhattan</v>
      </c>
      <c r="J4346" t="str">
        <f>VLOOKUP($H4346,Neighborhoods!$A:$C,3,0)</f>
        <v>Hell's Kitchen</v>
      </c>
      <c r="K4346" t="s">
        <v>16</v>
      </c>
      <c r="L4346" t="str">
        <f t="shared" si="268"/>
        <v>Yes</v>
      </c>
      <c r="M4346">
        <v>1</v>
      </c>
      <c r="N4346" t="str" cm="1">
        <f t="array" ref="N4346">_xlfn.IFS(M4346&lt;=2,"Small",M4346&lt;=5,"Medium",M4346&gt;5,"Large")</f>
        <v>Small</v>
      </c>
      <c r="O4346" s="50">
        <v>56</v>
      </c>
      <c r="P4346" s="67">
        <f t="shared" si="269"/>
        <v>0.03</v>
      </c>
      <c r="Q4346" s="52">
        <v>4.8899999999999997</v>
      </c>
      <c r="R4346" s="52" t="str" cm="1">
        <f t="array" ref="R4346">_xlfn.IFS(ROUND(Q4346,0)=5,"Excellent",ROUND(Q4346,0)=4,"Good",ROUND(Q4346,0)=3,"Ok",ROUND(Q4346,0)&lt;3,"Bad")</f>
        <v>Excellent</v>
      </c>
      <c r="S4346">
        <v>36</v>
      </c>
      <c r="T4346" t="str">
        <f t="shared" si="270"/>
        <v>No</v>
      </c>
      <c r="U4346" s="65">
        <v>43453</v>
      </c>
      <c r="V4346" s="65">
        <v>43911</v>
      </c>
      <c r="W4346">
        <v>90</v>
      </c>
      <c r="X4346" t="str">
        <f t="shared" si="271"/>
        <v>Active</v>
      </c>
      <c r="Y4346" t="s">
        <v>15616</v>
      </c>
    </row>
    <row r="4347" spans="1:25" x14ac:dyDescent="0.25">
      <c r="A4347">
        <v>4346</v>
      </c>
      <c r="B4347" t="s">
        <v>3081</v>
      </c>
      <c r="C4347">
        <v>2102</v>
      </c>
      <c r="D4347" t="str">
        <f>VLOOKUP($C4347,Hosts!$A:$O,10,0)</f>
        <v>Florida</v>
      </c>
      <c r="E4347" s="67">
        <f>INDEX(Hosts!$A:$O,MATCH(Places!$C4347,Hosts!$A:$A,0),MATCH(Places!E$1,Hosts!$1:$1,0))</f>
        <v>1</v>
      </c>
      <c r="F4347" s="67">
        <f>INDEX(Hosts!$A:$O,MATCH(Places!$C4347,Hosts!$A:$A,0),MATCH(Places!F$1,Hosts!$1:$1,0))</f>
        <v>0.24</v>
      </c>
      <c r="G4347" s="67" t="str">
        <f>INDEX(Hosts!$A:$O,MATCH(Places!$C4347,Hosts!$A:$A,0),MATCH(Places!G$1,Hosts!$1:$1,0))</f>
        <v>Yes</v>
      </c>
      <c r="H4347">
        <v>18</v>
      </c>
      <c r="I4347" t="str">
        <f>VLOOKUP($H4347,Neighborhoods!$A:$C,2,0)</f>
        <v>Manhattan</v>
      </c>
      <c r="J4347" t="str">
        <f>VLOOKUP($H4347,Neighborhoods!$A:$C,3,0)</f>
        <v>Midtown</v>
      </c>
      <c r="K4347" t="s">
        <v>11822</v>
      </c>
      <c r="L4347" t="str">
        <f t="shared" si="268"/>
        <v>No</v>
      </c>
      <c r="M4347">
        <v>4</v>
      </c>
      <c r="N4347" t="str" cm="1">
        <f t="array" ref="N4347">_xlfn.IFS(M4347&lt;=2,"Small",M4347&lt;=5,"Medium",M4347&gt;5,"Large")</f>
        <v>Medium</v>
      </c>
      <c r="O4347" s="50">
        <v>749</v>
      </c>
      <c r="P4347" s="67">
        <f t="shared" si="269"/>
        <v>0.05</v>
      </c>
      <c r="Q4347" s="52">
        <v>5</v>
      </c>
      <c r="R4347" s="52" t="str" cm="1">
        <f t="array" ref="R4347">_xlfn.IFS(ROUND(Q4347,0)=5,"Excellent",ROUND(Q4347,0)=4,"Good",ROUND(Q4347,0)=3,"Ok",ROUND(Q4347,0)&lt;3,"Bad")</f>
        <v>Excellent</v>
      </c>
      <c r="S4347">
        <v>6</v>
      </c>
      <c r="T4347" t="str">
        <f t="shared" si="270"/>
        <v>No</v>
      </c>
      <c r="U4347" s="65">
        <v>43459</v>
      </c>
      <c r="V4347" s="65">
        <v>43834</v>
      </c>
      <c r="W4347">
        <v>312</v>
      </c>
      <c r="X4347" t="str">
        <f t="shared" si="271"/>
        <v>Active</v>
      </c>
      <c r="Y4347" t="s">
        <v>15615</v>
      </c>
    </row>
    <row r="4348" spans="1:25" x14ac:dyDescent="0.25">
      <c r="A4348">
        <v>4347</v>
      </c>
      <c r="B4348" t="s">
        <v>3082</v>
      </c>
      <c r="C4348">
        <v>2937</v>
      </c>
      <c r="D4348" t="str">
        <f>VLOOKUP($C4348,Hosts!$A:$O,10,0)</f>
        <v>New York</v>
      </c>
      <c r="E4348" s="67">
        <f>INDEX(Hosts!$A:$O,MATCH(Places!$C4348,Hosts!$A:$A,0),MATCH(Places!E$1,Hosts!$1:$1,0))</f>
        <v>0.9</v>
      </c>
      <c r="F4348" s="67">
        <f>INDEX(Hosts!$A:$O,MATCH(Places!$C4348,Hosts!$A:$A,0),MATCH(Places!F$1,Hosts!$1:$1,0))</f>
        <v>0.99</v>
      </c>
      <c r="G4348" s="67" t="str">
        <f>INDEX(Hosts!$A:$O,MATCH(Places!$C4348,Hosts!$A:$A,0),MATCH(Places!G$1,Hosts!$1:$1,0))</f>
        <v>No</v>
      </c>
      <c r="H4348">
        <v>7</v>
      </c>
      <c r="I4348" t="str">
        <f>VLOOKUP($H4348,Neighborhoods!$A:$C,2,0)</f>
        <v>Brooklyn</v>
      </c>
      <c r="J4348" t="str">
        <f>VLOOKUP($H4348,Neighborhoods!$A:$C,3,0)</f>
        <v>Bedford-Stuyvesant</v>
      </c>
      <c r="K4348" t="s">
        <v>11822</v>
      </c>
      <c r="L4348" t="str">
        <f t="shared" si="268"/>
        <v>No</v>
      </c>
      <c r="M4348">
        <v>2</v>
      </c>
      <c r="N4348" t="str" cm="1">
        <f t="array" ref="N4348">_xlfn.IFS(M4348&lt;=2,"Small",M4348&lt;=5,"Medium",M4348&gt;5,"Large")</f>
        <v>Small</v>
      </c>
      <c r="O4348" s="50">
        <v>49</v>
      </c>
      <c r="P4348" s="67">
        <f t="shared" si="269"/>
        <v>0.03</v>
      </c>
      <c r="Q4348" s="52">
        <v>4.66</v>
      </c>
      <c r="R4348" s="52" t="str" cm="1">
        <f t="array" ref="R4348">_xlfn.IFS(ROUND(Q4348,0)=5,"Excellent",ROUND(Q4348,0)=4,"Good",ROUND(Q4348,0)=3,"Ok",ROUND(Q4348,0)&lt;3,"Bad")</f>
        <v>Excellent</v>
      </c>
      <c r="S4348">
        <v>29</v>
      </c>
      <c r="T4348" t="str">
        <f t="shared" si="270"/>
        <v>No</v>
      </c>
      <c r="U4348" s="65">
        <v>43461</v>
      </c>
      <c r="V4348" s="65">
        <v>43901</v>
      </c>
      <c r="W4348">
        <v>13</v>
      </c>
      <c r="X4348" t="str">
        <f t="shared" si="271"/>
        <v>Active</v>
      </c>
      <c r="Y4348" t="s">
        <v>15615</v>
      </c>
    </row>
    <row r="4349" spans="1:25" x14ac:dyDescent="0.25">
      <c r="A4349">
        <v>4348</v>
      </c>
      <c r="B4349" t="s">
        <v>3083</v>
      </c>
      <c r="C4349">
        <v>3756</v>
      </c>
      <c r="D4349" t="str">
        <f>VLOOKUP($C4349,Hosts!$A:$O,10,0)</f>
        <v>New York</v>
      </c>
      <c r="E4349" s="67">
        <f>INDEX(Hosts!$A:$O,MATCH(Places!$C4349,Hosts!$A:$A,0),MATCH(Places!E$1,Hosts!$1:$1,0))</f>
        <v>0.9</v>
      </c>
      <c r="F4349" s="67">
        <f>INDEX(Hosts!$A:$O,MATCH(Places!$C4349,Hosts!$A:$A,0),MATCH(Places!F$1,Hosts!$1:$1,0))</f>
        <v>0.97</v>
      </c>
      <c r="G4349" s="67" t="str">
        <f>INDEX(Hosts!$A:$O,MATCH(Places!$C4349,Hosts!$A:$A,0),MATCH(Places!G$1,Hosts!$1:$1,0))</f>
        <v>No</v>
      </c>
      <c r="H4349">
        <v>21</v>
      </c>
      <c r="I4349" t="str">
        <f>VLOOKUP($H4349,Neighborhoods!$A:$C,2,0)</f>
        <v>Queens</v>
      </c>
      <c r="J4349" t="str">
        <f>VLOOKUP($H4349,Neighborhoods!$A:$C,3,0)</f>
        <v>Astoria</v>
      </c>
      <c r="K4349" t="s">
        <v>11822</v>
      </c>
      <c r="L4349" t="str">
        <f t="shared" si="268"/>
        <v>No</v>
      </c>
      <c r="M4349">
        <v>8</v>
      </c>
      <c r="N4349" t="str" cm="1">
        <f t="array" ref="N4349">_xlfn.IFS(M4349&lt;=2,"Small",M4349&lt;=5,"Medium",M4349&gt;5,"Large")</f>
        <v>Large</v>
      </c>
      <c r="O4349" s="50">
        <v>100</v>
      </c>
      <c r="P4349" s="67">
        <f t="shared" si="269"/>
        <v>0.03</v>
      </c>
      <c r="Q4349" s="52">
        <v>4.82</v>
      </c>
      <c r="R4349" s="52" t="str" cm="1">
        <f t="array" ref="R4349">_xlfn.IFS(ROUND(Q4349,0)=5,"Excellent",ROUND(Q4349,0)=4,"Good",ROUND(Q4349,0)=3,"Ok",ROUND(Q4349,0)&lt;3,"Bad")</f>
        <v>Excellent</v>
      </c>
      <c r="S4349">
        <v>66</v>
      </c>
      <c r="T4349" t="str">
        <f t="shared" si="270"/>
        <v>No</v>
      </c>
      <c r="U4349" s="65">
        <v>43458</v>
      </c>
      <c r="V4349" s="65">
        <v>44017</v>
      </c>
      <c r="W4349">
        <v>333</v>
      </c>
      <c r="X4349" t="str">
        <f t="shared" si="271"/>
        <v>Active</v>
      </c>
      <c r="Y4349" t="s">
        <v>15616</v>
      </c>
    </row>
    <row r="4350" spans="1:25" x14ac:dyDescent="0.25">
      <c r="A4350">
        <v>4349</v>
      </c>
      <c r="B4350" t="s">
        <v>13305</v>
      </c>
      <c r="C4350">
        <v>3754</v>
      </c>
      <c r="D4350" t="str">
        <f>VLOOKUP($C4350,Hosts!$A:$O,10,0)</f>
        <v>New York</v>
      </c>
      <c r="E4350" s="67">
        <f>INDEX(Hosts!$A:$O,MATCH(Places!$C4350,Hosts!$A:$A,0),MATCH(Places!E$1,Hosts!$1:$1,0))</f>
        <v>0.6</v>
      </c>
      <c r="F4350" s="67">
        <f>INDEX(Hosts!$A:$O,MATCH(Places!$C4350,Hosts!$A:$A,0),MATCH(Places!F$1,Hosts!$1:$1,0))</f>
        <v>0.98</v>
      </c>
      <c r="G4350" s="67" t="str">
        <f>INDEX(Hosts!$A:$O,MATCH(Places!$C4350,Hosts!$A:$A,0),MATCH(Places!G$1,Hosts!$1:$1,0))</f>
        <v>No</v>
      </c>
      <c r="H4350">
        <v>17</v>
      </c>
      <c r="I4350" t="str">
        <f>VLOOKUP($H4350,Neighborhoods!$A:$C,2,0)</f>
        <v>Manhattan</v>
      </c>
      <c r="J4350" t="str">
        <f>VLOOKUP($H4350,Neighborhoods!$A:$C,3,0)</f>
        <v>Hell's Kitchen</v>
      </c>
      <c r="K4350" t="s">
        <v>16</v>
      </c>
      <c r="L4350" t="str">
        <f t="shared" si="268"/>
        <v>Yes</v>
      </c>
      <c r="M4350">
        <v>2</v>
      </c>
      <c r="N4350" t="str" cm="1">
        <f t="array" ref="N4350">_xlfn.IFS(M4350&lt;=2,"Small",M4350&lt;=5,"Medium",M4350&gt;5,"Large")</f>
        <v>Small</v>
      </c>
      <c r="O4350" s="50">
        <v>56</v>
      </c>
      <c r="P4350" s="67">
        <f t="shared" si="269"/>
        <v>0.03</v>
      </c>
      <c r="Q4350" s="52">
        <v>4.9000000000000004</v>
      </c>
      <c r="R4350" s="52" t="str" cm="1">
        <f t="array" ref="R4350">_xlfn.IFS(ROUND(Q4350,0)=5,"Excellent",ROUND(Q4350,0)=4,"Good",ROUND(Q4350,0)=3,"Ok",ROUND(Q4350,0)&lt;3,"Bad")</f>
        <v>Excellent</v>
      </c>
      <c r="S4350">
        <v>29</v>
      </c>
      <c r="T4350" t="str">
        <f t="shared" si="270"/>
        <v>No</v>
      </c>
      <c r="U4350" s="65">
        <v>43453</v>
      </c>
      <c r="V4350" s="65">
        <v>43905</v>
      </c>
      <c r="W4350">
        <v>90</v>
      </c>
      <c r="X4350" t="str">
        <f t="shared" si="271"/>
        <v>Active</v>
      </c>
      <c r="Y4350" t="s">
        <v>15616</v>
      </c>
    </row>
    <row r="4351" spans="1:25" x14ac:dyDescent="0.25">
      <c r="A4351">
        <v>4350</v>
      </c>
      <c r="B4351" t="s">
        <v>14342</v>
      </c>
      <c r="C4351">
        <v>3754</v>
      </c>
      <c r="D4351" t="str">
        <f>VLOOKUP($C4351,Hosts!$A:$O,10,0)</f>
        <v>New York</v>
      </c>
      <c r="E4351" s="67">
        <f>INDEX(Hosts!$A:$O,MATCH(Places!$C4351,Hosts!$A:$A,0),MATCH(Places!E$1,Hosts!$1:$1,0))</f>
        <v>0.6</v>
      </c>
      <c r="F4351" s="67">
        <f>INDEX(Hosts!$A:$O,MATCH(Places!$C4351,Hosts!$A:$A,0),MATCH(Places!F$1,Hosts!$1:$1,0))</f>
        <v>0.98</v>
      </c>
      <c r="G4351" s="67" t="str">
        <f>INDEX(Hosts!$A:$O,MATCH(Places!$C4351,Hosts!$A:$A,0),MATCH(Places!G$1,Hosts!$1:$1,0))</f>
        <v>No</v>
      </c>
      <c r="H4351">
        <v>17</v>
      </c>
      <c r="I4351" t="str">
        <f>VLOOKUP($H4351,Neighborhoods!$A:$C,2,0)</f>
        <v>Manhattan</v>
      </c>
      <c r="J4351" t="str">
        <f>VLOOKUP($H4351,Neighborhoods!$A:$C,3,0)</f>
        <v>Hell's Kitchen</v>
      </c>
      <c r="K4351" t="s">
        <v>16</v>
      </c>
      <c r="L4351" t="str">
        <f t="shared" si="268"/>
        <v>Yes</v>
      </c>
      <c r="M4351">
        <v>1</v>
      </c>
      <c r="N4351" t="str" cm="1">
        <f t="array" ref="N4351">_xlfn.IFS(M4351&lt;=2,"Small",M4351&lt;=5,"Medium",M4351&gt;5,"Large")</f>
        <v>Small</v>
      </c>
      <c r="O4351" s="50">
        <v>56</v>
      </c>
      <c r="P4351" s="67">
        <f t="shared" si="269"/>
        <v>0.03</v>
      </c>
      <c r="Q4351" s="52">
        <v>4.83</v>
      </c>
      <c r="R4351" s="52" t="str" cm="1">
        <f t="array" ref="R4351">_xlfn.IFS(ROUND(Q4351,0)=5,"Excellent",ROUND(Q4351,0)=4,"Good",ROUND(Q4351,0)=3,"Ok",ROUND(Q4351,0)&lt;3,"Bad")</f>
        <v>Excellent</v>
      </c>
      <c r="S4351">
        <v>69</v>
      </c>
      <c r="T4351" t="str">
        <f t="shared" si="270"/>
        <v>No</v>
      </c>
      <c r="U4351" s="65">
        <v>43454</v>
      </c>
      <c r="V4351" s="65">
        <v>43908</v>
      </c>
      <c r="W4351">
        <v>90</v>
      </c>
      <c r="X4351" t="str">
        <f t="shared" si="271"/>
        <v>Active</v>
      </c>
      <c r="Y4351" t="s">
        <v>15616</v>
      </c>
    </row>
    <row r="4352" spans="1:25" x14ac:dyDescent="0.25">
      <c r="A4352">
        <v>4351</v>
      </c>
      <c r="B4352" t="s">
        <v>14038</v>
      </c>
      <c r="C4352">
        <v>3754</v>
      </c>
      <c r="D4352" t="str">
        <f>VLOOKUP($C4352,Hosts!$A:$O,10,0)</f>
        <v>New York</v>
      </c>
      <c r="E4352" s="67">
        <f>INDEX(Hosts!$A:$O,MATCH(Places!$C4352,Hosts!$A:$A,0),MATCH(Places!E$1,Hosts!$1:$1,0))</f>
        <v>0.6</v>
      </c>
      <c r="F4352" s="67">
        <f>INDEX(Hosts!$A:$O,MATCH(Places!$C4352,Hosts!$A:$A,0),MATCH(Places!F$1,Hosts!$1:$1,0))</f>
        <v>0.98</v>
      </c>
      <c r="G4352" s="67" t="str">
        <f>INDEX(Hosts!$A:$O,MATCH(Places!$C4352,Hosts!$A:$A,0),MATCH(Places!G$1,Hosts!$1:$1,0))</f>
        <v>No</v>
      </c>
      <c r="H4352">
        <v>17</v>
      </c>
      <c r="I4352" t="str">
        <f>VLOOKUP($H4352,Neighborhoods!$A:$C,2,0)</f>
        <v>Manhattan</v>
      </c>
      <c r="J4352" t="str">
        <f>VLOOKUP($H4352,Neighborhoods!$A:$C,3,0)</f>
        <v>Hell's Kitchen</v>
      </c>
      <c r="K4352" t="s">
        <v>16</v>
      </c>
      <c r="L4352" t="str">
        <f t="shared" si="268"/>
        <v>Yes</v>
      </c>
      <c r="M4352">
        <v>2</v>
      </c>
      <c r="N4352" t="str" cm="1">
        <f t="array" ref="N4352">_xlfn.IFS(M4352&lt;=2,"Small",M4352&lt;=5,"Medium",M4352&gt;5,"Large")</f>
        <v>Small</v>
      </c>
      <c r="O4352" s="50">
        <v>56</v>
      </c>
      <c r="P4352" s="67">
        <f t="shared" si="269"/>
        <v>0.03</v>
      </c>
      <c r="Q4352" s="52">
        <v>4.8099999999999996</v>
      </c>
      <c r="R4352" s="52" t="str" cm="1">
        <f t="array" ref="R4352">_xlfn.IFS(ROUND(Q4352,0)=5,"Excellent",ROUND(Q4352,0)=4,"Good",ROUND(Q4352,0)=3,"Ok",ROUND(Q4352,0)&lt;3,"Bad")</f>
        <v>Excellent</v>
      </c>
      <c r="S4352">
        <v>42</v>
      </c>
      <c r="T4352" t="str">
        <f t="shared" si="270"/>
        <v>No</v>
      </c>
      <c r="U4352" s="65">
        <v>43454</v>
      </c>
      <c r="V4352" s="65">
        <v>43884</v>
      </c>
      <c r="W4352">
        <v>90</v>
      </c>
      <c r="X4352" t="str">
        <f t="shared" si="271"/>
        <v>Active</v>
      </c>
      <c r="Y4352" t="s">
        <v>15616</v>
      </c>
    </row>
    <row r="4353" spans="1:25" x14ac:dyDescent="0.25">
      <c r="A4353">
        <v>4352</v>
      </c>
      <c r="B4353" t="s">
        <v>3084</v>
      </c>
      <c r="C4353">
        <v>2012</v>
      </c>
      <c r="D4353" t="str">
        <f>VLOOKUP($C4353,Hosts!$A:$O,10,0)</f>
        <v>New York</v>
      </c>
      <c r="E4353" s="67">
        <f>INDEX(Hosts!$A:$O,MATCH(Places!$C4353,Hosts!$A:$A,0),MATCH(Places!E$1,Hosts!$1:$1,0))</f>
        <v>1</v>
      </c>
      <c r="F4353" s="67">
        <f>INDEX(Hosts!$A:$O,MATCH(Places!$C4353,Hosts!$A:$A,0),MATCH(Places!F$1,Hosts!$1:$1,0))</f>
        <v>0.71</v>
      </c>
      <c r="G4353" s="67" t="str">
        <f>INDEX(Hosts!$A:$O,MATCH(Places!$C4353,Hosts!$A:$A,0),MATCH(Places!G$1,Hosts!$1:$1,0))</f>
        <v>No</v>
      </c>
      <c r="H4353">
        <v>1</v>
      </c>
      <c r="I4353" t="str">
        <f>VLOOKUP($H4353,Neighborhoods!$A:$C,2,0)</f>
        <v>Bronx</v>
      </c>
      <c r="J4353" t="str">
        <f>VLOOKUP($H4353,Neighborhoods!$A:$C,3,0)</f>
        <v>Allerton</v>
      </c>
      <c r="K4353" t="s">
        <v>1</v>
      </c>
      <c r="L4353" t="str">
        <f t="shared" si="268"/>
        <v>Yes</v>
      </c>
      <c r="M4353">
        <v>2</v>
      </c>
      <c r="N4353" t="str" cm="1">
        <f t="array" ref="N4353">_xlfn.IFS(M4353&lt;=2,"Small",M4353&lt;=5,"Medium",M4353&gt;5,"Large")</f>
        <v>Small</v>
      </c>
      <c r="O4353" s="50">
        <v>50</v>
      </c>
      <c r="P4353" s="67">
        <f t="shared" si="269"/>
        <v>0.03</v>
      </c>
      <c r="Q4353" s="52">
        <v>4.71</v>
      </c>
      <c r="R4353" s="52" t="str" cm="1">
        <f t="array" ref="R4353">_xlfn.IFS(ROUND(Q4353,0)=5,"Excellent",ROUND(Q4353,0)=4,"Good",ROUND(Q4353,0)=3,"Ok",ROUND(Q4353,0)&lt;3,"Bad")</f>
        <v>Excellent</v>
      </c>
      <c r="S4353">
        <v>7</v>
      </c>
      <c r="T4353" t="str">
        <f t="shared" si="270"/>
        <v>No</v>
      </c>
      <c r="U4353" s="65">
        <v>43456</v>
      </c>
      <c r="V4353" s="65">
        <v>43813</v>
      </c>
      <c r="W4353">
        <v>177</v>
      </c>
      <c r="X4353" t="str">
        <f t="shared" si="271"/>
        <v>Active</v>
      </c>
      <c r="Y4353" t="s">
        <v>15615</v>
      </c>
    </row>
    <row r="4354" spans="1:25" x14ac:dyDescent="0.25">
      <c r="A4354">
        <v>4353</v>
      </c>
      <c r="B4354" t="s">
        <v>14761</v>
      </c>
      <c r="C4354">
        <v>1925</v>
      </c>
      <c r="D4354" t="str">
        <f>VLOOKUP($C4354,Hosts!$A:$O,10,0)</f>
        <v>New York</v>
      </c>
      <c r="E4354" s="67">
        <f>INDEX(Hosts!$A:$O,MATCH(Places!$C4354,Hosts!$A:$A,0),MATCH(Places!E$1,Hosts!$1:$1,0))</f>
        <v>1</v>
      </c>
      <c r="F4354" s="67">
        <f>INDEX(Hosts!$A:$O,MATCH(Places!$C4354,Hosts!$A:$A,0),MATCH(Places!F$1,Hosts!$1:$1,0))</f>
        <v>1</v>
      </c>
      <c r="G4354" s="67" t="str">
        <f>INDEX(Hosts!$A:$O,MATCH(Places!$C4354,Hosts!$A:$A,0),MATCH(Places!G$1,Hosts!$1:$1,0))</f>
        <v>Yes</v>
      </c>
      <c r="H4354">
        <v>8</v>
      </c>
      <c r="I4354" t="str">
        <f>VLOOKUP($H4354,Neighborhoods!$A:$C,2,0)</f>
        <v>Brooklyn</v>
      </c>
      <c r="J4354" t="str">
        <f>VLOOKUP($H4354,Neighborhoods!$A:$C,3,0)</f>
        <v>Bushwick</v>
      </c>
      <c r="K4354" t="s">
        <v>1</v>
      </c>
      <c r="L4354" t="str">
        <f t="shared" si="268"/>
        <v>Yes</v>
      </c>
      <c r="M4354">
        <v>2</v>
      </c>
      <c r="N4354" t="str" cm="1">
        <f t="array" ref="N4354">_xlfn.IFS(M4354&lt;=2,"Small",M4354&lt;=5,"Medium",M4354&gt;5,"Large")</f>
        <v>Small</v>
      </c>
      <c r="O4354" s="50">
        <v>65</v>
      </c>
      <c r="P4354" s="67">
        <f t="shared" si="269"/>
        <v>0.03</v>
      </c>
      <c r="Q4354" s="52">
        <v>4.97</v>
      </c>
      <c r="R4354" s="52" t="str" cm="1">
        <f t="array" ref="R4354">_xlfn.IFS(ROUND(Q4354,0)=5,"Excellent",ROUND(Q4354,0)=4,"Good",ROUND(Q4354,0)=3,"Ok",ROUND(Q4354,0)&lt;3,"Bad")</f>
        <v>Excellent</v>
      </c>
      <c r="S4354">
        <v>35</v>
      </c>
      <c r="T4354" t="str">
        <f t="shared" si="270"/>
        <v>No</v>
      </c>
      <c r="U4354" s="65">
        <v>43462</v>
      </c>
      <c r="V4354" s="65">
        <v>44012</v>
      </c>
      <c r="W4354">
        <v>74</v>
      </c>
      <c r="X4354" t="str">
        <f t="shared" si="271"/>
        <v>Active</v>
      </c>
      <c r="Y4354" t="s">
        <v>15616</v>
      </c>
    </row>
    <row r="4355" spans="1:25" x14ac:dyDescent="0.25">
      <c r="A4355">
        <v>4354</v>
      </c>
      <c r="B4355" t="s">
        <v>3085</v>
      </c>
      <c r="C4355">
        <v>2154</v>
      </c>
      <c r="D4355" t="str">
        <f>VLOOKUP($C4355,Hosts!$A:$O,10,0)</f>
        <v>New York</v>
      </c>
      <c r="E4355" s="67">
        <f>INDEX(Hosts!$A:$O,MATCH(Places!$C4355,Hosts!$A:$A,0),MATCH(Places!E$1,Hosts!$1:$1,0))</f>
        <v>1</v>
      </c>
      <c r="F4355" s="67">
        <f>INDEX(Hosts!$A:$O,MATCH(Places!$C4355,Hosts!$A:$A,0),MATCH(Places!F$1,Hosts!$1:$1,0))</f>
        <v>1</v>
      </c>
      <c r="G4355" s="67" t="str">
        <f>INDEX(Hosts!$A:$O,MATCH(Places!$C4355,Hosts!$A:$A,0),MATCH(Places!G$1,Hosts!$1:$1,0))</f>
        <v>Yes</v>
      </c>
      <c r="H4355">
        <v>15</v>
      </c>
      <c r="I4355" t="str">
        <f>VLOOKUP($H4355,Neighborhoods!$A:$C,2,0)</f>
        <v>Manhattan</v>
      </c>
      <c r="J4355" t="str">
        <f>VLOOKUP($H4355,Neighborhoods!$A:$C,3,0)</f>
        <v>East Village</v>
      </c>
      <c r="K4355" t="s">
        <v>11822</v>
      </c>
      <c r="L4355" t="str">
        <f t="shared" ref="L4355:L4418" si="272">IF(OR(K4355="Private room",K4355="Shared room"),"Yes","No")</f>
        <v>No</v>
      </c>
      <c r="M4355">
        <v>3</v>
      </c>
      <c r="N4355" t="str" cm="1">
        <f t="array" ref="N4355">_xlfn.IFS(M4355&lt;=2,"Small",M4355&lt;=5,"Medium",M4355&gt;5,"Large")</f>
        <v>Medium</v>
      </c>
      <c r="O4355" s="50">
        <v>199</v>
      </c>
      <c r="P4355" s="67">
        <f t="shared" ref="P4355:P4418" si="273">VLOOKUP(O4355,$AB$1:$AC$5,2)</f>
        <v>0.03</v>
      </c>
      <c r="Q4355" s="52">
        <v>4.92</v>
      </c>
      <c r="R4355" s="52" t="str" cm="1">
        <f t="array" ref="R4355">_xlfn.IFS(ROUND(Q4355,0)=5,"Excellent",ROUND(Q4355,0)=4,"Good",ROUND(Q4355,0)=3,"Ok",ROUND(Q4355,0)&lt;3,"Bad")</f>
        <v>Excellent</v>
      </c>
      <c r="S4355">
        <v>12</v>
      </c>
      <c r="T4355" t="str">
        <f t="shared" ref="T4355:T4418" si="274">IF(AND(Q4355&gt;=4.8,S4355&gt;100),"Yes","No")</f>
        <v>No</v>
      </c>
      <c r="U4355" s="65">
        <v>43498</v>
      </c>
      <c r="V4355" s="65">
        <v>43890</v>
      </c>
      <c r="W4355">
        <v>239</v>
      </c>
      <c r="X4355" t="str">
        <f t="shared" ref="X4355:X4418" si="275">IF(W4355&lt;&gt;0,"Active","Inactive")</f>
        <v>Active</v>
      </c>
      <c r="Y4355" t="s">
        <v>15616</v>
      </c>
    </row>
    <row r="4356" spans="1:25" x14ac:dyDescent="0.25">
      <c r="A4356">
        <v>4355</v>
      </c>
      <c r="B4356" t="s">
        <v>3086</v>
      </c>
      <c r="C4356">
        <v>2435</v>
      </c>
      <c r="D4356" t="str">
        <f>VLOOKUP($C4356,Hosts!$A:$O,10,0)</f>
        <v>New York</v>
      </c>
      <c r="E4356" s="67">
        <f>INDEX(Hosts!$A:$O,MATCH(Places!$C4356,Hosts!$A:$A,0),MATCH(Places!E$1,Hosts!$1:$1,0))</f>
        <v>1</v>
      </c>
      <c r="F4356" s="67">
        <f>INDEX(Hosts!$A:$O,MATCH(Places!$C4356,Hosts!$A:$A,0),MATCH(Places!F$1,Hosts!$1:$1,0))</f>
        <v>1</v>
      </c>
      <c r="G4356" s="67" t="str">
        <f>INDEX(Hosts!$A:$O,MATCH(Places!$C4356,Hosts!$A:$A,0),MATCH(Places!G$1,Hosts!$1:$1,0))</f>
        <v>Yes</v>
      </c>
      <c r="H4356">
        <v>16</v>
      </c>
      <c r="I4356" t="str">
        <f>VLOOKUP($H4356,Neighborhoods!$A:$C,2,0)</f>
        <v>Manhattan</v>
      </c>
      <c r="J4356" t="str">
        <f>VLOOKUP($H4356,Neighborhoods!$A:$C,3,0)</f>
        <v>Harlem</v>
      </c>
      <c r="K4356" t="s">
        <v>1</v>
      </c>
      <c r="L4356" t="str">
        <f t="shared" si="272"/>
        <v>Yes</v>
      </c>
      <c r="M4356">
        <v>2</v>
      </c>
      <c r="N4356" t="str" cm="1">
        <f t="array" ref="N4356">_xlfn.IFS(M4356&lt;=2,"Small",M4356&lt;=5,"Medium",M4356&gt;5,"Large")</f>
        <v>Small</v>
      </c>
      <c r="O4356" s="50">
        <v>73</v>
      </c>
      <c r="P4356" s="67">
        <f t="shared" si="273"/>
        <v>0.03</v>
      </c>
      <c r="Q4356" s="52">
        <v>4.99</v>
      </c>
      <c r="R4356" s="52" t="str" cm="1">
        <f t="array" ref="R4356">_xlfn.IFS(ROUND(Q4356,0)=5,"Excellent",ROUND(Q4356,0)=4,"Good",ROUND(Q4356,0)=3,"Ok",ROUND(Q4356,0)&lt;3,"Bad")</f>
        <v>Excellent</v>
      </c>
      <c r="S4356">
        <v>109</v>
      </c>
      <c r="T4356" t="str">
        <f t="shared" si="274"/>
        <v>Yes</v>
      </c>
      <c r="U4356" s="65">
        <v>43458</v>
      </c>
      <c r="V4356" s="65">
        <v>44035</v>
      </c>
      <c r="W4356">
        <v>13</v>
      </c>
      <c r="X4356" t="str">
        <f t="shared" si="275"/>
        <v>Active</v>
      </c>
      <c r="Y4356" t="s">
        <v>15615</v>
      </c>
    </row>
    <row r="4357" spans="1:25" x14ac:dyDescent="0.25">
      <c r="A4357">
        <v>4356</v>
      </c>
      <c r="B4357" t="s">
        <v>14578</v>
      </c>
      <c r="C4357">
        <v>2426</v>
      </c>
      <c r="D4357" t="str">
        <f>VLOOKUP($C4357,Hosts!$A:$O,10,0)</f>
        <v>New York</v>
      </c>
      <c r="E4357" s="67">
        <f>INDEX(Hosts!$A:$O,MATCH(Places!$C4357,Hosts!$A:$A,0),MATCH(Places!E$1,Hosts!$1:$1,0))</f>
        <v>1</v>
      </c>
      <c r="F4357" s="67">
        <f>INDEX(Hosts!$A:$O,MATCH(Places!$C4357,Hosts!$A:$A,0),MATCH(Places!F$1,Hosts!$1:$1,0))</f>
        <v>0.92</v>
      </c>
      <c r="G4357" s="67" t="str">
        <f>INDEX(Hosts!$A:$O,MATCH(Places!$C4357,Hosts!$A:$A,0),MATCH(Places!G$1,Hosts!$1:$1,0))</f>
        <v>Yes</v>
      </c>
      <c r="H4357">
        <v>7</v>
      </c>
      <c r="I4357" t="str">
        <f>VLOOKUP($H4357,Neighborhoods!$A:$C,2,0)</f>
        <v>Brooklyn</v>
      </c>
      <c r="J4357" t="str">
        <f>VLOOKUP($H4357,Neighborhoods!$A:$C,3,0)</f>
        <v>Bedford-Stuyvesant</v>
      </c>
      <c r="K4357" t="s">
        <v>1</v>
      </c>
      <c r="L4357" t="str">
        <f t="shared" si="272"/>
        <v>Yes</v>
      </c>
      <c r="M4357">
        <v>1</v>
      </c>
      <c r="N4357" t="str" cm="1">
        <f t="array" ref="N4357">_xlfn.IFS(M4357&lt;=2,"Small",M4357&lt;=5,"Medium",M4357&gt;5,"Large")</f>
        <v>Small</v>
      </c>
      <c r="O4357" s="50">
        <v>50</v>
      </c>
      <c r="P4357" s="67">
        <f t="shared" si="273"/>
        <v>0.03</v>
      </c>
      <c r="Q4357" s="52">
        <v>4.9000000000000004</v>
      </c>
      <c r="R4357" s="52" t="str" cm="1">
        <f t="array" ref="R4357">_xlfn.IFS(ROUND(Q4357,0)=5,"Excellent",ROUND(Q4357,0)=4,"Good",ROUND(Q4357,0)=3,"Ok",ROUND(Q4357,0)&lt;3,"Bad")</f>
        <v>Excellent</v>
      </c>
      <c r="S4357">
        <v>10</v>
      </c>
      <c r="T4357" t="str">
        <f t="shared" si="274"/>
        <v>No</v>
      </c>
      <c r="U4357" s="65">
        <v>43480</v>
      </c>
      <c r="V4357" s="65">
        <v>43842</v>
      </c>
      <c r="W4357">
        <v>9</v>
      </c>
      <c r="X4357" t="str">
        <f t="shared" si="275"/>
        <v>Active</v>
      </c>
      <c r="Y4357" t="s">
        <v>15616</v>
      </c>
    </row>
    <row r="4358" spans="1:25" x14ac:dyDescent="0.25">
      <c r="A4358">
        <v>4357</v>
      </c>
      <c r="B4358" t="s">
        <v>3087</v>
      </c>
      <c r="C4358">
        <v>1318</v>
      </c>
      <c r="D4358" t="str">
        <f>VLOOKUP($C4358,Hosts!$A:$O,10,0)</f>
        <v>New York</v>
      </c>
      <c r="E4358" s="67">
        <f>INDEX(Hosts!$A:$O,MATCH(Places!$C4358,Hosts!$A:$A,0),MATCH(Places!E$1,Hosts!$1:$1,0))</f>
        <v>1</v>
      </c>
      <c r="F4358" s="67">
        <f>INDEX(Hosts!$A:$O,MATCH(Places!$C4358,Hosts!$A:$A,0),MATCH(Places!F$1,Hosts!$1:$1,0))</f>
        <v>0.77</v>
      </c>
      <c r="G4358" s="67" t="str">
        <f>INDEX(Hosts!$A:$O,MATCH(Places!$C4358,Hosts!$A:$A,0),MATCH(Places!G$1,Hosts!$1:$1,0))</f>
        <v>Yes</v>
      </c>
      <c r="H4358">
        <v>15</v>
      </c>
      <c r="I4358" t="str">
        <f>VLOOKUP($H4358,Neighborhoods!$A:$C,2,0)</f>
        <v>Manhattan</v>
      </c>
      <c r="J4358" t="str">
        <f>VLOOKUP($H4358,Neighborhoods!$A:$C,3,0)</f>
        <v>East Village</v>
      </c>
      <c r="K4358" t="s">
        <v>11822</v>
      </c>
      <c r="L4358" t="str">
        <f t="shared" si="272"/>
        <v>No</v>
      </c>
      <c r="M4358">
        <v>4</v>
      </c>
      <c r="N4358" t="str" cm="1">
        <f t="array" ref="N4358">_xlfn.IFS(M4358&lt;=2,"Small",M4358&lt;=5,"Medium",M4358&gt;5,"Large")</f>
        <v>Medium</v>
      </c>
      <c r="O4358" s="50">
        <v>560</v>
      </c>
      <c r="P4358" s="67">
        <f t="shared" si="273"/>
        <v>0.05</v>
      </c>
      <c r="Q4358" s="52">
        <v>5</v>
      </c>
      <c r="R4358" s="52" t="str" cm="1">
        <f t="array" ref="R4358">_xlfn.IFS(ROUND(Q4358,0)=5,"Excellent",ROUND(Q4358,0)=4,"Good",ROUND(Q4358,0)=3,"Ok",ROUND(Q4358,0)&lt;3,"Bad")</f>
        <v>Excellent</v>
      </c>
      <c r="S4358">
        <v>19</v>
      </c>
      <c r="T4358" t="str">
        <f t="shared" si="274"/>
        <v>No</v>
      </c>
      <c r="U4358" s="65">
        <v>43471</v>
      </c>
      <c r="V4358" s="65">
        <v>43855</v>
      </c>
      <c r="W4358">
        <v>362</v>
      </c>
      <c r="X4358" t="str">
        <f t="shared" si="275"/>
        <v>Active</v>
      </c>
      <c r="Y4358" t="s">
        <v>15615</v>
      </c>
    </row>
    <row r="4359" spans="1:25" x14ac:dyDescent="0.25">
      <c r="A4359">
        <v>4358</v>
      </c>
      <c r="B4359" t="s">
        <v>3088</v>
      </c>
      <c r="C4359">
        <v>3758</v>
      </c>
      <c r="D4359" t="str">
        <f>VLOOKUP($C4359,Hosts!$A:$O,10,0)</f>
        <v>New York</v>
      </c>
      <c r="E4359" s="67">
        <f>INDEX(Hosts!$A:$O,MATCH(Places!$C4359,Hosts!$A:$A,0),MATCH(Places!E$1,Hosts!$1:$1,0))</f>
        <v>1</v>
      </c>
      <c r="F4359" s="67">
        <f>INDEX(Hosts!$A:$O,MATCH(Places!$C4359,Hosts!$A:$A,0),MATCH(Places!F$1,Hosts!$1:$1,0))</f>
        <v>0.9</v>
      </c>
      <c r="G4359" s="67" t="str">
        <f>INDEX(Hosts!$A:$O,MATCH(Places!$C4359,Hosts!$A:$A,0),MATCH(Places!G$1,Hosts!$1:$1,0))</f>
        <v>Yes</v>
      </c>
      <c r="H4359">
        <v>10</v>
      </c>
      <c r="I4359" t="str">
        <f>VLOOKUP($H4359,Neighborhoods!$A:$C,2,0)</f>
        <v>Brooklyn</v>
      </c>
      <c r="J4359" t="str">
        <f>VLOOKUP($H4359,Neighborhoods!$A:$C,3,0)</f>
        <v>East Flatbush</v>
      </c>
      <c r="K4359" t="s">
        <v>11822</v>
      </c>
      <c r="L4359" t="str">
        <f t="shared" si="272"/>
        <v>No</v>
      </c>
      <c r="M4359">
        <v>6</v>
      </c>
      <c r="N4359" t="str" cm="1">
        <f t="array" ref="N4359">_xlfn.IFS(M4359&lt;=2,"Small",M4359&lt;=5,"Medium",M4359&gt;5,"Large")</f>
        <v>Large</v>
      </c>
      <c r="O4359" s="50">
        <v>80</v>
      </c>
      <c r="P4359" s="67">
        <f t="shared" si="273"/>
        <v>0.03</v>
      </c>
      <c r="Q4359" s="52">
        <v>4.83</v>
      </c>
      <c r="R4359" s="52" t="str" cm="1">
        <f t="array" ref="R4359">_xlfn.IFS(ROUND(Q4359,0)=5,"Excellent",ROUND(Q4359,0)=4,"Good",ROUND(Q4359,0)=3,"Ok",ROUND(Q4359,0)&lt;3,"Bad")</f>
        <v>Excellent</v>
      </c>
      <c r="S4359">
        <v>54</v>
      </c>
      <c r="T4359" t="str">
        <f t="shared" si="274"/>
        <v>No</v>
      </c>
      <c r="U4359" s="65">
        <v>43466</v>
      </c>
      <c r="V4359" s="65">
        <v>43890</v>
      </c>
      <c r="W4359">
        <v>197</v>
      </c>
      <c r="X4359" t="str">
        <f t="shared" si="275"/>
        <v>Active</v>
      </c>
      <c r="Y4359" t="s">
        <v>15616</v>
      </c>
    </row>
    <row r="4360" spans="1:25" x14ac:dyDescent="0.25">
      <c r="A4360">
        <v>4359</v>
      </c>
      <c r="B4360" t="s">
        <v>3089</v>
      </c>
      <c r="C4360">
        <v>1877</v>
      </c>
      <c r="D4360" t="str">
        <f>VLOOKUP($C4360,Hosts!$A:$O,10,0)</f>
        <v>New York</v>
      </c>
      <c r="E4360" s="67">
        <f>INDEX(Hosts!$A:$O,MATCH(Places!$C4360,Hosts!$A:$A,0),MATCH(Places!E$1,Hosts!$1:$1,0))</f>
        <v>1</v>
      </c>
      <c r="F4360" s="67">
        <f>INDEX(Hosts!$A:$O,MATCH(Places!$C4360,Hosts!$A:$A,0),MATCH(Places!F$1,Hosts!$1:$1,0))</f>
        <v>1</v>
      </c>
      <c r="G4360" s="67" t="str">
        <f>INDEX(Hosts!$A:$O,MATCH(Places!$C4360,Hosts!$A:$A,0),MATCH(Places!G$1,Hosts!$1:$1,0))</f>
        <v>Yes</v>
      </c>
      <c r="H4360">
        <v>17</v>
      </c>
      <c r="I4360" t="str">
        <f>VLOOKUP($H4360,Neighborhoods!$A:$C,2,0)</f>
        <v>Manhattan</v>
      </c>
      <c r="J4360" t="str">
        <f>VLOOKUP($H4360,Neighborhoods!$A:$C,3,0)</f>
        <v>Hell's Kitchen</v>
      </c>
      <c r="K4360" t="s">
        <v>11822</v>
      </c>
      <c r="L4360" t="str">
        <f t="shared" si="272"/>
        <v>No</v>
      </c>
      <c r="M4360">
        <v>4</v>
      </c>
      <c r="N4360" t="str" cm="1">
        <f t="array" ref="N4360">_xlfn.IFS(M4360&lt;=2,"Small",M4360&lt;=5,"Medium",M4360&gt;5,"Large")</f>
        <v>Medium</v>
      </c>
      <c r="O4360" s="50">
        <v>413</v>
      </c>
      <c r="P4360" s="67">
        <f t="shared" si="273"/>
        <v>0.04</v>
      </c>
      <c r="Q4360" s="52">
        <v>4.9800000000000004</v>
      </c>
      <c r="R4360" s="52" t="str" cm="1">
        <f t="array" ref="R4360">_xlfn.IFS(ROUND(Q4360,0)=5,"Excellent",ROUND(Q4360,0)=4,"Good",ROUND(Q4360,0)=3,"Ok",ROUND(Q4360,0)&lt;3,"Bad")</f>
        <v>Excellent</v>
      </c>
      <c r="S4360">
        <v>65</v>
      </c>
      <c r="T4360" t="str">
        <f t="shared" si="274"/>
        <v>No</v>
      </c>
      <c r="U4360" s="65">
        <v>43469</v>
      </c>
      <c r="V4360" s="65">
        <v>44053</v>
      </c>
      <c r="W4360">
        <v>115</v>
      </c>
      <c r="X4360" t="str">
        <f t="shared" si="275"/>
        <v>Active</v>
      </c>
      <c r="Y4360" t="s">
        <v>15616</v>
      </c>
    </row>
    <row r="4361" spans="1:25" x14ac:dyDescent="0.25">
      <c r="A4361">
        <v>4360</v>
      </c>
      <c r="B4361" t="s">
        <v>14531</v>
      </c>
      <c r="C4361">
        <v>1467</v>
      </c>
      <c r="D4361" t="str">
        <f>VLOOKUP($C4361,Hosts!$A:$O,10,0)</f>
        <v>New York</v>
      </c>
      <c r="E4361" s="67">
        <f>INDEX(Hosts!$A:$O,MATCH(Places!$C4361,Hosts!$A:$A,0),MATCH(Places!E$1,Hosts!$1:$1,0))</f>
        <v>0.89</v>
      </c>
      <c r="F4361" s="67">
        <f>INDEX(Hosts!$A:$O,MATCH(Places!$C4361,Hosts!$A:$A,0),MATCH(Places!F$1,Hosts!$1:$1,0))</f>
        <v>0.96</v>
      </c>
      <c r="G4361" s="67" t="str">
        <f>INDEX(Hosts!$A:$O,MATCH(Places!$C4361,Hosts!$A:$A,0),MATCH(Places!G$1,Hosts!$1:$1,0))</f>
        <v>No</v>
      </c>
      <c r="H4361">
        <v>16</v>
      </c>
      <c r="I4361" t="str">
        <f>VLOOKUP($H4361,Neighborhoods!$A:$C,2,0)</f>
        <v>Manhattan</v>
      </c>
      <c r="J4361" t="str">
        <f>VLOOKUP($H4361,Neighborhoods!$A:$C,3,0)</f>
        <v>Harlem</v>
      </c>
      <c r="K4361" t="s">
        <v>1</v>
      </c>
      <c r="L4361" t="str">
        <f t="shared" si="272"/>
        <v>Yes</v>
      </c>
      <c r="M4361">
        <v>2</v>
      </c>
      <c r="N4361" t="str" cm="1">
        <f t="array" ref="N4361">_xlfn.IFS(M4361&lt;=2,"Small",M4361&lt;=5,"Medium",M4361&gt;5,"Large")</f>
        <v>Small</v>
      </c>
      <c r="O4361" s="50">
        <v>58</v>
      </c>
      <c r="P4361" s="67">
        <f t="shared" si="273"/>
        <v>0.03</v>
      </c>
      <c r="Q4361" s="52">
        <v>4.8899999999999997</v>
      </c>
      <c r="R4361" s="52" t="str" cm="1">
        <f t="array" ref="R4361">_xlfn.IFS(ROUND(Q4361,0)=5,"Excellent",ROUND(Q4361,0)=4,"Good",ROUND(Q4361,0)=3,"Ok",ROUND(Q4361,0)&lt;3,"Bad")</f>
        <v>Excellent</v>
      </c>
      <c r="S4361">
        <v>9</v>
      </c>
      <c r="T4361" t="str">
        <f t="shared" si="274"/>
        <v>No</v>
      </c>
      <c r="U4361" s="65">
        <v>43462</v>
      </c>
      <c r="V4361" s="65">
        <v>43699</v>
      </c>
      <c r="W4361">
        <v>365</v>
      </c>
      <c r="X4361" t="str">
        <f t="shared" si="275"/>
        <v>Active</v>
      </c>
      <c r="Y4361" t="s">
        <v>15616</v>
      </c>
    </row>
    <row r="4362" spans="1:25" x14ac:dyDescent="0.25">
      <c r="A4362">
        <v>4361</v>
      </c>
      <c r="B4362" t="s">
        <v>14709</v>
      </c>
      <c r="C4362">
        <v>1467</v>
      </c>
      <c r="D4362" t="str">
        <f>VLOOKUP($C4362,Hosts!$A:$O,10,0)</f>
        <v>New York</v>
      </c>
      <c r="E4362" s="67">
        <f>INDEX(Hosts!$A:$O,MATCH(Places!$C4362,Hosts!$A:$A,0),MATCH(Places!E$1,Hosts!$1:$1,0))</f>
        <v>0.89</v>
      </c>
      <c r="F4362" s="67">
        <f>INDEX(Hosts!$A:$O,MATCH(Places!$C4362,Hosts!$A:$A,0),MATCH(Places!F$1,Hosts!$1:$1,0))</f>
        <v>0.96</v>
      </c>
      <c r="G4362" s="67" t="str">
        <f>INDEX(Hosts!$A:$O,MATCH(Places!$C4362,Hosts!$A:$A,0),MATCH(Places!G$1,Hosts!$1:$1,0))</f>
        <v>No</v>
      </c>
      <c r="H4362">
        <v>16</v>
      </c>
      <c r="I4362" t="str">
        <f>VLOOKUP($H4362,Neighborhoods!$A:$C,2,0)</f>
        <v>Manhattan</v>
      </c>
      <c r="J4362" t="str">
        <f>VLOOKUP($H4362,Neighborhoods!$A:$C,3,0)</f>
        <v>Harlem</v>
      </c>
      <c r="K4362" t="s">
        <v>1</v>
      </c>
      <c r="L4362" t="str">
        <f t="shared" si="272"/>
        <v>Yes</v>
      </c>
      <c r="M4362">
        <v>2</v>
      </c>
      <c r="N4362" t="str" cm="1">
        <f t="array" ref="N4362">_xlfn.IFS(M4362&lt;=2,"Small",M4362&lt;=5,"Medium",M4362&gt;5,"Large")</f>
        <v>Small</v>
      </c>
      <c r="O4362" s="50">
        <v>80</v>
      </c>
      <c r="P4362" s="67">
        <f t="shared" si="273"/>
        <v>0.03</v>
      </c>
      <c r="Q4362" s="52">
        <v>4.55</v>
      </c>
      <c r="R4362" s="52" t="str" cm="1">
        <f t="array" ref="R4362">_xlfn.IFS(ROUND(Q4362,0)=5,"Excellent",ROUND(Q4362,0)=4,"Good",ROUND(Q4362,0)=3,"Ok",ROUND(Q4362,0)&lt;3,"Bad")</f>
        <v>Excellent</v>
      </c>
      <c r="S4362">
        <v>11</v>
      </c>
      <c r="T4362" t="str">
        <f t="shared" si="274"/>
        <v>No</v>
      </c>
      <c r="U4362" s="65">
        <v>43547</v>
      </c>
      <c r="V4362" s="65">
        <v>43823</v>
      </c>
      <c r="W4362">
        <v>365</v>
      </c>
      <c r="X4362" t="str">
        <f t="shared" si="275"/>
        <v>Active</v>
      </c>
      <c r="Y4362" t="s">
        <v>15616</v>
      </c>
    </row>
    <row r="4363" spans="1:25" x14ac:dyDescent="0.25">
      <c r="A4363">
        <v>4362</v>
      </c>
      <c r="B4363" t="s">
        <v>14524</v>
      </c>
      <c r="C4363">
        <v>1467</v>
      </c>
      <c r="D4363" t="str">
        <f>VLOOKUP($C4363,Hosts!$A:$O,10,0)</f>
        <v>New York</v>
      </c>
      <c r="E4363" s="67">
        <f>INDEX(Hosts!$A:$O,MATCH(Places!$C4363,Hosts!$A:$A,0),MATCH(Places!E$1,Hosts!$1:$1,0))</f>
        <v>0.89</v>
      </c>
      <c r="F4363" s="67">
        <f>INDEX(Hosts!$A:$O,MATCH(Places!$C4363,Hosts!$A:$A,0),MATCH(Places!F$1,Hosts!$1:$1,0))</f>
        <v>0.96</v>
      </c>
      <c r="G4363" s="67" t="str">
        <f>INDEX(Hosts!$A:$O,MATCH(Places!$C4363,Hosts!$A:$A,0),MATCH(Places!G$1,Hosts!$1:$1,0))</f>
        <v>No</v>
      </c>
      <c r="H4363">
        <v>16</v>
      </c>
      <c r="I4363" t="str">
        <f>VLOOKUP($H4363,Neighborhoods!$A:$C,2,0)</f>
        <v>Manhattan</v>
      </c>
      <c r="J4363" t="str">
        <f>VLOOKUP($H4363,Neighborhoods!$A:$C,3,0)</f>
        <v>Harlem</v>
      </c>
      <c r="K4363" t="s">
        <v>1</v>
      </c>
      <c r="L4363" t="str">
        <f t="shared" si="272"/>
        <v>Yes</v>
      </c>
      <c r="M4363">
        <v>3</v>
      </c>
      <c r="N4363" t="str" cm="1">
        <f t="array" ref="N4363">_xlfn.IFS(M4363&lt;=2,"Small",M4363&lt;=5,"Medium",M4363&gt;5,"Large")</f>
        <v>Medium</v>
      </c>
      <c r="O4363" s="50">
        <v>59</v>
      </c>
      <c r="P4363" s="67">
        <f t="shared" si="273"/>
        <v>0.03</v>
      </c>
      <c r="Q4363" s="52">
        <v>4.33</v>
      </c>
      <c r="R4363" s="52" t="str" cm="1">
        <f t="array" ref="R4363">_xlfn.IFS(ROUND(Q4363,0)=5,"Excellent",ROUND(Q4363,0)=4,"Good",ROUND(Q4363,0)=3,"Ok",ROUND(Q4363,0)&lt;3,"Bad")</f>
        <v>Good</v>
      </c>
      <c r="S4363">
        <v>9</v>
      </c>
      <c r="T4363" t="str">
        <f t="shared" si="274"/>
        <v>No</v>
      </c>
      <c r="U4363" s="65">
        <v>43474</v>
      </c>
      <c r="V4363" s="65">
        <v>43807</v>
      </c>
      <c r="W4363">
        <v>365</v>
      </c>
      <c r="X4363" t="str">
        <f t="shared" si="275"/>
        <v>Active</v>
      </c>
      <c r="Y4363" t="s">
        <v>15616</v>
      </c>
    </row>
    <row r="4364" spans="1:25" x14ac:dyDescent="0.25">
      <c r="A4364">
        <v>4363</v>
      </c>
      <c r="B4364" t="s">
        <v>14381</v>
      </c>
      <c r="C4364">
        <v>1467</v>
      </c>
      <c r="D4364" t="str">
        <f>VLOOKUP($C4364,Hosts!$A:$O,10,0)</f>
        <v>New York</v>
      </c>
      <c r="E4364" s="67">
        <f>INDEX(Hosts!$A:$O,MATCH(Places!$C4364,Hosts!$A:$A,0),MATCH(Places!E$1,Hosts!$1:$1,0))</f>
        <v>0.89</v>
      </c>
      <c r="F4364" s="67">
        <f>INDEX(Hosts!$A:$O,MATCH(Places!$C4364,Hosts!$A:$A,0),MATCH(Places!F$1,Hosts!$1:$1,0))</f>
        <v>0.96</v>
      </c>
      <c r="G4364" s="67" t="str">
        <f>INDEX(Hosts!$A:$O,MATCH(Places!$C4364,Hosts!$A:$A,0),MATCH(Places!G$1,Hosts!$1:$1,0))</f>
        <v>No</v>
      </c>
      <c r="H4364">
        <v>16</v>
      </c>
      <c r="I4364" t="str">
        <f>VLOOKUP($H4364,Neighborhoods!$A:$C,2,0)</f>
        <v>Manhattan</v>
      </c>
      <c r="J4364" t="str">
        <f>VLOOKUP($H4364,Neighborhoods!$A:$C,3,0)</f>
        <v>Harlem</v>
      </c>
      <c r="K4364" t="s">
        <v>1</v>
      </c>
      <c r="L4364" t="str">
        <f t="shared" si="272"/>
        <v>Yes</v>
      </c>
      <c r="M4364">
        <v>3</v>
      </c>
      <c r="N4364" t="str" cm="1">
        <f t="array" ref="N4364">_xlfn.IFS(M4364&lt;=2,"Small",M4364&lt;=5,"Medium",M4364&gt;5,"Large")</f>
        <v>Medium</v>
      </c>
      <c r="O4364" s="50">
        <v>68</v>
      </c>
      <c r="P4364" s="67">
        <f t="shared" si="273"/>
        <v>0.03</v>
      </c>
      <c r="Q4364" s="52">
        <v>4.41</v>
      </c>
      <c r="R4364" s="52" t="str" cm="1">
        <f t="array" ref="R4364">_xlfn.IFS(ROUND(Q4364,0)=5,"Excellent",ROUND(Q4364,0)=4,"Good",ROUND(Q4364,0)=3,"Ok",ROUND(Q4364,0)&lt;3,"Bad")</f>
        <v>Good</v>
      </c>
      <c r="S4364">
        <v>17</v>
      </c>
      <c r="T4364" t="str">
        <f t="shared" si="274"/>
        <v>No</v>
      </c>
      <c r="U4364" s="65">
        <v>43485</v>
      </c>
      <c r="V4364" s="65">
        <v>43702</v>
      </c>
      <c r="W4364">
        <v>365</v>
      </c>
      <c r="X4364" t="str">
        <f t="shared" si="275"/>
        <v>Active</v>
      </c>
      <c r="Y4364" t="s">
        <v>15616</v>
      </c>
    </row>
    <row r="4365" spans="1:25" x14ac:dyDescent="0.25">
      <c r="A4365">
        <v>4364</v>
      </c>
      <c r="B4365" t="s">
        <v>3090</v>
      </c>
      <c r="C4365">
        <v>2922</v>
      </c>
      <c r="D4365" t="str">
        <f>VLOOKUP($C4365,Hosts!$A:$O,10,0)</f>
        <v>New York</v>
      </c>
      <c r="E4365" s="67">
        <f>INDEX(Hosts!$A:$O,MATCH(Places!$C4365,Hosts!$A:$A,0),MATCH(Places!E$1,Hosts!$1:$1,0))</f>
        <v>1</v>
      </c>
      <c r="F4365" s="67">
        <f>INDEX(Hosts!$A:$O,MATCH(Places!$C4365,Hosts!$A:$A,0),MATCH(Places!F$1,Hosts!$1:$1,0))</f>
        <v>0.96</v>
      </c>
      <c r="G4365" s="67" t="str">
        <f>INDEX(Hosts!$A:$O,MATCH(Places!$C4365,Hosts!$A:$A,0),MATCH(Places!G$1,Hosts!$1:$1,0))</f>
        <v>Yes</v>
      </c>
      <c r="H4365">
        <v>7</v>
      </c>
      <c r="I4365" t="str">
        <f>VLOOKUP($H4365,Neighborhoods!$A:$C,2,0)</f>
        <v>Brooklyn</v>
      </c>
      <c r="J4365" t="str">
        <f>VLOOKUP($H4365,Neighborhoods!$A:$C,3,0)</f>
        <v>Bedford-Stuyvesant</v>
      </c>
      <c r="K4365" t="s">
        <v>11822</v>
      </c>
      <c r="L4365" t="str">
        <f t="shared" si="272"/>
        <v>No</v>
      </c>
      <c r="M4365">
        <v>4</v>
      </c>
      <c r="N4365" t="str" cm="1">
        <f t="array" ref="N4365">_xlfn.IFS(M4365&lt;=2,"Small",M4365&lt;=5,"Medium",M4365&gt;5,"Large")</f>
        <v>Medium</v>
      </c>
      <c r="O4365" s="50">
        <v>146</v>
      </c>
      <c r="P4365" s="67">
        <f t="shared" si="273"/>
        <v>0.03</v>
      </c>
      <c r="Q4365" s="52">
        <v>5</v>
      </c>
      <c r="R4365" s="52" t="str" cm="1">
        <f t="array" ref="R4365">_xlfn.IFS(ROUND(Q4365,0)=5,"Excellent",ROUND(Q4365,0)=4,"Good",ROUND(Q4365,0)=3,"Ok",ROUND(Q4365,0)&lt;3,"Bad")</f>
        <v>Excellent</v>
      </c>
      <c r="S4365">
        <v>46</v>
      </c>
      <c r="T4365" t="str">
        <f t="shared" si="274"/>
        <v>No</v>
      </c>
      <c r="U4365" s="65">
        <v>43466</v>
      </c>
      <c r="V4365" s="65">
        <v>43905</v>
      </c>
      <c r="W4365">
        <v>0</v>
      </c>
      <c r="X4365" t="str">
        <f t="shared" si="275"/>
        <v>Inactive</v>
      </c>
      <c r="Y4365" t="s">
        <v>15615</v>
      </c>
    </row>
    <row r="4366" spans="1:25" x14ac:dyDescent="0.25">
      <c r="A4366">
        <v>4365</v>
      </c>
      <c r="B4366" t="s">
        <v>3091</v>
      </c>
      <c r="C4366">
        <v>3759</v>
      </c>
      <c r="D4366" t="str">
        <f>VLOOKUP($C4366,Hosts!$A:$O,10,0)</f>
        <v>New York</v>
      </c>
      <c r="E4366" s="67">
        <f>INDEX(Hosts!$A:$O,MATCH(Places!$C4366,Hosts!$A:$A,0),MATCH(Places!E$1,Hosts!$1:$1,0))</f>
        <v>0.33</v>
      </c>
      <c r="F4366" s="67">
        <f>INDEX(Hosts!$A:$O,MATCH(Places!$C4366,Hosts!$A:$A,0),MATCH(Places!F$1,Hosts!$1:$1,0))</f>
        <v>0.86</v>
      </c>
      <c r="G4366" s="67" t="str">
        <f>INDEX(Hosts!$A:$O,MATCH(Places!$C4366,Hosts!$A:$A,0),MATCH(Places!G$1,Hosts!$1:$1,0))</f>
        <v>No</v>
      </c>
      <c r="H4366">
        <v>8</v>
      </c>
      <c r="I4366" t="str">
        <f>VLOOKUP($H4366,Neighborhoods!$A:$C,2,0)</f>
        <v>Brooklyn</v>
      </c>
      <c r="J4366" t="str">
        <f>VLOOKUP($H4366,Neighborhoods!$A:$C,3,0)</f>
        <v>Bushwick</v>
      </c>
      <c r="K4366" t="s">
        <v>1</v>
      </c>
      <c r="L4366" t="str">
        <f t="shared" si="272"/>
        <v>Yes</v>
      </c>
      <c r="M4366">
        <v>2</v>
      </c>
      <c r="N4366" t="str" cm="1">
        <f t="array" ref="N4366">_xlfn.IFS(M4366&lt;=2,"Small",M4366&lt;=5,"Medium",M4366&gt;5,"Large")</f>
        <v>Small</v>
      </c>
      <c r="O4366" s="50">
        <v>48</v>
      </c>
      <c r="P4366" s="67">
        <f t="shared" si="273"/>
        <v>0.03</v>
      </c>
      <c r="Q4366" s="52">
        <v>4.58</v>
      </c>
      <c r="R4366" s="52" t="str" cm="1">
        <f t="array" ref="R4366">_xlfn.IFS(ROUND(Q4366,0)=5,"Excellent",ROUND(Q4366,0)=4,"Good",ROUND(Q4366,0)=3,"Ok",ROUND(Q4366,0)&lt;3,"Bad")</f>
        <v>Excellent</v>
      </c>
      <c r="S4366">
        <v>57</v>
      </c>
      <c r="T4366" t="str">
        <f t="shared" si="274"/>
        <v>No</v>
      </c>
      <c r="U4366" s="65">
        <v>43472</v>
      </c>
      <c r="V4366" s="65">
        <v>43902</v>
      </c>
      <c r="W4366">
        <v>0</v>
      </c>
      <c r="X4366" t="str">
        <f t="shared" si="275"/>
        <v>Inactive</v>
      </c>
      <c r="Y4366" t="s">
        <v>15615</v>
      </c>
    </row>
    <row r="4367" spans="1:25" x14ac:dyDescent="0.25">
      <c r="A4367">
        <v>4366</v>
      </c>
      <c r="B4367" t="s">
        <v>14060</v>
      </c>
      <c r="C4367">
        <v>3716</v>
      </c>
      <c r="D4367" t="str">
        <f>VLOOKUP($C4367,Hosts!$A:$O,10,0)</f>
        <v>New York</v>
      </c>
      <c r="E4367" s="67">
        <f>INDEX(Hosts!$A:$O,MATCH(Places!$C4367,Hosts!$A:$A,0),MATCH(Places!E$1,Hosts!$1:$1,0))</f>
        <v>0.98</v>
      </c>
      <c r="F4367" s="67">
        <f>INDEX(Hosts!$A:$O,MATCH(Places!$C4367,Hosts!$A:$A,0),MATCH(Places!F$1,Hosts!$1:$1,0))</f>
        <v>0.94</v>
      </c>
      <c r="G4367" s="67" t="str">
        <f>INDEX(Hosts!$A:$O,MATCH(Places!$C4367,Hosts!$A:$A,0),MATCH(Places!G$1,Hosts!$1:$1,0))</f>
        <v>No</v>
      </c>
      <c r="H4367">
        <v>17</v>
      </c>
      <c r="I4367" t="str">
        <f>VLOOKUP($H4367,Neighborhoods!$A:$C,2,0)</f>
        <v>Manhattan</v>
      </c>
      <c r="J4367" t="str">
        <f>VLOOKUP($H4367,Neighborhoods!$A:$C,3,0)</f>
        <v>Hell's Kitchen</v>
      </c>
      <c r="K4367" t="s">
        <v>1</v>
      </c>
      <c r="L4367" t="str">
        <f t="shared" si="272"/>
        <v>Yes</v>
      </c>
      <c r="M4367">
        <v>3</v>
      </c>
      <c r="N4367" t="str" cm="1">
        <f t="array" ref="N4367">_xlfn.IFS(M4367&lt;=2,"Small",M4367&lt;=5,"Medium",M4367&gt;5,"Large")</f>
        <v>Medium</v>
      </c>
      <c r="O4367" s="50">
        <v>100</v>
      </c>
      <c r="P4367" s="67">
        <f t="shared" si="273"/>
        <v>0.03</v>
      </c>
      <c r="Q4367" s="52">
        <v>4.79</v>
      </c>
      <c r="R4367" s="52" t="str" cm="1">
        <f t="array" ref="R4367">_xlfn.IFS(ROUND(Q4367,0)=5,"Excellent",ROUND(Q4367,0)=4,"Good",ROUND(Q4367,0)=3,"Ok",ROUND(Q4367,0)&lt;3,"Bad")</f>
        <v>Excellent</v>
      </c>
      <c r="S4367">
        <v>29</v>
      </c>
      <c r="T4367" t="str">
        <f t="shared" si="274"/>
        <v>No</v>
      </c>
      <c r="U4367" s="65">
        <v>43473</v>
      </c>
      <c r="V4367" s="65">
        <v>43996</v>
      </c>
      <c r="W4367">
        <v>365</v>
      </c>
      <c r="X4367" t="str">
        <f t="shared" si="275"/>
        <v>Active</v>
      </c>
      <c r="Y4367" t="s">
        <v>15615</v>
      </c>
    </row>
    <row r="4368" spans="1:25" x14ac:dyDescent="0.25">
      <c r="A4368">
        <v>4367</v>
      </c>
      <c r="B4368" t="s">
        <v>3092</v>
      </c>
      <c r="C4368">
        <v>3728</v>
      </c>
      <c r="D4368" t="str">
        <f>VLOOKUP($C4368,Hosts!$A:$O,10,0)</f>
        <v>New York</v>
      </c>
      <c r="E4368" s="67">
        <f>INDEX(Hosts!$A:$O,MATCH(Places!$C4368,Hosts!$A:$A,0),MATCH(Places!E$1,Hosts!$1:$1,0))</f>
        <v>0.9</v>
      </c>
      <c r="F4368" s="67">
        <f>INDEX(Hosts!$A:$O,MATCH(Places!$C4368,Hosts!$A:$A,0),MATCH(Places!F$1,Hosts!$1:$1,0))</f>
        <v>0.98</v>
      </c>
      <c r="G4368" s="67" t="str">
        <f>INDEX(Hosts!$A:$O,MATCH(Places!$C4368,Hosts!$A:$A,0),MATCH(Places!G$1,Hosts!$1:$1,0))</f>
        <v>Yes</v>
      </c>
      <c r="H4368">
        <v>23</v>
      </c>
      <c r="I4368" t="str">
        <f>VLOOKUP($H4368,Neighborhoods!$A:$C,2,0)</f>
        <v>Queens</v>
      </c>
      <c r="J4368" t="str">
        <f>VLOOKUP($H4368,Neighborhoods!$A:$C,3,0)</f>
        <v>Jamaica</v>
      </c>
      <c r="K4368" t="s">
        <v>11822</v>
      </c>
      <c r="L4368" t="str">
        <f t="shared" si="272"/>
        <v>No</v>
      </c>
      <c r="M4368">
        <v>3</v>
      </c>
      <c r="N4368" t="str" cm="1">
        <f t="array" ref="N4368">_xlfn.IFS(M4368&lt;=2,"Small",M4368&lt;=5,"Medium",M4368&gt;5,"Large")</f>
        <v>Medium</v>
      </c>
      <c r="O4368" s="50">
        <v>60</v>
      </c>
      <c r="P4368" s="67">
        <f t="shared" si="273"/>
        <v>0.03</v>
      </c>
      <c r="Q4368" s="52">
        <v>4.92</v>
      </c>
      <c r="R4368" s="52" t="str" cm="1">
        <f t="array" ref="R4368">_xlfn.IFS(ROUND(Q4368,0)=5,"Excellent",ROUND(Q4368,0)=4,"Good",ROUND(Q4368,0)=3,"Ok",ROUND(Q4368,0)&lt;3,"Bad")</f>
        <v>Excellent</v>
      </c>
      <c r="S4368">
        <v>59</v>
      </c>
      <c r="T4368" t="str">
        <f t="shared" si="274"/>
        <v>No</v>
      </c>
      <c r="U4368" s="65">
        <v>43472</v>
      </c>
      <c r="V4368" s="65">
        <v>43916</v>
      </c>
      <c r="W4368">
        <v>332</v>
      </c>
      <c r="X4368" t="str">
        <f t="shared" si="275"/>
        <v>Active</v>
      </c>
      <c r="Y4368" t="s">
        <v>15616</v>
      </c>
    </row>
    <row r="4369" spans="1:25" x14ac:dyDescent="0.25">
      <c r="A4369">
        <v>4368</v>
      </c>
      <c r="B4369" t="s">
        <v>14406</v>
      </c>
      <c r="C4369">
        <v>3760</v>
      </c>
      <c r="D4369" t="str">
        <f>VLOOKUP($C4369,Hosts!$A:$O,10,0)</f>
        <v>New York</v>
      </c>
      <c r="E4369" s="67">
        <f>INDEX(Hosts!$A:$O,MATCH(Places!$C4369,Hosts!$A:$A,0),MATCH(Places!E$1,Hosts!$1:$1,0))</f>
        <v>1</v>
      </c>
      <c r="F4369" s="67">
        <f>INDEX(Hosts!$A:$O,MATCH(Places!$C4369,Hosts!$A:$A,0),MATCH(Places!F$1,Hosts!$1:$1,0))</f>
        <v>0.97</v>
      </c>
      <c r="G4369" s="67" t="str">
        <f>INDEX(Hosts!$A:$O,MATCH(Places!$C4369,Hosts!$A:$A,0),MATCH(Places!G$1,Hosts!$1:$1,0))</f>
        <v>No</v>
      </c>
      <c r="H4369">
        <v>8</v>
      </c>
      <c r="I4369" t="str">
        <f>VLOOKUP($H4369,Neighborhoods!$A:$C,2,0)</f>
        <v>Brooklyn</v>
      </c>
      <c r="J4369" t="str">
        <f>VLOOKUP($H4369,Neighborhoods!$A:$C,3,0)</f>
        <v>Bushwick</v>
      </c>
      <c r="K4369" t="s">
        <v>11822</v>
      </c>
      <c r="L4369" t="str">
        <f t="shared" si="272"/>
        <v>No</v>
      </c>
      <c r="M4369">
        <v>2</v>
      </c>
      <c r="N4369" t="str" cm="1">
        <f t="array" ref="N4369">_xlfn.IFS(M4369&lt;=2,"Small",M4369&lt;=5,"Medium",M4369&gt;5,"Large")</f>
        <v>Small</v>
      </c>
      <c r="O4369" s="50">
        <v>79</v>
      </c>
      <c r="P4369" s="67">
        <f t="shared" si="273"/>
        <v>0.03</v>
      </c>
      <c r="Q4369" s="52">
        <v>5</v>
      </c>
      <c r="R4369" s="52" t="str" cm="1">
        <f t="array" ref="R4369">_xlfn.IFS(ROUND(Q4369,0)=5,"Excellent",ROUND(Q4369,0)=4,"Good",ROUND(Q4369,0)=3,"Ok",ROUND(Q4369,0)&lt;3,"Bad")</f>
        <v>Excellent</v>
      </c>
      <c r="S4369">
        <v>17</v>
      </c>
      <c r="T4369" t="str">
        <f t="shared" si="274"/>
        <v>No</v>
      </c>
      <c r="U4369" s="65">
        <v>43463</v>
      </c>
      <c r="V4369" s="65">
        <v>44055</v>
      </c>
      <c r="W4369">
        <v>73</v>
      </c>
      <c r="X4369" t="str">
        <f t="shared" si="275"/>
        <v>Active</v>
      </c>
      <c r="Y4369" t="s">
        <v>15615</v>
      </c>
    </row>
    <row r="4370" spans="1:25" x14ac:dyDescent="0.25">
      <c r="A4370">
        <v>4369</v>
      </c>
      <c r="B4370" t="s">
        <v>15252</v>
      </c>
      <c r="C4370">
        <v>1717</v>
      </c>
      <c r="D4370" t="str">
        <f>VLOOKUP($C4370,Hosts!$A:$O,10,0)</f>
        <v>California</v>
      </c>
      <c r="E4370" s="67">
        <f>INDEX(Hosts!$A:$O,MATCH(Places!$C4370,Hosts!$A:$A,0),MATCH(Places!E$1,Hosts!$1:$1,0))</f>
        <v>1</v>
      </c>
      <c r="F4370" s="67">
        <f>INDEX(Hosts!$A:$O,MATCH(Places!$C4370,Hosts!$A:$A,0),MATCH(Places!F$1,Hosts!$1:$1,0))</f>
        <v>1</v>
      </c>
      <c r="G4370" s="67" t="str">
        <f>INDEX(Hosts!$A:$O,MATCH(Places!$C4370,Hosts!$A:$A,0),MATCH(Places!G$1,Hosts!$1:$1,0))</f>
        <v>No</v>
      </c>
      <c r="H4370">
        <v>11</v>
      </c>
      <c r="I4370" t="str">
        <f>VLOOKUP($H4370,Neighborhoods!$A:$C,2,0)</f>
        <v>Brooklyn</v>
      </c>
      <c r="J4370" t="str">
        <f>VLOOKUP($H4370,Neighborhoods!$A:$C,3,0)</f>
        <v>Greenpoint</v>
      </c>
      <c r="K4370" t="s">
        <v>1</v>
      </c>
      <c r="L4370" t="str">
        <f t="shared" si="272"/>
        <v>Yes</v>
      </c>
      <c r="M4370">
        <v>2</v>
      </c>
      <c r="N4370" t="str" cm="1">
        <f t="array" ref="N4370">_xlfn.IFS(M4370&lt;=2,"Small",M4370&lt;=5,"Medium",M4370&gt;5,"Large")</f>
        <v>Small</v>
      </c>
      <c r="O4370" s="50">
        <v>53</v>
      </c>
      <c r="P4370" s="67">
        <f t="shared" si="273"/>
        <v>0.03</v>
      </c>
      <c r="Q4370" s="52">
        <v>4.8499999999999996</v>
      </c>
      <c r="R4370" s="52" t="str" cm="1">
        <f t="array" ref="R4370">_xlfn.IFS(ROUND(Q4370,0)=5,"Excellent",ROUND(Q4370,0)=4,"Good",ROUND(Q4370,0)=3,"Ok",ROUND(Q4370,0)&lt;3,"Bad")</f>
        <v>Excellent</v>
      </c>
      <c r="S4370">
        <v>13</v>
      </c>
      <c r="T4370" t="str">
        <f t="shared" si="274"/>
        <v>No</v>
      </c>
      <c r="U4370" s="65">
        <v>43504</v>
      </c>
      <c r="V4370" s="65">
        <v>44001</v>
      </c>
      <c r="W4370">
        <v>361</v>
      </c>
      <c r="X4370" t="str">
        <f t="shared" si="275"/>
        <v>Active</v>
      </c>
      <c r="Y4370" t="s">
        <v>15615</v>
      </c>
    </row>
    <row r="4371" spans="1:25" x14ac:dyDescent="0.25">
      <c r="A4371">
        <v>4370</v>
      </c>
      <c r="B4371" t="s">
        <v>3093</v>
      </c>
      <c r="C4371">
        <v>2564</v>
      </c>
      <c r="D4371" t="str">
        <f>VLOOKUP($C4371,Hosts!$A:$O,10,0)</f>
        <v>New York</v>
      </c>
      <c r="E4371" s="67">
        <f>INDEX(Hosts!$A:$O,MATCH(Places!$C4371,Hosts!$A:$A,0),MATCH(Places!E$1,Hosts!$1:$1,0))</f>
        <v>1</v>
      </c>
      <c r="F4371" s="67">
        <f>INDEX(Hosts!$A:$O,MATCH(Places!$C4371,Hosts!$A:$A,0),MATCH(Places!F$1,Hosts!$1:$1,0))</f>
        <v>0.95</v>
      </c>
      <c r="G4371" s="67" t="str">
        <f>INDEX(Hosts!$A:$O,MATCH(Places!$C4371,Hosts!$A:$A,0),MATCH(Places!G$1,Hosts!$1:$1,0))</f>
        <v>Yes</v>
      </c>
      <c r="H4371">
        <v>12</v>
      </c>
      <c r="I4371" t="str">
        <f>VLOOKUP($H4371,Neighborhoods!$A:$C,2,0)</f>
        <v>Brooklyn</v>
      </c>
      <c r="J4371" t="str">
        <f>VLOOKUP($H4371,Neighborhoods!$A:$C,3,0)</f>
        <v>Williamsburg</v>
      </c>
      <c r="K4371" t="s">
        <v>11822</v>
      </c>
      <c r="L4371" t="str">
        <f t="shared" si="272"/>
        <v>No</v>
      </c>
      <c r="M4371">
        <v>3</v>
      </c>
      <c r="N4371" t="str" cm="1">
        <f t="array" ref="N4371">_xlfn.IFS(M4371&lt;=2,"Small",M4371&lt;=5,"Medium",M4371&gt;5,"Large")</f>
        <v>Medium</v>
      </c>
      <c r="O4371" s="50">
        <v>125</v>
      </c>
      <c r="P4371" s="67">
        <f t="shared" si="273"/>
        <v>0.03</v>
      </c>
      <c r="Q4371" s="52">
        <v>5</v>
      </c>
      <c r="R4371" s="52" t="str" cm="1">
        <f t="array" ref="R4371">_xlfn.IFS(ROUND(Q4371,0)=5,"Excellent",ROUND(Q4371,0)=4,"Good",ROUND(Q4371,0)=3,"Ok",ROUND(Q4371,0)&lt;3,"Bad")</f>
        <v>Excellent</v>
      </c>
      <c r="S4371">
        <v>64</v>
      </c>
      <c r="T4371" t="str">
        <f t="shared" si="274"/>
        <v>No</v>
      </c>
      <c r="U4371" s="65">
        <v>43467</v>
      </c>
      <c r="V4371" s="65">
        <v>43899</v>
      </c>
      <c r="W4371">
        <v>315</v>
      </c>
      <c r="X4371" t="str">
        <f t="shared" si="275"/>
        <v>Active</v>
      </c>
      <c r="Y4371" t="s">
        <v>15615</v>
      </c>
    </row>
    <row r="4372" spans="1:25" x14ac:dyDescent="0.25">
      <c r="A4372">
        <v>4371</v>
      </c>
      <c r="B4372" t="s">
        <v>3094</v>
      </c>
      <c r="C4372">
        <v>847</v>
      </c>
      <c r="D4372" t="str">
        <f>VLOOKUP($C4372,Hosts!$A:$O,10,0)</f>
        <v>New York</v>
      </c>
      <c r="E4372" s="67">
        <f>INDEX(Hosts!$A:$O,MATCH(Places!$C4372,Hosts!$A:$A,0),MATCH(Places!E$1,Hosts!$1:$1,0))</f>
        <v>0.67</v>
      </c>
      <c r="F4372" s="67">
        <f>INDEX(Hosts!$A:$O,MATCH(Places!$C4372,Hosts!$A:$A,0),MATCH(Places!F$1,Hosts!$1:$1,0))</f>
        <v>1</v>
      </c>
      <c r="G4372" s="67" t="str">
        <f>INDEX(Hosts!$A:$O,MATCH(Places!$C4372,Hosts!$A:$A,0),MATCH(Places!G$1,Hosts!$1:$1,0))</f>
        <v>No</v>
      </c>
      <c r="H4372">
        <v>7</v>
      </c>
      <c r="I4372" t="str">
        <f>VLOOKUP($H4372,Neighborhoods!$A:$C,2,0)</f>
        <v>Brooklyn</v>
      </c>
      <c r="J4372" t="str">
        <f>VLOOKUP($H4372,Neighborhoods!$A:$C,3,0)</f>
        <v>Bedford-Stuyvesant</v>
      </c>
      <c r="K4372" t="s">
        <v>1</v>
      </c>
      <c r="L4372" t="str">
        <f t="shared" si="272"/>
        <v>Yes</v>
      </c>
      <c r="M4372">
        <v>2</v>
      </c>
      <c r="N4372" t="str" cm="1">
        <f t="array" ref="N4372">_xlfn.IFS(M4372&lt;=2,"Small",M4372&lt;=5,"Medium",M4372&gt;5,"Large")</f>
        <v>Small</v>
      </c>
      <c r="O4372" s="50">
        <v>80</v>
      </c>
      <c r="P4372" s="67">
        <f t="shared" si="273"/>
        <v>0.03</v>
      </c>
      <c r="Q4372" s="52">
        <v>4.4400000000000004</v>
      </c>
      <c r="R4372" s="52" t="str" cm="1">
        <f t="array" ref="R4372">_xlfn.IFS(ROUND(Q4372,0)=5,"Excellent",ROUND(Q4372,0)=4,"Good",ROUND(Q4372,0)=3,"Ok",ROUND(Q4372,0)&lt;3,"Bad")</f>
        <v>Good</v>
      </c>
      <c r="S4372">
        <v>9</v>
      </c>
      <c r="T4372" t="str">
        <f t="shared" si="274"/>
        <v>No</v>
      </c>
      <c r="U4372" s="65">
        <v>43474</v>
      </c>
      <c r="V4372" s="65">
        <v>43647</v>
      </c>
      <c r="W4372">
        <v>196</v>
      </c>
      <c r="X4372" t="str">
        <f t="shared" si="275"/>
        <v>Active</v>
      </c>
      <c r="Y4372" t="s">
        <v>15615</v>
      </c>
    </row>
    <row r="4373" spans="1:25" x14ac:dyDescent="0.25">
      <c r="A4373">
        <v>4372</v>
      </c>
      <c r="B4373" t="s">
        <v>13743</v>
      </c>
      <c r="C4373">
        <v>3716</v>
      </c>
      <c r="D4373" t="str">
        <f>VLOOKUP($C4373,Hosts!$A:$O,10,0)</f>
        <v>New York</v>
      </c>
      <c r="E4373" s="67">
        <f>INDEX(Hosts!$A:$O,MATCH(Places!$C4373,Hosts!$A:$A,0),MATCH(Places!E$1,Hosts!$1:$1,0))</f>
        <v>0.98</v>
      </c>
      <c r="F4373" s="67">
        <f>INDEX(Hosts!$A:$O,MATCH(Places!$C4373,Hosts!$A:$A,0),MATCH(Places!F$1,Hosts!$1:$1,0))</f>
        <v>0.94</v>
      </c>
      <c r="G4373" s="67" t="str">
        <f>INDEX(Hosts!$A:$O,MATCH(Places!$C4373,Hosts!$A:$A,0),MATCH(Places!G$1,Hosts!$1:$1,0))</f>
        <v>No</v>
      </c>
      <c r="H4373">
        <v>17</v>
      </c>
      <c r="I4373" t="str">
        <f>VLOOKUP($H4373,Neighborhoods!$A:$C,2,0)</f>
        <v>Manhattan</v>
      </c>
      <c r="J4373" t="str">
        <f>VLOOKUP($H4373,Neighborhoods!$A:$C,3,0)</f>
        <v>Hell's Kitchen</v>
      </c>
      <c r="K4373" t="s">
        <v>1</v>
      </c>
      <c r="L4373" t="str">
        <f t="shared" si="272"/>
        <v>Yes</v>
      </c>
      <c r="M4373">
        <v>2</v>
      </c>
      <c r="N4373" t="str" cm="1">
        <f t="array" ref="N4373">_xlfn.IFS(M4373&lt;=2,"Small",M4373&lt;=5,"Medium",M4373&gt;5,"Large")</f>
        <v>Small</v>
      </c>
      <c r="O4373" s="50">
        <v>75</v>
      </c>
      <c r="P4373" s="67">
        <f t="shared" si="273"/>
        <v>0.03</v>
      </c>
      <c r="Q4373" s="52">
        <v>4.37</v>
      </c>
      <c r="R4373" s="52" t="str" cm="1">
        <f t="array" ref="R4373">_xlfn.IFS(ROUND(Q4373,0)=5,"Excellent",ROUND(Q4373,0)=4,"Good",ROUND(Q4373,0)=3,"Ok",ROUND(Q4373,0)&lt;3,"Bad")</f>
        <v>Good</v>
      </c>
      <c r="S4373">
        <v>51</v>
      </c>
      <c r="T4373" t="str">
        <f t="shared" si="274"/>
        <v>No</v>
      </c>
      <c r="U4373" s="65">
        <v>43473</v>
      </c>
      <c r="V4373" s="65">
        <v>44045</v>
      </c>
      <c r="W4373">
        <v>365</v>
      </c>
      <c r="X4373" t="str">
        <f t="shared" si="275"/>
        <v>Active</v>
      </c>
      <c r="Y4373" t="s">
        <v>15615</v>
      </c>
    </row>
    <row r="4374" spans="1:25" x14ac:dyDescent="0.25">
      <c r="A4374">
        <v>4373</v>
      </c>
      <c r="B4374" t="s">
        <v>14461</v>
      </c>
      <c r="C4374">
        <v>2528</v>
      </c>
      <c r="D4374" t="str">
        <f>VLOOKUP($C4374,Hosts!$A:$O,10,0)</f>
        <v>New York</v>
      </c>
      <c r="E4374" s="67">
        <f>INDEX(Hosts!$A:$O,MATCH(Places!$C4374,Hosts!$A:$A,0),MATCH(Places!E$1,Hosts!$1:$1,0))</f>
        <v>0.64</v>
      </c>
      <c r="F4374" s="67">
        <f>INDEX(Hosts!$A:$O,MATCH(Places!$C4374,Hosts!$A:$A,0),MATCH(Places!F$1,Hosts!$1:$1,0))</f>
        <v>0.94</v>
      </c>
      <c r="G4374" s="67" t="str">
        <f>INDEX(Hosts!$A:$O,MATCH(Places!$C4374,Hosts!$A:$A,0),MATCH(Places!G$1,Hosts!$1:$1,0))</f>
        <v>No</v>
      </c>
      <c r="H4374">
        <v>19</v>
      </c>
      <c r="I4374" t="str">
        <f>VLOOKUP($H4374,Neighborhoods!$A:$C,2,0)</f>
        <v>Manhattan</v>
      </c>
      <c r="J4374" t="str">
        <f>VLOOKUP($H4374,Neighborhoods!$A:$C,3,0)</f>
        <v>Upper East Side</v>
      </c>
      <c r="K4374" t="s">
        <v>1</v>
      </c>
      <c r="L4374" t="str">
        <f t="shared" si="272"/>
        <v>Yes</v>
      </c>
      <c r="M4374">
        <v>2</v>
      </c>
      <c r="N4374" t="str" cm="1">
        <f t="array" ref="N4374">_xlfn.IFS(M4374&lt;=2,"Small",M4374&lt;=5,"Medium",M4374&gt;5,"Large")</f>
        <v>Small</v>
      </c>
      <c r="O4374" s="50">
        <v>128</v>
      </c>
      <c r="P4374" s="67">
        <f t="shared" si="273"/>
        <v>0.03</v>
      </c>
      <c r="Q4374" s="52">
        <v>4.97</v>
      </c>
      <c r="R4374" s="52" t="str" cm="1">
        <f t="array" ref="R4374">_xlfn.IFS(ROUND(Q4374,0)=5,"Excellent",ROUND(Q4374,0)=4,"Good",ROUND(Q4374,0)=3,"Ok",ROUND(Q4374,0)&lt;3,"Bad")</f>
        <v>Excellent</v>
      </c>
      <c r="S4374">
        <v>36</v>
      </c>
      <c r="T4374" t="str">
        <f t="shared" si="274"/>
        <v>No</v>
      </c>
      <c r="U4374" s="65">
        <v>43519</v>
      </c>
      <c r="V4374" s="65">
        <v>44020</v>
      </c>
      <c r="W4374">
        <v>0</v>
      </c>
      <c r="X4374" t="str">
        <f t="shared" si="275"/>
        <v>Inactive</v>
      </c>
      <c r="Y4374" t="s">
        <v>15615</v>
      </c>
    </row>
    <row r="4375" spans="1:25" x14ac:dyDescent="0.25">
      <c r="A4375">
        <v>4374</v>
      </c>
      <c r="B4375" t="s">
        <v>15502</v>
      </c>
      <c r="C4375">
        <v>3674</v>
      </c>
      <c r="D4375" t="str">
        <f>VLOOKUP($C4375,Hosts!$A:$O,10,0)</f>
        <v>New York</v>
      </c>
      <c r="E4375" s="67">
        <f>INDEX(Hosts!$A:$O,MATCH(Places!$C4375,Hosts!$A:$A,0),MATCH(Places!E$1,Hosts!$1:$1,0))</f>
        <v>0.75</v>
      </c>
      <c r="F4375" s="67">
        <f>INDEX(Hosts!$A:$O,MATCH(Places!$C4375,Hosts!$A:$A,0),MATCH(Places!F$1,Hosts!$1:$1,0))</f>
        <v>0.88</v>
      </c>
      <c r="G4375" s="67" t="str">
        <f>INDEX(Hosts!$A:$O,MATCH(Places!$C4375,Hosts!$A:$A,0),MATCH(Places!G$1,Hosts!$1:$1,0))</f>
        <v>No</v>
      </c>
      <c r="H4375">
        <v>18</v>
      </c>
      <c r="I4375" t="str">
        <f>VLOOKUP($H4375,Neighborhoods!$A:$C,2,0)</f>
        <v>Manhattan</v>
      </c>
      <c r="J4375" t="str">
        <f>VLOOKUP($H4375,Neighborhoods!$A:$C,3,0)</f>
        <v>Midtown</v>
      </c>
      <c r="K4375" t="s">
        <v>11822</v>
      </c>
      <c r="L4375" t="str">
        <f t="shared" si="272"/>
        <v>No</v>
      </c>
      <c r="M4375">
        <v>5</v>
      </c>
      <c r="N4375" t="str" cm="1">
        <f t="array" ref="N4375">_xlfn.IFS(M4375&lt;=2,"Small",M4375&lt;=5,"Medium",M4375&gt;5,"Large")</f>
        <v>Medium</v>
      </c>
      <c r="O4375" s="50">
        <v>249</v>
      </c>
      <c r="P4375" s="67">
        <f t="shared" si="273"/>
        <v>0.04</v>
      </c>
      <c r="Q4375" s="52">
        <v>4.8</v>
      </c>
      <c r="R4375" s="52" t="str" cm="1">
        <f t="array" ref="R4375">_xlfn.IFS(ROUND(Q4375,0)=5,"Excellent",ROUND(Q4375,0)=4,"Good",ROUND(Q4375,0)=3,"Ok",ROUND(Q4375,0)&lt;3,"Bad")</f>
        <v>Excellent</v>
      </c>
      <c r="S4375">
        <v>10</v>
      </c>
      <c r="T4375" t="str">
        <f t="shared" si="274"/>
        <v>No</v>
      </c>
      <c r="U4375" s="65">
        <v>43463</v>
      </c>
      <c r="V4375" s="65">
        <v>43879</v>
      </c>
      <c r="W4375">
        <v>138</v>
      </c>
      <c r="X4375" t="str">
        <f t="shared" si="275"/>
        <v>Active</v>
      </c>
      <c r="Y4375" t="s">
        <v>15615</v>
      </c>
    </row>
    <row r="4376" spans="1:25" x14ac:dyDescent="0.25">
      <c r="A4376">
        <v>4375</v>
      </c>
      <c r="B4376" t="s">
        <v>13467</v>
      </c>
      <c r="C4376">
        <v>3761</v>
      </c>
      <c r="D4376" t="str">
        <f>VLOOKUP($C4376,Hosts!$A:$O,10,0)</f>
        <v>New York</v>
      </c>
      <c r="E4376" s="67">
        <f>INDEX(Hosts!$A:$O,MATCH(Places!$C4376,Hosts!$A:$A,0),MATCH(Places!E$1,Hosts!$1:$1,0))</f>
        <v>1</v>
      </c>
      <c r="F4376" s="67">
        <f>INDEX(Hosts!$A:$O,MATCH(Places!$C4376,Hosts!$A:$A,0),MATCH(Places!F$1,Hosts!$1:$1,0))</f>
        <v>0.96</v>
      </c>
      <c r="G4376" s="67" t="str">
        <f>INDEX(Hosts!$A:$O,MATCH(Places!$C4376,Hosts!$A:$A,0),MATCH(Places!G$1,Hosts!$1:$1,0))</f>
        <v>No</v>
      </c>
      <c r="H4376">
        <v>23</v>
      </c>
      <c r="I4376" t="str">
        <f>VLOOKUP($H4376,Neighborhoods!$A:$C,2,0)</f>
        <v>Queens</v>
      </c>
      <c r="J4376" t="str">
        <f>VLOOKUP($H4376,Neighborhoods!$A:$C,3,0)</f>
        <v>Jamaica</v>
      </c>
      <c r="K4376" t="s">
        <v>1</v>
      </c>
      <c r="L4376" t="str">
        <f t="shared" si="272"/>
        <v>Yes</v>
      </c>
      <c r="M4376">
        <v>2</v>
      </c>
      <c r="N4376" t="str" cm="1">
        <f t="array" ref="N4376">_xlfn.IFS(M4376&lt;=2,"Small",M4376&lt;=5,"Medium",M4376&gt;5,"Large")</f>
        <v>Small</v>
      </c>
      <c r="O4376" s="50">
        <v>49</v>
      </c>
      <c r="P4376" s="67">
        <f t="shared" si="273"/>
        <v>0.03</v>
      </c>
      <c r="Q4376" s="52">
        <v>4.8099999999999996</v>
      </c>
      <c r="R4376" s="52" t="str" cm="1">
        <f t="array" ref="R4376">_xlfn.IFS(ROUND(Q4376,0)=5,"Excellent",ROUND(Q4376,0)=4,"Good",ROUND(Q4376,0)=3,"Ok",ROUND(Q4376,0)&lt;3,"Bad")</f>
        <v>Excellent</v>
      </c>
      <c r="S4376">
        <v>212</v>
      </c>
      <c r="T4376" t="str">
        <f t="shared" si="274"/>
        <v>Yes</v>
      </c>
      <c r="U4376" s="65">
        <v>43463</v>
      </c>
      <c r="V4376" s="65">
        <v>43987</v>
      </c>
      <c r="W4376">
        <v>268</v>
      </c>
      <c r="X4376" t="str">
        <f t="shared" si="275"/>
        <v>Active</v>
      </c>
      <c r="Y4376" t="s">
        <v>15615</v>
      </c>
    </row>
    <row r="4377" spans="1:25" x14ac:dyDescent="0.25">
      <c r="A4377">
        <v>4376</v>
      </c>
      <c r="B4377" t="s">
        <v>3095</v>
      </c>
      <c r="C4377">
        <v>3290</v>
      </c>
      <c r="D4377" t="str">
        <f>VLOOKUP($C4377,Hosts!$A:$O,10,0)</f>
        <v>New York</v>
      </c>
      <c r="E4377" s="67">
        <f>INDEX(Hosts!$A:$O,MATCH(Places!$C4377,Hosts!$A:$A,0),MATCH(Places!E$1,Hosts!$1:$1,0))</f>
        <v>0.8</v>
      </c>
      <c r="F4377" s="67">
        <f>INDEX(Hosts!$A:$O,MATCH(Places!$C4377,Hosts!$A:$A,0),MATCH(Places!F$1,Hosts!$1:$1,0))</f>
        <v>0.99</v>
      </c>
      <c r="G4377" s="67" t="str">
        <f>INDEX(Hosts!$A:$O,MATCH(Places!$C4377,Hosts!$A:$A,0),MATCH(Places!G$1,Hosts!$1:$1,0))</f>
        <v>Yes</v>
      </c>
      <c r="H4377">
        <v>24</v>
      </c>
      <c r="I4377" t="str">
        <f>VLOOKUP($H4377,Neighborhoods!$A:$C,2,0)</f>
        <v>Queens</v>
      </c>
      <c r="J4377" t="str">
        <f>VLOOKUP($H4377,Neighborhoods!$A:$C,3,0)</f>
        <v>Long Island City</v>
      </c>
      <c r="K4377" t="s">
        <v>11822</v>
      </c>
      <c r="L4377" t="str">
        <f t="shared" si="272"/>
        <v>No</v>
      </c>
      <c r="M4377">
        <v>5</v>
      </c>
      <c r="N4377" t="str" cm="1">
        <f t="array" ref="N4377">_xlfn.IFS(M4377&lt;=2,"Small",M4377&lt;=5,"Medium",M4377&gt;5,"Large")</f>
        <v>Medium</v>
      </c>
      <c r="O4377" s="50">
        <v>100</v>
      </c>
      <c r="P4377" s="67">
        <f t="shared" si="273"/>
        <v>0.03</v>
      </c>
      <c r="Q4377" s="52">
        <v>4.9800000000000004</v>
      </c>
      <c r="R4377" s="52" t="str" cm="1">
        <f t="array" ref="R4377">_xlfn.IFS(ROUND(Q4377,0)=5,"Excellent",ROUND(Q4377,0)=4,"Good",ROUND(Q4377,0)=3,"Ok",ROUND(Q4377,0)&lt;3,"Bad")</f>
        <v>Excellent</v>
      </c>
      <c r="S4377">
        <v>53</v>
      </c>
      <c r="T4377" t="str">
        <f t="shared" si="274"/>
        <v>No</v>
      </c>
      <c r="U4377" s="65">
        <v>43459</v>
      </c>
      <c r="V4377" s="65">
        <v>43992</v>
      </c>
      <c r="W4377">
        <v>0</v>
      </c>
      <c r="X4377" t="str">
        <f t="shared" si="275"/>
        <v>Inactive</v>
      </c>
      <c r="Y4377" t="s">
        <v>15616</v>
      </c>
    </row>
    <row r="4378" spans="1:25" x14ac:dyDescent="0.25">
      <c r="A4378">
        <v>4377</v>
      </c>
      <c r="B4378" t="s">
        <v>3096</v>
      </c>
      <c r="C4378">
        <v>3008</v>
      </c>
      <c r="D4378" t="str">
        <f>VLOOKUP($C4378,Hosts!$A:$O,10,0)</f>
        <v>New York</v>
      </c>
      <c r="E4378" s="67">
        <f>INDEX(Hosts!$A:$O,MATCH(Places!$C4378,Hosts!$A:$A,0),MATCH(Places!E$1,Hosts!$1:$1,0))</f>
        <v>1</v>
      </c>
      <c r="F4378" s="67">
        <f>INDEX(Hosts!$A:$O,MATCH(Places!$C4378,Hosts!$A:$A,0),MATCH(Places!F$1,Hosts!$1:$1,0))</f>
        <v>0.5</v>
      </c>
      <c r="G4378" s="67" t="str">
        <f>INDEX(Hosts!$A:$O,MATCH(Places!$C4378,Hosts!$A:$A,0),MATCH(Places!G$1,Hosts!$1:$1,0))</f>
        <v>Yes</v>
      </c>
      <c r="H4378">
        <v>8</v>
      </c>
      <c r="I4378" t="str">
        <f>VLOOKUP($H4378,Neighborhoods!$A:$C,2,0)</f>
        <v>Brooklyn</v>
      </c>
      <c r="J4378" t="str">
        <f>VLOOKUP($H4378,Neighborhoods!$A:$C,3,0)</f>
        <v>Bushwick</v>
      </c>
      <c r="K4378" t="s">
        <v>11822</v>
      </c>
      <c r="L4378" t="str">
        <f t="shared" si="272"/>
        <v>No</v>
      </c>
      <c r="M4378">
        <v>6</v>
      </c>
      <c r="N4378" t="str" cm="1">
        <f t="array" ref="N4378">_xlfn.IFS(M4378&lt;=2,"Small",M4378&lt;=5,"Medium",M4378&gt;5,"Large")</f>
        <v>Large</v>
      </c>
      <c r="O4378" s="50">
        <v>166</v>
      </c>
      <c r="P4378" s="67">
        <f t="shared" si="273"/>
        <v>0.03</v>
      </c>
      <c r="Q4378" s="52">
        <v>5</v>
      </c>
      <c r="R4378" s="52" t="str" cm="1">
        <f t="array" ref="R4378">_xlfn.IFS(ROUND(Q4378,0)=5,"Excellent",ROUND(Q4378,0)=4,"Good",ROUND(Q4378,0)=3,"Ok",ROUND(Q4378,0)&lt;3,"Bad")</f>
        <v>Excellent</v>
      </c>
      <c r="S4378">
        <v>6</v>
      </c>
      <c r="T4378" t="str">
        <f t="shared" si="274"/>
        <v>No</v>
      </c>
      <c r="U4378" s="65">
        <v>43471</v>
      </c>
      <c r="V4378" s="65">
        <v>43640</v>
      </c>
      <c r="W4378">
        <v>15</v>
      </c>
      <c r="X4378" t="str">
        <f t="shared" si="275"/>
        <v>Active</v>
      </c>
      <c r="Y4378" t="s">
        <v>15615</v>
      </c>
    </row>
    <row r="4379" spans="1:25" x14ac:dyDescent="0.25">
      <c r="A4379">
        <v>4378</v>
      </c>
      <c r="B4379" t="s">
        <v>13590</v>
      </c>
      <c r="C4379">
        <v>3753</v>
      </c>
      <c r="D4379" t="str">
        <f>VLOOKUP($C4379,Hosts!$A:$O,10,0)</f>
        <v>New York</v>
      </c>
      <c r="E4379" s="67">
        <f>INDEX(Hosts!$A:$O,MATCH(Places!$C4379,Hosts!$A:$A,0),MATCH(Places!E$1,Hosts!$1:$1,0))</f>
        <v>0.94</v>
      </c>
      <c r="F4379" s="67">
        <f>INDEX(Hosts!$A:$O,MATCH(Places!$C4379,Hosts!$A:$A,0),MATCH(Places!F$1,Hosts!$1:$1,0))</f>
        <v>0.91</v>
      </c>
      <c r="G4379" s="67" t="str">
        <f>INDEX(Hosts!$A:$O,MATCH(Places!$C4379,Hosts!$A:$A,0),MATCH(Places!G$1,Hosts!$1:$1,0))</f>
        <v>No</v>
      </c>
      <c r="H4379">
        <v>7</v>
      </c>
      <c r="I4379" t="str">
        <f>VLOOKUP($H4379,Neighborhoods!$A:$C,2,0)</f>
        <v>Brooklyn</v>
      </c>
      <c r="J4379" t="str">
        <f>VLOOKUP($H4379,Neighborhoods!$A:$C,3,0)</f>
        <v>Bedford-Stuyvesant</v>
      </c>
      <c r="K4379" t="s">
        <v>1</v>
      </c>
      <c r="L4379" t="str">
        <f t="shared" si="272"/>
        <v>Yes</v>
      </c>
      <c r="M4379">
        <v>2</v>
      </c>
      <c r="N4379" t="str" cm="1">
        <f t="array" ref="N4379">_xlfn.IFS(M4379&lt;=2,"Small",M4379&lt;=5,"Medium",M4379&gt;5,"Large")</f>
        <v>Small</v>
      </c>
      <c r="O4379" s="50">
        <v>48</v>
      </c>
      <c r="P4379" s="67">
        <f t="shared" si="273"/>
        <v>0.03</v>
      </c>
      <c r="Q4379" s="52">
        <v>4.32</v>
      </c>
      <c r="R4379" s="52" t="str" cm="1">
        <f t="array" ref="R4379">_xlfn.IFS(ROUND(Q4379,0)=5,"Excellent",ROUND(Q4379,0)=4,"Good",ROUND(Q4379,0)=3,"Ok",ROUND(Q4379,0)&lt;3,"Bad")</f>
        <v>Good</v>
      </c>
      <c r="S4379">
        <v>22</v>
      </c>
      <c r="T4379" t="str">
        <f t="shared" si="274"/>
        <v>No</v>
      </c>
      <c r="U4379" s="65">
        <v>43498</v>
      </c>
      <c r="V4379" s="65">
        <v>44036</v>
      </c>
      <c r="W4379">
        <v>365</v>
      </c>
      <c r="X4379" t="str">
        <f t="shared" si="275"/>
        <v>Active</v>
      </c>
      <c r="Y4379" t="s">
        <v>15616</v>
      </c>
    </row>
    <row r="4380" spans="1:25" x14ac:dyDescent="0.25">
      <c r="A4380">
        <v>4379</v>
      </c>
      <c r="B4380" t="s">
        <v>3097</v>
      </c>
      <c r="C4380">
        <v>2971</v>
      </c>
      <c r="D4380" t="str">
        <f>VLOOKUP($C4380,Hosts!$A:$O,10,0)</f>
        <v>New York</v>
      </c>
      <c r="E4380" s="67">
        <f>INDEX(Hosts!$A:$O,MATCH(Places!$C4380,Hosts!$A:$A,0),MATCH(Places!E$1,Hosts!$1:$1,0))</f>
        <v>1</v>
      </c>
      <c r="F4380" s="67">
        <f>INDEX(Hosts!$A:$O,MATCH(Places!$C4380,Hosts!$A:$A,0),MATCH(Places!F$1,Hosts!$1:$1,0))</f>
        <v>0.89</v>
      </c>
      <c r="G4380" s="67" t="str">
        <f>INDEX(Hosts!$A:$O,MATCH(Places!$C4380,Hosts!$A:$A,0),MATCH(Places!G$1,Hosts!$1:$1,0))</f>
        <v>Yes</v>
      </c>
      <c r="H4380">
        <v>7</v>
      </c>
      <c r="I4380" t="str">
        <f>VLOOKUP($H4380,Neighborhoods!$A:$C,2,0)</f>
        <v>Brooklyn</v>
      </c>
      <c r="J4380" t="str">
        <f>VLOOKUP($H4380,Neighborhoods!$A:$C,3,0)</f>
        <v>Bedford-Stuyvesant</v>
      </c>
      <c r="K4380" t="s">
        <v>1</v>
      </c>
      <c r="L4380" t="str">
        <f t="shared" si="272"/>
        <v>Yes</v>
      </c>
      <c r="M4380">
        <v>2</v>
      </c>
      <c r="N4380" t="str" cm="1">
        <f t="array" ref="N4380">_xlfn.IFS(M4380&lt;=2,"Small",M4380&lt;=5,"Medium",M4380&gt;5,"Large")</f>
        <v>Small</v>
      </c>
      <c r="O4380" s="50">
        <v>95</v>
      </c>
      <c r="P4380" s="67">
        <f t="shared" si="273"/>
        <v>0.03</v>
      </c>
      <c r="Q4380" s="52">
        <v>4.93</v>
      </c>
      <c r="R4380" s="52" t="str" cm="1">
        <f t="array" ref="R4380">_xlfn.IFS(ROUND(Q4380,0)=5,"Excellent",ROUND(Q4380,0)=4,"Good",ROUND(Q4380,0)=3,"Ok",ROUND(Q4380,0)&lt;3,"Bad")</f>
        <v>Excellent</v>
      </c>
      <c r="S4380">
        <v>60</v>
      </c>
      <c r="T4380" t="str">
        <f t="shared" si="274"/>
        <v>No</v>
      </c>
      <c r="U4380" s="65">
        <v>43485</v>
      </c>
      <c r="V4380" s="65">
        <v>43898</v>
      </c>
      <c r="W4380">
        <v>89</v>
      </c>
      <c r="X4380" t="str">
        <f t="shared" si="275"/>
        <v>Active</v>
      </c>
      <c r="Y4380" t="s">
        <v>15616</v>
      </c>
    </row>
    <row r="4381" spans="1:25" x14ac:dyDescent="0.25">
      <c r="A4381">
        <v>4380</v>
      </c>
      <c r="B4381" t="s">
        <v>3098</v>
      </c>
      <c r="C4381">
        <v>2273</v>
      </c>
      <c r="D4381" t="str">
        <f>VLOOKUP($C4381,Hosts!$A:$O,10,0)</f>
        <v>New York</v>
      </c>
      <c r="E4381" s="67">
        <f>INDEX(Hosts!$A:$O,MATCH(Places!$C4381,Hosts!$A:$A,0),MATCH(Places!E$1,Hosts!$1:$1,0))</f>
        <v>1</v>
      </c>
      <c r="F4381" s="67">
        <f>INDEX(Hosts!$A:$O,MATCH(Places!$C4381,Hosts!$A:$A,0),MATCH(Places!F$1,Hosts!$1:$1,0))</f>
        <v>0.82</v>
      </c>
      <c r="G4381" s="67" t="str">
        <f>INDEX(Hosts!$A:$O,MATCH(Places!$C4381,Hosts!$A:$A,0),MATCH(Places!G$1,Hosts!$1:$1,0))</f>
        <v>No</v>
      </c>
      <c r="H4381">
        <v>11</v>
      </c>
      <c r="I4381" t="str">
        <f>VLOOKUP($H4381,Neighborhoods!$A:$C,2,0)</f>
        <v>Brooklyn</v>
      </c>
      <c r="J4381" t="str">
        <f>VLOOKUP($H4381,Neighborhoods!$A:$C,3,0)</f>
        <v>Greenpoint</v>
      </c>
      <c r="K4381" t="s">
        <v>1</v>
      </c>
      <c r="L4381" t="str">
        <f t="shared" si="272"/>
        <v>Yes</v>
      </c>
      <c r="M4381">
        <v>1</v>
      </c>
      <c r="N4381" t="str" cm="1">
        <f t="array" ref="N4381">_xlfn.IFS(M4381&lt;=2,"Small",M4381&lt;=5,"Medium",M4381&gt;5,"Large")</f>
        <v>Small</v>
      </c>
      <c r="O4381" s="50">
        <v>45</v>
      </c>
      <c r="P4381" s="67">
        <f t="shared" si="273"/>
        <v>0.03</v>
      </c>
      <c r="Q4381" s="52">
        <v>5</v>
      </c>
      <c r="R4381" s="52" t="str" cm="1">
        <f t="array" ref="R4381">_xlfn.IFS(ROUND(Q4381,0)=5,"Excellent",ROUND(Q4381,0)=4,"Good",ROUND(Q4381,0)=3,"Ok",ROUND(Q4381,0)&lt;3,"Bad")</f>
        <v>Excellent</v>
      </c>
      <c r="S4381">
        <v>5</v>
      </c>
      <c r="T4381" t="str">
        <f t="shared" si="274"/>
        <v>No</v>
      </c>
      <c r="U4381" s="65">
        <v>43467</v>
      </c>
      <c r="V4381" s="65">
        <v>43833</v>
      </c>
      <c r="W4381">
        <v>33</v>
      </c>
      <c r="X4381" t="str">
        <f t="shared" si="275"/>
        <v>Active</v>
      </c>
      <c r="Y4381" t="s">
        <v>15615</v>
      </c>
    </row>
    <row r="4382" spans="1:25" x14ac:dyDescent="0.25">
      <c r="A4382">
        <v>4381</v>
      </c>
      <c r="B4382" t="s">
        <v>3099</v>
      </c>
      <c r="C4382">
        <v>3736</v>
      </c>
      <c r="D4382" t="str">
        <f>VLOOKUP($C4382,Hosts!$A:$O,10,0)</f>
        <v>New York</v>
      </c>
      <c r="E4382" s="67">
        <f>INDEX(Hosts!$A:$O,MATCH(Places!$C4382,Hosts!$A:$A,0),MATCH(Places!E$1,Hosts!$1:$1,0))</f>
        <v>1</v>
      </c>
      <c r="F4382" s="67">
        <f>INDEX(Hosts!$A:$O,MATCH(Places!$C4382,Hosts!$A:$A,0),MATCH(Places!F$1,Hosts!$1:$1,0))</f>
        <v>1</v>
      </c>
      <c r="G4382" s="67" t="str">
        <f>INDEX(Hosts!$A:$O,MATCH(Places!$C4382,Hosts!$A:$A,0),MATCH(Places!G$1,Hosts!$1:$1,0))</f>
        <v>Yes</v>
      </c>
      <c r="H4382">
        <v>24</v>
      </c>
      <c r="I4382" t="str">
        <f>VLOOKUP($H4382,Neighborhoods!$A:$C,2,0)</f>
        <v>Queens</v>
      </c>
      <c r="J4382" t="str">
        <f>VLOOKUP($H4382,Neighborhoods!$A:$C,3,0)</f>
        <v>Long Island City</v>
      </c>
      <c r="K4382" t="s">
        <v>11822</v>
      </c>
      <c r="L4382" t="str">
        <f t="shared" si="272"/>
        <v>No</v>
      </c>
      <c r="M4382">
        <v>3</v>
      </c>
      <c r="N4382" t="str" cm="1">
        <f t="array" ref="N4382">_xlfn.IFS(M4382&lt;=2,"Small",M4382&lt;=5,"Medium",M4382&gt;5,"Large")</f>
        <v>Medium</v>
      </c>
      <c r="O4382" s="50">
        <v>149</v>
      </c>
      <c r="P4382" s="67">
        <f t="shared" si="273"/>
        <v>0.03</v>
      </c>
      <c r="Q4382" s="52">
        <v>4.97</v>
      </c>
      <c r="R4382" s="52" t="str" cm="1">
        <f t="array" ref="R4382">_xlfn.IFS(ROUND(Q4382,0)=5,"Excellent",ROUND(Q4382,0)=4,"Good",ROUND(Q4382,0)=3,"Ok",ROUND(Q4382,0)&lt;3,"Bad")</f>
        <v>Excellent</v>
      </c>
      <c r="S4382">
        <v>39</v>
      </c>
      <c r="T4382" t="str">
        <f t="shared" si="274"/>
        <v>No</v>
      </c>
      <c r="U4382" s="65">
        <v>43476</v>
      </c>
      <c r="V4382" s="65">
        <v>43995</v>
      </c>
      <c r="W4382">
        <v>153</v>
      </c>
      <c r="X4382" t="str">
        <f t="shared" si="275"/>
        <v>Active</v>
      </c>
      <c r="Y4382" t="s">
        <v>15615</v>
      </c>
    </row>
    <row r="4383" spans="1:25" x14ac:dyDescent="0.25">
      <c r="A4383">
        <v>4382</v>
      </c>
      <c r="B4383" t="s">
        <v>3100</v>
      </c>
      <c r="C4383">
        <v>1695</v>
      </c>
      <c r="D4383" t="str">
        <f>VLOOKUP($C4383,Hosts!$A:$O,10,0)</f>
        <v>New York</v>
      </c>
      <c r="E4383" s="67">
        <f>INDEX(Hosts!$A:$O,MATCH(Places!$C4383,Hosts!$A:$A,0),MATCH(Places!E$1,Hosts!$1:$1,0))</f>
        <v>1</v>
      </c>
      <c r="F4383" s="67">
        <f>INDEX(Hosts!$A:$O,MATCH(Places!$C4383,Hosts!$A:$A,0),MATCH(Places!F$1,Hosts!$1:$1,0))</f>
        <v>0.99</v>
      </c>
      <c r="G4383" s="67" t="str">
        <f>INDEX(Hosts!$A:$O,MATCH(Places!$C4383,Hosts!$A:$A,0),MATCH(Places!G$1,Hosts!$1:$1,0))</f>
        <v>Yes</v>
      </c>
      <c r="H4383">
        <v>15</v>
      </c>
      <c r="I4383" t="str">
        <f>VLOOKUP($H4383,Neighborhoods!$A:$C,2,0)</f>
        <v>Manhattan</v>
      </c>
      <c r="J4383" t="str">
        <f>VLOOKUP($H4383,Neighborhoods!$A:$C,3,0)</f>
        <v>East Village</v>
      </c>
      <c r="K4383" t="s">
        <v>1</v>
      </c>
      <c r="L4383" t="str">
        <f t="shared" si="272"/>
        <v>Yes</v>
      </c>
      <c r="M4383">
        <v>2</v>
      </c>
      <c r="N4383" t="str" cm="1">
        <f t="array" ref="N4383">_xlfn.IFS(M4383&lt;=2,"Small",M4383&lt;=5,"Medium",M4383&gt;5,"Large")</f>
        <v>Small</v>
      </c>
      <c r="O4383" s="50">
        <v>70</v>
      </c>
      <c r="P4383" s="67">
        <f t="shared" si="273"/>
        <v>0.03</v>
      </c>
      <c r="Q4383" s="52">
        <v>4.75</v>
      </c>
      <c r="R4383" s="52" t="str" cm="1">
        <f t="array" ref="R4383">_xlfn.IFS(ROUND(Q4383,0)=5,"Excellent",ROUND(Q4383,0)=4,"Good",ROUND(Q4383,0)=3,"Ok",ROUND(Q4383,0)&lt;3,"Bad")</f>
        <v>Excellent</v>
      </c>
      <c r="S4383">
        <v>52</v>
      </c>
      <c r="T4383" t="str">
        <f t="shared" si="274"/>
        <v>No</v>
      </c>
      <c r="U4383" s="65">
        <v>43496</v>
      </c>
      <c r="V4383" s="65">
        <v>43898</v>
      </c>
      <c r="W4383">
        <v>0</v>
      </c>
      <c r="X4383" t="str">
        <f t="shared" si="275"/>
        <v>Inactive</v>
      </c>
      <c r="Y4383" t="s">
        <v>15615</v>
      </c>
    </row>
    <row r="4384" spans="1:25" x14ac:dyDescent="0.25">
      <c r="A4384">
        <v>4383</v>
      </c>
      <c r="B4384" t="s">
        <v>15006</v>
      </c>
      <c r="C4384">
        <v>2346</v>
      </c>
      <c r="D4384" t="str">
        <f>VLOOKUP($C4384,Hosts!$A:$O,10,0)</f>
        <v>New York</v>
      </c>
      <c r="E4384" s="67">
        <f>INDEX(Hosts!$A:$O,MATCH(Places!$C4384,Hosts!$A:$A,0),MATCH(Places!E$1,Hosts!$1:$1,0))</f>
        <v>1</v>
      </c>
      <c r="F4384" s="67">
        <f>INDEX(Hosts!$A:$O,MATCH(Places!$C4384,Hosts!$A:$A,0),MATCH(Places!F$1,Hosts!$1:$1,0))</f>
        <v>1</v>
      </c>
      <c r="G4384" s="67" t="str">
        <f>INDEX(Hosts!$A:$O,MATCH(Places!$C4384,Hosts!$A:$A,0),MATCH(Places!G$1,Hosts!$1:$1,0))</f>
        <v>No</v>
      </c>
      <c r="H4384">
        <v>10</v>
      </c>
      <c r="I4384" t="str">
        <f>VLOOKUP($H4384,Neighborhoods!$A:$C,2,0)</f>
        <v>Brooklyn</v>
      </c>
      <c r="J4384" t="str">
        <f>VLOOKUP($H4384,Neighborhoods!$A:$C,3,0)</f>
        <v>East Flatbush</v>
      </c>
      <c r="K4384" t="s">
        <v>1</v>
      </c>
      <c r="L4384" t="str">
        <f t="shared" si="272"/>
        <v>Yes</v>
      </c>
      <c r="M4384">
        <v>1</v>
      </c>
      <c r="N4384" t="str" cm="1">
        <f t="array" ref="N4384">_xlfn.IFS(M4384&lt;=2,"Small",M4384&lt;=5,"Medium",M4384&gt;5,"Large")</f>
        <v>Small</v>
      </c>
      <c r="O4384" s="50">
        <v>39</v>
      </c>
      <c r="P4384" s="67">
        <f t="shared" si="273"/>
        <v>0.03</v>
      </c>
      <c r="Q4384" s="52">
        <v>4.67</v>
      </c>
      <c r="R4384" s="52" t="str" cm="1">
        <f t="array" ref="R4384">_xlfn.IFS(ROUND(Q4384,0)=5,"Excellent",ROUND(Q4384,0)=4,"Good",ROUND(Q4384,0)=3,"Ok",ROUND(Q4384,0)&lt;3,"Bad")</f>
        <v>Excellent</v>
      </c>
      <c r="S4384">
        <v>48</v>
      </c>
      <c r="T4384" t="str">
        <f t="shared" si="274"/>
        <v>No</v>
      </c>
      <c r="U4384" s="65">
        <v>43513</v>
      </c>
      <c r="V4384" s="65">
        <v>44057</v>
      </c>
      <c r="W4384">
        <v>269</v>
      </c>
      <c r="X4384" t="str">
        <f t="shared" si="275"/>
        <v>Active</v>
      </c>
      <c r="Y4384" t="s">
        <v>15616</v>
      </c>
    </row>
    <row r="4385" spans="1:25" x14ac:dyDescent="0.25">
      <c r="A4385">
        <v>4384</v>
      </c>
      <c r="B4385" t="s">
        <v>3101</v>
      </c>
      <c r="C4385">
        <v>1377</v>
      </c>
      <c r="D4385" t="str">
        <f>VLOOKUP($C4385,Hosts!$A:$O,10,0)</f>
        <v>New York</v>
      </c>
      <c r="E4385" s="67">
        <f>INDEX(Hosts!$A:$O,MATCH(Places!$C4385,Hosts!$A:$A,0),MATCH(Places!E$1,Hosts!$1:$1,0))</f>
        <v>1</v>
      </c>
      <c r="F4385" s="67">
        <f>INDEX(Hosts!$A:$O,MATCH(Places!$C4385,Hosts!$A:$A,0),MATCH(Places!F$1,Hosts!$1:$1,0))</f>
        <v>1</v>
      </c>
      <c r="G4385" s="67" t="str">
        <f>INDEX(Hosts!$A:$O,MATCH(Places!$C4385,Hosts!$A:$A,0),MATCH(Places!G$1,Hosts!$1:$1,0))</f>
        <v>Yes</v>
      </c>
      <c r="H4385">
        <v>7</v>
      </c>
      <c r="I4385" t="str">
        <f>VLOOKUP($H4385,Neighborhoods!$A:$C,2,0)</f>
        <v>Brooklyn</v>
      </c>
      <c r="J4385" t="str">
        <f>VLOOKUP($H4385,Neighborhoods!$A:$C,3,0)</f>
        <v>Bedford-Stuyvesant</v>
      </c>
      <c r="K4385" t="s">
        <v>1</v>
      </c>
      <c r="L4385" t="str">
        <f t="shared" si="272"/>
        <v>Yes</v>
      </c>
      <c r="M4385">
        <v>2</v>
      </c>
      <c r="N4385" t="str" cm="1">
        <f t="array" ref="N4385">_xlfn.IFS(M4385&lt;=2,"Small",M4385&lt;=5,"Medium",M4385&gt;5,"Large")</f>
        <v>Small</v>
      </c>
      <c r="O4385" s="50">
        <v>50</v>
      </c>
      <c r="P4385" s="67">
        <f t="shared" si="273"/>
        <v>0.03</v>
      </c>
      <c r="Q4385" s="52">
        <v>5</v>
      </c>
      <c r="R4385" s="52" t="str" cm="1">
        <f t="array" ref="R4385">_xlfn.IFS(ROUND(Q4385,0)=5,"Excellent",ROUND(Q4385,0)=4,"Good",ROUND(Q4385,0)=3,"Ok",ROUND(Q4385,0)&lt;3,"Bad")</f>
        <v>Excellent</v>
      </c>
      <c r="S4385">
        <v>38</v>
      </c>
      <c r="T4385" t="str">
        <f t="shared" si="274"/>
        <v>No</v>
      </c>
      <c r="U4385" s="65">
        <v>43485</v>
      </c>
      <c r="V4385" s="65">
        <v>43899</v>
      </c>
      <c r="W4385">
        <v>0</v>
      </c>
      <c r="X4385" t="str">
        <f t="shared" si="275"/>
        <v>Inactive</v>
      </c>
      <c r="Y4385" t="s">
        <v>15615</v>
      </c>
    </row>
    <row r="4386" spans="1:25" x14ac:dyDescent="0.25">
      <c r="A4386">
        <v>4385</v>
      </c>
      <c r="B4386" t="s">
        <v>3102</v>
      </c>
      <c r="C4386">
        <v>3761</v>
      </c>
      <c r="D4386" t="str">
        <f>VLOOKUP($C4386,Hosts!$A:$O,10,0)</f>
        <v>New York</v>
      </c>
      <c r="E4386" s="67">
        <f>INDEX(Hosts!$A:$O,MATCH(Places!$C4386,Hosts!$A:$A,0),MATCH(Places!E$1,Hosts!$1:$1,0))</f>
        <v>1</v>
      </c>
      <c r="F4386" s="67">
        <f>INDEX(Hosts!$A:$O,MATCH(Places!$C4386,Hosts!$A:$A,0),MATCH(Places!F$1,Hosts!$1:$1,0))</f>
        <v>0.96</v>
      </c>
      <c r="G4386" s="67" t="str">
        <f>INDEX(Hosts!$A:$O,MATCH(Places!$C4386,Hosts!$A:$A,0),MATCH(Places!G$1,Hosts!$1:$1,0))</f>
        <v>No</v>
      </c>
      <c r="H4386">
        <v>23</v>
      </c>
      <c r="I4386" t="str">
        <f>VLOOKUP($H4386,Neighborhoods!$A:$C,2,0)</f>
        <v>Queens</v>
      </c>
      <c r="J4386" t="str">
        <f>VLOOKUP($H4386,Neighborhoods!$A:$C,3,0)</f>
        <v>Jamaica</v>
      </c>
      <c r="K4386" t="s">
        <v>1</v>
      </c>
      <c r="L4386" t="str">
        <f t="shared" si="272"/>
        <v>Yes</v>
      </c>
      <c r="M4386">
        <v>2</v>
      </c>
      <c r="N4386" t="str" cm="1">
        <f t="array" ref="N4386">_xlfn.IFS(M4386&lt;=2,"Small",M4386&lt;=5,"Medium",M4386&gt;5,"Large")</f>
        <v>Small</v>
      </c>
      <c r="O4386" s="50">
        <v>49</v>
      </c>
      <c r="P4386" s="67">
        <f t="shared" si="273"/>
        <v>0.03</v>
      </c>
      <c r="Q4386" s="52">
        <v>4.9800000000000004</v>
      </c>
      <c r="R4386" s="52" t="str" cm="1">
        <f t="array" ref="R4386">_xlfn.IFS(ROUND(Q4386,0)=5,"Excellent",ROUND(Q4386,0)=4,"Good",ROUND(Q4386,0)=3,"Ok",ROUND(Q4386,0)&lt;3,"Bad")</f>
        <v>Excellent</v>
      </c>
      <c r="S4386">
        <v>126</v>
      </c>
      <c r="T4386" t="str">
        <f t="shared" si="274"/>
        <v>Yes</v>
      </c>
      <c r="U4386" s="65">
        <v>43461</v>
      </c>
      <c r="V4386" s="65">
        <v>44031</v>
      </c>
      <c r="W4386">
        <v>359</v>
      </c>
      <c r="X4386" t="str">
        <f t="shared" si="275"/>
        <v>Active</v>
      </c>
      <c r="Y4386" t="s">
        <v>15615</v>
      </c>
    </row>
    <row r="4387" spans="1:25" x14ac:dyDescent="0.25">
      <c r="A4387">
        <v>4386</v>
      </c>
      <c r="B4387" t="s">
        <v>3103</v>
      </c>
      <c r="C4387">
        <v>1891</v>
      </c>
      <c r="D4387" t="str">
        <f>VLOOKUP($C4387,Hosts!$A:$O,10,0)</f>
        <v>New York</v>
      </c>
      <c r="E4387" s="67">
        <f>INDEX(Hosts!$A:$O,MATCH(Places!$C4387,Hosts!$A:$A,0),MATCH(Places!E$1,Hosts!$1:$1,0))</f>
        <v>1</v>
      </c>
      <c r="F4387" s="67">
        <f>INDEX(Hosts!$A:$O,MATCH(Places!$C4387,Hosts!$A:$A,0),MATCH(Places!F$1,Hosts!$1:$1,0))</f>
        <v>1</v>
      </c>
      <c r="G4387" s="67" t="str">
        <f>INDEX(Hosts!$A:$O,MATCH(Places!$C4387,Hosts!$A:$A,0),MATCH(Places!G$1,Hosts!$1:$1,0))</f>
        <v>Yes</v>
      </c>
      <c r="H4387">
        <v>7</v>
      </c>
      <c r="I4387" t="str">
        <f>VLOOKUP($H4387,Neighborhoods!$A:$C,2,0)</f>
        <v>Brooklyn</v>
      </c>
      <c r="J4387" t="str">
        <f>VLOOKUP($H4387,Neighborhoods!$A:$C,3,0)</f>
        <v>Bedford-Stuyvesant</v>
      </c>
      <c r="K4387" t="s">
        <v>11822</v>
      </c>
      <c r="L4387" t="str">
        <f t="shared" si="272"/>
        <v>No</v>
      </c>
      <c r="M4387">
        <v>4</v>
      </c>
      <c r="N4387" t="str" cm="1">
        <f t="array" ref="N4387">_xlfn.IFS(M4387&lt;=2,"Small",M4387&lt;=5,"Medium",M4387&gt;5,"Large")</f>
        <v>Medium</v>
      </c>
      <c r="O4387" s="50">
        <v>90</v>
      </c>
      <c r="P4387" s="67">
        <f t="shared" si="273"/>
        <v>0.03</v>
      </c>
      <c r="Q4387" s="52">
        <v>5</v>
      </c>
      <c r="R4387" s="52" t="str" cm="1">
        <f t="array" ref="R4387">_xlfn.IFS(ROUND(Q4387,0)=5,"Excellent",ROUND(Q4387,0)=4,"Good",ROUND(Q4387,0)=3,"Ok",ROUND(Q4387,0)&lt;3,"Bad")</f>
        <v>Excellent</v>
      </c>
      <c r="S4387">
        <v>89</v>
      </c>
      <c r="T4387" t="str">
        <f t="shared" si="274"/>
        <v>No</v>
      </c>
      <c r="U4387" s="65">
        <v>43470</v>
      </c>
      <c r="V4387" s="65">
        <v>44054</v>
      </c>
      <c r="W4387">
        <v>132</v>
      </c>
      <c r="X4387" t="str">
        <f t="shared" si="275"/>
        <v>Active</v>
      </c>
      <c r="Y4387" t="s">
        <v>15616</v>
      </c>
    </row>
    <row r="4388" spans="1:25" x14ac:dyDescent="0.25">
      <c r="A4388">
        <v>4387</v>
      </c>
      <c r="B4388" t="s">
        <v>14976</v>
      </c>
      <c r="C4388">
        <v>3753</v>
      </c>
      <c r="D4388" t="str">
        <f>VLOOKUP($C4388,Hosts!$A:$O,10,0)</f>
        <v>New York</v>
      </c>
      <c r="E4388" s="67">
        <f>INDEX(Hosts!$A:$O,MATCH(Places!$C4388,Hosts!$A:$A,0),MATCH(Places!E$1,Hosts!$1:$1,0))</f>
        <v>0.94</v>
      </c>
      <c r="F4388" s="67">
        <f>INDEX(Hosts!$A:$O,MATCH(Places!$C4388,Hosts!$A:$A,0),MATCH(Places!F$1,Hosts!$1:$1,0))</f>
        <v>0.91</v>
      </c>
      <c r="G4388" s="67" t="str">
        <f>INDEX(Hosts!$A:$O,MATCH(Places!$C4388,Hosts!$A:$A,0),MATCH(Places!G$1,Hosts!$1:$1,0))</f>
        <v>No</v>
      </c>
      <c r="H4388">
        <v>7</v>
      </c>
      <c r="I4388" t="str">
        <f>VLOOKUP($H4388,Neighborhoods!$A:$C,2,0)</f>
        <v>Brooklyn</v>
      </c>
      <c r="J4388" t="str">
        <f>VLOOKUP($H4388,Neighborhoods!$A:$C,3,0)</f>
        <v>Bedford-Stuyvesant</v>
      </c>
      <c r="K4388" t="s">
        <v>1</v>
      </c>
      <c r="L4388" t="str">
        <f t="shared" si="272"/>
        <v>Yes</v>
      </c>
      <c r="M4388">
        <v>2</v>
      </c>
      <c r="N4388" t="str" cm="1">
        <f t="array" ref="N4388">_xlfn.IFS(M4388&lt;=2,"Small",M4388&lt;=5,"Medium",M4388&gt;5,"Large")</f>
        <v>Small</v>
      </c>
      <c r="O4388" s="50">
        <v>45</v>
      </c>
      <c r="P4388" s="67">
        <f t="shared" si="273"/>
        <v>0.03</v>
      </c>
      <c r="Q4388" s="52">
        <v>4.38</v>
      </c>
      <c r="R4388" s="52" t="str" cm="1">
        <f t="array" ref="R4388">_xlfn.IFS(ROUND(Q4388,0)=5,"Excellent",ROUND(Q4388,0)=4,"Good",ROUND(Q4388,0)=3,"Ok",ROUND(Q4388,0)&lt;3,"Bad")</f>
        <v>Good</v>
      </c>
      <c r="S4388">
        <v>26</v>
      </c>
      <c r="T4388" t="str">
        <f t="shared" si="274"/>
        <v>No</v>
      </c>
      <c r="U4388" s="65">
        <v>43534</v>
      </c>
      <c r="V4388" s="65">
        <v>43892</v>
      </c>
      <c r="W4388">
        <v>338</v>
      </c>
      <c r="X4388" t="str">
        <f t="shared" si="275"/>
        <v>Active</v>
      </c>
      <c r="Y4388" t="s">
        <v>15616</v>
      </c>
    </row>
    <row r="4389" spans="1:25" x14ac:dyDescent="0.25">
      <c r="A4389">
        <v>4388</v>
      </c>
      <c r="B4389" t="s">
        <v>3104</v>
      </c>
      <c r="C4389">
        <v>2766</v>
      </c>
      <c r="D4389" t="str">
        <f>VLOOKUP($C4389,Hosts!$A:$O,10,0)</f>
        <v>New York</v>
      </c>
      <c r="E4389" s="67">
        <f>INDEX(Hosts!$A:$O,MATCH(Places!$C4389,Hosts!$A:$A,0),MATCH(Places!E$1,Hosts!$1:$1,0))</f>
        <v>1</v>
      </c>
      <c r="F4389" s="67">
        <f>INDEX(Hosts!$A:$O,MATCH(Places!$C4389,Hosts!$A:$A,0),MATCH(Places!F$1,Hosts!$1:$1,0))</f>
        <v>0.94</v>
      </c>
      <c r="G4389" s="67" t="str">
        <f>INDEX(Hosts!$A:$O,MATCH(Places!$C4389,Hosts!$A:$A,0),MATCH(Places!G$1,Hosts!$1:$1,0))</f>
        <v>Yes</v>
      </c>
      <c r="H4389">
        <v>9</v>
      </c>
      <c r="I4389" t="str">
        <f>VLOOKUP($H4389,Neighborhoods!$A:$C,2,0)</f>
        <v>Brooklyn</v>
      </c>
      <c r="J4389" t="str">
        <f>VLOOKUP($H4389,Neighborhoods!$A:$C,3,0)</f>
        <v>Crown Heights</v>
      </c>
      <c r="K4389" t="s">
        <v>11822</v>
      </c>
      <c r="L4389" t="str">
        <f t="shared" si="272"/>
        <v>No</v>
      </c>
      <c r="M4389">
        <v>2</v>
      </c>
      <c r="N4389" t="str" cm="1">
        <f t="array" ref="N4389">_xlfn.IFS(M4389&lt;=2,"Small",M4389&lt;=5,"Medium",M4389&gt;5,"Large")</f>
        <v>Small</v>
      </c>
      <c r="O4389" s="50">
        <v>73</v>
      </c>
      <c r="P4389" s="67">
        <f t="shared" si="273"/>
        <v>0.03</v>
      </c>
      <c r="Q4389" s="52">
        <v>5</v>
      </c>
      <c r="R4389" s="52" t="str" cm="1">
        <f t="array" ref="R4389">_xlfn.IFS(ROUND(Q4389,0)=5,"Excellent",ROUND(Q4389,0)=4,"Good",ROUND(Q4389,0)=3,"Ok",ROUND(Q4389,0)&lt;3,"Bad")</f>
        <v>Excellent</v>
      </c>
      <c r="S4389">
        <v>34</v>
      </c>
      <c r="T4389" t="str">
        <f t="shared" si="274"/>
        <v>No</v>
      </c>
      <c r="U4389" s="65">
        <v>43499</v>
      </c>
      <c r="V4389" s="65">
        <v>44041</v>
      </c>
      <c r="W4389">
        <v>102</v>
      </c>
      <c r="X4389" t="str">
        <f t="shared" si="275"/>
        <v>Active</v>
      </c>
      <c r="Y4389" t="s">
        <v>15615</v>
      </c>
    </row>
    <row r="4390" spans="1:25" x14ac:dyDescent="0.25">
      <c r="A4390">
        <v>4389</v>
      </c>
      <c r="B4390" t="s">
        <v>3105</v>
      </c>
      <c r="C4390">
        <v>3713</v>
      </c>
      <c r="D4390" t="str">
        <f>VLOOKUP($C4390,Hosts!$A:$O,10,0)</f>
        <v>New York</v>
      </c>
      <c r="E4390" s="67">
        <f>INDEX(Hosts!$A:$O,MATCH(Places!$C4390,Hosts!$A:$A,0),MATCH(Places!E$1,Hosts!$1:$1,0))</f>
        <v>1</v>
      </c>
      <c r="F4390" s="67">
        <f>INDEX(Hosts!$A:$O,MATCH(Places!$C4390,Hosts!$A:$A,0),MATCH(Places!F$1,Hosts!$1:$1,0))</f>
        <v>0.99</v>
      </c>
      <c r="G4390" s="67" t="str">
        <f>INDEX(Hosts!$A:$O,MATCH(Places!$C4390,Hosts!$A:$A,0),MATCH(Places!G$1,Hosts!$1:$1,0))</f>
        <v>No</v>
      </c>
      <c r="H4390">
        <v>4</v>
      </c>
      <c r="I4390" t="str">
        <f>VLOOKUP($H4390,Neighborhoods!$A:$C,2,0)</f>
        <v>Bronx</v>
      </c>
      <c r="J4390" t="str">
        <f>VLOOKUP($H4390,Neighborhoods!$A:$C,3,0)</f>
        <v>Mott Haven</v>
      </c>
      <c r="K4390" t="s">
        <v>1</v>
      </c>
      <c r="L4390" t="str">
        <f t="shared" si="272"/>
        <v>Yes</v>
      </c>
      <c r="M4390">
        <v>2</v>
      </c>
      <c r="N4390" t="str" cm="1">
        <f t="array" ref="N4390">_xlfn.IFS(M4390&lt;=2,"Small",M4390&lt;=5,"Medium",M4390&gt;5,"Large")</f>
        <v>Small</v>
      </c>
      <c r="O4390" s="50">
        <v>39</v>
      </c>
      <c r="P4390" s="67">
        <f t="shared" si="273"/>
        <v>0.03</v>
      </c>
      <c r="Q4390" s="52">
        <v>4.95</v>
      </c>
      <c r="R4390" s="52" t="str" cm="1">
        <f t="array" ref="R4390">_xlfn.IFS(ROUND(Q4390,0)=5,"Excellent",ROUND(Q4390,0)=4,"Good",ROUND(Q4390,0)=3,"Ok",ROUND(Q4390,0)&lt;3,"Bad")</f>
        <v>Excellent</v>
      </c>
      <c r="S4390">
        <v>110</v>
      </c>
      <c r="T4390" t="str">
        <f t="shared" si="274"/>
        <v>Yes</v>
      </c>
      <c r="U4390" s="65">
        <v>43514</v>
      </c>
      <c r="V4390" s="65">
        <v>44040</v>
      </c>
      <c r="W4390">
        <v>0</v>
      </c>
      <c r="X4390" t="str">
        <f t="shared" si="275"/>
        <v>Inactive</v>
      </c>
      <c r="Y4390" t="s">
        <v>15616</v>
      </c>
    </row>
    <row r="4391" spans="1:25" x14ac:dyDescent="0.25">
      <c r="A4391">
        <v>4390</v>
      </c>
      <c r="B4391" t="s">
        <v>3106</v>
      </c>
      <c r="C4391">
        <v>731</v>
      </c>
      <c r="D4391" t="str">
        <f>VLOOKUP($C4391,Hosts!$A:$O,10,0)</f>
        <v>New York</v>
      </c>
      <c r="E4391" s="67">
        <f>INDEX(Hosts!$A:$O,MATCH(Places!$C4391,Hosts!$A:$A,0),MATCH(Places!E$1,Hosts!$1:$1,0))</f>
        <v>1</v>
      </c>
      <c r="F4391" s="67">
        <f>INDEX(Hosts!$A:$O,MATCH(Places!$C4391,Hosts!$A:$A,0),MATCH(Places!F$1,Hosts!$1:$1,0))</f>
        <v>0.94</v>
      </c>
      <c r="G4391" s="67" t="str">
        <f>INDEX(Hosts!$A:$O,MATCH(Places!$C4391,Hosts!$A:$A,0),MATCH(Places!G$1,Hosts!$1:$1,0))</f>
        <v>No</v>
      </c>
      <c r="H4391">
        <v>15</v>
      </c>
      <c r="I4391" t="str">
        <f>VLOOKUP($H4391,Neighborhoods!$A:$C,2,0)</f>
        <v>Manhattan</v>
      </c>
      <c r="J4391" t="str">
        <f>VLOOKUP($H4391,Neighborhoods!$A:$C,3,0)</f>
        <v>East Village</v>
      </c>
      <c r="K4391" t="s">
        <v>11822</v>
      </c>
      <c r="L4391" t="str">
        <f t="shared" si="272"/>
        <v>No</v>
      </c>
      <c r="M4391">
        <v>2</v>
      </c>
      <c r="N4391" t="str" cm="1">
        <f t="array" ref="N4391">_xlfn.IFS(M4391&lt;=2,"Small",M4391&lt;=5,"Medium",M4391&gt;5,"Large")</f>
        <v>Small</v>
      </c>
      <c r="O4391" s="50">
        <v>210</v>
      </c>
      <c r="P4391" s="67">
        <f t="shared" si="273"/>
        <v>0.04</v>
      </c>
      <c r="Q4391" s="52">
        <v>4.5</v>
      </c>
      <c r="R4391" s="52" t="str" cm="1">
        <f t="array" ref="R4391">_xlfn.IFS(ROUND(Q4391,0)=5,"Excellent",ROUND(Q4391,0)=4,"Good",ROUND(Q4391,0)=3,"Ok",ROUND(Q4391,0)&lt;3,"Bad")</f>
        <v>Excellent</v>
      </c>
      <c r="S4391">
        <v>4</v>
      </c>
      <c r="T4391" t="str">
        <f t="shared" si="274"/>
        <v>No</v>
      </c>
      <c r="U4391" s="65">
        <v>43719</v>
      </c>
      <c r="V4391" s="65">
        <v>43818</v>
      </c>
      <c r="W4391">
        <v>364</v>
      </c>
      <c r="X4391" t="str">
        <f t="shared" si="275"/>
        <v>Active</v>
      </c>
      <c r="Y4391" t="s">
        <v>15615</v>
      </c>
    </row>
    <row r="4392" spans="1:25" x14ac:dyDescent="0.25">
      <c r="A4392">
        <v>4391</v>
      </c>
      <c r="B4392" t="s">
        <v>13770</v>
      </c>
      <c r="C4392">
        <v>2966</v>
      </c>
      <c r="D4392" t="str">
        <f>VLOOKUP($C4392,Hosts!$A:$O,10,0)</f>
        <v>New York</v>
      </c>
      <c r="E4392" s="67">
        <f>INDEX(Hosts!$A:$O,MATCH(Places!$C4392,Hosts!$A:$A,0),MATCH(Places!E$1,Hosts!$1:$1,0))</f>
        <v>1</v>
      </c>
      <c r="F4392" s="67">
        <f>INDEX(Hosts!$A:$O,MATCH(Places!$C4392,Hosts!$A:$A,0),MATCH(Places!F$1,Hosts!$1:$1,0))</f>
        <v>1</v>
      </c>
      <c r="G4392" s="67" t="str">
        <f>INDEX(Hosts!$A:$O,MATCH(Places!$C4392,Hosts!$A:$A,0),MATCH(Places!G$1,Hosts!$1:$1,0))</f>
        <v>Yes</v>
      </c>
      <c r="H4392">
        <v>7</v>
      </c>
      <c r="I4392" t="str">
        <f>VLOOKUP($H4392,Neighborhoods!$A:$C,2,0)</f>
        <v>Brooklyn</v>
      </c>
      <c r="J4392" t="str">
        <f>VLOOKUP($H4392,Neighborhoods!$A:$C,3,0)</f>
        <v>Bedford-Stuyvesant</v>
      </c>
      <c r="K4392" t="s">
        <v>11822</v>
      </c>
      <c r="L4392" t="str">
        <f t="shared" si="272"/>
        <v>No</v>
      </c>
      <c r="M4392">
        <v>4</v>
      </c>
      <c r="N4392" t="str" cm="1">
        <f t="array" ref="N4392">_xlfn.IFS(M4392&lt;=2,"Small",M4392&lt;=5,"Medium",M4392&gt;5,"Large")</f>
        <v>Medium</v>
      </c>
      <c r="O4392" s="50">
        <v>108</v>
      </c>
      <c r="P4392" s="67">
        <f t="shared" si="273"/>
        <v>0.03</v>
      </c>
      <c r="Q4392" s="52">
        <v>4.8899999999999997</v>
      </c>
      <c r="R4392" s="52" t="str" cm="1">
        <f t="array" ref="R4392">_xlfn.IFS(ROUND(Q4392,0)=5,"Excellent",ROUND(Q4392,0)=4,"Good",ROUND(Q4392,0)=3,"Ok",ROUND(Q4392,0)&lt;3,"Bad")</f>
        <v>Excellent</v>
      </c>
      <c r="S4392">
        <v>37</v>
      </c>
      <c r="T4392" t="str">
        <f t="shared" si="274"/>
        <v>No</v>
      </c>
      <c r="U4392" s="65">
        <v>43681</v>
      </c>
      <c r="V4392" s="65">
        <v>43896</v>
      </c>
      <c r="W4392">
        <v>10</v>
      </c>
      <c r="X4392" t="str">
        <f t="shared" si="275"/>
        <v>Active</v>
      </c>
      <c r="Y4392" t="s">
        <v>15615</v>
      </c>
    </row>
    <row r="4393" spans="1:25" x14ac:dyDescent="0.25">
      <c r="A4393">
        <v>4392</v>
      </c>
      <c r="B4393" t="s">
        <v>14199</v>
      </c>
      <c r="C4393">
        <v>3544</v>
      </c>
      <c r="D4393" t="str">
        <f>VLOOKUP($C4393,Hosts!$A:$O,10,0)</f>
        <v>New York</v>
      </c>
      <c r="E4393" s="67">
        <f>INDEX(Hosts!$A:$O,MATCH(Places!$C4393,Hosts!$A:$A,0),MATCH(Places!E$1,Hosts!$1:$1,0))</f>
        <v>0.9</v>
      </c>
      <c r="F4393" s="67">
        <f>INDEX(Hosts!$A:$O,MATCH(Places!$C4393,Hosts!$A:$A,0),MATCH(Places!F$1,Hosts!$1:$1,0))</f>
        <v>0.99</v>
      </c>
      <c r="G4393" s="67" t="str">
        <f>INDEX(Hosts!$A:$O,MATCH(Places!$C4393,Hosts!$A:$A,0),MATCH(Places!G$1,Hosts!$1:$1,0))</f>
        <v>No</v>
      </c>
      <c r="H4393">
        <v>17</v>
      </c>
      <c r="I4393" t="str">
        <f>VLOOKUP($H4393,Neighborhoods!$A:$C,2,0)</f>
        <v>Manhattan</v>
      </c>
      <c r="J4393" t="str">
        <f>VLOOKUP($H4393,Neighborhoods!$A:$C,3,0)</f>
        <v>Hell's Kitchen</v>
      </c>
      <c r="K4393" t="s">
        <v>1</v>
      </c>
      <c r="L4393" t="str">
        <f t="shared" si="272"/>
        <v>Yes</v>
      </c>
      <c r="M4393">
        <v>2</v>
      </c>
      <c r="N4393" t="str" cm="1">
        <f t="array" ref="N4393">_xlfn.IFS(M4393&lt;=2,"Small",M4393&lt;=5,"Medium",M4393&gt;5,"Large")</f>
        <v>Small</v>
      </c>
      <c r="O4393" s="50">
        <v>150</v>
      </c>
      <c r="P4393" s="67">
        <f t="shared" si="273"/>
        <v>0.03</v>
      </c>
      <c r="Q4393" s="52">
        <v>3.91</v>
      </c>
      <c r="R4393" s="52" t="str" cm="1">
        <f t="array" ref="R4393">_xlfn.IFS(ROUND(Q4393,0)=5,"Excellent",ROUND(Q4393,0)=4,"Good",ROUND(Q4393,0)=3,"Ok",ROUND(Q4393,0)&lt;3,"Bad")</f>
        <v>Good</v>
      </c>
      <c r="S4393">
        <v>11</v>
      </c>
      <c r="T4393" t="str">
        <f t="shared" si="274"/>
        <v>No</v>
      </c>
      <c r="U4393" s="65">
        <v>43549</v>
      </c>
      <c r="V4393" s="65">
        <v>43833</v>
      </c>
      <c r="W4393">
        <v>365</v>
      </c>
      <c r="X4393" t="str">
        <f t="shared" si="275"/>
        <v>Active</v>
      </c>
      <c r="Y4393" t="s">
        <v>15616</v>
      </c>
    </row>
    <row r="4394" spans="1:25" x14ac:dyDescent="0.25">
      <c r="A4394">
        <v>4393</v>
      </c>
      <c r="B4394" t="s">
        <v>3107</v>
      </c>
      <c r="C4394">
        <v>1846</v>
      </c>
      <c r="D4394" t="str">
        <f>VLOOKUP($C4394,Hosts!$A:$O,10,0)</f>
        <v>New York</v>
      </c>
      <c r="E4394" s="67">
        <f>INDEX(Hosts!$A:$O,MATCH(Places!$C4394,Hosts!$A:$A,0),MATCH(Places!E$1,Hosts!$1:$1,0))</f>
        <v>0.9</v>
      </c>
      <c r="F4394" s="67">
        <f>INDEX(Hosts!$A:$O,MATCH(Places!$C4394,Hosts!$A:$A,0),MATCH(Places!F$1,Hosts!$1:$1,0))</f>
        <v>1</v>
      </c>
      <c r="G4394" s="67" t="str">
        <f>INDEX(Hosts!$A:$O,MATCH(Places!$C4394,Hosts!$A:$A,0),MATCH(Places!G$1,Hosts!$1:$1,0))</f>
        <v>No</v>
      </c>
      <c r="H4394">
        <v>8</v>
      </c>
      <c r="I4394" t="str">
        <f>VLOOKUP($H4394,Neighborhoods!$A:$C,2,0)</f>
        <v>Brooklyn</v>
      </c>
      <c r="J4394" t="str">
        <f>VLOOKUP($H4394,Neighborhoods!$A:$C,3,0)</f>
        <v>Bushwick</v>
      </c>
      <c r="K4394" t="s">
        <v>1</v>
      </c>
      <c r="L4394" t="str">
        <f t="shared" si="272"/>
        <v>Yes</v>
      </c>
      <c r="M4394">
        <v>2</v>
      </c>
      <c r="N4394" t="str" cm="1">
        <f t="array" ref="N4394">_xlfn.IFS(M4394&lt;=2,"Small",M4394&lt;=5,"Medium",M4394&gt;5,"Large")</f>
        <v>Small</v>
      </c>
      <c r="O4394" s="50">
        <v>45</v>
      </c>
      <c r="P4394" s="67">
        <f t="shared" si="273"/>
        <v>0.03</v>
      </c>
      <c r="Q4394" s="52">
        <v>4.7300000000000004</v>
      </c>
      <c r="R4394" s="52" t="str" cm="1">
        <f t="array" ref="R4394">_xlfn.IFS(ROUND(Q4394,0)=5,"Excellent",ROUND(Q4394,0)=4,"Good",ROUND(Q4394,0)=3,"Ok",ROUND(Q4394,0)&lt;3,"Bad")</f>
        <v>Excellent</v>
      </c>
      <c r="S4394">
        <v>15</v>
      </c>
      <c r="T4394" t="str">
        <f t="shared" si="274"/>
        <v>No</v>
      </c>
      <c r="U4394" s="65">
        <v>43561</v>
      </c>
      <c r="V4394" s="65">
        <v>43852</v>
      </c>
      <c r="W4394">
        <v>74</v>
      </c>
      <c r="X4394" t="str">
        <f t="shared" si="275"/>
        <v>Active</v>
      </c>
      <c r="Y4394" t="s">
        <v>15615</v>
      </c>
    </row>
    <row r="4395" spans="1:25" x14ac:dyDescent="0.25">
      <c r="A4395">
        <v>4394</v>
      </c>
      <c r="B4395" t="s">
        <v>15541</v>
      </c>
      <c r="C4395">
        <v>3691</v>
      </c>
      <c r="D4395" t="str">
        <f>VLOOKUP($C4395,Hosts!$A:$O,10,0)</f>
        <v>Maryland</v>
      </c>
      <c r="E4395" s="67">
        <f>INDEX(Hosts!$A:$O,MATCH(Places!$C4395,Hosts!$A:$A,0),MATCH(Places!E$1,Hosts!$1:$1,0))</f>
        <v>0.97</v>
      </c>
      <c r="F4395" s="67">
        <f>INDEX(Hosts!$A:$O,MATCH(Places!$C4395,Hosts!$A:$A,0),MATCH(Places!F$1,Hosts!$1:$1,0))</f>
        <v>0.99</v>
      </c>
      <c r="G4395" s="67" t="str">
        <f>INDEX(Hosts!$A:$O,MATCH(Places!$C4395,Hosts!$A:$A,0),MATCH(Places!G$1,Hosts!$1:$1,0))</f>
        <v>No</v>
      </c>
      <c r="H4395">
        <v>16</v>
      </c>
      <c r="I4395" t="str">
        <f>VLOOKUP($H4395,Neighborhoods!$A:$C,2,0)</f>
        <v>Manhattan</v>
      </c>
      <c r="J4395" t="str">
        <f>VLOOKUP($H4395,Neighborhoods!$A:$C,3,0)</f>
        <v>Harlem</v>
      </c>
      <c r="K4395" t="s">
        <v>11822</v>
      </c>
      <c r="L4395" t="str">
        <f t="shared" si="272"/>
        <v>No</v>
      </c>
      <c r="M4395">
        <v>3</v>
      </c>
      <c r="N4395" t="str" cm="1">
        <f t="array" ref="N4395">_xlfn.IFS(M4395&lt;=2,"Small",M4395&lt;=5,"Medium",M4395&gt;5,"Large")</f>
        <v>Medium</v>
      </c>
      <c r="O4395" s="50">
        <v>100</v>
      </c>
      <c r="P4395" s="67">
        <f t="shared" si="273"/>
        <v>0.03</v>
      </c>
      <c r="Q4395" s="52">
        <v>4.33</v>
      </c>
      <c r="R4395" s="52" t="str" cm="1">
        <f t="array" ref="R4395">_xlfn.IFS(ROUND(Q4395,0)=5,"Excellent",ROUND(Q4395,0)=4,"Good",ROUND(Q4395,0)=3,"Ok",ROUND(Q4395,0)&lt;3,"Bad")</f>
        <v>Good</v>
      </c>
      <c r="S4395">
        <v>6</v>
      </c>
      <c r="T4395" t="str">
        <f t="shared" si="274"/>
        <v>No</v>
      </c>
      <c r="U4395" s="65">
        <v>43630</v>
      </c>
      <c r="V4395" s="65">
        <v>44042</v>
      </c>
      <c r="W4395">
        <v>1</v>
      </c>
      <c r="X4395" t="str">
        <f t="shared" si="275"/>
        <v>Active</v>
      </c>
      <c r="Y4395" t="s">
        <v>15616</v>
      </c>
    </row>
    <row r="4396" spans="1:25" x14ac:dyDescent="0.25">
      <c r="A4396">
        <v>4395</v>
      </c>
      <c r="B4396" t="s">
        <v>15488</v>
      </c>
      <c r="C4396">
        <v>3763</v>
      </c>
      <c r="D4396" t="str">
        <f>VLOOKUP($C4396,Hosts!$A:$O,10,0)</f>
        <v>New York</v>
      </c>
      <c r="E4396" s="67">
        <f>INDEX(Hosts!$A:$O,MATCH(Places!$C4396,Hosts!$A:$A,0),MATCH(Places!E$1,Hosts!$1:$1,0))</f>
        <v>1</v>
      </c>
      <c r="F4396" s="67">
        <f>INDEX(Hosts!$A:$O,MATCH(Places!$C4396,Hosts!$A:$A,0),MATCH(Places!F$1,Hosts!$1:$1,0))</f>
        <v>0.93</v>
      </c>
      <c r="G4396" s="67" t="str">
        <f>INDEX(Hosts!$A:$O,MATCH(Places!$C4396,Hosts!$A:$A,0),MATCH(Places!G$1,Hosts!$1:$1,0))</f>
        <v>Yes</v>
      </c>
      <c r="H4396">
        <v>7</v>
      </c>
      <c r="I4396" t="str">
        <f>VLOOKUP($H4396,Neighborhoods!$A:$C,2,0)</f>
        <v>Brooklyn</v>
      </c>
      <c r="J4396" t="str">
        <f>VLOOKUP($H4396,Neighborhoods!$A:$C,3,0)</f>
        <v>Bedford-Stuyvesant</v>
      </c>
      <c r="K4396" t="s">
        <v>11822</v>
      </c>
      <c r="L4396" t="str">
        <f t="shared" si="272"/>
        <v>No</v>
      </c>
      <c r="M4396">
        <v>6</v>
      </c>
      <c r="N4396" t="str" cm="1">
        <f t="array" ref="N4396">_xlfn.IFS(M4396&lt;=2,"Small",M4396&lt;=5,"Medium",M4396&gt;5,"Large")</f>
        <v>Large</v>
      </c>
      <c r="O4396" s="50">
        <v>149</v>
      </c>
      <c r="P4396" s="67">
        <f t="shared" si="273"/>
        <v>0.03</v>
      </c>
      <c r="Q4396" s="52">
        <v>4.84</v>
      </c>
      <c r="R4396" s="52" t="str" cm="1">
        <f t="array" ref="R4396">_xlfn.IFS(ROUND(Q4396,0)=5,"Excellent",ROUND(Q4396,0)=4,"Good",ROUND(Q4396,0)=3,"Ok",ROUND(Q4396,0)&lt;3,"Bad")</f>
        <v>Excellent</v>
      </c>
      <c r="S4396">
        <v>25</v>
      </c>
      <c r="T4396" t="str">
        <f t="shared" si="274"/>
        <v>No</v>
      </c>
      <c r="U4396" s="65">
        <v>43562</v>
      </c>
      <c r="V4396" s="65">
        <v>44052</v>
      </c>
      <c r="W4396">
        <v>320</v>
      </c>
      <c r="X4396" t="str">
        <f t="shared" si="275"/>
        <v>Active</v>
      </c>
      <c r="Y4396" t="s">
        <v>15615</v>
      </c>
    </row>
    <row r="4397" spans="1:25" x14ac:dyDescent="0.25">
      <c r="A4397">
        <v>4396</v>
      </c>
      <c r="B4397" t="s">
        <v>3108</v>
      </c>
      <c r="C4397">
        <v>2165</v>
      </c>
      <c r="D4397" t="str">
        <f>VLOOKUP($C4397,Hosts!$A:$O,10,0)</f>
        <v>New York</v>
      </c>
      <c r="E4397" s="67">
        <f>INDEX(Hosts!$A:$O,MATCH(Places!$C4397,Hosts!$A:$A,0),MATCH(Places!E$1,Hosts!$1:$1,0))</f>
        <v>1</v>
      </c>
      <c r="F4397" s="67">
        <f>INDEX(Hosts!$A:$O,MATCH(Places!$C4397,Hosts!$A:$A,0),MATCH(Places!F$1,Hosts!$1:$1,0))</f>
        <v>1</v>
      </c>
      <c r="G4397" s="67" t="str">
        <f>INDEX(Hosts!$A:$O,MATCH(Places!$C4397,Hosts!$A:$A,0),MATCH(Places!G$1,Hosts!$1:$1,0))</f>
        <v>Yes</v>
      </c>
      <c r="H4397">
        <v>7</v>
      </c>
      <c r="I4397" t="str">
        <f>VLOOKUP($H4397,Neighborhoods!$A:$C,2,0)</f>
        <v>Brooklyn</v>
      </c>
      <c r="J4397" t="str">
        <f>VLOOKUP($H4397,Neighborhoods!$A:$C,3,0)</f>
        <v>Bedford-Stuyvesant</v>
      </c>
      <c r="K4397" t="s">
        <v>11822</v>
      </c>
      <c r="L4397" t="str">
        <f t="shared" si="272"/>
        <v>No</v>
      </c>
      <c r="M4397">
        <v>3</v>
      </c>
      <c r="N4397" t="str" cm="1">
        <f t="array" ref="N4397">_xlfn.IFS(M4397&lt;=2,"Small",M4397&lt;=5,"Medium",M4397&gt;5,"Large")</f>
        <v>Medium</v>
      </c>
      <c r="O4397" s="50">
        <v>138</v>
      </c>
      <c r="P4397" s="67">
        <f t="shared" si="273"/>
        <v>0.03</v>
      </c>
      <c r="Q4397" s="52">
        <v>4.8899999999999997</v>
      </c>
      <c r="R4397" s="52" t="str" cm="1">
        <f t="array" ref="R4397">_xlfn.IFS(ROUND(Q4397,0)=5,"Excellent",ROUND(Q4397,0)=4,"Good",ROUND(Q4397,0)=3,"Ok",ROUND(Q4397,0)&lt;3,"Bad")</f>
        <v>Excellent</v>
      </c>
      <c r="S4397">
        <v>44</v>
      </c>
      <c r="T4397" t="str">
        <f t="shared" si="274"/>
        <v>No</v>
      </c>
      <c r="U4397" s="65">
        <v>43533</v>
      </c>
      <c r="V4397" s="65">
        <v>43891</v>
      </c>
      <c r="W4397">
        <v>0</v>
      </c>
      <c r="X4397" t="str">
        <f t="shared" si="275"/>
        <v>Inactive</v>
      </c>
      <c r="Y4397" t="s">
        <v>15615</v>
      </c>
    </row>
    <row r="4398" spans="1:25" x14ac:dyDescent="0.25">
      <c r="A4398">
        <v>4397</v>
      </c>
      <c r="B4398" t="s">
        <v>14572</v>
      </c>
      <c r="C4398">
        <v>3716</v>
      </c>
      <c r="D4398" t="str">
        <f>VLOOKUP($C4398,Hosts!$A:$O,10,0)</f>
        <v>New York</v>
      </c>
      <c r="E4398" s="67">
        <f>INDEX(Hosts!$A:$O,MATCH(Places!$C4398,Hosts!$A:$A,0),MATCH(Places!E$1,Hosts!$1:$1,0))</f>
        <v>0.98</v>
      </c>
      <c r="F4398" s="67">
        <f>INDEX(Hosts!$A:$O,MATCH(Places!$C4398,Hosts!$A:$A,0),MATCH(Places!F$1,Hosts!$1:$1,0))</f>
        <v>0.94</v>
      </c>
      <c r="G4398" s="67" t="str">
        <f>INDEX(Hosts!$A:$O,MATCH(Places!$C4398,Hosts!$A:$A,0),MATCH(Places!G$1,Hosts!$1:$1,0))</f>
        <v>No</v>
      </c>
      <c r="H4398">
        <v>17</v>
      </c>
      <c r="I4398" t="str">
        <f>VLOOKUP($H4398,Neighborhoods!$A:$C,2,0)</f>
        <v>Manhattan</v>
      </c>
      <c r="J4398" t="str">
        <f>VLOOKUP($H4398,Neighborhoods!$A:$C,3,0)</f>
        <v>Hell's Kitchen</v>
      </c>
      <c r="K4398" t="s">
        <v>1</v>
      </c>
      <c r="L4398" t="str">
        <f t="shared" si="272"/>
        <v>Yes</v>
      </c>
      <c r="M4398">
        <v>2</v>
      </c>
      <c r="N4398" t="str" cm="1">
        <f t="array" ref="N4398">_xlfn.IFS(M4398&lt;=2,"Small",M4398&lt;=5,"Medium",M4398&gt;5,"Large")</f>
        <v>Small</v>
      </c>
      <c r="O4398" s="50">
        <v>75</v>
      </c>
      <c r="P4398" s="67">
        <f t="shared" si="273"/>
        <v>0.03</v>
      </c>
      <c r="Q4398" s="52">
        <v>4.43</v>
      </c>
      <c r="R4398" s="52" t="str" cm="1">
        <f t="array" ref="R4398">_xlfn.IFS(ROUND(Q4398,0)=5,"Excellent",ROUND(Q4398,0)=4,"Good",ROUND(Q4398,0)=3,"Ok",ROUND(Q4398,0)&lt;3,"Bad")</f>
        <v>Good</v>
      </c>
      <c r="S4398">
        <v>14</v>
      </c>
      <c r="T4398" t="str">
        <f t="shared" si="274"/>
        <v>No</v>
      </c>
      <c r="U4398" s="65">
        <v>43478</v>
      </c>
      <c r="V4398" s="65">
        <v>43999</v>
      </c>
      <c r="W4398">
        <v>358</v>
      </c>
      <c r="X4398" t="str">
        <f t="shared" si="275"/>
        <v>Active</v>
      </c>
      <c r="Y4398" t="s">
        <v>15615</v>
      </c>
    </row>
    <row r="4399" spans="1:25" x14ac:dyDescent="0.25">
      <c r="A4399">
        <v>4398</v>
      </c>
      <c r="B4399" t="s">
        <v>13652</v>
      </c>
      <c r="C4399">
        <v>400</v>
      </c>
      <c r="D4399" t="str">
        <f>VLOOKUP($C4399,Hosts!$A:$O,10,0)</f>
        <v>New York</v>
      </c>
      <c r="E4399" s="67">
        <f>INDEX(Hosts!$A:$O,MATCH(Places!$C4399,Hosts!$A:$A,0),MATCH(Places!E$1,Hosts!$1:$1,0))</f>
        <v>1</v>
      </c>
      <c r="F4399" s="67">
        <f>INDEX(Hosts!$A:$O,MATCH(Places!$C4399,Hosts!$A:$A,0),MATCH(Places!F$1,Hosts!$1:$1,0))</f>
        <v>0.82</v>
      </c>
      <c r="G4399" s="67" t="str">
        <f>INDEX(Hosts!$A:$O,MATCH(Places!$C4399,Hosts!$A:$A,0),MATCH(Places!G$1,Hosts!$1:$1,0))</f>
        <v>No</v>
      </c>
      <c r="H4399">
        <v>16</v>
      </c>
      <c r="I4399" t="str">
        <f>VLOOKUP($H4399,Neighborhoods!$A:$C,2,0)</f>
        <v>Manhattan</v>
      </c>
      <c r="J4399" t="str">
        <f>VLOOKUP($H4399,Neighborhoods!$A:$C,3,0)</f>
        <v>Harlem</v>
      </c>
      <c r="K4399" t="s">
        <v>1</v>
      </c>
      <c r="L4399" t="str">
        <f t="shared" si="272"/>
        <v>Yes</v>
      </c>
      <c r="M4399">
        <v>2</v>
      </c>
      <c r="N4399" t="str" cm="1">
        <f t="array" ref="N4399">_xlfn.IFS(M4399&lt;=2,"Small",M4399&lt;=5,"Medium",M4399&gt;5,"Large")</f>
        <v>Small</v>
      </c>
      <c r="O4399" s="50">
        <v>70</v>
      </c>
      <c r="P4399" s="67">
        <f t="shared" si="273"/>
        <v>0.03</v>
      </c>
      <c r="Q4399" s="52">
        <v>4.92</v>
      </c>
      <c r="R4399" s="52" t="str" cm="1">
        <f t="array" ref="R4399">_xlfn.IFS(ROUND(Q4399,0)=5,"Excellent",ROUND(Q4399,0)=4,"Good",ROUND(Q4399,0)=3,"Ok",ROUND(Q4399,0)&lt;3,"Bad")</f>
        <v>Excellent</v>
      </c>
      <c r="S4399">
        <v>12</v>
      </c>
      <c r="T4399" t="str">
        <f t="shared" si="274"/>
        <v>No</v>
      </c>
      <c r="U4399" s="65">
        <v>43560</v>
      </c>
      <c r="V4399" s="65">
        <v>44020</v>
      </c>
      <c r="W4399">
        <v>344</v>
      </c>
      <c r="X4399" t="str">
        <f t="shared" si="275"/>
        <v>Active</v>
      </c>
      <c r="Y4399" t="s">
        <v>15616</v>
      </c>
    </row>
    <row r="4400" spans="1:25" x14ac:dyDescent="0.25">
      <c r="A4400">
        <v>4399</v>
      </c>
      <c r="B4400" t="s">
        <v>3109</v>
      </c>
      <c r="C4400">
        <v>519</v>
      </c>
      <c r="D4400" t="str">
        <f>VLOOKUP($C4400,Hosts!$A:$O,10,0)</f>
        <v>New York</v>
      </c>
      <c r="E4400" s="67">
        <f>INDEX(Hosts!$A:$O,MATCH(Places!$C4400,Hosts!$A:$A,0),MATCH(Places!E$1,Hosts!$1:$1,0))</f>
        <v>0.7</v>
      </c>
      <c r="F4400" s="67">
        <f>INDEX(Hosts!$A:$O,MATCH(Places!$C4400,Hosts!$A:$A,0),MATCH(Places!F$1,Hosts!$1:$1,0))</f>
        <v>0.86</v>
      </c>
      <c r="G4400" s="67" t="str">
        <f>INDEX(Hosts!$A:$O,MATCH(Places!$C4400,Hosts!$A:$A,0),MATCH(Places!G$1,Hosts!$1:$1,0))</f>
        <v>No</v>
      </c>
      <c r="H4400">
        <v>8</v>
      </c>
      <c r="I4400" t="str">
        <f>VLOOKUP($H4400,Neighborhoods!$A:$C,2,0)</f>
        <v>Brooklyn</v>
      </c>
      <c r="J4400" t="str">
        <f>VLOOKUP($H4400,Neighborhoods!$A:$C,3,0)</f>
        <v>Bushwick</v>
      </c>
      <c r="K4400" t="s">
        <v>1</v>
      </c>
      <c r="L4400" t="str">
        <f t="shared" si="272"/>
        <v>Yes</v>
      </c>
      <c r="M4400">
        <v>2</v>
      </c>
      <c r="N4400" t="str" cm="1">
        <f t="array" ref="N4400">_xlfn.IFS(M4400&lt;=2,"Small",M4400&lt;=5,"Medium",M4400&gt;5,"Large")</f>
        <v>Small</v>
      </c>
      <c r="O4400" s="50">
        <v>85</v>
      </c>
      <c r="P4400" s="67">
        <f t="shared" si="273"/>
        <v>0.03</v>
      </c>
      <c r="Q4400" s="52">
        <v>5</v>
      </c>
      <c r="R4400" s="52" t="str" cm="1">
        <f t="array" ref="R4400">_xlfn.IFS(ROUND(Q4400,0)=5,"Excellent",ROUND(Q4400,0)=4,"Good",ROUND(Q4400,0)=3,"Ok",ROUND(Q4400,0)&lt;3,"Bad")</f>
        <v>Excellent</v>
      </c>
      <c r="S4400">
        <v>6</v>
      </c>
      <c r="T4400" t="str">
        <f t="shared" si="274"/>
        <v>No</v>
      </c>
      <c r="U4400" s="65">
        <v>43465</v>
      </c>
      <c r="V4400" s="65">
        <v>43733</v>
      </c>
      <c r="W4400">
        <v>349</v>
      </c>
      <c r="X4400" t="str">
        <f t="shared" si="275"/>
        <v>Active</v>
      </c>
      <c r="Y4400" t="s">
        <v>15615</v>
      </c>
    </row>
    <row r="4401" spans="1:25" x14ac:dyDescent="0.25">
      <c r="A4401">
        <v>4400</v>
      </c>
      <c r="B4401" t="s">
        <v>3110</v>
      </c>
      <c r="C4401">
        <v>2773</v>
      </c>
      <c r="D4401" t="str">
        <f>VLOOKUP($C4401,Hosts!$A:$O,10,0)</f>
        <v>New York</v>
      </c>
      <c r="E4401" s="67">
        <f>INDEX(Hosts!$A:$O,MATCH(Places!$C4401,Hosts!$A:$A,0),MATCH(Places!E$1,Hosts!$1:$1,0))</f>
        <v>1</v>
      </c>
      <c r="F4401" s="67">
        <f>INDEX(Hosts!$A:$O,MATCH(Places!$C4401,Hosts!$A:$A,0),MATCH(Places!F$1,Hosts!$1:$1,0))</f>
        <v>0.98</v>
      </c>
      <c r="G4401" s="67" t="str">
        <f>INDEX(Hosts!$A:$O,MATCH(Places!$C4401,Hosts!$A:$A,0),MATCH(Places!G$1,Hosts!$1:$1,0))</f>
        <v>No</v>
      </c>
      <c r="H4401">
        <v>9</v>
      </c>
      <c r="I4401" t="str">
        <f>VLOOKUP($H4401,Neighborhoods!$A:$C,2,0)</f>
        <v>Brooklyn</v>
      </c>
      <c r="J4401" t="str">
        <f>VLOOKUP($H4401,Neighborhoods!$A:$C,3,0)</f>
        <v>Crown Heights</v>
      </c>
      <c r="K4401" t="s">
        <v>11822</v>
      </c>
      <c r="L4401" t="str">
        <f t="shared" si="272"/>
        <v>No</v>
      </c>
      <c r="M4401">
        <v>4</v>
      </c>
      <c r="N4401" t="str" cm="1">
        <f t="array" ref="N4401">_xlfn.IFS(M4401&lt;=2,"Small",M4401&lt;=5,"Medium",M4401&gt;5,"Large")</f>
        <v>Medium</v>
      </c>
      <c r="O4401" s="50">
        <v>126</v>
      </c>
      <c r="P4401" s="67">
        <f t="shared" si="273"/>
        <v>0.03</v>
      </c>
      <c r="Q4401" s="52">
        <v>4.75</v>
      </c>
      <c r="R4401" s="52" t="str" cm="1">
        <f t="array" ref="R4401">_xlfn.IFS(ROUND(Q4401,0)=5,"Excellent",ROUND(Q4401,0)=4,"Good",ROUND(Q4401,0)=3,"Ok",ROUND(Q4401,0)&lt;3,"Bad")</f>
        <v>Excellent</v>
      </c>
      <c r="S4401">
        <v>28</v>
      </c>
      <c r="T4401" t="str">
        <f t="shared" si="274"/>
        <v>No</v>
      </c>
      <c r="U4401" s="65">
        <v>43502</v>
      </c>
      <c r="V4401" s="65">
        <v>43913</v>
      </c>
      <c r="W4401">
        <v>110</v>
      </c>
      <c r="X4401" t="str">
        <f t="shared" si="275"/>
        <v>Active</v>
      </c>
      <c r="Y4401" t="s">
        <v>15615</v>
      </c>
    </row>
    <row r="4402" spans="1:25" x14ac:dyDescent="0.25">
      <c r="A4402">
        <v>4401</v>
      </c>
      <c r="B4402" t="s">
        <v>3111</v>
      </c>
      <c r="C4402">
        <v>2605</v>
      </c>
      <c r="D4402" t="str">
        <f>VLOOKUP($C4402,Hosts!$A:$O,10,0)</f>
        <v>New York</v>
      </c>
      <c r="E4402" s="67">
        <f>INDEX(Hosts!$A:$O,MATCH(Places!$C4402,Hosts!$A:$A,0),MATCH(Places!E$1,Hosts!$1:$1,0))</f>
        <v>1</v>
      </c>
      <c r="F4402" s="67">
        <f>INDEX(Hosts!$A:$O,MATCH(Places!$C4402,Hosts!$A:$A,0),MATCH(Places!F$1,Hosts!$1:$1,0))</f>
        <v>1</v>
      </c>
      <c r="G4402" s="67" t="str">
        <f>INDEX(Hosts!$A:$O,MATCH(Places!$C4402,Hosts!$A:$A,0),MATCH(Places!G$1,Hosts!$1:$1,0))</f>
        <v>No</v>
      </c>
      <c r="H4402">
        <v>8</v>
      </c>
      <c r="I4402" t="str">
        <f>VLOOKUP($H4402,Neighborhoods!$A:$C,2,0)</f>
        <v>Brooklyn</v>
      </c>
      <c r="J4402" t="str">
        <f>VLOOKUP($H4402,Neighborhoods!$A:$C,3,0)</f>
        <v>Bushwick</v>
      </c>
      <c r="K4402" t="s">
        <v>1</v>
      </c>
      <c r="L4402" t="str">
        <f t="shared" si="272"/>
        <v>Yes</v>
      </c>
      <c r="M4402">
        <v>2</v>
      </c>
      <c r="N4402" t="str" cm="1">
        <f t="array" ref="N4402">_xlfn.IFS(M4402&lt;=2,"Small",M4402&lt;=5,"Medium",M4402&gt;5,"Large")</f>
        <v>Small</v>
      </c>
      <c r="O4402" s="50">
        <v>49</v>
      </c>
      <c r="P4402" s="67">
        <f t="shared" si="273"/>
        <v>0.03</v>
      </c>
      <c r="Q4402" s="52">
        <v>4.49</v>
      </c>
      <c r="R4402" s="52" t="str" cm="1">
        <f t="array" ref="R4402">_xlfn.IFS(ROUND(Q4402,0)=5,"Excellent",ROUND(Q4402,0)=4,"Good",ROUND(Q4402,0)=3,"Ok",ROUND(Q4402,0)&lt;3,"Bad")</f>
        <v>Good</v>
      </c>
      <c r="S4402">
        <v>37</v>
      </c>
      <c r="T4402" t="str">
        <f t="shared" si="274"/>
        <v>No</v>
      </c>
      <c r="U4402" s="65">
        <v>43490</v>
      </c>
      <c r="V4402" s="65">
        <v>43899</v>
      </c>
      <c r="W4402">
        <v>0</v>
      </c>
      <c r="X4402" t="str">
        <f t="shared" si="275"/>
        <v>Inactive</v>
      </c>
      <c r="Y4402" t="s">
        <v>15616</v>
      </c>
    </row>
    <row r="4403" spans="1:25" x14ac:dyDescent="0.25">
      <c r="A4403">
        <v>4402</v>
      </c>
      <c r="B4403" t="s">
        <v>15344</v>
      </c>
      <c r="C4403">
        <v>982</v>
      </c>
      <c r="D4403" t="str">
        <f>VLOOKUP($C4403,Hosts!$A:$O,10,0)</f>
        <v>New York</v>
      </c>
      <c r="E4403" s="67">
        <f>INDEX(Hosts!$A:$O,MATCH(Places!$C4403,Hosts!$A:$A,0),MATCH(Places!E$1,Hosts!$1:$1,0))</f>
        <v>1</v>
      </c>
      <c r="F4403" s="67">
        <f>INDEX(Hosts!$A:$O,MATCH(Places!$C4403,Hosts!$A:$A,0),MATCH(Places!F$1,Hosts!$1:$1,0))</f>
        <v>1</v>
      </c>
      <c r="G4403" s="67" t="str">
        <f>INDEX(Hosts!$A:$O,MATCH(Places!$C4403,Hosts!$A:$A,0),MATCH(Places!G$1,Hosts!$1:$1,0))</f>
        <v>No</v>
      </c>
      <c r="H4403">
        <v>16</v>
      </c>
      <c r="I4403" t="str">
        <f>VLOOKUP($H4403,Neighborhoods!$A:$C,2,0)</f>
        <v>Manhattan</v>
      </c>
      <c r="J4403" t="str">
        <f>VLOOKUP($H4403,Neighborhoods!$A:$C,3,0)</f>
        <v>Harlem</v>
      </c>
      <c r="K4403" t="s">
        <v>11822</v>
      </c>
      <c r="L4403" t="str">
        <f t="shared" si="272"/>
        <v>No</v>
      </c>
      <c r="M4403">
        <v>8</v>
      </c>
      <c r="N4403" t="str" cm="1">
        <f t="array" ref="N4403">_xlfn.IFS(M4403&lt;=2,"Small",M4403&lt;=5,"Medium",M4403&gt;5,"Large")</f>
        <v>Large</v>
      </c>
      <c r="O4403" s="50">
        <v>625</v>
      </c>
      <c r="P4403" s="67">
        <f t="shared" si="273"/>
        <v>0.05</v>
      </c>
      <c r="Q4403" s="52">
        <v>3.8</v>
      </c>
      <c r="R4403" s="52" t="str" cm="1">
        <f t="array" ref="R4403">_xlfn.IFS(ROUND(Q4403,0)=5,"Excellent",ROUND(Q4403,0)=4,"Good",ROUND(Q4403,0)=3,"Ok",ROUND(Q4403,0)&lt;3,"Bad")</f>
        <v>Good</v>
      </c>
      <c r="S4403">
        <v>5</v>
      </c>
      <c r="T4403" t="str">
        <f t="shared" si="274"/>
        <v>No</v>
      </c>
      <c r="U4403" s="65">
        <v>43608</v>
      </c>
      <c r="V4403" s="65">
        <v>43645</v>
      </c>
      <c r="W4403">
        <v>30</v>
      </c>
      <c r="X4403" t="str">
        <f t="shared" si="275"/>
        <v>Active</v>
      </c>
      <c r="Y4403" t="s">
        <v>15615</v>
      </c>
    </row>
    <row r="4404" spans="1:25" x14ac:dyDescent="0.25">
      <c r="A4404">
        <v>4403</v>
      </c>
      <c r="B4404" t="s">
        <v>15413</v>
      </c>
      <c r="C4404">
        <v>23</v>
      </c>
      <c r="D4404" t="str">
        <f>VLOOKUP($C4404,Hosts!$A:$O,10,0)</f>
        <v>New York</v>
      </c>
      <c r="E4404" s="67">
        <f>INDEX(Hosts!$A:$O,MATCH(Places!$C4404,Hosts!$A:$A,0),MATCH(Places!E$1,Hosts!$1:$1,0))</f>
        <v>0.75</v>
      </c>
      <c r="F4404" s="67">
        <f>INDEX(Hosts!$A:$O,MATCH(Places!$C4404,Hosts!$A:$A,0),MATCH(Places!F$1,Hosts!$1:$1,0))</f>
        <v>0.64</v>
      </c>
      <c r="G4404" s="67" t="str">
        <f>INDEX(Hosts!$A:$O,MATCH(Places!$C4404,Hosts!$A:$A,0),MATCH(Places!G$1,Hosts!$1:$1,0))</f>
        <v>Yes</v>
      </c>
      <c r="H4404">
        <v>7</v>
      </c>
      <c r="I4404" t="str">
        <f>VLOOKUP($H4404,Neighborhoods!$A:$C,2,0)</f>
        <v>Brooklyn</v>
      </c>
      <c r="J4404" t="str">
        <f>VLOOKUP($H4404,Neighborhoods!$A:$C,3,0)</f>
        <v>Bedford-Stuyvesant</v>
      </c>
      <c r="K4404" t="s">
        <v>11822</v>
      </c>
      <c r="L4404" t="str">
        <f t="shared" si="272"/>
        <v>No</v>
      </c>
      <c r="M4404">
        <v>2</v>
      </c>
      <c r="N4404" t="str" cm="1">
        <f t="array" ref="N4404">_xlfn.IFS(M4404&lt;=2,"Small",M4404&lt;=5,"Medium",M4404&gt;5,"Large")</f>
        <v>Small</v>
      </c>
      <c r="O4404" s="50">
        <v>115</v>
      </c>
      <c r="P4404" s="67">
        <f t="shared" si="273"/>
        <v>0.03</v>
      </c>
      <c r="Q4404" s="52">
        <v>5</v>
      </c>
      <c r="R4404" s="52" t="str" cm="1">
        <f t="array" ref="R4404">_xlfn.IFS(ROUND(Q4404,0)=5,"Excellent",ROUND(Q4404,0)=4,"Good",ROUND(Q4404,0)=3,"Ok",ROUND(Q4404,0)&lt;3,"Bad")</f>
        <v>Excellent</v>
      </c>
      <c r="S4404">
        <v>9</v>
      </c>
      <c r="T4404" t="str">
        <f t="shared" si="274"/>
        <v>No</v>
      </c>
      <c r="U4404" s="65">
        <v>43485</v>
      </c>
      <c r="V4404" s="65">
        <v>43996</v>
      </c>
      <c r="W4404">
        <v>128</v>
      </c>
      <c r="X4404" t="str">
        <f t="shared" si="275"/>
        <v>Active</v>
      </c>
      <c r="Y4404" t="s">
        <v>15615</v>
      </c>
    </row>
    <row r="4405" spans="1:25" x14ac:dyDescent="0.25">
      <c r="A4405">
        <v>4404</v>
      </c>
      <c r="B4405" t="s">
        <v>3112</v>
      </c>
      <c r="C4405">
        <v>3759</v>
      </c>
      <c r="D4405" t="str">
        <f>VLOOKUP($C4405,Hosts!$A:$O,10,0)</f>
        <v>New York</v>
      </c>
      <c r="E4405" s="67">
        <f>INDEX(Hosts!$A:$O,MATCH(Places!$C4405,Hosts!$A:$A,0),MATCH(Places!E$1,Hosts!$1:$1,0))</f>
        <v>0.33</v>
      </c>
      <c r="F4405" s="67">
        <f>INDEX(Hosts!$A:$O,MATCH(Places!$C4405,Hosts!$A:$A,0),MATCH(Places!F$1,Hosts!$1:$1,0))</f>
        <v>0.86</v>
      </c>
      <c r="G4405" s="67" t="str">
        <f>INDEX(Hosts!$A:$O,MATCH(Places!$C4405,Hosts!$A:$A,0),MATCH(Places!G$1,Hosts!$1:$1,0))</f>
        <v>No</v>
      </c>
      <c r="H4405">
        <v>8</v>
      </c>
      <c r="I4405" t="str">
        <f>VLOOKUP($H4405,Neighborhoods!$A:$C,2,0)</f>
        <v>Brooklyn</v>
      </c>
      <c r="J4405" t="str">
        <f>VLOOKUP($H4405,Neighborhoods!$A:$C,3,0)</f>
        <v>Bushwick</v>
      </c>
      <c r="K4405" t="s">
        <v>1</v>
      </c>
      <c r="L4405" t="str">
        <f t="shared" si="272"/>
        <v>Yes</v>
      </c>
      <c r="M4405">
        <v>2</v>
      </c>
      <c r="N4405" t="str" cm="1">
        <f t="array" ref="N4405">_xlfn.IFS(M4405&lt;=2,"Small",M4405&lt;=5,"Medium",M4405&gt;5,"Large")</f>
        <v>Small</v>
      </c>
      <c r="O4405" s="50">
        <v>44</v>
      </c>
      <c r="P4405" s="67">
        <f t="shared" si="273"/>
        <v>0.03</v>
      </c>
      <c r="Q4405" s="52">
        <v>4.97</v>
      </c>
      <c r="R4405" s="52" t="str" cm="1">
        <f t="array" ref="R4405">_xlfn.IFS(ROUND(Q4405,0)=5,"Excellent",ROUND(Q4405,0)=4,"Good",ROUND(Q4405,0)=3,"Ok",ROUND(Q4405,0)&lt;3,"Bad")</f>
        <v>Excellent</v>
      </c>
      <c r="S4405">
        <v>60</v>
      </c>
      <c r="T4405" t="str">
        <f t="shared" si="274"/>
        <v>No</v>
      </c>
      <c r="U4405" s="65">
        <v>43470</v>
      </c>
      <c r="V4405" s="65">
        <v>43906</v>
      </c>
      <c r="W4405">
        <v>0</v>
      </c>
      <c r="X4405" t="str">
        <f t="shared" si="275"/>
        <v>Inactive</v>
      </c>
      <c r="Y4405" t="s">
        <v>15615</v>
      </c>
    </row>
    <row r="4406" spans="1:25" x14ac:dyDescent="0.25">
      <c r="A4406">
        <v>4405</v>
      </c>
      <c r="B4406" t="s">
        <v>3113</v>
      </c>
      <c r="C4406">
        <v>2786</v>
      </c>
      <c r="D4406" t="str">
        <f>VLOOKUP($C4406,Hosts!$A:$O,10,0)</f>
        <v>New Jersey</v>
      </c>
      <c r="E4406" s="67">
        <f>INDEX(Hosts!$A:$O,MATCH(Places!$C4406,Hosts!$A:$A,0),MATCH(Places!E$1,Hosts!$1:$1,0))</f>
        <v>1</v>
      </c>
      <c r="F4406" s="67">
        <f>INDEX(Hosts!$A:$O,MATCH(Places!$C4406,Hosts!$A:$A,0),MATCH(Places!F$1,Hosts!$1:$1,0))</f>
        <v>1</v>
      </c>
      <c r="G4406" s="67" t="str">
        <f>INDEX(Hosts!$A:$O,MATCH(Places!$C4406,Hosts!$A:$A,0),MATCH(Places!G$1,Hosts!$1:$1,0))</f>
        <v>Yes</v>
      </c>
      <c r="H4406">
        <v>10</v>
      </c>
      <c r="I4406" t="str">
        <f>VLOOKUP($H4406,Neighborhoods!$A:$C,2,0)</f>
        <v>Brooklyn</v>
      </c>
      <c r="J4406" t="str">
        <f>VLOOKUP($H4406,Neighborhoods!$A:$C,3,0)</f>
        <v>East Flatbush</v>
      </c>
      <c r="K4406" t="s">
        <v>11822</v>
      </c>
      <c r="L4406" t="str">
        <f t="shared" si="272"/>
        <v>No</v>
      </c>
      <c r="M4406">
        <v>4</v>
      </c>
      <c r="N4406" t="str" cm="1">
        <f t="array" ref="N4406">_xlfn.IFS(M4406&lt;=2,"Small",M4406&lt;=5,"Medium",M4406&gt;5,"Large")</f>
        <v>Medium</v>
      </c>
      <c r="O4406" s="50">
        <v>39</v>
      </c>
      <c r="P4406" s="67">
        <f t="shared" si="273"/>
        <v>0.03</v>
      </c>
      <c r="Q4406" s="52">
        <v>4.99</v>
      </c>
      <c r="R4406" s="52" t="str" cm="1">
        <f t="array" ref="R4406">_xlfn.IFS(ROUND(Q4406,0)=5,"Excellent",ROUND(Q4406,0)=4,"Good",ROUND(Q4406,0)=3,"Ok",ROUND(Q4406,0)&lt;3,"Bad")</f>
        <v>Excellent</v>
      </c>
      <c r="S4406">
        <v>80</v>
      </c>
      <c r="T4406" t="str">
        <f t="shared" si="274"/>
        <v>No</v>
      </c>
      <c r="U4406" s="65">
        <v>43473</v>
      </c>
      <c r="V4406" s="65">
        <v>44055</v>
      </c>
      <c r="W4406">
        <v>62</v>
      </c>
      <c r="X4406" t="str">
        <f t="shared" si="275"/>
        <v>Active</v>
      </c>
      <c r="Y4406" t="s">
        <v>15616</v>
      </c>
    </row>
    <row r="4407" spans="1:25" x14ac:dyDescent="0.25">
      <c r="A4407">
        <v>4406</v>
      </c>
      <c r="B4407" t="s">
        <v>14744</v>
      </c>
      <c r="C4407">
        <v>3764</v>
      </c>
      <c r="D4407" t="str">
        <f>VLOOKUP($C4407,Hosts!$A:$O,10,0)</f>
        <v>New York</v>
      </c>
      <c r="E4407" s="67">
        <f>INDEX(Hosts!$A:$O,MATCH(Places!$C4407,Hosts!$A:$A,0),MATCH(Places!E$1,Hosts!$1:$1,0))</f>
        <v>1</v>
      </c>
      <c r="F4407" s="67">
        <f>INDEX(Hosts!$A:$O,MATCH(Places!$C4407,Hosts!$A:$A,0),MATCH(Places!F$1,Hosts!$1:$1,0))</f>
        <v>1</v>
      </c>
      <c r="G4407" s="67" t="str">
        <f>INDEX(Hosts!$A:$O,MATCH(Places!$C4407,Hosts!$A:$A,0),MATCH(Places!G$1,Hosts!$1:$1,0))</f>
        <v>No</v>
      </c>
      <c r="H4407">
        <v>16</v>
      </c>
      <c r="I4407" t="str">
        <f>VLOOKUP($H4407,Neighborhoods!$A:$C,2,0)</f>
        <v>Manhattan</v>
      </c>
      <c r="J4407" t="str">
        <f>VLOOKUP($H4407,Neighborhoods!$A:$C,3,0)</f>
        <v>Harlem</v>
      </c>
      <c r="K4407" t="s">
        <v>11822</v>
      </c>
      <c r="L4407" t="str">
        <f t="shared" si="272"/>
        <v>No</v>
      </c>
      <c r="M4407">
        <v>5</v>
      </c>
      <c r="N4407" t="str" cm="1">
        <f t="array" ref="N4407">_xlfn.IFS(M4407&lt;=2,"Small",M4407&lt;=5,"Medium",M4407&gt;5,"Large")</f>
        <v>Medium</v>
      </c>
      <c r="O4407" s="50">
        <v>2129</v>
      </c>
      <c r="P4407" s="67">
        <f t="shared" si="273"/>
        <v>7.0000000000000007E-2</v>
      </c>
      <c r="Q4407" s="52">
        <v>4.74</v>
      </c>
      <c r="R4407" s="52" t="str" cm="1">
        <f t="array" ref="R4407">_xlfn.IFS(ROUND(Q4407,0)=5,"Excellent",ROUND(Q4407,0)=4,"Good",ROUND(Q4407,0)=3,"Ok",ROUND(Q4407,0)&lt;3,"Bad")</f>
        <v>Excellent</v>
      </c>
      <c r="S4407">
        <v>19</v>
      </c>
      <c r="T4407" t="str">
        <f t="shared" si="274"/>
        <v>No</v>
      </c>
      <c r="U4407" s="65">
        <v>43500</v>
      </c>
      <c r="V4407" s="65">
        <v>43885</v>
      </c>
      <c r="W4407">
        <v>42</v>
      </c>
      <c r="X4407" t="str">
        <f t="shared" si="275"/>
        <v>Active</v>
      </c>
      <c r="Y4407" t="s">
        <v>15615</v>
      </c>
    </row>
    <row r="4408" spans="1:25" x14ac:dyDescent="0.25">
      <c r="A4408">
        <v>4407</v>
      </c>
      <c r="B4408" t="s">
        <v>3114</v>
      </c>
      <c r="C4408">
        <v>2405</v>
      </c>
      <c r="D4408" t="str">
        <f>VLOOKUP($C4408,Hosts!$A:$O,10,0)</f>
        <v>New York</v>
      </c>
      <c r="E4408" s="67">
        <f>INDEX(Hosts!$A:$O,MATCH(Places!$C4408,Hosts!$A:$A,0),MATCH(Places!E$1,Hosts!$1:$1,0))</f>
        <v>0.9</v>
      </c>
      <c r="F4408" s="67">
        <f>INDEX(Hosts!$A:$O,MATCH(Places!$C4408,Hosts!$A:$A,0),MATCH(Places!F$1,Hosts!$1:$1,0))</f>
        <v>0.96</v>
      </c>
      <c r="G4408" s="67" t="str">
        <f>INDEX(Hosts!$A:$O,MATCH(Places!$C4408,Hosts!$A:$A,0),MATCH(Places!G$1,Hosts!$1:$1,0))</f>
        <v>No</v>
      </c>
      <c r="H4408">
        <v>14</v>
      </c>
      <c r="I4408" t="str">
        <f>VLOOKUP($H4408,Neighborhoods!$A:$C,2,0)</f>
        <v>Manhattan</v>
      </c>
      <c r="J4408" t="str">
        <f>VLOOKUP($H4408,Neighborhoods!$A:$C,3,0)</f>
        <v>East Harlem</v>
      </c>
      <c r="K4408" t="s">
        <v>11822</v>
      </c>
      <c r="L4408" t="str">
        <f t="shared" si="272"/>
        <v>No</v>
      </c>
      <c r="M4408">
        <v>4</v>
      </c>
      <c r="N4408" t="str" cm="1">
        <f t="array" ref="N4408">_xlfn.IFS(M4408&lt;=2,"Small",M4408&lt;=5,"Medium",M4408&gt;5,"Large")</f>
        <v>Medium</v>
      </c>
      <c r="O4408" s="50">
        <v>70</v>
      </c>
      <c r="P4408" s="67">
        <f t="shared" si="273"/>
        <v>0.03</v>
      </c>
      <c r="Q4408" s="52">
        <v>4.8099999999999996</v>
      </c>
      <c r="R4408" s="52" t="str" cm="1">
        <f t="array" ref="R4408">_xlfn.IFS(ROUND(Q4408,0)=5,"Excellent",ROUND(Q4408,0)=4,"Good",ROUND(Q4408,0)=3,"Ok",ROUND(Q4408,0)&lt;3,"Bad")</f>
        <v>Excellent</v>
      </c>
      <c r="S4408">
        <v>32</v>
      </c>
      <c r="T4408" t="str">
        <f t="shared" si="274"/>
        <v>No</v>
      </c>
      <c r="U4408" s="65">
        <v>43517</v>
      </c>
      <c r="V4408" s="65">
        <v>44018</v>
      </c>
      <c r="W4408">
        <v>290</v>
      </c>
      <c r="X4408" t="str">
        <f t="shared" si="275"/>
        <v>Active</v>
      </c>
      <c r="Y4408" t="s">
        <v>15615</v>
      </c>
    </row>
    <row r="4409" spans="1:25" x14ac:dyDescent="0.25">
      <c r="A4409">
        <v>4408</v>
      </c>
      <c r="B4409" t="s">
        <v>14469</v>
      </c>
      <c r="C4409">
        <v>2568</v>
      </c>
      <c r="D4409" t="str">
        <f>VLOOKUP($C4409,Hosts!$A:$O,10,0)</f>
        <v>New York</v>
      </c>
      <c r="E4409" s="67">
        <f>INDEX(Hosts!$A:$O,MATCH(Places!$C4409,Hosts!$A:$A,0),MATCH(Places!E$1,Hosts!$1:$1,0))</f>
        <v>0.33</v>
      </c>
      <c r="F4409" s="67">
        <f>INDEX(Hosts!$A:$O,MATCH(Places!$C4409,Hosts!$A:$A,0),MATCH(Places!F$1,Hosts!$1:$1,0))</f>
        <v>0.65</v>
      </c>
      <c r="G4409" s="67" t="str">
        <f>INDEX(Hosts!$A:$O,MATCH(Places!$C4409,Hosts!$A:$A,0),MATCH(Places!G$1,Hosts!$1:$1,0))</f>
        <v>No</v>
      </c>
      <c r="H4409">
        <v>9</v>
      </c>
      <c r="I4409" t="str">
        <f>VLOOKUP($H4409,Neighborhoods!$A:$C,2,0)</f>
        <v>Brooklyn</v>
      </c>
      <c r="J4409" t="str">
        <f>VLOOKUP($H4409,Neighborhoods!$A:$C,3,0)</f>
        <v>Crown Heights</v>
      </c>
      <c r="K4409" t="s">
        <v>11822</v>
      </c>
      <c r="L4409" t="str">
        <f t="shared" si="272"/>
        <v>No</v>
      </c>
      <c r="M4409">
        <v>1</v>
      </c>
      <c r="N4409" t="str" cm="1">
        <f t="array" ref="N4409">_xlfn.IFS(M4409&lt;=2,"Small",M4409&lt;=5,"Medium",M4409&gt;5,"Large")</f>
        <v>Small</v>
      </c>
      <c r="O4409" s="50">
        <v>65</v>
      </c>
      <c r="P4409" s="67">
        <f t="shared" si="273"/>
        <v>0.03</v>
      </c>
      <c r="Q4409" s="52">
        <v>5</v>
      </c>
      <c r="R4409" s="52" t="str" cm="1">
        <f t="array" ref="R4409">_xlfn.IFS(ROUND(Q4409,0)=5,"Excellent",ROUND(Q4409,0)=4,"Good",ROUND(Q4409,0)=3,"Ok",ROUND(Q4409,0)&lt;3,"Bad")</f>
        <v>Excellent</v>
      </c>
      <c r="S4409">
        <v>3</v>
      </c>
      <c r="T4409" t="str">
        <f t="shared" si="274"/>
        <v>No</v>
      </c>
      <c r="U4409" s="65">
        <v>43592</v>
      </c>
      <c r="V4409" s="65">
        <v>43833</v>
      </c>
      <c r="W4409">
        <v>83</v>
      </c>
      <c r="X4409" t="str">
        <f t="shared" si="275"/>
        <v>Active</v>
      </c>
      <c r="Y4409" t="s">
        <v>15616</v>
      </c>
    </row>
    <row r="4410" spans="1:25" x14ac:dyDescent="0.25">
      <c r="A4410">
        <v>4409</v>
      </c>
      <c r="B4410" t="s">
        <v>3115</v>
      </c>
      <c r="C4410">
        <v>1376</v>
      </c>
      <c r="D4410" t="str">
        <f>VLOOKUP($C4410,Hosts!$A:$O,10,0)</f>
        <v>New York</v>
      </c>
      <c r="E4410" s="67">
        <f>INDEX(Hosts!$A:$O,MATCH(Places!$C4410,Hosts!$A:$A,0),MATCH(Places!E$1,Hosts!$1:$1,0))</f>
        <v>1</v>
      </c>
      <c r="F4410" s="67">
        <f>INDEX(Hosts!$A:$O,MATCH(Places!$C4410,Hosts!$A:$A,0),MATCH(Places!F$1,Hosts!$1:$1,0))</f>
        <v>0.62</v>
      </c>
      <c r="G4410" s="67" t="str">
        <f>INDEX(Hosts!$A:$O,MATCH(Places!$C4410,Hosts!$A:$A,0),MATCH(Places!G$1,Hosts!$1:$1,0))</f>
        <v>No</v>
      </c>
      <c r="H4410">
        <v>20</v>
      </c>
      <c r="I4410" t="str">
        <f>VLOOKUP($H4410,Neighborhoods!$A:$C,2,0)</f>
        <v>Manhattan</v>
      </c>
      <c r="J4410" t="str">
        <f>VLOOKUP($H4410,Neighborhoods!$A:$C,3,0)</f>
        <v>Upper West Side</v>
      </c>
      <c r="K4410" t="s">
        <v>11822</v>
      </c>
      <c r="L4410" t="str">
        <f t="shared" si="272"/>
        <v>No</v>
      </c>
      <c r="M4410">
        <v>4</v>
      </c>
      <c r="N4410" t="str" cm="1">
        <f t="array" ref="N4410">_xlfn.IFS(M4410&lt;=2,"Small",M4410&lt;=5,"Medium",M4410&gt;5,"Large")</f>
        <v>Medium</v>
      </c>
      <c r="O4410" s="50">
        <v>125</v>
      </c>
      <c r="P4410" s="67">
        <f t="shared" si="273"/>
        <v>0.03</v>
      </c>
      <c r="Q4410" s="52">
        <v>4.75</v>
      </c>
      <c r="R4410" s="52" t="str" cm="1">
        <f t="array" ref="R4410">_xlfn.IFS(ROUND(Q4410,0)=5,"Excellent",ROUND(Q4410,0)=4,"Good",ROUND(Q4410,0)=3,"Ok",ROUND(Q4410,0)&lt;3,"Bad")</f>
        <v>Excellent</v>
      </c>
      <c r="S4410">
        <v>4</v>
      </c>
      <c r="T4410" t="str">
        <f t="shared" si="274"/>
        <v>No</v>
      </c>
      <c r="U4410" s="65">
        <v>43540</v>
      </c>
      <c r="V4410" s="65">
        <v>44034</v>
      </c>
      <c r="W4410">
        <v>289</v>
      </c>
      <c r="X4410" t="str">
        <f t="shared" si="275"/>
        <v>Active</v>
      </c>
      <c r="Y4410" t="s">
        <v>15615</v>
      </c>
    </row>
    <row r="4411" spans="1:25" x14ac:dyDescent="0.25">
      <c r="A4411">
        <v>4410</v>
      </c>
      <c r="B4411" t="s">
        <v>3116</v>
      </c>
      <c r="C4411">
        <v>3482</v>
      </c>
      <c r="D4411" t="str">
        <f>VLOOKUP($C4411,Hosts!$A:$O,10,0)</f>
        <v>New York</v>
      </c>
      <c r="E4411" s="67">
        <f>INDEX(Hosts!$A:$O,MATCH(Places!$C4411,Hosts!$A:$A,0),MATCH(Places!E$1,Hosts!$1:$1,0))</f>
        <v>0.98</v>
      </c>
      <c r="F4411" s="67">
        <f>INDEX(Hosts!$A:$O,MATCH(Places!$C4411,Hosts!$A:$A,0),MATCH(Places!F$1,Hosts!$1:$1,0))</f>
        <v>0.98</v>
      </c>
      <c r="G4411" s="67" t="str">
        <f>INDEX(Hosts!$A:$O,MATCH(Places!$C4411,Hosts!$A:$A,0),MATCH(Places!G$1,Hosts!$1:$1,0))</f>
        <v>No</v>
      </c>
      <c r="H4411">
        <v>5</v>
      </c>
      <c r="I4411" t="str">
        <f>VLOOKUP($H4411,Neighborhoods!$A:$C,2,0)</f>
        <v>Bronx</v>
      </c>
      <c r="J4411" t="str">
        <f>VLOOKUP($H4411,Neighborhoods!$A:$C,3,0)</f>
        <v>Port Morris</v>
      </c>
      <c r="K4411" t="s">
        <v>16</v>
      </c>
      <c r="L4411" t="str">
        <f t="shared" si="272"/>
        <v>Yes</v>
      </c>
      <c r="M4411">
        <v>1</v>
      </c>
      <c r="N4411" t="str" cm="1">
        <f t="array" ref="N4411">_xlfn.IFS(M4411&lt;=2,"Small",M4411&lt;=5,"Medium",M4411&gt;5,"Large")</f>
        <v>Small</v>
      </c>
      <c r="O4411" s="50">
        <v>22</v>
      </c>
      <c r="P4411" s="67">
        <f t="shared" si="273"/>
        <v>0.03</v>
      </c>
      <c r="Q4411" s="52">
        <v>4.3899999999999997</v>
      </c>
      <c r="R4411" s="52" t="str" cm="1">
        <f t="array" ref="R4411">_xlfn.IFS(ROUND(Q4411,0)=5,"Excellent",ROUND(Q4411,0)=4,"Good",ROUND(Q4411,0)=3,"Ok",ROUND(Q4411,0)&lt;3,"Bad")</f>
        <v>Good</v>
      </c>
      <c r="S4411">
        <v>28</v>
      </c>
      <c r="T4411" t="str">
        <f t="shared" si="274"/>
        <v>No</v>
      </c>
      <c r="U4411" s="65">
        <v>43471</v>
      </c>
      <c r="V4411" s="65">
        <v>44041</v>
      </c>
      <c r="W4411">
        <v>111</v>
      </c>
      <c r="X4411" t="str">
        <f t="shared" si="275"/>
        <v>Active</v>
      </c>
      <c r="Y4411" t="s">
        <v>15615</v>
      </c>
    </row>
    <row r="4412" spans="1:25" x14ac:dyDescent="0.25">
      <c r="A4412">
        <v>4411</v>
      </c>
      <c r="B4412" t="s">
        <v>13248</v>
      </c>
      <c r="C4412">
        <v>3761</v>
      </c>
      <c r="D4412" t="str">
        <f>VLOOKUP($C4412,Hosts!$A:$O,10,0)</f>
        <v>New York</v>
      </c>
      <c r="E4412" s="67">
        <f>INDEX(Hosts!$A:$O,MATCH(Places!$C4412,Hosts!$A:$A,0),MATCH(Places!E$1,Hosts!$1:$1,0))</f>
        <v>1</v>
      </c>
      <c r="F4412" s="67">
        <f>INDEX(Hosts!$A:$O,MATCH(Places!$C4412,Hosts!$A:$A,0),MATCH(Places!F$1,Hosts!$1:$1,0))</f>
        <v>0.96</v>
      </c>
      <c r="G4412" s="67" t="str">
        <f>INDEX(Hosts!$A:$O,MATCH(Places!$C4412,Hosts!$A:$A,0),MATCH(Places!G$1,Hosts!$1:$1,0))</f>
        <v>No</v>
      </c>
      <c r="H4412">
        <v>23</v>
      </c>
      <c r="I4412" t="str">
        <f>VLOOKUP($H4412,Neighborhoods!$A:$C,2,0)</f>
        <v>Queens</v>
      </c>
      <c r="J4412" t="str">
        <f>VLOOKUP($H4412,Neighborhoods!$A:$C,3,0)</f>
        <v>Jamaica</v>
      </c>
      <c r="K4412" t="s">
        <v>16</v>
      </c>
      <c r="L4412" t="str">
        <f t="shared" si="272"/>
        <v>Yes</v>
      </c>
      <c r="M4412">
        <v>1</v>
      </c>
      <c r="N4412" t="str" cm="1">
        <f t="array" ref="N4412">_xlfn.IFS(M4412&lt;=2,"Small",M4412&lt;=5,"Medium",M4412&gt;5,"Large")</f>
        <v>Small</v>
      </c>
      <c r="O4412" s="50">
        <v>46</v>
      </c>
      <c r="P4412" s="67">
        <f t="shared" si="273"/>
        <v>0.03</v>
      </c>
      <c r="Q4412" s="52">
        <v>4.96</v>
      </c>
      <c r="R4412" s="52" t="str" cm="1">
        <f t="array" ref="R4412">_xlfn.IFS(ROUND(Q4412,0)=5,"Excellent",ROUND(Q4412,0)=4,"Good",ROUND(Q4412,0)=3,"Ok",ROUND(Q4412,0)&lt;3,"Bad")</f>
        <v>Excellent</v>
      </c>
      <c r="S4412">
        <v>162</v>
      </c>
      <c r="T4412" t="str">
        <f t="shared" si="274"/>
        <v>Yes</v>
      </c>
      <c r="U4412" s="65">
        <v>43472</v>
      </c>
      <c r="V4412" s="65">
        <v>44039</v>
      </c>
      <c r="W4412">
        <v>364</v>
      </c>
      <c r="X4412" t="str">
        <f t="shared" si="275"/>
        <v>Active</v>
      </c>
      <c r="Y4412" t="s">
        <v>15615</v>
      </c>
    </row>
    <row r="4413" spans="1:25" x14ac:dyDescent="0.25">
      <c r="A4413">
        <v>4412</v>
      </c>
      <c r="B4413" t="s">
        <v>3117</v>
      </c>
      <c r="C4413">
        <v>2909</v>
      </c>
      <c r="D4413" t="str">
        <f>VLOOKUP($C4413,Hosts!$A:$O,10,0)</f>
        <v>New York</v>
      </c>
      <c r="E4413" s="67">
        <f>INDEX(Hosts!$A:$O,MATCH(Places!$C4413,Hosts!$A:$A,0),MATCH(Places!E$1,Hosts!$1:$1,0))</f>
        <v>1</v>
      </c>
      <c r="F4413" s="67">
        <f>INDEX(Hosts!$A:$O,MATCH(Places!$C4413,Hosts!$A:$A,0),MATCH(Places!F$1,Hosts!$1:$1,0))</f>
        <v>1</v>
      </c>
      <c r="G4413" s="67" t="str">
        <f>INDEX(Hosts!$A:$O,MATCH(Places!$C4413,Hosts!$A:$A,0),MATCH(Places!G$1,Hosts!$1:$1,0))</f>
        <v>No</v>
      </c>
      <c r="H4413">
        <v>23</v>
      </c>
      <c r="I4413" t="str">
        <f>VLOOKUP($H4413,Neighborhoods!$A:$C,2,0)</f>
        <v>Queens</v>
      </c>
      <c r="J4413" t="str">
        <f>VLOOKUP($H4413,Neighborhoods!$A:$C,3,0)</f>
        <v>Jamaica</v>
      </c>
      <c r="K4413" t="s">
        <v>11822</v>
      </c>
      <c r="L4413" t="str">
        <f t="shared" si="272"/>
        <v>No</v>
      </c>
      <c r="M4413">
        <v>3</v>
      </c>
      <c r="N4413" t="str" cm="1">
        <f t="array" ref="N4413">_xlfn.IFS(M4413&lt;=2,"Small",M4413&lt;=5,"Medium",M4413&gt;5,"Large")</f>
        <v>Medium</v>
      </c>
      <c r="O4413" s="50">
        <v>83</v>
      </c>
      <c r="P4413" s="67">
        <f t="shared" si="273"/>
        <v>0.03</v>
      </c>
      <c r="Q4413" s="52">
        <v>4.67</v>
      </c>
      <c r="R4413" s="52" t="str" cm="1">
        <f t="array" ref="R4413">_xlfn.IFS(ROUND(Q4413,0)=5,"Excellent",ROUND(Q4413,0)=4,"Good",ROUND(Q4413,0)=3,"Ok",ROUND(Q4413,0)&lt;3,"Bad")</f>
        <v>Excellent</v>
      </c>
      <c r="S4413">
        <v>24</v>
      </c>
      <c r="T4413" t="str">
        <f t="shared" si="274"/>
        <v>No</v>
      </c>
      <c r="U4413" s="65">
        <v>43491</v>
      </c>
      <c r="V4413" s="65">
        <v>43799</v>
      </c>
      <c r="W4413">
        <v>30</v>
      </c>
      <c r="X4413" t="str">
        <f t="shared" si="275"/>
        <v>Active</v>
      </c>
      <c r="Y4413" t="s">
        <v>15616</v>
      </c>
    </row>
    <row r="4414" spans="1:25" x14ac:dyDescent="0.25">
      <c r="A4414">
        <v>4413</v>
      </c>
      <c r="B4414" t="s">
        <v>3118</v>
      </c>
      <c r="C4414">
        <v>3642</v>
      </c>
      <c r="D4414" t="str">
        <f>VLOOKUP($C4414,Hosts!$A:$O,10,0)</f>
        <v>New York</v>
      </c>
      <c r="E4414" s="67">
        <f>INDEX(Hosts!$A:$O,MATCH(Places!$C4414,Hosts!$A:$A,0),MATCH(Places!E$1,Hosts!$1:$1,0))</f>
        <v>0</v>
      </c>
      <c r="F4414" s="67">
        <f>INDEX(Hosts!$A:$O,MATCH(Places!$C4414,Hosts!$A:$A,0),MATCH(Places!F$1,Hosts!$1:$1,0))</f>
        <v>0.9</v>
      </c>
      <c r="G4414" s="67" t="str">
        <f>INDEX(Hosts!$A:$O,MATCH(Places!$C4414,Hosts!$A:$A,0),MATCH(Places!G$1,Hosts!$1:$1,0))</f>
        <v>No</v>
      </c>
      <c r="H4414">
        <v>14</v>
      </c>
      <c r="I4414" t="str">
        <f>VLOOKUP($H4414,Neighborhoods!$A:$C,2,0)</f>
        <v>Manhattan</v>
      </c>
      <c r="J4414" t="str">
        <f>VLOOKUP($H4414,Neighborhoods!$A:$C,3,0)</f>
        <v>East Harlem</v>
      </c>
      <c r="K4414" t="s">
        <v>1</v>
      </c>
      <c r="L4414" t="str">
        <f t="shared" si="272"/>
        <v>Yes</v>
      </c>
      <c r="M4414">
        <v>1</v>
      </c>
      <c r="N4414" t="str" cm="1">
        <f t="array" ref="N4414">_xlfn.IFS(M4414&lt;=2,"Small",M4414&lt;=5,"Medium",M4414&gt;5,"Large")</f>
        <v>Small</v>
      </c>
      <c r="O4414" s="50">
        <v>80</v>
      </c>
      <c r="P4414" s="67">
        <f t="shared" si="273"/>
        <v>0.03</v>
      </c>
      <c r="Q4414" s="52">
        <v>4.2</v>
      </c>
      <c r="R4414" s="52" t="str" cm="1">
        <f t="array" ref="R4414">_xlfn.IFS(ROUND(Q4414,0)=5,"Excellent",ROUND(Q4414,0)=4,"Good",ROUND(Q4414,0)=3,"Ok",ROUND(Q4414,0)&lt;3,"Bad")</f>
        <v>Good</v>
      </c>
      <c r="S4414">
        <v>10</v>
      </c>
      <c r="T4414" t="str">
        <f t="shared" si="274"/>
        <v>No</v>
      </c>
      <c r="U4414" s="65">
        <v>43541</v>
      </c>
      <c r="V4414" s="65">
        <v>43836</v>
      </c>
      <c r="W4414">
        <v>179</v>
      </c>
      <c r="X4414" t="str">
        <f t="shared" si="275"/>
        <v>Active</v>
      </c>
      <c r="Y4414" t="s">
        <v>15616</v>
      </c>
    </row>
    <row r="4415" spans="1:25" x14ac:dyDescent="0.25">
      <c r="A4415">
        <v>4414</v>
      </c>
      <c r="B4415" t="s">
        <v>15104</v>
      </c>
      <c r="C4415">
        <v>3716</v>
      </c>
      <c r="D4415" t="str">
        <f>VLOOKUP($C4415,Hosts!$A:$O,10,0)</f>
        <v>New York</v>
      </c>
      <c r="E4415" s="67">
        <f>INDEX(Hosts!$A:$O,MATCH(Places!$C4415,Hosts!$A:$A,0),MATCH(Places!E$1,Hosts!$1:$1,0))</f>
        <v>0.98</v>
      </c>
      <c r="F4415" s="67">
        <f>INDEX(Hosts!$A:$O,MATCH(Places!$C4415,Hosts!$A:$A,0),MATCH(Places!F$1,Hosts!$1:$1,0))</f>
        <v>0.94</v>
      </c>
      <c r="G4415" s="67" t="str">
        <f>INDEX(Hosts!$A:$O,MATCH(Places!$C4415,Hosts!$A:$A,0),MATCH(Places!G$1,Hosts!$1:$1,0))</f>
        <v>No</v>
      </c>
      <c r="H4415">
        <v>17</v>
      </c>
      <c r="I4415" t="str">
        <f>VLOOKUP($H4415,Neighborhoods!$A:$C,2,0)</f>
        <v>Manhattan</v>
      </c>
      <c r="J4415" t="str">
        <f>VLOOKUP($H4415,Neighborhoods!$A:$C,3,0)</f>
        <v>Hell's Kitchen</v>
      </c>
      <c r="K4415" t="s">
        <v>1</v>
      </c>
      <c r="L4415" t="str">
        <f t="shared" si="272"/>
        <v>Yes</v>
      </c>
      <c r="M4415">
        <v>2</v>
      </c>
      <c r="N4415" t="str" cm="1">
        <f t="array" ref="N4415">_xlfn.IFS(M4415&lt;=2,"Small",M4415&lt;=5,"Medium",M4415&gt;5,"Large")</f>
        <v>Small</v>
      </c>
      <c r="O4415" s="50">
        <v>75</v>
      </c>
      <c r="P4415" s="67">
        <f t="shared" si="273"/>
        <v>0.03</v>
      </c>
      <c r="Q4415" s="52">
        <v>4.38</v>
      </c>
      <c r="R4415" s="52" t="str" cm="1">
        <f t="array" ref="R4415">_xlfn.IFS(ROUND(Q4415,0)=5,"Excellent",ROUND(Q4415,0)=4,"Good",ROUND(Q4415,0)=3,"Ok",ROUND(Q4415,0)&lt;3,"Bad")</f>
        <v>Good</v>
      </c>
      <c r="S4415">
        <v>53</v>
      </c>
      <c r="T4415" t="str">
        <f t="shared" si="274"/>
        <v>No</v>
      </c>
      <c r="U4415" s="65">
        <v>43474</v>
      </c>
      <c r="V4415" s="65">
        <v>44039</v>
      </c>
      <c r="W4415">
        <v>365</v>
      </c>
      <c r="X4415" t="str">
        <f t="shared" si="275"/>
        <v>Active</v>
      </c>
      <c r="Y4415" t="s">
        <v>15615</v>
      </c>
    </row>
    <row r="4416" spans="1:25" x14ac:dyDescent="0.25">
      <c r="A4416">
        <v>4415</v>
      </c>
      <c r="B4416" t="s">
        <v>13843</v>
      </c>
      <c r="C4416">
        <v>3716</v>
      </c>
      <c r="D4416" t="str">
        <f>VLOOKUP($C4416,Hosts!$A:$O,10,0)</f>
        <v>New York</v>
      </c>
      <c r="E4416" s="67">
        <f>INDEX(Hosts!$A:$O,MATCH(Places!$C4416,Hosts!$A:$A,0),MATCH(Places!E$1,Hosts!$1:$1,0))</f>
        <v>0.98</v>
      </c>
      <c r="F4416" s="67">
        <f>INDEX(Hosts!$A:$O,MATCH(Places!$C4416,Hosts!$A:$A,0),MATCH(Places!F$1,Hosts!$1:$1,0))</f>
        <v>0.94</v>
      </c>
      <c r="G4416" s="67" t="str">
        <f>INDEX(Hosts!$A:$O,MATCH(Places!$C4416,Hosts!$A:$A,0),MATCH(Places!G$1,Hosts!$1:$1,0))</f>
        <v>No</v>
      </c>
      <c r="H4416">
        <v>17</v>
      </c>
      <c r="I4416" t="str">
        <f>VLOOKUP($H4416,Neighborhoods!$A:$C,2,0)</f>
        <v>Manhattan</v>
      </c>
      <c r="J4416" t="str">
        <f>VLOOKUP($H4416,Neighborhoods!$A:$C,3,0)</f>
        <v>Hell's Kitchen</v>
      </c>
      <c r="K4416" t="s">
        <v>1</v>
      </c>
      <c r="L4416" t="str">
        <f t="shared" si="272"/>
        <v>Yes</v>
      </c>
      <c r="M4416">
        <v>3</v>
      </c>
      <c r="N4416" t="str" cm="1">
        <f t="array" ref="N4416">_xlfn.IFS(M4416&lt;=2,"Small",M4416&lt;=5,"Medium",M4416&gt;5,"Large")</f>
        <v>Medium</v>
      </c>
      <c r="O4416" s="50">
        <v>100</v>
      </c>
      <c r="P4416" s="67">
        <f t="shared" si="273"/>
        <v>0.03</v>
      </c>
      <c r="Q4416" s="52">
        <v>4.41</v>
      </c>
      <c r="R4416" s="52" t="str" cm="1">
        <f t="array" ref="R4416">_xlfn.IFS(ROUND(Q4416,0)=5,"Excellent",ROUND(Q4416,0)=4,"Good",ROUND(Q4416,0)=3,"Ok",ROUND(Q4416,0)&lt;3,"Bad")</f>
        <v>Good</v>
      </c>
      <c r="S4416">
        <v>17</v>
      </c>
      <c r="T4416" t="str">
        <f t="shared" si="274"/>
        <v>No</v>
      </c>
      <c r="U4416" s="65">
        <v>43486</v>
      </c>
      <c r="V4416" s="65">
        <v>43896</v>
      </c>
      <c r="W4416">
        <v>365</v>
      </c>
      <c r="X4416" t="str">
        <f t="shared" si="275"/>
        <v>Active</v>
      </c>
      <c r="Y4416" t="s">
        <v>15615</v>
      </c>
    </row>
    <row r="4417" spans="1:25" x14ac:dyDescent="0.25">
      <c r="A4417">
        <v>4416</v>
      </c>
      <c r="B4417" t="s">
        <v>3119</v>
      </c>
      <c r="C4417">
        <v>878</v>
      </c>
      <c r="D4417" t="str">
        <f>VLOOKUP($C4417,Hosts!$A:$O,10,0)</f>
        <v>Maryland</v>
      </c>
      <c r="E4417" s="67">
        <f>INDEX(Hosts!$A:$O,MATCH(Places!$C4417,Hosts!$A:$A,0),MATCH(Places!E$1,Hosts!$1:$1,0))</f>
        <v>0.33</v>
      </c>
      <c r="F4417" s="67">
        <f>INDEX(Hosts!$A:$O,MATCH(Places!$C4417,Hosts!$A:$A,0),MATCH(Places!F$1,Hosts!$1:$1,0))</f>
        <v>0.77</v>
      </c>
      <c r="G4417" s="67" t="str">
        <f>INDEX(Hosts!$A:$O,MATCH(Places!$C4417,Hosts!$A:$A,0),MATCH(Places!G$1,Hosts!$1:$1,0))</f>
        <v>No</v>
      </c>
      <c r="H4417">
        <v>16</v>
      </c>
      <c r="I4417" t="str">
        <f>VLOOKUP($H4417,Neighborhoods!$A:$C,2,0)</f>
        <v>Manhattan</v>
      </c>
      <c r="J4417" t="str">
        <f>VLOOKUP($H4417,Neighborhoods!$A:$C,3,0)</f>
        <v>Harlem</v>
      </c>
      <c r="K4417" t="s">
        <v>11822</v>
      </c>
      <c r="L4417" t="str">
        <f t="shared" si="272"/>
        <v>No</v>
      </c>
      <c r="M4417">
        <v>6</v>
      </c>
      <c r="N4417" t="str" cm="1">
        <f t="array" ref="N4417">_xlfn.IFS(M4417&lt;=2,"Small",M4417&lt;=5,"Medium",M4417&gt;5,"Large")</f>
        <v>Large</v>
      </c>
      <c r="O4417" s="50">
        <v>140</v>
      </c>
      <c r="P4417" s="67">
        <f t="shared" si="273"/>
        <v>0.03</v>
      </c>
      <c r="Q4417" s="52">
        <v>4.7</v>
      </c>
      <c r="R4417" s="52" t="str" cm="1">
        <f t="array" ref="R4417">_xlfn.IFS(ROUND(Q4417,0)=5,"Excellent",ROUND(Q4417,0)=4,"Good",ROUND(Q4417,0)=3,"Ok",ROUND(Q4417,0)&lt;3,"Bad")</f>
        <v>Excellent</v>
      </c>
      <c r="S4417">
        <v>20</v>
      </c>
      <c r="T4417" t="str">
        <f t="shared" si="274"/>
        <v>No</v>
      </c>
      <c r="U4417" s="65">
        <v>43531</v>
      </c>
      <c r="V4417" s="65">
        <v>43879</v>
      </c>
      <c r="W4417">
        <v>90</v>
      </c>
      <c r="X4417" t="str">
        <f t="shared" si="275"/>
        <v>Active</v>
      </c>
      <c r="Y4417" t="s">
        <v>15615</v>
      </c>
    </row>
    <row r="4418" spans="1:25" x14ac:dyDescent="0.25">
      <c r="A4418">
        <v>4417</v>
      </c>
      <c r="B4418" t="s">
        <v>14123</v>
      </c>
      <c r="C4418">
        <v>3034</v>
      </c>
      <c r="D4418" t="str">
        <f>VLOOKUP($C4418,Hosts!$A:$O,10,0)</f>
        <v>New York</v>
      </c>
      <c r="E4418" s="67">
        <f>INDEX(Hosts!$A:$O,MATCH(Places!$C4418,Hosts!$A:$A,0),MATCH(Places!E$1,Hosts!$1:$1,0))</f>
        <v>0.82</v>
      </c>
      <c r="F4418" s="67">
        <f>INDEX(Hosts!$A:$O,MATCH(Places!$C4418,Hosts!$A:$A,0),MATCH(Places!F$1,Hosts!$1:$1,0))</f>
        <v>0.97</v>
      </c>
      <c r="G4418" s="67" t="str">
        <f>INDEX(Hosts!$A:$O,MATCH(Places!$C4418,Hosts!$A:$A,0),MATCH(Places!G$1,Hosts!$1:$1,0))</f>
        <v>No</v>
      </c>
      <c r="H4418">
        <v>13</v>
      </c>
      <c r="I4418" t="str">
        <f>VLOOKUP($H4418,Neighborhoods!$A:$C,2,0)</f>
        <v>Manhattan</v>
      </c>
      <c r="J4418" t="str">
        <f>VLOOKUP($H4418,Neighborhoods!$A:$C,3,0)</f>
        <v>Chelsea</v>
      </c>
      <c r="K4418" t="s">
        <v>11822</v>
      </c>
      <c r="L4418" t="str">
        <f t="shared" si="272"/>
        <v>No</v>
      </c>
      <c r="M4418">
        <v>6</v>
      </c>
      <c r="N4418" t="str" cm="1">
        <f t="array" ref="N4418">_xlfn.IFS(M4418&lt;=2,"Small",M4418&lt;=5,"Medium",M4418&gt;5,"Large")</f>
        <v>Large</v>
      </c>
      <c r="O4418" s="50">
        <v>140</v>
      </c>
      <c r="P4418" s="67">
        <f t="shared" si="273"/>
        <v>0.03</v>
      </c>
      <c r="Q4418" s="52">
        <v>4.8899999999999997</v>
      </c>
      <c r="R4418" s="52" t="str" cm="1">
        <f t="array" ref="R4418">_xlfn.IFS(ROUND(Q4418,0)=5,"Excellent",ROUND(Q4418,0)=4,"Good",ROUND(Q4418,0)=3,"Ok",ROUND(Q4418,0)&lt;3,"Bad")</f>
        <v>Excellent</v>
      </c>
      <c r="S4418">
        <v>28</v>
      </c>
      <c r="T4418" t="str">
        <f t="shared" si="274"/>
        <v>No</v>
      </c>
      <c r="U4418" s="65">
        <v>43478</v>
      </c>
      <c r="V4418" s="65">
        <v>44033</v>
      </c>
      <c r="W4418">
        <v>347</v>
      </c>
      <c r="X4418" t="str">
        <f t="shared" si="275"/>
        <v>Active</v>
      </c>
      <c r="Y4418" t="s">
        <v>15615</v>
      </c>
    </row>
    <row r="4419" spans="1:25" x14ac:dyDescent="0.25">
      <c r="A4419">
        <v>4418</v>
      </c>
      <c r="B4419" t="s">
        <v>14809</v>
      </c>
      <c r="C4419">
        <v>702</v>
      </c>
      <c r="D4419" t="str">
        <f>VLOOKUP($C4419,Hosts!$A:$O,10,0)</f>
        <v>California</v>
      </c>
      <c r="E4419" s="67">
        <f>INDEX(Hosts!$A:$O,MATCH(Places!$C4419,Hosts!$A:$A,0),MATCH(Places!E$1,Hosts!$1:$1,0))</f>
        <v>0.9</v>
      </c>
      <c r="F4419" s="67">
        <f>INDEX(Hosts!$A:$O,MATCH(Places!$C4419,Hosts!$A:$A,0),MATCH(Places!F$1,Hosts!$1:$1,0))</f>
        <v>0.43</v>
      </c>
      <c r="G4419" s="67" t="str">
        <f>INDEX(Hosts!$A:$O,MATCH(Places!$C4419,Hosts!$A:$A,0),MATCH(Places!G$1,Hosts!$1:$1,0))</f>
        <v>Yes</v>
      </c>
      <c r="H4419">
        <v>18</v>
      </c>
      <c r="I4419" t="str">
        <f>VLOOKUP($H4419,Neighborhoods!$A:$C,2,0)</f>
        <v>Manhattan</v>
      </c>
      <c r="J4419" t="str">
        <f>VLOOKUP($H4419,Neighborhoods!$A:$C,3,0)</f>
        <v>Midtown</v>
      </c>
      <c r="K4419" t="s">
        <v>11822</v>
      </c>
      <c r="L4419" t="str">
        <f t="shared" ref="L4419:L4482" si="276">IF(OR(K4419="Private room",K4419="Shared room"),"Yes","No")</f>
        <v>No</v>
      </c>
      <c r="M4419">
        <v>3</v>
      </c>
      <c r="N4419" t="str" cm="1">
        <f t="array" ref="N4419">_xlfn.IFS(M4419&lt;=2,"Small",M4419&lt;=5,"Medium",M4419&gt;5,"Large")</f>
        <v>Medium</v>
      </c>
      <c r="O4419" s="50">
        <v>199</v>
      </c>
      <c r="P4419" s="67">
        <f t="shared" ref="P4419:P4482" si="277">VLOOKUP(O4419,$AB$1:$AC$5,2)</f>
        <v>0.03</v>
      </c>
      <c r="Q4419" s="52">
        <v>5</v>
      </c>
      <c r="R4419" s="52" t="str" cm="1">
        <f t="array" ref="R4419">_xlfn.IFS(ROUND(Q4419,0)=5,"Excellent",ROUND(Q4419,0)=4,"Good",ROUND(Q4419,0)=3,"Ok",ROUND(Q4419,0)&lt;3,"Bad")</f>
        <v>Excellent</v>
      </c>
      <c r="S4419">
        <v>6</v>
      </c>
      <c r="T4419" t="str">
        <f t="shared" ref="T4419:T4482" si="278">IF(AND(Q4419&gt;=4.8,S4419&gt;100),"Yes","No")</f>
        <v>No</v>
      </c>
      <c r="U4419" s="65">
        <v>43483</v>
      </c>
      <c r="V4419" s="65">
        <v>43831</v>
      </c>
      <c r="W4419">
        <v>0</v>
      </c>
      <c r="X4419" t="str">
        <f t="shared" ref="X4419:X4482" si="279">IF(W4419&lt;&gt;0,"Active","Inactive")</f>
        <v>Inactive</v>
      </c>
      <c r="Y4419" t="s">
        <v>15615</v>
      </c>
    </row>
    <row r="4420" spans="1:25" x14ac:dyDescent="0.25">
      <c r="A4420">
        <v>4419</v>
      </c>
      <c r="B4420" t="s">
        <v>14308</v>
      </c>
      <c r="C4420">
        <v>2399</v>
      </c>
      <c r="D4420" t="str">
        <f>VLOOKUP($C4420,Hosts!$A:$O,10,0)</f>
        <v>New York</v>
      </c>
      <c r="E4420" s="67">
        <f>INDEX(Hosts!$A:$O,MATCH(Places!$C4420,Hosts!$A:$A,0),MATCH(Places!E$1,Hosts!$1:$1,0))</f>
        <v>1</v>
      </c>
      <c r="F4420" s="67">
        <f>INDEX(Hosts!$A:$O,MATCH(Places!$C4420,Hosts!$A:$A,0),MATCH(Places!F$1,Hosts!$1:$1,0))</f>
        <v>0.95</v>
      </c>
      <c r="G4420" s="67" t="str">
        <f>INDEX(Hosts!$A:$O,MATCH(Places!$C4420,Hosts!$A:$A,0),MATCH(Places!G$1,Hosts!$1:$1,0))</f>
        <v>No</v>
      </c>
      <c r="H4420">
        <v>17</v>
      </c>
      <c r="I4420" t="str">
        <f>VLOOKUP($H4420,Neighborhoods!$A:$C,2,0)</f>
        <v>Manhattan</v>
      </c>
      <c r="J4420" t="str">
        <f>VLOOKUP($H4420,Neighborhoods!$A:$C,3,0)</f>
        <v>Hell's Kitchen</v>
      </c>
      <c r="K4420" t="s">
        <v>11822</v>
      </c>
      <c r="L4420" t="str">
        <f t="shared" si="276"/>
        <v>No</v>
      </c>
      <c r="M4420">
        <v>4</v>
      </c>
      <c r="N4420" t="str" cm="1">
        <f t="array" ref="N4420">_xlfn.IFS(M4420&lt;=2,"Small",M4420&lt;=5,"Medium",M4420&gt;5,"Large")</f>
        <v>Medium</v>
      </c>
      <c r="O4420" s="50">
        <v>341.86</v>
      </c>
      <c r="P4420" s="67">
        <f t="shared" si="277"/>
        <v>0.04</v>
      </c>
      <c r="Q4420" s="52">
        <v>4.7300000000000004</v>
      </c>
      <c r="R4420" s="52" t="str" cm="1">
        <f t="array" ref="R4420">_xlfn.IFS(ROUND(Q4420,0)=5,"Excellent",ROUND(Q4420,0)=4,"Good",ROUND(Q4420,0)=3,"Ok",ROUND(Q4420,0)&lt;3,"Bad")</f>
        <v>Excellent</v>
      </c>
      <c r="S4420">
        <v>22</v>
      </c>
      <c r="T4420" t="str">
        <f t="shared" si="278"/>
        <v>No</v>
      </c>
      <c r="U4420" s="65">
        <v>43528</v>
      </c>
      <c r="V4420" s="65">
        <v>43829</v>
      </c>
      <c r="W4420">
        <v>46</v>
      </c>
      <c r="X4420" t="str">
        <f t="shared" si="279"/>
        <v>Active</v>
      </c>
      <c r="Y4420" t="s">
        <v>15616</v>
      </c>
    </row>
    <row r="4421" spans="1:25" x14ac:dyDescent="0.25">
      <c r="A4421">
        <v>4420</v>
      </c>
      <c r="B4421" t="s">
        <v>14770</v>
      </c>
      <c r="C4421">
        <v>3761</v>
      </c>
      <c r="D4421" t="str">
        <f>VLOOKUP($C4421,Hosts!$A:$O,10,0)</f>
        <v>New York</v>
      </c>
      <c r="E4421" s="67">
        <f>INDEX(Hosts!$A:$O,MATCH(Places!$C4421,Hosts!$A:$A,0),MATCH(Places!E$1,Hosts!$1:$1,0))</f>
        <v>1</v>
      </c>
      <c r="F4421" s="67">
        <f>INDEX(Hosts!$A:$O,MATCH(Places!$C4421,Hosts!$A:$A,0),MATCH(Places!F$1,Hosts!$1:$1,0))</f>
        <v>0.96</v>
      </c>
      <c r="G4421" s="67" t="str">
        <f>INDEX(Hosts!$A:$O,MATCH(Places!$C4421,Hosts!$A:$A,0),MATCH(Places!G$1,Hosts!$1:$1,0))</f>
        <v>No</v>
      </c>
      <c r="H4421">
        <v>23</v>
      </c>
      <c r="I4421" t="str">
        <f>VLOOKUP($H4421,Neighborhoods!$A:$C,2,0)</f>
        <v>Queens</v>
      </c>
      <c r="J4421" t="str">
        <f>VLOOKUP($H4421,Neighborhoods!$A:$C,3,0)</f>
        <v>Jamaica</v>
      </c>
      <c r="K4421" t="s">
        <v>16</v>
      </c>
      <c r="L4421" t="str">
        <f t="shared" si="276"/>
        <v>Yes</v>
      </c>
      <c r="M4421">
        <v>1</v>
      </c>
      <c r="N4421" t="str" cm="1">
        <f t="array" ref="N4421">_xlfn.IFS(M4421&lt;=2,"Small",M4421&lt;=5,"Medium",M4421&gt;5,"Large")</f>
        <v>Small</v>
      </c>
      <c r="O4421" s="50">
        <v>21</v>
      </c>
      <c r="P4421" s="67">
        <f t="shared" si="277"/>
        <v>0.03</v>
      </c>
      <c r="Q4421" s="52">
        <v>4.9000000000000004</v>
      </c>
      <c r="R4421" s="52" t="str" cm="1">
        <f t="array" ref="R4421">_xlfn.IFS(ROUND(Q4421,0)=5,"Excellent",ROUND(Q4421,0)=4,"Good",ROUND(Q4421,0)=3,"Ok",ROUND(Q4421,0)&lt;3,"Bad")</f>
        <v>Excellent</v>
      </c>
      <c r="S4421">
        <v>168</v>
      </c>
      <c r="T4421" t="str">
        <f t="shared" si="278"/>
        <v>Yes</v>
      </c>
      <c r="U4421" s="65">
        <v>43472</v>
      </c>
      <c r="V4421" s="65">
        <v>44059</v>
      </c>
      <c r="W4421">
        <v>362</v>
      </c>
      <c r="X4421" t="str">
        <f t="shared" si="279"/>
        <v>Active</v>
      </c>
      <c r="Y4421" t="s">
        <v>15615</v>
      </c>
    </row>
    <row r="4422" spans="1:25" x14ac:dyDescent="0.25">
      <c r="A4422">
        <v>4421</v>
      </c>
      <c r="B4422" t="s">
        <v>3120</v>
      </c>
      <c r="C4422">
        <v>1528</v>
      </c>
      <c r="D4422" t="str">
        <f>VLOOKUP($C4422,Hosts!$A:$O,10,0)</f>
        <v>New York</v>
      </c>
      <c r="E4422" s="67">
        <f>INDEX(Hosts!$A:$O,MATCH(Places!$C4422,Hosts!$A:$A,0),MATCH(Places!E$1,Hosts!$1:$1,0))</f>
        <v>1</v>
      </c>
      <c r="F4422" s="67">
        <f>INDEX(Hosts!$A:$O,MATCH(Places!$C4422,Hosts!$A:$A,0),MATCH(Places!F$1,Hosts!$1:$1,0))</f>
        <v>0.7</v>
      </c>
      <c r="G4422" s="67" t="str">
        <f>INDEX(Hosts!$A:$O,MATCH(Places!$C4422,Hosts!$A:$A,0),MATCH(Places!G$1,Hosts!$1:$1,0))</f>
        <v>Yes</v>
      </c>
      <c r="H4422">
        <v>15</v>
      </c>
      <c r="I4422" t="str">
        <f>VLOOKUP($H4422,Neighborhoods!$A:$C,2,0)</f>
        <v>Manhattan</v>
      </c>
      <c r="J4422" t="str">
        <f>VLOOKUP($H4422,Neighborhoods!$A:$C,3,0)</f>
        <v>East Village</v>
      </c>
      <c r="K4422" t="s">
        <v>1</v>
      </c>
      <c r="L4422" t="str">
        <f t="shared" si="276"/>
        <v>Yes</v>
      </c>
      <c r="M4422">
        <v>2</v>
      </c>
      <c r="N4422" t="str" cm="1">
        <f t="array" ref="N4422">_xlfn.IFS(M4422&lt;=2,"Small",M4422&lt;=5,"Medium",M4422&gt;5,"Large")</f>
        <v>Small</v>
      </c>
      <c r="O4422" s="50">
        <v>87</v>
      </c>
      <c r="P4422" s="67">
        <f t="shared" si="277"/>
        <v>0.03</v>
      </c>
      <c r="Q4422" s="52">
        <v>5</v>
      </c>
      <c r="R4422" s="52" t="str" cm="1">
        <f t="array" ref="R4422">_xlfn.IFS(ROUND(Q4422,0)=5,"Excellent",ROUND(Q4422,0)=4,"Good",ROUND(Q4422,0)=3,"Ok",ROUND(Q4422,0)&lt;3,"Bad")</f>
        <v>Excellent</v>
      </c>
      <c r="S4422">
        <v>12</v>
      </c>
      <c r="T4422" t="str">
        <f t="shared" si="278"/>
        <v>No</v>
      </c>
      <c r="U4422" s="65">
        <v>43513</v>
      </c>
      <c r="V4422" s="65">
        <v>43899</v>
      </c>
      <c r="W4422">
        <v>0</v>
      </c>
      <c r="X4422" t="str">
        <f t="shared" si="279"/>
        <v>Inactive</v>
      </c>
      <c r="Y4422" t="s">
        <v>15615</v>
      </c>
    </row>
    <row r="4423" spans="1:25" x14ac:dyDescent="0.25">
      <c r="A4423">
        <v>4422</v>
      </c>
      <c r="B4423" t="s">
        <v>3121</v>
      </c>
      <c r="C4423">
        <v>2068</v>
      </c>
      <c r="D4423" t="str">
        <f>VLOOKUP($C4423,Hosts!$A:$O,10,0)</f>
        <v>New York</v>
      </c>
      <c r="E4423" s="67">
        <f>INDEX(Hosts!$A:$O,MATCH(Places!$C4423,Hosts!$A:$A,0),MATCH(Places!E$1,Hosts!$1:$1,0))</f>
        <v>1</v>
      </c>
      <c r="F4423" s="67">
        <f>INDEX(Hosts!$A:$O,MATCH(Places!$C4423,Hosts!$A:$A,0),MATCH(Places!F$1,Hosts!$1:$1,0))</f>
        <v>0.97</v>
      </c>
      <c r="G4423" s="67" t="str">
        <f>INDEX(Hosts!$A:$O,MATCH(Places!$C4423,Hosts!$A:$A,0),MATCH(Places!G$1,Hosts!$1:$1,0))</f>
        <v>No</v>
      </c>
      <c r="H4423">
        <v>21</v>
      </c>
      <c r="I4423" t="str">
        <f>VLOOKUP($H4423,Neighborhoods!$A:$C,2,0)</f>
        <v>Queens</v>
      </c>
      <c r="J4423" t="str">
        <f>VLOOKUP($H4423,Neighborhoods!$A:$C,3,0)</f>
        <v>Astoria</v>
      </c>
      <c r="K4423" t="s">
        <v>11822</v>
      </c>
      <c r="L4423" t="str">
        <f t="shared" si="276"/>
        <v>No</v>
      </c>
      <c r="M4423">
        <v>6</v>
      </c>
      <c r="N4423" t="str" cm="1">
        <f t="array" ref="N4423">_xlfn.IFS(M4423&lt;=2,"Small",M4423&lt;=5,"Medium",M4423&gt;5,"Large")</f>
        <v>Large</v>
      </c>
      <c r="O4423" s="50">
        <v>165</v>
      </c>
      <c r="P4423" s="67">
        <f t="shared" si="277"/>
        <v>0.03</v>
      </c>
      <c r="Q4423" s="52">
        <v>4.87</v>
      </c>
      <c r="R4423" s="52" t="str" cm="1">
        <f t="array" ref="R4423">_xlfn.IFS(ROUND(Q4423,0)=5,"Excellent",ROUND(Q4423,0)=4,"Good",ROUND(Q4423,0)=3,"Ok",ROUND(Q4423,0)&lt;3,"Bad")</f>
        <v>Excellent</v>
      </c>
      <c r="S4423">
        <v>46</v>
      </c>
      <c r="T4423" t="str">
        <f t="shared" si="278"/>
        <v>No</v>
      </c>
      <c r="U4423" s="65">
        <v>43591</v>
      </c>
      <c r="V4423" s="65">
        <v>43906</v>
      </c>
      <c r="W4423">
        <v>256</v>
      </c>
      <c r="X4423" t="str">
        <f t="shared" si="279"/>
        <v>Active</v>
      </c>
      <c r="Y4423" t="s">
        <v>15615</v>
      </c>
    </row>
    <row r="4424" spans="1:25" x14ac:dyDescent="0.25">
      <c r="A4424">
        <v>4423</v>
      </c>
      <c r="B4424" t="s">
        <v>14906</v>
      </c>
      <c r="C4424">
        <v>2054</v>
      </c>
      <c r="D4424" t="str">
        <f>VLOOKUP($C4424,Hosts!$A:$O,10,0)</f>
        <v>New York</v>
      </c>
      <c r="E4424" s="67">
        <f>INDEX(Hosts!$A:$O,MATCH(Places!$C4424,Hosts!$A:$A,0),MATCH(Places!E$1,Hosts!$1:$1,0))</f>
        <v>1</v>
      </c>
      <c r="F4424" s="67">
        <f>INDEX(Hosts!$A:$O,MATCH(Places!$C4424,Hosts!$A:$A,0),MATCH(Places!F$1,Hosts!$1:$1,0))</f>
        <v>1</v>
      </c>
      <c r="G4424" s="67" t="str">
        <f>INDEX(Hosts!$A:$O,MATCH(Places!$C4424,Hosts!$A:$A,0),MATCH(Places!G$1,Hosts!$1:$1,0))</f>
        <v>No</v>
      </c>
      <c r="H4424">
        <v>8</v>
      </c>
      <c r="I4424" t="str">
        <f>VLOOKUP($H4424,Neighborhoods!$A:$C,2,0)</f>
        <v>Brooklyn</v>
      </c>
      <c r="J4424" t="str">
        <f>VLOOKUP($H4424,Neighborhoods!$A:$C,3,0)</f>
        <v>Bushwick</v>
      </c>
      <c r="K4424" t="s">
        <v>1</v>
      </c>
      <c r="L4424" t="str">
        <f t="shared" si="276"/>
        <v>Yes</v>
      </c>
      <c r="M4424">
        <v>2</v>
      </c>
      <c r="N4424" t="str" cm="1">
        <f t="array" ref="N4424">_xlfn.IFS(M4424&lt;=2,"Small",M4424&lt;=5,"Medium",M4424&gt;5,"Large")</f>
        <v>Small</v>
      </c>
      <c r="O4424" s="50">
        <v>62</v>
      </c>
      <c r="P4424" s="67">
        <f t="shared" si="277"/>
        <v>0.03</v>
      </c>
      <c r="Q4424" s="52">
        <v>4</v>
      </c>
      <c r="R4424" s="52" t="str" cm="1">
        <f t="array" ref="R4424">_xlfn.IFS(ROUND(Q4424,0)=5,"Excellent",ROUND(Q4424,0)=4,"Good",ROUND(Q4424,0)=3,"Ok",ROUND(Q4424,0)&lt;3,"Bad")</f>
        <v>Good</v>
      </c>
      <c r="S4424">
        <v>3</v>
      </c>
      <c r="T4424" t="str">
        <f t="shared" si="278"/>
        <v>No</v>
      </c>
      <c r="U4424" s="65">
        <v>43566</v>
      </c>
      <c r="V4424" s="65">
        <v>43831</v>
      </c>
      <c r="W4424">
        <v>90</v>
      </c>
      <c r="X4424" t="str">
        <f t="shared" si="279"/>
        <v>Active</v>
      </c>
      <c r="Y4424" t="s">
        <v>15615</v>
      </c>
    </row>
    <row r="4425" spans="1:25" x14ac:dyDescent="0.25">
      <c r="A4425">
        <v>4424</v>
      </c>
      <c r="B4425" t="s">
        <v>13805</v>
      </c>
      <c r="C4425">
        <v>3767</v>
      </c>
      <c r="D4425" t="str">
        <f>VLOOKUP($C4425,Hosts!$A:$O,10,0)</f>
        <v>New York</v>
      </c>
      <c r="E4425" s="67">
        <f>INDEX(Hosts!$A:$O,MATCH(Places!$C4425,Hosts!$A:$A,0),MATCH(Places!E$1,Hosts!$1:$1,0))</f>
        <v>1</v>
      </c>
      <c r="F4425" s="67">
        <f>INDEX(Hosts!$A:$O,MATCH(Places!$C4425,Hosts!$A:$A,0),MATCH(Places!F$1,Hosts!$1:$1,0))</f>
        <v>0.98</v>
      </c>
      <c r="G4425" s="67" t="str">
        <f>INDEX(Hosts!$A:$O,MATCH(Places!$C4425,Hosts!$A:$A,0),MATCH(Places!G$1,Hosts!$1:$1,0))</f>
        <v>No</v>
      </c>
      <c r="H4425">
        <v>17</v>
      </c>
      <c r="I4425" t="str">
        <f>VLOOKUP($H4425,Neighborhoods!$A:$C,2,0)</f>
        <v>Manhattan</v>
      </c>
      <c r="J4425" t="str">
        <f>VLOOKUP($H4425,Neighborhoods!$A:$C,3,0)</f>
        <v>Hell's Kitchen</v>
      </c>
      <c r="K4425" t="s">
        <v>1</v>
      </c>
      <c r="L4425" t="str">
        <f t="shared" si="276"/>
        <v>Yes</v>
      </c>
      <c r="M4425">
        <v>1</v>
      </c>
      <c r="N4425" t="str" cm="1">
        <f t="array" ref="N4425">_xlfn.IFS(M4425&lt;=2,"Small",M4425&lt;=5,"Medium",M4425&gt;5,"Large")</f>
        <v>Small</v>
      </c>
      <c r="O4425" s="50">
        <v>79</v>
      </c>
      <c r="P4425" s="67">
        <f t="shared" si="277"/>
        <v>0.03</v>
      </c>
      <c r="Q4425" s="52">
        <v>4.96</v>
      </c>
      <c r="R4425" s="52" t="str" cm="1">
        <f t="array" ref="R4425">_xlfn.IFS(ROUND(Q4425,0)=5,"Excellent",ROUND(Q4425,0)=4,"Good",ROUND(Q4425,0)=3,"Ok",ROUND(Q4425,0)&lt;3,"Bad")</f>
        <v>Excellent</v>
      </c>
      <c r="S4425">
        <v>45</v>
      </c>
      <c r="T4425" t="str">
        <f t="shared" si="278"/>
        <v>No</v>
      </c>
      <c r="U4425" s="65">
        <v>43524</v>
      </c>
      <c r="V4425" s="65">
        <v>43900</v>
      </c>
      <c r="W4425">
        <v>16</v>
      </c>
      <c r="X4425" t="str">
        <f t="shared" si="279"/>
        <v>Active</v>
      </c>
      <c r="Y4425" t="s">
        <v>15615</v>
      </c>
    </row>
    <row r="4426" spans="1:25" x14ac:dyDescent="0.25">
      <c r="A4426">
        <v>4425</v>
      </c>
      <c r="B4426" t="s">
        <v>14997</v>
      </c>
      <c r="C4426">
        <v>3725</v>
      </c>
      <c r="D4426" t="str">
        <f>VLOOKUP($C4426,Hosts!$A:$O,10,0)</f>
        <v>New York</v>
      </c>
      <c r="E4426" s="67">
        <f>INDEX(Hosts!$A:$O,MATCH(Places!$C4426,Hosts!$A:$A,0),MATCH(Places!E$1,Hosts!$1:$1,0))</f>
        <v>0.9</v>
      </c>
      <c r="F4426" s="67">
        <f>INDEX(Hosts!$A:$O,MATCH(Places!$C4426,Hosts!$A:$A,0),MATCH(Places!F$1,Hosts!$1:$1,0))</f>
        <v>1</v>
      </c>
      <c r="G4426" s="67" t="str">
        <f>INDEX(Hosts!$A:$O,MATCH(Places!$C4426,Hosts!$A:$A,0),MATCH(Places!G$1,Hosts!$1:$1,0))</f>
        <v>No</v>
      </c>
      <c r="H4426">
        <v>13</v>
      </c>
      <c r="I4426" t="str">
        <f>VLOOKUP($H4426,Neighborhoods!$A:$C,2,0)</f>
        <v>Manhattan</v>
      </c>
      <c r="J4426" t="str">
        <f>VLOOKUP($H4426,Neighborhoods!$A:$C,3,0)</f>
        <v>Chelsea</v>
      </c>
      <c r="K4426" t="s">
        <v>11822</v>
      </c>
      <c r="L4426" t="str">
        <f t="shared" si="276"/>
        <v>No</v>
      </c>
      <c r="M4426">
        <v>2</v>
      </c>
      <c r="N4426" t="str" cm="1">
        <f t="array" ref="N4426">_xlfn.IFS(M4426&lt;=2,"Small",M4426&lt;=5,"Medium",M4426&gt;5,"Large")</f>
        <v>Small</v>
      </c>
      <c r="O4426" s="50">
        <v>120</v>
      </c>
      <c r="P4426" s="67">
        <f t="shared" si="277"/>
        <v>0.03</v>
      </c>
      <c r="Q4426" s="52">
        <v>5</v>
      </c>
      <c r="R4426" s="52" t="str" cm="1">
        <f t="array" ref="R4426">_xlfn.IFS(ROUND(Q4426,0)=5,"Excellent",ROUND(Q4426,0)=4,"Good",ROUND(Q4426,0)=3,"Ok",ROUND(Q4426,0)&lt;3,"Bad")</f>
        <v>Excellent</v>
      </c>
      <c r="S4426">
        <v>22</v>
      </c>
      <c r="T4426" t="str">
        <f t="shared" si="278"/>
        <v>No</v>
      </c>
      <c r="U4426" s="65">
        <v>43625</v>
      </c>
      <c r="V4426" s="65">
        <v>43859</v>
      </c>
      <c r="W4426">
        <v>164</v>
      </c>
      <c r="X4426" t="str">
        <f t="shared" si="279"/>
        <v>Active</v>
      </c>
      <c r="Y4426" t="s">
        <v>15616</v>
      </c>
    </row>
    <row r="4427" spans="1:25" x14ac:dyDescent="0.25">
      <c r="A4427">
        <v>4426</v>
      </c>
      <c r="B4427" t="s">
        <v>3122</v>
      </c>
      <c r="C4427">
        <v>3768</v>
      </c>
      <c r="D4427" t="str">
        <f>VLOOKUP($C4427,Hosts!$A:$O,10,0)</f>
        <v>New York</v>
      </c>
      <c r="E4427" s="67">
        <f>INDEX(Hosts!$A:$O,MATCH(Places!$C4427,Hosts!$A:$A,0),MATCH(Places!E$1,Hosts!$1:$1,0))</f>
        <v>0.9</v>
      </c>
      <c r="F4427" s="67">
        <f>INDEX(Hosts!$A:$O,MATCH(Places!$C4427,Hosts!$A:$A,0),MATCH(Places!F$1,Hosts!$1:$1,0))</f>
        <v>1</v>
      </c>
      <c r="G4427" s="67" t="str">
        <f>INDEX(Hosts!$A:$O,MATCH(Places!$C4427,Hosts!$A:$A,0),MATCH(Places!G$1,Hosts!$1:$1,0))</f>
        <v>No</v>
      </c>
      <c r="H4427">
        <v>16</v>
      </c>
      <c r="I4427" t="str">
        <f>VLOOKUP($H4427,Neighborhoods!$A:$C,2,0)</f>
        <v>Manhattan</v>
      </c>
      <c r="J4427" t="str">
        <f>VLOOKUP($H4427,Neighborhoods!$A:$C,3,0)</f>
        <v>Harlem</v>
      </c>
      <c r="K4427" t="s">
        <v>11822</v>
      </c>
      <c r="L4427" t="str">
        <f t="shared" si="276"/>
        <v>No</v>
      </c>
      <c r="M4427">
        <v>6</v>
      </c>
      <c r="N4427" t="str" cm="1">
        <f t="array" ref="N4427">_xlfn.IFS(M4427&lt;=2,"Small",M4427&lt;=5,"Medium",M4427&gt;5,"Large")</f>
        <v>Large</v>
      </c>
      <c r="O4427" s="50">
        <v>55</v>
      </c>
      <c r="P4427" s="67">
        <f t="shared" si="277"/>
        <v>0.03</v>
      </c>
      <c r="Q4427" s="52">
        <v>4.78</v>
      </c>
      <c r="R4427" s="52" t="str" cm="1">
        <f t="array" ref="R4427">_xlfn.IFS(ROUND(Q4427,0)=5,"Excellent",ROUND(Q4427,0)=4,"Good",ROUND(Q4427,0)=3,"Ok",ROUND(Q4427,0)&lt;3,"Bad")</f>
        <v>Excellent</v>
      </c>
      <c r="S4427">
        <v>51</v>
      </c>
      <c r="T4427" t="str">
        <f t="shared" si="278"/>
        <v>No</v>
      </c>
      <c r="U4427" s="65">
        <v>43496</v>
      </c>
      <c r="V4427" s="65">
        <v>43890</v>
      </c>
      <c r="W4427">
        <v>236</v>
      </c>
      <c r="X4427" t="str">
        <f t="shared" si="279"/>
        <v>Active</v>
      </c>
      <c r="Y4427" t="s">
        <v>15615</v>
      </c>
    </row>
    <row r="4428" spans="1:25" x14ac:dyDescent="0.25">
      <c r="A4428">
        <v>4427</v>
      </c>
      <c r="B4428" t="s">
        <v>13400</v>
      </c>
      <c r="C4428">
        <v>1855</v>
      </c>
      <c r="D4428" t="str">
        <f>VLOOKUP($C4428,Hosts!$A:$O,10,0)</f>
        <v>New York</v>
      </c>
      <c r="E4428" s="67">
        <f>INDEX(Hosts!$A:$O,MATCH(Places!$C4428,Hosts!$A:$A,0),MATCH(Places!E$1,Hosts!$1:$1,0))</f>
        <v>1</v>
      </c>
      <c r="F4428" s="67">
        <f>INDEX(Hosts!$A:$O,MATCH(Places!$C4428,Hosts!$A:$A,0),MATCH(Places!F$1,Hosts!$1:$1,0))</f>
        <v>0.97</v>
      </c>
      <c r="G4428" s="67" t="str">
        <f>INDEX(Hosts!$A:$O,MATCH(Places!$C4428,Hosts!$A:$A,0),MATCH(Places!G$1,Hosts!$1:$1,0))</f>
        <v>No</v>
      </c>
      <c r="H4428">
        <v>12</v>
      </c>
      <c r="I4428" t="str">
        <f>VLOOKUP($H4428,Neighborhoods!$A:$C,2,0)</f>
        <v>Brooklyn</v>
      </c>
      <c r="J4428" t="str">
        <f>VLOOKUP($H4428,Neighborhoods!$A:$C,3,0)</f>
        <v>Williamsburg</v>
      </c>
      <c r="K4428" t="s">
        <v>11822</v>
      </c>
      <c r="L4428" t="str">
        <f t="shared" si="276"/>
        <v>No</v>
      </c>
      <c r="M4428">
        <v>4</v>
      </c>
      <c r="N4428" t="str" cm="1">
        <f t="array" ref="N4428">_xlfn.IFS(M4428&lt;=2,"Small",M4428&lt;=5,"Medium",M4428&gt;5,"Large")</f>
        <v>Medium</v>
      </c>
      <c r="O4428" s="50">
        <v>289</v>
      </c>
      <c r="P4428" s="67">
        <f t="shared" si="277"/>
        <v>0.04</v>
      </c>
      <c r="Q4428" s="52">
        <v>4.82</v>
      </c>
      <c r="R4428" s="52" t="str" cm="1">
        <f t="array" ref="R4428">_xlfn.IFS(ROUND(Q4428,0)=5,"Excellent",ROUND(Q4428,0)=4,"Good",ROUND(Q4428,0)=3,"Ok",ROUND(Q4428,0)&lt;3,"Bad")</f>
        <v>Excellent</v>
      </c>
      <c r="S4428">
        <v>17</v>
      </c>
      <c r="T4428" t="str">
        <f t="shared" si="278"/>
        <v>No</v>
      </c>
      <c r="U4428" s="65">
        <v>43628</v>
      </c>
      <c r="V4428" s="65">
        <v>44018</v>
      </c>
      <c r="W4428">
        <v>95</v>
      </c>
      <c r="X4428" t="str">
        <f t="shared" si="279"/>
        <v>Active</v>
      </c>
      <c r="Y4428" t="s">
        <v>15615</v>
      </c>
    </row>
    <row r="4429" spans="1:25" x14ac:dyDescent="0.25">
      <c r="A4429">
        <v>4428</v>
      </c>
      <c r="B4429" t="s">
        <v>3123</v>
      </c>
      <c r="C4429">
        <v>2282</v>
      </c>
      <c r="D4429" t="str">
        <f>VLOOKUP($C4429,Hosts!$A:$O,10,0)</f>
        <v>New York</v>
      </c>
      <c r="E4429" s="67">
        <f>INDEX(Hosts!$A:$O,MATCH(Places!$C4429,Hosts!$A:$A,0),MATCH(Places!E$1,Hosts!$1:$1,0))</f>
        <v>0.8</v>
      </c>
      <c r="F4429" s="67">
        <f>INDEX(Hosts!$A:$O,MATCH(Places!$C4429,Hosts!$A:$A,0),MATCH(Places!F$1,Hosts!$1:$1,0))</f>
        <v>1</v>
      </c>
      <c r="G4429" s="67" t="str">
        <f>INDEX(Hosts!$A:$O,MATCH(Places!$C4429,Hosts!$A:$A,0),MATCH(Places!G$1,Hosts!$1:$1,0))</f>
        <v>No</v>
      </c>
      <c r="H4429">
        <v>16</v>
      </c>
      <c r="I4429" t="str">
        <f>VLOOKUP($H4429,Neighborhoods!$A:$C,2,0)</f>
        <v>Manhattan</v>
      </c>
      <c r="J4429" t="str">
        <f>VLOOKUP($H4429,Neighborhoods!$A:$C,3,0)</f>
        <v>Harlem</v>
      </c>
      <c r="K4429" t="s">
        <v>1</v>
      </c>
      <c r="L4429" t="str">
        <f t="shared" si="276"/>
        <v>Yes</v>
      </c>
      <c r="M4429">
        <v>6</v>
      </c>
      <c r="N4429" t="str" cm="1">
        <f t="array" ref="N4429">_xlfn.IFS(M4429&lt;=2,"Small",M4429&lt;=5,"Medium",M4429&gt;5,"Large")</f>
        <v>Large</v>
      </c>
      <c r="O4429" s="50">
        <v>75</v>
      </c>
      <c r="P4429" s="67">
        <f t="shared" si="277"/>
        <v>0.03</v>
      </c>
      <c r="Q4429" s="52">
        <v>4.55</v>
      </c>
      <c r="R4429" s="52" t="str" cm="1">
        <f t="array" ref="R4429">_xlfn.IFS(ROUND(Q4429,0)=5,"Excellent",ROUND(Q4429,0)=4,"Good",ROUND(Q4429,0)=3,"Ok",ROUND(Q4429,0)&lt;3,"Bad")</f>
        <v>Excellent</v>
      </c>
      <c r="S4429">
        <v>31</v>
      </c>
      <c r="T4429" t="str">
        <f t="shared" si="278"/>
        <v>No</v>
      </c>
      <c r="U4429" s="65">
        <v>43542</v>
      </c>
      <c r="V4429" s="65">
        <v>43909</v>
      </c>
      <c r="W4429">
        <v>103</v>
      </c>
      <c r="X4429" t="str">
        <f t="shared" si="279"/>
        <v>Active</v>
      </c>
      <c r="Y4429" t="s">
        <v>15615</v>
      </c>
    </row>
    <row r="4430" spans="1:25" x14ac:dyDescent="0.25">
      <c r="A4430">
        <v>4429</v>
      </c>
      <c r="B4430" t="s">
        <v>14257</v>
      </c>
      <c r="C4430">
        <v>2264</v>
      </c>
      <c r="D4430" t="str">
        <f>VLOOKUP($C4430,Hosts!$A:$O,10,0)</f>
        <v>New York</v>
      </c>
      <c r="E4430" s="67">
        <f>INDEX(Hosts!$A:$O,MATCH(Places!$C4430,Hosts!$A:$A,0),MATCH(Places!E$1,Hosts!$1:$1,0))</f>
        <v>0.98</v>
      </c>
      <c r="F4430" s="67">
        <f>INDEX(Hosts!$A:$O,MATCH(Places!$C4430,Hosts!$A:$A,0),MATCH(Places!F$1,Hosts!$1:$1,0))</f>
        <v>0.96</v>
      </c>
      <c r="G4430" s="67" t="str">
        <f>INDEX(Hosts!$A:$O,MATCH(Places!$C4430,Hosts!$A:$A,0),MATCH(Places!G$1,Hosts!$1:$1,0))</f>
        <v>Yes</v>
      </c>
      <c r="H4430">
        <v>8</v>
      </c>
      <c r="I4430" t="str">
        <f>VLOOKUP($H4430,Neighborhoods!$A:$C,2,0)</f>
        <v>Brooklyn</v>
      </c>
      <c r="J4430" t="str">
        <f>VLOOKUP($H4430,Neighborhoods!$A:$C,3,0)</f>
        <v>Bushwick</v>
      </c>
      <c r="K4430" t="s">
        <v>11822</v>
      </c>
      <c r="L4430" t="str">
        <f t="shared" si="276"/>
        <v>No</v>
      </c>
      <c r="M4430">
        <v>2</v>
      </c>
      <c r="N4430" t="str" cm="1">
        <f t="array" ref="N4430">_xlfn.IFS(M4430&lt;=2,"Small",M4430&lt;=5,"Medium",M4430&gt;5,"Large")</f>
        <v>Small</v>
      </c>
      <c r="O4430" s="50">
        <v>51</v>
      </c>
      <c r="P4430" s="67">
        <f t="shared" si="277"/>
        <v>0.03</v>
      </c>
      <c r="Q4430" s="52">
        <v>4.9800000000000004</v>
      </c>
      <c r="R4430" s="52" t="str" cm="1">
        <f t="array" ref="R4430">_xlfn.IFS(ROUND(Q4430,0)=5,"Excellent",ROUND(Q4430,0)=4,"Good",ROUND(Q4430,0)=3,"Ok",ROUND(Q4430,0)&lt;3,"Bad")</f>
        <v>Excellent</v>
      </c>
      <c r="S4430">
        <v>105</v>
      </c>
      <c r="T4430" t="str">
        <f t="shared" si="278"/>
        <v>Yes</v>
      </c>
      <c r="U4430" s="65">
        <v>43478</v>
      </c>
      <c r="V4430" s="65">
        <v>44046</v>
      </c>
      <c r="W4430">
        <v>271</v>
      </c>
      <c r="X4430" t="str">
        <f t="shared" si="279"/>
        <v>Active</v>
      </c>
      <c r="Y4430" t="s">
        <v>15615</v>
      </c>
    </row>
    <row r="4431" spans="1:25" x14ac:dyDescent="0.25">
      <c r="A4431">
        <v>4430</v>
      </c>
      <c r="B4431" t="s">
        <v>3124</v>
      </c>
      <c r="C4431">
        <v>2685</v>
      </c>
      <c r="D4431" t="str">
        <f>VLOOKUP($C4431,Hosts!$A:$O,10,0)</f>
        <v>New York</v>
      </c>
      <c r="E4431" s="67">
        <f>INDEX(Hosts!$A:$O,MATCH(Places!$C4431,Hosts!$A:$A,0),MATCH(Places!E$1,Hosts!$1:$1,0))</f>
        <v>0</v>
      </c>
      <c r="F4431" s="67">
        <f>INDEX(Hosts!$A:$O,MATCH(Places!$C4431,Hosts!$A:$A,0),MATCH(Places!F$1,Hosts!$1:$1,0))</f>
        <v>0.94</v>
      </c>
      <c r="G4431" s="67" t="str">
        <f>INDEX(Hosts!$A:$O,MATCH(Places!$C4431,Hosts!$A:$A,0),MATCH(Places!G$1,Hosts!$1:$1,0))</f>
        <v>Yes</v>
      </c>
      <c r="H4431">
        <v>16</v>
      </c>
      <c r="I4431" t="str">
        <f>VLOOKUP($H4431,Neighborhoods!$A:$C,2,0)</f>
        <v>Manhattan</v>
      </c>
      <c r="J4431" t="str">
        <f>VLOOKUP($H4431,Neighborhoods!$A:$C,3,0)</f>
        <v>Harlem</v>
      </c>
      <c r="K4431" t="s">
        <v>1</v>
      </c>
      <c r="L4431" t="str">
        <f t="shared" si="276"/>
        <v>Yes</v>
      </c>
      <c r="M4431">
        <v>2</v>
      </c>
      <c r="N4431" t="str" cm="1">
        <f t="array" ref="N4431">_xlfn.IFS(M4431&lt;=2,"Small",M4431&lt;=5,"Medium",M4431&gt;5,"Large")</f>
        <v>Small</v>
      </c>
      <c r="O4431" s="50">
        <v>99</v>
      </c>
      <c r="P4431" s="67">
        <f t="shared" si="277"/>
        <v>0.03</v>
      </c>
      <c r="Q4431" s="52">
        <v>4.9000000000000004</v>
      </c>
      <c r="R4431" s="52" t="str" cm="1">
        <f t="array" ref="R4431">_xlfn.IFS(ROUND(Q4431,0)=5,"Excellent",ROUND(Q4431,0)=4,"Good",ROUND(Q4431,0)=3,"Ok",ROUND(Q4431,0)&lt;3,"Bad")</f>
        <v>Excellent</v>
      </c>
      <c r="S4431">
        <v>30</v>
      </c>
      <c r="T4431" t="str">
        <f t="shared" si="278"/>
        <v>No</v>
      </c>
      <c r="U4431" s="65">
        <v>43485</v>
      </c>
      <c r="V4431" s="65">
        <v>43831</v>
      </c>
      <c r="W4431">
        <v>180</v>
      </c>
      <c r="X4431" t="str">
        <f t="shared" si="279"/>
        <v>Active</v>
      </c>
      <c r="Y4431" t="s">
        <v>15615</v>
      </c>
    </row>
    <row r="4432" spans="1:25" x14ac:dyDescent="0.25">
      <c r="A4432">
        <v>4431</v>
      </c>
      <c r="B4432" t="s">
        <v>14005</v>
      </c>
      <c r="C4432">
        <v>3011</v>
      </c>
      <c r="D4432" t="str">
        <f>VLOOKUP($C4432,Hosts!$A:$O,10,0)</f>
        <v>New York</v>
      </c>
      <c r="E4432" s="67">
        <f>INDEX(Hosts!$A:$O,MATCH(Places!$C4432,Hosts!$A:$A,0),MATCH(Places!E$1,Hosts!$1:$1,0))</f>
        <v>1</v>
      </c>
      <c r="F4432" s="67">
        <f>INDEX(Hosts!$A:$O,MATCH(Places!$C4432,Hosts!$A:$A,0),MATCH(Places!F$1,Hosts!$1:$1,0))</f>
        <v>0.36</v>
      </c>
      <c r="G4432" s="67" t="str">
        <f>INDEX(Hosts!$A:$O,MATCH(Places!$C4432,Hosts!$A:$A,0),MATCH(Places!G$1,Hosts!$1:$1,0))</f>
        <v>No</v>
      </c>
      <c r="H4432">
        <v>19</v>
      </c>
      <c r="I4432" t="str">
        <f>VLOOKUP($H4432,Neighborhoods!$A:$C,2,0)</f>
        <v>Manhattan</v>
      </c>
      <c r="J4432" t="str">
        <f>VLOOKUP($H4432,Neighborhoods!$A:$C,3,0)</f>
        <v>Upper East Side</v>
      </c>
      <c r="K4432" t="s">
        <v>11822</v>
      </c>
      <c r="L4432" t="str">
        <f t="shared" si="276"/>
        <v>No</v>
      </c>
      <c r="M4432">
        <v>2</v>
      </c>
      <c r="N4432" t="str" cm="1">
        <f t="array" ref="N4432">_xlfn.IFS(M4432&lt;=2,"Small",M4432&lt;=5,"Medium",M4432&gt;5,"Large")</f>
        <v>Small</v>
      </c>
      <c r="O4432" s="50">
        <v>105</v>
      </c>
      <c r="P4432" s="67">
        <f t="shared" si="277"/>
        <v>0.03</v>
      </c>
      <c r="Q4432" s="52">
        <v>5</v>
      </c>
      <c r="R4432" s="52" t="str" cm="1">
        <f t="array" ref="R4432">_xlfn.IFS(ROUND(Q4432,0)=5,"Excellent",ROUND(Q4432,0)=4,"Good",ROUND(Q4432,0)=3,"Ok",ROUND(Q4432,0)&lt;3,"Bad")</f>
        <v>Excellent</v>
      </c>
      <c r="S4432">
        <v>9</v>
      </c>
      <c r="T4432" t="str">
        <f t="shared" si="278"/>
        <v>No</v>
      </c>
      <c r="U4432" s="65">
        <v>43504</v>
      </c>
      <c r="V4432" s="65">
        <v>43762</v>
      </c>
      <c r="W4432">
        <v>74</v>
      </c>
      <c r="X4432" t="str">
        <f t="shared" si="279"/>
        <v>Active</v>
      </c>
      <c r="Y4432" t="s">
        <v>15615</v>
      </c>
    </row>
    <row r="4433" spans="1:25" x14ac:dyDescent="0.25">
      <c r="A4433">
        <v>4432</v>
      </c>
      <c r="B4433" t="s">
        <v>14169</v>
      </c>
      <c r="C4433">
        <v>3639</v>
      </c>
      <c r="D4433" t="str">
        <f>VLOOKUP($C4433,Hosts!$A:$O,10,0)</f>
        <v>New York</v>
      </c>
      <c r="E4433" s="67">
        <f>INDEX(Hosts!$A:$O,MATCH(Places!$C4433,Hosts!$A:$A,0),MATCH(Places!E$1,Hosts!$1:$1,0))</f>
        <v>0.44</v>
      </c>
      <c r="F4433" s="67">
        <f>INDEX(Hosts!$A:$O,MATCH(Places!$C4433,Hosts!$A:$A,0),MATCH(Places!F$1,Hosts!$1:$1,0))</f>
        <v>0.96</v>
      </c>
      <c r="G4433" s="67" t="str">
        <f>INDEX(Hosts!$A:$O,MATCH(Places!$C4433,Hosts!$A:$A,0),MATCH(Places!G$1,Hosts!$1:$1,0))</f>
        <v>Yes</v>
      </c>
      <c r="H4433">
        <v>7</v>
      </c>
      <c r="I4433" t="str">
        <f>VLOOKUP($H4433,Neighborhoods!$A:$C,2,0)</f>
        <v>Brooklyn</v>
      </c>
      <c r="J4433" t="str">
        <f>VLOOKUP($H4433,Neighborhoods!$A:$C,3,0)</f>
        <v>Bedford-Stuyvesant</v>
      </c>
      <c r="K4433" t="s">
        <v>1</v>
      </c>
      <c r="L4433" t="str">
        <f t="shared" si="276"/>
        <v>Yes</v>
      </c>
      <c r="M4433">
        <v>2</v>
      </c>
      <c r="N4433" t="str" cm="1">
        <f t="array" ref="N4433">_xlfn.IFS(M4433&lt;=2,"Small",M4433&lt;=5,"Medium",M4433&gt;5,"Large")</f>
        <v>Small</v>
      </c>
      <c r="O4433" s="50">
        <v>70</v>
      </c>
      <c r="P4433" s="67">
        <f t="shared" si="277"/>
        <v>0.03</v>
      </c>
      <c r="Q4433" s="52">
        <v>5</v>
      </c>
      <c r="R4433" s="52" t="str" cm="1">
        <f t="array" ref="R4433">_xlfn.IFS(ROUND(Q4433,0)=5,"Excellent",ROUND(Q4433,0)=4,"Good",ROUND(Q4433,0)=3,"Ok",ROUND(Q4433,0)&lt;3,"Bad")</f>
        <v>Excellent</v>
      </c>
      <c r="S4433">
        <v>13</v>
      </c>
      <c r="T4433" t="str">
        <f t="shared" si="278"/>
        <v>No</v>
      </c>
      <c r="U4433" s="65">
        <v>43814</v>
      </c>
      <c r="V4433" s="65">
        <v>44003</v>
      </c>
      <c r="W4433">
        <v>175</v>
      </c>
      <c r="X4433" t="str">
        <f t="shared" si="279"/>
        <v>Active</v>
      </c>
      <c r="Y4433" t="s">
        <v>15616</v>
      </c>
    </row>
    <row r="4434" spans="1:25" x14ac:dyDescent="0.25">
      <c r="A4434">
        <v>4433</v>
      </c>
      <c r="B4434" t="s">
        <v>13395</v>
      </c>
      <c r="C4434">
        <v>235</v>
      </c>
      <c r="D4434" t="str">
        <f>VLOOKUP($C4434,Hosts!$A:$O,10,0)</f>
        <v>New York</v>
      </c>
      <c r="E4434" s="67">
        <f>INDEX(Hosts!$A:$O,MATCH(Places!$C4434,Hosts!$A:$A,0),MATCH(Places!E$1,Hosts!$1:$1,0))</f>
        <v>0.8</v>
      </c>
      <c r="F4434" s="67">
        <f>INDEX(Hosts!$A:$O,MATCH(Places!$C4434,Hosts!$A:$A,0),MATCH(Places!F$1,Hosts!$1:$1,0))</f>
        <v>1</v>
      </c>
      <c r="G4434" s="67" t="str">
        <f>INDEX(Hosts!$A:$O,MATCH(Places!$C4434,Hosts!$A:$A,0),MATCH(Places!G$1,Hosts!$1:$1,0))</f>
        <v>Yes</v>
      </c>
      <c r="H4434">
        <v>16</v>
      </c>
      <c r="I4434" t="str">
        <f>VLOOKUP($H4434,Neighborhoods!$A:$C,2,0)</f>
        <v>Manhattan</v>
      </c>
      <c r="J4434" t="str">
        <f>VLOOKUP($H4434,Neighborhoods!$A:$C,3,0)</f>
        <v>Harlem</v>
      </c>
      <c r="K4434" t="s">
        <v>1</v>
      </c>
      <c r="L4434" t="str">
        <f t="shared" si="276"/>
        <v>Yes</v>
      </c>
      <c r="M4434">
        <v>2</v>
      </c>
      <c r="N4434" t="str" cm="1">
        <f t="array" ref="N4434">_xlfn.IFS(M4434&lt;=2,"Small",M4434&lt;=5,"Medium",M4434&gt;5,"Large")</f>
        <v>Small</v>
      </c>
      <c r="O4434" s="50">
        <v>65</v>
      </c>
      <c r="P4434" s="67">
        <f t="shared" si="277"/>
        <v>0.03</v>
      </c>
      <c r="Q4434" s="52">
        <v>4.91</v>
      </c>
      <c r="R4434" s="52" t="str" cm="1">
        <f t="array" ref="R4434">_xlfn.IFS(ROUND(Q4434,0)=5,"Excellent",ROUND(Q4434,0)=4,"Good",ROUND(Q4434,0)=3,"Ok",ROUND(Q4434,0)&lt;3,"Bad")</f>
        <v>Excellent</v>
      </c>
      <c r="S4434">
        <v>79</v>
      </c>
      <c r="T4434" t="str">
        <f t="shared" si="278"/>
        <v>No</v>
      </c>
      <c r="U4434" s="65">
        <v>43541</v>
      </c>
      <c r="V4434" s="65">
        <v>44020</v>
      </c>
      <c r="W4434">
        <v>178</v>
      </c>
      <c r="X4434" t="str">
        <f t="shared" si="279"/>
        <v>Active</v>
      </c>
      <c r="Y4434" t="s">
        <v>15616</v>
      </c>
    </row>
    <row r="4435" spans="1:25" x14ac:dyDescent="0.25">
      <c r="A4435">
        <v>4434</v>
      </c>
      <c r="B4435" t="s">
        <v>15510</v>
      </c>
      <c r="C4435">
        <v>3671</v>
      </c>
      <c r="D4435" t="str">
        <f>VLOOKUP($C4435,Hosts!$A:$O,10,0)</f>
        <v>New York</v>
      </c>
      <c r="E4435" s="67">
        <f>INDEX(Hosts!$A:$O,MATCH(Places!$C4435,Hosts!$A:$A,0),MATCH(Places!E$1,Hosts!$1:$1,0))</f>
        <v>0.97</v>
      </c>
      <c r="F4435" s="67">
        <f>INDEX(Hosts!$A:$O,MATCH(Places!$C4435,Hosts!$A:$A,0),MATCH(Places!F$1,Hosts!$1:$1,0))</f>
        <v>0.94</v>
      </c>
      <c r="G4435" s="67" t="str">
        <f>INDEX(Hosts!$A:$O,MATCH(Places!$C4435,Hosts!$A:$A,0),MATCH(Places!G$1,Hosts!$1:$1,0))</f>
        <v>No</v>
      </c>
      <c r="H4435">
        <v>19</v>
      </c>
      <c r="I4435" t="str">
        <f>VLOOKUP($H4435,Neighborhoods!$A:$C,2,0)</f>
        <v>Manhattan</v>
      </c>
      <c r="J4435" t="str">
        <f>VLOOKUP($H4435,Neighborhoods!$A:$C,3,0)</f>
        <v>Upper East Side</v>
      </c>
      <c r="K4435" t="s">
        <v>11822</v>
      </c>
      <c r="L4435" t="str">
        <f t="shared" si="276"/>
        <v>No</v>
      </c>
      <c r="M4435">
        <v>4</v>
      </c>
      <c r="N4435" t="str" cm="1">
        <f t="array" ref="N4435">_xlfn.IFS(M4435&lt;=2,"Small",M4435&lt;=5,"Medium",M4435&gt;5,"Large")</f>
        <v>Medium</v>
      </c>
      <c r="O4435" s="50">
        <v>75</v>
      </c>
      <c r="P4435" s="67">
        <f t="shared" si="277"/>
        <v>0.03</v>
      </c>
      <c r="Q4435" s="52">
        <v>4.91</v>
      </c>
      <c r="R4435" s="52" t="str" cm="1">
        <f t="array" ref="R4435">_xlfn.IFS(ROUND(Q4435,0)=5,"Excellent",ROUND(Q4435,0)=4,"Good",ROUND(Q4435,0)=3,"Ok",ROUND(Q4435,0)&lt;3,"Bad")</f>
        <v>Excellent</v>
      </c>
      <c r="S4435">
        <v>43</v>
      </c>
      <c r="T4435" t="str">
        <f t="shared" si="278"/>
        <v>No</v>
      </c>
      <c r="U4435" s="65">
        <v>43486</v>
      </c>
      <c r="V4435" s="65">
        <v>44058</v>
      </c>
      <c r="W4435">
        <v>27</v>
      </c>
      <c r="X4435" t="str">
        <f t="shared" si="279"/>
        <v>Active</v>
      </c>
      <c r="Y4435" t="s">
        <v>15615</v>
      </c>
    </row>
    <row r="4436" spans="1:25" x14ac:dyDescent="0.25">
      <c r="A4436">
        <v>4435</v>
      </c>
      <c r="B4436" t="s">
        <v>3125</v>
      </c>
      <c r="C4436">
        <v>3768</v>
      </c>
      <c r="D4436" t="str">
        <f>VLOOKUP($C4436,Hosts!$A:$O,10,0)</f>
        <v>New York</v>
      </c>
      <c r="E4436" s="67">
        <f>INDEX(Hosts!$A:$O,MATCH(Places!$C4436,Hosts!$A:$A,0),MATCH(Places!E$1,Hosts!$1:$1,0))</f>
        <v>0.9</v>
      </c>
      <c r="F4436" s="67">
        <f>INDEX(Hosts!$A:$O,MATCH(Places!$C4436,Hosts!$A:$A,0),MATCH(Places!F$1,Hosts!$1:$1,0))</f>
        <v>1</v>
      </c>
      <c r="G4436" s="67" t="str">
        <f>INDEX(Hosts!$A:$O,MATCH(Places!$C4436,Hosts!$A:$A,0),MATCH(Places!G$1,Hosts!$1:$1,0))</f>
        <v>No</v>
      </c>
      <c r="H4436">
        <v>16</v>
      </c>
      <c r="I4436" t="str">
        <f>VLOOKUP($H4436,Neighborhoods!$A:$C,2,0)</f>
        <v>Manhattan</v>
      </c>
      <c r="J4436" t="str">
        <f>VLOOKUP($H4436,Neighborhoods!$A:$C,3,0)</f>
        <v>Harlem</v>
      </c>
      <c r="K4436" t="s">
        <v>1</v>
      </c>
      <c r="L4436" t="str">
        <f t="shared" si="276"/>
        <v>Yes</v>
      </c>
      <c r="M4436">
        <v>2</v>
      </c>
      <c r="N4436" t="str" cm="1">
        <f t="array" ref="N4436">_xlfn.IFS(M4436&lt;=2,"Small",M4436&lt;=5,"Medium",M4436&gt;5,"Large")</f>
        <v>Small</v>
      </c>
      <c r="O4436" s="50">
        <v>34</v>
      </c>
      <c r="P4436" s="67">
        <f t="shared" si="277"/>
        <v>0.03</v>
      </c>
      <c r="Q4436" s="52">
        <v>4.6399999999999997</v>
      </c>
      <c r="R4436" s="52" t="str" cm="1">
        <f t="array" ref="R4436">_xlfn.IFS(ROUND(Q4436,0)=5,"Excellent",ROUND(Q4436,0)=4,"Good",ROUND(Q4436,0)=3,"Ok",ROUND(Q4436,0)&lt;3,"Bad")</f>
        <v>Excellent</v>
      </c>
      <c r="S4436">
        <v>58</v>
      </c>
      <c r="T4436" t="str">
        <f t="shared" si="278"/>
        <v>No</v>
      </c>
      <c r="U4436" s="65">
        <v>43483</v>
      </c>
      <c r="V4436" s="65">
        <v>43951</v>
      </c>
      <c r="W4436">
        <v>135</v>
      </c>
      <c r="X4436" t="str">
        <f t="shared" si="279"/>
        <v>Active</v>
      </c>
      <c r="Y4436" t="s">
        <v>15615</v>
      </c>
    </row>
    <row r="4437" spans="1:25" x14ac:dyDescent="0.25">
      <c r="A4437">
        <v>4436</v>
      </c>
      <c r="B4437" t="s">
        <v>15019</v>
      </c>
      <c r="C4437">
        <v>1725</v>
      </c>
      <c r="D4437" t="str">
        <f>VLOOKUP($C4437,Hosts!$A:$O,10,0)</f>
        <v>New York</v>
      </c>
      <c r="E4437" s="67">
        <f>INDEX(Hosts!$A:$O,MATCH(Places!$C4437,Hosts!$A:$A,0),MATCH(Places!E$1,Hosts!$1:$1,0))</f>
        <v>1</v>
      </c>
      <c r="F4437" s="67">
        <f>INDEX(Hosts!$A:$O,MATCH(Places!$C4437,Hosts!$A:$A,0),MATCH(Places!F$1,Hosts!$1:$1,0))</f>
        <v>0.88</v>
      </c>
      <c r="G4437" s="67" t="str">
        <f>INDEX(Hosts!$A:$O,MATCH(Places!$C4437,Hosts!$A:$A,0),MATCH(Places!G$1,Hosts!$1:$1,0))</f>
        <v>No</v>
      </c>
      <c r="H4437">
        <v>19</v>
      </c>
      <c r="I4437" t="str">
        <f>VLOOKUP($H4437,Neighborhoods!$A:$C,2,0)</f>
        <v>Manhattan</v>
      </c>
      <c r="J4437" t="str">
        <f>VLOOKUP($H4437,Neighborhoods!$A:$C,3,0)</f>
        <v>Upper East Side</v>
      </c>
      <c r="K4437" t="s">
        <v>11822</v>
      </c>
      <c r="L4437" t="str">
        <f t="shared" si="276"/>
        <v>No</v>
      </c>
      <c r="M4437">
        <v>4</v>
      </c>
      <c r="N4437" t="str" cm="1">
        <f t="array" ref="N4437">_xlfn.IFS(M4437&lt;=2,"Small",M4437&lt;=5,"Medium",M4437&gt;5,"Large")</f>
        <v>Medium</v>
      </c>
      <c r="O4437" s="50">
        <v>199</v>
      </c>
      <c r="P4437" s="67">
        <f t="shared" si="277"/>
        <v>0.03</v>
      </c>
      <c r="Q4437" s="52">
        <v>4.63</v>
      </c>
      <c r="R4437" s="52" t="str" cm="1">
        <f t="array" ref="R4437">_xlfn.IFS(ROUND(Q4437,0)=5,"Excellent",ROUND(Q4437,0)=4,"Good",ROUND(Q4437,0)=3,"Ok",ROUND(Q4437,0)&lt;3,"Bad")</f>
        <v>Excellent</v>
      </c>
      <c r="S4437">
        <v>16</v>
      </c>
      <c r="T4437" t="str">
        <f t="shared" si="278"/>
        <v>No</v>
      </c>
      <c r="U4437" s="65">
        <v>43478</v>
      </c>
      <c r="V4437" s="65">
        <v>43877</v>
      </c>
      <c r="W4437">
        <v>89</v>
      </c>
      <c r="X4437" t="str">
        <f t="shared" si="279"/>
        <v>Active</v>
      </c>
      <c r="Y4437" t="s">
        <v>15616</v>
      </c>
    </row>
    <row r="4438" spans="1:25" x14ac:dyDescent="0.25">
      <c r="A4438">
        <v>4437</v>
      </c>
      <c r="B4438" t="s">
        <v>3126</v>
      </c>
      <c r="C4438">
        <v>3768</v>
      </c>
      <c r="D4438" t="str">
        <f>VLOOKUP($C4438,Hosts!$A:$O,10,0)</f>
        <v>New York</v>
      </c>
      <c r="E4438" s="67">
        <f>INDEX(Hosts!$A:$O,MATCH(Places!$C4438,Hosts!$A:$A,0),MATCH(Places!E$1,Hosts!$1:$1,0))</f>
        <v>0.9</v>
      </c>
      <c r="F4438" s="67">
        <f>INDEX(Hosts!$A:$O,MATCH(Places!$C4438,Hosts!$A:$A,0),MATCH(Places!F$1,Hosts!$1:$1,0))</f>
        <v>1</v>
      </c>
      <c r="G4438" s="67" t="str">
        <f>INDEX(Hosts!$A:$O,MATCH(Places!$C4438,Hosts!$A:$A,0),MATCH(Places!G$1,Hosts!$1:$1,0))</f>
        <v>No</v>
      </c>
      <c r="H4438">
        <v>16</v>
      </c>
      <c r="I4438" t="str">
        <f>VLOOKUP($H4438,Neighborhoods!$A:$C,2,0)</f>
        <v>Manhattan</v>
      </c>
      <c r="J4438" t="str">
        <f>VLOOKUP($H4438,Neighborhoods!$A:$C,3,0)</f>
        <v>Harlem</v>
      </c>
      <c r="K4438" t="s">
        <v>1</v>
      </c>
      <c r="L4438" t="str">
        <f t="shared" si="276"/>
        <v>Yes</v>
      </c>
      <c r="M4438">
        <v>2</v>
      </c>
      <c r="N4438" t="str" cm="1">
        <f t="array" ref="N4438">_xlfn.IFS(M4438&lt;=2,"Small",M4438&lt;=5,"Medium",M4438&gt;5,"Large")</f>
        <v>Small</v>
      </c>
      <c r="O4438" s="50">
        <v>32</v>
      </c>
      <c r="P4438" s="67">
        <f t="shared" si="277"/>
        <v>0.03</v>
      </c>
      <c r="Q4438" s="52">
        <v>4.6399999999999997</v>
      </c>
      <c r="R4438" s="52" t="str" cm="1">
        <f t="array" ref="R4438">_xlfn.IFS(ROUND(Q4438,0)=5,"Excellent",ROUND(Q4438,0)=4,"Good",ROUND(Q4438,0)=3,"Ok",ROUND(Q4438,0)&lt;3,"Bad")</f>
        <v>Excellent</v>
      </c>
      <c r="S4438">
        <v>42</v>
      </c>
      <c r="T4438" t="str">
        <f t="shared" si="278"/>
        <v>No</v>
      </c>
      <c r="U4438" s="65">
        <v>43501</v>
      </c>
      <c r="V4438" s="65">
        <v>43894</v>
      </c>
      <c r="W4438">
        <v>335</v>
      </c>
      <c r="X4438" t="str">
        <f t="shared" si="279"/>
        <v>Active</v>
      </c>
      <c r="Y4438" t="s">
        <v>15615</v>
      </c>
    </row>
    <row r="4439" spans="1:25" x14ac:dyDescent="0.25">
      <c r="A4439">
        <v>4438</v>
      </c>
      <c r="B4439" t="s">
        <v>3127</v>
      </c>
      <c r="C4439">
        <v>3457</v>
      </c>
      <c r="D4439" t="str">
        <f>VLOOKUP($C4439,Hosts!$A:$O,10,0)</f>
        <v>New York</v>
      </c>
      <c r="E4439" s="67">
        <f>INDEX(Hosts!$A:$O,MATCH(Places!$C4439,Hosts!$A:$A,0),MATCH(Places!E$1,Hosts!$1:$1,0))</f>
        <v>1</v>
      </c>
      <c r="F4439" s="67">
        <f>INDEX(Hosts!$A:$O,MATCH(Places!$C4439,Hosts!$A:$A,0),MATCH(Places!F$1,Hosts!$1:$1,0))</f>
        <v>0.83</v>
      </c>
      <c r="G4439" s="67" t="str">
        <f>INDEX(Hosts!$A:$O,MATCH(Places!$C4439,Hosts!$A:$A,0),MATCH(Places!G$1,Hosts!$1:$1,0))</f>
        <v>No</v>
      </c>
      <c r="H4439">
        <v>7</v>
      </c>
      <c r="I4439" t="str">
        <f>VLOOKUP($H4439,Neighborhoods!$A:$C,2,0)</f>
        <v>Brooklyn</v>
      </c>
      <c r="J4439" t="str">
        <f>VLOOKUP($H4439,Neighborhoods!$A:$C,3,0)</f>
        <v>Bedford-Stuyvesant</v>
      </c>
      <c r="K4439" t="s">
        <v>11822</v>
      </c>
      <c r="L4439" t="str">
        <f t="shared" si="276"/>
        <v>No</v>
      </c>
      <c r="M4439">
        <v>4</v>
      </c>
      <c r="N4439" t="str" cm="1">
        <f t="array" ref="N4439">_xlfn.IFS(M4439&lt;=2,"Small",M4439&lt;=5,"Medium",M4439&gt;5,"Large")</f>
        <v>Medium</v>
      </c>
      <c r="O4439" s="50">
        <v>90</v>
      </c>
      <c r="P4439" s="67">
        <f t="shared" si="277"/>
        <v>0.03</v>
      </c>
      <c r="Q4439" s="52">
        <v>4.8</v>
      </c>
      <c r="R4439" s="52" t="str" cm="1">
        <f t="array" ref="R4439">_xlfn.IFS(ROUND(Q4439,0)=5,"Excellent",ROUND(Q4439,0)=4,"Good",ROUND(Q4439,0)=3,"Ok",ROUND(Q4439,0)&lt;3,"Bad")</f>
        <v>Excellent</v>
      </c>
      <c r="S4439">
        <v>5</v>
      </c>
      <c r="T4439" t="str">
        <f t="shared" si="278"/>
        <v>No</v>
      </c>
      <c r="U4439" s="65">
        <v>43597</v>
      </c>
      <c r="V4439" s="65">
        <v>43952</v>
      </c>
      <c r="W4439">
        <v>214</v>
      </c>
      <c r="X4439" t="str">
        <f t="shared" si="279"/>
        <v>Active</v>
      </c>
      <c r="Y4439" t="s">
        <v>15615</v>
      </c>
    </row>
    <row r="4440" spans="1:25" x14ac:dyDescent="0.25">
      <c r="A4440">
        <v>4439</v>
      </c>
      <c r="B4440" t="s">
        <v>3128</v>
      </c>
      <c r="C4440">
        <v>3277</v>
      </c>
      <c r="D4440" t="str">
        <f>VLOOKUP($C4440,Hosts!$A:$O,10,0)</f>
        <v>New York</v>
      </c>
      <c r="E4440" s="67">
        <f>INDEX(Hosts!$A:$O,MATCH(Places!$C4440,Hosts!$A:$A,0),MATCH(Places!E$1,Hosts!$1:$1,0))</f>
        <v>1</v>
      </c>
      <c r="F4440" s="67">
        <f>INDEX(Hosts!$A:$O,MATCH(Places!$C4440,Hosts!$A:$A,0),MATCH(Places!F$1,Hosts!$1:$1,0))</f>
        <v>0.87</v>
      </c>
      <c r="G4440" s="67" t="str">
        <f>INDEX(Hosts!$A:$O,MATCH(Places!$C4440,Hosts!$A:$A,0),MATCH(Places!G$1,Hosts!$1:$1,0))</f>
        <v>Yes</v>
      </c>
      <c r="H4440">
        <v>8</v>
      </c>
      <c r="I4440" t="str">
        <f>VLOOKUP($H4440,Neighborhoods!$A:$C,2,0)</f>
        <v>Brooklyn</v>
      </c>
      <c r="J4440" t="str">
        <f>VLOOKUP($H4440,Neighborhoods!$A:$C,3,0)</f>
        <v>Bushwick</v>
      </c>
      <c r="K4440" t="s">
        <v>1</v>
      </c>
      <c r="L4440" t="str">
        <f t="shared" si="276"/>
        <v>Yes</v>
      </c>
      <c r="M4440">
        <v>2</v>
      </c>
      <c r="N4440" t="str" cm="1">
        <f t="array" ref="N4440">_xlfn.IFS(M4440&lt;=2,"Small",M4440&lt;=5,"Medium",M4440&gt;5,"Large")</f>
        <v>Small</v>
      </c>
      <c r="O4440" s="50">
        <v>50</v>
      </c>
      <c r="P4440" s="67">
        <f t="shared" si="277"/>
        <v>0.03</v>
      </c>
      <c r="Q4440" s="52">
        <v>4.9000000000000004</v>
      </c>
      <c r="R4440" s="52" t="str" cm="1">
        <f t="array" ref="R4440">_xlfn.IFS(ROUND(Q4440,0)=5,"Excellent",ROUND(Q4440,0)=4,"Good",ROUND(Q4440,0)=3,"Ok",ROUND(Q4440,0)&lt;3,"Bad")</f>
        <v>Excellent</v>
      </c>
      <c r="S4440">
        <v>31</v>
      </c>
      <c r="T4440" t="str">
        <f t="shared" si="278"/>
        <v>No</v>
      </c>
      <c r="U4440" s="65">
        <v>43640</v>
      </c>
      <c r="V4440" s="65">
        <v>43898</v>
      </c>
      <c r="W4440">
        <v>0</v>
      </c>
      <c r="X4440" t="str">
        <f t="shared" si="279"/>
        <v>Inactive</v>
      </c>
      <c r="Y4440" t="s">
        <v>15615</v>
      </c>
    </row>
    <row r="4441" spans="1:25" x14ac:dyDescent="0.25">
      <c r="A4441">
        <v>4440</v>
      </c>
      <c r="B4441" t="s">
        <v>14053</v>
      </c>
      <c r="C4441">
        <v>3164</v>
      </c>
      <c r="D4441" t="str">
        <f>VLOOKUP($C4441,Hosts!$A:$O,10,0)</f>
        <v>New York</v>
      </c>
      <c r="E4441" s="67">
        <f>INDEX(Hosts!$A:$O,MATCH(Places!$C4441,Hosts!$A:$A,0),MATCH(Places!E$1,Hosts!$1:$1,0))</f>
        <v>1</v>
      </c>
      <c r="F4441" s="67">
        <f>INDEX(Hosts!$A:$O,MATCH(Places!$C4441,Hosts!$A:$A,0),MATCH(Places!F$1,Hosts!$1:$1,0))</f>
        <v>0.98</v>
      </c>
      <c r="G4441" s="67" t="str">
        <f>INDEX(Hosts!$A:$O,MATCH(Places!$C4441,Hosts!$A:$A,0),MATCH(Places!G$1,Hosts!$1:$1,0))</f>
        <v>Yes</v>
      </c>
      <c r="H4441">
        <v>14</v>
      </c>
      <c r="I4441" t="str">
        <f>VLOOKUP($H4441,Neighborhoods!$A:$C,2,0)</f>
        <v>Manhattan</v>
      </c>
      <c r="J4441" t="str">
        <f>VLOOKUP($H4441,Neighborhoods!$A:$C,3,0)</f>
        <v>East Harlem</v>
      </c>
      <c r="K4441" t="s">
        <v>1</v>
      </c>
      <c r="L4441" t="str">
        <f t="shared" si="276"/>
        <v>Yes</v>
      </c>
      <c r="M4441">
        <v>1</v>
      </c>
      <c r="N4441" t="str" cm="1">
        <f t="array" ref="N4441">_xlfn.IFS(M4441&lt;=2,"Small",M4441&lt;=5,"Medium",M4441&gt;5,"Large")</f>
        <v>Small</v>
      </c>
      <c r="O4441" s="50">
        <v>39</v>
      </c>
      <c r="P4441" s="67">
        <f t="shared" si="277"/>
        <v>0.03</v>
      </c>
      <c r="Q4441" s="52">
        <v>4.8899999999999997</v>
      </c>
      <c r="R4441" s="52" t="str" cm="1">
        <f t="array" ref="R4441">_xlfn.IFS(ROUND(Q4441,0)=5,"Excellent",ROUND(Q4441,0)=4,"Good",ROUND(Q4441,0)=3,"Ok",ROUND(Q4441,0)&lt;3,"Bad")</f>
        <v>Excellent</v>
      </c>
      <c r="S4441">
        <v>18</v>
      </c>
      <c r="T4441" t="str">
        <f t="shared" si="278"/>
        <v>No</v>
      </c>
      <c r="U4441" s="65">
        <v>43518</v>
      </c>
      <c r="V4441" s="65">
        <v>43906</v>
      </c>
      <c r="W4441">
        <v>83</v>
      </c>
      <c r="X4441" t="str">
        <f t="shared" si="279"/>
        <v>Active</v>
      </c>
      <c r="Y4441" t="s">
        <v>15616</v>
      </c>
    </row>
    <row r="4442" spans="1:25" x14ac:dyDescent="0.25">
      <c r="A4442">
        <v>4441</v>
      </c>
      <c r="B4442" t="s">
        <v>13672</v>
      </c>
      <c r="C4442">
        <v>3292</v>
      </c>
      <c r="D4442" t="str">
        <f>VLOOKUP($C4442,Hosts!$A:$O,10,0)</f>
        <v>New York</v>
      </c>
      <c r="E4442" s="67">
        <f>INDEX(Hosts!$A:$O,MATCH(Places!$C4442,Hosts!$A:$A,0),MATCH(Places!E$1,Hosts!$1:$1,0))</f>
        <v>1</v>
      </c>
      <c r="F4442" s="67">
        <f>INDEX(Hosts!$A:$O,MATCH(Places!$C4442,Hosts!$A:$A,0),MATCH(Places!F$1,Hosts!$1:$1,0))</f>
        <v>0.79</v>
      </c>
      <c r="G4442" s="67" t="str">
        <f>INDEX(Hosts!$A:$O,MATCH(Places!$C4442,Hosts!$A:$A,0),MATCH(Places!G$1,Hosts!$1:$1,0))</f>
        <v>No</v>
      </c>
      <c r="H4442">
        <v>26</v>
      </c>
      <c r="I4442" t="str">
        <f>VLOOKUP($H4442,Neighborhoods!$A:$C,2,0)</f>
        <v>Queens</v>
      </c>
      <c r="J4442" t="str">
        <f>VLOOKUP($H4442,Neighborhoods!$A:$C,3,0)</f>
        <v>Sunnyside</v>
      </c>
      <c r="K4442" t="s">
        <v>1</v>
      </c>
      <c r="L4442" t="str">
        <f t="shared" si="276"/>
        <v>Yes</v>
      </c>
      <c r="M4442">
        <v>1</v>
      </c>
      <c r="N4442" t="str" cm="1">
        <f t="array" ref="N4442">_xlfn.IFS(M4442&lt;=2,"Small",M4442&lt;=5,"Medium",M4442&gt;5,"Large")</f>
        <v>Small</v>
      </c>
      <c r="O4442" s="50">
        <v>41</v>
      </c>
      <c r="P4442" s="67">
        <f t="shared" si="277"/>
        <v>0.03</v>
      </c>
      <c r="Q4442" s="52">
        <v>4.67</v>
      </c>
      <c r="R4442" s="52" t="str" cm="1">
        <f t="array" ref="R4442">_xlfn.IFS(ROUND(Q4442,0)=5,"Excellent",ROUND(Q4442,0)=4,"Good",ROUND(Q4442,0)=3,"Ok",ROUND(Q4442,0)&lt;3,"Bad")</f>
        <v>Excellent</v>
      </c>
      <c r="S4442">
        <v>3</v>
      </c>
      <c r="T4442" t="str">
        <f t="shared" si="278"/>
        <v>No</v>
      </c>
      <c r="U4442" s="65">
        <v>43536</v>
      </c>
      <c r="V4442" s="65">
        <v>43799</v>
      </c>
      <c r="W4442">
        <v>332</v>
      </c>
      <c r="X4442" t="str">
        <f t="shared" si="279"/>
        <v>Active</v>
      </c>
      <c r="Y4442" t="s">
        <v>15615</v>
      </c>
    </row>
    <row r="4443" spans="1:25" x14ac:dyDescent="0.25">
      <c r="A4443">
        <v>4442</v>
      </c>
      <c r="B4443" t="s">
        <v>14316</v>
      </c>
      <c r="C4443">
        <v>1725</v>
      </c>
      <c r="D4443" t="str">
        <f>VLOOKUP($C4443,Hosts!$A:$O,10,0)</f>
        <v>New York</v>
      </c>
      <c r="E4443" s="67">
        <f>INDEX(Hosts!$A:$O,MATCH(Places!$C4443,Hosts!$A:$A,0),MATCH(Places!E$1,Hosts!$1:$1,0))</f>
        <v>1</v>
      </c>
      <c r="F4443" s="67">
        <f>INDEX(Hosts!$A:$O,MATCH(Places!$C4443,Hosts!$A:$A,0),MATCH(Places!F$1,Hosts!$1:$1,0))</f>
        <v>0.88</v>
      </c>
      <c r="G4443" s="67" t="str">
        <f>INDEX(Hosts!$A:$O,MATCH(Places!$C4443,Hosts!$A:$A,0),MATCH(Places!G$1,Hosts!$1:$1,0))</f>
        <v>No</v>
      </c>
      <c r="H4443">
        <v>16</v>
      </c>
      <c r="I4443" t="str">
        <f>VLOOKUP($H4443,Neighborhoods!$A:$C,2,0)</f>
        <v>Manhattan</v>
      </c>
      <c r="J4443" t="str">
        <f>VLOOKUP($H4443,Neighborhoods!$A:$C,3,0)</f>
        <v>Harlem</v>
      </c>
      <c r="K4443" t="s">
        <v>1</v>
      </c>
      <c r="L4443" t="str">
        <f t="shared" si="276"/>
        <v>Yes</v>
      </c>
      <c r="M4443">
        <v>2</v>
      </c>
      <c r="N4443" t="str" cm="1">
        <f t="array" ref="N4443">_xlfn.IFS(M4443&lt;=2,"Small",M4443&lt;=5,"Medium",M4443&gt;5,"Large")</f>
        <v>Small</v>
      </c>
      <c r="O4443" s="50">
        <v>87</v>
      </c>
      <c r="P4443" s="67">
        <f t="shared" si="277"/>
        <v>0.03</v>
      </c>
      <c r="Q4443" s="52">
        <v>4.78</v>
      </c>
      <c r="R4443" s="52" t="str" cm="1">
        <f t="array" ref="R4443">_xlfn.IFS(ROUND(Q4443,0)=5,"Excellent",ROUND(Q4443,0)=4,"Good",ROUND(Q4443,0)=3,"Ok",ROUND(Q4443,0)&lt;3,"Bad")</f>
        <v>Excellent</v>
      </c>
      <c r="S4443">
        <v>23</v>
      </c>
      <c r="T4443" t="str">
        <f t="shared" si="278"/>
        <v>No</v>
      </c>
      <c r="U4443" s="65">
        <v>43521</v>
      </c>
      <c r="V4443" s="65">
        <v>43904</v>
      </c>
      <c r="W4443">
        <v>17</v>
      </c>
      <c r="X4443" t="str">
        <f t="shared" si="279"/>
        <v>Active</v>
      </c>
      <c r="Y4443" t="s">
        <v>15615</v>
      </c>
    </row>
    <row r="4444" spans="1:25" x14ac:dyDescent="0.25">
      <c r="A4444">
        <v>4443</v>
      </c>
      <c r="B4444" t="s">
        <v>15323</v>
      </c>
      <c r="C4444">
        <v>1725</v>
      </c>
      <c r="D4444" t="str">
        <f>VLOOKUP($C4444,Hosts!$A:$O,10,0)</f>
        <v>New York</v>
      </c>
      <c r="E4444" s="67">
        <f>INDEX(Hosts!$A:$O,MATCH(Places!$C4444,Hosts!$A:$A,0),MATCH(Places!E$1,Hosts!$1:$1,0))</f>
        <v>1</v>
      </c>
      <c r="F4444" s="67">
        <f>INDEX(Hosts!$A:$O,MATCH(Places!$C4444,Hosts!$A:$A,0),MATCH(Places!F$1,Hosts!$1:$1,0))</f>
        <v>0.88</v>
      </c>
      <c r="G4444" s="67" t="str">
        <f>INDEX(Hosts!$A:$O,MATCH(Places!$C4444,Hosts!$A:$A,0),MATCH(Places!G$1,Hosts!$1:$1,0))</f>
        <v>No</v>
      </c>
      <c r="H4444">
        <v>16</v>
      </c>
      <c r="I4444" t="str">
        <f>VLOOKUP($H4444,Neighborhoods!$A:$C,2,0)</f>
        <v>Manhattan</v>
      </c>
      <c r="J4444" t="str">
        <f>VLOOKUP($H4444,Neighborhoods!$A:$C,3,0)</f>
        <v>Harlem</v>
      </c>
      <c r="K4444" t="s">
        <v>1</v>
      </c>
      <c r="L4444" t="str">
        <f t="shared" si="276"/>
        <v>Yes</v>
      </c>
      <c r="M4444">
        <v>4</v>
      </c>
      <c r="N4444" t="str" cm="1">
        <f t="array" ref="N4444">_xlfn.IFS(M4444&lt;=2,"Small",M4444&lt;=5,"Medium",M4444&gt;5,"Large")</f>
        <v>Medium</v>
      </c>
      <c r="O4444" s="50">
        <v>70</v>
      </c>
      <c r="P4444" s="67">
        <f t="shared" si="277"/>
        <v>0.03</v>
      </c>
      <c r="Q4444" s="52">
        <v>4.82</v>
      </c>
      <c r="R4444" s="52" t="str" cm="1">
        <f t="array" ref="R4444">_xlfn.IFS(ROUND(Q4444,0)=5,"Excellent",ROUND(Q4444,0)=4,"Good",ROUND(Q4444,0)=3,"Ok",ROUND(Q4444,0)&lt;3,"Bad")</f>
        <v>Excellent</v>
      </c>
      <c r="S4444">
        <v>11</v>
      </c>
      <c r="T4444" t="str">
        <f t="shared" si="278"/>
        <v>No</v>
      </c>
      <c r="U4444" s="65">
        <v>43538</v>
      </c>
      <c r="V4444" s="65">
        <v>44025</v>
      </c>
      <c r="W4444">
        <v>90</v>
      </c>
      <c r="X4444" t="str">
        <f t="shared" si="279"/>
        <v>Active</v>
      </c>
      <c r="Y4444" t="s">
        <v>15616</v>
      </c>
    </row>
    <row r="4445" spans="1:25" x14ac:dyDescent="0.25">
      <c r="A4445">
        <v>4444</v>
      </c>
      <c r="B4445" t="s">
        <v>13480</v>
      </c>
      <c r="C4445">
        <v>876</v>
      </c>
      <c r="D4445" t="str">
        <f>VLOOKUP($C4445,Hosts!$A:$O,10,0)</f>
        <v>New York</v>
      </c>
      <c r="E4445" s="67">
        <f>INDEX(Hosts!$A:$O,MATCH(Places!$C4445,Hosts!$A:$A,0),MATCH(Places!E$1,Hosts!$1:$1,0))</f>
        <v>1</v>
      </c>
      <c r="F4445" s="67">
        <f>INDEX(Hosts!$A:$O,MATCH(Places!$C4445,Hosts!$A:$A,0),MATCH(Places!F$1,Hosts!$1:$1,0))</f>
        <v>0.94</v>
      </c>
      <c r="G4445" s="67" t="str">
        <f>INDEX(Hosts!$A:$O,MATCH(Places!$C4445,Hosts!$A:$A,0),MATCH(Places!G$1,Hosts!$1:$1,0))</f>
        <v>Yes</v>
      </c>
      <c r="H4445">
        <v>20</v>
      </c>
      <c r="I4445" t="str">
        <f>VLOOKUP($H4445,Neighborhoods!$A:$C,2,0)</f>
        <v>Manhattan</v>
      </c>
      <c r="J4445" t="str">
        <f>VLOOKUP($H4445,Neighborhoods!$A:$C,3,0)</f>
        <v>Upper West Side</v>
      </c>
      <c r="K4445" t="s">
        <v>11822</v>
      </c>
      <c r="L4445" t="str">
        <f t="shared" si="276"/>
        <v>No</v>
      </c>
      <c r="M4445">
        <v>2</v>
      </c>
      <c r="N4445" t="str" cm="1">
        <f t="array" ref="N4445">_xlfn.IFS(M4445&lt;=2,"Small",M4445&lt;=5,"Medium",M4445&gt;5,"Large")</f>
        <v>Small</v>
      </c>
      <c r="O4445" s="50">
        <v>199</v>
      </c>
      <c r="P4445" s="67">
        <f t="shared" si="277"/>
        <v>0.03</v>
      </c>
      <c r="Q4445" s="52">
        <v>5</v>
      </c>
      <c r="R4445" s="52" t="str" cm="1">
        <f t="array" ref="R4445">_xlfn.IFS(ROUND(Q4445,0)=5,"Excellent",ROUND(Q4445,0)=4,"Good",ROUND(Q4445,0)=3,"Ok",ROUND(Q4445,0)&lt;3,"Bad")</f>
        <v>Excellent</v>
      </c>
      <c r="S4445">
        <v>21</v>
      </c>
      <c r="T4445" t="str">
        <f t="shared" si="278"/>
        <v>No</v>
      </c>
      <c r="U4445" s="65">
        <v>43492</v>
      </c>
      <c r="V4445" s="65">
        <v>43905</v>
      </c>
      <c r="W4445">
        <v>34</v>
      </c>
      <c r="X4445" t="str">
        <f t="shared" si="279"/>
        <v>Active</v>
      </c>
      <c r="Y4445" t="s">
        <v>15615</v>
      </c>
    </row>
    <row r="4446" spans="1:25" x14ac:dyDescent="0.25">
      <c r="A4446">
        <v>4445</v>
      </c>
      <c r="B4446" t="s">
        <v>3129</v>
      </c>
      <c r="C4446">
        <v>2604</v>
      </c>
      <c r="D4446" t="str">
        <f>VLOOKUP($C4446,Hosts!$A:$O,10,0)</f>
        <v>New York</v>
      </c>
      <c r="E4446" s="67">
        <f>INDEX(Hosts!$A:$O,MATCH(Places!$C4446,Hosts!$A:$A,0),MATCH(Places!E$1,Hosts!$1:$1,0))</f>
        <v>1</v>
      </c>
      <c r="F4446" s="67">
        <f>INDEX(Hosts!$A:$O,MATCH(Places!$C4446,Hosts!$A:$A,0),MATCH(Places!F$1,Hosts!$1:$1,0))</f>
        <v>0.98</v>
      </c>
      <c r="G4446" s="67" t="str">
        <f>INDEX(Hosts!$A:$O,MATCH(Places!$C4446,Hosts!$A:$A,0),MATCH(Places!G$1,Hosts!$1:$1,0))</f>
        <v>Yes</v>
      </c>
      <c r="H4446">
        <v>12</v>
      </c>
      <c r="I4446" t="str">
        <f>VLOOKUP($H4446,Neighborhoods!$A:$C,2,0)</f>
        <v>Brooklyn</v>
      </c>
      <c r="J4446" t="str">
        <f>VLOOKUP($H4446,Neighborhoods!$A:$C,3,0)</f>
        <v>Williamsburg</v>
      </c>
      <c r="K4446" t="s">
        <v>1</v>
      </c>
      <c r="L4446" t="str">
        <f t="shared" si="276"/>
        <v>Yes</v>
      </c>
      <c r="M4446">
        <v>2</v>
      </c>
      <c r="N4446" t="str" cm="1">
        <f t="array" ref="N4446">_xlfn.IFS(M4446&lt;=2,"Small",M4446&lt;=5,"Medium",M4446&gt;5,"Large")</f>
        <v>Small</v>
      </c>
      <c r="O4446" s="50">
        <v>48</v>
      </c>
      <c r="P4446" s="67">
        <f t="shared" si="277"/>
        <v>0.03</v>
      </c>
      <c r="Q4446" s="52">
        <v>5</v>
      </c>
      <c r="R4446" s="52" t="str" cm="1">
        <f t="array" ref="R4446">_xlfn.IFS(ROUND(Q4446,0)=5,"Excellent",ROUND(Q4446,0)=4,"Good",ROUND(Q4446,0)=3,"Ok",ROUND(Q4446,0)&lt;3,"Bad")</f>
        <v>Excellent</v>
      </c>
      <c r="S4446">
        <v>69</v>
      </c>
      <c r="T4446" t="str">
        <f t="shared" si="278"/>
        <v>No</v>
      </c>
      <c r="U4446" s="65">
        <v>43502</v>
      </c>
      <c r="V4446" s="65">
        <v>43907</v>
      </c>
      <c r="W4446">
        <v>224</v>
      </c>
      <c r="X4446" t="str">
        <f t="shared" si="279"/>
        <v>Active</v>
      </c>
      <c r="Y4446" t="s">
        <v>15615</v>
      </c>
    </row>
    <row r="4447" spans="1:25" x14ac:dyDescent="0.25">
      <c r="A4447">
        <v>4446</v>
      </c>
      <c r="B4447" t="s">
        <v>14684</v>
      </c>
      <c r="C4447">
        <v>2743</v>
      </c>
      <c r="D4447" t="str">
        <f>VLOOKUP($C4447,Hosts!$A:$O,10,0)</f>
        <v>New York</v>
      </c>
      <c r="E4447" s="67">
        <f>INDEX(Hosts!$A:$O,MATCH(Places!$C4447,Hosts!$A:$A,0),MATCH(Places!E$1,Hosts!$1:$1,0))</f>
        <v>1</v>
      </c>
      <c r="F4447" s="67">
        <f>INDEX(Hosts!$A:$O,MATCH(Places!$C4447,Hosts!$A:$A,0),MATCH(Places!F$1,Hosts!$1:$1,0))</f>
        <v>1</v>
      </c>
      <c r="G4447" s="67" t="str">
        <f>INDEX(Hosts!$A:$O,MATCH(Places!$C4447,Hosts!$A:$A,0),MATCH(Places!G$1,Hosts!$1:$1,0))</f>
        <v>Yes</v>
      </c>
      <c r="H4447">
        <v>7</v>
      </c>
      <c r="I4447" t="str">
        <f>VLOOKUP($H4447,Neighborhoods!$A:$C,2,0)</f>
        <v>Brooklyn</v>
      </c>
      <c r="J4447" t="str">
        <f>VLOOKUP($H4447,Neighborhoods!$A:$C,3,0)</f>
        <v>Bedford-Stuyvesant</v>
      </c>
      <c r="K4447" t="s">
        <v>11822</v>
      </c>
      <c r="L4447" t="str">
        <f t="shared" si="276"/>
        <v>No</v>
      </c>
      <c r="M4447">
        <v>2</v>
      </c>
      <c r="N4447" t="str" cm="1">
        <f t="array" ref="N4447">_xlfn.IFS(M4447&lt;=2,"Small",M4447&lt;=5,"Medium",M4447&gt;5,"Large")</f>
        <v>Small</v>
      </c>
      <c r="O4447" s="50">
        <v>98</v>
      </c>
      <c r="P4447" s="67">
        <f t="shared" si="277"/>
        <v>0.03</v>
      </c>
      <c r="Q4447" s="52">
        <v>4.91</v>
      </c>
      <c r="R4447" s="52" t="str" cm="1">
        <f t="array" ref="R4447">_xlfn.IFS(ROUND(Q4447,0)=5,"Excellent",ROUND(Q4447,0)=4,"Good",ROUND(Q4447,0)=3,"Ok",ROUND(Q4447,0)&lt;3,"Bad")</f>
        <v>Excellent</v>
      </c>
      <c r="S4447">
        <v>23</v>
      </c>
      <c r="T4447" t="str">
        <f t="shared" si="278"/>
        <v>No</v>
      </c>
      <c r="U4447" s="65">
        <v>43486</v>
      </c>
      <c r="V4447" s="65">
        <v>43878</v>
      </c>
      <c r="W4447">
        <v>0</v>
      </c>
      <c r="X4447" t="str">
        <f t="shared" si="279"/>
        <v>Inactive</v>
      </c>
      <c r="Y4447" t="s">
        <v>15616</v>
      </c>
    </row>
    <row r="4448" spans="1:25" x14ac:dyDescent="0.25">
      <c r="A4448">
        <v>4447</v>
      </c>
      <c r="B4448" t="s">
        <v>3130</v>
      </c>
      <c r="C4448">
        <v>3770</v>
      </c>
      <c r="D4448" t="str">
        <f>VLOOKUP($C4448,Hosts!$A:$O,10,0)</f>
        <v>New York</v>
      </c>
      <c r="E4448" s="67">
        <f>INDEX(Hosts!$A:$O,MATCH(Places!$C4448,Hosts!$A:$A,0),MATCH(Places!E$1,Hosts!$1:$1,0))</f>
        <v>0.9</v>
      </c>
      <c r="F4448" s="67">
        <f>INDEX(Hosts!$A:$O,MATCH(Places!$C4448,Hosts!$A:$A,0),MATCH(Places!F$1,Hosts!$1:$1,0))</f>
        <v>0.87</v>
      </c>
      <c r="G4448" s="67" t="str">
        <f>INDEX(Hosts!$A:$O,MATCH(Places!$C4448,Hosts!$A:$A,0),MATCH(Places!G$1,Hosts!$1:$1,0))</f>
        <v>No</v>
      </c>
      <c r="H4448">
        <v>12</v>
      </c>
      <c r="I4448" t="str">
        <f>VLOOKUP($H4448,Neighborhoods!$A:$C,2,0)</f>
        <v>Brooklyn</v>
      </c>
      <c r="J4448" t="str">
        <f>VLOOKUP($H4448,Neighborhoods!$A:$C,3,0)</f>
        <v>Williamsburg</v>
      </c>
      <c r="K4448" t="s">
        <v>1</v>
      </c>
      <c r="L4448" t="str">
        <f t="shared" si="276"/>
        <v>Yes</v>
      </c>
      <c r="M4448">
        <v>2</v>
      </c>
      <c r="N4448" t="str" cm="1">
        <f t="array" ref="N4448">_xlfn.IFS(M4448&lt;=2,"Small",M4448&lt;=5,"Medium",M4448&gt;5,"Large")</f>
        <v>Small</v>
      </c>
      <c r="O4448" s="50">
        <v>150</v>
      </c>
      <c r="P4448" s="67">
        <f t="shared" si="277"/>
        <v>0.03</v>
      </c>
      <c r="Q4448" s="52">
        <v>4.67</v>
      </c>
      <c r="R4448" s="52" t="str" cm="1">
        <f t="array" ref="R4448">_xlfn.IFS(ROUND(Q4448,0)=5,"Excellent",ROUND(Q4448,0)=4,"Good",ROUND(Q4448,0)=3,"Ok",ROUND(Q4448,0)&lt;3,"Bad")</f>
        <v>Excellent</v>
      </c>
      <c r="S4448">
        <v>3</v>
      </c>
      <c r="T4448" t="str">
        <f t="shared" si="278"/>
        <v>No</v>
      </c>
      <c r="U4448" s="65">
        <v>43540</v>
      </c>
      <c r="V4448" s="65">
        <v>43588</v>
      </c>
      <c r="W4448">
        <v>365</v>
      </c>
      <c r="X4448" t="str">
        <f t="shared" si="279"/>
        <v>Active</v>
      </c>
      <c r="Y4448" t="s">
        <v>15615</v>
      </c>
    </row>
    <row r="4449" spans="1:25" x14ac:dyDescent="0.25">
      <c r="A4449">
        <v>4448</v>
      </c>
      <c r="B4449" t="s">
        <v>3131</v>
      </c>
      <c r="C4449">
        <v>193</v>
      </c>
      <c r="D4449" t="str">
        <f>VLOOKUP($C4449,Hosts!$A:$O,10,0)</f>
        <v>New York</v>
      </c>
      <c r="E4449" s="67">
        <f>INDEX(Hosts!$A:$O,MATCH(Places!$C4449,Hosts!$A:$A,0),MATCH(Places!E$1,Hosts!$1:$1,0))</f>
        <v>0</v>
      </c>
      <c r="F4449" s="67">
        <f>INDEX(Hosts!$A:$O,MATCH(Places!$C4449,Hosts!$A:$A,0),MATCH(Places!F$1,Hosts!$1:$1,0))</f>
        <v>0.25</v>
      </c>
      <c r="G4449" s="67" t="str">
        <f>INDEX(Hosts!$A:$O,MATCH(Places!$C4449,Hosts!$A:$A,0),MATCH(Places!G$1,Hosts!$1:$1,0))</f>
        <v>Yes</v>
      </c>
      <c r="H4449">
        <v>7</v>
      </c>
      <c r="I4449" t="str">
        <f>VLOOKUP($H4449,Neighborhoods!$A:$C,2,0)</f>
        <v>Brooklyn</v>
      </c>
      <c r="J4449" t="str">
        <f>VLOOKUP($H4449,Neighborhoods!$A:$C,3,0)</f>
        <v>Bedford-Stuyvesant</v>
      </c>
      <c r="K4449" t="s">
        <v>11822</v>
      </c>
      <c r="L4449" t="str">
        <f t="shared" si="276"/>
        <v>No</v>
      </c>
      <c r="M4449">
        <v>2</v>
      </c>
      <c r="N4449" t="str" cm="1">
        <f t="array" ref="N4449">_xlfn.IFS(M4449&lt;=2,"Small",M4449&lt;=5,"Medium",M4449&gt;5,"Large")</f>
        <v>Small</v>
      </c>
      <c r="O4449" s="50">
        <v>125</v>
      </c>
      <c r="P4449" s="67">
        <f t="shared" si="277"/>
        <v>0.03</v>
      </c>
      <c r="Q4449" s="52">
        <v>5</v>
      </c>
      <c r="R4449" s="52" t="str" cm="1">
        <f t="array" ref="R4449">_xlfn.IFS(ROUND(Q4449,0)=5,"Excellent",ROUND(Q4449,0)=4,"Good",ROUND(Q4449,0)=3,"Ok",ROUND(Q4449,0)&lt;3,"Bad")</f>
        <v>Excellent</v>
      </c>
      <c r="S4449">
        <v>15</v>
      </c>
      <c r="T4449" t="str">
        <f t="shared" si="278"/>
        <v>No</v>
      </c>
      <c r="U4449" s="65">
        <v>43514</v>
      </c>
      <c r="V4449" s="65">
        <v>43738</v>
      </c>
      <c r="W4449">
        <v>121</v>
      </c>
      <c r="X4449" t="str">
        <f t="shared" si="279"/>
        <v>Active</v>
      </c>
      <c r="Y4449" t="s">
        <v>15615</v>
      </c>
    </row>
    <row r="4450" spans="1:25" x14ac:dyDescent="0.25">
      <c r="A4450">
        <v>4449</v>
      </c>
      <c r="B4450" t="s">
        <v>3132</v>
      </c>
      <c r="C4450">
        <v>1012</v>
      </c>
      <c r="D4450" t="str">
        <f>VLOOKUP($C4450,Hosts!$A:$O,10,0)</f>
        <v>New York</v>
      </c>
      <c r="E4450" s="67">
        <f>INDEX(Hosts!$A:$O,MATCH(Places!$C4450,Hosts!$A:$A,0),MATCH(Places!E$1,Hosts!$1:$1,0))</f>
        <v>1</v>
      </c>
      <c r="F4450" s="67">
        <f>INDEX(Hosts!$A:$O,MATCH(Places!$C4450,Hosts!$A:$A,0),MATCH(Places!F$1,Hosts!$1:$1,0))</f>
        <v>1</v>
      </c>
      <c r="G4450" s="67" t="str">
        <f>INDEX(Hosts!$A:$O,MATCH(Places!$C4450,Hosts!$A:$A,0),MATCH(Places!G$1,Hosts!$1:$1,0))</f>
        <v>Yes</v>
      </c>
      <c r="H4450">
        <v>12</v>
      </c>
      <c r="I4450" t="str">
        <f>VLOOKUP($H4450,Neighborhoods!$A:$C,2,0)</f>
        <v>Brooklyn</v>
      </c>
      <c r="J4450" t="str">
        <f>VLOOKUP($H4450,Neighborhoods!$A:$C,3,0)</f>
        <v>Williamsburg</v>
      </c>
      <c r="K4450" t="s">
        <v>11822</v>
      </c>
      <c r="L4450" t="str">
        <f t="shared" si="276"/>
        <v>No</v>
      </c>
      <c r="M4450">
        <v>2</v>
      </c>
      <c r="N4450" t="str" cm="1">
        <f t="array" ref="N4450">_xlfn.IFS(M4450&lt;=2,"Small",M4450&lt;=5,"Medium",M4450&gt;5,"Large")</f>
        <v>Small</v>
      </c>
      <c r="O4450" s="50">
        <v>99</v>
      </c>
      <c r="P4450" s="67">
        <f t="shared" si="277"/>
        <v>0.03</v>
      </c>
      <c r="Q4450" s="52">
        <v>4.82</v>
      </c>
      <c r="R4450" s="52" t="str" cm="1">
        <f t="array" ref="R4450">_xlfn.IFS(ROUND(Q4450,0)=5,"Excellent",ROUND(Q4450,0)=4,"Good",ROUND(Q4450,0)=3,"Ok",ROUND(Q4450,0)&lt;3,"Bad")</f>
        <v>Excellent</v>
      </c>
      <c r="S4450">
        <v>95</v>
      </c>
      <c r="T4450" t="str">
        <f t="shared" si="278"/>
        <v>No</v>
      </c>
      <c r="U4450" s="65">
        <v>43494</v>
      </c>
      <c r="V4450" s="65">
        <v>44020</v>
      </c>
      <c r="W4450">
        <v>12</v>
      </c>
      <c r="X4450" t="str">
        <f t="shared" si="279"/>
        <v>Active</v>
      </c>
      <c r="Y4450" t="s">
        <v>15616</v>
      </c>
    </row>
    <row r="4451" spans="1:25" x14ac:dyDescent="0.25">
      <c r="A4451">
        <v>4450</v>
      </c>
      <c r="B4451" t="s">
        <v>3133</v>
      </c>
      <c r="C4451">
        <v>2915</v>
      </c>
      <c r="D4451" t="str">
        <f>VLOOKUP($C4451,Hosts!$A:$O,10,0)</f>
        <v>New York</v>
      </c>
      <c r="E4451" s="67">
        <f>INDEX(Hosts!$A:$O,MATCH(Places!$C4451,Hosts!$A:$A,0),MATCH(Places!E$1,Hosts!$1:$1,0))</f>
        <v>0.98</v>
      </c>
      <c r="F4451" s="67">
        <f>INDEX(Hosts!$A:$O,MATCH(Places!$C4451,Hosts!$A:$A,0),MATCH(Places!F$1,Hosts!$1:$1,0))</f>
        <v>0.96</v>
      </c>
      <c r="G4451" s="67" t="str">
        <f>INDEX(Hosts!$A:$O,MATCH(Places!$C4451,Hosts!$A:$A,0),MATCH(Places!G$1,Hosts!$1:$1,0))</f>
        <v>No</v>
      </c>
      <c r="H4451">
        <v>7</v>
      </c>
      <c r="I4451" t="str">
        <f>VLOOKUP($H4451,Neighborhoods!$A:$C,2,0)</f>
        <v>Brooklyn</v>
      </c>
      <c r="J4451" t="str">
        <f>VLOOKUP($H4451,Neighborhoods!$A:$C,3,0)</f>
        <v>Bedford-Stuyvesant</v>
      </c>
      <c r="K4451" t="s">
        <v>11822</v>
      </c>
      <c r="L4451" t="str">
        <f t="shared" si="276"/>
        <v>No</v>
      </c>
      <c r="M4451">
        <v>4</v>
      </c>
      <c r="N4451" t="str" cm="1">
        <f t="array" ref="N4451">_xlfn.IFS(M4451&lt;=2,"Small",M4451&lt;=5,"Medium",M4451&gt;5,"Large")</f>
        <v>Medium</v>
      </c>
      <c r="O4451" s="50">
        <v>90</v>
      </c>
      <c r="P4451" s="67">
        <f t="shared" si="277"/>
        <v>0.03</v>
      </c>
      <c r="Q4451" s="52">
        <v>4.57</v>
      </c>
      <c r="R4451" s="52" t="str" cm="1">
        <f t="array" ref="R4451">_xlfn.IFS(ROUND(Q4451,0)=5,"Excellent",ROUND(Q4451,0)=4,"Good",ROUND(Q4451,0)=3,"Ok",ROUND(Q4451,0)&lt;3,"Bad")</f>
        <v>Excellent</v>
      </c>
      <c r="S4451">
        <v>53</v>
      </c>
      <c r="T4451" t="str">
        <f t="shared" si="278"/>
        <v>No</v>
      </c>
      <c r="U4451" s="65">
        <v>43695</v>
      </c>
      <c r="V4451" s="65">
        <v>44048</v>
      </c>
      <c r="W4451">
        <v>173</v>
      </c>
      <c r="X4451" t="str">
        <f t="shared" si="279"/>
        <v>Active</v>
      </c>
      <c r="Y4451" t="s">
        <v>15616</v>
      </c>
    </row>
    <row r="4452" spans="1:25" x14ac:dyDescent="0.25">
      <c r="A4452">
        <v>4451</v>
      </c>
      <c r="B4452" t="s">
        <v>13291</v>
      </c>
      <c r="C4452">
        <v>726</v>
      </c>
      <c r="D4452" t="str">
        <f>VLOOKUP($C4452,Hosts!$A:$O,10,0)</f>
        <v>New York</v>
      </c>
      <c r="E4452" s="67">
        <f>INDEX(Hosts!$A:$O,MATCH(Places!$C4452,Hosts!$A:$A,0),MATCH(Places!E$1,Hosts!$1:$1,0))</f>
        <v>1</v>
      </c>
      <c r="F4452" s="67">
        <f>INDEX(Hosts!$A:$O,MATCH(Places!$C4452,Hosts!$A:$A,0),MATCH(Places!F$1,Hosts!$1:$1,0))</f>
        <v>0.98</v>
      </c>
      <c r="G4452" s="67" t="str">
        <f>INDEX(Hosts!$A:$O,MATCH(Places!$C4452,Hosts!$A:$A,0),MATCH(Places!G$1,Hosts!$1:$1,0))</f>
        <v>Yes</v>
      </c>
      <c r="H4452">
        <v>7</v>
      </c>
      <c r="I4452" t="str">
        <f>VLOOKUP($H4452,Neighborhoods!$A:$C,2,0)</f>
        <v>Brooklyn</v>
      </c>
      <c r="J4452" t="str">
        <f>VLOOKUP($H4452,Neighborhoods!$A:$C,3,0)</f>
        <v>Bedford-Stuyvesant</v>
      </c>
      <c r="K4452" t="s">
        <v>11822</v>
      </c>
      <c r="L4452" t="str">
        <f t="shared" si="276"/>
        <v>No</v>
      </c>
      <c r="M4452">
        <v>6</v>
      </c>
      <c r="N4452" t="str" cm="1">
        <f t="array" ref="N4452">_xlfn.IFS(M4452&lt;=2,"Small",M4452&lt;=5,"Medium",M4452&gt;5,"Large")</f>
        <v>Large</v>
      </c>
      <c r="O4452" s="50">
        <v>149</v>
      </c>
      <c r="P4452" s="67">
        <f t="shared" si="277"/>
        <v>0.03</v>
      </c>
      <c r="Q4452" s="52">
        <v>5</v>
      </c>
      <c r="R4452" s="52" t="str" cm="1">
        <f t="array" ref="R4452">_xlfn.IFS(ROUND(Q4452,0)=5,"Excellent",ROUND(Q4452,0)=4,"Good",ROUND(Q4452,0)=3,"Ok",ROUND(Q4452,0)&lt;3,"Bad")</f>
        <v>Excellent</v>
      </c>
      <c r="S4452">
        <v>59</v>
      </c>
      <c r="T4452" t="str">
        <f t="shared" si="278"/>
        <v>No</v>
      </c>
      <c r="U4452" s="65">
        <v>43506</v>
      </c>
      <c r="V4452" s="65">
        <v>44046</v>
      </c>
      <c r="W4452">
        <v>159</v>
      </c>
      <c r="X4452" t="str">
        <f t="shared" si="279"/>
        <v>Active</v>
      </c>
      <c r="Y4452" t="s">
        <v>15615</v>
      </c>
    </row>
    <row r="4453" spans="1:25" x14ac:dyDescent="0.25">
      <c r="A4453">
        <v>4452</v>
      </c>
      <c r="B4453" t="s">
        <v>3134</v>
      </c>
      <c r="C4453">
        <v>2510</v>
      </c>
      <c r="D4453" t="str">
        <f>VLOOKUP($C4453,Hosts!$A:$O,10,0)</f>
        <v>Île-de-France</v>
      </c>
      <c r="E4453" s="67">
        <f>INDEX(Hosts!$A:$O,MATCH(Places!$C4453,Hosts!$A:$A,0),MATCH(Places!E$1,Hosts!$1:$1,0))</f>
        <v>0</v>
      </c>
      <c r="F4453" s="67">
        <f>INDEX(Hosts!$A:$O,MATCH(Places!$C4453,Hosts!$A:$A,0),MATCH(Places!F$1,Hosts!$1:$1,0))</f>
        <v>0.35</v>
      </c>
      <c r="G4453" s="67" t="str">
        <f>INDEX(Hosts!$A:$O,MATCH(Places!$C4453,Hosts!$A:$A,0),MATCH(Places!G$1,Hosts!$1:$1,0))</f>
        <v>No</v>
      </c>
      <c r="H4453">
        <v>20</v>
      </c>
      <c r="I4453" t="str">
        <f>VLOOKUP($H4453,Neighborhoods!$A:$C,2,0)</f>
        <v>Manhattan</v>
      </c>
      <c r="J4453" t="str">
        <f>VLOOKUP($H4453,Neighborhoods!$A:$C,3,0)</f>
        <v>Upper West Side</v>
      </c>
      <c r="K4453" t="s">
        <v>1</v>
      </c>
      <c r="L4453" t="str">
        <f t="shared" si="276"/>
        <v>Yes</v>
      </c>
      <c r="M4453">
        <v>2</v>
      </c>
      <c r="N4453" t="str" cm="1">
        <f t="array" ref="N4453">_xlfn.IFS(M4453&lt;=2,"Small",M4453&lt;=5,"Medium",M4453&gt;5,"Large")</f>
        <v>Small</v>
      </c>
      <c r="O4453" s="50">
        <v>110</v>
      </c>
      <c r="P4453" s="67">
        <f t="shared" si="277"/>
        <v>0.03</v>
      </c>
      <c r="Q4453" s="52">
        <v>4.8899999999999997</v>
      </c>
      <c r="R4453" s="52" t="str" cm="1">
        <f t="array" ref="R4453">_xlfn.IFS(ROUND(Q4453,0)=5,"Excellent",ROUND(Q4453,0)=4,"Good",ROUND(Q4453,0)=3,"Ok",ROUND(Q4453,0)&lt;3,"Bad")</f>
        <v>Excellent</v>
      </c>
      <c r="S4453">
        <v>9</v>
      </c>
      <c r="T4453" t="str">
        <f t="shared" si="278"/>
        <v>No</v>
      </c>
      <c r="U4453" s="65">
        <v>43612</v>
      </c>
      <c r="V4453" s="65">
        <v>43877</v>
      </c>
      <c r="W4453">
        <v>15</v>
      </c>
      <c r="X4453" t="str">
        <f t="shared" si="279"/>
        <v>Active</v>
      </c>
      <c r="Y4453" t="s">
        <v>15615</v>
      </c>
    </row>
    <row r="4454" spans="1:25" x14ac:dyDescent="0.25">
      <c r="A4454">
        <v>4453</v>
      </c>
      <c r="B4454" t="s">
        <v>3135</v>
      </c>
      <c r="C4454">
        <v>2989</v>
      </c>
      <c r="D4454" t="str">
        <f>VLOOKUP($C4454,Hosts!$A:$O,10,0)</f>
        <v>New York</v>
      </c>
      <c r="E4454" s="67">
        <f>INDEX(Hosts!$A:$O,MATCH(Places!$C4454,Hosts!$A:$A,0),MATCH(Places!E$1,Hosts!$1:$1,0))</f>
        <v>1</v>
      </c>
      <c r="F4454" s="67">
        <f>INDEX(Hosts!$A:$O,MATCH(Places!$C4454,Hosts!$A:$A,0),MATCH(Places!F$1,Hosts!$1:$1,0))</f>
        <v>0.67</v>
      </c>
      <c r="G4454" s="67" t="str">
        <f>INDEX(Hosts!$A:$O,MATCH(Places!$C4454,Hosts!$A:$A,0),MATCH(Places!G$1,Hosts!$1:$1,0))</f>
        <v>Yes</v>
      </c>
      <c r="H4454">
        <v>10</v>
      </c>
      <c r="I4454" t="str">
        <f>VLOOKUP($H4454,Neighborhoods!$A:$C,2,0)</f>
        <v>Brooklyn</v>
      </c>
      <c r="J4454" t="str">
        <f>VLOOKUP($H4454,Neighborhoods!$A:$C,3,0)</f>
        <v>East Flatbush</v>
      </c>
      <c r="K4454" t="s">
        <v>11822</v>
      </c>
      <c r="L4454" t="str">
        <f t="shared" si="276"/>
        <v>No</v>
      </c>
      <c r="M4454">
        <v>2</v>
      </c>
      <c r="N4454" t="str" cm="1">
        <f t="array" ref="N4454">_xlfn.IFS(M4454&lt;=2,"Small",M4454&lt;=5,"Medium",M4454&gt;5,"Large")</f>
        <v>Small</v>
      </c>
      <c r="O4454" s="50">
        <v>115</v>
      </c>
      <c r="P4454" s="67">
        <f t="shared" si="277"/>
        <v>0.03</v>
      </c>
      <c r="Q4454" s="52">
        <v>4.88</v>
      </c>
      <c r="R4454" s="52" t="str" cm="1">
        <f t="array" ref="R4454">_xlfn.IFS(ROUND(Q4454,0)=5,"Excellent",ROUND(Q4454,0)=4,"Good",ROUND(Q4454,0)=3,"Ok",ROUND(Q4454,0)&lt;3,"Bad")</f>
        <v>Excellent</v>
      </c>
      <c r="S4454">
        <v>26</v>
      </c>
      <c r="T4454" t="str">
        <f t="shared" si="278"/>
        <v>No</v>
      </c>
      <c r="U4454" s="65">
        <v>43485</v>
      </c>
      <c r="V4454" s="65">
        <v>43785</v>
      </c>
      <c r="W4454">
        <v>365</v>
      </c>
      <c r="X4454" t="str">
        <f t="shared" si="279"/>
        <v>Active</v>
      </c>
      <c r="Y4454" t="s">
        <v>15616</v>
      </c>
    </row>
    <row r="4455" spans="1:25" x14ac:dyDescent="0.25">
      <c r="A4455">
        <v>4454</v>
      </c>
      <c r="B4455" t="s">
        <v>3136</v>
      </c>
      <c r="C4455">
        <v>3768</v>
      </c>
      <c r="D4455" t="str">
        <f>VLOOKUP($C4455,Hosts!$A:$O,10,0)</f>
        <v>New York</v>
      </c>
      <c r="E4455" s="67">
        <f>INDEX(Hosts!$A:$O,MATCH(Places!$C4455,Hosts!$A:$A,0),MATCH(Places!E$1,Hosts!$1:$1,0))</f>
        <v>0.9</v>
      </c>
      <c r="F4455" s="67">
        <f>INDEX(Hosts!$A:$O,MATCH(Places!$C4455,Hosts!$A:$A,0),MATCH(Places!F$1,Hosts!$1:$1,0))</f>
        <v>1</v>
      </c>
      <c r="G4455" s="67" t="str">
        <f>INDEX(Hosts!$A:$O,MATCH(Places!$C4455,Hosts!$A:$A,0),MATCH(Places!G$1,Hosts!$1:$1,0))</f>
        <v>No</v>
      </c>
      <c r="H4455">
        <v>16</v>
      </c>
      <c r="I4455" t="str">
        <f>VLOOKUP($H4455,Neighborhoods!$A:$C,2,0)</f>
        <v>Manhattan</v>
      </c>
      <c r="J4455" t="str">
        <f>VLOOKUP($H4455,Neighborhoods!$A:$C,3,0)</f>
        <v>Harlem</v>
      </c>
      <c r="K4455" t="s">
        <v>1</v>
      </c>
      <c r="L4455" t="str">
        <f t="shared" si="276"/>
        <v>Yes</v>
      </c>
      <c r="M4455">
        <v>2</v>
      </c>
      <c r="N4455" t="str" cm="1">
        <f t="array" ref="N4455">_xlfn.IFS(M4455&lt;=2,"Small",M4455&lt;=5,"Medium",M4455&gt;5,"Large")</f>
        <v>Small</v>
      </c>
      <c r="O4455" s="50">
        <v>35</v>
      </c>
      <c r="P4455" s="67">
        <f t="shared" si="277"/>
        <v>0.03</v>
      </c>
      <c r="Q4455" s="52">
        <v>4.41</v>
      </c>
      <c r="R4455" s="52" t="str" cm="1">
        <f t="array" ref="R4455">_xlfn.IFS(ROUND(Q4455,0)=5,"Excellent",ROUND(Q4455,0)=4,"Good",ROUND(Q4455,0)=3,"Ok",ROUND(Q4455,0)&lt;3,"Bad")</f>
        <v>Good</v>
      </c>
      <c r="S4455">
        <v>44</v>
      </c>
      <c r="T4455" t="str">
        <f t="shared" si="278"/>
        <v>No</v>
      </c>
      <c r="U4455" s="65">
        <v>43497</v>
      </c>
      <c r="V4455" s="65">
        <v>43995</v>
      </c>
      <c r="W4455">
        <v>216</v>
      </c>
      <c r="X4455" t="str">
        <f t="shared" si="279"/>
        <v>Active</v>
      </c>
      <c r="Y4455" t="s">
        <v>15615</v>
      </c>
    </row>
    <row r="4456" spans="1:25" x14ac:dyDescent="0.25">
      <c r="A4456">
        <v>4455</v>
      </c>
      <c r="B4456" t="s">
        <v>3137</v>
      </c>
      <c r="C4456">
        <v>3385</v>
      </c>
      <c r="D4456" t="str">
        <f>VLOOKUP($C4456,Hosts!$A:$O,10,0)</f>
        <v>New York</v>
      </c>
      <c r="E4456" s="67">
        <f>INDEX(Hosts!$A:$O,MATCH(Places!$C4456,Hosts!$A:$A,0),MATCH(Places!E$1,Hosts!$1:$1,0))</f>
        <v>1</v>
      </c>
      <c r="F4456" s="67">
        <f>INDEX(Hosts!$A:$O,MATCH(Places!$C4456,Hosts!$A:$A,0),MATCH(Places!F$1,Hosts!$1:$1,0))</f>
        <v>0.94</v>
      </c>
      <c r="G4456" s="67" t="str">
        <f>INDEX(Hosts!$A:$O,MATCH(Places!$C4456,Hosts!$A:$A,0),MATCH(Places!G$1,Hosts!$1:$1,0))</f>
        <v>Yes</v>
      </c>
      <c r="H4456">
        <v>7</v>
      </c>
      <c r="I4456" t="str">
        <f>VLOOKUP($H4456,Neighborhoods!$A:$C,2,0)</f>
        <v>Brooklyn</v>
      </c>
      <c r="J4456" t="str">
        <f>VLOOKUP($H4456,Neighborhoods!$A:$C,3,0)</f>
        <v>Bedford-Stuyvesant</v>
      </c>
      <c r="K4456" t="s">
        <v>11822</v>
      </c>
      <c r="L4456" t="str">
        <f t="shared" si="276"/>
        <v>No</v>
      </c>
      <c r="M4456">
        <v>6</v>
      </c>
      <c r="N4456" t="str" cm="1">
        <f t="array" ref="N4456">_xlfn.IFS(M4456&lt;=2,"Small",M4456&lt;=5,"Medium",M4456&gt;5,"Large")</f>
        <v>Large</v>
      </c>
      <c r="O4456" s="50">
        <v>150</v>
      </c>
      <c r="P4456" s="67">
        <f t="shared" si="277"/>
        <v>0.03</v>
      </c>
      <c r="Q4456" s="52">
        <v>5</v>
      </c>
      <c r="R4456" s="52" t="str" cm="1">
        <f t="array" ref="R4456">_xlfn.IFS(ROUND(Q4456,0)=5,"Excellent",ROUND(Q4456,0)=4,"Good",ROUND(Q4456,0)=3,"Ok",ROUND(Q4456,0)&lt;3,"Bad")</f>
        <v>Excellent</v>
      </c>
      <c r="S4456">
        <v>31</v>
      </c>
      <c r="T4456" t="str">
        <f t="shared" si="278"/>
        <v>No</v>
      </c>
      <c r="U4456" s="65">
        <v>43492</v>
      </c>
      <c r="V4456" s="65">
        <v>43906</v>
      </c>
      <c r="W4456">
        <v>362</v>
      </c>
      <c r="X4456" t="str">
        <f t="shared" si="279"/>
        <v>Active</v>
      </c>
      <c r="Y4456" t="s">
        <v>15615</v>
      </c>
    </row>
    <row r="4457" spans="1:25" x14ac:dyDescent="0.25">
      <c r="A4457">
        <v>4456</v>
      </c>
      <c r="B4457" t="s">
        <v>13554</v>
      </c>
      <c r="C4457">
        <v>3385</v>
      </c>
      <c r="D4457" t="str">
        <f>VLOOKUP($C4457,Hosts!$A:$O,10,0)</f>
        <v>New York</v>
      </c>
      <c r="E4457" s="67">
        <f>INDEX(Hosts!$A:$O,MATCH(Places!$C4457,Hosts!$A:$A,0),MATCH(Places!E$1,Hosts!$1:$1,0))</f>
        <v>1</v>
      </c>
      <c r="F4457" s="67">
        <f>INDEX(Hosts!$A:$O,MATCH(Places!$C4457,Hosts!$A:$A,0),MATCH(Places!F$1,Hosts!$1:$1,0))</f>
        <v>0.94</v>
      </c>
      <c r="G4457" s="67" t="str">
        <f>INDEX(Hosts!$A:$O,MATCH(Places!$C4457,Hosts!$A:$A,0),MATCH(Places!G$1,Hosts!$1:$1,0))</f>
        <v>Yes</v>
      </c>
      <c r="H4457">
        <v>7</v>
      </c>
      <c r="I4457" t="str">
        <f>VLOOKUP($H4457,Neighborhoods!$A:$C,2,0)</f>
        <v>Brooklyn</v>
      </c>
      <c r="J4457" t="str">
        <f>VLOOKUP($H4457,Neighborhoods!$A:$C,3,0)</f>
        <v>Bedford-Stuyvesant</v>
      </c>
      <c r="K4457" t="s">
        <v>1</v>
      </c>
      <c r="L4457" t="str">
        <f t="shared" si="276"/>
        <v>Yes</v>
      </c>
      <c r="M4457">
        <v>2</v>
      </c>
      <c r="N4457" t="str" cm="1">
        <f t="array" ref="N4457">_xlfn.IFS(M4457&lt;=2,"Small",M4457&lt;=5,"Medium",M4457&gt;5,"Large")</f>
        <v>Small</v>
      </c>
      <c r="O4457" s="50">
        <v>80</v>
      </c>
      <c r="P4457" s="67">
        <f t="shared" si="277"/>
        <v>0.03</v>
      </c>
      <c r="Q4457" s="52">
        <v>4.8600000000000003</v>
      </c>
      <c r="R4457" s="52" t="str" cm="1">
        <f t="array" ref="R4457">_xlfn.IFS(ROUND(Q4457,0)=5,"Excellent",ROUND(Q4457,0)=4,"Good",ROUND(Q4457,0)=3,"Ok",ROUND(Q4457,0)&lt;3,"Bad")</f>
        <v>Excellent</v>
      </c>
      <c r="S4457">
        <v>7</v>
      </c>
      <c r="T4457" t="str">
        <f t="shared" si="278"/>
        <v>No</v>
      </c>
      <c r="U4457" s="65">
        <v>43488</v>
      </c>
      <c r="V4457" s="65">
        <v>43831</v>
      </c>
      <c r="W4457">
        <v>177</v>
      </c>
      <c r="X4457" t="str">
        <f t="shared" si="279"/>
        <v>Active</v>
      </c>
      <c r="Y4457" t="s">
        <v>15615</v>
      </c>
    </row>
    <row r="4458" spans="1:25" x14ac:dyDescent="0.25">
      <c r="A4458">
        <v>4457</v>
      </c>
      <c r="B4458" t="s">
        <v>3138</v>
      </c>
      <c r="C4458">
        <v>3773</v>
      </c>
      <c r="D4458" t="str">
        <f>VLOOKUP($C4458,Hosts!$A:$O,10,0)</f>
        <v>New York</v>
      </c>
      <c r="E4458" s="67">
        <f>INDEX(Hosts!$A:$O,MATCH(Places!$C4458,Hosts!$A:$A,0),MATCH(Places!E$1,Hosts!$1:$1,0))</f>
        <v>1</v>
      </c>
      <c r="F4458" s="67">
        <f>INDEX(Hosts!$A:$O,MATCH(Places!$C4458,Hosts!$A:$A,0),MATCH(Places!F$1,Hosts!$1:$1,0))</f>
        <v>1</v>
      </c>
      <c r="G4458" s="67" t="str">
        <f>INDEX(Hosts!$A:$O,MATCH(Places!$C4458,Hosts!$A:$A,0),MATCH(Places!G$1,Hosts!$1:$1,0))</f>
        <v>No</v>
      </c>
      <c r="H4458">
        <v>19</v>
      </c>
      <c r="I4458" t="str">
        <f>VLOOKUP($H4458,Neighborhoods!$A:$C,2,0)</f>
        <v>Manhattan</v>
      </c>
      <c r="J4458" t="str">
        <f>VLOOKUP($H4458,Neighborhoods!$A:$C,3,0)</f>
        <v>Upper East Side</v>
      </c>
      <c r="K4458" t="s">
        <v>11822</v>
      </c>
      <c r="L4458" t="str">
        <f t="shared" si="276"/>
        <v>No</v>
      </c>
      <c r="M4458">
        <v>4</v>
      </c>
      <c r="N4458" t="str" cm="1">
        <f t="array" ref="N4458">_xlfn.IFS(M4458&lt;=2,"Small",M4458&lt;=5,"Medium",M4458&gt;5,"Large")</f>
        <v>Medium</v>
      </c>
      <c r="O4458" s="50">
        <v>125</v>
      </c>
      <c r="P4458" s="67">
        <f t="shared" si="277"/>
        <v>0.03</v>
      </c>
      <c r="Q4458" s="52">
        <v>4.58</v>
      </c>
      <c r="R4458" s="52" t="str" cm="1">
        <f t="array" ref="R4458">_xlfn.IFS(ROUND(Q4458,0)=5,"Excellent",ROUND(Q4458,0)=4,"Good",ROUND(Q4458,0)=3,"Ok",ROUND(Q4458,0)&lt;3,"Bad")</f>
        <v>Excellent</v>
      </c>
      <c r="S4458">
        <v>48</v>
      </c>
      <c r="T4458" t="str">
        <f t="shared" si="278"/>
        <v>No</v>
      </c>
      <c r="U4458" s="65">
        <v>43526</v>
      </c>
      <c r="V4458" s="65">
        <v>44032</v>
      </c>
      <c r="W4458">
        <v>278</v>
      </c>
      <c r="X4458" t="str">
        <f t="shared" si="279"/>
        <v>Active</v>
      </c>
      <c r="Y4458" t="s">
        <v>15616</v>
      </c>
    </row>
    <row r="4459" spans="1:25" x14ac:dyDescent="0.25">
      <c r="A4459">
        <v>4458</v>
      </c>
      <c r="B4459" t="s">
        <v>14249</v>
      </c>
      <c r="C4459">
        <v>3774</v>
      </c>
      <c r="D4459" t="str">
        <f>VLOOKUP($C4459,Hosts!$A:$O,10,0)</f>
        <v>New York</v>
      </c>
      <c r="E4459" s="67">
        <f>INDEX(Hosts!$A:$O,MATCH(Places!$C4459,Hosts!$A:$A,0),MATCH(Places!E$1,Hosts!$1:$1,0))</f>
        <v>1</v>
      </c>
      <c r="F4459" s="67">
        <f>INDEX(Hosts!$A:$O,MATCH(Places!$C4459,Hosts!$A:$A,0),MATCH(Places!F$1,Hosts!$1:$1,0))</f>
        <v>1</v>
      </c>
      <c r="G4459" s="67" t="str">
        <f>INDEX(Hosts!$A:$O,MATCH(Places!$C4459,Hosts!$A:$A,0),MATCH(Places!G$1,Hosts!$1:$1,0))</f>
        <v>No</v>
      </c>
      <c r="H4459">
        <v>13</v>
      </c>
      <c r="I4459" t="str">
        <f>VLOOKUP($H4459,Neighborhoods!$A:$C,2,0)</f>
        <v>Manhattan</v>
      </c>
      <c r="J4459" t="str">
        <f>VLOOKUP($H4459,Neighborhoods!$A:$C,3,0)</f>
        <v>Chelsea</v>
      </c>
      <c r="K4459" t="s">
        <v>1</v>
      </c>
      <c r="L4459" t="str">
        <f t="shared" si="276"/>
        <v>Yes</v>
      </c>
      <c r="M4459">
        <v>1</v>
      </c>
      <c r="N4459" t="str" cm="1">
        <f t="array" ref="N4459">_xlfn.IFS(M4459&lt;=2,"Small",M4459&lt;=5,"Medium",M4459&gt;5,"Large")</f>
        <v>Small</v>
      </c>
      <c r="O4459" s="50">
        <v>119</v>
      </c>
      <c r="P4459" s="67">
        <f t="shared" si="277"/>
        <v>0.03</v>
      </c>
      <c r="Q4459" s="52">
        <v>4.8600000000000003</v>
      </c>
      <c r="R4459" s="52" t="str" cm="1">
        <f t="array" ref="R4459">_xlfn.IFS(ROUND(Q4459,0)=5,"Excellent",ROUND(Q4459,0)=4,"Good",ROUND(Q4459,0)=3,"Ok",ROUND(Q4459,0)&lt;3,"Bad")</f>
        <v>Excellent</v>
      </c>
      <c r="S4459">
        <v>14</v>
      </c>
      <c r="T4459" t="str">
        <f t="shared" si="278"/>
        <v>No</v>
      </c>
      <c r="U4459" s="65">
        <v>43484</v>
      </c>
      <c r="V4459" s="65">
        <v>43814</v>
      </c>
      <c r="W4459">
        <v>0</v>
      </c>
      <c r="X4459" t="str">
        <f t="shared" si="279"/>
        <v>Inactive</v>
      </c>
      <c r="Y4459" t="s">
        <v>15616</v>
      </c>
    </row>
    <row r="4460" spans="1:25" x14ac:dyDescent="0.25">
      <c r="A4460">
        <v>4459</v>
      </c>
      <c r="B4460" t="s">
        <v>13433</v>
      </c>
      <c r="C4460">
        <v>3775</v>
      </c>
      <c r="D4460" t="str">
        <f>VLOOKUP($C4460,Hosts!$A:$O,10,0)</f>
        <v>New York</v>
      </c>
      <c r="E4460" s="67">
        <f>INDEX(Hosts!$A:$O,MATCH(Places!$C4460,Hosts!$A:$A,0),MATCH(Places!E$1,Hosts!$1:$1,0))</f>
        <v>1</v>
      </c>
      <c r="F4460" s="67">
        <f>INDEX(Hosts!$A:$O,MATCH(Places!$C4460,Hosts!$A:$A,0),MATCH(Places!F$1,Hosts!$1:$1,0))</f>
        <v>0.97</v>
      </c>
      <c r="G4460" s="67" t="str">
        <f>INDEX(Hosts!$A:$O,MATCH(Places!$C4460,Hosts!$A:$A,0),MATCH(Places!G$1,Hosts!$1:$1,0))</f>
        <v>Yes</v>
      </c>
      <c r="H4460">
        <v>12</v>
      </c>
      <c r="I4460" t="str">
        <f>VLOOKUP($H4460,Neighborhoods!$A:$C,2,0)</f>
        <v>Brooklyn</v>
      </c>
      <c r="J4460" t="str">
        <f>VLOOKUP($H4460,Neighborhoods!$A:$C,3,0)</f>
        <v>Williamsburg</v>
      </c>
      <c r="K4460" t="s">
        <v>11822</v>
      </c>
      <c r="L4460" t="str">
        <f t="shared" si="276"/>
        <v>No</v>
      </c>
      <c r="M4460">
        <v>4</v>
      </c>
      <c r="N4460" t="str" cm="1">
        <f t="array" ref="N4460">_xlfn.IFS(M4460&lt;=2,"Small",M4460&lt;=5,"Medium",M4460&gt;5,"Large")</f>
        <v>Medium</v>
      </c>
      <c r="O4460" s="50">
        <v>225</v>
      </c>
      <c r="P4460" s="67">
        <f t="shared" si="277"/>
        <v>0.04</v>
      </c>
      <c r="Q4460" s="52">
        <v>5</v>
      </c>
      <c r="R4460" s="52" t="str" cm="1">
        <f t="array" ref="R4460">_xlfn.IFS(ROUND(Q4460,0)=5,"Excellent",ROUND(Q4460,0)=4,"Good",ROUND(Q4460,0)=3,"Ok",ROUND(Q4460,0)&lt;3,"Bad")</f>
        <v>Excellent</v>
      </c>
      <c r="S4460">
        <v>51</v>
      </c>
      <c r="T4460" t="str">
        <f t="shared" si="278"/>
        <v>No</v>
      </c>
      <c r="U4460" s="65">
        <v>43493</v>
      </c>
      <c r="V4460" s="65">
        <v>44044</v>
      </c>
      <c r="W4460">
        <v>103</v>
      </c>
      <c r="X4460" t="str">
        <f t="shared" si="279"/>
        <v>Active</v>
      </c>
      <c r="Y4460" t="s">
        <v>15615</v>
      </c>
    </row>
    <row r="4461" spans="1:25" x14ac:dyDescent="0.25">
      <c r="A4461">
        <v>4460</v>
      </c>
      <c r="B4461" t="s">
        <v>3139</v>
      </c>
      <c r="C4461">
        <v>3770</v>
      </c>
      <c r="D4461" t="str">
        <f>VLOOKUP($C4461,Hosts!$A:$O,10,0)</f>
        <v>New York</v>
      </c>
      <c r="E4461" s="67">
        <f>INDEX(Hosts!$A:$O,MATCH(Places!$C4461,Hosts!$A:$A,0),MATCH(Places!E$1,Hosts!$1:$1,0))</f>
        <v>0.9</v>
      </c>
      <c r="F4461" s="67">
        <f>INDEX(Hosts!$A:$O,MATCH(Places!$C4461,Hosts!$A:$A,0),MATCH(Places!F$1,Hosts!$1:$1,0))</f>
        <v>0.87</v>
      </c>
      <c r="G4461" s="67" t="str">
        <f>INDEX(Hosts!$A:$O,MATCH(Places!$C4461,Hosts!$A:$A,0),MATCH(Places!G$1,Hosts!$1:$1,0))</f>
        <v>No</v>
      </c>
      <c r="H4461">
        <v>12</v>
      </c>
      <c r="I4461" t="str">
        <f>VLOOKUP($H4461,Neighborhoods!$A:$C,2,0)</f>
        <v>Brooklyn</v>
      </c>
      <c r="J4461" t="str">
        <f>VLOOKUP($H4461,Neighborhoods!$A:$C,3,0)</f>
        <v>Williamsburg</v>
      </c>
      <c r="K4461" t="s">
        <v>11822</v>
      </c>
      <c r="L4461" t="str">
        <f t="shared" si="276"/>
        <v>No</v>
      </c>
      <c r="M4461">
        <v>8</v>
      </c>
      <c r="N4461" t="str" cm="1">
        <f t="array" ref="N4461">_xlfn.IFS(M4461&lt;=2,"Small",M4461&lt;=5,"Medium",M4461&gt;5,"Large")</f>
        <v>Large</v>
      </c>
      <c r="O4461" s="50">
        <v>162</v>
      </c>
      <c r="P4461" s="67">
        <f t="shared" si="277"/>
        <v>0.03</v>
      </c>
      <c r="Q4461" s="52">
        <v>4.8099999999999996</v>
      </c>
      <c r="R4461" s="52" t="str" cm="1">
        <f t="array" ref="R4461">_xlfn.IFS(ROUND(Q4461,0)=5,"Excellent",ROUND(Q4461,0)=4,"Good",ROUND(Q4461,0)=3,"Ok",ROUND(Q4461,0)&lt;3,"Bad")</f>
        <v>Excellent</v>
      </c>
      <c r="S4461">
        <v>84</v>
      </c>
      <c r="T4461" t="str">
        <f t="shared" si="278"/>
        <v>No</v>
      </c>
      <c r="U4461" s="65">
        <v>43548</v>
      </c>
      <c r="V4461" s="65">
        <v>43960</v>
      </c>
      <c r="W4461">
        <v>363</v>
      </c>
      <c r="X4461" t="str">
        <f t="shared" si="279"/>
        <v>Active</v>
      </c>
      <c r="Y4461" t="s">
        <v>15615</v>
      </c>
    </row>
    <row r="4462" spans="1:25" x14ac:dyDescent="0.25">
      <c r="A4462">
        <v>4461</v>
      </c>
      <c r="B4462" t="s">
        <v>3140</v>
      </c>
      <c r="C4462">
        <v>2572</v>
      </c>
      <c r="D4462" t="str">
        <f>VLOOKUP($C4462,Hosts!$A:$O,10,0)</f>
        <v>New York</v>
      </c>
      <c r="E4462" s="67">
        <f>INDEX(Hosts!$A:$O,MATCH(Places!$C4462,Hosts!$A:$A,0),MATCH(Places!E$1,Hosts!$1:$1,0))</f>
        <v>0.9</v>
      </c>
      <c r="F4462" s="67">
        <f>INDEX(Hosts!$A:$O,MATCH(Places!$C4462,Hosts!$A:$A,0),MATCH(Places!F$1,Hosts!$1:$1,0))</f>
        <v>0.98</v>
      </c>
      <c r="G4462" s="67" t="str">
        <f>INDEX(Hosts!$A:$O,MATCH(Places!$C4462,Hosts!$A:$A,0),MATCH(Places!G$1,Hosts!$1:$1,0))</f>
        <v>No</v>
      </c>
      <c r="H4462">
        <v>9</v>
      </c>
      <c r="I4462" t="str">
        <f>VLOOKUP($H4462,Neighborhoods!$A:$C,2,0)</f>
        <v>Brooklyn</v>
      </c>
      <c r="J4462" t="str">
        <f>VLOOKUP($H4462,Neighborhoods!$A:$C,3,0)</f>
        <v>Crown Heights</v>
      </c>
      <c r="K4462" t="s">
        <v>11822</v>
      </c>
      <c r="L4462" t="str">
        <f t="shared" si="276"/>
        <v>No</v>
      </c>
      <c r="M4462">
        <v>6</v>
      </c>
      <c r="N4462" t="str" cm="1">
        <f t="array" ref="N4462">_xlfn.IFS(M4462&lt;=2,"Small",M4462&lt;=5,"Medium",M4462&gt;5,"Large")</f>
        <v>Large</v>
      </c>
      <c r="O4462" s="50">
        <v>206</v>
      </c>
      <c r="P4462" s="67">
        <f t="shared" si="277"/>
        <v>0.04</v>
      </c>
      <c r="Q4462" s="52">
        <v>4.8</v>
      </c>
      <c r="R4462" s="52" t="str" cm="1">
        <f t="array" ref="R4462">_xlfn.IFS(ROUND(Q4462,0)=5,"Excellent",ROUND(Q4462,0)=4,"Good",ROUND(Q4462,0)=3,"Ok",ROUND(Q4462,0)&lt;3,"Bad")</f>
        <v>Excellent</v>
      </c>
      <c r="S4462">
        <v>25</v>
      </c>
      <c r="T4462" t="str">
        <f t="shared" si="278"/>
        <v>No</v>
      </c>
      <c r="U4462" s="65">
        <v>43628</v>
      </c>
      <c r="V4462" s="65">
        <v>44047</v>
      </c>
      <c r="W4462">
        <v>311</v>
      </c>
      <c r="X4462" t="str">
        <f t="shared" si="279"/>
        <v>Active</v>
      </c>
      <c r="Y4462" t="s">
        <v>15615</v>
      </c>
    </row>
    <row r="4463" spans="1:25" x14ac:dyDescent="0.25">
      <c r="A4463">
        <v>4462</v>
      </c>
      <c r="B4463" t="s">
        <v>15089</v>
      </c>
      <c r="C4463">
        <v>3776</v>
      </c>
      <c r="D4463" t="str">
        <f>VLOOKUP($C4463,Hosts!$A:$O,10,0)</f>
        <v>New York</v>
      </c>
      <c r="E4463" s="67">
        <f>INDEX(Hosts!$A:$O,MATCH(Places!$C4463,Hosts!$A:$A,0),MATCH(Places!E$1,Hosts!$1:$1,0))</f>
        <v>0.25</v>
      </c>
      <c r="F4463" s="67">
        <f>INDEX(Hosts!$A:$O,MATCH(Places!$C4463,Hosts!$A:$A,0),MATCH(Places!F$1,Hosts!$1:$1,0))</f>
        <v>0.84</v>
      </c>
      <c r="G4463" s="67" t="str">
        <f>INDEX(Hosts!$A:$O,MATCH(Places!$C4463,Hosts!$A:$A,0),MATCH(Places!G$1,Hosts!$1:$1,0))</f>
        <v>Yes</v>
      </c>
      <c r="H4463">
        <v>24</v>
      </c>
      <c r="I4463" t="str">
        <f>VLOOKUP($H4463,Neighborhoods!$A:$C,2,0)</f>
        <v>Queens</v>
      </c>
      <c r="J4463" t="str">
        <f>VLOOKUP($H4463,Neighborhoods!$A:$C,3,0)</f>
        <v>Long Island City</v>
      </c>
      <c r="K4463" t="s">
        <v>11822</v>
      </c>
      <c r="L4463" t="str">
        <f t="shared" si="276"/>
        <v>No</v>
      </c>
      <c r="M4463">
        <v>8</v>
      </c>
      <c r="N4463" t="str" cm="1">
        <f t="array" ref="N4463">_xlfn.IFS(M4463&lt;=2,"Small",M4463&lt;=5,"Medium",M4463&gt;5,"Large")</f>
        <v>Large</v>
      </c>
      <c r="O4463" s="50">
        <v>699</v>
      </c>
      <c r="P4463" s="67">
        <f t="shared" si="277"/>
        <v>0.05</v>
      </c>
      <c r="Q4463" s="52">
        <v>4.92</v>
      </c>
      <c r="R4463" s="52" t="str" cm="1">
        <f t="array" ref="R4463">_xlfn.IFS(ROUND(Q4463,0)=5,"Excellent",ROUND(Q4463,0)=4,"Good",ROUND(Q4463,0)=3,"Ok",ROUND(Q4463,0)&lt;3,"Bad")</f>
        <v>Excellent</v>
      </c>
      <c r="S4463">
        <v>12</v>
      </c>
      <c r="T4463" t="str">
        <f t="shared" si="278"/>
        <v>No</v>
      </c>
      <c r="U4463" s="65">
        <v>43710</v>
      </c>
      <c r="V4463" s="65">
        <v>43870</v>
      </c>
      <c r="W4463">
        <v>180</v>
      </c>
      <c r="X4463" t="str">
        <f t="shared" si="279"/>
        <v>Active</v>
      </c>
      <c r="Y4463" t="s">
        <v>15615</v>
      </c>
    </row>
    <row r="4464" spans="1:25" x14ac:dyDescent="0.25">
      <c r="A4464">
        <v>4463</v>
      </c>
      <c r="B4464" t="s">
        <v>13706</v>
      </c>
      <c r="C4464">
        <v>3182</v>
      </c>
      <c r="D4464" t="str">
        <f>VLOOKUP($C4464,Hosts!$A:$O,10,0)</f>
        <v>New York</v>
      </c>
      <c r="E4464" s="67">
        <f>INDEX(Hosts!$A:$O,MATCH(Places!$C4464,Hosts!$A:$A,0),MATCH(Places!E$1,Hosts!$1:$1,0))</f>
        <v>1</v>
      </c>
      <c r="F4464" s="67">
        <f>INDEX(Hosts!$A:$O,MATCH(Places!$C4464,Hosts!$A:$A,0),MATCH(Places!F$1,Hosts!$1:$1,0))</f>
        <v>0.91</v>
      </c>
      <c r="G4464" s="67" t="str">
        <f>INDEX(Hosts!$A:$O,MATCH(Places!$C4464,Hosts!$A:$A,0),MATCH(Places!G$1,Hosts!$1:$1,0))</f>
        <v>No</v>
      </c>
      <c r="H4464">
        <v>12</v>
      </c>
      <c r="I4464" t="str">
        <f>VLOOKUP($H4464,Neighborhoods!$A:$C,2,0)</f>
        <v>Brooklyn</v>
      </c>
      <c r="J4464" t="str">
        <f>VLOOKUP($H4464,Neighborhoods!$A:$C,3,0)</f>
        <v>Williamsburg</v>
      </c>
      <c r="K4464" t="s">
        <v>1</v>
      </c>
      <c r="L4464" t="str">
        <f t="shared" si="276"/>
        <v>Yes</v>
      </c>
      <c r="M4464">
        <v>2</v>
      </c>
      <c r="N4464" t="str" cm="1">
        <f t="array" ref="N4464">_xlfn.IFS(M4464&lt;=2,"Small",M4464&lt;=5,"Medium",M4464&gt;5,"Large")</f>
        <v>Small</v>
      </c>
      <c r="O4464" s="50">
        <v>95</v>
      </c>
      <c r="P4464" s="67">
        <f t="shared" si="277"/>
        <v>0.03</v>
      </c>
      <c r="Q4464" s="52">
        <v>4.8</v>
      </c>
      <c r="R4464" s="52" t="str" cm="1">
        <f t="array" ref="R4464">_xlfn.IFS(ROUND(Q4464,0)=5,"Excellent",ROUND(Q4464,0)=4,"Good",ROUND(Q4464,0)=3,"Ok",ROUND(Q4464,0)&lt;3,"Bad")</f>
        <v>Excellent</v>
      </c>
      <c r="S4464">
        <v>5</v>
      </c>
      <c r="T4464" t="str">
        <f t="shared" si="278"/>
        <v>No</v>
      </c>
      <c r="U4464" s="65">
        <v>43793</v>
      </c>
      <c r="V4464" s="65">
        <v>43888</v>
      </c>
      <c r="W4464">
        <v>90</v>
      </c>
      <c r="X4464" t="str">
        <f t="shared" si="279"/>
        <v>Active</v>
      </c>
      <c r="Y4464" t="s">
        <v>15616</v>
      </c>
    </row>
    <row r="4465" spans="1:25" x14ac:dyDescent="0.25">
      <c r="A4465">
        <v>4464</v>
      </c>
      <c r="B4465" t="s">
        <v>14967</v>
      </c>
      <c r="C4465">
        <v>750</v>
      </c>
      <c r="D4465" t="str">
        <f>VLOOKUP($C4465,Hosts!$A:$O,10,0)</f>
        <v>New York</v>
      </c>
      <c r="E4465" s="67">
        <f>INDEX(Hosts!$A:$O,MATCH(Places!$C4465,Hosts!$A:$A,0),MATCH(Places!E$1,Hosts!$1:$1,0))</f>
        <v>1</v>
      </c>
      <c r="F4465" s="67">
        <f>INDEX(Hosts!$A:$O,MATCH(Places!$C4465,Hosts!$A:$A,0),MATCH(Places!F$1,Hosts!$1:$1,0))</f>
        <v>1</v>
      </c>
      <c r="G4465" s="67" t="str">
        <f>INDEX(Hosts!$A:$O,MATCH(Places!$C4465,Hosts!$A:$A,0),MATCH(Places!G$1,Hosts!$1:$1,0))</f>
        <v>Yes</v>
      </c>
      <c r="H4465">
        <v>16</v>
      </c>
      <c r="I4465" t="str">
        <f>VLOOKUP($H4465,Neighborhoods!$A:$C,2,0)</f>
        <v>Manhattan</v>
      </c>
      <c r="J4465" t="str">
        <f>VLOOKUP($H4465,Neighborhoods!$A:$C,3,0)</f>
        <v>Harlem</v>
      </c>
      <c r="K4465" t="s">
        <v>1</v>
      </c>
      <c r="L4465" t="str">
        <f t="shared" si="276"/>
        <v>Yes</v>
      </c>
      <c r="M4465">
        <v>2</v>
      </c>
      <c r="N4465" t="str" cm="1">
        <f t="array" ref="N4465">_xlfn.IFS(M4465&lt;=2,"Small",M4465&lt;=5,"Medium",M4465&gt;5,"Large")</f>
        <v>Small</v>
      </c>
      <c r="O4465" s="50">
        <v>130</v>
      </c>
      <c r="P4465" s="67">
        <f t="shared" si="277"/>
        <v>0.03</v>
      </c>
      <c r="Q4465" s="52">
        <v>4.92</v>
      </c>
      <c r="R4465" s="52" t="str" cm="1">
        <f t="array" ref="R4465">_xlfn.IFS(ROUND(Q4465,0)=5,"Excellent",ROUND(Q4465,0)=4,"Good",ROUND(Q4465,0)=3,"Ok",ROUND(Q4465,0)&lt;3,"Bad")</f>
        <v>Excellent</v>
      </c>
      <c r="S4465">
        <v>12</v>
      </c>
      <c r="T4465" t="str">
        <f t="shared" si="278"/>
        <v>No</v>
      </c>
      <c r="U4465" s="65">
        <v>43541</v>
      </c>
      <c r="V4465" s="65">
        <v>43889</v>
      </c>
      <c r="W4465">
        <v>179</v>
      </c>
      <c r="X4465" t="str">
        <f t="shared" si="279"/>
        <v>Active</v>
      </c>
      <c r="Y4465" t="s">
        <v>15615</v>
      </c>
    </row>
    <row r="4466" spans="1:25" x14ac:dyDescent="0.25">
      <c r="A4466">
        <v>4465</v>
      </c>
      <c r="B4466" t="s">
        <v>3141</v>
      </c>
      <c r="C4466">
        <v>3676</v>
      </c>
      <c r="D4466" t="str">
        <f>VLOOKUP($C4466,Hosts!$A:$O,10,0)</f>
        <v>New York</v>
      </c>
      <c r="E4466" s="67">
        <f>INDEX(Hosts!$A:$O,MATCH(Places!$C4466,Hosts!$A:$A,0),MATCH(Places!E$1,Hosts!$1:$1,0))</f>
        <v>1</v>
      </c>
      <c r="F4466" s="67">
        <f>INDEX(Hosts!$A:$O,MATCH(Places!$C4466,Hosts!$A:$A,0),MATCH(Places!F$1,Hosts!$1:$1,0))</f>
        <v>0.96</v>
      </c>
      <c r="G4466" s="67" t="str">
        <f>INDEX(Hosts!$A:$O,MATCH(Places!$C4466,Hosts!$A:$A,0),MATCH(Places!G$1,Hosts!$1:$1,0))</f>
        <v>Yes</v>
      </c>
      <c r="H4466">
        <v>16</v>
      </c>
      <c r="I4466" t="str">
        <f>VLOOKUP($H4466,Neighborhoods!$A:$C,2,0)</f>
        <v>Manhattan</v>
      </c>
      <c r="J4466" t="str">
        <f>VLOOKUP($H4466,Neighborhoods!$A:$C,3,0)</f>
        <v>Harlem</v>
      </c>
      <c r="K4466" t="s">
        <v>1</v>
      </c>
      <c r="L4466" t="str">
        <f t="shared" si="276"/>
        <v>Yes</v>
      </c>
      <c r="M4466">
        <v>2</v>
      </c>
      <c r="N4466" t="str" cm="1">
        <f t="array" ref="N4466">_xlfn.IFS(M4466&lt;=2,"Small",M4466&lt;=5,"Medium",M4466&gt;5,"Large")</f>
        <v>Small</v>
      </c>
      <c r="O4466" s="50">
        <v>75</v>
      </c>
      <c r="P4466" s="67">
        <f t="shared" si="277"/>
        <v>0.03</v>
      </c>
      <c r="Q4466" s="52">
        <v>5</v>
      </c>
      <c r="R4466" s="52" t="str" cm="1">
        <f t="array" ref="R4466">_xlfn.IFS(ROUND(Q4466,0)=5,"Excellent",ROUND(Q4466,0)=4,"Good",ROUND(Q4466,0)=3,"Ok",ROUND(Q4466,0)&lt;3,"Bad")</f>
        <v>Excellent</v>
      </c>
      <c r="S4466">
        <v>41</v>
      </c>
      <c r="T4466" t="str">
        <f t="shared" si="278"/>
        <v>No</v>
      </c>
      <c r="U4466" s="65">
        <v>43506</v>
      </c>
      <c r="V4466" s="65">
        <v>43922</v>
      </c>
      <c r="W4466">
        <v>90</v>
      </c>
      <c r="X4466" t="str">
        <f t="shared" si="279"/>
        <v>Active</v>
      </c>
      <c r="Y4466" t="s">
        <v>15615</v>
      </c>
    </row>
    <row r="4467" spans="1:25" x14ac:dyDescent="0.25">
      <c r="A4467">
        <v>4466</v>
      </c>
      <c r="B4467" t="s">
        <v>3142</v>
      </c>
      <c r="C4467">
        <v>3778</v>
      </c>
      <c r="D4467" t="str">
        <f>VLOOKUP($C4467,Hosts!$A:$O,10,0)</f>
        <v>New York</v>
      </c>
      <c r="E4467" s="67">
        <f>INDEX(Hosts!$A:$O,MATCH(Places!$C4467,Hosts!$A:$A,0),MATCH(Places!E$1,Hosts!$1:$1,0))</f>
        <v>1</v>
      </c>
      <c r="F4467" s="67">
        <f>INDEX(Hosts!$A:$O,MATCH(Places!$C4467,Hosts!$A:$A,0),MATCH(Places!F$1,Hosts!$1:$1,0))</f>
        <v>0.9</v>
      </c>
      <c r="G4467" s="67" t="str">
        <f>INDEX(Hosts!$A:$O,MATCH(Places!$C4467,Hosts!$A:$A,0),MATCH(Places!G$1,Hosts!$1:$1,0))</f>
        <v>Yes</v>
      </c>
      <c r="H4467">
        <v>4</v>
      </c>
      <c r="I4467" t="str">
        <f>VLOOKUP($H4467,Neighborhoods!$A:$C,2,0)</f>
        <v>Bronx</v>
      </c>
      <c r="J4467" t="str">
        <f>VLOOKUP($H4467,Neighborhoods!$A:$C,3,0)</f>
        <v>Mott Haven</v>
      </c>
      <c r="K4467" t="s">
        <v>11822</v>
      </c>
      <c r="L4467" t="str">
        <f t="shared" si="276"/>
        <v>No</v>
      </c>
      <c r="M4467">
        <v>6</v>
      </c>
      <c r="N4467" t="str" cm="1">
        <f t="array" ref="N4467">_xlfn.IFS(M4467&lt;=2,"Small",M4467&lt;=5,"Medium",M4467&gt;5,"Large")</f>
        <v>Large</v>
      </c>
      <c r="O4467" s="50">
        <v>135</v>
      </c>
      <c r="P4467" s="67">
        <f t="shared" si="277"/>
        <v>0.03</v>
      </c>
      <c r="Q4467" s="52">
        <v>5</v>
      </c>
      <c r="R4467" s="52" t="str" cm="1">
        <f t="array" ref="R4467">_xlfn.IFS(ROUND(Q4467,0)=5,"Excellent",ROUND(Q4467,0)=4,"Good",ROUND(Q4467,0)=3,"Ok",ROUND(Q4467,0)&lt;3,"Bad")</f>
        <v>Excellent</v>
      </c>
      <c r="S4467">
        <v>40</v>
      </c>
      <c r="T4467" t="str">
        <f t="shared" si="278"/>
        <v>No</v>
      </c>
      <c r="U4467" s="65">
        <v>43488</v>
      </c>
      <c r="V4467" s="65">
        <v>43832</v>
      </c>
      <c r="W4467">
        <v>270</v>
      </c>
      <c r="X4467" t="str">
        <f t="shared" si="279"/>
        <v>Active</v>
      </c>
      <c r="Y4467" t="s">
        <v>15615</v>
      </c>
    </row>
    <row r="4468" spans="1:25" x14ac:dyDescent="0.25">
      <c r="A4468">
        <v>4467</v>
      </c>
      <c r="B4468" t="s">
        <v>13964</v>
      </c>
      <c r="C4468">
        <v>2975</v>
      </c>
      <c r="D4468" t="str">
        <f>VLOOKUP($C4468,Hosts!$A:$O,10,0)</f>
        <v>New York</v>
      </c>
      <c r="E4468" s="67">
        <f>INDEX(Hosts!$A:$O,MATCH(Places!$C4468,Hosts!$A:$A,0),MATCH(Places!E$1,Hosts!$1:$1,0))</f>
        <v>0</v>
      </c>
      <c r="F4468" s="67">
        <f>INDEX(Hosts!$A:$O,MATCH(Places!$C4468,Hosts!$A:$A,0),MATCH(Places!F$1,Hosts!$1:$1,0))</f>
        <v>1</v>
      </c>
      <c r="G4468" s="67" t="str">
        <f>INDEX(Hosts!$A:$O,MATCH(Places!$C4468,Hosts!$A:$A,0),MATCH(Places!G$1,Hosts!$1:$1,0))</f>
        <v>No</v>
      </c>
      <c r="H4468">
        <v>16</v>
      </c>
      <c r="I4468" t="str">
        <f>VLOOKUP($H4468,Neighborhoods!$A:$C,2,0)</f>
        <v>Manhattan</v>
      </c>
      <c r="J4468" t="str">
        <f>VLOOKUP($H4468,Neighborhoods!$A:$C,3,0)</f>
        <v>Harlem</v>
      </c>
      <c r="K4468" t="s">
        <v>1</v>
      </c>
      <c r="L4468" t="str">
        <f t="shared" si="276"/>
        <v>Yes</v>
      </c>
      <c r="M4468">
        <v>2</v>
      </c>
      <c r="N4468" t="str" cm="1">
        <f t="array" ref="N4468">_xlfn.IFS(M4468&lt;=2,"Small",M4468&lt;=5,"Medium",M4468&gt;5,"Large")</f>
        <v>Small</v>
      </c>
      <c r="O4468" s="50">
        <v>79</v>
      </c>
      <c r="P4468" s="67">
        <f t="shared" si="277"/>
        <v>0.03</v>
      </c>
      <c r="Q4468" s="52">
        <v>5</v>
      </c>
      <c r="R4468" s="52" t="str" cm="1">
        <f t="array" ref="R4468">_xlfn.IFS(ROUND(Q4468,0)=5,"Excellent",ROUND(Q4468,0)=4,"Good",ROUND(Q4468,0)=3,"Ok",ROUND(Q4468,0)&lt;3,"Bad")</f>
        <v>Excellent</v>
      </c>
      <c r="S4468">
        <v>5</v>
      </c>
      <c r="T4468" t="str">
        <f t="shared" si="278"/>
        <v>No</v>
      </c>
      <c r="U4468" s="65">
        <v>43815</v>
      </c>
      <c r="V4468" s="65">
        <v>43885</v>
      </c>
      <c r="W4468">
        <v>90</v>
      </c>
      <c r="X4468" t="str">
        <f t="shared" si="279"/>
        <v>Active</v>
      </c>
      <c r="Y4468" t="s">
        <v>15616</v>
      </c>
    </row>
    <row r="4469" spans="1:25" x14ac:dyDescent="0.25">
      <c r="A4469">
        <v>4468</v>
      </c>
      <c r="B4469" t="s">
        <v>3143</v>
      </c>
      <c r="C4469">
        <v>3779</v>
      </c>
      <c r="D4469" t="str">
        <f>VLOOKUP($C4469,Hosts!$A:$O,10,0)</f>
        <v>New York</v>
      </c>
      <c r="E4469" s="67">
        <f>INDEX(Hosts!$A:$O,MATCH(Places!$C4469,Hosts!$A:$A,0),MATCH(Places!E$1,Hosts!$1:$1,0))</f>
        <v>1</v>
      </c>
      <c r="F4469" s="67">
        <f>INDEX(Hosts!$A:$O,MATCH(Places!$C4469,Hosts!$A:$A,0),MATCH(Places!F$1,Hosts!$1:$1,0))</f>
        <v>1</v>
      </c>
      <c r="G4469" s="67" t="str">
        <f>INDEX(Hosts!$A:$O,MATCH(Places!$C4469,Hosts!$A:$A,0),MATCH(Places!G$1,Hosts!$1:$1,0))</f>
        <v>No</v>
      </c>
      <c r="H4469">
        <v>7</v>
      </c>
      <c r="I4469" t="str">
        <f>VLOOKUP($H4469,Neighborhoods!$A:$C,2,0)</f>
        <v>Brooklyn</v>
      </c>
      <c r="J4469" t="str">
        <f>VLOOKUP($H4469,Neighborhoods!$A:$C,3,0)</f>
        <v>Bedford-Stuyvesant</v>
      </c>
      <c r="K4469" t="s">
        <v>11822</v>
      </c>
      <c r="L4469" t="str">
        <f t="shared" si="276"/>
        <v>No</v>
      </c>
      <c r="M4469">
        <v>4</v>
      </c>
      <c r="N4469" t="str" cm="1">
        <f t="array" ref="N4469">_xlfn.IFS(M4469&lt;=2,"Small",M4469&lt;=5,"Medium",M4469&gt;5,"Large")</f>
        <v>Medium</v>
      </c>
      <c r="O4469" s="50">
        <v>98</v>
      </c>
      <c r="P4469" s="67">
        <f t="shared" si="277"/>
        <v>0.03</v>
      </c>
      <c r="Q4469" s="52">
        <v>4.54</v>
      </c>
      <c r="R4469" s="52" t="str" cm="1">
        <f t="array" ref="R4469">_xlfn.IFS(ROUND(Q4469,0)=5,"Excellent",ROUND(Q4469,0)=4,"Good",ROUND(Q4469,0)=3,"Ok",ROUND(Q4469,0)&lt;3,"Bad")</f>
        <v>Excellent</v>
      </c>
      <c r="S4469">
        <v>24</v>
      </c>
      <c r="T4469" t="str">
        <f t="shared" si="278"/>
        <v>No</v>
      </c>
      <c r="U4469" s="65">
        <v>43566</v>
      </c>
      <c r="V4469" s="65">
        <v>43844</v>
      </c>
      <c r="W4469">
        <v>177</v>
      </c>
      <c r="X4469" t="str">
        <f t="shared" si="279"/>
        <v>Active</v>
      </c>
      <c r="Y4469" t="s">
        <v>15615</v>
      </c>
    </row>
    <row r="4470" spans="1:25" x14ac:dyDescent="0.25">
      <c r="A4470">
        <v>4469</v>
      </c>
      <c r="B4470" t="s">
        <v>14104</v>
      </c>
      <c r="C4470">
        <v>2392</v>
      </c>
      <c r="D4470" t="str">
        <f>VLOOKUP($C4470,Hosts!$A:$O,10,0)</f>
        <v>New York</v>
      </c>
      <c r="E4470" s="67">
        <f>INDEX(Hosts!$A:$O,MATCH(Places!$C4470,Hosts!$A:$A,0),MATCH(Places!E$1,Hosts!$1:$1,0))</f>
        <v>1</v>
      </c>
      <c r="F4470" s="67">
        <f>INDEX(Hosts!$A:$O,MATCH(Places!$C4470,Hosts!$A:$A,0),MATCH(Places!F$1,Hosts!$1:$1,0))</f>
        <v>1</v>
      </c>
      <c r="G4470" s="67" t="str">
        <f>INDEX(Hosts!$A:$O,MATCH(Places!$C4470,Hosts!$A:$A,0),MATCH(Places!G$1,Hosts!$1:$1,0))</f>
        <v>Yes</v>
      </c>
      <c r="H4470">
        <v>22</v>
      </c>
      <c r="I4470" t="str">
        <f>VLOOKUP($H4470,Neighborhoods!$A:$C,2,0)</f>
        <v>Queens</v>
      </c>
      <c r="J4470" t="str">
        <f>VLOOKUP($H4470,Neighborhoods!$A:$C,3,0)</f>
        <v>Flushing</v>
      </c>
      <c r="K4470" t="s">
        <v>11822</v>
      </c>
      <c r="L4470" t="str">
        <f t="shared" si="276"/>
        <v>No</v>
      </c>
      <c r="M4470">
        <v>6</v>
      </c>
      <c r="N4470" t="str" cm="1">
        <f t="array" ref="N4470">_xlfn.IFS(M4470&lt;=2,"Small",M4470&lt;=5,"Medium",M4470&gt;5,"Large")</f>
        <v>Large</v>
      </c>
      <c r="O4470" s="50">
        <v>95.71</v>
      </c>
      <c r="P4470" s="67">
        <f t="shared" si="277"/>
        <v>0.03</v>
      </c>
      <c r="Q4470" s="52">
        <v>4.93</v>
      </c>
      <c r="R4470" s="52" t="str" cm="1">
        <f t="array" ref="R4470">_xlfn.IFS(ROUND(Q4470,0)=5,"Excellent",ROUND(Q4470,0)=4,"Good",ROUND(Q4470,0)=3,"Ok",ROUND(Q4470,0)&lt;3,"Bad")</f>
        <v>Excellent</v>
      </c>
      <c r="S4470">
        <v>42</v>
      </c>
      <c r="T4470" t="str">
        <f t="shared" si="278"/>
        <v>No</v>
      </c>
      <c r="U4470" s="65">
        <v>43646</v>
      </c>
      <c r="V4470" s="65">
        <v>44045</v>
      </c>
      <c r="W4470">
        <v>116</v>
      </c>
      <c r="X4470" t="str">
        <f t="shared" si="279"/>
        <v>Active</v>
      </c>
      <c r="Y4470" t="s">
        <v>15616</v>
      </c>
    </row>
    <row r="4471" spans="1:25" x14ac:dyDescent="0.25">
      <c r="A4471">
        <v>4470</v>
      </c>
      <c r="B4471" t="s">
        <v>13514</v>
      </c>
      <c r="C4471">
        <v>3780</v>
      </c>
      <c r="D4471" t="str">
        <f>VLOOKUP($C4471,Hosts!$A:$O,10,0)</f>
        <v>New York</v>
      </c>
      <c r="E4471" s="67">
        <f>INDEX(Hosts!$A:$O,MATCH(Places!$C4471,Hosts!$A:$A,0),MATCH(Places!E$1,Hosts!$1:$1,0))</f>
        <v>1</v>
      </c>
      <c r="F4471" s="67">
        <f>INDEX(Hosts!$A:$O,MATCH(Places!$C4471,Hosts!$A:$A,0),MATCH(Places!F$1,Hosts!$1:$1,0))</f>
        <v>0.97</v>
      </c>
      <c r="G4471" s="67" t="str">
        <f>INDEX(Hosts!$A:$O,MATCH(Places!$C4471,Hosts!$A:$A,0),MATCH(Places!G$1,Hosts!$1:$1,0))</f>
        <v>Yes</v>
      </c>
      <c r="H4471">
        <v>16</v>
      </c>
      <c r="I4471" t="str">
        <f>VLOOKUP($H4471,Neighborhoods!$A:$C,2,0)</f>
        <v>Manhattan</v>
      </c>
      <c r="J4471" t="str">
        <f>VLOOKUP($H4471,Neighborhoods!$A:$C,3,0)</f>
        <v>Harlem</v>
      </c>
      <c r="K4471" t="s">
        <v>11822</v>
      </c>
      <c r="L4471" t="str">
        <f t="shared" si="276"/>
        <v>No</v>
      </c>
      <c r="M4471">
        <v>4</v>
      </c>
      <c r="N4471" t="str" cm="1">
        <f t="array" ref="N4471">_xlfn.IFS(M4471&lt;=2,"Small",M4471&lt;=5,"Medium",M4471&gt;5,"Large")</f>
        <v>Medium</v>
      </c>
      <c r="O4471" s="50">
        <v>158</v>
      </c>
      <c r="P4471" s="67">
        <f t="shared" si="277"/>
        <v>0.03</v>
      </c>
      <c r="Q4471" s="52">
        <v>4.9000000000000004</v>
      </c>
      <c r="R4471" s="52" t="str" cm="1">
        <f t="array" ref="R4471">_xlfn.IFS(ROUND(Q4471,0)=5,"Excellent",ROUND(Q4471,0)=4,"Good",ROUND(Q4471,0)=3,"Ok",ROUND(Q4471,0)&lt;3,"Bad")</f>
        <v>Excellent</v>
      </c>
      <c r="S4471">
        <v>41</v>
      </c>
      <c r="T4471" t="str">
        <f t="shared" si="278"/>
        <v>No</v>
      </c>
      <c r="U4471" s="65">
        <v>43491</v>
      </c>
      <c r="V4471" s="65">
        <v>43873</v>
      </c>
      <c r="W4471">
        <v>347</v>
      </c>
      <c r="X4471" t="str">
        <f t="shared" si="279"/>
        <v>Active</v>
      </c>
      <c r="Y4471" t="s">
        <v>15615</v>
      </c>
    </row>
    <row r="4472" spans="1:25" x14ac:dyDescent="0.25">
      <c r="A4472">
        <v>4471</v>
      </c>
      <c r="B4472" t="s">
        <v>13922</v>
      </c>
      <c r="C4472">
        <v>268</v>
      </c>
      <c r="D4472" t="str">
        <f>VLOOKUP($C4472,Hosts!$A:$O,10,0)</f>
        <v>New York</v>
      </c>
      <c r="E4472" s="67">
        <f>INDEX(Hosts!$A:$O,MATCH(Places!$C4472,Hosts!$A:$A,0),MATCH(Places!E$1,Hosts!$1:$1,0))</f>
        <v>1</v>
      </c>
      <c r="F4472" s="67">
        <f>INDEX(Hosts!$A:$O,MATCH(Places!$C4472,Hosts!$A:$A,0),MATCH(Places!F$1,Hosts!$1:$1,0))</f>
        <v>0.76</v>
      </c>
      <c r="G4472" s="67" t="str">
        <f>INDEX(Hosts!$A:$O,MATCH(Places!$C4472,Hosts!$A:$A,0),MATCH(Places!G$1,Hosts!$1:$1,0))</f>
        <v>No</v>
      </c>
      <c r="H4472">
        <v>20</v>
      </c>
      <c r="I4472" t="str">
        <f>VLOOKUP($H4472,Neighborhoods!$A:$C,2,0)</f>
        <v>Manhattan</v>
      </c>
      <c r="J4472" t="str">
        <f>VLOOKUP($H4472,Neighborhoods!$A:$C,3,0)</f>
        <v>Upper West Side</v>
      </c>
      <c r="K4472" t="s">
        <v>16</v>
      </c>
      <c r="L4472" t="str">
        <f t="shared" si="276"/>
        <v>Yes</v>
      </c>
      <c r="M4472">
        <v>1</v>
      </c>
      <c r="N4472" t="str" cm="1">
        <f t="array" ref="N4472">_xlfn.IFS(M4472&lt;=2,"Small",M4472&lt;=5,"Medium",M4472&gt;5,"Large")</f>
        <v>Small</v>
      </c>
      <c r="O4472" s="50">
        <v>69</v>
      </c>
      <c r="P4472" s="67">
        <f t="shared" si="277"/>
        <v>0.03</v>
      </c>
      <c r="Q4472" s="52">
        <v>5</v>
      </c>
      <c r="R4472" s="52" t="str" cm="1">
        <f t="array" ref="R4472">_xlfn.IFS(ROUND(Q4472,0)=5,"Excellent",ROUND(Q4472,0)=4,"Good",ROUND(Q4472,0)=3,"Ok",ROUND(Q4472,0)&lt;3,"Bad")</f>
        <v>Excellent</v>
      </c>
      <c r="S4472">
        <v>4</v>
      </c>
      <c r="T4472" t="str">
        <f t="shared" si="278"/>
        <v>No</v>
      </c>
      <c r="U4472" s="65">
        <v>43746</v>
      </c>
      <c r="V4472" s="65">
        <v>43837</v>
      </c>
      <c r="W4472">
        <v>0</v>
      </c>
      <c r="X4472" t="str">
        <f t="shared" si="279"/>
        <v>Inactive</v>
      </c>
      <c r="Y4472" t="s">
        <v>15615</v>
      </c>
    </row>
    <row r="4473" spans="1:25" x14ac:dyDescent="0.25">
      <c r="A4473">
        <v>4472</v>
      </c>
      <c r="B4473" t="s">
        <v>13942</v>
      </c>
      <c r="C4473">
        <v>3780</v>
      </c>
      <c r="D4473" t="str">
        <f>VLOOKUP($C4473,Hosts!$A:$O,10,0)</f>
        <v>New York</v>
      </c>
      <c r="E4473" s="67">
        <f>INDEX(Hosts!$A:$O,MATCH(Places!$C4473,Hosts!$A:$A,0),MATCH(Places!E$1,Hosts!$1:$1,0))</f>
        <v>1</v>
      </c>
      <c r="F4473" s="67">
        <f>INDEX(Hosts!$A:$O,MATCH(Places!$C4473,Hosts!$A:$A,0),MATCH(Places!F$1,Hosts!$1:$1,0))</f>
        <v>0.97</v>
      </c>
      <c r="G4473" s="67" t="str">
        <f>INDEX(Hosts!$A:$O,MATCH(Places!$C4473,Hosts!$A:$A,0),MATCH(Places!G$1,Hosts!$1:$1,0))</f>
        <v>Yes</v>
      </c>
      <c r="H4473">
        <v>16</v>
      </c>
      <c r="I4473" t="str">
        <f>VLOOKUP($H4473,Neighborhoods!$A:$C,2,0)</f>
        <v>Manhattan</v>
      </c>
      <c r="J4473" t="str">
        <f>VLOOKUP($H4473,Neighborhoods!$A:$C,3,0)</f>
        <v>Harlem</v>
      </c>
      <c r="K4473" t="s">
        <v>11822</v>
      </c>
      <c r="L4473" t="str">
        <f t="shared" si="276"/>
        <v>No</v>
      </c>
      <c r="M4473">
        <v>6</v>
      </c>
      <c r="N4473" t="str" cm="1">
        <f t="array" ref="N4473">_xlfn.IFS(M4473&lt;=2,"Small",M4473&lt;=5,"Medium",M4473&gt;5,"Large")</f>
        <v>Large</v>
      </c>
      <c r="O4473" s="50">
        <v>148</v>
      </c>
      <c r="P4473" s="67">
        <f t="shared" si="277"/>
        <v>0.03</v>
      </c>
      <c r="Q4473" s="52">
        <v>4.74</v>
      </c>
      <c r="R4473" s="52" t="str" cm="1">
        <f t="array" ref="R4473">_xlfn.IFS(ROUND(Q4473,0)=5,"Excellent",ROUND(Q4473,0)=4,"Good",ROUND(Q4473,0)=3,"Ok",ROUND(Q4473,0)&lt;3,"Bad")</f>
        <v>Excellent</v>
      </c>
      <c r="S4473">
        <v>35</v>
      </c>
      <c r="T4473" t="str">
        <f t="shared" si="278"/>
        <v>No</v>
      </c>
      <c r="U4473" s="65">
        <v>43490</v>
      </c>
      <c r="V4473" s="65">
        <v>43898</v>
      </c>
      <c r="W4473">
        <v>358</v>
      </c>
      <c r="X4473" t="str">
        <f t="shared" si="279"/>
        <v>Active</v>
      </c>
      <c r="Y4473" t="s">
        <v>15615</v>
      </c>
    </row>
    <row r="4474" spans="1:25" x14ac:dyDescent="0.25">
      <c r="A4474">
        <v>4473</v>
      </c>
      <c r="B4474" t="s">
        <v>14630</v>
      </c>
      <c r="C4474">
        <v>1182</v>
      </c>
      <c r="D4474" t="str">
        <f>VLOOKUP($C4474,Hosts!$A:$O,10,0)</f>
        <v>New York</v>
      </c>
      <c r="E4474" s="67">
        <f>INDEX(Hosts!$A:$O,MATCH(Places!$C4474,Hosts!$A:$A,0),MATCH(Places!E$1,Hosts!$1:$1,0))</f>
        <v>1</v>
      </c>
      <c r="F4474" s="67">
        <f>INDEX(Hosts!$A:$O,MATCH(Places!$C4474,Hosts!$A:$A,0),MATCH(Places!F$1,Hosts!$1:$1,0))</f>
        <v>0.94</v>
      </c>
      <c r="G4474" s="67" t="str">
        <f>INDEX(Hosts!$A:$O,MATCH(Places!$C4474,Hosts!$A:$A,0),MATCH(Places!G$1,Hosts!$1:$1,0))</f>
        <v>Yes</v>
      </c>
      <c r="H4474">
        <v>7</v>
      </c>
      <c r="I4474" t="str">
        <f>VLOOKUP($H4474,Neighborhoods!$A:$C,2,0)</f>
        <v>Brooklyn</v>
      </c>
      <c r="J4474" t="str">
        <f>VLOOKUP($H4474,Neighborhoods!$A:$C,3,0)</f>
        <v>Bedford-Stuyvesant</v>
      </c>
      <c r="K4474" t="s">
        <v>11822</v>
      </c>
      <c r="L4474" t="str">
        <f t="shared" si="276"/>
        <v>No</v>
      </c>
      <c r="M4474">
        <v>4</v>
      </c>
      <c r="N4474" t="str" cm="1">
        <f t="array" ref="N4474">_xlfn.IFS(M4474&lt;=2,"Small",M4474&lt;=5,"Medium",M4474&gt;5,"Large")</f>
        <v>Medium</v>
      </c>
      <c r="O4474" s="50">
        <v>162</v>
      </c>
      <c r="P4474" s="67">
        <f t="shared" si="277"/>
        <v>0.03</v>
      </c>
      <c r="Q4474" s="52">
        <v>4.84</v>
      </c>
      <c r="R4474" s="52" t="str" cm="1">
        <f t="array" ref="R4474">_xlfn.IFS(ROUND(Q4474,0)=5,"Excellent",ROUND(Q4474,0)=4,"Good",ROUND(Q4474,0)=3,"Ok",ROUND(Q4474,0)&lt;3,"Bad")</f>
        <v>Excellent</v>
      </c>
      <c r="S4474">
        <v>69</v>
      </c>
      <c r="T4474" t="str">
        <f t="shared" si="278"/>
        <v>No</v>
      </c>
      <c r="U4474" s="65">
        <v>43558</v>
      </c>
      <c r="V4474" s="65">
        <v>44045</v>
      </c>
      <c r="W4474">
        <v>264</v>
      </c>
      <c r="X4474" t="str">
        <f t="shared" si="279"/>
        <v>Active</v>
      </c>
      <c r="Y4474" t="s">
        <v>15616</v>
      </c>
    </row>
    <row r="4475" spans="1:25" x14ac:dyDescent="0.25">
      <c r="A4475">
        <v>4474</v>
      </c>
      <c r="B4475" t="s">
        <v>13615</v>
      </c>
      <c r="C4475">
        <v>3774</v>
      </c>
      <c r="D4475" t="str">
        <f>VLOOKUP($C4475,Hosts!$A:$O,10,0)</f>
        <v>New York</v>
      </c>
      <c r="E4475" s="67">
        <f>INDEX(Hosts!$A:$O,MATCH(Places!$C4475,Hosts!$A:$A,0),MATCH(Places!E$1,Hosts!$1:$1,0))</f>
        <v>1</v>
      </c>
      <c r="F4475" s="67">
        <f>INDEX(Hosts!$A:$O,MATCH(Places!$C4475,Hosts!$A:$A,0),MATCH(Places!F$1,Hosts!$1:$1,0))</f>
        <v>1</v>
      </c>
      <c r="G4475" s="67" t="str">
        <f>INDEX(Hosts!$A:$O,MATCH(Places!$C4475,Hosts!$A:$A,0),MATCH(Places!G$1,Hosts!$1:$1,0))</f>
        <v>No</v>
      </c>
      <c r="H4475">
        <v>13</v>
      </c>
      <c r="I4475" t="str">
        <f>VLOOKUP($H4475,Neighborhoods!$A:$C,2,0)</f>
        <v>Manhattan</v>
      </c>
      <c r="J4475" t="str">
        <f>VLOOKUP($H4475,Neighborhoods!$A:$C,3,0)</f>
        <v>Chelsea</v>
      </c>
      <c r="K4475" t="s">
        <v>1</v>
      </c>
      <c r="L4475" t="str">
        <f t="shared" si="276"/>
        <v>Yes</v>
      </c>
      <c r="M4475">
        <v>1</v>
      </c>
      <c r="N4475" t="str" cm="1">
        <f t="array" ref="N4475">_xlfn.IFS(M4475&lt;=2,"Small",M4475&lt;=5,"Medium",M4475&gt;5,"Large")</f>
        <v>Small</v>
      </c>
      <c r="O4475" s="50">
        <v>119</v>
      </c>
      <c r="P4475" s="67">
        <f t="shared" si="277"/>
        <v>0.03</v>
      </c>
      <c r="Q4475" s="52">
        <v>4.43</v>
      </c>
      <c r="R4475" s="52" t="str" cm="1">
        <f t="array" ref="R4475">_xlfn.IFS(ROUND(Q4475,0)=5,"Excellent",ROUND(Q4475,0)=4,"Good",ROUND(Q4475,0)=3,"Ok",ROUND(Q4475,0)&lt;3,"Bad")</f>
        <v>Good</v>
      </c>
      <c r="S4475">
        <v>7</v>
      </c>
      <c r="T4475" t="str">
        <f t="shared" si="278"/>
        <v>No</v>
      </c>
      <c r="U4475" s="65">
        <v>43504</v>
      </c>
      <c r="V4475" s="65">
        <v>43862</v>
      </c>
      <c r="W4475">
        <v>0</v>
      </c>
      <c r="X4475" t="str">
        <f t="shared" si="279"/>
        <v>Inactive</v>
      </c>
      <c r="Y4475" t="s">
        <v>15616</v>
      </c>
    </row>
    <row r="4476" spans="1:25" x14ac:dyDescent="0.25">
      <c r="A4476">
        <v>4475</v>
      </c>
      <c r="B4476" t="s">
        <v>13699</v>
      </c>
      <c r="C4476">
        <v>3781</v>
      </c>
      <c r="D4476" t="str">
        <f>VLOOKUP($C4476,Hosts!$A:$O,10,0)</f>
        <v>New York</v>
      </c>
      <c r="E4476" s="67">
        <f>INDEX(Hosts!$A:$O,MATCH(Places!$C4476,Hosts!$A:$A,0),MATCH(Places!E$1,Hosts!$1:$1,0))</f>
        <v>0.79</v>
      </c>
      <c r="F4476" s="67">
        <f>INDEX(Hosts!$A:$O,MATCH(Places!$C4476,Hosts!$A:$A,0),MATCH(Places!F$1,Hosts!$1:$1,0))</f>
        <v>0.98</v>
      </c>
      <c r="G4476" s="67" t="str">
        <f>INDEX(Hosts!$A:$O,MATCH(Places!$C4476,Hosts!$A:$A,0),MATCH(Places!G$1,Hosts!$1:$1,0))</f>
        <v>No</v>
      </c>
      <c r="H4476">
        <v>26</v>
      </c>
      <c r="I4476" t="str">
        <f>VLOOKUP($H4476,Neighborhoods!$A:$C,2,0)</f>
        <v>Queens</v>
      </c>
      <c r="J4476" t="str">
        <f>VLOOKUP($H4476,Neighborhoods!$A:$C,3,0)</f>
        <v>Sunnyside</v>
      </c>
      <c r="K4476" t="s">
        <v>1</v>
      </c>
      <c r="L4476" t="str">
        <f t="shared" si="276"/>
        <v>Yes</v>
      </c>
      <c r="M4476">
        <v>2</v>
      </c>
      <c r="N4476" t="str" cm="1">
        <f t="array" ref="N4476">_xlfn.IFS(M4476&lt;=2,"Small",M4476&lt;=5,"Medium",M4476&gt;5,"Large")</f>
        <v>Small</v>
      </c>
      <c r="O4476" s="50">
        <v>29</v>
      </c>
      <c r="P4476" s="67">
        <f t="shared" si="277"/>
        <v>0.03</v>
      </c>
      <c r="Q4476" s="52">
        <v>4.2</v>
      </c>
      <c r="R4476" s="52" t="str" cm="1">
        <f t="array" ref="R4476">_xlfn.IFS(ROUND(Q4476,0)=5,"Excellent",ROUND(Q4476,0)=4,"Good",ROUND(Q4476,0)=3,"Ok",ROUND(Q4476,0)&lt;3,"Bad")</f>
        <v>Good</v>
      </c>
      <c r="S4476">
        <v>5</v>
      </c>
      <c r="T4476" t="str">
        <f t="shared" si="278"/>
        <v>No</v>
      </c>
      <c r="U4476" s="65">
        <v>43647</v>
      </c>
      <c r="V4476" s="65">
        <v>43890</v>
      </c>
      <c r="W4476">
        <v>35</v>
      </c>
      <c r="X4476" t="str">
        <f t="shared" si="279"/>
        <v>Active</v>
      </c>
      <c r="Y4476" t="s">
        <v>15615</v>
      </c>
    </row>
    <row r="4477" spans="1:25" x14ac:dyDescent="0.25">
      <c r="A4477">
        <v>4476</v>
      </c>
      <c r="B4477" t="s">
        <v>14367</v>
      </c>
      <c r="C4477">
        <v>2264</v>
      </c>
      <c r="D4477" t="str">
        <f>VLOOKUP($C4477,Hosts!$A:$O,10,0)</f>
        <v>New York</v>
      </c>
      <c r="E4477" s="67">
        <f>INDEX(Hosts!$A:$O,MATCH(Places!$C4477,Hosts!$A:$A,0),MATCH(Places!E$1,Hosts!$1:$1,0))</f>
        <v>0.98</v>
      </c>
      <c r="F4477" s="67">
        <f>INDEX(Hosts!$A:$O,MATCH(Places!$C4477,Hosts!$A:$A,0),MATCH(Places!F$1,Hosts!$1:$1,0))</f>
        <v>0.96</v>
      </c>
      <c r="G4477" s="67" t="str">
        <f>INDEX(Hosts!$A:$O,MATCH(Places!$C4477,Hosts!$A:$A,0),MATCH(Places!G$1,Hosts!$1:$1,0))</f>
        <v>Yes</v>
      </c>
      <c r="H4477">
        <v>8</v>
      </c>
      <c r="I4477" t="str">
        <f>VLOOKUP($H4477,Neighborhoods!$A:$C,2,0)</f>
        <v>Brooklyn</v>
      </c>
      <c r="J4477" t="str">
        <f>VLOOKUP($H4477,Neighborhoods!$A:$C,3,0)</f>
        <v>Bushwick</v>
      </c>
      <c r="K4477" t="s">
        <v>11822</v>
      </c>
      <c r="L4477" t="str">
        <f t="shared" si="276"/>
        <v>No</v>
      </c>
      <c r="M4477">
        <v>5</v>
      </c>
      <c r="N4477" t="str" cm="1">
        <f t="array" ref="N4477">_xlfn.IFS(M4477&lt;=2,"Small",M4477&lt;=5,"Medium",M4477&gt;5,"Large")</f>
        <v>Medium</v>
      </c>
      <c r="O4477" s="50">
        <v>86</v>
      </c>
      <c r="P4477" s="67">
        <f t="shared" si="277"/>
        <v>0.03</v>
      </c>
      <c r="Q4477" s="52">
        <v>4.9800000000000004</v>
      </c>
      <c r="R4477" s="52" t="str" cm="1">
        <f t="array" ref="R4477">_xlfn.IFS(ROUND(Q4477,0)=5,"Excellent",ROUND(Q4477,0)=4,"Good",ROUND(Q4477,0)=3,"Ok",ROUND(Q4477,0)&lt;3,"Bad")</f>
        <v>Excellent</v>
      </c>
      <c r="S4477">
        <v>58</v>
      </c>
      <c r="T4477" t="str">
        <f t="shared" si="278"/>
        <v>No</v>
      </c>
      <c r="U4477" s="65">
        <v>43536</v>
      </c>
      <c r="V4477" s="65">
        <v>44053</v>
      </c>
      <c r="W4477">
        <v>220</v>
      </c>
      <c r="X4477" t="str">
        <f t="shared" si="279"/>
        <v>Active</v>
      </c>
      <c r="Y4477" t="s">
        <v>15615</v>
      </c>
    </row>
    <row r="4478" spans="1:25" x14ac:dyDescent="0.25">
      <c r="A4478">
        <v>4477</v>
      </c>
      <c r="B4478" t="s">
        <v>14488</v>
      </c>
      <c r="C4478">
        <v>3780</v>
      </c>
      <c r="D4478" t="str">
        <f>VLOOKUP($C4478,Hosts!$A:$O,10,0)</f>
        <v>New York</v>
      </c>
      <c r="E4478" s="67">
        <f>INDEX(Hosts!$A:$O,MATCH(Places!$C4478,Hosts!$A:$A,0),MATCH(Places!E$1,Hosts!$1:$1,0))</f>
        <v>1</v>
      </c>
      <c r="F4478" s="67">
        <f>INDEX(Hosts!$A:$O,MATCH(Places!$C4478,Hosts!$A:$A,0),MATCH(Places!F$1,Hosts!$1:$1,0))</f>
        <v>0.97</v>
      </c>
      <c r="G4478" s="67" t="str">
        <f>INDEX(Hosts!$A:$O,MATCH(Places!$C4478,Hosts!$A:$A,0),MATCH(Places!G$1,Hosts!$1:$1,0))</f>
        <v>Yes</v>
      </c>
      <c r="H4478">
        <v>16</v>
      </c>
      <c r="I4478" t="str">
        <f>VLOOKUP($H4478,Neighborhoods!$A:$C,2,0)</f>
        <v>Manhattan</v>
      </c>
      <c r="J4478" t="str">
        <f>VLOOKUP($H4478,Neighborhoods!$A:$C,3,0)</f>
        <v>Harlem</v>
      </c>
      <c r="K4478" t="s">
        <v>11822</v>
      </c>
      <c r="L4478" t="str">
        <f t="shared" si="276"/>
        <v>No</v>
      </c>
      <c r="M4478">
        <v>10</v>
      </c>
      <c r="N4478" t="str" cm="1">
        <f t="array" ref="N4478">_xlfn.IFS(M4478&lt;=2,"Small",M4478&lt;=5,"Medium",M4478&gt;5,"Large")</f>
        <v>Large</v>
      </c>
      <c r="O4478" s="50">
        <v>198</v>
      </c>
      <c r="P4478" s="67">
        <f t="shared" si="277"/>
        <v>0.03</v>
      </c>
      <c r="Q4478" s="52">
        <v>4.8600000000000003</v>
      </c>
      <c r="R4478" s="52" t="str" cm="1">
        <f t="array" ref="R4478">_xlfn.IFS(ROUND(Q4478,0)=5,"Excellent",ROUND(Q4478,0)=4,"Good",ROUND(Q4478,0)=3,"Ok",ROUND(Q4478,0)&lt;3,"Bad")</f>
        <v>Excellent</v>
      </c>
      <c r="S4478">
        <v>7</v>
      </c>
      <c r="T4478" t="str">
        <f t="shared" si="278"/>
        <v>No</v>
      </c>
      <c r="U4478" s="65">
        <v>43675</v>
      </c>
      <c r="V4478" s="65">
        <v>43798</v>
      </c>
      <c r="W4478">
        <v>347</v>
      </c>
      <c r="X4478" t="str">
        <f t="shared" si="279"/>
        <v>Active</v>
      </c>
      <c r="Y4478" t="s">
        <v>15615</v>
      </c>
    </row>
    <row r="4479" spans="1:25" x14ac:dyDescent="0.25">
      <c r="A4479">
        <v>4478</v>
      </c>
      <c r="B4479" t="s">
        <v>3145</v>
      </c>
      <c r="C4479">
        <v>3645</v>
      </c>
      <c r="D4479" t="str">
        <f>VLOOKUP($C4479,Hosts!$A:$O,10,0)</f>
        <v>New York</v>
      </c>
      <c r="E4479" s="67">
        <f>INDEX(Hosts!$A:$O,MATCH(Places!$C4479,Hosts!$A:$A,0),MATCH(Places!E$1,Hosts!$1:$1,0))</f>
        <v>0</v>
      </c>
      <c r="F4479" s="67">
        <f>INDEX(Hosts!$A:$O,MATCH(Places!$C4479,Hosts!$A:$A,0),MATCH(Places!F$1,Hosts!$1:$1,0))</f>
        <v>1</v>
      </c>
      <c r="G4479" s="67" t="str">
        <f>INDEX(Hosts!$A:$O,MATCH(Places!$C4479,Hosts!$A:$A,0),MATCH(Places!G$1,Hosts!$1:$1,0))</f>
        <v>No</v>
      </c>
      <c r="H4479">
        <v>11</v>
      </c>
      <c r="I4479" t="str">
        <f>VLOOKUP($H4479,Neighborhoods!$A:$C,2,0)</f>
        <v>Brooklyn</v>
      </c>
      <c r="J4479" t="str">
        <f>VLOOKUP($H4479,Neighborhoods!$A:$C,3,0)</f>
        <v>Greenpoint</v>
      </c>
      <c r="K4479" t="s">
        <v>1</v>
      </c>
      <c r="L4479" t="str">
        <f t="shared" si="276"/>
        <v>Yes</v>
      </c>
      <c r="M4479">
        <v>2</v>
      </c>
      <c r="N4479" t="str" cm="1">
        <f t="array" ref="N4479">_xlfn.IFS(M4479&lt;=2,"Small",M4479&lt;=5,"Medium",M4479&gt;5,"Large")</f>
        <v>Small</v>
      </c>
      <c r="O4479" s="50">
        <v>95</v>
      </c>
      <c r="P4479" s="67">
        <f t="shared" si="277"/>
        <v>0.03</v>
      </c>
      <c r="Q4479" s="52">
        <v>4.8899999999999997</v>
      </c>
      <c r="R4479" s="52" t="str" cm="1">
        <f t="array" ref="R4479">_xlfn.IFS(ROUND(Q4479,0)=5,"Excellent",ROUND(Q4479,0)=4,"Good",ROUND(Q4479,0)=3,"Ok",ROUND(Q4479,0)&lt;3,"Bad")</f>
        <v>Excellent</v>
      </c>
      <c r="S4479">
        <v>19</v>
      </c>
      <c r="T4479" t="str">
        <f t="shared" si="278"/>
        <v>No</v>
      </c>
      <c r="U4479" s="65">
        <v>43562</v>
      </c>
      <c r="V4479" s="65">
        <v>43833</v>
      </c>
      <c r="W4479">
        <v>74</v>
      </c>
      <c r="X4479" t="str">
        <f t="shared" si="279"/>
        <v>Active</v>
      </c>
      <c r="Y4479" t="s">
        <v>15616</v>
      </c>
    </row>
    <row r="4480" spans="1:25" x14ac:dyDescent="0.25">
      <c r="A4480">
        <v>4479</v>
      </c>
      <c r="B4480" t="s">
        <v>3146</v>
      </c>
      <c r="C4480">
        <v>697</v>
      </c>
      <c r="D4480" t="str">
        <f>VLOOKUP($C4480,Hosts!$A:$O,10,0)</f>
        <v>New York</v>
      </c>
      <c r="E4480" s="67">
        <f>INDEX(Hosts!$A:$O,MATCH(Places!$C4480,Hosts!$A:$A,0),MATCH(Places!E$1,Hosts!$1:$1,0))</f>
        <v>0.83</v>
      </c>
      <c r="F4480" s="67">
        <f>INDEX(Hosts!$A:$O,MATCH(Places!$C4480,Hosts!$A:$A,0),MATCH(Places!F$1,Hosts!$1:$1,0))</f>
        <v>0.8</v>
      </c>
      <c r="G4480" s="67" t="str">
        <f>INDEX(Hosts!$A:$O,MATCH(Places!$C4480,Hosts!$A:$A,0),MATCH(Places!G$1,Hosts!$1:$1,0))</f>
        <v>Yes</v>
      </c>
      <c r="H4480">
        <v>12</v>
      </c>
      <c r="I4480" t="str">
        <f>VLOOKUP($H4480,Neighborhoods!$A:$C,2,0)</f>
        <v>Brooklyn</v>
      </c>
      <c r="J4480" t="str">
        <f>VLOOKUP($H4480,Neighborhoods!$A:$C,3,0)</f>
        <v>Williamsburg</v>
      </c>
      <c r="K4480" t="s">
        <v>1</v>
      </c>
      <c r="L4480" t="str">
        <f t="shared" si="276"/>
        <v>Yes</v>
      </c>
      <c r="M4480">
        <v>2</v>
      </c>
      <c r="N4480" t="str" cm="1">
        <f t="array" ref="N4480">_xlfn.IFS(M4480&lt;=2,"Small",M4480&lt;=5,"Medium",M4480&gt;5,"Large")</f>
        <v>Small</v>
      </c>
      <c r="O4480" s="50">
        <v>80</v>
      </c>
      <c r="P4480" s="67">
        <f t="shared" si="277"/>
        <v>0.03</v>
      </c>
      <c r="Q4480" s="52">
        <v>5</v>
      </c>
      <c r="R4480" s="52" t="str" cm="1">
        <f t="array" ref="R4480">_xlfn.IFS(ROUND(Q4480,0)=5,"Excellent",ROUND(Q4480,0)=4,"Good",ROUND(Q4480,0)=3,"Ok",ROUND(Q4480,0)&lt;3,"Bad")</f>
        <v>Excellent</v>
      </c>
      <c r="S4480">
        <v>16</v>
      </c>
      <c r="T4480" t="str">
        <f t="shared" si="278"/>
        <v>No</v>
      </c>
      <c r="U4480" s="65">
        <v>43514</v>
      </c>
      <c r="V4480" s="65">
        <v>43862</v>
      </c>
      <c r="W4480">
        <v>267</v>
      </c>
      <c r="X4480" t="str">
        <f t="shared" si="279"/>
        <v>Active</v>
      </c>
      <c r="Y4480" t="s">
        <v>15615</v>
      </c>
    </row>
    <row r="4481" spans="1:25" x14ac:dyDescent="0.25">
      <c r="A4481">
        <v>4480</v>
      </c>
      <c r="B4481" t="s">
        <v>13673</v>
      </c>
      <c r="C4481">
        <v>1886</v>
      </c>
      <c r="D4481" t="str">
        <f>VLOOKUP($C4481,Hosts!$A:$O,10,0)</f>
        <v>New York</v>
      </c>
      <c r="E4481" s="67">
        <f>INDEX(Hosts!$A:$O,MATCH(Places!$C4481,Hosts!$A:$A,0),MATCH(Places!E$1,Hosts!$1:$1,0))</f>
        <v>1</v>
      </c>
      <c r="F4481" s="67">
        <f>INDEX(Hosts!$A:$O,MATCH(Places!$C4481,Hosts!$A:$A,0),MATCH(Places!F$1,Hosts!$1:$1,0))</f>
        <v>0.96</v>
      </c>
      <c r="G4481" s="67" t="str">
        <f>INDEX(Hosts!$A:$O,MATCH(Places!$C4481,Hosts!$A:$A,0),MATCH(Places!G$1,Hosts!$1:$1,0))</f>
        <v>Yes</v>
      </c>
      <c r="H4481">
        <v>7</v>
      </c>
      <c r="I4481" t="str">
        <f>VLOOKUP($H4481,Neighborhoods!$A:$C,2,0)</f>
        <v>Brooklyn</v>
      </c>
      <c r="J4481" t="str">
        <f>VLOOKUP($H4481,Neighborhoods!$A:$C,3,0)</f>
        <v>Bedford-Stuyvesant</v>
      </c>
      <c r="K4481" t="s">
        <v>11822</v>
      </c>
      <c r="L4481" t="str">
        <f t="shared" si="276"/>
        <v>No</v>
      </c>
      <c r="M4481">
        <v>4</v>
      </c>
      <c r="N4481" t="str" cm="1">
        <f t="array" ref="N4481">_xlfn.IFS(M4481&lt;=2,"Small",M4481&lt;=5,"Medium",M4481&gt;5,"Large")</f>
        <v>Medium</v>
      </c>
      <c r="O4481" s="50">
        <v>165</v>
      </c>
      <c r="P4481" s="67">
        <f t="shared" si="277"/>
        <v>0.03</v>
      </c>
      <c r="Q4481" s="52">
        <v>5</v>
      </c>
      <c r="R4481" s="52" t="str" cm="1">
        <f t="array" ref="R4481">_xlfn.IFS(ROUND(Q4481,0)=5,"Excellent",ROUND(Q4481,0)=4,"Good",ROUND(Q4481,0)=3,"Ok",ROUND(Q4481,0)&lt;3,"Bad")</f>
        <v>Excellent</v>
      </c>
      <c r="S4481">
        <v>33</v>
      </c>
      <c r="T4481" t="str">
        <f t="shared" si="278"/>
        <v>No</v>
      </c>
      <c r="U4481" s="65">
        <v>43534</v>
      </c>
      <c r="V4481" s="65">
        <v>44048</v>
      </c>
      <c r="W4481">
        <v>352</v>
      </c>
      <c r="X4481" t="str">
        <f t="shared" si="279"/>
        <v>Active</v>
      </c>
      <c r="Y4481" t="s">
        <v>15615</v>
      </c>
    </row>
    <row r="4482" spans="1:25" x14ac:dyDescent="0.25">
      <c r="A4482">
        <v>4481</v>
      </c>
      <c r="B4482" t="s">
        <v>3147</v>
      </c>
      <c r="C4482">
        <v>2169</v>
      </c>
      <c r="D4482" t="str">
        <f>VLOOKUP($C4482,Hosts!$A:$O,10,0)</f>
        <v>New York</v>
      </c>
      <c r="E4482" s="67">
        <f>INDEX(Hosts!$A:$O,MATCH(Places!$C4482,Hosts!$A:$A,0),MATCH(Places!E$1,Hosts!$1:$1,0))</f>
        <v>1</v>
      </c>
      <c r="F4482" s="67">
        <f>INDEX(Hosts!$A:$O,MATCH(Places!$C4482,Hosts!$A:$A,0),MATCH(Places!F$1,Hosts!$1:$1,0))</f>
        <v>1</v>
      </c>
      <c r="G4482" s="67" t="str">
        <f>INDEX(Hosts!$A:$O,MATCH(Places!$C4482,Hosts!$A:$A,0),MATCH(Places!G$1,Hosts!$1:$1,0))</f>
        <v>No</v>
      </c>
      <c r="H4482">
        <v>12</v>
      </c>
      <c r="I4482" t="str">
        <f>VLOOKUP($H4482,Neighborhoods!$A:$C,2,0)</f>
        <v>Brooklyn</v>
      </c>
      <c r="J4482" t="str">
        <f>VLOOKUP($H4482,Neighborhoods!$A:$C,3,0)</f>
        <v>Williamsburg</v>
      </c>
      <c r="K4482" t="s">
        <v>1</v>
      </c>
      <c r="L4482" t="str">
        <f t="shared" si="276"/>
        <v>Yes</v>
      </c>
      <c r="M4482">
        <v>2</v>
      </c>
      <c r="N4482" t="str" cm="1">
        <f t="array" ref="N4482">_xlfn.IFS(M4482&lt;=2,"Small",M4482&lt;=5,"Medium",M4482&gt;5,"Large")</f>
        <v>Small</v>
      </c>
      <c r="O4482" s="50">
        <v>78</v>
      </c>
      <c r="P4482" s="67">
        <f t="shared" si="277"/>
        <v>0.03</v>
      </c>
      <c r="Q4482" s="52">
        <v>4.8099999999999996</v>
      </c>
      <c r="R4482" s="52" t="str" cm="1">
        <f t="array" ref="R4482">_xlfn.IFS(ROUND(Q4482,0)=5,"Excellent",ROUND(Q4482,0)=4,"Good",ROUND(Q4482,0)=3,"Ok",ROUND(Q4482,0)&lt;3,"Bad")</f>
        <v>Excellent</v>
      </c>
      <c r="S4482">
        <v>37</v>
      </c>
      <c r="T4482" t="str">
        <f t="shared" si="278"/>
        <v>No</v>
      </c>
      <c r="U4482" s="65">
        <v>43509</v>
      </c>
      <c r="V4482" s="65">
        <v>43919</v>
      </c>
      <c r="W4482">
        <v>90</v>
      </c>
      <c r="X4482" t="str">
        <f t="shared" si="279"/>
        <v>Active</v>
      </c>
      <c r="Y4482" t="s">
        <v>15615</v>
      </c>
    </row>
    <row r="4483" spans="1:25" x14ac:dyDescent="0.25">
      <c r="A4483">
        <v>4482</v>
      </c>
      <c r="B4483" t="s">
        <v>3148</v>
      </c>
      <c r="C4483">
        <v>534</v>
      </c>
      <c r="D4483" t="str">
        <f>VLOOKUP($C4483,Hosts!$A:$O,10,0)</f>
        <v>New York</v>
      </c>
      <c r="E4483" s="67">
        <f>INDEX(Hosts!$A:$O,MATCH(Places!$C4483,Hosts!$A:$A,0),MATCH(Places!E$1,Hosts!$1:$1,0))</f>
        <v>1</v>
      </c>
      <c r="F4483" s="67">
        <f>INDEX(Hosts!$A:$O,MATCH(Places!$C4483,Hosts!$A:$A,0),MATCH(Places!F$1,Hosts!$1:$1,0))</f>
        <v>1</v>
      </c>
      <c r="G4483" s="67" t="str">
        <f>INDEX(Hosts!$A:$O,MATCH(Places!$C4483,Hosts!$A:$A,0),MATCH(Places!G$1,Hosts!$1:$1,0))</f>
        <v>Yes</v>
      </c>
      <c r="H4483">
        <v>11</v>
      </c>
      <c r="I4483" t="str">
        <f>VLOOKUP($H4483,Neighborhoods!$A:$C,2,0)</f>
        <v>Brooklyn</v>
      </c>
      <c r="J4483" t="str">
        <f>VLOOKUP($H4483,Neighborhoods!$A:$C,3,0)</f>
        <v>Greenpoint</v>
      </c>
      <c r="K4483" t="s">
        <v>11822</v>
      </c>
      <c r="L4483" t="str">
        <f t="shared" ref="L4483:L4546" si="280">IF(OR(K4483="Private room",K4483="Shared room"),"Yes","No")</f>
        <v>No</v>
      </c>
      <c r="M4483">
        <v>5</v>
      </c>
      <c r="N4483" t="str" cm="1">
        <f t="array" ref="N4483">_xlfn.IFS(M4483&lt;=2,"Small",M4483&lt;=5,"Medium",M4483&gt;5,"Large")</f>
        <v>Medium</v>
      </c>
      <c r="O4483" s="50">
        <v>400</v>
      </c>
      <c r="P4483" s="67">
        <f t="shared" ref="P4483:P4546" si="281">VLOOKUP(O4483,$AB$1:$AC$5,2)</f>
        <v>0.04</v>
      </c>
      <c r="Q4483" s="52">
        <v>4.9000000000000004</v>
      </c>
      <c r="R4483" s="52" t="str" cm="1">
        <f t="array" ref="R4483">_xlfn.IFS(ROUND(Q4483,0)=5,"Excellent",ROUND(Q4483,0)=4,"Good",ROUND(Q4483,0)=3,"Ok",ROUND(Q4483,0)&lt;3,"Bad")</f>
        <v>Excellent</v>
      </c>
      <c r="S4483">
        <v>10</v>
      </c>
      <c r="T4483" t="str">
        <f t="shared" ref="T4483:T4546" si="282">IF(AND(Q4483&gt;=4.8,S4483&gt;100),"Yes","No")</f>
        <v>No</v>
      </c>
      <c r="U4483" s="65">
        <v>43514</v>
      </c>
      <c r="V4483" s="65">
        <v>43833</v>
      </c>
      <c r="W4483">
        <v>42</v>
      </c>
      <c r="X4483" t="str">
        <f t="shared" ref="X4483:X4546" si="283">IF(W4483&lt;&gt;0,"Active","Inactive")</f>
        <v>Active</v>
      </c>
      <c r="Y4483" t="s">
        <v>15615</v>
      </c>
    </row>
    <row r="4484" spans="1:25" x14ac:dyDescent="0.25">
      <c r="A4484">
        <v>4483</v>
      </c>
      <c r="B4484" t="s">
        <v>3149</v>
      </c>
      <c r="C4484">
        <v>2675</v>
      </c>
      <c r="D4484" t="str">
        <f>VLOOKUP($C4484,Hosts!$A:$O,10,0)</f>
        <v>New York</v>
      </c>
      <c r="E4484" s="67">
        <f>INDEX(Hosts!$A:$O,MATCH(Places!$C4484,Hosts!$A:$A,0),MATCH(Places!E$1,Hosts!$1:$1,0))</f>
        <v>1</v>
      </c>
      <c r="F4484" s="67">
        <f>INDEX(Hosts!$A:$O,MATCH(Places!$C4484,Hosts!$A:$A,0),MATCH(Places!F$1,Hosts!$1:$1,0))</f>
        <v>0.94</v>
      </c>
      <c r="G4484" s="67" t="str">
        <f>INDEX(Hosts!$A:$O,MATCH(Places!$C4484,Hosts!$A:$A,0),MATCH(Places!G$1,Hosts!$1:$1,0))</f>
        <v>Yes</v>
      </c>
      <c r="H4484">
        <v>6</v>
      </c>
      <c r="I4484" t="str">
        <f>VLOOKUP($H4484,Neighborhoods!$A:$C,2,0)</f>
        <v>Bronx</v>
      </c>
      <c r="J4484" t="str">
        <f>VLOOKUP($H4484,Neighborhoods!$A:$C,3,0)</f>
        <v>Wakefield</v>
      </c>
      <c r="K4484" t="s">
        <v>11822</v>
      </c>
      <c r="L4484" t="str">
        <f t="shared" si="280"/>
        <v>No</v>
      </c>
      <c r="M4484">
        <v>6</v>
      </c>
      <c r="N4484" t="str" cm="1">
        <f t="array" ref="N4484">_xlfn.IFS(M4484&lt;=2,"Small",M4484&lt;=5,"Medium",M4484&gt;5,"Large")</f>
        <v>Large</v>
      </c>
      <c r="O4484" s="50">
        <v>200</v>
      </c>
      <c r="P4484" s="67">
        <f t="shared" si="281"/>
        <v>0.04</v>
      </c>
      <c r="Q4484" s="52">
        <v>5</v>
      </c>
      <c r="R4484" s="52" t="str" cm="1">
        <f t="array" ref="R4484">_xlfn.IFS(ROUND(Q4484,0)=5,"Excellent",ROUND(Q4484,0)=4,"Good",ROUND(Q4484,0)=3,"Ok",ROUND(Q4484,0)&lt;3,"Bad")</f>
        <v>Excellent</v>
      </c>
      <c r="S4484">
        <v>31</v>
      </c>
      <c r="T4484" t="str">
        <f t="shared" si="282"/>
        <v>No</v>
      </c>
      <c r="U4484" s="65">
        <v>43514</v>
      </c>
      <c r="V4484" s="65">
        <v>44054</v>
      </c>
      <c r="W4484">
        <v>363</v>
      </c>
      <c r="X4484" t="str">
        <f t="shared" si="283"/>
        <v>Active</v>
      </c>
      <c r="Y4484" t="s">
        <v>15616</v>
      </c>
    </row>
    <row r="4485" spans="1:25" x14ac:dyDescent="0.25">
      <c r="A4485">
        <v>4484</v>
      </c>
      <c r="B4485" t="s">
        <v>15282</v>
      </c>
      <c r="C4485">
        <v>1853</v>
      </c>
      <c r="D4485" t="str">
        <f>VLOOKUP($C4485,Hosts!$A:$O,10,0)</f>
        <v>New York</v>
      </c>
      <c r="E4485" s="67">
        <f>INDEX(Hosts!$A:$O,MATCH(Places!$C4485,Hosts!$A:$A,0),MATCH(Places!E$1,Hosts!$1:$1,0))</f>
        <v>1</v>
      </c>
      <c r="F4485" s="67">
        <f>INDEX(Hosts!$A:$O,MATCH(Places!$C4485,Hosts!$A:$A,0),MATCH(Places!F$1,Hosts!$1:$1,0))</f>
        <v>0.89</v>
      </c>
      <c r="G4485" s="67" t="str">
        <f>INDEX(Hosts!$A:$O,MATCH(Places!$C4485,Hosts!$A:$A,0),MATCH(Places!G$1,Hosts!$1:$1,0))</f>
        <v>Yes</v>
      </c>
      <c r="H4485">
        <v>16</v>
      </c>
      <c r="I4485" t="str">
        <f>VLOOKUP($H4485,Neighborhoods!$A:$C,2,0)</f>
        <v>Manhattan</v>
      </c>
      <c r="J4485" t="str">
        <f>VLOOKUP($H4485,Neighborhoods!$A:$C,3,0)</f>
        <v>Harlem</v>
      </c>
      <c r="K4485" t="s">
        <v>1</v>
      </c>
      <c r="L4485" t="str">
        <f t="shared" si="280"/>
        <v>Yes</v>
      </c>
      <c r="M4485">
        <v>1</v>
      </c>
      <c r="N4485" t="str" cm="1">
        <f t="array" ref="N4485">_xlfn.IFS(M4485&lt;=2,"Small",M4485&lt;=5,"Medium",M4485&gt;5,"Large")</f>
        <v>Small</v>
      </c>
      <c r="O4485" s="50">
        <v>32</v>
      </c>
      <c r="P4485" s="67">
        <f t="shared" si="281"/>
        <v>0.03</v>
      </c>
      <c r="Q4485" s="52">
        <v>4.9000000000000004</v>
      </c>
      <c r="R4485" s="52" t="str" cm="1">
        <f t="array" ref="R4485">_xlfn.IFS(ROUND(Q4485,0)=5,"Excellent",ROUND(Q4485,0)=4,"Good",ROUND(Q4485,0)=3,"Ok",ROUND(Q4485,0)&lt;3,"Bad")</f>
        <v>Excellent</v>
      </c>
      <c r="S4485">
        <v>21</v>
      </c>
      <c r="T4485" t="str">
        <f t="shared" si="282"/>
        <v>No</v>
      </c>
      <c r="U4485" s="65">
        <v>43558</v>
      </c>
      <c r="V4485" s="65">
        <v>44041</v>
      </c>
      <c r="W4485">
        <v>227</v>
      </c>
      <c r="X4485" t="str">
        <f t="shared" si="283"/>
        <v>Active</v>
      </c>
      <c r="Y4485" t="s">
        <v>15615</v>
      </c>
    </row>
    <row r="4486" spans="1:25" x14ac:dyDescent="0.25">
      <c r="A4486">
        <v>4485</v>
      </c>
      <c r="B4486" t="s">
        <v>3150</v>
      </c>
      <c r="C4486">
        <v>3782</v>
      </c>
      <c r="D4486" t="str">
        <f>VLOOKUP($C4486,Hosts!$A:$O,10,0)</f>
        <v>New York</v>
      </c>
      <c r="E4486" s="67">
        <f>INDEX(Hosts!$A:$O,MATCH(Places!$C4486,Hosts!$A:$A,0),MATCH(Places!E$1,Hosts!$1:$1,0))</f>
        <v>1</v>
      </c>
      <c r="F4486" s="67">
        <f>INDEX(Hosts!$A:$O,MATCH(Places!$C4486,Hosts!$A:$A,0),MATCH(Places!F$1,Hosts!$1:$1,0))</f>
        <v>0.94</v>
      </c>
      <c r="G4486" s="67" t="str">
        <f>INDEX(Hosts!$A:$O,MATCH(Places!$C4486,Hosts!$A:$A,0),MATCH(Places!G$1,Hosts!$1:$1,0))</f>
        <v>Yes</v>
      </c>
      <c r="H4486">
        <v>7</v>
      </c>
      <c r="I4486" t="str">
        <f>VLOOKUP($H4486,Neighborhoods!$A:$C,2,0)</f>
        <v>Brooklyn</v>
      </c>
      <c r="J4486" t="str">
        <f>VLOOKUP($H4486,Neighborhoods!$A:$C,3,0)</f>
        <v>Bedford-Stuyvesant</v>
      </c>
      <c r="K4486" t="s">
        <v>11822</v>
      </c>
      <c r="L4486" t="str">
        <f t="shared" si="280"/>
        <v>No</v>
      </c>
      <c r="M4486">
        <v>5</v>
      </c>
      <c r="N4486" t="str" cm="1">
        <f t="array" ref="N4486">_xlfn.IFS(M4486&lt;=2,"Small",M4486&lt;=5,"Medium",M4486&gt;5,"Large")</f>
        <v>Medium</v>
      </c>
      <c r="O4486" s="50">
        <v>156</v>
      </c>
      <c r="P4486" s="67">
        <f t="shared" si="281"/>
        <v>0.03</v>
      </c>
      <c r="Q4486" s="52">
        <v>4.88</v>
      </c>
      <c r="R4486" s="52" t="str" cm="1">
        <f t="array" ref="R4486">_xlfn.IFS(ROUND(Q4486,0)=5,"Excellent",ROUND(Q4486,0)=4,"Good",ROUND(Q4486,0)=3,"Ok",ROUND(Q4486,0)&lt;3,"Bad")</f>
        <v>Excellent</v>
      </c>
      <c r="S4486">
        <v>49</v>
      </c>
      <c r="T4486" t="str">
        <f t="shared" si="282"/>
        <v>No</v>
      </c>
      <c r="U4486" s="65">
        <v>43516</v>
      </c>
      <c r="V4486" s="65">
        <v>43878</v>
      </c>
      <c r="W4486">
        <v>227</v>
      </c>
      <c r="X4486" t="str">
        <f t="shared" si="283"/>
        <v>Active</v>
      </c>
      <c r="Y4486" t="s">
        <v>15615</v>
      </c>
    </row>
    <row r="4487" spans="1:25" x14ac:dyDescent="0.25">
      <c r="A4487">
        <v>4486</v>
      </c>
      <c r="B4487" t="s">
        <v>3151</v>
      </c>
      <c r="C4487">
        <v>2888</v>
      </c>
      <c r="D4487" t="str">
        <f>VLOOKUP($C4487,Hosts!$A:$O,10,0)</f>
        <v>New York</v>
      </c>
      <c r="E4487" s="67">
        <f>INDEX(Hosts!$A:$O,MATCH(Places!$C4487,Hosts!$A:$A,0),MATCH(Places!E$1,Hosts!$1:$1,0))</f>
        <v>1</v>
      </c>
      <c r="F4487" s="67">
        <f>INDEX(Hosts!$A:$O,MATCH(Places!$C4487,Hosts!$A:$A,0),MATCH(Places!F$1,Hosts!$1:$1,0))</f>
        <v>0.99</v>
      </c>
      <c r="G4487" s="67" t="str">
        <f>INDEX(Hosts!$A:$O,MATCH(Places!$C4487,Hosts!$A:$A,0),MATCH(Places!G$1,Hosts!$1:$1,0))</f>
        <v>Yes</v>
      </c>
      <c r="H4487">
        <v>8</v>
      </c>
      <c r="I4487" t="str">
        <f>VLOOKUP($H4487,Neighborhoods!$A:$C,2,0)</f>
        <v>Brooklyn</v>
      </c>
      <c r="J4487" t="str">
        <f>VLOOKUP($H4487,Neighborhoods!$A:$C,3,0)</f>
        <v>Bushwick</v>
      </c>
      <c r="K4487" t="s">
        <v>11822</v>
      </c>
      <c r="L4487" t="str">
        <f t="shared" si="280"/>
        <v>No</v>
      </c>
      <c r="M4487">
        <v>7</v>
      </c>
      <c r="N4487" t="str" cm="1">
        <f t="array" ref="N4487">_xlfn.IFS(M4487&lt;=2,"Small",M4487&lt;=5,"Medium",M4487&gt;5,"Large")</f>
        <v>Large</v>
      </c>
      <c r="O4487" s="50">
        <v>195</v>
      </c>
      <c r="P4487" s="67">
        <f t="shared" si="281"/>
        <v>0.03</v>
      </c>
      <c r="Q4487" s="52">
        <v>4.91</v>
      </c>
      <c r="R4487" s="52" t="str" cm="1">
        <f t="array" ref="R4487">_xlfn.IFS(ROUND(Q4487,0)=5,"Excellent",ROUND(Q4487,0)=4,"Good",ROUND(Q4487,0)=3,"Ok",ROUND(Q4487,0)&lt;3,"Bad")</f>
        <v>Excellent</v>
      </c>
      <c r="S4487">
        <v>44</v>
      </c>
      <c r="T4487" t="str">
        <f t="shared" si="282"/>
        <v>No</v>
      </c>
      <c r="U4487" s="65">
        <v>43530</v>
      </c>
      <c r="V4487" s="65">
        <v>44008</v>
      </c>
      <c r="W4487">
        <v>343</v>
      </c>
      <c r="X4487" t="str">
        <f t="shared" si="283"/>
        <v>Active</v>
      </c>
      <c r="Y4487" t="s">
        <v>15616</v>
      </c>
    </row>
    <row r="4488" spans="1:25" x14ac:dyDescent="0.25">
      <c r="A4488">
        <v>4487</v>
      </c>
      <c r="B4488" t="s">
        <v>3152</v>
      </c>
      <c r="C4488">
        <v>279</v>
      </c>
      <c r="D4488" t="str">
        <f>VLOOKUP($C4488,Hosts!$A:$O,10,0)</f>
        <v>New York</v>
      </c>
      <c r="E4488" s="67">
        <f>INDEX(Hosts!$A:$O,MATCH(Places!$C4488,Hosts!$A:$A,0),MATCH(Places!E$1,Hosts!$1:$1,0))</f>
        <v>1</v>
      </c>
      <c r="F4488" s="67">
        <f>INDEX(Hosts!$A:$O,MATCH(Places!$C4488,Hosts!$A:$A,0),MATCH(Places!F$1,Hosts!$1:$1,0))</f>
        <v>1</v>
      </c>
      <c r="G4488" s="67" t="str">
        <f>INDEX(Hosts!$A:$O,MATCH(Places!$C4488,Hosts!$A:$A,0),MATCH(Places!G$1,Hosts!$1:$1,0))</f>
        <v>Yes</v>
      </c>
      <c r="H4488">
        <v>7</v>
      </c>
      <c r="I4488" t="str">
        <f>VLOOKUP($H4488,Neighborhoods!$A:$C,2,0)</f>
        <v>Brooklyn</v>
      </c>
      <c r="J4488" t="str">
        <f>VLOOKUP($H4488,Neighborhoods!$A:$C,3,0)</f>
        <v>Bedford-Stuyvesant</v>
      </c>
      <c r="K4488" t="s">
        <v>11822</v>
      </c>
      <c r="L4488" t="str">
        <f t="shared" si="280"/>
        <v>No</v>
      </c>
      <c r="M4488">
        <v>2</v>
      </c>
      <c r="N4488" t="str" cm="1">
        <f t="array" ref="N4488">_xlfn.IFS(M4488&lt;=2,"Small",M4488&lt;=5,"Medium",M4488&gt;5,"Large")</f>
        <v>Small</v>
      </c>
      <c r="O4488" s="50">
        <v>176</v>
      </c>
      <c r="P4488" s="67">
        <f t="shared" si="281"/>
        <v>0.03</v>
      </c>
      <c r="Q4488" s="52">
        <v>4.9000000000000004</v>
      </c>
      <c r="R4488" s="52" t="str" cm="1">
        <f t="array" ref="R4488">_xlfn.IFS(ROUND(Q4488,0)=5,"Excellent",ROUND(Q4488,0)=4,"Good",ROUND(Q4488,0)=3,"Ok",ROUND(Q4488,0)&lt;3,"Bad")</f>
        <v>Excellent</v>
      </c>
      <c r="S4488">
        <v>39</v>
      </c>
      <c r="T4488" t="str">
        <f t="shared" si="282"/>
        <v>No</v>
      </c>
      <c r="U4488" s="65">
        <v>43537</v>
      </c>
      <c r="V4488" s="65">
        <v>43960</v>
      </c>
      <c r="W4488">
        <v>69</v>
      </c>
      <c r="X4488" t="str">
        <f t="shared" si="283"/>
        <v>Active</v>
      </c>
      <c r="Y4488" t="s">
        <v>15615</v>
      </c>
    </row>
    <row r="4489" spans="1:25" x14ac:dyDescent="0.25">
      <c r="A4489">
        <v>4488</v>
      </c>
      <c r="B4489" t="s">
        <v>13360</v>
      </c>
      <c r="C4489">
        <v>3563</v>
      </c>
      <c r="D4489" t="str">
        <f>VLOOKUP($C4489,Hosts!$A:$O,10,0)</f>
        <v>New York</v>
      </c>
      <c r="E4489" s="67">
        <f>INDEX(Hosts!$A:$O,MATCH(Places!$C4489,Hosts!$A:$A,0),MATCH(Places!E$1,Hosts!$1:$1,0))</f>
        <v>1</v>
      </c>
      <c r="F4489" s="67">
        <f>INDEX(Hosts!$A:$O,MATCH(Places!$C4489,Hosts!$A:$A,0),MATCH(Places!F$1,Hosts!$1:$1,0))</f>
        <v>0.97</v>
      </c>
      <c r="G4489" s="67" t="str">
        <f>INDEX(Hosts!$A:$O,MATCH(Places!$C4489,Hosts!$A:$A,0),MATCH(Places!G$1,Hosts!$1:$1,0))</f>
        <v>Yes</v>
      </c>
      <c r="H4489">
        <v>12</v>
      </c>
      <c r="I4489" t="str">
        <f>VLOOKUP($H4489,Neighborhoods!$A:$C,2,0)</f>
        <v>Brooklyn</v>
      </c>
      <c r="J4489" t="str">
        <f>VLOOKUP($H4489,Neighborhoods!$A:$C,3,0)</f>
        <v>Williamsburg</v>
      </c>
      <c r="K4489" t="s">
        <v>11822</v>
      </c>
      <c r="L4489" t="str">
        <f t="shared" si="280"/>
        <v>No</v>
      </c>
      <c r="M4489">
        <v>4</v>
      </c>
      <c r="N4489" t="str" cm="1">
        <f t="array" ref="N4489">_xlfn.IFS(M4489&lt;=2,"Small",M4489&lt;=5,"Medium",M4489&gt;5,"Large")</f>
        <v>Medium</v>
      </c>
      <c r="O4489" s="50">
        <v>175</v>
      </c>
      <c r="P4489" s="67">
        <f t="shared" si="281"/>
        <v>0.03</v>
      </c>
      <c r="Q4489" s="52">
        <v>4.9000000000000004</v>
      </c>
      <c r="R4489" s="52" t="str" cm="1">
        <f t="array" ref="R4489">_xlfn.IFS(ROUND(Q4489,0)=5,"Excellent",ROUND(Q4489,0)=4,"Good",ROUND(Q4489,0)=3,"Ok",ROUND(Q4489,0)&lt;3,"Bad")</f>
        <v>Excellent</v>
      </c>
      <c r="S4489">
        <v>21</v>
      </c>
      <c r="T4489" t="str">
        <f t="shared" si="282"/>
        <v>No</v>
      </c>
      <c r="U4489" s="65">
        <v>43562</v>
      </c>
      <c r="V4489" s="65">
        <v>43814</v>
      </c>
      <c r="W4489">
        <v>180</v>
      </c>
      <c r="X4489" t="str">
        <f t="shared" si="283"/>
        <v>Active</v>
      </c>
      <c r="Y4489" t="s">
        <v>15615</v>
      </c>
    </row>
    <row r="4490" spans="1:25" x14ac:dyDescent="0.25">
      <c r="A4490">
        <v>4489</v>
      </c>
      <c r="B4490" t="s">
        <v>3153</v>
      </c>
      <c r="C4490">
        <v>2348</v>
      </c>
      <c r="D4490" t="str">
        <f>VLOOKUP($C4490,Hosts!$A:$O,10,0)</f>
        <v>New York</v>
      </c>
      <c r="E4490" s="67">
        <f>INDEX(Hosts!$A:$O,MATCH(Places!$C4490,Hosts!$A:$A,0),MATCH(Places!E$1,Hosts!$1:$1,0))</f>
        <v>1</v>
      </c>
      <c r="F4490" s="67">
        <f>INDEX(Hosts!$A:$O,MATCH(Places!$C4490,Hosts!$A:$A,0),MATCH(Places!F$1,Hosts!$1:$1,0))</f>
        <v>0.89</v>
      </c>
      <c r="G4490" s="67" t="str">
        <f>INDEX(Hosts!$A:$O,MATCH(Places!$C4490,Hosts!$A:$A,0),MATCH(Places!G$1,Hosts!$1:$1,0))</f>
        <v>Yes</v>
      </c>
      <c r="H4490">
        <v>7</v>
      </c>
      <c r="I4490" t="str">
        <f>VLOOKUP($H4490,Neighborhoods!$A:$C,2,0)</f>
        <v>Brooklyn</v>
      </c>
      <c r="J4490" t="str">
        <f>VLOOKUP($H4490,Neighborhoods!$A:$C,3,0)</f>
        <v>Bedford-Stuyvesant</v>
      </c>
      <c r="K4490" t="s">
        <v>11822</v>
      </c>
      <c r="L4490" t="str">
        <f t="shared" si="280"/>
        <v>No</v>
      </c>
      <c r="M4490">
        <v>3</v>
      </c>
      <c r="N4490" t="str" cm="1">
        <f t="array" ref="N4490">_xlfn.IFS(M4490&lt;=2,"Small",M4490&lt;=5,"Medium",M4490&gt;5,"Large")</f>
        <v>Medium</v>
      </c>
      <c r="O4490" s="50">
        <v>65</v>
      </c>
      <c r="P4490" s="67">
        <f t="shared" si="281"/>
        <v>0.03</v>
      </c>
      <c r="Q4490" s="52">
        <v>4.91</v>
      </c>
      <c r="R4490" s="52" t="str" cm="1">
        <f t="array" ref="R4490">_xlfn.IFS(ROUND(Q4490,0)=5,"Excellent",ROUND(Q4490,0)=4,"Good",ROUND(Q4490,0)=3,"Ok",ROUND(Q4490,0)&lt;3,"Bad")</f>
        <v>Excellent</v>
      </c>
      <c r="S4490">
        <v>54</v>
      </c>
      <c r="T4490" t="str">
        <f t="shared" si="282"/>
        <v>No</v>
      </c>
      <c r="U4490" s="65">
        <v>43598</v>
      </c>
      <c r="V4490" s="65">
        <v>44057</v>
      </c>
      <c r="W4490">
        <v>248</v>
      </c>
      <c r="X4490" t="str">
        <f t="shared" si="283"/>
        <v>Active</v>
      </c>
      <c r="Y4490" t="s">
        <v>15615</v>
      </c>
    </row>
    <row r="4491" spans="1:25" x14ac:dyDescent="0.25">
      <c r="A4491">
        <v>4490</v>
      </c>
      <c r="B4491" t="s">
        <v>3154</v>
      </c>
      <c r="C4491">
        <v>3746</v>
      </c>
      <c r="D4491" t="str">
        <f>VLOOKUP($C4491,Hosts!$A:$O,10,0)</f>
        <v>New York</v>
      </c>
      <c r="E4491" s="67">
        <f>INDEX(Hosts!$A:$O,MATCH(Places!$C4491,Hosts!$A:$A,0),MATCH(Places!E$1,Hosts!$1:$1,0))</f>
        <v>0.9</v>
      </c>
      <c r="F4491" s="67">
        <f>INDEX(Hosts!$A:$O,MATCH(Places!$C4491,Hosts!$A:$A,0),MATCH(Places!F$1,Hosts!$1:$1,0))</f>
        <v>1</v>
      </c>
      <c r="G4491" s="67" t="str">
        <f>INDEX(Hosts!$A:$O,MATCH(Places!$C4491,Hosts!$A:$A,0),MATCH(Places!G$1,Hosts!$1:$1,0))</f>
        <v>No</v>
      </c>
      <c r="H4491">
        <v>14</v>
      </c>
      <c r="I4491" t="str">
        <f>VLOOKUP($H4491,Neighborhoods!$A:$C,2,0)</f>
        <v>Manhattan</v>
      </c>
      <c r="J4491" t="str">
        <f>VLOOKUP($H4491,Neighborhoods!$A:$C,3,0)</f>
        <v>East Harlem</v>
      </c>
      <c r="K4491" t="s">
        <v>11822</v>
      </c>
      <c r="L4491" t="str">
        <f t="shared" si="280"/>
        <v>No</v>
      </c>
      <c r="M4491">
        <v>7</v>
      </c>
      <c r="N4491" t="str" cm="1">
        <f t="array" ref="N4491">_xlfn.IFS(M4491&lt;=2,"Small",M4491&lt;=5,"Medium",M4491&gt;5,"Large")</f>
        <v>Large</v>
      </c>
      <c r="O4491" s="50">
        <v>203.29</v>
      </c>
      <c r="P4491" s="67">
        <f t="shared" si="281"/>
        <v>0.04</v>
      </c>
      <c r="Q4491" s="52">
        <v>4.82</v>
      </c>
      <c r="R4491" s="52" t="str" cm="1">
        <f t="array" ref="R4491">_xlfn.IFS(ROUND(Q4491,0)=5,"Excellent",ROUND(Q4491,0)=4,"Good",ROUND(Q4491,0)=3,"Ok",ROUND(Q4491,0)&lt;3,"Bad")</f>
        <v>Excellent</v>
      </c>
      <c r="S4491">
        <v>34</v>
      </c>
      <c r="T4491" t="str">
        <f t="shared" si="282"/>
        <v>No</v>
      </c>
      <c r="U4491" s="65">
        <v>43520</v>
      </c>
      <c r="V4491" s="65">
        <v>44011</v>
      </c>
      <c r="W4491">
        <v>360</v>
      </c>
      <c r="X4491" t="str">
        <f t="shared" si="283"/>
        <v>Active</v>
      </c>
      <c r="Y4491" t="s">
        <v>15615</v>
      </c>
    </row>
    <row r="4492" spans="1:25" x14ac:dyDescent="0.25">
      <c r="A4492">
        <v>4491</v>
      </c>
      <c r="B4492" t="s">
        <v>3155</v>
      </c>
      <c r="C4492">
        <v>2700</v>
      </c>
      <c r="D4492" t="str">
        <f>VLOOKUP($C4492,Hosts!$A:$O,10,0)</f>
        <v>New York</v>
      </c>
      <c r="E4492" s="67">
        <f>INDEX(Hosts!$A:$O,MATCH(Places!$C4492,Hosts!$A:$A,0),MATCH(Places!E$1,Hosts!$1:$1,0))</f>
        <v>0.75</v>
      </c>
      <c r="F4492" s="67">
        <f>INDEX(Hosts!$A:$O,MATCH(Places!$C4492,Hosts!$A:$A,0),MATCH(Places!F$1,Hosts!$1:$1,0))</f>
        <v>1</v>
      </c>
      <c r="G4492" s="67" t="str">
        <f>INDEX(Hosts!$A:$O,MATCH(Places!$C4492,Hosts!$A:$A,0),MATCH(Places!G$1,Hosts!$1:$1,0))</f>
        <v>No</v>
      </c>
      <c r="H4492">
        <v>7</v>
      </c>
      <c r="I4492" t="str">
        <f>VLOOKUP($H4492,Neighborhoods!$A:$C,2,0)</f>
        <v>Brooklyn</v>
      </c>
      <c r="J4492" t="str">
        <f>VLOOKUP($H4492,Neighborhoods!$A:$C,3,0)</f>
        <v>Bedford-Stuyvesant</v>
      </c>
      <c r="K4492" t="s">
        <v>1</v>
      </c>
      <c r="L4492" t="str">
        <f t="shared" si="280"/>
        <v>Yes</v>
      </c>
      <c r="M4492">
        <v>1</v>
      </c>
      <c r="N4492" t="str" cm="1">
        <f t="array" ref="N4492">_xlfn.IFS(M4492&lt;=2,"Small",M4492&lt;=5,"Medium",M4492&gt;5,"Large")</f>
        <v>Small</v>
      </c>
      <c r="O4492" s="50">
        <v>40</v>
      </c>
      <c r="P4492" s="67">
        <f t="shared" si="281"/>
        <v>0.03</v>
      </c>
      <c r="Q4492" s="52">
        <v>5</v>
      </c>
      <c r="R4492" s="52" t="str" cm="1">
        <f t="array" ref="R4492">_xlfn.IFS(ROUND(Q4492,0)=5,"Excellent",ROUND(Q4492,0)=4,"Good",ROUND(Q4492,0)=3,"Ok",ROUND(Q4492,0)&lt;3,"Bad")</f>
        <v>Excellent</v>
      </c>
      <c r="S4492">
        <v>5</v>
      </c>
      <c r="T4492" t="str">
        <f t="shared" si="282"/>
        <v>No</v>
      </c>
      <c r="U4492" s="65">
        <v>43532</v>
      </c>
      <c r="V4492" s="65">
        <v>43731</v>
      </c>
      <c r="W4492">
        <v>0</v>
      </c>
      <c r="X4492" t="str">
        <f t="shared" si="283"/>
        <v>Inactive</v>
      </c>
      <c r="Y4492" t="s">
        <v>15615</v>
      </c>
    </row>
    <row r="4493" spans="1:25" x14ac:dyDescent="0.25">
      <c r="A4493">
        <v>4492</v>
      </c>
      <c r="B4493" t="s">
        <v>3156</v>
      </c>
      <c r="C4493">
        <v>2430</v>
      </c>
      <c r="D4493" t="str">
        <f>VLOOKUP($C4493,Hosts!$A:$O,10,0)</f>
        <v>New York</v>
      </c>
      <c r="E4493" s="67">
        <f>INDEX(Hosts!$A:$O,MATCH(Places!$C4493,Hosts!$A:$A,0),MATCH(Places!E$1,Hosts!$1:$1,0))</f>
        <v>0.8</v>
      </c>
      <c r="F4493" s="67">
        <f>INDEX(Hosts!$A:$O,MATCH(Places!$C4493,Hosts!$A:$A,0),MATCH(Places!F$1,Hosts!$1:$1,0))</f>
        <v>0.91</v>
      </c>
      <c r="G4493" s="67" t="str">
        <f>INDEX(Hosts!$A:$O,MATCH(Places!$C4493,Hosts!$A:$A,0),MATCH(Places!G$1,Hosts!$1:$1,0))</f>
        <v>Yes</v>
      </c>
      <c r="H4493">
        <v>10</v>
      </c>
      <c r="I4493" t="str">
        <f>VLOOKUP($H4493,Neighborhoods!$A:$C,2,0)</f>
        <v>Brooklyn</v>
      </c>
      <c r="J4493" t="str">
        <f>VLOOKUP($H4493,Neighborhoods!$A:$C,3,0)</f>
        <v>East Flatbush</v>
      </c>
      <c r="K4493" t="s">
        <v>11822</v>
      </c>
      <c r="L4493" t="str">
        <f t="shared" si="280"/>
        <v>No</v>
      </c>
      <c r="M4493">
        <v>12</v>
      </c>
      <c r="N4493" t="str" cm="1">
        <f t="array" ref="N4493">_xlfn.IFS(M4493&lt;=2,"Small",M4493&lt;=5,"Medium",M4493&gt;5,"Large")</f>
        <v>Large</v>
      </c>
      <c r="O4493" s="50">
        <v>300</v>
      </c>
      <c r="P4493" s="67">
        <f t="shared" si="281"/>
        <v>0.04</v>
      </c>
      <c r="Q4493" s="52">
        <v>4.8099999999999996</v>
      </c>
      <c r="R4493" s="52" t="str" cm="1">
        <f t="array" ref="R4493">_xlfn.IFS(ROUND(Q4493,0)=5,"Excellent",ROUND(Q4493,0)=4,"Good",ROUND(Q4493,0)=3,"Ok",ROUND(Q4493,0)&lt;3,"Bad")</f>
        <v>Excellent</v>
      </c>
      <c r="S4493">
        <v>27</v>
      </c>
      <c r="T4493" t="str">
        <f t="shared" si="282"/>
        <v>No</v>
      </c>
      <c r="U4493" s="65">
        <v>43533</v>
      </c>
      <c r="V4493" s="65">
        <v>43906</v>
      </c>
      <c r="W4493">
        <v>178</v>
      </c>
      <c r="X4493" t="str">
        <f t="shared" si="283"/>
        <v>Active</v>
      </c>
      <c r="Y4493" t="s">
        <v>15615</v>
      </c>
    </row>
    <row r="4494" spans="1:25" x14ac:dyDescent="0.25">
      <c r="A4494">
        <v>4493</v>
      </c>
      <c r="B4494" t="s">
        <v>3157</v>
      </c>
      <c r="C4494">
        <v>2167</v>
      </c>
      <c r="D4494" t="str">
        <f>VLOOKUP($C4494,Hosts!$A:$O,10,0)</f>
        <v>New York</v>
      </c>
      <c r="E4494" s="67">
        <f>INDEX(Hosts!$A:$O,MATCH(Places!$C4494,Hosts!$A:$A,0),MATCH(Places!E$1,Hosts!$1:$1,0))</f>
        <v>1</v>
      </c>
      <c r="F4494" s="67">
        <f>INDEX(Hosts!$A:$O,MATCH(Places!$C4494,Hosts!$A:$A,0),MATCH(Places!F$1,Hosts!$1:$1,0))</f>
        <v>0.78</v>
      </c>
      <c r="G4494" s="67" t="str">
        <f>INDEX(Hosts!$A:$O,MATCH(Places!$C4494,Hosts!$A:$A,0),MATCH(Places!G$1,Hosts!$1:$1,0))</f>
        <v>Yes</v>
      </c>
      <c r="H4494">
        <v>19</v>
      </c>
      <c r="I4494" t="str">
        <f>VLOOKUP($H4494,Neighborhoods!$A:$C,2,0)</f>
        <v>Manhattan</v>
      </c>
      <c r="J4494" t="str">
        <f>VLOOKUP($H4494,Neighborhoods!$A:$C,3,0)</f>
        <v>Upper East Side</v>
      </c>
      <c r="K4494" t="s">
        <v>11822</v>
      </c>
      <c r="L4494" t="str">
        <f t="shared" si="280"/>
        <v>No</v>
      </c>
      <c r="M4494">
        <v>8</v>
      </c>
      <c r="N4494" t="str" cm="1">
        <f t="array" ref="N4494">_xlfn.IFS(M4494&lt;=2,"Small",M4494&lt;=5,"Medium",M4494&gt;5,"Large")</f>
        <v>Large</v>
      </c>
      <c r="O4494" s="50">
        <v>950</v>
      </c>
      <c r="P4494" s="67">
        <f t="shared" si="281"/>
        <v>0.05</v>
      </c>
      <c r="Q4494" s="52">
        <v>4.92</v>
      </c>
      <c r="R4494" s="52" t="str" cm="1">
        <f t="array" ref="R4494">_xlfn.IFS(ROUND(Q4494,0)=5,"Excellent",ROUND(Q4494,0)=4,"Good",ROUND(Q4494,0)=3,"Ok",ROUND(Q4494,0)&lt;3,"Bad")</f>
        <v>Excellent</v>
      </c>
      <c r="S4494">
        <v>12</v>
      </c>
      <c r="T4494" t="str">
        <f t="shared" si="282"/>
        <v>No</v>
      </c>
      <c r="U4494" s="65">
        <v>43550</v>
      </c>
      <c r="V4494" s="65">
        <v>43879</v>
      </c>
      <c r="W4494">
        <v>269</v>
      </c>
      <c r="X4494" t="str">
        <f t="shared" si="283"/>
        <v>Active</v>
      </c>
      <c r="Y4494" t="s">
        <v>15615</v>
      </c>
    </row>
    <row r="4495" spans="1:25" x14ac:dyDescent="0.25">
      <c r="A4495">
        <v>4494</v>
      </c>
      <c r="B4495" t="s">
        <v>3158</v>
      </c>
      <c r="C4495">
        <v>2532</v>
      </c>
      <c r="D4495" t="str">
        <f>VLOOKUP($C4495,Hosts!$A:$O,10,0)</f>
        <v>New York</v>
      </c>
      <c r="E4495" s="67">
        <f>INDEX(Hosts!$A:$O,MATCH(Places!$C4495,Hosts!$A:$A,0),MATCH(Places!E$1,Hosts!$1:$1,0))</f>
        <v>1</v>
      </c>
      <c r="F4495" s="67">
        <f>INDEX(Hosts!$A:$O,MATCH(Places!$C4495,Hosts!$A:$A,0),MATCH(Places!F$1,Hosts!$1:$1,0))</f>
        <v>1</v>
      </c>
      <c r="G4495" s="67" t="str">
        <f>INDEX(Hosts!$A:$O,MATCH(Places!$C4495,Hosts!$A:$A,0),MATCH(Places!G$1,Hosts!$1:$1,0))</f>
        <v>No</v>
      </c>
      <c r="H4495">
        <v>7</v>
      </c>
      <c r="I4495" t="str">
        <f>VLOOKUP($H4495,Neighborhoods!$A:$C,2,0)</f>
        <v>Brooklyn</v>
      </c>
      <c r="J4495" t="str">
        <f>VLOOKUP($H4495,Neighborhoods!$A:$C,3,0)</f>
        <v>Bedford-Stuyvesant</v>
      </c>
      <c r="K4495" t="s">
        <v>1</v>
      </c>
      <c r="L4495" t="str">
        <f t="shared" si="280"/>
        <v>Yes</v>
      </c>
      <c r="M4495">
        <v>4</v>
      </c>
      <c r="N4495" t="str" cm="1">
        <f t="array" ref="N4495">_xlfn.IFS(M4495&lt;=2,"Small",M4495&lt;=5,"Medium",M4495&gt;5,"Large")</f>
        <v>Medium</v>
      </c>
      <c r="O4495" s="50">
        <v>100</v>
      </c>
      <c r="P4495" s="67">
        <f t="shared" si="281"/>
        <v>0.03</v>
      </c>
      <c r="Q4495" s="52">
        <v>4.38</v>
      </c>
      <c r="R4495" s="52" t="str" cm="1">
        <f t="array" ref="R4495">_xlfn.IFS(ROUND(Q4495,0)=5,"Excellent",ROUND(Q4495,0)=4,"Good",ROUND(Q4495,0)=3,"Ok",ROUND(Q4495,0)&lt;3,"Bad")</f>
        <v>Good</v>
      </c>
      <c r="S4495">
        <v>8</v>
      </c>
      <c r="T4495" t="str">
        <f t="shared" si="282"/>
        <v>No</v>
      </c>
      <c r="U4495" s="65">
        <v>43541</v>
      </c>
      <c r="V4495" s="65">
        <v>43695</v>
      </c>
      <c r="W4495">
        <v>365</v>
      </c>
      <c r="X4495" t="str">
        <f t="shared" si="283"/>
        <v>Active</v>
      </c>
      <c r="Y4495" t="s">
        <v>15616</v>
      </c>
    </row>
    <row r="4496" spans="1:25" x14ac:dyDescent="0.25">
      <c r="A4496">
        <v>4495</v>
      </c>
      <c r="B4496" t="s">
        <v>3159</v>
      </c>
      <c r="C4496">
        <v>3735</v>
      </c>
      <c r="D4496" t="str">
        <f>VLOOKUP($C4496,Hosts!$A:$O,10,0)</f>
        <v>New York</v>
      </c>
      <c r="E4496" s="67">
        <f>INDEX(Hosts!$A:$O,MATCH(Places!$C4496,Hosts!$A:$A,0),MATCH(Places!E$1,Hosts!$1:$1,0))</f>
        <v>1</v>
      </c>
      <c r="F4496" s="67">
        <f>INDEX(Hosts!$A:$O,MATCH(Places!$C4496,Hosts!$A:$A,0),MATCH(Places!F$1,Hosts!$1:$1,0))</f>
        <v>0.98</v>
      </c>
      <c r="G4496" s="67" t="str">
        <f>INDEX(Hosts!$A:$O,MATCH(Places!$C4496,Hosts!$A:$A,0),MATCH(Places!G$1,Hosts!$1:$1,0))</f>
        <v>No</v>
      </c>
      <c r="H4496">
        <v>22</v>
      </c>
      <c r="I4496" t="str">
        <f>VLOOKUP($H4496,Neighborhoods!$A:$C,2,0)</f>
        <v>Queens</v>
      </c>
      <c r="J4496" t="str">
        <f>VLOOKUP($H4496,Neighborhoods!$A:$C,3,0)</f>
        <v>Flushing</v>
      </c>
      <c r="K4496" t="s">
        <v>1</v>
      </c>
      <c r="L4496" t="str">
        <f t="shared" si="280"/>
        <v>Yes</v>
      </c>
      <c r="M4496">
        <v>2</v>
      </c>
      <c r="N4496" t="str" cm="1">
        <f t="array" ref="N4496">_xlfn.IFS(M4496&lt;=2,"Small",M4496&lt;=5,"Medium",M4496&gt;5,"Large")</f>
        <v>Small</v>
      </c>
      <c r="O4496" s="50">
        <v>52</v>
      </c>
      <c r="P4496" s="67">
        <f t="shared" si="281"/>
        <v>0.03</v>
      </c>
      <c r="Q4496" s="52">
        <v>4.8899999999999997</v>
      </c>
      <c r="R4496" s="52" t="str" cm="1">
        <f t="array" ref="R4496">_xlfn.IFS(ROUND(Q4496,0)=5,"Excellent",ROUND(Q4496,0)=4,"Good",ROUND(Q4496,0)=3,"Ok",ROUND(Q4496,0)&lt;3,"Bad")</f>
        <v>Excellent</v>
      </c>
      <c r="S4496">
        <v>36</v>
      </c>
      <c r="T4496" t="str">
        <f t="shared" si="282"/>
        <v>No</v>
      </c>
      <c r="U4496" s="65">
        <v>43503</v>
      </c>
      <c r="V4496" s="65">
        <v>43890</v>
      </c>
      <c r="W4496">
        <v>180</v>
      </c>
      <c r="X4496" t="str">
        <f t="shared" si="283"/>
        <v>Active</v>
      </c>
      <c r="Y4496" t="s">
        <v>15616</v>
      </c>
    </row>
    <row r="4497" spans="1:25" x14ac:dyDescent="0.25">
      <c r="A4497">
        <v>4496</v>
      </c>
      <c r="B4497" t="s">
        <v>3159</v>
      </c>
      <c r="C4497">
        <v>3735</v>
      </c>
      <c r="D4497" t="str">
        <f>VLOOKUP($C4497,Hosts!$A:$O,10,0)</f>
        <v>New York</v>
      </c>
      <c r="E4497" s="67">
        <f>INDEX(Hosts!$A:$O,MATCH(Places!$C4497,Hosts!$A:$A,0),MATCH(Places!E$1,Hosts!$1:$1,0))</f>
        <v>1</v>
      </c>
      <c r="F4497" s="67">
        <f>INDEX(Hosts!$A:$O,MATCH(Places!$C4497,Hosts!$A:$A,0),MATCH(Places!F$1,Hosts!$1:$1,0))</f>
        <v>0.98</v>
      </c>
      <c r="G4497" s="67" t="str">
        <f>INDEX(Hosts!$A:$O,MATCH(Places!$C4497,Hosts!$A:$A,0),MATCH(Places!G$1,Hosts!$1:$1,0))</f>
        <v>No</v>
      </c>
      <c r="H4497">
        <v>22</v>
      </c>
      <c r="I4497" t="str">
        <f>VLOOKUP($H4497,Neighborhoods!$A:$C,2,0)</f>
        <v>Queens</v>
      </c>
      <c r="J4497" t="str">
        <f>VLOOKUP($H4497,Neighborhoods!$A:$C,3,0)</f>
        <v>Flushing</v>
      </c>
      <c r="K4497" t="s">
        <v>1</v>
      </c>
      <c r="L4497" t="str">
        <f t="shared" si="280"/>
        <v>Yes</v>
      </c>
      <c r="M4497">
        <v>2</v>
      </c>
      <c r="N4497" t="str" cm="1">
        <f t="array" ref="N4497">_xlfn.IFS(M4497&lt;=2,"Small",M4497&lt;=5,"Medium",M4497&gt;5,"Large")</f>
        <v>Small</v>
      </c>
      <c r="O4497" s="50">
        <v>52</v>
      </c>
      <c r="P4497" s="67">
        <f t="shared" si="281"/>
        <v>0.03</v>
      </c>
      <c r="Q4497" s="52">
        <v>4.6399999999999997</v>
      </c>
      <c r="R4497" s="52" t="str" cm="1">
        <f t="array" ref="R4497">_xlfn.IFS(ROUND(Q4497,0)=5,"Excellent",ROUND(Q4497,0)=4,"Good",ROUND(Q4497,0)=3,"Ok",ROUND(Q4497,0)&lt;3,"Bad")</f>
        <v>Excellent</v>
      </c>
      <c r="S4497">
        <v>47</v>
      </c>
      <c r="T4497" t="str">
        <f t="shared" si="282"/>
        <v>No</v>
      </c>
      <c r="U4497" s="65">
        <v>43514</v>
      </c>
      <c r="V4497" s="65">
        <v>43921</v>
      </c>
      <c r="W4497">
        <v>180</v>
      </c>
      <c r="X4497" t="str">
        <f t="shared" si="283"/>
        <v>Active</v>
      </c>
      <c r="Y4497" t="s">
        <v>15616</v>
      </c>
    </row>
    <row r="4498" spans="1:25" x14ac:dyDescent="0.25">
      <c r="A4498">
        <v>4497</v>
      </c>
      <c r="B4498" t="s">
        <v>3160</v>
      </c>
      <c r="C4498">
        <v>3738</v>
      </c>
      <c r="D4498" t="str">
        <f>VLOOKUP($C4498,Hosts!$A:$O,10,0)</f>
        <v>New York</v>
      </c>
      <c r="E4498" s="67">
        <f>INDEX(Hosts!$A:$O,MATCH(Places!$C4498,Hosts!$A:$A,0),MATCH(Places!E$1,Hosts!$1:$1,0))</f>
        <v>1</v>
      </c>
      <c r="F4498" s="67">
        <f>INDEX(Hosts!$A:$O,MATCH(Places!$C4498,Hosts!$A:$A,0),MATCH(Places!F$1,Hosts!$1:$1,0))</f>
        <v>1</v>
      </c>
      <c r="G4498" s="67" t="str">
        <f>INDEX(Hosts!$A:$O,MATCH(Places!$C4498,Hosts!$A:$A,0),MATCH(Places!G$1,Hosts!$1:$1,0))</f>
        <v>Yes</v>
      </c>
      <c r="H4498">
        <v>13</v>
      </c>
      <c r="I4498" t="str">
        <f>VLOOKUP($H4498,Neighborhoods!$A:$C,2,0)</f>
        <v>Manhattan</v>
      </c>
      <c r="J4498" t="str">
        <f>VLOOKUP($H4498,Neighborhoods!$A:$C,3,0)</f>
        <v>Chelsea</v>
      </c>
      <c r="K4498" t="s">
        <v>11822</v>
      </c>
      <c r="L4498" t="str">
        <f t="shared" si="280"/>
        <v>No</v>
      </c>
      <c r="M4498">
        <v>4</v>
      </c>
      <c r="N4498" t="str" cm="1">
        <f t="array" ref="N4498">_xlfn.IFS(M4498&lt;=2,"Small",M4498&lt;=5,"Medium",M4498&gt;5,"Large")</f>
        <v>Medium</v>
      </c>
      <c r="O4498" s="50">
        <v>200</v>
      </c>
      <c r="P4498" s="67">
        <f t="shared" si="281"/>
        <v>0.04</v>
      </c>
      <c r="Q4498" s="52">
        <v>4.83</v>
      </c>
      <c r="R4498" s="52" t="str" cm="1">
        <f t="array" ref="R4498">_xlfn.IFS(ROUND(Q4498,0)=5,"Excellent",ROUND(Q4498,0)=4,"Good",ROUND(Q4498,0)=3,"Ok",ROUND(Q4498,0)&lt;3,"Bad")</f>
        <v>Excellent</v>
      </c>
      <c r="S4498">
        <v>53</v>
      </c>
      <c r="T4498" t="str">
        <f t="shared" si="282"/>
        <v>No</v>
      </c>
      <c r="U4498" s="65">
        <v>43513</v>
      </c>
      <c r="V4498" s="65">
        <v>43905</v>
      </c>
      <c r="W4498">
        <v>0</v>
      </c>
      <c r="X4498" t="str">
        <f t="shared" si="283"/>
        <v>Inactive</v>
      </c>
      <c r="Y4498" t="s">
        <v>15616</v>
      </c>
    </row>
    <row r="4499" spans="1:25" x14ac:dyDescent="0.25">
      <c r="A4499">
        <v>4498</v>
      </c>
      <c r="B4499" t="s">
        <v>3163</v>
      </c>
      <c r="C4499">
        <v>493</v>
      </c>
      <c r="D4499" t="str">
        <f>VLOOKUP($C4499,Hosts!$A:$O,10,0)</f>
        <v>New York</v>
      </c>
      <c r="E4499" s="67">
        <f>INDEX(Hosts!$A:$O,MATCH(Places!$C4499,Hosts!$A:$A,0),MATCH(Places!E$1,Hosts!$1:$1,0))</f>
        <v>1</v>
      </c>
      <c r="F4499" s="67">
        <f>INDEX(Hosts!$A:$O,MATCH(Places!$C4499,Hosts!$A:$A,0),MATCH(Places!F$1,Hosts!$1:$1,0))</f>
        <v>0.4</v>
      </c>
      <c r="G4499" s="67" t="str">
        <f>INDEX(Hosts!$A:$O,MATCH(Places!$C4499,Hosts!$A:$A,0),MATCH(Places!G$1,Hosts!$1:$1,0))</f>
        <v>No</v>
      </c>
      <c r="H4499">
        <v>12</v>
      </c>
      <c r="I4499" t="str">
        <f>VLOOKUP($H4499,Neighborhoods!$A:$C,2,0)</f>
        <v>Brooklyn</v>
      </c>
      <c r="J4499" t="str">
        <f>VLOOKUP($H4499,Neighborhoods!$A:$C,3,0)</f>
        <v>Williamsburg</v>
      </c>
      <c r="K4499" t="s">
        <v>11822</v>
      </c>
      <c r="L4499" t="str">
        <f t="shared" si="280"/>
        <v>No</v>
      </c>
      <c r="M4499">
        <v>2</v>
      </c>
      <c r="N4499" t="str" cm="1">
        <f t="array" ref="N4499">_xlfn.IFS(M4499&lt;=2,"Small",M4499&lt;=5,"Medium",M4499&gt;5,"Large")</f>
        <v>Small</v>
      </c>
      <c r="O4499" s="50">
        <v>80</v>
      </c>
      <c r="P4499" s="67">
        <f t="shared" si="281"/>
        <v>0.03</v>
      </c>
      <c r="Q4499" s="52">
        <v>5</v>
      </c>
      <c r="R4499" s="52" t="str" cm="1">
        <f t="array" ref="R4499">_xlfn.IFS(ROUND(Q4499,0)=5,"Excellent",ROUND(Q4499,0)=4,"Good",ROUND(Q4499,0)=3,"Ok",ROUND(Q4499,0)&lt;3,"Bad")</f>
        <v>Excellent</v>
      </c>
      <c r="S4499">
        <v>4</v>
      </c>
      <c r="T4499" t="str">
        <f t="shared" si="282"/>
        <v>No</v>
      </c>
      <c r="U4499" s="65">
        <v>43588</v>
      </c>
      <c r="V4499" s="65">
        <v>43850</v>
      </c>
      <c r="W4499">
        <v>51</v>
      </c>
      <c r="X4499" t="str">
        <f t="shared" si="283"/>
        <v>Active</v>
      </c>
      <c r="Y4499" t="s">
        <v>15615</v>
      </c>
    </row>
    <row r="4500" spans="1:25" x14ac:dyDescent="0.25">
      <c r="A4500">
        <v>4499</v>
      </c>
      <c r="B4500" t="s">
        <v>15085</v>
      </c>
      <c r="C4500">
        <v>3774</v>
      </c>
      <c r="D4500" t="str">
        <f>VLOOKUP($C4500,Hosts!$A:$O,10,0)</f>
        <v>New York</v>
      </c>
      <c r="E4500" s="67">
        <f>INDEX(Hosts!$A:$O,MATCH(Places!$C4500,Hosts!$A:$A,0),MATCH(Places!E$1,Hosts!$1:$1,0))</f>
        <v>1</v>
      </c>
      <c r="F4500" s="67">
        <f>INDEX(Hosts!$A:$O,MATCH(Places!$C4500,Hosts!$A:$A,0),MATCH(Places!F$1,Hosts!$1:$1,0))</f>
        <v>1</v>
      </c>
      <c r="G4500" s="67" t="str">
        <f>INDEX(Hosts!$A:$O,MATCH(Places!$C4500,Hosts!$A:$A,0),MATCH(Places!G$1,Hosts!$1:$1,0))</f>
        <v>No</v>
      </c>
      <c r="H4500">
        <v>13</v>
      </c>
      <c r="I4500" t="str">
        <f>VLOOKUP($H4500,Neighborhoods!$A:$C,2,0)</f>
        <v>Manhattan</v>
      </c>
      <c r="J4500" t="str">
        <f>VLOOKUP($H4500,Neighborhoods!$A:$C,3,0)</f>
        <v>Chelsea</v>
      </c>
      <c r="K4500" t="s">
        <v>1</v>
      </c>
      <c r="L4500" t="str">
        <f t="shared" si="280"/>
        <v>Yes</v>
      </c>
      <c r="M4500">
        <v>1</v>
      </c>
      <c r="N4500" t="str" cm="1">
        <f t="array" ref="N4500">_xlfn.IFS(M4500&lt;=2,"Small",M4500&lt;=5,"Medium",M4500&gt;5,"Large")</f>
        <v>Small</v>
      </c>
      <c r="O4500" s="50">
        <v>99</v>
      </c>
      <c r="P4500" s="67">
        <f t="shared" si="281"/>
        <v>0.03</v>
      </c>
      <c r="Q4500" s="52">
        <v>4.33</v>
      </c>
      <c r="R4500" s="52" t="str" cm="1">
        <f t="array" ref="R4500">_xlfn.IFS(ROUND(Q4500,0)=5,"Excellent",ROUND(Q4500,0)=4,"Good",ROUND(Q4500,0)=3,"Ok",ROUND(Q4500,0)&lt;3,"Bad")</f>
        <v>Good</v>
      </c>
      <c r="S4500">
        <v>9</v>
      </c>
      <c r="T4500" t="str">
        <f t="shared" si="282"/>
        <v>No</v>
      </c>
      <c r="U4500" s="65">
        <v>43504</v>
      </c>
      <c r="V4500" s="65">
        <v>43815</v>
      </c>
      <c r="W4500">
        <v>0</v>
      </c>
      <c r="X4500" t="str">
        <f t="shared" si="283"/>
        <v>Inactive</v>
      </c>
      <c r="Y4500" t="s">
        <v>15616</v>
      </c>
    </row>
    <row r="4501" spans="1:25" x14ac:dyDescent="0.25">
      <c r="A4501">
        <v>4500</v>
      </c>
      <c r="B4501" t="s">
        <v>3164</v>
      </c>
      <c r="C4501">
        <v>3784</v>
      </c>
      <c r="D4501" t="str">
        <f>VLOOKUP($C4501,Hosts!$A:$O,10,0)</f>
        <v>New York</v>
      </c>
      <c r="E4501" s="67">
        <f>INDEX(Hosts!$A:$O,MATCH(Places!$C4501,Hosts!$A:$A,0),MATCH(Places!E$1,Hosts!$1:$1,0))</f>
        <v>1</v>
      </c>
      <c r="F4501" s="67">
        <f>INDEX(Hosts!$A:$O,MATCH(Places!$C4501,Hosts!$A:$A,0),MATCH(Places!F$1,Hosts!$1:$1,0))</f>
        <v>1</v>
      </c>
      <c r="G4501" s="67" t="str">
        <f>INDEX(Hosts!$A:$O,MATCH(Places!$C4501,Hosts!$A:$A,0),MATCH(Places!G$1,Hosts!$1:$1,0))</f>
        <v>Yes</v>
      </c>
      <c r="H4501">
        <v>25</v>
      </c>
      <c r="I4501" t="str">
        <f>VLOOKUP($H4501,Neighborhoods!$A:$C,2,0)</f>
        <v>Queens</v>
      </c>
      <c r="J4501" t="str">
        <f>VLOOKUP($H4501,Neighborhoods!$A:$C,3,0)</f>
        <v>Ridgewood</v>
      </c>
      <c r="K4501" t="s">
        <v>1</v>
      </c>
      <c r="L4501" t="str">
        <f t="shared" si="280"/>
        <v>Yes</v>
      </c>
      <c r="M4501">
        <v>1</v>
      </c>
      <c r="N4501" t="str" cm="1">
        <f t="array" ref="N4501">_xlfn.IFS(M4501&lt;=2,"Small",M4501&lt;=5,"Medium",M4501&gt;5,"Large")</f>
        <v>Small</v>
      </c>
      <c r="O4501" s="50">
        <v>46</v>
      </c>
      <c r="P4501" s="67">
        <f t="shared" si="281"/>
        <v>0.03</v>
      </c>
      <c r="Q4501" s="52">
        <v>5</v>
      </c>
      <c r="R4501" s="52" t="str" cm="1">
        <f t="array" ref="R4501">_xlfn.IFS(ROUND(Q4501,0)=5,"Excellent",ROUND(Q4501,0)=4,"Good",ROUND(Q4501,0)=3,"Ok",ROUND(Q4501,0)&lt;3,"Bad")</f>
        <v>Excellent</v>
      </c>
      <c r="S4501">
        <v>39</v>
      </c>
      <c r="T4501" t="str">
        <f t="shared" si="282"/>
        <v>No</v>
      </c>
      <c r="U4501" s="65">
        <v>43514</v>
      </c>
      <c r="V4501" s="65">
        <v>44046</v>
      </c>
      <c r="W4501">
        <v>160</v>
      </c>
      <c r="X4501" t="str">
        <f t="shared" si="283"/>
        <v>Active</v>
      </c>
      <c r="Y4501" t="s">
        <v>15615</v>
      </c>
    </row>
    <row r="4502" spans="1:25" x14ac:dyDescent="0.25">
      <c r="A4502">
        <v>4501</v>
      </c>
      <c r="B4502" t="s">
        <v>3165</v>
      </c>
      <c r="C4502">
        <v>2778</v>
      </c>
      <c r="D4502" t="str">
        <f>VLOOKUP($C4502,Hosts!$A:$O,10,0)</f>
        <v>New York</v>
      </c>
      <c r="E4502" s="67">
        <f>INDEX(Hosts!$A:$O,MATCH(Places!$C4502,Hosts!$A:$A,0),MATCH(Places!E$1,Hosts!$1:$1,0))</f>
        <v>1</v>
      </c>
      <c r="F4502" s="67">
        <f>INDEX(Hosts!$A:$O,MATCH(Places!$C4502,Hosts!$A:$A,0),MATCH(Places!F$1,Hosts!$1:$1,0))</f>
        <v>0.92</v>
      </c>
      <c r="G4502" s="67" t="str">
        <f>INDEX(Hosts!$A:$O,MATCH(Places!$C4502,Hosts!$A:$A,0),MATCH(Places!G$1,Hosts!$1:$1,0))</f>
        <v>No</v>
      </c>
      <c r="H4502">
        <v>7</v>
      </c>
      <c r="I4502" t="str">
        <f>VLOOKUP($H4502,Neighborhoods!$A:$C,2,0)</f>
        <v>Brooklyn</v>
      </c>
      <c r="J4502" t="str">
        <f>VLOOKUP($H4502,Neighborhoods!$A:$C,3,0)</f>
        <v>Bedford-Stuyvesant</v>
      </c>
      <c r="K4502" t="s">
        <v>11822</v>
      </c>
      <c r="L4502" t="str">
        <f t="shared" si="280"/>
        <v>No</v>
      </c>
      <c r="M4502">
        <v>6</v>
      </c>
      <c r="N4502" t="str" cm="1">
        <f t="array" ref="N4502">_xlfn.IFS(M4502&lt;=2,"Small",M4502&lt;=5,"Medium",M4502&gt;5,"Large")</f>
        <v>Large</v>
      </c>
      <c r="O4502" s="50">
        <v>120</v>
      </c>
      <c r="P4502" s="67">
        <f t="shared" si="281"/>
        <v>0.03</v>
      </c>
      <c r="Q4502" s="52">
        <v>4.67</v>
      </c>
      <c r="R4502" s="52" t="str" cm="1">
        <f t="array" ref="R4502">_xlfn.IFS(ROUND(Q4502,0)=5,"Excellent",ROUND(Q4502,0)=4,"Good",ROUND(Q4502,0)=3,"Ok",ROUND(Q4502,0)&lt;3,"Bad")</f>
        <v>Excellent</v>
      </c>
      <c r="S4502">
        <v>33</v>
      </c>
      <c r="T4502" t="str">
        <f t="shared" si="282"/>
        <v>No</v>
      </c>
      <c r="U4502" s="65">
        <v>43515</v>
      </c>
      <c r="V4502" s="65">
        <v>43893</v>
      </c>
      <c r="W4502">
        <v>354</v>
      </c>
      <c r="X4502" t="str">
        <f t="shared" si="283"/>
        <v>Active</v>
      </c>
      <c r="Y4502" t="s">
        <v>15615</v>
      </c>
    </row>
    <row r="4503" spans="1:25" x14ac:dyDescent="0.25">
      <c r="A4503">
        <v>4502</v>
      </c>
      <c r="B4503" t="s">
        <v>13463</v>
      </c>
      <c r="C4503">
        <v>2988</v>
      </c>
      <c r="D4503" t="str">
        <f>VLOOKUP($C4503,Hosts!$A:$O,10,0)</f>
        <v>New York</v>
      </c>
      <c r="E4503" s="67">
        <f>INDEX(Hosts!$A:$O,MATCH(Places!$C4503,Hosts!$A:$A,0),MATCH(Places!E$1,Hosts!$1:$1,0))</f>
        <v>0</v>
      </c>
      <c r="F4503" s="67">
        <f>INDEX(Hosts!$A:$O,MATCH(Places!$C4503,Hosts!$A:$A,0),MATCH(Places!F$1,Hosts!$1:$1,0))</f>
        <v>1</v>
      </c>
      <c r="G4503" s="67" t="str">
        <f>INDEX(Hosts!$A:$O,MATCH(Places!$C4503,Hosts!$A:$A,0),MATCH(Places!G$1,Hosts!$1:$1,0))</f>
        <v>Yes</v>
      </c>
      <c r="H4503">
        <v>24</v>
      </c>
      <c r="I4503" t="str">
        <f>VLOOKUP($H4503,Neighborhoods!$A:$C,2,0)</f>
        <v>Queens</v>
      </c>
      <c r="J4503" t="str">
        <f>VLOOKUP($H4503,Neighborhoods!$A:$C,3,0)</f>
        <v>Long Island City</v>
      </c>
      <c r="K4503" t="s">
        <v>1</v>
      </c>
      <c r="L4503" t="str">
        <f t="shared" si="280"/>
        <v>Yes</v>
      </c>
      <c r="M4503">
        <v>2</v>
      </c>
      <c r="N4503" t="str" cm="1">
        <f t="array" ref="N4503">_xlfn.IFS(M4503&lt;=2,"Small",M4503&lt;=5,"Medium",M4503&gt;5,"Large")</f>
        <v>Small</v>
      </c>
      <c r="O4503" s="50">
        <v>79</v>
      </c>
      <c r="P4503" s="67">
        <f t="shared" si="281"/>
        <v>0.03</v>
      </c>
      <c r="Q4503" s="52">
        <v>5</v>
      </c>
      <c r="R4503" s="52" t="str" cm="1">
        <f t="array" ref="R4503">_xlfn.IFS(ROUND(Q4503,0)=5,"Excellent",ROUND(Q4503,0)=4,"Good",ROUND(Q4503,0)=3,"Ok",ROUND(Q4503,0)&lt;3,"Bad")</f>
        <v>Excellent</v>
      </c>
      <c r="S4503">
        <v>12</v>
      </c>
      <c r="T4503" t="str">
        <f t="shared" si="282"/>
        <v>No</v>
      </c>
      <c r="U4503" s="65">
        <v>43548</v>
      </c>
      <c r="V4503" s="65">
        <v>43877</v>
      </c>
      <c r="W4503">
        <v>0</v>
      </c>
      <c r="X4503" t="str">
        <f t="shared" si="283"/>
        <v>Inactive</v>
      </c>
      <c r="Y4503" t="s">
        <v>15616</v>
      </c>
    </row>
    <row r="4504" spans="1:25" x14ac:dyDescent="0.25">
      <c r="A4504">
        <v>4503</v>
      </c>
      <c r="B4504" t="s">
        <v>3166</v>
      </c>
      <c r="C4504">
        <v>3789</v>
      </c>
      <c r="D4504" t="str">
        <f>VLOOKUP($C4504,Hosts!$A:$O,10,0)</f>
        <v>New York</v>
      </c>
      <c r="E4504" s="67">
        <f>INDEX(Hosts!$A:$O,MATCH(Places!$C4504,Hosts!$A:$A,0),MATCH(Places!E$1,Hosts!$1:$1,0))</f>
        <v>1</v>
      </c>
      <c r="F4504" s="67">
        <f>INDEX(Hosts!$A:$O,MATCH(Places!$C4504,Hosts!$A:$A,0),MATCH(Places!F$1,Hosts!$1:$1,0))</f>
        <v>0.99</v>
      </c>
      <c r="G4504" s="67" t="str">
        <f>INDEX(Hosts!$A:$O,MATCH(Places!$C4504,Hosts!$A:$A,0),MATCH(Places!G$1,Hosts!$1:$1,0))</f>
        <v>No</v>
      </c>
      <c r="H4504">
        <v>17</v>
      </c>
      <c r="I4504" t="str">
        <f>VLOOKUP($H4504,Neighborhoods!$A:$C,2,0)</f>
        <v>Manhattan</v>
      </c>
      <c r="J4504" t="str">
        <f>VLOOKUP($H4504,Neighborhoods!$A:$C,3,0)</f>
        <v>Hell's Kitchen</v>
      </c>
      <c r="K4504" t="s">
        <v>11822</v>
      </c>
      <c r="L4504" t="str">
        <f t="shared" si="280"/>
        <v>No</v>
      </c>
      <c r="M4504">
        <v>3</v>
      </c>
      <c r="N4504" t="str" cm="1">
        <f t="array" ref="N4504">_xlfn.IFS(M4504&lt;=2,"Small",M4504&lt;=5,"Medium",M4504&gt;5,"Large")</f>
        <v>Medium</v>
      </c>
      <c r="O4504" s="50">
        <v>84.71</v>
      </c>
      <c r="P4504" s="67">
        <f t="shared" si="281"/>
        <v>0.03</v>
      </c>
      <c r="Q4504" s="52">
        <v>4.7300000000000004</v>
      </c>
      <c r="R4504" s="52" t="str" cm="1">
        <f t="array" ref="R4504">_xlfn.IFS(ROUND(Q4504,0)=5,"Excellent",ROUND(Q4504,0)=4,"Good",ROUND(Q4504,0)=3,"Ok",ROUND(Q4504,0)&lt;3,"Bad")</f>
        <v>Excellent</v>
      </c>
      <c r="S4504">
        <v>89</v>
      </c>
      <c r="T4504" t="str">
        <f t="shared" si="282"/>
        <v>No</v>
      </c>
      <c r="U4504" s="65">
        <v>43507</v>
      </c>
      <c r="V4504" s="65">
        <v>44053</v>
      </c>
      <c r="W4504">
        <v>126</v>
      </c>
      <c r="X4504" t="str">
        <f t="shared" si="283"/>
        <v>Active</v>
      </c>
      <c r="Y4504" t="s">
        <v>15616</v>
      </c>
    </row>
    <row r="4505" spans="1:25" x14ac:dyDescent="0.25">
      <c r="A4505">
        <v>4504</v>
      </c>
      <c r="B4505" t="s">
        <v>3167</v>
      </c>
      <c r="C4505">
        <v>1198</v>
      </c>
      <c r="D4505" t="str">
        <f>VLOOKUP($C4505,Hosts!$A:$O,10,0)</f>
        <v>New York</v>
      </c>
      <c r="E4505" s="67">
        <f>INDEX(Hosts!$A:$O,MATCH(Places!$C4505,Hosts!$A:$A,0),MATCH(Places!E$1,Hosts!$1:$1,0))</f>
        <v>1</v>
      </c>
      <c r="F4505" s="67">
        <f>INDEX(Hosts!$A:$O,MATCH(Places!$C4505,Hosts!$A:$A,0),MATCH(Places!F$1,Hosts!$1:$1,0))</f>
        <v>0.99</v>
      </c>
      <c r="G4505" s="67" t="str">
        <f>INDEX(Hosts!$A:$O,MATCH(Places!$C4505,Hosts!$A:$A,0),MATCH(Places!G$1,Hosts!$1:$1,0))</f>
        <v>Yes</v>
      </c>
      <c r="H4505">
        <v>12</v>
      </c>
      <c r="I4505" t="str">
        <f>VLOOKUP($H4505,Neighborhoods!$A:$C,2,0)</f>
        <v>Brooklyn</v>
      </c>
      <c r="J4505" t="str">
        <f>VLOOKUP($H4505,Neighborhoods!$A:$C,3,0)</f>
        <v>Williamsburg</v>
      </c>
      <c r="K4505" t="s">
        <v>11822</v>
      </c>
      <c r="L4505" t="str">
        <f t="shared" si="280"/>
        <v>No</v>
      </c>
      <c r="M4505">
        <v>4</v>
      </c>
      <c r="N4505" t="str" cm="1">
        <f t="array" ref="N4505">_xlfn.IFS(M4505&lt;=2,"Small",M4505&lt;=5,"Medium",M4505&gt;5,"Large")</f>
        <v>Medium</v>
      </c>
      <c r="O4505" s="50">
        <v>112</v>
      </c>
      <c r="P4505" s="67">
        <f t="shared" si="281"/>
        <v>0.03</v>
      </c>
      <c r="Q4505" s="52">
        <v>4.9000000000000004</v>
      </c>
      <c r="R4505" s="52" t="str" cm="1">
        <f t="array" ref="R4505">_xlfn.IFS(ROUND(Q4505,0)=5,"Excellent",ROUND(Q4505,0)=4,"Good",ROUND(Q4505,0)=3,"Ok",ROUND(Q4505,0)&lt;3,"Bad")</f>
        <v>Excellent</v>
      </c>
      <c r="S4505">
        <v>102</v>
      </c>
      <c r="T4505" t="str">
        <f t="shared" si="282"/>
        <v>Yes</v>
      </c>
      <c r="U4505" s="65">
        <v>43518</v>
      </c>
      <c r="V4505" s="65">
        <v>44058</v>
      </c>
      <c r="W4505">
        <v>272</v>
      </c>
      <c r="X4505" t="str">
        <f t="shared" si="283"/>
        <v>Active</v>
      </c>
      <c r="Y4505" t="s">
        <v>15616</v>
      </c>
    </row>
    <row r="4506" spans="1:25" x14ac:dyDescent="0.25">
      <c r="A4506">
        <v>4505</v>
      </c>
      <c r="B4506" t="s">
        <v>13392</v>
      </c>
      <c r="C4506">
        <v>1571</v>
      </c>
      <c r="D4506" t="str">
        <f>VLOOKUP($C4506,Hosts!$A:$O,10,0)</f>
        <v>New York</v>
      </c>
      <c r="E4506" s="67">
        <f>INDEX(Hosts!$A:$O,MATCH(Places!$C4506,Hosts!$A:$A,0),MATCH(Places!E$1,Hosts!$1:$1,0))</f>
        <v>1</v>
      </c>
      <c r="F4506" s="67">
        <f>INDEX(Hosts!$A:$O,MATCH(Places!$C4506,Hosts!$A:$A,0),MATCH(Places!F$1,Hosts!$1:$1,0))</f>
        <v>0.95</v>
      </c>
      <c r="G4506" s="67" t="str">
        <f>INDEX(Hosts!$A:$O,MATCH(Places!$C4506,Hosts!$A:$A,0),MATCH(Places!G$1,Hosts!$1:$1,0))</f>
        <v>Yes</v>
      </c>
      <c r="H4506">
        <v>15</v>
      </c>
      <c r="I4506" t="str">
        <f>VLOOKUP($H4506,Neighborhoods!$A:$C,2,0)</f>
        <v>Manhattan</v>
      </c>
      <c r="J4506" t="str">
        <f>VLOOKUP($H4506,Neighborhoods!$A:$C,3,0)</f>
        <v>East Village</v>
      </c>
      <c r="K4506" t="s">
        <v>11822</v>
      </c>
      <c r="L4506" t="str">
        <f t="shared" si="280"/>
        <v>No</v>
      </c>
      <c r="M4506">
        <v>6</v>
      </c>
      <c r="N4506" t="str" cm="1">
        <f t="array" ref="N4506">_xlfn.IFS(M4506&lt;=2,"Small",M4506&lt;=5,"Medium",M4506&gt;5,"Large")</f>
        <v>Large</v>
      </c>
      <c r="O4506" s="50">
        <v>155</v>
      </c>
      <c r="P4506" s="67">
        <f t="shared" si="281"/>
        <v>0.03</v>
      </c>
      <c r="Q4506" s="52">
        <v>4.9000000000000004</v>
      </c>
      <c r="R4506" s="52" t="str" cm="1">
        <f t="array" ref="R4506">_xlfn.IFS(ROUND(Q4506,0)=5,"Excellent",ROUND(Q4506,0)=4,"Good",ROUND(Q4506,0)=3,"Ok",ROUND(Q4506,0)&lt;3,"Bad")</f>
        <v>Excellent</v>
      </c>
      <c r="S4506">
        <v>10</v>
      </c>
      <c r="T4506" t="str">
        <f t="shared" si="282"/>
        <v>No</v>
      </c>
      <c r="U4506" s="65">
        <v>43552</v>
      </c>
      <c r="V4506" s="65">
        <v>44010</v>
      </c>
      <c r="W4506">
        <v>65</v>
      </c>
      <c r="X4506" t="str">
        <f t="shared" si="283"/>
        <v>Active</v>
      </c>
      <c r="Y4506" t="s">
        <v>15615</v>
      </c>
    </row>
    <row r="4507" spans="1:25" x14ac:dyDescent="0.25">
      <c r="A4507">
        <v>4506</v>
      </c>
      <c r="B4507" t="s">
        <v>3168</v>
      </c>
      <c r="C4507">
        <v>733</v>
      </c>
      <c r="D4507" t="str">
        <f>VLOOKUP($C4507,Hosts!$A:$O,10,0)</f>
        <v>New York</v>
      </c>
      <c r="E4507" s="67">
        <f>INDEX(Hosts!$A:$O,MATCH(Places!$C4507,Hosts!$A:$A,0),MATCH(Places!E$1,Hosts!$1:$1,0))</f>
        <v>1</v>
      </c>
      <c r="F4507" s="67">
        <f>INDEX(Hosts!$A:$O,MATCH(Places!$C4507,Hosts!$A:$A,0),MATCH(Places!F$1,Hosts!$1:$1,0))</f>
        <v>1</v>
      </c>
      <c r="G4507" s="67" t="str">
        <f>INDEX(Hosts!$A:$O,MATCH(Places!$C4507,Hosts!$A:$A,0),MATCH(Places!G$1,Hosts!$1:$1,0))</f>
        <v>No</v>
      </c>
      <c r="H4507">
        <v>12</v>
      </c>
      <c r="I4507" t="str">
        <f>VLOOKUP($H4507,Neighborhoods!$A:$C,2,0)</f>
        <v>Brooklyn</v>
      </c>
      <c r="J4507" t="str">
        <f>VLOOKUP($H4507,Neighborhoods!$A:$C,3,0)</f>
        <v>Williamsburg</v>
      </c>
      <c r="K4507" t="s">
        <v>11822</v>
      </c>
      <c r="L4507" t="str">
        <f t="shared" si="280"/>
        <v>No</v>
      </c>
      <c r="M4507">
        <v>2</v>
      </c>
      <c r="N4507" t="str" cm="1">
        <f t="array" ref="N4507">_xlfn.IFS(M4507&lt;=2,"Small",M4507&lt;=5,"Medium",M4507&gt;5,"Large")</f>
        <v>Small</v>
      </c>
      <c r="O4507" s="50">
        <v>49</v>
      </c>
      <c r="P4507" s="67">
        <f t="shared" si="281"/>
        <v>0.03</v>
      </c>
      <c r="Q4507" s="52">
        <v>4.8600000000000003</v>
      </c>
      <c r="R4507" s="52" t="str" cm="1">
        <f t="array" ref="R4507">_xlfn.IFS(ROUND(Q4507,0)=5,"Excellent",ROUND(Q4507,0)=4,"Good",ROUND(Q4507,0)=3,"Ok",ROUND(Q4507,0)&lt;3,"Bad")</f>
        <v>Excellent</v>
      </c>
      <c r="S4507">
        <v>7</v>
      </c>
      <c r="T4507" t="str">
        <f t="shared" si="282"/>
        <v>No</v>
      </c>
      <c r="U4507" s="65">
        <v>43519</v>
      </c>
      <c r="V4507" s="65">
        <v>43831</v>
      </c>
      <c r="W4507">
        <v>0</v>
      </c>
      <c r="X4507" t="str">
        <f t="shared" si="283"/>
        <v>Inactive</v>
      </c>
      <c r="Y4507" t="s">
        <v>15615</v>
      </c>
    </row>
    <row r="4508" spans="1:25" x14ac:dyDescent="0.25">
      <c r="A4508">
        <v>4507</v>
      </c>
      <c r="B4508" t="s">
        <v>14082</v>
      </c>
      <c r="C4508">
        <v>784</v>
      </c>
      <c r="D4508" t="str">
        <f>VLOOKUP($C4508,Hosts!$A:$O,10,0)</f>
        <v>New York</v>
      </c>
      <c r="E4508" s="67">
        <f>INDEX(Hosts!$A:$O,MATCH(Places!$C4508,Hosts!$A:$A,0),MATCH(Places!E$1,Hosts!$1:$1,0))</f>
        <v>1</v>
      </c>
      <c r="F4508" s="67">
        <f>INDEX(Hosts!$A:$O,MATCH(Places!$C4508,Hosts!$A:$A,0),MATCH(Places!F$1,Hosts!$1:$1,0))</f>
        <v>1</v>
      </c>
      <c r="G4508" s="67" t="str">
        <f>INDEX(Hosts!$A:$O,MATCH(Places!$C4508,Hosts!$A:$A,0),MATCH(Places!G$1,Hosts!$1:$1,0))</f>
        <v>Yes</v>
      </c>
      <c r="H4508">
        <v>7</v>
      </c>
      <c r="I4508" t="str">
        <f>VLOOKUP($H4508,Neighborhoods!$A:$C,2,0)</f>
        <v>Brooklyn</v>
      </c>
      <c r="J4508" t="str">
        <f>VLOOKUP($H4508,Neighborhoods!$A:$C,3,0)</f>
        <v>Bedford-Stuyvesant</v>
      </c>
      <c r="K4508" t="s">
        <v>11822</v>
      </c>
      <c r="L4508" t="str">
        <f t="shared" si="280"/>
        <v>No</v>
      </c>
      <c r="M4508">
        <v>4</v>
      </c>
      <c r="N4508" t="str" cm="1">
        <f t="array" ref="N4508">_xlfn.IFS(M4508&lt;=2,"Small",M4508&lt;=5,"Medium",M4508&gt;5,"Large")</f>
        <v>Medium</v>
      </c>
      <c r="O4508" s="50">
        <v>125</v>
      </c>
      <c r="P4508" s="67">
        <f t="shared" si="281"/>
        <v>0.03</v>
      </c>
      <c r="Q4508" s="52">
        <v>5</v>
      </c>
      <c r="R4508" s="52" t="str" cm="1">
        <f t="array" ref="R4508">_xlfn.IFS(ROUND(Q4508,0)=5,"Excellent",ROUND(Q4508,0)=4,"Good",ROUND(Q4508,0)=3,"Ok",ROUND(Q4508,0)&lt;3,"Bad")</f>
        <v>Excellent</v>
      </c>
      <c r="S4508">
        <v>33</v>
      </c>
      <c r="T4508" t="str">
        <f t="shared" si="282"/>
        <v>No</v>
      </c>
      <c r="U4508" s="65">
        <v>43551</v>
      </c>
      <c r="V4508" s="65">
        <v>44012</v>
      </c>
      <c r="W4508">
        <v>165</v>
      </c>
      <c r="X4508" t="str">
        <f t="shared" si="283"/>
        <v>Active</v>
      </c>
      <c r="Y4508" t="s">
        <v>15615</v>
      </c>
    </row>
    <row r="4509" spans="1:25" x14ac:dyDescent="0.25">
      <c r="A4509">
        <v>4508</v>
      </c>
      <c r="B4509" t="s">
        <v>3169</v>
      </c>
      <c r="C4509">
        <v>1098</v>
      </c>
      <c r="D4509" t="str">
        <f>VLOOKUP($C4509,Hosts!$A:$O,10,0)</f>
        <v>New York</v>
      </c>
      <c r="E4509" s="67">
        <f>INDEX(Hosts!$A:$O,MATCH(Places!$C4509,Hosts!$A:$A,0),MATCH(Places!E$1,Hosts!$1:$1,0))</f>
        <v>0.9</v>
      </c>
      <c r="F4509" s="67">
        <f>INDEX(Hosts!$A:$O,MATCH(Places!$C4509,Hosts!$A:$A,0),MATCH(Places!F$1,Hosts!$1:$1,0))</f>
        <v>0.95</v>
      </c>
      <c r="G4509" s="67" t="str">
        <f>INDEX(Hosts!$A:$O,MATCH(Places!$C4509,Hosts!$A:$A,0),MATCH(Places!G$1,Hosts!$1:$1,0))</f>
        <v>No</v>
      </c>
      <c r="H4509">
        <v>16</v>
      </c>
      <c r="I4509" t="str">
        <f>VLOOKUP($H4509,Neighborhoods!$A:$C,2,0)</f>
        <v>Manhattan</v>
      </c>
      <c r="J4509" t="str">
        <f>VLOOKUP($H4509,Neighborhoods!$A:$C,3,0)</f>
        <v>Harlem</v>
      </c>
      <c r="K4509" t="s">
        <v>1</v>
      </c>
      <c r="L4509" t="str">
        <f t="shared" si="280"/>
        <v>Yes</v>
      </c>
      <c r="M4509">
        <v>2</v>
      </c>
      <c r="N4509" t="str" cm="1">
        <f t="array" ref="N4509">_xlfn.IFS(M4509&lt;=2,"Small",M4509&lt;=5,"Medium",M4509&gt;5,"Large")</f>
        <v>Small</v>
      </c>
      <c r="O4509" s="50">
        <v>117</v>
      </c>
      <c r="P4509" s="67">
        <f t="shared" si="281"/>
        <v>0.03</v>
      </c>
      <c r="Q4509" s="52">
        <v>4.6100000000000003</v>
      </c>
      <c r="R4509" s="52" t="str" cm="1">
        <f t="array" ref="R4509">_xlfn.IFS(ROUND(Q4509,0)=5,"Excellent",ROUND(Q4509,0)=4,"Good",ROUND(Q4509,0)=3,"Ok",ROUND(Q4509,0)&lt;3,"Bad")</f>
        <v>Excellent</v>
      </c>
      <c r="S4509">
        <v>38</v>
      </c>
      <c r="T4509" t="str">
        <f t="shared" si="282"/>
        <v>No</v>
      </c>
      <c r="U4509" s="65">
        <v>43514</v>
      </c>
      <c r="V4509" s="65">
        <v>44039</v>
      </c>
      <c r="W4509">
        <v>352</v>
      </c>
      <c r="X4509" t="str">
        <f t="shared" si="283"/>
        <v>Active</v>
      </c>
      <c r="Y4509" t="s">
        <v>15615</v>
      </c>
    </row>
    <row r="4510" spans="1:25" x14ac:dyDescent="0.25">
      <c r="A4510">
        <v>4509</v>
      </c>
      <c r="B4510" t="s">
        <v>14762</v>
      </c>
      <c r="C4510">
        <v>2838</v>
      </c>
      <c r="D4510" t="str">
        <f>VLOOKUP($C4510,Hosts!$A:$O,10,0)</f>
        <v>New York</v>
      </c>
      <c r="E4510" s="67">
        <f>INDEX(Hosts!$A:$O,MATCH(Places!$C4510,Hosts!$A:$A,0),MATCH(Places!E$1,Hosts!$1:$1,0))</f>
        <v>1</v>
      </c>
      <c r="F4510" s="67">
        <f>INDEX(Hosts!$A:$O,MATCH(Places!$C4510,Hosts!$A:$A,0),MATCH(Places!F$1,Hosts!$1:$1,0))</f>
        <v>0.93</v>
      </c>
      <c r="G4510" s="67" t="str">
        <f>INDEX(Hosts!$A:$O,MATCH(Places!$C4510,Hosts!$A:$A,0),MATCH(Places!G$1,Hosts!$1:$1,0))</f>
        <v>Yes</v>
      </c>
      <c r="H4510">
        <v>7</v>
      </c>
      <c r="I4510" t="str">
        <f>VLOOKUP($H4510,Neighborhoods!$A:$C,2,0)</f>
        <v>Brooklyn</v>
      </c>
      <c r="J4510" t="str">
        <f>VLOOKUP($H4510,Neighborhoods!$A:$C,3,0)</f>
        <v>Bedford-Stuyvesant</v>
      </c>
      <c r="K4510" t="s">
        <v>11822</v>
      </c>
      <c r="L4510" t="str">
        <f t="shared" si="280"/>
        <v>No</v>
      </c>
      <c r="M4510">
        <v>4</v>
      </c>
      <c r="N4510" t="str" cm="1">
        <f t="array" ref="N4510">_xlfn.IFS(M4510&lt;=2,"Small",M4510&lt;=5,"Medium",M4510&gt;5,"Large")</f>
        <v>Medium</v>
      </c>
      <c r="O4510" s="50">
        <v>110</v>
      </c>
      <c r="P4510" s="67">
        <f t="shared" si="281"/>
        <v>0.03</v>
      </c>
      <c r="Q4510" s="52">
        <v>5</v>
      </c>
      <c r="R4510" s="52" t="str" cm="1">
        <f t="array" ref="R4510">_xlfn.IFS(ROUND(Q4510,0)=5,"Excellent",ROUND(Q4510,0)=4,"Good",ROUND(Q4510,0)=3,"Ok",ROUND(Q4510,0)&lt;3,"Bad")</f>
        <v>Excellent</v>
      </c>
      <c r="S4510">
        <v>5</v>
      </c>
      <c r="T4510" t="str">
        <f t="shared" si="282"/>
        <v>No</v>
      </c>
      <c r="U4510" s="65">
        <v>43541</v>
      </c>
      <c r="V4510" s="65">
        <v>43799</v>
      </c>
      <c r="W4510">
        <v>51</v>
      </c>
      <c r="X4510" t="str">
        <f t="shared" si="283"/>
        <v>Active</v>
      </c>
      <c r="Y4510" t="s">
        <v>15616</v>
      </c>
    </row>
    <row r="4511" spans="1:25" x14ac:dyDescent="0.25">
      <c r="A4511">
        <v>4510</v>
      </c>
      <c r="B4511" t="s">
        <v>3170</v>
      </c>
      <c r="C4511">
        <v>3348</v>
      </c>
      <c r="D4511" t="str">
        <f>VLOOKUP($C4511,Hosts!$A:$O,10,0)</f>
        <v>New York</v>
      </c>
      <c r="E4511" s="67">
        <f>INDEX(Hosts!$A:$O,MATCH(Places!$C4511,Hosts!$A:$A,0),MATCH(Places!E$1,Hosts!$1:$1,0))</f>
        <v>0</v>
      </c>
      <c r="F4511" s="67">
        <f>INDEX(Hosts!$A:$O,MATCH(Places!$C4511,Hosts!$A:$A,0),MATCH(Places!F$1,Hosts!$1:$1,0))</f>
        <v>1</v>
      </c>
      <c r="G4511" s="67" t="str">
        <f>INDEX(Hosts!$A:$O,MATCH(Places!$C4511,Hosts!$A:$A,0),MATCH(Places!G$1,Hosts!$1:$1,0))</f>
        <v>Yes</v>
      </c>
      <c r="H4511">
        <v>7</v>
      </c>
      <c r="I4511" t="str">
        <f>VLOOKUP($H4511,Neighborhoods!$A:$C,2,0)</f>
        <v>Brooklyn</v>
      </c>
      <c r="J4511" t="str">
        <f>VLOOKUP($H4511,Neighborhoods!$A:$C,3,0)</f>
        <v>Bedford-Stuyvesant</v>
      </c>
      <c r="K4511" t="s">
        <v>1</v>
      </c>
      <c r="L4511" t="str">
        <f t="shared" si="280"/>
        <v>Yes</v>
      </c>
      <c r="M4511">
        <v>2</v>
      </c>
      <c r="N4511" t="str" cm="1">
        <f t="array" ref="N4511">_xlfn.IFS(M4511&lt;=2,"Small",M4511&lt;=5,"Medium",M4511&gt;5,"Large")</f>
        <v>Small</v>
      </c>
      <c r="O4511" s="50">
        <v>55</v>
      </c>
      <c r="P4511" s="67">
        <f t="shared" si="281"/>
        <v>0.03</v>
      </c>
      <c r="Q4511" s="52">
        <v>4.9800000000000004</v>
      </c>
      <c r="R4511" s="52" t="str" cm="1">
        <f t="array" ref="R4511">_xlfn.IFS(ROUND(Q4511,0)=5,"Excellent",ROUND(Q4511,0)=4,"Good",ROUND(Q4511,0)=3,"Ok",ROUND(Q4511,0)&lt;3,"Bad")</f>
        <v>Excellent</v>
      </c>
      <c r="S4511">
        <v>50</v>
      </c>
      <c r="T4511" t="str">
        <f t="shared" si="282"/>
        <v>No</v>
      </c>
      <c r="U4511" s="65">
        <v>43509</v>
      </c>
      <c r="V4511" s="65">
        <v>43884</v>
      </c>
      <c r="W4511">
        <v>137</v>
      </c>
      <c r="X4511" t="str">
        <f t="shared" si="283"/>
        <v>Active</v>
      </c>
      <c r="Y4511" t="s">
        <v>15615</v>
      </c>
    </row>
    <row r="4512" spans="1:25" x14ac:dyDescent="0.25">
      <c r="A4512">
        <v>4511</v>
      </c>
      <c r="B4512" t="s">
        <v>3171</v>
      </c>
      <c r="C4512">
        <v>3272</v>
      </c>
      <c r="D4512" t="str">
        <f>VLOOKUP($C4512,Hosts!$A:$O,10,0)</f>
        <v>New York</v>
      </c>
      <c r="E4512" s="67">
        <f>INDEX(Hosts!$A:$O,MATCH(Places!$C4512,Hosts!$A:$A,0),MATCH(Places!E$1,Hosts!$1:$1,0))</f>
        <v>0</v>
      </c>
      <c r="F4512" s="67">
        <f>INDEX(Hosts!$A:$O,MATCH(Places!$C4512,Hosts!$A:$A,0),MATCH(Places!F$1,Hosts!$1:$1,0))</f>
        <v>0.84</v>
      </c>
      <c r="G4512" s="67" t="str">
        <f>INDEX(Hosts!$A:$O,MATCH(Places!$C4512,Hosts!$A:$A,0),MATCH(Places!G$1,Hosts!$1:$1,0))</f>
        <v>No</v>
      </c>
      <c r="H4512">
        <v>25</v>
      </c>
      <c r="I4512" t="str">
        <f>VLOOKUP($H4512,Neighborhoods!$A:$C,2,0)</f>
        <v>Queens</v>
      </c>
      <c r="J4512" t="str">
        <f>VLOOKUP($H4512,Neighborhoods!$A:$C,3,0)</f>
        <v>Ridgewood</v>
      </c>
      <c r="K4512" t="s">
        <v>1</v>
      </c>
      <c r="L4512" t="str">
        <f t="shared" si="280"/>
        <v>Yes</v>
      </c>
      <c r="M4512">
        <v>2</v>
      </c>
      <c r="N4512" t="str" cm="1">
        <f t="array" ref="N4512">_xlfn.IFS(M4512&lt;=2,"Small",M4512&lt;=5,"Medium",M4512&gt;5,"Large")</f>
        <v>Small</v>
      </c>
      <c r="O4512" s="50">
        <v>107</v>
      </c>
      <c r="P4512" s="67">
        <f t="shared" si="281"/>
        <v>0.03</v>
      </c>
      <c r="Q4512" s="52">
        <v>4.33</v>
      </c>
      <c r="R4512" s="52" t="str" cm="1">
        <f t="array" ref="R4512">_xlfn.IFS(ROUND(Q4512,0)=5,"Excellent",ROUND(Q4512,0)=4,"Good",ROUND(Q4512,0)=3,"Ok",ROUND(Q4512,0)&lt;3,"Bad")</f>
        <v>Good</v>
      </c>
      <c r="S4512">
        <v>6</v>
      </c>
      <c r="T4512" t="str">
        <f t="shared" si="282"/>
        <v>No</v>
      </c>
      <c r="U4512" s="65">
        <v>43585</v>
      </c>
      <c r="V4512" s="65">
        <v>43832</v>
      </c>
      <c r="W4512">
        <v>365</v>
      </c>
      <c r="X4512" t="str">
        <f t="shared" si="283"/>
        <v>Active</v>
      </c>
      <c r="Y4512" t="s">
        <v>15615</v>
      </c>
    </row>
    <row r="4513" spans="1:25" x14ac:dyDescent="0.25">
      <c r="A4513">
        <v>4512</v>
      </c>
      <c r="B4513" t="s">
        <v>13247</v>
      </c>
      <c r="C4513">
        <v>3544</v>
      </c>
      <c r="D4513" t="str">
        <f>VLOOKUP($C4513,Hosts!$A:$O,10,0)</f>
        <v>New York</v>
      </c>
      <c r="E4513" s="67">
        <f>INDEX(Hosts!$A:$O,MATCH(Places!$C4513,Hosts!$A:$A,0),MATCH(Places!E$1,Hosts!$1:$1,0))</f>
        <v>0.9</v>
      </c>
      <c r="F4513" s="67">
        <f>INDEX(Hosts!$A:$O,MATCH(Places!$C4513,Hosts!$A:$A,0),MATCH(Places!F$1,Hosts!$1:$1,0))</f>
        <v>0.99</v>
      </c>
      <c r="G4513" s="67" t="str">
        <f>INDEX(Hosts!$A:$O,MATCH(Places!$C4513,Hosts!$A:$A,0),MATCH(Places!G$1,Hosts!$1:$1,0))</f>
        <v>No</v>
      </c>
      <c r="H4513">
        <v>17</v>
      </c>
      <c r="I4513" t="str">
        <f>VLOOKUP($H4513,Neighborhoods!$A:$C,2,0)</f>
        <v>Manhattan</v>
      </c>
      <c r="J4513" t="str">
        <f>VLOOKUP($H4513,Neighborhoods!$A:$C,3,0)</f>
        <v>Hell's Kitchen</v>
      </c>
      <c r="K4513" t="s">
        <v>11822</v>
      </c>
      <c r="L4513" t="str">
        <f t="shared" si="280"/>
        <v>No</v>
      </c>
      <c r="M4513">
        <v>4</v>
      </c>
      <c r="N4513" t="str" cm="1">
        <f t="array" ref="N4513">_xlfn.IFS(M4513&lt;=2,"Small",M4513&lt;=5,"Medium",M4513&gt;5,"Large")</f>
        <v>Medium</v>
      </c>
      <c r="O4513" s="50">
        <v>350</v>
      </c>
      <c r="P4513" s="67">
        <f t="shared" si="281"/>
        <v>0.04</v>
      </c>
      <c r="Q4513" s="52">
        <v>4.25</v>
      </c>
      <c r="R4513" s="52" t="str" cm="1">
        <f t="array" ref="R4513">_xlfn.IFS(ROUND(Q4513,0)=5,"Excellent",ROUND(Q4513,0)=4,"Good",ROUND(Q4513,0)=3,"Ok",ROUND(Q4513,0)&lt;3,"Bad")</f>
        <v>Good</v>
      </c>
      <c r="S4513">
        <v>4</v>
      </c>
      <c r="T4513" t="str">
        <f t="shared" si="282"/>
        <v>No</v>
      </c>
      <c r="U4513" s="65">
        <v>43582</v>
      </c>
      <c r="V4513" s="65">
        <v>43701</v>
      </c>
      <c r="W4513">
        <v>365</v>
      </c>
      <c r="X4513" t="str">
        <f t="shared" si="283"/>
        <v>Active</v>
      </c>
      <c r="Y4513" t="s">
        <v>15616</v>
      </c>
    </row>
    <row r="4514" spans="1:25" x14ac:dyDescent="0.25">
      <c r="A4514">
        <v>4513</v>
      </c>
      <c r="B4514" t="s">
        <v>15110</v>
      </c>
      <c r="C4514">
        <v>3544</v>
      </c>
      <c r="D4514" t="str">
        <f>VLOOKUP($C4514,Hosts!$A:$O,10,0)</f>
        <v>New York</v>
      </c>
      <c r="E4514" s="67">
        <f>INDEX(Hosts!$A:$O,MATCH(Places!$C4514,Hosts!$A:$A,0),MATCH(Places!E$1,Hosts!$1:$1,0))</f>
        <v>0.9</v>
      </c>
      <c r="F4514" s="67">
        <f>INDEX(Hosts!$A:$O,MATCH(Places!$C4514,Hosts!$A:$A,0),MATCH(Places!F$1,Hosts!$1:$1,0))</f>
        <v>0.99</v>
      </c>
      <c r="G4514" s="67" t="str">
        <f>INDEX(Hosts!$A:$O,MATCH(Places!$C4514,Hosts!$A:$A,0),MATCH(Places!G$1,Hosts!$1:$1,0))</f>
        <v>No</v>
      </c>
      <c r="H4514">
        <v>17</v>
      </c>
      <c r="I4514" t="str">
        <f>VLOOKUP($H4514,Neighborhoods!$A:$C,2,0)</f>
        <v>Manhattan</v>
      </c>
      <c r="J4514" t="str">
        <f>VLOOKUP($H4514,Neighborhoods!$A:$C,3,0)</f>
        <v>Hell's Kitchen</v>
      </c>
      <c r="K4514" t="s">
        <v>11822</v>
      </c>
      <c r="L4514" t="str">
        <f t="shared" si="280"/>
        <v>No</v>
      </c>
      <c r="M4514">
        <v>6</v>
      </c>
      <c r="N4514" t="str" cm="1">
        <f t="array" ref="N4514">_xlfn.IFS(M4514&lt;=2,"Small",M4514&lt;=5,"Medium",M4514&gt;5,"Large")</f>
        <v>Large</v>
      </c>
      <c r="O4514" s="50">
        <v>350</v>
      </c>
      <c r="P4514" s="67">
        <f t="shared" si="281"/>
        <v>0.04</v>
      </c>
      <c r="Q4514" s="52">
        <v>5</v>
      </c>
      <c r="R4514" s="52" t="str" cm="1">
        <f t="array" ref="R4514">_xlfn.IFS(ROUND(Q4514,0)=5,"Excellent",ROUND(Q4514,0)=4,"Good",ROUND(Q4514,0)=3,"Ok",ROUND(Q4514,0)&lt;3,"Bad")</f>
        <v>Excellent</v>
      </c>
      <c r="S4514">
        <v>3</v>
      </c>
      <c r="T4514" t="str">
        <f t="shared" si="282"/>
        <v>No</v>
      </c>
      <c r="U4514" s="65">
        <v>43536</v>
      </c>
      <c r="V4514" s="65">
        <v>43739</v>
      </c>
      <c r="W4514">
        <v>362</v>
      </c>
      <c r="X4514" t="str">
        <f t="shared" si="283"/>
        <v>Active</v>
      </c>
      <c r="Y4514" t="s">
        <v>15616</v>
      </c>
    </row>
    <row r="4515" spans="1:25" x14ac:dyDescent="0.25">
      <c r="A4515">
        <v>4514</v>
      </c>
      <c r="B4515" t="s">
        <v>13902</v>
      </c>
      <c r="C4515">
        <v>3292</v>
      </c>
      <c r="D4515" t="str">
        <f>VLOOKUP($C4515,Hosts!$A:$O,10,0)</f>
        <v>New York</v>
      </c>
      <c r="E4515" s="67">
        <f>INDEX(Hosts!$A:$O,MATCH(Places!$C4515,Hosts!$A:$A,0),MATCH(Places!E$1,Hosts!$1:$1,0))</f>
        <v>1</v>
      </c>
      <c r="F4515" s="67">
        <f>INDEX(Hosts!$A:$O,MATCH(Places!$C4515,Hosts!$A:$A,0),MATCH(Places!F$1,Hosts!$1:$1,0))</f>
        <v>0.79</v>
      </c>
      <c r="G4515" s="67" t="str">
        <f>INDEX(Hosts!$A:$O,MATCH(Places!$C4515,Hosts!$A:$A,0),MATCH(Places!G$1,Hosts!$1:$1,0))</f>
        <v>No</v>
      </c>
      <c r="H4515">
        <v>26</v>
      </c>
      <c r="I4515" t="str">
        <f>VLOOKUP($H4515,Neighborhoods!$A:$C,2,0)</f>
        <v>Queens</v>
      </c>
      <c r="J4515" t="str">
        <f>VLOOKUP($H4515,Neighborhoods!$A:$C,3,0)</f>
        <v>Sunnyside</v>
      </c>
      <c r="K4515" t="s">
        <v>1</v>
      </c>
      <c r="L4515" t="str">
        <f t="shared" si="280"/>
        <v>Yes</v>
      </c>
      <c r="M4515">
        <v>2</v>
      </c>
      <c r="N4515" t="str" cm="1">
        <f t="array" ref="N4515">_xlfn.IFS(M4515&lt;=2,"Small",M4515&lt;=5,"Medium",M4515&gt;5,"Large")</f>
        <v>Small</v>
      </c>
      <c r="O4515" s="50">
        <v>52</v>
      </c>
      <c r="P4515" s="67">
        <f t="shared" si="281"/>
        <v>0.03</v>
      </c>
      <c r="Q4515" s="52">
        <v>5</v>
      </c>
      <c r="R4515" s="52" t="str" cm="1">
        <f t="array" ref="R4515">_xlfn.IFS(ROUND(Q4515,0)=5,"Excellent",ROUND(Q4515,0)=4,"Good",ROUND(Q4515,0)=3,"Ok",ROUND(Q4515,0)&lt;3,"Bad")</f>
        <v>Excellent</v>
      </c>
      <c r="S4515">
        <v>4</v>
      </c>
      <c r="T4515" t="str">
        <f t="shared" si="282"/>
        <v>No</v>
      </c>
      <c r="U4515" s="65">
        <v>43577</v>
      </c>
      <c r="V4515" s="65">
        <v>43915</v>
      </c>
      <c r="W4515">
        <v>260</v>
      </c>
      <c r="X4515" t="str">
        <f t="shared" si="283"/>
        <v>Active</v>
      </c>
      <c r="Y4515" t="s">
        <v>15615</v>
      </c>
    </row>
    <row r="4516" spans="1:25" x14ac:dyDescent="0.25">
      <c r="A4516">
        <v>4515</v>
      </c>
      <c r="B4516" t="s">
        <v>3173</v>
      </c>
      <c r="C4516">
        <v>3791</v>
      </c>
      <c r="D4516" t="str">
        <f>VLOOKUP($C4516,Hosts!$A:$O,10,0)</f>
        <v>New York</v>
      </c>
      <c r="E4516" s="67">
        <f>INDEX(Hosts!$A:$O,MATCH(Places!$C4516,Hosts!$A:$A,0),MATCH(Places!E$1,Hosts!$1:$1,0))</f>
        <v>1</v>
      </c>
      <c r="F4516" s="67">
        <f>INDEX(Hosts!$A:$O,MATCH(Places!$C4516,Hosts!$A:$A,0),MATCH(Places!F$1,Hosts!$1:$1,0))</f>
        <v>1</v>
      </c>
      <c r="G4516" s="67" t="str">
        <f>INDEX(Hosts!$A:$O,MATCH(Places!$C4516,Hosts!$A:$A,0),MATCH(Places!G$1,Hosts!$1:$1,0))</f>
        <v>Yes</v>
      </c>
      <c r="H4516">
        <v>3</v>
      </c>
      <c r="I4516" t="str">
        <f>VLOOKUP($H4516,Neighborhoods!$A:$C,2,0)</f>
        <v>Bronx</v>
      </c>
      <c r="J4516" t="str">
        <f>VLOOKUP($H4516,Neighborhoods!$A:$C,3,0)</f>
        <v>Longwood</v>
      </c>
      <c r="K4516" t="s">
        <v>11822</v>
      </c>
      <c r="L4516" t="str">
        <f t="shared" si="280"/>
        <v>No</v>
      </c>
      <c r="M4516">
        <v>4</v>
      </c>
      <c r="N4516" t="str" cm="1">
        <f t="array" ref="N4516">_xlfn.IFS(M4516&lt;=2,"Small",M4516&lt;=5,"Medium",M4516&gt;5,"Large")</f>
        <v>Medium</v>
      </c>
      <c r="O4516" s="50">
        <v>175</v>
      </c>
      <c r="P4516" s="67">
        <f t="shared" si="281"/>
        <v>0.03</v>
      </c>
      <c r="Q4516" s="52">
        <v>4.92</v>
      </c>
      <c r="R4516" s="52" t="str" cm="1">
        <f t="array" ref="R4516">_xlfn.IFS(ROUND(Q4516,0)=5,"Excellent",ROUND(Q4516,0)=4,"Good",ROUND(Q4516,0)=3,"Ok",ROUND(Q4516,0)&lt;3,"Bad")</f>
        <v>Excellent</v>
      </c>
      <c r="S4516">
        <v>26</v>
      </c>
      <c r="T4516" t="str">
        <f t="shared" si="282"/>
        <v>No</v>
      </c>
      <c r="U4516" s="65">
        <v>43562</v>
      </c>
      <c r="V4516" s="65">
        <v>44054</v>
      </c>
      <c r="W4516">
        <v>169</v>
      </c>
      <c r="X4516" t="str">
        <f t="shared" si="283"/>
        <v>Active</v>
      </c>
      <c r="Y4516" t="s">
        <v>15616</v>
      </c>
    </row>
    <row r="4517" spans="1:25" x14ac:dyDescent="0.25">
      <c r="A4517">
        <v>4516</v>
      </c>
      <c r="B4517" t="s">
        <v>3174</v>
      </c>
      <c r="C4517">
        <v>221</v>
      </c>
      <c r="D4517" t="str">
        <f>VLOOKUP($C4517,Hosts!$A:$O,10,0)</f>
        <v>New York</v>
      </c>
      <c r="E4517" s="67">
        <f>INDEX(Hosts!$A:$O,MATCH(Places!$C4517,Hosts!$A:$A,0),MATCH(Places!E$1,Hosts!$1:$1,0))</f>
        <v>1</v>
      </c>
      <c r="F4517" s="67">
        <f>INDEX(Hosts!$A:$O,MATCH(Places!$C4517,Hosts!$A:$A,0),MATCH(Places!F$1,Hosts!$1:$1,0))</f>
        <v>0.97</v>
      </c>
      <c r="G4517" s="67" t="str">
        <f>INDEX(Hosts!$A:$O,MATCH(Places!$C4517,Hosts!$A:$A,0),MATCH(Places!G$1,Hosts!$1:$1,0))</f>
        <v>Yes</v>
      </c>
      <c r="H4517">
        <v>29</v>
      </c>
      <c r="I4517" t="str">
        <f>VLOOKUP($H4517,Neighborhoods!$A:$C,2,0)</f>
        <v>Staten Island</v>
      </c>
      <c r="J4517" t="str">
        <f>VLOOKUP($H4517,Neighborhoods!$A:$C,3,0)</f>
        <v>Stapleton</v>
      </c>
      <c r="K4517" t="s">
        <v>11822</v>
      </c>
      <c r="L4517" t="str">
        <f t="shared" si="280"/>
        <v>No</v>
      </c>
      <c r="M4517">
        <v>12</v>
      </c>
      <c r="N4517" t="str" cm="1">
        <f t="array" ref="N4517">_xlfn.IFS(M4517&lt;=2,"Small",M4517&lt;=5,"Medium",M4517&gt;5,"Large")</f>
        <v>Large</v>
      </c>
      <c r="O4517" s="50">
        <v>345</v>
      </c>
      <c r="P4517" s="67">
        <f t="shared" si="281"/>
        <v>0.04</v>
      </c>
      <c r="Q4517" s="52">
        <v>4.83</v>
      </c>
      <c r="R4517" s="52" t="str" cm="1">
        <f t="array" ref="R4517">_xlfn.IFS(ROUND(Q4517,0)=5,"Excellent",ROUND(Q4517,0)=4,"Good",ROUND(Q4517,0)=3,"Ok",ROUND(Q4517,0)&lt;3,"Bad")</f>
        <v>Excellent</v>
      </c>
      <c r="S4517">
        <v>36</v>
      </c>
      <c r="T4517" t="str">
        <f t="shared" si="282"/>
        <v>No</v>
      </c>
      <c r="U4517" s="65">
        <v>43562</v>
      </c>
      <c r="V4517" s="65">
        <v>43902</v>
      </c>
      <c r="W4517">
        <v>305</v>
      </c>
      <c r="X4517" t="str">
        <f t="shared" si="283"/>
        <v>Active</v>
      </c>
      <c r="Y4517" t="s">
        <v>15616</v>
      </c>
    </row>
    <row r="4518" spans="1:25" x14ac:dyDescent="0.25">
      <c r="A4518">
        <v>4517</v>
      </c>
      <c r="B4518" t="s">
        <v>3175</v>
      </c>
      <c r="C4518">
        <v>3721</v>
      </c>
      <c r="D4518" t="str">
        <f>VLOOKUP($C4518,Hosts!$A:$O,10,0)</f>
        <v>New York</v>
      </c>
      <c r="E4518" s="67">
        <f>INDEX(Hosts!$A:$O,MATCH(Places!$C4518,Hosts!$A:$A,0),MATCH(Places!E$1,Hosts!$1:$1,0))</f>
        <v>0.5</v>
      </c>
      <c r="F4518" s="67">
        <f>INDEX(Hosts!$A:$O,MATCH(Places!$C4518,Hosts!$A:$A,0),MATCH(Places!F$1,Hosts!$1:$1,0))</f>
        <v>0.67</v>
      </c>
      <c r="G4518" s="67" t="str">
        <f>INDEX(Hosts!$A:$O,MATCH(Places!$C4518,Hosts!$A:$A,0),MATCH(Places!G$1,Hosts!$1:$1,0))</f>
        <v>Yes</v>
      </c>
      <c r="H4518">
        <v>10</v>
      </c>
      <c r="I4518" t="str">
        <f>VLOOKUP($H4518,Neighborhoods!$A:$C,2,0)</f>
        <v>Brooklyn</v>
      </c>
      <c r="J4518" t="str">
        <f>VLOOKUP($H4518,Neighborhoods!$A:$C,3,0)</f>
        <v>East Flatbush</v>
      </c>
      <c r="K4518" t="s">
        <v>1</v>
      </c>
      <c r="L4518" t="str">
        <f t="shared" si="280"/>
        <v>Yes</v>
      </c>
      <c r="M4518">
        <v>2</v>
      </c>
      <c r="N4518" t="str" cm="1">
        <f t="array" ref="N4518">_xlfn.IFS(M4518&lt;=2,"Small",M4518&lt;=5,"Medium",M4518&gt;5,"Large")</f>
        <v>Small</v>
      </c>
      <c r="O4518" s="50">
        <v>48</v>
      </c>
      <c r="P4518" s="67">
        <f t="shared" si="281"/>
        <v>0.03</v>
      </c>
      <c r="Q4518" s="52">
        <v>4.9400000000000004</v>
      </c>
      <c r="R4518" s="52" t="str" cm="1">
        <f t="array" ref="R4518">_xlfn.IFS(ROUND(Q4518,0)=5,"Excellent",ROUND(Q4518,0)=4,"Good",ROUND(Q4518,0)=3,"Ok",ROUND(Q4518,0)&lt;3,"Bad")</f>
        <v>Excellent</v>
      </c>
      <c r="S4518">
        <v>16</v>
      </c>
      <c r="T4518" t="str">
        <f t="shared" si="282"/>
        <v>No</v>
      </c>
      <c r="U4518" s="65">
        <v>43513</v>
      </c>
      <c r="V4518" s="65">
        <v>43765</v>
      </c>
      <c r="W4518">
        <v>365</v>
      </c>
      <c r="X4518" t="str">
        <f t="shared" si="283"/>
        <v>Active</v>
      </c>
      <c r="Y4518" t="s">
        <v>15615</v>
      </c>
    </row>
    <row r="4519" spans="1:25" x14ac:dyDescent="0.25">
      <c r="A4519">
        <v>4518</v>
      </c>
      <c r="B4519" t="s">
        <v>3176</v>
      </c>
      <c r="C4519">
        <v>3721</v>
      </c>
      <c r="D4519" t="str">
        <f>VLOOKUP($C4519,Hosts!$A:$O,10,0)</f>
        <v>New York</v>
      </c>
      <c r="E4519" s="67">
        <f>INDEX(Hosts!$A:$O,MATCH(Places!$C4519,Hosts!$A:$A,0),MATCH(Places!E$1,Hosts!$1:$1,0))</f>
        <v>0.5</v>
      </c>
      <c r="F4519" s="67">
        <f>INDEX(Hosts!$A:$O,MATCH(Places!$C4519,Hosts!$A:$A,0),MATCH(Places!F$1,Hosts!$1:$1,0))</f>
        <v>0.67</v>
      </c>
      <c r="G4519" s="67" t="str">
        <f>INDEX(Hosts!$A:$O,MATCH(Places!$C4519,Hosts!$A:$A,0),MATCH(Places!G$1,Hosts!$1:$1,0))</f>
        <v>Yes</v>
      </c>
      <c r="H4519">
        <v>10</v>
      </c>
      <c r="I4519" t="str">
        <f>VLOOKUP($H4519,Neighborhoods!$A:$C,2,0)</f>
        <v>Brooklyn</v>
      </c>
      <c r="J4519" t="str">
        <f>VLOOKUP($H4519,Neighborhoods!$A:$C,3,0)</f>
        <v>East Flatbush</v>
      </c>
      <c r="K4519" t="s">
        <v>1</v>
      </c>
      <c r="L4519" t="str">
        <f t="shared" si="280"/>
        <v>Yes</v>
      </c>
      <c r="M4519">
        <v>2</v>
      </c>
      <c r="N4519" t="str" cm="1">
        <f t="array" ref="N4519">_xlfn.IFS(M4519&lt;=2,"Small",M4519&lt;=5,"Medium",M4519&gt;5,"Large")</f>
        <v>Small</v>
      </c>
      <c r="O4519" s="50">
        <v>48</v>
      </c>
      <c r="P4519" s="67">
        <f t="shared" si="281"/>
        <v>0.03</v>
      </c>
      <c r="Q4519" s="52">
        <v>4.79</v>
      </c>
      <c r="R4519" s="52" t="str" cm="1">
        <f t="array" ref="R4519">_xlfn.IFS(ROUND(Q4519,0)=5,"Excellent",ROUND(Q4519,0)=4,"Good",ROUND(Q4519,0)=3,"Ok",ROUND(Q4519,0)&lt;3,"Bad")</f>
        <v>Excellent</v>
      </c>
      <c r="S4519">
        <v>14</v>
      </c>
      <c r="T4519" t="str">
        <f t="shared" si="282"/>
        <v>No</v>
      </c>
      <c r="U4519" s="65">
        <v>43542</v>
      </c>
      <c r="V4519" s="65">
        <v>43737</v>
      </c>
      <c r="W4519">
        <v>364</v>
      </c>
      <c r="X4519" t="str">
        <f t="shared" si="283"/>
        <v>Active</v>
      </c>
      <c r="Y4519" t="s">
        <v>15615</v>
      </c>
    </row>
    <row r="4520" spans="1:25" x14ac:dyDescent="0.25">
      <c r="A4520">
        <v>4519</v>
      </c>
      <c r="B4520" t="s">
        <v>3177</v>
      </c>
      <c r="C4520">
        <v>180</v>
      </c>
      <c r="D4520" t="str">
        <f>VLOOKUP($C4520,Hosts!$A:$O,10,0)</f>
        <v>New York</v>
      </c>
      <c r="E4520" s="67">
        <f>INDEX(Hosts!$A:$O,MATCH(Places!$C4520,Hosts!$A:$A,0),MATCH(Places!E$1,Hosts!$1:$1,0))</f>
        <v>0.7</v>
      </c>
      <c r="F4520" s="67">
        <f>INDEX(Hosts!$A:$O,MATCH(Places!$C4520,Hosts!$A:$A,0),MATCH(Places!F$1,Hosts!$1:$1,0))</f>
        <v>0.74</v>
      </c>
      <c r="G4520" s="67" t="str">
        <f>INDEX(Hosts!$A:$O,MATCH(Places!$C4520,Hosts!$A:$A,0),MATCH(Places!G$1,Hosts!$1:$1,0))</f>
        <v>No</v>
      </c>
      <c r="H4520">
        <v>14</v>
      </c>
      <c r="I4520" t="str">
        <f>VLOOKUP($H4520,Neighborhoods!$A:$C,2,0)</f>
        <v>Manhattan</v>
      </c>
      <c r="J4520" t="str">
        <f>VLOOKUP($H4520,Neighborhoods!$A:$C,3,0)</f>
        <v>East Harlem</v>
      </c>
      <c r="K4520" t="s">
        <v>11822</v>
      </c>
      <c r="L4520" t="str">
        <f t="shared" si="280"/>
        <v>No</v>
      </c>
      <c r="M4520">
        <v>4</v>
      </c>
      <c r="N4520" t="str" cm="1">
        <f t="array" ref="N4520">_xlfn.IFS(M4520&lt;=2,"Small",M4520&lt;=5,"Medium",M4520&gt;5,"Large")</f>
        <v>Medium</v>
      </c>
      <c r="O4520" s="50">
        <v>90</v>
      </c>
      <c r="P4520" s="67">
        <f t="shared" si="281"/>
        <v>0.03</v>
      </c>
      <c r="Q4520" s="52">
        <v>4.83</v>
      </c>
      <c r="R4520" s="52" t="str" cm="1">
        <f t="array" ref="R4520">_xlfn.IFS(ROUND(Q4520,0)=5,"Excellent",ROUND(Q4520,0)=4,"Good",ROUND(Q4520,0)=3,"Ok",ROUND(Q4520,0)&lt;3,"Bad")</f>
        <v>Excellent</v>
      </c>
      <c r="S4520">
        <v>6</v>
      </c>
      <c r="T4520" t="str">
        <f t="shared" si="282"/>
        <v>No</v>
      </c>
      <c r="U4520" s="65">
        <v>43555</v>
      </c>
      <c r="V4520" s="65">
        <v>43769</v>
      </c>
      <c r="W4520">
        <v>0</v>
      </c>
      <c r="X4520" t="str">
        <f t="shared" si="283"/>
        <v>Inactive</v>
      </c>
      <c r="Y4520" t="s">
        <v>15615</v>
      </c>
    </row>
    <row r="4521" spans="1:25" x14ac:dyDescent="0.25">
      <c r="A4521">
        <v>4520</v>
      </c>
      <c r="B4521" t="s">
        <v>3178</v>
      </c>
      <c r="C4521">
        <v>3123</v>
      </c>
      <c r="D4521" t="str">
        <f>VLOOKUP($C4521,Hosts!$A:$O,10,0)</f>
        <v>New York</v>
      </c>
      <c r="E4521" s="67">
        <f>INDEX(Hosts!$A:$O,MATCH(Places!$C4521,Hosts!$A:$A,0),MATCH(Places!E$1,Hosts!$1:$1,0))</f>
        <v>0.33</v>
      </c>
      <c r="F4521" s="67">
        <f>INDEX(Hosts!$A:$O,MATCH(Places!$C4521,Hosts!$A:$A,0),MATCH(Places!F$1,Hosts!$1:$1,0))</f>
        <v>0.48</v>
      </c>
      <c r="G4521" s="67" t="str">
        <f>INDEX(Hosts!$A:$O,MATCH(Places!$C4521,Hosts!$A:$A,0),MATCH(Places!G$1,Hosts!$1:$1,0))</f>
        <v>No</v>
      </c>
      <c r="H4521">
        <v>16</v>
      </c>
      <c r="I4521" t="str">
        <f>VLOOKUP($H4521,Neighborhoods!$A:$C,2,0)</f>
        <v>Manhattan</v>
      </c>
      <c r="J4521" t="str">
        <f>VLOOKUP($H4521,Neighborhoods!$A:$C,3,0)</f>
        <v>Harlem</v>
      </c>
      <c r="K4521" t="s">
        <v>11822</v>
      </c>
      <c r="L4521" t="str">
        <f t="shared" si="280"/>
        <v>No</v>
      </c>
      <c r="M4521">
        <v>4</v>
      </c>
      <c r="N4521" t="str" cm="1">
        <f t="array" ref="N4521">_xlfn.IFS(M4521&lt;=2,"Small",M4521&lt;=5,"Medium",M4521&gt;5,"Large")</f>
        <v>Medium</v>
      </c>
      <c r="O4521" s="50">
        <v>54</v>
      </c>
      <c r="P4521" s="67">
        <f t="shared" si="281"/>
        <v>0.03</v>
      </c>
      <c r="Q4521" s="52">
        <v>4.55</v>
      </c>
      <c r="R4521" s="52" t="str" cm="1">
        <f t="array" ref="R4521">_xlfn.IFS(ROUND(Q4521,0)=5,"Excellent",ROUND(Q4521,0)=4,"Good",ROUND(Q4521,0)=3,"Ok",ROUND(Q4521,0)&lt;3,"Bad")</f>
        <v>Excellent</v>
      </c>
      <c r="S4521">
        <v>20</v>
      </c>
      <c r="T4521" t="str">
        <f t="shared" si="282"/>
        <v>No</v>
      </c>
      <c r="U4521" s="65">
        <v>43533</v>
      </c>
      <c r="V4521" s="65">
        <v>43949</v>
      </c>
      <c r="W4521">
        <v>332</v>
      </c>
      <c r="X4521" t="str">
        <f t="shared" si="283"/>
        <v>Active</v>
      </c>
      <c r="Y4521" t="s">
        <v>15615</v>
      </c>
    </row>
    <row r="4522" spans="1:25" x14ac:dyDescent="0.25">
      <c r="A4522">
        <v>4521</v>
      </c>
      <c r="B4522" t="s">
        <v>13636</v>
      </c>
      <c r="C4522">
        <v>3249</v>
      </c>
      <c r="D4522" t="str">
        <f>VLOOKUP($C4522,Hosts!$A:$O,10,0)</f>
        <v>New York</v>
      </c>
      <c r="E4522" s="67">
        <f>INDEX(Hosts!$A:$O,MATCH(Places!$C4522,Hosts!$A:$A,0),MATCH(Places!E$1,Hosts!$1:$1,0))</f>
        <v>1</v>
      </c>
      <c r="F4522" s="67">
        <f>INDEX(Hosts!$A:$O,MATCH(Places!$C4522,Hosts!$A:$A,0),MATCH(Places!F$1,Hosts!$1:$1,0))</f>
        <v>0.99</v>
      </c>
      <c r="G4522" s="67" t="str">
        <f>INDEX(Hosts!$A:$O,MATCH(Places!$C4522,Hosts!$A:$A,0),MATCH(Places!G$1,Hosts!$1:$1,0))</f>
        <v>Yes</v>
      </c>
      <c r="H4522">
        <v>8</v>
      </c>
      <c r="I4522" t="str">
        <f>VLOOKUP($H4522,Neighborhoods!$A:$C,2,0)</f>
        <v>Brooklyn</v>
      </c>
      <c r="J4522" t="str">
        <f>VLOOKUP($H4522,Neighborhoods!$A:$C,3,0)</f>
        <v>Bushwick</v>
      </c>
      <c r="K4522" t="s">
        <v>11822</v>
      </c>
      <c r="L4522" t="str">
        <f t="shared" si="280"/>
        <v>No</v>
      </c>
      <c r="M4522">
        <v>9</v>
      </c>
      <c r="N4522" t="str" cm="1">
        <f t="array" ref="N4522">_xlfn.IFS(M4522&lt;=2,"Small",M4522&lt;=5,"Medium",M4522&gt;5,"Large")</f>
        <v>Large</v>
      </c>
      <c r="O4522" s="50">
        <v>170</v>
      </c>
      <c r="P4522" s="67">
        <f t="shared" si="281"/>
        <v>0.03</v>
      </c>
      <c r="Q4522" s="52">
        <v>4.8099999999999996</v>
      </c>
      <c r="R4522" s="52" t="str" cm="1">
        <f t="array" ref="R4522">_xlfn.IFS(ROUND(Q4522,0)=5,"Excellent",ROUND(Q4522,0)=4,"Good",ROUND(Q4522,0)=3,"Ok",ROUND(Q4522,0)&lt;3,"Bad")</f>
        <v>Excellent</v>
      </c>
      <c r="S4522">
        <v>32</v>
      </c>
      <c r="T4522" t="str">
        <f t="shared" si="282"/>
        <v>No</v>
      </c>
      <c r="U4522" s="65">
        <v>43527</v>
      </c>
      <c r="V4522" s="65">
        <v>44039</v>
      </c>
      <c r="W4522">
        <v>180</v>
      </c>
      <c r="X4522" t="str">
        <f t="shared" si="283"/>
        <v>Active</v>
      </c>
      <c r="Y4522" t="s">
        <v>15616</v>
      </c>
    </row>
    <row r="4523" spans="1:25" x14ac:dyDescent="0.25">
      <c r="A4523">
        <v>4522</v>
      </c>
      <c r="B4523" t="s">
        <v>13428</v>
      </c>
      <c r="C4523">
        <v>3794</v>
      </c>
      <c r="D4523" t="str">
        <f>VLOOKUP($C4523,Hosts!$A:$O,10,0)</f>
        <v>New York</v>
      </c>
      <c r="E4523" s="67">
        <f>INDEX(Hosts!$A:$O,MATCH(Places!$C4523,Hosts!$A:$A,0),MATCH(Places!E$1,Hosts!$1:$1,0))</f>
        <v>1</v>
      </c>
      <c r="F4523" s="67">
        <f>INDEX(Hosts!$A:$O,MATCH(Places!$C4523,Hosts!$A:$A,0),MATCH(Places!F$1,Hosts!$1:$1,0))</f>
        <v>0.99</v>
      </c>
      <c r="G4523" s="67" t="str">
        <f>INDEX(Hosts!$A:$O,MATCH(Places!$C4523,Hosts!$A:$A,0),MATCH(Places!G$1,Hosts!$1:$1,0))</f>
        <v>No</v>
      </c>
      <c r="H4523">
        <v>21</v>
      </c>
      <c r="I4523" t="str">
        <f>VLOOKUP($H4523,Neighborhoods!$A:$C,2,0)</f>
        <v>Queens</v>
      </c>
      <c r="J4523" t="str">
        <f>VLOOKUP($H4523,Neighborhoods!$A:$C,3,0)</f>
        <v>Astoria</v>
      </c>
      <c r="K4523" t="s">
        <v>1</v>
      </c>
      <c r="L4523" t="str">
        <f t="shared" si="280"/>
        <v>Yes</v>
      </c>
      <c r="M4523">
        <v>2</v>
      </c>
      <c r="N4523" t="str" cm="1">
        <f t="array" ref="N4523">_xlfn.IFS(M4523&lt;=2,"Small",M4523&lt;=5,"Medium",M4523&gt;5,"Large")</f>
        <v>Small</v>
      </c>
      <c r="O4523" s="50">
        <v>66</v>
      </c>
      <c r="P4523" s="67">
        <f t="shared" si="281"/>
        <v>0.03</v>
      </c>
      <c r="Q4523" s="52">
        <v>4.4800000000000004</v>
      </c>
      <c r="R4523" s="52" t="str" cm="1">
        <f t="array" ref="R4523">_xlfn.IFS(ROUND(Q4523,0)=5,"Excellent",ROUND(Q4523,0)=4,"Good",ROUND(Q4523,0)=3,"Ok",ROUND(Q4523,0)&lt;3,"Bad")</f>
        <v>Good</v>
      </c>
      <c r="S4523">
        <v>42</v>
      </c>
      <c r="T4523" t="str">
        <f t="shared" si="282"/>
        <v>No</v>
      </c>
      <c r="U4523" s="65">
        <v>43526</v>
      </c>
      <c r="V4523" s="65">
        <v>43895</v>
      </c>
      <c r="W4523">
        <v>365</v>
      </c>
      <c r="X4523" t="str">
        <f t="shared" si="283"/>
        <v>Active</v>
      </c>
      <c r="Y4523" t="s">
        <v>15616</v>
      </c>
    </row>
    <row r="4524" spans="1:25" x14ac:dyDescent="0.25">
      <c r="A4524">
        <v>4523</v>
      </c>
      <c r="B4524" t="s">
        <v>3179</v>
      </c>
      <c r="C4524">
        <v>482</v>
      </c>
      <c r="D4524" t="str">
        <f>VLOOKUP($C4524,Hosts!$A:$O,10,0)</f>
        <v>New York</v>
      </c>
      <c r="E4524" s="67">
        <f>INDEX(Hosts!$A:$O,MATCH(Places!$C4524,Hosts!$A:$A,0),MATCH(Places!E$1,Hosts!$1:$1,0))</f>
        <v>1</v>
      </c>
      <c r="F4524" s="67">
        <f>INDEX(Hosts!$A:$O,MATCH(Places!$C4524,Hosts!$A:$A,0),MATCH(Places!F$1,Hosts!$1:$1,0))</f>
        <v>0.92</v>
      </c>
      <c r="G4524" s="67" t="str">
        <f>INDEX(Hosts!$A:$O,MATCH(Places!$C4524,Hosts!$A:$A,0),MATCH(Places!G$1,Hosts!$1:$1,0))</f>
        <v>Yes</v>
      </c>
      <c r="H4524">
        <v>7</v>
      </c>
      <c r="I4524" t="str">
        <f>VLOOKUP($H4524,Neighborhoods!$A:$C,2,0)</f>
        <v>Brooklyn</v>
      </c>
      <c r="J4524" t="str">
        <f>VLOOKUP($H4524,Neighborhoods!$A:$C,3,0)</f>
        <v>Bedford-Stuyvesant</v>
      </c>
      <c r="K4524" t="s">
        <v>11822</v>
      </c>
      <c r="L4524" t="str">
        <f t="shared" si="280"/>
        <v>No</v>
      </c>
      <c r="M4524">
        <v>4</v>
      </c>
      <c r="N4524" t="str" cm="1">
        <f t="array" ref="N4524">_xlfn.IFS(M4524&lt;=2,"Small",M4524&lt;=5,"Medium",M4524&gt;5,"Large")</f>
        <v>Medium</v>
      </c>
      <c r="O4524" s="50">
        <v>179</v>
      </c>
      <c r="P4524" s="67">
        <f t="shared" si="281"/>
        <v>0.03</v>
      </c>
      <c r="Q4524" s="52">
        <v>4.9800000000000004</v>
      </c>
      <c r="R4524" s="52" t="str" cm="1">
        <f t="array" ref="R4524">_xlfn.IFS(ROUND(Q4524,0)=5,"Excellent",ROUND(Q4524,0)=4,"Good",ROUND(Q4524,0)=3,"Ok",ROUND(Q4524,0)&lt;3,"Bad")</f>
        <v>Excellent</v>
      </c>
      <c r="S4524">
        <v>46</v>
      </c>
      <c r="T4524" t="str">
        <f t="shared" si="282"/>
        <v>No</v>
      </c>
      <c r="U4524" s="65">
        <v>43540</v>
      </c>
      <c r="V4524" s="65">
        <v>43891</v>
      </c>
      <c r="W4524">
        <v>329</v>
      </c>
      <c r="X4524" t="str">
        <f t="shared" si="283"/>
        <v>Active</v>
      </c>
      <c r="Y4524" t="s">
        <v>15615</v>
      </c>
    </row>
    <row r="4525" spans="1:25" x14ac:dyDescent="0.25">
      <c r="A4525">
        <v>4524</v>
      </c>
      <c r="B4525" t="s">
        <v>3180</v>
      </c>
      <c r="C4525">
        <v>1375</v>
      </c>
      <c r="D4525" t="str">
        <f>VLOOKUP($C4525,Hosts!$A:$O,10,0)</f>
        <v>New York</v>
      </c>
      <c r="E4525" s="67">
        <f>INDEX(Hosts!$A:$O,MATCH(Places!$C4525,Hosts!$A:$A,0),MATCH(Places!E$1,Hosts!$1:$1,0))</f>
        <v>1</v>
      </c>
      <c r="F4525" s="67">
        <f>INDEX(Hosts!$A:$O,MATCH(Places!$C4525,Hosts!$A:$A,0),MATCH(Places!F$1,Hosts!$1:$1,0))</f>
        <v>0.95</v>
      </c>
      <c r="G4525" s="67" t="str">
        <f>INDEX(Hosts!$A:$O,MATCH(Places!$C4525,Hosts!$A:$A,0),MATCH(Places!G$1,Hosts!$1:$1,0))</f>
        <v>Yes</v>
      </c>
      <c r="H4525">
        <v>9</v>
      </c>
      <c r="I4525" t="str">
        <f>VLOOKUP($H4525,Neighborhoods!$A:$C,2,0)</f>
        <v>Brooklyn</v>
      </c>
      <c r="J4525" t="str">
        <f>VLOOKUP($H4525,Neighborhoods!$A:$C,3,0)</f>
        <v>Crown Heights</v>
      </c>
      <c r="K4525" t="s">
        <v>11822</v>
      </c>
      <c r="L4525" t="str">
        <f t="shared" si="280"/>
        <v>No</v>
      </c>
      <c r="M4525">
        <v>4</v>
      </c>
      <c r="N4525" t="str" cm="1">
        <f t="array" ref="N4525">_xlfn.IFS(M4525&lt;=2,"Small",M4525&lt;=5,"Medium",M4525&gt;5,"Large")</f>
        <v>Medium</v>
      </c>
      <c r="O4525" s="50">
        <v>89</v>
      </c>
      <c r="P4525" s="67">
        <f t="shared" si="281"/>
        <v>0.03</v>
      </c>
      <c r="Q4525" s="52">
        <v>4.97</v>
      </c>
      <c r="R4525" s="52" t="str" cm="1">
        <f t="array" ref="R4525">_xlfn.IFS(ROUND(Q4525,0)=5,"Excellent",ROUND(Q4525,0)=4,"Good",ROUND(Q4525,0)=3,"Ok",ROUND(Q4525,0)&lt;3,"Bad")</f>
        <v>Excellent</v>
      </c>
      <c r="S4525">
        <v>77</v>
      </c>
      <c r="T4525" t="str">
        <f t="shared" si="282"/>
        <v>No</v>
      </c>
      <c r="U4525" s="65">
        <v>43593</v>
      </c>
      <c r="V4525" s="65">
        <v>44056</v>
      </c>
      <c r="W4525">
        <v>154</v>
      </c>
      <c r="X4525" t="str">
        <f t="shared" si="283"/>
        <v>Active</v>
      </c>
      <c r="Y4525" t="s">
        <v>15615</v>
      </c>
    </row>
    <row r="4526" spans="1:25" x14ac:dyDescent="0.25">
      <c r="A4526">
        <v>4525</v>
      </c>
      <c r="B4526" t="s">
        <v>3181</v>
      </c>
      <c r="C4526">
        <v>1478</v>
      </c>
      <c r="D4526" t="str">
        <f>VLOOKUP($C4526,Hosts!$A:$O,10,0)</f>
        <v>New York</v>
      </c>
      <c r="E4526" s="67">
        <f>INDEX(Hosts!$A:$O,MATCH(Places!$C4526,Hosts!$A:$A,0),MATCH(Places!E$1,Hosts!$1:$1,0))</f>
        <v>1</v>
      </c>
      <c r="F4526" s="67">
        <f>INDEX(Hosts!$A:$O,MATCH(Places!$C4526,Hosts!$A:$A,0),MATCH(Places!F$1,Hosts!$1:$1,0))</f>
        <v>0.5</v>
      </c>
      <c r="G4526" s="67" t="str">
        <f>INDEX(Hosts!$A:$O,MATCH(Places!$C4526,Hosts!$A:$A,0),MATCH(Places!G$1,Hosts!$1:$1,0))</f>
        <v>Yes</v>
      </c>
      <c r="H4526">
        <v>9</v>
      </c>
      <c r="I4526" t="str">
        <f>VLOOKUP($H4526,Neighborhoods!$A:$C,2,0)</f>
        <v>Brooklyn</v>
      </c>
      <c r="J4526" t="str">
        <f>VLOOKUP($H4526,Neighborhoods!$A:$C,3,0)</f>
        <v>Crown Heights</v>
      </c>
      <c r="K4526" t="s">
        <v>1</v>
      </c>
      <c r="L4526" t="str">
        <f t="shared" si="280"/>
        <v>Yes</v>
      </c>
      <c r="M4526">
        <v>1</v>
      </c>
      <c r="N4526" t="str" cm="1">
        <f t="array" ref="N4526">_xlfn.IFS(M4526&lt;=2,"Small",M4526&lt;=5,"Medium",M4526&gt;5,"Large")</f>
        <v>Small</v>
      </c>
      <c r="O4526" s="50">
        <v>50</v>
      </c>
      <c r="P4526" s="67">
        <f t="shared" si="281"/>
        <v>0.03</v>
      </c>
      <c r="Q4526" s="52">
        <v>5</v>
      </c>
      <c r="R4526" s="52" t="str" cm="1">
        <f t="array" ref="R4526">_xlfn.IFS(ROUND(Q4526,0)=5,"Excellent",ROUND(Q4526,0)=4,"Good",ROUND(Q4526,0)=3,"Ok",ROUND(Q4526,0)&lt;3,"Bad")</f>
        <v>Excellent</v>
      </c>
      <c r="S4526">
        <v>16</v>
      </c>
      <c r="T4526" t="str">
        <f t="shared" si="282"/>
        <v>No</v>
      </c>
      <c r="U4526" s="65">
        <v>43518</v>
      </c>
      <c r="V4526" s="65">
        <v>43889</v>
      </c>
      <c r="W4526">
        <v>0</v>
      </c>
      <c r="X4526" t="str">
        <f t="shared" si="283"/>
        <v>Inactive</v>
      </c>
      <c r="Y4526" t="s">
        <v>15615</v>
      </c>
    </row>
    <row r="4527" spans="1:25" x14ac:dyDescent="0.25">
      <c r="A4527">
        <v>4526</v>
      </c>
      <c r="B4527" t="s">
        <v>3182</v>
      </c>
      <c r="C4527">
        <v>3797</v>
      </c>
      <c r="D4527" t="str">
        <f>VLOOKUP($C4527,Hosts!$A:$O,10,0)</f>
        <v>New York</v>
      </c>
      <c r="E4527" s="67">
        <f>INDEX(Hosts!$A:$O,MATCH(Places!$C4527,Hosts!$A:$A,0),MATCH(Places!E$1,Hosts!$1:$1,0))</f>
        <v>1</v>
      </c>
      <c r="F4527" s="67">
        <f>INDEX(Hosts!$A:$O,MATCH(Places!$C4527,Hosts!$A:$A,0),MATCH(Places!F$1,Hosts!$1:$1,0))</f>
        <v>1</v>
      </c>
      <c r="G4527" s="67" t="str">
        <f>INDEX(Hosts!$A:$O,MATCH(Places!$C4527,Hosts!$A:$A,0),MATCH(Places!G$1,Hosts!$1:$1,0))</f>
        <v>Yes</v>
      </c>
      <c r="H4527">
        <v>7</v>
      </c>
      <c r="I4527" t="str">
        <f>VLOOKUP($H4527,Neighborhoods!$A:$C,2,0)</f>
        <v>Brooklyn</v>
      </c>
      <c r="J4527" t="str">
        <f>VLOOKUP($H4527,Neighborhoods!$A:$C,3,0)</f>
        <v>Bedford-Stuyvesant</v>
      </c>
      <c r="K4527" t="s">
        <v>11822</v>
      </c>
      <c r="L4527" t="str">
        <f t="shared" si="280"/>
        <v>No</v>
      </c>
      <c r="M4527">
        <v>2</v>
      </c>
      <c r="N4527" t="str" cm="1">
        <f t="array" ref="N4527">_xlfn.IFS(M4527&lt;=2,"Small",M4527&lt;=5,"Medium",M4527&gt;5,"Large")</f>
        <v>Small</v>
      </c>
      <c r="O4527" s="50">
        <v>135</v>
      </c>
      <c r="P4527" s="67">
        <f t="shared" si="281"/>
        <v>0.03</v>
      </c>
      <c r="Q4527" s="52">
        <v>5</v>
      </c>
      <c r="R4527" s="52" t="str" cm="1">
        <f t="array" ref="R4527">_xlfn.IFS(ROUND(Q4527,0)=5,"Excellent",ROUND(Q4527,0)=4,"Good",ROUND(Q4527,0)=3,"Ok",ROUND(Q4527,0)&lt;3,"Bad")</f>
        <v>Excellent</v>
      </c>
      <c r="S4527">
        <v>54</v>
      </c>
      <c r="T4527" t="str">
        <f t="shared" si="282"/>
        <v>No</v>
      </c>
      <c r="U4527" s="65">
        <v>43563</v>
      </c>
      <c r="V4527" s="65">
        <v>44052</v>
      </c>
      <c r="W4527">
        <v>342</v>
      </c>
      <c r="X4527" t="str">
        <f t="shared" si="283"/>
        <v>Active</v>
      </c>
      <c r="Y4527" t="s">
        <v>15615</v>
      </c>
    </row>
    <row r="4528" spans="1:25" x14ac:dyDescent="0.25">
      <c r="A4528">
        <v>4527</v>
      </c>
      <c r="B4528" t="s">
        <v>13846</v>
      </c>
      <c r="C4528">
        <v>1928</v>
      </c>
      <c r="D4528" t="str">
        <f>VLOOKUP($C4528,Hosts!$A:$O,10,0)</f>
        <v>New York</v>
      </c>
      <c r="E4528" s="67">
        <f>INDEX(Hosts!$A:$O,MATCH(Places!$C4528,Hosts!$A:$A,0),MATCH(Places!E$1,Hosts!$1:$1,0))</f>
        <v>0.94</v>
      </c>
      <c r="F4528" s="67">
        <f>INDEX(Hosts!$A:$O,MATCH(Places!$C4528,Hosts!$A:$A,0),MATCH(Places!F$1,Hosts!$1:$1,0))</f>
        <v>1</v>
      </c>
      <c r="G4528" s="67" t="str">
        <f>INDEX(Hosts!$A:$O,MATCH(Places!$C4528,Hosts!$A:$A,0),MATCH(Places!G$1,Hosts!$1:$1,0))</f>
        <v>No</v>
      </c>
      <c r="H4528">
        <v>8</v>
      </c>
      <c r="I4528" t="str">
        <f>VLOOKUP($H4528,Neighborhoods!$A:$C,2,0)</f>
        <v>Brooklyn</v>
      </c>
      <c r="J4528" t="str">
        <f>VLOOKUP($H4528,Neighborhoods!$A:$C,3,0)</f>
        <v>Bushwick</v>
      </c>
      <c r="K4528" t="s">
        <v>11822</v>
      </c>
      <c r="L4528" t="str">
        <f t="shared" si="280"/>
        <v>No</v>
      </c>
      <c r="M4528">
        <v>4</v>
      </c>
      <c r="N4528" t="str" cm="1">
        <f t="array" ref="N4528">_xlfn.IFS(M4528&lt;=2,"Small",M4528&lt;=5,"Medium",M4528&gt;5,"Large")</f>
        <v>Medium</v>
      </c>
      <c r="O4528" s="50">
        <v>110</v>
      </c>
      <c r="P4528" s="67">
        <f t="shared" si="281"/>
        <v>0.03</v>
      </c>
      <c r="Q4528" s="52">
        <v>4.75</v>
      </c>
      <c r="R4528" s="52" t="str" cm="1">
        <f t="array" ref="R4528">_xlfn.IFS(ROUND(Q4528,0)=5,"Excellent",ROUND(Q4528,0)=4,"Good",ROUND(Q4528,0)=3,"Ok",ROUND(Q4528,0)&lt;3,"Bad")</f>
        <v>Excellent</v>
      </c>
      <c r="S4528">
        <v>8</v>
      </c>
      <c r="T4528" t="str">
        <f t="shared" si="282"/>
        <v>No</v>
      </c>
      <c r="U4528" s="65">
        <v>43920</v>
      </c>
      <c r="V4528" s="65">
        <v>44054</v>
      </c>
      <c r="W4528">
        <v>118</v>
      </c>
      <c r="X4528" t="str">
        <f t="shared" si="283"/>
        <v>Active</v>
      </c>
      <c r="Y4528" t="s">
        <v>15616</v>
      </c>
    </row>
    <row r="4529" spans="1:25" x14ac:dyDescent="0.25">
      <c r="A4529">
        <v>4528</v>
      </c>
      <c r="B4529" t="s">
        <v>3183</v>
      </c>
      <c r="C4529">
        <v>3798</v>
      </c>
      <c r="D4529" t="str">
        <f>VLOOKUP($C4529,Hosts!$A:$O,10,0)</f>
        <v>New York</v>
      </c>
      <c r="E4529" s="67">
        <f>INDEX(Hosts!$A:$O,MATCH(Places!$C4529,Hosts!$A:$A,0),MATCH(Places!E$1,Hosts!$1:$1,0))</f>
        <v>1</v>
      </c>
      <c r="F4529" s="67">
        <f>INDEX(Hosts!$A:$O,MATCH(Places!$C4529,Hosts!$A:$A,0),MATCH(Places!F$1,Hosts!$1:$1,0))</f>
        <v>0.98</v>
      </c>
      <c r="G4529" s="67" t="str">
        <f>INDEX(Hosts!$A:$O,MATCH(Places!$C4529,Hosts!$A:$A,0),MATCH(Places!G$1,Hosts!$1:$1,0))</f>
        <v>Yes</v>
      </c>
      <c r="H4529">
        <v>7</v>
      </c>
      <c r="I4529" t="str">
        <f>VLOOKUP($H4529,Neighborhoods!$A:$C,2,0)</f>
        <v>Brooklyn</v>
      </c>
      <c r="J4529" t="str">
        <f>VLOOKUP($H4529,Neighborhoods!$A:$C,3,0)</f>
        <v>Bedford-Stuyvesant</v>
      </c>
      <c r="K4529" t="s">
        <v>1</v>
      </c>
      <c r="L4529" t="str">
        <f t="shared" si="280"/>
        <v>Yes</v>
      </c>
      <c r="M4529">
        <v>2</v>
      </c>
      <c r="N4529" t="str" cm="1">
        <f t="array" ref="N4529">_xlfn.IFS(M4529&lt;=2,"Small",M4529&lt;=5,"Medium",M4529&gt;5,"Large")</f>
        <v>Small</v>
      </c>
      <c r="O4529" s="50">
        <v>53</v>
      </c>
      <c r="P4529" s="67">
        <f t="shared" si="281"/>
        <v>0.03</v>
      </c>
      <c r="Q4529" s="52">
        <v>4.8899999999999997</v>
      </c>
      <c r="R4529" s="52" t="str" cm="1">
        <f t="array" ref="R4529">_xlfn.IFS(ROUND(Q4529,0)=5,"Excellent",ROUND(Q4529,0)=4,"Good",ROUND(Q4529,0)=3,"Ok",ROUND(Q4529,0)&lt;3,"Bad")</f>
        <v>Excellent</v>
      </c>
      <c r="S4529">
        <v>112</v>
      </c>
      <c r="T4529" t="str">
        <f t="shared" si="282"/>
        <v>Yes</v>
      </c>
      <c r="U4529" s="65">
        <v>43533</v>
      </c>
      <c r="V4529" s="65">
        <v>44020</v>
      </c>
      <c r="W4529">
        <v>268</v>
      </c>
      <c r="X4529" t="str">
        <f t="shared" si="283"/>
        <v>Active</v>
      </c>
      <c r="Y4529" t="s">
        <v>15615</v>
      </c>
    </row>
    <row r="4530" spans="1:25" x14ac:dyDescent="0.25">
      <c r="A4530">
        <v>4529</v>
      </c>
      <c r="B4530" t="s">
        <v>13183</v>
      </c>
      <c r="C4530">
        <v>564</v>
      </c>
      <c r="D4530" t="str">
        <f>VLOOKUP($C4530,Hosts!$A:$O,10,0)</f>
        <v>New York</v>
      </c>
      <c r="E4530" s="67">
        <f>INDEX(Hosts!$A:$O,MATCH(Places!$C4530,Hosts!$A:$A,0),MATCH(Places!E$1,Hosts!$1:$1,0))</f>
        <v>1</v>
      </c>
      <c r="F4530" s="67">
        <f>INDEX(Hosts!$A:$O,MATCH(Places!$C4530,Hosts!$A:$A,0),MATCH(Places!F$1,Hosts!$1:$1,0))</f>
        <v>0.7</v>
      </c>
      <c r="G4530" s="67" t="str">
        <f>INDEX(Hosts!$A:$O,MATCH(Places!$C4530,Hosts!$A:$A,0),MATCH(Places!G$1,Hosts!$1:$1,0))</f>
        <v>No</v>
      </c>
      <c r="H4530">
        <v>16</v>
      </c>
      <c r="I4530" t="str">
        <f>VLOOKUP($H4530,Neighborhoods!$A:$C,2,0)</f>
        <v>Manhattan</v>
      </c>
      <c r="J4530" t="str">
        <f>VLOOKUP($H4530,Neighborhoods!$A:$C,3,0)</f>
        <v>Harlem</v>
      </c>
      <c r="K4530" t="s">
        <v>11822</v>
      </c>
      <c r="L4530" t="str">
        <f t="shared" si="280"/>
        <v>No</v>
      </c>
      <c r="M4530">
        <v>4</v>
      </c>
      <c r="N4530" t="str" cm="1">
        <f t="array" ref="N4530">_xlfn.IFS(M4530&lt;=2,"Small",M4530&lt;=5,"Medium",M4530&gt;5,"Large")</f>
        <v>Medium</v>
      </c>
      <c r="O4530" s="50">
        <v>195</v>
      </c>
      <c r="P4530" s="67">
        <f t="shared" si="281"/>
        <v>0.03</v>
      </c>
      <c r="Q4530" s="52">
        <v>5</v>
      </c>
      <c r="R4530" s="52" t="str" cm="1">
        <f t="array" ref="R4530">_xlfn.IFS(ROUND(Q4530,0)=5,"Excellent",ROUND(Q4530,0)=4,"Good",ROUND(Q4530,0)=3,"Ok",ROUND(Q4530,0)&lt;3,"Bad")</f>
        <v>Excellent</v>
      </c>
      <c r="S4530">
        <v>7</v>
      </c>
      <c r="T4530" t="str">
        <f t="shared" si="282"/>
        <v>No</v>
      </c>
      <c r="U4530" s="65">
        <v>43851</v>
      </c>
      <c r="V4530" s="65">
        <v>44045</v>
      </c>
      <c r="W4530">
        <v>69</v>
      </c>
      <c r="X4530" t="str">
        <f t="shared" si="283"/>
        <v>Active</v>
      </c>
      <c r="Y4530" t="s">
        <v>15615</v>
      </c>
    </row>
    <row r="4531" spans="1:25" x14ac:dyDescent="0.25">
      <c r="A4531">
        <v>4530</v>
      </c>
      <c r="B4531" t="s">
        <v>15114</v>
      </c>
      <c r="C4531">
        <v>2372</v>
      </c>
      <c r="D4531" t="str">
        <f>VLOOKUP($C4531,Hosts!$A:$O,10,0)</f>
        <v>New York</v>
      </c>
      <c r="E4531" s="67">
        <f>INDEX(Hosts!$A:$O,MATCH(Places!$C4531,Hosts!$A:$A,0),MATCH(Places!E$1,Hosts!$1:$1,0))</f>
        <v>1</v>
      </c>
      <c r="F4531" s="67">
        <f>INDEX(Hosts!$A:$O,MATCH(Places!$C4531,Hosts!$A:$A,0),MATCH(Places!F$1,Hosts!$1:$1,0))</f>
        <v>1</v>
      </c>
      <c r="G4531" s="67" t="str">
        <f>INDEX(Hosts!$A:$O,MATCH(Places!$C4531,Hosts!$A:$A,0),MATCH(Places!G$1,Hosts!$1:$1,0))</f>
        <v>Yes</v>
      </c>
      <c r="H4531">
        <v>21</v>
      </c>
      <c r="I4531" t="str">
        <f>VLOOKUP($H4531,Neighborhoods!$A:$C,2,0)</f>
        <v>Queens</v>
      </c>
      <c r="J4531" t="str">
        <f>VLOOKUP($H4531,Neighborhoods!$A:$C,3,0)</f>
        <v>Astoria</v>
      </c>
      <c r="K4531" t="s">
        <v>11822</v>
      </c>
      <c r="L4531" t="str">
        <f t="shared" si="280"/>
        <v>No</v>
      </c>
      <c r="M4531">
        <v>4</v>
      </c>
      <c r="N4531" t="str" cm="1">
        <f t="array" ref="N4531">_xlfn.IFS(M4531&lt;=2,"Small",M4531&lt;=5,"Medium",M4531&gt;5,"Large")</f>
        <v>Medium</v>
      </c>
      <c r="O4531" s="50">
        <v>140</v>
      </c>
      <c r="P4531" s="67">
        <f t="shared" si="281"/>
        <v>0.03</v>
      </c>
      <c r="Q4531" s="52">
        <v>5</v>
      </c>
      <c r="R4531" s="52" t="str" cm="1">
        <f t="array" ref="R4531">_xlfn.IFS(ROUND(Q4531,0)=5,"Excellent",ROUND(Q4531,0)=4,"Good",ROUND(Q4531,0)=3,"Ok",ROUND(Q4531,0)&lt;3,"Bad")</f>
        <v>Excellent</v>
      </c>
      <c r="S4531">
        <v>5</v>
      </c>
      <c r="T4531" t="str">
        <f t="shared" si="282"/>
        <v>No</v>
      </c>
      <c r="U4531" s="65">
        <v>43556</v>
      </c>
      <c r="V4531" s="65">
        <v>43819</v>
      </c>
      <c r="W4531">
        <v>179</v>
      </c>
      <c r="X4531" t="str">
        <f t="shared" si="283"/>
        <v>Active</v>
      </c>
      <c r="Y4531" t="s">
        <v>15615</v>
      </c>
    </row>
    <row r="4532" spans="1:25" x14ac:dyDescent="0.25">
      <c r="A4532">
        <v>4531</v>
      </c>
      <c r="B4532" t="s">
        <v>3184</v>
      </c>
      <c r="C4532">
        <v>3368</v>
      </c>
      <c r="D4532" t="str">
        <f>VLOOKUP($C4532,Hosts!$A:$O,10,0)</f>
        <v>New York</v>
      </c>
      <c r="E4532" s="67">
        <f>INDEX(Hosts!$A:$O,MATCH(Places!$C4532,Hosts!$A:$A,0),MATCH(Places!E$1,Hosts!$1:$1,0))</f>
        <v>1</v>
      </c>
      <c r="F4532" s="67">
        <f>INDEX(Hosts!$A:$O,MATCH(Places!$C4532,Hosts!$A:$A,0),MATCH(Places!F$1,Hosts!$1:$1,0))</f>
        <v>0.9</v>
      </c>
      <c r="G4532" s="67" t="str">
        <f>INDEX(Hosts!$A:$O,MATCH(Places!$C4532,Hosts!$A:$A,0),MATCH(Places!G$1,Hosts!$1:$1,0))</f>
        <v>No</v>
      </c>
      <c r="H4532">
        <v>14</v>
      </c>
      <c r="I4532" t="str">
        <f>VLOOKUP($H4532,Neighborhoods!$A:$C,2,0)</f>
        <v>Manhattan</v>
      </c>
      <c r="J4532" t="str">
        <f>VLOOKUP($H4532,Neighborhoods!$A:$C,3,0)</f>
        <v>East Harlem</v>
      </c>
      <c r="K4532" t="s">
        <v>11822</v>
      </c>
      <c r="L4532" t="str">
        <f t="shared" si="280"/>
        <v>No</v>
      </c>
      <c r="M4532">
        <v>2</v>
      </c>
      <c r="N4532" t="str" cm="1">
        <f t="array" ref="N4532">_xlfn.IFS(M4532&lt;=2,"Small",M4532&lt;=5,"Medium",M4532&gt;5,"Large")</f>
        <v>Small</v>
      </c>
      <c r="O4532" s="50">
        <v>94</v>
      </c>
      <c r="P4532" s="67">
        <f t="shared" si="281"/>
        <v>0.03</v>
      </c>
      <c r="Q4532" s="52">
        <v>4.2</v>
      </c>
      <c r="R4532" s="52" t="str" cm="1">
        <f t="array" ref="R4532">_xlfn.IFS(ROUND(Q4532,0)=5,"Excellent",ROUND(Q4532,0)=4,"Good",ROUND(Q4532,0)=3,"Ok",ROUND(Q4532,0)&lt;3,"Bad")</f>
        <v>Good</v>
      </c>
      <c r="S4532">
        <v>20</v>
      </c>
      <c r="T4532" t="str">
        <f t="shared" si="282"/>
        <v>No</v>
      </c>
      <c r="U4532" s="65">
        <v>43521</v>
      </c>
      <c r="V4532" s="65">
        <v>43996</v>
      </c>
      <c r="W4532">
        <v>0</v>
      </c>
      <c r="X4532" t="str">
        <f t="shared" si="283"/>
        <v>Inactive</v>
      </c>
      <c r="Y4532" t="s">
        <v>15616</v>
      </c>
    </row>
    <row r="4533" spans="1:25" x14ac:dyDescent="0.25">
      <c r="A4533">
        <v>4532</v>
      </c>
      <c r="B4533" t="s">
        <v>3185</v>
      </c>
      <c r="C4533">
        <v>2255</v>
      </c>
      <c r="D4533" t="str">
        <f>VLOOKUP($C4533,Hosts!$A:$O,10,0)</f>
        <v>New York</v>
      </c>
      <c r="E4533" s="67">
        <f>INDEX(Hosts!$A:$O,MATCH(Places!$C4533,Hosts!$A:$A,0),MATCH(Places!E$1,Hosts!$1:$1,0))</f>
        <v>1</v>
      </c>
      <c r="F4533" s="67">
        <f>INDEX(Hosts!$A:$O,MATCH(Places!$C4533,Hosts!$A:$A,0),MATCH(Places!F$1,Hosts!$1:$1,0))</f>
        <v>0.75</v>
      </c>
      <c r="G4533" s="67" t="str">
        <f>INDEX(Hosts!$A:$O,MATCH(Places!$C4533,Hosts!$A:$A,0),MATCH(Places!G$1,Hosts!$1:$1,0))</f>
        <v>Yes</v>
      </c>
      <c r="H4533">
        <v>7</v>
      </c>
      <c r="I4533" t="str">
        <f>VLOOKUP($H4533,Neighborhoods!$A:$C,2,0)</f>
        <v>Brooklyn</v>
      </c>
      <c r="J4533" t="str">
        <f>VLOOKUP($H4533,Neighborhoods!$A:$C,3,0)</f>
        <v>Bedford-Stuyvesant</v>
      </c>
      <c r="K4533" t="s">
        <v>11822</v>
      </c>
      <c r="L4533" t="str">
        <f t="shared" si="280"/>
        <v>No</v>
      </c>
      <c r="M4533">
        <v>2</v>
      </c>
      <c r="N4533" t="str" cm="1">
        <f t="array" ref="N4533">_xlfn.IFS(M4533&lt;=2,"Small",M4533&lt;=5,"Medium",M4533&gt;5,"Large")</f>
        <v>Small</v>
      </c>
      <c r="O4533" s="50">
        <v>120</v>
      </c>
      <c r="P4533" s="67">
        <f t="shared" si="281"/>
        <v>0.03</v>
      </c>
      <c r="Q4533" s="52">
        <v>5</v>
      </c>
      <c r="R4533" s="52" t="str" cm="1">
        <f t="array" ref="R4533">_xlfn.IFS(ROUND(Q4533,0)=5,"Excellent",ROUND(Q4533,0)=4,"Good",ROUND(Q4533,0)=3,"Ok",ROUND(Q4533,0)&lt;3,"Bad")</f>
        <v>Excellent</v>
      </c>
      <c r="S4533">
        <v>3</v>
      </c>
      <c r="T4533" t="str">
        <f t="shared" si="282"/>
        <v>No</v>
      </c>
      <c r="U4533" s="65">
        <v>43646</v>
      </c>
      <c r="V4533" s="65">
        <v>43862</v>
      </c>
      <c r="W4533">
        <v>164</v>
      </c>
      <c r="X4533" t="str">
        <f t="shared" si="283"/>
        <v>Active</v>
      </c>
      <c r="Y4533" t="s">
        <v>15615</v>
      </c>
    </row>
    <row r="4534" spans="1:25" x14ac:dyDescent="0.25">
      <c r="A4534">
        <v>4533</v>
      </c>
      <c r="B4534" t="s">
        <v>3186</v>
      </c>
      <c r="C4534">
        <v>1664</v>
      </c>
      <c r="D4534" t="str">
        <f>VLOOKUP($C4534,Hosts!$A:$O,10,0)</f>
        <v>New York</v>
      </c>
      <c r="E4534" s="67">
        <f>INDEX(Hosts!$A:$O,MATCH(Places!$C4534,Hosts!$A:$A,0),MATCH(Places!E$1,Hosts!$1:$1,0))</f>
        <v>0.9</v>
      </c>
      <c r="F4534" s="67">
        <f>INDEX(Hosts!$A:$O,MATCH(Places!$C4534,Hosts!$A:$A,0),MATCH(Places!F$1,Hosts!$1:$1,0))</f>
        <v>0.92</v>
      </c>
      <c r="G4534" s="67" t="str">
        <f>INDEX(Hosts!$A:$O,MATCH(Places!$C4534,Hosts!$A:$A,0),MATCH(Places!G$1,Hosts!$1:$1,0))</f>
        <v>Yes</v>
      </c>
      <c r="H4534">
        <v>19</v>
      </c>
      <c r="I4534" t="str">
        <f>VLOOKUP($H4534,Neighborhoods!$A:$C,2,0)</f>
        <v>Manhattan</v>
      </c>
      <c r="J4534" t="str">
        <f>VLOOKUP($H4534,Neighborhoods!$A:$C,3,0)</f>
        <v>Upper East Side</v>
      </c>
      <c r="K4534" t="s">
        <v>1</v>
      </c>
      <c r="L4534" t="str">
        <f t="shared" si="280"/>
        <v>Yes</v>
      </c>
      <c r="M4534">
        <v>2</v>
      </c>
      <c r="N4534" t="str" cm="1">
        <f t="array" ref="N4534">_xlfn.IFS(M4534&lt;=2,"Small",M4534&lt;=5,"Medium",M4534&gt;5,"Large")</f>
        <v>Small</v>
      </c>
      <c r="O4534" s="50">
        <v>63</v>
      </c>
      <c r="P4534" s="67">
        <f t="shared" si="281"/>
        <v>0.03</v>
      </c>
      <c r="Q4534" s="52">
        <v>5</v>
      </c>
      <c r="R4534" s="52" t="str" cm="1">
        <f t="array" ref="R4534">_xlfn.IFS(ROUND(Q4534,0)=5,"Excellent",ROUND(Q4534,0)=4,"Good",ROUND(Q4534,0)=3,"Ok",ROUND(Q4534,0)&lt;3,"Bad")</f>
        <v>Excellent</v>
      </c>
      <c r="S4534">
        <v>41</v>
      </c>
      <c r="T4534" t="str">
        <f t="shared" si="282"/>
        <v>No</v>
      </c>
      <c r="U4534" s="65">
        <v>43528</v>
      </c>
      <c r="V4534" s="65">
        <v>44050</v>
      </c>
      <c r="W4534">
        <v>141</v>
      </c>
      <c r="X4534" t="str">
        <f t="shared" si="283"/>
        <v>Active</v>
      </c>
      <c r="Y4534" t="s">
        <v>15615</v>
      </c>
    </row>
    <row r="4535" spans="1:25" x14ac:dyDescent="0.25">
      <c r="A4535">
        <v>4534</v>
      </c>
      <c r="B4535" t="s">
        <v>14385</v>
      </c>
      <c r="C4535">
        <v>3795</v>
      </c>
      <c r="D4535" t="str">
        <f>VLOOKUP($C4535,Hosts!$A:$O,10,0)</f>
        <v>New York</v>
      </c>
      <c r="E4535" s="67">
        <f>INDEX(Hosts!$A:$O,MATCH(Places!$C4535,Hosts!$A:$A,0),MATCH(Places!E$1,Hosts!$1:$1,0))</f>
        <v>0.8</v>
      </c>
      <c r="F4535" s="67">
        <f>INDEX(Hosts!$A:$O,MATCH(Places!$C4535,Hosts!$A:$A,0),MATCH(Places!F$1,Hosts!$1:$1,0))</f>
        <v>1</v>
      </c>
      <c r="G4535" s="67" t="str">
        <f>INDEX(Hosts!$A:$O,MATCH(Places!$C4535,Hosts!$A:$A,0),MATCH(Places!G$1,Hosts!$1:$1,0))</f>
        <v>No</v>
      </c>
      <c r="H4535">
        <v>18</v>
      </c>
      <c r="I4535" t="str">
        <f>VLOOKUP($H4535,Neighborhoods!$A:$C,2,0)</f>
        <v>Manhattan</v>
      </c>
      <c r="J4535" t="str">
        <f>VLOOKUP($H4535,Neighborhoods!$A:$C,3,0)</f>
        <v>Midtown</v>
      </c>
      <c r="K4535" t="s">
        <v>11822</v>
      </c>
      <c r="L4535" t="str">
        <f t="shared" si="280"/>
        <v>No</v>
      </c>
      <c r="M4535">
        <v>3</v>
      </c>
      <c r="N4535" t="str" cm="1">
        <f t="array" ref="N4535">_xlfn.IFS(M4535&lt;=2,"Small",M4535&lt;=5,"Medium",M4535&gt;5,"Large")</f>
        <v>Medium</v>
      </c>
      <c r="O4535" s="50">
        <v>106</v>
      </c>
      <c r="P4535" s="67">
        <f t="shared" si="281"/>
        <v>0.03</v>
      </c>
      <c r="Q4535" s="52">
        <v>4.8099999999999996</v>
      </c>
      <c r="R4535" s="52" t="str" cm="1">
        <f t="array" ref="R4535">_xlfn.IFS(ROUND(Q4535,0)=5,"Excellent",ROUND(Q4535,0)=4,"Good",ROUND(Q4535,0)=3,"Ok",ROUND(Q4535,0)&lt;3,"Bad")</f>
        <v>Excellent</v>
      </c>
      <c r="S4535">
        <v>26</v>
      </c>
      <c r="T4535" t="str">
        <f t="shared" si="282"/>
        <v>No</v>
      </c>
      <c r="U4535" s="65">
        <v>43582</v>
      </c>
      <c r="V4535" s="65">
        <v>44022</v>
      </c>
      <c r="W4535">
        <v>84</v>
      </c>
      <c r="X4535" t="str">
        <f t="shared" si="283"/>
        <v>Active</v>
      </c>
      <c r="Y4535" t="s">
        <v>15616</v>
      </c>
    </row>
    <row r="4536" spans="1:25" x14ac:dyDescent="0.25">
      <c r="A4536">
        <v>4535</v>
      </c>
      <c r="B4536" t="s">
        <v>3187</v>
      </c>
      <c r="C4536">
        <v>898</v>
      </c>
      <c r="D4536" t="str">
        <f>VLOOKUP($C4536,Hosts!$A:$O,10,0)</f>
        <v>New York</v>
      </c>
      <c r="E4536" s="67">
        <f>INDEX(Hosts!$A:$O,MATCH(Places!$C4536,Hosts!$A:$A,0),MATCH(Places!E$1,Hosts!$1:$1,0))</f>
        <v>1</v>
      </c>
      <c r="F4536" s="67">
        <f>INDEX(Hosts!$A:$O,MATCH(Places!$C4536,Hosts!$A:$A,0),MATCH(Places!F$1,Hosts!$1:$1,0))</f>
        <v>0.5</v>
      </c>
      <c r="G4536" s="67" t="str">
        <f>INDEX(Hosts!$A:$O,MATCH(Places!$C4536,Hosts!$A:$A,0),MATCH(Places!G$1,Hosts!$1:$1,0))</f>
        <v>No</v>
      </c>
      <c r="H4536">
        <v>8</v>
      </c>
      <c r="I4536" t="str">
        <f>VLOOKUP($H4536,Neighborhoods!$A:$C,2,0)</f>
        <v>Brooklyn</v>
      </c>
      <c r="J4536" t="str">
        <f>VLOOKUP($H4536,Neighborhoods!$A:$C,3,0)</f>
        <v>Bushwick</v>
      </c>
      <c r="K4536" t="s">
        <v>16</v>
      </c>
      <c r="L4536" t="str">
        <f t="shared" si="280"/>
        <v>Yes</v>
      </c>
      <c r="M4536">
        <v>2</v>
      </c>
      <c r="N4536" t="str" cm="1">
        <f t="array" ref="N4536">_xlfn.IFS(M4536&lt;=2,"Small",M4536&lt;=5,"Medium",M4536&gt;5,"Large")</f>
        <v>Small</v>
      </c>
      <c r="O4536" s="50">
        <v>55</v>
      </c>
      <c r="P4536" s="67">
        <f t="shared" si="281"/>
        <v>0.03</v>
      </c>
      <c r="Q4536" s="52">
        <v>5</v>
      </c>
      <c r="R4536" s="52" t="str" cm="1">
        <f t="array" ref="R4536">_xlfn.IFS(ROUND(Q4536,0)=5,"Excellent",ROUND(Q4536,0)=4,"Good",ROUND(Q4536,0)=3,"Ok",ROUND(Q4536,0)&lt;3,"Bad")</f>
        <v>Excellent</v>
      </c>
      <c r="S4536">
        <v>9</v>
      </c>
      <c r="T4536" t="str">
        <f t="shared" si="282"/>
        <v>No</v>
      </c>
      <c r="U4536" s="65">
        <v>43624</v>
      </c>
      <c r="V4536" s="65">
        <v>43835</v>
      </c>
      <c r="W4536">
        <v>365</v>
      </c>
      <c r="X4536" t="str">
        <f t="shared" si="283"/>
        <v>Active</v>
      </c>
      <c r="Y4536" t="s">
        <v>15615</v>
      </c>
    </row>
    <row r="4537" spans="1:25" x14ac:dyDescent="0.25">
      <c r="A4537">
        <v>4536</v>
      </c>
      <c r="B4537" t="s">
        <v>3188</v>
      </c>
      <c r="C4537">
        <v>566</v>
      </c>
      <c r="D4537" t="str">
        <f>VLOOKUP($C4537,Hosts!$A:$O,10,0)</f>
        <v>New York</v>
      </c>
      <c r="E4537" s="67">
        <f>INDEX(Hosts!$A:$O,MATCH(Places!$C4537,Hosts!$A:$A,0),MATCH(Places!E$1,Hosts!$1:$1,0))</f>
        <v>1</v>
      </c>
      <c r="F4537" s="67">
        <f>INDEX(Hosts!$A:$O,MATCH(Places!$C4537,Hosts!$A:$A,0),MATCH(Places!F$1,Hosts!$1:$1,0))</f>
        <v>0.9</v>
      </c>
      <c r="G4537" s="67" t="str">
        <f>INDEX(Hosts!$A:$O,MATCH(Places!$C4537,Hosts!$A:$A,0),MATCH(Places!G$1,Hosts!$1:$1,0))</f>
        <v>No</v>
      </c>
      <c r="H4537">
        <v>10</v>
      </c>
      <c r="I4537" t="str">
        <f>VLOOKUP($H4537,Neighborhoods!$A:$C,2,0)</f>
        <v>Brooklyn</v>
      </c>
      <c r="J4537" t="str">
        <f>VLOOKUP($H4537,Neighborhoods!$A:$C,3,0)</f>
        <v>East Flatbush</v>
      </c>
      <c r="K4537" t="s">
        <v>11822</v>
      </c>
      <c r="L4537" t="str">
        <f t="shared" si="280"/>
        <v>No</v>
      </c>
      <c r="M4537">
        <v>3</v>
      </c>
      <c r="N4537" t="str" cm="1">
        <f t="array" ref="N4537">_xlfn.IFS(M4537&lt;=2,"Small",M4537&lt;=5,"Medium",M4537&gt;5,"Large")</f>
        <v>Medium</v>
      </c>
      <c r="O4537" s="50">
        <v>92</v>
      </c>
      <c r="P4537" s="67">
        <f t="shared" si="281"/>
        <v>0.03</v>
      </c>
      <c r="Q4537" s="52">
        <v>4.7300000000000004</v>
      </c>
      <c r="R4537" s="52" t="str" cm="1">
        <f t="array" ref="R4537">_xlfn.IFS(ROUND(Q4537,0)=5,"Excellent",ROUND(Q4537,0)=4,"Good",ROUND(Q4537,0)=3,"Ok",ROUND(Q4537,0)&lt;3,"Bad")</f>
        <v>Excellent</v>
      </c>
      <c r="S4537">
        <v>33</v>
      </c>
      <c r="T4537" t="str">
        <f t="shared" si="282"/>
        <v>No</v>
      </c>
      <c r="U4537" s="65">
        <v>43548</v>
      </c>
      <c r="V4537" s="65">
        <v>44051</v>
      </c>
      <c r="W4537">
        <v>6</v>
      </c>
      <c r="X4537" t="str">
        <f t="shared" si="283"/>
        <v>Active</v>
      </c>
      <c r="Y4537" t="s">
        <v>15616</v>
      </c>
    </row>
    <row r="4538" spans="1:25" x14ac:dyDescent="0.25">
      <c r="A4538">
        <v>4537</v>
      </c>
      <c r="B4538" t="s">
        <v>3189</v>
      </c>
      <c r="C4538">
        <v>3800</v>
      </c>
      <c r="D4538" t="str">
        <f>VLOOKUP($C4538,Hosts!$A:$O,10,0)</f>
        <v>New York</v>
      </c>
      <c r="E4538" s="67">
        <f>INDEX(Hosts!$A:$O,MATCH(Places!$C4538,Hosts!$A:$A,0),MATCH(Places!E$1,Hosts!$1:$1,0))</f>
        <v>1</v>
      </c>
      <c r="F4538" s="67">
        <f>INDEX(Hosts!$A:$O,MATCH(Places!$C4538,Hosts!$A:$A,0),MATCH(Places!F$1,Hosts!$1:$1,0))</f>
        <v>0.96</v>
      </c>
      <c r="G4538" s="67" t="str">
        <f>INDEX(Hosts!$A:$O,MATCH(Places!$C4538,Hosts!$A:$A,0),MATCH(Places!G$1,Hosts!$1:$1,0))</f>
        <v>Yes</v>
      </c>
      <c r="H4538">
        <v>26</v>
      </c>
      <c r="I4538" t="str">
        <f>VLOOKUP($H4538,Neighborhoods!$A:$C,2,0)</f>
        <v>Queens</v>
      </c>
      <c r="J4538" t="str">
        <f>VLOOKUP($H4538,Neighborhoods!$A:$C,3,0)</f>
        <v>Sunnyside</v>
      </c>
      <c r="K4538" t="s">
        <v>11822</v>
      </c>
      <c r="L4538" t="str">
        <f t="shared" si="280"/>
        <v>No</v>
      </c>
      <c r="M4538">
        <v>4</v>
      </c>
      <c r="N4538" t="str" cm="1">
        <f t="array" ref="N4538">_xlfn.IFS(M4538&lt;=2,"Small",M4538&lt;=5,"Medium",M4538&gt;5,"Large")</f>
        <v>Medium</v>
      </c>
      <c r="O4538" s="50">
        <v>130</v>
      </c>
      <c r="P4538" s="67">
        <f t="shared" si="281"/>
        <v>0.03</v>
      </c>
      <c r="Q4538" s="52">
        <v>4.96</v>
      </c>
      <c r="R4538" s="52" t="str" cm="1">
        <f t="array" ref="R4538">_xlfn.IFS(ROUND(Q4538,0)=5,"Excellent",ROUND(Q4538,0)=4,"Good",ROUND(Q4538,0)=3,"Ok",ROUND(Q4538,0)&lt;3,"Bad")</f>
        <v>Excellent</v>
      </c>
      <c r="S4538">
        <v>47</v>
      </c>
      <c r="T4538" t="str">
        <f t="shared" si="282"/>
        <v>No</v>
      </c>
      <c r="U4538" s="65">
        <v>43545</v>
      </c>
      <c r="V4538" s="65">
        <v>44038</v>
      </c>
      <c r="W4538">
        <v>90</v>
      </c>
      <c r="X4538" t="str">
        <f t="shared" si="283"/>
        <v>Active</v>
      </c>
      <c r="Y4538" t="s">
        <v>15615</v>
      </c>
    </row>
    <row r="4539" spans="1:25" x14ac:dyDescent="0.25">
      <c r="A4539">
        <v>4538</v>
      </c>
      <c r="B4539" t="s">
        <v>3190</v>
      </c>
      <c r="C4539">
        <v>3680</v>
      </c>
      <c r="D4539" t="str">
        <f>VLOOKUP($C4539,Hosts!$A:$O,10,0)</f>
        <v>Florida</v>
      </c>
      <c r="E4539" s="67">
        <f>INDEX(Hosts!$A:$O,MATCH(Places!$C4539,Hosts!$A:$A,0),MATCH(Places!E$1,Hosts!$1:$1,0))</f>
        <v>1</v>
      </c>
      <c r="F4539" s="67">
        <f>INDEX(Hosts!$A:$O,MATCH(Places!$C4539,Hosts!$A:$A,0),MATCH(Places!F$1,Hosts!$1:$1,0))</f>
        <v>0.91</v>
      </c>
      <c r="G4539" s="67" t="str">
        <f>INDEX(Hosts!$A:$O,MATCH(Places!$C4539,Hosts!$A:$A,0),MATCH(Places!G$1,Hosts!$1:$1,0))</f>
        <v>No</v>
      </c>
      <c r="H4539">
        <v>15</v>
      </c>
      <c r="I4539" t="str">
        <f>VLOOKUP($H4539,Neighborhoods!$A:$C,2,0)</f>
        <v>Manhattan</v>
      </c>
      <c r="J4539" t="str">
        <f>VLOOKUP($H4539,Neighborhoods!$A:$C,3,0)</f>
        <v>East Village</v>
      </c>
      <c r="K4539" t="s">
        <v>11822</v>
      </c>
      <c r="L4539" t="str">
        <f t="shared" si="280"/>
        <v>No</v>
      </c>
      <c r="M4539">
        <v>4</v>
      </c>
      <c r="N4539" t="str" cm="1">
        <f t="array" ref="N4539">_xlfn.IFS(M4539&lt;=2,"Small",M4539&lt;=5,"Medium",M4539&gt;5,"Large")</f>
        <v>Medium</v>
      </c>
      <c r="O4539" s="50">
        <v>70</v>
      </c>
      <c r="P4539" s="67">
        <f t="shared" si="281"/>
        <v>0.03</v>
      </c>
      <c r="Q4539" s="52">
        <v>4.91</v>
      </c>
      <c r="R4539" s="52" t="str" cm="1">
        <f t="array" ref="R4539">_xlfn.IFS(ROUND(Q4539,0)=5,"Excellent",ROUND(Q4539,0)=4,"Good",ROUND(Q4539,0)=3,"Ok",ROUND(Q4539,0)&lt;3,"Bad")</f>
        <v>Excellent</v>
      </c>
      <c r="S4539">
        <v>35</v>
      </c>
      <c r="T4539" t="str">
        <f t="shared" si="282"/>
        <v>No</v>
      </c>
      <c r="U4539" s="65">
        <v>43527</v>
      </c>
      <c r="V4539" s="65">
        <v>44045</v>
      </c>
      <c r="W4539">
        <v>222</v>
      </c>
      <c r="X4539" t="str">
        <f t="shared" si="283"/>
        <v>Active</v>
      </c>
      <c r="Y4539" t="s">
        <v>15616</v>
      </c>
    </row>
    <row r="4540" spans="1:25" x14ac:dyDescent="0.25">
      <c r="A4540">
        <v>4539</v>
      </c>
      <c r="B4540" t="s">
        <v>13649</v>
      </c>
      <c r="C4540">
        <v>3348</v>
      </c>
      <c r="D4540" t="str">
        <f>VLOOKUP($C4540,Hosts!$A:$O,10,0)</f>
        <v>New York</v>
      </c>
      <c r="E4540" s="67">
        <f>INDEX(Hosts!$A:$O,MATCH(Places!$C4540,Hosts!$A:$A,0),MATCH(Places!E$1,Hosts!$1:$1,0))</f>
        <v>0</v>
      </c>
      <c r="F4540" s="67">
        <f>INDEX(Hosts!$A:$O,MATCH(Places!$C4540,Hosts!$A:$A,0),MATCH(Places!F$1,Hosts!$1:$1,0))</f>
        <v>1</v>
      </c>
      <c r="G4540" s="67" t="str">
        <f>INDEX(Hosts!$A:$O,MATCH(Places!$C4540,Hosts!$A:$A,0),MATCH(Places!G$1,Hosts!$1:$1,0))</f>
        <v>Yes</v>
      </c>
      <c r="H4540">
        <v>7</v>
      </c>
      <c r="I4540" t="str">
        <f>VLOOKUP($H4540,Neighborhoods!$A:$C,2,0)</f>
        <v>Brooklyn</v>
      </c>
      <c r="J4540" t="str">
        <f>VLOOKUP($H4540,Neighborhoods!$A:$C,3,0)</f>
        <v>Bedford-Stuyvesant</v>
      </c>
      <c r="K4540" t="s">
        <v>1</v>
      </c>
      <c r="L4540" t="str">
        <f t="shared" si="280"/>
        <v>Yes</v>
      </c>
      <c r="M4540">
        <v>2</v>
      </c>
      <c r="N4540" t="str" cm="1">
        <f t="array" ref="N4540">_xlfn.IFS(M4540&lt;=2,"Small",M4540&lt;=5,"Medium",M4540&gt;5,"Large")</f>
        <v>Small</v>
      </c>
      <c r="O4540" s="50">
        <v>45</v>
      </c>
      <c r="P4540" s="67">
        <f t="shared" si="281"/>
        <v>0.03</v>
      </c>
      <c r="Q4540" s="52">
        <v>4.9000000000000004</v>
      </c>
      <c r="R4540" s="52" t="str" cm="1">
        <f t="array" ref="R4540">_xlfn.IFS(ROUND(Q4540,0)=5,"Excellent",ROUND(Q4540,0)=4,"Good",ROUND(Q4540,0)=3,"Ok",ROUND(Q4540,0)&lt;3,"Bad")</f>
        <v>Excellent</v>
      </c>
      <c r="S4540">
        <v>72</v>
      </c>
      <c r="T4540" t="str">
        <f t="shared" si="282"/>
        <v>No</v>
      </c>
      <c r="U4540" s="65">
        <v>43518</v>
      </c>
      <c r="V4540" s="65">
        <v>43952</v>
      </c>
      <c r="W4540">
        <v>198</v>
      </c>
      <c r="X4540" t="str">
        <f t="shared" si="283"/>
        <v>Active</v>
      </c>
      <c r="Y4540" t="s">
        <v>15615</v>
      </c>
    </row>
    <row r="4541" spans="1:25" x14ac:dyDescent="0.25">
      <c r="A4541">
        <v>4540</v>
      </c>
      <c r="B4541" t="s">
        <v>15466</v>
      </c>
      <c r="C4541">
        <v>2520</v>
      </c>
      <c r="D4541" t="str">
        <f>VLOOKUP($C4541,Hosts!$A:$O,10,0)</f>
        <v>New York</v>
      </c>
      <c r="E4541" s="67">
        <f>INDEX(Hosts!$A:$O,MATCH(Places!$C4541,Hosts!$A:$A,0),MATCH(Places!E$1,Hosts!$1:$1,0))</f>
        <v>1</v>
      </c>
      <c r="F4541" s="67">
        <f>INDEX(Hosts!$A:$O,MATCH(Places!$C4541,Hosts!$A:$A,0),MATCH(Places!F$1,Hosts!$1:$1,0))</f>
        <v>0.98</v>
      </c>
      <c r="G4541" s="67" t="str">
        <f>INDEX(Hosts!$A:$O,MATCH(Places!$C4541,Hosts!$A:$A,0),MATCH(Places!G$1,Hosts!$1:$1,0))</f>
        <v>Yes</v>
      </c>
      <c r="H4541">
        <v>14</v>
      </c>
      <c r="I4541" t="str">
        <f>VLOOKUP($H4541,Neighborhoods!$A:$C,2,0)</f>
        <v>Manhattan</v>
      </c>
      <c r="J4541" t="str">
        <f>VLOOKUP($H4541,Neighborhoods!$A:$C,3,0)</f>
        <v>East Harlem</v>
      </c>
      <c r="K4541" t="s">
        <v>1</v>
      </c>
      <c r="L4541" t="str">
        <f t="shared" si="280"/>
        <v>Yes</v>
      </c>
      <c r="M4541">
        <v>2</v>
      </c>
      <c r="N4541" t="str" cm="1">
        <f t="array" ref="N4541">_xlfn.IFS(M4541&lt;=2,"Small",M4541&lt;=5,"Medium",M4541&gt;5,"Large")</f>
        <v>Small</v>
      </c>
      <c r="O4541" s="50">
        <v>88</v>
      </c>
      <c r="P4541" s="67">
        <f t="shared" si="281"/>
        <v>0.03</v>
      </c>
      <c r="Q4541" s="52">
        <v>5</v>
      </c>
      <c r="R4541" s="52" t="str" cm="1">
        <f t="array" ref="R4541">_xlfn.IFS(ROUND(Q4541,0)=5,"Excellent",ROUND(Q4541,0)=4,"Good",ROUND(Q4541,0)=3,"Ok",ROUND(Q4541,0)&lt;3,"Bad")</f>
        <v>Excellent</v>
      </c>
      <c r="S4541">
        <v>34</v>
      </c>
      <c r="T4541" t="str">
        <f t="shared" si="282"/>
        <v>No</v>
      </c>
      <c r="U4541" s="65">
        <v>43547</v>
      </c>
      <c r="V4541" s="65">
        <v>43849</v>
      </c>
      <c r="W4541">
        <v>0</v>
      </c>
      <c r="X4541" t="str">
        <f t="shared" si="283"/>
        <v>Inactive</v>
      </c>
      <c r="Y4541" t="s">
        <v>15616</v>
      </c>
    </row>
    <row r="4542" spans="1:25" x14ac:dyDescent="0.25">
      <c r="A4542">
        <v>4541</v>
      </c>
      <c r="B4542" t="s">
        <v>13800</v>
      </c>
      <c r="C4542">
        <v>3801</v>
      </c>
      <c r="D4542" t="str">
        <f>VLOOKUP($C4542,Hosts!$A:$O,10,0)</f>
        <v>New York</v>
      </c>
      <c r="E4542" s="67">
        <f>INDEX(Hosts!$A:$O,MATCH(Places!$C4542,Hosts!$A:$A,0),MATCH(Places!E$1,Hosts!$1:$1,0))</f>
        <v>0.92</v>
      </c>
      <c r="F4542" s="67">
        <f>INDEX(Hosts!$A:$O,MATCH(Places!$C4542,Hosts!$A:$A,0),MATCH(Places!F$1,Hosts!$1:$1,0))</f>
        <v>0.98</v>
      </c>
      <c r="G4542" s="67" t="str">
        <f>INDEX(Hosts!$A:$O,MATCH(Places!$C4542,Hosts!$A:$A,0),MATCH(Places!G$1,Hosts!$1:$1,0))</f>
        <v>Yes</v>
      </c>
      <c r="H4542">
        <v>7</v>
      </c>
      <c r="I4542" t="str">
        <f>VLOOKUP($H4542,Neighborhoods!$A:$C,2,0)</f>
        <v>Brooklyn</v>
      </c>
      <c r="J4542" t="str">
        <f>VLOOKUP($H4542,Neighborhoods!$A:$C,3,0)</f>
        <v>Bedford-Stuyvesant</v>
      </c>
      <c r="K4542" t="s">
        <v>11822</v>
      </c>
      <c r="L4542" t="str">
        <f t="shared" si="280"/>
        <v>No</v>
      </c>
      <c r="M4542">
        <v>4</v>
      </c>
      <c r="N4542" t="str" cm="1">
        <f t="array" ref="N4542">_xlfn.IFS(M4542&lt;=2,"Small",M4542&lt;=5,"Medium",M4542&gt;5,"Large")</f>
        <v>Medium</v>
      </c>
      <c r="O4542" s="50">
        <v>204</v>
      </c>
      <c r="P4542" s="67">
        <f t="shared" si="281"/>
        <v>0.04</v>
      </c>
      <c r="Q4542" s="52">
        <v>4.83</v>
      </c>
      <c r="R4542" s="52" t="str" cm="1">
        <f t="array" ref="R4542">_xlfn.IFS(ROUND(Q4542,0)=5,"Excellent",ROUND(Q4542,0)=4,"Good",ROUND(Q4542,0)=3,"Ok",ROUND(Q4542,0)&lt;3,"Bad")</f>
        <v>Excellent</v>
      </c>
      <c r="S4542">
        <v>24</v>
      </c>
      <c r="T4542" t="str">
        <f t="shared" si="282"/>
        <v>No</v>
      </c>
      <c r="U4542" s="65">
        <v>43569</v>
      </c>
      <c r="V4542" s="65">
        <v>44043</v>
      </c>
      <c r="W4542">
        <v>156</v>
      </c>
      <c r="X4542" t="str">
        <f t="shared" si="283"/>
        <v>Active</v>
      </c>
      <c r="Y4542" t="s">
        <v>15616</v>
      </c>
    </row>
    <row r="4543" spans="1:25" x14ac:dyDescent="0.25">
      <c r="A4543">
        <v>4542</v>
      </c>
      <c r="B4543" t="s">
        <v>14386</v>
      </c>
      <c r="C4543">
        <v>1026</v>
      </c>
      <c r="D4543" t="str">
        <f>VLOOKUP($C4543,Hosts!$A:$O,10,0)</f>
        <v>New York</v>
      </c>
      <c r="E4543" s="67">
        <f>INDEX(Hosts!$A:$O,MATCH(Places!$C4543,Hosts!$A:$A,0),MATCH(Places!E$1,Hosts!$1:$1,0))</f>
        <v>1</v>
      </c>
      <c r="F4543" s="67">
        <f>INDEX(Hosts!$A:$O,MATCH(Places!$C4543,Hosts!$A:$A,0),MATCH(Places!F$1,Hosts!$1:$1,0))</f>
        <v>1</v>
      </c>
      <c r="G4543" s="67" t="str">
        <f>INDEX(Hosts!$A:$O,MATCH(Places!$C4543,Hosts!$A:$A,0),MATCH(Places!G$1,Hosts!$1:$1,0))</f>
        <v>Yes</v>
      </c>
      <c r="H4543">
        <v>16</v>
      </c>
      <c r="I4543" t="str">
        <f>VLOOKUP($H4543,Neighborhoods!$A:$C,2,0)</f>
        <v>Manhattan</v>
      </c>
      <c r="J4543" t="str">
        <f>VLOOKUP($H4543,Neighborhoods!$A:$C,3,0)</f>
        <v>Harlem</v>
      </c>
      <c r="K4543" t="s">
        <v>1</v>
      </c>
      <c r="L4543" t="str">
        <f t="shared" si="280"/>
        <v>Yes</v>
      </c>
      <c r="M4543">
        <v>2</v>
      </c>
      <c r="N4543" t="str" cm="1">
        <f t="array" ref="N4543">_xlfn.IFS(M4543&lt;=2,"Small",M4543&lt;=5,"Medium",M4543&gt;5,"Large")</f>
        <v>Small</v>
      </c>
      <c r="O4543" s="50">
        <v>79</v>
      </c>
      <c r="P4543" s="67">
        <f t="shared" si="281"/>
        <v>0.03</v>
      </c>
      <c r="Q4543" s="52">
        <v>4.91</v>
      </c>
      <c r="R4543" s="52" t="str" cm="1">
        <f t="array" ref="R4543">_xlfn.IFS(ROUND(Q4543,0)=5,"Excellent",ROUND(Q4543,0)=4,"Good",ROUND(Q4543,0)=3,"Ok",ROUND(Q4543,0)&lt;3,"Bad")</f>
        <v>Excellent</v>
      </c>
      <c r="S4543">
        <v>11</v>
      </c>
      <c r="T4543" t="str">
        <f t="shared" si="282"/>
        <v>No</v>
      </c>
      <c r="U4543" s="65">
        <v>43542</v>
      </c>
      <c r="V4543" s="65">
        <v>43833</v>
      </c>
      <c r="W4543">
        <v>50</v>
      </c>
      <c r="X4543" t="str">
        <f t="shared" si="283"/>
        <v>Active</v>
      </c>
      <c r="Y4543" t="s">
        <v>15616</v>
      </c>
    </row>
    <row r="4544" spans="1:25" x14ac:dyDescent="0.25">
      <c r="A4544">
        <v>4543</v>
      </c>
      <c r="B4544" t="s">
        <v>15124</v>
      </c>
      <c r="C4544">
        <v>530</v>
      </c>
      <c r="D4544" t="str">
        <f>VLOOKUP($C4544,Hosts!$A:$O,10,0)</f>
        <v>New York</v>
      </c>
      <c r="E4544" s="67">
        <f>INDEX(Hosts!$A:$O,MATCH(Places!$C4544,Hosts!$A:$A,0),MATCH(Places!E$1,Hosts!$1:$1,0))</f>
        <v>1</v>
      </c>
      <c r="F4544" s="67">
        <f>INDEX(Hosts!$A:$O,MATCH(Places!$C4544,Hosts!$A:$A,0),MATCH(Places!F$1,Hosts!$1:$1,0))</f>
        <v>0.91</v>
      </c>
      <c r="G4544" s="67" t="str">
        <f>INDEX(Hosts!$A:$O,MATCH(Places!$C4544,Hosts!$A:$A,0),MATCH(Places!G$1,Hosts!$1:$1,0))</f>
        <v>No</v>
      </c>
      <c r="H4544">
        <v>9</v>
      </c>
      <c r="I4544" t="str">
        <f>VLOOKUP($H4544,Neighborhoods!$A:$C,2,0)</f>
        <v>Brooklyn</v>
      </c>
      <c r="J4544" t="str">
        <f>VLOOKUP($H4544,Neighborhoods!$A:$C,3,0)</f>
        <v>Crown Heights</v>
      </c>
      <c r="K4544" t="s">
        <v>11822</v>
      </c>
      <c r="L4544" t="str">
        <f t="shared" si="280"/>
        <v>No</v>
      </c>
      <c r="M4544">
        <v>4</v>
      </c>
      <c r="N4544" t="str" cm="1">
        <f t="array" ref="N4544">_xlfn.IFS(M4544&lt;=2,"Small",M4544&lt;=5,"Medium",M4544&gt;5,"Large")</f>
        <v>Medium</v>
      </c>
      <c r="O4544" s="50">
        <v>90</v>
      </c>
      <c r="P4544" s="67">
        <f t="shared" si="281"/>
        <v>0.03</v>
      </c>
      <c r="Q4544" s="52">
        <v>4.67</v>
      </c>
      <c r="R4544" s="52" t="str" cm="1">
        <f t="array" ref="R4544">_xlfn.IFS(ROUND(Q4544,0)=5,"Excellent",ROUND(Q4544,0)=4,"Good",ROUND(Q4544,0)=3,"Ok",ROUND(Q4544,0)&lt;3,"Bad")</f>
        <v>Excellent</v>
      </c>
      <c r="S4544">
        <v>3</v>
      </c>
      <c r="T4544" t="str">
        <f t="shared" si="282"/>
        <v>No</v>
      </c>
      <c r="U4544" s="65">
        <v>43774</v>
      </c>
      <c r="V4544" s="65">
        <v>43833</v>
      </c>
      <c r="W4544">
        <v>2</v>
      </c>
      <c r="X4544" t="str">
        <f t="shared" si="283"/>
        <v>Active</v>
      </c>
      <c r="Y4544" t="s">
        <v>15616</v>
      </c>
    </row>
    <row r="4545" spans="1:25" x14ac:dyDescent="0.25">
      <c r="A4545">
        <v>4544</v>
      </c>
      <c r="B4545" t="s">
        <v>15479</v>
      </c>
      <c r="C4545">
        <v>3318</v>
      </c>
      <c r="D4545" t="str">
        <f>VLOOKUP($C4545,Hosts!$A:$O,10,0)</f>
        <v>New York</v>
      </c>
      <c r="E4545" s="67">
        <f>INDEX(Hosts!$A:$O,MATCH(Places!$C4545,Hosts!$A:$A,0),MATCH(Places!E$1,Hosts!$1:$1,0))</f>
        <v>0.92</v>
      </c>
      <c r="F4545" s="67">
        <f>INDEX(Hosts!$A:$O,MATCH(Places!$C4545,Hosts!$A:$A,0),MATCH(Places!F$1,Hosts!$1:$1,0))</f>
        <v>0.99</v>
      </c>
      <c r="G4545" s="67" t="str">
        <f>INDEX(Hosts!$A:$O,MATCH(Places!$C4545,Hosts!$A:$A,0),MATCH(Places!G$1,Hosts!$1:$1,0))</f>
        <v>No</v>
      </c>
      <c r="H4545">
        <v>12</v>
      </c>
      <c r="I4545" t="str">
        <f>VLOOKUP($H4545,Neighborhoods!$A:$C,2,0)</f>
        <v>Brooklyn</v>
      </c>
      <c r="J4545" t="str">
        <f>VLOOKUP($H4545,Neighborhoods!$A:$C,3,0)</f>
        <v>Williamsburg</v>
      </c>
      <c r="K4545" t="s">
        <v>1</v>
      </c>
      <c r="L4545" t="str">
        <f t="shared" si="280"/>
        <v>Yes</v>
      </c>
      <c r="M4545">
        <v>3</v>
      </c>
      <c r="N4545" t="str" cm="1">
        <f t="array" ref="N4545">_xlfn.IFS(M4545&lt;=2,"Small",M4545&lt;=5,"Medium",M4545&gt;5,"Large")</f>
        <v>Medium</v>
      </c>
      <c r="O4545" s="50">
        <v>50</v>
      </c>
      <c r="P4545" s="67">
        <f t="shared" si="281"/>
        <v>0.03</v>
      </c>
      <c r="Q4545" s="52">
        <v>4.4000000000000004</v>
      </c>
      <c r="R4545" s="52" t="str" cm="1">
        <f t="array" ref="R4545">_xlfn.IFS(ROUND(Q4545,0)=5,"Excellent",ROUND(Q4545,0)=4,"Good",ROUND(Q4545,0)=3,"Ok",ROUND(Q4545,0)&lt;3,"Bad")</f>
        <v>Good</v>
      </c>
      <c r="S4545">
        <v>35</v>
      </c>
      <c r="T4545" t="str">
        <f t="shared" si="282"/>
        <v>No</v>
      </c>
      <c r="U4545" s="65">
        <v>43525</v>
      </c>
      <c r="V4545" s="65">
        <v>43892</v>
      </c>
      <c r="W4545">
        <v>327</v>
      </c>
      <c r="X4545" t="str">
        <f t="shared" si="283"/>
        <v>Active</v>
      </c>
      <c r="Y4545" t="s">
        <v>15616</v>
      </c>
    </row>
    <row r="4546" spans="1:25" x14ac:dyDescent="0.25">
      <c r="A4546">
        <v>4545</v>
      </c>
      <c r="B4546" t="s">
        <v>13659</v>
      </c>
      <c r="C4546">
        <v>1026</v>
      </c>
      <c r="D4546" t="str">
        <f>VLOOKUP($C4546,Hosts!$A:$O,10,0)</f>
        <v>New York</v>
      </c>
      <c r="E4546" s="67">
        <f>INDEX(Hosts!$A:$O,MATCH(Places!$C4546,Hosts!$A:$A,0),MATCH(Places!E$1,Hosts!$1:$1,0))</f>
        <v>1</v>
      </c>
      <c r="F4546" s="67">
        <f>INDEX(Hosts!$A:$O,MATCH(Places!$C4546,Hosts!$A:$A,0),MATCH(Places!F$1,Hosts!$1:$1,0))</f>
        <v>1</v>
      </c>
      <c r="G4546" s="67" t="str">
        <f>INDEX(Hosts!$A:$O,MATCH(Places!$C4546,Hosts!$A:$A,0),MATCH(Places!G$1,Hosts!$1:$1,0))</f>
        <v>Yes</v>
      </c>
      <c r="H4546">
        <v>16</v>
      </c>
      <c r="I4546" t="str">
        <f>VLOOKUP($H4546,Neighborhoods!$A:$C,2,0)</f>
        <v>Manhattan</v>
      </c>
      <c r="J4546" t="str">
        <f>VLOOKUP($H4546,Neighborhoods!$A:$C,3,0)</f>
        <v>Harlem</v>
      </c>
      <c r="K4546" t="s">
        <v>11822</v>
      </c>
      <c r="L4546" t="str">
        <f t="shared" si="280"/>
        <v>No</v>
      </c>
      <c r="M4546">
        <v>5</v>
      </c>
      <c r="N4546" t="str" cm="1">
        <f t="array" ref="N4546">_xlfn.IFS(M4546&lt;=2,"Small",M4546&lt;=5,"Medium",M4546&gt;5,"Large")</f>
        <v>Medium</v>
      </c>
      <c r="O4546" s="50">
        <v>150</v>
      </c>
      <c r="P4546" s="67">
        <f t="shared" si="281"/>
        <v>0.03</v>
      </c>
      <c r="Q4546" s="52">
        <v>4.75</v>
      </c>
      <c r="R4546" s="52" t="str" cm="1">
        <f t="array" ref="R4546">_xlfn.IFS(ROUND(Q4546,0)=5,"Excellent",ROUND(Q4546,0)=4,"Good",ROUND(Q4546,0)=3,"Ok",ROUND(Q4546,0)&lt;3,"Bad")</f>
        <v>Excellent</v>
      </c>
      <c r="S4546">
        <v>4</v>
      </c>
      <c r="T4546" t="str">
        <f t="shared" si="282"/>
        <v>No</v>
      </c>
      <c r="U4546" s="65">
        <v>43581</v>
      </c>
      <c r="V4546" s="65">
        <v>43829</v>
      </c>
      <c r="W4546">
        <v>35</v>
      </c>
      <c r="X4546" t="str">
        <f t="shared" si="283"/>
        <v>Active</v>
      </c>
      <c r="Y4546" t="s">
        <v>15615</v>
      </c>
    </row>
    <row r="4547" spans="1:25" x14ac:dyDescent="0.25">
      <c r="A4547">
        <v>4546</v>
      </c>
      <c r="B4547" t="s">
        <v>3192</v>
      </c>
      <c r="C4547">
        <v>1177</v>
      </c>
      <c r="D4547" t="str">
        <f>VLOOKUP($C4547,Hosts!$A:$O,10,0)</f>
        <v>California</v>
      </c>
      <c r="E4547" s="67">
        <f>INDEX(Hosts!$A:$O,MATCH(Places!$C4547,Hosts!$A:$A,0),MATCH(Places!E$1,Hosts!$1:$1,0))</f>
        <v>1</v>
      </c>
      <c r="F4547" s="67">
        <f>INDEX(Hosts!$A:$O,MATCH(Places!$C4547,Hosts!$A:$A,0),MATCH(Places!F$1,Hosts!$1:$1,0))</f>
        <v>0.67</v>
      </c>
      <c r="G4547" s="67" t="str">
        <f>INDEX(Hosts!$A:$O,MATCH(Places!$C4547,Hosts!$A:$A,0),MATCH(Places!G$1,Hosts!$1:$1,0))</f>
        <v>No</v>
      </c>
      <c r="H4547">
        <v>7</v>
      </c>
      <c r="I4547" t="str">
        <f>VLOOKUP($H4547,Neighborhoods!$A:$C,2,0)</f>
        <v>Brooklyn</v>
      </c>
      <c r="J4547" t="str">
        <f>VLOOKUP($H4547,Neighborhoods!$A:$C,3,0)</f>
        <v>Bedford-Stuyvesant</v>
      </c>
      <c r="K4547" t="s">
        <v>1</v>
      </c>
      <c r="L4547" t="str">
        <f t="shared" ref="L4547:L4610" si="284">IF(OR(K4547="Private room",K4547="Shared room"),"Yes","No")</f>
        <v>Yes</v>
      </c>
      <c r="M4547">
        <v>1</v>
      </c>
      <c r="N4547" t="str" cm="1">
        <f t="array" ref="N4547">_xlfn.IFS(M4547&lt;=2,"Small",M4547&lt;=5,"Medium",M4547&gt;5,"Large")</f>
        <v>Small</v>
      </c>
      <c r="O4547" s="50">
        <v>75</v>
      </c>
      <c r="P4547" s="67">
        <f t="shared" ref="P4547:P4610" si="285">VLOOKUP(O4547,$AB$1:$AC$5,2)</f>
        <v>0.03</v>
      </c>
      <c r="Q4547" s="52">
        <v>4.8</v>
      </c>
      <c r="R4547" s="52" t="str" cm="1">
        <f t="array" ref="R4547">_xlfn.IFS(ROUND(Q4547,0)=5,"Excellent",ROUND(Q4547,0)=4,"Good",ROUND(Q4547,0)=3,"Ok",ROUND(Q4547,0)&lt;3,"Bad")</f>
        <v>Excellent</v>
      </c>
      <c r="S4547">
        <v>5</v>
      </c>
      <c r="T4547" t="str">
        <f t="shared" ref="T4547:T4610" si="286">IF(AND(Q4547&gt;=4.8,S4547&gt;100),"Yes","No")</f>
        <v>No</v>
      </c>
      <c r="U4547" s="65">
        <v>43649</v>
      </c>
      <c r="V4547" s="65">
        <v>43744</v>
      </c>
      <c r="W4547">
        <v>43</v>
      </c>
      <c r="X4547" t="str">
        <f t="shared" ref="X4547:X4610" si="287">IF(W4547&lt;&gt;0,"Active","Inactive")</f>
        <v>Active</v>
      </c>
      <c r="Y4547" t="s">
        <v>15615</v>
      </c>
    </row>
    <row r="4548" spans="1:25" x14ac:dyDescent="0.25">
      <c r="A4548">
        <v>4547</v>
      </c>
      <c r="B4548" t="s">
        <v>14742</v>
      </c>
      <c r="C4548">
        <v>109</v>
      </c>
      <c r="D4548" t="str">
        <f>VLOOKUP($C4548,Hosts!$A:$O,10,0)</f>
        <v>New York</v>
      </c>
      <c r="E4548" s="67">
        <f>INDEX(Hosts!$A:$O,MATCH(Places!$C4548,Hosts!$A:$A,0),MATCH(Places!E$1,Hosts!$1:$1,0))</f>
        <v>1</v>
      </c>
      <c r="F4548" s="67">
        <f>INDEX(Hosts!$A:$O,MATCH(Places!$C4548,Hosts!$A:$A,0),MATCH(Places!F$1,Hosts!$1:$1,0))</f>
        <v>1</v>
      </c>
      <c r="G4548" s="67" t="str">
        <f>INDEX(Hosts!$A:$O,MATCH(Places!$C4548,Hosts!$A:$A,0),MATCH(Places!G$1,Hosts!$1:$1,0))</f>
        <v>Yes</v>
      </c>
      <c r="H4548">
        <v>15</v>
      </c>
      <c r="I4548" t="str">
        <f>VLOOKUP($H4548,Neighborhoods!$A:$C,2,0)</f>
        <v>Manhattan</v>
      </c>
      <c r="J4548" t="str">
        <f>VLOOKUP($H4548,Neighborhoods!$A:$C,3,0)</f>
        <v>East Village</v>
      </c>
      <c r="K4548" t="s">
        <v>11822</v>
      </c>
      <c r="L4548" t="str">
        <f t="shared" si="284"/>
        <v>No</v>
      </c>
      <c r="M4548">
        <v>8</v>
      </c>
      <c r="N4548" t="str" cm="1">
        <f t="array" ref="N4548">_xlfn.IFS(M4548&lt;=2,"Small",M4548&lt;=5,"Medium",M4548&gt;5,"Large")</f>
        <v>Large</v>
      </c>
      <c r="O4548" s="50">
        <v>125</v>
      </c>
      <c r="P4548" s="67">
        <f t="shared" si="285"/>
        <v>0.03</v>
      </c>
      <c r="Q4548" s="52">
        <v>4.8899999999999997</v>
      </c>
      <c r="R4548" s="52" t="str" cm="1">
        <f t="array" ref="R4548">_xlfn.IFS(ROUND(Q4548,0)=5,"Excellent",ROUND(Q4548,0)=4,"Good",ROUND(Q4548,0)=3,"Ok",ROUND(Q4548,0)&lt;3,"Bad")</f>
        <v>Excellent</v>
      </c>
      <c r="S4548">
        <v>73</v>
      </c>
      <c r="T4548" t="str">
        <f t="shared" si="286"/>
        <v>No</v>
      </c>
      <c r="U4548" s="65">
        <v>43553</v>
      </c>
      <c r="V4548" s="65">
        <v>44046</v>
      </c>
      <c r="W4548">
        <v>0</v>
      </c>
      <c r="X4548" t="str">
        <f t="shared" si="287"/>
        <v>Inactive</v>
      </c>
      <c r="Y4548" t="s">
        <v>15615</v>
      </c>
    </row>
    <row r="4549" spans="1:25" x14ac:dyDescent="0.25">
      <c r="A4549">
        <v>4548</v>
      </c>
      <c r="B4549" t="s">
        <v>3193</v>
      </c>
      <c r="C4549">
        <v>660</v>
      </c>
      <c r="D4549" t="str">
        <f>VLOOKUP($C4549,Hosts!$A:$O,10,0)</f>
        <v>Georgia</v>
      </c>
      <c r="E4549" s="67">
        <f>INDEX(Hosts!$A:$O,MATCH(Places!$C4549,Hosts!$A:$A,0),MATCH(Places!E$1,Hosts!$1:$1,0))</f>
        <v>1</v>
      </c>
      <c r="F4549" s="67">
        <f>INDEX(Hosts!$A:$O,MATCH(Places!$C4549,Hosts!$A:$A,0),MATCH(Places!F$1,Hosts!$1:$1,0))</f>
        <v>1</v>
      </c>
      <c r="G4549" s="67" t="str">
        <f>INDEX(Hosts!$A:$O,MATCH(Places!$C4549,Hosts!$A:$A,0),MATCH(Places!G$1,Hosts!$1:$1,0))</f>
        <v>Yes</v>
      </c>
      <c r="H4549">
        <v>20</v>
      </c>
      <c r="I4549" t="str">
        <f>VLOOKUP($H4549,Neighborhoods!$A:$C,2,0)</f>
        <v>Manhattan</v>
      </c>
      <c r="J4549" t="str">
        <f>VLOOKUP($H4549,Neighborhoods!$A:$C,3,0)</f>
        <v>Upper West Side</v>
      </c>
      <c r="K4549" t="s">
        <v>1</v>
      </c>
      <c r="L4549" t="str">
        <f t="shared" si="284"/>
        <v>Yes</v>
      </c>
      <c r="M4549">
        <v>2</v>
      </c>
      <c r="N4549" t="str" cm="1">
        <f t="array" ref="N4549">_xlfn.IFS(M4549&lt;=2,"Small",M4549&lt;=5,"Medium",M4549&gt;5,"Large")</f>
        <v>Small</v>
      </c>
      <c r="O4549" s="50">
        <v>79</v>
      </c>
      <c r="P4549" s="67">
        <f t="shared" si="285"/>
        <v>0.03</v>
      </c>
      <c r="Q4549" s="52">
        <v>4.9000000000000004</v>
      </c>
      <c r="R4549" s="52" t="str" cm="1">
        <f t="array" ref="R4549">_xlfn.IFS(ROUND(Q4549,0)=5,"Excellent",ROUND(Q4549,0)=4,"Good",ROUND(Q4549,0)=3,"Ok",ROUND(Q4549,0)&lt;3,"Bad")</f>
        <v>Excellent</v>
      </c>
      <c r="S4549">
        <v>39</v>
      </c>
      <c r="T4549" t="str">
        <f t="shared" si="286"/>
        <v>No</v>
      </c>
      <c r="U4549" s="65">
        <v>43531</v>
      </c>
      <c r="V4549" s="65">
        <v>43901</v>
      </c>
      <c r="W4549">
        <v>107</v>
      </c>
      <c r="X4549" t="str">
        <f t="shared" si="287"/>
        <v>Active</v>
      </c>
      <c r="Y4549" t="s">
        <v>15616</v>
      </c>
    </row>
    <row r="4550" spans="1:25" x14ac:dyDescent="0.25">
      <c r="A4550">
        <v>4549</v>
      </c>
      <c r="B4550" t="s">
        <v>3194</v>
      </c>
      <c r="C4550">
        <v>293</v>
      </c>
      <c r="D4550" t="str">
        <f>VLOOKUP($C4550,Hosts!$A:$O,10,0)</f>
        <v>New York</v>
      </c>
      <c r="E4550" s="67">
        <f>INDEX(Hosts!$A:$O,MATCH(Places!$C4550,Hosts!$A:$A,0),MATCH(Places!E$1,Hosts!$1:$1,0))</f>
        <v>1</v>
      </c>
      <c r="F4550" s="67">
        <f>INDEX(Hosts!$A:$O,MATCH(Places!$C4550,Hosts!$A:$A,0),MATCH(Places!F$1,Hosts!$1:$1,0))</f>
        <v>0.13</v>
      </c>
      <c r="G4550" s="67" t="str">
        <f>INDEX(Hosts!$A:$O,MATCH(Places!$C4550,Hosts!$A:$A,0),MATCH(Places!G$1,Hosts!$1:$1,0))</f>
        <v>No</v>
      </c>
      <c r="H4550">
        <v>15</v>
      </c>
      <c r="I4550" t="str">
        <f>VLOOKUP($H4550,Neighborhoods!$A:$C,2,0)</f>
        <v>Manhattan</v>
      </c>
      <c r="J4550" t="str">
        <f>VLOOKUP($H4550,Neighborhoods!$A:$C,3,0)</f>
        <v>East Village</v>
      </c>
      <c r="K4550" t="s">
        <v>11822</v>
      </c>
      <c r="L4550" t="str">
        <f t="shared" si="284"/>
        <v>No</v>
      </c>
      <c r="M4550">
        <v>2</v>
      </c>
      <c r="N4550" t="str" cm="1">
        <f t="array" ref="N4550">_xlfn.IFS(M4550&lt;=2,"Small",M4550&lt;=5,"Medium",M4550&gt;5,"Large")</f>
        <v>Small</v>
      </c>
      <c r="O4550" s="50">
        <v>110</v>
      </c>
      <c r="P4550" s="67">
        <f t="shared" si="285"/>
        <v>0.03</v>
      </c>
      <c r="Q4550" s="52">
        <v>4.67</v>
      </c>
      <c r="R4550" s="52" t="str" cm="1">
        <f t="array" ref="R4550">_xlfn.IFS(ROUND(Q4550,0)=5,"Excellent",ROUND(Q4550,0)=4,"Good",ROUND(Q4550,0)=3,"Ok",ROUND(Q4550,0)&lt;3,"Bad")</f>
        <v>Excellent</v>
      </c>
      <c r="S4550">
        <v>3</v>
      </c>
      <c r="T4550" t="str">
        <f t="shared" si="286"/>
        <v>No</v>
      </c>
      <c r="U4550" s="65">
        <v>43535</v>
      </c>
      <c r="V4550" s="65">
        <v>43833</v>
      </c>
      <c r="W4550">
        <v>14</v>
      </c>
      <c r="X4550" t="str">
        <f t="shared" si="287"/>
        <v>Active</v>
      </c>
      <c r="Y4550" t="s">
        <v>15615</v>
      </c>
    </row>
    <row r="4551" spans="1:25" x14ac:dyDescent="0.25">
      <c r="A4551">
        <v>4550</v>
      </c>
      <c r="B4551" t="s">
        <v>3195</v>
      </c>
      <c r="C4551">
        <v>228</v>
      </c>
      <c r="D4551" t="str">
        <f>VLOOKUP($C4551,Hosts!$A:$O,10,0)</f>
        <v>New York</v>
      </c>
      <c r="E4551" s="67">
        <f>INDEX(Hosts!$A:$O,MATCH(Places!$C4551,Hosts!$A:$A,0),MATCH(Places!E$1,Hosts!$1:$1,0))</f>
        <v>0.95</v>
      </c>
      <c r="F4551" s="67">
        <f>INDEX(Hosts!$A:$O,MATCH(Places!$C4551,Hosts!$A:$A,0),MATCH(Places!F$1,Hosts!$1:$1,0))</f>
        <v>0.91</v>
      </c>
      <c r="G4551" s="67" t="str">
        <f>INDEX(Hosts!$A:$O,MATCH(Places!$C4551,Hosts!$A:$A,0),MATCH(Places!G$1,Hosts!$1:$1,0))</f>
        <v>Yes</v>
      </c>
      <c r="H4551">
        <v>7</v>
      </c>
      <c r="I4551" t="str">
        <f>VLOOKUP($H4551,Neighborhoods!$A:$C,2,0)</f>
        <v>Brooklyn</v>
      </c>
      <c r="J4551" t="str">
        <f>VLOOKUP($H4551,Neighborhoods!$A:$C,3,0)</f>
        <v>Bedford-Stuyvesant</v>
      </c>
      <c r="K4551" t="s">
        <v>11822</v>
      </c>
      <c r="L4551" t="str">
        <f t="shared" si="284"/>
        <v>No</v>
      </c>
      <c r="M4551">
        <v>10</v>
      </c>
      <c r="N4551" t="str" cm="1">
        <f t="array" ref="N4551">_xlfn.IFS(M4551&lt;=2,"Small",M4551&lt;=5,"Medium",M4551&gt;5,"Large")</f>
        <v>Large</v>
      </c>
      <c r="O4551" s="50">
        <v>736</v>
      </c>
      <c r="P4551" s="67">
        <f t="shared" si="285"/>
        <v>0.05</v>
      </c>
      <c r="Q4551" s="52">
        <v>5</v>
      </c>
      <c r="R4551" s="52" t="str" cm="1">
        <f t="array" ref="R4551">_xlfn.IFS(ROUND(Q4551,0)=5,"Excellent",ROUND(Q4551,0)=4,"Good",ROUND(Q4551,0)=3,"Ok",ROUND(Q4551,0)&lt;3,"Bad")</f>
        <v>Excellent</v>
      </c>
      <c r="S4551">
        <v>65</v>
      </c>
      <c r="T4551" t="str">
        <f t="shared" si="286"/>
        <v>No</v>
      </c>
      <c r="U4551" s="65">
        <v>43534</v>
      </c>
      <c r="V4551" s="65">
        <v>44031</v>
      </c>
      <c r="W4551">
        <v>325</v>
      </c>
      <c r="X4551" t="str">
        <f t="shared" si="287"/>
        <v>Active</v>
      </c>
      <c r="Y4551" t="s">
        <v>15615</v>
      </c>
    </row>
    <row r="4552" spans="1:25" x14ac:dyDescent="0.25">
      <c r="A4552">
        <v>4551</v>
      </c>
      <c r="B4552" t="s">
        <v>3196</v>
      </c>
      <c r="C4552">
        <v>3718</v>
      </c>
      <c r="D4552" t="str">
        <f>VLOOKUP($C4552,Hosts!$A:$O,10,0)</f>
        <v>New York</v>
      </c>
      <c r="E4552" s="67">
        <f>INDEX(Hosts!$A:$O,MATCH(Places!$C4552,Hosts!$A:$A,0),MATCH(Places!E$1,Hosts!$1:$1,0))</f>
        <v>1</v>
      </c>
      <c r="F4552" s="67">
        <f>INDEX(Hosts!$A:$O,MATCH(Places!$C4552,Hosts!$A:$A,0),MATCH(Places!F$1,Hosts!$1:$1,0))</f>
        <v>0.93</v>
      </c>
      <c r="G4552" s="67" t="str">
        <f>INDEX(Hosts!$A:$O,MATCH(Places!$C4552,Hosts!$A:$A,0),MATCH(Places!G$1,Hosts!$1:$1,0))</f>
        <v>Yes</v>
      </c>
      <c r="H4552">
        <v>7</v>
      </c>
      <c r="I4552" t="str">
        <f>VLOOKUP($H4552,Neighborhoods!$A:$C,2,0)</f>
        <v>Brooklyn</v>
      </c>
      <c r="J4552" t="str">
        <f>VLOOKUP($H4552,Neighborhoods!$A:$C,3,0)</f>
        <v>Bedford-Stuyvesant</v>
      </c>
      <c r="K4552" t="s">
        <v>11822</v>
      </c>
      <c r="L4552" t="str">
        <f t="shared" si="284"/>
        <v>No</v>
      </c>
      <c r="M4552">
        <v>5</v>
      </c>
      <c r="N4552" t="str" cm="1">
        <f t="array" ref="N4552">_xlfn.IFS(M4552&lt;=2,"Small",M4552&lt;=5,"Medium",M4552&gt;5,"Large")</f>
        <v>Medium</v>
      </c>
      <c r="O4552" s="50">
        <v>150</v>
      </c>
      <c r="P4552" s="67">
        <f t="shared" si="285"/>
        <v>0.03</v>
      </c>
      <c r="Q4552" s="52">
        <v>5</v>
      </c>
      <c r="R4552" s="52" t="str" cm="1">
        <f t="array" ref="R4552">_xlfn.IFS(ROUND(Q4552,0)=5,"Excellent",ROUND(Q4552,0)=4,"Good",ROUND(Q4552,0)=3,"Ok",ROUND(Q4552,0)&lt;3,"Bad")</f>
        <v>Excellent</v>
      </c>
      <c r="S4552">
        <v>17</v>
      </c>
      <c r="T4552" t="str">
        <f t="shared" si="286"/>
        <v>No</v>
      </c>
      <c r="U4552" s="65">
        <v>43554</v>
      </c>
      <c r="V4552" s="65">
        <v>43832</v>
      </c>
      <c r="W4552">
        <v>363</v>
      </c>
      <c r="X4552" t="str">
        <f t="shared" si="287"/>
        <v>Active</v>
      </c>
      <c r="Y4552" t="s">
        <v>15615</v>
      </c>
    </row>
    <row r="4553" spans="1:25" x14ac:dyDescent="0.25">
      <c r="A4553">
        <v>4552</v>
      </c>
      <c r="B4553" t="s">
        <v>14044</v>
      </c>
      <c r="C4553">
        <v>3528</v>
      </c>
      <c r="D4553" t="str">
        <f>VLOOKUP($C4553,Hosts!$A:$O,10,0)</f>
        <v>New York</v>
      </c>
      <c r="E4553" s="67">
        <f>INDEX(Hosts!$A:$O,MATCH(Places!$C4553,Hosts!$A:$A,0),MATCH(Places!E$1,Hosts!$1:$1,0))</f>
        <v>1</v>
      </c>
      <c r="F4553" s="67">
        <f>INDEX(Hosts!$A:$O,MATCH(Places!$C4553,Hosts!$A:$A,0),MATCH(Places!F$1,Hosts!$1:$1,0))</f>
        <v>0.94</v>
      </c>
      <c r="G4553" s="67" t="str">
        <f>INDEX(Hosts!$A:$O,MATCH(Places!$C4553,Hosts!$A:$A,0),MATCH(Places!G$1,Hosts!$1:$1,0))</f>
        <v>Yes</v>
      </c>
      <c r="H4553">
        <v>7</v>
      </c>
      <c r="I4553" t="str">
        <f>VLOOKUP($H4553,Neighborhoods!$A:$C,2,0)</f>
        <v>Brooklyn</v>
      </c>
      <c r="J4553" t="str">
        <f>VLOOKUP($H4553,Neighborhoods!$A:$C,3,0)</f>
        <v>Bedford-Stuyvesant</v>
      </c>
      <c r="K4553" t="s">
        <v>11822</v>
      </c>
      <c r="L4553" t="str">
        <f t="shared" si="284"/>
        <v>No</v>
      </c>
      <c r="M4553">
        <v>6</v>
      </c>
      <c r="N4553" t="str" cm="1">
        <f t="array" ref="N4553">_xlfn.IFS(M4553&lt;=2,"Small",M4553&lt;=5,"Medium",M4553&gt;5,"Large")</f>
        <v>Large</v>
      </c>
      <c r="O4553" s="50">
        <v>157</v>
      </c>
      <c r="P4553" s="67">
        <f t="shared" si="285"/>
        <v>0.03</v>
      </c>
      <c r="Q4553" s="52">
        <v>5</v>
      </c>
      <c r="R4553" s="52" t="str" cm="1">
        <f t="array" ref="R4553">_xlfn.IFS(ROUND(Q4553,0)=5,"Excellent",ROUND(Q4553,0)=4,"Good",ROUND(Q4553,0)=3,"Ok",ROUND(Q4553,0)&lt;3,"Bad")</f>
        <v>Excellent</v>
      </c>
      <c r="S4553">
        <v>20</v>
      </c>
      <c r="T4553" t="str">
        <f t="shared" si="286"/>
        <v>No</v>
      </c>
      <c r="U4553" s="65">
        <v>43654</v>
      </c>
      <c r="V4553" s="65">
        <v>43890</v>
      </c>
      <c r="W4553">
        <v>0</v>
      </c>
      <c r="X4553" t="str">
        <f t="shared" si="287"/>
        <v>Inactive</v>
      </c>
      <c r="Y4553" t="s">
        <v>15615</v>
      </c>
    </row>
    <row r="4554" spans="1:25" x14ac:dyDescent="0.25">
      <c r="A4554">
        <v>4553</v>
      </c>
      <c r="B4554" t="s">
        <v>3197</v>
      </c>
      <c r="C4554">
        <v>3802</v>
      </c>
      <c r="D4554" t="str">
        <f>VLOOKUP($C4554,Hosts!$A:$O,10,0)</f>
        <v>New York</v>
      </c>
      <c r="E4554" s="67">
        <f>INDEX(Hosts!$A:$O,MATCH(Places!$C4554,Hosts!$A:$A,0),MATCH(Places!E$1,Hosts!$1:$1,0))</f>
        <v>0.98</v>
      </c>
      <c r="F4554" s="67">
        <f>INDEX(Hosts!$A:$O,MATCH(Places!$C4554,Hosts!$A:$A,0),MATCH(Places!F$1,Hosts!$1:$1,0))</f>
        <v>0.96</v>
      </c>
      <c r="G4554" s="67" t="str">
        <f>INDEX(Hosts!$A:$O,MATCH(Places!$C4554,Hosts!$A:$A,0),MATCH(Places!G$1,Hosts!$1:$1,0))</f>
        <v>No</v>
      </c>
      <c r="H4554">
        <v>13</v>
      </c>
      <c r="I4554" t="str">
        <f>VLOOKUP($H4554,Neighborhoods!$A:$C,2,0)</f>
        <v>Manhattan</v>
      </c>
      <c r="J4554" t="str">
        <f>VLOOKUP($H4554,Neighborhoods!$A:$C,3,0)</f>
        <v>Chelsea</v>
      </c>
      <c r="K4554" t="s">
        <v>1</v>
      </c>
      <c r="L4554" t="str">
        <f t="shared" si="284"/>
        <v>Yes</v>
      </c>
      <c r="M4554">
        <v>4</v>
      </c>
      <c r="N4554" t="str" cm="1">
        <f t="array" ref="N4554">_xlfn.IFS(M4554&lt;=2,"Small",M4554&lt;=5,"Medium",M4554&gt;5,"Large")</f>
        <v>Medium</v>
      </c>
      <c r="O4554" s="50">
        <v>137</v>
      </c>
      <c r="P4554" s="67">
        <f t="shared" si="285"/>
        <v>0.03</v>
      </c>
      <c r="Q4554" s="52">
        <v>3.79</v>
      </c>
      <c r="R4554" s="52" t="str" cm="1">
        <f t="array" ref="R4554">_xlfn.IFS(ROUND(Q4554,0)=5,"Excellent",ROUND(Q4554,0)=4,"Good",ROUND(Q4554,0)=3,"Ok",ROUND(Q4554,0)&lt;3,"Bad")</f>
        <v>Good</v>
      </c>
      <c r="S4554">
        <v>14</v>
      </c>
      <c r="T4554" t="str">
        <f t="shared" si="286"/>
        <v>No</v>
      </c>
      <c r="U4554" s="65">
        <v>43577</v>
      </c>
      <c r="V4554" s="65">
        <v>43997</v>
      </c>
      <c r="W4554">
        <v>318</v>
      </c>
      <c r="X4554" t="str">
        <f t="shared" si="287"/>
        <v>Active</v>
      </c>
      <c r="Y4554" t="s">
        <v>15616</v>
      </c>
    </row>
    <row r="4555" spans="1:25" x14ac:dyDescent="0.25">
      <c r="A4555">
        <v>4554</v>
      </c>
      <c r="B4555" t="s">
        <v>3198</v>
      </c>
      <c r="C4555">
        <v>3802</v>
      </c>
      <c r="D4555" t="str">
        <f>VLOOKUP($C4555,Hosts!$A:$O,10,0)</f>
        <v>New York</v>
      </c>
      <c r="E4555" s="67">
        <f>INDEX(Hosts!$A:$O,MATCH(Places!$C4555,Hosts!$A:$A,0),MATCH(Places!E$1,Hosts!$1:$1,0))</f>
        <v>0.98</v>
      </c>
      <c r="F4555" s="67">
        <f>INDEX(Hosts!$A:$O,MATCH(Places!$C4555,Hosts!$A:$A,0),MATCH(Places!F$1,Hosts!$1:$1,0))</f>
        <v>0.96</v>
      </c>
      <c r="G4555" s="67" t="str">
        <f>INDEX(Hosts!$A:$O,MATCH(Places!$C4555,Hosts!$A:$A,0),MATCH(Places!G$1,Hosts!$1:$1,0))</f>
        <v>No</v>
      </c>
      <c r="H4555">
        <v>13</v>
      </c>
      <c r="I4555" t="str">
        <f>VLOOKUP($H4555,Neighborhoods!$A:$C,2,0)</f>
        <v>Manhattan</v>
      </c>
      <c r="J4555" t="str">
        <f>VLOOKUP($H4555,Neighborhoods!$A:$C,3,0)</f>
        <v>Chelsea</v>
      </c>
      <c r="K4555" t="s">
        <v>1</v>
      </c>
      <c r="L4555" t="str">
        <f t="shared" si="284"/>
        <v>Yes</v>
      </c>
      <c r="M4555">
        <v>4</v>
      </c>
      <c r="N4555" t="str" cm="1">
        <f t="array" ref="N4555">_xlfn.IFS(M4555&lt;=2,"Small",M4555&lt;=5,"Medium",M4555&gt;5,"Large")</f>
        <v>Medium</v>
      </c>
      <c r="O4555" s="50">
        <v>197</v>
      </c>
      <c r="P4555" s="67">
        <f t="shared" si="285"/>
        <v>0.03</v>
      </c>
      <c r="Q4555" s="52">
        <v>3.91</v>
      </c>
      <c r="R4555" s="52" t="str" cm="1">
        <f t="array" ref="R4555">_xlfn.IFS(ROUND(Q4555,0)=5,"Excellent",ROUND(Q4555,0)=4,"Good",ROUND(Q4555,0)=3,"Ok",ROUND(Q4555,0)&lt;3,"Bad")</f>
        <v>Good</v>
      </c>
      <c r="S4555">
        <v>22</v>
      </c>
      <c r="T4555" t="str">
        <f t="shared" si="286"/>
        <v>No</v>
      </c>
      <c r="U4555" s="65">
        <v>43591</v>
      </c>
      <c r="V4555" s="65">
        <v>43982</v>
      </c>
      <c r="W4555">
        <v>319</v>
      </c>
      <c r="X4555" t="str">
        <f t="shared" si="287"/>
        <v>Active</v>
      </c>
      <c r="Y4555" t="s">
        <v>15616</v>
      </c>
    </row>
    <row r="4556" spans="1:25" x14ac:dyDescent="0.25">
      <c r="A4556">
        <v>4555</v>
      </c>
      <c r="B4556" t="s">
        <v>13904</v>
      </c>
      <c r="C4556">
        <v>3802</v>
      </c>
      <c r="D4556" t="str">
        <f>VLOOKUP($C4556,Hosts!$A:$O,10,0)</f>
        <v>New York</v>
      </c>
      <c r="E4556" s="67">
        <f>INDEX(Hosts!$A:$O,MATCH(Places!$C4556,Hosts!$A:$A,0),MATCH(Places!E$1,Hosts!$1:$1,0))</f>
        <v>0.98</v>
      </c>
      <c r="F4556" s="67">
        <f>INDEX(Hosts!$A:$O,MATCH(Places!$C4556,Hosts!$A:$A,0),MATCH(Places!F$1,Hosts!$1:$1,0))</f>
        <v>0.96</v>
      </c>
      <c r="G4556" s="67" t="str">
        <f>INDEX(Hosts!$A:$O,MATCH(Places!$C4556,Hosts!$A:$A,0),MATCH(Places!G$1,Hosts!$1:$1,0))</f>
        <v>No</v>
      </c>
      <c r="H4556">
        <v>13</v>
      </c>
      <c r="I4556" t="str">
        <f>VLOOKUP($H4556,Neighborhoods!$A:$C,2,0)</f>
        <v>Manhattan</v>
      </c>
      <c r="J4556" t="str">
        <f>VLOOKUP($H4556,Neighborhoods!$A:$C,3,0)</f>
        <v>Chelsea</v>
      </c>
      <c r="K4556" t="s">
        <v>1</v>
      </c>
      <c r="L4556" t="str">
        <f t="shared" si="284"/>
        <v>Yes</v>
      </c>
      <c r="M4556">
        <v>4</v>
      </c>
      <c r="N4556" t="str" cm="1">
        <f t="array" ref="N4556">_xlfn.IFS(M4556&lt;=2,"Small",M4556&lt;=5,"Medium",M4556&gt;5,"Large")</f>
        <v>Medium</v>
      </c>
      <c r="O4556" s="50">
        <v>142</v>
      </c>
      <c r="P4556" s="67">
        <f t="shared" si="285"/>
        <v>0.03</v>
      </c>
      <c r="Q4556" s="52">
        <v>3.82</v>
      </c>
      <c r="R4556" s="52" t="str" cm="1">
        <f t="array" ref="R4556">_xlfn.IFS(ROUND(Q4556,0)=5,"Excellent",ROUND(Q4556,0)=4,"Good",ROUND(Q4556,0)=3,"Ok",ROUND(Q4556,0)&lt;3,"Bad")</f>
        <v>Good</v>
      </c>
      <c r="S4556">
        <v>33</v>
      </c>
      <c r="T4556" t="str">
        <f t="shared" si="286"/>
        <v>No</v>
      </c>
      <c r="U4556" s="65">
        <v>43596</v>
      </c>
      <c r="V4556" s="65">
        <v>44035</v>
      </c>
      <c r="W4556">
        <v>320</v>
      </c>
      <c r="X4556" t="str">
        <f t="shared" si="287"/>
        <v>Active</v>
      </c>
      <c r="Y4556" t="s">
        <v>15616</v>
      </c>
    </row>
    <row r="4557" spans="1:25" x14ac:dyDescent="0.25">
      <c r="A4557">
        <v>4556</v>
      </c>
      <c r="B4557" t="s">
        <v>3199</v>
      </c>
      <c r="C4557">
        <v>3802</v>
      </c>
      <c r="D4557" t="str">
        <f>VLOOKUP($C4557,Hosts!$A:$O,10,0)</f>
        <v>New York</v>
      </c>
      <c r="E4557" s="67">
        <f>INDEX(Hosts!$A:$O,MATCH(Places!$C4557,Hosts!$A:$A,0),MATCH(Places!E$1,Hosts!$1:$1,0))</f>
        <v>0.98</v>
      </c>
      <c r="F4557" s="67">
        <f>INDEX(Hosts!$A:$O,MATCH(Places!$C4557,Hosts!$A:$A,0),MATCH(Places!F$1,Hosts!$1:$1,0))</f>
        <v>0.96</v>
      </c>
      <c r="G4557" s="67" t="str">
        <f>INDEX(Hosts!$A:$O,MATCH(Places!$C4557,Hosts!$A:$A,0),MATCH(Places!G$1,Hosts!$1:$1,0))</f>
        <v>No</v>
      </c>
      <c r="H4557">
        <v>13</v>
      </c>
      <c r="I4557" t="str">
        <f>VLOOKUP($H4557,Neighborhoods!$A:$C,2,0)</f>
        <v>Manhattan</v>
      </c>
      <c r="J4557" t="str">
        <f>VLOOKUP($H4557,Neighborhoods!$A:$C,3,0)</f>
        <v>Chelsea</v>
      </c>
      <c r="K4557" t="s">
        <v>1</v>
      </c>
      <c r="L4557" t="str">
        <f t="shared" si="284"/>
        <v>Yes</v>
      </c>
      <c r="M4557">
        <v>4</v>
      </c>
      <c r="N4557" t="str" cm="1">
        <f t="array" ref="N4557">_xlfn.IFS(M4557&lt;=2,"Small",M4557&lt;=5,"Medium",M4557&gt;5,"Large")</f>
        <v>Medium</v>
      </c>
      <c r="O4557" s="50">
        <v>132</v>
      </c>
      <c r="P4557" s="67">
        <f t="shared" si="285"/>
        <v>0.03</v>
      </c>
      <c r="Q4557" s="52">
        <v>3.68</v>
      </c>
      <c r="R4557" s="52" t="str" cm="1">
        <f t="array" ref="R4557">_xlfn.IFS(ROUND(Q4557,0)=5,"Excellent",ROUND(Q4557,0)=4,"Good",ROUND(Q4557,0)=3,"Ok",ROUND(Q4557,0)&lt;3,"Bad")</f>
        <v>Good</v>
      </c>
      <c r="S4557">
        <v>281</v>
      </c>
      <c r="T4557" t="str">
        <f t="shared" si="286"/>
        <v>No</v>
      </c>
      <c r="U4557" s="65">
        <v>43570</v>
      </c>
      <c r="V4557" s="65">
        <v>44044</v>
      </c>
      <c r="W4557">
        <v>319</v>
      </c>
      <c r="X4557" t="str">
        <f t="shared" si="287"/>
        <v>Active</v>
      </c>
      <c r="Y4557" t="s">
        <v>15616</v>
      </c>
    </row>
    <row r="4558" spans="1:25" x14ac:dyDescent="0.25">
      <c r="A4558">
        <v>4557</v>
      </c>
      <c r="B4558" t="s">
        <v>3200</v>
      </c>
      <c r="C4558">
        <v>3802</v>
      </c>
      <c r="D4558" t="str">
        <f>VLOOKUP($C4558,Hosts!$A:$O,10,0)</f>
        <v>New York</v>
      </c>
      <c r="E4558" s="67">
        <f>INDEX(Hosts!$A:$O,MATCH(Places!$C4558,Hosts!$A:$A,0),MATCH(Places!E$1,Hosts!$1:$1,0))</f>
        <v>0.98</v>
      </c>
      <c r="F4558" s="67">
        <f>INDEX(Hosts!$A:$O,MATCH(Places!$C4558,Hosts!$A:$A,0),MATCH(Places!F$1,Hosts!$1:$1,0))</f>
        <v>0.96</v>
      </c>
      <c r="G4558" s="67" t="str">
        <f>INDEX(Hosts!$A:$O,MATCH(Places!$C4558,Hosts!$A:$A,0),MATCH(Places!G$1,Hosts!$1:$1,0))</f>
        <v>No</v>
      </c>
      <c r="H4558">
        <v>13</v>
      </c>
      <c r="I4558" t="str">
        <f>VLOOKUP($H4558,Neighborhoods!$A:$C,2,0)</f>
        <v>Manhattan</v>
      </c>
      <c r="J4558" t="str">
        <f>VLOOKUP($H4558,Neighborhoods!$A:$C,3,0)</f>
        <v>Chelsea</v>
      </c>
      <c r="K4558" t="s">
        <v>1</v>
      </c>
      <c r="L4558" t="str">
        <f t="shared" si="284"/>
        <v>Yes</v>
      </c>
      <c r="M4558">
        <v>4</v>
      </c>
      <c r="N4558" t="str" cm="1">
        <f t="array" ref="N4558">_xlfn.IFS(M4558&lt;=2,"Small",M4558&lt;=5,"Medium",M4558&gt;5,"Large")</f>
        <v>Medium</v>
      </c>
      <c r="O4558" s="50">
        <v>142</v>
      </c>
      <c r="P4558" s="67">
        <f t="shared" si="285"/>
        <v>0.03</v>
      </c>
      <c r="Q4558" s="52">
        <v>4.1900000000000004</v>
      </c>
      <c r="R4558" s="52" t="str" cm="1">
        <f t="array" ref="R4558">_xlfn.IFS(ROUND(Q4558,0)=5,"Excellent",ROUND(Q4558,0)=4,"Good",ROUND(Q4558,0)=3,"Ok",ROUND(Q4558,0)&lt;3,"Bad")</f>
        <v>Good</v>
      </c>
      <c r="S4558">
        <v>95</v>
      </c>
      <c r="T4558" t="str">
        <f t="shared" si="286"/>
        <v>No</v>
      </c>
      <c r="U4558" s="65">
        <v>43589</v>
      </c>
      <c r="V4558" s="65">
        <v>44045</v>
      </c>
      <c r="W4558">
        <v>319</v>
      </c>
      <c r="X4558" t="str">
        <f t="shared" si="287"/>
        <v>Active</v>
      </c>
      <c r="Y4558" t="s">
        <v>15616</v>
      </c>
    </row>
    <row r="4559" spans="1:25" x14ac:dyDescent="0.25">
      <c r="A4559">
        <v>4558</v>
      </c>
      <c r="B4559" t="s">
        <v>3201</v>
      </c>
      <c r="C4559">
        <v>3802</v>
      </c>
      <c r="D4559" t="str">
        <f>VLOOKUP($C4559,Hosts!$A:$O,10,0)</f>
        <v>New York</v>
      </c>
      <c r="E4559" s="67">
        <f>INDEX(Hosts!$A:$O,MATCH(Places!$C4559,Hosts!$A:$A,0),MATCH(Places!E$1,Hosts!$1:$1,0))</f>
        <v>0.98</v>
      </c>
      <c r="F4559" s="67">
        <f>INDEX(Hosts!$A:$O,MATCH(Places!$C4559,Hosts!$A:$A,0),MATCH(Places!F$1,Hosts!$1:$1,0))</f>
        <v>0.96</v>
      </c>
      <c r="G4559" s="67" t="str">
        <f>INDEX(Hosts!$A:$O,MATCH(Places!$C4559,Hosts!$A:$A,0),MATCH(Places!G$1,Hosts!$1:$1,0))</f>
        <v>No</v>
      </c>
      <c r="H4559">
        <v>13</v>
      </c>
      <c r="I4559" t="str">
        <f>VLOOKUP($H4559,Neighborhoods!$A:$C,2,0)</f>
        <v>Manhattan</v>
      </c>
      <c r="J4559" t="str">
        <f>VLOOKUP($H4559,Neighborhoods!$A:$C,3,0)</f>
        <v>Chelsea</v>
      </c>
      <c r="K4559" t="s">
        <v>1</v>
      </c>
      <c r="L4559" t="str">
        <f t="shared" si="284"/>
        <v>Yes</v>
      </c>
      <c r="M4559">
        <v>6</v>
      </c>
      <c r="N4559" t="str" cm="1">
        <f t="array" ref="N4559">_xlfn.IFS(M4559&lt;=2,"Small",M4559&lt;=5,"Medium",M4559&gt;5,"Large")</f>
        <v>Large</v>
      </c>
      <c r="O4559" s="50">
        <v>322</v>
      </c>
      <c r="P4559" s="67">
        <f t="shared" si="285"/>
        <v>0.04</v>
      </c>
      <c r="Q4559" s="52">
        <v>4.25</v>
      </c>
      <c r="R4559" s="52" t="str" cm="1">
        <f t="array" ref="R4559">_xlfn.IFS(ROUND(Q4559,0)=5,"Excellent",ROUND(Q4559,0)=4,"Good",ROUND(Q4559,0)=3,"Ok",ROUND(Q4559,0)&lt;3,"Bad")</f>
        <v>Good</v>
      </c>
      <c r="S4559">
        <v>4</v>
      </c>
      <c r="T4559" t="str">
        <f t="shared" si="286"/>
        <v>No</v>
      </c>
      <c r="U4559" s="65">
        <v>43660</v>
      </c>
      <c r="V4559" s="65">
        <v>43954</v>
      </c>
      <c r="W4559">
        <v>313</v>
      </c>
      <c r="X4559" t="str">
        <f t="shared" si="287"/>
        <v>Active</v>
      </c>
      <c r="Y4559" t="s">
        <v>15616</v>
      </c>
    </row>
    <row r="4560" spans="1:25" x14ac:dyDescent="0.25">
      <c r="A4560">
        <v>4559</v>
      </c>
      <c r="B4560" t="s">
        <v>3202</v>
      </c>
      <c r="C4560">
        <v>3802</v>
      </c>
      <c r="D4560" t="str">
        <f>VLOOKUP($C4560,Hosts!$A:$O,10,0)</f>
        <v>New York</v>
      </c>
      <c r="E4560" s="67">
        <f>INDEX(Hosts!$A:$O,MATCH(Places!$C4560,Hosts!$A:$A,0),MATCH(Places!E$1,Hosts!$1:$1,0))</f>
        <v>0.98</v>
      </c>
      <c r="F4560" s="67">
        <f>INDEX(Hosts!$A:$O,MATCH(Places!$C4560,Hosts!$A:$A,0),MATCH(Places!F$1,Hosts!$1:$1,0))</f>
        <v>0.96</v>
      </c>
      <c r="G4560" s="67" t="str">
        <f>INDEX(Hosts!$A:$O,MATCH(Places!$C4560,Hosts!$A:$A,0),MATCH(Places!G$1,Hosts!$1:$1,0))</f>
        <v>No</v>
      </c>
      <c r="H4560">
        <v>13</v>
      </c>
      <c r="I4560" t="str">
        <f>VLOOKUP($H4560,Neighborhoods!$A:$C,2,0)</f>
        <v>Manhattan</v>
      </c>
      <c r="J4560" t="str">
        <f>VLOOKUP($H4560,Neighborhoods!$A:$C,3,0)</f>
        <v>Chelsea</v>
      </c>
      <c r="K4560" t="s">
        <v>1</v>
      </c>
      <c r="L4560" t="str">
        <f t="shared" si="284"/>
        <v>Yes</v>
      </c>
      <c r="M4560">
        <v>6</v>
      </c>
      <c r="N4560" t="str" cm="1">
        <f t="array" ref="N4560">_xlfn.IFS(M4560&lt;=2,"Small",M4560&lt;=5,"Medium",M4560&gt;5,"Large")</f>
        <v>Large</v>
      </c>
      <c r="O4560" s="50">
        <v>212</v>
      </c>
      <c r="P4560" s="67">
        <f t="shared" si="285"/>
        <v>0.04</v>
      </c>
      <c r="Q4560" s="52">
        <v>4.54</v>
      </c>
      <c r="R4560" s="52" t="str" cm="1">
        <f t="array" ref="R4560">_xlfn.IFS(ROUND(Q4560,0)=5,"Excellent",ROUND(Q4560,0)=4,"Good",ROUND(Q4560,0)=3,"Ok",ROUND(Q4560,0)&lt;3,"Bad")</f>
        <v>Excellent</v>
      </c>
      <c r="S4560">
        <v>35</v>
      </c>
      <c r="T4560" t="str">
        <f t="shared" si="286"/>
        <v>No</v>
      </c>
      <c r="U4560" s="65">
        <v>43606</v>
      </c>
      <c r="V4560" s="65">
        <v>44039</v>
      </c>
      <c r="W4560">
        <v>319</v>
      </c>
      <c r="X4560" t="str">
        <f t="shared" si="287"/>
        <v>Active</v>
      </c>
      <c r="Y4560" t="s">
        <v>15616</v>
      </c>
    </row>
    <row r="4561" spans="1:25" x14ac:dyDescent="0.25">
      <c r="A4561">
        <v>4560</v>
      </c>
      <c r="B4561" t="s">
        <v>3203</v>
      </c>
      <c r="C4561">
        <v>3802</v>
      </c>
      <c r="D4561" t="str">
        <f>VLOOKUP($C4561,Hosts!$A:$O,10,0)</f>
        <v>New York</v>
      </c>
      <c r="E4561" s="67">
        <f>INDEX(Hosts!$A:$O,MATCH(Places!$C4561,Hosts!$A:$A,0),MATCH(Places!E$1,Hosts!$1:$1,0))</f>
        <v>0.98</v>
      </c>
      <c r="F4561" s="67">
        <f>INDEX(Hosts!$A:$O,MATCH(Places!$C4561,Hosts!$A:$A,0),MATCH(Places!F$1,Hosts!$1:$1,0))</f>
        <v>0.96</v>
      </c>
      <c r="G4561" s="67" t="str">
        <f>INDEX(Hosts!$A:$O,MATCH(Places!$C4561,Hosts!$A:$A,0),MATCH(Places!G$1,Hosts!$1:$1,0))</f>
        <v>No</v>
      </c>
      <c r="H4561">
        <v>13</v>
      </c>
      <c r="I4561" t="str">
        <f>VLOOKUP($H4561,Neighborhoods!$A:$C,2,0)</f>
        <v>Manhattan</v>
      </c>
      <c r="J4561" t="str">
        <f>VLOOKUP($H4561,Neighborhoods!$A:$C,3,0)</f>
        <v>Chelsea</v>
      </c>
      <c r="K4561" t="s">
        <v>1</v>
      </c>
      <c r="L4561" t="str">
        <f t="shared" si="284"/>
        <v>Yes</v>
      </c>
      <c r="M4561">
        <v>4</v>
      </c>
      <c r="N4561" t="str" cm="1">
        <f t="array" ref="N4561">_xlfn.IFS(M4561&lt;=2,"Small",M4561&lt;=5,"Medium",M4561&gt;5,"Large")</f>
        <v>Medium</v>
      </c>
      <c r="O4561" s="50">
        <v>137</v>
      </c>
      <c r="P4561" s="67">
        <f t="shared" si="285"/>
        <v>0.03</v>
      </c>
      <c r="Q4561" s="52">
        <v>4.2</v>
      </c>
      <c r="R4561" s="52" t="str" cm="1">
        <f t="array" ref="R4561">_xlfn.IFS(ROUND(Q4561,0)=5,"Excellent",ROUND(Q4561,0)=4,"Good",ROUND(Q4561,0)=3,"Ok",ROUND(Q4561,0)&lt;3,"Bad")</f>
        <v>Good</v>
      </c>
      <c r="S4561">
        <v>30</v>
      </c>
      <c r="T4561" t="str">
        <f t="shared" si="286"/>
        <v>No</v>
      </c>
      <c r="U4561" s="65">
        <v>43585</v>
      </c>
      <c r="V4561" s="65">
        <v>44042</v>
      </c>
      <c r="W4561">
        <v>319</v>
      </c>
      <c r="X4561" t="str">
        <f t="shared" si="287"/>
        <v>Active</v>
      </c>
      <c r="Y4561" t="s">
        <v>15616</v>
      </c>
    </row>
    <row r="4562" spans="1:25" x14ac:dyDescent="0.25">
      <c r="A4562">
        <v>4561</v>
      </c>
      <c r="B4562" t="s">
        <v>3204</v>
      </c>
      <c r="C4562">
        <v>3802</v>
      </c>
      <c r="D4562" t="str">
        <f>VLOOKUP($C4562,Hosts!$A:$O,10,0)</f>
        <v>New York</v>
      </c>
      <c r="E4562" s="67">
        <f>INDEX(Hosts!$A:$O,MATCH(Places!$C4562,Hosts!$A:$A,0),MATCH(Places!E$1,Hosts!$1:$1,0))</f>
        <v>0.98</v>
      </c>
      <c r="F4562" s="67">
        <f>INDEX(Hosts!$A:$O,MATCH(Places!$C4562,Hosts!$A:$A,0),MATCH(Places!F$1,Hosts!$1:$1,0))</f>
        <v>0.96</v>
      </c>
      <c r="G4562" s="67" t="str">
        <f>INDEX(Hosts!$A:$O,MATCH(Places!$C4562,Hosts!$A:$A,0),MATCH(Places!G$1,Hosts!$1:$1,0))</f>
        <v>No</v>
      </c>
      <c r="H4562">
        <v>13</v>
      </c>
      <c r="I4562" t="str">
        <f>VLOOKUP($H4562,Neighborhoods!$A:$C,2,0)</f>
        <v>Manhattan</v>
      </c>
      <c r="J4562" t="str">
        <f>VLOOKUP($H4562,Neighborhoods!$A:$C,3,0)</f>
        <v>Chelsea</v>
      </c>
      <c r="K4562" t="s">
        <v>1</v>
      </c>
      <c r="L4562" t="str">
        <f t="shared" si="284"/>
        <v>Yes</v>
      </c>
      <c r="M4562">
        <v>2</v>
      </c>
      <c r="N4562" t="str" cm="1">
        <f t="array" ref="N4562">_xlfn.IFS(M4562&lt;=2,"Small",M4562&lt;=5,"Medium",M4562&gt;5,"Large")</f>
        <v>Small</v>
      </c>
      <c r="O4562" s="50">
        <v>122</v>
      </c>
      <c r="P4562" s="67">
        <f t="shared" si="285"/>
        <v>0.03</v>
      </c>
      <c r="Q4562" s="52">
        <v>4.37</v>
      </c>
      <c r="R4562" s="52" t="str" cm="1">
        <f t="array" ref="R4562">_xlfn.IFS(ROUND(Q4562,0)=5,"Excellent",ROUND(Q4562,0)=4,"Good",ROUND(Q4562,0)=3,"Ok",ROUND(Q4562,0)&lt;3,"Bad")</f>
        <v>Good</v>
      </c>
      <c r="S4562">
        <v>117</v>
      </c>
      <c r="T4562" t="str">
        <f t="shared" si="286"/>
        <v>No</v>
      </c>
      <c r="U4562" s="65">
        <v>43584</v>
      </c>
      <c r="V4562" s="65">
        <v>44043</v>
      </c>
      <c r="W4562">
        <v>319</v>
      </c>
      <c r="X4562" t="str">
        <f t="shared" si="287"/>
        <v>Active</v>
      </c>
      <c r="Y4562" t="s">
        <v>15616</v>
      </c>
    </row>
    <row r="4563" spans="1:25" x14ac:dyDescent="0.25">
      <c r="A4563">
        <v>4562</v>
      </c>
      <c r="B4563" t="s">
        <v>3205</v>
      </c>
      <c r="C4563">
        <v>3414</v>
      </c>
      <c r="D4563" t="str">
        <f>VLOOKUP($C4563,Hosts!$A:$O,10,0)</f>
        <v>New York</v>
      </c>
      <c r="E4563" s="67">
        <f>INDEX(Hosts!$A:$O,MATCH(Places!$C4563,Hosts!$A:$A,0),MATCH(Places!E$1,Hosts!$1:$1,0))</f>
        <v>0.89</v>
      </c>
      <c r="F4563" s="67">
        <f>INDEX(Hosts!$A:$O,MATCH(Places!$C4563,Hosts!$A:$A,0),MATCH(Places!F$1,Hosts!$1:$1,0))</f>
        <v>0.25</v>
      </c>
      <c r="G4563" s="67" t="str">
        <f>INDEX(Hosts!$A:$O,MATCH(Places!$C4563,Hosts!$A:$A,0),MATCH(Places!G$1,Hosts!$1:$1,0))</f>
        <v>No</v>
      </c>
      <c r="H4563">
        <v>8</v>
      </c>
      <c r="I4563" t="str">
        <f>VLOOKUP($H4563,Neighborhoods!$A:$C,2,0)</f>
        <v>Brooklyn</v>
      </c>
      <c r="J4563" t="str">
        <f>VLOOKUP($H4563,Neighborhoods!$A:$C,3,0)</f>
        <v>Bushwick</v>
      </c>
      <c r="K4563" t="s">
        <v>11822</v>
      </c>
      <c r="L4563" t="str">
        <f t="shared" si="284"/>
        <v>No</v>
      </c>
      <c r="M4563">
        <v>8</v>
      </c>
      <c r="N4563" t="str" cm="1">
        <f t="array" ref="N4563">_xlfn.IFS(M4563&lt;=2,"Small",M4563&lt;=5,"Medium",M4563&gt;5,"Large")</f>
        <v>Large</v>
      </c>
      <c r="O4563" s="50">
        <v>425</v>
      </c>
      <c r="P4563" s="67">
        <f t="shared" si="285"/>
        <v>0.04</v>
      </c>
      <c r="Q4563" s="52">
        <v>4.5999999999999996</v>
      </c>
      <c r="R4563" s="52" t="str" cm="1">
        <f t="array" ref="R4563">_xlfn.IFS(ROUND(Q4563,0)=5,"Excellent",ROUND(Q4563,0)=4,"Good",ROUND(Q4563,0)=3,"Ok",ROUND(Q4563,0)&lt;3,"Bad")</f>
        <v>Excellent</v>
      </c>
      <c r="S4563">
        <v>15</v>
      </c>
      <c r="T4563" t="str">
        <f t="shared" si="286"/>
        <v>No</v>
      </c>
      <c r="U4563" s="65">
        <v>43550</v>
      </c>
      <c r="V4563" s="65">
        <v>43711</v>
      </c>
      <c r="W4563">
        <v>148</v>
      </c>
      <c r="X4563" t="str">
        <f t="shared" si="287"/>
        <v>Active</v>
      </c>
      <c r="Y4563" t="s">
        <v>15615</v>
      </c>
    </row>
    <row r="4564" spans="1:25" x14ac:dyDescent="0.25">
      <c r="A4564">
        <v>4563</v>
      </c>
      <c r="B4564" t="s">
        <v>14491</v>
      </c>
      <c r="C4564">
        <v>3585</v>
      </c>
      <c r="D4564" t="str">
        <f>VLOOKUP($C4564,Hosts!$A:$O,10,0)</f>
        <v>New York</v>
      </c>
      <c r="E4564" s="67">
        <f>INDEX(Hosts!$A:$O,MATCH(Places!$C4564,Hosts!$A:$A,0),MATCH(Places!E$1,Hosts!$1:$1,0))</f>
        <v>0.98</v>
      </c>
      <c r="F4564" s="67">
        <f>INDEX(Hosts!$A:$O,MATCH(Places!$C4564,Hosts!$A:$A,0),MATCH(Places!F$1,Hosts!$1:$1,0))</f>
        <v>0.96</v>
      </c>
      <c r="G4564" s="67" t="str">
        <f>INDEX(Hosts!$A:$O,MATCH(Places!$C4564,Hosts!$A:$A,0),MATCH(Places!G$1,Hosts!$1:$1,0))</f>
        <v>Yes</v>
      </c>
      <c r="H4564">
        <v>23</v>
      </c>
      <c r="I4564" t="str">
        <f>VLOOKUP($H4564,Neighborhoods!$A:$C,2,0)</f>
        <v>Queens</v>
      </c>
      <c r="J4564" t="str">
        <f>VLOOKUP($H4564,Neighborhoods!$A:$C,3,0)</f>
        <v>Jamaica</v>
      </c>
      <c r="K4564" t="s">
        <v>11822</v>
      </c>
      <c r="L4564" t="str">
        <f t="shared" si="284"/>
        <v>No</v>
      </c>
      <c r="M4564">
        <v>10</v>
      </c>
      <c r="N4564" t="str" cm="1">
        <f t="array" ref="N4564">_xlfn.IFS(M4564&lt;=2,"Small",M4564&lt;=5,"Medium",M4564&gt;5,"Large")</f>
        <v>Large</v>
      </c>
      <c r="O4564" s="50">
        <v>155</v>
      </c>
      <c r="P4564" s="67">
        <f t="shared" si="285"/>
        <v>0.03</v>
      </c>
      <c r="Q4564" s="52">
        <v>4.82</v>
      </c>
      <c r="R4564" s="52" t="str" cm="1">
        <f t="array" ref="R4564">_xlfn.IFS(ROUND(Q4564,0)=5,"Excellent",ROUND(Q4564,0)=4,"Good",ROUND(Q4564,0)=3,"Ok",ROUND(Q4564,0)&lt;3,"Bad")</f>
        <v>Excellent</v>
      </c>
      <c r="S4564">
        <v>85</v>
      </c>
      <c r="T4564" t="str">
        <f t="shared" si="286"/>
        <v>No</v>
      </c>
      <c r="U4564" s="65">
        <v>43575</v>
      </c>
      <c r="V4564" s="65">
        <v>44017</v>
      </c>
      <c r="W4564">
        <v>343</v>
      </c>
      <c r="X4564" t="str">
        <f t="shared" si="287"/>
        <v>Active</v>
      </c>
      <c r="Y4564" t="s">
        <v>15615</v>
      </c>
    </row>
    <row r="4565" spans="1:25" x14ac:dyDescent="0.25">
      <c r="A4565">
        <v>4564</v>
      </c>
      <c r="B4565" t="s">
        <v>3206</v>
      </c>
      <c r="C4565">
        <v>3786</v>
      </c>
      <c r="D4565" t="str">
        <f>VLOOKUP($C4565,Hosts!$A:$O,10,0)</f>
        <v>New York</v>
      </c>
      <c r="E4565" s="67">
        <f>INDEX(Hosts!$A:$O,MATCH(Places!$C4565,Hosts!$A:$A,0),MATCH(Places!E$1,Hosts!$1:$1,0))</f>
        <v>1</v>
      </c>
      <c r="F4565" s="67">
        <f>INDEX(Hosts!$A:$O,MATCH(Places!$C4565,Hosts!$A:$A,0),MATCH(Places!F$1,Hosts!$1:$1,0))</f>
        <v>0.97</v>
      </c>
      <c r="G4565" s="67" t="str">
        <f>INDEX(Hosts!$A:$O,MATCH(Places!$C4565,Hosts!$A:$A,0),MATCH(Places!G$1,Hosts!$1:$1,0))</f>
        <v>No</v>
      </c>
      <c r="H4565">
        <v>6</v>
      </c>
      <c r="I4565" t="str">
        <f>VLOOKUP($H4565,Neighborhoods!$A:$C,2,0)</f>
        <v>Bronx</v>
      </c>
      <c r="J4565" t="str">
        <f>VLOOKUP($H4565,Neighborhoods!$A:$C,3,0)</f>
        <v>Wakefield</v>
      </c>
      <c r="K4565" t="s">
        <v>11822</v>
      </c>
      <c r="L4565" t="str">
        <f t="shared" si="284"/>
        <v>No</v>
      </c>
      <c r="M4565">
        <v>4</v>
      </c>
      <c r="N4565" t="str" cm="1">
        <f t="array" ref="N4565">_xlfn.IFS(M4565&lt;=2,"Small",M4565&lt;=5,"Medium",M4565&gt;5,"Large")</f>
        <v>Medium</v>
      </c>
      <c r="O4565" s="50">
        <v>101.71</v>
      </c>
      <c r="P4565" s="67">
        <f t="shared" si="285"/>
        <v>0.03</v>
      </c>
      <c r="Q4565" s="52">
        <v>4.7300000000000004</v>
      </c>
      <c r="R4565" s="52" t="str" cm="1">
        <f t="array" ref="R4565">_xlfn.IFS(ROUND(Q4565,0)=5,"Excellent",ROUND(Q4565,0)=4,"Good",ROUND(Q4565,0)=3,"Ok",ROUND(Q4565,0)&lt;3,"Bad")</f>
        <v>Excellent</v>
      </c>
      <c r="S4565">
        <v>30</v>
      </c>
      <c r="T4565" t="str">
        <f t="shared" si="286"/>
        <v>No</v>
      </c>
      <c r="U4565" s="65">
        <v>43552</v>
      </c>
      <c r="V4565" s="65">
        <v>44025</v>
      </c>
      <c r="W4565">
        <v>88</v>
      </c>
      <c r="X4565" t="str">
        <f t="shared" si="287"/>
        <v>Active</v>
      </c>
      <c r="Y4565" t="s">
        <v>15615</v>
      </c>
    </row>
    <row r="4566" spans="1:25" x14ac:dyDescent="0.25">
      <c r="A4566">
        <v>4565</v>
      </c>
      <c r="B4566" t="s">
        <v>3207</v>
      </c>
      <c r="C4566">
        <v>3800</v>
      </c>
      <c r="D4566" t="str">
        <f>VLOOKUP($C4566,Hosts!$A:$O,10,0)</f>
        <v>New York</v>
      </c>
      <c r="E4566" s="67">
        <f>INDEX(Hosts!$A:$O,MATCH(Places!$C4566,Hosts!$A:$A,0),MATCH(Places!E$1,Hosts!$1:$1,0))</f>
        <v>1</v>
      </c>
      <c r="F4566" s="67">
        <f>INDEX(Hosts!$A:$O,MATCH(Places!$C4566,Hosts!$A:$A,0),MATCH(Places!F$1,Hosts!$1:$1,0))</f>
        <v>0.96</v>
      </c>
      <c r="G4566" s="67" t="str">
        <f>INDEX(Hosts!$A:$O,MATCH(Places!$C4566,Hosts!$A:$A,0),MATCH(Places!G$1,Hosts!$1:$1,0))</f>
        <v>Yes</v>
      </c>
      <c r="H4566">
        <v>26</v>
      </c>
      <c r="I4566" t="str">
        <f>VLOOKUP($H4566,Neighborhoods!$A:$C,2,0)</f>
        <v>Queens</v>
      </c>
      <c r="J4566" t="str">
        <f>VLOOKUP($H4566,Neighborhoods!$A:$C,3,0)</f>
        <v>Sunnyside</v>
      </c>
      <c r="K4566" t="s">
        <v>11822</v>
      </c>
      <c r="L4566" t="str">
        <f t="shared" si="284"/>
        <v>No</v>
      </c>
      <c r="M4566">
        <v>5</v>
      </c>
      <c r="N4566" t="str" cm="1">
        <f t="array" ref="N4566">_xlfn.IFS(M4566&lt;=2,"Small",M4566&lt;=5,"Medium",M4566&gt;5,"Large")</f>
        <v>Medium</v>
      </c>
      <c r="O4566" s="50">
        <v>250</v>
      </c>
      <c r="P4566" s="67">
        <f t="shared" si="285"/>
        <v>0.04</v>
      </c>
      <c r="Q4566" s="52">
        <v>4.82</v>
      </c>
      <c r="R4566" s="52" t="str" cm="1">
        <f t="array" ref="R4566">_xlfn.IFS(ROUND(Q4566,0)=5,"Excellent",ROUND(Q4566,0)=4,"Good",ROUND(Q4566,0)=3,"Ok",ROUND(Q4566,0)&lt;3,"Bad")</f>
        <v>Excellent</v>
      </c>
      <c r="S4566">
        <v>34</v>
      </c>
      <c r="T4566" t="str">
        <f t="shared" si="286"/>
        <v>No</v>
      </c>
      <c r="U4566" s="65">
        <v>43534</v>
      </c>
      <c r="V4566" s="65">
        <v>43848</v>
      </c>
      <c r="W4566">
        <v>180</v>
      </c>
      <c r="X4566" t="str">
        <f t="shared" si="287"/>
        <v>Active</v>
      </c>
      <c r="Y4566" t="s">
        <v>15615</v>
      </c>
    </row>
    <row r="4567" spans="1:25" x14ac:dyDescent="0.25">
      <c r="A4567">
        <v>4566</v>
      </c>
      <c r="B4567" t="s">
        <v>3208</v>
      </c>
      <c r="C4567">
        <v>3638</v>
      </c>
      <c r="D4567" t="str">
        <f>VLOOKUP($C4567,Hosts!$A:$O,10,0)</f>
        <v>New York</v>
      </c>
      <c r="E4567" s="67">
        <f>INDEX(Hosts!$A:$O,MATCH(Places!$C4567,Hosts!$A:$A,0),MATCH(Places!E$1,Hosts!$1:$1,0))</f>
        <v>1</v>
      </c>
      <c r="F4567" s="67">
        <f>INDEX(Hosts!$A:$O,MATCH(Places!$C4567,Hosts!$A:$A,0),MATCH(Places!F$1,Hosts!$1:$1,0))</f>
        <v>1</v>
      </c>
      <c r="G4567" s="67" t="str">
        <f>INDEX(Hosts!$A:$O,MATCH(Places!$C4567,Hosts!$A:$A,0),MATCH(Places!G$1,Hosts!$1:$1,0))</f>
        <v>No</v>
      </c>
      <c r="H4567">
        <v>16</v>
      </c>
      <c r="I4567" t="str">
        <f>VLOOKUP($H4567,Neighborhoods!$A:$C,2,0)</f>
        <v>Manhattan</v>
      </c>
      <c r="J4567" t="str">
        <f>VLOOKUP($H4567,Neighborhoods!$A:$C,3,0)</f>
        <v>Harlem</v>
      </c>
      <c r="K4567" t="s">
        <v>1</v>
      </c>
      <c r="L4567" t="str">
        <f t="shared" si="284"/>
        <v>Yes</v>
      </c>
      <c r="M4567">
        <v>2</v>
      </c>
      <c r="N4567" t="str" cm="1">
        <f t="array" ref="N4567">_xlfn.IFS(M4567&lt;=2,"Small",M4567&lt;=5,"Medium",M4567&gt;5,"Large")</f>
        <v>Small</v>
      </c>
      <c r="O4567" s="50">
        <v>60</v>
      </c>
      <c r="P4567" s="67">
        <f t="shared" si="285"/>
        <v>0.03</v>
      </c>
      <c r="Q4567" s="52">
        <v>4.76</v>
      </c>
      <c r="R4567" s="52" t="str" cm="1">
        <f t="array" ref="R4567">_xlfn.IFS(ROUND(Q4567,0)=5,"Excellent",ROUND(Q4567,0)=4,"Good",ROUND(Q4567,0)=3,"Ok",ROUND(Q4567,0)&lt;3,"Bad")</f>
        <v>Excellent</v>
      </c>
      <c r="S4567">
        <v>17</v>
      </c>
      <c r="T4567" t="str">
        <f t="shared" si="286"/>
        <v>No</v>
      </c>
      <c r="U4567" s="65">
        <v>43625</v>
      </c>
      <c r="V4567" s="65">
        <v>43899</v>
      </c>
      <c r="W4567">
        <v>153</v>
      </c>
      <c r="X4567" t="str">
        <f t="shared" si="287"/>
        <v>Active</v>
      </c>
      <c r="Y4567" t="s">
        <v>15616</v>
      </c>
    </row>
    <row r="4568" spans="1:25" x14ac:dyDescent="0.25">
      <c r="A4568">
        <v>4567</v>
      </c>
      <c r="B4568" t="s">
        <v>15077</v>
      </c>
      <c r="C4568">
        <v>85</v>
      </c>
      <c r="D4568" t="str">
        <f>VLOOKUP($C4568,Hosts!$A:$O,10,0)</f>
        <v>New York</v>
      </c>
      <c r="E4568" s="67">
        <f>INDEX(Hosts!$A:$O,MATCH(Places!$C4568,Hosts!$A:$A,0),MATCH(Places!E$1,Hosts!$1:$1,0))</f>
        <v>0.88</v>
      </c>
      <c r="F4568" s="67">
        <f>INDEX(Hosts!$A:$O,MATCH(Places!$C4568,Hosts!$A:$A,0),MATCH(Places!F$1,Hosts!$1:$1,0))</f>
        <v>0.32</v>
      </c>
      <c r="G4568" s="67" t="str">
        <f>INDEX(Hosts!$A:$O,MATCH(Places!$C4568,Hosts!$A:$A,0),MATCH(Places!G$1,Hosts!$1:$1,0))</f>
        <v>No</v>
      </c>
      <c r="H4568">
        <v>12</v>
      </c>
      <c r="I4568" t="str">
        <f>VLOOKUP($H4568,Neighborhoods!$A:$C,2,0)</f>
        <v>Brooklyn</v>
      </c>
      <c r="J4568" t="str">
        <f>VLOOKUP($H4568,Neighborhoods!$A:$C,3,0)</f>
        <v>Williamsburg</v>
      </c>
      <c r="K4568" t="s">
        <v>11822</v>
      </c>
      <c r="L4568" t="str">
        <f t="shared" si="284"/>
        <v>No</v>
      </c>
      <c r="M4568">
        <v>2</v>
      </c>
      <c r="N4568" t="str" cm="1">
        <f t="array" ref="N4568">_xlfn.IFS(M4568&lt;=2,"Small",M4568&lt;=5,"Medium",M4568&gt;5,"Large")</f>
        <v>Small</v>
      </c>
      <c r="O4568" s="50">
        <v>80</v>
      </c>
      <c r="P4568" s="67">
        <f t="shared" si="285"/>
        <v>0.03</v>
      </c>
      <c r="Q4568" s="52">
        <v>5</v>
      </c>
      <c r="R4568" s="52" t="str" cm="1">
        <f t="array" ref="R4568">_xlfn.IFS(ROUND(Q4568,0)=5,"Excellent",ROUND(Q4568,0)=4,"Good",ROUND(Q4568,0)=3,"Ok",ROUND(Q4568,0)&lt;3,"Bad")</f>
        <v>Excellent</v>
      </c>
      <c r="S4568">
        <v>6</v>
      </c>
      <c r="T4568" t="str">
        <f t="shared" si="286"/>
        <v>No</v>
      </c>
      <c r="U4568" s="65">
        <v>43643</v>
      </c>
      <c r="V4568" s="65">
        <v>43804</v>
      </c>
      <c r="W4568">
        <v>141</v>
      </c>
      <c r="X4568" t="str">
        <f t="shared" si="287"/>
        <v>Active</v>
      </c>
      <c r="Y4568" t="s">
        <v>15615</v>
      </c>
    </row>
    <row r="4569" spans="1:25" x14ac:dyDescent="0.25">
      <c r="A4569">
        <v>4568</v>
      </c>
      <c r="B4569" t="s">
        <v>13701</v>
      </c>
      <c r="C4569">
        <v>3806</v>
      </c>
      <c r="D4569" t="str">
        <f>VLOOKUP($C4569,Hosts!$A:$O,10,0)</f>
        <v>New York</v>
      </c>
      <c r="E4569" s="67">
        <f>INDEX(Hosts!$A:$O,MATCH(Places!$C4569,Hosts!$A:$A,0),MATCH(Places!E$1,Hosts!$1:$1,0))</f>
        <v>0.83</v>
      </c>
      <c r="F4569" s="67">
        <f>INDEX(Hosts!$A:$O,MATCH(Places!$C4569,Hosts!$A:$A,0),MATCH(Places!F$1,Hosts!$1:$1,0))</f>
        <v>1</v>
      </c>
      <c r="G4569" s="67" t="str">
        <f>INDEX(Hosts!$A:$O,MATCH(Places!$C4569,Hosts!$A:$A,0),MATCH(Places!G$1,Hosts!$1:$1,0))</f>
        <v>No</v>
      </c>
      <c r="H4569">
        <v>7</v>
      </c>
      <c r="I4569" t="str">
        <f>VLOOKUP($H4569,Neighborhoods!$A:$C,2,0)</f>
        <v>Brooklyn</v>
      </c>
      <c r="J4569" t="str">
        <f>VLOOKUP($H4569,Neighborhoods!$A:$C,3,0)</f>
        <v>Bedford-Stuyvesant</v>
      </c>
      <c r="K4569" t="s">
        <v>1</v>
      </c>
      <c r="L4569" t="str">
        <f t="shared" si="284"/>
        <v>Yes</v>
      </c>
      <c r="M4569">
        <v>2</v>
      </c>
      <c r="N4569" t="str" cm="1">
        <f t="array" ref="N4569">_xlfn.IFS(M4569&lt;=2,"Small",M4569&lt;=5,"Medium",M4569&gt;5,"Large")</f>
        <v>Small</v>
      </c>
      <c r="O4569" s="50">
        <v>40</v>
      </c>
      <c r="P4569" s="67">
        <f t="shared" si="285"/>
        <v>0.03</v>
      </c>
      <c r="Q4569" s="52">
        <v>5</v>
      </c>
      <c r="R4569" s="52" t="str" cm="1">
        <f t="array" ref="R4569">_xlfn.IFS(ROUND(Q4569,0)=5,"Excellent",ROUND(Q4569,0)=4,"Good",ROUND(Q4569,0)=3,"Ok",ROUND(Q4569,0)&lt;3,"Bad")</f>
        <v>Excellent</v>
      </c>
      <c r="S4569">
        <v>3</v>
      </c>
      <c r="T4569" t="str">
        <f t="shared" si="286"/>
        <v>No</v>
      </c>
      <c r="U4569" s="65">
        <v>43532</v>
      </c>
      <c r="V4569" s="65">
        <v>43537</v>
      </c>
      <c r="W4569">
        <v>30</v>
      </c>
      <c r="X4569" t="str">
        <f t="shared" si="287"/>
        <v>Active</v>
      </c>
      <c r="Y4569" t="s">
        <v>15616</v>
      </c>
    </row>
    <row r="4570" spans="1:25" x14ac:dyDescent="0.25">
      <c r="A4570">
        <v>4569</v>
      </c>
      <c r="B4570" t="s">
        <v>3209</v>
      </c>
      <c r="C4570">
        <v>3679</v>
      </c>
      <c r="D4570" t="str">
        <f>VLOOKUP($C4570,Hosts!$A:$O,10,0)</f>
        <v>New York</v>
      </c>
      <c r="E4570" s="67">
        <f>INDEX(Hosts!$A:$O,MATCH(Places!$C4570,Hosts!$A:$A,0),MATCH(Places!E$1,Hosts!$1:$1,0))</f>
        <v>0.94</v>
      </c>
      <c r="F4570" s="67">
        <f>INDEX(Hosts!$A:$O,MATCH(Places!$C4570,Hosts!$A:$A,0),MATCH(Places!F$1,Hosts!$1:$1,0))</f>
        <v>0.97</v>
      </c>
      <c r="G4570" s="67" t="str">
        <f>INDEX(Hosts!$A:$O,MATCH(Places!$C4570,Hosts!$A:$A,0),MATCH(Places!G$1,Hosts!$1:$1,0))</f>
        <v>No</v>
      </c>
      <c r="H4570">
        <v>7</v>
      </c>
      <c r="I4570" t="str">
        <f>VLOOKUP($H4570,Neighborhoods!$A:$C,2,0)</f>
        <v>Brooklyn</v>
      </c>
      <c r="J4570" t="str">
        <f>VLOOKUP($H4570,Neighborhoods!$A:$C,3,0)</f>
        <v>Bedford-Stuyvesant</v>
      </c>
      <c r="K4570" t="s">
        <v>1</v>
      </c>
      <c r="L4570" t="str">
        <f t="shared" si="284"/>
        <v>Yes</v>
      </c>
      <c r="M4570">
        <v>3</v>
      </c>
      <c r="N4570" t="str" cm="1">
        <f t="array" ref="N4570">_xlfn.IFS(M4570&lt;=2,"Small",M4570&lt;=5,"Medium",M4570&gt;5,"Large")</f>
        <v>Medium</v>
      </c>
      <c r="O4570" s="50">
        <v>47</v>
      </c>
      <c r="P4570" s="67">
        <f t="shared" si="285"/>
        <v>0.03</v>
      </c>
      <c r="Q4570" s="52">
        <v>4.5599999999999996</v>
      </c>
      <c r="R4570" s="52" t="str" cm="1">
        <f t="array" ref="R4570">_xlfn.IFS(ROUND(Q4570,0)=5,"Excellent",ROUND(Q4570,0)=4,"Good",ROUND(Q4570,0)=3,"Ok",ROUND(Q4570,0)&lt;3,"Bad")</f>
        <v>Excellent</v>
      </c>
      <c r="S4570">
        <v>70</v>
      </c>
      <c r="T4570" t="str">
        <f t="shared" si="286"/>
        <v>No</v>
      </c>
      <c r="U4570" s="65">
        <v>43543</v>
      </c>
      <c r="V4570" s="65">
        <v>44042</v>
      </c>
      <c r="W4570">
        <v>101</v>
      </c>
      <c r="X4570" t="str">
        <f t="shared" si="287"/>
        <v>Active</v>
      </c>
      <c r="Y4570" t="s">
        <v>15616</v>
      </c>
    </row>
    <row r="4571" spans="1:25" x14ac:dyDescent="0.25">
      <c r="A4571">
        <v>4570</v>
      </c>
      <c r="B4571" t="s">
        <v>3210</v>
      </c>
      <c r="C4571">
        <v>3788</v>
      </c>
      <c r="D4571" t="str">
        <f>VLOOKUP($C4571,Hosts!$A:$O,10,0)</f>
        <v>New York</v>
      </c>
      <c r="E4571" s="67">
        <f>INDEX(Hosts!$A:$O,MATCH(Places!$C4571,Hosts!$A:$A,0),MATCH(Places!E$1,Hosts!$1:$1,0))</f>
        <v>0.17</v>
      </c>
      <c r="F4571" s="67">
        <f>INDEX(Hosts!$A:$O,MATCH(Places!$C4571,Hosts!$A:$A,0),MATCH(Places!F$1,Hosts!$1:$1,0))</f>
        <v>0.95</v>
      </c>
      <c r="G4571" s="67" t="str">
        <f>INDEX(Hosts!$A:$O,MATCH(Places!$C4571,Hosts!$A:$A,0),MATCH(Places!G$1,Hosts!$1:$1,0))</f>
        <v>No</v>
      </c>
      <c r="H4571">
        <v>7</v>
      </c>
      <c r="I4571" t="str">
        <f>VLOOKUP($H4571,Neighborhoods!$A:$C,2,0)</f>
        <v>Brooklyn</v>
      </c>
      <c r="J4571" t="str">
        <f>VLOOKUP($H4571,Neighborhoods!$A:$C,3,0)</f>
        <v>Bedford-Stuyvesant</v>
      </c>
      <c r="K4571" t="s">
        <v>1</v>
      </c>
      <c r="L4571" t="str">
        <f t="shared" si="284"/>
        <v>Yes</v>
      </c>
      <c r="M4571">
        <v>2</v>
      </c>
      <c r="N4571" t="str" cm="1">
        <f t="array" ref="N4571">_xlfn.IFS(M4571&lt;=2,"Small",M4571&lt;=5,"Medium",M4571&gt;5,"Large")</f>
        <v>Small</v>
      </c>
      <c r="O4571" s="50">
        <v>36</v>
      </c>
      <c r="P4571" s="67">
        <f t="shared" si="285"/>
        <v>0.03</v>
      </c>
      <c r="Q4571" s="52">
        <v>4.74</v>
      </c>
      <c r="R4571" s="52" t="str" cm="1">
        <f t="array" ref="R4571">_xlfn.IFS(ROUND(Q4571,0)=5,"Excellent",ROUND(Q4571,0)=4,"Good",ROUND(Q4571,0)=3,"Ok",ROUND(Q4571,0)&lt;3,"Bad")</f>
        <v>Excellent</v>
      </c>
      <c r="S4571">
        <v>53</v>
      </c>
      <c r="T4571" t="str">
        <f t="shared" si="286"/>
        <v>No</v>
      </c>
      <c r="U4571" s="65">
        <v>43529</v>
      </c>
      <c r="V4571" s="65">
        <v>43898</v>
      </c>
      <c r="W4571">
        <v>183</v>
      </c>
      <c r="X4571" t="str">
        <f t="shared" si="287"/>
        <v>Active</v>
      </c>
      <c r="Y4571" t="s">
        <v>15616</v>
      </c>
    </row>
    <row r="4572" spans="1:25" x14ac:dyDescent="0.25">
      <c r="A4572">
        <v>4571</v>
      </c>
      <c r="B4572" t="s">
        <v>3211</v>
      </c>
      <c r="C4572">
        <v>2611</v>
      </c>
      <c r="D4572" t="str">
        <f>VLOOKUP($C4572,Hosts!$A:$O,10,0)</f>
        <v>New York</v>
      </c>
      <c r="E4572" s="67">
        <f>INDEX(Hosts!$A:$O,MATCH(Places!$C4572,Hosts!$A:$A,0),MATCH(Places!E$1,Hosts!$1:$1,0))</f>
        <v>1</v>
      </c>
      <c r="F4572" s="67">
        <f>INDEX(Hosts!$A:$O,MATCH(Places!$C4572,Hosts!$A:$A,0),MATCH(Places!F$1,Hosts!$1:$1,0))</f>
        <v>0.96</v>
      </c>
      <c r="G4572" s="67" t="str">
        <f>INDEX(Hosts!$A:$O,MATCH(Places!$C4572,Hosts!$A:$A,0),MATCH(Places!G$1,Hosts!$1:$1,0))</f>
        <v>No</v>
      </c>
      <c r="H4572">
        <v>21</v>
      </c>
      <c r="I4572" t="str">
        <f>VLOOKUP($H4572,Neighborhoods!$A:$C,2,0)</f>
        <v>Queens</v>
      </c>
      <c r="J4572" t="str">
        <f>VLOOKUP($H4572,Neighborhoods!$A:$C,3,0)</f>
        <v>Astoria</v>
      </c>
      <c r="K4572" t="s">
        <v>11822</v>
      </c>
      <c r="L4572" t="str">
        <f t="shared" si="284"/>
        <v>No</v>
      </c>
      <c r="M4572">
        <v>4</v>
      </c>
      <c r="N4572" t="str" cm="1">
        <f t="array" ref="N4572">_xlfn.IFS(M4572&lt;=2,"Small",M4572&lt;=5,"Medium",M4572&gt;5,"Large")</f>
        <v>Medium</v>
      </c>
      <c r="O4572" s="50">
        <v>115</v>
      </c>
      <c r="P4572" s="67">
        <f t="shared" si="285"/>
        <v>0.03</v>
      </c>
      <c r="Q4572" s="52">
        <v>4.38</v>
      </c>
      <c r="R4572" s="52" t="str" cm="1">
        <f t="array" ref="R4572">_xlfn.IFS(ROUND(Q4572,0)=5,"Excellent",ROUND(Q4572,0)=4,"Good",ROUND(Q4572,0)=3,"Ok",ROUND(Q4572,0)&lt;3,"Bad")</f>
        <v>Good</v>
      </c>
      <c r="S4572">
        <v>26</v>
      </c>
      <c r="T4572" t="str">
        <f t="shared" si="286"/>
        <v>No</v>
      </c>
      <c r="U4572" s="65">
        <v>43538</v>
      </c>
      <c r="V4572" s="65">
        <v>44040</v>
      </c>
      <c r="W4572">
        <v>169</v>
      </c>
      <c r="X4572" t="str">
        <f t="shared" si="287"/>
        <v>Active</v>
      </c>
      <c r="Y4572" t="s">
        <v>15615</v>
      </c>
    </row>
    <row r="4573" spans="1:25" x14ac:dyDescent="0.25">
      <c r="A4573">
        <v>4572</v>
      </c>
      <c r="B4573" t="s">
        <v>3212</v>
      </c>
      <c r="C4573">
        <v>3792</v>
      </c>
      <c r="D4573" t="str">
        <f>VLOOKUP($C4573,Hosts!$A:$O,10,0)</f>
        <v>New York</v>
      </c>
      <c r="E4573" s="67">
        <f>INDEX(Hosts!$A:$O,MATCH(Places!$C4573,Hosts!$A:$A,0),MATCH(Places!E$1,Hosts!$1:$1,0))</f>
        <v>1</v>
      </c>
      <c r="F4573" s="67">
        <f>INDEX(Hosts!$A:$O,MATCH(Places!$C4573,Hosts!$A:$A,0),MATCH(Places!F$1,Hosts!$1:$1,0))</f>
        <v>0.98</v>
      </c>
      <c r="G4573" s="67" t="str">
        <f>INDEX(Hosts!$A:$O,MATCH(Places!$C4573,Hosts!$A:$A,0),MATCH(Places!G$1,Hosts!$1:$1,0))</f>
        <v>Yes</v>
      </c>
      <c r="H4573">
        <v>10</v>
      </c>
      <c r="I4573" t="str">
        <f>VLOOKUP($H4573,Neighborhoods!$A:$C,2,0)</f>
        <v>Brooklyn</v>
      </c>
      <c r="J4573" t="str">
        <f>VLOOKUP($H4573,Neighborhoods!$A:$C,3,0)</f>
        <v>East Flatbush</v>
      </c>
      <c r="K4573" t="s">
        <v>1</v>
      </c>
      <c r="L4573" t="str">
        <f t="shared" si="284"/>
        <v>Yes</v>
      </c>
      <c r="M4573">
        <v>2</v>
      </c>
      <c r="N4573" t="str" cm="1">
        <f t="array" ref="N4573">_xlfn.IFS(M4573&lt;=2,"Small",M4573&lt;=5,"Medium",M4573&gt;5,"Large")</f>
        <v>Small</v>
      </c>
      <c r="O4573" s="50">
        <v>65</v>
      </c>
      <c r="P4573" s="67">
        <f t="shared" si="285"/>
        <v>0.03</v>
      </c>
      <c r="Q4573" s="52">
        <v>5</v>
      </c>
      <c r="R4573" s="52" t="str" cm="1">
        <f t="array" ref="R4573">_xlfn.IFS(ROUND(Q4573,0)=5,"Excellent",ROUND(Q4573,0)=4,"Good",ROUND(Q4573,0)=3,"Ok",ROUND(Q4573,0)&lt;3,"Bad")</f>
        <v>Excellent</v>
      </c>
      <c r="S4573">
        <v>13</v>
      </c>
      <c r="T4573" t="str">
        <f t="shared" si="286"/>
        <v>No</v>
      </c>
      <c r="U4573" s="65">
        <v>43591</v>
      </c>
      <c r="V4573" s="65">
        <v>44042</v>
      </c>
      <c r="W4573">
        <v>364</v>
      </c>
      <c r="X4573" t="str">
        <f t="shared" si="287"/>
        <v>Active</v>
      </c>
      <c r="Y4573" t="s">
        <v>15616</v>
      </c>
    </row>
    <row r="4574" spans="1:25" x14ac:dyDescent="0.25">
      <c r="A4574">
        <v>4573</v>
      </c>
      <c r="B4574" t="s">
        <v>3213</v>
      </c>
      <c r="C4574">
        <v>3792</v>
      </c>
      <c r="D4574" t="str">
        <f>VLOOKUP($C4574,Hosts!$A:$O,10,0)</f>
        <v>New York</v>
      </c>
      <c r="E4574" s="67">
        <f>INDEX(Hosts!$A:$O,MATCH(Places!$C4574,Hosts!$A:$A,0),MATCH(Places!E$1,Hosts!$1:$1,0))</f>
        <v>1</v>
      </c>
      <c r="F4574" s="67">
        <f>INDEX(Hosts!$A:$O,MATCH(Places!$C4574,Hosts!$A:$A,0),MATCH(Places!F$1,Hosts!$1:$1,0))</f>
        <v>0.98</v>
      </c>
      <c r="G4574" s="67" t="str">
        <f>INDEX(Hosts!$A:$O,MATCH(Places!$C4574,Hosts!$A:$A,0),MATCH(Places!G$1,Hosts!$1:$1,0))</f>
        <v>Yes</v>
      </c>
      <c r="H4574">
        <v>10</v>
      </c>
      <c r="I4574" t="str">
        <f>VLOOKUP($H4574,Neighborhoods!$A:$C,2,0)</f>
        <v>Brooklyn</v>
      </c>
      <c r="J4574" t="str">
        <f>VLOOKUP($H4574,Neighborhoods!$A:$C,3,0)</f>
        <v>East Flatbush</v>
      </c>
      <c r="K4574" t="s">
        <v>1</v>
      </c>
      <c r="L4574" t="str">
        <f t="shared" si="284"/>
        <v>Yes</v>
      </c>
      <c r="M4574">
        <v>2</v>
      </c>
      <c r="N4574" t="str" cm="1">
        <f t="array" ref="N4574">_xlfn.IFS(M4574&lt;=2,"Small",M4574&lt;=5,"Medium",M4574&gt;5,"Large")</f>
        <v>Small</v>
      </c>
      <c r="O4574" s="50">
        <v>80</v>
      </c>
      <c r="P4574" s="67">
        <f t="shared" si="285"/>
        <v>0.03</v>
      </c>
      <c r="Q4574" s="52">
        <v>4.71</v>
      </c>
      <c r="R4574" s="52" t="str" cm="1">
        <f t="array" ref="R4574">_xlfn.IFS(ROUND(Q4574,0)=5,"Excellent",ROUND(Q4574,0)=4,"Good",ROUND(Q4574,0)=3,"Ok",ROUND(Q4574,0)&lt;3,"Bad")</f>
        <v>Excellent</v>
      </c>
      <c r="S4574">
        <v>14</v>
      </c>
      <c r="T4574" t="str">
        <f t="shared" si="286"/>
        <v>No</v>
      </c>
      <c r="U4574" s="65">
        <v>43585</v>
      </c>
      <c r="V4574" s="65">
        <v>43899</v>
      </c>
      <c r="W4574">
        <v>364</v>
      </c>
      <c r="X4574" t="str">
        <f t="shared" si="287"/>
        <v>Active</v>
      </c>
      <c r="Y4574" t="s">
        <v>15616</v>
      </c>
    </row>
    <row r="4575" spans="1:25" x14ac:dyDescent="0.25">
      <c r="A4575">
        <v>4574</v>
      </c>
      <c r="B4575" t="s">
        <v>3214</v>
      </c>
      <c r="C4575">
        <v>3794</v>
      </c>
      <c r="D4575" t="str">
        <f>VLOOKUP($C4575,Hosts!$A:$O,10,0)</f>
        <v>New York</v>
      </c>
      <c r="E4575" s="67">
        <f>INDEX(Hosts!$A:$O,MATCH(Places!$C4575,Hosts!$A:$A,0),MATCH(Places!E$1,Hosts!$1:$1,0))</f>
        <v>1</v>
      </c>
      <c r="F4575" s="67">
        <f>INDEX(Hosts!$A:$O,MATCH(Places!$C4575,Hosts!$A:$A,0),MATCH(Places!F$1,Hosts!$1:$1,0))</f>
        <v>0.99</v>
      </c>
      <c r="G4575" s="67" t="str">
        <f>INDEX(Hosts!$A:$O,MATCH(Places!$C4575,Hosts!$A:$A,0),MATCH(Places!G$1,Hosts!$1:$1,0))</f>
        <v>No</v>
      </c>
      <c r="H4575">
        <v>21</v>
      </c>
      <c r="I4575" t="str">
        <f>VLOOKUP($H4575,Neighborhoods!$A:$C,2,0)</f>
        <v>Queens</v>
      </c>
      <c r="J4575" t="str">
        <f>VLOOKUP($H4575,Neighborhoods!$A:$C,3,0)</f>
        <v>Astoria</v>
      </c>
      <c r="K4575" t="s">
        <v>16</v>
      </c>
      <c r="L4575" t="str">
        <f t="shared" si="284"/>
        <v>Yes</v>
      </c>
      <c r="M4575">
        <v>1</v>
      </c>
      <c r="N4575" t="str" cm="1">
        <f t="array" ref="N4575">_xlfn.IFS(M4575&lt;=2,"Small",M4575&lt;=5,"Medium",M4575&gt;5,"Large")</f>
        <v>Small</v>
      </c>
      <c r="O4575" s="50">
        <v>50</v>
      </c>
      <c r="P4575" s="67">
        <f t="shared" si="285"/>
        <v>0.03</v>
      </c>
      <c r="Q4575" s="52">
        <v>4.58</v>
      </c>
      <c r="R4575" s="52" t="str" cm="1">
        <f t="array" ref="R4575">_xlfn.IFS(ROUND(Q4575,0)=5,"Excellent",ROUND(Q4575,0)=4,"Good",ROUND(Q4575,0)=3,"Ok",ROUND(Q4575,0)&lt;3,"Bad")</f>
        <v>Excellent</v>
      </c>
      <c r="S4575">
        <v>12</v>
      </c>
      <c r="T4575" t="str">
        <f t="shared" si="286"/>
        <v>No</v>
      </c>
      <c r="U4575" s="65">
        <v>43528</v>
      </c>
      <c r="V4575" s="65">
        <v>43832</v>
      </c>
      <c r="W4575">
        <v>365</v>
      </c>
      <c r="X4575" t="str">
        <f t="shared" si="287"/>
        <v>Active</v>
      </c>
      <c r="Y4575" t="s">
        <v>15616</v>
      </c>
    </row>
    <row r="4576" spans="1:25" x14ac:dyDescent="0.25">
      <c r="A4576">
        <v>4575</v>
      </c>
      <c r="B4576" t="s">
        <v>13836</v>
      </c>
      <c r="C4576">
        <v>1511</v>
      </c>
      <c r="D4576" t="str">
        <f>VLOOKUP($C4576,Hosts!$A:$O,10,0)</f>
        <v>New York</v>
      </c>
      <c r="E4576" s="67">
        <f>INDEX(Hosts!$A:$O,MATCH(Places!$C4576,Hosts!$A:$A,0),MATCH(Places!E$1,Hosts!$1:$1,0))</f>
        <v>0.9</v>
      </c>
      <c r="F4576" s="67">
        <f>INDEX(Hosts!$A:$O,MATCH(Places!$C4576,Hosts!$A:$A,0),MATCH(Places!F$1,Hosts!$1:$1,0))</f>
        <v>0.35</v>
      </c>
      <c r="G4576" s="67" t="str">
        <f>INDEX(Hosts!$A:$O,MATCH(Places!$C4576,Hosts!$A:$A,0),MATCH(Places!G$1,Hosts!$1:$1,0))</f>
        <v>Yes</v>
      </c>
      <c r="H4576">
        <v>12</v>
      </c>
      <c r="I4576" t="str">
        <f>VLOOKUP($H4576,Neighborhoods!$A:$C,2,0)</f>
        <v>Brooklyn</v>
      </c>
      <c r="J4576" t="str">
        <f>VLOOKUP($H4576,Neighborhoods!$A:$C,3,0)</f>
        <v>Williamsburg</v>
      </c>
      <c r="K4576" t="s">
        <v>11822</v>
      </c>
      <c r="L4576" t="str">
        <f t="shared" si="284"/>
        <v>No</v>
      </c>
      <c r="M4576">
        <v>4</v>
      </c>
      <c r="N4576" t="str" cm="1">
        <f t="array" ref="N4576">_xlfn.IFS(M4576&lt;=2,"Small",M4576&lt;=5,"Medium",M4576&gt;5,"Large")</f>
        <v>Medium</v>
      </c>
      <c r="O4576" s="50">
        <v>149</v>
      </c>
      <c r="P4576" s="67">
        <f t="shared" si="285"/>
        <v>0.03</v>
      </c>
      <c r="Q4576" s="52">
        <v>5</v>
      </c>
      <c r="R4576" s="52" t="str" cm="1">
        <f t="array" ref="R4576">_xlfn.IFS(ROUND(Q4576,0)=5,"Excellent",ROUND(Q4576,0)=4,"Good",ROUND(Q4576,0)=3,"Ok",ROUND(Q4576,0)&lt;3,"Bad")</f>
        <v>Excellent</v>
      </c>
      <c r="S4576">
        <v>11</v>
      </c>
      <c r="T4576" t="str">
        <f t="shared" si="286"/>
        <v>No</v>
      </c>
      <c r="U4576" s="65">
        <v>43577</v>
      </c>
      <c r="V4576" s="65">
        <v>44022</v>
      </c>
      <c r="W4576">
        <v>90</v>
      </c>
      <c r="X4576" t="str">
        <f t="shared" si="287"/>
        <v>Active</v>
      </c>
      <c r="Y4576" t="s">
        <v>15615</v>
      </c>
    </row>
    <row r="4577" spans="1:25" x14ac:dyDescent="0.25">
      <c r="A4577">
        <v>4576</v>
      </c>
      <c r="B4577" t="s">
        <v>14836</v>
      </c>
      <c r="C4577">
        <v>927</v>
      </c>
      <c r="D4577" t="str">
        <f>VLOOKUP($C4577,Hosts!$A:$O,10,0)</f>
        <v>New York</v>
      </c>
      <c r="E4577" s="67">
        <f>INDEX(Hosts!$A:$O,MATCH(Places!$C4577,Hosts!$A:$A,0),MATCH(Places!E$1,Hosts!$1:$1,0))</f>
        <v>1</v>
      </c>
      <c r="F4577" s="67">
        <f>INDEX(Hosts!$A:$O,MATCH(Places!$C4577,Hosts!$A:$A,0),MATCH(Places!F$1,Hosts!$1:$1,0))</f>
        <v>0.35</v>
      </c>
      <c r="G4577" s="67" t="str">
        <f>INDEX(Hosts!$A:$O,MATCH(Places!$C4577,Hosts!$A:$A,0),MATCH(Places!G$1,Hosts!$1:$1,0))</f>
        <v>Yes</v>
      </c>
      <c r="H4577">
        <v>21</v>
      </c>
      <c r="I4577" t="str">
        <f>VLOOKUP($H4577,Neighborhoods!$A:$C,2,0)</f>
        <v>Queens</v>
      </c>
      <c r="J4577" t="str">
        <f>VLOOKUP($H4577,Neighborhoods!$A:$C,3,0)</f>
        <v>Astoria</v>
      </c>
      <c r="K4577" t="s">
        <v>1</v>
      </c>
      <c r="L4577" t="str">
        <f t="shared" si="284"/>
        <v>Yes</v>
      </c>
      <c r="M4577">
        <v>1</v>
      </c>
      <c r="N4577" t="str" cm="1">
        <f t="array" ref="N4577">_xlfn.IFS(M4577&lt;=2,"Small",M4577&lt;=5,"Medium",M4577&gt;5,"Large")</f>
        <v>Small</v>
      </c>
      <c r="O4577" s="50">
        <v>75</v>
      </c>
      <c r="P4577" s="67">
        <f t="shared" si="285"/>
        <v>0.03</v>
      </c>
      <c r="Q4577" s="52">
        <v>5</v>
      </c>
      <c r="R4577" s="52" t="str" cm="1">
        <f t="array" ref="R4577">_xlfn.IFS(ROUND(Q4577,0)=5,"Excellent",ROUND(Q4577,0)=4,"Good",ROUND(Q4577,0)=3,"Ok",ROUND(Q4577,0)&lt;3,"Bad")</f>
        <v>Excellent</v>
      </c>
      <c r="S4577">
        <v>13</v>
      </c>
      <c r="T4577" t="str">
        <f t="shared" si="286"/>
        <v>No</v>
      </c>
      <c r="U4577" s="65">
        <v>43555</v>
      </c>
      <c r="V4577" s="65">
        <v>43753</v>
      </c>
      <c r="W4577">
        <v>0</v>
      </c>
      <c r="X4577" t="str">
        <f t="shared" si="287"/>
        <v>Inactive</v>
      </c>
      <c r="Y4577" t="s">
        <v>15615</v>
      </c>
    </row>
    <row r="4578" spans="1:25" x14ac:dyDescent="0.25">
      <c r="A4578">
        <v>4577</v>
      </c>
      <c r="B4578" t="s">
        <v>3215</v>
      </c>
      <c r="C4578">
        <v>1358</v>
      </c>
      <c r="D4578" t="str">
        <f>VLOOKUP($C4578,Hosts!$A:$O,10,0)</f>
        <v>New York</v>
      </c>
      <c r="E4578" s="67">
        <f>INDEX(Hosts!$A:$O,MATCH(Places!$C4578,Hosts!$A:$A,0),MATCH(Places!E$1,Hosts!$1:$1,0))</f>
        <v>1</v>
      </c>
      <c r="F4578" s="67">
        <f>INDEX(Hosts!$A:$O,MATCH(Places!$C4578,Hosts!$A:$A,0),MATCH(Places!F$1,Hosts!$1:$1,0))</f>
        <v>0.69</v>
      </c>
      <c r="G4578" s="67" t="str">
        <f>INDEX(Hosts!$A:$O,MATCH(Places!$C4578,Hosts!$A:$A,0),MATCH(Places!G$1,Hosts!$1:$1,0))</f>
        <v>No</v>
      </c>
      <c r="H4578">
        <v>12</v>
      </c>
      <c r="I4578" t="str">
        <f>VLOOKUP($H4578,Neighborhoods!$A:$C,2,0)</f>
        <v>Brooklyn</v>
      </c>
      <c r="J4578" t="str">
        <f>VLOOKUP($H4578,Neighborhoods!$A:$C,3,0)</f>
        <v>Williamsburg</v>
      </c>
      <c r="K4578" t="s">
        <v>11822</v>
      </c>
      <c r="L4578" t="str">
        <f t="shared" si="284"/>
        <v>No</v>
      </c>
      <c r="M4578">
        <v>2</v>
      </c>
      <c r="N4578" t="str" cm="1">
        <f t="array" ref="N4578">_xlfn.IFS(M4578&lt;=2,"Small",M4578&lt;=5,"Medium",M4578&gt;5,"Large")</f>
        <v>Small</v>
      </c>
      <c r="O4578" s="50">
        <v>120</v>
      </c>
      <c r="P4578" s="67">
        <f t="shared" si="285"/>
        <v>0.03</v>
      </c>
      <c r="Q4578" s="52">
        <v>4.67</v>
      </c>
      <c r="R4578" s="52" t="str" cm="1">
        <f t="array" ref="R4578">_xlfn.IFS(ROUND(Q4578,0)=5,"Excellent",ROUND(Q4578,0)=4,"Good",ROUND(Q4578,0)=3,"Ok",ROUND(Q4578,0)&lt;3,"Bad")</f>
        <v>Excellent</v>
      </c>
      <c r="S4578">
        <v>9</v>
      </c>
      <c r="T4578" t="str">
        <f t="shared" si="286"/>
        <v>No</v>
      </c>
      <c r="U4578" s="65">
        <v>43529</v>
      </c>
      <c r="V4578" s="65">
        <v>43858</v>
      </c>
      <c r="W4578">
        <v>146</v>
      </c>
      <c r="X4578" t="str">
        <f t="shared" si="287"/>
        <v>Active</v>
      </c>
      <c r="Y4578" t="s">
        <v>15615</v>
      </c>
    </row>
    <row r="4579" spans="1:25" x14ac:dyDescent="0.25">
      <c r="A4579">
        <v>4578</v>
      </c>
      <c r="B4579" t="s">
        <v>3216</v>
      </c>
      <c r="C4579">
        <v>3017</v>
      </c>
      <c r="D4579" t="str">
        <f>VLOOKUP($C4579,Hosts!$A:$O,10,0)</f>
        <v>New York</v>
      </c>
      <c r="E4579" s="67">
        <f>INDEX(Hosts!$A:$O,MATCH(Places!$C4579,Hosts!$A:$A,0),MATCH(Places!E$1,Hosts!$1:$1,0))</f>
        <v>1</v>
      </c>
      <c r="F4579" s="67">
        <f>INDEX(Hosts!$A:$O,MATCH(Places!$C4579,Hosts!$A:$A,0),MATCH(Places!F$1,Hosts!$1:$1,0))</f>
        <v>0.91</v>
      </c>
      <c r="G4579" s="67" t="str">
        <f>INDEX(Hosts!$A:$O,MATCH(Places!$C4579,Hosts!$A:$A,0),MATCH(Places!G$1,Hosts!$1:$1,0))</f>
        <v>Yes</v>
      </c>
      <c r="H4579">
        <v>7</v>
      </c>
      <c r="I4579" t="str">
        <f>VLOOKUP($H4579,Neighborhoods!$A:$C,2,0)</f>
        <v>Brooklyn</v>
      </c>
      <c r="J4579" t="str">
        <f>VLOOKUP($H4579,Neighborhoods!$A:$C,3,0)</f>
        <v>Bedford-Stuyvesant</v>
      </c>
      <c r="K4579" t="s">
        <v>11822</v>
      </c>
      <c r="L4579" t="str">
        <f t="shared" si="284"/>
        <v>No</v>
      </c>
      <c r="M4579">
        <v>6</v>
      </c>
      <c r="N4579" t="str" cm="1">
        <f t="array" ref="N4579">_xlfn.IFS(M4579&lt;=2,"Small",M4579&lt;=5,"Medium",M4579&gt;5,"Large")</f>
        <v>Large</v>
      </c>
      <c r="O4579" s="50">
        <v>150</v>
      </c>
      <c r="P4579" s="67">
        <f t="shared" si="285"/>
        <v>0.03</v>
      </c>
      <c r="Q4579" s="52">
        <v>5</v>
      </c>
      <c r="R4579" s="52" t="str" cm="1">
        <f t="array" ref="R4579">_xlfn.IFS(ROUND(Q4579,0)=5,"Excellent",ROUND(Q4579,0)=4,"Good",ROUND(Q4579,0)=3,"Ok",ROUND(Q4579,0)&lt;3,"Bad")</f>
        <v>Excellent</v>
      </c>
      <c r="S4579">
        <v>30</v>
      </c>
      <c r="T4579" t="str">
        <f t="shared" si="286"/>
        <v>No</v>
      </c>
      <c r="U4579" s="65">
        <v>43558</v>
      </c>
      <c r="V4579" s="65">
        <v>43913</v>
      </c>
      <c r="W4579">
        <v>227</v>
      </c>
      <c r="X4579" t="str">
        <f t="shared" si="287"/>
        <v>Active</v>
      </c>
      <c r="Y4579" t="s">
        <v>15616</v>
      </c>
    </row>
    <row r="4580" spans="1:25" x14ac:dyDescent="0.25">
      <c r="A4580">
        <v>4579</v>
      </c>
      <c r="B4580" t="s">
        <v>14453</v>
      </c>
      <c r="C4580">
        <v>3544</v>
      </c>
      <c r="D4580" t="str">
        <f>VLOOKUP($C4580,Hosts!$A:$O,10,0)</f>
        <v>New York</v>
      </c>
      <c r="E4580" s="67">
        <f>INDEX(Hosts!$A:$O,MATCH(Places!$C4580,Hosts!$A:$A,0),MATCH(Places!E$1,Hosts!$1:$1,0))</f>
        <v>0.9</v>
      </c>
      <c r="F4580" s="67">
        <f>INDEX(Hosts!$A:$O,MATCH(Places!$C4580,Hosts!$A:$A,0),MATCH(Places!F$1,Hosts!$1:$1,0))</f>
        <v>0.99</v>
      </c>
      <c r="G4580" s="67" t="str">
        <f>INDEX(Hosts!$A:$O,MATCH(Places!$C4580,Hosts!$A:$A,0),MATCH(Places!G$1,Hosts!$1:$1,0))</f>
        <v>No</v>
      </c>
      <c r="H4580">
        <v>17</v>
      </c>
      <c r="I4580" t="str">
        <f>VLOOKUP($H4580,Neighborhoods!$A:$C,2,0)</f>
        <v>Manhattan</v>
      </c>
      <c r="J4580" t="str">
        <f>VLOOKUP($H4580,Neighborhoods!$A:$C,3,0)</f>
        <v>Hell's Kitchen</v>
      </c>
      <c r="K4580" t="s">
        <v>1</v>
      </c>
      <c r="L4580" t="str">
        <f t="shared" si="284"/>
        <v>Yes</v>
      </c>
      <c r="M4580">
        <v>2</v>
      </c>
      <c r="N4580" t="str" cm="1">
        <f t="array" ref="N4580">_xlfn.IFS(M4580&lt;=2,"Small",M4580&lt;=5,"Medium",M4580&gt;5,"Large")</f>
        <v>Small</v>
      </c>
      <c r="O4580" s="50">
        <v>75</v>
      </c>
      <c r="P4580" s="67">
        <f t="shared" si="285"/>
        <v>0.03</v>
      </c>
      <c r="Q4580" s="52">
        <v>3.89</v>
      </c>
      <c r="R4580" s="52" t="str" cm="1">
        <f t="array" ref="R4580">_xlfn.IFS(ROUND(Q4580,0)=5,"Excellent",ROUND(Q4580,0)=4,"Good",ROUND(Q4580,0)=3,"Ok",ROUND(Q4580,0)&lt;3,"Bad")</f>
        <v>Good</v>
      </c>
      <c r="S4580">
        <v>9</v>
      </c>
      <c r="T4580" t="str">
        <f t="shared" si="286"/>
        <v>No</v>
      </c>
      <c r="U4580" s="65">
        <v>43585</v>
      </c>
      <c r="V4580" s="65">
        <v>44033</v>
      </c>
      <c r="W4580">
        <v>365</v>
      </c>
      <c r="X4580" t="str">
        <f t="shared" si="287"/>
        <v>Active</v>
      </c>
      <c r="Y4580" t="s">
        <v>15616</v>
      </c>
    </row>
    <row r="4581" spans="1:25" x14ac:dyDescent="0.25">
      <c r="A4581">
        <v>4580</v>
      </c>
      <c r="B4581" t="s">
        <v>13129</v>
      </c>
      <c r="C4581">
        <v>3041</v>
      </c>
      <c r="D4581" t="str">
        <f>VLOOKUP($C4581,Hosts!$A:$O,10,0)</f>
        <v>New York</v>
      </c>
      <c r="E4581" s="67">
        <f>INDEX(Hosts!$A:$O,MATCH(Places!$C4581,Hosts!$A:$A,0),MATCH(Places!E$1,Hosts!$1:$1,0))</f>
        <v>1</v>
      </c>
      <c r="F4581" s="67">
        <f>INDEX(Hosts!$A:$O,MATCH(Places!$C4581,Hosts!$A:$A,0),MATCH(Places!F$1,Hosts!$1:$1,0))</f>
        <v>0.98</v>
      </c>
      <c r="G4581" s="67" t="str">
        <f>INDEX(Hosts!$A:$O,MATCH(Places!$C4581,Hosts!$A:$A,0),MATCH(Places!G$1,Hosts!$1:$1,0))</f>
        <v>No</v>
      </c>
      <c r="H4581">
        <v>24</v>
      </c>
      <c r="I4581" t="str">
        <f>VLOOKUP($H4581,Neighborhoods!$A:$C,2,0)</f>
        <v>Queens</v>
      </c>
      <c r="J4581" t="str">
        <f>VLOOKUP($H4581,Neighborhoods!$A:$C,3,0)</f>
        <v>Long Island City</v>
      </c>
      <c r="K4581" t="s">
        <v>1</v>
      </c>
      <c r="L4581" t="str">
        <f t="shared" si="284"/>
        <v>Yes</v>
      </c>
      <c r="M4581">
        <v>4</v>
      </c>
      <c r="N4581" t="str" cm="1">
        <f t="array" ref="N4581">_xlfn.IFS(M4581&lt;=2,"Small",M4581&lt;=5,"Medium",M4581&gt;5,"Large")</f>
        <v>Medium</v>
      </c>
      <c r="O4581" s="50">
        <v>61</v>
      </c>
      <c r="P4581" s="67">
        <f t="shared" si="285"/>
        <v>0.03</v>
      </c>
      <c r="Q4581" s="52">
        <v>4.88</v>
      </c>
      <c r="R4581" s="52" t="str" cm="1">
        <f t="array" ref="R4581">_xlfn.IFS(ROUND(Q4581,0)=5,"Excellent",ROUND(Q4581,0)=4,"Good",ROUND(Q4581,0)=3,"Ok",ROUND(Q4581,0)&lt;3,"Bad")</f>
        <v>Excellent</v>
      </c>
      <c r="S4581">
        <v>41</v>
      </c>
      <c r="T4581" t="str">
        <f t="shared" si="286"/>
        <v>No</v>
      </c>
      <c r="U4581" s="65">
        <v>43541</v>
      </c>
      <c r="V4581" s="65">
        <v>44022</v>
      </c>
      <c r="W4581">
        <v>76</v>
      </c>
      <c r="X4581" t="str">
        <f t="shared" si="287"/>
        <v>Active</v>
      </c>
      <c r="Y4581" t="s">
        <v>15615</v>
      </c>
    </row>
    <row r="4582" spans="1:25" x14ac:dyDescent="0.25">
      <c r="A4582">
        <v>4581</v>
      </c>
      <c r="B4582" t="s">
        <v>14019</v>
      </c>
      <c r="C4582">
        <v>3338</v>
      </c>
      <c r="D4582" t="str">
        <f>VLOOKUP($C4582,Hosts!$A:$O,10,0)</f>
        <v>New York</v>
      </c>
      <c r="E4582" s="67">
        <f>INDEX(Hosts!$A:$O,MATCH(Places!$C4582,Hosts!$A:$A,0),MATCH(Places!E$1,Hosts!$1:$1,0))</f>
        <v>1</v>
      </c>
      <c r="F4582" s="67">
        <f>INDEX(Hosts!$A:$O,MATCH(Places!$C4582,Hosts!$A:$A,0),MATCH(Places!F$1,Hosts!$1:$1,0))</f>
        <v>1</v>
      </c>
      <c r="G4582" s="67" t="str">
        <f>INDEX(Hosts!$A:$O,MATCH(Places!$C4582,Hosts!$A:$A,0),MATCH(Places!G$1,Hosts!$1:$1,0))</f>
        <v>Yes</v>
      </c>
      <c r="H4582">
        <v>9</v>
      </c>
      <c r="I4582" t="str">
        <f>VLOOKUP($H4582,Neighborhoods!$A:$C,2,0)</f>
        <v>Brooklyn</v>
      </c>
      <c r="J4582" t="str">
        <f>VLOOKUP($H4582,Neighborhoods!$A:$C,3,0)</f>
        <v>Crown Heights</v>
      </c>
      <c r="K4582" t="s">
        <v>1</v>
      </c>
      <c r="L4582" t="str">
        <f t="shared" si="284"/>
        <v>Yes</v>
      </c>
      <c r="M4582">
        <v>2</v>
      </c>
      <c r="N4582" t="str" cm="1">
        <f t="array" ref="N4582">_xlfn.IFS(M4582&lt;=2,"Small",M4582&lt;=5,"Medium",M4582&gt;5,"Large")</f>
        <v>Small</v>
      </c>
      <c r="O4582" s="50">
        <v>65</v>
      </c>
      <c r="P4582" s="67">
        <f t="shared" si="285"/>
        <v>0.03</v>
      </c>
      <c r="Q4582" s="52">
        <v>5</v>
      </c>
      <c r="R4582" s="52" t="str" cm="1">
        <f t="array" ref="R4582">_xlfn.IFS(ROUND(Q4582,0)=5,"Excellent",ROUND(Q4582,0)=4,"Good",ROUND(Q4582,0)=3,"Ok",ROUND(Q4582,0)&lt;3,"Bad")</f>
        <v>Excellent</v>
      </c>
      <c r="S4582">
        <v>4</v>
      </c>
      <c r="T4582" t="str">
        <f t="shared" si="286"/>
        <v>No</v>
      </c>
      <c r="U4582" s="65">
        <v>43617</v>
      </c>
      <c r="V4582" s="65">
        <v>43794</v>
      </c>
      <c r="W4582">
        <v>365</v>
      </c>
      <c r="X4582" t="str">
        <f t="shared" si="287"/>
        <v>Active</v>
      </c>
      <c r="Y4582" t="s">
        <v>15616</v>
      </c>
    </row>
    <row r="4583" spans="1:25" x14ac:dyDescent="0.25">
      <c r="A4583">
        <v>4582</v>
      </c>
      <c r="B4583" t="s">
        <v>14749</v>
      </c>
      <c r="C4583">
        <v>1931</v>
      </c>
      <c r="D4583" t="str">
        <f>VLOOKUP($C4583,Hosts!$A:$O,10,0)</f>
        <v>New York</v>
      </c>
      <c r="E4583" s="67">
        <f>INDEX(Hosts!$A:$O,MATCH(Places!$C4583,Hosts!$A:$A,0),MATCH(Places!E$1,Hosts!$1:$1,0))</f>
        <v>1</v>
      </c>
      <c r="F4583" s="67">
        <f>INDEX(Hosts!$A:$O,MATCH(Places!$C4583,Hosts!$A:$A,0),MATCH(Places!F$1,Hosts!$1:$1,0))</f>
        <v>0.89</v>
      </c>
      <c r="G4583" s="67" t="str">
        <f>INDEX(Hosts!$A:$O,MATCH(Places!$C4583,Hosts!$A:$A,0),MATCH(Places!G$1,Hosts!$1:$1,0))</f>
        <v>Yes</v>
      </c>
      <c r="H4583">
        <v>21</v>
      </c>
      <c r="I4583" t="str">
        <f>VLOOKUP($H4583,Neighborhoods!$A:$C,2,0)</f>
        <v>Queens</v>
      </c>
      <c r="J4583" t="str">
        <f>VLOOKUP($H4583,Neighborhoods!$A:$C,3,0)</f>
        <v>Astoria</v>
      </c>
      <c r="K4583" t="s">
        <v>11822</v>
      </c>
      <c r="L4583" t="str">
        <f t="shared" si="284"/>
        <v>No</v>
      </c>
      <c r="M4583">
        <v>4</v>
      </c>
      <c r="N4583" t="str" cm="1">
        <f t="array" ref="N4583">_xlfn.IFS(M4583&lt;=2,"Small",M4583&lt;=5,"Medium",M4583&gt;5,"Large")</f>
        <v>Medium</v>
      </c>
      <c r="O4583" s="50">
        <v>139</v>
      </c>
      <c r="P4583" s="67">
        <f t="shared" si="285"/>
        <v>0.03</v>
      </c>
      <c r="Q4583" s="52">
        <v>5</v>
      </c>
      <c r="R4583" s="52" t="str" cm="1">
        <f t="array" ref="R4583">_xlfn.IFS(ROUND(Q4583,0)=5,"Excellent",ROUND(Q4583,0)=4,"Good",ROUND(Q4583,0)=3,"Ok",ROUND(Q4583,0)&lt;3,"Bad")</f>
        <v>Excellent</v>
      </c>
      <c r="S4583">
        <v>54</v>
      </c>
      <c r="T4583" t="str">
        <f t="shared" si="286"/>
        <v>No</v>
      </c>
      <c r="U4583" s="65">
        <v>43541</v>
      </c>
      <c r="V4583" s="65">
        <v>43905</v>
      </c>
      <c r="W4583">
        <v>27</v>
      </c>
      <c r="X4583" t="str">
        <f t="shared" si="287"/>
        <v>Active</v>
      </c>
      <c r="Y4583" t="s">
        <v>15615</v>
      </c>
    </row>
    <row r="4584" spans="1:25" x14ac:dyDescent="0.25">
      <c r="A4584">
        <v>4583</v>
      </c>
      <c r="B4584" t="s">
        <v>3217</v>
      </c>
      <c r="C4584">
        <v>3798</v>
      </c>
      <c r="D4584" t="str">
        <f>VLOOKUP($C4584,Hosts!$A:$O,10,0)</f>
        <v>New York</v>
      </c>
      <c r="E4584" s="67">
        <f>INDEX(Hosts!$A:$O,MATCH(Places!$C4584,Hosts!$A:$A,0),MATCH(Places!E$1,Hosts!$1:$1,0))</f>
        <v>1</v>
      </c>
      <c r="F4584" s="67">
        <f>INDEX(Hosts!$A:$O,MATCH(Places!$C4584,Hosts!$A:$A,0),MATCH(Places!F$1,Hosts!$1:$1,0))</f>
        <v>0.98</v>
      </c>
      <c r="G4584" s="67" t="str">
        <f>INDEX(Hosts!$A:$O,MATCH(Places!$C4584,Hosts!$A:$A,0),MATCH(Places!G$1,Hosts!$1:$1,0))</f>
        <v>Yes</v>
      </c>
      <c r="H4584">
        <v>7</v>
      </c>
      <c r="I4584" t="str">
        <f>VLOOKUP($H4584,Neighborhoods!$A:$C,2,0)</f>
        <v>Brooklyn</v>
      </c>
      <c r="J4584" t="str">
        <f>VLOOKUP($H4584,Neighborhoods!$A:$C,3,0)</f>
        <v>Bedford-Stuyvesant</v>
      </c>
      <c r="K4584" t="s">
        <v>1</v>
      </c>
      <c r="L4584" t="str">
        <f t="shared" si="284"/>
        <v>Yes</v>
      </c>
      <c r="M4584">
        <v>2</v>
      </c>
      <c r="N4584" t="str" cm="1">
        <f t="array" ref="N4584">_xlfn.IFS(M4584&lt;=2,"Small",M4584&lt;=5,"Medium",M4584&gt;5,"Large")</f>
        <v>Small</v>
      </c>
      <c r="O4584" s="50">
        <v>53</v>
      </c>
      <c r="P4584" s="67">
        <f t="shared" si="285"/>
        <v>0.03</v>
      </c>
      <c r="Q4584" s="52">
        <v>4.97</v>
      </c>
      <c r="R4584" s="52" t="str" cm="1">
        <f t="array" ref="R4584">_xlfn.IFS(ROUND(Q4584,0)=5,"Excellent",ROUND(Q4584,0)=4,"Good",ROUND(Q4584,0)=3,"Ok",ROUND(Q4584,0)&lt;3,"Bad")</f>
        <v>Excellent</v>
      </c>
      <c r="S4584">
        <v>130</v>
      </c>
      <c r="T4584" t="str">
        <f t="shared" si="286"/>
        <v>Yes</v>
      </c>
      <c r="U4584" s="65">
        <v>43537</v>
      </c>
      <c r="V4584" s="65">
        <v>44046</v>
      </c>
      <c r="W4584">
        <v>269</v>
      </c>
      <c r="X4584" t="str">
        <f t="shared" si="287"/>
        <v>Active</v>
      </c>
      <c r="Y4584" t="s">
        <v>15615</v>
      </c>
    </row>
    <row r="4585" spans="1:25" x14ac:dyDescent="0.25">
      <c r="A4585">
        <v>4584</v>
      </c>
      <c r="B4585" t="s">
        <v>3218</v>
      </c>
      <c r="C4585">
        <v>1425</v>
      </c>
      <c r="D4585" t="str">
        <f>VLOOKUP($C4585,Hosts!$A:$O,10,0)</f>
        <v>New York</v>
      </c>
      <c r="E4585" s="67">
        <f>INDEX(Hosts!$A:$O,MATCH(Places!$C4585,Hosts!$A:$A,0),MATCH(Places!E$1,Hosts!$1:$1,0))</f>
        <v>0.67</v>
      </c>
      <c r="F4585" s="67">
        <f>INDEX(Hosts!$A:$O,MATCH(Places!$C4585,Hosts!$A:$A,0),MATCH(Places!F$1,Hosts!$1:$1,0))</f>
        <v>0.33</v>
      </c>
      <c r="G4585" s="67" t="str">
        <f>INDEX(Hosts!$A:$O,MATCH(Places!$C4585,Hosts!$A:$A,0),MATCH(Places!G$1,Hosts!$1:$1,0))</f>
        <v>No</v>
      </c>
      <c r="H4585">
        <v>8</v>
      </c>
      <c r="I4585" t="str">
        <f>VLOOKUP($H4585,Neighborhoods!$A:$C,2,0)</f>
        <v>Brooklyn</v>
      </c>
      <c r="J4585" t="str">
        <f>VLOOKUP($H4585,Neighborhoods!$A:$C,3,0)</f>
        <v>Bushwick</v>
      </c>
      <c r="K4585" t="s">
        <v>11822</v>
      </c>
      <c r="L4585" t="str">
        <f t="shared" si="284"/>
        <v>No</v>
      </c>
      <c r="M4585">
        <v>8</v>
      </c>
      <c r="N4585" t="str" cm="1">
        <f t="array" ref="N4585">_xlfn.IFS(M4585&lt;=2,"Small",M4585&lt;=5,"Medium",M4585&gt;5,"Large")</f>
        <v>Large</v>
      </c>
      <c r="O4585" s="50">
        <v>60</v>
      </c>
      <c r="P4585" s="67">
        <f t="shared" si="285"/>
        <v>0.03</v>
      </c>
      <c r="Q4585" s="52">
        <v>4.33</v>
      </c>
      <c r="R4585" s="52" t="str" cm="1">
        <f t="array" ref="R4585">_xlfn.IFS(ROUND(Q4585,0)=5,"Excellent",ROUND(Q4585,0)=4,"Good",ROUND(Q4585,0)=3,"Ok",ROUND(Q4585,0)&lt;3,"Bad")</f>
        <v>Good</v>
      </c>
      <c r="S4585">
        <v>3</v>
      </c>
      <c r="T4585" t="str">
        <f t="shared" si="286"/>
        <v>No</v>
      </c>
      <c r="U4585" s="65">
        <v>43536</v>
      </c>
      <c r="V4585" s="65">
        <v>43703</v>
      </c>
      <c r="W4585">
        <v>349</v>
      </c>
      <c r="X4585" t="str">
        <f t="shared" si="287"/>
        <v>Active</v>
      </c>
      <c r="Y4585" t="s">
        <v>15615</v>
      </c>
    </row>
    <row r="4586" spans="1:25" x14ac:dyDescent="0.25">
      <c r="A4586">
        <v>4585</v>
      </c>
      <c r="B4586" t="s">
        <v>3219</v>
      </c>
      <c r="C4586">
        <v>1842</v>
      </c>
      <c r="D4586" t="str">
        <f>VLOOKUP($C4586,Hosts!$A:$O,10,0)</f>
        <v>New York</v>
      </c>
      <c r="E4586" s="67">
        <f>INDEX(Hosts!$A:$O,MATCH(Places!$C4586,Hosts!$A:$A,0),MATCH(Places!E$1,Hosts!$1:$1,0))</f>
        <v>1</v>
      </c>
      <c r="F4586" s="67">
        <f>INDEX(Hosts!$A:$O,MATCH(Places!$C4586,Hosts!$A:$A,0),MATCH(Places!F$1,Hosts!$1:$1,0))</f>
        <v>0.91</v>
      </c>
      <c r="G4586" s="67" t="str">
        <f>INDEX(Hosts!$A:$O,MATCH(Places!$C4586,Hosts!$A:$A,0),MATCH(Places!G$1,Hosts!$1:$1,0))</f>
        <v>Yes</v>
      </c>
      <c r="H4586">
        <v>7</v>
      </c>
      <c r="I4586" t="str">
        <f>VLOOKUP($H4586,Neighborhoods!$A:$C,2,0)</f>
        <v>Brooklyn</v>
      </c>
      <c r="J4586" t="str">
        <f>VLOOKUP($H4586,Neighborhoods!$A:$C,3,0)</f>
        <v>Bedford-Stuyvesant</v>
      </c>
      <c r="K4586" t="s">
        <v>1</v>
      </c>
      <c r="L4586" t="str">
        <f t="shared" si="284"/>
        <v>Yes</v>
      </c>
      <c r="M4586">
        <v>2</v>
      </c>
      <c r="N4586" t="str" cm="1">
        <f t="array" ref="N4586">_xlfn.IFS(M4586&lt;=2,"Small",M4586&lt;=5,"Medium",M4586&gt;5,"Large")</f>
        <v>Small</v>
      </c>
      <c r="O4586" s="50">
        <v>50</v>
      </c>
      <c r="P4586" s="67">
        <f t="shared" si="285"/>
        <v>0.03</v>
      </c>
      <c r="Q4586" s="52">
        <v>4.91</v>
      </c>
      <c r="R4586" s="52" t="str" cm="1">
        <f t="array" ref="R4586">_xlfn.IFS(ROUND(Q4586,0)=5,"Excellent",ROUND(Q4586,0)=4,"Good",ROUND(Q4586,0)=3,"Ok",ROUND(Q4586,0)&lt;3,"Bad")</f>
        <v>Excellent</v>
      </c>
      <c r="S4586">
        <v>22</v>
      </c>
      <c r="T4586" t="str">
        <f t="shared" si="286"/>
        <v>No</v>
      </c>
      <c r="U4586" s="65">
        <v>43602</v>
      </c>
      <c r="V4586" s="65">
        <v>43898</v>
      </c>
      <c r="W4586">
        <v>364</v>
      </c>
      <c r="X4586" t="str">
        <f t="shared" si="287"/>
        <v>Active</v>
      </c>
      <c r="Y4586" t="s">
        <v>15615</v>
      </c>
    </row>
    <row r="4587" spans="1:25" x14ac:dyDescent="0.25">
      <c r="A4587">
        <v>4586</v>
      </c>
      <c r="B4587" t="s">
        <v>14295</v>
      </c>
      <c r="C4587">
        <v>2545</v>
      </c>
      <c r="D4587" t="str">
        <f>VLOOKUP($C4587,Hosts!$A:$O,10,0)</f>
        <v>Pennsylvania</v>
      </c>
      <c r="E4587" s="67">
        <f>INDEX(Hosts!$A:$O,MATCH(Places!$C4587,Hosts!$A:$A,0),MATCH(Places!E$1,Hosts!$1:$1,0))</f>
        <v>1</v>
      </c>
      <c r="F4587" s="67">
        <f>INDEX(Hosts!$A:$O,MATCH(Places!$C4587,Hosts!$A:$A,0),MATCH(Places!F$1,Hosts!$1:$1,0))</f>
        <v>0.91</v>
      </c>
      <c r="G4587" s="67" t="str">
        <f>INDEX(Hosts!$A:$O,MATCH(Places!$C4587,Hosts!$A:$A,0),MATCH(Places!G$1,Hosts!$1:$1,0))</f>
        <v>Yes</v>
      </c>
      <c r="H4587">
        <v>7</v>
      </c>
      <c r="I4587" t="str">
        <f>VLOOKUP($H4587,Neighborhoods!$A:$C,2,0)</f>
        <v>Brooklyn</v>
      </c>
      <c r="J4587" t="str">
        <f>VLOOKUP($H4587,Neighborhoods!$A:$C,3,0)</f>
        <v>Bedford-Stuyvesant</v>
      </c>
      <c r="K4587" t="s">
        <v>1</v>
      </c>
      <c r="L4587" t="str">
        <f t="shared" si="284"/>
        <v>Yes</v>
      </c>
      <c r="M4587">
        <v>1</v>
      </c>
      <c r="N4587" t="str" cm="1">
        <f t="array" ref="N4587">_xlfn.IFS(M4587&lt;=2,"Small",M4587&lt;=5,"Medium",M4587&gt;5,"Large")</f>
        <v>Small</v>
      </c>
      <c r="O4587" s="50">
        <v>35</v>
      </c>
      <c r="P4587" s="67">
        <f t="shared" si="285"/>
        <v>0.03</v>
      </c>
      <c r="Q4587" s="52">
        <v>4.83</v>
      </c>
      <c r="R4587" s="52" t="str" cm="1">
        <f t="array" ref="R4587">_xlfn.IFS(ROUND(Q4587,0)=5,"Excellent",ROUND(Q4587,0)=4,"Good",ROUND(Q4587,0)=3,"Ok",ROUND(Q4587,0)&lt;3,"Bad")</f>
        <v>Excellent</v>
      </c>
      <c r="S4587">
        <v>6</v>
      </c>
      <c r="T4587" t="str">
        <f t="shared" si="286"/>
        <v>No</v>
      </c>
      <c r="U4587" s="65">
        <v>43738</v>
      </c>
      <c r="V4587" s="65">
        <v>44028</v>
      </c>
      <c r="W4587">
        <v>336</v>
      </c>
      <c r="X4587" t="str">
        <f t="shared" si="287"/>
        <v>Active</v>
      </c>
      <c r="Y4587" t="s">
        <v>15616</v>
      </c>
    </row>
    <row r="4588" spans="1:25" x14ac:dyDescent="0.25">
      <c r="A4588">
        <v>4587</v>
      </c>
      <c r="B4588" t="s">
        <v>15053</v>
      </c>
      <c r="C4588">
        <v>1044</v>
      </c>
      <c r="D4588" t="str">
        <f>VLOOKUP($C4588,Hosts!$A:$O,10,0)</f>
        <v>New York</v>
      </c>
      <c r="E4588" s="67">
        <f>INDEX(Hosts!$A:$O,MATCH(Places!$C4588,Hosts!$A:$A,0),MATCH(Places!E$1,Hosts!$1:$1,0))</f>
        <v>0.5</v>
      </c>
      <c r="F4588" s="67">
        <f>INDEX(Hosts!$A:$O,MATCH(Places!$C4588,Hosts!$A:$A,0),MATCH(Places!F$1,Hosts!$1:$1,0))</f>
        <v>0.6</v>
      </c>
      <c r="G4588" s="67" t="str">
        <f>INDEX(Hosts!$A:$O,MATCH(Places!$C4588,Hosts!$A:$A,0),MATCH(Places!G$1,Hosts!$1:$1,0))</f>
        <v>Yes</v>
      </c>
      <c r="H4588">
        <v>7</v>
      </c>
      <c r="I4588" t="str">
        <f>VLOOKUP($H4588,Neighborhoods!$A:$C,2,0)</f>
        <v>Brooklyn</v>
      </c>
      <c r="J4588" t="str">
        <f>VLOOKUP($H4588,Neighborhoods!$A:$C,3,0)</f>
        <v>Bedford-Stuyvesant</v>
      </c>
      <c r="K4588" t="s">
        <v>11822</v>
      </c>
      <c r="L4588" t="str">
        <f t="shared" si="284"/>
        <v>No</v>
      </c>
      <c r="M4588">
        <v>2</v>
      </c>
      <c r="N4588" t="str" cm="1">
        <f t="array" ref="N4588">_xlfn.IFS(M4588&lt;=2,"Small",M4588&lt;=5,"Medium",M4588&gt;5,"Large")</f>
        <v>Small</v>
      </c>
      <c r="O4588" s="50">
        <v>90</v>
      </c>
      <c r="P4588" s="67">
        <f t="shared" si="285"/>
        <v>0.03</v>
      </c>
      <c r="Q4588" s="52">
        <v>5</v>
      </c>
      <c r="R4588" s="52" t="str" cm="1">
        <f t="array" ref="R4588">_xlfn.IFS(ROUND(Q4588,0)=5,"Excellent",ROUND(Q4588,0)=4,"Good",ROUND(Q4588,0)=3,"Ok",ROUND(Q4588,0)&lt;3,"Bad")</f>
        <v>Excellent</v>
      </c>
      <c r="S4588">
        <v>10</v>
      </c>
      <c r="T4588" t="str">
        <f t="shared" si="286"/>
        <v>No</v>
      </c>
      <c r="U4588" s="65">
        <v>43554</v>
      </c>
      <c r="V4588" s="65">
        <v>43921</v>
      </c>
      <c r="W4588">
        <v>0</v>
      </c>
      <c r="X4588" t="str">
        <f t="shared" si="287"/>
        <v>Inactive</v>
      </c>
      <c r="Y4588" t="s">
        <v>15615</v>
      </c>
    </row>
    <row r="4589" spans="1:25" x14ac:dyDescent="0.25">
      <c r="A4589">
        <v>4588</v>
      </c>
      <c r="B4589" t="s">
        <v>3220</v>
      </c>
      <c r="C4589">
        <v>2271</v>
      </c>
      <c r="D4589" t="str">
        <f>VLOOKUP($C4589,Hosts!$A:$O,10,0)</f>
        <v>Delaware</v>
      </c>
      <c r="E4589" s="67">
        <f>INDEX(Hosts!$A:$O,MATCH(Places!$C4589,Hosts!$A:$A,0),MATCH(Places!E$1,Hosts!$1:$1,0))</f>
        <v>0.63</v>
      </c>
      <c r="F4589" s="67">
        <f>INDEX(Hosts!$A:$O,MATCH(Places!$C4589,Hosts!$A:$A,0),MATCH(Places!F$1,Hosts!$1:$1,0))</f>
        <v>0.89</v>
      </c>
      <c r="G4589" s="67" t="str">
        <f>INDEX(Hosts!$A:$O,MATCH(Places!$C4589,Hosts!$A:$A,0),MATCH(Places!G$1,Hosts!$1:$1,0))</f>
        <v>No</v>
      </c>
      <c r="H4589">
        <v>23</v>
      </c>
      <c r="I4589" t="str">
        <f>VLOOKUP($H4589,Neighborhoods!$A:$C,2,0)</f>
        <v>Queens</v>
      </c>
      <c r="J4589" t="str">
        <f>VLOOKUP($H4589,Neighborhoods!$A:$C,3,0)</f>
        <v>Jamaica</v>
      </c>
      <c r="K4589" t="s">
        <v>11822</v>
      </c>
      <c r="L4589" t="str">
        <f t="shared" si="284"/>
        <v>No</v>
      </c>
      <c r="M4589">
        <v>10</v>
      </c>
      <c r="N4589" t="str" cm="1">
        <f t="array" ref="N4589">_xlfn.IFS(M4589&lt;=2,"Small",M4589&lt;=5,"Medium",M4589&gt;5,"Large")</f>
        <v>Large</v>
      </c>
      <c r="O4589" s="50">
        <v>168</v>
      </c>
      <c r="P4589" s="67">
        <f t="shared" si="285"/>
        <v>0.03</v>
      </c>
      <c r="Q4589" s="52">
        <v>4.6500000000000004</v>
      </c>
      <c r="R4589" s="52" t="str" cm="1">
        <f t="array" ref="R4589">_xlfn.IFS(ROUND(Q4589,0)=5,"Excellent",ROUND(Q4589,0)=4,"Good",ROUND(Q4589,0)=3,"Ok",ROUND(Q4589,0)&lt;3,"Bad")</f>
        <v>Excellent</v>
      </c>
      <c r="S4589">
        <v>20</v>
      </c>
      <c r="T4589" t="str">
        <f t="shared" si="286"/>
        <v>No</v>
      </c>
      <c r="U4589" s="65">
        <v>43645</v>
      </c>
      <c r="V4589" s="65">
        <v>43898</v>
      </c>
      <c r="W4589">
        <v>170</v>
      </c>
      <c r="X4589" t="str">
        <f t="shared" si="287"/>
        <v>Active</v>
      </c>
      <c r="Y4589" t="s">
        <v>15616</v>
      </c>
    </row>
    <row r="4590" spans="1:25" x14ac:dyDescent="0.25">
      <c r="A4590">
        <v>4589</v>
      </c>
      <c r="B4590" t="s">
        <v>3221</v>
      </c>
      <c r="C4590">
        <v>3808</v>
      </c>
      <c r="D4590" t="str">
        <f>VLOOKUP($C4590,Hosts!$A:$O,10,0)</f>
        <v>New York</v>
      </c>
      <c r="E4590" s="67">
        <f>INDEX(Hosts!$A:$O,MATCH(Places!$C4590,Hosts!$A:$A,0),MATCH(Places!E$1,Hosts!$1:$1,0))</f>
        <v>0.94</v>
      </c>
      <c r="F4590" s="67">
        <f>INDEX(Hosts!$A:$O,MATCH(Places!$C4590,Hosts!$A:$A,0),MATCH(Places!F$1,Hosts!$1:$1,0))</f>
        <v>1</v>
      </c>
      <c r="G4590" s="67" t="str">
        <f>INDEX(Hosts!$A:$O,MATCH(Places!$C4590,Hosts!$A:$A,0),MATCH(Places!G$1,Hosts!$1:$1,0))</f>
        <v>Yes</v>
      </c>
      <c r="H4590">
        <v>16</v>
      </c>
      <c r="I4590" t="str">
        <f>VLOOKUP($H4590,Neighborhoods!$A:$C,2,0)</f>
        <v>Manhattan</v>
      </c>
      <c r="J4590" t="str">
        <f>VLOOKUP($H4590,Neighborhoods!$A:$C,3,0)</f>
        <v>Harlem</v>
      </c>
      <c r="K4590" t="s">
        <v>11822</v>
      </c>
      <c r="L4590" t="str">
        <f t="shared" si="284"/>
        <v>No</v>
      </c>
      <c r="M4590">
        <v>6</v>
      </c>
      <c r="N4590" t="str" cm="1">
        <f t="array" ref="N4590">_xlfn.IFS(M4590&lt;=2,"Small",M4590&lt;=5,"Medium",M4590&gt;5,"Large")</f>
        <v>Large</v>
      </c>
      <c r="O4590" s="50">
        <v>295</v>
      </c>
      <c r="P4590" s="67">
        <f t="shared" si="285"/>
        <v>0.04</v>
      </c>
      <c r="Q4590" s="52">
        <v>4.74</v>
      </c>
      <c r="R4590" s="52" t="str" cm="1">
        <f t="array" ref="R4590">_xlfn.IFS(ROUND(Q4590,0)=5,"Excellent",ROUND(Q4590,0)=4,"Good",ROUND(Q4590,0)=3,"Ok",ROUND(Q4590,0)&lt;3,"Bad")</f>
        <v>Excellent</v>
      </c>
      <c r="S4590">
        <v>39</v>
      </c>
      <c r="T4590" t="str">
        <f t="shared" si="286"/>
        <v>No</v>
      </c>
      <c r="U4590" s="65">
        <v>43541</v>
      </c>
      <c r="V4590" s="65">
        <v>44032</v>
      </c>
      <c r="W4590">
        <v>365</v>
      </c>
      <c r="X4590" t="str">
        <f t="shared" si="287"/>
        <v>Active</v>
      </c>
      <c r="Y4590" t="s">
        <v>15616</v>
      </c>
    </row>
    <row r="4591" spans="1:25" x14ac:dyDescent="0.25">
      <c r="A4591">
        <v>4590</v>
      </c>
      <c r="B4591" t="s">
        <v>3222</v>
      </c>
      <c r="C4591">
        <v>1019</v>
      </c>
      <c r="D4591" t="str">
        <f>VLOOKUP($C4591,Hosts!$A:$O,10,0)</f>
        <v>New York</v>
      </c>
      <c r="E4591" s="67">
        <f>INDEX(Hosts!$A:$O,MATCH(Places!$C4591,Hosts!$A:$A,0),MATCH(Places!E$1,Hosts!$1:$1,0))</f>
        <v>1</v>
      </c>
      <c r="F4591" s="67">
        <f>INDEX(Hosts!$A:$O,MATCH(Places!$C4591,Hosts!$A:$A,0),MATCH(Places!F$1,Hosts!$1:$1,0))</f>
        <v>0.95</v>
      </c>
      <c r="G4591" s="67" t="str">
        <f>INDEX(Hosts!$A:$O,MATCH(Places!$C4591,Hosts!$A:$A,0),MATCH(Places!G$1,Hosts!$1:$1,0))</f>
        <v>No</v>
      </c>
      <c r="H4591">
        <v>7</v>
      </c>
      <c r="I4591" t="str">
        <f>VLOOKUP($H4591,Neighborhoods!$A:$C,2,0)</f>
        <v>Brooklyn</v>
      </c>
      <c r="J4591" t="str">
        <f>VLOOKUP($H4591,Neighborhoods!$A:$C,3,0)</f>
        <v>Bedford-Stuyvesant</v>
      </c>
      <c r="K4591" t="s">
        <v>11822</v>
      </c>
      <c r="L4591" t="str">
        <f t="shared" si="284"/>
        <v>No</v>
      </c>
      <c r="M4591">
        <v>5</v>
      </c>
      <c r="N4591" t="str" cm="1">
        <f t="array" ref="N4591">_xlfn.IFS(M4591&lt;=2,"Small",M4591&lt;=5,"Medium",M4591&gt;5,"Large")</f>
        <v>Medium</v>
      </c>
      <c r="O4591" s="50">
        <v>143</v>
      </c>
      <c r="P4591" s="67">
        <f t="shared" si="285"/>
        <v>0.03</v>
      </c>
      <c r="Q4591" s="52">
        <v>4.78</v>
      </c>
      <c r="R4591" s="52" t="str" cm="1">
        <f t="array" ref="R4591">_xlfn.IFS(ROUND(Q4591,0)=5,"Excellent",ROUND(Q4591,0)=4,"Good",ROUND(Q4591,0)=3,"Ok",ROUND(Q4591,0)&lt;3,"Bad")</f>
        <v>Excellent</v>
      </c>
      <c r="S4591">
        <v>46</v>
      </c>
      <c r="T4591" t="str">
        <f t="shared" si="286"/>
        <v>No</v>
      </c>
      <c r="U4591" s="65">
        <v>43556</v>
      </c>
      <c r="V4591" s="65">
        <v>43892</v>
      </c>
      <c r="W4591">
        <v>364</v>
      </c>
      <c r="X4591" t="str">
        <f t="shared" si="287"/>
        <v>Active</v>
      </c>
      <c r="Y4591" t="s">
        <v>15615</v>
      </c>
    </row>
    <row r="4592" spans="1:25" x14ac:dyDescent="0.25">
      <c r="A4592">
        <v>4591</v>
      </c>
      <c r="B4592" t="s">
        <v>3223</v>
      </c>
      <c r="C4592">
        <v>1288</v>
      </c>
      <c r="D4592" t="str">
        <f>VLOOKUP($C4592,Hosts!$A:$O,10,0)</f>
        <v>New York</v>
      </c>
      <c r="E4592" s="67">
        <f>INDEX(Hosts!$A:$O,MATCH(Places!$C4592,Hosts!$A:$A,0),MATCH(Places!E$1,Hosts!$1:$1,0))</f>
        <v>1</v>
      </c>
      <c r="F4592" s="67">
        <f>INDEX(Hosts!$A:$O,MATCH(Places!$C4592,Hosts!$A:$A,0),MATCH(Places!F$1,Hosts!$1:$1,0))</f>
        <v>0.9</v>
      </c>
      <c r="G4592" s="67" t="str">
        <f>INDEX(Hosts!$A:$O,MATCH(Places!$C4592,Hosts!$A:$A,0),MATCH(Places!G$1,Hosts!$1:$1,0))</f>
        <v>No</v>
      </c>
      <c r="H4592">
        <v>17</v>
      </c>
      <c r="I4592" t="str">
        <f>VLOOKUP($H4592,Neighborhoods!$A:$C,2,0)</f>
        <v>Manhattan</v>
      </c>
      <c r="J4592" t="str">
        <f>VLOOKUP($H4592,Neighborhoods!$A:$C,3,0)</f>
        <v>Hell's Kitchen</v>
      </c>
      <c r="K4592" t="s">
        <v>11822</v>
      </c>
      <c r="L4592" t="str">
        <f t="shared" si="284"/>
        <v>No</v>
      </c>
      <c r="M4592">
        <v>4</v>
      </c>
      <c r="N4592" t="str" cm="1">
        <f t="array" ref="N4592">_xlfn.IFS(M4592&lt;=2,"Small",M4592&lt;=5,"Medium",M4592&gt;5,"Large")</f>
        <v>Medium</v>
      </c>
      <c r="O4592" s="50">
        <v>399</v>
      </c>
      <c r="P4592" s="67">
        <f t="shared" si="285"/>
        <v>0.04</v>
      </c>
      <c r="Q4592" s="52">
        <v>4.91</v>
      </c>
      <c r="R4592" s="52" t="str" cm="1">
        <f t="array" ref="R4592">_xlfn.IFS(ROUND(Q4592,0)=5,"Excellent",ROUND(Q4592,0)=4,"Good",ROUND(Q4592,0)=3,"Ok",ROUND(Q4592,0)&lt;3,"Bad")</f>
        <v>Excellent</v>
      </c>
      <c r="S4592">
        <v>35</v>
      </c>
      <c r="T4592" t="str">
        <f t="shared" si="286"/>
        <v>No</v>
      </c>
      <c r="U4592" s="65">
        <v>43590</v>
      </c>
      <c r="V4592" s="65">
        <v>43876</v>
      </c>
      <c r="W4592">
        <v>30</v>
      </c>
      <c r="X4592" t="str">
        <f t="shared" si="287"/>
        <v>Active</v>
      </c>
      <c r="Y4592" t="s">
        <v>15615</v>
      </c>
    </row>
    <row r="4593" spans="1:25" x14ac:dyDescent="0.25">
      <c r="A4593">
        <v>4592</v>
      </c>
      <c r="B4593" t="s">
        <v>15037</v>
      </c>
      <c r="C4593">
        <v>2540</v>
      </c>
      <c r="D4593" t="str">
        <f>VLOOKUP($C4593,Hosts!$A:$O,10,0)</f>
        <v>New York</v>
      </c>
      <c r="E4593" s="67">
        <f>INDEX(Hosts!$A:$O,MATCH(Places!$C4593,Hosts!$A:$A,0),MATCH(Places!E$1,Hosts!$1:$1,0))</f>
        <v>1</v>
      </c>
      <c r="F4593" s="67">
        <f>INDEX(Hosts!$A:$O,MATCH(Places!$C4593,Hosts!$A:$A,0),MATCH(Places!F$1,Hosts!$1:$1,0))</f>
        <v>1</v>
      </c>
      <c r="G4593" s="67" t="str">
        <f>INDEX(Hosts!$A:$O,MATCH(Places!$C4593,Hosts!$A:$A,0),MATCH(Places!G$1,Hosts!$1:$1,0))</f>
        <v>No</v>
      </c>
      <c r="H4593">
        <v>12</v>
      </c>
      <c r="I4593" t="str">
        <f>VLOOKUP($H4593,Neighborhoods!$A:$C,2,0)</f>
        <v>Brooklyn</v>
      </c>
      <c r="J4593" t="str">
        <f>VLOOKUP($H4593,Neighborhoods!$A:$C,3,0)</f>
        <v>Williamsburg</v>
      </c>
      <c r="K4593" t="s">
        <v>11822</v>
      </c>
      <c r="L4593" t="str">
        <f t="shared" si="284"/>
        <v>No</v>
      </c>
      <c r="M4593">
        <v>2</v>
      </c>
      <c r="N4593" t="str" cm="1">
        <f t="array" ref="N4593">_xlfn.IFS(M4593&lt;=2,"Small",M4593&lt;=5,"Medium",M4593&gt;5,"Large")</f>
        <v>Small</v>
      </c>
      <c r="O4593" s="50">
        <v>388</v>
      </c>
      <c r="P4593" s="67">
        <f t="shared" si="285"/>
        <v>0.04</v>
      </c>
      <c r="Q4593" s="52">
        <v>4</v>
      </c>
      <c r="R4593" s="52" t="str" cm="1">
        <f t="array" ref="R4593">_xlfn.IFS(ROUND(Q4593,0)=5,"Excellent",ROUND(Q4593,0)=4,"Good",ROUND(Q4593,0)=3,"Ok",ROUND(Q4593,0)&lt;3,"Bad")</f>
        <v>Good</v>
      </c>
      <c r="S4593">
        <v>5</v>
      </c>
      <c r="T4593" t="str">
        <f t="shared" si="286"/>
        <v>No</v>
      </c>
      <c r="U4593" s="65">
        <v>43581</v>
      </c>
      <c r="V4593" s="65">
        <v>43989</v>
      </c>
      <c r="W4593">
        <v>172</v>
      </c>
      <c r="X4593" t="str">
        <f t="shared" si="287"/>
        <v>Active</v>
      </c>
      <c r="Y4593" t="s">
        <v>15615</v>
      </c>
    </row>
    <row r="4594" spans="1:25" x14ac:dyDescent="0.25">
      <c r="A4594">
        <v>4593</v>
      </c>
      <c r="B4594" t="s">
        <v>13579</v>
      </c>
      <c r="C4594">
        <v>3772</v>
      </c>
      <c r="D4594" t="str">
        <f>VLOOKUP($C4594,Hosts!$A:$O,10,0)</f>
        <v>New York</v>
      </c>
      <c r="E4594" s="67">
        <f>INDEX(Hosts!$A:$O,MATCH(Places!$C4594,Hosts!$A:$A,0),MATCH(Places!E$1,Hosts!$1:$1,0))</f>
        <v>0.83</v>
      </c>
      <c r="F4594" s="67">
        <f>INDEX(Hosts!$A:$O,MATCH(Places!$C4594,Hosts!$A:$A,0),MATCH(Places!F$1,Hosts!$1:$1,0))</f>
        <v>1</v>
      </c>
      <c r="G4594" s="67" t="str">
        <f>INDEX(Hosts!$A:$O,MATCH(Places!$C4594,Hosts!$A:$A,0),MATCH(Places!G$1,Hosts!$1:$1,0))</f>
        <v>Yes</v>
      </c>
      <c r="H4594">
        <v>16</v>
      </c>
      <c r="I4594" t="str">
        <f>VLOOKUP($H4594,Neighborhoods!$A:$C,2,0)</f>
        <v>Manhattan</v>
      </c>
      <c r="J4594" t="str">
        <f>VLOOKUP($H4594,Neighborhoods!$A:$C,3,0)</f>
        <v>Harlem</v>
      </c>
      <c r="K4594" t="s">
        <v>11822</v>
      </c>
      <c r="L4594" t="str">
        <f t="shared" si="284"/>
        <v>No</v>
      </c>
      <c r="M4594">
        <v>2</v>
      </c>
      <c r="N4594" t="str" cm="1">
        <f t="array" ref="N4594">_xlfn.IFS(M4594&lt;=2,"Small",M4594&lt;=5,"Medium",M4594&gt;5,"Large")</f>
        <v>Small</v>
      </c>
      <c r="O4594" s="50">
        <v>60</v>
      </c>
      <c r="P4594" s="67">
        <f t="shared" si="285"/>
        <v>0.03</v>
      </c>
      <c r="Q4594" s="52">
        <v>5</v>
      </c>
      <c r="R4594" s="52" t="str" cm="1">
        <f t="array" ref="R4594">_xlfn.IFS(ROUND(Q4594,0)=5,"Excellent",ROUND(Q4594,0)=4,"Good",ROUND(Q4594,0)=3,"Ok",ROUND(Q4594,0)&lt;3,"Bad")</f>
        <v>Excellent</v>
      </c>
      <c r="S4594">
        <v>27</v>
      </c>
      <c r="T4594" t="str">
        <f t="shared" si="286"/>
        <v>No</v>
      </c>
      <c r="U4594" s="65">
        <v>43547</v>
      </c>
      <c r="V4594" s="65">
        <v>44016</v>
      </c>
      <c r="W4594">
        <v>32</v>
      </c>
      <c r="X4594" t="str">
        <f t="shared" si="287"/>
        <v>Active</v>
      </c>
      <c r="Y4594" t="s">
        <v>15616</v>
      </c>
    </row>
    <row r="4595" spans="1:25" x14ac:dyDescent="0.25">
      <c r="A4595">
        <v>4594</v>
      </c>
      <c r="B4595" t="s">
        <v>3224</v>
      </c>
      <c r="C4595">
        <v>2986</v>
      </c>
      <c r="D4595" t="str">
        <f>VLOOKUP($C4595,Hosts!$A:$O,10,0)</f>
        <v>New York</v>
      </c>
      <c r="E4595" s="67">
        <f>INDEX(Hosts!$A:$O,MATCH(Places!$C4595,Hosts!$A:$A,0),MATCH(Places!E$1,Hosts!$1:$1,0))</f>
        <v>1</v>
      </c>
      <c r="F4595" s="67">
        <f>INDEX(Hosts!$A:$O,MATCH(Places!$C4595,Hosts!$A:$A,0),MATCH(Places!F$1,Hosts!$1:$1,0))</f>
        <v>0.97</v>
      </c>
      <c r="G4595" s="67" t="str">
        <f>INDEX(Hosts!$A:$O,MATCH(Places!$C4595,Hosts!$A:$A,0),MATCH(Places!G$1,Hosts!$1:$1,0))</f>
        <v>Yes</v>
      </c>
      <c r="H4595">
        <v>7</v>
      </c>
      <c r="I4595" t="str">
        <f>VLOOKUP($H4595,Neighborhoods!$A:$C,2,0)</f>
        <v>Brooklyn</v>
      </c>
      <c r="J4595" t="str">
        <f>VLOOKUP($H4595,Neighborhoods!$A:$C,3,0)</f>
        <v>Bedford-Stuyvesant</v>
      </c>
      <c r="K4595" t="s">
        <v>11822</v>
      </c>
      <c r="L4595" t="str">
        <f t="shared" si="284"/>
        <v>No</v>
      </c>
      <c r="M4595">
        <v>4</v>
      </c>
      <c r="N4595" t="str" cm="1">
        <f t="array" ref="N4595">_xlfn.IFS(M4595&lt;=2,"Small",M4595&lt;=5,"Medium",M4595&gt;5,"Large")</f>
        <v>Medium</v>
      </c>
      <c r="O4595" s="50">
        <v>150</v>
      </c>
      <c r="P4595" s="67">
        <f t="shared" si="285"/>
        <v>0.03</v>
      </c>
      <c r="Q4595" s="52">
        <v>5</v>
      </c>
      <c r="R4595" s="52" t="str" cm="1">
        <f t="array" ref="R4595">_xlfn.IFS(ROUND(Q4595,0)=5,"Excellent",ROUND(Q4595,0)=4,"Good",ROUND(Q4595,0)=3,"Ok",ROUND(Q4595,0)&lt;3,"Bad")</f>
        <v>Excellent</v>
      </c>
      <c r="S4595">
        <v>32</v>
      </c>
      <c r="T4595" t="str">
        <f t="shared" si="286"/>
        <v>No</v>
      </c>
      <c r="U4595" s="65">
        <v>43579</v>
      </c>
      <c r="V4595" s="65">
        <v>43904</v>
      </c>
      <c r="W4595">
        <v>113</v>
      </c>
      <c r="X4595" t="str">
        <f t="shared" si="287"/>
        <v>Active</v>
      </c>
      <c r="Y4595" t="s">
        <v>15616</v>
      </c>
    </row>
    <row r="4596" spans="1:25" x14ac:dyDescent="0.25">
      <c r="A4596">
        <v>4595</v>
      </c>
      <c r="B4596" t="s">
        <v>13913</v>
      </c>
      <c r="C4596">
        <v>18</v>
      </c>
      <c r="D4596" t="str">
        <f>VLOOKUP($C4596,Hosts!$A:$O,10,0)</f>
        <v>New York</v>
      </c>
      <c r="E4596" s="67">
        <f>INDEX(Hosts!$A:$O,MATCH(Places!$C4596,Hosts!$A:$A,0),MATCH(Places!E$1,Hosts!$1:$1,0))</f>
        <v>1</v>
      </c>
      <c r="F4596" s="67">
        <f>INDEX(Hosts!$A:$O,MATCH(Places!$C4596,Hosts!$A:$A,0),MATCH(Places!F$1,Hosts!$1:$1,0))</f>
        <v>1</v>
      </c>
      <c r="G4596" s="67" t="str">
        <f>INDEX(Hosts!$A:$O,MATCH(Places!$C4596,Hosts!$A:$A,0),MATCH(Places!G$1,Hosts!$1:$1,0))</f>
        <v>No</v>
      </c>
      <c r="H4596">
        <v>15</v>
      </c>
      <c r="I4596" t="str">
        <f>VLOOKUP($H4596,Neighborhoods!$A:$C,2,0)</f>
        <v>Manhattan</v>
      </c>
      <c r="J4596" t="str">
        <f>VLOOKUP($H4596,Neighborhoods!$A:$C,3,0)</f>
        <v>East Village</v>
      </c>
      <c r="K4596" t="s">
        <v>11822</v>
      </c>
      <c r="L4596" t="str">
        <f t="shared" si="284"/>
        <v>No</v>
      </c>
      <c r="M4596">
        <v>2</v>
      </c>
      <c r="N4596" t="str" cm="1">
        <f t="array" ref="N4596">_xlfn.IFS(M4596&lt;=2,"Small",M4596&lt;=5,"Medium",M4596&gt;5,"Large")</f>
        <v>Small</v>
      </c>
      <c r="O4596" s="50">
        <v>65</v>
      </c>
      <c r="P4596" s="67">
        <f t="shared" si="285"/>
        <v>0.03</v>
      </c>
      <c r="Q4596" s="52">
        <v>5</v>
      </c>
      <c r="R4596" s="52" t="str" cm="1">
        <f t="array" ref="R4596">_xlfn.IFS(ROUND(Q4596,0)=5,"Excellent",ROUND(Q4596,0)=4,"Good",ROUND(Q4596,0)=3,"Ok",ROUND(Q4596,0)&lt;3,"Bad")</f>
        <v>Excellent</v>
      </c>
      <c r="S4596">
        <v>3</v>
      </c>
      <c r="T4596" t="str">
        <f t="shared" si="286"/>
        <v>No</v>
      </c>
      <c r="U4596" s="65">
        <v>43556</v>
      </c>
      <c r="V4596" s="65">
        <v>44031</v>
      </c>
      <c r="W4596">
        <v>17</v>
      </c>
      <c r="X4596" t="str">
        <f t="shared" si="287"/>
        <v>Active</v>
      </c>
      <c r="Y4596" t="s">
        <v>15615</v>
      </c>
    </row>
    <row r="4597" spans="1:25" x14ac:dyDescent="0.25">
      <c r="A4597">
        <v>4596</v>
      </c>
      <c r="B4597" t="s">
        <v>3225</v>
      </c>
      <c r="C4597">
        <v>3339</v>
      </c>
      <c r="D4597" t="str">
        <f>VLOOKUP($C4597,Hosts!$A:$O,10,0)</f>
        <v>New York</v>
      </c>
      <c r="E4597" s="67">
        <f>INDEX(Hosts!$A:$O,MATCH(Places!$C4597,Hosts!$A:$A,0),MATCH(Places!E$1,Hosts!$1:$1,0))</f>
        <v>1</v>
      </c>
      <c r="F4597" s="67">
        <f>INDEX(Hosts!$A:$O,MATCH(Places!$C4597,Hosts!$A:$A,0),MATCH(Places!F$1,Hosts!$1:$1,0))</f>
        <v>1</v>
      </c>
      <c r="G4597" s="67" t="str">
        <f>INDEX(Hosts!$A:$O,MATCH(Places!$C4597,Hosts!$A:$A,0),MATCH(Places!G$1,Hosts!$1:$1,0))</f>
        <v>No</v>
      </c>
      <c r="H4597">
        <v>16</v>
      </c>
      <c r="I4597" t="str">
        <f>VLOOKUP($H4597,Neighborhoods!$A:$C,2,0)</f>
        <v>Manhattan</v>
      </c>
      <c r="J4597" t="str">
        <f>VLOOKUP($H4597,Neighborhoods!$A:$C,3,0)</f>
        <v>Harlem</v>
      </c>
      <c r="K4597" t="s">
        <v>1</v>
      </c>
      <c r="L4597" t="str">
        <f t="shared" si="284"/>
        <v>Yes</v>
      </c>
      <c r="M4597">
        <v>2</v>
      </c>
      <c r="N4597" t="str" cm="1">
        <f t="array" ref="N4597">_xlfn.IFS(M4597&lt;=2,"Small",M4597&lt;=5,"Medium",M4597&gt;5,"Large")</f>
        <v>Small</v>
      </c>
      <c r="O4597" s="50">
        <v>75</v>
      </c>
      <c r="P4597" s="67">
        <f t="shared" si="285"/>
        <v>0.03</v>
      </c>
      <c r="Q4597" s="52">
        <v>4.97</v>
      </c>
      <c r="R4597" s="52" t="str" cm="1">
        <f t="array" ref="R4597">_xlfn.IFS(ROUND(Q4597,0)=5,"Excellent",ROUND(Q4597,0)=4,"Good",ROUND(Q4597,0)=3,"Ok",ROUND(Q4597,0)&lt;3,"Bad")</f>
        <v>Excellent</v>
      </c>
      <c r="S4597">
        <v>37</v>
      </c>
      <c r="T4597" t="str">
        <f t="shared" si="286"/>
        <v>No</v>
      </c>
      <c r="U4597" s="65">
        <v>43540</v>
      </c>
      <c r="V4597" s="65">
        <v>43709</v>
      </c>
      <c r="W4597">
        <v>199</v>
      </c>
      <c r="X4597" t="str">
        <f t="shared" si="287"/>
        <v>Active</v>
      </c>
      <c r="Y4597" t="s">
        <v>15616</v>
      </c>
    </row>
    <row r="4598" spans="1:25" x14ac:dyDescent="0.25">
      <c r="A4598">
        <v>4597</v>
      </c>
      <c r="B4598" t="s">
        <v>3226</v>
      </c>
      <c r="C4598">
        <v>2419</v>
      </c>
      <c r="D4598" t="str">
        <f>VLOOKUP($C4598,Hosts!$A:$O,10,0)</f>
        <v>New York</v>
      </c>
      <c r="E4598" s="67">
        <f>INDEX(Hosts!$A:$O,MATCH(Places!$C4598,Hosts!$A:$A,0),MATCH(Places!E$1,Hosts!$1:$1,0))</f>
        <v>1</v>
      </c>
      <c r="F4598" s="67">
        <f>INDEX(Hosts!$A:$O,MATCH(Places!$C4598,Hosts!$A:$A,0),MATCH(Places!F$1,Hosts!$1:$1,0))</f>
        <v>0.71</v>
      </c>
      <c r="G4598" s="67" t="str">
        <f>INDEX(Hosts!$A:$O,MATCH(Places!$C4598,Hosts!$A:$A,0),MATCH(Places!G$1,Hosts!$1:$1,0))</f>
        <v>No</v>
      </c>
      <c r="H4598">
        <v>14</v>
      </c>
      <c r="I4598" t="str">
        <f>VLOOKUP($H4598,Neighborhoods!$A:$C,2,0)</f>
        <v>Manhattan</v>
      </c>
      <c r="J4598" t="str">
        <f>VLOOKUP($H4598,Neighborhoods!$A:$C,3,0)</f>
        <v>East Harlem</v>
      </c>
      <c r="K4598" t="s">
        <v>1</v>
      </c>
      <c r="L4598" t="str">
        <f t="shared" si="284"/>
        <v>Yes</v>
      </c>
      <c r="M4598">
        <v>2</v>
      </c>
      <c r="N4598" t="str" cm="1">
        <f t="array" ref="N4598">_xlfn.IFS(M4598&lt;=2,"Small",M4598&lt;=5,"Medium",M4598&gt;5,"Large")</f>
        <v>Small</v>
      </c>
      <c r="O4598" s="50">
        <v>75</v>
      </c>
      <c r="P4598" s="67">
        <f t="shared" si="285"/>
        <v>0.03</v>
      </c>
      <c r="Q4598" s="52">
        <v>4.7</v>
      </c>
      <c r="R4598" s="52" t="str" cm="1">
        <f t="array" ref="R4598">_xlfn.IFS(ROUND(Q4598,0)=5,"Excellent",ROUND(Q4598,0)=4,"Good",ROUND(Q4598,0)=3,"Ok",ROUND(Q4598,0)&lt;3,"Bad")</f>
        <v>Excellent</v>
      </c>
      <c r="S4598">
        <v>10</v>
      </c>
      <c r="T4598" t="str">
        <f t="shared" si="286"/>
        <v>No</v>
      </c>
      <c r="U4598" s="65">
        <v>43548</v>
      </c>
      <c r="V4598" s="65">
        <v>43850</v>
      </c>
      <c r="W4598">
        <v>0</v>
      </c>
      <c r="X4598" t="str">
        <f t="shared" si="287"/>
        <v>Inactive</v>
      </c>
      <c r="Y4598" t="s">
        <v>15616</v>
      </c>
    </row>
    <row r="4599" spans="1:25" x14ac:dyDescent="0.25">
      <c r="A4599">
        <v>4598</v>
      </c>
      <c r="B4599" t="s">
        <v>3227</v>
      </c>
      <c r="C4599">
        <v>2763</v>
      </c>
      <c r="D4599" t="str">
        <f>VLOOKUP($C4599,Hosts!$A:$O,10,0)</f>
        <v>New York</v>
      </c>
      <c r="E4599" s="67">
        <f>INDEX(Hosts!$A:$O,MATCH(Places!$C4599,Hosts!$A:$A,0),MATCH(Places!E$1,Hosts!$1:$1,0))</f>
        <v>1</v>
      </c>
      <c r="F4599" s="67">
        <f>INDEX(Hosts!$A:$O,MATCH(Places!$C4599,Hosts!$A:$A,0),MATCH(Places!F$1,Hosts!$1:$1,0))</f>
        <v>0.95</v>
      </c>
      <c r="G4599" s="67" t="str">
        <f>INDEX(Hosts!$A:$O,MATCH(Places!$C4599,Hosts!$A:$A,0),MATCH(Places!G$1,Hosts!$1:$1,0))</f>
        <v>Yes</v>
      </c>
      <c r="H4599">
        <v>7</v>
      </c>
      <c r="I4599" t="str">
        <f>VLOOKUP($H4599,Neighborhoods!$A:$C,2,0)</f>
        <v>Brooklyn</v>
      </c>
      <c r="J4599" t="str">
        <f>VLOOKUP($H4599,Neighborhoods!$A:$C,3,0)</f>
        <v>Bedford-Stuyvesant</v>
      </c>
      <c r="K4599" t="s">
        <v>11822</v>
      </c>
      <c r="L4599" t="str">
        <f t="shared" si="284"/>
        <v>No</v>
      </c>
      <c r="M4599">
        <v>12</v>
      </c>
      <c r="N4599" t="str" cm="1">
        <f t="array" ref="N4599">_xlfn.IFS(M4599&lt;=2,"Small",M4599&lt;=5,"Medium",M4599&gt;5,"Large")</f>
        <v>Large</v>
      </c>
      <c r="O4599" s="50">
        <v>527.29</v>
      </c>
      <c r="P4599" s="67">
        <f t="shared" si="285"/>
        <v>0.05</v>
      </c>
      <c r="Q4599" s="52">
        <v>4.83</v>
      </c>
      <c r="R4599" s="52" t="str" cm="1">
        <f t="array" ref="R4599">_xlfn.IFS(ROUND(Q4599,0)=5,"Excellent",ROUND(Q4599,0)=4,"Good",ROUND(Q4599,0)=3,"Ok",ROUND(Q4599,0)&lt;3,"Bad")</f>
        <v>Excellent</v>
      </c>
      <c r="S4599">
        <v>47</v>
      </c>
      <c r="T4599" t="str">
        <f t="shared" si="286"/>
        <v>No</v>
      </c>
      <c r="U4599" s="65">
        <v>43582</v>
      </c>
      <c r="V4599" s="65">
        <v>44052</v>
      </c>
      <c r="W4599">
        <v>163</v>
      </c>
      <c r="X4599" t="str">
        <f t="shared" si="287"/>
        <v>Active</v>
      </c>
      <c r="Y4599" t="s">
        <v>15615</v>
      </c>
    </row>
    <row r="4600" spans="1:25" x14ac:dyDescent="0.25">
      <c r="A4600">
        <v>4599</v>
      </c>
      <c r="B4600" t="s">
        <v>3228</v>
      </c>
      <c r="C4600">
        <v>1225</v>
      </c>
      <c r="D4600" t="str">
        <f>VLOOKUP($C4600,Hosts!$A:$O,10,0)</f>
        <v>New York</v>
      </c>
      <c r="E4600" s="67">
        <f>INDEX(Hosts!$A:$O,MATCH(Places!$C4600,Hosts!$A:$A,0),MATCH(Places!E$1,Hosts!$1:$1,0))</f>
        <v>1</v>
      </c>
      <c r="F4600" s="67">
        <f>INDEX(Hosts!$A:$O,MATCH(Places!$C4600,Hosts!$A:$A,0),MATCH(Places!F$1,Hosts!$1:$1,0))</f>
        <v>0.99</v>
      </c>
      <c r="G4600" s="67" t="str">
        <f>INDEX(Hosts!$A:$O,MATCH(Places!$C4600,Hosts!$A:$A,0),MATCH(Places!G$1,Hosts!$1:$1,0))</f>
        <v>Yes</v>
      </c>
      <c r="H4600">
        <v>7</v>
      </c>
      <c r="I4600" t="str">
        <f>VLOOKUP($H4600,Neighborhoods!$A:$C,2,0)</f>
        <v>Brooklyn</v>
      </c>
      <c r="J4600" t="str">
        <f>VLOOKUP($H4600,Neighborhoods!$A:$C,3,0)</f>
        <v>Bedford-Stuyvesant</v>
      </c>
      <c r="K4600" t="s">
        <v>11822</v>
      </c>
      <c r="L4600" t="str">
        <f t="shared" si="284"/>
        <v>No</v>
      </c>
      <c r="M4600">
        <v>4</v>
      </c>
      <c r="N4600" t="str" cm="1">
        <f t="array" ref="N4600">_xlfn.IFS(M4600&lt;=2,"Small",M4600&lt;=5,"Medium",M4600&gt;5,"Large")</f>
        <v>Medium</v>
      </c>
      <c r="O4600" s="50">
        <v>175</v>
      </c>
      <c r="P4600" s="67">
        <f t="shared" si="285"/>
        <v>0.03</v>
      </c>
      <c r="Q4600" s="52">
        <v>4.9800000000000004</v>
      </c>
      <c r="R4600" s="52" t="str" cm="1">
        <f t="array" ref="R4600">_xlfn.IFS(ROUND(Q4600,0)=5,"Excellent",ROUND(Q4600,0)=4,"Good",ROUND(Q4600,0)=3,"Ok",ROUND(Q4600,0)&lt;3,"Bad")</f>
        <v>Excellent</v>
      </c>
      <c r="S4600">
        <v>54</v>
      </c>
      <c r="T4600" t="str">
        <f t="shared" si="286"/>
        <v>No</v>
      </c>
      <c r="U4600" s="65">
        <v>43564</v>
      </c>
      <c r="V4600" s="65">
        <v>44046</v>
      </c>
      <c r="W4600">
        <v>199</v>
      </c>
      <c r="X4600" t="str">
        <f t="shared" si="287"/>
        <v>Active</v>
      </c>
      <c r="Y4600" t="s">
        <v>15615</v>
      </c>
    </row>
    <row r="4601" spans="1:25" x14ac:dyDescent="0.25">
      <c r="A4601">
        <v>4600</v>
      </c>
      <c r="B4601" t="s">
        <v>3229</v>
      </c>
      <c r="C4601">
        <v>2954</v>
      </c>
      <c r="D4601" t="str">
        <f>VLOOKUP($C4601,Hosts!$A:$O,10,0)</f>
        <v>New York</v>
      </c>
      <c r="E4601" s="67">
        <f>INDEX(Hosts!$A:$O,MATCH(Places!$C4601,Hosts!$A:$A,0),MATCH(Places!E$1,Hosts!$1:$1,0))</f>
        <v>1</v>
      </c>
      <c r="F4601" s="67">
        <f>INDEX(Hosts!$A:$O,MATCH(Places!$C4601,Hosts!$A:$A,0),MATCH(Places!F$1,Hosts!$1:$1,0))</f>
        <v>0.94</v>
      </c>
      <c r="G4601" s="67" t="str">
        <f>INDEX(Hosts!$A:$O,MATCH(Places!$C4601,Hosts!$A:$A,0),MATCH(Places!G$1,Hosts!$1:$1,0))</f>
        <v>No</v>
      </c>
      <c r="H4601">
        <v>7</v>
      </c>
      <c r="I4601" t="str">
        <f>VLOOKUP($H4601,Neighborhoods!$A:$C,2,0)</f>
        <v>Brooklyn</v>
      </c>
      <c r="J4601" t="str">
        <f>VLOOKUP($H4601,Neighborhoods!$A:$C,3,0)</f>
        <v>Bedford-Stuyvesant</v>
      </c>
      <c r="K4601" t="s">
        <v>11822</v>
      </c>
      <c r="L4601" t="str">
        <f t="shared" si="284"/>
        <v>No</v>
      </c>
      <c r="M4601">
        <v>6</v>
      </c>
      <c r="N4601" t="str" cm="1">
        <f t="array" ref="N4601">_xlfn.IFS(M4601&lt;=2,"Small",M4601&lt;=5,"Medium",M4601&gt;5,"Large")</f>
        <v>Large</v>
      </c>
      <c r="O4601" s="50">
        <v>224</v>
      </c>
      <c r="P4601" s="67">
        <f t="shared" si="285"/>
        <v>0.04</v>
      </c>
      <c r="Q4601" s="52">
        <v>4.75</v>
      </c>
      <c r="R4601" s="52" t="str" cm="1">
        <f t="array" ref="R4601">_xlfn.IFS(ROUND(Q4601,0)=5,"Excellent",ROUND(Q4601,0)=4,"Good",ROUND(Q4601,0)=3,"Ok",ROUND(Q4601,0)&lt;3,"Bad")</f>
        <v>Excellent</v>
      </c>
      <c r="S4601">
        <v>56</v>
      </c>
      <c r="T4601" t="str">
        <f t="shared" si="286"/>
        <v>No</v>
      </c>
      <c r="U4601" s="65">
        <v>43589</v>
      </c>
      <c r="V4601" s="65">
        <v>44053</v>
      </c>
      <c r="W4601">
        <v>75</v>
      </c>
      <c r="X4601" t="str">
        <f t="shared" si="287"/>
        <v>Active</v>
      </c>
      <c r="Y4601" t="s">
        <v>15615</v>
      </c>
    </row>
    <row r="4602" spans="1:25" x14ac:dyDescent="0.25">
      <c r="A4602">
        <v>4601</v>
      </c>
      <c r="B4602" t="s">
        <v>3230</v>
      </c>
      <c r="C4602">
        <v>3810</v>
      </c>
      <c r="D4602" t="str">
        <f>VLOOKUP($C4602,Hosts!$A:$O,10,0)</f>
        <v>New York</v>
      </c>
      <c r="E4602" s="67">
        <f>INDEX(Hosts!$A:$O,MATCH(Places!$C4602,Hosts!$A:$A,0),MATCH(Places!E$1,Hosts!$1:$1,0))</f>
        <v>1</v>
      </c>
      <c r="F4602" s="67">
        <f>INDEX(Hosts!$A:$O,MATCH(Places!$C4602,Hosts!$A:$A,0),MATCH(Places!F$1,Hosts!$1:$1,0))</f>
        <v>0.97</v>
      </c>
      <c r="G4602" s="67" t="str">
        <f>INDEX(Hosts!$A:$O,MATCH(Places!$C4602,Hosts!$A:$A,0),MATCH(Places!G$1,Hosts!$1:$1,0))</f>
        <v>Yes</v>
      </c>
      <c r="H4602">
        <v>7</v>
      </c>
      <c r="I4602" t="str">
        <f>VLOOKUP($H4602,Neighborhoods!$A:$C,2,0)</f>
        <v>Brooklyn</v>
      </c>
      <c r="J4602" t="str">
        <f>VLOOKUP($H4602,Neighborhoods!$A:$C,3,0)</f>
        <v>Bedford-Stuyvesant</v>
      </c>
      <c r="K4602" t="s">
        <v>11822</v>
      </c>
      <c r="L4602" t="str">
        <f t="shared" si="284"/>
        <v>No</v>
      </c>
      <c r="M4602">
        <v>5</v>
      </c>
      <c r="N4602" t="str" cm="1">
        <f t="array" ref="N4602">_xlfn.IFS(M4602&lt;=2,"Small",M4602&lt;=5,"Medium",M4602&gt;5,"Large")</f>
        <v>Medium</v>
      </c>
      <c r="O4602" s="50">
        <v>184</v>
      </c>
      <c r="P4602" s="67">
        <f t="shared" si="285"/>
        <v>0.03</v>
      </c>
      <c r="Q4602" s="52">
        <v>5</v>
      </c>
      <c r="R4602" s="52" t="str" cm="1">
        <f t="array" ref="R4602">_xlfn.IFS(ROUND(Q4602,0)=5,"Excellent",ROUND(Q4602,0)=4,"Good",ROUND(Q4602,0)=3,"Ok",ROUND(Q4602,0)&lt;3,"Bad")</f>
        <v>Excellent</v>
      </c>
      <c r="S4602">
        <v>35</v>
      </c>
      <c r="T4602" t="str">
        <f t="shared" si="286"/>
        <v>No</v>
      </c>
      <c r="U4602" s="65">
        <v>43550</v>
      </c>
      <c r="V4602" s="65">
        <v>43853</v>
      </c>
      <c r="W4602">
        <v>0</v>
      </c>
      <c r="X4602" t="str">
        <f t="shared" si="287"/>
        <v>Inactive</v>
      </c>
      <c r="Y4602" t="s">
        <v>15615</v>
      </c>
    </row>
    <row r="4603" spans="1:25" x14ac:dyDescent="0.25">
      <c r="A4603">
        <v>4602</v>
      </c>
      <c r="B4603" t="s">
        <v>3231</v>
      </c>
      <c r="C4603">
        <v>730</v>
      </c>
      <c r="D4603" t="str">
        <f>VLOOKUP($C4603,Hosts!$A:$O,10,0)</f>
        <v>Mwanza</v>
      </c>
      <c r="E4603" s="67">
        <f>INDEX(Hosts!$A:$O,MATCH(Places!$C4603,Hosts!$A:$A,0),MATCH(Places!E$1,Hosts!$1:$1,0))</f>
        <v>0.5</v>
      </c>
      <c r="F4603" s="67">
        <f>INDEX(Hosts!$A:$O,MATCH(Places!$C4603,Hosts!$A:$A,0),MATCH(Places!F$1,Hosts!$1:$1,0))</f>
        <v>0.63</v>
      </c>
      <c r="G4603" s="67" t="str">
        <f>INDEX(Hosts!$A:$O,MATCH(Places!$C4603,Hosts!$A:$A,0),MATCH(Places!G$1,Hosts!$1:$1,0))</f>
        <v>Yes</v>
      </c>
      <c r="H4603">
        <v>13</v>
      </c>
      <c r="I4603" t="str">
        <f>VLOOKUP($H4603,Neighborhoods!$A:$C,2,0)</f>
        <v>Manhattan</v>
      </c>
      <c r="J4603" t="str">
        <f>VLOOKUP($H4603,Neighborhoods!$A:$C,3,0)</f>
        <v>Chelsea</v>
      </c>
      <c r="K4603" t="s">
        <v>11822</v>
      </c>
      <c r="L4603" t="str">
        <f t="shared" si="284"/>
        <v>No</v>
      </c>
      <c r="M4603">
        <v>2</v>
      </c>
      <c r="N4603" t="str" cm="1">
        <f t="array" ref="N4603">_xlfn.IFS(M4603&lt;=2,"Small",M4603&lt;=5,"Medium",M4603&gt;5,"Large")</f>
        <v>Small</v>
      </c>
      <c r="O4603" s="50">
        <v>145</v>
      </c>
      <c r="P4603" s="67">
        <f t="shared" si="285"/>
        <v>0.03</v>
      </c>
      <c r="Q4603" s="52">
        <v>5</v>
      </c>
      <c r="R4603" s="52" t="str" cm="1">
        <f t="array" ref="R4603">_xlfn.IFS(ROUND(Q4603,0)=5,"Excellent",ROUND(Q4603,0)=4,"Good",ROUND(Q4603,0)=3,"Ok",ROUND(Q4603,0)&lt;3,"Bad")</f>
        <v>Excellent</v>
      </c>
      <c r="S4603">
        <v>13</v>
      </c>
      <c r="T4603" t="str">
        <f t="shared" si="286"/>
        <v>No</v>
      </c>
      <c r="U4603" s="65">
        <v>43575</v>
      </c>
      <c r="V4603" s="65">
        <v>43831</v>
      </c>
      <c r="W4603">
        <v>25</v>
      </c>
      <c r="X4603" t="str">
        <f t="shared" si="287"/>
        <v>Active</v>
      </c>
      <c r="Y4603" t="s">
        <v>15615</v>
      </c>
    </row>
    <row r="4604" spans="1:25" x14ac:dyDescent="0.25">
      <c r="A4604">
        <v>4603</v>
      </c>
      <c r="B4604" t="s">
        <v>15007</v>
      </c>
      <c r="C4604">
        <v>3432</v>
      </c>
      <c r="D4604" t="str">
        <f>VLOOKUP($C4604,Hosts!$A:$O,10,0)</f>
        <v>New York</v>
      </c>
      <c r="E4604" s="67">
        <f>INDEX(Hosts!$A:$O,MATCH(Places!$C4604,Hosts!$A:$A,0),MATCH(Places!E$1,Hosts!$1:$1,0))</f>
        <v>1</v>
      </c>
      <c r="F4604" s="67">
        <f>INDEX(Hosts!$A:$O,MATCH(Places!$C4604,Hosts!$A:$A,0),MATCH(Places!F$1,Hosts!$1:$1,0))</f>
        <v>0.98</v>
      </c>
      <c r="G4604" s="67" t="str">
        <f>INDEX(Hosts!$A:$O,MATCH(Places!$C4604,Hosts!$A:$A,0),MATCH(Places!G$1,Hosts!$1:$1,0))</f>
        <v>No</v>
      </c>
      <c r="H4604">
        <v>23</v>
      </c>
      <c r="I4604" t="str">
        <f>VLOOKUP($H4604,Neighborhoods!$A:$C,2,0)</f>
        <v>Queens</v>
      </c>
      <c r="J4604" t="str">
        <f>VLOOKUP($H4604,Neighborhoods!$A:$C,3,0)</f>
        <v>Jamaica</v>
      </c>
      <c r="K4604" t="s">
        <v>1</v>
      </c>
      <c r="L4604" t="str">
        <f t="shared" si="284"/>
        <v>Yes</v>
      </c>
      <c r="M4604">
        <v>2</v>
      </c>
      <c r="N4604" t="str" cm="1">
        <f t="array" ref="N4604">_xlfn.IFS(M4604&lt;=2,"Small",M4604&lt;=5,"Medium",M4604&gt;5,"Large")</f>
        <v>Small</v>
      </c>
      <c r="O4604" s="50">
        <v>79</v>
      </c>
      <c r="P4604" s="67">
        <f t="shared" si="285"/>
        <v>0.03</v>
      </c>
      <c r="Q4604" s="52">
        <v>4.33</v>
      </c>
      <c r="R4604" s="52" t="str" cm="1">
        <f t="array" ref="R4604">_xlfn.IFS(ROUND(Q4604,0)=5,"Excellent",ROUND(Q4604,0)=4,"Good",ROUND(Q4604,0)=3,"Ok",ROUND(Q4604,0)&lt;3,"Bad")</f>
        <v>Good</v>
      </c>
      <c r="S4604">
        <v>3</v>
      </c>
      <c r="T4604" t="str">
        <f t="shared" si="286"/>
        <v>No</v>
      </c>
      <c r="U4604" s="65">
        <v>43996</v>
      </c>
      <c r="V4604" s="65">
        <v>44017</v>
      </c>
      <c r="W4604">
        <v>365</v>
      </c>
      <c r="X4604" t="str">
        <f t="shared" si="287"/>
        <v>Active</v>
      </c>
      <c r="Y4604" t="s">
        <v>15616</v>
      </c>
    </row>
    <row r="4605" spans="1:25" x14ac:dyDescent="0.25">
      <c r="A4605">
        <v>4604</v>
      </c>
      <c r="B4605" t="s">
        <v>3232</v>
      </c>
      <c r="C4605">
        <v>1702</v>
      </c>
      <c r="D4605" t="str">
        <f>VLOOKUP($C4605,Hosts!$A:$O,10,0)</f>
        <v>New York</v>
      </c>
      <c r="E4605" s="67">
        <f>INDEX(Hosts!$A:$O,MATCH(Places!$C4605,Hosts!$A:$A,0),MATCH(Places!E$1,Hosts!$1:$1,0))</f>
        <v>0.8</v>
      </c>
      <c r="F4605" s="67">
        <f>INDEX(Hosts!$A:$O,MATCH(Places!$C4605,Hosts!$A:$A,0),MATCH(Places!F$1,Hosts!$1:$1,0))</f>
        <v>1</v>
      </c>
      <c r="G4605" s="67" t="str">
        <f>INDEX(Hosts!$A:$O,MATCH(Places!$C4605,Hosts!$A:$A,0),MATCH(Places!G$1,Hosts!$1:$1,0))</f>
        <v>Yes</v>
      </c>
      <c r="H4605">
        <v>20</v>
      </c>
      <c r="I4605" t="str">
        <f>VLOOKUP($H4605,Neighborhoods!$A:$C,2,0)</f>
        <v>Manhattan</v>
      </c>
      <c r="J4605" t="str">
        <f>VLOOKUP($H4605,Neighborhoods!$A:$C,3,0)</f>
        <v>Upper West Side</v>
      </c>
      <c r="K4605" t="s">
        <v>1</v>
      </c>
      <c r="L4605" t="str">
        <f t="shared" si="284"/>
        <v>Yes</v>
      </c>
      <c r="M4605">
        <v>2</v>
      </c>
      <c r="N4605" t="str" cm="1">
        <f t="array" ref="N4605">_xlfn.IFS(M4605&lt;=2,"Small",M4605&lt;=5,"Medium",M4605&gt;5,"Large")</f>
        <v>Small</v>
      </c>
      <c r="O4605" s="50">
        <v>93</v>
      </c>
      <c r="P4605" s="67">
        <f t="shared" si="285"/>
        <v>0.03</v>
      </c>
      <c r="Q4605" s="52">
        <v>4.88</v>
      </c>
      <c r="R4605" s="52" t="str" cm="1">
        <f t="array" ref="R4605">_xlfn.IFS(ROUND(Q4605,0)=5,"Excellent",ROUND(Q4605,0)=4,"Good",ROUND(Q4605,0)=3,"Ok",ROUND(Q4605,0)&lt;3,"Bad")</f>
        <v>Excellent</v>
      </c>
      <c r="S4605">
        <v>49</v>
      </c>
      <c r="T4605" t="str">
        <f t="shared" si="286"/>
        <v>No</v>
      </c>
      <c r="U4605" s="65">
        <v>43548</v>
      </c>
      <c r="V4605" s="65">
        <v>43814</v>
      </c>
      <c r="W4605">
        <v>60</v>
      </c>
      <c r="X4605" t="str">
        <f t="shared" si="287"/>
        <v>Active</v>
      </c>
      <c r="Y4605" t="s">
        <v>15616</v>
      </c>
    </row>
    <row r="4606" spans="1:25" x14ac:dyDescent="0.25">
      <c r="A4606">
        <v>4605</v>
      </c>
      <c r="B4606" t="s">
        <v>13489</v>
      </c>
      <c r="C4606">
        <v>4069</v>
      </c>
      <c r="D4606" t="str">
        <f>VLOOKUP($C4606,Hosts!$A:$O,10,0)</f>
        <v>New York</v>
      </c>
      <c r="E4606" s="67">
        <f>INDEX(Hosts!$A:$O,MATCH(Places!$C4606,Hosts!$A:$A,0),MATCH(Places!E$1,Hosts!$1:$1,0))</f>
        <v>0.75</v>
      </c>
      <c r="F4606" s="67">
        <f>INDEX(Hosts!$A:$O,MATCH(Places!$C4606,Hosts!$A:$A,0),MATCH(Places!F$1,Hosts!$1:$1,0))</f>
        <v>0.84</v>
      </c>
      <c r="G4606" s="67" t="str">
        <f>INDEX(Hosts!$A:$O,MATCH(Places!$C4606,Hosts!$A:$A,0),MATCH(Places!G$1,Hosts!$1:$1,0))</f>
        <v>No</v>
      </c>
      <c r="H4606">
        <v>8</v>
      </c>
      <c r="I4606" t="str">
        <f>VLOOKUP($H4606,Neighborhoods!$A:$C,2,0)</f>
        <v>Brooklyn</v>
      </c>
      <c r="J4606" t="str">
        <f>VLOOKUP($H4606,Neighborhoods!$A:$C,3,0)</f>
        <v>Bushwick</v>
      </c>
      <c r="K4606" t="s">
        <v>11822</v>
      </c>
      <c r="L4606" t="str">
        <f t="shared" si="284"/>
        <v>No</v>
      </c>
      <c r="M4606">
        <v>6</v>
      </c>
      <c r="N4606" t="str" cm="1">
        <f t="array" ref="N4606">_xlfn.IFS(M4606&lt;=2,"Small",M4606&lt;=5,"Medium",M4606&gt;5,"Large")</f>
        <v>Large</v>
      </c>
      <c r="O4606" s="50">
        <v>168</v>
      </c>
      <c r="P4606" s="67">
        <f t="shared" si="285"/>
        <v>0.03</v>
      </c>
      <c r="Q4606" s="52">
        <v>4.5</v>
      </c>
      <c r="R4606" s="52" t="str" cm="1">
        <f t="array" ref="R4606">_xlfn.IFS(ROUND(Q4606,0)=5,"Excellent",ROUND(Q4606,0)=4,"Good",ROUND(Q4606,0)=3,"Ok",ROUND(Q4606,0)&lt;3,"Bad")</f>
        <v>Excellent</v>
      </c>
      <c r="S4606">
        <v>8</v>
      </c>
      <c r="T4606" t="str">
        <f t="shared" si="286"/>
        <v>No</v>
      </c>
      <c r="U4606" s="65">
        <v>43826</v>
      </c>
      <c r="V4606" s="65">
        <v>43897</v>
      </c>
      <c r="W4606">
        <v>346</v>
      </c>
      <c r="X4606" t="str">
        <f t="shared" si="287"/>
        <v>Active</v>
      </c>
      <c r="Y4606" t="s">
        <v>15615</v>
      </c>
    </row>
    <row r="4607" spans="1:25" x14ac:dyDescent="0.25">
      <c r="A4607">
        <v>4606</v>
      </c>
      <c r="B4607" t="s">
        <v>13133</v>
      </c>
      <c r="C4607">
        <v>3811</v>
      </c>
      <c r="D4607" t="str">
        <f>VLOOKUP($C4607,Hosts!$A:$O,10,0)</f>
        <v>New York</v>
      </c>
      <c r="E4607" s="67">
        <f>INDEX(Hosts!$A:$O,MATCH(Places!$C4607,Hosts!$A:$A,0),MATCH(Places!E$1,Hosts!$1:$1,0))</f>
        <v>1</v>
      </c>
      <c r="F4607" s="67">
        <f>INDEX(Hosts!$A:$O,MATCH(Places!$C4607,Hosts!$A:$A,0),MATCH(Places!F$1,Hosts!$1:$1,0))</f>
        <v>1</v>
      </c>
      <c r="G4607" s="67" t="str">
        <f>INDEX(Hosts!$A:$O,MATCH(Places!$C4607,Hosts!$A:$A,0),MATCH(Places!G$1,Hosts!$1:$1,0))</f>
        <v>No</v>
      </c>
      <c r="H4607">
        <v>16</v>
      </c>
      <c r="I4607" t="str">
        <f>VLOOKUP($H4607,Neighborhoods!$A:$C,2,0)</f>
        <v>Manhattan</v>
      </c>
      <c r="J4607" t="str">
        <f>VLOOKUP($H4607,Neighborhoods!$A:$C,3,0)</f>
        <v>Harlem</v>
      </c>
      <c r="K4607" t="s">
        <v>11822</v>
      </c>
      <c r="L4607" t="str">
        <f t="shared" si="284"/>
        <v>No</v>
      </c>
      <c r="M4607">
        <v>4</v>
      </c>
      <c r="N4607" t="str" cm="1">
        <f t="array" ref="N4607">_xlfn.IFS(M4607&lt;=2,"Small",M4607&lt;=5,"Medium",M4607&gt;5,"Large")</f>
        <v>Medium</v>
      </c>
      <c r="O4607" s="50">
        <v>65</v>
      </c>
      <c r="P4607" s="67">
        <f t="shared" si="285"/>
        <v>0.03</v>
      </c>
      <c r="Q4607" s="52">
        <v>4.75</v>
      </c>
      <c r="R4607" s="52" t="str" cm="1">
        <f t="array" ref="R4607">_xlfn.IFS(ROUND(Q4607,0)=5,"Excellent",ROUND(Q4607,0)=4,"Good",ROUND(Q4607,0)=3,"Ok",ROUND(Q4607,0)&lt;3,"Bad")</f>
        <v>Excellent</v>
      </c>
      <c r="S4607">
        <v>4</v>
      </c>
      <c r="T4607" t="str">
        <f t="shared" si="286"/>
        <v>No</v>
      </c>
      <c r="U4607" s="65">
        <v>43575</v>
      </c>
      <c r="V4607" s="65">
        <v>43673</v>
      </c>
      <c r="W4607">
        <v>1</v>
      </c>
      <c r="X4607" t="str">
        <f t="shared" si="287"/>
        <v>Active</v>
      </c>
      <c r="Y4607" t="s">
        <v>15615</v>
      </c>
    </row>
    <row r="4608" spans="1:25" x14ac:dyDescent="0.25">
      <c r="A4608">
        <v>4607</v>
      </c>
      <c r="B4608" t="s">
        <v>14475</v>
      </c>
      <c r="C4608">
        <v>2879</v>
      </c>
      <c r="D4608" t="str">
        <f>VLOOKUP($C4608,Hosts!$A:$O,10,0)</f>
        <v>New York</v>
      </c>
      <c r="E4608" s="67">
        <f>INDEX(Hosts!$A:$O,MATCH(Places!$C4608,Hosts!$A:$A,0),MATCH(Places!E$1,Hosts!$1:$1,0))</f>
        <v>1</v>
      </c>
      <c r="F4608" s="67">
        <f>INDEX(Hosts!$A:$O,MATCH(Places!$C4608,Hosts!$A:$A,0),MATCH(Places!F$1,Hosts!$1:$1,0))</f>
        <v>0.92</v>
      </c>
      <c r="G4608" s="67" t="str">
        <f>INDEX(Hosts!$A:$O,MATCH(Places!$C4608,Hosts!$A:$A,0),MATCH(Places!G$1,Hosts!$1:$1,0))</f>
        <v>Yes</v>
      </c>
      <c r="H4608">
        <v>24</v>
      </c>
      <c r="I4608" t="str">
        <f>VLOOKUP($H4608,Neighborhoods!$A:$C,2,0)</f>
        <v>Queens</v>
      </c>
      <c r="J4608" t="str">
        <f>VLOOKUP($H4608,Neighborhoods!$A:$C,3,0)</f>
        <v>Long Island City</v>
      </c>
      <c r="K4608" t="s">
        <v>11822</v>
      </c>
      <c r="L4608" t="str">
        <f t="shared" si="284"/>
        <v>No</v>
      </c>
      <c r="M4608">
        <v>8</v>
      </c>
      <c r="N4608" t="str" cm="1">
        <f t="array" ref="N4608">_xlfn.IFS(M4608&lt;=2,"Small",M4608&lt;=5,"Medium",M4608&gt;5,"Large")</f>
        <v>Large</v>
      </c>
      <c r="O4608" s="50">
        <v>220</v>
      </c>
      <c r="P4608" s="67">
        <f t="shared" si="285"/>
        <v>0.04</v>
      </c>
      <c r="Q4608" s="52">
        <v>5</v>
      </c>
      <c r="R4608" s="52" t="str" cm="1">
        <f t="array" ref="R4608">_xlfn.IFS(ROUND(Q4608,0)=5,"Excellent",ROUND(Q4608,0)=4,"Good",ROUND(Q4608,0)=3,"Ok",ROUND(Q4608,0)&lt;3,"Bad")</f>
        <v>Excellent</v>
      </c>
      <c r="S4608">
        <v>31</v>
      </c>
      <c r="T4608" t="str">
        <f t="shared" si="286"/>
        <v>No</v>
      </c>
      <c r="U4608" s="65">
        <v>43700</v>
      </c>
      <c r="V4608" s="65">
        <v>44038</v>
      </c>
      <c r="W4608">
        <v>331</v>
      </c>
      <c r="X4608" t="str">
        <f t="shared" si="287"/>
        <v>Active</v>
      </c>
      <c r="Y4608" t="s">
        <v>15615</v>
      </c>
    </row>
    <row r="4609" spans="1:25" x14ac:dyDescent="0.25">
      <c r="A4609">
        <v>4608</v>
      </c>
      <c r="B4609" t="s">
        <v>3233</v>
      </c>
      <c r="C4609">
        <v>3812</v>
      </c>
      <c r="D4609" t="str">
        <f>VLOOKUP($C4609,Hosts!$A:$O,10,0)</f>
        <v>New York</v>
      </c>
      <c r="E4609" s="67">
        <f>INDEX(Hosts!$A:$O,MATCH(Places!$C4609,Hosts!$A:$A,0),MATCH(Places!E$1,Hosts!$1:$1,0))</f>
        <v>0.28999999999999998</v>
      </c>
      <c r="F4609" s="67">
        <f>INDEX(Hosts!$A:$O,MATCH(Places!$C4609,Hosts!$A:$A,0),MATCH(Places!F$1,Hosts!$1:$1,0))</f>
        <v>1</v>
      </c>
      <c r="G4609" s="67" t="str">
        <f>INDEX(Hosts!$A:$O,MATCH(Places!$C4609,Hosts!$A:$A,0),MATCH(Places!G$1,Hosts!$1:$1,0))</f>
        <v>Yes</v>
      </c>
      <c r="H4609">
        <v>8</v>
      </c>
      <c r="I4609" t="str">
        <f>VLOOKUP($H4609,Neighborhoods!$A:$C,2,0)</f>
        <v>Brooklyn</v>
      </c>
      <c r="J4609" t="str">
        <f>VLOOKUP($H4609,Neighborhoods!$A:$C,3,0)</f>
        <v>Bushwick</v>
      </c>
      <c r="K4609" t="s">
        <v>11822</v>
      </c>
      <c r="L4609" t="str">
        <f t="shared" si="284"/>
        <v>No</v>
      </c>
      <c r="M4609">
        <v>8</v>
      </c>
      <c r="N4609" t="str" cm="1">
        <f t="array" ref="N4609">_xlfn.IFS(M4609&lt;=2,"Small",M4609&lt;=5,"Medium",M4609&gt;5,"Large")</f>
        <v>Large</v>
      </c>
      <c r="O4609" s="50">
        <v>250</v>
      </c>
      <c r="P4609" s="67">
        <f t="shared" si="285"/>
        <v>0.04</v>
      </c>
      <c r="Q4609" s="52">
        <v>4.91</v>
      </c>
      <c r="R4609" s="52" t="str" cm="1">
        <f t="array" ref="R4609">_xlfn.IFS(ROUND(Q4609,0)=5,"Excellent",ROUND(Q4609,0)=4,"Good",ROUND(Q4609,0)=3,"Ok",ROUND(Q4609,0)&lt;3,"Bad")</f>
        <v>Excellent</v>
      </c>
      <c r="S4609">
        <v>79</v>
      </c>
      <c r="T4609" t="str">
        <f t="shared" si="286"/>
        <v>No</v>
      </c>
      <c r="U4609" s="65">
        <v>43561</v>
      </c>
      <c r="V4609" s="65">
        <v>43898</v>
      </c>
      <c r="W4609">
        <v>0</v>
      </c>
      <c r="X4609" t="str">
        <f t="shared" si="287"/>
        <v>Inactive</v>
      </c>
      <c r="Y4609" t="s">
        <v>15616</v>
      </c>
    </row>
    <row r="4610" spans="1:25" x14ac:dyDescent="0.25">
      <c r="A4610">
        <v>4609</v>
      </c>
      <c r="B4610" t="s">
        <v>14259</v>
      </c>
      <c r="C4610">
        <v>1903</v>
      </c>
      <c r="D4610" t="str">
        <f>VLOOKUP($C4610,Hosts!$A:$O,10,0)</f>
        <v>New York</v>
      </c>
      <c r="E4610" s="67">
        <f>INDEX(Hosts!$A:$O,MATCH(Places!$C4610,Hosts!$A:$A,0),MATCH(Places!E$1,Hosts!$1:$1,0))</f>
        <v>1</v>
      </c>
      <c r="F4610" s="67">
        <f>INDEX(Hosts!$A:$O,MATCH(Places!$C4610,Hosts!$A:$A,0),MATCH(Places!F$1,Hosts!$1:$1,0))</f>
        <v>1</v>
      </c>
      <c r="G4610" s="67" t="str">
        <f>INDEX(Hosts!$A:$O,MATCH(Places!$C4610,Hosts!$A:$A,0),MATCH(Places!G$1,Hosts!$1:$1,0))</f>
        <v>No</v>
      </c>
      <c r="H4610">
        <v>7</v>
      </c>
      <c r="I4610" t="str">
        <f>VLOOKUP($H4610,Neighborhoods!$A:$C,2,0)</f>
        <v>Brooklyn</v>
      </c>
      <c r="J4610" t="str">
        <f>VLOOKUP($H4610,Neighborhoods!$A:$C,3,0)</f>
        <v>Bedford-Stuyvesant</v>
      </c>
      <c r="K4610" t="s">
        <v>1</v>
      </c>
      <c r="L4610" t="str">
        <f t="shared" si="284"/>
        <v>Yes</v>
      </c>
      <c r="M4610">
        <v>1</v>
      </c>
      <c r="N4610" t="str" cm="1">
        <f t="array" ref="N4610">_xlfn.IFS(M4610&lt;=2,"Small",M4610&lt;=5,"Medium",M4610&gt;5,"Large")</f>
        <v>Small</v>
      </c>
      <c r="O4610" s="50">
        <v>37</v>
      </c>
      <c r="P4610" s="67">
        <f t="shared" si="285"/>
        <v>0.03</v>
      </c>
      <c r="Q4610" s="52">
        <v>5</v>
      </c>
      <c r="R4610" s="52" t="str" cm="1">
        <f t="array" ref="R4610">_xlfn.IFS(ROUND(Q4610,0)=5,"Excellent",ROUND(Q4610,0)=4,"Good",ROUND(Q4610,0)=3,"Ok",ROUND(Q4610,0)&lt;3,"Bad")</f>
        <v>Excellent</v>
      </c>
      <c r="S4610">
        <v>8</v>
      </c>
      <c r="T4610" t="str">
        <f t="shared" si="286"/>
        <v>No</v>
      </c>
      <c r="U4610" s="65">
        <v>43550</v>
      </c>
      <c r="V4610" s="65">
        <v>43832</v>
      </c>
      <c r="W4610">
        <v>32</v>
      </c>
      <c r="X4610" t="str">
        <f t="shared" si="287"/>
        <v>Active</v>
      </c>
      <c r="Y4610" t="s">
        <v>15615</v>
      </c>
    </row>
    <row r="4611" spans="1:25" x14ac:dyDescent="0.25">
      <c r="A4611">
        <v>4610</v>
      </c>
      <c r="B4611" t="s">
        <v>3234</v>
      </c>
      <c r="C4611">
        <v>1344</v>
      </c>
      <c r="D4611" t="str">
        <f>VLOOKUP($C4611,Hosts!$A:$O,10,0)</f>
        <v>New York</v>
      </c>
      <c r="E4611" s="67">
        <f>INDEX(Hosts!$A:$O,MATCH(Places!$C4611,Hosts!$A:$A,0),MATCH(Places!E$1,Hosts!$1:$1,0))</f>
        <v>1</v>
      </c>
      <c r="F4611" s="67">
        <f>INDEX(Hosts!$A:$O,MATCH(Places!$C4611,Hosts!$A:$A,0),MATCH(Places!F$1,Hosts!$1:$1,0))</f>
        <v>0.68</v>
      </c>
      <c r="G4611" s="67" t="str">
        <f>INDEX(Hosts!$A:$O,MATCH(Places!$C4611,Hosts!$A:$A,0),MATCH(Places!G$1,Hosts!$1:$1,0))</f>
        <v>Yes</v>
      </c>
      <c r="H4611">
        <v>7</v>
      </c>
      <c r="I4611" t="str">
        <f>VLOOKUP($H4611,Neighborhoods!$A:$C,2,0)</f>
        <v>Brooklyn</v>
      </c>
      <c r="J4611" t="str">
        <f>VLOOKUP($H4611,Neighborhoods!$A:$C,3,0)</f>
        <v>Bedford-Stuyvesant</v>
      </c>
      <c r="K4611" t="s">
        <v>11822</v>
      </c>
      <c r="L4611" t="str">
        <f t="shared" ref="L4611:L4674" si="288">IF(OR(K4611="Private room",K4611="Shared room"),"Yes","No")</f>
        <v>No</v>
      </c>
      <c r="M4611">
        <v>4</v>
      </c>
      <c r="N4611" t="str" cm="1">
        <f t="array" ref="N4611">_xlfn.IFS(M4611&lt;=2,"Small",M4611&lt;=5,"Medium",M4611&gt;5,"Large")</f>
        <v>Medium</v>
      </c>
      <c r="O4611" s="50">
        <v>140</v>
      </c>
      <c r="P4611" s="67">
        <f t="shared" ref="P4611:P4674" si="289">VLOOKUP(O4611,$AB$1:$AC$5,2)</f>
        <v>0.03</v>
      </c>
      <c r="Q4611" s="52">
        <v>5</v>
      </c>
      <c r="R4611" s="52" t="str" cm="1">
        <f t="array" ref="R4611">_xlfn.IFS(ROUND(Q4611,0)=5,"Excellent",ROUND(Q4611,0)=4,"Good",ROUND(Q4611,0)=3,"Ok",ROUND(Q4611,0)&lt;3,"Bad")</f>
        <v>Excellent</v>
      </c>
      <c r="S4611">
        <v>14</v>
      </c>
      <c r="T4611" t="str">
        <f t="shared" ref="T4611:T4674" si="290">IF(AND(Q4611&gt;=4.8,S4611&gt;100),"Yes","No")</f>
        <v>No</v>
      </c>
      <c r="U4611" s="65">
        <v>43562</v>
      </c>
      <c r="V4611" s="65">
        <v>43789</v>
      </c>
      <c r="W4611">
        <v>0</v>
      </c>
      <c r="X4611" t="str">
        <f t="shared" ref="X4611:X4674" si="291">IF(W4611&lt;&gt;0,"Active","Inactive")</f>
        <v>Inactive</v>
      </c>
      <c r="Y4611" t="s">
        <v>15615</v>
      </c>
    </row>
    <row r="4612" spans="1:25" x14ac:dyDescent="0.25">
      <c r="A4612">
        <v>4611</v>
      </c>
      <c r="B4612" t="s">
        <v>3235</v>
      </c>
      <c r="C4612">
        <v>1376</v>
      </c>
      <c r="D4612" t="str">
        <f>VLOOKUP($C4612,Hosts!$A:$O,10,0)</f>
        <v>New York</v>
      </c>
      <c r="E4612" s="67">
        <f>INDEX(Hosts!$A:$O,MATCH(Places!$C4612,Hosts!$A:$A,0),MATCH(Places!E$1,Hosts!$1:$1,0))</f>
        <v>1</v>
      </c>
      <c r="F4612" s="67">
        <f>INDEX(Hosts!$A:$O,MATCH(Places!$C4612,Hosts!$A:$A,0),MATCH(Places!F$1,Hosts!$1:$1,0))</f>
        <v>0.62</v>
      </c>
      <c r="G4612" s="67" t="str">
        <f>INDEX(Hosts!$A:$O,MATCH(Places!$C4612,Hosts!$A:$A,0),MATCH(Places!G$1,Hosts!$1:$1,0))</f>
        <v>No</v>
      </c>
      <c r="H4612">
        <v>20</v>
      </c>
      <c r="I4612" t="str">
        <f>VLOOKUP($H4612,Neighborhoods!$A:$C,2,0)</f>
        <v>Manhattan</v>
      </c>
      <c r="J4612" t="str">
        <f>VLOOKUP($H4612,Neighborhoods!$A:$C,3,0)</f>
        <v>Upper West Side</v>
      </c>
      <c r="K4612" t="s">
        <v>11822</v>
      </c>
      <c r="L4612" t="str">
        <f t="shared" si="288"/>
        <v>No</v>
      </c>
      <c r="M4612">
        <v>8</v>
      </c>
      <c r="N4612" t="str" cm="1">
        <f t="array" ref="N4612">_xlfn.IFS(M4612&lt;=2,"Small",M4612&lt;=5,"Medium",M4612&gt;5,"Large")</f>
        <v>Large</v>
      </c>
      <c r="O4612" s="50">
        <v>103.2</v>
      </c>
      <c r="P4612" s="67">
        <f t="shared" si="289"/>
        <v>0.03</v>
      </c>
      <c r="Q4612" s="52">
        <v>4.67</v>
      </c>
      <c r="R4612" s="52" t="str" cm="1">
        <f t="array" ref="R4612">_xlfn.IFS(ROUND(Q4612,0)=5,"Excellent",ROUND(Q4612,0)=4,"Good",ROUND(Q4612,0)=3,"Ok",ROUND(Q4612,0)&lt;3,"Bad")</f>
        <v>Excellent</v>
      </c>
      <c r="S4612">
        <v>3</v>
      </c>
      <c r="T4612" t="str">
        <f t="shared" si="290"/>
        <v>No</v>
      </c>
      <c r="U4612" s="65">
        <v>43589</v>
      </c>
      <c r="V4612" s="65">
        <v>43964</v>
      </c>
      <c r="W4612">
        <v>260</v>
      </c>
      <c r="X4612" t="str">
        <f t="shared" si="291"/>
        <v>Active</v>
      </c>
      <c r="Y4612" t="s">
        <v>15615</v>
      </c>
    </row>
    <row r="4613" spans="1:25" x14ac:dyDescent="0.25">
      <c r="A4613">
        <v>4612</v>
      </c>
      <c r="B4613" t="s">
        <v>3236</v>
      </c>
      <c r="C4613">
        <v>567</v>
      </c>
      <c r="D4613" t="str">
        <f>VLOOKUP($C4613,Hosts!$A:$O,10,0)</f>
        <v>Pennsylvania</v>
      </c>
      <c r="E4613" s="67">
        <f>INDEX(Hosts!$A:$O,MATCH(Places!$C4613,Hosts!$A:$A,0),MATCH(Places!E$1,Hosts!$1:$1,0))</f>
        <v>1</v>
      </c>
      <c r="F4613" s="67">
        <f>INDEX(Hosts!$A:$O,MATCH(Places!$C4613,Hosts!$A:$A,0),MATCH(Places!F$1,Hosts!$1:$1,0))</f>
        <v>0.98</v>
      </c>
      <c r="G4613" s="67" t="str">
        <f>INDEX(Hosts!$A:$O,MATCH(Places!$C4613,Hosts!$A:$A,0),MATCH(Places!G$1,Hosts!$1:$1,0))</f>
        <v>Yes</v>
      </c>
      <c r="H4613">
        <v>7</v>
      </c>
      <c r="I4613" t="str">
        <f>VLOOKUP($H4613,Neighborhoods!$A:$C,2,0)</f>
        <v>Brooklyn</v>
      </c>
      <c r="J4613" t="str">
        <f>VLOOKUP($H4613,Neighborhoods!$A:$C,3,0)</f>
        <v>Bedford-Stuyvesant</v>
      </c>
      <c r="K4613" t="s">
        <v>11822</v>
      </c>
      <c r="L4613" t="str">
        <f t="shared" si="288"/>
        <v>No</v>
      </c>
      <c r="M4613">
        <v>6</v>
      </c>
      <c r="N4613" t="str" cm="1">
        <f t="array" ref="N4613">_xlfn.IFS(M4613&lt;=2,"Small",M4613&lt;=5,"Medium",M4613&gt;5,"Large")</f>
        <v>Large</v>
      </c>
      <c r="O4613" s="50">
        <v>213</v>
      </c>
      <c r="P4613" s="67">
        <f t="shared" si="289"/>
        <v>0.04</v>
      </c>
      <c r="Q4613" s="52">
        <v>4.92</v>
      </c>
      <c r="R4613" s="52" t="str" cm="1">
        <f t="array" ref="R4613">_xlfn.IFS(ROUND(Q4613,0)=5,"Excellent",ROUND(Q4613,0)=4,"Good",ROUND(Q4613,0)=3,"Ok",ROUND(Q4613,0)&lt;3,"Bad")</f>
        <v>Excellent</v>
      </c>
      <c r="S4613">
        <v>37</v>
      </c>
      <c r="T4613" t="str">
        <f t="shared" si="290"/>
        <v>No</v>
      </c>
      <c r="U4613" s="65">
        <v>43641</v>
      </c>
      <c r="V4613" s="65">
        <v>44052</v>
      </c>
      <c r="W4613">
        <v>160</v>
      </c>
      <c r="X4613" t="str">
        <f t="shared" si="291"/>
        <v>Active</v>
      </c>
      <c r="Y4613" t="s">
        <v>15615</v>
      </c>
    </row>
    <row r="4614" spans="1:25" x14ac:dyDescent="0.25">
      <c r="A4614">
        <v>4613</v>
      </c>
      <c r="B4614" t="s">
        <v>13477</v>
      </c>
      <c r="C4614">
        <v>3339</v>
      </c>
      <c r="D4614" t="str">
        <f>VLOOKUP($C4614,Hosts!$A:$O,10,0)</f>
        <v>New York</v>
      </c>
      <c r="E4614" s="67">
        <f>INDEX(Hosts!$A:$O,MATCH(Places!$C4614,Hosts!$A:$A,0),MATCH(Places!E$1,Hosts!$1:$1,0))</f>
        <v>1</v>
      </c>
      <c r="F4614" s="67">
        <f>INDEX(Hosts!$A:$O,MATCH(Places!$C4614,Hosts!$A:$A,0),MATCH(Places!F$1,Hosts!$1:$1,0))</f>
        <v>1</v>
      </c>
      <c r="G4614" s="67" t="str">
        <f>INDEX(Hosts!$A:$O,MATCH(Places!$C4614,Hosts!$A:$A,0),MATCH(Places!G$1,Hosts!$1:$1,0))</f>
        <v>No</v>
      </c>
      <c r="H4614">
        <v>16</v>
      </c>
      <c r="I4614" t="str">
        <f>VLOOKUP($H4614,Neighborhoods!$A:$C,2,0)</f>
        <v>Manhattan</v>
      </c>
      <c r="J4614" t="str">
        <f>VLOOKUP($H4614,Neighborhoods!$A:$C,3,0)</f>
        <v>Harlem</v>
      </c>
      <c r="K4614" t="s">
        <v>1</v>
      </c>
      <c r="L4614" t="str">
        <f t="shared" si="288"/>
        <v>Yes</v>
      </c>
      <c r="M4614">
        <v>2</v>
      </c>
      <c r="N4614" t="str" cm="1">
        <f t="array" ref="N4614">_xlfn.IFS(M4614&lt;=2,"Small",M4614&lt;=5,"Medium",M4614&gt;5,"Large")</f>
        <v>Small</v>
      </c>
      <c r="O4614" s="50">
        <v>54</v>
      </c>
      <c r="P4614" s="67">
        <f t="shared" si="289"/>
        <v>0.03</v>
      </c>
      <c r="Q4614" s="52">
        <v>4.67</v>
      </c>
      <c r="R4614" s="52" t="str" cm="1">
        <f t="array" ref="R4614">_xlfn.IFS(ROUND(Q4614,0)=5,"Excellent",ROUND(Q4614,0)=4,"Good",ROUND(Q4614,0)=3,"Ok",ROUND(Q4614,0)&lt;3,"Bad")</f>
        <v>Excellent</v>
      </c>
      <c r="S4614">
        <v>75</v>
      </c>
      <c r="T4614" t="str">
        <f t="shared" si="290"/>
        <v>No</v>
      </c>
      <c r="U4614" s="65">
        <v>43544</v>
      </c>
      <c r="V4614" s="65">
        <v>44045</v>
      </c>
      <c r="W4614">
        <v>42</v>
      </c>
      <c r="X4614" t="str">
        <f t="shared" si="291"/>
        <v>Active</v>
      </c>
      <c r="Y4614" t="s">
        <v>15616</v>
      </c>
    </row>
    <row r="4615" spans="1:25" x14ac:dyDescent="0.25">
      <c r="A4615">
        <v>4614</v>
      </c>
      <c r="B4615" t="s">
        <v>14934</v>
      </c>
      <c r="C4615">
        <v>1737</v>
      </c>
      <c r="D4615" t="str">
        <f>VLOOKUP($C4615,Hosts!$A:$O,10,0)</f>
        <v>New York</v>
      </c>
      <c r="E4615" s="67">
        <f>INDEX(Hosts!$A:$O,MATCH(Places!$C4615,Hosts!$A:$A,0),MATCH(Places!E$1,Hosts!$1:$1,0))</f>
        <v>1</v>
      </c>
      <c r="F4615" s="67">
        <f>INDEX(Hosts!$A:$O,MATCH(Places!$C4615,Hosts!$A:$A,0),MATCH(Places!F$1,Hosts!$1:$1,0))</f>
        <v>0.7</v>
      </c>
      <c r="G4615" s="67" t="str">
        <f>INDEX(Hosts!$A:$O,MATCH(Places!$C4615,Hosts!$A:$A,0),MATCH(Places!G$1,Hosts!$1:$1,0))</f>
        <v>No</v>
      </c>
      <c r="H4615">
        <v>19</v>
      </c>
      <c r="I4615" t="str">
        <f>VLOOKUP($H4615,Neighborhoods!$A:$C,2,0)</f>
        <v>Manhattan</v>
      </c>
      <c r="J4615" t="str">
        <f>VLOOKUP($H4615,Neighborhoods!$A:$C,3,0)</f>
        <v>Upper East Side</v>
      </c>
      <c r="K4615" t="s">
        <v>1</v>
      </c>
      <c r="L4615" t="str">
        <f t="shared" si="288"/>
        <v>Yes</v>
      </c>
      <c r="M4615">
        <v>2</v>
      </c>
      <c r="N4615" t="str" cm="1">
        <f t="array" ref="N4615">_xlfn.IFS(M4615&lt;=2,"Small",M4615&lt;=5,"Medium",M4615&gt;5,"Large")</f>
        <v>Small</v>
      </c>
      <c r="O4615" s="50">
        <v>85</v>
      </c>
      <c r="P4615" s="67">
        <f t="shared" si="289"/>
        <v>0.03</v>
      </c>
      <c r="Q4615" s="52">
        <v>5</v>
      </c>
      <c r="R4615" s="52" t="str" cm="1">
        <f t="array" ref="R4615">_xlfn.IFS(ROUND(Q4615,0)=5,"Excellent",ROUND(Q4615,0)=4,"Good",ROUND(Q4615,0)=3,"Ok",ROUND(Q4615,0)&lt;3,"Bad")</f>
        <v>Excellent</v>
      </c>
      <c r="S4615">
        <v>7</v>
      </c>
      <c r="T4615" t="str">
        <f t="shared" si="290"/>
        <v>No</v>
      </c>
      <c r="U4615" s="65">
        <v>43568</v>
      </c>
      <c r="V4615" s="65">
        <v>44003</v>
      </c>
      <c r="W4615">
        <v>0</v>
      </c>
      <c r="X4615" t="str">
        <f t="shared" si="291"/>
        <v>Inactive</v>
      </c>
      <c r="Y4615" t="s">
        <v>15615</v>
      </c>
    </row>
    <row r="4616" spans="1:25" x14ac:dyDescent="0.25">
      <c r="A4616">
        <v>4615</v>
      </c>
      <c r="B4616" t="s">
        <v>3238</v>
      </c>
      <c r="C4616">
        <v>3754</v>
      </c>
      <c r="D4616" t="str">
        <f>VLOOKUP($C4616,Hosts!$A:$O,10,0)</f>
        <v>New York</v>
      </c>
      <c r="E4616" s="67">
        <f>INDEX(Hosts!$A:$O,MATCH(Places!$C4616,Hosts!$A:$A,0),MATCH(Places!E$1,Hosts!$1:$1,0))</f>
        <v>0.6</v>
      </c>
      <c r="F4616" s="67">
        <f>INDEX(Hosts!$A:$O,MATCH(Places!$C4616,Hosts!$A:$A,0),MATCH(Places!F$1,Hosts!$1:$1,0))</f>
        <v>0.98</v>
      </c>
      <c r="G4616" s="67" t="str">
        <f>INDEX(Hosts!$A:$O,MATCH(Places!$C4616,Hosts!$A:$A,0),MATCH(Places!G$1,Hosts!$1:$1,0))</f>
        <v>No</v>
      </c>
      <c r="H4616">
        <v>17</v>
      </c>
      <c r="I4616" t="str">
        <f>VLOOKUP($H4616,Neighborhoods!$A:$C,2,0)</f>
        <v>Manhattan</v>
      </c>
      <c r="J4616" t="str">
        <f>VLOOKUP($H4616,Neighborhoods!$A:$C,3,0)</f>
        <v>Hell's Kitchen</v>
      </c>
      <c r="K4616" t="s">
        <v>1</v>
      </c>
      <c r="L4616" t="str">
        <f t="shared" si="288"/>
        <v>Yes</v>
      </c>
      <c r="M4616">
        <v>2</v>
      </c>
      <c r="N4616" t="str" cm="1">
        <f t="array" ref="N4616">_xlfn.IFS(M4616&lt;=2,"Small",M4616&lt;=5,"Medium",M4616&gt;5,"Large")</f>
        <v>Small</v>
      </c>
      <c r="O4616" s="50">
        <v>199</v>
      </c>
      <c r="P4616" s="67">
        <f t="shared" si="289"/>
        <v>0.03</v>
      </c>
      <c r="Q4616" s="52">
        <v>4.91</v>
      </c>
      <c r="R4616" s="52" t="str" cm="1">
        <f t="array" ref="R4616">_xlfn.IFS(ROUND(Q4616,0)=5,"Excellent",ROUND(Q4616,0)=4,"Good",ROUND(Q4616,0)=3,"Ok",ROUND(Q4616,0)&lt;3,"Bad")</f>
        <v>Excellent</v>
      </c>
      <c r="S4616">
        <v>34</v>
      </c>
      <c r="T4616" t="str">
        <f t="shared" si="290"/>
        <v>No</v>
      </c>
      <c r="U4616" s="65">
        <v>43545</v>
      </c>
      <c r="V4616" s="65">
        <v>43829</v>
      </c>
      <c r="W4616">
        <v>16</v>
      </c>
      <c r="X4616" t="str">
        <f t="shared" si="291"/>
        <v>Active</v>
      </c>
      <c r="Y4616" t="s">
        <v>15616</v>
      </c>
    </row>
    <row r="4617" spans="1:25" x14ac:dyDescent="0.25">
      <c r="A4617">
        <v>4616</v>
      </c>
      <c r="B4617" t="s">
        <v>3239</v>
      </c>
      <c r="C4617">
        <v>3813</v>
      </c>
      <c r="D4617" t="str">
        <f>VLOOKUP($C4617,Hosts!$A:$O,10,0)</f>
        <v>New York</v>
      </c>
      <c r="E4617" s="67">
        <f>INDEX(Hosts!$A:$O,MATCH(Places!$C4617,Hosts!$A:$A,0),MATCH(Places!E$1,Hosts!$1:$1,0))</f>
        <v>1</v>
      </c>
      <c r="F4617" s="67">
        <f>INDEX(Hosts!$A:$O,MATCH(Places!$C4617,Hosts!$A:$A,0),MATCH(Places!F$1,Hosts!$1:$1,0))</f>
        <v>1</v>
      </c>
      <c r="G4617" s="67" t="str">
        <f>INDEX(Hosts!$A:$O,MATCH(Places!$C4617,Hosts!$A:$A,0),MATCH(Places!G$1,Hosts!$1:$1,0))</f>
        <v>Yes</v>
      </c>
      <c r="H4617">
        <v>23</v>
      </c>
      <c r="I4617" t="str">
        <f>VLOOKUP($H4617,Neighborhoods!$A:$C,2,0)</f>
        <v>Queens</v>
      </c>
      <c r="J4617" t="str">
        <f>VLOOKUP($H4617,Neighborhoods!$A:$C,3,0)</f>
        <v>Jamaica</v>
      </c>
      <c r="K4617" t="s">
        <v>11822</v>
      </c>
      <c r="L4617" t="str">
        <f t="shared" si="288"/>
        <v>No</v>
      </c>
      <c r="M4617">
        <v>8</v>
      </c>
      <c r="N4617" t="str" cm="1">
        <f t="array" ref="N4617">_xlfn.IFS(M4617&lt;=2,"Small",M4617&lt;=5,"Medium",M4617&gt;5,"Large")</f>
        <v>Large</v>
      </c>
      <c r="O4617" s="50">
        <v>170</v>
      </c>
      <c r="P4617" s="67">
        <f t="shared" si="289"/>
        <v>0.03</v>
      </c>
      <c r="Q4617" s="52">
        <v>4.9000000000000004</v>
      </c>
      <c r="R4617" s="52" t="str" cm="1">
        <f t="array" ref="R4617">_xlfn.IFS(ROUND(Q4617,0)=5,"Excellent",ROUND(Q4617,0)=4,"Good",ROUND(Q4617,0)=3,"Ok",ROUND(Q4617,0)&lt;3,"Bad")</f>
        <v>Excellent</v>
      </c>
      <c r="S4617">
        <v>42</v>
      </c>
      <c r="T4617" t="str">
        <f t="shared" si="290"/>
        <v>No</v>
      </c>
      <c r="U4617" s="65">
        <v>43555</v>
      </c>
      <c r="V4617" s="65">
        <v>44043</v>
      </c>
      <c r="W4617">
        <v>358</v>
      </c>
      <c r="X4617" t="str">
        <f t="shared" si="291"/>
        <v>Active</v>
      </c>
      <c r="Y4617" t="s">
        <v>15616</v>
      </c>
    </row>
    <row r="4618" spans="1:25" x14ac:dyDescent="0.25">
      <c r="A4618">
        <v>4617</v>
      </c>
      <c r="B4618" t="s">
        <v>3240</v>
      </c>
      <c r="C4618">
        <v>1627</v>
      </c>
      <c r="D4618" t="str">
        <f>VLOOKUP($C4618,Hosts!$A:$O,10,0)</f>
        <v>New York</v>
      </c>
      <c r="E4618" s="67">
        <f>INDEX(Hosts!$A:$O,MATCH(Places!$C4618,Hosts!$A:$A,0),MATCH(Places!E$1,Hosts!$1:$1,0))</f>
        <v>1</v>
      </c>
      <c r="F4618" s="67">
        <f>INDEX(Hosts!$A:$O,MATCH(Places!$C4618,Hosts!$A:$A,0),MATCH(Places!F$1,Hosts!$1:$1,0))</f>
        <v>0.91</v>
      </c>
      <c r="G4618" s="67" t="str">
        <f>INDEX(Hosts!$A:$O,MATCH(Places!$C4618,Hosts!$A:$A,0),MATCH(Places!G$1,Hosts!$1:$1,0))</f>
        <v>Yes</v>
      </c>
      <c r="H4618">
        <v>25</v>
      </c>
      <c r="I4618" t="str">
        <f>VLOOKUP($H4618,Neighborhoods!$A:$C,2,0)</f>
        <v>Queens</v>
      </c>
      <c r="J4618" t="str">
        <f>VLOOKUP($H4618,Neighborhoods!$A:$C,3,0)</f>
        <v>Ridgewood</v>
      </c>
      <c r="K4618" t="s">
        <v>11822</v>
      </c>
      <c r="L4618" t="str">
        <f t="shared" si="288"/>
        <v>No</v>
      </c>
      <c r="M4618">
        <v>4</v>
      </c>
      <c r="N4618" t="str" cm="1">
        <f t="array" ref="N4618">_xlfn.IFS(M4618&lt;=2,"Small",M4618&lt;=5,"Medium",M4618&gt;5,"Large")</f>
        <v>Medium</v>
      </c>
      <c r="O4618" s="50">
        <v>120</v>
      </c>
      <c r="P4618" s="67">
        <f t="shared" si="289"/>
        <v>0.03</v>
      </c>
      <c r="Q4618" s="52">
        <v>5</v>
      </c>
      <c r="R4618" s="52" t="str" cm="1">
        <f t="array" ref="R4618">_xlfn.IFS(ROUND(Q4618,0)=5,"Excellent",ROUND(Q4618,0)=4,"Good",ROUND(Q4618,0)=3,"Ok",ROUND(Q4618,0)&lt;3,"Bad")</f>
        <v>Excellent</v>
      </c>
      <c r="S4618">
        <v>41</v>
      </c>
      <c r="T4618" t="str">
        <f t="shared" si="290"/>
        <v>No</v>
      </c>
      <c r="U4618" s="65">
        <v>43564</v>
      </c>
      <c r="V4618" s="65">
        <v>43904</v>
      </c>
      <c r="W4618">
        <v>165</v>
      </c>
      <c r="X4618" t="str">
        <f t="shared" si="291"/>
        <v>Active</v>
      </c>
      <c r="Y4618" t="s">
        <v>15615</v>
      </c>
    </row>
    <row r="4619" spans="1:25" x14ac:dyDescent="0.25">
      <c r="A4619">
        <v>4618</v>
      </c>
      <c r="B4619" t="s">
        <v>3241</v>
      </c>
      <c r="C4619">
        <v>3014</v>
      </c>
      <c r="D4619" t="str">
        <f>VLOOKUP($C4619,Hosts!$A:$O,10,0)</f>
        <v>New York</v>
      </c>
      <c r="E4619" s="67">
        <f>INDEX(Hosts!$A:$O,MATCH(Places!$C4619,Hosts!$A:$A,0),MATCH(Places!E$1,Hosts!$1:$1,0))</f>
        <v>1</v>
      </c>
      <c r="F4619" s="67">
        <f>INDEX(Hosts!$A:$O,MATCH(Places!$C4619,Hosts!$A:$A,0),MATCH(Places!F$1,Hosts!$1:$1,0))</f>
        <v>1</v>
      </c>
      <c r="G4619" s="67" t="str">
        <f>INDEX(Hosts!$A:$O,MATCH(Places!$C4619,Hosts!$A:$A,0),MATCH(Places!G$1,Hosts!$1:$1,0))</f>
        <v>No</v>
      </c>
      <c r="H4619">
        <v>15</v>
      </c>
      <c r="I4619" t="str">
        <f>VLOOKUP($H4619,Neighborhoods!$A:$C,2,0)</f>
        <v>Manhattan</v>
      </c>
      <c r="J4619" t="str">
        <f>VLOOKUP($H4619,Neighborhoods!$A:$C,3,0)</f>
        <v>East Village</v>
      </c>
      <c r="K4619" t="s">
        <v>1</v>
      </c>
      <c r="L4619" t="str">
        <f t="shared" si="288"/>
        <v>Yes</v>
      </c>
      <c r="M4619">
        <v>8</v>
      </c>
      <c r="N4619" t="str" cm="1">
        <f t="array" ref="N4619">_xlfn.IFS(M4619&lt;=2,"Small",M4619&lt;=5,"Medium",M4619&gt;5,"Large")</f>
        <v>Large</v>
      </c>
      <c r="O4619" s="50">
        <v>129</v>
      </c>
      <c r="P4619" s="67">
        <f t="shared" si="289"/>
        <v>0.03</v>
      </c>
      <c r="Q4619" s="52">
        <v>4.2300000000000004</v>
      </c>
      <c r="R4619" s="52" t="str" cm="1">
        <f t="array" ref="R4619">_xlfn.IFS(ROUND(Q4619,0)=5,"Excellent",ROUND(Q4619,0)=4,"Good",ROUND(Q4619,0)=3,"Ok",ROUND(Q4619,0)&lt;3,"Bad")</f>
        <v>Good</v>
      </c>
      <c r="S4619">
        <v>52</v>
      </c>
      <c r="T4619" t="str">
        <f t="shared" si="290"/>
        <v>No</v>
      </c>
      <c r="U4619" s="65">
        <v>43562</v>
      </c>
      <c r="V4619" s="65">
        <v>44018</v>
      </c>
      <c r="W4619">
        <v>363</v>
      </c>
      <c r="X4619" t="str">
        <f t="shared" si="291"/>
        <v>Active</v>
      </c>
      <c r="Y4619" t="s">
        <v>15616</v>
      </c>
    </row>
    <row r="4620" spans="1:25" x14ac:dyDescent="0.25">
      <c r="A4620">
        <v>4619</v>
      </c>
      <c r="B4620" t="s">
        <v>14816</v>
      </c>
      <c r="C4620">
        <v>3469</v>
      </c>
      <c r="D4620" t="str">
        <f>VLOOKUP($C4620,Hosts!$A:$O,10,0)</f>
        <v>New York</v>
      </c>
      <c r="E4620" s="67">
        <f>INDEX(Hosts!$A:$O,MATCH(Places!$C4620,Hosts!$A:$A,0),MATCH(Places!E$1,Hosts!$1:$1,0))</f>
        <v>0</v>
      </c>
      <c r="F4620" s="67">
        <f>INDEX(Hosts!$A:$O,MATCH(Places!$C4620,Hosts!$A:$A,0),MATCH(Places!F$1,Hosts!$1:$1,0))</f>
        <v>1</v>
      </c>
      <c r="G4620" s="67" t="str">
        <f>INDEX(Hosts!$A:$O,MATCH(Places!$C4620,Hosts!$A:$A,0),MATCH(Places!G$1,Hosts!$1:$1,0))</f>
        <v>No</v>
      </c>
      <c r="H4620">
        <v>23</v>
      </c>
      <c r="I4620" t="str">
        <f>VLOOKUP($H4620,Neighborhoods!$A:$C,2,0)</f>
        <v>Queens</v>
      </c>
      <c r="J4620" t="str">
        <f>VLOOKUP($H4620,Neighborhoods!$A:$C,3,0)</f>
        <v>Jamaica</v>
      </c>
      <c r="K4620" t="s">
        <v>1</v>
      </c>
      <c r="L4620" t="str">
        <f t="shared" si="288"/>
        <v>Yes</v>
      </c>
      <c r="M4620">
        <v>2</v>
      </c>
      <c r="N4620" t="str" cm="1">
        <f t="array" ref="N4620">_xlfn.IFS(M4620&lt;=2,"Small",M4620&lt;=5,"Medium",M4620&gt;5,"Large")</f>
        <v>Small</v>
      </c>
      <c r="O4620" s="50">
        <v>65</v>
      </c>
      <c r="P4620" s="67">
        <f t="shared" si="289"/>
        <v>0.03</v>
      </c>
      <c r="Q4620" s="52">
        <v>4.4000000000000004</v>
      </c>
      <c r="R4620" s="52" t="str" cm="1">
        <f t="array" ref="R4620">_xlfn.IFS(ROUND(Q4620,0)=5,"Excellent",ROUND(Q4620,0)=4,"Good",ROUND(Q4620,0)=3,"Ok",ROUND(Q4620,0)&lt;3,"Bad")</f>
        <v>Good</v>
      </c>
      <c r="S4620">
        <v>5</v>
      </c>
      <c r="T4620" t="str">
        <f t="shared" si="290"/>
        <v>No</v>
      </c>
      <c r="U4620" s="65">
        <v>43705</v>
      </c>
      <c r="V4620" s="65">
        <v>43832</v>
      </c>
      <c r="W4620">
        <v>145</v>
      </c>
      <c r="X4620" t="str">
        <f t="shared" si="291"/>
        <v>Active</v>
      </c>
      <c r="Y4620" t="s">
        <v>15616</v>
      </c>
    </row>
    <row r="4621" spans="1:25" x14ac:dyDescent="0.25">
      <c r="A4621">
        <v>4620</v>
      </c>
      <c r="B4621" t="s">
        <v>3242</v>
      </c>
      <c r="C4621">
        <v>3766</v>
      </c>
      <c r="D4621" t="str">
        <f>VLOOKUP($C4621,Hosts!$A:$O,10,0)</f>
        <v>New York</v>
      </c>
      <c r="E4621" s="67">
        <f>INDEX(Hosts!$A:$O,MATCH(Places!$C4621,Hosts!$A:$A,0),MATCH(Places!E$1,Hosts!$1:$1,0))</f>
        <v>1</v>
      </c>
      <c r="F4621" s="67">
        <f>INDEX(Hosts!$A:$O,MATCH(Places!$C4621,Hosts!$A:$A,0),MATCH(Places!F$1,Hosts!$1:$1,0))</f>
        <v>0.78</v>
      </c>
      <c r="G4621" s="67" t="str">
        <f>INDEX(Hosts!$A:$O,MATCH(Places!$C4621,Hosts!$A:$A,0),MATCH(Places!G$1,Hosts!$1:$1,0))</f>
        <v>Yes</v>
      </c>
      <c r="H4621">
        <v>26</v>
      </c>
      <c r="I4621" t="str">
        <f>VLOOKUP($H4621,Neighborhoods!$A:$C,2,0)</f>
        <v>Queens</v>
      </c>
      <c r="J4621" t="str">
        <f>VLOOKUP($H4621,Neighborhoods!$A:$C,3,0)</f>
        <v>Sunnyside</v>
      </c>
      <c r="K4621" t="s">
        <v>11822</v>
      </c>
      <c r="L4621" t="str">
        <f t="shared" si="288"/>
        <v>No</v>
      </c>
      <c r="M4621">
        <v>2</v>
      </c>
      <c r="N4621" t="str" cm="1">
        <f t="array" ref="N4621">_xlfn.IFS(M4621&lt;=2,"Small",M4621&lt;=5,"Medium",M4621&gt;5,"Large")</f>
        <v>Small</v>
      </c>
      <c r="O4621" s="50">
        <v>140</v>
      </c>
      <c r="P4621" s="67">
        <f t="shared" si="289"/>
        <v>0.03</v>
      </c>
      <c r="Q4621" s="52">
        <v>5</v>
      </c>
      <c r="R4621" s="52" t="str" cm="1">
        <f t="array" ref="R4621">_xlfn.IFS(ROUND(Q4621,0)=5,"Excellent",ROUND(Q4621,0)=4,"Good",ROUND(Q4621,0)=3,"Ok",ROUND(Q4621,0)&lt;3,"Bad")</f>
        <v>Excellent</v>
      </c>
      <c r="S4621">
        <v>13</v>
      </c>
      <c r="T4621" t="str">
        <f t="shared" si="290"/>
        <v>No</v>
      </c>
      <c r="U4621" s="65">
        <v>43581</v>
      </c>
      <c r="V4621" s="65">
        <v>43909</v>
      </c>
      <c r="W4621">
        <v>59</v>
      </c>
      <c r="X4621" t="str">
        <f t="shared" si="291"/>
        <v>Active</v>
      </c>
      <c r="Y4621" t="s">
        <v>15616</v>
      </c>
    </row>
    <row r="4622" spans="1:25" x14ac:dyDescent="0.25">
      <c r="A4622">
        <v>4621</v>
      </c>
      <c r="B4622" t="s">
        <v>14860</v>
      </c>
      <c r="C4622">
        <v>364</v>
      </c>
      <c r="D4622" t="str">
        <f>VLOOKUP($C4622,Hosts!$A:$O,10,0)</f>
        <v>New York</v>
      </c>
      <c r="E4622" s="67">
        <f>INDEX(Hosts!$A:$O,MATCH(Places!$C4622,Hosts!$A:$A,0),MATCH(Places!E$1,Hosts!$1:$1,0))</f>
        <v>0.85</v>
      </c>
      <c r="F4622" s="67">
        <f>INDEX(Hosts!$A:$O,MATCH(Places!$C4622,Hosts!$A:$A,0),MATCH(Places!F$1,Hosts!$1:$1,0))</f>
        <v>0.96</v>
      </c>
      <c r="G4622" s="67" t="str">
        <f>INDEX(Hosts!$A:$O,MATCH(Places!$C4622,Hosts!$A:$A,0),MATCH(Places!G$1,Hosts!$1:$1,0))</f>
        <v>No</v>
      </c>
      <c r="H4622">
        <v>12</v>
      </c>
      <c r="I4622" t="str">
        <f>VLOOKUP($H4622,Neighborhoods!$A:$C,2,0)</f>
        <v>Brooklyn</v>
      </c>
      <c r="J4622" t="str">
        <f>VLOOKUP($H4622,Neighborhoods!$A:$C,3,0)</f>
        <v>Williamsburg</v>
      </c>
      <c r="K4622" t="s">
        <v>1</v>
      </c>
      <c r="L4622" t="str">
        <f t="shared" si="288"/>
        <v>Yes</v>
      </c>
      <c r="M4622">
        <v>2</v>
      </c>
      <c r="N4622" t="str" cm="1">
        <f t="array" ref="N4622">_xlfn.IFS(M4622&lt;=2,"Small",M4622&lt;=5,"Medium",M4622&gt;5,"Large")</f>
        <v>Small</v>
      </c>
      <c r="O4622" s="50">
        <v>39</v>
      </c>
      <c r="P4622" s="67">
        <f t="shared" si="289"/>
        <v>0.03</v>
      </c>
      <c r="Q4622" s="52">
        <v>4.5199999999999996</v>
      </c>
      <c r="R4622" s="52" t="str" cm="1">
        <f t="array" ref="R4622">_xlfn.IFS(ROUND(Q4622,0)=5,"Excellent",ROUND(Q4622,0)=4,"Good",ROUND(Q4622,0)=3,"Ok",ROUND(Q4622,0)&lt;3,"Bad")</f>
        <v>Excellent</v>
      </c>
      <c r="S4622">
        <v>21</v>
      </c>
      <c r="T4622" t="str">
        <f t="shared" si="290"/>
        <v>No</v>
      </c>
      <c r="U4622" s="65">
        <v>43576</v>
      </c>
      <c r="V4622" s="65">
        <v>43908</v>
      </c>
      <c r="W4622">
        <v>134</v>
      </c>
      <c r="X4622" t="str">
        <f t="shared" si="291"/>
        <v>Active</v>
      </c>
      <c r="Y4622" t="s">
        <v>15615</v>
      </c>
    </row>
    <row r="4623" spans="1:25" x14ac:dyDescent="0.25">
      <c r="A4623">
        <v>4622</v>
      </c>
      <c r="B4623" t="s">
        <v>3243</v>
      </c>
      <c r="C4623">
        <v>3604</v>
      </c>
      <c r="D4623" t="str">
        <f>VLOOKUP($C4623,Hosts!$A:$O,10,0)</f>
        <v>New York</v>
      </c>
      <c r="E4623" s="67">
        <f>INDEX(Hosts!$A:$O,MATCH(Places!$C4623,Hosts!$A:$A,0),MATCH(Places!E$1,Hosts!$1:$1,0))</f>
        <v>0</v>
      </c>
      <c r="F4623" s="67">
        <f>INDEX(Hosts!$A:$O,MATCH(Places!$C4623,Hosts!$A:$A,0),MATCH(Places!F$1,Hosts!$1:$1,0))</f>
        <v>0.87</v>
      </c>
      <c r="G4623" s="67" t="str">
        <f>INDEX(Hosts!$A:$O,MATCH(Places!$C4623,Hosts!$A:$A,0),MATCH(Places!G$1,Hosts!$1:$1,0))</f>
        <v>Yes</v>
      </c>
      <c r="H4623">
        <v>7</v>
      </c>
      <c r="I4623" t="str">
        <f>VLOOKUP($H4623,Neighborhoods!$A:$C,2,0)</f>
        <v>Brooklyn</v>
      </c>
      <c r="J4623" t="str">
        <f>VLOOKUP($H4623,Neighborhoods!$A:$C,3,0)</f>
        <v>Bedford-Stuyvesant</v>
      </c>
      <c r="K4623" t="s">
        <v>1</v>
      </c>
      <c r="L4623" t="str">
        <f t="shared" si="288"/>
        <v>Yes</v>
      </c>
      <c r="M4623">
        <v>2</v>
      </c>
      <c r="N4623" t="str" cm="1">
        <f t="array" ref="N4623">_xlfn.IFS(M4623&lt;=2,"Small",M4623&lt;=5,"Medium",M4623&gt;5,"Large")</f>
        <v>Small</v>
      </c>
      <c r="O4623" s="50">
        <v>65</v>
      </c>
      <c r="P4623" s="67">
        <f t="shared" si="289"/>
        <v>0.03</v>
      </c>
      <c r="Q4623" s="52">
        <v>4.83</v>
      </c>
      <c r="R4623" s="52" t="str" cm="1">
        <f t="array" ref="R4623">_xlfn.IFS(ROUND(Q4623,0)=5,"Excellent",ROUND(Q4623,0)=4,"Good",ROUND(Q4623,0)=3,"Ok",ROUND(Q4623,0)&lt;3,"Bad")</f>
        <v>Excellent</v>
      </c>
      <c r="S4623">
        <v>36</v>
      </c>
      <c r="T4623" t="str">
        <f t="shared" si="290"/>
        <v>No</v>
      </c>
      <c r="U4623" s="65">
        <v>43605</v>
      </c>
      <c r="V4623" s="65">
        <v>43879</v>
      </c>
      <c r="W4623">
        <v>90</v>
      </c>
      <c r="X4623" t="str">
        <f t="shared" si="291"/>
        <v>Active</v>
      </c>
      <c r="Y4623" t="s">
        <v>15615</v>
      </c>
    </row>
    <row r="4624" spans="1:25" x14ac:dyDescent="0.25">
      <c r="A4624">
        <v>4623</v>
      </c>
      <c r="B4624" t="s">
        <v>13861</v>
      </c>
      <c r="C4624">
        <v>1909</v>
      </c>
      <c r="D4624" t="str">
        <f>VLOOKUP($C4624,Hosts!$A:$O,10,0)</f>
        <v>New York</v>
      </c>
      <c r="E4624" s="67">
        <f>INDEX(Hosts!$A:$O,MATCH(Places!$C4624,Hosts!$A:$A,0),MATCH(Places!E$1,Hosts!$1:$1,0))</f>
        <v>0.75</v>
      </c>
      <c r="F4624" s="67">
        <f>INDEX(Hosts!$A:$O,MATCH(Places!$C4624,Hosts!$A:$A,0),MATCH(Places!F$1,Hosts!$1:$1,0))</f>
        <v>0.98</v>
      </c>
      <c r="G4624" s="67" t="str">
        <f>INDEX(Hosts!$A:$O,MATCH(Places!$C4624,Hosts!$A:$A,0),MATCH(Places!G$1,Hosts!$1:$1,0))</f>
        <v>Yes</v>
      </c>
      <c r="H4624">
        <v>19</v>
      </c>
      <c r="I4624" t="str">
        <f>VLOOKUP($H4624,Neighborhoods!$A:$C,2,0)</f>
        <v>Manhattan</v>
      </c>
      <c r="J4624" t="str">
        <f>VLOOKUP($H4624,Neighborhoods!$A:$C,3,0)</f>
        <v>Upper East Side</v>
      </c>
      <c r="K4624" t="s">
        <v>1</v>
      </c>
      <c r="L4624" t="str">
        <f t="shared" si="288"/>
        <v>Yes</v>
      </c>
      <c r="M4624">
        <v>2</v>
      </c>
      <c r="N4624" t="str" cm="1">
        <f t="array" ref="N4624">_xlfn.IFS(M4624&lt;=2,"Small",M4624&lt;=5,"Medium",M4624&gt;5,"Large")</f>
        <v>Small</v>
      </c>
      <c r="O4624" s="50">
        <v>169</v>
      </c>
      <c r="P4624" s="67">
        <f t="shared" si="289"/>
        <v>0.03</v>
      </c>
      <c r="Q4624" s="52">
        <v>5</v>
      </c>
      <c r="R4624" s="52" t="str" cm="1">
        <f t="array" ref="R4624">_xlfn.IFS(ROUND(Q4624,0)=5,"Excellent",ROUND(Q4624,0)=4,"Good",ROUND(Q4624,0)=3,"Ok",ROUND(Q4624,0)&lt;3,"Bad")</f>
        <v>Excellent</v>
      </c>
      <c r="S4624">
        <v>22</v>
      </c>
      <c r="T4624" t="str">
        <f t="shared" si="290"/>
        <v>No</v>
      </c>
      <c r="U4624" s="65">
        <v>43562</v>
      </c>
      <c r="V4624" s="65">
        <v>43860</v>
      </c>
      <c r="W4624">
        <v>270</v>
      </c>
      <c r="X4624" t="str">
        <f t="shared" si="291"/>
        <v>Active</v>
      </c>
      <c r="Y4624" t="s">
        <v>15615</v>
      </c>
    </row>
    <row r="4625" spans="1:25" x14ac:dyDescent="0.25">
      <c r="A4625">
        <v>4624</v>
      </c>
      <c r="B4625" t="s">
        <v>15236</v>
      </c>
      <c r="C4625">
        <v>3815</v>
      </c>
      <c r="D4625" t="str">
        <f>VLOOKUP($C4625,Hosts!$A:$O,10,0)</f>
        <v>New York</v>
      </c>
      <c r="E4625" s="67">
        <f>INDEX(Hosts!$A:$O,MATCH(Places!$C4625,Hosts!$A:$A,0),MATCH(Places!E$1,Hosts!$1:$1,0))</f>
        <v>1</v>
      </c>
      <c r="F4625" s="67">
        <f>INDEX(Hosts!$A:$O,MATCH(Places!$C4625,Hosts!$A:$A,0),MATCH(Places!F$1,Hosts!$1:$1,0))</f>
        <v>1</v>
      </c>
      <c r="G4625" s="67" t="str">
        <f>INDEX(Hosts!$A:$O,MATCH(Places!$C4625,Hosts!$A:$A,0),MATCH(Places!G$1,Hosts!$1:$1,0))</f>
        <v>Yes</v>
      </c>
      <c r="H4625">
        <v>20</v>
      </c>
      <c r="I4625" t="str">
        <f>VLOOKUP($H4625,Neighborhoods!$A:$C,2,0)</f>
        <v>Manhattan</v>
      </c>
      <c r="J4625" t="str">
        <f>VLOOKUP($H4625,Neighborhoods!$A:$C,3,0)</f>
        <v>Upper West Side</v>
      </c>
      <c r="K4625" t="s">
        <v>1</v>
      </c>
      <c r="L4625" t="str">
        <f t="shared" si="288"/>
        <v>Yes</v>
      </c>
      <c r="M4625">
        <v>3</v>
      </c>
      <c r="N4625" t="str" cm="1">
        <f t="array" ref="N4625">_xlfn.IFS(M4625&lt;=2,"Small",M4625&lt;=5,"Medium",M4625&gt;5,"Large")</f>
        <v>Medium</v>
      </c>
      <c r="O4625" s="50">
        <v>159</v>
      </c>
      <c r="P4625" s="67">
        <f t="shared" si="289"/>
        <v>0.03</v>
      </c>
      <c r="Q4625" s="52">
        <v>4.83</v>
      </c>
      <c r="R4625" s="52" t="str" cm="1">
        <f t="array" ref="R4625">_xlfn.IFS(ROUND(Q4625,0)=5,"Excellent",ROUND(Q4625,0)=4,"Good",ROUND(Q4625,0)=3,"Ok",ROUND(Q4625,0)&lt;3,"Bad")</f>
        <v>Excellent</v>
      </c>
      <c r="S4625">
        <v>35</v>
      </c>
      <c r="T4625" t="str">
        <f t="shared" si="290"/>
        <v>No</v>
      </c>
      <c r="U4625" s="65">
        <v>43573</v>
      </c>
      <c r="V4625" s="65">
        <v>43896</v>
      </c>
      <c r="W4625">
        <v>362</v>
      </c>
      <c r="X4625" t="str">
        <f t="shared" si="291"/>
        <v>Active</v>
      </c>
      <c r="Y4625" t="s">
        <v>15615</v>
      </c>
    </row>
    <row r="4626" spans="1:25" x14ac:dyDescent="0.25">
      <c r="A4626">
        <v>4625</v>
      </c>
      <c r="B4626" t="s">
        <v>15556</v>
      </c>
      <c r="C4626">
        <v>3056</v>
      </c>
      <c r="D4626" t="str">
        <f>VLOOKUP($C4626,Hosts!$A:$O,10,0)</f>
        <v>New York</v>
      </c>
      <c r="E4626" s="67">
        <f>INDEX(Hosts!$A:$O,MATCH(Places!$C4626,Hosts!$A:$A,0),MATCH(Places!E$1,Hosts!$1:$1,0))</f>
        <v>0</v>
      </c>
      <c r="F4626" s="67">
        <f>INDEX(Hosts!$A:$O,MATCH(Places!$C4626,Hosts!$A:$A,0),MATCH(Places!F$1,Hosts!$1:$1,0))</f>
        <v>0.5</v>
      </c>
      <c r="G4626" s="67" t="str">
        <f>INDEX(Hosts!$A:$O,MATCH(Places!$C4626,Hosts!$A:$A,0),MATCH(Places!G$1,Hosts!$1:$1,0))</f>
        <v>No</v>
      </c>
      <c r="H4626">
        <v>12</v>
      </c>
      <c r="I4626" t="str">
        <f>VLOOKUP($H4626,Neighborhoods!$A:$C,2,0)</f>
        <v>Brooklyn</v>
      </c>
      <c r="J4626" t="str">
        <f>VLOOKUP($H4626,Neighborhoods!$A:$C,3,0)</f>
        <v>Williamsburg</v>
      </c>
      <c r="K4626" t="s">
        <v>11822</v>
      </c>
      <c r="L4626" t="str">
        <f t="shared" si="288"/>
        <v>No</v>
      </c>
      <c r="M4626">
        <v>4</v>
      </c>
      <c r="N4626" t="str" cm="1">
        <f t="array" ref="N4626">_xlfn.IFS(M4626&lt;=2,"Small",M4626&lt;=5,"Medium",M4626&gt;5,"Large")</f>
        <v>Medium</v>
      </c>
      <c r="O4626" s="50">
        <v>148</v>
      </c>
      <c r="P4626" s="67">
        <f t="shared" si="289"/>
        <v>0.03</v>
      </c>
      <c r="Q4626" s="52">
        <v>4.63</v>
      </c>
      <c r="R4626" s="52" t="str" cm="1">
        <f t="array" ref="R4626">_xlfn.IFS(ROUND(Q4626,0)=5,"Excellent",ROUND(Q4626,0)=4,"Good",ROUND(Q4626,0)=3,"Ok",ROUND(Q4626,0)&lt;3,"Bad")</f>
        <v>Excellent</v>
      </c>
      <c r="S4626">
        <v>8</v>
      </c>
      <c r="T4626" t="str">
        <f t="shared" si="290"/>
        <v>No</v>
      </c>
      <c r="U4626" s="65">
        <v>43583</v>
      </c>
      <c r="V4626" s="65">
        <v>43661</v>
      </c>
      <c r="W4626">
        <v>79</v>
      </c>
      <c r="X4626" t="str">
        <f t="shared" si="291"/>
        <v>Active</v>
      </c>
      <c r="Y4626" t="s">
        <v>15616</v>
      </c>
    </row>
    <row r="4627" spans="1:25" x14ac:dyDescent="0.25">
      <c r="A4627">
        <v>4626</v>
      </c>
      <c r="B4627" t="s">
        <v>14664</v>
      </c>
      <c r="C4627">
        <v>2174</v>
      </c>
      <c r="D4627" t="str">
        <f>VLOOKUP($C4627,Hosts!$A:$O,10,0)</f>
        <v>New York</v>
      </c>
      <c r="E4627" s="67">
        <f>INDEX(Hosts!$A:$O,MATCH(Places!$C4627,Hosts!$A:$A,0),MATCH(Places!E$1,Hosts!$1:$1,0))</f>
        <v>1</v>
      </c>
      <c r="F4627" s="67">
        <f>INDEX(Hosts!$A:$O,MATCH(Places!$C4627,Hosts!$A:$A,0),MATCH(Places!F$1,Hosts!$1:$1,0))</f>
        <v>0.97</v>
      </c>
      <c r="G4627" s="67" t="str">
        <f>INDEX(Hosts!$A:$O,MATCH(Places!$C4627,Hosts!$A:$A,0),MATCH(Places!G$1,Hosts!$1:$1,0))</f>
        <v>Yes</v>
      </c>
      <c r="H4627">
        <v>7</v>
      </c>
      <c r="I4627" t="str">
        <f>VLOOKUP($H4627,Neighborhoods!$A:$C,2,0)</f>
        <v>Brooklyn</v>
      </c>
      <c r="J4627" t="str">
        <f>VLOOKUP($H4627,Neighborhoods!$A:$C,3,0)</f>
        <v>Bedford-Stuyvesant</v>
      </c>
      <c r="K4627" t="s">
        <v>11822</v>
      </c>
      <c r="L4627" t="str">
        <f t="shared" si="288"/>
        <v>No</v>
      </c>
      <c r="M4627">
        <v>6</v>
      </c>
      <c r="N4627" t="str" cm="1">
        <f t="array" ref="N4627">_xlfn.IFS(M4627&lt;=2,"Small",M4627&lt;=5,"Medium",M4627&gt;5,"Large")</f>
        <v>Large</v>
      </c>
      <c r="O4627" s="50">
        <v>195</v>
      </c>
      <c r="P4627" s="67">
        <f t="shared" si="289"/>
        <v>0.03</v>
      </c>
      <c r="Q4627" s="52">
        <v>5</v>
      </c>
      <c r="R4627" s="52" t="str" cm="1">
        <f t="array" ref="R4627">_xlfn.IFS(ROUND(Q4627,0)=5,"Excellent",ROUND(Q4627,0)=4,"Good",ROUND(Q4627,0)=3,"Ok",ROUND(Q4627,0)&lt;3,"Bad")</f>
        <v>Excellent</v>
      </c>
      <c r="S4627">
        <v>42</v>
      </c>
      <c r="T4627" t="str">
        <f t="shared" si="290"/>
        <v>No</v>
      </c>
      <c r="U4627" s="65">
        <v>43576</v>
      </c>
      <c r="V4627" s="65">
        <v>43907</v>
      </c>
      <c r="W4627">
        <v>254</v>
      </c>
      <c r="X4627" t="str">
        <f t="shared" si="291"/>
        <v>Active</v>
      </c>
      <c r="Y4627" t="s">
        <v>15615</v>
      </c>
    </row>
    <row r="4628" spans="1:25" x14ac:dyDescent="0.25">
      <c r="A4628">
        <v>4627</v>
      </c>
      <c r="B4628" t="s">
        <v>14293</v>
      </c>
      <c r="C4628">
        <v>1758</v>
      </c>
      <c r="D4628" t="str">
        <f>VLOOKUP($C4628,Hosts!$A:$O,10,0)</f>
        <v>New York</v>
      </c>
      <c r="E4628" s="67">
        <f>INDEX(Hosts!$A:$O,MATCH(Places!$C4628,Hosts!$A:$A,0),MATCH(Places!E$1,Hosts!$1:$1,0))</f>
        <v>1</v>
      </c>
      <c r="F4628" s="67">
        <f>INDEX(Hosts!$A:$O,MATCH(Places!$C4628,Hosts!$A:$A,0),MATCH(Places!F$1,Hosts!$1:$1,0))</f>
        <v>0.9</v>
      </c>
      <c r="G4628" s="67" t="str">
        <f>INDEX(Hosts!$A:$O,MATCH(Places!$C4628,Hosts!$A:$A,0),MATCH(Places!G$1,Hosts!$1:$1,0))</f>
        <v>No</v>
      </c>
      <c r="H4628">
        <v>9</v>
      </c>
      <c r="I4628" t="str">
        <f>VLOOKUP($H4628,Neighborhoods!$A:$C,2,0)</f>
        <v>Brooklyn</v>
      </c>
      <c r="J4628" t="str">
        <f>VLOOKUP($H4628,Neighborhoods!$A:$C,3,0)</f>
        <v>Crown Heights</v>
      </c>
      <c r="K4628" t="s">
        <v>11822</v>
      </c>
      <c r="L4628" t="str">
        <f t="shared" si="288"/>
        <v>No</v>
      </c>
      <c r="M4628">
        <v>2</v>
      </c>
      <c r="N4628" t="str" cm="1">
        <f t="array" ref="N4628">_xlfn.IFS(M4628&lt;=2,"Small",M4628&lt;=5,"Medium",M4628&gt;5,"Large")</f>
        <v>Small</v>
      </c>
      <c r="O4628" s="50">
        <v>97</v>
      </c>
      <c r="P4628" s="67">
        <f t="shared" si="289"/>
        <v>0.03</v>
      </c>
      <c r="Q4628" s="52">
        <v>4.72</v>
      </c>
      <c r="R4628" s="52" t="str" cm="1">
        <f t="array" ref="R4628">_xlfn.IFS(ROUND(Q4628,0)=5,"Excellent",ROUND(Q4628,0)=4,"Good",ROUND(Q4628,0)=3,"Ok",ROUND(Q4628,0)&lt;3,"Bad")</f>
        <v>Excellent</v>
      </c>
      <c r="S4628">
        <v>18</v>
      </c>
      <c r="T4628" t="str">
        <f t="shared" si="290"/>
        <v>No</v>
      </c>
      <c r="U4628" s="65">
        <v>43598</v>
      </c>
      <c r="V4628" s="65">
        <v>44016</v>
      </c>
      <c r="W4628">
        <v>0</v>
      </c>
      <c r="X4628" t="str">
        <f t="shared" si="291"/>
        <v>Inactive</v>
      </c>
      <c r="Y4628" t="s">
        <v>15616</v>
      </c>
    </row>
    <row r="4629" spans="1:25" x14ac:dyDescent="0.25">
      <c r="A4629">
        <v>4628</v>
      </c>
      <c r="B4629" t="s">
        <v>15059</v>
      </c>
      <c r="C4629">
        <v>604</v>
      </c>
      <c r="D4629" t="str">
        <f>VLOOKUP($C4629,Hosts!$A:$O,10,0)</f>
        <v>New York</v>
      </c>
      <c r="E4629" s="67">
        <f>INDEX(Hosts!$A:$O,MATCH(Places!$C4629,Hosts!$A:$A,0),MATCH(Places!E$1,Hosts!$1:$1,0))</f>
        <v>1</v>
      </c>
      <c r="F4629" s="67">
        <f>INDEX(Hosts!$A:$O,MATCH(Places!$C4629,Hosts!$A:$A,0),MATCH(Places!F$1,Hosts!$1:$1,0))</f>
        <v>0.56000000000000005</v>
      </c>
      <c r="G4629" s="67" t="str">
        <f>INDEX(Hosts!$A:$O,MATCH(Places!$C4629,Hosts!$A:$A,0),MATCH(Places!G$1,Hosts!$1:$1,0))</f>
        <v>Yes</v>
      </c>
      <c r="H4629">
        <v>12</v>
      </c>
      <c r="I4629" t="str">
        <f>VLOOKUP($H4629,Neighborhoods!$A:$C,2,0)</f>
        <v>Brooklyn</v>
      </c>
      <c r="J4629" t="str">
        <f>VLOOKUP($H4629,Neighborhoods!$A:$C,3,0)</f>
        <v>Williamsburg</v>
      </c>
      <c r="K4629" t="s">
        <v>11822</v>
      </c>
      <c r="L4629" t="str">
        <f t="shared" si="288"/>
        <v>No</v>
      </c>
      <c r="M4629">
        <v>4</v>
      </c>
      <c r="N4629" t="str" cm="1">
        <f t="array" ref="N4629">_xlfn.IFS(M4629&lt;=2,"Small",M4629&lt;=5,"Medium",M4629&gt;5,"Large")</f>
        <v>Medium</v>
      </c>
      <c r="O4629" s="50">
        <v>168</v>
      </c>
      <c r="P4629" s="67">
        <f t="shared" si="289"/>
        <v>0.03</v>
      </c>
      <c r="Q4629" s="52">
        <v>4.92</v>
      </c>
      <c r="R4629" s="52" t="str" cm="1">
        <f t="array" ref="R4629">_xlfn.IFS(ROUND(Q4629,0)=5,"Excellent",ROUND(Q4629,0)=4,"Good",ROUND(Q4629,0)=3,"Ok",ROUND(Q4629,0)&lt;3,"Bad")</f>
        <v>Excellent</v>
      </c>
      <c r="S4629">
        <v>13</v>
      </c>
      <c r="T4629" t="str">
        <f t="shared" si="290"/>
        <v>No</v>
      </c>
      <c r="U4629" s="65">
        <v>43562</v>
      </c>
      <c r="V4629" s="65">
        <v>43898</v>
      </c>
      <c r="W4629">
        <v>7</v>
      </c>
      <c r="X4629" t="str">
        <f t="shared" si="291"/>
        <v>Active</v>
      </c>
      <c r="Y4629" t="s">
        <v>15615</v>
      </c>
    </row>
    <row r="4630" spans="1:25" x14ac:dyDescent="0.25">
      <c r="A4630">
        <v>4629</v>
      </c>
      <c r="B4630" t="s">
        <v>15507</v>
      </c>
      <c r="C4630">
        <v>1702</v>
      </c>
      <c r="D4630" t="str">
        <f>VLOOKUP($C4630,Hosts!$A:$O,10,0)</f>
        <v>New York</v>
      </c>
      <c r="E4630" s="67">
        <f>INDEX(Hosts!$A:$O,MATCH(Places!$C4630,Hosts!$A:$A,0),MATCH(Places!E$1,Hosts!$1:$1,0))</f>
        <v>0.8</v>
      </c>
      <c r="F4630" s="67">
        <f>INDEX(Hosts!$A:$O,MATCH(Places!$C4630,Hosts!$A:$A,0),MATCH(Places!F$1,Hosts!$1:$1,0))</f>
        <v>1</v>
      </c>
      <c r="G4630" s="67" t="str">
        <f>INDEX(Hosts!$A:$O,MATCH(Places!$C4630,Hosts!$A:$A,0),MATCH(Places!G$1,Hosts!$1:$1,0))</f>
        <v>Yes</v>
      </c>
      <c r="H4630">
        <v>20</v>
      </c>
      <c r="I4630" t="str">
        <f>VLOOKUP($H4630,Neighborhoods!$A:$C,2,0)</f>
        <v>Manhattan</v>
      </c>
      <c r="J4630" t="str">
        <f>VLOOKUP($H4630,Neighborhoods!$A:$C,3,0)</f>
        <v>Upper West Side</v>
      </c>
      <c r="K4630" t="s">
        <v>1</v>
      </c>
      <c r="L4630" t="str">
        <f t="shared" si="288"/>
        <v>Yes</v>
      </c>
      <c r="M4630">
        <v>3</v>
      </c>
      <c r="N4630" t="str" cm="1">
        <f t="array" ref="N4630">_xlfn.IFS(M4630&lt;=2,"Small",M4630&lt;=5,"Medium",M4630&gt;5,"Large")</f>
        <v>Medium</v>
      </c>
      <c r="O4630" s="50">
        <v>84</v>
      </c>
      <c r="P4630" s="67">
        <f t="shared" si="289"/>
        <v>0.03</v>
      </c>
      <c r="Q4630" s="52">
        <v>4.9800000000000004</v>
      </c>
      <c r="R4630" s="52" t="str" cm="1">
        <f t="array" ref="R4630">_xlfn.IFS(ROUND(Q4630,0)=5,"Excellent",ROUND(Q4630,0)=4,"Good",ROUND(Q4630,0)=3,"Ok",ROUND(Q4630,0)&lt;3,"Bad")</f>
        <v>Excellent</v>
      </c>
      <c r="S4630">
        <v>40</v>
      </c>
      <c r="T4630" t="str">
        <f t="shared" si="290"/>
        <v>No</v>
      </c>
      <c r="U4630" s="65">
        <v>43562</v>
      </c>
      <c r="V4630" s="65">
        <v>43815</v>
      </c>
      <c r="W4630">
        <v>89</v>
      </c>
      <c r="X4630" t="str">
        <f t="shared" si="291"/>
        <v>Active</v>
      </c>
      <c r="Y4630" t="s">
        <v>15616</v>
      </c>
    </row>
    <row r="4631" spans="1:25" x14ac:dyDescent="0.25">
      <c r="A4631">
        <v>4630</v>
      </c>
      <c r="B4631" t="s">
        <v>3244</v>
      </c>
      <c r="C4631">
        <v>3816</v>
      </c>
      <c r="D4631" t="str">
        <f>VLOOKUP($C4631,Hosts!$A:$O,10,0)</f>
        <v>New York</v>
      </c>
      <c r="E4631" s="67">
        <f>INDEX(Hosts!$A:$O,MATCH(Places!$C4631,Hosts!$A:$A,0),MATCH(Places!E$1,Hosts!$1:$1,0))</f>
        <v>0.56000000000000005</v>
      </c>
      <c r="F4631" s="67">
        <f>INDEX(Hosts!$A:$O,MATCH(Places!$C4631,Hosts!$A:$A,0),MATCH(Places!F$1,Hosts!$1:$1,0))</f>
        <v>0.92</v>
      </c>
      <c r="G4631" s="67" t="str">
        <f>INDEX(Hosts!$A:$O,MATCH(Places!$C4631,Hosts!$A:$A,0),MATCH(Places!G$1,Hosts!$1:$1,0))</f>
        <v>No</v>
      </c>
      <c r="H4631">
        <v>16</v>
      </c>
      <c r="I4631" t="str">
        <f>VLOOKUP($H4631,Neighborhoods!$A:$C,2,0)</f>
        <v>Manhattan</v>
      </c>
      <c r="J4631" t="str">
        <f>VLOOKUP($H4631,Neighborhoods!$A:$C,3,0)</f>
        <v>Harlem</v>
      </c>
      <c r="K4631" t="s">
        <v>11822</v>
      </c>
      <c r="L4631" t="str">
        <f t="shared" si="288"/>
        <v>No</v>
      </c>
      <c r="M4631">
        <v>2</v>
      </c>
      <c r="N4631" t="str" cm="1">
        <f t="array" ref="N4631">_xlfn.IFS(M4631&lt;=2,"Small",M4631&lt;=5,"Medium",M4631&gt;5,"Large")</f>
        <v>Small</v>
      </c>
      <c r="O4631" s="50">
        <v>141</v>
      </c>
      <c r="P4631" s="67">
        <f t="shared" si="289"/>
        <v>0.03</v>
      </c>
      <c r="Q4631" s="52">
        <v>4.8099999999999996</v>
      </c>
      <c r="R4631" s="52" t="str" cm="1">
        <f t="array" ref="R4631">_xlfn.IFS(ROUND(Q4631,0)=5,"Excellent",ROUND(Q4631,0)=4,"Good",ROUND(Q4631,0)=3,"Ok",ROUND(Q4631,0)&lt;3,"Bad")</f>
        <v>Excellent</v>
      </c>
      <c r="S4631">
        <v>27</v>
      </c>
      <c r="T4631" t="str">
        <f t="shared" si="290"/>
        <v>No</v>
      </c>
      <c r="U4631" s="65">
        <v>43562</v>
      </c>
      <c r="V4631" s="65">
        <v>44052</v>
      </c>
      <c r="W4631">
        <v>0</v>
      </c>
      <c r="X4631" t="str">
        <f t="shared" si="291"/>
        <v>Inactive</v>
      </c>
      <c r="Y4631" t="s">
        <v>15616</v>
      </c>
    </row>
    <row r="4632" spans="1:25" x14ac:dyDescent="0.25">
      <c r="A4632">
        <v>4631</v>
      </c>
      <c r="B4632" t="s">
        <v>14522</v>
      </c>
      <c r="C4632">
        <v>1704</v>
      </c>
      <c r="D4632" t="str">
        <f>VLOOKUP($C4632,Hosts!$A:$O,10,0)</f>
        <v>New York</v>
      </c>
      <c r="E4632" s="67">
        <f>INDEX(Hosts!$A:$O,MATCH(Places!$C4632,Hosts!$A:$A,0),MATCH(Places!E$1,Hosts!$1:$1,0))</f>
        <v>1</v>
      </c>
      <c r="F4632" s="67">
        <f>INDEX(Hosts!$A:$O,MATCH(Places!$C4632,Hosts!$A:$A,0),MATCH(Places!F$1,Hosts!$1:$1,0))</f>
        <v>0.98</v>
      </c>
      <c r="G4632" s="67" t="str">
        <f>INDEX(Hosts!$A:$O,MATCH(Places!$C4632,Hosts!$A:$A,0),MATCH(Places!G$1,Hosts!$1:$1,0))</f>
        <v>Yes</v>
      </c>
      <c r="H4632">
        <v>17</v>
      </c>
      <c r="I4632" t="str">
        <f>VLOOKUP($H4632,Neighborhoods!$A:$C,2,0)</f>
        <v>Manhattan</v>
      </c>
      <c r="J4632" t="str">
        <f>VLOOKUP($H4632,Neighborhoods!$A:$C,3,0)</f>
        <v>Hell's Kitchen</v>
      </c>
      <c r="K4632" t="s">
        <v>11822</v>
      </c>
      <c r="L4632" t="str">
        <f t="shared" si="288"/>
        <v>No</v>
      </c>
      <c r="M4632">
        <v>4</v>
      </c>
      <c r="N4632" t="str" cm="1">
        <f t="array" ref="N4632">_xlfn.IFS(M4632&lt;=2,"Small",M4632&lt;=5,"Medium",M4632&gt;5,"Large")</f>
        <v>Medium</v>
      </c>
      <c r="O4632" s="50">
        <v>479</v>
      </c>
      <c r="P4632" s="67">
        <f t="shared" si="289"/>
        <v>0.04</v>
      </c>
      <c r="Q4632" s="52">
        <v>5</v>
      </c>
      <c r="R4632" s="52" t="str" cm="1">
        <f t="array" ref="R4632">_xlfn.IFS(ROUND(Q4632,0)=5,"Excellent",ROUND(Q4632,0)=4,"Good",ROUND(Q4632,0)=3,"Ok",ROUND(Q4632,0)&lt;3,"Bad")</f>
        <v>Excellent</v>
      </c>
      <c r="S4632">
        <v>27</v>
      </c>
      <c r="T4632" t="str">
        <f t="shared" si="290"/>
        <v>No</v>
      </c>
      <c r="U4632" s="65">
        <v>43611</v>
      </c>
      <c r="V4632" s="65">
        <v>44015</v>
      </c>
      <c r="W4632">
        <v>218</v>
      </c>
      <c r="X4632" t="str">
        <f t="shared" si="291"/>
        <v>Active</v>
      </c>
      <c r="Y4632" t="s">
        <v>15615</v>
      </c>
    </row>
    <row r="4633" spans="1:25" x14ac:dyDescent="0.25">
      <c r="A4633">
        <v>4632</v>
      </c>
      <c r="B4633" t="s">
        <v>13377</v>
      </c>
      <c r="C4633">
        <v>2736</v>
      </c>
      <c r="D4633" t="str">
        <f>VLOOKUP($C4633,Hosts!$A:$O,10,0)</f>
        <v>New York</v>
      </c>
      <c r="E4633" s="67">
        <f>INDEX(Hosts!$A:$O,MATCH(Places!$C4633,Hosts!$A:$A,0),MATCH(Places!E$1,Hosts!$1:$1,0))</f>
        <v>1</v>
      </c>
      <c r="F4633" s="67">
        <f>INDEX(Hosts!$A:$O,MATCH(Places!$C4633,Hosts!$A:$A,0),MATCH(Places!F$1,Hosts!$1:$1,0))</f>
        <v>0.96</v>
      </c>
      <c r="G4633" s="67" t="str">
        <f>INDEX(Hosts!$A:$O,MATCH(Places!$C4633,Hosts!$A:$A,0),MATCH(Places!G$1,Hosts!$1:$1,0))</f>
        <v>Yes</v>
      </c>
      <c r="H4633">
        <v>16</v>
      </c>
      <c r="I4633" t="str">
        <f>VLOOKUP($H4633,Neighborhoods!$A:$C,2,0)</f>
        <v>Manhattan</v>
      </c>
      <c r="J4633" t="str">
        <f>VLOOKUP($H4633,Neighborhoods!$A:$C,3,0)</f>
        <v>Harlem</v>
      </c>
      <c r="K4633" t="s">
        <v>1</v>
      </c>
      <c r="L4633" t="str">
        <f t="shared" si="288"/>
        <v>Yes</v>
      </c>
      <c r="M4633">
        <v>2</v>
      </c>
      <c r="N4633" t="str" cm="1">
        <f t="array" ref="N4633">_xlfn.IFS(M4633&lt;=2,"Small",M4633&lt;=5,"Medium",M4633&gt;5,"Large")</f>
        <v>Small</v>
      </c>
      <c r="O4633" s="50">
        <v>75</v>
      </c>
      <c r="P4633" s="67">
        <f t="shared" si="289"/>
        <v>0.03</v>
      </c>
      <c r="Q4633" s="52">
        <v>4.83</v>
      </c>
      <c r="R4633" s="52" t="str" cm="1">
        <f t="array" ref="R4633">_xlfn.IFS(ROUND(Q4633,0)=5,"Excellent",ROUND(Q4633,0)=4,"Good",ROUND(Q4633,0)=3,"Ok",ROUND(Q4633,0)&lt;3,"Bad")</f>
        <v>Excellent</v>
      </c>
      <c r="S4633">
        <v>36</v>
      </c>
      <c r="T4633" t="str">
        <f t="shared" si="290"/>
        <v>No</v>
      </c>
      <c r="U4633" s="65">
        <v>43581</v>
      </c>
      <c r="V4633" s="65">
        <v>43877</v>
      </c>
      <c r="W4633">
        <v>90</v>
      </c>
      <c r="X4633" t="str">
        <f t="shared" si="291"/>
        <v>Active</v>
      </c>
      <c r="Y4633" t="s">
        <v>15615</v>
      </c>
    </row>
    <row r="4634" spans="1:25" x14ac:dyDescent="0.25">
      <c r="A4634">
        <v>4633</v>
      </c>
      <c r="B4634" t="s">
        <v>3245</v>
      </c>
      <c r="C4634">
        <v>3347</v>
      </c>
      <c r="D4634" t="str">
        <f>VLOOKUP($C4634,Hosts!$A:$O,10,0)</f>
        <v>New York</v>
      </c>
      <c r="E4634" s="67">
        <f>INDEX(Hosts!$A:$O,MATCH(Places!$C4634,Hosts!$A:$A,0),MATCH(Places!E$1,Hosts!$1:$1,0))</f>
        <v>1</v>
      </c>
      <c r="F4634" s="67">
        <f>INDEX(Hosts!$A:$O,MATCH(Places!$C4634,Hosts!$A:$A,0),MATCH(Places!F$1,Hosts!$1:$1,0))</f>
        <v>0.99</v>
      </c>
      <c r="G4634" s="67" t="str">
        <f>INDEX(Hosts!$A:$O,MATCH(Places!$C4634,Hosts!$A:$A,0),MATCH(Places!G$1,Hosts!$1:$1,0))</f>
        <v>Yes</v>
      </c>
      <c r="H4634">
        <v>7</v>
      </c>
      <c r="I4634" t="str">
        <f>VLOOKUP($H4634,Neighborhoods!$A:$C,2,0)</f>
        <v>Brooklyn</v>
      </c>
      <c r="J4634" t="str">
        <f>VLOOKUP($H4634,Neighborhoods!$A:$C,3,0)</f>
        <v>Bedford-Stuyvesant</v>
      </c>
      <c r="K4634" t="s">
        <v>11822</v>
      </c>
      <c r="L4634" t="str">
        <f t="shared" si="288"/>
        <v>No</v>
      </c>
      <c r="M4634">
        <v>6</v>
      </c>
      <c r="N4634" t="str" cm="1">
        <f t="array" ref="N4634">_xlfn.IFS(M4634&lt;=2,"Small",M4634&lt;=5,"Medium",M4634&gt;5,"Large")</f>
        <v>Large</v>
      </c>
      <c r="O4634" s="50">
        <v>250</v>
      </c>
      <c r="P4634" s="67">
        <f t="shared" si="289"/>
        <v>0.04</v>
      </c>
      <c r="Q4634" s="52">
        <v>4.92</v>
      </c>
      <c r="R4634" s="52" t="str" cm="1">
        <f t="array" ref="R4634">_xlfn.IFS(ROUND(Q4634,0)=5,"Excellent",ROUND(Q4634,0)=4,"Good",ROUND(Q4634,0)=3,"Ok",ROUND(Q4634,0)&lt;3,"Bad")</f>
        <v>Excellent</v>
      </c>
      <c r="S4634">
        <v>38</v>
      </c>
      <c r="T4634" t="str">
        <f t="shared" si="290"/>
        <v>No</v>
      </c>
      <c r="U4634" s="65">
        <v>43593</v>
      </c>
      <c r="V4634" s="65">
        <v>43904</v>
      </c>
      <c r="W4634">
        <v>343</v>
      </c>
      <c r="X4634" t="str">
        <f t="shared" si="291"/>
        <v>Active</v>
      </c>
      <c r="Y4634" t="s">
        <v>15616</v>
      </c>
    </row>
    <row r="4635" spans="1:25" x14ac:dyDescent="0.25">
      <c r="A4635">
        <v>4634</v>
      </c>
      <c r="B4635" t="s">
        <v>3246</v>
      </c>
      <c r="C4635">
        <v>3630</v>
      </c>
      <c r="D4635" t="str">
        <f>VLOOKUP($C4635,Hosts!$A:$O,10,0)</f>
        <v>New York</v>
      </c>
      <c r="E4635" s="67">
        <f>INDEX(Hosts!$A:$O,MATCH(Places!$C4635,Hosts!$A:$A,0),MATCH(Places!E$1,Hosts!$1:$1,0))</f>
        <v>1</v>
      </c>
      <c r="F4635" s="67">
        <f>INDEX(Hosts!$A:$O,MATCH(Places!$C4635,Hosts!$A:$A,0),MATCH(Places!F$1,Hosts!$1:$1,0))</f>
        <v>0.76</v>
      </c>
      <c r="G4635" s="67" t="str">
        <f>INDEX(Hosts!$A:$O,MATCH(Places!$C4635,Hosts!$A:$A,0),MATCH(Places!G$1,Hosts!$1:$1,0))</f>
        <v>Yes</v>
      </c>
      <c r="H4635">
        <v>9</v>
      </c>
      <c r="I4635" t="str">
        <f>VLOOKUP($H4635,Neighborhoods!$A:$C,2,0)</f>
        <v>Brooklyn</v>
      </c>
      <c r="J4635" t="str">
        <f>VLOOKUP($H4635,Neighborhoods!$A:$C,3,0)</f>
        <v>Crown Heights</v>
      </c>
      <c r="K4635" t="s">
        <v>11822</v>
      </c>
      <c r="L4635" t="str">
        <f t="shared" si="288"/>
        <v>No</v>
      </c>
      <c r="M4635">
        <v>3</v>
      </c>
      <c r="N4635" t="str" cm="1">
        <f t="array" ref="N4635">_xlfn.IFS(M4635&lt;=2,"Small",M4635&lt;=5,"Medium",M4635&gt;5,"Large")</f>
        <v>Medium</v>
      </c>
      <c r="O4635" s="50">
        <v>77</v>
      </c>
      <c r="P4635" s="67">
        <f t="shared" si="289"/>
        <v>0.03</v>
      </c>
      <c r="Q4635" s="52">
        <v>5</v>
      </c>
      <c r="R4635" s="52" t="str" cm="1">
        <f t="array" ref="R4635">_xlfn.IFS(ROUND(Q4635,0)=5,"Excellent",ROUND(Q4635,0)=4,"Good",ROUND(Q4635,0)=3,"Ok",ROUND(Q4635,0)&lt;3,"Bad")</f>
        <v>Excellent</v>
      </c>
      <c r="S4635">
        <v>21</v>
      </c>
      <c r="T4635" t="str">
        <f t="shared" si="290"/>
        <v>No</v>
      </c>
      <c r="U4635" s="65">
        <v>43562</v>
      </c>
      <c r="V4635" s="65">
        <v>44024</v>
      </c>
      <c r="W4635">
        <v>2</v>
      </c>
      <c r="X4635" t="str">
        <f t="shared" si="291"/>
        <v>Active</v>
      </c>
      <c r="Y4635" t="s">
        <v>15615</v>
      </c>
    </row>
    <row r="4636" spans="1:25" x14ac:dyDescent="0.25">
      <c r="A4636">
        <v>4635</v>
      </c>
      <c r="B4636" t="s">
        <v>13809</v>
      </c>
      <c r="C4636">
        <v>3817</v>
      </c>
      <c r="D4636" t="str">
        <f>VLOOKUP($C4636,Hosts!$A:$O,10,0)</f>
        <v>Estado de Sao Paulo</v>
      </c>
      <c r="E4636" s="67">
        <f>INDEX(Hosts!$A:$O,MATCH(Places!$C4636,Hosts!$A:$A,0),MATCH(Places!E$1,Hosts!$1:$1,0))</f>
        <v>0</v>
      </c>
      <c r="F4636" s="67">
        <f>INDEX(Hosts!$A:$O,MATCH(Places!$C4636,Hosts!$A:$A,0),MATCH(Places!F$1,Hosts!$1:$1,0))</f>
        <v>0.92</v>
      </c>
      <c r="G4636" s="67" t="str">
        <f>INDEX(Hosts!$A:$O,MATCH(Places!$C4636,Hosts!$A:$A,0),MATCH(Places!G$1,Hosts!$1:$1,0))</f>
        <v>No</v>
      </c>
      <c r="H4636">
        <v>21</v>
      </c>
      <c r="I4636" t="str">
        <f>VLOOKUP($H4636,Neighborhoods!$A:$C,2,0)</f>
        <v>Queens</v>
      </c>
      <c r="J4636" t="str">
        <f>VLOOKUP($H4636,Neighborhoods!$A:$C,3,0)</f>
        <v>Astoria</v>
      </c>
      <c r="K4636" t="s">
        <v>1</v>
      </c>
      <c r="L4636" t="str">
        <f t="shared" si="288"/>
        <v>Yes</v>
      </c>
      <c r="M4636">
        <v>2</v>
      </c>
      <c r="N4636" t="str" cm="1">
        <f t="array" ref="N4636">_xlfn.IFS(M4636&lt;=2,"Small",M4636&lt;=5,"Medium",M4636&gt;5,"Large")</f>
        <v>Small</v>
      </c>
      <c r="O4636" s="50">
        <v>55</v>
      </c>
      <c r="P4636" s="67">
        <f t="shared" si="289"/>
        <v>0.03</v>
      </c>
      <c r="Q4636" s="52">
        <v>4.71</v>
      </c>
      <c r="R4636" s="52" t="str" cm="1">
        <f t="array" ref="R4636">_xlfn.IFS(ROUND(Q4636,0)=5,"Excellent",ROUND(Q4636,0)=4,"Good",ROUND(Q4636,0)=3,"Ok",ROUND(Q4636,0)&lt;3,"Bad")</f>
        <v>Excellent</v>
      </c>
      <c r="S4636">
        <v>7</v>
      </c>
      <c r="T4636" t="str">
        <f t="shared" si="290"/>
        <v>No</v>
      </c>
      <c r="U4636" s="65">
        <v>43628</v>
      </c>
      <c r="V4636" s="65">
        <v>43748</v>
      </c>
      <c r="W4636">
        <v>365</v>
      </c>
      <c r="X4636" t="str">
        <f t="shared" si="291"/>
        <v>Active</v>
      </c>
      <c r="Y4636" t="s">
        <v>15616</v>
      </c>
    </row>
    <row r="4637" spans="1:25" x14ac:dyDescent="0.25">
      <c r="A4637">
        <v>4636</v>
      </c>
      <c r="B4637" t="s">
        <v>3247</v>
      </c>
      <c r="C4637">
        <v>2064</v>
      </c>
      <c r="D4637" t="str">
        <f>VLOOKUP($C4637,Hosts!$A:$O,10,0)</f>
        <v>Île-de-France</v>
      </c>
      <c r="E4637" s="67">
        <f>INDEX(Hosts!$A:$O,MATCH(Places!$C4637,Hosts!$A:$A,0),MATCH(Places!E$1,Hosts!$1:$1,0))</f>
        <v>1</v>
      </c>
      <c r="F4637" s="67">
        <f>INDEX(Hosts!$A:$O,MATCH(Places!$C4637,Hosts!$A:$A,0),MATCH(Places!F$1,Hosts!$1:$1,0))</f>
        <v>0.96</v>
      </c>
      <c r="G4637" s="67" t="str">
        <f>INDEX(Hosts!$A:$O,MATCH(Places!$C4637,Hosts!$A:$A,0),MATCH(Places!G$1,Hosts!$1:$1,0))</f>
        <v>No</v>
      </c>
      <c r="H4637">
        <v>14</v>
      </c>
      <c r="I4637" t="str">
        <f>VLOOKUP($H4637,Neighborhoods!$A:$C,2,0)</f>
        <v>Manhattan</v>
      </c>
      <c r="J4637" t="str">
        <f>VLOOKUP($H4637,Neighborhoods!$A:$C,3,0)</f>
        <v>East Harlem</v>
      </c>
      <c r="K4637" t="s">
        <v>1</v>
      </c>
      <c r="L4637" t="str">
        <f t="shared" si="288"/>
        <v>Yes</v>
      </c>
      <c r="M4637">
        <v>2</v>
      </c>
      <c r="N4637" t="str" cm="1">
        <f t="array" ref="N4637">_xlfn.IFS(M4637&lt;=2,"Small",M4637&lt;=5,"Medium",M4637&gt;5,"Large")</f>
        <v>Small</v>
      </c>
      <c r="O4637" s="50">
        <v>70</v>
      </c>
      <c r="P4637" s="67">
        <f t="shared" si="289"/>
        <v>0.03</v>
      </c>
      <c r="Q4637" s="52">
        <v>4.43</v>
      </c>
      <c r="R4637" s="52" t="str" cm="1">
        <f t="array" ref="R4637">_xlfn.IFS(ROUND(Q4637,0)=5,"Excellent",ROUND(Q4637,0)=4,"Good",ROUND(Q4637,0)=3,"Ok",ROUND(Q4637,0)&lt;3,"Bad")</f>
        <v>Good</v>
      </c>
      <c r="S4637">
        <v>40</v>
      </c>
      <c r="T4637" t="str">
        <f t="shared" si="290"/>
        <v>No</v>
      </c>
      <c r="U4637" s="65">
        <v>43570</v>
      </c>
      <c r="V4637" s="65">
        <v>43900</v>
      </c>
      <c r="W4637">
        <v>365</v>
      </c>
      <c r="X4637" t="str">
        <f t="shared" si="291"/>
        <v>Active</v>
      </c>
      <c r="Y4637" t="s">
        <v>15616</v>
      </c>
    </row>
    <row r="4638" spans="1:25" x14ac:dyDescent="0.25">
      <c r="A4638">
        <v>4637</v>
      </c>
      <c r="B4638" t="s">
        <v>3248</v>
      </c>
      <c r="C4638">
        <v>3820</v>
      </c>
      <c r="D4638" t="str">
        <f>VLOOKUP($C4638,Hosts!$A:$O,10,0)</f>
        <v>New York</v>
      </c>
      <c r="E4638" s="67">
        <f>INDEX(Hosts!$A:$O,MATCH(Places!$C4638,Hosts!$A:$A,0),MATCH(Places!E$1,Hosts!$1:$1,0))</f>
        <v>0.8</v>
      </c>
      <c r="F4638" s="67">
        <f>INDEX(Hosts!$A:$O,MATCH(Places!$C4638,Hosts!$A:$A,0),MATCH(Places!F$1,Hosts!$1:$1,0))</f>
        <v>1</v>
      </c>
      <c r="G4638" s="67" t="str">
        <f>INDEX(Hosts!$A:$O,MATCH(Places!$C4638,Hosts!$A:$A,0),MATCH(Places!G$1,Hosts!$1:$1,0))</f>
        <v>Yes</v>
      </c>
      <c r="H4638">
        <v>5</v>
      </c>
      <c r="I4638" t="str">
        <f>VLOOKUP($H4638,Neighborhoods!$A:$C,2,0)</f>
        <v>Bronx</v>
      </c>
      <c r="J4638" t="str">
        <f>VLOOKUP($H4638,Neighborhoods!$A:$C,3,0)</f>
        <v>Port Morris</v>
      </c>
      <c r="K4638" t="s">
        <v>11822</v>
      </c>
      <c r="L4638" t="str">
        <f t="shared" si="288"/>
        <v>No</v>
      </c>
      <c r="M4638">
        <v>6</v>
      </c>
      <c r="N4638" t="str" cm="1">
        <f t="array" ref="N4638">_xlfn.IFS(M4638&lt;=2,"Small",M4638&lt;=5,"Medium",M4638&gt;5,"Large")</f>
        <v>Large</v>
      </c>
      <c r="O4638" s="50">
        <v>165</v>
      </c>
      <c r="P4638" s="67">
        <f t="shared" si="289"/>
        <v>0.03</v>
      </c>
      <c r="Q4638" s="52">
        <v>4.9000000000000004</v>
      </c>
      <c r="R4638" s="52" t="str" cm="1">
        <f t="array" ref="R4638">_xlfn.IFS(ROUND(Q4638,0)=5,"Excellent",ROUND(Q4638,0)=4,"Good",ROUND(Q4638,0)=3,"Ok",ROUND(Q4638,0)&lt;3,"Bad")</f>
        <v>Excellent</v>
      </c>
      <c r="S4638">
        <v>42</v>
      </c>
      <c r="T4638" t="str">
        <f t="shared" si="290"/>
        <v>No</v>
      </c>
      <c r="U4638" s="65">
        <v>43576</v>
      </c>
      <c r="V4638" s="65">
        <v>43944</v>
      </c>
      <c r="W4638">
        <v>269</v>
      </c>
      <c r="X4638" t="str">
        <f t="shared" si="291"/>
        <v>Active</v>
      </c>
      <c r="Y4638" t="s">
        <v>15616</v>
      </c>
    </row>
    <row r="4639" spans="1:25" x14ac:dyDescent="0.25">
      <c r="A4639">
        <v>4638</v>
      </c>
      <c r="B4639" t="s">
        <v>3249</v>
      </c>
      <c r="C4639">
        <v>2244</v>
      </c>
      <c r="D4639" t="str">
        <f>VLOOKUP($C4639,Hosts!$A:$O,10,0)</f>
        <v>New York</v>
      </c>
      <c r="E4639" s="67">
        <f>INDEX(Hosts!$A:$O,MATCH(Places!$C4639,Hosts!$A:$A,0),MATCH(Places!E$1,Hosts!$1:$1,0))</f>
        <v>1</v>
      </c>
      <c r="F4639" s="67">
        <f>INDEX(Hosts!$A:$O,MATCH(Places!$C4639,Hosts!$A:$A,0),MATCH(Places!F$1,Hosts!$1:$1,0))</f>
        <v>0.9</v>
      </c>
      <c r="G4639" s="67" t="str">
        <f>INDEX(Hosts!$A:$O,MATCH(Places!$C4639,Hosts!$A:$A,0),MATCH(Places!G$1,Hosts!$1:$1,0))</f>
        <v>No</v>
      </c>
      <c r="H4639">
        <v>7</v>
      </c>
      <c r="I4639" t="str">
        <f>VLOOKUP($H4639,Neighborhoods!$A:$C,2,0)</f>
        <v>Brooklyn</v>
      </c>
      <c r="J4639" t="str">
        <f>VLOOKUP($H4639,Neighborhoods!$A:$C,3,0)</f>
        <v>Bedford-Stuyvesant</v>
      </c>
      <c r="K4639" t="s">
        <v>1</v>
      </c>
      <c r="L4639" t="str">
        <f t="shared" si="288"/>
        <v>Yes</v>
      </c>
      <c r="M4639">
        <v>2</v>
      </c>
      <c r="N4639" t="str" cm="1">
        <f t="array" ref="N4639">_xlfn.IFS(M4639&lt;=2,"Small",M4639&lt;=5,"Medium",M4639&gt;5,"Large")</f>
        <v>Small</v>
      </c>
      <c r="O4639" s="50">
        <v>70</v>
      </c>
      <c r="P4639" s="67">
        <f t="shared" si="289"/>
        <v>0.03</v>
      </c>
      <c r="Q4639" s="52">
        <v>5</v>
      </c>
      <c r="R4639" s="52" t="str" cm="1">
        <f t="array" ref="R4639">_xlfn.IFS(ROUND(Q4639,0)=5,"Excellent",ROUND(Q4639,0)=4,"Good",ROUND(Q4639,0)=3,"Ok",ROUND(Q4639,0)&lt;3,"Bad")</f>
        <v>Excellent</v>
      </c>
      <c r="S4639">
        <v>33</v>
      </c>
      <c r="T4639" t="str">
        <f t="shared" si="290"/>
        <v>No</v>
      </c>
      <c r="U4639" s="65">
        <v>43617</v>
      </c>
      <c r="V4639" s="65">
        <v>43892</v>
      </c>
      <c r="W4639">
        <v>342</v>
      </c>
      <c r="X4639" t="str">
        <f t="shared" si="291"/>
        <v>Active</v>
      </c>
      <c r="Y4639" t="s">
        <v>15616</v>
      </c>
    </row>
    <row r="4640" spans="1:25" x14ac:dyDescent="0.25">
      <c r="A4640">
        <v>4639</v>
      </c>
      <c r="B4640" t="s">
        <v>3250</v>
      </c>
      <c r="C4640">
        <v>1096</v>
      </c>
      <c r="D4640" t="str">
        <f>VLOOKUP($C4640,Hosts!$A:$O,10,0)</f>
        <v>New York</v>
      </c>
      <c r="E4640" s="67">
        <f>INDEX(Hosts!$A:$O,MATCH(Places!$C4640,Hosts!$A:$A,0),MATCH(Places!E$1,Hosts!$1:$1,0))</f>
        <v>1</v>
      </c>
      <c r="F4640" s="67">
        <f>INDEX(Hosts!$A:$O,MATCH(Places!$C4640,Hosts!$A:$A,0),MATCH(Places!F$1,Hosts!$1:$1,0))</f>
        <v>0.97</v>
      </c>
      <c r="G4640" s="67" t="str">
        <f>INDEX(Hosts!$A:$O,MATCH(Places!$C4640,Hosts!$A:$A,0),MATCH(Places!G$1,Hosts!$1:$1,0))</f>
        <v>No</v>
      </c>
      <c r="H4640">
        <v>12</v>
      </c>
      <c r="I4640" t="str">
        <f>VLOOKUP($H4640,Neighborhoods!$A:$C,2,0)</f>
        <v>Brooklyn</v>
      </c>
      <c r="J4640" t="str">
        <f>VLOOKUP($H4640,Neighborhoods!$A:$C,3,0)</f>
        <v>Williamsburg</v>
      </c>
      <c r="K4640" t="s">
        <v>1</v>
      </c>
      <c r="L4640" t="str">
        <f t="shared" si="288"/>
        <v>Yes</v>
      </c>
      <c r="M4640">
        <v>1</v>
      </c>
      <c r="N4640" t="str" cm="1">
        <f t="array" ref="N4640">_xlfn.IFS(M4640&lt;=2,"Small",M4640&lt;=5,"Medium",M4640&gt;5,"Large")</f>
        <v>Small</v>
      </c>
      <c r="O4640" s="50">
        <v>74</v>
      </c>
      <c r="P4640" s="67">
        <f t="shared" si="289"/>
        <v>0.03</v>
      </c>
      <c r="Q4640" s="52">
        <v>4.83</v>
      </c>
      <c r="R4640" s="52" t="str" cm="1">
        <f t="array" ref="R4640">_xlfn.IFS(ROUND(Q4640,0)=5,"Excellent",ROUND(Q4640,0)=4,"Good",ROUND(Q4640,0)=3,"Ok",ROUND(Q4640,0)&lt;3,"Bad")</f>
        <v>Excellent</v>
      </c>
      <c r="S4640">
        <v>47</v>
      </c>
      <c r="T4640" t="str">
        <f t="shared" si="290"/>
        <v>No</v>
      </c>
      <c r="U4640" s="65">
        <v>43555</v>
      </c>
      <c r="V4640" s="65">
        <v>43898</v>
      </c>
      <c r="W4640">
        <v>349</v>
      </c>
      <c r="X4640" t="str">
        <f t="shared" si="291"/>
        <v>Active</v>
      </c>
      <c r="Y4640" t="s">
        <v>15615</v>
      </c>
    </row>
    <row r="4641" spans="1:25" x14ac:dyDescent="0.25">
      <c r="A4641">
        <v>4640</v>
      </c>
      <c r="B4641" t="s">
        <v>15325</v>
      </c>
      <c r="C4641">
        <v>3752</v>
      </c>
      <c r="D4641" t="str">
        <f>VLOOKUP($C4641,Hosts!$A:$O,10,0)</f>
        <v>New Jersey</v>
      </c>
      <c r="E4641" s="67">
        <f>INDEX(Hosts!$A:$O,MATCH(Places!$C4641,Hosts!$A:$A,0),MATCH(Places!E$1,Hosts!$1:$1,0))</f>
        <v>1</v>
      </c>
      <c r="F4641" s="67">
        <f>INDEX(Hosts!$A:$O,MATCH(Places!$C4641,Hosts!$A:$A,0),MATCH(Places!F$1,Hosts!$1:$1,0))</f>
        <v>1</v>
      </c>
      <c r="G4641" s="67" t="str">
        <f>INDEX(Hosts!$A:$O,MATCH(Places!$C4641,Hosts!$A:$A,0),MATCH(Places!G$1,Hosts!$1:$1,0))</f>
        <v>No</v>
      </c>
      <c r="H4641">
        <v>17</v>
      </c>
      <c r="I4641" t="str">
        <f>VLOOKUP($H4641,Neighborhoods!$A:$C,2,0)</f>
        <v>Manhattan</v>
      </c>
      <c r="J4641" t="str">
        <f>VLOOKUP($H4641,Neighborhoods!$A:$C,3,0)</f>
        <v>Hell's Kitchen</v>
      </c>
      <c r="K4641" t="s">
        <v>11822</v>
      </c>
      <c r="L4641" t="str">
        <f t="shared" si="288"/>
        <v>No</v>
      </c>
      <c r="M4641">
        <v>12</v>
      </c>
      <c r="N4641" t="str" cm="1">
        <f t="array" ref="N4641">_xlfn.IFS(M4641&lt;=2,"Small",M4641&lt;=5,"Medium",M4641&gt;5,"Large")</f>
        <v>Large</v>
      </c>
      <c r="O4641" s="50">
        <v>624</v>
      </c>
      <c r="P4641" s="67">
        <f t="shared" si="289"/>
        <v>0.05</v>
      </c>
      <c r="Q4641" s="52">
        <v>4.9000000000000004</v>
      </c>
      <c r="R4641" s="52" t="str" cm="1">
        <f t="array" ref="R4641">_xlfn.IFS(ROUND(Q4641,0)=5,"Excellent",ROUND(Q4641,0)=4,"Good",ROUND(Q4641,0)=3,"Ok",ROUND(Q4641,0)&lt;3,"Bad")</f>
        <v>Excellent</v>
      </c>
      <c r="S4641">
        <v>39</v>
      </c>
      <c r="T4641" t="str">
        <f t="shared" si="290"/>
        <v>No</v>
      </c>
      <c r="U4641" s="65">
        <v>43607</v>
      </c>
      <c r="V4641" s="65">
        <v>43905</v>
      </c>
      <c r="W4641">
        <v>0</v>
      </c>
      <c r="X4641" t="str">
        <f t="shared" si="291"/>
        <v>Inactive</v>
      </c>
      <c r="Y4641" t="s">
        <v>15615</v>
      </c>
    </row>
    <row r="4642" spans="1:25" x14ac:dyDescent="0.25">
      <c r="A4642">
        <v>4641</v>
      </c>
      <c r="B4642" t="s">
        <v>3251</v>
      </c>
      <c r="C4642">
        <v>1913</v>
      </c>
      <c r="D4642" t="str">
        <f>VLOOKUP($C4642,Hosts!$A:$O,10,0)</f>
        <v>New York</v>
      </c>
      <c r="E4642" s="67">
        <f>INDEX(Hosts!$A:$O,MATCH(Places!$C4642,Hosts!$A:$A,0),MATCH(Places!E$1,Hosts!$1:$1,0))</f>
        <v>1</v>
      </c>
      <c r="F4642" s="67">
        <f>INDEX(Hosts!$A:$O,MATCH(Places!$C4642,Hosts!$A:$A,0),MATCH(Places!F$1,Hosts!$1:$1,0))</f>
        <v>0.85</v>
      </c>
      <c r="G4642" s="67" t="str">
        <f>INDEX(Hosts!$A:$O,MATCH(Places!$C4642,Hosts!$A:$A,0),MATCH(Places!G$1,Hosts!$1:$1,0))</f>
        <v>Yes</v>
      </c>
      <c r="H4642">
        <v>7</v>
      </c>
      <c r="I4642" t="str">
        <f>VLOOKUP($H4642,Neighborhoods!$A:$C,2,0)</f>
        <v>Brooklyn</v>
      </c>
      <c r="J4642" t="str">
        <f>VLOOKUP($H4642,Neighborhoods!$A:$C,3,0)</f>
        <v>Bedford-Stuyvesant</v>
      </c>
      <c r="K4642" t="s">
        <v>11822</v>
      </c>
      <c r="L4642" t="str">
        <f t="shared" si="288"/>
        <v>No</v>
      </c>
      <c r="M4642">
        <v>4</v>
      </c>
      <c r="N4642" t="str" cm="1">
        <f t="array" ref="N4642">_xlfn.IFS(M4642&lt;=2,"Small",M4642&lt;=5,"Medium",M4642&gt;5,"Large")</f>
        <v>Medium</v>
      </c>
      <c r="O4642" s="50">
        <v>279</v>
      </c>
      <c r="P4642" s="67">
        <f t="shared" si="289"/>
        <v>0.04</v>
      </c>
      <c r="Q4642" s="52">
        <v>5</v>
      </c>
      <c r="R4642" s="52" t="str" cm="1">
        <f t="array" ref="R4642">_xlfn.IFS(ROUND(Q4642,0)=5,"Excellent",ROUND(Q4642,0)=4,"Good",ROUND(Q4642,0)=3,"Ok",ROUND(Q4642,0)&lt;3,"Bad")</f>
        <v>Excellent</v>
      </c>
      <c r="S4642">
        <v>23</v>
      </c>
      <c r="T4642" t="str">
        <f t="shared" si="290"/>
        <v>No</v>
      </c>
      <c r="U4642" s="65">
        <v>43560</v>
      </c>
      <c r="V4642" s="65">
        <v>44052</v>
      </c>
      <c r="W4642">
        <v>88</v>
      </c>
      <c r="X4642" t="str">
        <f t="shared" si="291"/>
        <v>Active</v>
      </c>
      <c r="Y4642" t="s">
        <v>15615</v>
      </c>
    </row>
    <row r="4643" spans="1:25" x14ac:dyDescent="0.25">
      <c r="A4643">
        <v>4642</v>
      </c>
      <c r="B4643" t="s">
        <v>3252</v>
      </c>
      <c r="C4643">
        <v>3654</v>
      </c>
      <c r="D4643" t="str">
        <f>VLOOKUP($C4643,Hosts!$A:$O,10,0)</f>
        <v>New York</v>
      </c>
      <c r="E4643" s="67">
        <f>INDEX(Hosts!$A:$O,MATCH(Places!$C4643,Hosts!$A:$A,0),MATCH(Places!E$1,Hosts!$1:$1,0))</f>
        <v>1</v>
      </c>
      <c r="F4643" s="67">
        <f>INDEX(Hosts!$A:$O,MATCH(Places!$C4643,Hosts!$A:$A,0),MATCH(Places!F$1,Hosts!$1:$1,0))</f>
        <v>1</v>
      </c>
      <c r="G4643" s="67" t="str">
        <f>INDEX(Hosts!$A:$O,MATCH(Places!$C4643,Hosts!$A:$A,0),MATCH(Places!G$1,Hosts!$1:$1,0))</f>
        <v>Yes</v>
      </c>
      <c r="H4643">
        <v>8</v>
      </c>
      <c r="I4643" t="str">
        <f>VLOOKUP($H4643,Neighborhoods!$A:$C,2,0)</f>
        <v>Brooklyn</v>
      </c>
      <c r="J4643" t="str">
        <f>VLOOKUP($H4643,Neighborhoods!$A:$C,3,0)</f>
        <v>Bushwick</v>
      </c>
      <c r="K4643" t="s">
        <v>1</v>
      </c>
      <c r="L4643" t="str">
        <f t="shared" si="288"/>
        <v>Yes</v>
      </c>
      <c r="M4643">
        <v>2</v>
      </c>
      <c r="N4643" t="str" cm="1">
        <f t="array" ref="N4643">_xlfn.IFS(M4643&lt;=2,"Small",M4643&lt;=5,"Medium",M4643&gt;5,"Large")</f>
        <v>Small</v>
      </c>
      <c r="O4643" s="50">
        <v>57</v>
      </c>
      <c r="P4643" s="67">
        <f t="shared" si="289"/>
        <v>0.03</v>
      </c>
      <c r="Q4643" s="52">
        <v>5</v>
      </c>
      <c r="R4643" s="52" t="str" cm="1">
        <f t="array" ref="R4643">_xlfn.IFS(ROUND(Q4643,0)=5,"Excellent",ROUND(Q4643,0)=4,"Good",ROUND(Q4643,0)=3,"Ok",ROUND(Q4643,0)&lt;3,"Bad")</f>
        <v>Excellent</v>
      </c>
      <c r="S4643">
        <v>35</v>
      </c>
      <c r="T4643" t="str">
        <f t="shared" si="290"/>
        <v>No</v>
      </c>
      <c r="U4643" s="65">
        <v>43556</v>
      </c>
      <c r="V4643" s="65">
        <v>43892</v>
      </c>
      <c r="W4643">
        <v>7</v>
      </c>
      <c r="X4643" t="str">
        <f t="shared" si="291"/>
        <v>Active</v>
      </c>
      <c r="Y4643" t="s">
        <v>15616</v>
      </c>
    </row>
    <row r="4644" spans="1:25" x14ac:dyDescent="0.25">
      <c r="A4644">
        <v>4643</v>
      </c>
      <c r="B4644" t="s">
        <v>15069</v>
      </c>
      <c r="C4644">
        <v>3821</v>
      </c>
      <c r="D4644" t="str">
        <f>VLOOKUP($C4644,Hosts!$A:$O,10,0)</f>
        <v>New York</v>
      </c>
      <c r="E4644" s="67">
        <f>INDEX(Hosts!$A:$O,MATCH(Places!$C4644,Hosts!$A:$A,0),MATCH(Places!E$1,Hosts!$1:$1,0))</f>
        <v>1</v>
      </c>
      <c r="F4644" s="67">
        <f>INDEX(Hosts!$A:$O,MATCH(Places!$C4644,Hosts!$A:$A,0),MATCH(Places!F$1,Hosts!$1:$1,0))</f>
        <v>0.97</v>
      </c>
      <c r="G4644" s="67" t="str">
        <f>INDEX(Hosts!$A:$O,MATCH(Places!$C4644,Hosts!$A:$A,0),MATCH(Places!G$1,Hosts!$1:$1,0))</f>
        <v>No</v>
      </c>
      <c r="H4644">
        <v>14</v>
      </c>
      <c r="I4644" t="str">
        <f>VLOOKUP($H4644,Neighborhoods!$A:$C,2,0)</f>
        <v>Manhattan</v>
      </c>
      <c r="J4644" t="str">
        <f>VLOOKUP($H4644,Neighborhoods!$A:$C,3,0)</f>
        <v>East Harlem</v>
      </c>
      <c r="K4644" t="s">
        <v>16</v>
      </c>
      <c r="L4644" t="str">
        <f t="shared" si="288"/>
        <v>Yes</v>
      </c>
      <c r="M4644">
        <v>1</v>
      </c>
      <c r="N4644" t="str" cm="1">
        <f t="array" ref="N4644">_xlfn.IFS(M4644&lt;=2,"Small",M4644&lt;=5,"Medium",M4644&gt;5,"Large")</f>
        <v>Small</v>
      </c>
      <c r="O4644" s="50">
        <v>29</v>
      </c>
      <c r="P4644" s="67">
        <f t="shared" si="289"/>
        <v>0.03</v>
      </c>
      <c r="Q4644" s="52">
        <v>4.67</v>
      </c>
      <c r="R4644" s="52" t="str" cm="1">
        <f t="array" ref="R4644">_xlfn.IFS(ROUND(Q4644,0)=5,"Excellent",ROUND(Q4644,0)=4,"Good",ROUND(Q4644,0)=3,"Ok",ROUND(Q4644,0)&lt;3,"Bad")</f>
        <v>Excellent</v>
      </c>
      <c r="S4644">
        <v>45</v>
      </c>
      <c r="T4644" t="str">
        <f t="shared" si="290"/>
        <v>No</v>
      </c>
      <c r="U4644" s="65">
        <v>43555</v>
      </c>
      <c r="V4644" s="65">
        <v>44023</v>
      </c>
      <c r="W4644">
        <v>0</v>
      </c>
      <c r="X4644" t="str">
        <f t="shared" si="291"/>
        <v>Inactive</v>
      </c>
      <c r="Y4644" t="s">
        <v>15616</v>
      </c>
    </row>
    <row r="4645" spans="1:25" x14ac:dyDescent="0.25">
      <c r="A4645">
        <v>4644</v>
      </c>
      <c r="B4645" t="s">
        <v>13524</v>
      </c>
      <c r="C4645">
        <v>3821</v>
      </c>
      <c r="D4645" t="str">
        <f>VLOOKUP($C4645,Hosts!$A:$O,10,0)</f>
        <v>New York</v>
      </c>
      <c r="E4645" s="67">
        <f>INDEX(Hosts!$A:$O,MATCH(Places!$C4645,Hosts!$A:$A,0),MATCH(Places!E$1,Hosts!$1:$1,0))</f>
        <v>1</v>
      </c>
      <c r="F4645" s="67">
        <f>INDEX(Hosts!$A:$O,MATCH(Places!$C4645,Hosts!$A:$A,0),MATCH(Places!F$1,Hosts!$1:$1,0))</f>
        <v>0.97</v>
      </c>
      <c r="G4645" s="67" t="str">
        <f>INDEX(Hosts!$A:$O,MATCH(Places!$C4645,Hosts!$A:$A,0),MATCH(Places!G$1,Hosts!$1:$1,0))</f>
        <v>No</v>
      </c>
      <c r="H4645">
        <v>14</v>
      </c>
      <c r="I4645" t="str">
        <f>VLOOKUP($H4645,Neighborhoods!$A:$C,2,0)</f>
        <v>Manhattan</v>
      </c>
      <c r="J4645" t="str">
        <f>VLOOKUP($H4645,Neighborhoods!$A:$C,3,0)</f>
        <v>East Harlem</v>
      </c>
      <c r="K4645" t="s">
        <v>16</v>
      </c>
      <c r="L4645" t="str">
        <f t="shared" si="288"/>
        <v>Yes</v>
      </c>
      <c r="M4645">
        <v>1</v>
      </c>
      <c r="N4645" t="str" cm="1">
        <f t="array" ref="N4645">_xlfn.IFS(M4645&lt;=2,"Small",M4645&lt;=5,"Medium",M4645&gt;5,"Large")</f>
        <v>Small</v>
      </c>
      <c r="O4645" s="50">
        <v>26</v>
      </c>
      <c r="P4645" s="67">
        <f t="shared" si="289"/>
        <v>0.03</v>
      </c>
      <c r="Q4645" s="52">
        <v>4.66</v>
      </c>
      <c r="R4645" s="52" t="str" cm="1">
        <f t="array" ref="R4645">_xlfn.IFS(ROUND(Q4645,0)=5,"Excellent",ROUND(Q4645,0)=4,"Good",ROUND(Q4645,0)=3,"Ok",ROUND(Q4645,0)&lt;3,"Bad")</f>
        <v>Excellent</v>
      </c>
      <c r="S4645">
        <v>47</v>
      </c>
      <c r="T4645" t="str">
        <f t="shared" si="290"/>
        <v>No</v>
      </c>
      <c r="U4645" s="65">
        <v>43554</v>
      </c>
      <c r="V4645" s="65">
        <v>44015</v>
      </c>
      <c r="W4645">
        <v>0</v>
      </c>
      <c r="X4645" t="str">
        <f t="shared" si="291"/>
        <v>Inactive</v>
      </c>
      <c r="Y4645" t="s">
        <v>15616</v>
      </c>
    </row>
    <row r="4646" spans="1:25" x14ac:dyDescent="0.25">
      <c r="A4646">
        <v>4645</v>
      </c>
      <c r="B4646" t="s">
        <v>14916</v>
      </c>
      <c r="C4646">
        <v>3821</v>
      </c>
      <c r="D4646" t="str">
        <f>VLOOKUP($C4646,Hosts!$A:$O,10,0)</f>
        <v>New York</v>
      </c>
      <c r="E4646" s="67">
        <f>INDEX(Hosts!$A:$O,MATCH(Places!$C4646,Hosts!$A:$A,0),MATCH(Places!E$1,Hosts!$1:$1,0))</f>
        <v>1</v>
      </c>
      <c r="F4646" s="67">
        <f>INDEX(Hosts!$A:$O,MATCH(Places!$C4646,Hosts!$A:$A,0),MATCH(Places!F$1,Hosts!$1:$1,0))</f>
        <v>0.97</v>
      </c>
      <c r="G4646" s="67" t="str">
        <f>INDEX(Hosts!$A:$O,MATCH(Places!$C4646,Hosts!$A:$A,0),MATCH(Places!G$1,Hosts!$1:$1,0))</f>
        <v>No</v>
      </c>
      <c r="H4646">
        <v>14</v>
      </c>
      <c r="I4646" t="str">
        <f>VLOOKUP($H4646,Neighborhoods!$A:$C,2,0)</f>
        <v>Manhattan</v>
      </c>
      <c r="J4646" t="str">
        <f>VLOOKUP($H4646,Neighborhoods!$A:$C,3,0)</f>
        <v>East Harlem</v>
      </c>
      <c r="K4646" t="s">
        <v>16</v>
      </c>
      <c r="L4646" t="str">
        <f t="shared" si="288"/>
        <v>Yes</v>
      </c>
      <c r="M4646">
        <v>2</v>
      </c>
      <c r="N4646" t="str" cm="1">
        <f t="array" ref="N4646">_xlfn.IFS(M4646&lt;=2,"Small",M4646&lt;=5,"Medium",M4646&gt;5,"Large")</f>
        <v>Small</v>
      </c>
      <c r="O4646" s="50">
        <v>55</v>
      </c>
      <c r="P4646" s="67">
        <f t="shared" si="289"/>
        <v>0.03</v>
      </c>
      <c r="Q4646" s="52">
        <v>4.66</v>
      </c>
      <c r="R4646" s="52" t="str" cm="1">
        <f t="array" ref="R4646">_xlfn.IFS(ROUND(Q4646,0)=5,"Excellent",ROUND(Q4646,0)=4,"Good",ROUND(Q4646,0)=3,"Ok",ROUND(Q4646,0)&lt;3,"Bad")</f>
        <v>Excellent</v>
      </c>
      <c r="S4646">
        <v>50</v>
      </c>
      <c r="T4646" t="str">
        <f t="shared" si="290"/>
        <v>No</v>
      </c>
      <c r="U4646" s="65">
        <v>43554</v>
      </c>
      <c r="V4646" s="65">
        <v>43900</v>
      </c>
      <c r="W4646">
        <v>0</v>
      </c>
      <c r="X4646" t="str">
        <f t="shared" si="291"/>
        <v>Inactive</v>
      </c>
      <c r="Y4646" t="s">
        <v>15616</v>
      </c>
    </row>
    <row r="4647" spans="1:25" x14ac:dyDescent="0.25">
      <c r="A4647">
        <v>4646</v>
      </c>
      <c r="B4647" t="s">
        <v>3253</v>
      </c>
      <c r="C4647">
        <v>3781</v>
      </c>
      <c r="D4647" t="str">
        <f>VLOOKUP($C4647,Hosts!$A:$O,10,0)</f>
        <v>New York</v>
      </c>
      <c r="E4647" s="67">
        <f>INDEX(Hosts!$A:$O,MATCH(Places!$C4647,Hosts!$A:$A,0),MATCH(Places!E$1,Hosts!$1:$1,0))</f>
        <v>0.79</v>
      </c>
      <c r="F4647" s="67">
        <f>INDEX(Hosts!$A:$O,MATCH(Places!$C4647,Hosts!$A:$A,0),MATCH(Places!F$1,Hosts!$1:$1,0))</f>
        <v>0.98</v>
      </c>
      <c r="G4647" s="67" t="str">
        <f>INDEX(Hosts!$A:$O,MATCH(Places!$C4647,Hosts!$A:$A,0),MATCH(Places!G$1,Hosts!$1:$1,0))</f>
        <v>No</v>
      </c>
      <c r="H4647">
        <v>26</v>
      </c>
      <c r="I4647" t="str">
        <f>VLOOKUP($H4647,Neighborhoods!$A:$C,2,0)</f>
        <v>Queens</v>
      </c>
      <c r="J4647" t="str">
        <f>VLOOKUP($H4647,Neighborhoods!$A:$C,3,0)</f>
        <v>Sunnyside</v>
      </c>
      <c r="K4647" t="s">
        <v>1</v>
      </c>
      <c r="L4647" t="str">
        <f t="shared" si="288"/>
        <v>Yes</v>
      </c>
      <c r="M4647">
        <v>2</v>
      </c>
      <c r="N4647" t="str" cm="1">
        <f t="array" ref="N4647">_xlfn.IFS(M4647&lt;=2,"Small",M4647&lt;=5,"Medium",M4647&gt;5,"Large")</f>
        <v>Small</v>
      </c>
      <c r="O4647" s="50">
        <v>37</v>
      </c>
      <c r="P4647" s="67">
        <f t="shared" si="289"/>
        <v>0.03</v>
      </c>
      <c r="Q4647" s="52">
        <v>3.33</v>
      </c>
      <c r="R4647" s="52" t="str" cm="1">
        <f t="array" ref="R4647">_xlfn.IFS(ROUND(Q4647,0)=5,"Excellent",ROUND(Q4647,0)=4,"Good",ROUND(Q4647,0)=3,"Ok",ROUND(Q4647,0)&lt;3,"Bad")</f>
        <v>Ok</v>
      </c>
      <c r="S4647">
        <v>3</v>
      </c>
      <c r="T4647" t="str">
        <f t="shared" si="290"/>
        <v>No</v>
      </c>
      <c r="U4647" s="65">
        <v>43708</v>
      </c>
      <c r="V4647" s="65">
        <v>43898</v>
      </c>
      <c r="W4647">
        <v>0</v>
      </c>
      <c r="X4647" t="str">
        <f t="shared" si="291"/>
        <v>Inactive</v>
      </c>
      <c r="Y4647" t="s">
        <v>15615</v>
      </c>
    </row>
    <row r="4648" spans="1:25" x14ac:dyDescent="0.25">
      <c r="A4648">
        <v>4647</v>
      </c>
      <c r="B4648" t="s">
        <v>15288</v>
      </c>
      <c r="C4648">
        <v>2796</v>
      </c>
      <c r="D4648" t="str">
        <f>VLOOKUP($C4648,Hosts!$A:$O,10,0)</f>
        <v>New York</v>
      </c>
      <c r="E4648" s="67">
        <f>INDEX(Hosts!$A:$O,MATCH(Places!$C4648,Hosts!$A:$A,0),MATCH(Places!E$1,Hosts!$1:$1,0))</f>
        <v>1</v>
      </c>
      <c r="F4648" s="67">
        <f>INDEX(Hosts!$A:$O,MATCH(Places!$C4648,Hosts!$A:$A,0),MATCH(Places!F$1,Hosts!$1:$1,0))</f>
        <v>0.25</v>
      </c>
      <c r="G4648" s="67" t="str">
        <f>INDEX(Hosts!$A:$O,MATCH(Places!$C4648,Hosts!$A:$A,0),MATCH(Places!G$1,Hosts!$1:$1,0))</f>
        <v>No</v>
      </c>
      <c r="H4648">
        <v>9</v>
      </c>
      <c r="I4648" t="str">
        <f>VLOOKUP($H4648,Neighborhoods!$A:$C,2,0)</f>
        <v>Brooklyn</v>
      </c>
      <c r="J4648" t="str">
        <f>VLOOKUP($H4648,Neighborhoods!$A:$C,3,0)</f>
        <v>Crown Heights</v>
      </c>
      <c r="K4648" t="s">
        <v>11822</v>
      </c>
      <c r="L4648" t="str">
        <f t="shared" si="288"/>
        <v>No</v>
      </c>
      <c r="M4648">
        <v>3</v>
      </c>
      <c r="N4648" t="str" cm="1">
        <f t="array" ref="N4648">_xlfn.IFS(M4648&lt;=2,"Small",M4648&lt;=5,"Medium",M4648&gt;5,"Large")</f>
        <v>Medium</v>
      </c>
      <c r="O4648" s="50">
        <v>75</v>
      </c>
      <c r="P4648" s="67">
        <f t="shared" si="289"/>
        <v>0.03</v>
      </c>
      <c r="Q4648" s="52">
        <v>5</v>
      </c>
      <c r="R4648" s="52" t="str" cm="1">
        <f t="array" ref="R4648">_xlfn.IFS(ROUND(Q4648,0)=5,"Excellent",ROUND(Q4648,0)=4,"Good",ROUND(Q4648,0)=3,"Ok",ROUND(Q4648,0)&lt;3,"Bad")</f>
        <v>Excellent</v>
      </c>
      <c r="S4648">
        <v>4</v>
      </c>
      <c r="T4648" t="str">
        <f t="shared" si="290"/>
        <v>No</v>
      </c>
      <c r="U4648" s="65">
        <v>43579</v>
      </c>
      <c r="V4648" s="65">
        <v>43836</v>
      </c>
      <c r="W4648">
        <v>84</v>
      </c>
      <c r="X4648" t="str">
        <f t="shared" si="291"/>
        <v>Active</v>
      </c>
      <c r="Y4648" t="s">
        <v>15615</v>
      </c>
    </row>
    <row r="4649" spans="1:25" x14ac:dyDescent="0.25">
      <c r="A4649">
        <v>4648</v>
      </c>
      <c r="B4649" t="s">
        <v>3254</v>
      </c>
      <c r="C4649">
        <v>3357</v>
      </c>
      <c r="D4649" t="str">
        <f>VLOOKUP($C4649,Hosts!$A:$O,10,0)</f>
        <v>New York</v>
      </c>
      <c r="E4649" s="67">
        <f>INDEX(Hosts!$A:$O,MATCH(Places!$C4649,Hosts!$A:$A,0),MATCH(Places!E$1,Hosts!$1:$1,0))</f>
        <v>1</v>
      </c>
      <c r="F4649" s="67">
        <f>INDEX(Hosts!$A:$O,MATCH(Places!$C4649,Hosts!$A:$A,0),MATCH(Places!F$1,Hosts!$1:$1,0))</f>
        <v>0.95</v>
      </c>
      <c r="G4649" s="67" t="str">
        <f>INDEX(Hosts!$A:$O,MATCH(Places!$C4649,Hosts!$A:$A,0),MATCH(Places!G$1,Hosts!$1:$1,0))</f>
        <v>Yes</v>
      </c>
      <c r="H4649">
        <v>21</v>
      </c>
      <c r="I4649" t="str">
        <f>VLOOKUP($H4649,Neighborhoods!$A:$C,2,0)</f>
        <v>Queens</v>
      </c>
      <c r="J4649" t="str">
        <f>VLOOKUP($H4649,Neighborhoods!$A:$C,3,0)</f>
        <v>Astoria</v>
      </c>
      <c r="K4649" t="s">
        <v>1</v>
      </c>
      <c r="L4649" t="str">
        <f t="shared" si="288"/>
        <v>Yes</v>
      </c>
      <c r="M4649">
        <v>3</v>
      </c>
      <c r="N4649" t="str" cm="1">
        <f t="array" ref="N4649">_xlfn.IFS(M4649&lt;=2,"Small",M4649&lt;=5,"Medium",M4649&gt;5,"Large")</f>
        <v>Medium</v>
      </c>
      <c r="O4649" s="50">
        <v>61</v>
      </c>
      <c r="P4649" s="67">
        <f t="shared" si="289"/>
        <v>0.03</v>
      </c>
      <c r="Q4649" s="52">
        <v>4.9800000000000004</v>
      </c>
      <c r="R4649" s="52" t="str" cm="1">
        <f t="array" ref="R4649">_xlfn.IFS(ROUND(Q4649,0)=5,"Excellent",ROUND(Q4649,0)=4,"Good",ROUND(Q4649,0)=3,"Ok",ROUND(Q4649,0)&lt;3,"Bad")</f>
        <v>Excellent</v>
      </c>
      <c r="S4649">
        <v>82</v>
      </c>
      <c r="T4649" t="str">
        <f t="shared" si="290"/>
        <v>No</v>
      </c>
      <c r="U4649" s="65">
        <v>43560</v>
      </c>
      <c r="V4649" s="65">
        <v>44012</v>
      </c>
      <c r="W4649">
        <v>351</v>
      </c>
      <c r="X4649" t="str">
        <f t="shared" si="291"/>
        <v>Active</v>
      </c>
      <c r="Y4649" t="s">
        <v>15616</v>
      </c>
    </row>
    <row r="4650" spans="1:25" x14ac:dyDescent="0.25">
      <c r="A4650">
        <v>4649</v>
      </c>
      <c r="B4650" t="s">
        <v>13712</v>
      </c>
      <c r="C4650">
        <v>3029</v>
      </c>
      <c r="D4650" t="str">
        <f>VLOOKUP($C4650,Hosts!$A:$O,10,0)</f>
        <v>New York</v>
      </c>
      <c r="E4650" s="67">
        <f>INDEX(Hosts!$A:$O,MATCH(Places!$C4650,Hosts!$A:$A,0),MATCH(Places!E$1,Hosts!$1:$1,0))</f>
        <v>0.88</v>
      </c>
      <c r="F4650" s="67">
        <f>INDEX(Hosts!$A:$O,MATCH(Places!$C4650,Hosts!$A:$A,0),MATCH(Places!F$1,Hosts!$1:$1,0))</f>
        <v>0.82</v>
      </c>
      <c r="G4650" s="67" t="str">
        <f>INDEX(Hosts!$A:$O,MATCH(Places!$C4650,Hosts!$A:$A,0),MATCH(Places!G$1,Hosts!$1:$1,0))</f>
        <v>No</v>
      </c>
      <c r="H4650">
        <v>26</v>
      </c>
      <c r="I4650" t="str">
        <f>VLOOKUP($H4650,Neighborhoods!$A:$C,2,0)</f>
        <v>Queens</v>
      </c>
      <c r="J4650" t="str">
        <f>VLOOKUP($H4650,Neighborhoods!$A:$C,3,0)</f>
        <v>Sunnyside</v>
      </c>
      <c r="K4650" t="s">
        <v>16</v>
      </c>
      <c r="L4650" t="str">
        <f t="shared" si="288"/>
        <v>Yes</v>
      </c>
      <c r="M4650">
        <v>2</v>
      </c>
      <c r="N4650" t="str" cm="1">
        <f t="array" ref="N4650">_xlfn.IFS(M4650&lt;=2,"Small",M4650&lt;=5,"Medium",M4650&gt;5,"Large")</f>
        <v>Small</v>
      </c>
      <c r="O4650" s="50">
        <v>28</v>
      </c>
      <c r="P4650" s="67">
        <f t="shared" si="289"/>
        <v>0.03</v>
      </c>
      <c r="Q4650" s="52">
        <v>5</v>
      </c>
      <c r="R4650" s="52" t="str" cm="1">
        <f t="array" ref="R4650">_xlfn.IFS(ROUND(Q4650,0)=5,"Excellent",ROUND(Q4650,0)=4,"Good",ROUND(Q4650,0)=3,"Ok",ROUND(Q4650,0)&lt;3,"Bad")</f>
        <v>Excellent</v>
      </c>
      <c r="S4650">
        <v>3</v>
      </c>
      <c r="T4650" t="str">
        <f t="shared" si="290"/>
        <v>No</v>
      </c>
      <c r="U4650" s="65">
        <v>43706</v>
      </c>
      <c r="V4650" s="65">
        <v>43910</v>
      </c>
      <c r="W4650">
        <v>15</v>
      </c>
      <c r="X4650" t="str">
        <f t="shared" si="291"/>
        <v>Active</v>
      </c>
      <c r="Y4650" t="s">
        <v>15615</v>
      </c>
    </row>
    <row r="4651" spans="1:25" x14ac:dyDescent="0.25">
      <c r="A4651">
        <v>4650</v>
      </c>
      <c r="B4651" t="s">
        <v>3255</v>
      </c>
      <c r="C4651">
        <v>3353</v>
      </c>
      <c r="D4651" t="str">
        <f>VLOOKUP($C4651,Hosts!$A:$O,10,0)</f>
        <v>New York</v>
      </c>
      <c r="E4651" s="67">
        <f>INDEX(Hosts!$A:$O,MATCH(Places!$C4651,Hosts!$A:$A,0),MATCH(Places!E$1,Hosts!$1:$1,0))</f>
        <v>1</v>
      </c>
      <c r="F4651" s="67">
        <f>INDEX(Hosts!$A:$O,MATCH(Places!$C4651,Hosts!$A:$A,0),MATCH(Places!F$1,Hosts!$1:$1,0))</f>
        <v>0.97</v>
      </c>
      <c r="G4651" s="67" t="str">
        <f>INDEX(Hosts!$A:$O,MATCH(Places!$C4651,Hosts!$A:$A,0),MATCH(Places!G$1,Hosts!$1:$1,0))</f>
        <v>No</v>
      </c>
      <c r="H4651">
        <v>8</v>
      </c>
      <c r="I4651" t="str">
        <f>VLOOKUP($H4651,Neighborhoods!$A:$C,2,0)</f>
        <v>Brooklyn</v>
      </c>
      <c r="J4651" t="str">
        <f>VLOOKUP($H4651,Neighborhoods!$A:$C,3,0)</f>
        <v>Bushwick</v>
      </c>
      <c r="K4651" t="s">
        <v>11822</v>
      </c>
      <c r="L4651" t="str">
        <f t="shared" si="288"/>
        <v>No</v>
      </c>
      <c r="M4651">
        <v>6</v>
      </c>
      <c r="N4651" t="str" cm="1">
        <f t="array" ref="N4651">_xlfn.IFS(M4651&lt;=2,"Small",M4651&lt;=5,"Medium",M4651&gt;5,"Large")</f>
        <v>Large</v>
      </c>
      <c r="O4651" s="50">
        <v>166</v>
      </c>
      <c r="P4651" s="67">
        <f t="shared" si="289"/>
        <v>0.03</v>
      </c>
      <c r="Q4651" s="52">
        <v>4.91</v>
      </c>
      <c r="R4651" s="52" t="str" cm="1">
        <f t="array" ref="R4651">_xlfn.IFS(ROUND(Q4651,0)=5,"Excellent",ROUND(Q4651,0)=4,"Good",ROUND(Q4651,0)=3,"Ok",ROUND(Q4651,0)&lt;3,"Bad")</f>
        <v>Excellent</v>
      </c>
      <c r="S4651">
        <v>54</v>
      </c>
      <c r="T4651" t="str">
        <f t="shared" si="290"/>
        <v>No</v>
      </c>
      <c r="U4651" s="65">
        <v>43572</v>
      </c>
      <c r="V4651" s="65">
        <v>44032</v>
      </c>
      <c r="W4651">
        <v>347</v>
      </c>
      <c r="X4651" t="str">
        <f t="shared" si="291"/>
        <v>Active</v>
      </c>
      <c r="Y4651" t="s">
        <v>15615</v>
      </c>
    </row>
    <row r="4652" spans="1:25" x14ac:dyDescent="0.25">
      <c r="A4652">
        <v>4651</v>
      </c>
      <c r="B4652" t="s">
        <v>3256</v>
      </c>
      <c r="C4652">
        <v>269</v>
      </c>
      <c r="D4652" t="str">
        <f>VLOOKUP($C4652,Hosts!$A:$O,10,0)</f>
        <v>New York</v>
      </c>
      <c r="E4652" s="67">
        <f>INDEX(Hosts!$A:$O,MATCH(Places!$C4652,Hosts!$A:$A,0),MATCH(Places!E$1,Hosts!$1:$1,0))</f>
        <v>0.7</v>
      </c>
      <c r="F4652" s="67">
        <f>INDEX(Hosts!$A:$O,MATCH(Places!$C4652,Hosts!$A:$A,0),MATCH(Places!F$1,Hosts!$1:$1,0))</f>
        <v>0.96</v>
      </c>
      <c r="G4652" s="67" t="str">
        <f>INDEX(Hosts!$A:$O,MATCH(Places!$C4652,Hosts!$A:$A,0),MATCH(Places!G$1,Hosts!$1:$1,0))</f>
        <v>Yes</v>
      </c>
      <c r="H4652">
        <v>19</v>
      </c>
      <c r="I4652" t="str">
        <f>VLOOKUP($H4652,Neighborhoods!$A:$C,2,0)</f>
        <v>Manhattan</v>
      </c>
      <c r="J4652" t="str">
        <f>VLOOKUP($H4652,Neighborhoods!$A:$C,3,0)</f>
        <v>Upper East Side</v>
      </c>
      <c r="K4652" t="s">
        <v>11822</v>
      </c>
      <c r="L4652" t="str">
        <f t="shared" si="288"/>
        <v>No</v>
      </c>
      <c r="M4652">
        <v>16</v>
      </c>
      <c r="N4652" t="str" cm="1">
        <f t="array" ref="N4652">_xlfn.IFS(M4652&lt;=2,"Small",M4652&lt;=5,"Medium",M4652&gt;5,"Large")</f>
        <v>Large</v>
      </c>
      <c r="O4652" s="50">
        <v>2250</v>
      </c>
      <c r="P4652" s="67">
        <f t="shared" si="289"/>
        <v>7.0000000000000007E-2</v>
      </c>
      <c r="Q4652" s="52">
        <v>4.9400000000000004</v>
      </c>
      <c r="R4652" s="52" t="str" cm="1">
        <f t="array" ref="R4652">_xlfn.IFS(ROUND(Q4652,0)=5,"Excellent",ROUND(Q4652,0)=4,"Good",ROUND(Q4652,0)=3,"Ok",ROUND(Q4652,0)&lt;3,"Bad")</f>
        <v>Excellent</v>
      </c>
      <c r="S4652">
        <v>35</v>
      </c>
      <c r="T4652" t="str">
        <f t="shared" si="290"/>
        <v>No</v>
      </c>
      <c r="U4652" s="65">
        <v>43577</v>
      </c>
      <c r="V4652" s="65">
        <v>43827</v>
      </c>
      <c r="W4652">
        <v>344</v>
      </c>
      <c r="X4652" t="str">
        <f t="shared" si="291"/>
        <v>Active</v>
      </c>
      <c r="Y4652" t="s">
        <v>15615</v>
      </c>
    </row>
    <row r="4653" spans="1:25" x14ac:dyDescent="0.25">
      <c r="A4653">
        <v>4652</v>
      </c>
      <c r="B4653" t="s">
        <v>3257</v>
      </c>
      <c r="C4653">
        <v>2244</v>
      </c>
      <c r="D4653" t="str">
        <f>VLOOKUP($C4653,Hosts!$A:$O,10,0)</f>
        <v>New York</v>
      </c>
      <c r="E4653" s="67">
        <f>INDEX(Hosts!$A:$O,MATCH(Places!$C4653,Hosts!$A:$A,0),MATCH(Places!E$1,Hosts!$1:$1,0))</f>
        <v>1</v>
      </c>
      <c r="F4653" s="67">
        <f>INDEX(Hosts!$A:$O,MATCH(Places!$C4653,Hosts!$A:$A,0),MATCH(Places!F$1,Hosts!$1:$1,0))</f>
        <v>0.9</v>
      </c>
      <c r="G4653" s="67" t="str">
        <f>INDEX(Hosts!$A:$O,MATCH(Places!$C4653,Hosts!$A:$A,0),MATCH(Places!G$1,Hosts!$1:$1,0))</f>
        <v>No</v>
      </c>
      <c r="H4653">
        <v>7</v>
      </c>
      <c r="I4653" t="str">
        <f>VLOOKUP($H4653,Neighborhoods!$A:$C,2,0)</f>
        <v>Brooklyn</v>
      </c>
      <c r="J4653" t="str">
        <f>VLOOKUP($H4653,Neighborhoods!$A:$C,3,0)</f>
        <v>Bedford-Stuyvesant</v>
      </c>
      <c r="K4653" t="s">
        <v>1</v>
      </c>
      <c r="L4653" t="str">
        <f t="shared" si="288"/>
        <v>Yes</v>
      </c>
      <c r="M4653">
        <v>2</v>
      </c>
      <c r="N4653" t="str" cm="1">
        <f t="array" ref="N4653">_xlfn.IFS(M4653&lt;=2,"Small",M4653&lt;=5,"Medium",M4653&gt;5,"Large")</f>
        <v>Small</v>
      </c>
      <c r="O4653" s="50">
        <v>72</v>
      </c>
      <c r="P4653" s="67">
        <f t="shared" si="289"/>
        <v>0.03</v>
      </c>
      <c r="Q4653" s="52">
        <v>4.97</v>
      </c>
      <c r="R4653" s="52" t="str" cm="1">
        <f t="array" ref="R4653">_xlfn.IFS(ROUND(Q4653,0)=5,"Excellent",ROUND(Q4653,0)=4,"Good",ROUND(Q4653,0)=3,"Ok",ROUND(Q4653,0)&lt;3,"Bad")</f>
        <v>Excellent</v>
      </c>
      <c r="S4653">
        <v>38</v>
      </c>
      <c r="T4653" t="str">
        <f t="shared" si="290"/>
        <v>No</v>
      </c>
      <c r="U4653" s="65">
        <v>43618</v>
      </c>
      <c r="V4653" s="65">
        <v>43898</v>
      </c>
      <c r="W4653">
        <v>364</v>
      </c>
      <c r="X4653" t="str">
        <f t="shared" si="291"/>
        <v>Active</v>
      </c>
      <c r="Y4653" t="s">
        <v>15615</v>
      </c>
    </row>
    <row r="4654" spans="1:25" x14ac:dyDescent="0.25">
      <c r="A4654">
        <v>4653</v>
      </c>
      <c r="B4654" t="s">
        <v>3258</v>
      </c>
      <c r="C4654">
        <v>2244</v>
      </c>
      <c r="D4654" t="str">
        <f>VLOOKUP($C4654,Hosts!$A:$O,10,0)</f>
        <v>New York</v>
      </c>
      <c r="E4654" s="67">
        <f>INDEX(Hosts!$A:$O,MATCH(Places!$C4654,Hosts!$A:$A,0),MATCH(Places!E$1,Hosts!$1:$1,0))</f>
        <v>1</v>
      </c>
      <c r="F4654" s="67">
        <f>INDEX(Hosts!$A:$O,MATCH(Places!$C4654,Hosts!$A:$A,0),MATCH(Places!F$1,Hosts!$1:$1,0))</f>
        <v>0.9</v>
      </c>
      <c r="G4654" s="67" t="str">
        <f>INDEX(Hosts!$A:$O,MATCH(Places!$C4654,Hosts!$A:$A,0),MATCH(Places!G$1,Hosts!$1:$1,0))</f>
        <v>No</v>
      </c>
      <c r="H4654">
        <v>7</v>
      </c>
      <c r="I4654" t="str">
        <f>VLOOKUP($H4654,Neighborhoods!$A:$C,2,0)</f>
        <v>Brooklyn</v>
      </c>
      <c r="J4654" t="str">
        <f>VLOOKUP($H4654,Neighborhoods!$A:$C,3,0)</f>
        <v>Bedford-Stuyvesant</v>
      </c>
      <c r="K4654" t="s">
        <v>1</v>
      </c>
      <c r="L4654" t="str">
        <f t="shared" si="288"/>
        <v>Yes</v>
      </c>
      <c r="M4654">
        <v>3</v>
      </c>
      <c r="N4654" t="str" cm="1">
        <f t="array" ref="N4654">_xlfn.IFS(M4654&lt;=2,"Small",M4654&lt;=5,"Medium",M4654&gt;5,"Large")</f>
        <v>Medium</v>
      </c>
      <c r="O4654" s="50">
        <v>75</v>
      </c>
      <c r="P4654" s="67">
        <f t="shared" si="289"/>
        <v>0.03</v>
      </c>
      <c r="Q4654" s="52">
        <v>4.88</v>
      </c>
      <c r="R4654" s="52" t="str" cm="1">
        <f t="array" ref="R4654">_xlfn.IFS(ROUND(Q4654,0)=5,"Excellent",ROUND(Q4654,0)=4,"Good",ROUND(Q4654,0)=3,"Ok",ROUND(Q4654,0)&lt;3,"Bad")</f>
        <v>Excellent</v>
      </c>
      <c r="S4654">
        <v>33</v>
      </c>
      <c r="T4654" t="str">
        <f t="shared" si="290"/>
        <v>No</v>
      </c>
      <c r="U4654" s="65">
        <v>43620</v>
      </c>
      <c r="V4654" s="65">
        <v>44037</v>
      </c>
      <c r="W4654">
        <v>360</v>
      </c>
      <c r="X4654" t="str">
        <f t="shared" si="291"/>
        <v>Active</v>
      </c>
      <c r="Y4654" t="s">
        <v>15615</v>
      </c>
    </row>
    <row r="4655" spans="1:25" x14ac:dyDescent="0.25">
      <c r="A4655">
        <v>4654</v>
      </c>
      <c r="B4655" t="s">
        <v>15327</v>
      </c>
      <c r="C4655">
        <v>1206</v>
      </c>
      <c r="D4655" t="str">
        <f>VLOOKUP($C4655,Hosts!$A:$O,10,0)</f>
        <v>New York</v>
      </c>
      <c r="E4655" s="67">
        <f>INDEX(Hosts!$A:$O,MATCH(Places!$C4655,Hosts!$A:$A,0),MATCH(Places!E$1,Hosts!$1:$1,0))</f>
        <v>1</v>
      </c>
      <c r="F4655" s="67">
        <f>INDEX(Hosts!$A:$O,MATCH(Places!$C4655,Hosts!$A:$A,0),MATCH(Places!F$1,Hosts!$1:$1,0))</f>
        <v>0.92</v>
      </c>
      <c r="G4655" s="67" t="str">
        <f>INDEX(Hosts!$A:$O,MATCH(Places!$C4655,Hosts!$A:$A,0),MATCH(Places!G$1,Hosts!$1:$1,0))</f>
        <v>No</v>
      </c>
      <c r="H4655">
        <v>15</v>
      </c>
      <c r="I4655" t="str">
        <f>VLOOKUP($H4655,Neighborhoods!$A:$C,2,0)</f>
        <v>Manhattan</v>
      </c>
      <c r="J4655" t="str">
        <f>VLOOKUP($H4655,Neighborhoods!$A:$C,3,0)</f>
        <v>East Village</v>
      </c>
      <c r="K4655" t="s">
        <v>11822</v>
      </c>
      <c r="L4655" t="str">
        <f t="shared" si="288"/>
        <v>No</v>
      </c>
      <c r="M4655">
        <v>2</v>
      </c>
      <c r="N4655" t="str" cm="1">
        <f t="array" ref="N4655">_xlfn.IFS(M4655&lt;=2,"Small",M4655&lt;=5,"Medium",M4655&gt;5,"Large")</f>
        <v>Small</v>
      </c>
      <c r="O4655" s="50">
        <v>250</v>
      </c>
      <c r="P4655" s="67">
        <f t="shared" si="289"/>
        <v>0.04</v>
      </c>
      <c r="Q4655" s="52">
        <v>4.75</v>
      </c>
      <c r="R4655" s="52" t="str" cm="1">
        <f t="array" ref="R4655">_xlfn.IFS(ROUND(Q4655,0)=5,"Excellent",ROUND(Q4655,0)=4,"Good",ROUND(Q4655,0)=3,"Ok",ROUND(Q4655,0)&lt;3,"Bad")</f>
        <v>Excellent</v>
      </c>
      <c r="S4655">
        <v>4</v>
      </c>
      <c r="T4655" t="str">
        <f t="shared" si="290"/>
        <v>No</v>
      </c>
      <c r="U4655" s="65">
        <v>43695</v>
      </c>
      <c r="V4655" s="65">
        <v>43834</v>
      </c>
      <c r="W4655">
        <v>178</v>
      </c>
      <c r="X4655" t="str">
        <f t="shared" si="291"/>
        <v>Active</v>
      </c>
      <c r="Y4655" t="s">
        <v>15615</v>
      </c>
    </row>
    <row r="4656" spans="1:25" x14ac:dyDescent="0.25">
      <c r="A4656">
        <v>4655</v>
      </c>
      <c r="B4656" t="s">
        <v>13317</v>
      </c>
      <c r="C4656">
        <v>3814</v>
      </c>
      <c r="D4656" t="str">
        <f>VLOOKUP($C4656,Hosts!$A:$O,10,0)</f>
        <v>New Jersey</v>
      </c>
      <c r="E4656" s="67">
        <f>INDEX(Hosts!$A:$O,MATCH(Places!$C4656,Hosts!$A:$A,0),MATCH(Places!E$1,Hosts!$1:$1,0))</f>
        <v>1</v>
      </c>
      <c r="F4656" s="67">
        <f>INDEX(Hosts!$A:$O,MATCH(Places!$C4656,Hosts!$A:$A,0),MATCH(Places!F$1,Hosts!$1:$1,0))</f>
        <v>1</v>
      </c>
      <c r="G4656" s="67" t="str">
        <f>INDEX(Hosts!$A:$O,MATCH(Places!$C4656,Hosts!$A:$A,0),MATCH(Places!G$1,Hosts!$1:$1,0))</f>
        <v>Yes</v>
      </c>
      <c r="H4656">
        <v>19</v>
      </c>
      <c r="I4656" t="str">
        <f>VLOOKUP($H4656,Neighborhoods!$A:$C,2,0)</f>
        <v>Manhattan</v>
      </c>
      <c r="J4656" t="str">
        <f>VLOOKUP($H4656,Neighborhoods!$A:$C,3,0)</f>
        <v>Upper East Side</v>
      </c>
      <c r="K4656" t="s">
        <v>11822</v>
      </c>
      <c r="L4656" t="str">
        <f t="shared" si="288"/>
        <v>No</v>
      </c>
      <c r="M4656">
        <v>5</v>
      </c>
      <c r="N4656" t="str" cm="1">
        <f t="array" ref="N4656">_xlfn.IFS(M4656&lt;=2,"Small",M4656&lt;=5,"Medium",M4656&gt;5,"Large")</f>
        <v>Medium</v>
      </c>
      <c r="O4656" s="50">
        <v>139</v>
      </c>
      <c r="P4656" s="67">
        <f t="shared" si="289"/>
        <v>0.03</v>
      </c>
      <c r="Q4656" s="52">
        <v>4.9800000000000004</v>
      </c>
      <c r="R4656" s="52" t="str" cm="1">
        <f t="array" ref="R4656">_xlfn.IFS(ROUND(Q4656,0)=5,"Excellent",ROUND(Q4656,0)=4,"Good",ROUND(Q4656,0)=3,"Ok",ROUND(Q4656,0)&lt;3,"Bad")</f>
        <v>Excellent</v>
      </c>
      <c r="S4656">
        <v>83</v>
      </c>
      <c r="T4656" t="str">
        <f t="shared" si="290"/>
        <v>No</v>
      </c>
      <c r="U4656" s="65">
        <v>43563</v>
      </c>
      <c r="V4656" s="65">
        <v>44052</v>
      </c>
      <c r="W4656">
        <v>306</v>
      </c>
      <c r="X4656" t="str">
        <f t="shared" si="291"/>
        <v>Active</v>
      </c>
      <c r="Y4656" t="s">
        <v>15615</v>
      </c>
    </row>
    <row r="4657" spans="1:25" x14ac:dyDescent="0.25">
      <c r="A4657">
        <v>4656</v>
      </c>
      <c r="B4657" t="s">
        <v>3259</v>
      </c>
      <c r="C4657">
        <v>3823</v>
      </c>
      <c r="D4657" t="str">
        <f>VLOOKUP($C4657,Hosts!$A:$O,10,0)</f>
        <v>New York</v>
      </c>
      <c r="E4657" s="67">
        <f>INDEX(Hosts!$A:$O,MATCH(Places!$C4657,Hosts!$A:$A,0),MATCH(Places!E$1,Hosts!$1:$1,0))</f>
        <v>1</v>
      </c>
      <c r="F4657" s="67">
        <f>INDEX(Hosts!$A:$O,MATCH(Places!$C4657,Hosts!$A:$A,0),MATCH(Places!F$1,Hosts!$1:$1,0))</f>
        <v>0.96</v>
      </c>
      <c r="G4657" s="67" t="str">
        <f>INDEX(Hosts!$A:$O,MATCH(Places!$C4657,Hosts!$A:$A,0),MATCH(Places!G$1,Hosts!$1:$1,0))</f>
        <v>No</v>
      </c>
      <c r="H4657">
        <v>7</v>
      </c>
      <c r="I4657" t="str">
        <f>VLOOKUP($H4657,Neighborhoods!$A:$C,2,0)</f>
        <v>Brooklyn</v>
      </c>
      <c r="J4657" t="str">
        <f>VLOOKUP($H4657,Neighborhoods!$A:$C,3,0)</f>
        <v>Bedford-Stuyvesant</v>
      </c>
      <c r="K4657" t="s">
        <v>11822</v>
      </c>
      <c r="L4657" t="str">
        <f t="shared" si="288"/>
        <v>No</v>
      </c>
      <c r="M4657">
        <v>8</v>
      </c>
      <c r="N4657" t="str" cm="1">
        <f t="array" ref="N4657">_xlfn.IFS(M4657&lt;=2,"Small",M4657&lt;=5,"Medium",M4657&gt;5,"Large")</f>
        <v>Large</v>
      </c>
      <c r="O4657" s="50">
        <v>213</v>
      </c>
      <c r="P4657" s="67">
        <f t="shared" si="289"/>
        <v>0.04</v>
      </c>
      <c r="Q4657" s="52">
        <v>4.5599999999999996</v>
      </c>
      <c r="R4657" s="52" t="str" cm="1">
        <f t="array" ref="R4657">_xlfn.IFS(ROUND(Q4657,0)=5,"Excellent",ROUND(Q4657,0)=4,"Good",ROUND(Q4657,0)=3,"Ok",ROUND(Q4657,0)&lt;3,"Bad")</f>
        <v>Excellent</v>
      </c>
      <c r="S4657">
        <v>16</v>
      </c>
      <c r="T4657" t="str">
        <f t="shared" si="290"/>
        <v>No</v>
      </c>
      <c r="U4657" s="65">
        <v>43595</v>
      </c>
      <c r="V4657" s="65">
        <v>43906</v>
      </c>
      <c r="W4657">
        <v>343</v>
      </c>
      <c r="X4657" t="str">
        <f t="shared" si="291"/>
        <v>Active</v>
      </c>
      <c r="Y4657" t="s">
        <v>15615</v>
      </c>
    </row>
    <row r="4658" spans="1:25" x14ac:dyDescent="0.25">
      <c r="A4658">
        <v>4657</v>
      </c>
      <c r="B4658" t="s">
        <v>3260</v>
      </c>
      <c r="C4658">
        <v>2875</v>
      </c>
      <c r="D4658" t="str">
        <f>VLOOKUP($C4658,Hosts!$A:$O,10,0)</f>
        <v>New York</v>
      </c>
      <c r="E4658" s="67">
        <f>INDEX(Hosts!$A:$O,MATCH(Places!$C4658,Hosts!$A:$A,0),MATCH(Places!E$1,Hosts!$1:$1,0))</f>
        <v>1</v>
      </c>
      <c r="F4658" s="67">
        <f>INDEX(Hosts!$A:$O,MATCH(Places!$C4658,Hosts!$A:$A,0),MATCH(Places!F$1,Hosts!$1:$1,0))</f>
        <v>0.79</v>
      </c>
      <c r="G4658" s="67" t="str">
        <f>INDEX(Hosts!$A:$O,MATCH(Places!$C4658,Hosts!$A:$A,0),MATCH(Places!G$1,Hosts!$1:$1,0))</f>
        <v>Yes</v>
      </c>
      <c r="H4658">
        <v>7</v>
      </c>
      <c r="I4658" t="str">
        <f>VLOOKUP($H4658,Neighborhoods!$A:$C,2,0)</f>
        <v>Brooklyn</v>
      </c>
      <c r="J4658" t="str">
        <f>VLOOKUP($H4658,Neighborhoods!$A:$C,3,0)</f>
        <v>Bedford-Stuyvesant</v>
      </c>
      <c r="K4658" t="s">
        <v>11822</v>
      </c>
      <c r="L4658" t="str">
        <f t="shared" si="288"/>
        <v>No</v>
      </c>
      <c r="M4658">
        <v>2</v>
      </c>
      <c r="N4658" t="str" cm="1">
        <f t="array" ref="N4658">_xlfn.IFS(M4658&lt;=2,"Small",M4658&lt;=5,"Medium",M4658&gt;5,"Large")</f>
        <v>Small</v>
      </c>
      <c r="O4658" s="50">
        <v>98</v>
      </c>
      <c r="P4658" s="67">
        <f t="shared" si="289"/>
        <v>0.03</v>
      </c>
      <c r="Q4658" s="52">
        <v>4.8</v>
      </c>
      <c r="R4658" s="52" t="str" cm="1">
        <f t="array" ref="R4658">_xlfn.IFS(ROUND(Q4658,0)=5,"Excellent",ROUND(Q4658,0)=4,"Good",ROUND(Q4658,0)=3,"Ok",ROUND(Q4658,0)&lt;3,"Bad")</f>
        <v>Excellent</v>
      </c>
      <c r="S4658">
        <v>5</v>
      </c>
      <c r="T4658" t="str">
        <f t="shared" si="290"/>
        <v>No</v>
      </c>
      <c r="U4658" s="65">
        <v>43596</v>
      </c>
      <c r="V4658" s="65">
        <v>43981</v>
      </c>
      <c r="W4658">
        <v>141</v>
      </c>
      <c r="X4658" t="str">
        <f t="shared" si="291"/>
        <v>Active</v>
      </c>
      <c r="Y4658" t="s">
        <v>15615</v>
      </c>
    </row>
    <row r="4659" spans="1:25" x14ac:dyDescent="0.25">
      <c r="A4659">
        <v>4658</v>
      </c>
      <c r="B4659" t="s">
        <v>3261</v>
      </c>
      <c r="C4659">
        <v>3509</v>
      </c>
      <c r="D4659" t="str">
        <f>VLOOKUP($C4659,Hosts!$A:$O,10,0)</f>
        <v>New York</v>
      </c>
      <c r="E4659" s="67">
        <f>INDEX(Hosts!$A:$O,MATCH(Places!$C4659,Hosts!$A:$A,0),MATCH(Places!E$1,Hosts!$1:$1,0))</f>
        <v>1</v>
      </c>
      <c r="F4659" s="67">
        <f>INDEX(Hosts!$A:$O,MATCH(Places!$C4659,Hosts!$A:$A,0),MATCH(Places!F$1,Hosts!$1:$1,0))</f>
        <v>0.94</v>
      </c>
      <c r="G4659" s="67" t="str">
        <f>INDEX(Hosts!$A:$O,MATCH(Places!$C4659,Hosts!$A:$A,0),MATCH(Places!G$1,Hosts!$1:$1,0))</f>
        <v>No</v>
      </c>
      <c r="H4659">
        <v>21</v>
      </c>
      <c r="I4659" t="str">
        <f>VLOOKUP($H4659,Neighborhoods!$A:$C,2,0)</f>
        <v>Queens</v>
      </c>
      <c r="J4659" t="str">
        <f>VLOOKUP($H4659,Neighborhoods!$A:$C,3,0)</f>
        <v>Astoria</v>
      </c>
      <c r="K4659" t="s">
        <v>1</v>
      </c>
      <c r="L4659" t="str">
        <f t="shared" si="288"/>
        <v>Yes</v>
      </c>
      <c r="M4659">
        <v>2</v>
      </c>
      <c r="N4659" t="str" cm="1">
        <f t="array" ref="N4659">_xlfn.IFS(M4659&lt;=2,"Small",M4659&lt;=5,"Medium",M4659&gt;5,"Large")</f>
        <v>Small</v>
      </c>
      <c r="O4659" s="50">
        <v>42</v>
      </c>
      <c r="P4659" s="67">
        <f t="shared" si="289"/>
        <v>0.03</v>
      </c>
      <c r="Q4659" s="52">
        <v>4.75</v>
      </c>
      <c r="R4659" s="52" t="str" cm="1">
        <f t="array" ref="R4659">_xlfn.IFS(ROUND(Q4659,0)=5,"Excellent",ROUND(Q4659,0)=4,"Good",ROUND(Q4659,0)=3,"Ok",ROUND(Q4659,0)&lt;3,"Bad")</f>
        <v>Excellent</v>
      </c>
      <c r="S4659">
        <v>28</v>
      </c>
      <c r="T4659" t="str">
        <f t="shared" si="290"/>
        <v>No</v>
      </c>
      <c r="U4659" s="65">
        <v>43576</v>
      </c>
      <c r="V4659" s="65">
        <v>44046</v>
      </c>
      <c r="W4659">
        <v>45</v>
      </c>
      <c r="X4659" t="str">
        <f t="shared" si="291"/>
        <v>Active</v>
      </c>
      <c r="Y4659" t="s">
        <v>15615</v>
      </c>
    </row>
    <row r="4660" spans="1:25" x14ac:dyDescent="0.25">
      <c r="A4660">
        <v>4659</v>
      </c>
      <c r="B4660" t="s">
        <v>3262</v>
      </c>
      <c r="C4660">
        <v>976</v>
      </c>
      <c r="D4660" t="str">
        <f>VLOOKUP($C4660,Hosts!$A:$O,10,0)</f>
        <v>New York</v>
      </c>
      <c r="E4660" s="67">
        <f>INDEX(Hosts!$A:$O,MATCH(Places!$C4660,Hosts!$A:$A,0),MATCH(Places!E$1,Hosts!$1:$1,0))</f>
        <v>1</v>
      </c>
      <c r="F4660" s="67">
        <f>INDEX(Hosts!$A:$O,MATCH(Places!$C4660,Hosts!$A:$A,0),MATCH(Places!F$1,Hosts!$1:$1,0))</f>
        <v>0.81</v>
      </c>
      <c r="G4660" s="67" t="str">
        <f>INDEX(Hosts!$A:$O,MATCH(Places!$C4660,Hosts!$A:$A,0),MATCH(Places!G$1,Hosts!$1:$1,0))</f>
        <v>Yes</v>
      </c>
      <c r="H4660">
        <v>15</v>
      </c>
      <c r="I4660" t="str">
        <f>VLOOKUP($H4660,Neighborhoods!$A:$C,2,0)</f>
        <v>Manhattan</v>
      </c>
      <c r="J4660" t="str">
        <f>VLOOKUP($H4660,Neighborhoods!$A:$C,3,0)</f>
        <v>East Village</v>
      </c>
      <c r="K4660" t="s">
        <v>1</v>
      </c>
      <c r="L4660" t="str">
        <f t="shared" si="288"/>
        <v>Yes</v>
      </c>
      <c r="M4660">
        <v>1</v>
      </c>
      <c r="N4660" t="str" cm="1">
        <f t="array" ref="N4660">_xlfn.IFS(M4660&lt;=2,"Small",M4660&lt;=5,"Medium",M4660&gt;5,"Large")</f>
        <v>Small</v>
      </c>
      <c r="O4660" s="50">
        <v>46</v>
      </c>
      <c r="P4660" s="67">
        <f t="shared" si="289"/>
        <v>0.03</v>
      </c>
      <c r="Q4660" s="52">
        <v>4.9000000000000004</v>
      </c>
      <c r="R4660" s="52" t="str" cm="1">
        <f t="array" ref="R4660">_xlfn.IFS(ROUND(Q4660,0)=5,"Excellent",ROUND(Q4660,0)=4,"Good",ROUND(Q4660,0)=3,"Ok",ROUND(Q4660,0)&lt;3,"Bad")</f>
        <v>Excellent</v>
      </c>
      <c r="S4660">
        <v>29</v>
      </c>
      <c r="T4660" t="str">
        <f t="shared" si="290"/>
        <v>No</v>
      </c>
      <c r="U4660" s="65">
        <v>43562</v>
      </c>
      <c r="V4660" s="65">
        <v>43897</v>
      </c>
      <c r="W4660">
        <v>240</v>
      </c>
      <c r="X4660" t="str">
        <f t="shared" si="291"/>
        <v>Active</v>
      </c>
      <c r="Y4660" t="s">
        <v>15615</v>
      </c>
    </row>
    <row r="4661" spans="1:25" x14ac:dyDescent="0.25">
      <c r="A4661">
        <v>4660</v>
      </c>
      <c r="B4661" t="s">
        <v>3263</v>
      </c>
      <c r="C4661">
        <v>2739</v>
      </c>
      <c r="D4661" t="str">
        <f>VLOOKUP($C4661,Hosts!$A:$O,10,0)</f>
        <v>New York</v>
      </c>
      <c r="E4661" s="67">
        <f>INDEX(Hosts!$A:$O,MATCH(Places!$C4661,Hosts!$A:$A,0),MATCH(Places!E$1,Hosts!$1:$1,0))</f>
        <v>0.8</v>
      </c>
      <c r="F4661" s="67">
        <f>INDEX(Hosts!$A:$O,MATCH(Places!$C4661,Hosts!$A:$A,0),MATCH(Places!F$1,Hosts!$1:$1,0))</f>
        <v>0.96</v>
      </c>
      <c r="G4661" s="67" t="str">
        <f>INDEX(Hosts!$A:$O,MATCH(Places!$C4661,Hosts!$A:$A,0),MATCH(Places!G$1,Hosts!$1:$1,0))</f>
        <v>No</v>
      </c>
      <c r="H4661">
        <v>8</v>
      </c>
      <c r="I4661" t="str">
        <f>VLOOKUP($H4661,Neighborhoods!$A:$C,2,0)</f>
        <v>Brooklyn</v>
      </c>
      <c r="J4661" t="str">
        <f>VLOOKUP($H4661,Neighborhoods!$A:$C,3,0)</f>
        <v>Bushwick</v>
      </c>
      <c r="K4661" t="s">
        <v>11822</v>
      </c>
      <c r="L4661" t="str">
        <f t="shared" si="288"/>
        <v>No</v>
      </c>
      <c r="M4661">
        <v>5</v>
      </c>
      <c r="N4661" t="str" cm="1">
        <f t="array" ref="N4661">_xlfn.IFS(M4661&lt;=2,"Small",M4661&lt;=5,"Medium",M4661&gt;5,"Large")</f>
        <v>Medium</v>
      </c>
      <c r="O4661" s="50">
        <v>205</v>
      </c>
      <c r="P4661" s="67">
        <f t="shared" si="289"/>
        <v>0.04</v>
      </c>
      <c r="Q4661" s="52">
        <v>4.88</v>
      </c>
      <c r="R4661" s="52" t="str" cm="1">
        <f t="array" ref="R4661">_xlfn.IFS(ROUND(Q4661,0)=5,"Excellent",ROUND(Q4661,0)=4,"Good",ROUND(Q4661,0)=3,"Ok",ROUND(Q4661,0)&lt;3,"Bad")</f>
        <v>Excellent</v>
      </c>
      <c r="S4661">
        <v>26</v>
      </c>
      <c r="T4661" t="str">
        <f t="shared" si="290"/>
        <v>No</v>
      </c>
      <c r="U4661" s="65">
        <v>43592</v>
      </c>
      <c r="V4661" s="65">
        <v>44026</v>
      </c>
      <c r="W4661">
        <v>42</v>
      </c>
      <c r="X4661" t="str">
        <f t="shared" si="291"/>
        <v>Active</v>
      </c>
      <c r="Y4661" t="s">
        <v>15616</v>
      </c>
    </row>
    <row r="4662" spans="1:25" x14ac:dyDescent="0.25">
      <c r="A4662">
        <v>4661</v>
      </c>
      <c r="B4662" t="s">
        <v>14617</v>
      </c>
      <c r="C4662">
        <v>3369</v>
      </c>
      <c r="D4662" t="str">
        <f>VLOOKUP($C4662,Hosts!$A:$O,10,0)</f>
        <v>Florida</v>
      </c>
      <c r="E4662" s="67">
        <f>INDEX(Hosts!$A:$O,MATCH(Places!$C4662,Hosts!$A:$A,0),MATCH(Places!E$1,Hosts!$1:$1,0))</f>
        <v>1</v>
      </c>
      <c r="F4662" s="67">
        <f>INDEX(Hosts!$A:$O,MATCH(Places!$C4662,Hosts!$A:$A,0),MATCH(Places!F$1,Hosts!$1:$1,0))</f>
        <v>1</v>
      </c>
      <c r="G4662" s="67" t="str">
        <f>INDEX(Hosts!$A:$O,MATCH(Places!$C4662,Hosts!$A:$A,0),MATCH(Places!G$1,Hosts!$1:$1,0))</f>
        <v>Yes</v>
      </c>
      <c r="H4662">
        <v>25</v>
      </c>
      <c r="I4662" t="str">
        <f>VLOOKUP($H4662,Neighborhoods!$A:$C,2,0)</f>
        <v>Queens</v>
      </c>
      <c r="J4662" t="str">
        <f>VLOOKUP($H4662,Neighborhoods!$A:$C,3,0)</f>
        <v>Ridgewood</v>
      </c>
      <c r="K4662" t="s">
        <v>1</v>
      </c>
      <c r="L4662" t="str">
        <f t="shared" si="288"/>
        <v>Yes</v>
      </c>
      <c r="M4662">
        <v>1</v>
      </c>
      <c r="N4662" t="str" cm="1">
        <f t="array" ref="N4662">_xlfn.IFS(M4662&lt;=2,"Small",M4662&lt;=5,"Medium",M4662&gt;5,"Large")</f>
        <v>Small</v>
      </c>
      <c r="O4662" s="50">
        <v>65</v>
      </c>
      <c r="P4662" s="67">
        <f t="shared" si="289"/>
        <v>0.03</v>
      </c>
      <c r="Q4662" s="52">
        <v>4.83</v>
      </c>
      <c r="R4662" s="52" t="str" cm="1">
        <f t="array" ref="R4662">_xlfn.IFS(ROUND(Q4662,0)=5,"Excellent",ROUND(Q4662,0)=4,"Good",ROUND(Q4662,0)=3,"Ok",ROUND(Q4662,0)&lt;3,"Bad")</f>
        <v>Excellent</v>
      </c>
      <c r="S4662">
        <v>12</v>
      </c>
      <c r="T4662" t="str">
        <f t="shared" si="290"/>
        <v>No</v>
      </c>
      <c r="U4662" s="65">
        <v>43569</v>
      </c>
      <c r="V4662" s="65">
        <v>43769</v>
      </c>
      <c r="W4662">
        <v>90</v>
      </c>
      <c r="X4662" t="str">
        <f t="shared" si="291"/>
        <v>Active</v>
      </c>
      <c r="Y4662" t="s">
        <v>15616</v>
      </c>
    </row>
    <row r="4663" spans="1:25" x14ac:dyDescent="0.25">
      <c r="A4663">
        <v>4662</v>
      </c>
      <c r="B4663" t="s">
        <v>3265</v>
      </c>
      <c r="C4663">
        <v>3626</v>
      </c>
      <c r="D4663" t="str">
        <f>VLOOKUP($C4663,Hosts!$A:$O,10,0)</f>
        <v>New York</v>
      </c>
      <c r="E4663" s="67">
        <f>INDEX(Hosts!$A:$O,MATCH(Places!$C4663,Hosts!$A:$A,0),MATCH(Places!E$1,Hosts!$1:$1,0))</f>
        <v>1</v>
      </c>
      <c r="F4663" s="67">
        <f>INDEX(Hosts!$A:$O,MATCH(Places!$C4663,Hosts!$A:$A,0),MATCH(Places!F$1,Hosts!$1:$1,0))</f>
        <v>0.98</v>
      </c>
      <c r="G4663" s="67" t="str">
        <f>INDEX(Hosts!$A:$O,MATCH(Places!$C4663,Hosts!$A:$A,0),MATCH(Places!G$1,Hosts!$1:$1,0))</f>
        <v>No</v>
      </c>
      <c r="H4663">
        <v>10</v>
      </c>
      <c r="I4663" t="str">
        <f>VLOOKUP($H4663,Neighborhoods!$A:$C,2,0)</f>
        <v>Brooklyn</v>
      </c>
      <c r="J4663" t="str">
        <f>VLOOKUP($H4663,Neighborhoods!$A:$C,3,0)</f>
        <v>East Flatbush</v>
      </c>
      <c r="K4663" t="s">
        <v>1</v>
      </c>
      <c r="L4663" t="str">
        <f t="shared" si="288"/>
        <v>Yes</v>
      </c>
      <c r="M4663">
        <v>4</v>
      </c>
      <c r="N4663" t="str" cm="1">
        <f t="array" ref="N4663">_xlfn.IFS(M4663&lt;=2,"Small",M4663&lt;=5,"Medium",M4663&gt;5,"Large")</f>
        <v>Medium</v>
      </c>
      <c r="O4663" s="50">
        <v>100</v>
      </c>
      <c r="P4663" s="67">
        <f t="shared" si="289"/>
        <v>0.03</v>
      </c>
      <c r="Q4663" s="52">
        <v>4.58</v>
      </c>
      <c r="R4663" s="52" t="str" cm="1">
        <f t="array" ref="R4663">_xlfn.IFS(ROUND(Q4663,0)=5,"Excellent",ROUND(Q4663,0)=4,"Good",ROUND(Q4663,0)=3,"Ok",ROUND(Q4663,0)&lt;3,"Bad")</f>
        <v>Excellent</v>
      </c>
      <c r="S4663">
        <v>43</v>
      </c>
      <c r="T4663" t="str">
        <f t="shared" si="290"/>
        <v>No</v>
      </c>
      <c r="U4663" s="65">
        <v>43576</v>
      </c>
      <c r="V4663" s="65">
        <v>44046</v>
      </c>
      <c r="W4663">
        <v>258</v>
      </c>
      <c r="X4663" t="str">
        <f t="shared" si="291"/>
        <v>Active</v>
      </c>
      <c r="Y4663" t="s">
        <v>15616</v>
      </c>
    </row>
    <row r="4664" spans="1:25" x14ac:dyDescent="0.25">
      <c r="A4664">
        <v>4663</v>
      </c>
      <c r="B4664" t="s">
        <v>3266</v>
      </c>
      <c r="C4664">
        <v>2006</v>
      </c>
      <c r="D4664" t="str">
        <f>VLOOKUP($C4664,Hosts!$A:$O,10,0)</f>
        <v>New York</v>
      </c>
      <c r="E4664" s="67">
        <f>INDEX(Hosts!$A:$O,MATCH(Places!$C4664,Hosts!$A:$A,0),MATCH(Places!E$1,Hosts!$1:$1,0))</f>
        <v>1</v>
      </c>
      <c r="F4664" s="67">
        <f>INDEX(Hosts!$A:$O,MATCH(Places!$C4664,Hosts!$A:$A,0),MATCH(Places!F$1,Hosts!$1:$1,0))</f>
        <v>0.93</v>
      </c>
      <c r="G4664" s="67" t="str">
        <f>INDEX(Hosts!$A:$O,MATCH(Places!$C4664,Hosts!$A:$A,0),MATCH(Places!G$1,Hosts!$1:$1,0))</f>
        <v>Yes</v>
      </c>
      <c r="H4664">
        <v>16</v>
      </c>
      <c r="I4664" t="str">
        <f>VLOOKUP($H4664,Neighborhoods!$A:$C,2,0)</f>
        <v>Manhattan</v>
      </c>
      <c r="J4664" t="str">
        <f>VLOOKUP($H4664,Neighborhoods!$A:$C,3,0)</f>
        <v>Harlem</v>
      </c>
      <c r="K4664" t="s">
        <v>11822</v>
      </c>
      <c r="L4664" t="str">
        <f t="shared" si="288"/>
        <v>No</v>
      </c>
      <c r="M4664">
        <v>5</v>
      </c>
      <c r="N4664" t="str" cm="1">
        <f t="array" ref="N4664">_xlfn.IFS(M4664&lt;=2,"Small",M4664&lt;=5,"Medium",M4664&gt;5,"Large")</f>
        <v>Medium</v>
      </c>
      <c r="O4664" s="50">
        <v>76</v>
      </c>
      <c r="P4664" s="67">
        <f t="shared" si="289"/>
        <v>0.03</v>
      </c>
      <c r="Q4664" s="52">
        <v>5</v>
      </c>
      <c r="R4664" s="52" t="str" cm="1">
        <f t="array" ref="R4664">_xlfn.IFS(ROUND(Q4664,0)=5,"Excellent",ROUND(Q4664,0)=4,"Good",ROUND(Q4664,0)=3,"Ok",ROUND(Q4664,0)&lt;3,"Bad")</f>
        <v>Excellent</v>
      </c>
      <c r="S4664">
        <v>6</v>
      </c>
      <c r="T4664" t="str">
        <f t="shared" si="290"/>
        <v>No</v>
      </c>
      <c r="U4664" s="65">
        <v>43683</v>
      </c>
      <c r="V4664" s="65">
        <v>43894</v>
      </c>
      <c r="W4664">
        <v>236</v>
      </c>
      <c r="X4664" t="str">
        <f t="shared" si="291"/>
        <v>Active</v>
      </c>
      <c r="Y4664" t="s">
        <v>15615</v>
      </c>
    </row>
    <row r="4665" spans="1:25" x14ac:dyDescent="0.25">
      <c r="A4665">
        <v>4664</v>
      </c>
      <c r="B4665" t="s">
        <v>3267</v>
      </c>
      <c r="C4665">
        <v>2792</v>
      </c>
      <c r="D4665" t="str">
        <f>VLOOKUP($C4665,Hosts!$A:$O,10,0)</f>
        <v>New York</v>
      </c>
      <c r="E4665" s="67">
        <f>INDEX(Hosts!$A:$O,MATCH(Places!$C4665,Hosts!$A:$A,0),MATCH(Places!E$1,Hosts!$1:$1,0))</f>
        <v>1</v>
      </c>
      <c r="F4665" s="67">
        <f>INDEX(Hosts!$A:$O,MATCH(Places!$C4665,Hosts!$A:$A,0),MATCH(Places!F$1,Hosts!$1:$1,0))</f>
        <v>0.83</v>
      </c>
      <c r="G4665" s="67" t="str">
        <f>INDEX(Hosts!$A:$O,MATCH(Places!$C4665,Hosts!$A:$A,0),MATCH(Places!G$1,Hosts!$1:$1,0))</f>
        <v>Yes</v>
      </c>
      <c r="H4665">
        <v>14</v>
      </c>
      <c r="I4665" t="str">
        <f>VLOOKUP($H4665,Neighborhoods!$A:$C,2,0)</f>
        <v>Manhattan</v>
      </c>
      <c r="J4665" t="str">
        <f>VLOOKUP($H4665,Neighborhoods!$A:$C,3,0)</f>
        <v>East Harlem</v>
      </c>
      <c r="K4665" t="s">
        <v>1</v>
      </c>
      <c r="L4665" t="str">
        <f t="shared" si="288"/>
        <v>Yes</v>
      </c>
      <c r="M4665">
        <v>1</v>
      </c>
      <c r="N4665" t="str" cm="1">
        <f t="array" ref="N4665">_xlfn.IFS(M4665&lt;=2,"Small",M4665&lt;=5,"Medium",M4665&gt;5,"Large")</f>
        <v>Small</v>
      </c>
      <c r="O4665" s="50">
        <v>33</v>
      </c>
      <c r="P4665" s="67">
        <f t="shared" si="289"/>
        <v>0.03</v>
      </c>
      <c r="Q4665" s="52">
        <v>4.76</v>
      </c>
      <c r="R4665" s="52" t="str" cm="1">
        <f t="array" ref="R4665">_xlfn.IFS(ROUND(Q4665,0)=5,"Excellent",ROUND(Q4665,0)=4,"Good",ROUND(Q4665,0)=3,"Ok",ROUND(Q4665,0)&lt;3,"Bad")</f>
        <v>Excellent</v>
      </c>
      <c r="S4665">
        <v>17</v>
      </c>
      <c r="T4665" t="str">
        <f t="shared" si="290"/>
        <v>No</v>
      </c>
      <c r="U4665" s="65">
        <v>43578</v>
      </c>
      <c r="V4665" s="65">
        <v>43908</v>
      </c>
      <c r="W4665">
        <v>45</v>
      </c>
      <c r="X4665" t="str">
        <f t="shared" si="291"/>
        <v>Active</v>
      </c>
      <c r="Y4665" t="s">
        <v>15616</v>
      </c>
    </row>
    <row r="4666" spans="1:25" x14ac:dyDescent="0.25">
      <c r="A4666">
        <v>4665</v>
      </c>
      <c r="B4666" t="s">
        <v>3268</v>
      </c>
      <c r="C4666">
        <v>3357</v>
      </c>
      <c r="D4666" t="str">
        <f>VLOOKUP($C4666,Hosts!$A:$O,10,0)</f>
        <v>New York</v>
      </c>
      <c r="E4666" s="67">
        <f>INDEX(Hosts!$A:$O,MATCH(Places!$C4666,Hosts!$A:$A,0),MATCH(Places!E$1,Hosts!$1:$1,0))</f>
        <v>1</v>
      </c>
      <c r="F4666" s="67">
        <f>INDEX(Hosts!$A:$O,MATCH(Places!$C4666,Hosts!$A:$A,0),MATCH(Places!F$1,Hosts!$1:$1,0))</f>
        <v>0.95</v>
      </c>
      <c r="G4666" s="67" t="str">
        <f>INDEX(Hosts!$A:$O,MATCH(Places!$C4666,Hosts!$A:$A,0),MATCH(Places!G$1,Hosts!$1:$1,0))</f>
        <v>Yes</v>
      </c>
      <c r="H4666">
        <v>21</v>
      </c>
      <c r="I4666" t="str">
        <f>VLOOKUP($H4666,Neighborhoods!$A:$C,2,0)</f>
        <v>Queens</v>
      </c>
      <c r="J4666" t="str">
        <f>VLOOKUP($H4666,Neighborhoods!$A:$C,3,0)</f>
        <v>Astoria</v>
      </c>
      <c r="K4666" t="s">
        <v>1</v>
      </c>
      <c r="L4666" t="str">
        <f t="shared" si="288"/>
        <v>Yes</v>
      </c>
      <c r="M4666">
        <v>2</v>
      </c>
      <c r="N4666" t="str" cm="1">
        <f t="array" ref="N4666">_xlfn.IFS(M4666&lt;=2,"Small",M4666&lt;=5,"Medium",M4666&gt;5,"Large")</f>
        <v>Small</v>
      </c>
      <c r="O4666" s="50">
        <v>44</v>
      </c>
      <c r="P4666" s="67">
        <f t="shared" si="289"/>
        <v>0.03</v>
      </c>
      <c r="Q4666" s="52">
        <v>4.9800000000000004</v>
      </c>
      <c r="R4666" s="52" t="str" cm="1">
        <f t="array" ref="R4666">_xlfn.IFS(ROUND(Q4666,0)=5,"Excellent",ROUND(Q4666,0)=4,"Good",ROUND(Q4666,0)=3,"Ok",ROUND(Q4666,0)&lt;3,"Bad")</f>
        <v>Excellent</v>
      </c>
      <c r="S4666">
        <v>86</v>
      </c>
      <c r="T4666" t="str">
        <f t="shared" si="290"/>
        <v>No</v>
      </c>
      <c r="U4666" s="65">
        <v>43567</v>
      </c>
      <c r="V4666" s="65">
        <v>44038</v>
      </c>
      <c r="W4666">
        <v>356</v>
      </c>
      <c r="X4666" t="str">
        <f t="shared" si="291"/>
        <v>Active</v>
      </c>
      <c r="Y4666" t="s">
        <v>15616</v>
      </c>
    </row>
    <row r="4667" spans="1:25" x14ac:dyDescent="0.25">
      <c r="A4667">
        <v>4666</v>
      </c>
      <c r="B4667" t="s">
        <v>3269</v>
      </c>
      <c r="C4667">
        <v>2876</v>
      </c>
      <c r="D4667" t="str">
        <f>VLOOKUP($C4667,Hosts!$A:$O,10,0)</f>
        <v>New York</v>
      </c>
      <c r="E4667" s="67">
        <f>INDEX(Hosts!$A:$O,MATCH(Places!$C4667,Hosts!$A:$A,0),MATCH(Places!E$1,Hosts!$1:$1,0))</f>
        <v>1</v>
      </c>
      <c r="F4667" s="67">
        <f>INDEX(Hosts!$A:$O,MATCH(Places!$C4667,Hosts!$A:$A,0),MATCH(Places!F$1,Hosts!$1:$1,0))</f>
        <v>0.55000000000000004</v>
      </c>
      <c r="G4667" s="67" t="str">
        <f>INDEX(Hosts!$A:$O,MATCH(Places!$C4667,Hosts!$A:$A,0),MATCH(Places!G$1,Hosts!$1:$1,0))</f>
        <v>Yes</v>
      </c>
      <c r="H4667">
        <v>20</v>
      </c>
      <c r="I4667" t="str">
        <f>VLOOKUP($H4667,Neighborhoods!$A:$C,2,0)</f>
        <v>Manhattan</v>
      </c>
      <c r="J4667" t="str">
        <f>VLOOKUP($H4667,Neighborhoods!$A:$C,3,0)</f>
        <v>Upper West Side</v>
      </c>
      <c r="K4667" t="s">
        <v>1</v>
      </c>
      <c r="L4667" t="str">
        <f t="shared" si="288"/>
        <v>Yes</v>
      </c>
      <c r="M4667">
        <v>2</v>
      </c>
      <c r="N4667" t="str" cm="1">
        <f t="array" ref="N4667">_xlfn.IFS(M4667&lt;=2,"Small",M4667&lt;=5,"Medium",M4667&gt;5,"Large")</f>
        <v>Small</v>
      </c>
      <c r="O4667" s="50">
        <v>110</v>
      </c>
      <c r="P4667" s="67">
        <f t="shared" si="289"/>
        <v>0.03</v>
      </c>
      <c r="Q4667" s="52">
        <v>5</v>
      </c>
      <c r="R4667" s="52" t="str" cm="1">
        <f t="array" ref="R4667">_xlfn.IFS(ROUND(Q4667,0)=5,"Excellent",ROUND(Q4667,0)=4,"Good",ROUND(Q4667,0)=3,"Ok",ROUND(Q4667,0)&lt;3,"Bad")</f>
        <v>Excellent</v>
      </c>
      <c r="S4667">
        <v>8</v>
      </c>
      <c r="T4667" t="str">
        <f t="shared" si="290"/>
        <v>No</v>
      </c>
      <c r="U4667" s="65">
        <v>43576</v>
      </c>
      <c r="V4667" s="65">
        <v>43792</v>
      </c>
      <c r="W4667">
        <v>89</v>
      </c>
      <c r="X4667" t="str">
        <f t="shared" si="291"/>
        <v>Active</v>
      </c>
      <c r="Y4667" t="s">
        <v>15615</v>
      </c>
    </row>
    <row r="4668" spans="1:25" x14ac:dyDescent="0.25">
      <c r="A4668">
        <v>4667</v>
      </c>
      <c r="B4668" t="s">
        <v>3270</v>
      </c>
      <c r="C4668">
        <v>759</v>
      </c>
      <c r="D4668" t="str">
        <f>VLOOKUP($C4668,Hosts!$A:$O,10,0)</f>
        <v>New York</v>
      </c>
      <c r="E4668" s="67">
        <f>INDEX(Hosts!$A:$O,MATCH(Places!$C4668,Hosts!$A:$A,0),MATCH(Places!E$1,Hosts!$1:$1,0))</f>
        <v>1</v>
      </c>
      <c r="F4668" s="67">
        <f>INDEX(Hosts!$A:$O,MATCH(Places!$C4668,Hosts!$A:$A,0),MATCH(Places!F$1,Hosts!$1:$1,0))</f>
        <v>0.33</v>
      </c>
      <c r="G4668" s="67" t="str">
        <f>INDEX(Hosts!$A:$O,MATCH(Places!$C4668,Hosts!$A:$A,0),MATCH(Places!G$1,Hosts!$1:$1,0))</f>
        <v>No</v>
      </c>
      <c r="H4668">
        <v>20</v>
      </c>
      <c r="I4668" t="str">
        <f>VLOOKUP($H4668,Neighborhoods!$A:$C,2,0)</f>
        <v>Manhattan</v>
      </c>
      <c r="J4668" t="str">
        <f>VLOOKUP($H4668,Neighborhoods!$A:$C,3,0)</f>
        <v>Upper West Side</v>
      </c>
      <c r="K4668" t="s">
        <v>11822</v>
      </c>
      <c r="L4668" t="str">
        <f t="shared" si="288"/>
        <v>No</v>
      </c>
      <c r="M4668">
        <v>2</v>
      </c>
      <c r="N4668" t="str" cm="1">
        <f t="array" ref="N4668">_xlfn.IFS(M4668&lt;=2,"Small",M4668&lt;=5,"Medium",M4668&gt;5,"Large")</f>
        <v>Small</v>
      </c>
      <c r="O4668" s="50">
        <v>185</v>
      </c>
      <c r="P4668" s="67">
        <f t="shared" si="289"/>
        <v>0.03</v>
      </c>
      <c r="Q4668" s="52">
        <v>5</v>
      </c>
      <c r="R4668" s="52" t="str" cm="1">
        <f t="array" ref="R4668">_xlfn.IFS(ROUND(Q4668,0)=5,"Excellent",ROUND(Q4668,0)=4,"Good",ROUND(Q4668,0)=3,"Ok",ROUND(Q4668,0)&lt;3,"Bad")</f>
        <v>Excellent</v>
      </c>
      <c r="S4668">
        <v>3</v>
      </c>
      <c r="T4668" t="str">
        <f t="shared" si="290"/>
        <v>No</v>
      </c>
      <c r="U4668" s="65">
        <v>43689</v>
      </c>
      <c r="V4668" s="65">
        <v>43705</v>
      </c>
      <c r="W4668">
        <v>12</v>
      </c>
      <c r="X4668" t="str">
        <f t="shared" si="291"/>
        <v>Active</v>
      </c>
      <c r="Y4668" t="s">
        <v>15615</v>
      </c>
    </row>
    <row r="4669" spans="1:25" x14ac:dyDescent="0.25">
      <c r="A4669">
        <v>4668</v>
      </c>
      <c r="B4669" t="s">
        <v>14879</v>
      </c>
      <c r="C4669">
        <v>391</v>
      </c>
      <c r="D4669" t="str">
        <f>VLOOKUP($C4669,Hosts!$A:$O,10,0)</f>
        <v>New York</v>
      </c>
      <c r="E4669" s="67">
        <f>INDEX(Hosts!$A:$O,MATCH(Places!$C4669,Hosts!$A:$A,0),MATCH(Places!E$1,Hosts!$1:$1,0))</f>
        <v>1</v>
      </c>
      <c r="F4669" s="67">
        <f>INDEX(Hosts!$A:$O,MATCH(Places!$C4669,Hosts!$A:$A,0),MATCH(Places!F$1,Hosts!$1:$1,0))</f>
        <v>0.28999999999999998</v>
      </c>
      <c r="G4669" s="67" t="str">
        <f>INDEX(Hosts!$A:$O,MATCH(Places!$C4669,Hosts!$A:$A,0),MATCH(Places!G$1,Hosts!$1:$1,0))</f>
        <v>No</v>
      </c>
      <c r="H4669">
        <v>12</v>
      </c>
      <c r="I4669" t="str">
        <f>VLOOKUP($H4669,Neighborhoods!$A:$C,2,0)</f>
        <v>Brooklyn</v>
      </c>
      <c r="J4669" t="str">
        <f>VLOOKUP($H4669,Neighborhoods!$A:$C,3,0)</f>
        <v>Williamsburg</v>
      </c>
      <c r="K4669" t="s">
        <v>11822</v>
      </c>
      <c r="L4669" t="str">
        <f t="shared" si="288"/>
        <v>No</v>
      </c>
      <c r="M4669">
        <v>2</v>
      </c>
      <c r="N4669" t="str" cm="1">
        <f t="array" ref="N4669">_xlfn.IFS(M4669&lt;=2,"Small",M4669&lt;=5,"Medium",M4669&gt;5,"Large")</f>
        <v>Small</v>
      </c>
      <c r="O4669" s="50">
        <v>75</v>
      </c>
      <c r="P4669" s="67">
        <f t="shared" si="289"/>
        <v>0.03</v>
      </c>
      <c r="Q4669" s="52">
        <v>4.33</v>
      </c>
      <c r="R4669" s="52" t="str" cm="1">
        <f t="array" ref="R4669">_xlfn.IFS(ROUND(Q4669,0)=5,"Excellent",ROUND(Q4669,0)=4,"Good",ROUND(Q4669,0)=3,"Ok",ROUND(Q4669,0)&lt;3,"Bad")</f>
        <v>Good</v>
      </c>
      <c r="S4669">
        <v>3</v>
      </c>
      <c r="T4669" t="str">
        <f t="shared" si="290"/>
        <v>No</v>
      </c>
      <c r="U4669" s="65">
        <v>43638</v>
      </c>
      <c r="V4669" s="65">
        <v>43849</v>
      </c>
      <c r="W4669">
        <v>55</v>
      </c>
      <c r="X4669" t="str">
        <f t="shared" si="291"/>
        <v>Active</v>
      </c>
      <c r="Y4669" t="s">
        <v>15615</v>
      </c>
    </row>
    <row r="4670" spans="1:25" x14ac:dyDescent="0.25">
      <c r="A4670">
        <v>4669</v>
      </c>
      <c r="B4670" t="s">
        <v>13550</v>
      </c>
      <c r="C4670">
        <v>741</v>
      </c>
      <c r="D4670" t="str">
        <f>VLOOKUP($C4670,Hosts!$A:$O,10,0)</f>
        <v>New York</v>
      </c>
      <c r="E4670" s="67">
        <f>INDEX(Hosts!$A:$O,MATCH(Places!$C4670,Hosts!$A:$A,0),MATCH(Places!E$1,Hosts!$1:$1,0))</f>
        <v>1</v>
      </c>
      <c r="F4670" s="67">
        <f>INDEX(Hosts!$A:$O,MATCH(Places!$C4670,Hosts!$A:$A,0),MATCH(Places!F$1,Hosts!$1:$1,0))</f>
        <v>0.97</v>
      </c>
      <c r="G4670" s="67" t="str">
        <f>INDEX(Hosts!$A:$O,MATCH(Places!$C4670,Hosts!$A:$A,0),MATCH(Places!G$1,Hosts!$1:$1,0))</f>
        <v>Yes</v>
      </c>
      <c r="H4670">
        <v>7</v>
      </c>
      <c r="I4670" t="str">
        <f>VLOOKUP($H4670,Neighborhoods!$A:$C,2,0)</f>
        <v>Brooklyn</v>
      </c>
      <c r="J4670" t="str">
        <f>VLOOKUP($H4670,Neighborhoods!$A:$C,3,0)</f>
        <v>Bedford-Stuyvesant</v>
      </c>
      <c r="K4670" t="s">
        <v>11822</v>
      </c>
      <c r="L4670" t="str">
        <f t="shared" si="288"/>
        <v>No</v>
      </c>
      <c r="M4670">
        <v>4</v>
      </c>
      <c r="N4670" t="str" cm="1">
        <f t="array" ref="N4670">_xlfn.IFS(M4670&lt;=2,"Small",M4670&lt;=5,"Medium",M4670&gt;5,"Large")</f>
        <v>Medium</v>
      </c>
      <c r="O4670" s="50">
        <v>135</v>
      </c>
      <c r="P4670" s="67">
        <f t="shared" si="289"/>
        <v>0.03</v>
      </c>
      <c r="Q4670" s="52">
        <v>4.92</v>
      </c>
      <c r="R4670" s="52" t="str" cm="1">
        <f t="array" ref="R4670">_xlfn.IFS(ROUND(Q4670,0)=5,"Excellent",ROUND(Q4670,0)=4,"Good",ROUND(Q4670,0)=3,"Ok",ROUND(Q4670,0)&lt;3,"Bad")</f>
        <v>Excellent</v>
      </c>
      <c r="S4670">
        <v>51</v>
      </c>
      <c r="T4670" t="str">
        <f t="shared" si="290"/>
        <v>No</v>
      </c>
      <c r="U4670" s="65">
        <v>43600</v>
      </c>
      <c r="V4670" s="65">
        <v>43905</v>
      </c>
      <c r="W4670">
        <v>361</v>
      </c>
      <c r="X4670" t="str">
        <f t="shared" si="291"/>
        <v>Active</v>
      </c>
      <c r="Y4670" t="s">
        <v>15615</v>
      </c>
    </row>
    <row r="4671" spans="1:25" x14ac:dyDescent="0.25">
      <c r="A4671">
        <v>4670</v>
      </c>
      <c r="B4671" t="s">
        <v>14698</v>
      </c>
      <c r="C4671">
        <v>1393</v>
      </c>
      <c r="D4671" t="str">
        <f>VLOOKUP($C4671,Hosts!$A:$O,10,0)</f>
        <v>New York</v>
      </c>
      <c r="E4671" s="67">
        <f>INDEX(Hosts!$A:$O,MATCH(Places!$C4671,Hosts!$A:$A,0),MATCH(Places!E$1,Hosts!$1:$1,0))</f>
        <v>1</v>
      </c>
      <c r="F4671" s="67">
        <f>INDEX(Hosts!$A:$O,MATCH(Places!$C4671,Hosts!$A:$A,0),MATCH(Places!F$1,Hosts!$1:$1,0))</f>
        <v>1</v>
      </c>
      <c r="G4671" s="67" t="str">
        <f>INDEX(Hosts!$A:$O,MATCH(Places!$C4671,Hosts!$A:$A,0),MATCH(Places!G$1,Hosts!$1:$1,0))</f>
        <v>No</v>
      </c>
      <c r="H4671">
        <v>14</v>
      </c>
      <c r="I4671" t="str">
        <f>VLOOKUP($H4671,Neighborhoods!$A:$C,2,0)</f>
        <v>Manhattan</v>
      </c>
      <c r="J4671" t="str">
        <f>VLOOKUP($H4671,Neighborhoods!$A:$C,3,0)</f>
        <v>East Harlem</v>
      </c>
      <c r="K4671" t="s">
        <v>1</v>
      </c>
      <c r="L4671" t="str">
        <f t="shared" si="288"/>
        <v>Yes</v>
      </c>
      <c r="M4671">
        <v>2</v>
      </c>
      <c r="N4671" t="str" cm="1">
        <f t="array" ref="N4671">_xlfn.IFS(M4671&lt;=2,"Small",M4671&lt;=5,"Medium",M4671&gt;5,"Large")</f>
        <v>Small</v>
      </c>
      <c r="O4671" s="50">
        <v>80</v>
      </c>
      <c r="P4671" s="67">
        <f t="shared" si="289"/>
        <v>0.03</v>
      </c>
      <c r="Q4671" s="52">
        <v>4.6399999999999997</v>
      </c>
      <c r="R4671" s="52" t="str" cm="1">
        <f t="array" ref="R4671">_xlfn.IFS(ROUND(Q4671,0)=5,"Excellent",ROUND(Q4671,0)=4,"Good",ROUND(Q4671,0)=3,"Ok",ROUND(Q4671,0)&lt;3,"Bad")</f>
        <v>Excellent</v>
      </c>
      <c r="S4671">
        <v>11</v>
      </c>
      <c r="T4671" t="str">
        <f t="shared" si="290"/>
        <v>No</v>
      </c>
      <c r="U4671" s="65">
        <v>43566</v>
      </c>
      <c r="V4671" s="65">
        <v>43646</v>
      </c>
      <c r="W4671">
        <v>179</v>
      </c>
      <c r="X4671" t="str">
        <f t="shared" si="291"/>
        <v>Active</v>
      </c>
      <c r="Y4671" t="s">
        <v>15615</v>
      </c>
    </row>
    <row r="4672" spans="1:25" x14ac:dyDescent="0.25">
      <c r="A4672">
        <v>4671</v>
      </c>
      <c r="B4672" t="s">
        <v>3271</v>
      </c>
      <c r="C4672">
        <v>3829</v>
      </c>
      <c r="D4672" t="str">
        <f>VLOOKUP($C4672,Hosts!$A:$O,10,0)</f>
        <v>New Jersey</v>
      </c>
      <c r="E4672" s="67">
        <f>INDEX(Hosts!$A:$O,MATCH(Places!$C4672,Hosts!$A:$A,0),MATCH(Places!E$1,Hosts!$1:$1,0))</f>
        <v>1</v>
      </c>
      <c r="F4672" s="67">
        <f>INDEX(Hosts!$A:$O,MATCH(Places!$C4672,Hosts!$A:$A,0),MATCH(Places!F$1,Hosts!$1:$1,0))</f>
        <v>1</v>
      </c>
      <c r="G4672" s="67" t="str">
        <f>INDEX(Hosts!$A:$O,MATCH(Places!$C4672,Hosts!$A:$A,0),MATCH(Places!G$1,Hosts!$1:$1,0))</f>
        <v>No</v>
      </c>
      <c r="H4672">
        <v>17</v>
      </c>
      <c r="I4672" t="str">
        <f>VLOOKUP($H4672,Neighborhoods!$A:$C,2,0)</f>
        <v>Manhattan</v>
      </c>
      <c r="J4672" t="str">
        <f>VLOOKUP($H4672,Neighborhoods!$A:$C,3,0)</f>
        <v>Hell's Kitchen</v>
      </c>
      <c r="K4672" t="s">
        <v>16</v>
      </c>
      <c r="L4672" t="str">
        <f t="shared" si="288"/>
        <v>Yes</v>
      </c>
      <c r="M4672">
        <v>2</v>
      </c>
      <c r="N4672" t="str" cm="1">
        <f t="array" ref="N4672">_xlfn.IFS(M4672&lt;=2,"Small",M4672&lt;=5,"Medium",M4672&gt;5,"Large")</f>
        <v>Small</v>
      </c>
      <c r="O4672" s="50">
        <v>34</v>
      </c>
      <c r="P4672" s="67">
        <f t="shared" si="289"/>
        <v>0.03</v>
      </c>
      <c r="Q4672" s="52">
        <v>4.5599999999999996</v>
      </c>
      <c r="R4672" s="52" t="str" cm="1">
        <f t="array" ref="R4672">_xlfn.IFS(ROUND(Q4672,0)=5,"Excellent",ROUND(Q4672,0)=4,"Good",ROUND(Q4672,0)=3,"Ok",ROUND(Q4672,0)&lt;3,"Bad")</f>
        <v>Excellent</v>
      </c>
      <c r="S4672">
        <v>39</v>
      </c>
      <c r="T4672" t="str">
        <f t="shared" si="290"/>
        <v>No</v>
      </c>
      <c r="U4672" s="65">
        <v>43564</v>
      </c>
      <c r="V4672" s="65">
        <v>44057</v>
      </c>
      <c r="W4672">
        <v>363</v>
      </c>
      <c r="X4672" t="str">
        <f t="shared" si="291"/>
        <v>Active</v>
      </c>
      <c r="Y4672" t="s">
        <v>15616</v>
      </c>
    </row>
    <row r="4673" spans="1:25" x14ac:dyDescent="0.25">
      <c r="A4673">
        <v>4672</v>
      </c>
      <c r="B4673" t="s">
        <v>3271</v>
      </c>
      <c r="C4673">
        <v>3829</v>
      </c>
      <c r="D4673" t="str">
        <f>VLOOKUP($C4673,Hosts!$A:$O,10,0)</f>
        <v>New Jersey</v>
      </c>
      <c r="E4673" s="67">
        <f>INDEX(Hosts!$A:$O,MATCH(Places!$C4673,Hosts!$A:$A,0),MATCH(Places!E$1,Hosts!$1:$1,0))</f>
        <v>1</v>
      </c>
      <c r="F4673" s="67">
        <f>INDEX(Hosts!$A:$O,MATCH(Places!$C4673,Hosts!$A:$A,0),MATCH(Places!F$1,Hosts!$1:$1,0))</f>
        <v>1</v>
      </c>
      <c r="G4673" s="67" t="str">
        <f>INDEX(Hosts!$A:$O,MATCH(Places!$C4673,Hosts!$A:$A,0),MATCH(Places!G$1,Hosts!$1:$1,0))</f>
        <v>No</v>
      </c>
      <c r="H4673">
        <v>17</v>
      </c>
      <c r="I4673" t="str">
        <f>VLOOKUP($H4673,Neighborhoods!$A:$C,2,0)</f>
        <v>Manhattan</v>
      </c>
      <c r="J4673" t="str">
        <f>VLOOKUP($H4673,Neighborhoods!$A:$C,3,0)</f>
        <v>Hell's Kitchen</v>
      </c>
      <c r="K4673" t="s">
        <v>16</v>
      </c>
      <c r="L4673" t="str">
        <f t="shared" si="288"/>
        <v>Yes</v>
      </c>
      <c r="M4673">
        <v>1</v>
      </c>
      <c r="N4673" t="str" cm="1">
        <f t="array" ref="N4673">_xlfn.IFS(M4673&lt;=2,"Small",M4673&lt;=5,"Medium",M4673&gt;5,"Large")</f>
        <v>Small</v>
      </c>
      <c r="O4673" s="50">
        <v>36</v>
      </c>
      <c r="P4673" s="67">
        <f t="shared" si="289"/>
        <v>0.03</v>
      </c>
      <c r="Q4673" s="52">
        <v>4.57</v>
      </c>
      <c r="R4673" s="52" t="str" cm="1">
        <f t="array" ref="R4673">_xlfn.IFS(ROUND(Q4673,0)=5,"Excellent",ROUND(Q4673,0)=4,"Good",ROUND(Q4673,0)=3,"Ok",ROUND(Q4673,0)&lt;3,"Bad")</f>
        <v>Excellent</v>
      </c>
      <c r="S4673">
        <v>44</v>
      </c>
      <c r="T4673" t="str">
        <f t="shared" si="290"/>
        <v>No</v>
      </c>
      <c r="U4673" s="65">
        <v>43566</v>
      </c>
      <c r="V4673" s="65">
        <v>44052</v>
      </c>
      <c r="W4673">
        <v>364</v>
      </c>
      <c r="X4673" t="str">
        <f t="shared" si="291"/>
        <v>Active</v>
      </c>
      <c r="Y4673" t="s">
        <v>15616</v>
      </c>
    </row>
    <row r="4674" spans="1:25" x14ac:dyDescent="0.25">
      <c r="A4674">
        <v>4673</v>
      </c>
      <c r="B4674" t="s">
        <v>3272</v>
      </c>
      <c r="C4674">
        <v>3829</v>
      </c>
      <c r="D4674" t="str">
        <f>VLOOKUP($C4674,Hosts!$A:$O,10,0)</f>
        <v>New Jersey</v>
      </c>
      <c r="E4674" s="67">
        <f>INDEX(Hosts!$A:$O,MATCH(Places!$C4674,Hosts!$A:$A,0),MATCH(Places!E$1,Hosts!$1:$1,0))</f>
        <v>1</v>
      </c>
      <c r="F4674" s="67">
        <f>INDEX(Hosts!$A:$O,MATCH(Places!$C4674,Hosts!$A:$A,0),MATCH(Places!F$1,Hosts!$1:$1,0))</f>
        <v>1</v>
      </c>
      <c r="G4674" s="67" t="str">
        <f>INDEX(Hosts!$A:$O,MATCH(Places!$C4674,Hosts!$A:$A,0),MATCH(Places!G$1,Hosts!$1:$1,0))</f>
        <v>No</v>
      </c>
      <c r="H4674">
        <v>17</v>
      </c>
      <c r="I4674" t="str">
        <f>VLOOKUP($H4674,Neighborhoods!$A:$C,2,0)</f>
        <v>Manhattan</v>
      </c>
      <c r="J4674" t="str">
        <f>VLOOKUP($H4674,Neighborhoods!$A:$C,3,0)</f>
        <v>Hell's Kitchen</v>
      </c>
      <c r="K4674" t="s">
        <v>16</v>
      </c>
      <c r="L4674" t="str">
        <f t="shared" si="288"/>
        <v>Yes</v>
      </c>
      <c r="M4674">
        <v>1</v>
      </c>
      <c r="N4674" t="str" cm="1">
        <f t="array" ref="N4674">_xlfn.IFS(M4674&lt;=2,"Small",M4674&lt;=5,"Medium",M4674&gt;5,"Large")</f>
        <v>Small</v>
      </c>
      <c r="O4674" s="50">
        <v>43</v>
      </c>
      <c r="P4674" s="67">
        <f t="shared" si="289"/>
        <v>0.03</v>
      </c>
      <c r="Q4674" s="52">
        <v>4.84</v>
      </c>
      <c r="R4674" s="52" t="str" cm="1">
        <f t="array" ref="R4674">_xlfn.IFS(ROUND(Q4674,0)=5,"Excellent",ROUND(Q4674,0)=4,"Good",ROUND(Q4674,0)=3,"Ok",ROUND(Q4674,0)&lt;3,"Bad")</f>
        <v>Excellent</v>
      </c>
      <c r="S4674">
        <v>57</v>
      </c>
      <c r="T4674" t="str">
        <f t="shared" si="290"/>
        <v>No</v>
      </c>
      <c r="U4674" s="65">
        <v>43567</v>
      </c>
      <c r="V4674" s="65">
        <v>43899</v>
      </c>
      <c r="W4674">
        <v>364</v>
      </c>
      <c r="X4674" t="str">
        <f t="shared" si="291"/>
        <v>Active</v>
      </c>
      <c r="Y4674" t="s">
        <v>15616</v>
      </c>
    </row>
    <row r="4675" spans="1:25" x14ac:dyDescent="0.25">
      <c r="A4675">
        <v>4674</v>
      </c>
      <c r="B4675" t="s">
        <v>3273</v>
      </c>
      <c r="C4675">
        <v>1481</v>
      </c>
      <c r="D4675" t="str">
        <f>VLOOKUP($C4675,Hosts!$A:$O,10,0)</f>
        <v>New York</v>
      </c>
      <c r="E4675" s="67">
        <f>INDEX(Hosts!$A:$O,MATCH(Places!$C4675,Hosts!$A:$A,0),MATCH(Places!E$1,Hosts!$1:$1,0))</f>
        <v>0.71</v>
      </c>
      <c r="F4675" s="67">
        <f>INDEX(Hosts!$A:$O,MATCH(Places!$C4675,Hosts!$A:$A,0),MATCH(Places!F$1,Hosts!$1:$1,0))</f>
        <v>0.89</v>
      </c>
      <c r="G4675" s="67" t="str">
        <f>INDEX(Hosts!$A:$O,MATCH(Places!$C4675,Hosts!$A:$A,0),MATCH(Places!G$1,Hosts!$1:$1,0))</f>
        <v>No</v>
      </c>
      <c r="H4675">
        <v>21</v>
      </c>
      <c r="I4675" t="str">
        <f>VLOOKUP($H4675,Neighborhoods!$A:$C,2,0)</f>
        <v>Queens</v>
      </c>
      <c r="J4675" t="str">
        <f>VLOOKUP($H4675,Neighborhoods!$A:$C,3,0)</f>
        <v>Astoria</v>
      </c>
      <c r="K4675" t="s">
        <v>1</v>
      </c>
      <c r="L4675" t="str">
        <f t="shared" ref="L4675:L4738" si="292">IF(OR(K4675="Private room",K4675="Shared room"),"Yes","No")</f>
        <v>Yes</v>
      </c>
      <c r="M4675">
        <v>2</v>
      </c>
      <c r="N4675" t="str" cm="1">
        <f t="array" ref="N4675">_xlfn.IFS(M4675&lt;=2,"Small",M4675&lt;=5,"Medium",M4675&gt;5,"Large")</f>
        <v>Small</v>
      </c>
      <c r="O4675" s="50">
        <v>75</v>
      </c>
      <c r="P4675" s="67">
        <f t="shared" ref="P4675:P4738" si="293">VLOOKUP(O4675,$AB$1:$AC$5,2)</f>
        <v>0.03</v>
      </c>
      <c r="Q4675" s="52">
        <v>4.7300000000000004</v>
      </c>
      <c r="R4675" s="52" t="str" cm="1">
        <f t="array" ref="R4675">_xlfn.IFS(ROUND(Q4675,0)=5,"Excellent",ROUND(Q4675,0)=4,"Good",ROUND(Q4675,0)=3,"Ok",ROUND(Q4675,0)&lt;3,"Bad")</f>
        <v>Excellent</v>
      </c>
      <c r="S4675">
        <v>15</v>
      </c>
      <c r="T4675" t="str">
        <f t="shared" ref="T4675:T4738" si="294">IF(AND(Q4675&gt;=4.8,S4675&gt;100),"Yes","No")</f>
        <v>No</v>
      </c>
      <c r="U4675" s="65">
        <v>43566</v>
      </c>
      <c r="V4675" s="65">
        <v>43730</v>
      </c>
      <c r="W4675">
        <v>0</v>
      </c>
      <c r="X4675" t="str">
        <f t="shared" ref="X4675:X4738" si="295">IF(W4675&lt;&gt;0,"Active","Inactive")</f>
        <v>Inactive</v>
      </c>
      <c r="Y4675" t="s">
        <v>15616</v>
      </c>
    </row>
    <row r="4676" spans="1:25" x14ac:dyDescent="0.25">
      <c r="A4676">
        <v>4675</v>
      </c>
      <c r="B4676" t="s">
        <v>14854</v>
      </c>
      <c r="C4676">
        <v>3292</v>
      </c>
      <c r="D4676" t="str">
        <f>VLOOKUP($C4676,Hosts!$A:$O,10,0)</f>
        <v>New York</v>
      </c>
      <c r="E4676" s="67">
        <f>INDEX(Hosts!$A:$O,MATCH(Places!$C4676,Hosts!$A:$A,0),MATCH(Places!E$1,Hosts!$1:$1,0))</f>
        <v>1</v>
      </c>
      <c r="F4676" s="67">
        <f>INDEX(Hosts!$A:$O,MATCH(Places!$C4676,Hosts!$A:$A,0),MATCH(Places!F$1,Hosts!$1:$1,0))</f>
        <v>0.79</v>
      </c>
      <c r="G4676" s="67" t="str">
        <f>INDEX(Hosts!$A:$O,MATCH(Places!$C4676,Hosts!$A:$A,0),MATCH(Places!G$1,Hosts!$1:$1,0))</f>
        <v>No</v>
      </c>
      <c r="H4676">
        <v>8</v>
      </c>
      <c r="I4676" t="str">
        <f>VLOOKUP($H4676,Neighborhoods!$A:$C,2,0)</f>
        <v>Brooklyn</v>
      </c>
      <c r="J4676" t="str">
        <f>VLOOKUP($H4676,Neighborhoods!$A:$C,3,0)</f>
        <v>Bushwick</v>
      </c>
      <c r="K4676" t="s">
        <v>1</v>
      </c>
      <c r="L4676" t="str">
        <f t="shared" si="292"/>
        <v>Yes</v>
      </c>
      <c r="M4676">
        <v>2</v>
      </c>
      <c r="N4676" t="str" cm="1">
        <f t="array" ref="N4676">_xlfn.IFS(M4676&lt;=2,"Small",M4676&lt;=5,"Medium",M4676&gt;5,"Large")</f>
        <v>Small</v>
      </c>
      <c r="O4676" s="50">
        <v>42</v>
      </c>
      <c r="P4676" s="67">
        <f t="shared" si="293"/>
        <v>0.03</v>
      </c>
      <c r="Q4676" s="52">
        <v>5</v>
      </c>
      <c r="R4676" s="52" t="str" cm="1">
        <f t="array" ref="R4676">_xlfn.IFS(ROUND(Q4676,0)=5,"Excellent",ROUND(Q4676,0)=4,"Good",ROUND(Q4676,0)=3,"Ok",ROUND(Q4676,0)&lt;3,"Bad")</f>
        <v>Excellent</v>
      </c>
      <c r="S4676">
        <v>4</v>
      </c>
      <c r="T4676" t="str">
        <f t="shared" si="294"/>
        <v>No</v>
      </c>
      <c r="U4676" s="65">
        <v>43819</v>
      </c>
      <c r="V4676" s="65">
        <v>44044</v>
      </c>
      <c r="W4676">
        <v>336</v>
      </c>
      <c r="X4676" t="str">
        <f t="shared" si="295"/>
        <v>Active</v>
      </c>
      <c r="Y4676" t="s">
        <v>15615</v>
      </c>
    </row>
    <row r="4677" spans="1:25" x14ac:dyDescent="0.25">
      <c r="A4677">
        <v>4676</v>
      </c>
      <c r="B4677" t="s">
        <v>3274</v>
      </c>
      <c r="C4677">
        <v>249</v>
      </c>
      <c r="D4677" t="str">
        <f>VLOOKUP($C4677,Hosts!$A:$O,10,0)</f>
        <v>New York</v>
      </c>
      <c r="E4677" s="67">
        <f>INDEX(Hosts!$A:$O,MATCH(Places!$C4677,Hosts!$A:$A,0),MATCH(Places!E$1,Hosts!$1:$1,0))</f>
        <v>1</v>
      </c>
      <c r="F4677" s="67">
        <f>INDEX(Hosts!$A:$O,MATCH(Places!$C4677,Hosts!$A:$A,0),MATCH(Places!F$1,Hosts!$1:$1,0))</f>
        <v>1</v>
      </c>
      <c r="G4677" s="67" t="str">
        <f>INDEX(Hosts!$A:$O,MATCH(Places!$C4677,Hosts!$A:$A,0),MATCH(Places!G$1,Hosts!$1:$1,0))</f>
        <v>Yes</v>
      </c>
      <c r="H4677">
        <v>7</v>
      </c>
      <c r="I4677" t="str">
        <f>VLOOKUP($H4677,Neighborhoods!$A:$C,2,0)</f>
        <v>Brooklyn</v>
      </c>
      <c r="J4677" t="str">
        <f>VLOOKUP($H4677,Neighborhoods!$A:$C,3,0)</f>
        <v>Bedford-Stuyvesant</v>
      </c>
      <c r="K4677" t="s">
        <v>11822</v>
      </c>
      <c r="L4677" t="str">
        <f t="shared" si="292"/>
        <v>No</v>
      </c>
      <c r="M4677">
        <v>4</v>
      </c>
      <c r="N4677" t="str" cm="1">
        <f t="array" ref="N4677">_xlfn.IFS(M4677&lt;=2,"Small",M4677&lt;=5,"Medium",M4677&gt;5,"Large")</f>
        <v>Medium</v>
      </c>
      <c r="O4677" s="50">
        <v>115</v>
      </c>
      <c r="P4677" s="67">
        <f t="shared" si="293"/>
        <v>0.03</v>
      </c>
      <c r="Q4677" s="52">
        <v>5</v>
      </c>
      <c r="R4677" s="52" t="str" cm="1">
        <f t="array" ref="R4677">_xlfn.IFS(ROUND(Q4677,0)=5,"Excellent",ROUND(Q4677,0)=4,"Good",ROUND(Q4677,0)=3,"Ok",ROUND(Q4677,0)&lt;3,"Bad")</f>
        <v>Excellent</v>
      </c>
      <c r="S4677">
        <v>28</v>
      </c>
      <c r="T4677" t="str">
        <f t="shared" si="294"/>
        <v>No</v>
      </c>
      <c r="U4677" s="65">
        <v>43570</v>
      </c>
      <c r="V4677" s="65">
        <v>43898</v>
      </c>
      <c r="W4677">
        <v>43</v>
      </c>
      <c r="X4677" t="str">
        <f t="shared" si="295"/>
        <v>Active</v>
      </c>
      <c r="Y4677" t="s">
        <v>15616</v>
      </c>
    </row>
    <row r="4678" spans="1:25" x14ac:dyDescent="0.25">
      <c r="A4678">
        <v>4677</v>
      </c>
      <c r="B4678" t="s">
        <v>3275</v>
      </c>
      <c r="C4678">
        <v>1952</v>
      </c>
      <c r="D4678" t="str">
        <f>VLOOKUP($C4678,Hosts!$A:$O,10,0)</f>
        <v>New York</v>
      </c>
      <c r="E4678" s="67">
        <f>INDEX(Hosts!$A:$O,MATCH(Places!$C4678,Hosts!$A:$A,0),MATCH(Places!E$1,Hosts!$1:$1,0))</f>
        <v>1</v>
      </c>
      <c r="F4678" s="67">
        <f>INDEX(Hosts!$A:$O,MATCH(Places!$C4678,Hosts!$A:$A,0),MATCH(Places!F$1,Hosts!$1:$1,0))</f>
        <v>0.96</v>
      </c>
      <c r="G4678" s="67" t="str">
        <f>INDEX(Hosts!$A:$O,MATCH(Places!$C4678,Hosts!$A:$A,0),MATCH(Places!G$1,Hosts!$1:$1,0))</f>
        <v>Yes</v>
      </c>
      <c r="H4678">
        <v>8</v>
      </c>
      <c r="I4678" t="str">
        <f>VLOOKUP($H4678,Neighborhoods!$A:$C,2,0)</f>
        <v>Brooklyn</v>
      </c>
      <c r="J4678" t="str">
        <f>VLOOKUP($H4678,Neighborhoods!$A:$C,3,0)</f>
        <v>Bushwick</v>
      </c>
      <c r="K4678" t="s">
        <v>11822</v>
      </c>
      <c r="L4678" t="str">
        <f t="shared" si="292"/>
        <v>No</v>
      </c>
      <c r="M4678">
        <v>7</v>
      </c>
      <c r="N4678" t="str" cm="1">
        <f t="array" ref="N4678">_xlfn.IFS(M4678&lt;=2,"Small",M4678&lt;=5,"Medium",M4678&gt;5,"Large")</f>
        <v>Large</v>
      </c>
      <c r="O4678" s="50">
        <v>27</v>
      </c>
      <c r="P4678" s="67">
        <f t="shared" si="293"/>
        <v>0.03</v>
      </c>
      <c r="Q4678" s="52">
        <v>4.91</v>
      </c>
      <c r="R4678" s="52" t="str" cm="1">
        <f t="array" ref="R4678">_xlfn.IFS(ROUND(Q4678,0)=5,"Excellent",ROUND(Q4678,0)=4,"Good",ROUND(Q4678,0)=3,"Ok",ROUND(Q4678,0)&lt;3,"Bad")</f>
        <v>Excellent</v>
      </c>
      <c r="S4678">
        <v>46</v>
      </c>
      <c r="T4678" t="str">
        <f t="shared" si="294"/>
        <v>No</v>
      </c>
      <c r="U4678" s="65">
        <v>43567</v>
      </c>
      <c r="V4678" s="65">
        <v>44025</v>
      </c>
      <c r="W4678">
        <v>96</v>
      </c>
      <c r="X4678" t="str">
        <f t="shared" si="295"/>
        <v>Active</v>
      </c>
      <c r="Y4678" t="s">
        <v>15615</v>
      </c>
    </row>
    <row r="4679" spans="1:25" x14ac:dyDescent="0.25">
      <c r="A4679">
        <v>4678</v>
      </c>
      <c r="B4679" t="s">
        <v>3276</v>
      </c>
      <c r="C4679">
        <v>1949</v>
      </c>
      <c r="D4679" t="str">
        <f>VLOOKUP($C4679,Hosts!$A:$O,10,0)</f>
        <v>New York</v>
      </c>
      <c r="E4679" s="67">
        <f>INDEX(Hosts!$A:$O,MATCH(Places!$C4679,Hosts!$A:$A,0),MATCH(Places!E$1,Hosts!$1:$1,0))</f>
        <v>1</v>
      </c>
      <c r="F4679" s="67">
        <f>INDEX(Hosts!$A:$O,MATCH(Places!$C4679,Hosts!$A:$A,0),MATCH(Places!F$1,Hosts!$1:$1,0))</f>
        <v>0.91</v>
      </c>
      <c r="G4679" s="67" t="str">
        <f>INDEX(Hosts!$A:$O,MATCH(Places!$C4679,Hosts!$A:$A,0),MATCH(Places!G$1,Hosts!$1:$1,0))</f>
        <v>Yes</v>
      </c>
      <c r="H4679">
        <v>12</v>
      </c>
      <c r="I4679" t="str">
        <f>VLOOKUP($H4679,Neighborhoods!$A:$C,2,0)</f>
        <v>Brooklyn</v>
      </c>
      <c r="J4679" t="str">
        <f>VLOOKUP($H4679,Neighborhoods!$A:$C,3,0)</f>
        <v>Williamsburg</v>
      </c>
      <c r="K4679" t="s">
        <v>1</v>
      </c>
      <c r="L4679" t="str">
        <f t="shared" si="292"/>
        <v>Yes</v>
      </c>
      <c r="M4679">
        <v>2</v>
      </c>
      <c r="N4679" t="str" cm="1">
        <f t="array" ref="N4679">_xlfn.IFS(M4679&lt;=2,"Small",M4679&lt;=5,"Medium",M4679&gt;5,"Large")</f>
        <v>Small</v>
      </c>
      <c r="O4679" s="50">
        <v>60</v>
      </c>
      <c r="P4679" s="67">
        <f t="shared" si="293"/>
        <v>0.03</v>
      </c>
      <c r="Q4679" s="52">
        <v>5</v>
      </c>
      <c r="R4679" s="52" t="str" cm="1">
        <f t="array" ref="R4679">_xlfn.IFS(ROUND(Q4679,0)=5,"Excellent",ROUND(Q4679,0)=4,"Good",ROUND(Q4679,0)=3,"Ok",ROUND(Q4679,0)&lt;3,"Bad")</f>
        <v>Excellent</v>
      </c>
      <c r="S4679">
        <v>27</v>
      </c>
      <c r="T4679" t="str">
        <f t="shared" si="294"/>
        <v>No</v>
      </c>
      <c r="U4679" s="65">
        <v>43579</v>
      </c>
      <c r="V4679" s="65">
        <v>43902</v>
      </c>
      <c r="W4679">
        <v>1</v>
      </c>
      <c r="X4679" t="str">
        <f t="shared" si="295"/>
        <v>Active</v>
      </c>
      <c r="Y4679" t="s">
        <v>15615</v>
      </c>
    </row>
    <row r="4680" spans="1:25" x14ac:dyDescent="0.25">
      <c r="A4680">
        <v>4679</v>
      </c>
      <c r="B4680" t="s">
        <v>13632</v>
      </c>
      <c r="C4680">
        <v>3824</v>
      </c>
      <c r="D4680" t="str">
        <f>VLOOKUP($C4680,Hosts!$A:$O,10,0)</f>
        <v>New York</v>
      </c>
      <c r="E4680" s="67">
        <f>INDEX(Hosts!$A:$O,MATCH(Places!$C4680,Hosts!$A:$A,0),MATCH(Places!E$1,Hosts!$1:$1,0))</f>
        <v>1</v>
      </c>
      <c r="F4680" s="67">
        <f>INDEX(Hosts!$A:$O,MATCH(Places!$C4680,Hosts!$A:$A,0),MATCH(Places!F$1,Hosts!$1:$1,0))</f>
        <v>0.98</v>
      </c>
      <c r="G4680" s="67" t="str">
        <f>INDEX(Hosts!$A:$O,MATCH(Places!$C4680,Hosts!$A:$A,0),MATCH(Places!G$1,Hosts!$1:$1,0))</f>
        <v>Yes</v>
      </c>
      <c r="H4680">
        <v>14</v>
      </c>
      <c r="I4680" t="str">
        <f>VLOOKUP($H4680,Neighborhoods!$A:$C,2,0)</f>
        <v>Manhattan</v>
      </c>
      <c r="J4680" t="str">
        <f>VLOOKUP($H4680,Neighborhoods!$A:$C,3,0)</f>
        <v>East Harlem</v>
      </c>
      <c r="K4680" t="s">
        <v>11822</v>
      </c>
      <c r="L4680" t="str">
        <f t="shared" si="292"/>
        <v>No</v>
      </c>
      <c r="M4680">
        <v>9</v>
      </c>
      <c r="N4680" t="str" cm="1">
        <f t="array" ref="N4680">_xlfn.IFS(M4680&lt;=2,"Small",M4680&lt;=5,"Medium",M4680&gt;5,"Large")</f>
        <v>Large</v>
      </c>
      <c r="O4680" s="50">
        <v>201</v>
      </c>
      <c r="P4680" s="67">
        <f t="shared" si="293"/>
        <v>0.04</v>
      </c>
      <c r="Q4680" s="52">
        <v>4.8499999999999996</v>
      </c>
      <c r="R4680" s="52" t="str" cm="1">
        <f t="array" ref="R4680">_xlfn.IFS(ROUND(Q4680,0)=5,"Excellent",ROUND(Q4680,0)=4,"Good",ROUND(Q4680,0)=3,"Ok",ROUND(Q4680,0)&lt;3,"Bad")</f>
        <v>Excellent</v>
      </c>
      <c r="S4680">
        <v>26</v>
      </c>
      <c r="T4680" t="str">
        <f t="shared" si="294"/>
        <v>No</v>
      </c>
      <c r="U4680" s="65">
        <v>43583</v>
      </c>
      <c r="V4680" s="65">
        <v>44052</v>
      </c>
      <c r="W4680">
        <v>350</v>
      </c>
      <c r="X4680" t="str">
        <f t="shared" si="295"/>
        <v>Active</v>
      </c>
      <c r="Y4680" t="s">
        <v>15615</v>
      </c>
    </row>
    <row r="4681" spans="1:25" x14ac:dyDescent="0.25">
      <c r="A4681">
        <v>4680</v>
      </c>
      <c r="B4681" t="s">
        <v>3277</v>
      </c>
      <c r="C4681">
        <v>3829</v>
      </c>
      <c r="D4681" t="str">
        <f>VLOOKUP($C4681,Hosts!$A:$O,10,0)</f>
        <v>New Jersey</v>
      </c>
      <c r="E4681" s="67">
        <f>INDEX(Hosts!$A:$O,MATCH(Places!$C4681,Hosts!$A:$A,0),MATCH(Places!E$1,Hosts!$1:$1,0))</f>
        <v>1</v>
      </c>
      <c r="F4681" s="67">
        <f>INDEX(Hosts!$A:$O,MATCH(Places!$C4681,Hosts!$A:$A,0),MATCH(Places!F$1,Hosts!$1:$1,0))</f>
        <v>1</v>
      </c>
      <c r="G4681" s="67" t="str">
        <f>INDEX(Hosts!$A:$O,MATCH(Places!$C4681,Hosts!$A:$A,0),MATCH(Places!G$1,Hosts!$1:$1,0))</f>
        <v>No</v>
      </c>
      <c r="H4681">
        <v>17</v>
      </c>
      <c r="I4681" t="str">
        <f>VLOOKUP($H4681,Neighborhoods!$A:$C,2,0)</f>
        <v>Manhattan</v>
      </c>
      <c r="J4681" t="str">
        <f>VLOOKUP($H4681,Neighborhoods!$A:$C,3,0)</f>
        <v>Hell's Kitchen</v>
      </c>
      <c r="K4681" t="s">
        <v>16</v>
      </c>
      <c r="L4681" t="str">
        <f t="shared" si="292"/>
        <v>Yes</v>
      </c>
      <c r="M4681">
        <v>3</v>
      </c>
      <c r="N4681" t="str" cm="1">
        <f t="array" ref="N4681">_xlfn.IFS(M4681&lt;=2,"Small",M4681&lt;=5,"Medium",M4681&gt;5,"Large")</f>
        <v>Medium</v>
      </c>
      <c r="O4681" s="50">
        <v>35</v>
      </c>
      <c r="P4681" s="67">
        <f t="shared" si="293"/>
        <v>0.03</v>
      </c>
      <c r="Q4681" s="52">
        <v>4.6900000000000004</v>
      </c>
      <c r="R4681" s="52" t="str" cm="1">
        <f t="array" ref="R4681">_xlfn.IFS(ROUND(Q4681,0)=5,"Excellent",ROUND(Q4681,0)=4,"Good",ROUND(Q4681,0)=3,"Ok",ROUND(Q4681,0)&lt;3,"Bad")</f>
        <v>Excellent</v>
      </c>
      <c r="S4681">
        <v>35</v>
      </c>
      <c r="T4681" t="str">
        <f t="shared" si="294"/>
        <v>No</v>
      </c>
      <c r="U4681" s="65">
        <v>43567</v>
      </c>
      <c r="V4681" s="65">
        <v>44052</v>
      </c>
      <c r="W4681">
        <v>363</v>
      </c>
      <c r="X4681" t="str">
        <f t="shared" si="295"/>
        <v>Active</v>
      </c>
      <c r="Y4681" t="s">
        <v>15616</v>
      </c>
    </row>
    <row r="4682" spans="1:25" x14ac:dyDescent="0.25">
      <c r="A4682">
        <v>4681</v>
      </c>
      <c r="B4682" t="s">
        <v>3278</v>
      </c>
      <c r="C4682">
        <v>628</v>
      </c>
      <c r="D4682" t="str">
        <f>VLOOKUP($C4682,Hosts!$A:$O,10,0)</f>
        <v>New York</v>
      </c>
      <c r="E4682" s="67">
        <f>INDEX(Hosts!$A:$O,MATCH(Places!$C4682,Hosts!$A:$A,0),MATCH(Places!E$1,Hosts!$1:$1,0))</f>
        <v>1</v>
      </c>
      <c r="F4682" s="67">
        <f>INDEX(Hosts!$A:$O,MATCH(Places!$C4682,Hosts!$A:$A,0),MATCH(Places!F$1,Hosts!$1:$1,0))</f>
        <v>0.91</v>
      </c>
      <c r="G4682" s="67" t="str">
        <f>INDEX(Hosts!$A:$O,MATCH(Places!$C4682,Hosts!$A:$A,0),MATCH(Places!G$1,Hosts!$1:$1,0))</f>
        <v>Yes</v>
      </c>
      <c r="H4682">
        <v>21</v>
      </c>
      <c r="I4682" t="str">
        <f>VLOOKUP($H4682,Neighborhoods!$A:$C,2,0)</f>
        <v>Queens</v>
      </c>
      <c r="J4682" t="str">
        <f>VLOOKUP($H4682,Neighborhoods!$A:$C,3,0)</f>
        <v>Astoria</v>
      </c>
      <c r="K4682" t="s">
        <v>11822</v>
      </c>
      <c r="L4682" t="str">
        <f t="shared" si="292"/>
        <v>No</v>
      </c>
      <c r="M4682">
        <v>4</v>
      </c>
      <c r="N4682" t="str" cm="1">
        <f t="array" ref="N4682">_xlfn.IFS(M4682&lt;=2,"Small",M4682&lt;=5,"Medium",M4682&gt;5,"Large")</f>
        <v>Medium</v>
      </c>
      <c r="O4682" s="50">
        <v>207</v>
      </c>
      <c r="P4682" s="67">
        <f t="shared" si="293"/>
        <v>0.04</v>
      </c>
      <c r="Q4682" s="52">
        <v>5</v>
      </c>
      <c r="R4682" s="52" t="str" cm="1">
        <f t="array" ref="R4682">_xlfn.IFS(ROUND(Q4682,0)=5,"Excellent",ROUND(Q4682,0)=4,"Good",ROUND(Q4682,0)=3,"Ok",ROUND(Q4682,0)&lt;3,"Bad")</f>
        <v>Excellent</v>
      </c>
      <c r="S4682">
        <v>21</v>
      </c>
      <c r="T4682" t="str">
        <f t="shared" si="294"/>
        <v>No</v>
      </c>
      <c r="U4682" s="65">
        <v>43604</v>
      </c>
      <c r="V4682" s="65">
        <v>43908</v>
      </c>
      <c r="W4682">
        <v>349</v>
      </c>
      <c r="X4682" t="str">
        <f t="shared" si="295"/>
        <v>Active</v>
      </c>
      <c r="Y4682" t="s">
        <v>15615</v>
      </c>
    </row>
    <row r="4683" spans="1:25" x14ac:dyDescent="0.25">
      <c r="A4683">
        <v>4682</v>
      </c>
      <c r="B4683" t="s">
        <v>14704</v>
      </c>
      <c r="C4683">
        <v>3742</v>
      </c>
      <c r="D4683" t="str">
        <f>VLOOKUP($C4683,Hosts!$A:$O,10,0)</f>
        <v>New York</v>
      </c>
      <c r="E4683" s="67">
        <f>INDEX(Hosts!$A:$O,MATCH(Places!$C4683,Hosts!$A:$A,0),MATCH(Places!E$1,Hosts!$1:$1,0))</f>
        <v>0.33</v>
      </c>
      <c r="F4683" s="67">
        <f>INDEX(Hosts!$A:$O,MATCH(Places!$C4683,Hosts!$A:$A,0),MATCH(Places!F$1,Hosts!$1:$1,0))</f>
        <v>0.67</v>
      </c>
      <c r="G4683" s="67" t="str">
        <f>INDEX(Hosts!$A:$O,MATCH(Places!$C4683,Hosts!$A:$A,0),MATCH(Places!G$1,Hosts!$1:$1,0))</f>
        <v>No</v>
      </c>
      <c r="H4683">
        <v>11</v>
      </c>
      <c r="I4683" t="str">
        <f>VLOOKUP($H4683,Neighborhoods!$A:$C,2,0)</f>
        <v>Brooklyn</v>
      </c>
      <c r="J4683" t="str">
        <f>VLOOKUP($H4683,Neighborhoods!$A:$C,3,0)</f>
        <v>Greenpoint</v>
      </c>
      <c r="K4683" t="s">
        <v>11822</v>
      </c>
      <c r="L4683" t="str">
        <f t="shared" si="292"/>
        <v>No</v>
      </c>
      <c r="M4683">
        <v>2</v>
      </c>
      <c r="N4683" t="str" cm="1">
        <f t="array" ref="N4683">_xlfn.IFS(M4683&lt;=2,"Small",M4683&lt;=5,"Medium",M4683&gt;5,"Large")</f>
        <v>Small</v>
      </c>
      <c r="O4683" s="50">
        <v>95</v>
      </c>
      <c r="P4683" s="67">
        <f t="shared" si="293"/>
        <v>0.03</v>
      </c>
      <c r="Q4683" s="52">
        <v>4</v>
      </c>
      <c r="R4683" s="52" t="str" cm="1">
        <f t="array" ref="R4683">_xlfn.IFS(ROUND(Q4683,0)=5,"Excellent",ROUND(Q4683,0)=4,"Good",ROUND(Q4683,0)=3,"Ok",ROUND(Q4683,0)&lt;3,"Bad")</f>
        <v>Good</v>
      </c>
      <c r="S4683">
        <v>3</v>
      </c>
      <c r="T4683" t="str">
        <f t="shared" si="294"/>
        <v>No</v>
      </c>
      <c r="U4683" s="65">
        <v>43809</v>
      </c>
      <c r="V4683" s="65">
        <v>43835</v>
      </c>
      <c r="W4683">
        <v>134</v>
      </c>
      <c r="X4683" t="str">
        <f t="shared" si="295"/>
        <v>Active</v>
      </c>
      <c r="Y4683" t="s">
        <v>15616</v>
      </c>
    </row>
    <row r="4684" spans="1:25" x14ac:dyDescent="0.25">
      <c r="A4684">
        <v>4683</v>
      </c>
      <c r="B4684" t="s">
        <v>3279</v>
      </c>
      <c r="C4684">
        <v>2650</v>
      </c>
      <c r="D4684" t="str">
        <f>VLOOKUP($C4684,Hosts!$A:$O,10,0)</f>
        <v>New York</v>
      </c>
      <c r="E4684" s="67">
        <f>INDEX(Hosts!$A:$O,MATCH(Places!$C4684,Hosts!$A:$A,0),MATCH(Places!E$1,Hosts!$1:$1,0))</f>
        <v>1</v>
      </c>
      <c r="F4684" s="67">
        <f>INDEX(Hosts!$A:$O,MATCH(Places!$C4684,Hosts!$A:$A,0),MATCH(Places!F$1,Hosts!$1:$1,0))</f>
        <v>1</v>
      </c>
      <c r="G4684" s="67" t="str">
        <f>INDEX(Hosts!$A:$O,MATCH(Places!$C4684,Hosts!$A:$A,0),MATCH(Places!G$1,Hosts!$1:$1,0))</f>
        <v>No</v>
      </c>
      <c r="H4684">
        <v>19</v>
      </c>
      <c r="I4684" t="str">
        <f>VLOOKUP($H4684,Neighborhoods!$A:$C,2,0)</f>
        <v>Manhattan</v>
      </c>
      <c r="J4684" t="str">
        <f>VLOOKUP($H4684,Neighborhoods!$A:$C,3,0)</f>
        <v>Upper East Side</v>
      </c>
      <c r="K4684" t="s">
        <v>11822</v>
      </c>
      <c r="L4684" t="str">
        <f t="shared" si="292"/>
        <v>No</v>
      </c>
      <c r="M4684">
        <v>2</v>
      </c>
      <c r="N4684" t="str" cm="1">
        <f t="array" ref="N4684">_xlfn.IFS(M4684&lt;=2,"Small",M4684&lt;=5,"Medium",M4684&gt;5,"Large")</f>
        <v>Small</v>
      </c>
      <c r="O4684" s="50">
        <v>90</v>
      </c>
      <c r="P4684" s="67">
        <f t="shared" si="293"/>
        <v>0.03</v>
      </c>
      <c r="Q4684" s="52">
        <v>5</v>
      </c>
      <c r="R4684" s="52" t="str" cm="1">
        <f t="array" ref="R4684">_xlfn.IFS(ROUND(Q4684,0)=5,"Excellent",ROUND(Q4684,0)=4,"Good",ROUND(Q4684,0)=3,"Ok",ROUND(Q4684,0)&lt;3,"Bad")</f>
        <v>Excellent</v>
      </c>
      <c r="S4684">
        <v>5</v>
      </c>
      <c r="T4684" t="str">
        <f t="shared" si="294"/>
        <v>No</v>
      </c>
      <c r="U4684" s="65">
        <v>43616</v>
      </c>
      <c r="V4684" s="65">
        <v>44012</v>
      </c>
      <c r="W4684">
        <v>265</v>
      </c>
      <c r="X4684" t="str">
        <f t="shared" si="295"/>
        <v>Active</v>
      </c>
      <c r="Y4684" t="s">
        <v>15616</v>
      </c>
    </row>
    <row r="4685" spans="1:25" x14ac:dyDescent="0.25">
      <c r="A4685">
        <v>4684</v>
      </c>
      <c r="B4685" t="s">
        <v>3280</v>
      </c>
      <c r="C4685">
        <v>3792</v>
      </c>
      <c r="D4685" t="str">
        <f>VLOOKUP($C4685,Hosts!$A:$O,10,0)</f>
        <v>New York</v>
      </c>
      <c r="E4685" s="67">
        <f>INDEX(Hosts!$A:$O,MATCH(Places!$C4685,Hosts!$A:$A,0),MATCH(Places!E$1,Hosts!$1:$1,0))</f>
        <v>1</v>
      </c>
      <c r="F4685" s="67">
        <f>INDEX(Hosts!$A:$O,MATCH(Places!$C4685,Hosts!$A:$A,0),MATCH(Places!F$1,Hosts!$1:$1,0))</f>
        <v>0.98</v>
      </c>
      <c r="G4685" s="67" t="str">
        <f>INDEX(Hosts!$A:$O,MATCH(Places!$C4685,Hosts!$A:$A,0),MATCH(Places!G$1,Hosts!$1:$1,0))</f>
        <v>Yes</v>
      </c>
      <c r="H4685">
        <v>10</v>
      </c>
      <c r="I4685" t="str">
        <f>VLOOKUP($H4685,Neighborhoods!$A:$C,2,0)</f>
        <v>Brooklyn</v>
      </c>
      <c r="J4685" t="str">
        <f>VLOOKUP($H4685,Neighborhoods!$A:$C,3,0)</f>
        <v>East Flatbush</v>
      </c>
      <c r="K4685" t="s">
        <v>1</v>
      </c>
      <c r="L4685" t="str">
        <f t="shared" si="292"/>
        <v>Yes</v>
      </c>
      <c r="M4685">
        <v>2</v>
      </c>
      <c r="N4685" t="str" cm="1">
        <f t="array" ref="N4685">_xlfn.IFS(M4685&lt;=2,"Small",M4685&lt;=5,"Medium",M4685&gt;5,"Large")</f>
        <v>Small</v>
      </c>
      <c r="O4685" s="50">
        <v>90</v>
      </c>
      <c r="P4685" s="67">
        <f t="shared" si="293"/>
        <v>0.03</v>
      </c>
      <c r="Q4685" s="52">
        <v>5</v>
      </c>
      <c r="R4685" s="52" t="str" cm="1">
        <f t="array" ref="R4685">_xlfn.IFS(ROUND(Q4685,0)=5,"Excellent",ROUND(Q4685,0)=4,"Good",ROUND(Q4685,0)=3,"Ok",ROUND(Q4685,0)&lt;3,"Bad")</f>
        <v>Excellent</v>
      </c>
      <c r="S4685">
        <v>9</v>
      </c>
      <c r="T4685" t="str">
        <f t="shared" si="294"/>
        <v>No</v>
      </c>
      <c r="U4685" s="65">
        <v>43577</v>
      </c>
      <c r="V4685" s="65">
        <v>44020</v>
      </c>
      <c r="W4685">
        <v>360</v>
      </c>
      <c r="X4685" t="str">
        <f t="shared" si="295"/>
        <v>Active</v>
      </c>
      <c r="Y4685" t="s">
        <v>15616</v>
      </c>
    </row>
    <row r="4686" spans="1:25" x14ac:dyDescent="0.25">
      <c r="A4686">
        <v>4685</v>
      </c>
      <c r="B4686" t="s">
        <v>3281</v>
      </c>
      <c r="C4686">
        <v>3820</v>
      </c>
      <c r="D4686" t="str">
        <f>VLOOKUP($C4686,Hosts!$A:$O,10,0)</f>
        <v>New York</v>
      </c>
      <c r="E4686" s="67">
        <f>INDEX(Hosts!$A:$O,MATCH(Places!$C4686,Hosts!$A:$A,0),MATCH(Places!E$1,Hosts!$1:$1,0))</f>
        <v>0.8</v>
      </c>
      <c r="F4686" s="67">
        <f>INDEX(Hosts!$A:$O,MATCH(Places!$C4686,Hosts!$A:$A,0),MATCH(Places!F$1,Hosts!$1:$1,0))</f>
        <v>1</v>
      </c>
      <c r="G4686" s="67" t="str">
        <f>INDEX(Hosts!$A:$O,MATCH(Places!$C4686,Hosts!$A:$A,0),MATCH(Places!G$1,Hosts!$1:$1,0))</f>
        <v>Yes</v>
      </c>
      <c r="H4686">
        <v>5</v>
      </c>
      <c r="I4686" t="str">
        <f>VLOOKUP($H4686,Neighborhoods!$A:$C,2,0)</f>
        <v>Bronx</v>
      </c>
      <c r="J4686" t="str">
        <f>VLOOKUP($H4686,Neighborhoods!$A:$C,3,0)</f>
        <v>Port Morris</v>
      </c>
      <c r="K4686" t="s">
        <v>11822</v>
      </c>
      <c r="L4686" t="str">
        <f t="shared" si="292"/>
        <v>No</v>
      </c>
      <c r="M4686">
        <v>6</v>
      </c>
      <c r="N4686" t="str" cm="1">
        <f t="array" ref="N4686">_xlfn.IFS(M4686&lt;=2,"Small",M4686&lt;=5,"Medium",M4686&gt;5,"Large")</f>
        <v>Large</v>
      </c>
      <c r="O4686" s="50">
        <v>165</v>
      </c>
      <c r="P4686" s="67">
        <f t="shared" si="293"/>
        <v>0.03</v>
      </c>
      <c r="Q4686" s="52">
        <v>4.8899999999999997</v>
      </c>
      <c r="R4686" s="52" t="str" cm="1">
        <f t="array" ref="R4686">_xlfn.IFS(ROUND(Q4686,0)=5,"Excellent",ROUND(Q4686,0)=4,"Good",ROUND(Q4686,0)=3,"Ok",ROUND(Q4686,0)&lt;3,"Bad")</f>
        <v>Excellent</v>
      </c>
      <c r="S4686">
        <v>28</v>
      </c>
      <c r="T4686" t="str">
        <f t="shared" si="294"/>
        <v>No</v>
      </c>
      <c r="U4686" s="65">
        <v>43581</v>
      </c>
      <c r="V4686" s="65">
        <v>43907</v>
      </c>
      <c r="W4686">
        <v>269</v>
      </c>
      <c r="X4686" t="str">
        <f t="shared" si="295"/>
        <v>Active</v>
      </c>
      <c r="Y4686" t="s">
        <v>15616</v>
      </c>
    </row>
    <row r="4687" spans="1:25" x14ac:dyDescent="0.25">
      <c r="A4687">
        <v>4686</v>
      </c>
      <c r="B4687" t="s">
        <v>3282</v>
      </c>
      <c r="C4687">
        <v>3820</v>
      </c>
      <c r="D4687" t="str">
        <f>VLOOKUP($C4687,Hosts!$A:$O,10,0)</f>
        <v>New York</v>
      </c>
      <c r="E4687" s="67">
        <f>INDEX(Hosts!$A:$O,MATCH(Places!$C4687,Hosts!$A:$A,0),MATCH(Places!E$1,Hosts!$1:$1,0))</f>
        <v>0.8</v>
      </c>
      <c r="F4687" s="67">
        <f>INDEX(Hosts!$A:$O,MATCH(Places!$C4687,Hosts!$A:$A,0),MATCH(Places!F$1,Hosts!$1:$1,0))</f>
        <v>1</v>
      </c>
      <c r="G4687" s="67" t="str">
        <f>INDEX(Hosts!$A:$O,MATCH(Places!$C4687,Hosts!$A:$A,0),MATCH(Places!G$1,Hosts!$1:$1,0))</f>
        <v>Yes</v>
      </c>
      <c r="H4687">
        <v>5</v>
      </c>
      <c r="I4687" t="str">
        <f>VLOOKUP($H4687,Neighborhoods!$A:$C,2,0)</f>
        <v>Bronx</v>
      </c>
      <c r="J4687" t="str">
        <f>VLOOKUP($H4687,Neighborhoods!$A:$C,3,0)</f>
        <v>Port Morris</v>
      </c>
      <c r="K4687" t="s">
        <v>11822</v>
      </c>
      <c r="L4687" t="str">
        <f t="shared" si="292"/>
        <v>No</v>
      </c>
      <c r="M4687">
        <v>6</v>
      </c>
      <c r="N4687" t="str" cm="1">
        <f t="array" ref="N4687">_xlfn.IFS(M4687&lt;=2,"Small",M4687&lt;=5,"Medium",M4687&gt;5,"Large")</f>
        <v>Large</v>
      </c>
      <c r="O4687" s="50">
        <v>165</v>
      </c>
      <c r="P4687" s="67">
        <f t="shared" si="293"/>
        <v>0.03</v>
      </c>
      <c r="Q4687" s="52">
        <v>4.95</v>
      </c>
      <c r="R4687" s="52" t="str" cm="1">
        <f t="array" ref="R4687">_xlfn.IFS(ROUND(Q4687,0)=5,"Excellent",ROUND(Q4687,0)=4,"Good",ROUND(Q4687,0)=3,"Ok",ROUND(Q4687,0)&lt;3,"Bad")</f>
        <v>Excellent</v>
      </c>
      <c r="S4687">
        <v>21</v>
      </c>
      <c r="T4687" t="str">
        <f t="shared" si="294"/>
        <v>No</v>
      </c>
      <c r="U4687" s="65">
        <v>43587</v>
      </c>
      <c r="V4687" s="65">
        <v>43891</v>
      </c>
      <c r="W4687">
        <v>262</v>
      </c>
      <c r="X4687" t="str">
        <f t="shared" si="295"/>
        <v>Active</v>
      </c>
      <c r="Y4687" t="s">
        <v>15616</v>
      </c>
    </row>
    <row r="4688" spans="1:25" x14ac:dyDescent="0.25">
      <c r="A4688">
        <v>4687</v>
      </c>
      <c r="B4688" t="s">
        <v>13316</v>
      </c>
      <c r="C4688">
        <v>2298</v>
      </c>
      <c r="D4688" t="str">
        <f>VLOOKUP($C4688,Hosts!$A:$O,10,0)</f>
        <v>New York</v>
      </c>
      <c r="E4688" s="67">
        <f>INDEX(Hosts!$A:$O,MATCH(Places!$C4688,Hosts!$A:$A,0),MATCH(Places!E$1,Hosts!$1:$1,0))</f>
        <v>0</v>
      </c>
      <c r="F4688" s="67">
        <f>INDEX(Hosts!$A:$O,MATCH(Places!$C4688,Hosts!$A:$A,0),MATCH(Places!F$1,Hosts!$1:$1,0))</f>
        <v>0.28999999999999998</v>
      </c>
      <c r="G4688" s="67" t="str">
        <f>INDEX(Hosts!$A:$O,MATCH(Places!$C4688,Hosts!$A:$A,0),MATCH(Places!G$1,Hosts!$1:$1,0))</f>
        <v>No</v>
      </c>
      <c r="H4688">
        <v>19</v>
      </c>
      <c r="I4688" t="str">
        <f>VLOOKUP($H4688,Neighborhoods!$A:$C,2,0)</f>
        <v>Manhattan</v>
      </c>
      <c r="J4688" t="str">
        <f>VLOOKUP($H4688,Neighborhoods!$A:$C,3,0)</f>
        <v>Upper East Side</v>
      </c>
      <c r="K4688" t="s">
        <v>11822</v>
      </c>
      <c r="L4688" t="str">
        <f t="shared" si="292"/>
        <v>No</v>
      </c>
      <c r="M4688">
        <v>4</v>
      </c>
      <c r="N4688" t="str" cm="1">
        <f t="array" ref="N4688">_xlfn.IFS(M4688&lt;=2,"Small",M4688&lt;=5,"Medium",M4688&gt;5,"Large")</f>
        <v>Medium</v>
      </c>
      <c r="O4688" s="50">
        <v>240</v>
      </c>
      <c r="P4688" s="67">
        <f t="shared" si="293"/>
        <v>0.04</v>
      </c>
      <c r="Q4688" s="52">
        <v>5</v>
      </c>
      <c r="R4688" s="52" t="str" cm="1">
        <f t="array" ref="R4688">_xlfn.IFS(ROUND(Q4688,0)=5,"Excellent",ROUND(Q4688,0)=4,"Good",ROUND(Q4688,0)=3,"Ok",ROUND(Q4688,0)&lt;3,"Bad")</f>
        <v>Excellent</v>
      </c>
      <c r="S4688">
        <v>3</v>
      </c>
      <c r="T4688" t="str">
        <f t="shared" si="294"/>
        <v>No</v>
      </c>
      <c r="U4688" s="65">
        <v>43818</v>
      </c>
      <c r="V4688" s="65">
        <v>43833</v>
      </c>
      <c r="W4688">
        <v>0</v>
      </c>
      <c r="X4688" t="str">
        <f t="shared" si="295"/>
        <v>Inactive</v>
      </c>
      <c r="Y4688" t="s">
        <v>15615</v>
      </c>
    </row>
    <row r="4689" spans="1:25" x14ac:dyDescent="0.25">
      <c r="A4689">
        <v>4688</v>
      </c>
      <c r="B4689" t="s">
        <v>3283</v>
      </c>
      <c r="C4689">
        <v>3829</v>
      </c>
      <c r="D4689" t="str">
        <f>VLOOKUP($C4689,Hosts!$A:$O,10,0)</f>
        <v>New Jersey</v>
      </c>
      <c r="E4689" s="67">
        <f>INDEX(Hosts!$A:$O,MATCH(Places!$C4689,Hosts!$A:$A,0),MATCH(Places!E$1,Hosts!$1:$1,0))</f>
        <v>1</v>
      </c>
      <c r="F4689" s="67">
        <f>INDEX(Hosts!$A:$O,MATCH(Places!$C4689,Hosts!$A:$A,0),MATCH(Places!F$1,Hosts!$1:$1,0))</f>
        <v>1</v>
      </c>
      <c r="G4689" s="67" t="str">
        <f>INDEX(Hosts!$A:$O,MATCH(Places!$C4689,Hosts!$A:$A,0),MATCH(Places!G$1,Hosts!$1:$1,0))</f>
        <v>No</v>
      </c>
      <c r="H4689">
        <v>17</v>
      </c>
      <c r="I4689" t="str">
        <f>VLOOKUP($H4689,Neighborhoods!$A:$C,2,0)</f>
        <v>Manhattan</v>
      </c>
      <c r="J4689" t="str">
        <f>VLOOKUP($H4689,Neighborhoods!$A:$C,3,0)</f>
        <v>Hell's Kitchen</v>
      </c>
      <c r="K4689" t="s">
        <v>16</v>
      </c>
      <c r="L4689" t="str">
        <f t="shared" si="292"/>
        <v>Yes</v>
      </c>
      <c r="M4689">
        <v>1</v>
      </c>
      <c r="N4689" t="str" cm="1">
        <f t="array" ref="N4689">_xlfn.IFS(M4689&lt;=2,"Small",M4689&lt;=5,"Medium",M4689&gt;5,"Large")</f>
        <v>Small</v>
      </c>
      <c r="O4689" s="50">
        <v>33</v>
      </c>
      <c r="P4689" s="67">
        <f t="shared" si="293"/>
        <v>0.03</v>
      </c>
      <c r="Q4689" s="52">
        <v>4.83</v>
      </c>
      <c r="R4689" s="52" t="str" cm="1">
        <f t="array" ref="R4689">_xlfn.IFS(ROUND(Q4689,0)=5,"Excellent",ROUND(Q4689,0)=4,"Good",ROUND(Q4689,0)=3,"Ok",ROUND(Q4689,0)&lt;3,"Bad")</f>
        <v>Excellent</v>
      </c>
      <c r="S4689">
        <v>42</v>
      </c>
      <c r="T4689" t="str">
        <f t="shared" si="294"/>
        <v>No</v>
      </c>
      <c r="U4689" s="65">
        <v>43574</v>
      </c>
      <c r="V4689" s="65">
        <v>44053</v>
      </c>
      <c r="W4689">
        <v>175</v>
      </c>
      <c r="X4689" t="str">
        <f t="shared" si="295"/>
        <v>Active</v>
      </c>
      <c r="Y4689" t="s">
        <v>15616</v>
      </c>
    </row>
    <row r="4690" spans="1:25" x14ac:dyDescent="0.25">
      <c r="A4690">
        <v>4689</v>
      </c>
      <c r="B4690" t="s">
        <v>3284</v>
      </c>
      <c r="C4690">
        <v>1341</v>
      </c>
      <c r="D4690" t="str">
        <f>VLOOKUP($C4690,Hosts!$A:$O,10,0)</f>
        <v>New York</v>
      </c>
      <c r="E4690" s="67">
        <f>INDEX(Hosts!$A:$O,MATCH(Places!$C4690,Hosts!$A:$A,0),MATCH(Places!E$1,Hosts!$1:$1,0))</f>
        <v>0.67</v>
      </c>
      <c r="F4690" s="67">
        <f>INDEX(Hosts!$A:$O,MATCH(Places!$C4690,Hosts!$A:$A,0),MATCH(Places!F$1,Hosts!$1:$1,0))</f>
        <v>0.5</v>
      </c>
      <c r="G4690" s="67" t="str">
        <f>INDEX(Hosts!$A:$O,MATCH(Places!$C4690,Hosts!$A:$A,0),MATCH(Places!G$1,Hosts!$1:$1,0))</f>
        <v>Yes</v>
      </c>
      <c r="H4690">
        <v>12</v>
      </c>
      <c r="I4690" t="str">
        <f>VLOOKUP($H4690,Neighborhoods!$A:$C,2,0)</f>
        <v>Brooklyn</v>
      </c>
      <c r="J4690" t="str">
        <f>VLOOKUP($H4690,Neighborhoods!$A:$C,3,0)</f>
        <v>Williamsburg</v>
      </c>
      <c r="K4690" t="s">
        <v>11822</v>
      </c>
      <c r="L4690" t="str">
        <f t="shared" si="292"/>
        <v>No</v>
      </c>
      <c r="M4690">
        <v>2</v>
      </c>
      <c r="N4690" t="str" cm="1">
        <f t="array" ref="N4690">_xlfn.IFS(M4690&lt;=2,"Small",M4690&lt;=5,"Medium",M4690&gt;5,"Large")</f>
        <v>Small</v>
      </c>
      <c r="O4690" s="50">
        <v>168</v>
      </c>
      <c r="P4690" s="67">
        <f t="shared" si="293"/>
        <v>0.03</v>
      </c>
      <c r="Q4690" s="52">
        <v>4.95</v>
      </c>
      <c r="R4690" s="52" t="str" cm="1">
        <f t="array" ref="R4690">_xlfn.IFS(ROUND(Q4690,0)=5,"Excellent",ROUND(Q4690,0)=4,"Good",ROUND(Q4690,0)=3,"Ok",ROUND(Q4690,0)&lt;3,"Bad")</f>
        <v>Excellent</v>
      </c>
      <c r="S4690">
        <v>19</v>
      </c>
      <c r="T4690" t="str">
        <f t="shared" si="294"/>
        <v>No</v>
      </c>
      <c r="U4690" s="65">
        <v>43576</v>
      </c>
      <c r="V4690" s="65">
        <v>43898</v>
      </c>
      <c r="W4690">
        <v>15</v>
      </c>
      <c r="X4690" t="str">
        <f t="shared" si="295"/>
        <v>Active</v>
      </c>
      <c r="Y4690" t="s">
        <v>15615</v>
      </c>
    </row>
    <row r="4691" spans="1:25" x14ac:dyDescent="0.25">
      <c r="A4691">
        <v>4690</v>
      </c>
      <c r="B4691" t="s">
        <v>14624</v>
      </c>
      <c r="C4691">
        <v>3833</v>
      </c>
      <c r="D4691" t="str">
        <f>VLOOKUP($C4691,Hosts!$A:$O,10,0)</f>
        <v>New York</v>
      </c>
      <c r="E4691" s="67">
        <f>INDEX(Hosts!$A:$O,MATCH(Places!$C4691,Hosts!$A:$A,0),MATCH(Places!E$1,Hosts!$1:$1,0))</f>
        <v>0.97</v>
      </c>
      <c r="F4691" s="67">
        <f>INDEX(Hosts!$A:$O,MATCH(Places!$C4691,Hosts!$A:$A,0),MATCH(Places!F$1,Hosts!$1:$1,0))</f>
        <v>0.96</v>
      </c>
      <c r="G4691" s="67" t="str">
        <f>INDEX(Hosts!$A:$O,MATCH(Places!$C4691,Hosts!$A:$A,0),MATCH(Places!G$1,Hosts!$1:$1,0))</f>
        <v>No</v>
      </c>
      <c r="H4691">
        <v>7</v>
      </c>
      <c r="I4691" t="str">
        <f>VLOOKUP($H4691,Neighborhoods!$A:$C,2,0)</f>
        <v>Brooklyn</v>
      </c>
      <c r="J4691" t="str">
        <f>VLOOKUP($H4691,Neighborhoods!$A:$C,3,0)</f>
        <v>Bedford-Stuyvesant</v>
      </c>
      <c r="K4691" t="s">
        <v>1</v>
      </c>
      <c r="L4691" t="str">
        <f t="shared" si="292"/>
        <v>Yes</v>
      </c>
      <c r="M4691">
        <v>4</v>
      </c>
      <c r="N4691" t="str" cm="1">
        <f t="array" ref="N4691">_xlfn.IFS(M4691&lt;=2,"Small",M4691&lt;=5,"Medium",M4691&gt;5,"Large")</f>
        <v>Medium</v>
      </c>
      <c r="O4691" s="50">
        <v>50</v>
      </c>
      <c r="P4691" s="67">
        <f t="shared" si="293"/>
        <v>0.03</v>
      </c>
      <c r="Q4691" s="52">
        <v>4.3499999999999996</v>
      </c>
      <c r="R4691" s="52" t="str" cm="1">
        <f t="array" ref="R4691">_xlfn.IFS(ROUND(Q4691,0)=5,"Excellent",ROUND(Q4691,0)=4,"Good",ROUND(Q4691,0)=3,"Ok",ROUND(Q4691,0)&lt;3,"Bad")</f>
        <v>Good</v>
      </c>
      <c r="S4691">
        <v>91</v>
      </c>
      <c r="T4691" t="str">
        <f t="shared" si="294"/>
        <v>No</v>
      </c>
      <c r="U4691" s="65">
        <v>43576</v>
      </c>
      <c r="V4691" s="65">
        <v>44051</v>
      </c>
      <c r="W4691">
        <v>29</v>
      </c>
      <c r="X4691" t="str">
        <f t="shared" si="295"/>
        <v>Active</v>
      </c>
      <c r="Y4691" t="s">
        <v>15616</v>
      </c>
    </row>
    <row r="4692" spans="1:25" x14ac:dyDescent="0.25">
      <c r="A4692">
        <v>4691</v>
      </c>
      <c r="B4692" t="s">
        <v>15300</v>
      </c>
      <c r="C4692">
        <v>3833</v>
      </c>
      <c r="D4692" t="str">
        <f>VLOOKUP($C4692,Hosts!$A:$O,10,0)</f>
        <v>New York</v>
      </c>
      <c r="E4692" s="67">
        <f>INDEX(Hosts!$A:$O,MATCH(Places!$C4692,Hosts!$A:$A,0),MATCH(Places!E$1,Hosts!$1:$1,0))</f>
        <v>0.97</v>
      </c>
      <c r="F4692" s="67">
        <f>INDEX(Hosts!$A:$O,MATCH(Places!$C4692,Hosts!$A:$A,0),MATCH(Places!F$1,Hosts!$1:$1,0))</f>
        <v>0.96</v>
      </c>
      <c r="G4692" s="67" t="str">
        <f>INDEX(Hosts!$A:$O,MATCH(Places!$C4692,Hosts!$A:$A,0),MATCH(Places!G$1,Hosts!$1:$1,0))</f>
        <v>No</v>
      </c>
      <c r="H4692">
        <v>7</v>
      </c>
      <c r="I4692" t="str">
        <f>VLOOKUP($H4692,Neighborhoods!$A:$C,2,0)</f>
        <v>Brooklyn</v>
      </c>
      <c r="J4692" t="str">
        <f>VLOOKUP($H4692,Neighborhoods!$A:$C,3,0)</f>
        <v>Bedford-Stuyvesant</v>
      </c>
      <c r="K4692" t="s">
        <v>1</v>
      </c>
      <c r="L4692" t="str">
        <f t="shared" si="292"/>
        <v>Yes</v>
      </c>
      <c r="M4692">
        <v>3</v>
      </c>
      <c r="N4692" t="str" cm="1">
        <f t="array" ref="N4692">_xlfn.IFS(M4692&lt;=2,"Small",M4692&lt;=5,"Medium",M4692&gt;5,"Large")</f>
        <v>Medium</v>
      </c>
      <c r="O4692" s="50">
        <v>51</v>
      </c>
      <c r="P4692" s="67">
        <f t="shared" si="293"/>
        <v>0.03</v>
      </c>
      <c r="Q4692" s="52">
        <v>4.57</v>
      </c>
      <c r="R4692" s="52" t="str" cm="1">
        <f t="array" ref="R4692">_xlfn.IFS(ROUND(Q4692,0)=5,"Excellent",ROUND(Q4692,0)=4,"Good",ROUND(Q4692,0)=3,"Ok",ROUND(Q4692,0)&lt;3,"Bad")</f>
        <v>Excellent</v>
      </c>
      <c r="S4692">
        <v>87</v>
      </c>
      <c r="T4692" t="str">
        <f t="shared" si="294"/>
        <v>No</v>
      </c>
      <c r="U4692" s="65">
        <v>43580</v>
      </c>
      <c r="V4692" s="65">
        <v>44057</v>
      </c>
      <c r="W4692">
        <v>43</v>
      </c>
      <c r="X4692" t="str">
        <f t="shared" si="295"/>
        <v>Active</v>
      </c>
      <c r="Y4692" t="s">
        <v>15615</v>
      </c>
    </row>
    <row r="4693" spans="1:25" x14ac:dyDescent="0.25">
      <c r="A4693">
        <v>4692</v>
      </c>
      <c r="B4693" t="s">
        <v>14876</v>
      </c>
      <c r="C4693">
        <v>3173</v>
      </c>
      <c r="D4693" t="str">
        <f>VLOOKUP($C4693,Hosts!$A:$O,10,0)</f>
        <v>New York</v>
      </c>
      <c r="E4693" s="67">
        <f>INDEX(Hosts!$A:$O,MATCH(Places!$C4693,Hosts!$A:$A,0),MATCH(Places!E$1,Hosts!$1:$1,0))</f>
        <v>1</v>
      </c>
      <c r="F4693" s="67">
        <f>INDEX(Hosts!$A:$O,MATCH(Places!$C4693,Hosts!$A:$A,0),MATCH(Places!F$1,Hosts!$1:$1,0))</f>
        <v>1</v>
      </c>
      <c r="G4693" s="67" t="str">
        <f>INDEX(Hosts!$A:$O,MATCH(Places!$C4693,Hosts!$A:$A,0),MATCH(Places!G$1,Hosts!$1:$1,0))</f>
        <v>No</v>
      </c>
      <c r="H4693">
        <v>19</v>
      </c>
      <c r="I4693" t="str">
        <f>VLOOKUP($H4693,Neighborhoods!$A:$C,2,0)</f>
        <v>Manhattan</v>
      </c>
      <c r="J4693" t="str">
        <f>VLOOKUP($H4693,Neighborhoods!$A:$C,3,0)</f>
        <v>Upper East Side</v>
      </c>
      <c r="K4693" t="s">
        <v>1</v>
      </c>
      <c r="L4693" t="str">
        <f t="shared" si="292"/>
        <v>Yes</v>
      </c>
      <c r="M4693">
        <v>2</v>
      </c>
      <c r="N4693" t="str" cm="1">
        <f t="array" ref="N4693">_xlfn.IFS(M4693&lt;=2,"Small",M4693&lt;=5,"Medium",M4693&gt;5,"Large")</f>
        <v>Small</v>
      </c>
      <c r="O4693" s="50">
        <v>125</v>
      </c>
      <c r="P4693" s="67">
        <f t="shared" si="293"/>
        <v>0.03</v>
      </c>
      <c r="Q4693" s="52">
        <v>4.8899999999999997</v>
      </c>
      <c r="R4693" s="52" t="str" cm="1">
        <f t="array" ref="R4693">_xlfn.IFS(ROUND(Q4693,0)=5,"Excellent",ROUND(Q4693,0)=4,"Good",ROUND(Q4693,0)=3,"Ok",ROUND(Q4693,0)&lt;3,"Bad")</f>
        <v>Excellent</v>
      </c>
      <c r="S4693">
        <v>61</v>
      </c>
      <c r="T4693" t="str">
        <f t="shared" si="294"/>
        <v>No</v>
      </c>
      <c r="U4693" s="65">
        <v>43602</v>
      </c>
      <c r="V4693" s="65">
        <v>43898</v>
      </c>
      <c r="W4693">
        <v>0</v>
      </c>
      <c r="X4693" t="str">
        <f t="shared" si="295"/>
        <v>Inactive</v>
      </c>
      <c r="Y4693" t="s">
        <v>15616</v>
      </c>
    </row>
    <row r="4694" spans="1:25" x14ac:dyDescent="0.25">
      <c r="A4694">
        <v>4693</v>
      </c>
      <c r="B4694" t="s">
        <v>3285</v>
      </c>
      <c r="C4694">
        <v>3792</v>
      </c>
      <c r="D4694" t="str">
        <f>VLOOKUP($C4694,Hosts!$A:$O,10,0)</f>
        <v>New York</v>
      </c>
      <c r="E4694" s="67">
        <f>INDEX(Hosts!$A:$O,MATCH(Places!$C4694,Hosts!$A:$A,0),MATCH(Places!E$1,Hosts!$1:$1,0))</f>
        <v>1</v>
      </c>
      <c r="F4694" s="67">
        <f>INDEX(Hosts!$A:$O,MATCH(Places!$C4694,Hosts!$A:$A,0),MATCH(Places!F$1,Hosts!$1:$1,0))</f>
        <v>0.98</v>
      </c>
      <c r="G4694" s="67" t="str">
        <f>INDEX(Hosts!$A:$O,MATCH(Places!$C4694,Hosts!$A:$A,0),MATCH(Places!G$1,Hosts!$1:$1,0))</f>
        <v>Yes</v>
      </c>
      <c r="H4694">
        <v>10</v>
      </c>
      <c r="I4694" t="str">
        <f>VLOOKUP($H4694,Neighborhoods!$A:$C,2,0)</f>
        <v>Brooklyn</v>
      </c>
      <c r="J4694" t="str">
        <f>VLOOKUP($H4694,Neighborhoods!$A:$C,3,0)</f>
        <v>East Flatbush</v>
      </c>
      <c r="K4694" t="s">
        <v>1</v>
      </c>
      <c r="L4694" t="str">
        <f t="shared" si="292"/>
        <v>Yes</v>
      </c>
      <c r="M4694">
        <v>2</v>
      </c>
      <c r="N4694" t="str" cm="1">
        <f t="array" ref="N4694">_xlfn.IFS(M4694&lt;=2,"Small",M4694&lt;=5,"Medium",M4694&gt;5,"Large")</f>
        <v>Small</v>
      </c>
      <c r="O4694" s="50">
        <v>65</v>
      </c>
      <c r="P4694" s="67">
        <f t="shared" si="293"/>
        <v>0.03</v>
      </c>
      <c r="Q4694" s="52">
        <v>4.91</v>
      </c>
      <c r="R4694" s="52" t="str" cm="1">
        <f t="array" ref="R4694">_xlfn.IFS(ROUND(Q4694,0)=5,"Excellent",ROUND(Q4694,0)=4,"Good",ROUND(Q4694,0)=3,"Ok",ROUND(Q4694,0)&lt;3,"Bad")</f>
        <v>Excellent</v>
      </c>
      <c r="S4694">
        <v>11</v>
      </c>
      <c r="T4694" t="str">
        <f t="shared" si="294"/>
        <v>No</v>
      </c>
      <c r="U4694" s="65">
        <v>43576</v>
      </c>
      <c r="V4694" s="65">
        <v>44035</v>
      </c>
      <c r="W4694">
        <v>360</v>
      </c>
      <c r="X4694" t="str">
        <f t="shared" si="295"/>
        <v>Active</v>
      </c>
      <c r="Y4694" t="s">
        <v>15616</v>
      </c>
    </row>
    <row r="4695" spans="1:25" x14ac:dyDescent="0.25">
      <c r="A4695">
        <v>4694</v>
      </c>
      <c r="B4695" t="s">
        <v>14913</v>
      </c>
      <c r="C4695">
        <v>3833</v>
      </c>
      <c r="D4695" t="str">
        <f>VLOOKUP($C4695,Hosts!$A:$O,10,0)</f>
        <v>New York</v>
      </c>
      <c r="E4695" s="67">
        <f>INDEX(Hosts!$A:$O,MATCH(Places!$C4695,Hosts!$A:$A,0),MATCH(Places!E$1,Hosts!$1:$1,0))</f>
        <v>0.97</v>
      </c>
      <c r="F4695" s="67">
        <f>INDEX(Hosts!$A:$O,MATCH(Places!$C4695,Hosts!$A:$A,0),MATCH(Places!F$1,Hosts!$1:$1,0))</f>
        <v>0.96</v>
      </c>
      <c r="G4695" s="67" t="str">
        <f>INDEX(Hosts!$A:$O,MATCH(Places!$C4695,Hosts!$A:$A,0),MATCH(Places!G$1,Hosts!$1:$1,0))</f>
        <v>No</v>
      </c>
      <c r="H4695">
        <v>7</v>
      </c>
      <c r="I4695" t="str">
        <f>VLOOKUP($H4695,Neighborhoods!$A:$C,2,0)</f>
        <v>Brooklyn</v>
      </c>
      <c r="J4695" t="str">
        <f>VLOOKUP($H4695,Neighborhoods!$A:$C,3,0)</f>
        <v>Bedford-Stuyvesant</v>
      </c>
      <c r="K4695" t="s">
        <v>1</v>
      </c>
      <c r="L4695" t="str">
        <f t="shared" si="292"/>
        <v>Yes</v>
      </c>
      <c r="M4695">
        <v>2</v>
      </c>
      <c r="N4695" t="str" cm="1">
        <f t="array" ref="N4695">_xlfn.IFS(M4695&lt;=2,"Small",M4695&lt;=5,"Medium",M4695&gt;5,"Large")</f>
        <v>Small</v>
      </c>
      <c r="O4695" s="50">
        <v>48</v>
      </c>
      <c r="P4695" s="67">
        <f t="shared" si="293"/>
        <v>0.03</v>
      </c>
      <c r="Q4695" s="52">
        <v>4.75</v>
      </c>
      <c r="R4695" s="52" t="str" cm="1">
        <f t="array" ref="R4695">_xlfn.IFS(ROUND(Q4695,0)=5,"Excellent",ROUND(Q4695,0)=4,"Good",ROUND(Q4695,0)=3,"Ok",ROUND(Q4695,0)&lt;3,"Bad")</f>
        <v>Excellent</v>
      </c>
      <c r="S4695">
        <v>69</v>
      </c>
      <c r="T4695" t="str">
        <f t="shared" si="294"/>
        <v>No</v>
      </c>
      <c r="U4695" s="65">
        <v>43574</v>
      </c>
      <c r="V4695" s="65">
        <v>44053</v>
      </c>
      <c r="W4695">
        <v>43</v>
      </c>
      <c r="X4695" t="str">
        <f t="shared" si="295"/>
        <v>Active</v>
      </c>
      <c r="Y4695" t="s">
        <v>15615</v>
      </c>
    </row>
    <row r="4696" spans="1:25" x14ac:dyDescent="0.25">
      <c r="A4696">
        <v>4695</v>
      </c>
      <c r="B4696" t="s">
        <v>13411</v>
      </c>
      <c r="C4696">
        <v>3834</v>
      </c>
      <c r="D4696" t="str">
        <f>VLOOKUP($C4696,Hosts!$A:$O,10,0)</f>
        <v>New York</v>
      </c>
      <c r="E4696" s="67">
        <f>INDEX(Hosts!$A:$O,MATCH(Places!$C4696,Hosts!$A:$A,0),MATCH(Places!E$1,Hosts!$1:$1,0))</f>
        <v>1</v>
      </c>
      <c r="F4696" s="67">
        <f>INDEX(Hosts!$A:$O,MATCH(Places!$C4696,Hosts!$A:$A,0),MATCH(Places!F$1,Hosts!$1:$1,0))</f>
        <v>0.92</v>
      </c>
      <c r="G4696" s="67" t="str">
        <f>INDEX(Hosts!$A:$O,MATCH(Places!$C4696,Hosts!$A:$A,0),MATCH(Places!G$1,Hosts!$1:$1,0))</f>
        <v>Yes</v>
      </c>
      <c r="H4696">
        <v>10</v>
      </c>
      <c r="I4696" t="str">
        <f>VLOOKUP($H4696,Neighborhoods!$A:$C,2,0)</f>
        <v>Brooklyn</v>
      </c>
      <c r="J4696" t="str">
        <f>VLOOKUP($H4696,Neighborhoods!$A:$C,3,0)</f>
        <v>East Flatbush</v>
      </c>
      <c r="K4696" t="s">
        <v>1</v>
      </c>
      <c r="L4696" t="str">
        <f t="shared" si="292"/>
        <v>Yes</v>
      </c>
      <c r="M4696">
        <v>2</v>
      </c>
      <c r="N4696" t="str" cm="1">
        <f t="array" ref="N4696">_xlfn.IFS(M4696&lt;=2,"Small",M4696&lt;=5,"Medium",M4696&gt;5,"Large")</f>
        <v>Small</v>
      </c>
      <c r="O4696" s="50">
        <v>40</v>
      </c>
      <c r="P4696" s="67">
        <f t="shared" si="293"/>
        <v>0.03</v>
      </c>
      <c r="Q4696" s="52">
        <v>4.9000000000000004</v>
      </c>
      <c r="R4696" s="52" t="str" cm="1">
        <f t="array" ref="R4696">_xlfn.IFS(ROUND(Q4696,0)=5,"Excellent",ROUND(Q4696,0)=4,"Good",ROUND(Q4696,0)=3,"Ok",ROUND(Q4696,0)&lt;3,"Bad")</f>
        <v>Excellent</v>
      </c>
      <c r="S4696">
        <v>41</v>
      </c>
      <c r="T4696" t="str">
        <f t="shared" si="294"/>
        <v>No</v>
      </c>
      <c r="U4696" s="65">
        <v>43584</v>
      </c>
      <c r="V4696" s="65">
        <v>44013</v>
      </c>
      <c r="W4696">
        <v>160</v>
      </c>
      <c r="X4696" t="str">
        <f t="shared" si="295"/>
        <v>Active</v>
      </c>
      <c r="Y4696" t="s">
        <v>15615</v>
      </c>
    </row>
    <row r="4697" spans="1:25" x14ac:dyDescent="0.25">
      <c r="A4697">
        <v>4696</v>
      </c>
      <c r="B4697" t="s">
        <v>3286</v>
      </c>
      <c r="C4697">
        <v>1134</v>
      </c>
      <c r="D4697" t="str">
        <f>VLOOKUP($C4697,Hosts!$A:$O,10,0)</f>
        <v>New York</v>
      </c>
      <c r="E4697" s="67">
        <f>INDEX(Hosts!$A:$O,MATCH(Places!$C4697,Hosts!$A:$A,0),MATCH(Places!E$1,Hosts!$1:$1,0))</f>
        <v>1</v>
      </c>
      <c r="F4697" s="67">
        <f>INDEX(Hosts!$A:$O,MATCH(Places!$C4697,Hosts!$A:$A,0),MATCH(Places!F$1,Hosts!$1:$1,0))</f>
        <v>0.65</v>
      </c>
      <c r="G4697" s="67" t="str">
        <f>INDEX(Hosts!$A:$O,MATCH(Places!$C4697,Hosts!$A:$A,0),MATCH(Places!G$1,Hosts!$1:$1,0))</f>
        <v>Yes</v>
      </c>
      <c r="H4697">
        <v>7</v>
      </c>
      <c r="I4697" t="str">
        <f>VLOOKUP($H4697,Neighborhoods!$A:$C,2,0)</f>
        <v>Brooklyn</v>
      </c>
      <c r="J4697" t="str">
        <f>VLOOKUP($H4697,Neighborhoods!$A:$C,3,0)</f>
        <v>Bedford-Stuyvesant</v>
      </c>
      <c r="K4697" t="s">
        <v>1</v>
      </c>
      <c r="L4697" t="str">
        <f t="shared" si="292"/>
        <v>Yes</v>
      </c>
      <c r="M4697">
        <v>1</v>
      </c>
      <c r="N4697" t="str" cm="1">
        <f t="array" ref="N4697">_xlfn.IFS(M4697&lt;=2,"Small",M4697&lt;=5,"Medium",M4697&gt;5,"Large")</f>
        <v>Small</v>
      </c>
      <c r="O4697" s="50">
        <v>39</v>
      </c>
      <c r="P4697" s="67">
        <f t="shared" si="293"/>
        <v>0.03</v>
      </c>
      <c r="Q4697" s="52">
        <v>5</v>
      </c>
      <c r="R4697" s="52" t="str" cm="1">
        <f t="array" ref="R4697">_xlfn.IFS(ROUND(Q4697,0)=5,"Excellent",ROUND(Q4697,0)=4,"Good",ROUND(Q4697,0)=3,"Ok",ROUND(Q4697,0)&lt;3,"Bad")</f>
        <v>Excellent</v>
      </c>
      <c r="S4697">
        <v>5</v>
      </c>
      <c r="T4697" t="str">
        <f t="shared" si="294"/>
        <v>No</v>
      </c>
      <c r="U4697" s="65">
        <v>43611</v>
      </c>
      <c r="V4697" s="65">
        <v>43781</v>
      </c>
      <c r="W4697">
        <v>15</v>
      </c>
      <c r="X4697" t="str">
        <f t="shared" si="295"/>
        <v>Active</v>
      </c>
      <c r="Y4697" t="s">
        <v>15615</v>
      </c>
    </row>
    <row r="4698" spans="1:25" x14ac:dyDescent="0.25">
      <c r="A4698">
        <v>4697</v>
      </c>
      <c r="B4698" t="s">
        <v>13688</v>
      </c>
      <c r="C4698">
        <v>3535</v>
      </c>
      <c r="D4698" t="str">
        <f>VLOOKUP($C4698,Hosts!$A:$O,10,0)</f>
        <v>New York</v>
      </c>
      <c r="E4698" s="67">
        <f>INDEX(Hosts!$A:$O,MATCH(Places!$C4698,Hosts!$A:$A,0),MATCH(Places!E$1,Hosts!$1:$1,0))</f>
        <v>0.93</v>
      </c>
      <c r="F4698" s="67">
        <f>INDEX(Hosts!$A:$O,MATCH(Places!$C4698,Hosts!$A:$A,0),MATCH(Places!F$1,Hosts!$1:$1,0))</f>
        <v>0.99</v>
      </c>
      <c r="G4698" s="67" t="str">
        <f>INDEX(Hosts!$A:$O,MATCH(Places!$C4698,Hosts!$A:$A,0),MATCH(Places!G$1,Hosts!$1:$1,0))</f>
        <v>No</v>
      </c>
      <c r="H4698">
        <v>7</v>
      </c>
      <c r="I4698" t="str">
        <f>VLOOKUP($H4698,Neighborhoods!$A:$C,2,0)</f>
        <v>Brooklyn</v>
      </c>
      <c r="J4698" t="str">
        <f>VLOOKUP($H4698,Neighborhoods!$A:$C,3,0)</f>
        <v>Bedford-Stuyvesant</v>
      </c>
      <c r="K4698" t="s">
        <v>1</v>
      </c>
      <c r="L4698" t="str">
        <f t="shared" si="292"/>
        <v>Yes</v>
      </c>
      <c r="M4698">
        <v>3</v>
      </c>
      <c r="N4698" t="str" cm="1">
        <f t="array" ref="N4698">_xlfn.IFS(M4698&lt;=2,"Small",M4698&lt;=5,"Medium",M4698&gt;5,"Large")</f>
        <v>Medium</v>
      </c>
      <c r="O4698" s="50">
        <v>42</v>
      </c>
      <c r="P4698" s="67">
        <f t="shared" si="293"/>
        <v>0.03</v>
      </c>
      <c r="Q4698" s="52">
        <v>4.3</v>
      </c>
      <c r="R4698" s="52" t="str" cm="1">
        <f t="array" ref="R4698">_xlfn.IFS(ROUND(Q4698,0)=5,"Excellent",ROUND(Q4698,0)=4,"Good",ROUND(Q4698,0)=3,"Ok",ROUND(Q4698,0)&lt;3,"Bad")</f>
        <v>Good</v>
      </c>
      <c r="S4698">
        <v>43</v>
      </c>
      <c r="T4698" t="str">
        <f t="shared" si="294"/>
        <v>No</v>
      </c>
      <c r="U4698" s="65">
        <v>43575</v>
      </c>
      <c r="V4698" s="65">
        <v>44030</v>
      </c>
      <c r="W4698">
        <v>167</v>
      </c>
      <c r="X4698" t="str">
        <f t="shared" si="295"/>
        <v>Active</v>
      </c>
      <c r="Y4698" t="s">
        <v>15616</v>
      </c>
    </row>
    <row r="4699" spans="1:25" x14ac:dyDescent="0.25">
      <c r="A4699">
        <v>4698</v>
      </c>
      <c r="B4699" t="s">
        <v>3287</v>
      </c>
      <c r="C4699">
        <v>3245</v>
      </c>
      <c r="D4699" t="str">
        <f>VLOOKUP($C4699,Hosts!$A:$O,10,0)</f>
        <v>New York</v>
      </c>
      <c r="E4699" s="67">
        <f>INDEX(Hosts!$A:$O,MATCH(Places!$C4699,Hosts!$A:$A,0),MATCH(Places!E$1,Hosts!$1:$1,0))</f>
        <v>1</v>
      </c>
      <c r="F4699" s="67">
        <f>INDEX(Hosts!$A:$O,MATCH(Places!$C4699,Hosts!$A:$A,0),MATCH(Places!F$1,Hosts!$1:$1,0))</f>
        <v>1</v>
      </c>
      <c r="G4699" s="67" t="str">
        <f>INDEX(Hosts!$A:$O,MATCH(Places!$C4699,Hosts!$A:$A,0),MATCH(Places!G$1,Hosts!$1:$1,0))</f>
        <v>Yes</v>
      </c>
      <c r="H4699">
        <v>20</v>
      </c>
      <c r="I4699" t="str">
        <f>VLOOKUP($H4699,Neighborhoods!$A:$C,2,0)</f>
        <v>Manhattan</v>
      </c>
      <c r="J4699" t="str">
        <f>VLOOKUP($H4699,Neighborhoods!$A:$C,3,0)</f>
        <v>Upper West Side</v>
      </c>
      <c r="K4699" t="s">
        <v>11822</v>
      </c>
      <c r="L4699" t="str">
        <f t="shared" si="292"/>
        <v>No</v>
      </c>
      <c r="M4699">
        <v>2</v>
      </c>
      <c r="N4699" t="str" cm="1">
        <f t="array" ref="N4699">_xlfn.IFS(M4699&lt;=2,"Small",M4699&lt;=5,"Medium",M4699&gt;5,"Large")</f>
        <v>Small</v>
      </c>
      <c r="O4699" s="50">
        <v>182</v>
      </c>
      <c r="P4699" s="67">
        <f t="shared" si="293"/>
        <v>0.03</v>
      </c>
      <c r="Q4699" s="52">
        <v>5</v>
      </c>
      <c r="R4699" s="52" t="str" cm="1">
        <f t="array" ref="R4699">_xlfn.IFS(ROUND(Q4699,0)=5,"Excellent",ROUND(Q4699,0)=4,"Good",ROUND(Q4699,0)=3,"Ok",ROUND(Q4699,0)&lt;3,"Bad")</f>
        <v>Excellent</v>
      </c>
      <c r="S4699">
        <v>15</v>
      </c>
      <c r="T4699" t="str">
        <f t="shared" si="294"/>
        <v>No</v>
      </c>
      <c r="U4699" s="65">
        <v>43610</v>
      </c>
      <c r="V4699" s="65">
        <v>43998</v>
      </c>
      <c r="W4699">
        <v>131</v>
      </c>
      <c r="X4699" t="str">
        <f t="shared" si="295"/>
        <v>Active</v>
      </c>
      <c r="Y4699" t="s">
        <v>15615</v>
      </c>
    </row>
    <row r="4700" spans="1:25" x14ac:dyDescent="0.25">
      <c r="A4700">
        <v>4699</v>
      </c>
      <c r="B4700" t="s">
        <v>3288</v>
      </c>
      <c r="C4700">
        <v>3535</v>
      </c>
      <c r="D4700" t="str">
        <f>VLOOKUP($C4700,Hosts!$A:$O,10,0)</f>
        <v>New York</v>
      </c>
      <c r="E4700" s="67">
        <f>INDEX(Hosts!$A:$O,MATCH(Places!$C4700,Hosts!$A:$A,0),MATCH(Places!E$1,Hosts!$1:$1,0))</f>
        <v>0.93</v>
      </c>
      <c r="F4700" s="67">
        <f>INDEX(Hosts!$A:$O,MATCH(Places!$C4700,Hosts!$A:$A,0),MATCH(Places!F$1,Hosts!$1:$1,0))</f>
        <v>0.99</v>
      </c>
      <c r="G4700" s="67" t="str">
        <f>INDEX(Hosts!$A:$O,MATCH(Places!$C4700,Hosts!$A:$A,0),MATCH(Places!G$1,Hosts!$1:$1,0))</f>
        <v>No</v>
      </c>
      <c r="H4700">
        <v>7</v>
      </c>
      <c r="I4700" t="str">
        <f>VLOOKUP($H4700,Neighborhoods!$A:$C,2,0)</f>
        <v>Brooklyn</v>
      </c>
      <c r="J4700" t="str">
        <f>VLOOKUP($H4700,Neighborhoods!$A:$C,3,0)</f>
        <v>Bedford-Stuyvesant</v>
      </c>
      <c r="K4700" t="s">
        <v>1</v>
      </c>
      <c r="L4700" t="str">
        <f t="shared" si="292"/>
        <v>Yes</v>
      </c>
      <c r="M4700">
        <v>4</v>
      </c>
      <c r="N4700" t="str" cm="1">
        <f t="array" ref="N4700">_xlfn.IFS(M4700&lt;=2,"Small",M4700&lt;=5,"Medium",M4700&gt;5,"Large")</f>
        <v>Medium</v>
      </c>
      <c r="O4700" s="50">
        <v>55</v>
      </c>
      <c r="P4700" s="67">
        <f t="shared" si="293"/>
        <v>0.03</v>
      </c>
      <c r="Q4700" s="52">
        <v>4.3099999999999996</v>
      </c>
      <c r="R4700" s="52" t="str" cm="1">
        <f t="array" ref="R4700">_xlfn.IFS(ROUND(Q4700,0)=5,"Excellent",ROUND(Q4700,0)=4,"Good",ROUND(Q4700,0)=3,"Ok",ROUND(Q4700,0)&lt;3,"Bad")</f>
        <v>Good</v>
      </c>
      <c r="S4700">
        <v>39</v>
      </c>
      <c r="T4700" t="str">
        <f t="shared" si="294"/>
        <v>No</v>
      </c>
      <c r="U4700" s="65">
        <v>43584</v>
      </c>
      <c r="V4700" s="65">
        <v>44024</v>
      </c>
      <c r="W4700">
        <v>178</v>
      </c>
      <c r="X4700" t="str">
        <f t="shared" si="295"/>
        <v>Active</v>
      </c>
      <c r="Y4700" t="s">
        <v>15616</v>
      </c>
    </row>
    <row r="4701" spans="1:25" x14ac:dyDescent="0.25">
      <c r="A4701">
        <v>4700</v>
      </c>
      <c r="B4701" t="s">
        <v>3289</v>
      </c>
      <c r="C4701">
        <v>3535</v>
      </c>
      <c r="D4701" t="str">
        <f>VLOOKUP($C4701,Hosts!$A:$O,10,0)</f>
        <v>New York</v>
      </c>
      <c r="E4701" s="67">
        <f>INDEX(Hosts!$A:$O,MATCH(Places!$C4701,Hosts!$A:$A,0),MATCH(Places!E$1,Hosts!$1:$1,0))</f>
        <v>0.93</v>
      </c>
      <c r="F4701" s="67">
        <f>INDEX(Hosts!$A:$O,MATCH(Places!$C4701,Hosts!$A:$A,0),MATCH(Places!F$1,Hosts!$1:$1,0))</f>
        <v>0.99</v>
      </c>
      <c r="G4701" s="67" t="str">
        <f>INDEX(Hosts!$A:$O,MATCH(Places!$C4701,Hosts!$A:$A,0),MATCH(Places!G$1,Hosts!$1:$1,0))</f>
        <v>No</v>
      </c>
      <c r="H4701">
        <v>7</v>
      </c>
      <c r="I4701" t="str">
        <f>VLOOKUP($H4701,Neighborhoods!$A:$C,2,0)</f>
        <v>Brooklyn</v>
      </c>
      <c r="J4701" t="str">
        <f>VLOOKUP($H4701,Neighborhoods!$A:$C,3,0)</f>
        <v>Bedford-Stuyvesant</v>
      </c>
      <c r="K4701" t="s">
        <v>1</v>
      </c>
      <c r="L4701" t="str">
        <f t="shared" si="292"/>
        <v>Yes</v>
      </c>
      <c r="M4701">
        <v>3</v>
      </c>
      <c r="N4701" t="str" cm="1">
        <f t="array" ref="N4701">_xlfn.IFS(M4701&lt;=2,"Small",M4701&lt;=5,"Medium",M4701&gt;5,"Large")</f>
        <v>Medium</v>
      </c>
      <c r="O4701" s="50">
        <v>42</v>
      </c>
      <c r="P4701" s="67">
        <f t="shared" si="293"/>
        <v>0.03</v>
      </c>
      <c r="Q4701" s="52">
        <v>4.3099999999999996</v>
      </c>
      <c r="R4701" s="52" t="str" cm="1">
        <f t="array" ref="R4701">_xlfn.IFS(ROUND(Q4701,0)=5,"Excellent",ROUND(Q4701,0)=4,"Good",ROUND(Q4701,0)=3,"Ok",ROUND(Q4701,0)&lt;3,"Bad")</f>
        <v>Good</v>
      </c>
      <c r="S4701">
        <v>35</v>
      </c>
      <c r="T4701" t="str">
        <f t="shared" si="294"/>
        <v>No</v>
      </c>
      <c r="U4701" s="65">
        <v>43576</v>
      </c>
      <c r="V4701" s="65">
        <v>44004</v>
      </c>
      <c r="W4701">
        <v>164</v>
      </c>
      <c r="X4701" t="str">
        <f t="shared" si="295"/>
        <v>Active</v>
      </c>
      <c r="Y4701" t="s">
        <v>15616</v>
      </c>
    </row>
    <row r="4702" spans="1:25" x14ac:dyDescent="0.25">
      <c r="A4702">
        <v>4701</v>
      </c>
      <c r="B4702" t="s">
        <v>3290</v>
      </c>
      <c r="C4702">
        <v>3535</v>
      </c>
      <c r="D4702" t="str">
        <f>VLOOKUP($C4702,Hosts!$A:$O,10,0)</f>
        <v>New York</v>
      </c>
      <c r="E4702" s="67">
        <f>INDEX(Hosts!$A:$O,MATCH(Places!$C4702,Hosts!$A:$A,0),MATCH(Places!E$1,Hosts!$1:$1,0))</f>
        <v>0.93</v>
      </c>
      <c r="F4702" s="67">
        <f>INDEX(Hosts!$A:$O,MATCH(Places!$C4702,Hosts!$A:$A,0),MATCH(Places!F$1,Hosts!$1:$1,0))</f>
        <v>0.99</v>
      </c>
      <c r="G4702" s="67" t="str">
        <f>INDEX(Hosts!$A:$O,MATCH(Places!$C4702,Hosts!$A:$A,0),MATCH(Places!G$1,Hosts!$1:$1,0))</f>
        <v>No</v>
      </c>
      <c r="H4702">
        <v>7</v>
      </c>
      <c r="I4702" t="str">
        <f>VLOOKUP($H4702,Neighborhoods!$A:$C,2,0)</f>
        <v>Brooklyn</v>
      </c>
      <c r="J4702" t="str">
        <f>VLOOKUP($H4702,Neighborhoods!$A:$C,3,0)</f>
        <v>Bedford-Stuyvesant</v>
      </c>
      <c r="K4702" t="s">
        <v>1</v>
      </c>
      <c r="L4702" t="str">
        <f t="shared" si="292"/>
        <v>Yes</v>
      </c>
      <c r="M4702">
        <v>3</v>
      </c>
      <c r="N4702" t="str" cm="1">
        <f t="array" ref="N4702">_xlfn.IFS(M4702&lt;=2,"Small",M4702&lt;=5,"Medium",M4702&gt;5,"Large")</f>
        <v>Medium</v>
      </c>
      <c r="O4702" s="50">
        <v>42</v>
      </c>
      <c r="P4702" s="67">
        <f t="shared" si="293"/>
        <v>0.03</v>
      </c>
      <c r="Q4702" s="52">
        <v>4.21</v>
      </c>
      <c r="R4702" s="52" t="str" cm="1">
        <f t="array" ref="R4702">_xlfn.IFS(ROUND(Q4702,0)=5,"Excellent",ROUND(Q4702,0)=4,"Good",ROUND(Q4702,0)=3,"Ok",ROUND(Q4702,0)&lt;3,"Bad")</f>
        <v>Good</v>
      </c>
      <c r="S4702">
        <v>43</v>
      </c>
      <c r="T4702" t="str">
        <f t="shared" si="294"/>
        <v>No</v>
      </c>
      <c r="U4702" s="65">
        <v>43585</v>
      </c>
      <c r="V4702" s="65">
        <v>44017</v>
      </c>
      <c r="W4702">
        <v>164</v>
      </c>
      <c r="X4702" t="str">
        <f t="shared" si="295"/>
        <v>Active</v>
      </c>
      <c r="Y4702" t="s">
        <v>15616</v>
      </c>
    </row>
    <row r="4703" spans="1:25" x14ac:dyDescent="0.25">
      <c r="A4703">
        <v>4702</v>
      </c>
      <c r="B4703" t="s">
        <v>3291</v>
      </c>
      <c r="C4703">
        <v>3535</v>
      </c>
      <c r="D4703" t="str">
        <f>VLOOKUP($C4703,Hosts!$A:$O,10,0)</f>
        <v>New York</v>
      </c>
      <c r="E4703" s="67">
        <f>INDEX(Hosts!$A:$O,MATCH(Places!$C4703,Hosts!$A:$A,0),MATCH(Places!E$1,Hosts!$1:$1,0))</f>
        <v>0.93</v>
      </c>
      <c r="F4703" s="67">
        <f>INDEX(Hosts!$A:$O,MATCH(Places!$C4703,Hosts!$A:$A,0),MATCH(Places!F$1,Hosts!$1:$1,0))</f>
        <v>0.99</v>
      </c>
      <c r="G4703" s="67" t="str">
        <f>INDEX(Hosts!$A:$O,MATCH(Places!$C4703,Hosts!$A:$A,0),MATCH(Places!G$1,Hosts!$1:$1,0))</f>
        <v>No</v>
      </c>
      <c r="H4703">
        <v>7</v>
      </c>
      <c r="I4703" t="str">
        <f>VLOOKUP($H4703,Neighborhoods!$A:$C,2,0)</f>
        <v>Brooklyn</v>
      </c>
      <c r="J4703" t="str">
        <f>VLOOKUP($H4703,Neighborhoods!$A:$C,3,0)</f>
        <v>Bedford-Stuyvesant</v>
      </c>
      <c r="K4703" t="s">
        <v>1</v>
      </c>
      <c r="L4703" t="str">
        <f t="shared" si="292"/>
        <v>Yes</v>
      </c>
      <c r="M4703">
        <v>3</v>
      </c>
      <c r="N4703" t="str" cm="1">
        <f t="array" ref="N4703">_xlfn.IFS(M4703&lt;=2,"Small",M4703&lt;=5,"Medium",M4703&gt;5,"Large")</f>
        <v>Medium</v>
      </c>
      <c r="O4703" s="50">
        <v>49</v>
      </c>
      <c r="P4703" s="67">
        <f t="shared" si="293"/>
        <v>0.03</v>
      </c>
      <c r="Q4703" s="52">
        <v>4.2699999999999996</v>
      </c>
      <c r="R4703" s="52" t="str" cm="1">
        <f t="array" ref="R4703">_xlfn.IFS(ROUND(Q4703,0)=5,"Excellent",ROUND(Q4703,0)=4,"Good",ROUND(Q4703,0)=3,"Ok",ROUND(Q4703,0)&lt;3,"Bad")</f>
        <v>Good</v>
      </c>
      <c r="S4703">
        <v>37</v>
      </c>
      <c r="T4703" t="str">
        <f t="shared" si="294"/>
        <v>No</v>
      </c>
      <c r="U4703" s="65">
        <v>43587</v>
      </c>
      <c r="V4703" s="65">
        <v>43891</v>
      </c>
      <c r="W4703">
        <v>179</v>
      </c>
      <c r="X4703" t="str">
        <f t="shared" si="295"/>
        <v>Active</v>
      </c>
      <c r="Y4703" t="s">
        <v>15616</v>
      </c>
    </row>
    <row r="4704" spans="1:25" x14ac:dyDescent="0.25">
      <c r="A4704">
        <v>4703</v>
      </c>
      <c r="B4704" t="s">
        <v>3292</v>
      </c>
      <c r="C4704">
        <v>3535</v>
      </c>
      <c r="D4704" t="str">
        <f>VLOOKUP($C4704,Hosts!$A:$O,10,0)</f>
        <v>New York</v>
      </c>
      <c r="E4704" s="67">
        <f>INDEX(Hosts!$A:$O,MATCH(Places!$C4704,Hosts!$A:$A,0),MATCH(Places!E$1,Hosts!$1:$1,0))</f>
        <v>0.93</v>
      </c>
      <c r="F4704" s="67">
        <f>INDEX(Hosts!$A:$O,MATCH(Places!$C4704,Hosts!$A:$A,0),MATCH(Places!F$1,Hosts!$1:$1,0))</f>
        <v>0.99</v>
      </c>
      <c r="G4704" s="67" t="str">
        <f>INDEX(Hosts!$A:$O,MATCH(Places!$C4704,Hosts!$A:$A,0),MATCH(Places!G$1,Hosts!$1:$1,0))</f>
        <v>No</v>
      </c>
      <c r="H4704">
        <v>7</v>
      </c>
      <c r="I4704" t="str">
        <f>VLOOKUP($H4704,Neighborhoods!$A:$C,2,0)</f>
        <v>Brooklyn</v>
      </c>
      <c r="J4704" t="str">
        <f>VLOOKUP($H4704,Neighborhoods!$A:$C,3,0)</f>
        <v>Bedford-Stuyvesant</v>
      </c>
      <c r="K4704" t="s">
        <v>1</v>
      </c>
      <c r="L4704" t="str">
        <f t="shared" si="292"/>
        <v>Yes</v>
      </c>
      <c r="M4704">
        <v>3</v>
      </c>
      <c r="N4704" t="str" cm="1">
        <f t="array" ref="N4704">_xlfn.IFS(M4704&lt;=2,"Small",M4704&lt;=5,"Medium",M4704&gt;5,"Large")</f>
        <v>Medium</v>
      </c>
      <c r="O4704" s="50">
        <v>50</v>
      </c>
      <c r="P4704" s="67">
        <f t="shared" si="293"/>
        <v>0.03</v>
      </c>
      <c r="Q4704" s="52">
        <v>4.21</v>
      </c>
      <c r="R4704" s="52" t="str" cm="1">
        <f t="array" ref="R4704">_xlfn.IFS(ROUND(Q4704,0)=5,"Excellent",ROUND(Q4704,0)=4,"Good",ROUND(Q4704,0)=3,"Ok",ROUND(Q4704,0)&lt;3,"Bad")</f>
        <v>Good</v>
      </c>
      <c r="S4704">
        <v>19</v>
      </c>
      <c r="T4704" t="str">
        <f t="shared" si="294"/>
        <v>No</v>
      </c>
      <c r="U4704" s="65">
        <v>43670</v>
      </c>
      <c r="V4704" s="65">
        <v>44038</v>
      </c>
      <c r="W4704">
        <v>179</v>
      </c>
      <c r="X4704" t="str">
        <f t="shared" si="295"/>
        <v>Active</v>
      </c>
      <c r="Y4704" t="s">
        <v>15616</v>
      </c>
    </row>
    <row r="4705" spans="1:25" x14ac:dyDescent="0.25">
      <c r="A4705">
        <v>4704</v>
      </c>
      <c r="B4705" t="s">
        <v>3293</v>
      </c>
      <c r="C4705">
        <v>3347</v>
      </c>
      <c r="D4705" t="str">
        <f>VLOOKUP($C4705,Hosts!$A:$O,10,0)</f>
        <v>New York</v>
      </c>
      <c r="E4705" s="67">
        <f>INDEX(Hosts!$A:$O,MATCH(Places!$C4705,Hosts!$A:$A,0),MATCH(Places!E$1,Hosts!$1:$1,0))</f>
        <v>1</v>
      </c>
      <c r="F4705" s="67">
        <f>INDEX(Hosts!$A:$O,MATCH(Places!$C4705,Hosts!$A:$A,0),MATCH(Places!F$1,Hosts!$1:$1,0))</f>
        <v>0.99</v>
      </c>
      <c r="G4705" s="67" t="str">
        <f>INDEX(Hosts!$A:$O,MATCH(Places!$C4705,Hosts!$A:$A,0),MATCH(Places!G$1,Hosts!$1:$1,0))</f>
        <v>Yes</v>
      </c>
      <c r="H4705">
        <v>7</v>
      </c>
      <c r="I4705" t="str">
        <f>VLOOKUP($H4705,Neighborhoods!$A:$C,2,0)</f>
        <v>Brooklyn</v>
      </c>
      <c r="J4705" t="str">
        <f>VLOOKUP($H4705,Neighborhoods!$A:$C,3,0)</f>
        <v>Bedford-Stuyvesant</v>
      </c>
      <c r="K4705" t="s">
        <v>11822</v>
      </c>
      <c r="L4705" t="str">
        <f t="shared" si="292"/>
        <v>No</v>
      </c>
      <c r="M4705">
        <v>5</v>
      </c>
      <c r="N4705" t="str" cm="1">
        <f t="array" ref="N4705">_xlfn.IFS(M4705&lt;=2,"Small",M4705&lt;=5,"Medium",M4705&gt;5,"Large")</f>
        <v>Medium</v>
      </c>
      <c r="O4705" s="50">
        <v>246</v>
      </c>
      <c r="P4705" s="67">
        <f t="shared" si="293"/>
        <v>0.04</v>
      </c>
      <c r="Q4705" s="52">
        <v>4.9400000000000004</v>
      </c>
      <c r="R4705" s="52" t="str" cm="1">
        <f t="array" ref="R4705">_xlfn.IFS(ROUND(Q4705,0)=5,"Excellent",ROUND(Q4705,0)=4,"Good",ROUND(Q4705,0)=3,"Ok",ROUND(Q4705,0)&lt;3,"Bad")</f>
        <v>Excellent</v>
      </c>
      <c r="S4705">
        <v>47</v>
      </c>
      <c r="T4705" t="str">
        <f t="shared" si="294"/>
        <v>No</v>
      </c>
      <c r="U4705" s="65">
        <v>43589</v>
      </c>
      <c r="V4705" s="65">
        <v>43905</v>
      </c>
      <c r="W4705">
        <v>332</v>
      </c>
      <c r="X4705" t="str">
        <f t="shared" si="295"/>
        <v>Active</v>
      </c>
      <c r="Y4705" t="s">
        <v>15616</v>
      </c>
    </row>
    <row r="4706" spans="1:25" x14ac:dyDescent="0.25">
      <c r="A4706">
        <v>4705</v>
      </c>
      <c r="B4706" t="s">
        <v>14447</v>
      </c>
      <c r="C4706">
        <v>1242</v>
      </c>
      <c r="D4706" t="str">
        <f>VLOOKUP($C4706,Hosts!$A:$O,10,0)</f>
        <v>New York</v>
      </c>
      <c r="E4706" s="67">
        <f>INDEX(Hosts!$A:$O,MATCH(Places!$C4706,Hosts!$A:$A,0),MATCH(Places!E$1,Hosts!$1:$1,0))</f>
        <v>0.5</v>
      </c>
      <c r="F4706" s="67">
        <f>INDEX(Hosts!$A:$O,MATCH(Places!$C4706,Hosts!$A:$A,0),MATCH(Places!F$1,Hosts!$1:$1,0))</f>
        <v>0.84</v>
      </c>
      <c r="G4706" s="67" t="str">
        <f>INDEX(Hosts!$A:$O,MATCH(Places!$C4706,Hosts!$A:$A,0),MATCH(Places!G$1,Hosts!$1:$1,0))</f>
        <v>Yes</v>
      </c>
      <c r="H4706">
        <v>20</v>
      </c>
      <c r="I4706" t="str">
        <f>VLOOKUP($H4706,Neighborhoods!$A:$C,2,0)</f>
        <v>Manhattan</v>
      </c>
      <c r="J4706" t="str">
        <f>VLOOKUP($H4706,Neighborhoods!$A:$C,3,0)</f>
        <v>Upper West Side</v>
      </c>
      <c r="K4706" t="s">
        <v>11822</v>
      </c>
      <c r="L4706" t="str">
        <f t="shared" si="292"/>
        <v>No</v>
      </c>
      <c r="M4706">
        <v>2</v>
      </c>
      <c r="N4706" t="str" cm="1">
        <f t="array" ref="N4706">_xlfn.IFS(M4706&lt;=2,"Small",M4706&lt;=5,"Medium",M4706&gt;5,"Large")</f>
        <v>Small</v>
      </c>
      <c r="O4706" s="50">
        <v>100</v>
      </c>
      <c r="P4706" s="67">
        <f t="shared" si="293"/>
        <v>0.03</v>
      </c>
      <c r="Q4706" s="52">
        <v>5</v>
      </c>
      <c r="R4706" s="52" t="str" cm="1">
        <f t="array" ref="R4706">_xlfn.IFS(ROUND(Q4706,0)=5,"Excellent",ROUND(Q4706,0)=4,"Good",ROUND(Q4706,0)=3,"Ok",ROUND(Q4706,0)&lt;3,"Bad")</f>
        <v>Excellent</v>
      </c>
      <c r="S4706">
        <v>8</v>
      </c>
      <c r="T4706" t="str">
        <f t="shared" si="294"/>
        <v>No</v>
      </c>
      <c r="U4706" s="65">
        <v>43767</v>
      </c>
      <c r="V4706" s="65">
        <v>43891</v>
      </c>
      <c r="W4706">
        <v>0</v>
      </c>
      <c r="X4706" t="str">
        <f t="shared" si="295"/>
        <v>Inactive</v>
      </c>
      <c r="Y4706" t="s">
        <v>15615</v>
      </c>
    </row>
    <row r="4707" spans="1:25" x14ac:dyDescent="0.25">
      <c r="A4707">
        <v>4706</v>
      </c>
      <c r="B4707" t="s">
        <v>3294</v>
      </c>
      <c r="C4707">
        <v>40</v>
      </c>
      <c r="D4707" t="str">
        <f>VLOOKUP($C4707,Hosts!$A:$O,10,0)</f>
        <v>New York</v>
      </c>
      <c r="E4707" s="67">
        <f>INDEX(Hosts!$A:$O,MATCH(Places!$C4707,Hosts!$A:$A,0),MATCH(Places!E$1,Hosts!$1:$1,0))</f>
        <v>0.73</v>
      </c>
      <c r="F4707" s="67">
        <f>INDEX(Hosts!$A:$O,MATCH(Places!$C4707,Hosts!$A:$A,0),MATCH(Places!F$1,Hosts!$1:$1,0))</f>
        <v>0.93</v>
      </c>
      <c r="G4707" s="67" t="str">
        <f>INDEX(Hosts!$A:$O,MATCH(Places!$C4707,Hosts!$A:$A,0),MATCH(Places!G$1,Hosts!$1:$1,0))</f>
        <v>No</v>
      </c>
      <c r="H4707">
        <v>7</v>
      </c>
      <c r="I4707" t="str">
        <f>VLOOKUP($H4707,Neighborhoods!$A:$C,2,0)</f>
        <v>Brooklyn</v>
      </c>
      <c r="J4707" t="str">
        <f>VLOOKUP($H4707,Neighborhoods!$A:$C,3,0)</f>
        <v>Bedford-Stuyvesant</v>
      </c>
      <c r="K4707" t="s">
        <v>11822</v>
      </c>
      <c r="L4707" t="str">
        <f t="shared" si="292"/>
        <v>No</v>
      </c>
      <c r="M4707">
        <v>2</v>
      </c>
      <c r="N4707" t="str" cm="1">
        <f t="array" ref="N4707">_xlfn.IFS(M4707&lt;=2,"Small",M4707&lt;=5,"Medium",M4707&gt;5,"Large")</f>
        <v>Small</v>
      </c>
      <c r="O4707" s="50">
        <v>100</v>
      </c>
      <c r="P4707" s="67">
        <f t="shared" si="293"/>
        <v>0.03</v>
      </c>
      <c r="Q4707" s="52">
        <v>4.55</v>
      </c>
      <c r="R4707" s="52" t="str" cm="1">
        <f t="array" ref="R4707">_xlfn.IFS(ROUND(Q4707,0)=5,"Excellent",ROUND(Q4707,0)=4,"Good",ROUND(Q4707,0)=3,"Ok",ROUND(Q4707,0)&lt;3,"Bad")</f>
        <v>Excellent</v>
      </c>
      <c r="S4707">
        <v>22</v>
      </c>
      <c r="T4707" t="str">
        <f t="shared" si="294"/>
        <v>No</v>
      </c>
      <c r="U4707" s="65">
        <v>43612</v>
      </c>
      <c r="V4707" s="65">
        <v>43946</v>
      </c>
      <c r="W4707">
        <v>105</v>
      </c>
      <c r="X4707" t="str">
        <f t="shared" si="295"/>
        <v>Active</v>
      </c>
      <c r="Y4707" t="s">
        <v>15615</v>
      </c>
    </row>
    <row r="4708" spans="1:25" x14ac:dyDescent="0.25">
      <c r="A4708">
        <v>4707</v>
      </c>
      <c r="B4708" t="s">
        <v>3295</v>
      </c>
      <c r="C4708">
        <v>1339</v>
      </c>
      <c r="D4708" t="str">
        <f>VLOOKUP($C4708,Hosts!$A:$O,10,0)</f>
        <v>New York</v>
      </c>
      <c r="E4708" s="67">
        <f>INDEX(Hosts!$A:$O,MATCH(Places!$C4708,Hosts!$A:$A,0),MATCH(Places!E$1,Hosts!$1:$1,0))</f>
        <v>1</v>
      </c>
      <c r="F4708" s="67">
        <f>INDEX(Hosts!$A:$O,MATCH(Places!$C4708,Hosts!$A:$A,0),MATCH(Places!F$1,Hosts!$1:$1,0))</f>
        <v>0.96</v>
      </c>
      <c r="G4708" s="67" t="str">
        <f>INDEX(Hosts!$A:$O,MATCH(Places!$C4708,Hosts!$A:$A,0),MATCH(Places!G$1,Hosts!$1:$1,0))</f>
        <v>Yes</v>
      </c>
      <c r="H4708">
        <v>7</v>
      </c>
      <c r="I4708" t="str">
        <f>VLOOKUP($H4708,Neighborhoods!$A:$C,2,0)</f>
        <v>Brooklyn</v>
      </c>
      <c r="J4708" t="str">
        <f>VLOOKUP($H4708,Neighborhoods!$A:$C,3,0)</f>
        <v>Bedford-Stuyvesant</v>
      </c>
      <c r="K4708" t="s">
        <v>11822</v>
      </c>
      <c r="L4708" t="str">
        <f t="shared" si="292"/>
        <v>No</v>
      </c>
      <c r="M4708">
        <v>6</v>
      </c>
      <c r="N4708" t="str" cm="1">
        <f t="array" ref="N4708">_xlfn.IFS(M4708&lt;=2,"Small",M4708&lt;=5,"Medium",M4708&gt;5,"Large")</f>
        <v>Large</v>
      </c>
      <c r="O4708" s="50">
        <v>120</v>
      </c>
      <c r="P4708" s="67">
        <f t="shared" si="293"/>
        <v>0.03</v>
      </c>
      <c r="Q4708" s="52">
        <v>4.91</v>
      </c>
      <c r="R4708" s="52" t="str" cm="1">
        <f t="array" ref="R4708">_xlfn.IFS(ROUND(Q4708,0)=5,"Excellent",ROUND(Q4708,0)=4,"Good",ROUND(Q4708,0)=3,"Ok",ROUND(Q4708,0)&lt;3,"Bad")</f>
        <v>Excellent</v>
      </c>
      <c r="S4708">
        <v>32</v>
      </c>
      <c r="T4708" t="str">
        <f t="shared" si="294"/>
        <v>No</v>
      </c>
      <c r="U4708" s="65">
        <v>43574</v>
      </c>
      <c r="V4708" s="65">
        <v>44053</v>
      </c>
      <c r="W4708">
        <v>185</v>
      </c>
      <c r="X4708" t="str">
        <f t="shared" si="295"/>
        <v>Active</v>
      </c>
      <c r="Y4708" t="s">
        <v>15615</v>
      </c>
    </row>
    <row r="4709" spans="1:25" x14ac:dyDescent="0.25">
      <c r="A4709">
        <v>4708</v>
      </c>
      <c r="B4709" t="s">
        <v>3296</v>
      </c>
      <c r="C4709">
        <v>3836</v>
      </c>
      <c r="D4709" t="str">
        <f>VLOOKUP($C4709,Hosts!$A:$O,10,0)</f>
        <v>New York</v>
      </c>
      <c r="E4709" s="67">
        <f>INDEX(Hosts!$A:$O,MATCH(Places!$C4709,Hosts!$A:$A,0),MATCH(Places!E$1,Hosts!$1:$1,0))</f>
        <v>1</v>
      </c>
      <c r="F4709" s="67">
        <f>INDEX(Hosts!$A:$O,MATCH(Places!$C4709,Hosts!$A:$A,0),MATCH(Places!F$1,Hosts!$1:$1,0))</f>
        <v>1</v>
      </c>
      <c r="G4709" s="67" t="str">
        <f>INDEX(Hosts!$A:$O,MATCH(Places!$C4709,Hosts!$A:$A,0),MATCH(Places!G$1,Hosts!$1:$1,0))</f>
        <v>Yes</v>
      </c>
      <c r="H4709">
        <v>7</v>
      </c>
      <c r="I4709" t="str">
        <f>VLOOKUP($H4709,Neighborhoods!$A:$C,2,0)</f>
        <v>Brooklyn</v>
      </c>
      <c r="J4709" t="str">
        <f>VLOOKUP($H4709,Neighborhoods!$A:$C,3,0)</f>
        <v>Bedford-Stuyvesant</v>
      </c>
      <c r="K4709" t="s">
        <v>11822</v>
      </c>
      <c r="L4709" t="str">
        <f t="shared" si="292"/>
        <v>No</v>
      </c>
      <c r="M4709">
        <v>5</v>
      </c>
      <c r="N4709" t="str" cm="1">
        <f t="array" ref="N4709">_xlfn.IFS(M4709&lt;=2,"Small",M4709&lt;=5,"Medium",M4709&gt;5,"Large")</f>
        <v>Medium</v>
      </c>
      <c r="O4709" s="50">
        <v>185</v>
      </c>
      <c r="P4709" s="67">
        <f t="shared" si="293"/>
        <v>0.03</v>
      </c>
      <c r="Q4709" s="52">
        <v>4.9000000000000004</v>
      </c>
      <c r="R4709" s="52" t="str" cm="1">
        <f t="array" ref="R4709">_xlfn.IFS(ROUND(Q4709,0)=5,"Excellent",ROUND(Q4709,0)=4,"Good",ROUND(Q4709,0)=3,"Ok",ROUND(Q4709,0)&lt;3,"Bad")</f>
        <v>Excellent</v>
      </c>
      <c r="S4709">
        <v>41</v>
      </c>
      <c r="T4709" t="str">
        <f t="shared" si="294"/>
        <v>No</v>
      </c>
      <c r="U4709" s="65">
        <v>43583</v>
      </c>
      <c r="V4709" s="65">
        <v>44038</v>
      </c>
      <c r="W4709">
        <v>139</v>
      </c>
      <c r="X4709" t="str">
        <f t="shared" si="295"/>
        <v>Active</v>
      </c>
      <c r="Y4709" t="s">
        <v>15616</v>
      </c>
    </row>
    <row r="4710" spans="1:25" x14ac:dyDescent="0.25">
      <c r="A4710">
        <v>4709</v>
      </c>
      <c r="B4710" t="s">
        <v>3297</v>
      </c>
      <c r="C4710">
        <v>2577</v>
      </c>
      <c r="D4710" t="str">
        <f>VLOOKUP($C4710,Hosts!$A:$O,10,0)</f>
        <v>New York</v>
      </c>
      <c r="E4710" s="67">
        <f>INDEX(Hosts!$A:$O,MATCH(Places!$C4710,Hosts!$A:$A,0),MATCH(Places!E$1,Hosts!$1:$1,0))</f>
        <v>1</v>
      </c>
      <c r="F4710" s="67">
        <f>INDEX(Hosts!$A:$O,MATCH(Places!$C4710,Hosts!$A:$A,0),MATCH(Places!F$1,Hosts!$1:$1,0))</f>
        <v>0.44</v>
      </c>
      <c r="G4710" s="67" t="str">
        <f>INDEX(Hosts!$A:$O,MATCH(Places!$C4710,Hosts!$A:$A,0),MATCH(Places!G$1,Hosts!$1:$1,0))</f>
        <v>No</v>
      </c>
      <c r="H4710">
        <v>8</v>
      </c>
      <c r="I4710" t="str">
        <f>VLOOKUP($H4710,Neighborhoods!$A:$C,2,0)</f>
        <v>Brooklyn</v>
      </c>
      <c r="J4710" t="str">
        <f>VLOOKUP($H4710,Neighborhoods!$A:$C,3,0)</f>
        <v>Bushwick</v>
      </c>
      <c r="K4710" t="s">
        <v>11822</v>
      </c>
      <c r="L4710" t="str">
        <f t="shared" si="292"/>
        <v>No</v>
      </c>
      <c r="M4710">
        <v>4</v>
      </c>
      <c r="N4710" t="str" cm="1">
        <f t="array" ref="N4710">_xlfn.IFS(M4710&lt;=2,"Small",M4710&lt;=5,"Medium",M4710&gt;5,"Large")</f>
        <v>Medium</v>
      </c>
      <c r="O4710" s="50">
        <v>201</v>
      </c>
      <c r="P4710" s="67">
        <f t="shared" si="293"/>
        <v>0.04</v>
      </c>
      <c r="Q4710" s="52">
        <v>4.7300000000000004</v>
      </c>
      <c r="R4710" s="52" t="str" cm="1">
        <f t="array" ref="R4710">_xlfn.IFS(ROUND(Q4710,0)=5,"Excellent",ROUND(Q4710,0)=4,"Good",ROUND(Q4710,0)=3,"Ok",ROUND(Q4710,0)&lt;3,"Bad")</f>
        <v>Excellent</v>
      </c>
      <c r="S4710">
        <v>11</v>
      </c>
      <c r="T4710" t="str">
        <f t="shared" si="294"/>
        <v>No</v>
      </c>
      <c r="U4710" s="65">
        <v>43583</v>
      </c>
      <c r="V4710" s="65">
        <v>43752</v>
      </c>
      <c r="W4710">
        <v>227</v>
      </c>
      <c r="X4710" t="str">
        <f t="shared" si="295"/>
        <v>Active</v>
      </c>
      <c r="Y4710" t="s">
        <v>15616</v>
      </c>
    </row>
    <row r="4711" spans="1:25" x14ac:dyDescent="0.25">
      <c r="A4711">
        <v>4710</v>
      </c>
      <c r="B4711" t="s">
        <v>3298</v>
      </c>
      <c r="C4711">
        <v>1798</v>
      </c>
      <c r="D4711" t="str">
        <f>VLOOKUP($C4711,Hosts!$A:$O,10,0)</f>
        <v>New York</v>
      </c>
      <c r="E4711" s="67">
        <f>INDEX(Hosts!$A:$O,MATCH(Places!$C4711,Hosts!$A:$A,0),MATCH(Places!E$1,Hosts!$1:$1,0))</f>
        <v>0.92</v>
      </c>
      <c r="F4711" s="67">
        <f>INDEX(Hosts!$A:$O,MATCH(Places!$C4711,Hosts!$A:$A,0),MATCH(Places!F$1,Hosts!$1:$1,0))</f>
        <v>0.85</v>
      </c>
      <c r="G4711" s="67" t="str">
        <f>INDEX(Hosts!$A:$O,MATCH(Places!$C4711,Hosts!$A:$A,0),MATCH(Places!G$1,Hosts!$1:$1,0))</f>
        <v>Yes</v>
      </c>
      <c r="H4711">
        <v>16</v>
      </c>
      <c r="I4711" t="str">
        <f>VLOOKUP($H4711,Neighborhoods!$A:$C,2,0)</f>
        <v>Manhattan</v>
      </c>
      <c r="J4711" t="str">
        <f>VLOOKUP($H4711,Neighborhoods!$A:$C,3,0)</f>
        <v>Harlem</v>
      </c>
      <c r="K4711" t="s">
        <v>1</v>
      </c>
      <c r="L4711" t="str">
        <f t="shared" si="292"/>
        <v>Yes</v>
      </c>
      <c r="M4711">
        <v>4</v>
      </c>
      <c r="N4711" t="str" cm="1">
        <f t="array" ref="N4711">_xlfn.IFS(M4711&lt;=2,"Small",M4711&lt;=5,"Medium",M4711&gt;5,"Large")</f>
        <v>Medium</v>
      </c>
      <c r="O4711" s="50">
        <v>139</v>
      </c>
      <c r="P4711" s="67">
        <f t="shared" si="293"/>
        <v>0.03</v>
      </c>
      <c r="Q4711" s="52">
        <v>4.8099999999999996</v>
      </c>
      <c r="R4711" s="52" t="str" cm="1">
        <f t="array" ref="R4711">_xlfn.IFS(ROUND(Q4711,0)=5,"Excellent",ROUND(Q4711,0)=4,"Good",ROUND(Q4711,0)=3,"Ok",ROUND(Q4711,0)&lt;3,"Bad")</f>
        <v>Excellent</v>
      </c>
      <c r="S4711">
        <v>54</v>
      </c>
      <c r="T4711" t="str">
        <f t="shared" si="294"/>
        <v>No</v>
      </c>
      <c r="U4711" s="65">
        <v>43583</v>
      </c>
      <c r="V4711" s="65">
        <v>43997</v>
      </c>
      <c r="W4711">
        <v>164</v>
      </c>
      <c r="X4711" t="str">
        <f t="shared" si="295"/>
        <v>Active</v>
      </c>
      <c r="Y4711" t="s">
        <v>15616</v>
      </c>
    </row>
    <row r="4712" spans="1:25" x14ac:dyDescent="0.25">
      <c r="A4712">
        <v>4711</v>
      </c>
      <c r="B4712" t="s">
        <v>3299</v>
      </c>
      <c r="C4712">
        <v>3829</v>
      </c>
      <c r="D4712" t="str">
        <f>VLOOKUP($C4712,Hosts!$A:$O,10,0)</f>
        <v>New Jersey</v>
      </c>
      <c r="E4712" s="67">
        <f>INDEX(Hosts!$A:$O,MATCH(Places!$C4712,Hosts!$A:$A,0),MATCH(Places!E$1,Hosts!$1:$1,0))</f>
        <v>1</v>
      </c>
      <c r="F4712" s="67">
        <f>INDEX(Hosts!$A:$O,MATCH(Places!$C4712,Hosts!$A:$A,0),MATCH(Places!F$1,Hosts!$1:$1,0))</f>
        <v>1</v>
      </c>
      <c r="G4712" s="67" t="str">
        <f>INDEX(Hosts!$A:$O,MATCH(Places!$C4712,Hosts!$A:$A,0),MATCH(Places!G$1,Hosts!$1:$1,0))</f>
        <v>No</v>
      </c>
      <c r="H4712">
        <v>17</v>
      </c>
      <c r="I4712" t="str">
        <f>VLOOKUP($H4712,Neighborhoods!$A:$C,2,0)</f>
        <v>Manhattan</v>
      </c>
      <c r="J4712" t="str">
        <f>VLOOKUP($H4712,Neighborhoods!$A:$C,3,0)</f>
        <v>Hell's Kitchen</v>
      </c>
      <c r="K4712" t="s">
        <v>16</v>
      </c>
      <c r="L4712" t="str">
        <f t="shared" si="292"/>
        <v>Yes</v>
      </c>
      <c r="M4712">
        <v>2</v>
      </c>
      <c r="N4712" t="str" cm="1">
        <f t="array" ref="N4712">_xlfn.IFS(M4712&lt;=2,"Small",M4712&lt;=5,"Medium",M4712&gt;5,"Large")</f>
        <v>Small</v>
      </c>
      <c r="O4712" s="50">
        <v>85</v>
      </c>
      <c r="P4712" s="67">
        <f t="shared" si="293"/>
        <v>0.03</v>
      </c>
      <c r="Q4712" s="52">
        <v>4.6500000000000004</v>
      </c>
      <c r="R4712" s="52" t="str" cm="1">
        <f t="array" ref="R4712">_xlfn.IFS(ROUND(Q4712,0)=5,"Excellent",ROUND(Q4712,0)=4,"Good",ROUND(Q4712,0)=3,"Ok",ROUND(Q4712,0)&lt;3,"Bad")</f>
        <v>Excellent</v>
      </c>
      <c r="S4712">
        <v>51</v>
      </c>
      <c r="T4712" t="str">
        <f t="shared" si="294"/>
        <v>No</v>
      </c>
      <c r="U4712" s="65">
        <v>43572</v>
      </c>
      <c r="V4712" s="65">
        <v>44031</v>
      </c>
      <c r="W4712">
        <v>365</v>
      </c>
      <c r="X4712" t="str">
        <f t="shared" si="295"/>
        <v>Active</v>
      </c>
      <c r="Y4712" t="s">
        <v>15616</v>
      </c>
    </row>
    <row r="4713" spans="1:25" x14ac:dyDescent="0.25">
      <c r="A4713">
        <v>4712</v>
      </c>
      <c r="B4713" t="s">
        <v>14500</v>
      </c>
      <c r="C4713">
        <v>3831</v>
      </c>
      <c r="D4713" t="str">
        <f>VLOOKUP($C4713,Hosts!$A:$O,10,0)</f>
        <v>New York</v>
      </c>
      <c r="E4713" s="67">
        <f>INDEX(Hosts!$A:$O,MATCH(Places!$C4713,Hosts!$A:$A,0),MATCH(Places!E$1,Hosts!$1:$1,0))</f>
        <v>0.67</v>
      </c>
      <c r="F4713" s="67">
        <f>INDEX(Hosts!$A:$O,MATCH(Places!$C4713,Hosts!$A:$A,0),MATCH(Places!F$1,Hosts!$1:$1,0))</f>
        <v>0.95</v>
      </c>
      <c r="G4713" s="67" t="str">
        <f>INDEX(Hosts!$A:$O,MATCH(Places!$C4713,Hosts!$A:$A,0),MATCH(Places!G$1,Hosts!$1:$1,0))</f>
        <v>No</v>
      </c>
      <c r="H4713">
        <v>26</v>
      </c>
      <c r="I4713" t="str">
        <f>VLOOKUP($H4713,Neighborhoods!$A:$C,2,0)</f>
        <v>Queens</v>
      </c>
      <c r="J4713" t="str">
        <f>VLOOKUP($H4713,Neighborhoods!$A:$C,3,0)</f>
        <v>Sunnyside</v>
      </c>
      <c r="K4713" t="s">
        <v>1</v>
      </c>
      <c r="L4713" t="str">
        <f t="shared" si="292"/>
        <v>Yes</v>
      </c>
      <c r="M4713">
        <v>3</v>
      </c>
      <c r="N4713" t="str" cm="1">
        <f t="array" ref="N4713">_xlfn.IFS(M4713&lt;=2,"Small",M4713&lt;=5,"Medium",M4713&gt;5,"Large")</f>
        <v>Medium</v>
      </c>
      <c r="O4713" s="50">
        <v>40</v>
      </c>
      <c r="P4713" s="67">
        <f t="shared" si="293"/>
        <v>0.03</v>
      </c>
      <c r="Q4713" s="52">
        <v>4.8899999999999997</v>
      </c>
      <c r="R4713" s="52" t="str" cm="1">
        <f t="array" ref="R4713">_xlfn.IFS(ROUND(Q4713,0)=5,"Excellent",ROUND(Q4713,0)=4,"Good",ROUND(Q4713,0)=3,"Ok",ROUND(Q4713,0)&lt;3,"Bad")</f>
        <v>Excellent</v>
      </c>
      <c r="S4713">
        <v>44</v>
      </c>
      <c r="T4713" t="str">
        <f t="shared" si="294"/>
        <v>No</v>
      </c>
      <c r="U4713" s="65">
        <v>43585</v>
      </c>
      <c r="V4713" s="65">
        <v>43899</v>
      </c>
      <c r="W4713">
        <v>60</v>
      </c>
      <c r="X4713" t="str">
        <f t="shared" si="295"/>
        <v>Active</v>
      </c>
      <c r="Y4713" t="s">
        <v>15616</v>
      </c>
    </row>
    <row r="4714" spans="1:25" x14ac:dyDescent="0.25">
      <c r="A4714">
        <v>4713</v>
      </c>
      <c r="B4714" t="s">
        <v>3300</v>
      </c>
      <c r="C4714">
        <v>2178</v>
      </c>
      <c r="D4714" t="str">
        <f>VLOOKUP($C4714,Hosts!$A:$O,10,0)</f>
        <v>New York</v>
      </c>
      <c r="E4714" s="67">
        <f>INDEX(Hosts!$A:$O,MATCH(Places!$C4714,Hosts!$A:$A,0),MATCH(Places!E$1,Hosts!$1:$1,0))</f>
        <v>1</v>
      </c>
      <c r="F4714" s="67">
        <f>INDEX(Hosts!$A:$O,MATCH(Places!$C4714,Hosts!$A:$A,0),MATCH(Places!F$1,Hosts!$1:$1,0))</f>
        <v>1</v>
      </c>
      <c r="G4714" s="67" t="str">
        <f>INDEX(Hosts!$A:$O,MATCH(Places!$C4714,Hosts!$A:$A,0),MATCH(Places!G$1,Hosts!$1:$1,0))</f>
        <v>No</v>
      </c>
      <c r="H4714">
        <v>7</v>
      </c>
      <c r="I4714" t="str">
        <f>VLOOKUP($H4714,Neighborhoods!$A:$C,2,0)</f>
        <v>Brooklyn</v>
      </c>
      <c r="J4714" t="str">
        <f>VLOOKUP($H4714,Neighborhoods!$A:$C,3,0)</f>
        <v>Bedford-Stuyvesant</v>
      </c>
      <c r="K4714" t="s">
        <v>1</v>
      </c>
      <c r="L4714" t="str">
        <f t="shared" si="292"/>
        <v>Yes</v>
      </c>
      <c r="M4714">
        <v>2</v>
      </c>
      <c r="N4714" t="str" cm="1">
        <f t="array" ref="N4714">_xlfn.IFS(M4714&lt;=2,"Small",M4714&lt;=5,"Medium",M4714&gt;5,"Large")</f>
        <v>Small</v>
      </c>
      <c r="O4714" s="50">
        <v>60</v>
      </c>
      <c r="P4714" s="67">
        <f t="shared" si="293"/>
        <v>0.03</v>
      </c>
      <c r="Q4714" s="52">
        <v>4.43</v>
      </c>
      <c r="R4714" s="52" t="str" cm="1">
        <f t="array" ref="R4714">_xlfn.IFS(ROUND(Q4714,0)=5,"Excellent",ROUND(Q4714,0)=4,"Good",ROUND(Q4714,0)=3,"Ok",ROUND(Q4714,0)&lt;3,"Bad")</f>
        <v>Good</v>
      </c>
      <c r="S4714">
        <v>21</v>
      </c>
      <c r="T4714" t="str">
        <f t="shared" si="294"/>
        <v>No</v>
      </c>
      <c r="U4714" s="65">
        <v>43597</v>
      </c>
      <c r="V4714" s="65">
        <v>43772</v>
      </c>
      <c r="W4714">
        <v>0</v>
      </c>
      <c r="X4714" t="str">
        <f t="shared" si="295"/>
        <v>Inactive</v>
      </c>
      <c r="Y4714" t="s">
        <v>15616</v>
      </c>
    </row>
    <row r="4715" spans="1:25" x14ac:dyDescent="0.25">
      <c r="A4715">
        <v>4714</v>
      </c>
      <c r="B4715" t="s">
        <v>3301</v>
      </c>
      <c r="C4715">
        <v>3838</v>
      </c>
      <c r="D4715" t="str">
        <f>VLOOKUP($C4715,Hosts!$A:$O,10,0)</f>
        <v>New York</v>
      </c>
      <c r="E4715" s="67">
        <f>INDEX(Hosts!$A:$O,MATCH(Places!$C4715,Hosts!$A:$A,0),MATCH(Places!E$1,Hosts!$1:$1,0))</f>
        <v>1</v>
      </c>
      <c r="F4715" s="67">
        <f>INDEX(Hosts!$A:$O,MATCH(Places!$C4715,Hosts!$A:$A,0),MATCH(Places!F$1,Hosts!$1:$1,0))</f>
        <v>0.66</v>
      </c>
      <c r="G4715" s="67" t="str">
        <f>INDEX(Hosts!$A:$O,MATCH(Places!$C4715,Hosts!$A:$A,0),MATCH(Places!G$1,Hosts!$1:$1,0))</f>
        <v>Yes</v>
      </c>
      <c r="H4715">
        <v>16</v>
      </c>
      <c r="I4715" t="str">
        <f>VLOOKUP($H4715,Neighborhoods!$A:$C,2,0)</f>
        <v>Manhattan</v>
      </c>
      <c r="J4715" t="str">
        <f>VLOOKUP($H4715,Neighborhoods!$A:$C,3,0)</f>
        <v>Harlem</v>
      </c>
      <c r="K4715" t="s">
        <v>1</v>
      </c>
      <c r="L4715" t="str">
        <f t="shared" si="292"/>
        <v>Yes</v>
      </c>
      <c r="M4715">
        <v>1</v>
      </c>
      <c r="N4715" t="str" cm="1">
        <f t="array" ref="N4715">_xlfn.IFS(M4715&lt;=2,"Small",M4715&lt;=5,"Medium",M4715&gt;5,"Large")</f>
        <v>Small</v>
      </c>
      <c r="O4715" s="50">
        <v>42</v>
      </c>
      <c r="P4715" s="67">
        <f t="shared" si="293"/>
        <v>0.03</v>
      </c>
      <c r="Q4715" s="52">
        <v>4.9800000000000004</v>
      </c>
      <c r="R4715" s="52" t="str" cm="1">
        <f t="array" ref="R4715">_xlfn.IFS(ROUND(Q4715,0)=5,"Excellent",ROUND(Q4715,0)=4,"Good",ROUND(Q4715,0)=3,"Ok",ROUND(Q4715,0)&lt;3,"Bad")</f>
        <v>Excellent</v>
      </c>
      <c r="S4715">
        <v>46</v>
      </c>
      <c r="T4715" t="str">
        <f t="shared" si="294"/>
        <v>No</v>
      </c>
      <c r="U4715" s="65">
        <v>43574</v>
      </c>
      <c r="V4715" s="65">
        <v>43864</v>
      </c>
      <c r="W4715">
        <v>70</v>
      </c>
      <c r="X4715" t="str">
        <f t="shared" si="295"/>
        <v>Active</v>
      </c>
      <c r="Y4715" t="s">
        <v>15615</v>
      </c>
    </row>
    <row r="4716" spans="1:25" x14ac:dyDescent="0.25">
      <c r="A4716">
        <v>4715</v>
      </c>
      <c r="B4716" t="s">
        <v>3302</v>
      </c>
      <c r="C4716">
        <v>3837</v>
      </c>
      <c r="D4716" t="str">
        <f>VLOOKUP($C4716,Hosts!$A:$O,10,0)</f>
        <v>New York</v>
      </c>
      <c r="E4716" s="67">
        <f>INDEX(Hosts!$A:$O,MATCH(Places!$C4716,Hosts!$A:$A,0),MATCH(Places!E$1,Hosts!$1:$1,0))</f>
        <v>1</v>
      </c>
      <c r="F4716" s="67">
        <f>INDEX(Hosts!$A:$O,MATCH(Places!$C4716,Hosts!$A:$A,0),MATCH(Places!F$1,Hosts!$1:$1,0))</f>
        <v>1</v>
      </c>
      <c r="G4716" s="67" t="str">
        <f>INDEX(Hosts!$A:$O,MATCH(Places!$C4716,Hosts!$A:$A,0),MATCH(Places!G$1,Hosts!$1:$1,0))</f>
        <v>Yes</v>
      </c>
      <c r="H4716">
        <v>23</v>
      </c>
      <c r="I4716" t="str">
        <f>VLOOKUP($H4716,Neighborhoods!$A:$C,2,0)</f>
        <v>Queens</v>
      </c>
      <c r="J4716" t="str">
        <f>VLOOKUP($H4716,Neighborhoods!$A:$C,3,0)</f>
        <v>Jamaica</v>
      </c>
      <c r="K4716" t="s">
        <v>11822</v>
      </c>
      <c r="L4716" t="str">
        <f t="shared" si="292"/>
        <v>No</v>
      </c>
      <c r="M4716">
        <v>4</v>
      </c>
      <c r="N4716" t="str" cm="1">
        <f t="array" ref="N4716">_xlfn.IFS(M4716&lt;=2,"Small",M4716&lt;=5,"Medium",M4716&gt;5,"Large")</f>
        <v>Medium</v>
      </c>
      <c r="O4716" s="50">
        <v>350</v>
      </c>
      <c r="P4716" s="67">
        <f t="shared" si="293"/>
        <v>0.04</v>
      </c>
      <c r="Q4716" s="52">
        <v>5</v>
      </c>
      <c r="R4716" s="52" t="str" cm="1">
        <f t="array" ref="R4716">_xlfn.IFS(ROUND(Q4716,0)=5,"Excellent",ROUND(Q4716,0)=4,"Good",ROUND(Q4716,0)=3,"Ok",ROUND(Q4716,0)&lt;3,"Bad")</f>
        <v>Excellent</v>
      </c>
      <c r="S4716">
        <v>25</v>
      </c>
      <c r="T4716" t="str">
        <f t="shared" si="294"/>
        <v>No</v>
      </c>
      <c r="U4716" s="65">
        <v>43576</v>
      </c>
      <c r="V4716" s="65">
        <v>43764</v>
      </c>
      <c r="W4716">
        <v>320</v>
      </c>
      <c r="X4716" t="str">
        <f t="shared" si="295"/>
        <v>Active</v>
      </c>
      <c r="Y4716" t="s">
        <v>15615</v>
      </c>
    </row>
    <row r="4717" spans="1:25" x14ac:dyDescent="0.25">
      <c r="A4717">
        <v>4716</v>
      </c>
      <c r="B4717" t="s">
        <v>3303</v>
      </c>
      <c r="C4717">
        <v>3829</v>
      </c>
      <c r="D4717" t="str">
        <f>VLOOKUP($C4717,Hosts!$A:$O,10,0)</f>
        <v>New Jersey</v>
      </c>
      <c r="E4717" s="67">
        <f>INDEX(Hosts!$A:$O,MATCH(Places!$C4717,Hosts!$A:$A,0),MATCH(Places!E$1,Hosts!$1:$1,0))</f>
        <v>1</v>
      </c>
      <c r="F4717" s="67">
        <f>INDEX(Hosts!$A:$O,MATCH(Places!$C4717,Hosts!$A:$A,0),MATCH(Places!F$1,Hosts!$1:$1,0))</f>
        <v>1</v>
      </c>
      <c r="G4717" s="67" t="str">
        <f>INDEX(Hosts!$A:$O,MATCH(Places!$C4717,Hosts!$A:$A,0),MATCH(Places!G$1,Hosts!$1:$1,0))</f>
        <v>No</v>
      </c>
      <c r="H4717">
        <v>17</v>
      </c>
      <c r="I4717" t="str">
        <f>VLOOKUP($H4717,Neighborhoods!$A:$C,2,0)</f>
        <v>Manhattan</v>
      </c>
      <c r="J4717" t="str">
        <f>VLOOKUP($H4717,Neighborhoods!$A:$C,3,0)</f>
        <v>Hell's Kitchen</v>
      </c>
      <c r="K4717" t="s">
        <v>16</v>
      </c>
      <c r="L4717" t="str">
        <f t="shared" si="292"/>
        <v>Yes</v>
      </c>
      <c r="M4717">
        <v>2</v>
      </c>
      <c r="N4717" t="str" cm="1">
        <f t="array" ref="N4717">_xlfn.IFS(M4717&lt;=2,"Small",M4717&lt;=5,"Medium",M4717&gt;5,"Large")</f>
        <v>Small</v>
      </c>
      <c r="O4717" s="50">
        <v>41</v>
      </c>
      <c r="P4717" s="67">
        <f t="shared" si="293"/>
        <v>0.03</v>
      </c>
      <c r="Q4717" s="52">
        <v>4.55</v>
      </c>
      <c r="R4717" s="52" t="str" cm="1">
        <f t="array" ref="R4717">_xlfn.IFS(ROUND(Q4717,0)=5,"Excellent",ROUND(Q4717,0)=4,"Good",ROUND(Q4717,0)=3,"Ok",ROUND(Q4717,0)&lt;3,"Bad")</f>
        <v>Excellent</v>
      </c>
      <c r="S4717">
        <v>40</v>
      </c>
      <c r="T4717" t="str">
        <f t="shared" si="294"/>
        <v>No</v>
      </c>
      <c r="U4717" s="65">
        <v>43574</v>
      </c>
      <c r="V4717" s="65">
        <v>44056</v>
      </c>
      <c r="W4717">
        <v>365</v>
      </c>
      <c r="X4717" t="str">
        <f t="shared" si="295"/>
        <v>Active</v>
      </c>
      <c r="Y4717" t="s">
        <v>15616</v>
      </c>
    </row>
    <row r="4718" spans="1:25" x14ac:dyDescent="0.25">
      <c r="A4718">
        <v>4717</v>
      </c>
      <c r="B4718" t="s">
        <v>3304</v>
      </c>
      <c r="C4718">
        <v>2232</v>
      </c>
      <c r="D4718" t="str">
        <f>VLOOKUP($C4718,Hosts!$A:$O,10,0)</f>
        <v>New York</v>
      </c>
      <c r="E4718" s="67">
        <f>INDEX(Hosts!$A:$O,MATCH(Places!$C4718,Hosts!$A:$A,0),MATCH(Places!E$1,Hosts!$1:$1,0))</f>
        <v>1</v>
      </c>
      <c r="F4718" s="67">
        <f>INDEX(Hosts!$A:$O,MATCH(Places!$C4718,Hosts!$A:$A,0),MATCH(Places!F$1,Hosts!$1:$1,0))</f>
        <v>0.89</v>
      </c>
      <c r="G4718" s="67" t="str">
        <f>INDEX(Hosts!$A:$O,MATCH(Places!$C4718,Hosts!$A:$A,0),MATCH(Places!G$1,Hosts!$1:$1,0))</f>
        <v>No</v>
      </c>
      <c r="H4718">
        <v>21</v>
      </c>
      <c r="I4718" t="str">
        <f>VLOOKUP($H4718,Neighborhoods!$A:$C,2,0)</f>
        <v>Queens</v>
      </c>
      <c r="J4718" t="str">
        <f>VLOOKUP($H4718,Neighborhoods!$A:$C,3,0)</f>
        <v>Astoria</v>
      </c>
      <c r="K4718" t="s">
        <v>1</v>
      </c>
      <c r="L4718" t="str">
        <f t="shared" si="292"/>
        <v>Yes</v>
      </c>
      <c r="M4718">
        <v>2</v>
      </c>
      <c r="N4718" t="str" cm="1">
        <f t="array" ref="N4718">_xlfn.IFS(M4718&lt;=2,"Small",M4718&lt;=5,"Medium",M4718&gt;5,"Large")</f>
        <v>Small</v>
      </c>
      <c r="O4718" s="50">
        <v>52</v>
      </c>
      <c r="P4718" s="67">
        <f t="shared" si="293"/>
        <v>0.03</v>
      </c>
      <c r="Q4718" s="52">
        <v>4.74</v>
      </c>
      <c r="R4718" s="52" t="str" cm="1">
        <f t="array" ref="R4718">_xlfn.IFS(ROUND(Q4718,0)=5,"Excellent",ROUND(Q4718,0)=4,"Good",ROUND(Q4718,0)=3,"Ok",ROUND(Q4718,0)&lt;3,"Bad")</f>
        <v>Excellent</v>
      </c>
      <c r="S4718">
        <v>35</v>
      </c>
      <c r="T4718" t="str">
        <f t="shared" si="294"/>
        <v>No</v>
      </c>
      <c r="U4718" s="65">
        <v>43583</v>
      </c>
      <c r="V4718" s="65">
        <v>43905</v>
      </c>
      <c r="W4718">
        <v>362</v>
      </c>
      <c r="X4718" t="str">
        <f t="shared" si="295"/>
        <v>Active</v>
      </c>
      <c r="Y4718" t="s">
        <v>15615</v>
      </c>
    </row>
    <row r="4719" spans="1:25" x14ac:dyDescent="0.25">
      <c r="A4719">
        <v>4718</v>
      </c>
      <c r="B4719" t="s">
        <v>3305</v>
      </c>
      <c r="C4719">
        <v>2232</v>
      </c>
      <c r="D4719" t="str">
        <f>VLOOKUP($C4719,Hosts!$A:$O,10,0)</f>
        <v>New York</v>
      </c>
      <c r="E4719" s="67">
        <f>INDEX(Hosts!$A:$O,MATCH(Places!$C4719,Hosts!$A:$A,0),MATCH(Places!E$1,Hosts!$1:$1,0))</f>
        <v>1</v>
      </c>
      <c r="F4719" s="67">
        <f>INDEX(Hosts!$A:$O,MATCH(Places!$C4719,Hosts!$A:$A,0),MATCH(Places!F$1,Hosts!$1:$1,0))</f>
        <v>0.89</v>
      </c>
      <c r="G4719" s="67" t="str">
        <f>INDEX(Hosts!$A:$O,MATCH(Places!$C4719,Hosts!$A:$A,0),MATCH(Places!G$1,Hosts!$1:$1,0))</f>
        <v>No</v>
      </c>
      <c r="H4719">
        <v>21</v>
      </c>
      <c r="I4719" t="str">
        <f>VLOOKUP($H4719,Neighborhoods!$A:$C,2,0)</f>
        <v>Queens</v>
      </c>
      <c r="J4719" t="str">
        <f>VLOOKUP($H4719,Neighborhoods!$A:$C,3,0)</f>
        <v>Astoria</v>
      </c>
      <c r="K4719" t="s">
        <v>1</v>
      </c>
      <c r="L4719" t="str">
        <f t="shared" si="292"/>
        <v>Yes</v>
      </c>
      <c r="M4719">
        <v>1</v>
      </c>
      <c r="N4719" t="str" cm="1">
        <f t="array" ref="N4719">_xlfn.IFS(M4719&lt;=2,"Small",M4719&lt;=5,"Medium",M4719&gt;5,"Large")</f>
        <v>Small</v>
      </c>
      <c r="O4719" s="50">
        <v>42</v>
      </c>
      <c r="P4719" s="67">
        <f t="shared" si="293"/>
        <v>0.03</v>
      </c>
      <c r="Q4719" s="52">
        <v>4.91</v>
      </c>
      <c r="R4719" s="52" t="str" cm="1">
        <f t="array" ref="R4719">_xlfn.IFS(ROUND(Q4719,0)=5,"Excellent",ROUND(Q4719,0)=4,"Good",ROUND(Q4719,0)=3,"Ok",ROUND(Q4719,0)&lt;3,"Bad")</f>
        <v>Excellent</v>
      </c>
      <c r="S4719">
        <v>22</v>
      </c>
      <c r="T4719" t="str">
        <f t="shared" si="294"/>
        <v>No</v>
      </c>
      <c r="U4719" s="65">
        <v>43588</v>
      </c>
      <c r="V4719" s="65">
        <v>43909</v>
      </c>
      <c r="W4719">
        <v>351</v>
      </c>
      <c r="X4719" t="str">
        <f t="shared" si="295"/>
        <v>Active</v>
      </c>
      <c r="Y4719" t="s">
        <v>15615</v>
      </c>
    </row>
    <row r="4720" spans="1:25" x14ac:dyDescent="0.25">
      <c r="A4720">
        <v>4719</v>
      </c>
      <c r="B4720" t="s">
        <v>15312</v>
      </c>
      <c r="C4720">
        <v>1467</v>
      </c>
      <c r="D4720" t="str">
        <f>VLOOKUP($C4720,Hosts!$A:$O,10,0)</f>
        <v>New York</v>
      </c>
      <c r="E4720" s="67">
        <f>INDEX(Hosts!$A:$O,MATCH(Places!$C4720,Hosts!$A:$A,0),MATCH(Places!E$1,Hosts!$1:$1,0))</f>
        <v>0.89</v>
      </c>
      <c r="F4720" s="67">
        <f>INDEX(Hosts!$A:$O,MATCH(Places!$C4720,Hosts!$A:$A,0),MATCH(Places!F$1,Hosts!$1:$1,0))</f>
        <v>0.96</v>
      </c>
      <c r="G4720" s="67" t="str">
        <f>INDEX(Hosts!$A:$O,MATCH(Places!$C4720,Hosts!$A:$A,0),MATCH(Places!G$1,Hosts!$1:$1,0))</f>
        <v>No</v>
      </c>
      <c r="H4720">
        <v>16</v>
      </c>
      <c r="I4720" t="str">
        <f>VLOOKUP($H4720,Neighborhoods!$A:$C,2,0)</f>
        <v>Manhattan</v>
      </c>
      <c r="J4720" t="str">
        <f>VLOOKUP($H4720,Neighborhoods!$A:$C,3,0)</f>
        <v>Harlem</v>
      </c>
      <c r="K4720" t="s">
        <v>1</v>
      </c>
      <c r="L4720" t="str">
        <f t="shared" si="292"/>
        <v>Yes</v>
      </c>
      <c r="M4720">
        <v>2</v>
      </c>
      <c r="N4720" t="str" cm="1">
        <f t="array" ref="N4720">_xlfn.IFS(M4720&lt;=2,"Small",M4720&lt;=5,"Medium",M4720&gt;5,"Large")</f>
        <v>Small</v>
      </c>
      <c r="O4720" s="50">
        <v>54</v>
      </c>
      <c r="P4720" s="67">
        <f t="shared" si="293"/>
        <v>0.03</v>
      </c>
      <c r="Q4720" s="52">
        <v>4.8</v>
      </c>
      <c r="R4720" s="52" t="str" cm="1">
        <f t="array" ref="R4720">_xlfn.IFS(ROUND(Q4720,0)=5,"Excellent",ROUND(Q4720,0)=4,"Good",ROUND(Q4720,0)=3,"Ok",ROUND(Q4720,0)&lt;3,"Bad")</f>
        <v>Excellent</v>
      </c>
      <c r="S4720">
        <v>5</v>
      </c>
      <c r="T4720" t="str">
        <f t="shared" si="294"/>
        <v>No</v>
      </c>
      <c r="U4720" s="65">
        <v>43578</v>
      </c>
      <c r="V4720" s="65">
        <v>43851</v>
      </c>
      <c r="W4720">
        <v>365</v>
      </c>
      <c r="X4720" t="str">
        <f t="shared" si="295"/>
        <v>Active</v>
      </c>
      <c r="Y4720" t="s">
        <v>15616</v>
      </c>
    </row>
    <row r="4721" spans="1:25" x14ac:dyDescent="0.25">
      <c r="A4721">
        <v>4720</v>
      </c>
      <c r="B4721" t="s">
        <v>3307</v>
      </c>
      <c r="C4721">
        <v>2251</v>
      </c>
      <c r="D4721" t="str">
        <f>VLOOKUP($C4721,Hosts!$A:$O,10,0)</f>
        <v>New York</v>
      </c>
      <c r="E4721" s="67">
        <f>INDEX(Hosts!$A:$O,MATCH(Places!$C4721,Hosts!$A:$A,0),MATCH(Places!E$1,Hosts!$1:$1,0))</f>
        <v>0.5</v>
      </c>
      <c r="F4721" s="67">
        <f>INDEX(Hosts!$A:$O,MATCH(Places!$C4721,Hosts!$A:$A,0),MATCH(Places!F$1,Hosts!$1:$1,0))</f>
        <v>0.94</v>
      </c>
      <c r="G4721" s="67" t="str">
        <f>INDEX(Hosts!$A:$O,MATCH(Places!$C4721,Hosts!$A:$A,0),MATCH(Places!G$1,Hosts!$1:$1,0))</f>
        <v>Yes</v>
      </c>
      <c r="H4721">
        <v>15</v>
      </c>
      <c r="I4721" t="str">
        <f>VLOOKUP($H4721,Neighborhoods!$A:$C,2,0)</f>
        <v>Manhattan</v>
      </c>
      <c r="J4721" t="str">
        <f>VLOOKUP($H4721,Neighborhoods!$A:$C,3,0)</f>
        <v>East Village</v>
      </c>
      <c r="K4721" t="s">
        <v>1</v>
      </c>
      <c r="L4721" t="str">
        <f t="shared" si="292"/>
        <v>Yes</v>
      </c>
      <c r="M4721">
        <v>2</v>
      </c>
      <c r="N4721" t="str" cm="1">
        <f t="array" ref="N4721">_xlfn.IFS(M4721&lt;=2,"Small",M4721&lt;=5,"Medium",M4721&gt;5,"Large")</f>
        <v>Small</v>
      </c>
      <c r="O4721" s="50">
        <v>109</v>
      </c>
      <c r="P4721" s="67">
        <f t="shared" si="293"/>
        <v>0.03</v>
      </c>
      <c r="Q4721" s="52">
        <v>5</v>
      </c>
      <c r="R4721" s="52" t="str" cm="1">
        <f t="array" ref="R4721">_xlfn.IFS(ROUND(Q4721,0)=5,"Excellent",ROUND(Q4721,0)=4,"Good",ROUND(Q4721,0)=3,"Ok",ROUND(Q4721,0)&lt;3,"Bad")</f>
        <v>Excellent</v>
      </c>
      <c r="S4721">
        <v>9</v>
      </c>
      <c r="T4721" t="str">
        <f t="shared" si="294"/>
        <v>No</v>
      </c>
      <c r="U4721" s="65">
        <v>43576</v>
      </c>
      <c r="V4721" s="65">
        <v>43629</v>
      </c>
      <c r="W4721">
        <v>0</v>
      </c>
      <c r="X4721" t="str">
        <f t="shared" si="295"/>
        <v>Inactive</v>
      </c>
      <c r="Y4721" t="s">
        <v>15616</v>
      </c>
    </row>
    <row r="4722" spans="1:25" x14ac:dyDescent="0.25">
      <c r="A4722">
        <v>4721</v>
      </c>
      <c r="B4722" t="s">
        <v>3308</v>
      </c>
      <c r="C4722">
        <v>2251</v>
      </c>
      <c r="D4722" t="str">
        <f>VLOOKUP($C4722,Hosts!$A:$O,10,0)</f>
        <v>New York</v>
      </c>
      <c r="E4722" s="67">
        <f>INDEX(Hosts!$A:$O,MATCH(Places!$C4722,Hosts!$A:$A,0),MATCH(Places!E$1,Hosts!$1:$1,0))</f>
        <v>0.5</v>
      </c>
      <c r="F4722" s="67">
        <f>INDEX(Hosts!$A:$O,MATCH(Places!$C4722,Hosts!$A:$A,0),MATCH(Places!F$1,Hosts!$1:$1,0))</f>
        <v>0.94</v>
      </c>
      <c r="G4722" s="67" t="str">
        <f>INDEX(Hosts!$A:$O,MATCH(Places!$C4722,Hosts!$A:$A,0),MATCH(Places!G$1,Hosts!$1:$1,0))</f>
        <v>Yes</v>
      </c>
      <c r="H4722">
        <v>15</v>
      </c>
      <c r="I4722" t="str">
        <f>VLOOKUP($H4722,Neighborhoods!$A:$C,2,0)</f>
        <v>Manhattan</v>
      </c>
      <c r="J4722" t="str">
        <f>VLOOKUP($H4722,Neighborhoods!$A:$C,3,0)</f>
        <v>East Village</v>
      </c>
      <c r="K4722" t="s">
        <v>1</v>
      </c>
      <c r="L4722" t="str">
        <f t="shared" si="292"/>
        <v>Yes</v>
      </c>
      <c r="M4722">
        <v>2</v>
      </c>
      <c r="N4722" t="str" cm="1">
        <f t="array" ref="N4722">_xlfn.IFS(M4722&lt;=2,"Small",M4722&lt;=5,"Medium",M4722&gt;5,"Large")</f>
        <v>Small</v>
      </c>
      <c r="O4722" s="50">
        <v>109</v>
      </c>
      <c r="P4722" s="67">
        <f t="shared" si="293"/>
        <v>0.03</v>
      </c>
      <c r="Q4722" s="52">
        <v>5</v>
      </c>
      <c r="R4722" s="52" t="str" cm="1">
        <f t="array" ref="R4722">_xlfn.IFS(ROUND(Q4722,0)=5,"Excellent",ROUND(Q4722,0)=4,"Good",ROUND(Q4722,0)=3,"Ok",ROUND(Q4722,0)&lt;3,"Bad")</f>
        <v>Excellent</v>
      </c>
      <c r="S4722">
        <v>5</v>
      </c>
      <c r="T4722" t="str">
        <f t="shared" si="294"/>
        <v>No</v>
      </c>
      <c r="U4722" s="65">
        <v>43576</v>
      </c>
      <c r="V4722" s="65">
        <v>43629</v>
      </c>
      <c r="W4722">
        <v>0</v>
      </c>
      <c r="X4722" t="str">
        <f t="shared" si="295"/>
        <v>Inactive</v>
      </c>
      <c r="Y4722" t="s">
        <v>15616</v>
      </c>
    </row>
    <row r="4723" spans="1:25" x14ac:dyDescent="0.25">
      <c r="A4723">
        <v>4722</v>
      </c>
      <c r="B4723" t="s">
        <v>15381</v>
      </c>
      <c r="C4723">
        <v>2043</v>
      </c>
      <c r="D4723" t="str">
        <f>VLOOKUP($C4723,Hosts!$A:$O,10,0)</f>
        <v>New York</v>
      </c>
      <c r="E4723" s="67">
        <f>INDEX(Hosts!$A:$O,MATCH(Places!$C4723,Hosts!$A:$A,0),MATCH(Places!E$1,Hosts!$1:$1,0))</f>
        <v>1</v>
      </c>
      <c r="F4723" s="67">
        <f>INDEX(Hosts!$A:$O,MATCH(Places!$C4723,Hosts!$A:$A,0),MATCH(Places!F$1,Hosts!$1:$1,0))</f>
        <v>0.5</v>
      </c>
      <c r="G4723" s="67" t="str">
        <f>INDEX(Hosts!$A:$O,MATCH(Places!$C4723,Hosts!$A:$A,0),MATCH(Places!G$1,Hosts!$1:$1,0))</f>
        <v>No</v>
      </c>
      <c r="H4723">
        <v>17</v>
      </c>
      <c r="I4723" t="str">
        <f>VLOOKUP($H4723,Neighborhoods!$A:$C,2,0)</f>
        <v>Manhattan</v>
      </c>
      <c r="J4723" t="str">
        <f>VLOOKUP($H4723,Neighborhoods!$A:$C,3,0)</f>
        <v>Hell's Kitchen</v>
      </c>
      <c r="K4723" t="s">
        <v>11822</v>
      </c>
      <c r="L4723" t="str">
        <f t="shared" si="292"/>
        <v>No</v>
      </c>
      <c r="M4723">
        <v>2</v>
      </c>
      <c r="N4723" t="str" cm="1">
        <f t="array" ref="N4723">_xlfn.IFS(M4723&lt;=2,"Small",M4723&lt;=5,"Medium",M4723&gt;5,"Large")</f>
        <v>Small</v>
      </c>
      <c r="O4723" s="50">
        <v>100</v>
      </c>
      <c r="P4723" s="67">
        <f t="shared" si="293"/>
        <v>0.03</v>
      </c>
      <c r="Q4723" s="52">
        <v>4.67</v>
      </c>
      <c r="R4723" s="52" t="str" cm="1">
        <f t="array" ref="R4723">_xlfn.IFS(ROUND(Q4723,0)=5,"Excellent",ROUND(Q4723,0)=4,"Good",ROUND(Q4723,0)=3,"Ok",ROUND(Q4723,0)&lt;3,"Bad")</f>
        <v>Excellent</v>
      </c>
      <c r="S4723">
        <v>9</v>
      </c>
      <c r="T4723" t="str">
        <f t="shared" si="294"/>
        <v>No</v>
      </c>
      <c r="U4723" s="65">
        <v>43597</v>
      </c>
      <c r="V4723" s="65">
        <v>43652</v>
      </c>
      <c r="W4723">
        <v>266</v>
      </c>
      <c r="X4723" t="str">
        <f t="shared" si="295"/>
        <v>Active</v>
      </c>
      <c r="Y4723" t="s">
        <v>15615</v>
      </c>
    </row>
    <row r="4724" spans="1:25" x14ac:dyDescent="0.25">
      <c r="A4724">
        <v>4723</v>
      </c>
      <c r="B4724" t="s">
        <v>3309</v>
      </c>
      <c r="C4724">
        <v>2232</v>
      </c>
      <c r="D4724" t="str">
        <f>VLOOKUP($C4724,Hosts!$A:$O,10,0)</f>
        <v>New York</v>
      </c>
      <c r="E4724" s="67">
        <f>INDEX(Hosts!$A:$O,MATCH(Places!$C4724,Hosts!$A:$A,0),MATCH(Places!E$1,Hosts!$1:$1,0))</f>
        <v>1</v>
      </c>
      <c r="F4724" s="67">
        <f>INDEX(Hosts!$A:$O,MATCH(Places!$C4724,Hosts!$A:$A,0),MATCH(Places!F$1,Hosts!$1:$1,0))</f>
        <v>0.89</v>
      </c>
      <c r="G4724" s="67" t="str">
        <f>INDEX(Hosts!$A:$O,MATCH(Places!$C4724,Hosts!$A:$A,0),MATCH(Places!G$1,Hosts!$1:$1,0))</f>
        <v>No</v>
      </c>
      <c r="H4724">
        <v>21</v>
      </c>
      <c r="I4724" t="str">
        <f>VLOOKUP($H4724,Neighborhoods!$A:$C,2,0)</f>
        <v>Queens</v>
      </c>
      <c r="J4724" t="str">
        <f>VLOOKUP($H4724,Neighborhoods!$A:$C,3,0)</f>
        <v>Astoria</v>
      </c>
      <c r="K4724" t="s">
        <v>1</v>
      </c>
      <c r="L4724" t="str">
        <f t="shared" si="292"/>
        <v>Yes</v>
      </c>
      <c r="M4724">
        <v>1</v>
      </c>
      <c r="N4724" t="str" cm="1">
        <f t="array" ref="N4724">_xlfn.IFS(M4724&lt;=2,"Small",M4724&lt;=5,"Medium",M4724&gt;5,"Large")</f>
        <v>Small</v>
      </c>
      <c r="O4724" s="50">
        <v>37</v>
      </c>
      <c r="P4724" s="67">
        <f t="shared" si="293"/>
        <v>0.03</v>
      </c>
      <c r="Q4724" s="52">
        <v>4.96</v>
      </c>
      <c r="R4724" s="52" t="str" cm="1">
        <f t="array" ref="R4724">_xlfn.IFS(ROUND(Q4724,0)=5,"Excellent",ROUND(Q4724,0)=4,"Good",ROUND(Q4724,0)=3,"Ok",ROUND(Q4724,0)&lt;3,"Bad")</f>
        <v>Excellent</v>
      </c>
      <c r="S4724">
        <v>27</v>
      </c>
      <c r="T4724" t="str">
        <f t="shared" si="294"/>
        <v>No</v>
      </c>
      <c r="U4724" s="65">
        <v>43582</v>
      </c>
      <c r="V4724" s="65">
        <v>43816</v>
      </c>
      <c r="W4724">
        <v>359</v>
      </c>
      <c r="X4724" t="str">
        <f t="shared" si="295"/>
        <v>Active</v>
      </c>
      <c r="Y4724" t="s">
        <v>15615</v>
      </c>
    </row>
    <row r="4725" spans="1:25" x14ac:dyDescent="0.25">
      <c r="A4725">
        <v>4724</v>
      </c>
      <c r="B4725" t="s">
        <v>3310</v>
      </c>
      <c r="C4725">
        <v>2232</v>
      </c>
      <c r="D4725" t="str">
        <f>VLOOKUP($C4725,Hosts!$A:$O,10,0)</f>
        <v>New York</v>
      </c>
      <c r="E4725" s="67">
        <f>INDEX(Hosts!$A:$O,MATCH(Places!$C4725,Hosts!$A:$A,0),MATCH(Places!E$1,Hosts!$1:$1,0))</f>
        <v>1</v>
      </c>
      <c r="F4725" s="67">
        <f>INDEX(Hosts!$A:$O,MATCH(Places!$C4725,Hosts!$A:$A,0),MATCH(Places!F$1,Hosts!$1:$1,0))</f>
        <v>0.89</v>
      </c>
      <c r="G4725" s="67" t="str">
        <f>INDEX(Hosts!$A:$O,MATCH(Places!$C4725,Hosts!$A:$A,0),MATCH(Places!G$1,Hosts!$1:$1,0))</f>
        <v>No</v>
      </c>
      <c r="H4725">
        <v>24</v>
      </c>
      <c r="I4725" t="str">
        <f>VLOOKUP($H4725,Neighborhoods!$A:$C,2,0)</f>
        <v>Queens</v>
      </c>
      <c r="J4725" t="str">
        <f>VLOOKUP($H4725,Neighborhoods!$A:$C,3,0)</f>
        <v>Long Island City</v>
      </c>
      <c r="K4725" t="s">
        <v>1</v>
      </c>
      <c r="L4725" t="str">
        <f t="shared" si="292"/>
        <v>Yes</v>
      </c>
      <c r="M4725">
        <v>2</v>
      </c>
      <c r="N4725" t="str" cm="1">
        <f t="array" ref="N4725">_xlfn.IFS(M4725&lt;=2,"Small",M4725&lt;=5,"Medium",M4725&gt;5,"Large")</f>
        <v>Small</v>
      </c>
      <c r="O4725" s="50">
        <v>42</v>
      </c>
      <c r="P4725" s="67">
        <f t="shared" si="293"/>
        <v>0.03</v>
      </c>
      <c r="Q4725" s="52">
        <v>4.9000000000000004</v>
      </c>
      <c r="R4725" s="52" t="str" cm="1">
        <f t="array" ref="R4725">_xlfn.IFS(ROUND(Q4725,0)=5,"Excellent",ROUND(Q4725,0)=4,"Good",ROUND(Q4725,0)=3,"Ok",ROUND(Q4725,0)&lt;3,"Bad")</f>
        <v>Excellent</v>
      </c>
      <c r="S4725">
        <v>29</v>
      </c>
      <c r="T4725" t="str">
        <f t="shared" si="294"/>
        <v>No</v>
      </c>
      <c r="U4725" s="65">
        <v>43576</v>
      </c>
      <c r="V4725" s="65">
        <v>43900</v>
      </c>
      <c r="W4725">
        <v>365</v>
      </c>
      <c r="X4725" t="str">
        <f t="shared" si="295"/>
        <v>Active</v>
      </c>
      <c r="Y4725" t="s">
        <v>15615</v>
      </c>
    </row>
    <row r="4726" spans="1:25" x14ac:dyDescent="0.25">
      <c r="A4726">
        <v>4725</v>
      </c>
      <c r="B4726" t="s">
        <v>3311</v>
      </c>
      <c r="C4726">
        <v>3842</v>
      </c>
      <c r="D4726" t="str">
        <f>VLOOKUP($C4726,Hosts!$A:$O,10,0)</f>
        <v>New York</v>
      </c>
      <c r="E4726" s="67">
        <f>INDEX(Hosts!$A:$O,MATCH(Places!$C4726,Hosts!$A:$A,0),MATCH(Places!E$1,Hosts!$1:$1,0))</f>
        <v>0</v>
      </c>
      <c r="F4726" s="67">
        <f>INDEX(Hosts!$A:$O,MATCH(Places!$C4726,Hosts!$A:$A,0),MATCH(Places!F$1,Hosts!$1:$1,0))</f>
        <v>0.65</v>
      </c>
      <c r="G4726" s="67" t="str">
        <f>INDEX(Hosts!$A:$O,MATCH(Places!$C4726,Hosts!$A:$A,0),MATCH(Places!G$1,Hosts!$1:$1,0))</f>
        <v>No</v>
      </c>
      <c r="H4726">
        <v>16</v>
      </c>
      <c r="I4726" t="str">
        <f>VLOOKUP($H4726,Neighborhoods!$A:$C,2,0)</f>
        <v>Manhattan</v>
      </c>
      <c r="J4726" t="str">
        <f>VLOOKUP($H4726,Neighborhoods!$A:$C,3,0)</f>
        <v>Harlem</v>
      </c>
      <c r="K4726" t="s">
        <v>1</v>
      </c>
      <c r="L4726" t="str">
        <f t="shared" si="292"/>
        <v>Yes</v>
      </c>
      <c r="M4726">
        <v>2</v>
      </c>
      <c r="N4726" t="str" cm="1">
        <f t="array" ref="N4726">_xlfn.IFS(M4726&lt;=2,"Small",M4726&lt;=5,"Medium",M4726&gt;5,"Large")</f>
        <v>Small</v>
      </c>
      <c r="O4726" s="50">
        <v>69</v>
      </c>
      <c r="P4726" s="67">
        <f t="shared" si="293"/>
        <v>0.03</v>
      </c>
      <c r="Q4726" s="52">
        <v>4.4800000000000004</v>
      </c>
      <c r="R4726" s="52" t="str" cm="1">
        <f t="array" ref="R4726">_xlfn.IFS(ROUND(Q4726,0)=5,"Excellent",ROUND(Q4726,0)=4,"Good",ROUND(Q4726,0)=3,"Ok",ROUND(Q4726,0)&lt;3,"Bad")</f>
        <v>Good</v>
      </c>
      <c r="S4726">
        <v>27</v>
      </c>
      <c r="T4726" t="str">
        <f t="shared" si="294"/>
        <v>No</v>
      </c>
      <c r="U4726" s="65">
        <v>43591</v>
      </c>
      <c r="V4726" s="65">
        <v>43831</v>
      </c>
      <c r="W4726">
        <v>179</v>
      </c>
      <c r="X4726" t="str">
        <f t="shared" si="295"/>
        <v>Active</v>
      </c>
      <c r="Y4726" t="s">
        <v>15615</v>
      </c>
    </row>
    <row r="4727" spans="1:25" x14ac:dyDescent="0.25">
      <c r="A4727">
        <v>4726</v>
      </c>
      <c r="B4727" t="s">
        <v>3312</v>
      </c>
      <c r="C4727">
        <v>3842</v>
      </c>
      <c r="D4727" t="str">
        <f>VLOOKUP($C4727,Hosts!$A:$O,10,0)</f>
        <v>New York</v>
      </c>
      <c r="E4727" s="67">
        <f>INDEX(Hosts!$A:$O,MATCH(Places!$C4727,Hosts!$A:$A,0),MATCH(Places!E$1,Hosts!$1:$1,0))</f>
        <v>0</v>
      </c>
      <c r="F4727" s="67">
        <f>INDEX(Hosts!$A:$O,MATCH(Places!$C4727,Hosts!$A:$A,0),MATCH(Places!F$1,Hosts!$1:$1,0))</f>
        <v>0.65</v>
      </c>
      <c r="G4727" s="67" t="str">
        <f>INDEX(Hosts!$A:$O,MATCH(Places!$C4727,Hosts!$A:$A,0),MATCH(Places!G$1,Hosts!$1:$1,0))</f>
        <v>No</v>
      </c>
      <c r="H4727">
        <v>16</v>
      </c>
      <c r="I4727" t="str">
        <f>VLOOKUP($H4727,Neighborhoods!$A:$C,2,0)</f>
        <v>Manhattan</v>
      </c>
      <c r="J4727" t="str">
        <f>VLOOKUP($H4727,Neighborhoods!$A:$C,3,0)</f>
        <v>Harlem</v>
      </c>
      <c r="K4727" t="s">
        <v>1</v>
      </c>
      <c r="L4727" t="str">
        <f t="shared" si="292"/>
        <v>Yes</v>
      </c>
      <c r="M4727">
        <v>2</v>
      </c>
      <c r="N4727" t="str" cm="1">
        <f t="array" ref="N4727">_xlfn.IFS(M4727&lt;=2,"Small",M4727&lt;=5,"Medium",M4727&gt;5,"Large")</f>
        <v>Small</v>
      </c>
      <c r="O4727" s="50">
        <v>59</v>
      </c>
      <c r="P4727" s="67">
        <f t="shared" si="293"/>
        <v>0.03</v>
      </c>
      <c r="Q4727" s="52">
        <v>4.75</v>
      </c>
      <c r="R4727" s="52" t="str" cm="1">
        <f t="array" ref="R4727">_xlfn.IFS(ROUND(Q4727,0)=5,"Excellent",ROUND(Q4727,0)=4,"Good",ROUND(Q4727,0)=3,"Ok",ROUND(Q4727,0)&lt;3,"Bad")</f>
        <v>Excellent</v>
      </c>
      <c r="S4727">
        <v>24</v>
      </c>
      <c r="T4727" t="str">
        <f t="shared" si="294"/>
        <v>No</v>
      </c>
      <c r="U4727" s="65">
        <v>43610</v>
      </c>
      <c r="V4727" s="65">
        <v>43799</v>
      </c>
      <c r="W4727">
        <v>179</v>
      </c>
      <c r="X4727" t="str">
        <f t="shared" si="295"/>
        <v>Active</v>
      </c>
      <c r="Y4727" t="s">
        <v>15615</v>
      </c>
    </row>
    <row r="4728" spans="1:25" x14ac:dyDescent="0.25">
      <c r="A4728">
        <v>4727</v>
      </c>
      <c r="B4728" t="s">
        <v>3313</v>
      </c>
      <c r="C4728">
        <v>2884</v>
      </c>
      <c r="D4728" t="str">
        <f>VLOOKUP($C4728,Hosts!$A:$O,10,0)</f>
        <v>New York</v>
      </c>
      <c r="E4728" s="67">
        <f>INDEX(Hosts!$A:$O,MATCH(Places!$C4728,Hosts!$A:$A,0),MATCH(Places!E$1,Hosts!$1:$1,0))</f>
        <v>1</v>
      </c>
      <c r="F4728" s="67">
        <f>INDEX(Hosts!$A:$O,MATCH(Places!$C4728,Hosts!$A:$A,0),MATCH(Places!F$1,Hosts!$1:$1,0))</f>
        <v>0.33</v>
      </c>
      <c r="G4728" s="67" t="str">
        <f>INDEX(Hosts!$A:$O,MATCH(Places!$C4728,Hosts!$A:$A,0),MATCH(Places!G$1,Hosts!$1:$1,0))</f>
        <v>No</v>
      </c>
      <c r="H4728">
        <v>7</v>
      </c>
      <c r="I4728" t="str">
        <f>VLOOKUP($H4728,Neighborhoods!$A:$C,2,0)</f>
        <v>Brooklyn</v>
      </c>
      <c r="J4728" t="str">
        <f>VLOOKUP($H4728,Neighborhoods!$A:$C,3,0)</f>
        <v>Bedford-Stuyvesant</v>
      </c>
      <c r="K4728" t="s">
        <v>1</v>
      </c>
      <c r="L4728" t="str">
        <f t="shared" si="292"/>
        <v>Yes</v>
      </c>
      <c r="M4728">
        <v>2</v>
      </c>
      <c r="N4728" t="str" cm="1">
        <f t="array" ref="N4728">_xlfn.IFS(M4728&lt;=2,"Small",M4728&lt;=5,"Medium",M4728&gt;5,"Large")</f>
        <v>Small</v>
      </c>
      <c r="O4728" s="50">
        <v>75</v>
      </c>
      <c r="P4728" s="67">
        <f t="shared" si="293"/>
        <v>0.03</v>
      </c>
      <c r="Q4728" s="52">
        <v>4.33</v>
      </c>
      <c r="R4728" s="52" t="str" cm="1">
        <f t="array" ref="R4728">_xlfn.IFS(ROUND(Q4728,0)=5,"Excellent",ROUND(Q4728,0)=4,"Good",ROUND(Q4728,0)=3,"Ok",ROUND(Q4728,0)&lt;3,"Bad")</f>
        <v>Good</v>
      </c>
      <c r="S4728">
        <v>3</v>
      </c>
      <c r="T4728" t="str">
        <f t="shared" si="294"/>
        <v>No</v>
      </c>
      <c r="U4728" s="65">
        <v>43596</v>
      </c>
      <c r="V4728" s="65">
        <v>43703</v>
      </c>
      <c r="W4728">
        <v>180</v>
      </c>
      <c r="X4728" t="str">
        <f t="shared" si="295"/>
        <v>Active</v>
      </c>
      <c r="Y4728" t="s">
        <v>15616</v>
      </c>
    </row>
    <row r="4729" spans="1:25" x14ac:dyDescent="0.25">
      <c r="A4729">
        <v>4728</v>
      </c>
      <c r="B4729" t="s">
        <v>3314</v>
      </c>
      <c r="C4729">
        <v>1536</v>
      </c>
      <c r="D4729" t="str">
        <f>VLOOKUP($C4729,Hosts!$A:$O,10,0)</f>
        <v>New York</v>
      </c>
      <c r="E4729" s="67">
        <f>INDEX(Hosts!$A:$O,MATCH(Places!$C4729,Hosts!$A:$A,0),MATCH(Places!E$1,Hosts!$1:$1,0))</f>
        <v>0</v>
      </c>
      <c r="F4729" s="67">
        <f>INDEX(Hosts!$A:$O,MATCH(Places!$C4729,Hosts!$A:$A,0),MATCH(Places!F$1,Hosts!$1:$1,0))</f>
        <v>0.71</v>
      </c>
      <c r="G4729" s="67" t="str">
        <f>INDEX(Hosts!$A:$O,MATCH(Places!$C4729,Hosts!$A:$A,0),MATCH(Places!G$1,Hosts!$1:$1,0))</f>
        <v>No</v>
      </c>
      <c r="H4729">
        <v>25</v>
      </c>
      <c r="I4729" t="str">
        <f>VLOOKUP($H4729,Neighborhoods!$A:$C,2,0)</f>
        <v>Queens</v>
      </c>
      <c r="J4729" t="str">
        <f>VLOOKUP($H4729,Neighborhoods!$A:$C,3,0)</f>
        <v>Ridgewood</v>
      </c>
      <c r="K4729" t="s">
        <v>1</v>
      </c>
      <c r="L4729" t="str">
        <f t="shared" si="292"/>
        <v>Yes</v>
      </c>
      <c r="M4729">
        <v>2</v>
      </c>
      <c r="N4729" t="str" cm="1">
        <f t="array" ref="N4729">_xlfn.IFS(M4729&lt;=2,"Small",M4729&lt;=5,"Medium",M4729&gt;5,"Large")</f>
        <v>Small</v>
      </c>
      <c r="O4729" s="50">
        <v>66</v>
      </c>
      <c r="P4729" s="67">
        <f t="shared" si="293"/>
        <v>0.03</v>
      </c>
      <c r="Q4729" s="52">
        <v>4.67</v>
      </c>
      <c r="R4729" s="52" t="str" cm="1">
        <f t="array" ref="R4729">_xlfn.IFS(ROUND(Q4729,0)=5,"Excellent",ROUND(Q4729,0)=4,"Good",ROUND(Q4729,0)=3,"Ok",ROUND(Q4729,0)&lt;3,"Bad")</f>
        <v>Excellent</v>
      </c>
      <c r="S4729">
        <v>21</v>
      </c>
      <c r="T4729" t="str">
        <f t="shared" si="294"/>
        <v>No</v>
      </c>
      <c r="U4729" s="65">
        <v>43598</v>
      </c>
      <c r="V4729" s="65">
        <v>43788</v>
      </c>
      <c r="W4729">
        <v>180</v>
      </c>
      <c r="X4729" t="str">
        <f t="shared" si="295"/>
        <v>Active</v>
      </c>
      <c r="Y4729" t="s">
        <v>15615</v>
      </c>
    </row>
    <row r="4730" spans="1:25" x14ac:dyDescent="0.25">
      <c r="A4730">
        <v>4729</v>
      </c>
      <c r="B4730" t="s">
        <v>3315</v>
      </c>
      <c r="C4730">
        <v>3292</v>
      </c>
      <c r="D4730" t="str">
        <f>VLOOKUP($C4730,Hosts!$A:$O,10,0)</f>
        <v>New York</v>
      </c>
      <c r="E4730" s="67">
        <f>INDEX(Hosts!$A:$O,MATCH(Places!$C4730,Hosts!$A:$A,0),MATCH(Places!E$1,Hosts!$1:$1,0))</f>
        <v>1</v>
      </c>
      <c r="F4730" s="67">
        <f>INDEX(Hosts!$A:$O,MATCH(Places!$C4730,Hosts!$A:$A,0),MATCH(Places!F$1,Hosts!$1:$1,0))</f>
        <v>0.79</v>
      </c>
      <c r="G4730" s="67" t="str">
        <f>INDEX(Hosts!$A:$O,MATCH(Places!$C4730,Hosts!$A:$A,0),MATCH(Places!G$1,Hosts!$1:$1,0))</f>
        <v>No</v>
      </c>
      <c r="H4730">
        <v>16</v>
      </c>
      <c r="I4730" t="str">
        <f>VLOOKUP($H4730,Neighborhoods!$A:$C,2,0)</f>
        <v>Manhattan</v>
      </c>
      <c r="J4730" t="str">
        <f>VLOOKUP($H4730,Neighborhoods!$A:$C,3,0)</f>
        <v>Harlem</v>
      </c>
      <c r="K4730" t="s">
        <v>1</v>
      </c>
      <c r="L4730" t="str">
        <f t="shared" si="292"/>
        <v>Yes</v>
      </c>
      <c r="M4730">
        <v>1</v>
      </c>
      <c r="N4730" t="str" cm="1">
        <f t="array" ref="N4730">_xlfn.IFS(M4730&lt;=2,"Small",M4730&lt;=5,"Medium",M4730&gt;5,"Large")</f>
        <v>Small</v>
      </c>
      <c r="O4730" s="50">
        <v>35</v>
      </c>
      <c r="P4730" s="67">
        <f t="shared" si="293"/>
        <v>0.03</v>
      </c>
      <c r="Q4730" s="52">
        <v>5</v>
      </c>
      <c r="R4730" s="52" t="str" cm="1">
        <f t="array" ref="R4730">_xlfn.IFS(ROUND(Q4730,0)=5,"Excellent",ROUND(Q4730,0)=4,"Good",ROUND(Q4730,0)=3,"Ok",ROUND(Q4730,0)&lt;3,"Bad")</f>
        <v>Excellent</v>
      </c>
      <c r="S4730">
        <v>5</v>
      </c>
      <c r="T4730" t="str">
        <f t="shared" si="294"/>
        <v>No</v>
      </c>
      <c r="U4730" s="65">
        <v>43677</v>
      </c>
      <c r="V4730" s="65">
        <v>43982</v>
      </c>
      <c r="W4730">
        <v>350</v>
      </c>
      <c r="X4730" t="str">
        <f t="shared" si="295"/>
        <v>Active</v>
      </c>
      <c r="Y4730" t="s">
        <v>15615</v>
      </c>
    </row>
    <row r="4731" spans="1:25" x14ac:dyDescent="0.25">
      <c r="A4731">
        <v>4730</v>
      </c>
      <c r="B4731" t="s">
        <v>3316</v>
      </c>
      <c r="C4731">
        <v>1056</v>
      </c>
      <c r="D4731" t="str">
        <f>VLOOKUP($C4731,Hosts!$A:$O,10,0)</f>
        <v>New York</v>
      </c>
      <c r="E4731" s="67">
        <f>INDEX(Hosts!$A:$O,MATCH(Places!$C4731,Hosts!$A:$A,0),MATCH(Places!E$1,Hosts!$1:$1,0))</f>
        <v>0.91</v>
      </c>
      <c r="F4731" s="67">
        <f>INDEX(Hosts!$A:$O,MATCH(Places!$C4731,Hosts!$A:$A,0),MATCH(Places!F$1,Hosts!$1:$1,0))</f>
        <v>0.99</v>
      </c>
      <c r="G4731" s="67" t="str">
        <f>INDEX(Hosts!$A:$O,MATCH(Places!$C4731,Hosts!$A:$A,0),MATCH(Places!G$1,Hosts!$1:$1,0))</f>
        <v>No</v>
      </c>
      <c r="H4731">
        <v>8</v>
      </c>
      <c r="I4731" t="str">
        <f>VLOOKUP($H4731,Neighborhoods!$A:$C,2,0)</f>
        <v>Brooklyn</v>
      </c>
      <c r="J4731" t="str">
        <f>VLOOKUP($H4731,Neighborhoods!$A:$C,3,0)</f>
        <v>Bushwick</v>
      </c>
      <c r="K4731" t="s">
        <v>1</v>
      </c>
      <c r="L4731" t="str">
        <f t="shared" si="292"/>
        <v>Yes</v>
      </c>
      <c r="M4731">
        <v>2</v>
      </c>
      <c r="N4731" t="str" cm="1">
        <f t="array" ref="N4731">_xlfn.IFS(M4731&lt;=2,"Small",M4731&lt;=5,"Medium",M4731&gt;5,"Large")</f>
        <v>Small</v>
      </c>
      <c r="O4731" s="50">
        <v>51</v>
      </c>
      <c r="P4731" s="67">
        <f t="shared" si="293"/>
        <v>0.03</v>
      </c>
      <c r="Q4731" s="52">
        <v>4.78</v>
      </c>
      <c r="R4731" s="52" t="str" cm="1">
        <f t="array" ref="R4731">_xlfn.IFS(ROUND(Q4731,0)=5,"Excellent",ROUND(Q4731,0)=4,"Good",ROUND(Q4731,0)=3,"Ok",ROUND(Q4731,0)&lt;3,"Bad")</f>
        <v>Excellent</v>
      </c>
      <c r="S4731">
        <v>9</v>
      </c>
      <c r="T4731" t="str">
        <f t="shared" si="294"/>
        <v>No</v>
      </c>
      <c r="U4731" s="65">
        <v>43596</v>
      </c>
      <c r="V4731" s="65">
        <v>44020</v>
      </c>
      <c r="W4731">
        <v>165</v>
      </c>
      <c r="X4731" t="str">
        <f t="shared" si="295"/>
        <v>Active</v>
      </c>
      <c r="Y4731" t="s">
        <v>15616</v>
      </c>
    </row>
    <row r="4732" spans="1:25" x14ac:dyDescent="0.25">
      <c r="A4732">
        <v>4731</v>
      </c>
      <c r="B4732" t="s">
        <v>3317</v>
      </c>
      <c r="C4732">
        <v>3576</v>
      </c>
      <c r="D4732" t="str">
        <f>VLOOKUP($C4732,Hosts!$A:$O,10,0)</f>
        <v>New York</v>
      </c>
      <c r="E4732" s="67">
        <f>INDEX(Hosts!$A:$O,MATCH(Places!$C4732,Hosts!$A:$A,0),MATCH(Places!E$1,Hosts!$1:$1,0))</f>
        <v>1</v>
      </c>
      <c r="F4732" s="67">
        <f>INDEX(Hosts!$A:$O,MATCH(Places!$C4732,Hosts!$A:$A,0),MATCH(Places!F$1,Hosts!$1:$1,0))</f>
        <v>0.96</v>
      </c>
      <c r="G4732" s="67" t="str">
        <f>INDEX(Hosts!$A:$O,MATCH(Places!$C4732,Hosts!$A:$A,0),MATCH(Places!G$1,Hosts!$1:$1,0))</f>
        <v>Yes</v>
      </c>
      <c r="H4732">
        <v>2</v>
      </c>
      <c r="I4732" t="str">
        <f>VLOOKUP($H4732,Neighborhoods!$A:$C,2,0)</f>
        <v>Bronx</v>
      </c>
      <c r="J4732" t="str">
        <f>VLOOKUP($H4732,Neighborhoods!$A:$C,3,0)</f>
        <v>Concourse</v>
      </c>
      <c r="K4732" t="s">
        <v>1</v>
      </c>
      <c r="L4732" t="str">
        <f t="shared" si="292"/>
        <v>Yes</v>
      </c>
      <c r="M4732">
        <v>2</v>
      </c>
      <c r="N4732" t="str" cm="1">
        <f t="array" ref="N4732">_xlfn.IFS(M4732&lt;=2,"Small",M4732&lt;=5,"Medium",M4732&gt;5,"Large")</f>
        <v>Small</v>
      </c>
      <c r="O4732" s="50">
        <v>65</v>
      </c>
      <c r="P4732" s="67">
        <f t="shared" si="293"/>
        <v>0.03</v>
      </c>
      <c r="Q4732" s="52">
        <v>4.45</v>
      </c>
      <c r="R4732" s="52" t="str" cm="1">
        <f t="array" ref="R4732">_xlfn.IFS(ROUND(Q4732,0)=5,"Excellent",ROUND(Q4732,0)=4,"Good",ROUND(Q4732,0)=3,"Ok",ROUND(Q4732,0)&lt;3,"Bad")</f>
        <v>Good</v>
      </c>
      <c r="S4732">
        <v>11</v>
      </c>
      <c r="T4732" t="str">
        <f t="shared" si="294"/>
        <v>No</v>
      </c>
      <c r="U4732" s="65">
        <v>43585</v>
      </c>
      <c r="V4732" s="65">
        <v>43920</v>
      </c>
      <c r="W4732">
        <v>365</v>
      </c>
      <c r="X4732" t="str">
        <f t="shared" si="295"/>
        <v>Active</v>
      </c>
      <c r="Y4732" t="s">
        <v>15616</v>
      </c>
    </row>
    <row r="4733" spans="1:25" x14ac:dyDescent="0.25">
      <c r="A4733">
        <v>4732</v>
      </c>
      <c r="B4733" t="s">
        <v>3318</v>
      </c>
      <c r="C4733">
        <v>2407</v>
      </c>
      <c r="D4733" t="str">
        <f>VLOOKUP($C4733,Hosts!$A:$O,10,0)</f>
        <v>New York</v>
      </c>
      <c r="E4733" s="67">
        <f>INDEX(Hosts!$A:$O,MATCH(Places!$C4733,Hosts!$A:$A,0),MATCH(Places!E$1,Hosts!$1:$1,0))</f>
        <v>1</v>
      </c>
      <c r="F4733" s="67">
        <f>INDEX(Hosts!$A:$O,MATCH(Places!$C4733,Hosts!$A:$A,0),MATCH(Places!F$1,Hosts!$1:$1,0))</f>
        <v>1</v>
      </c>
      <c r="G4733" s="67" t="str">
        <f>INDEX(Hosts!$A:$O,MATCH(Places!$C4733,Hosts!$A:$A,0),MATCH(Places!G$1,Hosts!$1:$1,0))</f>
        <v>Yes</v>
      </c>
      <c r="H4733">
        <v>14</v>
      </c>
      <c r="I4733" t="str">
        <f>VLOOKUP($H4733,Neighborhoods!$A:$C,2,0)</f>
        <v>Manhattan</v>
      </c>
      <c r="J4733" t="str">
        <f>VLOOKUP($H4733,Neighborhoods!$A:$C,3,0)</f>
        <v>East Harlem</v>
      </c>
      <c r="K4733" t="s">
        <v>11822</v>
      </c>
      <c r="L4733" t="str">
        <f t="shared" si="292"/>
        <v>No</v>
      </c>
      <c r="M4733">
        <v>2</v>
      </c>
      <c r="N4733" t="str" cm="1">
        <f t="array" ref="N4733">_xlfn.IFS(M4733&lt;=2,"Small",M4733&lt;=5,"Medium",M4733&gt;5,"Large")</f>
        <v>Small</v>
      </c>
      <c r="O4733" s="50">
        <v>150</v>
      </c>
      <c r="P4733" s="67">
        <f t="shared" si="293"/>
        <v>0.03</v>
      </c>
      <c r="Q4733" s="52">
        <v>5</v>
      </c>
      <c r="R4733" s="52" t="str" cm="1">
        <f t="array" ref="R4733">_xlfn.IFS(ROUND(Q4733,0)=5,"Excellent",ROUND(Q4733,0)=4,"Good",ROUND(Q4733,0)=3,"Ok",ROUND(Q4733,0)&lt;3,"Bad")</f>
        <v>Excellent</v>
      </c>
      <c r="S4733">
        <v>17</v>
      </c>
      <c r="T4733" t="str">
        <f t="shared" si="294"/>
        <v>No</v>
      </c>
      <c r="U4733" s="65">
        <v>43606</v>
      </c>
      <c r="V4733" s="65">
        <v>43877</v>
      </c>
      <c r="W4733">
        <v>179</v>
      </c>
      <c r="X4733" t="str">
        <f t="shared" si="295"/>
        <v>Active</v>
      </c>
      <c r="Y4733" t="s">
        <v>15616</v>
      </c>
    </row>
    <row r="4734" spans="1:25" x14ac:dyDescent="0.25">
      <c r="A4734">
        <v>4733</v>
      </c>
      <c r="B4734" t="s">
        <v>3319</v>
      </c>
      <c r="C4734">
        <v>2288</v>
      </c>
      <c r="D4734" t="str">
        <f>VLOOKUP($C4734,Hosts!$A:$O,10,0)</f>
        <v>New York</v>
      </c>
      <c r="E4734" s="67">
        <f>INDEX(Hosts!$A:$O,MATCH(Places!$C4734,Hosts!$A:$A,0),MATCH(Places!E$1,Hosts!$1:$1,0))</f>
        <v>0</v>
      </c>
      <c r="F4734" s="67">
        <f>INDEX(Hosts!$A:$O,MATCH(Places!$C4734,Hosts!$A:$A,0),MATCH(Places!F$1,Hosts!$1:$1,0))</f>
        <v>0.87</v>
      </c>
      <c r="G4734" s="67" t="str">
        <f>INDEX(Hosts!$A:$O,MATCH(Places!$C4734,Hosts!$A:$A,0),MATCH(Places!G$1,Hosts!$1:$1,0))</f>
        <v>No</v>
      </c>
      <c r="H4734">
        <v>17</v>
      </c>
      <c r="I4734" t="str">
        <f>VLOOKUP($H4734,Neighborhoods!$A:$C,2,0)</f>
        <v>Manhattan</v>
      </c>
      <c r="J4734" t="str">
        <f>VLOOKUP($H4734,Neighborhoods!$A:$C,3,0)</f>
        <v>Hell's Kitchen</v>
      </c>
      <c r="K4734" t="s">
        <v>1</v>
      </c>
      <c r="L4734" t="str">
        <f t="shared" si="292"/>
        <v>Yes</v>
      </c>
      <c r="M4734">
        <v>2</v>
      </c>
      <c r="N4734" t="str" cm="1">
        <f t="array" ref="N4734">_xlfn.IFS(M4734&lt;=2,"Small",M4734&lt;=5,"Medium",M4734&gt;5,"Large")</f>
        <v>Small</v>
      </c>
      <c r="O4734" s="50">
        <v>99</v>
      </c>
      <c r="P4734" s="67">
        <f t="shared" si="293"/>
        <v>0.03</v>
      </c>
      <c r="Q4734" s="52">
        <v>4.76</v>
      </c>
      <c r="R4734" s="52" t="str" cm="1">
        <f t="array" ref="R4734">_xlfn.IFS(ROUND(Q4734,0)=5,"Excellent",ROUND(Q4734,0)=4,"Good",ROUND(Q4734,0)=3,"Ok",ROUND(Q4734,0)&lt;3,"Bad")</f>
        <v>Excellent</v>
      </c>
      <c r="S4734">
        <v>34</v>
      </c>
      <c r="T4734" t="str">
        <f t="shared" si="294"/>
        <v>No</v>
      </c>
      <c r="U4734" s="65">
        <v>43714</v>
      </c>
      <c r="V4734" s="65">
        <v>43904</v>
      </c>
      <c r="W4734">
        <v>365</v>
      </c>
      <c r="X4734" t="str">
        <f t="shared" si="295"/>
        <v>Active</v>
      </c>
      <c r="Y4734" t="s">
        <v>15615</v>
      </c>
    </row>
    <row r="4735" spans="1:25" x14ac:dyDescent="0.25">
      <c r="A4735">
        <v>4734</v>
      </c>
      <c r="B4735" t="s">
        <v>3320</v>
      </c>
      <c r="C4735">
        <v>3844</v>
      </c>
      <c r="D4735" t="str">
        <f>VLOOKUP($C4735,Hosts!$A:$O,10,0)</f>
        <v>New York</v>
      </c>
      <c r="E4735" s="67">
        <f>INDEX(Hosts!$A:$O,MATCH(Places!$C4735,Hosts!$A:$A,0),MATCH(Places!E$1,Hosts!$1:$1,0))</f>
        <v>0</v>
      </c>
      <c r="F4735" s="67">
        <f>INDEX(Hosts!$A:$O,MATCH(Places!$C4735,Hosts!$A:$A,0),MATCH(Places!F$1,Hosts!$1:$1,0))</f>
        <v>0.88</v>
      </c>
      <c r="G4735" s="67" t="str">
        <f>INDEX(Hosts!$A:$O,MATCH(Places!$C4735,Hosts!$A:$A,0),MATCH(Places!G$1,Hosts!$1:$1,0))</f>
        <v>Yes</v>
      </c>
      <c r="H4735">
        <v>16</v>
      </c>
      <c r="I4735" t="str">
        <f>VLOOKUP($H4735,Neighborhoods!$A:$C,2,0)</f>
        <v>Manhattan</v>
      </c>
      <c r="J4735" t="str">
        <f>VLOOKUP($H4735,Neighborhoods!$A:$C,3,0)</f>
        <v>Harlem</v>
      </c>
      <c r="K4735" t="s">
        <v>1</v>
      </c>
      <c r="L4735" t="str">
        <f t="shared" si="292"/>
        <v>Yes</v>
      </c>
      <c r="M4735">
        <v>2</v>
      </c>
      <c r="N4735" t="str" cm="1">
        <f t="array" ref="N4735">_xlfn.IFS(M4735&lt;=2,"Small",M4735&lt;=5,"Medium",M4735&gt;5,"Large")</f>
        <v>Small</v>
      </c>
      <c r="O4735" s="50">
        <v>75</v>
      </c>
      <c r="P4735" s="67">
        <f t="shared" si="293"/>
        <v>0.03</v>
      </c>
      <c r="Q4735" s="52">
        <v>5</v>
      </c>
      <c r="R4735" s="52" t="str" cm="1">
        <f t="array" ref="R4735">_xlfn.IFS(ROUND(Q4735,0)=5,"Excellent",ROUND(Q4735,0)=4,"Good",ROUND(Q4735,0)=3,"Ok",ROUND(Q4735,0)&lt;3,"Bad")</f>
        <v>Excellent</v>
      </c>
      <c r="S4735">
        <v>34</v>
      </c>
      <c r="T4735" t="str">
        <f t="shared" si="294"/>
        <v>No</v>
      </c>
      <c r="U4735" s="65">
        <v>43591</v>
      </c>
      <c r="V4735" s="65">
        <v>43905</v>
      </c>
      <c r="W4735">
        <v>320</v>
      </c>
      <c r="X4735" t="str">
        <f t="shared" si="295"/>
        <v>Active</v>
      </c>
      <c r="Y4735" t="s">
        <v>15616</v>
      </c>
    </row>
    <row r="4736" spans="1:25" x14ac:dyDescent="0.25">
      <c r="A4736">
        <v>4735</v>
      </c>
      <c r="B4736" t="s">
        <v>13696</v>
      </c>
      <c r="C4736">
        <v>546</v>
      </c>
      <c r="D4736" t="str">
        <f>VLOOKUP($C4736,Hosts!$A:$O,10,0)</f>
        <v>New York</v>
      </c>
      <c r="E4736" s="67">
        <f>INDEX(Hosts!$A:$O,MATCH(Places!$C4736,Hosts!$A:$A,0),MATCH(Places!E$1,Hosts!$1:$1,0))</f>
        <v>1</v>
      </c>
      <c r="F4736" s="67">
        <f>INDEX(Hosts!$A:$O,MATCH(Places!$C4736,Hosts!$A:$A,0),MATCH(Places!F$1,Hosts!$1:$1,0))</f>
        <v>1</v>
      </c>
      <c r="G4736" s="67" t="str">
        <f>INDEX(Hosts!$A:$O,MATCH(Places!$C4736,Hosts!$A:$A,0),MATCH(Places!G$1,Hosts!$1:$1,0))</f>
        <v>No</v>
      </c>
      <c r="H4736">
        <v>12</v>
      </c>
      <c r="I4736" t="str">
        <f>VLOOKUP($H4736,Neighborhoods!$A:$C,2,0)</f>
        <v>Brooklyn</v>
      </c>
      <c r="J4736" t="str">
        <f>VLOOKUP($H4736,Neighborhoods!$A:$C,3,0)</f>
        <v>Williamsburg</v>
      </c>
      <c r="K4736" t="s">
        <v>11822</v>
      </c>
      <c r="L4736" t="str">
        <f t="shared" si="292"/>
        <v>No</v>
      </c>
      <c r="M4736">
        <v>2</v>
      </c>
      <c r="N4736" t="str" cm="1">
        <f t="array" ref="N4736">_xlfn.IFS(M4736&lt;=2,"Small",M4736&lt;=5,"Medium",M4736&gt;5,"Large")</f>
        <v>Small</v>
      </c>
      <c r="O4736" s="50">
        <v>180</v>
      </c>
      <c r="P4736" s="67">
        <f t="shared" si="293"/>
        <v>0.03</v>
      </c>
      <c r="Q4736" s="52">
        <v>5</v>
      </c>
      <c r="R4736" s="52" t="str" cm="1">
        <f t="array" ref="R4736">_xlfn.IFS(ROUND(Q4736,0)=5,"Excellent",ROUND(Q4736,0)=4,"Good",ROUND(Q4736,0)=3,"Ok",ROUND(Q4736,0)&lt;3,"Bad")</f>
        <v>Excellent</v>
      </c>
      <c r="S4736">
        <v>5</v>
      </c>
      <c r="T4736" t="str">
        <f t="shared" si="294"/>
        <v>No</v>
      </c>
      <c r="U4736" s="65">
        <v>43732</v>
      </c>
      <c r="V4736" s="65">
        <v>43891</v>
      </c>
      <c r="W4736">
        <v>3</v>
      </c>
      <c r="X4736" t="str">
        <f t="shared" si="295"/>
        <v>Active</v>
      </c>
      <c r="Y4736" t="s">
        <v>15615</v>
      </c>
    </row>
    <row r="4737" spans="1:25" x14ac:dyDescent="0.25">
      <c r="A4737">
        <v>4736</v>
      </c>
      <c r="B4737" t="s">
        <v>14544</v>
      </c>
      <c r="C4737">
        <v>3406</v>
      </c>
      <c r="D4737" t="str">
        <f>VLOOKUP($C4737,Hosts!$A:$O,10,0)</f>
        <v>New York</v>
      </c>
      <c r="E4737" s="67">
        <f>INDEX(Hosts!$A:$O,MATCH(Places!$C4737,Hosts!$A:$A,0),MATCH(Places!E$1,Hosts!$1:$1,0))</f>
        <v>1</v>
      </c>
      <c r="F4737" s="67">
        <f>INDEX(Hosts!$A:$O,MATCH(Places!$C4737,Hosts!$A:$A,0),MATCH(Places!F$1,Hosts!$1:$1,0))</f>
        <v>0.96</v>
      </c>
      <c r="G4737" s="67" t="str">
        <f>INDEX(Hosts!$A:$O,MATCH(Places!$C4737,Hosts!$A:$A,0),MATCH(Places!G$1,Hosts!$1:$1,0))</f>
        <v>Yes</v>
      </c>
      <c r="H4737">
        <v>14</v>
      </c>
      <c r="I4737" t="str">
        <f>VLOOKUP($H4737,Neighborhoods!$A:$C,2,0)</f>
        <v>Manhattan</v>
      </c>
      <c r="J4737" t="str">
        <f>VLOOKUP($H4737,Neighborhoods!$A:$C,3,0)</f>
        <v>East Harlem</v>
      </c>
      <c r="K4737" t="s">
        <v>1</v>
      </c>
      <c r="L4737" t="str">
        <f t="shared" si="292"/>
        <v>Yes</v>
      </c>
      <c r="M4737">
        <v>1</v>
      </c>
      <c r="N4737" t="str" cm="1">
        <f t="array" ref="N4737">_xlfn.IFS(M4737&lt;=2,"Small",M4737&lt;=5,"Medium",M4737&gt;5,"Large")</f>
        <v>Small</v>
      </c>
      <c r="O4737" s="50">
        <v>55</v>
      </c>
      <c r="P4737" s="67">
        <f t="shared" si="293"/>
        <v>0.03</v>
      </c>
      <c r="Q4737" s="52">
        <v>4.91</v>
      </c>
      <c r="R4737" s="52" t="str" cm="1">
        <f t="array" ref="R4737">_xlfn.IFS(ROUND(Q4737,0)=5,"Excellent",ROUND(Q4737,0)=4,"Good",ROUND(Q4737,0)=3,"Ok",ROUND(Q4737,0)&lt;3,"Bad")</f>
        <v>Excellent</v>
      </c>
      <c r="S4737">
        <v>33</v>
      </c>
      <c r="T4737" t="str">
        <f t="shared" si="294"/>
        <v>No</v>
      </c>
      <c r="U4737" s="65">
        <v>43587</v>
      </c>
      <c r="V4737" s="65">
        <v>43922</v>
      </c>
      <c r="W4737">
        <v>365</v>
      </c>
      <c r="X4737" t="str">
        <f t="shared" si="295"/>
        <v>Active</v>
      </c>
      <c r="Y4737" t="s">
        <v>15616</v>
      </c>
    </row>
    <row r="4738" spans="1:25" x14ac:dyDescent="0.25">
      <c r="A4738">
        <v>4737</v>
      </c>
      <c r="B4738" t="s">
        <v>3321</v>
      </c>
      <c r="C4738">
        <v>3845</v>
      </c>
      <c r="D4738" t="str">
        <f>VLOOKUP($C4738,Hosts!$A:$O,10,0)</f>
        <v>New York</v>
      </c>
      <c r="E4738" s="67">
        <f>INDEX(Hosts!$A:$O,MATCH(Places!$C4738,Hosts!$A:$A,0),MATCH(Places!E$1,Hosts!$1:$1,0))</f>
        <v>1</v>
      </c>
      <c r="F4738" s="67">
        <f>INDEX(Hosts!$A:$O,MATCH(Places!$C4738,Hosts!$A:$A,0),MATCH(Places!F$1,Hosts!$1:$1,0))</f>
        <v>0.99</v>
      </c>
      <c r="G4738" s="67" t="str">
        <f>INDEX(Hosts!$A:$O,MATCH(Places!$C4738,Hosts!$A:$A,0),MATCH(Places!G$1,Hosts!$1:$1,0))</f>
        <v>Yes</v>
      </c>
      <c r="H4738">
        <v>7</v>
      </c>
      <c r="I4738" t="str">
        <f>VLOOKUP($H4738,Neighborhoods!$A:$C,2,0)</f>
        <v>Brooklyn</v>
      </c>
      <c r="J4738" t="str">
        <f>VLOOKUP($H4738,Neighborhoods!$A:$C,3,0)</f>
        <v>Bedford-Stuyvesant</v>
      </c>
      <c r="K4738" t="s">
        <v>1</v>
      </c>
      <c r="L4738" t="str">
        <f t="shared" si="292"/>
        <v>Yes</v>
      </c>
      <c r="M4738">
        <v>2</v>
      </c>
      <c r="N4738" t="str" cm="1">
        <f t="array" ref="N4738">_xlfn.IFS(M4738&lt;=2,"Small",M4738&lt;=5,"Medium",M4738&gt;5,"Large")</f>
        <v>Small</v>
      </c>
      <c r="O4738" s="50">
        <v>53</v>
      </c>
      <c r="P4738" s="67">
        <f t="shared" si="293"/>
        <v>0.03</v>
      </c>
      <c r="Q4738" s="52">
        <v>4.9000000000000004</v>
      </c>
      <c r="R4738" s="52" t="str" cm="1">
        <f t="array" ref="R4738">_xlfn.IFS(ROUND(Q4738,0)=5,"Excellent",ROUND(Q4738,0)=4,"Good",ROUND(Q4738,0)=3,"Ok",ROUND(Q4738,0)&lt;3,"Bad")</f>
        <v>Excellent</v>
      </c>
      <c r="S4738">
        <v>106</v>
      </c>
      <c r="T4738" t="str">
        <f t="shared" si="294"/>
        <v>Yes</v>
      </c>
      <c r="U4738" s="65">
        <v>43589</v>
      </c>
      <c r="V4738" s="65">
        <v>44008</v>
      </c>
      <c r="W4738">
        <v>269</v>
      </c>
      <c r="X4738" t="str">
        <f t="shared" si="295"/>
        <v>Active</v>
      </c>
      <c r="Y4738" t="s">
        <v>15616</v>
      </c>
    </row>
    <row r="4739" spans="1:25" x14ac:dyDescent="0.25">
      <c r="A4739">
        <v>4738</v>
      </c>
      <c r="B4739" t="s">
        <v>13940</v>
      </c>
      <c r="C4739">
        <v>3761</v>
      </c>
      <c r="D4739" t="str">
        <f>VLOOKUP($C4739,Hosts!$A:$O,10,0)</f>
        <v>New York</v>
      </c>
      <c r="E4739" s="67">
        <f>INDEX(Hosts!$A:$O,MATCH(Places!$C4739,Hosts!$A:$A,0),MATCH(Places!E$1,Hosts!$1:$1,0))</f>
        <v>1</v>
      </c>
      <c r="F4739" s="67">
        <f>INDEX(Hosts!$A:$O,MATCH(Places!$C4739,Hosts!$A:$A,0),MATCH(Places!F$1,Hosts!$1:$1,0))</f>
        <v>0.96</v>
      </c>
      <c r="G4739" s="67" t="str">
        <f>INDEX(Hosts!$A:$O,MATCH(Places!$C4739,Hosts!$A:$A,0),MATCH(Places!G$1,Hosts!$1:$1,0))</f>
        <v>No</v>
      </c>
      <c r="H4739">
        <v>23</v>
      </c>
      <c r="I4739" t="str">
        <f>VLOOKUP($H4739,Neighborhoods!$A:$C,2,0)</f>
        <v>Queens</v>
      </c>
      <c r="J4739" t="str">
        <f>VLOOKUP($H4739,Neighborhoods!$A:$C,3,0)</f>
        <v>Jamaica</v>
      </c>
      <c r="K4739" t="s">
        <v>1</v>
      </c>
      <c r="L4739" t="str">
        <f t="shared" ref="L4739:L4802" si="296">IF(OR(K4739="Private room",K4739="Shared room"),"Yes","No")</f>
        <v>Yes</v>
      </c>
      <c r="M4739">
        <v>2</v>
      </c>
      <c r="N4739" t="str" cm="1">
        <f t="array" ref="N4739">_xlfn.IFS(M4739&lt;=2,"Small",M4739&lt;=5,"Medium",M4739&gt;5,"Large")</f>
        <v>Small</v>
      </c>
      <c r="O4739" s="50">
        <v>39</v>
      </c>
      <c r="P4739" s="67">
        <f t="shared" ref="P4739:P4802" si="297">VLOOKUP(O4739,$AB$1:$AC$5,2)</f>
        <v>0.03</v>
      </c>
      <c r="Q4739" s="52">
        <v>4.74</v>
      </c>
      <c r="R4739" s="52" t="str" cm="1">
        <f t="array" ref="R4739">_xlfn.IFS(ROUND(Q4739,0)=5,"Excellent",ROUND(Q4739,0)=4,"Good",ROUND(Q4739,0)=3,"Ok",ROUND(Q4739,0)&lt;3,"Bad")</f>
        <v>Excellent</v>
      </c>
      <c r="S4739">
        <v>121</v>
      </c>
      <c r="T4739" t="str">
        <f t="shared" ref="T4739:T4802" si="298">IF(AND(Q4739&gt;=4.8,S4739&gt;100),"Yes","No")</f>
        <v>No</v>
      </c>
      <c r="U4739" s="65">
        <v>43583</v>
      </c>
      <c r="V4739" s="65">
        <v>44053</v>
      </c>
      <c r="W4739">
        <v>87</v>
      </c>
      <c r="X4739" t="str">
        <f t="shared" ref="X4739:X4802" si="299">IF(W4739&lt;&gt;0,"Active","Inactive")</f>
        <v>Active</v>
      </c>
      <c r="Y4739" t="s">
        <v>15615</v>
      </c>
    </row>
    <row r="4740" spans="1:25" x14ac:dyDescent="0.25">
      <c r="A4740">
        <v>4739</v>
      </c>
      <c r="B4740" t="s">
        <v>14619</v>
      </c>
      <c r="C4740">
        <v>3484</v>
      </c>
      <c r="D4740" t="str">
        <f>VLOOKUP($C4740,Hosts!$A:$O,10,0)</f>
        <v>New York</v>
      </c>
      <c r="E4740" s="67">
        <f>INDEX(Hosts!$A:$O,MATCH(Places!$C4740,Hosts!$A:$A,0),MATCH(Places!E$1,Hosts!$1:$1,0))</f>
        <v>1</v>
      </c>
      <c r="F4740" s="67">
        <f>INDEX(Hosts!$A:$O,MATCH(Places!$C4740,Hosts!$A:$A,0),MATCH(Places!F$1,Hosts!$1:$1,0))</f>
        <v>1</v>
      </c>
      <c r="G4740" s="67" t="str">
        <f>INDEX(Hosts!$A:$O,MATCH(Places!$C4740,Hosts!$A:$A,0),MATCH(Places!G$1,Hosts!$1:$1,0))</f>
        <v>Yes</v>
      </c>
      <c r="H4740">
        <v>17</v>
      </c>
      <c r="I4740" t="str">
        <f>VLOOKUP($H4740,Neighborhoods!$A:$C,2,0)</f>
        <v>Manhattan</v>
      </c>
      <c r="J4740" t="str">
        <f>VLOOKUP($H4740,Neighborhoods!$A:$C,3,0)</f>
        <v>Hell's Kitchen</v>
      </c>
      <c r="K4740" t="s">
        <v>11822</v>
      </c>
      <c r="L4740" t="str">
        <f t="shared" si="296"/>
        <v>No</v>
      </c>
      <c r="M4740">
        <v>6</v>
      </c>
      <c r="N4740" t="str" cm="1">
        <f t="array" ref="N4740">_xlfn.IFS(M4740&lt;=2,"Small",M4740&lt;=5,"Medium",M4740&gt;5,"Large")</f>
        <v>Large</v>
      </c>
      <c r="O4740" s="50">
        <v>150</v>
      </c>
      <c r="P4740" s="67">
        <f t="shared" si="297"/>
        <v>0.03</v>
      </c>
      <c r="Q4740" s="52">
        <v>4.97</v>
      </c>
      <c r="R4740" s="52" t="str" cm="1">
        <f t="array" ref="R4740">_xlfn.IFS(ROUND(Q4740,0)=5,"Excellent",ROUND(Q4740,0)=4,"Good",ROUND(Q4740,0)=3,"Ok",ROUND(Q4740,0)&lt;3,"Bad")</f>
        <v>Excellent</v>
      </c>
      <c r="S4740">
        <v>74</v>
      </c>
      <c r="T4740" t="str">
        <f t="shared" si="298"/>
        <v>No</v>
      </c>
      <c r="U4740" s="65">
        <v>43590</v>
      </c>
      <c r="V4740" s="65">
        <v>44024</v>
      </c>
      <c r="W4740">
        <v>293</v>
      </c>
      <c r="X4740" t="str">
        <f t="shared" si="299"/>
        <v>Active</v>
      </c>
      <c r="Y4740" t="s">
        <v>15615</v>
      </c>
    </row>
    <row r="4741" spans="1:25" x14ac:dyDescent="0.25">
      <c r="A4741">
        <v>4740</v>
      </c>
      <c r="B4741" t="s">
        <v>14980</v>
      </c>
      <c r="C4741">
        <v>737</v>
      </c>
      <c r="D4741" t="str">
        <f>VLOOKUP($C4741,Hosts!$A:$O,10,0)</f>
        <v>New York</v>
      </c>
      <c r="E4741" s="67">
        <f>INDEX(Hosts!$A:$O,MATCH(Places!$C4741,Hosts!$A:$A,0),MATCH(Places!E$1,Hosts!$1:$1,0))</f>
        <v>1</v>
      </c>
      <c r="F4741" s="67">
        <f>INDEX(Hosts!$A:$O,MATCH(Places!$C4741,Hosts!$A:$A,0),MATCH(Places!F$1,Hosts!$1:$1,0))</f>
        <v>0.99</v>
      </c>
      <c r="G4741" s="67" t="str">
        <f>INDEX(Hosts!$A:$O,MATCH(Places!$C4741,Hosts!$A:$A,0),MATCH(Places!G$1,Hosts!$1:$1,0))</f>
        <v>No</v>
      </c>
      <c r="H4741">
        <v>26</v>
      </c>
      <c r="I4741" t="str">
        <f>VLOOKUP($H4741,Neighborhoods!$A:$C,2,0)</f>
        <v>Queens</v>
      </c>
      <c r="J4741" t="str">
        <f>VLOOKUP($H4741,Neighborhoods!$A:$C,3,0)</f>
        <v>Sunnyside</v>
      </c>
      <c r="K4741" t="s">
        <v>1</v>
      </c>
      <c r="L4741" t="str">
        <f t="shared" si="296"/>
        <v>Yes</v>
      </c>
      <c r="M4741">
        <v>2</v>
      </c>
      <c r="N4741" t="str" cm="1">
        <f t="array" ref="N4741">_xlfn.IFS(M4741&lt;=2,"Small",M4741&lt;=5,"Medium",M4741&gt;5,"Large")</f>
        <v>Small</v>
      </c>
      <c r="O4741" s="50">
        <v>35</v>
      </c>
      <c r="P4741" s="67">
        <f t="shared" si="297"/>
        <v>0.03</v>
      </c>
      <c r="Q4741" s="52">
        <v>4.54</v>
      </c>
      <c r="R4741" s="52" t="str" cm="1">
        <f t="array" ref="R4741">_xlfn.IFS(ROUND(Q4741,0)=5,"Excellent",ROUND(Q4741,0)=4,"Good",ROUND(Q4741,0)=3,"Ok",ROUND(Q4741,0)&lt;3,"Bad")</f>
        <v>Excellent</v>
      </c>
      <c r="S4741">
        <v>39</v>
      </c>
      <c r="T4741" t="str">
        <f t="shared" si="298"/>
        <v>No</v>
      </c>
      <c r="U4741" s="65">
        <v>43637</v>
      </c>
      <c r="V4741" s="65">
        <v>43947</v>
      </c>
      <c r="W4741">
        <v>0</v>
      </c>
      <c r="X4741" t="str">
        <f t="shared" si="299"/>
        <v>Inactive</v>
      </c>
      <c r="Y4741" t="s">
        <v>15616</v>
      </c>
    </row>
    <row r="4742" spans="1:25" x14ac:dyDescent="0.25">
      <c r="A4742">
        <v>4741</v>
      </c>
      <c r="B4742" t="s">
        <v>3322</v>
      </c>
      <c r="C4742">
        <v>3338</v>
      </c>
      <c r="D4742" t="str">
        <f>VLOOKUP($C4742,Hosts!$A:$O,10,0)</f>
        <v>New York</v>
      </c>
      <c r="E4742" s="67">
        <f>INDEX(Hosts!$A:$O,MATCH(Places!$C4742,Hosts!$A:$A,0),MATCH(Places!E$1,Hosts!$1:$1,0))</f>
        <v>1</v>
      </c>
      <c r="F4742" s="67">
        <f>INDEX(Hosts!$A:$O,MATCH(Places!$C4742,Hosts!$A:$A,0),MATCH(Places!F$1,Hosts!$1:$1,0))</f>
        <v>1</v>
      </c>
      <c r="G4742" s="67" t="str">
        <f>INDEX(Hosts!$A:$O,MATCH(Places!$C4742,Hosts!$A:$A,0),MATCH(Places!G$1,Hosts!$1:$1,0))</f>
        <v>Yes</v>
      </c>
      <c r="H4742">
        <v>10</v>
      </c>
      <c r="I4742" t="str">
        <f>VLOOKUP($H4742,Neighborhoods!$A:$C,2,0)</f>
        <v>Brooklyn</v>
      </c>
      <c r="J4742" t="str">
        <f>VLOOKUP($H4742,Neighborhoods!$A:$C,3,0)</f>
        <v>East Flatbush</v>
      </c>
      <c r="K4742" t="s">
        <v>1</v>
      </c>
      <c r="L4742" t="str">
        <f t="shared" si="296"/>
        <v>Yes</v>
      </c>
      <c r="M4742">
        <v>2</v>
      </c>
      <c r="N4742" t="str" cm="1">
        <f t="array" ref="N4742">_xlfn.IFS(M4742&lt;=2,"Small",M4742&lt;=5,"Medium",M4742&gt;5,"Large")</f>
        <v>Small</v>
      </c>
      <c r="O4742" s="50">
        <v>65</v>
      </c>
      <c r="P4742" s="67">
        <f t="shared" si="297"/>
        <v>0.03</v>
      </c>
      <c r="Q4742" s="52">
        <v>4.83</v>
      </c>
      <c r="R4742" s="52" t="str" cm="1">
        <f t="array" ref="R4742">_xlfn.IFS(ROUND(Q4742,0)=5,"Excellent",ROUND(Q4742,0)=4,"Good",ROUND(Q4742,0)=3,"Ok",ROUND(Q4742,0)&lt;3,"Bad")</f>
        <v>Excellent</v>
      </c>
      <c r="S4742">
        <v>6</v>
      </c>
      <c r="T4742" t="str">
        <f t="shared" si="298"/>
        <v>No</v>
      </c>
      <c r="U4742" s="65">
        <v>43617</v>
      </c>
      <c r="V4742" s="65">
        <v>43832</v>
      </c>
      <c r="W4742">
        <v>0</v>
      </c>
      <c r="X4742" t="str">
        <f t="shared" si="299"/>
        <v>Inactive</v>
      </c>
      <c r="Y4742" t="s">
        <v>15616</v>
      </c>
    </row>
    <row r="4743" spans="1:25" x14ac:dyDescent="0.25">
      <c r="A4743">
        <v>4742</v>
      </c>
      <c r="B4743" t="s">
        <v>3323</v>
      </c>
      <c r="C4743">
        <v>2689</v>
      </c>
      <c r="D4743" t="str">
        <f>VLOOKUP($C4743,Hosts!$A:$O,10,0)</f>
        <v>California</v>
      </c>
      <c r="E4743" s="67">
        <f>INDEX(Hosts!$A:$O,MATCH(Places!$C4743,Hosts!$A:$A,0),MATCH(Places!E$1,Hosts!$1:$1,0))</f>
        <v>0</v>
      </c>
      <c r="F4743" s="67">
        <f>INDEX(Hosts!$A:$O,MATCH(Places!$C4743,Hosts!$A:$A,0),MATCH(Places!F$1,Hosts!$1:$1,0))</f>
        <v>0.75</v>
      </c>
      <c r="G4743" s="67" t="str">
        <f>INDEX(Hosts!$A:$O,MATCH(Places!$C4743,Hosts!$A:$A,0),MATCH(Places!G$1,Hosts!$1:$1,0))</f>
        <v>Yes</v>
      </c>
      <c r="H4743">
        <v>15</v>
      </c>
      <c r="I4743" t="str">
        <f>VLOOKUP($H4743,Neighborhoods!$A:$C,2,0)</f>
        <v>Manhattan</v>
      </c>
      <c r="J4743" t="str">
        <f>VLOOKUP($H4743,Neighborhoods!$A:$C,3,0)</f>
        <v>East Village</v>
      </c>
      <c r="K4743" t="s">
        <v>11822</v>
      </c>
      <c r="L4743" t="str">
        <f t="shared" si="296"/>
        <v>No</v>
      </c>
      <c r="M4743">
        <v>2</v>
      </c>
      <c r="N4743" t="str" cm="1">
        <f t="array" ref="N4743">_xlfn.IFS(M4743&lt;=2,"Small",M4743&lt;=5,"Medium",M4743&gt;5,"Large")</f>
        <v>Small</v>
      </c>
      <c r="O4743" s="50">
        <v>100</v>
      </c>
      <c r="P4743" s="67">
        <f t="shared" si="297"/>
        <v>0.03</v>
      </c>
      <c r="Q4743" s="52">
        <v>5</v>
      </c>
      <c r="R4743" s="52" t="str" cm="1">
        <f t="array" ref="R4743">_xlfn.IFS(ROUND(Q4743,0)=5,"Excellent",ROUND(Q4743,0)=4,"Good",ROUND(Q4743,0)=3,"Ok",ROUND(Q4743,0)&lt;3,"Bad")</f>
        <v>Excellent</v>
      </c>
      <c r="S4743">
        <v>12</v>
      </c>
      <c r="T4743" t="str">
        <f t="shared" si="298"/>
        <v>No</v>
      </c>
      <c r="U4743" s="65">
        <v>43590</v>
      </c>
      <c r="V4743" s="65">
        <v>43832</v>
      </c>
      <c r="W4743">
        <v>0</v>
      </c>
      <c r="X4743" t="str">
        <f t="shared" si="299"/>
        <v>Inactive</v>
      </c>
      <c r="Y4743" t="s">
        <v>15615</v>
      </c>
    </row>
    <row r="4744" spans="1:25" x14ac:dyDescent="0.25">
      <c r="A4744">
        <v>4743</v>
      </c>
      <c r="B4744" t="s">
        <v>13287</v>
      </c>
      <c r="C4744">
        <v>3821</v>
      </c>
      <c r="D4744" t="str">
        <f>VLOOKUP($C4744,Hosts!$A:$O,10,0)</f>
        <v>New York</v>
      </c>
      <c r="E4744" s="67">
        <f>INDEX(Hosts!$A:$O,MATCH(Places!$C4744,Hosts!$A:$A,0),MATCH(Places!E$1,Hosts!$1:$1,0))</f>
        <v>1</v>
      </c>
      <c r="F4744" s="67">
        <f>INDEX(Hosts!$A:$O,MATCH(Places!$C4744,Hosts!$A:$A,0),MATCH(Places!F$1,Hosts!$1:$1,0))</f>
        <v>0.97</v>
      </c>
      <c r="G4744" s="67" t="str">
        <f>INDEX(Hosts!$A:$O,MATCH(Places!$C4744,Hosts!$A:$A,0),MATCH(Places!G$1,Hosts!$1:$1,0))</f>
        <v>No</v>
      </c>
      <c r="H4744">
        <v>14</v>
      </c>
      <c r="I4744" t="str">
        <f>VLOOKUP($H4744,Neighborhoods!$A:$C,2,0)</f>
        <v>Manhattan</v>
      </c>
      <c r="J4744" t="str">
        <f>VLOOKUP($H4744,Neighborhoods!$A:$C,3,0)</f>
        <v>East Harlem</v>
      </c>
      <c r="K4744" t="s">
        <v>16</v>
      </c>
      <c r="L4744" t="str">
        <f t="shared" si="296"/>
        <v>Yes</v>
      </c>
      <c r="M4744">
        <v>1</v>
      </c>
      <c r="N4744" t="str" cm="1">
        <f t="array" ref="N4744">_xlfn.IFS(M4744&lt;=2,"Small",M4744&lt;=5,"Medium",M4744&gt;5,"Large")</f>
        <v>Small</v>
      </c>
      <c r="O4744" s="50">
        <v>28</v>
      </c>
      <c r="P4744" s="67">
        <f t="shared" si="297"/>
        <v>0.03</v>
      </c>
      <c r="Q4744" s="52">
        <v>4.8499999999999996</v>
      </c>
      <c r="R4744" s="52" t="str" cm="1">
        <f t="array" ref="R4744">_xlfn.IFS(ROUND(Q4744,0)=5,"Excellent",ROUND(Q4744,0)=4,"Good",ROUND(Q4744,0)=3,"Ok",ROUND(Q4744,0)&lt;3,"Bad")</f>
        <v>Excellent</v>
      </c>
      <c r="S4744">
        <v>26</v>
      </c>
      <c r="T4744" t="str">
        <f t="shared" si="298"/>
        <v>No</v>
      </c>
      <c r="U4744" s="65">
        <v>43590</v>
      </c>
      <c r="V4744" s="65">
        <v>43902</v>
      </c>
      <c r="W4744">
        <v>0</v>
      </c>
      <c r="X4744" t="str">
        <f t="shared" si="299"/>
        <v>Inactive</v>
      </c>
      <c r="Y4744" t="s">
        <v>15616</v>
      </c>
    </row>
    <row r="4745" spans="1:25" x14ac:dyDescent="0.25">
      <c r="A4745">
        <v>4744</v>
      </c>
      <c r="B4745" t="s">
        <v>3324</v>
      </c>
      <c r="C4745">
        <v>3807</v>
      </c>
      <c r="D4745" t="str">
        <f>VLOOKUP($C4745,Hosts!$A:$O,10,0)</f>
        <v>New York</v>
      </c>
      <c r="E4745" s="67">
        <f>INDEX(Hosts!$A:$O,MATCH(Places!$C4745,Hosts!$A:$A,0),MATCH(Places!E$1,Hosts!$1:$1,0))</f>
        <v>1</v>
      </c>
      <c r="F4745" s="67">
        <f>INDEX(Hosts!$A:$O,MATCH(Places!$C4745,Hosts!$A:$A,0),MATCH(Places!F$1,Hosts!$1:$1,0))</f>
        <v>1</v>
      </c>
      <c r="G4745" s="67" t="str">
        <f>INDEX(Hosts!$A:$O,MATCH(Places!$C4745,Hosts!$A:$A,0),MATCH(Places!G$1,Hosts!$1:$1,0))</f>
        <v>No</v>
      </c>
      <c r="H4745">
        <v>7</v>
      </c>
      <c r="I4745" t="str">
        <f>VLOOKUP($H4745,Neighborhoods!$A:$C,2,0)</f>
        <v>Brooklyn</v>
      </c>
      <c r="J4745" t="str">
        <f>VLOOKUP($H4745,Neighborhoods!$A:$C,3,0)</f>
        <v>Bedford-Stuyvesant</v>
      </c>
      <c r="K4745" t="s">
        <v>11822</v>
      </c>
      <c r="L4745" t="str">
        <f t="shared" si="296"/>
        <v>No</v>
      </c>
      <c r="M4745">
        <v>5</v>
      </c>
      <c r="N4745" t="str" cm="1">
        <f t="array" ref="N4745">_xlfn.IFS(M4745&lt;=2,"Small",M4745&lt;=5,"Medium",M4745&gt;5,"Large")</f>
        <v>Medium</v>
      </c>
      <c r="O4745" s="50">
        <v>93</v>
      </c>
      <c r="P4745" s="67">
        <f t="shared" si="297"/>
        <v>0.03</v>
      </c>
      <c r="Q4745" s="52">
        <v>4.5999999999999996</v>
      </c>
      <c r="R4745" s="52" t="str" cm="1">
        <f t="array" ref="R4745">_xlfn.IFS(ROUND(Q4745,0)=5,"Excellent",ROUND(Q4745,0)=4,"Good",ROUND(Q4745,0)=3,"Ok",ROUND(Q4745,0)&lt;3,"Bad")</f>
        <v>Excellent</v>
      </c>
      <c r="S4745">
        <v>5</v>
      </c>
      <c r="T4745" t="str">
        <f t="shared" si="298"/>
        <v>No</v>
      </c>
      <c r="U4745" s="65">
        <v>43624</v>
      </c>
      <c r="V4745" s="65">
        <v>43996</v>
      </c>
      <c r="W4745">
        <v>130</v>
      </c>
      <c r="X4745" t="str">
        <f t="shared" si="299"/>
        <v>Active</v>
      </c>
      <c r="Y4745" t="s">
        <v>15615</v>
      </c>
    </row>
    <row r="4746" spans="1:25" x14ac:dyDescent="0.25">
      <c r="A4746">
        <v>4745</v>
      </c>
      <c r="B4746" t="s">
        <v>13722</v>
      </c>
      <c r="C4746">
        <v>3841</v>
      </c>
      <c r="D4746" t="str">
        <f>VLOOKUP($C4746,Hosts!$A:$O,10,0)</f>
        <v>New York</v>
      </c>
      <c r="E4746" s="67">
        <f>INDEX(Hosts!$A:$O,MATCH(Places!$C4746,Hosts!$A:$A,0),MATCH(Places!E$1,Hosts!$1:$1,0))</f>
        <v>1</v>
      </c>
      <c r="F4746" s="67">
        <f>INDEX(Hosts!$A:$O,MATCH(Places!$C4746,Hosts!$A:$A,0),MATCH(Places!F$1,Hosts!$1:$1,0))</f>
        <v>0.95</v>
      </c>
      <c r="G4746" s="67" t="str">
        <f>INDEX(Hosts!$A:$O,MATCH(Places!$C4746,Hosts!$A:$A,0),MATCH(Places!G$1,Hosts!$1:$1,0))</f>
        <v>Yes</v>
      </c>
      <c r="H4746">
        <v>28</v>
      </c>
      <c r="I4746" t="str">
        <f>VLOOKUP($H4746,Neighborhoods!$A:$C,2,0)</f>
        <v>Staten Island</v>
      </c>
      <c r="J4746" t="str">
        <f>VLOOKUP($H4746,Neighborhoods!$A:$C,3,0)</f>
        <v>St. George</v>
      </c>
      <c r="K4746" t="s">
        <v>11822</v>
      </c>
      <c r="L4746" t="str">
        <f t="shared" si="296"/>
        <v>No</v>
      </c>
      <c r="M4746">
        <v>5</v>
      </c>
      <c r="N4746" t="str" cm="1">
        <f t="array" ref="N4746">_xlfn.IFS(M4746&lt;=2,"Small",M4746&lt;=5,"Medium",M4746&gt;5,"Large")</f>
        <v>Medium</v>
      </c>
      <c r="O4746" s="50">
        <v>125</v>
      </c>
      <c r="P4746" s="67">
        <f t="shared" si="297"/>
        <v>0.03</v>
      </c>
      <c r="Q4746" s="52">
        <v>5</v>
      </c>
      <c r="R4746" s="52" t="str" cm="1">
        <f t="array" ref="R4746">_xlfn.IFS(ROUND(Q4746,0)=5,"Excellent",ROUND(Q4746,0)=4,"Good",ROUND(Q4746,0)=3,"Ok",ROUND(Q4746,0)&lt;3,"Bad")</f>
        <v>Excellent</v>
      </c>
      <c r="S4746">
        <v>9</v>
      </c>
      <c r="T4746" t="str">
        <f t="shared" si="298"/>
        <v>No</v>
      </c>
      <c r="U4746" s="65">
        <v>43831</v>
      </c>
      <c r="V4746" s="65">
        <v>44031</v>
      </c>
      <c r="W4746">
        <v>103</v>
      </c>
      <c r="X4746" t="str">
        <f t="shared" si="299"/>
        <v>Active</v>
      </c>
      <c r="Y4746" t="s">
        <v>15616</v>
      </c>
    </row>
    <row r="4747" spans="1:25" x14ac:dyDescent="0.25">
      <c r="A4747">
        <v>4746</v>
      </c>
      <c r="B4747" t="s">
        <v>13791</v>
      </c>
      <c r="C4747">
        <v>3849</v>
      </c>
      <c r="D4747" t="str">
        <f>VLOOKUP($C4747,Hosts!$A:$O,10,0)</f>
        <v>New York</v>
      </c>
      <c r="E4747" s="67">
        <f>INDEX(Hosts!$A:$O,MATCH(Places!$C4747,Hosts!$A:$A,0),MATCH(Places!E$1,Hosts!$1:$1,0))</f>
        <v>1</v>
      </c>
      <c r="F4747" s="67">
        <f>INDEX(Hosts!$A:$O,MATCH(Places!$C4747,Hosts!$A:$A,0),MATCH(Places!F$1,Hosts!$1:$1,0))</f>
        <v>1</v>
      </c>
      <c r="G4747" s="67" t="str">
        <f>INDEX(Hosts!$A:$O,MATCH(Places!$C4747,Hosts!$A:$A,0),MATCH(Places!G$1,Hosts!$1:$1,0))</f>
        <v>No</v>
      </c>
      <c r="H4747">
        <v>15</v>
      </c>
      <c r="I4747" t="str">
        <f>VLOOKUP($H4747,Neighborhoods!$A:$C,2,0)</f>
        <v>Manhattan</v>
      </c>
      <c r="J4747" t="str">
        <f>VLOOKUP($H4747,Neighborhoods!$A:$C,3,0)</f>
        <v>East Village</v>
      </c>
      <c r="K4747" t="s">
        <v>11822</v>
      </c>
      <c r="L4747" t="str">
        <f t="shared" si="296"/>
        <v>No</v>
      </c>
      <c r="M4747">
        <v>4</v>
      </c>
      <c r="N4747" t="str" cm="1">
        <f t="array" ref="N4747">_xlfn.IFS(M4747&lt;=2,"Small",M4747&lt;=5,"Medium",M4747&gt;5,"Large")</f>
        <v>Medium</v>
      </c>
      <c r="O4747" s="50">
        <v>102</v>
      </c>
      <c r="P4747" s="67">
        <f t="shared" si="297"/>
        <v>0.03</v>
      </c>
      <c r="Q4747" s="52">
        <v>4.62</v>
      </c>
      <c r="R4747" s="52" t="str" cm="1">
        <f t="array" ref="R4747">_xlfn.IFS(ROUND(Q4747,0)=5,"Excellent",ROUND(Q4747,0)=4,"Good",ROUND(Q4747,0)=3,"Ok",ROUND(Q4747,0)&lt;3,"Bad")</f>
        <v>Excellent</v>
      </c>
      <c r="S4747">
        <v>37</v>
      </c>
      <c r="T4747" t="str">
        <f t="shared" si="298"/>
        <v>No</v>
      </c>
      <c r="U4747" s="65">
        <v>43693</v>
      </c>
      <c r="V4747" s="65">
        <v>44043</v>
      </c>
      <c r="W4747">
        <v>160</v>
      </c>
      <c r="X4747" t="str">
        <f t="shared" si="299"/>
        <v>Active</v>
      </c>
      <c r="Y4747" t="s">
        <v>15616</v>
      </c>
    </row>
    <row r="4748" spans="1:25" x14ac:dyDescent="0.25">
      <c r="A4748">
        <v>4747</v>
      </c>
      <c r="B4748" t="s">
        <v>13791</v>
      </c>
      <c r="C4748">
        <v>3980</v>
      </c>
      <c r="D4748" t="str">
        <f>VLOOKUP($C4748,Hosts!$A:$O,10,0)</f>
        <v>New York</v>
      </c>
      <c r="E4748" s="67">
        <f>INDEX(Hosts!$A:$O,MATCH(Places!$C4748,Hosts!$A:$A,0),MATCH(Places!E$1,Hosts!$1:$1,0))</f>
        <v>0.9</v>
      </c>
      <c r="F4748" s="67">
        <f>INDEX(Hosts!$A:$O,MATCH(Places!$C4748,Hosts!$A:$A,0),MATCH(Places!F$1,Hosts!$1:$1,0))</f>
        <v>0.97</v>
      </c>
      <c r="G4748" s="67" t="str">
        <f>INDEX(Hosts!$A:$O,MATCH(Places!$C4748,Hosts!$A:$A,0),MATCH(Places!G$1,Hosts!$1:$1,0))</f>
        <v>No</v>
      </c>
      <c r="H4748">
        <v>15</v>
      </c>
      <c r="I4748" t="str">
        <f>VLOOKUP($H4748,Neighborhoods!$A:$C,2,0)</f>
        <v>Manhattan</v>
      </c>
      <c r="J4748" t="str">
        <f>VLOOKUP($H4748,Neighborhoods!$A:$C,3,0)</f>
        <v>East Village</v>
      </c>
      <c r="K4748" t="s">
        <v>11822</v>
      </c>
      <c r="L4748" t="str">
        <f t="shared" si="296"/>
        <v>No</v>
      </c>
      <c r="M4748">
        <v>4</v>
      </c>
      <c r="N4748" t="str" cm="1">
        <f t="array" ref="N4748">_xlfn.IFS(M4748&lt;=2,"Small",M4748&lt;=5,"Medium",M4748&gt;5,"Large")</f>
        <v>Medium</v>
      </c>
      <c r="O4748" s="50">
        <v>129</v>
      </c>
      <c r="P4748" s="67">
        <f t="shared" si="297"/>
        <v>0.03</v>
      </c>
      <c r="Q4748" s="52">
        <v>4.8</v>
      </c>
      <c r="R4748" s="52" t="str" cm="1">
        <f t="array" ref="R4748">_xlfn.IFS(ROUND(Q4748,0)=5,"Excellent",ROUND(Q4748,0)=4,"Good",ROUND(Q4748,0)=3,"Ok",ROUND(Q4748,0)&lt;3,"Bad")</f>
        <v>Excellent</v>
      </c>
      <c r="S4748">
        <v>15</v>
      </c>
      <c r="T4748" t="str">
        <f t="shared" si="298"/>
        <v>No</v>
      </c>
      <c r="U4748" s="65">
        <v>43831</v>
      </c>
      <c r="V4748" s="65">
        <v>43987</v>
      </c>
      <c r="W4748">
        <v>169</v>
      </c>
      <c r="X4748" t="str">
        <f t="shared" si="299"/>
        <v>Active</v>
      </c>
      <c r="Y4748" t="s">
        <v>15616</v>
      </c>
    </row>
    <row r="4749" spans="1:25" x14ac:dyDescent="0.25">
      <c r="A4749">
        <v>4748</v>
      </c>
      <c r="B4749" t="s">
        <v>3325</v>
      </c>
      <c r="C4749">
        <v>3338</v>
      </c>
      <c r="D4749" t="str">
        <f>VLOOKUP($C4749,Hosts!$A:$O,10,0)</f>
        <v>New York</v>
      </c>
      <c r="E4749" s="67">
        <f>INDEX(Hosts!$A:$O,MATCH(Places!$C4749,Hosts!$A:$A,0),MATCH(Places!E$1,Hosts!$1:$1,0))</f>
        <v>1</v>
      </c>
      <c r="F4749" s="67">
        <f>INDEX(Hosts!$A:$O,MATCH(Places!$C4749,Hosts!$A:$A,0),MATCH(Places!F$1,Hosts!$1:$1,0))</f>
        <v>1</v>
      </c>
      <c r="G4749" s="67" t="str">
        <f>INDEX(Hosts!$A:$O,MATCH(Places!$C4749,Hosts!$A:$A,0),MATCH(Places!G$1,Hosts!$1:$1,0))</f>
        <v>Yes</v>
      </c>
      <c r="H4749">
        <v>10</v>
      </c>
      <c r="I4749" t="str">
        <f>VLOOKUP($H4749,Neighborhoods!$A:$C,2,0)</f>
        <v>Brooklyn</v>
      </c>
      <c r="J4749" t="str">
        <f>VLOOKUP($H4749,Neighborhoods!$A:$C,3,0)</f>
        <v>East Flatbush</v>
      </c>
      <c r="K4749" t="s">
        <v>1</v>
      </c>
      <c r="L4749" t="str">
        <f t="shared" si="296"/>
        <v>Yes</v>
      </c>
      <c r="M4749">
        <v>2</v>
      </c>
      <c r="N4749" t="str" cm="1">
        <f t="array" ref="N4749">_xlfn.IFS(M4749&lt;=2,"Small",M4749&lt;=5,"Medium",M4749&gt;5,"Large")</f>
        <v>Small</v>
      </c>
      <c r="O4749" s="50">
        <v>125</v>
      </c>
      <c r="P4749" s="67">
        <f t="shared" si="297"/>
        <v>0.03</v>
      </c>
      <c r="Q4749" s="52">
        <v>4.75</v>
      </c>
      <c r="R4749" s="52" t="str" cm="1">
        <f t="array" ref="R4749">_xlfn.IFS(ROUND(Q4749,0)=5,"Excellent",ROUND(Q4749,0)=4,"Good",ROUND(Q4749,0)=3,"Ok",ROUND(Q4749,0)&lt;3,"Bad")</f>
        <v>Excellent</v>
      </c>
      <c r="S4749">
        <v>4</v>
      </c>
      <c r="T4749" t="str">
        <f t="shared" si="298"/>
        <v>No</v>
      </c>
      <c r="U4749" s="65">
        <v>43699</v>
      </c>
      <c r="V4749" s="65">
        <v>43753</v>
      </c>
      <c r="W4749">
        <v>365</v>
      </c>
      <c r="X4749" t="str">
        <f t="shared" si="299"/>
        <v>Active</v>
      </c>
      <c r="Y4749" t="s">
        <v>15616</v>
      </c>
    </row>
    <row r="4750" spans="1:25" x14ac:dyDescent="0.25">
      <c r="A4750">
        <v>4749</v>
      </c>
      <c r="B4750" t="s">
        <v>3326</v>
      </c>
      <c r="C4750">
        <v>3677</v>
      </c>
      <c r="D4750" t="str">
        <f>VLOOKUP($C4750,Hosts!$A:$O,10,0)</f>
        <v>New York</v>
      </c>
      <c r="E4750" s="67">
        <f>INDEX(Hosts!$A:$O,MATCH(Places!$C4750,Hosts!$A:$A,0),MATCH(Places!E$1,Hosts!$1:$1,0))</f>
        <v>0</v>
      </c>
      <c r="F4750" s="67">
        <f>INDEX(Hosts!$A:$O,MATCH(Places!$C4750,Hosts!$A:$A,0),MATCH(Places!F$1,Hosts!$1:$1,0))</f>
        <v>1</v>
      </c>
      <c r="G4750" s="67" t="str">
        <f>INDEX(Hosts!$A:$O,MATCH(Places!$C4750,Hosts!$A:$A,0),MATCH(Places!G$1,Hosts!$1:$1,0))</f>
        <v>No</v>
      </c>
      <c r="H4750">
        <v>9</v>
      </c>
      <c r="I4750" t="str">
        <f>VLOOKUP($H4750,Neighborhoods!$A:$C,2,0)</f>
        <v>Brooklyn</v>
      </c>
      <c r="J4750" t="str">
        <f>VLOOKUP($H4750,Neighborhoods!$A:$C,3,0)</f>
        <v>Crown Heights</v>
      </c>
      <c r="K4750" t="s">
        <v>1</v>
      </c>
      <c r="L4750" t="str">
        <f t="shared" si="296"/>
        <v>Yes</v>
      </c>
      <c r="M4750">
        <v>2</v>
      </c>
      <c r="N4750" t="str" cm="1">
        <f t="array" ref="N4750">_xlfn.IFS(M4750&lt;=2,"Small",M4750&lt;=5,"Medium",M4750&gt;5,"Large")</f>
        <v>Small</v>
      </c>
      <c r="O4750" s="50">
        <v>150</v>
      </c>
      <c r="P4750" s="67">
        <f t="shared" si="297"/>
        <v>0.03</v>
      </c>
      <c r="Q4750" s="52">
        <v>3.67</v>
      </c>
      <c r="R4750" s="52" t="str" cm="1">
        <f t="array" ref="R4750">_xlfn.IFS(ROUND(Q4750,0)=5,"Excellent",ROUND(Q4750,0)=4,"Good",ROUND(Q4750,0)=3,"Ok",ROUND(Q4750,0)&lt;3,"Bad")</f>
        <v>Good</v>
      </c>
      <c r="S4750">
        <v>3</v>
      </c>
      <c r="T4750" t="str">
        <f t="shared" si="298"/>
        <v>No</v>
      </c>
      <c r="U4750" s="65">
        <v>43589</v>
      </c>
      <c r="V4750" s="65">
        <v>43646</v>
      </c>
      <c r="W4750">
        <v>364</v>
      </c>
      <c r="X4750" t="str">
        <f t="shared" si="299"/>
        <v>Active</v>
      </c>
      <c r="Y4750" t="s">
        <v>15616</v>
      </c>
    </row>
    <row r="4751" spans="1:25" x14ac:dyDescent="0.25">
      <c r="A4751">
        <v>4750</v>
      </c>
      <c r="B4751" t="s">
        <v>14353</v>
      </c>
      <c r="C4751">
        <v>158</v>
      </c>
      <c r="D4751" t="str">
        <f>VLOOKUP($C4751,Hosts!$A:$O,10,0)</f>
        <v>New York</v>
      </c>
      <c r="E4751" s="67">
        <f>INDEX(Hosts!$A:$O,MATCH(Places!$C4751,Hosts!$A:$A,0),MATCH(Places!E$1,Hosts!$1:$1,0))</f>
        <v>1</v>
      </c>
      <c r="F4751" s="67">
        <f>INDEX(Hosts!$A:$O,MATCH(Places!$C4751,Hosts!$A:$A,0),MATCH(Places!F$1,Hosts!$1:$1,0))</f>
        <v>0.87</v>
      </c>
      <c r="G4751" s="67" t="str">
        <f>INDEX(Hosts!$A:$O,MATCH(Places!$C4751,Hosts!$A:$A,0),MATCH(Places!G$1,Hosts!$1:$1,0))</f>
        <v>Yes</v>
      </c>
      <c r="H4751">
        <v>12</v>
      </c>
      <c r="I4751" t="str">
        <f>VLOOKUP($H4751,Neighborhoods!$A:$C,2,0)</f>
        <v>Brooklyn</v>
      </c>
      <c r="J4751" t="str">
        <f>VLOOKUP($H4751,Neighborhoods!$A:$C,3,0)</f>
        <v>Williamsburg</v>
      </c>
      <c r="K4751" t="s">
        <v>11822</v>
      </c>
      <c r="L4751" t="str">
        <f t="shared" si="296"/>
        <v>No</v>
      </c>
      <c r="M4751">
        <v>4</v>
      </c>
      <c r="N4751" t="str" cm="1">
        <f t="array" ref="N4751">_xlfn.IFS(M4751&lt;=2,"Small",M4751&lt;=5,"Medium",M4751&gt;5,"Large")</f>
        <v>Medium</v>
      </c>
      <c r="O4751" s="50">
        <v>98</v>
      </c>
      <c r="P4751" s="67">
        <f t="shared" si="297"/>
        <v>0.03</v>
      </c>
      <c r="Q4751" s="52">
        <v>4.8600000000000003</v>
      </c>
      <c r="R4751" s="52" t="str" cm="1">
        <f t="array" ref="R4751">_xlfn.IFS(ROUND(Q4751,0)=5,"Excellent",ROUND(Q4751,0)=4,"Good",ROUND(Q4751,0)=3,"Ok",ROUND(Q4751,0)&lt;3,"Bad")</f>
        <v>Excellent</v>
      </c>
      <c r="S4751">
        <v>7</v>
      </c>
      <c r="T4751" t="str">
        <f t="shared" si="298"/>
        <v>No</v>
      </c>
      <c r="U4751" s="65">
        <v>43633</v>
      </c>
      <c r="V4751" s="65">
        <v>43851</v>
      </c>
      <c r="W4751">
        <v>0</v>
      </c>
      <c r="X4751" t="str">
        <f t="shared" si="299"/>
        <v>Inactive</v>
      </c>
      <c r="Y4751" t="s">
        <v>15615</v>
      </c>
    </row>
    <row r="4752" spans="1:25" x14ac:dyDescent="0.25">
      <c r="A4752">
        <v>4751</v>
      </c>
      <c r="B4752" t="s">
        <v>3327</v>
      </c>
      <c r="C4752">
        <v>3180</v>
      </c>
      <c r="D4752" t="str">
        <f>VLOOKUP($C4752,Hosts!$A:$O,10,0)</f>
        <v>New York</v>
      </c>
      <c r="E4752" s="67">
        <f>INDEX(Hosts!$A:$O,MATCH(Places!$C4752,Hosts!$A:$A,0),MATCH(Places!E$1,Hosts!$1:$1,0))</f>
        <v>1</v>
      </c>
      <c r="F4752" s="67">
        <f>INDEX(Hosts!$A:$O,MATCH(Places!$C4752,Hosts!$A:$A,0),MATCH(Places!F$1,Hosts!$1:$1,0))</f>
        <v>0.92</v>
      </c>
      <c r="G4752" s="67" t="str">
        <f>INDEX(Hosts!$A:$O,MATCH(Places!$C4752,Hosts!$A:$A,0),MATCH(Places!G$1,Hosts!$1:$1,0))</f>
        <v>Yes</v>
      </c>
      <c r="H4752">
        <v>7</v>
      </c>
      <c r="I4752" t="str">
        <f>VLOOKUP($H4752,Neighborhoods!$A:$C,2,0)</f>
        <v>Brooklyn</v>
      </c>
      <c r="J4752" t="str">
        <f>VLOOKUP($H4752,Neighborhoods!$A:$C,3,0)</f>
        <v>Bedford-Stuyvesant</v>
      </c>
      <c r="K4752" t="s">
        <v>11822</v>
      </c>
      <c r="L4752" t="str">
        <f t="shared" si="296"/>
        <v>No</v>
      </c>
      <c r="M4752">
        <v>6</v>
      </c>
      <c r="N4752" t="str" cm="1">
        <f t="array" ref="N4752">_xlfn.IFS(M4752&lt;=2,"Small",M4752&lt;=5,"Medium",M4752&gt;5,"Large")</f>
        <v>Large</v>
      </c>
      <c r="O4752" s="50">
        <v>203</v>
      </c>
      <c r="P4752" s="67">
        <f t="shared" si="297"/>
        <v>0.04</v>
      </c>
      <c r="Q4752" s="52">
        <v>4.95</v>
      </c>
      <c r="R4752" s="52" t="str" cm="1">
        <f t="array" ref="R4752">_xlfn.IFS(ROUND(Q4752,0)=5,"Excellent",ROUND(Q4752,0)=4,"Good",ROUND(Q4752,0)=3,"Ok",ROUND(Q4752,0)&lt;3,"Bad")</f>
        <v>Excellent</v>
      </c>
      <c r="S4752">
        <v>19</v>
      </c>
      <c r="T4752" t="str">
        <f t="shared" si="298"/>
        <v>No</v>
      </c>
      <c r="U4752" s="65">
        <v>43605</v>
      </c>
      <c r="V4752" s="65">
        <v>43814</v>
      </c>
      <c r="W4752">
        <v>364</v>
      </c>
      <c r="X4752" t="str">
        <f t="shared" si="299"/>
        <v>Active</v>
      </c>
      <c r="Y4752" t="s">
        <v>15615</v>
      </c>
    </row>
    <row r="4753" spans="1:25" x14ac:dyDescent="0.25">
      <c r="A4753">
        <v>4752</v>
      </c>
      <c r="B4753" t="s">
        <v>3328</v>
      </c>
      <c r="C4753">
        <v>1414</v>
      </c>
      <c r="D4753" t="str">
        <f>VLOOKUP($C4753,Hosts!$A:$O,10,0)</f>
        <v>New York</v>
      </c>
      <c r="E4753" s="67">
        <f>INDEX(Hosts!$A:$O,MATCH(Places!$C4753,Hosts!$A:$A,0),MATCH(Places!E$1,Hosts!$1:$1,0))</f>
        <v>0.7</v>
      </c>
      <c r="F4753" s="67">
        <f>INDEX(Hosts!$A:$O,MATCH(Places!$C4753,Hosts!$A:$A,0),MATCH(Places!F$1,Hosts!$1:$1,0))</f>
        <v>0.38</v>
      </c>
      <c r="G4753" s="67" t="str">
        <f>INDEX(Hosts!$A:$O,MATCH(Places!$C4753,Hosts!$A:$A,0),MATCH(Places!G$1,Hosts!$1:$1,0))</f>
        <v>No</v>
      </c>
      <c r="H4753">
        <v>11</v>
      </c>
      <c r="I4753" t="str">
        <f>VLOOKUP($H4753,Neighborhoods!$A:$C,2,0)</f>
        <v>Brooklyn</v>
      </c>
      <c r="J4753" t="str">
        <f>VLOOKUP($H4753,Neighborhoods!$A:$C,3,0)</f>
        <v>Greenpoint</v>
      </c>
      <c r="K4753" t="s">
        <v>11822</v>
      </c>
      <c r="L4753" t="str">
        <f t="shared" si="296"/>
        <v>No</v>
      </c>
      <c r="M4753">
        <v>5</v>
      </c>
      <c r="N4753" t="str" cm="1">
        <f t="array" ref="N4753">_xlfn.IFS(M4753&lt;=2,"Small",M4753&lt;=5,"Medium",M4753&gt;5,"Large")</f>
        <v>Medium</v>
      </c>
      <c r="O4753" s="50">
        <v>160</v>
      </c>
      <c r="P4753" s="67">
        <f t="shared" si="297"/>
        <v>0.03</v>
      </c>
      <c r="Q4753" s="52">
        <v>5</v>
      </c>
      <c r="R4753" s="52" t="str" cm="1">
        <f t="array" ref="R4753">_xlfn.IFS(ROUND(Q4753,0)=5,"Excellent",ROUND(Q4753,0)=4,"Good",ROUND(Q4753,0)=3,"Ok",ROUND(Q4753,0)&lt;3,"Bad")</f>
        <v>Excellent</v>
      </c>
      <c r="S4753">
        <v>3</v>
      </c>
      <c r="T4753" t="str">
        <f t="shared" si="298"/>
        <v>No</v>
      </c>
      <c r="U4753" s="65">
        <v>43633</v>
      </c>
      <c r="V4753" s="65">
        <v>43690</v>
      </c>
      <c r="W4753">
        <v>92</v>
      </c>
      <c r="X4753" t="str">
        <f t="shared" si="299"/>
        <v>Active</v>
      </c>
      <c r="Y4753" t="s">
        <v>15615</v>
      </c>
    </row>
    <row r="4754" spans="1:25" x14ac:dyDescent="0.25">
      <c r="A4754">
        <v>4753</v>
      </c>
      <c r="B4754" t="s">
        <v>13903</v>
      </c>
      <c r="C4754">
        <v>3851</v>
      </c>
      <c r="D4754" t="str">
        <f>VLOOKUP($C4754,Hosts!$A:$O,10,0)</f>
        <v>New York</v>
      </c>
      <c r="E4754" s="67">
        <f>INDEX(Hosts!$A:$O,MATCH(Places!$C4754,Hosts!$A:$A,0),MATCH(Places!E$1,Hosts!$1:$1,0))</f>
        <v>1</v>
      </c>
      <c r="F4754" s="67">
        <f>INDEX(Hosts!$A:$O,MATCH(Places!$C4754,Hosts!$A:$A,0),MATCH(Places!F$1,Hosts!$1:$1,0))</f>
        <v>1</v>
      </c>
      <c r="G4754" s="67" t="str">
        <f>INDEX(Hosts!$A:$O,MATCH(Places!$C4754,Hosts!$A:$A,0),MATCH(Places!G$1,Hosts!$1:$1,0))</f>
        <v>No</v>
      </c>
      <c r="H4754">
        <v>23</v>
      </c>
      <c r="I4754" t="str">
        <f>VLOOKUP($H4754,Neighborhoods!$A:$C,2,0)</f>
        <v>Queens</v>
      </c>
      <c r="J4754" t="str">
        <f>VLOOKUP($H4754,Neighborhoods!$A:$C,3,0)</f>
        <v>Jamaica</v>
      </c>
      <c r="K4754" t="s">
        <v>1</v>
      </c>
      <c r="L4754" t="str">
        <f t="shared" si="296"/>
        <v>Yes</v>
      </c>
      <c r="M4754">
        <v>4</v>
      </c>
      <c r="N4754" t="str" cm="1">
        <f t="array" ref="N4754">_xlfn.IFS(M4754&lt;=2,"Small",M4754&lt;=5,"Medium",M4754&gt;5,"Large")</f>
        <v>Medium</v>
      </c>
      <c r="O4754" s="50">
        <v>129</v>
      </c>
      <c r="P4754" s="67">
        <f t="shared" si="297"/>
        <v>0.03</v>
      </c>
      <c r="Q4754" s="52">
        <v>4.83</v>
      </c>
      <c r="R4754" s="52" t="str" cm="1">
        <f t="array" ref="R4754">_xlfn.IFS(ROUND(Q4754,0)=5,"Excellent",ROUND(Q4754,0)=4,"Good",ROUND(Q4754,0)=3,"Ok",ROUND(Q4754,0)&lt;3,"Bad")</f>
        <v>Excellent</v>
      </c>
      <c r="S4754">
        <v>6</v>
      </c>
      <c r="T4754" t="str">
        <f t="shared" si="298"/>
        <v>No</v>
      </c>
      <c r="U4754" s="65">
        <v>43603</v>
      </c>
      <c r="V4754" s="65">
        <v>43751</v>
      </c>
      <c r="W4754">
        <v>364</v>
      </c>
      <c r="X4754" t="str">
        <f t="shared" si="299"/>
        <v>Active</v>
      </c>
      <c r="Y4754" t="s">
        <v>15615</v>
      </c>
    </row>
    <row r="4755" spans="1:25" x14ac:dyDescent="0.25">
      <c r="A4755">
        <v>4754</v>
      </c>
      <c r="B4755" t="s">
        <v>3329</v>
      </c>
      <c r="C4755">
        <v>3853</v>
      </c>
      <c r="D4755" t="str">
        <f>VLOOKUP($C4755,Hosts!$A:$O,10,0)</f>
        <v>New York</v>
      </c>
      <c r="E4755" s="67">
        <f>INDEX(Hosts!$A:$O,MATCH(Places!$C4755,Hosts!$A:$A,0),MATCH(Places!E$1,Hosts!$1:$1,0))</f>
        <v>0.4</v>
      </c>
      <c r="F4755" s="67">
        <f>INDEX(Hosts!$A:$O,MATCH(Places!$C4755,Hosts!$A:$A,0),MATCH(Places!F$1,Hosts!$1:$1,0))</f>
        <v>1</v>
      </c>
      <c r="G4755" s="67" t="str">
        <f>INDEX(Hosts!$A:$O,MATCH(Places!$C4755,Hosts!$A:$A,0),MATCH(Places!G$1,Hosts!$1:$1,0))</f>
        <v>No</v>
      </c>
      <c r="H4755">
        <v>21</v>
      </c>
      <c r="I4755" t="str">
        <f>VLOOKUP($H4755,Neighborhoods!$A:$C,2,0)</f>
        <v>Queens</v>
      </c>
      <c r="J4755" t="str">
        <f>VLOOKUP($H4755,Neighborhoods!$A:$C,3,0)</f>
        <v>Astoria</v>
      </c>
      <c r="K4755" t="s">
        <v>11822</v>
      </c>
      <c r="L4755" t="str">
        <f t="shared" si="296"/>
        <v>No</v>
      </c>
      <c r="M4755">
        <v>3</v>
      </c>
      <c r="N4755" t="str" cm="1">
        <f t="array" ref="N4755">_xlfn.IFS(M4755&lt;=2,"Small",M4755&lt;=5,"Medium",M4755&gt;5,"Large")</f>
        <v>Medium</v>
      </c>
      <c r="O4755" s="50">
        <v>80</v>
      </c>
      <c r="P4755" s="67">
        <f t="shared" si="297"/>
        <v>0.03</v>
      </c>
      <c r="Q4755" s="52">
        <v>5</v>
      </c>
      <c r="R4755" s="52" t="str" cm="1">
        <f t="array" ref="R4755">_xlfn.IFS(ROUND(Q4755,0)=5,"Excellent",ROUND(Q4755,0)=4,"Good",ROUND(Q4755,0)=3,"Ok",ROUND(Q4755,0)&lt;3,"Bad")</f>
        <v>Excellent</v>
      </c>
      <c r="S4755">
        <v>8</v>
      </c>
      <c r="T4755" t="str">
        <f t="shared" si="298"/>
        <v>No</v>
      </c>
      <c r="U4755" s="65">
        <v>43589</v>
      </c>
      <c r="V4755" s="65">
        <v>43651</v>
      </c>
      <c r="W4755">
        <v>41</v>
      </c>
      <c r="X4755" t="str">
        <f t="shared" si="299"/>
        <v>Active</v>
      </c>
      <c r="Y4755" t="s">
        <v>15616</v>
      </c>
    </row>
    <row r="4756" spans="1:25" x14ac:dyDescent="0.25">
      <c r="A4756">
        <v>4755</v>
      </c>
      <c r="B4756" t="s">
        <v>13352</v>
      </c>
      <c r="C4756">
        <v>1990</v>
      </c>
      <c r="D4756" t="str">
        <f>VLOOKUP($C4756,Hosts!$A:$O,10,0)</f>
        <v>New York</v>
      </c>
      <c r="E4756" s="67">
        <f>INDEX(Hosts!$A:$O,MATCH(Places!$C4756,Hosts!$A:$A,0),MATCH(Places!E$1,Hosts!$1:$1,0))</f>
        <v>0.4</v>
      </c>
      <c r="F4756" s="67">
        <f>INDEX(Hosts!$A:$O,MATCH(Places!$C4756,Hosts!$A:$A,0),MATCH(Places!F$1,Hosts!$1:$1,0))</f>
        <v>0.85</v>
      </c>
      <c r="G4756" s="67" t="str">
        <f>INDEX(Hosts!$A:$O,MATCH(Places!$C4756,Hosts!$A:$A,0),MATCH(Places!G$1,Hosts!$1:$1,0))</f>
        <v>Yes</v>
      </c>
      <c r="H4756">
        <v>11</v>
      </c>
      <c r="I4756" t="str">
        <f>VLOOKUP($H4756,Neighborhoods!$A:$C,2,0)</f>
        <v>Brooklyn</v>
      </c>
      <c r="J4756" t="str">
        <f>VLOOKUP($H4756,Neighborhoods!$A:$C,3,0)</f>
        <v>Greenpoint</v>
      </c>
      <c r="K4756" t="s">
        <v>1</v>
      </c>
      <c r="L4756" t="str">
        <f t="shared" si="296"/>
        <v>Yes</v>
      </c>
      <c r="M4756">
        <v>2</v>
      </c>
      <c r="N4756" t="str" cm="1">
        <f t="array" ref="N4756">_xlfn.IFS(M4756&lt;=2,"Small",M4756&lt;=5,"Medium",M4756&gt;5,"Large")</f>
        <v>Small</v>
      </c>
      <c r="O4756" s="50">
        <v>200</v>
      </c>
      <c r="P4756" s="67">
        <f t="shared" si="297"/>
        <v>0.04</v>
      </c>
      <c r="Q4756" s="52">
        <v>5</v>
      </c>
      <c r="R4756" s="52" t="str" cm="1">
        <f t="array" ref="R4756">_xlfn.IFS(ROUND(Q4756,0)=5,"Excellent",ROUND(Q4756,0)=4,"Good",ROUND(Q4756,0)=3,"Ok",ROUND(Q4756,0)&lt;3,"Bad")</f>
        <v>Excellent</v>
      </c>
      <c r="S4756">
        <v>30</v>
      </c>
      <c r="T4756" t="str">
        <f t="shared" si="298"/>
        <v>No</v>
      </c>
      <c r="U4756" s="65">
        <v>43606</v>
      </c>
      <c r="V4756" s="65">
        <v>43901</v>
      </c>
      <c r="W4756">
        <v>0</v>
      </c>
      <c r="X4756" t="str">
        <f t="shared" si="299"/>
        <v>Inactive</v>
      </c>
      <c r="Y4756" t="s">
        <v>15615</v>
      </c>
    </row>
    <row r="4757" spans="1:25" x14ac:dyDescent="0.25">
      <c r="A4757">
        <v>4756</v>
      </c>
      <c r="B4757" t="s">
        <v>3330</v>
      </c>
      <c r="C4757">
        <v>2288</v>
      </c>
      <c r="D4757" t="str">
        <f>VLOOKUP($C4757,Hosts!$A:$O,10,0)</f>
        <v>New York</v>
      </c>
      <c r="E4757" s="67">
        <f>INDEX(Hosts!$A:$O,MATCH(Places!$C4757,Hosts!$A:$A,0),MATCH(Places!E$1,Hosts!$1:$1,0))</f>
        <v>0</v>
      </c>
      <c r="F4757" s="67">
        <f>INDEX(Hosts!$A:$O,MATCH(Places!$C4757,Hosts!$A:$A,0),MATCH(Places!F$1,Hosts!$1:$1,0))</f>
        <v>0.87</v>
      </c>
      <c r="G4757" s="67" t="str">
        <f>INDEX(Hosts!$A:$O,MATCH(Places!$C4757,Hosts!$A:$A,0),MATCH(Places!G$1,Hosts!$1:$1,0))</f>
        <v>No</v>
      </c>
      <c r="H4757">
        <v>17</v>
      </c>
      <c r="I4757" t="str">
        <f>VLOOKUP($H4757,Neighborhoods!$A:$C,2,0)</f>
        <v>Manhattan</v>
      </c>
      <c r="J4757" t="str">
        <f>VLOOKUP($H4757,Neighborhoods!$A:$C,3,0)</f>
        <v>Hell's Kitchen</v>
      </c>
      <c r="K4757" t="s">
        <v>1</v>
      </c>
      <c r="L4757" t="str">
        <f t="shared" si="296"/>
        <v>Yes</v>
      </c>
      <c r="M4757">
        <v>3</v>
      </c>
      <c r="N4757" t="str" cm="1">
        <f t="array" ref="N4757">_xlfn.IFS(M4757&lt;=2,"Small",M4757&lt;=5,"Medium",M4757&gt;5,"Large")</f>
        <v>Medium</v>
      </c>
      <c r="O4757" s="50">
        <v>69</v>
      </c>
      <c r="P4757" s="67">
        <f t="shared" si="297"/>
        <v>0.03</v>
      </c>
      <c r="Q4757" s="52">
        <v>4.57</v>
      </c>
      <c r="R4757" s="52" t="str" cm="1">
        <f t="array" ref="R4757">_xlfn.IFS(ROUND(Q4757,0)=5,"Excellent",ROUND(Q4757,0)=4,"Good",ROUND(Q4757,0)=3,"Ok",ROUND(Q4757,0)&lt;3,"Bad")</f>
        <v>Excellent</v>
      </c>
      <c r="S4757">
        <v>53</v>
      </c>
      <c r="T4757" t="str">
        <f t="shared" si="298"/>
        <v>No</v>
      </c>
      <c r="U4757" s="65">
        <v>43592</v>
      </c>
      <c r="V4757" s="65">
        <v>43911</v>
      </c>
      <c r="W4757">
        <v>365</v>
      </c>
      <c r="X4757" t="str">
        <f t="shared" si="299"/>
        <v>Active</v>
      </c>
      <c r="Y4757" t="s">
        <v>15615</v>
      </c>
    </row>
    <row r="4758" spans="1:25" x14ac:dyDescent="0.25">
      <c r="A4758">
        <v>4757</v>
      </c>
      <c r="B4758" t="s">
        <v>14595</v>
      </c>
      <c r="C4758">
        <v>998</v>
      </c>
      <c r="D4758" t="str">
        <f>VLOOKUP($C4758,Hosts!$A:$O,10,0)</f>
        <v>New York</v>
      </c>
      <c r="E4758" s="67">
        <f>INDEX(Hosts!$A:$O,MATCH(Places!$C4758,Hosts!$A:$A,0),MATCH(Places!E$1,Hosts!$1:$1,0))</f>
        <v>1</v>
      </c>
      <c r="F4758" s="67">
        <f>INDEX(Hosts!$A:$O,MATCH(Places!$C4758,Hosts!$A:$A,0),MATCH(Places!F$1,Hosts!$1:$1,0))</f>
        <v>0.94</v>
      </c>
      <c r="G4758" s="67" t="str">
        <f>INDEX(Hosts!$A:$O,MATCH(Places!$C4758,Hosts!$A:$A,0),MATCH(Places!G$1,Hosts!$1:$1,0))</f>
        <v>Yes</v>
      </c>
      <c r="H4758">
        <v>13</v>
      </c>
      <c r="I4758" t="str">
        <f>VLOOKUP($H4758,Neighborhoods!$A:$C,2,0)</f>
        <v>Manhattan</v>
      </c>
      <c r="J4758" t="str">
        <f>VLOOKUP($H4758,Neighborhoods!$A:$C,3,0)</f>
        <v>Chelsea</v>
      </c>
      <c r="K4758" t="s">
        <v>11822</v>
      </c>
      <c r="L4758" t="str">
        <f t="shared" si="296"/>
        <v>No</v>
      </c>
      <c r="M4758">
        <v>4</v>
      </c>
      <c r="N4758" t="str" cm="1">
        <f t="array" ref="N4758">_xlfn.IFS(M4758&lt;=2,"Small",M4758&lt;=5,"Medium",M4758&gt;5,"Large")</f>
        <v>Medium</v>
      </c>
      <c r="O4758" s="50">
        <v>398</v>
      </c>
      <c r="P4758" s="67">
        <f t="shared" si="297"/>
        <v>0.04</v>
      </c>
      <c r="Q4758" s="52">
        <v>5</v>
      </c>
      <c r="R4758" s="52" t="str" cm="1">
        <f t="array" ref="R4758">_xlfn.IFS(ROUND(Q4758,0)=5,"Excellent",ROUND(Q4758,0)=4,"Good",ROUND(Q4758,0)=3,"Ok",ROUND(Q4758,0)&lt;3,"Bad")</f>
        <v>Excellent</v>
      </c>
      <c r="S4758">
        <v>33</v>
      </c>
      <c r="T4758" t="str">
        <f t="shared" si="298"/>
        <v>No</v>
      </c>
      <c r="U4758" s="65">
        <v>43591</v>
      </c>
      <c r="V4758" s="65">
        <v>43905</v>
      </c>
      <c r="W4758">
        <v>0</v>
      </c>
      <c r="X4758" t="str">
        <f t="shared" si="299"/>
        <v>Inactive</v>
      </c>
      <c r="Y4758" t="s">
        <v>15616</v>
      </c>
    </row>
    <row r="4759" spans="1:25" x14ac:dyDescent="0.25">
      <c r="A4759">
        <v>4758</v>
      </c>
      <c r="B4759" t="s">
        <v>13143</v>
      </c>
      <c r="C4759">
        <v>1153</v>
      </c>
      <c r="D4759" t="str">
        <f>VLOOKUP($C4759,Hosts!$A:$O,10,0)</f>
        <v>Chiang Rai</v>
      </c>
      <c r="E4759" s="67">
        <f>INDEX(Hosts!$A:$O,MATCH(Places!$C4759,Hosts!$A:$A,0),MATCH(Places!E$1,Hosts!$1:$1,0))</f>
        <v>1</v>
      </c>
      <c r="F4759" s="67">
        <f>INDEX(Hosts!$A:$O,MATCH(Places!$C4759,Hosts!$A:$A,0),MATCH(Places!F$1,Hosts!$1:$1,0))</f>
        <v>1</v>
      </c>
      <c r="G4759" s="67" t="str">
        <f>INDEX(Hosts!$A:$O,MATCH(Places!$C4759,Hosts!$A:$A,0),MATCH(Places!G$1,Hosts!$1:$1,0))</f>
        <v>No</v>
      </c>
      <c r="H4759">
        <v>7</v>
      </c>
      <c r="I4759" t="str">
        <f>VLOOKUP($H4759,Neighborhoods!$A:$C,2,0)</f>
        <v>Brooklyn</v>
      </c>
      <c r="J4759" t="str">
        <f>VLOOKUP($H4759,Neighborhoods!$A:$C,3,0)</f>
        <v>Bedford-Stuyvesant</v>
      </c>
      <c r="K4759" t="s">
        <v>1</v>
      </c>
      <c r="L4759" t="str">
        <f t="shared" si="296"/>
        <v>Yes</v>
      </c>
      <c r="M4759">
        <v>2</v>
      </c>
      <c r="N4759" t="str" cm="1">
        <f t="array" ref="N4759">_xlfn.IFS(M4759&lt;=2,"Small",M4759&lt;=5,"Medium",M4759&gt;5,"Large")</f>
        <v>Small</v>
      </c>
      <c r="O4759" s="50">
        <v>144</v>
      </c>
      <c r="P4759" s="67">
        <f t="shared" si="297"/>
        <v>0.03</v>
      </c>
      <c r="Q4759" s="52">
        <v>4.6500000000000004</v>
      </c>
      <c r="R4759" s="52" t="str" cm="1">
        <f t="array" ref="R4759">_xlfn.IFS(ROUND(Q4759,0)=5,"Excellent",ROUND(Q4759,0)=4,"Good",ROUND(Q4759,0)=3,"Ok",ROUND(Q4759,0)&lt;3,"Bad")</f>
        <v>Excellent</v>
      </c>
      <c r="S4759">
        <v>26</v>
      </c>
      <c r="T4759" t="str">
        <f t="shared" si="298"/>
        <v>No</v>
      </c>
      <c r="U4759" s="65">
        <v>43607</v>
      </c>
      <c r="V4759" s="65">
        <v>43884</v>
      </c>
      <c r="W4759">
        <v>137</v>
      </c>
      <c r="X4759" t="str">
        <f t="shared" si="299"/>
        <v>Active</v>
      </c>
      <c r="Y4759" t="s">
        <v>15616</v>
      </c>
    </row>
    <row r="4760" spans="1:25" x14ac:dyDescent="0.25">
      <c r="A4760">
        <v>4759</v>
      </c>
      <c r="B4760" t="s">
        <v>13564</v>
      </c>
      <c r="C4760">
        <v>771</v>
      </c>
      <c r="D4760" t="str">
        <f>VLOOKUP($C4760,Hosts!$A:$O,10,0)</f>
        <v>New York</v>
      </c>
      <c r="E4760" s="67">
        <f>INDEX(Hosts!$A:$O,MATCH(Places!$C4760,Hosts!$A:$A,0),MATCH(Places!E$1,Hosts!$1:$1,0))</f>
        <v>1</v>
      </c>
      <c r="F4760" s="67">
        <f>INDEX(Hosts!$A:$O,MATCH(Places!$C4760,Hosts!$A:$A,0),MATCH(Places!F$1,Hosts!$1:$1,0))</f>
        <v>0.92</v>
      </c>
      <c r="G4760" s="67" t="str">
        <f>INDEX(Hosts!$A:$O,MATCH(Places!$C4760,Hosts!$A:$A,0),MATCH(Places!G$1,Hosts!$1:$1,0))</f>
        <v>Yes</v>
      </c>
      <c r="H4760">
        <v>12</v>
      </c>
      <c r="I4760" t="str">
        <f>VLOOKUP($H4760,Neighborhoods!$A:$C,2,0)</f>
        <v>Brooklyn</v>
      </c>
      <c r="J4760" t="str">
        <f>VLOOKUP($H4760,Neighborhoods!$A:$C,3,0)</f>
        <v>Williamsburg</v>
      </c>
      <c r="K4760" t="s">
        <v>11822</v>
      </c>
      <c r="L4760" t="str">
        <f t="shared" si="296"/>
        <v>No</v>
      </c>
      <c r="M4760">
        <v>2</v>
      </c>
      <c r="N4760" t="str" cm="1">
        <f t="array" ref="N4760">_xlfn.IFS(M4760&lt;=2,"Small",M4760&lt;=5,"Medium",M4760&gt;5,"Large")</f>
        <v>Small</v>
      </c>
      <c r="O4760" s="50">
        <v>54</v>
      </c>
      <c r="P4760" s="67">
        <f t="shared" si="297"/>
        <v>0.03</v>
      </c>
      <c r="Q4760" s="52">
        <v>5</v>
      </c>
      <c r="R4760" s="52" t="str" cm="1">
        <f t="array" ref="R4760">_xlfn.IFS(ROUND(Q4760,0)=5,"Excellent",ROUND(Q4760,0)=4,"Good",ROUND(Q4760,0)=3,"Ok",ROUND(Q4760,0)&lt;3,"Bad")</f>
        <v>Excellent</v>
      </c>
      <c r="S4760">
        <v>10</v>
      </c>
      <c r="T4760" t="str">
        <f t="shared" si="298"/>
        <v>No</v>
      </c>
      <c r="U4760" s="65">
        <v>43649</v>
      </c>
      <c r="V4760" s="65">
        <v>43892</v>
      </c>
      <c r="W4760">
        <v>0</v>
      </c>
      <c r="X4760" t="str">
        <f t="shared" si="299"/>
        <v>Inactive</v>
      </c>
      <c r="Y4760" t="s">
        <v>15616</v>
      </c>
    </row>
    <row r="4761" spans="1:25" x14ac:dyDescent="0.25">
      <c r="A4761">
        <v>4760</v>
      </c>
      <c r="B4761" t="s">
        <v>13813</v>
      </c>
      <c r="C4761">
        <v>3705</v>
      </c>
      <c r="D4761" t="str">
        <f>VLOOKUP($C4761,Hosts!$A:$O,10,0)</f>
        <v>California</v>
      </c>
      <c r="E4761" s="67">
        <f>INDEX(Hosts!$A:$O,MATCH(Places!$C4761,Hosts!$A:$A,0),MATCH(Places!E$1,Hosts!$1:$1,0))</f>
        <v>1</v>
      </c>
      <c r="F4761" s="67">
        <f>INDEX(Hosts!$A:$O,MATCH(Places!$C4761,Hosts!$A:$A,0),MATCH(Places!F$1,Hosts!$1:$1,0))</f>
        <v>0.9</v>
      </c>
      <c r="G4761" s="67" t="str">
        <f>INDEX(Hosts!$A:$O,MATCH(Places!$C4761,Hosts!$A:$A,0),MATCH(Places!G$1,Hosts!$1:$1,0))</f>
        <v>Yes</v>
      </c>
      <c r="H4761">
        <v>12</v>
      </c>
      <c r="I4761" t="str">
        <f>VLOOKUP($H4761,Neighborhoods!$A:$C,2,0)</f>
        <v>Brooklyn</v>
      </c>
      <c r="J4761" t="str">
        <f>VLOOKUP($H4761,Neighborhoods!$A:$C,3,0)</f>
        <v>Williamsburg</v>
      </c>
      <c r="K4761" t="s">
        <v>11822</v>
      </c>
      <c r="L4761" t="str">
        <f t="shared" si="296"/>
        <v>No</v>
      </c>
      <c r="M4761">
        <v>4</v>
      </c>
      <c r="N4761" t="str" cm="1">
        <f t="array" ref="N4761">_xlfn.IFS(M4761&lt;=2,"Small",M4761&lt;=5,"Medium",M4761&gt;5,"Large")</f>
        <v>Medium</v>
      </c>
      <c r="O4761" s="50">
        <v>600</v>
      </c>
      <c r="P4761" s="67">
        <f t="shared" si="297"/>
        <v>0.05</v>
      </c>
      <c r="Q4761" s="52">
        <v>5</v>
      </c>
      <c r="R4761" s="52" t="str" cm="1">
        <f t="array" ref="R4761">_xlfn.IFS(ROUND(Q4761,0)=5,"Excellent",ROUND(Q4761,0)=4,"Good",ROUND(Q4761,0)=3,"Ok",ROUND(Q4761,0)&lt;3,"Bad")</f>
        <v>Excellent</v>
      </c>
      <c r="S4761">
        <v>12</v>
      </c>
      <c r="T4761" t="str">
        <f t="shared" si="298"/>
        <v>No</v>
      </c>
      <c r="U4761" s="65">
        <v>43659</v>
      </c>
      <c r="V4761" s="65">
        <v>43984</v>
      </c>
      <c r="W4761">
        <v>305</v>
      </c>
      <c r="X4761" t="str">
        <f t="shared" si="299"/>
        <v>Active</v>
      </c>
      <c r="Y4761" t="s">
        <v>15615</v>
      </c>
    </row>
    <row r="4762" spans="1:25" x14ac:dyDescent="0.25">
      <c r="A4762">
        <v>4761</v>
      </c>
      <c r="B4762" t="s">
        <v>13850</v>
      </c>
      <c r="C4762">
        <v>2937</v>
      </c>
      <c r="D4762" t="str">
        <f>VLOOKUP($C4762,Hosts!$A:$O,10,0)</f>
        <v>New York</v>
      </c>
      <c r="E4762" s="67">
        <f>INDEX(Hosts!$A:$O,MATCH(Places!$C4762,Hosts!$A:$A,0),MATCH(Places!E$1,Hosts!$1:$1,0))</f>
        <v>0.9</v>
      </c>
      <c r="F4762" s="67">
        <f>INDEX(Hosts!$A:$O,MATCH(Places!$C4762,Hosts!$A:$A,0),MATCH(Places!F$1,Hosts!$1:$1,0))</f>
        <v>0.99</v>
      </c>
      <c r="G4762" s="67" t="str">
        <f>INDEX(Hosts!$A:$O,MATCH(Places!$C4762,Hosts!$A:$A,0),MATCH(Places!G$1,Hosts!$1:$1,0))</f>
        <v>No</v>
      </c>
      <c r="H4762">
        <v>7</v>
      </c>
      <c r="I4762" t="str">
        <f>VLOOKUP($H4762,Neighborhoods!$A:$C,2,0)</f>
        <v>Brooklyn</v>
      </c>
      <c r="J4762" t="str">
        <f>VLOOKUP($H4762,Neighborhoods!$A:$C,3,0)</f>
        <v>Bedford-Stuyvesant</v>
      </c>
      <c r="K4762" t="s">
        <v>11822</v>
      </c>
      <c r="L4762" t="str">
        <f t="shared" si="296"/>
        <v>No</v>
      </c>
      <c r="M4762">
        <v>2</v>
      </c>
      <c r="N4762" t="str" cm="1">
        <f t="array" ref="N4762">_xlfn.IFS(M4762&lt;=2,"Small",M4762&lt;=5,"Medium",M4762&gt;5,"Large")</f>
        <v>Small</v>
      </c>
      <c r="O4762" s="50">
        <v>73</v>
      </c>
      <c r="P4762" s="67">
        <f t="shared" si="297"/>
        <v>0.03</v>
      </c>
      <c r="Q4762" s="52">
        <v>4.88</v>
      </c>
      <c r="R4762" s="52" t="str" cm="1">
        <f t="array" ref="R4762">_xlfn.IFS(ROUND(Q4762,0)=5,"Excellent",ROUND(Q4762,0)=4,"Good",ROUND(Q4762,0)=3,"Ok",ROUND(Q4762,0)&lt;3,"Bad")</f>
        <v>Excellent</v>
      </c>
      <c r="S4762">
        <v>25</v>
      </c>
      <c r="T4762" t="str">
        <f t="shared" si="298"/>
        <v>No</v>
      </c>
      <c r="U4762" s="65">
        <v>43604</v>
      </c>
      <c r="V4762" s="65">
        <v>44058</v>
      </c>
      <c r="W4762">
        <v>180</v>
      </c>
      <c r="X4762" t="str">
        <f t="shared" si="299"/>
        <v>Active</v>
      </c>
      <c r="Y4762" t="s">
        <v>15615</v>
      </c>
    </row>
    <row r="4763" spans="1:25" x14ac:dyDescent="0.25">
      <c r="A4763">
        <v>4762</v>
      </c>
      <c r="B4763" t="s">
        <v>14566</v>
      </c>
      <c r="C4763">
        <v>2949</v>
      </c>
      <c r="D4763" t="str">
        <f>VLOOKUP($C4763,Hosts!$A:$O,10,0)</f>
        <v>New York</v>
      </c>
      <c r="E4763" s="67">
        <f>INDEX(Hosts!$A:$O,MATCH(Places!$C4763,Hosts!$A:$A,0),MATCH(Places!E$1,Hosts!$1:$1,0))</f>
        <v>1</v>
      </c>
      <c r="F4763" s="67">
        <f>INDEX(Hosts!$A:$O,MATCH(Places!$C4763,Hosts!$A:$A,0),MATCH(Places!F$1,Hosts!$1:$1,0))</f>
        <v>0.98</v>
      </c>
      <c r="G4763" s="67" t="str">
        <f>INDEX(Hosts!$A:$O,MATCH(Places!$C4763,Hosts!$A:$A,0),MATCH(Places!G$1,Hosts!$1:$1,0))</f>
        <v>Yes</v>
      </c>
      <c r="H4763">
        <v>8</v>
      </c>
      <c r="I4763" t="str">
        <f>VLOOKUP($H4763,Neighborhoods!$A:$C,2,0)</f>
        <v>Brooklyn</v>
      </c>
      <c r="J4763" t="str">
        <f>VLOOKUP($H4763,Neighborhoods!$A:$C,3,0)</f>
        <v>Bushwick</v>
      </c>
      <c r="K4763" t="s">
        <v>11822</v>
      </c>
      <c r="L4763" t="str">
        <f t="shared" si="296"/>
        <v>No</v>
      </c>
      <c r="M4763">
        <v>2</v>
      </c>
      <c r="N4763" t="str" cm="1">
        <f t="array" ref="N4763">_xlfn.IFS(M4763&lt;=2,"Small",M4763&lt;=5,"Medium",M4763&gt;5,"Large")</f>
        <v>Small</v>
      </c>
      <c r="O4763" s="50">
        <v>140</v>
      </c>
      <c r="P4763" s="67">
        <f t="shared" si="297"/>
        <v>0.03</v>
      </c>
      <c r="Q4763" s="52">
        <v>4.97</v>
      </c>
      <c r="R4763" s="52" t="str" cm="1">
        <f t="array" ref="R4763">_xlfn.IFS(ROUND(Q4763,0)=5,"Excellent",ROUND(Q4763,0)=4,"Good",ROUND(Q4763,0)=3,"Ok",ROUND(Q4763,0)&lt;3,"Bad")</f>
        <v>Excellent</v>
      </c>
      <c r="S4763">
        <v>37</v>
      </c>
      <c r="T4763" t="str">
        <f t="shared" si="298"/>
        <v>No</v>
      </c>
      <c r="U4763" s="65">
        <v>43602</v>
      </c>
      <c r="V4763" s="65">
        <v>43975</v>
      </c>
      <c r="W4763">
        <v>174</v>
      </c>
      <c r="X4763" t="str">
        <f t="shared" si="299"/>
        <v>Active</v>
      </c>
      <c r="Y4763" t="s">
        <v>15616</v>
      </c>
    </row>
    <row r="4764" spans="1:25" x14ac:dyDescent="0.25">
      <c r="A4764">
        <v>4763</v>
      </c>
      <c r="B4764" t="s">
        <v>13729</v>
      </c>
      <c r="C4764">
        <v>3680</v>
      </c>
      <c r="D4764" t="str">
        <f>VLOOKUP($C4764,Hosts!$A:$O,10,0)</f>
        <v>Florida</v>
      </c>
      <c r="E4764" s="67">
        <f>INDEX(Hosts!$A:$O,MATCH(Places!$C4764,Hosts!$A:$A,0),MATCH(Places!E$1,Hosts!$1:$1,0))</f>
        <v>1</v>
      </c>
      <c r="F4764" s="67">
        <f>INDEX(Hosts!$A:$O,MATCH(Places!$C4764,Hosts!$A:$A,0),MATCH(Places!F$1,Hosts!$1:$1,0))</f>
        <v>0.91</v>
      </c>
      <c r="G4764" s="67" t="str">
        <f>INDEX(Hosts!$A:$O,MATCH(Places!$C4764,Hosts!$A:$A,0),MATCH(Places!G$1,Hosts!$1:$1,0))</f>
        <v>No</v>
      </c>
      <c r="H4764">
        <v>15</v>
      </c>
      <c r="I4764" t="str">
        <f>VLOOKUP($H4764,Neighborhoods!$A:$C,2,0)</f>
        <v>Manhattan</v>
      </c>
      <c r="J4764" t="str">
        <f>VLOOKUP($H4764,Neighborhoods!$A:$C,3,0)</f>
        <v>East Village</v>
      </c>
      <c r="K4764" t="s">
        <v>11822</v>
      </c>
      <c r="L4764" t="str">
        <f t="shared" si="296"/>
        <v>No</v>
      </c>
      <c r="M4764">
        <v>3</v>
      </c>
      <c r="N4764" t="str" cm="1">
        <f t="array" ref="N4764">_xlfn.IFS(M4764&lt;=2,"Small",M4764&lt;=5,"Medium",M4764&gt;5,"Large")</f>
        <v>Medium</v>
      </c>
      <c r="O4764" s="50">
        <v>93</v>
      </c>
      <c r="P4764" s="67">
        <f t="shared" si="297"/>
        <v>0.03</v>
      </c>
      <c r="Q4764" s="52">
        <v>5</v>
      </c>
      <c r="R4764" s="52" t="str" cm="1">
        <f t="array" ref="R4764">_xlfn.IFS(ROUND(Q4764,0)=5,"Excellent",ROUND(Q4764,0)=4,"Good",ROUND(Q4764,0)=3,"Ok",ROUND(Q4764,0)&lt;3,"Bad")</f>
        <v>Excellent</v>
      </c>
      <c r="S4764">
        <v>7</v>
      </c>
      <c r="T4764" t="str">
        <f t="shared" si="298"/>
        <v>No</v>
      </c>
      <c r="U4764" s="65">
        <v>43592</v>
      </c>
      <c r="V4764" s="65">
        <v>44042</v>
      </c>
      <c r="W4764">
        <v>351</v>
      </c>
      <c r="X4764" t="str">
        <f t="shared" si="299"/>
        <v>Active</v>
      </c>
      <c r="Y4764" t="s">
        <v>15615</v>
      </c>
    </row>
    <row r="4765" spans="1:25" x14ac:dyDescent="0.25">
      <c r="A4765">
        <v>4764</v>
      </c>
      <c r="B4765" t="s">
        <v>3331</v>
      </c>
      <c r="C4765">
        <v>3845</v>
      </c>
      <c r="D4765" t="str">
        <f>VLOOKUP($C4765,Hosts!$A:$O,10,0)</f>
        <v>New York</v>
      </c>
      <c r="E4765" s="67">
        <f>INDEX(Hosts!$A:$O,MATCH(Places!$C4765,Hosts!$A:$A,0),MATCH(Places!E$1,Hosts!$1:$1,0))</f>
        <v>1</v>
      </c>
      <c r="F4765" s="67">
        <f>INDEX(Hosts!$A:$O,MATCH(Places!$C4765,Hosts!$A:$A,0),MATCH(Places!F$1,Hosts!$1:$1,0))</f>
        <v>0.99</v>
      </c>
      <c r="G4765" s="67" t="str">
        <f>INDEX(Hosts!$A:$O,MATCH(Places!$C4765,Hosts!$A:$A,0),MATCH(Places!G$1,Hosts!$1:$1,0))</f>
        <v>Yes</v>
      </c>
      <c r="H4765">
        <v>7</v>
      </c>
      <c r="I4765" t="str">
        <f>VLOOKUP($H4765,Neighborhoods!$A:$C,2,0)</f>
        <v>Brooklyn</v>
      </c>
      <c r="J4765" t="str">
        <f>VLOOKUP($H4765,Neighborhoods!$A:$C,3,0)</f>
        <v>Bedford-Stuyvesant</v>
      </c>
      <c r="K4765" t="s">
        <v>1</v>
      </c>
      <c r="L4765" t="str">
        <f t="shared" si="296"/>
        <v>Yes</v>
      </c>
      <c r="M4765">
        <v>2</v>
      </c>
      <c r="N4765" t="str" cm="1">
        <f t="array" ref="N4765">_xlfn.IFS(M4765&lt;=2,"Small",M4765&lt;=5,"Medium",M4765&gt;5,"Large")</f>
        <v>Small</v>
      </c>
      <c r="O4765" s="50">
        <v>53</v>
      </c>
      <c r="P4765" s="67">
        <f t="shared" si="297"/>
        <v>0.03</v>
      </c>
      <c r="Q4765" s="52">
        <v>4.9800000000000004</v>
      </c>
      <c r="R4765" s="52" t="str" cm="1">
        <f t="array" ref="R4765">_xlfn.IFS(ROUND(Q4765,0)=5,"Excellent",ROUND(Q4765,0)=4,"Good",ROUND(Q4765,0)=3,"Ok",ROUND(Q4765,0)&lt;3,"Bad")</f>
        <v>Excellent</v>
      </c>
      <c r="S4765">
        <v>122</v>
      </c>
      <c r="T4765" t="str">
        <f t="shared" si="298"/>
        <v>Yes</v>
      </c>
      <c r="U4765" s="65">
        <v>43590</v>
      </c>
      <c r="V4765" s="65">
        <v>44056</v>
      </c>
      <c r="W4765">
        <v>270</v>
      </c>
      <c r="X4765" t="str">
        <f t="shared" si="299"/>
        <v>Active</v>
      </c>
      <c r="Y4765" t="s">
        <v>15616</v>
      </c>
    </row>
    <row r="4766" spans="1:25" x14ac:dyDescent="0.25">
      <c r="A4766">
        <v>4765</v>
      </c>
      <c r="B4766" t="s">
        <v>3332</v>
      </c>
      <c r="C4766">
        <v>2339</v>
      </c>
      <c r="D4766" t="str">
        <f>VLOOKUP($C4766,Hosts!$A:$O,10,0)</f>
        <v>New York</v>
      </c>
      <c r="E4766" s="67">
        <f>INDEX(Hosts!$A:$O,MATCH(Places!$C4766,Hosts!$A:$A,0),MATCH(Places!E$1,Hosts!$1:$1,0))</f>
        <v>1</v>
      </c>
      <c r="F4766" s="67">
        <f>INDEX(Hosts!$A:$O,MATCH(Places!$C4766,Hosts!$A:$A,0),MATCH(Places!F$1,Hosts!$1:$1,0))</f>
        <v>0.93</v>
      </c>
      <c r="G4766" s="67" t="str">
        <f>INDEX(Hosts!$A:$O,MATCH(Places!$C4766,Hosts!$A:$A,0),MATCH(Places!G$1,Hosts!$1:$1,0))</f>
        <v>Yes</v>
      </c>
      <c r="H4766">
        <v>18</v>
      </c>
      <c r="I4766" t="str">
        <f>VLOOKUP($H4766,Neighborhoods!$A:$C,2,0)</f>
        <v>Manhattan</v>
      </c>
      <c r="J4766" t="str">
        <f>VLOOKUP($H4766,Neighborhoods!$A:$C,3,0)</f>
        <v>Midtown</v>
      </c>
      <c r="K4766" t="s">
        <v>11822</v>
      </c>
      <c r="L4766" t="str">
        <f t="shared" si="296"/>
        <v>No</v>
      </c>
      <c r="M4766">
        <v>2</v>
      </c>
      <c r="N4766" t="str" cm="1">
        <f t="array" ref="N4766">_xlfn.IFS(M4766&lt;=2,"Small",M4766&lt;=5,"Medium",M4766&gt;5,"Large")</f>
        <v>Small</v>
      </c>
      <c r="O4766" s="50">
        <v>199</v>
      </c>
      <c r="P4766" s="67">
        <f t="shared" si="297"/>
        <v>0.03</v>
      </c>
      <c r="Q4766" s="52">
        <v>4.88</v>
      </c>
      <c r="R4766" s="52" t="str" cm="1">
        <f t="array" ref="R4766">_xlfn.IFS(ROUND(Q4766,0)=5,"Excellent",ROUND(Q4766,0)=4,"Good",ROUND(Q4766,0)=3,"Ok",ROUND(Q4766,0)&lt;3,"Bad")</f>
        <v>Excellent</v>
      </c>
      <c r="S4766">
        <v>16</v>
      </c>
      <c r="T4766" t="str">
        <f t="shared" si="298"/>
        <v>No</v>
      </c>
      <c r="U4766" s="65">
        <v>43710</v>
      </c>
      <c r="V4766" s="65">
        <v>43832</v>
      </c>
      <c r="W4766">
        <v>0</v>
      </c>
      <c r="X4766" t="str">
        <f t="shared" si="299"/>
        <v>Inactive</v>
      </c>
      <c r="Y4766" t="s">
        <v>15615</v>
      </c>
    </row>
    <row r="4767" spans="1:25" x14ac:dyDescent="0.25">
      <c r="A4767">
        <v>4766</v>
      </c>
      <c r="B4767" t="s">
        <v>15165</v>
      </c>
      <c r="C4767">
        <v>584</v>
      </c>
      <c r="D4767" t="str">
        <f>VLOOKUP($C4767,Hosts!$A:$O,10,0)</f>
        <v>New York</v>
      </c>
      <c r="E4767" s="67">
        <f>INDEX(Hosts!$A:$O,MATCH(Places!$C4767,Hosts!$A:$A,0),MATCH(Places!E$1,Hosts!$1:$1,0))</f>
        <v>1</v>
      </c>
      <c r="F4767" s="67">
        <f>INDEX(Hosts!$A:$O,MATCH(Places!$C4767,Hosts!$A:$A,0),MATCH(Places!F$1,Hosts!$1:$1,0))</f>
        <v>1</v>
      </c>
      <c r="G4767" s="67" t="str">
        <f>INDEX(Hosts!$A:$O,MATCH(Places!$C4767,Hosts!$A:$A,0),MATCH(Places!G$1,Hosts!$1:$1,0))</f>
        <v>No</v>
      </c>
      <c r="H4767">
        <v>7</v>
      </c>
      <c r="I4767" t="str">
        <f>VLOOKUP($H4767,Neighborhoods!$A:$C,2,0)</f>
        <v>Brooklyn</v>
      </c>
      <c r="J4767" t="str">
        <f>VLOOKUP($H4767,Neighborhoods!$A:$C,3,0)</f>
        <v>Bedford-Stuyvesant</v>
      </c>
      <c r="K4767" t="s">
        <v>11822</v>
      </c>
      <c r="L4767" t="str">
        <f t="shared" si="296"/>
        <v>No</v>
      </c>
      <c r="M4767">
        <v>2</v>
      </c>
      <c r="N4767" t="str" cm="1">
        <f t="array" ref="N4767">_xlfn.IFS(M4767&lt;=2,"Small",M4767&lt;=5,"Medium",M4767&gt;5,"Large")</f>
        <v>Small</v>
      </c>
      <c r="O4767" s="50">
        <v>100</v>
      </c>
      <c r="P4767" s="67">
        <f t="shared" si="297"/>
        <v>0.03</v>
      </c>
      <c r="Q4767" s="52">
        <v>4.8899999999999997</v>
      </c>
      <c r="R4767" s="52" t="str" cm="1">
        <f t="array" ref="R4767">_xlfn.IFS(ROUND(Q4767,0)=5,"Excellent",ROUND(Q4767,0)=4,"Good",ROUND(Q4767,0)=3,"Ok",ROUND(Q4767,0)&lt;3,"Bad")</f>
        <v>Excellent</v>
      </c>
      <c r="S4767">
        <v>9</v>
      </c>
      <c r="T4767" t="str">
        <f t="shared" si="298"/>
        <v>No</v>
      </c>
      <c r="U4767" s="65">
        <v>43702</v>
      </c>
      <c r="V4767" s="65">
        <v>43831</v>
      </c>
      <c r="W4767">
        <v>49</v>
      </c>
      <c r="X4767" t="str">
        <f t="shared" si="299"/>
        <v>Active</v>
      </c>
      <c r="Y4767" t="s">
        <v>15615</v>
      </c>
    </row>
    <row r="4768" spans="1:25" x14ac:dyDescent="0.25">
      <c r="A4768">
        <v>4767</v>
      </c>
      <c r="B4768" t="s">
        <v>3333</v>
      </c>
      <c r="C4768">
        <v>3689</v>
      </c>
      <c r="D4768" t="str">
        <f>VLOOKUP($C4768,Hosts!$A:$O,10,0)</f>
        <v>New York</v>
      </c>
      <c r="E4768" s="67">
        <f>INDEX(Hosts!$A:$O,MATCH(Places!$C4768,Hosts!$A:$A,0),MATCH(Places!E$1,Hosts!$1:$1,0))</f>
        <v>1</v>
      </c>
      <c r="F4768" s="67">
        <f>INDEX(Hosts!$A:$O,MATCH(Places!$C4768,Hosts!$A:$A,0),MATCH(Places!F$1,Hosts!$1:$1,0))</f>
        <v>0.99</v>
      </c>
      <c r="G4768" s="67" t="str">
        <f>INDEX(Hosts!$A:$O,MATCH(Places!$C4768,Hosts!$A:$A,0),MATCH(Places!G$1,Hosts!$1:$1,0))</f>
        <v>Yes</v>
      </c>
      <c r="H4768">
        <v>7</v>
      </c>
      <c r="I4768" t="str">
        <f>VLOOKUP($H4768,Neighborhoods!$A:$C,2,0)</f>
        <v>Brooklyn</v>
      </c>
      <c r="J4768" t="str">
        <f>VLOOKUP($H4768,Neighborhoods!$A:$C,3,0)</f>
        <v>Bedford-Stuyvesant</v>
      </c>
      <c r="K4768" t="s">
        <v>1</v>
      </c>
      <c r="L4768" t="str">
        <f t="shared" si="296"/>
        <v>Yes</v>
      </c>
      <c r="M4768">
        <v>2</v>
      </c>
      <c r="N4768" t="str" cm="1">
        <f t="array" ref="N4768">_xlfn.IFS(M4768&lt;=2,"Small",M4768&lt;=5,"Medium",M4768&gt;5,"Large")</f>
        <v>Small</v>
      </c>
      <c r="O4768" s="50">
        <v>48</v>
      </c>
      <c r="P4768" s="67">
        <f t="shared" si="297"/>
        <v>0.03</v>
      </c>
      <c r="Q4768" s="52">
        <v>4.96</v>
      </c>
      <c r="R4768" s="52" t="str" cm="1">
        <f t="array" ref="R4768">_xlfn.IFS(ROUND(Q4768,0)=5,"Excellent",ROUND(Q4768,0)=4,"Good",ROUND(Q4768,0)=3,"Ok",ROUND(Q4768,0)&lt;3,"Bad")</f>
        <v>Excellent</v>
      </c>
      <c r="S4768">
        <v>28</v>
      </c>
      <c r="T4768" t="str">
        <f t="shared" si="298"/>
        <v>No</v>
      </c>
      <c r="U4768" s="65">
        <v>43595</v>
      </c>
      <c r="V4768" s="65">
        <v>44043</v>
      </c>
      <c r="W4768">
        <v>89</v>
      </c>
      <c r="X4768" t="str">
        <f t="shared" si="299"/>
        <v>Active</v>
      </c>
      <c r="Y4768" t="s">
        <v>15615</v>
      </c>
    </row>
    <row r="4769" spans="1:25" x14ac:dyDescent="0.25">
      <c r="A4769">
        <v>4768</v>
      </c>
      <c r="B4769" t="s">
        <v>3334</v>
      </c>
      <c r="C4769">
        <v>3787</v>
      </c>
      <c r="D4769" t="str">
        <f>VLOOKUP($C4769,Hosts!$A:$O,10,0)</f>
        <v>New Jersey</v>
      </c>
      <c r="E4769" s="67">
        <f>INDEX(Hosts!$A:$O,MATCH(Places!$C4769,Hosts!$A:$A,0),MATCH(Places!E$1,Hosts!$1:$1,0))</f>
        <v>1</v>
      </c>
      <c r="F4769" s="67">
        <f>INDEX(Hosts!$A:$O,MATCH(Places!$C4769,Hosts!$A:$A,0),MATCH(Places!F$1,Hosts!$1:$1,0))</f>
        <v>0.88</v>
      </c>
      <c r="G4769" s="67" t="str">
        <f>INDEX(Hosts!$A:$O,MATCH(Places!$C4769,Hosts!$A:$A,0),MATCH(Places!G$1,Hosts!$1:$1,0))</f>
        <v>No</v>
      </c>
      <c r="H4769">
        <v>13</v>
      </c>
      <c r="I4769" t="str">
        <f>VLOOKUP($H4769,Neighborhoods!$A:$C,2,0)</f>
        <v>Manhattan</v>
      </c>
      <c r="J4769" t="str">
        <f>VLOOKUP($H4769,Neighborhoods!$A:$C,3,0)</f>
        <v>Chelsea</v>
      </c>
      <c r="K4769" t="s">
        <v>11822</v>
      </c>
      <c r="L4769" t="str">
        <f t="shared" si="296"/>
        <v>No</v>
      </c>
      <c r="M4769">
        <v>4</v>
      </c>
      <c r="N4769" t="str" cm="1">
        <f t="array" ref="N4769">_xlfn.IFS(M4769&lt;=2,"Small",M4769&lt;=5,"Medium",M4769&gt;5,"Large")</f>
        <v>Medium</v>
      </c>
      <c r="O4769" s="50">
        <v>249</v>
      </c>
      <c r="P4769" s="67">
        <f t="shared" si="297"/>
        <v>0.04</v>
      </c>
      <c r="Q4769" s="52">
        <v>4.82</v>
      </c>
      <c r="R4769" s="52" t="str" cm="1">
        <f t="array" ref="R4769">_xlfn.IFS(ROUND(Q4769,0)=5,"Excellent",ROUND(Q4769,0)=4,"Good",ROUND(Q4769,0)=3,"Ok",ROUND(Q4769,0)&lt;3,"Bad")</f>
        <v>Excellent</v>
      </c>
      <c r="S4769">
        <v>17</v>
      </c>
      <c r="T4769" t="str">
        <f t="shared" si="298"/>
        <v>No</v>
      </c>
      <c r="U4769" s="65">
        <v>43602</v>
      </c>
      <c r="V4769" s="65">
        <v>43809</v>
      </c>
      <c r="W4769">
        <v>180</v>
      </c>
      <c r="X4769" t="str">
        <f t="shared" si="299"/>
        <v>Active</v>
      </c>
      <c r="Y4769" t="s">
        <v>15616</v>
      </c>
    </row>
    <row r="4770" spans="1:25" x14ac:dyDescent="0.25">
      <c r="A4770">
        <v>4769</v>
      </c>
      <c r="B4770" t="s">
        <v>13628</v>
      </c>
      <c r="C4770">
        <v>2333</v>
      </c>
      <c r="D4770" t="str">
        <f>VLOOKUP($C4770,Hosts!$A:$O,10,0)</f>
        <v>New York</v>
      </c>
      <c r="E4770" s="67">
        <f>INDEX(Hosts!$A:$O,MATCH(Places!$C4770,Hosts!$A:$A,0),MATCH(Places!E$1,Hosts!$1:$1,0))</f>
        <v>0</v>
      </c>
      <c r="F4770" s="67">
        <f>INDEX(Hosts!$A:$O,MATCH(Places!$C4770,Hosts!$A:$A,0),MATCH(Places!F$1,Hosts!$1:$1,0))</f>
        <v>0.66</v>
      </c>
      <c r="G4770" s="67" t="str">
        <f>INDEX(Hosts!$A:$O,MATCH(Places!$C4770,Hosts!$A:$A,0),MATCH(Places!G$1,Hosts!$1:$1,0))</f>
        <v>Yes</v>
      </c>
      <c r="H4770">
        <v>7</v>
      </c>
      <c r="I4770" t="str">
        <f>VLOOKUP($H4770,Neighborhoods!$A:$C,2,0)</f>
        <v>Brooklyn</v>
      </c>
      <c r="J4770" t="str">
        <f>VLOOKUP($H4770,Neighborhoods!$A:$C,3,0)</f>
        <v>Bedford-Stuyvesant</v>
      </c>
      <c r="K4770" t="s">
        <v>1</v>
      </c>
      <c r="L4770" t="str">
        <f t="shared" si="296"/>
        <v>Yes</v>
      </c>
      <c r="M4770">
        <v>2</v>
      </c>
      <c r="N4770" t="str" cm="1">
        <f t="array" ref="N4770">_xlfn.IFS(M4770&lt;=2,"Small",M4770&lt;=5,"Medium",M4770&gt;5,"Large")</f>
        <v>Small</v>
      </c>
      <c r="O4770" s="50">
        <v>27</v>
      </c>
      <c r="P4770" s="67">
        <f t="shared" si="297"/>
        <v>0.03</v>
      </c>
      <c r="Q4770" s="52">
        <v>4.67</v>
      </c>
      <c r="R4770" s="52" t="str" cm="1">
        <f t="array" ref="R4770">_xlfn.IFS(ROUND(Q4770,0)=5,"Excellent",ROUND(Q4770,0)=4,"Good",ROUND(Q4770,0)=3,"Ok",ROUND(Q4770,0)&lt;3,"Bad")</f>
        <v>Excellent</v>
      </c>
      <c r="S4770">
        <v>9</v>
      </c>
      <c r="T4770" t="str">
        <f t="shared" si="298"/>
        <v>No</v>
      </c>
      <c r="U4770" s="65">
        <v>43596</v>
      </c>
      <c r="V4770" s="65">
        <v>43902</v>
      </c>
      <c r="W4770">
        <v>0</v>
      </c>
      <c r="X4770" t="str">
        <f t="shared" si="299"/>
        <v>Inactive</v>
      </c>
      <c r="Y4770" t="s">
        <v>15615</v>
      </c>
    </row>
    <row r="4771" spans="1:25" x14ac:dyDescent="0.25">
      <c r="A4771">
        <v>4770</v>
      </c>
      <c r="B4771" t="s">
        <v>14600</v>
      </c>
      <c r="C4771">
        <v>3540</v>
      </c>
      <c r="D4771" t="str">
        <f>VLOOKUP($C4771,Hosts!$A:$O,10,0)</f>
        <v>New York</v>
      </c>
      <c r="E4771" s="67">
        <f>INDEX(Hosts!$A:$O,MATCH(Places!$C4771,Hosts!$A:$A,0),MATCH(Places!E$1,Hosts!$1:$1,0))</f>
        <v>1</v>
      </c>
      <c r="F4771" s="67">
        <f>INDEX(Hosts!$A:$O,MATCH(Places!$C4771,Hosts!$A:$A,0),MATCH(Places!F$1,Hosts!$1:$1,0))</f>
        <v>1</v>
      </c>
      <c r="G4771" s="67" t="str">
        <f>INDEX(Hosts!$A:$O,MATCH(Places!$C4771,Hosts!$A:$A,0),MATCH(Places!G$1,Hosts!$1:$1,0))</f>
        <v>No</v>
      </c>
      <c r="H4771">
        <v>25</v>
      </c>
      <c r="I4771" t="str">
        <f>VLOOKUP($H4771,Neighborhoods!$A:$C,2,0)</f>
        <v>Queens</v>
      </c>
      <c r="J4771" t="str">
        <f>VLOOKUP($H4771,Neighborhoods!$A:$C,3,0)</f>
        <v>Ridgewood</v>
      </c>
      <c r="K4771" t="s">
        <v>11822</v>
      </c>
      <c r="L4771" t="str">
        <f t="shared" si="296"/>
        <v>No</v>
      </c>
      <c r="M4771">
        <v>7</v>
      </c>
      <c r="N4771" t="str" cm="1">
        <f t="array" ref="N4771">_xlfn.IFS(M4771&lt;=2,"Small",M4771&lt;=5,"Medium",M4771&gt;5,"Large")</f>
        <v>Large</v>
      </c>
      <c r="O4771" s="50">
        <v>125</v>
      </c>
      <c r="P4771" s="67">
        <f t="shared" si="297"/>
        <v>0.03</v>
      </c>
      <c r="Q4771" s="52">
        <v>4.1399999999999997</v>
      </c>
      <c r="R4771" s="52" t="str" cm="1">
        <f t="array" ref="R4771">_xlfn.IFS(ROUND(Q4771,0)=5,"Excellent",ROUND(Q4771,0)=4,"Good",ROUND(Q4771,0)=3,"Ok",ROUND(Q4771,0)&lt;3,"Bad")</f>
        <v>Good</v>
      </c>
      <c r="S4771">
        <v>7</v>
      </c>
      <c r="T4771" t="str">
        <f t="shared" si="298"/>
        <v>No</v>
      </c>
      <c r="U4771" s="65">
        <v>43596</v>
      </c>
      <c r="V4771" s="65">
        <v>43765</v>
      </c>
      <c r="W4771">
        <v>90</v>
      </c>
      <c r="X4771" t="str">
        <f t="shared" si="299"/>
        <v>Active</v>
      </c>
      <c r="Y4771" t="s">
        <v>15615</v>
      </c>
    </row>
    <row r="4772" spans="1:25" x14ac:dyDescent="0.25">
      <c r="A4772">
        <v>4771</v>
      </c>
      <c r="B4772" t="s">
        <v>15404</v>
      </c>
      <c r="C4772">
        <v>3857</v>
      </c>
      <c r="D4772" t="str">
        <f>VLOOKUP($C4772,Hosts!$A:$O,10,0)</f>
        <v>New York</v>
      </c>
      <c r="E4772" s="67">
        <f>INDEX(Hosts!$A:$O,MATCH(Places!$C4772,Hosts!$A:$A,0),MATCH(Places!E$1,Hosts!$1:$1,0))</f>
        <v>1</v>
      </c>
      <c r="F4772" s="67">
        <f>INDEX(Hosts!$A:$O,MATCH(Places!$C4772,Hosts!$A:$A,0),MATCH(Places!F$1,Hosts!$1:$1,0))</f>
        <v>0.43</v>
      </c>
      <c r="G4772" s="67" t="str">
        <f>INDEX(Hosts!$A:$O,MATCH(Places!$C4772,Hosts!$A:$A,0),MATCH(Places!G$1,Hosts!$1:$1,0))</f>
        <v>No</v>
      </c>
      <c r="H4772">
        <v>12</v>
      </c>
      <c r="I4772" t="str">
        <f>VLOOKUP($H4772,Neighborhoods!$A:$C,2,0)</f>
        <v>Brooklyn</v>
      </c>
      <c r="J4772" t="str">
        <f>VLOOKUP($H4772,Neighborhoods!$A:$C,3,0)</f>
        <v>Williamsburg</v>
      </c>
      <c r="K4772" t="s">
        <v>1</v>
      </c>
      <c r="L4772" t="str">
        <f t="shared" si="296"/>
        <v>Yes</v>
      </c>
      <c r="M4772">
        <v>3</v>
      </c>
      <c r="N4772" t="str" cm="1">
        <f t="array" ref="N4772">_xlfn.IFS(M4772&lt;=2,"Small",M4772&lt;=5,"Medium",M4772&gt;5,"Large")</f>
        <v>Medium</v>
      </c>
      <c r="O4772" s="50">
        <v>48</v>
      </c>
      <c r="P4772" s="67">
        <f t="shared" si="297"/>
        <v>0.03</v>
      </c>
      <c r="Q4772" s="52">
        <v>4.29</v>
      </c>
      <c r="R4772" s="52" t="str" cm="1">
        <f t="array" ref="R4772">_xlfn.IFS(ROUND(Q4772,0)=5,"Excellent",ROUND(Q4772,0)=4,"Good",ROUND(Q4772,0)=3,"Ok",ROUND(Q4772,0)&lt;3,"Bad")</f>
        <v>Good</v>
      </c>
      <c r="S4772">
        <v>7</v>
      </c>
      <c r="T4772" t="str">
        <f t="shared" si="298"/>
        <v>No</v>
      </c>
      <c r="U4772" s="65">
        <v>43602</v>
      </c>
      <c r="V4772" s="65">
        <v>43810</v>
      </c>
      <c r="W4772">
        <v>180</v>
      </c>
      <c r="X4772" t="str">
        <f t="shared" si="299"/>
        <v>Active</v>
      </c>
      <c r="Y4772" t="s">
        <v>15616</v>
      </c>
    </row>
    <row r="4773" spans="1:25" x14ac:dyDescent="0.25">
      <c r="A4773">
        <v>4772</v>
      </c>
      <c r="B4773" t="s">
        <v>3335</v>
      </c>
      <c r="C4773">
        <v>3679</v>
      </c>
      <c r="D4773" t="str">
        <f>VLOOKUP($C4773,Hosts!$A:$O,10,0)</f>
        <v>New York</v>
      </c>
      <c r="E4773" s="67">
        <f>INDEX(Hosts!$A:$O,MATCH(Places!$C4773,Hosts!$A:$A,0),MATCH(Places!E$1,Hosts!$1:$1,0))</f>
        <v>0.94</v>
      </c>
      <c r="F4773" s="67">
        <f>INDEX(Hosts!$A:$O,MATCH(Places!$C4773,Hosts!$A:$A,0),MATCH(Places!F$1,Hosts!$1:$1,0))</f>
        <v>0.97</v>
      </c>
      <c r="G4773" s="67" t="str">
        <f>INDEX(Hosts!$A:$O,MATCH(Places!$C4773,Hosts!$A:$A,0),MATCH(Places!G$1,Hosts!$1:$1,0))</f>
        <v>No</v>
      </c>
      <c r="H4773">
        <v>7</v>
      </c>
      <c r="I4773" t="str">
        <f>VLOOKUP($H4773,Neighborhoods!$A:$C,2,0)</f>
        <v>Brooklyn</v>
      </c>
      <c r="J4773" t="str">
        <f>VLOOKUP($H4773,Neighborhoods!$A:$C,3,0)</f>
        <v>Bedford-Stuyvesant</v>
      </c>
      <c r="K4773" t="s">
        <v>1</v>
      </c>
      <c r="L4773" t="str">
        <f t="shared" si="296"/>
        <v>Yes</v>
      </c>
      <c r="M4773">
        <v>3</v>
      </c>
      <c r="N4773" t="str" cm="1">
        <f t="array" ref="N4773">_xlfn.IFS(M4773&lt;=2,"Small",M4773&lt;=5,"Medium",M4773&gt;5,"Large")</f>
        <v>Medium</v>
      </c>
      <c r="O4773" s="50">
        <v>47</v>
      </c>
      <c r="P4773" s="67">
        <f t="shared" si="297"/>
        <v>0.03</v>
      </c>
      <c r="Q4773" s="52">
        <v>4.7</v>
      </c>
      <c r="R4773" s="52" t="str" cm="1">
        <f t="array" ref="R4773">_xlfn.IFS(ROUND(Q4773,0)=5,"Excellent",ROUND(Q4773,0)=4,"Good",ROUND(Q4773,0)=3,"Ok",ROUND(Q4773,0)&lt;3,"Bad")</f>
        <v>Excellent</v>
      </c>
      <c r="S4773">
        <v>20</v>
      </c>
      <c r="T4773" t="str">
        <f t="shared" si="298"/>
        <v>No</v>
      </c>
      <c r="U4773" s="65">
        <v>43599</v>
      </c>
      <c r="V4773" s="65">
        <v>44018</v>
      </c>
      <c r="W4773">
        <v>102</v>
      </c>
      <c r="X4773" t="str">
        <f t="shared" si="299"/>
        <v>Active</v>
      </c>
      <c r="Y4773" t="s">
        <v>15615</v>
      </c>
    </row>
    <row r="4774" spans="1:25" x14ac:dyDescent="0.25">
      <c r="A4774">
        <v>4773</v>
      </c>
      <c r="B4774" t="s">
        <v>14040</v>
      </c>
      <c r="C4774">
        <v>2477</v>
      </c>
      <c r="D4774" t="str">
        <f>VLOOKUP($C4774,Hosts!$A:$O,10,0)</f>
        <v>New York</v>
      </c>
      <c r="E4774" s="67">
        <f>INDEX(Hosts!$A:$O,MATCH(Places!$C4774,Hosts!$A:$A,0),MATCH(Places!E$1,Hosts!$1:$1,0))</f>
        <v>1</v>
      </c>
      <c r="F4774" s="67">
        <f>INDEX(Hosts!$A:$O,MATCH(Places!$C4774,Hosts!$A:$A,0),MATCH(Places!F$1,Hosts!$1:$1,0))</f>
        <v>1</v>
      </c>
      <c r="G4774" s="67" t="str">
        <f>INDEX(Hosts!$A:$O,MATCH(Places!$C4774,Hosts!$A:$A,0),MATCH(Places!G$1,Hosts!$1:$1,0))</f>
        <v>Yes</v>
      </c>
      <c r="H4774">
        <v>9</v>
      </c>
      <c r="I4774" t="str">
        <f>VLOOKUP($H4774,Neighborhoods!$A:$C,2,0)</f>
        <v>Brooklyn</v>
      </c>
      <c r="J4774" t="str">
        <f>VLOOKUP($H4774,Neighborhoods!$A:$C,3,0)</f>
        <v>Crown Heights</v>
      </c>
      <c r="K4774" t="s">
        <v>11822</v>
      </c>
      <c r="L4774" t="str">
        <f t="shared" si="296"/>
        <v>No</v>
      </c>
      <c r="M4774">
        <v>8</v>
      </c>
      <c r="N4774" t="str" cm="1">
        <f t="array" ref="N4774">_xlfn.IFS(M4774&lt;=2,"Small",M4774&lt;=5,"Medium",M4774&gt;5,"Large")</f>
        <v>Large</v>
      </c>
      <c r="O4774" s="50">
        <v>359</v>
      </c>
      <c r="P4774" s="67">
        <f t="shared" si="297"/>
        <v>0.04</v>
      </c>
      <c r="Q4774" s="52">
        <v>5</v>
      </c>
      <c r="R4774" s="52" t="str" cm="1">
        <f t="array" ref="R4774">_xlfn.IFS(ROUND(Q4774,0)=5,"Excellent",ROUND(Q4774,0)=4,"Good",ROUND(Q4774,0)=3,"Ok",ROUND(Q4774,0)&lt;3,"Bad")</f>
        <v>Excellent</v>
      </c>
      <c r="S4774">
        <v>13</v>
      </c>
      <c r="T4774" t="str">
        <f t="shared" si="298"/>
        <v>No</v>
      </c>
      <c r="U4774" s="65">
        <v>43600</v>
      </c>
      <c r="V4774" s="65">
        <v>43884</v>
      </c>
      <c r="W4774">
        <v>0</v>
      </c>
      <c r="X4774" t="str">
        <f t="shared" si="299"/>
        <v>Inactive</v>
      </c>
      <c r="Y4774" t="s">
        <v>15616</v>
      </c>
    </row>
    <row r="4775" spans="1:25" x14ac:dyDescent="0.25">
      <c r="A4775">
        <v>4774</v>
      </c>
      <c r="B4775" t="s">
        <v>3336</v>
      </c>
      <c r="C4775">
        <v>1842</v>
      </c>
      <c r="D4775" t="str">
        <f>VLOOKUP($C4775,Hosts!$A:$O,10,0)</f>
        <v>New York</v>
      </c>
      <c r="E4775" s="67">
        <f>INDEX(Hosts!$A:$O,MATCH(Places!$C4775,Hosts!$A:$A,0),MATCH(Places!E$1,Hosts!$1:$1,0))</f>
        <v>1</v>
      </c>
      <c r="F4775" s="67">
        <f>INDEX(Hosts!$A:$O,MATCH(Places!$C4775,Hosts!$A:$A,0),MATCH(Places!F$1,Hosts!$1:$1,0))</f>
        <v>0.91</v>
      </c>
      <c r="G4775" s="67" t="str">
        <f>INDEX(Hosts!$A:$O,MATCH(Places!$C4775,Hosts!$A:$A,0),MATCH(Places!G$1,Hosts!$1:$1,0))</f>
        <v>Yes</v>
      </c>
      <c r="H4775">
        <v>7</v>
      </c>
      <c r="I4775" t="str">
        <f>VLOOKUP($H4775,Neighborhoods!$A:$C,2,0)</f>
        <v>Brooklyn</v>
      </c>
      <c r="J4775" t="str">
        <f>VLOOKUP($H4775,Neighborhoods!$A:$C,3,0)</f>
        <v>Bedford-Stuyvesant</v>
      </c>
      <c r="K4775" t="s">
        <v>1</v>
      </c>
      <c r="L4775" t="str">
        <f t="shared" si="296"/>
        <v>Yes</v>
      </c>
      <c r="M4775">
        <v>2</v>
      </c>
      <c r="N4775" t="str" cm="1">
        <f t="array" ref="N4775">_xlfn.IFS(M4775&lt;=2,"Small",M4775&lt;=5,"Medium",M4775&gt;5,"Large")</f>
        <v>Small</v>
      </c>
      <c r="O4775" s="50">
        <v>50</v>
      </c>
      <c r="P4775" s="67">
        <f t="shared" si="297"/>
        <v>0.03</v>
      </c>
      <c r="Q4775" s="52">
        <v>5</v>
      </c>
      <c r="R4775" s="52" t="str" cm="1">
        <f t="array" ref="R4775">_xlfn.IFS(ROUND(Q4775,0)=5,"Excellent",ROUND(Q4775,0)=4,"Good",ROUND(Q4775,0)=3,"Ok",ROUND(Q4775,0)&lt;3,"Bad")</f>
        <v>Excellent</v>
      </c>
      <c r="S4775">
        <v>19</v>
      </c>
      <c r="T4775" t="str">
        <f t="shared" si="298"/>
        <v>No</v>
      </c>
      <c r="U4775" s="65">
        <v>43617</v>
      </c>
      <c r="V4775" s="65">
        <v>43914</v>
      </c>
      <c r="W4775">
        <v>351</v>
      </c>
      <c r="X4775" t="str">
        <f t="shared" si="299"/>
        <v>Active</v>
      </c>
      <c r="Y4775" t="s">
        <v>15615</v>
      </c>
    </row>
    <row r="4776" spans="1:25" x14ac:dyDescent="0.25">
      <c r="A4776">
        <v>4775</v>
      </c>
      <c r="B4776" t="s">
        <v>14675</v>
      </c>
      <c r="C4776">
        <v>3561</v>
      </c>
      <c r="D4776" t="str">
        <f>VLOOKUP($C4776,Hosts!$A:$O,10,0)</f>
        <v>New York</v>
      </c>
      <c r="E4776" s="67">
        <f>INDEX(Hosts!$A:$O,MATCH(Places!$C4776,Hosts!$A:$A,0),MATCH(Places!E$1,Hosts!$1:$1,0))</f>
        <v>0.75</v>
      </c>
      <c r="F4776" s="67">
        <f>INDEX(Hosts!$A:$O,MATCH(Places!$C4776,Hosts!$A:$A,0),MATCH(Places!F$1,Hosts!$1:$1,0))</f>
        <v>0.92</v>
      </c>
      <c r="G4776" s="67" t="str">
        <f>INDEX(Hosts!$A:$O,MATCH(Places!$C4776,Hosts!$A:$A,0),MATCH(Places!G$1,Hosts!$1:$1,0))</f>
        <v>Yes</v>
      </c>
      <c r="H4776">
        <v>6</v>
      </c>
      <c r="I4776" t="str">
        <f>VLOOKUP($H4776,Neighborhoods!$A:$C,2,0)</f>
        <v>Bronx</v>
      </c>
      <c r="J4776" t="str">
        <f>VLOOKUP($H4776,Neighborhoods!$A:$C,3,0)</f>
        <v>Wakefield</v>
      </c>
      <c r="K4776" t="s">
        <v>11822</v>
      </c>
      <c r="L4776" t="str">
        <f t="shared" si="296"/>
        <v>No</v>
      </c>
      <c r="M4776">
        <v>9</v>
      </c>
      <c r="N4776" t="str" cm="1">
        <f t="array" ref="N4776">_xlfn.IFS(M4776&lt;=2,"Small",M4776&lt;=5,"Medium",M4776&gt;5,"Large")</f>
        <v>Large</v>
      </c>
      <c r="O4776" s="50">
        <v>609</v>
      </c>
      <c r="P4776" s="67">
        <f t="shared" si="297"/>
        <v>0.05</v>
      </c>
      <c r="Q4776" s="52">
        <v>4.8099999999999996</v>
      </c>
      <c r="R4776" s="52" t="str" cm="1">
        <f t="array" ref="R4776">_xlfn.IFS(ROUND(Q4776,0)=5,"Excellent",ROUND(Q4776,0)=4,"Good",ROUND(Q4776,0)=3,"Ok",ROUND(Q4776,0)&lt;3,"Bad")</f>
        <v>Excellent</v>
      </c>
      <c r="S4776">
        <v>27</v>
      </c>
      <c r="T4776" t="str">
        <f t="shared" si="298"/>
        <v>No</v>
      </c>
      <c r="U4776" s="65">
        <v>43602</v>
      </c>
      <c r="V4776" s="65">
        <v>43995</v>
      </c>
      <c r="W4776">
        <v>270</v>
      </c>
      <c r="X4776" t="str">
        <f t="shared" si="299"/>
        <v>Active</v>
      </c>
      <c r="Y4776" t="s">
        <v>15615</v>
      </c>
    </row>
    <row r="4777" spans="1:25" x14ac:dyDescent="0.25">
      <c r="A4777">
        <v>4776</v>
      </c>
      <c r="B4777" t="s">
        <v>3337</v>
      </c>
      <c r="C4777">
        <v>3482</v>
      </c>
      <c r="D4777" t="str">
        <f>VLOOKUP($C4777,Hosts!$A:$O,10,0)</f>
        <v>New York</v>
      </c>
      <c r="E4777" s="67">
        <f>INDEX(Hosts!$A:$O,MATCH(Places!$C4777,Hosts!$A:$A,0),MATCH(Places!E$1,Hosts!$1:$1,0))</f>
        <v>0.98</v>
      </c>
      <c r="F4777" s="67">
        <f>INDEX(Hosts!$A:$O,MATCH(Places!$C4777,Hosts!$A:$A,0),MATCH(Places!F$1,Hosts!$1:$1,0))</f>
        <v>0.98</v>
      </c>
      <c r="G4777" s="67" t="str">
        <f>INDEX(Hosts!$A:$O,MATCH(Places!$C4777,Hosts!$A:$A,0),MATCH(Places!G$1,Hosts!$1:$1,0))</f>
        <v>No</v>
      </c>
      <c r="H4777">
        <v>5</v>
      </c>
      <c r="I4777" t="str">
        <f>VLOOKUP($H4777,Neighborhoods!$A:$C,2,0)</f>
        <v>Bronx</v>
      </c>
      <c r="J4777" t="str">
        <f>VLOOKUP($H4777,Neighborhoods!$A:$C,3,0)</f>
        <v>Port Morris</v>
      </c>
      <c r="K4777" t="s">
        <v>16</v>
      </c>
      <c r="L4777" t="str">
        <f t="shared" si="296"/>
        <v>Yes</v>
      </c>
      <c r="M4777">
        <v>1</v>
      </c>
      <c r="N4777" t="str" cm="1">
        <f t="array" ref="N4777">_xlfn.IFS(M4777&lt;=2,"Small",M4777&lt;=5,"Medium",M4777&gt;5,"Large")</f>
        <v>Small</v>
      </c>
      <c r="O4777" s="50">
        <v>22</v>
      </c>
      <c r="P4777" s="67">
        <f t="shared" si="297"/>
        <v>0.03</v>
      </c>
      <c r="Q4777" s="52">
        <v>4.33</v>
      </c>
      <c r="R4777" s="52" t="str" cm="1">
        <f t="array" ref="R4777">_xlfn.IFS(ROUND(Q4777,0)=5,"Excellent",ROUND(Q4777,0)=4,"Good",ROUND(Q4777,0)=3,"Ok",ROUND(Q4777,0)&lt;3,"Bad")</f>
        <v>Good</v>
      </c>
      <c r="S4777">
        <v>18</v>
      </c>
      <c r="T4777" t="str">
        <f t="shared" si="298"/>
        <v>No</v>
      </c>
      <c r="U4777" s="65">
        <v>43597</v>
      </c>
      <c r="V4777" s="65">
        <v>43811</v>
      </c>
      <c r="W4777">
        <v>105</v>
      </c>
      <c r="X4777" t="str">
        <f t="shared" si="299"/>
        <v>Active</v>
      </c>
      <c r="Y4777" t="s">
        <v>15615</v>
      </c>
    </row>
    <row r="4778" spans="1:25" x14ac:dyDescent="0.25">
      <c r="A4778">
        <v>4777</v>
      </c>
      <c r="B4778" t="s">
        <v>14009</v>
      </c>
      <c r="C4778">
        <v>1153</v>
      </c>
      <c r="D4778" t="str">
        <f>VLOOKUP($C4778,Hosts!$A:$O,10,0)</f>
        <v>Chiang Rai</v>
      </c>
      <c r="E4778" s="67">
        <f>INDEX(Hosts!$A:$O,MATCH(Places!$C4778,Hosts!$A:$A,0),MATCH(Places!E$1,Hosts!$1:$1,0))</f>
        <v>1</v>
      </c>
      <c r="F4778" s="67">
        <f>INDEX(Hosts!$A:$O,MATCH(Places!$C4778,Hosts!$A:$A,0),MATCH(Places!F$1,Hosts!$1:$1,0))</f>
        <v>1</v>
      </c>
      <c r="G4778" s="67" t="str">
        <f>INDEX(Hosts!$A:$O,MATCH(Places!$C4778,Hosts!$A:$A,0),MATCH(Places!G$1,Hosts!$1:$1,0))</f>
        <v>No</v>
      </c>
      <c r="H4778">
        <v>7</v>
      </c>
      <c r="I4778" t="str">
        <f>VLOOKUP($H4778,Neighborhoods!$A:$C,2,0)</f>
        <v>Brooklyn</v>
      </c>
      <c r="J4778" t="str">
        <f>VLOOKUP($H4778,Neighborhoods!$A:$C,3,0)</f>
        <v>Bedford-Stuyvesant</v>
      </c>
      <c r="K4778" t="s">
        <v>1</v>
      </c>
      <c r="L4778" t="str">
        <f t="shared" si="296"/>
        <v>Yes</v>
      </c>
      <c r="M4778">
        <v>2</v>
      </c>
      <c r="N4778" t="str" cm="1">
        <f t="array" ref="N4778">_xlfn.IFS(M4778&lt;=2,"Small",M4778&lt;=5,"Medium",M4778&gt;5,"Large")</f>
        <v>Small</v>
      </c>
      <c r="O4778" s="50">
        <v>185</v>
      </c>
      <c r="P4778" s="67">
        <f t="shared" si="297"/>
        <v>0.03</v>
      </c>
      <c r="Q4778" s="52">
        <v>4.75</v>
      </c>
      <c r="R4778" s="52" t="str" cm="1">
        <f t="array" ref="R4778">_xlfn.IFS(ROUND(Q4778,0)=5,"Excellent",ROUND(Q4778,0)=4,"Good",ROUND(Q4778,0)=3,"Ok",ROUND(Q4778,0)&lt;3,"Bad")</f>
        <v>Excellent</v>
      </c>
      <c r="S4778">
        <v>8</v>
      </c>
      <c r="T4778" t="str">
        <f t="shared" si="298"/>
        <v>No</v>
      </c>
      <c r="U4778" s="65">
        <v>43752</v>
      </c>
      <c r="V4778" s="65">
        <v>43863</v>
      </c>
      <c r="W4778">
        <v>0</v>
      </c>
      <c r="X4778" t="str">
        <f t="shared" si="299"/>
        <v>Inactive</v>
      </c>
      <c r="Y4778" t="s">
        <v>15616</v>
      </c>
    </row>
    <row r="4779" spans="1:25" x14ac:dyDescent="0.25">
      <c r="A4779">
        <v>4778</v>
      </c>
      <c r="B4779" t="s">
        <v>3338</v>
      </c>
      <c r="C4779">
        <v>1288</v>
      </c>
      <c r="D4779" t="str">
        <f>VLOOKUP($C4779,Hosts!$A:$O,10,0)</f>
        <v>New York</v>
      </c>
      <c r="E4779" s="67">
        <f>INDEX(Hosts!$A:$O,MATCH(Places!$C4779,Hosts!$A:$A,0),MATCH(Places!E$1,Hosts!$1:$1,0))</f>
        <v>1</v>
      </c>
      <c r="F4779" s="67">
        <f>INDEX(Hosts!$A:$O,MATCH(Places!$C4779,Hosts!$A:$A,0),MATCH(Places!F$1,Hosts!$1:$1,0))</f>
        <v>0.9</v>
      </c>
      <c r="G4779" s="67" t="str">
        <f>INDEX(Hosts!$A:$O,MATCH(Places!$C4779,Hosts!$A:$A,0),MATCH(Places!G$1,Hosts!$1:$1,0))</f>
        <v>No</v>
      </c>
      <c r="H4779">
        <v>17</v>
      </c>
      <c r="I4779" t="str">
        <f>VLOOKUP($H4779,Neighborhoods!$A:$C,2,0)</f>
        <v>Manhattan</v>
      </c>
      <c r="J4779" t="str">
        <f>VLOOKUP($H4779,Neighborhoods!$A:$C,3,0)</f>
        <v>Hell's Kitchen</v>
      </c>
      <c r="K4779" t="s">
        <v>1</v>
      </c>
      <c r="L4779" t="str">
        <f t="shared" si="296"/>
        <v>Yes</v>
      </c>
      <c r="M4779">
        <v>2</v>
      </c>
      <c r="N4779" t="str" cm="1">
        <f t="array" ref="N4779">_xlfn.IFS(M4779&lt;=2,"Small",M4779&lt;=5,"Medium",M4779&gt;5,"Large")</f>
        <v>Small</v>
      </c>
      <c r="O4779" s="50">
        <v>79</v>
      </c>
      <c r="P4779" s="67">
        <f t="shared" si="297"/>
        <v>0.03</v>
      </c>
      <c r="Q4779" s="52">
        <v>4.9000000000000004</v>
      </c>
      <c r="R4779" s="52" t="str" cm="1">
        <f t="array" ref="R4779">_xlfn.IFS(ROUND(Q4779,0)=5,"Excellent",ROUND(Q4779,0)=4,"Good",ROUND(Q4779,0)=3,"Ok",ROUND(Q4779,0)&lt;3,"Bad")</f>
        <v>Excellent</v>
      </c>
      <c r="S4779">
        <v>42</v>
      </c>
      <c r="T4779" t="str">
        <f t="shared" si="298"/>
        <v>No</v>
      </c>
      <c r="U4779" s="65">
        <v>43602</v>
      </c>
      <c r="V4779" s="65">
        <v>44042</v>
      </c>
      <c r="W4779">
        <v>179</v>
      </c>
      <c r="X4779" t="str">
        <f t="shared" si="299"/>
        <v>Active</v>
      </c>
      <c r="Y4779" t="s">
        <v>15615</v>
      </c>
    </row>
    <row r="4780" spans="1:25" x14ac:dyDescent="0.25">
      <c r="A4780">
        <v>4779</v>
      </c>
      <c r="B4780" t="s">
        <v>3339</v>
      </c>
      <c r="C4780">
        <v>1106</v>
      </c>
      <c r="D4780" t="str">
        <f>VLOOKUP($C4780,Hosts!$A:$O,10,0)</f>
        <v>New York</v>
      </c>
      <c r="E4780" s="67">
        <f>INDEX(Hosts!$A:$O,MATCH(Places!$C4780,Hosts!$A:$A,0),MATCH(Places!E$1,Hosts!$1:$1,0))</f>
        <v>1</v>
      </c>
      <c r="F4780" s="67">
        <f>INDEX(Hosts!$A:$O,MATCH(Places!$C4780,Hosts!$A:$A,0),MATCH(Places!F$1,Hosts!$1:$1,0))</f>
        <v>1</v>
      </c>
      <c r="G4780" s="67" t="str">
        <f>INDEX(Hosts!$A:$O,MATCH(Places!$C4780,Hosts!$A:$A,0),MATCH(Places!G$1,Hosts!$1:$1,0))</f>
        <v>Yes</v>
      </c>
      <c r="H4780">
        <v>12</v>
      </c>
      <c r="I4780" t="str">
        <f>VLOOKUP($H4780,Neighborhoods!$A:$C,2,0)</f>
        <v>Brooklyn</v>
      </c>
      <c r="J4780" t="str">
        <f>VLOOKUP($H4780,Neighborhoods!$A:$C,3,0)</f>
        <v>Williamsburg</v>
      </c>
      <c r="K4780" t="s">
        <v>11822</v>
      </c>
      <c r="L4780" t="str">
        <f t="shared" si="296"/>
        <v>No</v>
      </c>
      <c r="M4780">
        <v>2</v>
      </c>
      <c r="N4780" t="str" cm="1">
        <f t="array" ref="N4780">_xlfn.IFS(M4780&lt;=2,"Small",M4780&lt;=5,"Medium",M4780&gt;5,"Large")</f>
        <v>Small</v>
      </c>
      <c r="O4780" s="50">
        <v>139</v>
      </c>
      <c r="P4780" s="67">
        <f t="shared" si="297"/>
        <v>0.03</v>
      </c>
      <c r="Q4780" s="52">
        <v>4.8499999999999996</v>
      </c>
      <c r="R4780" s="52" t="str" cm="1">
        <f t="array" ref="R4780">_xlfn.IFS(ROUND(Q4780,0)=5,"Excellent",ROUND(Q4780,0)=4,"Good",ROUND(Q4780,0)=3,"Ok",ROUND(Q4780,0)&lt;3,"Bad")</f>
        <v>Excellent</v>
      </c>
      <c r="S4780">
        <v>34</v>
      </c>
      <c r="T4780" t="str">
        <f t="shared" si="298"/>
        <v>No</v>
      </c>
      <c r="U4780" s="65">
        <v>43633</v>
      </c>
      <c r="V4780" s="65">
        <v>44046</v>
      </c>
      <c r="W4780">
        <v>5</v>
      </c>
      <c r="X4780" t="str">
        <f t="shared" si="299"/>
        <v>Active</v>
      </c>
      <c r="Y4780" t="s">
        <v>15616</v>
      </c>
    </row>
    <row r="4781" spans="1:25" x14ac:dyDescent="0.25">
      <c r="A4781">
        <v>4780</v>
      </c>
      <c r="B4781" t="s">
        <v>3340</v>
      </c>
      <c r="C4781">
        <v>2564</v>
      </c>
      <c r="D4781" t="str">
        <f>VLOOKUP($C4781,Hosts!$A:$O,10,0)</f>
        <v>New York</v>
      </c>
      <c r="E4781" s="67">
        <f>INDEX(Hosts!$A:$O,MATCH(Places!$C4781,Hosts!$A:$A,0),MATCH(Places!E$1,Hosts!$1:$1,0))</f>
        <v>1</v>
      </c>
      <c r="F4781" s="67">
        <f>INDEX(Hosts!$A:$O,MATCH(Places!$C4781,Hosts!$A:$A,0),MATCH(Places!F$1,Hosts!$1:$1,0))</f>
        <v>0.95</v>
      </c>
      <c r="G4781" s="67" t="str">
        <f>INDEX(Hosts!$A:$O,MATCH(Places!$C4781,Hosts!$A:$A,0),MATCH(Places!G$1,Hosts!$1:$1,0))</f>
        <v>Yes</v>
      </c>
      <c r="H4781">
        <v>12</v>
      </c>
      <c r="I4781" t="str">
        <f>VLOOKUP($H4781,Neighborhoods!$A:$C,2,0)</f>
        <v>Brooklyn</v>
      </c>
      <c r="J4781" t="str">
        <f>VLOOKUP($H4781,Neighborhoods!$A:$C,3,0)</f>
        <v>Williamsburg</v>
      </c>
      <c r="K4781" t="s">
        <v>11822</v>
      </c>
      <c r="L4781" t="str">
        <f t="shared" si="296"/>
        <v>No</v>
      </c>
      <c r="M4781">
        <v>4</v>
      </c>
      <c r="N4781" t="str" cm="1">
        <f t="array" ref="N4781">_xlfn.IFS(M4781&lt;=2,"Small",M4781&lt;=5,"Medium",M4781&gt;5,"Large")</f>
        <v>Medium</v>
      </c>
      <c r="O4781" s="50">
        <v>140</v>
      </c>
      <c r="P4781" s="67">
        <f t="shared" si="297"/>
        <v>0.03</v>
      </c>
      <c r="Q4781" s="52">
        <v>5</v>
      </c>
      <c r="R4781" s="52" t="str" cm="1">
        <f t="array" ref="R4781">_xlfn.IFS(ROUND(Q4781,0)=5,"Excellent",ROUND(Q4781,0)=4,"Good",ROUND(Q4781,0)=3,"Ok",ROUND(Q4781,0)&lt;3,"Bad")</f>
        <v>Excellent</v>
      </c>
      <c r="S4781">
        <v>35</v>
      </c>
      <c r="T4781" t="str">
        <f t="shared" si="298"/>
        <v>No</v>
      </c>
      <c r="U4781" s="65">
        <v>43674</v>
      </c>
      <c r="V4781" s="65">
        <v>43901</v>
      </c>
      <c r="W4781">
        <v>332</v>
      </c>
      <c r="X4781" t="str">
        <f t="shared" si="299"/>
        <v>Active</v>
      </c>
      <c r="Y4781" t="s">
        <v>15615</v>
      </c>
    </row>
    <row r="4782" spans="1:25" x14ac:dyDescent="0.25">
      <c r="A4782">
        <v>4781</v>
      </c>
      <c r="B4782" t="s">
        <v>3341</v>
      </c>
      <c r="C4782">
        <v>2770</v>
      </c>
      <c r="D4782" t="str">
        <f>VLOOKUP($C4782,Hosts!$A:$O,10,0)</f>
        <v>New York</v>
      </c>
      <c r="E4782" s="67">
        <f>INDEX(Hosts!$A:$O,MATCH(Places!$C4782,Hosts!$A:$A,0),MATCH(Places!E$1,Hosts!$1:$1,0))</f>
        <v>1</v>
      </c>
      <c r="F4782" s="67">
        <f>INDEX(Hosts!$A:$O,MATCH(Places!$C4782,Hosts!$A:$A,0),MATCH(Places!F$1,Hosts!$1:$1,0))</f>
        <v>1</v>
      </c>
      <c r="G4782" s="67" t="str">
        <f>INDEX(Hosts!$A:$O,MATCH(Places!$C4782,Hosts!$A:$A,0),MATCH(Places!G$1,Hosts!$1:$1,0))</f>
        <v>Yes</v>
      </c>
      <c r="H4782">
        <v>15</v>
      </c>
      <c r="I4782" t="str">
        <f>VLOOKUP($H4782,Neighborhoods!$A:$C,2,0)</f>
        <v>Manhattan</v>
      </c>
      <c r="J4782" t="str">
        <f>VLOOKUP($H4782,Neighborhoods!$A:$C,3,0)</f>
        <v>East Village</v>
      </c>
      <c r="K4782" t="s">
        <v>11822</v>
      </c>
      <c r="L4782" t="str">
        <f t="shared" si="296"/>
        <v>No</v>
      </c>
      <c r="M4782">
        <v>2</v>
      </c>
      <c r="N4782" t="str" cm="1">
        <f t="array" ref="N4782">_xlfn.IFS(M4782&lt;=2,"Small",M4782&lt;=5,"Medium",M4782&gt;5,"Large")</f>
        <v>Small</v>
      </c>
      <c r="O4782" s="50">
        <v>115</v>
      </c>
      <c r="P4782" s="67">
        <f t="shared" si="297"/>
        <v>0.03</v>
      </c>
      <c r="Q4782" s="52">
        <v>4.91</v>
      </c>
      <c r="R4782" s="52" t="str" cm="1">
        <f t="array" ref="R4782">_xlfn.IFS(ROUND(Q4782,0)=5,"Excellent",ROUND(Q4782,0)=4,"Good",ROUND(Q4782,0)=3,"Ok",ROUND(Q4782,0)&lt;3,"Bad")</f>
        <v>Excellent</v>
      </c>
      <c r="S4782">
        <v>43</v>
      </c>
      <c r="T4782" t="str">
        <f t="shared" si="298"/>
        <v>No</v>
      </c>
      <c r="U4782" s="65">
        <v>43606</v>
      </c>
      <c r="V4782" s="65">
        <v>44053</v>
      </c>
      <c r="W4782">
        <v>20</v>
      </c>
      <c r="X4782" t="str">
        <f t="shared" si="299"/>
        <v>Active</v>
      </c>
      <c r="Y4782" t="s">
        <v>15615</v>
      </c>
    </row>
    <row r="4783" spans="1:25" x14ac:dyDescent="0.25">
      <c r="A4783">
        <v>4782</v>
      </c>
      <c r="B4783" t="s">
        <v>3342</v>
      </c>
      <c r="C4783">
        <v>1130</v>
      </c>
      <c r="D4783" t="str">
        <f>VLOOKUP($C4783,Hosts!$A:$O,10,0)</f>
        <v>Massachusetts</v>
      </c>
      <c r="E4783" s="67">
        <f>INDEX(Hosts!$A:$O,MATCH(Places!$C4783,Hosts!$A:$A,0),MATCH(Places!E$1,Hosts!$1:$1,0))</f>
        <v>1</v>
      </c>
      <c r="F4783" s="67">
        <f>INDEX(Hosts!$A:$O,MATCH(Places!$C4783,Hosts!$A:$A,0),MATCH(Places!F$1,Hosts!$1:$1,0))</f>
        <v>0.43</v>
      </c>
      <c r="G4783" s="67" t="str">
        <f>INDEX(Hosts!$A:$O,MATCH(Places!$C4783,Hosts!$A:$A,0),MATCH(Places!G$1,Hosts!$1:$1,0))</f>
        <v>No</v>
      </c>
      <c r="H4783">
        <v>13</v>
      </c>
      <c r="I4783" t="str">
        <f>VLOOKUP($H4783,Neighborhoods!$A:$C,2,0)</f>
        <v>Manhattan</v>
      </c>
      <c r="J4783" t="str">
        <f>VLOOKUP($H4783,Neighborhoods!$A:$C,3,0)</f>
        <v>Chelsea</v>
      </c>
      <c r="K4783" t="s">
        <v>11822</v>
      </c>
      <c r="L4783" t="str">
        <f t="shared" si="296"/>
        <v>No</v>
      </c>
      <c r="M4783">
        <v>1</v>
      </c>
      <c r="N4783" t="str" cm="1">
        <f t="array" ref="N4783">_xlfn.IFS(M4783&lt;=2,"Small",M4783&lt;=5,"Medium",M4783&gt;5,"Large")</f>
        <v>Small</v>
      </c>
      <c r="O4783" s="50">
        <v>215</v>
      </c>
      <c r="P4783" s="67">
        <f t="shared" si="297"/>
        <v>0.04</v>
      </c>
      <c r="Q4783" s="52">
        <v>5</v>
      </c>
      <c r="R4783" s="52" t="str" cm="1">
        <f t="array" ref="R4783">_xlfn.IFS(ROUND(Q4783,0)=5,"Excellent",ROUND(Q4783,0)=4,"Good",ROUND(Q4783,0)=3,"Ok",ROUND(Q4783,0)&lt;3,"Bad")</f>
        <v>Excellent</v>
      </c>
      <c r="S4783">
        <v>5</v>
      </c>
      <c r="T4783" t="str">
        <f t="shared" si="298"/>
        <v>No</v>
      </c>
      <c r="U4783" s="65">
        <v>43621</v>
      </c>
      <c r="V4783" s="65">
        <v>43789</v>
      </c>
      <c r="W4783">
        <v>3</v>
      </c>
      <c r="X4783" t="str">
        <f t="shared" si="299"/>
        <v>Active</v>
      </c>
      <c r="Y4783" t="s">
        <v>15615</v>
      </c>
    </row>
    <row r="4784" spans="1:25" x14ac:dyDescent="0.25">
      <c r="A4784">
        <v>4783</v>
      </c>
      <c r="B4784" t="s">
        <v>3343</v>
      </c>
      <c r="C4784">
        <v>1660</v>
      </c>
      <c r="D4784" t="str">
        <f>VLOOKUP($C4784,Hosts!$A:$O,10,0)</f>
        <v>California</v>
      </c>
      <c r="E4784" s="67">
        <f>INDEX(Hosts!$A:$O,MATCH(Places!$C4784,Hosts!$A:$A,0),MATCH(Places!E$1,Hosts!$1:$1,0))</f>
        <v>1</v>
      </c>
      <c r="F4784" s="67">
        <f>INDEX(Hosts!$A:$O,MATCH(Places!$C4784,Hosts!$A:$A,0),MATCH(Places!F$1,Hosts!$1:$1,0))</f>
        <v>0.91</v>
      </c>
      <c r="G4784" s="67" t="str">
        <f>INDEX(Hosts!$A:$O,MATCH(Places!$C4784,Hosts!$A:$A,0),MATCH(Places!G$1,Hosts!$1:$1,0))</f>
        <v>Yes</v>
      </c>
      <c r="H4784">
        <v>15</v>
      </c>
      <c r="I4784" t="str">
        <f>VLOOKUP($H4784,Neighborhoods!$A:$C,2,0)</f>
        <v>Manhattan</v>
      </c>
      <c r="J4784" t="str">
        <f>VLOOKUP($H4784,Neighborhoods!$A:$C,3,0)</f>
        <v>East Village</v>
      </c>
      <c r="K4784" t="s">
        <v>11822</v>
      </c>
      <c r="L4784" t="str">
        <f t="shared" si="296"/>
        <v>No</v>
      </c>
      <c r="M4784">
        <v>2</v>
      </c>
      <c r="N4784" t="str" cm="1">
        <f t="array" ref="N4784">_xlfn.IFS(M4784&lt;=2,"Small",M4784&lt;=5,"Medium",M4784&gt;5,"Large")</f>
        <v>Small</v>
      </c>
      <c r="O4784" s="50">
        <v>150</v>
      </c>
      <c r="P4784" s="67">
        <f t="shared" si="297"/>
        <v>0.03</v>
      </c>
      <c r="Q4784" s="52">
        <v>4.9400000000000004</v>
      </c>
      <c r="R4784" s="52" t="str" cm="1">
        <f t="array" ref="R4784">_xlfn.IFS(ROUND(Q4784,0)=5,"Excellent",ROUND(Q4784,0)=4,"Good",ROUND(Q4784,0)=3,"Ok",ROUND(Q4784,0)&lt;3,"Bad")</f>
        <v>Excellent</v>
      </c>
      <c r="S4784">
        <v>16</v>
      </c>
      <c r="T4784" t="str">
        <f t="shared" si="298"/>
        <v>No</v>
      </c>
      <c r="U4784" s="65">
        <v>43611</v>
      </c>
      <c r="V4784" s="65">
        <v>43878</v>
      </c>
      <c r="W4784">
        <v>0</v>
      </c>
      <c r="X4784" t="str">
        <f t="shared" si="299"/>
        <v>Inactive</v>
      </c>
      <c r="Y4784" t="s">
        <v>15615</v>
      </c>
    </row>
    <row r="4785" spans="1:25" x14ac:dyDescent="0.25">
      <c r="A4785">
        <v>4784</v>
      </c>
      <c r="B4785" t="s">
        <v>3344</v>
      </c>
      <c r="C4785">
        <v>2561</v>
      </c>
      <c r="D4785" t="str">
        <f>VLOOKUP($C4785,Hosts!$A:$O,10,0)</f>
        <v>New York</v>
      </c>
      <c r="E4785" s="67">
        <f>INDEX(Hosts!$A:$O,MATCH(Places!$C4785,Hosts!$A:$A,0),MATCH(Places!E$1,Hosts!$1:$1,0))</f>
        <v>1</v>
      </c>
      <c r="F4785" s="67">
        <f>INDEX(Hosts!$A:$O,MATCH(Places!$C4785,Hosts!$A:$A,0),MATCH(Places!F$1,Hosts!$1:$1,0))</f>
        <v>0.99</v>
      </c>
      <c r="G4785" s="67" t="str">
        <f>INDEX(Hosts!$A:$O,MATCH(Places!$C4785,Hosts!$A:$A,0),MATCH(Places!G$1,Hosts!$1:$1,0))</f>
        <v>No</v>
      </c>
      <c r="H4785">
        <v>7</v>
      </c>
      <c r="I4785" t="str">
        <f>VLOOKUP($H4785,Neighborhoods!$A:$C,2,0)</f>
        <v>Brooklyn</v>
      </c>
      <c r="J4785" t="str">
        <f>VLOOKUP($H4785,Neighborhoods!$A:$C,3,0)</f>
        <v>Bedford-Stuyvesant</v>
      </c>
      <c r="K4785" t="s">
        <v>1</v>
      </c>
      <c r="L4785" t="str">
        <f t="shared" si="296"/>
        <v>Yes</v>
      </c>
      <c r="M4785">
        <v>2</v>
      </c>
      <c r="N4785" t="str" cm="1">
        <f t="array" ref="N4785">_xlfn.IFS(M4785&lt;=2,"Small",M4785&lt;=5,"Medium",M4785&gt;5,"Large")</f>
        <v>Small</v>
      </c>
      <c r="O4785" s="50">
        <v>51</v>
      </c>
      <c r="P4785" s="67">
        <f t="shared" si="297"/>
        <v>0.03</v>
      </c>
      <c r="Q4785" s="52">
        <v>4.7300000000000004</v>
      </c>
      <c r="R4785" s="52" t="str" cm="1">
        <f t="array" ref="R4785">_xlfn.IFS(ROUND(Q4785,0)=5,"Excellent",ROUND(Q4785,0)=4,"Good",ROUND(Q4785,0)=3,"Ok",ROUND(Q4785,0)&lt;3,"Bad")</f>
        <v>Excellent</v>
      </c>
      <c r="S4785">
        <v>40</v>
      </c>
      <c r="T4785" t="str">
        <f t="shared" si="298"/>
        <v>No</v>
      </c>
      <c r="U4785" s="65">
        <v>43611</v>
      </c>
      <c r="V4785" s="65">
        <v>44046</v>
      </c>
      <c r="W4785">
        <v>179</v>
      </c>
      <c r="X4785" t="str">
        <f t="shared" si="299"/>
        <v>Active</v>
      </c>
      <c r="Y4785" t="s">
        <v>15615</v>
      </c>
    </row>
    <row r="4786" spans="1:25" x14ac:dyDescent="0.25">
      <c r="A4786">
        <v>4785</v>
      </c>
      <c r="B4786" t="s">
        <v>14468</v>
      </c>
      <c r="C4786">
        <v>959</v>
      </c>
      <c r="D4786" t="str">
        <f>VLOOKUP($C4786,Hosts!$A:$O,10,0)</f>
        <v>New York</v>
      </c>
      <c r="E4786" s="67">
        <f>INDEX(Hosts!$A:$O,MATCH(Places!$C4786,Hosts!$A:$A,0),MATCH(Places!E$1,Hosts!$1:$1,0))</f>
        <v>1</v>
      </c>
      <c r="F4786" s="67">
        <f>INDEX(Hosts!$A:$O,MATCH(Places!$C4786,Hosts!$A:$A,0),MATCH(Places!F$1,Hosts!$1:$1,0))</f>
        <v>0.88</v>
      </c>
      <c r="G4786" s="67" t="str">
        <f>INDEX(Hosts!$A:$O,MATCH(Places!$C4786,Hosts!$A:$A,0),MATCH(Places!G$1,Hosts!$1:$1,0))</f>
        <v>No</v>
      </c>
      <c r="H4786">
        <v>16</v>
      </c>
      <c r="I4786" t="str">
        <f>VLOOKUP($H4786,Neighborhoods!$A:$C,2,0)</f>
        <v>Manhattan</v>
      </c>
      <c r="J4786" t="str">
        <f>VLOOKUP($H4786,Neighborhoods!$A:$C,3,0)</f>
        <v>Harlem</v>
      </c>
      <c r="K4786" t="s">
        <v>11822</v>
      </c>
      <c r="L4786" t="str">
        <f t="shared" si="296"/>
        <v>No</v>
      </c>
      <c r="M4786">
        <v>2</v>
      </c>
      <c r="N4786" t="str" cm="1">
        <f t="array" ref="N4786">_xlfn.IFS(M4786&lt;=2,"Small",M4786&lt;=5,"Medium",M4786&gt;5,"Large")</f>
        <v>Small</v>
      </c>
      <c r="O4786" s="50">
        <v>110</v>
      </c>
      <c r="P4786" s="67">
        <f t="shared" si="297"/>
        <v>0.03</v>
      </c>
      <c r="Q4786" s="52">
        <v>4.7300000000000004</v>
      </c>
      <c r="R4786" s="52" t="str" cm="1">
        <f t="array" ref="R4786">_xlfn.IFS(ROUND(Q4786,0)=5,"Excellent",ROUND(Q4786,0)=4,"Good",ROUND(Q4786,0)=3,"Ok",ROUND(Q4786,0)&lt;3,"Bad")</f>
        <v>Excellent</v>
      </c>
      <c r="S4786">
        <v>11</v>
      </c>
      <c r="T4786" t="str">
        <f t="shared" si="298"/>
        <v>No</v>
      </c>
      <c r="U4786" s="65">
        <v>43633</v>
      </c>
      <c r="V4786" s="65">
        <v>43989</v>
      </c>
      <c r="W4786">
        <v>16</v>
      </c>
      <c r="X4786" t="str">
        <f t="shared" si="299"/>
        <v>Active</v>
      </c>
      <c r="Y4786" t="s">
        <v>15615</v>
      </c>
    </row>
    <row r="4787" spans="1:25" x14ac:dyDescent="0.25">
      <c r="A4787">
        <v>4786</v>
      </c>
      <c r="B4787" t="s">
        <v>3408</v>
      </c>
      <c r="C4787">
        <v>3228</v>
      </c>
      <c r="D4787" t="str">
        <f>VLOOKUP($C4787,Hosts!$A:$O,10,0)</f>
        <v>New York</v>
      </c>
      <c r="E4787" s="67">
        <f>INDEX(Hosts!$A:$O,MATCH(Places!$C4787,Hosts!$A:$A,0),MATCH(Places!E$1,Hosts!$1:$1,0))</f>
        <v>1</v>
      </c>
      <c r="F4787" s="67">
        <f>INDEX(Hosts!$A:$O,MATCH(Places!$C4787,Hosts!$A:$A,0),MATCH(Places!F$1,Hosts!$1:$1,0))</f>
        <v>0.94</v>
      </c>
      <c r="G4787" s="67" t="str">
        <f>INDEX(Hosts!$A:$O,MATCH(Places!$C4787,Hosts!$A:$A,0),MATCH(Places!G$1,Hosts!$1:$1,0))</f>
        <v>No</v>
      </c>
      <c r="H4787">
        <v>7</v>
      </c>
      <c r="I4787" t="str">
        <f>VLOOKUP($H4787,Neighborhoods!$A:$C,2,0)</f>
        <v>Brooklyn</v>
      </c>
      <c r="J4787" t="str">
        <f>VLOOKUP($H4787,Neighborhoods!$A:$C,3,0)</f>
        <v>Bedford-Stuyvesant</v>
      </c>
      <c r="K4787" t="s">
        <v>1</v>
      </c>
      <c r="L4787" t="str">
        <f t="shared" si="296"/>
        <v>Yes</v>
      </c>
      <c r="M4787">
        <v>2</v>
      </c>
      <c r="N4787" t="str" cm="1">
        <f t="array" ref="N4787">_xlfn.IFS(M4787&lt;=2,"Small",M4787&lt;=5,"Medium",M4787&gt;5,"Large")</f>
        <v>Small</v>
      </c>
      <c r="O4787" s="50">
        <v>60</v>
      </c>
      <c r="P4787" s="67">
        <f t="shared" si="297"/>
        <v>0.03</v>
      </c>
      <c r="Q4787" s="52">
        <v>4.75</v>
      </c>
      <c r="R4787" s="52" t="str" cm="1">
        <f t="array" ref="R4787">_xlfn.IFS(ROUND(Q4787,0)=5,"Excellent",ROUND(Q4787,0)=4,"Good",ROUND(Q4787,0)=3,"Ok",ROUND(Q4787,0)&lt;3,"Bad")</f>
        <v>Excellent</v>
      </c>
      <c r="S4787">
        <v>4</v>
      </c>
      <c r="T4787" t="str">
        <f t="shared" si="298"/>
        <v>No</v>
      </c>
      <c r="U4787" s="65">
        <v>43671</v>
      </c>
      <c r="V4787" s="65">
        <v>43709</v>
      </c>
      <c r="W4787">
        <v>0</v>
      </c>
      <c r="X4787" t="str">
        <f t="shared" si="299"/>
        <v>Inactive</v>
      </c>
      <c r="Y4787" t="s">
        <v>15615</v>
      </c>
    </row>
    <row r="4788" spans="1:25" x14ac:dyDescent="0.25">
      <c r="A4788">
        <v>4787</v>
      </c>
      <c r="B4788" t="s">
        <v>3345</v>
      </c>
      <c r="C4788">
        <v>2118</v>
      </c>
      <c r="D4788" t="str">
        <f>VLOOKUP($C4788,Hosts!$A:$O,10,0)</f>
        <v>New York</v>
      </c>
      <c r="E4788" s="67">
        <f>INDEX(Hosts!$A:$O,MATCH(Places!$C4788,Hosts!$A:$A,0),MATCH(Places!E$1,Hosts!$1:$1,0))</f>
        <v>0.9</v>
      </c>
      <c r="F4788" s="67">
        <f>INDEX(Hosts!$A:$O,MATCH(Places!$C4788,Hosts!$A:$A,0),MATCH(Places!F$1,Hosts!$1:$1,0))</f>
        <v>1</v>
      </c>
      <c r="G4788" s="67" t="str">
        <f>INDEX(Hosts!$A:$O,MATCH(Places!$C4788,Hosts!$A:$A,0),MATCH(Places!G$1,Hosts!$1:$1,0))</f>
        <v>Yes</v>
      </c>
      <c r="H4788">
        <v>12</v>
      </c>
      <c r="I4788" t="str">
        <f>VLOOKUP($H4788,Neighborhoods!$A:$C,2,0)</f>
        <v>Brooklyn</v>
      </c>
      <c r="J4788" t="str">
        <f>VLOOKUP($H4788,Neighborhoods!$A:$C,3,0)</f>
        <v>Williamsburg</v>
      </c>
      <c r="K4788" t="s">
        <v>11822</v>
      </c>
      <c r="L4788" t="str">
        <f t="shared" si="296"/>
        <v>No</v>
      </c>
      <c r="M4788">
        <v>3</v>
      </c>
      <c r="N4788" t="str" cm="1">
        <f t="array" ref="N4788">_xlfn.IFS(M4788&lt;=2,"Small",M4788&lt;=5,"Medium",M4788&gt;5,"Large")</f>
        <v>Medium</v>
      </c>
      <c r="O4788" s="50">
        <v>200</v>
      </c>
      <c r="P4788" s="67">
        <f t="shared" si="297"/>
        <v>0.04</v>
      </c>
      <c r="Q4788" s="52">
        <v>5</v>
      </c>
      <c r="R4788" s="52" t="str" cm="1">
        <f t="array" ref="R4788">_xlfn.IFS(ROUND(Q4788,0)=5,"Excellent",ROUND(Q4788,0)=4,"Good",ROUND(Q4788,0)=3,"Ok",ROUND(Q4788,0)&lt;3,"Bad")</f>
        <v>Excellent</v>
      </c>
      <c r="S4788">
        <v>48</v>
      </c>
      <c r="T4788" t="str">
        <f t="shared" si="298"/>
        <v>No</v>
      </c>
      <c r="U4788" s="65">
        <v>43616</v>
      </c>
      <c r="V4788" s="65">
        <v>44038</v>
      </c>
      <c r="W4788">
        <v>110</v>
      </c>
      <c r="X4788" t="str">
        <f t="shared" si="299"/>
        <v>Active</v>
      </c>
      <c r="Y4788" t="s">
        <v>15615</v>
      </c>
    </row>
    <row r="4789" spans="1:25" x14ac:dyDescent="0.25">
      <c r="A4789">
        <v>4788</v>
      </c>
      <c r="B4789" t="s">
        <v>3346</v>
      </c>
      <c r="C4789">
        <v>1919</v>
      </c>
      <c r="D4789" t="str">
        <f>VLOOKUP($C4789,Hosts!$A:$O,10,0)</f>
        <v>New York</v>
      </c>
      <c r="E4789" s="67">
        <f>INDEX(Hosts!$A:$O,MATCH(Places!$C4789,Hosts!$A:$A,0),MATCH(Places!E$1,Hosts!$1:$1,0))</f>
        <v>1</v>
      </c>
      <c r="F4789" s="67">
        <f>INDEX(Hosts!$A:$O,MATCH(Places!$C4789,Hosts!$A:$A,0),MATCH(Places!F$1,Hosts!$1:$1,0))</f>
        <v>0.99</v>
      </c>
      <c r="G4789" s="67" t="str">
        <f>INDEX(Hosts!$A:$O,MATCH(Places!$C4789,Hosts!$A:$A,0),MATCH(Places!G$1,Hosts!$1:$1,0))</f>
        <v>No</v>
      </c>
      <c r="H4789">
        <v>20</v>
      </c>
      <c r="I4789" t="str">
        <f>VLOOKUP($H4789,Neighborhoods!$A:$C,2,0)</f>
        <v>Manhattan</v>
      </c>
      <c r="J4789" t="str">
        <f>VLOOKUP($H4789,Neighborhoods!$A:$C,3,0)</f>
        <v>Upper West Side</v>
      </c>
      <c r="K4789" t="s">
        <v>1</v>
      </c>
      <c r="L4789" t="str">
        <f t="shared" si="296"/>
        <v>Yes</v>
      </c>
      <c r="M4789">
        <v>2</v>
      </c>
      <c r="N4789" t="str" cm="1">
        <f t="array" ref="N4789">_xlfn.IFS(M4789&lt;=2,"Small",M4789&lt;=5,"Medium",M4789&gt;5,"Large")</f>
        <v>Small</v>
      </c>
      <c r="O4789" s="50">
        <v>97</v>
      </c>
      <c r="P4789" s="67">
        <f t="shared" si="297"/>
        <v>0.03</v>
      </c>
      <c r="Q4789" s="52">
        <v>4.88</v>
      </c>
      <c r="R4789" s="52" t="str" cm="1">
        <f t="array" ref="R4789">_xlfn.IFS(ROUND(Q4789,0)=5,"Excellent",ROUND(Q4789,0)=4,"Good",ROUND(Q4789,0)=3,"Ok",ROUND(Q4789,0)&lt;3,"Bad")</f>
        <v>Excellent</v>
      </c>
      <c r="S4789">
        <v>17</v>
      </c>
      <c r="T4789" t="str">
        <f t="shared" si="298"/>
        <v>No</v>
      </c>
      <c r="U4789" s="65">
        <v>43619</v>
      </c>
      <c r="V4789" s="65">
        <v>43814</v>
      </c>
      <c r="W4789">
        <v>0</v>
      </c>
      <c r="X4789" t="str">
        <f t="shared" si="299"/>
        <v>Inactive</v>
      </c>
      <c r="Y4789" t="s">
        <v>15616</v>
      </c>
    </row>
    <row r="4790" spans="1:25" x14ac:dyDescent="0.25">
      <c r="A4790">
        <v>4789</v>
      </c>
      <c r="B4790" t="s">
        <v>3347</v>
      </c>
      <c r="C4790">
        <v>3859</v>
      </c>
      <c r="D4790" t="str">
        <f>VLOOKUP($C4790,Hosts!$A:$O,10,0)</f>
        <v>New Jersey</v>
      </c>
      <c r="E4790" s="67">
        <f>INDEX(Hosts!$A:$O,MATCH(Places!$C4790,Hosts!$A:$A,0),MATCH(Places!E$1,Hosts!$1:$1,0))</f>
        <v>1</v>
      </c>
      <c r="F4790" s="67">
        <f>INDEX(Hosts!$A:$O,MATCH(Places!$C4790,Hosts!$A:$A,0),MATCH(Places!F$1,Hosts!$1:$1,0))</f>
        <v>0.99</v>
      </c>
      <c r="G4790" s="67" t="str">
        <f>INDEX(Hosts!$A:$O,MATCH(Places!$C4790,Hosts!$A:$A,0),MATCH(Places!G$1,Hosts!$1:$1,0))</f>
        <v>Yes</v>
      </c>
      <c r="H4790">
        <v>25</v>
      </c>
      <c r="I4790" t="str">
        <f>VLOOKUP($H4790,Neighborhoods!$A:$C,2,0)</f>
        <v>Queens</v>
      </c>
      <c r="J4790" t="str">
        <f>VLOOKUP($H4790,Neighborhoods!$A:$C,3,0)</f>
        <v>Ridgewood</v>
      </c>
      <c r="K4790" t="s">
        <v>1</v>
      </c>
      <c r="L4790" t="str">
        <f t="shared" si="296"/>
        <v>Yes</v>
      </c>
      <c r="M4790">
        <v>2</v>
      </c>
      <c r="N4790" t="str" cm="1">
        <f t="array" ref="N4790">_xlfn.IFS(M4790&lt;=2,"Small",M4790&lt;=5,"Medium",M4790&gt;5,"Large")</f>
        <v>Small</v>
      </c>
      <c r="O4790" s="50">
        <v>57</v>
      </c>
      <c r="P4790" s="67">
        <f t="shared" si="297"/>
        <v>0.03</v>
      </c>
      <c r="Q4790" s="52">
        <v>4.99</v>
      </c>
      <c r="R4790" s="52" t="str" cm="1">
        <f t="array" ref="R4790">_xlfn.IFS(ROUND(Q4790,0)=5,"Excellent",ROUND(Q4790,0)=4,"Good",ROUND(Q4790,0)=3,"Ok",ROUND(Q4790,0)&lt;3,"Bad")</f>
        <v>Excellent</v>
      </c>
      <c r="S4790">
        <v>98</v>
      </c>
      <c r="T4790" t="str">
        <f t="shared" si="298"/>
        <v>No</v>
      </c>
      <c r="U4790" s="65">
        <v>43596</v>
      </c>
      <c r="V4790" s="65">
        <v>44050</v>
      </c>
      <c r="W4790">
        <v>266</v>
      </c>
      <c r="X4790" t="str">
        <f t="shared" si="299"/>
        <v>Active</v>
      </c>
      <c r="Y4790" t="s">
        <v>15615</v>
      </c>
    </row>
    <row r="4791" spans="1:25" x14ac:dyDescent="0.25">
      <c r="A4791">
        <v>4790</v>
      </c>
      <c r="B4791" t="s">
        <v>3348</v>
      </c>
      <c r="C4791">
        <v>1256</v>
      </c>
      <c r="D4791" t="str">
        <f>VLOOKUP($C4791,Hosts!$A:$O,10,0)</f>
        <v>New York</v>
      </c>
      <c r="E4791" s="67">
        <f>INDEX(Hosts!$A:$O,MATCH(Places!$C4791,Hosts!$A:$A,0),MATCH(Places!E$1,Hosts!$1:$1,0))</f>
        <v>0.8</v>
      </c>
      <c r="F4791" s="67">
        <f>INDEX(Hosts!$A:$O,MATCH(Places!$C4791,Hosts!$A:$A,0),MATCH(Places!F$1,Hosts!$1:$1,0))</f>
        <v>1</v>
      </c>
      <c r="G4791" s="67" t="str">
        <f>INDEX(Hosts!$A:$O,MATCH(Places!$C4791,Hosts!$A:$A,0),MATCH(Places!G$1,Hosts!$1:$1,0))</f>
        <v>Yes</v>
      </c>
      <c r="H4791">
        <v>17</v>
      </c>
      <c r="I4791" t="str">
        <f>VLOOKUP($H4791,Neighborhoods!$A:$C,2,0)</f>
        <v>Manhattan</v>
      </c>
      <c r="J4791" t="str">
        <f>VLOOKUP($H4791,Neighborhoods!$A:$C,3,0)</f>
        <v>Hell's Kitchen</v>
      </c>
      <c r="K4791" t="s">
        <v>11822</v>
      </c>
      <c r="L4791" t="str">
        <f t="shared" si="296"/>
        <v>No</v>
      </c>
      <c r="M4791">
        <v>2</v>
      </c>
      <c r="N4791" t="str" cm="1">
        <f t="array" ref="N4791">_xlfn.IFS(M4791&lt;=2,"Small",M4791&lt;=5,"Medium",M4791&gt;5,"Large")</f>
        <v>Small</v>
      </c>
      <c r="O4791" s="50">
        <v>175</v>
      </c>
      <c r="P4791" s="67">
        <f t="shared" si="297"/>
        <v>0.03</v>
      </c>
      <c r="Q4791" s="52">
        <v>4.91</v>
      </c>
      <c r="R4791" s="52" t="str" cm="1">
        <f t="array" ref="R4791">_xlfn.IFS(ROUND(Q4791,0)=5,"Excellent",ROUND(Q4791,0)=4,"Good",ROUND(Q4791,0)=3,"Ok",ROUND(Q4791,0)&lt;3,"Bad")</f>
        <v>Excellent</v>
      </c>
      <c r="S4791">
        <v>22</v>
      </c>
      <c r="T4791" t="str">
        <f t="shared" si="298"/>
        <v>No</v>
      </c>
      <c r="U4791" s="65">
        <v>43633</v>
      </c>
      <c r="V4791" s="65">
        <v>44018</v>
      </c>
      <c r="W4791">
        <v>10</v>
      </c>
      <c r="X4791" t="str">
        <f t="shared" si="299"/>
        <v>Active</v>
      </c>
      <c r="Y4791" t="s">
        <v>15616</v>
      </c>
    </row>
    <row r="4792" spans="1:25" x14ac:dyDescent="0.25">
      <c r="A4792">
        <v>4791</v>
      </c>
      <c r="B4792" t="s">
        <v>3349</v>
      </c>
      <c r="C4792">
        <v>261</v>
      </c>
      <c r="D4792" t="str">
        <f>VLOOKUP($C4792,Hosts!$A:$O,10,0)</f>
        <v>New York</v>
      </c>
      <c r="E4792" s="67">
        <f>INDEX(Hosts!$A:$O,MATCH(Places!$C4792,Hosts!$A:$A,0),MATCH(Places!E$1,Hosts!$1:$1,0))</f>
        <v>1</v>
      </c>
      <c r="F4792" s="67">
        <f>INDEX(Hosts!$A:$O,MATCH(Places!$C4792,Hosts!$A:$A,0),MATCH(Places!F$1,Hosts!$1:$1,0))</f>
        <v>1</v>
      </c>
      <c r="G4792" s="67" t="str">
        <f>INDEX(Hosts!$A:$O,MATCH(Places!$C4792,Hosts!$A:$A,0),MATCH(Places!G$1,Hosts!$1:$1,0))</f>
        <v>Yes</v>
      </c>
      <c r="H4792">
        <v>7</v>
      </c>
      <c r="I4792" t="str">
        <f>VLOOKUP($H4792,Neighborhoods!$A:$C,2,0)</f>
        <v>Brooklyn</v>
      </c>
      <c r="J4792" t="str">
        <f>VLOOKUP($H4792,Neighborhoods!$A:$C,3,0)</f>
        <v>Bedford-Stuyvesant</v>
      </c>
      <c r="K4792" t="s">
        <v>11822</v>
      </c>
      <c r="L4792" t="str">
        <f t="shared" si="296"/>
        <v>No</v>
      </c>
      <c r="M4792">
        <v>3</v>
      </c>
      <c r="N4792" t="str" cm="1">
        <f t="array" ref="N4792">_xlfn.IFS(M4792&lt;=2,"Small",M4792&lt;=5,"Medium",M4792&gt;5,"Large")</f>
        <v>Medium</v>
      </c>
      <c r="O4792" s="50">
        <v>75</v>
      </c>
      <c r="P4792" s="67">
        <f t="shared" si="297"/>
        <v>0.03</v>
      </c>
      <c r="Q4792" s="52">
        <v>5</v>
      </c>
      <c r="R4792" s="52" t="str" cm="1">
        <f t="array" ref="R4792">_xlfn.IFS(ROUND(Q4792,0)=5,"Excellent",ROUND(Q4792,0)=4,"Good",ROUND(Q4792,0)=3,"Ok",ROUND(Q4792,0)&lt;3,"Bad")</f>
        <v>Excellent</v>
      </c>
      <c r="S4792">
        <v>11</v>
      </c>
      <c r="T4792" t="str">
        <f t="shared" si="298"/>
        <v>No</v>
      </c>
      <c r="U4792" s="65">
        <v>43606</v>
      </c>
      <c r="V4792" s="65">
        <v>43877</v>
      </c>
      <c r="W4792">
        <v>0</v>
      </c>
      <c r="X4792" t="str">
        <f t="shared" si="299"/>
        <v>Inactive</v>
      </c>
      <c r="Y4792" t="s">
        <v>15615</v>
      </c>
    </row>
    <row r="4793" spans="1:25" x14ac:dyDescent="0.25">
      <c r="A4793">
        <v>4792</v>
      </c>
      <c r="B4793" t="s">
        <v>3350</v>
      </c>
      <c r="C4793">
        <v>3859</v>
      </c>
      <c r="D4793" t="str">
        <f>VLOOKUP($C4793,Hosts!$A:$O,10,0)</f>
        <v>New Jersey</v>
      </c>
      <c r="E4793" s="67">
        <f>INDEX(Hosts!$A:$O,MATCH(Places!$C4793,Hosts!$A:$A,0),MATCH(Places!E$1,Hosts!$1:$1,0))</f>
        <v>1</v>
      </c>
      <c r="F4793" s="67">
        <f>INDEX(Hosts!$A:$O,MATCH(Places!$C4793,Hosts!$A:$A,0),MATCH(Places!F$1,Hosts!$1:$1,0))</f>
        <v>0.99</v>
      </c>
      <c r="G4793" s="67" t="str">
        <f>INDEX(Hosts!$A:$O,MATCH(Places!$C4793,Hosts!$A:$A,0),MATCH(Places!G$1,Hosts!$1:$1,0))</f>
        <v>Yes</v>
      </c>
      <c r="H4793">
        <v>25</v>
      </c>
      <c r="I4793" t="str">
        <f>VLOOKUP($H4793,Neighborhoods!$A:$C,2,0)</f>
        <v>Queens</v>
      </c>
      <c r="J4793" t="str">
        <f>VLOOKUP($H4793,Neighborhoods!$A:$C,3,0)</f>
        <v>Ridgewood</v>
      </c>
      <c r="K4793" t="s">
        <v>1</v>
      </c>
      <c r="L4793" t="str">
        <f t="shared" si="296"/>
        <v>Yes</v>
      </c>
      <c r="M4793">
        <v>2</v>
      </c>
      <c r="N4793" t="str" cm="1">
        <f t="array" ref="N4793">_xlfn.IFS(M4793&lt;=2,"Small",M4793&lt;=5,"Medium",M4793&gt;5,"Large")</f>
        <v>Small</v>
      </c>
      <c r="O4793" s="50">
        <v>51</v>
      </c>
      <c r="P4793" s="67">
        <f t="shared" si="297"/>
        <v>0.03</v>
      </c>
      <c r="Q4793" s="52">
        <v>4.9800000000000004</v>
      </c>
      <c r="R4793" s="52" t="str" cm="1">
        <f t="array" ref="R4793">_xlfn.IFS(ROUND(Q4793,0)=5,"Excellent",ROUND(Q4793,0)=4,"Good",ROUND(Q4793,0)=3,"Ok",ROUND(Q4793,0)&lt;3,"Bad")</f>
        <v>Excellent</v>
      </c>
      <c r="S4793">
        <v>108</v>
      </c>
      <c r="T4793" t="str">
        <f t="shared" si="298"/>
        <v>Yes</v>
      </c>
      <c r="U4793" s="65">
        <v>43596</v>
      </c>
      <c r="V4793" s="65">
        <v>44057</v>
      </c>
      <c r="W4793">
        <v>259</v>
      </c>
      <c r="X4793" t="str">
        <f t="shared" si="299"/>
        <v>Active</v>
      </c>
      <c r="Y4793" t="s">
        <v>15615</v>
      </c>
    </row>
    <row r="4794" spans="1:25" x14ac:dyDescent="0.25">
      <c r="A4794">
        <v>4793</v>
      </c>
      <c r="B4794" t="s">
        <v>14127</v>
      </c>
      <c r="C4794">
        <v>3860</v>
      </c>
      <c r="D4794" t="str">
        <f>VLOOKUP($C4794,Hosts!$A:$O,10,0)</f>
        <v>New York</v>
      </c>
      <c r="E4794" s="67">
        <f>INDEX(Hosts!$A:$O,MATCH(Places!$C4794,Hosts!$A:$A,0),MATCH(Places!E$1,Hosts!$1:$1,0))</f>
        <v>1</v>
      </c>
      <c r="F4794" s="67">
        <f>INDEX(Hosts!$A:$O,MATCH(Places!$C4794,Hosts!$A:$A,0),MATCH(Places!F$1,Hosts!$1:$1,0))</f>
        <v>1</v>
      </c>
      <c r="G4794" s="67" t="str">
        <f>INDEX(Hosts!$A:$O,MATCH(Places!$C4794,Hosts!$A:$A,0),MATCH(Places!G$1,Hosts!$1:$1,0))</f>
        <v>Yes</v>
      </c>
      <c r="H4794">
        <v>20</v>
      </c>
      <c r="I4794" t="str">
        <f>VLOOKUP($H4794,Neighborhoods!$A:$C,2,0)</f>
        <v>Manhattan</v>
      </c>
      <c r="J4794" t="str">
        <f>VLOOKUP($H4794,Neighborhoods!$A:$C,3,0)</f>
        <v>Upper West Side</v>
      </c>
      <c r="K4794" t="s">
        <v>11822</v>
      </c>
      <c r="L4794" t="str">
        <f t="shared" si="296"/>
        <v>No</v>
      </c>
      <c r="M4794">
        <v>5</v>
      </c>
      <c r="N4794" t="str" cm="1">
        <f t="array" ref="N4794">_xlfn.IFS(M4794&lt;=2,"Small",M4794&lt;=5,"Medium",M4794&gt;5,"Large")</f>
        <v>Medium</v>
      </c>
      <c r="O4794" s="50">
        <v>110</v>
      </c>
      <c r="P4794" s="67">
        <f t="shared" si="297"/>
        <v>0.03</v>
      </c>
      <c r="Q4794" s="52">
        <v>4.82</v>
      </c>
      <c r="R4794" s="52" t="str" cm="1">
        <f t="array" ref="R4794">_xlfn.IFS(ROUND(Q4794,0)=5,"Excellent",ROUND(Q4794,0)=4,"Good",ROUND(Q4794,0)=3,"Ok",ROUND(Q4794,0)&lt;3,"Bad")</f>
        <v>Excellent</v>
      </c>
      <c r="S4794">
        <v>50</v>
      </c>
      <c r="T4794" t="str">
        <f t="shared" si="298"/>
        <v>No</v>
      </c>
      <c r="U4794" s="65">
        <v>43596</v>
      </c>
      <c r="V4794" s="65">
        <v>44051</v>
      </c>
      <c r="W4794">
        <v>33</v>
      </c>
      <c r="X4794" t="str">
        <f t="shared" si="299"/>
        <v>Active</v>
      </c>
      <c r="Y4794" t="s">
        <v>15616</v>
      </c>
    </row>
    <row r="4795" spans="1:25" x14ac:dyDescent="0.25">
      <c r="A4795">
        <v>4794</v>
      </c>
      <c r="B4795" t="s">
        <v>13631</v>
      </c>
      <c r="C4795">
        <v>2124</v>
      </c>
      <c r="D4795" t="str">
        <f>VLOOKUP($C4795,Hosts!$A:$O,10,0)</f>
        <v>England</v>
      </c>
      <c r="E4795" s="67">
        <f>INDEX(Hosts!$A:$O,MATCH(Places!$C4795,Hosts!$A:$A,0),MATCH(Places!E$1,Hosts!$1:$1,0))</f>
        <v>1</v>
      </c>
      <c r="F4795" s="67">
        <f>INDEX(Hosts!$A:$O,MATCH(Places!$C4795,Hosts!$A:$A,0),MATCH(Places!F$1,Hosts!$1:$1,0))</f>
        <v>1</v>
      </c>
      <c r="G4795" s="67" t="str">
        <f>INDEX(Hosts!$A:$O,MATCH(Places!$C4795,Hosts!$A:$A,0),MATCH(Places!G$1,Hosts!$1:$1,0))</f>
        <v>Yes</v>
      </c>
      <c r="H4795">
        <v>15</v>
      </c>
      <c r="I4795" t="str">
        <f>VLOOKUP($H4795,Neighborhoods!$A:$C,2,0)</f>
        <v>Manhattan</v>
      </c>
      <c r="J4795" t="str">
        <f>VLOOKUP($H4795,Neighborhoods!$A:$C,3,0)</f>
        <v>East Village</v>
      </c>
      <c r="K4795" t="s">
        <v>11822</v>
      </c>
      <c r="L4795" t="str">
        <f t="shared" si="296"/>
        <v>No</v>
      </c>
      <c r="M4795">
        <v>2</v>
      </c>
      <c r="N4795" t="str" cm="1">
        <f t="array" ref="N4795">_xlfn.IFS(M4795&lt;=2,"Small",M4795&lt;=5,"Medium",M4795&gt;5,"Large")</f>
        <v>Small</v>
      </c>
      <c r="O4795" s="50">
        <v>490</v>
      </c>
      <c r="P4795" s="67">
        <f t="shared" si="297"/>
        <v>0.04</v>
      </c>
      <c r="Q4795" s="52">
        <v>5</v>
      </c>
      <c r="R4795" s="52" t="str" cm="1">
        <f t="array" ref="R4795">_xlfn.IFS(ROUND(Q4795,0)=5,"Excellent",ROUND(Q4795,0)=4,"Good",ROUND(Q4795,0)=3,"Ok",ROUND(Q4795,0)&lt;3,"Bad")</f>
        <v>Excellent</v>
      </c>
      <c r="S4795">
        <v>5</v>
      </c>
      <c r="T4795" t="str">
        <f t="shared" si="298"/>
        <v>No</v>
      </c>
      <c r="U4795" s="65">
        <v>43651</v>
      </c>
      <c r="V4795" s="65">
        <v>43899</v>
      </c>
      <c r="W4795">
        <v>0</v>
      </c>
      <c r="X4795" t="str">
        <f t="shared" si="299"/>
        <v>Inactive</v>
      </c>
      <c r="Y4795" t="s">
        <v>15615</v>
      </c>
    </row>
    <row r="4796" spans="1:25" x14ac:dyDescent="0.25">
      <c r="A4796">
        <v>4795</v>
      </c>
      <c r="B4796" t="s">
        <v>3351</v>
      </c>
      <c r="C4796">
        <v>1837</v>
      </c>
      <c r="D4796" t="str">
        <f>VLOOKUP($C4796,Hosts!$A:$O,10,0)</f>
        <v>New York</v>
      </c>
      <c r="E4796" s="67">
        <f>INDEX(Hosts!$A:$O,MATCH(Places!$C4796,Hosts!$A:$A,0),MATCH(Places!E$1,Hosts!$1:$1,0))</f>
        <v>1</v>
      </c>
      <c r="F4796" s="67">
        <f>INDEX(Hosts!$A:$O,MATCH(Places!$C4796,Hosts!$A:$A,0),MATCH(Places!F$1,Hosts!$1:$1,0))</f>
        <v>0.93</v>
      </c>
      <c r="G4796" s="67" t="str">
        <f>INDEX(Hosts!$A:$O,MATCH(Places!$C4796,Hosts!$A:$A,0),MATCH(Places!G$1,Hosts!$1:$1,0))</f>
        <v>Yes</v>
      </c>
      <c r="H4796">
        <v>9</v>
      </c>
      <c r="I4796" t="str">
        <f>VLOOKUP($H4796,Neighborhoods!$A:$C,2,0)</f>
        <v>Brooklyn</v>
      </c>
      <c r="J4796" t="str">
        <f>VLOOKUP($H4796,Neighborhoods!$A:$C,3,0)</f>
        <v>Crown Heights</v>
      </c>
      <c r="K4796" t="s">
        <v>11822</v>
      </c>
      <c r="L4796" t="str">
        <f t="shared" si="296"/>
        <v>No</v>
      </c>
      <c r="M4796">
        <v>16</v>
      </c>
      <c r="N4796" t="str" cm="1">
        <f t="array" ref="N4796">_xlfn.IFS(M4796&lt;=2,"Small",M4796&lt;=5,"Medium",M4796&gt;5,"Large")</f>
        <v>Large</v>
      </c>
      <c r="O4796" s="50">
        <v>4000</v>
      </c>
      <c r="P4796" s="67">
        <f t="shared" si="297"/>
        <v>7.0000000000000007E-2</v>
      </c>
      <c r="Q4796" s="52">
        <v>5</v>
      </c>
      <c r="R4796" s="52" t="str" cm="1">
        <f t="array" ref="R4796">_xlfn.IFS(ROUND(Q4796,0)=5,"Excellent",ROUND(Q4796,0)=4,"Good",ROUND(Q4796,0)=3,"Ok",ROUND(Q4796,0)&lt;3,"Bad")</f>
        <v>Excellent</v>
      </c>
      <c r="S4796">
        <v>3</v>
      </c>
      <c r="T4796" t="str">
        <f t="shared" si="298"/>
        <v>No</v>
      </c>
      <c r="U4796" s="65">
        <v>43624</v>
      </c>
      <c r="V4796" s="65">
        <v>43783</v>
      </c>
      <c r="W4796">
        <v>178</v>
      </c>
      <c r="X4796" t="str">
        <f t="shared" si="299"/>
        <v>Active</v>
      </c>
      <c r="Y4796" t="s">
        <v>15615</v>
      </c>
    </row>
    <row r="4797" spans="1:25" x14ac:dyDescent="0.25">
      <c r="A4797">
        <v>4796</v>
      </c>
      <c r="B4797" t="s">
        <v>14822</v>
      </c>
      <c r="C4797">
        <v>3861</v>
      </c>
      <c r="D4797" t="str">
        <f>VLOOKUP($C4797,Hosts!$A:$O,10,0)</f>
        <v>New York</v>
      </c>
      <c r="E4797" s="67">
        <f>INDEX(Hosts!$A:$O,MATCH(Places!$C4797,Hosts!$A:$A,0),MATCH(Places!E$1,Hosts!$1:$1,0))</f>
        <v>1</v>
      </c>
      <c r="F4797" s="67">
        <f>INDEX(Hosts!$A:$O,MATCH(Places!$C4797,Hosts!$A:$A,0),MATCH(Places!F$1,Hosts!$1:$1,0))</f>
        <v>0.96</v>
      </c>
      <c r="G4797" s="67" t="str">
        <f>INDEX(Hosts!$A:$O,MATCH(Places!$C4797,Hosts!$A:$A,0),MATCH(Places!G$1,Hosts!$1:$1,0))</f>
        <v>Yes</v>
      </c>
      <c r="H4797">
        <v>7</v>
      </c>
      <c r="I4797" t="str">
        <f>VLOOKUP($H4797,Neighborhoods!$A:$C,2,0)</f>
        <v>Brooklyn</v>
      </c>
      <c r="J4797" t="str">
        <f>VLOOKUP($H4797,Neighborhoods!$A:$C,3,0)</f>
        <v>Bedford-Stuyvesant</v>
      </c>
      <c r="K4797" t="s">
        <v>11822</v>
      </c>
      <c r="L4797" t="str">
        <f t="shared" si="296"/>
        <v>No</v>
      </c>
      <c r="M4797">
        <v>6</v>
      </c>
      <c r="N4797" t="str" cm="1">
        <f t="array" ref="N4797">_xlfn.IFS(M4797&lt;=2,"Small",M4797&lt;=5,"Medium",M4797&gt;5,"Large")</f>
        <v>Large</v>
      </c>
      <c r="O4797" s="50">
        <v>124</v>
      </c>
      <c r="P4797" s="67">
        <f t="shared" si="297"/>
        <v>0.03</v>
      </c>
      <c r="Q4797" s="52">
        <v>5</v>
      </c>
      <c r="R4797" s="52" t="str" cm="1">
        <f t="array" ref="R4797">_xlfn.IFS(ROUND(Q4797,0)=5,"Excellent",ROUND(Q4797,0)=4,"Good",ROUND(Q4797,0)=3,"Ok",ROUND(Q4797,0)&lt;3,"Bad")</f>
        <v>Excellent</v>
      </c>
      <c r="S4797">
        <v>15</v>
      </c>
      <c r="T4797" t="str">
        <f t="shared" si="298"/>
        <v>No</v>
      </c>
      <c r="U4797" s="65">
        <v>43640</v>
      </c>
      <c r="V4797" s="65">
        <v>44031</v>
      </c>
      <c r="W4797">
        <v>364</v>
      </c>
      <c r="X4797" t="str">
        <f t="shared" si="299"/>
        <v>Active</v>
      </c>
      <c r="Y4797" t="s">
        <v>15615</v>
      </c>
    </row>
    <row r="4798" spans="1:25" x14ac:dyDescent="0.25">
      <c r="A4798">
        <v>4797</v>
      </c>
      <c r="B4798" t="s">
        <v>14113</v>
      </c>
      <c r="C4798">
        <v>2505</v>
      </c>
      <c r="D4798" t="str">
        <f>VLOOKUP($C4798,Hosts!$A:$O,10,0)</f>
        <v>New York</v>
      </c>
      <c r="E4798" s="67">
        <f>INDEX(Hosts!$A:$O,MATCH(Places!$C4798,Hosts!$A:$A,0),MATCH(Places!E$1,Hosts!$1:$1,0))</f>
        <v>1</v>
      </c>
      <c r="F4798" s="67">
        <f>INDEX(Hosts!$A:$O,MATCH(Places!$C4798,Hosts!$A:$A,0),MATCH(Places!F$1,Hosts!$1:$1,0))</f>
        <v>1</v>
      </c>
      <c r="G4798" s="67" t="str">
        <f>INDEX(Hosts!$A:$O,MATCH(Places!$C4798,Hosts!$A:$A,0),MATCH(Places!G$1,Hosts!$1:$1,0))</f>
        <v>Yes</v>
      </c>
      <c r="H4798">
        <v>12</v>
      </c>
      <c r="I4798" t="str">
        <f>VLOOKUP($H4798,Neighborhoods!$A:$C,2,0)</f>
        <v>Brooklyn</v>
      </c>
      <c r="J4798" t="str">
        <f>VLOOKUP($H4798,Neighborhoods!$A:$C,3,0)</f>
        <v>Williamsburg</v>
      </c>
      <c r="K4798" t="s">
        <v>1</v>
      </c>
      <c r="L4798" t="str">
        <f t="shared" si="296"/>
        <v>Yes</v>
      </c>
      <c r="M4798">
        <v>1</v>
      </c>
      <c r="N4798" t="str" cm="1">
        <f t="array" ref="N4798">_xlfn.IFS(M4798&lt;=2,"Small",M4798&lt;=5,"Medium",M4798&gt;5,"Large")</f>
        <v>Small</v>
      </c>
      <c r="O4798" s="50">
        <v>65</v>
      </c>
      <c r="P4798" s="67">
        <f t="shared" si="297"/>
        <v>0.03</v>
      </c>
      <c r="Q4798" s="52">
        <v>5</v>
      </c>
      <c r="R4798" s="52" t="str" cm="1">
        <f t="array" ref="R4798">_xlfn.IFS(ROUND(Q4798,0)=5,"Excellent",ROUND(Q4798,0)=4,"Good",ROUND(Q4798,0)=3,"Ok",ROUND(Q4798,0)&lt;3,"Bad")</f>
        <v>Excellent</v>
      </c>
      <c r="S4798">
        <v>13</v>
      </c>
      <c r="T4798" t="str">
        <f t="shared" si="298"/>
        <v>No</v>
      </c>
      <c r="U4798" s="65">
        <v>43604</v>
      </c>
      <c r="V4798" s="65">
        <v>43786</v>
      </c>
      <c r="W4798">
        <v>114</v>
      </c>
      <c r="X4798" t="str">
        <f t="shared" si="299"/>
        <v>Active</v>
      </c>
      <c r="Y4798" t="s">
        <v>15616</v>
      </c>
    </row>
    <row r="4799" spans="1:25" x14ac:dyDescent="0.25">
      <c r="A4799">
        <v>4798</v>
      </c>
      <c r="B4799" t="s">
        <v>15338</v>
      </c>
      <c r="C4799">
        <v>3568</v>
      </c>
      <c r="D4799" t="str">
        <f>VLOOKUP($C4799,Hosts!$A:$O,10,0)</f>
        <v>New York</v>
      </c>
      <c r="E4799" s="67">
        <f>INDEX(Hosts!$A:$O,MATCH(Places!$C4799,Hosts!$A:$A,0),MATCH(Places!E$1,Hosts!$1:$1,0))</f>
        <v>1</v>
      </c>
      <c r="F4799" s="67">
        <f>INDEX(Hosts!$A:$O,MATCH(Places!$C4799,Hosts!$A:$A,0),MATCH(Places!F$1,Hosts!$1:$1,0))</f>
        <v>0.5</v>
      </c>
      <c r="G4799" s="67" t="str">
        <f>INDEX(Hosts!$A:$O,MATCH(Places!$C4799,Hosts!$A:$A,0),MATCH(Places!G$1,Hosts!$1:$1,0))</f>
        <v>Yes</v>
      </c>
      <c r="H4799">
        <v>21</v>
      </c>
      <c r="I4799" t="str">
        <f>VLOOKUP($H4799,Neighborhoods!$A:$C,2,0)</f>
        <v>Queens</v>
      </c>
      <c r="J4799" t="str">
        <f>VLOOKUP($H4799,Neighborhoods!$A:$C,3,0)</f>
        <v>Astoria</v>
      </c>
      <c r="K4799" t="s">
        <v>1</v>
      </c>
      <c r="L4799" t="str">
        <f t="shared" si="296"/>
        <v>Yes</v>
      </c>
      <c r="M4799">
        <v>1</v>
      </c>
      <c r="N4799" t="str" cm="1">
        <f t="array" ref="N4799">_xlfn.IFS(M4799&lt;=2,"Small",M4799&lt;=5,"Medium",M4799&gt;5,"Large")</f>
        <v>Small</v>
      </c>
      <c r="O4799" s="50">
        <v>30</v>
      </c>
      <c r="P4799" s="67">
        <f t="shared" si="297"/>
        <v>0.03</v>
      </c>
      <c r="Q4799" s="52">
        <v>5</v>
      </c>
      <c r="R4799" s="52" t="str" cm="1">
        <f t="array" ref="R4799">_xlfn.IFS(ROUND(Q4799,0)=5,"Excellent",ROUND(Q4799,0)=4,"Good",ROUND(Q4799,0)=3,"Ok",ROUND(Q4799,0)&lt;3,"Bad")</f>
        <v>Excellent</v>
      </c>
      <c r="S4799">
        <v>8</v>
      </c>
      <c r="T4799" t="str">
        <f t="shared" si="298"/>
        <v>No</v>
      </c>
      <c r="U4799" s="65">
        <v>43609</v>
      </c>
      <c r="V4799" s="65">
        <v>43814</v>
      </c>
      <c r="W4799">
        <v>31</v>
      </c>
      <c r="X4799" t="str">
        <f t="shared" si="299"/>
        <v>Active</v>
      </c>
      <c r="Y4799" t="s">
        <v>15615</v>
      </c>
    </row>
    <row r="4800" spans="1:25" x14ac:dyDescent="0.25">
      <c r="A4800">
        <v>4799</v>
      </c>
      <c r="B4800" t="s">
        <v>3352</v>
      </c>
      <c r="C4800">
        <v>3475</v>
      </c>
      <c r="D4800" t="str">
        <f>VLOOKUP($C4800,Hosts!$A:$O,10,0)</f>
        <v>New York</v>
      </c>
      <c r="E4800" s="67">
        <f>INDEX(Hosts!$A:$O,MATCH(Places!$C4800,Hosts!$A:$A,0),MATCH(Places!E$1,Hosts!$1:$1,0))</f>
        <v>1</v>
      </c>
      <c r="F4800" s="67">
        <f>INDEX(Hosts!$A:$O,MATCH(Places!$C4800,Hosts!$A:$A,0),MATCH(Places!F$1,Hosts!$1:$1,0))</f>
        <v>1</v>
      </c>
      <c r="G4800" s="67" t="str">
        <f>INDEX(Hosts!$A:$O,MATCH(Places!$C4800,Hosts!$A:$A,0),MATCH(Places!G$1,Hosts!$1:$1,0))</f>
        <v>Yes</v>
      </c>
      <c r="H4800">
        <v>14</v>
      </c>
      <c r="I4800" t="str">
        <f>VLOOKUP($H4800,Neighborhoods!$A:$C,2,0)</f>
        <v>Manhattan</v>
      </c>
      <c r="J4800" t="str">
        <f>VLOOKUP($H4800,Neighborhoods!$A:$C,3,0)</f>
        <v>East Harlem</v>
      </c>
      <c r="K4800" t="s">
        <v>11822</v>
      </c>
      <c r="L4800" t="str">
        <f t="shared" si="296"/>
        <v>No</v>
      </c>
      <c r="M4800">
        <v>3</v>
      </c>
      <c r="N4800" t="str" cm="1">
        <f t="array" ref="N4800">_xlfn.IFS(M4800&lt;=2,"Small",M4800&lt;=5,"Medium",M4800&gt;5,"Large")</f>
        <v>Medium</v>
      </c>
      <c r="O4800" s="50">
        <v>150</v>
      </c>
      <c r="P4800" s="67">
        <f t="shared" si="297"/>
        <v>0.03</v>
      </c>
      <c r="Q4800" s="52">
        <v>5</v>
      </c>
      <c r="R4800" s="52" t="str" cm="1">
        <f t="array" ref="R4800">_xlfn.IFS(ROUND(Q4800,0)=5,"Excellent",ROUND(Q4800,0)=4,"Good",ROUND(Q4800,0)=3,"Ok",ROUND(Q4800,0)&lt;3,"Bad")</f>
        <v>Excellent</v>
      </c>
      <c r="S4800">
        <v>22</v>
      </c>
      <c r="T4800" t="str">
        <f t="shared" si="298"/>
        <v>No</v>
      </c>
      <c r="U4800" s="65">
        <v>43603</v>
      </c>
      <c r="V4800" s="65">
        <v>43879</v>
      </c>
      <c r="W4800">
        <v>62</v>
      </c>
      <c r="X4800" t="str">
        <f t="shared" si="299"/>
        <v>Active</v>
      </c>
      <c r="Y4800" t="s">
        <v>15615</v>
      </c>
    </row>
    <row r="4801" spans="1:25" x14ac:dyDescent="0.25">
      <c r="A4801">
        <v>4800</v>
      </c>
      <c r="B4801" t="s">
        <v>3353</v>
      </c>
      <c r="C4801">
        <v>3862</v>
      </c>
      <c r="D4801" t="str">
        <f>VLOOKUP($C4801,Hosts!$A:$O,10,0)</f>
        <v>New York</v>
      </c>
      <c r="E4801" s="67">
        <f>INDEX(Hosts!$A:$O,MATCH(Places!$C4801,Hosts!$A:$A,0),MATCH(Places!E$1,Hosts!$1:$1,0))</f>
        <v>0.9</v>
      </c>
      <c r="F4801" s="67">
        <f>INDEX(Hosts!$A:$O,MATCH(Places!$C4801,Hosts!$A:$A,0),MATCH(Places!F$1,Hosts!$1:$1,0))</f>
        <v>0.97</v>
      </c>
      <c r="G4801" s="67" t="str">
        <f>INDEX(Hosts!$A:$O,MATCH(Places!$C4801,Hosts!$A:$A,0),MATCH(Places!G$1,Hosts!$1:$1,0))</f>
        <v>No</v>
      </c>
      <c r="H4801">
        <v>7</v>
      </c>
      <c r="I4801" t="str">
        <f>VLOOKUP($H4801,Neighborhoods!$A:$C,2,0)</f>
        <v>Brooklyn</v>
      </c>
      <c r="J4801" t="str">
        <f>VLOOKUP($H4801,Neighborhoods!$A:$C,3,0)</f>
        <v>Bedford-Stuyvesant</v>
      </c>
      <c r="K4801" t="s">
        <v>11822</v>
      </c>
      <c r="L4801" t="str">
        <f t="shared" si="296"/>
        <v>No</v>
      </c>
      <c r="M4801">
        <v>4</v>
      </c>
      <c r="N4801" t="str" cm="1">
        <f t="array" ref="N4801">_xlfn.IFS(M4801&lt;=2,"Small",M4801&lt;=5,"Medium",M4801&gt;5,"Large")</f>
        <v>Medium</v>
      </c>
      <c r="O4801" s="50">
        <v>130</v>
      </c>
      <c r="P4801" s="67">
        <f t="shared" si="297"/>
        <v>0.03</v>
      </c>
      <c r="Q4801" s="52">
        <v>4.74</v>
      </c>
      <c r="R4801" s="52" t="str" cm="1">
        <f t="array" ref="R4801">_xlfn.IFS(ROUND(Q4801,0)=5,"Excellent",ROUND(Q4801,0)=4,"Good",ROUND(Q4801,0)=3,"Ok",ROUND(Q4801,0)&lt;3,"Bad")</f>
        <v>Excellent</v>
      </c>
      <c r="S4801">
        <v>35</v>
      </c>
      <c r="T4801" t="str">
        <f t="shared" si="298"/>
        <v>No</v>
      </c>
      <c r="U4801" s="65">
        <v>43606</v>
      </c>
      <c r="V4801" s="65">
        <v>43849</v>
      </c>
      <c r="W4801">
        <v>173</v>
      </c>
      <c r="X4801" t="str">
        <f t="shared" si="299"/>
        <v>Active</v>
      </c>
      <c r="Y4801" t="s">
        <v>15616</v>
      </c>
    </row>
    <row r="4802" spans="1:25" x14ac:dyDescent="0.25">
      <c r="A4802">
        <v>4801</v>
      </c>
      <c r="B4802" t="s">
        <v>3354</v>
      </c>
      <c r="C4802">
        <v>1445</v>
      </c>
      <c r="D4802" t="str">
        <f>VLOOKUP($C4802,Hosts!$A:$O,10,0)</f>
        <v>New York</v>
      </c>
      <c r="E4802" s="67">
        <f>INDEX(Hosts!$A:$O,MATCH(Places!$C4802,Hosts!$A:$A,0),MATCH(Places!E$1,Hosts!$1:$1,0))</f>
        <v>0.8</v>
      </c>
      <c r="F4802" s="67">
        <f>INDEX(Hosts!$A:$O,MATCH(Places!$C4802,Hosts!$A:$A,0),MATCH(Places!F$1,Hosts!$1:$1,0))</f>
        <v>0.77</v>
      </c>
      <c r="G4802" s="67" t="str">
        <f>INDEX(Hosts!$A:$O,MATCH(Places!$C4802,Hosts!$A:$A,0),MATCH(Places!G$1,Hosts!$1:$1,0))</f>
        <v>Yes</v>
      </c>
      <c r="H4802">
        <v>11</v>
      </c>
      <c r="I4802" t="str">
        <f>VLOOKUP($H4802,Neighborhoods!$A:$C,2,0)</f>
        <v>Brooklyn</v>
      </c>
      <c r="J4802" t="str">
        <f>VLOOKUP($H4802,Neighborhoods!$A:$C,3,0)</f>
        <v>Greenpoint</v>
      </c>
      <c r="K4802" t="s">
        <v>11822</v>
      </c>
      <c r="L4802" t="str">
        <f t="shared" si="296"/>
        <v>No</v>
      </c>
      <c r="M4802">
        <v>3</v>
      </c>
      <c r="N4802" t="str" cm="1">
        <f t="array" ref="N4802">_xlfn.IFS(M4802&lt;=2,"Small",M4802&lt;=5,"Medium",M4802&gt;5,"Large")</f>
        <v>Medium</v>
      </c>
      <c r="O4802" s="50">
        <v>79</v>
      </c>
      <c r="P4802" s="67">
        <f t="shared" si="297"/>
        <v>0.03</v>
      </c>
      <c r="Q4802" s="52">
        <v>5</v>
      </c>
      <c r="R4802" s="52" t="str" cm="1">
        <f t="array" ref="R4802">_xlfn.IFS(ROUND(Q4802,0)=5,"Excellent",ROUND(Q4802,0)=4,"Good",ROUND(Q4802,0)=3,"Ok",ROUND(Q4802,0)&lt;3,"Bad")</f>
        <v>Excellent</v>
      </c>
      <c r="S4802">
        <v>16</v>
      </c>
      <c r="T4802" t="str">
        <f t="shared" si="298"/>
        <v>No</v>
      </c>
      <c r="U4802" s="65">
        <v>43631</v>
      </c>
      <c r="V4802" s="65">
        <v>44044</v>
      </c>
      <c r="W4802">
        <v>74</v>
      </c>
      <c r="X4802" t="str">
        <f t="shared" si="299"/>
        <v>Active</v>
      </c>
      <c r="Y4802" t="s">
        <v>15615</v>
      </c>
    </row>
    <row r="4803" spans="1:25" x14ac:dyDescent="0.25">
      <c r="A4803">
        <v>4802</v>
      </c>
      <c r="B4803" t="s">
        <v>3355</v>
      </c>
      <c r="C4803">
        <v>2082</v>
      </c>
      <c r="D4803" t="str">
        <f>VLOOKUP($C4803,Hosts!$A:$O,10,0)</f>
        <v>Quebec</v>
      </c>
      <c r="E4803" s="67">
        <f>INDEX(Hosts!$A:$O,MATCH(Places!$C4803,Hosts!$A:$A,0),MATCH(Places!E$1,Hosts!$1:$1,0))</f>
        <v>1</v>
      </c>
      <c r="F4803" s="67">
        <f>INDEX(Hosts!$A:$O,MATCH(Places!$C4803,Hosts!$A:$A,0),MATCH(Places!F$1,Hosts!$1:$1,0))</f>
        <v>1</v>
      </c>
      <c r="G4803" s="67" t="str">
        <f>INDEX(Hosts!$A:$O,MATCH(Places!$C4803,Hosts!$A:$A,0),MATCH(Places!G$1,Hosts!$1:$1,0))</f>
        <v>No</v>
      </c>
      <c r="H4803">
        <v>20</v>
      </c>
      <c r="I4803" t="str">
        <f>VLOOKUP($H4803,Neighborhoods!$A:$C,2,0)</f>
        <v>Manhattan</v>
      </c>
      <c r="J4803" t="str">
        <f>VLOOKUP($H4803,Neighborhoods!$A:$C,3,0)</f>
        <v>Upper West Side</v>
      </c>
      <c r="K4803" t="s">
        <v>11822</v>
      </c>
      <c r="L4803" t="str">
        <f t="shared" ref="L4803:L4866" si="300">IF(OR(K4803="Private room",K4803="Shared room"),"Yes","No")</f>
        <v>No</v>
      </c>
      <c r="M4803">
        <v>4</v>
      </c>
      <c r="N4803" t="str" cm="1">
        <f t="array" ref="N4803">_xlfn.IFS(M4803&lt;=2,"Small",M4803&lt;=5,"Medium",M4803&gt;5,"Large")</f>
        <v>Medium</v>
      </c>
      <c r="O4803" s="50">
        <v>400</v>
      </c>
      <c r="P4803" s="67">
        <f t="shared" ref="P4803:P4866" si="301">VLOOKUP(O4803,$AB$1:$AC$5,2)</f>
        <v>0.04</v>
      </c>
      <c r="Q4803" s="52">
        <v>5</v>
      </c>
      <c r="R4803" s="52" t="str" cm="1">
        <f t="array" ref="R4803">_xlfn.IFS(ROUND(Q4803,0)=5,"Excellent",ROUND(Q4803,0)=4,"Good",ROUND(Q4803,0)=3,"Ok",ROUND(Q4803,0)&lt;3,"Bad")</f>
        <v>Excellent</v>
      </c>
      <c r="S4803">
        <v>3</v>
      </c>
      <c r="T4803" t="str">
        <f t="shared" ref="T4803:T4866" si="302">IF(AND(Q4803&gt;=4.8,S4803&gt;100),"Yes","No")</f>
        <v>No</v>
      </c>
      <c r="U4803" s="65">
        <v>43687</v>
      </c>
      <c r="V4803" s="65">
        <v>43831</v>
      </c>
      <c r="W4803">
        <v>14</v>
      </c>
      <c r="X4803" t="str">
        <f t="shared" ref="X4803:X4866" si="303">IF(W4803&lt;&gt;0,"Active","Inactive")</f>
        <v>Active</v>
      </c>
      <c r="Y4803" t="s">
        <v>15615</v>
      </c>
    </row>
    <row r="4804" spans="1:25" x14ac:dyDescent="0.25">
      <c r="A4804">
        <v>4803</v>
      </c>
      <c r="B4804" t="s">
        <v>3356</v>
      </c>
      <c r="C4804">
        <v>1985</v>
      </c>
      <c r="D4804" t="str">
        <f>VLOOKUP($C4804,Hosts!$A:$O,10,0)</f>
        <v>Piedmont</v>
      </c>
      <c r="E4804" s="67">
        <f>INDEX(Hosts!$A:$O,MATCH(Places!$C4804,Hosts!$A:$A,0),MATCH(Places!E$1,Hosts!$1:$1,0))</f>
        <v>0.8</v>
      </c>
      <c r="F4804" s="67">
        <f>INDEX(Hosts!$A:$O,MATCH(Places!$C4804,Hosts!$A:$A,0),MATCH(Places!F$1,Hosts!$1:$1,0))</f>
        <v>0.85</v>
      </c>
      <c r="G4804" s="67" t="str">
        <f>INDEX(Hosts!$A:$O,MATCH(Places!$C4804,Hosts!$A:$A,0),MATCH(Places!G$1,Hosts!$1:$1,0))</f>
        <v>No</v>
      </c>
      <c r="H4804">
        <v>16</v>
      </c>
      <c r="I4804" t="str">
        <f>VLOOKUP($H4804,Neighborhoods!$A:$C,2,0)</f>
        <v>Manhattan</v>
      </c>
      <c r="J4804" t="str">
        <f>VLOOKUP($H4804,Neighborhoods!$A:$C,3,0)</f>
        <v>Harlem</v>
      </c>
      <c r="K4804" t="s">
        <v>11822</v>
      </c>
      <c r="L4804" t="str">
        <f t="shared" si="300"/>
        <v>No</v>
      </c>
      <c r="M4804">
        <v>4</v>
      </c>
      <c r="N4804" t="str" cm="1">
        <f t="array" ref="N4804">_xlfn.IFS(M4804&lt;=2,"Small",M4804&lt;=5,"Medium",M4804&gt;5,"Large")</f>
        <v>Medium</v>
      </c>
      <c r="O4804" s="50">
        <v>120</v>
      </c>
      <c r="P4804" s="67">
        <f t="shared" si="301"/>
        <v>0.03</v>
      </c>
      <c r="Q4804" s="52">
        <v>5</v>
      </c>
      <c r="R4804" s="52" t="str" cm="1">
        <f t="array" ref="R4804">_xlfn.IFS(ROUND(Q4804,0)=5,"Excellent",ROUND(Q4804,0)=4,"Good",ROUND(Q4804,0)=3,"Ok",ROUND(Q4804,0)&lt;3,"Bad")</f>
        <v>Excellent</v>
      </c>
      <c r="S4804">
        <v>4</v>
      </c>
      <c r="T4804" t="str">
        <f t="shared" si="302"/>
        <v>No</v>
      </c>
      <c r="U4804" s="65">
        <v>43644</v>
      </c>
      <c r="V4804" s="65">
        <v>43832</v>
      </c>
      <c r="W4804">
        <v>88</v>
      </c>
      <c r="X4804" t="str">
        <f t="shared" si="303"/>
        <v>Active</v>
      </c>
      <c r="Y4804" t="s">
        <v>15615</v>
      </c>
    </row>
    <row r="4805" spans="1:25" x14ac:dyDescent="0.25">
      <c r="A4805">
        <v>4804</v>
      </c>
      <c r="B4805" t="s">
        <v>3357</v>
      </c>
      <c r="C4805">
        <v>951</v>
      </c>
      <c r="D4805" t="str">
        <f>VLOOKUP($C4805,Hosts!$A:$O,10,0)</f>
        <v>New York</v>
      </c>
      <c r="E4805" s="67">
        <f>INDEX(Hosts!$A:$O,MATCH(Places!$C4805,Hosts!$A:$A,0),MATCH(Places!E$1,Hosts!$1:$1,0))</f>
        <v>1</v>
      </c>
      <c r="F4805" s="67">
        <f>INDEX(Hosts!$A:$O,MATCH(Places!$C4805,Hosts!$A:$A,0),MATCH(Places!F$1,Hosts!$1:$1,0))</f>
        <v>1</v>
      </c>
      <c r="G4805" s="67" t="str">
        <f>INDEX(Hosts!$A:$O,MATCH(Places!$C4805,Hosts!$A:$A,0),MATCH(Places!G$1,Hosts!$1:$1,0))</f>
        <v>No</v>
      </c>
      <c r="H4805">
        <v>15</v>
      </c>
      <c r="I4805" t="str">
        <f>VLOOKUP($H4805,Neighborhoods!$A:$C,2,0)</f>
        <v>Manhattan</v>
      </c>
      <c r="J4805" t="str">
        <f>VLOOKUP($H4805,Neighborhoods!$A:$C,3,0)</f>
        <v>East Village</v>
      </c>
      <c r="K4805" t="s">
        <v>11822</v>
      </c>
      <c r="L4805" t="str">
        <f t="shared" si="300"/>
        <v>No</v>
      </c>
      <c r="M4805">
        <v>7</v>
      </c>
      <c r="N4805" t="str" cm="1">
        <f t="array" ref="N4805">_xlfn.IFS(M4805&lt;=2,"Small",M4805&lt;=5,"Medium",M4805&gt;5,"Large")</f>
        <v>Large</v>
      </c>
      <c r="O4805" s="50">
        <v>151</v>
      </c>
      <c r="P4805" s="67">
        <f t="shared" si="301"/>
        <v>0.03</v>
      </c>
      <c r="Q4805" s="52">
        <v>4.87</v>
      </c>
      <c r="R4805" s="52" t="str" cm="1">
        <f t="array" ref="R4805">_xlfn.IFS(ROUND(Q4805,0)=5,"Excellent",ROUND(Q4805,0)=4,"Good",ROUND(Q4805,0)=3,"Ok",ROUND(Q4805,0)&lt;3,"Bad")</f>
        <v>Excellent</v>
      </c>
      <c r="S4805">
        <v>62</v>
      </c>
      <c r="T4805" t="str">
        <f t="shared" si="302"/>
        <v>No</v>
      </c>
      <c r="U4805" s="65">
        <v>43606</v>
      </c>
      <c r="V4805" s="65">
        <v>43981</v>
      </c>
      <c r="W4805">
        <v>123</v>
      </c>
      <c r="X4805" t="str">
        <f t="shared" si="303"/>
        <v>Active</v>
      </c>
      <c r="Y4805" t="s">
        <v>15616</v>
      </c>
    </row>
    <row r="4806" spans="1:25" x14ac:dyDescent="0.25">
      <c r="A4806">
        <v>4805</v>
      </c>
      <c r="B4806" t="s">
        <v>3358</v>
      </c>
      <c r="C4806">
        <v>2404</v>
      </c>
      <c r="D4806" t="str">
        <f>VLOOKUP($C4806,Hosts!$A:$O,10,0)</f>
        <v>New York</v>
      </c>
      <c r="E4806" s="67">
        <f>INDEX(Hosts!$A:$O,MATCH(Places!$C4806,Hosts!$A:$A,0),MATCH(Places!E$1,Hosts!$1:$1,0))</f>
        <v>1</v>
      </c>
      <c r="F4806" s="67">
        <f>INDEX(Hosts!$A:$O,MATCH(Places!$C4806,Hosts!$A:$A,0),MATCH(Places!F$1,Hosts!$1:$1,0))</f>
        <v>0.99</v>
      </c>
      <c r="G4806" s="67" t="str">
        <f>INDEX(Hosts!$A:$O,MATCH(Places!$C4806,Hosts!$A:$A,0),MATCH(Places!G$1,Hosts!$1:$1,0))</f>
        <v>Yes</v>
      </c>
      <c r="H4806">
        <v>16</v>
      </c>
      <c r="I4806" t="str">
        <f>VLOOKUP($H4806,Neighborhoods!$A:$C,2,0)</f>
        <v>Manhattan</v>
      </c>
      <c r="J4806" t="str">
        <f>VLOOKUP($H4806,Neighborhoods!$A:$C,3,0)</f>
        <v>Harlem</v>
      </c>
      <c r="K4806" t="s">
        <v>1</v>
      </c>
      <c r="L4806" t="str">
        <f t="shared" si="300"/>
        <v>Yes</v>
      </c>
      <c r="M4806">
        <v>3</v>
      </c>
      <c r="N4806" t="str" cm="1">
        <f t="array" ref="N4806">_xlfn.IFS(M4806&lt;=2,"Small",M4806&lt;=5,"Medium",M4806&gt;5,"Large")</f>
        <v>Medium</v>
      </c>
      <c r="O4806" s="50">
        <v>125</v>
      </c>
      <c r="P4806" s="67">
        <f t="shared" si="301"/>
        <v>0.03</v>
      </c>
      <c r="Q4806" s="52">
        <v>5</v>
      </c>
      <c r="R4806" s="52" t="str" cm="1">
        <f t="array" ref="R4806">_xlfn.IFS(ROUND(Q4806,0)=5,"Excellent",ROUND(Q4806,0)=4,"Good",ROUND(Q4806,0)=3,"Ok",ROUND(Q4806,0)&lt;3,"Bad")</f>
        <v>Excellent</v>
      </c>
      <c r="S4806">
        <v>38</v>
      </c>
      <c r="T4806" t="str">
        <f t="shared" si="302"/>
        <v>No</v>
      </c>
      <c r="U4806" s="65">
        <v>43653</v>
      </c>
      <c r="V4806" s="65">
        <v>43883</v>
      </c>
      <c r="W4806">
        <v>320</v>
      </c>
      <c r="X4806" t="str">
        <f t="shared" si="303"/>
        <v>Active</v>
      </c>
      <c r="Y4806" t="s">
        <v>15615</v>
      </c>
    </row>
    <row r="4807" spans="1:25" x14ac:dyDescent="0.25">
      <c r="A4807">
        <v>4806</v>
      </c>
      <c r="B4807" t="s">
        <v>3359</v>
      </c>
      <c r="C4807">
        <v>2404</v>
      </c>
      <c r="D4807" t="str">
        <f>VLOOKUP($C4807,Hosts!$A:$O,10,0)</f>
        <v>New York</v>
      </c>
      <c r="E4807" s="67">
        <f>INDEX(Hosts!$A:$O,MATCH(Places!$C4807,Hosts!$A:$A,0),MATCH(Places!E$1,Hosts!$1:$1,0))</f>
        <v>1</v>
      </c>
      <c r="F4807" s="67">
        <f>INDEX(Hosts!$A:$O,MATCH(Places!$C4807,Hosts!$A:$A,0),MATCH(Places!F$1,Hosts!$1:$1,0))</f>
        <v>0.99</v>
      </c>
      <c r="G4807" s="67" t="str">
        <f>INDEX(Hosts!$A:$O,MATCH(Places!$C4807,Hosts!$A:$A,0),MATCH(Places!G$1,Hosts!$1:$1,0))</f>
        <v>Yes</v>
      </c>
      <c r="H4807">
        <v>16</v>
      </c>
      <c r="I4807" t="str">
        <f>VLOOKUP($H4807,Neighborhoods!$A:$C,2,0)</f>
        <v>Manhattan</v>
      </c>
      <c r="J4807" t="str">
        <f>VLOOKUP($H4807,Neighborhoods!$A:$C,3,0)</f>
        <v>Harlem</v>
      </c>
      <c r="K4807" t="s">
        <v>1</v>
      </c>
      <c r="L4807" t="str">
        <f t="shared" si="300"/>
        <v>Yes</v>
      </c>
      <c r="M4807">
        <v>2</v>
      </c>
      <c r="N4807" t="str" cm="1">
        <f t="array" ref="N4807">_xlfn.IFS(M4807&lt;=2,"Small",M4807&lt;=5,"Medium",M4807&gt;5,"Large")</f>
        <v>Small</v>
      </c>
      <c r="O4807" s="50">
        <v>65</v>
      </c>
      <c r="P4807" s="67">
        <f t="shared" si="301"/>
        <v>0.03</v>
      </c>
      <c r="Q4807" s="52">
        <v>4.97</v>
      </c>
      <c r="R4807" s="52" t="str" cm="1">
        <f t="array" ref="R4807">_xlfn.IFS(ROUND(Q4807,0)=5,"Excellent",ROUND(Q4807,0)=4,"Good",ROUND(Q4807,0)=3,"Ok",ROUND(Q4807,0)&lt;3,"Bad")</f>
        <v>Excellent</v>
      </c>
      <c r="S4807">
        <v>37</v>
      </c>
      <c r="T4807" t="str">
        <f t="shared" si="302"/>
        <v>No</v>
      </c>
      <c r="U4807" s="65">
        <v>43627</v>
      </c>
      <c r="V4807" s="65">
        <v>44022</v>
      </c>
      <c r="W4807">
        <v>211</v>
      </c>
      <c r="X4807" t="str">
        <f t="shared" si="303"/>
        <v>Active</v>
      </c>
      <c r="Y4807" t="s">
        <v>15615</v>
      </c>
    </row>
    <row r="4808" spans="1:25" x14ac:dyDescent="0.25">
      <c r="A4808">
        <v>4807</v>
      </c>
      <c r="B4808" t="s">
        <v>13267</v>
      </c>
      <c r="C4808">
        <v>1273</v>
      </c>
      <c r="D4808" t="str">
        <f>VLOOKUP($C4808,Hosts!$A:$O,10,0)</f>
        <v>New York</v>
      </c>
      <c r="E4808" s="67">
        <f>INDEX(Hosts!$A:$O,MATCH(Places!$C4808,Hosts!$A:$A,0),MATCH(Places!E$1,Hosts!$1:$1,0))</f>
        <v>0.96</v>
      </c>
      <c r="F4808" s="67">
        <f>INDEX(Hosts!$A:$O,MATCH(Places!$C4808,Hosts!$A:$A,0),MATCH(Places!F$1,Hosts!$1:$1,0))</f>
        <v>0.79</v>
      </c>
      <c r="G4808" s="67" t="str">
        <f>INDEX(Hosts!$A:$O,MATCH(Places!$C4808,Hosts!$A:$A,0),MATCH(Places!G$1,Hosts!$1:$1,0))</f>
        <v>No</v>
      </c>
      <c r="H4808">
        <v>4</v>
      </c>
      <c r="I4808" t="str">
        <f>VLOOKUP($H4808,Neighborhoods!$A:$C,2,0)</f>
        <v>Bronx</v>
      </c>
      <c r="J4808" t="str">
        <f>VLOOKUP($H4808,Neighborhoods!$A:$C,3,0)</f>
        <v>Mott Haven</v>
      </c>
      <c r="K4808" t="s">
        <v>11822</v>
      </c>
      <c r="L4808" t="str">
        <f t="shared" si="300"/>
        <v>No</v>
      </c>
      <c r="M4808">
        <v>4</v>
      </c>
      <c r="N4808" t="str" cm="1">
        <f t="array" ref="N4808">_xlfn.IFS(M4808&lt;=2,"Small",M4808&lt;=5,"Medium",M4808&gt;5,"Large")</f>
        <v>Medium</v>
      </c>
      <c r="O4808" s="50">
        <v>65</v>
      </c>
      <c r="P4808" s="67">
        <f t="shared" si="301"/>
        <v>0.03</v>
      </c>
      <c r="Q4808" s="52">
        <v>5</v>
      </c>
      <c r="R4808" s="52" t="str" cm="1">
        <f t="array" ref="R4808">_xlfn.IFS(ROUND(Q4808,0)=5,"Excellent",ROUND(Q4808,0)=4,"Good",ROUND(Q4808,0)=3,"Ok",ROUND(Q4808,0)&lt;3,"Bad")</f>
        <v>Excellent</v>
      </c>
      <c r="S4808">
        <v>19</v>
      </c>
      <c r="T4808" t="str">
        <f t="shared" si="302"/>
        <v>No</v>
      </c>
      <c r="U4808" s="65">
        <v>43780</v>
      </c>
      <c r="V4808" s="65">
        <v>44058</v>
      </c>
      <c r="W4808">
        <v>351</v>
      </c>
      <c r="X4808" t="str">
        <f t="shared" si="303"/>
        <v>Active</v>
      </c>
      <c r="Y4808" t="s">
        <v>15615</v>
      </c>
    </row>
    <row r="4809" spans="1:25" x14ac:dyDescent="0.25">
      <c r="A4809">
        <v>4808</v>
      </c>
      <c r="B4809" t="s">
        <v>15590</v>
      </c>
      <c r="C4809">
        <v>2671</v>
      </c>
      <c r="D4809" t="str">
        <f>VLOOKUP($C4809,Hosts!$A:$O,10,0)</f>
        <v>New York</v>
      </c>
      <c r="E4809" s="67">
        <f>INDEX(Hosts!$A:$O,MATCH(Places!$C4809,Hosts!$A:$A,0),MATCH(Places!E$1,Hosts!$1:$1,0))</f>
        <v>1</v>
      </c>
      <c r="F4809" s="67">
        <f>INDEX(Hosts!$A:$O,MATCH(Places!$C4809,Hosts!$A:$A,0),MATCH(Places!F$1,Hosts!$1:$1,0))</f>
        <v>0.94</v>
      </c>
      <c r="G4809" s="67" t="str">
        <f>INDEX(Hosts!$A:$O,MATCH(Places!$C4809,Hosts!$A:$A,0),MATCH(Places!G$1,Hosts!$1:$1,0))</f>
        <v>Yes</v>
      </c>
      <c r="H4809">
        <v>10</v>
      </c>
      <c r="I4809" t="str">
        <f>VLOOKUP($H4809,Neighborhoods!$A:$C,2,0)</f>
        <v>Brooklyn</v>
      </c>
      <c r="J4809" t="str">
        <f>VLOOKUP($H4809,Neighborhoods!$A:$C,3,0)</f>
        <v>East Flatbush</v>
      </c>
      <c r="K4809" t="s">
        <v>1</v>
      </c>
      <c r="L4809" t="str">
        <f t="shared" si="300"/>
        <v>Yes</v>
      </c>
      <c r="M4809">
        <v>2</v>
      </c>
      <c r="N4809" t="str" cm="1">
        <f t="array" ref="N4809">_xlfn.IFS(M4809&lt;=2,"Small",M4809&lt;=5,"Medium",M4809&gt;5,"Large")</f>
        <v>Small</v>
      </c>
      <c r="O4809" s="50">
        <v>113</v>
      </c>
      <c r="P4809" s="67">
        <f t="shared" si="301"/>
        <v>0.03</v>
      </c>
      <c r="Q4809" s="52">
        <v>5</v>
      </c>
      <c r="R4809" s="52" t="str" cm="1">
        <f t="array" ref="R4809">_xlfn.IFS(ROUND(Q4809,0)=5,"Excellent",ROUND(Q4809,0)=4,"Good",ROUND(Q4809,0)=3,"Ok",ROUND(Q4809,0)&lt;3,"Bad")</f>
        <v>Excellent</v>
      </c>
      <c r="S4809">
        <v>29</v>
      </c>
      <c r="T4809" t="str">
        <f t="shared" si="302"/>
        <v>No</v>
      </c>
      <c r="U4809" s="65">
        <v>43825</v>
      </c>
      <c r="V4809" s="65">
        <v>44045</v>
      </c>
      <c r="W4809">
        <v>54</v>
      </c>
      <c r="X4809" t="str">
        <f t="shared" si="303"/>
        <v>Active</v>
      </c>
      <c r="Y4809" t="s">
        <v>15615</v>
      </c>
    </row>
    <row r="4810" spans="1:25" x14ac:dyDescent="0.25">
      <c r="A4810">
        <v>4809</v>
      </c>
      <c r="B4810" t="s">
        <v>14812</v>
      </c>
      <c r="C4810">
        <v>3863</v>
      </c>
      <c r="D4810" t="str">
        <f>VLOOKUP($C4810,Hosts!$A:$O,10,0)</f>
        <v>New York</v>
      </c>
      <c r="E4810" s="67">
        <f>INDEX(Hosts!$A:$O,MATCH(Places!$C4810,Hosts!$A:$A,0),MATCH(Places!E$1,Hosts!$1:$1,0))</f>
        <v>0.71</v>
      </c>
      <c r="F4810" s="67">
        <f>INDEX(Hosts!$A:$O,MATCH(Places!$C4810,Hosts!$A:$A,0),MATCH(Places!F$1,Hosts!$1:$1,0))</f>
        <v>0.96</v>
      </c>
      <c r="G4810" s="67" t="str">
        <f>INDEX(Hosts!$A:$O,MATCH(Places!$C4810,Hosts!$A:$A,0),MATCH(Places!G$1,Hosts!$1:$1,0))</f>
        <v>No</v>
      </c>
      <c r="H4810">
        <v>9</v>
      </c>
      <c r="I4810" t="str">
        <f>VLOOKUP($H4810,Neighborhoods!$A:$C,2,0)</f>
        <v>Brooklyn</v>
      </c>
      <c r="J4810" t="str">
        <f>VLOOKUP($H4810,Neighborhoods!$A:$C,3,0)</f>
        <v>Crown Heights</v>
      </c>
      <c r="K4810" t="s">
        <v>1</v>
      </c>
      <c r="L4810" t="str">
        <f t="shared" si="300"/>
        <v>Yes</v>
      </c>
      <c r="M4810">
        <v>2</v>
      </c>
      <c r="N4810" t="str" cm="1">
        <f t="array" ref="N4810">_xlfn.IFS(M4810&lt;=2,"Small",M4810&lt;=5,"Medium",M4810&gt;5,"Large")</f>
        <v>Small</v>
      </c>
      <c r="O4810" s="50">
        <v>76</v>
      </c>
      <c r="P4810" s="67">
        <f t="shared" si="301"/>
        <v>0.03</v>
      </c>
      <c r="Q4810" s="52">
        <v>4.59</v>
      </c>
      <c r="R4810" s="52" t="str" cm="1">
        <f t="array" ref="R4810">_xlfn.IFS(ROUND(Q4810,0)=5,"Excellent",ROUND(Q4810,0)=4,"Good",ROUND(Q4810,0)=3,"Ok",ROUND(Q4810,0)&lt;3,"Bad")</f>
        <v>Excellent</v>
      </c>
      <c r="S4810">
        <v>68</v>
      </c>
      <c r="T4810" t="str">
        <f t="shared" si="302"/>
        <v>No</v>
      </c>
      <c r="U4810" s="65">
        <v>43618</v>
      </c>
      <c r="V4810" s="65">
        <v>44057</v>
      </c>
      <c r="W4810">
        <v>59</v>
      </c>
      <c r="X4810" t="str">
        <f t="shared" si="303"/>
        <v>Active</v>
      </c>
      <c r="Y4810" t="s">
        <v>15616</v>
      </c>
    </row>
    <row r="4811" spans="1:25" x14ac:dyDescent="0.25">
      <c r="A4811">
        <v>4810</v>
      </c>
      <c r="B4811" t="s">
        <v>3361</v>
      </c>
      <c r="C4811">
        <v>1730</v>
      </c>
      <c r="D4811" t="str">
        <f>VLOOKUP($C4811,Hosts!$A:$O,10,0)</f>
        <v>New York</v>
      </c>
      <c r="E4811" s="67">
        <f>INDEX(Hosts!$A:$O,MATCH(Places!$C4811,Hosts!$A:$A,0),MATCH(Places!E$1,Hosts!$1:$1,0))</f>
        <v>1</v>
      </c>
      <c r="F4811" s="67">
        <f>INDEX(Hosts!$A:$O,MATCH(Places!$C4811,Hosts!$A:$A,0),MATCH(Places!F$1,Hosts!$1:$1,0))</f>
        <v>0.38</v>
      </c>
      <c r="G4811" s="67" t="str">
        <f>INDEX(Hosts!$A:$O,MATCH(Places!$C4811,Hosts!$A:$A,0),MATCH(Places!G$1,Hosts!$1:$1,0))</f>
        <v>No</v>
      </c>
      <c r="H4811">
        <v>11</v>
      </c>
      <c r="I4811" t="str">
        <f>VLOOKUP($H4811,Neighborhoods!$A:$C,2,0)</f>
        <v>Brooklyn</v>
      </c>
      <c r="J4811" t="str">
        <f>VLOOKUP($H4811,Neighborhoods!$A:$C,3,0)</f>
        <v>Greenpoint</v>
      </c>
      <c r="K4811" t="s">
        <v>1</v>
      </c>
      <c r="L4811" t="str">
        <f t="shared" si="300"/>
        <v>Yes</v>
      </c>
      <c r="M4811">
        <v>1</v>
      </c>
      <c r="N4811" t="str" cm="1">
        <f t="array" ref="N4811">_xlfn.IFS(M4811&lt;=2,"Small",M4811&lt;=5,"Medium",M4811&gt;5,"Large")</f>
        <v>Small</v>
      </c>
      <c r="O4811" s="50">
        <v>45</v>
      </c>
      <c r="P4811" s="67">
        <f t="shared" si="301"/>
        <v>0.03</v>
      </c>
      <c r="Q4811" s="52">
        <v>5</v>
      </c>
      <c r="R4811" s="52" t="str" cm="1">
        <f t="array" ref="R4811">_xlfn.IFS(ROUND(Q4811,0)=5,"Excellent",ROUND(Q4811,0)=4,"Good",ROUND(Q4811,0)=3,"Ok",ROUND(Q4811,0)&lt;3,"Bad")</f>
        <v>Excellent</v>
      </c>
      <c r="S4811">
        <v>3</v>
      </c>
      <c r="T4811" t="str">
        <f t="shared" si="302"/>
        <v>No</v>
      </c>
      <c r="U4811" s="65">
        <v>43617</v>
      </c>
      <c r="V4811" s="65">
        <v>43879</v>
      </c>
      <c r="W4811">
        <v>45</v>
      </c>
      <c r="X4811" t="str">
        <f t="shared" si="303"/>
        <v>Active</v>
      </c>
      <c r="Y4811" t="s">
        <v>15615</v>
      </c>
    </row>
    <row r="4812" spans="1:25" x14ac:dyDescent="0.25">
      <c r="A4812">
        <v>4811</v>
      </c>
      <c r="B4812" t="s">
        <v>3362</v>
      </c>
      <c r="C4812">
        <v>3516</v>
      </c>
      <c r="D4812" t="str">
        <f>VLOOKUP($C4812,Hosts!$A:$O,10,0)</f>
        <v>New York</v>
      </c>
      <c r="E4812" s="67">
        <f>INDEX(Hosts!$A:$O,MATCH(Places!$C4812,Hosts!$A:$A,0),MATCH(Places!E$1,Hosts!$1:$1,0))</f>
        <v>1</v>
      </c>
      <c r="F4812" s="67">
        <f>INDEX(Hosts!$A:$O,MATCH(Places!$C4812,Hosts!$A:$A,0),MATCH(Places!F$1,Hosts!$1:$1,0))</f>
        <v>0.63</v>
      </c>
      <c r="G4812" s="67" t="str">
        <f>INDEX(Hosts!$A:$O,MATCH(Places!$C4812,Hosts!$A:$A,0),MATCH(Places!G$1,Hosts!$1:$1,0))</f>
        <v>No</v>
      </c>
      <c r="H4812">
        <v>21</v>
      </c>
      <c r="I4812" t="str">
        <f>VLOOKUP($H4812,Neighborhoods!$A:$C,2,0)</f>
        <v>Queens</v>
      </c>
      <c r="J4812" t="str">
        <f>VLOOKUP($H4812,Neighborhoods!$A:$C,3,0)</f>
        <v>Astoria</v>
      </c>
      <c r="K4812" t="s">
        <v>1</v>
      </c>
      <c r="L4812" t="str">
        <f t="shared" si="300"/>
        <v>Yes</v>
      </c>
      <c r="M4812">
        <v>1</v>
      </c>
      <c r="N4812" t="str" cm="1">
        <f t="array" ref="N4812">_xlfn.IFS(M4812&lt;=2,"Small",M4812&lt;=5,"Medium",M4812&gt;5,"Large")</f>
        <v>Small</v>
      </c>
      <c r="O4812" s="50">
        <v>55</v>
      </c>
      <c r="P4812" s="67">
        <f t="shared" si="301"/>
        <v>0.03</v>
      </c>
      <c r="Q4812" s="52">
        <v>5</v>
      </c>
      <c r="R4812" s="52" t="str" cm="1">
        <f t="array" ref="R4812">_xlfn.IFS(ROUND(Q4812,0)=5,"Excellent",ROUND(Q4812,0)=4,"Good",ROUND(Q4812,0)=3,"Ok",ROUND(Q4812,0)&lt;3,"Bad")</f>
        <v>Excellent</v>
      </c>
      <c r="S4812">
        <v>3</v>
      </c>
      <c r="T4812" t="str">
        <f t="shared" si="302"/>
        <v>No</v>
      </c>
      <c r="U4812" s="65">
        <v>43620</v>
      </c>
      <c r="V4812" s="65">
        <v>43831</v>
      </c>
      <c r="W4812">
        <v>75</v>
      </c>
      <c r="X4812" t="str">
        <f t="shared" si="303"/>
        <v>Active</v>
      </c>
      <c r="Y4812" t="s">
        <v>15615</v>
      </c>
    </row>
    <row r="4813" spans="1:25" x14ac:dyDescent="0.25">
      <c r="A4813">
        <v>4812</v>
      </c>
      <c r="B4813" t="s">
        <v>14766</v>
      </c>
      <c r="C4813">
        <v>1301</v>
      </c>
      <c r="D4813" t="str">
        <f>VLOOKUP($C4813,Hosts!$A:$O,10,0)</f>
        <v>New York</v>
      </c>
      <c r="E4813" s="67">
        <f>INDEX(Hosts!$A:$O,MATCH(Places!$C4813,Hosts!$A:$A,0),MATCH(Places!E$1,Hosts!$1:$1,0))</f>
        <v>1</v>
      </c>
      <c r="F4813" s="67">
        <f>INDEX(Hosts!$A:$O,MATCH(Places!$C4813,Hosts!$A:$A,0),MATCH(Places!F$1,Hosts!$1:$1,0))</f>
        <v>0.82</v>
      </c>
      <c r="G4813" s="67" t="str">
        <f>INDEX(Hosts!$A:$O,MATCH(Places!$C4813,Hosts!$A:$A,0),MATCH(Places!G$1,Hosts!$1:$1,0))</f>
        <v>Yes</v>
      </c>
      <c r="H4813">
        <v>7</v>
      </c>
      <c r="I4813" t="str">
        <f>VLOOKUP($H4813,Neighborhoods!$A:$C,2,0)</f>
        <v>Brooklyn</v>
      </c>
      <c r="J4813" t="str">
        <f>VLOOKUP($H4813,Neighborhoods!$A:$C,3,0)</f>
        <v>Bedford-Stuyvesant</v>
      </c>
      <c r="K4813" t="s">
        <v>1</v>
      </c>
      <c r="L4813" t="str">
        <f t="shared" si="300"/>
        <v>Yes</v>
      </c>
      <c r="M4813">
        <v>2</v>
      </c>
      <c r="N4813" t="str" cm="1">
        <f t="array" ref="N4813">_xlfn.IFS(M4813&lt;=2,"Small",M4813&lt;=5,"Medium",M4813&gt;5,"Large")</f>
        <v>Small</v>
      </c>
      <c r="O4813" s="50">
        <v>73</v>
      </c>
      <c r="P4813" s="67">
        <f t="shared" si="301"/>
        <v>0.03</v>
      </c>
      <c r="Q4813" s="52">
        <v>4.83</v>
      </c>
      <c r="R4813" s="52" t="str" cm="1">
        <f t="array" ref="R4813">_xlfn.IFS(ROUND(Q4813,0)=5,"Excellent",ROUND(Q4813,0)=4,"Good",ROUND(Q4813,0)=3,"Ok",ROUND(Q4813,0)&lt;3,"Bad")</f>
        <v>Excellent</v>
      </c>
      <c r="S4813">
        <v>6</v>
      </c>
      <c r="T4813" t="str">
        <f t="shared" si="302"/>
        <v>No</v>
      </c>
      <c r="U4813" s="65">
        <v>43603</v>
      </c>
      <c r="V4813" s="65">
        <v>43876</v>
      </c>
      <c r="W4813">
        <v>77</v>
      </c>
      <c r="X4813" t="str">
        <f t="shared" si="303"/>
        <v>Active</v>
      </c>
      <c r="Y4813" t="s">
        <v>15616</v>
      </c>
    </row>
    <row r="4814" spans="1:25" x14ac:dyDescent="0.25">
      <c r="A4814">
        <v>4813</v>
      </c>
      <c r="B4814" t="s">
        <v>3363</v>
      </c>
      <c r="C4814">
        <v>2190</v>
      </c>
      <c r="D4814" t="str">
        <f>VLOOKUP($C4814,Hosts!$A:$O,10,0)</f>
        <v>New York</v>
      </c>
      <c r="E4814" s="67">
        <f>INDEX(Hosts!$A:$O,MATCH(Places!$C4814,Hosts!$A:$A,0),MATCH(Places!E$1,Hosts!$1:$1,0))</f>
        <v>0.94</v>
      </c>
      <c r="F4814" s="67">
        <f>INDEX(Hosts!$A:$O,MATCH(Places!$C4814,Hosts!$A:$A,0),MATCH(Places!F$1,Hosts!$1:$1,0))</f>
        <v>0.96</v>
      </c>
      <c r="G4814" s="67" t="str">
        <f>INDEX(Hosts!$A:$O,MATCH(Places!$C4814,Hosts!$A:$A,0),MATCH(Places!G$1,Hosts!$1:$1,0))</f>
        <v>No</v>
      </c>
      <c r="H4814">
        <v>5</v>
      </c>
      <c r="I4814" t="str">
        <f>VLOOKUP($H4814,Neighborhoods!$A:$C,2,0)</f>
        <v>Bronx</v>
      </c>
      <c r="J4814" t="str">
        <f>VLOOKUP($H4814,Neighborhoods!$A:$C,3,0)</f>
        <v>Port Morris</v>
      </c>
      <c r="K4814" t="s">
        <v>16</v>
      </c>
      <c r="L4814" t="str">
        <f t="shared" si="300"/>
        <v>Yes</v>
      </c>
      <c r="M4814">
        <v>1</v>
      </c>
      <c r="N4814" t="str" cm="1">
        <f t="array" ref="N4814">_xlfn.IFS(M4814&lt;=2,"Small",M4814&lt;=5,"Medium",M4814&gt;5,"Large")</f>
        <v>Small</v>
      </c>
      <c r="O4814" s="50">
        <v>25</v>
      </c>
      <c r="P4814" s="67">
        <f t="shared" si="301"/>
        <v>0.03</v>
      </c>
      <c r="Q4814" s="52">
        <v>4.4800000000000004</v>
      </c>
      <c r="R4814" s="52" t="str" cm="1">
        <f t="array" ref="R4814">_xlfn.IFS(ROUND(Q4814,0)=5,"Excellent",ROUND(Q4814,0)=4,"Good",ROUND(Q4814,0)=3,"Ok",ROUND(Q4814,0)&lt;3,"Bad")</f>
        <v>Good</v>
      </c>
      <c r="S4814">
        <v>33</v>
      </c>
      <c r="T4814" t="str">
        <f t="shared" si="302"/>
        <v>No</v>
      </c>
      <c r="U4814" s="65">
        <v>43604</v>
      </c>
      <c r="V4814" s="65">
        <v>43975</v>
      </c>
      <c r="W4814">
        <v>120</v>
      </c>
      <c r="X4814" t="str">
        <f t="shared" si="303"/>
        <v>Active</v>
      </c>
      <c r="Y4814" t="s">
        <v>15615</v>
      </c>
    </row>
    <row r="4815" spans="1:25" x14ac:dyDescent="0.25">
      <c r="A4815">
        <v>4814</v>
      </c>
      <c r="B4815" t="s">
        <v>3364</v>
      </c>
      <c r="C4815">
        <v>2190</v>
      </c>
      <c r="D4815" t="str">
        <f>VLOOKUP($C4815,Hosts!$A:$O,10,0)</f>
        <v>New York</v>
      </c>
      <c r="E4815" s="67">
        <f>INDEX(Hosts!$A:$O,MATCH(Places!$C4815,Hosts!$A:$A,0),MATCH(Places!E$1,Hosts!$1:$1,0))</f>
        <v>0.94</v>
      </c>
      <c r="F4815" s="67">
        <f>INDEX(Hosts!$A:$O,MATCH(Places!$C4815,Hosts!$A:$A,0),MATCH(Places!F$1,Hosts!$1:$1,0))</f>
        <v>0.96</v>
      </c>
      <c r="G4815" s="67" t="str">
        <f>INDEX(Hosts!$A:$O,MATCH(Places!$C4815,Hosts!$A:$A,0),MATCH(Places!G$1,Hosts!$1:$1,0))</f>
        <v>No</v>
      </c>
      <c r="H4815">
        <v>5</v>
      </c>
      <c r="I4815" t="str">
        <f>VLOOKUP($H4815,Neighborhoods!$A:$C,2,0)</f>
        <v>Bronx</v>
      </c>
      <c r="J4815" t="str">
        <f>VLOOKUP($H4815,Neighborhoods!$A:$C,3,0)</f>
        <v>Port Morris</v>
      </c>
      <c r="K4815" t="s">
        <v>16</v>
      </c>
      <c r="L4815" t="str">
        <f t="shared" si="300"/>
        <v>Yes</v>
      </c>
      <c r="M4815">
        <v>1</v>
      </c>
      <c r="N4815" t="str" cm="1">
        <f t="array" ref="N4815">_xlfn.IFS(M4815&lt;=2,"Small",M4815&lt;=5,"Medium",M4815&gt;5,"Large")</f>
        <v>Small</v>
      </c>
      <c r="O4815" s="50">
        <v>25</v>
      </c>
      <c r="P4815" s="67">
        <f t="shared" si="301"/>
        <v>0.03</v>
      </c>
      <c r="Q4815" s="52">
        <v>4.38</v>
      </c>
      <c r="R4815" s="52" t="str" cm="1">
        <f t="array" ref="R4815">_xlfn.IFS(ROUND(Q4815,0)=5,"Excellent",ROUND(Q4815,0)=4,"Good",ROUND(Q4815,0)=3,"Ok",ROUND(Q4815,0)&lt;3,"Bad")</f>
        <v>Good</v>
      </c>
      <c r="S4815">
        <v>21</v>
      </c>
      <c r="T4815" t="str">
        <f t="shared" si="302"/>
        <v>No</v>
      </c>
      <c r="U4815" s="65">
        <v>43610</v>
      </c>
      <c r="V4815" s="65">
        <v>43853</v>
      </c>
      <c r="W4815">
        <v>120</v>
      </c>
      <c r="X4815" t="str">
        <f t="shared" si="303"/>
        <v>Active</v>
      </c>
      <c r="Y4815" t="s">
        <v>15615</v>
      </c>
    </row>
    <row r="4816" spans="1:25" x14ac:dyDescent="0.25">
      <c r="A4816">
        <v>4815</v>
      </c>
      <c r="B4816" t="s">
        <v>15464</v>
      </c>
      <c r="C4816">
        <v>2545</v>
      </c>
      <c r="D4816" t="str">
        <f>VLOOKUP($C4816,Hosts!$A:$O,10,0)</f>
        <v>Pennsylvania</v>
      </c>
      <c r="E4816" s="67">
        <f>INDEX(Hosts!$A:$O,MATCH(Places!$C4816,Hosts!$A:$A,0),MATCH(Places!E$1,Hosts!$1:$1,0))</f>
        <v>1</v>
      </c>
      <c r="F4816" s="67">
        <f>INDEX(Hosts!$A:$O,MATCH(Places!$C4816,Hosts!$A:$A,0),MATCH(Places!F$1,Hosts!$1:$1,0))</f>
        <v>0.91</v>
      </c>
      <c r="G4816" s="67" t="str">
        <f>INDEX(Hosts!$A:$O,MATCH(Places!$C4816,Hosts!$A:$A,0),MATCH(Places!G$1,Hosts!$1:$1,0))</f>
        <v>Yes</v>
      </c>
      <c r="H4816">
        <v>7</v>
      </c>
      <c r="I4816" t="str">
        <f>VLOOKUP($H4816,Neighborhoods!$A:$C,2,0)</f>
        <v>Brooklyn</v>
      </c>
      <c r="J4816" t="str">
        <f>VLOOKUP($H4816,Neighborhoods!$A:$C,3,0)</f>
        <v>Bedford-Stuyvesant</v>
      </c>
      <c r="K4816" t="s">
        <v>1</v>
      </c>
      <c r="L4816" t="str">
        <f t="shared" si="300"/>
        <v>Yes</v>
      </c>
      <c r="M4816">
        <v>1</v>
      </c>
      <c r="N4816" t="str" cm="1">
        <f t="array" ref="N4816">_xlfn.IFS(M4816&lt;=2,"Small",M4816&lt;=5,"Medium",M4816&gt;5,"Large")</f>
        <v>Small</v>
      </c>
      <c r="O4816" s="50">
        <v>35</v>
      </c>
      <c r="P4816" s="67">
        <f t="shared" si="301"/>
        <v>0.03</v>
      </c>
      <c r="Q4816" s="52">
        <v>5</v>
      </c>
      <c r="R4816" s="52" t="str" cm="1">
        <f t="array" ref="R4816">_xlfn.IFS(ROUND(Q4816,0)=5,"Excellent",ROUND(Q4816,0)=4,"Good",ROUND(Q4816,0)=3,"Ok",ROUND(Q4816,0)&lt;3,"Bad")</f>
        <v>Excellent</v>
      </c>
      <c r="S4816">
        <v>4</v>
      </c>
      <c r="T4816" t="str">
        <f t="shared" si="302"/>
        <v>No</v>
      </c>
      <c r="U4816" s="65">
        <v>43797</v>
      </c>
      <c r="V4816" s="65">
        <v>44024</v>
      </c>
      <c r="W4816">
        <v>259</v>
      </c>
      <c r="X4816" t="str">
        <f t="shared" si="303"/>
        <v>Active</v>
      </c>
      <c r="Y4816" t="s">
        <v>15616</v>
      </c>
    </row>
    <row r="4817" spans="1:25" x14ac:dyDescent="0.25">
      <c r="A4817">
        <v>4816</v>
      </c>
      <c r="B4817" t="s">
        <v>15263</v>
      </c>
      <c r="C4817">
        <v>2545</v>
      </c>
      <c r="D4817" t="str">
        <f>VLOOKUP($C4817,Hosts!$A:$O,10,0)</f>
        <v>Pennsylvania</v>
      </c>
      <c r="E4817" s="67">
        <f>INDEX(Hosts!$A:$O,MATCH(Places!$C4817,Hosts!$A:$A,0),MATCH(Places!E$1,Hosts!$1:$1,0))</f>
        <v>1</v>
      </c>
      <c r="F4817" s="67">
        <f>INDEX(Hosts!$A:$O,MATCH(Places!$C4817,Hosts!$A:$A,0),MATCH(Places!F$1,Hosts!$1:$1,0))</f>
        <v>0.91</v>
      </c>
      <c r="G4817" s="67" t="str">
        <f>INDEX(Hosts!$A:$O,MATCH(Places!$C4817,Hosts!$A:$A,0),MATCH(Places!G$1,Hosts!$1:$1,0))</f>
        <v>Yes</v>
      </c>
      <c r="H4817">
        <v>7</v>
      </c>
      <c r="I4817" t="str">
        <f>VLOOKUP($H4817,Neighborhoods!$A:$C,2,0)</f>
        <v>Brooklyn</v>
      </c>
      <c r="J4817" t="str">
        <f>VLOOKUP($H4817,Neighborhoods!$A:$C,3,0)</f>
        <v>Bedford-Stuyvesant</v>
      </c>
      <c r="K4817" t="s">
        <v>1</v>
      </c>
      <c r="L4817" t="str">
        <f t="shared" si="300"/>
        <v>Yes</v>
      </c>
      <c r="M4817">
        <v>1</v>
      </c>
      <c r="N4817" t="str" cm="1">
        <f t="array" ref="N4817">_xlfn.IFS(M4817&lt;=2,"Small",M4817&lt;=5,"Medium",M4817&gt;5,"Large")</f>
        <v>Small</v>
      </c>
      <c r="O4817" s="50">
        <v>54</v>
      </c>
      <c r="P4817" s="67">
        <f t="shared" si="301"/>
        <v>0.03</v>
      </c>
      <c r="Q4817" s="52">
        <v>4.5</v>
      </c>
      <c r="R4817" s="52" t="str" cm="1">
        <f t="array" ref="R4817">_xlfn.IFS(ROUND(Q4817,0)=5,"Excellent",ROUND(Q4817,0)=4,"Good",ROUND(Q4817,0)=3,"Ok",ROUND(Q4817,0)&lt;3,"Bad")</f>
        <v>Excellent</v>
      </c>
      <c r="S4817">
        <v>6</v>
      </c>
      <c r="T4817" t="str">
        <f t="shared" si="302"/>
        <v>No</v>
      </c>
      <c r="U4817" s="65">
        <v>43718</v>
      </c>
      <c r="V4817" s="65">
        <v>44013</v>
      </c>
      <c r="W4817">
        <v>138</v>
      </c>
      <c r="X4817" t="str">
        <f t="shared" si="303"/>
        <v>Active</v>
      </c>
      <c r="Y4817" t="s">
        <v>15616</v>
      </c>
    </row>
    <row r="4818" spans="1:25" x14ac:dyDescent="0.25">
      <c r="A4818">
        <v>4817</v>
      </c>
      <c r="B4818" t="s">
        <v>3365</v>
      </c>
      <c r="C4818">
        <v>2190</v>
      </c>
      <c r="D4818" t="str">
        <f>VLOOKUP($C4818,Hosts!$A:$O,10,0)</f>
        <v>New York</v>
      </c>
      <c r="E4818" s="67">
        <f>INDEX(Hosts!$A:$O,MATCH(Places!$C4818,Hosts!$A:$A,0),MATCH(Places!E$1,Hosts!$1:$1,0))</f>
        <v>0.94</v>
      </c>
      <c r="F4818" s="67">
        <f>INDEX(Hosts!$A:$O,MATCH(Places!$C4818,Hosts!$A:$A,0),MATCH(Places!F$1,Hosts!$1:$1,0))</f>
        <v>0.96</v>
      </c>
      <c r="G4818" s="67" t="str">
        <f>INDEX(Hosts!$A:$O,MATCH(Places!$C4818,Hosts!$A:$A,0),MATCH(Places!G$1,Hosts!$1:$1,0))</f>
        <v>No</v>
      </c>
      <c r="H4818">
        <v>5</v>
      </c>
      <c r="I4818" t="str">
        <f>VLOOKUP($H4818,Neighborhoods!$A:$C,2,0)</f>
        <v>Bronx</v>
      </c>
      <c r="J4818" t="str">
        <f>VLOOKUP($H4818,Neighborhoods!$A:$C,3,0)</f>
        <v>Port Morris</v>
      </c>
      <c r="K4818" t="s">
        <v>16</v>
      </c>
      <c r="L4818" t="str">
        <f t="shared" si="300"/>
        <v>Yes</v>
      </c>
      <c r="M4818">
        <v>1</v>
      </c>
      <c r="N4818" t="str" cm="1">
        <f t="array" ref="N4818">_xlfn.IFS(M4818&lt;=2,"Small",M4818&lt;=5,"Medium",M4818&gt;5,"Large")</f>
        <v>Small</v>
      </c>
      <c r="O4818" s="50">
        <v>25</v>
      </c>
      <c r="P4818" s="67">
        <f t="shared" si="301"/>
        <v>0.03</v>
      </c>
      <c r="Q4818" s="52">
        <v>4.58</v>
      </c>
      <c r="R4818" s="52" t="str" cm="1">
        <f t="array" ref="R4818">_xlfn.IFS(ROUND(Q4818,0)=5,"Excellent",ROUND(Q4818,0)=4,"Good",ROUND(Q4818,0)=3,"Ok",ROUND(Q4818,0)&lt;3,"Bad")</f>
        <v>Excellent</v>
      </c>
      <c r="S4818">
        <v>12</v>
      </c>
      <c r="T4818" t="str">
        <f t="shared" si="302"/>
        <v>No</v>
      </c>
      <c r="U4818" s="65">
        <v>43603</v>
      </c>
      <c r="V4818" s="65">
        <v>43824</v>
      </c>
      <c r="W4818">
        <v>120</v>
      </c>
      <c r="X4818" t="str">
        <f t="shared" si="303"/>
        <v>Active</v>
      </c>
      <c r="Y4818" t="s">
        <v>15615</v>
      </c>
    </row>
    <row r="4819" spans="1:25" x14ac:dyDescent="0.25">
      <c r="A4819">
        <v>4818</v>
      </c>
      <c r="B4819" t="s">
        <v>3366</v>
      </c>
      <c r="C4819">
        <v>2190</v>
      </c>
      <c r="D4819" t="str">
        <f>VLOOKUP($C4819,Hosts!$A:$O,10,0)</f>
        <v>New York</v>
      </c>
      <c r="E4819" s="67">
        <f>INDEX(Hosts!$A:$O,MATCH(Places!$C4819,Hosts!$A:$A,0),MATCH(Places!E$1,Hosts!$1:$1,0))</f>
        <v>0.94</v>
      </c>
      <c r="F4819" s="67">
        <f>INDEX(Hosts!$A:$O,MATCH(Places!$C4819,Hosts!$A:$A,0),MATCH(Places!F$1,Hosts!$1:$1,0))</f>
        <v>0.96</v>
      </c>
      <c r="G4819" s="67" t="str">
        <f>INDEX(Hosts!$A:$O,MATCH(Places!$C4819,Hosts!$A:$A,0),MATCH(Places!G$1,Hosts!$1:$1,0))</f>
        <v>No</v>
      </c>
      <c r="H4819">
        <v>5</v>
      </c>
      <c r="I4819" t="str">
        <f>VLOOKUP($H4819,Neighborhoods!$A:$C,2,0)</f>
        <v>Bronx</v>
      </c>
      <c r="J4819" t="str">
        <f>VLOOKUP($H4819,Neighborhoods!$A:$C,3,0)</f>
        <v>Port Morris</v>
      </c>
      <c r="K4819" t="s">
        <v>16</v>
      </c>
      <c r="L4819" t="str">
        <f t="shared" si="300"/>
        <v>Yes</v>
      </c>
      <c r="M4819">
        <v>1</v>
      </c>
      <c r="N4819" t="str" cm="1">
        <f t="array" ref="N4819">_xlfn.IFS(M4819&lt;=2,"Small",M4819&lt;=5,"Medium",M4819&gt;5,"Large")</f>
        <v>Small</v>
      </c>
      <c r="O4819" s="50">
        <v>25</v>
      </c>
      <c r="P4819" s="67">
        <f t="shared" si="301"/>
        <v>0.03</v>
      </c>
      <c r="Q4819" s="52">
        <v>4</v>
      </c>
      <c r="R4819" s="52" t="str" cm="1">
        <f t="array" ref="R4819">_xlfn.IFS(ROUND(Q4819,0)=5,"Excellent",ROUND(Q4819,0)=4,"Good",ROUND(Q4819,0)=3,"Ok",ROUND(Q4819,0)&lt;3,"Bad")</f>
        <v>Good</v>
      </c>
      <c r="S4819">
        <v>10</v>
      </c>
      <c r="T4819" t="str">
        <f t="shared" si="302"/>
        <v>No</v>
      </c>
      <c r="U4819" s="65">
        <v>43602</v>
      </c>
      <c r="V4819" s="65">
        <v>43744</v>
      </c>
      <c r="W4819">
        <v>118</v>
      </c>
      <c r="X4819" t="str">
        <f t="shared" si="303"/>
        <v>Active</v>
      </c>
      <c r="Y4819" t="s">
        <v>15615</v>
      </c>
    </row>
    <row r="4820" spans="1:25" x14ac:dyDescent="0.25">
      <c r="A4820">
        <v>4819</v>
      </c>
      <c r="B4820" t="s">
        <v>1544</v>
      </c>
      <c r="C4820">
        <v>1410</v>
      </c>
      <c r="D4820" t="str">
        <f>VLOOKUP($C4820,Hosts!$A:$O,10,0)</f>
        <v>New York</v>
      </c>
      <c r="E4820" s="67">
        <f>INDEX(Hosts!$A:$O,MATCH(Places!$C4820,Hosts!$A:$A,0),MATCH(Places!E$1,Hosts!$1:$1,0))</f>
        <v>1</v>
      </c>
      <c r="F4820" s="67">
        <f>INDEX(Hosts!$A:$O,MATCH(Places!$C4820,Hosts!$A:$A,0),MATCH(Places!F$1,Hosts!$1:$1,0))</f>
        <v>0.99</v>
      </c>
      <c r="G4820" s="67" t="str">
        <f>INDEX(Hosts!$A:$O,MATCH(Places!$C4820,Hosts!$A:$A,0),MATCH(Places!G$1,Hosts!$1:$1,0))</f>
        <v>Yes</v>
      </c>
      <c r="H4820">
        <v>12</v>
      </c>
      <c r="I4820" t="str">
        <f>VLOOKUP($H4820,Neighborhoods!$A:$C,2,0)</f>
        <v>Brooklyn</v>
      </c>
      <c r="J4820" t="str">
        <f>VLOOKUP($H4820,Neighborhoods!$A:$C,3,0)</f>
        <v>Williamsburg</v>
      </c>
      <c r="K4820" t="s">
        <v>1</v>
      </c>
      <c r="L4820" t="str">
        <f t="shared" si="300"/>
        <v>Yes</v>
      </c>
      <c r="M4820">
        <v>2</v>
      </c>
      <c r="N4820" t="str" cm="1">
        <f t="array" ref="N4820">_xlfn.IFS(M4820&lt;=2,"Small",M4820&lt;=5,"Medium",M4820&gt;5,"Large")</f>
        <v>Small</v>
      </c>
      <c r="O4820" s="50">
        <v>62</v>
      </c>
      <c r="P4820" s="67">
        <f t="shared" si="301"/>
        <v>0.03</v>
      </c>
      <c r="Q4820" s="52">
        <v>4.93</v>
      </c>
      <c r="R4820" s="52" t="str" cm="1">
        <f t="array" ref="R4820">_xlfn.IFS(ROUND(Q4820,0)=5,"Excellent",ROUND(Q4820,0)=4,"Good",ROUND(Q4820,0)=3,"Ok",ROUND(Q4820,0)&lt;3,"Bad")</f>
        <v>Excellent</v>
      </c>
      <c r="S4820">
        <v>27</v>
      </c>
      <c r="T4820" t="str">
        <f t="shared" si="302"/>
        <v>No</v>
      </c>
      <c r="U4820" s="65">
        <v>43607</v>
      </c>
      <c r="V4820" s="65">
        <v>43906</v>
      </c>
      <c r="W4820">
        <v>0</v>
      </c>
      <c r="X4820" t="str">
        <f t="shared" si="303"/>
        <v>Inactive</v>
      </c>
      <c r="Y4820" t="s">
        <v>15615</v>
      </c>
    </row>
    <row r="4821" spans="1:25" x14ac:dyDescent="0.25">
      <c r="A4821">
        <v>4820</v>
      </c>
      <c r="B4821" t="s">
        <v>13415</v>
      </c>
      <c r="C4821">
        <v>2557</v>
      </c>
      <c r="D4821" t="str">
        <f>VLOOKUP($C4821,Hosts!$A:$O,10,0)</f>
        <v>New York</v>
      </c>
      <c r="E4821" s="67">
        <f>INDEX(Hosts!$A:$O,MATCH(Places!$C4821,Hosts!$A:$A,0),MATCH(Places!E$1,Hosts!$1:$1,0))</f>
        <v>0.98</v>
      </c>
      <c r="F4821" s="67">
        <f>INDEX(Hosts!$A:$O,MATCH(Places!$C4821,Hosts!$A:$A,0),MATCH(Places!F$1,Hosts!$1:$1,0))</f>
        <v>0.91</v>
      </c>
      <c r="G4821" s="67" t="str">
        <f>INDEX(Hosts!$A:$O,MATCH(Places!$C4821,Hosts!$A:$A,0),MATCH(Places!G$1,Hosts!$1:$1,0))</f>
        <v>Yes</v>
      </c>
      <c r="H4821">
        <v>9</v>
      </c>
      <c r="I4821" t="str">
        <f>VLOOKUP($H4821,Neighborhoods!$A:$C,2,0)</f>
        <v>Brooklyn</v>
      </c>
      <c r="J4821" t="str">
        <f>VLOOKUP($H4821,Neighborhoods!$A:$C,3,0)</f>
        <v>Crown Heights</v>
      </c>
      <c r="K4821" t="s">
        <v>11822</v>
      </c>
      <c r="L4821" t="str">
        <f t="shared" si="300"/>
        <v>No</v>
      </c>
      <c r="M4821">
        <v>4</v>
      </c>
      <c r="N4821" t="str" cm="1">
        <f t="array" ref="N4821">_xlfn.IFS(M4821&lt;=2,"Small",M4821&lt;=5,"Medium",M4821&gt;5,"Large")</f>
        <v>Medium</v>
      </c>
      <c r="O4821" s="50">
        <v>105</v>
      </c>
      <c r="P4821" s="67">
        <f t="shared" si="301"/>
        <v>0.03</v>
      </c>
      <c r="Q4821" s="52">
        <v>4.97</v>
      </c>
      <c r="R4821" s="52" t="str" cm="1">
        <f t="array" ref="R4821">_xlfn.IFS(ROUND(Q4821,0)=5,"Excellent",ROUND(Q4821,0)=4,"Good",ROUND(Q4821,0)=3,"Ok",ROUND(Q4821,0)&lt;3,"Bad")</f>
        <v>Excellent</v>
      </c>
      <c r="S4821">
        <v>72</v>
      </c>
      <c r="T4821" t="str">
        <f t="shared" si="302"/>
        <v>No</v>
      </c>
      <c r="U4821" s="65">
        <v>43779</v>
      </c>
      <c r="V4821" s="65">
        <v>44045</v>
      </c>
      <c r="W4821">
        <v>49</v>
      </c>
      <c r="X4821" t="str">
        <f t="shared" si="303"/>
        <v>Active</v>
      </c>
      <c r="Y4821" t="s">
        <v>15615</v>
      </c>
    </row>
    <row r="4822" spans="1:25" x14ac:dyDescent="0.25">
      <c r="A4822">
        <v>4821</v>
      </c>
      <c r="B4822" t="s">
        <v>14778</v>
      </c>
      <c r="C4822">
        <v>1865</v>
      </c>
      <c r="D4822" t="str">
        <f>VLOOKUP($C4822,Hosts!$A:$O,10,0)</f>
        <v>New York</v>
      </c>
      <c r="E4822" s="67">
        <f>INDEX(Hosts!$A:$O,MATCH(Places!$C4822,Hosts!$A:$A,0),MATCH(Places!E$1,Hosts!$1:$1,0))</f>
        <v>1</v>
      </c>
      <c r="F4822" s="67">
        <f>INDEX(Hosts!$A:$O,MATCH(Places!$C4822,Hosts!$A:$A,0),MATCH(Places!F$1,Hosts!$1:$1,0))</f>
        <v>0.95</v>
      </c>
      <c r="G4822" s="67" t="str">
        <f>INDEX(Hosts!$A:$O,MATCH(Places!$C4822,Hosts!$A:$A,0),MATCH(Places!G$1,Hosts!$1:$1,0))</f>
        <v>Yes</v>
      </c>
      <c r="H4822">
        <v>22</v>
      </c>
      <c r="I4822" t="str">
        <f>VLOOKUP($H4822,Neighborhoods!$A:$C,2,0)</f>
        <v>Queens</v>
      </c>
      <c r="J4822" t="str">
        <f>VLOOKUP($H4822,Neighborhoods!$A:$C,3,0)</f>
        <v>Flushing</v>
      </c>
      <c r="K4822" t="s">
        <v>1</v>
      </c>
      <c r="L4822" t="str">
        <f t="shared" si="300"/>
        <v>Yes</v>
      </c>
      <c r="M4822">
        <v>2</v>
      </c>
      <c r="N4822" t="str" cm="1">
        <f t="array" ref="N4822">_xlfn.IFS(M4822&lt;=2,"Small",M4822&lt;=5,"Medium",M4822&gt;5,"Large")</f>
        <v>Small</v>
      </c>
      <c r="O4822" s="50">
        <v>75</v>
      </c>
      <c r="P4822" s="67">
        <f t="shared" si="301"/>
        <v>0.03</v>
      </c>
      <c r="Q4822" s="52">
        <v>4.9800000000000004</v>
      </c>
      <c r="R4822" s="52" t="str" cm="1">
        <f t="array" ref="R4822">_xlfn.IFS(ROUND(Q4822,0)=5,"Excellent",ROUND(Q4822,0)=4,"Good",ROUND(Q4822,0)=3,"Ok",ROUND(Q4822,0)&lt;3,"Bad")</f>
        <v>Excellent</v>
      </c>
      <c r="S4822">
        <v>42</v>
      </c>
      <c r="T4822" t="str">
        <f t="shared" si="302"/>
        <v>No</v>
      </c>
      <c r="U4822" s="65">
        <v>43614</v>
      </c>
      <c r="V4822" s="65">
        <v>43857</v>
      </c>
      <c r="W4822">
        <v>45</v>
      </c>
      <c r="X4822" t="str">
        <f t="shared" si="303"/>
        <v>Active</v>
      </c>
      <c r="Y4822" t="s">
        <v>15615</v>
      </c>
    </row>
    <row r="4823" spans="1:25" x14ac:dyDescent="0.25">
      <c r="A4823">
        <v>4822</v>
      </c>
      <c r="B4823" t="s">
        <v>3367</v>
      </c>
      <c r="C4823">
        <v>3865</v>
      </c>
      <c r="D4823" t="str">
        <f>VLOOKUP($C4823,Hosts!$A:$O,10,0)</f>
        <v>New York</v>
      </c>
      <c r="E4823" s="67">
        <f>INDEX(Hosts!$A:$O,MATCH(Places!$C4823,Hosts!$A:$A,0),MATCH(Places!E$1,Hosts!$1:$1,0))</f>
        <v>0.95</v>
      </c>
      <c r="F4823" s="67">
        <f>INDEX(Hosts!$A:$O,MATCH(Places!$C4823,Hosts!$A:$A,0),MATCH(Places!F$1,Hosts!$1:$1,0))</f>
        <v>0.98</v>
      </c>
      <c r="G4823" s="67" t="str">
        <f>INDEX(Hosts!$A:$O,MATCH(Places!$C4823,Hosts!$A:$A,0),MATCH(Places!G$1,Hosts!$1:$1,0))</f>
        <v>Yes</v>
      </c>
      <c r="H4823">
        <v>10</v>
      </c>
      <c r="I4823" t="str">
        <f>VLOOKUP($H4823,Neighborhoods!$A:$C,2,0)</f>
        <v>Brooklyn</v>
      </c>
      <c r="J4823" t="str">
        <f>VLOOKUP($H4823,Neighborhoods!$A:$C,3,0)</f>
        <v>East Flatbush</v>
      </c>
      <c r="K4823" t="s">
        <v>11822</v>
      </c>
      <c r="L4823" t="str">
        <f t="shared" si="300"/>
        <v>No</v>
      </c>
      <c r="M4823">
        <v>3</v>
      </c>
      <c r="N4823" t="str" cm="1">
        <f t="array" ref="N4823">_xlfn.IFS(M4823&lt;=2,"Small",M4823&lt;=5,"Medium",M4823&gt;5,"Large")</f>
        <v>Medium</v>
      </c>
      <c r="O4823" s="50">
        <v>89</v>
      </c>
      <c r="P4823" s="67">
        <f t="shared" si="301"/>
        <v>0.03</v>
      </c>
      <c r="Q4823" s="52">
        <v>4.93</v>
      </c>
      <c r="R4823" s="52" t="str" cm="1">
        <f t="array" ref="R4823">_xlfn.IFS(ROUND(Q4823,0)=5,"Excellent",ROUND(Q4823,0)=4,"Good",ROUND(Q4823,0)=3,"Ok",ROUND(Q4823,0)&lt;3,"Bad")</f>
        <v>Excellent</v>
      </c>
      <c r="S4823">
        <v>56</v>
      </c>
      <c r="T4823" t="str">
        <f t="shared" si="302"/>
        <v>No</v>
      </c>
      <c r="U4823" s="65">
        <v>43619</v>
      </c>
      <c r="V4823" s="65">
        <v>44051</v>
      </c>
      <c r="W4823">
        <v>240</v>
      </c>
      <c r="X4823" t="str">
        <f t="shared" si="303"/>
        <v>Active</v>
      </c>
      <c r="Y4823" t="s">
        <v>15616</v>
      </c>
    </row>
    <row r="4824" spans="1:25" x14ac:dyDescent="0.25">
      <c r="A4824">
        <v>4823</v>
      </c>
      <c r="B4824" t="s">
        <v>13987</v>
      </c>
      <c r="C4824">
        <v>2086</v>
      </c>
      <c r="D4824" t="str">
        <f>VLOOKUP($C4824,Hosts!$A:$O,10,0)</f>
        <v>New York</v>
      </c>
      <c r="E4824" s="67">
        <f>INDEX(Hosts!$A:$O,MATCH(Places!$C4824,Hosts!$A:$A,0),MATCH(Places!E$1,Hosts!$1:$1,0))</f>
        <v>0.86</v>
      </c>
      <c r="F4824" s="67">
        <f>INDEX(Hosts!$A:$O,MATCH(Places!$C4824,Hosts!$A:$A,0),MATCH(Places!F$1,Hosts!$1:$1,0))</f>
        <v>0.5</v>
      </c>
      <c r="G4824" s="67" t="str">
        <f>INDEX(Hosts!$A:$O,MATCH(Places!$C4824,Hosts!$A:$A,0),MATCH(Places!G$1,Hosts!$1:$1,0))</f>
        <v>No</v>
      </c>
      <c r="H4824">
        <v>8</v>
      </c>
      <c r="I4824" t="str">
        <f>VLOOKUP($H4824,Neighborhoods!$A:$C,2,0)</f>
        <v>Brooklyn</v>
      </c>
      <c r="J4824" t="str">
        <f>VLOOKUP($H4824,Neighborhoods!$A:$C,3,0)</f>
        <v>Bushwick</v>
      </c>
      <c r="K4824" t="s">
        <v>1</v>
      </c>
      <c r="L4824" t="str">
        <f t="shared" si="300"/>
        <v>Yes</v>
      </c>
      <c r="M4824">
        <v>2</v>
      </c>
      <c r="N4824" t="str" cm="1">
        <f t="array" ref="N4824">_xlfn.IFS(M4824&lt;=2,"Small",M4824&lt;=5,"Medium",M4824&gt;5,"Large")</f>
        <v>Small</v>
      </c>
      <c r="O4824" s="50">
        <v>50</v>
      </c>
      <c r="P4824" s="67">
        <f t="shared" si="301"/>
        <v>0.03</v>
      </c>
      <c r="Q4824" s="52">
        <v>5</v>
      </c>
      <c r="R4824" s="52" t="str" cm="1">
        <f t="array" ref="R4824">_xlfn.IFS(ROUND(Q4824,0)=5,"Excellent",ROUND(Q4824,0)=4,"Good",ROUND(Q4824,0)=3,"Ok",ROUND(Q4824,0)&lt;3,"Bad")</f>
        <v>Excellent</v>
      </c>
      <c r="S4824">
        <v>3</v>
      </c>
      <c r="T4824" t="str">
        <f t="shared" si="302"/>
        <v>No</v>
      </c>
      <c r="U4824" s="65">
        <v>43605</v>
      </c>
      <c r="V4824" s="65">
        <v>43616</v>
      </c>
      <c r="W4824">
        <v>10</v>
      </c>
      <c r="X4824" t="str">
        <f t="shared" si="303"/>
        <v>Active</v>
      </c>
      <c r="Y4824" t="s">
        <v>15616</v>
      </c>
    </row>
    <row r="4825" spans="1:25" x14ac:dyDescent="0.25">
      <c r="A4825">
        <v>4824</v>
      </c>
      <c r="B4825" t="s">
        <v>3368</v>
      </c>
      <c r="C4825">
        <v>2638</v>
      </c>
      <c r="D4825" t="str">
        <f>VLOOKUP($C4825,Hosts!$A:$O,10,0)</f>
        <v>New York</v>
      </c>
      <c r="E4825" s="67">
        <f>INDEX(Hosts!$A:$O,MATCH(Places!$C4825,Hosts!$A:$A,0),MATCH(Places!E$1,Hosts!$1:$1,0))</f>
        <v>1</v>
      </c>
      <c r="F4825" s="67">
        <f>INDEX(Hosts!$A:$O,MATCH(Places!$C4825,Hosts!$A:$A,0),MATCH(Places!F$1,Hosts!$1:$1,0))</f>
        <v>0.92</v>
      </c>
      <c r="G4825" s="67" t="str">
        <f>INDEX(Hosts!$A:$O,MATCH(Places!$C4825,Hosts!$A:$A,0),MATCH(Places!G$1,Hosts!$1:$1,0))</f>
        <v>Yes</v>
      </c>
      <c r="H4825">
        <v>8</v>
      </c>
      <c r="I4825" t="str">
        <f>VLOOKUP($H4825,Neighborhoods!$A:$C,2,0)</f>
        <v>Brooklyn</v>
      </c>
      <c r="J4825" t="str">
        <f>VLOOKUP($H4825,Neighborhoods!$A:$C,3,0)</f>
        <v>Bushwick</v>
      </c>
      <c r="K4825" t="s">
        <v>11822</v>
      </c>
      <c r="L4825" t="str">
        <f t="shared" si="300"/>
        <v>No</v>
      </c>
      <c r="M4825">
        <v>4</v>
      </c>
      <c r="N4825" t="str" cm="1">
        <f t="array" ref="N4825">_xlfn.IFS(M4825&lt;=2,"Small",M4825&lt;=5,"Medium",M4825&gt;5,"Large")</f>
        <v>Medium</v>
      </c>
      <c r="O4825" s="50">
        <v>208</v>
      </c>
      <c r="P4825" s="67">
        <f t="shared" si="301"/>
        <v>0.04</v>
      </c>
      <c r="Q4825" s="52">
        <v>4.91</v>
      </c>
      <c r="R4825" s="52" t="str" cm="1">
        <f t="array" ref="R4825">_xlfn.IFS(ROUND(Q4825,0)=5,"Excellent",ROUND(Q4825,0)=4,"Good",ROUND(Q4825,0)=3,"Ok",ROUND(Q4825,0)&lt;3,"Bad")</f>
        <v>Excellent</v>
      </c>
      <c r="S4825">
        <v>53</v>
      </c>
      <c r="T4825" t="str">
        <f t="shared" si="302"/>
        <v>No</v>
      </c>
      <c r="U4825" s="65">
        <v>43613</v>
      </c>
      <c r="V4825" s="65">
        <v>44053</v>
      </c>
      <c r="W4825">
        <v>90</v>
      </c>
      <c r="X4825" t="str">
        <f t="shared" si="303"/>
        <v>Active</v>
      </c>
      <c r="Y4825" t="s">
        <v>15615</v>
      </c>
    </row>
    <row r="4826" spans="1:25" x14ac:dyDescent="0.25">
      <c r="A4826">
        <v>4825</v>
      </c>
      <c r="B4826" t="s">
        <v>3369</v>
      </c>
      <c r="C4826">
        <v>3866</v>
      </c>
      <c r="D4826" t="str">
        <f>VLOOKUP($C4826,Hosts!$A:$O,10,0)</f>
        <v>New York</v>
      </c>
      <c r="E4826" s="67">
        <f>INDEX(Hosts!$A:$O,MATCH(Places!$C4826,Hosts!$A:$A,0),MATCH(Places!E$1,Hosts!$1:$1,0))</f>
        <v>1</v>
      </c>
      <c r="F4826" s="67">
        <f>INDEX(Hosts!$A:$O,MATCH(Places!$C4826,Hosts!$A:$A,0),MATCH(Places!F$1,Hosts!$1:$1,0))</f>
        <v>1</v>
      </c>
      <c r="G4826" s="67" t="str">
        <f>INDEX(Hosts!$A:$O,MATCH(Places!$C4826,Hosts!$A:$A,0),MATCH(Places!G$1,Hosts!$1:$1,0))</f>
        <v>No</v>
      </c>
      <c r="H4826">
        <v>8</v>
      </c>
      <c r="I4826" t="str">
        <f>VLOOKUP($H4826,Neighborhoods!$A:$C,2,0)</f>
        <v>Brooklyn</v>
      </c>
      <c r="J4826" t="str">
        <f>VLOOKUP($H4826,Neighborhoods!$A:$C,3,0)</f>
        <v>Bushwick</v>
      </c>
      <c r="K4826" t="s">
        <v>1</v>
      </c>
      <c r="L4826" t="str">
        <f t="shared" si="300"/>
        <v>Yes</v>
      </c>
      <c r="M4826">
        <v>2</v>
      </c>
      <c r="N4826" t="str" cm="1">
        <f t="array" ref="N4826">_xlfn.IFS(M4826&lt;=2,"Small",M4826&lt;=5,"Medium",M4826&gt;5,"Large")</f>
        <v>Small</v>
      </c>
      <c r="O4826" s="50">
        <v>55</v>
      </c>
      <c r="P4826" s="67">
        <f t="shared" si="301"/>
        <v>0.03</v>
      </c>
      <c r="Q4826" s="52">
        <v>4.63</v>
      </c>
      <c r="R4826" s="52" t="str" cm="1">
        <f t="array" ref="R4826">_xlfn.IFS(ROUND(Q4826,0)=5,"Excellent",ROUND(Q4826,0)=4,"Good",ROUND(Q4826,0)=3,"Ok",ROUND(Q4826,0)&lt;3,"Bad")</f>
        <v>Excellent</v>
      </c>
      <c r="S4826">
        <v>8</v>
      </c>
      <c r="T4826" t="str">
        <f t="shared" si="302"/>
        <v>No</v>
      </c>
      <c r="U4826" s="65">
        <v>43647</v>
      </c>
      <c r="V4826" s="65">
        <v>43835</v>
      </c>
      <c r="W4826">
        <v>10</v>
      </c>
      <c r="X4826" t="str">
        <f t="shared" si="303"/>
        <v>Active</v>
      </c>
      <c r="Y4826" t="s">
        <v>15616</v>
      </c>
    </row>
    <row r="4827" spans="1:25" x14ac:dyDescent="0.25">
      <c r="A4827">
        <v>4826</v>
      </c>
      <c r="B4827" t="s">
        <v>3370</v>
      </c>
      <c r="C4827">
        <v>2695</v>
      </c>
      <c r="D4827" t="str">
        <f>VLOOKUP($C4827,Hosts!$A:$O,10,0)</f>
        <v>New York</v>
      </c>
      <c r="E4827" s="67">
        <f>INDEX(Hosts!$A:$O,MATCH(Places!$C4827,Hosts!$A:$A,0),MATCH(Places!E$1,Hosts!$1:$1,0))</f>
        <v>1</v>
      </c>
      <c r="F4827" s="67">
        <f>INDEX(Hosts!$A:$O,MATCH(Places!$C4827,Hosts!$A:$A,0),MATCH(Places!F$1,Hosts!$1:$1,0))</f>
        <v>0.89</v>
      </c>
      <c r="G4827" s="67" t="str">
        <f>INDEX(Hosts!$A:$O,MATCH(Places!$C4827,Hosts!$A:$A,0),MATCH(Places!G$1,Hosts!$1:$1,0))</f>
        <v>No</v>
      </c>
      <c r="H4827">
        <v>8</v>
      </c>
      <c r="I4827" t="str">
        <f>VLOOKUP($H4827,Neighborhoods!$A:$C,2,0)</f>
        <v>Brooklyn</v>
      </c>
      <c r="J4827" t="str">
        <f>VLOOKUP($H4827,Neighborhoods!$A:$C,3,0)</f>
        <v>Bushwick</v>
      </c>
      <c r="K4827" t="s">
        <v>1</v>
      </c>
      <c r="L4827" t="str">
        <f t="shared" si="300"/>
        <v>Yes</v>
      </c>
      <c r="M4827">
        <v>2</v>
      </c>
      <c r="N4827" t="str" cm="1">
        <f t="array" ref="N4827">_xlfn.IFS(M4827&lt;=2,"Small",M4827&lt;=5,"Medium",M4827&gt;5,"Large")</f>
        <v>Small</v>
      </c>
      <c r="O4827" s="50">
        <v>54</v>
      </c>
      <c r="P4827" s="67">
        <f t="shared" si="301"/>
        <v>0.03</v>
      </c>
      <c r="Q4827" s="52">
        <v>4.43</v>
      </c>
      <c r="R4827" s="52" t="str" cm="1">
        <f t="array" ref="R4827">_xlfn.IFS(ROUND(Q4827,0)=5,"Excellent",ROUND(Q4827,0)=4,"Good",ROUND(Q4827,0)=3,"Ok",ROUND(Q4827,0)&lt;3,"Bad")</f>
        <v>Good</v>
      </c>
      <c r="S4827">
        <v>14</v>
      </c>
      <c r="T4827" t="str">
        <f t="shared" si="302"/>
        <v>No</v>
      </c>
      <c r="U4827" s="65">
        <v>43603</v>
      </c>
      <c r="V4827" s="65">
        <v>43793</v>
      </c>
      <c r="W4827">
        <v>0</v>
      </c>
      <c r="X4827" t="str">
        <f t="shared" si="303"/>
        <v>Inactive</v>
      </c>
      <c r="Y4827" t="s">
        <v>15616</v>
      </c>
    </row>
    <row r="4828" spans="1:25" x14ac:dyDescent="0.25">
      <c r="A4828">
        <v>4827</v>
      </c>
      <c r="B4828" t="s">
        <v>3371</v>
      </c>
      <c r="C4828">
        <v>3091</v>
      </c>
      <c r="D4828" t="str">
        <f>VLOOKUP($C4828,Hosts!$A:$O,10,0)</f>
        <v>Florida</v>
      </c>
      <c r="E4828" s="67">
        <f>INDEX(Hosts!$A:$O,MATCH(Places!$C4828,Hosts!$A:$A,0),MATCH(Places!E$1,Hosts!$1:$1,0))</f>
        <v>0.5</v>
      </c>
      <c r="F4828" s="67">
        <f>INDEX(Hosts!$A:$O,MATCH(Places!$C4828,Hosts!$A:$A,0),MATCH(Places!F$1,Hosts!$1:$1,0))</f>
        <v>0.94</v>
      </c>
      <c r="G4828" s="67" t="str">
        <f>INDEX(Hosts!$A:$O,MATCH(Places!$C4828,Hosts!$A:$A,0),MATCH(Places!G$1,Hosts!$1:$1,0))</f>
        <v>No</v>
      </c>
      <c r="H4828">
        <v>7</v>
      </c>
      <c r="I4828" t="str">
        <f>VLOOKUP($H4828,Neighborhoods!$A:$C,2,0)</f>
        <v>Brooklyn</v>
      </c>
      <c r="J4828" t="str">
        <f>VLOOKUP($H4828,Neighborhoods!$A:$C,3,0)</f>
        <v>Bedford-Stuyvesant</v>
      </c>
      <c r="K4828" t="s">
        <v>1</v>
      </c>
      <c r="L4828" t="str">
        <f t="shared" si="300"/>
        <v>Yes</v>
      </c>
      <c r="M4828">
        <v>3</v>
      </c>
      <c r="N4828" t="str" cm="1">
        <f t="array" ref="N4828">_xlfn.IFS(M4828&lt;=2,"Small",M4828&lt;=5,"Medium",M4828&gt;5,"Large")</f>
        <v>Medium</v>
      </c>
      <c r="O4828" s="50">
        <v>81</v>
      </c>
      <c r="P4828" s="67">
        <f t="shared" si="301"/>
        <v>0.03</v>
      </c>
      <c r="Q4828" s="52">
        <v>4</v>
      </c>
      <c r="R4828" s="52" t="str" cm="1">
        <f t="array" ref="R4828">_xlfn.IFS(ROUND(Q4828,0)=5,"Excellent",ROUND(Q4828,0)=4,"Good",ROUND(Q4828,0)=3,"Ok",ROUND(Q4828,0)&lt;3,"Bad")</f>
        <v>Good</v>
      </c>
      <c r="S4828">
        <v>4</v>
      </c>
      <c r="T4828" t="str">
        <f t="shared" si="302"/>
        <v>No</v>
      </c>
      <c r="U4828" s="65">
        <v>43608</v>
      </c>
      <c r="V4828" s="65">
        <v>43705</v>
      </c>
      <c r="W4828">
        <v>0</v>
      </c>
      <c r="X4828" t="str">
        <f t="shared" si="303"/>
        <v>Inactive</v>
      </c>
      <c r="Y4828" t="s">
        <v>15615</v>
      </c>
    </row>
    <row r="4829" spans="1:25" x14ac:dyDescent="0.25">
      <c r="A4829">
        <v>4828</v>
      </c>
      <c r="B4829" t="s">
        <v>3372</v>
      </c>
      <c r="C4829">
        <v>2206</v>
      </c>
      <c r="D4829" t="str">
        <f>VLOOKUP($C4829,Hosts!$A:$O,10,0)</f>
        <v>New York</v>
      </c>
      <c r="E4829" s="67">
        <f>INDEX(Hosts!$A:$O,MATCH(Places!$C4829,Hosts!$A:$A,0),MATCH(Places!E$1,Hosts!$1:$1,0))</f>
        <v>1</v>
      </c>
      <c r="F4829" s="67">
        <f>INDEX(Hosts!$A:$O,MATCH(Places!$C4829,Hosts!$A:$A,0),MATCH(Places!F$1,Hosts!$1:$1,0))</f>
        <v>0.5</v>
      </c>
      <c r="G4829" s="67" t="str">
        <f>INDEX(Hosts!$A:$O,MATCH(Places!$C4829,Hosts!$A:$A,0),MATCH(Places!G$1,Hosts!$1:$1,0))</f>
        <v>No</v>
      </c>
      <c r="H4829">
        <v>8</v>
      </c>
      <c r="I4829" t="str">
        <f>VLOOKUP($H4829,Neighborhoods!$A:$C,2,0)</f>
        <v>Brooklyn</v>
      </c>
      <c r="J4829" t="str">
        <f>VLOOKUP($H4829,Neighborhoods!$A:$C,3,0)</f>
        <v>Bushwick</v>
      </c>
      <c r="K4829" t="s">
        <v>11822</v>
      </c>
      <c r="L4829" t="str">
        <f t="shared" si="300"/>
        <v>No</v>
      </c>
      <c r="M4829">
        <v>8</v>
      </c>
      <c r="N4829" t="str" cm="1">
        <f t="array" ref="N4829">_xlfn.IFS(M4829&lt;=2,"Small",M4829&lt;=5,"Medium",M4829&gt;5,"Large")</f>
        <v>Large</v>
      </c>
      <c r="O4829" s="50">
        <v>180</v>
      </c>
      <c r="P4829" s="67">
        <f t="shared" si="301"/>
        <v>0.03</v>
      </c>
      <c r="Q4829" s="52">
        <v>5</v>
      </c>
      <c r="R4829" s="52" t="str" cm="1">
        <f t="array" ref="R4829">_xlfn.IFS(ROUND(Q4829,0)=5,"Excellent",ROUND(Q4829,0)=4,"Good",ROUND(Q4829,0)=3,"Ok",ROUND(Q4829,0)&lt;3,"Bad")</f>
        <v>Excellent</v>
      </c>
      <c r="S4829">
        <v>4</v>
      </c>
      <c r="T4829" t="str">
        <f t="shared" si="302"/>
        <v>No</v>
      </c>
      <c r="U4829" s="65">
        <v>43662</v>
      </c>
      <c r="V4829" s="65">
        <v>43832</v>
      </c>
      <c r="W4829">
        <v>0</v>
      </c>
      <c r="X4829" t="str">
        <f t="shared" si="303"/>
        <v>Inactive</v>
      </c>
      <c r="Y4829" t="s">
        <v>15615</v>
      </c>
    </row>
    <row r="4830" spans="1:25" x14ac:dyDescent="0.25">
      <c r="A4830">
        <v>4829</v>
      </c>
      <c r="B4830" t="s">
        <v>3373</v>
      </c>
      <c r="C4830">
        <v>3867</v>
      </c>
      <c r="D4830" t="str">
        <f>VLOOKUP($C4830,Hosts!$A:$O,10,0)</f>
        <v>New Jersey</v>
      </c>
      <c r="E4830" s="67">
        <f>INDEX(Hosts!$A:$O,MATCH(Places!$C4830,Hosts!$A:$A,0),MATCH(Places!E$1,Hosts!$1:$1,0))</f>
        <v>1</v>
      </c>
      <c r="F4830" s="67">
        <f>INDEX(Hosts!$A:$O,MATCH(Places!$C4830,Hosts!$A:$A,0),MATCH(Places!F$1,Hosts!$1:$1,0))</f>
        <v>1</v>
      </c>
      <c r="G4830" s="67" t="str">
        <f>INDEX(Hosts!$A:$O,MATCH(Places!$C4830,Hosts!$A:$A,0),MATCH(Places!G$1,Hosts!$1:$1,0))</f>
        <v>No</v>
      </c>
      <c r="H4830">
        <v>17</v>
      </c>
      <c r="I4830" t="str">
        <f>VLOOKUP($H4830,Neighborhoods!$A:$C,2,0)</f>
        <v>Manhattan</v>
      </c>
      <c r="J4830" t="str">
        <f>VLOOKUP($H4830,Neighborhoods!$A:$C,3,0)</f>
        <v>Hell's Kitchen</v>
      </c>
      <c r="K4830" t="s">
        <v>16</v>
      </c>
      <c r="L4830" t="str">
        <f t="shared" si="300"/>
        <v>Yes</v>
      </c>
      <c r="M4830">
        <v>2</v>
      </c>
      <c r="N4830" t="str" cm="1">
        <f t="array" ref="N4830">_xlfn.IFS(M4830&lt;=2,"Small",M4830&lt;=5,"Medium",M4830&gt;5,"Large")</f>
        <v>Small</v>
      </c>
      <c r="O4830" s="50">
        <v>44</v>
      </c>
      <c r="P4830" s="67">
        <f t="shared" si="301"/>
        <v>0.03</v>
      </c>
      <c r="Q4830" s="52">
        <v>4.67</v>
      </c>
      <c r="R4830" s="52" t="str" cm="1">
        <f t="array" ref="R4830">_xlfn.IFS(ROUND(Q4830,0)=5,"Excellent",ROUND(Q4830,0)=4,"Good",ROUND(Q4830,0)=3,"Ok",ROUND(Q4830,0)&lt;3,"Bad")</f>
        <v>Excellent</v>
      </c>
      <c r="S4830">
        <v>48</v>
      </c>
      <c r="T4830" t="str">
        <f t="shared" si="302"/>
        <v>No</v>
      </c>
      <c r="U4830" s="65">
        <v>43603</v>
      </c>
      <c r="V4830" s="65">
        <v>43902</v>
      </c>
      <c r="W4830">
        <v>365</v>
      </c>
      <c r="X4830" t="str">
        <f t="shared" si="303"/>
        <v>Active</v>
      </c>
      <c r="Y4830" t="s">
        <v>15616</v>
      </c>
    </row>
    <row r="4831" spans="1:25" x14ac:dyDescent="0.25">
      <c r="A4831">
        <v>4830</v>
      </c>
      <c r="B4831" t="s">
        <v>13883</v>
      </c>
      <c r="C4831">
        <v>3868</v>
      </c>
      <c r="D4831" t="str">
        <f>VLOOKUP($C4831,Hosts!$A:$O,10,0)</f>
        <v>New York</v>
      </c>
      <c r="E4831" s="67">
        <f>INDEX(Hosts!$A:$O,MATCH(Places!$C4831,Hosts!$A:$A,0),MATCH(Places!E$1,Hosts!$1:$1,0))</f>
        <v>0.96</v>
      </c>
      <c r="F4831" s="67">
        <f>INDEX(Hosts!$A:$O,MATCH(Places!$C4831,Hosts!$A:$A,0),MATCH(Places!F$1,Hosts!$1:$1,0))</f>
        <v>1</v>
      </c>
      <c r="G4831" s="67" t="str">
        <f>INDEX(Hosts!$A:$O,MATCH(Places!$C4831,Hosts!$A:$A,0),MATCH(Places!G$1,Hosts!$1:$1,0))</f>
        <v>No</v>
      </c>
      <c r="H4831">
        <v>15</v>
      </c>
      <c r="I4831" t="str">
        <f>VLOOKUP($H4831,Neighborhoods!$A:$C,2,0)</f>
        <v>Manhattan</v>
      </c>
      <c r="J4831" t="str">
        <f>VLOOKUP($H4831,Neighborhoods!$A:$C,3,0)</f>
        <v>East Village</v>
      </c>
      <c r="K4831" t="s">
        <v>11822</v>
      </c>
      <c r="L4831" t="str">
        <f t="shared" si="300"/>
        <v>No</v>
      </c>
      <c r="M4831">
        <v>3</v>
      </c>
      <c r="N4831" t="str" cm="1">
        <f t="array" ref="N4831">_xlfn.IFS(M4831&lt;=2,"Small",M4831&lt;=5,"Medium",M4831&gt;5,"Large")</f>
        <v>Medium</v>
      </c>
      <c r="O4831" s="50">
        <v>59</v>
      </c>
      <c r="P4831" s="67">
        <f t="shared" si="301"/>
        <v>0.03</v>
      </c>
      <c r="Q4831" s="52">
        <v>4.8899999999999997</v>
      </c>
      <c r="R4831" s="52" t="str" cm="1">
        <f t="array" ref="R4831">_xlfn.IFS(ROUND(Q4831,0)=5,"Excellent",ROUND(Q4831,0)=4,"Good",ROUND(Q4831,0)=3,"Ok",ROUND(Q4831,0)&lt;3,"Bad")</f>
        <v>Excellent</v>
      </c>
      <c r="S4831">
        <v>44</v>
      </c>
      <c r="T4831" t="str">
        <f t="shared" si="302"/>
        <v>No</v>
      </c>
      <c r="U4831" s="65">
        <v>43604</v>
      </c>
      <c r="V4831" s="65">
        <v>43884</v>
      </c>
      <c r="W4831">
        <v>180</v>
      </c>
      <c r="X4831" t="str">
        <f t="shared" si="303"/>
        <v>Active</v>
      </c>
      <c r="Y4831" t="s">
        <v>15616</v>
      </c>
    </row>
    <row r="4832" spans="1:25" x14ac:dyDescent="0.25">
      <c r="A4832">
        <v>4831</v>
      </c>
      <c r="B4832" t="s">
        <v>3374</v>
      </c>
      <c r="C4832">
        <v>3867</v>
      </c>
      <c r="D4832" t="str">
        <f>VLOOKUP($C4832,Hosts!$A:$O,10,0)</f>
        <v>New Jersey</v>
      </c>
      <c r="E4832" s="67">
        <f>INDEX(Hosts!$A:$O,MATCH(Places!$C4832,Hosts!$A:$A,0),MATCH(Places!E$1,Hosts!$1:$1,0))</f>
        <v>1</v>
      </c>
      <c r="F4832" s="67">
        <f>INDEX(Hosts!$A:$O,MATCH(Places!$C4832,Hosts!$A:$A,0),MATCH(Places!F$1,Hosts!$1:$1,0))</f>
        <v>1</v>
      </c>
      <c r="G4832" s="67" t="str">
        <f>INDEX(Hosts!$A:$O,MATCH(Places!$C4832,Hosts!$A:$A,0),MATCH(Places!G$1,Hosts!$1:$1,0))</f>
        <v>No</v>
      </c>
      <c r="H4832">
        <v>17</v>
      </c>
      <c r="I4832" t="str">
        <f>VLOOKUP($H4832,Neighborhoods!$A:$C,2,0)</f>
        <v>Manhattan</v>
      </c>
      <c r="J4832" t="str">
        <f>VLOOKUP($H4832,Neighborhoods!$A:$C,3,0)</f>
        <v>Hell's Kitchen</v>
      </c>
      <c r="K4832" t="s">
        <v>16</v>
      </c>
      <c r="L4832" t="str">
        <f t="shared" si="300"/>
        <v>Yes</v>
      </c>
      <c r="M4832">
        <v>2</v>
      </c>
      <c r="N4832" t="str" cm="1">
        <f t="array" ref="N4832">_xlfn.IFS(M4832&lt;=2,"Small",M4832&lt;=5,"Medium",M4832&gt;5,"Large")</f>
        <v>Small</v>
      </c>
      <c r="O4832" s="50">
        <v>44</v>
      </c>
      <c r="P4832" s="67">
        <f t="shared" si="301"/>
        <v>0.03</v>
      </c>
      <c r="Q4832" s="52">
        <v>4.58</v>
      </c>
      <c r="R4832" s="52" t="str" cm="1">
        <f t="array" ref="R4832">_xlfn.IFS(ROUND(Q4832,0)=5,"Excellent",ROUND(Q4832,0)=4,"Good",ROUND(Q4832,0)=3,"Ok",ROUND(Q4832,0)&lt;3,"Bad")</f>
        <v>Excellent</v>
      </c>
      <c r="S4832">
        <v>24</v>
      </c>
      <c r="T4832" t="str">
        <f t="shared" si="302"/>
        <v>No</v>
      </c>
      <c r="U4832" s="65">
        <v>43603</v>
      </c>
      <c r="V4832" s="65">
        <v>43872</v>
      </c>
      <c r="W4832">
        <v>362</v>
      </c>
      <c r="X4832" t="str">
        <f t="shared" si="303"/>
        <v>Active</v>
      </c>
      <c r="Y4832" t="s">
        <v>15616</v>
      </c>
    </row>
    <row r="4833" spans="1:25" x14ac:dyDescent="0.25">
      <c r="A4833">
        <v>4832</v>
      </c>
      <c r="B4833" t="s">
        <v>3375</v>
      </c>
      <c r="C4833">
        <v>3867</v>
      </c>
      <c r="D4833" t="str">
        <f>VLOOKUP($C4833,Hosts!$A:$O,10,0)</f>
        <v>New Jersey</v>
      </c>
      <c r="E4833" s="67">
        <f>INDEX(Hosts!$A:$O,MATCH(Places!$C4833,Hosts!$A:$A,0),MATCH(Places!E$1,Hosts!$1:$1,0))</f>
        <v>1</v>
      </c>
      <c r="F4833" s="67">
        <f>INDEX(Hosts!$A:$O,MATCH(Places!$C4833,Hosts!$A:$A,0),MATCH(Places!F$1,Hosts!$1:$1,0))</f>
        <v>1</v>
      </c>
      <c r="G4833" s="67" t="str">
        <f>INDEX(Hosts!$A:$O,MATCH(Places!$C4833,Hosts!$A:$A,0),MATCH(Places!G$1,Hosts!$1:$1,0))</f>
        <v>No</v>
      </c>
      <c r="H4833">
        <v>17</v>
      </c>
      <c r="I4833" t="str">
        <f>VLOOKUP($H4833,Neighborhoods!$A:$C,2,0)</f>
        <v>Manhattan</v>
      </c>
      <c r="J4833" t="str">
        <f>VLOOKUP($H4833,Neighborhoods!$A:$C,3,0)</f>
        <v>Hell's Kitchen</v>
      </c>
      <c r="K4833" t="s">
        <v>16</v>
      </c>
      <c r="L4833" t="str">
        <f t="shared" si="300"/>
        <v>Yes</v>
      </c>
      <c r="M4833">
        <v>2</v>
      </c>
      <c r="N4833" t="str" cm="1">
        <f t="array" ref="N4833">_xlfn.IFS(M4833&lt;=2,"Small",M4833&lt;=5,"Medium",M4833&gt;5,"Large")</f>
        <v>Small</v>
      </c>
      <c r="O4833" s="50">
        <v>44</v>
      </c>
      <c r="P4833" s="67">
        <f t="shared" si="301"/>
        <v>0.03</v>
      </c>
      <c r="Q4833" s="52">
        <v>4.6500000000000004</v>
      </c>
      <c r="R4833" s="52" t="str" cm="1">
        <f t="array" ref="R4833">_xlfn.IFS(ROUND(Q4833,0)=5,"Excellent",ROUND(Q4833,0)=4,"Good",ROUND(Q4833,0)=3,"Ok",ROUND(Q4833,0)&lt;3,"Bad")</f>
        <v>Excellent</v>
      </c>
      <c r="S4833">
        <v>26</v>
      </c>
      <c r="T4833" t="str">
        <f t="shared" si="302"/>
        <v>No</v>
      </c>
      <c r="U4833" s="65">
        <v>43614</v>
      </c>
      <c r="V4833" s="65">
        <v>43872</v>
      </c>
      <c r="W4833">
        <v>365</v>
      </c>
      <c r="X4833" t="str">
        <f t="shared" si="303"/>
        <v>Active</v>
      </c>
      <c r="Y4833" t="s">
        <v>15616</v>
      </c>
    </row>
    <row r="4834" spans="1:25" x14ac:dyDescent="0.25">
      <c r="A4834">
        <v>4833</v>
      </c>
      <c r="B4834" t="s">
        <v>14284</v>
      </c>
      <c r="C4834">
        <v>2628</v>
      </c>
      <c r="D4834" t="str">
        <f>VLOOKUP($C4834,Hosts!$A:$O,10,0)</f>
        <v>New York</v>
      </c>
      <c r="E4834" s="67">
        <f>INDEX(Hosts!$A:$O,MATCH(Places!$C4834,Hosts!$A:$A,0),MATCH(Places!E$1,Hosts!$1:$1,0))</f>
        <v>1</v>
      </c>
      <c r="F4834" s="67">
        <f>INDEX(Hosts!$A:$O,MATCH(Places!$C4834,Hosts!$A:$A,0),MATCH(Places!F$1,Hosts!$1:$1,0))</f>
        <v>0.95</v>
      </c>
      <c r="G4834" s="67" t="str">
        <f>INDEX(Hosts!$A:$O,MATCH(Places!$C4834,Hosts!$A:$A,0),MATCH(Places!G$1,Hosts!$1:$1,0))</f>
        <v>No</v>
      </c>
      <c r="H4834">
        <v>10</v>
      </c>
      <c r="I4834" t="str">
        <f>VLOOKUP($H4834,Neighborhoods!$A:$C,2,0)</f>
        <v>Brooklyn</v>
      </c>
      <c r="J4834" t="str">
        <f>VLOOKUP($H4834,Neighborhoods!$A:$C,3,0)</f>
        <v>East Flatbush</v>
      </c>
      <c r="K4834" t="s">
        <v>16</v>
      </c>
      <c r="L4834" t="str">
        <f t="shared" si="300"/>
        <v>Yes</v>
      </c>
      <c r="M4834">
        <v>2</v>
      </c>
      <c r="N4834" t="str" cm="1">
        <f t="array" ref="N4834">_xlfn.IFS(M4834&lt;=2,"Small",M4834&lt;=5,"Medium",M4834&gt;5,"Large")</f>
        <v>Small</v>
      </c>
      <c r="O4834" s="50">
        <v>45</v>
      </c>
      <c r="P4834" s="67">
        <f t="shared" si="301"/>
        <v>0.03</v>
      </c>
      <c r="Q4834" s="52">
        <v>4.8</v>
      </c>
      <c r="R4834" s="52" t="str" cm="1">
        <f t="array" ref="R4834">_xlfn.IFS(ROUND(Q4834,0)=5,"Excellent",ROUND(Q4834,0)=4,"Good",ROUND(Q4834,0)=3,"Ok",ROUND(Q4834,0)&lt;3,"Bad")</f>
        <v>Excellent</v>
      </c>
      <c r="S4834">
        <v>5</v>
      </c>
      <c r="T4834" t="str">
        <f t="shared" si="302"/>
        <v>No</v>
      </c>
      <c r="U4834" s="65">
        <v>43793</v>
      </c>
      <c r="V4834" s="65">
        <v>43828</v>
      </c>
      <c r="W4834">
        <v>161</v>
      </c>
      <c r="X4834" t="str">
        <f t="shared" si="303"/>
        <v>Active</v>
      </c>
      <c r="Y4834" t="s">
        <v>15616</v>
      </c>
    </row>
    <row r="4835" spans="1:25" x14ac:dyDescent="0.25">
      <c r="A4835">
        <v>4834</v>
      </c>
      <c r="B4835" t="s">
        <v>14608</v>
      </c>
      <c r="C4835">
        <v>3868</v>
      </c>
      <c r="D4835" t="str">
        <f>VLOOKUP($C4835,Hosts!$A:$O,10,0)</f>
        <v>New York</v>
      </c>
      <c r="E4835" s="67">
        <f>INDEX(Hosts!$A:$O,MATCH(Places!$C4835,Hosts!$A:$A,0),MATCH(Places!E$1,Hosts!$1:$1,0))</f>
        <v>0.96</v>
      </c>
      <c r="F4835" s="67">
        <f>INDEX(Hosts!$A:$O,MATCH(Places!$C4835,Hosts!$A:$A,0),MATCH(Places!F$1,Hosts!$1:$1,0))</f>
        <v>1</v>
      </c>
      <c r="G4835" s="67" t="str">
        <f>INDEX(Hosts!$A:$O,MATCH(Places!$C4835,Hosts!$A:$A,0),MATCH(Places!G$1,Hosts!$1:$1,0))</f>
        <v>No</v>
      </c>
      <c r="H4835">
        <v>15</v>
      </c>
      <c r="I4835" t="str">
        <f>VLOOKUP($H4835,Neighborhoods!$A:$C,2,0)</f>
        <v>Manhattan</v>
      </c>
      <c r="J4835" t="str">
        <f>VLOOKUP($H4835,Neighborhoods!$A:$C,3,0)</f>
        <v>East Village</v>
      </c>
      <c r="K4835" t="s">
        <v>11822</v>
      </c>
      <c r="L4835" t="str">
        <f t="shared" si="300"/>
        <v>No</v>
      </c>
      <c r="M4835">
        <v>3</v>
      </c>
      <c r="N4835" t="str" cm="1">
        <f t="array" ref="N4835">_xlfn.IFS(M4835&lt;=2,"Small",M4835&lt;=5,"Medium",M4835&gt;5,"Large")</f>
        <v>Medium</v>
      </c>
      <c r="O4835" s="50">
        <v>59</v>
      </c>
      <c r="P4835" s="67">
        <f t="shared" si="301"/>
        <v>0.03</v>
      </c>
      <c r="Q4835" s="52">
        <v>4.59</v>
      </c>
      <c r="R4835" s="52" t="str" cm="1">
        <f t="array" ref="R4835">_xlfn.IFS(ROUND(Q4835,0)=5,"Excellent",ROUND(Q4835,0)=4,"Good",ROUND(Q4835,0)=3,"Ok",ROUND(Q4835,0)&lt;3,"Bad")</f>
        <v>Excellent</v>
      </c>
      <c r="S4835">
        <v>58</v>
      </c>
      <c r="T4835" t="str">
        <f t="shared" si="302"/>
        <v>No</v>
      </c>
      <c r="U4835" s="65">
        <v>43604</v>
      </c>
      <c r="V4835" s="65">
        <v>43954</v>
      </c>
      <c r="W4835">
        <v>177</v>
      </c>
      <c r="X4835" t="str">
        <f t="shared" si="303"/>
        <v>Active</v>
      </c>
      <c r="Y4835" t="s">
        <v>15616</v>
      </c>
    </row>
    <row r="4836" spans="1:25" x14ac:dyDescent="0.25">
      <c r="A4836">
        <v>4835</v>
      </c>
      <c r="B4836" t="s">
        <v>13848</v>
      </c>
      <c r="C4836">
        <v>3616</v>
      </c>
      <c r="D4836" t="str">
        <f>VLOOKUP($C4836,Hosts!$A:$O,10,0)</f>
        <v>New York</v>
      </c>
      <c r="E4836" s="67">
        <f>INDEX(Hosts!$A:$O,MATCH(Places!$C4836,Hosts!$A:$A,0),MATCH(Places!E$1,Hosts!$1:$1,0))</f>
        <v>1</v>
      </c>
      <c r="F4836" s="67">
        <f>INDEX(Hosts!$A:$O,MATCH(Places!$C4836,Hosts!$A:$A,0),MATCH(Places!F$1,Hosts!$1:$1,0))</f>
        <v>0.93</v>
      </c>
      <c r="G4836" s="67" t="str">
        <f>INDEX(Hosts!$A:$O,MATCH(Places!$C4836,Hosts!$A:$A,0),MATCH(Places!G$1,Hosts!$1:$1,0))</f>
        <v>Yes</v>
      </c>
      <c r="H4836">
        <v>16</v>
      </c>
      <c r="I4836" t="str">
        <f>VLOOKUP($H4836,Neighborhoods!$A:$C,2,0)</f>
        <v>Manhattan</v>
      </c>
      <c r="J4836" t="str">
        <f>VLOOKUP($H4836,Neighborhoods!$A:$C,3,0)</f>
        <v>Harlem</v>
      </c>
      <c r="K4836" t="s">
        <v>11822</v>
      </c>
      <c r="L4836" t="str">
        <f t="shared" si="300"/>
        <v>No</v>
      </c>
      <c r="M4836">
        <v>5</v>
      </c>
      <c r="N4836" t="str" cm="1">
        <f t="array" ref="N4836">_xlfn.IFS(M4836&lt;=2,"Small",M4836&lt;=5,"Medium",M4836&gt;5,"Large")</f>
        <v>Medium</v>
      </c>
      <c r="O4836" s="50">
        <v>96</v>
      </c>
      <c r="P4836" s="67">
        <f t="shared" si="301"/>
        <v>0.03</v>
      </c>
      <c r="Q4836" s="52">
        <v>4.97</v>
      </c>
      <c r="R4836" s="52" t="str" cm="1">
        <f t="array" ref="R4836">_xlfn.IFS(ROUND(Q4836,0)=5,"Excellent",ROUND(Q4836,0)=4,"Good",ROUND(Q4836,0)=3,"Ok",ROUND(Q4836,0)&lt;3,"Bad")</f>
        <v>Excellent</v>
      </c>
      <c r="S4836">
        <v>76</v>
      </c>
      <c r="T4836" t="str">
        <f t="shared" si="302"/>
        <v>No</v>
      </c>
      <c r="U4836" s="65">
        <v>43611</v>
      </c>
      <c r="V4836" s="65">
        <v>44035</v>
      </c>
      <c r="W4836">
        <v>123</v>
      </c>
      <c r="X4836" t="str">
        <f t="shared" si="303"/>
        <v>Active</v>
      </c>
      <c r="Y4836" t="s">
        <v>15615</v>
      </c>
    </row>
    <row r="4837" spans="1:25" x14ac:dyDescent="0.25">
      <c r="A4837">
        <v>4836</v>
      </c>
      <c r="B4837" t="s">
        <v>3376</v>
      </c>
      <c r="C4837">
        <v>1455</v>
      </c>
      <c r="D4837" t="str">
        <f>VLOOKUP($C4837,Hosts!$A:$O,10,0)</f>
        <v>New York</v>
      </c>
      <c r="E4837" s="67">
        <f>INDEX(Hosts!$A:$O,MATCH(Places!$C4837,Hosts!$A:$A,0),MATCH(Places!E$1,Hosts!$1:$1,0))</f>
        <v>1</v>
      </c>
      <c r="F4837" s="67">
        <f>INDEX(Hosts!$A:$O,MATCH(Places!$C4837,Hosts!$A:$A,0),MATCH(Places!F$1,Hosts!$1:$1,0))</f>
        <v>1</v>
      </c>
      <c r="G4837" s="67" t="str">
        <f>INDEX(Hosts!$A:$O,MATCH(Places!$C4837,Hosts!$A:$A,0),MATCH(Places!G$1,Hosts!$1:$1,0))</f>
        <v>No</v>
      </c>
      <c r="H4837">
        <v>7</v>
      </c>
      <c r="I4837" t="str">
        <f>VLOOKUP($H4837,Neighborhoods!$A:$C,2,0)</f>
        <v>Brooklyn</v>
      </c>
      <c r="J4837" t="str">
        <f>VLOOKUP($H4837,Neighborhoods!$A:$C,3,0)</f>
        <v>Bedford-Stuyvesant</v>
      </c>
      <c r="K4837" t="s">
        <v>11822</v>
      </c>
      <c r="L4837" t="str">
        <f t="shared" si="300"/>
        <v>No</v>
      </c>
      <c r="M4837">
        <v>2</v>
      </c>
      <c r="N4837" t="str" cm="1">
        <f t="array" ref="N4837">_xlfn.IFS(M4837&lt;=2,"Small",M4837&lt;=5,"Medium",M4837&gt;5,"Large")</f>
        <v>Small</v>
      </c>
      <c r="O4837" s="50">
        <v>99</v>
      </c>
      <c r="P4837" s="67">
        <f t="shared" si="301"/>
        <v>0.03</v>
      </c>
      <c r="Q4837" s="52">
        <v>5</v>
      </c>
      <c r="R4837" s="52" t="str" cm="1">
        <f t="array" ref="R4837">_xlfn.IFS(ROUND(Q4837,0)=5,"Excellent",ROUND(Q4837,0)=4,"Good",ROUND(Q4837,0)=3,"Ok",ROUND(Q4837,0)&lt;3,"Bad")</f>
        <v>Excellent</v>
      </c>
      <c r="S4837">
        <v>3</v>
      </c>
      <c r="T4837" t="str">
        <f t="shared" si="302"/>
        <v>No</v>
      </c>
      <c r="U4837" s="65">
        <v>43666</v>
      </c>
      <c r="V4837" s="65">
        <v>43921</v>
      </c>
      <c r="W4837">
        <v>122</v>
      </c>
      <c r="X4837" t="str">
        <f t="shared" si="303"/>
        <v>Active</v>
      </c>
      <c r="Y4837" t="s">
        <v>15615</v>
      </c>
    </row>
    <row r="4838" spans="1:25" x14ac:dyDescent="0.25">
      <c r="A4838">
        <v>4837</v>
      </c>
      <c r="B4838" t="s">
        <v>3377</v>
      </c>
      <c r="C4838">
        <v>1147</v>
      </c>
      <c r="D4838" t="str">
        <f>VLOOKUP($C4838,Hosts!$A:$O,10,0)</f>
        <v>New York</v>
      </c>
      <c r="E4838" s="67">
        <f>INDEX(Hosts!$A:$O,MATCH(Places!$C4838,Hosts!$A:$A,0),MATCH(Places!E$1,Hosts!$1:$1,0))</f>
        <v>1</v>
      </c>
      <c r="F4838" s="67">
        <f>INDEX(Hosts!$A:$O,MATCH(Places!$C4838,Hosts!$A:$A,0),MATCH(Places!F$1,Hosts!$1:$1,0))</f>
        <v>0</v>
      </c>
      <c r="G4838" s="67" t="str">
        <f>INDEX(Hosts!$A:$O,MATCH(Places!$C4838,Hosts!$A:$A,0),MATCH(Places!G$1,Hosts!$1:$1,0))</f>
        <v>Yes</v>
      </c>
      <c r="H4838">
        <v>8</v>
      </c>
      <c r="I4838" t="str">
        <f>VLOOKUP($H4838,Neighborhoods!$A:$C,2,0)</f>
        <v>Brooklyn</v>
      </c>
      <c r="J4838" t="str">
        <f>VLOOKUP($H4838,Neighborhoods!$A:$C,3,0)</f>
        <v>Bushwick</v>
      </c>
      <c r="K4838" t="s">
        <v>1</v>
      </c>
      <c r="L4838" t="str">
        <f t="shared" si="300"/>
        <v>Yes</v>
      </c>
      <c r="M4838">
        <v>1</v>
      </c>
      <c r="N4838" t="str" cm="1">
        <f t="array" ref="N4838">_xlfn.IFS(M4838&lt;=2,"Small",M4838&lt;=5,"Medium",M4838&gt;5,"Large")</f>
        <v>Small</v>
      </c>
      <c r="O4838" s="50">
        <v>50</v>
      </c>
      <c r="P4838" s="67">
        <f t="shared" si="301"/>
        <v>0.03</v>
      </c>
      <c r="Q4838" s="52">
        <v>5</v>
      </c>
      <c r="R4838" s="52" t="str" cm="1">
        <f t="array" ref="R4838">_xlfn.IFS(ROUND(Q4838,0)=5,"Excellent",ROUND(Q4838,0)=4,"Good",ROUND(Q4838,0)=3,"Ok",ROUND(Q4838,0)&lt;3,"Bad")</f>
        <v>Excellent</v>
      </c>
      <c r="S4838">
        <v>6</v>
      </c>
      <c r="T4838" t="str">
        <f t="shared" si="302"/>
        <v>No</v>
      </c>
      <c r="U4838" s="65">
        <v>43618</v>
      </c>
      <c r="V4838" s="65">
        <v>43646</v>
      </c>
      <c r="W4838">
        <v>0</v>
      </c>
      <c r="X4838" t="str">
        <f t="shared" si="303"/>
        <v>Inactive</v>
      </c>
      <c r="Y4838" t="s">
        <v>15615</v>
      </c>
    </row>
    <row r="4839" spans="1:25" x14ac:dyDescent="0.25">
      <c r="A4839">
        <v>4838</v>
      </c>
      <c r="B4839" t="s">
        <v>3378</v>
      </c>
      <c r="C4839">
        <v>1360</v>
      </c>
      <c r="D4839" t="str">
        <f>VLOOKUP($C4839,Hosts!$A:$O,10,0)</f>
        <v>New York</v>
      </c>
      <c r="E4839" s="67">
        <f>INDEX(Hosts!$A:$O,MATCH(Places!$C4839,Hosts!$A:$A,0),MATCH(Places!E$1,Hosts!$1:$1,0))</f>
        <v>1</v>
      </c>
      <c r="F4839" s="67">
        <f>INDEX(Hosts!$A:$O,MATCH(Places!$C4839,Hosts!$A:$A,0),MATCH(Places!F$1,Hosts!$1:$1,0))</f>
        <v>0.69</v>
      </c>
      <c r="G4839" s="67" t="str">
        <f>INDEX(Hosts!$A:$O,MATCH(Places!$C4839,Hosts!$A:$A,0),MATCH(Places!G$1,Hosts!$1:$1,0))</f>
        <v>No</v>
      </c>
      <c r="H4839">
        <v>10</v>
      </c>
      <c r="I4839" t="str">
        <f>VLOOKUP($H4839,Neighborhoods!$A:$C,2,0)</f>
        <v>Brooklyn</v>
      </c>
      <c r="J4839" t="str">
        <f>VLOOKUP($H4839,Neighborhoods!$A:$C,3,0)</f>
        <v>East Flatbush</v>
      </c>
      <c r="K4839" t="s">
        <v>1</v>
      </c>
      <c r="L4839" t="str">
        <f t="shared" si="300"/>
        <v>Yes</v>
      </c>
      <c r="M4839">
        <v>1</v>
      </c>
      <c r="N4839" t="str" cm="1">
        <f t="array" ref="N4839">_xlfn.IFS(M4839&lt;=2,"Small",M4839&lt;=5,"Medium",M4839&gt;5,"Large")</f>
        <v>Small</v>
      </c>
      <c r="O4839" s="50">
        <v>160</v>
      </c>
      <c r="P4839" s="67">
        <f t="shared" si="301"/>
        <v>0.03</v>
      </c>
      <c r="Q4839" s="52">
        <v>5</v>
      </c>
      <c r="R4839" s="52" t="str" cm="1">
        <f t="array" ref="R4839">_xlfn.IFS(ROUND(Q4839,0)=5,"Excellent",ROUND(Q4839,0)=4,"Good",ROUND(Q4839,0)=3,"Ok",ROUND(Q4839,0)&lt;3,"Bad")</f>
        <v>Excellent</v>
      </c>
      <c r="S4839">
        <v>3</v>
      </c>
      <c r="T4839" t="str">
        <f t="shared" si="302"/>
        <v>No</v>
      </c>
      <c r="U4839" s="65">
        <v>43604</v>
      </c>
      <c r="V4839" s="65">
        <v>43710</v>
      </c>
      <c r="W4839">
        <v>365</v>
      </c>
      <c r="X4839" t="str">
        <f t="shared" si="303"/>
        <v>Active</v>
      </c>
      <c r="Y4839" t="s">
        <v>15616</v>
      </c>
    </row>
    <row r="4840" spans="1:25" x14ac:dyDescent="0.25">
      <c r="A4840">
        <v>4839</v>
      </c>
      <c r="B4840" t="s">
        <v>3379</v>
      </c>
      <c r="C4840">
        <v>2715</v>
      </c>
      <c r="D4840" t="str">
        <f>VLOOKUP($C4840,Hosts!$A:$O,10,0)</f>
        <v>New York</v>
      </c>
      <c r="E4840" s="67">
        <f>INDEX(Hosts!$A:$O,MATCH(Places!$C4840,Hosts!$A:$A,0),MATCH(Places!E$1,Hosts!$1:$1,0))</f>
        <v>0.88</v>
      </c>
      <c r="F4840" s="67">
        <f>INDEX(Hosts!$A:$O,MATCH(Places!$C4840,Hosts!$A:$A,0),MATCH(Places!F$1,Hosts!$1:$1,0))</f>
        <v>0.98</v>
      </c>
      <c r="G4840" s="67" t="str">
        <f>INDEX(Hosts!$A:$O,MATCH(Places!$C4840,Hosts!$A:$A,0),MATCH(Places!G$1,Hosts!$1:$1,0))</f>
        <v>No</v>
      </c>
      <c r="H4840">
        <v>18</v>
      </c>
      <c r="I4840" t="str">
        <f>VLOOKUP($H4840,Neighborhoods!$A:$C,2,0)</f>
        <v>Manhattan</v>
      </c>
      <c r="J4840" t="str">
        <f>VLOOKUP($H4840,Neighborhoods!$A:$C,3,0)</f>
        <v>Midtown</v>
      </c>
      <c r="K4840" t="s">
        <v>11822</v>
      </c>
      <c r="L4840" t="str">
        <f t="shared" si="300"/>
        <v>No</v>
      </c>
      <c r="M4840">
        <v>5</v>
      </c>
      <c r="N4840" t="str" cm="1">
        <f t="array" ref="N4840">_xlfn.IFS(M4840&lt;=2,"Small",M4840&lt;=5,"Medium",M4840&gt;5,"Large")</f>
        <v>Medium</v>
      </c>
      <c r="O4840" s="50">
        <v>149</v>
      </c>
      <c r="P4840" s="67">
        <f t="shared" si="301"/>
        <v>0.03</v>
      </c>
      <c r="Q4840" s="52">
        <v>4.67</v>
      </c>
      <c r="R4840" s="52" t="str" cm="1">
        <f t="array" ref="R4840">_xlfn.IFS(ROUND(Q4840,0)=5,"Excellent",ROUND(Q4840,0)=4,"Good",ROUND(Q4840,0)=3,"Ok",ROUND(Q4840,0)&lt;3,"Bad")</f>
        <v>Excellent</v>
      </c>
      <c r="S4840">
        <v>3</v>
      </c>
      <c r="T4840" t="str">
        <f t="shared" si="302"/>
        <v>No</v>
      </c>
      <c r="U4840" s="65">
        <v>43878</v>
      </c>
      <c r="V4840" s="65">
        <v>44034</v>
      </c>
      <c r="W4840">
        <v>365</v>
      </c>
      <c r="X4840" t="str">
        <f t="shared" si="303"/>
        <v>Active</v>
      </c>
      <c r="Y4840" t="s">
        <v>15616</v>
      </c>
    </row>
    <row r="4841" spans="1:25" x14ac:dyDescent="0.25">
      <c r="A4841">
        <v>4840</v>
      </c>
      <c r="B4841" t="s">
        <v>15009</v>
      </c>
      <c r="C4841">
        <v>1843</v>
      </c>
      <c r="D4841" t="str">
        <f>VLOOKUP($C4841,Hosts!$A:$O,10,0)</f>
        <v>California</v>
      </c>
      <c r="E4841" s="67">
        <f>INDEX(Hosts!$A:$O,MATCH(Places!$C4841,Hosts!$A:$A,0),MATCH(Places!E$1,Hosts!$1:$1,0))</f>
        <v>1</v>
      </c>
      <c r="F4841" s="67">
        <f>INDEX(Hosts!$A:$O,MATCH(Places!$C4841,Hosts!$A:$A,0),MATCH(Places!F$1,Hosts!$1:$1,0))</f>
        <v>0.96</v>
      </c>
      <c r="G4841" s="67" t="str">
        <f>INDEX(Hosts!$A:$O,MATCH(Places!$C4841,Hosts!$A:$A,0),MATCH(Places!G$1,Hosts!$1:$1,0))</f>
        <v>Yes</v>
      </c>
      <c r="H4841">
        <v>7</v>
      </c>
      <c r="I4841" t="str">
        <f>VLOOKUP($H4841,Neighborhoods!$A:$C,2,0)</f>
        <v>Brooklyn</v>
      </c>
      <c r="J4841" t="str">
        <f>VLOOKUP($H4841,Neighborhoods!$A:$C,3,0)</f>
        <v>Bedford-Stuyvesant</v>
      </c>
      <c r="K4841" t="s">
        <v>1</v>
      </c>
      <c r="L4841" t="str">
        <f t="shared" si="300"/>
        <v>Yes</v>
      </c>
      <c r="M4841">
        <v>2</v>
      </c>
      <c r="N4841" t="str" cm="1">
        <f t="array" ref="N4841">_xlfn.IFS(M4841&lt;=2,"Small",M4841&lt;=5,"Medium",M4841&gt;5,"Large")</f>
        <v>Small</v>
      </c>
      <c r="O4841" s="50">
        <v>92.86</v>
      </c>
      <c r="P4841" s="67">
        <f t="shared" si="301"/>
        <v>0.03</v>
      </c>
      <c r="Q4841" s="52">
        <v>4.83</v>
      </c>
      <c r="R4841" s="52" t="str" cm="1">
        <f t="array" ref="R4841">_xlfn.IFS(ROUND(Q4841,0)=5,"Excellent",ROUND(Q4841,0)=4,"Good",ROUND(Q4841,0)=3,"Ok",ROUND(Q4841,0)&lt;3,"Bad")</f>
        <v>Excellent</v>
      </c>
      <c r="S4841">
        <v>18</v>
      </c>
      <c r="T4841" t="str">
        <f t="shared" si="302"/>
        <v>No</v>
      </c>
      <c r="U4841" s="65">
        <v>43626</v>
      </c>
      <c r="V4841" s="65">
        <v>43877</v>
      </c>
      <c r="W4841">
        <v>74</v>
      </c>
      <c r="X4841" t="str">
        <f t="shared" si="303"/>
        <v>Active</v>
      </c>
      <c r="Y4841" t="s">
        <v>15615</v>
      </c>
    </row>
    <row r="4842" spans="1:25" x14ac:dyDescent="0.25">
      <c r="A4842">
        <v>4841</v>
      </c>
      <c r="B4842" t="s">
        <v>13748</v>
      </c>
      <c r="C4842">
        <v>432</v>
      </c>
      <c r="D4842" t="str">
        <f>VLOOKUP($C4842,Hosts!$A:$O,10,0)</f>
        <v>New York</v>
      </c>
      <c r="E4842" s="67">
        <f>INDEX(Hosts!$A:$O,MATCH(Places!$C4842,Hosts!$A:$A,0),MATCH(Places!E$1,Hosts!$1:$1,0))</f>
        <v>0.8</v>
      </c>
      <c r="F4842" s="67">
        <f>INDEX(Hosts!$A:$O,MATCH(Places!$C4842,Hosts!$A:$A,0),MATCH(Places!F$1,Hosts!$1:$1,0))</f>
        <v>0.88</v>
      </c>
      <c r="G4842" s="67" t="str">
        <f>INDEX(Hosts!$A:$O,MATCH(Places!$C4842,Hosts!$A:$A,0),MATCH(Places!G$1,Hosts!$1:$1,0))</f>
        <v>No</v>
      </c>
      <c r="H4842">
        <v>12</v>
      </c>
      <c r="I4842" t="str">
        <f>VLOOKUP($H4842,Neighborhoods!$A:$C,2,0)</f>
        <v>Brooklyn</v>
      </c>
      <c r="J4842" t="str">
        <f>VLOOKUP($H4842,Neighborhoods!$A:$C,3,0)</f>
        <v>Williamsburg</v>
      </c>
      <c r="K4842" t="s">
        <v>11822</v>
      </c>
      <c r="L4842" t="str">
        <f t="shared" si="300"/>
        <v>No</v>
      </c>
      <c r="M4842">
        <v>2</v>
      </c>
      <c r="N4842" t="str" cm="1">
        <f t="array" ref="N4842">_xlfn.IFS(M4842&lt;=2,"Small",M4842&lt;=5,"Medium",M4842&gt;5,"Large")</f>
        <v>Small</v>
      </c>
      <c r="O4842" s="50">
        <v>50</v>
      </c>
      <c r="P4842" s="67">
        <f t="shared" si="301"/>
        <v>0.03</v>
      </c>
      <c r="Q4842" s="52">
        <v>4.67</v>
      </c>
      <c r="R4842" s="52" t="str" cm="1">
        <f t="array" ref="R4842">_xlfn.IFS(ROUND(Q4842,0)=5,"Excellent",ROUND(Q4842,0)=4,"Good",ROUND(Q4842,0)=3,"Ok",ROUND(Q4842,0)&lt;3,"Bad")</f>
        <v>Excellent</v>
      </c>
      <c r="S4842">
        <v>3</v>
      </c>
      <c r="T4842" t="str">
        <f t="shared" si="302"/>
        <v>No</v>
      </c>
      <c r="U4842" s="65">
        <v>43770</v>
      </c>
      <c r="V4842" s="65">
        <v>43930</v>
      </c>
      <c r="W4842">
        <v>167</v>
      </c>
      <c r="X4842" t="str">
        <f t="shared" si="303"/>
        <v>Active</v>
      </c>
      <c r="Y4842" t="s">
        <v>15616</v>
      </c>
    </row>
    <row r="4843" spans="1:25" x14ac:dyDescent="0.25">
      <c r="A4843">
        <v>4842</v>
      </c>
      <c r="B4843" t="s">
        <v>13933</v>
      </c>
      <c r="C4843">
        <v>1037</v>
      </c>
      <c r="D4843" t="str">
        <f>VLOOKUP($C4843,Hosts!$A:$O,10,0)</f>
        <v>New York</v>
      </c>
      <c r="E4843" s="67">
        <f>INDEX(Hosts!$A:$O,MATCH(Places!$C4843,Hosts!$A:$A,0),MATCH(Places!E$1,Hosts!$1:$1,0))</f>
        <v>1</v>
      </c>
      <c r="F4843" s="67">
        <f>INDEX(Hosts!$A:$O,MATCH(Places!$C4843,Hosts!$A:$A,0),MATCH(Places!F$1,Hosts!$1:$1,0))</f>
        <v>0.62</v>
      </c>
      <c r="G4843" s="67" t="str">
        <f>INDEX(Hosts!$A:$O,MATCH(Places!$C4843,Hosts!$A:$A,0),MATCH(Places!G$1,Hosts!$1:$1,0))</f>
        <v>No</v>
      </c>
      <c r="H4843">
        <v>16</v>
      </c>
      <c r="I4843" t="str">
        <f>VLOOKUP($H4843,Neighborhoods!$A:$C,2,0)</f>
        <v>Manhattan</v>
      </c>
      <c r="J4843" t="str">
        <f>VLOOKUP($H4843,Neighborhoods!$A:$C,3,0)</f>
        <v>Harlem</v>
      </c>
      <c r="K4843" t="s">
        <v>1</v>
      </c>
      <c r="L4843" t="str">
        <f t="shared" si="300"/>
        <v>Yes</v>
      </c>
      <c r="M4843">
        <v>1</v>
      </c>
      <c r="N4843" t="str" cm="1">
        <f t="array" ref="N4843">_xlfn.IFS(M4843&lt;=2,"Small",M4843&lt;=5,"Medium",M4843&gt;5,"Large")</f>
        <v>Small</v>
      </c>
      <c r="O4843" s="50">
        <v>42</v>
      </c>
      <c r="P4843" s="67">
        <f t="shared" si="301"/>
        <v>0.03</v>
      </c>
      <c r="Q4843" s="52">
        <v>4.8600000000000003</v>
      </c>
      <c r="R4843" s="52" t="str" cm="1">
        <f t="array" ref="R4843">_xlfn.IFS(ROUND(Q4843,0)=5,"Excellent",ROUND(Q4843,0)=4,"Good",ROUND(Q4843,0)=3,"Ok",ROUND(Q4843,0)&lt;3,"Bad")</f>
        <v>Excellent</v>
      </c>
      <c r="S4843">
        <v>7</v>
      </c>
      <c r="T4843" t="str">
        <f t="shared" si="302"/>
        <v>No</v>
      </c>
      <c r="U4843" s="65">
        <v>43677</v>
      </c>
      <c r="V4843" s="65">
        <v>43914</v>
      </c>
      <c r="W4843">
        <v>30</v>
      </c>
      <c r="X4843" t="str">
        <f t="shared" si="303"/>
        <v>Active</v>
      </c>
      <c r="Y4843" t="s">
        <v>15615</v>
      </c>
    </row>
    <row r="4844" spans="1:25" x14ac:dyDescent="0.25">
      <c r="A4844">
        <v>4843</v>
      </c>
      <c r="B4844" t="s">
        <v>3380</v>
      </c>
      <c r="C4844">
        <v>1056</v>
      </c>
      <c r="D4844" t="str">
        <f>VLOOKUP($C4844,Hosts!$A:$O,10,0)</f>
        <v>New York</v>
      </c>
      <c r="E4844" s="67">
        <f>INDEX(Hosts!$A:$O,MATCH(Places!$C4844,Hosts!$A:$A,0),MATCH(Places!E$1,Hosts!$1:$1,0))</f>
        <v>0.91</v>
      </c>
      <c r="F4844" s="67">
        <f>INDEX(Hosts!$A:$O,MATCH(Places!$C4844,Hosts!$A:$A,0),MATCH(Places!F$1,Hosts!$1:$1,0))</f>
        <v>0.99</v>
      </c>
      <c r="G4844" s="67" t="str">
        <f>INDEX(Hosts!$A:$O,MATCH(Places!$C4844,Hosts!$A:$A,0),MATCH(Places!G$1,Hosts!$1:$1,0))</f>
        <v>No</v>
      </c>
      <c r="H4844">
        <v>8</v>
      </c>
      <c r="I4844" t="str">
        <f>VLOOKUP($H4844,Neighborhoods!$A:$C,2,0)</f>
        <v>Brooklyn</v>
      </c>
      <c r="J4844" t="str">
        <f>VLOOKUP($H4844,Neighborhoods!$A:$C,3,0)</f>
        <v>Bushwick</v>
      </c>
      <c r="K4844" t="s">
        <v>1</v>
      </c>
      <c r="L4844" t="str">
        <f t="shared" si="300"/>
        <v>Yes</v>
      </c>
      <c r="M4844">
        <v>2</v>
      </c>
      <c r="N4844" t="str" cm="1">
        <f t="array" ref="N4844">_xlfn.IFS(M4844&lt;=2,"Small",M4844&lt;=5,"Medium",M4844&gt;5,"Large")</f>
        <v>Small</v>
      </c>
      <c r="O4844" s="50">
        <v>54</v>
      </c>
      <c r="P4844" s="67">
        <f t="shared" si="301"/>
        <v>0.03</v>
      </c>
      <c r="Q4844" s="52">
        <v>4.4000000000000004</v>
      </c>
      <c r="R4844" s="52" t="str" cm="1">
        <f t="array" ref="R4844">_xlfn.IFS(ROUND(Q4844,0)=5,"Excellent",ROUND(Q4844,0)=4,"Good",ROUND(Q4844,0)=3,"Ok",ROUND(Q4844,0)&lt;3,"Bad")</f>
        <v>Good</v>
      </c>
      <c r="S4844">
        <v>5</v>
      </c>
      <c r="T4844" t="str">
        <f t="shared" si="302"/>
        <v>No</v>
      </c>
      <c r="U4844" s="65">
        <v>43621</v>
      </c>
      <c r="V4844" s="65">
        <v>43831</v>
      </c>
      <c r="W4844">
        <v>100</v>
      </c>
      <c r="X4844" t="str">
        <f t="shared" si="303"/>
        <v>Active</v>
      </c>
      <c r="Y4844" t="s">
        <v>15616</v>
      </c>
    </row>
    <row r="4845" spans="1:25" x14ac:dyDescent="0.25">
      <c r="A4845">
        <v>4844</v>
      </c>
      <c r="B4845" t="s">
        <v>13570</v>
      </c>
      <c r="C4845">
        <v>2862</v>
      </c>
      <c r="D4845" t="str">
        <f>VLOOKUP($C4845,Hosts!$A:$O,10,0)</f>
        <v>New York</v>
      </c>
      <c r="E4845" s="67">
        <f>INDEX(Hosts!$A:$O,MATCH(Places!$C4845,Hosts!$A:$A,0),MATCH(Places!E$1,Hosts!$1:$1,0))</f>
        <v>1</v>
      </c>
      <c r="F4845" s="67">
        <f>INDEX(Hosts!$A:$O,MATCH(Places!$C4845,Hosts!$A:$A,0),MATCH(Places!F$1,Hosts!$1:$1,0))</f>
        <v>0.95</v>
      </c>
      <c r="G4845" s="67" t="str">
        <f>INDEX(Hosts!$A:$O,MATCH(Places!$C4845,Hosts!$A:$A,0),MATCH(Places!G$1,Hosts!$1:$1,0))</f>
        <v>Yes</v>
      </c>
      <c r="H4845">
        <v>7</v>
      </c>
      <c r="I4845" t="str">
        <f>VLOOKUP($H4845,Neighborhoods!$A:$C,2,0)</f>
        <v>Brooklyn</v>
      </c>
      <c r="J4845" t="str">
        <f>VLOOKUP($H4845,Neighborhoods!$A:$C,3,0)</f>
        <v>Bedford-Stuyvesant</v>
      </c>
      <c r="K4845" t="s">
        <v>1</v>
      </c>
      <c r="L4845" t="str">
        <f t="shared" si="300"/>
        <v>Yes</v>
      </c>
      <c r="M4845">
        <v>1</v>
      </c>
      <c r="N4845" t="str" cm="1">
        <f t="array" ref="N4845">_xlfn.IFS(M4845&lt;=2,"Small",M4845&lt;=5,"Medium",M4845&gt;5,"Large")</f>
        <v>Small</v>
      </c>
      <c r="O4845" s="50">
        <v>59</v>
      </c>
      <c r="P4845" s="67">
        <f t="shared" si="301"/>
        <v>0.03</v>
      </c>
      <c r="Q4845" s="52">
        <v>5</v>
      </c>
      <c r="R4845" s="52" t="str" cm="1">
        <f t="array" ref="R4845">_xlfn.IFS(ROUND(Q4845,0)=5,"Excellent",ROUND(Q4845,0)=4,"Good",ROUND(Q4845,0)=3,"Ok",ROUND(Q4845,0)&lt;3,"Bad")</f>
        <v>Excellent</v>
      </c>
      <c r="S4845">
        <v>8</v>
      </c>
      <c r="T4845" t="str">
        <f t="shared" si="302"/>
        <v>No</v>
      </c>
      <c r="U4845" s="65">
        <v>43646</v>
      </c>
      <c r="V4845" s="65">
        <v>43800</v>
      </c>
      <c r="W4845">
        <v>90</v>
      </c>
      <c r="X4845" t="str">
        <f t="shared" si="303"/>
        <v>Active</v>
      </c>
      <c r="Y4845" t="s">
        <v>15615</v>
      </c>
    </row>
    <row r="4846" spans="1:25" x14ac:dyDescent="0.25">
      <c r="A4846">
        <v>4845</v>
      </c>
      <c r="B4846" t="s">
        <v>3381</v>
      </c>
      <c r="C4846">
        <v>1630</v>
      </c>
      <c r="D4846" t="str">
        <f>VLOOKUP($C4846,Hosts!$A:$O,10,0)</f>
        <v>New York</v>
      </c>
      <c r="E4846" s="67">
        <f>INDEX(Hosts!$A:$O,MATCH(Places!$C4846,Hosts!$A:$A,0),MATCH(Places!E$1,Hosts!$1:$1,0))</f>
        <v>1</v>
      </c>
      <c r="F4846" s="67">
        <f>INDEX(Hosts!$A:$O,MATCH(Places!$C4846,Hosts!$A:$A,0),MATCH(Places!F$1,Hosts!$1:$1,0))</f>
        <v>1</v>
      </c>
      <c r="G4846" s="67" t="str">
        <f>INDEX(Hosts!$A:$O,MATCH(Places!$C4846,Hosts!$A:$A,0),MATCH(Places!G$1,Hosts!$1:$1,0))</f>
        <v>No</v>
      </c>
      <c r="H4846">
        <v>9</v>
      </c>
      <c r="I4846" t="str">
        <f>VLOOKUP($H4846,Neighborhoods!$A:$C,2,0)</f>
        <v>Brooklyn</v>
      </c>
      <c r="J4846" t="str">
        <f>VLOOKUP($H4846,Neighborhoods!$A:$C,3,0)</f>
        <v>Crown Heights</v>
      </c>
      <c r="K4846" t="s">
        <v>11822</v>
      </c>
      <c r="L4846" t="str">
        <f t="shared" si="300"/>
        <v>No</v>
      </c>
      <c r="M4846">
        <v>3</v>
      </c>
      <c r="N4846" t="str" cm="1">
        <f t="array" ref="N4846">_xlfn.IFS(M4846&lt;=2,"Small",M4846&lt;=5,"Medium",M4846&gt;5,"Large")</f>
        <v>Medium</v>
      </c>
      <c r="O4846" s="50">
        <v>75</v>
      </c>
      <c r="P4846" s="67">
        <f t="shared" si="301"/>
        <v>0.03</v>
      </c>
      <c r="Q4846" s="52">
        <v>5</v>
      </c>
      <c r="R4846" s="52" t="str" cm="1">
        <f t="array" ref="R4846">_xlfn.IFS(ROUND(Q4846,0)=5,"Excellent",ROUND(Q4846,0)=4,"Good",ROUND(Q4846,0)=3,"Ok",ROUND(Q4846,0)&lt;3,"Bad")</f>
        <v>Excellent</v>
      </c>
      <c r="S4846">
        <v>15</v>
      </c>
      <c r="T4846" t="str">
        <f t="shared" si="302"/>
        <v>No</v>
      </c>
      <c r="U4846" s="65">
        <v>43629</v>
      </c>
      <c r="V4846" s="65">
        <v>44030</v>
      </c>
      <c r="W4846">
        <v>0</v>
      </c>
      <c r="X4846" t="str">
        <f t="shared" si="303"/>
        <v>Inactive</v>
      </c>
      <c r="Y4846" t="s">
        <v>15616</v>
      </c>
    </row>
    <row r="4847" spans="1:25" x14ac:dyDescent="0.25">
      <c r="A4847">
        <v>4846</v>
      </c>
      <c r="B4847" t="s">
        <v>3382</v>
      </c>
      <c r="C4847">
        <v>3870</v>
      </c>
      <c r="D4847" t="str">
        <f>VLOOKUP($C4847,Hosts!$A:$O,10,0)</f>
        <v>New York</v>
      </c>
      <c r="E4847" s="67">
        <f>INDEX(Hosts!$A:$O,MATCH(Places!$C4847,Hosts!$A:$A,0),MATCH(Places!E$1,Hosts!$1:$1,0))</f>
        <v>0.94</v>
      </c>
      <c r="F4847" s="67">
        <f>INDEX(Hosts!$A:$O,MATCH(Places!$C4847,Hosts!$A:$A,0),MATCH(Places!F$1,Hosts!$1:$1,0))</f>
        <v>0.97</v>
      </c>
      <c r="G4847" s="67" t="str">
        <f>INDEX(Hosts!$A:$O,MATCH(Places!$C4847,Hosts!$A:$A,0),MATCH(Places!G$1,Hosts!$1:$1,0))</f>
        <v>Yes</v>
      </c>
      <c r="H4847">
        <v>17</v>
      </c>
      <c r="I4847" t="str">
        <f>VLOOKUP($H4847,Neighborhoods!$A:$C,2,0)</f>
        <v>Manhattan</v>
      </c>
      <c r="J4847" t="str">
        <f>VLOOKUP($H4847,Neighborhoods!$A:$C,3,0)</f>
        <v>Hell's Kitchen</v>
      </c>
      <c r="K4847" t="s">
        <v>11822</v>
      </c>
      <c r="L4847" t="str">
        <f t="shared" si="300"/>
        <v>No</v>
      </c>
      <c r="M4847">
        <v>4</v>
      </c>
      <c r="N4847" t="str" cm="1">
        <f t="array" ref="N4847">_xlfn.IFS(M4847&lt;=2,"Small",M4847&lt;=5,"Medium",M4847&gt;5,"Large")</f>
        <v>Medium</v>
      </c>
      <c r="O4847" s="50">
        <v>125</v>
      </c>
      <c r="P4847" s="67">
        <f t="shared" si="301"/>
        <v>0.03</v>
      </c>
      <c r="Q4847" s="52">
        <v>4.99</v>
      </c>
      <c r="R4847" s="52" t="str" cm="1">
        <f t="array" ref="R4847">_xlfn.IFS(ROUND(Q4847,0)=5,"Excellent",ROUND(Q4847,0)=4,"Good",ROUND(Q4847,0)=3,"Ok",ROUND(Q4847,0)&lt;3,"Bad")</f>
        <v>Excellent</v>
      </c>
      <c r="S4847">
        <v>68</v>
      </c>
      <c r="T4847" t="str">
        <f t="shared" si="302"/>
        <v>No</v>
      </c>
      <c r="U4847" s="65">
        <v>43609</v>
      </c>
      <c r="V4847" s="65">
        <v>44039</v>
      </c>
      <c r="W4847">
        <v>249</v>
      </c>
      <c r="X4847" t="str">
        <f t="shared" si="303"/>
        <v>Active</v>
      </c>
      <c r="Y4847" t="s">
        <v>15616</v>
      </c>
    </row>
    <row r="4848" spans="1:25" x14ac:dyDescent="0.25">
      <c r="A4848">
        <v>4847</v>
      </c>
      <c r="B4848" t="s">
        <v>3383</v>
      </c>
      <c r="C4848">
        <v>2305</v>
      </c>
      <c r="D4848" t="str">
        <f>VLOOKUP($C4848,Hosts!$A:$O,10,0)</f>
        <v>New York</v>
      </c>
      <c r="E4848" s="67">
        <f>INDEX(Hosts!$A:$O,MATCH(Places!$C4848,Hosts!$A:$A,0),MATCH(Places!E$1,Hosts!$1:$1,0))</f>
        <v>1</v>
      </c>
      <c r="F4848" s="67">
        <f>INDEX(Hosts!$A:$O,MATCH(Places!$C4848,Hosts!$A:$A,0),MATCH(Places!F$1,Hosts!$1:$1,0))</f>
        <v>0.94</v>
      </c>
      <c r="G4848" s="67" t="str">
        <f>INDEX(Hosts!$A:$O,MATCH(Places!$C4848,Hosts!$A:$A,0),MATCH(Places!G$1,Hosts!$1:$1,0))</f>
        <v>Yes</v>
      </c>
      <c r="H4848">
        <v>7</v>
      </c>
      <c r="I4848" t="str">
        <f>VLOOKUP($H4848,Neighborhoods!$A:$C,2,0)</f>
        <v>Brooklyn</v>
      </c>
      <c r="J4848" t="str">
        <f>VLOOKUP($H4848,Neighborhoods!$A:$C,3,0)</f>
        <v>Bedford-Stuyvesant</v>
      </c>
      <c r="K4848" t="s">
        <v>11822</v>
      </c>
      <c r="L4848" t="str">
        <f t="shared" si="300"/>
        <v>No</v>
      </c>
      <c r="M4848">
        <v>4</v>
      </c>
      <c r="N4848" t="str" cm="1">
        <f t="array" ref="N4848">_xlfn.IFS(M4848&lt;=2,"Small",M4848&lt;=5,"Medium",M4848&gt;5,"Large")</f>
        <v>Medium</v>
      </c>
      <c r="O4848" s="50">
        <v>141</v>
      </c>
      <c r="P4848" s="67">
        <f t="shared" si="301"/>
        <v>0.03</v>
      </c>
      <c r="Q4848" s="52">
        <v>4.92</v>
      </c>
      <c r="R4848" s="52" t="str" cm="1">
        <f t="array" ref="R4848">_xlfn.IFS(ROUND(Q4848,0)=5,"Excellent",ROUND(Q4848,0)=4,"Good",ROUND(Q4848,0)=3,"Ok",ROUND(Q4848,0)&lt;3,"Bad")</f>
        <v>Excellent</v>
      </c>
      <c r="S4848">
        <v>50</v>
      </c>
      <c r="T4848" t="str">
        <f t="shared" si="302"/>
        <v>No</v>
      </c>
      <c r="U4848" s="65">
        <v>43621</v>
      </c>
      <c r="V4848" s="65">
        <v>43899</v>
      </c>
      <c r="W4848">
        <v>364</v>
      </c>
      <c r="X4848" t="str">
        <f t="shared" si="303"/>
        <v>Active</v>
      </c>
      <c r="Y4848" t="s">
        <v>15615</v>
      </c>
    </row>
    <row r="4849" spans="1:25" x14ac:dyDescent="0.25">
      <c r="A4849">
        <v>4848</v>
      </c>
      <c r="B4849" t="s">
        <v>3384</v>
      </c>
      <c r="C4849">
        <v>2413</v>
      </c>
      <c r="D4849" t="str">
        <f>VLOOKUP($C4849,Hosts!$A:$O,10,0)</f>
        <v>New York</v>
      </c>
      <c r="E4849" s="67">
        <f>INDEX(Hosts!$A:$O,MATCH(Places!$C4849,Hosts!$A:$A,0),MATCH(Places!E$1,Hosts!$1:$1,0))</f>
        <v>1</v>
      </c>
      <c r="F4849" s="67">
        <f>INDEX(Hosts!$A:$O,MATCH(Places!$C4849,Hosts!$A:$A,0),MATCH(Places!F$1,Hosts!$1:$1,0))</f>
        <v>1</v>
      </c>
      <c r="G4849" s="67" t="str">
        <f>INDEX(Hosts!$A:$O,MATCH(Places!$C4849,Hosts!$A:$A,0),MATCH(Places!G$1,Hosts!$1:$1,0))</f>
        <v>Yes</v>
      </c>
      <c r="H4849">
        <v>7</v>
      </c>
      <c r="I4849" t="str">
        <f>VLOOKUP($H4849,Neighborhoods!$A:$C,2,0)</f>
        <v>Brooklyn</v>
      </c>
      <c r="J4849" t="str">
        <f>VLOOKUP($H4849,Neighborhoods!$A:$C,3,0)</f>
        <v>Bedford-Stuyvesant</v>
      </c>
      <c r="K4849" t="s">
        <v>11822</v>
      </c>
      <c r="L4849" t="str">
        <f t="shared" si="300"/>
        <v>No</v>
      </c>
      <c r="M4849">
        <v>5</v>
      </c>
      <c r="N4849" t="str" cm="1">
        <f t="array" ref="N4849">_xlfn.IFS(M4849&lt;=2,"Small",M4849&lt;=5,"Medium",M4849&gt;5,"Large")</f>
        <v>Medium</v>
      </c>
      <c r="O4849" s="50">
        <v>150</v>
      </c>
      <c r="P4849" s="67">
        <f t="shared" si="301"/>
        <v>0.03</v>
      </c>
      <c r="Q4849" s="52">
        <v>4.8600000000000003</v>
      </c>
      <c r="R4849" s="52" t="str" cm="1">
        <f t="array" ref="R4849">_xlfn.IFS(ROUND(Q4849,0)=5,"Excellent",ROUND(Q4849,0)=4,"Good",ROUND(Q4849,0)=3,"Ok",ROUND(Q4849,0)&lt;3,"Bad")</f>
        <v>Excellent</v>
      </c>
      <c r="S4849">
        <v>7</v>
      </c>
      <c r="T4849" t="str">
        <f t="shared" si="302"/>
        <v>No</v>
      </c>
      <c r="U4849" s="65">
        <v>43618</v>
      </c>
      <c r="V4849" s="65">
        <v>43702</v>
      </c>
      <c r="W4849">
        <v>0</v>
      </c>
      <c r="X4849" t="str">
        <f t="shared" si="303"/>
        <v>Inactive</v>
      </c>
      <c r="Y4849" t="s">
        <v>15616</v>
      </c>
    </row>
    <row r="4850" spans="1:25" x14ac:dyDescent="0.25">
      <c r="A4850">
        <v>4849</v>
      </c>
      <c r="B4850" t="s">
        <v>3385</v>
      </c>
      <c r="C4850">
        <v>1615</v>
      </c>
      <c r="D4850" t="str">
        <f>VLOOKUP($C4850,Hosts!$A:$O,10,0)</f>
        <v>District of Columbia</v>
      </c>
      <c r="E4850" s="67">
        <f>INDEX(Hosts!$A:$O,MATCH(Places!$C4850,Hosts!$A:$A,0),MATCH(Places!E$1,Hosts!$1:$1,0))</f>
        <v>1</v>
      </c>
      <c r="F4850" s="67">
        <f>INDEX(Hosts!$A:$O,MATCH(Places!$C4850,Hosts!$A:$A,0),MATCH(Places!F$1,Hosts!$1:$1,0))</f>
        <v>0.19</v>
      </c>
      <c r="G4850" s="67" t="str">
        <f>INDEX(Hosts!$A:$O,MATCH(Places!$C4850,Hosts!$A:$A,0),MATCH(Places!G$1,Hosts!$1:$1,0))</f>
        <v>No</v>
      </c>
      <c r="H4850">
        <v>9</v>
      </c>
      <c r="I4850" t="str">
        <f>VLOOKUP($H4850,Neighborhoods!$A:$C,2,0)</f>
        <v>Brooklyn</v>
      </c>
      <c r="J4850" t="str">
        <f>VLOOKUP($H4850,Neighborhoods!$A:$C,3,0)</f>
        <v>Crown Heights</v>
      </c>
      <c r="K4850" t="s">
        <v>11822</v>
      </c>
      <c r="L4850" t="str">
        <f t="shared" si="300"/>
        <v>No</v>
      </c>
      <c r="M4850">
        <v>2</v>
      </c>
      <c r="N4850" t="str" cm="1">
        <f t="array" ref="N4850">_xlfn.IFS(M4850&lt;=2,"Small",M4850&lt;=5,"Medium",M4850&gt;5,"Large")</f>
        <v>Small</v>
      </c>
      <c r="O4850" s="50">
        <v>150</v>
      </c>
      <c r="P4850" s="67">
        <f t="shared" si="301"/>
        <v>0.03</v>
      </c>
      <c r="Q4850" s="52">
        <v>5</v>
      </c>
      <c r="R4850" s="52" t="str" cm="1">
        <f t="array" ref="R4850">_xlfn.IFS(ROUND(Q4850,0)=5,"Excellent",ROUND(Q4850,0)=4,"Good",ROUND(Q4850,0)=3,"Ok",ROUND(Q4850,0)&lt;3,"Bad")</f>
        <v>Excellent</v>
      </c>
      <c r="S4850">
        <v>8</v>
      </c>
      <c r="T4850" t="str">
        <f t="shared" si="302"/>
        <v>No</v>
      </c>
      <c r="U4850" s="65">
        <v>43652</v>
      </c>
      <c r="V4850" s="65">
        <v>43799</v>
      </c>
      <c r="W4850">
        <v>90</v>
      </c>
      <c r="X4850" t="str">
        <f t="shared" si="303"/>
        <v>Active</v>
      </c>
      <c r="Y4850" t="s">
        <v>15615</v>
      </c>
    </row>
    <row r="4851" spans="1:25" x14ac:dyDescent="0.25">
      <c r="A4851">
        <v>4850</v>
      </c>
      <c r="B4851" t="s">
        <v>3386</v>
      </c>
      <c r="C4851">
        <v>1665</v>
      </c>
      <c r="D4851" t="str">
        <f>VLOOKUP($C4851,Hosts!$A:$O,10,0)</f>
        <v>New York</v>
      </c>
      <c r="E4851" s="67">
        <f>INDEX(Hosts!$A:$O,MATCH(Places!$C4851,Hosts!$A:$A,0),MATCH(Places!E$1,Hosts!$1:$1,0))</f>
        <v>0.83</v>
      </c>
      <c r="F4851" s="67">
        <f>INDEX(Hosts!$A:$O,MATCH(Places!$C4851,Hosts!$A:$A,0),MATCH(Places!F$1,Hosts!$1:$1,0))</f>
        <v>0.83</v>
      </c>
      <c r="G4851" s="67" t="str">
        <f>INDEX(Hosts!$A:$O,MATCH(Places!$C4851,Hosts!$A:$A,0),MATCH(Places!G$1,Hosts!$1:$1,0))</f>
        <v>Yes</v>
      </c>
      <c r="H4851">
        <v>12</v>
      </c>
      <c r="I4851" t="str">
        <f>VLOOKUP($H4851,Neighborhoods!$A:$C,2,0)</f>
        <v>Brooklyn</v>
      </c>
      <c r="J4851" t="str">
        <f>VLOOKUP($H4851,Neighborhoods!$A:$C,3,0)</f>
        <v>Williamsburg</v>
      </c>
      <c r="K4851" t="s">
        <v>1</v>
      </c>
      <c r="L4851" t="str">
        <f t="shared" si="300"/>
        <v>Yes</v>
      </c>
      <c r="M4851">
        <v>2</v>
      </c>
      <c r="N4851" t="str" cm="1">
        <f t="array" ref="N4851">_xlfn.IFS(M4851&lt;=2,"Small",M4851&lt;=5,"Medium",M4851&gt;5,"Large")</f>
        <v>Small</v>
      </c>
      <c r="O4851" s="50">
        <v>80</v>
      </c>
      <c r="P4851" s="67">
        <f t="shared" si="301"/>
        <v>0.03</v>
      </c>
      <c r="Q4851" s="52">
        <v>4.83</v>
      </c>
      <c r="R4851" s="52" t="str" cm="1">
        <f t="array" ref="R4851">_xlfn.IFS(ROUND(Q4851,0)=5,"Excellent",ROUND(Q4851,0)=4,"Good",ROUND(Q4851,0)=3,"Ok",ROUND(Q4851,0)&lt;3,"Bad")</f>
        <v>Excellent</v>
      </c>
      <c r="S4851">
        <v>24</v>
      </c>
      <c r="T4851" t="str">
        <f t="shared" si="302"/>
        <v>No</v>
      </c>
      <c r="U4851" s="65">
        <v>43634</v>
      </c>
      <c r="V4851" s="65">
        <v>43905</v>
      </c>
      <c r="W4851">
        <v>84</v>
      </c>
      <c r="X4851" t="str">
        <f t="shared" si="303"/>
        <v>Active</v>
      </c>
      <c r="Y4851" t="s">
        <v>15615</v>
      </c>
    </row>
    <row r="4852" spans="1:25" x14ac:dyDescent="0.25">
      <c r="A4852">
        <v>4851</v>
      </c>
      <c r="B4852" t="s">
        <v>3387</v>
      </c>
      <c r="C4852">
        <v>3872</v>
      </c>
      <c r="D4852" t="str">
        <f>VLOOKUP($C4852,Hosts!$A:$O,10,0)</f>
        <v>New York</v>
      </c>
      <c r="E4852" s="67">
        <f>INDEX(Hosts!$A:$O,MATCH(Places!$C4852,Hosts!$A:$A,0),MATCH(Places!E$1,Hosts!$1:$1,0))</f>
        <v>0.8</v>
      </c>
      <c r="F4852" s="67">
        <f>INDEX(Hosts!$A:$O,MATCH(Places!$C4852,Hosts!$A:$A,0),MATCH(Places!F$1,Hosts!$1:$1,0))</f>
        <v>0.94</v>
      </c>
      <c r="G4852" s="67" t="str">
        <f>INDEX(Hosts!$A:$O,MATCH(Places!$C4852,Hosts!$A:$A,0),MATCH(Places!G$1,Hosts!$1:$1,0))</f>
        <v>No</v>
      </c>
      <c r="H4852">
        <v>8</v>
      </c>
      <c r="I4852" t="str">
        <f>VLOOKUP($H4852,Neighborhoods!$A:$C,2,0)</f>
        <v>Brooklyn</v>
      </c>
      <c r="J4852" t="str">
        <f>VLOOKUP($H4852,Neighborhoods!$A:$C,3,0)</f>
        <v>Bushwick</v>
      </c>
      <c r="K4852" t="s">
        <v>1</v>
      </c>
      <c r="L4852" t="str">
        <f t="shared" si="300"/>
        <v>Yes</v>
      </c>
      <c r="M4852">
        <v>3</v>
      </c>
      <c r="N4852" t="str" cm="1">
        <f t="array" ref="N4852">_xlfn.IFS(M4852&lt;=2,"Small",M4852&lt;=5,"Medium",M4852&gt;5,"Large")</f>
        <v>Medium</v>
      </c>
      <c r="O4852" s="50">
        <v>50</v>
      </c>
      <c r="P4852" s="67">
        <f t="shared" si="301"/>
        <v>0.03</v>
      </c>
      <c r="Q4852" s="52">
        <v>4.8099999999999996</v>
      </c>
      <c r="R4852" s="52" t="str" cm="1">
        <f t="array" ref="R4852">_xlfn.IFS(ROUND(Q4852,0)=5,"Excellent",ROUND(Q4852,0)=4,"Good",ROUND(Q4852,0)=3,"Ok",ROUND(Q4852,0)&lt;3,"Bad")</f>
        <v>Excellent</v>
      </c>
      <c r="S4852">
        <v>42</v>
      </c>
      <c r="T4852" t="str">
        <f t="shared" si="302"/>
        <v>No</v>
      </c>
      <c r="U4852" s="65">
        <v>43612</v>
      </c>
      <c r="V4852" s="65">
        <v>43906</v>
      </c>
      <c r="W4852">
        <v>90</v>
      </c>
      <c r="X4852" t="str">
        <f t="shared" si="303"/>
        <v>Active</v>
      </c>
      <c r="Y4852" t="s">
        <v>15615</v>
      </c>
    </row>
    <row r="4853" spans="1:25" x14ac:dyDescent="0.25">
      <c r="A4853">
        <v>4852</v>
      </c>
      <c r="B4853" t="s">
        <v>3388</v>
      </c>
      <c r="C4853">
        <v>514</v>
      </c>
      <c r="D4853" t="str">
        <f>VLOOKUP($C4853,Hosts!$A:$O,10,0)</f>
        <v>Florida</v>
      </c>
      <c r="E4853" s="67">
        <f>INDEX(Hosts!$A:$O,MATCH(Places!$C4853,Hosts!$A:$A,0),MATCH(Places!E$1,Hosts!$1:$1,0))</f>
        <v>0</v>
      </c>
      <c r="F4853" s="67">
        <f>INDEX(Hosts!$A:$O,MATCH(Places!$C4853,Hosts!$A:$A,0),MATCH(Places!F$1,Hosts!$1:$1,0))</f>
        <v>0.9</v>
      </c>
      <c r="G4853" s="67" t="str">
        <f>INDEX(Hosts!$A:$O,MATCH(Places!$C4853,Hosts!$A:$A,0),MATCH(Places!G$1,Hosts!$1:$1,0))</f>
        <v>Yes</v>
      </c>
      <c r="H4853">
        <v>14</v>
      </c>
      <c r="I4853" t="str">
        <f>VLOOKUP($H4853,Neighborhoods!$A:$C,2,0)</f>
        <v>Manhattan</v>
      </c>
      <c r="J4853" t="str">
        <f>VLOOKUP($H4853,Neighborhoods!$A:$C,3,0)</f>
        <v>East Harlem</v>
      </c>
      <c r="K4853" t="s">
        <v>16</v>
      </c>
      <c r="L4853" t="str">
        <f t="shared" si="300"/>
        <v>Yes</v>
      </c>
      <c r="M4853">
        <v>1</v>
      </c>
      <c r="N4853" t="str" cm="1">
        <f t="array" ref="N4853">_xlfn.IFS(M4853&lt;=2,"Small",M4853&lt;=5,"Medium",M4853&gt;5,"Large")</f>
        <v>Small</v>
      </c>
      <c r="O4853" s="50">
        <v>50</v>
      </c>
      <c r="P4853" s="67">
        <f t="shared" si="301"/>
        <v>0.03</v>
      </c>
      <c r="Q4853" s="52">
        <v>5</v>
      </c>
      <c r="R4853" s="52" t="str" cm="1">
        <f t="array" ref="R4853">_xlfn.IFS(ROUND(Q4853,0)=5,"Excellent",ROUND(Q4853,0)=4,"Good",ROUND(Q4853,0)=3,"Ok",ROUND(Q4853,0)&lt;3,"Bad")</f>
        <v>Excellent</v>
      </c>
      <c r="S4853">
        <v>23</v>
      </c>
      <c r="T4853" t="str">
        <f t="shared" si="302"/>
        <v>No</v>
      </c>
      <c r="U4853" s="65">
        <v>43626</v>
      </c>
      <c r="V4853" s="65">
        <v>43898</v>
      </c>
      <c r="W4853">
        <v>88</v>
      </c>
      <c r="X4853" t="str">
        <f t="shared" si="303"/>
        <v>Active</v>
      </c>
      <c r="Y4853" t="s">
        <v>15616</v>
      </c>
    </row>
    <row r="4854" spans="1:25" x14ac:dyDescent="0.25">
      <c r="A4854">
        <v>4853</v>
      </c>
      <c r="B4854" t="s">
        <v>14144</v>
      </c>
      <c r="C4854">
        <v>553</v>
      </c>
      <c r="D4854" t="str">
        <f>VLOOKUP($C4854,Hosts!$A:$O,10,0)</f>
        <v>New York</v>
      </c>
      <c r="E4854" s="67">
        <f>INDEX(Hosts!$A:$O,MATCH(Places!$C4854,Hosts!$A:$A,0),MATCH(Places!E$1,Hosts!$1:$1,0))</f>
        <v>0.92</v>
      </c>
      <c r="F4854" s="67">
        <f>INDEX(Hosts!$A:$O,MATCH(Places!$C4854,Hosts!$A:$A,0),MATCH(Places!F$1,Hosts!$1:$1,0))</f>
        <v>0.82</v>
      </c>
      <c r="G4854" s="67" t="str">
        <f>INDEX(Hosts!$A:$O,MATCH(Places!$C4854,Hosts!$A:$A,0),MATCH(Places!G$1,Hosts!$1:$1,0))</f>
        <v>Yes</v>
      </c>
      <c r="H4854">
        <v>16</v>
      </c>
      <c r="I4854" t="str">
        <f>VLOOKUP($H4854,Neighborhoods!$A:$C,2,0)</f>
        <v>Manhattan</v>
      </c>
      <c r="J4854" t="str">
        <f>VLOOKUP($H4854,Neighborhoods!$A:$C,3,0)</f>
        <v>Harlem</v>
      </c>
      <c r="K4854" t="s">
        <v>11822</v>
      </c>
      <c r="L4854" t="str">
        <f t="shared" si="300"/>
        <v>No</v>
      </c>
      <c r="M4854">
        <v>4</v>
      </c>
      <c r="N4854" t="str" cm="1">
        <f t="array" ref="N4854">_xlfn.IFS(M4854&lt;=2,"Small",M4854&lt;=5,"Medium",M4854&gt;5,"Large")</f>
        <v>Medium</v>
      </c>
      <c r="O4854" s="50">
        <v>175</v>
      </c>
      <c r="P4854" s="67">
        <f t="shared" si="301"/>
        <v>0.03</v>
      </c>
      <c r="Q4854" s="52">
        <v>4.84</v>
      </c>
      <c r="R4854" s="52" t="str" cm="1">
        <f t="array" ref="R4854">_xlfn.IFS(ROUND(Q4854,0)=5,"Excellent",ROUND(Q4854,0)=4,"Good",ROUND(Q4854,0)=3,"Ok",ROUND(Q4854,0)&lt;3,"Bad")</f>
        <v>Excellent</v>
      </c>
      <c r="S4854">
        <v>19</v>
      </c>
      <c r="T4854" t="str">
        <f t="shared" si="302"/>
        <v>No</v>
      </c>
      <c r="U4854" s="65">
        <v>43736</v>
      </c>
      <c r="V4854" s="65">
        <v>43908</v>
      </c>
      <c r="W4854">
        <v>181</v>
      </c>
      <c r="X4854" t="str">
        <f t="shared" si="303"/>
        <v>Active</v>
      </c>
      <c r="Y4854" t="s">
        <v>15616</v>
      </c>
    </row>
    <row r="4855" spans="1:25" x14ac:dyDescent="0.25">
      <c r="A4855">
        <v>4854</v>
      </c>
      <c r="B4855" t="s">
        <v>3389</v>
      </c>
      <c r="C4855">
        <v>3942</v>
      </c>
      <c r="D4855" t="str">
        <f>VLOOKUP($C4855,Hosts!$A:$O,10,0)</f>
        <v>New York</v>
      </c>
      <c r="E4855" s="67">
        <f>INDEX(Hosts!$A:$O,MATCH(Places!$C4855,Hosts!$A:$A,0),MATCH(Places!E$1,Hosts!$1:$1,0))</f>
        <v>0.9</v>
      </c>
      <c r="F4855" s="67">
        <f>INDEX(Hosts!$A:$O,MATCH(Places!$C4855,Hosts!$A:$A,0),MATCH(Places!F$1,Hosts!$1:$1,0))</f>
        <v>0.82</v>
      </c>
      <c r="G4855" s="67" t="str">
        <f>INDEX(Hosts!$A:$O,MATCH(Places!$C4855,Hosts!$A:$A,0),MATCH(Places!G$1,Hosts!$1:$1,0))</f>
        <v>No</v>
      </c>
      <c r="H4855">
        <v>7</v>
      </c>
      <c r="I4855" t="str">
        <f>VLOOKUP($H4855,Neighborhoods!$A:$C,2,0)</f>
        <v>Brooklyn</v>
      </c>
      <c r="J4855" t="str">
        <f>VLOOKUP($H4855,Neighborhoods!$A:$C,3,0)</f>
        <v>Bedford-Stuyvesant</v>
      </c>
      <c r="K4855" t="s">
        <v>1</v>
      </c>
      <c r="L4855" t="str">
        <f t="shared" si="300"/>
        <v>Yes</v>
      </c>
      <c r="M4855">
        <v>4</v>
      </c>
      <c r="N4855" t="str" cm="1">
        <f t="array" ref="N4855">_xlfn.IFS(M4855&lt;=2,"Small",M4855&lt;=5,"Medium",M4855&gt;5,"Large")</f>
        <v>Medium</v>
      </c>
      <c r="O4855" s="50">
        <v>40</v>
      </c>
      <c r="P4855" s="67">
        <f t="shared" si="301"/>
        <v>0.03</v>
      </c>
      <c r="Q4855" s="52">
        <v>5</v>
      </c>
      <c r="R4855" s="52" t="str" cm="1">
        <f t="array" ref="R4855">_xlfn.IFS(ROUND(Q4855,0)=5,"Excellent",ROUND(Q4855,0)=4,"Good",ROUND(Q4855,0)=3,"Ok",ROUND(Q4855,0)&lt;3,"Bad")</f>
        <v>Excellent</v>
      </c>
      <c r="S4855">
        <v>5</v>
      </c>
      <c r="T4855" t="str">
        <f t="shared" si="302"/>
        <v>No</v>
      </c>
      <c r="U4855" s="65">
        <v>43842</v>
      </c>
      <c r="V4855" s="65">
        <v>43906</v>
      </c>
      <c r="W4855">
        <v>83</v>
      </c>
      <c r="X4855" t="str">
        <f t="shared" si="303"/>
        <v>Active</v>
      </c>
      <c r="Y4855" t="s">
        <v>15615</v>
      </c>
    </row>
    <row r="4856" spans="1:25" x14ac:dyDescent="0.25">
      <c r="A4856">
        <v>4855</v>
      </c>
      <c r="B4856" t="s">
        <v>13777</v>
      </c>
      <c r="C4856">
        <v>3140</v>
      </c>
      <c r="D4856" t="str">
        <f>VLOOKUP($C4856,Hosts!$A:$O,10,0)</f>
        <v>New York</v>
      </c>
      <c r="E4856" s="67">
        <f>INDEX(Hosts!$A:$O,MATCH(Places!$C4856,Hosts!$A:$A,0),MATCH(Places!E$1,Hosts!$1:$1,0))</f>
        <v>1</v>
      </c>
      <c r="F4856" s="67">
        <f>INDEX(Hosts!$A:$O,MATCH(Places!$C4856,Hosts!$A:$A,0),MATCH(Places!F$1,Hosts!$1:$1,0))</f>
        <v>0.9</v>
      </c>
      <c r="G4856" s="67" t="str">
        <f>INDEX(Hosts!$A:$O,MATCH(Places!$C4856,Hosts!$A:$A,0),MATCH(Places!G$1,Hosts!$1:$1,0))</f>
        <v>No</v>
      </c>
      <c r="H4856">
        <v>20</v>
      </c>
      <c r="I4856" t="str">
        <f>VLOOKUP($H4856,Neighborhoods!$A:$C,2,0)</f>
        <v>Manhattan</v>
      </c>
      <c r="J4856" t="str">
        <f>VLOOKUP($H4856,Neighborhoods!$A:$C,3,0)</f>
        <v>Upper West Side</v>
      </c>
      <c r="K4856" t="s">
        <v>11822</v>
      </c>
      <c r="L4856" t="str">
        <f t="shared" si="300"/>
        <v>No</v>
      </c>
      <c r="M4856">
        <v>3</v>
      </c>
      <c r="N4856" t="str" cm="1">
        <f t="array" ref="N4856">_xlfn.IFS(M4856&lt;=2,"Small",M4856&lt;=5,"Medium",M4856&gt;5,"Large")</f>
        <v>Medium</v>
      </c>
      <c r="O4856" s="50">
        <v>150</v>
      </c>
      <c r="P4856" s="67">
        <f t="shared" si="301"/>
        <v>0.03</v>
      </c>
      <c r="Q4856" s="52">
        <v>5</v>
      </c>
      <c r="R4856" s="52" t="str" cm="1">
        <f t="array" ref="R4856">_xlfn.IFS(ROUND(Q4856,0)=5,"Excellent",ROUND(Q4856,0)=4,"Good",ROUND(Q4856,0)=3,"Ok",ROUND(Q4856,0)&lt;3,"Bad")</f>
        <v>Excellent</v>
      </c>
      <c r="S4856">
        <v>3</v>
      </c>
      <c r="T4856" t="str">
        <f t="shared" si="302"/>
        <v>No</v>
      </c>
      <c r="U4856" s="65">
        <v>43666</v>
      </c>
      <c r="V4856" s="65">
        <v>44013</v>
      </c>
      <c r="W4856">
        <v>245</v>
      </c>
      <c r="X4856" t="str">
        <f t="shared" si="303"/>
        <v>Active</v>
      </c>
      <c r="Y4856" t="s">
        <v>15615</v>
      </c>
    </row>
    <row r="4857" spans="1:25" x14ac:dyDescent="0.25">
      <c r="A4857">
        <v>4856</v>
      </c>
      <c r="B4857" t="s">
        <v>3391</v>
      </c>
      <c r="C4857">
        <v>3687</v>
      </c>
      <c r="D4857" t="str">
        <f>VLOOKUP($C4857,Hosts!$A:$O,10,0)</f>
        <v>New York</v>
      </c>
      <c r="E4857" s="67">
        <f>INDEX(Hosts!$A:$O,MATCH(Places!$C4857,Hosts!$A:$A,0),MATCH(Places!E$1,Hosts!$1:$1,0))</f>
        <v>1</v>
      </c>
      <c r="F4857" s="67">
        <f>INDEX(Hosts!$A:$O,MATCH(Places!$C4857,Hosts!$A:$A,0),MATCH(Places!F$1,Hosts!$1:$1,0))</f>
        <v>0.5</v>
      </c>
      <c r="G4857" s="67" t="str">
        <f>INDEX(Hosts!$A:$O,MATCH(Places!$C4857,Hosts!$A:$A,0),MATCH(Places!G$1,Hosts!$1:$1,0))</f>
        <v>No</v>
      </c>
      <c r="H4857">
        <v>16</v>
      </c>
      <c r="I4857" t="str">
        <f>VLOOKUP($H4857,Neighborhoods!$A:$C,2,0)</f>
        <v>Manhattan</v>
      </c>
      <c r="J4857" t="str">
        <f>VLOOKUP($H4857,Neighborhoods!$A:$C,3,0)</f>
        <v>Harlem</v>
      </c>
      <c r="K4857" t="s">
        <v>11822</v>
      </c>
      <c r="L4857" t="str">
        <f t="shared" si="300"/>
        <v>No</v>
      </c>
      <c r="M4857">
        <v>3</v>
      </c>
      <c r="N4857" t="str" cm="1">
        <f t="array" ref="N4857">_xlfn.IFS(M4857&lt;=2,"Small",M4857&lt;=5,"Medium",M4857&gt;5,"Large")</f>
        <v>Medium</v>
      </c>
      <c r="O4857" s="50">
        <v>120</v>
      </c>
      <c r="P4857" s="67">
        <f t="shared" si="301"/>
        <v>0.03</v>
      </c>
      <c r="Q4857" s="52">
        <v>4.33</v>
      </c>
      <c r="R4857" s="52" t="str" cm="1">
        <f t="array" ref="R4857">_xlfn.IFS(ROUND(Q4857,0)=5,"Excellent",ROUND(Q4857,0)=4,"Good",ROUND(Q4857,0)=3,"Ok",ROUND(Q4857,0)&lt;3,"Bad")</f>
        <v>Good</v>
      </c>
      <c r="S4857">
        <v>3</v>
      </c>
      <c r="T4857" t="str">
        <f t="shared" si="302"/>
        <v>No</v>
      </c>
      <c r="U4857" s="65">
        <v>43694</v>
      </c>
      <c r="V4857" s="65">
        <v>43712</v>
      </c>
      <c r="W4857">
        <v>48</v>
      </c>
      <c r="X4857" t="str">
        <f t="shared" si="303"/>
        <v>Active</v>
      </c>
      <c r="Y4857" t="s">
        <v>15616</v>
      </c>
    </row>
    <row r="4858" spans="1:25" x14ac:dyDescent="0.25">
      <c r="A4858">
        <v>4857</v>
      </c>
      <c r="B4858" t="s">
        <v>3392</v>
      </c>
      <c r="C4858">
        <v>1683</v>
      </c>
      <c r="D4858" t="str">
        <f>VLOOKUP($C4858,Hosts!$A:$O,10,0)</f>
        <v>New York</v>
      </c>
      <c r="E4858" s="67">
        <f>INDEX(Hosts!$A:$O,MATCH(Places!$C4858,Hosts!$A:$A,0),MATCH(Places!E$1,Hosts!$1:$1,0))</f>
        <v>0</v>
      </c>
      <c r="F4858" s="67">
        <f>INDEX(Hosts!$A:$O,MATCH(Places!$C4858,Hosts!$A:$A,0),MATCH(Places!F$1,Hosts!$1:$1,0))</f>
        <v>0.71</v>
      </c>
      <c r="G4858" s="67" t="str">
        <f>INDEX(Hosts!$A:$O,MATCH(Places!$C4858,Hosts!$A:$A,0),MATCH(Places!G$1,Hosts!$1:$1,0))</f>
        <v>No</v>
      </c>
      <c r="H4858">
        <v>7</v>
      </c>
      <c r="I4858" t="str">
        <f>VLOOKUP($H4858,Neighborhoods!$A:$C,2,0)</f>
        <v>Brooklyn</v>
      </c>
      <c r="J4858" t="str">
        <f>VLOOKUP($H4858,Neighborhoods!$A:$C,3,0)</f>
        <v>Bedford-Stuyvesant</v>
      </c>
      <c r="K4858" t="s">
        <v>1</v>
      </c>
      <c r="L4858" t="str">
        <f t="shared" si="300"/>
        <v>Yes</v>
      </c>
      <c r="M4858">
        <v>2</v>
      </c>
      <c r="N4858" t="str" cm="1">
        <f t="array" ref="N4858">_xlfn.IFS(M4858&lt;=2,"Small",M4858&lt;=5,"Medium",M4858&gt;5,"Large")</f>
        <v>Small</v>
      </c>
      <c r="O4858" s="50">
        <v>65</v>
      </c>
      <c r="P4858" s="67">
        <f t="shared" si="301"/>
        <v>0.03</v>
      </c>
      <c r="Q4858" s="52">
        <v>5</v>
      </c>
      <c r="R4858" s="52" t="str" cm="1">
        <f t="array" ref="R4858">_xlfn.IFS(ROUND(Q4858,0)=5,"Excellent",ROUND(Q4858,0)=4,"Good",ROUND(Q4858,0)=3,"Ok",ROUND(Q4858,0)&lt;3,"Bad")</f>
        <v>Excellent</v>
      </c>
      <c r="S4858">
        <v>4</v>
      </c>
      <c r="T4858" t="str">
        <f t="shared" si="302"/>
        <v>No</v>
      </c>
      <c r="U4858" s="65">
        <v>43625</v>
      </c>
      <c r="V4858" s="65">
        <v>43831</v>
      </c>
      <c r="W4858">
        <v>89</v>
      </c>
      <c r="X4858" t="str">
        <f t="shared" si="303"/>
        <v>Active</v>
      </c>
      <c r="Y4858" t="s">
        <v>15615</v>
      </c>
    </row>
    <row r="4859" spans="1:25" x14ac:dyDescent="0.25">
      <c r="A4859">
        <v>4858</v>
      </c>
      <c r="B4859" t="s">
        <v>15501</v>
      </c>
      <c r="C4859">
        <v>2965</v>
      </c>
      <c r="D4859" t="str">
        <f>VLOOKUP($C4859,Hosts!$A:$O,10,0)</f>
        <v>New York</v>
      </c>
      <c r="E4859" s="67">
        <f>INDEX(Hosts!$A:$O,MATCH(Places!$C4859,Hosts!$A:$A,0),MATCH(Places!E$1,Hosts!$1:$1,0))</f>
        <v>0.83</v>
      </c>
      <c r="F4859" s="67">
        <f>INDEX(Hosts!$A:$O,MATCH(Places!$C4859,Hosts!$A:$A,0),MATCH(Places!F$1,Hosts!$1:$1,0))</f>
        <v>0.78</v>
      </c>
      <c r="G4859" s="67" t="str">
        <f>INDEX(Hosts!$A:$O,MATCH(Places!$C4859,Hosts!$A:$A,0),MATCH(Places!G$1,Hosts!$1:$1,0))</f>
        <v>Yes</v>
      </c>
      <c r="H4859">
        <v>20</v>
      </c>
      <c r="I4859" t="str">
        <f>VLOOKUP($H4859,Neighborhoods!$A:$C,2,0)</f>
        <v>Manhattan</v>
      </c>
      <c r="J4859" t="str">
        <f>VLOOKUP($H4859,Neighborhoods!$A:$C,3,0)</f>
        <v>Upper West Side</v>
      </c>
      <c r="K4859" t="s">
        <v>11822</v>
      </c>
      <c r="L4859" t="str">
        <f t="shared" si="300"/>
        <v>No</v>
      </c>
      <c r="M4859">
        <v>2</v>
      </c>
      <c r="N4859" t="str" cm="1">
        <f t="array" ref="N4859">_xlfn.IFS(M4859&lt;=2,"Small",M4859&lt;=5,"Medium",M4859&gt;5,"Large")</f>
        <v>Small</v>
      </c>
      <c r="O4859" s="50">
        <v>225</v>
      </c>
      <c r="P4859" s="67">
        <f t="shared" si="301"/>
        <v>0.04</v>
      </c>
      <c r="Q4859" s="52">
        <v>4.9800000000000004</v>
      </c>
      <c r="R4859" s="52" t="str" cm="1">
        <f t="array" ref="R4859">_xlfn.IFS(ROUND(Q4859,0)=5,"Excellent",ROUND(Q4859,0)=4,"Good",ROUND(Q4859,0)=3,"Ok",ROUND(Q4859,0)&lt;3,"Bad")</f>
        <v>Excellent</v>
      </c>
      <c r="S4859">
        <v>40</v>
      </c>
      <c r="T4859" t="str">
        <f t="shared" si="302"/>
        <v>No</v>
      </c>
      <c r="U4859" s="65">
        <v>43619</v>
      </c>
      <c r="V4859" s="65">
        <v>44043</v>
      </c>
      <c r="W4859">
        <v>24</v>
      </c>
      <c r="X4859" t="str">
        <f t="shared" si="303"/>
        <v>Active</v>
      </c>
      <c r="Y4859" t="s">
        <v>15615</v>
      </c>
    </row>
    <row r="4860" spans="1:25" x14ac:dyDescent="0.25">
      <c r="A4860">
        <v>4859</v>
      </c>
      <c r="B4860" t="s">
        <v>3393</v>
      </c>
      <c r="C4860">
        <v>2215</v>
      </c>
      <c r="D4860" t="str">
        <f>VLOOKUP($C4860,Hosts!$A:$O,10,0)</f>
        <v>New York</v>
      </c>
      <c r="E4860" s="67">
        <f>INDEX(Hosts!$A:$O,MATCH(Places!$C4860,Hosts!$A:$A,0),MATCH(Places!E$1,Hosts!$1:$1,0))</f>
        <v>1</v>
      </c>
      <c r="F4860" s="67">
        <f>INDEX(Hosts!$A:$O,MATCH(Places!$C4860,Hosts!$A:$A,0),MATCH(Places!F$1,Hosts!$1:$1,0))</f>
        <v>0.5</v>
      </c>
      <c r="G4860" s="67" t="str">
        <f>INDEX(Hosts!$A:$O,MATCH(Places!$C4860,Hosts!$A:$A,0),MATCH(Places!G$1,Hosts!$1:$1,0))</f>
        <v>Yes</v>
      </c>
      <c r="H4860">
        <v>12</v>
      </c>
      <c r="I4860" t="str">
        <f>VLOOKUP($H4860,Neighborhoods!$A:$C,2,0)</f>
        <v>Brooklyn</v>
      </c>
      <c r="J4860" t="str">
        <f>VLOOKUP($H4860,Neighborhoods!$A:$C,3,0)</f>
        <v>Williamsburg</v>
      </c>
      <c r="K4860" t="s">
        <v>11822</v>
      </c>
      <c r="L4860" t="str">
        <f t="shared" si="300"/>
        <v>No</v>
      </c>
      <c r="M4860">
        <v>3</v>
      </c>
      <c r="N4860" t="str" cm="1">
        <f t="array" ref="N4860">_xlfn.IFS(M4860&lt;=2,"Small",M4860&lt;=5,"Medium",M4860&gt;5,"Large")</f>
        <v>Medium</v>
      </c>
      <c r="O4860" s="50">
        <v>150</v>
      </c>
      <c r="P4860" s="67">
        <f t="shared" si="301"/>
        <v>0.03</v>
      </c>
      <c r="Q4860" s="52">
        <v>5</v>
      </c>
      <c r="R4860" s="52" t="str" cm="1">
        <f t="array" ref="R4860">_xlfn.IFS(ROUND(Q4860,0)=5,"Excellent",ROUND(Q4860,0)=4,"Good",ROUND(Q4860,0)=3,"Ok",ROUND(Q4860,0)&lt;3,"Bad")</f>
        <v>Excellent</v>
      </c>
      <c r="S4860">
        <v>9</v>
      </c>
      <c r="T4860" t="str">
        <f t="shared" si="302"/>
        <v>No</v>
      </c>
      <c r="U4860" s="65">
        <v>43625</v>
      </c>
      <c r="V4860" s="65">
        <v>43820</v>
      </c>
      <c r="W4860">
        <v>0</v>
      </c>
      <c r="X4860" t="str">
        <f t="shared" si="303"/>
        <v>Inactive</v>
      </c>
      <c r="Y4860" t="s">
        <v>15615</v>
      </c>
    </row>
    <row r="4861" spans="1:25" x14ac:dyDescent="0.25">
      <c r="A4861">
        <v>4860</v>
      </c>
      <c r="B4861" t="s">
        <v>13213</v>
      </c>
      <c r="C4861">
        <v>3732</v>
      </c>
      <c r="D4861" t="str">
        <f>VLOOKUP($C4861,Hosts!$A:$O,10,0)</f>
        <v>New York</v>
      </c>
      <c r="E4861" s="67">
        <f>INDEX(Hosts!$A:$O,MATCH(Places!$C4861,Hosts!$A:$A,0),MATCH(Places!E$1,Hosts!$1:$1,0))</f>
        <v>1</v>
      </c>
      <c r="F4861" s="67">
        <f>INDEX(Hosts!$A:$O,MATCH(Places!$C4861,Hosts!$A:$A,0),MATCH(Places!F$1,Hosts!$1:$1,0))</f>
        <v>1</v>
      </c>
      <c r="G4861" s="67" t="str">
        <f>INDEX(Hosts!$A:$O,MATCH(Places!$C4861,Hosts!$A:$A,0),MATCH(Places!G$1,Hosts!$1:$1,0))</f>
        <v>Yes</v>
      </c>
      <c r="H4861">
        <v>8</v>
      </c>
      <c r="I4861" t="str">
        <f>VLOOKUP($H4861,Neighborhoods!$A:$C,2,0)</f>
        <v>Brooklyn</v>
      </c>
      <c r="J4861" t="str">
        <f>VLOOKUP($H4861,Neighborhoods!$A:$C,3,0)</f>
        <v>Bushwick</v>
      </c>
      <c r="K4861" t="s">
        <v>1</v>
      </c>
      <c r="L4861" t="str">
        <f t="shared" si="300"/>
        <v>Yes</v>
      </c>
      <c r="M4861">
        <v>2</v>
      </c>
      <c r="N4861" t="str" cm="1">
        <f t="array" ref="N4861">_xlfn.IFS(M4861&lt;=2,"Small",M4861&lt;=5,"Medium",M4861&gt;5,"Large")</f>
        <v>Small</v>
      </c>
      <c r="O4861" s="50">
        <v>70</v>
      </c>
      <c r="P4861" s="67">
        <f t="shared" si="301"/>
        <v>0.03</v>
      </c>
      <c r="Q4861" s="52">
        <v>4.9800000000000004</v>
      </c>
      <c r="R4861" s="52" t="str" cm="1">
        <f t="array" ref="R4861">_xlfn.IFS(ROUND(Q4861,0)=5,"Excellent",ROUND(Q4861,0)=4,"Good",ROUND(Q4861,0)=3,"Ok",ROUND(Q4861,0)&lt;3,"Bad")</f>
        <v>Excellent</v>
      </c>
      <c r="S4861">
        <v>58</v>
      </c>
      <c r="T4861" t="str">
        <f t="shared" si="302"/>
        <v>No</v>
      </c>
      <c r="U4861" s="65">
        <v>43614</v>
      </c>
      <c r="V4861" s="65">
        <v>44057</v>
      </c>
      <c r="W4861">
        <v>347</v>
      </c>
      <c r="X4861" t="str">
        <f t="shared" si="303"/>
        <v>Active</v>
      </c>
      <c r="Y4861" t="s">
        <v>15615</v>
      </c>
    </row>
    <row r="4862" spans="1:25" x14ac:dyDescent="0.25">
      <c r="A4862">
        <v>4861</v>
      </c>
      <c r="B4862" t="s">
        <v>3394</v>
      </c>
      <c r="C4862">
        <v>2160</v>
      </c>
      <c r="D4862" t="str">
        <f>VLOOKUP($C4862,Hosts!$A:$O,10,0)</f>
        <v>New York</v>
      </c>
      <c r="E4862" s="67">
        <f>INDEX(Hosts!$A:$O,MATCH(Places!$C4862,Hosts!$A:$A,0),MATCH(Places!E$1,Hosts!$1:$1,0))</f>
        <v>1</v>
      </c>
      <c r="F4862" s="67">
        <f>INDEX(Hosts!$A:$O,MATCH(Places!$C4862,Hosts!$A:$A,0),MATCH(Places!F$1,Hosts!$1:$1,0))</f>
        <v>0.33</v>
      </c>
      <c r="G4862" s="67" t="str">
        <f>INDEX(Hosts!$A:$O,MATCH(Places!$C4862,Hosts!$A:$A,0),MATCH(Places!G$1,Hosts!$1:$1,0))</f>
        <v>No</v>
      </c>
      <c r="H4862">
        <v>15</v>
      </c>
      <c r="I4862" t="str">
        <f>VLOOKUP($H4862,Neighborhoods!$A:$C,2,0)</f>
        <v>Manhattan</v>
      </c>
      <c r="J4862" t="str">
        <f>VLOOKUP($H4862,Neighborhoods!$A:$C,3,0)</f>
        <v>East Village</v>
      </c>
      <c r="K4862" t="s">
        <v>11822</v>
      </c>
      <c r="L4862" t="str">
        <f t="shared" si="300"/>
        <v>No</v>
      </c>
      <c r="M4862">
        <v>6</v>
      </c>
      <c r="N4862" t="str" cm="1">
        <f t="array" ref="N4862">_xlfn.IFS(M4862&lt;=2,"Small",M4862&lt;=5,"Medium",M4862&gt;5,"Large")</f>
        <v>Large</v>
      </c>
      <c r="O4862" s="50">
        <v>850</v>
      </c>
      <c r="P4862" s="67">
        <f t="shared" si="301"/>
        <v>0.05</v>
      </c>
      <c r="Q4862" s="52">
        <v>5</v>
      </c>
      <c r="R4862" s="52" t="str" cm="1">
        <f t="array" ref="R4862">_xlfn.IFS(ROUND(Q4862,0)=5,"Excellent",ROUND(Q4862,0)=4,"Good",ROUND(Q4862,0)=3,"Ok",ROUND(Q4862,0)&lt;3,"Bad")</f>
        <v>Excellent</v>
      </c>
      <c r="S4862">
        <v>3</v>
      </c>
      <c r="T4862" t="str">
        <f t="shared" si="302"/>
        <v>No</v>
      </c>
      <c r="U4862" s="65">
        <v>43666</v>
      </c>
      <c r="V4862" s="65">
        <v>43826</v>
      </c>
      <c r="W4862">
        <v>15</v>
      </c>
      <c r="X4862" t="str">
        <f t="shared" si="303"/>
        <v>Active</v>
      </c>
      <c r="Y4862" t="s">
        <v>15615</v>
      </c>
    </row>
    <row r="4863" spans="1:25" x14ac:dyDescent="0.25">
      <c r="A4863">
        <v>4862</v>
      </c>
      <c r="B4863" t="s">
        <v>14258</v>
      </c>
      <c r="C4863">
        <v>2814</v>
      </c>
      <c r="D4863" t="str">
        <f>VLOOKUP($C4863,Hosts!$A:$O,10,0)</f>
        <v>New York</v>
      </c>
      <c r="E4863" s="67">
        <f>INDEX(Hosts!$A:$O,MATCH(Places!$C4863,Hosts!$A:$A,0),MATCH(Places!E$1,Hosts!$1:$1,0))</f>
        <v>1</v>
      </c>
      <c r="F4863" s="67">
        <f>INDEX(Hosts!$A:$O,MATCH(Places!$C4863,Hosts!$A:$A,0),MATCH(Places!F$1,Hosts!$1:$1,0))</f>
        <v>0.94</v>
      </c>
      <c r="G4863" s="67" t="str">
        <f>INDEX(Hosts!$A:$O,MATCH(Places!$C4863,Hosts!$A:$A,0),MATCH(Places!G$1,Hosts!$1:$1,0))</f>
        <v>Yes</v>
      </c>
      <c r="H4863">
        <v>24</v>
      </c>
      <c r="I4863" t="str">
        <f>VLOOKUP($H4863,Neighborhoods!$A:$C,2,0)</f>
        <v>Queens</v>
      </c>
      <c r="J4863" t="str">
        <f>VLOOKUP($H4863,Neighborhoods!$A:$C,3,0)</f>
        <v>Long Island City</v>
      </c>
      <c r="K4863" t="s">
        <v>11822</v>
      </c>
      <c r="L4863" t="str">
        <f t="shared" si="300"/>
        <v>No</v>
      </c>
      <c r="M4863">
        <v>8</v>
      </c>
      <c r="N4863" t="str" cm="1">
        <f t="array" ref="N4863">_xlfn.IFS(M4863&lt;=2,"Small",M4863&lt;=5,"Medium",M4863&gt;5,"Large")</f>
        <v>Large</v>
      </c>
      <c r="O4863" s="50">
        <v>242</v>
      </c>
      <c r="P4863" s="67">
        <f t="shared" si="301"/>
        <v>0.04</v>
      </c>
      <c r="Q4863" s="52">
        <v>4.9800000000000004</v>
      </c>
      <c r="R4863" s="52" t="str" cm="1">
        <f t="array" ref="R4863">_xlfn.IFS(ROUND(Q4863,0)=5,"Excellent",ROUND(Q4863,0)=4,"Good",ROUND(Q4863,0)=3,"Ok",ROUND(Q4863,0)&lt;3,"Bad")</f>
        <v>Excellent</v>
      </c>
      <c r="S4863">
        <v>42</v>
      </c>
      <c r="T4863" t="str">
        <f t="shared" si="302"/>
        <v>No</v>
      </c>
      <c r="U4863" s="65">
        <v>43626</v>
      </c>
      <c r="V4863" s="65">
        <v>43943</v>
      </c>
      <c r="W4863">
        <v>336</v>
      </c>
      <c r="X4863" t="str">
        <f t="shared" si="303"/>
        <v>Active</v>
      </c>
      <c r="Y4863" t="s">
        <v>15615</v>
      </c>
    </row>
    <row r="4864" spans="1:25" x14ac:dyDescent="0.25">
      <c r="A4864">
        <v>4863</v>
      </c>
      <c r="B4864" t="s">
        <v>13421</v>
      </c>
      <c r="C4864">
        <v>3874</v>
      </c>
      <c r="D4864" t="str">
        <f>VLOOKUP($C4864,Hosts!$A:$O,10,0)</f>
        <v>New York</v>
      </c>
      <c r="E4864" s="67">
        <f>INDEX(Hosts!$A:$O,MATCH(Places!$C4864,Hosts!$A:$A,0),MATCH(Places!E$1,Hosts!$1:$1,0))</f>
        <v>1</v>
      </c>
      <c r="F4864" s="67">
        <f>INDEX(Hosts!$A:$O,MATCH(Places!$C4864,Hosts!$A:$A,0),MATCH(Places!F$1,Hosts!$1:$1,0))</f>
        <v>0.99</v>
      </c>
      <c r="G4864" s="67" t="str">
        <f>INDEX(Hosts!$A:$O,MATCH(Places!$C4864,Hosts!$A:$A,0),MATCH(Places!G$1,Hosts!$1:$1,0))</f>
        <v>Yes</v>
      </c>
      <c r="H4864">
        <v>22</v>
      </c>
      <c r="I4864" t="str">
        <f>VLOOKUP($H4864,Neighborhoods!$A:$C,2,0)</f>
        <v>Queens</v>
      </c>
      <c r="J4864" t="str">
        <f>VLOOKUP($H4864,Neighborhoods!$A:$C,3,0)</f>
        <v>Flushing</v>
      </c>
      <c r="K4864" t="s">
        <v>1</v>
      </c>
      <c r="L4864" t="str">
        <f t="shared" si="300"/>
        <v>Yes</v>
      </c>
      <c r="M4864">
        <v>2</v>
      </c>
      <c r="N4864" t="str" cm="1">
        <f t="array" ref="N4864">_xlfn.IFS(M4864&lt;=2,"Small",M4864&lt;=5,"Medium",M4864&gt;5,"Large")</f>
        <v>Small</v>
      </c>
      <c r="O4864" s="50">
        <v>80</v>
      </c>
      <c r="P4864" s="67">
        <f t="shared" si="301"/>
        <v>0.03</v>
      </c>
      <c r="Q4864" s="52">
        <v>4.96</v>
      </c>
      <c r="R4864" s="52" t="str" cm="1">
        <f t="array" ref="R4864">_xlfn.IFS(ROUND(Q4864,0)=5,"Excellent",ROUND(Q4864,0)=4,"Good",ROUND(Q4864,0)=3,"Ok",ROUND(Q4864,0)&lt;3,"Bad")</f>
        <v>Excellent</v>
      </c>
      <c r="S4864">
        <v>53</v>
      </c>
      <c r="T4864" t="str">
        <f t="shared" si="302"/>
        <v>No</v>
      </c>
      <c r="U4864" s="65">
        <v>43623</v>
      </c>
      <c r="V4864" s="65">
        <v>43885</v>
      </c>
      <c r="W4864">
        <v>90</v>
      </c>
      <c r="X4864" t="str">
        <f t="shared" si="303"/>
        <v>Active</v>
      </c>
      <c r="Y4864" t="s">
        <v>15615</v>
      </c>
    </row>
    <row r="4865" spans="1:25" x14ac:dyDescent="0.25">
      <c r="A4865">
        <v>4864</v>
      </c>
      <c r="B4865" t="s">
        <v>13624</v>
      </c>
      <c r="C4865">
        <v>561</v>
      </c>
      <c r="D4865" t="str">
        <f>VLOOKUP($C4865,Hosts!$A:$O,10,0)</f>
        <v>New York</v>
      </c>
      <c r="E4865" s="67">
        <f>INDEX(Hosts!$A:$O,MATCH(Places!$C4865,Hosts!$A:$A,0),MATCH(Places!E$1,Hosts!$1:$1,0))</f>
        <v>1</v>
      </c>
      <c r="F4865" s="67">
        <f>INDEX(Hosts!$A:$O,MATCH(Places!$C4865,Hosts!$A:$A,0),MATCH(Places!F$1,Hosts!$1:$1,0))</f>
        <v>1</v>
      </c>
      <c r="G4865" s="67" t="str">
        <f>INDEX(Hosts!$A:$O,MATCH(Places!$C4865,Hosts!$A:$A,0),MATCH(Places!G$1,Hosts!$1:$1,0))</f>
        <v>Yes</v>
      </c>
      <c r="H4865">
        <v>9</v>
      </c>
      <c r="I4865" t="str">
        <f>VLOOKUP($H4865,Neighborhoods!$A:$C,2,0)</f>
        <v>Brooklyn</v>
      </c>
      <c r="J4865" t="str">
        <f>VLOOKUP($H4865,Neighborhoods!$A:$C,3,0)</f>
        <v>Crown Heights</v>
      </c>
      <c r="K4865" t="s">
        <v>11822</v>
      </c>
      <c r="L4865" t="str">
        <f t="shared" si="300"/>
        <v>No</v>
      </c>
      <c r="M4865">
        <v>2</v>
      </c>
      <c r="N4865" t="str" cm="1">
        <f t="array" ref="N4865">_xlfn.IFS(M4865&lt;=2,"Small",M4865&lt;=5,"Medium",M4865&gt;5,"Large")</f>
        <v>Small</v>
      </c>
      <c r="O4865" s="50">
        <v>125</v>
      </c>
      <c r="P4865" s="67">
        <f t="shared" si="301"/>
        <v>0.03</v>
      </c>
      <c r="Q4865" s="52">
        <v>4.88</v>
      </c>
      <c r="R4865" s="52" t="str" cm="1">
        <f t="array" ref="R4865">_xlfn.IFS(ROUND(Q4865,0)=5,"Excellent",ROUND(Q4865,0)=4,"Good",ROUND(Q4865,0)=3,"Ok",ROUND(Q4865,0)&lt;3,"Bad")</f>
        <v>Excellent</v>
      </c>
      <c r="S4865">
        <v>8</v>
      </c>
      <c r="T4865" t="str">
        <f t="shared" si="302"/>
        <v>No</v>
      </c>
      <c r="U4865" s="65">
        <v>43803</v>
      </c>
      <c r="V4865" s="65">
        <v>43908</v>
      </c>
      <c r="W4865">
        <v>0</v>
      </c>
      <c r="X4865" t="str">
        <f t="shared" si="303"/>
        <v>Inactive</v>
      </c>
      <c r="Y4865" t="s">
        <v>15616</v>
      </c>
    </row>
    <row r="4866" spans="1:25" x14ac:dyDescent="0.25">
      <c r="A4866">
        <v>4865</v>
      </c>
      <c r="B4866" t="s">
        <v>3396</v>
      </c>
      <c r="C4866">
        <v>1466</v>
      </c>
      <c r="D4866" t="str">
        <f>VLOOKUP($C4866,Hosts!$A:$O,10,0)</f>
        <v>New York</v>
      </c>
      <c r="E4866" s="67">
        <f>INDEX(Hosts!$A:$O,MATCH(Places!$C4866,Hosts!$A:$A,0),MATCH(Places!E$1,Hosts!$1:$1,0))</f>
        <v>1</v>
      </c>
      <c r="F4866" s="67">
        <f>INDEX(Hosts!$A:$O,MATCH(Places!$C4866,Hosts!$A:$A,0),MATCH(Places!F$1,Hosts!$1:$1,0))</f>
        <v>0.71</v>
      </c>
      <c r="G4866" s="67" t="str">
        <f>INDEX(Hosts!$A:$O,MATCH(Places!$C4866,Hosts!$A:$A,0),MATCH(Places!G$1,Hosts!$1:$1,0))</f>
        <v>No</v>
      </c>
      <c r="H4866">
        <v>12</v>
      </c>
      <c r="I4866" t="str">
        <f>VLOOKUP($H4866,Neighborhoods!$A:$C,2,0)</f>
        <v>Brooklyn</v>
      </c>
      <c r="J4866" t="str">
        <f>VLOOKUP($H4866,Neighborhoods!$A:$C,3,0)</f>
        <v>Williamsburg</v>
      </c>
      <c r="K4866" t="s">
        <v>1</v>
      </c>
      <c r="L4866" t="str">
        <f t="shared" si="300"/>
        <v>Yes</v>
      </c>
      <c r="M4866">
        <v>1</v>
      </c>
      <c r="N4866" t="str" cm="1">
        <f t="array" ref="N4866">_xlfn.IFS(M4866&lt;=2,"Small",M4866&lt;=5,"Medium",M4866&gt;5,"Large")</f>
        <v>Small</v>
      </c>
      <c r="O4866" s="50">
        <v>75</v>
      </c>
      <c r="P4866" s="67">
        <f t="shared" si="301"/>
        <v>0.03</v>
      </c>
      <c r="Q4866" s="52">
        <v>5</v>
      </c>
      <c r="R4866" s="52" t="str" cm="1">
        <f t="array" ref="R4866">_xlfn.IFS(ROUND(Q4866,0)=5,"Excellent",ROUND(Q4866,0)=4,"Good",ROUND(Q4866,0)=3,"Ok",ROUND(Q4866,0)&lt;3,"Bad")</f>
        <v>Excellent</v>
      </c>
      <c r="S4866">
        <v>4</v>
      </c>
      <c r="T4866" t="str">
        <f t="shared" si="302"/>
        <v>No</v>
      </c>
      <c r="U4866" s="65">
        <v>43689</v>
      </c>
      <c r="V4866" s="65">
        <v>43832</v>
      </c>
      <c r="W4866">
        <v>17</v>
      </c>
      <c r="X4866" t="str">
        <f t="shared" si="303"/>
        <v>Active</v>
      </c>
      <c r="Y4866" t="s">
        <v>15615</v>
      </c>
    </row>
    <row r="4867" spans="1:25" x14ac:dyDescent="0.25">
      <c r="A4867">
        <v>4866</v>
      </c>
      <c r="B4867" t="s">
        <v>3397</v>
      </c>
      <c r="C4867">
        <v>1176</v>
      </c>
      <c r="D4867" t="str">
        <f>VLOOKUP($C4867,Hosts!$A:$O,10,0)</f>
        <v>New York</v>
      </c>
      <c r="E4867" s="67">
        <f>INDEX(Hosts!$A:$O,MATCH(Places!$C4867,Hosts!$A:$A,0),MATCH(Places!E$1,Hosts!$1:$1,0))</f>
        <v>0.75</v>
      </c>
      <c r="F4867" s="67">
        <f>INDEX(Hosts!$A:$O,MATCH(Places!$C4867,Hosts!$A:$A,0),MATCH(Places!F$1,Hosts!$1:$1,0))</f>
        <v>0.97</v>
      </c>
      <c r="G4867" s="67" t="str">
        <f>INDEX(Hosts!$A:$O,MATCH(Places!$C4867,Hosts!$A:$A,0),MATCH(Places!G$1,Hosts!$1:$1,0))</f>
        <v>Yes</v>
      </c>
      <c r="H4867">
        <v>7</v>
      </c>
      <c r="I4867" t="str">
        <f>VLOOKUP($H4867,Neighborhoods!$A:$C,2,0)</f>
        <v>Brooklyn</v>
      </c>
      <c r="J4867" t="str">
        <f>VLOOKUP($H4867,Neighborhoods!$A:$C,3,0)</f>
        <v>Bedford-Stuyvesant</v>
      </c>
      <c r="K4867" t="s">
        <v>11822</v>
      </c>
      <c r="L4867" t="str">
        <f t="shared" ref="L4867:L4930" si="304">IF(OR(K4867="Private room",K4867="Shared room"),"Yes","No")</f>
        <v>No</v>
      </c>
      <c r="M4867">
        <v>5</v>
      </c>
      <c r="N4867" t="str" cm="1">
        <f t="array" ref="N4867">_xlfn.IFS(M4867&lt;=2,"Small",M4867&lt;=5,"Medium",M4867&gt;5,"Large")</f>
        <v>Medium</v>
      </c>
      <c r="O4867" s="50">
        <v>133</v>
      </c>
      <c r="P4867" s="67">
        <f t="shared" ref="P4867:P4930" si="305">VLOOKUP(O4867,$AB$1:$AC$5,2)</f>
        <v>0.03</v>
      </c>
      <c r="Q4867" s="52">
        <v>4.91</v>
      </c>
      <c r="R4867" s="52" t="str" cm="1">
        <f t="array" ref="R4867">_xlfn.IFS(ROUND(Q4867,0)=5,"Excellent",ROUND(Q4867,0)=4,"Good",ROUND(Q4867,0)=3,"Ok",ROUND(Q4867,0)&lt;3,"Bad")</f>
        <v>Excellent</v>
      </c>
      <c r="S4867">
        <v>32</v>
      </c>
      <c r="T4867" t="str">
        <f t="shared" ref="T4867:T4930" si="306">IF(AND(Q4867&gt;=4.8,S4867&gt;100),"Yes","No")</f>
        <v>No</v>
      </c>
      <c r="U4867" s="65">
        <v>43633</v>
      </c>
      <c r="V4867" s="65">
        <v>43998</v>
      </c>
      <c r="W4867">
        <v>0</v>
      </c>
      <c r="X4867" t="str">
        <f t="shared" ref="X4867:X4930" si="307">IF(W4867&lt;&gt;0,"Active","Inactive")</f>
        <v>Inactive</v>
      </c>
      <c r="Y4867" t="s">
        <v>15615</v>
      </c>
    </row>
    <row r="4868" spans="1:25" x14ac:dyDescent="0.25">
      <c r="A4868">
        <v>4867</v>
      </c>
      <c r="B4868" t="s">
        <v>13241</v>
      </c>
      <c r="C4868">
        <v>3689</v>
      </c>
      <c r="D4868" t="str">
        <f>VLOOKUP($C4868,Hosts!$A:$O,10,0)</f>
        <v>New York</v>
      </c>
      <c r="E4868" s="67">
        <f>INDEX(Hosts!$A:$O,MATCH(Places!$C4868,Hosts!$A:$A,0),MATCH(Places!E$1,Hosts!$1:$1,0))</f>
        <v>1</v>
      </c>
      <c r="F4868" s="67">
        <f>INDEX(Hosts!$A:$O,MATCH(Places!$C4868,Hosts!$A:$A,0),MATCH(Places!F$1,Hosts!$1:$1,0))</f>
        <v>0.99</v>
      </c>
      <c r="G4868" s="67" t="str">
        <f>INDEX(Hosts!$A:$O,MATCH(Places!$C4868,Hosts!$A:$A,0),MATCH(Places!G$1,Hosts!$1:$1,0))</f>
        <v>Yes</v>
      </c>
      <c r="H4868">
        <v>9</v>
      </c>
      <c r="I4868" t="str">
        <f>VLOOKUP($H4868,Neighborhoods!$A:$C,2,0)</f>
        <v>Brooklyn</v>
      </c>
      <c r="J4868" t="str">
        <f>VLOOKUP($H4868,Neighborhoods!$A:$C,3,0)</f>
        <v>Crown Heights</v>
      </c>
      <c r="K4868" t="s">
        <v>1</v>
      </c>
      <c r="L4868" t="str">
        <f t="shared" si="304"/>
        <v>Yes</v>
      </c>
      <c r="M4868">
        <v>2</v>
      </c>
      <c r="N4868" t="str" cm="1">
        <f t="array" ref="N4868">_xlfn.IFS(M4868&lt;=2,"Small",M4868&lt;=5,"Medium",M4868&gt;5,"Large")</f>
        <v>Small</v>
      </c>
      <c r="O4868" s="50">
        <v>48</v>
      </c>
      <c r="P4868" s="67">
        <f t="shared" si="305"/>
        <v>0.03</v>
      </c>
      <c r="Q4868" s="52">
        <v>4.74</v>
      </c>
      <c r="R4868" s="52" t="str" cm="1">
        <f t="array" ref="R4868">_xlfn.IFS(ROUND(Q4868,0)=5,"Excellent",ROUND(Q4868,0)=4,"Good",ROUND(Q4868,0)=3,"Ok",ROUND(Q4868,0)&lt;3,"Bad")</f>
        <v>Excellent</v>
      </c>
      <c r="S4868">
        <v>19</v>
      </c>
      <c r="T4868" t="str">
        <f t="shared" si="306"/>
        <v>No</v>
      </c>
      <c r="U4868" s="65">
        <v>43626</v>
      </c>
      <c r="V4868" s="65">
        <v>44025</v>
      </c>
      <c r="W4868">
        <v>90</v>
      </c>
      <c r="X4868" t="str">
        <f t="shared" si="307"/>
        <v>Active</v>
      </c>
      <c r="Y4868" t="s">
        <v>15615</v>
      </c>
    </row>
    <row r="4869" spans="1:25" x14ac:dyDescent="0.25">
      <c r="A4869">
        <v>4868</v>
      </c>
      <c r="B4869" t="s">
        <v>3398</v>
      </c>
      <c r="C4869">
        <v>647</v>
      </c>
      <c r="D4869" t="str">
        <f>VLOOKUP($C4869,Hosts!$A:$O,10,0)</f>
        <v>New York</v>
      </c>
      <c r="E4869" s="67">
        <f>INDEX(Hosts!$A:$O,MATCH(Places!$C4869,Hosts!$A:$A,0),MATCH(Places!E$1,Hosts!$1:$1,0))</f>
        <v>1</v>
      </c>
      <c r="F4869" s="67">
        <f>INDEX(Hosts!$A:$O,MATCH(Places!$C4869,Hosts!$A:$A,0),MATCH(Places!F$1,Hosts!$1:$1,0))</f>
        <v>1</v>
      </c>
      <c r="G4869" s="67" t="str">
        <f>INDEX(Hosts!$A:$O,MATCH(Places!$C4869,Hosts!$A:$A,0),MATCH(Places!G$1,Hosts!$1:$1,0))</f>
        <v>No</v>
      </c>
      <c r="H4869">
        <v>19</v>
      </c>
      <c r="I4869" t="str">
        <f>VLOOKUP($H4869,Neighborhoods!$A:$C,2,0)</f>
        <v>Manhattan</v>
      </c>
      <c r="J4869" t="str">
        <f>VLOOKUP($H4869,Neighborhoods!$A:$C,3,0)</f>
        <v>Upper East Side</v>
      </c>
      <c r="K4869" t="s">
        <v>11822</v>
      </c>
      <c r="L4869" t="str">
        <f t="shared" si="304"/>
        <v>No</v>
      </c>
      <c r="M4869">
        <v>4</v>
      </c>
      <c r="N4869" t="str" cm="1">
        <f t="array" ref="N4869">_xlfn.IFS(M4869&lt;=2,"Small",M4869&lt;=5,"Medium",M4869&gt;5,"Large")</f>
        <v>Medium</v>
      </c>
      <c r="O4869" s="50">
        <v>140</v>
      </c>
      <c r="P4869" s="67">
        <f t="shared" si="305"/>
        <v>0.03</v>
      </c>
      <c r="Q4869" s="52">
        <v>4.8</v>
      </c>
      <c r="R4869" s="52" t="str" cm="1">
        <f t="array" ref="R4869">_xlfn.IFS(ROUND(Q4869,0)=5,"Excellent",ROUND(Q4869,0)=4,"Good",ROUND(Q4869,0)=3,"Ok",ROUND(Q4869,0)&lt;3,"Bad")</f>
        <v>Excellent</v>
      </c>
      <c r="S4869">
        <v>5</v>
      </c>
      <c r="T4869" t="str">
        <f t="shared" si="306"/>
        <v>No</v>
      </c>
      <c r="U4869" s="65">
        <v>43652</v>
      </c>
      <c r="V4869" s="65">
        <v>43831</v>
      </c>
      <c r="W4869">
        <v>0</v>
      </c>
      <c r="X4869" t="str">
        <f t="shared" si="307"/>
        <v>Inactive</v>
      </c>
      <c r="Y4869" t="s">
        <v>15616</v>
      </c>
    </row>
    <row r="4870" spans="1:25" x14ac:dyDescent="0.25">
      <c r="A4870">
        <v>4869</v>
      </c>
      <c r="B4870" t="s">
        <v>3399</v>
      </c>
      <c r="C4870">
        <v>3877</v>
      </c>
      <c r="D4870" t="str">
        <f>VLOOKUP($C4870,Hosts!$A:$O,10,0)</f>
        <v>New York</v>
      </c>
      <c r="E4870" s="67">
        <f>INDEX(Hosts!$A:$O,MATCH(Places!$C4870,Hosts!$A:$A,0),MATCH(Places!E$1,Hosts!$1:$1,0))</f>
        <v>0.7</v>
      </c>
      <c r="F4870" s="67">
        <f>INDEX(Hosts!$A:$O,MATCH(Places!$C4870,Hosts!$A:$A,0),MATCH(Places!F$1,Hosts!$1:$1,0))</f>
        <v>0.95</v>
      </c>
      <c r="G4870" s="67" t="str">
        <f>INDEX(Hosts!$A:$O,MATCH(Places!$C4870,Hosts!$A:$A,0),MATCH(Places!G$1,Hosts!$1:$1,0))</f>
        <v>No</v>
      </c>
      <c r="H4870">
        <v>24</v>
      </c>
      <c r="I4870" t="str">
        <f>VLOOKUP($H4870,Neighborhoods!$A:$C,2,0)</f>
        <v>Queens</v>
      </c>
      <c r="J4870" t="str">
        <f>VLOOKUP($H4870,Neighborhoods!$A:$C,3,0)</f>
        <v>Long Island City</v>
      </c>
      <c r="K4870" t="s">
        <v>11822</v>
      </c>
      <c r="L4870" t="str">
        <f t="shared" si="304"/>
        <v>No</v>
      </c>
      <c r="M4870">
        <v>6</v>
      </c>
      <c r="N4870" t="str" cm="1">
        <f t="array" ref="N4870">_xlfn.IFS(M4870&lt;=2,"Small",M4870&lt;=5,"Medium",M4870&gt;5,"Large")</f>
        <v>Large</v>
      </c>
      <c r="O4870" s="50">
        <v>185</v>
      </c>
      <c r="P4870" s="67">
        <f t="shared" si="305"/>
        <v>0.03</v>
      </c>
      <c r="Q4870" s="52">
        <v>4.97</v>
      </c>
      <c r="R4870" s="52" t="str" cm="1">
        <f t="array" ref="R4870">_xlfn.IFS(ROUND(Q4870,0)=5,"Excellent",ROUND(Q4870,0)=4,"Good",ROUND(Q4870,0)=3,"Ok",ROUND(Q4870,0)&lt;3,"Bad")</f>
        <v>Excellent</v>
      </c>
      <c r="S4870">
        <v>31</v>
      </c>
      <c r="T4870" t="str">
        <f t="shared" si="306"/>
        <v>No</v>
      </c>
      <c r="U4870" s="65">
        <v>43646</v>
      </c>
      <c r="V4870" s="65">
        <v>44044</v>
      </c>
      <c r="W4870">
        <v>171</v>
      </c>
      <c r="X4870" t="str">
        <f t="shared" si="307"/>
        <v>Active</v>
      </c>
      <c r="Y4870" t="s">
        <v>15615</v>
      </c>
    </row>
    <row r="4871" spans="1:25" x14ac:dyDescent="0.25">
      <c r="A4871">
        <v>4870</v>
      </c>
      <c r="B4871" t="s">
        <v>13625</v>
      </c>
      <c r="C4871">
        <v>3871</v>
      </c>
      <c r="D4871" t="str">
        <f>VLOOKUP($C4871,Hosts!$A:$O,10,0)</f>
        <v>New York</v>
      </c>
      <c r="E4871" s="67">
        <f>INDEX(Hosts!$A:$O,MATCH(Places!$C4871,Hosts!$A:$A,0),MATCH(Places!E$1,Hosts!$1:$1,0))</f>
        <v>1</v>
      </c>
      <c r="F4871" s="67">
        <f>INDEX(Hosts!$A:$O,MATCH(Places!$C4871,Hosts!$A:$A,0),MATCH(Places!F$1,Hosts!$1:$1,0))</f>
        <v>0.99</v>
      </c>
      <c r="G4871" s="67" t="str">
        <f>INDEX(Hosts!$A:$O,MATCH(Places!$C4871,Hosts!$A:$A,0),MATCH(Places!G$1,Hosts!$1:$1,0))</f>
        <v>No</v>
      </c>
      <c r="H4871">
        <v>18</v>
      </c>
      <c r="I4871" t="str">
        <f>VLOOKUP($H4871,Neighborhoods!$A:$C,2,0)</f>
        <v>Manhattan</v>
      </c>
      <c r="J4871" t="str">
        <f>VLOOKUP($H4871,Neighborhoods!$A:$C,3,0)</f>
        <v>Midtown</v>
      </c>
      <c r="K4871" t="s">
        <v>1</v>
      </c>
      <c r="L4871" t="str">
        <f t="shared" si="304"/>
        <v>Yes</v>
      </c>
      <c r="M4871">
        <v>2</v>
      </c>
      <c r="N4871" t="str" cm="1">
        <f t="array" ref="N4871">_xlfn.IFS(M4871&lt;=2,"Small",M4871&lt;=5,"Medium",M4871&gt;5,"Large")</f>
        <v>Small</v>
      </c>
      <c r="O4871" s="50">
        <v>129</v>
      </c>
      <c r="P4871" s="67">
        <f t="shared" si="305"/>
        <v>0.03</v>
      </c>
      <c r="Q4871" s="52">
        <v>5</v>
      </c>
      <c r="R4871" s="52" t="str" cm="1">
        <f t="array" ref="R4871">_xlfn.IFS(ROUND(Q4871,0)=5,"Excellent",ROUND(Q4871,0)=4,"Good",ROUND(Q4871,0)=3,"Ok",ROUND(Q4871,0)&lt;3,"Bad")</f>
        <v>Excellent</v>
      </c>
      <c r="S4871">
        <v>5</v>
      </c>
      <c r="T4871" t="str">
        <f t="shared" si="306"/>
        <v>No</v>
      </c>
      <c r="U4871" s="65">
        <v>43981</v>
      </c>
      <c r="V4871" s="65">
        <v>44031</v>
      </c>
      <c r="W4871">
        <v>8</v>
      </c>
      <c r="X4871" t="str">
        <f t="shared" si="307"/>
        <v>Active</v>
      </c>
      <c r="Y4871" t="s">
        <v>15616</v>
      </c>
    </row>
    <row r="4872" spans="1:25" x14ac:dyDescent="0.25">
      <c r="A4872">
        <v>4871</v>
      </c>
      <c r="B4872" t="s">
        <v>3400</v>
      </c>
      <c r="C4872">
        <v>3755</v>
      </c>
      <c r="D4872" t="str">
        <f>VLOOKUP($C4872,Hosts!$A:$O,10,0)</f>
        <v>New York</v>
      </c>
      <c r="E4872" s="67">
        <f>INDEX(Hosts!$A:$O,MATCH(Places!$C4872,Hosts!$A:$A,0),MATCH(Places!E$1,Hosts!$1:$1,0))</f>
        <v>0.91</v>
      </c>
      <c r="F4872" s="67">
        <f>INDEX(Hosts!$A:$O,MATCH(Places!$C4872,Hosts!$A:$A,0),MATCH(Places!F$1,Hosts!$1:$1,0))</f>
        <v>0.98</v>
      </c>
      <c r="G4872" s="67" t="str">
        <f>INDEX(Hosts!$A:$O,MATCH(Places!$C4872,Hosts!$A:$A,0),MATCH(Places!G$1,Hosts!$1:$1,0))</f>
        <v>No</v>
      </c>
      <c r="H4872">
        <v>18</v>
      </c>
      <c r="I4872" t="str">
        <f>VLOOKUP($H4872,Neighborhoods!$A:$C,2,0)</f>
        <v>Manhattan</v>
      </c>
      <c r="J4872" t="str">
        <f>VLOOKUP($H4872,Neighborhoods!$A:$C,3,0)</f>
        <v>Midtown</v>
      </c>
      <c r="K4872" t="s">
        <v>1</v>
      </c>
      <c r="L4872" t="str">
        <f t="shared" si="304"/>
        <v>Yes</v>
      </c>
      <c r="M4872">
        <v>3</v>
      </c>
      <c r="N4872" t="str" cm="1">
        <f t="array" ref="N4872">_xlfn.IFS(M4872&lt;=2,"Small",M4872&lt;=5,"Medium",M4872&gt;5,"Large")</f>
        <v>Medium</v>
      </c>
      <c r="O4872" s="50">
        <v>173</v>
      </c>
      <c r="P4872" s="67">
        <f t="shared" si="305"/>
        <v>0.03</v>
      </c>
      <c r="Q4872" s="52">
        <v>4.66</v>
      </c>
      <c r="R4872" s="52" t="str" cm="1">
        <f t="array" ref="R4872">_xlfn.IFS(ROUND(Q4872,0)=5,"Excellent",ROUND(Q4872,0)=4,"Good",ROUND(Q4872,0)=3,"Ok",ROUND(Q4872,0)&lt;3,"Bad")</f>
        <v>Excellent</v>
      </c>
      <c r="S4872">
        <v>47</v>
      </c>
      <c r="T4872" t="str">
        <f t="shared" si="306"/>
        <v>No</v>
      </c>
      <c r="U4872" s="65">
        <v>43632</v>
      </c>
      <c r="V4872" s="65">
        <v>43886</v>
      </c>
      <c r="W4872">
        <v>364</v>
      </c>
      <c r="X4872" t="str">
        <f t="shared" si="307"/>
        <v>Active</v>
      </c>
      <c r="Y4872" t="s">
        <v>15616</v>
      </c>
    </row>
    <row r="4873" spans="1:25" x14ac:dyDescent="0.25">
      <c r="A4873">
        <v>4872</v>
      </c>
      <c r="B4873" t="s">
        <v>3401</v>
      </c>
      <c r="C4873">
        <v>3848</v>
      </c>
      <c r="D4873" t="str">
        <f>VLOOKUP($C4873,Hosts!$A:$O,10,0)</f>
        <v>New York</v>
      </c>
      <c r="E4873" s="67">
        <f>INDEX(Hosts!$A:$O,MATCH(Places!$C4873,Hosts!$A:$A,0),MATCH(Places!E$1,Hosts!$1:$1,0))</f>
        <v>1</v>
      </c>
      <c r="F4873" s="67">
        <f>INDEX(Hosts!$A:$O,MATCH(Places!$C4873,Hosts!$A:$A,0),MATCH(Places!F$1,Hosts!$1:$1,0))</f>
        <v>1</v>
      </c>
      <c r="G4873" s="67" t="str">
        <f>INDEX(Hosts!$A:$O,MATCH(Places!$C4873,Hosts!$A:$A,0),MATCH(Places!G$1,Hosts!$1:$1,0))</f>
        <v>No</v>
      </c>
      <c r="H4873">
        <v>17</v>
      </c>
      <c r="I4873" t="str">
        <f>VLOOKUP($H4873,Neighborhoods!$A:$C,2,0)</f>
        <v>Manhattan</v>
      </c>
      <c r="J4873" t="str">
        <f>VLOOKUP($H4873,Neighborhoods!$A:$C,3,0)</f>
        <v>Hell's Kitchen</v>
      </c>
      <c r="K4873" t="s">
        <v>11822</v>
      </c>
      <c r="L4873" t="str">
        <f t="shared" si="304"/>
        <v>No</v>
      </c>
      <c r="M4873">
        <v>6</v>
      </c>
      <c r="N4873" t="str" cm="1">
        <f t="array" ref="N4873">_xlfn.IFS(M4873&lt;=2,"Small",M4873&lt;=5,"Medium",M4873&gt;5,"Large")</f>
        <v>Large</v>
      </c>
      <c r="O4873" s="50">
        <v>210</v>
      </c>
      <c r="P4873" s="67">
        <f t="shared" si="305"/>
        <v>0.04</v>
      </c>
      <c r="Q4873" s="52">
        <v>4.5</v>
      </c>
      <c r="R4873" s="52" t="str" cm="1">
        <f t="array" ref="R4873">_xlfn.IFS(ROUND(Q4873,0)=5,"Excellent",ROUND(Q4873,0)=4,"Good",ROUND(Q4873,0)=3,"Ok",ROUND(Q4873,0)&lt;3,"Bad")</f>
        <v>Excellent</v>
      </c>
      <c r="S4873">
        <v>36</v>
      </c>
      <c r="T4873" t="str">
        <f t="shared" si="306"/>
        <v>No</v>
      </c>
      <c r="U4873" s="65">
        <v>43633</v>
      </c>
      <c r="V4873" s="65">
        <v>44046</v>
      </c>
      <c r="W4873">
        <v>38</v>
      </c>
      <c r="X4873" t="str">
        <f t="shared" si="307"/>
        <v>Active</v>
      </c>
      <c r="Y4873" t="s">
        <v>15616</v>
      </c>
    </row>
    <row r="4874" spans="1:25" x14ac:dyDescent="0.25">
      <c r="A4874">
        <v>4873</v>
      </c>
      <c r="B4874" t="s">
        <v>3402</v>
      </c>
      <c r="C4874">
        <v>3755</v>
      </c>
      <c r="D4874" t="str">
        <f>VLOOKUP($C4874,Hosts!$A:$O,10,0)</f>
        <v>New York</v>
      </c>
      <c r="E4874" s="67">
        <f>INDEX(Hosts!$A:$O,MATCH(Places!$C4874,Hosts!$A:$A,0),MATCH(Places!E$1,Hosts!$1:$1,0))</f>
        <v>0.91</v>
      </c>
      <c r="F4874" s="67">
        <f>INDEX(Hosts!$A:$O,MATCH(Places!$C4874,Hosts!$A:$A,0),MATCH(Places!F$1,Hosts!$1:$1,0))</f>
        <v>0.98</v>
      </c>
      <c r="G4874" s="67" t="str">
        <f>INDEX(Hosts!$A:$O,MATCH(Places!$C4874,Hosts!$A:$A,0),MATCH(Places!G$1,Hosts!$1:$1,0))</f>
        <v>No</v>
      </c>
      <c r="H4874">
        <v>18</v>
      </c>
      <c r="I4874" t="str">
        <f>VLOOKUP($H4874,Neighborhoods!$A:$C,2,0)</f>
        <v>Manhattan</v>
      </c>
      <c r="J4874" t="str">
        <f>VLOOKUP($H4874,Neighborhoods!$A:$C,3,0)</f>
        <v>Midtown</v>
      </c>
      <c r="K4874" t="s">
        <v>1</v>
      </c>
      <c r="L4874" t="str">
        <f t="shared" si="304"/>
        <v>Yes</v>
      </c>
      <c r="M4874">
        <v>3</v>
      </c>
      <c r="N4874" t="str" cm="1">
        <f t="array" ref="N4874">_xlfn.IFS(M4874&lt;=2,"Small",M4874&lt;=5,"Medium",M4874&gt;5,"Large")</f>
        <v>Medium</v>
      </c>
      <c r="O4874" s="50">
        <v>179</v>
      </c>
      <c r="P4874" s="67">
        <f t="shared" si="305"/>
        <v>0.03</v>
      </c>
      <c r="Q4874" s="52">
        <v>4.75</v>
      </c>
      <c r="R4874" s="52" t="str" cm="1">
        <f t="array" ref="R4874">_xlfn.IFS(ROUND(Q4874,0)=5,"Excellent",ROUND(Q4874,0)=4,"Good",ROUND(Q4874,0)=3,"Ok",ROUND(Q4874,0)&lt;3,"Bad")</f>
        <v>Excellent</v>
      </c>
      <c r="S4874">
        <v>12</v>
      </c>
      <c r="T4874" t="str">
        <f t="shared" si="306"/>
        <v>No</v>
      </c>
      <c r="U4874" s="65">
        <v>43645</v>
      </c>
      <c r="V4874" s="65">
        <v>44025</v>
      </c>
      <c r="W4874">
        <v>361</v>
      </c>
      <c r="X4874" t="str">
        <f t="shared" si="307"/>
        <v>Active</v>
      </c>
      <c r="Y4874" t="s">
        <v>15616</v>
      </c>
    </row>
    <row r="4875" spans="1:25" x14ac:dyDescent="0.25">
      <c r="A4875">
        <v>4874</v>
      </c>
      <c r="B4875" t="s">
        <v>13530</v>
      </c>
      <c r="C4875">
        <v>3755</v>
      </c>
      <c r="D4875" t="str">
        <f>VLOOKUP($C4875,Hosts!$A:$O,10,0)</f>
        <v>New York</v>
      </c>
      <c r="E4875" s="67">
        <f>INDEX(Hosts!$A:$O,MATCH(Places!$C4875,Hosts!$A:$A,0),MATCH(Places!E$1,Hosts!$1:$1,0))</f>
        <v>0.91</v>
      </c>
      <c r="F4875" s="67">
        <f>INDEX(Hosts!$A:$O,MATCH(Places!$C4875,Hosts!$A:$A,0),MATCH(Places!F$1,Hosts!$1:$1,0))</f>
        <v>0.98</v>
      </c>
      <c r="G4875" s="67" t="str">
        <f>INDEX(Hosts!$A:$O,MATCH(Places!$C4875,Hosts!$A:$A,0),MATCH(Places!G$1,Hosts!$1:$1,0))</f>
        <v>No</v>
      </c>
      <c r="H4875">
        <v>18</v>
      </c>
      <c r="I4875" t="str">
        <f>VLOOKUP($H4875,Neighborhoods!$A:$C,2,0)</f>
        <v>Manhattan</v>
      </c>
      <c r="J4875" t="str">
        <f>VLOOKUP($H4875,Neighborhoods!$A:$C,3,0)</f>
        <v>Midtown</v>
      </c>
      <c r="K4875" t="s">
        <v>1</v>
      </c>
      <c r="L4875" t="str">
        <f t="shared" si="304"/>
        <v>Yes</v>
      </c>
      <c r="M4875">
        <v>3</v>
      </c>
      <c r="N4875" t="str" cm="1">
        <f t="array" ref="N4875">_xlfn.IFS(M4875&lt;=2,"Small",M4875&lt;=5,"Medium",M4875&gt;5,"Large")</f>
        <v>Medium</v>
      </c>
      <c r="O4875" s="50">
        <v>194</v>
      </c>
      <c r="P4875" s="67">
        <f t="shared" si="305"/>
        <v>0.03</v>
      </c>
      <c r="Q4875" s="52">
        <v>4.6100000000000003</v>
      </c>
      <c r="R4875" s="52" t="str" cm="1">
        <f t="array" ref="R4875">_xlfn.IFS(ROUND(Q4875,0)=5,"Excellent",ROUND(Q4875,0)=4,"Good",ROUND(Q4875,0)=3,"Ok",ROUND(Q4875,0)&lt;3,"Bad")</f>
        <v>Excellent</v>
      </c>
      <c r="S4875">
        <v>44</v>
      </c>
      <c r="T4875" t="str">
        <f t="shared" si="306"/>
        <v>No</v>
      </c>
      <c r="U4875" s="65">
        <v>43638</v>
      </c>
      <c r="V4875" s="65">
        <v>44052</v>
      </c>
      <c r="W4875">
        <v>356</v>
      </c>
      <c r="X4875" t="str">
        <f t="shared" si="307"/>
        <v>Active</v>
      </c>
      <c r="Y4875" t="s">
        <v>15616</v>
      </c>
    </row>
    <row r="4876" spans="1:25" x14ac:dyDescent="0.25">
      <c r="A4876">
        <v>4875</v>
      </c>
      <c r="B4876" t="s">
        <v>3403</v>
      </c>
      <c r="C4876">
        <v>3755</v>
      </c>
      <c r="D4876" t="str">
        <f>VLOOKUP($C4876,Hosts!$A:$O,10,0)</f>
        <v>New York</v>
      </c>
      <c r="E4876" s="67">
        <f>INDEX(Hosts!$A:$O,MATCH(Places!$C4876,Hosts!$A:$A,0),MATCH(Places!E$1,Hosts!$1:$1,0))</f>
        <v>0.91</v>
      </c>
      <c r="F4876" s="67">
        <f>INDEX(Hosts!$A:$O,MATCH(Places!$C4876,Hosts!$A:$A,0),MATCH(Places!F$1,Hosts!$1:$1,0))</f>
        <v>0.98</v>
      </c>
      <c r="G4876" s="67" t="str">
        <f>INDEX(Hosts!$A:$O,MATCH(Places!$C4876,Hosts!$A:$A,0),MATCH(Places!G$1,Hosts!$1:$1,0))</f>
        <v>No</v>
      </c>
      <c r="H4876">
        <v>18</v>
      </c>
      <c r="I4876" t="str">
        <f>VLOOKUP($H4876,Neighborhoods!$A:$C,2,0)</f>
        <v>Manhattan</v>
      </c>
      <c r="J4876" t="str">
        <f>VLOOKUP($H4876,Neighborhoods!$A:$C,3,0)</f>
        <v>Midtown</v>
      </c>
      <c r="K4876" t="s">
        <v>1</v>
      </c>
      <c r="L4876" t="str">
        <f t="shared" si="304"/>
        <v>Yes</v>
      </c>
      <c r="M4876">
        <v>4</v>
      </c>
      <c r="N4876" t="str" cm="1">
        <f t="array" ref="N4876">_xlfn.IFS(M4876&lt;=2,"Small",M4876&lt;=5,"Medium",M4876&gt;5,"Large")</f>
        <v>Medium</v>
      </c>
      <c r="O4876" s="50">
        <v>299</v>
      </c>
      <c r="P4876" s="67">
        <f t="shared" si="305"/>
        <v>0.04</v>
      </c>
      <c r="Q4876" s="52">
        <v>4.6500000000000004</v>
      </c>
      <c r="R4876" s="52" t="str" cm="1">
        <f t="array" ref="R4876">_xlfn.IFS(ROUND(Q4876,0)=5,"Excellent",ROUND(Q4876,0)=4,"Good",ROUND(Q4876,0)=3,"Ok",ROUND(Q4876,0)&lt;3,"Bad")</f>
        <v>Excellent</v>
      </c>
      <c r="S4876">
        <v>52</v>
      </c>
      <c r="T4876" t="str">
        <f t="shared" si="306"/>
        <v>No</v>
      </c>
      <c r="U4876" s="65">
        <v>43632</v>
      </c>
      <c r="V4876" s="65">
        <v>44018</v>
      </c>
      <c r="W4876">
        <v>354</v>
      </c>
      <c r="X4876" t="str">
        <f t="shared" si="307"/>
        <v>Active</v>
      </c>
      <c r="Y4876" t="s">
        <v>15616</v>
      </c>
    </row>
    <row r="4877" spans="1:25" x14ac:dyDescent="0.25">
      <c r="A4877">
        <v>4876</v>
      </c>
      <c r="B4877" t="s">
        <v>3404</v>
      </c>
      <c r="C4877">
        <v>2502</v>
      </c>
      <c r="D4877" t="str">
        <f>VLOOKUP($C4877,Hosts!$A:$O,10,0)</f>
        <v>New York</v>
      </c>
      <c r="E4877" s="67">
        <f>INDEX(Hosts!$A:$O,MATCH(Places!$C4877,Hosts!$A:$A,0),MATCH(Places!E$1,Hosts!$1:$1,0))</f>
        <v>0.88</v>
      </c>
      <c r="F4877" s="67">
        <f>INDEX(Hosts!$A:$O,MATCH(Places!$C4877,Hosts!$A:$A,0),MATCH(Places!F$1,Hosts!$1:$1,0))</f>
        <v>0.91</v>
      </c>
      <c r="G4877" s="67" t="str">
        <f>INDEX(Hosts!$A:$O,MATCH(Places!$C4877,Hosts!$A:$A,0),MATCH(Places!G$1,Hosts!$1:$1,0))</f>
        <v>No</v>
      </c>
      <c r="H4877">
        <v>13</v>
      </c>
      <c r="I4877" t="str">
        <f>VLOOKUP($H4877,Neighborhoods!$A:$C,2,0)</f>
        <v>Manhattan</v>
      </c>
      <c r="J4877" t="str">
        <f>VLOOKUP($H4877,Neighborhoods!$A:$C,3,0)</f>
        <v>Chelsea</v>
      </c>
      <c r="K4877" t="s">
        <v>11822</v>
      </c>
      <c r="L4877" t="str">
        <f t="shared" si="304"/>
        <v>No</v>
      </c>
      <c r="M4877">
        <v>5</v>
      </c>
      <c r="N4877" t="str" cm="1">
        <f t="array" ref="N4877">_xlfn.IFS(M4877&lt;=2,"Small",M4877&lt;=5,"Medium",M4877&gt;5,"Large")</f>
        <v>Medium</v>
      </c>
      <c r="O4877" s="50">
        <v>108</v>
      </c>
      <c r="P4877" s="67">
        <f t="shared" si="305"/>
        <v>0.03</v>
      </c>
      <c r="Q4877" s="52">
        <v>4.79</v>
      </c>
      <c r="R4877" s="52" t="str" cm="1">
        <f t="array" ref="R4877">_xlfn.IFS(ROUND(Q4877,0)=5,"Excellent",ROUND(Q4877,0)=4,"Good",ROUND(Q4877,0)=3,"Ok",ROUND(Q4877,0)&lt;3,"Bad")</f>
        <v>Excellent</v>
      </c>
      <c r="S4877">
        <v>14</v>
      </c>
      <c r="T4877" t="str">
        <f t="shared" si="306"/>
        <v>No</v>
      </c>
      <c r="U4877" s="65">
        <v>43673</v>
      </c>
      <c r="V4877" s="65">
        <v>44014</v>
      </c>
      <c r="W4877">
        <v>155</v>
      </c>
      <c r="X4877" t="str">
        <f t="shared" si="307"/>
        <v>Active</v>
      </c>
      <c r="Y4877" t="s">
        <v>15615</v>
      </c>
    </row>
    <row r="4878" spans="1:25" x14ac:dyDescent="0.25">
      <c r="A4878">
        <v>4877</v>
      </c>
      <c r="B4878" t="s">
        <v>3405</v>
      </c>
      <c r="C4878">
        <v>976</v>
      </c>
      <c r="D4878" t="str">
        <f>VLOOKUP($C4878,Hosts!$A:$O,10,0)</f>
        <v>New York</v>
      </c>
      <c r="E4878" s="67">
        <f>INDEX(Hosts!$A:$O,MATCH(Places!$C4878,Hosts!$A:$A,0),MATCH(Places!E$1,Hosts!$1:$1,0))</f>
        <v>1</v>
      </c>
      <c r="F4878" s="67">
        <f>INDEX(Hosts!$A:$O,MATCH(Places!$C4878,Hosts!$A:$A,0),MATCH(Places!F$1,Hosts!$1:$1,0))</f>
        <v>0.81</v>
      </c>
      <c r="G4878" s="67" t="str">
        <f>INDEX(Hosts!$A:$O,MATCH(Places!$C4878,Hosts!$A:$A,0),MATCH(Places!G$1,Hosts!$1:$1,0))</f>
        <v>Yes</v>
      </c>
      <c r="H4878">
        <v>15</v>
      </c>
      <c r="I4878" t="str">
        <f>VLOOKUP($H4878,Neighborhoods!$A:$C,2,0)</f>
        <v>Manhattan</v>
      </c>
      <c r="J4878" t="str">
        <f>VLOOKUP($H4878,Neighborhoods!$A:$C,3,0)</f>
        <v>East Village</v>
      </c>
      <c r="K4878" t="s">
        <v>1</v>
      </c>
      <c r="L4878" t="str">
        <f t="shared" si="304"/>
        <v>Yes</v>
      </c>
      <c r="M4878">
        <v>1</v>
      </c>
      <c r="N4878" t="str" cm="1">
        <f t="array" ref="N4878">_xlfn.IFS(M4878&lt;=2,"Small",M4878&lt;=5,"Medium",M4878&gt;5,"Large")</f>
        <v>Small</v>
      </c>
      <c r="O4878" s="50">
        <v>48</v>
      </c>
      <c r="P4878" s="67">
        <f t="shared" si="305"/>
        <v>0.03</v>
      </c>
      <c r="Q4878" s="52">
        <v>5</v>
      </c>
      <c r="R4878" s="52" t="str" cm="1">
        <f t="array" ref="R4878">_xlfn.IFS(ROUND(Q4878,0)=5,"Excellent",ROUND(Q4878,0)=4,"Good",ROUND(Q4878,0)=3,"Ok",ROUND(Q4878,0)&lt;3,"Bad")</f>
        <v>Excellent</v>
      </c>
      <c r="S4878">
        <v>8</v>
      </c>
      <c r="T4878" t="str">
        <f t="shared" si="306"/>
        <v>No</v>
      </c>
      <c r="U4878" s="65">
        <v>43626</v>
      </c>
      <c r="V4878" s="65">
        <v>43800</v>
      </c>
      <c r="W4878">
        <v>259</v>
      </c>
      <c r="X4878" t="str">
        <f t="shared" si="307"/>
        <v>Active</v>
      </c>
      <c r="Y4878" t="s">
        <v>15615</v>
      </c>
    </row>
    <row r="4879" spans="1:25" x14ac:dyDescent="0.25">
      <c r="A4879">
        <v>4878</v>
      </c>
      <c r="B4879" t="s">
        <v>3406</v>
      </c>
      <c r="C4879">
        <v>3880</v>
      </c>
      <c r="D4879" t="str">
        <f>VLOOKUP($C4879,Hosts!$A:$O,10,0)</f>
        <v>New York</v>
      </c>
      <c r="E4879" s="67">
        <f>INDEX(Hosts!$A:$O,MATCH(Places!$C4879,Hosts!$A:$A,0),MATCH(Places!E$1,Hosts!$1:$1,0))</f>
        <v>0.38</v>
      </c>
      <c r="F4879" s="67">
        <f>INDEX(Hosts!$A:$O,MATCH(Places!$C4879,Hosts!$A:$A,0),MATCH(Places!F$1,Hosts!$1:$1,0))</f>
        <v>1</v>
      </c>
      <c r="G4879" s="67" t="str">
        <f>INDEX(Hosts!$A:$O,MATCH(Places!$C4879,Hosts!$A:$A,0),MATCH(Places!G$1,Hosts!$1:$1,0))</f>
        <v>No</v>
      </c>
      <c r="H4879">
        <v>7</v>
      </c>
      <c r="I4879" t="str">
        <f>VLOOKUP($H4879,Neighborhoods!$A:$C,2,0)</f>
        <v>Brooklyn</v>
      </c>
      <c r="J4879" t="str">
        <f>VLOOKUP($H4879,Neighborhoods!$A:$C,3,0)</f>
        <v>Bedford-Stuyvesant</v>
      </c>
      <c r="K4879" t="s">
        <v>11822</v>
      </c>
      <c r="L4879" t="str">
        <f t="shared" si="304"/>
        <v>No</v>
      </c>
      <c r="M4879">
        <v>4</v>
      </c>
      <c r="N4879" t="str" cm="1">
        <f t="array" ref="N4879">_xlfn.IFS(M4879&lt;=2,"Small",M4879&lt;=5,"Medium",M4879&gt;5,"Large")</f>
        <v>Medium</v>
      </c>
      <c r="O4879" s="50">
        <v>100</v>
      </c>
      <c r="P4879" s="67">
        <f t="shared" si="305"/>
        <v>0.03</v>
      </c>
      <c r="Q4879" s="52">
        <v>4.6399999999999997</v>
      </c>
      <c r="R4879" s="52" t="str" cm="1">
        <f t="array" ref="R4879">_xlfn.IFS(ROUND(Q4879,0)=5,"Excellent",ROUND(Q4879,0)=4,"Good",ROUND(Q4879,0)=3,"Ok",ROUND(Q4879,0)&lt;3,"Bad")</f>
        <v>Excellent</v>
      </c>
      <c r="S4879">
        <v>25</v>
      </c>
      <c r="T4879" t="str">
        <f t="shared" si="306"/>
        <v>No</v>
      </c>
      <c r="U4879" s="65">
        <v>43622</v>
      </c>
      <c r="V4879" s="65">
        <v>43898</v>
      </c>
      <c r="W4879">
        <v>262</v>
      </c>
      <c r="X4879" t="str">
        <f t="shared" si="307"/>
        <v>Active</v>
      </c>
      <c r="Y4879" t="s">
        <v>15615</v>
      </c>
    </row>
    <row r="4880" spans="1:25" x14ac:dyDescent="0.25">
      <c r="A4880">
        <v>4879</v>
      </c>
      <c r="B4880" t="s">
        <v>13297</v>
      </c>
      <c r="C4880">
        <v>2612</v>
      </c>
      <c r="D4880" t="str">
        <f>VLOOKUP($C4880,Hosts!$A:$O,10,0)</f>
        <v>New York</v>
      </c>
      <c r="E4880" s="67">
        <f>INDEX(Hosts!$A:$O,MATCH(Places!$C4880,Hosts!$A:$A,0),MATCH(Places!E$1,Hosts!$1:$1,0))</f>
        <v>0.5</v>
      </c>
      <c r="F4880" s="67">
        <f>INDEX(Hosts!$A:$O,MATCH(Places!$C4880,Hosts!$A:$A,0),MATCH(Places!F$1,Hosts!$1:$1,0))</f>
        <v>0.69</v>
      </c>
      <c r="G4880" s="67" t="str">
        <f>INDEX(Hosts!$A:$O,MATCH(Places!$C4880,Hosts!$A:$A,0),MATCH(Places!G$1,Hosts!$1:$1,0))</f>
        <v>No</v>
      </c>
      <c r="H4880">
        <v>24</v>
      </c>
      <c r="I4880" t="str">
        <f>VLOOKUP($H4880,Neighborhoods!$A:$C,2,0)</f>
        <v>Queens</v>
      </c>
      <c r="J4880" t="str">
        <f>VLOOKUP($H4880,Neighborhoods!$A:$C,3,0)</f>
        <v>Long Island City</v>
      </c>
      <c r="K4880" t="s">
        <v>11822</v>
      </c>
      <c r="L4880" t="str">
        <f t="shared" si="304"/>
        <v>No</v>
      </c>
      <c r="M4880">
        <v>4</v>
      </c>
      <c r="N4880" t="str" cm="1">
        <f t="array" ref="N4880">_xlfn.IFS(M4880&lt;=2,"Small",M4880&lt;=5,"Medium",M4880&gt;5,"Large")</f>
        <v>Medium</v>
      </c>
      <c r="O4880" s="50">
        <v>265</v>
      </c>
      <c r="P4880" s="67">
        <f t="shared" si="305"/>
        <v>0.04</v>
      </c>
      <c r="Q4880" s="52">
        <v>4.75</v>
      </c>
      <c r="R4880" s="52" t="str" cm="1">
        <f t="array" ref="R4880">_xlfn.IFS(ROUND(Q4880,0)=5,"Excellent",ROUND(Q4880,0)=4,"Good",ROUND(Q4880,0)=3,"Ok",ROUND(Q4880,0)&lt;3,"Bad")</f>
        <v>Excellent</v>
      </c>
      <c r="S4880">
        <v>4</v>
      </c>
      <c r="T4880" t="str">
        <f t="shared" si="306"/>
        <v>No</v>
      </c>
      <c r="U4880" s="65">
        <v>43672</v>
      </c>
      <c r="V4880" s="65">
        <v>43756</v>
      </c>
      <c r="W4880">
        <v>106</v>
      </c>
      <c r="X4880" t="str">
        <f t="shared" si="307"/>
        <v>Active</v>
      </c>
      <c r="Y4880" t="s">
        <v>15616</v>
      </c>
    </row>
    <row r="4881" spans="1:25" x14ac:dyDescent="0.25">
      <c r="A4881">
        <v>4880</v>
      </c>
      <c r="B4881" t="s">
        <v>3407</v>
      </c>
      <c r="C4881">
        <v>3878</v>
      </c>
      <c r="D4881" t="str">
        <f>VLOOKUP($C4881,Hosts!$A:$O,10,0)</f>
        <v>New York</v>
      </c>
      <c r="E4881" s="67">
        <f>INDEX(Hosts!$A:$O,MATCH(Places!$C4881,Hosts!$A:$A,0),MATCH(Places!E$1,Hosts!$1:$1,0))</f>
        <v>0.5</v>
      </c>
      <c r="F4881" s="67">
        <f>INDEX(Hosts!$A:$O,MATCH(Places!$C4881,Hosts!$A:$A,0),MATCH(Places!F$1,Hosts!$1:$1,0))</f>
        <v>1</v>
      </c>
      <c r="G4881" s="67" t="str">
        <f>INDEX(Hosts!$A:$O,MATCH(Places!$C4881,Hosts!$A:$A,0),MATCH(Places!G$1,Hosts!$1:$1,0))</f>
        <v>No</v>
      </c>
      <c r="H4881">
        <v>17</v>
      </c>
      <c r="I4881" t="str">
        <f>VLOOKUP($H4881,Neighborhoods!$A:$C,2,0)</f>
        <v>Manhattan</v>
      </c>
      <c r="J4881" t="str">
        <f>VLOOKUP($H4881,Neighborhoods!$A:$C,3,0)</f>
        <v>Hell's Kitchen</v>
      </c>
      <c r="K4881" t="s">
        <v>11822</v>
      </c>
      <c r="L4881" t="str">
        <f t="shared" si="304"/>
        <v>No</v>
      </c>
      <c r="M4881">
        <v>4</v>
      </c>
      <c r="N4881" t="str" cm="1">
        <f t="array" ref="N4881">_xlfn.IFS(M4881&lt;=2,"Small",M4881&lt;=5,"Medium",M4881&gt;5,"Large")</f>
        <v>Medium</v>
      </c>
      <c r="O4881" s="50">
        <v>326</v>
      </c>
      <c r="P4881" s="67">
        <f t="shared" si="305"/>
        <v>0.04</v>
      </c>
      <c r="Q4881" s="52">
        <v>4.55</v>
      </c>
      <c r="R4881" s="52" t="str" cm="1">
        <f t="array" ref="R4881">_xlfn.IFS(ROUND(Q4881,0)=5,"Excellent",ROUND(Q4881,0)=4,"Good",ROUND(Q4881,0)=3,"Ok",ROUND(Q4881,0)&lt;3,"Bad")</f>
        <v>Excellent</v>
      </c>
      <c r="S4881">
        <v>20</v>
      </c>
      <c r="T4881" t="str">
        <f t="shared" si="306"/>
        <v>No</v>
      </c>
      <c r="U4881" s="65">
        <v>43618</v>
      </c>
      <c r="V4881" s="65">
        <v>43831</v>
      </c>
      <c r="W4881">
        <v>0</v>
      </c>
      <c r="X4881" t="str">
        <f t="shared" si="307"/>
        <v>Inactive</v>
      </c>
      <c r="Y4881" t="s">
        <v>15616</v>
      </c>
    </row>
    <row r="4882" spans="1:25" x14ac:dyDescent="0.25">
      <c r="A4882">
        <v>4881</v>
      </c>
      <c r="B4882" t="s">
        <v>3409</v>
      </c>
      <c r="C4882">
        <v>3882</v>
      </c>
      <c r="D4882" t="str">
        <f>VLOOKUP($C4882,Hosts!$A:$O,10,0)</f>
        <v>New York</v>
      </c>
      <c r="E4882" s="67">
        <f>INDEX(Hosts!$A:$O,MATCH(Places!$C4882,Hosts!$A:$A,0),MATCH(Places!E$1,Hosts!$1:$1,0))</f>
        <v>1</v>
      </c>
      <c r="F4882" s="67">
        <f>INDEX(Hosts!$A:$O,MATCH(Places!$C4882,Hosts!$A:$A,0),MATCH(Places!F$1,Hosts!$1:$1,0))</f>
        <v>0.84</v>
      </c>
      <c r="G4882" s="67" t="str">
        <f>INDEX(Hosts!$A:$O,MATCH(Places!$C4882,Hosts!$A:$A,0),MATCH(Places!G$1,Hosts!$1:$1,0))</f>
        <v>No</v>
      </c>
      <c r="H4882">
        <v>9</v>
      </c>
      <c r="I4882" t="str">
        <f>VLOOKUP($H4882,Neighborhoods!$A:$C,2,0)</f>
        <v>Brooklyn</v>
      </c>
      <c r="J4882" t="str">
        <f>VLOOKUP($H4882,Neighborhoods!$A:$C,3,0)</f>
        <v>Crown Heights</v>
      </c>
      <c r="K4882" t="s">
        <v>11822</v>
      </c>
      <c r="L4882" t="str">
        <f t="shared" si="304"/>
        <v>No</v>
      </c>
      <c r="M4882">
        <v>13</v>
      </c>
      <c r="N4882" t="str" cm="1">
        <f t="array" ref="N4882">_xlfn.IFS(M4882&lt;=2,"Small",M4882&lt;=5,"Medium",M4882&gt;5,"Large")</f>
        <v>Large</v>
      </c>
      <c r="O4882" s="50">
        <v>395</v>
      </c>
      <c r="P4882" s="67">
        <f t="shared" si="305"/>
        <v>0.04</v>
      </c>
      <c r="Q4882" s="52">
        <v>4.6500000000000004</v>
      </c>
      <c r="R4882" s="52" t="str" cm="1">
        <f t="array" ref="R4882">_xlfn.IFS(ROUND(Q4882,0)=5,"Excellent",ROUND(Q4882,0)=4,"Good",ROUND(Q4882,0)=3,"Ok",ROUND(Q4882,0)&lt;3,"Bad")</f>
        <v>Excellent</v>
      </c>
      <c r="S4882">
        <v>23</v>
      </c>
      <c r="T4882" t="str">
        <f t="shared" si="306"/>
        <v>No</v>
      </c>
      <c r="U4882" s="65">
        <v>43632</v>
      </c>
      <c r="V4882" s="65">
        <v>43994</v>
      </c>
      <c r="W4882">
        <v>358</v>
      </c>
      <c r="X4882" t="str">
        <f t="shared" si="307"/>
        <v>Active</v>
      </c>
      <c r="Y4882" t="s">
        <v>15615</v>
      </c>
    </row>
    <row r="4883" spans="1:25" x14ac:dyDescent="0.25">
      <c r="A4883">
        <v>4882</v>
      </c>
      <c r="B4883" t="s">
        <v>3410</v>
      </c>
      <c r="C4883">
        <v>2400</v>
      </c>
      <c r="D4883" t="str">
        <f>VLOOKUP($C4883,Hosts!$A:$O,10,0)</f>
        <v>New York</v>
      </c>
      <c r="E4883" s="67">
        <f>INDEX(Hosts!$A:$O,MATCH(Places!$C4883,Hosts!$A:$A,0),MATCH(Places!E$1,Hosts!$1:$1,0))</f>
        <v>0.5</v>
      </c>
      <c r="F4883" s="67">
        <f>INDEX(Hosts!$A:$O,MATCH(Places!$C4883,Hosts!$A:$A,0),MATCH(Places!F$1,Hosts!$1:$1,0))</f>
        <v>0.73</v>
      </c>
      <c r="G4883" s="67" t="str">
        <f>INDEX(Hosts!$A:$O,MATCH(Places!$C4883,Hosts!$A:$A,0),MATCH(Places!G$1,Hosts!$1:$1,0))</f>
        <v>No</v>
      </c>
      <c r="H4883">
        <v>21</v>
      </c>
      <c r="I4883" t="str">
        <f>VLOOKUP($H4883,Neighborhoods!$A:$C,2,0)</f>
        <v>Queens</v>
      </c>
      <c r="J4883" t="str">
        <f>VLOOKUP($H4883,Neighborhoods!$A:$C,3,0)</f>
        <v>Astoria</v>
      </c>
      <c r="K4883" t="s">
        <v>1</v>
      </c>
      <c r="L4883" t="str">
        <f t="shared" si="304"/>
        <v>Yes</v>
      </c>
      <c r="M4883">
        <v>2</v>
      </c>
      <c r="N4883" t="str" cm="1">
        <f t="array" ref="N4883">_xlfn.IFS(M4883&lt;=2,"Small",M4883&lt;=5,"Medium",M4883&gt;5,"Large")</f>
        <v>Small</v>
      </c>
      <c r="O4883" s="50">
        <v>50</v>
      </c>
      <c r="P4883" s="67">
        <f t="shared" si="305"/>
        <v>0.03</v>
      </c>
      <c r="Q4883" s="52">
        <v>4.76</v>
      </c>
      <c r="R4883" s="52" t="str" cm="1">
        <f t="array" ref="R4883">_xlfn.IFS(ROUND(Q4883,0)=5,"Excellent",ROUND(Q4883,0)=4,"Good",ROUND(Q4883,0)=3,"Ok",ROUND(Q4883,0)&lt;3,"Bad")</f>
        <v>Excellent</v>
      </c>
      <c r="S4883">
        <v>25</v>
      </c>
      <c r="T4883" t="str">
        <f t="shared" si="306"/>
        <v>No</v>
      </c>
      <c r="U4883" s="65">
        <v>43629</v>
      </c>
      <c r="V4883" s="65">
        <v>43831</v>
      </c>
      <c r="W4883">
        <v>86</v>
      </c>
      <c r="X4883" t="str">
        <f t="shared" si="307"/>
        <v>Active</v>
      </c>
      <c r="Y4883" t="s">
        <v>15615</v>
      </c>
    </row>
    <row r="4884" spans="1:25" x14ac:dyDescent="0.25">
      <c r="A4884">
        <v>4883</v>
      </c>
      <c r="B4884" t="s">
        <v>15406</v>
      </c>
      <c r="C4884">
        <v>3883</v>
      </c>
      <c r="D4884" t="str">
        <f>VLOOKUP($C4884,Hosts!$A:$O,10,0)</f>
        <v>New York</v>
      </c>
      <c r="E4884" s="67">
        <f>INDEX(Hosts!$A:$O,MATCH(Places!$C4884,Hosts!$A:$A,0),MATCH(Places!E$1,Hosts!$1:$1,0))</f>
        <v>1</v>
      </c>
      <c r="F4884" s="67">
        <f>INDEX(Hosts!$A:$O,MATCH(Places!$C4884,Hosts!$A:$A,0),MATCH(Places!F$1,Hosts!$1:$1,0))</f>
        <v>0.89</v>
      </c>
      <c r="G4884" s="67" t="str">
        <f>INDEX(Hosts!$A:$O,MATCH(Places!$C4884,Hosts!$A:$A,0),MATCH(Places!G$1,Hosts!$1:$1,0))</f>
        <v>Yes</v>
      </c>
      <c r="H4884">
        <v>23</v>
      </c>
      <c r="I4884" t="str">
        <f>VLOOKUP($H4884,Neighborhoods!$A:$C,2,0)</f>
        <v>Queens</v>
      </c>
      <c r="J4884" t="str">
        <f>VLOOKUP($H4884,Neighborhoods!$A:$C,3,0)</f>
        <v>Jamaica</v>
      </c>
      <c r="K4884" t="s">
        <v>11822</v>
      </c>
      <c r="L4884" t="str">
        <f t="shared" si="304"/>
        <v>No</v>
      </c>
      <c r="M4884">
        <v>2</v>
      </c>
      <c r="N4884" t="str" cm="1">
        <f t="array" ref="N4884">_xlfn.IFS(M4884&lt;=2,"Small",M4884&lt;=5,"Medium",M4884&gt;5,"Large")</f>
        <v>Small</v>
      </c>
      <c r="O4884" s="50">
        <v>92</v>
      </c>
      <c r="P4884" s="67">
        <f t="shared" si="305"/>
        <v>0.03</v>
      </c>
      <c r="Q4884" s="52">
        <v>5</v>
      </c>
      <c r="R4884" s="52" t="str" cm="1">
        <f t="array" ref="R4884">_xlfn.IFS(ROUND(Q4884,0)=5,"Excellent",ROUND(Q4884,0)=4,"Good",ROUND(Q4884,0)=3,"Ok",ROUND(Q4884,0)&lt;3,"Bad")</f>
        <v>Excellent</v>
      </c>
      <c r="S4884">
        <v>27</v>
      </c>
      <c r="T4884" t="str">
        <f t="shared" si="306"/>
        <v>No</v>
      </c>
      <c r="U4884" s="65">
        <v>43633</v>
      </c>
      <c r="V4884" s="65">
        <v>44053</v>
      </c>
      <c r="W4884">
        <v>260</v>
      </c>
      <c r="X4884" t="str">
        <f t="shared" si="307"/>
        <v>Active</v>
      </c>
      <c r="Y4884" t="s">
        <v>15615</v>
      </c>
    </row>
    <row r="4885" spans="1:25" x14ac:dyDescent="0.25">
      <c r="A4885">
        <v>4884</v>
      </c>
      <c r="B4885" t="s">
        <v>15497</v>
      </c>
      <c r="C4885">
        <v>2050</v>
      </c>
      <c r="D4885" t="str">
        <f>VLOOKUP($C4885,Hosts!$A:$O,10,0)</f>
        <v>New York</v>
      </c>
      <c r="E4885" s="67">
        <f>INDEX(Hosts!$A:$O,MATCH(Places!$C4885,Hosts!$A:$A,0),MATCH(Places!E$1,Hosts!$1:$1,0))</f>
        <v>0.92</v>
      </c>
      <c r="F4885" s="67">
        <f>INDEX(Hosts!$A:$O,MATCH(Places!$C4885,Hosts!$A:$A,0),MATCH(Places!F$1,Hosts!$1:$1,0))</f>
        <v>0.77</v>
      </c>
      <c r="G4885" s="67" t="str">
        <f>INDEX(Hosts!$A:$O,MATCH(Places!$C4885,Hosts!$A:$A,0),MATCH(Places!G$1,Hosts!$1:$1,0))</f>
        <v>Yes</v>
      </c>
      <c r="H4885">
        <v>12</v>
      </c>
      <c r="I4885" t="str">
        <f>VLOOKUP($H4885,Neighborhoods!$A:$C,2,0)</f>
        <v>Brooklyn</v>
      </c>
      <c r="J4885" t="str">
        <f>VLOOKUP($H4885,Neighborhoods!$A:$C,3,0)</f>
        <v>Williamsburg</v>
      </c>
      <c r="K4885" t="s">
        <v>1</v>
      </c>
      <c r="L4885" t="str">
        <f t="shared" si="304"/>
        <v>Yes</v>
      </c>
      <c r="M4885">
        <v>2</v>
      </c>
      <c r="N4885" t="str" cm="1">
        <f t="array" ref="N4885">_xlfn.IFS(M4885&lt;=2,"Small",M4885&lt;=5,"Medium",M4885&gt;5,"Large")</f>
        <v>Small</v>
      </c>
      <c r="O4885" s="50">
        <v>70</v>
      </c>
      <c r="P4885" s="67">
        <f t="shared" si="305"/>
        <v>0.03</v>
      </c>
      <c r="Q4885" s="52">
        <v>4.95</v>
      </c>
      <c r="R4885" s="52" t="str" cm="1">
        <f t="array" ref="R4885">_xlfn.IFS(ROUND(Q4885,0)=5,"Excellent",ROUND(Q4885,0)=4,"Good",ROUND(Q4885,0)=3,"Ok",ROUND(Q4885,0)&lt;3,"Bad")</f>
        <v>Excellent</v>
      </c>
      <c r="S4885">
        <v>19</v>
      </c>
      <c r="T4885" t="str">
        <f t="shared" si="306"/>
        <v>No</v>
      </c>
      <c r="U4885" s="65">
        <v>43637</v>
      </c>
      <c r="V4885" s="65">
        <v>43842</v>
      </c>
      <c r="W4885">
        <v>189</v>
      </c>
      <c r="X4885" t="str">
        <f t="shared" si="307"/>
        <v>Active</v>
      </c>
      <c r="Y4885" t="s">
        <v>15615</v>
      </c>
    </row>
    <row r="4886" spans="1:25" x14ac:dyDescent="0.25">
      <c r="A4886">
        <v>4885</v>
      </c>
      <c r="B4886" t="s">
        <v>3412</v>
      </c>
      <c r="C4886">
        <v>3441</v>
      </c>
      <c r="D4886" t="str">
        <f>VLOOKUP($C4886,Hosts!$A:$O,10,0)</f>
        <v>New York</v>
      </c>
      <c r="E4886" s="67">
        <f>INDEX(Hosts!$A:$O,MATCH(Places!$C4886,Hosts!$A:$A,0),MATCH(Places!E$1,Hosts!$1:$1,0))</f>
        <v>1</v>
      </c>
      <c r="F4886" s="67">
        <f>INDEX(Hosts!$A:$O,MATCH(Places!$C4886,Hosts!$A:$A,0),MATCH(Places!F$1,Hosts!$1:$1,0))</f>
        <v>1</v>
      </c>
      <c r="G4886" s="67" t="str">
        <f>INDEX(Hosts!$A:$O,MATCH(Places!$C4886,Hosts!$A:$A,0),MATCH(Places!G$1,Hosts!$1:$1,0))</f>
        <v>Yes</v>
      </c>
      <c r="H4886">
        <v>26</v>
      </c>
      <c r="I4886" t="str">
        <f>VLOOKUP($H4886,Neighborhoods!$A:$C,2,0)</f>
        <v>Queens</v>
      </c>
      <c r="J4886" t="str">
        <f>VLOOKUP($H4886,Neighborhoods!$A:$C,3,0)</f>
        <v>Sunnyside</v>
      </c>
      <c r="K4886" t="s">
        <v>1</v>
      </c>
      <c r="L4886" t="str">
        <f t="shared" si="304"/>
        <v>Yes</v>
      </c>
      <c r="M4886">
        <v>3</v>
      </c>
      <c r="N4886" t="str" cm="1">
        <f t="array" ref="N4886">_xlfn.IFS(M4886&lt;=2,"Small",M4886&lt;=5,"Medium",M4886&gt;5,"Large")</f>
        <v>Medium</v>
      </c>
      <c r="O4886" s="50">
        <v>59</v>
      </c>
      <c r="P4886" s="67">
        <f t="shared" si="305"/>
        <v>0.03</v>
      </c>
      <c r="Q4886" s="52">
        <v>4.74</v>
      </c>
      <c r="R4886" s="52" t="str" cm="1">
        <f t="array" ref="R4886">_xlfn.IFS(ROUND(Q4886,0)=5,"Excellent",ROUND(Q4886,0)=4,"Good",ROUND(Q4886,0)=3,"Ok",ROUND(Q4886,0)&lt;3,"Bad")</f>
        <v>Excellent</v>
      </c>
      <c r="S4886">
        <v>19</v>
      </c>
      <c r="T4886" t="str">
        <f t="shared" si="306"/>
        <v>No</v>
      </c>
      <c r="U4886" s="65">
        <v>43618</v>
      </c>
      <c r="V4886" s="65">
        <v>44030</v>
      </c>
      <c r="W4886">
        <v>365</v>
      </c>
      <c r="X4886" t="str">
        <f t="shared" si="307"/>
        <v>Active</v>
      </c>
      <c r="Y4886" t="s">
        <v>15616</v>
      </c>
    </row>
    <row r="4887" spans="1:25" x14ac:dyDescent="0.25">
      <c r="A4887">
        <v>4886</v>
      </c>
      <c r="B4887" t="s">
        <v>13257</v>
      </c>
      <c r="C4887">
        <v>3886</v>
      </c>
      <c r="D4887" t="str">
        <f>VLOOKUP($C4887,Hosts!$A:$O,10,0)</f>
        <v>New York</v>
      </c>
      <c r="E4887" s="67">
        <f>INDEX(Hosts!$A:$O,MATCH(Places!$C4887,Hosts!$A:$A,0),MATCH(Places!E$1,Hosts!$1:$1,0))</f>
        <v>0.9</v>
      </c>
      <c r="F4887" s="67">
        <f>INDEX(Hosts!$A:$O,MATCH(Places!$C4887,Hosts!$A:$A,0),MATCH(Places!F$1,Hosts!$1:$1,0))</f>
        <v>1</v>
      </c>
      <c r="G4887" s="67" t="str">
        <f>INDEX(Hosts!$A:$O,MATCH(Places!$C4887,Hosts!$A:$A,0),MATCH(Places!G$1,Hosts!$1:$1,0))</f>
        <v>Yes</v>
      </c>
      <c r="H4887">
        <v>18</v>
      </c>
      <c r="I4887" t="str">
        <f>VLOOKUP($H4887,Neighborhoods!$A:$C,2,0)</f>
        <v>Manhattan</v>
      </c>
      <c r="J4887" t="str">
        <f>VLOOKUP($H4887,Neighborhoods!$A:$C,3,0)</f>
        <v>Midtown</v>
      </c>
      <c r="K4887" t="s">
        <v>11822</v>
      </c>
      <c r="L4887" t="str">
        <f t="shared" si="304"/>
        <v>No</v>
      </c>
      <c r="M4887">
        <v>14</v>
      </c>
      <c r="N4887" t="str" cm="1">
        <f t="array" ref="N4887">_xlfn.IFS(M4887&lt;=2,"Small",M4887&lt;=5,"Medium",M4887&gt;5,"Large")</f>
        <v>Large</v>
      </c>
      <c r="O4887" s="50">
        <v>543</v>
      </c>
      <c r="P4887" s="67">
        <f t="shared" si="305"/>
        <v>0.05</v>
      </c>
      <c r="Q4887" s="52">
        <v>5</v>
      </c>
      <c r="R4887" s="52" t="str" cm="1">
        <f t="array" ref="R4887">_xlfn.IFS(ROUND(Q4887,0)=5,"Excellent",ROUND(Q4887,0)=4,"Good",ROUND(Q4887,0)=3,"Ok",ROUND(Q4887,0)&lt;3,"Bad")</f>
        <v>Excellent</v>
      </c>
      <c r="S4887">
        <v>16</v>
      </c>
      <c r="T4887" t="str">
        <f t="shared" si="306"/>
        <v>No</v>
      </c>
      <c r="U4887" s="65">
        <v>43707</v>
      </c>
      <c r="V4887" s="65">
        <v>44010</v>
      </c>
      <c r="W4887">
        <v>349</v>
      </c>
      <c r="X4887" t="str">
        <f t="shared" si="307"/>
        <v>Active</v>
      </c>
      <c r="Y4887" t="s">
        <v>15615</v>
      </c>
    </row>
    <row r="4888" spans="1:25" x14ac:dyDescent="0.25">
      <c r="A4888">
        <v>4887</v>
      </c>
      <c r="B4888" t="s">
        <v>15315</v>
      </c>
      <c r="C4888">
        <v>3022</v>
      </c>
      <c r="D4888" t="str">
        <f>VLOOKUP($C4888,Hosts!$A:$O,10,0)</f>
        <v>New York</v>
      </c>
      <c r="E4888" s="67">
        <f>INDEX(Hosts!$A:$O,MATCH(Places!$C4888,Hosts!$A:$A,0),MATCH(Places!E$1,Hosts!$1:$1,0))</f>
        <v>1</v>
      </c>
      <c r="F4888" s="67">
        <f>INDEX(Hosts!$A:$O,MATCH(Places!$C4888,Hosts!$A:$A,0),MATCH(Places!F$1,Hosts!$1:$1,0))</f>
        <v>0.95</v>
      </c>
      <c r="G4888" s="67" t="str">
        <f>INDEX(Hosts!$A:$O,MATCH(Places!$C4888,Hosts!$A:$A,0),MATCH(Places!G$1,Hosts!$1:$1,0))</f>
        <v>Yes</v>
      </c>
      <c r="H4888">
        <v>8</v>
      </c>
      <c r="I4888" t="str">
        <f>VLOOKUP($H4888,Neighborhoods!$A:$C,2,0)</f>
        <v>Brooklyn</v>
      </c>
      <c r="J4888" t="str">
        <f>VLOOKUP($H4888,Neighborhoods!$A:$C,3,0)</f>
        <v>Bushwick</v>
      </c>
      <c r="K4888" t="s">
        <v>1</v>
      </c>
      <c r="L4888" t="str">
        <f t="shared" si="304"/>
        <v>Yes</v>
      </c>
      <c r="M4888">
        <v>2</v>
      </c>
      <c r="N4888" t="str" cm="1">
        <f t="array" ref="N4888">_xlfn.IFS(M4888&lt;=2,"Small",M4888&lt;=5,"Medium",M4888&gt;5,"Large")</f>
        <v>Small</v>
      </c>
      <c r="O4888" s="50">
        <v>69</v>
      </c>
      <c r="P4888" s="67">
        <f t="shared" si="305"/>
        <v>0.03</v>
      </c>
      <c r="Q4888" s="52">
        <v>4.91</v>
      </c>
      <c r="R4888" s="52" t="str" cm="1">
        <f t="array" ref="R4888">_xlfn.IFS(ROUND(Q4888,0)=5,"Excellent",ROUND(Q4888,0)=4,"Good",ROUND(Q4888,0)=3,"Ok",ROUND(Q4888,0)&lt;3,"Bad")</f>
        <v>Excellent</v>
      </c>
      <c r="S4888">
        <v>44</v>
      </c>
      <c r="T4888" t="str">
        <f t="shared" si="306"/>
        <v>No</v>
      </c>
      <c r="U4888" s="65">
        <v>43620</v>
      </c>
      <c r="V4888" s="65">
        <v>44053</v>
      </c>
      <c r="W4888">
        <v>357</v>
      </c>
      <c r="X4888" t="str">
        <f t="shared" si="307"/>
        <v>Active</v>
      </c>
      <c r="Y4888" t="s">
        <v>15615</v>
      </c>
    </row>
    <row r="4889" spans="1:25" x14ac:dyDescent="0.25">
      <c r="A4889">
        <v>4888</v>
      </c>
      <c r="B4889" t="s">
        <v>13833</v>
      </c>
      <c r="C4889">
        <v>3887</v>
      </c>
      <c r="D4889" t="str">
        <f>VLOOKUP($C4889,Hosts!$A:$O,10,0)</f>
        <v>New York</v>
      </c>
      <c r="E4889" s="67">
        <f>INDEX(Hosts!$A:$O,MATCH(Places!$C4889,Hosts!$A:$A,0),MATCH(Places!E$1,Hosts!$1:$1,0))</f>
        <v>1</v>
      </c>
      <c r="F4889" s="67">
        <f>INDEX(Hosts!$A:$O,MATCH(Places!$C4889,Hosts!$A:$A,0),MATCH(Places!F$1,Hosts!$1:$1,0))</f>
        <v>0.83</v>
      </c>
      <c r="G4889" s="67" t="str">
        <f>INDEX(Hosts!$A:$O,MATCH(Places!$C4889,Hosts!$A:$A,0),MATCH(Places!G$1,Hosts!$1:$1,0))</f>
        <v>Yes</v>
      </c>
      <c r="H4889">
        <v>14</v>
      </c>
      <c r="I4889" t="str">
        <f>VLOOKUP($H4889,Neighborhoods!$A:$C,2,0)</f>
        <v>Manhattan</v>
      </c>
      <c r="J4889" t="str">
        <f>VLOOKUP($H4889,Neighborhoods!$A:$C,3,0)</f>
        <v>East Harlem</v>
      </c>
      <c r="K4889" t="s">
        <v>11822</v>
      </c>
      <c r="L4889" t="str">
        <f t="shared" si="304"/>
        <v>No</v>
      </c>
      <c r="M4889">
        <v>6</v>
      </c>
      <c r="N4889" t="str" cm="1">
        <f t="array" ref="N4889">_xlfn.IFS(M4889&lt;=2,"Small",M4889&lt;=5,"Medium",M4889&gt;5,"Large")</f>
        <v>Large</v>
      </c>
      <c r="O4889" s="50">
        <v>180</v>
      </c>
      <c r="P4889" s="67">
        <f t="shared" si="305"/>
        <v>0.03</v>
      </c>
      <c r="Q4889" s="52">
        <v>5</v>
      </c>
      <c r="R4889" s="52" t="str" cm="1">
        <f t="array" ref="R4889">_xlfn.IFS(ROUND(Q4889,0)=5,"Excellent",ROUND(Q4889,0)=4,"Good",ROUND(Q4889,0)=3,"Ok",ROUND(Q4889,0)&lt;3,"Bad")</f>
        <v>Excellent</v>
      </c>
      <c r="S4889">
        <v>24</v>
      </c>
      <c r="T4889" t="str">
        <f t="shared" si="306"/>
        <v>No</v>
      </c>
      <c r="U4889" s="65">
        <v>43752</v>
      </c>
      <c r="V4889" s="65">
        <v>44038</v>
      </c>
      <c r="W4889">
        <v>223</v>
      </c>
      <c r="X4889" t="str">
        <f t="shared" si="307"/>
        <v>Active</v>
      </c>
      <c r="Y4889" t="s">
        <v>15615</v>
      </c>
    </row>
    <row r="4890" spans="1:25" x14ac:dyDescent="0.25">
      <c r="A4890">
        <v>4889</v>
      </c>
      <c r="B4890" t="s">
        <v>3413</v>
      </c>
      <c r="C4890">
        <v>3888</v>
      </c>
      <c r="D4890" t="str">
        <f>VLOOKUP($C4890,Hosts!$A:$O,10,0)</f>
        <v>New York</v>
      </c>
      <c r="E4890" s="67">
        <f>INDEX(Hosts!$A:$O,MATCH(Places!$C4890,Hosts!$A:$A,0),MATCH(Places!E$1,Hosts!$1:$1,0))</f>
        <v>1</v>
      </c>
      <c r="F4890" s="67">
        <f>INDEX(Hosts!$A:$O,MATCH(Places!$C4890,Hosts!$A:$A,0),MATCH(Places!F$1,Hosts!$1:$1,0))</f>
        <v>1</v>
      </c>
      <c r="G4890" s="67" t="str">
        <f>INDEX(Hosts!$A:$O,MATCH(Places!$C4890,Hosts!$A:$A,0),MATCH(Places!G$1,Hosts!$1:$1,0))</f>
        <v>Yes</v>
      </c>
      <c r="H4890">
        <v>16</v>
      </c>
      <c r="I4890" t="str">
        <f>VLOOKUP($H4890,Neighborhoods!$A:$C,2,0)</f>
        <v>Manhattan</v>
      </c>
      <c r="J4890" t="str">
        <f>VLOOKUP($H4890,Neighborhoods!$A:$C,3,0)</f>
        <v>Harlem</v>
      </c>
      <c r="K4890" t="s">
        <v>1</v>
      </c>
      <c r="L4890" t="str">
        <f t="shared" si="304"/>
        <v>Yes</v>
      </c>
      <c r="M4890">
        <v>1</v>
      </c>
      <c r="N4890" t="str" cm="1">
        <f t="array" ref="N4890">_xlfn.IFS(M4890&lt;=2,"Small",M4890&lt;=5,"Medium",M4890&gt;5,"Large")</f>
        <v>Small</v>
      </c>
      <c r="O4890" s="50">
        <v>50</v>
      </c>
      <c r="P4890" s="67">
        <f t="shared" si="305"/>
        <v>0.03</v>
      </c>
      <c r="Q4890" s="52">
        <v>5</v>
      </c>
      <c r="R4890" s="52" t="str" cm="1">
        <f t="array" ref="R4890">_xlfn.IFS(ROUND(Q4890,0)=5,"Excellent",ROUND(Q4890,0)=4,"Good",ROUND(Q4890,0)=3,"Ok",ROUND(Q4890,0)&lt;3,"Bad")</f>
        <v>Excellent</v>
      </c>
      <c r="S4890">
        <v>63</v>
      </c>
      <c r="T4890" t="str">
        <f t="shared" si="306"/>
        <v>No</v>
      </c>
      <c r="U4890" s="65">
        <v>43619</v>
      </c>
      <c r="V4890" s="65">
        <v>44057</v>
      </c>
      <c r="W4890">
        <v>174</v>
      </c>
      <c r="X4890" t="str">
        <f t="shared" si="307"/>
        <v>Active</v>
      </c>
      <c r="Y4890" t="s">
        <v>15616</v>
      </c>
    </row>
    <row r="4891" spans="1:25" x14ac:dyDescent="0.25">
      <c r="A4891">
        <v>4890</v>
      </c>
      <c r="B4891" t="s">
        <v>3414</v>
      </c>
      <c r="C4891">
        <v>3839</v>
      </c>
      <c r="D4891" t="str">
        <f>VLOOKUP($C4891,Hosts!$A:$O,10,0)</f>
        <v>New York</v>
      </c>
      <c r="E4891" s="67">
        <f>INDEX(Hosts!$A:$O,MATCH(Places!$C4891,Hosts!$A:$A,0),MATCH(Places!E$1,Hosts!$1:$1,0))</f>
        <v>0.85</v>
      </c>
      <c r="F4891" s="67">
        <f>INDEX(Hosts!$A:$O,MATCH(Places!$C4891,Hosts!$A:$A,0),MATCH(Places!F$1,Hosts!$1:$1,0))</f>
        <v>0.74</v>
      </c>
      <c r="G4891" s="67" t="str">
        <f>INDEX(Hosts!$A:$O,MATCH(Places!$C4891,Hosts!$A:$A,0),MATCH(Places!G$1,Hosts!$1:$1,0))</f>
        <v>No</v>
      </c>
      <c r="H4891">
        <v>7</v>
      </c>
      <c r="I4891" t="str">
        <f>VLOOKUP($H4891,Neighborhoods!$A:$C,2,0)</f>
        <v>Brooklyn</v>
      </c>
      <c r="J4891" t="str">
        <f>VLOOKUP($H4891,Neighborhoods!$A:$C,3,0)</f>
        <v>Bedford-Stuyvesant</v>
      </c>
      <c r="K4891" t="s">
        <v>11822</v>
      </c>
      <c r="L4891" t="str">
        <f t="shared" si="304"/>
        <v>No</v>
      </c>
      <c r="M4891">
        <v>14</v>
      </c>
      <c r="N4891" t="str" cm="1">
        <f t="array" ref="N4891">_xlfn.IFS(M4891&lt;=2,"Small",M4891&lt;=5,"Medium",M4891&gt;5,"Large")</f>
        <v>Large</v>
      </c>
      <c r="O4891" s="50">
        <v>210</v>
      </c>
      <c r="P4891" s="67">
        <f t="shared" si="305"/>
        <v>0.04</v>
      </c>
      <c r="Q4891" s="52">
        <v>4.74</v>
      </c>
      <c r="R4891" s="52" t="str" cm="1">
        <f t="array" ref="R4891">_xlfn.IFS(ROUND(Q4891,0)=5,"Excellent",ROUND(Q4891,0)=4,"Good",ROUND(Q4891,0)=3,"Ok",ROUND(Q4891,0)&lt;3,"Bad")</f>
        <v>Excellent</v>
      </c>
      <c r="S4891">
        <v>53</v>
      </c>
      <c r="T4891" t="str">
        <f t="shared" si="306"/>
        <v>No</v>
      </c>
      <c r="U4891" s="65">
        <v>43632</v>
      </c>
      <c r="V4891" s="65">
        <v>44053</v>
      </c>
      <c r="W4891">
        <v>226</v>
      </c>
      <c r="X4891" t="str">
        <f t="shared" si="307"/>
        <v>Active</v>
      </c>
      <c r="Y4891" t="s">
        <v>15615</v>
      </c>
    </row>
    <row r="4892" spans="1:25" x14ac:dyDescent="0.25">
      <c r="A4892">
        <v>4891</v>
      </c>
      <c r="B4892" t="s">
        <v>3415</v>
      </c>
      <c r="C4892">
        <v>3224</v>
      </c>
      <c r="D4892" t="str">
        <f>VLOOKUP($C4892,Hosts!$A:$O,10,0)</f>
        <v>New York</v>
      </c>
      <c r="E4892" s="67">
        <f>INDEX(Hosts!$A:$O,MATCH(Places!$C4892,Hosts!$A:$A,0),MATCH(Places!E$1,Hosts!$1:$1,0))</f>
        <v>0</v>
      </c>
      <c r="F4892" s="67">
        <f>INDEX(Hosts!$A:$O,MATCH(Places!$C4892,Hosts!$A:$A,0),MATCH(Places!F$1,Hosts!$1:$1,0))</f>
        <v>1</v>
      </c>
      <c r="G4892" s="67" t="str">
        <f>INDEX(Hosts!$A:$O,MATCH(Places!$C4892,Hosts!$A:$A,0),MATCH(Places!G$1,Hosts!$1:$1,0))</f>
        <v>Yes</v>
      </c>
      <c r="H4892">
        <v>9</v>
      </c>
      <c r="I4892" t="str">
        <f>VLOOKUP($H4892,Neighborhoods!$A:$C,2,0)</f>
        <v>Brooklyn</v>
      </c>
      <c r="J4892" t="str">
        <f>VLOOKUP($H4892,Neighborhoods!$A:$C,3,0)</f>
        <v>Crown Heights</v>
      </c>
      <c r="K4892" t="s">
        <v>11822</v>
      </c>
      <c r="L4892" t="str">
        <f t="shared" si="304"/>
        <v>No</v>
      </c>
      <c r="M4892">
        <v>3</v>
      </c>
      <c r="N4892" t="str" cm="1">
        <f t="array" ref="N4892">_xlfn.IFS(M4892&lt;=2,"Small",M4892&lt;=5,"Medium",M4892&gt;5,"Large")</f>
        <v>Medium</v>
      </c>
      <c r="O4892" s="50">
        <v>125</v>
      </c>
      <c r="P4892" s="67">
        <f t="shared" si="305"/>
        <v>0.03</v>
      </c>
      <c r="Q4892" s="52">
        <v>4.9400000000000004</v>
      </c>
      <c r="R4892" s="52" t="str" cm="1">
        <f t="array" ref="R4892">_xlfn.IFS(ROUND(Q4892,0)=5,"Excellent",ROUND(Q4892,0)=4,"Good",ROUND(Q4892,0)=3,"Ok",ROUND(Q4892,0)&lt;3,"Bad")</f>
        <v>Excellent</v>
      </c>
      <c r="S4892">
        <v>18</v>
      </c>
      <c r="T4892" t="str">
        <f t="shared" si="306"/>
        <v>No</v>
      </c>
      <c r="U4892" s="65">
        <v>43647</v>
      </c>
      <c r="V4892" s="65">
        <v>43812</v>
      </c>
      <c r="W4892">
        <v>358</v>
      </c>
      <c r="X4892" t="str">
        <f t="shared" si="307"/>
        <v>Active</v>
      </c>
      <c r="Y4892" t="s">
        <v>15616</v>
      </c>
    </row>
    <row r="4893" spans="1:25" x14ac:dyDescent="0.25">
      <c r="A4893">
        <v>4892</v>
      </c>
      <c r="B4893" t="s">
        <v>3416</v>
      </c>
      <c r="C4893">
        <v>3884</v>
      </c>
      <c r="D4893" t="str">
        <f>VLOOKUP($C4893,Hosts!$A:$O,10,0)</f>
        <v>New York</v>
      </c>
      <c r="E4893" s="67">
        <f>INDEX(Hosts!$A:$O,MATCH(Places!$C4893,Hosts!$A:$A,0),MATCH(Places!E$1,Hosts!$1:$1,0))</f>
        <v>1</v>
      </c>
      <c r="F4893" s="67">
        <f>INDEX(Hosts!$A:$O,MATCH(Places!$C4893,Hosts!$A:$A,0),MATCH(Places!F$1,Hosts!$1:$1,0))</f>
        <v>1</v>
      </c>
      <c r="G4893" s="67" t="str">
        <f>INDEX(Hosts!$A:$O,MATCH(Places!$C4893,Hosts!$A:$A,0),MATCH(Places!G$1,Hosts!$1:$1,0))</f>
        <v>Yes</v>
      </c>
      <c r="H4893">
        <v>23</v>
      </c>
      <c r="I4893" t="str">
        <f>VLOOKUP($H4893,Neighborhoods!$A:$C,2,0)</f>
        <v>Queens</v>
      </c>
      <c r="J4893" t="str">
        <f>VLOOKUP($H4893,Neighborhoods!$A:$C,3,0)</f>
        <v>Jamaica</v>
      </c>
      <c r="K4893" t="s">
        <v>11822</v>
      </c>
      <c r="L4893" t="str">
        <f t="shared" si="304"/>
        <v>No</v>
      </c>
      <c r="M4893">
        <v>6</v>
      </c>
      <c r="N4893" t="str" cm="1">
        <f t="array" ref="N4893">_xlfn.IFS(M4893&lt;=2,"Small",M4893&lt;=5,"Medium",M4893&gt;5,"Large")</f>
        <v>Large</v>
      </c>
      <c r="O4893" s="50">
        <v>166</v>
      </c>
      <c r="P4893" s="67">
        <f t="shared" si="305"/>
        <v>0.03</v>
      </c>
      <c r="Q4893" s="52">
        <v>5</v>
      </c>
      <c r="R4893" s="52" t="str" cm="1">
        <f t="array" ref="R4893">_xlfn.IFS(ROUND(Q4893,0)=5,"Excellent",ROUND(Q4893,0)=4,"Good",ROUND(Q4893,0)=3,"Ok",ROUND(Q4893,0)&lt;3,"Bad")</f>
        <v>Excellent</v>
      </c>
      <c r="S4893">
        <v>10</v>
      </c>
      <c r="T4893" t="str">
        <f t="shared" si="306"/>
        <v>No</v>
      </c>
      <c r="U4893" s="65">
        <v>43669</v>
      </c>
      <c r="V4893" s="65">
        <v>43833</v>
      </c>
      <c r="W4893">
        <v>89</v>
      </c>
      <c r="X4893" t="str">
        <f t="shared" si="307"/>
        <v>Active</v>
      </c>
      <c r="Y4893" t="s">
        <v>15615</v>
      </c>
    </row>
    <row r="4894" spans="1:25" x14ac:dyDescent="0.25">
      <c r="A4894">
        <v>4893</v>
      </c>
      <c r="B4894" t="s">
        <v>3417</v>
      </c>
      <c r="C4894">
        <v>3890</v>
      </c>
      <c r="D4894" t="str">
        <f>VLOOKUP($C4894,Hosts!$A:$O,10,0)</f>
        <v>New York</v>
      </c>
      <c r="E4894" s="67">
        <f>INDEX(Hosts!$A:$O,MATCH(Places!$C4894,Hosts!$A:$A,0),MATCH(Places!E$1,Hosts!$1:$1,0))</f>
        <v>1</v>
      </c>
      <c r="F4894" s="67">
        <f>INDEX(Hosts!$A:$O,MATCH(Places!$C4894,Hosts!$A:$A,0),MATCH(Places!F$1,Hosts!$1:$1,0))</f>
        <v>1</v>
      </c>
      <c r="G4894" s="67" t="str">
        <f>INDEX(Hosts!$A:$O,MATCH(Places!$C4894,Hosts!$A:$A,0),MATCH(Places!G$1,Hosts!$1:$1,0))</f>
        <v>No</v>
      </c>
      <c r="H4894">
        <v>7</v>
      </c>
      <c r="I4894" t="str">
        <f>VLOOKUP($H4894,Neighborhoods!$A:$C,2,0)</f>
        <v>Brooklyn</v>
      </c>
      <c r="J4894" t="str">
        <f>VLOOKUP($H4894,Neighborhoods!$A:$C,3,0)</f>
        <v>Bedford-Stuyvesant</v>
      </c>
      <c r="K4894" t="s">
        <v>11822</v>
      </c>
      <c r="L4894" t="str">
        <f t="shared" si="304"/>
        <v>No</v>
      </c>
      <c r="M4894">
        <v>2</v>
      </c>
      <c r="N4894" t="str" cm="1">
        <f t="array" ref="N4894">_xlfn.IFS(M4894&lt;=2,"Small",M4894&lt;=5,"Medium",M4894&gt;5,"Large")</f>
        <v>Small</v>
      </c>
      <c r="O4894" s="50">
        <v>200</v>
      </c>
      <c r="P4894" s="67">
        <f t="shared" si="305"/>
        <v>0.04</v>
      </c>
      <c r="Q4894" s="52">
        <v>5</v>
      </c>
      <c r="R4894" s="52" t="str" cm="1">
        <f t="array" ref="R4894">_xlfn.IFS(ROUND(Q4894,0)=5,"Excellent",ROUND(Q4894,0)=4,"Good",ROUND(Q4894,0)=3,"Ok",ROUND(Q4894,0)&lt;3,"Bad")</f>
        <v>Excellent</v>
      </c>
      <c r="S4894">
        <v>4</v>
      </c>
      <c r="T4894" t="str">
        <f t="shared" si="306"/>
        <v>No</v>
      </c>
      <c r="U4894" s="65">
        <v>43702</v>
      </c>
      <c r="V4894" s="65">
        <v>43722</v>
      </c>
      <c r="W4894">
        <v>44</v>
      </c>
      <c r="X4894" t="str">
        <f t="shared" si="307"/>
        <v>Active</v>
      </c>
      <c r="Y4894" t="s">
        <v>15615</v>
      </c>
    </row>
    <row r="4895" spans="1:25" x14ac:dyDescent="0.25">
      <c r="A4895">
        <v>4894</v>
      </c>
      <c r="B4895" t="s">
        <v>3418</v>
      </c>
      <c r="C4895">
        <v>3891</v>
      </c>
      <c r="D4895" t="str">
        <f>VLOOKUP($C4895,Hosts!$A:$O,10,0)</f>
        <v>New York</v>
      </c>
      <c r="E4895" s="67">
        <f>INDEX(Hosts!$A:$O,MATCH(Places!$C4895,Hosts!$A:$A,0),MATCH(Places!E$1,Hosts!$1:$1,0))</f>
        <v>1</v>
      </c>
      <c r="F4895" s="67">
        <f>INDEX(Hosts!$A:$O,MATCH(Places!$C4895,Hosts!$A:$A,0),MATCH(Places!F$1,Hosts!$1:$1,0))</f>
        <v>0.97</v>
      </c>
      <c r="G4895" s="67" t="str">
        <f>INDEX(Hosts!$A:$O,MATCH(Places!$C4895,Hosts!$A:$A,0),MATCH(Places!G$1,Hosts!$1:$1,0))</f>
        <v>Yes</v>
      </c>
      <c r="H4895">
        <v>19</v>
      </c>
      <c r="I4895" t="str">
        <f>VLOOKUP($H4895,Neighborhoods!$A:$C,2,0)</f>
        <v>Manhattan</v>
      </c>
      <c r="J4895" t="str">
        <f>VLOOKUP($H4895,Neighborhoods!$A:$C,3,0)</f>
        <v>Upper East Side</v>
      </c>
      <c r="K4895" t="s">
        <v>11822</v>
      </c>
      <c r="L4895" t="str">
        <f t="shared" si="304"/>
        <v>No</v>
      </c>
      <c r="M4895">
        <v>2</v>
      </c>
      <c r="N4895" t="str" cm="1">
        <f t="array" ref="N4895">_xlfn.IFS(M4895&lt;=2,"Small",M4895&lt;=5,"Medium",M4895&gt;5,"Large")</f>
        <v>Small</v>
      </c>
      <c r="O4895" s="50">
        <v>225</v>
      </c>
      <c r="P4895" s="67">
        <f t="shared" si="305"/>
        <v>0.04</v>
      </c>
      <c r="Q4895" s="52">
        <v>5</v>
      </c>
      <c r="R4895" s="52" t="str" cm="1">
        <f t="array" ref="R4895">_xlfn.IFS(ROUND(Q4895,0)=5,"Excellent",ROUND(Q4895,0)=4,"Good",ROUND(Q4895,0)=3,"Ok",ROUND(Q4895,0)&lt;3,"Bad")</f>
        <v>Excellent</v>
      </c>
      <c r="S4895">
        <v>5</v>
      </c>
      <c r="T4895" t="str">
        <f t="shared" si="306"/>
        <v>No</v>
      </c>
      <c r="U4895" s="65">
        <v>43790</v>
      </c>
      <c r="V4895" s="65">
        <v>44046</v>
      </c>
      <c r="W4895">
        <v>364</v>
      </c>
      <c r="X4895" t="str">
        <f t="shared" si="307"/>
        <v>Active</v>
      </c>
      <c r="Y4895" t="s">
        <v>15615</v>
      </c>
    </row>
    <row r="4896" spans="1:25" x14ac:dyDescent="0.25">
      <c r="A4896">
        <v>4895</v>
      </c>
      <c r="B4896" t="s">
        <v>3419</v>
      </c>
      <c r="C4896">
        <v>3891</v>
      </c>
      <c r="D4896" t="str">
        <f>VLOOKUP($C4896,Hosts!$A:$O,10,0)</f>
        <v>New York</v>
      </c>
      <c r="E4896" s="67">
        <f>INDEX(Hosts!$A:$O,MATCH(Places!$C4896,Hosts!$A:$A,0),MATCH(Places!E$1,Hosts!$1:$1,0))</f>
        <v>1</v>
      </c>
      <c r="F4896" s="67">
        <f>INDEX(Hosts!$A:$O,MATCH(Places!$C4896,Hosts!$A:$A,0),MATCH(Places!F$1,Hosts!$1:$1,0))</f>
        <v>0.97</v>
      </c>
      <c r="G4896" s="67" t="str">
        <f>INDEX(Hosts!$A:$O,MATCH(Places!$C4896,Hosts!$A:$A,0),MATCH(Places!G$1,Hosts!$1:$1,0))</f>
        <v>Yes</v>
      </c>
      <c r="H4896">
        <v>19</v>
      </c>
      <c r="I4896" t="str">
        <f>VLOOKUP($H4896,Neighborhoods!$A:$C,2,0)</f>
        <v>Manhattan</v>
      </c>
      <c r="J4896" t="str">
        <f>VLOOKUP($H4896,Neighborhoods!$A:$C,3,0)</f>
        <v>Upper East Side</v>
      </c>
      <c r="K4896" t="s">
        <v>11822</v>
      </c>
      <c r="L4896" t="str">
        <f t="shared" si="304"/>
        <v>No</v>
      </c>
      <c r="M4896">
        <v>2</v>
      </c>
      <c r="N4896" t="str" cm="1">
        <f t="array" ref="N4896">_xlfn.IFS(M4896&lt;=2,"Small",M4896&lt;=5,"Medium",M4896&gt;5,"Large")</f>
        <v>Small</v>
      </c>
      <c r="O4896" s="50">
        <v>225</v>
      </c>
      <c r="P4896" s="67">
        <f t="shared" si="305"/>
        <v>0.04</v>
      </c>
      <c r="Q4896" s="52">
        <v>5</v>
      </c>
      <c r="R4896" s="52" t="str" cm="1">
        <f t="array" ref="R4896">_xlfn.IFS(ROUND(Q4896,0)=5,"Excellent",ROUND(Q4896,0)=4,"Good",ROUND(Q4896,0)=3,"Ok",ROUND(Q4896,0)&lt;3,"Bad")</f>
        <v>Excellent</v>
      </c>
      <c r="S4896">
        <v>5</v>
      </c>
      <c r="T4896" t="str">
        <f t="shared" si="306"/>
        <v>No</v>
      </c>
      <c r="U4896" s="65">
        <v>43772</v>
      </c>
      <c r="V4896" s="65">
        <v>43985</v>
      </c>
      <c r="W4896">
        <v>332</v>
      </c>
      <c r="X4896" t="str">
        <f t="shared" si="307"/>
        <v>Active</v>
      </c>
      <c r="Y4896" t="s">
        <v>15615</v>
      </c>
    </row>
    <row r="4897" spans="1:25" x14ac:dyDescent="0.25">
      <c r="A4897">
        <v>4896</v>
      </c>
      <c r="B4897" t="s">
        <v>15432</v>
      </c>
      <c r="C4897">
        <v>3892</v>
      </c>
      <c r="D4897" t="str">
        <f>VLOOKUP($C4897,Hosts!$A:$O,10,0)</f>
        <v>New York</v>
      </c>
      <c r="E4897" s="67">
        <f>INDEX(Hosts!$A:$O,MATCH(Places!$C4897,Hosts!$A:$A,0),MATCH(Places!E$1,Hosts!$1:$1,0))</f>
        <v>1</v>
      </c>
      <c r="F4897" s="67">
        <f>INDEX(Hosts!$A:$O,MATCH(Places!$C4897,Hosts!$A:$A,0),MATCH(Places!F$1,Hosts!$1:$1,0))</f>
        <v>0.96</v>
      </c>
      <c r="G4897" s="67" t="str">
        <f>INDEX(Hosts!$A:$O,MATCH(Places!$C4897,Hosts!$A:$A,0),MATCH(Places!G$1,Hosts!$1:$1,0))</f>
        <v>No</v>
      </c>
      <c r="H4897">
        <v>16</v>
      </c>
      <c r="I4897" t="str">
        <f>VLOOKUP($H4897,Neighborhoods!$A:$C,2,0)</f>
        <v>Manhattan</v>
      </c>
      <c r="J4897" t="str">
        <f>VLOOKUP($H4897,Neighborhoods!$A:$C,3,0)</f>
        <v>Harlem</v>
      </c>
      <c r="K4897" t="s">
        <v>11822</v>
      </c>
      <c r="L4897" t="str">
        <f t="shared" si="304"/>
        <v>No</v>
      </c>
      <c r="M4897">
        <v>4</v>
      </c>
      <c r="N4897" t="str" cm="1">
        <f t="array" ref="N4897">_xlfn.IFS(M4897&lt;=2,"Small",M4897&lt;=5,"Medium",M4897&gt;5,"Large")</f>
        <v>Medium</v>
      </c>
      <c r="O4897" s="50">
        <v>175</v>
      </c>
      <c r="P4897" s="67">
        <f t="shared" si="305"/>
        <v>0.03</v>
      </c>
      <c r="Q4897" s="52">
        <v>5</v>
      </c>
      <c r="R4897" s="52" t="str" cm="1">
        <f t="array" ref="R4897">_xlfn.IFS(ROUND(Q4897,0)=5,"Excellent",ROUND(Q4897,0)=4,"Good",ROUND(Q4897,0)=3,"Ok",ROUND(Q4897,0)&lt;3,"Bad")</f>
        <v>Excellent</v>
      </c>
      <c r="S4897">
        <v>20</v>
      </c>
      <c r="T4897" t="str">
        <f t="shared" si="306"/>
        <v>No</v>
      </c>
      <c r="U4897" s="65">
        <v>43710</v>
      </c>
      <c r="V4897" s="65">
        <v>44024</v>
      </c>
      <c r="W4897">
        <v>179</v>
      </c>
      <c r="X4897" t="str">
        <f t="shared" si="307"/>
        <v>Active</v>
      </c>
      <c r="Y4897" t="s">
        <v>15615</v>
      </c>
    </row>
    <row r="4898" spans="1:25" x14ac:dyDescent="0.25">
      <c r="A4898">
        <v>4897</v>
      </c>
      <c r="B4898" t="s">
        <v>3420</v>
      </c>
      <c r="C4898">
        <v>2461</v>
      </c>
      <c r="D4898" t="str">
        <f>VLOOKUP($C4898,Hosts!$A:$O,10,0)</f>
        <v>New York</v>
      </c>
      <c r="E4898" s="67">
        <f>INDEX(Hosts!$A:$O,MATCH(Places!$C4898,Hosts!$A:$A,0),MATCH(Places!E$1,Hosts!$1:$1,0))</f>
        <v>1</v>
      </c>
      <c r="F4898" s="67">
        <f>INDEX(Hosts!$A:$O,MATCH(Places!$C4898,Hosts!$A:$A,0),MATCH(Places!F$1,Hosts!$1:$1,0))</f>
        <v>0.87</v>
      </c>
      <c r="G4898" s="67" t="str">
        <f>INDEX(Hosts!$A:$O,MATCH(Places!$C4898,Hosts!$A:$A,0),MATCH(Places!G$1,Hosts!$1:$1,0))</f>
        <v>Yes</v>
      </c>
      <c r="H4898">
        <v>7</v>
      </c>
      <c r="I4898" t="str">
        <f>VLOOKUP($H4898,Neighborhoods!$A:$C,2,0)</f>
        <v>Brooklyn</v>
      </c>
      <c r="J4898" t="str">
        <f>VLOOKUP($H4898,Neighborhoods!$A:$C,3,0)</f>
        <v>Bedford-Stuyvesant</v>
      </c>
      <c r="K4898" t="s">
        <v>11822</v>
      </c>
      <c r="L4898" t="str">
        <f t="shared" si="304"/>
        <v>No</v>
      </c>
      <c r="M4898">
        <v>2</v>
      </c>
      <c r="N4898" t="str" cm="1">
        <f t="array" ref="N4898">_xlfn.IFS(M4898&lt;=2,"Small",M4898&lt;=5,"Medium",M4898&gt;5,"Large")</f>
        <v>Small</v>
      </c>
      <c r="O4898" s="50">
        <v>68</v>
      </c>
      <c r="P4898" s="67">
        <f t="shared" si="305"/>
        <v>0.03</v>
      </c>
      <c r="Q4898" s="52">
        <v>5</v>
      </c>
      <c r="R4898" s="52" t="str" cm="1">
        <f t="array" ref="R4898">_xlfn.IFS(ROUND(Q4898,0)=5,"Excellent",ROUND(Q4898,0)=4,"Good",ROUND(Q4898,0)=3,"Ok",ROUND(Q4898,0)&lt;3,"Bad")</f>
        <v>Excellent</v>
      </c>
      <c r="S4898">
        <v>19</v>
      </c>
      <c r="T4898" t="str">
        <f t="shared" si="306"/>
        <v>No</v>
      </c>
      <c r="U4898" s="65">
        <v>43634</v>
      </c>
      <c r="V4898" s="65">
        <v>44036</v>
      </c>
      <c r="W4898">
        <v>0</v>
      </c>
      <c r="X4898" t="str">
        <f t="shared" si="307"/>
        <v>Inactive</v>
      </c>
      <c r="Y4898" t="s">
        <v>15615</v>
      </c>
    </row>
    <row r="4899" spans="1:25" x14ac:dyDescent="0.25">
      <c r="A4899">
        <v>4898</v>
      </c>
      <c r="B4899" t="s">
        <v>14325</v>
      </c>
      <c r="C4899">
        <v>3275</v>
      </c>
      <c r="D4899" t="str">
        <f>VLOOKUP($C4899,Hosts!$A:$O,10,0)</f>
        <v>New York</v>
      </c>
      <c r="E4899" s="67">
        <f>INDEX(Hosts!$A:$O,MATCH(Places!$C4899,Hosts!$A:$A,0),MATCH(Places!E$1,Hosts!$1:$1,0))</f>
        <v>0.93</v>
      </c>
      <c r="F4899" s="67">
        <f>INDEX(Hosts!$A:$O,MATCH(Places!$C4899,Hosts!$A:$A,0),MATCH(Places!F$1,Hosts!$1:$1,0))</f>
        <v>0.97</v>
      </c>
      <c r="G4899" s="67" t="str">
        <f>INDEX(Hosts!$A:$O,MATCH(Places!$C4899,Hosts!$A:$A,0),MATCH(Places!G$1,Hosts!$1:$1,0))</f>
        <v>Yes</v>
      </c>
      <c r="H4899">
        <v>25</v>
      </c>
      <c r="I4899" t="str">
        <f>VLOOKUP($H4899,Neighborhoods!$A:$C,2,0)</f>
        <v>Queens</v>
      </c>
      <c r="J4899" t="str">
        <f>VLOOKUP($H4899,Neighborhoods!$A:$C,3,0)</f>
        <v>Ridgewood</v>
      </c>
      <c r="K4899" t="s">
        <v>11822</v>
      </c>
      <c r="L4899" t="str">
        <f t="shared" si="304"/>
        <v>No</v>
      </c>
      <c r="M4899">
        <v>10</v>
      </c>
      <c r="N4899" t="str" cm="1">
        <f t="array" ref="N4899">_xlfn.IFS(M4899&lt;=2,"Small",M4899&lt;=5,"Medium",M4899&gt;5,"Large")</f>
        <v>Large</v>
      </c>
      <c r="O4899" s="50">
        <v>375</v>
      </c>
      <c r="P4899" s="67">
        <f t="shared" si="305"/>
        <v>0.04</v>
      </c>
      <c r="Q4899" s="52">
        <v>4.97</v>
      </c>
      <c r="R4899" s="52" t="str" cm="1">
        <f t="array" ref="R4899">_xlfn.IFS(ROUND(Q4899,0)=5,"Excellent",ROUND(Q4899,0)=4,"Good",ROUND(Q4899,0)=3,"Ok",ROUND(Q4899,0)&lt;3,"Bad")</f>
        <v>Excellent</v>
      </c>
      <c r="S4899">
        <v>38</v>
      </c>
      <c r="T4899" t="str">
        <f t="shared" si="306"/>
        <v>No</v>
      </c>
      <c r="U4899" s="65">
        <v>43629</v>
      </c>
      <c r="V4899" s="65">
        <v>44004</v>
      </c>
      <c r="W4899">
        <v>124</v>
      </c>
      <c r="X4899" t="str">
        <f t="shared" si="307"/>
        <v>Active</v>
      </c>
      <c r="Y4899" t="s">
        <v>15616</v>
      </c>
    </row>
    <row r="4900" spans="1:25" x14ac:dyDescent="0.25">
      <c r="A4900">
        <v>4899</v>
      </c>
      <c r="B4900" t="s">
        <v>3421</v>
      </c>
      <c r="C4900">
        <v>3175</v>
      </c>
      <c r="D4900" t="str">
        <f>VLOOKUP($C4900,Hosts!$A:$O,10,0)</f>
        <v>New York</v>
      </c>
      <c r="E4900" s="67">
        <f>INDEX(Hosts!$A:$O,MATCH(Places!$C4900,Hosts!$A:$A,0),MATCH(Places!E$1,Hosts!$1:$1,0))</f>
        <v>1</v>
      </c>
      <c r="F4900" s="67">
        <f>INDEX(Hosts!$A:$O,MATCH(Places!$C4900,Hosts!$A:$A,0),MATCH(Places!F$1,Hosts!$1:$1,0))</f>
        <v>1</v>
      </c>
      <c r="G4900" s="67" t="str">
        <f>INDEX(Hosts!$A:$O,MATCH(Places!$C4900,Hosts!$A:$A,0),MATCH(Places!G$1,Hosts!$1:$1,0))</f>
        <v>Yes</v>
      </c>
      <c r="H4900">
        <v>26</v>
      </c>
      <c r="I4900" t="str">
        <f>VLOOKUP($H4900,Neighborhoods!$A:$C,2,0)</f>
        <v>Queens</v>
      </c>
      <c r="J4900" t="str">
        <f>VLOOKUP($H4900,Neighborhoods!$A:$C,3,0)</f>
        <v>Sunnyside</v>
      </c>
      <c r="K4900" t="s">
        <v>11822</v>
      </c>
      <c r="L4900" t="str">
        <f t="shared" si="304"/>
        <v>No</v>
      </c>
      <c r="M4900">
        <v>2</v>
      </c>
      <c r="N4900" t="str" cm="1">
        <f t="array" ref="N4900">_xlfn.IFS(M4900&lt;=2,"Small",M4900&lt;=5,"Medium",M4900&gt;5,"Large")</f>
        <v>Small</v>
      </c>
      <c r="O4900" s="50">
        <v>114</v>
      </c>
      <c r="P4900" s="67">
        <f t="shared" si="305"/>
        <v>0.03</v>
      </c>
      <c r="Q4900" s="52">
        <v>4.97</v>
      </c>
      <c r="R4900" s="52" t="str" cm="1">
        <f t="array" ref="R4900">_xlfn.IFS(ROUND(Q4900,0)=5,"Excellent",ROUND(Q4900,0)=4,"Good",ROUND(Q4900,0)=3,"Ok",ROUND(Q4900,0)&lt;3,"Bad")</f>
        <v>Excellent</v>
      </c>
      <c r="S4900">
        <v>37</v>
      </c>
      <c r="T4900" t="str">
        <f t="shared" si="306"/>
        <v>No</v>
      </c>
      <c r="U4900" s="65">
        <v>43623</v>
      </c>
      <c r="V4900" s="65">
        <v>43899</v>
      </c>
      <c r="W4900">
        <v>97</v>
      </c>
      <c r="X4900" t="str">
        <f t="shared" si="307"/>
        <v>Active</v>
      </c>
      <c r="Y4900" t="s">
        <v>15616</v>
      </c>
    </row>
    <row r="4901" spans="1:25" x14ac:dyDescent="0.25">
      <c r="A4901">
        <v>4900</v>
      </c>
      <c r="B4901" t="s">
        <v>3422</v>
      </c>
      <c r="C4901">
        <v>1834</v>
      </c>
      <c r="D4901" t="str">
        <f>VLOOKUP($C4901,Hosts!$A:$O,10,0)</f>
        <v>New York</v>
      </c>
      <c r="E4901" s="67">
        <f>INDEX(Hosts!$A:$O,MATCH(Places!$C4901,Hosts!$A:$A,0),MATCH(Places!E$1,Hosts!$1:$1,0))</f>
        <v>0.8</v>
      </c>
      <c r="F4901" s="67">
        <f>INDEX(Hosts!$A:$O,MATCH(Places!$C4901,Hosts!$A:$A,0),MATCH(Places!F$1,Hosts!$1:$1,0))</f>
        <v>0.96</v>
      </c>
      <c r="G4901" s="67" t="str">
        <f>INDEX(Hosts!$A:$O,MATCH(Places!$C4901,Hosts!$A:$A,0),MATCH(Places!G$1,Hosts!$1:$1,0))</f>
        <v>Yes</v>
      </c>
      <c r="H4901">
        <v>12</v>
      </c>
      <c r="I4901" t="str">
        <f>VLOOKUP($H4901,Neighborhoods!$A:$C,2,0)</f>
        <v>Brooklyn</v>
      </c>
      <c r="J4901" t="str">
        <f>VLOOKUP($H4901,Neighborhoods!$A:$C,3,0)</f>
        <v>Williamsburg</v>
      </c>
      <c r="K4901" t="s">
        <v>11822</v>
      </c>
      <c r="L4901" t="str">
        <f t="shared" si="304"/>
        <v>No</v>
      </c>
      <c r="M4901">
        <v>4</v>
      </c>
      <c r="N4901" t="str" cm="1">
        <f t="array" ref="N4901">_xlfn.IFS(M4901&lt;=2,"Small",M4901&lt;=5,"Medium",M4901&gt;5,"Large")</f>
        <v>Medium</v>
      </c>
      <c r="O4901" s="50">
        <v>308</v>
      </c>
      <c r="P4901" s="67">
        <f t="shared" si="305"/>
        <v>0.04</v>
      </c>
      <c r="Q4901" s="52">
        <v>5</v>
      </c>
      <c r="R4901" s="52" t="str" cm="1">
        <f t="array" ref="R4901">_xlfn.IFS(ROUND(Q4901,0)=5,"Excellent",ROUND(Q4901,0)=4,"Good",ROUND(Q4901,0)=3,"Ok",ROUND(Q4901,0)&lt;3,"Bad")</f>
        <v>Excellent</v>
      </c>
      <c r="S4901">
        <v>17</v>
      </c>
      <c r="T4901" t="str">
        <f t="shared" si="306"/>
        <v>No</v>
      </c>
      <c r="U4901" s="65">
        <v>43636</v>
      </c>
      <c r="V4901" s="65">
        <v>44027</v>
      </c>
      <c r="W4901">
        <v>146</v>
      </c>
      <c r="X4901" t="str">
        <f t="shared" si="307"/>
        <v>Active</v>
      </c>
      <c r="Y4901" t="s">
        <v>15616</v>
      </c>
    </row>
    <row r="4902" spans="1:25" x14ac:dyDescent="0.25">
      <c r="A4902">
        <v>4901</v>
      </c>
      <c r="B4902" t="s">
        <v>3423</v>
      </c>
      <c r="C4902">
        <v>3893</v>
      </c>
      <c r="D4902" t="str">
        <f>VLOOKUP($C4902,Hosts!$A:$O,10,0)</f>
        <v>New York</v>
      </c>
      <c r="E4902" s="67">
        <f>INDEX(Hosts!$A:$O,MATCH(Places!$C4902,Hosts!$A:$A,0),MATCH(Places!E$1,Hosts!$1:$1,0))</f>
        <v>1</v>
      </c>
      <c r="F4902" s="67">
        <f>INDEX(Hosts!$A:$O,MATCH(Places!$C4902,Hosts!$A:$A,0),MATCH(Places!F$1,Hosts!$1:$1,0))</f>
        <v>0.96</v>
      </c>
      <c r="G4902" s="67" t="str">
        <f>INDEX(Hosts!$A:$O,MATCH(Places!$C4902,Hosts!$A:$A,0),MATCH(Places!G$1,Hosts!$1:$1,0))</f>
        <v>Yes</v>
      </c>
      <c r="H4902">
        <v>17</v>
      </c>
      <c r="I4902" t="str">
        <f>VLOOKUP($H4902,Neighborhoods!$A:$C,2,0)</f>
        <v>Manhattan</v>
      </c>
      <c r="J4902" t="str">
        <f>VLOOKUP($H4902,Neighborhoods!$A:$C,3,0)</f>
        <v>Hell's Kitchen</v>
      </c>
      <c r="K4902" t="s">
        <v>11822</v>
      </c>
      <c r="L4902" t="str">
        <f t="shared" si="304"/>
        <v>No</v>
      </c>
      <c r="M4902">
        <v>7</v>
      </c>
      <c r="N4902" t="str" cm="1">
        <f t="array" ref="N4902">_xlfn.IFS(M4902&lt;=2,"Small",M4902&lt;=5,"Medium",M4902&gt;5,"Large")</f>
        <v>Large</v>
      </c>
      <c r="O4902" s="50">
        <v>239</v>
      </c>
      <c r="P4902" s="67">
        <f t="shared" si="305"/>
        <v>0.04</v>
      </c>
      <c r="Q4902" s="52">
        <v>4.9000000000000004</v>
      </c>
      <c r="R4902" s="52" t="str" cm="1">
        <f t="array" ref="R4902">_xlfn.IFS(ROUND(Q4902,0)=5,"Excellent",ROUND(Q4902,0)=4,"Good",ROUND(Q4902,0)=3,"Ok",ROUND(Q4902,0)&lt;3,"Bad")</f>
        <v>Excellent</v>
      </c>
      <c r="S4902">
        <v>50</v>
      </c>
      <c r="T4902" t="str">
        <f t="shared" si="306"/>
        <v>No</v>
      </c>
      <c r="U4902" s="65">
        <v>43639</v>
      </c>
      <c r="V4902" s="65">
        <v>43904</v>
      </c>
      <c r="W4902">
        <v>344</v>
      </c>
      <c r="X4902" t="str">
        <f t="shared" si="307"/>
        <v>Active</v>
      </c>
      <c r="Y4902" t="s">
        <v>15615</v>
      </c>
    </row>
    <row r="4903" spans="1:25" x14ac:dyDescent="0.25">
      <c r="A4903">
        <v>4902</v>
      </c>
      <c r="B4903" t="s">
        <v>3425</v>
      </c>
      <c r="C4903">
        <v>3275</v>
      </c>
      <c r="D4903" t="str">
        <f>VLOOKUP($C4903,Hosts!$A:$O,10,0)</f>
        <v>New York</v>
      </c>
      <c r="E4903" s="67">
        <f>INDEX(Hosts!$A:$O,MATCH(Places!$C4903,Hosts!$A:$A,0),MATCH(Places!E$1,Hosts!$1:$1,0))</f>
        <v>0.93</v>
      </c>
      <c r="F4903" s="67">
        <f>INDEX(Hosts!$A:$O,MATCH(Places!$C4903,Hosts!$A:$A,0),MATCH(Places!F$1,Hosts!$1:$1,0))</f>
        <v>0.97</v>
      </c>
      <c r="G4903" s="67" t="str">
        <f>INDEX(Hosts!$A:$O,MATCH(Places!$C4903,Hosts!$A:$A,0),MATCH(Places!G$1,Hosts!$1:$1,0))</f>
        <v>Yes</v>
      </c>
      <c r="H4903">
        <v>25</v>
      </c>
      <c r="I4903" t="str">
        <f>VLOOKUP($H4903,Neighborhoods!$A:$C,2,0)</f>
        <v>Queens</v>
      </c>
      <c r="J4903" t="str">
        <f>VLOOKUP($H4903,Neighborhoods!$A:$C,3,0)</f>
        <v>Ridgewood</v>
      </c>
      <c r="K4903" t="s">
        <v>1</v>
      </c>
      <c r="L4903" t="str">
        <f t="shared" si="304"/>
        <v>Yes</v>
      </c>
      <c r="M4903">
        <v>2</v>
      </c>
      <c r="N4903" t="str" cm="1">
        <f t="array" ref="N4903">_xlfn.IFS(M4903&lt;=2,"Small",M4903&lt;=5,"Medium",M4903&gt;5,"Large")</f>
        <v>Small</v>
      </c>
      <c r="O4903" s="50">
        <v>165</v>
      </c>
      <c r="P4903" s="67">
        <f t="shared" si="305"/>
        <v>0.03</v>
      </c>
      <c r="Q4903" s="52">
        <v>5</v>
      </c>
      <c r="R4903" s="52" t="str" cm="1">
        <f t="array" ref="R4903">_xlfn.IFS(ROUND(Q4903,0)=5,"Excellent",ROUND(Q4903,0)=4,"Good",ROUND(Q4903,0)=3,"Ok",ROUND(Q4903,0)&lt;3,"Bad")</f>
        <v>Excellent</v>
      </c>
      <c r="S4903">
        <v>15</v>
      </c>
      <c r="T4903" t="str">
        <f t="shared" si="306"/>
        <v>No</v>
      </c>
      <c r="U4903" s="65">
        <v>43665</v>
      </c>
      <c r="V4903" s="65">
        <v>43917</v>
      </c>
      <c r="W4903">
        <v>137</v>
      </c>
      <c r="X4903" t="str">
        <f t="shared" si="307"/>
        <v>Active</v>
      </c>
      <c r="Y4903" t="s">
        <v>15615</v>
      </c>
    </row>
    <row r="4904" spans="1:25" x14ac:dyDescent="0.25">
      <c r="A4904">
        <v>4903</v>
      </c>
      <c r="B4904" t="s">
        <v>3426</v>
      </c>
      <c r="C4904">
        <v>3023</v>
      </c>
      <c r="D4904" t="str">
        <f>VLOOKUP($C4904,Hosts!$A:$O,10,0)</f>
        <v>New York</v>
      </c>
      <c r="E4904" s="67">
        <f>INDEX(Hosts!$A:$O,MATCH(Places!$C4904,Hosts!$A:$A,0),MATCH(Places!E$1,Hosts!$1:$1,0))</f>
        <v>1</v>
      </c>
      <c r="F4904" s="67">
        <f>INDEX(Hosts!$A:$O,MATCH(Places!$C4904,Hosts!$A:$A,0),MATCH(Places!F$1,Hosts!$1:$1,0))</f>
        <v>1</v>
      </c>
      <c r="G4904" s="67" t="str">
        <f>INDEX(Hosts!$A:$O,MATCH(Places!$C4904,Hosts!$A:$A,0),MATCH(Places!G$1,Hosts!$1:$1,0))</f>
        <v>No</v>
      </c>
      <c r="H4904">
        <v>8</v>
      </c>
      <c r="I4904" t="str">
        <f>VLOOKUP($H4904,Neighborhoods!$A:$C,2,0)</f>
        <v>Brooklyn</v>
      </c>
      <c r="J4904" t="str">
        <f>VLOOKUP($H4904,Neighborhoods!$A:$C,3,0)</f>
        <v>Bushwick</v>
      </c>
      <c r="K4904" t="s">
        <v>11822</v>
      </c>
      <c r="L4904" t="str">
        <f t="shared" si="304"/>
        <v>No</v>
      </c>
      <c r="M4904">
        <v>7</v>
      </c>
      <c r="N4904" t="str" cm="1">
        <f t="array" ref="N4904">_xlfn.IFS(M4904&lt;=2,"Small",M4904&lt;=5,"Medium",M4904&gt;5,"Large")</f>
        <v>Large</v>
      </c>
      <c r="O4904" s="50">
        <v>175</v>
      </c>
      <c r="P4904" s="67">
        <f t="shared" si="305"/>
        <v>0.03</v>
      </c>
      <c r="Q4904" s="52">
        <v>4.67</v>
      </c>
      <c r="R4904" s="52" t="str" cm="1">
        <f t="array" ref="R4904">_xlfn.IFS(ROUND(Q4904,0)=5,"Excellent",ROUND(Q4904,0)=4,"Good",ROUND(Q4904,0)=3,"Ok",ROUND(Q4904,0)&lt;3,"Bad")</f>
        <v>Excellent</v>
      </c>
      <c r="S4904">
        <v>15</v>
      </c>
      <c r="T4904" t="str">
        <f t="shared" si="306"/>
        <v>No</v>
      </c>
      <c r="U4904" s="65">
        <v>43632</v>
      </c>
      <c r="V4904" s="65">
        <v>43833</v>
      </c>
      <c r="W4904">
        <v>365</v>
      </c>
      <c r="X4904" t="str">
        <f t="shared" si="307"/>
        <v>Active</v>
      </c>
      <c r="Y4904" t="s">
        <v>15616</v>
      </c>
    </row>
    <row r="4905" spans="1:25" x14ac:dyDescent="0.25">
      <c r="A4905">
        <v>4904</v>
      </c>
      <c r="B4905" t="s">
        <v>14210</v>
      </c>
      <c r="C4905">
        <v>2804</v>
      </c>
      <c r="D4905" t="str">
        <f>VLOOKUP($C4905,Hosts!$A:$O,10,0)</f>
        <v>New York</v>
      </c>
      <c r="E4905" s="67">
        <f>INDEX(Hosts!$A:$O,MATCH(Places!$C4905,Hosts!$A:$A,0),MATCH(Places!E$1,Hosts!$1:$1,0))</f>
        <v>1</v>
      </c>
      <c r="F4905" s="67">
        <f>INDEX(Hosts!$A:$O,MATCH(Places!$C4905,Hosts!$A:$A,0),MATCH(Places!F$1,Hosts!$1:$1,0))</f>
        <v>0.96</v>
      </c>
      <c r="G4905" s="67" t="str">
        <f>INDEX(Hosts!$A:$O,MATCH(Places!$C4905,Hosts!$A:$A,0),MATCH(Places!G$1,Hosts!$1:$1,0))</f>
        <v>Yes</v>
      </c>
      <c r="H4905">
        <v>23</v>
      </c>
      <c r="I4905" t="str">
        <f>VLOOKUP($H4905,Neighborhoods!$A:$C,2,0)</f>
        <v>Queens</v>
      </c>
      <c r="J4905" t="str">
        <f>VLOOKUP($H4905,Neighborhoods!$A:$C,3,0)</f>
        <v>Jamaica</v>
      </c>
      <c r="K4905" t="s">
        <v>1</v>
      </c>
      <c r="L4905" t="str">
        <f t="shared" si="304"/>
        <v>Yes</v>
      </c>
      <c r="M4905">
        <v>2</v>
      </c>
      <c r="N4905" t="str" cm="1">
        <f t="array" ref="N4905">_xlfn.IFS(M4905&lt;=2,"Small",M4905&lt;=5,"Medium",M4905&gt;5,"Large")</f>
        <v>Small</v>
      </c>
      <c r="O4905" s="50">
        <v>150</v>
      </c>
      <c r="P4905" s="67">
        <f t="shared" si="305"/>
        <v>0.03</v>
      </c>
      <c r="Q4905" s="52">
        <v>5</v>
      </c>
      <c r="R4905" s="52" t="str" cm="1">
        <f t="array" ref="R4905">_xlfn.IFS(ROUND(Q4905,0)=5,"Excellent",ROUND(Q4905,0)=4,"Good",ROUND(Q4905,0)=3,"Ok",ROUND(Q4905,0)&lt;3,"Bad")</f>
        <v>Excellent</v>
      </c>
      <c r="S4905">
        <v>4</v>
      </c>
      <c r="T4905" t="str">
        <f t="shared" si="306"/>
        <v>No</v>
      </c>
      <c r="U4905" s="65">
        <v>43649</v>
      </c>
      <c r="V4905" s="65">
        <v>43877</v>
      </c>
      <c r="W4905">
        <v>364</v>
      </c>
      <c r="X4905" t="str">
        <f t="shared" si="307"/>
        <v>Active</v>
      </c>
      <c r="Y4905" t="s">
        <v>15615</v>
      </c>
    </row>
    <row r="4906" spans="1:25" x14ac:dyDescent="0.25">
      <c r="A4906">
        <v>4905</v>
      </c>
      <c r="B4906" t="s">
        <v>14603</v>
      </c>
      <c r="C4906">
        <v>3894</v>
      </c>
      <c r="D4906" t="str">
        <f>VLOOKUP($C4906,Hosts!$A:$O,10,0)</f>
        <v>New York</v>
      </c>
      <c r="E4906" s="67">
        <f>INDEX(Hosts!$A:$O,MATCH(Places!$C4906,Hosts!$A:$A,0),MATCH(Places!E$1,Hosts!$1:$1,0))</f>
        <v>1</v>
      </c>
      <c r="F4906" s="67">
        <f>INDEX(Hosts!$A:$O,MATCH(Places!$C4906,Hosts!$A:$A,0),MATCH(Places!F$1,Hosts!$1:$1,0))</f>
        <v>0.95</v>
      </c>
      <c r="G4906" s="67" t="str">
        <f>INDEX(Hosts!$A:$O,MATCH(Places!$C4906,Hosts!$A:$A,0),MATCH(Places!G$1,Hosts!$1:$1,0))</f>
        <v>Yes</v>
      </c>
      <c r="H4906">
        <v>17</v>
      </c>
      <c r="I4906" t="str">
        <f>VLOOKUP($H4906,Neighborhoods!$A:$C,2,0)</f>
        <v>Manhattan</v>
      </c>
      <c r="J4906" t="str">
        <f>VLOOKUP($H4906,Neighborhoods!$A:$C,3,0)</f>
        <v>Hell's Kitchen</v>
      </c>
      <c r="K4906" t="s">
        <v>11822</v>
      </c>
      <c r="L4906" t="str">
        <f t="shared" si="304"/>
        <v>No</v>
      </c>
      <c r="M4906">
        <v>3</v>
      </c>
      <c r="N4906" t="str" cm="1">
        <f t="array" ref="N4906">_xlfn.IFS(M4906&lt;=2,"Small",M4906&lt;=5,"Medium",M4906&gt;5,"Large")</f>
        <v>Medium</v>
      </c>
      <c r="O4906" s="50">
        <v>320</v>
      </c>
      <c r="P4906" s="67">
        <f t="shared" si="305"/>
        <v>0.04</v>
      </c>
      <c r="Q4906" s="52">
        <v>4.78</v>
      </c>
      <c r="R4906" s="52" t="str" cm="1">
        <f t="array" ref="R4906">_xlfn.IFS(ROUND(Q4906,0)=5,"Excellent",ROUND(Q4906,0)=4,"Good",ROUND(Q4906,0)=3,"Ok",ROUND(Q4906,0)&lt;3,"Bad")</f>
        <v>Excellent</v>
      </c>
      <c r="S4906">
        <v>27</v>
      </c>
      <c r="T4906" t="str">
        <f t="shared" si="306"/>
        <v>No</v>
      </c>
      <c r="U4906" s="65">
        <v>43622</v>
      </c>
      <c r="V4906" s="65">
        <v>44044</v>
      </c>
      <c r="W4906">
        <v>122</v>
      </c>
      <c r="X4906" t="str">
        <f t="shared" si="307"/>
        <v>Active</v>
      </c>
      <c r="Y4906" t="s">
        <v>15615</v>
      </c>
    </row>
    <row r="4907" spans="1:25" x14ac:dyDescent="0.25">
      <c r="A4907">
        <v>4906</v>
      </c>
      <c r="B4907" t="s">
        <v>3427</v>
      </c>
      <c r="C4907">
        <v>1545</v>
      </c>
      <c r="D4907" t="str">
        <f>VLOOKUP($C4907,Hosts!$A:$O,10,0)</f>
        <v>New York</v>
      </c>
      <c r="E4907" s="67">
        <f>INDEX(Hosts!$A:$O,MATCH(Places!$C4907,Hosts!$A:$A,0),MATCH(Places!E$1,Hosts!$1:$1,0))</f>
        <v>1</v>
      </c>
      <c r="F4907" s="67">
        <f>INDEX(Hosts!$A:$O,MATCH(Places!$C4907,Hosts!$A:$A,0),MATCH(Places!F$1,Hosts!$1:$1,0))</f>
        <v>0.95</v>
      </c>
      <c r="G4907" s="67" t="str">
        <f>INDEX(Hosts!$A:$O,MATCH(Places!$C4907,Hosts!$A:$A,0),MATCH(Places!G$1,Hosts!$1:$1,0))</f>
        <v>Yes</v>
      </c>
      <c r="H4907">
        <v>21</v>
      </c>
      <c r="I4907" t="str">
        <f>VLOOKUP($H4907,Neighborhoods!$A:$C,2,0)</f>
        <v>Queens</v>
      </c>
      <c r="J4907" t="str">
        <f>VLOOKUP($H4907,Neighborhoods!$A:$C,3,0)</f>
        <v>Astoria</v>
      </c>
      <c r="K4907" t="s">
        <v>11822</v>
      </c>
      <c r="L4907" t="str">
        <f t="shared" si="304"/>
        <v>No</v>
      </c>
      <c r="M4907">
        <v>4</v>
      </c>
      <c r="N4907" t="str" cm="1">
        <f t="array" ref="N4907">_xlfn.IFS(M4907&lt;=2,"Small",M4907&lt;=5,"Medium",M4907&gt;5,"Large")</f>
        <v>Medium</v>
      </c>
      <c r="O4907" s="50">
        <v>149</v>
      </c>
      <c r="P4907" s="67">
        <f t="shared" si="305"/>
        <v>0.03</v>
      </c>
      <c r="Q4907" s="52">
        <v>5</v>
      </c>
      <c r="R4907" s="52" t="str" cm="1">
        <f t="array" ref="R4907">_xlfn.IFS(ROUND(Q4907,0)=5,"Excellent",ROUND(Q4907,0)=4,"Good",ROUND(Q4907,0)=3,"Ok",ROUND(Q4907,0)&lt;3,"Bad")</f>
        <v>Excellent</v>
      </c>
      <c r="S4907">
        <v>6</v>
      </c>
      <c r="T4907" t="str">
        <f t="shared" si="306"/>
        <v>No</v>
      </c>
      <c r="U4907" s="65">
        <v>43709</v>
      </c>
      <c r="V4907" s="65">
        <v>44012</v>
      </c>
      <c r="W4907">
        <v>328</v>
      </c>
      <c r="X4907" t="str">
        <f t="shared" si="307"/>
        <v>Active</v>
      </c>
      <c r="Y4907" t="s">
        <v>15616</v>
      </c>
    </row>
    <row r="4908" spans="1:25" x14ac:dyDescent="0.25">
      <c r="A4908">
        <v>4907</v>
      </c>
      <c r="B4908" t="s">
        <v>14739</v>
      </c>
      <c r="C4908">
        <v>1368</v>
      </c>
      <c r="D4908" t="str">
        <f>VLOOKUP($C4908,Hosts!$A:$O,10,0)</f>
        <v>New York</v>
      </c>
      <c r="E4908" s="67">
        <f>INDEX(Hosts!$A:$O,MATCH(Places!$C4908,Hosts!$A:$A,0),MATCH(Places!E$1,Hosts!$1:$1,0))</f>
        <v>1</v>
      </c>
      <c r="F4908" s="67">
        <f>INDEX(Hosts!$A:$O,MATCH(Places!$C4908,Hosts!$A:$A,0),MATCH(Places!F$1,Hosts!$1:$1,0))</f>
        <v>0.9</v>
      </c>
      <c r="G4908" s="67" t="str">
        <f>INDEX(Hosts!$A:$O,MATCH(Places!$C4908,Hosts!$A:$A,0),MATCH(Places!G$1,Hosts!$1:$1,0))</f>
        <v>No</v>
      </c>
      <c r="H4908">
        <v>12</v>
      </c>
      <c r="I4908" t="str">
        <f>VLOOKUP($H4908,Neighborhoods!$A:$C,2,0)</f>
        <v>Brooklyn</v>
      </c>
      <c r="J4908" t="str">
        <f>VLOOKUP($H4908,Neighborhoods!$A:$C,3,0)</f>
        <v>Williamsburg</v>
      </c>
      <c r="K4908" t="s">
        <v>1</v>
      </c>
      <c r="L4908" t="str">
        <f t="shared" si="304"/>
        <v>Yes</v>
      </c>
      <c r="M4908">
        <v>2</v>
      </c>
      <c r="N4908" t="str" cm="1">
        <f t="array" ref="N4908">_xlfn.IFS(M4908&lt;=2,"Small",M4908&lt;=5,"Medium",M4908&gt;5,"Large")</f>
        <v>Small</v>
      </c>
      <c r="O4908" s="50">
        <v>50</v>
      </c>
      <c r="P4908" s="67">
        <f t="shared" si="305"/>
        <v>0.03</v>
      </c>
      <c r="Q4908" s="52">
        <v>4.4000000000000004</v>
      </c>
      <c r="R4908" s="52" t="str" cm="1">
        <f t="array" ref="R4908">_xlfn.IFS(ROUND(Q4908,0)=5,"Excellent",ROUND(Q4908,0)=4,"Good",ROUND(Q4908,0)=3,"Ok",ROUND(Q4908,0)&lt;3,"Bad")</f>
        <v>Good</v>
      </c>
      <c r="S4908">
        <v>10</v>
      </c>
      <c r="T4908" t="str">
        <f t="shared" si="306"/>
        <v>No</v>
      </c>
      <c r="U4908" s="65">
        <v>43626</v>
      </c>
      <c r="V4908" s="65">
        <v>43827</v>
      </c>
      <c r="W4908">
        <v>0</v>
      </c>
      <c r="X4908" t="str">
        <f t="shared" si="307"/>
        <v>Inactive</v>
      </c>
      <c r="Y4908" t="s">
        <v>15616</v>
      </c>
    </row>
    <row r="4909" spans="1:25" x14ac:dyDescent="0.25">
      <c r="A4909">
        <v>4908</v>
      </c>
      <c r="B4909" t="s">
        <v>3428</v>
      </c>
      <c r="C4909">
        <v>3839</v>
      </c>
      <c r="D4909" t="str">
        <f>VLOOKUP($C4909,Hosts!$A:$O,10,0)</f>
        <v>New York</v>
      </c>
      <c r="E4909" s="67">
        <f>INDEX(Hosts!$A:$O,MATCH(Places!$C4909,Hosts!$A:$A,0),MATCH(Places!E$1,Hosts!$1:$1,0))</f>
        <v>0.85</v>
      </c>
      <c r="F4909" s="67">
        <f>INDEX(Hosts!$A:$O,MATCH(Places!$C4909,Hosts!$A:$A,0),MATCH(Places!F$1,Hosts!$1:$1,0))</f>
        <v>0.74</v>
      </c>
      <c r="G4909" s="67" t="str">
        <f>INDEX(Hosts!$A:$O,MATCH(Places!$C4909,Hosts!$A:$A,0),MATCH(Places!G$1,Hosts!$1:$1,0))</f>
        <v>No</v>
      </c>
      <c r="H4909">
        <v>7</v>
      </c>
      <c r="I4909" t="str">
        <f>VLOOKUP($H4909,Neighborhoods!$A:$C,2,0)</f>
        <v>Brooklyn</v>
      </c>
      <c r="J4909" t="str">
        <f>VLOOKUP($H4909,Neighborhoods!$A:$C,3,0)</f>
        <v>Bedford-Stuyvesant</v>
      </c>
      <c r="K4909" t="s">
        <v>1</v>
      </c>
      <c r="L4909" t="str">
        <f t="shared" si="304"/>
        <v>Yes</v>
      </c>
      <c r="M4909">
        <v>9</v>
      </c>
      <c r="N4909" t="str" cm="1">
        <f t="array" ref="N4909">_xlfn.IFS(M4909&lt;=2,"Small",M4909&lt;=5,"Medium",M4909&gt;5,"Large")</f>
        <v>Large</v>
      </c>
      <c r="O4909" s="50">
        <v>150</v>
      </c>
      <c r="P4909" s="67">
        <f t="shared" si="305"/>
        <v>0.03</v>
      </c>
      <c r="Q4909" s="52">
        <v>4.83</v>
      </c>
      <c r="R4909" s="52" t="str" cm="1">
        <f t="array" ref="R4909">_xlfn.IFS(ROUND(Q4909,0)=5,"Excellent",ROUND(Q4909,0)=4,"Good",ROUND(Q4909,0)=3,"Ok",ROUND(Q4909,0)&lt;3,"Bad")</f>
        <v>Excellent</v>
      </c>
      <c r="S4909">
        <v>41</v>
      </c>
      <c r="T4909" t="str">
        <f t="shared" si="306"/>
        <v>No</v>
      </c>
      <c r="U4909" s="65">
        <v>43632</v>
      </c>
      <c r="V4909" s="65">
        <v>43921</v>
      </c>
      <c r="W4909">
        <v>0</v>
      </c>
      <c r="X4909" t="str">
        <f t="shared" si="307"/>
        <v>Inactive</v>
      </c>
      <c r="Y4909" t="s">
        <v>15615</v>
      </c>
    </row>
    <row r="4910" spans="1:25" x14ac:dyDescent="0.25">
      <c r="A4910">
        <v>4909</v>
      </c>
      <c r="B4910" t="s">
        <v>15360</v>
      </c>
      <c r="C4910">
        <v>2757</v>
      </c>
      <c r="D4910" t="str">
        <f>VLOOKUP($C4910,Hosts!$A:$O,10,0)</f>
        <v>New York</v>
      </c>
      <c r="E4910" s="67">
        <f>INDEX(Hosts!$A:$O,MATCH(Places!$C4910,Hosts!$A:$A,0),MATCH(Places!E$1,Hosts!$1:$1,0))</f>
        <v>0.9</v>
      </c>
      <c r="F4910" s="67">
        <f>INDEX(Hosts!$A:$O,MATCH(Places!$C4910,Hosts!$A:$A,0),MATCH(Places!F$1,Hosts!$1:$1,0))</f>
        <v>0.97</v>
      </c>
      <c r="G4910" s="67" t="str">
        <f>INDEX(Hosts!$A:$O,MATCH(Places!$C4910,Hosts!$A:$A,0),MATCH(Places!G$1,Hosts!$1:$1,0))</f>
        <v>No</v>
      </c>
      <c r="H4910">
        <v>14</v>
      </c>
      <c r="I4910" t="str">
        <f>VLOOKUP($H4910,Neighborhoods!$A:$C,2,0)</f>
        <v>Manhattan</v>
      </c>
      <c r="J4910" t="str">
        <f>VLOOKUP($H4910,Neighborhoods!$A:$C,3,0)</f>
        <v>East Harlem</v>
      </c>
      <c r="K4910" t="s">
        <v>1</v>
      </c>
      <c r="L4910" t="str">
        <f t="shared" si="304"/>
        <v>Yes</v>
      </c>
      <c r="M4910">
        <v>2</v>
      </c>
      <c r="N4910" t="str" cm="1">
        <f t="array" ref="N4910">_xlfn.IFS(M4910&lt;=2,"Small",M4910&lt;=5,"Medium",M4910&gt;5,"Large")</f>
        <v>Small</v>
      </c>
      <c r="O4910" s="50">
        <v>74</v>
      </c>
      <c r="P4910" s="67">
        <f t="shared" si="305"/>
        <v>0.03</v>
      </c>
      <c r="Q4910" s="52">
        <v>4.17</v>
      </c>
      <c r="R4910" s="52" t="str" cm="1">
        <f t="array" ref="R4910">_xlfn.IFS(ROUND(Q4910,0)=5,"Excellent",ROUND(Q4910,0)=4,"Good",ROUND(Q4910,0)=3,"Ok",ROUND(Q4910,0)&lt;3,"Bad")</f>
        <v>Good</v>
      </c>
      <c r="S4910">
        <v>36</v>
      </c>
      <c r="T4910" t="str">
        <f t="shared" si="306"/>
        <v>No</v>
      </c>
      <c r="U4910" s="65">
        <v>43629</v>
      </c>
      <c r="V4910" s="65">
        <v>43914</v>
      </c>
      <c r="W4910">
        <v>0</v>
      </c>
      <c r="X4910" t="str">
        <f t="shared" si="307"/>
        <v>Inactive</v>
      </c>
      <c r="Y4910" t="s">
        <v>15616</v>
      </c>
    </row>
    <row r="4911" spans="1:25" x14ac:dyDescent="0.25">
      <c r="A4911">
        <v>4910</v>
      </c>
      <c r="B4911" t="s">
        <v>3429</v>
      </c>
      <c r="C4911">
        <v>232</v>
      </c>
      <c r="D4911" t="str">
        <f>VLOOKUP($C4911,Hosts!$A:$O,10,0)</f>
        <v>New York</v>
      </c>
      <c r="E4911" s="67">
        <f>INDEX(Hosts!$A:$O,MATCH(Places!$C4911,Hosts!$A:$A,0),MATCH(Places!E$1,Hosts!$1:$1,0))</f>
        <v>1</v>
      </c>
      <c r="F4911" s="67">
        <f>INDEX(Hosts!$A:$O,MATCH(Places!$C4911,Hosts!$A:$A,0),MATCH(Places!F$1,Hosts!$1:$1,0))</f>
        <v>0.67</v>
      </c>
      <c r="G4911" s="67" t="str">
        <f>INDEX(Hosts!$A:$O,MATCH(Places!$C4911,Hosts!$A:$A,0),MATCH(Places!G$1,Hosts!$1:$1,0))</f>
        <v>No</v>
      </c>
      <c r="H4911">
        <v>8</v>
      </c>
      <c r="I4911" t="str">
        <f>VLOOKUP($H4911,Neighborhoods!$A:$C,2,0)</f>
        <v>Brooklyn</v>
      </c>
      <c r="J4911" t="str">
        <f>VLOOKUP($H4911,Neighborhoods!$A:$C,3,0)</f>
        <v>Bushwick</v>
      </c>
      <c r="K4911" t="s">
        <v>11822</v>
      </c>
      <c r="L4911" t="str">
        <f t="shared" si="304"/>
        <v>No</v>
      </c>
      <c r="M4911">
        <v>4</v>
      </c>
      <c r="N4911" t="str" cm="1">
        <f t="array" ref="N4911">_xlfn.IFS(M4911&lt;=2,"Small",M4911&lt;=5,"Medium",M4911&gt;5,"Large")</f>
        <v>Medium</v>
      </c>
      <c r="O4911" s="50">
        <v>129</v>
      </c>
      <c r="P4911" s="67">
        <f t="shared" si="305"/>
        <v>0.03</v>
      </c>
      <c r="Q4911" s="52">
        <v>5</v>
      </c>
      <c r="R4911" s="52" t="str" cm="1">
        <f t="array" ref="R4911">_xlfn.IFS(ROUND(Q4911,0)=5,"Excellent",ROUND(Q4911,0)=4,"Good",ROUND(Q4911,0)=3,"Ok",ROUND(Q4911,0)&lt;3,"Bad")</f>
        <v>Excellent</v>
      </c>
      <c r="S4911">
        <v>4</v>
      </c>
      <c r="T4911" t="str">
        <f t="shared" si="306"/>
        <v>No</v>
      </c>
      <c r="U4911" s="65">
        <v>43745</v>
      </c>
      <c r="V4911" s="65">
        <v>43832</v>
      </c>
      <c r="W4911">
        <v>147</v>
      </c>
      <c r="X4911" t="str">
        <f t="shared" si="307"/>
        <v>Active</v>
      </c>
      <c r="Y4911" t="s">
        <v>15615</v>
      </c>
    </row>
    <row r="4912" spans="1:25" x14ac:dyDescent="0.25">
      <c r="A4912">
        <v>4911</v>
      </c>
      <c r="B4912" t="s">
        <v>13466</v>
      </c>
      <c r="C4912">
        <v>3490</v>
      </c>
      <c r="D4912" t="str">
        <f>VLOOKUP($C4912,Hosts!$A:$O,10,0)</f>
        <v>New York</v>
      </c>
      <c r="E4912" s="67">
        <f>INDEX(Hosts!$A:$O,MATCH(Places!$C4912,Hosts!$A:$A,0),MATCH(Places!E$1,Hosts!$1:$1,0))</f>
        <v>1</v>
      </c>
      <c r="F4912" s="67">
        <f>INDEX(Hosts!$A:$O,MATCH(Places!$C4912,Hosts!$A:$A,0),MATCH(Places!F$1,Hosts!$1:$1,0))</f>
        <v>0.98</v>
      </c>
      <c r="G4912" s="67" t="str">
        <f>INDEX(Hosts!$A:$O,MATCH(Places!$C4912,Hosts!$A:$A,0),MATCH(Places!G$1,Hosts!$1:$1,0))</f>
        <v>Yes</v>
      </c>
      <c r="H4912">
        <v>23</v>
      </c>
      <c r="I4912" t="str">
        <f>VLOOKUP($H4912,Neighborhoods!$A:$C,2,0)</f>
        <v>Queens</v>
      </c>
      <c r="J4912" t="str">
        <f>VLOOKUP($H4912,Neighborhoods!$A:$C,3,0)</f>
        <v>Jamaica</v>
      </c>
      <c r="K4912" t="s">
        <v>1</v>
      </c>
      <c r="L4912" t="str">
        <f t="shared" si="304"/>
        <v>Yes</v>
      </c>
      <c r="M4912">
        <v>2</v>
      </c>
      <c r="N4912" t="str" cm="1">
        <f t="array" ref="N4912">_xlfn.IFS(M4912&lt;=2,"Small",M4912&lt;=5,"Medium",M4912&gt;5,"Large")</f>
        <v>Small</v>
      </c>
      <c r="O4912" s="50">
        <v>75</v>
      </c>
      <c r="P4912" s="67">
        <f t="shared" si="305"/>
        <v>0.03</v>
      </c>
      <c r="Q4912" s="52">
        <v>4.9800000000000004</v>
      </c>
      <c r="R4912" s="52" t="str" cm="1">
        <f t="array" ref="R4912">_xlfn.IFS(ROUND(Q4912,0)=5,"Excellent",ROUND(Q4912,0)=4,"Good",ROUND(Q4912,0)=3,"Ok",ROUND(Q4912,0)&lt;3,"Bad")</f>
        <v>Excellent</v>
      </c>
      <c r="S4912">
        <v>45</v>
      </c>
      <c r="T4912" t="str">
        <f t="shared" si="306"/>
        <v>No</v>
      </c>
      <c r="U4912" s="65">
        <v>43652</v>
      </c>
      <c r="V4912" s="65">
        <v>44045</v>
      </c>
      <c r="W4912">
        <v>0</v>
      </c>
      <c r="X4912" t="str">
        <f t="shared" si="307"/>
        <v>Inactive</v>
      </c>
      <c r="Y4912" t="s">
        <v>15616</v>
      </c>
    </row>
    <row r="4913" spans="1:25" x14ac:dyDescent="0.25">
      <c r="A4913">
        <v>4912</v>
      </c>
      <c r="B4913" t="s">
        <v>14193</v>
      </c>
      <c r="C4913">
        <v>3898</v>
      </c>
      <c r="D4913" t="str">
        <f>VLOOKUP($C4913,Hosts!$A:$O,10,0)</f>
        <v>New York</v>
      </c>
      <c r="E4913" s="67">
        <f>INDEX(Hosts!$A:$O,MATCH(Places!$C4913,Hosts!$A:$A,0),MATCH(Places!E$1,Hosts!$1:$1,0))</f>
        <v>1</v>
      </c>
      <c r="F4913" s="67">
        <f>INDEX(Hosts!$A:$O,MATCH(Places!$C4913,Hosts!$A:$A,0),MATCH(Places!F$1,Hosts!$1:$1,0))</f>
        <v>0.81</v>
      </c>
      <c r="G4913" s="67" t="str">
        <f>INDEX(Hosts!$A:$O,MATCH(Places!$C4913,Hosts!$A:$A,0),MATCH(Places!G$1,Hosts!$1:$1,0))</f>
        <v>Yes</v>
      </c>
      <c r="H4913">
        <v>7</v>
      </c>
      <c r="I4913" t="str">
        <f>VLOOKUP($H4913,Neighborhoods!$A:$C,2,0)</f>
        <v>Brooklyn</v>
      </c>
      <c r="J4913" t="str">
        <f>VLOOKUP($H4913,Neighborhoods!$A:$C,3,0)</f>
        <v>Bedford-Stuyvesant</v>
      </c>
      <c r="K4913" t="s">
        <v>1</v>
      </c>
      <c r="L4913" t="str">
        <f t="shared" si="304"/>
        <v>Yes</v>
      </c>
      <c r="M4913">
        <v>2</v>
      </c>
      <c r="N4913" t="str" cm="1">
        <f t="array" ref="N4913">_xlfn.IFS(M4913&lt;=2,"Small",M4913&lt;=5,"Medium",M4913&gt;5,"Large")</f>
        <v>Small</v>
      </c>
      <c r="O4913" s="50">
        <v>60</v>
      </c>
      <c r="P4913" s="67">
        <f t="shared" si="305"/>
        <v>0.03</v>
      </c>
      <c r="Q4913" s="52">
        <v>5</v>
      </c>
      <c r="R4913" s="52" t="str" cm="1">
        <f t="array" ref="R4913">_xlfn.IFS(ROUND(Q4913,0)=5,"Excellent",ROUND(Q4913,0)=4,"Good",ROUND(Q4913,0)=3,"Ok",ROUND(Q4913,0)&lt;3,"Bad")</f>
        <v>Excellent</v>
      </c>
      <c r="S4913">
        <v>34</v>
      </c>
      <c r="T4913" t="str">
        <f t="shared" si="306"/>
        <v>No</v>
      </c>
      <c r="U4913" s="65">
        <v>43630</v>
      </c>
      <c r="V4913" s="65">
        <v>44052</v>
      </c>
      <c r="W4913">
        <v>164</v>
      </c>
      <c r="X4913" t="str">
        <f t="shared" si="307"/>
        <v>Active</v>
      </c>
      <c r="Y4913" t="s">
        <v>15615</v>
      </c>
    </row>
    <row r="4914" spans="1:25" x14ac:dyDescent="0.25">
      <c r="A4914">
        <v>4913</v>
      </c>
      <c r="B4914" t="s">
        <v>3430</v>
      </c>
      <c r="C4914">
        <v>2114</v>
      </c>
      <c r="D4914" t="str">
        <f>VLOOKUP($C4914,Hosts!$A:$O,10,0)</f>
        <v>New York</v>
      </c>
      <c r="E4914" s="67">
        <f>INDEX(Hosts!$A:$O,MATCH(Places!$C4914,Hosts!$A:$A,0),MATCH(Places!E$1,Hosts!$1:$1,0))</f>
        <v>1</v>
      </c>
      <c r="F4914" s="67">
        <f>INDEX(Hosts!$A:$O,MATCH(Places!$C4914,Hosts!$A:$A,0),MATCH(Places!F$1,Hosts!$1:$1,0))</f>
        <v>1</v>
      </c>
      <c r="G4914" s="67" t="str">
        <f>INDEX(Hosts!$A:$O,MATCH(Places!$C4914,Hosts!$A:$A,0),MATCH(Places!G$1,Hosts!$1:$1,0))</f>
        <v>No</v>
      </c>
      <c r="H4914">
        <v>19</v>
      </c>
      <c r="I4914" t="str">
        <f>VLOOKUP($H4914,Neighborhoods!$A:$C,2,0)</f>
        <v>Manhattan</v>
      </c>
      <c r="J4914" t="str">
        <f>VLOOKUP($H4914,Neighborhoods!$A:$C,3,0)</f>
        <v>Upper East Side</v>
      </c>
      <c r="K4914" t="s">
        <v>11822</v>
      </c>
      <c r="L4914" t="str">
        <f t="shared" si="304"/>
        <v>No</v>
      </c>
      <c r="M4914">
        <v>5</v>
      </c>
      <c r="N4914" t="str" cm="1">
        <f t="array" ref="N4914">_xlfn.IFS(M4914&lt;=2,"Small",M4914&lt;=5,"Medium",M4914&gt;5,"Large")</f>
        <v>Medium</v>
      </c>
      <c r="O4914" s="50">
        <v>249</v>
      </c>
      <c r="P4914" s="67">
        <f t="shared" si="305"/>
        <v>0.04</v>
      </c>
      <c r="Q4914" s="52">
        <v>4.67</v>
      </c>
      <c r="R4914" s="52" t="str" cm="1">
        <f t="array" ref="R4914">_xlfn.IFS(ROUND(Q4914,0)=5,"Excellent",ROUND(Q4914,0)=4,"Good",ROUND(Q4914,0)=3,"Ok",ROUND(Q4914,0)&lt;3,"Bad")</f>
        <v>Excellent</v>
      </c>
      <c r="S4914">
        <v>3</v>
      </c>
      <c r="T4914" t="str">
        <f t="shared" si="306"/>
        <v>No</v>
      </c>
      <c r="U4914" s="65">
        <v>43735</v>
      </c>
      <c r="V4914" s="65">
        <v>43916</v>
      </c>
      <c r="W4914">
        <v>346</v>
      </c>
      <c r="X4914" t="str">
        <f t="shared" si="307"/>
        <v>Active</v>
      </c>
      <c r="Y4914" t="s">
        <v>15615</v>
      </c>
    </row>
    <row r="4915" spans="1:25" x14ac:dyDescent="0.25">
      <c r="A4915">
        <v>4914</v>
      </c>
      <c r="B4915" t="s">
        <v>3431</v>
      </c>
      <c r="C4915">
        <v>1974</v>
      </c>
      <c r="D4915" t="str">
        <f>VLOOKUP($C4915,Hosts!$A:$O,10,0)</f>
        <v>New York</v>
      </c>
      <c r="E4915" s="67">
        <f>INDEX(Hosts!$A:$O,MATCH(Places!$C4915,Hosts!$A:$A,0),MATCH(Places!E$1,Hosts!$1:$1,0))</f>
        <v>1</v>
      </c>
      <c r="F4915" s="67">
        <f>INDEX(Hosts!$A:$O,MATCH(Places!$C4915,Hosts!$A:$A,0),MATCH(Places!F$1,Hosts!$1:$1,0))</f>
        <v>0.99</v>
      </c>
      <c r="G4915" s="67" t="str">
        <f>INDEX(Hosts!$A:$O,MATCH(Places!$C4915,Hosts!$A:$A,0),MATCH(Places!G$1,Hosts!$1:$1,0))</f>
        <v>Yes</v>
      </c>
      <c r="H4915">
        <v>23</v>
      </c>
      <c r="I4915" t="str">
        <f>VLOOKUP($H4915,Neighborhoods!$A:$C,2,0)</f>
        <v>Queens</v>
      </c>
      <c r="J4915" t="str">
        <f>VLOOKUP($H4915,Neighborhoods!$A:$C,3,0)</f>
        <v>Jamaica</v>
      </c>
      <c r="K4915" t="s">
        <v>1</v>
      </c>
      <c r="L4915" t="str">
        <f t="shared" si="304"/>
        <v>Yes</v>
      </c>
      <c r="M4915">
        <v>1</v>
      </c>
      <c r="N4915" t="str" cm="1">
        <f t="array" ref="N4915">_xlfn.IFS(M4915&lt;=2,"Small",M4915&lt;=5,"Medium",M4915&gt;5,"Large")</f>
        <v>Small</v>
      </c>
      <c r="O4915" s="50">
        <v>36</v>
      </c>
      <c r="P4915" s="67">
        <f t="shared" si="305"/>
        <v>0.03</v>
      </c>
      <c r="Q4915" s="52">
        <v>4.84</v>
      </c>
      <c r="R4915" s="52" t="str" cm="1">
        <f t="array" ref="R4915">_xlfn.IFS(ROUND(Q4915,0)=5,"Excellent",ROUND(Q4915,0)=4,"Good",ROUND(Q4915,0)=3,"Ok",ROUND(Q4915,0)&lt;3,"Bad")</f>
        <v>Excellent</v>
      </c>
      <c r="S4915">
        <v>43</v>
      </c>
      <c r="T4915" t="str">
        <f t="shared" si="306"/>
        <v>No</v>
      </c>
      <c r="U4915" s="65">
        <v>43629</v>
      </c>
      <c r="V4915" s="65">
        <v>44058</v>
      </c>
      <c r="W4915">
        <v>168</v>
      </c>
      <c r="X4915" t="str">
        <f t="shared" si="307"/>
        <v>Active</v>
      </c>
      <c r="Y4915" t="s">
        <v>15616</v>
      </c>
    </row>
    <row r="4916" spans="1:25" x14ac:dyDescent="0.25">
      <c r="A4916">
        <v>4915</v>
      </c>
      <c r="B4916" t="s">
        <v>13330</v>
      </c>
      <c r="C4916">
        <v>3900</v>
      </c>
      <c r="D4916" t="str">
        <f>VLOOKUP($C4916,Hosts!$A:$O,10,0)</f>
        <v>New York</v>
      </c>
      <c r="E4916" s="67">
        <f>INDEX(Hosts!$A:$O,MATCH(Places!$C4916,Hosts!$A:$A,0),MATCH(Places!E$1,Hosts!$1:$1,0))</f>
        <v>0.92</v>
      </c>
      <c r="F4916" s="67">
        <f>INDEX(Hosts!$A:$O,MATCH(Places!$C4916,Hosts!$A:$A,0),MATCH(Places!F$1,Hosts!$1:$1,0))</f>
        <v>1</v>
      </c>
      <c r="G4916" s="67" t="str">
        <f>INDEX(Hosts!$A:$O,MATCH(Places!$C4916,Hosts!$A:$A,0),MATCH(Places!G$1,Hosts!$1:$1,0))</f>
        <v>Yes</v>
      </c>
      <c r="H4916">
        <v>6</v>
      </c>
      <c r="I4916" t="str">
        <f>VLOOKUP($H4916,Neighborhoods!$A:$C,2,0)</f>
        <v>Bronx</v>
      </c>
      <c r="J4916" t="str">
        <f>VLOOKUP($H4916,Neighborhoods!$A:$C,3,0)</f>
        <v>Wakefield</v>
      </c>
      <c r="K4916" t="s">
        <v>11822</v>
      </c>
      <c r="L4916" t="str">
        <f t="shared" si="304"/>
        <v>No</v>
      </c>
      <c r="M4916">
        <v>7</v>
      </c>
      <c r="N4916" t="str" cm="1">
        <f t="array" ref="N4916">_xlfn.IFS(M4916&lt;=2,"Small",M4916&lt;=5,"Medium",M4916&gt;5,"Large")</f>
        <v>Large</v>
      </c>
      <c r="O4916" s="50">
        <v>230</v>
      </c>
      <c r="P4916" s="67">
        <f t="shared" si="305"/>
        <v>0.04</v>
      </c>
      <c r="Q4916" s="52">
        <v>4.91</v>
      </c>
      <c r="R4916" s="52" t="str" cm="1">
        <f t="array" ref="R4916">_xlfn.IFS(ROUND(Q4916,0)=5,"Excellent",ROUND(Q4916,0)=4,"Good",ROUND(Q4916,0)=3,"Ok",ROUND(Q4916,0)&lt;3,"Bad")</f>
        <v>Excellent</v>
      </c>
      <c r="S4916">
        <v>32</v>
      </c>
      <c r="T4916" t="str">
        <f t="shared" si="306"/>
        <v>No</v>
      </c>
      <c r="U4916" s="65">
        <v>43654</v>
      </c>
      <c r="V4916" s="65">
        <v>44043</v>
      </c>
      <c r="W4916">
        <v>332</v>
      </c>
      <c r="X4916" t="str">
        <f t="shared" si="307"/>
        <v>Active</v>
      </c>
      <c r="Y4916" t="s">
        <v>15616</v>
      </c>
    </row>
    <row r="4917" spans="1:25" x14ac:dyDescent="0.25">
      <c r="A4917">
        <v>4916</v>
      </c>
      <c r="B4917" t="s">
        <v>13935</v>
      </c>
      <c r="C4917">
        <v>3790</v>
      </c>
      <c r="D4917" t="str">
        <f>VLOOKUP($C4917,Hosts!$A:$O,10,0)</f>
        <v>New York</v>
      </c>
      <c r="E4917" s="67">
        <f>INDEX(Hosts!$A:$O,MATCH(Places!$C4917,Hosts!$A:$A,0),MATCH(Places!E$1,Hosts!$1:$1,0))</f>
        <v>1</v>
      </c>
      <c r="F4917" s="67">
        <f>INDEX(Hosts!$A:$O,MATCH(Places!$C4917,Hosts!$A:$A,0),MATCH(Places!F$1,Hosts!$1:$1,0))</f>
        <v>0.97</v>
      </c>
      <c r="G4917" s="67" t="str">
        <f>INDEX(Hosts!$A:$O,MATCH(Places!$C4917,Hosts!$A:$A,0),MATCH(Places!G$1,Hosts!$1:$1,0))</f>
        <v>Yes</v>
      </c>
      <c r="H4917">
        <v>16</v>
      </c>
      <c r="I4917" t="str">
        <f>VLOOKUP($H4917,Neighborhoods!$A:$C,2,0)</f>
        <v>Manhattan</v>
      </c>
      <c r="J4917" t="str">
        <f>VLOOKUP($H4917,Neighborhoods!$A:$C,3,0)</f>
        <v>Harlem</v>
      </c>
      <c r="K4917" t="s">
        <v>11822</v>
      </c>
      <c r="L4917" t="str">
        <f t="shared" si="304"/>
        <v>No</v>
      </c>
      <c r="M4917">
        <v>13</v>
      </c>
      <c r="N4917" t="str" cm="1">
        <f t="array" ref="N4917">_xlfn.IFS(M4917&lt;=2,"Small",M4917&lt;=5,"Medium",M4917&gt;5,"Large")</f>
        <v>Large</v>
      </c>
      <c r="O4917" s="50">
        <v>423.86</v>
      </c>
      <c r="P4917" s="67">
        <f t="shared" si="305"/>
        <v>0.04</v>
      </c>
      <c r="Q4917" s="52">
        <v>4.8499999999999996</v>
      </c>
      <c r="R4917" s="52" t="str" cm="1">
        <f t="array" ref="R4917">_xlfn.IFS(ROUND(Q4917,0)=5,"Excellent",ROUND(Q4917,0)=4,"Good",ROUND(Q4917,0)=3,"Ok",ROUND(Q4917,0)&lt;3,"Bad")</f>
        <v>Excellent</v>
      </c>
      <c r="S4917">
        <v>33</v>
      </c>
      <c r="T4917" t="str">
        <f t="shared" si="306"/>
        <v>No</v>
      </c>
      <c r="U4917" s="65">
        <v>43667</v>
      </c>
      <c r="V4917" s="65">
        <v>44055</v>
      </c>
      <c r="W4917">
        <v>203</v>
      </c>
      <c r="X4917" t="str">
        <f t="shared" si="307"/>
        <v>Active</v>
      </c>
      <c r="Y4917" t="s">
        <v>15615</v>
      </c>
    </row>
    <row r="4918" spans="1:25" x14ac:dyDescent="0.25">
      <c r="A4918">
        <v>4917</v>
      </c>
      <c r="B4918" t="s">
        <v>14859</v>
      </c>
      <c r="C4918">
        <v>2637</v>
      </c>
      <c r="D4918" t="str">
        <f>VLOOKUP($C4918,Hosts!$A:$O,10,0)</f>
        <v>New York</v>
      </c>
      <c r="E4918" s="67">
        <f>INDEX(Hosts!$A:$O,MATCH(Places!$C4918,Hosts!$A:$A,0),MATCH(Places!E$1,Hosts!$1:$1,0))</f>
        <v>1</v>
      </c>
      <c r="F4918" s="67">
        <f>INDEX(Hosts!$A:$O,MATCH(Places!$C4918,Hosts!$A:$A,0),MATCH(Places!F$1,Hosts!$1:$1,0))</f>
        <v>1</v>
      </c>
      <c r="G4918" s="67" t="str">
        <f>INDEX(Hosts!$A:$O,MATCH(Places!$C4918,Hosts!$A:$A,0),MATCH(Places!G$1,Hosts!$1:$1,0))</f>
        <v>Yes</v>
      </c>
      <c r="H4918">
        <v>7</v>
      </c>
      <c r="I4918" t="str">
        <f>VLOOKUP($H4918,Neighborhoods!$A:$C,2,0)</f>
        <v>Brooklyn</v>
      </c>
      <c r="J4918" t="str">
        <f>VLOOKUP($H4918,Neighborhoods!$A:$C,3,0)</f>
        <v>Bedford-Stuyvesant</v>
      </c>
      <c r="K4918" t="s">
        <v>11822</v>
      </c>
      <c r="L4918" t="str">
        <f t="shared" si="304"/>
        <v>No</v>
      </c>
      <c r="M4918">
        <v>4</v>
      </c>
      <c r="N4918" t="str" cm="1">
        <f t="array" ref="N4918">_xlfn.IFS(M4918&lt;=2,"Small",M4918&lt;=5,"Medium",M4918&gt;5,"Large")</f>
        <v>Medium</v>
      </c>
      <c r="O4918" s="50">
        <v>140</v>
      </c>
      <c r="P4918" s="67">
        <f t="shared" si="305"/>
        <v>0.03</v>
      </c>
      <c r="Q4918" s="52">
        <v>4.83</v>
      </c>
      <c r="R4918" s="52" t="str" cm="1">
        <f t="array" ref="R4918">_xlfn.IFS(ROUND(Q4918,0)=5,"Excellent",ROUND(Q4918,0)=4,"Good",ROUND(Q4918,0)=3,"Ok",ROUND(Q4918,0)&lt;3,"Bad")</f>
        <v>Excellent</v>
      </c>
      <c r="S4918">
        <v>29</v>
      </c>
      <c r="T4918" t="str">
        <f t="shared" si="306"/>
        <v>No</v>
      </c>
      <c r="U4918" s="65">
        <v>43674</v>
      </c>
      <c r="V4918" s="65">
        <v>43942</v>
      </c>
      <c r="W4918">
        <v>321</v>
      </c>
      <c r="X4918" t="str">
        <f t="shared" si="307"/>
        <v>Active</v>
      </c>
      <c r="Y4918" t="s">
        <v>15616</v>
      </c>
    </row>
    <row r="4919" spans="1:25" x14ac:dyDescent="0.25">
      <c r="A4919">
        <v>4918</v>
      </c>
      <c r="B4919" t="s">
        <v>3432</v>
      </c>
      <c r="C4919">
        <v>3901</v>
      </c>
      <c r="D4919" t="str">
        <f>VLOOKUP($C4919,Hosts!$A:$O,10,0)</f>
        <v>New York</v>
      </c>
      <c r="E4919" s="67">
        <f>INDEX(Hosts!$A:$O,MATCH(Places!$C4919,Hosts!$A:$A,0),MATCH(Places!E$1,Hosts!$1:$1,0))</f>
        <v>0.4</v>
      </c>
      <c r="F4919" s="67">
        <f>INDEX(Hosts!$A:$O,MATCH(Places!$C4919,Hosts!$A:$A,0),MATCH(Places!F$1,Hosts!$1:$1,0))</f>
        <v>0.91</v>
      </c>
      <c r="G4919" s="67" t="str">
        <f>INDEX(Hosts!$A:$O,MATCH(Places!$C4919,Hosts!$A:$A,0),MATCH(Places!G$1,Hosts!$1:$1,0))</f>
        <v>No</v>
      </c>
      <c r="H4919">
        <v>7</v>
      </c>
      <c r="I4919" t="str">
        <f>VLOOKUP($H4919,Neighborhoods!$A:$C,2,0)</f>
        <v>Brooklyn</v>
      </c>
      <c r="J4919" t="str">
        <f>VLOOKUP($H4919,Neighborhoods!$A:$C,3,0)</f>
        <v>Bedford-Stuyvesant</v>
      </c>
      <c r="K4919" t="s">
        <v>11822</v>
      </c>
      <c r="L4919" t="str">
        <f t="shared" si="304"/>
        <v>No</v>
      </c>
      <c r="M4919">
        <v>10</v>
      </c>
      <c r="N4919" t="str" cm="1">
        <f t="array" ref="N4919">_xlfn.IFS(M4919&lt;=2,"Small",M4919&lt;=5,"Medium",M4919&gt;5,"Large")</f>
        <v>Large</v>
      </c>
      <c r="O4919" s="50">
        <v>214</v>
      </c>
      <c r="P4919" s="67">
        <f t="shared" si="305"/>
        <v>0.04</v>
      </c>
      <c r="Q4919" s="52">
        <v>4.79</v>
      </c>
      <c r="R4919" s="52" t="str" cm="1">
        <f t="array" ref="R4919">_xlfn.IFS(ROUND(Q4919,0)=5,"Excellent",ROUND(Q4919,0)=4,"Good",ROUND(Q4919,0)=3,"Ok",ROUND(Q4919,0)&lt;3,"Bad")</f>
        <v>Excellent</v>
      </c>
      <c r="S4919">
        <v>28</v>
      </c>
      <c r="T4919" t="str">
        <f t="shared" si="306"/>
        <v>No</v>
      </c>
      <c r="U4919" s="65">
        <v>43632</v>
      </c>
      <c r="V4919" s="65">
        <v>43988</v>
      </c>
      <c r="W4919">
        <v>224</v>
      </c>
      <c r="X4919" t="str">
        <f t="shared" si="307"/>
        <v>Active</v>
      </c>
      <c r="Y4919" t="s">
        <v>15615</v>
      </c>
    </row>
    <row r="4920" spans="1:25" x14ac:dyDescent="0.25">
      <c r="A4920">
        <v>4919</v>
      </c>
      <c r="B4920" t="s">
        <v>3433</v>
      </c>
      <c r="C4920">
        <v>3851</v>
      </c>
      <c r="D4920" t="str">
        <f>VLOOKUP($C4920,Hosts!$A:$O,10,0)</f>
        <v>New York</v>
      </c>
      <c r="E4920" s="67">
        <f>INDEX(Hosts!$A:$O,MATCH(Places!$C4920,Hosts!$A:$A,0),MATCH(Places!E$1,Hosts!$1:$1,0))</f>
        <v>1</v>
      </c>
      <c r="F4920" s="67">
        <f>INDEX(Hosts!$A:$O,MATCH(Places!$C4920,Hosts!$A:$A,0),MATCH(Places!F$1,Hosts!$1:$1,0))</f>
        <v>1</v>
      </c>
      <c r="G4920" s="67" t="str">
        <f>INDEX(Hosts!$A:$O,MATCH(Places!$C4920,Hosts!$A:$A,0),MATCH(Places!G$1,Hosts!$1:$1,0))</f>
        <v>No</v>
      </c>
      <c r="H4920">
        <v>23</v>
      </c>
      <c r="I4920" t="str">
        <f>VLOOKUP($H4920,Neighborhoods!$A:$C,2,0)</f>
        <v>Queens</v>
      </c>
      <c r="J4920" t="str">
        <f>VLOOKUP($H4920,Neighborhoods!$A:$C,3,0)</f>
        <v>Jamaica</v>
      </c>
      <c r="K4920" t="s">
        <v>1</v>
      </c>
      <c r="L4920" t="str">
        <f t="shared" si="304"/>
        <v>Yes</v>
      </c>
      <c r="M4920">
        <v>2</v>
      </c>
      <c r="N4920" t="str" cm="1">
        <f t="array" ref="N4920">_xlfn.IFS(M4920&lt;=2,"Small",M4920&lt;=5,"Medium",M4920&gt;5,"Large")</f>
        <v>Small</v>
      </c>
      <c r="O4920" s="50">
        <v>61</v>
      </c>
      <c r="P4920" s="67">
        <f t="shared" si="305"/>
        <v>0.03</v>
      </c>
      <c r="Q4920" s="52">
        <v>4.7300000000000004</v>
      </c>
      <c r="R4920" s="52" t="str" cm="1">
        <f t="array" ref="R4920">_xlfn.IFS(ROUND(Q4920,0)=5,"Excellent",ROUND(Q4920,0)=4,"Good",ROUND(Q4920,0)=3,"Ok",ROUND(Q4920,0)&lt;3,"Bad")</f>
        <v>Excellent</v>
      </c>
      <c r="S4920">
        <v>22</v>
      </c>
      <c r="T4920" t="str">
        <f t="shared" si="306"/>
        <v>No</v>
      </c>
      <c r="U4920" s="65">
        <v>43625</v>
      </c>
      <c r="V4920" s="65">
        <v>43980</v>
      </c>
      <c r="W4920">
        <v>364</v>
      </c>
      <c r="X4920" t="str">
        <f t="shared" si="307"/>
        <v>Active</v>
      </c>
      <c r="Y4920" t="s">
        <v>15615</v>
      </c>
    </row>
    <row r="4921" spans="1:25" x14ac:dyDescent="0.25">
      <c r="A4921">
        <v>4920</v>
      </c>
      <c r="B4921" t="s">
        <v>14138</v>
      </c>
      <c r="C4921">
        <v>521</v>
      </c>
      <c r="D4921" t="str">
        <f>VLOOKUP($C4921,Hosts!$A:$O,10,0)</f>
        <v>District of Columbia</v>
      </c>
      <c r="E4921" s="67">
        <f>INDEX(Hosts!$A:$O,MATCH(Places!$C4921,Hosts!$A:$A,0),MATCH(Places!E$1,Hosts!$1:$1,0))</f>
        <v>1</v>
      </c>
      <c r="F4921" s="67">
        <f>INDEX(Hosts!$A:$O,MATCH(Places!$C4921,Hosts!$A:$A,0),MATCH(Places!F$1,Hosts!$1:$1,0))</f>
        <v>0.79</v>
      </c>
      <c r="G4921" s="67" t="str">
        <f>INDEX(Hosts!$A:$O,MATCH(Places!$C4921,Hosts!$A:$A,0),MATCH(Places!G$1,Hosts!$1:$1,0))</f>
        <v>Yes</v>
      </c>
      <c r="H4921">
        <v>17</v>
      </c>
      <c r="I4921" t="str">
        <f>VLOOKUP($H4921,Neighborhoods!$A:$C,2,0)</f>
        <v>Manhattan</v>
      </c>
      <c r="J4921" t="str">
        <f>VLOOKUP($H4921,Neighborhoods!$A:$C,3,0)</f>
        <v>Hell's Kitchen</v>
      </c>
      <c r="K4921" t="s">
        <v>11822</v>
      </c>
      <c r="L4921" t="str">
        <f t="shared" si="304"/>
        <v>No</v>
      </c>
      <c r="M4921">
        <v>3</v>
      </c>
      <c r="N4921" t="str" cm="1">
        <f t="array" ref="N4921">_xlfn.IFS(M4921&lt;=2,"Small",M4921&lt;=5,"Medium",M4921&gt;5,"Large")</f>
        <v>Medium</v>
      </c>
      <c r="O4921" s="50">
        <v>80</v>
      </c>
      <c r="P4921" s="67">
        <f t="shared" si="305"/>
        <v>0.03</v>
      </c>
      <c r="Q4921" s="52">
        <v>5</v>
      </c>
      <c r="R4921" s="52" t="str" cm="1">
        <f t="array" ref="R4921">_xlfn.IFS(ROUND(Q4921,0)=5,"Excellent",ROUND(Q4921,0)=4,"Good",ROUND(Q4921,0)=3,"Ok",ROUND(Q4921,0)&lt;3,"Bad")</f>
        <v>Excellent</v>
      </c>
      <c r="S4921">
        <v>5</v>
      </c>
      <c r="T4921" t="str">
        <f t="shared" si="306"/>
        <v>No</v>
      </c>
      <c r="U4921" s="65">
        <v>43709</v>
      </c>
      <c r="V4921" s="65">
        <v>43952</v>
      </c>
      <c r="W4921">
        <v>0</v>
      </c>
      <c r="X4921" t="str">
        <f t="shared" si="307"/>
        <v>Inactive</v>
      </c>
      <c r="Y4921" t="s">
        <v>15616</v>
      </c>
    </row>
    <row r="4922" spans="1:25" x14ac:dyDescent="0.25">
      <c r="A4922">
        <v>4921</v>
      </c>
      <c r="B4922" t="s">
        <v>3434</v>
      </c>
      <c r="C4922">
        <v>1658</v>
      </c>
      <c r="D4922" t="str">
        <f>VLOOKUP($C4922,Hosts!$A:$O,10,0)</f>
        <v>New York</v>
      </c>
      <c r="E4922" s="67">
        <f>INDEX(Hosts!$A:$O,MATCH(Places!$C4922,Hosts!$A:$A,0),MATCH(Places!E$1,Hosts!$1:$1,0))</f>
        <v>1</v>
      </c>
      <c r="F4922" s="67">
        <f>INDEX(Hosts!$A:$O,MATCH(Places!$C4922,Hosts!$A:$A,0),MATCH(Places!F$1,Hosts!$1:$1,0))</f>
        <v>1</v>
      </c>
      <c r="G4922" s="67" t="str">
        <f>INDEX(Hosts!$A:$O,MATCH(Places!$C4922,Hosts!$A:$A,0),MATCH(Places!G$1,Hosts!$1:$1,0))</f>
        <v>No</v>
      </c>
      <c r="H4922">
        <v>11</v>
      </c>
      <c r="I4922" t="str">
        <f>VLOOKUP($H4922,Neighborhoods!$A:$C,2,0)</f>
        <v>Brooklyn</v>
      </c>
      <c r="J4922" t="str">
        <f>VLOOKUP($H4922,Neighborhoods!$A:$C,3,0)</f>
        <v>Greenpoint</v>
      </c>
      <c r="K4922" t="s">
        <v>11822</v>
      </c>
      <c r="L4922" t="str">
        <f t="shared" si="304"/>
        <v>No</v>
      </c>
      <c r="M4922">
        <v>4</v>
      </c>
      <c r="N4922" t="str" cm="1">
        <f t="array" ref="N4922">_xlfn.IFS(M4922&lt;=2,"Small",M4922&lt;=5,"Medium",M4922&gt;5,"Large")</f>
        <v>Medium</v>
      </c>
      <c r="O4922" s="50">
        <v>121</v>
      </c>
      <c r="P4922" s="67">
        <f t="shared" si="305"/>
        <v>0.03</v>
      </c>
      <c r="Q4922" s="52">
        <v>4.74</v>
      </c>
      <c r="R4922" s="52" t="str" cm="1">
        <f t="array" ref="R4922">_xlfn.IFS(ROUND(Q4922,0)=5,"Excellent",ROUND(Q4922,0)=4,"Good",ROUND(Q4922,0)=3,"Ok",ROUND(Q4922,0)&lt;3,"Bad")</f>
        <v>Excellent</v>
      </c>
      <c r="S4922">
        <v>23</v>
      </c>
      <c r="T4922" t="str">
        <f t="shared" si="306"/>
        <v>No</v>
      </c>
      <c r="U4922" s="65">
        <v>43632</v>
      </c>
      <c r="V4922" s="65">
        <v>44044</v>
      </c>
      <c r="W4922">
        <v>365</v>
      </c>
      <c r="X4922" t="str">
        <f t="shared" si="307"/>
        <v>Active</v>
      </c>
      <c r="Y4922" t="s">
        <v>15616</v>
      </c>
    </row>
    <row r="4923" spans="1:25" x14ac:dyDescent="0.25">
      <c r="A4923">
        <v>4922</v>
      </c>
      <c r="B4923" t="s">
        <v>3435</v>
      </c>
      <c r="C4923">
        <v>3879</v>
      </c>
      <c r="D4923" t="str">
        <f>VLOOKUP($C4923,Hosts!$A:$O,10,0)</f>
        <v>New York</v>
      </c>
      <c r="E4923" s="67">
        <f>INDEX(Hosts!$A:$O,MATCH(Places!$C4923,Hosts!$A:$A,0),MATCH(Places!E$1,Hosts!$1:$1,0))</f>
        <v>1</v>
      </c>
      <c r="F4923" s="67">
        <f>INDEX(Hosts!$A:$O,MATCH(Places!$C4923,Hosts!$A:$A,0),MATCH(Places!F$1,Hosts!$1:$1,0))</f>
        <v>0.99</v>
      </c>
      <c r="G4923" s="67" t="str">
        <f>INDEX(Hosts!$A:$O,MATCH(Places!$C4923,Hosts!$A:$A,0),MATCH(Places!G$1,Hosts!$1:$1,0))</f>
        <v>No</v>
      </c>
      <c r="H4923">
        <v>17</v>
      </c>
      <c r="I4923" t="str">
        <f>VLOOKUP($H4923,Neighborhoods!$A:$C,2,0)</f>
        <v>Manhattan</v>
      </c>
      <c r="J4923" t="str">
        <f>VLOOKUP($H4923,Neighborhoods!$A:$C,3,0)</f>
        <v>Hell's Kitchen</v>
      </c>
      <c r="K4923" t="s">
        <v>11822</v>
      </c>
      <c r="L4923" t="str">
        <f t="shared" si="304"/>
        <v>No</v>
      </c>
      <c r="M4923">
        <v>4</v>
      </c>
      <c r="N4923" t="str" cm="1">
        <f t="array" ref="N4923">_xlfn.IFS(M4923&lt;=2,"Small",M4923&lt;=5,"Medium",M4923&gt;5,"Large")</f>
        <v>Medium</v>
      </c>
      <c r="O4923" s="50">
        <v>123</v>
      </c>
      <c r="P4923" s="67">
        <f t="shared" si="305"/>
        <v>0.03</v>
      </c>
      <c r="Q4923" s="52">
        <v>4.49</v>
      </c>
      <c r="R4923" s="52" t="str" cm="1">
        <f t="array" ref="R4923">_xlfn.IFS(ROUND(Q4923,0)=5,"Excellent",ROUND(Q4923,0)=4,"Good",ROUND(Q4923,0)=3,"Ok",ROUND(Q4923,0)&lt;3,"Bad")</f>
        <v>Good</v>
      </c>
      <c r="S4923">
        <v>51</v>
      </c>
      <c r="T4923" t="str">
        <f t="shared" si="306"/>
        <v>No</v>
      </c>
      <c r="U4923" s="65">
        <v>43628</v>
      </c>
      <c r="V4923" s="65">
        <v>44039</v>
      </c>
      <c r="W4923">
        <v>33</v>
      </c>
      <c r="X4923" t="str">
        <f t="shared" si="307"/>
        <v>Active</v>
      </c>
      <c r="Y4923" t="s">
        <v>15616</v>
      </c>
    </row>
    <row r="4924" spans="1:25" x14ac:dyDescent="0.25">
      <c r="A4924">
        <v>4923</v>
      </c>
      <c r="B4924" t="s">
        <v>3436</v>
      </c>
      <c r="C4924">
        <v>3895</v>
      </c>
      <c r="D4924" t="str">
        <f>VLOOKUP($C4924,Hosts!$A:$O,10,0)</f>
        <v>New York</v>
      </c>
      <c r="E4924" s="67">
        <f>INDEX(Hosts!$A:$O,MATCH(Places!$C4924,Hosts!$A:$A,0),MATCH(Places!E$1,Hosts!$1:$1,0))</f>
        <v>1</v>
      </c>
      <c r="F4924" s="67">
        <f>INDEX(Hosts!$A:$O,MATCH(Places!$C4924,Hosts!$A:$A,0),MATCH(Places!F$1,Hosts!$1:$1,0))</f>
        <v>0.81</v>
      </c>
      <c r="G4924" s="67" t="str">
        <f>INDEX(Hosts!$A:$O,MATCH(Places!$C4924,Hosts!$A:$A,0),MATCH(Places!G$1,Hosts!$1:$1,0))</f>
        <v>No</v>
      </c>
      <c r="H4924">
        <v>8</v>
      </c>
      <c r="I4924" t="str">
        <f>VLOOKUP($H4924,Neighborhoods!$A:$C,2,0)</f>
        <v>Brooklyn</v>
      </c>
      <c r="J4924" t="str">
        <f>VLOOKUP($H4924,Neighborhoods!$A:$C,3,0)</f>
        <v>Bushwick</v>
      </c>
      <c r="K4924" t="s">
        <v>11822</v>
      </c>
      <c r="L4924" t="str">
        <f t="shared" si="304"/>
        <v>No</v>
      </c>
      <c r="M4924">
        <v>16</v>
      </c>
      <c r="N4924" t="str" cm="1">
        <f t="array" ref="N4924">_xlfn.IFS(M4924&lt;=2,"Small",M4924&lt;=5,"Medium",M4924&gt;5,"Large")</f>
        <v>Large</v>
      </c>
      <c r="O4924" s="50">
        <v>279</v>
      </c>
      <c r="P4924" s="67">
        <f t="shared" si="305"/>
        <v>0.04</v>
      </c>
      <c r="Q4924" s="52">
        <v>4.75</v>
      </c>
      <c r="R4924" s="52" t="str" cm="1">
        <f t="array" ref="R4924">_xlfn.IFS(ROUND(Q4924,0)=5,"Excellent",ROUND(Q4924,0)=4,"Good",ROUND(Q4924,0)=3,"Ok",ROUND(Q4924,0)&lt;3,"Bad")</f>
        <v>Excellent</v>
      </c>
      <c r="S4924">
        <v>24</v>
      </c>
      <c r="T4924" t="str">
        <f t="shared" si="306"/>
        <v>No</v>
      </c>
      <c r="U4924" s="65">
        <v>43636</v>
      </c>
      <c r="V4924" s="65">
        <v>43892</v>
      </c>
      <c r="W4924">
        <v>323</v>
      </c>
      <c r="X4924" t="str">
        <f t="shared" si="307"/>
        <v>Active</v>
      </c>
      <c r="Y4924" t="s">
        <v>15615</v>
      </c>
    </row>
    <row r="4925" spans="1:25" x14ac:dyDescent="0.25">
      <c r="A4925">
        <v>4924</v>
      </c>
      <c r="B4925" t="s">
        <v>3437</v>
      </c>
      <c r="C4925">
        <v>3895</v>
      </c>
      <c r="D4925" t="str">
        <f>VLOOKUP($C4925,Hosts!$A:$O,10,0)</f>
        <v>New York</v>
      </c>
      <c r="E4925" s="67">
        <f>INDEX(Hosts!$A:$O,MATCH(Places!$C4925,Hosts!$A:$A,0),MATCH(Places!E$1,Hosts!$1:$1,0))</f>
        <v>1</v>
      </c>
      <c r="F4925" s="67">
        <f>INDEX(Hosts!$A:$O,MATCH(Places!$C4925,Hosts!$A:$A,0),MATCH(Places!F$1,Hosts!$1:$1,0))</f>
        <v>0.81</v>
      </c>
      <c r="G4925" s="67" t="str">
        <f>INDEX(Hosts!$A:$O,MATCH(Places!$C4925,Hosts!$A:$A,0),MATCH(Places!G$1,Hosts!$1:$1,0))</f>
        <v>No</v>
      </c>
      <c r="H4925">
        <v>8</v>
      </c>
      <c r="I4925" t="str">
        <f>VLOOKUP($H4925,Neighborhoods!$A:$C,2,0)</f>
        <v>Brooklyn</v>
      </c>
      <c r="J4925" t="str">
        <f>VLOOKUP($H4925,Neighborhoods!$A:$C,3,0)</f>
        <v>Bushwick</v>
      </c>
      <c r="K4925" t="s">
        <v>11822</v>
      </c>
      <c r="L4925" t="str">
        <f t="shared" si="304"/>
        <v>No</v>
      </c>
      <c r="M4925">
        <v>5</v>
      </c>
      <c r="N4925" t="str" cm="1">
        <f t="array" ref="N4925">_xlfn.IFS(M4925&lt;=2,"Small",M4925&lt;=5,"Medium",M4925&gt;5,"Large")</f>
        <v>Medium</v>
      </c>
      <c r="O4925" s="50">
        <v>175</v>
      </c>
      <c r="P4925" s="67">
        <f t="shared" si="305"/>
        <v>0.03</v>
      </c>
      <c r="Q4925" s="52">
        <v>4.68</v>
      </c>
      <c r="R4925" s="52" t="str" cm="1">
        <f t="array" ref="R4925">_xlfn.IFS(ROUND(Q4925,0)=5,"Excellent",ROUND(Q4925,0)=4,"Good",ROUND(Q4925,0)=3,"Ok",ROUND(Q4925,0)&lt;3,"Bad")</f>
        <v>Excellent</v>
      </c>
      <c r="S4925">
        <v>19</v>
      </c>
      <c r="T4925" t="str">
        <f t="shared" si="306"/>
        <v>No</v>
      </c>
      <c r="U4925" s="65">
        <v>43641</v>
      </c>
      <c r="V4925" s="65">
        <v>44036</v>
      </c>
      <c r="W4925">
        <v>326</v>
      </c>
      <c r="X4925" t="str">
        <f t="shared" si="307"/>
        <v>Active</v>
      </c>
      <c r="Y4925" t="s">
        <v>15615</v>
      </c>
    </row>
    <row r="4926" spans="1:25" x14ac:dyDescent="0.25">
      <c r="A4926">
        <v>4925</v>
      </c>
      <c r="B4926" t="s">
        <v>3438</v>
      </c>
      <c r="C4926">
        <v>3895</v>
      </c>
      <c r="D4926" t="str">
        <f>VLOOKUP($C4926,Hosts!$A:$O,10,0)</f>
        <v>New York</v>
      </c>
      <c r="E4926" s="67">
        <f>INDEX(Hosts!$A:$O,MATCH(Places!$C4926,Hosts!$A:$A,0),MATCH(Places!E$1,Hosts!$1:$1,0))</f>
        <v>1</v>
      </c>
      <c r="F4926" s="67">
        <f>INDEX(Hosts!$A:$O,MATCH(Places!$C4926,Hosts!$A:$A,0),MATCH(Places!F$1,Hosts!$1:$1,0))</f>
        <v>0.81</v>
      </c>
      <c r="G4926" s="67" t="str">
        <f>INDEX(Hosts!$A:$O,MATCH(Places!$C4926,Hosts!$A:$A,0),MATCH(Places!G$1,Hosts!$1:$1,0))</f>
        <v>No</v>
      </c>
      <c r="H4926">
        <v>8</v>
      </c>
      <c r="I4926" t="str">
        <f>VLOOKUP($H4926,Neighborhoods!$A:$C,2,0)</f>
        <v>Brooklyn</v>
      </c>
      <c r="J4926" t="str">
        <f>VLOOKUP($H4926,Neighborhoods!$A:$C,3,0)</f>
        <v>Bushwick</v>
      </c>
      <c r="K4926" t="s">
        <v>11822</v>
      </c>
      <c r="L4926" t="str">
        <f t="shared" si="304"/>
        <v>No</v>
      </c>
      <c r="M4926">
        <v>16</v>
      </c>
      <c r="N4926" t="str" cm="1">
        <f t="array" ref="N4926">_xlfn.IFS(M4926&lt;=2,"Small",M4926&lt;=5,"Medium",M4926&gt;5,"Large")</f>
        <v>Large</v>
      </c>
      <c r="O4926" s="50">
        <v>349</v>
      </c>
      <c r="P4926" s="67">
        <f t="shared" si="305"/>
        <v>0.04</v>
      </c>
      <c r="Q4926" s="52">
        <v>5</v>
      </c>
      <c r="R4926" s="52" t="str" cm="1">
        <f t="array" ref="R4926">_xlfn.IFS(ROUND(Q4926,0)=5,"Excellent",ROUND(Q4926,0)=4,"Good",ROUND(Q4926,0)=3,"Ok",ROUND(Q4926,0)&lt;3,"Bad")</f>
        <v>Excellent</v>
      </c>
      <c r="S4926">
        <v>10</v>
      </c>
      <c r="T4926" t="str">
        <f t="shared" si="306"/>
        <v>No</v>
      </c>
      <c r="U4926" s="65">
        <v>43632</v>
      </c>
      <c r="V4926" s="65">
        <v>43870</v>
      </c>
      <c r="W4926">
        <v>323</v>
      </c>
      <c r="X4926" t="str">
        <f t="shared" si="307"/>
        <v>Active</v>
      </c>
      <c r="Y4926" t="s">
        <v>15615</v>
      </c>
    </row>
    <row r="4927" spans="1:25" x14ac:dyDescent="0.25">
      <c r="A4927">
        <v>4926</v>
      </c>
      <c r="B4927" t="s">
        <v>15241</v>
      </c>
      <c r="C4927">
        <v>3855</v>
      </c>
      <c r="D4927" t="str">
        <f>VLOOKUP($C4927,Hosts!$A:$O,10,0)</f>
        <v>New York</v>
      </c>
      <c r="E4927" s="67">
        <f>INDEX(Hosts!$A:$O,MATCH(Places!$C4927,Hosts!$A:$A,0),MATCH(Places!E$1,Hosts!$1:$1,0))</f>
        <v>1</v>
      </c>
      <c r="F4927" s="67">
        <f>INDEX(Hosts!$A:$O,MATCH(Places!$C4927,Hosts!$A:$A,0),MATCH(Places!F$1,Hosts!$1:$1,0))</f>
        <v>0.94</v>
      </c>
      <c r="G4927" s="67" t="str">
        <f>INDEX(Hosts!$A:$O,MATCH(Places!$C4927,Hosts!$A:$A,0),MATCH(Places!G$1,Hosts!$1:$1,0))</f>
        <v>Yes</v>
      </c>
      <c r="H4927">
        <v>9</v>
      </c>
      <c r="I4927" t="str">
        <f>VLOOKUP($H4927,Neighborhoods!$A:$C,2,0)</f>
        <v>Brooklyn</v>
      </c>
      <c r="J4927" t="str">
        <f>VLOOKUP($H4927,Neighborhoods!$A:$C,3,0)</f>
        <v>Crown Heights</v>
      </c>
      <c r="K4927" t="s">
        <v>11822</v>
      </c>
      <c r="L4927" t="str">
        <f t="shared" si="304"/>
        <v>No</v>
      </c>
      <c r="M4927">
        <v>15</v>
      </c>
      <c r="N4927" t="str" cm="1">
        <f t="array" ref="N4927">_xlfn.IFS(M4927&lt;=2,"Small",M4927&lt;=5,"Medium",M4927&gt;5,"Large")</f>
        <v>Large</v>
      </c>
      <c r="O4927" s="50">
        <v>442</v>
      </c>
      <c r="P4927" s="67">
        <f t="shared" si="305"/>
        <v>0.04</v>
      </c>
      <c r="Q4927" s="52">
        <v>4.93</v>
      </c>
      <c r="R4927" s="52" t="str" cm="1">
        <f t="array" ref="R4927">_xlfn.IFS(ROUND(Q4927,0)=5,"Excellent",ROUND(Q4927,0)=4,"Good",ROUND(Q4927,0)=3,"Ok",ROUND(Q4927,0)&lt;3,"Bad")</f>
        <v>Excellent</v>
      </c>
      <c r="S4927">
        <v>14</v>
      </c>
      <c r="T4927" t="str">
        <f t="shared" si="306"/>
        <v>No</v>
      </c>
      <c r="U4927" s="65">
        <v>43755</v>
      </c>
      <c r="V4927" s="65">
        <v>43905</v>
      </c>
      <c r="W4927">
        <v>75</v>
      </c>
      <c r="X4927" t="str">
        <f t="shared" si="307"/>
        <v>Active</v>
      </c>
      <c r="Y4927" t="s">
        <v>15615</v>
      </c>
    </row>
    <row r="4928" spans="1:25" x14ac:dyDescent="0.25">
      <c r="A4928">
        <v>4927</v>
      </c>
      <c r="B4928" t="s">
        <v>14330</v>
      </c>
      <c r="C4928">
        <v>3320</v>
      </c>
      <c r="D4928" t="str">
        <f>VLOOKUP($C4928,Hosts!$A:$O,10,0)</f>
        <v>New York</v>
      </c>
      <c r="E4928" s="67">
        <f>INDEX(Hosts!$A:$O,MATCH(Places!$C4928,Hosts!$A:$A,0),MATCH(Places!E$1,Hosts!$1:$1,0))</f>
        <v>1</v>
      </c>
      <c r="F4928" s="67">
        <f>INDEX(Hosts!$A:$O,MATCH(Places!$C4928,Hosts!$A:$A,0),MATCH(Places!F$1,Hosts!$1:$1,0))</f>
        <v>0.5</v>
      </c>
      <c r="G4928" s="67" t="str">
        <f>INDEX(Hosts!$A:$O,MATCH(Places!$C4928,Hosts!$A:$A,0),MATCH(Places!G$1,Hosts!$1:$1,0))</f>
        <v>No</v>
      </c>
      <c r="H4928">
        <v>20</v>
      </c>
      <c r="I4928" t="str">
        <f>VLOOKUP($H4928,Neighborhoods!$A:$C,2,0)</f>
        <v>Manhattan</v>
      </c>
      <c r="J4928" t="str">
        <f>VLOOKUP($H4928,Neighborhoods!$A:$C,3,0)</f>
        <v>Upper West Side</v>
      </c>
      <c r="K4928" t="s">
        <v>11822</v>
      </c>
      <c r="L4928" t="str">
        <f t="shared" si="304"/>
        <v>No</v>
      </c>
      <c r="M4928">
        <v>2</v>
      </c>
      <c r="N4928" t="str" cm="1">
        <f t="array" ref="N4928">_xlfn.IFS(M4928&lt;=2,"Small",M4928&lt;=5,"Medium",M4928&gt;5,"Large")</f>
        <v>Small</v>
      </c>
      <c r="O4928" s="50">
        <v>175</v>
      </c>
      <c r="P4928" s="67">
        <f t="shared" si="305"/>
        <v>0.03</v>
      </c>
      <c r="Q4928" s="52">
        <v>5</v>
      </c>
      <c r="R4928" s="52" t="str" cm="1">
        <f t="array" ref="R4928">_xlfn.IFS(ROUND(Q4928,0)=5,"Excellent",ROUND(Q4928,0)=4,"Good",ROUND(Q4928,0)=3,"Ok",ROUND(Q4928,0)&lt;3,"Bad")</f>
        <v>Excellent</v>
      </c>
      <c r="S4928">
        <v>3</v>
      </c>
      <c r="T4928" t="str">
        <f t="shared" si="306"/>
        <v>No</v>
      </c>
      <c r="U4928" s="65">
        <v>43646</v>
      </c>
      <c r="V4928" s="65">
        <v>43832</v>
      </c>
      <c r="W4928">
        <v>54</v>
      </c>
      <c r="X4928" t="str">
        <f t="shared" si="307"/>
        <v>Active</v>
      </c>
      <c r="Y4928" t="s">
        <v>15616</v>
      </c>
    </row>
    <row r="4929" spans="1:25" x14ac:dyDescent="0.25">
      <c r="A4929">
        <v>4928</v>
      </c>
      <c r="B4929" t="s">
        <v>15245</v>
      </c>
      <c r="C4929">
        <v>1116</v>
      </c>
      <c r="D4929" t="str">
        <f>VLOOKUP($C4929,Hosts!$A:$O,10,0)</f>
        <v>New York</v>
      </c>
      <c r="E4929" s="67">
        <f>INDEX(Hosts!$A:$O,MATCH(Places!$C4929,Hosts!$A:$A,0),MATCH(Places!E$1,Hosts!$1:$1,0))</f>
        <v>1</v>
      </c>
      <c r="F4929" s="67">
        <f>INDEX(Hosts!$A:$O,MATCH(Places!$C4929,Hosts!$A:$A,0),MATCH(Places!F$1,Hosts!$1:$1,0))</f>
        <v>1</v>
      </c>
      <c r="G4929" s="67" t="str">
        <f>INDEX(Hosts!$A:$O,MATCH(Places!$C4929,Hosts!$A:$A,0),MATCH(Places!G$1,Hosts!$1:$1,0))</f>
        <v>No</v>
      </c>
      <c r="H4929">
        <v>12</v>
      </c>
      <c r="I4929" t="str">
        <f>VLOOKUP($H4929,Neighborhoods!$A:$C,2,0)</f>
        <v>Brooklyn</v>
      </c>
      <c r="J4929" t="str">
        <f>VLOOKUP($H4929,Neighborhoods!$A:$C,3,0)</f>
        <v>Williamsburg</v>
      </c>
      <c r="K4929" t="s">
        <v>11822</v>
      </c>
      <c r="L4929" t="str">
        <f t="shared" si="304"/>
        <v>No</v>
      </c>
      <c r="M4929">
        <v>2</v>
      </c>
      <c r="N4929" t="str" cm="1">
        <f t="array" ref="N4929">_xlfn.IFS(M4929&lt;=2,"Small",M4929&lt;=5,"Medium",M4929&gt;5,"Large")</f>
        <v>Small</v>
      </c>
      <c r="O4929" s="50">
        <v>120</v>
      </c>
      <c r="P4929" s="67">
        <f t="shared" si="305"/>
        <v>0.03</v>
      </c>
      <c r="Q4929" s="52">
        <v>5</v>
      </c>
      <c r="R4929" s="52" t="str" cm="1">
        <f t="array" ref="R4929">_xlfn.IFS(ROUND(Q4929,0)=5,"Excellent",ROUND(Q4929,0)=4,"Good",ROUND(Q4929,0)=3,"Ok",ROUND(Q4929,0)&lt;3,"Bad")</f>
        <v>Excellent</v>
      </c>
      <c r="S4929">
        <v>8</v>
      </c>
      <c r="T4929" t="str">
        <f t="shared" si="306"/>
        <v>No</v>
      </c>
      <c r="U4929" s="65">
        <v>43829</v>
      </c>
      <c r="V4929" s="65">
        <v>44017</v>
      </c>
      <c r="W4929">
        <v>0</v>
      </c>
      <c r="X4929" t="str">
        <f t="shared" si="307"/>
        <v>Inactive</v>
      </c>
      <c r="Y4929" t="s">
        <v>15615</v>
      </c>
    </row>
    <row r="4930" spans="1:25" x14ac:dyDescent="0.25">
      <c r="A4930">
        <v>4929</v>
      </c>
      <c r="B4930" t="s">
        <v>3439</v>
      </c>
      <c r="C4930">
        <v>3901</v>
      </c>
      <c r="D4930" t="str">
        <f>VLOOKUP($C4930,Hosts!$A:$O,10,0)</f>
        <v>New York</v>
      </c>
      <c r="E4930" s="67">
        <f>INDEX(Hosts!$A:$O,MATCH(Places!$C4930,Hosts!$A:$A,0),MATCH(Places!E$1,Hosts!$1:$1,0))</f>
        <v>0.4</v>
      </c>
      <c r="F4930" s="67">
        <f>INDEX(Hosts!$A:$O,MATCH(Places!$C4930,Hosts!$A:$A,0),MATCH(Places!F$1,Hosts!$1:$1,0))</f>
        <v>0.91</v>
      </c>
      <c r="G4930" s="67" t="str">
        <f>INDEX(Hosts!$A:$O,MATCH(Places!$C4930,Hosts!$A:$A,0),MATCH(Places!G$1,Hosts!$1:$1,0))</f>
        <v>No</v>
      </c>
      <c r="H4930">
        <v>7</v>
      </c>
      <c r="I4930" t="str">
        <f>VLOOKUP($H4930,Neighborhoods!$A:$C,2,0)</f>
        <v>Brooklyn</v>
      </c>
      <c r="J4930" t="str">
        <f>VLOOKUP($H4930,Neighborhoods!$A:$C,3,0)</f>
        <v>Bedford-Stuyvesant</v>
      </c>
      <c r="K4930" t="s">
        <v>11822</v>
      </c>
      <c r="L4930" t="str">
        <f t="shared" si="304"/>
        <v>No</v>
      </c>
      <c r="M4930">
        <v>10</v>
      </c>
      <c r="N4930" t="str" cm="1">
        <f t="array" ref="N4930">_xlfn.IFS(M4930&lt;=2,"Small",M4930&lt;=5,"Medium",M4930&gt;5,"Large")</f>
        <v>Large</v>
      </c>
      <c r="O4930" s="50">
        <v>216</v>
      </c>
      <c r="P4930" s="67">
        <f t="shared" si="305"/>
        <v>0.04</v>
      </c>
      <c r="Q4930" s="52">
        <v>4.88</v>
      </c>
      <c r="R4930" s="52" t="str" cm="1">
        <f t="array" ref="R4930">_xlfn.IFS(ROUND(Q4930,0)=5,"Excellent",ROUND(Q4930,0)=4,"Good",ROUND(Q4930,0)=3,"Ok",ROUND(Q4930,0)&lt;3,"Bad")</f>
        <v>Excellent</v>
      </c>
      <c r="S4930">
        <v>24</v>
      </c>
      <c r="T4930" t="str">
        <f t="shared" si="306"/>
        <v>No</v>
      </c>
      <c r="U4930" s="65">
        <v>43632</v>
      </c>
      <c r="V4930" s="65">
        <v>43877</v>
      </c>
      <c r="W4930">
        <v>204</v>
      </c>
      <c r="X4930" t="str">
        <f t="shared" si="307"/>
        <v>Active</v>
      </c>
      <c r="Y4930" t="s">
        <v>15615</v>
      </c>
    </row>
    <row r="4931" spans="1:25" x14ac:dyDescent="0.25">
      <c r="A4931">
        <v>4930</v>
      </c>
      <c r="B4931" t="s">
        <v>3440</v>
      </c>
      <c r="C4931">
        <v>3664</v>
      </c>
      <c r="D4931" t="str">
        <f>VLOOKUP($C4931,Hosts!$A:$O,10,0)</f>
        <v>Colorado</v>
      </c>
      <c r="E4931" s="67">
        <f>INDEX(Hosts!$A:$O,MATCH(Places!$C4931,Hosts!$A:$A,0),MATCH(Places!E$1,Hosts!$1:$1,0))</f>
        <v>1</v>
      </c>
      <c r="F4931" s="67">
        <f>INDEX(Hosts!$A:$O,MATCH(Places!$C4931,Hosts!$A:$A,0),MATCH(Places!F$1,Hosts!$1:$1,0))</f>
        <v>0.97</v>
      </c>
      <c r="G4931" s="67" t="str">
        <f>INDEX(Hosts!$A:$O,MATCH(Places!$C4931,Hosts!$A:$A,0),MATCH(Places!G$1,Hosts!$1:$1,0))</f>
        <v>Yes</v>
      </c>
      <c r="H4931">
        <v>16</v>
      </c>
      <c r="I4931" t="str">
        <f>VLOOKUP($H4931,Neighborhoods!$A:$C,2,0)</f>
        <v>Manhattan</v>
      </c>
      <c r="J4931" t="str">
        <f>VLOOKUP($H4931,Neighborhoods!$A:$C,3,0)</f>
        <v>Harlem</v>
      </c>
      <c r="K4931" t="s">
        <v>11822</v>
      </c>
      <c r="L4931" t="str">
        <f t="shared" ref="L4931:L4994" si="308">IF(OR(K4931="Private room",K4931="Shared room"),"Yes","No")</f>
        <v>No</v>
      </c>
      <c r="M4931">
        <v>6</v>
      </c>
      <c r="N4931" t="str" cm="1">
        <f t="array" ref="N4931">_xlfn.IFS(M4931&lt;=2,"Small",M4931&lt;=5,"Medium",M4931&gt;5,"Large")</f>
        <v>Large</v>
      </c>
      <c r="O4931" s="50">
        <v>354</v>
      </c>
      <c r="P4931" s="67">
        <f t="shared" ref="P4931:P4994" si="309">VLOOKUP(O4931,$AB$1:$AC$5,2)</f>
        <v>0.04</v>
      </c>
      <c r="Q4931" s="52">
        <v>5</v>
      </c>
      <c r="R4931" s="52" t="str" cm="1">
        <f t="array" ref="R4931">_xlfn.IFS(ROUND(Q4931,0)=5,"Excellent",ROUND(Q4931,0)=4,"Good",ROUND(Q4931,0)=3,"Ok",ROUND(Q4931,0)&lt;3,"Bad")</f>
        <v>Excellent</v>
      </c>
      <c r="S4931">
        <v>6</v>
      </c>
      <c r="T4931" t="str">
        <f t="shared" ref="T4931:T4994" si="310">IF(AND(Q4931&gt;=4.8,S4931&gt;100),"Yes","No")</f>
        <v>No</v>
      </c>
      <c r="U4931" s="65">
        <v>43663</v>
      </c>
      <c r="V4931" s="65">
        <v>43800</v>
      </c>
      <c r="W4931">
        <v>0</v>
      </c>
      <c r="X4931" t="str">
        <f t="shared" ref="X4931:X4994" si="311">IF(W4931&lt;&gt;0,"Active","Inactive")</f>
        <v>Inactive</v>
      </c>
      <c r="Y4931" t="s">
        <v>15615</v>
      </c>
    </row>
    <row r="4932" spans="1:25" x14ac:dyDescent="0.25">
      <c r="A4932">
        <v>4931</v>
      </c>
      <c r="B4932" t="s">
        <v>3441</v>
      </c>
      <c r="C4932">
        <v>34</v>
      </c>
      <c r="D4932" t="str">
        <f>VLOOKUP($C4932,Hosts!$A:$O,10,0)</f>
        <v>New York</v>
      </c>
      <c r="E4932" s="67">
        <f>INDEX(Hosts!$A:$O,MATCH(Places!$C4932,Hosts!$A:$A,0),MATCH(Places!E$1,Hosts!$1:$1,0))</f>
        <v>1</v>
      </c>
      <c r="F4932" s="67">
        <f>INDEX(Hosts!$A:$O,MATCH(Places!$C4932,Hosts!$A:$A,0),MATCH(Places!F$1,Hosts!$1:$1,0))</f>
        <v>0.6</v>
      </c>
      <c r="G4932" s="67" t="str">
        <f>INDEX(Hosts!$A:$O,MATCH(Places!$C4932,Hosts!$A:$A,0),MATCH(Places!G$1,Hosts!$1:$1,0))</f>
        <v>Yes</v>
      </c>
      <c r="H4932">
        <v>7</v>
      </c>
      <c r="I4932" t="str">
        <f>VLOOKUP($H4932,Neighborhoods!$A:$C,2,0)</f>
        <v>Brooklyn</v>
      </c>
      <c r="J4932" t="str">
        <f>VLOOKUP($H4932,Neighborhoods!$A:$C,3,0)</f>
        <v>Bedford-Stuyvesant</v>
      </c>
      <c r="K4932" t="s">
        <v>11822</v>
      </c>
      <c r="L4932" t="str">
        <f t="shared" si="308"/>
        <v>No</v>
      </c>
      <c r="M4932">
        <v>5</v>
      </c>
      <c r="N4932" t="str" cm="1">
        <f t="array" ref="N4932">_xlfn.IFS(M4932&lt;=2,"Small",M4932&lt;=5,"Medium",M4932&gt;5,"Large")</f>
        <v>Medium</v>
      </c>
      <c r="O4932" s="50">
        <v>200</v>
      </c>
      <c r="P4932" s="67">
        <f t="shared" si="309"/>
        <v>0.04</v>
      </c>
      <c r="Q4932" s="52">
        <v>5</v>
      </c>
      <c r="R4932" s="52" t="str" cm="1">
        <f t="array" ref="R4932">_xlfn.IFS(ROUND(Q4932,0)=5,"Excellent",ROUND(Q4932,0)=4,"Good",ROUND(Q4932,0)=3,"Ok",ROUND(Q4932,0)&lt;3,"Bad")</f>
        <v>Excellent</v>
      </c>
      <c r="S4932">
        <v>10</v>
      </c>
      <c r="T4932" t="str">
        <f t="shared" si="310"/>
        <v>No</v>
      </c>
      <c r="U4932" s="65">
        <v>43632</v>
      </c>
      <c r="V4932" s="65">
        <v>43828</v>
      </c>
      <c r="W4932">
        <v>87</v>
      </c>
      <c r="X4932" t="str">
        <f t="shared" si="311"/>
        <v>Active</v>
      </c>
      <c r="Y4932" t="s">
        <v>15615</v>
      </c>
    </row>
    <row r="4933" spans="1:25" x14ac:dyDescent="0.25">
      <c r="A4933">
        <v>4932</v>
      </c>
      <c r="B4933" t="s">
        <v>15167</v>
      </c>
      <c r="C4933">
        <v>3873</v>
      </c>
      <c r="D4933" t="str">
        <f>VLOOKUP($C4933,Hosts!$A:$O,10,0)</f>
        <v>New York</v>
      </c>
      <c r="E4933" s="67">
        <f>INDEX(Hosts!$A:$O,MATCH(Places!$C4933,Hosts!$A:$A,0),MATCH(Places!E$1,Hosts!$1:$1,0))</f>
        <v>0.93</v>
      </c>
      <c r="F4933" s="67">
        <f>INDEX(Hosts!$A:$O,MATCH(Places!$C4933,Hosts!$A:$A,0),MATCH(Places!F$1,Hosts!$1:$1,0))</f>
        <v>1</v>
      </c>
      <c r="G4933" s="67" t="str">
        <f>INDEX(Hosts!$A:$O,MATCH(Places!$C4933,Hosts!$A:$A,0),MATCH(Places!G$1,Hosts!$1:$1,0))</f>
        <v>No</v>
      </c>
      <c r="H4933">
        <v>24</v>
      </c>
      <c r="I4933" t="str">
        <f>VLOOKUP($H4933,Neighborhoods!$A:$C,2,0)</f>
        <v>Queens</v>
      </c>
      <c r="J4933" t="str">
        <f>VLOOKUP($H4933,Neighborhoods!$A:$C,3,0)</f>
        <v>Long Island City</v>
      </c>
      <c r="K4933" t="s">
        <v>1</v>
      </c>
      <c r="L4933" t="str">
        <f t="shared" si="308"/>
        <v>Yes</v>
      </c>
      <c r="M4933">
        <v>2</v>
      </c>
      <c r="N4933" t="str" cm="1">
        <f t="array" ref="N4933">_xlfn.IFS(M4933&lt;=2,"Small",M4933&lt;=5,"Medium",M4933&gt;5,"Large")</f>
        <v>Small</v>
      </c>
      <c r="O4933" s="50">
        <v>159</v>
      </c>
      <c r="P4933" s="67">
        <f t="shared" si="309"/>
        <v>0.03</v>
      </c>
      <c r="Q4933" s="52">
        <v>4.33</v>
      </c>
      <c r="R4933" s="52" t="str" cm="1">
        <f t="array" ref="R4933">_xlfn.IFS(ROUND(Q4933,0)=5,"Excellent",ROUND(Q4933,0)=4,"Good",ROUND(Q4933,0)=3,"Ok",ROUND(Q4933,0)&lt;3,"Bad")</f>
        <v>Good</v>
      </c>
      <c r="S4933">
        <v>3</v>
      </c>
      <c r="T4933" t="str">
        <f t="shared" si="310"/>
        <v>No</v>
      </c>
      <c r="U4933" s="65">
        <v>43863</v>
      </c>
      <c r="V4933" s="65">
        <v>43895</v>
      </c>
      <c r="W4933">
        <v>365</v>
      </c>
      <c r="X4933" t="str">
        <f t="shared" si="311"/>
        <v>Active</v>
      </c>
      <c r="Y4933" t="s">
        <v>15616</v>
      </c>
    </row>
    <row r="4934" spans="1:25" x14ac:dyDescent="0.25">
      <c r="A4934">
        <v>4933</v>
      </c>
      <c r="B4934" t="s">
        <v>15564</v>
      </c>
      <c r="C4934">
        <v>3896</v>
      </c>
      <c r="D4934" t="str">
        <f>VLOOKUP($C4934,Hosts!$A:$O,10,0)</f>
        <v>New York</v>
      </c>
      <c r="E4934" s="67">
        <f>INDEX(Hosts!$A:$O,MATCH(Places!$C4934,Hosts!$A:$A,0),MATCH(Places!E$1,Hosts!$1:$1,0))</f>
        <v>0.91</v>
      </c>
      <c r="F4934" s="67">
        <f>INDEX(Hosts!$A:$O,MATCH(Places!$C4934,Hosts!$A:$A,0),MATCH(Places!F$1,Hosts!$1:$1,0))</f>
        <v>0.99</v>
      </c>
      <c r="G4934" s="67" t="str">
        <f>INDEX(Hosts!$A:$O,MATCH(Places!$C4934,Hosts!$A:$A,0),MATCH(Places!G$1,Hosts!$1:$1,0))</f>
        <v>No</v>
      </c>
      <c r="H4934">
        <v>13</v>
      </c>
      <c r="I4934" t="str">
        <f>VLOOKUP($H4934,Neighborhoods!$A:$C,2,0)</f>
        <v>Manhattan</v>
      </c>
      <c r="J4934" t="str">
        <f>VLOOKUP($H4934,Neighborhoods!$A:$C,3,0)</f>
        <v>Chelsea</v>
      </c>
      <c r="K4934" t="s">
        <v>1</v>
      </c>
      <c r="L4934" t="str">
        <f t="shared" si="308"/>
        <v>Yes</v>
      </c>
      <c r="M4934">
        <v>2</v>
      </c>
      <c r="N4934" t="str" cm="1">
        <f t="array" ref="N4934">_xlfn.IFS(M4934&lt;=2,"Small",M4934&lt;=5,"Medium",M4934&gt;5,"Large")</f>
        <v>Small</v>
      </c>
      <c r="O4934" s="50">
        <v>70</v>
      </c>
      <c r="P4934" s="67">
        <f t="shared" si="309"/>
        <v>0.03</v>
      </c>
      <c r="Q4934" s="52">
        <v>4.5</v>
      </c>
      <c r="R4934" s="52" t="str" cm="1">
        <f t="array" ref="R4934">_xlfn.IFS(ROUND(Q4934,0)=5,"Excellent",ROUND(Q4934,0)=4,"Good",ROUND(Q4934,0)=3,"Ok",ROUND(Q4934,0)&lt;3,"Bad")</f>
        <v>Excellent</v>
      </c>
      <c r="S4934">
        <v>4</v>
      </c>
      <c r="T4934" t="str">
        <f t="shared" si="310"/>
        <v>No</v>
      </c>
      <c r="U4934" s="65">
        <v>43826</v>
      </c>
      <c r="V4934" s="65">
        <v>44058</v>
      </c>
      <c r="W4934">
        <v>364</v>
      </c>
      <c r="X4934" t="str">
        <f t="shared" si="311"/>
        <v>Active</v>
      </c>
      <c r="Y4934" t="s">
        <v>15616</v>
      </c>
    </row>
    <row r="4935" spans="1:25" x14ac:dyDescent="0.25">
      <c r="A4935">
        <v>4934</v>
      </c>
      <c r="B4935" t="s">
        <v>13819</v>
      </c>
      <c r="C4935">
        <v>3896</v>
      </c>
      <c r="D4935" t="str">
        <f>VLOOKUP($C4935,Hosts!$A:$O,10,0)</f>
        <v>New York</v>
      </c>
      <c r="E4935" s="67">
        <f>INDEX(Hosts!$A:$O,MATCH(Places!$C4935,Hosts!$A:$A,0),MATCH(Places!E$1,Hosts!$1:$1,0))</f>
        <v>0.91</v>
      </c>
      <c r="F4935" s="67">
        <f>INDEX(Hosts!$A:$O,MATCH(Places!$C4935,Hosts!$A:$A,0),MATCH(Places!F$1,Hosts!$1:$1,0))</f>
        <v>0.99</v>
      </c>
      <c r="G4935" s="67" t="str">
        <f>INDEX(Hosts!$A:$O,MATCH(Places!$C4935,Hosts!$A:$A,0),MATCH(Places!G$1,Hosts!$1:$1,0))</f>
        <v>No</v>
      </c>
      <c r="H4935">
        <v>13</v>
      </c>
      <c r="I4935" t="str">
        <f>VLOOKUP($H4935,Neighborhoods!$A:$C,2,0)</f>
        <v>Manhattan</v>
      </c>
      <c r="J4935" t="str">
        <f>VLOOKUP($H4935,Neighborhoods!$A:$C,3,0)</f>
        <v>Chelsea</v>
      </c>
      <c r="K4935" t="s">
        <v>1</v>
      </c>
      <c r="L4935" t="str">
        <f t="shared" si="308"/>
        <v>Yes</v>
      </c>
      <c r="M4935">
        <v>2</v>
      </c>
      <c r="N4935" t="str" cm="1">
        <f t="array" ref="N4935">_xlfn.IFS(M4935&lt;=2,"Small",M4935&lt;=5,"Medium",M4935&gt;5,"Large")</f>
        <v>Small</v>
      </c>
      <c r="O4935" s="50">
        <v>102</v>
      </c>
      <c r="P4935" s="67">
        <f t="shared" si="309"/>
        <v>0.03</v>
      </c>
      <c r="Q4935" s="52">
        <v>4.6900000000000004</v>
      </c>
      <c r="R4935" s="52" t="str" cm="1">
        <f t="array" ref="R4935">_xlfn.IFS(ROUND(Q4935,0)=5,"Excellent",ROUND(Q4935,0)=4,"Good",ROUND(Q4935,0)=3,"Ok",ROUND(Q4935,0)&lt;3,"Bad")</f>
        <v>Excellent</v>
      </c>
      <c r="S4935">
        <v>13</v>
      </c>
      <c r="T4935" t="str">
        <f t="shared" si="310"/>
        <v>No</v>
      </c>
      <c r="U4935" s="65">
        <v>43845</v>
      </c>
      <c r="V4935" s="65">
        <v>44026</v>
      </c>
      <c r="W4935">
        <v>364</v>
      </c>
      <c r="X4935" t="str">
        <f t="shared" si="311"/>
        <v>Active</v>
      </c>
      <c r="Y4935" t="s">
        <v>15616</v>
      </c>
    </row>
    <row r="4936" spans="1:25" x14ac:dyDescent="0.25">
      <c r="A4936">
        <v>4935</v>
      </c>
      <c r="B4936" t="s">
        <v>3442</v>
      </c>
      <c r="C4936">
        <v>3891</v>
      </c>
      <c r="D4936" t="str">
        <f>VLOOKUP($C4936,Hosts!$A:$O,10,0)</f>
        <v>New York</v>
      </c>
      <c r="E4936" s="67">
        <f>INDEX(Hosts!$A:$O,MATCH(Places!$C4936,Hosts!$A:$A,0),MATCH(Places!E$1,Hosts!$1:$1,0))</f>
        <v>1</v>
      </c>
      <c r="F4936" s="67">
        <f>INDEX(Hosts!$A:$O,MATCH(Places!$C4936,Hosts!$A:$A,0),MATCH(Places!F$1,Hosts!$1:$1,0))</f>
        <v>0.97</v>
      </c>
      <c r="G4936" s="67" t="str">
        <f>INDEX(Hosts!$A:$O,MATCH(Places!$C4936,Hosts!$A:$A,0),MATCH(Places!G$1,Hosts!$1:$1,0))</f>
        <v>Yes</v>
      </c>
      <c r="H4936">
        <v>19</v>
      </c>
      <c r="I4936" t="str">
        <f>VLOOKUP($H4936,Neighborhoods!$A:$C,2,0)</f>
        <v>Manhattan</v>
      </c>
      <c r="J4936" t="str">
        <f>VLOOKUP($H4936,Neighborhoods!$A:$C,3,0)</f>
        <v>Upper East Side</v>
      </c>
      <c r="K4936" t="s">
        <v>11822</v>
      </c>
      <c r="L4936" t="str">
        <f t="shared" si="308"/>
        <v>No</v>
      </c>
      <c r="M4936">
        <v>3</v>
      </c>
      <c r="N4936" t="str" cm="1">
        <f t="array" ref="N4936">_xlfn.IFS(M4936&lt;=2,"Small",M4936&lt;=5,"Medium",M4936&gt;5,"Large")</f>
        <v>Medium</v>
      </c>
      <c r="O4936" s="50">
        <v>180</v>
      </c>
      <c r="P4936" s="67">
        <f t="shared" si="309"/>
        <v>0.03</v>
      </c>
      <c r="Q4936" s="52">
        <v>5</v>
      </c>
      <c r="R4936" s="52" t="str" cm="1">
        <f t="array" ref="R4936">_xlfn.IFS(ROUND(Q4936,0)=5,"Excellent",ROUND(Q4936,0)=4,"Good",ROUND(Q4936,0)=3,"Ok",ROUND(Q4936,0)&lt;3,"Bad")</f>
        <v>Excellent</v>
      </c>
      <c r="S4936">
        <v>9</v>
      </c>
      <c r="T4936" t="str">
        <f t="shared" si="310"/>
        <v>No</v>
      </c>
      <c r="U4936" s="65">
        <v>43687</v>
      </c>
      <c r="V4936" s="65">
        <v>43907</v>
      </c>
      <c r="W4936">
        <v>310</v>
      </c>
      <c r="X4936" t="str">
        <f t="shared" si="311"/>
        <v>Active</v>
      </c>
      <c r="Y4936" t="s">
        <v>15615</v>
      </c>
    </row>
    <row r="4937" spans="1:25" x14ac:dyDescent="0.25">
      <c r="A4937">
        <v>4936</v>
      </c>
      <c r="B4937" t="s">
        <v>3443</v>
      </c>
      <c r="C4937">
        <v>1898</v>
      </c>
      <c r="D4937" t="str">
        <f>VLOOKUP($C4937,Hosts!$A:$O,10,0)</f>
        <v>New York</v>
      </c>
      <c r="E4937" s="67">
        <f>INDEX(Hosts!$A:$O,MATCH(Places!$C4937,Hosts!$A:$A,0),MATCH(Places!E$1,Hosts!$1:$1,0))</f>
        <v>0.65</v>
      </c>
      <c r="F4937" s="67">
        <f>INDEX(Hosts!$A:$O,MATCH(Places!$C4937,Hosts!$A:$A,0),MATCH(Places!F$1,Hosts!$1:$1,0))</f>
        <v>0.23</v>
      </c>
      <c r="G4937" s="67" t="str">
        <f>INDEX(Hosts!$A:$O,MATCH(Places!$C4937,Hosts!$A:$A,0),MATCH(Places!G$1,Hosts!$1:$1,0))</f>
        <v>No</v>
      </c>
      <c r="H4937">
        <v>9</v>
      </c>
      <c r="I4937" t="str">
        <f>VLOOKUP($H4937,Neighborhoods!$A:$C,2,0)</f>
        <v>Brooklyn</v>
      </c>
      <c r="J4937" t="str">
        <f>VLOOKUP($H4937,Neighborhoods!$A:$C,3,0)</f>
        <v>Crown Heights</v>
      </c>
      <c r="K4937" t="s">
        <v>11822</v>
      </c>
      <c r="L4937" t="str">
        <f t="shared" si="308"/>
        <v>No</v>
      </c>
      <c r="M4937">
        <v>1</v>
      </c>
      <c r="N4937" t="str" cm="1">
        <f t="array" ref="N4937">_xlfn.IFS(M4937&lt;=2,"Small",M4937&lt;=5,"Medium",M4937&gt;5,"Large")</f>
        <v>Small</v>
      </c>
      <c r="O4937" s="50">
        <v>52</v>
      </c>
      <c r="P4937" s="67">
        <f t="shared" si="309"/>
        <v>0.03</v>
      </c>
      <c r="Q4937" s="52">
        <v>4.67</v>
      </c>
      <c r="R4937" s="52" t="str" cm="1">
        <f t="array" ref="R4937">_xlfn.IFS(ROUND(Q4937,0)=5,"Excellent",ROUND(Q4937,0)=4,"Good",ROUND(Q4937,0)=3,"Ok",ROUND(Q4937,0)&lt;3,"Bad")</f>
        <v>Excellent</v>
      </c>
      <c r="S4937">
        <v>3</v>
      </c>
      <c r="T4937" t="str">
        <f t="shared" si="310"/>
        <v>No</v>
      </c>
      <c r="U4937" s="65">
        <v>43653</v>
      </c>
      <c r="V4937" s="65">
        <v>43689</v>
      </c>
      <c r="W4937">
        <v>112</v>
      </c>
      <c r="X4937" t="str">
        <f t="shared" si="311"/>
        <v>Active</v>
      </c>
      <c r="Y4937" t="s">
        <v>15616</v>
      </c>
    </row>
    <row r="4938" spans="1:25" x14ac:dyDescent="0.25">
      <c r="A4938">
        <v>4937</v>
      </c>
      <c r="B4938" t="s">
        <v>3444</v>
      </c>
      <c r="C4938">
        <v>2838</v>
      </c>
      <c r="D4938" t="str">
        <f>VLOOKUP($C4938,Hosts!$A:$O,10,0)</f>
        <v>New York</v>
      </c>
      <c r="E4938" s="67">
        <f>INDEX(Hosts!$A:$O,MATCH(Places!$C4938,Hosts!$A:$A,0),MATCH(Places!E$1,Hosts!$1:$1,0))</f>
        <v>1</v>
      </c>
      <c r="F4938" s="67">
        <f>INDEX(Hosts!$A:$O,MATCH(Places!$C4938,Hosts!$A:$A,0),MATCH(Places!F$1,Hosts!$1:$1,0))</f>
        <v>0.93</v>
      </c>
      <c r="G4938" s="67" t="str">
        <f>INDEX(Hosts!$A:$O,MATCH(Places!$C4938,Hosts!$A:$A,0),MATCH(Places!G$1,Hosts!$1:$1,0))</f>
        <v>Yes</v>
      </c>
      <c r="H4938">
        <v>7</v>
      </c>
      <c r="I4938" t="str">
        <f>VLOOKUP($H4938,Neighborhoods!$A:$C,2,0)</f>
        <v>Brooklyn</v>
      </c>
      <c r="J4938" t="str">
        <f>VLOOKUP($H4938,Neighborhoods!$A:$C,3,0)</f>
        <v>Bedford-Stuyvesant</v>
      </c>
      <c r="K4938" t="s">
        <v>1</v>
      </c>
      <c r="L4938" t="str">
        <f t="shared" si="308"/>
        <v>Yes</v>
      </c>
      <c r="M4938">
        <v>2</v>
      </c>
      <c r="N4938" t="str" cm="1">
        <f t="array" ref="N4938">_xlfn.IFS(M4938&lt;=2,"Small",M4938&lt;=5,"Medium",M4938&gt;5,"Large")</f>
        <v>Small</v>
      </c>
      <c r="O4938" s="50">
        <v>53</v>
      </c>
      <c r="P4938" s="67">
        <f t="shared" si="309"/>
        <v>0.03</v>
      </c>
      <c r="Q4938" s="52">
        <v>5</v>
      </c>
      <c r="R4938" s="52" t="str" cm="1">
        <f t="array" ref="R4938">_xlfn.IFS(ROUND(Q4938,0)=5,"Excellent",ROUND(Q4938,0)=4,"Good",ROUND(Q4938,0)=3,"Ok",ROUND(Q4938,0)&lt;3,"Bad")</f>
        <v>Excellent</v>
      </c>
      <c r="S4938">
        <v>18</v>
      </c>
      <c r="T4938" t="str">
        <f t="shared" si="310"/>
        <v>No</v>
      </c>
      <c r="U4938" s="65">
        <v>43635</v>
      </c>
      <c r="V4938" s="65">
        <v>43908</v>
      </c>
      <c r="W4938">
        <v>143</v>
      </c>
      <c r="X4938" t="str">
        <f t="shared" si="311"/>
        <v>Active</v>
      </c>
      <c r="Y4938" t="s">
        <v>15615</v>
      </c>
    </row>
    <row r="4939" spans="1:25" x14ac:dyDescent="0.25">
      <c r="A4939">
        <v>4938</v>
      </c>
      <c r="B4939" t="s">
        <v>3445</v>
      </c>
      <c r="C4939">
        <v>3888</v>
      </c>
      <c r="D4939" t="str">
        <f>VLOOKUP($C4939,Hosts!$A:$O,10,0)</f>
        <v>New York</v>
      </c>
      <c r="E4939" s="67">
        <f>INDEX(Hosts!$A:$O,MATCH(Places!$C4939,Hosts!$A:$A,0),MATCH(Places!E$1,Hosts!$1:$1,0))</f>
        <v>1</v>
      </c>
      <c r="F4939" s="67">
        <f>INDEX(Hosts!$A:$O,MATCH(Places!$C4939,Hosts!$A:$A,0),MATCH(Places!F$1,Hosts!$1:$1,0))</f>
        <v>1</v>
      </c>
      <c r="G4939" s="67" t="str">
        <f>INDEX(Hosts!$A:$O,MATCH(Places!$C4939,Hosts!$A:$A,0),MATCH(Places!G$1,Hosts!$1:$1,0))</f>
        <v>Yes</v>
      </c>
      <c r="H4939">
        <v>16</v>
      </c>
      <c r="I4939" t="str">
        <f>VLOOKUP($H4939,Neighborhoods!$A:$C,2,0)</f>
        <v>Manhattan</v>
      </c>
      <c r="J4939" t="str">
        <f>VLOOKUP($H4939,Neighborhoods!$A:$C,3,0)</f>
        <v>Harlem</v>
      </c>
      <c r="K4939" t="s">
        <v>11822</v>
      </c>
      <c r="L4939" t="str">
        <f t="shared" si="308"/>
        <v>No</v>
      </c>
      <c r="M4939">
        <v>3</v>
      </c>
      <c r="N4939" t="str" cm="1">
        <f t="array" ref="N4939">_xlfn.IFS(M4939&lt;=2,"Small",M4939&lt;=5,"Medium",M4939&gt;5,"Large")</f>
        <v>Medium</v>
      </c>
      <c r="O4939" s="50">
        <v>150</v>
      </c>
      <c r="P4939" s="67">
        <f t="shared" si="309"/>
        <v>0.03</v>
      </c>
      <c r="Q4939" s="52">
        <v>5</v>
      </c>
      <c r="R4939" s="52" t="str" cm="1">
        <f t="array" ref="R4939">_xlfn.IFS(ROUND(Q4939,0)=5,"Excellent",ROUND(Q4939,0)=4,"Good",ROUND(Q4939,0)=3,"Ok",ROUND(Q4939,0)&lt;3,"Bad")</f>
        <v>Excellent</v>
      </c>
      <c r="S4939">
        <v>6</v>
      </c>
      <c r="T4939" t="str">
        <f t="shared" si="310"/>
        <v>No</v>
      </c>
      <c r="U4939" s="65">
        <v>43678</v>
      </c>
      <c r="V4939" s="65">
        <v>43833</v>
      </c>
      <c r="W4939">
        <v>0</v>
      </c>
      <c r="X4939" t="str">
        <f t="shared" si="311"/>
        <v>Inactive</v>
      </c>
      <c r="Y4939" t="s">
        <v>15615</v>
      </c>
    </row>
    <row r="4940" spans="1:25" x14ac:dyDescent="0.25">
      <c r="A4940">
        <v>4939</v>
      </c>
      <c r="B4940" t="s">
        <v>3446</v>
      </c>
      <c r="C4940">
        <v>3897</v>
      </c>
      <c r="D4940" t="str">
        <f>VLOOKUP($C4940,Hosts!$A:$O,10,0)</f>
        <v>New York</v>
      </c>
      <c r="E4940" s="67">
        <f>INDEX(Hosts!$A:$O,MATCH(Places!$C4940,Hosts!$A:$A,0),MATCH(Places!E$1,Hosts!$1:$1,0))</f>
        <v>0.6</v>
      </c>
      <c r="F4940" s="67">
        <f>INDEX(Hosts!$A:$O,MATCH(Places!$C4940,Hosts!$A:$A,0),MATCH(Places!F$1,Hosts!$1:$1,0))</f>
        <v>0.98</v>
      </c>
      <c r="G4940" s="67" t="str">
        <f>INDEX(Hosts!$A:$O,MATCH(Places!$C4940,Hosts!$A:$A,0),MATCH(Places!G$1,Hosts!$1:$1,0))</f>
        <v>Yes</v>
      </c>
      <c r="H4940">
        <v>18</v>
      </c>
      <c r="I4940" t="str">
        <f>VLOOKUP($H4940,Neighborhoods!$A:$C,2,0)</f>
        <v>Manhattan</v>
      </c>
      <c r="J4940" t="str">
        <f>VLOOKUP($H4940,Neighborhoods!$A:$C,3,0)</f>
        <v>Midtown</v>
      </c>
      <c r="K4940" t="s">
        <v>11822</v>
      </c>
      <c r="L4940" t="str">
        <f t="shared" si="308"/>
        <v>No</v>
      </c>
      <c r="M4940">
        <v>12</v>
      </c>
      <c r="N4940" t="str" cm="1">
        <f t="array" ref="N4940">_xlfn.IFS(M4940&lt;=2,"Small",M4940&lt;=5,"Medium",M4940&gt;5,"Large")</f>
        <v>Large</v>
      </c>
      <c r="O4940" s="50">
        <v>500</v>
      </c>
      <c r="P4940" s="67">
        <f t="shared" si="309"/>
        <v>0.05</v>
      </c>
      <c r="Q4940" s="52">
        <v>5</v>
      </c>
      <c r="R4940" s="52" t="str" cm="1">
        <f t="array" ref="R4940">_xlfn.IFS(ROUND(Q4940,0)=5,"Excellent",ROUND(Q4940,0)=4,"Good",ROUND(Q4940,0)=3,"Ok",ROUND(Q4940,0)&lt;3,"Bad")</f>
        <v>Excellent</v>
      </c>
      <c r="S4940">
        <v>21</v>
      </c>
      <c r="T4940" t="str">
        <f t="shared" si="310"/>
        <v>No</v>
      </c>
      <c r="U4940" s="65">
        <v>43666</v>
      </c>
      <c r="V4940" s="65">
        <v>43891</v>
      </c>
      <c r="W4940">
        <v>341</v>
      </c>
      <c r="X4940" t="str">
        <f t="shared" si="311"/>
        <v>Active</v>
      </c>
      <c r="Y4940" t="s">
        <v>15615</v>
      </c>
    </row>
    <row r="4941" spans="1:25" x14ac:dyDescent="0.25">
      <c r="A4941">
        <v>4940</v>
      </c>
      <c r="B4941" t="s">
        <v>3447</v>
      </c>
      <c r="C4941">
        <v>2715</v>
      </c>
      <c r="D4941" t="str">
        <f>VLOOKUP($C4941,Hosts!$A:$O,10,0)</f>
        <v>New York</v>
      </c>
      <c r="E4941" s="67">
        <f>INDEX(Hosts!$A:$O,MATCH(Places!$C4941,Hosts!$A:$A,0),MATCH(Places!E$1,Hosts!$1:$1,0))</f>
        <v>0.88</v>
      </c>
      <c r="F4941" s="67">
        <f>INDEX(Hosts!$A:$O,MATCH(Places!$C4941,Hosts!$A:$A,0),MATCH(Places!F$1,Hosts!$1:$1,0))</f>
        <v>0.98</v>
      </c>
      <c r="G4941" s="67" t="str">
        <f>INDEX(Hosts!$A:$O,MATCH(Places!$C4941,Hosts!$A:$A,0),MATCH(Places!G$1,Hosts!$1:$1,0))</f>
        <v>No</v>
      </c>
      <c r="H4941">
        <v>18</v>
      </c>
      <c r="I4941" t="str">
        <f>VLOOKUP($H4941,Neighborhoods!$A:$C,2,0)</f>
        <v>Manhattan</v>
      </c>
      <c r="J4941" t="str">
        <f>VLOOKUP($H4941,Neighborhoods!$A:$C,3,0)</f>
        <v>Midtown</v>
      </c>
      <c r="K4941" t="s">
        <v>11822</v>
      </c>
      <c r="L4941" t="str">
        <f t="shared" si="308"/>
        <v>No</v>
      </c>
      <c r="M4941">
        <v>5</v>
      </c>
      <c r="N4941" t="str" cm="1">
        <f t="array" ref="N4941">_xlfn.IFS(M4941&lt;=2,"Small",M4941&lt;=5,"Medium",M4941&gt;5,"Large")</f>
        <v>Medium</v>
      </c>
      <c r="O4941" s="50">
        <v>189</v>
      </c>
      <c r="P4941" s="67">
        <f t="shared" si="309"/>
        <v>0.03</v>
      </c>
      <c r="Q4941" s="52">
        <v>5</v>
      </c>
      <c r="R4941" s="52" t="str" cm="1">
        <f t="array" ref="R4941">_xlfn.IFS(ROUND(Q4941,0)=5,"Excellent",ROUND(Q4941,0)=4,"Good",ROUND(Q4941,0)=3,"Ok",ROUND(Q4941,0)&lt;3,"Bad")</f>
        <v>Excellent</v>
      </c>
      <c r="S4941">
        <v>3</v>
      </c>
      <c r="T4941" t="str">
        <f t="shared" si="310"/>
        <v>No</v>
      </c>
      <c r="U4941" s="65">
        <v>43882</v>
      </c>
      <c r="V4941" s="65">
        <v>44043</v>
      </c>
      <c r="W4941">
        <v>327</v>
      </c>
      <c r="X4941" t="str">
        <f t="shared" si="311"/>
        <v>Active</v>
      </c>
      <c r="Y4941" t="s">
        <v>15616</v>
      </c>
    </row>
    <row r="4942" spans="1:25" x14ac:dyDescent="0.25">
      <c r="A4942">
        <v>4941</v>
      </c>
      <c r="B4942" t="s">
        <v>13161</v>
      </c>
      <c r="C4942">
        <v>3903</v>
      </c>
      <c r="D4942" t="str">
        <f>VLOOKUP($C4942,Hosts!$A:$O,10,0)</f>
        <v>New York</v>
      </c>
      <c r="E4942" s="67">
        <f>INDEX(Hosts!$A:$O,MATCH(Places!$C4942,Hosts!$A:$A,0),MATCH(Places!E$1,Hosts!$1:$1,0))</f>
        <v>1</v>
      </c>
      <c r="F4942" s="67">
        <f>INDEX(Hosts!$A:$O,MATCH(Places!$C4942,Hosts!$A:$A,0),MATCH(Places!F$1,Hosts!$1:$1,0))</f>
        <v>0.98</v>
      </c>
      <c r="G4942" s="67" t="str">
        <f>INDEX(Hosts!$A:$O,MATCH(Places!$C4942,Hosts!$A:$A,0),MATCH(Places!G$1,Hosts!$1:$1,0))</f>
        <v>Yes</v>
      </c>
      <c r="H4942">
        <v>12</v>
      </c>
      <c r="I4942" t="str">
        <f>VLOOKUP($H4942,Neighborhoods!$A:$C,2,0)</f>
        <v>Brooklyn</v>
      </c>
      <c r="J4942" t="str">
        <f>VLOOKUP($H4942,Neighborhoods!$A:$C,3,0)</f>
        <v>Williamsburg</v>
      </c>
      <c r="K4942" t="s">
        <v>11822</v>
      </c>
      <c r="L4942" t="str">
        <f t="shared" si="308"/>
        <v>No</v>
      </c>
      <c r="M4942">
        <v>6</v>
      </c>
      <c r="N4942" t="str" cm="1">
        <f t="array" ref="N4942">_xlfn.IFS(M4942&lt;=2,"Small",M4942&lt;=5,"Medium",M4942&gt;5,"Large")</f>
        <v>Large</v>
      </c>
      <c r="O4942" s="50">
        <v>78</v>
      </c>
      <c r="P4942" s="67">
        <f t="shared" si="309"/>
        <v>0.03</v>
      </c>
      <c r="Q4942" s="52">
        <v>4.9000000000000004</v>
      </c>
      <c r="R4942" s="52" t="str" cm="1">
        <f t="array" ref="R4942">_xlfn.IFS(ROUND(Q4942,0)=5,"Excellent",ROUND(Q4942,0)=4,"Good",ROUND(Q4942,0)=3,"Ok",ROUND(Q4942,0)&lt;3,"Bad")</f>
        <v>Excellent</v>
      </c>
      <c r="S4942">
        <v>48</v>
      </c>
      <c r="T4942" t="str">
        <f t="shared" si="310"/>
        <v>No</v>
      </c>
      <c r="U4942" s="65">
        <v>43645</v>
      </c>
      <c r="V4942" s="65">
        <v>44056</v>
      </c>
      <c r="W4942">
        <v>80</v>
      </c>
      <c r="X4942" t="str">
        <f t="shared" si="311"/>
        <v>Active</v>
      </c>
      <c r="Y4942" t="s">
        <v>15615</v>
      </c>
    </row>
    <row r="4943" spans="1:25" x14ac:dyDescent="0.25">
      <c r="A4943">
        <v>4942</v>
      </c>
      <c r="B4943" t="s">
        <v>3448</v>
      </c>
      <c r="C4943">
        <v>666</v>
      </c>
      <c r="D4943" t="str">
        <f>VLOOKUP($C4943,Hosts!$A:$O,10,0)</f>
        <v>California</v>
      </c>
      <c r="E4943" s="67">
        <f>INDEX(Hosts!$A:$O,MATCH(Places!$C4943,Hosts!$A:$A,0),MATCH(Places!E$1,Hosts!$1:$1,0))</f>
        <v>0.71</v>
      </c>
      <c r="F4943" s="67">
        <f>INDEX(Hosts!$A:$O,MATCH(Places!$C4943,Hosts!$A:$A,0),MATCH(Places!F$1,Hosts!$1:$1,0))</f>
        <v>0.54</v>
      </c>
      <c r="G4943" s="67" t="str">
        <f>INDEX(Hosts!$A:$O,MATCH(Places!$C4943,Hosts!$A:$A,0),MATCH(Places!G$1,Hosts!$1:$1,0))</f>
        <v>No</v>
      </c>
      <c r="H4943">
        <v>5</v>
      </c>
      <c r="I4943" t="str">
        <f>VLOOKUP($H4943,Neighborhoods!$A:$C,2,0)</f>
        <v>Bronx</v>
      </c>
      <c r="J4943" t="str">
        <f>VLOOKUP($H4943,Neighborhoods!$A:$C,3,0)</f>
        <v>Port Morris</v>
      </c>
      <c r="K4943" t="s">
        <v>11822</v>
      </c>
      <c r="L4943" t="str">
        <f t="shared" si="308"/>
        <v>No</v>
      </c>
      <c r="M4943">
        <v>2</v>
      </c>
      <c r="N4943" t="str" cm="1">
        <f t="array" ref="N4943">_xlfn.IFS(M4943&lt;=2,"Small",M4943&lt;=5,"Medium",M4943&gt;5,"Large")</f>
        <v>Small</v>
      </c>
      <c r="O4943" s="50">
        <v>102</v>
      </c>
      <c r="P4943" s="67">
        <f t="shared" si="309"/>
        <v>0.03</v>
      </c>
      <c r="Q4943" s="52">
        <v>4.75</v>
      </c>
      <c r="R4943" s="52" t="str" cm="1">
        <f t="array" ref="R4943">_xlfn.IFS(ROUND(Q4943,0)=5,"Excellent",ROUND(Q4943,0)=4,"Good",ROUND(Q4943,0)=3,"Ok",ROUND(Q4943,0)&lt;3,"Bad")</f>
        <v>Excellent</v>
      </c>
      <c r="S4943">
        <v>4</v>
      </c>
      <c r="T4943" t="str">
        <f t="shared" si="310"/>
        <v>No</v>
      </c>
      <c r="U4943" s="65">
        <v>43658</v>
      </c>
      <c r="V4943" s="65">
        <v>44042</v>
      </c>
      <c r="W4943">
        <v>229</v>
      </c>
      <c r="X4943" t="str">
        <f t="shared" si="311"/>
        <v>Active</v>
      </c>
      <c r="Y4943" t="s">
        <v>15615</v>
      </c>
    </row>
    <row r="4944" spans="1:25" x14ac:dyDescent="0.25">
      <c r="A4944">
        <v>4943</v>
      </c>
      <c r="B4944" t="s">
        <v>3449</v>
      </c>
      <c r="C4944">
        <v>3904</v>
      </c>
      <c r="D4944" t="str">
        <f>VLOOKUP($C4944,Hosts!$A:$O,10,0)</f>
        <v>New York</v>
      </c>
      <c r="E4944" s="67">
        <f>INDEX(Hosts!$A:$O,MATCH(Places!$C4944,Hosts!$A:$A,0),MATCH(Places!E$1,Hosts!$1:$1,0))</f>
        <v>1</v>
      </c>
      <c r="F4944" s="67">
        <f>INDEX(Hosts!$A:$O,MATCH(Places!$C4944,Hosts!$A:$A,0),MATCH(Places!F$1,Hosts!$1:$1,0))</f>
        <v>0.42</v>
      </c>
      <c r="G4944" s="67" t="str">
        <f>INDEX(Hosts!$A:$O,MATCH(Places!$C4944,Hosts!$A:$A,0),MATCH(Places!G$1,Hosts!$1:$1,0))</f>
        <v>No</v>
      </c>
      <c r="H4944">
        <v>20</v>
      </c>
      <c r="I4944" t="str">
        <f>VLOOKUP($H4944,Neighborhoods!$A:$C,2,0)</f>
        <v>Manhattan</v>
      </c>
      <c r="J4944" t="str">
        <f>VLOOKUP($H4944,Neighborhoods!$A:$C,3,0)</f>
        <v>Upper West Side</v>
      </c>
      <c r="K4944" t="s">
        <v>11822</v>
      </c>
      <c r="L4944" t="str">
        <f t="shared" si="308"/>
        <v>No</v>
      </c>
      <c r="M4944">
        <v>4</v>
      </c>
      <c r="N4944" t="str" cm="1">
        <f t="array" ref="N4944">_xlfn.IFS(M4944&lt;=2,"Small",M4944&lt;=5,"Medium",M4944&gt;5,"Large")</f>
        <v>Medium</v>
      </c>
      <c r="O4944" s="50">
        <v>189</v>
      </c>
      <c r="P4944" s="67">
        <f t="shared" si="309"/>
        <v>0.03</v>
      </c>
      <c r="Q4944" s="52">
        <v>5</v>
      </c>
      <c r="R4944" s="52" t="str" cm="1">
        <f t="array" ref="R4944">_xlfn.IFS(ROUND(Q4944,0)=5,"Excellent",ROUND(Q4944,0)=4,"Good",ROUND(Q4944,0)=3,"Ok",ROUND(Q4944,0)&lt;3,"Bad")</f>
        <v>Excellent</v>
      </c>
      <c r="S4944">
        <v>22</v>
      </c>
      <c r="T4944" t="str">
        <f t="shared" si="310"/>
        <v>No</v>
      </c>
      <c r="U4944" s="65">
        <v>43632</v>
      </c>
      <c r="V4944" s="65">
        <v>43836</v>
      </c>
      <c r="W4944">
        <v>24</v>
      </c>
      <c r="X4944" t="str">
        <f t="shared" si="311"/>
        <v>Active</v>
      </c>
      <c r="Y4944" t="s">
        <v>15615</v>
      </c>
    </row>
    <row r="4945" spans="1:25" x14ac:dyDescent="0.25">
      <c r="A4945">
        <v>4944</v>
      </c>
      <c r="B4945" t="s">
        <v>13799</v>
      </c>
      <c r="C4945">
        <v>3060</v>
      </c>
      <c r="D4945" t="str">
        <f>VLOOKUP($C4945,Hosts!$A:$O,10,0)</f>
        <v>New York</v>
      </c>
      <c r="E4945" s="67">
        <f>INDEX(Hosts!$A:$O,MATCH(Places!$C4945,Hosts!$A:$A,0),MATCH(Places!E$1,Hosts!$1:$1,0))</f>
        <v>1</v>
      </c>
      <c r="F4945" s="67">
        <f>INDEX(Hosts!$A:$O,MATCH(Places!$C4945,Hosts!$A:$A,0),MATCH(Places!F$1,Hosts!$1:$1,0))</f>
        <v>1</v>
      </c>
      <c r="G4945" s="67" t="str">
        <f>INDEX(Hosts!$A:$O,MATCH(Places!$C4945,Hosts!$A:$A,0),MATCH(Places!G$1,Hosts!$1:$1,0))</f>
        <v>No</v>
      </c>
      <c r="H4945">
        <v>18</v>
      </c>
      <c r="I4945" t="str">
        <f>VLOOKUP($H4945,Neighborhoods!$A:$C,2,0)</f>
        <v>Manhattan</v>
      </c>
      <c r="J4945" t="str">
        <f>VLOOKUP($H4945,Neighborhoods!$A:$C,3,0)</f>
        <v>Midtown</v>
      </c>
      <c r="K4945" t="s">
        <v>11822</v>
      </c>
      <c r="L4945" t="str">
        <f t="shared" si="308"/>
        <v>No</v>
      </c>
      <c r="M4945">
        <v>6</v>
      </c>
      <c r="N4945" t="str" cm="1">
        <f t="array" ref="N4945">_xlfn.IFS(M4945&lt;=2,"Small",M4945&lt;=5,"Medium",M4945&gt;5,"Large")</f>
        <v>Large</v>
      </c>
      <c r="O4945" s="50">
        <v>146</v>
      </c>
      <c r="P4945" s="67">
        <f t="shared" si="309"/>
        <v>0.03</v>
      </c>
      <c r="Q4945" s="52">
        <v>4.79</v>
      </c>
      <c r="R4945" s="52" t="str" cm="1">
        <f t="array" ref="R4945">_xlfn.IFS(ROUND(Q4945,0)=5,"Excellent",ROUND(Q4945,0)=4,"Good",ROUND(Q4945,0)=3,"Ok",ROUND(Q4945,0)&lt;3,"Bad")</f>
        <v>Excellent</v>
      </c>
      <c r="S4945">
        <v>28</v>
      </c>
      <c r="T4945" t="str">
        <f t="shared" si="310"/>
        <v>No</v>
      </c>
      <c r="U4945" s="65">
        <v>43646</v>
      </c>
      <c r="V4945" s="65">
        <v>43995</v>
      </c>
      <c r="W4945">
        <v>293</v>
      </c>
      <c r="X4945" t="str">
        <f t="shared" si="311"/>
        <v>Active</v>
      </c>
      <c r="Y4945" t="s">
        <v>15616</v>
      </c>
    </row>
    <row r="4946" spans="1:25" x14ac:dyDescent="0.25">
      <c r="A4946">
        <v>4945</v>
      </c>
      <c r="B4946" t="s">
        <v>15554</v>
      </c>
      <c r="C4946">
        <v>1361</v>
      </c>
      <c r="D4946" t="str">
        <f>VLOOKUP($C4946,Hosts!$A:$O,10,0)</f>
        <v>New York</v>
      </c>
      <c r="E4946" s="67">
        <f>INDEX(Hosts!$A:$O,MATCH(Places!$C4946,Hosts!$A:$A,0),MATCH(Places!E$1,Hosts!$1:$1,0))</f>
        <v>1</v>
      </c>
      <c r="F4946" s="67">
        <f>INDEX(Hosts!$A:$O,MATCH(Places!$C4946,Hosts!$A:$A,0),MATCH(Places!F$1,Hosts!$1:$1,0))</f>
        <v>0.67</v>
      </c>
      <c r="G4946" s="67" t="str">
        <f>INDEX(Hosts!$A:$O,MATCH(Places!$C4946,Hosts!$A:$A,0),MATCH(Places!G$1,Hosts!$1:$1,0))</f>
        <v>No</v>
      </c>
      <c r="H4946">
        <v>15</v>
      </c>
      <c r="I4946" t="str">
        <f>VLOOKUP($H4946,Neighborhoods!$A:$C,2,0)</f>
        <v>Manhattan</v>
      </c>
      <c r="J4946" t="str">
        <f>VLOOKUP($H4946,Neighborhoods!$A:$C,3,0)</f>
        <v>East Village</v>
      </c>
      <c r="K4946" t="s">
        <v>11822</v>
      </c>
      <c r="L4946" t="str">
        <f t="shared" si="308"/>
        <v>No</v>
      </c>
      <c r="M4946">
        <v>16</v>
      </c>
      <c r="N4946" t="str" cm="1">
        <f t="array" ref="N4946">_xlfn.IFS(M4946&lt;=2,"Small",M4946&lt;=5,"Medium",M4946&gt;5,"Large")</f>
        <v>Large</v>
      </c>
      <c r="O4946" s="50">
        <v>1125</v>
      </c>
      <c r="P4946" s="67">
        <f t="shared" si="309"/>
        <v>7.0000000000000007E-2</v>
      </c>
      <c r="Q4946" s="52">
        <v>5</v>
      </c>
      <c r="R4946" s="52" t="str" cm="1">
        <f t="array" ref="R4946">_xlfn.IFS(ROUND(Q4946,0)=5,"Excellent",ROUND(Q4946,0)=4,"Good",ROUND(Q4946,0)=3,"Ok",ROUND(Q4946,0)&lt;3,"Bad")</f>
        <v>Excellent</v>
      </c>
      <c r="S4946">
        <v>4</v>
      </c>
      <c r="T4946" t="str">
        <f t="shared" si="310"/>
        <v>No</v>
      </c>
      <c r="U4946" s="65">
        <v>43793</v>
      </c>
      <c r="V4946" s="65">
        <v>43905</v>
      </c>
      <c r="W4946">
        <v>0</v>
      </c>
      <c r="X4946" t="str">
        <f t="shared" si="311"/>
        <v>Inactive</v>
      </c>
      <c r="Y4946" t="s">
        <v>15615</v>
      </c>
    </row>
    <row r="4947" spans="1:25" x14ac:dyDescent="0.25">
      <c r="A4947">
        <v>4946</v>
      </c>
      <c r="B4947" t="s">
        <v>3450</v>
      </c>
      <c r="C4947">
        <v>3905</v>
      </c>
      <c r="D4947" t="str">
        <f>VLOOKUP($C4947,Hosts!$A:$O,10,0)</f>
        <v>New York</v>
      </c>
      <c r="E4947" s="67">
        <f>INDEX(Hosts!$A:$O,MATCH(Places!$C4947,Hosts!$A:$A,0),MATCH(Places!E$1,Hosts!$1:$1,0))</f>
        <v>1</v>
      </c>
      <c r="F4947" s="67">
        <f>INDEX(Hosts!$A:$O,MATCH(Places!$C4947,Hosts!$A:$A,0),MATCH(Places!F$1,Hosts!$1:$1,0))</f>
        <v>0.99</v>
      </c>
      <c r="G4947" s="67" t="str">
        <f>INDEX(Hosts!$A:$O,MATCH(Places!$C4947,Hosts!$A:$A,0),MATCH(Places!G$1,Hosts!$1:$1,0))</f>
        <v>No</v>
      </c>
      <c r="H4947">
        <v>26</v>
      </c>
      <c r="I4947" t="str">
        <f>VLOOKUP($H4947,Neighborhoods!$A:$C,2,0)</f>
        <v>Queens</v>
      </c>
      <c r="J4947" t="str">
        <f>VLOOKUP($H4947,Neighborhoods!$A:$C,3,0)</f>
        <v>Sunnyside</v>
      </c>
      <c r="K4947" t="s">
        <v>1</v>
      </c>
      <c r="L4947" t="str">
        <f t="shared" si="308"/>
        <v>Yes</v>
      </c>
      <c r="M4947">
        <v>7</v>
      </c>
      <c r="N4947" t="str" cm="1">
        <f t="array" ref="N4947">_xlfn.IFS(M4947&lt;=2,"Small",M4947&lt;=5,"Medium",M4947&gt;5,"Large")</f>
        <v>Large</v>
      </c>
      <c r="O4947" s="50">
        <v>189</v>
      </c>
      <c r="P4947" s="67">
        <f t="shared" si="309"/>
        <v>0.03</v>
      </c>
      <c r="Q4947" s="52">
        <v>4.7300000000000004</v>
      </c>
      <c r="R4947" s="52" t="str" cm="1">
        <f t="array" ref="R4947">_xlfn.IFS(ROUND(Q4947,0)=5,"Excellent",ROUND(Q4947,0)=4,"Good",ROUND(Q4947,0)=3,"Ok",ROUND(Q4947,0)&lt;3,"Bad")</f>
        <v>Excellent</v>
      </c>
      <c r="S4947">
        <v>45</v>
      </c>
      <c r="T4947" t="str">
        <f t="shared" si="310"/>
        <v>No</v>
      </c>
      <c r="U4947" s="65">
        <v>43638</v>
      </c>
      <c r="V4947" s="65">
        <v>44045</v>
      </c>
      <c r="W4947">
        <v>363</v>
      </c>
      <c r="X4947" t="str">
        <f t="shared" si="311"/>
        <v>Active</v>
      </c>
      <c r="Y4947" t="s">
        <v>15615</v>
      </c>
    </row>
    <row r="4948" spans="1:25" x14ac:dyDescent="0.25">
      <c r="A4948">
        <v>4947</v>
      </c>
      <c r="B4948" t="s">
        <v>3451</v>
      </c>
      <c r="C4948">
        <v>3907</v>
      </c>
      <c r="D4948" t="str">
        <f>VLOOKUP($C4948,Hosts!$A:$O,10,0)</f>
        <v>New York</v>
      </c>
      <c r="E4948" s="67">
        <f>INDEX(Hosts!$A:$O,MATCH(Places!$C4948,Hosts!$A:$A,0),MATCH(Places!E$1,Hosts!$1:$1,0))</f>
        <v>1</v>
      </c>
      <c r="F4948" s="67">
        <f>INDEX(Hosts!$A:$O,MATCH(Places!$C4948,Hosts!$A:$A,0),MATCH(Places!F$1,Hosts!$1:$1,0))</f>
        <v>0.96</v>
      </c>
      <c r="G4948" s="67" t="str">
        <f>INDEX(Hosts!$A:$O,MATCH(Places!$C4948,Hosts!$A:$A,0),MATCH(Places!G$1,Hosts!$1:$1,0))</f>
        <v>Yes</v>
      </c>
      <c r="H4948">
        <v>16</v>
      </c>
      <c r="I4948" t="str">
        <f>VLOOKUP($H4948,Neighborhoods!$A:$C,2,0)</f>
        <v>Manhattan</v>
      </c>
      <c r="J4948" t="str">
        <f>VLOOKUP($H4948,Neighborhoods!$A:$C,3,0)</f>
        <v>Harlem</v>
      </c>
      <c r="K4948" t="s">
        <v>1</v>
      </c>
      <c r="L4948" t="str">
        <f t="shared" si="308"/>
        <v>Yes</v>
      </c>
      <c r="M4948">
        <v>2</v>
      </c>
      <c r="N4948" t="str" cm="1">
        <f t="array" ref="N4948">_xlfn.IFS(M4948&lt;=2,"Small",M4948&lt;=5,"Medium",M4948&gt;5,"Large")</f>
        <v>Small</v>
      </c>
      <c r="O4948" s="50">
        <v>95</v>
      </c>
      <c r="P4948" s="67">
        <f t="shared" si="309"/>
        <v>0.03</v>
      </c>
      <c r="Q4948" s="52">
        <v>5</v>
      </c>
      <c r="R4948" s="52" t="str" cm="1">
        <f t="array" ref="R4948">_xlfn.IFS(ROUND(Q4948,0)=5,"Excellent",ROUND(Q4948,0)=4,"Good",ROUND(Q4948,0)=3,"Ok",ROUND(Q4948,0)&lt;3,"Bad")</f>
        <v>Excellent</v>
      </c>
      <c r="S4948">
        <v>14</v>
      </c>
      <c r="T4948" t="str">
        <f t="shared" si="310"/>
        <v>No</v>
      </c>
      <c r="U4948" s="65">
        <v>43654</v>
      </c>
      <c r="V4948" s="65">
        <v>43785</v>
      </c>
      <c r="W4948">
        <v>0</v>
      </c>
      <c r="X4948" t="str">
        <f t="shared" si="311"/>
        <v>Inactive</v>
      </c>
      <c r="Y4948" t="s">
        <v>15615</v>
      </c>
    </row>
    <row r="4949" spans="1:25" x14ac:dyDescent="0.25">
      <c r="A4949">
        <v>4948</v>
      </c>
      <c r="B4949" t="s">
        <v>3452</v>
      </c>
      <c r="C4949">
        <v>1867</v>
      </c>
      <c r="D4949" t="str">
        <f>VLOOKUP($C4949,Hosts!$A:$O,10,0)</f>
        <v>New York</v>
      </c>
      <c r="E4949" s="67">
        <f>INDEX(Hosts!$A:$O,MATCH(Places!$C4949,Hosts!$A:$A,0),MATCH(Places!E$1,Hosts!$1:$1,0))</f>
        <v>1</v>
      </c>
      <c r="F4949" s="67">
        <f>INDEX(Hosts!$A:$O,MATCH(Places!$C4949,Hosts!$A:$A,0),MATCH(Places!F$1,Hosts!$1:$1,0))</f>
        <v>0.93</v>
      </c>
      <c r="G4949" s="67" t="str">
        <f>INDEX(Hosts!$A:$O,MATCH(Places!$C4949,Hosts!$A:$A,0),MATCH(Places!G$1,Hosts!$1:$1,0))</f>
        <v>Yes</v>
      </c>
      <c r="H4949">
        <v>8</v>
      </c>
      <c r="I4949" t="str">
        <f>VLOOKUP($H4949,Neighborhoods!$A:$C,2,0)</f>
        <v>Brooklyn</v>
      </c>
      <c r="J4949" t="str">
        <f>VLOOKUP($H4949,Neighborhoods!$A:$C,3,0)</f>
        <v>Bushwick</v>
      </c>
      <c r="K4949" t="s">
        <v>11822</v>
      </c>
      <c r="L4949" t="str">
        <f t="shared" si="308"/>
        <v>No</v>
      </c>
      <c r="M4949">
        <v>5</v>
      </c>
      <c r="N4949" t="str" cm="1">
        <f t="array" ref="N4949">_xlfn.IFS(M4949&lt;=2,"Small",M4949&lt;=5,"Medium",M4949&gt;5,"Large")</f>
        <v>Medium</v>
      </c>
      <c r="O4949" s="50">
        <v>170</v>
      </c>
      <c r="P4949" s="67">
        <f t="shared" si="309"/>
        <v>0.03</v>
      </c>
      <c r="Q4949" s="52">
        <v>5</v>
      </c>
      <c r="R4949" s="52" t="str" cm="1">
        <f t="array" ref="R4949">_xlfn.IFS(ROUND(Q4949,0)=5,"Excellent",ROUND(Q4949,0)=4,"Good",ROUND(Q4949,0)=3,"Ok",ROUND(Q4949,0)&lt;3,"Bad")</f>
        <v>Excellent</v>
      </c>
      <c r="S4949">
        <v>21</v>
      </c>
      <c r="T4949" t="str">
        <f t="shared" si="310"/>
        <v>No</v>
      </c>
      <c r="U4949" s="65">
        <v>43638</v>
      </c>
      <c r="V4949" s="65">
        <v>43990</v>
      </c>
      <c r="W4949">
        <v>319</v>
      </c>
      <c r="X4949" t="str">
        <f t="shared" si="311"/>
        <v>Active</v>
      </c>
      <c r="Y4949" t="s">
        <v>15616</v>
      </c>
    </row>
    <row r="4950" spans="1:25" x14ac:dyDescent="0.25">
      <c r="A4950">
        <v>4949</v>
      </c>
      <c r="B4950" t="s">
        <v>14250</v>
      </c>
      <c r="C4950">
        <v>3906</v>
      </c>
      <c r="D4950" t="str">
        <f>VLOOKUP($C4950,Hosts!$A:$O,10,0)</f>
        <v>New York</v>
      </c>
      <c r="E4950" s="67">
        <f>INDEX(Hosts!$A:$O,MATCH(Places!$C4950,Hosts!$A:$A,0),MATCH(Places!E$1,Hosts!$1:$1,0))</f>
        <v>1</v>
      </c>
      <c r="F4950" s="67">
        <f>INDEX(Hosts!$A:$O,MATCH(Places!$C4950,Hosts!$A:$A,0),MATCH(Places!F$1,Hosts!$1:$1,0))</f>
        <v>1</v>
      </c>
      <c r="G4950" s="67" t="str">
        <f>INDEX(Hosts!$A:$O,MATCH(Places!$C4950,Hosts!$A:$A,0),MATCH(Places!G$1,Hosts!$1:$1,0))</f>
        <v>No</v>
      </c>
      <c r="H4950">
        <v>8</v>
      </c>
      <c r="I4950" t="str">
        <f>VLOOKUP($H4950,Neighborhoods!$A:$C,2,0)</f>
        <v>Brooklyn</v>
      </c>
      <c r="J4950" t="str">
        <f>VLOOKUP($H4950,Neighborhoods!$A:$C,3,0)</f>
        <v>Bushwick</v>
      </c>
      <c r="K4950" t="s">
        <v>1</v>
      </c>
      <c r="L4950" t="str">
        <f t="shared" si="308"/>
        <v>Yes</v>
      </c>
      <c r="M4950">
        <v>2</v>
      </c>
      <c r="N4950" t="str" cm="1">
        <f t="array" ref="N4950">_xlfn.IFS(M4950&lt;=2,"Small",M4950&lt;=5,"Medium",M4950&gt;5,"Large")</f>
        <v>Small</v>
      </c>
      <c r="O4950" s="50">
        <v>59</v>
      </c>
      <c r="P4950" s="67">
        <f t="shared" si="309"/>
        <v>0.03</v>
      </c>
      <c r="Q4950" s="52">
        <v>4.58</v>
      </c>
      <c r="R4950" s="52" t="str" cm="1">
        <f t="array" ref="R4950">_xlfn.IFS(ROUND(Q4950,0)=5,"Excellent",ROUND(Q4950,0)=4,"Good",ROUND(Q4950,0)=3,"Ok",ROUND(Q4950,0)&lt;3,"Bad")</f>
        <v>Excellent</v>
      </c>
      <c r="S4950">
        <v>19</v>
      </c>
      <c r="T4950" t="str">
        <f t="shared" si="310"/>
        <v>No</v>
      </c>
      <c r="U4950" s="65">
        <v>43647</v>
      </c>
      <c r="V4950" s="65">
        <v>43844</v>
      </c>
      <c r="W4950">
        <v>41</v>
      </c>
      <c r="X4950" t="str">
        <f t="shared" si="311"/>
        <v>Active</v>
      </c>
      <c r="Y4950" t="s">
        <v>15615</v>
      </c>
    </row>
    <row r="4951" spans="1:25" x14ac:dyDescent="0.25">
      <c r="A4951">
        <v>4950</v>
      </c>
      <c r="B4951" t="s">
        <v>14426</v>
      </c>
      <c r="C4951">
        <v>3022</v>
      </c>
      <c r="D4951" t="str">
        <f>VLOOKUP($C4951,Hosts!$A:$O,10,0)</f>
        <v>New York</v>
      </c>
      <c r="E4951" s="67">
        <f>INDEX(Hosts!$A:$O,MATCH(Places!$C4951,Hosts!$A:$A,0),MATCH(Places!E$1,Hosts!$1:$1,0))</f>
        <v>1</v>
      </c>
      <c r="F4951" s="67">
        <f>INDEX(Hosts!$A:$O,MATCH(Places!$C4951,Hosts!$A:$A,0),MATCH(Places!F$1,Hosts!$1:$1,0))</f>
        <v>0.95</v>
      </c>
      <c r="G4951" s="67" t="str">
        <f>INDEX(Hosts!$A:$O,MATCH(Places!$C4951,Hosts!$A:$A,0),MATCH(Places!G$1,Hosts!$1:$1,0))</f>
        <v>Yes</v>
      </c>
      <c r="H4951">
        <v>8</v>
      </c>
      <c r="I4951" t="str">
        <f>VLOOKUP($H4951,Neighborhoods!$A:$C,2,0)</f>
        <v>Brooklyn</v>
      </c>
      <c r="J4951" t="str">
        <f>VLOOKUP($H4951,Neighborhoods!$A:$C,3,0)</f>
        <v>Bushwick</v>
      </c>
      <c r="K4951" t="s">
        <v>1</v>
      </c>
      <c r="L4951" t="str">
        <f t="shared" si="308"/>
        <v>Yes</v>
      </c>
      <c r="M4951">
        <v>2</v>
      </c>
      <c r="N4951" t="str" cm="1">
        <f t="array" ref="N4951">_xlfn.IFS(M4951&lt;=2,"Small",M4951&lt;=5,"Medium",M4951&gt;5,"Large")</f>
        <v>Small</v>
      </c>
      <c r="O4951" s="50">
        <v>60</v>
      </c>
      <c r="P4951" s="67">
        <f t="shared" si="309"/>
        <v>0.03</v>
      </c>
      <c r="Q4951" s="52">
        <v>4.97</v>
      </c>
      <c r="R4951" s="52" t="str" cm="1">
        <f t="array" ref="R4951">_xlfn.IFS(ROUND(Q4951,0)=5,"Excellent",ROUND(Q4951,0)=4,"Good",ROUND(Q4951,0)=3,"Ok",ROUND(Q4951,0)&lt;3,"Bad")</f>
        <v>Excellent</v>
      </c>
      <c r="S4951">
        <v>37</v>
      </c>
      <c r="T4951" t="str">
        <f t="shared" si="310"/>
        <v>No</v>
      </c>
      <c r="U4951" s="65">
        <v>43639</v>
      </c>
      <c r="V4951" s="65">
        <v>43906</v>
      </c>
      <c r="W4951">
        <v>356</v>
      </c>
      <c r="X4951" t="str">
        <f t="shared" si="311"/>
        <v>Active</v>
      </c>
      <c r="Y4951" t="s">
        <v>15615</v>
      </c>
    </row>
    <row r="4952" spans="1:25" x14ac:dyDescent="0.25">
      <c r="A4952">
        <v>4951</v>
      </c>
      <c r="B4952" t="s">
        <v>3453</v>
      </c>
      <c r="C4952">
        <v>1171</v>
      </c>
      <c r="D4952" t="str">
        <f>VLOOKUP($C4952,Hosts!$A:$O,10,0)</f>
        <v>New York</v>
      </c>
      <c r="E4952" s="67">
        <f>INDEX(Hosts!$A:$O,MATCH(Places!$C4952,Hosts!$A:$A,0),MATCH(Places!E$1,Hosts!$1:$1,0))</f>
        <v>0.67</v>
      </c>
      <c r="F4952" s="67">
        <f>INDEX(Hosts!$A:$O,MATCH(Places!$C4952,Hosts!$A:$A,0),MATCH(Places!F$1,Hosts!$1:$1,0))</f>
        <v>0.97</v>
      </c>
      <c r="G4952" s="67" t="str">
        <f>INDEX(Hosts!$A:$O,MATCH(Places!$C4952,Hosts!$A:$A,0),MATCH(Places!G$1,Hosts!$1:$1,0))</f>
        <v>Yes</v>
      </c>
      <c r="H4952">
        <v>7</v>
      </c>
      <c r="I4952" t="str">
        <f>VLOOKUP($H4952,Neighborhoods!$A:$C,2,0)</f>
        <v>Brooklyn</v>
      </c>
      <c r="J4952" t="str">
        <f>VLOOKUP($H4952,Neighborhoods!$A:$C,3,0)</f>
        <v>Bedford-Stuyvesant</v>
      </c>
      <c r="K4952" t="s">
        <v>11822</v>
      </c>
      <c r="L4952" t="str">
        <f t="shared" si="308"/>
        <v>No</v>
      </c>
      <c r="M4952">
        <v>4</v>
      </c>
      <c r="N4952" t="str" cm="1">
        <f t="array" ref="N4952">_xlfn.IFS(M4952&lt;=2,"Small",M4952&lt;=5,"Medium",M4952&gt;5,"Large")</f>
        <v>Medium</v>
      </c>
      <c r="O4952" s="50">
        <v>112</v>
      </c>
      <c r="P4952" s="67">
        <f t="shared" si="309"/>
        <v>0.03</v>
      </c>
      <c r="Q4952" s="52">
        <v>4.8899999999999997</v>
      </c>
      <c r="R4952" s="52" t="str" cm="1">
        <f t="array" ref="R4952">_xlfn.IFS(ROUND(Q4952,0)=5,"Excellent",ROUND(Q4952,0)=4,"Good",ROUND(Q4952,0)=3,"Ok",ROUND(Q4952,0)&lt;3,"Bad")</f>
        <v>Excellent</v>
      </c>
      <c r="S4952">
        <v>38</v>
      </c>
      <c r="T4952" t="str">
        <f t="shared" si="310"/>
        <v>No</v>
      </c>
      <c r="U4952" s="65">
        <v>43639</v>
      </c>
      <c r="V4952" s="65">
        <v>43905</v>
      </c>
      <c r="W4952">
        <v>104</v>
      </c>
      <c r="X4952" t="str">
        <f t="shared" si="311"/>
        <v>Active</v>
      </c>
      <c r="Y4952" t="s">
        <v>15615</v>
      </c>
    </row>
    <row r="4953" spans="1:25" x14ac:dyDescent="0.25">
      <c r="A4953">
        <v>4952</v>
      </c>
      <c r="B4953" t="s">
        <v>13915</v>
      </c>
      <c r="C4953">
        <v>3906</v>
      </c>
      <c r="D4953" t="str">
        <f>VLOOKUP($C4953,Hosts!$A:$O,10,0)</f>
        <v>New York</v>
      </c>
      <c r="E4953" s="67">
        <f>INDEX(Hosts!$A:$O,MATCH(Places!$C4953,Hosts!$A:$A,0),MATCH(Places!E$1,Hosts!$1:$1,0))</f>
        <v>1</v>
      </c>
      <c r="F4953" s="67">
        <f>INDEX(Hosts!$A:$O,MATCH(Places!$C4953,Hosts!$A:$A,0),MATCH(Places!F$1,Hosts!$1:$1,0))</f>
        <v>1</v>
      </c>
      <c r="G4953" s="67" t="str">
        <f>INDEX(Hosts!$A:$O,MATCH(Places!$C4953,Hosts!$A:$A,0),MATCH(Places!G$1,Hosts!$1:$1,0))</f>
        <v>No</v>
      </c>
      <c r="H4953">
        <v>8</v>
      </c>
      <c r="I4953" t="str">
        <f>VLOOKUP($H4953,Neighborhoods!$A:$C,2,0)</f>
        <v>Brooklyn</v>
      </c>
      <c r="J4953" t="str">
        <f>VLOOKUP($H4953,Neighborhoods!$A:$C,3,0)</f>
        <v>Bushwick</v>
      </c>
      <c r="K4953" t="s">
        <v>1</v>
      </c>
      <c r="L4953" t="str">
        <f t="shared" si="308"/>
        <v>Yes</v>
      </c>
      <c r="M4953">
        <v>2</v>
      </c>
      <c r="N4953" t="str" cm="1">
        <f t="array" ref="N4953">_xlfn.IFS(M4953&lt;=2,"Small",M4953&lt;=5,"Medium",M4953&gt;5,"Large")</f>
        <v>Small</v>
      </c>
      <c r="O4953" s="50">
        <v>49</v>
      </c>
      <c r="P4953" s="67">
        <f t="shared" si="309"/>
        <v>0.03</v>
      </c>
      <c r="Q4953" s="52">
        <v>4.6500000000000004</v>
      </c>
      <c r="R4953" s="52" t="str" cm="1">
        <f t="array" ref="R4953">_xlfn.IFS(ROUND(Q4953,0)=5,"Excellent",ROUND(Q4953,0)=4,"Good",ROUND(Q4953,0)=3,"Ok",ROUND(Q4953,0)&lt;3,"Bad")</f>
        <v>Excellent</v>
      </c>
      <c r="S4953">
        <v>20</v>
      </c>
      <c r="T4953" t="str">
        <f t="shared" si="310"/>
        <v>No</v>
      </c>
      <c r="U4953" s="65">
        <v>43645</v>
      </c>
      <c r="V4953" s="65">
        <v>43921</v>
      </c>
      <c r="W4953">
        <v>0</v>
      </c>
      <c r="X4953" t="str">
        <f t="shared" si="311"/>
        <v>Inactive</v>
      </c>
      <c r="Y4953" t="s">
        <v>15616</v>
      </c>
    </row>
    <row r="4954" spans="1:25" x14ac:dyDescent="0.25">
      <c r="A4954">
        <v>4953</v>
      </c>
      <c r="B4954" t="s">
        <v>3455</v>
      </c>
      <c r="C4954">
        <v>913</v>
      </c>
      <c r="D4954" t="str">
        <f>VLOOKUP($C4954,Hosts!$A:$O,10,0)</f>
        <v>New York</v>
      </c>
      <c r="E4954" s="67">
        <f>INDEX(Hosts!$A:$O,MATCH(Places!$C4954,Hosts!$A:$A,0),MATCH(Places!E$1,Hosts!$1:$1,0))</f>
        <v>1</v>
      </c>
      <c r="F4954" s="67">
        <f>INDEX(Hosts!$A:$O,MATCH(Places!$C4954,Hosts!$A:$A,0),MATCH(Places!F$1,Hosts!$1:$1,0))</f>
        <v>1</v>
      </c>
      <c r="G4954" s="67" t="str">
        <f>INDEX(Hosts!$A:$O,MATCH(Places!$C4954,Hosts!$A:$A,0),MATCH(Places!G$1,Hosts!$1:$1,0))</f>
        <v>Yes</v>
      </c>
      <c r="H4954">
        <v>15</v>
      </c>
      <c r="I4954" t="str">
        <f>VLOOKUP($H4954,Neighborhoods!$A:$C,2,0)</f>
        <v>Manhattan</v>
      </c>
      <c r="J4954" t="str">
        <f>VLOOKUP($H4954,Neighborhoods!$A:$C,3,0)</f>
        <v>East Village</v>
      </c>
      <c r="K4954" t="s">
        <v>11822</v>
      </c>
      <c r="L4954" t="str">
        <f t="shared" si="308"/>
        <v>No</v>
      </c>
      <c r="M4954">
        <v>4</v>
      </c>
      <c r="N4954" t="str" cm="1">
        <f t="array" ref="N4954">_xlfn.IFS(M4954&lt;=2,"Small",M4954&lt;=5,"Medium",M4954&gt;5,"Large")</f>
        <v>Medium</v>
      </c>
      <c r="O4954" s="50">
        <v>79</v>
      </c>
      <c r="P4954" s="67">
        <f t="shared" si="309"/>
        <v>0.03</v>
      </c>
      <c r="Q4954" s="52">
        <v>4.92</v>
      </c>
      <c r="R4954" s="52" t="str" cm="1">
        <f t="array" ref="R4954">_xlfn.IFS(ROUND(Q4954,0)=5,"Excellent",ROUND(Q4954,0)=4,"Good",ROUND(Q4954,0)=3,"Ok",ROUND(Q4954,0)&lt;3,"Bad")</f>
        <v>Excellent</v>
      </c>
      <c r="S4954">
        <v>36</v>
      </c>
      <c r="T4954" t="str">
        <f t="shared" si="310"/>
        <v>No</v>
      </c>
      <c r="U4954" s="65">
        <v>43641</v>
      </c>
      <c r="V4954" s="65">
        <v>44010</v>
      </c>
      <c r="W4954">
        <v>73</v>
      </c>
      <c r="X4954" t="str">
        <f t="shared" si="311"/>
        <v>Active</v>
      </c>
      <c r="Y4954" t="s">
        <v>15616</v>
      </c>
    </row>
    <row r="4955" spans="1:25" x14ac:dyDescent="0.25">
      <c r="A4955">
        <v>4954</v>
      </c>
      <c r="B4955" t="s">
        <v>3456</v>
      </c>
      <c r="C4955">
        <v>2874</v>
      </c>
      <c r="D4955" t="str">
        <f>VLOOKUP($C4955,Hosts!$A:$O,10,0)</f>
        <v>New York</v>
      </c>
      <c r="E4955" s="67">
        <f>INDEX(Hosts!$A:$O,MATCH(Places!$C4955,Hosts!$A:$A,0),MATCH(Places!E$1,Hosts!$1:$1,0))</f>
        <v>0.9</v>
      </c>
      <c r="F4955" s="67">
        <f>INDEX(Hosts!$A:$O,MATCH(Places!$C4955,Hosts!$A:$A,0),MATCH(Places!F$1,Hosts!$1:$1,0))</f>
        <v>0.93</v>
      </c>
      <c r="G4955" s="67" t="str">
        <f>INDEX(Hosts!$A:$O,MATCH(Places!$C4955,Hosts!$A:$A,0),MATCH(Places!G$1,Hosts!$1:$1,0))</f>
        <v>Yes</v>
      </c>
      <c r="H4955">
        <v>15</v>
      </c>
      <c r="I4955" t="str">
        <f>VLOOKUP($H4955,Neighborhoods!$A:$C,2,0)</f>
        <v>Manhattan</v>
      </c>
      <c r="J4955" t="str">
        <f>VLOOKUP($H4955,Neighborhoods!$A:$C,3,0)</f>
        <v>East Village</v>
      </c>
      <c r="K4955" t="s">
        <v>11822</v>
      </c>
      <c r="L4955" t="str">
        <f t="shared" si="308"/>
        <v>No</v>
      </c>
      <c r="M4955">
        <v>2</v>
      </c>
      <c r="N4955" t="str" cm="1">
        <f t="array" ref="N4955">_xlfn.IFS(M4955&lt;=2,"Small",M4955&lt;=5,"Medium",M4955&gt;5,"Large")</f>
        <v>Small</v>
      </c>
      <c r="O4955" s="50">
        <v>165</v>
      </c>
      <c r="P4955" s="67">
        <f t="shared" si="309"/>
        <v>0.03</v>
      </c>
      <c r="Q4955" s="52">
        <v>4.91</v>
      </c>
      <c r="R4955" s="52" t="str" cm="1">
        <f t="array" ref="R4955">_xlfn.IFS(ROUND(Q4955,0)=5,"Excellent",ROUND(Q4955,0)=4,"Good",ROUND(Q4955,0)=3,"Ok",ROUND(Q4955,0)&lt;3,"Bad")</f>
        <v>Excellent</v>
      </c>
      <c r="S4955">
        <v>11</v>
      </c>
      <c r="T4955" t="str">
        <f t="shared" si="310"/>
        <v>No</v>
      </c>
      <c r="U4955" s="65">
        <v>43646</v>
      </c>
      <c r="V4955" s="65">
        <v>44014</v>
      </c>
      <c r="W4955">
        <v>3</v>
      </c>
      <c r="X4955" t="str">
        <f t="shared" si="311"/>
        <v>Active</v>
      </c>
      <c r="Y4955" t="s">
        <v>15616</v>
      </c>
    </row>
    <row r="4956" spans="1:25" x14ac:dyDescent="0.25">
      <c r="A4956">
        <v>4955</v>
      </c>
      <c r="B4956" t="s">
        <v>3457</v>
      </c>
      <c r="C4956">
        <v>3225</v>
      </c>
      <c r="D4956" t="str">
        <f>VLOOKUP($C4956,Hosts!$A:$O,10,0)</f>
        <v>New York</v>
      </c>
      <c r="E4956" s="67">
        <f>INDEX(Hosts!$A:$O,MATCH(Places!$C4956,Hosts!$A:$A,0),MATCH(Places!E$1,Hosts!$1:$1,0))</f>
        <v>1</v>
      </c>
      <c r="F4956" s="67">
        <f>INDEX(Hosts!$A:$O,MATCH(Places!$C4956,Hosts!$A:$A,0),MATCH(Places!F$1,Hosts!$1:$1,0))</f>
        <v>0.96</v>
      </c>
      <c r="G4956" s="67" t="str">
        <f>INDEX(Hosts!$A:$O,MATCH(Places!$C4956,Hosts!$A:$A,0),MATCH(Places!G$1,Hosts!$1:$1,0))</f>
        <v>Yes</v>
      </c>
      <c r="H4956">
        <v>9</v>
      </c>
      <c r="I4956" t="str">
        <f>VLOOKUP($H4956,Neighborhoods!$A:$C,2,0)</f>
        <v>Brooklyn</v>
      </c>
      <c r="J4956" t="str">
        <f>VLOOKUP($H4956,Neighborhoods!$A:$C,3,0)</f>
        <v>Crown Heights</v>
      </c>
      <c r="K4956" t="s">
        <v>1</v>
      </c>
      <c r="L4956" t="str">
        <f t="shared" si="308"/>
        <v>Yes</v>
      </c>
      <c r="M4956">
        <v>2</v>
      </c>
      <c r="N4956" t="str" cm="1">
        <f t="array" ref="N4956">_xlfn.IFS(M4956&lt;=2,"Small",M4956&lt;=5,"Medium",M4956&gt;5,"Large")</f>
        <v>Small</v>
      </c>
      <c r="O4956" s="50">
        <v>40</v>
      </c>
      <c r="P4956" s="67">
        <f t="shared" si="309"/>
        <v>0.03</v>
      </c>
      <c r="Q4956" s="52">
        <v>4.74</v>
      </c>
      <c r="R4956" s="52" t="str" cm="1">
        <f t="array" ref="R4956">_xlfn.IFS(ROUND(Q4956,0)=5,"Excellent",ROUND(Q4956,0)=4,"Good",ROUND(Q4956,0)=3,"Ok",ROUND(Q4956,0)&lt;3,"Bad")</f>
        <v>Excellent</v>
      </c>
      <c r="S4956">
        <v>38</v>
      </c>
      <c r="T4956" t="str">
        <f t="shared" si="310"/>
        <v>No</v>
      </c>
      <c r="U4956" s="65">
        <v>43633</v>
      </c>
      <c r="V4956" s="65">
        <v>44031</v>
      </c>
      <c r="W4956">
        <v>362</v>
      </c>
      <c r="X4956" t="str">
        <f t="shared" si="311"/>
        <v>Active</v>
      </c>
      <c r="Y4956" t="s">
        <v>15616</v>
      </c>
    </row>
    <row r="4957" spans="1:25" x14ac:dyDescent="0.25">
      <c r="A4957">
        <v>4956</v>
      </c>
      <c r="B4957" t="s">
        <v>3458</v>
      </c>
      <c r="C4957">
        <v>3225</v>
      </c>
      <c r="D4957" t="str">
        <f>VLOOKUP($C4957,Hosts!$A:$O,10,0)</f>
        <v>New York</v>
      </c>
      <c r="E4957" s="67">
        <f>INDEX(Hosts!$A:$O,MATCH(Places!$C4957,Hosts!$A:$A,0),MATCH(Places!E$1,Hosts!$1:$1,0))</f>
        <v>1</v>
      </c>
      <c r="F4957" s="67">
        <f>INDEX(Hosts!$A:$O,MATCH(Places!$C4957,Hosts!$A:$A,0),MATCH(Places!F$1,Hosts!$1:$1,0))</f>
        <v>0.96</v>
      </c>
      <c r="G4957" s="67" t="str">
        <f>INDEX(Hosts!$A:$O,MATCH(Places!$C4957,Hosts!$A:$A,0),MATCH(Places!G$1,Hosts!$1:$1,0))</f>
        <v>Yes</v>
      </c>
      <c r="H4957">
        <v>9</v>
      </c>
      <c r="I4957" t="str">
        <f>VLOOKUP($H4957,Neighborhoods!$A:$C,2,0)</f>
        <v>Brooklyn</v>
      </c>
      <c r="J4957" t="str">
        <f>VLOOKUP($H4957,Neighborhoods!$A:$C,3,0)</f>
        <v>Crown Heights</v>
      </c>
      <c r="K4957" t="s">
        <v>1</v>
      </c>
      <c r="L4957" t="str">
        <f t="shared" si="308"/>
        <v>Yes</v>
      </c>
      <c r="M4957">
        <v>2</v>
      </c>
      <c r="N4957" t="str" cm="1">
        <f t="array" ref="N4957">_xlfn.IFS(M4957&lt;=2,"Small",M4957&lt;=5,"Medium",M4957&gt;5,"Large")</f>
        <v>Small</v>
      </c>
      <c r="O4957" s="50">
        <v>57</v>
      </c>
      <c r="P4957" s="67">
        <f t="shared" si="309"/>
        <v>0.03</v>
      </c>
      <c r="Q4957" s="52">
        <v>4.58</v>
      </c>
      <c r="R4957" s="52" t="str" cm="1">
        <f t="array" ref="R4957">_xlfn.IFS(ROUND(Q4957,0)=5,"Excellent",ROUND(Q4957,0)=4,"Good",ROUND(Q4957,0)=3,"Ok",ROUND(Q4957,0)&lt;3,"Bad")</f>
        <v>Excellent</v>
      </c>
      <c r="S4957">
        <v>50</v>
      </c>
      <c r="T4957" t="str">
        <f t="shared" si="310"/>
        <v>No</v>
      </c>
      <c r="U4957" s="65">
        <v>43633</v>
      </c>
      <c r="V4957" s="65">
        <v>44032</v>
      </c>
      <c r="W4957">
        <v>345</v>
      </c>
      <c r="X4957" t="str">
        <f t="shared" si="311"/>
        <v>Active</v>
      </c>
      <c r="Y4957" t="s">
        <v>15616</v>
      </c>
    </row>
    <row r="4958" spans="1:25" x14ac:dyDescent="0.25">
      <c r="A4958">
        <v>4957</v>
      </c>
      <c r="B4958" t="s">
        <v>3459</v>
      </c>
      <c r="C4958">
        <v>3225</v>
      </c>
      <c r="D4958" t="str">
        <f>VLOOKUP($C4958,Hosts!$A:$O,10,0)</f>
        <v>New York</v>
      </c>
      <c r="E4958" s="67">
        <f>INDEX(Hosts!$A:$O,MATCH(Places!$C4958,Hosts!$A:$A,0),MATCH(Places!E$1,Hosts!$1:$1,0))</f>
        <v>1</v>
      </c>
      <c r="F4958" s="67">
        <f>INDEX(Hosts!$A:$O,MATCH(Places!$C4958,Hosts!$A:$A,0),MATCH(Places!F$1,Hosts!$1:$1,0))</f>
        <v>0.96</v>
      </c>
      <c r="G4958" s="67" t="str">
        <f>INDEX(Hosts!$A:$O,MATCH(Places!$C4958,Hosts!$A:$A,0),MATCH(Places!G$1,Hosts!$1:$1,0))</f>
        <v>Yes</v>
      </c>
      <c r="H4958">
        <v>9</v>
      </c>
      <c r="I4958" t="str">
        <f>VLOOKUP($H4958,Neighborhoods!$A:$C,2,0)</f>
        <v>Brooklyn</v>
      </c>
      <c r="J4958" t="str">
        <f>VLOOKUP($H4958,Neighborhoods!$A:$C,3,0)</f>
        <v>Crown Heights</v>
      </c>
      <c r="K4958" t="s">
        <v>1</v>
      </c>
      <c r="L4958" t="str">
        <f t="shared" si="308"/>
        <v>Yes</v>
      </c>
      <c r="M4958">
        <v>2</v>
      </c>
      <c r="N4958" t="str" cm="1">
        <f t="array" ref="N4958">_xlfn.IFS(M4958&lt;=2,"Small",M4958&lt;=5,"Medium",M4958&gt;5,"Large")</f>
        <v>Small</v>
      </c>
      <c r="O4958" s="50">
        <v>48</v>
      </c>
      <c r="P4958" s="67">
        <f t="shared" si="309"/>
        <v>0.03</v>
      </c>
      <c r="Q4958" s="52">
        <v>4.9800000000000004</v>
      </c>
      <c r="R4958" s="52" t="str" cm="1">
        <f t="array" ref="R4958">_xlfn.IFS(ROUND(Q4958,0)=5,"Excellent",ROUND(Q4958,0)=4,"Good",ROUND(Q4958,0)=3,"Ok",ROUND(Q4958,0)&lt;3,"Bad")</f>
        <v>Excellent</v>
      </c>
      <c r="S4958">
        <v>51</v>
      </c>
      <c r="T4958" t="str">
        <f t="shared" si="310"/>
        <v>No</v>
      </c>
      <c r="U4958" s="65">
        <v>43633</v>
      </c>
      <c r="V4958" s="65">
        <v>44036</v>
      </c>
      <c r="W4958">
        <v>359</v>
      </c>
      <c r="X4958" t="str">
        <f t="shared" si="311"/>
        <v>Active</v>
      </c>
      <c r="Y4958" t="s">
        <v>15616</v>
      </c>
    </row>
    <row r="4959" spans="1:25" x14ac:dyDescent="0.25">
      <c r="A4959">
        <v>4958</v>
      </c>
      <c r="B4959" t="s">
        <v>14290</v>
      </c>
      <c r="C4959">
        <v>783</v>
      </c>
      <c r="D4959" t="str">
        <f>VLOOKUP($C4959,Hosts!$A:$O,10,0)</f>
        <v>New York</v>
      </c>
      <c r="E4959" s="67">
        <f>INDEX(Hosts!$A:$O,MATCH(Places!$C4959,Hosts!$A:$A,0),MATCH(Places!E$1,Hosts!$1:$1,0))</f>
        <v>0.98</v>
      </c>
      <c r="F4959" s="67">
        <f>INDEX(Hosts!$A:$O,MATCH(Places!$C4959,Hosts!$A:$A,0),MATCH(Places!F$1,Hosts!$1:$1,0))</f>
        <v>0.97</v>
      </c>
      <c r="G4959" s="67" t="str">
        <f>INDEX(Hosts!$A:$O,MATCH(Places!$C4959,Hosts!$A:$A,0),MATCH(Places!G$1,Hosts!$1:$1,0))</f>
        <v>No</v>
      </c>
      <c r="H4959">
        <v>16</v>
      </c>
      <c r="I4959" t="str">
        <f>VLOOKUP($H4959,Neighborhoods!$A:$C,2,0)</f>
        <v>Manhattan</v>
      </c>
      <c r="J4959" t="str">
        <f>VLOOKUP($H4959,Neighborhoods!$A:$C,3,0)</f>
        <v>Harlem</v>
      </c>
      <c r="K4959" t="s">
        <v>11822</v>
      </c>
      <c r="L4959" t="str">
        <f t="shared" si="308"/>
        <v>No</v>
      </c>
      <c r="M4959">
        <v>2</v>
      </c>
      <c r="N4959" t="str" cm="1">
        <f t="array" ref="N4959">_xlfn.IFS(M4959&lt;=2,"Small",M4959&lt;=5,"Medium",M4959&gt;5,"Large")</f>
        <v>Small</v>
      </c>
      <c r="O4959" s="50">
        <v>58</v>
      </c>
      <c r="P4959" s="67">
        <f t="shared" si="309"/>
        <v>0.03</v>
      </c>
      <c r="Q4959" s="52">
        <v>4.92</v>
      </c>
      <c r="R4959" s="52" t="str" cm="1">
        <f t="array" ref="R4959">_xlfn.IFS(ROUND(Q4959,0)=5,"Excellent",ROUND(Q4959,0)=4,"Good",ROUND(Q4959,0)=3,"Ok",ROUND(Q4959,0)&lt;3,"Bad")</f>
        <v>Excellent</v>
      </c>
      <c r="S4959">
        <v>12</v>
      </c>
      <c r="T4959" t="str">
        <f t="shared" si="310"/>
        <v>No</v>
      </c>
      <c r="U4959" s="65">
        <v>43681</v>
      </c>
      <c r="V4959" s="65">
        <v>43895</v>
      </c>
      <c r="W4959">
        <v>17</v>
      </c>
      <c r="X4959" t="str">
        <f t="shared" si="311"/>
        <v>Active</v>
      </c>
      <c r="Y4959" t="s">
        <v>15615</v>
      </c>
    </row>
    <row r="4960" spans="1:25" x14ac:dyDescent="0.25">
      <c r="A4960">
        <v>4959</v>
      </c>
      <c r="B4960" t="s">
        <v>3460</v>
      </c>
      <c r="C4960">
        <v>209</v>
      </c>
      <c r="D4960" t="str">
        <f>VLOOKUP($C4960,Hosts!$A:$O,10,0)</f>
        <v>New York</v>
      </c>
      <c r="E4960" s="67">
        <f>INDEX(Hosts!$A:$O,MATCH(Places!$C4960,Hosts!$A:$A,0),MATCH(Places!E$1,Hosts!$1:$1,0))</f>
        <v>0</v>
      </c>
      <c r="F4960" s="67">
        <f>INDEX(Hosts!$A:$O,MATCH(Places!$C4960,Hosts!$A:$A,0),MATCH(Places!F$1,Hosts!$1:$1,0))</f>
        <v>0.28000000000000003</v>
      </c>
      <c r="G4960" s="67" t="str">
        <f>INDEX(Hosts!$A:$O,MATCH(Places!$C4960,Hosts!$A:$A,0),MATCH(Places!G$1,Hosts!$1:$1,0))</f>
        <v>No</v>
      </c>
      <c r="H4960">
        <v>7</v>
      </c>
      <c r="I4960" t="str">
        <f>VLOOKUP($H4960,Neighborhoods!$A:$C,2,0)</f>
        <v>Brooklyn</v>
      </c>
      <c r="J4960" t="str">
        <f>VLOOKUP($H4960,Neighborhoods!$A:$C,3,0)</f>
        <v>Bedford-Stuyvesant</v>
      </c>
      <c r="K4960" t="s">
        <v>11822</v>
      </c>
      <c r="L4960" t="str">
        <f t="shared" si="308"/>
        <v>No</v>
      </c>
      <c r="M4960">
        <v>4</v>
      </c>
      <c r="N4960" t="str" cm="1">
        <f t="array" ref="N4960">_xlfn.IFS(M4960&lt;=2,"Small",M4960&lt;=5,"Medium",M4960&gt;5,"Large")</f>
        <v>Medium</v>
      </c>
      <c r="O4960" s="50">
        <v>80</v>
      </c>
      <c r="P4960" s="67">
        <f t="shared" si="309"/>
        <v>0.03</v>
      </c>
      <c r="Q4960" s="52">
        <v>4.67</v>
      </c>
      <c r="R4960" s="52" t="str" cm="1">
        <f t="array" ref="R4960">_xlfn.IFS(ROUND(Q4960,0)=5,"Excellent",ROUND(Q4960,0)=4,"Good",ROUND(Q4960,0)=3,"Ok",ROUND(Q4960,0)&lt;3,"Bad")</f>
        <v>Excellent</v>
      </c>
      <c r="S4960">
        <v>3</v>
      </c>
      <c r="T4960" t="str">
        <f t="shared" si="310"/>
        <v>No</v>
      </c>
      <c r="U4960" s="65">
        <v>43668</v>
      </c>
      <c r="V4960" s="65">
        <v>43835</v>
      </c>
      <c r="W4960">
        <v>179</v>
      </c>
      <c r="X4960" t="str">
        <f t="shared" si="311"/>
        <v>Active</v>
      </c>
      <c r="Y4960" t="s">
        <v>15615</v>
      </c>
    </row>
    <row r="4961" spans="1:25" x14ac:dyDescent="0.25">
      <c r="A4961">
        <v>4960</v>
      </c>
      <c r="B4961" t="s">
        <v>3461</v>
      </c>
      <c r="C4961">
        <v>3875</v>
      </c>
      <c r="D4961" t="str">
        <f>VLOOKUP($C4961,Hosts!$A:$O,10,0)</f>
        <v>New York</v>
      </c>
      <c r="E4961" s="67">
        <f>INDEX(Hosts!$A:$O,MATCH(Places!$C4961,Hosts!$A:$A,0),MATCH(Places!E$1,Hosts!$1:$1,0))</f>
        <v>0.83</v>
      </c>
      <c r="F4961" s="67">
        <f>INDEX(Hosts!$A:$O,MATCH(Places!$C4961,Hosts!$A:$A,0),MATCH(Places!F$1,Hosts!$1:$1,0))</f>
        <v>1</v>
      </c>
      <c r="G4961" s="67" t="str">
        <f>INDEX(Hosts!$A:$O,MATCH(Places!$C4961,Hosts!$A:$A,0),MATCH(Places!G$1,Hosts!$1:$1,0))</f>
        <v>Yes</v>
      </c>
      <c r="H4961">
        <v>10</v>
      </c>
      <c r="I4961" t="str">
        <f>VLOOKUP($H4961,Neighborhoods!$A:$C,2,0)</f>
        <v>Brooklyn</v>
      </c>
      <c r="J4961" t="str">
        <f>VLOOKUP($H4961,Neighborhoods!$A:$C,3,0)</f>
        <v>East Flatbush</v>
      </c>
      <c r="K4961" t="s">
        <v>11822</v>
      </c>
      <c r="L4961" t="str">
        <f t="shared" si="308"/>
        <v>No</v>
      </c>
      <c r="M4961">
        <v>8</v>
      </c>
      <c r="N4961" t="str" cm="1">
        <f t="array" ref="N4961">_xlfn.IFS(M4961&lt;=2,"Small",M4961&lt;=5,"Medium",M4961&gt;5,"Large")</f>
        <v>Large</v>
      </c>
      <c r="O4961" s="50">
        <v>257</v>
      </c>
      <c r="P4961" s="67">
        <f t="shared" si="309"/>
        <v>0.04</v>
      </c>
      <c r="Q4961" s="52">
        <v>4.95</v>
      </c>
      <c r="R4961" s="52" t="str" cm="1">
        <f t="array" ref="R4961">_xlfn.IFS(ROUND(Q4961,0)=5,"Excellent",ROUND(Q4961,0)=4,"Good",ROUND(Q4961,0)=3,"Ok",ROUND(Q4961,0)&lt;3,"Bad")</f>
        <v>Excellent</v>
      </c>
      <c r="S4961">
        <v>19</v>
      </c>
      <c r="T4961" t="str">
        <f t="shared" si="310"/>
        <v>No</v>
      </c>
      <c r="U4961" s="65">
        <v>43641</v>
      </c>
      <c r="V4961" s="65">
        <v>43834</v>
      </c>
      <c r="W4961">
        <v>265</v>
      </c>
      <c r="X4961" t="str">
        <f t="shared" si="311"/>
        <v>Active</v>
      </c>
      <c r="Y4961" t="s">
        <v>15615</v>
      </c>
    </row>
    <row r="4962" spans="1:25" x14ac:dyDescent="0.25">
      <c r="A4962">
        <v>4961</v>
      </c>
      <c r="B4962" t="s">
        <v>13749</v>
      </c>
      <c r="C4962">
        <v>1922</v>
      </c>
      <c r="D4962" t="str">
        <f>VLOOKUP($C4962,Hosts!$A:$O,10,0)</f>
        <v>New York</v>
      </c>
      <c r="E4962" s="67">
        <f>INDEX(Hosts!$A:$O,MATCH(Places!$C4962,Hosts!$A:$A,0),MATCH(Places!E$1,Hosts!$1:$1,0))</f>
        <v>1</v>
      </c>
      <c r="F4962" s="67">
        <f>INDEX(Hosts!$A:$O,MATCH(Places!$C4962,Hosts!$A:$A,0),MATCH(Places!F$1,Hosts!$1:$1,0))</f>
        <v>1</v>
      </c>
      <c r="G4962" s="67" t="str">
        <f>INDEX(Hosts!$A:$O,MATCH(Places!$C4962,Hosts!$A:$A,0),MATCH(Places!G$1,Hosts!$1:$1,0))</f>
        <v>No</v>
      </c>
      <c r="H4962">
        <v>7</v>
      </c>
      <c r="I4962" t="str">
        <f>VLOOKUP($H4962,Neighborhoods!$A:$C,2,0)</f>
        <v>Brooklyn</v>
      </c>
      <c r="J4962" t="str">
        <f>VLOOKUP($H4962,Neighborhoods!$A:$C,3,0)</f>
        <v>Bedford-Stuyvesant</v>
      </c>
      <c r="K4962" t="s">
        <v>1</v>
      </c>
      <c r="L4962" t="str">
        <f t="shared" si="308"/>
        <v>Yes</v>
      </c>
      <c r="M4962">
        <v>1</v>
      </c>
      <c r="N4962" t="str" cm="1">
        <f t="array" ref="N4962">_xlfn.IFS(M4962&lt;=2,"Small",M4962&lt;=5,"Medium",M4962&gt;5,"Large")</f>
        <v>Small</v>
      </c>
      <c r="O4962" s="50">
        <v>32</v>
      </c>
      <c r="P4962" s="67">
        <f t="shared" si="309"/>
        <v>0.03</v>
      </c>
      <c r="Q4962" s="52">
        <v>4.8</v>
      </c>
      <c r="R4962" s="52" t="str" cm="1">
        <f t="array" ref="R4962">_xlfn.IFS(ROUND(Q4962,0)=5,"Excellent",ROUND(Q4962,0)=4,"Good",ROUND(Q4962,0)=3,"Ok",ROUND(Q4962,0)&lt;3,"Bad")</f>
        <v>Excellent</v>
      </c>
      <c r="S4962">
        <v>25</v>
      </c>
      <c r="T4962" t="str">
        <f t="shared" si="310"/>
        <v>No</v>
      </c>
      <c r="U4962" s="65">
        <v>43788</v>
      </c>
      <c r="V4962" s="65">
        <v>44043</v>
      </c>
      <c r="W4962">
        <v>45</v>
      </c>
      <c r="X4962" t="str">
        <f t="shared" si="311"/>
        <v>Active</v>
      </c>
      <c r="Y4962" t="s">
        <v>15615</v>
      </c>
    </row>
    <row r="4963" spans="1:25" x14ac:dyDescent="0.25">
      <c r="A4963">
        <v>4962</v>
      </c>
      <c r="B4963" t="s">
        <v>3462</v>
      </c>
      <c r="C4963">
        <v>2715</v>
      </c>
      <c r="D4963" t="str">
        <f>VLOOKUP($C4963,Hosts!$A:$O,10,0)</f>
        <v>New York</v>
      </c>
      <c r="E4963" s="67">
        <f>INDEX(Hosts!$A:$O,MATCH(Places!$C4963,Hosts!$A:$A,0),MATCH(Places!E$1,Hosts!$1:$1,0))</f>
        <v>0.88</v>
      </c>
      <c r="F4963" s="67">
        <f>INDEX(Hosts!$A:$O,MATCH(Places!$C4963,Hosts!$A:$A,0),MATCH(Places!F$1,Hosts!$1:$1,0))</f>
        <v>0.98</v>
      </c>
      <c r="G4963" s="67" t="str">
        <f>INDEX(Hosts!$A:$O,MATCH(Places!$C4963,Hosts!$A:$A,0),MATCH(Places!G$1,Hosts!$1:$1,0))</f>
        <v>No</v>
      </c>
      <c r="H4963">
        <v>18</v>
      </c>
      <c r="I4963" t="str">
        <f>VLOOKUP($H4963,Neighborhoods!$A:$C,2,0)</f>
        <v>Manhattan</v>
      </c>
      <c r="J4963" t="str">
        <f>VLOOKUP($H4963,Neighborhoods!$A:$C,3,0)</f>
        <v>Midtown</v>
      </c>
      <c r="K4963" t="s">
        <v>11822</v>
      </c>
      <c r="L4963" t="str">
        <f t="shared" si="308"/>
        <v>No</v>
      </c>
      <c r="M4963">
        <v>4</v>
      </c>
      <c r="N4963" t="str" cm="1">
        <f t="array" ref="N4963">_xlfn.IFS(M4963&lt;=2,"Small",M4963&lt;=5,"Medium",M4963&gt;5,"Large")</f>
        <v>Medium</v>
      </c>
      <c r="O4963" s="50">
        <v>149</v>
      </c>
      <c r="P4963" s="67">
        <f t="shared" si="309"/>
        <v>0.03</v>
      </c>
      <c r="Q4963" s="52">
        <v>4.5</v>
      </c>
      <c r="R4963" s="52" t="str" cm="1">
        <f t="array" ref="R4963">_xlfn.IFS(ROUND(Q4963,0)=5,"Excellent",ROUND(Q4963,0)=4,"Good",ROUND(Q4963,0)=3,"Ok",ROUND(Q4963,0)&lt;3,"Bad")</f>
        <v>Excellent</v>
      </c>
      <c r="S4963">
        <v>6</v>
      </c>
      <c r="T4963" t="str">
        <f t="shared" si="310"/>
        <v>No</v>
      </c>
      <c r="U4963" s="65">
        <v>43739</v>
      </c>
      <c r="V4963" s="65">
        <v>44037</v>
      </c>
      <c r="W4963">
        <v>365</v>
      </c>
      <c r="X4963" t="str">
        <f t="shared" si="311"/>
        <v>Active</v>
      </c>
      <c r="Y4963" t="s">
        <v>15616</v>
      </c>
    </row>
    <row r="4964" spans="1:25" x14ac:dyDescent="0.25">
      <c r="A4964">
        <v>4963</v>
      </c>
      <c r="B4964" t="s">
        <v>14179</v>
      </c>
      <c r="C4964">
        <v>2588</v>
      </c>
      <c r="D4964" t="str">
        <f>VLOOKUP($C4964,Hosts!$A:$O,10,0)</f>
        <v>New York</v>
      </c>
      <c r="E4964" s="67">
        <f>INDEX(Hosts!$A:$O,MATCH(Places!$C4964,Hosts!$A:$A,0),MATCH(Places!E$1,Hosts!$1:$1,0))</f>
        <v>0.9</v>
      </c>
      <c r="F4964" s="67">
        <f>INDEX(Hosts!$A:$O,MATCH(Places!$C4964,Hosts!$A:$A,0),MATCH(Places!F$1,Hosts!$1:$1,0))</f>
        <v>0.94</v>
      </c>
      <c r="G4964" s="67" t="str">
        <f>INDEX(Hosts!$A:$O,MATCH(Places!$C4964,Hosts!$A:$A,0),MATCH(Places!G$1,Hosts!$1:$1,0))</f>
        <v>No</v>
      </c>
      <c r="H4964">
        <v>18</v>
      </c>
      <c r="I4964" t="str">
        <f>VLOOKUP($H4964,Neighborhoods!$A:$C,2,0)</f>
        <v>Manhattan</v>
      </c>
      <c r="J4964" t="str">
        <f>VLOOKUP($H4964,Neighborhoods!$A:$C,3,0)</f>
        <v>Midtown</v>
      </c>
      <c r="K4964" t="s">
        <v>11822</v>
      </c>
      <c r="L4964" t="str">
        <f t="shared" si="308"/>
        <v>No</v>
      </c>
      <c r="M4964">
        <v>4</v>
      </c>
      <c r="N4964" t="str" cm="1">
        <f t="array" ref="N4964">_xlfn.IFS(M4964&lt;=2,"Small",M4964&lt;=5,"Medium",M4964&gt;5,"Large")</f>
        <v>Medium</v>
      </c>
      <c r="O4964" s="50">
        <v>113</v>
      </c>
      <c r="P4964" s="67">
        <f t="shared" si="309"/>
        <v>0.03</v>
      </c>
      <c r="Q4964" s="52">
        <v>4.8600000000000003</v>
      </c>
      <c r="R4964" s="52" t="str" cm="1">
        <f t="array" ref="R4964">_xlfn.IFS(ROUND(Q4964,0)=5,"Excellent",ROUND(Q4964,0)=4,"Good",ROUND(Q4964,0)=3,"Ok",ROUND(Q4964,0)&lt;3,"Bad")</f>
        <v>Excellent</v>
      </c>
      <c r="S4964">
        <v>7</v>
      </c>
      <c r="T4964" t="str">
        <f t="shared" si="310"/>
        <v>No</v>
      </c>
      <c r="U4964" s="65">
        <v>43677</v>
      </c>
      <c r="V4964" s="65">
        <v>44005</v>
      </c>
      <c r="W4964">
        <v>242</v>
      </c>
      <c r="X4964" t="str">
        <f t="shared" si="311"/>
        <v>Active</v>
      </c>
      <c r="Y4964" t="s">
        <v>15615</v>
      </c>
    </row>
    <row r="4965" spans="1:25" x14ac:dyDescent="0.25">
      <c r="A4965">
        <v>4964</v>
      </c>
      <c r="B4965" t="s">
        <v>14713</v>
      </c>
      <c r="C4965">
        <v>3490</v>
      </c>
      <c r="D4965" t="str">
        <f>VLOOKUP($C4965,Hosts!$A:$O,10,0)</f>
        <v>New York</v>
      </c>
      <c r="E4965" s="67">
        <f>INDEX(Hosts!$A:$O,MATCH(Places!$C4965,Hosts!$A:$A,0),MATCH(Places!E$1,Hosts!$1:$1,0))</f>
        <v>1</v>
      </c>
      <c r="F4965" s="67">
        <f>INDEX(Hosts!$A:$O,MATCH(Places!$C4965,Hosts!$A:$A,0),MATCH(Places!F$1,Hosts!$1:$1,0))</f>
        <v>0.98</v>
      </c>
      <c r="G4965" s="67" t="str">
        <f>INDEX(Hosts!$A:$O,MATCH(Places!$C4965,Hosts!$A:$A,0),MATCH(Places!G$1,Hosts!$1:$1,0))</f>
        <v>Yes</v>
      </c>
      <c r="H4965">
        <v>23</v>
      </c>
      <c r="I4965" t="str">
        <f>VLOOKUP($H4965,Neighborhoods!$A:$C,2,0)</f>
        <v>Queens</v>
      </c>
      <c r="J4965" t="str">
        <f>VLOOKUP($H4965,Neighborhoods!$A:$C,3,0)</f>
        <v>Jamaica</v>
      </c>
      <c r="K4965" t="s">
        <v>1</v>
      </c>
      <c r="L4965" t="str">
        <f t="shared" si="308"/>
        <v>Yes</v>
      </c>
      <c r="M4965">
        <v>2</v>
      </c>
      <c r="N4965" t="str" cm="1">
        <f t="array" ref="N4965">_xlfn.IFS(M4965&lt;=2,"Small",M4965&lt;=5,"Medium",M4965&gt;5,"Large")</f>
        <v>Small</v>
      </c>
      <c r="O4965" s="50">
        <v>70</v>
      </c>
      <c r="P4965" s="67">
        <f t="shared" si="309"/>
        <v>0.03</v>
      </c>
      <c r="Q4965" s="52">
        <v>4.9800000000000004</v>
      </c>
      <c r="R4965" s="52" t="str" cm="1">
        <f t="array" ref="R4965">_xlfn.IFS(ROUND(Q4965,0)=5,"Excellent",ROUND(Q4965,0)=4,"Good",ROUND(Q4965,0)=3,"Ok",ROUND(Q4965,0)&lt;3,"Bad")</f>
        <v>Excellent</v>
      </c>
      <c r="S4965">
        <v>42</v>
      </c>
      <c r="T4965" t="str">
        <f t="shared" si="310"/>
        <v>No</v>
      </c>
      <c r="U4965" s="65">
        <v>43647</v>
      </c>
      <c r="V4965" s="65">
        <v>44045</v>
      </c>
      <c r="W4965">
        <v>82</v>
      </c>
      <c r="X4965" t="str">
        <f t="shared" si="311"/>
        <v>Active</v>
      </c>
      <c r="Y4965" t="s">
        <v>15616</v>
      </c>
    </row>
    <row r="4966" spans="1:25" x14ac:dyDescent="0.25">
      <c r="A4966">
        <v>4965</v>
      </c>
      <c r="B4966" t="s">
        <v>14805</v>
      </c>
      <c r="C4966">
        <v>1497</v>
      </c>
      <c r="D4966" t="str">
        <f>VLOOKUP($C4966,Hosts!$A:$O,10,0)</f>
        <v>New York</v>
      </c>
      <c r="E4966" s="67">
        <f>INDEX(Hosts!$A:$O,MATCH(Places!$C4966,Hosts!$A:$A,0),MATCH(Places!E$1,Hosts!$1:$1,0))</f>
        <v>1</v>
      </c>
      <c r="F4966" s="67">
        <f>INDEX(Hosts!$A:$O,MATCH(Places!$C4966,Hosts!$A:$A,0),MATCH(Places!F$1,Hosts!$1:$1,0))</f>
        <v>0.98</v>
      </c>
      <c r="G4966" s="67" t="str">
        <f>INDEX(Hosts!$A:$O,MATCH(Places!$C4966,Hosts!$A:$A,0),MATCH(Places!G$1,Hosts!$1:$1,0))</f>
        <v>No</v>
      </c>
      <c r="H4966">
        <v>17</v>
      </c>
      <c r="I4966" t="str">
        <f>VLOOKUP($H4966,Neighborhoods!$A:$C,2,0)</f>
        <v>Manhattan</v>
      </c>
      <c r="J4966" t="str">
        <f>VLOOKUP($H4966,Neighborhoods!$A:$C,3,0)</f>
        <v>Hell's Kitchen</v>
      </c>
      <c r="K4966" t="s">
        <v>11822</v>
      </c>
      <c r="L4966" t="str">
        <f t="shared" si="308"/>
        <v>No</v>
      </c>
      <c r="M4966">
        <v>5</v>
      </c>
      <c r="N4966" t="str" cm="1">
        <f t="array" ref="N4966">_xlfn.IFS(M4966&lt;=2,"Small",M4966&lt;=5,"Medium",M4966&gt;5,"Large")</f>
        <v>Medium</v>
      </c>
      <c r="O4966" s="50">
        <v>99</v>
      </c>
      <c r="P4966" s="67">
        <f t="shared" si="309"/>
        <v>0.03</v>
      </c>
      <c r="Q4966" s="52">
        <v>4.82</v>
      </c>
      <c r="R4966" s="52" t="str" cm="1">
        <f t="array" ref="R4966">_xlfn.IFS(ROUND(Q4966,0)=5,"Excellent",ROUND(Q4966,0)=4,"Good",ROUND(Q4966,0)=3,"Ok",ROUND(Q4966,0)&lt;3,"Bad")</f>
        <v>Excellent</v>
      </c>
      <c r="S4966">
        <v>28</v>
      </c>
      <c r="T4966" t="str">
        <f t="shared" si="310"/>
        <v>No</v>
      </c>
      <c r="U4966" s="65">
        <v>43677</v>
      </c>
      <c r="V4966" s="65">
        <v>44054</v>
      </c>
      <c r="W4966">
        <v>335</v>
      </c>
      <c r="X4966" t="str">
        <f t="shared" si="311"/>
        <v>Active</v>
      </c>
      <c r="Y4966" t="s">
        <v>15616</v>
      </c>
    </row>
    <row r="4967" spans="1:25" x14ac:dyDescent="0.25">
      <c r="A4967">
        <v>4966</v>
      </c>
      <c r="B4967" t="s">
        <v>14086</v>
      </c>
      <c r="C4967">
        <v>1091</v>
      </c>
      <c r="D4967" t="str">
        <f>VLOOKUP($C4967,Hosts!$A:$O,10,0)</f>
        <v>New York</v>
      </c>
      <c r="E4967" s="67">
        <f>INDEX(Hosts!$A:$O,MATCH(Places!$C4967,Hosts!$A:$A,0),MATCH(Places!E$1,Hosts!$1:$1,0))</f>
        <v>0.9</v>
      </c>
      <c r="F4967" s="67">
        <f>INDEX(Hosts!$A:$O,MATCH(Places!$C4967,Hosts!$A:$A,0),MATCH(Places!F$1,Hosts!$1:$1,0))</f>
        <v>0.97</v>
      </c>
      <c r="G4967" s="67" t="str">
        <f>INDEX(Hosts!$A:$O,MATCH(Places!$C4967,Hosts!$A:$A,0),MATCH(Places!G$1,Hosts!$1:$1,0))</f>
        <v>No</v>
      </c>
      <c r="H4967">
        <v>12</v>
      </c>
      <c r="I4967" t="str">
        <f>VLOOKUP($H4967,Neighborhoods!$A:$C,2,0)</f>
        <v>Brooklyn</v>
      </c>
      <c r="J4967" t="str">
        <f>VLOOKUP($H4967,Neighborhoods!$A:$C,3,0)</f>
        <v>Williamsburg</v>
      </c>
      <c r="K4967" t="s">
        <v>11822</v>
      </c>
      <c r="L4967" t="str">
        <f t="shared" si="308"/>
        <v>No</v>
      </c>
      <c r="M4967">
        <v>2</v>
      </c>
      <c r="N4967" t="str" cm="1">
        <f t="array" ref="N4967">_xlfn.IFS(M4967&lt;=2,"Small",M4967&lt;=5,"Medium",M4967&gt;5,"Large")</f>
        <v>Small</v>
      </c>
      <c r="O4967" s="50">
        <v>110</v>
      </c>
      <c r="P4967" s="67">
        <f t="shared" si="309"/>
        <v>0.03</v>
      </c>
      <c r="Q4967" s="52">
        <v>5</v>
      </c>
      <c r="R4967" s="52" t="str" cm="1">
        <f t="array" ref="R4967">_xlfn.IFS(ROUND(Q4967,0)=5,"Excellent",ROUND(Q4967,0)=4,"Good",ROUND(Q4967,0)=3,"Ok",ROUND(Q4967,0)&lt;3,"Bad")</f>
        <v>Excellent</v>
      </c>
      <c r="S4967">
        <v>12</v>
      </c>
      <c r="T4967" t="str">
        <f t="shared" si="310"/>
        <v>No</v>
      </c>
      <c r="U4967" s="65">
        <v>43966</v>
      </c>
      <c r="V4967" s="65">
        <v>44041</v>
      </c>
      <c r="W4967">
        <v>319</v>
      </c>
      <c r="X4967" t="str">
        <f t="shared" si="311"/>
        <v>Active</v>
      </c>
      <c r="Y4967" t="s">
        <v>15615</v>
      </c>
    </row>
    <row r="4968" spans="1:25" x14ac:dyDescent="0.25">
      <c r="A4968">
        <v>4967</v>
      </c>
      <c r="B4968" t="s">
        <v>14066</v>
      </c>
      <c r="C4968">
        <v>3634</v>
      </c>
      <c r="D4968" t="str">
        <f>VLOOKUP($C4968,Hosts!$A:$O,10,0)</f>
        <v>New York</v>
      </c>
      <c r="E4968" s="67">
        <f>INDEX(Hosts!$A:$O,MATCH(Places!$C4968,Hosts!$A:$A,0),MATCH(Places!E$1,Hosts!$1:$1,0))</f>
        <v>0.95</v>
      </c>
      <c r="F4968" s="67">
        <f>INDEX(Hosts!$A:$O,MATCH(Places!$C4968,Hosts!$A:$A,0),MATCH(Places!F$1,Hosts!$1:$1,0))</f>
        <v>0.92</v>
      </c>
      <c r="G4968" s="67" t="str">
        <f>INDEX(Hosts!$A:$O,MATCH(Places!$C4968,Hosts!$A:$A,0),MATCH(Places!G$1,Hosts!$1:$1,0))</f>
        <v>No</v>
      </c>
      <c r="H4968">
        <v>17</v>
      </c>
      <c r="I4968" t="str">
        <f>VLOOKUP($H4968,Neighborhoods!$A:$C,2,0)</f>
        <v>Manhattan</v>
      </c>
      <c r="J4968" t="str">
        <f>VLOOKUP($H4968,Neighborhoods!$A:$C,3,0)</f>
        <v>Hell's Kitchen</v>
      </c>
      <c r="K4968" t="s">
        <v>1</v>
      </c>
      <c r="L4968" t="str">
        <f t="shared" si="308"/>
        <v>Yes</v>
      </c>
      <c r="M4968">
        <v>1</v>
      </c>
      <c r="N4968" t="str" cm="1">
        <f t="array" ref="N4968">_xlfn.IFS(M4968&lt;=2,"Small",M4968&lt;=5,"Medium",M4968&gt;5,"Large")</f>
        <v>Small</v>
      </c>
      <c r="O4968" s="50">
        <v>60</v>
      </c>
      <c r="P4968" s="67">
        <f t="shared" si="309"/>
        <v>0.03</v>
      </c>
      <c r="Q4968" s="52">
        <v>4.5199999999999996</v>
      </c>
      <c r="R4968" s="52" t="str" cm="1">
        <f t="array" ref="R4968">_xlfn.IFS(ROUND(Q4968,0)=5,"Excellent",ROUND(Q4968,0)=4,"Good",ROUND(Q4968,0)=3,"Ok",ROUND(Q4968,0)&lt;3,"Bad")</f>
        <v>Excellent</v>
      </c>
      <c r="S4968">
        <v>25</v>
      </c>
      <c r="T4968" t="str">
        <f t="shared" si="310"/>
        <v>No</v>
      </c>
      <c r="U4968" s="65">
        <v>43723</v>
      </c>
      <c r="V4968" s="65">
        <v>43907</v>
      </c>
      <c r="W4968">
        <v>39</v>
      </c>
      <c r="X4968" t="str">
        <f t="shared" si="311"/>
        <v>Active</v>
      </c>
      <c r="Y4968" t="s">
        <v>15616</v>
      </c>
    </row>
    <row r="4969" spans="1:25" x14ac:dyDescent="0.25">
      <c r="A4969">
        <v>4968</v>
      </c>
      <c r="B4969" t="s">
        <v>14434</v>
      </c>
      <c r="C4969">
        <v>1124</v>
      </c>
      <c r="D4969" t="str">
        <f>VLOOKUP($C4969,Hosts!$A:$O,10,0)</f>
        <v>New York</v>
      </c>
      <c r="E4969" s="67">
        <f>INDEX(Hosts!$A:$O,MATCH(Places!$C4969,Hosts!$A:$A,0),MATCH(Places!E$1,Hosts!$1:$1,0))</f>
        <v>0.75</v>
      </c>
      <c r="F4969" s="67">
        <f>INDEX(Hosts!$A:$O,MATCH(Places!$C4969,Hosts!$A:$A,0),MATCH(Places!F$1,Hosts!$1:$1,0))</f>
        <v>0.84</v>
      </c>
      <c r="G4969" s="67" t="str">
        <f>INDEX(Hosts!$A:$O,MATCH(Places!$C4969,Hosts!$A:$A,0),MATCH(Places!G$1,Hosts!$1:$1,0))</f>
        <v>No</v>
      </c>
      <c r="H4969">
        <v>7</v>
      </c>
      <c r="I4969" t="str">
        <f>VLOOKUP($H4969,Neighborhoods!$A:$C,2,0)</f>
        <v>Brooklyn</v>
      </c>
      <c r="J4969" t="str">
        <f>VLOOKUP($H4969,Neighborhoods!$A:$C,3,0)</f>
        <v>Bedford-Stuyvesant</v>
      </c>
      <c r="K4969" t="s">
        <v>11822</v>
      </c>
      <c r="L4969" t="str">
        <f t="shared" si="308"/>
        <v>No</v>
      </c>
      <c r="M4969">
        <v>3</v>
      </c>
      <c r="N4969" t="str" cm="1">
        <f t="array" ref="N4969">_xlfn.IFS(M4969&lt;=2,"Small",M4969&lt;=5,"Medium",M4969&gt;5,"Large")</f>
        <v>Medium</v>
      </c>
      <c r="O4969" s="50">
        <v>95</v>
      </c>
      <c r="P4969" s="67">
        <f t="shared" si="309"/>
        <v>0.03</v>
      </c>
      <c r="Q4969" s="52">
        <v>4.8099999999999996</v>
      </c>
      <c r="R4969" s="52" t="str" cm="1">
        <f t="array" ref="R4969">_xlfn.IFS(ROUND(Q4969,0)=5,"Excellent",ROUND(Q4969,0)=4,"Good",ROUND(Q4969,0)=3,"Ok",ROUND(Q4969,0)&lt;3,"Bad")</f>
        <v>Excellent</v>
      </c>
      <c r="S4969">
        <v>21</v>
      </c>
      <c r="T4969" t="str">
        <f t="shared" si="310"/>
        <v>No</v>
      </c>
      <c r="U4969" s="65">
        <v>43639</v>
      </c>
      <c r="V4969" s="65">
        <v>43886</v>
      </c>
      <c r="W4969">
        <v>122</v>
      </c>
      <c r="X4969" t="str">
        <f t="shared" si="311"/>
        <v>Active</v>
      </c>
      <c r="Y4969" t="s">
        <v>15615</v>
      </c>
    </row>
    <row r="4970" spans="1:25" x14ac:dyDescent="0.25">
      <c r="A4970">
        <v>4969</v>
      </c>
      <c r="B4970" t="s">
        <v>3463</v>
      </c>
      <c r="C4970">
        <v>3593</v>
      </c>
      <c r="D4970" t="str">
        <f>VLOOKUP($C4970,Hosts!$A:$O,10,0)</f>
        <v>New York</v>
      </c>
      <c r="E4970" s="67">
        <f>INDEX(Hosts!$A:$O,MATCH(Places!$C4970,Hosts!$A:$A,0),MATCH(Places!E$1,Hosts!$1:$1,0))</f>
        <v>0.7</v>
      </c>
      <c r="F4970" s="67">
        <f>INDEX(Hosts!$A:$O,MATCH(Places!$C4970,Hosts!$A:$A,0),MATCH(Places!F$1,Hosts!$1:$1,0))</f>
        <v>0.86</v>
      </c>
      <c r="G4970" s="67" t="str">
        <f>INDEX(Hosts!$A:$O,MATCH(Places!$C4970,Hosts!$A:$A,0),MATCH(Places!G$1,Hosts!$1:$1,0))</f>
        <v>Yes</v>
      </c>
      <c r="H4970">
        <v>21</v>
      </c>
      <c r="I4970" t="str">
        <f>VLOOKUP($H4970,Neighborhoods!$A:$C,2,0)</f>
        <v>Queens</v>
      </c>
      <c r="J4970" t="str">
        <f>VLOOKUP($H4970,Neighborhoods!$A:$C,3,0)</f>
        <v>Astoria</v>
      </c>
      <c r="K4970" t="s">
        <v>11822</v>
      </c>
      <c r="L4970" t="str">
        <f t="shared" si="308"/>
        <v>No</v>
      </c>
      <c r="M4970">
        <v>6</v>
      </c>
      <c r="N4970" t="str" cm="1">
        <f t="array" ref="N4970">_xlfn.IFS(M4970&lt;=2,"Small",M4970&lt;=5,"Medium",M4970&gt;5,"Large")</f>
        <v>Large</v>
      </c>
      <c r="O4970" s="50">
        <v>144</v>
      </c>
      <c r="P4970" s="67">
        <f t="shared" si="309"/>
        <v>0.03</v>
      </c>
      <c r="Q4970" s="52">
        <v>5</v>
      </c>
      <c r="R4970" s="52" t="str" cm="1">
        <f t="array" ref="R4970">_xlfn.IFS(ROUND(Q4970,0)=5,"Excellent",ROUND(Q4970,0)=4,"Good",ROUND(Q4970,0)=3,"Ok",ROUND(Q4970,0)&lt;3,"Bad")</f>
        <v>Excellent</v>
      </c>
      <c r="S4970">
        <v>24</v>
      </c>
      <c r="T4970" t="str">
        <f t="shared" si="310"/>
        <v>No</v>
      </c>
      <c r="U4970" s="65">
        <v>43645</v>
      </c>
      <c r="V4970" s="65">
        <v>44042</v>
      </c>
      <c r="W4970">
        <v>89</v>
      </c>
      <c r="X4970" t="str">
        <f t="shared" si="311"/>
        <v>Active</v>
      </c>
      <c r="Y4970" t="s">
        <v>15615</v>
      </c>
    </row>
    <row r="4971" spans="1:25" x14ac:dyDescent="0.25">
      <c r="A4971">
        <v>4970</v>
      </c>
      <c r="B4971" t="s">
        <v>15237</v>
      </c>
      <c r="C4971">
        <v>84</v>
      </c>
      <c r="D4971" t="str">
        <f>VLOOKUP($C4971,Hosts!$A:$O,10,0)</f>
        <v>California</v>
      </c>
      <c r="E4971" s="67">
        <f>INDEX(Hosts!$A:$O,MATCH(Places!$C4971,Hosts!$A:$A,0),MATCH(Places!E$1,Hosts!$1:$1,0))</f>
        <v>1</v>
      </c>
      <c r="F4971" s="67">
        <f>INDEX(Hosts!$A:$O,MATCH(Places!$C4971,Hosts!$A:$A,0),MATCH(Places!F$1,Hosts!$1:$1,0))</f>
        <v>1</v>
      </c>
      <c r="G4971" s="67" t="str">
        <f>INDEX(Hosts!$A:$O,MATCH(Places!$C4971,Hosts!$A:$A,0),MATCH(Places!G$1,Hosts!$1:$1,0))</f>
        <v>Yes</v>
      </c>
      <c r="H4971">
        <v>7</v>
      </c>
      <c r="I4971" t="str">
        <f>VLOOKUP($H4971,Neighborhoods!$A:$C,2,0)</f>
        <v>Brooklyn</v>
      </c>
      <c r="J4971" t="str">
        <f>VLOOKUP($H4971,Neighborhoods!$A:$C,3,0)</f>
        <v>Bedford-Stuyvesant</v>
      </c>
      <c r="K4971" t="s">
        <v>11822</v>
      </c>
      <c r="L4971" t="str">
        <f t="shared" si="308"/>
        <v>No</v>
      </c>
      <c r="M4971">
        <v>2</v>
      </c>
      <c r="N4971" t="str" cm="1">
        <f t="array" ref="N4971">_xlfn.IFS(M4971&lt;=2,"Small",M4971&lt;=5,"Medium",M4971&gt;5,"Large")</f>
        <v>Small</v>
      </c>
      <c r="O4971" s="50">
        <v>117</v>
      </c>
      <c r="P4971" s="67">
        <f t="shared" si="309"/>
        <v>0.03</v>
      </c>
      <c r="Q4971" s="52">
        <v>4.93</v>
      </c>
      <c r="R4971" s="52" t="str" cm="1">
        <f t="array" ref="R4971">_xlfn.IFS(ROUND(Q4971,0)=5,"Excellent",ROUND(Q4971,0)=4,"Good",ROUND(Q4971,0)=3,"Ok",ROUND(Q4971,0)&lt;3,"Bad")</f>
        <v>Excellent</v>
      </c>
      <c r="S4971">
        <v>14</v>
      </c>
      <c r="T4971" t="str">
        <f t="shared" si="310"/>
        <v>No</v>
      </c>
      <c r="U4971" s="65">
        <v>43653</v>
      </c>
      <c r="V4971" s="65">
        <v>43749</v>
      </c>
      <c r="W4971">
        <v>0</v>
      </c>
      <c r="X4971" t="str">
        <f t="shared" si="311"/>
        <v>Inactive</v>
      </c>
      <c r="Y4971" t="s">
        <v>15615</v>
      </c>
    </row>
    <row r="4972" spans="1:25" x14ac:dyDescent="0.25">
      <c r="A4972">
        <v>4971</v>
      </c>
      <c r="B4972" t="s">
        <v>3464</v>
      </c>
      <c r="C4972">
        <v>1595</v>
      </c>
      <c r="D4972" t="str">
        <f>VLOOKUP($C4972,Hosts!$A:$O,10,0)</f>
        <v>New York</v>
      </c>
      <c r="E4972" s="67">
        <f>INDEX(Hosts!$A:$O,MATCH(Places!$C4972,Hosts!$A:$A,0),MATCH(Places!E$1,Hosts!$1:$1,0))</f>
        <v>0.77</v>
      </c>
      <c r="F4972" s="67">
        <f>INDEX(Hosts!$A:$O,MATCH(Places!$C4972,Hosts!$A:$A,0),MATCH(Places!F$1,Hosts!$1:$1,0))</f>
        <v>1</v>
      </c>
      <c r="G4972" s="67" t="str">
        <f>INDEX(Hosts!$A:$O,MATCH(Places!$C4972,Hosts!$A:$A,0),MATCH(Places!G$1,Hosts!$1:$1,0))</f>
        <v>Yes</v>
      </c>
      <c r="H4972">
        <v>16</v>
      </c>
      <c r="I4972" t="str">
        <f>VLOOKUP($H4972,Neighborhoods!$A:$C,2,0)</f>
        <v>Manhattan</v>
      </c>
      <c r="J4972" t="str">
        <f>VLOOKUP($H4972,Neighborhoods!$A:$C,3,0)</f>
        <v>Harlem</v>
      </c>
      <c r="K4972" t="s">
        <v>11822</v>
      </c>
      <c r="L4972" t="str">
        <f t="shared" si="308"/>
        <v>No</v>
      </c>
      <c r="M4972">
        <v>4</v>
      </c>
      <c r="N4972" t="str" cm="1">
        <f t="array" ref="N4972">_xlfn.IFS(M4972&lt;=2,"Small",M4972&lt;=5,"Medium",M4972&gt;5,"Large")</f>
        <v>Medium</v>
      </c>
      <c r="O4972" s="50">
        <v>149</v>
      </c>
      <c r="P4972" s="67">
        <f t="shared" si="309"/>
        <v>0.03</v>
      </c>
      <c r="Q4972" s="52">
        <v>4.84</v>
      </c>
      <c r="R4972" s="52" t="str" cm="1">
        <f t="array" ref="R4972">_xlfn.IFS(ROUND(Q4972,0)=5,"Excellent",ROUND(Q4972,0)=4,"Good",ROUND(Q4972,0)=3,"Ok",ROUND(Q4972,0)&lt;3,"Bad")</f>
        <v>Excellent</v>
      </c>
      <c r="S4972">
        <v>45</v>
      </c>
      <c r="T4972" t="str">
        <f t="shared" si="310"/>
        <v>No</v>
      </c>
      <c r="U4972" s="65">
        <v>43651</v>
      </c>
      <c r="V4972" s="65">
        <v>44049</v>
      </c>
      <c r="W4972">
        <v>318</v>
      </c>
      <c r="X4972" t="str">
        <f t="shared" si="311"/>
        <v>Active</v>
      </c>
      <c r="Y4972" t="s">
        <v>15616</v>
      </c>
    </row>
    <row r="4973" spans="1:25" x14ac:dyDescent="0.25">
      <c r="A4973">
        <v>4972</v>
      </c>
      <c r="B4973" t="s">
        <v>3465</v>
      </c>
      <c r="C4973">
        <v>2625</v>
      </c>
      <c r="D4973" t="str">
        <f>VLOOKUP($C4973,Hosts!$A:$O,10,0)</f>
        <v>New York</v>
      </c>
      <c r="E4973" s="67">
        <f>INDEX(Hosts!$A:$O,MATCH(Places!$C4973,Hosts!$A:$A,0),MATCH(Places!E$1,Hosts!$1:$1,0))</f>
        <v>1</v>
      </c>
      <c r="F4973" s="67">
        <f>INDEX(Hosts!$A:$O,MATCH(Places!$C4973,Hosts!$A:$A,0),MATCH(Places!F$1,Hosts!$1:$1,0))</f>
        <v>1</v>
      </c>
      <c r="G4973" s="67" t="str">
        <f>INDEX(Hosts!$A:$O,MATCH(Places!$C4973,Hosts!$A:$A,0),MATCH(Places!G$1,Hosts!$1:$1,0))</f>
        <v>No</v>
      </c>
      <c r="H4973">
        <v>9</v>
      </c>
      <c r="I4973" t="str">
        <f>VLOOKUP($H4973,Neighborhoods!$A:$C,2,0)</f>
        <v>Brooklyn</v>
      </c>
      <c r="J4973" t="str">
        <f>VLOOKUP($H4973,Neighborhoods!$A:$C,3,0)</f>
        <v>Crown Heights</v>
      </c>
      <c r="K4973" t="s">
        <v>11822</v>
      </c>
      <c r="L4973" t="str">
        <f t="shared" si="308"/>
        <v>No</v>
      </c>
      <c r="M4973">
        <v>6</v>
      </c>
      <c r="N4973" t="str" cm="1">
        <f t="array" ref="N4973">_xlfn.IFS(M4973&lt;=2,"Small",M4973&lt;=5,"Medium",M4973&gt;5,"Large")</f>
        <v>Large</v>
      </c>
      <c r="O4973" s="50">
        <v>115</v>
      </c>
      <c r="P4973" s="67">
        <f t="shared" si="309"/>
        <v>0.03</v>
      </c>
      <c r="Q4973" s="52">
        <v>5</v>
      </c>
      <c r="R4973" s="52" t="str" cm="1">
        <f t="array" ref="R4973">_xlfn.IFS(ROUND(Q4973,0)=5,"Excellent",ROUND(Q4973,0)=4,"Good",ROUND(Q4973,0)=3,"Ok",ROUND(Q4973,0)&lt;3,"Bad")</f>
        <v>Excellent</v>
      </c>
      <c r="S4973">
        <v>7</v>
      </c>
      <c r="T4973" t="str">
        <f t="shared" si="310"/>
        <v>No</v>
      </c>
      <c r="U4973" s="65">
        <v>43647</v>
      </c>
      <c r="V4973" s="65">
        <v>44027</v>
      </c>
      <c r="W4973">
        <v>24</v>
      </c>
      <c r="X4973" t="str">
        <f t="shared" si="311"/>
        <v>Active</v>
      </c>
      <c r="Y4973" t="s">
        <v>15616</v>
      </c>
    </row>
    <row r="4974" spans="1:25" x14ac:dyDescent="0.25">
      <c r="A4974">
        <v>4973</v>
      </c>
      <c r="B4974" t="s">
        <v>3466</v>
      </c>
      <c r="C4974">
        <v>3917</v>
      </c>
      <c r="D4974" t="str">
        <f>VLOOKUP($C4974,Hosts!$A:$O,10,0)</f>
        <v>New York</v>
      </c>
      <c r="E4974" s="67">
        <f>INDEX(Hosts!$A:$O,MATCH(Places!$C4974,Hosts!$A:$A,0),MATCH(Places!E$1,Hosts!$1:$1,0))</f>
        <v>0.93</v>
      </c>
      <c r="F4974" s="67">
        <f>INDEX(Hosts!$A:$O,MATCH(Places!$C4974,Hosts!$A:$A,0),MATCH(Places!F$1,Hosts!$1:$1,0))</f>
        <v>0.87</v>
      </c>
      <c r="G4974" s="67" t="str">
        <f>INDEX(Hosts!$A:$O,MATCH(Places!$C4974,Hosts!$A:$A,0),MATCH(Places!G$1,Hosts!$1:$1,0))</f>
        <v>No</v>
      </c>
      <c r="H4974">
        <v>12</v>
      </c>
      <c r="I4974" t="str">
        <f>VLOOKUP($H4974,Neighborhoods!$A:$C,2,0)</f>
        <v>Brooklyn</v>
      </c>
      <c r="J4974" t="str">
        <f>VLOOKUP($H4974,Neighborhoods!$A:$C,3,0)</f>
        <v>Williamsburg</v>
      </c>
      <c r="K4974" t="s">
        <v>11822</v>
      </c>
      <c r="L4974" t="str">
        <f t="shared" si="308"/>
        <v>No</v>
      </c>
      <c r="M4974">
        <v>6</v>
      </c>
      <c r="N4974" t="str" cm="1">
        <f t="array" ref="N4974">_xlfn.IFS(M4974&lt;=2,"Small",M4974&lt;=5,"Medium",M4974&gt;5,"Large")</f>
        <v>Large</v>
      </c>
      <c r="O4974" s="50">
        <v>67</v>
      </c>
      <c r="P4974" s="67">
        <f t="shared" si="309"/>
        <v>0.03</v>
      </c>
      <c r="Q4974" s="52">
        <v>4.88</v>
      </c>
      <c r="R4974" s="52" t="str" cm="1">
        <f t="array" ref="R4974">_xlfn.IFS(ROUND(Q4974,0)=5,"Excellent",ROUND(Q4974,0)=4,"Good",ROUND(Q4974,0)=3,"Ok",ROUND(Q4974,0)&lt;3,"Bad")</f>
        <v>Excellent</v>
      </c>
      <c r="S4974">
        <v>49</v>
      </c>
      <c r="T4974" t="str">
        <f t="shared" si="310"/>
        <v>No</v>
      </c>
      <c r="U4974" s="65">
        <v>43644</v>
      </c>
      <c r="V4974" s="65">
        <v>44051</v>
      </c>
      <c r="W4974">
        <v>25</v>
      </c>
      <c r="X4974" t="str">
        <f t="shared" si="311"/>
        <v>Active</v>
      </c>
      <c r="Y4974" t="s">
        <v>15615</v>
      </c>
    </row>
    <row r="4975" spans="1:25" x14ac:dyDescent="0.25">
      <c r="A4975">
        <v>4974</v>
      </c>
      <c r="B4975" t="s">
        <v>15149</v>
      </c>
      <c r="C4975">
        <v>664</v>
      </c>
      <c r="D4975" t="str">
        <f>VLOOKUP($C4975,Hosts!$A:$O,10,0)</f>
        <v>New York</v>
      </c>
      <c r="E4975" s="67">
        <f>INDEX(Hosts!$A:$O,MATCH(Places!$C4975,Hosts!$A:$A,0),MATCH(Places!E$1,Hosts!$1:$1,0))</f>
        <v>1</v>
      </c>
      <c r="F4975" s="67">
        <f>INDEX(Hosts!$A:$O,MATCH(Places!$C4975,Hosts!$A:$A,0),MATCH(Places!F$1,Hosts!$1:$1,0))</f>
        <v>0.97</v>
      </c>
      <c r="G4975" s="67" t="str">
        <f>INDEX(Hosts!$A:$O,MATCH(Places!$C4975,Hosts!$A:$A,0),MATCH(Places!G$1,Hosts!$1:$1,0))</f>
        <v>Yes</v>
      </c>
      <c r="H4975">
        <v>20</v>
      </c>
      <c r="I4975" t="str">
        <f>VLOOKUP($H4975,Neighborhoods!$A:$C,2,0)</f>
        <v>Manhattan</v>
      </c>
      <c r="J4975" t="str">
        <f>VLOOKUP($H4975,Neighborhoods!$A:$C,3,0)</f>
        <v>Upper West Side</v>
      </c>
      <c r="K4975" t="s">
        <v>11822</v>
      </c>
      <c r="L4975" t="str">
        <f t="shared" si="308"/>
        <v>No</v>
      </c>
      <c r="M4975">
        <v>4</v>
      </c>
      <c r="N4975" t="str" cm="1">
        <f t="array" ref="N4975">_xlfn.IFS(M4975&lt;=2,"Small",M4975&lt;=5,"Medium",M4975&gt;5,"Large")</f>
        <v>Medium</v>
      </c>
      <c r="O4975" s="50">
        <v>145</v>
      </c>
      <c r="P4975" s="67">
        <f t="shared" si="309"/>
        <v>0.03</v>
      </c>
      <c r="Q4975" s="52">
        <v>5</v>
      </c>
      <c r="R4975" s="52" t="str" cm="1">
        <f t="array" ref="R4975">_xlfn.IFS(ROUND(Q4975,0)=5,"Excellent",ROUND(Q4975,0)=4,"Good",ROUND(Q4975,0)=3,"Ok",ROUND(Q4975,0)&lt;3,"Bad")</f>
        <v>Excellent</v>
      </c>
      <c r="S4975">
        <v>20</v>
      </c>
      <c r="T4975" t="str">
        <f t="shared" si="310"/>
        <v>No</v>
      </c>
      <c r="U4975" s="65">
        <v>43668</v>
      </c>
      <c r="V4975" s="65">
        <v>43903</v>
      </c>
      <c r="W4975">
        <v>132</v>
      </c>
      <c r="X4975" t="str">
        <f t="shared" si="311"/>
        <v>Active</v>
      </c>
      <c r="Y4975" t="s">
        <v>15615</v>
      </c>
    </row>
    <row r="4976" spans="1:25" x14ac:dyDescent="0.25">
      <c r="A4976">
        <v>4975</v>
      </c>
      <c r="B4976" t="s">
        <v>3467</v>
      </c>
      <c r="C4976">
        <v>3918</v>
      </c>
      <c r="D4976" t="str">
        <f>VLOOKUP($C4976,Hosts!$A:$O,10,0)</f>
        <v>New York</v>
      </c>
      <c r="E4976" s="67">
        <f>INDEX(Hosts!$A:$O,MATCH(Places!$C4976,Hosts!$A:$A,0),MATCH(Places!E$1,Hosts!$1:$1,0))</f>
        <v>1</v>
      </c>
      <c r="F4976" s="67">
        <f>INDEX(Hosts!$A:$O,MATCH(Places!$C4976,Hosts!$A:$A,0),MATCH(Places!F$1,Hosts!$1:$1,0))</f>
        <v>0.96</v>
      </c>
      <c r="G4976" s="67" t="str">
        <f>INDEX(Hosts!$A:$O,MATCH(Places!$C4976,Hosts!$A:$A,0),MATCH(Places!G$1,Hosts!$1:$1,0))</f>
        <v>No</v>
      </c>
      <c r="H4976">
        <v>23</v>
      </c>
      <c r="I4976" t="str">
        <f>VLOOKUP($H4976,Neighborhoods!$A:$C,2,0)</f>
        <v>Queens</v>
      </c>
      <c r="J4976" t="str">
        <f>VLOOKUP($H4976,Neighborhoods!$A:$C,3,0)</f>
        <v>Jamaica</v>
      </c>
      <c r="K4976" t="s">
        <v>11822</v>
      </c>
      <c r="L4976" t="str">
        <f t="shared" si="308"/>
        <v>No</v>
      </c>
      <c r="M4976">
        <v>4</v>
      </c>
      <c r="N4976" t="str" cm="1">
        <f t="array" ref="N4976">_xlfn.IFS(M4976&lt;=2,"Small",M4976&lt;=5,"Medium",M4976&gt;5,"Large")</f>
        <v>Medium</v>
      </c>
      <c r="O4976" s="50">
        <v>135</v>
      </c>
      <c r="P4976" s="67">
        <f t="shared" si="309"/>
        <v>0.03</v>
      </c>
      <c r="Q4976" s="52">
        <v>4.96</v>
      </c>
      <c r="R4976" s="52" t="str" cm="1">
        <f t="array" ref="R4976">_xlfn.IFS(ROUND(Q4976,0)=5,"Excellent",ROUND(Q4976,0)=4,"Good",ROUND(Q4976,0)=3,"Ok",ROUND(Q4976,0)&lt;3,"Bad")</f>
        <v>Excellent</v>
      </c>
      <c r="S4976">
        <v>23</v>
      </c>
      <c r="T4976" t="str">
        <f t="shared" si="310"/>
        <v>No</v>
      </c>
      <c r="U4976" s="65">
        <v>43647</v>
      </c>
      <c r="V4976" s="65">
        <v>44052</v>
      </c>
      <c r="W4976">
        <v>356</v>
      </c>
      <c r="X4976" t="str">
        <f t="shared" si="311"/>
        <v>Active</v>
      </c>
      <c r="Y4976" t="s">
        <v>15615</v>
      </c>
    </row>
    <row r="4977" spans="1:25" x14ac:dyDescent="0.25">
      <c r="A4977">
        <v>4976</v>
      </c>
      <c r="B4977" t="s">
        <v>14995</v>
      </c>
      <c r="C4977">
        <v>3919</v>
      </c>
      <c r="D4977" t="str">
        <f>VLOOKUP($C4977,Hosts!$A:$O,10,0)</f>
        <v>New York</v>
      </c>
      <c r="E4977" s="67">
        <f>INDEX(Hosts!$A:$O,MATCH(Places!$C4977,Hosts!$A:$A,0),MATCH(Places!E$1,Hosts!$1:$1,0))</f>
        <v>0.8</v>
      </c>
      <c r="F4977" s="67">
        <f>INDEX(Hosts!$A:$O,MATCH(Places!$C4977,Hosts!$A:$A,0),MATCH(Places!F$1,Hosts!$1:$1,0))</f>
        <v>0.9</v>
      </c>
      <c r="G4977" s="67" t="str">
        <f>INDEX(Hosts!$A:$O,MATCH(Places!$C4977,Hosts!$A:$A,0),MATCH(Places!G$1,Hosts!$1:$1,0))</f>
        <v>No</v>
      </c>
      <c r="H4977">
        <v>17</v>
      </c>
      <c r="I4977" t="str">
        <f>VLOOKUP($H4977,Neighborhoods!$A:$C,2,0)</f>
        <v>Manhattan</v>
      </c>
      <c r="J4977" t="str">
        <f>VLOOKUP($H4977,Neighborhoods!$A:$C,3,0)</f>
        <v>Hell's Kitchen</v>
      </c>
      <c r="K4977" t="s">
        <v>11822</v>
      </c>
      <c r="L4977" t="str">
        <f t="shared" si="308"/>
        <v>No</v>
      </c>
      <c r="M4977">
        <v>2</v>
      </c>
      <c r="N4977" t="str" cm="1">
        <f t="array" ref="N4977">_xlfn.IFS(M4977&lt;=2,"Small",M4977&lt;=5,"Medium",M4977&gt;5,"Large")</f>
        <v>Small</v>
      </c>
      <c r="O4977" s="50">
        <v>139</v>
      </c>
      <c r="P4977" s="67">
        <f t="shared" si="309"/>
        <v>0.03</v>
      </c>
      <c r="Q4977" s="52">
        <v>4.75</v>
      </c>
      <c r="R4977" s="52" t="str" cm="1">
        <f t="array" ref="R4977">_xlfn.IFS(ROUND(Q4977,0)=5,"Excellent",ROUND(Q4977,0)=4,"Good",ROUND(Q4977,0)=3,"Ok",ROUND(Q4977,0)&lt;3,"Bad")</f>
        <v>Excellent</v>
      </c>
      <c r="S4977">
        <v>4</v>
      </c>
      <c r="T4977" t="str">
        <f t="shared" si="310"/>
        <v>No</v>
      </c>
      <c r="U4977" s="65">
        <v>43799</v>
      </c>
      <c r="V4977" s="65">
        <v>43855</v>
      </c>
      <c r="W4977">
        <v>35</v>
      </c>
      <c r="X4977" t="str">
        <f t="shared" si="311"/>
        <v>Active</v>
      </c>
      <c r="Y4977" t="s">
        <v>15615</v>
      </c>
    </row>
    <row r="4978" spans="1:25" x14ac:dyDescent="0.25">
      <c r="A4978">
        <v>4977</v>
      </c>
      <c r="B4978" t="s">
        <v>3468</v>
      </c>
      <c r="C4978">
        <v>3920</v>
      </c>
      <c r="D4978" t="str">
        <f>VLOOKUP($C4978,Hosts!$A:$O,10,0)</f>
        <v>New York</v>
      </c>
      <c r="E4978" s="67">
        <f>INDEX(Hosts!$A:$O,MATCH(Places!$C4978,Hosts!$A:$A,0),MATCH(Places!E$1,Hosts!$1:$1,0))</f>
        <v>0</v>
      </c>
      <c r="F4978" s="67">
        <f>INDEX(Hosts!$A:$O,MATCH(Places!$C4978,Hosts!$A:$A,0),MATCH(Places!F$1,Hosts!$1:$1,0))</f>
        <v>0.67</v>
      </c>
      <c r="G4978" s="67" t="str">
        <f>INDEX(Hosts!$A:$O,MATCH(Places!$C4978,Hosts!$A:$A,0),MATCH(Places!G$1,Hosts!$1:$1,0))</f>
        <v>No</v>
      </c>
      <c r="H4978">
        <v>16</v>
      </c>
      <c r="I4978" t="str">
        <f>VLOOKUP($H4978,Neighborhoods!$A:$C,2,0)</f>
        <v>Manhattan</v>
      </c>
      <c r="J4978" t="str">
        <f>VLOOKUP($H4978,Neighborhoods!$A:$C,3,0)</f>
        <v>Harlem</v>
      </c>
      <c r="K4978" t="s">
        <v>1</v>
      </c>
      <c r="L4978" t="str">
        <f t="shared" si="308"/>
        <v>Yes</v>
      </c>
      <c r="M4978">
        <v>1</v>
      </c>
      <c r="N4978" t="str" cm="1">
        <f t="array" ref="N4978">_xlfn.IFS(M4978&lt;=2,"Small",M4978&lt;=5,"Medium",M4978&gt;5,"Large")</f>
        <v>Small</v>
      </c>
      <c r="O4978" s="50">
        <v>70</v>
      </c>
      <c r="P4978" s="67">
        <f t="shared" si="309"/>
        <v>0.03</v>
      </c>
      <c r="Q4978" s="52">
        <v>4.57</v>
      </c>
      <c r="R4978" s="52" t="str" cm="1">
        <f t="array" ref="R4978">_xlfn.IFS(ROUND(Q4978,0)=5,"Excellent",ROUND(Q4978,0)=4,"Good",ROUND(Q4978,0)=3,"Ok",ROUND(Q4978,0)&lt;3,"Bad")</f>
        <v>Excellent</v>
      </c>
      <c r="S4978">
        <v>7</v>
      </c>
      <c r="T4978" t="str">
        <f t="shared" si="310"/>
        <v>No</v>
      </c>
      <c r="U4978" s="65">
        <v>43652</v>
      </c>
      <c r="V4978" s="65">
        <v>43708</v>
      </c>
      <c r="W4978">
        <v>365</v>
      </c>
      <c r="X4978" t="str">
        <f t="shared" si="311"/>
        <v>Active</v>
      </c>
      <c r="Y4978" t="s">
        <v>15616</v>
      </c>
    </row>
    <row r="4979" spans="1:25" x14ac:dyDescent="0.25">
      <c r="A4979">
        <v>4978</v>
      </c>
      <c r="B4979" t="s">
        <v>3469</v>
      </c>
      <c r="C4979">
        <v>3914</v>
      </c>
      <c r="D4979" t="str">
        <f>VLOOKUP($C4979,Hosts!$A:$O,10,0)</f>
        <v>New Jersey</v>
      </c>
      <c r="E4979" s="67">
        <f>INDEX(Hosts!$A:$O,MATCH(Places!$C4979,Hosts!$A:$A,0),MATCH(Places!E$1,Hosts!$1:$1,0))</f>
        <v>1</v>
      </c>
      <c r="F4979" s="67">
        <f>INDEX(Hosts!$A:$O,MATCH(Places!$C4979,Hosts!$A:$A,0),MATCH(Places!F$1,Hosts!$1:$1,0))</f>
        <v>0.97</v>
      </c>
      <c r="G4979" s="67" t="str">
        <f>INDEX(Hosts!$A:$O,MATCH(Places!$C4979,Hosts!$A:$A,0),MATCH(Places!G$1,Hosts!$1:$1,0))</f>
        <v>No</v>
      </c>
      <c r="H4979">
        <v>17</v>
      </c>
      <c r="I4979" t="str">
        <f>VLOOKUP($H4979,Neighborhoods!$A:$C,2,0)</f>
        <v>Manhattan</v>
      </c>
      <c r="J4979" t="str">
        <f>VLOOKUP($H4979,Neighborhoods!$A:$C,3,0)</f>
        <v>Hell's Kitchen</v>
      </c>
      <c r="K4979" t="s">
        <v>11822</v>
      </c>
      <c r="L4979" t="str">
        <f t="shared" si="308"/>
        <v>No</v>
      </c>
      <c r="M4979">
        <v>6</v>
      </c>
      <c r="N4979" t="str" cm="1">
        <f t="array" ref="N4979">_xlfn.IFS(M4979&lt;=2,"Small",M4979&lt;=5,"Medium",M4979&gt;5,"Large")</f>
        <v>Large</v>
      </c>
      <c r="O4979" s="50">
        <v>206</v>
      </c>
      <c r="P4979" s="67">
        <f t="shared" si="309"/>
        <v>0.04</v>
      </c>
      <c r="Q4979" s="52">
        <v>4.8099999999999996</v>
      </c>
      <c r="R4979" s="52" t="str" cm="1">
        <f t="array" ref="R4979">_xlfn.IFS(ROUND(Q4979,0)=5,"Excellent",ROUND(Q4979,0)=4,"Good",ROUND(Q4979,0)=3,"Ok",ROUND(Q4979,0)&lt;3,"Bad")</f>
        <v>Excellent</v>
      </c>
      <c r="S4979">
        <v>32</v>
      </c>
      <c r="T4979" t="str">
        <f t="shared" si="310"/>
        <v>No</v>
      </c>
      <c r="U4979" s="65">
        <v>43667</v>
      </c>
      <c r="V4979" s="65">
        <v>44051</v>
      </c>
      <c r="W4979">
        <v>309</v>
      </c>
      <c r="X4979" t="str">
        <f t="shared" si="311"/>
        <v>Active</v>
      </c>
      <c r="Y4979" t="s">
        <v>15615</v>
      </c>
    </row>
    <row r="4980" spans="1:25" x14ac:dyDescent="0.25">
      <c r="A4980">
        <v>4979</v>
      </c>
      <c r="B4980" t="s">
        <v>14170</v>
      </c>
      <c r="C4980">
        <v>3468</v>
      </c>
      <c r="D4980" t="str">
        <f>VLOOKUP($C4980,Hosts!$A:$O,10,0)</f>
        <v>Lazio</v>
      </c>
      <c r="E4980" s="67">
        <f>INDEX(Hosts!$A:$O,MATCH(Places!$C4980,Hosts!$A:$A,0),MATCH(Places!E$1,Hosts!$1:$1,0))</f>
        <v>0.82</v>
      </c>
      <c r="F4980" s="67">
        <f>INDEX(Hosts!$A:$O,MATCH(Places!$C4980,Hosts!$A:$A,0),MATCH(Places!F$1,Hosts!$1:$1,0))</f>
        <v>0.85</v>
      </c>
      <c r="G4980" s="67" t="str">
        <f>INDEX(Hosts!$A:$O,MATCH(Places!$C4980,Hosts!$A:$A,0),MATCH(Places!G$1,Hosts!$1:$1,0))</f>
        <v>Yes</v>
      </c>
      <c r="H4980">
        <v>15</v>
      </c>
      <c r="I4980" t="str">
        <f>VLOOKUP($H4980,Neighborhoods!$A:$C,2,0)</f>
        <v>Manhattan</v>
      </c>
      <c r="J4980" t="str">
        <f>VLOOKUP($H4980,Neighborhoods!$A:$C,3,0)</f>
        <v>East Village</v>
      </c>
      <c r="K4980" t="s">
        <v>11822</v>
      </c>
      <c r="L4980" t="str">
        <f t="shared" si="308"/>
        <v>No</v>
      </c>
      <c r="M4980">
        <v>3</v>
      </c>
      <c r="N4980" t="str" cm="1">
        <f t="array" ref="N4980">_xlfn.IFS(M4980&lt;=2,"Small",M4980&lt;=5,"Medium",M4980&gt;5,"Large")</f>
        <v>Medium</v>
      </c>
      <c r="O4980" s="50">
        <v>180</v>
      </c>
      <c r="P4980" s="67">
        <f t="shared" si="309"/>
        <v>0.03</v>
      </c>
      <c r="Q4980" s="52">
        <v>5</v>
      </c>
      <c r="R4980" s="52" t="str" cm="1">
        <f t="array" ref="R4980">_xlfn.IFS(ROUND(Q4980,0)=5,"Excellent",ROUND(Q4980,0)=4,"Good",ROUND(Q4980,0)=3,"Ok",ROUND(Q4980,0)&lt;3,"Bad")</f>
        <v>Excellent</v>
      </c>
      <c r="S4980">
        <v>9</v>
      </c>
      <c r="T4980" t="str">
        <f t="shared" si="310"/>
        <v>No</v>
      </c>
      <c r="U4980" s="65">
        <v>43643</v>
      </c>
      <c r="V4980" s="65">
        <v>43798</v>
      </c>
      <c r="W4980">
        <v>365</v>
      </c>
      <c r="X4980" t="str">
        <f t="shared" si="311"/>
        <v>Active</v>
      </c>
      <c r="Y4980" t="s">
        <v>15616</v>
      </c>
    </row>
    <row r="4981" spans="1:25" x14ac:dyDescent="0.25">
      <c r="A4981">
        <v>4980</v>
      </c>
      <c r="B4981" t="s">
        <v>3470</v>
      </c>
      <c r="C4981">
        <v>2987</v>
      </c>
      <c r="D4981" t="str">
        <f>VLOOKUP($C4981,Hosts!$A:$O,10,0)</f>
        <v>New York</v>
      </c>
      <c r="E4981" s="67">
        <f>INDEX(Hosts!$A:$O,MATCH(Places!$C4981,Hosts!$A:$A,0),MATCH(Places!E$1,Hosts!$1:$1,0))</f>
        <v>1</v>
      </c>
      <c r="F4981" s="67">
        <f>INDEX(Hosts!$A:$O,MATCH(Places!$C4981,Hosts!$A:$A,0),MATCH(Places!F$1,Hosts!$1:$1,0))</f>
        <v>0.99</v>
      </c>
      <c r="G4981" s="67" t="str">
        <f>INDEX(Hosts!$A:$O,MATCH(Places!$C4981,Hosts!$A:$A,0),MATCH(Places!G$1,Hosts!$1:$1,0))</f>
        <v>No</v>
      </c>
      <c r="H4981">
        <v>31</v>
      </c>
      <c r="I4981" t="str">
        <f>VLOOKUP($H4981,Neighborhoods!$A:$C,2,0)</f>
        <v>Staten Island</v>
      </c>
      <c r="J4981" t="str">
        <f>VLOOKUP($H4981,Neighborhoods!$A:$C,3,0)</f>
        <v>West Brighton</v>
      </c>
      <c r="K4981" t="s">
        <v>11822</v>
      </c>
      <c r="L4981" t="str">
        <f t="shared" si="308"/>
        <v>No</v>
      </c>
      <c r="M4981">
        <v>8</v>
      </c>
      <c r="N4981" t="str" cm="1">
        <f t="array" ref="N4981">_xlfn.IFS(M4981&lt;=2,"Small",M4981&lt;=5,"Medium",M4981&gt;5,"Large")</f>
        <v>Large</v>
      </c>
      <c r="O4981" s="50">
        <v>175</v>
      </c>
      <c r="P4981" s="67">
        <f t="shared" si="309"/>
        <v>0.03</v>
      </c>
      <c r="Q4981" s="52">
        <v>4.33</v>
      </c>
      <c r="R4981" s="52" t="str" cm="1">
        <f t="array" ref="R4981">_xlfn.IFS(ROUND(Q4981,0)=5,"Excellent",ROUND(Q4981,0)=4,"Good",ROUND(Q4981,0)=3,"Ok",ROUND(Q4981,0)&lt;3,"Bad")</f>
        <v>Good</v>
      </c>
      <c r="S4981">
        <v>6</v>
      </c>
      <c r="T4981" t="str">
        <f t="shared" si="310"/>
        <v>No</v>
      </c>
      <c r="U4981" s="65">
        <v>43667</v>
      </c>
      <c r="V4981" s="65">
        <v>43832</v>
      </c>
      <c r="W4981">
        <v>365</v>
      </c>
      <c r="X4981" t="str">
        <f t="shared" si="311"/>
        <v>Active</v>
      </c>
      <c r="Y4981" t="s">
        <v>15615</v>
      </c>
    </row>
    <row r="4982" spans="1:25" x14ac:dyDescent="0.25">
      <c r="A4982">
        <v>4981</v>
      </c>
      <c r="B4982" t="s">
        <v>13541</v>
      </c>
      <c r="C4982">
        <v>3889</v>
      </c>
      <c r="D4982" t="str">
        <f>VLOOKUP($C4982,Hosts!$A:$O,10,0)</f>
        <v>New York</v>
      </c>
      <c r="E4982" s="67">
        <f>INDEX(Hosts!$A:$O,MATCH(Places!$C4982,Hosts!$A:$A,0),MATCH(Places!E$1,Hosts!$1:$1,0))</f>
        <v>0.75</v>
      </c>
      <c r="F4982" s="67">
        <f>INDEX(Hosts!$A:$O,MATCH(Places!$C4982,Hosts!$A:$A,0),MATCH(Places!F$1,Hosts!$1:$1,0))</f>
        <v>0.97</v>
      </c>
      <c r="G4982" s="67" t="str">
        <f>INDEX(Hosts!$A:$O,MATCH(Places!$C4982,Hosts!$A:$A,0),MATCH(Places!G$1,Hosts!$1:$1,0))</f>
        <v>No</v>
      </c>
      <c r="H4982">
        <v>17</v>
      </c>
      <c r="I4982" t="str">
        <f>VLOOKUP($H4982,Neighborhoods!$A:$C,2,0)</f>
        <v>Manhattan</v>
      </c>
      <c r="J4982" t="str">
        <f>VLOOKUP($H4982,Neighborhoods!$A:$C,3,0)</f>
        <v>Hell's Kitchen</v>
      </c>
      <c r="K4982" t="s">
        <v>11822</v>
      </c>
      <c r="L4982" t="str">
        <f t="shared" si="308"/>
        <v>No</v>
      </c>
      <c r="M4982">
        <v>4</v>
      </c>
      <c r="N4982" t="str" cm="1">
        <f t="array" ref="N4982">_xlfn.IFS(M4982&lt;=2,"Small",M4982&lt;=5,"Medium",M4982&gt;5,"Large")</f>
        <v>Medium</v>
      </c>
      <c r="O4982" s="50">
        <v>266</v>
      </c>
      <c r="P4982" s="67">
        <f t="shared" si="309"/>
        <v>0.04</v>
      </c>
      <c r="Q4982" s="52">
        <v>4.83</v>
      </c>
      <c r="R4982" s="52" t="str" cm="1">
        <f t="array" ref="R4982">_xlfn.IFS(ROUND(Q4982,0)=5,"Excellent",ROUND(Q4982,0)=4,"Good",ROUND(Q4982,0)=3,"Ok",ROUND(Q4982,0)&lt;3,"Bad")</f>
        <v>Excellent</v>
      </c>
      <c r="S4982">
        <v>40</v>
      </c>
      <c r="T4982" t="str">
        <f t="shared" si="310"/>
        <v>No</v>
      </c>
      <c r="U4982" s="65">
        <v>43644</v>
      </c>
      <c r="V4982" s="65">
        <v>44023</v>
      </c>
      <c r="W4982">
        <v>226</v>
      </c>
      <c r="X4982" t="str">
        <f t="shared" si="311"/>
        <v>Active</v>
      </c>
      <c r="Y4982" t="s">
        <v>15616</v>
      </c>
    </row>
    <row r="4983" spans="1:25" x14ac:dyDescent="0.25">
      <c r="A4983">
        <v>4982</v>
      </c>
      <c r="B4983" t="s">
        <v>13982</v>
      </c>
      <c r="C4983">
        <v>3275</v>
      </c>
      <c r="D4983" t="str">
        <f>VLOOKUP($C4983,Hosts!$A:$O,10,0)</f>
        <v>New York</v>
      </c>
      <c r="E4983" s="67">
        <f>INDEX(Hosts!$A:$O,MATCH(Places!$C4983,Hosts!$A:$A,0),MATCH(Places!E$1,Hosts!$1:$1,0))</f>
        <v>0.93</v>
      </c>
      <c r="F4983" s="67">
        <f>INDEX(Hosts!$A:$O,MATCH(Places!$C4983,Hosts!$A:$A,0),MATCH(Places!F$1,Hosts!$1:$1,0))</f>
        <v>0.97</v>
      </c>
      <c r="G4983" s="67" t="str">
        <f>INDEX(Hosts!$A:$O,MATCH(Places!$C4983,Hosts!$A:$A,0),MATCH(Places!G$1,Hosts!$1:$1,0))</f>
        <v>Yes</v>
      </c>
      <c r="H4983">
        <v>25</v>
      </c>
      <c r="I4983" t="str">
        <f>VLOOKUP($H4983,Neighborhoods!$A:$C,2,0)</f>
        <v>Queens</v>
      </c>
      <c r="J4983" t="str">
        <f>VLOOKUP($H4983,Neighborhoods!$A:$C,3,0)</f>
        <v>Ridgewood</v>
      </c>
      <c r="K4983" t="s">
        <v>1</v>
      </c>
      <c r="L4983" t="str">
        <f t="shared" si="308"/>
        <v>Yes</v>
      </c>
      <c r="M4983">
        <v>2</v>
      </c>
      <c r="N4983" t="str" cm="1">
        <f t="array" ref="N4983">_xlfn.IFS(M4983&lt;=2,"Small",M4983&lt;=5,"Medium",M4983&gt;5,"Large")</f>
        <v>Small</v>
      </c>
      <c r="O4983" s="50">
        <v>162</v>
      </c>
      <c r="P4983" s="67">
        <f t="shared" si="309"/>
        <v>0.03</v>
      </c>
      <c r="Q4983" s="52">
        <v>5</v>
      </c>
      <c r="R4983" s="52" t="str" cm="1">
        <f t="array" ref="R4983">_xlfn.IFS(ROUND(Q4983,0)=5,"Excellent",ROUND(Q4983,0)=4,"Good",ROUND(Q4983,0)=3,"Ok",ROUND(Q4983,0)&lt;3,"Bad")</f>
        <v>Excellent</v>
      </c>
      <c r="S4983">
        <v>15</v>
      </c>
      <c r="T4983" t="str">
        <f t="shared" si="310"/>
        <v>No</v>
      </c>
      <c r="U4983" s="65">
        <v>43644</v>
      </c>
      <c r="V4983" s="65">
        <v>43848</v>
      </c>
      <c r="W4983">
        <v>142</v>
      </c>
      <c r="X4983" t="str">
        <f t="shared" si="311"/>
        <v>Active</v>
      </c>
      <c r="Y4983" t="s">
        <v>15616</v>
      </c>
    </row>
    <row r="4984" spans="1:25" x14ac:dyDescent="0.25">
      <c r="A4984">
        <v>4983</v>
      </c>
      <c r="B4984" t="s">
        <v>3471</v>
      </c>
      <c r="C4984">
        <v>2297</v>
      </c>
      <c r="D4984" t="str">
        <f>VLOOKUP($C4984,Hosts!$A:$O,10,0)</f>
        <v>New York</v>
      </c>
      <c r="E4984" s="67">
        <f>INDEX(Hosts!$A:$O,MATCH(Places!$C4984,Hosts!$A:$A,0),MATCH(Places!E$1,Hosts!$1:$1,0))</f>
        <v>1</v>
      </c>
      <c r="F4984" s="67">
        <f>INDEX(Hosts!$A:$O,MATCH(Places!$C4984,Hosts!$A:$A,0),MATCH(Places!F$1,Hosts!$1:$1,0))</f>
        <v>1</v>
      </c>
      <c r="G4984" s="67" t="str">
        <f>INDEX(Hosts!$A:$O,MATCH(Places!$C4984,Hosts!$A:$A,0),MATCH(Places!G$1,Hosts!$1:$1,0))</f>
        <v>No</v>
      </c>
      <c r="H4984">
        <v>12</v>
      </c>
      <c r="I4984" t="str">
        <f>VLOOKUP($H4984,Neighborhoods!$A:$C,2,0)</f>
        <v>Brooklyn</v>
      </c>
      <c r="J4984" t="str">
        <f>VLOOKUP($H4984,Neighborhoods!$A:$C,3,0)</f>
        <v>Williamsburg</v>
      </c>
      <c r="K4984" t="s">
        <v>16</v>
      </c>
      <c r="L4984" t="str">
        <f t="shared" si="308"/>
        <v>Yes</v>
      </c>
      <c r="M4984">
        <v>1</v>
      </c>
      <c r="N4984" t="str" cm="1">
        <f t="array" ref="N4984">_xlfn.IFS(M4984&lt;=2,"Small",M4984&lt;=5,"Medium",M4984&gt;5,"Large")</f>
        <v>Small</v>
      </c>
      <c r="O4984" s="50">
        <v>101</v>
      </c>
      <c r="P4984" s="67">
        <f t="shared" si="309"/>
        <v>0.03</v>
      </c>
      <c r="Q4984" s="52">
        <v>4.83</v>
      </c>
      <c r="R4984" s="52" t="str" cm="1">
        <f t="array" ref="R4984">_xlfn.IFS(ROUND(Q4984,0)=5,"Excellent",ROUND(Q4984,0)=4,"Good",ROUND(Q4984,0)=3,"Ok",ROUND(Q4984,0)&lt;3,"Bad")</f>
        <v>Excellent</v>
      </c>
      <c r="S4984">
        <v>12</v>
      </c>
      <c r="T4984" t="str">
        <f t="shared" si="310"/>
        <v>No</v>
      </c>
      <c r="U4984" s="65">
        <v>43648</v>
      </c>
      <c r="V4984" s="65">
        <v>43807</v>
      </c>
      <c r="W4984">
        <v>168</v>
      </c>
      <c r="X4984" t="str">
        <f t="shared" si="311"/>
        <v>Active</v>
      </c>
      <c r="Y4984" t="s">
        <v>15616</v>
      </c>
    </row>
    <row r="4985" spans="1:25" x14ac:dyDescent="0.25">
      <c r="A4985">
        <v>4984</v>
      </c>
      <c r="B4985" t="s">
        <v>14020</v>
      </c>
      <c r="C4985">
        <v>3906</v>
      </c>
      <c r="D4985" t="str">
        <f>VLOOKUP($C4985,Hosts!$A:$O,10,0)</f>
        <v>New York</v>
      </c>
      <c r="E4985" s="67">
        <f>INDEX(Hosts!$A:$O,MATCH(Places!$C4985,Hosts!$A:$A,0),MATCH(Places!E$1,Hosts!$1:$1,0))</f>
        <v>1</v>
      </c>
      <c r="F4985" s="67">
        <f>INDEX(Hosts!$A:$O,MATCH(Places!$C4985,Hosts!$A:$A,0),MATCH(Places!F$1,Hosts!$1:$1,0))</f>
        <v>1</v>
      </c>
      <c r="G4985" s="67" t="str">
        <f>INDEX(Hosts!$A:$O,MATCH(Places!$C4985,Hosts!$A:$A,0),MATCH(Places!G$1,Hosts!$1:$1,0))</f>
        <v>No</v>
      </c>
      <c r="H4985">
        <v>8</v>
      </c>
      <c r="I4985" t="str">
        <f>VLOOKUP($H4985,Neighborhoods!$A:$C,2,0)</f>
        <v>Brooklyn</v>
      </c>
      <c r="J4985" t="str">
        <f>VLOOKUP($H4985,Neighborhoods!$A:$C,3,0)</f>
        <v>Bushwick</v>
      </c>
      <c r="K4985" t="s">
        <v>1</v>
      </c>
      <c r="L4985" t="str">
        <f t="shared" si="308"/>
        <v>Yes</v>
      </c>
      <c r="M4985">
        <v>2</v>
      </c>
      <c r="N4985" t="str" cm="1">
        <f t="array" ref="N4985">_xlfn.IFS(M4985&lt;=2,"Small",M4985&lt;=5,"Medium",M4985&gt;5,"Large")</f>
        <v>Small</v>
      </c>
      <c r="O4985" s="50">
        <v>49</v>
      </c>
      <c r="P4985" s="67">
        <f t="shared" si="309"/>
        <v>0.03</v>
      </c>
      <c r="Q4985" s="52">
        <v>4.92</v>
      </c>
      <c r="R4985" s="52" t="str" cm="1">
        <f t="array" ref="R4985">_xlfn.IFS(ROUND(Q4985,0)=5,"Excellent",ROUND(Q4985,0)=4,"Good",ROUND(Q4985,0)=3,"Ok",ROUND(Q4985,0)&lt;3,"Bad")</f>
        <v>Excellent</v>
      </c>
      <c r="S4985">
        <v>13</v>
      </c>
      <c r="T4985" t="str">
        <f t="shared" si="310"/>
        <v>No</v>
      </c>
      <c r="U4985" s="65">
        <v>43647</v>
      </c>
      <c r="V4985" s="65">
        <v>43901</v>
      </c>
      <c r="W4985">
        <v>0</v>
      </c>
      <c r="X4985" t="str">
        <f t="shared" si="311"/>
        <v>Inactive</v>
      </c>
      <c r="Y4985" t="s">
        <v>15616</v>
      </c>
    </row>
    <row r="4986" spans="1:25" x14ac:dyDescent="0.25">
      <c r="A4986">
        <v>4985</v>
      </c>
      <c r="B4986" t="s">
        <v>3472</v>
      </c>
      <c r="C4986">
        <v>56</v>
      </c>
      <c r="D4986" t="str">
        <f>VLOOKUP($C4986,Hosts!$A:$O,10,0)</f>
        <v>New York</v>
      </c>
      <c r="E4986" s="67">
        <f>INDEX(Hosts!$A:$O,MATCH(Places!$C4986,Hosts!$A:$A,0),MATCH(Places!E$1,Hosts!$1:$1,0))</f>
        <v>0.33</v>
      </c>
      <c r="F4986" s="67">
        <f>INDEX(Hosts!$A:$O,MATCH(Places!$C4986,Hosts!$A:$A,0),MATCH(Places!F$1,Hosts!$1:$1,0))</f>
        <v>1</v>
      </c>
      <c r="G4986" s="67" t="str">
        <f>INDEX(Hosts!$A:$O,MATCH(Places!$C4986,Hosts!$A:$A,0),MATCH(Places!G$1,Hosts!$1:$1,0))</f>
        <v>No</v>
      </c>
      <c r="H4986">
        <v>12</v>
      </c>
      <c r="I4986" t="str">
        <f>VLOOKUP($H4986,Neighborhoods!$A:$C,2,0)</f>
        <v>Brooklyn</v>
      </c>
      <c r="J4986" t="str">
        <f>VLOOKUP($H4986,Neighborhoods!$A:$C,3,0)</f>
        <v>Williamsburg</v>
      </c>
      <c r="K4986" t="s">
        <v>11822</v>
      </c>
      <c r="L4986" t="str">
        <f t="shared" si="308"/>
        <v>No</v>
      </c>
      <c r="M4986">
        <v>5</v>
      </c>
      <c r="N4986" t="str" cm="1">
        <f t="array" ref="N4986">_xlfn.IFS(M4986&lt;=2,"Small",M4986&lt;=5,"Medium",M4986&gt;5,"Large")</f>
        <v>Medium</v>
      </c>
      <c r="O4986" s="50">
        <v>125</v>
      </c>
      <c r="P4986" s="67">
        <f t="shared" si="309"/>
        <v>0.03</v>
      </c>
      <c r="Q4986" s="52">
        <v>4.83</v>
      </c>
      <c r="R4986" s="52" t="str" cm="1">
        <f t="array" ref="R4986">_xlfn.IFS(ROUND(Q4986,0)=5,"Excellent",ROUND(Q4986,0)=4,"Good",ROUND(Q4986,0)=3,"Ok",ROUND(Q4986,0)&lt;3,"Bad")</f>
        <v>Excellent</v>
      </c>
      <c r="S4986">
        <v>6</v>
      </c>
      <c r="T4986" t="str">
        <f t="shared" si="310"/>
        <v>No</v>
      </c>
      <c r="U4986" s="65">
        <v>43639</v>
      </c>
      <c r="V4986" s="65">
        <v>43805</v>
      </c>
      <c r="W4986">
        <v>98</v>
      </c>
      <c r="X4986" t="str">
        <f t="shared" si="311"/>
        <v>Active</v>
      </c>
      <c r="Y4986" t="s">
        <v>15616</v>
      </c>
    </row>
    <row r="4987" spans="1:25" x14ac:dyDescent="0.25">
      <c r="A4987">
        <v>4986</v>
      </c>
      <c r="B4987" t="s">
        <v>14437</v>
      </c>
      <c r="C4987">
        <v>3150</v>
      </c>
      <c r="D4987" t="str">
        <f>VLOOKUP($C4987,Hosts!$A:$O,10,0)</f>
        <v>New York</v>
      </c>
      <c r="E4987" s="67">
        <f>INDEX(Hosts!$A:$O,MATCH(Places!$C4987,Hosts!$A:$A,0),MATCH(Places!E$1,Hosts!$1:$1,0))</f>
        <v>1</v>
      </c>
      <c r="F4987" s="67">
        <f>INDEX(Hosts!$A:$O,MATCH(Places!$C4987,Hosts!$A:$A,0),MATCH(Places!F$1,Hosts!$1:$1,0))</f>
        <v>0.91</v>
      </c>
      <c r="G4987" s="67" t="str">
        <f>INDEX(Hosts!$A:$O,MATCH(Places!$C4987,Hosts!$A:$A,0),MATCH(Places!G$1,Hosts!$1:$1,0))</f>
        <v>No</v>
      </c>
      <c r="H4987">
        <v>11</v>
      </c>
      <c r="I4987" t="str">
        <f>VLOOKUP($H4987,Neighborhoods!$A:$C,2,0)</f>
        <v>Brooklyn</v>
      </c>
      <c r="J4987" t="str">
        <f>VLOOKUP($H4987,Neighborhoods!$A:$C,3,0)</f>
        <v>Greenpoint</v>
      </c>
      <c r="K4987" t="s">
        <v>11822</v>
      </c>
      <c r="L4987" t="str">
        <f t="shared" si="308"/>
        <v>No</v>
      </c>
      <c r="M4987">
        <v>2</v>
      </c>
      <c r="N4987" t="str" cm="1">
        <f t="array" ref="N4987">_xlfn.IFS(M4987&lt;=2,"Small",M4987&lt;=5,"Medium",M4987&gt;5,"Large")</f>
        <v>Small</v>
      </c>
      <c r="O4987" s="50">
        <v>90</v>
      </c>
      <c r="P4987" s="67">
        <f t="shared" si="309"/>
        <v>0.03</v>
      </c>
      <c r="Q4987" s="52">
        <v>5</v>
      </c>
      <c r="R4987" s="52" t="str" cm="1">
        <f t="array" ref="R4987">_xlfn.IFS(ROUND(Q4987,0)=5,"Excellent",ROUND(Q4987,0)=4,"Good",ROUND(Q4987,0)=3,"Ok",ROUND(Q4987,0)&lt;3,"Bad")</f>
        <v>Excellent</v>
      </c>
      <c r="S4987">
        <v>4</v>
      </c>
      <c r="T4987" t="str">
        <f t="shared" si="310"/>
        <v>No</v>
      </c>
      <c r="U4987" s="65">
        <v>43764</v>
      </c>
      <c r="V4987" s="65">
        <v>43868</v>
      </c>
      <c r="W4987">
        <v>44</v>
      </c>
      <c r="X4987" t="str">
        <f t="shared" si="311"/>
        <v>Active</v>
      </c>
      <c r="Y4987" t="s">
        <v>15615</v>
      </c>
    </row>
    <row r="4988" spans="1:25" x14ac:dyDescent="0.25">
      <c r="A4988">
        <v>4987</v>
      </c>
      <c r="B4988" t="s">
        <v>13382</v>
      </c>
      <c r="C4988">
        <v>3923</v>
      </c>
      <c r="D4988" t="str">
        <f>VLOOKUP($C4988,Hosts!$A:$O,10,0)</f>
        <v>New York</v>
      </c>
      <c r="E4988" s="67">
        <f>INDEX(Hosts!$A:$O,MATCH(Places!$C4988,Hosts!$A:$A,0),MATCH(Places!E$1,Hosts!$1:$1,0))</f>
        <v>1</v>
      </c>
      <c r="F4988" s="67">
        <f>INDEX(Hosts!$A:$O,MATCH(Places!$C4988,Hosts!$A:$A,0),MATCH(Places!F$1,Hosts!$1:$1,0))</f>
        <v>0.5</v>
      </c>
      <c r="G4988" s="67" t="str">
        <f>INDEX(Hosts!$A:$O,MATCH(Places!$C4988,Hosts!$A:$A,0),MATCH(Places!G$1,Hosts!$1:$1,0))</f>
        <v>No</v>
      </c>
      <c r="H4988">
        <v>17</v>
      </c>
      <c r="I4988" t="str">
        <f>VLOOKUP($H4988,Neighborhoods!$A:$C,2,0)</f>
        <v>Manhattan</v>
      </c>
      <c r="J4988" t="str">
        <f>VLOOKUP($H4988,Neighborhoods!$A:$C,3,0)</f>
        <v>Hell's Kitchen</v>
      </c>
      <c r="K4988" t="s">
        <v>11822</v>
      </c>
      <c r="L4988" t="str">
        <f t="shared" si="308"/>
        <v>No</v>
      </c>
      <c r="M4988">
        <v>2</v>
      </c>
      <c r="N4988" t="str" cm="1">
        <f t="array" ref="N4988">_xlfn.IFS(M4988&lt;=2,"Small",M4988&lt;=5,"Medium",M4988&gt;5,"Large")</f>
        <v>Small</v>
      </c>
      <c r="O4988" s="50">
        <v>175</v>
      </c>
      <c r="P4988" s="67">
        <f t="shared" si="309"/>
        <v>0.03</v>
      </c>
      <c r="Q4988" s="52">
        <v>4.57</v>
      </c>
      <c r="R4988" s="52" t="str" cm="1">
        <f t="array" ref="R4988">_xlfn.IFS(ROUND(Q4988,0)=5,"Excellent",ROUND(Q4988,0)=4,"Good",ROUND(Q4988,0)=3,"Ok",ROUND(Q4988,0)&lt;3,"Bad")</f>
        <v>Excellent</v>
      </c>
      <c r="S4988">
        <v>7</v>
      </c>
      <c r="T4988" t="str">
        <f t="shared" si="310"/>
        <v>No</v>
      </c>
      <c r="U4988" s="65">
        <v>43647</v>
      </c>
      <c r="V4988" s="65">
        <v>43800</v>
      </c>
      <c r="W4988">
        <v>9</v>
      </c>
      <c r="X4988" t="str">
        <f t="shared" si="311"/>
        <v>Active</v>
      </c>
      <c r="Y4988" t="s">
        <v>15615</v>
      </c>
    </row>
    <row r="4989" spans="1:25" x14ac:dyDescent="0.25">
      <c r="A4989">
        <v>4988</v>
      </c>
      <c r="B4989" t="s">
        <v>3473</v>
      </c>
      <c r="C4989">
        <v>748</v>
      </c>
      <c r="D4989" t="str">
        <f>VLOOKUP($C4989,Hosts!$A:$O,10,0)</f>
        <v>New York</v>
      </c>
      <c r="E4989" s="67">
        <f>INDEX(Hosts!$A:$O,MATCH(Places!$C4989,Hosts!$A:$A,0),MATCH(Places!E$1,Hosts!$1:$1,0))</f>
        <v>1</v>
      </c>
      <c r="F4989" s="67">
        <f>INDEX(Hosts!$A:$O,MATCH(Places!$C4989,Hosts!$A:$A,0),MATCH(Places!F$1,Hosts!$1:$1,0))</f>
        <v>0.91</v>
      </c>
      <c r="G4989" s="67" t="str">
        <f>INDEX(Hosts!$A:$O,MATCH(Places!$C4989,Hosts!$A:$A,0),MATCH(Places!G$1,Hosts!$1:$1,0))</f>
        <v>No</v>
      </c>
      <c r="H4989">
        <v>12</v>
      </c>
      <c r="I4989" t="str">
        <f>VLOOKUP($H4989,Neighborhoods!$A:$C,2,0)</f>
        <v>Brooklyn</v>
      </c>
      <c r="J4989" t="str">
        <f>VLOOKUP($H4989,Neighborhoods!$A:$C,3,0)</f>
        <v>Williamsburg</v>
      </c>
      <c r="K4989" t="s">
        <v>11822</v>
      </c>
      <c r="L4989" t="str">
        <f t="shared" si="308"/>
        <v>No</v>
      </c>
      <c r="M4989">
        <v>6</v>
      </c>
      <c r="N4989" t="str" cm="1">
        <f t="array" ref="N4989">_xlfn.IFS(M4989&lt;=2,"Small",M4989&lt;=5,"Medium",M4989&gt;5,"Large")</f>
        <v>Large</v>
      </c>
      <c r="O4989" s="50">
        <v>70</v>
      </c>
      <c r="P4989" s="67">
        <f t="shared" si="309"/>
        <v>0.03</v>
      </c>
      <c r="Q4989" s="52">
        <v>4.58</v>
      </c>
      <c r="R4989" s="52" t="str" cm="1">
        <f t="array" ref="R4989">_xlfn.IFS(ROUND(Q4989,0)=5,"Excellent",ROUND(Q4989,0)=4,"Good",ROUND(Q4989,0)=3,"Ok",ROUND(Q4989,0)&lt;3,"Bad")</f>
        <v>Excellent</v>
      </c>
      <c r="S4989">
        <v>48</v>
      </c>
      <c r="T4989" t="str">
        <f t="shared" si="310"/>
        <v>No</v>
      </c>
      <c r="U4989" s="65">
        <v>43654</v>
      </c>
      <c r="V4989" s="65">
        <v>43975</v>
      </c>
      <c r="W4989">
        <v>56</v>
      </c>
      <c r="X4989" t="str">
        <f t="shared" si="311"/>
        <v>Active</v>
      </c>
      <c r="Y4989" t="s">
        <v>15615</v>
      </c>
    </row>
    <row r="4990" spans="1:25" x14ac:dyDescent="0.25">
      <c r="A4990">
        <v>4989</v>
      </c>
      <c r="B4990" t="s">
        <v>13388</v>
      </c>
      <c r="C4990">
        <v>3911</v>
      </c>
      <c r="D4990" t="str">
        <f>VLOOKUP($C4990,Hosts!$A:$O,10,0)</f>
        <v>New York</v>
      </c>
      <c r="E4990" s="67">
        <f>INDEX(Hosts!$A:$O,MATCH(Places!$C4990,Hosts!$A:$A,0),MATCH(Places!E$1,Hosts!$1:$1,0))</f>
        <v>1</v>
      </c>
      <c r="F4990" s="67">
        <f>INDEX(Hosts!$A:$O,MATCH(Places!$C4990,Hosts!$A:$A,0),MATCH(Places!F$1,Hosts!$1:$1,0))</f>
        <v>0.97</v>
      </c>
      <c r="G4990" s="67" t="str">
        <f>INDEX(Hosts!$A:$O,MATCH(Places!$C4990,Hosts!$A:$A,0),MATCH(Places!G$1,Hosts!$1:$1,0))</f>
        <v>No</v>
      </c>
      <c r="H4990">
        <v>12</v>
      </c>
      <c r="I4990" t="str">
        <f>VLOOKUP($H4990,Neighborhoods!$A:$C,2,0)</f>
        <v>Brooklyn</v>
      </c>
      <c r="J4990" t="str">
        <f>VLOOKUP($H4990,Neighborhoods!$A:$C,3,0)</f>
        <v>Williamsburg</v>
      </c>
      <c r="K4990" t="s">
        <v>11822</v>
      </c>
      <c r="L4990" t="str">
        <f t="shared" si="308"/>
        <v>No</v>
      </c>
      <c r="M4990">
        <v>2</v>
      </c>
      <c r="N4990" t="str" cm="1">
        <f t="array" ref="N4990">_xlfn.IFS(M4990&lt;=2,"Small",M4990&lt;=5,"Medium",M4990&gt;5,"Large")</f>
        <v>Small</v>
      </c>
      <c r="O4990" s="50">
        <v>105</v>
      </c>
      <c r="P4990" s="67">
        <f t="shared" si="309"/>
        <v>0.03</v>
      </c>
      <c r="Q4990" s="52">
        <v>4.8600000000000003</v>
      </c>
      <c r="R4990" s="52" t="str" cm="1">
        <f t="array" ref="R4990">_xlfn.IFS(ROUND(Q4990,0)=5,"Excellent",ROUND(Q4990,0)=4,"Good",ROUND(Q4990,0)=3,"Ok",ROUND(Q4990,0)&lt;3,"Bad")</f>
        <v>Excellent</v>
      </c>
      <c r="S4990">
        <v>37</v>
      </c>
      <c r="T4990" t="str">
        <f t="shared" si="310"/>
        <v>No</v>
      </c>
      <c r="U4990" s="65">
        <v>43646</v>
      </c>
      <c r="V4990" s="65">
        <v>44045</v>
      </c>
      <c r="W4990">
        <v>320</v>
      </c>
      <c r="X4990" t="str">
        <f t="shared" si="311"/>
        <v>Active</v>
      </c>
      <c r="Y4990" t="s">
        <v>15615</v>
      </c>
    </row>
    <row r="4991" spans="1:25" x14ac:dyDescent="0.25">
      <c r="A4991">
        <v>4990</v>
      </c>
      <c r="B4991" t="s">
        <v>13575</v>
      </c>
      <c r="C4991">
        <v>3591</v>
      </c>
      <c r="D4991" t="str">
        <f>VLOOKUP($C4991,Hosts!$A:$O,10,0)</f>
        <v>New York</v>
      </c>
      <c r="E4991" s="67">
        <f>INDEX(Hosts!$A:$O,MATCH(Places!$C4991,Hosts!$A:$A,0),MATCH(Places!E$1,Hosts!$1:$1,0))</f>
        <v>1</v>
      </c>
      <c r="F4991" s="67">
        <f>INDEX(Hosts!$A:$O,MATCH(Places!$C4991,Hosts!$A:$A,0),MATCH(Places!F$1,Hosts!$1:$1,0))</f>
        <v>1</v>
      </c>
      <c r="G4991" s="67" t="str">
        <f>INDEX(Hosts!$A:$O,MATCH(Places!$C4991,Hosts!$A:$A,0),MATCH(Places!G$1,Hosts!$1:$1,0))</f>
        <v>Yes</v>
      </c>
      <c r="H4991">
        <v>8</v>
      </c>
      <c r="I4991" t="str">
        <f>VLOOKUP($H4991,Neighborhoods!$A:$C,2,0)</f>
        <v>Brooklyn</v>
      </c>
      <c r="J4991" t="str">
        <f>VLOOKUP($H4991,Neighborhoods!$A:$C,3,0)</f>
        <v>Bushwick</v>
      </c>
      <c r="K4991" t="s">
        <v>11822</v>
      </c>
      <c r="L4991" t="str">
        <f t="shared" si="308"/>
        <v>No</v>
      </c>
      <c r="M4991">
        <v>4</v>
      </c>
      <c r="N4991" t="str" cm="1">
        <f t="array" ref="N4991">_xlfn.IFS(M4991&lt;=2,"Small",M4991&lt;=5,"Medium",M4991&gt;5,"Large")</f>
        <v>Medium</v>
      </c>
      <c r="O4991" s="50">
        <v>116</v>
      </c>
      <c r="P4991" s="67">
        <f t="shared" si="309"/>
        <v>0.03</v>
      </c>
      <c r="Q4991" s="52">
        <v>4.8600000000000003</v>
      </c>
      <c r="R4991" s="52" t="str" cm="1">
        <f t="array" ref="R4991">_xlfn.IFS(ROUND(Q4991,0)=5,"Excellent",ROUND(Q4991,0)=4,"Good",ROUND(Q4991,0)=3,"Ok",ROUND(Q4991,0)&lt;3,"Bad")</f>
        <v>Excellent</v>
      </c>
      <c r="S4991">
        <v>7</v>
      </c>
      <c r="T4991" t="str">
        <f t="shared" si="310"/>
        <v>No</v>
      </c>
      <c r="U4991" s="65">
        <v>43661</v>
      </c>
      <c r="V4991" s="65">
        <v>43909</v>
      </c>
      <c r="W4991">
        <v>0</v>
      </c>
      <c r="X4991" t="str">
        <f t="shared" si="311"/>
        <v>Inactive</v>
      </c>
      <c r="Y4991" t="s">
        <v>15616</v>
      </c>
    </row>
    <row r="4992" spans="1:25" x14ac:dyDescent="0.25">
      <c r="A4992">
        <v>4991</v>
      </c>
      <c r="B4992" t="s">
        <v>14318</v>
      </c>
      <c r="C4992">
        <v>3153</v>
      </c>
      <c r="D4992" t="str">
        <f>VLOOKUP($C4992,Hosts!$A:$O,10,0)</f>
        <v>New York</v>
      </c>
      <c r="E4992" s="67">
        <f>INDEX(Hosts!$A:$O,MATCH(Places!$C4992,Hosts!$A:$A,0),MATCH(Places!E$1,Hosts!$1:$1,0))</f>
        <v>0.9</v>
      </c>
      <c r="F4992" s="67">
        <f>INDEX(Hosts!$A:$O,MATCH(Places!$C4992,Hosts!$A:$A,0),MATCH(Places!F$1,Hosts!$1:$1,0))</f>
        <v>0.98</v>
      </c>
      <c r="G4992" s="67" t="str">
        <f>INDEX(Hosts!$A:$O,MATCH(Places!$C4992,Hosts!$A:$A,0),MATCH(Places!G$1,Hosts!$1:$1,0))</f>
        <v>Yes</v>
      </c>
      <c r="H4992">
        <v>22</v>
      </c>
      <c r="I4992" t="str">
        <f>VLOOKUP($H4992,Neighborhoods!$A:$C,2,0)</f>
        <v>Queens</v>
      </c>
      <c r="J4992" t="str">
        <f>VLOOKUP($H4992,Neighborhoods!$A:$C,3,0)</f>
        <v>Flushing</v>
      </c>
      <c r="K4992" t="s">
        <v>11822</v>
      </c>
      <c r="L4992" t="str">
        <f t="shared" si="308"/>
        <v>No</v>
      </c>
      <c r="M4992">
        <v>4</v>
      </c>
      <c r="N4992" t="str" cm="1">
        <f t="array" ref="N4992">_xlfn.IFS(M4992&lt;=2,"Small",M4992&lt;=5,"Medium",M4992&gt;5,"Large")</f>
        <v>Medium</v>
      </c>
      <c r="O4992" s="50">
        <v>85</v>
      </c>
      <c r="P4992" s="67">
        <f t="shared" si="309"/>
        <v>0.03</v>
      </c>
      <c r="Q4992" s="52">
        <v>4.82</v>
      </c>
      <c r="R4992" s="52" t="str" cm="1">
        <f t="array" ref="R4992">_xlfn.IFS(ROUND(Q4992,0)=5,"Excellent",ROUND(Q4992,0)=4,"Good",ROUND(Q4992,0)=3,"Ok",ROUND(Q4992,0)&lt;3,"Bad")</f>
        <v>Excellent</v>
      </c>
      <c r="S4992">
        <v>11</v>
      </c>
      <c r="T4992" t="str">
        <f t="shared" si="310"/>
        <v>No</v>
      </c>
      <c r="U4992" s="65">
        <v>43758</v>
      </c>
      <c r="V4992" s="65">
        <v>43963</v>
      </c>
      <c r="W4992">
        <v>0</v>
      </c>
      <c r="X4992" t="str">
        <f t="shared" si="311"/>
        <v>Inactive</v>
      </c>
      <c r="Y4992" t="s">
        <v>15616</v>
      </c>
    </row>
    <row r="4993" spans="1:25" x14ac:dyDescent="0.25">
      <c r="A4993">
        <v>4992</v>
      </c>
      <c r="B4993" t="s">
        <v>3474</v>
      </c>
      <c r="C4993">
        <v>3928</v>
      </c>
      <c r="D4993" t="str">
        <f>VLOOKUP($C4993,Hosts!$A:$O,10,0)</f>
        <v>New York</v>
      </c>
      <c r="E4993" s="67">
        <f>INDEX(Hosts!$A:$O,MATCH(Places!$C4993,Hosts!$A:$A,0),MATCH(Places!E$1,Hosts!$1:$1,0))</f>
        <v>1</v>
      </c>
      <c r="F4993" s="67">
        <f>INDEX(Hosts!$A:$O,MATCH(Places!$C4993,Hosts!$A:$A,0),MATCH(Places!F$1,Hosts!$1:$1,0))</f>
        <v>1</v>
      </c>
      <c r="G4993" s="67" t="str">
        <f>INDEX(Hosts!$A:$O,MATCH(Places!$C4993,Hosts!$A:$A,0),MATCH(Places!G$1,Hosts!$1:$1,0))</f>
        <v>No</v>
      </c>
      <c r="H4993">
        <v>1</v>
      </c>
      <c r="I4993" t="str">
        <f>VLOOKUP($H4993,Neighborhoods!$A:$C,2,0)</f>
        <v>Bronx</v>
      </c>
      <c r="J4993" t="str">
        <f>VLOOKUP($H4993,Neighborhoods!$A:$C,3,0)</f>
        <v>Allerton</v>
      </c>
      <c r="K4993" t="s">
        <v>11822</v>
      </c>
      <c r="L4993" t="str">
        <f t="shared" si="308"/>
        <v>No</v>
      </c>
      <c r="M4993">
        <v>5</v>
      </c>
      <c r="N4993" t="str" cm="1">
        <f t="array" ref="N4993">_xlfn.IFS(M4993&lt;=2,"Small",M4993&lt;=5,"Medium",M4993&gt;5,"Large")</f>
        <v>Medium</v>
      </c>
      <c r="O4993" s="50">
        <v>122</v>
      </c>
      <c r="P4993" s="67">
        <f t="shared" si="309"/>
        <v>0.03</v>
      </c>
      <c r="Q4993" s="52">
        <v>4.82</v>
      </c>
      <c r="R4993" s="52" t="str" cm="1">
        <f t="array" ref="R4993">_xlfn.IFS(ROUND(Q4993,0)=5,"Excellent",ROUND(Q4993,0)=4,"Good",ROUND(Q4993,0)=3,"Ok",ROUND(Q4993,0)&lt;3,"Bad")</f>
        <v>Excellent</v>
      </c>
      <c r="S4993">
        <v>39</v>
      </c>
      <c r="T4993" t="str">
        <f t="shared" si="310"/>
        <v>No</v>
      </c>
      <c r="U4993" s="65">
        <v>43646</v>
      </c>
      <c r="V4993" s="65">
        <v>43945</v>
      </c>
      <c r="W4993">
        <v>135</v>
      </c>
      <c r="X4993" t="str">
        <f t="shared" si="311"/>
        <v>Active</v>
      </c>
      <c r="Y4993" t="s">
        <v>15616</v>
      </c>
    </row>
    <row r="4994" spans="1:25" x14ac:dyDescent="0.25">
      <c r="A4994">
        <v>4993</v>
      </c>
      <c r="B4994" t="s">
        <v>3475</v>
      </c>
      <c r="C4994">
        <v>555</v>
      </c>
      <c r="D4994" t="str">
        <f>VLOOKUP($C4994,Hosts!$A:$O,10,0)</f>
        <v>New York</v>
      </c>
      <c r="E4994" s="67">
        <f>INDEX(Hosts!$A:$O,MATCH(Places!$C4994,Hosts!$A:$A,0),MATCH(Places!E$1,Hosts!$1:$1,0))</f>
        <v>0.5</v>
      </c>
      <c r="F4994" s="67">
        <f>INDEX(Hosts!$A:$O,MATCH(Places!$C4994,Hosts!$A:$A,0),MATCH(Places!F$1,Hosts!$1:$1,0))</f>
        <v>0.87</v>
      </c>
      <c r="G4994" s="67" t="str">
        <f>INDEX(Hosts!$A:$O,MATCH(Places!$C4994,Hosts!$A:$A,0),MATCH(Places!G$1,Hosts!$1:$1,0))</f>
        <v>Yes</v>
      </c>
      <c r="H4994">
        <v>12</v>
      </c>
      <c r="I4994" t="str">
        <f>VLOOKUP($H4994,Neighborhoods!$A:$C,2,0)</f>
        <v>Brooklyn</v>
      </c>
      <c r="J4994" t="str">
        <f>VLOOKUP($H4994,Neighborhoods!$A:$C,3,0)</f>
        <v>Williamsburg</v>
      </c>
      <c r="K4994" t="s">
        <v>11822</v>
      </c>
      <c r="L4994" t="str">
        <f t="shared" si="308"/>
        <v>No</v>
      </c>
      <c r="M4994">
        <v>2</v>
      </c>
      <c r="N4994" t="str" cm="1">
        <f t="array" ref="N4994">_xlfn.IFS(M4994&lt;=2,"Small",M4994&lt;=5,"Medium",M4994&gt;5,"Large")</f>
        <v>Small</v>
      </c>
      <c r="O4994" s="50">
        <v>180</v>
      </c>
      <c r="P4994" s="67">
        <f t="shared" si="309"/>
        <v>0.03</v>
      </c>
      <c r="Q4994" s="52">
        <v>5</v>
      </c>
      <c r="R4994" s="52" t="str" cm="1">
        <f t="array" ref="R4994">_xlfn.IFS(ROUND(Q4994,0)=5,"Excellent",ROUND(Q4994,0)=4,"Good",ROUND(Q4994,0)=3,"Ok",ROUND(Q4994,0)&lt;3,"Bad")</f>
        <v>Excellent</v>
      </c>
      <c r="S4994">
        <v>12</v>
      </c>
      <c r="T4994" t="str">
        <f t="shared" si="310"/>
        <v>No</v>
      </c>
      <c r="U4994" s="65">
        <v>43653</v>
      </c>
      <c r="V4994" s="65">
        <v>43833</v>
      </c>
      <c r="W4994">
        <v>0</v>
      </c>
      <c r="X4994" t="str">
        <f t="shared" si="311"/>
        <v>Inactive</v>
      </c>
      <c r="Y4994" t="s">
        <v>15615</v>
      </c>
    </row>
    <row r="4995" spans="1:25" x14ac:dyDescent="0.25">
      <c r="A4995">
        <v>4994</v>
      </c>
      <c r="B4995" t="s">
        <v>3476</v>
      </c>
      <c r="C4995">
        <v>2648</v>
      </c>
      <c r="D4995" t="str">
        <f>VLOOKUP($C4995,Hosts!$A:$O,10,0)</f>
        <v>New York</v>
      </c>
      <c r="E4995" s="67">
        <f>INDEX(Hosts!$A:$O,MATCH(Places!$C4995,Hosts!$A:$A,0),MATCH(Places!E$1,Hosts!$1:$1,0))</f>
        <v>1</v>
      </c>
      <c r="F4995" s="67">
        <f>INDEX(Hosts!$A:$O,MATCH(Places!$C4995,Hosts!$A:$A,0),MATCH(Places!F$1,Hosts!$1:$1,0))</f>
        <v>0.99</v>
      </c>
      <c r="G4995" s="67" t="str">
        <f>INDEX(Hosts!$A:$O,MATCH(Places!$C4995,Hosts!$A:$A,0),MATCH(Places!G$1,Hosts!$1:$1,0))</f>
        <v>Yes</v>
      </c>
      <c r="H4995">
        <v>16</v>
      </c>
      <c r="I4995" t="str">
        <f>VLOOKUP($H4995,Neighborhoods!$A:$C,2,0)</f>
        <v>Manhattan</v>
      </c>
      <c r="J4995" t="str">
        <f>VLOOKUP($H4995,Neighborhoods!$A:$C,3,0)</f>
        <v>Harlem</v>
      </c>
      <c r="K4995" t="s">
        <v>11822</v>
      </c>
      <c r="L4995" t="str">
        <f t="shared" ref="L4995:L5058" si="312">IF(OR(K4995="Private room",K4995="Shared room"),"Yes","No")</f>
        <v>No</v>
      </c>
      <c r="M4995">
        <v>6</v>
      </c>
      <c r="N4995" t="str" cm="1">
        <f t="array" ref="N4995">_xlfn.IFS(M4995&lt;=2,"Small",M4995&lt;=5,"Medium",M4995&gt;5,"Large")</f>
        <v>Large</v>
      </c>
      <c r="O4995" s="50">
        <v>178</v>
      </c>
      <c r="P4995" s="67">
        <f t="shared" ref="P4995:P5058" si="313">VLOOKUP(O4995,$AB$1:$AC$5,2)</f>
        <v>0.03</v>
      </c>
      <c r="Q4995" s="52">
        <v>5</v>
      </c>
      <c r="R4995" s="52" t="str" cm="1">
        <f t="array" ref="R4995">_xlfn.IFS(ROUND(Q4995,0)=5,"Excellent",ROUND(Q4995,0)=4,"Good",ROUND(Q4995,0)=3,"Ok",ROUND(Q4995,0)&lt;3,"Bad")</f>
        <v>Excellent</v>
      </c>
      <c r="S4995">
        <v>43</v>
      </c>
      <c r="T4995" t="str">
        <f t="shared" ref="T4995:T5058" si="314">IF(AND(Q4995&gt;=4.8,S4995&gt;100),"Yes","No")</f>
        <v>No</v>
      </c>
      <c r="U4995" s="65">
        <v>43669</v>
      </c>
      <c r="V4995" s="65">
        <v>44048</v>
      </c>
      <c r="W4995">
        <v>22</v>
      </c>
      <c r="X4995" t="str">
        <f t="shared" ref="X4995:X5058" si="315">IF(W4995&lt;&gt;0,"Active","Inactive")</f>
        <v>Active</v>
      </c>
      <c r="Y4995" t="s">
        <v>15616</v>
      </c>
    </row>
    <row r="4996" spans="1:25" x14ac:dyDescent="0.25">
      <c r="A4996">
        <v>4995</v>
      </c>
      <c r="B4996" t="s">
        <v>14670</v>
      </c>
      <c r="C4996">
        <v>3885</v>
      </c>
      <c r="D4996" t="str">
        <f>VLOOKUP($C4996,Hosts!$A:$O,10,0)</f>
        <v>Rhode Island</v>
      </c>
      <c r="E4996" s="67">
        <f>INDEX(Hosts!$A:$O,MATCH(Places!$C4996,Hosts!$A:$A,0),MATCH(Places!E$1,Hosts!$1:$1,0))</f>
        <v>0.2</v>
      </c>
      <c r="F4996" s="67">
        <f>INDEX(Hosts!$A:$O,MATCH(Places!$C4996,Hosts!$A:$A,0),MATCH(Places!F$1,Hosts!$1:$1,0))</f>
        <v>1</v>
      </c>
      <c r="G4996" s="67" t="str">
        <f>INDEX(Hosts!$A:$O,MATCH(Places!$C4996,Hosts!$A:$A,0),MATCH(Places!G$1,Hosts!$1:$1,0))</f>
        <v>No</v>
      </c>
      <c r="H4996">
        <v>19</v>
      </c>
      <c r="I4996" t="str">
        <f>VLOOKUP($H4996,Neighborhoods!$A:$C,2,0)</f>
        <v>Manhattan</v>
      </c>
      <c r="J4996" t="str">
        <f>VLOOKUP($H4996,Neighborhoods!$A:$C,3,0)</f>
        <v>Upper East Side</v>
      </c>
      <c r="K4996" t="s">
        <v>11822</v>
      </c>
      <c r="L4996" t="str">
        <f t="shared" si="312"/>
        <v>No</v>
      </c>
      <c r="M4996">
        <v>3</v>
      </c>
      <c r="N4996" t="str" cm="1">
        <f t="array" ref="N4996">_xlfn.IFS(M4996&lt;=2,"Small",M4996&lt;=5,"Medium",M4996&gt;5,"Large")</f>
        <v>Medium</v>
      </c>
      <c r="O4996" s="50">
        <v>81</v>
      </c>
      <c r="P4996" s="67">
        <f t="shared" si="313"/>
        <v>0.03</v>
      </c>
      <c r="Q4996" s="52">
        <v>4.82</v>
      </c>
      <c r="R4996" s="52" t="str" cm="1">
        <f t="array" ref="R4996">_xlfn.IFS(ROUND(Q4996,0)=5,"Excellent",ROUND(Q4996,0)=4,"Good",ROUND(Q4996,0)=3,"Ok",ROUND(Q4996,0)&lt;3,"Bad")</f>
        <v>Excellent</v>
      </c>
      <c r="S4996">
        <v>11</v>
      </c>
      <c r="T4996" t="str">
        <f t="shared" si="314"/>
        <v>No</v>
      </c>
      <c r="U4996" s="65">
        <v>43743</v>
      </c>
      <c r="V4996" s="65">
        <v>43907</v>
      </c>
      <c r="W4996">
        <v>58</v>
      </c>
      <c r="X4996" t="str">
        <f t="shared" si="315"/>
        <v>Active</v>
      </c>
      <c r="Y4996" t="s">
        <v>15616</v>
      </c>
    </row>
    <row r="4997" spans="1:25" x14ac:dyDescent="0.25">
      <c r="A4997">
        <v>4996</v>
      </c>
      <c r="B4997" t="s">
        <v>14307</v>
      </c>
      <c r="C4997">
        <v>3652</v>
      </c>
      <c r="D4997" t="str">
        <f>VLOOKUP($C4997,Hosts!$A:$O,10,0)</f>
        <v>New York</v>
      </c>
      <c r="E4997" s="67">
        <f>INDEX(Hosts!$A:$O,MATCH(Places!$C4997,Hosts!$A:$A,0),MATCH(Places!E$1,Hosts!$1:$1,0))</f>
        <v>1</v>
      </c>
      <c r="F4997" s="67">
        <f>INDEX(Hosts!$A:$O,MATCH(Places!$C4997,Hosts!$A:$A,0),MATCH(Places!F$1,Hosts!$1:$1,0))</f>
        <v>0.96</v>
      </c>
      <c r="G4997" s="67" t="str">
        <f>INDEX(Hosts!$A:$O,MATCH(Places!$C4997,Hosts!$A:$A,0),MATCH(Places!G$1,Hosts!$1:$1,0))</f>
        <v>No</v>
      </c>
      <c r="H4997">
        <v>22</v>
      </c>
      <c r="I4997" t="str">
        <f>VLOOKUP($H4997,Neighborhoods!$A:$C,2,0)</f>
        <v>Queens</v>
      </c>
      <c r="J4997" t="str">
        <f>VLOOKUP($H4997,Neighborhoods!$A:$C,3,0)</f>
        <v>Flushing</v>
      </c>
      <c r="K4997" t="s">
        <v>1</v>
      </c>
      <c r="L4997" t="str">
        <f t="shared" si="312"/>
        <v>Yes</v>
      </c>
      <c r="M4997">
        <v>2</v>
      </c>
      <c r="N4997" t="str" cm="1">
        <f t="array" ref="N4997">_xlfn.IFS(M4997&lt;=2,"Small",M4997&lt;=5,"Medium",M4997&gt;5,"Large")</f>
        <v>Small</v>
      </c>
      <c r="O4997" s="50">
        <v>55</v>
      </c>
      <c r="P4997" s="67">
        <f t="shared" si="313"/>
        <v>0.03</v>
      </c>
      <c r="Q4997" s="52">
        <v>5</v>
      </c>
      <c r="R4997" s="52" t="str" cm="1">
        <f t="array" ref="R4997">_xlfn.IFS(ROUND(Q4997,0)=5,"Excellent",ROUND(Q4997,0)=4,"Good",ROUND(Q4997,0)=3,"Ok",ROUND(Q4997,0)&lt;3,"Bad")</f>
        <v>Excellent</v>
      </c>
      <c r="S4997">
        <v>16</v>
      </c>
      <c r="T4997" t="str">
        <f t="shared" si="314"/>
        <v>No</v>
      </c>
      <c r="U4997" s="65">
        <v>43648</v>
      </c>
      <c r="V4997" s="65">
        <v>43792</v>
      </c>
      <c r="W4997">
        <v>165</v>
      </c>
      <c r="X4997" t="str">
        <f t="shared" si="315"/>
        <v>Active</v>
      </c>
      <c r="Y4997" t="s">
        <v>15616</v>
      </c>
    </row>
    <row r="4998" spans="1:25" x14ac:dyDescent="0.25">
      <c r="A4998">
        <v>4997</v>
      </c>
      <c r="B4998" t="s">
        <v>14897</v>
      </c>
      <c r="C4998">
        <v>3652</v>
      </c>
      <c r="D4998" t="str">
        <f>VLOOKUP($C4998,Hosts!$A:$O,10,0)</f>
        <v>New York</v>
      </c>
      <c r="E4998" s="67">
        <f>INDEX(Hosts!$A:$O,MATCH(Places!$C4998,Hosts!$A:$A,0),MATCH(Places!E$1,Hosts!$1:$1,0))</f>
        <v>1</v>
      </c>
      <c r="F4998" s="67">
        <f>INDEX(Hosts!$A:$O,MATCH(Places!$C4998,Hosts!$A:$A,0),MATCH(Places!F$1,Hosts!$1:$1,0))</f>
        <v>0.96</v>
      </c>
      <c r="G4998" s="67" t="str">
        <f>INDEX(Hosts!$A:$O,MATCH(Places!$C4998,Hosts!$A:$A,0),MATCH(Places!G$1,Hosts!$1:$1,0))</f>
        <v>No</v>
      </c>
      <c r="H4998">
        <v>22</v>
      </c>
      <c r="I4998" t="str">
        <f>VLOOKUP($H4998,Neighborhoods!$A:$C,2,0)</f>
        <v>Queens</v>
      </c>
      <c r="J4998" t="str">
        <f>VLOOKUP($H4998,Neighborhoods!$A:$C,3,0)</f>
        <v>Flushing</v>
      </c>
      <c r="K4998" t="s">
        <v>1</v>
      </c>
      <c r="L4998" t="str">
        <f t="shared" si="312"/>
        <v>Yes</v>
      </c>
      <c r="M4998">
        <v>2</v>
      </c>
      <c r="N4998" t="str" cm="1">
        <f t="array" ref="N4998">_xlfn.IFS(M4998&lt;=2,"Small",M4998&lt;=5,"Medium",M4998&gt;5,"Large")</f>
        <v>Small</v>
      </c>
      <c r="O4998" s="50">
        <v>55</v>
      </c>
      <c r="P4998" s="67">
        <f t="shared" si="313"/>
        <v>0.03</v>
      </c>
      <c r="Q4998" s="52">
        <v>4.87</v>
      </c>
      <c r="R4998" s="52" t="str" cm="1">
        <f t="array" ref="R4998">_xlfn.IFS(ROUND(Q4998,0)=5,"Excellent",ROUND(Q4998,0)=4,"Good",ROUND(Q4998,0)=3,"Ok",ROUND(Q4998,0)&lt;3,"Bad")</f>
        <v>Excellent</v>
      </c>
      <c r="S4998">
        <v>15</v>
      </c>
      <c r="T4998" t="str">
        <f t="shared" si="314"/>
        <v>No</v>
      </c>
      <c r="U4998" s="65">
        <v>43652</v>
      </c>
      <c r="V4998" s="65">
        <v>43813</v>
      </c>
      <c r="W4998">
        <v>165</v>
      </c>
      <c r="X4998" t="str">
        <f t="shared" si="315"/>
        <v>Active</v>
      </c>
      <c r="Y4998" t="s">
        <v>15616</v>
      </c>
    </row>
    <row r="4999" spans="1:25" x14ac:dyDescent="0.25">
      <c r="A4999">
        <v>4998</v>
      </c>
      <c r="B4999" t="s">
        <v>3477</v>
      </c>
      <c r="C4999">
        <v>1197</v>
      </c>
      <c r="D4999" t="str">
        <f>VLOOKUP($C4999,Hosts!$A:$O,10,0)</f>
        <v>New York</v>
      </c>
      <c r="E4999" s="67">
        <f>INDEX(Hosts!$A:$O,MATCH(Places!$C4999,Hosts!$A:$A,0),MATCH(Places!E$1,Hosts!$1:$1,0))</f>
        <v>1</v>
      </c>
      <c r="F4999" s="67">
        <f>INDEX(Hosts!$A:$O,MATCH(Places!$C4999,Hosts!$A:$A,0),MATCH(Places!F$1,Hosts!$1:$1,0))</f>
        <v>0.82</v>
      </c>
      <c r="G4999" s="67" t="str">
        <f>INDEX(Hosts!$A:$O,MATCH(Places!$C4999,Hosts!$A:$A,0),MATCH(Places!G$1,Hosts!$1:$1,0))</f>
        <v>Yes</v>
      </c>
      <c r="H4999">
        <v>12</v>
      </c>
      <c r="I4999" t="str">
        <f>VLOOKUP($H4999,Neighborhoods!$A:$C,2,0)</f>
        <v>Brooklyn</v>
      </c>
      <c r="J4999" t="str">
        <f>VLOOKUP($H4999,Neighborhoods!$A:$C,3,0)</f>
        <v>Williamsburg</v>
      </c>
      <c r="K4999" t="s">
        <v>11822</v>
      </c>
      <c r="L4999" t="str">
        <f t="shared" si="312"/>
        <v>No</v>
      </c>
      <c r="M4999">
        <v>4</v>
      </c>
      <c r="N4999" t="str" cm="1">
        <f t="array" ref="N4999">_xlfn.IFS(M4999&lt;=2,"Small",M4999&lt;=5,"Medium",M4999&gt;5,"Large")</f>
        <v>Medium</v>
      </c>
      <c r="O4999" s="50">
        <v>695</v>
      </c>
      <c r="P4999" s="67">
        <f t="shared" si="313"/>
        <v>0.05</v>
      </c>
      <c r="Q4999" s="52">
        <v>5</v>
      </c>
      <c r="R4999" s="52" t="str" cm="1">
        <f t="array" ref="R4999">_xlfn.IFS(ROUND(Q4999,0)=5,"Excellent",ROUND(Q4999,0)=4,"Good",ROUND(Q4999,0)=3,"Ok",ROUND(Q4999,0)&lt;3,"Bad")</f>
        <v>Excellent</v>
      </c>
      <c r="S4999">
        <v>13</v>
      </c>
      <c r="T4999" t="str">
        <f t="shared" si="314"/>
        <v>No</v>
      </c>
      <c r="U4999" s="65">
        <v>43668</v>
      </c>
      <c r="V4999" s="65">
        <v>43854</v>
      </c>
      <c r="W4999">
        <v>0</v>
      </c>
      <c r="X4999" t="str">
        <f t="shared" si="315"/>
        <v>Inactive</v>
      </c>
      <c r="Y4999" t="s">
        <v>15615</v>
      </c>
    </row>
    <row r="5000" spans="1:25" x14ac:dyDescent="0.25">
      <c r="A5000">
        <v>4999</v>
      </c>
      <c r="B5000" t="s">
        <v>3478</v>
      </c>
      <c r="C5000">
        <v>3916</v>
      </c>
      <c r="D5000" t="str">
        <f>VLOOKUP($C5000,Hosts!$A:$O,10,0)</f>
        <v>New York</v>
      </c>
      <c r="E5000" s="67">
        <f>INDEX(Hosts!$A:$O,MATCH(Places!$C5000,Hosts!$A:$A,0),MATCH(Places!E$1,Hosts!$1:$1,0))</f>
        <v>1</v>
      </c>
      <c r="F5000" s="67">
        <f>INDEX(Hosts!$A:$O,MATCH(Places!$C5000,Hosts!$A:$A,0),MATCH(Places!F$1,Hosts!$1:$1,0))</f>
        <v>0.95</v>
      </c>
      <c r="G5000" s="67" t="str">
        <f>INDEX(Hosts!$A:$O,MATCH(Places!$C5000,Hosts!$A:$A,0),MATCH(Places!G$1,Hosts!$1:$1,0))</f>
        <v>No</v>
      </c>
      <c r="H5000">
        <v>12</v>
      </c>
      <c r="I5000" t="str">
        <f>VLOOKUP($H5000,Neighborhoods!$A:$C,2,0)</f>
        <v>Brooklyn</v>
      </c>
      <c r="J5000" t="str">
        <f>VLOOKUP($H5000,Neighborhoods!$A:$C,3,0)</f>
        <v>Williamsburg</v>
      </c>
      <c r="K5000" t="s">
        <v>11822</v>
      </c>
      <c r="L5000" t="str">
        <f t="shared" si="312"/>
        <v>No</v>
      </c>
      <c r="M5000">
        <v>6</v>
      </c>
      <c r="N5000" t="str" cm="1">
        <f t="array" ref="N5000">_xlfn.IFS(M5000&lt;=2,"Small",M5000&lt;=5,"Medium",M5000&gt;5,"Large")</f>
        <v>Large</v>
      </c>
      <c r="O5000" s="50">
        <v>66</v>
      </c>
      <c r="P5000" s="67">
        <f t="shared" si="313"/>
        <v>0.03</v>
      </c>
      <c r="Q5000" s="52">
        <v>4.88</v>
      </c>
      <c r="R5000" s="52" t="str" cm="1">
        <f t="array" ref="R5000">_xlfn.IFS(ROUND(Q5000,0)=5,"Excellent",ROUND(Q5000,0)=4,"Good",ROUND(Q5000,0)=3,"Ok",ROUND(Q5000,0)&lt;3,"Bad")</f>
        <v>Excellent</v>
      </c>
      <c r="S5000">
        <v>49</v>
      </c>
      <c r="T5000" t="str">
        <f t="shared" si="314"/>
        <v>No</v>
      </c>
      <c r="U5000" s="65">
        <v>43646</v>
      </c>
      <c r="V5000" s="65">
        <v>44024</v>
      </c>
      <c r="W5000">
        <v>38</v>
      </c>
      <c r="X5000" t="str">
        <f t="shared" si="315"/>
        <v>Active</v>
      </c>
      <c r="Y5000" t="s">
        <v>15615</v>
      </c>
    </row>
    <row r="5001" spans="1:25" x14ac:dyDescent="0.25">
      <c r="A5001">
        <v>5000</v>
      </c>
      <c r="B5001" t="s">
        <v>14473</v>
      </c>
      <c r="C5001">
        <v>3930</v>
      </c>
      <c r="D5001" t="str">
        <f>VLOOKUP($C5001,Hosts!$A:$O,10,0)</f>
        <v>New York</v>
      </c>
      <c r="E5001" s="67">
        <f>INDEX(Hosts!$A:$O,MATCH(Places!$C5001,Hosts!$A:$A,0),MATCH(Places!E$1,Hosts!$1:$1,0))</f>
        <v>1</v>
      </c>
      <c r="F5001" s="67">
        <f>INDEX(Hosts!$A:$O,MATCH(Places!$C5001,Hosts!$A:$A,0),MATCH(Places!F$1,Hosts!$1:$1,0))</f>
        <v>0.98</v>
      </c>
      <c r="G5001" s="67" t="str">
        <f>INDEX(Hosts!$A:$O,MATCH(Places!$C5001,Hosts!$A:$A,0),MATCH(Places!G$1,Hosts!$1:$1,0))</f>
        <v>Yes</v>
      </c>
      <c r="H5001">
        <v>8</v>
      </c>
      <c r="I5001" t="str">
        <f>VLOOKUP($H5001,Neighborhoods!$A:$C,2,0)</f>
        <v>Brooklyn</v>
      </c>
      <c r="J5001" t="str">
        <f>VLOOKUP($H5001,Neighborhoods!$A:$C,3,0)</f>
        <v>Bushwick</v>
      </c>
      <c r="K5001" t="s">
        <v>11822</v>
      </c>
      <c r="L5001" t="str">
        <f t="shared" si="312"/>
        <v>No</v>
      </c>
      <c r="M5001">
        <v>8</v>
      </c>
      <c r="N5001" t="str" cm="1">
        <f t="array" ref="N5001">_xlfn.IFS(M5001&lt;=2,"Small",M5001&lt;=5,"Medium",M5001&gt;5,"Large")</f>
        <v>Large</v>
      </c>
      <c r="O5001" s="50">
        <v>186</v>
      </c>
      <c r="P5001" s="67">
        <f t="shared" si="313"/>
        <v>0.03</v>
      </c>
      <c r="Q5001" s="52">
        <v>5</v>
      </c>
      <c r="R5001" s="52" t="str" cm="1">
        <f t="array" ref="R5001">_xlfn.IFS(ROUND(Q5001,0)=5,"Excellent",ROUND(Q5001,0)=4,"Good",ROUND(Q5001,0)=3,"Ok",ROUND(Q5001,0)&lt;3,"Bad")</f>
        <v>Excellent</v>
      </c>
      <c r="S5001">
        <v>39</v>
      </c>
      <c r="T5001" t="str">
        <f t="shared" si="314"/>
        <v>No</v>
      </c>
      <c r="U5001" s="65">
        <v>43655</v>
      </c>
      <c r="V5001" s="65">
        <v>44019</v>
      </c>
      <c r="W5001">
        <v>221</v>
      </c>
      <c r="X5001" t="str">
        <f t="shared" si="315"/>
        <v>Active</v>
      </c>
      <c r="Y5001" t="s">
        <v>15615</v>
      </c>
    </row>
    <row r="5002" spans="1:25" x14ac:dyDescent="0.25">
      <c r="A5002">
        <v>5001</v>
      </c>
      <c r="B5002" t="s">
        <v>3479</v>
      </c>
      <c r="C5002">
        <v>1456</v>
      </c>
      <c r="D5002" t="str">
        <f>VLOOKUP($C5002,Hosts!$A:$O,10,0)</f>
        <v>New York</v>
      </c>
      <c r="E5002" s="67">
        <f>INDEX(Hosts!$A:$O,MATCH(Places!$C5002,Hosts!$A:$A,0),MATCH(Places!E$1,Hosts!$1:$1,0))</f>
        <v>0.9</v>
      </c>
      <c r="F5002" s="67">
        <f>INDEX(Hosts!$A:$O,MATCH(Places!$C5002,Hosts!$A:$A,0),MATCH(Places!F$1,Hosts!$1:$1,0))</f>
        <v>1</v>
      </c>
      <c r="G5002" s="67" t="str">
        <f>INDEX(Hosts!$A:$O,MATCH(Places!$C5002,Hosts!$A:$A,0),MATCH(Places!G$1,Hosts!$1:$1,0))</f>
        <v>No</v>
      </c>
      <c r="H5002">
        <v>18</v>
      </c>
      <c r="I5002" t="str">
        <f>VLOOKUP($H5002,Neighborhoods!$A:$C,2,0)</f>
        <v>Manhattan</v>
      </c>
      <c r="J5002" t="str">
        <f>VLOOKUP($H5002,Neighborhoods!$A:$C,3,0)</f>
        <v>Midtown</v>
      </c>
      <c r="K5002" t="s">
        <v>1</v>
      </c>
      <c r="L5002" t="str">
        <f t="shared" si="312"/>
        <v>Yes</v>
      </c>
      <c r="M5002">
        <v>2</v>
      </c>
      <c r="N5002" t="str" cm="1">
        <f t="array" ref="N5002">_xlfn.IFS(M5002&lt;=2,"Small",M5002&lt;=5,"Medium",M5002&gt;5,"Large")</f>
        <v>Small</v>
      </c>
      <c r="O5002" s="50">
        <v>75</v>
      </c>
      <c r="P5002" s="67">
        <f t="shared" si="313"/>
        <v>0.03</v>
      </c>
      <c r="Q5002" s="52">
        <v>4.75</v>
      </c>
      <c r="R5002" s="52" t="str" cm="1">
        <f t="array" ref="R5002">_xlfn.IFS(ROUND(Q5002,0)=5,"Excellent",ROUND(Q5002,0)=4,"Good",ROUND(Q5002,0)=3,"Ok",ROUND(Q5002,0)&lt;3,"Bad")</f>
        <v>Excellent</v>
      </c>
      <c r="S5002">
        <v>36</v>
      </c>
      <c r="T5002" t="str">
        <f t="shared" si="314"/>
        <v>No</v>
      </c>
      <c r="U5002" s="65">
        <v>43647</v>
      </c>
      <c r="V5002" s="65">
        <v>44025</v>
      </c>
      <c r="W5002">
        <v>55</v>
      </c>
      <c r="X5002" t="str">
        <f t="shared" si="315"/>
        <v>Active</v>
      </c>
      <c r="Y5002" t="s">
        <v>15616</v>
      </c>
    </row>
    <row r="5003" spans="1:25" x14ac:dyDescent="0.25">
      <c r="A5003">
        <v>5002</v>
      </c>
      <c r="B5003" t="s">
        <v>13368</v>
      </c>
      <c r="C5003">
        <v>3906</v>
      </c>
      <c r="D5003" t="str">
        <f>VLOOKUP($C5003,Hosts!$A:$O,10,0)</f>
        <v>New York</v>
      </c>
      <c r="E5003" s="67">
        <f>INDEX(Hosts!$A:$O,MATCH(Places!$C5003,Hosts!$A:$A,0),MATCH(Places!E$1,Hosts!$1:$1,0))</f>
        <v>1</v>
      </c>
      <c r="F5003" s="67">
        <f>INDEX(Hosts!$A:$O,MATCH(Places!$C5003,Hosts!$A:$A,0),MATCH(Places!F$1,Hosts!$1:$1,0))</f>
        <v>1</v>
      </c>
      <c r="G5003" s="67" t="str">
        <f>INDEX(Hosts!$A:$O,MATCH(Places!$C5003,Hosts!$A:$A,0),MATCH(Places!G$1,Hosts!$1:$1,0))</f>
        <v>No</v>
      </c>
      <c r="H5003">
        <v>8</v>
      </c>
      <c r="I5003" t="str">
        <f>VLOOKUP($H5003,Neighborhoods!$A:$C,2,0)</f>
        <v>Brooklyn</v>
      </c>
      <c r="J5003" t="str">
        <f>VLOOKUP($H5003,Neighborhoods!$A:$C,3,0)</f>
        <v>Bushwick</v>
      </c>
      <c r="K5003" t="s">
        <v>1</v>
      </c>
      <c r="L5003" t="str">
        <f t="shared" si="312"/>
        <v>Yes</v>
      </c>
      <c r="M5003">
        <v>2</v>
      </c>
      <c r="N5003" t="str" cm="1">
        <f t="array" ref="N5003">_xlfn.IFS(M5003&lt;=2,"Small",M5003&lt;=5,"Medium",M5003&gt;5,"Large")</f>
        <v>Small</v>
      </c>
      <c r="O5003" s="50">
        <v>69</v>
      </c>
      <c r="P5003" s="67">
        <f t="shared" si="313"/>
        <v>0.03</v>
      </c>
      <c r="Q5003" s="52">
        <v>4.82</v>
      </c>
      <c r="R5003" s="52" t="str" cm="1">
        <f t="array" ref="R5003">_xlfn.IFS(ROUND(Q5003,0)=5,"Excellent",ROUND(Q5003,0)=4,"Good",ROUND(Q5003,0)=3,"Ok",ROUND(Q5003,0)&lt;3,"Bad")</f>
        <v>Excellent</v>
      </c>
      <c r="S5003">
        <v>39</v>
      </c>
      <c r="T5003" t="str">
        <f t="shared" si="314"/>
        <v>No</v>
      </c>
      <c r="U5003" s="65">
        <v>43646</v>
      </c>
      <c r="V5003" s="65">
        <v>43911</v>
      </c>
      <c r="W5003">
        <v>0</v>
      </c>
      <c r="X5003" t="str">
        <f t="shared" si="315"/>
        <v>Inactive</v>
      </c>
      <c r="Y5003" t="s">
        <v>15616</v>
      </c>
    </row>
    <row r="5004" spans="1:25" x14ac:dyDescent="0.25">
      <c r="A5004">
        <v>5003</v>
      </c>
      <c r="B5004" t="s">
        <v>3480</v>
      </c>
      <c r="C5004">
        <v>2196</v>
      </c>
      <c r="D5004" t="str">
        <f>VLOOKUP($C5004,Hosts!$A:$O,10,0)</f>
        <v>New York</v>
      </c>
      <c r="E5004" s="67">
        <f>INDEX(Hosts!$A:$O,MATCH(Places!$C5004,Hosts!$A:$A,0),MATCH(Places!E$1,Hosts!$1:$1,0))</f>
        <v>1</v>
      </c>
      <c r="F5004" s="67">
        <f>INDEX(Hosts!$A:$O,MATCH(Places!$C5004,Hosts!$A:$A,0),MATCH(Places!F$1,Hosts!$1:$1,0))</f>
        <v>0.93</v>
      </c>
      <c r="G5004" s="67" t="str">
        <f>INDEX(Hosts!$A:$O,MATCH(Places!$C5004,Hosts!$A:$A,0),MATCH(Places!G$1,Hosts!$1:$1,0))</f>
        <v>No</v>
      </c>
      <c r="H5004">
        <v>22</v>
      </c>
      <c r="I5004" t="str">
        <f>VLOOKUP($H5004,Neighborhoods!$A:$C,2,0)</f>
        <v>Queens</v>
      </c>
      <c r="J5004" t="str">
        <f>VLOOKUP($H5004,Neighborhoods!$A:$C,3,0)</f>
        <v>Flushing</v>
      </c>
      <c r="K5004" t="s">
        <v>16</v>
      </c>
      <c r="L5004" t="str">
        <f t="shared" si="312"/>
        <v>Yes</v>
      </c>
      <c r="M5004">
        <v>1</v>
      </c>
      <c r="N5004" t="str" cm="1">
        <f t="array" ref="N5004">_xlfn.IFS(M5004&lt;=2,"Small",M5004&lt;=5,"Medium",M5004&gt;5,"Large")</f>
        <v>Small</v>
      </c>
      <c r="O5004" s="50">
        <v>25</v>
      </c>
      <c r="P5004" s="67">
        <f t="shared" si="313"/>
        <v>0.03</v>
      </c>
      <c r="Q5004" s="52">
        <v>4.8099999999999996</v>
      </c>
      <c r="R5004" s="52" t="str" cm="1">
        <f t="array" ref="R5004">_xlfn.IFS(ROUND(Q5004,0)=5,"Excellent",ROUND(Q5004,0)=4,"Good",ROUND(Q5004,0)=3,"Ok",ROUND(Q5004,0)&lt;3,"Bad")</f>
        <v>Excellent</v>
      </c>
      <c r="S5004">
        <v>31</v>
      </c>
      <c r="T5004" t="str">
        <f t="shared" si="314"/>
        <v>No</v>
      </c>
      <c r="U5004" s="65">
        <v>43646</v>
      </c>
      <c r="V5004" s="65">
        <v>44036</v>
      </c>
      <c r="W5004">
        <v>75</v>
      </c>
      <c r="X5004" t="str">
        <f t="shared" si="315"/>
        <v>Active</v>
      </c>
      <c r="Y5004" t="s">
        <v>15615</v>
      </c>
    </row>
    <row r="5005" spans="1:25" x14ac:dyDescent="0.25">
      <c r="A5005">
        <v>5004</v>
      </c>
      <c r="B5005" t="s">
        <v>15123</v>
      </c>
      <c r="C5005">
        <v>1522</v>
      </c>
      <c r="D5005" t="str">
        <f>VLOOKUP($C5005,Hosts!$A:$O,10,0)</f>
        <v>New York</v>
      </c>
      <c r="E5005" s="67">
        <f>INDEX(Hosts!$A:$O,MATCH(Places!$C5005,Hosts!$A:$A,0),MATCH(Places!E$1,Hosts!$1:$1,0))</f>
        <v>0.8</v>
      </c>
      <c r="F5005" s="67">
        <f>INDEX(Hosts!$A:$O,MATCH(Places!$C5005,Hosts!$A:$A,0),MATCH(Places!F$1,Hosts!$1:$1,0))</f>
        <v>0.67</v>
      </c>
      <c r="G5005" s="67" t="str">
        <f>INDEX(Hosts!$A:$O,MATCH(Places!$C5005,Hosts!$A:$A,0),MATCH(Places!G$1,Hosts!$1:$1,0))</f>
        <v>No</v>
      </c>
      <c r="H5005">
        <v>20</v>
      </c>
      <c r="I5005" t="str">
        <f>VLOOKUP($H5005,Neighborhoods!$A:$C,2,0)</f>
        <v>Manhattan</v>
      </c>
      <c r="J5005" t="str">
        <f>VLOOKUP($H5005,Neighborhoods!$A:$C,3,0)</f>
        <v>Upper West Side</v>
      </c>
      <c r="K5005" t="s">
        <v>11822</v>
      </c>
      <c r="L5005" t="str">
        <f t="shared" si="312"/>
        <v>No</v>
      </c>
      <c r="M5005">
        <v>4</v>
      </c>
      <c r="N5005" t="str" cm="1">
        <f t="array" ref="N5005">_xlfn.IFS(M5005&lt;=2,"Small",M5005&lt;=5,"Medium",M5005&gt;5,"Large")</f>
        <v>Medium</v>
      </c>
      <c r="O5005" s="50">
        <v>130</v>
      </c>
      <c r="P5005" s="67">
        <f t="shared" si="313"/>
        <v>0.03</v>
      </c>
      <c r="Q5005" s="52">
        <v>4.5999999999999996</v>
      </c>
      <c r="R5005" s="52" t="str" cm="1">
        <f t="array" ref="R5005">_xlfn.IFS(ROUND(Q5005,0)=5,"Excellent",ROUND(Q5005,0)=4,"Good",ROUND(Q5005,0)=3,"Ok",ROUND(Q5005,0)&lt;3,"Bad")</f>
        <v>Excellent</v>
      </c>
      <c r="S5005">
        <v>5</v>
      </c>
      <c r="T5005" t="str">
        <f t="shared" si="314"/>
        <v>No</v>
      </c>
      <c r="U5005" s="65">
        <v>43672</v>
      </c>
      <c r="V5005" s="65">
        <v>44039</v>
      </c>
      <c r="W5005">
        <v>259</v>
      </c>
      <c r="X5005" t="str">
        <f t="shared" si="315"/>
        <v>Active</v>
      </c>
      <c r="Y5005" t="s">
        <v>15615</v>
      </c>
    </row>
    <row r="5006" spans="1:25" x14ac:dyDescent="0.25">
      <c r="A5006">
        <v>5005</v>
      </c>
      <c r="B5006" t="s">
        <v>3481</v>
      </c>
      <c r="C5006">
        <v>1235</v>
      </c>
      <c r="D5006" t="str">
        <f>VLOOKUP($C5006,Hosts!$A:$O,10,0)</f>
        <v>Nevada</v>
      </c>
      <c r="E5006" s="67">
        <f>INDEX(Hosts!$A:$O,MATCH(Places!$C5006,Hosts!$A:$A,0),MATCH(Places!E$1,Hosts!$1:$1,0))</f>
        <v>0.5</v>
      </c>
      <c r="F5006" s="67">
        <f>INDEX(Hosts!$A:$O,MATCH(Places!$C5006,Hosts!$A:$A,0),MATCH(Places!F$1,Hosts!$1:$1,0))</f>
        <v>1</v>
      </c>
      <c r="G5006" s="67" t="str">
        <f>INDEX(Hosts!$A:$O,MATCH(Places!$C5006,Hosts!$A:$A,0),MATCH(Places!G$1,Hosts!$1:$1,0))</f>
        <v>No</v>
      </c>
      <c r="H5006">
        <v>17</v>
      </c>
      <c r="I5006" t="str">
        <f>VLOOKUP($H5006,Neighborhoods!$A:$C,2,0)</f>
        <v>Manhattan</v>
      </c>
      <c r="J5006" t="str">
        <f>VLOOKUP($H5006,Neighborhoods!$A:$C,3,0)</f>
        <v>Hell's Kitchen</v>
      </c>
      <c r="K5006" t="s">
        <v>11822</v>
      </c>
      <c r="L5006" t="str">
        <f t="shared" si="312"/>
        <v>No</v>
      </c>
      <c r="M5006">
        <v>4</v>
      </c>
      <c r="N5006" t="str" cm="1">
        <f t="array" ref="N5006">_xlfn.IFS(M5006&lt;=2,"Small",M5006&lt;=5,"Medium",M5006&gt;5,"Large")</f>
        <v>Medium</v>
      </c>
      <c r="O5006" s="50">
        <v>126</v>
      </c>
      <c r="P5006" s="67">
        <f t="shared" si="313"/>
        <v>0.03</v>
      </c>
      <c r="Q5006" s="52">
        <v>4.47</v>
      </c>
      <c r="R5006" s="52" t="str" cm="1">
        <f t="array" ref="R5006">_xlfn.IFS(ROUND(Q5006,0)=5,"Excellent",ROUND(Q5006,0)=4,"Good",ROUND(Q5006,0)=3,"Ok",ROUND(Q5006,0)&lt;3,"Bad")</f>
        <v>Good</v>
      </c>
      <c r="S5006">
        <v>43</v>
      </c>
      <c r="T5006" t="str">
        <f t="shared" si="314"/>
        <v>No</v>
      </c>
      <c r="U5006" s="65">
        <v>43672</v>
      </c>
      <c r="V5006" s="65">
        <v>43994</v>
      </c>
      <c r="W5006">
        <v>244</v>
      </c>
      <c r="X5006" t="str">
        <f t="shared" si="315"/>
        <v>Active</v>
      </c>
      <c r="Y5006" t="s">
        <v>15616</v>
      </c>
    </row>
    <row r="5007" spans="1:25" x14ac:dyDescent="0.25">
      <c r="A5007">
        <v>5006</v>
      </c>
      <c r="B5007" t="s">
        <v>13171</v>
      </c>
      <c r="C5007">
        <v>125</v>
      </c>
      <c r="D5007" t="str">
        <f>VLOOKUP($C5007,Hosts!$A:$O,10,0)</f>
        <v>New York</v>
      </c>
      <c r="E5007" s="67">
        <f>INDEX(Hosts!$A:$O,MATCH(Places!$C5007,Hosts!$A:$A,0),MATCH(Places!E$1,Hosts!$1:$1,0))</f>
        <v>1</v>
      </c>
      <c r="F5007" s="67">
        <f>INDEX(Hosts!$A:$O,MATCH(Places!$C5007,Hosts!$A:$A,0),MATCH(Places!F$1,Hosts!$1:$1,0))</f>
        <v>0.96</v>
      </c>
      <c r="G5007" s="67" t="str">
        <f>INDEX(Hosts!$A:$O,MATCH(Places!$C5007,Hosts!$A:$A,0),MATCH(Places!G$1,Hosts!$1:$1,0))</f>
        <v>Yes</v>
      </c>
      <c r="H5007">
        <v>7</v>
      </c>
      <c r="I5007" t="str">
        <f>VLOOKUP($H5007,Neighborhoods!$A:$C,2,0)</f>
        <v>Brooklyn</v>
      </c>
      <c r="J5007" t="str">
        <f>VLOOKUP($H5007,Neighborhoods!$A:$C,3,0)</f>
        <v>Bedford-Stuyvesant</v>
      </c>
      <c r="K5007" t="s">
        <v>11822</v>
      </c>
      <c r="L5007" t="str">
        <f t="shared" si="312"/>
        <v>No</v>
      </c>
      <c r="M5007">
        <v>2</v>
      </c>
      <c r="N5007" t="str" cm="1">
        <f t="array" ref="N5007">_xlfn.IFS(M5007&lt;=2,"Small",M5007&lt;=5,"Medium",M5007&gt;5,"Large")</f>
        <v>Small</v>
      </c>
      <c r="O5007" s="50">
        <v>154</v>
      </c>
      <c r="P5007" s="67">
        <f t="shared" si="313"/>
        <v>0.03</v>
      </c>
      <c r="Q5007" s="52">
        <v>5</v>
      </c>
      <c r="R5007" s="52" t="str" cm="1">
        <f t="array" ref="R5007">_xlfn.IFS(ROUND(Q5007,0)=5,"Excellent",ROUND(Q5007,0)=4,"Good",ROUND(Q5007,0)=3,"Ok",ROUND(Q5007,0)&lt;3,"Bad")</f>
        <v>Excellent</v>
      </c>
      <c r="S5007">
        <v>33</v>
      </c>
      <c r="T5007" t="str">
        <f t="shared" si="314"/>
        <v>No</v>
      </c>
      <c r="U5007" s="65">
        <v>43703</v>
      </c>
      <c r="V5007" s="65">
        <v>43923</v>
      </c>
      <c r="W5007">
        <v>249</v>
      </c>
      <c r="X5007" t="str">
        <f t="shared" si="315"/>
        <v>Active</v>
      </c>
      <c r="Y5007" t="s">
        <v>15616</v>
      </c>
    </row>
    <row r="5008" spans="1:25" x14ac:dyDescent="0.25">
      <c r="A5008">
        <v>5007</v>
      </c>
      <c r="B5008" t="s">
        <v>14176</v>
      </c>
      <c r="C5008">
        <v>3931</v>
      </c>
      <c r="D5008" t="str">
        <f>VLOOKUP($C5008,Hosts!$A:$O,10,0)</f>
        <v>New York</v>
      </c>
      <c r="E5008" s="67">
        <f>INDEX(Hosts!$A:$O,MATCH(Places!$C5008,Hosts!$A:$A,0),MATCH(Places!E$1,Hosts!$1:$1,0))</f>
        <v>1</v>
      </c>
      <c r="F5008" s="67">
        <f>INDEX(Hosts!$A:$O,MATCH(Places!$C5008,Hosts!$A:$A,0),MATCH(Places!F$1,Hosts!$1:$1,0))</f>
        <v>1</v>
      </c>
      <c r="G5008" s="67" t="str">
        <f>INDEX(Hosts!$A:$O,MATCH(Places!$C5008,Hosts!$A:$A,0),MATCH(Places!G$1,Hosts!$1:$1,0))</f>
        <v>Yes</v>
      </c>
      <c r="H5008">
        <v>8</v>
      </c>
      <c r="I5008" t="str">
        <f>VLOOKUP($H5008,Neighborhoods!$A:$C,2,0)</f>
        <v>Brooklyn</v>
      </c>
      <c r="J5008" t="str">
        <f>VLOOKUP($H5008,Neighborhoods!$A:$C,3,0)</f>
        <v>Bushwick</v>
      </c>
      <c r="K5008" t="s">
        <v>11822</v>
      </c>
      <c r="L5008" t="str">
        <f t="shared" si="312"/>
        <v>No</v>
      </c>
      <c r="M5008">
        <v>5</v>
      </c>
      <c r="N5008" t="str" cm="1">
        <f t="array" ref="N5008">_xlfn.IFS(M5008&lt;=2,"Small",M5008&lt;=5,"Medium",M5008&gt;5,"Large")</f>
        <v>Medium</v>
      </c>
      <c r="O5008" s="50">
        <v>100</v>
      </c>
      <c r="P5008" s="67">
        <f t="shared" si="313"/>
        <v>0.03</v>
      </c>
      <c r="Q5008" s="52">
        <v>4.8899999999999997</v>
      </c>
      <c r="R5008" s="52" t="str" cm="1">
        <f t="array" ref="R5008">_xlfn.IFS(ROUND(Q5008,0)=5,"Excellent",ROUND(Q5008,0)=4,"Good",ROUND(Q5008,0)=3,"Ok",ROUND(Q5008,0)&lt;3,"Bad")</f>
        <v>Excellent</v>
      </c>
      <c r="S5008">
        <v>38</v>
      </c>
      <c r="T5008" t="str">
        <f t="shared" si="314"/>
        <v>No</v>
      </c>
      <c r="U5008" s="65">
        <v>43679</v>
      </c>
      <c r="V5008" s="65">
        <v>43907</v>
      </c>
      <c r="W5008">
        <v>13</v>
      </c>
      <c r="X5008" t="str">
        <f t="shared" si="315"/>
        <v>Active</v>
      </c>
      <c r="Y5008" t="s">
        <v>15616</v>
      </c>
    </row>
    <row r="5009" spans="1:25" x14ac:dyDescent="0.25">
      <c r="A5009">
        <v>5008</v>
      </c>
      <c r="B5009" t="s">
        <v>14827</v>
      </c>
      <c r="C5009">
        <v>3631</v>
      </c>
      <c r="D5009" t="str">
        <f>VLOOKUP($C5009,Hosts!$A:$O,10,0)</f>
        <v>New York</v>
      </c>
      <c r="E5009" s="67">
        <f>INDEX(Hosts!$A:$O,MATCH(Places!$C5009,Hosts!$A:$A,0),MATCH(Places!E$1,Hosts!$1:$1,0))</f>
        <v>1</v>
      </c>
      <c r="F5009" s="67">
        <f>INDEX(Hosts!$A:$O,MATCH(Places!$C5009,Hosts!$A:$A,0),MATCH(Places!F$1,Hosts!$1:$1,0))</f>
        <v>0.92</v>
      </c>
      <c r="G5009" s="67" t="str">
        <f>INDEX(Hosts!$A:$O,MATCH(Places!$C5009,Hosts!$A:$A,0),MATCH(Places!G$1,Hosts!$1:$1,0))</f>
        <v>Yes</v>
      </c>
      <c r="H5009">
        <v>9</v>
      </c>
      <c r="I5009" t="str">
        <f>VLOOKUP($H5009,Neighborhoods!$A:$C,2,0)</f>
        <v>Brooklyn</v>
      </c>
      <c r="J5009" t="str">
        <f>VLOOKUP($H5009,Neighborhoods!$A:$C,3,0)</f>
        <v>Crown Heights</v>
      </c>
      <c r="K5009" t="s">
        <v>11822</v>
      </c>
      <c r="L5009" t="str">
        <f t="shared" si="312"/>
        <v>No</v>
      </c>
      <c r="M5009">
        <v>2</v>
      </c>
      <c r="N5009" t="str" cm="1">
        <f t="array" ref="N5009">_xlfn.IFS(M5009&lt;=2,"Small",M5009&lt;=5,"Medium",M5009&gt;5,"Large")</f>
        <v>Small</v>
      </c>
      <c r="O5009" s="50">
        <v>78.290000000000006</v>
      </c>
      <c r="P5009" s="67">
        <f t="shared" si="313"/>
        <v>0.03</v>
      </c>
      <c r="Q5009" s="52">
        <v>4.83</v>
      </c>
      <c r="R5009" s="52" t="str" cm="1">
        <f t="array" ref="R5009">_xlfn.IFS(ROUND(Q5009,0)=5,"Excellent",ROUND(Q5009,0)=4,"Good",ROUND(Q5009,0)=3,"Ok",ROUND(Q5009,0)&lt;3,"Bad")</f>
        <v>Excellent</v>
      </c>
      <c r="S5009">
        <v>23</v>
      </c>
      <c r="T5009" t="str">
        <f t="shared" si="314"/>
        <v>No</v>
      </c>
      <c r="U5009" s="65">
        <v>43666</v>
      </c>
      <c r="V5009" s="65">
        <v>43906</v>
      </c>
      <c r="W5009">
        <v>89</v>
      </c>
      <c r="X5009" t="str">
        <f t="shared" si="315"/>
        <v>Active</v>
      </c>
      <c r="Y5009" t="s">
        <v>15615</v>
      </c>
    </row>
    <row r="5010" spans="1:25" x14ac:dyDescent="0.25">
      <c r="A5010">
        <v>5009</v>
      </c>
      <c r="B5010" t="s">
        <v>13603</v>
      </c>
      <c r="C5010">
        <v>3932</v>
      </c>
      <c r="D5010" t="str">
        <f>VLOOKUP($C5010,Hosts!$A:$O,10,0)</f>
        <v>New York</v>
      </c>
      <c r="E5010" s="67">
        <f>INDEX(Hosts!$A:$O,MATCH(Places!$C5010,Hosts!$A:$A,0),MATCH(Places!E$1,Hosts!$1:$1,0))</f>
        <v>1</v>
      </c>
      <c r="F5010" s="67">
        <f>INDEX(Hosts!$A:$O,MATCH(Places!$C5010,Hosts!$A:$A,0),MATCH(Places!F$1,Hosts!$1:$1,0))</f>
        <v>1</v>
      </c>
      <c r="G5010" s="67" t="str">
        <f>INDEX(Hosts!$A:$O,MATCH(Places!$C5010,Hosts!$A:$A,0),MATCH(Places!G$1,Hosts!$1:$1,0))</f>
        <v>Yes</v>
      </c>
      <c r="H5010">
        <v>17</v>
      </c>
      <c r="I5010" t="str">
        <f>VLOOKUP($H5010,Neighborhoods!$A:$C,2,0)</f>
        <v>Manhattan</v>
      </c>
      <c r="J5010" t="str">
        <f>VLOOKUP($H5010,Neighborhoods!$A:$C,3,0)</f>
        <v>Hell's Kitchen</v>
      </c>
      <c r="K5010" t="s">
        <v>1</v>
      </c>
      <c r="L5010" t="str">
        <f t="shared" si="312"/>
        <v>Yes</v>
      </c>
      <c r="M5010">
        <v>2</v>
      </c>
      <c r="N5010" t="str" cm="1">
        <f t="array" ref="N5010">_xlfn.IFS(M5010&lt;=2,"Small",M5010&lt;=5,"Medium",M5010&gt;5,"Large")</f>
        <v>Small</v>
      </c>
      <c r="O5010" s="50">
        <v>115</v>
      </c>
      <c r="P5010" s="67">
        <f t="shared" si="313"/>
        <v>0.03</v>
      </c>
      <c r="Q5010" s="52">
        <v>5</v>
      </c>
      <c r="R5010" s="52" t="str" cm="1">
        <f t="array" ref="R5010">_xlfn.IFS(ROUND(Q5010,0)=5,"Excellent",ROUND(Q5010,0)=4,"Good",ROUND(Q5010,0)=3,"Ok",ROUND(Q5010,0)&lt;3,"Bad")</f>
        <v>Excellent</v>
      </c>
      <c r="S5010">
        <v>41</v>
      </c>
      <c r="T5010" t="str">
        <f t="shared" si="314"/>
        <v>No</v>
      </c>
      <c r="U5010" s="65">
        <v>43647</v>
      </c>
      <c r="V5010" s="65">
        <v>43979</v>
      </c>
      <c r="W5010">
        <v>154</v>
      </c>
      <c r="X5010" t="str">
        <f t="shared" si="315"/>
        <v>Active</v>
      </c>
      <c r="Y5010" t="s">
        <v>15616</v>
      </c>
    </row>
    <row r="5011" spans="1:25" x14ac:dyDescent="0.25">
      <c r="A5011">
        <v>5010</v>
      </c>
      <c r="B5011" t="s">
        <v>3482</v>
      </c>
      <c r="C5011">
        <v>3925</v>
      </c>
      <c r="D5011" t="str">
        <f>VLOOKUP($C5011,Hosts!$A:$O,10,0)</f>
        <v>New York</v>
      </c>
      <c r="E5011" s="67">
        <f>INDEX(Hosts!$A:$O,MATCH(Places!$C5011,Hosts!$A:$A,0),MATCH(Places!E$1,Hosts!$1:$1,0))</f>
        <v>1</v>
      </c>
      <c r="F5011" s="67">
        <f>INDEX(Hosts!$A:$O,MATCH(Places!$C5011,Hosts!$A:$A,0),MATCH(Places!F$1,Hosts!$1:$1,0))</f>
        <v>1</v>
      </c>
      <c r="G5011" s="67" t="str">
        <f>INDEX(Hosts!$A:$O,MATCH(Places!$C5011,Hosts!$A:$A,0),MATCH(Places!G$1,Hosts!$1:$1,0))</f>
        <v>No</v>
      </c>
      <c r="H5011">
        <v>14</v>
      </c>
      <c r="I5011" t="str">
        <f>VLOOKUP($H5011,Neighborhoods!$A:$C,2,0)</f>
        <v>Manhattan</v>
      </c>
      <c r="J5011" t="str">
        <f>VLOOKUP($H5011,Neighborhoods!$A:$C,3,0)</f>
        <v>East Harlem</v>
      </c>
      <c r="K5011" t="s">
        <v>11822</v>
      </c>
      <c r="L5011" t="str">
        <f t="shared" si="312"/>
        <v>No</v>
      </c>
      <c r="M5011">
        <v>4</v>
      </c>
      <c r="N5011" t="str" cm="1">
        <f t="array" ref="N5011">_xlfn.IFS(M5011&lt;=2,"Small",M5011&lt;=5,"Medium",M5011&gt;5,"Large")</f>
        <v>Medium</v>
      </c>
      <c r="O5011" s="50">
        <v>215</v>
      </c>
      <c r="P5011" s="67">
        <f t="shared" si="313"/>
        <v>0.04</v>
      </c>
      <c r="Q5011" s="52">
        <v>4.53</v>
      </c>
      <c r="R5011" s="52" t="str" cm="1">
        <f t="array" ref="R5011">_xlfn.IFS(ROUND(Q5011,0)=5,"Excellent",ROUND(Q5011,0)=4,"Good",ROUND(Q5011,0)=3,"Ok",ROUND(Q5011,0)&lt;3,"Bad")</f>
        <v>Excellent</v>
      </c>
      <c r="S5011">
        <v>17</v>
      </c>
      <c r="T5011" t="str">
        <f t="shared" si="314"/>
        <v>No</v>
      </c>
      <c r="U5011" s="65">
        <v>43646</v>
      </c>
      <c r="V5011" s="65">
        <v>43902</v>
      </c>
      <c r="W5011">
        <v>365</v>
      </c>
      <c r="X5011" t="str">
        <f t="shared" si="315"/>
        <v>Active</v>
      </c>
      <c r="Y5011" t="s">
        <v>15616</v>
      </c>
    </row>
    <row r="5012" spans="1:25" x14ac:dyDescent="0.25">
      <c r="A5012">
        <v>5011</v>
      </c>
      <c r="B5012" t="s">
        <v>13235</v>
      </c>
      <c r="C5012">
        <v>2259</v>
      </c>
      <c r="D5012" t="str">
        <f>VLOOKUP($C5012,Hosts!$A:$O,10,0)</f>
        <v>New York</v>
      </c>
      <c r="E5012" s="67">
        <f>INDEX(Hosts!$A:$O,MATCH(Places!$C5012,Hosts!$A:$A,0),MATCH(Places!E$1,Hosts!$1:$1,0))</f>
        <v>1</v>
      </c>
      <c r="F5012" s="67">
        <f>INDEX(Hosts!$A:$O,MATCH(Places!$C5012,Hosts!$A:$A,0),MATCH(Places!F$1,Hosts!$1:$1,0))</f>
        <v>1</v>
      </c>
      <c r="G5012" s="67" t="str">
        <f>INDEX(Hosts!$A:$O,MATCH(Places!$C5012,Hosts!$A:$A,0),MATCH(Places!G$1,Hosts!$1:$1,0))</f>
        <v>No</v>
      </c>
      <c r="H5012">
        <v>26</v>
      </c>
      <c r="I5012" t="str">
        <f>VLOOKUP($H5012,Neighborhoods!$A:$C,2,0)</f>
        <v>Queens</v>
      </c>
      <c r="J5012" t="str">
        <f>VLOOKUP($H5012,Neighborhoods!$A:$C,3,0)</f>
        <v>Sunnyside</v>
      </c>
      <c r="K5012" t="s">
        <v>11822</v>
      </c>
      <c r="L5012" t="str">
        <f t="shared" si="312"/>
        <v>No</v>
      </c>
      <c r="M5012">
        <v>5</v>
      </c>
      <c r="N5012" t="str" cm="1">
        <f t="array" ref="N5012">_xlfn.IFS(M5012&lt;=2,"Small",M5012&lt;=5,"Medium",M5012&gt;5,"Large")</f>
        <v>Medium</v>
      </c>
      <c r="O5012" s="50">
        <v>75</v>
      </c>
      <c r="P5012" s="67">
        <f t="shared" si="313"/>
        <v>0.03</v>
      </c>
      <c r="Q5012" s="52">
        <v>4.5</v>
      </c>
      <c r="R5012" s="52" t="str" cm="1">
        <f t="array" ref="R5012">_xlfn.IFS(ROUND(Q5012,0)=5,"Excellent",ROUND(Q5012,0)=4,"Good",ROUND(Q5012,0)=3,"Ok",ROUND(Q5012,0)&lt;3,"Bad")</f>
        <v>Excellent</v>
      </c>
      <c r="S5012">
        <v>4</v>
      </c>
      <c r="T5012" t="str">
        <f t="shared" si="314"/>
        <v>No</v>
      </c>
      <c r="U5012" s="65">
        <v>43833</v>
      </c>
      <c r="V5012" s="65">
        <v>43879</v>
      </c>
      <c r="W5012">
        <v>48</v>
      </c>
      <c r="X5012" t="str">
        <f t="shared" si="315"/>
        <v>Active</v>
      </c>
      <c r="Y5012" t="s">
        <v>15616</v>
      </c>
    </row>
    <row r="5013" spans="1:25" x14ac:dyDescent="0.25">
      <c r="A5013">
        <v>5012</v>
      </c>
      <c r="B5013" t="s">
        <v>3483</v>
      </c>
      <c r="C5013">
        <v>3933</v>
      </c>
      <c r="D5013" t="str">
        <f>VLOOKUP($C5013,Hosts!$A:$O,10,0)</f>
        <v>New York</v>
      </c>
      <c r="E5013" s="67">
        <f>INDEX(Hosts!$A:$O,MATCH(Places!$C5013,Hosts!$A:$A,0),MATCH(Places!E$1,Hosts!$1:$1,0))</f>
        <v>1</v>
      </c>
      <c r="F5013" s="67">
        <f>INDEX(Hosts!$A:$O,MATCH(Places!$C5013,Hosts!$A:$A,0),MATCH(Places!F$1,Hosts!$1:$1,0))</f>
        <v>1</v>
      </c>
      <c r="G5013" s="67" t="str">
        <f>INDEX(Hosts!$A:$O,MATCH(Places!$C5013,Hosts!$A:$A,0),MATCH(Places!G$1,Hosts!$1:$1,0))</f>
        <v>Yes</v>
      </c>
      <c r="H5013">
        <v>8</v>
      </c>
      <c r="I5013" t="str">
        <f>VLOOKUP($H5013,Neighborhoods!$A:$C,2,0)</f>
        <v>Brooklyn</v>
      </c>
      <c r="J5013" t="str">
        <f>VLOOKUP($H5013,Neighborhoods!$A:$C,3,0)</f>
        <v>Bushwick</v>
      </c>
      <c r="K5013" t="s">
        <v>11822</v>
      </c>
      <c r="L5013" t="str">
        <f t="shared" si="312"/>
        <v>No</v>
      </c>
      <c r="M5013">
        <v>2</v>
      </c>
      <c r="N5013" t="str" cm="1">
        <f t="array" ref="N5013">_xlfn.IFS(M5013&lt;=2,"Small",M5013&lt;=5,"Medium",M5013&gt;5,"Large")</f>
        <v>Small</v>
      </c>
      <c r="O5013" s="50">
        <v>114</v>
      </c>
      <c r="P5013" s="67">
        <f t="shared" si="313"/>
        <v>0.03</v>
      </c>
      <c r="Q5013" s="52">
        <v>4.93</v>
      </c>
      <c r="R5013" s="52" t="str" cm="1">
        <f t="array" ref="R5013">_xlfn.IFS(ROUND(Q5013,0)=5,"Excellent",ROUND(Q5013,0)=4,"Good",ROUND(Q5013,0)=3,"Ok",ROUND(Q5013,0)&lt;3,"Bad")</f>
        <v>Excellent</v>
      </c>
      <c r="S5013">
        <v>29</v>
      </c>
      <c r="T5013" t="str">
        <f t="shared" si="314"/>
        <v>No</v>
      </c>
      <c r="U5013" s="65">
        <v>43681</v>
      </c>
      <c r="V5013" s="65">
        <v>43880</v>
      </c>
      <c r="W5013">
        <v>336</v>
      </c>
      <c r="X5013" t="str">
        <f t="shared" si="315"/>
        <v>Active</v>
      </c>
      <c r="Y5013" t="s">
        <v>15615</v>
      </c>
    </row>
    <row r="5014" spans="1:25" x14ac:dyDescent="0.25">
      <c r="A5014">
        <v>5013</v>
      </c>
      <c r="B5014" t="s">
        <v>3484</v>
      </c>
      <c r="C5014">
        <v>3933</v>
      </c>
      <c r="D5014" t="str">
        <f>VLOOKUP($C5014,Hosts!$A:$O,10,0)</f>
        <v>New York</v>
      </c>
      <c r="E5014" s="67">
        <f>INDEX(Hosts!$A:$O,MATCH(Places!$C5014,Hosts!$A:$A,0),MATCH(Places!E$1,Hosts!$1:$1,0))</f>
        <v>1</v>
      </c>
      <c r="F5014" s="67">
        <f>INDEX(Hosts!$A:$O,MATCH(Places!$C5014,Hosts!$A:$A,0),MATCH(Places!F$1,Hosts!$1:$1,0))</f>
        <v>1</v>
      </c>
      <c r="G5014" s="67" t="str">
        <f>INDEX(Hosts!$A:$O,MATCH(Places!$C5014,Hosts!$A:$A,0),MATCH(Places!G$1,Hosts!$1:$1,0))</f>
        <v>Yes</v>
      </c>
      <c r="H5014">
        <v>8</v>
      </c>
      <c r="I5014" t="str">
        <f>VLOOKUP($H5014,Neighborhoods!$A:$C,2,0)</f>
        <v>Brooklyn</v>
      </c>
      <c r="J5014" t="str">
        <f>VLOOKUP($H5014,Neighborhoods!$A:$C,3,0)</f>
        <v>Bushwick</v>
      </c>
      <c r="K5014" t="s">
        <v>11822</v>
      </c>
      <c r="L5014" t="str">
        <f t="shared" si="312"/>
        <v>No</v>
      </c>
      <c r="M5014">
        <v>2</v>
      </c>
      <c r="N5014" t="str" cm="1">
        <f t="array" ref="N5014">_xlfn.IFS(M5014&lt;=2,"Small",M5014&lt;=5,"Medium",M5014&gt;5,"Large")</f>
        <v>Small</v>
      </c>
      <c r="O5014" s="50">
        <v>149</v>
      </c>
      <c r="P5014" s="67">
        <f t="shared" si="313"/>
        <v>0.03</v>
      </c>
      <c r="Q5014" s="52">
        <v>5</v>
      </c>
      <c r="R5014" s="52" t="str" cm="1">
        <f t="array" ref="R5014">_xlfn.IFS(ROUND(Q5014,0)=5,"Excellent",ROUND(Q5014,0)=4,"Good",ROUND(Q5014,0)=3,"Ok",ROUND(Q5014,0)&lt;3,"Bad")</f>
        <v>Excellent</v>
      </c>
      <c r="S5014">
        <v>13</v>
      </c>
      <c r="T5014" t="str">
        <f t="shared" si="314"/>
        <v>No</v>
      </c>
      <c r="U5014" s="65">
        <v>43660</v>
      </c>
      <c r="V5014" s="65">
        <v>43989</v>
      </c>
      <c r="W5014">
        <v>347</v>
      </c>
      <c r="X5014" t="str">
        <f t="shared" si="315"/>
        <v>Active</v>
      </c>
      <c r="Y5014" t="s">
        <v>15615</v>
      </c>
    </row>
    <row r="5015" spans="1:25" x14ac:dyDescent="0.25">
      <c r="A5015">
        <v>5014</v>
      </c>
      <c r="B5015" t="s">
        <v>14400</v>
      </c>
      <c r="C5015">
        <v>2424</v>
      </c>
      <c r="D5015" t="str">
        <f>VLOOKUP($C5015,Hosts!$A:$O,10,0)</f>
        <v>New York</v>
      </c>
      <c r="E5015" s="67">
        <f>INDEX(Hosts!$A:$O,MATCH(Places!$C5015,Hosts!$A:$A,0),MATCH(Places!E$1,Hosts!$1:$1,0))</f>
        <v>1</v>
      </c>
      <c r="F5015" s="67">
        <f>INDEX(Hosts!$A:$O,MATCH(Places!$C5015,Hosts!$A:$A,0),MATCH(Places!F$1,Hosts!$1:$1,0))</f>
        <v>0.92</v>
      </c>
      <c r="G5015" s="67" t="str">
        <f>INDEX(Hosts!$A:$O,MATCH(Places!$C5015,Hosts!$A:$A,0),MATCH(Places!G$1,Hosts!$1:$1,0))</f>
        <v>Yes</v>
      </c>
      <c r="H5015">
        <v>14</v>
      </c>
      <c r="I5015" t="str">
        <f>VLOOKUP($H5015,Neighborhoods!$A:$C,2,0)</f>
        <v>Manhattan</v>
      </c>
      <c r="J5015" t="str">
        <f>VLOOKUP($H5015,Neighborhoods!$A:$C,3,0)</f>
        <v>East Harlem</v>
      </c>
      <c r="K5015" t="s">
        <v>11822</v>
      </c>
      <c r="L5015" t="str">
        <f t="shared" si="312"/>
        <v>No</v>
      </c>
      <c r="M5015">
        <v>5</v>
      </c>
      <c r="N5015" t="str" cm="1">
        <f t="array" ref="N5015">_xlfn.IFS(M5015&lt;=2,"Small",M5015&lt;=5,"Medium",M5015&gt;5,"Large")</f>
        <v>Medium</v>
      </c>
      <c r="O5015" s="50">
        <v>155</v>
      </c>
      <c r="P5015" s="67">
        <f t="shared" si="313"/>
        <v>0.03</v>
      </c>
      <c r="Q5015" s="52">
        <v>5</v>
      </c>
      <c r="R5015" s="52" t="str" cm="1">
        <f t="array" ref="R5015">_xlfn.IFS(ROUND(Q5015,0)=5,"Excellent",ROUND(Q5015,0)=4,"Good",ROUND(Q5015,0)=3,"Ok",ROUND(Q5015,0)&lt;3,"Bad")</f>
        <v>Excellent</v>
      </c>
      <c r="S5015">
        <v>19</v>
      </c>
      <c r="T5015" t="str">
        <f t="shared" si="314"/>
        <v>No</v>
      </c>
      <c r="U5015" s="65">
        <v>43741</v>
      </c>
      <c r="V5015" s="65">
        <v>43903</v>
      </c>
      <c r="W5015">
        <v>344</v>
      </c>
      <c r="X5015" t="str">
        <f t="shared" si="315"/>
        <v>Active</v>
      </c>
      <c r="Y5015" t="s">
        <v>15615</v>
      </c>
    </row>
    <row r="5016" spans="1:25" x14ac:dyDescent="0.25">
      <c r="A5016">
        <v>5015</v>
      </c>
      <c r="B5016" t="s">
        <v>3485</v>
      </c>
      <c r="C5016">
        <v>3412</v>
      </c>
      <c r="D5016" t="str">
        <f>VLOOKUP($C5016,Hosts!$A:$O,10,0)</f>
        <v>New Jersey</v>
      </c>
      <c r="E5016" s="67">
        <f>INDEX(Hosts!$A:$O,MATCH(Places!$C5016,Hosts!$A:$A,0),MATCH(Places!E$1,Hosts!$1:$1,0))</f>
        <v>0.91</v>
      </c>
      <c r="F5016" s="67">
        <f>INDEX(Hosts!$A:$O,MATCH(Places!$C5016,Hosts!$A:$A,0),MATCH(Places!F$1,Hosts!$1:$1,0))</f>
        <v>0.44</v>
      </c>
      <c r="G5016" s="67" t="str">
        <f>INDEX(Hosts!$A:$O,MATCH(Places!$C5016,Hosts!$A:$A,0),MATCH(Places!G$1,Hosts!$1:$1,0))</f>
        <v>No</v>
      </c>
      <c r="H5016">
        <v>17</v>
      </c>
      <c r="I5016" t="str">
        <f>VLOOKUP($H5016,Neighborhoods!$A:$C,2,0)</f>
        <v>Manhattan</v>
      </c>
      <c r="J5016" t="str">
        <f>VLOOKUP($H5016,Neighborhoods!$A:$C,3,0)</f>
        <v>Hell's Kitchen</v>
      </c>
      <c r="K5016" t="s">
        <v>11822</v>
      </c>
      <c r="L5016" t="str">
        <f t="shared" si="312"/>
        <v>No</v>
      </c>
      <c r="M5016">
        <v>3</v>
      </c>
      <c r="N5016" t="str" cm="1">
        <f t="array" ref="N5016">_xlfn.IFS(M5016&lt;=2,"Small",M5016&lt;=5,"Medium",M5016&gt;5,"Large")</f>
        <v>Medium</v>
      </c>
      <c r="O5016" s="50">
        <v>228</v>
      </c>
      <c r="P5016" s="67">
        <f t="shared" si="313"/>
        <v>0.04</v>
      </c>
      <c r="Q5016" s="52">
        <v>4.82</v>
      </c>
      <c r="R5016" s="52" t="str" cm="1">
        <f t="array" ref="R5016">_xlfn.IFS(ROUND(Q5016,0)=5,"Excellent",ROUND(Q5016,0)=4,"Good",ROUND(Q5016,0)=3,"Ok",ROUND(Q5016,0)&lt;3,"Bad")</f>
        <v>Excellent</v>
      </c>
      <c r="S5016">
        <v>11</v>
      </c>
      <c r="T5016" t="str">
        <f t="shared" si="314"/>
        <v>No</v>
      </c>
      <c r="U5016" s="65">
        <v>43660</v>
      </c>
      <c r="V5016" s="65">
        <v>44056</v>
      </c>
      <c r="W5016">
        <v>21</v>
      </c>
      <c r="X5016" t="str">
        <f t="shared" si="315"/>
        <v>Active</v>
      </c>
      <c r="Y5016" t="s">
        <v>15615</v>
      </c>
    </row>
    <row r="5017" spans="1:25" x14ac:dyDescent="0.25">
      <c r="A5017">
        <v>5016</v>
      </c>
      <c r="B5017" t="s">
        <v>15487</v>
      </c>
      <c r="C5017">
        <v>3490</v>
      </c>
      <c r="D5017" t="str">
        <f>VLOOKUP($C5017,Hosts!$A:$O,10,0)</f>
        <v>New York</v>
      </c>
      <c r="E5017" s="67">
        <f>INDEX(Hosts!$A:$O,MATCH(Places!$C5017,Hosts!$A:$A,0),MATCH(Places!E$1,Hosts!$1:$1,0))</f>
        <v>1</v>
      </c>
      <c r="F5017" s="67">
        <f>INDEX(Hosts!$A:$O,MATCH(Places!$C5017,Hosts!$A:$A,0),MATCH(Places!F$1,Hosts!$1:$1,0))</f>
        <v>0.98</v>
      </c>
      <c r="G5017" s="67" t="str">
        <f>INDEX(Hosts!$A:$O,MATCH(Places!$C5017,Hosts!$A:$A,0),MATCH(Places!G$1,Hosts!$1:$1,0))</f>
        <v>Yes</v>
      </c>
      <c r="H5017">
        <v>23</v>
      </c>
      <c r="I5017" t="str">
        <f>VLOOKUP($H5017,Neighborhoods!$A:$C,2,0)</f>
        <v>Queens</v>
      </c>
      <c r="J5017" t="str">
        <f>VLOOKUP($H5017,Neighborhoods!$A:$C,3,0)</f>
        <v>Jamaica</v>
      </c>
      <c r="K5017" t="s">
        <v>1</v>
      </c>
      <c r="L5017" t="str">
        <f t="shared" si="312"/>
        <v>Yes</v>
      </c>
      <c r="M5017">
        <v>2</v>
      </c>
      <c r="N5017" t="str" cm="1">
        <f t="array" ref="N5017">_xlfn.IFS(M5017&lt;=2,"Small",M5017&lt;=5,"Medium",M5017&gt;5,"Large")</f>
        <v>Small</v>
      </c>
      <c r="O5017" s="50">
        <v>60</v>
      </c>
      <c r="P5017" s="67">
        <f t="shared" si="313"/>
        <v>0.03</v>
      </c>
      <c r="Q5017" s="52">
        <v>4.97</v>
      </c>
      <c r="R5017" s="52" t="str" cm="1">
        <f t="array" ref="R5017">_xlfn.IFS(ROUND(Q5017,0)=5,"Excellent",ROUND(Q5017,0)=4,"Good",ROUND(Q5017,0)=3,"Ok",ROUND(Q5017,0)&lt;3,"Bad")</f>
        <v>Excellent</v>
      </c>
      <c r="S5017">
        <v>73</v>
      </c>
      <c r="T5017" t="str">
        <f t="shared" si="314"/>
        <v>No</v>
      </c>
      <c r="U5017" s="65">
        <v>43673</v>
      </c>
      <c r="V5017" s="65">
        <v>44057</v>
      </c>
      <c r="W5017">
        <v>83</v>
      </c>
      <c r="X5017" t="str">
        <f t="shared" si="315"/>
        <v>Active</v>
      </c>
      <c r="Y5017" t="s">
        <v>15616</v>
      </c>
    </row>
    <row r="5018" spans="1:25" x14ac:dyDescent="0.25">
      <c r="A5018">
        <v>5017</v>
      </c>
      <c r="B5018" t="s">
        <v>14900</v>
      </c>
      <c r="C5018">
        <v>2545</v>
      </c>
      <c r="D5018" t="str">
        <f>VLOOKUP($C5018,Hosts!$A:$O,10,0)</f>
        <v>Pennsylvania</v>
      </c>
      <c r="E5018" s="67">
        <f>INDEX(Hosts!$A:$O,MATCH(Places!$C5018,Hosts!$A:$A,0),MATCH(Places!E$1,Hosts!$1:$1,0))</f>
        <v>1</v>
      </c>
      <c r="F5018" s="67">
        <f>INDEX(Hosts!$A:$O,MATCH(Places!$C5018,Hosts!$A:$A,0),MATCH(Places!F$1,Hosts!$1:$1,0))</f>
        <v>0.91</v>
      </c>
      <c r="G5018" s="67" t="str">
        <f>INDEX(Hosts!$A:$O,MATCH(Places!$C5018,Hosts!$A:$A,0),MATCH(Places!G$1,Hosts!$1:$1,0))</f>
        <v>Yes</v>
      </c>
      <c r="H5018">
        <v>7</v>
      </c>
      <c r="I5018" t="str">
        <f>VLOOKUP($H5018,Neighborhoods!$A:$C,2,0)</f>
        <v>Brooklyn</v>
      </c>
      <c r="J5018" t="str">
        <f>VLOOKUP($H5018,Neighborhoods!$A:$C,3,0)</f>
        <v>Bedford-Stuyvesant</v>
      </c>
      <c r="K5018" t="s">
        <v>1</v>
      </c>
      <c r="L5018" t="str">
        <f t="shared" si="312"/>
        <v>Yes</v>
      </c>
      <c r="M5018">
        <v>1</v>
      </c>
      <c r="N5018" t="str" cm="1">
        <f t="array" ref="N5018">_xlfn.IFS(M5018&lt;=2,"Small",M5018&lt;=5,"Medium",M5018&gt;5,"Large")</f>
        <v>Small</v>
      </c>
      <c r="O5018" s="50">
        <v>57</v>
      </c>
      <c r="P5018" s="67">
        <f t="shared" si="313"/>
        <v>0.03</v>
      </c>
      <c r="Q5018" s="52">
        <v>4.75</v>
      </c>
      <c r="R5018" s="52" t="str" cm="1">
        <f t="array" ref="R5018">_xlfn.IFS(ROUND(Q5018,0)=5,"Excellent",ROUND(Q5018,0)=4,"Good",ROUND(Q5018,0)=3,"Ok",ROUND(Q5018,0)&lt;3,"Bad")</f>
        <v>Excellent</v>
      </c>
      <c r="S5018">
        <v>4</v>
      </c>
      <c r="T5018" t="str">
        <f t="shared" si="314"/>
        <v>No</v>
      </c>
      <c r="U5018" s="65">
        <v>43753</v>
      </c>
      <c r="V5018" s="65">
        <v>43961</v>
      </c>
      <c r="W5018">
        <v>337</v>
      </c>
      <c r="X5018" t="str">
        <f t="shared" si="315"/>
        <v>Active</v>
      </c>
      <c r="Y5018" t="s">
        <v>15616</v>
      </c>
    </row>
    <row r="5019" spans="1:25" x14ac:dyDescent="0.25">
      <c r="A5019">
        <v>5018</v>
      </c>
      <c r="B5019" t="s">
        <v>3486</v>
      </c>
      <c r="C5019">
        <v>3496</v>
      </c>
      <c r="D5019" t="str">
        <f>VLOOKUP($C5019,Hosts!$A:$O,10,0)</f>
        <v>New York</v>
      </c>
      <c r="E5019" s="67">
        <f>INDEX(Hosts!$A:$O,MATCH(Places!$C5019,Hosts!$A:$A,0),MATCH(Places!E$1,Hosts!$1:$1,0))</f>
        <v>0.89</v>
      </c>
      <c r="F5019" s="67">
        <f>INDEX(Hosts!$A:$O,MATCH(Places!$C5019,Hosts!$A:$A,0),MATCH(Places!F$1,Hosts!$1:$1,0))</f>
        <v>1</v>
      </c>
      <c r="G5019" s="67" t="str">
        <f>INDEX(Hosts!$A:$O,MATCH(Places!$C5019,Hosts!$A:$A,0),MATCH(Places!G$1,Hosts!$1:$1,0))</f>
        <v>Yes</v>
      </c>
      <c r="H5019">
        <v>10</v>
      </c>
      <c r="I5019" t="str">
        <f>VLOOKUP($H5019,Neighborhoods!$A:$C,2,0)</f>
        <v>Brooklyn</v>
      </c>
      <c r="J5019" t="str">
        <f>VLOOKUP($H5019,Neighborhoods!$A:$C,3,0)</f>
        <v>East Flatbush</v>
      </c>
      <c r="K5019" t="s">
        <v>11822</v>
      </c>
      <c r="L5019" t="str">
        <f t="shared" si="312"/>
        <v>No</v>
      </c>
      <c r="M5019">
        <v>7</v>
      </c>
      <c r="N5019" t="str" cm="1">
        <f t="array" ref="N5019">_xlfn.IFS(M5019&lt;=2,"Small",M5019&lt;=5,"Medium",M5019&gt;5,"Large")</f>
        <v>Large</v>
      </c>
      <c r="O5019" s="50">
        <v>141</v>
      </c>
      <c r="P5019" s="67">
        <f t="shared" si="313"/>
        <v>0.03</v>
      </c>
      <c r="Q5019" s="52">
        <v>4.8499999999999996</v>
      </c>
      <c r="R5019" s="52" t="str" cm="1">
        <f t="array" ref="R5019">_xlfn.IFS(ROUND(Q5019,0)=5,"Excellent",ROUND(Q5019,0)=4,"Good",ROUND(Q5019,0)=3,"Ok",ROUND(Q5019,0)&lt;3,"Bad")</f>
        <v>Excellent</v>
      </c>
      <c r="S5019">
        <v>26</v>
      </c>
      <c r="T5019" t="str">
        <f t="shared" si="314"/>
        <v>No</v>
      </c>
      <c r="U5019" s="65">
        <v>43666</v>
      </c>
      <c r="V5019" s="65">
        <v>44029</v>
      </c>
      <c r="W5019">
        <v>0</v>
      </c>
      <c r="X5019" t="str">
        <f t="shared" si="315"/>
        <v>Inactive</v>
      </c>
      <c r="Y5019" t="s">
        <v>15616</v>
      </c>
    </row>
    <row r="5020" spans="1:25" x14ac:dyDescent="0.25">
      <c r="A5020">
        <v>5019</v>
      </c>
      <c r="B5020" t="s">
        <v>14105</v>
      </c>
      <c r="C5020">
        <v>3473</v>
      </c>
      <c r="D5020" t="str">
        <f>VLOOKUP($C5020,Hosts!$A:$O,10,0)</f>
        <v>New York</v>
      </c>
      <c r="E5020" s="67">
        <f>INDEX(Hosts!$A:$O,MATCH(Places!$C5020,Hosts!$A:$A,0),MATCH(Places!E$1,Hosts!$1:$1,0))</f>
        <v>1</v>
      </c>
      <c r="F5020" s="67">
        <f>INDEX(Hosts!$A:$O,MATCH(Places!$C5020,Hosts!$A:$A,0),MATCH(Places!F$1,Hosts!$1:$1,0))</f>
        <v>1</v>
      </c>
      <c r="G5020" s="67" t="str">
        <f>INDEX(Hosts!$A:$O,MATCH(Places!$C5020,Hosts!$A:$A,0),MATCH(Places!G$1,Hosts!$1:$1,0))</f>
        <v>No</v>
      </c>
      <c r="H5020">
        <v>8</v>
      </c>
      <c r="I5020" t="str">
        <f>VLOOKUP($H5020,Neighborhoods!$A:$C,2,0)</f>
        <v>Brooklyn</v>
      </c>
      <c r="J5020" t="str">
        <f>VLOOKUP($H5020,Neighborhoods!$A:$C,3,0)</f>
        <v>Bushwick</v>
      </c>
      <c r="K5020" t="s">
        <v>1</v>
      </c>
      <c r="L5020" t="str">
        <f t="shared" si="312"/>
        <v>Yes</v>
      </c>
      <c r="M5020">
        <v>2</v>
      </c>
      <c r="N5020" t="str" cm="1">
        <f t="array" ref="N5020">_xlfn.IFS(M5020&lt;=2,"Small",M5020&lt;=5,"Medium",M5020&gt;5,"Large")</f>
        <v>Small</v>
      </c>
      <c r="O5020" s="50">
        <v>60</v>
      </c>
      <c r="P5020" s="67">
        <f t="shared" si="313"/>
        <v>0.03</v>
      </c>
      <c r="Q5020" s="52">
        <v>4.72</v>
      </c>
      <c r="R5020" s="52" t="str" cm="1">
        <f t="array" ref="R5020">_xlfn.IFS(ROUND(Q5020,0)=5,"Excellent",ROUND(Q5020,0)=4,"Good",ROUND(Q5020,0)=3,"Ok",ROUND(Q5020,0)&lt;3,"Bad")</f>
        <v>Excellent</v>
      </c>
      <c r="S5020">
        <v>36</v>
      </c>
      <c r="T5020" t="str">
        <f t="shared" si="314"/>
        <v>No</v>
      </c>
      <c r="U5020" s="65">
        <v>43663</v>
      </c>
      <c r="V5020" s="65">
        <v>43821</v>
      </c>
      <c r="W5020">
        <v>0</v>
      </c>
      <c r="X5020" t="str">
        <f t="shared" si="315"/>
        <v>Inactive</v>
      </c>
      <c r="Y5020" t="s">
        <v>15616</v>
      </c>
    </row>
    <row r="5021" spans="1:25" x14ac:dyDescent="0.25">
      <c r="A5021">
        <v>5020</v>
      </c>
      <c r="B5021" t="s">
        <v>3487</v>
      </c>
      <c r="C5021">
        <v>3483</v>
      </c>
      <c r="D5021" t="str">
        <f>VLOOKUP($C5021,Hosts!$A:$O,10,0)</f>
        <v>New York</v>
      </c>
      <c r="E5021" s="67">
        <f>INDEX(Hosts!$A:$O,MATCH(Places!$C5021,Hosts!$A:$A,0),MATCH(Places!E$1,Hosts!$1:$1,0))</f>
        <v>1</v>
      </c>
      <c r="F5021" s="67">
        <f>INDEX(Hosts!$A:$O,MATCH(Places!$C5021,Hosts!$A:$A,0),MATCH(Places!F$1,Hosts!$1:$1,0))</f>
        <v>0.95</v>
      </c>
      <c r="G5021" s="67" t="str">
        <f>INDEX(Hosts!$A:$O,MATCH(Places!$C5021,Hosts!$A:$A,0),MATCH(Places!G$1,Hosts!$1:$1,0))</f>
        <v>Yes</v>
      </c>
      <c r="H5021">
        <v>25</v>
      </c>
      <c r="I5021" t="str">
        <f>VLOOKUP($H5021,Neighborhoods!$A:$C,2,0)</f>
        <v>Queens</v>
      </c>
      <c r="J5021" t="str">
        <f>VLOOKUP($H5021,Neighborhoods!$A:$C,3,0)</f>
        <v>Ridgewood</v>
      </c>
      <c r="K5021" t="s">
        <v>1</v>
      </c>
      <c r="L5021" t="str">
        <f t="shared" si="312"/>
        <v>Yes</v>
      </c>
      <c r="M5021">
        <v>2</v>
      </c>
      <c r="N5021" t="str" cm="1">
        <f t="array" ref="N5021">_xlfn.IFS(M5021&lt;=2,"Small",M5021&lt;=5,"Medium",M5021&gt;5,"Large")</f>
        <v>Small</v>
      </c>
      <c r="O5021" s="50">
        <v>45</v>
      </c>
      <c r="P5021" s="67">
        <f t="shared" si="313"/>
        <v>0.03</v>
      </c>
      <c r="Q5021" s="52">
        <v>4.91</v>
      </c>
      <c r="R5021" s="52" t="str" cm="1">
        <f t="array" ref="R5021">_xlfn.IFS(ROUND(Q5021,0)=5,"Excellent",ROUND(Q5021,0)=4,"Good",ROUND(Q5021,0)=3,"Ok",ROUND(Q5021,0)&lt;3,"Bad")</f>
        <v>Excellent</v>
      </c>
      <c r="S5021">
        <v>34</v>
      </c>
      <c r="T5021" t="str">
        <f t="shared" si="314"/>
        <v>No</v>
      </c>
      <c r="U5021" s="65">
        <v>43661</v>
      </c>
      <c r="V5021" s="65">
        <v>44046</v>
      </c>
      <c r="W5021">
        <v>165</v>
      </c>
      <c r="X5021" t="str">
        <f t="shared" si="315"/>
        <v>Active</v>
      </c>
      <c r="Y5021" t="s">
        <v>15615</v>
      </c>
    </row>
    <row r="5022" spans="1:25" x14ac:dyDescent="0.25">
      <c r="A5022">
        <v>5021</v>
      </c>
      <c r="B5022" t="s">
        <v>3488</v>
      </c>
      <c r="C5022">
        <v>1056</v>
      </c>
      <c r="D5022" t="str">
        <f>VLOOKUP($C5022,Hosts!$A:$O,10,0)</f>
        <v>New York</v>
      </c>
      <c r="E5022" s="67">
        <f>INDEX(Hosts!$A:$O,MATCH(Places!$C5022,Hosts!$A:$A,0),MATCH(Places!E$1,Hosts!$1:$1,0))</f>
        <v>0.91</v>
      </c>
      <c r="F5022" s="67">
        <f>INDEX(Hosts!$A:$O,MATCH(Places!$C5022,Hosts!$A:$A,0),MATCH(Places!F$1,Hosts!$1:$1,0))</f>
        <v>0.99</v>
      </c>
      <c r="G5022" s="67" t="str">
        <f>INDEX(Hosts!$A:$O,MATCH(Places!$C5022,Hosts!$A:$A,0),MATCH(Places!G$1,Hosts!$1:$1,0))</f>
        <v>No</v>
      </c>
      <c r="H5022">
        <v>8</v>
      </c>
      <c r="I5022" t="str">
        <f>VLOOKUP($H5022,Neighborhoods!$A:$C,2,0)</f>
        <v>Brooklyn</v>
      </c>
      <c r="J5022" t="str">
        <f>VLOOKUP($H5022,Neighborhoods!$A:$C,3,0)</f>
        <v>Bushwick</v>
      </c>
      <c r="K5022" t="s">
        <v>1</v>
      </c>
      <c r="L5022" t="str">
        <f t="shared" si="312"/>
        <v>Yes</v>
      </c>
      <c r="M5022">
        <v>2</v>
      </c>
      <c r="N5022" t="str" cm="1">
        <f t="array" ref="N5022">_xlfn.IFS(M5022&lt;=2,"Small",M5022&lt;=5,"Medium",M5022&gt;5,"Large")</f>
        <v>Small</v>
      </c>
      <c r="O5022" s="50">
        <v>51</v>
      </c>
      <c r="P5022" s="67">
        <f t="shared" si="313"/>
        <v>0.03</v>
      </c>
      <c r="Q5022" s="52">
        <v>4.75</v>
      </c>
      <c r="R5022" s="52" t="str" cm="1">
        <f t="array" ref="R5022">_xlfn.IFS(ROUND(Q5022,0)=5,"Excellent",ROUND(Q5022,0)=4,"Good",ROUND(Q5022,0)=3,"Ok",ROUND(Q5022,0)&lt;3,"Bad")</f>
        <v>Excellent</v>
      </c>
      <c r="S5022">
        <v>4</v>
      </c>
      <c r="T5022" t="str">
        <f t="shared" si="314"/>
        <v>No</v>
      </c>
      <c r="U5022" s="65">
        <v>43709</v>
      </c>
      <c r="V5022" s="65">
        <v>43976</v>
      </c>
      <c r="W5022">
        <v>168</v>
      </c>
      <c r="X5022" t="str">
        <f t="shared" si="315"/>
        <v>Active</v>
      </c>
      <c r="Y5022" t="s">
        <v>15616</v>
      </c>
    </row>
    <row r="5023" spans="1:25" x14ac:dyDescent="0.25">
      <c r="A5023">
        <v>5022</v>
      </c>
      <c r="B5023" t="s">
        <v>13581</v>
      </c>
      <c r="C5023">
        <v>3591</v>
      </c>
      <c r="D5023" t="str">
        <f>VLOOKUP($C5023,Hosts!$A:$O,10,0)</f>
        <v>New York</v>
      </c>
      <c r="E5023" s="67">
        <f>INDEX(Hosts!$A:$O,MATCH(Places!$C5023,Hosts!$A:$A,0),MATCH(Places!E$1,Hosts!$1:$1,0))</f>
        <v>1</v>
      </c>
      <c r="F5023" s="67">
        <f>INDEX(Hosts!$A:$O,MATCH(Places!$C5023,Hosts!$A:$A,0),MATCH(Places!F$1,Hosts!$1:$1,0))</f>
        <v>1</v>
      </c>
      <c r="G5023" s="67" t="str">
        <f>INDEX(Hosts!$A:$O,MATCH(Places!$C5023,Hosts!$A:$A,0),MATCH(Places!G$1,Hosts!$1:$1,0))</f>
        <v>Yes</v>
      </c>
      <c r="H5023">
        <v>8</v>
      </c>
      <c r="I5023" t="str">
        <f>VLOOKUP($H5023,Neighborhoods!$A:$C,2,0)</f>
        <v>Brooklyn</v>
      </c>
      <c r="J5023" t="str">
        <f>VLOOKUP($H5023,Neighborhoods!$A:$C,3,0)</f>
        <v>Bushwick</v>
      </c>
      <c r="K5023" t="s">
        <v>11822</v>
      </c>
      <c r="L5023" t="str">
        <f t="shared" si="312"/>
        <v>No</v>
      </c>
      <c r="M5023">
        <v>4</v>
      </c>
      <c r="N5023" t="str" cm="1">
        <f t="array" ref="N5023">_xlfn.IFS(M5023&lt;=2,"Small",M5023&lt;=5,"Medium",M5023&gt;5,"Large")</f>
        <v>Medium</v>
      </c>
      <c r="O5023" s="50">
        <v>116</v>
      </c>
      <c r="P5023" s="67">
        <f t="shared" si="313"/>
        <v>0.03</v>
      </c>
      <c r="Q5023" s="52">
        <v>4.9000000000000004</v>
      </c>
      <c r="R5023" s="52" t="str" cm="1">
        <f t="array" ref="R5023">_xlfn.IFS(ROUND(Q5023,0)=5,"Excellent",ROUND(Q5023,0)=4,"Good",ROUND(Q5023,0)=3,"Ok",ROUND(Q5023,0)&lt;3,"Bad")</f>
        <v>Excellent</v>
      </c>
      <c r="S5023">
        <v>10</v>
      </c>
      <c r="T5023" t="str">
        <f t="shared" si="314"/>
        <v>No</v>
      </c>
      <c r="U5023" s="65">
        <v>43709</v>
      </c>
      <c r="V5023" s="65">
        <v>43899</v>
      </c>
      <c r="W5023">
        <v>0</v>
      </c>
      <c r="X5023" t="str">
        <f t="shared" si="315"/>
        <v>Inactive</v>
      </c>
      <c r="Y5023" t="s">
        <v>15616</v>
      </c>
    </row>
    <row r="5024" spans="1:25" x14ac:dyDescent="0.25">
      <c r="A5024">
        <v>5023</v>
      </c>
      <c r="B5024" t="s">
        <v>3489</v>
      </c>
      <c r="C5024">
        <v>3935</v>
      </c>
      <c r="D5024" t="str">
        <f>VLOOKUP($C5024,Hosts!$A:$O,10,0)</f>
        <v>New York</v>
      </c>
      <c r="E5024" s="67">
        <f>INDEX(Hosts!$A:$O,MATCH(Places!$C5024,Hosts!$A:$A,0),MATCH(Places!E$1,Hosts!$1:$1,0))</f>
        <v>1</v>
      </c>
      <c r="F5024" s="67">
        <f>INDEX(Hosts!$A:$O,MATCH(Places!$C5024,Hosts!$A:$A,0),MATCH(Places!F$1,Hosts!$1:$1,0))</f>
        <v>0.5</v>
      </c>
      <c r="G5024" s="67" t="str">
        <f>INDEX(Hosts!$A:$O,MATCH(Places!$C5024,Hosts!$A:$A,0),MATCH(Places!G$1,Hosts!$1:$1,0))</f>
        <v>No</v>
      </c>
      <c r="H5024">
        <v>24</v>
      </c>
      <c r="I5024" t="str">
        <f>VLOOKUP($H5024,Neighborhoods!$A:$C,2,0)</f>
        <v>Queens</v>
      </c>
      <c r="J5024" t="str">
        <f>VLOOKUP($H5024,Neighborhoods!$A:$C,3,0)</f>
        <v>Long Island City</v>
      </c>
      <c r="K5024" t="s">
        <v>11822</v>
      </c>
      <c r="L5024" t="str">
        <f t="shared" si="312"/>
        <v>No</v>
      </c>
      <c r="M5024">
        <v>4</v>
      </c>
      <c r="N5024" t="str" cm="1">
        <f t="array" ref="N5024">_xlfn.IFS(M5024&lt;=2,"Small",M5024&lt;=5,"Medium",M5024&gt;5,"Large")</f>
        <v>Medium</v>
      </c>
      <c r="O5024" s="50">
        <v>200</v>
      </c>
      <c r="P5024" s="67">
        <f t="shared" si="313"/>
        <v>0.04</v>
      </c>
      <c r="Q5024" s="52">
        <v>4.93</v>
      </c>
      <c r="R5024" s="52" t="str" cm="1">
        <f t="array" ref="R5024">_xlfn.IFS(ROUND(Q5024,0)=5,"Excellent",ROUND(Q5024,0)=4,"Good",ROUND(Q5024,0)=3,"Ok",ROUND(Q5024,0)&lt;3,"Bad")</f>
        <v>Excellent</v>
      </c>
      <c r="S5024">
        <v>15</v>
      </c>
      <c r="T5024" t="str">
        <f t="shared" si="314"/>
        <v>No</v>
      </c>
      <c r="U5024" s="65">
        <v>43667</v>
      </c>
      <c r="V5024" s="65">
        <v>43856</v>
      </c>
      <c r="W5024">
        <v>178</v>
      </c>
      <c r="X5024" t="str">
        <f t="shared" si="315"/>
        <v>Active</v>
      </c>
      <c r="Y5024" t="s">
        <v>15615</v>
      </c>
    </row>
    <row r="5025" spans="1:25" x14ac:dyDescent="0.25">
      <c r="A5025">
        <v>5024</v>
      </c>
      <c r="B5025" t="s">
        <v>13172</v>
      </c>
      <c r="C5025">
        <v>3909</v>
      </c>
      <c r="D5025" t="str">
        <f>VLOOKUP($C5025,Hosts!$A:$O,10,0)</f>
        <v>New York</v>
      </c>
      <c r="E5025" s="67">
        <f>INDEX(Hosts!$A:$O,MATCH(Places!$C5025,Hosts!$A:$A,0),MATCH(Places!E$1,Hosts!$1:$1,0))</f>
        <v>1</v>
      </c>
      <c r="F5025" s="67">
        <f>INDEX(Hosts!$A:$O,MATCH(Places!$C5025,Hosts!$A:$A,0),MATCH(Places!F$1,Hosts!$1:$1,0))</f>
        <v>1</v>
      </c>
      <c r="G5025" s="67" t="str">
        <f>INDEX(Hosts!$A:$O,MATCH(Places!$C5025,Hosts!$A:$A,0),MATCH(Places!G$1,Hosts!$1:$1,0))</f>
        <v>Yes</v>
      </c>
      <c r="H5025">
        <v>7</v>
      </c>
      <c r="I5025" t="str">
        <f>VLOOKUP($H5025,Neighborhoods!$A:$C,2,0)</f>
        <v>Brooklyn</v>
      </c>
      <c r="J5025" t="str">
        <f>VLOOKUP($H5025,Neighborhoods!$A:$C,3,0)</f>
        <v>Bedford-Stuyvesant</v>
      </c>
      <c r="K5025" t="s">
        <v>1</v>
      </c>
      <c r="L5025" t="str">
        <f t="shared" si="312"/>
        <v>Yes</v>
      </c>
      <c r="M5025">
        <v>2</v>
      </c>
      <c r="N5025" t="str" cm="1">
        <f t="array" ref="N5025">_xlfn.IFS(M5025&lt;=2,"Small",M5025&lt;=5,"Medium",M5025&gt;5,"Large")</f>
        <v>Small</v>
      </c>
      <c r="O5025" s="50">
        <v>65</v>
      </c>
      <c r="P5025" s="67">
        <f t="shared" si="313"/>
        <v>0.03</v>
      </c>
      <c r="Q5025" s="52">
        <v>4.97</v>
      </c>
      <c r="R5025" s="52" t="str" cm="1">
        <f t="array" ref="R5025">_xlfn.IFS(ROUND(Q5025,0)=5,"Excellent",ROUND(Q5025,0)=4,"Good",ROUND(Q5025,0)=3,"Ok",ROUND(Q5025,0)&lt;3,"Bad")</f>
        <v>Excellent</v>
      </c>
      <c r="S5025">
        <v>67</v>
      </c>
      <c r="T5025" t="str">
        <f t="shared" si="314"/>
        <v>No</v>
      </c>
      <c r="U5025" s="65">
        <v>43665</v>
      </c>
      <c r="V5025" s="65">
        <v>44034</v>
      </c>
      <c r="W5025">
        <v>364</v>
      </c>
      <c r="X5025" t="str">
        <f t="shared" si="315"/>
        <v>Active</v>
      </c>
      <c r="Y5025" t="s">
        <v>15616</v>
      </c>
    </row>
    <row r="5026" spans="1:25" x14ac:dyDescent="0.25">
      <c r="A5026">
        <v>5025</v>
      </c>
      <c r="B5026" t="s">
        <v>3490</v>
      </c>
      <c r="C5026">
        <v>3936</v>
      </c>
      <c r="D5026" t="str">
        <f>VLOOKUP($C5026,Hosts!$A:$O,10,0)</f>
        <v>New York</v>
      </c>
      <c r="E5026" s="67">
        <f>INDEX(Hosts!$A:$O,MATCH(Places!$C5026,Hosts!$A:$A,0),MATCH(Places!E$1,Hosts!$1:$1,0))</f>
        <v>1</v>
      </c>
      <c r="F5026" s="67">
        <f>INDEX(Hosts!$A:$O,MATCH(Places!$C5026,Hosts!$A:$A,0),MATCH(Places!F$1,Hosts!$1:$1,0))</f>
        <v>1</v>
      </c>
      <c r="G5026" s="67" t="str">
        <f>INDEX(Hosts!$A:$O,MATCH(Places!$C5026,Hosts!$A:$A,0),MATCH(Places!G$1,Hosts!$1:$1,0))</f>
        <v>No</v>
      </c>
      <c r="H5026">
        <v>21</v>
      </c>
      <c r="I5026" t="str">
        <f>VLOOKUP($H5026,Neighborhoods!$A:$C,2,0)</f>
        <v>Queens</v>
      </c>
      <c r="J5026" t="str">
        <f>VLOOKUP($H5026,Neighborhoods!$A:$C,3,0)</f>
        <v>Astoria</v>
      </c>
      <c r="K5026" t="s">
        <v>11822</v>
      </c>
      <c r="L5026" t="str">
        <f t="shared" si="312"/>
        <v>No</v>
      </c>
      <c r="M5026">
        <v>8</v>
      </c>
      <c r="N5026" t="str" cm="1">
        <f t="array" ref="N5026">_xlfn.IFS(M5026&lt;=2,"Small",M5026&lt;=5,"Medium",M5026&gt;5,"Large")</f>
        <v>Large</v>
      </c>
      <c r="O5026" s="50">
        <v>109</v>
      </c>
      <c r="P5026" s="67">
        <f t="shared" si="313"/>
        <v>0.03</v>
      </c>
      <c r="Q5026" s="52">
        <v>4.09</v>
      </c>
      <c r="R5026" s="52" t="str" cm="1">
        <f t="array" ref="R5026">_xlfn.IFS(ROUND(Q5026,0)=5,"Excellent",ROUND(Q5026,0)=4,"Good",ROUND(Q5026,0)=3,"Ok",ROUND(Q5026,0)&lt;3,"Bad")</f>
        <v>Good</v>
      </c>
      <c r="S5026">
        <v>11</v>
      </c>
      <c r="T5026" t="str">
        <f t="shared" si="314"/>
        <v>No</v>
      </c>
      <c r="U5026" s="65">
        <v>43681</v>
      </c>
      <c r="V5026" s="65">
        <v>44024</v>
      </c>
      <c r="W5026">
        <v>177</v>
      </c>
      <c r="X5026" t="str">
        <f t="shared" si="315"/>
        <v>Active</v>
      </c>
      <c r="Y5026" t="s">
        <v>15616</v>
      </c>
    </row>
    <row r="5027" spans="1:25" x14ac:dyDescent="0.25">
      <c r="A5027">
        <v>5026</v>
      </c>
      <c r="B5027" t="s">
        <v>14300</v>
      </c>
      <c r="C5027">
        <v>3490</v>
      </c>
      <c r="D5027" t="str">
        <f>VLOOKUP($C5027,Hosts!$A:$O,10,0)</f>
        <v>New York</v>
      </c>
      <c r="E5027" s="67">
        <f>INDEX(Hosts!$A:$O,MATCH(Places!$C5027,Hosts!$A:$A,0),MATCH(Places!E$1,Hosts!$1:$1,0))</f>
        <v>1</v>
      </c>
      <c r="F5027" s="67">
        <f>INDEX(Hosts!$A:$O,MATCH(Places!$C5027,Hosts!$A:$A,0),MATCH(Places!F$1,Hosts!$1:$1,0))</f>
        <v>0.98</v>
      </c>
      <c r="G5027" s="67" t="str">
        <f>INDEX(Hosts!$A:$O,MATCH(Places!$C5027,Hosts!$A:$A,0),MATCH(Places!G$1,Hosts!$1:$1,0))</f>
        <v>Yes</v>
      </c>
      <c r="H5027">
        <v>23</v>
      </c>
      <c r="I5027" t="str">
        <f>VLOOKUP($H5027,Neighborhoods!$A:$C,2,0)</f>
        <v>Queens</v>
      </c>
      <c r="J5027" t="str">
        <f>VLOOKUP($H5027,Neighborhoods!$A:$C,3,0)</f>
        <v>Jamaica</v>
      </c>
      <c r="K5027" t="s">
        <v>11822</v>
      </c>
      <c r="L5027" t="str">
        <f t="shared" si="312"/>
        <v>No</v>
      </c>
      <c r="M5027">
        <v>6</v>
      </c>
      <c r="N5027" t="str" cm="1">
        <f t="array" ref="N5027">_xlfn.IFS(M5027&lt;=2,"Small",M5027&lt;=5,"Medium",M5027&gt;5,"Large")</f>
        <v>Large</v>
      </c>
      <c r="O5027" s="50">
        <v>320</v>
      </c>
      <c r="P5027" s="67">
        <f t="shared" si="313"/>
        <v>0.04</v>
      </c>
      <c r="Q5027" s="52">
        <v>4.71</v>
      </c>
      <c r="R5027" s="52" t="str" cm="1">
        <f t="array" ref="R5027">_xlfn.IFS(ROUND(Q5027,0)=5,"Excellent",ROUND(Q5027,0)=4,"Good",ROUND(Q5027,0)=3,"Ok",ROUND(Q5027,0)&lt;3,"Bad")</f>
        <v>Excellent</v>
      </c>
      <c r="S5027">
        <v>7</v>
      </c>
      <c r="T5027" t="str">
        <f t="shared" si="314"/>
        <v>No</v>
      </c>
      <c r="U5027" s="65">
        <v>43674</v>
      </c>
      <c r="V5027" s="65">
        <v>44031</v>
      </c>
      <c r="W5027">
        <v>173</v>
      </c>
      <c r="X5027" t="str">
        <f t="shared" si="315"/>
        <v>Active</v>
      </c>
      <c r="Y5027" t="s">
        <v>15616</v>
      </c>
    </row>
    <row r="5028" spans="1:25" x14ac:dyDescent="0.25">
      <c r="A5028">
        <v>5027</v>
      </c>
      <c r="B5028" t="s">
        <v>15539</v>
      </c>
      <c r="C5028">
        <v>3937</v>
      </c>
      <c r="D5028" t="str">
        <f>VLOOKUP($C5028,Hosts!$A:$O,10,0)</f>
        <v>New York</v>
      </c>
      <c r="E5028" s="67">
        <f>INDEX(Hosts!$A:$O,MATCH(Places!$C5028,Hosts!$A:$A,0),MATCH(Places!E$1,Hosts!$1:$1,0))</f>
        <v>1</v>
      </c>
      <c r="F5028" s="67">
        <f>INDEX(Hosts!$A:$O,MATCH(Places!$C5028,Hosts!$A:$A,0),MATCH(Places!F$1,Hosts!$1:$1,0))</f>
        <v>1</v>
      </c>
      <c r="G5028" s="67" t="str">
        <f>INDEX(Hosts!$A:$O,MATCH(Places!$C5028,Hosts!$A:$A,0),MATCH(Places!G$1,Hosts!$1:$1,0))</f>
        <v>No</v>
      </c>
      <c r="H5028">
        <v>9</v>
      </c>
      <c r="I5028" t="str">
        <f>VLOOKUP($H5028,Neighborhoods!$A:$C,2,0)</f>
        <v>Brooklyn</v>
      </c>
      <c r="J5028" t="str">
        <f>VLOOKUP($H5028,Neighborhoods!$A:$C,3,0)</f>
        <v>Crown Heights</v>
      </c>
      <c r="K5028" t="s">
        <v>11822</v>
      </c>
      <c r="L5028" t="str">
        <f t="shared" si="312"/>
        <v>No</v>
      </c>
      <c r="M5028">
        <v>6</v>
      </c>
      <c r="N5028" t="str" cm="1">
        <f t="array" ref="N5028">_xlfn.IFS(M5028&lt;=2,"Small",M5028&lt;=5,"Medium",M5028&gt;5,"Large")</f>
        <v>Large</v>
      </c>
      <c r="O5028" s="50">
        <v>250</v>
      </c>
      <c r="P5028" s="67">
        <f t="shared" si="313"/>
        <v>0.04</v>
      </c>
      <c r="Q5028" s="52">
        <v>4.7</v>
      </c>
      <c r="R5028" s="52" t="str" cm="1">
        <f t="array" ref="R5028">_xlfn.IFS(ROUND(Q5028,0)=5,"Excellent",ROUND(Q5028,0)=4,"Good",ROUND(Q5028,0)=3,"Ok",ROUND(Q5028,0)&lt;3,"Bad")</f>
        <v>Excellent</v>
      </c>
      <c r="S5028">
        <v>33</v>
      </c>
      <c r="T5028" t="str">
        <f t="shared" si="314"/>
        <v>No</v>
      </c>
      <c r="U5028" s="65">
        <v>43695</v>
      </c>
      <c r="V5028" s="65">
        <v>43905</v>
      </c>
      <c r="W5028">
        <v>270</v>
      </c>
      <c r="X5028" t="str">
        <f t="shared" si="315"/>
        <v>Active</v>
      </c>
      <c r="Y5028" t="s">
        <v>15616</v>
      </c>
    </row>
    <row r="5029" spans="1:25" x14ac:dyDescent="0.25">
      <c r="A5029">
        <v>5028</v>
      </c>
      <c r="B5029" t="s">
        <v>13516</v>
      </c>
      <c r="C5029">
        <v>3155</v>
      </c>
      <c r="D5029" t="str">
        <f>VLOOKUP($C5029,Hosts!$A:$O,10,0)</f>
        <v>New York</v>
      </c>
      <c r="E5029" s="67">
        <f>INDEX(Hosts!$A:$O,MATCH(Places!$C5029,Hosts!$A:$A,0),MATCH(Places!E$1,Hosts!$1:$1,0))</f>
        <v>1</v>
      </c>
      <c r="F5029" s="67">
        <f>INDEX(Hosts!$A:$O,MATCH(Places!$C5029,Hosts!$A:$A,0),MATCH(Places!F$1,Hosts!$1:$1,0))</f>
        <v>1</v>
      </c>
      <c r="G5029" s="67" t="str">
        <f>INDEX(Hosts!$A:$O,MATCH(Places!$C5029,Hosts!$A:$A,0),MATCH(Places!G$1,Hosts!$1:$1,0))</f>
        <v>Yes</v>
      </c>
      <c r="H5029">
        <v>23</v>
      </c>
      <c r="I5029" t="str">
        <f>VLOOKUP($H5029,Neighborhoods!$A:$C,2,0)</f>
        <v>Queens</v>
      </c>
      <c r="J5029" t="str">
        <f>VLOOKUP($H5029,Neighborhoods!$A:$C,3,0)</f>
        <v>Jamaica</v>
      </c>
      <c r="K5029" t="s">
        <v>11822</v>
      </c>
      <c r="L5029" t="str">
        <f t="shared" si="312"/>
        <v>No</v>
      </c>
      <c r="M5029">
        <v>2</v>
      </c>
      <c r="N5029" t="str" cm="1">
        <f t="array" ref="N5029">_xlfn.IFS(M5029&lt;=2,"Small",M5029&lt;=5,"Medium",M5029&gt;5,"Large")</f>
        <v>Small</v>
      </c>
      <c r="O5029" s="50">
        <v>90</v>
      </c>
      <c r="P5029" s="67">
        <f t="shared" si="313"/>
        <v>0.03</v>
      </c>
      <c r="Q5029" s="52">
        <v>4.99</v>
      </c>
      <c r="R5029" s="52" t="str" cm="1">
        <f t="array" ref="R5029">_xlfn.IFS(ROUND(Q5029,0)=5,"Excellent",ROUND(Q5029,0)=4,"Good",ROUND(Q5029,0)=3,"Ok",ROUND(Q5029,0)&lt;3,"Bad")</f>
        <v>Excellent</v>
      </c>
      <c r="S5029">
        <v>127</v>
      </c>
      <c r="T5029" t="str">
        <f t="shared" si="314"/>
        <v>Yes</v>
      </c>
      <c r="U5029" s="65">
        <v>43715</v>
      </c>
      <c r="V5029" s="65">
        <v>44059</v>
      </c>
      <c r="W5029">
        <v>157</v>
      </c>
      <c r="X5029" t="str">
        <f t="shared" si="315"/>
        <v>Active</v>
      </c>
      <c r="Y5029" t="s">
        <v>15615</v>
      </c>
    </row>
    <row r="5030" spans="1:25" x14ac:dyDescent="0.25">
      <c r="A5030">
        <v>5029</v>
      </c>
      <c r="B5030" t="s">
        <v>910</v>
      </c>
      <c r="C5030">
        <v>1946</v>
      </c>
      <c r="D5030" t="str">
        <f>VLOOKUP($C5030,Hosts!$A:$O,10,0)</f>
        <v>New York</v>
      </c>
      <c r="E5030" s="67">
        <f>INDEX(Hosts!$A:$O,MATCH(Places!$C5030,Hosts!$A:$A,0),MATCH(Places!E$1,Hosts!$1:$1,0))</f>
        <v>1</v>
      </c>
      <c r="F5030" s="67">
        <f>INDEX(Hosts!$A:$O,MATCH(Places!$C5030,Hosts!$A:$A,0),MATCH(Places!F$1,Hosts!$1:$1,0))</f>
        <v>0.67</v>
      </c>
      <c r="G5030" s="67" t="str">
        <f>INDEX(Hosts!$A:$O,MATCH(Places!$C5030,Hosts!$A:$A,0),MATCH(Places!G$1,Hosts!$1:$1,0))</f>
        <v>No</v>
      </c>
      <c r="H5030">
        <v>7</v>
      </c>
      <c r="I5030" t="str">
        <f>VLOOKUP($H5030,Neighborhoods!$A:$C,2,0)</f>
        <v>Brooklyn</v>
      </c>
      <c r="J5030" t="str">
        <f>VLOOKUP($H5030,Neighborhoods!$A:$C,3,0)</f>
        <v>Bedford-Stuyvesant</v>
      </c>
      <c r="K5030" t="s">
        <v>1</v>
      </c>
      <c r="L5030" t="str">
        <f t="shared" si="312"/>
        <v>Yes</v>
      </c>
      <c r="M5030">
        <v>1</v>
      </c>
      <c r="N5030" t="str" cm="1">
        <f t="array" ref="N5030">_xlfn.IFS(M5030&lt;=2,"Small",M5030&lt;=5,"Medium",M5030&gt;5,"Large")</f>
        <v>Small</v>
      </c>
      <c r="O5030" s="50">
        <v>62</v>
      </c>
      <c r="P5030" s="67">
        <f t="shared" si="313"/>
        <v>0.03</v>
      </c>
      <c r="Q5030" s="52">
        <v>5</v>
      </c>
      <c r="R5030" s="52" t="str" cm="1">
        <f t="array" ref="R5030">_xlfn.IFS(ROUND(Q5030,0)=5,"Excellent",ROUND(Q5030,0)=4,"Good",ROUND(Q5030,0)=3,"Ok",ROUND(Q5030,0)&lt;3,"Bad")</f>
        <v>Excellent</v>
      </c>
      <c r="S5030">
        <v>3</v>
      </c>
      <c r="T5030" t="str">
        <f t="shared" si="314"/>
        <v>No</v>
      </c>
      <c r="U5030" s="65">
        <v>43655</v>
      </c>
      <c r="V5030" s="65">
        <v>43658</v>
      </c>
      <c r="W5030">
        <v>0</v>
      </c>
      <c r="X5030" t="str">
        <f t="shared" si="315"/>
        <v>Inactive</v>
      </c>
      <c r="Y5030" t="s">
        <v>15615</v>
      </c>
    </row>
    <row r="5031" spans="1:25" x14ac:dyDescent="0.25">
      <c r="A5031">
        <v>5030</v>
      </c>
      <c r="B5031" t="s">
        <v>3491</v>
      </c>
      <c r="C5031">
        <v>150</v>
      </c>
      <c r="D5031" t="str">
        <f>VLOOKUP($C5031,Hosts!$A:$O,10,0)</f>
        <v>New York</v>
      </c>
      <c r="E5031" s="67">
        <f>INDEX(Hosts!$A:$O,MATCH(Places!$C5031,Hosts!$A:$A,0),MATCH(Places!E$1,Hosts!$1:$1,0))</f>
        <v>0.57999999999999996</v>
      </c>
      <c r="F5031" s="67">
        <f>INDEX(Hosts!$A:$O,MATCH(Places!$C5031,Hosts!$A:$A,0),MATCH(Places!F$1,Hosts!$1:$1,0))</f>
        <v>0.93</v>
      </c>
      <c r="G5031" s="67" t="str">
        <f>INDEX(Hosts!$A:$O,MATCH(Places!$C5031,Hosts!$A:$A,0),MATCH(Places!G$1,Hosts!$1:$1,0))</f>
        <v>No</v>
      </c>
      <c r="H5031">
        <v>7</v>
      </c>
      <c r="I5031" t="str">
        <f>VLOOKUP($H5031,Neighborhoods!$A:$C,2,0)</f>
        <v>Brooklyn</v>
      </c>
      <c r="J5031" t="str">
        <f>VLOOKUP($H5031,Neighborhoods!$A:$C,3,0)</f>
        <v>Bedford-Stuyvesant</v>
      </c>
      <c r="K5031" t="s">
        <v>11822</v>
      </c>
      <c r="L5031" t="str">
        <f t="shared" si="312"/>
        <v>No</v>
      </c>
      <c r="M5031">
        <v>8</v>
      </c>
      <c r="N5031" t="str" cm="1">
        <f t="array" ref="N5031">_xlfn.IFS(M5031&lt;=2,"Small",M5031&lt;=5,"Medium",M5031&gt;5,"Large")</f>
        <v>Large</v>
      </c>
      <c r="O5031" s="50">
        <v>336</v>
      </c>
      <c r="P5031" s="67">
        <f t="shared" si="313"/>
        <v>0.04</v>
      </c>
      <c r="Q5031" s="52">
        <v>4.53</v>
      </c>
      <c r="R5031" s="52" t="str" cm="1">
        <f t="array" ref="R5031">_xlfn.IFS(ROUND(Q5031,0)=5,"Excellent",ROUND(Q5031,0)=4,"Good",ROUND(Q5031,0)=3,"Ok",ROUND(Q5031,0)&lt;3,"Bad")</f>
        <v>Excellent</v>
      </c>
      <c r="S5031">
        <v>19</v>
      </c>
      <c r="T5031" t="str">
        <f t="shared" si="314"/>
        <v>No</v>
      </c>
      <c r="U5031" s="65">
        <v>43659</v>
      </c>
      <c r="V5031" s="65">
        <v>43900</v>
      </c>
      <c r="W5031">
        <v>343</v>
      </c>
      <c r="X5031" t="str">
        <f t="shared" si="315"/>
        <v>Active</v>
      </c>
      <c r="Y5031" t="s">
        <v>15615</v>
      </c>
    </row>
    <row r="5032" spans="1:25" x14ac:dyDescent="0.25">
      <c r="A5032">
        <v>5031</v>
      </c>
      <c r="B5032" t="s">
        <v>13389</v>
      </c>
      <c r="C5032">
        <v>3805</v>
      </c>
      <c r="D5032" t="str">
        <f>VLOOKUP($C5032,Hosts!$A:$O,10,0)</f>
        <v>New York</v>
      </c>
      <c r="E5032" s="67">
        <f>INDEX(Hosts!$A:$O,MATCH(Places!$C5032,Hosts!$A:$A,0),MATCH(Places!E$1,Hosts!$1:$1,0))</f>
        <v>0.98</v>
      </c>
      <c r="F5032" s="67">
        <f>INDEX(Hosts!$A:$O,MATCH(Places!$C5032,Hosts!$A:$A,0),MATCH(Places!F$1,Hosts!$1:$1,0))</f>
        <v>0.89</v>
      </c>
      <c r="G5032" s="67" t="str">
        <f>INDEX(Hosts!$A:$O,MATCH(Places!$C5032,Hosts!$A:$A,0),MATCH(Places!G$1,Hosts!$1:$1,0))</f>
        <v>Yes</v>
      </c>
      <c r="H5032">
        <v>9</v>
      </c>
      <c r="I5032" t="str">
        <f>VLOOKUP($H5032,Neighborhoods!$A:$C,2,0)</f>
        <v>Brooklyn</v>
      </c>
      <c r="J5032" t="str">
        <f>VLOOKUP($H5032,Neighborhoods!$A:$C,3,0)</f>
        <v>Crown Heights</v>
      </c>
      <c r="K5032" t="s">
        <v>11822</v>
      </c>
      <c r="L5032" t="str">
        <f t="shared" si="312"/>
        <v>No</v>
      </c>
      <c r="M5032">
        <v>22</v>
      </c>
      <c r="N5032" t="str" cm="1">
        <f t="array" ref="N5032">_xlfn.IFS(M5032&lt;=2,"Small",M5032&lt;=5,"Medium",M5032&gt;5,"Large")</f>
        <v>Large</v>
      </c>
      <c r="O5032" s="50">
        <v>394</v>
      </c>
      <c r="P5032" s="67">
        <f t="shared" si="313"/>
        <v>0.04</v>
      </c>
      <c r="Q5032" s="52">
        <v>5</v>
      </c>
      <c r="R5032" s="52" t="str" cm="1">
        <f t="array" ref="R5032">_xlfn.IFS(ROUND(Q5032,0)=5,"Excellent",ROUND(Q5032,0)=4,"Good",ROUND(Q5032,0)=3,"Ok",ROUND(Q5032,0)&lt;3,"Bad")</f>
        <v>Excellent</v>
      </c>
      <c r="S5032">
        <v>33</v>
      </c>
      <c r="T5032" t="str">
        <f t="shared" si="314"/>
        <v>No</v>
      </c>
      <c r="U5032" s="65">
        <v>43690</v>
      </c>
      <c r="V5032" s="65">
        <v>44011</v>
      </c>
      <c r="W5032">
        <v>325</v>
      </c>
      <c r="X5032" t="str">
        <f t="shared" si="315"/>
        <v>Active</v>
      </c>
      <c r="Y5032" t="s">
        <v>15616</v>
      </c>
    </row>
    <row r="5033" spans="1:25" x14ac:dyDescent="0.25">
      <c r="A5033">
        <v>5032</v>
      </c>
      <c r="B5033" t="s">
        <v>14093</v>
      </c>
      <c r="C5033">
        <v>1976</v>
      </c>
      <c r="D5033" t="str">
        <f>VLOOKUP($C5033,Hosts!$A:$O,10,0)</f>
        <v>New York</v>
      </c>
      <c r="E5033" s="67">
        <f>INDEX(Hosts!$A:$O,MATCH(Places!$C5033,Hosts!$A:$A,0),MATCH(Places!E$1,Hosts!$1:$1,0))</f>
        <v>1</v>
      </c>
      <c r="F5033" s="67">
        <f>INDEX(Hosts!$A:$O,MATCH(Places!$C5033,Hosts!$A:$A,0),MATCH(Places!F$1,Hosts!$1:$1,0))</f>
        <v>1</v>
      </c>
      <c r="G5033" s="67" t="str">
        <f>INDEX(Hosts!$A:$O,MATCH(Places!$C5033,Hosts!$A:$A,0),MATCH(Places!G$1,Hosts!$1:$1,0))</f>
        <v>No</v>
      </c>
      <c r="H5033">
        <v>14</v>
      </c>
      <c r="I5033" t="str">
        <f>VLOOKUP($H5033,Neighborhoods!$A:$C,2,0)</f>
        <v>Manhattan</v>
      </c>
      <c r="J5033" t="str">
        <f>VLOOKUP($H5033,Neighborhoods!$A:$C,3,0)</f>
        <v>East Harlem</v>
      </c>
      <c r="K5033" t="s">
        <v>1</v>
      </c>
      <c r="L5033" t="str">
        <f t="shared" si="312"/>
        <v>Yes</v>
      </c>
      <c r="M5033">
        <v>4</v>
      </c>
      <c r="N5033" t="str" cm="1">
        <f t="array" ref="N5033">_xlfn.IFS(M5033&lt;=2,"Small",M5033&lt;=5,"Medium",M5033&gt;5,"Large")</f>
        <v>Medium</v>
      </c>
      <c r="O5033" s="50">
        <v>150</v>
      </c>
      <c r="P5033" s="67">
        <f t="shared" si="313"/>
        <v>0.03</v>
      </c>
      <c r="Q5033" s="52">
        <v>5</v>
      </c>
      <c r="R5033" s="52" t="str" cm="1">
        <f t="array" ref="R5033">_xlfn.IFS(ROUND(Q5033,0)=5,"Excellent",ROUND(Q5033,0)=4,"Good",ROUND(Q5033,0)=3,"Ok",ROUND(Q5033,0)&lt;3,"Bad")</f>
        <v>Excellent</v>
      </c>
      <c r="S5033">
        <v>4</v>
      </c>
      <c r="T5033" t="str">
        <f t="shared" si="314"/>
        <v>No</v>
      </c>
      <c r="U5033" s="65">
        <v>43667</v>
      </c>
      <c r="V5033" s="65">
        <v>43683</v>
      </c>
      <c r="W5033">
        <v>21</v>
      </c>
      <c r="X5033" t="str">
        <f t="shared" si="315"/>
        <v>Active</v>
      </c>
      <c r="Y5033" t="s">
        <v>15616</v>
      </c>
    </row>
    <row r="5034" spans="1:25" x14ac:dyDescent="0.25">
      <c r="A5034">
        <v>5033</v>
      </c>
      <c r="B5034" t="s">
        <v>13464</v>
      </c>
      <c r="C5034">
        <v>2319</v>
      </c>
      <c r="D5034" t="str">
        <f>VLOOKUP($C5034,Hosts!$A:$O,10,0)</f>
        <v>Massachusetts</v>
      </c>
      <c r="E5034" s="67">
        <f>INDEX(Hosts!$A:$O,MATCH(Places!$C5034,Hosts!$A:$A,0),MATCH(Places!E$1,Hosts!$1:$1,0))</f>
        <v>0.87</v>
      </c>
      <c r="F5034" s="67">
        <f>INDEX(Hosts!$A:$O,MATCH(Places!$C5034,Hosts!$A:$A,0),MATCH(Places!F$1,Hosts!$1:$1,0))</f>
        <v>0.96</v>
      </c>
      <c r="G5034" s="67" t="str">
        <f>INDEX(Hosts!$A:$O,MATCH(Places!$C5034,Hosts!$A:$A,0),MATCH(Places!G$1,Hosts!$1:$1,0))</f>
        <v>Yes</v>
      </c>
      <c r="H5034">
        <v>9</v>
      </c>
      <c r="I5034" t="str">
        <f>VLOOKUP($H5034,Neighborhoods!$A:$C,2,0)</f>
        <v>Brooklyn</v>
      </c>
      <c r="J5034" t="str">
        <f>VLOOKUP($H5034,Neighborhoods!$A:$C,3,0)</f>
        <v>Crown Heights</v>
      </c>
      <c r="K5034" t="s">
        <v>11822</v>
      </c>
      <c r="L5034" t="str">
        <f t="shared" si="312"/>
        <v>No</v>
      </c>
      <c r="M5034">
        <v>20</v>
      </c>
      <c r="N5034" t="str" cm="1">
        <f t="array" ref="N5034">_xlfn.IFS(M5034&lt;=2,"Small",M5034&lt;=5,"Medium",M5034&gt;5,"Large")</f>
        <v>Large</v>
      </c>
      <c r="O5034" s="50">
        <v>735</v>
      </c>
      <c r="P5034" s="67">
        <f t="shared" si="313"/>
        <v>0.05</v>
      </c>
      <c r="Q5034" s="52">
        <v>4.76</v>
      </c>
      <c r="R5034" s="52" t="str" cm="1">
        <f t="array" ref="R5034">_xlfn.IFS(ROUND(Q5034,0)=5,"Excellent",ROUND(Q5034,0)=4,"Good",ROUND(Q5034,0)=3,"Ok",ROUND(Q5034,0)&lt;3,"Bad")</f>
        <v>Excellent</v>
      </c>
      <c r="S5034">
        <v>41</v>
      </c>
      <c r="T5034" t="str">
        <f t="shared" si="314"/>
        <v>No</v>
      </c>
      <c r="U5034" s="65">
        <v>43661</v>
      </c>
      <c r="V5034" s="65">
        <v>44025</v>
      </c>
      <c r="W5034">
        <v>308</v>
      </c>
      <c r="X5034" t="str">
        <f t="shared" si="315"/>
        <v>Active</v>
      </c>
      <c r="Y5034" t="s">
        <v>15616</v>
      </c>
    </row>
    <row r="5035" spans="1:25" x14ac:dyDescent="0.25">
      <c r="A5035">
        <v>5034</v>
      </c>
      <c r="B5035" t="s">
        <v>3492</v>
      </c>
      <c r="C5035">
        <v>3938</v>
      </c>
      <c r="D5035" t="str">
        <f>VLOOKUP($C5035,Hosts!$A:$O,10,0)</f>
        <v>New York</v>
      </c>
      <c r="E5035" s="67">
        <f>INDEX(Hosts!$A:$O,MATCH(Places!$C5035,Hosts!$A:$A,0),MATCH(Places!E$1,Hosts!$1:$1,0))</f>
        <v>1</v>
      </c>
      <c r="F5035" s="67">
        <f>INDEX(Hosts!$A:$O,MATCH(Places!$C5035,Hosts!$A:$A,0),MATCH(Places!F$1,Hosts!$1:$1,0))</f>
        <v>0.99</v>
      </c>
      <c r="G5035" s="67" t="str">
        <f>INDEX(Hosts!$A:$O,MATCH(Places!$C5035,Hosts!$A:$A,0),MATCH(Places!G$1,Hosts!$1:$1,0))</f>
        <v>Yes</v>
      </c>
      <c r="H5035">
        <v>8</v>
      </c>
      <c r="I5035" t="str">
        <f>VLOOKUP($H5035,Neighborhoods!$A:$C,2,0)</f>
        <v>Brooklyn</v>
      </c>
      <c r="J5035" t="str">
        <f>VLOOKUP($H5035,Neighborhoods!$A:$C,3,0)</f>
        <v>Bushwick</v>
      </c>
      <c r="K5035" t="s">
        <v>11822</v>
      </c>
      <c r="L5035" t="str">
        <f t="shared" si="312"/>
        <v>No</v>
      </c>
      <c r="M5035">
        <v>2</v>
      </c>
      <c r="N5035" t="str" cm="1">
        <f t="array" ref="N5035">_xlfn.IFS(M5035&lt;=2,"Small",M5035&lt;=5,"Medium",M5035&gt;5,"Large")</f>
        <v>Small</v>
      </c>
      <c r="O5035" s="50">
        <v>199</v>
      </c>
      <c r="P5035" s="67">
        <f t="shared" si="313"/>
        <v>0.03</v>
      </c>
      <c r="Q5035" s="52">
        <v>5</v>
      </c>
      <c r="R5035" s="52" t="str" cm="1">
        <f t="array" ref="R5035">_xlfn.IFS(ROUND(Q5035,0)=5,"Excellent",ROUND(Q5035,0)=4,"Good",ROUND(Q5035,0)=3,"Ok",ROUND(Q5035,0)&lt;3,"Bad")</f>
        <v>Excellent</v>
      </c>
      <c r="S5035">
        <v>9</v>
      </c>
      <c r="T5035" t="str">
        <f t="shared" si="314"/>
        <v>No</v>
      </c>
      <c r="U5035" s="65">
        <v>43668</v>
      </c>
      <c r="V5035" s="65">
        <v>43835</v>
      </c>
      <c r="W5035">
        <v>365</v>
      </c>
      <c r="X5035" t="str">
        <f t="shared" si="315"/>
        <v>Active</v>
      </c>
      <c r="Y5035" t="s">
        <v>15615</v>
      </c>
    </row>
    <row r="5036" spans="1:25" x14ac:dyDescent="0.25">
      <c r="A5036">
        <v>5035</v>
      </c>
      <c r="B5036" t="s">
        <v>14565</v>
      </c>
      <c r="C5036">
        <v>3939</v>
      </c>
      <c r="D5036" t="str">
        <f>VLOOKUP($C5036,Hosts!$A:$O,10,0)</f>
        <v>New York</v>
      </c>
      <c r="E5036" s="67">
        <f>INDEX(Hosts!$A:$O,MATCH(Places!$C5036,Hosts!$A:$A,0),MATCH(Places!E$1,Hosts!$1:$1,0))</f>
        <v>0.9</v>
      </c>
      <c r="F5036" s="67">
        <f>INDEX(Hosts!$A:$O,MATCH(Places!$C5036,Hosts!$A:$A,0),MATCH(Places!F$1,Hosts!$1:$1,0))</f>
        <v>1</v>
      </c>
      <c r="G5036" s="67" t="str">
        <f>INDEX(Hosts!$A:$O,MATCH(Places!$C5036,Hosts!$A:$A,0),MATCH(Places!G$1,Hosts!$1:$1,0))</f>
        <v>Yes</v>
      </c>
      <c r="H5036">
        <v>7</v>
      </c>
      <c r="I5036" t="str">
        <f>VLOOKUP($H5036,Neighborhoods!$A:$C,2,0)</f>
        <v>Brooklyn</v>
      </c>
      <c r="J5036" t="str">
        <f>VLOOKUP($H5036,Neighborhoods!$A:$C,3,0)</f>
        <v>Bedford-Stuyvesant</v>
      </c>
      <c r="K5036" t="s">
        <v>11822</v>
      </c>
      <c r="L5036" t="str">
        <f t="shared" si="312"/>
        <v>No</v>
      </c>
      <c r="M5036">
        <v>6</v>
      </c>
      <c r="N5036" t="str" cm="1">
        <f t="array" ref="N5036">_xlfn.IFS(M5036&lt;=2,"Small",M5036&lt;=5,"Medium",M5036&gt;5,"Large")</f>
        <v>Large</v>
      </c>
      <c r="O5036" s="50">
        <v>385</v>
      </c>
      <c r="P5036" s="67">
        <f t="shared" si="313"/>
        <v>0.04</v>
      </c>
      <c r="Q5036" s="52">
        <v>4.96</v>
      </c>
      <c r="R5036" s="52" t="str" cm="1">
        <f t="array" ref="R5036">_xlfn.IFS(ROUND(Q5036,0)=5,"Excellent",ROUND(Q5036,0)=4,"Good",ROUND(Q5036,0)=3,"Ok",ROUND(Q5036,0)&lt;3,"Bad")</f>
        <v>Excellent</v>
      </c>
      <c r="S5036">
        <v>25</v>
      </c>
      <c r="T5036" t="str">
        <f t="shared" si="314"/>
        <v>No</v>
      </c>
      <c r="U5036" s="65">
        <v>43665</v>
      </c>
      <c r="V5036" s="65">
        <v>43877</v>
      </c>
      <c r="W5036">
        <v>160</v>
      </c>
      <c r="X5036" t="str">
        <f t="shared" si="315"/>
        <v>Active</v>
      </c>
      <c r="Y5036" t="s">
        <v>15616</v>
      </c>
    </row>
    <row r="5037" spans="1:25" x14ac:dyDescent="0.25">
      <c r="A5037">
        <v>5036</v>
      </c>
      <c r="B5037" t="s">
        <v>3493</v>
      </c>
      <c r="C5037">
        <v>3602</v>
      </c>
      <c r="D5037" t="str">
        <f>VLOOKUP($C5037,Hosts!$A:$O,10,0)</f>
        <v>New York</v>
      </c>
      <c r="E5037" s="67">
        <f>INDEX(Hosts!$A:$O,MATCH(Places!$C5037,Hosts!$A:$A,0),MATCH(Places!E$1,Hosts!$1:$1,0))</f>
        <v>1</v>
      </c>
      <c r="F5037" s="67">
        <f>INDEX(Hosts!$A:$O,MATCH(Places!$C5037,Hosts!$A:$A,0),MATCH(Places!F$1,Hosts!$1:$1,0))</f>
        <v>1</v>
      </c>
      <c r="G5037" s="67" t="str">
        <f>INDEX(Hosts!$A:$O,MATCH(Places!$C5037,Hosts!$A:$A,0),MATCH(Places!G$1,Hosts!$1:$1,0))</f>
        <v>Yes</v>
      </c>
      <c r="H5037">
        <v>26</v>
      </c>
      <c r="I5037" t="str">
        <f>VLOOKUP($H5037,Neighborhoods!$A:$C,2,0)</f>
        <v>Queens</v>
      </c>
      <c r="J5037" t="str">
        <f>VLOOKUP($H5037,Neighborhoods!$A:$C,3,0)</f>
        <v>Sunnyside</v>
      </c>
      <c r="K5037" t="s">
        <v>1</v>
      </c>
      <c r="L5037" t="str">
        <f t="shared" si="312"/>
        <v>Yes</v>
      </c>
      <c r="M5037">
        <v>2</v>
      </c>
      <c r="N5037" t="str" cm="1">
        <f t="array" ref="N5037">_xlfn.IFS(M5037&lt;=2,"Small",M5037&lt;=5,"Medium",M5037&gt;5,"Large")</f>
        <v>Small</v>
      </c>
      <c r="O5037" s="50">
        <v>50</v>
      </c>
      <c r="P5037" s="67">
        <f t="shared" si="313"/>
        <v>0.03</v>
      </c>
      <c r="Q5037" s="52">
        <v>4.91</v>
      </c>
      <c r="R5037" s="52" t="str" cm="1">
        <f t="array" ref="R5037">_xlfn.IFS(ROUND(Q5037,0)=5,"Excellent",ROUND(Q5037,0)=4,"Good",ROUND(Q5037,0)=3,"Ok",ROUND(Q5037,0)&lt;3,"Bad")</f>
        <v>Excellent</v>
      </c>
      <c r="S5037">
        <v>32</v>
      </c>
      <c r="T5037" t="str">
        <f t="shared" si="314"/>
        <v>No</v>
      </c>
      <c r="U5037" s="65">
        <v>43661</v>
      </c>
      <c r="V5037" s="65">
        <v>43906</v>
      </c>
      <c r="W5037">
        <v>179</v>
      </c>
      <c r="X5037" t="str">
        <f t="shared" si="315"/>
        <v>Active</v>
      </c>
      <c r="Y5037" t="s">
        <v>15616</v>
      </c>
    </row>
    <row r="5038" spans="1:25" x14ac:dyDescent="0.25">
      <c r="A5038">
        <v>5037</v>
      </c>
      <c r="B5038" t="s">
        <v>14474</v>
      </c>
      <c r="C5038">
        <v>3781</v>
      </c>
      <c r="D5038" t="str">
        <f>VLOOKUP($C5038,Hosts!$A:$O,10,0)</f>
        <v>New York</v>
      </c>
      <c r="E5038" s="67">
        <f>INDEX(Hosts!$A:$O,MATCH(Places!$C5038,Hosts!$A:$A,0),MATCH(Places!E$1,Hosts!$1:$1,0))</f>
        <v>0.79</v>
      </c>
      <c r="F5038" s="67">
        <f>INDEX(Hosts!$A:$O,MATCH(Places!$C5038,Hosts!$A:$A,0),MATCH(Places!F$1,Hosts!$1:$1,0))</f>
        <v>0.98</v>
      </c>
      <c r="G5038" s="67" t="str">
        <f>INDEX(Hosts!$A:$O,MATCH(Places!$C5038,Hosts!$A:$A,0),MATCH(Places!G$1,Hosts!$1:$1,0))</f>
        <v>No</v>
      </c>
      <c r="H5038">
        <v>26</v>
      </c>
      <c r="I5038" t="str">
        <f>VLOOKUP($H5038,Neighborhoods!$A:$C,2,0)</f>
        <v>Queens</v>
      </c>
      <c r="J5038" t="str">
        <f>VLOOKUP($H5038,Neighborhoods!$A:$C,3,0)</f>
        <v>Sunnyside</v>
      </c>
      <c r="K5038" t="s">
        <v>1</v>
      </c>
      <c r="L5038" t="str">
        <f t="shared" si="312"/>
        <v>Yes</v>
      </c>
      <c r="M5038">
        <v>1</v>
      </c>
      <c r="N5038" t="str" cm="1">
        <f t="array" ref="N5038">_xlfn.IFS(M5038&lt;=2,"Small",M5038&lt;=5,"Medium",M5038&gt;5,"Large")</f>
        <v>Small</v>
      </c>
      <c r="O5038" s="50">
        <v>28</v>
      </c>
      <c r="P5038" s="67">
        <f t="shared" si="313"/>
        <v>0.03</v>
      </c>
      <c r="Q5038" s="52">
        <v>5</v>
      </c>
      <c r="R5038" s="52" t="str" cm="1">
        <f t="array" ref="R5038">_xlfn.IFS(ROUND(Q5038,0)=5,"Excellent",ROUND(Q5038,0)=4,"Good",ROUND(Q5038,0)=3,"Ok",ROUND(Q5038,0)&lt;3,"Bad")</f>
        <v>Excellent</v>
      </c>
      <c r="S5038">
        <v>3</v>
      </c>
      <c r="T5038" t="str">
        <f t="shared" si="314"/>
        <v>No</v>
      </c>
      <c r="U5038" s="65">
        <v>43769</v>
      </c>
      <c r="V5038" s="65">
        <v>44032</v>
      </c>
      <c r="W5038">
        <v>42</v>
      </c>
      <c r="X5038" t="str">
        <f t="shared" si="315"/>
        <v>Active</v>
      </c>
      <c r="Y5038" t="s">
        <v>15615</v>
      </c>
    </row>
    <row r="5039" spans="1:25" x14ac:dyDescent="0.25">
      <c r="A5039">
        <v>5038</v>
      </c>
      <c r="B5039" t="s">
        <v>14751</v>
      </c>
      <c r="C5039">
        <v>1312</v>
      </c>
      <c r="D5039" t="str">
        <f>VLOOKUP($C5039,Hosts!$A:$O,10,0)</f>
        <v>Catalonia</v>
      </c>
      <c r="E5039" s="67">
        <f>INDEX(Hosts!$A:$O,MATCH(Places!$C5039,Hosts!$A:$A,0),MATCH(Places!E$1,Hosts!$1:$1,0))</f>
        <v>1</v>
      </c>
      <c r="F5039" s="67">
        <f>INDEX(Hosts!$A:$O,MATCH(Places!$C5039,Hosts!$A:$A,0),MATCH(Places!F$1,Hosts!$1:$1,0))</f>
        <v>0.76</v>
      </c>
      <c r="G5039" s="67" t="str">
        <f>INDEX(Hosts!$A:$O,MATCH(Places!$C5039,Hosts!$A:$A,0),MATCH(Places!G$1,Hosts!$1:$1,0))</f>
        <v>No</v>
      </c>
      <c r="H5039">
        <v>8</v>
      </c>
      <c r="I5039" t="str">
        <f>VLOOKUP($H5039,Neighborhoods!$A:$C,2,0)</f>
        <v>Brooklyn</v>
      </c>
      <c r="J5039" t="str">
        <f>VLOOKUP($H5039,Neighborhoods!$A:$C,3,0)</f>
        <v>Bushwick</v>
      </c>
      <c r="K5039" t="s">
        <v>11822</v>
      </c>
      <c r="L5039" t="str">
        <f t="shared" si="312"/>
        <v>No</v>
      </c>
      <c r="M5039">
        <v>4</v>
      </c>
      <c r="N5039" t="str" cm="1">
        <f t="array" ref="N5039">_xlfn.IFS(M5039&lt;=2,"Small",M5039&lt;=5,"Medium",M5039&gt;5,"Large")</f>
        <v>Medium</v>
      </c>
      <c r="O5039" s="50">
        <v>149</v>
      </c>
      <c r="P5039" s="67">
        <f t="shared" si="313"/>
        <v>0.03</v>
      </c>
      <c r="Q5039" s="52">
        <v>5</v>
      </c>
      <c r="R5039" s="52" t="str" cm="1">
        <f t="array" ref="R5039">_xlfn.IFS(ROUND(Q5039,0)=5,"Excellent",ROUND(Q5039,0)=4,"Good",ROUND(Q5039,0)=3,"Ok",ROUND(Q5039,0)&lt;3,"Bad")</f>
        <v>Excellent</v>
      </c>
      <c r="S5039">
        <v>17</v>
      </c>
      <c r="T5039" t="str">
        <f t="shared" si="314"/>
        <v>No</v>
      </c>
      <c r="U5039" s="65">
        <v>43667</v>
      </c>
      <c r="V5039" s="65">
        <v>44058</v>
      </c>
      <c r="W5039">
        <v>68</v>
      </c>
      <c r="X5039" t="str">
        <f t="shared" si="315"/>
        <v>Active</v>
      </c>
      <c r="Y5039" t="s">
        <v>15615</v>
      </c>
    </row>
    <row r="5040" spans="1:25" x14ac:dyDescent="0.25">
      <c r="A5040">
        <v>5039</v>
      </c>
      <c r="B5040" t="s">
        <v>3494</v>
      </c>
      <c r="C5040">
        <v>3149</v>
      </c>
      <c r="D5040" t="str">
        <f>VLOOKUP($C5040,Hosts!$A:$O,10,0)</f>
        <v>New York</v>
      </c>
      <c r="E5040" s="67">
        <f>INDEX(Hosts!$A:$O,MATCH(Places!$C5040,Hosts!$A:$A,0),MATCH(Places!E$1,Hosts!$1:$1,0))</f>
        <v>1</v>
      </c>
      <c r="F5040" s="67">
        <f>INDEX(Hosts!$A:$O,MATCH(Places!$C5040,Hosts!$A:$A,0),MATCH(Places!F$1,Hosts!$1:$1,0))</f>
        <v>1</v>
      </c>
      <c r="G5040" s="67" t="str">
        <f>INDEX(Hosts!$A:$O,MATCH(Places!$C5040,Hosts!$A:$A,0),MATCH(Places!G$1,Hosts!$1:$1,0))</f>
        <v>No</v>
      </c>
      <c r="H5040">
        <v>8</v>
      </c>
      <c r="I5040" t="str">
        <f>VLOOKUP($H5040,Neighborhoods!$A:$C,2,0)</f>
        <v>Brooklyn</v>
      </c>
      <c r="J5040" t="str">
        <f>VLOOKUP($H5040,Neighborhoods!$A:$C,3,0)</f>
        <v>Bushwick</v>
      </c>
      <c r="K5040" t="s">
        <v>1</v>
      </c>
      <c r="L5040" t="str">
        <f t="shared" si="312"/>
        <v>Yes</v>
      </c>
      <c r="M5040">
        <v>2</v>
      </c>
      <c r="N5040" t="str" cm="1">
        <f t="array" ref="N5040">_xlfn.IFS(M5040&lt;=2,"Small",M5040&lt;=5,"Medium",M5040&gt;5,"Large")</f>
        <v>Small</v>
      </c>
      <c r="O5040" s="50">
        <v>50</v>
      </c>
      <c r="P5040" s="67">
        <f t="shared" si="313"/>
        <v>0.03</v>
      </c>
      <c r="Q5040" s="52">
        <v>4.83</v>
      </c>
      <c r="R5040" s="52" t="str" cm="1">
        <f t="array" ref="R5040">_xlfn.IFS(ROUND(Q5040,0)=5,"Excellent",ROUND(Q5040,0)=4,"Good",ROUND(Q5040,0)=3,"Ok",ROUND(Q5040,0)&lt;3,"Bad")</f>
        <v>Excellent</v>
      </c>
      <c r="S5040">
        <v>18</v>
      </c>
      <c r="T5040" t="str">
        <f t="shared" si="314"/>
        <v>No</v>
      </c>
      <c r="U5040" s="65">
        <v>43655</v>
      </c>
      <c r="V5040" s="65">
        <v>43909</v>
      </c>
      <c r="W5040">
        <v>0</v>
      </c>
      <c r="X5040" t="str">
        <f t="shared" si="315"/>
        <v>Inactive</v>
      </c>
      <c r="Y5040" t="s">
        <v>15616</v>
      </c>
    </row>
    <row r="5041" spans="1:25" x14ac:dyDescent="0.25">
      <c r="A5041">
        <v>5040</v>
      </c>
      <c r="B5041" t="s">
        <v>3495</v>
      </c>
      <c r="C5041">
        <v>3509</v>
      </c>
      <c r="D5041" t="str">
        <f>VLOOKUP($C5041,Hosts!$A:$O,10,0)</f>
        <v>New York</v>
      </c>
      <c r="E5041" s="67">
        <f>INDEX(Hosts!$A:$O,MATCH(Places!$C5041,Hosts!$A:$A,0),MATCH(Places!E$1,Hosts!$1:$1,0))</f>
        <v>1</v>
      </c>
      <c r="F5041" s="67">
        <f>INDEX(Hosts!$A:$O,MATCH(Places!$C5041,Hosts!$A:$A,0),MATCH(Places!F$1,Hosts!$1:$1,0))</f>
        <v>0.94</v>
      </c>
      <c r="G5041" s="67" t="str">
        <f>INDEX(Hosts!$A:$O,MATCH(Places!$C5041,Hosts!$A:$A,0),MATCH(Places!G$1,Hosts!$1:$1,0))</f>
        <v>No</v>
      </c>
      <c r="H5041">
        <v>21</v>
      </c>
      <c r="I5041" t="str">
        <f>VLOOKUP($H5041,Neighborhoods!$A:$C,2,0)</f>
        <v>Queens</v>
      </c>
      <c r="J5041" t="str">
        <f>VLOOKUP($H5041,Neighborhoods!$A:$C,3,0)</f>
        <v>Astoria</v>
      </c>
      <c r="K5041" t="s">
        <v>11822</v>
      </c>
      <c r="L5041" t="str">
        <f t="shared" si="312"/>
        <v>No</v>
      </c>
      <c r="M5041">
        <v>5</v>
      </c>
      <c r="N5041" t="str" cm="1">
        <f t="array" ref="N5041">_xlfn.IFS(M5041&lt;=2,"Small",M5041&lt;=5,"Medium",M5041&gt;5,"Large")</f>
        <v>Medium</v>
      </c>
      <c r="O5041" s="50">
        <v>133</v>
      </c>
      <c r="P5041" s="67">
        <f t="shared" si="313"/>
        <v>0.03</v>
      </c>
      <c r="Q5041" s="52">
        <v>4.07</v>
      </c>
      <c r="R5041" s="52" t="str" cm="1">
        <f t="array" ref="R5041">_xlfn.IFS(ROUND(Q5041,0)=5,"Excellent",ROUND(Q5041,0)=4,"Good",ROUND(Q5041,0)=3,"Ok",ROUND(Q5041,0)&lt;3,"Bad")</f>
        <v>Good</v>
      </c>
      <c r="S5041">
        <v>14</v>
      </c>
      <c r="T5041" t="str">
        <f t="shared" si="314"/>
        <v>No</v>
      </c>
      <c r="U5041" s="65">
        <v>43671</v>
      </c>
      <c r="V5041" s="65">
        <v>44025</v>
      </c>
      <c r="W5041">
        <v>76</v>
      </c>
      <c r="X5041" t="str">
        <f t="shared" si="315"/>
        <v>Active</v>
      </c>
      <c r="Y5041" t="s">
        <v>15616</v>
      </c>
    </row>
    <row r="5042" spans="1:25" x14ac:dyDescent="0.25">
      <c r="A5042">
        <v>5041</v>
      </c>
      <c r="B5042" t="s">
        <v>14465</v>
      </c>
      <c r="C5042">
        <v>1397</v>
      </c>
      <c r="D5042" t="str">
        <f>VLOOKUP($C5042,Hosts!$A:$O,10,0)</f>
        <v>California</v>
      </c>
      <c r="E5042" s="67">
        <f>INDEX(Hosts!$A:$O,MATCH(Places!$C5042,Hosts!$A:$A,0),MATCH(Places!E$1,Hosts!$1:$1,0))</f>
        <v>1</v>
      </c>
      <c r="F5042" s="67">
        <f>INDEX(Hosts!$A:$O,MATCH(Places!$C5042,Hosts!$A:$A,0),MATCH(Places!F$1,Hosts!$1:$1,0))</f>
        <v>0.97</v>
      </c>
      <c r="G5042" s="67" t="str">
        <f>INDEX(Hosts!$A:$O,MATCH(Places!$C5042,Hosts!$A:$A,0),MATCH(Places!G$1,Hosts!$1:$1,0))</f>
        <v>Yes</v>
      </c>
      <c r="H5042">
        <v>12</v>
      </c>
      <c r="I5042" t="str">
        <f>VLOOKUP($H5042,Neighborhoods!$A:$C,2,0)</f>
        <v>Brooklyn</v>
      </c>
      <c r="J5042" t="str">
        <f>VLOOKUP($H5042,Neighborhoods!$A:$C,3,0)</f>
        <v>Williamsburg</v>
      </c>
      <c r="K5042" t="s">
        <v>11822</v>
      </c>
      <c r="L5042" t="str">
        <f t="shared" si="312"/>
        <v>No</v>
      </c>
      <c r="M5042">
        <v>2</v>
      </c>
      <c r="N5042" t="str" cm="1">
        <f t="array" ref="N5042">_xlfn.IFS(M5042&lt;=2,"Small",M5042&lt;=5,"Medium",M5042&gt;5,"Large")</f>
        <v>Small</v>
      </c>
      <c r="O5042" s="50">
        <v>108</v>
      </c>
      <c r="P5042" s="67">
        <f t="shared" si="313"/>
        <v>0.03</v>
      </c>
      <c r="Q5042" s="52">
        <v>4.97</v>
      </c>
      <c r="R5042" s="52" t="str" cm="1">
        <f t="array" ref="R5042">_xlfn.IFS(ROUND(Q5042,0)=5,"Excellent",ROUND(Q5042,0)=4,"Good",ROUND(Q5042,0)=3,"Ok",ROUND(Q5042,0)&lt;3,"Bad")</f>
        <v>Excellent</v>
      </c>
      <c r="S5042">
        <v>36</v>
      </c>
      <c r="T5042" t="str">
        <f t="shared" si="314"/>
        <v>No</v>
      </c>
      <c r="U5042" s="65">
        <v>43669</v>
      </c>
      <c r="V5042" s="65">
        <v>44056</v>
      </c>
      <c r="W5042">
        <v>48</v>
      </c>
      <c r="X5042" t="str">
        <f t="shared" si="315"/>
        <v>Active</v>
      </c>
      <c r="Y5042" t="s">
        <v>15615</v>
      </c>
    </row>
    <row r="5043" spans="1:25" x14ac:dyDescent="0.25">
      <c r="A5043">
        <v>5042</v>
      </c>
      <c r="B5043" t="s">
        <v>14361</v>
      </c>
      <c r="C5043">
        <v>1596</v>
      </c>
      <c r="D5043" t="str">
        <f>VLOOKUP($C5043,Hosts!$A:$O,10,0)</f>
        <v>New York</v>
      </c>
      <c r="E5043" s="67">
        <f>INDEX(Hosts!$A:$O,MATCH(Places!$C5043,Hosts!$A:$A,0),MATCH(Places!E$1,Hosts!$1:$1,0))</f>
        <v>1</v>
      </c>
      <c r="F5043" s="67">
        <f>INDEX(Hosts!$A:$O,MATCH(Places!$C5043,Hosts!$A:$A,0),MATCH(Places!F$1,Hosts!$1:$1,0))</f>
        <v>1</v>
      </c>
      <c r="G5043" s="67" t="str">
        <f>INDEX(Hosts!$A:$O,MATCH(Places!$C5043,Hosts!$A:$A,0),MATCH(Places!G$1,Hosts!$1:$1,0))</f>
        <v>Yes</v>
      </c>
      <c r="H5043">
        <v>11</v>
      </c>
      <c r="I5043" t="str">
        <f>VLOOKUP($H5043,Neighborhoods!$A:$C,2,0)</f>
        <v>Brooklyn</v>
      </c>
      <c r="J5043" t="str">
        <f>VLOOKUP($H5043,Neighborhoods!$A:$C,3,0)</f>
        <v>Greenpoint</v>
      </c>
      <c r="K5043" t="s">
        <v>11822</v>
      </c>
      <c r="L5043" t="str">
        <f t="shared" si="312"/>
        <v>No</v>
      </c>
      <c r="M5043">
        <v>4</v>
      </c>
      <c r="N5043" t="str" cm="1">
        <f t="array" ref="N5043">_xlfn.IFS(M5043&lt;=2,"Small",M5043&lt;=5,"Medium",M5043&gt;5,"Large")</f>
        <v>Medium</v>
      </c>
      <c r="O5043" s="50">
        <v>199</v>
      </c>
      <c r="P5043" s="67">
        <f t="shared" si="313"/>
        <v>0.03</v>
      </c>
      <c r="Q5043" s="52">
        <v>4.92</v>
      </c>
      <c r="R5043" s="52" t="str" cm="1">
        <f t="array" ref="R5043">_xlfn.IFS(ROUND(Q5043,0)=5,"Excellent",ROUND(Q5043,0)=4,"Good",ROUND(Q5043,0)=3,"Ok",ROUND(Q5043,0)&lt;3,"Bad")</f>
        <v>Excellent</v>
      </c>
      <c r="S5043">
        <v>13</v>
      </c>
      <c r="T5043" t="str">
        <f t="shared" si="314"/>
        <v>No</v>
      </c>
      <c r="U5043" s="65">
        <v>43687</v>
      </c>
      <c r="V5043" s="65">
        <v>44040</v>
      </c>
      <c r="W5043">
        <v>348</v>
      </c>
      <c r="X5043" t="str">
        <f t="shared" si="315"/>
        <v>Active</v>
      </c>
      <c r="Y5043" t="s">
        <v>15615</v>
      </c>
    </row>
    <row r="5044" spans="1:25" x14ac:dyDescent="0.25">
      <c r="A5044">
        <v>5043</v>
      </c>
      <c r="B5044" t="s">
        <v>3496</v>
      </c>
      <c r="C5044">
        <v>1167</v>
      </c>
      <c r="D5044" t="str">
        <f>VLOOKUP($C5044,Hosts!$A:$O,10,0)</f>
        <v>New York</v>
      </c>
      <c r="E5044" s="67">
        <f>INDEX(Hosts!$A:$O,MATCH(Places!$C5044,Hosts!$A:$A,0),MATCH(Places!E$1,Hosts!$1:$1,0))</f>
        <v>0.77</v>
      </c>
      <c r="F5044" s="67">
        <f>INDEX(Hosts!$A:$O,MATCH(Places!$C5044,Hosts!$A:$A,0),MATCH(Places!F$1,Hosts!$1:$1,0))</f>
        <v>0.99</v>
      </c>
      <c r="G5044" s="67" t="str">
        <f>INDEX(Hosts!$A:$O,MATCH(Places!$C5044,Hosts!$A:$A,0),MATCH(Places!G$1,Hosts!$1:$1,0))</f>
        <v>No</v>
      </c>
      <c r="H5044">
        <v>20</v>
      </c>
      <c r="I5044" t="str">
        <f>VLOOKUP($H5044,Neighborhoods!$A:$C,2,0)</f>
        <v>Manhattan</v>
      </c>
      <c r="J5044" t="str">
        <f>VLOOKUP($H5044,Neighborhoods!$A:$C,3,0)</f>
        <v>Upper West Side</v>
      </c>
      <c r="K5044" t="s">
        <v>16</v>
      </c>
      <c r="L5044" t="str">
        <f t="shared" si="312"/>
        <v>Yes</v>
      </c>
      <c r="M5044">
        <v>2</v>
      </c>
      <c r="N5044" t="str" cm="1">
        <f t="array" ref="N5044">_xlfn.IFS(M5044&lt;=2,"Small",M5044&lt;=5,"Medium",M5044&gt;5,"Large")</f>
        <v>Small</v>
      </c>
      <c r="O5044" s="50">
        <v>28</v>
      </c>
      <c r="P5044" s="67">
        <f t="shared" si="313"/>
        <v>0.03</v>
      </c>
      <c r="Q5044" s="52">
        <v>4.7300000000000004</v>
      </c>
      <c r="R5044" s="52" t="str" cm="1">
        <f t="array" ref="R5044">_xlfn.IFS(ROUND(Q5044,0)=5,"Excellent",ROUND(Q5044,0)=4,"Good",ROUND(Q5044,0)=3,"Ok",ROUND(Q5044,0)&lt;3,"Bad")</f>
        <v>Excellent</v>
      </c>
      <c r="S5044">
        <v>11</v>
      </c>
      <c r="T5044" t="str">
        <f t="shared" si="314"/>
        <v>No</v>
      </c>
      <c r="U5044" s="65">
        <v>43668</v>
      </c>
      <c r="V5044" s="65">
        <v>44028</v>
      </c>
      <c r="W5044">
        <v>300</v>
      </c>
      <c r="X5044" t="str">
        <f t="shared" si="315"/>
        <v>Active</v>
      </c>
      <c r="Y5044" t="s">
        <v>15616</v>
      </c>
    </row>
    <row r="5045" spans="1:25" x14ac:dyDescent="0.25">
      <c r="A5045">
        <v>5044</v>
      </c>
      <c r="B5045" t="s">
        <v>3497</v>
      </c>
      <c r="C5045">
        <v>2778</v>
      </c>
      <c r="D5045" t="str">
        <f>VLOOKUP($C5045,Hosts!$A:$O,10,0)</f>
        <v>New York</v>
      </c>
      <c r="E5045" s="67">
        <f>INDEX(Hosts!$A:$O,MATCH(Places!$C5045,Hosts!$A:$A,0),MATCH(Places!E$1,Hosts!$1:$1,0))</f>
        <v>1</v>
      </c>
      <c r="F5045" s="67">
        <f>INDEX(Hosts!$A:$O,MATCH(Places!$C5045,Hosts!$A:$A,0),MATCH(Places!F$1,Hosts!$1:$1,0))</f>
        <v>0.92</v>
      </c>
      <c r="G5045" s="67" t="str">
        <f>INDEX(Hosts!$A:$O,MATCH(Places!$C5045,Hosts!$A:$A,0),MATCH(Places!G$1,Hosts!$1:$1,0))</f>
        <v>No</v>
      </c>
      <c r="H5045">
        <v>7</v>
      </c>
      <c r="I5045" t="str">
        <f>VLOOKUP($H5045,Neighborhoods!$A:$C,2,0)</f>
        <v>Brooklyn</v>
      </c>
      <c r="J5045" t="str">
        <f>VLOOKUP($H5045,Neighborhoods!$A:$C,3,0)</f>
        <v>Bedford-Stuyvesant</v>
      </c>
      <c r="K5045" t="s">
        <v>11822</v>
      </c>
      <c r="L5045" t="str">
        <f t="shared" si="312"/>
        <v>No</v>
      </c>
      <c r="M5045">
        <v>6</v>
      </c>
      <c r="N5045" t="str" cm="1">
        <f t="array" ref="N5045">_xlfn.IFS(M5045&lt;=2,"Small",M5045&lt;=5,"Medium",M5045&gt;5,"Large")</f>
        <v>Large</v>
      </c>
      <c r="O5045" s="50">
        <v>138</v>
      </c>
      <c r="P5045" s="67">
        <f t="shared" si="313"/>
        <v>0.03</v>
      </c>
      <c r="Q5045" s="52">
        <v>4.67</v>
      </c>
      <c r="R5045" s="52" t="str" cm="1">
        <f t="array" ref="R5045">_xlfn.IFS(ROUND(Q5045,0)=5,"Excellent",ROUND(Q5045,0)=4,"Good",ROUND(Q5045,0)=3,"Ok",ROUND(Q5045,0)&lt;3,"Bad")</f>
        <v>Excellent</v>
      </c>
      <c r="S5045">
        <v>9</v>
      </c>
      <c r="T5045" t="str">
        <f t="shared" si="314"/>
        <v>No</v>
      </c>
      <c r="U5045" s="65">
        <v>43781</v>
      </c>
      <c r="V5045" s="65">
        <v>43906</v>
      </c>
      <c r="W5045">
        <v>354</v>
      </c>
      <c r="X5045" t="str">
        <f t="shared" si="315"/>
        <v>Active</v>
      </c>
      <c r="Y5045" t="s">
        <v>15615</v>
      </c>
    </row>
    <row r="5046" spans="1:25" x14ac:dyDescent="0.25">
      <c r="A5046">
        <v>5045</v>
      </c>
      <c r="B5046" t="s">
        <v>13177</v>
      </c>
      <c r="C5046">
        <v>3909</v>
      </c>
      <c r="D5046" t="str">
        <f>VLOOKUP($C5046,Hosts!$A:$O,10,0)</f>
        <v>New York</v>
      </c>
      <c r="E5046" s="67">
        <f>INDEX(Hosts!$A:$O,MATCH(Places!$C5046,Hosts!$A:$A,0),MATCH(Places!E$1,Hosts!$1:$1,0))</f>
        <v>1</v>
      </c>
      <c r="F5046" s="67">
        <f>INDEX(Hosts!$A:$O,MATCH(Places!$C5046,Hosts!$A:$A,0),MATCH(Places!F$1,Hosts!$1:$1,0))</f>
        <v>1</v>
      </c>
      <c r="G5046" s="67" t="str">
        <f>INDEX(Hosts!$A:$O,MATCH(Places!$C5046,Hosts!$A:$A,0),MATCH(Places!G$1,Hosts!$1:$1,0))</f>
        <v>Yes</v>
      </c>
      <c r="H5046">
        <v>7</v>
      </c>
      <c r="I5046" t="str">
        <f>VLOOKUP($H5046,Neighborhoods!$A:$C,2,0)</f>
        <v>Brooklyn</v>
      </c>
      <c r="J5046" t="str">
        <f>VLOOKUP($H5046,Neighborhoods!$A:$C,3,0)</f>
        <v>Bedford-Stuyvesant</v>
      </c>
      <c r="K5046" t="s">
        <v>1</v>
      </c>
      <c r="L5046" t="str">
        <f t="shared" si="312"/>
        <v>Yes</v>
      </c>
      <c r="M5046">
        <v>2</v>
      </c>
      <c r="N5046" t="str" cm="1">
        <f t="array" ref="N5046">_xlfn.IFS(M5046&lt;=2,"Small",M5046&lt;=5,"Medium",M5046&gt;5,"Large")</f>
        <v>Small</v>
      </c>
      <c r="O5046" s="50">
        <v>72</v>
      </c>
      <c r="P5046" s="67">
        <f t="shared" si="313"/>
        <v>0.03</v>
      </c>
      <c r="Q5046" s="52">
        <v>5</v>
      </c>
      <c r="R5046" s="52" t="str" cm="1">
        <f t="array" ref="R5046">_xlfn.IFS(ROUND(Q5046,0)=5,"Excellent",ROUND(Q5046,0)=4,"Good",ROUND(Q5046,0)=3,"Ok",ROUND(Q5046,0)&lt;3,"Bad")</f>
        <v>Excellent</v>
      </c>
      <c r="S5046">
        <v>13</v>
      </c>
      <c r="T5046" t="str">
        <f t="shared" si="314"/>
        <v>No</v>
      </c>
      <c r="U5046" s="65">
        <v>43680</v>
      </c>
      <c r="V5046" s="65">
        <v>44056</v>
      </c>
      <c r="W5046">
        <v>364</v>
      </c>
      <c r="X5046" t="str">
        <f t="shared" si="315"/>
        <v>Active</v>
      </c>
      <c r="Y5046" t="s">
        <v>15616</v>
      </c>
    </row>
    <row r="5047" spans="1:25" x14ac:dyDescent="0.25">
      <c r="A5047">
        <v>5046</v>
      </c>
      <c r="B5047" t="s">
        <v>3498</v>
      </c>
      <c r="C5047">
        <v>1302</v>
      </c>
      <c r="D5047" t="str">
        <f>VLOOKUP($C5047,Hosts!$A:$O,10,0)</f>
        <v>New York</v>
      </c>
      <c r="E5047" s="67">
        <f>INDEX(Hosts!$A:$O,MATCH(Places!$C5047,Hosts!$A:$A,0),MATCH(Places!E$1,Hosts!$1:$1,0))</f>
        <v>0</v>
      </c>
      <c r="F5047" s="67">
        <f>INDEX(Hosts!$A:$O,MATCH(Places!$C5047,Hosts!$A:$A,0),MATCH(Places!F$1,Hosts!$1:$1,0))</f>
        <v>0.56999999999999995</v>
      </c>
      <c r="G5047" s="67" t="str">
        <f>INDEX(Hosts!$A:$O,MATCH(Places!$C5047,Hosts!$A:$A,0),MATCH(Places!G$1,Hosts!$1:$1,0))</f>
        <v>No</v>
      </c>
      <c r="H5047">
        <v>7</v>
      </c>
      <c r="I5047" t="str">
        <f>VLOOKUP($H5047,Neighborhoods!$A:$C,2,0)</f>
        <v>Brooklyn</v>
      </c>
      <c r="J5047" t="str">
        <f>VLOOKUP($H5047,Neighborhoods!$A:$C,3,0)</f>
        <v>Bedford-Stuyvesant</v>
      </c>
      <c r="K5047" t="s">
        <v>1</v>
      </c>
      <c r="L5047" t="str">
        <f t="shared" si="312"/>
        <v>Yes</v>
      </c>
      <c r="M5047">
        <v>2</v>
      </c>
      <c r="N5047" t="str" cm="1">
        <f t="array" ref="N5047">_xlfn.IFS(M5047&lt;=2,"Small",M5047&lt;=5,"Medium",M5047&gt;5,"Large")</f>
        <v>Small</v>
      </c>
      <c r="O5047" s="50">
        <v>70</v>
      </c>
      <c r="P5047" s="67">
        <f t="shared" si="313"/>
        <v>0.03</v>
      </c>
      <c r="Q5047" s="52">
        <v>4</v>
      </c>
      <c r="R5047" s="52" t="str" cm="1">
        <f t="array" ref="R5047">_xlfn.IFS(ROUND(Q5047,0)=5,"Excellent",ROUND(Q5047,0)=4,"Good",ROUND(Q5047,0)=3,"Ok",ROUND(Q5047,0)&lt;3,"Bad")</f>
        <v>Good</v>
      </c>
      <c r="S5047">
        <v>3</v>
      </c>
      <c r="T5047" t="str">
        <f t="shared" si="314"/>
        <v>No</v>
      </c>
      <c r="U5047" s="65">
        <v>43746</v>
      </c>
      <c r="V5047" s="65">
        <v>43759</v>
      </c>
      <c r="W5047">
        <v>74</v>
      </c>
      <c r="X5047" t="str">
        <f t="shared" si="315"/>
        <v>Active</v>
      </c>
      <c r="Y5047" t="s">
        <v>15615</v>
      </c>
    </row>
    <row r="5048" spans="1:25" x14ac:dyDescent="0.25">
      <c r="A5048">
        <v>5047</v>
      </c>
      <c r="B5048" t="s">
        <v>15159</v>
      </c>
      <c r="C5048">
        <v>3552</v>
      </c>
      <c r="D5048" t="str">
        <f>VLOOKUP($C5048,Hosts!$A:$O,10,0)</f>
        <v>New York</v>
      </c>
      <c r="E5048" s="67">
        <f>INDEX(Hosts!$A:$O,MATCH(Places!$C5048,Hosts!$A:$A,0),MATCH(Places!E$1,Hosts!$1:$1,0))</f>
        <v>1</v>
      </c>
      <c r="F5048" s="67">
        <f>INDEX(Hosts!$A:$O,MATCH(Places!$C5048,Hosts!$A:$A,0),MATCH(Places!F$1,Hosts!$1:$1,0))</f>
        <v>0.92</v>
      </c>
      <c r="G5048" s="67" t="str">
        <f>INDEX(Hosts!$A:$O,MATCH(Places!$C5048,Hosts!$A:$A,0),MATCH(Places!G$1,Hosts!$1:$1,0))</f>
        <v>No</v>
      </c>
      <c r="H5048">
        <v>24</v>
      </c>
      <c r="I5048" t="str">
        <f>VLOOKUP($H5048,Neighborhoods!$A:$C,2,0)</f>
        <v>Queens</v>
      </c>
      <c r="J5048" t="str">
        <f>VLOOKUP($H5048,Neighborhoods!$A:$C,3,0)</f>
        <v>Long Island City</v>
      </c>
      <c r="K5048" t="s">
        <v>1</v>
      </c>
      <c r="L5048" t="str">
        <f t="shared" si="312"/>
        <v>Yes</v>
      </c>
      <c r="M5048">
        <v>2</v>
      </c>
      <c r="N5048" t="str" cm="1">
        <f t="array" ref="N5048">_xlfn.IFS(M5048&lt;=2,"Small",M5048&lt;=5,"Medium",M5048&gt;5,"Large")</f>
        <v>Small</v>
      </c>
      <c r="O5048" s="50">
        <v>55</v>
      </c>
      <c r="P5048" s="67">
        <f t="shared" si="313"/>
        <v>0.03</v>
      </c>
      <c r="Q5048" s="52">
        <v>4.92</v>
      </c>
      <c r="R5048" s="52" t="str" cm="1">
        <f t="array" ref="R5048">_xlfn.IFS(ROUND(Q5048,0)=5,"Excellent",ROUND(Q5048,0)=4,"Good",ROUND(Q5048,0)=3,"Ok",ROUND(Q5048,0)&lt;3,"Bad")</f>
        <v>Excellent</v>
      </c>
      <c r="S5048">
        <v>36</v>
      </c>
      <c r="T5048" t="str">
        <f t="shared" si="314"/>
        <v>No</v>
      </c>
      <c r="U5048" s="65">
        <v>43661</v>
      </c>
      <c r="V5048" s="65">
        <v>44030</v>
      </c>
      <c r="W5048">
        <v>145</v>
      </c>
      <c r="X5048" t="str">
        <f t="shared" si="315"/>
        <v>Active</v>
      </c>
      <c r="Y5048" t="s">
        <v>15615</v>
      </c>
    </row>
    <row r="5049" spans="1:25" x14ac:dyDescent="0.25">
      <c r="A5049">
        <v>5048</v>
      </c>
      <c r="B5049" t="s">
        <v>13300</v>
      </c>
      <c r="C5049">
        <v>3262</v>
      </c>
      <c r="D5049" t="str">
        <f>VLOOKUP($C5049,Hosts!$A:$O,10,0)</f>
        <v>Massachusetts</v>
      </c>
      <c r="E5049" s="67">
        <f>INDEX(Hosts!$A:$O,MATCH(Places!$C5049,Hosts!$A:$A,0),MATCH(Places!E$1,Hosts!$1:$1,0))</f>
        <v>1</v>
      </c>
      <c r="F5049" s="67">
        <f>INDEX(Hosts!$A:$O,MATCH(Places!$C5049,Hosts!$A:$A,0),MATCH(Places!F$1,Hosts!$1:$1,0))</f>
        <v>1</v>
      </c>
      <c r="G5049" s="67" t="str">
        <f>INDEX(Hosts!$A:$O,MATCH(Places!$C5049,Hosts!$A:$A,0),MATCH(Places!G$1,Hosts!$1:$1,0))</f>
        <v>Yes</v>
      </c>
      <c r="H5049">
        <v>18</v>
      </c>
      <c r="I5049" t="str">
        <f>VLOOKUP($H5049,Neighborhoods!$A:$C,2,0)</f>
        <v>Manhattan</v>
      </c>
      <c r="J5049" t="str">
        <f>VLOOKUP($H5049,Neighborhoods!$A:$C,3,0)</f>
        <v>Midtown</v>
      </c>
      <c r="K5049" t="s">
        <v>11822</v>
      </c>
      <c r="L5049" t="str">
        <f t="shared" si="312"/>
        <v>No</v>
      </c>
      <c r="M5049">
        <v>6</v>
      </c>
      <c r="N5049" t="str" cm="1">
        <f t="array" ref="N5049">_xlfn.IFS(M5049&lt;=2,"Small",M5049&lt;=5,"Medium",M5049&gt;5,"Large")</f>
        <v>Large</v>
      </c>
      <c r="O5049" s="50">
        <v>369</v>
      </c>
      <c r="P5049" s="67">
        <f t="shared" si="313"/>
        <v>0.04</v>
      </c>
      <c r="Q5049" s="52">
        <v>5</v>
      </c>
      <c r="R5049" s="52" t="str" cm="1">
        <f t="array" ref="R5049">_xlfn.IFS(ROUND(Q5049,0)=5,"Excellent",ROUND(Q5049,0)=4,"Good",ROUND(Q5049,0)=3,"Ok",ROUND(Q5049,0)&lt;3,"Bad")</f>
        <v>Excellent</v>
      </c>
      <c r="S5049">
        <v>3</v>
      </c>
      <c r="T5049" t="str">
        <f t="shared" si="314"/>
        <v>No</v>
      </c>
      <c r="U5049" s="65">
        <v>43714</v>
      </c>
      <c r="V5049" s="65">
        <v>43904</v>
      </c>
      <c r="W5049">
        <v>0</v>
      </c>
      <c r="X5049" t="str">
        <f t="shared" si="315"/>
        <v>Inactive</v>
      </c>
      <c r="Y5049" t="s">
        <v>15616</v>
      </c>
    </row>
    <row r="5050" spans="1:25" x14ac:dyDescent="0.25">
      <c r="A5050">
        <v>5049</v>
      </c>
      <c r="B5050" t="s">
        <v>14329</v>
      </c>
      <c r="C5050">
        <v>1219</v>
      </c>
      <c r="D5050" t="str">
        <f>VLOOKUP($C5050,Hosts!$A:$O,10,0)</f>
        <v>New York</v>
      </c>
      <c r="E5050" s="67">
        <f>INDEX(Hosts!$A:$O,MATCH(Places!$C5050,Hosts!$A:$A,0),MATCH(Places!E$1,Hosts!$1:$1,0))</f>
        <v>1</v>
      </c>
      <c r="F5050" s="67">
        <f>INDEX(Hosts!$A:$O,MATCH(Places!$C5050,Hosts!$A:$A,0),MATCH(Places!F$1,Hosts!$1:$1,0))</f>
        <v>0.96</v>
      </c>
      <c r="G5050" s="67" t="str">
        <f>INDEX(Hosts!$A:$O,MATCH(Places!$C5050,Hosts!$A:$A,0),MATCH(Places!G$1,Hosts!$1:$1,0))</f>
        <v>Yes</v>
      </c>
      <c r="H5050">
        <v>12</v>
      </c>
      <c r="I5050" t="str">
        <f>VLOOKUP($H5050,Neighborhoods!$A:$C,2,0)</f>
        <v>Brooklyn</v>
      </c>
      <c r="J5050" t="str">
        <f>VLOOKUP($H5050,Neighborhoods!$A:$C,3,0)</f>
        <v>Williamsburg</v>
      </c>
      <c r="K5050" t="s">
        <v>1</v>
      </c>
      <c r="L5050" t="str">
        <f t="shared" si="312"/>
        <v>Yes</v>
      </c>
      <c r="M5050">
        <v>2</v>
      </c>
      <c r="N5050" t="str" cm="1">
        <f t="array" ref="N5050">_xlfn.IFS(M5050&lt;=2,"Small",M5050&lt;=5,"Medium",M5050&gt;5,"Large")</f>
        <v>Small</v>
      </c>
      <c r="O5050" s="50">
        <v>55</v>
      </c>
      <c r="P5050" s="67">
        <f t="shared" si="313"/>
        <v>0.03</v>
      </c>
      <c r="Q5050" s="52">
        <v>4.88</v>
      </c>
      <c r="R5050" s="52" t="str" cm="1">
        <f t="array" ref="R5050">_xlfn.IFS(ROUND(Q5050,0)=5,"Excellent",ROUND(Q5050,0)=4,"Good",ROUND(Q5050,0)=3,"Ok",ROUND(Q5050,0)&lt;3,"Bad")</f>
        <v>Excellent</v>
      </c>
      <c r="S5050">
        <v>16</v>
      </c>
      <c r="T5050" t="str">
        <f t="shared" si="314"/>
        <v>No</v>
      </c>
      <c r="U5050" s="65">
        <v>43667</v>
      </c>
      <c r="V5050" s="65">
        <v>44043</v>
      </c>
      <c r="W5050">
        <v>0</v>
      </c>
      <c r="X5050" t="str">
        <f t="shared" si="315"/>
        <v>Inactive</v>
      </c>
      <c r="Y5050" t="s">
        <v>15615</v>
      </c>
    </row>
    <row r="5051" spans="1:25" x14ac:dyDescent="0.25">
      <c r="A5051">
        <v>5050</v>
      </c>
      <c r="B5051" t="s">
        <v>2535</v>
      </c>
      <c r="C5051">
        <v>2818</v>
      </c>
      <c r="D5051" t="str">
        <f>VLOOKUP($C5051,Hosts!$A:$O,10,0)</f>
        <v>New York</v>
      </c>
      <c r="E5051" s="67">
        <f>INDEX(Hosts!$A:$O,MATCH(Places!$C5051,Hosts!$A:$A,0),MATCH(Places!E$1,Hosts!$1:$1,0))</f>
        <v>1</v>
      </c>
      <c r="F5051" s="67">
        <f>INDEX(Hosts!$A:$O,MATCH(Places!$C5051,Hosts!$A:$A,0),MATCH(Places!F$1,Hosts!$1:$1,0))</f>
        <v>0.98</v>
      </c>
      <c r="G5051" s="67" t="str">
        <f>INDEX(Hosts!$A:$O,MATCH(Places!$C5051,Hosts!$A:$A,0),MATCH(Places!G$1,Hosts!$1:$1,0))</f>
        <v>No</v>
      </c>
      <c r="H5051">
        <v>7</v>
      </c>
      <c r="I5051" t="str">
        <f>VLOOKUP($H5051,Neighborhoods!$A:$C,2,0)</f>
        <v>Brooklyn</v>
      </c>
      <c r="J5051" t="str">
        <f>VLOOKUP($H5051,Neighborhoods!$A:$C,3,0)</f>
        <v>Bedford-Stuyvesant</v>
      </c>
      <c r="K5051" t="s">
        <v>1</v>
      </c>
      <c r="L5051" t="str">
        <f t="shared" si="312"/>
        <v>Yes</v>
      </c>
      <c r="M5051">
        <v>2</v>
      </c>
      <c r="N5051" t="str" cm="1">
        <f t="array" ref="N5051">_xlfn.IFS(M5051&lt;=2,"Small",M5051&lt;=5,"Medium",M5051&gt;5,"Large")</f>
        <v>Small</v>
      </c>
      <c r="O5051" s="50">
        <v>41</v>
      </c>
      <c r="P5051" s="67">
        <f t="shared" si="313"/>
        <v>0.03</v>
      </c>
      <c r="Q5051" s="52">
        <v>4.91</v>
      </c>
      <c r="R5051" s="52" t="str" cm="1">
        <f t="array" ref="R5051">_xlfn.IFS(ROUND(Q5051,0)=5,"Excellent",ROUND(Q5051,0)=4,"Good",ROUND(Q5051,0)=3,"Ok",ROUND(Q5051,0)&lt;3,"Bad")</f>
        <v>Excellent</v>
      </c>
      <c r="S5051">
        <v>11</v>
      </c>
      <c r="T5051" t="str">
        <f t="shared" si="314"/>
        <v>No</v>
      </c>
      <c r="U5051" s="65">
        <v>43729</v>
      </c>
      <c r="V5051" s="65">
        <v>43906</v>
      </c>
      <c r="W5051">
        <v>255</v>
      </c>
      <c r="X5051" t="str">
        <f t="shared" si="315"/>
        <v>Active</v>
      </c>
      <c r="Y5051" t="s">
        <v>15616</v>
      </c>
    </row>
    <row r="5052" spans="1:25" x14ac:dyDescent="0.25">
      <c r="A5052">
        <v>5051</v>
      </c>
      <c r="B5052" t="s">
        <v>14515</v>
      </c>
      <c r="C5052">
        <v>1324</v>
      </c>
      <c r="D5052" t="str">
        <f>VLOOKUP($C5052,Hosts!$A:$O,10,0)</f>
        <v>New York</v>
      </c>
      <c r="E5052" s="67">
        <f>INDEX(Hosts!$A:$O,MATCH(Places!$C5052,Hosts!$A:$A,0),MATCH(Places!E$1,Hosts!$1:$1,0))</f>
        <v>1</v>
      </c>
      <c r="F5052" s="67">
        <f>INDEX(Hosts!$A:$O,MATCH(Places!$C5052,Hosts!$A:$A,0),MATCH(Places!F$1,Hosts!$1:$1,0))</f>
        <v>0.95</v>
      </c>
      <c r="G5052" s="67" t="str">
        <f>INDEX(Hosts!$A:$O,MATCH(Places!$C5052,Hosts!$A:$A,0),MATCH(Places!G$1,Hosts!$1:$1,0))</f>
        <v>Yes</v>
      </c>
      <c r="H5052">
        <v>16</v>
      </c>
      <c r="I5052" t="str">
        <f>VLOOKUP($H5052,Neighborhoods!$A:$C,2,0)</f>
        <v>Manhattan</v>
      </c>
      <c r="J5052" t="str">
        <f>VLOOKUP($H5052,Neighborhoods!$A:$C,3,0)</f>
        <v>Harlem</v>
      </c>
      <c r="K5052" t="s">
        <v>11822</v>
      </c>
      <c r="L5052" t="str">
        <f t="shared" si="312"/>
        <v>No</v>
      </c>
      <c r="M5052">
        <v>2</v>
      </c>
      <c r="N5052" t="str" cm="1">
        <f t="array" ref="N5052">_xlfn.IFS(M5052&lt;=2,"Small",M5052&lt;=5,"Medium",M5052&gt;5,"Large")</f>
        <v>Small</v>
      </c>
      <c r="O5052" s="50">
        <v>114</v>
      </c>
      <c r="P5052" s="67">
        <f t="shared" si="313"/>
        <v>0.03</v>
      </c>
      <c r="Q5052" s="52">
        <v>5</v>
      </c>
      <c r="R5052" s="52" t="str" cm="1">
        <f t="array" ref="R5052">_xlfn.IFS(ROUND(Q5052,0)=5,"Excellent",ROUND(Q5052,0)=4,"Good",ROUND(Q5052,0)=3,"Ok",ROUND(Q5052,0)&lt;3,"Bad")</f>
        <v>Excellent</v>
      </c>
      <c r="S5052">
        <v>4</v>
      </c>
      <c r="T5052" t="str">
        <f t="shared" si="314"/>
        <v>No</v>
      </c>
      <c r="U5052" s="65">
        <v>43708</v>
      </c>
      <c r="V5052" s="65">
        <v>43982</v>
      </c>
      <c r="W5052">
        <v>352</v>
      </c>
      <c r="X5052" t="str">
        <f t="shared" si="315"/>
        <v>Active</v>
      </c>
      <c r="Y5052" t="s">
        <v>15615</v>
      </c>
    </row>
    <row r="5053" spans="1:25" x14ac:dyDescent="0.25">
      <c r="A5053">
        <v>5052</v>
      </c>
      <c r="B5053" t="s">
        <v>13404</v>
      </c>
      <c r="C5053">
        <v>3938</v>
      </c>
      <c r="D5053" t="str">
        <f>VLOOKUP($C5053,Hosts!$A:$O,10,0)</f>
        <v>New York</v>
      </c>
      <c r="E5053" s="67">
        <f>INDEX(Hosts!$A:$O,MATCH(Places!$C5053,Hosts!$A:$A,0),MATCH(Places!E$1,Hosts!$1:$1,0))</f>
        <v>1</v>
      </c>
      <c r="F5053" s="67">
        <f>INDEX(Hosts!$A:$O,MATCH(Places!$C5053,Hosts!$A:$A,0),MATCH(Places!F$1,Hosts!$1:$1,0))</f>
        <v>0.99</v>
      </c>
      <c r="G5053" s="67" t="str">
        <f>INDEX(Hosts!$A:$O,MATCH(Places!$C5053,Hosts!$A:$A,0),MATCH(Places!G$1,Hosts!$1:$1,0))</f>
        <v>Yes</v>
      </c>
      <c r="H5053">
        <v>8</v>
      </c>
      <c r="I5053" t="str">
        <f>VLOOKUP($H5053,Neighborhoods!$A:$C,2,0)</f>
        <v>Brooklyn</v>
      </c>
      <c r="J5053" t="str">
        <f>VLOOKUP($H5053,Neighborhoods!$A:$C,3,0)</f>
        <v>Bushwick</v>
      </c>
      <c r="K5053" t="s">
        <v>11822</v>
      </c>
      <c r="L5053" t="str">
        <f t="shared" si="312"/>
        <v>No</v>
      </c>
      <c r="M5053">
        <v>2</v>
      </c>
      <c r="N5053" t="str" cm="1">
        <f t="array" ref="N5053">_xlfn.IFS(M5053&lt;=2,"Small",M5053&lt;=5,"Medium",M5053&gt;5,"Large")</f>
        <v>Small</v>
      </c>
      <c r="O5053" s="50">
        <v>113</v>
      </c>
      <c r="P5053" s="67">
        <f t="shared" si="313"/>
        <v>0.03</v>
      </c>
      <c r="Q5053" s="52">
        <v>4.83</v>
      </c>
      <c r="R5053" s="52" t="str" cm="1">
        <f t="array" ref="R5053">_xlfn.IFS(ROUND(Q5053,0)=5,"Excellent",ROUND(Q5053,0)=4,"Good",ROUND(Q5053,0)=3,"Ok",ROUND(Q5053,0)&lt;3,"Bad")</f>
        <v>Excellent</v>
      </c>
      <c r="S5053">
        <v>52</v>
      </c>
      <c r="T5053" t="str">
        <f t="shared" si="314"/>
        <v>No</v>
      </c>
      <c r="U5053" s="65">
        <v>43662</v>
      </c>
      <c r="V5053" s="65">
        <v>44056</v>
      </c>
      <c r="W5053">
        <v>355</v>
      </c>
      <c r="X5053" t="str">
        <f t="shared" si="315"/>
        <v>Active</v>
      </c>
      <c r="Y5053" t="s">
        <v>15615</v>
      </c>
    </row>
    <row r="5054" spans="1:25" x14ac:dyDescent="0.25">
      <c r="A5054">
        <v>5053</v>
      </c>
      <c r="B5054" t="s">
        <v>13373</v>
      </c>
      <c r="C5054">
        <v>3876</v>
      </c>
      <c r="D5054" t="str">
        <f>VLOOKUP($C5054,Hosts!$A:$O,10,0)</f>
        <v>New York</v>
      </c>
      <c r="E5054" s="67">
        <f>INDEX(Hosts!$A:$O,MATCH(Places!$C5054,Hosts!$A:$A,0),MATCH(Places!E$1,Hosts!$1:$1,0))</f>
        <v>1</v>
      </c>
      <c r="F5054" s="67">
        <f>INDEX(Hosts!$A:$O,MATCH(Places!$C5054,Hosts!$A:$A,0),MATCH(Places!F$1,Hosts!$1:$1,0))</f>
        <v>0.93</v>
      </c>
      <c r="G5054" s="67" t="str">
        <f>INDEX(Hosts!$A:$O,MATCH(Places!$C5054,Hosts!$A:$A,0),MATCH(Places!G$1,Hosts!$1:$1,0))</f>
        <v>No</v>
      </c>
      <c r="H5054">
        <v>9</v>
      </c>
      <c r="I5054" t="str">
        <f>VLOOKUP($H5054,Neighborhoods!$A:$C,2,0)</f>
        <v>Brooklyn</v>
      </c>
      <c r="J5054" t="str">
        <f>VLOOKUP($H5054,Neighborhoods!$A:$C,3,0)</f>
        <v>Crown Heights</v>
      </c>
      <c r="K5054" t="s">
        <v>11822</v>
      </c>
      <c r="L5054" t="str">
        <f t="shared" si="312"/>
        <v>No</v>
      </c>
      <c r="M5054">
        <v>3</v>
      </c>
      <c r="N5054" t="str" cm="1">
        <f t="array" ref="N5054">_xlfn.IFS(M5054&lt;=2,"Small",M5054&lt;=5,"Medium",M5054&gt;5,"Large")</f>
        <v>Medium</v>
      </c>
      <c r="O5054" s="50">
        <v>155</v>
      </c>
      <c r="P5054" s="67">
        <f t="shared" si="313"/>
        <v>0.03</v>
      </c>
      <c r="Q5054" s="52">
        <v>4.8</v>
      </c>
      <c r="R5054" s="52" t="str" cm="1">
        <f t="array" ref="R5054">_xlfn.IFS(ROUND(Q5054,0)=5,"Excellent",ROUND(Q5054,0)=4,"Good",ROUND(Q5054,0)=3,"Ok",ROUND(Q5054,0)&lt;3,"Bad")</f>
        <v>Excellent</v>
      </c>
      <c r="S5054">
        <v>35</v>
      </c>
      <c r="T5054" t="str">
        <f t="shared" si="314"/>
        <v>No</v>
      </c>
      <c r="U5054" s="65">
        <v>43669</v>
      </c>
      <c r="V5054" s="65">
        <v>43891</v>
      </c>
      <c r="W5054">
        <v>61</v>
      </c>
      <c r="X5054" t="str">
        <f t="shared" si="315"/>
        <v>Active</v>
      </c>
      <c r="Y5054" t="s">
        <v>15615</v>
      </c>
    </row>
    <row r="5055" spans="1:25" x14ac:dyDescent="0.25">
      <c r="A5055">
        <v>5054</v>
      </c>
      <c r="B5055" t="s">
        <v>15227</v>
      </c>
      <c r="C5055">
        <v>3740</v>
      </c>
      <c r="D5055" t="str">
        <f>VLOOKUP($C5055,Hosts!$A:$O,10,0)</f>
        <v>New York</v>
      </c>
      <c r="E5055" s="67">
        <f>INDEX(Hosts!$A:$O,MATCH(Places!$C5055,Hosts!$A:$A,0),MATCH(Places!E$1,Hosts!$1:$1,0))</f>
        <v>1</v>
      </c>
      <c r="F5055" s="67">
        <f>INDEX(Hosts!$A:$O,MATCH(Places!$C5055,Hosts!$A:$A,0),MATCH(Places!F$1,Hosts!$1:$1,0))</f>
        <v>1</v>
      </c>
      <c r="G5055" s="67" t="str">
        <f>INDEX(Hosts!$A:$O,MATCH(Places!$C5055,Hosts!$A:$A,0),MATCH(Places!G$1,Hosts!$1:$1,0))</f>
        <v>Yes</v>
      </c>
      <c r="H5055">
        <v>10</v>
      </c>
      <c r="I5055" t="str">
        <f>VLOOKUP($H5055,Neighborhoods!$A:$C,2,0)</f>
        <v>Brooklyn</v>
      </c>
      <c r="J5055" t="str">
        <f>VLOOKUP($H5055,Neighborhoods!$A:$C,3,0)</f>
        <v>East Flatbush</v>
      </c>
      <c r="K5055" t="s">
        <v>1</v>
      </c>
      <c r="L5055" t="str">
        <f t="shared" si="312"/>
        <v>Yes</v>
      </c>
      <c r="M5055">
        <v>1</v>
      </c>
      <c r="N5055" t="str" cm="1">
        <f t="array" ref="N5055">_xlfn.IFS(M5055&lt;=2,"Small",M5055&lt;=5,"Medium",M5055&gt;5,"Large")</f>
        <v>Small</v>
      </c>
      <c r="O5055" s="50">
        <v>35</v>
      </c>
      <c r="P5055" s="67">
        <f t="shared" si="313"/>
        <v>0.03</v>
      </c>
      <c r="Q5055" s="52">
        <v>5</v>
      </c>
      <c r="R5055" s="52" t="str" cm="1">
        <f t="array" ref="R5055">_xlfn.IFS(ROUND(Q5055,0)=5,"Excellent",ROUND(Q5055,0)=4,"Good",ROUND(Q5055,0)=3,"Ok",ROUND(Q5055,0)&lt;3,"Bad")</f>
        <v>Excellent</v>
      </c>
      <c r="S5055">
        <v>10</v>
      </c>
      <c r="T5055" t="str">
        <f t="shared" si="314"/>
        <v>No</v>
      </c>
      <c r="U5055" s="65">
        <v>43672</v>
      </c>
      <c r="V5055" s="65">
        <v>43981</v>
      </c>
      <c r="W5055">
        <v>59</v>
      </c>
      <c r="X5055" t="str">
        <f t="shared" si="315"/>
        <v>Active</v>
      </c>
      <c r="Y5055" t="s">
        <v>15616</v>
      </c>
    </row>
    <row r="5056" spans="1:25" x14ac:dyDescent="0.25">
      <c r="A5056">
        <v>5055</v>
      </c>
      <c r="B5056" t="s">
        <v>14729</v>
      </c>
      <c r="C5056">
        <v>3940</v>
      </c>
      <c r="D5056" t="str">
        <f>VLOOKUP($C5056,Hosts!$A:$O,10,0)</f>
        <v>New York</v>
      </c>
      <c r="E5056" s="67">
        <f>INDEX(Hosts!$A:$O,MATCH(Places!$C5056,Hosts!$A:$A,0),MATCH(Places!E$1,Hosts!$1:$1,0))</f>
        <v>1</v>
      </c>
      <c r="F5056" s="67">
        <f>INDEX(Hosts!$A:$O,MATCH(Places!$C5056,Hosts!$A:$A,0),MATCH(Places!F$1,Hosts!$1:$1,0))</f>
        <v>1</v>
      </c>
      <c r="G5056" s="67" t="str">
        <f>INDEX(Hosts!$A:$O,MATCH(Places!$C5056,Hosts!$A:$A,0),MATCH(Places!G$1,Hosts!$1:$1,0))</f>
        <v>No</v>
      </c>
      <c r="H5056">
        <v>9</v>
      </c>
      <c r="I5056" t="str">
        <f>VLOOKUP($H5056,Neighborhoods!$A:$C,2,0)</f>
        <v>Brooklyn</v>
      </c>
      <c r="J5056" t="str">
        <f>VLOOKUP($H5056,Neighborhoods!$A:$C,3,0)</f>
        <v>Crown Heights</v>
      </c>
      <c r="K5056" t="s">
        <v>11822</v>
      </c>
      <c r="L5056" t="str">
        <f t="shared" si="312"/>
        <v>No</v>
      </c>
      <c r="M5056">
        <v>6</v>
      </c>
      <c r="N5056" t="str" cm="1">
        <f t="array" ref="N5056">_xlfn.IFS(M5056&lt;=2,"Small",M5056&lt;=5,"Medium",M5056&gt;5,"Large")</f>
        <v>Large</v>
      </c>
      <c r="O5056" s="50">
        <v>120</v>
      </c>
      <c r="P5056" s="67">
        <f t="shared" si="313"/>
        <v>0.03</v>
      </c>
      <c r="Q5056" s="52">
        <v>4.8899999999999997</v>
      </c>
      <c r="R5056" s="52" t="str" cm="1">
        <f t="array" ref="R5056">_xlfn.IFS(ROUND(Q5056,0)=5,"Excellent",ROUND(Q5056,0)=4,"Good",ROUND(Q5056,0)=3,"Ok",ROUND(Q5056,0)&lt;3,"Bad")</f>
        <v>Excellent</v>
      </c>
      <c r="S5056">
        <v>19</v>
      </c>
      <c r="T5056" t="str">
        <f t="shared" si="314"/>
        <v>No</v>
      </c>
      <c r="U5056" s="65">
        <v>43660</v>
      </c>
      <c r="V5056" s="65">
        <v>44017</v>
      </c>
      <c r="W5056">
        <v>319</v>
      </c>
      <c r="X5056" t="str">
        <f t="shared" si="315"/>
        <v>Active</v>
      </c>
      <c r="Y5056" t="s">
        <v>15616</v>
      </c>
    </row>
    <row r="5057" spans="1:25" x14ac:dyDescent="0.25">
      <c r="A5057">
        <v>5056</v>
      </c>
      <c r="B5057" t="s">
        <v>14364</v>
      </c>
      <c r="C5057">
        <v>3943</v>
      </c>
      <c r="D5057" t="str">
        <f>VLOOKUP($C5057,Hosts!$A:$O,10,0)</f>
        <v>New York</v>
      </c>
      <c r="E5057" s="67">
        <f>INDEX(Hosts!$A:$O,MATCH(Places!$C5057,Hosts!$A:$A,0),MATCH(Places!E$1,Hosts!$1:$1,0))</f>
        <v>1</v>
      </c>
      <c r="F5057" s="67">
        <f>INDEX(Hosts!$A:$O,MATCH(Places!$C5057,Hosts!$A:$A,0),MATCH(Places!F$1,Hosts!$1:$1,0))</f>
        <v>1</v>
      </c>
      <c r="G5057" s="67" t="str">
        <f>INDEX(Hosts!$A:$O,MATCH(Places!$C5057,Hosts!$A:$A,0),MATCH(Places!G$1,Hosts!$1:$1,0))</f>
        <v>Yes</v>
      </c>
      <c r="H5057">
        <v>18</v>
      </c>
      <c r="I5057" t="str">
        <f>VLOOKUP($H5057,Neighborhoods!$A:$C,2,0)</f>
        <v>Manhattan</v>
      </c>
      <c r="J5057" t="str">
        <f>VLOOKUP($H5057,Neighborhoods!$A:$C,3,0)</f>
        <v>Midtown</v>
      </c>
      <c r="K5057" t="s">
        <v>11822</v>
      </c>
      <c r="L5057" t="str">
        <f t="shared" si="312"/>
        <v>No</v>
      </c>
      <c r="M5057">
        <v>4</v>
      </c>
      <c r="N5057" t="str" cm="1">
        <f t="array" ref="N5057">_xlfn.IFS(M5057&lt;=2,"Small",M5057&lt;=5,"Medium",M5057&gt;5,"Large")</f>
        <v>Medium</v>
      </c>
      <c r="O5057" s="50">
        <v>175</v>
      </c>
      <c r="P5057" s="67">
        <f t="shared" si="313"/>
        <v>0.03</v>
      </c>
      <c r="Q5057" s="52">
        <v>5</v>
      </c>
      <c r="R5057" s="52" t="str" cm="1">
        <f t="array" ref="R5057">_xlfn.IFS(ROUND(Q5057,0)=5,"Excellent",ROUND(Q5057,0)=4,"Good",ROUND(Q5057,0)=3,"Ok",ROUND(Q5057,0)&lt;3,"Bad")</f>
        <v>Excellent</v>
      </c>
      <c r="S5057">
        <v>10</v>
      </c>
      <c r="T5057" t="str">
        <f t="shared" si="314"/>
        <v>No</v>
      </c>
      <c r="U5057" s="65">
        <v>43661</v>
      </c>
      <c r="V5057" s="65">
        <v>43973</v>
      </c>
      <c r="W5057">
        <v>364</v>
      </c>
      <c r="X5057" t="str">
        <f t="shared" si="315"/>
        <v>Active</v>
      </c>
      <c r="Y5057" t="s">
        <v>15616</v>
      </c>
    </row>
    <row r="5058" spans="1:25" x14ac:dyDescent="0.25">
      <c r="A5058">
        <v>5057</v>
      </c>
      <c r="B5058" t="s">
        <v>13403</v>
      </c>
      <c r="C5058">
        <v>3708</v>
      </c>
      <c r="D5058" t="str">
        <f>VLOOKUP($C5058,Hosts!$A:$O,10,0)</f>
        <v>New York</v>
      </c>
      <c r="E5058" s="67">
        <f>INDEX(Hosts!$A:$O,MATCH(Places!$C5058,Hosts!$A:$A,0),MATCH(Places!E$1,Hosts!$1:$1,0))</f>
        <v>1</v>
      </c>
      <c r="F5058" s="67">
        <f>INDEX(Hosts!$A:$O,MATCH(Places!$C5058,Hosts!$A:$A,0),MATCH(Places!F$1,Hosts!$1:$1,0))</f>
        <v>0.2</v>
      </c>
      <c r="G5058" s="67" t="str">
        <f>INDEX(Hosts!$A:$O,MATCH(Places!$C5058,Hosts!$A:$A,0),MATCH(Places!G$1,Hosts!$1:$1,0))</f>
        <v>No</v>
      </c>
      <c r="H5058">
        <v>13</v>
      </c>
      <c r="I5058" t="str">
        <f>VLOOKUP($H5058,Neighborhoods!$A:$C,2,0)</f>
        <v>Manhattan</v>
      </c>
      <c r="J5058" t="str">
        <f>VLOOKUP($H5058,Neighborhoods!$A:$C,3,0)</f>
        <v>Chelsea</v>
      </c>
      <c r="K5058" t="s">
        <v>11822</v>
      </c>
      <c r="L5058" t="str">
        <f t="shared" si="312"/>
        <v>No</v>
      </c>
      <c r="M5058">
        <v>2</v>
      </c>
      <c r="N5058" t="str" cm="1">
        <f t="array" ref="N5058">_xlfn.IFS(M5058&lt;=2,"Small",M5058&lt;=5,"Medium",M5058&gt;5,"Large")</f>
        <v>Small</v>
      </c>
      <c r="O5058" s="50">
        <v>100</v>
      </c>
      <c r="P5058" s="67">
        <f t="shared" si="313"/>
        <v>0.03</v>
      </c>
      <c r="Q5058" s="52">
        <v>4.83</v>
      </c>
      <c r="R5058" s="52" t="str" cm="1">
        <f t="array" ref="R5058">_xlfn.IFS(ROUND(Q5058,0)=5,"Excellent",ROUND(Q5058,0)=4,"Good",ROUND(Q5058,0)=3,"Ok",ROUND(Q5058,0)&lt;3,"Bad")</f>
        <v>Excellent</v>
      </c>
      <c r="S5058">
        <v>6</v>
      </c>
      <c r="T5058" t="str">
        <f t="shared" si="314"/>
        <v>No</v>
      </c>
      <c r="U5058" s="65">
        <v>43667</v>
      </c>
      <c r="V5058" s="65">
        <v>43985</v>
      </c>
      <c r="W5058">
        <v>349</v>
      </c>
      <c r="X5058" t="str">
        <f t="shared" si="315"/>
        <v>Active</v>
      </c>
      <c r="Y5058" t="s">
        <v>15615</v>
      </c>
    </row>
    <row r="5059" spans="1:25" x14ac:dyDescent="0.25">
      <c r="A5059">
        <v>5058</v>
      </c>
      <c r="B5059" t="s">
        <v>13753</v>
      </c>
      <c r="C5059">
        <v>3757</v>
      </c>
      <c r="D5059" t="str">
        <f>VLOOKUP($C5059,Hosts!$A:$O,10,0)</f>
        <v>New York</v>
      </c>
      <c r="E5059" s="67">
        <f>INDEX(Hosts!$A:$O,MATCH(Places!$C5059,Hosts!$A:$A,0),MATCH(Places!E$1,Hosts!$1:$1,0))</f>
        <v>1</v>
      </c>
      <c r="F5059" s="67">
        <f>INDEX(Hosts!$A:$O,MATCH(Places!$C5059,Hosts!$A:$A,0),MATCH(Places!F$1,Hosts!$1:$1,0))</f>
        <v>1</v>
      </c>
      <c r="G5059" s="67" t="str">
        <f>INDEX(Hosts!$A:$O,MATCH(Places!$C5059,Hosts!$A:$A,0),MATCH(Places!G$1,Hosts!$1:$1,0))</f>
        <v>No</v>
      </c>
      <c r="H5059">
        <v>13</v>
      </c>
      <c r="I5059" t="str">
        <f>VLOOKUP($H5059,Neighborhoods!$A:$C,2,0)</f>
        <v>Manhattan</v>
      </c>
      <c r="J5059" t="str">
        <f>VLOOKUP($H5059,Neighborhoods!$A:$C,3,0)</f>
        <v>Chelsea</v>
      </c>
      <c r="K5059" t="s">
        <v>11822</v>
      </c>
      <c r="L5059" t="str">
        <f t="shared" ref="L5059:L5122" si="316">IF(OR(K5059="Private room",K5059="Shared room"),"Yes","No")</f>
        <v>No</v>
      </c>
      <c r="M5059">
        <v>4</v>
      </c>
      <c r="N5059" t="str" cm="1">
        <f t="array" ref="N5059">_xlfn.IFS(M5059&lt;=2,"Small",M5059&lt;=5,"Medium",M5059&gt;5,"Large")</f>
        <v>Medium</v>
      </c>
      <c r="O5059" s="50">
        <v>399</v>
      </c>
      <c r="P5059" s="67">
        <f t="shared" ref="P5059:P5122" si="317">VLOOKUP(O5059,$AB$1:$AC$5,2)</f>
        <v>0.04</v>
      </c>
      <c r="Q5059" s="52">
        <v>5</v>
      </c>
      <c r="R5059" s="52" t="str" cm="1">
        <f t="array" ref="R5059">_xlfn.IFS(ROUND(Q5059,0)=5,"Excellent",ROUND(Q5059,0)=4,"Good",ROUND(Q5059,0)=3,"Ok",ROUND(Q5059,0)&lt;3,"Bad")</f>
        <v>Excellent</v>
      </c>
      <c r="S5059">
        <v>5</v>
      </c>
      <c r="T5059" t="str">
        <f t="shared" ref="T5059:T5122" si="318">IF(AND(Q5059&gt;=4.8,S5059&gt;100),"Yes","No")</f>
        <v>No</v>
      </c>
      <c r="U5059" s="65">
        <v>43675</v>
      </c>
      <c r="V5059" s="65">
        <v>43826</v>
      </c>
      <c r="W5059">
        <v>0</v>
      </c>
      <c r="X5059" t="str">
        <f t="shared" ref="X5059:X5122" si="319">IF(W5059&lt;&gt;0,"Active","Inactive")</f>
        <v>Inactive</v>
      </c>
      <c r="Y5059" t="s">
        <v>15616</v>
      </c>
    </row>
    <row r="5060" spans="1:25" x14ac:dyDescent="0.25">
      <c r="A5060">
        <v>5059</v>
      </c>
      <c r="B5060" t="s">
        <v>15568</v>
      </c>
      <c r="C5060">
        <v>2478</v>
      </c>
      <c r="D5060" t="str">
        <f>VLOOKUP($C5060,Hosts!$A:$O,10,0)</f>
        <v>Florida</v>
      </c>
      <c r="E5060" s="67">
        <f>INDEX(Hosts!$A:$O,MATCH(Places!$C5060,Hosts!$A:$A,0),MATCH(Places!E$1,Hosts!$1:$1,0))</f>
        <v>1</v>
      </c>
      <c r="F5060" s="67">
        <f>INDEX(Hosts!$A:$O,MATCH(Places!$C5060,Hosts!$A:$A,0),MATCH(Places!F$1,Hosts!$1:$1,0))</f>
        <v>1</v>
      </c>
      <c r="G5060" s="67" t="str">
        <f>INDEX(Hosts!$A:$O,MATCH(Places!$C5060,Hosts!$A:$A,0),MATCH(Places!G$1,Hosts!$1:$1,0))</f>
        <v>Yes</v>
      </c>
      <c r="H5060">
        <v>11</v>
      </c>
      <c r="I5060" t="str">
        <f>VLOOKUP($H5060,Neighborhoods!$A:$C,2,0)</f>
        <v>Brooklyn</v>
      </c>
      <c r="J5060" t="str">
        <f>VLOOKUP($H5060,Neighborhoods!$A:$C,3,0)</f>
        <v>Greenpoint</v>
      </c>
      <c r="K5060" t="s">
        <v>1</v>
      </c>
      <c r="L5060" t="str">
        <f t="shared" si="316"/>
        <v>Yes</v>
      </c>
      <c r="M5060">
        <v>3</v>
      </c>
      <c r="N5060" t="str" cm="1">
        <f t="array" ref="N5060">_xlfn.IFS(M5060&lt;=2,"Small",M5060&lt;=5,"Medium",M5060&gt;5,"Large")</f>
        <v>Medium</v>
      </c>
      <c r="O5060" s="50">
        <v>157</v>
      </c>
      <c r="P5060" s="67">
        <f t="shared" si="317"/>
        <v>0.03</v>
      </c>
      <c r="Q5060" s="52">
        <v>4.88</v>
      </c>
      <c r="R5060" s="52" t="str" cm="1">
        <f t="array" ref="R5060">_xlfn.IFS(ROUND(Q5060,0)=5,"Excellent",ROUND(Q5060,0)=4,"Good",ROUND(Q5060,0)=3,"Ok",ROUND(Q5060,0)&lt;3,"Bad")</f>
        <v>Excellent</v>
      </c>
      <c r="S5060">
        <v>17</v>
      </c>
      <c r="T5060" t="str">
        <f t="shared" si="318"/>
        <v>No</v>
      </c>
      <c r="U5060" s="65">
        <v>43678</v>
      </c>
      <c r="V5060" s="65">
        <v>43800</v>
      </c>
      <c r="W5060">
        <v>0</v>
      </c>
      <c r="X5060" t="str">
        <f t="shared" si="319"/>
        <v>Inactive</v>
      </c>
      <c r="Y5060" t="s">
        <v>15616</v>
      </c>
    </row>
    <row r="5061" spans="1:25" x14ac:dyDescent="0.25">
      <c r="A5061">
        <v>5060</v>
      </c>
      <c r="B5061" t="s">
        <v>14590</v>
      </c>
      <c r="C5061">
        <v>3169</v>
      </c>
      <c r="D5061" t="str">
        <f>VLOOKUP($C5061,Hosts!$A:$O,10,0)</f>
        <v>New York</v>
      </c>
      <c r="E5061" s="67">
        <f>INDEX(Hosts!$A:$O,MATCH(Places!$C5061,Hosts!$A:$A,0),MATCH(Places!E$1,Hosts!$1:$1,0))</f>
        <v>1</v>
      </c>
      <c r="F5061" s="67">
        <f>INDEX(Hosts!$A:$O,MATCH(Places!$C5061,Hosts!$A:$A,0),MATCH(Places!F$1,Hosts!$1:$1,0))</f>
        <v>0.98</v>
      </c>
      <c r="G5061" s="67" t="str">
        <f>INDEX(Hosts!$A:$O,MATCH(Places!$C5061,Hosts!$A:$A,0),MATCH(Places!G$1,Hosts!$1:$1,0))</f>
        <v>Yes</v>
      </c>
      <c r="H5061">
        <v>12</v>
      </c>
      <c r="I5061" t="str">
        <f>VLOOKUP($H5061,Neighborhoods!$A:$C,2,0)</f>
        <v>Brooklyn</v>
      </c>
      <c r="J5061" t="str">
        <f>VLOOKUP($H5061,Neighborhoods!$A:$C,3,0)</f>
        <v>Williamsburg</v>
      </c>
      <c r="K5061" t="s">
        <v>1</v>
      </c>
      <c r="L5061" t="str">
        <f t="shared" si="316"/>
        <v>Yes</v>
      </c>
      <c r="M5061">
        <v>2</v>
      </c>
      <c r="N5061" t="str" cm="1">
        <f t="array" ref="N5061">_xlfn.IFS(M5061&lt;=2,"Small",M5061&lt;=5,"Medium",M5061&gt;5,"Large")</f>
        <v>Small</v>
      </c>
      <c r="O5061" s="50">
        <v>87.14</v>
      </c>
      <c r="P5061" s="67">
        <f t="shared" si="317"/>
        <v>0.03</v>
      </c>
      <c r="Q5061" s="52">
        <v>5</v>
      </c>
      <c r="R5061" s="52" t="str" cm="1">
        <f t="array" ref="R5061">_xlfn.IFS(ROUND(Q5061,0)=5,"Excellent",ROUND(Q5061,0)=4,"Good",ROUND(Q5061,0)=3,"Ok",ROUND(Q5061,0)&lt;3,"Bad")</f>
        <v>Excellent</v>
      </c>
      <c r="S5061">
        <v>36</v>
      </c>
      <c r="T5061" t="str">
        <f t="shared" si="318"/>
        <v>No</v>
      </c>
      <c r="U5061" s="65">
        <v>43693</v>
      </c>
      <c r="V5061" s="65">
        <v>43906</v>
      </c>
      <c r="W5061">
        <v>259</v>
      </c>
      <c r="X5061" t="str">
        <f t="shared" si="319"/>
        <v>Active</v>
      </c>
      <c r="Y5061" t="s">
        <v>15615</v>
      </c>
    </row>
    <row r="5062" spans="1:25" x14ac:dyDescent="0.25">
      <c r="A5062">
        <v>5061</v>
      </c>
      <c r="B5062" t="s">
        <v>13272</v>
      </c>
      <c r="C5062">
        <v>3762</v>
      </c>
      <c r="D5062" t="str">
        <f>VLOOKUP($C5062,Hosts!$A:$O,10,0)</f>
        <v>New York</v>
      </c>
      <c r="E5062" s="67">
        <f>INDEX(Hosts!$A:$O,MATCH(Places!$C5062,Hosts!$A:$A,0),MATCH(Places!E$1,Hosts!$1:$1,0))</f>
        <v>1</v>
      </c>
      <c r="F5062" s="67">
        <f>INDEX(Hosts!$A:$O,MATCH(Places!$C5062,Hosts!$A:$A,0),MATCH(Places!F$1,Hosts!$1:$1,0))</f>
        <v>0.99</v>
      </c>
      <c r="G5062" s="67" t="str">
        <f>INDEX(Hosts!$A:$O,MATCH(Places!$C5062,Hosts!$A:$A,0),MATCH(Places!G$1,Hosts!$1:$1,0))</f>
        <v>No</v>
      </c>
      <c r="H5062">
        <v>26</v>
      </c>
      <c r="I5062" t="str">
        <f>VLOOKUP($H5062,Neighborhoods!$A:$C,2,0)</f>
        <v>Queens</v>
      </c>
      <c r="J5062" t="str">
        <f>VLOOKUP($H5062,Neighborhoods!$A:$C,3,0)</f>
        <v>Sunnyside</v>
      </c>
      <c r="K5062" t="s">
        <v>1</v>
      </c>
      <c r="L5062" t="str">
        <f t="shared" si="316"/>
        <v>Yes</v>
      </c>
      <c r="M5062">
        <v>1</v>
      </c>
      <c r="N5062" t="str" cm="1">
        <f t="array" ref="N5062">_xlfn.IFS(M5062&lt;=2,"Small",M5062&lt;=5,"Medium",M5062&gt;5,"Large")</f>
        <v>Small</v>
      </c>
      <c r="O5062" s="50">
        <v>25</v>
      </c>
      <c r="P5062" s="67">
        <f t="shared" si="317"/>
        <v>0.03</v>
      </c>
      <c r="Q5062" s="52">
        <v>4.74</v>
      </c>
      <c r="R5062" s="52" t="str" cm="1">
        <f t="array" ref="R5062">_xlfn.IFS(ROUND(Q5062,0)=5,"Excellent",ROUND(Q5062,0)=4,"Good",ROUND(Q5062,0)=3,"Ok",ROUND(Q5062,0)&lt;3,"Bad")</f>
        <v>Excellent</v>
      </c>
      <c r="S5062">
        <v>57</v>
      </c>
      <c r="T5062" t="str">
        <f t="shared" si="318"/>
        <v>No</v>
      </c>
      <c r="U5062" s="65">
        <v>43702</v>
      </c>
      <c r="V5062" s="65">
        <v>44025</v>
      </c>
      <c r="W5062">
        <v>0</v>
      </c>
      <c r="X5062" t="str">
        <f t="shared" si="319"/>
        <v>Inactive</v>
      </c>
      <c r="Y5062" t="s">
        <v>15616</v>
      </c>
    </row>
    <row r="5063" spans="1:25" x14ac:dyDescent="0.25">
      <c r="A5063">
        <v>5062</v>
      </c>
      <c r="B5063" t="s">
        <v>14658</v>
      </c>
      <c r="C5063">
        <v>3835</v>
      </c>
      <c r="D5063" t="str">
        <f>VLOOKUP($C5063,Hosts!$A:$O,10,0)</f>
        <v>New York</v>
      </c>
      <c r="E5063" s="67">
        <f>INDEX(Hosts!$A:$O,MATCH(Places!$C5063,Hosts!$A:$A,0),MATCH(Places!E$1,Hosts!$1:$1,0))</f>
        <v>1</v>
      </c>
      <c r="F5063" s="67">
        <f>INDEX(Hosts!$A:$O,MATCH(Places!$C5063,Hosts!$A:$A,0),MATCH(Places!F$1,Hosts!$1:$1,0))</f>
        <v>1</v>
      </c>
      <c r="G5063" s="67" t="str">
        <f>INDEX(Hosts!$A:$O,MATCH(Places!$C5063,Hosts!$A:$A,0),MATCH(Places!G$1,Hosts!$1:$1,0))</f>
        <v>Yes</v>
      </c>
      <c r="H5063">
        <v>7</v>
      </c>
      <c r="I5063" t="str">
        <f>VLOOKUP($H5063,Neighborhoods!$A:$C,2,0)</f>
        <v>Brooklyn</v>
      </c>
      <c r="J5063" t="str">
        <f>VLOOKUP($H5063,Neighborhoods!$A:$C,3,0)</f>
        <v>Bedford-Stuyvesant</v>
      </c>
      <c r="K5063" t="s">
        <v>1</v>
      </c>
      <c r="L5063" t="str">
        <f t="shared" si="316"/>
        <v>Yes</v>
      </c>
      <c r="M5063">
        <v>2</v>
      </c>
      <c r="N5063" t="str" cm="1">
        <f t="array" ref="N5063">_xlfn.IFS(M5063&lt;=2,"Small",M5063&lt;=5,"Medium",M5063&gt;5,"Large")</f>
        <v>Small</v>
      </c>
      <c r="O5063" s="50">
        <v>94</v>
      </c>
      <c r="P5063" s="67">
        <f t="shared" si="317"/>
        <v>0.03</v>
      </c>
      <c r="Q5063" s="52">
        <v>4.93</v>
      </c>
      <c r="R5063" s="52" t="str" cm="1">
        <f t="array" ref="R5063">_xlfn.IFS(ROUND(Q5063,0)=5,"Excellent",ROUND(Q5063,0)=4,"Good",ROUND(Q5063,0)=3,"Ok",ROUND(Q5063,0)&lt;3,"Bad")</f>
        <v>Excellent</v>
      </c>
      <c r="S5063">
        <v>15</v>
      </c>
      <c r="T5063" t="str">
        <f t="shared" si="318"/>
        <v>No</v>
      </c>
      <c r="U5063" s="65">
        <v>43680</v>
      </c>
      <c r="V5063" s="65">
        <v>43879</v>
      </c>
      <c r="W5063">
        <v>0</v>
      </c>
      <c r="X5063" t="str">
        <f t="shared" si="319"/>
        <v>Inactive</v>
      </c>
      <c r="Y5063" t="s">
        <v>15616</v>
      </c>
    </row>
    <row r="5064" spans="1:25" x14ac:dyDescent="0.25">
      <c r="A5064">
        <v>5063</v>
      </c>
      <c r="B5064" t="s">
        <v>15402</v>
      </c>
      <c r="C5064">
        <v>3944</v>
      </c>
      <c r="D5064" t="str">
        <f>VLOOKUP($C5064,Hosts!$A:$O,10,0)</f>
        <v>New York</v>
      </c>
      <c r="E5064" s="67">
        <f>INDEX(Hosts!$A:$O,MATCH(Places!$C5064,Hosts!$A:$A,0),MATCH(Places!E$1,Hosts!$1:$1,0))</f>
        <v>0.64</v>
      </c>
      <c r="F5064" s="67">
        <f>INDEX(Hosts!$A:$O,MATCH(Places!$C5064,Hosts!$A:$A,0),MATCH(Places!F$1,Hosts!$1:$1,0))</f>
        <v>0.85</v>
      </c>
      <c r="G5064" s="67" t="str">
        <f>INDEX(Hosts!$A:$O,MATCH(Places!$C5064,Hosts!$A:$A,0),MATCH(Places!G$1,Hosts!$1:$1,0))</f>
        <v>No</v>
      </c>
      <c r="H5064">
        <v>7</v>
      </c>
      <c r="I5064" t="str">
        <f>VLOOKUP($H5064,Neighborhoods!$A:$C,2,0)</f>
        <v>Brooklyn</v>
      </c>
      <c r="J5064" t="str">
        <f>VLOOKUP($H5064,Neighborhoods!$A:$C,3,0)</f>
        <v>Bedford-Stuyvesant</v>
      </c>
      <c r="K5064" t="s">
        <v>1</v>
      </c>
      <c r="L5064" t="str">
        <f t="shared" si="316"/>
        <v>Yes</v>
      </c>
      <c r="M5064">
        <v>3</v>
      </c>
      <c r="N5064" t="str" cm="1">
        <f t="array" ref="N5064">_xlfn.IFS(M5064&lt;=2,"Small",M5064&lt;=5,"Medium",M5064&gt;5,"Large")</f>
        <v>Medium</v>
      </c>
      <c r="O5064" s="50">
        <v>36.14</v>
      </c>
      <c r="P5064" s="67">
        <f t="shared" si="317"/>
        <v>0.03</v>
      </c>
      <c r="Q5064" s="52">
        <v>4.3600000000000003</v>
      </c>
      <c r="R5064" s="52" t="str" cm="1">
        <f t="array" ref="R5064">_xlfn.IFS(ROUND(Q5064,0)=5,"Excellent",ROUND(Q5064,0)=4,"Good",ROUND(Q5064,0)=3,"Ok",ROUND(Q5064,0)&lt;3,"Bad")</f>
        <v>Good</v>
      </c>
      <c r="S5064">
        <v>28</v>
      </c>
      <c r="T5064" t="str">
        <f t="shared" si="318"/>
        <v>No</v>
      </c>
      <c r="U5064" s="65">
        <v>43695</v>
      </c>
      <c r="V5064" s="65">
        <v>44038</v>
      </c>
      <c r="W5064">
        <v>365</v>
      </c>
      <c r="X5064" t="str">
        <f t="shared" si="319"/>
        <v>Active</v>
      </c>
      <c r="Y5064" t="s">
        <v>15615</v>
      </c>
    </row>
    <row r="5065" spans="1:25" x14ac:dyDescent="0.25">
      <c r="A5065">
        <v>5064</v>
      </c>
      <c r="B5065" t="s">
        <v>14907</v>
      </c>
      <c r="C5065">
        <v>3934</v>
      </c>
      <c r="D5065" t="str">
        <f>VLOOKUP($C5065,Hosts!$A:$O,10,0)</f>
        <v>New York</v>
      </c>
      <c r="E5065" s="67">
        <f>INDEX(Hosts!$A:$O,MATCH(Places!$C5065,Hosts!$A:$A,0),MATCH(Places!E$1,Hosts!$1:$1,0))</f>
        <v>1</v>
      </c>
      <c r="F5065" s="67">
        <f>INDEX(Hosts!$A:$O,MATCH(Places!$C5065,Hosts!$A:$A,0),MATCH(Places!F$1,Hosts!$1:$1,0))</f>
        <v>0.99</v>
      </c>
      <c r="G5065" s="67" t="str">
        <f>INDEX(Hosts!$A:$O,MATCH(Places!$C5065,Hosts!$A:$A,0),MATCH(Places!G$1,Hosts!$1:$1,0))</f>
        <v>Yes</v>
      </c>
      <c r="H5065">
        <v>7</v>
      </c>
      <c r="I5065" t="str">
        <f>VLOOKUP($H5065,Neighborhoods!$A:$C,2,0)</f>
        <v>Brooklyn</v>
      </c>
      <c r="J5065" t="str">
        <f>VLOOKUP($H5065,Neighborhoods!$A:$C,3,0)</f>
        <v>Bedford-Stuyvesant</v>
      </c>
      <c r="K5065" t="s">
        <v>1</v>
      </c>
      <c r="L5065" t="str">
        <f t="shared" si="316"/>
        <v>Yes</v>
      </c>
      <c r="M5065">
        <v>1</v>
      </c>
      <c r="N5065" t="str" cm="1">
        <f t="array" ref="N5065">_xlfn.IFS(M5065&lt;=2,"Small",M5065&lt;=5,"Medium",M5065&gt;5,"Large")</f>
        <v>Small</v>
      </c>
      <c r="O5065" s="50">
        <v>58</v>
      </c>
      <c r="P5065" s="67">
        <f t="shared" si="317"/>
        <v>0.03</v>
      </c>
      <c r="Q5065" s="52">
        <v>4.82</v>
      </c>
      <c r="R5065" s="52" t="str" cm="1">
        <f t="array" ref="R5065">_xlfn.IFS(ROUND(Q5065,0)=5,"Excellent",ROUND(Q5065,0)=4,"Good",ROUND(Q5065,0)=3,"Ok",ROUND(Q5065,0)&lt;3,"Bad")</f>
        <v>Excellent</v>
      </c>
      <c r="S5065">
        <v>34</v>
      </c>
      <c r="T5065" t="str">
        <f t="shared" si="318"/>
        <v>No</v>
      </c>
      <c r="U5065" s="65">
        <v>43681</v>
      </c>
      <c r="V5065" s="65">
        <v>44056</v>
      </c>
      <c r="W5065">
        <v>363</v>
      </c>
      <c r="X5065" t="str">
        <f t="shared" si="319"/>
        <v>Active</v>
      </c>
      <c r="Y5065" t="s">
        <v>15616</v>
      </c>
    </row>
    <row r="5066" spans="1:25" x14ac:dyDescent="0.25">
      <c r="A5066">
        <v>5065</v>
      </c>
      <c r="B5066" t="s">
        <v>13600</v>
      </c>
      <c r="C5066">
        <v>3945</v>
      </c>
      <c r="D5066" t="str">
        <f>VLOOKUP($C5066,Hosts!$A:$O,10,0)</f>
        <v>New York</v>
      </c>
      <c r="E5066" s="67">
        <f>INDEX(Hosts!$A:$O,MATCH(Places!$C5066,Hosts!$A:$A,0),MATCH(Places!E$1,Hosts!$1:$1,0))</f>
        <v>1</v>
      </c>
      <c r="F5066" s="67">
        <f>INDEX(Hosts!$A:$O,MATCH(Places!$C5066,Hosts!$A:$A,0),MATCH(Places!F$1,Hosts!$1:$1,0))</f>
        <v>0.98</v>
      </c>
      <c r="G5066" s="67" t="str">
        <f>INDEX(Hosts!$A:$O,MATCH(Places!$C5066,Hosts!$A:$A,0),MATCH(Places!G$1,Hosts!$1:$1,0))</f>
        <v>Yes</v>
      </c>
      <c r="H5066">
        <v>16</v>
      </c>
      <c r="I5066" t="str">
        <f>VLOOKUP($H5066,Neighborhoods!$A:$C,2,0)</f>
        <v>Manhattan</v>
      </c>
      <c r="J5066" t="str">
        <f>VLOOKUP($H5066,Neighborhoods!$A:$C,3,0)</f>
        <v>Harlem</v>
      </c>
      <c r="K5066" t="s">
        <v>1</v>
      </c>
      <c r="L5066" t="str">
        <f t="shared" si="316"/>
        <v>Yes</v>
      </c>
      <c r="M5066">
        <v>1</v>
      </c>
      <c r="N5066" t="str" cm="1">
        <f t="array" ref="N5066">_xlfn.IFS(M5066&lt;=2,"Small",M5066&lt;=5,"Medium",M5066&gt;5,"Large")</f>
        <v>Small</v>
      </c>
      <c r="O5066" s="50">
        <v>75</v>
      </c>
      <c r="P5066" s="67">
        <f t="shared" si="317"/>
        <v>0.03</v>
      </c>
      <c r="Q5066" s="52">
        <v>5</v>
      </c>
      <c r="R5066" s="52" t="str" cm="1">
        <f t="array" ref="R5066">_xlfn.IFS(ROUND(Q5066,0)=5,"Excellent",ROUND(Q5066,0)=4,"Good",ROUND(Q5066,0)=3,"Ok",ROUND(Q5066,0)&lt;3,"Bad")</f>
        <v>Excellent</v>
      </c>
      <c r="S5066">
        <v>42</v>
      </c>
      <c r="T5066" t="str">
        <f t="shared" si="318"/>
        <v>No</v>
      </c>
      <c r="U5066" s="65">
        <v>43670</v>
      </c>
      <c r="V5066" s="65">
        <v>43897</v>
      </c>
      <c r="W5066">
        <v>89</v>
      </c>
      <c r="X5066" t="str">
        <f t="shared" si="319"/>
        <v>Active</v>
      </c>
      <c r="Y5066" t="s">
        <v>15616</v>
      </c>
    </row>
    <row r="5067" spans="1:25" x14ac:dyDescent="0.25">
      <c r="A5067">
        <v>5066</v>
      </c>
      <c r="B5067" t="s">
        <v>14718</v>
      </c>
      <c r="C5067">
        <v>2904</v>
      </c>
      <c r="D5067" t="str">
        <f>VLOOKUP($C5067,Hosts!$A:$O,10,0)</f>
        <v>New York</v>
      </c>
      <c r="E5067" s="67">
        <f>INDEX(Hosts!$A:$O,MATCH(Places!$C5067,Hosts!$A:$A,0),MATCH(Places!E$1,Hosts!$1:$1,0))</f>
        <v>1</v>
      </c>
      <c r="F5067" s="67">
        <f>INDEX(Hosts!$A:$O,MATCH(Places!$C5067,Hosts!$A:$A,0),MATCH(Places!F$1,Hosts!$1:$1,0))</f>
        <v>1</v>
      </c>
      <c r="G5067" s="67" t="str">
        <f>INDEX(Hosts!$A:$O,MATCH(Places!$C5067,Hosts!$A:$A,0),MATCH(Places!G$1,Hosts!$1:$1,0))</f>
        <v>No</v>
      </c>
      <c r="H5067">
        <v>16</v>
      </c>
      <c r="I5067" t="str">
        <f>VLOOKUP($H5067,Neighborhoods!$A:$C,2,0)</f>
        <v>Manhattan</v>
      </c>
      <c r="J5067" t="str">
        <f>VLOOKUP($H5067,Neighborhoods!$A:$C,3,0)</f>
        <v>Harlem</v>
      </c>
      <c r="K5067" t="s">
        <v>11822</v>
      </c>
      <c r="L5067" t="str">
        <f t="shared" si="316"/>
        <v>No</v>
      </c>
      <c r="M5067">
        <v>3</v>
      </c>
      <c r="N5067" t="str" cm="1">
        <f t="array" ref="N5067">_xlfn.IFS(M5067&lt;=2,"Small",M5067&lt;=5,"Medium",M5067&gt;5,"Large")</f>
        <v>Medium</v>
      </c>
      <c r="O5067" s="50">
        <v>92</v>
      </c>
      <c r="P5067" s="67">
        <f t="shared" si="317"/>
        <v>0.03</v>
      </c>
      <c r="Q5067" s="52">
        <v>5</v>
      </c>
      <c r="R5067" s="52" t="str" cm="1">
        <f t="array" ref="R5067">_xlfn.IFS(ROUND(Q5067,0)=5,"Excellent",ROUND(Q5067,0)=4,"Good",ROUND(Q5067,0)=3,"Ok",ROUND(Q5067,0)&lt;3,"Bad")</f>
        <v>Excellent</v>
      </c>
      <c r="S5067">
        <v>4</v>
      </c>
      <c r="T5067" t="str">
        <f t="shared" si="318"/>
        <v>No</v>
      </c>
      <c r="U5067" s="65">
        <v>43668</v>
      </c>
      <c r="V5067" s="65">
        <v>43826</v>
      </c>
      <c r="W5067">
        <v>0</v>
      </c>
      <c r="X5067" t="str">
        <f t="shared" si="319"/>
        <v>Inactive</v>
      </c>
      <c r="Y5067" t="s">
        <v>15615</v>
      </c>
    </row>
    <row r="5068" spans="1:25" x14ac:dyDescent="0.25">
      <c r="A5068">
        <v>5067</v>
      </c>
      <c r="B5068" t="s">
        <v>13130</v>
      </c>
      <c r="C5068">
        <v>3217</v>
      </c>
      <c r="D5068" t="str">
        <f>VLOOKUP($C5068,Hosts!$A:$O,10,0)</f>
        <v>New York</v>
      </c>
      <c r="E5068" s="67">
        <f>INDEX(Hosts!$A:$O,MATCH(Places!$C5068,Hosts!$A:$A,0),MATCH(Places!E$1,Hosts!$1:$1,0))</f>
        <v>1</v>
      </c>
      <c r="F5068" s="67">
        <f>INDEX(Hosts!$A:$O,MATCH(Places!$C5068,Hosts!$A:$A,0),MATCH(Places!F$1,Hosts!$1:$1,0))</f>
        <v>0.94</v>
      </c>
      <c r="G5068" s="67" t="str">
        <f>INDEX(Hosts!$A:$O,MATCH(Places!$C5068,Hosts!$A:$A,0),MATCH(Places!G$1,Hosts!$1:$1,0))</f>
        <v>Yes</v>
      </c>
      <c r="H5068">
        <v>24</v>
      </c>
      <c r="I5068" t="str">
        <f>VLOOKUP($H5068,Neighborhoods!$A:$C,2,0)</f>
        <v>Queens</v>
      </c>
      <c r="J5068" t="str">
        <f>VLOOKUP($H5068,Neighborhoods!$A:$C,3,0)</f>
        <v>Long Island City</v>
      </c>
      <c r="K5068" t="s">
        <v>11822</v>
      </c>
      <c r="L5068" t="str">
        <f t="shared" si="316"/>
        <v>No</v>
      </c>
      <c r="M5068">
        <v>8</v>
      </c>
      <c r="N5068" t="str" cm="1">
        <f t="array" ref="N5068">_xlfn.IFS(M5068&lt;=2,"Small",M5068&lt;=5,"Medium",M5068&gt;5,"Large")</f>
        <v>Large</v>
      </c>
      <c r="O5068" s="50">
        <v>140</v>
      </c>
      <c r="P5068" s="67">
        <f t="shared" si="317"/>
        <v>0.03</v>
      </c>
      <c r="Q5068" s="52">
        <v>4.99</v>
      </c>
      <c r="R5068" s="52" t="str" cm="1">
        <f t="array" ref="R5068">_xlfn.IFS(ROUND(Q5068,0)=5,"Excellent",ROUND(Q5068,0)=4,"Good",ROUND(Q5068,0)=3,"Ok",ROUND(Q5068,0)&lt;3,"Bad")</f>
        <v>Excellent</v>
      </c>
      <c r="S5068">
        <v>74</v>
      </c>
      <c r="T5068" t="str">
        <f t="shared" si="318"/>
        <v>No</v>
      </c>
      <c r="U5068" s="65">
        <v>43663</v>
      </c>
      <c r="V5068" s="65">
        <v>44058</v>
      </c>
      <c r="W5068">
        <v>74</v>
      </c>
      <c r="X5068" t="str">
        <f t="shared" si="319"/>
        <v>Active</v>
      </c>
      <c r="Y5068" t="s">
        <v>15615</v>
      </c>
    </row>
    <row r="5069" spans="1:25" x14ac:dyDescent="0.25">
      <c r="A5069">
        <v>5068</v>
      </c>
      <c r="B5069" t="s">
        <v>14154</v>
      </c>
      <c r="C5069">
        <v>3072</v>
      </c>
      <c r="D5069" t="str">
        <f>VLOOKUP($C5069,Hosts!$A:$O,10,0)</f>
        <v>New York</v>
      </c>
      <c r="E5069" s="67">
        <f>INDEX(Hosts!$A:$O,MATCH(Places!$C5069,Hosts!$A:$A,0),MATCH(Places!E$1,Hosts!$1:$1,0))</f>
        <v>1</v>
      </c>
      <c r="F5069" s="67">
        <f>INDEX(Hosts!$A:$O,MATCH(Places!$C5069,Hosts!$A:$A,0),MATCH(Places!F$1,Hosts!$1:$1,0))</f>
        <v>0.73</v>
      </c>
      <c r="G5069" s="67" t="str">
        <f>INDEX(Hosts!$A:$O,MATCH(Places!$C5069,Hosts!$A:$A,0),MATCH(Places!G$1,Hosts!$1:$1,0))</f>
        <v>Yes</v>
      </c>
      <c r="H5069">
        <v>17</v>
      </c>
      <c r="I5069" t="str">
        <f>VLOOKUP($H5069,Neighborhoods!$A:$C,2,0)</f>
        <v>Manhattan</v>
      </c>
      <c r="J5069" t="str">
        <f>VLOOKUP($H5069,Neighborhoods!$A:$C,3,0)</f>
        <v>Hell's Kitchen</v>
      </c>
      <c r="K5069" t="s">
        <v>11822</v>
      </c>
      <c r="L5069" t="str">
        <f t="shared" si="316"/>
        <v>No</v>
      </c>
      <c r="M5069">
        <v>4</v>
      </c>
      <c r="N5069" t="str" cm="1">
        <f t="array" ref="N5069">_xlfn.IFS(M5069&lt;=2,"Small",M5069&lt;=5,"Medium",M5069&gt;5,"Large")</f>
        <v>Medium</v>
      </c>
      <c r="O5069" s="50">
        <v>99</v>
      </c>
      <c r="P5069" s="67">
        <f t="shared" si="317"/>
        <v>0.03</v>
      </c>
      <c r="Q5069" s="52">
        <v>5</v>
      </c>
      <c r="R5069" s="52" t="str" cm="1">
        <f t="array" ref="R5069">_xlfn.IFS(ROUND(Q5069,0)=5,"Excellent",ROUND(Q5069,0)=4,"Good",ROUND(Q5069,0)=3,"Ok",ROUND(Q5069,0)&lt;3,"Bad")</f>
        <v>Excellent</v>
      </c>
      <c r="S5069">
        <v>4</v>
      </c>
      <c r="T5069" t="str">
        <f t="shared" si="318"/>
        <v>No</v>
      </c>
      <c r="U5069" s="65">
        <v>43737</v>
      </c>
      <c r="V5069" s="65">
        <v>43926</v>
      </c>
      <c r="W5069">
        <v>349</v>
      </c>
      <c r="X5069" t="str">
        <f t="shared" si="319"/>
        <v>Active</v>
      </c>
      <c r="Y5069" t="s">
        <v>15615</v>
      </c>
    </row>
    <row r="5070" spans="1:25" x14ac:dyDescent="0.25">
      <c r="A5070">
        <v>5069</v>
      </c>
      <c r="B5070" t="s">
        <v>14301</v>
      </c>
      <c r="C5070">
        <v>2979</v>
      </c>
      <c r="D5070" t="str">
        <f>VLOOKUP($C5070,Hosts!$A:$O,10,0)</f>
        <v>New York</v>
      </c>
      <c r="E5070" s="67">
        <f>INDEX(Hosts!$A:$O,MATCH(Places!$C5070,Hosts!$A:$A,0),MATCH(Places!E$1,Hosts!$1:$1,0))</f>
        <v>1</v>
      </c>
      <c r="F5070" s="67">
        <f>INDEX(Hosts!$A:$O,MATCH(Places!$C5070,Hosts!$A:$A,0),MATCH(Places!F$1,Hosts!$1:$1,0))</f>
        <v>1</v>
      </c>
      <c r="G5070" s="67" t="str">
        <f>INDEX(Hosts!$A:$O,MATCH(Places!$C5070,Hosts!$A:$A,0),MATCH(Places!G$1,Hosts!$1:$1,0))</f>
        <v>Yes</v>
      </c>
      <c r="H5070">
        <v>26</v>
      </c>
      <c r="I5070" t="str">
        <f>VLOOKUP($H5070,Neighborhoods!$A:$C,2,0)</f>
        <v>Queens</v>
      </c>
      <c r="J5070" t="str">
        <f>VLOOKUP($H5070,Neighborhoods!$A:$C,3,0)</f>
        <v>Sunnyside</v>
      </c>
      <c r="K5070" t="s">
        <v>11822</v>
      </c>
      <c r="L5070" t="str">
        <f t="shared" si="316"/>
        <v>No</v>
      </c>
      <c r="M5070">
        <v>5</v>
      </c>
      <c r="N5070" t="str" cm="1">
        <f t="array" ref="N5070">_xlfn.IFS(M5070&lt;=2,"Small",M5070&lt;=5,"Medium",M5070&gt;5,"Large")</f>
        <v>Medium</v>
      </c>
      <c r="O5070" s="50">
        <v>110</v>
      </c>
      <c r="P5070" s="67">
        <f t="shared" si="317"/>
        <v>0.03</v>
      </c>
      <c r="Q5070" s="52">
        <v>5</v>
      </c>
      <c r="R5070" s="52" t="str" cm="1">
        <f t="array" ref="R5070">_xlfn.IFS(ROUND(Q5070,0)=5,"Excellent",ROUND(Q5070,0)=4,"Good",ROUND(Q5070,0)=3,"Ok",ROUND(Q5070,0)&lt;3,"Bad")</f>
        <v>Excellent</v>
      </c>
      <c r="S5070">
        <v>45</v>
      </c>
      <c r="T5070" t="str">
        <f t="shared" si="318"/>
        <v>No</v>
      </c>
      <c r="U5070" s="65">
        <v>43675</v>
      </c>
      <c r="V5070" s="65">
        <v>44055</v>
      </c>
      <c r="W5070">
        <v>168</v>
      </c>
      <c r="X5070" t="str">
        <f t="shared" si="319"/>
        <v>Active</v>
      </c>
      <c r="Y5070" t="s">
        <v>15615</v>
      </c>
    </row>
    <row r="5071" spans="1:25" x14ac:dyDescent="0.25">
      <c r="A5071">
        <v>5070</v>
      </c>
      <c r="B5071" t="s">
        <v>14390</v>
      </c>
      <c r="C5071">
        <v>2439</v>
      </c>
      <c r="D5071" t="str">
        <f>VLOOKUP($C5071,Hosts!$A:$O,10,0)</f>
        <v>New York</v>
      </c>
      <c r="E5071" s="67">
        <f>INDEX(Hosts!$A:$O,MATCH(Places!$C5071,Hosts!$A:$A,0),MATCH(Places!E$1,Hosts!$1:$1,0))</f>
        <v>1</v>
      </c>
      <c r="F5071" s="67">
        <f>INDEX(Hosts!$A:$O,MATCH(Places!$C5071,Hosts!$A:$A,0),MATCH(Places!F$1,Hosts!$1:$1,0))</f>
        <v>1</v>
      </c>
      <c r="G5071" s="67" t="str">
        <f>INDEX(Hosts!$A:$O,MATCH(Places!$C5071,Hosts!$A:$A,0),MATCH(Places!G$1,Hosts!$1:$1,0))</f>
        <v>No</v>
      </c>
      <c r="H5071">
        <v>9</v>
      </c>
      <c r="I5071" t="str">
        <f>VLOOKUP($H5071,Neighborhoods!$A:$C,2,0)</f>
        <v>Brooklyn</v>
      </c>
      <c r="J5071" t="str">
        <f>VLOOKUP($H5071,Neighborhoods!$A:$C,3,0)</f>
        <v>Crown Heights</v>
      </c>
      <c r="K5071" t="s">
        <v>11822</v>
      </c>
      <c r="L5071" t="str">
        <f t="shared" si="316"/>
        <v>No</v>
      </c>
      <c r="M5071">
        <v>3</v>
      </c>
      <c r="N5071" t="str" cm="1">
        <f t="array" ref="N5071">_xlfn.IFS(M5071&lt;=2,"Small",M5071&lt;=5,"Medium",M5071&gt;5,"Large")</f>
        <v>Medium</v>
      </c>
      <c r="O5071" s="50">
        <v>100</v>
      </c>
      <c r="P5071" s="67">
        <f t="shared" si="317"/>
        <v>0.03</v>
      </c>
      <c r="Q5071" s="52">
        <v>5</v>
      </c>
      <c r="R5071" s="52" t="str" cm="1">
        <f t="array" ref="R5071">_xlfn.IFS(ROUND(Q5071,0)=5,"Excellent",ROUND(Q5071,0)=4,"Good",ROUND(Q5071,0)=3,"Ok",ROUND(Q5071,0)&lt;3,"Bad")</f>
        <v>Excellent</v>
      </c>
      <c r="S5071">
        <v>7</v>
      </c>
      <c r="T5071" t="str">
        <f t="shared" si="318"/>
        <v>No</v>
      </c>
      <c r="U5071" s="65">
        <v>43727</v>
      </c>
      <c r="V5071" s="65">
        <v>44028</v>
      </c>
      <c r="W5071">
        <v>0</v>
      </c>
      <c r="X5071" t="str">
        <f t="shared" si="319"/>
        <v>Inactive</v>
      </c>
      <c r="Y5071" t="s">
        <v>15616</v>
      </c>
    </row>
    <row r="5072" spans="1:25" x14ac:dyDescent="0.25">
      <c r="A5072">
        <v>5071</v>
      </c>
      <c r="B5072" t="s">
        <v>14165</v>
      </c>
      <c r="C5072">
        <v>3259</v>
      </c>
      <c r="D5072" t="str">
        <f>VLOOKUP($C5072,Hosts!$A:$O,10,0)</f>
        <v>New York</v>
      </c>
      <c r="E5072" s="67">
        <f>INDEX(Hosts!$A:$O,MATCH(Places!$C5072,Hosts!$A:$A,0),MATCH(Places!E$1,Hosts!$1:$1,0))</f>
        <v>1</v>
      </c>
      <c r="F5072" s="67">
        <f>INDEX(Hosts!$A:$O,MATCH(Places!$C5072,Hosts!$A:$A,0),MATCH(Places!F$1,Hosts!$1:$1,0))</f>
        <v>0.94</v>
      </c>
      <c r="G5072" s="67" t="str">
        <f>INDEX(Hosts!$A:$O,MATCH(Places!$C5072,Hosts!$A:$A,0),MATCH(Places!G$1,Hosts!$1:$1,0))</f>
        <v>No</v>
      </c>
      <c r="H5072">
        <v>5</v>
      </c>
      <c r="I5072" t="str">
        <f>VLOOKUP($H5072,Neighborhoods!$A:$C,2,0)</f>
        <v>Bronx</v>
      </c>
      <c r="J5072" t="str">
        <f>VLOOKUP($H5072,Neighborhoods!$A:$C,3,0)</f>
        <v>Port Morris</v>
      </c>
      <c r="K5072" t="s">
        <v>11822</v>
      </c>
      <c r="L5072" t="str">
        <f t="shared" si="316"/>
        <v>No</v>
      </c>
      <c r="M5072">
        <v>8</v>
      </c>
      <c r="N5072" t="str" cm="1">
        <f t="array" ref="N5072">_xlfn.IFS(M5072&lt;=2,"Small",M5072&lt;=5,"Medium",M5072&gt;5,"Large")</f>
        <v>Large</v>
      </c>
      <c r="O5072" s="50">
        <v>225</v>
      </c>
      <c r="P5072" s="67">
        <f t="shared" si="317"/>
        <v>0.04</v>
      </c>
      <c r="Q5072" s="52">
        <v>4.8099999999999996</v>
      </c>
      <c r="R5072" s="52" t="str" cm="1">
        <f t="array" ref="R5072">_xlfn.IFS(ROUND(Q5072,0)=5,"Excellent",ROUND(Q5072,0)=4,"Good",ROUND(Q5072,0)=3,"Ok",ROUND(Q5072,0)&lt;3,"Bad")</f>
        <v>Excellent</v>
      </c>
      <c r="S5072">
        <v>21</v>
      </c>
      <c r="T5072" t="str">
        <f t="shared" si="318"/>
        <v>No</v>
      </c>
      <c r="U5072" s="65">
        <v>43701</v>
      </c>
      <c r="V5072" s="65">
        <v>43877</v>
      </c>
      <c r="W5072">
        <v>266</v>
      </c>
      <c r="X5072" t="str">
        <f t="shared" si="319"/>
        <v>Active</v>
      </c>
      <c r="Y5072" t="s">
        <v>15615</v>
      </c>
    </row>
    <row r="5073" spans="1:25" x14ac:dyDescent="0.25">
      <c r="A5073">
        <v>5072</v>
      </c>
      <c r="B5073" t="s">
        <v>14895</v>
      </c>
      <c r="C5073">
        <v>3863</v>
      </c>
      <c r="D5073" t="str">
        <f>VLOOKUP($C5073,Hosts!$A:$O,10,0)</f>
        <v>New York</v>
      </c>
      <c r="E5073" s="67">
        <f>INDEX(Hosts!$A:$O,MATCH(Places!$C5073,Hosts!$A:$A,0),MATCH(Places!E$1,Hosts!$1:$1,0))</f>
        <v>0.71</v>
      </c>
      <c r="F5073" s="67">
        <f>INDEX(Hosts!$A:$O,MATCH(Places!$C5073,Hosts!$A:$A,0),MATCH(Places!F$1,Hosts!$1:$1,0))</f>
        <v>0.96</v>
      </c>
      <c r="G5073" s="67" t="str">
        <f>INDEX(Hosts!$A:$O,MATCH(Places!$C5073,Hosts!$A:$A,0),MATCH(Places!G$1,Hosts!$1:$1,0))</f>
        <v>No</v>
      </c>
      <c r="H5073">
        <v>9</v>
      </c>
      <c r="I5073" t="str">
        <f>VLOOKUP($H5073,Neighborhoods!$A:$C,2,0)</f>
        <v>Brooklyn</v>
      </c>
      <c r="J5073" t="str">
        <f>VLOOKUP($H5073,Neighborhoods!$A:$C,3,0)</f>
        <v>Crown Heights</v>
      </c>
      <c r="K5073" t="s">
        <v>1</v>
      </c>
      <c r="L5073" t="str">
        <f t="shared" si="316"/>
        <v>Yes</v>
      </c>
      <c r="M5073">
        <v>2</v>
      </c>
      <c r="N5073" t="str" cm="1">
        <f t="array" ref="N5073">_xlfn.IFS(M5073&lt;=2,"Small",M5073&lt;=5,"Medium",M5073&gt;5,"Large")</f>
        <v>Small</v>
      </c>
      <c r="O5073" s="50">
        <v>93</v>
      </c>
      <c r="P5073" s="67">
        <f t="shared" si="317"/>
        <v>0.03</v>
      </c>
      <c r="Q5073" s="52">
        <v>4.5</v>
      </c>
      <c r="R5073" s="52" t="str" cm="1">
        <f t="array" ref="R5073">_xlfn.IFS(ROUND(Q5073,0)=5,"Excellent",ROUND(Q5073,0)=4,"Good",ROUND(Q5073,0)=3,"Ok",ROUND(Q5073,0)&lt;3,"Bad")</f>
        <v>Excellent</v>
      </c>
      <c r="S5073">
        <v>18</v>
      </c>
      <c r="T5073" t="str">
        <f t="shared" si="318"/>
        <v>No</v>
      </c>
      <c r="U5073" s="65">
        <v>43678</v>
      </c>
      <c r="V5073" s="65">
        <v>44046</v>
      </c>
      <c r="W5073">
        <v>0</v>
      </c>
      <c r="X5073" t="str">
        <f t="shared" si="319"/>
        <v>Inactive</v>
      </c>
      <c r="Y5073" t="s">
        <v>15616</v>
      </c>
    </row>
    <row r="5074" spans="1:25" x14ac:dyDescent="0.25">
      <c r="A5074">
        <v>5073</v>
      </c>
      <c r="B5074" t="s">
        <v>13362</v>
      </c>
      <c r="C5074">
        <v>1781</v>
      </c>
      <c r="D5074" t="str">
        <f>VLOOKUP($C5074,Hosts!$A:$O,10,0)</f>
        <v>New York</v>
      </c>
      <c r="E5074" s="67">
        <f>INDEX(Hosts!$A:$O,MATCH(Places!$C5074,Hosts!$A:$A,0),MATCH(Places!E$1,Hosts!$1:$1,0))</f>
        <v>0.8</v>
      </c>
      <c r="F5074" s="67">
        <f>INDEX(Hosts!$A:$O,MATCH(Places!$C5074,Hosts!$A:$A,0),MATCH(Places!F$1,Hosts!$1:$1,0))</f>
        <v>1</v>
      </c>
      <c r="G5074" s="67" t="str">
        <f>INDEX(Hosts!$A:$O,MATCH(Places!$C5074,Hosts!$A:$A,0),MATCH(Places!G$1,Hosts!$1:$1,0))</f>
        <v>No</v>
      </c>
      <c r="H5074">
        <v>21</v>
      </c>
      <c r="I5074" t="str">
        <f>VLOOKUP($H5074,Neighborhoods!$A:$C,2,0)</f>
        <v>Queens</v>
      </c>
      <c r="J5074" t="str">
        <f>VLOOKUP($H5074,Neighborhoods!$A:$C,3,0)</f>
        <v>Astoria</v>
      </c>
      <c r="K5074" t="s">
        <v>11822</v>
      </c>
      <c r="L5074" t="str">
        <f t="shared" si="316"/>
        <v>No</v>
      </c>
      <c r="M5074">
        <v>3</v>
      </c>
      <c r="N5074" t="str" cm="1">
        <f t="array" ref="N5074">_xlfn.IFS(M5074&lt;=2,"Small",M5074&lt;=5,"Medium",M5074&gt;5,"Large")</f>
        <v>Medium</v>
      </c>
      <c r="O5074" s="50">
        <v>80</v>
      </c>
      <c r="P5074" s="67">
        <f t="shared" si="317"/>
        <v>0.03</v>
      </c>
      <c r="Q5074" s="52">
        <v>4.75</v>
      </c>
      <c r="R5074" s="52" t="str" cm="1">
        <f t="array" ref="R5074">_xlfn.IFS(ROUND(Q5074,0)=5,"Excellent",ROUND(Q5074,0)=4,"Good",ROUND(Q5074,0)=3,"Ok",ROUND(Q5074,0)&lt;3,"Bad")</f>
        <v>Excellent</v>
      </c>
      <c r="S5074">
        <v>4</v>
      </c>
      <c r="T5074" t="str">
        <f t="shared" si="318"/>
        <v>No</v>
      </c>
      <c r="U5074" s="65">
        <v>43677</v>
      </c>
      <c r="V5074" s="65">
        <v>43721</v>
      </c>
      <c r="W5074">
        <v>30</v>
      </c>
      <c r="X5074" t="str">
        <f t="shared" si="319"/>
        <v>Active</v>
      </c>
      <c r="Y5074" t="s">
        <v>15615</v>
      </c>
    </row>
    <row r="5075" spans="1:25" x14ac:dyDescent="0.25">
      <c r="A5075">
        <v>5074</v>
      </c>
      <c r="B5075" t="s">
        <v>14550</v>
      </c>
      <c r="C5075">
        <v>734</v>
      </c>
      <c r="D5075" t="str">
        <f>VLOOKUP($C5075,Hosts!$A:$O,10,0)</f>
        <v>New York</v>
      </c>
      <c r="E5075" s="67">
        <f>INDEX(Hosts!$A:$O,MATCH(Places!$C5075,Hosts!$A:$A,0),MATCH(Places!E$1,Hosts!$1:$1,0))</f>
        <v>1</v>
      </c>
      <c r="F5075" s="67">
        <f>INDEX(Hosts!$A:$O,MATCH(Places!$C5075,Hosts!$A:$A,0),MATCH(Places!F$1,Hosts!$1:$1,0))</f>
        <v>0.99</v>
      </c>
      <c r="G5075" s="67" t="str">
        <f>INDEX(Hosts!$A:$O,MATCH(Places!$C5075,Hosts!$A:$A,0),MATCH(Places!G$1,Hosts!$1:$1,0))</f>
        <v>No</v>
      </c>
      <c r="H5075">
        <v>12</v>
      </c>
      <c r="I5075" t="str">
        <f>VLOOKUP($H5075,Neighborhoods!$A:$C,2,0)</f>
        <v>Brooklyn</v>
      </c>
      <c r="J5075" t="str">
        <f>VLOOKUP($H5075,Neighborhoods!$A:$C,3,0)</f>
        <v>Williamsburg</v>
      </c>
      <c r="K5075" t="s">
        <v>1</v>
      </c>
      <c r="L5075" t="str">
        <f t="shared" si="316"/>
        <v>Yes</v>
      </c>
      <c r="M5075">
        <v>1</v>
      </c>
      <c r="N5075" t="str" cm="1">
        <f t="array" ref="N5075">_xlfn.IFS(M5075&lt;=2,"Small",M5075&lt;=5,"Medium",M5075&gt;5,"Large")</f>
        <v>Small</v>
      </c>
      <c r="O5075" s="50">
        <v>41</v>
      </c>
      <c r="P5075" s="67">
        <f t="shared" si="317"/>
        <v>0.03</v>
      </c>
      <c r="Q5075" s="52">
        <v>4.22</v>
      </c>
      <c r="R5075" s="52" t="str" cm="1">
        <f t="array" ref="R5075">_xlfn.IFS(ROUND(Q5075,0)=5,"Excellent",ROUND(Q5075,0)=4,"Good",ROUND(Q5075,0)=3,"Ok",ROUND(Q5075,0)&lt;3,"Bad")</f>
        <v>Good</v>
      </c>
      <c r="S5075">
        <v>9</v>
      </c>
      <c r="T5075" t="str">
        <f t="shared" si="318"/>
        <v>No</v>
      </c>
      <c r="U5075" s="65">
        <v>43703</v>
      </c>
      <c r="V5075" s="65">
        <v>43913</v>
      </c>
      <c r="W5075">
        <v>61</v>
      </c>
      <c r="X5075" t="str">
        <f t="shared" si="319"/>
        <v>Active</v>
      </c>
      <c r="Y5075" t="s">
        <v>15616</v>
      </c>
    </row>
    <row r="5076" spans="1:25" x14ac:dyDescent="0.25">
      <c r="A5076">
        <v>5075</v>
      </c>
      <c r="B5076" t="s">
        <v>14281</v>
      </c>
      <c r="C5076">
        <v>3063</v>
      </c>
      <c r="D5076" t="str">
        <f>VLOOKUP($C5076,Hosts!$A:$O,10,0)</f>
        <v>New York</v>
      </c>
      <c r="E5076" s="67">
        <f>INDEX(Hosts!$A:$O,MATCH(Places!$C5076,Hosts!$A:$A,0),MATCH(Places!E$1,Hosts!$1:$1,0))</f>
        <v>1</v>
      </c>
      <c r="F5076" s="67">
        <f>INDEX(Hosts!$A:$O,MATCH(Places!$C5076,Hosts!$A:$A,0),MATCH(Places!F$1,Hosts!$1:$1,0))</f>
        <v>0.99</v>
      </c>
      <c r="G5076" s="67" t="str">
        <f>INDEX(Hosts!$A:$O,MATCH(Places!$C5076,Hosts!$A:$A,0),MATCH(Places!G$1,Hosts!$1:$1,0))</f>
        <v>No</v>
      </c>
      <c r="H5076">
        <v>8</v>
      </c>
      <c r="I5076" t="str">
        <f>VLOOKUP($H5076,Neighborhoods!$A:$C,2,0)</f>
        <v>Brooklyn</v>
      </c>
      <c r="J5076" t="str">
        <f>VLOOKUP($H5076,Neighborhoods!$A:$C,3,0)</f>
        <v>Bushwick</v>
      </c>
      <c r="K5076" t="s">
        <v>1</v>
      </c>
      <c r="L5076" t="str">
        <f t="shared" si="316"/>
        <v>Yes</v>
      </c>
      <c r="M5076">
        <v>1</v>
      </c>
      <c r="N5076" t="str" cm="1">
        <f t="array" ref="N5076">_xlfn.IFS(M5076&lt;=2,"Small",M5076&lt;=5,"Medium",M5076&gt;5,"Large")</f>
        <v>Small</v>
      </c>
      <c r="O5076" s="50">
        <v>30</v>
      </c>
      <c r="P5076" s="67">
        <f t="shared" si="317"/>
        <v>0.03</v>
      </c>
      <c r="Q5076" s="52">
        <v>5</v>
      </c>
      <c r="R5076" s="52" t="str" cm="1">
        <f t="array" ref="R5076">_xlfn.IFS(ROUND(Q5076,0)=5,"Excellent",ROUND(Q5076,0)=4,"Good",ROUND(Q5076,0)=3,"Ok",ROUND(Q5076,0)&lt;3,"Bad")</f>
        <v>Excellent</v>
      </c>
      <c r="S5076">
        <v>4</v>
      </c>
      <c r="T5076" t="str">
        <f t="shared" si="318"/>
        <v>No</v>
      </c>
      <c r="U5076" s="65">
        <v>43840</v>
      </c>
      <c r="V5076" s="65">
        <v>44013</v>
      </c>
      <c r="W5076">
        <v>85</v>
      </c>
      <c r="X5076" t="str">
        <f t="shared" si="319"/>
        <v>Active</v>
      </c>
      <c r="Y5076" t="s">
        <v>15616</v>
      </c>
    </row>
    <row r="5077" spans="1:25" x14ac:dyDescent="0.25">
      <c r="A5077">
        <v>5076</v>
      </c>
      <c r="B5077" t="s">
        <v>15388</v>
      </c>
      <c r="C5077">
        <v>2535</v>
      </c>
      <c r="D5077" t="str">
        <f>VLOOKUP($C5077,Hosts!$A:$O,10,0)</f>
        <v>New York</v>
      </c>
      <c r="E5077" s="67">
        <f>INDEX(Hosts!$A:$O,MATCH(Places!$C5077,Hosts!$A:$A,0),MATCH(Places!E$1,Hosts!$1:$1,0))</f>
        <v>1</v>
      </c>
      <c r="F5077" s="67">
        <f>INDEX(Hosts!$A:$O,MATCH(Places!$C5077,Hosts!$A:$A,0),MATCH(Places!F$1,Hosts!$1:$1,0))</f>
        <v>0.96</v>
      </c>
      <c r="G5077" s="67" t="str">
        <f>INDEX(Hosts!$A:$O,MATCH(Places!$C5077,Hosts!$A:$A,0),MATCH(Places!G$1,Hosts!$1:$1,0))</f>
        <v>Yes</v>
      </c>
      <c r="H5077">
        <v>10</v>
      </c>
      <c r="I5077" t="str">
        <f>VLOOKUP($H5077,Neighborhoods!$A:$C,2,0)</f>
        <v>Brooklyn</v>
      </c>
      <c r="J5077" t="str">
        <f>VLOOKUP($H5077,Neighborhoods!$A:$C,3,0)</f>
        <v>East Flatbush</v>
      </c>
      <c r="K5077" t="s">
        <v>11822</v>
      </c>
      <c r="L5077" t="str">
        <f t="shared" si="316"/>
        <v>No</v>
      </c>
      <c r="M5077">
        <v>2</v>
      </c>
      <c r="N5077" t="str" cm="1">
        <f t="array" ref="N5077">_xlfn.IFS(M5077&lt;=2,"Small",M5077&lt;=5,"Medium",M5077&gt;5,"Large")</f>
        <v>Small</v>
      </c>
      <c r="O5077" s="50">
        <v>117</v>
      </c>
      <c r="P5077" s="67">
        <f t="shared" si="317"/>
        <v>0.03</v>
      </c>
      <c r="Q5077" s="52">
        <v>4.8899999999999997</v>
      </c>
      <c r="R5077" s="52" t="str" cm="1">
        <f t="array" ref="R5077">_xlfn.IFS(ROUND(Q5077,0)=5,"Excellent",ROUND(Q5077,0)=4,"Good",ROUND(Q5077,0)=3,"Ok",ROUND(Q5077,0)&lt;3,"Bad")</f>
        <v>Excellent</v>
      </c>
      <c r="S5077">
        <v>57</v>
      </c>
      <c r="T5077" t="str">
        <f t="shared" si="318"/>
        <v>No</v>
      </c>
      <c r="U5077" s="65">
        <v>43681</v>
      </c>
      <c r="V5077" s="65">
        <v>44055</v>
      </c>
      <c r="W5077">
        <v>78</v>
      </c>
      <c r="X5077" t="str">
        <f t="shared" si="319"/>
        <v>Active</v>
      </c>
      <c r="Y5077" t="s">
        <v>15615</v>
      </c>
    </row>
    <row r="5078" spans="1:25" x14ac:dyDescent="0.25">
      <c r="A5078">
        <v>5077</v>
      </c>
      <c r="B5078" t="s">
        <v>13242</v>
      </c>
      <c r="C5078">
        <v>2990</v>
      </c>
      <c r="D5078" t="str">
        <f>VLOOKUP($C5078,Hosts!$A:$O,10,0)</f>
        <v>New York</v>
      </c>
      <c r="E5078" s="67">
        <f>INDEX(Hosts!$A:$O,MATCH(Places!$C5078,Hosts!$A:$A,0),MATCH(Places!E$1,Hosts!$1:$1,0))</f>
        <v>1</v>
      </c>
      <c r="F5078" s="67">
        <f>INDEX(Hosts!$A:$O,MATCH(Places!$C5078,Hosts!$A:$A,0),MATCH(Places!F$1,Hosts!$1:$1,0))</f>
        <v>0.92</v>
      </c>
      <c r="G5078" s="67" t="str">
        <f>INDEX(Hosts!$A:$O,MATCH(Places!$C5078,Hosts!$A:$A,0),MATCH(Places!G$1,Hosts!$1:$1,0))</f>
        <v>No</v>
      </c>
      <c r="H5078">
        <v>19</v>
      </c>
      <c r="I5078" t="str">
        <f>VLOOKUP($H5078,Neighborhoods!$A:$C,2,0)</f>
        <v>Manhattan</v>
      </c>
      <c r="J5078" t="str">
        <f>VLOOKUP($H5078,Neighborhoods!$A:$C,3,0)</f>
        <v>Upper East Side</v>
      </c>
      <c r="K5078" t="s">
        <v>11822</v>
      </c>
      <c r="L5078" t="str">
        <f t="shared" si="316"/>
        <v>No</v>
      </c>
      <c r="M5078">
        <v>3</v>
      </c>
      <c r="N5078" t="str" cm="1">
        <f t="array" ref="N5078">_xlfn.IFS(M5078&lt;=2,"Small",M5078&lt;=5,"Medium",M5078&gt;5,"Large")</f>
        <v>Medium</v>
      </c>
      <c r="O5078" s="50">
        <v>198</v>
      </c>
      <c r="P5078" s="67">
        <f t="shared" si="317"/>
        <v>0.03</v>
      </c>
      <c r="Q5078" s="52">
        <v>4.8</v>
      </c>
      <c r="R5078" s="52" t="str" cm="1">
        <f t="array" ref="R5078">_xlfn.IFS(ROUND(Q5078,0)=5,"Excellent",ROUND(Q5078,0)=4,"Good",ROUND(Q5078,0)=3,"Ok",ROUND(Q5078,0)&lt;3,"Bad")</f>
        <v>Excellent</v>
      </c>
      <c r="S5078">
        <v>30</v>
      </c>
      <c r="T5078" t="str">
        <f t="shared" si="318"/>
        <v>No</v>
      </c>
      <c r="U5078" s="65">
        <v>43769</v>
      </c>
      <c r="V5078" s="65">
        <v>44027</v>
      </c>
      <c r="W5078">
        <v>0</v>
      </c>
      <c r="X5078" t="str">
        <f t="shared" si="319"/>
        <v>Inactive</v>
      </c>
      <c r="Y5078" t="s">
        <v>15616</v>
      </c>
    </row>
    <row r="5079" spans="1:25" x14ac:dyDescent="0.25">
      <c r="A5079">
        <v>5078</v>
      </c>
      <c r="B5079" t="s">
        <v>14348</v>
      </c>
      <c r="C5079">
        <v>2482</v>
      </c>
      <c r="D5079" t="str">
        <f>VLOOKUP($C5079,Hosts!$A:$O,10,0)</f>
        <v>New York</v>
      </c>
      <c r="E5079" s="67">
        <f>INDEX(Hosts!$A:$O,MATCH(Places!$C5079,Hosts!$A:$A,0),MATCH(Places!E$1,Hosts!$1:$1,0))</f>
        <v>1</v>
      </c>
      <c r="F5079" s="67">
        <f>INDEX(Hosts!$A:$O,MATCH(Places!$C5079,Hosts!$A:$A,0),MATCH(Places!F$1,Hosts!$1:$1,0))</f>
        <v>0.65</v>
      </c>
      <c r="G5079" s="67" t="str">
        <f>INDEX(Hosts!$A:$O,MATCH(Places!$C5079,Hosts!$A:$A,0),MATCH(Places!G$1,Hosts!$1:$1,0))</f>
        <v>No</v>
      </c>
      <c r="H5079">
        <v>12</v>
      </c>
      <c r="I5079" t="str">
        <f>VLOOKUP($H5079,Neighborhoods!$A:$C,2,0)</f>
        <v>Brooklyn</v>
      </c>
      <c r="J5079" t="str">
        <f>VLOOKUP($H5079,Neighborhoods!$A:$C,3,0)</f>
        <v>Williamsburg</v>
      </c>
      <c r="K5079" t="s">
        <v>11822</v>
      </c>
      <c r="L5079" t="str">
        <f t="shared" si="316"/>
        <v>No</v>
      </c>
      <c r="M5079">
        <v>4</v>
      </c>
      <c r="N5079" t="str" cm="1">
        <f t="array" ref="N5079">_xlfn.IFS(M5079&lt;=2,"Small",M5079&lt;=5,"Medium",M5079&gt;5,"Large")</f>
        <v>Medium</v>
      </c>
      <c r="O5079" s="50">
        <v>182</v>
      </c>
      <c r="P5079" s="67">
        <f t="shared" si="317"/>
        <v>0.03</v>
      </c>
      <c r="Q5079" s="52">
        <v>4.8</v>
      </c>
      <c r="R5079" s="52" t="str" cm="1">
        <f t="array" ref="R5079">_xlfn.IFS(ROUND(Q5079,0)=5,"Excellent",ROUND(Q5079,0)=4,"Good",ROUND(Q5079,0)=3,"Ok",ROUND(Q5079,0)&lt;3,"Bad")</f>
        <v>Excellent</v>
      </c>
      <c r="S5079">
        <v>10</v>
      </c>
      <c r="T5079" t="str">
        <f t="shared" si="318"/>
        <v>No</v>
      </c>
      <c r="U5079" s="65">
        <v>43671</v>
      </c>
      <c r="V5079" s="65">
        <v>43878</v>
      </c>
      <c r="W5079">
        <v>365</v>
      </c>
      <c r="X5079" t="str">
        <f t="shared" si="319"/>
        <v>Active</v>
      </c>
      <c r="Y5079" t="s">
        <v>15615</v>
      </c>
    </row>
    <row r="5080" spans="1:25" x14ac:dyDescent="0.25">
      <c r="A5080">
        <v>5079</v>
      </c>
      <c r="B5080" t="s">
        <v>14891</v>
      </c>
      <c r="C5080">
        <v>2383</v>
      </c>
      <c r="D5080" t="str">
        <f>VLOOKUP($C5080,Hosts!$A:$O,10,0)</f>
        <v>New York</v>
      </c>
      <c r="E5080" s="67">
        <f>INDEX(Hosts!$A:$O,MATCH(Places!$C5080,Hosts!$A:$A,0),MATCH(Places!E$1,Hosts!$1:$1,0))</f>
        <v>1</v>
      </c>
      <c r="F5080" s="67">
        <f>INDEX(Hosts!$A:$O,MATCH(Places!$C5080,Hosts!$A:$A,0),MATCH(Places!F$1,Hosts!$1:$1,0))</f>
        <v>0.93</v>
      </c>
      <c r="G5080" s="67" t="str">
        <f>INDEX(Hosts!$A:$O,MATCH(Places!$C5080,Hosts!$A:$A,0),MATCH(Places!G$1,Hosts!$1:$1,0))</f>
        <v>Yes</v>
      </c>
      <c r="H5080">
        <v>16</v>
      </c>
      <c r="I5080" t="str">
        <f>VLOOKUP($H5080,Neighborhoods!$A:$C,2,0)</f>
        <v>Manhattan</v>
      </c>
      <c r="J5080" t="str">
        <f>VLOOKUP($H5080,Neighborhoods!$A:$C,3,0)</f>
        <v>Harlem</v>
      </c>
      <c r="K5080" t="s">
        <v>1</v>
      </c>
      <c r="L5080" t="str">
        <f t="shared" si="316"/>
        <v>Yes</v>
      </c>
      <c r="M5080">
        <v>1</v>
      </c>
      <c r="N5080" t="str" cm="1">
        <f t="array" ref="N5080">_xlfn.IFS(M5080&lt;=2,"Small",M5080&lt;=5,"Medium",M5080&gt;5,"Large")</f>
        <v>Small</v>
      </c>
      <c r="O5080" s="50">
        <v>35</v>
      </c>
      <c r="P5080" s="67">
        <f t="shared" si="317"/>
        <v>0.03</v>
      </c>
      <c r="Q5080" s="52">
        <v>5</v>
      </c>
      <c r="R5080" s="52" t="str" cm="1">
        <f t="array" ref="R5080">_xlfn.IFS(ROUND(Q5080,0)=5,"Excellent",ROUND(Q5080,0)=4,"Good",ROUND(Q5080,0)=3,"Ok",ROUND(Q5080,0)&lt;3,"Bad")</f>
        <v>Excellent</v>
      </c>
      <c r="S5080">
        <v>7</v>
      </c>
      <c r="T5080" t="str">
        <f t="shared" si="318"/>
        <v>No</v>
      </c>
      <c r="U5080" s="65">
        <v>43794</v>
      </c>
      <c r="V5080" s="65">
        <v>43923</v>
      </c>
      <c r="W5080">
        <v>81</v>
      </c>
      <c r="X5080" t="str">
        <f t="shared" si="319"/>
        <v>Active</v>
      </c>
      <c r="Y5080" t="s">
        <v>15615</v>
      </c>
    </row>
    <row r="5081" spans="1:25" x14ac:dyDescent="0.25">
      <c r="A5081">
        <v>5080</v>
      </c>
      <c r="B5081" t="s">
        <v>13380</v>
      </c>
      <c r="C5081">
        <v>3948</v>
      </c>
      <c r="D5081" t="str">
        <f>VLOOKUP($C5081,Hosts!$A:$O,10,0)</f>
        <v>New York</v>
      </c>
      <c r="E5081" s="67">
        <f>INDEX(Hosts!$A:$O,MATCH(Places!$C5081,Hosts!$A:$A,0),MATCH(Places!E$1,Hosts!$1:$1,0))</f>
        <v>0.9</v>
      </c>
      <c r="F5081" s="67">
        <f>INDEX(Hosts!$A:$O,MATCH(Places!$C5081,Hosts!$A:$A,0),MATCH(Places!F$1,Hosts!$1:$1,0))</f>
        <v>0.9</v>
      </c>
      <c r="G5081" s="67" t="str">
        <f>INDEX(Hosts!$A:$O,MATCH(Places!$C5081,Hosts!$A:$A,0),MATCH(Places!G$1,Hosts!$1:$1,0))</f>
        <v>No</v>
      </c>
      <c r="H5081">
        <v>24</v>
      </c>
      <c r="I5081" t="str">
        <f>VLOOKUP($H5081,Neighborhoods!$A:$C,2,0)</f>
        <v>Queens</v>
      </c>
      <c r="J5081" t="str">
        <f>VLOOKUP($H5081,Neighborhoods!$A:$C,3,0)</f>
        <v>Long Island City</v>
      </c>
      <c r="K5081" t="s">
        <v>11822</v>
      </c>
      <c r="L5081" t="str">
        <f t="shared" si="316"/>
        <v>No</v>
      </c>
      <c r="M5081">
        <v>10</v>
      </c>
      <c r="N5081" t="str" cm="1">
        <f t="array" ref="N5081">_xlfn.IFS(M5081&lt;=2,"Small",M5081&lt;=5,"Medium",M5081&gt;5,"Large")</f>
        <v>Large</v>
      </c>
      <c r="O5081" s="50">
        <v>210</v>
      </c>
      <c r="P5081" s="67">
        <f t="shared" si="317"/>
        <v>0.04</v>
      </c>
      <c r="Q5081" s="52">
        <v>4.88</v>
      </c>
      <c r="R5081" s="52" t="str" cm="1">
        <f t="array" ref="R5081">_xlfn.IFS(ROUND(Q5081,0)=5,"Excellent",ROUND(Q5081,0)=4,"Good",ROUND(Q5081,0)=3,"Ok",ROUND(Q5081,0)&lt;3,"Bad")</f>
        <v>Excellent</v>
      </c>
      <c r="S5081">
        <v>33</v>
      </c>
      <c r="T5081" t="str">
        <f t="shared" si="318"/>
        <v>No</v>
      </c>
      <c r="U5081" s="65">
        <v>43693</v>
      </c>
      <c r="V5081" s="65">
        <v>44044</v>
      </c>
      <c r="W5081">
        <v>251</v>
      </c>
      <c r="X5081" t="str">
        <f t="shared" si="319"/>
        <v>Active</v>
      </c>
      <c r="Y5081" t="s">
        <v>15615</v>
      </c>
    </row>
    <row r="5082" spans="1:25" x14ac:dyDescent="0.25">
      <c r="A5082">
        <v>5081</v>
      </c>
      <c r="B5082" t="s">
        <v>15187</v>
      </c>
      <c r="C5082">
        <v>2850</v>
      </c>
      <c r="D5082" t="str">
        <f>VLOOKUP($C5082,Hosts!$A:$O,10,0)</f>
        <v>New York</v>
      </c>
      <c r="E5082" s="67">
        <f>INDEX(Hosts!$A:$O,MATCH(Places!$C5082,Hosts!$A:$A,0),MATCH(Places!E$1,Hosts!$1:$1,0))</f>
        <v>0.8</v>
      </c>
      <c r="F5082" s="67">
        <f>INDEX(Hosts!$A:$O,MATCH(Places!$C5082,Hosts!$A:$A,0),MATCH(Places!F$1,Hosts!$1:$1,0))</f>
        <v>0.98</v>
      </c>
      <c r="G5082" s="67" t="str">
        <f>INDEX(Hosts!$A:$O,MATCH(Places!$C5082,Hosts!$A:$A,0),MATCH(Places!G$1,Hosts!$1:$1,0))</f>
        <v>Yes</v>
      </c>
      <c r="H5082">
        <v>22</v>
      </c>
      <c r="I5082" t="str">
        <f>VLOOKUP($H5082,Neighborhoods!$A:$C,2,0)</f>
        <v>Queens</v>
      </c>
      <c r="J5082" t="str">
        <f>VLOOKUP($H5082,Neighborhoods!$A:$C,3,0)</f>
        <v>Flushing</v>
      </c>
      <c r="K5082" t="s">
        <v>1</v>
      </c>
      <c r="L5082" t="str">
        <f t="shared" si="316"/>
        <v>Yes</v>
      </c>
      <c r="M5082">
        <v>3</v>
      </c>
      <c r="N5082" t="str" cm="1">
        <f t="array" ref="N5082">_xlfn.IFS(M5082&lt;=2,"Small",M5082&lt;=5,"Medium",M5082&gt;5,"Large")</f>
        <v>Medium</v>
      </c>
      <c r="O5082" s="50">
        <v>50</v>
      </c>
      <c r="P5082" s="67">
        <f t="shared" si="317"/>
        <v>0.03</v>
      </c>
      <c r="Q5082" s="52">
        <v>4.7300000000000004</v>
      </c>
      <c r="R5082" s="52" t="str" cm="1">
        <f t="array" ref="R5082">_xlfn.IFS(ROUND(Q5082,0)=5,"Excellent",ROUND(Q5082,0)=4,"Good",ROUND(Q5082,0)=3,"Ok",ROUND(Q5082,0)&lt;3,"Bad")</f>
        <v>Excellent</v>
      </c>
      <c r="S5082">
        <v>11</v>
      </c>
      <c r="T5082" t="str">
        <f t="shared" si="318"/>
        <v>No</v>
      </c>
      <c r="U5082" s="65">
        <v>43689</v>
      </c>
      <c r="V5082" s="65">
        <v>43877</v>
      </c>
      <c r="W5082">
        <v>90</v>
      </c>
      <c r="X5082" t="str">
        <f t="shared" si="319"/>
        <v>Active</v>
      </c>
      <c r="Y5082" t="s">
        <v>15615</v>
      </c>
    </row>
    <row r="5083" spans="1:25" x14ac:dyDescent="0.25">
      <c r="A5083">
        <v>5082</v>
      </c>
      <c r="B5083" t="s">
        <v>14569</v>
      </c>
      <c r="C5083">
        <v>3869</v>
      </c>
      <c r="D5083" t="str">
        <f>VLOOKUP($C5083,Hosts!$A:$O,10,0)</f>
        <v>New York</v>
      </c>
      <c r="E5083" s="67">
        <f>INDEX(Hosts!$A:$O,MATCH(Places!$C5083,Hosts!$A:$A,0),MATCH(Places!E$1,Hosts!$1:$1,0))</f>
        <v>0.8</v>
      </c>
      <c r="F5083" s="67">
        <f>INDEX(Hosts!$A:$O,MATCH(Places!$C5083,Hosts!$A:$A,0),MATCH(Places!F$1,Hosts!$1:$1,0))</f>
        <v>0.94</v>
      </c>
      <c r="G5083" s="67" t="str">
        <f>INDEX(Hosts!$A:$O,MATCH(Places!$C5083,Hosts!$A:$A,0),MATCH(Places!G$1,Hosts!$1:$1,0))</f>
        <v>No</v>
      </c>
      <c r="H5083">
        <v>17</v>
      </c>
      <c r="I5083" t="str">
        <f>VLOOKUP($H5083,Neighborhoods!$A:$C,2,0)</f>
        <v>Manhattan</v>
      </c>
      <c r="J5083" t="str">
        <f>VLOOKUP($H5083,Neighborhoods!$A:$C,3,0)</f>
        <v>Hell's Kitchen</v>
      </c>
      <c r="K5083" t="s">
        <v>11822</v>
      </c>
      <c r="L5083" t="str">
        <f t="shared" si="316"/>
        <v>No</v>
      </c>
      <c r="M5083">
        <v>4</v>
      </c>
      <c r="N5083" t="str" cm="1">
        <f t="array" ref="N5083">_xlfn.IFS(M5083&lt;=2,"Small",M5083&lt;=5,"Medium",M5083&gt;5,"Large")</f>
        <v>Medium</v>
      </c>
      <c r="O5083" s="50">
        <v>85</v>
      </c>
      <c r="P5083" s="67">
        <f t="shared" si="317"/>
        <v>0.03</v>
      </c>
      <c r="Q5083" s="52">
        <v>4.8099999999999996</v>
      </c>
      <c r="R5083" s="52" t="str" cm="1">
        <f t="array" ref="R5083">_xlfn.IFS(ROUND(Q5083,0)=5,"Excellent",ROUND(Q5083,0)=4,"Good",ROUND(Q5083,0)=3,"Ok",ROUND(Q5083,0)&lt;3,"Bad")</f>
        <v>Excellent</v>
      </c>
      <c r="S5083">
        <v>31</v>
      </c>
      <c r="T5083" t="str">
        <f t="shared" si="318"/>
        <v>No</v>
      </c>
      <c r="U5083" s="65">
        <v>43688</v>
      </c>
      <c r="V5083" s="65">
        <v>44022</v>
      </c>
      <c r="W5083">
        <v>175</v>
      </c>
      <c r="X5083" t="str">
        <f t="shared" si="319"/>
        <v>Active</v>
      </c>
      <c r="Y5083" t="s">
        <v>15615</v>
      </c>
    </row>
    <row r="5084" spans="1:25" x14ac:dyDescent="0.25">
      <c r="A5084">
        <v>5083</v>
      </c>
      <c r="B5084" t="s">
        <v>14333</v>
      </c>
      <c r="C5084">
        <v>3947</v>
      </c>
      <c r="D5084" t="str">
        <f>VLOOKUP($C5084,Hosts!$A:$O,10,0)</f>
        <v>New York</v>
      </c>
      <c r="E5084" s="67">
        <f>INDEX(Hosts!$A:$O,MATCH(Places!$C5084,Hosts!$A:$A,0),MATCH(Places!E$1,Hosts!$1:$1,0))</f>
        <v>1</v>
      </c>
      <c r="F5084" s="67">
        <f>INDEX(Hosts!$A:$O,MATCH(Places!$C5084,Hosts!$A:$A,0),MATCH(Places!F$1,Hosts!$1:$1,0))</f>
        <v>1</v>
      </c>
      <c r="G5084" s="67" t="str">
        <f>INDEX(Hosts!$A:$O,MATCH(Places!$C5084,Hosts!$A:$A,0),MATCH(Places!G$1,Hosts!$1:$1,0))</f>
        <v>Yes</v>
      </c>
      <c r="H5084">
        <v>21</v>
      </c>
      <c r="I5084" t="str">
        <f>VLOOKUP($H5084,Neighborhoods!$A:$C,2,0)</f>
        <v>Queens</v>
      </c>
      <c r="J5084" t="str">
        <f>VLOOKUP($H5084,Neighborhoods!$A:$C,3,0)</f>
        <v>Astoria</v>
      </c>
      <c r="K5084" t="s">
        <v>1</v>
      </c>
      <c r="L5084" t="str">
        <f t="shared" si="316"/>
        <v>Yes</v>
      </c>
      <c r="M5084">
        <v>2</v>
      </c>
      <c r="N5084" t="str" cm="1">
        <f t="array" ref="N5084">_xlfn.IFS(M5084&lt;=2,"Small",M5084&lt;=5,"Medium",M5084&gt;5,"Large")</f>
        <v>Small</v>
      </c>
      <c r="O5084" s="50">
        <v>53</v>
      </c>
      <c r="P5084" s="67">
        <f t="shared" si="317"/>
        <v>0.03</v>
      </c>
      <c r="Q5084" s="52">
        <v>5</v>
      </c>
      <c r="R5084" s="52" t="str" cm="1">
        <f t="array" ref="R5084">_xlfn.IFS(ROUND(Q5084,0)=5,"Excellent",ROUND(Q5084,0)=4,"Good",ROUND(Q5084,0)=3,"Ok",ROUND(Q5084,0)&lt;3,"Bad")</f>
        <v>Excellent</v>
      </c>
      <c r="S5084">
        <v>13</v>
      </c>
      <c r="T5084" t="str">
        <f t="shared" si="318"/>
        <v>No</v>
      </c>
      <c r="U5084" s="65">
        <v>43751</v>
      </c>
      <c r="V5084" s="65">
        <v>44055</v>
      </c>
      <c r="W5084">
        <v>15</v>
      </c>
      <c r="X5084" t="str">
        <f t="shared" si="319"/>
        <v>Active</v>
      </c>
      <c r="Y5084" t="s">
        <v>15615</v>
      </c>
    </row>
    <row r="5085" spans="1:25" x14ac:dyDescent="0.25">
      <c r="A5085">
        <v>5084</v>
      </c>
      <c r="B5085" t="s">
        <v>13719</v>
      </c>
      <c r="C5085">
        <v>1716</v>
      </c>
      <c r="D5085" t="str">
        <f>VLOOKUP($C5085,Hosts!$A:$O,10,0)</f>
        <v>New York</v>
      </c>
      <c r="E5085" s="67">
        <f>INDEX(Hosts!$A:$O,MATCH(Places!$C5085,Hosts!$A:$A,0),MATCH(Places!E$1,Hosts!$1:$1,0))</f>
        <v>0.5</v>
      </c>
      <c r="F5085" s="67">
        <f>INDEX(Hosts!$A:$O,MATCH(Places!$C5085,Hosts!$A:$A,0),MATCH(Places!F$1,Hosts!$1:$1,0))</f>
        <v>0.77</v>
      </c>
      <c r="G5085" s="67" t="str">
        <f>INDEX(Hosts!$A:$O,MATCH(Places!$C5085,Hosts!$A:$A,0),MATCH(Places!G$1,Hosts!$1:$1,0))</f>
        <v>No</v>
      </c>
      <c r="H5085">
        <v>12</v>
      </c>
      <c r="I5085" t="str">
        <f>VLOOKUP($H5085,Neighborhoods!$A:$C,2,0)</f>
        <v>Brooklyn</v>
      </c>
      <c r="J5085" t="str">
        <f>VLOOKUP($H5085,Neighborhoods!$A:$C,3,0)</f>
        <v>Williamsburg</v>
      </c>
      <c r="K5085" t="s">
        <v>11822</v>
      </c>
      <c r="L5085" t="str">
        <f t="shared" si="316"/>
        <v>No</v>
      </c>
      <c r="M5085">
        <v>3</v>
      </c>
      <c r="N5085" t="str" cm="1">
        <f t="array" ref="N5085">_xlfn.IFS(M5085&lt;=2,"Small",M5085&lt;=5,"Medium",M5085&gt;5,"Large")</f>
        <v>Medium</v>
      </c>
      <c r="O5085" s="50">
        <v>195</v>
      </c>
      <c r="P5085" s="67">
        <f t="shared" si="317"/>
        <v>0.03</v>
      </c>
      <c r="Q5085" s="52">
        <v>5</v>
      </c>
      <c r="R5085" s="52" t="str" cm="1">
        <f t="array" ref="R5085">_xlfn.IFS(ROUND(Q5085,0)=5,"Excellent",ROUND(Q5085,0)=4,"Good",ROUND(Q5085,0)=3,"Ok",ROUND(Q5085,0)&lt;3,"Bad")</f>
        <v>Excellent</v>
      </c>
      <c r="S5085">
        <v>4</v>
      </c>
      <c r="T5085" t="str">
        <f t="shared" si="318"/>
        <v>No</v>
      </c>
      <c r="U5085" s="65">
        <v>43814</v>
      </c>
      <c r="V5085" s="65">
        <v>43874</v>
      </c>
      <c r="W5085">
        <v>364</v>
      </c>
      <c r="X5085" t="str">
        <f t="shared" si="319"/>
        <v>Active</v>
      </c>
      <c r="Y5085" t="s">
        <v>15615</v>
      </c>
    </row>
    <row r="5086" spans="1:25" x14ac:dyDescent="0.25">
      <c r="A5086">
        <v>5085</v>
      </c>
      <c r="B5086" t="s">
        <v>14581</v>
      </c>
      <c r="C5086">
        <v>3934</v>
      </c>
      <c r="D5086" t="str">
        <f>VLOOKUP($C5086,Hosts!$A:$O,10,0)</f>
        <v>New York</v>
      </c>
      <c r="E5086" s="67">
        <f>INDEX(Hosts!$A:$O,MATCH(Places!$C5086,Hosts!$A:$A,0),MATCH(Places!E$1,Hosts!$1:$1,0))</f>
        <v>1</v>
      </c>
      <c r="F5086" s="67">
        <f>INDEX(Hosts!$A:$O,MATCH(Places!$C5086,Hosts!$A:$A,0),MATCH(Places!F$1,Hosts!$1:$1,0))</f>
        <v>0.99</v>
      </c>
      <c r="G5086" s="67" t="str">
        <f>INDEX(Hosts!$A:$O,MATCH(Places!$C5086,Hosts!$A:$A,0),MATCH(Places!G$1,Hosts!$1:$1,0))</f>
        <v>Yes</v>
      </c>
      <c r="H5086">
        <v>7</v>
      </c>
      <c r="I5086" t="str">
        <f>VLOOKUP($H5086,Neighborhoods!$A:$C,2,0)</f>
        <v>Brooklyn</v>
      </c>
      <c r="J5086" t="str">
        <f>VLOOKUP($H5086,Neighborhoods!$A:$C,3,0)</f>
        <v>Bedford-Stuyvesant</v>
      </c>
      <c r="K5086" t="s">
        <v>1</v>
      </c>
      <c r="L5086" t="str">
        <f t="shared" si="316"/>
        <v>Yes</v>
      </c>
      <c r="M5086">
        <v>1</v>
      </c>
      <c r="N5086" t="str" cm="1">
        <f t="array" ref="N5086">_xlfn.IFS(M5086&lt;=2,"Small",M5086&lt;=5,"Medium",M5086&gt;5,"Large")</f>
        <v>Small</v>
      </c>
      <c r="O5086" s="50">
        <v>55</v>
      </c>
      <c r="P5086" s="67">
        <f t="shared" si="317"/>
        <v>0.03</v>
      </c>
      <c r="Q5086" s="52">
        <v>4.6399999999999997</v>
      </c>
      <c r="R5086" s="52" t="str" cm="1">
        <f t="array" ref="R5086">_xlfn.IFS(ROUND(Q5086,0)=5,"Excellent",ROUND(Q5086,0)=4,"Good",ROUND(Q5086,0)=3,"Ok",ROUND(Q5086,0)&lt;3,"Bad")</f>
        <v>Excellent</v>
      </c>
      <c r="S5086">
        <v>28</v>
      </c>
      <c r="T5086" t="str">
        <f t="shared" si="318"/>
        <v>No</v>
      </c>
      <c r="U5086" s="65">
        <v>43686</v>
      </c>
      <c r="V5086" s="65">
        <v>44051</v>
      </c>
      <c r="W5086">
        <v>173</v>
      </c>
      <c r="X5086" t="str">
        <f t="shared" si="319"/>
        <v>Active</v>
      </c>
      <c r="Y5086" t="s">
        <v>15616</v>
      </c>
    </row>
    <row r="5087" spans="1:25" x14ac:dyDescent="0.25">
      <c r="A5087">
        <v>5086</v>
      </c>
      <c r="B5087" t="s">
        <v>14089</v>
      </c>
      <c r="C5087">
        <v>1298</v>
      </c>
      <c r="D5087" t="str">
        <f>VLOOKUP($C5087,Hosts!$A:$O,10,0)</f>
        <v>New York</v>
      </c>
      <c r="E5087" s="67">
        <f>INDEX(Hosts!$A:$O,MATCH(Places!$C5087,Hosts!$A:$A,0),MATCH(Places!E$1,Hosts!$1:$1,0))</f>
        <v>1</v>
      </c>
      <c r="F5087" s="67">
        <f>INDEX(Hosts!$A:$O,MATCH(Places!$C5087,Hosts!$A:$A,0),MATCH(Places!F$1,Hosts!$1:$1,0))</f>
        <v>0.6</v>
      </c>
      <c r="G5087" s="67" t="str">
        <f>INDEX(Hosts!$A:$O,MATCH(Places!$C5087,Hosts!$A:$A,0),MATCH(Places!G$1,Hosts!$1:$1,0))</f>
        <v>No</v>
      </c>
      <c r="H5087">
        <v>12</v>
      </c>
      <c r="I5087" t="str">
        <f>VLOOKUP($H5087,Neighborhoods!$A:$C,2,0)</f>
        <v>Brooklyn</v>
      </c>
      <c r="J5087" t="str">
        <f>VLOOKUP($H5087,Neighborhoods!$A:$C,3,0)</f>
        <v>Williamsburg</v>
      </c>
      <c r="K5087" t="s">
        <v>1</v>
      </c>
      <c r="L5087" t="str">
        <f t="shared" si="316"/>
        <v>Yes</v>
      </c>
      <c r="M5087">
        <v>1</v>
      </c>
      <c r="N5087" t="str" cm="1">
        <f t="array" ref="N5087">_xlfn.IFS(M5087&lt;=2,"Small",M5087&lt;=5,"Medium",M5087&gt;5,"Large")</f>
        <v>Small</v>
      </c>
      <c r="O5087" s="50">
        <v>65</v>
      </c>
      <c r="P5087" s="67">
        <f t="shared" si="317"/>
        <v>0.03</v>
      </c>
      <c r="Q5087" s="52">
        <v>5</v>
      </c>
      <c r="R5087" s="52" t="str" cm="1">
        <f t="array" ref="R5087">_xlfn.IFS(ROUND(Q5087,0)=5,"Excellent",ROUND(Q5087,0)=4,"Good",ROUND(Q5087,0)=3,"Ok",ROUND(Q5087,0)&lt;3,"Bad")</f>
        <v>Excellent</v>
      </c>
      <c r="S5087">
        <v>4</v>
      </c>
      <c r="T5087" t="str">
        <f t="shared" si="318"/>
        <v>No</v>
      </c>
      <c r="U5087" s="65">
        <v>43716</v>
      </c>
      <c r="V5087" s="65">
        <v>43757</v>
      </c>
      <c r="W5087">
        <v>73</v>
      </c>
      <c r="X5087" t="str">
        <f t="shared" si="319"/>
        <v>Active</v>
      </c>
      <c r="Y5087" t="s">
        <v>15615</v>
      </c>
    </row>
    <row r="5088" spans="1:25" x14ac:dyDescent="0.25">
      <c r="A5088">
        <v>5087</v>
      </c>
      <c r="B5088" t="s">
        <v>13229</v>
      </c>
      <c r="C5088">
        <v>3934</v>
      </c>
      <c r="D5088" t="str">
        <f>VLOOKUP($C5088,Hosts!$A:$O,10,0)</f>
        <v>New York</v>
      </c>
      <c r="E5088" s="67">
        <f>INDEX(Hosts!$A:$O,MATCH(Places!$C5088,Hosts!$A:$A,0),MATCH(Places!E$1,Hosts!$1:$1,0))</f>
        <v>1</v>
      </c>
      <c r="F5088" s="67">
        <f>INDEX(Hosts!$A:$O,MATCH(Places!$C5088,Hosts!$A:$A,0),MATCH(Places!F$1,Hosts!$1:$1,0))</f>
        <v>0.99</v>
      </c>
      <c r="G5088" s="67" t="str">
        <f>INDEX(Hosts!$A:$O,MATCH(Places!$C5088,Hosts!$A:$A,0),MATCH(Places!G$1,Hosts!$1:$1,0))</f>
        <v>Yes</v>
      </c>
      <c r="H5088">
        <v>7</v>
      </c>
      <c r="I5088" t="str">
        <f>VLOOKUP($H5088,Neighborhoods!$A:$C,2,0)</f>
        <v>Brooklyn</v>
      </c>
      <c r="J5088" t="str">
        <f>VLOOKUP($H5088,Neighborhoods!$A:$C,3,0)</f>
        <v>Bedford-Stuyvesant</v>
      </c>
      <c r="K5088" t="s">
        <v>1</v>
      </c>
      <c r="L5088" t="str">
        <f t="shared" si="316"/>
        <v>Yes</v>
      </c>
      <c r="M5088">
        <v>1</v>
      </c>
      <c r="N5088" t="str" cm="1">
        <f t="array" ref="N5088">_xlfn.IFS(M5088&lt;=2,"Small",M5088&lt;=5,"Medium",M5088&gt;5,"Large")</f>
        <v>Small</v>
      </c>
      <c r="O5088" s="50">
        <v>55</v>
      </c>
      <c r="P5088" s="67">
        <f t="shared" si="317"/>
        <v>0.03</v>
      </c>
      <c r="Q5088" s="52">
        <v>5</v>
      </c>
      <c r="R5088" s="52" t="str" cm="1">
        <f t="array" ref="R5088">_xlfn.IFS(ROUND(Q5088,0)=5,"Excellent",ROUND(Q5088,0)=4,"Good",ROUND(Q5088,0)=3,"Ok",ROUND(Q5088,0)&lt;3,"Bad")</f>
        <v>Excellent</v>
      </c>
      <c r="S5088">
        <v>39</v>
      </c>
      <c r="T5088" t="str">
        <f t="shared" si="318"/>
        <v>No</v>
      </c>
      <c r="U5088" s="65">
        <v>43667</v>
      </c>
      <c r="V5088" s="65">
        <v>44041</v>
      </c>
      <c r="W5088">
        <v>175</v>
      </c>
      <c r="X5088" t="str">
        <f t="shared" si="319"/>
        <v>Active</v>
      </c>
      <c r="Y5088" t="s">
        <v>15616</v>
      </c>
    </row>
    <row r="5089" spans="1:25" x14ac:dyDescent="0.25">
      <c r="A5089">
        <v>5088</v>
      </c>
      <c r="B5089" t="s">
        <v>13332</v>
      </c>
      <c r="C5089">
        <v>2287</v>
      </c>
      <c r="D5089" t="str">
        <f>VLOOKUP($C5089,Hosts!$A:$O,10,0)</f>
        <v>New York</v>
      </c>
      <c r="E5089" s="67">
        <f>INDEX(Hosts!$A:$O,MATCH(Places!$C5089,Hosts!$A:$A,0),MATCH(Places!E$1,Hosts!$1:$1,0))</f>
        <v>1</v>
      </c>
      <c r="F5089" s="67">
        <f>INDEX(Hosts!$A:$O,MATCH(Places!$C5089,Hosts!$A:$A,0),MATCH(Places!F$1,Hosts!$1:$1,0))</f>
        <v>0.79</v>
      </c>
      <c r="G5089" s="67" t="str">
        <f>INDEX(Hosts!$A:$O,MATCH(Places!$C5089,Hosts!$A:$A,0),MATCH(Places!G$1,Hosts!$1:$1,0))</f>
        <v>No</v>
      </c>
      <c r="H5089">
        <v>17</v>
      </c>
      <c r="I5089" t="str">
        <f>VLOOKUP($H5089,Neighborhoods!$A:$C,2,0)</f>
        <v>Manhattan</v>
      </c>
      <c r="J5089" t="str">
        <f>VLOOKUP($H5089,Neighborhoods!$A:$C,3,0)</f>
        <v>Hell's Kitchen</v>
      </c>
      <c r="K5089" t="s">
        <v>11822</v>
      </c>
      <c r="L5089" t="str">
        <f t="shared" si="316"/>
        <v>No</v>
      </c>
      <c r="M5089">
        <v>4</v>
      </c>
      <c r="N5089" t="str" cm="1">
        <f t="array" ref="N5089">_xlfn.IFS(M5089&lt;=2,"Small",M5089&lt;=5,"Medium",M5089&gt;5,"Large")</f>
        <v>Medium</v>
      </c>
      <c r="O5089" s="50">
        <v>425</v>
      </c>
      <c r="P5089" s="67">
        <f t="shared" si="317"/>
        <v>0.04</v>
      </c>
      <c r="Q5089" s="52">
        <v>4.82</v>
      </c>
      <c r="R5089" s="52" t="str" cm="1">
        <f t="array" ref="R5089">_xlfn.IFS(ROUND(Q5089,0)=5,"Excellent",ROUND(Q5089,0)=4,"Good",ROUND(Q5089,0)=3,"Ok",ROUND(Q5089,0)&lt;3,"Bad")</f>
        <v>Excellent</v>
      </c>
      <c r="S5089">
        <v>17</v>
      </c>
      <c r="T5089" t="str">
        <f t="shared" si="318"/>
        <v>No</v>
      </c>
      <c r="U5089" s="65">
        <v>43677</v>
      </c>
      <c r="V5089" s="65">
        <v>43849</v>
      </c>
      <c r="W5089">
        <v>0</v>
      </c>
      <c r="X5089" t="str">
        <f t="shared" si="319"/>
        <v>Inactive</v>
      </c>
      <c r="Y5089" t="s">
        <v>15615</v>
      </c>
    </row>
    <row r="5090" spans="1:25" x14ac:dyDescent="0.25">
      <c r="A5090">
        <v>5089</v>
      </c>
      <c r="B5090" t="s">
        <v>15197</v>
      </c>
      <c r="C5090">
        <v>928</v>
      </c>
      <c r="D5090" t="str">
        <f>VLOOKUP($C5090,Hosts!$A:$O,10,0)</f>
        <v>New York</v>
      </c>
      <c r="E5090" s="67">
        <f>INDEX(Hosts!$A:$O,MATCH(Places!$C5090,Hosts!$A:$A,0),MATCH(Places!E$1,Hosts!$1:$1,0))</f>
        <v>1</v>
      </c>
      <c r="F5090" s="67">
        <f>INDEX(Hosts!$A:$O,MATCH(Places!$C5090,Hosts!$A:$A,0),MATCH(Places!F$1,Hosts!$1:$1,0))</f>
        <v>0.86</v>
      </c>
      <c r="G5090" s="67" t="str">
        <f>INDEX(Hosts!$A:$O,MATCH(Places!$C5090,Hosts!$A:$A,0),MATCH(Places!G$1,Hosts!$1:$1,0))</f>
        <v>Yes</v>
      </c>
      <c r="H5090">
        <v>7</v>
      </c>
      <c r="I5090" t="str">
        <f>VLOOKUP($H5090,Neighborhoods!$A:$C,2,0)</f>
        <v>Brooklyn</v>
      </c>
      <c r="J5090" t="str">
        <f>VLOOKUP($H5090,Neighborhoods!$A:$C,3,0)</f>
        <v>Bedford-Stuyvesant</v>
      </c>
      <c r="K5090" t="s">
        <v>11822</v>
      </c>
      <c r="L5090" t="str">
        <f t="shared" si="316"/>
        <v>No</v>
      </c>
      <c r="M5090">
        <v>6</v>
      </c>
      <c r="N5090" t="str" cm="1">
        <f t="array" ref="N5090">_xlfn.IFS(M5090&lt;=2,"Small",M5090&lt;=5,"Medium",M5090&gt;5,"Large")</f>
        <v>Large</v>
      </c>
      <c r="O5090" s="50">
        <v>154</v>
      </c>
      <c r="P5090" s="67">
        <f t="shared" si="317"/>
        <v>0.03</v>
      </c>
      <c r="Q5090" s="52">
        <v>4.99</v>
      </c>
      <c r="R5090" s="52" t="str" cm="1">
        <f t="array" ref="R5090">_xlfn.IFS(ROUND(Q5090,0)=5,"Excellent",ROUND(Q5090,0)=4,"Good",ROUND(Q5090,0)=3,"Ok",ROUND(Q5090,0)&lt;3,"Bad")</f>
        <v>Excellent</v>
      </c>
      <c r="S5090">
        <v>80</v>
      </c>
      <c r="T5090" t="str">
        <f t="shared" si="318"/>
        <v>No</v>
      </c>
      <c r="U5090" s="65">
        <v>43672</v>
      </c>
      <c r="V5090" s="65">
        <v>44056</v>
      </c>
      <c r="W5090">
        <v>116</v>
      </c>
      <c r="X5090" t="str">
        <f t="shared" si="319"/>
        <v>Active</v>
      </c>
      <c r="Y5090" t="s">
        <v>15615</v>
      </c>
    </row>
    <row r="5091" spans="1:25" x14ac:dyDescent="0.25">
      <c r="A5091">
        <v>5090</v>
      </c>
      <c r="B5091" t="s">
        <v>15463</v>
      </c>
      <c r="C5091">
        <v>3652</v>
      </c>
      <c r="D5091" t="str">
        <f>VLOOKUP($C5091,Hosts!$A:$O,10,0)</f>
        <v>New York</v>
      </c>
      <c r="E5091" s="67">
        <f>INDEX(Hosts!$A:$O,MATCH(Places!$C5091,Hosts!$A:$A,0),MATCH(Places!E$1,Hosts!$1:$1,0))</f>
        <v>1</v>
      </c>
      <c r="F5091" s="67">
        <f>INDEX(Hosts!$A:$O,MATCH(Places!$C5091,Hosts!$A:$A,0),MATCH(Places!F$1,Hosts!$1:$1,0))</f>
        <v>0.96</v>
      </c>
      <c r="G5091" s="67" t="str">
        <f>INDEX(Hosts!$A:$O,MATCH(Places!$C5091,Hosts!$A:$A,0),MATCH(Places!G$1,Hosts!$1:$1,0))</f>
        <v>No</v>
      </c>
      <c r="H5091">
        <v>22</v>
      </c>
      <c r="I5091" t="str">
        <f>VLOOKUP($H5091,Neighborhoods!$A:$C,2,0)</f>
        <v>Queens</v>
      </c>
      <c r="J5091" t="str">
        <f>VLOOKUP($H5091,Neighborhoods!$A:$C,3,0)</f>
        <v>Flushing</v>
      </c>
      <c r="K5091" t="s">
        <v>1</v>
      </c>
      <c r="L5091" t="str">
        <f t="shared" si="316"/>
        <v>Yes</v>
      </c>
      <c r="M5091">
        <v>3</v>
      </c>
      <c r="N5091" t="str" cm="1">
        <f t="array" ref="N5091">_xlfn.IFS(M5091&lt;=2,"Small",M5091&lt;=5,"Medium",M5091&gt;5,"Large")</f>
        <v>Medium</v>
      </c>
      <c r="O5091" s="50">
        <v>96</v>
      </c>
      <c r="P5091" s="67">
        <f t="shared" si="317"/>
        <v>0.03</v>
      </c>
      <c r="Q5091" s="52">
        <v>4.67</v>
      </c>
      <c r="R5091" s="52" t="str" cm="1">
        <f t="array" ref="R5091">_xlfn.IFS(ROUND(Q5091,0)=5,"Excellent",ROUND(Q5091,0)=4,"Good",ROUND(Q5091,0)=3,"Ok",ROUND(Q5091,0)&lt;3,"Bad")</f>
        <v>Excellent</v>
      </c>
      <c r="S5091">
        <v>15</v>
      </c>
      <c r="T5091" t="str">
        <f t="shared" si="318"/>
        <v>No</v>
      </c>
      <c r="U5091" s="65">
        <v>43699</v>
      </c>
      <c r="V5091" s="65">
        <v>43831</v>
      </c>
      <c r="W5091">
        <v>165</v>
      </c>
      <c r="X5091" t="str">
        <f t="shared" si="319"/>
        <v>Active</v>
      </c>
      <c r="Y5091" t="s">
        <v>15616</v>
      </c>
    </row>
    <row r="5092" spans="1:25" x14ac:dyDescent="0.25">
      <c r="A5092">
        <v>5091</v>
      </c>
      <c r="B5092" t="s">
        <v>14735</v>
      </c>
      <c r="C5092">
        <v>1925</v>
      </c>
      <c r="D5092" t="str">
        <f>VLOOKUP($C5092,Hosts!$A:$O,10,0)</f>
        <v>New York</v>
      </c>
      <c r="E5092" s="67">
        <f>INDEX(Hosts!$A:$O,MATCH(Places!$C5092,Hosts!$A:$A,0),MATCH(Places!E$1,Hosts!$1:$1,0))</f>
        <v>1</v>
      </c>
      <c r="F5092" s="67">
        <f>INDEX(Hosts!$A:$O,MATCH(Places!$C5092,Hosts!$A:$A,0),MATCH(Places!F$1,Hosts!$1:$1,0))</f>
        <v>1</v>
      </c>
      <c r="G5092" s="67" t="str">
        <f>INDEX(Hosts!$A:$O,MATCH(Places!$C5092,Hosts!$A:$A,0),MATCH(Places!G$1,Hosts!$1:$1,0))</f>
        <v>Yes</v>
      </c>
      <c r="H5092">
        <v>8</v>
      </c>
      <c r="I5092" t="str">
        <f>VLOOKUP($H5092,Neighborhoods!$A:$C,2,0)</f>
        <v>Brooklyn</v>
      </c>
      <c r="J5092" t="str">
        <f>VLOOKUP($H5092,Neighborhoods!$A:$C,3,0)</f>
        <v>Bushwick</v>
      </c>
      <c r="K5092" t="s">
        <v>1</v>
      </c>
      <c r="L5092" t="str">
        <f t="shared" si="316"/>
        <v>Yes</v>
      </c>
      <c r="M5092">
        <v>2</v>
      </c>
      <c r="N5092" t="str" cm="1">
        <f t="array" ref="N5092">_xlfn.IFS(M5092&lt;=2,"Small",M5092&lt;=5,"Medium",M5092&gt;5,"Large")</f>
        <v>Small</v>
      </c>
      <c r="O5092" s="50">
        <v>57</v>
      </c>
      <c r="P5092" s="67">
        <f t="shared" si="317"/>
        <v>0.03</v>
      </c>
      <c r="Q5092" s="52">
        <v>5</v>
      </c>
      <c r="R5092" s="52" t="str" cm="1">
        <f t="array" ref="R5092">_xlfn.IFS(ROUND(Q5092,0)=5,"Excellent",ROUND(Q5092,0)=4,"Good",ROUND(Q5092,0)=3,"Ok",ROUND(Q5092,0)&lt;3,"Bad")</f>
        <v>Excellent</v>
      </c>
      <c r="S5092">
        <v>21</v>
      </c>
      <c r="T5092" t="str">
        <f t="shared" si="318"/>
        <v>No</v>
      </c>
      <c r="U5092" s="65">
        <v>43698</v>
      </c>
      <c r="V5092" s="65">
        <v>43982</v>
      </c>
      <c r="W5092">
        <v>74</v>
      </c>
      <c r="X5092" t="str">
        <f t="shared" si="319"/>
        <v>Active</v>
      </c>
      <c r="Y5092" t="s">
        <v>15616</v>
      </c>
    </row>
    <row r="5093" spans="1:25" x14ac:dyDescent="0.25">
      <c r="A5093">
        <v>5092</v>
      </c>
      <c r="B5093" t="s">
        <v>14173</v>
      </c>
      <c r="C5093">
        <v>2761</v>
      </c>
      <c r="D5093" t="str">
        <f>VLOOKUP($C5093,Hosts!$A:$O,10,0)</f>
        <v>New York</v>
      </c>
      <c r="E5093" s="67">
        <f>INDEX(Hosts!$A:$O,MATCH(Places!$C5093,Hosts!$A:$A,0),MATCH(Places!E$1,Hosts!$1:$1,0))</f>
        <v>0.97</v>
      </c>
      <c r="F5093" s="67">
        <f>INDEX(Hosts!$A:$O,MATCH(Places!$C5093,Hosts!$A:$A,0),MATCH(Places!F$1,Hosts!$1:$1,0))</f>
        <v>0.64</v>
      </c>
      <c r="G5093" s="67" t="str">
        <f>INDEX(Hosts!$A:$O,MATCH(Places!$C5093,Hosts!$A:$A,0),MATCH(Places!G$1,Hosts!$1:$1,0))</f>
        <v>No</v>
      </c>
      <c r="H5093">
        <v>10</v>
      </c>
      <c r="I5093" t="str">
        <f>VLOOKUP($H5093,Neighborhoods!$A:$C,2,0)</f>
        <v>Brooklyn</v>
      </c>
      <c r="J5093" t="str">
        <f>VLOOKUP($H5093,Neighborhoods!$A:$C,3,0)</f>
        <v>East Flatbush</v>
      </c>
      <c r="K5093" t="s">
        <v>11822</v>
      </c>
      <c r="L5093" t="str">
        <f t="shared" si="316"/>
        <v>No</v>
      </c>
      <c r="M5093">
        <v>10</v>
      </c>
      <c r="N5093" t="str" cm="1">
        <f t="array" ref="N5093">_xlfn.IFS(M5093&lt;=2,"Small",M5093&lt;=5,"Medium",M5093&gt;5,"Large")</f>
        <v>Large</v>
      </c>
      <c r="O5093" s="50">
        <v>150</v>
      </c>
      <c r="P5093" s="67">
        <f t="shared" si="317"/>
        <v>0.03</v>
      </c>
      <c r="Q5093" s="52">
        <v>4.47</v>
      </c>
      <c r="R5093" s="52" t="str" cm="1">
        <f t="array" ref="R5093">_xlfn.IFS(ROUND(Q5093,0)=5,"Excellent",ROUND(Q5093,0)=4,"Good",ROUND(Q5093,0)=3,"Ok",ROUND(Q5093,0)&lt;3,"Bad")</f>
        <v>Good</v>
      </c>
      <c r="S5093">
        <v>15</v>
      </c>
      <c r="T5093" t="str">
        <f t="shared" si="318"/>
        <v>No</v>
      </c>
      <c r="U5093" s="65">
        <v>43764</v>
      </c>
      <c r="V5093" s="65">
        <v>44052</v>
      </c>
      <c r="W5093">
        <v>266</v>
      </c>
      <c r="X5093" t="str">
        <f t="shared" si="319"/>
        <v>Active</v>
      </c>
      <c r="Y5093" t="s">
        <v>15615</v>
      </c>
    </row>
    <row r="5094" spans="1:25" x14ac:dyDescent="0.25">
      <c r="A5094">
        <v>5093</v>
      </c>
      <c r="B5094" t="s">
        <v>13121</v>
      </c>
      <c r="C5094">
        <v>3067</v>
      </c>
      <c r="D5094" t="str">
        <f>VLOOKUP($C5094,Hosts!$A:$O,10,0)</f>
        <v>New York</v>
      </c>
      <c r="E5094" s="67">
        <f>INDEX(Hosts!$A:$O,MATCH(Places!$C5094,Hosts!$A:$A,0),MATCH(Places!E$1,Hosts!$1:$1,0))</f>
        <v>0.67</v>
      </c>
      <c r="F5094" s="67">
        <f>INDEX(Hosts!$A:$O,MATCH(Places!$C5094,Hosts!$A:$A,0),MATCH(Places!F$1,Hosts!$1:$1,0))</f>
        <v>0.9</v>
      </c>
      <c r="G5094" s="67" t="str">
        <f>INDEX(Hosts!$A:$O,MATCH(Places!$C5094,Hosts!$A:$A,0),MATCH(Places!G$1,Hosts!$1:$1,0))</f>
        <v>Yes</v>
      </c>
      <c r="H5094">
        <v>8</v>
      </c>
      <c r="I5094" t="str">
        <f>VLOOKUP($H5094,Neighborhoods!$A:$C,2,0)</f>
        <v>Brooklyn</v>
      </c>
      <c r="J5094" t="str">
        <f>VLOOKUP($H5094,Neighborhoods!$A:$C,3,0)</f>
        <v>Bushwick</v>
      </c>
      <c r="K5094" t="s">
        <v>1</v>
      </c>
      <c r="L5094" t="str">
        <f t="shared" si="316"/>
        <v>Yes</v>
      </c>
      <c r="M5094">
        <v>2</v>
      </c>
      <c r="N5094" t="str" cm="1">
        <f t="array" ref="N5094">_xlfn.IFS(M5094&lt;=2,"Small",M5094&lt;=5,"Medium",M5094&gt;5,"Large")</f>
        <v>Small</v>
      </c>
      <c r="O5094" s="50">
        <v>65</v>
      </c>
      <c r="P5094" s="67">
        <f t="shared" si="317"/>
        <v>0.03</v>
      </c>
      <c r="Q5094" s="52">
        <v>5</v>
      </c>
      <c r="R5094" s="52" t="str" cm="1">
        <f t="array" ref="R5094">_xlfn.IFS(ROUND(Q5094,0)=5,"Excellent",ROUND(Q5094,0)=4,"Good",ROUND(Q5094,0)=3,"Ok",ROUND(Q5094,0)&lt;3,"Bad")</f>
        <v>Excellent</v>
      </c>
      <c r="S5094">
        <v>32</v>
      </c>
      <c r="T5094" t="str">
        <f t="shared" si="318"/>
        <v>No</v>
      </c>
      <c r="U5094" s="65">
        <v>43674</v>
      </c>
      <c r="V5094" s="65">
        <v>43878</v>
      </c>
      <c r="W5094">
        <v>70</v>
      </c>
      <c r="X5094" t="str">
        <f t="shared" si="319"/>
        <v>Active</v>
      </c>
      <c r="Y5094" t="s">
        <v>15615</v>
      </c>
    </row>
    <row r="5095" spans="1:25" x14ac:dyDescent="0.25">
      <c r="A5095">
        <v>5094</v>
      </c>
      <c r="B5095" t="s">
        <v>15441</v>
      </c>
      <c r="C5095">
        <v>2865</v>
      </c>
      <c r="D5095" t="str">
        <f>VLOOKUP($C5095,Hosts!$A:$O,10,0)</f>
        <v>New York</v>
      </c>
      <c r="E5095" s="67">
        <f>INDEX(Hosts!$A:$O,MATCH(Places!$C5095,Hosts!$A:$A,0),MATCH(Places!E$1,Hosts!$1:$1,0))</f>
        <v>1</v>
      </c>
      <c r="F5095" s="67">
        <f>INDEX(Hosts!$A:$O,MATCH(Places!$C5095,Hosts!$A:$A,0),MATCH(Places!F$1,Hosts!$1:$1,0))</f>
        <v>1</v>
      </c>
      <c r="G5095" s="67" t="str">
        <f>INDEX(Hosts!$A:$O,MATCH(Places!$C5095,Hosts!$A:$A,0),MATCH(Places!G$1,Hosts!$1:$1,0))</f>
        <v>Yes</v>
      </c>
      <c r="H5095">
        <v>21</v>
      </c>
      <c r="I5095" t="str">
        <f>VLOOKUP($H5095,Neighborhoods!$A:$C,2,0)</f>
        <v>Queens</v>
      </c>
      <c r="J5095" t="str">
        <f>VLOOKUP($H5095,Neighborhoods!$A:$C,3,0)</f>
        <v>Astoria</v>
      </c>
      <c r="K5095" t="s">
        <v>11822</v>
      </c>
      <c r="L5095" t="str">
        <f t="shared" si="316"/>
        <v>No</v>
      </c>
      <c r="M5095">
        <v>9</v>
      </c>
      <c r="N5095" t="str" cm="1">
        <f t="array" ref="N5095">_xlfn.IFS(M5095&lt;=2,"Small",M5095&lt;=5,"Medium",M5095&gt;5,"Large")</f>
        <v>Large</v>
      </c>
      <c r="O5095" s="50">
        <v>232</v>
      </c>
      <c r="P5095" s="67">
        <f t="shared" si="317"/>
        <v>0.04</v>
      </c>
      <c r="Q5095" s="52">
        <v>5</v>
      </c>
      <c r="R5095" s="52" t="str" cm="1">
        <f t="array" ref="R5095">_xlfn.IFS(ROUND(Q5095,0)=5,"Excellent",ROUND(Q5095,0)=4,"Good",ROUND(Q5095,0)=3,"Ok",ROUND(Q5095,0)&lt;3,"Bad")</f>
        <v>Excellent</v>
      </c>
      <c r="S5095">
        <v>36</v>
      </c>
      <c r="T5095" t="str">
        <f t="shared" si="318"/>
        <v>No</v>
      </c>
      <c r="U5095" s="65">
        <v>43682</v>
      </c>
      <c r="V5095" s="65">
        <v>44045</v>
      </c>
      <c r="W5095">
        <v>340</v>
      </c>
      <c r="X5095" t="str">
        <f t="shared" si="319"/>
        <v>Active</v>
      </c>
      <c r="Y5095" t="s">
        <v>15616</v>
      </c>
    </row>
    <row r="5096" spans="1:25" x14ac:dyDescent="0.25">
      <c r="A5096">
        <v>5095</v>
      </c>
      <c r="B5096" t="s">
        <v>13223</v>
      </c>
      <c r="C5096">
        <v>3561</v>
      </c>
      <c r="D5096" t="str">
        <f>VLOOKUP($C5096,Hosts!$A:$O,10,0)</f>
        <v>New York</v>
      </c>
      <c r="E5096" s="67">
        <f>INDEX(Hosts!$A:$O,MATCH(Places!$C5096,Hosts!$A:$A,0),MATCH(Places!E$1,Hosts!$1:$1,0))</f>
        <v>0.75</v>
      </c>
      <c r="F5096" s="67">
        <f>INDEX(Hosts!$A:$O,MATCH(Places!$C5096,Hosts!$A:$A,0),MATCH(Places!F$1,Hosts!$1:$1,0))</f>
        <v>0.92</v>
      </c>
      <c r="G5096" s="67" t="str">
        <f>INDEX(Hosts!$A:$O,MATCH(Places!$C5096,Hosts!$A:$A,0),MATCH(Places!G$1,Hosts!$1:$1,0))</f>
        <v>Yes</v>
      </c>
      <c r="H5096">
        <v>6</v>
      </c>
      <c r="I5096" t="str">
        <f>VLOOKUP($H5096,Neighborhoods!$A:$C,2,0)</f>
        <v>Bronx</v>
      </c>
      <c r="J5096" t="str">
        <f>VLOOKUP($H5096,Neighborhoods!$A:$C,3,0)</f>
        <v>Wakefield</v>
      </c>
      <c r="K5096" t="s">
        <v>11822</v>
      </c>
      <c r="L5096" t="str">
        <f t="shared" si="316"/>
        <v>No</v>
      </c>
      <c r="M5096">
        <v>9</v>
      </c>
      <c r="N5096" t="str" cm="1">
        <f t="array" ref="N5096">_xlfn.IFS(M5096&lt;=2,"Small",M5096&lt;=5,"Medium",M5096&gt;5,"Large")</f>
        <v>Large</v>
      </c>
      <c r="O5096" s="50">
        <v>612</v>
      </c>
      <c r="P5096" s="67">
        <f t="shared" si="317"/>
        <v>0.05</v>
      </c>
      <c r="Q5096" s="52">
        <v>5</v>
      </c>
      <c r="R5096" s="52" t="str" cm="1">
        <f t="array" ref="R5096">_xlfn.IFS(ROUND(Q5096,0)=5,"Excellent",ROUND(Q5096,0)=4,"Good",ROUND(Q5096,0)=3,"Ok",ROUND(Q5096,0)&lt;3,"Bad")</f>
        <v>Excellent</v>
      </c>
      <c r="S5096">
        <v>13</v>
      </c>
      <c r="T5096" t="str">
        <f t="shared" si="318"/>
        <v>No</v>
      </c>
      <c r="U5096" s="65">
        <v>43669</v>
      </c>
      <c r="V5096" s="65">
        <v>43977</v>
      </c>
      <c r="W5096">
        <v>365</v>
      </c>
      <c r="X5096" t="str">
        <f t="shared" si="319"/>
        <v>Active</v>
      </c>
      <c r="Y5096" t="s">
        <v>15615</v>
      </c>
    </row>
    <row r="5097" spans="1:25" x14ac:dyDescent="0.25">
      <c r="A5097">
        <v>5096</v>
      </c>
      <c r="B5097" t="s">
        <v>13582</v>
      </c>
      <c r="C5097">
        <v>3952</v>
      </c>
      <c r="D5097" t="str">
        <f>VLOOKUP($C5097,Hosts!$A:$O,10,0)</f>
        <v>New York</v>
      </c>
      <c r="E5097" s="67">
        <f>INDEX(Hosts!$A:$O,MATCH(Places!$C5097,Hosts!$A:$A,0),MATCH(Places!E$1,Hosts!$1:$1,0))</f>
        <v>1</v>
      </c>
      <c r="F5097" s="67">
        <f>INDEX(Hosts!$A:$O,MATCH(Places!$C5097,Hosts!$A:$A,0),MATCH(Places!F$1,Hosts!$1:$1,0))</f>
        <v>1</v>
      </c>
      <c r="G5097" s="67" t="str">
        <f>INDEX(Hosts!$A:$O,MATCH(Places!$C5097,Hosts!$A:$A,0),MATCH(Places!G$1,Hosts!$1:$1,0))</f>
        <v>Yes</v>
      </c>
      <c r="H5097">
        <v>21</v>
      </c>
      <c r="I5097" t="str">
        <f>VLOOKUP($H5097,Neighborhoods!$A:$C,2,0)</f>
        <v>Queens</v>
      </c>
      <c r="J5097" t="str">
        <f>VLOOKUP($H5097,Neighborhoods!$A:$C,3,0)</f>
        <v>Astoria</v>
      </c>
      <c r="K5097" t="s">
        <v>1</v>
      </c>
      <c r="L5097" t="str">
        <f t="shared" si="316"/>
        <v>Yes</v>
      </c>
      <c r="M5097">
        <v>2</v>
      </c>
      <c r="N5097" t="str" cm="1">
        <f t="array" ref="N5097">_xlfn.IFS(M5097&lt;=2,"Small",M5097&lt;=5,"Medium",M5097&gt;5,"Large")</f>
        <v>Small</v>
      </c>
      <c r="O5097" s="50">
        <v>49</v>
      </c>
      <c r="P5097" s="67">
        <f t="shared" si="317"/>
        <v>0.03</v>
      </c>
      <c r="Q5097" s="52">
        <v>4.91</v>
      </c>
      <c r="R5097" s="52" t="str" cm="1">
        <f t="array" ref="R5097">_xlfn.IFS(ROUND(Q5097,0)=5,"Excellent",ROUND(Q5097,0)=4,"Good",ROUND(Q5097,0)=3,"Ok",ROUND(Q5097,0)&lt;3,"Bad")</f>
        <v>Excellent</v>
      </c>
      <c r="S5097">
        <v>22</v>
      </c>
      <c r="T5097" t="str">
        <f t="shared" si="318"/>
        <v>No</v>
      </c>
      <c r="U5097" s="65">
        <v>43694</v>
      </c>
      <c r="V5097" s="65">
        <v>44040</v>
      </c>
      <c r="W5097">
        <v>155</v>
      </c>
      <c r="X5097" t="str">
        <f t="shared" si="319"/>
        <v>Active</v>
      </c>
      <c r="Y5097" t="s">
        <v>15616</v>
      </c>
    </row>
    <row r="5098" spans="1:25" x14ac:dyDescent="0.25">
      <c r="A5098">
        <v>5097</v>
      </c>
      <c r="B5098" t="s">
        <v>14699</v>
      </c>
      <c r="C5098">
        <v>3952</v>
      </c>
      <c r="D5098" t="str">
        <f>VLOOKUP($C5098,Hosts!$A:$O,10,0)</f>
        <v>New York</v>
      </c>
      <c r="E5098" s="67">
        <f>INDEX(Hosts!$A:$O,MATCH(Places!$C5098,Hosts!$A:$A,0),MATCH(Places!E$1,Hosts!$1:$1,0))</f>
        <v>1</v>
      </c>
      <c r="F5098" s="67">
        <f>INDEX(Hosts!$A:$O,MATCH(Places!$C5098,Hosts!$A:$A,0),MATCH(Places!F$1,Hosts!$1:$1,0))</f>
        <v>1</v>
      </c>
      <c r="G5098" s="67" t="str">
        <f>INDEX(Hosts!$A:$O,MATCH(Places!$C5098,Hosts!$A:$A,0),MATCH(Places!G$1,Hosts!$1:$1,0))</f>
        <v>Yes</v>
      </c>
      <c r="H5098">
        <v>21</v>
      </c>
      <c r="I5098" t="str">
        <f>VLOOKUP($H5098,Neighborhoods!$A:$C,2,0)</f>
        <v>Queens</v>
      </c>
      <c r="J5098" t="str">
        <f>VLOOKUP($H5098,Neighborhoods!$A:$C,3,0)</f>
        <v>Astoria</v>
      </c>
      <c r="K5098" t="s">
        <v>1</v>
      </c>
      <c r="L5098" t="str">
        <f t="shared" si="316"/>
        <v>Yes</v>
      </c>
      <c r="M5098">
        <v>2</v>
      </c>
      <c r="N5098" t="str" cm="1">
        <f t="array" ref="N5098">_xlfn.IFS(M5098&lt;=2,"Small",M5098&lt;=5,"Medium",M5098&gt;5,"Large")</f>
        <v>Small</v>
      </c>
      <c r="O5098" s="50">
        <v>72</v>
      </c>
      <c r="P5098" s="67">
        <f t="shared" si="317"/>
        <v>0.03</v>
      </c>
      <c r="Q5098" s="52">
        <v>4.97</v>
      </c>
      <c r="R5098" s="52" t="str" cm="1">
        <f t="array" ref="R5098">_xlfn.IFS(ROUND(Q5098,0)=5,"Excellent",ROUND(Q5098,0)=4,"Good",ROUND(Q5098,0)=3,"Ok",ROUND(Q5098,0)&lt;3,"Bad")</f>
        <v>Excellent</v>
      </c>
      <c r="S5098">
        <v>36</v>
      </c>
      <c r="T5098" t="str">
        <f t="shared" si="318"/>
        <v>No</v>
      </c>
      <c r="U5098" s="65">
        <v>43676</v>
      </c>
      <c r="V5098" s="65">
        <v>43903</v>
      </c>
      <c r="W5098">
        <v>180</v>
      </c>
      <c r="X5098" t="str">
        <f t="shared" si="319"/>
        <v>Active</v>
      </c>
      <c r="Y5098" t="s">
        <v>15616</v>
      </c>
    </row>
    <row r="5099" spans="1:25" x14ac:dyDescent="0.25">
      <c r="A5099">
        <v>5098</v>
      </c>
      <c r="B5099" t="s">
        <v>15098</v>
      </c>
      <c r="C5099">
        <v>3952</v>
      </c>
      <c r="D5099" t="str">
        <f>VLOOKUP($C5099,Hosts!$A:$O,10,0)</f>
        <v>New York</v>
      </c>
      <c r="E5099" s="67">
        <f>INDEX(Hosts!$A:$O,MATCH(Places!$C5099,Hosts!$A:$A,0),MATCH(Places!E$1,Hosts!$1:$1,0))</f>
        <v>1</v>
      </c>
      <c r="F5099" s="67">
        <f>INDEX(Hosts!$A:$O,MATCH(Places!$C5099,Hosts!$A:$A,0),MATCH(Places!F$1,Hosts!$1:$1,0))</f>
        <v>1</v>
      </c>
      <c r="G5099" s="67" t="str">
        <f>INDEX(Hosts!$A:$O,MATCH(Places!$C5099,Hosts!$A:$A,0),MATCH(Places!G$1,Hosts!$1:$1,0))</f>
        <v>Yes</v>
      </c>
      <c r="H5099">
        <v>21</v>
      </c>
      <c r="I5099" t="str">
        <f>VLOOKUP($H5099,Neighborhoods!$A:$C,2,0)</f>
        <v>Queens</v>
      </c>
      <c r="J5099" t="str">
        <f>VLOOKUP($H5099,Neighborhoods!$A:$C,3,0)</f>
        <v>Astoria</v>
      </c>
      <c r="K5099" t="s">
        <v>1</v>
      </c>
      <c r="L5099" t="str">
        <f t="shared" si="316"/>
        <v>Yes</v>
      </c>
      <c r="M5099">
        <v>2</v>
      </c>
      <c r="N5099" t="str" cm="1">
        <f t="array" ref="N5099">_xlfn.IFS(M5099&lt;=2,"Small",M5099&lt;=5,"Medium",M5099&gt;5,"Large")</f>
        <v>Small</v>
      </c>
      <c r="O5099" s="50">
        <v>45</v>
      </c>
      <c r="P5099" s="67">
        <f t="shared" si="317"/>
        <v>0.03</v>
      </c>
      <c r="Q5099" s="52">
        <v>4.6500000000000004</v>
      </c>
      <c r="R5099" s="52" t="str" cm="1">
        <f t="array" ref="R5099">_xlfn.IFS(ROUND(Q5099,0)=5,"Excellent",ROUND(Q5099,0)=4,"Good",ROUND(Q5099,0)=3,"Ok",ROUND(Q5099,0)&lt;3,"Bad")</f>
        <v>Excellent</v>
      </c>
      <c r="S5099">
        <v>17</v>
      </c>
      <c r="T5099" t="str">
        <f t="shared" si="318"/>
        <v>No</v>
      </c>
      <c r="U5099" s="65">
        <v>43670</v>
      </c>
      <c r="V5099" s="65">
        <v>43917</v>
      </c>
      <c r="W5099">
        <v>169</v>
      </c>
      <c r="X5099" t="str">
        <f t="shared" si="319"/>
        <v>Active</v>
      </c>
      <c r="Y5099" t="s">
        <v>15616</v>
      </c>
    </row>
    <row r="5100" spans="1:25" x14ac:dyDescent="0.25">
      <c r="A5100">
        <v>5099</v>
      </c>
      <c r="B5100" t="s">
        <v>14186</v>
      </c>
      <c r="C5100">
        <v>1583</v>
      </c>
      <c r="D5100" t="str">
        <f>VLOOKUP($C5100,Hosts!$A:$O,10,0)</f>
        <v>New York</v>
      </c>
      <c r="E5100" s="67">
        <f>INDEX(Hosts!$A:$O,MATCH(Places!$C5100,Hosts!$A:$A,0),MATCH(Places!E$1,Hosts!$1:$1,0))</f>
        <v>1</v>
      </c>
      <c r="F5100" s="67">
        <f>INDEX(Hosts!$A:$O,MATCH(Places!$C5100,Hosts!$A:$A,0),MATCH(Places!F$1,Hosts!$1:$1,0))</f>
        <v>0.8</v>
      </c>
      <c r="G5100" s="67" t="str">
        <f>INDEX(Hosts!$A:$O,MATCH(Places!$C5100,Hosts!$A:$A,0),MATCH(Places!G$1,Hosts!$1:$1,0))</f>
        <v>No</v>
      </c>
      <c r="H5100">
        <v>12</v>
      </c>
      <c r="I5100" t="str">
        <f>VLOOKUP($H5100,Neighborhoods!$A:$C,2,0)</f>
        <v>Brooklyn</v>
      </c>
      <c r="J5100" t="str">
        <f>VLOOKUP($H5100,Neighborhoods!$A:$C,3,0)</f>
        <v>Williamsburg</v>
      </c>
      <c r="K5100" t="s">
        <v>11822</v>
      </c>
      <c r="L5100" t="str">
        <f t="shared" si="316"/>
        <v>No</v>
      </c>
      <c r="M5100">
        <v>2</v>
      </c>
      <c r="N5100" t="str" cm="1">
        <f t="array" ref="N5100">_xlfn.IFS(M5100&lt;=2,"Small",M5100&lt;=5,"Medium",M5100&gt;5,"Large")</f>
        <v>Small</v>
      </c>
      <c r="O5100" s="50">
        <v>50</v>
      </c>
      <c r="P5100" s="67">
        <f t="shared" si="317"/>
        <v>0.03</v>
      </c>
      <c r="Q5100" s="52">
        <v>5</v>
      </c>
      <c r="R5100" s="52" t="str" cm="1">
        <f t="array" ref="R5100">_xlfn.IFS(ROUND(Q5100,0)=5,"Excellent",ROUND(Q5100,0)=4,"Good",ROUND(Q5100,0)=3,"Ok",ROUND(Q5100,0)&lt;3,"Bad")</f>
        <v>Excellent</v>
      </c>
      <c r="S5100">
        <v>5</v>
      </c>
      <c r="T5100" t="str">
        <f t="shared" si="318"/>
        <v>No</v>
      </c>
      <c r="U5100" s="65">
        <v>43683</v>
      </c>
      <c r="V5100" s="65">
        <v>43996</v>
      </c>
      <c r="W5100">
        <v>0</v>
      </c>
      <c r="X5100" t="str">
        <f t="shared" si="319"/>
        <v>Inactive</v>
      </c>
      <c r="Y5100" t="s">
        <v>15615</v>
      </c>
    </row>
    <row r="5101" spans="1:25" x14ac:dyDescent="0.25">
      <c r="A5101">
        <v>5100</v>
      </c>
      <c r="B5101" t="s">
        <v>13890</v>
      </c>
      <c r="C5101">
        <v>563</v>
      </c>
      <c r="D5101" t="str">
        <f>VLOOKUP($C5101,Hosts!$A:$O,10,0)</f>
        <v>New York</v>
      </c>
      <c r="E5101" s="67">
        <f>INDEX(Hosts!$A:$O,MATCH(Places!$C5101,Hosts!$A:$A,0),MATCH(Places!E$1,Hosts!$1:$1,0))</f>
        <v>1</v>
      </c>
      <c r="F5101" s="67">
        <f>INDEX(Hosts!$A:$O,MATCH(Places!$C5101,Hosts!$A:$A,0),MATCH(Places!F$1,Hosts!$1:$1,0))</f>
        <v>0.99</v>
      </c>
      <c r="G5101" s="67" t="str">
        <f>INDEX(Hosts!$A:$O,MATCH(Places!$C5101,Hosts!$A:$A,0),MATCH(Places!G$1,Hosts!$1:$1,0))</f>
        <v>No</v>
      </c>
      <c r="H5101">
        <v>10</v>
      </c>
      <c r="I5101" t="str">
        <f>VLOOKUP($H5101,Neighborhoods!$A:$C,2,0)</f>
        <v>Brooklyn</v>
      </c>
      <c r="J5101" t="str">
        <f>VLOOKUP($H5101,Neighborhoods!$A:$C,3,0)</f>
        <v>East Flatbush</v>
      </c>
      <c r="K5101" t="s">
        <v>11822</v>
      </c>
      <c r="L5101" t="str">
        <f t="shared" si="316"/>
        <v>No</v>
      </c>
      <c r="M5101">
        <v>8</v>
      </c>
      <c r="N5101" t="str" cm="1">
        <f t="array" ref="N5101">_xlfn.IFS(M5101&lt;=2,"Small",M5101&lt;=5,"Medium",M5101&gt;5,"Large")</f>
        <v>Large</v>
      </c>
      <c r="O5101" s="50">
        <v>150</v>
      </c>
      <c r="P5101" s="67">
        <f t="shared" si="317"/>
        <v>0.03</v>
      </c>
      <c r="Q5101" s="52">
        <v>4.5</v>
      </c>
      <c r="R5101" s="52" t="str" cm="1">
        <f t="array" ref="R5101">_xlfn.IFS(ROUND(Q5101,0)=5,"Excellent",ROUND(Q5101,0)=4,"Good",ROUND(Q5101,0)=3,"Ok",ROUND(Q5101,0)&lt;3,"Bad")</f>
        <v>Excellent</v>
      </c>
      <c r="S5101">
        <v>12</v>
      </c>
      <c r="T5101" t="str">
        <f t="shared" si="318"/>
        <v>No</v>
      </c>
      <c r="U5101" s="65">
        <v>43744</v>
      </c>
      <c r="V5101" s="65">
        <v>44045</v>
      </c>
      <c r="W5101">
        <v>178</v>
      </c>
      <c r="X5101" t="str">
        <f t="shared" si="319"/>
        <v>Active</v>
      </c>
      <c r="Y5101" t="s">
        <v>15615</v>
      </c>
    </row>
    <row r="5102" spans="1:25" x14ac:dyDescent="0.25">
      <c r="A5102">
        <v>5101</v>
      </c>
      <c r="B5102" t="s">
        <v>15317</v>
      </c>
      <c r="C5102">
        <v>1396</v>
      </c>
      <c r="D5102" t="str">
        <f>VLOOKUP($C5102,Hosts!$A:$O,10,0)</f>
        <v>New York</v>
      </c>
      <c r="E5102" s="67">
        <f>INDEX(Hosts!$A:$O,MATCH(Places!$C5102,Hosts!$A:$A,0),MATCH(Places!E$1,Hosts!$1:$1,0))</f>
        <v>1</v>
      </c>
      <c r="F5102" s="67">
        <f>INDEX(Hosts!$A:$O,MATCH(Places!$C5102,Hosts!$A:$A,0),MATCH(Places!F$1,Hosts!$1:$1,0))</f>
        <v>0.98</v>
      </c>
      <c r="G5102" s="67" t="str">
        <f>INDEX(Hosts!$A:$O,MATCH(Places!$C5102,Hosts!$A:$A,0),MATCH(Places!G$1,Hosts!$1:$1,0))</f>
        <v>Yes</v>
      </c>
      <c r="H5102">
        <v>12</v>
      </c>
      <c r="I5102" t="str">
        <f>VLOOKUP($H5102,Neighborhoods!$A:$C,2,0)</f>
        <v>Brooklyn</v>
      </c>
      <c r="J5102" t="str">
        <f>VLOOKUP($H5102,Neighborhoods!$A:$C,3,0)</f>
        <v>Williamsburg</v>
      </c>
      <c r="K5102" t="s">
        <v>11822</v>
      </c>
      <c r="L5102" t="str">
        <f t="shared" si="316"/>
        <v>No</v>
      </c>
      <c r="M5102">
        <v>3</v>
      </c>
      <c r="N5102" t="str" cm="1">
        <f t="array" ref="N5102">_xlfn.IFS(M5102&lt;=2,"Small",M5102&lt;=5,"Medium",M5102&gt;5,"Large")</f>
        <v>Medium</v>
      </c>
      <c r="O5102" s="50">
        <v>159</v>
      </c>
      <c r="P5102" s="67">
        <f t="shared" si="317"/>
        <v>0.03</v>
      </c>
      <c r="Q5102" s="52">
        <v>5</v>
      </c>
      <c r="R5102" s="52" t="str" cm="1">
        <f t="array" ref="R5102">_xlfn.IFS(ROUND(Q5102,0)=5,"Excellent",ROUND(Q5102,0)=4,"Good",ROUND(Q5102,0)=3,"Ok",ROUND(Q5102,0)&lt;3,"Bad")</f>
        <v>Excellent</v>
      </c>
      <c r="S5102">
        <v>18</v>
      </c>
      <c r="T5102" t="str">
        <f t="shared" si="318"/>
        <v>No</v>
      </c>
      <c r="U5102" s="65">
        <v>43703</v>
      </c>
      <c r="V5102" s="65">
        <v>44045</v>
      </c>
      <c r="W5102">
        <v>19</v>
      </c>
      <c r="X5102" t="str">
        <f t="shared" si="319"/>
        <v>Active</v>
      </c>
      <c r="Y5102" t="s">
        <v>15615</v>
      </c>
    </row>
    <row r="5103" spans="1:25" x14ac:dyDescent="0.25">
      <c r="A5103">
        <v>5102</v>
      </c>
      <c r="B5103" t="s">
        <v>14375</v>
      </c>
      <c r="C5103">
        <v>3899</v>
      </c>
      <c r="D5103" t="str">
        <f>VLOOKUP($C5103,Hosts!$A:$O,10,0)</f>
        <v>New York</v>
      </c>
      <c r="E5103" s="67">
        <f>INDEX(Hosts!$A:$O,MATCH(Places!$C5103,Hosts!$A:$A,0),MATCH(Places!E$1,Hosts!$1:$1,0))</f>
        <v>1</v>
      </c>
      <c r="F5103" s="67">
        <f>INDEX(Hosts!$A:$O,MATCH(Places!$C5103,Hosts!$A:$A,0),MATCH(Places!F$1,Hosts!$1:$1,0))</f>
        <v>0.96</v>
      </c>
      <c r="G5103" s="67" t="str">
        <f>INDEX(Hosts!$A:$O,MATCH(Places!$C5103,Hosts!$A:$A,0),MATCH(Places!G$1,Hosts!$1:$1,0))</f>
        <v>Yes</v>
      </c>
      <c r="H5103">
        <v>12</v>
      </c>
      <c r="I5103" t="str">
        <f>VLOOKUP($H5103,Neighborhoods!$A:$C,2,0)</f>
        <v>Brooklyn</v>
      </c>
      <c r="J5103" t="str">
        <f>VLOOKUP($H5103,Neighborhoods!$A:$C,3,0)</f>
        <v>Williamsburg</v>
      </c>
      <c r="K5103" t="s">
        <v>11822</v>
      </c>
      <c r="L5103" t="str">
        <f t="shared" si="316"/>
        <v>No</v>
      </c>
      <c r="M5103">
        <v>6</v>
      </c>
      <c r="N5103" t="str" cm="1">
        <f t="array" ref="N5103">_xlfn.IFS(M5103&lt;=2,"Small",M5103&lt;=5,"Medium",M5103&gt;5,"Large")</f>
        <v>Large</v>
      </c>
      <c r="O5103" s="50">
        <v>161</v>
      </c>
      <c r="P5103" s="67">
        <f t="shared" si="317"/>
        <v>0.03</v>
      </c>
      <c r="Q5103" s="52">
        <v>4.91</v>
      </c>
      <c r="R5103" s="52" t="str" cm="1">
        <f t="array" ref="R5103">_xlfn.IFS(ROUND(Q5103,0)=5,"Excellent",ROUND(Q5103,0)=4,"Good",ROUND(Q5103,0)=3,"Ok",ROUND(Q5103,0)&lt;3,"Bad")</f>
        <v>Excellent</v>
      </c>
      <c r="S5103">
        <v>46</v>
      </c>
      <c r="T5103" t="str">
        <f t="shared" si="318"/>
        <v>No</v>
      </c>
      <c r="U5103" s="65">
        <v>43699</v>
      </c>
      <c r="V5103" s="65">
        <v>43904</v>
      </c>
      <c r="W5103">
        <v>71</v>
      </c>
      <c r="X5103" t="str">
        <f t="shared" si="319"/>
        <v>Active</v>
      </c>
      <c r="Y5103" t="s">
        <v>15615</v>
      </c>
    </row>
    <row r="5104" spans="1:25" x14ac:dyDescent="0.25">
      <c r="A5104">
        <v>5103</v>
      </c>
      <c r="B5104" t="s">
        <v>15031</v>
      </c>
      <c r="C5104">
        <v>3953</v>
      </c>
      <c r="D5104" t="str">
        <f>VLOOKUP($C5104,Hosts!$A:$O,10,0)</f>
        <v>New York</v>
      </c>
      <c r="E5104" s="67">
        <f>INDEX(Hosts!$A:$O,MATCH(Places!$C5104,Hosts!$A:$A,0),MATCH(Places!E$1,Hosts!$1:$1,0))</f>
        <v>1</v>
      </c>
      <c r="F5104" s="67">
        <f>INDEX(Hosts!$A:$O,MATCH(Places!$C5104,Hosts!$A:$A,0),MATCH(Places!F$1,Hosts!$1:$1,0))</f>
        <v>0.93</v>
      </c>
      <c r="G5104" s="67" t="str">
        <f>INDEX(Hosts!$A:$O,MATCH(Places!$C5104,Hosts!$A:$A,0),MATCH(Places!G$1,Hosts!$1:$1,0))</f>
        <v>No</v>
      </c>
      <c r="H5104">
        <v>9</v>
      </c>
      <c r="I5104" t="str">
        <f>VLOOKUP($H5104,Neighborhoods!$A:$C,2,0)</f>
        <v>Brooklyn</v>
      </c>
      <c r="J5104" t="str">
        <f>VLOOKUP($H5104,Neighborhoods!$A:$C,3,0)</f>
        <v>Crown Heights</v>
      </c>
      <c r="K5104" t="s">
        <v>1</v>
      </c>
      <c r="L5104" t="str">
        <f t="shared" si="316"/>
        <v>Yes</v>
      </c>
      <c r="M5104">
        <v>4</v>
      </c>
      <c r="N5104" t="str" cm="1">
        <f t="array" ref="N5104">_xlfn.IFS(M5104&lt;=2,"Small",M5104&lt;=5,"Medium",M5104&gt;5,"Large")</f>
        <v>Medium</v>
      </c>
      <c r="O5104" s="50">
        <v>45</v>
      </c>
      <c r="P5104" s="67">
        <f t="shared" si="317"/>
        <v>0.03</v>
      </c>
      <c r="Q5104" s="52">
        <v>5</v>
      </c>
      <c r="R5104" s="52" t="str" cm="1">
        <f t="array" ref="R5104">_xlfn.IFS(ROUND(Q5104,0)=5,"Excellent",ROUND(Q5104,0)=4,"Good",ROUND(Q5104,0)=3,"Ok",ROUND(Q5104,0)&lt;3,"Bad")</f>
        <v>Excellent</v>
      </c>
      <c r="S5104">
        <v>9</v>
      </c>
      <c r="T5104" t="str">
        <f t="shared" si="318"/>
        <v>No</v>
      </c>
      <c r="U5104" s="65">
        <v>43732</v>
      </c>
      <c r="V5104" s="65">
        <v>44015</v>
      </c>
      <c r="W5104">
        <v>64</v>
      </c>
      <c r="X5104" t="str">
        <f t="shared" si="319"/>
        <v>Active</v>
      </c>
      <c r="Y5104" t="s">
        <v>15616</v>
      </c>
    </row>
    <row r="5105" spans="1:25" x14ac:dyDescent="0.25">
      <c r="A5105">
        <v>5104</v>
      </c>
      <c r="B5105" t="s">
        <v>14241</v>
      </c>
      <c r="C5105">
        <v>2561</v>
      </c>
      <c r="D5105" t="str">
        <f>VLOOKUP($C5105,Hosts!$A:$O,10,0)</f>
        <v>New York</v>
      </c>
      <c r="E5105" s="67">
        <f>INDEX(Hosts!$A:$O,MATCH(Places!$C5105,Hosts!$A:$A,0),MATCH(Places!E$1,Hosts!$1:$1,0))</f>
        <v>1</v>
      </c>
      <c r="F5105" s="67">
        <f>INDEX(Hosts!$A:$O,MATCH(Places!$C5105,Hosts!$A:$A,0),MATCH(Places!F$1,Hosts!$1:$1,0))</f>
        <v>0.99</v>
      </c>
      <c r="G5105" s="67" t="str">
        <f>INDEX(Hosts!$A:$O,MATCH(Places!$C5105,Hosts!$A:$A,0),MATCH(Places!G$1,Hosts!$1:$1,0))</f>
        <v>No</v>
      </c>
      <c r="H5105">
        <v>7</v>
      </c>
      <c r="I5105" t="str">
        <f>VLOOKUP($H5105,Neighborhoods!$A:$C,2,0)</f>
        <v>Brooklyn</v>
      </c>
      <c r="J5105" t="str">
        <f>VLOOKUP($H5105,Neighborhoods!$A:$C,3,0)</f>
        <v>Bedford-Stuyvesant</v>
      </c>
      <c r="K5105" t="s">
        <v>1</v>
      </c>
      <c r="L5105" t="str">
        <f t="shared" si="316"/>
        <v>Yes</v>
      </c>
      <c r="M5105">
        <v>2</v>
      </c>
      <c r="N5105" t="str" cm="1">
        <f t="array" ref="N5105">_xlfn.IFS(M5105&lt;=2,"Small",M5105&lt;=5,"Medium",M5105&gt;5,"Large")</f>
        <v>Small</v>
      </c>
      <c r="O5105" s="50">
        <v>45</v>
      </c>
      <c r="P5105" s="67">
        <f t="shared" si="317"/>
        <v>0.03</v>
      </c>
      <c r="Q5105" s="52">
        <v>4.58</v>
      </c>
      <c r="R5105" s="52" t="str" cm="1">
        <f t="array" ref="R5105">_xlfn.IFS(ROUND(Q5105,0)=5,"Excellent",ROUND(Q5105,0)=4,"Good",ROUND(Q5105,0)=3,"Ok",ROUND(Q5105,0)&lt;3,"Bad")</f>
        <v>Excellent</v>
      </c>
      <c r="S5105">
        <v>26</v>
      </c>
      <c r="T5105" t="str">
        <f t="shared" si="318"/>
        <v>No</v>
      </c>
      <c r="U5105" s="65">
        <v>43694</v>
      </c>
      <c r="V5105" s="65">
        <v>44044</v>
      </c>
      <c r="W5105">
        <v>164</v>
      </c>
      <c r="X5105" t="str">
        <f t="shared" si="319"/>
        <v>Active</v>
      </c>
      <c r="Y5105" t="s">
        <v>15615</v>
      </c>
    </row>
    <row r="5106" spans="1:25" x14ac:dyDescent="0.25">
      <c r="A5106">
        <v>5105</v>
      </c>
      <c r="B5106" t="s">
        <v>15212</v>
      </c>
      <c r="C5106">
        <v>3946</v>
      </c>
      <c r="D5106" t="str">
        <f>VLOOKUP($C5106,Hosts!$A:$O,10,0)</f>
        <v>New York</v>
      </c>
      <c r="E5106" s="67">
        <f>INDEX(Hosts!$A:$O,MATCH(Places!$C5106,Hosts!$A:$A,0),MATCH(Places!E$1,Hosts!$1:$1,0))</f>
        <v>1</v>
      </c>
      <c r="F5106" s="67">
        <f>INDEX(Hosts!$A:$O,MATCH(Places!$C5106,Hosts!$A:$A,0),MATCH(Places!F$1,Hosts!$1:$1,0))</f>
        <v>0.92</v>
      </c>
      <c r="G5106" s="67" t="str">
        <f>INDEX(Hosts!$A:$O,MATCH(Places!$C5106,Hosts!$A:$A,0),MATCH(Places!G$1,Hosts!$1:$1,0))</f>
        <v>No</v>
      </c>
      <c r="H5106">
        <v>20</v>
      </c>
      <c r="I5106" t="str">
        <f>VLOOKUP($H5106,Neighborhoods!$A:$C,2,0)</f>
        <v>Manhattan</v>
      </c>
      <c r="J5106" t="str">
        <f>VLOOKUP($H5106,Neighborhoods!$A:$C,3,0)</f>
        <v>Upper West Side</v>
      </c>
      <c r="K5106" t="s">
        <v>1</v>
      </c>
      <c r="L5106" t="str">
        <f t="shared" si="316"/>
        <v>Yes</v>
      </c>
      <c r="M5106">
        <v>6</v>
      </c>
      <c r="N5106" t="str" cm="1">
        <f t="array" ref="N5106">_xlfn.IFS(M5106&lt;=2,"Small",M5106&lt;=5,"Medium",M5106&gt;5,"Large")</f>
        <v>Large</v>
      </c>
      <c r="O5106" s="50">
        <v>449</v>
      </c>
      <c r="P5106" s="67">
        <f t="shared" si="317"/>
        <v>0.04</v>
      </c>
      <c r="Q5106" s="52">
        <v>4.58</v>
      </c>
      <c r="R5106" s="52" t="str" cm="1">
        <f t="array" ref="R5106">_xlfn.IFS(ROUND(Q5106,0)=5,"Excellent",ROUND(Q5106,0)=4,"Good",ROUND(Q5106,0)=3,"Ok",ROUND(Q5106,0)&lt;3,"Bad")</f>
        <v>Excellent</v>
      </c>
      <c r="S5106">
        <v>24</v>
      </c>
      <c r="T5106" t="str">
        <f t="shared" si="318"/>
        <v>No</v>
      </c>
      <c r="U5106" s="65">
        <v>43697</v>
      </c>
      <c r="V5106" s="65">
        <v>44034</v>
      </c>
      <c r="W5106">
        <v>188</v>
      </c>
      <c r="X5106" t="str">
        <f t="shared" si="319"/>
        <v>Active</v>
      </c>
      <c r="Y5106" t="s">
        <v>15616</v>
      </c>
    </row>
    <row r="5107" spans="1:25" x14ac:dyDescent="0.25">
      <c r="A5107">
        <v>5106</v>
      </c>
      <c r="B5107" t="s">
        <v>14517</v>
      </c>
      <c r="C5107">
        <v>825</v>
      </c>
      <c r="D5107" t="str">
        <f>VLOOKUP($C5107,Hosts!$A:$O,10,0)</f>
        <v>New York</v>
      </c>
      <c r="E5107" s="67">
        <f>INDEX(Hosts!$A:$O,MATCH(Places!$C5107,Hosts!$A:$A,0),MATCH(Places!E$1,Hosts!$1:$1,0))</f>
        <v>1</v>
      </c>
      <c r="F5107" s="67">
        <f>INDEX(Hosts!$A:$O,MATCH(Places!$C5107,Hosts!$A:$A,0),MATCH(Places!F$1,Hosts!$1:$1,0))</f>
        <v>0.95</v>
      </c>
      <c r="G5107" s="67" t="str">
        <f>INDEX(Hosts!$A:$O,MATCH(Places!$C5107,Hosts!$A:$A,0),MATCH(Places!G$1,Hosts!$1:$1,0))</f>
        <v>Yes</v>
      </c>
      <c r="H5107">
        <v>7</v>
      </c>
      <c r="I5107" t="str">
        <f>VLOOKUP($H5107,Neighborhoods!$A:$C,2,0)</f>
        <v>Brooklyn</v>
      </c>
      <c r="J5107" t="str">
        <f>VLOOKUP($H5107,Neighborhoods!$A:$C,3,0)</f>
        <v>Bedford-Stuyvesant</v>
      </c>
      <c r="K5107" t="s">
        <v>11822</v>
      </c>
      <c r="L5107" t="str">
        <f t="shared" si="316"/>
        <v>No</v>
      </c>
      <c r="M5107">
        <v>6</v>
      </c>
      <c r="N5107" t="str" cm="1">
        <f t="array" ref="N5107">_xlfn.IFS(M5107&lt;=2,"Small",M5107&lt;=5,"Medium",M5107&gt;5,"Large")</f>
        <v>Large</v>
      </c>
      <c r="O5107" s="50">
        <v>84</v>
      </c>
      <c r="P5107" s="67">
        <f t="shared" si="317"/>
        <v>0.03</v>
      </c>
      <c r="Q5107" s="52">
        <v>4.9800000000000004</v>
      </c>
      <c r="R5107" s="52" t="str" cm="1">
        <f t="array" ref="R5107">_xlfn.IFS(ROUND(Q5107,0)=5,"Excellent",ROUND(Q5107,0)=4,"Good",ROUND(Q5107,0)=3,"Ok",ROUND(Q5107,0)&lt;3,"Bad")</f>
        <v>Excellent</v>
      </c>
      <c r="S5107">
        <v>47</v>
      </c>
      <c r="T5107" t="str">
        <f t="shared" si="318"/>
        <v>No</v>
      </c>
      <c r="U5107" s="65">
        <v>43678</v>
      </c>
      <c r="V5107" s="65">
        <v>44037</v>
      </c>
      <c r="W5107">
        <v>139</v>
      </c>
      <c r="X5107" t="str">
        <f t="shared" si="319"/>
        <v>Active</v>
      </c>
      <c r="Y5107" t="s">
        <v>15615</v>
      </c>
    </row>
    <row r="5108" spans="1:25" x14ac:dyDescent="0.25">
      <c r="A5108">
        <v>5107</v>
      </c>
      <c r="B5108" t="s">
        <v>15016</v>
      </c>
      <c r="C5108">
        <v>2561</v>
      </c>
      <c r="D5108" t="str">
        <f>VLOOKUP($C5108,Hosts!$A:$O,10,0)</f>
        <v>New York</v>
      </c>
      <c r="E5108" s="67">
        <f>INDEX(Hosts!$A:$O,MATCH(Places!$C5108,Hosts!$A:$A,0),MATCH(Places!E$1,Hosts!$1:$1,0))</f>
        <v>1</v>
      </c>
      <c r="F5108" s="67">
        <f>INDEX(Hosts!$A:$O,MATCH(Places!$C5108,Hosts!$A:$A,0),MATCH(Places!F$1,Hosts!$1:$1,0))</f>
        <v>0.99</v>
      </c>
      <c r="G5108" s="67" t="str">
        <f>INDEX(Hosts!$A:$O,MATCH(Places!$C5108,Hosts!$A:$A,0),MATCH(Places!G$1,Hosts!$1:$1,0))</f>
        <v>No</v>
      </c>
      <c r="H5108">
        <v>7</v>
      </c>
      <c r="I5108" t="str">
        <f>VLOOKUP($H5108,Neighborhoods!$A:$C,2,0)</f>
        <v>Brooklyn</v>
      </c>
      <c r="J5108" t="str">
        <f>VLOOKUP($H5108,Neighborhoods!$A:$C,3,0)</f>
        <v>Bedford-Stuyvesant</v>
      </c>
      <c r="K5108" t="s">
        <v>1</v>
      </c>
      <c r="L5108" t="str">
        <f t="shared" si="316"/>
        <v>Yes</v>
      </c>
      <c r="M5108">
        <v>2</v>
      </c>
      <c r="N5108" t="str" cm="1">
        <f t="array" ref="N5108">_xlfn.IFS(M5108&lt;=2,"Small",M5108&lt;=5,"Medium",M5108&gt;5,"Large")</f>
        <v>Small</v>
      </c>
      <c r="O5108" s="50">
        <v>89</v>
      </c>
      <c r="P5108" s="67">
        <f t="shared" si="317"/>
        <v>0.03</v>
      </c>
      <c r="Q5108" s="52">
        <v>4.5</v>
      </c>
      <c r="R5108" s="52" t="str" cm="1">
        <f t="array" ref="R5108">_xlfn.IFS(ROUND(Q5108,0)=5,"Excellent",ROUND(Q5108,0)=4,"Good",ROUND(Q5108,0)=3,"Ok",ROUND(Q5108,0)&lt;3,"Bad")</f>
        <v>Excellent</v>
      </c>
      <c r="S5108">
        <v>32</v>
      </c>
      <c r="T5108" t="str">
        <f t="shared" si="318"/>
        <v>No</v>
      </c>
      <c r="U5108" s="65">
        <v>43693</v>
      </c>
      <c r="V5108" s="65">
        <v>44037</v>
      </c>
      <c r="W5108">
        <v>74</v>
      </c>
      <c r="X5108" t="str">
        <f t="shared" si="319"/>
        <v>Active</v>
      </c>
      <c r="Y5108" t="s">
        <v>15615</v>
      </c>
    </row>
    <row r="5109" spans="1:25" x14ac:dyDescent="0.25">
      <c r="A5109">
        <v>5108</v>
      </c>
      <c r="B5109" t="s">
        <v>13988</v>
      </c>
      <c r="C5109">
        <v>3505</v>
      </c>
      <c r="D5109" t="str">
        <f>VLOOKUP($C5109,Hosts!$A:$O,10,0)</f>
        <v>New York</v>
      </c>
      <c r="E5109" s="67">
        <f>INDEX(Hosts!$A:$O,MATCH(Places!$C5109,Hosts!$A:$A,0),MATCH(Places!E$1,Hosts!$1:$1,0))</f>
        <v>1</v>
      </c>
      <c r="F5109" s="67">
        <f>INDEX(Hosts!$A:$O,MATCH(Places!$C5109,Hosts!$A:$A,0),MATCH(Places!F$1,Hosts!$1:$1,0))</f>
        <v>1</v>
      </c>
      <c r="G5109" s="67" t="str">
        <f>INDEX(Hosts!$A:$O,MATCH(Places!$C5109,Hosts!$A:$A,0),MATCH(Places!G$1,Hosts!$1:$1,0))</f>
        <v>Yes</v>
      </c>
      <c r="H5109">
        <v>25</v>
      </c>
      <c r="I5109" t="str">
        <f>VLOOKUP($H5109,Neighborhoods!$A:$C,2,0)</f>
        <v>Queens</v>
      </c>
      <c r="J5109" t="str">
        <f>VLOOKUP($H5109,Neighborhoods!$A:$C,3,0)</f>
        <v>Ridgewood</v>
      </c>
      <c r="K5109" t="s">
        <v>1</v>
      </c>
      <c r="L5109" t="str">
        <f t="shared" si="316"/>
        <v>Yes</v>
      </c>
      <c r="M5109">
        <v>1</v>
      </c>
      <c r="N5109" t="str" cm="1">
        <f t="array" ref="N5109">_xlfn.IFS(M5109&lt;=2,"Small",M5109&lt;=5,"Medium",M5109&gt;5,"Large")</f>
        <v>Small</v>
      </c>
      <c r="O5109" s="50">
        <v>47</v>
      </c>
      <c r="P5109" s="67">
        <f t="shared" si="317"/>
        <v>0.03</v>
      </c>
      <c r="Q5109" s="52">
        <v>4.92</v>
      </c>
      <c r="R5109" s="52" t="str" cm="1">
        <f t="array" ref="R5109">_xlfn.IFS(ROUND(Q5109,0)=5,"Excellent",ROUND(Q5109,0)=4,"Good",ROUND(Q5109,0)=3,"Ok",ROUND(Q5109,0)&lt;3,"Bad")</f>
        <v>Excellent</v>
      </c>
      <c r="S5109">
        <v>12</v>
      </c>
      <c r="T5109" t="str">
        <f t="shared" si="318"/>
        <v>No</v>
      </c>
      <c r="U5109" s="65">
        <v>43675</v>
      </c>
      <c r="V5109" s="65">
        <v>43750</v>
      </c>
      <c r="W5109">
        <v>364</v>
      </c>
      <c r="X5109" t="str">
        <f t="shared" si="319"/>
        <v>Active</v>
      </c>
      <c r="Y5109" t="s">
        <v>15616</v>
      </c>
    </row>
    <row r="5110" spans="1:25" x14ac:dyDescent="0.25">
      <c r="A5110">
        <v>5109</v>
      </c>
      <c r="B5110" t="s">
        <v>15168</v>
      </c>
      <c r="C5110">
        <v>3956</v>
      </c>
      <c r="D5110" t="str">
        <f>VLOOKUP($C5110,Hosts!$A:$O,10,0)</f>
        <v>New York</v>
      </c>
      <c r="E5110" s="67">
        <f>INDEX(Hosts!$A:$O,MATCH(Places!$C5110,Hosts!$A:$A,0),MATCH(Places!E$1,Hosts!$1:$1,0))</f>
        <v>0.65</v>
      </c>
      <c r="F5110" s="67">
        <f>INDEX(Hosts!$A:$O,MATCH(Places!$C5110,Hosts!$A:$A,0),MATCH(Places!F$1,Hosts!$1:$1,0))</f>
        <v>0.7</v>
      </c>
      <c r="G5110" s="67" t="str">
        <f>INDEX(Hosts!$A:$O,MATCH(Places!$C5110,Hosts!$A:$A,0),MATCH(Places!G$1,Hosts!$1:$1,0))</f>
        <v>No</v>
      </c>
      <c r="H5110">
        <v>17</v>
      </c>
      <c r="I5110" t="str">
        <f>VLOOKUP($H5110,Neighborhoods!$A:$C,2,0)</f>
        <v>Manhattan</v>
      </c>
      <c r="J5110" t="str">
        <f>VLOOKUP($H5110,Neighborhoods!$A:$C,3,0)</f>
        <v>Hell's Kitchen</v>
      </c>
      <c r="K5110" t="s">
        <v>1</v>
      </c>
      <c r="L5110" t="str">
        <f t="shared" si="316"/>
        <v>Yes</v>
      </c>
      <c r="M5110">
        <v>2</v>
      </c>
      <c r="N5110" t="str" cm="1">
        <f t="array" ref="N5110">_xlfn.IFS(M5110&lt;=2,"Small",M5110&lt;=5,"Medium",M5110&gt;5,"Large")</f>
        <v>Small</v>
      </c>
      <c r="O5110" s="50">
        <v>10000</v>
      </c>
      <c r="P5110" s="67">
        <f t="shared" si="317"/>
        <v>7.0000000000000007E-2</v>
      </c>
      <c r="Q5110" s="52">
        <v>4.8</v>
      </c>
      <c r="R5110" s="52" t="str" cm="1">
        <f t="array" ref="R5110">_xlfn.IFS(ROUND(Q5110,0)=5,"Excellent",ROUND(Q5110,0)=4,"Good",ROUND(Q5110,0)=3,"Ok",ROUND(Q5110,0)&lt;3,"Bad")</f>
        <v>Excellent</v>
      </c>
      <c r="S5110">
        <v>5</v>
      </c>
      <c r="T5110" t="str">
        <f t="shared" si="318"/>
        <v>No</v>
      </c>
      <c r="U5110" s="65">
        <v>43673</v>
      </c>
      <c r="V5110" s="65">
        <v>43832</v>
      </c>
      <c r="W5110">
        <v>365</v>
      </c>
      <c r="X5110" t="str">
        <f t="shared" si="319"/>
        <v>Active</v>
      </c>
      <c r="Y5110" t="s">
        <v>15616</v>
      </c>
    </row>
    <row r="5111" spans="1:25" x14ac:dyDescent="0.25">
      <c r="A5111">
        <v>5110</v>
      </c>
      <c r="B5111" t="s">
        <v>14430</v>
      </c>
      <c r="C5111">
        <v>1219</v>
      </c>
      <c r="D5111" t="str">
        <f>VLOOKUP($C5111,Hosts!$A:$O,10,0)</f>
        <v>New York</v>
      </c>
      <c r="E5111" s="67">
        <f>INDEX(Hosts!$A:$O,MATCH(Places!$C5111,Hosts!$A:$A,0),MATCH(Places!E$1,Hosts!$1:$1,0))</f>
        <v>1</v>
      </c>
      <c r="F5111" s="67">
        <f>INDEX(Hosts!$A:$O,MATCH(Places!$C5111,Hosts!$A:$A,0),MATCH(Places!F$1,Hosts!$1:$1,0))</f>
        <v>0.96</v>
      </c>
      <c r="G5111" s="67" t="str">
        <f>INDEX(Hosts!$A:$O,MATCH(Places!$C5111,Hosts!$A:$A,0),MATCH(Places!G$1,Hosts!$1:$1,0))</f>
        <v>Yes</v>
      </c>
      <c r="H5111">
        <v>12</v>
      </c>
      <c r="I5111" t="str">
        <f>VLOOKUP($H5111,Neighborhoods!$A:$C,2,0)</f>
        <v>Brooklyn</v>
      </c>
      <c r="J5111" t="str">
        <f>VLOOKUP($H5111,Neighborhoods!$A:$C,3,0)</f>
        <v>Williamsburg</v>
      </c>
      <c r="K5111" t="s">
        <v>1</v>
      </c>
      <c r="L5111" t="str">
        <f t="shared" si="316"/>
        <v>Yes</v>
      </c>
      <c r="M5111">
        <v>2</v>
      </c>
      <c r="N5111" t="str" cm="1">
        <f t="array" ref="N5111">_xlfn.IFS(M5111&lt;=2,"Small",M5111&lt;=5,"Medium",M5111&gt;5,"Large")</f>
        <v>Small</v>
      </c>
      <c r="O5111" s="50">
        <v>65</v>
      </c>
      <c r="P5111" s="67">
        <f t="shared" si="317"/>
        <v>0.03</v>
      </c>
      <c r="Q5111" s="52">
        <v>4.96</v>
      </c>
      <c r="R5111" s="52" t="str" cm="1">
        <f t="array" ref="R5111">_xlfn.IFS(ROUND(Q5111,0)=5,"Excellent",ROUND(Q5111,0)=4,"Good",ROUND(Q5111,0)=3,"Ok",ROUND(Q5111,0)&lt;3,"Bad")</f>
        <v>Excellent</v>
      </c>
      <c r="S5111">
        <v>28</v>
      </c>
      <c r="T5111" t="str">
        <f t="shared" si="318"/>
        <v>No</v>
      </c>
      <c r="U5111" s="65">
        <v>43696</v>
      </c>
      <c r="V5111" s="65">
        <v>43884</v>
      </c>
      <c r="W5111">
        <v>0</v>
      </c>
      <c r="X5111" t="str">
        <f t="shared" si="319"/>
        <v>Inactive</v>
      </c>
      <c r="Y5111" t="s">
        <v>15615</v>
      </c>
    </row>
    <row r="5112" spans="1:25" x14ac:dyDescent="0.25">
      <c r="A5112">
        <v>5111</v>
      </c>
      <c r="B5112" t="s">
        <v>13863</v>
      </c>
      <c r="C5112">
        <v>3958</v>
      </c>
      <c r="D5112" t="str">
        <f>VLOOKUP($C5112,Hosts!$A:$O,10,0)</f>
        <v>New York</v>
      </c>
      <c r="E5112" s="67">
        <f>INDEX(Hosts!$A:$O,MATCH(Places!$C5112,Hosts!$A:$A,0),MATCH(Places!E$1,Hosts!$1:$1,0))</f>
        <v>1</v>
      </c>
      <c r="F5112" s="67">
        <f>INDEX(Hosts!$A:$O,MATCH(Places!$C5112,Hosts!$A:$A,0),MATCH(Places!F$1,Hosts!$1:$1,0))</f>
        <v>1</v>
      </c>
      <c r="G5112" s="67" t="str">
        <f>INDEX(Hosts!$A:$O,MATCH(Places!$C5112,Hosts!$A:$A,0),MATCH(Places!G$1,Hosts!$1:$1,0))</f>
        <v>Yes</v>
      </c>
      <c r="H5112">
        <v>7</v>
      </c>
      <c r="I5112" t="str">
        <f>VLOOKUP($H5112,Neighborhoods!$A:$C,2,0)</f>
        <v>Brooklyn</v>
      </c>
      <c r="J5112" t="str">
        <f>VLOOKUP($H5112,Neighborhoods!$A:$C,3,0)</f>
        <v>Bedford-Stuyvesant</v>
      </c>
      <c r="K5112" t="s">
        <v>11822</v>
      </c>
      <c r="L5112" t="str">
        <f t="shared" si="316"/>
        <v>No</v>
      </c>
      <c r="M5112">
        <v>2</v>
      </c>
      <c r="N5112" t="str" cm="1">
        <f t="array" ref="N5112">_xlfn.IFS(M5112&lt;=2,"Small",M5112&lt;=5,"Medium",M5112&gt;5,"Large")</f>
        <v>Small</v>
      </c>
      <c r="O5112" s="50">
        <v>114</v>
      </c>
      <c r="P5112" s="67">
        <f t="shared" si="317"/>
        <v>0.03</v>
      </c>
      <c r="Q5112" s="52">
        <v>5</v>
      </c>
      <c r="R5112" s="52" t="str" cm="1">
        <f t="array" ref="R5112">_xlfn.IFS(ROUND(Q5112,0)=5,"Excellent",ROUND(Q5112,0)=4,"Good",ROUND(Q5112,0)=3,"Ok",ROUND(Q5112,0)&lt;3,"Bad")</f>
        <v>Excellent</v>
      </c>
      <c r="S5112">
        <v>26</v>
      </c>
      <c r="T5112" t="str">
        <f t="shared" si="318"/>
        <v>No</v>
      </c>
      <c r="U5112" s="65">
        <v>43693</v>
      </c>
      <c r="V5112" s="65">
        <v>43976</v>
      </c>
      <c r="W5112">
        <v>121</v>
      </c>
      <c r="X5112" t="str">
        <f t="shared" si="319"/>
        <v>Active</v>
      </c>
      <c r="Y5112" t="s">
        <v>15616</v>
      </c>
    </row>
    <row r="5113" spans="1:25" x14ac:dyDescent="0.25">
      <c r="A5113">
        <v>5112</v>
      </c>
      <c r="B5113" t="s">
        <v>14887</v>
      </c>
      <c r="C5113">
        <v>3960</v>
      </c>
      <c r="D5113" t="str">
        <f>VLOOKUP($C5113,Hosts!$A:$O,10,0)</f>
        <v>New York</v>
      </c>
      <c r="E5113" s="67">
        <f>INDEX(Hosts!$A:$O,MATCH(Places!$C5113,Hosts!$A:$A,0),MATCH(Places!E$1,Hosts!$1:$1,0))</f>
        <v>1</v>
      </c>
      <c r="F5113" s="67">
        <f>INDEX(Hosts!$A:$O,MATCH(Places!$C5113,Hosts!$A:$A,0),MATCH(Places!F$1,Hosts!$1:$1,0))</f>
        <v>0.82</v>
      </c>
      <c r="G5113" s="67" t="str">
        <f>INDEX(Hosts!$A:$O,MATCH(Places!$C5113,Hosts!$A:$A,0),MATCH(Places!G$1,Hosts!$1:$1,0))</f>
        <v>No</v>
      </c>
      <c r="H5113">
        <v>17</v>
      </c>
      <c r="I5113" t="str">
        <f>VLOOKUP($H5113,Neighborhoods!$A:$C,2,0)</f>
        <v>Manhattan</v>
      </c>
      <c r="J5113" t="str">
        <f>VLOOKUP($H5113,Neighborhoods!$A:$C,3,0)</f>
        <v>Hell's Kitchen</v>
      </c>
      <c r="K5113" t="s">
        <v>11822</v>
      </c>
      <c r="L5113" t="str">
        <f t="shared" si="316"/>
        <v>No</v>
      </c>
      <c r="M5113">
        <v>2</v>
      </c>
      <c r="N5113" t="str" cm="1">
        <f t="array" ref="N5113">_xlfn.IFS(M5113&lt;=2,"Small",M5113&lt;=5,"Medium",M5113&gt;5,"Large")</f>
        <v>Small</v>
      </c>
      <c r="O5113" s="50">
        <v>78</v>
      </c>
      <c r="P5113" s="67">
        <f t="shared" si="317"/>
        <v>0.03</v>
      </c>
      <c r="Q5113" s="52">
        <v>4.8499999999999996</v>
      </c>
      <c r="R5113" s="52" t="str" cm="1">
        <f t="array" ref="R5113">_xlfn.IFS(ROUND(Q5113,0)=5,"Excellent",ROUND(Q5113,0)=4,"Good",ROUND(Q5113,0)=3,"Ok",ROUND(Q5113,0)&lt;3,"Bad")</f>
        <v>Excellent</v>
      </c>
      <c r="S5113">
        <v>20</v>
      </c>
      <c r="T5113" t="str">
        <f t="shared" si="318"/>
        <v>No</v>
      </c>
      <c r="U5113" s="65">
        <v>43710</v>
      </c>
      <c r="V5113" s="65">
        <v>44016</v>
      </c>
      <c r="W5113">
        <v>251</v>
      </c>
      <c r="X5113" t="str">
        <f t="shared" si="319"/>
        <v>Active</v>
      </c>
      <c r="Y5113" t="s">
        <v>15615</v>
      </c>
    </row>
    <row r="5114" spans="1:25" x14ac:dyDescent="0.25">
      <c r="A5114">
        <v>5113</v>
      </c>
      <c r="B5114" t="s">
        <v>14383</v>
      </c>
      <c r="C5114">
        <v>3951</v>
      </c>
      <c r="D5114" t="str">
        <f>VLOOKUP($C5114,Hosts!$A:$O,10,0)</f>
        <v>New York</v>
      </c>
      <c r="E5114" s="67">
        <f>INDEX(Hosts!$A:$O,MATCH(Places!$C5114,Hosts!$A:$A,0),MATCH(Places!E$1,Hosts!$1:$1,0))</f>
        <v>0.9</v>
      </c>
      <c r="F5114" s="67">
        <f>INDEX(Hosts!$A:$O,MATCH(Places!$C5114,Hosts!$A:$A,0),MATCH(Places!F$1,Hosts!$1:$1,0))</f>
        <v>0.83</v>
      </c>
      <c r="G5114" s="67" t="str">
        <f>INDEX(Hosts!$A:$O,MATCH(Places!$C5114,Hosts!$A:$A,0),MATCH(Places!G$1,Hosts!$1:$1,0))</f>
        <v>No</v>
      </c>
      <c r="H5114">
        <v>9</v>
      </c>
      <c r="I5114" t="str">
        <f>VLOOKUP($H5114,Neighborhoods!$A:$C,2,0)</f>
        <v>Brooklyn</v>
      </c>
      <c r="J5114" t="str">
        <f>VLOOKUP($H5114,Neighborhoods!$A:$C,3,0)</f>
        <v>Crown Heights</v>
      </c>
      <c r="K5114" t="s">
        <v>1</v>
      </c>
      <c r="L5114" t="str">
        <f t="shared" si="316"/>
        <v>Yes</v>
      </c>
      <c r="M5114">
        <v>1</v>
      </c>
      <c r="N5114" t="str" cm="1">
        <f t="array" ref="N5114">_xlfn.IFS(M5114&lt;=2,"Small",M5114&lt;=5,"Medium",M5114&gt;5,"Large")</f>
        <v>Small</v>
      </c>
      <c r="O5114" s="50">
        <v>49</v>
      </c>
      <c r="P5114" s="67">
        <f t="shared" si="317"/>
        <v>0.03</v>
      </c>
      <c r="Q5114" s="52">
        <v>5</v>
      </c>
      <c r="R5114" s="52" t="str" cm="1">
        <f t="array" ref="R5114">_xlfn.IFS(ROUND(Q5114,0)=5,"Excellent",ROUND(Q5114,0)=4,"Good",ROUND(Q5114,0)=3,"Ok",ROUND(Q5114,0)&lt;3,"Bad")</f>
        <v>Excellent</v>
      </c>
      <c r="S5114">
        <v>3</v>
      </c>
      <c r="T5114" t="str">
        <f t="shared" si="318"/>
        <v>No</v>
      </c>
      <c r="U5114" s="65">
        <v>43689</v>
      </c>
      <c r="V5114" s="65">
        <v>43750</v>
      </c>
      <c r="W5114">
        <v>60</v>
      </c>
      <c r="X5114" t="str">
        <f t="shared" si="319"/>
        <v>Active</v>
      </c>
      <c r="Y5114" t="s">
        <v>15615</v>
      </c>
    </row>
    <row r="5115" spans="1:25" x14ac:dyDescent="0.25">
      <c r="A5115">
        <v>5114</v>
      </c>
      <c r="B5115" t="s">
        <v>15522</v>
      </c>
      <c r="C5115">
        <v>3922</v>
      </c>
      <c r="D5115" t="str">
        <f>VLOOKUP($C5115,Hosts!$A:$O,10,0)</f>
        <v>New York</v>
      </c>
      <c r="E5115" s="67">
        <f>INDEX(Hosts!$A:$O,MATCH(Places!$C5115,Hosts!$A:$A,0),MATCH(Places!E$1,Hosts!$1:$1,0))</f>
        <v>1</v>
      </c>
      <c r="F5115" s="67">
        <f>INDEX(Hosts!$A:$O,MATCH(Places!$C5115,Hosts!$A:$A,0),MATCH(Places!F$1,Hosts!$1:$1,0))</f>
        <v>0.32</v>
      </c>
      <c r="G5115" s="67" t="str">
        <f>INDEX(Hosts!$A:$O,MATCH(Places!$C5115,Hosts!$A:$A,0),MATCH(Places!G$1,Hosts!$1:$1,0))</f>
        <v>No</v>
      </c>
      <c r="H5115">
        <v>14</v>
      </c>
      <c r="I5115" t="str">
        <f>VLOOKUP($H5115,Neighborhoods!$A:$C,2,0)</f>
        <v>Manhattan</v>
      </c>
      <c r="J5115" t="str">
        <f>VLOOKUP($H5115,Neighborhoods!$A:$C,3,0)</f>
        <v>East Harlem</v>
      </c>
      <c r="K5115" t="s">
        <v>11822</v>
      </c>
      <c r="L5115" t="str">
        <f t="shared" si="316"/>
        <v>No</v>
      </c>
      <c r="M5115">
        <v>1</v>
      </c>
      <c r="N5115" t="str" cm="1">
        <f t="array" ref="N5115">_xlfn.IFS(M5115&lt;=2,"Small",M5115&lt;=5,"Medium",M5115&gt;5,"Large")</f>
        <v>Small</v>
      </c>
      <c r="O5115" s="50">
        <v>65</v>
      </c>
      <c r="P5115" s="67">
        <f t="shared" si="317"/>
        <v>0.03</v>
      </c>
      <c r="Q5115" s="52">
        <v>4.67</v>
      </c>
      <c r="R5115" s="52" t="str" cm="1">
        <f t="array" ref="R5115">_xlfn.IFS(ROUND(Q5115,0)=5,"Excellent",ROUND(Q5115,0)=4,"Good",ROUND(Q5115,0)=3,"Ok",ROUND(Q5115,0)&lt;3,"Bad")</f>
        <v>Excellent</v>
      </c>
      <c r="S5115">
        <v>3</v>
      </c>
      <c r="T5115" t="str">
        <f t="shared" si="318"/>
        <v>No</v>
      </c>
      <c r="U5115" s="65">
        <v>43685</v>
      </c>
      <c r="V5115" s="65">
        <v>43832</v>
      </c>
      <c r="W5115">
        <v>336</v>
      </c>
      <c r="X5115" t="str">
        <f t="shared" si="319"/>
        <v>Active</v>
      </c>
      <c r="Y5115" t="s">
        <v>15615</v>
      </c>
    </row>
    <row r="5116" spans="1:25" x14ac:dyDescent="0.25">
      <c r="A5116">
        <v>5115</v>
      </c>
      <c r="B5116" t="s">
        <v>15100</v>
      </c>
      <c r="C5116">
        <v>2938</v>
      </c>
      <c r="D5116" t="str">
        <f>VLOOKUP($C5116,Hosts!$A:$O,10,0)</f>
        <v>New York</v>
      </c>
      <c r="E5116" s="67">
        <f>INDEX(Hosts!$A:$O,MATCH(Places!$C5116,Hosts!$A:$A,0),MATCH(Places!E$1,Hosts!$1:$1,0))</f>
        <v>1</v>
      </c>
      <c r="F5116" s="67">
        <f>INDEX(Hosts!$A:$O,MATCH(Places!$C5116,Hosts!$A:$A,0),MATCH(Places!F$1,Hosts!$1:$1,0))</f>
        <v>1</v>
      </c>
      <c r="G5116" s="67" t="str">
        <f>INDEX(Hosts!$A:$O,MATCH(Places!$C5116,Hosts!$A:$A,0),MATCH(Places!G$1,Hosts!$1:$1,0))</f>
        <v>No</v>
      </c>
      <c r="H5116">
        <v>10</v>
      </c>
      <c r="I5116" t="str">
        <f>VLOOKUP($H5116,Neighborhoods!$A:$C,2,0)</f>
        <v>Brooklyn</v>
      </c>
      <c r="J5116" t="str">
        <f>VLOOKUP($H5116,Neighborhoods!$A:$C,3,0)</f>
        <v>East Flatbush</v>
      </c>
      <c r="K5116" t="s">
        <v>11822</v>
      </c>
      <c r="L5116" t="str">
        <f t="shared" si="316"/>
        <v>No</v>
      </c>
      <c r="M5116">
        <v>5</v>
      </c>
      <c r="N5116" t="str" cm="1">
        <f t="array" ref="N5116">_xlfn.IFS(M5116&lt;=2,"Small",M5116&lt;=5,"Medium",M5116&gt;5,"Large")</f>
        <v>Medium</v>
      </c>
      <c r="O5116" s="50">
        <v>119</v>
      </c>
      <c r="P5116" s="67">
        <f t="shared" si="317"/>
        <v>0.03</v>
      </c>
      <c r="Q5116" s="52">
        <v>4.5</v>
      </c>
      <c r="R5116" s="52" t="str" cm="1">
        <f t="array" ref="R5116">_xlfn.IFS(ROUND(Q5116,0)=5,"Excellent",ROUND(Q5116,0)=4,"Good",ROUND(Q5116,0)=3,"Ok",ROUND(Q5116,0)&lt;3,"Bad")</f>
        <v>Excellent</v>
      </c>
      <c r="S5116">
        <v>28</v>
      </c>
      <c r="T5116" t="str">
        <f t="shared" si="318"/>
        <v>No</v>
      </c>
      <c r="U5116" s="65">
        <v>43695</v>
      </c>
      <c r="V5116" s="65">
        <v>44052</v>
      </c>
      <c r="W5116">
        <v>359</v>
      </c>
      <c r="X5116" t="str">
        <f t="shared" si="319"/>
        <v>Active</v>
      </c>
      <c r="Y5116" t="s">
        <v>15616</v>
      </c>
    </row>
    <row r="5117" spans="1:25" x14ac:dyDescent="0.25">
      <c r="A5117">
        <v>5116</v>
      </c>
      <c r="B5117" t="s">
        <v>13282</v>
      </c>
      <c r="C5117">
        <v>2061</v>
      </c>
      <c r="D5117" t="str">
        <f>VLOOKUP($C5117,Hosts!$A:$O,10,0)</f>
        <v>New York</v>
      </c>
      <c r="E5117" s="67">
        <f>INDEX(Hosts!$A:$O,MATCH(Places!$C5117,Hosts!$A:$A,0),MATCH(Places!E$1,Hosts!$1:$1,0))</f>
        <v>1</v>
      </c>
      <c r="F5117" s="67">
        <f>INDEX(Hosts!$A:$O,MATCH(Places!$C5117,Hosts!$A:$A,0),MATCH(Places!F$1,Hosts!$1:$1,0))</f>
        <v>0.79</v>
      </c>
      <c r="G5117" s="67" t="str">
        <f>INDEX(Hosts!$A:$O,MATCH(Places!$C5117,Hosts!$A:$A,0),MATCH(Places!G$1,Hosts!$1:$1,0))</f>
        <v>Yes</v>
      </c>
      <c r="H5117">
        <v>7</v>
      </c>
      <c r="I5117" t="str">
        <f>VLOOKUP($H5117,Neighborhoods!$A:$C,2,0)</f>
        <v>Brooklyn</v>
      </c>
      <c r="J5117" t="str">
        <f>VLOOKUP($H5117,Neighborhoods!$A:$C,3,0)</f>
        <v>Bedford-Stuyvesant</v>
      </c>
      <c r="K5117" t="s">
        <v>11822</v>
      </c>
      <c r="L5117" t="str">
        <f t="shared" si="316"/>
        <v>No</v>
      </c>
      <c r="M5117">
        <v>6</v>
      </c>
      <c r="N5117" t="str" cm="1">
        <f t="array" ref="N5117">_xlfn.IFS(M5117&lt;=2,"Small",M5117&lt;=5,"Medium",M5117&gt;5,"Large")</f>
        <v>Large</v>
      </c>
      <c r="O5117" s="50">
        <v>135</v>
      </c>
      <c r="P5117" s="67">
        <f t="shared" si="317"/>
        <v>0.03</v>
      </c>
      <c r="Q5117" s="52">
        <v>4.9400000000000004</v>
      </c>
      <c r="R5117" s="52" t="str" cm="1">
        <f t="array" ref="R5117">_xlfn.IFS(ROUND(Q5117,0)=5,"Excellent",ROUND(Q5117,0)=4,"Good",ROUND(Q5117,0)=3,"Ok",ROUND(Q5117,0)&lt;3,"Bad")</f>
        <v>Excellent</v>
      </c>
      <c r="S5117">
        <v>17</v>
      </c>
      <c r="T5117" t="str">
        <f t="shared" si="318"/>
        <v>No</v>
      </c>
      <c r="U5117" s="65">
        <v>43855</v>
      </c>
      <c r="V5117" s="65">
        <v>44043</v>
      </c>
      <c r="W5117">
        <v>232</v>
      </c>
      <c r="X5117" t="str">
        <f t="shared" si="319"/>
        <v>Active</v>
      </c>
      <c r="Y5117" t="s">
        <v>15615</v>
      </c>
    </row>
    <row r="5118" spans="1:25" x14ac:dyDescent="0.25">
      <c r="A5118">
        <v>5117</v>
      </c>
      <c r="B5118" t="s">
        <v>13134</v>
      </c>
      <c r="C5118">
        <v>3950</v>
      </c>
      <c r="D5118" t="str">
        <f>VLOOKUP($C5118,Hosts!$A:$O,10,0)</f>
        <v>New York</v>
      </c>
      <c r="E5118" s="67">
        <f>INDEX(Hosts!$A:$O,MATCH(Places!$C5118,Hosts!$A:$A,0),MATCH(Places!E$1,Hosts!$1:$1,0))</f>
        <v>0</v>
      </c>
      <c r="F5118" s="67">
        <f>INDEX(Hosts!$A:$O,MATCH(Places!$C5118,Hosts!$A:$A,0),MATCH(Places!F$1,Hosts!$1:$1,0))</f>
        <v>1</v>
      </c>
      <c r="G5118" s="67" t="str">
        <f>INDEX(Hosts!$A:$O,MATCH(Places!$C5118,Hosts!$A:$A,0),MATCH(Places!G$1,Hosts!$1:$1,0))</f>
        <v>No</v>
      </c>
      <c r="H5118">
        <v>20</v>
      </c>
      <c r="I5118" t="str">
        <f>VLOOKUP($H5118,Neighborhoods!$A:$C,2,0)</f>
        <v>Manhattan</v>
      </c>
      <c r="J5118" t="str">
        <f>VLOOKUP($H5118,Neighborhoods!$A:$C,3,0)</f>
        <v>Upper West Side</v>
      </c>
      <c r="K5118" t="s">
        <v>1</v>
      </c>
      <c r="L5118" t="str">
        <f t="shared" si="316"/>
        <v>Yes</v>
      </c>
      <c r="M5118">
        <v>5</v>
      </c>
      <c r="N5118" t="str" cm="1">
        <f t="array" ref="N5118">_xlfn.IFS(M5118&lt;=2,"Small",M5118&lt;=5,"Medium",M5118&gt;5,"Large")</f>
        <v>Medium</v>
      </c>
      <c r="O5118" s="50">
        <v>275</v>
      </c>
      <c r="P5118" s="67">
        <f t="shared" si="317"/>
        <v>0.04</v>
      </c>
      <c r="Q5118" s="52">
        <v>4.47</v>
      </c>
      <c r="R5118" s="52" t="str" cm="1">
        <f t="array" ref="R5118">_xlfn.IFS(ROUND(Q5118,0)=5,"Excellent",ROUND(Q5118,0)=4,"Good",ROUND(Q5118,0)=3,"Ok",ROUND(Q5118,0)&lt;3,"Bad")</f>
        <v>Good</v>
      </c>
      <c r="S5118">
        <v>19</v>
      </c>
      <c r="T5118" t="str">
        <f t="shared" si="318"/>
        <v>No</v>
      </c>
      <c r="U5118" s="65">
        <v>43682</v>
      </c>
      <c r="V5118" s="65">
        <v>43952</v>
      </c>
      <c r="W5118">
        <v>73</v>
      </c>
      <c r="X5118" t="str">
        <f t="shared" si="319"/>
        <v>Active</v>
      </c>
      <c r="Y5118" t="s">
        <v>15616</v>
      </c>
    </row>
    <row r="5119" spans="1:25" x14ac:dyDescent="0.25">
      <c r="A5119">
        <v>5118</v>
      </c>
      <c r="B5119" t="s">
        <v>14940</v>
      </c>
      <c r="C5119">
        <v>3961</v>
      </c>
      <c r="D5119" t="str">
        <f>VLOOKUP($C5119,Hosts!$A:$O,10,0)</f>
        <v>New York</v>
      </c>
      <c r="E5119" s="67">
        <f>INDEX(Hosts!$A:$O,MATCH(Places!$C5119,Hosts!$A:$A,0),MATCH(Places!E$1,Hosts!$1:$1,0))</f>
        <v>0.6</v>
      </c>
      <c r="F5119" s="67">
        <f>INDEX(Hosts!$A:$O,MATCH(Places!$C5119,Hosts!$A:$A,0),MATCH(Places!F$1,Hosts!$1:$1,0))</f>
        <v>0.83</v>
      </c>
      <c r="G5119" s="67" t="str">
        <f>INDEX(Hosts!$A:$O,MATCH(Places!$C5119,Hosts!$A:$A,0),MATCH(Places!G$1,Hosts!$1:$1,0))</f>
        <v>No</v>
      </c>
      <c r="H5119">
        <v>19</v>
      </c>
      <c r="I5119" t="str">
        <f>VLOOKUP($H5119,Neighborhoods!$A:$C,2,0)</f>
        <v>Manhattan</v>
      </c>
      <c r="J5119" t="str">
        <f>VLOOKUP($H5119,Neighborhoods!$A:$C,3,0)</f>
        <v>Upper East Side</v>
      </c>
      <c r="K5119" t="s">
        <v>11822</v>
      </c>
      <c r="L5119" t="str">
        <f t="shared" si="316"/>
        <v>No</v>
      </c>
      <c r="M5119">
        <v>2</v>
      </c>
      <c r="N5119" t="str" cm="1">
        <f t="array" ref="N5119">_xlfn.IFS(M5119&lt;=2,"Small",M5119&lt;=5,"Medium",M5119&gt;5,"Large")</f>
        <v>Small</v>
      </c>
      <c r="O5119" s="50">
        <v>325</v>
      </c>
      <c r="P5119" s="67">
        <f t="shared" si="317"/>
        <v>0.04</v>
      </c>
      <c r="Q5119" s="52">
        <v>5</v>
      </c>
      <c r="R5119" s="52" t="str" cm="1">
        <f t="array" ref="R5119">_xlfn.IFS(ROUND(Q5119,0)=5,"Excellent",ROUND(Q5119,0)=4,"Good",ROUND(Q5119,0)=3,"Ok",ROUND(Q5119,0)&lt;3,"Bad")</f>
        <v>Excellent</v>
      </c>
      <c r="S5119">
        <v>8</v>
      </c>
      <c r="T5119" t="str">
        <f t="shared" si="318"/>
        <v>No</v>
      </c>
      <c r="U5119" s="65">
        <v>43732</v>
      </c>
      <c r="V5119" s="65">
        <v>43814</v>
      </c>
      <c r="W5119">
        <v>44</v>
      </c>
      <c r="X5119" t="str">
        <f t="shared" si="319"/>
        <v>Active</v>
      </c>
      <c r="Y5119" t="s">
        <v>15615</v>
      </c>
    </row>
    <row r="5120" spans="1:25" x14ac:dyDescent="0.25">
      <c r="A5120">
        <v>5119</v>
      </c>
      <c r="B5120" t="s">
        <v>15610</v>
      </c>
      <c r="C5120">
        <v>1285</v>
      </c>
      <c r="D5120" t="str">
        <f>VLOOKUP($C5120,Hosts!$A:$O,10,0)</f>
        <v>New York</v>
      </c>
      <c r="E5120" s="67">
        <f>INDEX(Hosts!$A:$O,MATCH(Places!$C5120,Hosts!$A:$A,0),MATCH(Places!E$1,Hosts!$1:$1,0))</f>
        <v>0.75</v>
      </c>
      <c r="F5120" s="67">
        <f>INDEX(Hosts!$A:$O,MATCH(Places!$C5120,Hosts!$A:$A,0),MATCH(Places!F$1,Hosts!$1:$1,0))</f>
        <v>0.97</v>
      </c>
      <c r="G5120" s="67" t="str">
        <f>INDEX(Hosts!$A:$O,MATCH(Places!$C5120,Hosts!$A:$A,0),MATCH(Places!G$1,Hosts!$1:$1,0))</f>
        <v>No</v>
      </c>
      <c r="H5120">
        <v>7</v>
      </c>
      <c r="I5120" t="str">
        <f>VLOOKUP($H5120,Neighborhoods!$A:$C,2,0)</f>
        <v>Brooklyn</v>
      </c>
      <c r="J5120" t="str">
        <f>VLOOKUP($H5120,Neighborhoods!$A:$C,3,0)</f>
        <v>Bedford-Stuyvesant</v>
      </c>
      <c r="K5120" t="s">
        <v>1</v>
      </c>
      <c r="L5120" t="str">
        <f t="shared" si="316"/>
        <v>Yes</v>
      </c>
      <c r="M5120">
        <v>2</v>
      </c>
      <c r="N5120" t="str" cm="1">
        <f t="array" ref="N5120">_xlfn.IFS(M5120&lt;=2,"Small",M5120&lt;=5,"Medium",M5120&gt;5,"Large")</f>
        <v>Small</v>
      </c>
      <c r="O5120" s="50">
        <v>50</v>
      </c>
      <c r="P5120" s="67">
        <f t="shared" si="317"/>
        <v>0.03</v>
      </c>
      <c r="Q5120" s="52">
        <v>5</v>
      </c>
      <c r="R5120" s="52" t="str" cm="1">
        <f t="array" ref="R5120">_xlfn.IFS(ROUND(Q5120,0)=5,"Excellent",ROUND(Q5120,0)=4,"Good",ROUND(Q5120,0)=3,"Ok",ROUND(Q5120,0)&lt;3,"Bad")</f>
        <v>Excellent</v>
      </c>
      <c r="S5120">
        <v>31</v>
      </c>
      <c r="T5120" t="str">
        <f t="shared" si="318"/>
        <v>No</v>
      </c>
      <c r="U5120" s="65">
        <v>43714</v>
      </c>
      <c r="V5120" s="65">
        <v>43870</v>
      </c>
      <c r="W5120">
        <v>180</v>
      </c>
      <c r="X5120" t="str">
        <f t="shared" si="319"/>
        <v>Active</v>
      </c>
      <c r="Y5120" t="s">
        <v>15615</v>
      </c>
    </row>
    <row r="5121" spans="1:25" x14ac:dyDescent="0.25">
      <c r="A5121">
        <v>5120</v>
      </c>
      <c r="B5121" t="s">
        <v>13318</v>
      </c>
      <c r="C5121">
        <v>1285</v>
      </c>
      <c r="D5121" t="str">
        <f>VLOOKUP($C5121,Hosts!$A:$O,10,0)</f>
        <v>New York</v>
      </c>
      <c r="E5121" s="67">
        <f>INDEX(Hosts!$A:$O,MATCH(Places!$C5121,Hosts!$A:$A,0),MATCH(Places!E$1,Hosts!$1:$1,0))</f>
        <v>0.75</v>
      </c>
      <c r="F5121" s="67">
        <f>INDEX(Hosts!$A:$O,MATCH(Places!$C5121,Hosts!$A:$A,0),MATCH(Places!F$1,Hosts!$1:$1,0))</f>
        <v>0.97</v>
      </c>
      <c r="G5121" s="67" t="str">
        <f>INDEX(Hosts!$A:$O,MATCH(Places!$C5121,Hosts!$A:$A,0),MATCH(Places!G$1,Hosts!$1:$1,0))</f>
        <v>No</v>
      </c>
      <c r="H5121">
        <v>7</v>
      </c>
      <c r="I5121" t="str">
        <f>VLOOKUP($H5121,Neighborhoods!$A:$C,2,0)</f>
        <v>Brooklyn</v>
      </c>
      <c r="J5121" t="str">
        <f>VLOOKUP($H5121,Neighborhoods!$A:$C,3,0)</f>
        <v>Bedford-Stuyvesant</v>
      </c>
      <c r="K5121" t="s">
        <v>1</v>
      </c>
      <c r="L5121" t="str">
        <f t="shared" si="316"/>
        <v>Yes</v>
      </c>
      <c r="M5121">
        <v>2</v>
      </c>
      <c r="N5121" t="str" cm="1">
        <f t="array" ref="N5121">_xlfn.IFS(M5121&lt;=2,"Small",M5121&lt;=5,"Medium",M5121&gt;5,"Large")</f>
        <v>Small</v>
      </c>
      <c r="O5121" s="50">
        <v>50</v>
      </c>
      <c r="P5121" s="67">
        <f t="shared" si="317"/>
        <v>0.03</v>
      </c>
      <c r="Q5121" s="52">
        <v>4.75</v>
      </c>
      <c r="R5121" s="52" t="str" cm="1">
        <f t="array" ref="R5121">_xlfn.IFS(ROUND(Q5121,0)=5,"Excellent",ROUND(Q5121,0)=4,"Good",ROUND(Q5121,0)=3,"Ok",ROUND(Q5121,0)&lt;3,"Bad")</f>
        <v>Excellent</v>
      </c>
      <c r="S5121">
        <v>32</v>
      </c>
      <c r="T5121" t="str">
        <f t="shared" si="318"/>
        <v>No</v>
      </c>
      <c r="U5121" s="65">
        <v>43689</v>
      </c>
      <c r="V5121" s="65">
        <v>43904</v>
      </c>
      <c r="W5121">
        <v>149</v>
      </c>
      <c r="X5121" t="str">
        <f t="shared" si="319"/>
        <v>Active</v>
      </c>
      <c r="Y5121" t="s">
        <v>15615</v>
      </c>
    </row>
    <row r="5122" spans="1:25" x14ac:dyDescent="0.25">
      <c r="A5122">
        <v>5121</v>
      </c>
      <c r="B5122" t="s">
        <v>13470</v>
      </c>
      <c r="C5122">
        <v>2850</v>
      </c>
      <c r="D5122" t="str">
        <f>VLOOKUP($C5122,Hosts!$A:$O,10,0)</f>
        <v>New York</v>
      </c>
      <c r="E5122" s="67">
        <f>INDEX(Hosts!$A:$O,MATCH(Places!$C5122,Hosts!$A:$A,0),MATCH(Places!E$1,Hosts!$1:$1,0))</f>
        <v>0.8</v>
      </c>
      <c r="F5122" s="67">
        <f>INDEX(Hosts!$A:$O,MATCH(Places!$C5122,Hosts!$A:$A,0),MATCH(Places!F$1,Hosts!$1:$1,0))</f>
        <v>0.98</v>
      </c>
      <c r="G5122" s="67" t="str">
        <f>INDEX(Hosts!$A:$O,MATCH(Places!$C5122,Hosts!$A:$A,0),MATCH(Places!G$1,Hosts!$1:$1,0))</f>
        <v>Yes</v>
      </c>
      <c r="H5122">
        <v>22</v>
      </c>
      <c r="I5122" t="str">
        <f>VLOOKUP($H5122,Neighborhoods!$A:$C,2,0)</f>
        <v>Queens</v>
      </c>
      <c r="J5122" t="str">
        <f>VLOOKUP($H5122,Neighborhoods!$A:$C,3,0)</f>
        <v>Flushing</v>
      </c>
      <c r="K5122" t="s">
        <v>1</v>
      </c>
      <c r="L5122" t="str">
        <f t="shared" si="316"/>
        <v>Yes</v>
      </c>
      <c r="M5122">
        <v>2</v>
      </c>
      <c r="N5122" t="str" cm="1">
        <f t="array" ref="N5122">_xlfn.IFS(M5122&lt;=2,"Small",M5122&lt;=5,"Medium",M5122&gt;5,"Large")</f>
        <v>Small</v>
      </c>
      <c r="O5122" s="50">
        <v>45</v>
      </c>
      <c r="P5122" s="67">
        <f t="shared" si="317"/>
        <v>0.03</v>
      </c>
      <c r="Q5122" s="52">
        <v>4.8899999999999997</v>
      </c>
      <c r="R5122" s="52" t="str" cm="1">
        <f t="array" ref="R5122">_xlfn.IFS(ROUND(Q5122,0)=5,"Excellent",ROUND(Q5122,0)=4,"Good",ROUND(Q5122,0)=3,"Ok",ROUND(Q5122,0)&lt;3,"Bad")</f>
        <v>Excellent</v>
      </c>
      <c r="S5122">
        <v>9</v>
      </c>
      <c r="T5122" t="str">
        <f t="shared" si="318"/>
        <v>No</v>
      </c>
      <c r="U5122" s="65">
        <v>43685</v>
      </c>
      <c r="V5122" s="65">
        <v>44037</v>
      </c>
      <c r="W5122">
        <v>89</v>
      </c>
      <c r="X5122" t="str">
        <f t="shared" si="319"/>
        <v>Active</v>
      </c>
      <c r="Y5122" t="s">
        <v>15616</v>
      </c>
    </row>
    <row r="5123" spans="1:25" x14ac:dyDescent="0.25">
      <c r="A5123">
        <v>5122</v>
      </c>
      <c r="B5123" t="s">
        <v>14321</v>
      </c>
      <c r="C5123">
        <v>3963</v>
      </c>
      <c r="D5123" t="str">
        <f>VLOOKUP($C5123,Hosts!$A:$O,10,0)</f>
        <v>New York</v>
      </c>
      <c r="E5123" s="67">
        <f>INDEX(Hosts!$A:$O,MATCH(Places!$C5123,Hosts!$A:$A,0),MATCH(Places!E$1,Hosts!$1:$1,0))</f>
        <v>1</v>
      </c>
      <c r="F5123" s="67">
        <f>INDEX(Hosts!$A:$O,MATCH(Places!$C5123,Hosts!$A:$A,0),MATCH(Places!F$1,Hosts!$1:$1,0))</f>
        <v>0.92</v>
      </c>
      <c r="G5123" s="67" t="str">
        <f>INDEX(Hosts!$A:$O,MATCH(Places!$C5123,Hosts!$A:$A,0),MATCH(Places!G$1,Hosts!$1:$1,0))</f>
        <v>Yes</v>
      </c>
      <c r="H5123">
        <v>12</v>
      </c>
      <c r="I5123" t="str">
        <f>VLOOKUP($H5123,Neighborhoods!$A:$C,2,0)</f>
        <v>Brooklyn</v>
      </c>
      <c r="J5123" t="str">
        <f>VLOOKUP($H5123,Neighborhoods!$A:$C,3,0)</f>
        <v>Williamsburg</v>
      </c>
      <c r="K5123" t="s">
        <v>11822</v>
      </c>
      <c r="L5123" t="str">
        <f t="shared" ref="L5123:L5186" si="320">IF(OR(K5123="Private room",K5123="Shared room"),"Yes","No")</f>
        <v>No</v>
      </c>
      <c r="M5123">
        <v>3</v>
      </c>
      <c r="N5123" t="str" cm="1">
        <f t="array" ref="N5123">_xlfn.IFS(M5123&lt;=2,"Small",M5123&lt;=5,"Medium",M5123&gt;5,"Large")</f>
        <v>Medium</v>
      </c>
      <c r="O5123" s="50">
        <v>100</v>
      </c>
      <c r="P5123" s="67">
        <f t="shared" ref="P5123:P5186" si="321">VLOOKUP(O5123,$AB$1:$AC$5,2)</f>
        <v>0.03</v>
      </c>
      <c r="Q5123" s="52">
        <v>4.9000000000000004</v>
      </c>
      <c r="R5123" s="52" t="str" cm="1">
        <f t="array" ref="R5123">_xlfn.IFS(ROUND(Q5123,0)=5,"Excellent",ROUND(Q5123,0)=4,"Good",ROUND(Q5123,0)=3,"Ok",ROUND(Q5123,0)&lt;3,"Bad")</f>
        <v>Excellent</v>
      </c>
      <c r="S5123">
        <v>50</v>
      </c>
      <c r="T5123" t="str">
        <f t="shared" ref="T5123:T5186" si="322">IF(AND(Q5123&gt;=4.8,S5123&gt;100),"Yes","No")</f>
        <v>No</v>
      </c>
      <c r="U5123" s="65">
        <v>43684</v>
      </c>
      <c r="V5123" s="65">
        <v>44045</v>
      </c>
      <c r="W5123">
        <v>173</v>
      </c>
      <c r="X5123" t="str">
        <f t="shared" ref="X5123:X5186" si="323">IF(W5123&lt;&gt;0,"Active","Inactive")</f>
        <v>Active</v>
      </c>
      <c r="Y5123" t="s">
        <v>15615</v>
      </c>
    </row>
    <row r="5124" spans="1:25" x14ac:dyDescent="0.25">
      <c r="A5124">
        <v>5123</v>
      </c>
      <c r="B5124" t="s">
        <v>15354</v>
      </c>
      <c r="C5124">
        <v>222</v>
      </c>
      <c r="D5124" t="str">
        <f>VLOOKUP($C5124,Hosts!$A:$O,10,0)</f>
        <v>New York</v>
      </c>
      <c r="E5124" s="67">
        <f>INDEX(Hosts!$A:$O,MATCH(Places!$C5124,Hosts!$A:$A,0),MATCH(Places!E$1,Hosts!$1:$1,0))</f>
        <v>1</v>
      </c>
      <c r="F5124" s="67">
        <f>INDEX(Hosts!$A:$O,MATCH(Places!$C5124,Hosts!$A:$A,0),MATCH(Places!F$1,Hosts!$1:$1,0))</f>
        <v>0.14000000000000001</v>
      </c>
      <c r="G5124" s="67" t="str">
        <f>INDEX(Hosts!$A:$O,MATCH(Places!$C5124,Hosts!$A:$A,0),MATCH(Places!G$1,Hosts!$1:$1,0))</f>
        <v>No</v>
      </c>
      <c r="H5124">
        <v>12</v>
      </c>
      <c r="I5124" t="str">
        <f>VLOOKUP($H5124,Neighborhoods!$A:$C,2,0)</f>
        <v>Brooklyn</v>
      </c>
      <c r="J5124" t="str">
        <f>VLOOKUP($H5124,Neighborhoods!$A:$C,3,0)</f>
        <v>Williamsburg</v>
      </c>
      <c r="K5124" t="s">
        <v>16</v>
      </c>
      <c r="L5124" t="str">
        <f t="shared" si="320"/>
        <v>Yes</v>
      </c>
      <c r="M5124">
        <v>2</v>
      </c>
      <c r="N5124" t="str" cm="1">
        <f t="array" ref="N5124">_xlfn.IFS(M5124&lt;=2,"Small",M5124&lt;=5,"Medium",M5124&gt;5,"Large")</f>
        <v>Small</v>
      </c>
      <c r="O5124" s="50">
        <v>45</v>
      </c>
      <c r="P5124" s="67">
        <f t="shared" si="321"/>
        <v>0.03</v>
      </c>
      <c r="Q5124" s="52">
        <v>4.75</v>
      </c>
      <c r="R5124" s="52" t="str" cm="1">
        <f t="array" ref="R5124">_xlfn.IFS(ROUND(Q5124,0)=5,"Excellent",ROUND(Q5124,0)=4,"Good",ROUND(Q5124,0)=3,"Ok",ROUND(Q5124,0)&lt;3,"Bad")</f>
        <v>Excellent</v>
      </c>
      <c r="S5124">
        <v>4</v>
      </c>
      <c r="T5124" t="str">
        <f t="shared" si="322"/>
        <v>No</v>
      </c>
      <c r="U5124" s="65">
        <v>43688</v>
      </c>
      <c r="V5124" s="65">
        <v>43840</v>
      </c>
      <c r="W5124">
        <v>88</v>
      </c>
      <c r="X5124" t="str">
        <f t="shared" si="323"/>
        <v>Active</v>
      </c>
      <c r="Y5124" t="s">
        <v>15615</v>
      </c>
    </row>
    <row r="5125" spans="1:25" x14ac:dyDescent="0.25">
      <c r="A5125">
        <v>5124</v>
      </c>
      <c r="B5125" t="s">
        <v>14764</v>
      </c>
      <c r="C5125">
        <v>3964</v>
      </c>
      <c r="D5125" t="str">
        <f>VLOOKUP($C5125,Hosts!$A:$O,10,0)</f>
        <v>New York</v>
      </c>
      <c r="E5125" s="67">
        <f>INDEX(Hosts!$A:$O,MATCH(Places!$C5125,Hosts!$A:$A,0),MATCH(Places!E$1,Hosts!$1:$1,0))</f>
        <v>1</v>
      </c>
      <c r="F5125" s="67">
        <f>INDEX(Hosts!$A:$O,MATCH(Places!$C5125,Hosts!$A:$A,0),MATCH(Places!F$1,Hosts!$1:$1,0))</f>
        <v>0.93</v>
      </c>
      <c r="G5125" s="67" t="str">
        <f>INDEX(Hosts!$A:$O,MATCH(Places!$C5125,Hosts!$A:$A,0),MATCH(Places!G$1,Hosts!$1:$1,0))</f>
        <v>No</v>
      </c>
      <c r="H5125">
        <v>23</v>
      </c>
      <c r="I5125" t="str">
        <f>VLOOKUP($H5125,Neighborhoods!$A:$C,2,0)</f>
        <v>Queens</v>
      </c>
      <c r="J5125" t="str">
        <f>VLOOKUP($H5125,Neighborhoods!$A:$C,3,0)</f>
        <v>Jamaica</v>
      </c>
      <c r="K5125" t="s">
        <v>1</v>
      </c>
      <c r="L5125" t="str">
        <f t="shared" si="320"/>
        <v>Yes</v>
      </c>
      <c r="M5125">
        <v>2</v>
      </c>
      <c r="N5125" t="str" cm="1">
        <f t="array" ref="N5125">_xlfn.IFS(M5125&lt;=2,"Small",M5125&lt;=5,"Medium",M5125&gt;5,"Large")</f>
        <v>Small</v>
      </c>
      <c r="O5125" s="50">
        <v>80</v>
      </c>
      <c r="P5125" s="67">
        <f t="shared" si="321"/>
        <v>0.03</v>
      </c>
      <c r="Q5125" s="52">
        <v>4.8600000000000003</v>
      </c>
      <c r="R5125" s="52" t="str" cm="1">
        <f t="array" ref="R5125">_xlfn.IFS(ROUND(Q5125,0)=5,"Excellent",ROUND(Q5125,0)=4,"Good",ROUND(Q5125,0)=3,"Ok",ROUND(Q5125,0)&lt;3,"Bad")</f>
        <v>Excellent</v>
      </c>
      <c r="S5125">
        <v>14</v>
      </c>
      <c r="T5125" t="str">
        <f t="shared" si="322"/>
        <v>No</v>
      </c>
      <c r="U5125" s="65">
        <v>43679</v>
      </c>
      <c r="V5125" s="65">
        <v>43831</v>
      </c>
      <c r="W5125">
        <v>228</v>
      </c>
      <c r="X5125" t="str">
        <f t="shared" si="323"/>
        <v>Active</v>
      </c>
      <c r="Y5125" t="s">
        <v>15615</v>
      </c>
    </row>
    <row r="5126" spans="1:25" x14ac:dyDescent="0.25">
      <c r="A5126">
        <v>5125</v>
      </c>
      <c r="B5126" t="s">
        <v>13520</v>
      </c>
      <c r="C5126">
        <v>1118</v>
      </c>
      <c r="D5126" t="str">
        <f>VLOOKUP($C5126,Hosts!$A:$O,10,0)</f>
        <v>Arecibo</v>
      </c>
      <c r="E5126" s="67">
        <f>INDEX(Hosts!$A:$O,MATCH(Places!$C5126,Hosts!$A:$A,0),MATCH(Places!E$1,Hosts!$1:$1,0))</f>
        <v>0</v>
      </c>
      <c r="F5126" s="67">
        <f>INDEX(Hosts!$A:$O,MATCH(Places!$C5126,Hosts!$A:$A,0),MATCH(Places!F$1,Hosts!$1:$1,0))</f>
        <v>0.8</v>
      </c>
      <c r="G5126" s="67" t="str">
        <f>INDEX(Hosts!$A:$O,MATCH(Places!$C5126,Hosts!$A:$A,0),MATCH(Places!G$1,Hosts!$1:$1,0))</f>
        <v>No</v>
      </c>
      <c r="H5126">
        <v>8</v>
      </c>
      <c r="I5126" t="str">
        <f>VLOOKUP($H5126,Neighborhoods!$A:$C,2,0)</f>
        <v>Brooklyn</v>
      </c>
      <c r="J5126" t="str">
        <f>VLOOKUP($H5126,Neighborhoods!$A:$C,3,0)</f>
        <v>Bushwick</v>
      </c>
      <c r="K5126" t="s">
        <v>1</v>
      </c>
      <c r="L5126" t="str">
        <f t="shared" si="320"/>
        <v>Yes</v>
      </c>
      <c r="M5126">
        <v>2</v>
      </c>
      <c r="N5126" t="str" cm="1">
        <f t="array" ref="N5126">_xlfn.IFS(M5126&lt;=2,"Small",M5126&lt;=5,"Medium",M5126&gt;5,"Large")</f>
        <v>Small</v>
      </c>
      <c r="O5126" s="50">
        <v>34</v>
      </c>
      <c r="P5126" s="67">
        <f t="shared" si="321"/>
        <v>0.03</v>
      </c>
      <c r="Q5126" s="52">
        <v>3.33</v>
      </c>
      <c r="R5126" s="52" t="str" cm="1">
        <f t="array" ref="R5126">_xlfn.IFS(ROUND(Q5126,0)=5,"Excellent",ROUND(Q5126,0)=4,"Good",ROUND(Q5126,0)=3,"Ok",ROUND(Q5126,0)&lt;3,"Bad")</f>
        <v>Ok</v>
      </c>
      <c r="S5126">
        <v>3</v>
      </c>
      <c r="T5126" t="str">
        <f t="shared" si="322"/>
        <v>No</v>
      </c>
      <c r="U5126" s="65">
        <v>43738</v>
      </c>
      <c r="V5126" s="65">
        <v>43785</v>
      </c>
      <c r="W5126">
        <v>90</v>
      </c>
      <c r="X5126" t="str">
        <f t="shared" si="323"/>
        <v>Active</v>
      </c>
      <c r="Y5126" t="s">
        <v>15616</v>
      </c>
    </row>
    <row r="5127" spans="1:25" x14ac:dyDescent="0.25">
      <c r="A5127">
        <v>5126</v>
      </c>
      <c r="B5127" t="s">
        <v>15145</v>
      </c>
      <c r="C5127">
        <v>3965</v>
      </c>
      <c r="D5127" t="str">
        <f>VLOOKUP($C5127,Hosts!$A:$O,10,0)</f>
        <v>New York</v>
      </c>
      <c r="E5127" s="67">
        <f>INDEX(Hosts!$A:$O,MATCH(Places!$C5127,Hosts!$A:$A,0),MATCH(Places!E$1,Hosts!$1:$1,0))</f>
        <v>1</v>
      </c>
      <c r="F5127" s="67">
        <f>INDEX(Hosts!$A:$O,MATCH(Places!$C5127,Hosts!$A:$A,0),MATCH(Places!F$1,Hosts!$1:$1,0))</f>
        <v>0.79</v>
      </c>
      <c r="G5127" s="67" t="str">
        <f>INDEX(Hosts!$A:$O,MATCH(Places!$C5127,Hosts!$A:$A,0),MATCH(Places!G$1,Hosts!$1:$1,0))</f>
        <v>No</v>
      </c>
      <c r="H5127">
        <v>14</v>
      </c>
      <c r="I5127" t="str">
        <f>VLOOKUP($H5127,Neighborhoods!$A:$C,2,0)</f>
        <v>Manhattan</v>
      </c>
      <c r="J5127" t="str">
        <f>VLOOKUP($H5127,Neighborhoods!$A:$C,3,0)</f>
        <v>East Harlem</v>
      </c>
      <c r="K5127" t="s">
        <v>11822</v>
      </c>
      <c r="L5127" t="str">
        <f t="shared" si="320"/>
        <v>No</v>
      </c>
      <c r="M5127">
        <v>2</v>
      </c>
      <c r="N5127" t="str" cm="1">
        <f t="array" ref="N5127">_xlfn.IFS(M5127&lt;=2,"Small",M5127&lt;=5,"Medium",M5127&gt;5,"Large")</f>
        <v>Small</v>
      </c>
      <c r="O5127" s="50">
        <v>131</v>
      </c>
      <c r="P5127" s="67">
        <f t="shared" si="321"/>
        <v>0.03</v>
      </c>
      <c r="Q5127" s="52">
        <v>4.92</v>
      </c>
      <c r="R5127" s="52" t="str" cm="1">
        <f t="array" ref="R5127">_xlfn.IFS(ROUND(Q5127,0)=5,"Excellent",ROUND(Q5127,0)=4,"Good",ROUND(Q5127,0)=3,"Ok",ROUND(Q5127,0)&lt;3,"Bad")</f>
        <v>Excellent</v>
      </c>
      <c r="S5127">
        <v>12</v>
      </c>
      <c r="T5127" t="str">
        <f t="shared" si="322"/>
        <v>No</v>
      </c>
      <c r="U5127" s="65">
        <v>43685</v>
      </c>
      <c r="V5127" s="65">
        <v>43878</v>
      </c>
      <c r="W5127">
        <v>75</v>
      </c>
      <c r="X5127" t="str">
        <f t="shared" si="323"/>
        <v>Active</v>
      </c>
      <c r="Y5127" t="s">
        <v>15615</v>
      </c>
    </row>
    <row r="5128" spans="1:25" x14ac:dyDescent="0.25">
      <c r="A5128">
        <v>5127</v>
      </c>
      <c r="B5128" t="s">
        <v>13491</v>
      </c>
      <c r="C5128">
        <v>3966</v>
      </c>
      <c r="D5128" t="str">
        <f>VLOOKUP($C5128,Hosts!$A:$O,10,0)</f>
        <v>New York</v>
      </c>
      <c r="E5128" s="67">
        <f>INDEX(Hosts!$A:$O,MATCH(Places!$C5128,Hosts!$A:$A,0),MATCH(Places!E$1,Hosts!$1:$1,0))</f>
        <v>1</v>
      </c>
      <c r="F5128" s="67">
        <f>INDEX(Hosts!$A:$O,MATCH(Places!$C5128,Hosts!$A:$A,0),MATCH(Places!F$1,Hosts!$1:$1,0))</f>
        <v>0.99</v>
      </c>
      <c r="G5128" s="67" t="str">
        <f>INDEX(Hosts!$A:$O,MATCH(Places!$C5128,Hosts!$A:$A,0),MATCH(Places!G$1,Hosts!$1:$1,0))</f>
        <v>No</v>
      </c>
      <c r="H5128">
        <v>10</v>
      </c>
      <c r="I5128" t="str">
        <f>VLOOKUP($H5128,Neighborhoods!$A:$C,2,0)</f>
        <v>Brooklyn</v>
      </c>
      <c r="J5128" t="str">
        <f>VLOOKUP($H5128,Neighborhoods!$A:$C,3,0)</f>
        <v>East Flatbush</v>
      </c>
      <c r="K5128" t="s">
        <v>1</v>
      </c>
      <c r="L5128" t="str">
        <f t="shared" si="320"/>
        <v>Yes</v>
      </c>
      <c r="M5128">
        <v>1</v>
      </c>
      <c r="N5128" t="str" cm="1">
        <f t="array" ref="N5128">_xlfn.IFS(M5128&lt;=2,"Small",M5128&lt;=5,"Medium",M5128&gt;5,"Large")</f>
        <v>Small</v>
      </c>
      <c r="O5128" s="50">
        <v>55</v>
      </c>
      <c r="P5128" s="67">
        <f t="shared" si="321"/>
        <v>0.03</v>
      </c>
      <c r="Q5128" s="52">
        <v>5</v>
      </c>
      <c r="R5128" s="52" t="str" cm="1">
        <f t="array" ref="R5128">_xlfn.IFS(ROUND(Q5128,0)=5,"Excellent",ROUND(Q5128,0)=4,"Good",ROUND(Q5128,0)=3,"Ok",ROUND(Q5128,0)&lt;3,"Bad")</f>
        <v>Excellent</v>
      </c>
      <c r="S5128">
        <v>17</v>
      </c>
      <c r="T5128" t="str">
        <f t="shared" si="322"/>
        <v>No</v>
      </c>
      <c r="U5128" s="65">
        <v>43688</v>
      </c>
      <c r="V5128" s="65">
        <v>43933</v>
      </c>
      <c r="W5128">
        <v>135</v>
      </c>
      <c r="X5128" t="str">
        <f t="shared" si="323"/>
        <v>Active</v>
      </c>
      <c r="Y5128" t="s">
        <v>15616</v>
      </c>
    </row>
    <row r="5129" spans="1:25" x14ac:dyDescent="0.25">
      <c r="A5129">
        <v>5128</v>
      </c>
      <c r="B5129" t="s">
        <v>15193</v>
      </c>
      <c r="C5129">
        <v>2995</v>
      </c>
      <c r="D5129" t="str">
        <f>VLOOKUP($C5129,Hosts!$A:$O,10,0)</f>
        <v>New York</v>
      </c>
      <c r="E5129" s="67">
        <f>INDEX(Hosts!$A:$O,MATCH(Places!$C5129,Hosts!$A:$A,0),MATCH(Places!E$1,Hosts!$1:$1,0))</f>
        <v>1</v>
      </c>
      <c r="F5129" s="67">
        <f>INDEX(Hosts!$A:$O,MATCH(Places!$C5129,Hosts!$A:$A,0),MATCH(Places!F$1,Hosts!$1:$1,0))</f>
        <v>1</v>
      </c>
      <c r="G5129" s="67" t="str">
        <f>INDEX(Hosts!$A:$O,MATCH(Places!$C5129,Hosts!$A:$A,0),MATCH(Places!G$1,Hosts!$1:$1,0))</f>
        <v>No</v>
      </c>
      <c r="H5129">
        <v>19</v>
      </c>
      <c r="I5129" t="str">
        <f>VLOOKUP($H5129,Neighborhoods!$A:$C,2,0)</f>
        <v>Manhattan</v>
      </c>
      <c r="J5129" t="str">
        <f>VLOOKUP($H5129,Neighborhoods!$A:$C,3,0)</f>
        <v>Upper East Side</v>
      </c>
      <c r="K5129" t="s">
        <v>11822</v>
      </c>
      <c r="L5129" t="str">
        <f t="shared" si="320"/>
        <v>No</v>
      </c>
      <c r="M5129">
        <v>6</v>
      </c>
      <c r="N5129" t="str" cm="1">
        <f t="array" ref="N5129">_xlfn.IFS(M5129&lt;=2,"Small",M5129&lt;=5,"Medium",M5129&gt;5,"Large")</f>
        <v>Large</v>
      </c>
      <c r="O5129" s="50">
        <v>349</v>
      </c>
      <c r="P5129" s="67">
        <f t="shared" si="321"/>
        <v>0.04</v>
      </c>
      <c r="Q5129" s="52">
        <v>4.6399999999999997</v>
      </c>
      <c r="R5129" s="52" t="str" cm="1">
        <f t="array" ref="R5129">_xlfn.IFS(ROUND(Q5129,0)=5,"Excellent",ROUND(Q5129,0)=4,"Good",ROUND(Q5129,0)=3,"Ok",ROUND(Q5129,0)&lt;3,"Bad")</f>
        <v>Excellent</v>
      </c>
      <c r="S5129">
        <v>14</v>
      </c>
      <c r="T5129" t="str">
        <f t="shared" si="322"/>
        <v>No</v>
      </c>
      <c r="U5129" s="65">
        <v>43681</v>
      </c>
      <c r="V5129" s="65">
        <v>43973</v>
      </c>
      <c r="W5129">
        <v>0</v>
      </c>
      <c r="X5129" t="str">
        <f t="shared" si="323"/>
        <v>Inactive</v>
      </c>
      <c r="Y5129" t="s">
        <v>15616</v>
      </c>
    </row>
    <row r="5130" spans="1:25" x14ac:dyDescent="0.25">
      <c r="A5130">
        <v>5129</v>
      </c>
      <c r="B5130" t="s">
        <v>14124</v>
      </c>
      <c r="C5130">
        <v>3043</v>
      </c>
      <c r="D5130" t="str">
        <f>VLOOKUP($C5130,Hosts!$A:$O,10,0)</f>
        <v>New York</v>
      </c>
      <c r="E5130" s="67">
        <f>INDEX(Hosts!$A:$O,MATCH(Places!$C5130,Hosts!$A:$A,0),MATCH(Places!E$1,Hosts!$1:$1,0))</f>
        <v>0</v>
      </c>
      <c r="F5130" s="67">
        <f>INDEX(Hosts!$A:$O,MATCH(Places!$C5130,Hosts!$A:$A,0),MATCH(Places!F$1,Hosts!$1:$1,0))</f>
        <v>1</v>
      </c>
      <c r="G5130" s="67" t="str">
        <f>INDEX(Hosts!$A:$O,MATCH(Places!$C5130,Hosts!$A:$A,0),MATCH(Places!G$1,Hosts!$1:$1,0))</f>
        <v>No</v>
      </c>
      <c r="H5130">
        <v>7</v>
      </c>
      <c r="I5130" t="str">
        <f>VLOOKUP($H5130,Neighborhoods!$A:$C,2,0)</f>
        <v>Brooklyn</v>
      </c>
      <c r="J5130" t="str">
        <f>VLOOKUP($H5130,Neighborhoods!$A:$C,3,0)</f>
        <v>Bedford-Stuyvesant</v>
      </c>
      <c r="K5130" t="s">
        <v>11822</v>
      </c>
      <c r="L5130" t="str">
        <f t="shared" si="320"/>
        <v>No</v>
      </c>
      <c r="M5130">
        <v>4</v>
      </c>
      <c r="N5130" t="str" cm="1">
        <f t="array" ref="N5130">_xlfn.IFS(M5130&lt;=2,"Small",M5130&lt;=5,"Medium",M5130&gt;5,"Large")</f>
        <v>Medium</v>
      </c>
      <c r="O5130" s="50">
        <v>185</v>
      </c>
      <c r="P5130" s="67">
        <f t="shared" si="321"/>
        <v>0.03</v>
      </c>
      <c r="Q5130" s="52">
        <v>4.71</v>
      </c>
      <c r="R5130" s="52" t="str" cm="1">
        <f t="array" ref="R5130">_xlfn.IFS(ROUND(Q5130,0)=5,"Excellent",ROUND(Q5130,0)=4,"Good",ROUND(Q5130,0)=3,"Ok",ROUND(Q5130,0)&lt;3,"Bad")</f>
        <v>Excellent</v>
      </c>
      <c r="S5130">
        <v>14</v>
      </c>
      <c r="T5130" t="str">
        <f t="shared" si="322"/>
        <v>No</v>
      </c>
      <c r="U5130" s="65">
        <v>43687</v>
      </c>
      <c r="V5130" s="65">
        <v>43828</v>
      </c>
      <c r="W5130">
        <v>89</v>
      </c>
      <c r="X5130" t="str">
        <f t="shared" si="323"/>
        <v>Active</v>
      </c>
      <c r="Y5130" t="s">
        <v>15616</v>
      </c>
    </row>
    <row r="5131" spans="1:25" x14ac:dyDescent="0.25">
      <c r="A5131">
        <v>5130</v>
      </c>
      <c r="B5131" t="s">
        <v>14394</v>
      </c>
      <c r="C5131">
        <v>3330</v>
      </c>
      <c r="D5131" t="str">
        <f>VLOOKUP($C5131,Hosts!$A:$O,10,0)</f>
        <v>New York</v>
      </c>
      <c r="E5131" s="67">
        <f>INDEX(Hosts!$A:$O,MATCH(Places!$C5131,Hosts!$A:$A,0),MATCH(Places!E$1,Hosts!$1:$1,0))</f>
        <v>1</v>
      </c>
      <c r="F5131" s="67">
        <f>INDEX(Hosts!$A:$O,MATCH(Places!$C5131,Hosts!$A:$A,0),MATCH(Places!F$1,Hosts!$1:$1,0))</f>
        <v>0.97</v>
      </c>
      <c r="G5131" s="67" t="str">
        <f>INDEX(Hosts!$A:$O,MATCH(Places!$C5131,Hosts!$A:$A,0),MATCH(Places!G$1,Hosts!$1:$1,0))</f>
        <v>Yes</v>
      </c>
      <c r="H5131">
        <v>14</v>
      </c>
      <c r="I5131" t="str">
        <f>VLOOKUP($H5131,Neighborhoods!$A:$C,2,0)</f>
        <v>Manhattan</v>
      </c>
      <c r="J5131" t="str">
        <f>VLOOKUP($H5131,Neighborhoods!$A:$C,3,0)</f>
        <v>East Harlem</v>
      </c>
      <c r="K5131" t="s">
        <v>11822</v>
      </c>
      <c r="L5131" t="str">
        <f t="shared" si="320"/>
        <v>No</v>
      </c>
      <c r="M5131">
        <v>10</v>
      </c>
      <c r="N5131" t="str" cm="1">
        <f t="array" ref="N5131">_xlfn.IFS(M5131&lt;=2,"Small",M5131&lt;=5,"Medium",M5131&gt;5,"Large")</f>
        <v>Large</v>
      </c>
      <c r="O5131" s="50">
        <v>500</v>
      </c>
      <c r="P5131" s="67">
        <f t="shared" si="321"/>
        <v>0.05</v>
      </c>
      <c r="Q5131" s="52">
        <v>4.5599999999999996</v>
      </c>
      <c r="R5131" s="52" t="str" cm="1">
        <f t="array" ref="R5131">_xlfn.IFS(ROUND(Q5131,0)=5,"Excellent",ROUND(Q5131,0)=4,"Good",ROUND(Q5131,0)=3,"Ok",ROUND(Q5131,0)&lt;3,"Bad")</f>
        <v>Excellent</v>
      </c>
      <c r="S5131">
        <v>9</v>
      </c>
      <c r="T5131" t="str">
        <f t="shared" si="322"/>
        <v>No</v>
      </c>
      <c r="U5131" s="65">
        <v>43731</v>
      </c>
      <c r="V5131" s="65">
        <v>43891</v>
      </c>
      <c r="W5131">
        <v>0</v>
      </c>
      <c r="X5131" t="str">
        <f t="shared" si="323"/>
        <v>Inactive</v>
      </c>
      <c r="Y5131" t="s">
        <v>15616</v>
      </c>
    </row>
    <row r="5132" spans="1:25" x14ac:dyDescent="0.25">
      <c r="A5132">
        <v>5131</v>
      </c>
      <c r="B5132" t="s">
        <v>13586</v>
      </c>
      <c r="C5132">
        <v>3966</v>
      </c>
      <c r="D5132" t="str">
        <f>VLOOKUP($C5132,Hosts!$A:$O,10,0)</f>
        <v>New York</v>
      </c>
      <c r="E5132" s="67">
        <f>INDEX(Hosts!$A:$O,MATCH(Places!$C5132,Hosts!$A:$A,0),MATCH(Places!E$1,Hosts!$1:$1,0))</f>
        <v>1</v>
      </c>
      <c r="F5132" s="67">
        <f>INDEX(Hosts!$A:$O,MATCH(Places!$C5132,Hosts!$A:$A,0),MATCH(Places!F$1,Hosts!$1:$1,0))</f>
        <v>0.99</v>
      </c>
      <c r="G5132" s="67" t="str">
        <f>INDEX(Hosts!$A:$O,MATCH(Places!$C5132,Hosts!$A:$A,0),MATCH(Places!G$1,Hosts!$1:$1,0))</f>
        <v>No</v>
      </c>
      <c r="H5132">
        <v>10</v>
      </c>
      <c r="I5132" t="str">
        <f>VLOOKUP($H5132,Neighborhoods!$A:$C,2,0)</f>
        <v>Brooklyn</v>
      </c>
      <c r="J5132" t="str">
        <f>VLOOKUP($H5132,Neighborhoods!$A:$C,3,0)</f>
        <v>East Flatbush</v>
      </c>
      <c r="K5132" t="s">
        <v>1</v>
      </c>
      <c r="L5132" t="str">
        <f t="shared" si="320"/>
        <v>Yes</v>
      </c>
      <c r="M5132">
        <v>2</v>
      </c>
      <c r="N5132" t="str" cm="1">
        <f t="array" ref="N5132">_xlfn.IFS(M5132&lt;=2,"Small",M5132&lt;=5,"Medium",M5132&gt;5,"Large")</f>
        <v>Small</v>
      </c>
      <c r="O5132" s="50">
        <v>55</v>
      </c>
      <c r="P5132" s="67">
        <f t="shared" si="321"/>
        <v>0.03</v>
      </c>
      <c r="Q5132" s="52">
        <v>4.7300000000000004</v>
      </c>
      <c r="R5132" s="52" t="str" cm="1">
        <f t="array" ref="R5132">_xlfn.IFS(ROUND(Q5132,0)=5,"Excellent",ROUND(Q5132,0)=4,"Good",ROUND(Q5132,0)=3,"Ok",ROUND(Q5132,0)&lt;3,"Bad")</f>
        <v>Excellent</v>
      </c>
      <c r="S5132">
        <v>33</v>
      </c>
      <c r="T5132" t="str">
        <f t="shared" si="322"/>
        <v>No</v>
      </c>
      <c r="U5132" s="65">
        <v>43685</v>
      </c>
      <c r="V5132" s="65">
        <v>43911</v>
      </c>
      <c r="W5132">
        <v>154</v>
      </c>
      <c r="X5132" t="str">
        <f t="shared" si="323"/>
        <v>Active</v>
      </c>
      <c r="Y5132" t="s">
        <v>15616</v>
      </c>
    </row>
    <row r="5133" spans="1:25" x14ac:dyDescent="0.25">
      <c r="A5133">
        <v>5132</v>
      </c>
      <c r="B5133" t="s">
        <v>14785</v>
      </c>
      <c r="C5133">
        <v>3807</v>
      </c>
      <c r="D5133" t="str">
        <f>VLOOKUP($C5133,Hosts!$A:$O,10,0)</f>
        <v>New York</v>
      </c>
      <c r="E5133" s="67">
        <f>INDEX(Hosts!$A:$O,MATCH(Places!$C5133,Hosts!$A:$A,0),MATCH(Places!E$1,Hosts!$1:$1,0))</f>
        <v>1</v>
      </c>
      <c r="F5133" s="67">
        <f>INDEX(Hosts!$A:$O,MATCH(Places!$C5133,Hosts!$A:$A,0),MATCH(Places!F$1,Hosts!$1:$1,0))</f>
        <v>1</v>
      </c>
      <c r="G5133" s="67" t="str">
        <f>INDEX(Hosts!$A:$O,MATCH(Places!$C5133,Hosts!$A:$A,0),MATCH(Places!G$1,Hosts!$1:$1,0))</f>
        <v>No</v>
      </c>
      <c r="H5133">
        <v>7</v>
      </c>
      <c r="I5133" t="str">
        <f>VLOOKUP($H5133,Neighborhoods!$A:$C,2,0)</f>
        <v>Brooklyn</v>
      </c>
      <c r="J5133" t="str">
        <f>VLOOKUP($H5133,Neighborhoods!$A:$C,3,0)</f>
        <v>Bedford-Stuyvesant</v>
      </c>
      <c r="K5133" t="s">
        <v>11822</v>
      </c>
      <c r="L5133" t="str">
        <f t="shared" si="320"/>
        <v>No</v>
      </c>
      <c r="M5133">
        <v>2</v>
      </c>
      <c r="N5133" t="str" cm="1">
        <f t="array" ref="N5133">_xlfn.IFS(M5133&lt;=2,"Small",M5133&lt;=5,"Medium",M5133&gt;5,"Large")</f>
        <v>Small</v>
      </c>
      <c r="O5133" s="50">
        <v>75</v>
      </c>
      <c r="P5133" s="67">
        <f t="shared" si="321"/>
        <v>0.03</v>
      </c>
      <c r="Q5133" s="52">
        <v>4.75</v>
      </c>
      <c r="R5133" s="52" t="str" cm="1">
        <f t="array" ref="R5133">_xlfn.IFS(ROUND(Q5133,0)=5,"Excellent",ROUND(Q5133,0)=4,"Good",ROUND(Q5133,0)=3,"Ok",ROUND(Q5133,0)&lt;3,"Bad")</f>
        <v>Excellent</v>
      </c>
      <c r="S5133">
        <v>4</v>
      </c>
      <c r="T5133" t="str">
        <f t="shared" si="322"/>
        <v>No</v>
      </c>
      <c r="U5133" s="65">
        <v>43769</v>
      </c>
      <c r="V5133" s="65">
        <v>43921</v>
      </c>
      <c r="W5133">
        <v>254</v>
      </c>
      <c r="X5133" t="str">
        <f t="shared" si="323"/>
        <v>Active</v>
      </c>
      <c r="Y5133" t="s">
        <v>15615</v>
      </c>
    </row>
    <row r="5134" spans="1:25" x14ac:dyDescent="0.25">
      <c r="A5134">
        <v>5133</v>
      </c>
      <c r="B5134" t="s">
        <v>13752</v>
      </c>
      <c r="C5134">
        <v>3817</v>
      </c>
      <c r="D5134" t="str">
        <f>VLOOKUP($C5134,Hosts!$A:$O,10,0)</f>
        <v>Estado de Sao Paulo</v>
      </c>
      <c r="E5134" s="67">
        <f>INDEX(Hosts!$A:$O,MATCH(Places!$C5134,Hosts!$A:$A,0),MATCH(Places!E$1,Hosts!$1:$1,0))</f>
        <v>0</v>
      </c>
      <c r="F5134" s="67">
        <f>INDEX(Hosts!$A:$O,MATCH(Places!$C5134,Hosts!$A:$A,0),MATCH(Places!F$1,Hosts!$1:$1,0))</f>
        <v>0.92</v>
      </c>
      <c r="G5134" s="67" t="str">
        <f>INDEX(Hosts!$A:$O,MATCH(Places!$C5134,Hosts!$A:$A,0),MATCH(Places!G$1,Hosts!$1:$1,0))</f>
        <v>No</v>
      </c>
      <c r="H5134">
        <v>21</v>
      </c>
      <c r="I5134" t="str">
        <f>VLOOKUP($H5134,Neighborhoods!$A:$C,2,0)</f>
        <v>Queens</v>
      </c>
      <c r="J5134" t="str">
        <f>VLOOKUP($H5134,Neighborhoods!$A:$C,3,0)</f>
        <v>Astoria</v>
      </c>
      <c r="K5134" t="s">
        <v>1</v>
      </c>
      <c r="L5134" t="str">
        <f t="shared" si="320"/>
        <v>Yes</v>
      </c>
      <c r="M5134">
        <v>2</v>
      </c>
      <c r="N5134" t="str" cm="1">
        <f t="array" ref="N5134">_xlfn.IFS(M5134&lt;=2,"Small",M5134&lt;=5,"Medium",M5134&gt;5,"Large")</f>
        <v>Small</v>
      </c>
      <c r="O5134" s="50">
        <v>50</v>
      </c>
      <c r="P5134" s="67">
        <f t="shared" si="321"/>
        <v>0.03</v>
      </c>
      <c r="Q5134" s="52">
        <v>5</v>
      </c>
      <c r="R5134" s="52" t="str" cm="1">
        <f t="array" ref="R5134">_xlfn.IFS(ROUND(Q5134,0)=5,"Excellent",ROUND(Q5134,0)=4,"Good",ROUND(Q5134,0)=3,"Ok",ROUND(Q5134,0)&lt;3,"Bad")</f>
        <v>Excellent</v>
      </c>
      <c r="S5134">
        <v>8</v>
      </c>
      <c r="T5134" t="str">
        <f t="shared" si="322"/>
        <v>No</v>
      </c>
      <c r="U5134" s="65">
        <v>43690</v>
      </c>
      <c r="V5134" s="65">
        <v>43728</v>
      </c>
      <c r="W5134">
        <v>364</v>
      </c>
      <c r="X5134" t="str">
        <f t="shared" si="323"/>
        <v>Active</v>
      </c>
      <c r="Y5134" t="s">
        <v>15615</v>
      </c>
    </row>
    <row r="5135" spans="1:25" x14ac:dyDescent="0.25">
      <c r="A5135">
        <v>5134</v>
      </c>
      <c r="B5135" t="s">
        <v>13139</v>
      </c>
      <c r="C5135">
        <v>2250</v>
      </c>
      <c r="D5135" t="str">
        <f>VLOOKUP($C5135,Hosts!$A:$O,10,0)</f>
        <v>New York</v>
      </c>
      <c r="E5135" s="67">
        <f>INDEX(Hosts!$A:$O,MATCH(Places!$C5135,Hosts!$A:$A,0),MATCH(Places!E$1,Hosts!$1:$1,0))</f>
        <v>1</v>
      </c>
      <c r="F5135" s="67">
        <f>INDEX(Hosts!$A:$O,MATCH(Places!$C5135,Hosts!$A:$A,0),MATCH(Places!F$1,Hosts!$1:$1,0))</f>
        <v>0.83</v>
      </c>
      <c r="G5135" s="67" t="str">
        <f>INDEX(Hosts!$A:$O,MATCH(Places!$C5135,Hosts!$A:$A,0),MATCH(Places!G$1,Hosts!$1:$1,0))</f>
        <v>Yes</v>
      </c>
      <c r="H5135">
        <v>9</v>
      </c>
      <c r="I5135" t="str">
        <f>VLOOKUP($H5135,Neighborhoods!$A:$C,2,0)</f>
        <v>Brooklyn</v>
      </c>
      <c r="J5135" t="str">
        <f>VLOOKUP($H5135,Neighborhoods!$A:$C,3,0)</f>
        <v>Crown Heights</v>
      </c>
      <c r="K5135" t="s">
        <v>1</v>
      </c>
      <c r="L5135" t="str">
        <f t="shared" si="320"/>
        <v>Yes</v>
      </c>
      <c r="M5135">
        <v>2</v>
      </c>
      <c r="N5135" t="str" cm="1">
        <f t="array" ref="N5135">_xlfn.IFS(M5135&lt;=2,"Small",M5135&lt;=5,"Medium",M5135&gt;5,"Large")</f>
        <v>Small</v>
      </c>
      <c r="O5135" s="50">
        <v>80</v>
      </c>
      <c r="P5135" s="67">
        <f t="shared" si="321"/>
        <v>0.03</v>
      </c>
      <c r="Q5135" s="52">
        <v>5</v>
      </c>
      <c r="R5135" s="52" t="str" cm="1">
        <f t="array" ref="R5135">_xlfn.IFS(ROUND(Q5135,0)=5,"Excellent",ROUND(Q5135,0)=4,"Good",ROUND(Q5135,0)=3,"Ok",ROUND(Q5135,0)&lt;3,"Bad")</f>
        <v>Excellent</v>
      </c>
      <c r="S5135">
        <v>11</v>
      </c>
      <c r="T5135" t="str">
        <f t="shared" si="322"/>
        <v>No</v>
      </c>
      <c r="U5135" s="65">
        <v>43697</v>
      </c>
      <c r="V5135" s="65">
        <v>43878</v>
      </c>
      <c r="W5135">
        <v>180</v>
      </c>
      <c r="X5135" t="str">
        <f t="shared" si="323"/>
        <v>Active</v>
      </c>
      <c r="Y5135" t="s">
        <v>15615</v>
      </c>
    </row>
    <row r="5136" spans="1:25" x14ac:dyDescent="0.25">
      <c r="A5136">
        <v>5135</v>
      </c>
      <c r="B5136" t="s">
        <v>13355</v>
      </c>
      <c r="C5136">
        <v>3351</v>
      </c>
      <c r="D5136" t="str">
        <f>VLOOKUP($C5136,Hosts!$A:$O,10,0)</f>
        <v>New York</v>
      </c>
      <c r="E5136" s="67">
        <f>INDEX(Hosts!$A:$O,MATCH(Places!$C5136,Hosts!$A:$A,0),MATCH(Places!E$1,Hosts!$1:$1,0))</f>
        <v>1</v>
      </c>
      <c r="F5136" s="67">
        <f>INDEX(Hosts!$A:$O,MATCH(Places!$C5136,Hosts!$A:$A,0),MATCH(Places!F$1,Hosts!$1:$1,0))</f>
        <v>0.96</v>
      </c>
      <c r="G5136" s="67" t="str">
        <f>INDEX(Hosts!$A:$O,MATCH(Places!$C5136,Hosts!$A:$A,0),MATCH(Places!G$1,Hosts!$1:$1,0))</f>
        <v>Yes</v>
      </c>
      <c r="H5136">
        <v>1</v>
      </c>
      <c r="I5136" t="str">
        <f>VLOOKUP($H5136,Neighborhoods!$A:$C,2,0)</f>
        <v>Bronx</v>
      </c>
      <c r="J5136" t="str">
        <f>VLOOKUP($H5136,Neighborhoods!$A:$C,3,0)</f>
        <v>Allerton</v>
      </c>
      <c r="K5136" t="s">
        <v>1</v>
      </c>
      <c r="L5136" t="str">
        <f t="shared" si="320"/>
        <v>Yes</v>
      </c>
      <c r="M5136">
        <v>2</v>
      </c>
      <c r="N5136" t="str" cm="1">
        <f t="array" ref="N5136">_xlfn.IFS(M5136&lt;=2,"Small",M5136&lt;=5,"Medium",M5136&gt;5,"Large")</f>
        <v>Small</v>
      </c>
      <c r="O5136" s="50">
        <v>70</v>
      </c>
      <c r="P5136" s="67">
        <f t="shared" si="321"/>
        <v>0.03</v>
      </c>
      <c r="Q5136" s="52">
        <v>4.9800000000000004</v>
      </c>
      <c r="R5136" s="52" t="str" cm="1">
        <f t="array" ref="R5136">_xlfn.IFS(ROUND(Q5136,0)=5,"Excellent",ROUND(Q5136,0)=4,"Good",ROUND(Q5136,0)=3,"Ok",ROUND(Q5136,0)&lt;3,"Bad")</f>
        <v>Excellent</v>
      </c>
      <c r="S5136">
        <v>50</v>
      </c>
      <c r="T5136" t="str">
        <f t="shared" si="322"/>
        <v>No</v>
      </c>
      <c r="U5136" s="65">
        <v>43719</v>
      </c>
      <c r="V5136" s="65">
        <v>44043</v>
      </c>
      <c r="W5136">
        <v>364</v>
      </c>
      <c r="X5136" t="str">
        <f t="shared" si="323"/>
        <v>Active</v>
      </c>
      <c r="Y5136" t="s">
        <v>15615</v>
      </c>
    </row>
    <row r="5137" spans="1:25" x14ac:dyDescent="0.25">
      <c r="A5137">
        <v>5136</v>
      </c>
      <c r="B5137" t="s">
        <v>15362</v>
      </c>
      <c r="C5137">
        <v>3246</v>
      </c>
      <c r="D5137" t="str">
        <f>VLOOKUP($C5137,Hosts!$A:$O,10,0)</f>
        <v>New York</v>
      </c>
      <c r="E5137" s="67">
        <f>INDEX(Hosts!$A:$O,MATCH(Places!$C5137,Hosts!$A:$A,0),MATCH(Places!E$1,Hosts!$1:$1,0))</f>
        <v>0.75</v>
      </c>
      <c r="F5137" s="67">
        <f>INDEX(Hosts!$A:$O,MATCH(Places!$C5137,Hosts!$A:$A,0),MATCH(Places!F$1,Hosts!$1:$1,0))</f>
        <v>0.89</v>
      </c>
      <c r="G5137" s="67" t="str">
        <f>INDEX(Hosts!$A:$O,MATCH(Places!$C5137,Hosts!$A:$A,0),MATCH(Places!G$1,Hosts!$1:$1,0))</f>
        <v>No</v>
      </c>
      <c r="H5137">
        <v>3</v>
      </c>
      <c r="I5137" t="str">
        <f>VLOOKUP($H5137,Neighborhoods!$A:$C,2,0)</f>
        <v>Bronx</v>
      </c>
      <c r="J5137" t="str">
        <f>VLOOKUP($H5137,Neighborhoods!$A:$C,3,0)</f>
        <v>Longwood</v>
      </c>
      <c r="K5137" t="s">
        <v>11822</v>
      </c>
      <c r="L5137" t="str">
        <f t="shared" si="320"/>
        <v>No</v>
      </c>
      <c r="M5137">
        <v>6</v>
      </c>
      <c r="N5137" t="str" cm="1">
        <f t="array" ref="N5137">_xlfn.IFS(M5137&lt;=2,"Small",M5137&lt;=5,"Medium",M5137&gt;5,"Large")</f>
        <v>Large</v>
      </c>
      <c r="O5137" s="50">
        <v>300</v>
      </c>
      <c r="P5137" s="67">
        <f t="shared" si="321"/>
        <v>0.04</v>
      </c>
      <c r="Q5137" s="52">
        <v>4.83</v>
      </c>
      <c r="R5137" s="52" t="str" cm="1">
        <f t="array" ref="R5137">_xlfn.IFS(ROUND(Q5137,0)=5,"Excellent",ROUND(Q5137,0)=4,"Good",ROUND(Q5137,0)=3,"Ok",ROUND(Q5137,0)&lt;3,"Bad")</f>
        <v>Excellent</v>
      </c>
      <c r="S5137">
        <v>6</v>
      </c>
      <c r="T5137" t="str">
        <f t="shared" si="322"/>
        <v>No</v>
      </c>
      <c r="U5137" s="65">
        <v>43710</v>
      </c>
      <c r="V5137" s="65">
        <v>43831</v>
      </c>
      <c r="W5137">
        <v>165</v>
      </c>
      <c r="X5137" t="str">
        <f t="shared" si="323"/>
        <v>Active</v>
      </c>
      <c r="Y5137" t="s">
        <v>15615</v>
      </c>
    </row>
    <row r="5138" spans="1:25" x14ac:dyDescent="0.25">
      <c r="A5138">
        <v>5137</v>
      </c>
      <c r="B5138" t="s">
        <v>13859</v>
      </c>
      <c r="C5138">
        <v>1285</v>
      </c>
      <c r="D5138" t="str">
        <f>VLOOKUP($C5138,Hosts!$A:$O,10,0)</f>
        <v>New York</v>
      </c>
      <c r="E5138" s="67">
        <f>INDEX(Hosts!$A:$O,MATCH(Places!$C5138,Hosts!$A:$A,0),MATCH(Places!E$1,Hosts!$1:$1,0))</f>
        <v>0.75</v>
      </c>
      <c r="F5138" s="67">
        <f>INDEX(Hosts!$A:$O,MATCH(Places!$C5138,Hosts!$A:$A,0),MATCH(Places!F$1,Hosts!$1:$1,0))</f>
        <v>0.97</v>
      </c>
      <c r="G5138" s="67" t="str">
        <f>INDEX(Hosts!$A:$O,MATCH(Places!$C5138,Hosts!$A:$A,0),MATCH(Places!G$1,Hosts!$1:$1,0))</f>
        <v>No</v>
      </c>
      <c r="H5138">
        <v>7</v>
      </c>
      <c r="I5138" t="str">
        <f>VLOOKUP($H5138,Neighborhoods!$A:$C,2,0)</f>
        <v>Brooklyn</v>
      </c>
      <c r="J5138" t="str">
        <f>VLOOKUP($H5138,Neighborhoods!$A:$C,3,0)</f>
        <v>Bedford-Stuyvesant</v>
      </c>
      <c r="K5138" t="s">
        <v>1</v>
      </c>
      <c r="L5138" t="str">
        <f t="shared" si="320"/>
        <v>Yes</v>
      </c>
      <c r="M5138">
        <v>2</v>
      </c>
      <c r="N5138" t="str" cm="1">
        <f t="array" ref="N5138">_xlfn.IFS(M5138&lt;=2,"Small",M5138&lt;=5,"Medium",M5138&gt;5,"Large")</f>
        <v>Small</v>
      </c>
      <c r="O5138" s="50">
        <v>55</v>
      </c>
      <c r="P5138" s="67">
        <f t="shared" si="321"/>
        <v>0.03</v>
      </c>
      <c r="Q5138" s="52">
        <v>4.96</v>
      </c>
      <c r="R5138" s="52" t="str" cm="1">
        <f t="array" ref="R5138">_xlfn.IFS(ROUND(Q5138,0)=5,"Excellent",ROUND(Q5138,0)=4,"Good",ROUND(Q5138,0)=3,"Ok",ROUND(Q5138,0)&lt;3,"Bad")</f>
        <v>Excellent</v>
      </c>
      <c r="S5138">
        <v>26</v>
      </c>
      <c r="T5138" t="str">
        <f t="shared" si="322"/>
        <v>No</v>
      </c>
      <c r="U5138" s="65">
        <v>43692</v>
      </c>
      <c r="V5138" s="65">
        <v>43903</v>
      </c>
      <c r="W5138">
        <v>149</v>
      </c>
      <c r="X5138" t="str">
        <f t="shared" si="323"/>
        <v>Active</v>
      </c>
      <c r="Y5138" t="s">
        <v>15615</v>
      </c>
    </row>
    <row r="5139" spans="1:25" x14ac:dyDescent="0.25">
      <c r="A5139">
        <v>5138</v>
      </c>
      <c r="B5139" t="s">
        <v>14114</v>
      </c>
      <c r="C5139">
        <v>2363</v>
      </c>
      <c r="D5139" t="str">
        <f>VLOOKUP($C5139,Hosts!$A:$O,10,0)</f>
        <v>New York</v>
      </c>
      <c r="E5139" s="67">
        <f>INDEX(Hosts!$A:$O,MATCH(Places!$C5139,Hosts!$A:$A,0),MATCH(Places!E$1,Hosts!$1:$1,0))</f>
        <v>0.67</v>
      </c>
      <c r="F5139" s="67">
        <f>INDEX(Hosts!$A:$O,MATCH(Places!$C5139,Hosts!$A:$A,0),MATCH(Places!F$1,Hosts!$1:$1,0))</f>
        <v>0.96</v>
      </c>
      <c r="G5139" s="67" t="str">
        <f>INDEX(Hosts!$A:$O,MATCH(Places!$C5139,Hosts!$A:$A,0),MATCH(Places!G$1,Hosts!$1:$1,0))</f>
        <v>No</v>
      </c>
      <c r="H5139">
        <v>14</v>
      </c>
      <c r="I5139" t="str">
        <f>VLOOKUP($H5139,Neighborhoods!$A:$C,2,0)</f>
        <v>Manhattan</v>
      </c>
      <c r="J5139" t="str">
        <f>VLOOKUP($H5139,Neighborhoods!$A:$C,3,0)</f>
        <v>East Harlem</v>
      </c>
      <c r="K5139" t="s">
        <v>1</v>
      </c>
      <c r="L5139" t="str">
        <f t="shared" si="320"/>
        <v>Yes</v>
      </c>
      <c r="M5139">
        <v>6</v>
      </c>
      <c r="N5139" t="str" cm="1">
        <f t="array" ref="N5139">_xlfn.IFS(M5139&lt;=2,"Small",M5139&lt;=5,"Medium",M5139&gt;5,"Large")</f>
        <v>Large</v>
      </c>
      <c r="O5139" s="50">
        <v>74</v>
      </c>
      <c r="P5139" s="67">
        <f t="shared" si="321"/>
        <v>0.03</v>
      </c>
      <c r="Q5139" s="52">
        <v>4.5599999999999996</v>
      </c>
      <c r="R5139" s="52" t="str" cm="1">
        <f t="array" ref="R5139">_xlfn.IFS(ROUND(Q5139,0)=5,"Excellent",ROUND(Q5139,0)=4,"Good",ROUND(Q5139,0)=3,"Ok",ROUND(Q5139,0)&lt;3,"Bad")</f>
        <v>Excellent</v>
      </c>
      <c r="S5139">
        <v>9</v>
      </c>
      <c r="T5139" t="str">
        <f t="shared" si="322"/>
        <v>No</v>
      </c>
      <c r="U5139" s="65">
        <v>43710</v>
      </c>
      <c r="V5139" s="65">
        <v>43828</v>
      </c>
      <c r="W5139">
        <v>365</v>
      </c>
      <c r="X5139" t="str">
        <f t="shared" si="323"/>
        <v>Active</v>
      </c>
      <c r="Y5139" t="s">
        <v>15616</v>
      </c>
    </row>
    <row r="5140" spans="1:25" x14ac:dyDescent="0.25">
      <c r="A5140">
        <v>5139</v>
      </c>
      <c r="B5140" t="s">
        <v>13251</v>
      </c>
      <c r="C5140">
        <v>3967</v>
      </c>
      <c r="D5140" t="str">
        <f>VLOOKUP($C5140,Hosts!$A:$O,10,0)</f>
        <v>New York</v>
      </c>
      <c r="E5140" s="67">
        <f>INDEX(Hosts!$A:$O,MATCH(Places!$C5140,Hosts!$A:$A,0),MATCH(Places!E$1,Hosts!$1:$1,0))</f>
        <v>0.6</v>
      </c>
      <c r="F5140" s="67">
        <f>INDEX(Hosts!$A:$O,MATCH(Places!$C5140,Hosts!$A:$A,0),MATCH(Places!F$1,Hosts!$1:$1,0))</f>
        <v>0.95</v>
      </c>
      <c r="G5140" s="67" t="str">
        <f>INDEX(Hosts!$A:$O,MATCH(Places!$C5140,Hosts!$A:$A,0),MATCH(Places!G$1,Hosts!$1:$1,0))</f>
        <v>No</v>
      </c>
      <c r="H5140">
        <v>7</v>
      </c>
      <c r="I5140" t="str">
        <f>VLOOKUP($H5140,Neighborhoods!$A:$C,2,0)</f>
        <v>Brooklyn</v>
      </c>
      <c r="J5140" t="str">
        <f>VLOOKUP($H5140,Neighborhoods!$A:$C,3,0)</f>
        <v>Bedford-Stuyvesant</v>
      </c>
      <c r="K5140" t="s">
        <v>1</v>
      </c>
      <c r="L5140" t="str">
        <f t="shared" si="320"/>
        <v>Yes</v>
      </c>
      <c r="M5140">
        <v>2</v>
      </c>
      <c r="N5140" t="str" cm="1">
        <f t="array" ref="N5140">_xlfn.IFS(M5140&lt;=2,"Small",M5140&lt;=5,"Medium",M5140&gt;5,"Large")</f>
        <v>Small</v>
      </c>
      <c r="O5140" s="50">
        <v>45</v>
      </c>
      <c r="P5140" s="67">
        <f t="shared" si="321"/>
        <v>0.03</v>
      </c>
      <c r="Q5140" s="52">
        <v>4.8</v>
      </c>
      <c r="R5140" s="52" t="str" cm="1">
        <f t="array" ref="R5140">_xlfn.IFS(ROUND(Q5140,0)=5,"Excellent",ROUND(Q5140,0)=4,"Good",ROUND(Q5140,0)=3,"Ok",ROUND(Q5140,0)&lt;3,"Bad")</f>
        <v>Excellent</v>
      </c>
      <c r="S5140">
        <v>30</v>
      </c>
      <c r="T5140" t="str">
        <f t="shared" si="322"/>
        <v>No</v>
      </c>
      <c r="U5140" s="65">
        <v>43698</v>
      </c>
      <c r="V5140" s="65">
        <v>43890</v>
      </c>
      <c r="W5140">
        <v>164</v>
      </c>
      <c r="X5140" t="str">
        <f t="shared" si="323"/>
        <v>Active</v>
      </c>
      <c r="Y5140" t="s">
        <v>15615</v>
      </c>
    </row>
    <row r="5141" spans="1:25" x14ac:dyDescent="0.25">
      <c r="A5141">
        <v>5140</v>
      </c>
      <c r="B5141" t="s">
        <v>14050</v>
      </c>
      <c r="C5141">
        <v>3962</v>
      </c>
      <c r="D5141" t="str">
        <f>VLOOKUP($C5141,Hosts!$A:$O,10,0)</f>
        <v>New York</v>
      </c>
      <c r="E5141" s="67">
        <f>INDEX(Hosts!$A:$O,MATCH(Places!$C5141,Hosts!$A:$A,0),MATCH(Places!E$1,Hosts!$1:$1,0))</f>
        <v>1</v>
      </c>
      <c r="F5141" s="67">
        <f>INDEX(Hosts!$A:$O,MATCH(Places!$C5141,Hosts!$A:$A,0),MATCH(Places!F$1,Hosts!$1:$1,0))</f>
        <v>0.95</v>
      </c>
      <c r="G5141" s="67" t="str">
        <f>INDEX(Hosts!$A:$O,MATCH(Places!$C5141,Hosts!$A:$A,0),MATCH(Places!G$1,Hosts!$1:$1,0))</f>
        <v>No</v>
      </c>
      <c r="H5141">
        <v>14</v>
      </c>
      <c r="I5141" t="str">
        <f>VLOOKUP($H5141,Neighborhoods!$A:$C,2,0)</f>
        <v>Manhattan</v>
      </c>
      <c r="J5141" t="str">
        <f>VLOOKUP($H5141,Neighborhoods!$A:$C,3,0)</f>
        <v>East Harlem</v>
      </c>
      <c r="K5141" t="s">
        <v>11822</v>
      </c>
      <c r="L5141" t="str">
        <f t="shared" si="320"/>
        <v>No</v>
      </c>
      <c r="M5141">
        <v>6</v>
      </c>
      <c r="N5141" t="str" cm="1">
        <f t="array" ref="N5141">_xlfn.IFS(M5141&lt;=2,"Small",M5141&lt;=5,"Medium",M5141&gt;5,"Large")</f>
        <v>Large</v>
      </c>
      <c r="O5141" s="50">
        <v>69</v>
      </c>
      <c r="P5141" s="67">
        <f t="shared" si="321"/>
        <v>0.03</v>
      </c>
      <c r="Q5141" s="52">
        <v>4</v>
      </c>
      <c r="R5141" s="52" t="str" cm="1">
        <f t="array" ref="R5141">_xlfn.IFS(ROUND(Q5141,0)=5,"Excellent",ROUND(Q5141,0)=4,"Good",ROUND(Q5141,0)=3,"Ok",ROUND(Q5141,0)&lt;3,"Bad")</f>
        <v>Good</v>
      </c>
      <c r="S5141">
        <v>3</v>
      </c>
      <c r="T5141" t="str">
        <f t="shared" si="322"/>
        <v>No</v>
      </c>
      <c r="U5141" s="65">
        <v>43738</v>
      </c>
      <c r="V5141" s="65">
        <v>44012</v>
      </c>
      <c r="W5141">
        <v>241</v>
      </c>
      <c r="X5141" t="str">
        <f t="shared" si="323"/>
        <v>Active</v>
      </c>
      <c r="Y5141" t="s">
        <v>15615</v>
      </c>
    </row>
    <row r="5142" spans="1:25" x14ac:dyDescent="0.25">
      <c r="A5142">
        <v>5141</v>
      </c>
      <c r="B5142" t="s">
        <v>13569</v>
      </c>
      <c r="C5142">
        <v>2363</v>
      </c>
      <c r="D5142" t="str">
        <f>VLOOKUP($C5142,Hosts!$A:$O,10,0)</f>
        <v>New York</v>
      </c>
      <c r="E5142" s="67">
        <f>INDEX(Hosts!$A:$O,MATCH(Places!$C5142,Hosts!$A:$A,0),MATCH(Places!E$1,Hosts!$1:$1,0))</f>
        <v>0.67</v>
      </c>
      <c r="F5142" s="67">
        <f>INDEX(Hosts!$A:$O,MATCH(Places!$C5142,Hosts!$A:$A,0),MATCH(Places!F$1,Hosts!$1:$1,0))</f>
        <v>0.96</v>
      </c>
      <c r="G5142" s="67" t="str">
        <f>INDEX(Hosts!$A:$O,MATCH(Places!$C5142,Hosts!$A:$A,0),MATCH(Places!G$1,Hosts!$1:$1,0))</f>
        <v>No</v>
      </c>
      <c r="H5142">
        <v>14</v>
      </c>
      <c r="I5142" t="str">
        <f>VLOOKUP($H5142,Neighborhoods!$A:$C,2,0)</f>
        <v>Manhattan</v>
      </c>
      <c r="J5142" t="str">
        <f>VLOOKUP($H5142,Neighborhoods!$A:$C,3,0)</f>
        <v>East Harlem</v>
      </c>
      <c r="K5142" t="s">
        <v>16</v>
      </c>
      <c r="L5142" t="str">
        <f t="shared" si="320"/>
        <v>Yes</v>
      </c>
      <c r="M5142">
        <v>2</v>
      </c>
      <c r="N5142" t="str" cm="1">
        <f t="array" ref="N5142">_xlfn.IFS(M5142&lt;=2,"Small",M5142&lt;=5,"Medium",M5142&gt;5,"Large")</f>
        <v>Small</v>
      </c>
      <c r="O5142" s="50">
        <v>39</v>
      </c>
      <c r="P5142" s="67">
        <f t="shared" si="321"/>
        <v>0.03</v>
      </c>
      <c r="Q5142" s="52">
        <v>4.63</v>
      </c>
      <c r="R5142" s="52" t="str" cm="1">
        <f t="array" ref="R5142">_xlfn.IFS(ROUND(Q5142,0)=5,"Excellent",ROUND(Q5142,0)=4,"Good",ROUND(Q5142,0)=3,"Ok",ROUND(Q5142,0)&lt;3,"Bad")</f>
        <v>Excellent</v>
      </c>
      <c r="S5142">
        <v>16</v>
      </c>
      <c r="T5142" t="str">
        <f t="shared" si="322"/>
        <v>No</v>
      </c>
      <c r="U5142" s="65">
        <v>43688</v>
      </c>
      <c r="V5142" s="65">
        <v>43909</v>
      </c>
      <c r="W5142">
        <v>365</v>
      </c>
      <c r="X5142" t="str">
        <f t="shared" si="323"/>
        <v>Active</v>
      </c>
      <c r="Y5142" t="s">
        <v>15616</v>
      </c>
    </row>
    <row r="5143" spans="1:25" x14ac:dyDescent="0.25">
      <c r="A5143">
        <v>5142</v>
      </c>
      <c r="B5143" t="s">
        <v>13844</v>
      </c>
      <c r="C5143">
        <v>489</v>
      </c>
      <c r="D5143" t="str">
        <f>VLOOKUP($C5143,Hosts!$A:$O,10,0)</f>
        <v>New York</v>
      </c>
      <c r="E5143" s="67">
        <f>INDEX(Hosts!$A:$O,MATCH(Places!$C5143,Hosts!$A:$A,0),MATCH(Places!E$1,Hosts!$1:$1,0))</f>
        <v>1</v>
      </c>
      <c r="F5143" s="67">
        <f>INDEX(Hosts!$A:$O,MATCH(Places!$C5143,Hosts!$A:$A,0),MATCH(Places!F$1,Hosts!$1:$1,0))</f>
        <v>0.93</v>
      </c>
      <c r="G5143" s="67" t="str">
        <f>INDEX(Hosts!$A:$O,MATCH(Places!$C5143,Hosts!$A:$A,0),MATCH(Places!G$1,Hosts!$1:$1,0))</f>
        <v>No</v>
      </c>
      <c r="H5143">
        <v>9</v>
      </c>
      <c r="I5143" t="str">
        <f>VLOOKUP($H5143,Neighborhoods!$A:$C,2,0)</f>
        <v>Brooklyn</v>
      </c>
      <c r="J5143" t="str">
        <f>VLOOKUP($H5143,Neighborhoods!$A:$C,3,0)</f>
        <v>Crown Heights</v>
      </c>
      <c r="K5143" t="s">
        <v>11822</v>
      </c>
      <c r="L5143" t="str">
        <f t="shared" si="320"/>
        <v>No</v>
      </c>
      <c r="M5143">
        <v>4</v>
      </c>
      <c r="N5143" t="str" cm="1">
        <f t="array" ref="N5143">_xlfn.IFS(M5143&lt;=2,"Small",M5143&lt;=5,"Medium",M5143&gt;5,"Large")</f>
        <v>Medium</v>
      </c>
      <c r="O5143" s="50">
        <v>123</v>
      </c>
      <c r="P5143" s="67">
        <f t="shared" si="321"/>
        <v>0.03</v>
      </c>
      <c r="Q5143" s="52">
        <v>5</v>
      </c>
      <c r="R5143" s="52" t="str" cm="1">
        <f t="array" ref="R5143">_xlfn.IFS(ROUND(Q5143,0)=5,"Excellent",ROUND(Q5143,0)=4,"Good",ROUND(Q5143,0)=3,"Ok",ROUND(Q5143,0)&lt;3,"Bad")</f>
        <v>Excellent</v>
      </c>
      <c r="S5143">
        <v>6</v>
      </c>
      <c r="T5143" t="str">
        <f t="shared" si="322"/>
        <v>No</v>
      </c>
      <c r="U5143" s="65">
        <v>43786</v>
      </c>
      <c r="V5143" s="65">
        <v>43877</v>
      </c>
      <c r="W5143">
        <v>104</v>
      </c>
      <c r="X5143" t="str">
        <f t="shared" si="323"/>
        <v>Active</v>
      </c>
      <c r="Y5143" t="s">
        <v>15615</v>
      </c>
    </row>
    <row r="5144" spans="1:25" x14ac:dyDescent="0.25">
      <c r="A5144">
        <v>5143</v>
      </c>
      <c r="B5144" t="s">
        <v>14972</v>
      </c>
      <c r="C5144">
        <v>1376</v>
      </c>
      <c r="D5144" t="str">
        <f>VLOOKUP($C5144,Hosts!$A:$O,10,0)</f>
        <v>New York</v>
      </c>
      <c r="E5144" s="67">
        <f>INDEX(Hosts!$A:$O,MATCH(Places!$C5144,Hosts!$A:$A,0),MATCH(Places!E$1,Hosts!$1:$1,0))</f>
        <v>1</v>
      </c>
      <c r="F5144" s="67">
        <f>INDEX(Hosts!$A:$O,MATCH(Places!$C5144,Hosts!$A:$A,0),MATCH(Places!F$1,Hosts!$1:$1,0))</f>
        <v>0.62</v>
      </c>
      <c r="G5144" s="67" t="str">
        <f>INDEX(Hosts!$A:$O,MATCH(Places!$C5144,Hosts!$A:$A,0),MATCH(Places!G$1,Hosts!$1:$1,0))</f>
        <v>No</v>
      </c>
      <c r="H5144">
        <v>14</v>
      </c>
      <c r="I5144" t="str">
        <f>VLOOKUP($H5144,Neighborhoods!$A:$C,2,0)</f>
        <v>Manhattan</v>
      </c>
      <c r="J5144" t="str">
        <f>VLOOKUP($H5144,Neighborhoods!$A:$C,3,0)</f>
        <v>East Harlem</v>
      </c>
      <c r="K5144" t="s">
        <v>11822</v>
      </c>
      <c r="L5144" t="str">
        <f t="shared" si="320"/>
        <v>No</v>
      </c>
      <c r="M5144">
        <v>6</v>
      </c>
      <c r="N5144" t="str" cm="1">
        <f t="array" ref="N5144">_xlfn.IFS(M5144&lt;=2,"Small",M5144&lt;=5,"Medium",M5144&gt;5,"Large")</f>
        <v>Large</v>
      </c>
      <c r="O5144" s="50">
        <v>54</v>
      </c>
      <c r="P5144" s="67">
        <f t="shared" si="321"/>
        <v>0.03</v>
      </c>
      <c r="Q5144" s="52">
        <v>5</v>
      </c>
      <c r="R5144" s="52" t="str" cm="1">
        <f t="array" ref="R5144">_xlfn.IFS(ROUND(Q5144,0)=5,"Excellent",ROUND(Q5144,0)=4,"Good",ROUND(Q5144,0)=3,"Ok",ROUND(Q5144,0)&lt;3,"Bad")</f>
        <v>Excellent</v>
      </c>
      <c r="S5144">
        <v>4</v>
      </c>
      <c r="T5144" t="str">
        <f t="shared" si="322"/>
        <v>No</v>
      </c>
      <c r="U5144" s="65">
        <v>43792</v>
      </c>
      <c r="V5144" s="65">
        <v>44046</v>
      </c>
      <c r="W5144">
        <v>365</v>
      </c>
      <c r="X5144" t="str">
        <f t="shared" si="323"/>
        <v>Active</v>
      </c>
      <c r="Y5144" t="s">
        <v>15615</v>
      </c>
    </row>
    <row r="5145" spans="1:25" x14ac:dyDescent="0.25">
      <c r="A5145">
        <v>5144</v>
      </c>
      <c r="B5145" t="s">
        <v>13522</v>
      </c>
      <c r="C5145">
        <v>1628</v>
      </c>
      <c r="D5145" t="str">
        <f>VLOOKUP($C5145,Hosts!$A:$O,10,0)</f>
        <v>California</v>
      </c>
      <c r="E5145" s="67">
        <f>INDEX(Hosts!$A:$O,MATCH(Places!$C5145,Hosts!$A:$A,0),MATCH(Places!E$1,Hosts!$1:$1,0))</f>
        <v>0.8</v>
      </c>
      <c r="F5145" s="67">
        <f>INDEX(Hosts!$A:$O,MATCH(Places!$C5145,Hosts!$A:$A,0),MATCH(Places!F$1,Hosts!$1:$1,0))</f>
        <v>0.44</v>
      </c>
      <c r="G5145" s="67" t="str">
        <f>INDEX(Hosts!$A:$O,MATCH(Places!$C5145,Hosts!$A:$A,0),MATCH(Places!G$1,Hosts!$1:$1,0))</f>
        <v>No</v>
      </c>
      <c r="H5145">
        <v>12</v>
      </c>
      <c r="I5145" t="str">
        <f>VLOOKUP($H5145,Neighborhoods!$A:$C,2,0)</f>
        <v>Brooklyn</v>
      </c>
      <c r="J5145" t="str">
        <f>VLOOKUP($H5145,Neighborhoods!$A:$C,3,0)</f>
        <v>Williamsburg</v>
      </c>
      <c r="K5145" t="s">
        <v>1</v>
      </c>
      <c r="L5145" t="str">
        <f t="shared" si="320"/>
        <v>Yes</v>
      </c>
      <c r="M5145">
        <v>2</v>
      </c>
      <c r="N5145" t="str" cm="1">
        <f t="array" ref="N5145">_xlfn.IFS(M5145&lt;=2,"Small",M5145&lt;=5,"Medium",M5145&gt;5,"Large")</f>
        <v>Small</v>
      </c>
      <c r="O5145" s="50">
        <v>65</v>
      </c>
      <c r="P5145" s="67">
        <f t="shared" si="321"/>
        <v>0.03</v>
      </c>
      <c r="Q5145" s="52">
        <v>4.5999999999999996</v>
      </c>
      <c r="R5145" s="52" t="str" cm="1">
        <f t="array" ref="R5145">_xlfn.IFS(ROUND(Q5145,0)=5,"Excellent",ROUND(Q5145,0)=4,"Good",ROUND(Q5145,0)=3,"Ok",ROUND(Q5145,0)&lt;3,"Bad")</f>
        <v>Excellent</v>
      </c>
      <c r="S5145">
        <v>5</v>
      </c>
      <c r="T5145" t="str">
        <f t="shared" si="322"/>
        <v>No</v>
      </c>
      <c r="U5145" s="65">
        <v>43689</v>
      </c>
      <c r="V5145" s="65">
        <v>43831</v>
      </c>
      <c r="W5145">
        <v>365</v>
      </c>
      <c r="X5145" t="str">
        <f t="shared" si="323"/>
        <v>Active</v>
      </c>
      <c r="Y5145" t="s">
        <v>15615</v>
      </c>
    </row>
    <row r="5146" spans="1:25" x14ac:dyDescent="0.25">
      <c r="A5146">
        <v>5145</v>
      </c>
      <c r="B5146" t="s">
        <v>13131</v>
      </c>
      <c r="C5146">
        <v>3128</v>
      </c>
      <c r="D5146" t="str">
        <f>VLOOKUP($C5146,Hosts!$A:$O,10,0)</f>
        <v>New York</v>
      </c>
      <c r="E5146" s="67">
        <f>INDEX(Hosts!$A:$O,MATCH(Places!$C5146,Hosts!$A:$A,0),MATCH(Places!E$1,Hosts!$1:$1,0))</f>
        <v>1</v>
      </c>
      <c r="F5146" s="67">
        <f>INDEX(Hosts!$A:$O,MATCH(Places!$C5146,Hosts!$A:$A,0),MATCH(Places!F$1,Hosts!$1:$1,0))</f>
        <v>0.93</v>
      </c>
      <c r="G5146" s="67" t="str">
        <f>INDEX(Hosts!$A:$O,MATCH(Places!$C5146,Hosts!$A:$A,0),MATCH(Places!G$1,Hosts!$1:$1,0))</f>
        <v>Yes</v>
      </c>
      <c r="H5146">
        <v>24</v>
      </c>
      <c r="I5146" t="str">
        <f>VLOOKUP($H5146,Neighborhoods!$A:$C,2,0)</f>
        <v>Queens</v>
      </c>
      <c r="J5146" t="str">
        <f>VLOOKUP($H5146,Neighborhoods!$A:$C,3,0)</f>
        <v>Long Island City</v>
      </c>
      <c r="K5146" t="s">
        <v>11822</v>
      </c>
      <c r="L5146" t="str">
        <f t="shared" si="320"/>
        <v>No</v>
      </c>
      <c r="M5146">
        <v>4</v>
      </c>
      <c r="N5146" t="str" cm="1">
        <f t="array" ref="N5146">_xlfn.IFS(M5146&lt;=2,"Small",M5146&lt;=5,"Medium",M5146&gt;5,"Large")</f>
        <v>Medium</v>
      </c>
      <c r="O5146" s="50">
        <v>120</v>
      </c>
      <c r="P5146" s="67">
        <f t="shared" si="321"/>
        <v>0.03</v>
      </c>
      <c r="Q5146" s="52">
        <v>5</v>
      </c>
      <c r="R5146" s="52" t="str" cm="1">
        <f t="array" ref="R5146">_xlfn.IFS(ROUND(Q5146,0)=5,"Excellent",ROUND(Q5146,0)=4,"Good",ROUND(Q5146,0)=3,"Ok",ROUND(Q5146,0)&lt;3,"Bad")</f>
        <v>Excellent</v>
      </c>
      <c r="S5146">
        <v>21</v>
      </c>
      <c r="T5146" t="str">
        <f t="shared" si="322"/>
        <v>No</v>
      </c>
      <c r="U5146" s="65">
        <v>43745</v>
      </c>
      <c r="V5146" s="65">
        <v>44037</v>
      </c>
      <c r="W5146">
        <v>356</v>
      </c>
      <c r="X5146" t="str">
        <f t="shared" si="323"/>
        <v>Active</v>
      </c>
      <c r="Y5146" t="s">
        <v>15616</v>
      </c>
    </row>
    <row r="5147" spans="1:25" x14ac:dyDescent="0.25">
      <c r="A5147">
        <v>5146</v>
      </c>
      <c r="B5147" t="s">
        <v>3454</v>
      </c>
      <c r="C5147">
        <v>3970</v>
      </c>
      <c r="D5147" t="str">
        <f>VLOOKUP($C5147,Hosts!$A:$O,10,0)</f>
        <v>New York</v>
      </c>
      <c r="E5147" s="67">
        <f>INDEX(Hosts!$A:$O,MATCH(Places!$C5147,Hosts!$A:$A,0),MATCH(Places!E$1,Hosts!$1:$1,0))</f>
        <v>0.97</v>
      </c>
      <c r="F5147" s="67">
        <f>INDEX(Hosts!$A:$O,MATCH(Places!$C5147,Hosts!$A:$A,0),MATCH(Places!F$1,Hosts!$1:$1,0))</f>
        <v>0.93</v>
      </c>
      <c r="G5147" s="67" t="str">
        <f>INDEX(Hosts!$A:$O,MATCH(Places!$C5147,Hosts!$A:$A,0),MATCH(Places!G$1,Hosts!$1:$1,0))</f>
        <v>No</v>
      </c>
      <c r="H5147">
        <v>7</v>
      </c>
      <c r="I5147" t="str">
        <f>VLOOKUP($H5147,Neighborhoods!$A:$C,2,0)</f>
        <v>Brooklyn</v>
      </c>
      <c r="J5147" t="str">
        <f>VLOOKUP($H5147,Neighborhoods!$A:$C,3,0)</f>
        <v>Bedford-Stuyvesant</v>
      </c>
      <c r="K5147" t="s">
        <v>11822</v>
      </c>
      <c r="L5147" t="str">
        <f t="shared" si="320"/>
        <v>No</v>
      </c>
      <c r="M5147">
        <v>6</v>
      </c>
      <c r="N5147" t="str" cm="1">
        <f t="array" ref="N5147">_xlfn.IFS(M5147&lt;=2,"Small",M5147&lt;=5,"Medium",M5147&gt;5,"Large")</f>
        <v>Large</v>
      </c>
      <c r="O5147" s="50">
        <v>270</v>
      </c>
      <c r="P5147" s="67">
        <f t="shared" si="321"/>
        <v>0.04</v>
      </c>
      <c r="Q5147" s="52">
        <v>4.5199999999999996</v>
      </c>
      <c r="R5147" s="52" t="str" cm="1">
        <f t="array" ref="R5147">_xlfn.IFS(ROUND(Q5147,0)=5,"Excellent",ROUND(Q5147,0)=4,"Good",ROUND(Q5147,0)=3,"Ok",ROUND(Q5147,0)&lt;3,"Bad")</f>
        <v>Excellent</v>
      </c>
      <c r="S5147">
        <v>31</v>
      </c>
      <c r="T5147" t="str">
        <f t="shared" si="322"/>
        <v>No</v>
      </c>
      <c r="U5147" s="65">
        <v>43687</v>
      </c>
      <c r="V5147" s="65">
        <v>44046</v>
      </c>
      <c r="W5147">
        <v>52</v>
      </c>
      <c r="X5147" t="str">
        <f t="shared" si="323"/>
        <v>Active</v>
      </c>
      <c r="Y5147" t="s">
        <v>15615</v>
      </c>
    </row>
    <row r="5148" spans="1:25" x14ac:dyDescent="0.25">
      <c r="A5148">
        <v>5147</v>
      </c>
      <c r="B5148" t="s">
        <v>14681</v>
      </c>
      <c r="C5148">
        <v>3970</v>
      </c>
      <c r="D5148" t="str">
        <f>VLOOKUP($C5148,Hosts!$A:$O,10,0)</f>
        <v>New York</v>
      </c>
      <c r="E5148" s="67">
        <f>INDEX(Hosts!$A:$O,MATCH(Places!$C5148,Hosts!$A:$A,0),MATCH(Places!E$1,Hosts!$1:$1,0))</f>
        <v>0.97</v>
      </c>
      <c r="F5148" s="67">
        <f>INDEX(Hosts!$A:$O,MATCH(Places!$C5148,Hosts!$A:$A,0),MATCH(Places!F$1,Hosts!$1:$1,0))</f>
        <v>0.93</v>
      </c>
      <c r="G5148" s="67" t="str">
        <f>INDEX(Hosts!$A:$O,MATCH(Places!$C5148,Hosts!$A:$A,0),MATCH(Places!G$1,Hosts!$1:$1,0))</f>
        <v>No</v>
      </c>
      <c r="H5148">
        <v>7</v>
      </c>
      <c r="I5148" t="str">
        <f>VLOOKUP($H5148,Neighborhoods!$A:$C,2,0)</f>
        <v>Brooklyn</v>
      </c>
      <c r="J5148" t="str">
        <f>VLOOKUP($H5148,Neighborhoods!$A:$C,3,0)</f>
        <v>Bedford-Stuyvesant</v>
      </c>
      <c r="K5148" t="s">
        <v>11822</v>
      </c>
      <c r="L5148" t="str">
        <f t="shared" si="320"/>
        <v>No</v>
      </c>
      <c r="M5148">
        <v>4</v>
      </c>
      <c r="N5148" t="str" cm="1">
        <f t="array" ref="N5148">_xlfn.IFS(M5148&lt;=2,"Small",M5148&lt;=5,"Medium",M5148&gt;5,"Large")</f>
        <v>Medium</v>
      </c>
      <c r="O5148" s="50">
        <v>126</v>
      </c>
      <c r="P5148" s="67">
        <f t="shared" si="321"/>
        <v>0.03</v>
      </c>
      <c r="Q5148" s="52">
        <v>4.83</v>
      </c>
      <c r="R5148" s="52" t="str" cm="1">
        <f t="array" ref="R5148">_xlfn.IFS(ROUND(Q5148,0)=5,"Excellent",ROUND(Q5148,0)=4,"Good",ROUND(Q5148,0)=3,"Ok",ROUND(Q5148,0)&lt;3,"Bad")</f>
        <v>Excellent</v>
      </c>
      <c r="S5148">
        <v>24</v>
      </c>
      <c r="T5148" t="str">
        <f t="shared" si="322"/>
        <v>No</v>
      </c>
      <c r="U5148" s="65">
        <v>43684</v>
      </c>
      <c r="V5148" s="65">
        <v>44029</v>
      </c>
      <c r="W5148">
        <v>74</v>
      </c>
      <c r="X5148" t="str">
        <f t="shared" si="323"/>
        <v>Active</v>
      </c>
      <c r="Y5148" t="s">
        <v>15616</v>
      </c>
    </row>
    <row r="5149" spans="1:25" x14ac:dyDescent="0.25">
      <c r="A5149">
        <v>5148</v>
      </c>
      <c r="B5149" t="s">
        <v>14432</v>
      </c>
      <c r="C5149">
        <v>3046</v>
      </c>
      <c r="D5149" t="str">
        <f>VLOOKUP($C5149,Hosts!$A:$O,10,0)</f>
        <v>New York</v>
      </c>
      <c r="E5149" s="67">
        <f>INDEX(Hosts!$A:$O,MATCH(Places!$C5149,Hosts!$A:$A,0),MATCH(Places!E$1,Hosts!$1:$1,0))</f>
        <v>0.8</v>
      </c>
      <c r="F5149" s="67">
        <f>INDEX(Hosts!$A:$O,MATCH(Places!$C5149,Hosts!$A:$A,0),MATCH(Places!F$1,Hosts!$1:$1,0))</f>
        <v>0.96</v>
      </c>
      <c r="G5149" s="67" t="str">
        <f>INDEX(Hosts!$A:$O,MATCH(Places!$C5149,Hosts!$A:$A,0),MATCH(Places!G$1,Hosts!$1:$1,0))</f>
        <v>Yes</v>
      </c>
      <c r="H5149">
        <v>9</v>
      </c>
      <c r="I5149" t="str">
        <f>VLOOKUP($H5149,Neighborhoods!$A:$C,2,0)</f>
        <v>Brooklyn</v>
      </c>
      <c r="J5149" t="str">
        <f>VLOOKUP($H5149,Neighborhoods!$A:$C,3,0)</f>
        <v>Crown Heights</v>
      </c>
      <c r="K5149" t="s">
        <v>1</v>
      </c>
      <c r="L5149" t="str">
        <f t="shared" si="320"/>
        <v>Yes</v>
      </c>
      <c r="M5149">
        <v>1</v>
      </c>
      <c r="N5149" t="str" cm="1">
        <f t="array" ref="N5149">_xlfn.IFS(M5149&lt;=2,"Small",M5149&lt;=5,"Medium",M5149&gt;5,"Large")</f>
        <v>Small</v>
      </c>
      <c r="O5149" s="50">
        <v>52</v>
      </c>
      <c r="P5149" s="67">
        <f t="shared" si="321"/>
        <v>0.03</v>
      </c>
      <c r="Q5149" s="52">
        <v>5</v>
      </c>
      <c r="R5149" s="52" t="str" cm="1">
        <f t="array" ref="R5149">_xlfn.IFS(ROUND(Q5149,0)=5,"Excellent",ROUND(Q5149,0)=4,"Good",ROUND(Q5149,0)=3,"Ok",ROUND(Q5149,0)&lt;3,"Bad")</f>
        <v>Excellent</v>
      </c>
      <c r="S5149">
        <v>12</v>
      </c>
      <c r="T5149" t="str">
        <f t="shared" si="322"/>
        <v>No</v>
      </c>
      <c r="U5149" s="65">
        <v>43715</v>
      </c>
      <c r="V5149" s="65">
        <v>44005</v>
      </c>
      <c r="W5149">
        <v>88</v>
      </c>
      <c r="X5149" t="str">
        <f t="shared" si="323"/>
        <v>Active</v>
      </c>
      <c r="Y5149" t="s">
        <v>15616</v>
      </c>
    </row>
    <row r="5150" spans="1:25" x14ac:dyDescent="0.25">
      <c r="A5150">
        <v>5149</v>
      </c>
      <c r="B5150" t="s">
        <v>15014</v>
      </c>
      <c r="C5150">
        <v>684</v>
      </c>
      <c r="D5150" t="str">
        <f>VLOOKUP($C5150,Hosts!$A:$O,10,0)</f>
        <v>New York</v>
      </c>
      <c r="E5150" s="67">
        <f>INDEX(Hosts!$A:$O,MATCH(Places!$C5150,Hosts!$A:$A,0),MATCH(Places!E$1,Hosts!$1:$1,0))</f>
        <v>0.8</v>
      </c>
      <c r="F5150" s="67">
        <f>INDEX(Hosts!$A:$O,MATCH(Places!$C5150,Hosts!$A:$A,0),MATCH(Places!F$1,Hosts!$1:$1,0))</f>
        <v>0.87</v>
      </c>
      <c r="G5150" s="67" t="str">
        <f>INDEX(Hosts!$A:$O,MATCH(Places!$C5150,Hosts!$A:$A,0),MATCH(Places!G$1,Hosts!$1:$1,0))</f>
        <v>No</v>
      </c>
      <c r="H5150">
        <v>20</v>
      </c>
      <c r="I5150" t="str">
        <f>VLOOKUP($H5150,Neighborhoods!$A:$C,2,0)</f>
        <v>Manhattan</v>
      </c>
      <c r="J5150" t="str">
        <f>VLOOKUP($H5150,Neighborhoods!$A:$C,3,0)</f>
        <v>Upper West Side</v>
      </c>
      <c r="K5150" t="s">
        <v>1</v>
      </c>
      <c r="L5150" t="str">
        <f t="shared" si="320"/>
        <v>Yes</v>
      </c>
      <c r="M5150">
        <v>2</v>
      </c>
      <c r="N5150" t="str" cm="1">
        <f t="array" ref="N5150">_xlfn.IFS(M5150&lt;=2,"Small",M5150&lt;=5,"Medium",M5150&gt;5,"Large")</f>
        <v>Small</v>
      </c>
      <c r="O5150" s="50">
        <v>60</v>
      </c>
      <c r="P5150" s="67">
        <f t="shared" si="321"/>
        <v>0.03</v>
      </c>
      <c r="Q5150" s="52">
        <v>4.5999999999999996</v>
      </c>
      <c r="R5150" s="52" t="str" cm="1">
        <f t="array" ref="R5150">_xlfn.IFS(ROUND(Q5150,0)=5,"Excellent",ROUND(Q5150,0)=4,"Good",ROUND(Q5150,0)=3,"Ok",ROUND(Q5150,0)&lt;3,"Bad")</f>
        <v>Excellent</v>
      </c>
      <c r="S5150">
        <v>5</v>
      </c>
      <c r="T5150" t="str">
        <f t="shared" si="322"/>
        <v>No</v>
      </c>
      <c r="U5150" s="65">
        <v>43814</v>
      </c>
      <c r="V5150" s="65">
        <v>43870</v>
      </c>
      <c r="W5150">
        <v>29</v>
      </c>
      <c r="X5150" t="str">
        <f t="shared" si="323"/>
        <v>Active</v>
      </c>
      <c r="Y5150" t="s">
        <v>15615</v>
      </c>
    </row>
    <row r="5151" spans="1:25" x14ac:dyDescent="0.25">
      <c r="A5151">
        <v>5150</v>
      </c>
      <c r="B5151" t="s">
        <v>14872</v>
      </c>
      <c r="C5151">
        <v>3881</v>
      </c>
      <c r="D5151" t="str">
        <f>VLOOKUP($C5151,Hosts!$A:$O,10,0)</f>
        <v>New York</v>
      </c>
      <c r="E5151" s="67">
        <f>INDEX(Hosts!$A:$O,MATCH(Places!$C5151,Hosts!$A:$A,0),MATCH(Places!E$1,Hosts!$1:$1,0))</f>
        <v>1</v>
      </c>
      <c r="F5151" s="67">
        <f>INDEX(Hosts!$A:$O,MATCH(Places!$C5151,Hosts!$A:$A,0),MATCH(Places!F$1,Hosts!$1:$1,0))</f>
        <v>0.98</v>
      </c>
      <c r="G5151" s="67" t="str">
        <f>INDEX(Hosts!$A:$O,MATCH(Places!$C5151,Hosts!$A:$A,0),MATCH(Places!G$1,Hosts!$1:$1,0))</f>
        <v>No</v>
      </c>
      <c r="H5151">
        <v>20</v>
      </c>
      <c r="I5151" t="str">
        <f>VLOOKUP($H5151,Neighborhoods!$A:$C,2,0)</f>
        <v>Manhattan</v>
      </c>
      <c r="J5151" t="str">
        <f>VLOOKUP($H5151,Neighborhoods!$A:$C,3,0)</f>
        <v>Upper West Side</v>
      </c>
      <c r="K5151" t="s">
        <v>1</v>
      </c>
      <c r="L5151" t="str">
        <f t="shared" si="320"/>
        <v>Yes</v>
      </c>
      <c r="M5151">
        <v>3</v>
      </c>
      <c r="N5151" t="str" cm="1">
        <f t="array" ref="N5151">_xlfn.IFS(M5151&lt;=2,"Small",M5151&lt;=5,"Medium",M5151&gt;5,"Large")</f>
        <v>Medium</v>
      </c>
      <c r="O5151" s="50">
        <v>110</v>
      </c>
      <c r="P5151" s="67">
        <f t="shared" si="321"/>
        <v>0.03</v>
      </c>
      <c r="Q5151" s="52">
        <v>4.5199999999999996</v>
      </c>
      <c r="R5151" s="52" t="str" cm="1">
        <f t="array" ref="R5151">_xlfn.IFS(ROUND(Q5151,0)=5,"Excellent",ROUND(Q5151,0)=4,"Good",ROUND(Q5151,0)=3,"Ok",ROUND(Q5151,0)&lt;3,"Bad")</f>
        <v>Excellent</v>
      </c>
      <c r="S5151">
        <v>27</v>
      </c>
      <c r="T5151" t="str">
        <f t="shared" si="322"/>
        <v>No</v>
      </c>
      <c r="U5151" s="65">
        <v>43689</v>
      </c>
      <c r="V5151" s="65">
        <v>44025</v>
      </c>
      <c r="W5151">
        <v>10</v>
      </c>
      <c r="X5151" t="str">
        <f t="shared" si="323"/>
        <v>Active</v>
      </c>
      <c r="Y5151" t="s">
        <v>15616</v>
      </c>
    </row>
    <row r="5152" spans="1:25" x14ac:dyDescent="0.25">
      <c r="A5152">
        <v>5151</v>
      </c>
      <c r="B5152" t="s">
        <v>15284</v>
      </c>
      <c r="C5152">
        <v>3973</v>
      </c>
      <c r="D5152" t="str">
        <f>VLOOKUP($C5152,Hosts!$A:$O,10,0)</f>
        <v>New York</v>
      </c>
      <c r="E5152" s="67">
        <f>INDEX(Hosts!$A:$O,MATCH(Places!$C5152,Hosts!$A:$A,0),MATCH(Places!E$1,Hosts!$1:$1,0))</f>
        <v>1</v>
      </c>
      <c r="F5152" s="67">
        <f>INDEX(Hosts!$A:$O,MATCH(Places!$C5152,Hosts!$A:$A,0),MATCH(Places!F$1,Hosts!$1:$1,0))</f>
        <v>0.89</v>
      </c>
      <c r="G5152" s="67" t="str">
        <f>INDEX(Hosts!$A:$O,MATCH(Places!$C5152,Hosts!$A:$A,0),MATCH(Places!G$1,Hosts!$1:$1,0))</f>
        <v>Yes</v>
      </c>
      <c r="H5152">
        <v>25</v>
      </c>
      <c r="I5152" t="str">
        <f>VLOOKUP($H5152,Neighborhoods!$A:$C,2,0)</f>
        <v>Queens</v>
      </c>
      <c r="J5152" t="str">
        <f>VLOOKUP($H5152,Neighborhoods!$A:$C,3,0)</f>
        <v>Ridgewood</v>
      </c>
      <c r="K5152" t="s">
        <v>11822</v>
      </c>
      <c r="L5152" t="str">
        <f t="shared" si="320"/>
        <v>No</v>
      </c>
      <c r="M5152">
        <v>3</v>
      </c>
      <c r="N5152" t="str" cm="1">
        <f t="array" ref="N5152">_xlfn.IFS(M5152&lt;=2,"Small",M5152&lt;=5,"Medium",M5152&gt;5,"Large")</f>
        <v>Medium</v>
      </c>
      <c r="O5152" s="50">
        <v>162</v>
      </c>
      <c r="P5152" s="67">
        <f t="shared" si="321"/>
        <v>0.03</v>
      </c>
      <c r="Q5152" s="52">
        <v>5</v>
      </c>
      <c r="R5152" s="52" t="str" cm="1">
        <f t="array" ref="R5152">_xlfn.IFS(ROUND(Q5152,0)=5,"Excellent",ROUND(Q5152,0)=4,"Good",ROUND(Q5152,0)=3,"Ok",ROUND(Q5152,0)&lt;3,"Bad")</f>
        <v>Excellent</v>
      </c>
      <c r="S5152">
        <v>21</v>
      </c>
      <c r="T5152" t="str">
        <f t="shared" si="322"/>
        <v>No</v>
      </c>
      <c r="U5152" s="65">
        <v>43688</v>
      </c>
      <c r="V5152" s="65">
        <v>44054</v>
      </c>
      <c r="W5152">
        <v>270</v>
      </c>
      <c r="X5152" t="str">
        <f t="shared" si="323"/>
        <v>Active</v>
      </c>
      <c r="Y5152" t="s">
        <v>15616</v>
      </c>
    </row>
    <row r="5153" spans="1:25" x14ac:dyDescent="0.25">
      <c r="A5153">
        <v>5152</v>
      </c>
      <c r="B5153" t="s">
        <v>15353</v>
      </c>
      <c r="C5153">
        <v>2173</v>
      </c>
      <c r="D5153" t="str">
        <f>VLOOKUP($C5153,Hosts!$A:$O,10,0)</f>
        <v>New York</v>
      </c>
      <c r="E5153" s="67">
        <f>INDEX(Hosts!$A:$O,MATCH(Places!$C5153,Hosts!$A:$A,0),MATCH(Places!E$1,Hosts!$1:$1,0))</f>
        <v>1</v>
      </c>
      <c r="F5153" s="67">
        <f>INDEX(Hosts!$A:$O,MATCH(Places!$C5153,Hosts!$A:$A,0),MATCH(Places!F$1,Hosts!$1:$1,0))</f>
        <v>0.64</v>
      </c>
      <c r="G5153" s="67" t="str">
        <f>INDEX(Hosts!$A:$O,MATCH(Places!$C5153,Hosts!$A:$A,0),MATCH(Places!G$1,Hosts!$1:$1,0))</f>
        <v>Yes</v>
      </c>
      <c r="H5153">
        <v>8</v>
      </c>
      <c r="I5153" t="str">
        <f>VLOOKUP($H5153,Neighborhoods!$A:$C,2,0)</f>
        <v>Brooklyn</v>
      </c>
      <c r="J5153" t="str">
        <f>VLOOKUP($H5153,Neighborhoods!$A:$C,3,0)</f>
        <v>Bushwick</v>
      </c>
      <c r="K5153" t="s">
        <v>11822</v>
      </c>
      <c r="L5153" t="str">
        <f t="shared" si="320"/>
        <v>No</v>
      </c>
      <c r="M5153">
        <v>10</v>
      </c>
      <c r="N5153" t="str" cm="1">
        <f t="array" ref="N5153">_xlfn.IFS(M5153&lt;=2,"Small",M5153&lt;=5,"Medium",M5153&gt;5,"Large")</f>
        <v>Large</v>
      </c>
      <c r="O5153" s="50">
        <v>234</v>
      </c>
      <c r="P5153" s="67">
        <f t="shared" si="321"/>
        <v>0.04</v>
      </c>
      <c r="Q5153" s="52">
        <v>5</v>
      </c>
      <c r="R5153" s="52" t="str" cm="1">
        <f t="array" ref="R5153">_xlfn.IFS(ROUND(Q5153,0)=5,"Excellent",ROUND(Q5153,0)=4,"Good",ROUND(Q5153,0)=3,"Ok",ROUND(Q5153,0)&lt;3,"Bad")</f>
        <v>Excellent</v>
      </c>
      <c r="S5153">
        <v>30</v>
      </c>
      <c r="T5153" t="str">
        <f t="shared" si="322"/>
        <v>No</v>
      </c>
      <c r="U5153" s="65">
        <v>43689</v>
      </c>
      <c r="V5153" s="65">
        <v>44045</v>
      </c>
      <c r="W5153">
        <v>265</v>
      </c>
      <c r="X5153" t="str">
        <f t="shared" si="323"/>
        <v>Active</v>
      </c>
      <c r="Y5153" t="s">
        <v>15615</v>
      </c>
    </row>
    <row r="5154" spans="1:25" x14ac:dyDescent="0.25">
      <c r="A5154">
        <v>5153</v>
      </c>
      <c r="B5154" t="s">
        <v>14412</v>
      </c>
      <c r="C5154">
        <v>3311</v>
      </c>
      <c r="D5154" t="str">
        <f>VLOOKUP($C5154,Hosts!$A:$O,10,0)</f>
        <v>New York</v>
      </c>
      <c r="E5154" s="67">
        <f>INDEX(Hosts!$A:$O,MATCH(Places!$C5154,Hosts!$A:$A,0),MATCH(Places!E$1,Hosts!$1:$1,0))</f>
        <v>0.4</v>
      </c>
      <c r="F5154" s="67">
        <f>INDEX(Hosts!$A:$O,MATCH(Places!$C5154,Hosts!$A:$A,0),MATCH(Places!F$1,Hosts!$1:$1,0))</f>
        <v>0.9</v>
      </c>
      <c r="G5154" s="67" t="str">
        <f>INDEX(Hosts!$A:$O,MATCH(Places!$C5154,Hosts!$A:$A,0),MATCH(Places!G$1,Hosts!$1:$1,0))</f>
        <v>No</v>
      </c>
      <c r="H5154">
        <v>25</v>
      </c>
      <c r="I5154" t="str">
        <f>VLOOKUP($H5154,Neighborhoods!$A:$C,2,0)</f>
        <v>Queens</v>
      </c>
      <c r="J5154" t="str">
        <f>VLOOKUP($H5154,Neighborhoods!$A:$C,3,0)</f>
        <v>Ridgewood</v>
      </c>
      <c r="K5154" t="s">
        <v>1</v>
      </c>
      <c r="L5154" t="str">
        <f t="shared" si="320"/>
        <v>Yes</v>
      </c>
      <c r="M5154">
        <v>2</v>
      </c>
      <c r="N5154" t="str" cm="1">
        <f t="array" ref="N5154">_xlfn.IFS(M5154&lt;=2,"Small",M5154&lt;=5,"Medium",M5154&gt;5,"Large")</f>
        <v>Small</v>
      </c>
      <c r="O5154" s="50">
        <v>40</v>
      </c>
      <c r="P5154" s="67">
        <f t="shared" si="321"/>
        <v>0.03</v>
      </c>
      <c r="Q5154" s="52">
        <v>4.8</v>
      </c>
      <c r="R5154" s="52" t="str" cm="1">
        <f t="array" ref="R5154">_xlfn.IFS(ROUND(Q5154,0)=5,"Excellent",ROUND(Q5154,0)=4,"Good",ROUND(Q5154,0)=3,"Ok",ROUND(Q5154,0)&lt;3,"Bad")</f>
        <v>Excellent</v>
      </c>
      <c r="S5154">
        <v>5</v>
      </c>
      <c r="T5154" t="str">
        <f t="shared" si="322"/>
        <v>No</v>
      </c>
      <c r="U5154" s="65">
        <v>43774</v>
      </c>
      <c r="V5154" s="65">
        <v>43898</v>
      </c>
      <c r="W5154">
        <v>179</v>
      </c>
      <c r="X5154" t="str">
        <f t="shared" si="323"/>
        <v>Active</v>
      </c>
      <c r="Y5154" t="s">
        <v>15615</v>
      </c>
    </row>
    <row r="5155" spans="1:25" x14ac:dyDescent="0.25">
      <c r="A5155">
        <v>5154</v>
      </c>
      <c r="B5155" t="s">
        <v>14298</v>
      </c>
      <c r="C5155">
        <v>3968</v>
      </c>
      <c r="D5155" t="str">
        <f>VLOOKUP($C5155,Hosts!$A:$O,10,0)</f>
        <v>New York</v>
      </c>
      <c r="E5155" s="67">
        <f>INDEX(Hosts!$A:$O,MATCH(Places!$C5155,Hosts!$A:$A,0),MATCH(Places!E$1,Hosts!$1:$1,0))</f>
        <v>1</v>
      </c>
      <c r="F5155" s="67">
        <f>INDEX(Hosts!$A:$O,MATCH(Places!$C5155,Hosts!$A:$A,0),MATCH(Places!F$1,Hosts!$1:$1,0))</f>
        <v>1</v>
      </c>
      <c r="G5155" s="67" t="str">
        <f>INDEX(Hosts!$A:$O,MATCH(Places!$C5155,Hosts!$A:$A,0),MATCH(Places!G$1,Hosts!$1:$1,0))</f>
        <v>No</v>
      </c>
      <c r="H5155">
        <v>20</v>
      </c>
      <c r="I5155" t="str">
        <f>VLOOKUP($H5155,Neighborhoods!$A:$C,2,0)</f>
        <v>Manhattan</v>
      </c>
      <c r="J5155" t="str">
        <f>VLOOKUP($H5155,Neighborhoods!$A:$C,3,0)</f>
        <v>Upper West Side</v>
      </c>
      <c r="K5155" t="s">
        <v>1</v>
      </c>
      <c r="L5155" t="str">
        <f t="shared" si="320"/>
        <v>Yes</v>
      </c>
      <c r="M5155">
        <v>2</v>
      </c>
      <c r="N5155" t="str" cm="1">
        <f t="array" ref="N5155">_xlfn.IFS(M5155&lt;=2,"Small",M5155&lt;=5,"Medium",M5155&gt;5,"Large")</f>
        <v>Small</v>
      </c>
      <c r="O5155" s="50">
        <v>83</v>
      </c>
      <c r="P5155" s="67">
        <f t="shared" si="321"/>
        <v>0.03</v>
      </c>
      <c r="Q5155" s="52">
        <v>4.42</v>
      </c>
      <c r="R5155" s="52" t="str" cm="1">
        <f t="array" ref="R5155">_xlfn.IFS(ROUND(Q5155,0)=5,"Excellent",ROUND(Q5155,0)=4,"Good",ROUND(Q5155,0)=3,"Ok",ROUND(Q5155,0)&lt;3,"Bad")</f>
        <v>Good</v>
      </c>
      <c r="S5155">
        <v>33</v>
      </c>
      <c r="T5155" t="str">
        <f t="shared" si="322"/>
        <v>No</v>
      </c>
      <c r="U5155" s="65">
        <v>43695</v>
      </c>
      <c r="V5155" s="65">
        <v>44034</v>
      </c>
      <c r="W5155">
        <v>272</v>
      </c>
      <c r="X5155" t="str">
        <f t="shared" si="323"/>
        <v>Active</v>
      </c>
      <c r="Y5155" t="s">
        <v>15616</v>
      </c>
    </row>
    <row r="5156" spans="1:25" x14ac:dyDescent="0.25">
      <c r="A5156">
        <v>5155</v>
      </c>
      <c r="B5156" t="s">
        <v>14115</v>
      </c>
      <c r="C5156">
        <v>470</v>
      </c>
      <c r="D5156" t="str">
        <f>VLOOKUP($C5156,Hosts!$A:$O,10,0)</f>
        <v>New York</v>
      </c>
      <c r="E5156" s="67">
        <f>INDEX(Hosts!$A:$O,MATCH(Places!$C5156,Hosts!$A:$A,0),MATCH(Places!E$1,Hosts!$1:$1,0))</f>
        <v>1</v>
      </c>
      <c r="F5156" s="67">
        <f>INDEX(Hosts!$A:$O,MATCH(Places!$C5156,Hosts!$A:$A,0),MATCH(Places!F$1,Hosts!$1:$1,0))</f>
        <v>0.97</v>
      </c>
      <c r="G5156" s="67" t="str">
        <f>INDEX(Hosts!$A:$O,MATCH(Places!$C5156,Hosts!$A:$A,0),MATCH(Places!G$1,Hosts!$1:$1,0))</f>
        <v>Yes</v>
      </c>
      <c r="H5156">
        <v>9</v>
      </c>
      <c r="I5156" t="str">
        <f>VLOOKUP($H5156,Neighborhoods!$A:$C,2,0)</f>
        <v>Brooklyn</v>
      </c>
      <c r="J5156" t="str">
        <f>VLOOKUP($H5156,Neighborhoods!$A:$C,3,0)</f>
        <v>Crown Heights</v>
      </c>
      <c r="K5156" t="s">
        <v>1</v>
      </c>
      <c r="L5156" t="str">
        <f t="shared" si="320"/>
        <v>Yes</v>
      </c>
      <c r="M5156">
        <v>2</v>
      </c>
      <c r="N5156" t="str" cm="1">
        <f t="array" ref="N5156">_xlfn.IFS(M5156&lt;=2,"Small",M5156&lt;=5,"Medium",M5156&gt;5,"Large")</f>
        <v>Small</v>
      </c>
      <c r="O5156" s="50">
        <v>64</v>
      </c>
      <c r="P5156" s="67">
        <f t="shared" si="321"/>
        <v>0.03</v>
      </c>
      <c r="Q5156" s="52">
        <v>5</v>
      </c>
      <c r="R5156" s="52" t="str" cm="1">
        <f t="array" ref="R5156">_xlfn.IFS(ROUND(Q5156,0)=5,"Excellent",ROUND(Q5156,0)=4,"Good",ROUND(Q5156,0)=3,"Ok",ROUND(Q5156,0)&lt;3,"Bad")</f>
        <v>Excellent</v>
      </c>
      <c r="S5156">
        <v>22</v>
      </c>
      <c r="T5156" t="str">
        <f t="shared" si="322"/>
        <v>No</v>
      </c>
      <c r="U5156" s="65">
        <v>43708</v>
      </c>
      <c r="V5156" s="65">
        <v>43900</v>
      </c>
      <c r="W5156">
        <v>69</v>
      </c>
      <c r="X5156" t="str">
        <f t="shared" si="323"/>
        <v>Active</v>
      </c>
      <c r="Y5156" t="s">
        <v>15615</v>
      </c>
    </row>
    <row r="5157" spans="1:25" x14ac:dyDescent="0.25">
      <c r="A5157">
        <v>5156</v>
      </c>
      <c r="B5157" t="s">
        <v>15427</v>
      </c>
      <c r="C5157">
        <v>3955</v>
      </c>
      <c r="D5157" t="str">
        <f>VLOOKUP($C5157,Hosts!$A:$O,10,0)</f>
        <v>New York</v>
      </c>
      <c r="E5157" s="67">
        <f>INDEX(Hosts!$A:$O,MATCH(Places!$C5157,Hosts!$A:$A,0),MATCH(Places!E$1,Hosts!$1:$1,0))</f>
        <v>1</v>
      </c>
      <c r="F5157" s="67">
        <f>INDEX(Hosts!$A:$O,MATCH(Places!$C5157,Hosts!$A:$A,0),MATCH(Places!F$1,Hosts!$1:$1,0))</f>
        <v>1</v>
      </c>
      <c r="G5157" s="67" t="str">
        <f>INDEX(Hosts!$A:$O,MATCH(Places!$C5157,Hosts!$A:$A,0),MATCH(Places!G$1,Hosts!$1:$1,0))</f>
        <v>Yes</v>
      </c>
      <c r="H5157">
        <v>17</v>
      </c>
      <c r="I5157" t="str">
        <f>VLOOKUP($H5157,Neighborhoods!$A:$C,2,0)</f>
        <v>Manhattan</v>
      </c>
      <c r="J5157" t="str">
        <f>VLOOKUP($H5157,Neighborhoods!$A:$C,3,0)</f>
        <v>Hell's Kitchen</v>
      </c>
      <c r="K5157" t="s">
        <v>11822</v>
      </c>
      <c r="L5157" t="str">
        <f t="shared" si="320"/>
        <v>No</v>
      </c>
      <c r="M5157">
        <v>4</v>
      </c>
      <c r="N5157" t="str" cm="1">
        <f t="array" ref="N5157">_xlfn.IFS(M5157&lt;=2,"Small",M5157&lt;=5,"Medium",M5157&gt;5,"Large")</f>
        <v>Medium</v>
      </c>
      <c r="O5157" s="50">
        <v>146</v>
      </c>
      <c r="P5157" s="67">
        <f t="shared" si="321"/>
        <v>0.03</v>
      </c>
      <c r="Q5157" s="52">
        <v>4.83</v>
      </c>
      <c r="R5157" s="52" t="str" cm="1">
        <f t="array" ref="R5157">_xlfn.IFS(ROUND(Q5157,0)=5,"Excellent",ROUND(Q5157,0)=4,"Good",ROUND(Q5157,0)=3,"Ok",ROUND(Q5157,0)&lt;3,"Bad")</f>
        <v>Excellent</v>
      </c>
      <c r="S5157">
        <v>29</v>
      </c>
      <c r="T5157" t="str">
        <f t="shared" si="322"/>
        <v>No</v>
      </c>
      <c r="U5157" s="65">
        <v>43712</v>
      </c>
      <c r="V5157" s="65">
        <v>44056</v>
      </c>
      <c r="W5157">
        <v>166</v>
      </c>
      <c r="X5157" t="str">
        <f t="shared" si="323"/>
        <v>Active</v>
      </c>
      <c r="Y5157" t="s">
        <v>15616</v>
      </c>
    </row>
    <row r="5158" spans="1:25" x14ac:dyDescent="0.25">
      <c r="A5158">
        <v>5157</v>
      </c>
      <c r="B5158" t="s">
        <v>14763</v>
      </c>
      <c r="C5158">
        <v>2504</v>
      </c>
      <c r="D5158" t="str">
        <f>VLOOKUP($C5158,Hosts!$A:$O,10,0)</f>
        <v>New York</v>
      </c>
      <c r="E5158" s="67">
        <f>INDEX(Hosts!$A:$O,MATCH(Places!$C5158,Hosts!$A:$A,0),MATCH(Places!E$1,Hosts!$1:$1,0))</f>
        <v>1</v>
      </c>
      <c r="F5158" s="67">
        <f>INDEX(Hosts!$A:$O,MATCH(Places!$C5158,Hosts!$A:$A,0),MATCH(Places!F$1,Hosts!$1:$1,0))</f>
        <v>0.71</v>
      </c>
      <c r="G5158" s="67" t="str">
        <f>INDEX(Hosts!$A:$O,MATCH(Places!$C5158,Hosts!$A:$A,0),MATCH(Places!G$1,Hosts!$1:$1,0))</f>
        <v>No</v>
      </c>
      <c r="H5158">
        <v>15</v>
      </c>
      <c r="I5158" t="str">
        <f>VLOOKUP($H5158,Neighborhoods!$A:$C,2,0)</f>
        <v>Manhattan</v>
      </c>
      <c r="J5158" t="str">
        <f>VLOOKUP($H5158,Neighborhoods!$A:$C,3,0)</f>
        <v>East Village</v>
      </c>
      <c r="K5158" t="s">
        <v>11822</v>
      </c>
      <c r="L5158" t="str">
        <f t="shared" si="320"/>
        <v>No</v>
      </c>
      <c r="M5158">
        <v>2</v>
      </c>
      <c r="N5158" t="str" cm="1">
        <f t="array" ref="N5158">_xlfn.IFS(M5158&lt;=2,"Small",M5158&lt;=5,"Medium",M5158&gt;5,"Large")</f>
        <v>Small</v>
      </c>
      <c r="O5158" s="50">
        <v>168</v>
      </c>
      <c r="P5158" s="67">
        <f t="shared" si="321"/>
        <v>0.03</v>
      </c>
      <c r="Q5158" s="52">
        <v>4.4000000000000004</v>
      </c>
      <c r="R5158" s="52" t="str" cm="1">
        <f t="array" ref="R5158">_xlfn.IFS(ROUND(Q5158,0)=5,"Excellent",ROUND(Q5158,0)=4,"Good",ROUND(Q5158,0)=3,"Ok",ROUND(Q5158,0)&lt;3,"Bad")</f>
        <v>Good</v>
      </c>
      <c r="S5158">
        <v>5</v>
      </c>
      <c r="T5158" t="str">
        <f t="shared" si="322"/>
        <v>No</v>
      </c>
      <c r="U5158" s="65">
        <v>43712</v>
      </c>
      <c r="V5158" s="65">
        <v>44058</v>
      </c>
      <c r="W5158">
        <v>147</v>
      </c>
      <c r="X5158" t="str">
        <f t="shared" si="323"/>
        <v>Active</v>
      </c>
      <c r="Y5158" t="s">
        <v>15615</v>
      </c>
    </row>
    <row r="5159" spans="1:25" x14ac:dyDescent="0.25">
      <c r="A5159">
        <v>5158</v>
      </c>
      <c r="B5159" t="s">
        <v>14158</v>
      </c>
      <c r="C5159">
        <v>2379</v>
      </c>
      <c r="D5159" t="str">
        <f>VLOOKUP($C5159,Hosts!$A:$O,10,0)</f>
        <v>New York</v>
      </c>
      <c r="E5159" s="67">
        <f>INDEX(Hosts!$A:$O,MATCH(Places!$C5159,Hosts!$A:$A,0),MATCH(Places!E$1,Hosts!$1:$1,0))</f>
        <v>1</v>
      </c>
      <c r="F5159" s="67">
        <f>INDEX(Hosts!$A:$O,MATCH(Places!$C5159,Hosts!$A:$A,0),MATCH(Places!F$1,Hosts!$1:$1,0))</f>
        <v>0.94</v>
      </c>
      <c r="G5159" s="67" t="str">
        <f>INDEX(Hosts!$A:$O,MATCH(Places!$C5159,Hosts!$A:$A,0),MATCH(Places!G$1,Hosts!$1:$1,0))</f>
        <v>Yes</v>
      </c>
      <c r="H5159">
        <v>10</v>
      </c>
      <c r="I5159" t="str">
        <f>VLOOKUP($H5159,Neighborhoods!$A:$C,2,0)</f>
        <v>Brooklyn</v>
      </c>
      <c r="J5159" t="str">
        <f>VLOOKUP($H5159,Neighborhoods!$A:$C,3,0)</f>
        <v>East Flatbush</v>
      </c>
      <c r="K5159" t="s">
        <v>11822</v>
      </c>
      <c r="L5159" t="str">
        <f t="shared" si="320"/>
        <v>No</v>
      </c>
      <c r="M5159">
        <v>4</v>
      </c>
      <c r="N5159" t="str" cm="1">
        <f t="array" ref="N5159">_xlfn.IFS(M5159&lt;=2,"Small",M5159&lt;=5,"Medium",M5159&gt;5,"Large")</f>
        <v>Medium</v>
      </c>
      <c r="O5159" s="50">
        <v>104</v>
      </c>
      <c r="P5159" s="67">
        <f t="shared" si="321"/>
        <v>0.03</v>
      </c>
      <c r="Q5159" s="52">
        <v>5</v>
      </c>
      <c r="R5159" s="52" t="str" cm="1">
        <f t="array" ref="R5159">_xlfn.IFS(ROUND(Q5159,0)=5,"Excellent",ROUND(Q5159,0)=4,"Good",ROUND(Q5159,0)=3,"Ok",ROUND(Q5159,0)&lt;3,"Bad")</f>
        <v>Excellent</v>
      </c>
      <c r="S5159">
        <v>20</v>
      </c>
      <c r="T5159" t="str">
        <f t="shared" si="322"/>
        <v>No</v>
      </c>
      <c r="U5159" s="65">
        <v>43689</v>
      </c>
      <c r="V5159" s="65">
        <v>44020</v>
      </c>
      <c r="W5159">
        <v>301</v>
      </c>
      <c r="X5159" t="str">
        <f t="shared" si="323"/>
        <v>Active</v>
      </c>
      <c r="Y5159" t="s">
        <v>15615</v>
      </c>
    </row>
    <row r="5160" spans="1:25" x14ac:dyDescent="0.25">
      <c r="A5160">
        <v>5159</v>
      </c>
      <c r="B5160" t="s">
        <v>13898</v>
      </c>
      <c r="C5160">
        <v>2845</v>
      </c>
      <c r="D5160" t="str">
        <f>VLOOKUP($C5160,Hosts!$A:$O,10,0)</f>
        <v>New York</v>
      </c>
      <c r="E5160" s="67">
        <f>INDEX(Hosts!$A:$O,MATCH(Places!$C5160,Hosts!$A:$A,0),MATCH(Places!E$1,Hosts!$1:$1,0))</f>
        <v>1</v>
      </c>
      <c r="F5160" s="67">
        <f>INDEX(Hosts!$A:$O,MATCH(Places!$C5160,Hosts!$A:$A,0),MATCH(Places!F$1,Hosts!$1:$1,0))</f>
        <v>0.99</v>
      </c>
      <c r="G5160" s="67" t="str">
        <f>INDEX(Hosts!$A:$O,MATCH(Places!$C5160,Hosts!$A:$A,0),MATCH(Places!G$1,Hosts!$1:$1,0))</f>
        <v>No</v>
      </c>
      <c r="H5160">
        <v>8</v>
      </c>
      <c r="I5160" t="str">
        <f>VLOOKUP($H5160,Neighborhoods!$A:$C,2,0)</f>
        <v>Brooklyn</v>
      </c>
      <c r="J5160" t="str">
        <f>VLOOKUP($H5160,Neighborhoods!$A:$C,3,0)</f>
        <v>Bushwick</v>
      </c>
      <c r="K5160" t="s">
        <v>16</v>
      </c>
      <c r="L5160" t="str">
        <f t="shared" si="320"/>
        <v>Yes</v>
      </c>
      <c r="M5160">
        <v>2</v>
      </c>
      <c r="N5160" t="str" cm="1">
        <f t="array" ref="N5160">_xlfn.IFS(M5160&lt;=2,"Small",M5160&lt;=5,"Medium",M5160&gt;5,"Large")</f>
        <v>Small</v>
      </c>
      <c r="O5160" s="50">
        <v>20</v>
      </c>
      <c r="P5160" s="67">
        <f t="shared" si="321"/>
        <v>0.03</v>
      </c>
      <c r="Q5160" s="52">
        <v>4.9000000000000004</v>
      </c>
      <c r="R5160" s="52" t="str" cm="1">
        <f t="array" ref="R5160">_xlfn.IFS(ROUND(Q5160,0)=5,"Excellent",ROUND(Q5160,0)=4,"Good",ROUND(Q5160,0)=3,"Ok",ROUND(Q5160,0)&lt;3,"Bad")</f>
        <v>Excellent</v>
      </c>
      <c r="S5160">
        <v>39</v>
      </c>
      <c r="T5160" t="str">
        <f t="shared" si="322"/>
        <v>No</v>
      </c>
      <c r="U5160" s="65">
        <v>43685</v>
      </c>
      <c r="V5160" s="65">
        <v>43949</v>
      </c>
      <c r="W5160">
        <v>134</v>
      </c>
      <c r="X5160" t="str">
        <f t="shared" si="323"/>
        <v>Active</v>
      </c>
      <c r="Y5160" t="s">
        <v>15616</v>
      </c>
    </row>
    <row r="5161" spans="1:25" x14ac:dyDescent="0.25">
      <c r="A5161">
        <v>5160</v>
      </c>
      <c r="B5161" t="s">
        <v>13958</v>
      </c>
      <c r="C5161">
        <v>1279</v>
      </c>
      <c r="D5161" t="str">
        <f>VLOOKUP($C5161,Hosts!$A:$O,10,0)</f>
        <v>New York</v>
      </c>
      <c r="E5161" s="67">
        <f>INDEX(Hosts!$A:$O,MATCH(Places!$C5161,Hosts!$A:$A,0),MATCH(Places!E$1,Hosts!$1:$1,0))</f>
        <v>1</v>
      </c>
      <c r="F5161" s="67">
        <f>INDEX(Hosts!$A:$O,MATCH(Places!$C5161,Hosts!$A:$A,0),MATCH(Places!F$1,Hosts!$1:$1,0))</f>
        <v>0.99</v>
      </c>
      <c r="G5161" s="67" t="str">
        <f>INDEX(Hosts!$A:$O,MATCH(Places!$C5161,Hosts!$A:$A,0),MATCH(Places!G$1,Hosts!$1:$1,0))</f>
        <v>Yes</v>
      </c>
      <c r="H5161">
        <v>7</v>
      </c>
      <c r="I5161" t="str">
        <f>VLOOKUP($H5161,Neighborhoods!$A:$C,2,0)</f>
        <v>Brooklyn</v>
      </c>
      <c r="J5161" t="str">
        <f>VLOOKUP($H5161,Neighborhoods!$A:$C,3,0)</f>
        <v>Bedford-Stuyvesant</v>
      </c>
      <c r="K5161" t="s">
        <v>11822</v>
      </c>
      <c r="L5161" t="str">
        <f t="shared" si="320"/>
        <v>No</v>
      </c>
      <c r="M5161">
        <v>4</v>
      </c>
      <c r="N5161" t="str" cm="1">
        <f t="array" ref="N5161">_xlfn.IFS(M5161&lt;=2,"Small",M5161&lt;=5,"Medium",M5161&gt;5,"Large")</f>
        <v>Medium</v>
      </c>
      <c r="O5161" s="50">
        <v>106</v>
      </c>
      <c r="P5161" s="67">
        <f t="shared" si="321"/>
        <v>0.03</v>
      </c>
      <c r="Q5161" s="52">
        <v>4.9800000000000004</v>
      </c>
      <c r="R5161" s="52" t="str" cm="1">
        <f t="array" ref="R5161">_xlfn.IFS(ROUND(Q5161,0)=5,"Excellent",ROUND(Q5161,0)=4,"Good",ROUND(Q5161,0)=3,"Ok",ROUND(Q5161,0)&lt;3,"Bad")</f>
        <v>Excellent</v>
      </c>
      <c r="S5161">
        <v>50</v>
      </c>
      <c r="T5161" t="str">
        <f t="shared" si="322"/>
        <v>No</v>
      </c>
      <c r="U5161" s="65">
        <v>43711</v>
      </c>
      <c r="V5161" s="65">
        <v>44046</v>
      </c>
      <c r="W5161">
        <v>206</v>
      </c>
      <c r="X5161" t="str">
        <f t="shared" si="323"/>
        <v>Active</v>
      </c>
      <c r="Y5161" t="s">
        <v>15616</v>
      </c>
    </row>
    <row r="5162" spans="1:25" x14ac:dyDescent="0.25">
      <c r="A5162">
        <v>5161</v>
      </c>
      <c r="B5162" t="s">
        <v>14736</v>
      </c>
      <c r="C5162">
        <v>2872</v>
      </c>
      <c r="D5162" t="str">
        <f>VLOOKUP($C5162,Hosts!$A:$O,10,0)</f>
        <v>New York</v>
      </c>
      <c r="E5162" s="67">
        <f>INDEX(Hosts!$A:$O,MATCH(Places!$C5162,Hosts!$A:$A,0),MATCH(Places!E$1,Hosts!$1:$1,0))</f>
        <v>0.5</v>
      </c>
      <c r="F5162" s="67">
        <f>INDEX(Hosts!$A:$O,MATCH(Places!$C5162,Hosts!$A:$A,0),MATCH(Places!F$1,Hosts!$1:$1,0))</f>
        <v>0.91</v>
      </c>
      <c r="G5162" s="67" t="str">
        <f>INDEX(Hosts!$A:$O,MATCH(Places!$C5162,Hosts!$A:$A,0),MATCH(Places!G$1,Hosts!$1:$1,0))</f>
        <v>No</v>
      </c>
      <c r="H5162">
        <v>7</v>
      </c>
      <c r="I5162" t="str">
        <f>VLOOKUP($H5162,Neighborhoods!$A:$C,2,0)</f>
        <v>Brooklyn</v>
      </c>
      <c r="J5162" t="str">
        <f>VLOOKUP($H5162,Neighborhoods!$A:$C,3,0)</f>
        <v>Bedford-Stuyvesant</v>
      </c>
      <c r="K5162" t="s">
        <v>1</v>
      </c>
      <c r="L5162" t="str">
        <f t="shared" si="320"/>
        <v>Yes</v>
      </c>
      <c r="M5162">
        <v>2</v>
      </c>
      <c r="N5162" t="str" cm="1">
        <f t="array" ref="N5162">_xlfn.IFS(M5162&lt;=2,"Small",M5162&lt;=5,"Medium",M5162&gt;5,"Large")</f>
        <v>Small</v>
      </c>
      <c r="O5162" s="50">
        <v>60</v>
      </c>
      <c r="P5162" s="67">
        <f t="shared" si="321"/>
        <v>0.03</v>
      </c>
      <c r="Q5162" s="52">
        <v>4.63</v>
      </c>
      <c r="R5162" s="52" t="str" cm="1">
        <f t="array" ref="R5162">_xlfn.IFS(ROUND(Q5162,0)=5,"Excellent",ROUND(Q5162,0)=4,"Good",ROUND(Q5162,0)=3,"Ok",ROUND(Q5162,0)&lt;3,"Bad")</f>
        <v>Excellent</v>
      </c>
      <c r="S5162">
        <v>16</v>
      </c>
      <c r="T5162" t="str">
        <f t="shared" si="322"/>
        <v>No</v>
      </c>
      <c r="U5162" s="65">
        <v>43800</v>
      </c>
      <c r="V5162" s="65">
        <v>44054</v>
      </c>
      <c r="W5162">
        <v>90</v>
      </c>
      <c r="X5162" t="str">
        <f t="shared" si="323"/>
        <v>Active</v>
      </c>
      <c r="Y5162" t="s">
        <v>15615</v>
      </c>
    </row>
    <row r="5163" spans="1:25" x14ac:dyDescent="0.25">
      <c r="A5163">
        <v>5162</v>
      </c>
      <c r="B5163" t="s">
        <v>14840</v>
      </c>
      <c r="C5163">
        <v>3652</v>
      </c>
      <c r="D5163" t="str">
        <f>VLOOKUP($C5163,Hosts!$A:$O,10,0)</f>
        <v>New York</v>
      </c>
      <c r="E5163" s="67">
        <f>INDEX(Hosts!$A:$O,MATCH(Places!$C5163,Hosts!$A:$A,0),MATCH(Places!E$1,Hosts!$1:$1,0))</f>
        <v>1</v>
      </c>
      <c r="F5163" s="67">
        <f>INDEX(Hosts!$A:$O,MATCH(Places!$C5163,Hosts!$A:$A,0),MATCH(Places!F$1,Hosts!$1:$1,0))</f>
        <v>0.96</v>
      </c>
      <c r="G5163" s="67" t="str">
        <f>INDEX(Hosts!$A:$O,MATCH(Places!$C5163,Hosts!$A:$A,0),MATCH(Places!G$1,Hosts!$1:$1,0))</f>
        <v>No</v>
      </c>
      <c r="H5163">
        <v>22</v>
      </c>
      <c r="I5163" t="str">
        <f>VLOOKUP($H5163,Neighborhoods!$A:$C,2,0)</f>
        <v>Queens</v>
      </c>
      <c r="J5163" t="str">
        <f>VLOOKUP($H5163,Neighborhoods!$A:$C,3,0)</f>
        <v>Flushing</v>
      </c>
      <c r="K5163" t="s">
        <v>1</v>
      </c>
      <c r="L5163" t="str">
        <f t="shared" si="320"/>
        <v>Yes</v>
      </c>
      <c r="M5163">
        <v>2</v>
      </c>
      <c r="N5163" t="str" cm="1">
        <f t="array" ref="N5163">_xlfn.IFS(M5163&lt;=2,"Small",M5163&lt;=5,"Medium",M5163&gt;5,"Large")</f>
        <v>Small</v>
      </c>
      <c r="O5163" s="50">
        <v>59</v>
      </c>
      <c r="P5163" s="67">
        <f t="shared" si="321"/>
        <v>0.03</v>
      </c>
      <c r="Q5163" s="52">
        <v>4.57</v>
      </c>
      <c r="R5163" s="52" t="str" cm="1">
        <f t="array" ref="R5163">_xlfn.IFS(ROUND(Q5163,0)=5,"Excellent",ROUND(Q5163,0)=4,"Good",ROUND(Q5163,0)=3,"Ok",ROUND(Q5163,0)&lt;3,"Bad")</f>
        <v>Excellent</v>
      </c>
      <c r="S5163">
        <v>7</v>
      </c>
      <c r="T5163" t="str">
        <f t="shared" si="322"/>
        <v>No</v>
      </c>
      <c r="U5163" s="65">
        <v>43716</v>
      </c>
      <c r="V5163" s="65">
        <v>43876</v>
      </c>
      <c r="W5163">
        <v>350</v>
      </c>
      <c r="X5163" t="str">
        <f t="shared" si="323"/>
        <v>Active</v>
      </c>
      <c r="Y5163" t="s">
        <v>15616</v>
      </c>
    </row>
    <row r="5164" spans="1:25" x14ac:dyDescent="0.25">
      <c r="A5164">
        <v>5163</v>
      </c>
      <c r="B5164" t="s">
        <v>15584</v>
      </c>
      <c r="C5164">
        <v>3571</v>
      </c>
      <c r="D5164" t="str">
        <f>VLOOKUP($C5164,Hosts!$A:$O,10,0)</f>
        <v>New York</v>
      </c>
      <c r="E5164" s="67">
        <f>INDEX(Hosts!$A:$O,MATCH(Places!$C5164,Hosts!$A:$A,0),MATCH(Places!E$1,Hosts!$1:$1,0))</f>
        <v>1</v>
      </c>
      <c r="F5164" s="67">
        <f>INDEX(Hosts!$A:$O,MATCH(Places!$C5164,Hosts!$A:$A,0),MATCH(Places!F$1,Hosts!$1:$1,0))</f>
        <v>1</v>
      </c>
      <c r="G5164" s="67" t="str">
        <f>INDEX(Hosts!$A:$O,MATCH(Places!$C5164,Hosts!$A:$A,0),MATCH(Places!G$1,Hosts!$1:$1,0))</f>
        <v>No</v>
      </c>
      <c r="H5164">
        <v>23</v>
      </c>
      <c r="I5164" t="str">
        <f>VLOOKUP($H5164,Neighborhoods!$A:$C,2,0)</f>
        <v>Queens</v>
      </c>
      <c r="J5164" t="str">
        <f>VLOOKUP($H5164,Neighborhoods!$A:$C,3,0)</f>
        <v>Jamaica</v>
      </c>
      <c r="K5164" t="s">
        <v>1</v>
      </c>
      <c r="L5164" t="str">
        <f t="shared" si="320"/>
        <v>Yes</v>
      </c>
      <c r="M5164">
        <v>2</v>
      </c>
      <c r="N5164" t="str" cm="1">
        <f t="array" ref="N5164">_xlfn.IFS(M5164&lt;=2,"Small",M5164&lt;=5,"Medium",M5164&gt;5,"Large")</f>
        <v>Small</v>
      </c>
      <c r="O5164" s="50">
        <v>50</v>
      </c>
      <c r="P5164" s="67">
        <f t="shared" si="321"/>
        <v>0.03</v>
      </c>
      <c r="Q5164" s="52">
        <v>4.8600000000000003</v>
      </c>
      <c r="R5164" s="52" t="str" cm="1">
        <f t="array" ref="R5164">_xlfn.IFS(ROUND(Q5164,0)=5,"Excellent",ROUND(Q5164,0)=4,"Good",ROUND(Q5164,0)=3,"Ok",ROUND(Q5164,0)&lt;3,"Bad")</f>
        <v>Excellent</v>
      </c>
      <c r="S5164">
        <v>7</v>
      </c>
      <c r="T5164" t="str">
        <f t="shared" si="322"/>
        <v>No</v>
      </c>
      <c r="U5164" s="65">
        <v>43711</v>
      </c>
      <c r="V5164" s="65">
        <v>44020</v>
      </c>
      <c r="W5164">
        <v>119</v>
      </c>
      <c r="X5164" t="str">
        <f t="shared" si="323"/>
        <v>Active</v>
      </c>
      <c r="Y5164" t="s">
        <v>15616</v>
      </c>
    </row>
    <row r="5165" spans="1:25" x14ac:dyDescent="0.25">
      <c r="A5165">
        <v>5164</v>
      </c>
      <c r="B5165" t="s">
        <v>13269</v>
      </c>
      <c r="C5165">
        <v>431</v>
      </c>
      <c r="D5165" t="str">
        <f>VLOOKUP($C5165,Hosts!$A:$O,10,0)</f>
        <v>New York</v>
      </c>
      <c r="E5165" s="67">
        <f>INDEX(Hosts!$A:$O,MATCH(Places!$C5165,Hosts!$A:$A,0),MATCH(Places!E$1,Hosts!$1:$1,0))</f>
        <v>1</v>
      </c>
      <c r="F5165" s="67">
        <f>INDEX(Hosts!$A:$O,MATCH(Places!$C5165,Hosts!$A:$A,0),MATCH(Places!F$1,Hosts!$1:$1,0))</f>
        <v>1</v>
      </c>
      <c r="G5165" s="67" t="str">
        <f>INDEX(Hosts!$A:$O,MATCH(Places!$C5165,Hosts!$A:$A,0),MATCH(Places!G$1,Hosts!$1:$1,0))</f>
        <v>No</v>
      </c>
      <c r="H5165">
        <v>13</v>
      </c>
      <c r="I5165" t="str">
        <f>VLOOKUP($H5165,Neighborhoods!$A:$C,2,0)</f>
        <v>Manhattan</v>
      </c>
      <c r="J5165" t="str">
        <f>VLOOKUP($H5165,Neighborhoods!$A:$C,3,0)</f>
        <v>Chelsea</v>
      </c>
      <c r="K5165" t="s">
        <v>1</v>
      </c>
      <c r="L5165" t="str">
        <f t="shared" si="320"/>
        <v>Yes</v>
      </c>
      <c r="M5165">
        <v>1</v>
      </c>
      <c r="N5165" t="str" cm="1">
        <f t="array" ref="N5165">_xlfn.IFS(M5165&lt;=2,"Small",M5165&lt;=5,"Medium",M5165&gt;5,"Large")</f>
        <v>Small</v>
      </c>
      <c r="O5165" s="50">
        <v>47</v>
      </c>
      <c r="P5165" s="67">
        <f t="shared" si="321"/>
        <v>0.03</v>
      </c>
      <c r="Q5165" s="52">
        <v>4.8899999999999997</v>
      </c>
      <c r="R5165" s="52" t="str" cm="1">
        <f t="array" ref="R5165">_xlfn.IFS(ROUND(Q5165,0)=5,"Excellent",ROUND(Q5165,0)=4,"Good",ROUND(Q5165,0)=3,"Ok",ROUND(Q5165,0)&lt;3,"Bad")</f>
        <v>Excellent</v>
      </c>
      <c r="S5165">
        <v>18</v>
      </c>
      <c r="T5165" t="str">
        <f t="shared" si="322"/>
        <v>No</v>
      </c>
      <c r="U5165" s="65">
        <v>43700</v>
      </c>
      <c r="V5165" s="65">
        <v>44028</v>
      </c>
      <c r="W5165">
        <v>53</v>
      </c>
      <c r="X5165" t="str">
        <f t="shared" si="323"/>
        <v>Active</v>
      </c>
      <c r="Y5165" t="s">
        <v>15616</v>
      </c>
    </row>
    <row r="5166" spans="1:25" x14ac:dyDescent="0.25">
      <c r="A5166">
        <v>5165</v>
      </c>
      <c r="B5166" t="s">
        <v>14660</v>
      </c>
      <c r="C5166">
        <v>3776</v>
      </c>
      <c r="D5166" t="str">
        <f>VLOOKUP($C5166,Hosts!$A:$O,10,0)</f>
        <v>New York</v>
      </c>
      <c r="E5166" s="67">
        <f>INDEX(Hosts!$A:$O,MATCH(Places!$C5166,Hosts!$A:$A,0),MATCH(Places!E$1,Hosts!$1:$1,0))</f>
        <v>0.25</v>
      </c>
      <c r="F5166" s="67">
        <f>INDEX(Hosts!$A:$O,MATCH(Places!$C5166,Hosts!$A:$A,0),MATCH(Places!F$1,Hosts!$1:$1,0))</f>
        <v>0.84</v>
      </c>
      <c r="G5166" s="67" t="str">
        <f>INDEX(Hosts!$A:$O,MATCH(Places!$C5166,Hosts!$A:$A,0),MATCH(Places!G$1,Hosts!$1:$1,0))</f>
        <v>Yes</v>
      </c>
      <c r="H5166">
        <v>24</v>
      </c>
      <c r="I5166" t="str">
        <f>VLOOKUP($H5166,Neighborhoods!$A:$C,2,0)</f>
        <v>Queens</v>
      </c>
      <c r="J5166" t="str">
        <f>VLOOKUP($H5166,Neighborhoods!$A:$C,3,0)</f>
        <v>Long Island City</v>
      </c>
      <c r="K5166" t="s">
        <v>1</v>
      </c>
      <c r="L5166" t="str">
        <f t="shared" si="320"/>
        <v>Yes</v>
      </c>
      <c r="M5166">
        <v>2</v>
      </c>
      <c r="N5166" t="str" cm="1">
        <f t="array" ref="N5166">_xlfn.IFS(M5166&lt;=2,"Small",M5166&lt;=5,"Medium",M5166&gt;5,"Large")</f>
        <v>Small</v>
      </c>
      <c r="O5166" s="50">
        <v>149</v>
      </c>
      <c r="P5166" s="67">
        <f t="shared" si="321"/>
        <v>0.03</v>
      </c>
      <c r="Q5166" s="52">
        <v>5</v>
      </c>
      <c r="R5166" s="52" t="str" cm="1">
        <f t="array" ref="R5166">_xlfn.IFS(ROUND(Q5166,0)=5,"Excellent",ROUND(Q5166,0)=4,"Good",ROUND(Q5166,0)=3,"Ok",ROUND(Q5166,0)&lt;3,"Bad")</f>
        <v>Excellent</v>
      </c>
      <c r="S5166">
        <v>4</v>
      </c>
      <c r="T5166" t="str">
        <f t="shared" si="322"/>
        <v>No</v>
      </c>
      <c r="U5166" s="65">
        <v>43702</v>
      </c>
      <c r="V5166" s="65">
        <v>43752</v>
      </c>
      <c r="W5166">
        <v>0</v>
      </c>
      <c r="X5166" t="str">
        <f t="shared" si="323"/>
        <v>Inactive</v>
      </c>
      <c r="Y5166" t="s">
        <v>15616</v>
      </c>
    </row>
    <row r="5167" spans="1:25" x14ac:dyDescent="0.25">
      <c r="A5167">
        <v>5166</v>
      </c>
      <c r="B5167" t="s">
        <v>13444</v>
      </c>
      <c r="C5167">
        <v>3151</v>
      </c>
      <c r="D5167" t="str">
        <f>VLOOKUP($C5167,Hosts!$A:$O,10,0)</f>
        <v>New York</v>
      </c>
      <c r="E5167" s="67">
        <f>INDEX(Hosts!$A:$O,MATCH(Places!$C5167,Hosts!$A:$A,0),MATCH(Places!E$1,Hosts!$1:$1,0))</f>
        <v>0</v>
      </c>
      <c r="F5167" s="67">
        <f>INDEX(Hosts!$A:$O,MATCH(Places!$C5167,Hosts!$A:$A,0),MATCH(Places!F$1,Hosts!$1:$1,0))</f>
        <v>1</v>
      </c>
      <c r="G5167" s="67" t="str">
        <f>INDEX(Hosts!$A:$O,MATCH(Places!$C5167,Hosts!$A:$A,0),MATCH(Places!G$1,Hosts!$1:$1,0))</f>
        <v>No</v>
      </c>
      <c r="H5167">
        <v>7</v>
      </c>
      <c r="I5167" t="str">
        <f>VLOOKUP($H5167,Neighborhoods!$A:$C,2,0)</f>
        <v>Brooklyn</v>
      </c>
      <c r="J5167" t="str">
        <f>VLOOKUP($H5167,Neighborhoods!$A:$C,3,0)</f>
        <v>Bedford-Stuyvesant</v>
      </c>
      <c r="K5167" t="s">
        <v>1</v>
      </c>
      <c r="L5167" t="str">
        <f t="shared" si="320"/>
        <v>Yes</v>
      </c>
      <c r="M5167">
        <v>3</v>
      </c>
      <c r="N5167" t="str" cm="1">
        <f t="array" ref="N5167">_xlfn.IFS(M5167&lt;=2,"Small",M5167&lt;=5,"Medium",M5167&gt;5,"Large")</f>
        <v>Medium</v>
      </c>
      <c r="O5167" s="50">
        <v>87</v>
      </c>
      <c r="P5167" s="67">
        <f t="shared" si="321"/>
        <v>0.03</v>
      </c>
      <c r="Q5167" s="52">
        <v>4.67</v>
      </c>
      <c r="R5167" s="52" t="str" cm="1">
        <f t="array" ref="R5167">_xlfn.IFS(ROUND(Q5167,0)=5,"Excellent",ROUND(Q5167,0)=4,"Good",ROUND(Q5167,0)=3,"Ok",ROUND(Q5167,0)&lt;3,"Bad")</f>
        <v>Excellent</v>
      </c>
      <c r="S5167">
        <v>6</v>
      </c>
      <c r="T5167" t="str">
        <f t="shared" si="322"/>
        <v>No</v>
      </c>
      <c r="U5167" s="65">
        <v>43753</v>
      </c>
      <c r="V5167" s="65">
        <v>43836</v>
      </c>
      <c r="W5167">
        <v>320</v>
      </c>
      <c r="X5167" t="str">
        <f t="shared" si="323"/>
        <v>Active</v>
      </c>
      <c r="Y5167" t="s">
        <v>15616</v>
      </c>
    </row>
    <row r="5168" spans="1:25" x14ac:dyDescent="0.25">
      <c r="A5168">
        <v>5167</v>
      </c>
      <c r="B5168" t="s">
        <v>3264</v>
      </c>
      <c r="C5168">
        <v>3309</v>
      </c>
      <c r="D5168" t="str">
        <f>VLOOKUP($C5168,Hosts!$A:$O,10,0)</f>
        <v>New York</v>
      </c>
      <c r="E5168" s="67">
        <f>INDEX(Hosts!$A:$O,MATCH(Places!$C5168,Hosts!$A:$A,0),MATCH(Places!E$1,Hosts!$1:$1,0))</f>
        <v>1</v>
      </c>
      <c r="F5168" s="67">
        <f>INDEX(Hosts!$A:$O,MATCH(Places!$C5168,Hosts!$A:$A,0),MATCH(Places!F$1,Hosts!$1:$1,0))</f>
        <v>1</v>
      </c>
      <c r="G5168" s="67" t="str">
        <f>INDEX(Hosts!$A:$O,MATCH(Places!$C5168,Hosts!$A:$A,0),MATCH(Places!G$1,Hosts!$1:$1,0))</f>
        <v>No</v>
      </c>
      <c r="H5168">
        <v>17</v>
      </c>
      <c r="I5168" t="str">
        <f>VLOOKUP($H5168,Neighborhoods!$A:$C,2,0)</f>
        <v>Manhattan</v>
      </c>
      <c r="J5168" t="str">
        <f>VLOOKUP($H5168,Neighborhoods!$A:$C,3,0)</f>
        <v>Hell's Kitchen</v>
      </c>
      <c r="K5168" t="s">
        <v>11822</v>
      </c>
      <c r="L5168" t="str">
        <f t="shared" si="320"/>
        <v>No</v>
      </c>
      <c r="M5168">
        <v>6</v>
      </c>
      <c r="N5168" t="str" cm="1">
        <f t="array" ref="N5168">_xlfn.IFS(M5168&lt;=2,"Small",M5168&lt;=5,"Medium",M5168&gt;5,"Large")</f>
        <v>Large</v>
      </c>
      <c r="O5168" s="50">
        <v>135</v>
      </c>
      <c r="P5168" s="67">
        <f t="shared" si="321"/>
        <v>0.03</v>
      </c>
      <c r="Q5168" s="52">
        <v>4.38</v>
      </c>
      <c r="R5168" s="52" t="str" cm="1">
        <f t="array" ref="R5168">_xlfn.IFS(ROUND(Q5168,0)=5,"Excellent",ROUND(Q5168,0)=4,"Good",ROUND(Q5168,0)=3,"Ok",ROUND(Q5168,0)&lt;3,"Bad")</f>
        <v>Good</v>
      </c>
      <c r="S5168">
        <v>26</v>
      </c>
      <c r="T5168" t="str">
        <f t="shared" si="322"/>
        <v>No</v>
      </c>
      <c r="U5168" s="65">
        <v>43696</v>
      </c>
      <c r="V5168" s="65">
        <v>44049</v>
      </c>
      <c r="W5168">
        <v>339</v>
      </c>
      <c r="X5168" t="str">
        <f t="shared" si="323"/>
        <v>Active</v>
      </c>
      <c r="Y5168" t="s">
        <v>15616</v>
      </c>
    </row>
    <row r="5169" spans="1:25" x14ac:dyDescent="0.25">
      <c r="A5169">
        <v>5168</v>
      </c>
      <c r="B5169" t="s">
        <v>14723</v>
      </c>
      <c r="C5169">
        <v>3975</v>
      </c>
      <c r="D5169" t="str">
        <f>VLOOKUP($C5169,Hosts!$A:$O,10,0)</f>
        <v>New York</v>
      </c>
      <c r="E5169" s="67">
        <f>INDEX(Hosts!$A:$O,MATCH(Places!$C5169,Hosts!$A:$A,0),MATCH(Places!E$1,Hosts!$1:$1,0))</f>
        <v>1</v>
      </c>
      <c r="F5169" s="67">
        <f>INDEX(Hosts!$A:$O,MATCH(Places!$C5169,Hosts!$A:$A,0),MATCH(Places!F$1,Hosts!$1:$1,0))</f>
        <v>0.92</v>
      </c>
      <c r="G5169" s="67" t="str">
        <f>INDEX(Hosts!$A:$O,MATCH(Places!$C5169,Hosts!$A:$A,0),MATCH(Places!G$1,Hosts!$1:$1,0))</f>
        <v>No</v>
      </c>
      <c r="H5169">
        <v>14</v>
      </c>
      <c r="I5169" t="str">
        <f>VLOOKUP($H5169,Neighborhoods!$A:$C,2,0)</f>
        <v>Manhattan</v>
      </c>
      <c r="J5169" t="str">
        <f>VLOOKUP($H5169,Neighborhoods!$A:$C,3,0)</f>
        <v>East Harlem</v>
      </c>
      <c r="K5169" t="s">
        <v>1</v>
      </c>
      <c r="L5169" t="str">
        <f t="shared" si="320"/>
        <v>Yes</v>
      </c>
      <c r="M5169">
        <v>1</v>
      </c>
      <c r="N5169" t="str" cm="1">
        <f t="array" ref="N5169">_xlfn.IFS(M5169&lt;=2,"Small",M5169&lt;=5,"Medium",M5169&gt;5,"Large")</f>
        <v>Small</v>
      </c>
      <c r="O5169" s="50">
        <v>65</v>
      </c>
      <c r="P5169" s="67">
        <f t="shared" si="321"/>
        <v>0.03</v>
      </c>
      <c r="Q5169" s="52">
        <v>5</v>
      </c>
      <c r="R5169" s="52" t="str" cm="1">
        <f t="array" ref="R5169">_xlfn.IFS(ROUND(Q5169,0)=5,"Excellent",ROUND(Q5169,0)=4,"Good",ROUND(Q5169,0)=3,"Ok",ROUND(Q5169,0)&lt;3,"Bad")</f>
        <v>Excellent</v>
      </c>
      <c r="S5169">
        <v>18</v>
      </c>
      <c r="T5169" t="str">
        <f t="shared" si="322"/>
        <v>No</v>
      </c>
      <c r="U5169" s="65">
        <v>43695</v>
      </c>
      <c r="V5169" s="65">
        <v>43787</v>
      </c>
      <c r="W5169">
        <v>135</v>
      </c>
      <c r="X5169" t="str">
        <f t="shared" si="323"/>
        <v>Active</v>
      </c>
      <c r="Y5169" t="s">
        <v>15616</v>
      </c>
    </row>
    <row r="5170" spans="1:25" x14ac:dyDescent="0.25">
      <c r="A5170">
        <v>5169</v>
      </c>
      <c r="B5170" t="s">
        <v>13698</v>
      </c>
      <c r="C5170">
        <v>3825</v>
      </c>
      <c r="D5170" t="str">
        <f>VLOOKUP($C5170,Hosts!$A:$O,10,0)</f>
        <v>Florida</v>
      </c>
      <c r="E5170" s="67">
        <f>INDEX(Hosts!$A:$O,MATCH(Places!$C5170,Hosts!$A:$A,0),MATCH(Places!E$1,Hosts!$1:$1,0))</f>
        <v>1</v>
      </c>
      <c r="F5170" s="67">
        <f>INDEX(Hosts!$A:$O,MATCH(Places!$C5170,Hosts!$A:$A,0),MATCH(Places!F$1,Hosts!$1:$1,0))</f>
        <v>1</v>
      </c>
      <c r="G5170" s="67" t="str">
        <f>INDEX(Hosts!$A:$O,MATCH(Places!$C5170,Hosts!$A:$A,0),MATCH(Places!G$1,Hosts!$1:$1,0))</f>
        <v>No</v>
      </c>
      <c r="H5170">
        <v>17</v>
      </c>
      <c r="I5170" t="str">
        <f>VLOOKUP($H5170,Neighborhoods!$A:$C,2,0)</f>
        <v>Manhattan</v>
      </c>
      <c r="J5170" t="str">
        <f>VLOOKUP($H5170,Neighborhoods!$A:$C,3,0)</f>
        <v>Hell's Kitchen</v>
      </c>
      <c r="K5170" t="s">
        <v>11822</v>
      </c>
      <c r="L5170" t="str">
        <f t="shared" si="320"/>
        <v>No</v>
      </c>
      <c r="M5170">
        <v>6</v>
      </c>
      <c r="N5170" t="str" cm="1">
        <f t="array" ref="N5170">_xlfn.IFS(M5170&lt;=2,"Small",M5170&lt;=5,"Medium",M5170&gt;5,"Large")</f>
        <v>Large</v>
      </c>
      <c r="O5170" s="50">
        <v>124.71</v>
      </c>
      <c r="P5170" s="67">
        <f t="shared" si="321"/>
        <v>0.03</v>
      </c>
      <c r="Q5170" s="52">
        <v>4.67</v>
      </c>
      <c r="R5170" s="52" t="str" cm="1">
        <f t="array" ref="R5170">_xlfn.IFS(ROUND(Q5170,0)=5,"Excellent",ROUND(Q5170,0)=4,"Good",ROUND(Q5170,0)=3,"Ok",ROUND(Q5170,0)&lt;3,"Bad")</f>
        <v>Excellent</v>
      </c>
      <c r="S5170">
        <v>27</v>
      </c>
      <c r="T5170" t="str">
        <f t="shared" si="322"/>
        <v>No</v>
      </c>
      <c r="U5170" s="65">
        <v>43701</v>
      </c>
      <c r="V5170" s="65">
        <v>44050</v>
      </c>
      <c r="W5170">
        <v>221</v>
      </c>
      <c r="X5170" t="str">
        <f t="shared" si="323"/>
        <v>Active</v>
      </c>
      <c r="Y5170" t="s">
        <v>15616</v>
      </c>
    </row>
    <row r="5171" spans="1:25" x14ac:dyDescent="0.25">
      <c r="A5171">
        <v>5170</v>
      </c>
      <c r="B5171" t="s">
        <v>13383</v>
      </c>
      <c r="C5171">
        <v>1964</v>
      </c>
      <c r="D5171" t="str">
        <f>VLOOKUP($C5171,Hosts!$A:$O,10,0)</f>
        <v>New York</v>
      </c>
      <c r="E5171" s="67">
        <f>INDEX(Hosts!$A:$O,MATCH(Places!$C5171,Hosts!$A:$A,0),MATCH(Places!E$1,Hosts!$1:$1,0))</f>
        <v>1</v>
      </c>
      <c r="F5171" s="67">
        <f>INDEX(Hosts!$A:$O,MATCH(Places!$C5171,Hosts!$A:$A,0),MATCH(Places!F$1,Hosts!$1:$1,0))</f>
        <v>0.33</v>
      </c>
      <c r="G5171" s="67" t="str">
        <f>INDEX(Hosts!$A:$O,MATCH(Places!$C5171,Hosts!$A:$A,0),MATCH(Places!G$1,Hosts!$1:$1,0))</f>
        <v>No</v>
      </c>
      <c r="H5171">
        <v>20</v>
      </c>
      <c r="I5171" t="str">
        <f>VLOOKUP($H5171,Neighborhoods!$A:$C,2,0)</f>
        <v>Manhattan</v>
      </c>
      <c r="J5171" t="str">
        <f>VLOOKUP($H5171,Neighborhoods!$A:$C,3,0)</f>
        <v>Upper West Side</v>
      </c>
      <c r="K5171" t="s">
        <v>11822</v>
      </c>
      <c r="L5171" t="str">
        <f t="shared" si="320"/>
        <v>No</v>
      </c>
      <c r="M5171">
        <v>3</v>
      </c>
      <c r="N5171" t="str" cm="1">
        <f t="array" ref="N5171">_xlfn.IFS(M5171&lt;=2,"Small",M5171&lt;=5,"Medium",M5171&gt;5,"Large")</f>
        <v>Medium</v>
      </c>
      <c r="O5171" s="50">
        <v>300</v>
      </c>
      <c r="P5171" s="67">
        <f t="shared" si="321"/>
        <v>0.04</v>
      </c>
      <c r="Q5171" s="52">
        <v>4.67</v>
      </c>
      <c r="R5171" s="52" t="str" cm="1">
        <f t="array" ref="R5171">_xlfn.IFS(ROUND(Q5171,0)=5,"Excellent",ROUND(Q5171,0)=4,"Good",ROUND(Q5171,0)=3,"Ok",ROUND(Q5171,0)&lt;3,"Bad")</f>
        <v>Excellent</v>
      </c>
      <c r="S5171">
        <v>3</v>
      </c>
      <c r="T5171" t="str">
        <f t="shared" si="322"/>
        <v>No</v>
      </c>
      <c r="U5171" s="65">
        <v>43711</v>
      </c>
      <c r="V5171" s="65">
        <v>43833</v>
      </c>
      <c r="W5171">
        <v>63</v>
      </c>
      <c r="X5171" t="str">
        <f t="shared" si="323"/>
        <v>Active</v>
      </c>
      <c r="Y5171" t="s">
        <v>15615</v>
      </c>
    </row>
    <row r="5172" spans="1:25" x14ac:dyDescent="0.25">
      <c r="A5172">
        <v>5171</v>
      </c>
      <c r="B5172" t="s">
        <v>14818</v>
      </c>
      <c r="C5172">
        <v>2590</v>
      </c>
      <c r="D5172" t="str">
        <f>VLOOKUP($C5172,Hosts!$A:$O,10,0)</f>
        <v>New York</v>
      </c>
      <c r="E5172" s="67">
        <f>INDEX(Hosts!$A:$O,MATCH(Places!$C5172,Hosts!$A:$A,0),MATCH(Places!E$1,Hosts!$1:$1,0))</f>
        <v>0.99</v>
      </c>
      <c r="F5172" s="67">
        <f>INDEX(Hosts!$A:$O,MATCH(Places!$C5172,Hosts!$A:$A,0),MATCH(Places!F$1,Hosts!$1:$1,0))</f>
        <v>0.94</v>
      </c>
      <c r="G5172" s="67" t="str">
        <f>INDEX(Hosts!$A:$O,MATCH(Places!$C5172,Hosts!$A:$A,0),MATCH(Places!G$1,Hosts!$1:$1,0))</f>
        <v>Yes</v>
      </c>
      <c r="H5172">
        <v>7</v>
      </c>
      <c r="I5172" t="str">
        <f>VLOOKUP($H5172,Neighborhoods!$A:$C,2,0)</f>
        <v>Brooklyn</v>
      </c>
      <c r="J5172" t="str">
        <f>VLOOKUP($H5172,Neighborhoods!$A:$C,3,0)</f>
        <v>Bedford-Stuyvesant</v>
      </c>
      <c r="K5172" t="s">
        <v>11822</v>
      </c>
      <c r="L5172" t="str">
        <f t="shared" si="320"/>
        <v>No</v>
      </c>
      <c r="M5172">
        <v>9</v>
      </c>
      <c r="N5172" t="str" cm="1">
        <f t="array" ref="N5172">_xlfn.IFS(M5172&lt;=2,"Small",M5172&lt;=5,"Medium",M5172&gt;5,"Large")</f>
        <v>Large</v>
      </c>
      <c r="O5172" s="50">
        <v>500</v>
      </c>
      <c r="P5172" s="67">
        <f t="shared" si="321"/>
        <v>0.05</v>
      </c>
      <c r="Q5172" s="52">
        <v>4.74</v>
      </c>
      <c r="R5172" s="52" t="str" cm="1">
        <f t="array" ref="R5172">_xlfn.IFS(ROUND(Q5172,0)=5,"Excellent",ROUND(Q5172,0)=4,"Good",ROUND(Q5172,0)=3,"Ok",ROUND(Q5172,0)&lt;3,"Bad")</f>
        <v>Excellent</v>
      </c>
      <c r="S5172">
        <v>39</v>
      </c>
      <c r="T5172" t="str">
        <f t="shared" si="322"/>
        <v>No</v>
      </c>
      <c r="U5172" s="65">
        <v>43798</v>
      </c>
      <c r="V5172" s="65">
        <v>44032</v>
      </c>
      <c r="W5172">
        <v>364</v>
      </c>
      <c r="X5172" t="str">
        <f t="shared" si="323"/>
        <v>Active</v>
      </c>
      <c r="Y5172" t="s">
        <v>15615</v>
      </c>
    </row>
    <row r="5173" spans="1:25" x14ac:dyDescent="0.25">
      <c r="A5173">
        <v>5172</v>
      </c>
      <c r="B5173" t="s">
        <v>15201</v>
      </c>
      <c r="C5173">
        <v>3776</v>
      </c>
      <c r="D5173" t="str">
        <f>VLOOKUP($C5173,Hosts!$A:$O,10,0)</f>
        <v>New York</v>
      </c>
      <c r="E5173" s="67">
        <f>INDEX(Hosts!$A:$O,MATCH(Places!$C5173,Hosts!$A:$A,0),MATCH(Places!E$1,Hosts!$1:$1,0))</f>
        <v>0.25</v>
      </c>
      <c r="F5173" s="67">
        <f>INDEX(Hosts!$A:$O,MATCH(Places!$C5173,Hosts!$A:$A,0),MATCH(Places!F$1,Hosts!$1:$1,0))</f>
        <v>0.84</v>
      </c>
      <c r="G5173" s="67" t="str">
        <f>INDEX(Hosts!$A:$O,MATCH(Places!$C5173,Hosts!$A:$A,0),MATCH(Places!G$1,Hosts!$1:$1,0))</f>
        <v>Yes</v>
      </c>
      <c r="H5173">
        <v>24</v>
      </c>
      <c r="I5173" t="str">
        <f>VLOOKUP($H5173,Neighborhoods!$A:$C,2,0)</f>
        <v>Queens</v>
      </c>
      <c r="J5173" t="str">
        <f>VLOOKUP($H5173,Neighborhoods!$A:$C,3,0)</f>
        <v>Long Island City</v>
      </c>
      <c r="K5173" t="s">
        <v>1</v>
      </c>
      <c r="L5173" t="str">
        <f t="shared" si="320"/>
        <v>Yes</v>
      </c>
      <c r="M5173">
        <v>2</v>
      </c>
      <c r="N5173" t="str" cm="1">
        <f t="array" ref="N5173">_xlfn.IFS(M5173&lt;=2,"Small",M5173&lt;=5,"Medium",M5173&gt;5,"Large")</f>
        <v>Small</v>
      </c>
      <c r="O5173" s="50">
        <v>109</v>
      </c>
      <c r="P5173" s="67">
        <f t="shared" si="321"/>
        <v>0.03</v>
      </c>
      <c r="Q5173" s="52">
        <v>4.75</v>
      </c>
      <c r="R5173" s="52" t="str" cm="1">
        <f t="array" ref="R5173">_xlfn.IFS(ROUND(Q5173,0)=5,"Excellent",ROUND(Q5173,0)=4,"Good",ROUND(Q5173,0)=3,"Ok",ROUND(Q5173,0)&lt;3,"Bad")</f>
        <v>Excellent</v>
      </c>
      <c r="S5173">
        <v>4</v>
      </c>
      <c r="T5173" t="str">
        <f t="shared" si="322"/>
        <v>No</v>
      </c>
      <c r="U5173" s="65">
        <v>43734</v>
      </c>
      <c r="V5173" s="65">
        <v>43785</v>
      </c>
      <c r="W5173">
        <v>0</v>
      </c>
      <c r="X5173" t="str">
        <f t="shared" si="323"/>
        <v>Inactive</v>
      </c>
      <c r="Y5173" t="s">
        <v>15616</v>
      </c>
    </row>
    <row r="5174" spans="1:25" x14ac:dyDescent="0.25">
      <c r="A5174">
        <v>5173</v>
      </c>
      <c r="B5174" t="s">
        <v>15259</v>
      </c>
      <c r="C5174">
        <v>3776</v>
      </c>
      <c r="D5174" t="str">
        <f>VLOOKUP($C5174,Hosts!$A:$O,10,0)</f>
        <v>New York</v>
      </c>
      <c r="E5174" s="67">
        <f>INDEX(Hosts!$A:$O,MATCH(Places!$C5174,Hosts!$A:$A,0),MATCH(Places!E$1,Hosts!$1:$1,0))</f>
        <v>0.25</v>
      </c>
      <c r="F5174" s="67">
        <f>INDEX(Hosts!$A:$O,MATCH(Places!$C5174,Hosts!$A:$A,0),MATCH(Places!F$1,Hosts!$1:$1,0))</f>
        <v>0.84</v>
      </c>
      <c r="G5174" s="67" t="str">
        <f>INDEX(Hosts!$A:$O,MATCH(Places!$C5174,Hosts!$A:$A,0),MATCH(Places!G$1,Hosts!$1:$1,0))</f>
        <v>Yes</v>
      </c>
      <c r="H5174">
        <v>24</v>
      </c>
      <c r="I5174" t="str">
        <f>VLOOKUP($H5174,Neighborhoods!$A:$C,2,0)</f>
        <v>Queens</v>
      </c>
      <c r="J5174" t="str">
        <f>VLOOKUP($H5174,Neighborhoods!$A:$C,3,0)</f>
        <v>Long Island City</v>
      </c>
      <c r="K5174" t="s">
        <v>1</v>
      </c>
      <c r="L5174" t="str">
        <f t="shared" si="320"/>
        <v>Yes</v>
      </c>
      <c r="M5174">
        <v>4</v>
      </c>
      <c r="N5174" t="str" cm="1">
        <f t="array" ref="N5174">_xlfn.IFS(M5174&lt;=2,"Small",M5174&lt;=5,"Medium",M5174&gt;5,"Large")</f>
        <v>Medium</v>
      </c>
      <c r="O5174" s="50">
        <v>179</v>
      </c>
      <c r="P5174" s="67">
        <f t="shared" si="321"/>
        <v>0.03</v>
      </c>
      <c r="Q5174" s="52">
        <v>5</v>
      </c>
      <c r="R5174" s="52" t="str" cm="1">
        <f t="array" ref="R5174">_xlfn.IFS(ROUND(Q5174,0)=5,"Excellent",ROUND(Q5174,0)=4,"Good",ROUND(Q5174,0)=3,"Ok",ROUND(Q5174,0)&lt;3,"Bad")</f>
        <v>Excellent</v>
      </c>
      <c r="S5174">
        <v>4</v>
      </c>
      <c r="T5174" t="str">
        <f t="shared" si="322"/>
        <v>No</v>
      </c>
      <c r="U5174" s="65">
        <v>43723</v>
      </c>
      <c r="V5174" s="65">
        <v>43779</v>
      </c>
      <c r="W5174">
        <v>0</v>
      </c>
      <c r="X5174" t="str">
        <f t="shared" si="323"/>
        <v>Inactive</v>
      </c>
      <c r="Y5174" t="s">
        <v>15616</v>
      </c>
    </row>
    <row r="5175" spans="1:25" x14ac:dyDescent="0.25">
      <c r="A5175">
        <v>5174</v>
      </c>
      <c r="B5175" t="s">
        <v>15213</v>
      </c>
      <c r="C5175">
        <v>2231</v>
      </c>
      <c r="D5175" t="str">
        <f>VLOOKUP($C5175,Hosts!$A:$O,10,0)</f>
        <v>New Jersey</v>
      </c>
      <c r="E5175" s="67">
        <f>INDEX(Hosts!$A:$O,MATCH(Places!$C5175,Hosts!$A:$A,0),MATCH(Places!E$1,Hosts!$1:$1,0))</f>
        <v>0.5</v>
      </c>
      <c r="F5175" s="67">
        <f>INDEX(Hosts!$A:$O,MATCH(Places!$C5175,Hosts!$A:$A,0),MATCH(Places!F$1,Hosts!$1:$1,0))</f>
        <v>0.96</v>
      </c>
      <c r="G5175" s="67" t="str">
        <f>INDEX(Hosts!$A:$O,MATCH(Places!$C5175,Hosts!$A:$A,0),MATCH(Places!G$1,Hosts!$1:$1,0))</f>
        <v>No</v>
      </c>
      <c r="H5175">
        <v>14</v>
      </c>
      <c r="I5175" t="str">
        <f>VLOOKUP($H5175,Neighborhoods!$A:$C,2,0)</f>
        <v>Manhattan</v>
      </c>
      <c r="J5175" t="str">
        <f>VLOOKUP($H5175,Neighborhoods!$A:$C,3,0)</f>
        <v>East Harlem</v>
      </c>
      <c r="K5175" t="s">
        <v>1</v>
      </c>
      <c r="L5175" t="str">
        <f t="shared" si="320"/>
        <v>Yes</v>
      </c>
      <c r="M5175">
        <v>2</v>
      </c>
      <c r="N5175" t="str" cm="1">
        <f t="array" ref="N5175">_xlfn.IFS(M5175&lt;=2,"Small",M5175&lt;=5,"Medium",M5175&gt;5,"Large")</f>
        <v>Small</v>
      </c>
      <c r="O5175" s="50">
        <v>130</v>
      </c>
      <c r="P5175" s="67">
        <f t="shared" si="321"/>
        <v>0.03</v>
      </c>
      <c r="Q5175" s="52">
        <v>4.5599999999999996</v>
      </c>
      <c r="R5175" s="52" t="str" cm="1">
        <f t="array" ref="R5175">_xlfn.IFS(ROUND(Q5175,0)=5,"Excellent",ROUND(Q5175,0)=4,"Good",ROUND(Q5175,0)=3,"Ok",ROUND(Q5175,0)&lt;3,"Bad")</f>
        <v>Excellent</v>
      </c>
      <c r="S5175">
        <v>18</v>
      </c>
      <c r="T5175" t="str">
        <f t="shared" si="322"/>
        <v>No</v>
      </c>
      <c r="U5175" s="65">
        <v>43688</v>
      </c>
      <c r="V5175" s="65">
        <v>43905</v>
      </c>
      <c r="W5175">
        <v>0</v>
      </c>
      <c r="X5175" t="str">
        <f t="shared" si="323"/>
        <v>Inactive</v>
      </c>
      <c r="Y5175" t="s">
        <v>15616</v>
      </c>
    </row>
    <row r="5176" spans="1:25" x14ac:dyDescent="0.25">
      <c r="A5176">
        <v>5175</v>
      </c>
      <c r="B5176" t="s">
        <v>14085</v>
      </c>
      <c r="C5176">
        <v>3974</v>
      </c>
      <c r="D5176" t="str">
        <f>VLOOKUP($C5176,Hosts!$A:$O,10,0)</f>
        <v>New York</v>
      </c>
      <c r="E5176" s="67">
        <f>INDEX(Hosts!$A:$O,MATCH(Places!$C5176,Hosts!$A:$A,0),MATCH(Places!E$1,Hosts!$1:$1,0))</f>
        <v>0.7</v>
      </c>
      <c r="F5176" s="67">
        <f>INDEX(Hosts!$A:$O,MATCH(Places!$C5176,Hosts!$A:$A,0),MATCH(Places!F$1,Hosts!$1:$1,0))</f>
        <v>0.93</v>
      </c>
      <c r="G5176" s="67" t="str">
        <f>INDEX(Hosts!$A:$O,MATCH(Places!$C5176,Hosts!$A:$A,0),MATCH(Places!G$1,Hosts!$1:$1,0))</f>
        <v>No</v>
      </c>
      <c r="H5176">
        <v>19</v>
      </c>
      <c r="I5176" t="str">
        <f>VLOOKUP($H5176,Neighborhoods!$A:$C,2,0)</f>
        <v>Manhattan</v>
      </c>
      <c r="J5176" t="str">
        <f>VLOOKUP($H5176,Neighborhoods!$A:$C,3,0)</f>
        <v>Upper East Side</v>
      </c>
      <c r="K5176" t="s">
        <v>11822</v>
      </c>
      <c r="L5176" t="str">
        <f t="shared" si="320"/>
        <v>No</v>
      </c>
      <c r="M5176">
        <v>5</v>
      </c>
      <c r="N5176" t="str" cm="1">
        <f t="array" ref="N5176">_xlfn.IFS(M5176&lt;=2,"Small",M5176&lt;=5,"Medium",M5176&gt;5,"Large")</f>
        <v>Medium</v>
      </c>
      <c r="O5176" s="50">
        <v>227</v>
      </c>
      <c r="P5176" s="67">
        <f t="shared" si="321"/>
        <v>0.04</v>
      </c>
      <c r="Q5176" s="52">
        <v>4.4000000000000004</v>
      </c>
      <c r="R5176" s="52" t="str" cm="1">
        <f t="array" ref="R5176">_xlfn.IFS(ROUND(Q5176,0)=5,"Excellent",ROUND(Q5176,0)=4,"Good",ROUND(Q5176,0)=3,"Ok",ROUND(Q5176,0)&lt;3,"Bad")</f>
        <v>Good</v>
      </c>
      <c r="S5176">
        <v>30</v>
      </c>
      <c r="T5176" t="str">
        <f t="shared" si="322"/>
        <v>No</v>
      </c>
      <c r="U5176" s="65">
        <v>43714</v>
      </c>
      <c r="V5176" s="65">
        <v>43904</v>
      </c>
      <c r="W5176">
        <v>105</v>
      </c>
      <c r="X5176" t="str">
        <f t="shared" si="323"/>
        <v>Active</v>
      </c>
      <c r="Y5176" t="s">
        <v>15615</v>
      </c>
    </row>
    <row r="5177" spans="1:25" x14ac:dyDescent="0.25">
      <c r="A5177">
        <v>5176</v>
      </c>
      <c r="B5177" t="s">
        <v>15473</v>
      </c>
      <c r="C5177">
        <v>282</v>
      </c>
      <c r="D5177" t="str">
        <f>VLOOKUP($C5177,Hosts!$A:$O,10,0)</f>
        <v>New York</v>
      </c>
      <c r="E5177" s="67">
        <f>INDEX(Hosts!$A:$O,MATCH(Places!$C5177,Hosts!$A:$A,0),MATCH(Places!E$1,Hosts!$1:$1,0))</f>
        <v>1</v>
      </c>
      <c r="F5177" s="67">
        <f>INDEX(Hosts!$A:$O,MATCH(Places!$C5177,Hosts!$A:$A,0),MATCH(Places!F$1,Hosts!$1:$1,0))</f>
        <v>1</v>
      </c>
      <c r="G5177" s="67" t="str">
        <f>INDEX(Hosts!$A:$O,MATCH(Places!$C5177,Hosts!$A:$A,0),MATCH(Places!G$1,Hosts!$1:$1,0))</f>
        <v>No</v>
      </c>
      <c r="H5177">
        <v>16</v>
      </c>
      <c r="I5177" t="str">
        <f>VLOOKUP($H5177,Neighborhoods!$A:$C,2,0)</f>
        <v>Manhattan</v>
      </c>
      <c r="J5177" t="str">
        <f>VLOOKUP($H5177,Neighborhoods!$A:$C,3,0)</f>
        <v>Harlem</v>
      </c>
      <c r="K5177" t="s">
        <v>1</v>
      </c>
      <c r="L5177" t="str">
        <f t="shared" si="320"/>
        <v>Yes</v>
      </c>
      <c r="M5177">
        <v>4</v>
      </c>
      <c r="N5177" t="str" cm="1">
        <f t="array" ref="N5177">_xlfn.IFS(M5177&lt;=2,"Small",M5177&lt;=5,"Medium",M5177&gt;5,"Large")</f>
        <v>Medium</v>
      </c>
      <c r="O5177" s="50">
        <v>55</v>
      </c>
      <c r="P5177" s="67">
        <f t="shared" si="321"/>
        <v>0.03</v>
      </c>
      <c r="Q5177" s="52">
        <v>4.4000000000000004</v>
      </c>
      <c r="R5177" s="52" t="str" cm="1">
        <f t="array" ref="R5177">_xlfn.IFS(ROUND(Q5177,0)=5,"Excellent",ROUND(Q5177,0)=4,"Good",ROUND(Q5177,0)=3,"Ok",ROUND(Q5177,0)&lt;3,"Bad")</f>
        <v>Good</v>
      </c>
      <c r="S5177">
        <v>5</v>
      </c>
      <c r="T5177" t="str">
        <f t="shared" si="322"/>
        <v>No</v>
      </c>
      <c r="U5177" s="65">
        <v>43692</v>
      </c>
      <c r="V5177" s="65">
        <v>44041</v>
      </c>
      <c r="W5177">
        <v>0</v>
      </c>
      <c r="X5177" t="str">
        <f t="shared" si="323"/>
        <v>Inactive</v>
      </c>
      <c r="Y5177" t="s">
        <v>15616</v>
      </c>
    </row>
    <row r="5178" spans="1:25" x14ac:dyDescent="0.25">
      <c r="A5178">
        <v>5177</v>
      </c>
      <c r="B5178" t="s">
        <v>13169</v>
      </c>
      <c r="C5178">
        <v>378</v>
      </c>
      <c r="D5178" t="str">
        <f>VLOOKUP($C5178,Hosts!$A:$O,10,0)</f>
        <v>New York</v>
      </c>
      <c r="E5178" s="67">
        <f>INDEX(Hosts!$A:$O,MATCH(Places!$C5178,Hosts!$A:$A,0),MATCH(Places!E$1,Hosts!$1:$1,0))</f>
        <v>1</v>
      </c>
      <c r="F5178" s="67">
        <f>INDEX(Hosts!$A:$O,MATCH(Places!$C5178,Hosts!$A:$A,0),MATCH(Places!F$1,Hosts!$1:$1,0))</f>
        <v>0.93</v>
      </c>
      <c r="G5178" s="67" t="str">
        <f>INDEX(Hosts!$A:$O,MATCH(Places!$C5178,Hosts!$A:$A,0),MATCH(Places!G$1,Hosts!$1:$1,0))</f>
        <v>Yes</v>
      </c>
      <c r="H5178">
        <v>15</v>
      </c>
      <c r="I5178" t="str">
        <f>VLOOKUP($H5178,Neighborhoods!$A:$C,2,0)</f>
        <v>Manhattan</v>
      </c>
      <c r="J5178" t="str">
        <f>VLOOKUP($H5178,Neighborhoods!$A:$C,3,0)</f>
        <v>East Village</v>
      </c>
      <c r="K5178" t="s">
        <v>11822</v>
      </c>
      <c r="L5178" t="str">
        <f t="shared" si="320"/>
        <v>No</v>
      </c>
      <c r="M5178">
        <v>6</v>
      </c>
      <c r="N5178" t="str" cm="1">
        <f t="array" ref="N5178">_xlfn.IFS(M5178&lt;=2,"Small",M5178&lt;=5,"Medium",M5178&gt;5,"Large")</f>
        <v>Large</v>
      </c>
      <c r="O5178" s="50">
        <v>215</v>
      </c>
      <c r="P5178" s="67">
        <f t="shared" si="321"/>
        <v>0.04</v>
      </c>
      <c r="Q5178" s="52">
        <v>5</v>
      </c>
      <c r="R5178" s="52" t="str" cm="1">
        <f t="array" ref="R5178">_xlfn.IFS(ROUND(Q5178,0)=5,"Excellent",ROUND(Q5178,0)=4,"Good",ROUND(Q5178,0)=3,"Ok",ROUND(Q5178,0)&lt;3,"Bad")</f>
        <v>Excellent</v>
      </c>
      <c r="S5178">
        <v>8</v>
      </c>
      <c r="T5178" t="str">
        <f t="shared" si="322"/>
        <v>No</v>
      </c>
      <c r="U5178" s="65">
        <v>43701</v>
      </c>
      <c r="V5178" s="65">
        <v>43904</v>
      </c>
      <c r="W5178">
        <v>364</v>
      </c>
      <c r="X5178" t="str">
        <f t="shared" si="323"/>
        <v>Active</v>
      </c>
      <c r="Y5178" t="s">
        <v>15615</v>
      </c>
    </row>
    <row r="5179" spans="1:25" x14ac:dyDescent="0.25">
      <c r="A5179">
        <v>5178</v>
      </c>
      <c r="B5179" t="s">
        <v>14686</v>
      </c>
      <c r="C5179">
        <v>3335</v>
      </c>
      <c r="D5179" t="str">
        <f>VLOOKUP($C5179,Hosts!$A:$O,10,0)</f>
        <v>New York</v>
      </c>
      <c r="E5179" s="67">
        <f>INDEX(Hosts!$A:$O,MATCH(Places!$C5179,Hosts!$A:$A,0),MATCH(Places!E$1,Hosts!$1:$1,0))</f>
        <v>1</v>
      </c>
      <c r="F5179" s="67">
        <f>INDEX(Hosts!$A:$O,MATCH(Places!$C5179,Hosts!$A:$A,0),MATCH(Places!F$1,Hosts!$1:$1,0))</f>
        <v>0.94</v>
      </c>
      <c r="G5179" s="67" t="str">
        <f>INDEX(Hosts!$A:$O,MATCH(Places!$C5179,Hosts!$A:$A,0),MATCH(Places!G$1,Hosts!$1:$1,0))</f>
        <v>Yes</v>
      </c>
      <c r="H5179">
        <v>3</v>
      </c>
      <c r="I5179" t="str">
        <f>VLOOKUP($H5179,Neighborhoods!$A:$C,2,0)</f>
        <v>Bronx</v>
      </c>
      <c r="J5179" t="str">
        <f>VLOOKUP($H5179,Neighborhoods!$A:$C,3,0)</f>
        <v>Longwood</v>
      </c>
      <c r="K5179" t="s">
        <v>1</v>
      </c>
      <c r="L5179" t="str">
        <f t="shared" si="320"/>
        <v>Yes</v>
      </c>
      <c r="M5179">
        <v>2</v>
      </c>
      <c r="N5179" t="str" cm="1">
        <f t="array" ref="N5179">_xlfn.IFS(M5179&lt;=2,"Small",M5179&lt;=5,"Medium",M5179&gt;5,"Large")</f>
        <v>Small</v>
      </c>
      <c r="O5179" s="50">
        <v>42</v>
      </c>
      <c r="P5179" s="67">
        <f t="shared" si="321"/>
        <v>0.03</v>
      </c>
      <c r="Q5179" s="52">
        <v>4.95</v>
      </c>
      <c r="R5179" s="52" t="str" cm="1">
        <f t="array" ref="R5179">_xlfn.IFS(ROUND(Q5179,0)=5,"Excellent",ROUND(Q5179,0)=4,"Good",ROUND(Q5179,0)=3,"Ok",ROUND(Q5179,0)&lt;3,"Bad")</f>
        <v>Excellent</v>
      </c>
      <c r="S5179">
        <v>20</v>
      </c>
      <c r="T5179" t="str">
        <f t="shared" si="322"/>
        <v>No</v>
      </c>
      <c r="U5179" s="65">
        <v>43709</v>
      </c>
      <c r="V5179" s="65">
        <v>43903</v>
      </c>
      <c r="W5179">
        <v>293</v>
      </c>
      <c r="X5179" t="str">
        <f t="shared" si="323"/>
        <v>Active</v>
      </c>
      <c r="Y5179" t="s">
        <v>15616</v>
      </c>
    </row>
    <row r="5180" spans="1:25" x14ac:dyDescent="0.25">
      <c r="A5180">
        <v>5179</v>
      </c>
      <c r="B5180" t="s">
        <v>14625</v>
      </c>
      <c r="C5180">
        <v>247</v>
      </c>
      <c r="D5180" t="str">
        <f>VLOOKUP($C5180,Hosts!$A:$O,10,0)</f>
        <v>New York</v>
      </c>
      <c r="E5180" s="67">
        <f>INDEX(Hosts!$A:$O,MATCH(Places!$C5180,Hosts!$A:$A,0),MATCH(Places!E$1,Hosts!$1:$1,0))</f>
        <v>0.9</v>
      </c>
      <c r="F5180" s="67">
        <f>INDEX(Hosts!$A:$O,MATCH(Places!$C5180,Hosts!$A:$A,0),MATCH(Places!F$1,Hosts!$1:$1,0))</f>
        <v>0.96</v>
      </c>
      <c r="G5180" s="67" t="str">
        <f>INDEX(Hosts!$A:$O,MATCH(Places!$C5180,Hosts!$A:$A,0),MATCH(Places!G$1,Hosts!$1:$1,0))</f>
        <v>No</v>
      </c>
      <c r="H5180">
        <v>12</v>
      </c>
      <c r="I5180" t="str">
        <f>VLOOKUP($H5180,Neighborhoods!$A:$C,2,0)</f>
        <v>Brooklyn</v>
      </c>
      <c r="J5180" t="str">
        <f>VLOOKUP($H5180,Neighborhoods!$A:$C,3,0)</f>
        <v>Williamsburg</v>
      </c>
      <c r="K5180" t="s">
        <v>1</v>
      </c>
      <c r="L5180" t="str">
        <f t="shared" si="320"/>
        <v>Yes</v>
      </c>
      <c r="M5180">
        <v>2</v>
      </c>
      <c r="N5180" t="str" cm="1">
        <f t="array" ref="N5180">_xlfn.IFS(M5180&lt;=2,"Small",M5180&lt;=5,"Medium",M5180&gt;5,"Large")</f>
        <v>Small</v>
      </c>
      <c r="O5180" s="50">
        <v>63</v>
      </c>
      <c r="P5180" s="67">
        <f t="shared" si="321"/>
        <v>0.03</v>
      </c>
      <c r="Q5180" s="52">
        <v>5</v>
      </c>
      <c r="R5180" s="52" t="str" cm="1">
        <f t="array" ref="R5180">_xlfn.IFS(ROUND(Q5180,0)=5,"Excellent",ROUND(Q5180,0)=4,"Good",ROUND(Q5180,0)=3,"Ok",ROUND(Q5180,0)&lt;3,"Bad")</f>
        <v>Excellent</v>
      </c>
      <c r="S5180">
        <v>23</v>
      </c>
      <c r="T5180" t="str">
        <f t="shared" si="322"/>
        <v>No</v>
      </c>
      <c r="U5180" s="65">
        <v>43715</v>
      </c>
      <c r="V5180" s="65">
        <v>44057</v>
      </c>
      <c r="W5180">
        <v>43</v>
      </c>
      <c r="X5180" t="str">
        <f t="shared" si="323"/>
        <v>Active</v>
      </c>
      <c r="Y5180" t="s">
        <v>15615</v>
      </c>
    </row>
    <row r="5181" spans="1:25" x14ac:dyDescent="0.25">
      <c r="A5181">
        <v>5180</v>
      </c>
      <c r="B5181" t="s">
        <v>14354</v>
      </c>
      <c r="C5181">
        <v>3979</v>
      </c>
      <c r="D5181" t="str">
        <f>VLOOKUP($C5181,Hosts!$A:$O,10,0)</f>
        <v>New York</v>
      </c>
      <c r="E5181" s="67">
        <f>INDEX(Hosts!$A:$O,MATCH(Places!$C5181,Hosts!$A:$A,0),MATCH(Places!E$1,Hosts!$1:$1,0))</f>
        <v>1</v>
      </c>
      <c r="F5181" s="67">
        <f>INDEX(Hosts!$A:$O,MATCH(Places!$C5181,Hosts!$A:$A,0),MATCH(Places!F$1,Hosts!$1:$1,0))</f>
        <v>0.96</v>
      </c>
      <c r="G5181" s="67" t="str">
        <f>INDEX(Hosts!$A:$O,MATCH(Places!$C5181,Hosts!$A:$A,0),MATCH(Places!G$1,Hosts!$1:$1,0))</f>
        <v>No</v>
      </c>
      <c r="H5181">
        <v>7</v>
      </c>
      <c r="I5181" t="str">
        <f>VLOOKUP($H5181,Neighborhoods!$A:$C,2,0)</f>
        <v>Brooklyn</v>
      </c>
      <c r="J5181" t="str">
        <f>VLOOKUP($H5181,Neighborhoods!$A:$C,3,0)</f>
        <v>Bedford-Stuyvesant</v>
      </c>
      <c r="K5181" t="s">
        <v>1</v>
      </c>
      <c r="L5181" t="str">
        <f t="shared" si="320"/>
        <v>Yes</v>
      </c>
      <c r="M5181">
        <v>2</v>
      </c>
      <c r="N5181" t="str" cm="1">
        <f t="array" ref="N5181">_xlfn.IFS(M5181&lt;=2,"Small",M5181&lt;=5,"Medium",M5181&gt;5,"Large")</f>
        <v>Small</v>
      </c>
      <c r="O5181" s="50">
        <v>45</v>
      </c>
      <c r="P5181" s="67">
        <f t="shared" si="321"/>
        <v>0.03</v>
      </c>
      <c r="Q5181" s="52">
        <v>4.5999999999999996</v>
      </c>
      <c r="R5181" s="52" t="str" cm="1">
        <f t="array" ref="R5181">_xlfn.IFS(ROUND(Q5181,0)=5,"Excellent",ROUND(Q5181,0)=4,"Good",ROUND(Q5181,0)=3,"Ok",ROUND(Q5181,0)&lt;3,"Bad")</f>
        <v>Excellent</v>
      </c>
      <c r="S5181">
        <v>10</v>
      </c>
      <c r="T5181" t="str">
        <f t="shared" si="322"/>
        <v>No</v>
      </c>
      <c r="U5181" s="65">
        <v>43793</v>
      </c>
      <c r="V5181" s="65">
        <v>43910</v>
      </c>
      <c r="W5181">
        <v>156</v>
      </c>
      <c r="X5181" t="str">
        <f t="shared" si="323"/>
        <v>Active</v>
      </c>
      <c r="Y5181" t="s">
        <v>15616</v>
      </c>
    </row>
    <row r="5182" spans="1:25" x14ac:dyDescent="0.25">
      <c r="A5182">
        <v>5181</v>
      </c>
      <c r="B5182" t="s">
        <v>14340</v>
      </c>
      <c r="C5182">
        <v>674</v>
      </c>
      <c r="D5182" t="str">
        <f>VLOOKUP($C5182,Hosts!$A:$O,10,0)</f>
        <v>New York</v>
      </c>
      <c r="E5182" s="67">
        <f>INDEX(Hosts!$A:$O,MATCH(Places!$C5182,Hosts!$A:$A,0),MATCH(Places!E$1,Hosts!$1:$1,0))</f>
        <v>1</v>
      </c>
      <c r="F5182" s="67">
        <f>INDEX(Hosts!$A:$O,MATCH(Places!$C5182,Hosts!$A:$A,0),MATCH(Places!F$1,Hosts!$1:$1,0))</f>
        <v>0.75</v>
      </c>
      <c r="G5182" s="67" t="str">
        <f>INDEX(Hosts!$A:$O,MATCH(Places!$C5182,Hosts!$A:$A,0),MATCH(Places!G$1,Hosts!$1:$1,0))</f>
        <v>No</v>
      </c>
      <c r="H5182">
        <v>13</v>
      </c>
      <c r="I5182" t="str">
        <f>VLOOKUP($H5182,Neighborhoods!$A:$C,2,0)</f>
        <v>Manhattan</v>
      </c>
      <c r="J5182" t="str">
        <f>VLOOKUP($H5182,Neighborhoods!$A:$C,3,0)</f>
        <v>Chelsea</v>
      </c>
      <c r="K5182" t="s">
        <v>11822</v>
      </c>
      <c r="L5182" t="str">
        <f t="shared" si="320"/>
        <v>No</v>
      </c>
      <c r="M5182">
        <v>2</v>
      </c>
      <c r="N5182" t="str" cm="1">
        <f t="array" ref="N5182">_xlfn.IFS(M5182&lt;=2,"Small",M5182&lt;=5,"Medium",M5182&gt;5,"Large")</f>
        <v>Small</v>
      </c>
      <c r="O5182" s="50">
        <v>190</v>
      </c>
      <c r="P5182" s="67">
        <f t="shared" si="321"/>
        <v>0.03</v>
      </c>
      <c r="Q5182" s="52">
        <v>5</v>
      </c>
      <c r="R5182" s="52" t="str" cm="1">
        <f t="array" ref="R5182">_xlfn.IFS(ROUND(Q5182,0)=5,"Excellent",ROUND(Q5182,0)=4,"Good",ROUND(Q5182,0)=3,"Ok",ROUND(Q5182,0)&lt;3,"Bad")</f>
        <v>Excellent</v>
      </c>
      <c r="S5182">
        <v>3</v>
      </c>
      <c r="T5182" t="str">
        <f t="shared" si="322"/>
        <v>No</v>
      </c>
      <c r="U5182" s="65">
        <v>43728</v>
      </c>
      <c r="V5182" s="65">
        <v>43814</v>
      </c>
      <c r="W5182">
        <v>42</v>
      </c>
      <c r="X5182" t="str">
        <f t="shared" si="323"/>
        <v>Active</v>
      </c>
      <c r="Y5182" t="s">
        <v>15615</v>
      </c>
    </row>
    <row r="5183" spans="1:25" x14ac:dyDescent="0.25">
      <c r="A5183">
        <v>5182</v>
      </c>
      <c r="B5183" t="s">
        <v>14016</v>
      </c>
      <c r="C5183">
        <v>3978</v>
      </c>
      <c r="D5183" t="str">
        <f>VLOOKUP($C5183,Hosts!$A:$O,10,0)</f>
        <v>New York</v>
      </c>
      <c r="E5183" s="67">
        <f>INDEX(Hosts!$A:$O,MATCH(Places!$C5183,Hosts!$A:$A,0),MATCH(Places!E$1,Hosts!$1:$1,0))</f>
        <v>1</v>
      </c>
      <c r="F5183" s="67">
        <f>INDEX(Hosts!$A:$O,MATCH(Places!$C5183,Hosts!$A:$A,0),MATCH(Places!F$1,Hosts!$1:$1,0))</f>
        <v>0.97</v>
      </c>
      <c r="G5183" s="67" t="str">
        <f>INDEX(Hosts!$A:$O,MATCH(Places!$C5183,Hosts!$A:$A,0),MATCH(Places!G$1,Hosts!$1:$1,0))</f>
        <v>No</v>
      </c>
      <c r="H5183">
        <v>22</v>
      </c>
      <c r="I5183" t="str">
        <f>VLOOKUP($H5183,Neighborhoods!$A:$C,2,0)</f>
        <v>Queens</v>
      </c>
      <c r="J5183" t="str">
        <f>VLOOKUP($H5183,Neighborhoods!$A:$C,3,0)</f>
        <v>Flushing</v>
      </c>
      <c r="K5183" t="s">
        <v>1</v>
      </c>
      <c r="L5183" t="str">
        <f t="shared" si="320"/>
        <v>Yes</v>
      </c>
      <c r="M5183">
        <v>2</v>
      </c>
      <c r="N5183" t="str" cm="1">
        <f t="array" ref="N5183">_xlfn.IFS(M5183&lt;=2,"Small",M5183&lt;=5,"Medium",M5183&gt;5,"Large")</f>
        <v>Small</v>
      </c>
      <c r="O5183" s="50">
        <v>45</v>
      </c>
      <c r="P5183" s="67">
        <f t="shared" si="321"/>
        <v>0.03</v>
      </c>
      <c r="Q5183" s="52">
        <v>3.8</v>
      </c>
      <c r="R5183" s="52" t="str" cm="1">
        <f t="array" ref="R5183">_xlfn.IFS(ROUND(Q5183,0)=5,"Excellent",ROUND(Q5183,0)=4,"Good",ROUND(Q5183,0)=3,"Ok",ROUND(Q5183,0)&lt;3,"Bad")</f>
        <v>Good</v>
      </c>
      <c r="S5183">
        <v>5</v>
      </c>
      <c r="T5183" t="str">
        <f t="shared" si="322"/>
        <v>No</v>
      </c>
      <c r="U5183" s="65">
        <v>43717</v>
      </c>
      <c r="V5183" s="65">
        <v>43833</v>
      </c>
      <c r="W5183">
        <v>133</v>
      </c>
      <c r="X5183" t="str">
        <f t="shared" si="323"/>
        <v>Active</v>
      </c>
      <c r="Y5183" t="s">
        <v>15615</v>
      </c>
    </row>
    <row r="5184" spans="1:25" x14ac:dyDescent="0.25">
      <c r="A5184">
        <v>5183</v>
      </c>
      <c r="B5184" t="s">
        <v>14139</v>
      </c>
      <c r="C5184">
        <v>3648</v>
      </c>
      <c r="D5184" t="str">
        <f>VLOOKUP($C5184,Hosts!$A:$O,10,0)</f>
        <v>New York</v>
      </c>
      <c r="E5184" s="67">
        <f>INDEX(Hosts!$A:$O,MATCH(Places!$C5184,Hosts!$A:$A,0),MATCH(Places!E$1,Hosts!$1:$1,0))</f>
        <v>1</v>
      </c>
      <c r="F5184" s="67">
        <f>INDEX(Hosts!$A:$O,MATCH(Places!$C5184,Hosts!$A:$A,0),MATCH(Places!F$1,Hosts!$1:$1,0))</f>
        <v>0.83</v>
      </c>
      <c r="G5184" s="67" t="str">
        <f>INDEX(Hosts!$A:$O,MATCH(Places!$C5184,Hosts!$A:$A,0),MATCH(Places!G$1,Hosts!$1:$1,0))</f>
        <v>Yes</v>
      </c>
      <c r="H5184">
        <v>8</v>
      </c>
      <c r="I5184" t="str">
        <f>VLOOKUP($H5184,Neighborhoods!$A:$C,2,0)</f>
        <v>Brooklyn</v>
      </c>
      <c r="J5184" t="str">
        <f>VLOOKUP($H5184,Neighborhoods!$A:$C,3,0)</f>
        <v>Bushwick</v>
      </c>
      <c r="K5184" t="s">
        <v>1</v>
      </c>
      <c r="L5184" t="str">
        <f t="shared" si="320"/>
        <v>Yes</v>
      </c>
      <c r="M5184">
        <v>2</v>
      </c>
      <c r="N5184" t="str" cm="1">
        <f t="array" ref="N5184">_xlfn.IFS(M5184&lt;=2,"Small",M5184&lt;=5,"Medium",M5184&gt;5,"Large")</f>
        <v>Small</v>
      </c>
      <c r="O5184" s="50">
        <v>43</v>
      </c>
      <c r="P5184" s="67">
        <f t="shared" si="321"/>
        <v>0.03</v>
      </c>
      <c r="Q5184" s="52">
        <v>4.9000000000000004</v>
      </c>
      <c r="R5184" s="52" t="str" cm="1">
        <f t="array" ref="R5184">_xlfn.IFS(ROUND(Q5184,0)=5,"Excellent",ROUND(Q5184,0)=4,"Good",ROUND(Q5184,0)=3,"Ok",ROUND(Q5184,0)&lt;3,"Bad")</f>
        <v>Excellent</v>
      </c>
      <c r="S5184">
        <v>20</v>
      </c>
      <c r="T5184" t="str">
        <f t="shared" si="322"/>
        <v>No</v>
      </c>
      <c r="U5184" s="65">
        <v>43699</v>
      </c>
      <c r="V5184" s="65">
        <v>44014</v>
      </c>
      <c r="W5184">
        <v>92</v>
      </c>
      <c r="X5184" t="str">
        <f t="shared" si="323"/>
        <v>Active</v>
      </c>
      <c r="Y5184" t="s">
        <v>15615</v>
      </c>
    </row>
    <row r="5185" spans="1:25" x14ac:dyDescent="0.25">
      <c r="A5185">
        <v>5184</v>
      </c>
      <c r="B5185" t="s">
        <v>14407</v>
      </c>
      <c r="C5185">
        <v>3971</v>
      </c>
      <c r="D5185" t="str">
        <f>VLOOKUP($C5185,Hosts!$A:$O,10,0)</f>
        <v>New York</v>
      </c>
      <c r="E5185" s="67">
        <f>INDEX(Hosts!$A:$O,MATCH(Places!$C5185,Hosts!$A:$A,0),MATCH(Places!E$1,Hosts!$1:$1,0))</f>
        <v>1</v>
      </c>
      <c r="F5185" s="67">
        <f>INDEX(Hosts!$A:$O,MATCH(Places!$C5185,Hosts!$A:$A,0),MATCH(Places!F$1,Hosts!$1:$1,0))</f>
        <v>0.8</v>
      </c>
      <c r="G5185" s="67" t="str">
        <f>INDEX(Hosts!$A:$O,MATCH(Places!$C5185,Hosts!$A:$A,0),MATCH(Places!G$1,Hosts!$1:$1,0))</f>
        <v>Yes</v>
      </c>
      <c r="H5185">
        <v>22</v>
      </c>
      <c r="I5185" t="str">
        <f>VLOOKUP($H5185,Neighborhoods!$A:$C,2,0)</f>
        <v>Queens</v>
      </c>
      <c r="J5185" t="str">
        <f>VLOOKUP($H5185,Neighborhoods!$A:$C,3,0)</f>
        <v>Flushing</v>
      </c>
      <c r="K5185" t="s">
        <v>1</v>
      </c>
      <c r="L5185" t="str">
        <f t="shared" si="320"/>
        <v>Yes</v>
      </c>
      <c r="M5185">
        <v>1</v>
      </c>
      <c r="N5185" t="str" cm="1">
        <f t="array" ref="N5185">_xlfn.IFS(M5185&lt;=2,"Small",M5185&lt;=5,"Medium",M5185&gt;5,"Large")</f>
        <v>Small</v>
      </c>
      <c r="O5185" s="50">
        <v>58</v>
      </c>
      <c r="P5185" s="67">
        <f t="shared" si="321"/>
        <v>0.03</v>
      </c>
      <c r="Q5185" s="52">
        <v>5</v>
      </c>
      <c r="R5185" s="52" t="str" cm="1">
        <f t="array" ref="R5185">_xlfn.IFS(ROUND(Q5185,0)=5,"Excellent",ROUND(Q5185,0)=4,"Good",ROUND(Q5185,0)=3,"Ok",ROUND(Q5185,0)&lt;3,"Bad")</f>
        <v>Excellent</v>
      </c>
      <c r="S5185">
        <v>29</v>
      </c>
      <c r="T5185" t="str">
        <f t="shared" si="322"/>
        <v>No</v>
      </c>
      <c r="U5185" s="65">
        <v>43694</v>
      </c>
      <c r="V5185" s="65">
        <v>43859</v>
      </c>
      <c r="W5185">
        <v>90</v>
      </c>
      <c r="X5185" t="str">
        <f t="shared" si="323"/>
        <v>Active</v>
      </c>
      <c r="Y5185" t="s">
        <v>15615</v>
      </c>
    </row>
    <row r="5186" spans="1:25" x14ac:dyDescent="0.25">
      <c r="A5186">
        <v>5185</v>
      </c>
      <c r="B5186" t="s">
        <v>13443</v>
      </c>
      <c r="C5186">
        <v>3352</v>
      </c>
      <c r="D5186" t="str">
        <f>VLOOKUP($C5186,Hosts!$A:$O,10,0)</f>
        <v>New York</v>
      </c>
      <c r="E5186" s="67">
        <f>INDEX(Hosts!$A:$O,MATCH(Places!$C5186,Hosts!$A:$A,0),MATCH(Places!E$1,Hosts!$1:$1,0))</f>
        <v>0.92</v>
      </c>
      <c r="F5186" s="67">
        <f>INDEX(Hosts!$A:$O,MATCH(Places!$C5186,Hosts!$A:$A,0),MATCH(Places!F$1,Hosts!$1:$1,0))</f>
        <v>1</v>
      </c>
      <c r="G5186" s="67" t="str">
        <f>INDEX(Hosts!$A:$O,MATCH(Places!$C5186,Hosts!$A:$A,0),MATCH(Places!G$1,Hosts!$1:$1,0))</f>
        <v>No</v>
      </c>
      <c r="H5186">
        <v>14</v>
      </c>
      <c r="I5186" t="str">
        <f>VLOOKUP($H5186,Neighborhoods!$A:$C,2,0)</f>
        <v>Manhattan</v>
      </c>
      <c r="J5186" t="str">
        <f>VLOOKUP($H5186,Neighborhoods!$A:$C,3,0)</f>
        <v>East Harlem</v>
      </c>
      <c r="K5186" t="s">
        <v>1</v>
      </c>
      <c r="L5186" t="str">
        <f t="shared" si="320"/>
        <v>Yes</v>
      </c>
      <c r="M5186">
        <v>2</v>
      </c>
      <c r="N5186" t="str" cm="1">
        <f t="array" ref="N5186">_xlfn.IFS(M5186&lt;=2,"Small",M5186&lt;=5,"Medium",M5186&gt;5,"Large")</f>
        <v>Small</v>
      </c>
      <c r="O5186" s="50">
        <v>52</v>
      </c>
      <c r="P5186" s="67">
        <f t="shared" si="321"/>
        <v>0.03</v>
      </c>
      <c r="Q5186" s="52">
        <v>4.9000000000000004</v>
      </c>
      <c r="R5186" s="52" t="str" cm="1">
        <f t="array" ref="R5186">_xlfn.IFS(ROUND(Q5186,0)=5,"Excellent",ROUND(Q5186,0)=4,"Good",ROUND(Q5186,0)=3,"Ok",ROUND(Q5186,0)&lt;3,"Bad")</f>
        <v>Excellent</v>
      </c>
      <c r="S5186">
        <v>31</v>
      </c>
      <c r="T5186" t="str">
        <f t="shared" si="322"/>
        <v>No</v>
      </c>
      <c r="U5186" s="65">
        <v>43693</v>
      </c>
      <c r="V5186" s="65">
        <v>43910</v>
      </c>
      <c r="W5186">
        <v>149</v>
      </c>
      <c r="X5186" t="str">
        <f t="shared" si="323"/>
        <v>Active</v>
      </c>
      <c r="Y5186" t="s">
        <v>15616</v>
      </c>
    </row>
    <row r="5187" spans="1:25" x14ac:dyDescent="0.25">
      <c r="A5187">
        <v>5186</v>
      </c>
      <c r="B5187" t="s">
        <v>14231</v>
      </c>
      <c r="C5187">
        <v>1893</v>
      </c>
      <c r="D5187" t="str">
        <f>VLOOKUP($C5187,Hosts!$A:$O,10,0)</f>
        <v>New York</v>
      </c>
      <c r="E5187" s="67">
        <f>INDEX(Hosts!$A:$O,MATCH(Places!$C5187,Hosts!$A:$A,0),MATCH(Places!E$1,Hosts!$1:$1,0))</f>
        <v>1</v>
      </c>
      <c r="F5187" s="67">
        <f>INDEX(Hosts!$A:$O,MATCH(Places!$C5187,Hosts!$A:$A,0),MATCH(Places!F$1,Hosts!$1:$1,0))</f>
        <v>0.98</v>
      </c>
      <c r="G5187" s="67" t="str">
        <f>INDEX(Hosts!$A:$O,MATCH(Places!$C5187,Hosts!$A:$A,0),MATCH(Places!G$1,Hosts!$1:$1,0))</f>
        <v>Yes</v>
      </c>
      <c r="H5187">
        <v>29</v>
      </c>
      <c r="I5187" t="str">
        <f>VLOOKUP($H5187,Neighborhoods!$A:$C,2,0)</f>
        <v>Staten Island</v>
      </c>
      <c r="J5187" t="str">
        <f>VLOOKUP($H5187,Neighborhoods!$A:$C,3,0)</f>
        <v>Stapleton</v>
      </c>
      <c r="K5187" t="s">
        <v>11822</v>
      </c>
      <c r="L5187" t="str">
        <f t="shared" ref="L5187:L5250" si="324">IF(OR(K5187="Private room",K5187="Shared room"),"Yes","No")</f>
        <v>No</v>
      </c>
      <c r="M5187">
        <v>6</v>
      </c>
      <c r="N5187" t="str" cm="1">
        <f t="array" ref="N5187">_xlfn.IFS(M5187&lt;=2,"Small",M5187&lt;=5,"Medium",M5187&gt;5,"Large")</f>
        <v>Large</v>
      </c>
      <c r="O5187" s="50">
        <v>99</v>
      </c>
      <c r="P5187" s="67">
        <f t="shared" ref="P5187:P5250" si="325">VLOOKUP(O5187,$AB$1:$AC$5,2)</f>
        <v>0.03</v>
      </c>
      <c r="Q5187" s="52">
        <v>4.95</v>
      </c>
      <c r="R5187" s="52" t="str" cm="1">
        <f t="array" ref="R5187">_xlfn.IFS(ROUND(Q5187,0)=5,"Excellent",ROUND(Q5187,0)=4,"Good",ROUND(Q5187,0)=3,"Ok",ROUND(Q5187,0)&lt;3,"Bad")</f>
        <v>Excellent</v>
      </c>
      <c r="S5187">
        <v>19</v>
      </c>
      <c r="T5187" t="str">
        <f t="shared" ref="T5187:T5250" si="326">IF(AND(Q5187&gt;=4.8,S5187&gt;100),"Yes","No")</f>
        <v>No</v>
      </c>
      <c r="U5187" s="65">
        <v>43713</v>
      </c>
      <c r="V5187" s="65">
        <v>44011</v>
      </c>
      <c r="W5187">
        <v>30</v>
      </c>
      <c r="X5187" t="str">
        <f t="shared" ref="X5187:X5250" si="327">IF(W5187&lt;&gt;0,"Active","Inactive")</f>
        <v>Active</v>
      </c>
      <c r="Y5187" t="s">
        <v>15615</v>
      </c>
    </row>
    <row r="5188" spans="1:25" x14ac:dyDescent="0.25">
      <c r="A5188">
        <v>5187</v>
      </c>
      <c r="B5188" t="s">
        <v>14710</v>
      </c>
      <c r="C5188">
        <v>135</v>
      </c>
      <c r="D5188" t="str">
        <f>VLOOKUP($C5188,Hosts!$A:$O,10,0)</f>
        <v>New York</v>
      </c>
      <c r="E5188" s="67">
        <f>INDEX(Hosts!$A:$O,MATCH(Places!$C5188,Hosts!$A:$A,0),MATCH(Places!E$1,Hosts!$1:$1,0))</f>
        <v>1</v>
      </c>
      <c r="F5188" s="67">
        <f>INDEX(Hosts!$A:$O,MATCH(Places!$C5188,Hosts!$A:$A,0),MATCH(Places!F$1,Hosts!$1:$1,0))</f>
        <v>0.86</v>
      </c>
      <c r="G5188" s="67" t="str">
        <f>INDEX(Hosts!$A:$O,MATCH(Places!$C5188,Hosts!$A:$A,0),MATCH(Places!G$1,Hosts!$1:$1,0))</f>
        <v>No</v>
      </c>
      <c r="H5188">
        <v>15</v>
      </c>
      <c r="I5188" t="str">
        <f>VLOOKUP($H5188,Neighborhoods!$A:$C,2,0)</f>
        <v>Manhattan</v>
      </c>
      <c r="J5188" t="str">
        <f>VLOOKUP($H5188,Neighborhoods!$A:$C,3,0)</f>
        <v>East Village</v>
      </c>
      <c r="K5188" t="s">
        <v>11822</v>
      </c>
      <c r="L5188" t="str">
        <f t="shared" si="324"/>
        <v>No</v>
      </c>
      <c r="M5188">
        <v>2</v>
      </c>
      <c r="N5188" t="str" cm="1">
        <f t="array" ref="N5188">_xlfn.IFS(M5188&lt;=2,"Small",M5188&lt;=5,"Medium",M5188&gt;5,"Large")</f>
        <v>Small</v>
      </c>
      <c r="O5188" s="50">
        <v>249</v>
      </c>
      <c r="P5188" s="67">
        <f t="shared" si="325"/>
        <v>0.04</v>
      </c>
      <c r="Q5188" s="52">
        <v>5</v>
      </c>
      <c r="R5188" s="52" t="str" cm="1">
        <f t="array" ref="R5188">_xlfn.IFS(ROUND(Q5188,0)=5,"Excellent",ROUND(Q5188,0)=4,"Good",ROUND(Q5188,0)=3,"Ok",ROUND(Q5188,0)&lt;3,"Bad")</f>
        <v>Excellent</v>
      </c>
      <c r="S5188">
        <v>4</v>
      </c>
      <c r="T5188" t="str">
        <f t="shared" si="326"/>
        <v>No</v>
      </c>
      <c r="U5188" s="65">
        <v>43709</v>
      </c>
      <c r="V5188" s="65">
        <v>43834</v>
      </c>
      <c r="W5188">
        <v>345</v>
      </c>
      <c r="X5188" t="str">
        <f t="shared" si="327"/>
        <v>Active</v>
      </c>
      <c r="Y5188" t="s">
        <v>15616</v>
      </c>
    </row>
    <row r="5189" spans="1:25" x14ac:dyDescent="0.25">
      <c r="A5189">
        <v>5188</v>
      </c>
      <c r="B5189" t="s">
        <v>14070</v>
      </c>
      <c r="C5189">
        <v>911</v>
      </c>
      <c r="D5189" t="str">
        <f>VLOOKUP($C5189,Hosts!$A:$O,10,0)</f>
        <v>New York</v>
      </c>
      <c r="E5189" s="67">
        <f>INDEX(Hosts!$A:$O,MATCH(Places!$C5189,Hosts!$A:$A,0),MATCH(Places!E$1,Hosts!$1:$1,0))</f>
        <v>1</v>
      </c>
      <c r="F5189" s="67">
        <f>INDEX(Hosts!$A:$O,MATCH(Places!$C5189,Hosts!$A:$A,0),MATCH(Places!F$1,Hosts!$1:$1,0))</f>
        <v>1</v>
      </c>
      <c r="G5189" s="67" t="str">
        <f>INDEX(Hosts!$A:$O,MATCH(Places!$C5189,Hosts!$A:$A,0),MATCH(Places!G$1,Hosts!$1:$1,0))</f>
        <v>No</v>
      </c>
      <c r="H5189">
        <v>26</v>
      </c>
      <c r="I5189" t="str">
        <f>VLOOKUP($H5189,Neighborhoods!$A:$C,2,0)</f>
        <v>Queens</v>
      </c>
      <c r="J5189" t="str">
        <f>VLOOKUP($H5189,Neighborhoods!$A:$C,3,0)</f>
        <v>Sunnyside</v>
      </c>
      <c r="K5189" t="s">
        <v>1</v>
      </c>
      <c r="L5189" t="str">
        <f t="shared" si="324"/>
        <v>Yes</v>
      </c>
      <c r="M5189">
        <v>2</v>
      </c>
      <c r="N5189" t="str" cm="1">
        <f t="array" ref="N5189">_xlfn.IFS(M5189&lt;=2,"Small",M5189&lt;=5,"Medium",M5189&gt;5,"Large")</f>
        <v>Small</v>
      </c>
      <c r="O5189" s="50">
        <v>59</v>
      </c>
      <c r="P5189" s="67">
        <f t="shared" si="325"/>
        <v>0.03</v>
      </c>
      <c r="Q5189" s="52">
        <v>4.66</v>
      </c>
      <c r="R5189" s="52" t="str" cm="1">
        <f t="array" ref="R5189">_xlfn.IFS(ROUND(Q5189,0)=5,"Excellent",ROUND(Q5189,0)=4,"Good",ROUND(Q5189,0)=3,"Ok",ROUND(Q5189,0)&lt;3,"Bad")</f>
        <v>Excellent</v>
      </c>
      <c r="S5189">
        <v>32</v>
      </c>
      <c r="T5189" t="str">
        <f t="shared" si="326"/>
        <v>No</v>
      </c>
      <c r="U5189" s="65">
        <v>43695</v>
      </c>
      <c r="V5189" s="65">
        <v>44059</v>
      </c>
      <c r="W5189">
        <v>364</v>
      </c>
      <c r="X5189" t="str">
        <f t="shared" si="327"/>
        <v>Active</v>
      </c>
      <c r="Y5189" t="s">
        <v>15616</v>
      </c>
    </row>
    <row r="5190" spans="1:25" x14ac:dyDescent="0.25">
      <c r="A5190">
        <v>5189</v>
      </c>
      <c r="B5190" t="s">
        <v>14788</v>
      </c>
      <c r="C5190">
        <v>2769</v>
      </c>
      <c r="D5190" t="str">
        <f>VLOOKUP($C5190,Hosts!$A:$O,10,0)</f>
        <v>Delaware</v>
      </c>
      <c r="E5190" s="67">
        <f>INDEX(Hosts!$A:$O,MATCH(Places!$C5190,Hosts!$A:$A,0),MATCH(Places!E$1,Hosts!$1:$1,0))</f>
        <v>1</v>
      </c>
      <c r="F5190" s="67">
        <f>INDEX(Hosts!$A:$O,MATCH(Places!$C5190,Hosts!$A:$A,0),MATCH(Places!F$1,Hosts!$1:$1,0))</f>
        <v>0.96</v>
      </c>
      <c r="G5190" s="67" t="str">
        <f>INDEX(Hosts!$A:$O,MATCH(Places!$C5190,Hosts!$A:$A,0),MATCH(Places!G$1,Hosts!$1:$1,0))</f>
        <v>Yes</v>
      </c>
      <c r="H5190">
        <v>23</v>
      </c>
      <c r="I5190" t="str">
        <f>VLOOKUP($H5190,Neighborhoods!$A:$C,2,0)</f>
        <v>Queens</v>
      </c>
      <c r="J5190" t="str">
        <f>VLOOKUP($H5190,Neighborhoods!$A:$C,3,0)</f>
        <v>Jamaica</v>
      </c>
      <c r="K5190" t="s">
        <v>11822</v>
      </c>
      <c r="L5190" t="str">
        <f t="shared" si="324"/>
        <v>No</v>
      </c>
      <c r="M5190">
        <v>6</v>
      </c>
      <c r="N5190" t="str" cm="1">
        <f t="array" ref="N5190">_xlfn.IFS(M5190&lt;=2,"Small",M5190&lt;=5,"Medium",M5190&gt;5,"Large")</f>
        <v>Large</v>
      </c>
      <c r="O5190" s="50">
        <v>130</v>
      </c>
      <c r="P5190" s="67">
        <f t="shared" si="325"/>
        <v>0.03</v>
      </c>
      <c r="Q5190" s="52">
        <v>4.91</v>
      </c>
      <c r="R5190" s="52" t="str" cm="1">
        <f t="array" ref="R5190">_xlfn.IFS(ROUND(Q5190,0)=5,"Excellent",ROUND(Q5190,0)=4,"Good",ROUND(Q5190,0)=3,"Ok",ROUND(Q5190,0)&lt;3,"Bad")</f>
        <v>Excellent</v>
      </c>
      <c r="S5190">
        <v>22</v>
      </c>
      <c r="T5190" t="str">
        <f t="shared" si="326"/>
        <v>No</v>
      </c>
      <c r="U5190" s="65">
        <v>43877</v>
      </c>
      <c r="V5190" s="65">
        <v>44058</v>
      </c>
      <c r="W5190">
        <v>253</v>
      </c>
      <c r="X5190" t="str">
        <f t="shared" si="327"/>
        <v>Active</v>
      </c>
      <c r="Y5190" t="s">
        <v>15616</v>
      </c>
    </row>
    <row r="5191" spans="1:25" x14ac:dyDescent="0.25">
      <c r="A5191">
        <v>5190</v>
      </c>
      <c r="B5191" t="s">
        <v>13127</v>
      </c>
      <c r="C5191">
        <v>3981</v>
      </c>
      <c r="D5191" t="str">
        <f>VLOOKUP($C5191,Hosts!$A:$O,10,0)</f>
        <v>New York</v>
      </c>
      <c r="E5191" s="67">
        <f>INDEX(Hosts!$A:$O,MATCH(Places!$C5191,Hosts!$A:$A,0),MATCH(Places!E$1,Hosts!$1:$1,0))</f>
        <v>1</v>
      </c>
      <c r="F5191" s="67">
        <f>INDEX(Hosts!$A:$O,MATCH(Places!$C5191,Hosts!$A:$A,0),MATCH(Places!F$1,Hosts!$1:$1,0))</f>
        <v>1</v>
      </c>
      <c r="G5191" s="67" t="str">
        <f>INDEX(Hosts!$A:$O,MATCH(Places!$C5191,Hosts!$A:$A,0),MATCH(Places!G$1,Hosts!$1:$1,0))</f>
        <v>Yes</v>
      </c>
      <c r="H5191">
        <v>8</v>
      </c>
      <c r="I5191" t="str">
        <f>VLOOKUP($H5191,Neighborhoods!$A:$C,2,0)</f>
        <v>Brooklyn</v>
      </c>
      <c r="J5191" t="str">
        <f>VLOOKUP($H5191,Neighborhoods!$A:$C,3,0)</f>
        <v>Bushwick</v>
      </c>
      <c r="K5191" t="s">
        <v>1</v>
      </c>
      <c r="L5191" t="str">
        <f t="shared" si="324"/>
        <v>Yes</v>
      </c>
      <c r="M5191">
        <v>2</v>
      </c>
      <c r="N5191" t="str" cm="1">
        <f t="array" ref="N5191">_xlfn.IFS(M5191&lt;=2,"Small",M5191&lt;=5,"Medium",M5191&gt;5,"Large")</f>
        <v>Small</v>
      </c>
      <c r="O5191" s="50">
        <v>25</v>
      </c>
      <c r="P5191" s="67">
        <f t="shared" si="325"/>
        <v>0.03</v>
      </c>
      <c r="Q5191" s="52">
        <v>4.8899999999999997</v>
      </c>
      <c r="R5191" s="52" t="str" cm="1">
        <f t="array" ref="R5191">_xlfn.IFS(ROUND(Q5191,0)=5,"Excellent",ROUND(Q5191,0)=4,"Good",ROUND(Q5191,0)=3,"Ok",ROUND(Q5191,0)&lt;3,"Bad")</f>
        <v>Excellent</v>
      </c>
      <c r="S5191">
        <v>111</v>
      </c>
      <c r="T5191" t="str">
        <f t="shared" si="326"/>
        <v>Yes</v>
      </c>
      <c r="U5191" s="65">
        <v>43696</v>
      </c>
      <c r="V5191" s="65">
        <v>44057</v>
      </c>
      <c r="W5191">
        <v>157</v>
      </c>
      <c r="X5191" t="str">
        <f t="shared" si="327"/>
        <v>Active</v>
      </c>
      <c r="Y5191" t="s">
        <v>15616</v>
      </c>
    </row>
    <row r="5192" spans="1:25" x14ac:dyDescent="0.25">
      <c r="A5192">
        <v>5191</v>
      </c>
      <c r="B5192" t="s">
        <v>13547</v>
      </c>
      <c r="C5192">
        <v>2836</v>
      </c>
      <c r="D5192" t="str">
        <f>VLOOKUP($C5192,Hosts!$A:$O,10,0)</f>
        <v>New York</v>
      </c>
      <c r="E5192" s="67">
        <f>INDEX(Hosts!$A:$O,MATCH(Places!$C5192,Hosts!$A:$A,0),MATCH(Places!E$1,Hosts!$1:$1,0))</f>
        <v>0.95</v>
      </c>
      <c r="F5192" s="67">
        <f>INDEX(Hosts!$A:$O,MATCH(Places!$C5192,Hosts!$A:$A,0),MATCH(Places!F$1,Hosts!$1:$1,0))</f>
        <v>0.94</v>
      </c>
      <c r="G5192" s="67" t="str">
        <f>INDEX(Hosts!$A:$O,MATCH(Places!$C5192,Hosts!$A:$A,0),MATCH(Places!G$1,Hosts!$1:$1,0))</f>
        <v>No</v>
      </c>
      <c r="H5192">
        <v>7</v>
      </c>
      <c r="I5192" t="str">
        <f>VLOOKUP($H5192,Neighborhoods!$A:$C,2,0)</f>
        <v>Brooklyn</v>
      </c>
      <c r="J5192" t="str">
        <f>VLOOKUP($H5192,Neighborhoods!$A:$C,3,0)</f>
        <v>Bedford-Stuyvesant</v>
      </c>
      <c r="K5192" t="s">
        <v>11822</v>
      </c>
      <c r="L5192" t="str">
        <f t="shared" si="324"/>
        <v>No</v>
      </c>
      <c r="M5192">
        <v>3</v>
      </c>
      <c r="N5192" t="str" cm="1">
        <f t="array" ref="N5192">_xlfn.IFS(M5192&lt;=2,"Small",M5192&lt;=5,"Medium",M5192&gt;5,"Large")</f>
        <v>Medium</v>
      </c>
      <c r="O5192" s="50">
        <v>71</v>
      </c>
      <c r="P5192" s="67">
        <f t="shared" si="325"/>
        <v>0.03</v>
      </c>
      <c r="Q5192" s="52">
        <v>3.84</v>
      </c>
      <c r="R5192" s="52" t="str" cm="1">
        <f t="array" ref="R5192">_xlfn.IFS(ROUND(Q5192,0)=5,"Excellent",ROUND(Q5192,0)=4,"Good",ROUND(Q5192,0)=3,"Ok",ROUND(Q5192,0)&lt;3,"Bad")</f>
        <v>Good</v>
      </c>
      <c r="S5192">
        <v>19</v>
      </c>
      <c r="T5192" t="str">
        <f t="shared" si="326"/>
        <v>No</v>
      </c>
      <c r="U5192" s="65">
        <v>43838</v>
      </c>
      <c r="V5192" s="65">
        <v>44027</v>
      </c>
      <c r="W5192">
        <v>87</v>
      </c>
      <c r="X5192" t="str">
        <f t="shared" si="327"/>
        <v>Active</v>
      </c>
      <c r="Y5192" t="s">
        <v>15615</v>
      </c>
    </row>
    <row r="5193" spans="1:25" x14ac:dyDescent="0.25">
      <c r="A5193">
        <v>5192</v>
      </c>
      <c r="B5193" t="s">
        <v>15308</v>
      </c>
      <c r="C5193">
        <v>629</v>
      </c>
      <c r="D5193" t="str">
        <f>VLOOKUP($C5193,Hosts!$A:$O,10,0)</f>
        <v>New York</v>
      </c>
      <c r="E5193" s="67">
        <f>INDEX(Hosts!$A:$O,MATCH(Places!$C5193,Hosts!$A:$A,0),MATCH(Places!E$1,Hosts!$1:$1,0))</f>
        <v>0.83</v>
      </c>
      <c r="F5193" s="67">
        <f>INDEX(Hosts!$A:$O,MATCH(Places!$C5193,Hosts!$A:$A,0),MATCH(Places!F$1,Hosts!$1:$1,0))</f>
        <v>0.91</v>
      </c>
      <c r="G5193" s="67" t="str">
        <f>INDEX(Hosts!$A:$O,MATCH(Places!$C5193,Hosts!$A:$A,0),MATCH(Places!G$1,Hosts!$1:$1,0))</f>
        <v>No</v>
      </c>
      <c r="H5193">
        <v>12</v>
      </c>
      <c r="I5193" t="str">
        <f>VLOOKUP($H5193,Neighborhoods!$A:$C,2,0)</f>
        <v>Brooklyn</v>
      </c>
      <c r="J5193" t="str">
        <f>VLOOKUP($H5193,Neighborhoods!$A:$C,3,0)</f>
        <v>Williamsburg</v>
      </c>
      <c r="K5193" t="s">
        <v>11822</v>
      </c>
      <c r="L5193" t="str">
        <f t="shared" si="324"/>
        <v>No</v>
      </c>
      <c r="M5193">
        <v>5</v>
      </c>
      <c r="N5193" t="str" cm="1">
        <f t="array" ref="N5193">_xlfn.IFS(M5193&lt;=2,"Small",M5193&lt;=5,"Medium",M5193&gt;5,"Large")</f>
        <v>Medium</v>
      </c>
      <c r="O5193" s="50">
        <v>249</v>
      </c>
      <c r="P5193" s="67">
        <f t="shared" si="325"/>
        <v>0.04</v>
      </c>
      <c r="Q5193" s="52">
        <v>4.62</v>
      </c>
      <c r="R5193" s="52" t="str" cm="1">
        <f t="array" ref="R5193">_xlfn.IFS(ROUND(Q5193,0)=5,"Excellent",ROUND(Q5193,0)=4,"Good",ROUND(Q5193,0)=3,"Ok",ROUND(Q5193,0)&lt;3,"Bad")</f>
        <v>Excellent</v>
      </c>
      <c r="S5193">
        <v>13</v>
      </c>
      <c r="T5193" t="str">
        <f t="shared" si="326"/>
        <v>No</v>
      </c>
      <c r="U5193" s="65">
        <v>43711</v>
      </c>
      <c r="V5193" s="65">
        <v>43879</v>
      </c>
      <c r="W5193">
        <v>257</v>
      </c>
      <c r="X5193" t="str">
        <f t="shared" si="327"/>
        <v>Active</v>
      </c>
      <c r="Y5193" t="s">
        <v>15615</v>
      </c>
    </row>
    <row r="5194" spans="1:25" x14ac:dyDescent="0.25">
      <c r="A5194">
        <v>5193</v>
      </c>
      <c r="B5194" t="s">
        <v>13637</v>
      </c>
      <c r="C5194">
        <v>3352</v>
      </c>
      <c r="D5194" t="str">
        <f>VLOOKUP($C5194,Hosts!$A:$O,10,0)</f>
        <v>New York</v>
      </c>
      <c r="E5194" s="67">
        <f>INDEX(Hosts!$A:$O,MATCH(Places!$C5194,Hosts!$A:$A,0),MATCH(Places!E$1,Hosts!$1:$1,0))</f>
        <v>0.92</v>
      </c>
      <c r="F5194" s="67">
        <f>INDEX(Hosts!$A:$O,MATCH(Places!$C5194,Hosts!$A:$A,0),MATCH(Places!F$1,Hosts!$1:$1,0))</f>
        <v>1</v>
      </c>
      <c r="G5194" s="67" t="str">
        <f>INDEX(Hosts!$A:$O,MATCH(Places!$C5194,Hosts!$A:$A,0),MATCH(Places!G$1,Hosts!$1:$1,0))</f>
        <v>No</v>
      </c>
      <c r="H5194">
        <v>14</v>
      </c>
      <c r="I5194" t="str">
        <f>VLOOKUP($H5194,Neighborhoods!$A:$C,2,0)</f>
        <v>Manhattan</v>
      </c>
      <c r="J5194" t="str">
        <f>VLOOKUP($H5194,Neighborhoods!$A:$C,3,0)</f>
        <v>East Harlem</v>
      </c>
      <c r="K5194" t="s">
        <v>1</v>
      </c>
      <c r="L5194" t="str">
        <f t="shared" si="324"/>
        <v>Yes</v>
      </c>
      <c r="M5194">
        <v>2</v>
      </c>
      <c r="N5194" t="str" cm="1">
        <f t="array" ref="N5194">_xlfn.IFS(M5194&lt;=2,"Small",M5194&lt;=5,"Medium",M5194&gt;5,"Large")</f>
        <v>Small</v>
      </c>
      <c r="O5194" s="50">
        <v>37</v>
      </c>
      <c r="P5194" s="67">
        <f t="shared" si="325"/>
        <v>0.03</v>
      </c>
      <c r="Q5194" s="52">
        <v>4.79</v>
      </c>
      <c r="R5194" s="52" t="str" cm="1">
        <f t="array" ref="R5194">_xlfn.IFS(ROUND(Q5194,0)=5,"Excellent",ROUND(Q5194,0)=4,"Good",ROUND(Q5194,0)=3,"Ok",ROUND(Q5194,0)&lt;3,"Bad")</f>
        <v>Excellent</v>
      </c>
      <c r="S5194">
        <v>48</v>
      </c>
      <c r="T5194" t="str">
        <f t="shared" si="326"/>
        <v>No</v>
      </c>
      <c r="U5194" s="65">
        <v>43701</v>
      </c>
      <c r="V5194" s="65">
        <v>44052</v>
      </c>
      <c r="W5194">
        <v>167</v>
      </c>
      <c r="X5194" t="str">
        <f t="shared" si="327"/>
        <v>Active</v>
      </c>
      <c r="Y5194" t="s">
        <v>15616</v>
      </c>
    </row>
    <row r="5195" spans="1:25" x14ac:dyDescent="0.25">
      <c r="A5195">
        <v>5194</v>
      </c>
      <c r="B5195" t="s">
        <v>13462</v>
      </c>
      <c r="C5195">
        <v>1692</v>
      </c>
      <c r="D5195" t="str">
        <f>VLOOKUP($C5195,Hosts!$A:$O,10,0)</f>
        <v>New York</v>
      </c>
      <c r="E5195" s="67">
        <f>INDEX(Hosts!$A:$O,MATCH(Places!$C5195,Hosts!$A:$A,0),MATCH(Places!E$1,Hosts!$1:$1,0))</f>
        <v>1</v>
      </c>
      <c r="F5195" s="67">
        <f>INDEX(Hosts!$A:$O,MATCH(Places!$C5195,Hosts!$A:$A,0),MATCH(Places!F$1,Hosts!$1:$1,0))</f>
        <v>1</v>
      </c>
      <c r="G5195" s="67" t="str">
        <f>INDEX(Hosts!$A:$O,MATCH(Places!$C5195,Hosts!$A:$A,0),MATCH(Places!G$1,Hosts!$1:$1,0))</f>
        <v>No</v>
      </c>
      <c r="H5195">
        <v>7</v>
      </c>
      <c r="I5195" t="str">
        <f>VLOOKUP($H5195,Neighborhoods!$A:$C,2,0)</f>
        <v>Brooklyn</v>
      </c>
      <c r="J5195" t="str">
        <f>VLOOKUP($H5195,Neighborhoods!$A:$C,3,0)</f>
        <v>Bedford-Stuyvesant</v>
      </c>
      <c r="K5195" t="s">
        <v>1</v>
      </c>
      <c r="L5195" t="str">
        <f t="shared" si="324"/>
        <v>Yes</v>
      </c>
      <c r="M5195">
        <v>2</v>
      </c>
      <c r="N5195" t="str" cm="1">
        <f t="array" ref="N5195">_xlfn.IFS(M5195&lt;=2,"Small",M5195&lt;=5,"Medium",M5195&gt;5,"Large")</f>
        <v>Small</v>
      </c>
      <c r="O5195" s="50">
        <v>100</v>
      </c>
      <c r="P5195" s="67">
        <f t="shared" si="325"/>
        <v>0.03</v>
      </c>
      <c r="Q5195" s="52">
        <v>4.63</v>
      </c>
      <c r="R5195" s="52" t="str" cm="1">
        <f t="array" ref="R5195">_xlfn.IFS(ROUND(Q5195,0)=5,"Excellent",ROUND(Q5195,0)=4,"Good",ROUND(Q5195,0)=3,"Ok",ROUND(Q5195,0)&lt;3,"Bad")</f>
        <v>Excellent</v>
      </c>
      <c r="S5195">
        <v>24</v>
      </c>
      <c r="T5195" t="str">
        <f t="shared" si="326"/>
        <v>No</v>
      </c>
      <c r="U5195" s="65">
        <v>43707</v>
      </c>
      <c r="V5195" s="65">
        <v>43905</v>
      </c>
      <c r="W5195">
        <v>0</v>
      </c>
      <c r="X5195" t="str">
        <f t="shared" si="327"/>
        <v>Inactive</v>
      </c>
      <c r="Y5195" t="s">
        <v>15616</v>
      </c>
    </row>
    <row r="5196" spans="1:25" x14ac:dyDescent="0.25">
      <c r="A5196">
        <v>5195</v>
      </c>
      <c r="B5196" t="s">
        <v>14494</v>
      </c>
      <c r="C5196">
        <v>3466</v>
      </c>
      <c r="D5196" t="str">
        <f>VLOOKUP($C5196,Hosts!$A:$O,10,0)</f>
        <v>New York</v>
      </c>
      <c r="E5196" s="67">
        <f>INDEX(Hosts!$A:$O,MATCH(Places!$C5196,Hosts!$A:$A,0),MATCH(Places!E$1,Hosts!$1:$1,0))</f>
        <v>1</v>
      </c>
      <c r="F5196" s="67">
        <f>INDEX(Hosts!$A:$O,MATCH(Places!$C5196,Hosts!$A:$A,0),MATCH(Places!F$1,Hosts!$1:$1,0))</f>
        <v>0.88</v>
      </c>
      <c r="G5196" s="67" t="str">
        <f>INDEX(Hosts!$A:$O,MATCH(Places!$C5196,Hosts!$A:$A,0),MATCH(Places!G$1,Hosts!$1:$1,0))</f>
        <v>No</v>
      </c>
      <c r="H5196">
        <v>10</v>
      </c>
      <c r="I5196" t="str">
        <f>VLOOKUP($H5196,Neighborhoods!$A:$C,2,0)</f>
        <v>Brooklyn</v>
      </c>
      <c r="J5196" t="str">
        <f>VLOOKUP($H5196,Neighborhoods!$A:$C,3,0)</f>
        <v>East Flatbush</v>
      </c>
      <c r="K5196" t="s">
        <v>1</v>
      </c>
      <c r="L5196" t="str">
        <f t="shared" si="324"/>
        <v>Yes</v>
      </c>
      <c r="M5196">
        <v>2</v>
      </c>
      <c r="N5196" t="str" cm="1">
        <f t="array" ref="N5196">_xlfn.IFS(M5196&lt;=2,"Small",M5196&lt;=5,"Medium",M5196&gt;5,"Large")</f>
        <v>Small</v>
      </c>
      <c r="O5196" s="50">
        <v>50</v>
      </c>
      <c r="P5196" s="67">
        <f t="shared" si="325"/>
        <v>0.03</v>
      </c>
      <c r="Q5196" s="52">
        <v>4.38</v>
      </c>
      <c r="R5196" s="52" t="str" cm="1">
        <f t="array" ref="R5196">_xlfn.IFS(ROUND(Q5196,0)=5,"Excellent",ROUND(Q5196,0)=4,"Good",ROUND(Q5196,0)=3,"Ok",ROUND(Q5196,0)&lt;3,"Bad")</f>
        <v>Good</v>
      </c>
      <c r="S5196">
        <v>16</v>
      </c>
      <c r="T5196" t="str">
        <f t="shared" si="326"/>
        <v>No</v>
      </c>
      <c r="U5196" s="65">
        <v>43694</v>
      </c>
      <c r="V5196" s="65">
        <v>43832</v>
      </c>
      <c r="W5196">
        <v>43</v>
      </c>
      <c r="X5196" t="str">
        <f t="shared" si="327"/>
        <v>Active</v>
      </c>
      <c r="Y5196" t="s">
        <v>15616</v>
      </c>
    </row>
    <row r="5197" spans="1:25" x14ac:dyDescent="0.25">
      <c r="A5197">
        <v>5196</v>
      </c>
      <c r="B5197" t="s">
        <v>14031</v>
      </c>
      <c r="C5197">
        <v>3983</v>
      </c>
      <c r="D5197" t="str">
        <f>VLOOKUP($C5197,Hosts!$A:$O,10,0)</f>
        <v>New York</v>
      </c>
      <c r="E5197" s="67">
        <f>INDEX(Hosts!$A:$O,MATCH(Places!$C5197,Hosts!$A:$A,0),MATCH(Places!E$1,Hosts!$1:$1,0))</f>
        <v>0</v>
      </c>
      <c r="F5197" s="67">
        <f>INDEX(Hosts!$A:$O,MATCH(Places!$C5197,Hosts!$A:$A,0),MATCH(Places!F$1,Hosts!$1:$1,0))</f>
        <v>0.93</v>
      </c>
      <c r="G5197" s="67" t="str">
        <f>INDEX(Hosts!$A:$O,MATCH(Places!$C5197,Hosts!$A:$A,0),MATCH(Places!G$1,Hosts!$1:$1,0))</f>
        <v>No</v>
      </c>
      <c r="H5197">
        <v>21</v>
      </c>
      <c r="I5197" t="str">
        <f>VLOOKUP($H5197,Neighborhoods!$A:$C,2,0)</f>
        <v>Queens</v>
      </c>
      <c r="J5197" t="str">
        <f>VLOOKUP($H5197,Neighborhoods!$A:$C,3,0)</f>
        <v>Astoria</v>
      </c>
      <c r="K5197" t="s">
        <v>1</v>
      </c>
      <c r="L5197" t="str">
        <f t="shared" si="324"/>
        <v>Yes</v>
      </c>
      <c r="M5197">
        <v>2</v>
      </c>
      <c r="N5197" t="str" cm="1">
        <f t="array" ref="N5197">_xlfn.IFS(M5197&lt;=2,"Small",M5197&lt;=5,"Medium",M5197&gt;5,"Large")</f>
        <v>Small</v>
      </c>
      <c r="O5197" s="50">
        <v>90</v>
      </c>
      <c r="P5197" s="67">
        <f t="shared" si="325"/>
        <v>0.03</v>
      </c>
      <c r="Q5197" s="52">
        <v>5</v>
      </c>
      <c r="R5197" s="52" t="str" cm="1">
        <f t="array" ref="R5197">_xlfn.IFS(ROUND(Q5197,0)=5,"Excellent",ROUND(Q5197,0)=4,"Good",ROUND(Q5197,0)=3,"Ok",ROUND(Q5197,0)&lt;3,"Bad")</f>
        <v>Excellent</v>
      </c>
      <c r="S5197">
        <v>12</v>
      </c>
      <c r="T5197" t="str">
        <f t="shared" si="326"/>
        <v>No</v>
      </c>
      <c r="U5197" s="65">
        <v>43703</v>
      </c>
      <c r="V5197" s="65">
        <v>43780</v>
      </c>
      <c r="W5197">
        <v>0</v>
      </c>
      <c r="X5197" t="str">
        <f t="shared" si="327"/>
        <v>Inactive</v>
      </c>
      <c r="Y5197" t="s">
        <v>15616</v>
      </c>
    </row>
    <row r="5198" spans="1:25" x14ac:dyDescent="0.25">
      <c r="A5198">
        <v>5197</v>
      </c>
      <c r="B5198" t="s">
        <v>14656</v>
      </c>
      <c r="C5198">
        <v>3972</v>
      </c>
      <c r="D5198" t="str">
        <f>VLOOKUP($C5198,Hosts!$A:$O,10,0)</f>
        <v>New York</v>
      </c>
      <c r="E5198" s="67">
        <f>INDEX(Hosts!$A:$O,MATCH(Places!$C5198,Hosts!$A:$A,0),MATCH(Places!E$1,Hosts!$1:$1,0))</f>
        <v>1</v>
      </c>
      <c r="F5198" s="67">
        <f>INDEX(Hosts!$A:$O,MATCH(Places!$C5198,Hosts!$A:$A,0),MATCH(Places!F$1,Hosts!$1:$1,0))</f>
        <v>1</v>
      </c>
      <c r="G5198" s="67" t="str">
        <f>INDEX(Hosts!$A:$O,MATCH(Places!$C5198,Hosts!$A:$A,0),MATCH(Places!G$1,Hosts!$1:$1,0))</f>
        <v>No</v>
      </c>
      <c r="H5198">
        <v>17</v>
      </c>
      <c r="I5198" t="str">
        <f>VLOOKUP($H5198,Neighborhoods!$A:$C,2,0)</f>
        <v>Manhattan</v>
      </c>
      <c r="J5198" t="str">
        <f>VLOOKUP($H5198,Neighborhoods!$A:$C,3,0)</f>
        <v>Hell's Kitchen</v>
      </c>
      <c r="K5198" t="s">
        <v>11822</v>
      </c>
      <c r="L5198" t="str">
        <f t="shared" si="324"/>
        <v>No</v>
      </c>
      <c r="M5198">
        <v>4</v>
      </c>
      <c r="N5198" t="str" cm="1">
        <f t="array" ref="N5198">_xlfn.IFS(M5198&lt;=2,"Small",M5198&lt;=5,"Medium",M5198&gt;5,"Large")</f>
        <v>Medium</v>
      </c>
      <c r="O5198" s="50">
        <v>107</v>
      </c>
      <c r="P5198" s="67">
        <f t="shared" si="325"/>
        <v>0.03</v>
      </c>
      <c r="Q5198" s="52">
        <v>4.55</v>
      </c>
      <c r="R5198" s="52" t="str" cm="1">
        <f t="array" ref="R5198">_xlfn.IFS(ROUND(Q5198,0)=5,"Excellent",ROUND(Q5198,0)=4,"Good",ROUND(Q5198,0)=3,"Ok",ROUND(Q5198,0)&lt;3,"Bad")</f>
        <v>Excellent</v>
      </c>
      <c r="S5198">
        <v>40</v>
      </c>
      <c r="T5198" t="str">
        <f t="shared" si="326"/>
        <v>No</v>
      </c>
      <c r="U5198" s="65">
        <v>43707</v>
      </c>
      <c r="V5198" s="65">
        <v>44012</v>
      </c>
      <c r="W5198">
        <v>45</v>
      </c>
      <c r="X5198" t="str">
        <f t="shared" si="327"/>
        <v>Active</v>
      </c>
      <c r="Y5198" t="s">
        <v>15616</v>
      </c>
    </row>
    <row r="5199" spans="1:25" x14ac:dyDescent="0.25">
      <c r="A5199">
        <v>5198</v>
      </c>
      <c r="B5199" t="s">
        <v>15198</v>
      </c>
      <c r="C5199">
        <v>2157</v>
      </c>
      <c r="D5199" t="str">
        <f>VLOOKUP($C5199,Hosts!$A:$O,10,0)</f>
        <v>New York</v>
      </c>
      <c r="E5199" s="67">
        <f>INDEX(Hosts!$A:$O,MATCH(Places!$C5199,Hosts!$A:$A,0),MATCH(Places!E$1,Hosts!$1:$1,0))</f>
        <v>0.91</v>
      </c>
      <c r="F5199" s="67">
        <f>INDEX(Hosts!$A:$O,MATCH(Places!$C5199,Hosts!$A:$A,0),MATCH(Places!F$1,Hosts!$1:$1,0))</f>
        <v>0.89</v>
      </c>
      <c r="G5199" s="67" t="str">
        <f>INDEX(Hosts!$A:$O,MATCH(Places!$C5199,Hosts!$A:$A,0),MATCH(Places!G$1,Hosts!$1:$1,0))</f>
        <v>Yes</v>
      </c>
      <c r="H5199">
        <v>7</v>
      </c>
      <c r="I5199" t="str">
        <f>VLOOKUP($H5199,Neighborhoods!$A:$C,2,0)</f>
        <v>Brooklyn</v>
      </c>
      <c r="J5199" t="str">
        <f>VLOOKUP($H5199,Neighborhoods!$A:$C,3,0)</f>
        <v>Bedford-Stuyvesant</v>
      </c>
      <c r="K5199" t="s">
        <v>1</v>
      </c>
      <c r="L5199" t="str">
        <f t="shared" si="324"/>
        <v>Yes</v>
      </c>
      <c r="M5199">
        <v>1</v>
      </c>
      <c r="N5199" t="str" cm="1">
        <f t="array" ref="N5199">_xlfn.IFS(M5199&lt;=2,"Small",M5199&lt;=5,"Medium",M5199&gt;5,"Large")</f>
        <v>Small</v>
      </c>
      <c r="O5199" s="50">
        <v>38.14</v>
      </c>
      <c r="P5199" s="67">
        <f t="shared" si="325"/>
        <v>0.03</v>
      </c>
      <c r="Q5199" s="52">
        <v>4.5</v>
      </c>
      <c r="R5199" s="52" t="str" cm="1">
        <f t="array" ref="R5199">_xlfn.IFS(ROUND(Q5199,0)=5,"Excellent",ROUND(Q5199,0)=4,"Good",ROUND(Q5199,0)=3,"Ok",ROUND(Q5199,0)&lt;3,"Bad")</f>
        <v>Excellent</v>
      </c>
      <c r="S5199">
        <v>14</v>
      </c>
      <c r="T5199" t="str">
        <f t="shared" si="326"/>
        <v>No</v>
      </c>
      <c r="U5199" s="65">
        <v>43719</v>
      </c>
      <c r="V5199" s="65">
        <v>44030</v>
      </c>
      <c r="W5199">
        <v>0</v>
      </c>
      <c r="X5199" t="str">
        <f t="shared" si="327"/>
        <v>Inactive</v>
      </c>
      <c r="Y5199" t="s">
        <v>15616</v>
      </c>
    </row>
    <row r="5200" spans="1:25" x14ac:dyDescent="0.25">
      <c r="A5200">
        <v>5199</v>
      </c>
      <c r="B5200" t="s">
        <v>15481</v>
      </c>
      <c r="C5200">
        <v>820</v>
      </c>
      <c r="D5200" t="str">
        <f>VLOOKUP($C5200,Hosts!$A:$O,10,0)</f>
        <v>New York</v>
      </c>
      <c r="E5200" s="67">
        <f>INDEX(Hosts!$A:$O,MATCH(Places!$C5200,Hosts!$A:$A,0),MATCH(Places!E$1,Hosts!$1:$1,0))</f>
        <v>1</v>
      </c>
      <c r="F5200" s="67">
        <f>INDEX(Hosts!$A:$O,MATCH(Places!$C5200,Hosts!$A:$A,0),MATCH(Places!F$1,Hosts!$1:$1,0))</f>
        <v>0.77</v>
      </c>
      <c r="G5200" s="67" t="str">
        <f>INDEX(Hosts!$A:$O,MATCH(Places!$C5200,Hosts!$A:$A,0),MATCH(Places!G$1,Hosts!$1:$1,0))</f>
        <v>Yes</v>
      </c>
      <c r="H5200">
        <v>12</v>
      </c>
      <c r="I5200" t="str">
        <f>VLOOKUP($H5200,Neighborhoods!$A:$C,2,0)</f>
        <v>Brooklyn</v>
      </c>
      <c r="J5200" t="str">
        <f>VLOOKUP($H5200,Neighborhoods!$A:$C,3,0)</f>
        <v>Williamsburg</v>
      </c>
      <c r="K5200" t="s">
        <v>11822</v>
      </c>
      <c r="L5200" t="str">
        <f t="shared" si="324"/>
        <v>No</v>
      </c>
      <c r="M5200">
        <v>2</v>
      </c>
      <c r="N5200" t="str" cm="1">
        <f t="array" ref="N5200">_xlfn.IFS(M5200&lt;=2,"Small",M5200&lt;=5,"Medium",M5200&gt;5,"Large")</f>
        <v>Small</v>
      </c>
      <c r="O5200" s="50">
        <v>230</v>
      </c>
      <c r="P5200" s="67">
        <f t="shared" si="325"/>
        <v>0.04</v>
      </c>
      <c r="Q5200" s="52">
        <v>5</v>
      </c>
      <c r="R5200" s="52" t="str" cm="1">
        <f t="array" ref="R5200">_xlfn.IFS(ROUND(Q5200,0)=5,"Excellent",ROUND(Q5200,0)=4,"Good",ROUND(Q5200,0)=3,"Ok",ROUND(Q5200,0)&lt;3,"Bad")</f>
        <v>Excellent</v>
      </c>
      <c r="S5200">
        <v>3</v>
      </c>
      <c r="T5200" t="str">
        <f t="shared" si="326"/>
        <v>No</v>
      </c>
      <c r="U5200" s="65">
        <v>43730</v>
      </c>
      <c r="V5200" s="65">
        <v>43784</v>
      </c>
      <c r="W5200">
        <v>46</v>
      </c>
      <c r="X5200" t="str">
        <f t="shared" si="327"/>
        <v>Active</v>
      </c>
      <c r="Y5200" t="s">
        <v>15615</v>
      </c>
    </row>
    <row r="5201" spans="1:25" x14ac:dyDescent="0.25">
      <c r="A5201">
        <v>5200</v>
      </c>
      <c r="B5201" t="s">
        <v>13871</v>
      </c>
      <c r="C5201">
        <v>3829</v>
      </c>
      <c r="D5201" t="str">
        <f>VLOOKUP($C5201,Hosts!$A:$O,10,0)</f>
        <v>New Jersey</v>
      </c>
      <c r="E5201" s="67">
        <f>INDEX(Hosts!$A:$O,MATCH(Places!$C5201,Hosts!$A:$A,0),MATCH(Places!E$1,Hosts!$1:$1,0))</f>
        <v>1</v>
      </c>
      <c r="F5201" s="67">
        <f>INDEX(Hosts!$A:$O,MATCH(Places!$C5201,Hosts!$A:$A,0),MATCH(Places!F$1,Hosts!$1:$1,0))</f>
        <v>1</v>
      </c>
      <c r="G5201" s="67" t="str">
        <f>INDEX(Hosts!$A:$O,MATCH(Places!$C5201,Hosts!$A:$A,0),MATCH(Places!G$1,Hosts!$1:$1,0))</f>
        <v>No</v>
      </c>
      <c r="H5201">
        <v>17</v>
      </c>
      <c r="I5201" t="str">
        <f>VLOOKUP($H5201,Neighborhoods!$A:$C,2,0)</f>
        <v>Manhattan</v>
      </c>
      <c r="J5201" t="str">
        <f>VLOOKUP($H5201,Neighborhoods!$A:$C,3,0)</f>
        <v>Hell's Kitchen</v>
      </c>
      <c r="K5201" t="s">
        <v>16</v>
      </c>
      <c r="L5201" t="str">
        <f t="shared" si="324"/>
        <v>Yes</v>
      </c>
      <c r="M5201">
        <v>2</v>
      </c>
      <c r="N5201" t="str" cm="1">
        <f t="array" ref="N5201">_xlfn.IFS(M5201&lt;=2,"Small",M5201&lt;=5,"Medium",M5201&gt;5,"Large")</f>
        <v>Small</v>
      </c>
      <c r="O5201" s="50">
        <v>85</v>
      </c>
      <c r="P5201" s="67">
        <f t="shared" si="325"/>
        <v>0.03</v>
      </c>
      <c r="Q5201" s="52">
        <v>4.74</v>
      </c>
      <c r="R5201" s="52" t="str" cm="1">
        <f t="array" ref="R5201">_xlfn.IFS(ROUND(Q5201,0)=5,"Excellent",ROUND(Q5201,0)=4,"Good",ROUND(Q5201,0)=3,"Ok",ROUND(Q5201,0)&lt;3,"Bad")</f>
        <v>Excellent</v>
      </c>
      <c r="S5201">
        <v>19</v>
      </c>
      <c r="T5201" t="str">
        <f t="shared" si="326"/>
        <v>No</v>
      </c>
      <c r="U5201" s="65">
        <v>43696</v>
      </c>
      <c r="V5201" s="65">
        <v>43817</v>
      </c>
      <c r="W5201">
        <v>90</v>
      </c>
      <c r="X5201" t="str">
        <f t="shared" si="327"/>
        <v>Active</v>
      </c>
      <c r="Y5201" t="s">
        <v>15616</v>
      </c>
    </row>
    <row r="5202" spans="1:25" x14ac:dyDescent="0.25">
      <c r="A5202">
        <v>5201</v>
      </c>
      <c r="B5202" t="s">
        <v>15578</v>
      </c>
      <c r="C5202">
        <v>3984</v>
      </c>
      <c r="D5202" t="str">
        <f>VLOOKUP($C5202,Hosts!$A:$O,10,0)</f>
        <v>New York</v>
      </c>
      <c r="E5202" s="67">
        <f>INDEX(Hosts!$A:$O,MATCH(Places!$C5202,Hosts!$A:$A,0),MATCH(Places!E$1,Hosts!$1:$1,0))</f>
        <v>1</v>
      </c>
      <c r="F5202" s="67">
        <f>INDEX(Hosts!$A:$O,MATCH(Places!$C5202,Hosts!$A:$A,0),MATCH(Places!F$1,Hosts!$1:$1,0))</f>
        <v>0.86</v>
      </c>
      <c r="G5202" s="67" t="str">
        <f>INDEX(Hosts!$A:$O,MATCH(Places!$C5202,Hosts!$A:$A,0),MATCH(Places!G$1,Hosts!$1:$1,0))</f>
        <v>No</v>
      </c>
      <c r="H5202">
        <v>8</v>
      </c>
      <c r="I5202" t="str">
        <f>VLOOKUP($H5202,Neighborhoods!$A:$C,2,0)</f>
        <v>Brooklyn</v>
      </c>
      <c r="J5202" t="str">
        <f>VLOOKUP($H5202,Neighborhoods!$A:$C,3,0)</f>
        <v>Bushwick</v>
      </c>
      <c r="K5202" t="s">
        <v>11822</v>
      </c>
      <c r="L5202" t="str">
        <f t="shared" si="324"/>
        <v>No</v>
      </c>
      <c r="M5202">
        <v>16</v>
      </c>
      <c r="N5202" t="str" cm="1">
        <f t="array" ref="N5202">_xlfn.IFS(M5202&lt;=2,"Small",M5202&lt;=5,"Medium",M5202&gt;5,"Large")</f>
        <v>Large</v>
      </c>
      <c r="O5202" s="50">
        <v>207</v>
      </c>
      <c r="P5202" s="67">
        <f t="shared" si="325"/>
        <v>0.04</v>
      </c>
      <c r="Q5202" s="52">
        <v>4.5</v>
      </c>
      <c r="R5202" s="52" t="str" cm="1">
        <f t="array" ref="R5202">_xlfn.IFS(ROUND(Q5202,0)=5,"Excellent",ROUND(Q5202,0)=4,"Good",ROUND(Q5202,0)=3,"Ok",ROUND(Q5202,0)&lt;3,"Bad")</f>
        <v>Excellent</v>
      </c>
      <c r="S5202">
        <v>6</v>
      </c>
      <c r="T5202" t="str">
        <f t="shared" si="326"/>
        <v>No</v>
      </c>
      <c r="U5202" s="65">
        <v>43799</v>
      </c>
      <c r="V5202" s="65">
        <v>43906</v>
      </c>
      <c r="W5202">
        <v>346</v>
      </c>
      <c r="X5202" t="str">
        <f t="shared" si="327"/>
        <v>Active</v>
      </c>
      <c r="Y5202" t="s">
        <v>15615</v>
      </c>
    </row>
    <row r="5203" spans="1:25" x14ac:dyDescent="0.25">
      <c r="A5203">
        <v>5202</v>
      </c>
      <c r="B5203" t="s">
        <v>14208</v>
      </c>
      <c r="C5203">
        <v>3761</v>
      </c>
      <c r="D5203" t="str">
        <f>VLOOKUP($C5203,Hosts!$A:$O,10,0)</f>
        <v>New York</v>
      </c>
      <c r="E5203" s="67">
        <f>INDEX(Hosts!$A:$O,MATCH(Places!$C5203,Hosts!$A:$A,0),MATCH(Places!E$1,Hosts!$1:$1,0))</f>
        <v>1</v>
      </c>
      <c r="F5203" s="67">
        <f>INDEX(Hosts!$A:$O,MATCH(Places!$C5203,Hosts!$A:$A,0),MATCH(Places!F$1,Hosts!$1:$1,0))</f>
        <v>0.96</v>
      </c>
      <c r="G5203" s="67" t="str">
        <f>INDEX(Hosts!$A:$O,MATCH(Places!$C5203,Hosts!$A:$A,0),MATCH(Places!G$1,Hosts!$1:$1,0))</f>
        <v>No</v>
      </c>
      <c r="H5203">
        <v>23</v>
      </c>
      <c r="I5203" t="str">
        <f>VLOOKUP($H5203,Neighborhoods!$A:$C,2,0)</f>
        <v>Queens</v>
      </c>
      <c r="J5203" t="str">
        <f>VLOOKUP($H5203,Neighborhoods!$A:$C,3,0)</f>
        <v>Jamaica</v>
      </c>
      <c r="K5203" t="s">
        <v>1</v>
      </c>
      <c r="L5203" t="str">
        <f t="shared" si="324"/>
        <v>Yes</v>
      </c>
      <c r="M5203">
        <v>1</v>
      </c>
      <c r="N5203" t="str" cm="1">
        <f t="array" ref="N5203">_xlfn.IFS(M5203&lt;=2,"Small",M5203&lt;=5,"Medium",M5203&gt;5,"Large")</f>
        <v>Small</v>
      </c>
      <c r="O5203" s="50">
        <v>35</v>
      </c>
      <c r="P5203" s="67">
        <f t="shared" si="325"/>
        <v>0.03</v>
      </c>
      <c r="Q5203" s="52">
        <v>4.76</v>
      </c>
      <c r="R5203" s="52" t="str" cm="1">
        <f t="array" ref="R5203">_xlfn.IFS(ROUND(Q5203,0)=5,"Excellent",ROUND(Q5203,0)=4,"Good",ROUND(Q5203,0)=3,"Ok",ROUND(Q5203,0)&lt;3,"Bad")</f>
        <v>Excellent</v>
      </c>
      <c r="S5203">
        <v>115</v>
      </c>
      <c r="T5203" t="str">
        <f t="shared" si="326"/>
        <v>No</v>
      </c>
      <c r="U5203" s="65">
        <v>43697</v>
      </c>
      <c r="V5203" s="65">
        <v>44044</v>
      </c>
      <c r="W5203">
        <v>175</v>
      </c>
      <c r="X5203" t="str">
        <f t="shared" si="327"/>
        <v>Active</v>
      </c>
      <c r="Y5203" t="s">
        <v>15615</v>
      </c>
    </row>
    <row r="5204" spans="1:25" x14ac:dyDescent="0.25">
      <c r="A5204">
        <v>5203</v>
      </c>
      <c r="B5204" t="s">
        <v>14090</v>
      </c>
      <c r="C5204">
        <v>392</v>
      </c>
      <c r="D5204" t="str">
        <f>VLOOKUP($C5204,Hosts!$A:$O,10,0)</f>
        <v>New York</v>
      </c>
      <c r="E5204" s="67">
        <f>INDEX(Hosts!$A:$O,MATCH(Places!$C5204,Hosts!$A:$A,0),MATCH(Places!E$1,Hosts!$1:$1,0))</f>
        <v>1</v>
      </c>
      <c r="F5204" s="67">
        <f>INDEX(Hosts!$A:$O,MATCH(Places!$C5204,Hosts!$A:$A,0),MATCH(Places!F$1,Hosts!$1:$1,0))</f>
        <v>0.75</v>
      </c>
      <c r="G5204" s="67" t="str">
        <f>INDEX(Hosts!$A:$O,MATCH(Places!$C5204,Hosts!$A:$A,0),MATCH(Places!G$1,Hosts!$1:$1,0))</f>
        <v>No</v>
      </c>
      <c r="H5204">
        <v>19</v>
      </c>
      <c r="I5204" t="str">
        <f>VLOOKUP($H5204,Neighborhoods!$A:$C,2,0)</f>
        <v>Manhattan</v>
      </c>
      <c r="J5204" t="str">
        <f>VLOOKUP($H5204,Neighborhoods!$A:$C,3,0)</f>
        <v>Upper East Side</v>
      </c>
      <c r="K5204" t="s">
        <v>11822</v>
      </c>
      <c r="L5204" t="str">
        <f t="shared" si="324"/>
        <v>No</v>
      </c>
      <c r="M5204">
        <v>2</v>
      </c>
      <c r="N5204" t="str" cm="1">
        <f t="array" ref="N5204">_xlfn.IFS(M5204&lt;=2,"Small",M5204&lt;=5,"Medium",M5204&gt;5,"Large")</f>
        <v>Small</v>
      </c>
      <c r="O5204" s="50">
        <v>125</v>
      </c>
      <c r="P5204" s="67">
        <f t="shared" si="325"/>
        <v>0.03</v>
      </c>
      <c r="Q5204" s="52">
        <v>4.88</v>
      </c>
      <c r="R5204" s="52" t="str" cm="1">
        <f t="array" ref="R5204">_xlfn.IFS(ROUND(Q5204,0)=5,"Excellent",ROUND(Q5204,0)=4,"Good",ROUND(Q5204,0)=3,"Ok",ROUND(Q5204,0)&lt;3,"Bad")</f>
        <v>Excellent</v>
      </c>
      <c r="S5204">
        <v>8</v>
      </c>
      <c r="T5204" t="str">
        <f t="shared" si="326"/>
        <v>No</v>
      </c>
      <c r="U5204" s="65">
        <v>43710</v>
      </c>
      <c r="V5204" s="65">
        <v>43832</v>
      </c>
      <c r="W5204">
        <v>47</v>
      </c>
      <c r="X5204" t="str">
        <f t="shared" si="327"/>
        <v>Active</v>
      </c>
      <c r="Y5204" t="s">
        <v>15615</v>
      </c>
    </row>
    <row r="5205" spans="1:25" x14ac:dyDescent="0.25">
      <c r="A5205">
        <v>5204</v>
      </c>
      <c r="B5205" t="s">
        <v>14459</v>
      </c>
      <c r="C5205">
        <v>3985</v>
      </c>
      <c r="D5205" t="str">
        <f>VLOOKUP($C5205,Hosts!$A:$O,10,0)</f>
        <v>New York</v>
      </c>
      <c r="E5205" s="67">
        <f>INDEX(Hosts!$A:$O,MATCH(Places!$C5205,Hosts!$A:$A,0),MATCH(Places!E$1,Hosts!$1:$1,0))</f>
        <v>1</v>
      </c>
      <c r="F5205" s="67">
        <f>INDEX(Hosts!$A:$O,MATCH(Places!$C5205,Hosts!$A:$A,0),MATCH(Places!F$1,Hosts!$1:$1,0))</f>
        <v>0.97</v>
      </c>
      <c r="G5205" s="67" t="str">
        <f>INDEX(Hosts!$A:$O,MATCH(Places!$C5205,Hosts!$A:$A,0),MATCH(Places!G$1,Hosts!$1:$1,0))</f>
        <v>Yes</v>
      </c>
      <c r="H5205">
        <v>8</v>
      </c>
      <c r="I5205" t="str">
        <f>VLOOKUP($H5205,Neighborhoods!$A:$C,2,0)</f>
        <v>Brooklyn</v>
      </c>
      <c r="J5205" t="str">
        <f>VLOOKUP($H5205,Neighborhoods!$A:$C,3,0)</f>
        <v>Bushwick</v>
      </c>
      <c r="K5205" t="s">
        <v>1</v>
      </c>
      <c r="L5205" t="str">
        <f t="shared" si="324"/>
        <v>Yes</v>
      </c>
      <c r="M5205">
        <v>2</v>
      </c>
      <c r="N5205" t="str" cm="1">
        <f t="array" ref="N5205">_xlfn.IFS(M5205&lt;=2,"Small",M5205&lt;=5,"Medium",M5205&gt;5,"Large")</f>
        <v>Small</v>
      </c>
      <c r="O5205" s="50">
        <v>48</v>
      </c>
      <c r="P5205" s="67">
        <f t="shared" si="325"/>
        <v>0.03</v>
      </c>
      <c r="Q5205" s="52">
        <v>4.8899999999999997</v>
      </c>
      <c r="R5205" s="52" t="str" cm="1">
        <f t="array" ref="R5205">_xlfn.IFS(ROUND(Q5205,0)=5,"Excellent",ROUND(Q5205,0)=4,"Good",ROUND(Q5205,0)=3,"Ok",ROUND(Q5205,0)&lt;3,"Bad")</f>
        <v>Excellent</v>
      </c>
      <c r="S5205">
        <v>76</v>
      </c>
      <c r="T5205" t="str">
        <f t="shared" si="326"/>
        <v>No</v>
      </c>
      <c r="U5205" s="65">
        <v>43698</v>
      </c>
      <c r="V5205" s="65">
        <v>44045</v>
      </c>
      <c r="W5205">
        <v>16</v>
      </c>
      <c r="X5205" t="str">
        <f t="shared" si="327"/>
        <v>Active</v>
      </c>
      <c r="Y5205" t="s">
        <v>15616</v>
      </c>
    </row>
    <row r="5206" spans="1:25" x14ac:dyDescent="0.25">
      <c r="A5206">
        <v>5205</v>
      </c>
      <c r="B5206" t="s">
        <v>13895</v>
      </c>
      <c r="C5206">
        <v>3984</v>
      </c>
      <c r="D5206" t="str">
        <f>VLOOKUP($C5206,Hosts!$A:$O,10,0)</f>
        <v>New York</v>
      </c>
      <c r="E5206" s="67">
        <f>INDEX(Hosts!$A:$O,MATCH(Places!$C5206,Hosts!$A:$A,0),MATCH(Places!E$1,Hosts!$1:$1,0))</f>
        <v>1</v>
      </c>
      <c r="F5206" s="67">
        <f>INDEX(Hosts!$A:$O,MATCH(Places!$C5206,Hosts!$A:$A,0),MATCH(Places!F$1,Hosts!$1:$1,0))</f>
        <v>0.86</v>
      </c>
      <c r="G5206" s="67" t="str">
        <f>INDEX(Hosts!$A:$O,MATCH(Places!$C5206,Hosts!$A:$A,0),MATCH(Places!G$1,Hosts!$1:$1,0))</f>
        <v>No</v>
      </c>
      <c r="H5206">
        <v>8</v>
      </c>
      <c r="I5206" t="str">
        <f>VLOOKUP($H5206,Neighborhoods!$A:$C,2,0)</f>
        <v>Brooklyn</v>
      </c>
      <c r="J5206" t="str">
        <f>VLOOKUP($H5206,Neighborhoods!$A:$C,3,0)</f>
        <v>Bushwick</v>
      </c>
      <c r="K5206" t="s">
        <v>11822</v>
      </c>
      <c r="L5206" t="str">
        <f t="shared" si="324"/>
        <v>No</v>
      </c>
      <c r="M5206">
        <v>12</v>
      </c>
      <c r="N5206" t="str" cm="1">
        <f t="array" ref="N5206">_xlfn.IFS(M5206&lt;=2,"Small",M5206&lt;=5,"Medium",M5206&gt;5,"Large")</f>
        <v>Large</v>
      </c>
      <c r="O5206" s="50">
        <v>108</v>
      </c>
      <c r="P5206" s="67">
        <f t="shared" si="325"/>
        <v>0.03</v>
      </c>
      <c r="Q5206" s="52">
        <v>4.82</v>
      </c>
      <c r="R5206" s="52" t="str" cm="1">
        <f t="array" ref="R5206">_xlfn.IFS(ROUND(Q5206,0)=5,"Excellent",ROUND(Q5206,0)=4,"Good",ROUND(Q5206,0)=3,"Ok",ROUND(Q5206,0)&lt;3,"Bad")</f>
        <v>Excellent</v>
      </c>
      <c r="S5206">
        <v>11</v>
      </c>
      <c r="T5206" t="str">
        <f t="shared" si="326"/>
        <v>No</v>
      </c>
      <c r="U5206" s="65">
        <v>43702</v>
      </c>
      <c r="V5206" s="65">
        <v>43898</v>
      </c>
      <c r="W5206">
        <v>357</v>
      </c>
      <c r="X5206" t="str">
        <f t="shared" si="327"/>
        <v>Active</v>
      </c>
      <c r="Y5206" t="s">
        <v>15615</v>
      </c>
    </row>
    <row r="5207" spans="1:25" x14ac:dyDescent="0.25">
      <c r="A5207">
        <v>5206</v>
      </c>
      <c r="B5207" t="s">
        <v>15496</v>
      </c>
      <c r="C5207">
        <v>3984</v>
      </c>
      <c r="D5207" t="str">
        <f>VLOOKUP($C5207,Hosts!$A:$O,10,0)</f>
        <v>New York</v>
      </c>
      <c r="E5207" s="67">
        <f>INDEX(Hosts!$A:$O,MATCH(Places!$C5207,Hosts!$A:$A,0),MATCH(Places!E$1,Hosts!$1:$1,0))</f>
        <v>1</v>
      </c>
      <c r="F5207" s="67">
        <f>INDEX(Hosts!$A:$O,MATCH(Places!$C5207,Hosts!$A:$A,0),MATCH(Places!F$1,Hosts!$1:$1,0))</f>
        <v>0.86</v>
      </c>
      <c r="G5207" s="67" t="str">
        <f>INDEX(Hosts!$A:$O,MATCH(Places!$C5207,Hosts!$A:$A,0),MATCH(Places!G$1,Hosts!$1:$1,0))</f>
        <v>No</v>
      </c>
      <c r="H5207">
        <v>8</v>
      </c>
      <c r="I5207" t="str">
        <f>VLOOKUP($H5207,Neighborhoods!$A:$C,2,0)</f>
        <v>Brooklyn</v>
      </c>
      <c r="J5207" t="str">
        <f>VLOOKUP($H5207,Neighborhoods!$A:$C,3,0)</f>
        <v>Bushwick</v>
      </c>
      <c r="K5207" t="s">
        <v>11822</v>
      </c>
      <c r="L5207" t="str">
        <f t="shared" si="324"/>
        <v>No</v>
      </c>
      <c r="M5207">
        <v>11</v>
      </c>
      <c r="N5207" t="str" cm="1">
        <f t="array" ref="N5207">_xlfn.IFS(M5207&lt;=2,"Small",M5207&lt;=5,"Medium",M5207&gt;5,"Large")</f>
        <v>Large</v>
      </c>
      <c r="O5207" s="50">
        <v>99</v>
      </c>
      <c r="P5207" s="67">
        <f t="shared" si="325"/>
        <v>0.03</v>
      </c>
      <c r="Q5207" s="52">
        <v>4.75</v>
      </c>
      <c r="R5207" s="52" t="str" cm="1">
        <f t="array" ref="R5207">_xlfn.IFS(ROUND(Q5207,0)=5,"Excellent",ROUND(Q5207,0)=4,"Good",ROUND(Q5207,0)=3,"Ok",ROUND(Q5207,0)&lt;3,"Bad")</f>
        <v>Excellent</v>
      </c>
      <c r="S5207">
        <v>12</v>
      </c>
      <c r="T5207" t="str">
        <f t="shared" si="326"/>
        <v>No</v>
      </c>
      <c r="U5207" s="65">
        <v>43711</v>
      </c>
      <c r="V5207" s="65">
        <v>44043</v>
      </c>
      <c r="W5207">
        <v>346</v>
      </c>
      <c r="X5207" t="str">
        <f t="shared" si="327"/>
        <v>Active</v>
      </c>
      <c r="Y5207" t="s">
        <v>15615</v>
      </c>
    </row>
    <row r="5208" spans="1:25" x14ac:dyDescent="0.25">
      <c r="A5208">
        <v>5207</v>
      </c>
      <c r="B5208" t="s">
        <v>13666</v>
      </c>
      <c r="C5208">
        <v>3402</v>
      </c>
      <c r="D5208" t="str">
        <f>VLOOKUP($C5208,Hosts!$A:$O,10,0)</f>
        <v>New York</v>
      </c>
      <c r="E5208" s="67">
        <f>INDEX(Hosts!$A:$O,MATCH(Places!$C5208,Hosts!$A:$A,0),MATCH(Places!E$1,Hosts!$1:$1,0))</f>
        <v>1</v>
      </c>
      <c r="F5208" s="67">
        <f>INDEX(Hosts!$A:$O,MATCH(Places!$C5208,Hosts!$A:$A,0),MATCH(Places!F$1,Hosts!$1:$1,0))</f>
        <v>0.97</v>
      </c>
      <c r="G5208" s="67" t="str">
        <f>INDEX(Hosts!$A:$O,MATCH(Places!$C5208,Hosts!$A:$A,0),MATCH(Places!G$1,Hosts!$1:$1,0))</f>
        <v>Yes</v>
      </c>
      <c r="H5208">
        <v>12</v>
      </c>
      <c r="I5208" t="str">
        <f>VLOOKUP($H5208,Neighborhoods!$A:$C,2,0)</f>
        <v>Brooklyn</v>
      </c>
      <c r="J5208" t="str">
        <f>VLOOKUP($H5208,Neighborhoods!$A:$C,3,0)</f>
        <v>Williamsburg</v>
      </c>
      <c r="K5208" t="s">
        <v>11822</v>
      </c>
      <c r="L5208" t="str">
        <f t="shared" si="324"/>
        <v>No</v>
      </c>
      <c r="M5208">
        <v>3</v>
      </c>
      <c r="N5208" t="str" cm="1">
        <f t="array" ref="N5208">_xlfn.IFS(M5208&lt;=2,"Small",M5208&lt;=5,"Medium",M5208&gt;5,"Large")</f>
        <v>Medium</v>
      </c>
      <c r="O5208" s="50">
        <v>137</v>
      </c>
      <c r="P5208" s="67">
        <f t="shared" si="325"/>
        <v>0.03</v>
      </c>
      <c r="Q5208" s="52">
        <v>4.92</v>
      </c>
      <c r="R5208" s="52" t="str" cm="1">
        <f t="array" ref="R5208">_xlfn.IFS(ROUND(Q5208,0)=5,"Excellent",ROUND(Q5208,0)=4,"Good",ROUND(Q5208,0)=3,"Ok",ROUND(Q5208,0)&lt;3,"Bad")</f>
        <v>Excellent</v>
      </c>
      <c r="S5208">
        <v>108</v>
      </c>
      <c r="T5208" t="str">
        <f t="shared" si="326"/>
        <v>Yes</v>
      </c>
      <c r="U5208" s="65">
        <v>43699</v>
      </c>
      <c r="V5208" s="65">
        <v>44049</v>
      </c>
      <c r="W5208">
        <v>173</v>
      </c>
      <c r="X5208" t="str">
        <f t="shared" si="327"/>
        <v>Active</v>
      </c>
      <c r="Y5208" t="s">
        <v>15615</v>
      </c>
    </row>
    <row r="5209" spans="1:25" x14ac:dyDescent="0.25">
      <c r="A5209">
        <v>5208</v>
      </c>
      <c r="B5209" t="s">
        <v>14779</v>
      </c>
      <c r="C5209">
        <v>1376</v>
      </c>
      <c r="D5209" t="str">
        <f>VLOOKUP($C5209,Hosts!$A:$O,10,0)</f>
        <v>New York</v>
      </c>
      <c r="E5209" s="67">
        <f>INDEX(Hosts!$A:$O,MATCH(Places!$C5209,Hosts!$A:$A,0),MATCH(Places!E$1,Hosts!$1:$1,0))</f>
        <v>1</v>
      </c>
      <c r="F5209" s="67">
        <f>INDEX(Hosts!$A:$O,MATCH(Places!$C5209,Hosts!$A:$A,0),MATCH(Places!F$1,Hosts!$1:$1,0))</f>
        <v>0.62</v>
      </c>
      <c r="G5209" s="67" t="str">
        <f>INDEX(Hosts!$A:$O,MATCH(Places!$C5209,Hosts!$A:$A,0),MATCH(Places!G$1,Hosts!$1:$1,0))</f>
        <v>No</v>
      </c>
      <c r="H5209">
        <v>20</v>
      </c>
      <c r="I5209" t="str">
        <f>VLOOKUP($H5209,Neighborhoods!$A:$C,2,0)</f>
        <v>Manhattan</v>
      </c>
      <c r="J5209" t="str">
        <f>VLOOKUP($H5209,Neighborhoods!$A:$C,3,0)</f>
        <v>Upper West Side</v>
      </c>
      <c r="K5209" t="s">
        <v>11822</v>
      </c>
      <c r="L5209" t="str">
        <f t="shared" si="324"/>
        <v>No</v>
      </c>
      <c r="M5209">
        <v>4</v>
      </c>
      <c r="N5209" t="str" cm="1">
        <f t="array" ref="N5209">_xlfn.IFS(M5209&lt;=2,"Small",M5209&lt;=5,"Medium",M5209&gt;5,"Large")</f>
        <v>Medium</v>
      </c>
      <c r="O5209" s="50">
        <v>129</v>
      </c>
      <c r="P5209" s="67">
        <f t="shared" si="325"/>
        <v>0.03</v>
      </c>
      <c r="Q5209" s="52">
        <v>4.8</v>
      </c>
      <c r="R5209" s="52" t="str" cm="1">
        <f t="array" ref="R5209">_xlfn.IFS(ROUND(Q5209,0)=5,"Excellent",ROUND(Q5209,0)=4,"Good",ROUND(Q5209,0)=3,"Ok",ROUND(Q5209,0)&lt;3,"Bad")</f>
        <v>Excellent</v>
      </c>
      <c r="S5209">
        <v>5</v>
      </c>
      <c r="T5209" t="str">
        <f t="shared" si="326"/>
        <v>No</v>
      </c>
      <c r="U5209" s="65">
        <v>43775</v>
      </c>
      <c r="V5209" s="65">
        <v>44043</v>
      </c>
      <c r="W5209">
        <v>229</v>
      </c>
      <c r="X5209" t="str">
        <f t="shared" si="327"/>
        <v>Active</v>
      </c>
      <c r="Y5209" t="s">
        <v>15615</v>
      </c>
    </row>
    <row r="5210" spans="1:25" x14ac:dyDescent="0.25">
      <c r="A5210">
        <v>5209</v>
      </c>
      <c r="B5210" t="s">
        <v>14801</v>
      </c>
      <c r="C5210">
        <v>3832</v>
      </c>
      <c r="D5210" t="str">
        <f>VLOOKUP($C5210,Hosts!$A:$O,10,0)</f>
        <v>New York</v>
      </c>
      <c r="E5210" s="67">
        <f>INDEX(Hosts!$A:$O,MATCH(Places!$C5210,Hosts!$A:$A,0),MATCH(Places!E$1,Hosts!$1:$1,0))</f>
        <v>0.88</v>
      </c>
      <c r="F5210" s="67">
        <f>INDEX(Hosts!$A:$O,MATCH(Places!$C5210,Hosts!$A:$A,0),MATCH(Places!F$1,Hosts!$1:$1,0))</f>
        <v>1</v>
      </c>
      <c r="G5210" s="67" t="str">
        <f>INDEX(Hosts!$A:$O,MATCH(Places!$C5210,Hosts!$A:$A,0),MATCH(Places!G$1,Hosts!$1:$1,0))</f>
        <v>No</v>
      </c>
      <c r="H5210">
        <v>11</v>
      </c>
      <c r="I5210" t="str">
        <f>VLOOKUP($H5210,Neighborhoods!$A:$C,2,0)</f>
        <v>Brooklyn</v>
      </c>
      <c r="J5210" t="str">
        <f>VLOOKUP($H5210,Neighborhoods!$A:$C,3,0)</f>
        <v>Greenpoint</v>
      </c>
      <c r="K5210" t="s">
        <v>11822</v>
      </c>
      <c r="L5210" t="str">
        <f t="shared" si="324"/>
        <v>No</v>
      </c>
      <c r="M5210">
        <v>6</v>
      </c>
      <c r="N5210" t="str" cm="1">
        <f t="array" ref="N5210">_xlfn.IFS(M5210&lt;=2,"Small",M5210&lt;=5,"Medium",M5210&gt;5,"Large")</f>
        <v>Large</v>
      </c>
      <c r="O5210" s="50">
        <v>263</v>
      </c>
      <c r="P5210" s="67">
        <f t="shared" si="325"/>
        <v>0.04</v>
      </c>
      <c r="Q5210" s="52">
        <v>4.92</v>
      </c>
      <c r="R5210" s="52" t="str" cm="1">
        <f t="array" ref="R5210">_xlfn.IFS(ROUND(Q5210,0)=5,"Excellent",ROUND(Q5210,0)=4,"Good",ROUND(Q5210,0)=3,"Ok",ROUND(Q5210,0)&lt;3,"Bad")</f>
        <v>Excellent</v>
      </c>
      <c r="S5210">
        <v>25</v>
      </c>
      <c r="T5210" t="str">
        <f t="shared" si="326"/>
        <v>No</v>
      </c>
      <c r="U5210" s="65">
        <v>43716</v>
      </c>
      <c r="V5210" s="65">
        <v>44033</v>
      </c>
      <c r="W5210">
        <v>262</v>
      </c>
      <c r="X5210" t="str">
        <f t="shared" si="327"/>
        <v>Active</v>
      </c>
      <c r="Y5210" t="s">
        <v>15616</v>
      </c>
    </row>
    <row r="5211" spans="1:25" x14ac:dyDescent="0.25">
      <c r="A5211">
        <v>5210</v>
      </c>
      <c r="B5211" t="s">
        <v>14368</v>
      </c>
      <c r="C5211">
        <v>1701</v>
      </c>
      <c r="D5211" t="str">
        <f>VLOOKUP($C5211,Hosts!$A:$O,10,0)</f>
        <v>New York</v>
      </c>
      <c r="E5211" s="67">
        <f>INDEX(Hosts!$A:$O,MATCH(Places!$C5211,Hosts!$A:$A,0),MATCH(Places!E$1,Hosts!$1:$1,0))</f>
        <v>1</v>
      </c>
      <c r="F5211" s="67">
        <f>INDEX(Hosts!$A:$O,MATCH(Places!$C5211,Hosts!$A:$A,0),MATCH(Places!F$1,Hosts!$1:$1,0))</f>
        <v>0.97</v>
      </c>
      <c r="G5211" s="67" t="str">
        <f>INDEX(Hosts!$A:$O,MATCH(Places!$C5211,Hosts!$A:$A,0),MATCH(Places!G$1,Hosts!$1:$1,0))</f>
        <v>Yes</v>
      </c>
      <c r="H5211">
        <v>21</v>
      </c>
      <c r="I5211" t="str">
        <f>VLOOKUP($H5211,Neighborhoods!$A:$C,2,0)</f>
        <v>Queens</v>
      </c>
      <c r="J5211" t="str">
        <f>VLOOKUP($H5211,Neighborhoods!$A:$C,3,0)</f>
        <v>Astoria</v>
      </c>
      <c r="K5211" t="s">
        <v>1</v>
      </c>
      <c r="L5211" t="str">
        <f t="shared" si="324"/>
        <v>Yes</v>
      </c>
      <c r="M5211">
        <v>1</v>
      </c>
      <c r="N5211" t="str" cm="1">
        <f t="array" ref="N5211">_xlfn.IFS(M5211&lt;=2,"Small",M5211&lt;=5,"Medium",M5211&gt;5,"Large")</f>
        <v>Small</v>
      </c>
      <c r="O5211" s="50">
        <v>34</v>
      </c>
      <c r="P5211" s="67">
        <f t="shared" si="325"/>
        <v>0.03</v>
      </c>
      <c r="Q5211" s="52">
        <v>5</v>
      </c>
      <c r="R5211" s="52" t="str" cm="1">
        <f t="array" ref="R5211">_xlfn.IFS(ROUND(Q5211,0)=5,"Excellent",ROUND(Q5211,0)=4,"Good",ROUND(Q5211,0)=3,"Ok",ROUND(Q5211,0)&lt;3,"Bad")</f>
        <v>Excellent</v>
      </c>
      <c r="S5211">
        <v>28</v>
      </c>
      <c r="T5211" t="str">
        <f t="shared" si="326"/>
        <v>No</v>
      </c>
      <c r="U5211" s="65">
        <v>43721</v>
      </c>
      <c r="V5211" s="65">
        <v>44051</v>
      </c>
      <c r="W5211">
        <v>138</v>
      </c>
      <c r="X5211" t="str">
        <f t="shared" si="327"/>
        <v>Active</v>
      </c>
      <c r="Y5211" t="s">
        <v>15616</v>
      </c>
    </row>
    <row r="5212" spans="1:25" x14ac:dyDescent="0.25">
      <c r="A5212">
        <v>5211</v>
      </c>
      <c r="B5212" t="s">
        <v>15058</v>
      </c>
      <c r="C5212">
        <v>1610</v>
      </c>
      <c r="D5212" t="str">
        <f>VLOOKUP($C5212,Hosts!$A:$O,10,0)</f>
        <v>New York</v>
      </c>
      <c r="E5212" s="67">
        <f>INDEX(Hosts!$A:$O,MATCH(Places!$C5212,Hosts!$A:$A,0),MATCH(Places!E$1,Hosts!$1:$1,0))</f>
        <v>1</v>
      </c>
      <c r="F5212" s="67">
        <f>INDEX(Hosts!$A:$O,MATCH(Places!$C5212,Hosts!$A:$A,0),MATCH(Places!F$1,Hosts!$1:$1,0))</f>
        <v>0.8</v>
      </c>
      <c r="G5212" s="67" t="str">
        <f>INDEX(Hosts!$A:$O,MATCH(Places!$C5212,Hosts!$A:$A,0),MATCH(Places!G$1,Hosts!$1:$1,0))</f>
        <v>No</v>
      </c>
      <c r="H5212">
        <v>12</v>
      </c>
      <c r="I5212" t="str">
        <f>VLOOKUP($H5212,Neighborhoods!$A:$C,2,0)</f>
        <v>Brooklyn</v>
      </c>
      <c r="J5212" t="str">
        <f>VLOOKUP($H5212,Neighborhoods!$A:$C,3,0)</f>
        <v>Williamsburg</v>
      </c>
      <c r="K5212" t="s">
        <v>11822</v>
      </c>
      <c r="L5212" t="str">
        <f t="shared" si="324"/>
        <v>No</v>
      </c>
      <c r="M5212">
        <v>4</v>
      </c>
      <c r="N5212" t="str" cm="1">
        <f t="array" ref="N5212">_xlfn.IFS(M5212&lt;=2,"Small",M5212&lt;=5,"Medium",M5212&gt;5,"Large")</f>
        <v>Medium</v>
      </c>
      <c r="O5212" s="50">
        <v>300</v>
      </c>
      <c r="P5212" s="67">
        <f t="shared" si="325"/>
        <v>0.04</v>
      </c>
      <c r="Q5212" s="52">
        <v>5</v>
      </c>
      <c r="R5212" s="52" t="str" cm="1">
        <f t="array" ref="R5212">_xlfn.IFS(ROUND(Q5212,0)=5,"Excellent",ROUND(Q5212,0)=4,"Good",ROUND(Q5212,0)=3,"Ok",ROUND(Q5212,0)&lt;3,"Bad")</f>
        <v>Excellent</v>
      </c>
      <c r="S5212">
        <v>6</v>
      </c>
      <c r="T5212" t="str">
        <f t="shared" si="326"/>
        <v>No</v>
      </c>
      <c r="U5212" s="65">
        <v>43744</v>
      </c>
      <c r="V5212" s="65">
        <v>44017</v>
      </c>
      <c r="W5212">
        <v>71</v>
      </c>
      <c r="X5212" t="str">
        <f t="shared" si="327"/>
        <v>Active</v>
      </c>
      <c r="Y5212" t="s">
        <v>15615</v>
      </c>
    </row>
    <row r="5213" spans="1:25" x14ac:dyDescent="0.25">
      <c r="A5213">
        <v>5212</v>
      </c>
      <c r="B5213" t="s">
        <v>13849</v>
      </c>
      <c r="C5213">
        <v>360</v>
      </c>
      <c r="D5213" t="str">
        <f>VLOOKUP($C5213,Hosts!$A:$O,10,0)</f>
        <v>New York</v>
      </c>
      <c r="E5213" s="67">
        <f>INDEX(Hosts!$A:$O,MATCH(Places!$C5213,Hosts!$A:$A,0),MATCH(Places!E$1,Hosts!$1:$1,0))</f>
        <v>0.4</v>
      </c>
      <c r="F5213" s="67">
        <f>INDEX(Hosts!$A:$O,MATCH(Places!$C5213,Hosts!$A:$A,0),MATCH(Places!F$1,Hosts!$1:$1,0))</f>
        <v>0.75</v>
      </c>
      <c r="G5213" s="67" t="str">
        <f>INDEX(Hosts!$A:$O,MATCH(Places!$C5213,Hosts!$A:$A,0),MATCH(Places!G$1,Hosts!$1:$1,0))</f>
        <v>Yes</v>
      </c>
      <c r="H5213">
        <v>16</v>
      </c>
      <c r="I5213" t="str">
        <f>VLOOKUP($H5213,Neighborhoods!$A:$C,2,0)</f>
        <v>Manhattan</v>
      </c>
      <c r="J5213" t="str">
        <f>VLOOKUP($H5213,Neighborhoods!$A:$C,3,0)</f>
        <v>Harlem</v>
      </c>
      <c r="K5213" t="s">
        <v>1</v>
      </c>
      <c r="L5213" t="str">
        <f t="shared" si="324"/>
        <v>Yes</v>
      </c>
      <c r="M5213">
        <v>2</v>
      </c>
      <c r="N5213" t="str" cm="1">
        <f t="array" ref="N5213">_xlfn.IFS(M5213&lt;=2,"Small",M5213&lt;=5,"Medium",M5213&gt;5,"Large")</f>
        <v>Small</v>
      </c>
      <c r="O5213" s="50">
        <v>70</v>
      </c>
      <c r="P5213" s="67">
        <f t="shared" si="325"/>
        <v>0.03</v>
      </c>
      <c r="Q5213" s="52">
        <v>4.67</v>
      </c>
      <c r="R5213" s="52" t="str" cm="1">
        <f t="array" ref="R5213">_xlfn.IFS(ROUND(Q5213,0)=5,"Excellent",ROUND(Q5213,0)=4,"Good",ROUND(Q5213,0)=3,"Ok",ROUND(Q5213,0)&lt;3,"Bad")</f>
        <v>Excellent</v>
      </c>
      <c r="S5213">
        <v>3</v>
      </c>
      <c r="T5213" t="str">
        <f t="shared" si="326"/>
        <v>No</v>
      </c>
      <c r="U5213" s="65">
        <v>43715</v>
      </c>
      <c r="V5213" s="65">
        <v>43728</v>
      </c>
      <c r="W5213">
        <v>180</v>
      </c>
      <c r="X5213" t="str">
        <f t="shared" si="327"/>
        <v>Active</v>
      </c>
      <c r="Y5213" t="s">
        <v>15616</v>
      </c>
    </row>
    <row r="5214" spans="1:25" x14ac:dyDescent="0.25">
      <c r="A5214">
        <v>5213</v>
      </c>
      <c r="B5214" t="s">
        <v>14080</v>
      </c>
      <c r="C5214">
        <v>3944</v>
      </c>
      <c r="D5214" t="str">
        <f>VLOOKUP($C5214,Hosts!$A:$O,10,0)</f>
        <v>New York</v>
      </c>
      <c r="E5214" s="67">
        <f>INDEX(Hosts!$A:$O,MATCH(Places!$C5214,Hosts!$A:$A,0),MATCH(Places!E$1,Hosts!$1:$1,0))</f>
        <v>0.64</v>
      </c>
      <c r="F5214" s="67">
        <f>INDEX(Hosts!$A:$O,MATCH(Places!$C5214,Hosts!$A:$A,0),MATCH(Places!F$1,Hosts!$1:$1,0))</f>
        <v>0.85</v>
      </c>
      <c r="G5214" s="67" t="str">
        <f>INDEX(Hosts!$A:$O,MATCH(Places!$C5214,Hosts!$A:$A,0),MATCH(Places!G$1,Hosts!$1:$1,0))</f>
        <v>No</v>
      </c>
      <c r="H5214">
        <v>7</v>
      </c>
      <c r="I5214" t="str">
        <f>VLOOKUP($H5214,Neighborhoods!$A:$C,2,0)</f>
        <v>Brooklyn</v>
      </c>
      <c r="J5214" t="str">
        <f>VLOOKUP($H5214,Neighborhoods!$A:$C,3,0)</f>
        <v>Bedford-Stuyvesant</v>
      </c>
      <c r="K5214" t="s">
        <v>1</v>
      </c>
      <c r="L5214" t="str">
        <f t="shared" si="324"/>
        <v>Yes</v>
      </c>
      <c r="M5214">
        <v>3</v>
      </c>
      <c r="N5214" t="str" cm="1">
        <f t="array" ref="N5214">_xlfn.IFS(M5214&lt;=2,"Small",M5214&lt;=5,"Medium",M5214&gt;5,"Large")</f>
        <v>Medium</v>
      </c>
      <c r="O5214" s="50">
        <v>31</v>
      </c>
      <c r="P5214" s="67">
        <f t="shared" si="325"/>
        <v>0.03</v>
      </c>
      <c r="Q5214" s="52">
        <v>4.6399999999999997</v>
      </c>
      <c r="R5214" s="52" t="str" cm="1">
        <f t="array" ref="R5214">_xlfn.IFS(ROUND(Q5214,0)=5,"Excellent",ROUND(Q5214,0)=4,"Good",ROUND(Q5214,0)=3,"Ok",ROUND(Q5214,0)&lt;3,"Bad")</f>
        <v>Excellent</v>
      </c>
      <c r="S5214">
        <v>36</v>
      </c>
      <c r="T5214" t="str">
        <f t="shared" si="326"/>
        <v>No</v>
      </c>
      <c r="U5214" s="65">
        <v>43711</v>
      </c>
      <c r="V5214" s="65">
        <v>44037</v>
      </c>
      <c r="W5214">
        <v>70</v>
      </c>
      <c r="X5214" t="str">
        <f t="shared" si="327"/>
        <v>Active</v>
      </c>
      <c r="Y5214" t="s">
        <v>15615</v>
      </c>
    </row>
    <row r="5215" spans="1:25" x14ac:dyDescent="0.25">
      <c r="A5215">
        <v>5214</v>
      </c>
      <c r="B5215" t="s">
        <v>13408</v>
      </c>
      <c r="C5215">
        <v>3934</v>
      </c>
      <c r="D5215" t="str">
        <f>VLOOKUP($C5215,Hosts!$A:$O,10,0)</f>
        <v>New York</v>
      </c>
      <c r="E5215" s="67">
        <f>INDEX(Hosts!$A:$O,MATCH(Places!$C5215,Hosts!$A:$A,0),MATCH(Places!E$1,Hosts!$1:$1,0))</f>
        <v>1</v>
      </c>
      <c r="F5215" s="67">
        <f>INDEX(Hosts!$A:$O,MATCH(Places!$C5215,Hosts!$A:$A,0),MATCH(Places!F$1,Hosts!$1:$1,0))</f>
        <v>0.99</v>
      </c>
      <c r="G5215" s="67" t="str">
        <f>INDEX(Hosts!$A:$O,MATCH(Places!$C5215,Hosts!$A:$A,0),MATCH(Places!G$1,Hosts!$1:$1,0))</f>
        <v>Yes</v>
      </c>
      <c r="H5215">
        <v>7</v>
      </c>
      <c r="I5215" t="str">
        <f>VLOOKUP($H5215,Neighborhoods!$A:$C,2,0)</f>
        <v>Brooklyn</v>
      </c>
      <c r="J5215" t="str">
        <f>VLOOKUP($H5215,Neighborhoods!$A:$C,3,0)</f>
        <v>Bedford-Stuyvesant</v>
      </c>
      <c r="K5215" t="s">
        <v>1</v>
      </c>
      <c r="L5215" t="str">
        <f t="shared" si="324"/>
        <v>Yes</v>
      </c>
      <c r="M5215">
        <v>1</v>
      </c>
      <c r="N5215" t="str" cm="1">
        <f t="array" ref="N5215">_xlfn.IFS(M5215&lt;=2,"Small",M5215&lt;=5,"Medium",M5215&gt;5,"Large")</f>
        <v>Small</v>
      </c>
      <c r="O5215" s="50">
        <v>39</v>
      </c>
      <c r="P5215" s="67">
        <f t="shared" si="325"/>
        <v>0.03</v>
      </c>
      <c r="Q5215" s="52">
        <v>5</v>
      </c>
      <c r="R5215" s="52" t="str" cm="1">
        <f t="array" ref="R5215">_xlfn.IFS(ROUND(Q5215,0)=5,"Excellent",ROUND(Q5215,0)=4,"Good",ROUND(Q5215,0)=3,"Ok",ROUND(Q5215,0)&lt;3,"Bad")</f>
        <v>Excellent</v>
      </c>
      <c r="S5215">
        <v>16</v>
      </c>
      <c r="T5215" t="str">
        <f t="shared" si="326"/>
        <v>No</v>
      </c>
      <c r="U5215" s="65">
        <v>43766</v>
      </c>
      <c r="V5215" s="65">
        <v>43976</v>
      </c>
      <c r="W5215">
        <v>155</v>
      </c>
      <c r="X5215" t="str">
        <f t="shared" si="327"/>
        <v>Active</v>
      </c>
      <c r="Y5215" t="s">
        <v>15616</v>
      </c>
    </row>
    <row r="5216" spans="1:25" x14ac:dyDescent="0.25">
      <c r="A5216">
        <v>5215</v>
      </c>
      <c r="B5216" t="s">
        <v>13887</v>
      </c>
      <c r="C5216">
        <v>3427</v>
      </c>
      <c r="D5216" t="str">
        <f>VLOOKUP($C5216,Hosts!$A:$O,10,0)</f>
        <v>New York</v>
      </c>
      <c r="E5216" s="67">
        <f>INDEX(Hosts!$A:$O,MATCH(Places!$C5216,Hosts!$A:$A,0),MATCH(Places!E$1,Hosts!$1:$1,0))</f>
        <v>0.8</v>
      </c>
      <c r="F5216" s="67">
        <f>INDEX(Hosts!$A:$O,MATCH(Places!$C5216,Hosts!$A:$A,0),MATCH(Places!F$1,Hosts!$1:$1,0))</f>
        <v>0.95</v>
      </c>
      <c r="G5216" s="67" t="str">
        <f>INDEX(Hosts!$A:$O,MATCH(Places!$C5216,Hosts!$A:$A,0),MATCH(Places!G$1,Hosts!$1:$1,0))</f>
        <v>No</v>
      </c>
      <c r="H5216">
        <v>16</v>
      </c>
      <c r="I5216" t="str">
        <f>VLOOKUP($H5216,Neighborhoods!$A:$C,2,0)</f>
        <v>Manhattan</v>
      </c>
      <c r="J5216" t="str">
        <f>VLOOKUP($H5216,Neighborhoods!$A:$C,3,0)</f>
        <v>Harlem</v>
      </c>
      <c r="K5216" t="s">
        <v>11822</v>
      </c>
      <c r="L5216" t="str">
        <f t="shared" si="324"/>
        <v>No</v>
      </c>
      <c r="M5216">
        <v>6</v>
      </c>
      <c r="N5216" t="str" cm="1">
        <f t="array" ref="N5216">_xlfn.IFS(M5216&lt;=2,"Small",M5216&lt;=5,"Medium",M5216&gt;5,"Large")</f>
        <v>Large</v>
      </c>
      <c r="O5216" s="50">
        <v>150</v>
      </c>
      <c r="P5216" s="67">
        <f t="shared" si="325"/>
        <v>0.03</v>
      </c>
      <c r="Q5216" s="52">
        <v>4.67</v>
      </c>
      <c r="R5216" s="52" t="str" cm="1">
        <f t="array" ref="R5216">_xlfn.IFS(ROUND(Q5216,0)=5,"Excellent",ROUND(Q5216,0)=4,"Good",ROUND(Q5216,0)=3,"Ok",ROUND(Q5216,0)&lt;3,"Bad")</f>
        <v>Excellent</v>
      </c>
      <c r="S5216">
        <v>9</v>
      </c>
      <c r="T5216" t="str">
        <f t="shared" si="326"/>
        <v>No</v>
      </c>
      <c r="U5216" s="65">
        <v>43728</v>
      </c>
      <c r="V5216" s="65">
        <v>43906</v>
      </c>
      <c r="W5216">
        <v>48</v>
      </c>
      <c r="X5216" t="str">
        <f t="shared" si="327"/>
        <v>Active</v>
      </c>
      <c r="Y5216" t="s">
        <v>15615</v>
      </c>
    </row>
    <row r="5217" spans="1:25" x14ac:dyDescent="0.25">
      <c r="A5217">
        <v>5216</v>
      </c>
      <c r="B5217" t="s">
        <v>13512</v>
      </c>
      <c r="C5217">
        <v>1902</v>
      </c>
      <c r="D5217" t="str">
        <f>VLOOKUP($C5217,Hosts!$A:$O,10,0)</f>
        <v>New York</v>
      </c>
      <c r="E5217" s="67">
        <f>INDEX(Hosts!$A:$O,MATCH(Places!$C5217,Hosts!$A:$A,0),MATCH(Places!E$1,Hosts!$1:$1,0))</f>
        <v>1</v>
      </c>
      <c r="F5217" s="67">
        <f>INDEX(Hosts!$A:$O,MATCH(Places!$C5217,Hosts!$A:$A,0),MATCH(Places!F$1,Hosts!$1:$1,0))</f>
        <v>0.97</v>
      </c>
      <c r="G5217" s="67" t="str">
        <f>INDEX(Hosts!$A:$O,MATCH(Places!$C5217,Hosts!$A:$A,0),MATCH(Places!G$1,Hosts!$1:$1,0))</f>
        <v>Yes</v>
      </c>
      <c r="H5217">
        <v>18</v>
      </c>
      <c r="I5217" t="str">
        <f>VLOOKUP($H5217,Neighborhoods!$A:$C,2,0)</f>
        <v>Manhattan</v>
      </c>
      <c r="J5217" t="str">
        <f>VLOOKUP($H5217,Neighborhoods!$A:$C,3,0)</f>
        <v>Midtown</v>
      </c>
      <c r="K5217" t="s">
        <v>1</v>
      </c>
      <c r="L5217" t="str">
        <f t="shared" si="324"/>
        <v>Yes</v>
      </c>
      <c r="M5217">
        <v>2</v>
      </c>
      <c r="N5217" t="str" cm="1">
        <f t="array" ref="N5217">_xlfn.IFS(M5217&lt;=2,"Small",M5217&lt;=5,"Medium",M5217&gt;5,"Large")</f>
        <v>Small</v>
      </c>
      <c r="O5217" s="50">
        <v>64</v>
      </c>
      <c r="P5217" s="67">
        <f t="shared" si="325"/>
        <v>0.03</v>
      </c>
      <c r="Q5217" s="52">
        <v>4.82</v>
      </c>
      <c r="R5217" s="52" t="str" cm="1">
        <f t="array" ref="R5217">_xlfn.IFS(ROUND(Q5217,0)=5,"Excellent",ROUND(Q5217,0)=4,"Good",ROUND(Q5217,0)=3,"Ok",ROUND(Q5217,0)&lt;3,"Bad")</f>
        <v>Excellent</v>
      </c>
      <c r="S5217">
        <v>22</v>
      </c>
      <c r="T5217" t="str">
        <f t="shared" si="326"/>
        <v>No</v>
      </c>
      <c r="U5217" s="65">
        <v>43755</v>
      </c>
      <c r="V5217" s="65">
        <v>43856</v>
      </c>
      <c r="W5217">
        <v>0</v>
      </c>
      <c r="X5217" t="str">
        <f t="shared" si="327"/>
        <v>Inactive</v>
      </c>
      <c r="Y5217" t="s">
        <v>15616</v>
      </c>
    </row>
    <row r="5218" spans="1:25" x14ac:dyDescent="0.25">
      <c r="A5218">
        <v>5217</v>
      </c>
      <c r="B5218" t="s">
        <v>15337</v>
      </c>
      <c r="C5218">
        <v>1790</v>
      </c>
      <c r="D5218" t="str">
        <f>VLOOKUP($C5218,Hosts!$A:$O,10,0)</f>
        <v>New York</v>
      </c>
      <c r="E5218" s="67">
        <f>INDEX(Hosts!$A:$O,MATCH(Places!$C5218,Hosts!$A:$A,0),MATCH(Places!E$1,Hosts!$1:$1,0))</f>
        <v>1</v>
      </c>
      <c r="F5218" s="67">
        <f>INDEX(Hosts!$A:$O,MATCH(Places!$C5218,Hosts!$A:$A,0),MATCH(Places!F$1,Hosts!$1:$1,0))</f>
        <v>1</v>
      </c>
      <c r="G5218" s="67" t="str">
        <f>INDEX(Hosts!$A:$O,MATCH(Places!$C5218,Hosts!$A:$A,0),MATCH(Places!G$1,Hosts!$1:$1,0))</f>
        <v>No</v>
      </c>
      <c r="H5218">
        <v>16</v>
      </c>
      <c r="I5218" t="str">
        <f>VLOOKUP($H5218,Neighborhoods!$A:$C,2,0)</f>
        <v>Manhattan</v>
      </c>
      <c r="J5218" t="str">
        <f>VLOOKUP($H5218,Neighborhoods!$A:$C,3,0)</f>
        <v>Harlem</v>
      </c>
      <c r="K5218" t="s">
        <v>11822</v>
      </c>
      <c r="L5218" t="str">
        <f t="shared" si="324"/>
        <v>No</v>
      </c>
      <c r="M5218">
        <v>8</v>
      </c>
      <c r="N5218" t="str" cm="1">
        <f t="array" ref="N5218">_xlfn.IFS(M5218&lt;=2,"Small",M5218&lt;=5,"Medium",M5218&gt;5,"Large")</f>
        <v>Large</v>
      </c>
      <c r="O5218" s="50">
        <v>120</v>
      </c>
      <c r="P5218" s="67">
        <f t="shared" si="325"/>
        <v>0.03</v>
      </c>
      <c r="Q5218" s="52">
        <v>5</v>
      </c>
      <c r="R5218" s="52" t="str" cm="1">
        <f t="array" ref="R5218">_xlfn.IFS(ROUND(Q5218,0)=5,"Excellent",ROUND(Q5218,0)=4,"Good",ROUND(Q5218,0)=3,"Ok",ROUND(Q5218,0)&lt;3,"Bad")</f>
        <v>Excellent</v>
      </c>
      <c r="S5218">
        <v>5</v>
      </c>
      <c r="T5218" t="str">
        <f t="shared" si="326"/>
        <v>No</v>
      </c>
      <c r="U5218" s="65">
        <v>43711</v>
      </c>
      <c r="V5218" s="65">
        <v>43850</v>
      </c>
      <c r="W5218">
        <v>0</v>
      </c>
      <c r="X5218" t="str">
        <f t="shared" si="327"/>
        <v>Inactive</v>
      </c>
      <c r="Y5218" t="s">
        <v>15616</v>
      </c>
    </row>
    <row r="5219" spans="1:25" x14ac:dyDescent="0.25">
      <c r="A5219">
        <v>5218</v>
      </c>
      <c r="B5219" t="s">
        <v>13190</v>
      </c>
      <c r="C5219">
        <v>3989</v>
      </c>
      <c r="D5219" t="str">
        <f>VLOOKUP($C5219,Hosts!$A:$O,10,0)</f>
        <v>New York</v>
      </c>
      <c r="E5219" s="67">
        <f>INDEX(Hosts!$A:$O,MATCH(Places!$C5219,Hosts!$A:$A,0),MATCH(Places!E$1,Hosts!$1:$1,0))</f>
        <v>1</v>
      </c>
      <c r="F5219" s="67">
        <f>INDEX(Hosts!$A:$O,MATCH(Places!$C5219,Hosts!$A:$A,0),MATCH(Places!F$1,Hosts!$1:$1,0))</f>
        <v>1</v>
      </c>
      <c r="G5219" s="67" t="str">
        <f>INDEX(Hosts!$A:$O,MATCH(Places!$C5219,Hosts!$A:$A,0),MATCH(Places!G$1,Hosts!$1:$1,0))</f>
        <v>Yes</v>
      </c>
      <c r="H5219">
        <v>10</v>
      </c>
      <c r="I5219" t="str">
        <f>VLOOKUP($H5219,Neighborhoods!$A:$C,2,0)</f>
        <v>Brooklyn</v>
      </c>
      <c r="J5219" t="str">
        <f>VLOOKUP($H5219,Neighborhoods!$A:$C,3,0)</f>
        <v>East Flatbush</v>
      </c>
      <c r="K5219" t="s">
        <v>11822</v>
      </c>
      <c r="L5219" t="str">
        <f t="shared" si="324"/>
        <v>No</v>
      </c>
      <c r="M5219">
        <v>4</v>
      </c>
      <c r="N5219" t="str" cm="1">
        <f t="array" ref="N5219">_xlfn.IFS(M5219&lt;=2,"Small",M5219&lt;=5,"Medium",M5219&gt;5,"Large")</f>
        <v>Medium</v>
      </c>
      <c r="O5219" s="50">
        <v>126</v>
      </c>
      <c r="P5219" s="67">
        <f t="shared" si="325"/>
        <v>0.03</v>
      </c>
      <c r="Q5219" s="52">
        <v>5</v>
      </c>
      <c r="R5219" s="52" t="str" cm="1">
        <f t="array" ref="R5219">_xlfn.IFS(ROUND(Q5219,0)=5,"Excellent",ROUND(Q5219,0)=4,"Good",ROUND(Q5219,0)=3,"Ok",ROUND(Q5219,0)&lt;3,"Bad")</f>
        <v>Excellent</v>
      </c>
      <c r="S5219">
        <v>14</v>
      </c>
      <c r="T5219" t="str">
        <f t="shared" si="326"/>
        <v>No</v>
      </c>
      <c r="U5219" s="65">
        <v>43711</v>
      </c>
      <c r="V5219" s="65">
        <v>44033</v>
      </c>
      <c r="W5219">
        <v>365</v>
      </c>
      <c r="X5219" t="str">
        <f t="shared" si="327"/>
        <v>Active</v>
      </c>
      <c r="Y5219" t="s">
        <v>15615</v>
      </c>
    </row>
    <row r="5220" spans="1:25" x14ac:dyDescent="0.25">
      <c r="A5220">
        <v>5219</v>
      </c>
      <c r="B5220" t="s">
        <v>13115</v>
      </c>
      <c r="C5220">
        <v>3510</v>
      </c>
      <c r="D5220" t="str">
        <f>VLOOKUP($C5220,Hosts!$A:$O,10,0)</f>
        <v>New York</v>
      </c>
      <c r="E5220" s="67">
        <f>INDEX(Hosts!$A:$O,MATCH(Places!$C5220,Hosts!$A:$A,0),MATCH(Places!E$1,Hosts!$1:$1,0))</f>
        <v>0.71</v>
      </c>
      <c r="F5220" s="67">
        <f>INDEX(Hosts!$A:$O,MATCH(Places!$C5220,Hosts!$A:$A,0),MATCH(Places!F$1,Hosts!$1:$1,0))</f>
        <v>0.96</v>
      </c>
      <c r="G5220" s="67" t="str">
        <f>INDEX(Hosts!$A:$O,MATCH(Places!$C5220,Hosts!$A:$A,0),MATCH(Places!G$1,Hosts!$1:$1,0))</f>
        <v>No</v>
      </c>
      <c r="H5220">
        <v>10</v>
      </c>
      <c r="I5220" t="str">
        <f>VLOOKUP($H5220,Neighborhoods!$A:$C,2,0)</f>
        <v>Brooklyn</v>
      </c>
      <c r="J5220" t="str">
        <f>VLOOKUP($H5220,Neighborhoods!$A:$C,3,0)</f>
        <v>East Flatbush</v>
      </c>
      <c r="K5220" t="s">
        <v>11822</v>
      </c>
      <c r="L5220" t="str">
        <f t="shared" si="324"/>
        <v>No</v>
      </c>
      <c r="M5220">
        <v>4</v>
      </c>
      <c r="N5220" t="str" cm="1">
        <f t="array" ref="N5220">_xlfn.IFS(M5220&lt;=2,"Small",M5220&lt;=5,"Medium",M5220&gt;5,"Large")</f>
        <v>Medium</v>
      </c>
      <c r="O5220" s="50">
        <v>60</v>
      </c>
      <c r="P5220" s="67">
        <f t="shared" si="325"/>
        <v>0.03</v>
      </c>
      <c r="Q5220" s="52">
        <v>4.8899999999999997</v>
      </c>
      <c r="R5220" s="52" t="str" cm="1">
        <f t="array" ref="R5220">_xlfn.IFS(ROUND(Q5220,0)=5,"Excellent",ROUND(Q5220,0)=4,"Good",ROUND(Q5220,0)=3,"Ok",ROUND(Q5220,0)&lt;3,"Bad")</f>
        <v>Excellent</v>
      </c>
      <c r="S5220">
        <v>47</v>
      </c>
      <c r="T5220" t="str">
        <f t="shared" si="326"/>
        <v>No</v>
      </c>
      <c r="U5220" s="65">
        <v>43710</v>
      </c>
      <c r="V5220" s="65">
        <v>44043</v>
      </c>
      <c r="W5220">
        <v>178</v>
      </c>
      <c r="X5220" t="str">
        <f t="shared" si="327"/>
        <v>Active</v>
      </c>
      <c r="Y5220" t="s">
        <v>15615</v>
      </c>
    </row>
    <row r="5221" spans="1:25" x14ac:dyDescent="0.25">
      <c r="A5221">
        <v>5220</v>
      </c>
      <c r="B5221" t="s">
        <v>14534</v>
      </c>
      <c r="C5221">
        <v>2940</v>
      </c>
      <c r="D5221" t="str">
        <f>VLOOKUP($C5221,Hosts!$A:$O,10,0)</f>
        <v>New York</v>
      </c>
      <c r="E5221" s="67">
        <f>INDEX(Hosts!$A:$O,MATCH(Places!$C5221,Hosts!$A:$A,0),MATCH(Places!E$1,Hosts!$1:$1,0))</f>
        <v>1</v>
      </c>
      <c r="F5221" s="67">
        <f>INDEX(Hosts!$A:$O,MATCH(Places!$C5221,Hosts!$A:$A,0),MATCH(Places!F$1,Hosts!$1:$1,0))</f>
        <v>0.75</v>
      </c>
      <c r="G5221" s="67" t="str">
        <f>INDEX(Hosts!$A:$O,MATCH(Places!$C5221,Hosts!$A:$A,0),MATCH(Places!G$1,Hosts!$1:$1,0))</f>
        <v>No</v>
      </c>
      <c r="H5221">
        <v>9</v>
      </c>
      <c r="I5221" t="str">
        <f>VLOOKUP($H5221,Neighborhoods!$A:$C,2,0)</f>
        <v>Brooklyn</v>
      </c>
      <c r="J5221" t="str">
        <f>VLOOKUP($H5221,Neighborhoods!$A:$C,3,0)</f>
        <v>Crown Heights</v>
      </c>
      <c r="K5221" t="s">
        <v>11822</v>
      </c>
      <c r="L5221" t="str">
        <f t="shared" si="324"/>
        <v>No</v>
      </c>
      <c r="M5221">
        <v>2</v>
      </c>
      <c r="N5221" t="str" cm="1">
        <f t="array" ref="N5221">_xlfn.IFS(M5221&lt;=2,"Small",M5221&lt;=5,"Medium",M5221&gt;5,"Large")</f>
        <v>Small</v>
      </c>
      <c r="O5221" s="50">
        <v>99</v>
      </c>
      <c r="P5221" s="67">
        <f t="shared" si="325"/>
        <v>0.03</v>
      </c>
      <c r="Q5221" s="52">
        <v>5</v>
      </c>
      <c r="R5221" s="52" t="str" cm="1">
        <f t="array" ref="R5221">_xlfn.IFS(ROUND(Q5221,0)=5,"Excellent",ROUND(Q5221,0)=4,"Good",ROUND(Q5221,0)=3,"Ok",ROUND(Q5221,0)&lt;3,"Bad")</f>
        <v>Excellent</v>
      </c>
      <c r="S5221">
        <v>5</v>
      </c>
      <c r="T5221" t="str">
        <f t="shared" si="326"/>
        <v>No</v>
      </c>
      <c r="U5221" s="65">
        <v>43739</v>
      </c>
      <c r="V5221" s="65">
        <v>43807</v>
      </c>
      <c r="W5221">
        <v>15</v>
      </c>
      <c r="X5221" t="str">
        <f t="shared" si="327"/>
        <v>Active</v>
      </c>
      <c r="Y5221" t="s">
        <v>15616</v>
      </c>
    </row>
    <row r="5222" spans="1:25" x14ac:dyDescent="0.25">
      <c r="A5222">
        <v>5221</v>
      </c>
      <c r="B5222" t="s">
        <v>13137</v>
      </c>
      <c r="C5222">
        <v>2679</v>
      </c>
      <c r="D5222" t="str">
        <f>VLOOKUP($C5222,Hosts!$A:$O,10,0)</f>
        <v>New York</v>
      </c>
      <c r="E5222" s="67">
        <f>INDEX(Hosts!$A:$O,MATCH(Places!$C5222,Hosts!$A:$A,0),MATCH(Places!E$1,Hosts!$1:$1,0))</f>
        <v>0.6</v>
      </c>
      <c r="F5222" s="67">
        <f>INDEX(Hosts!$A:$O,MATCH(Places!$C5222,Hosts!$A:$A,0),MATCH(Places!F$1,Hosts!$1:$1,0))</f>
        <v>0.47</v>
      </c>
      <c r="G5222" s="67" t="str">
        <f>INDEX(Hosts!$A:$O,MATCH(Places!$C5222,Hosts!$A:$A,0),MATCH(Places!G$1,Hosts!$1:$1,0))</f>
        <v>No</v>
      </c>
      <c r="H5222">
        <v>25</v>
      </c>
      <c r="I5222" t="str">
        <f>VLOOKUP($H5222,Neighborhoods!$A:$C,2,0)</f>
        <v>Queens</v>
      </c>
      <c r="J5222" t="str">
        <f>VLOOKUP($H5222,Neighborhoods!$A:$C,3,0)</f>
        <v>Ridgewood</v>
      </c>
      <c r="K5222" t="s">
        <v>1</v>
      </c>
      <c r="L5222" t="str">
        <f t="shared" si="324"/>
        <v>Yes</v>
      </c>
      <c r="M5222">
        <v>2</v>
      </c>
      <c r="N5222" t="str" cm="1">
        <f t="array" ref="N5222">_xlfn.IFS(M5222&lt;=2,"Small",M5222&lt;=5,"Medium",M5222&gt;5,"Large")</f>
        <v>Small</v>
      </c>
      <c r="O5222" s="50">
        <v>50</v>
      </c>
      <c r="P5222" s="67">
        <f t="shared" si="325"/>
        <v>0.03</v>
      </c>
      <c r="Q5222" s="52">
        <v>4.75</v>
      </c>
      <c r="R5222" s="52" t="str" cm="1">
        <f t="array" ref="R5222">_xlfn.IFS(ROUND(Q5222,0)=5,"Excellent",ROUND(Q5222,0)=4,"Good",ROUND(Q5222,0)=3,"Ok",ROUND(Q5222,0)&lt;3,"Bad")</f>
        <v>Excellent</v>
      </c>
      <c r="S5222">
        <v>4</v>
      </c>
      <c r="T5222" t="str">
        <f t="shared" si="326"/>
        <v>No</v>
      </c>
      <c r="U5222" s="65">
        <v>43750</v>
      </c>
      <c r="V5222" s="65">
        <v>43883</v>
      </c>
      <c r="W5222">
        <v>45</v>
      </c>
      <c r="X5222" t="str">
        <f t="shared" si="327"/>
        <v>Active</v>
      </c>
      <c r="Y5222" t="s">
        <v>15615</v>
      </c>
    </row>
    <row r="5223" spans="1:25" x14ac:dyDescent="0.25">
      <c r="A5223">
        <v>5222</v>
      </c>
      <c r="B5223" t="s">
        <v>13670</v>
      </c>
      <c r="C5223">
        <v>3868</v>
      </c>
      <c r="D5223" t="str">
        <f>VLOOKUP($C5223,Hosts!$A:$O,10,0)</f>
        <v>New York</v>
      </c>
      <c r="E5223" s="67">
        <f>INDEX(Hosts!$A:$O,MATCH(Places!$C5223,Hosts!$A:$A,0),MATCH(Places!E$1,Hosts!$1:$1,0))</f>
        <v>0.96</v>
      </c>
      <c r="F5223" s="67">
        <f>INDEX(Hosts!$A:$O,MATCH(Places!$C5223,Hosts!$A:$A,0),MATCH(Places!F$1,Hosts!$1:$1,0))</f>
        <v>1</v>
      </c>
      <c r="G5223" s="67" t="str">
        <f>INDEX(Hosts!$A:$O,MATCH(Places!$C5223,Hosts!$A:$A,0),MATCH(Places!G$1,Hosts!$1:$1,0))</f>
        <v>No</v>
      </c>
      <c r="H5223">
        <v>15</v>
      </c>
      <c r="I5223" t="str">
        <f>VLOOKUP($H5223,Neighborhoods!$A:$C,2,0)</f>
        <v>Manhattan</v>
      </c>
      <c r="J5223" t="str">
        <f>VLOOKUP($H5223,Neighborhoods!$A:$C,3,0)</f>
        <v>East Village</v>
      </c>
      <c r="K5223" t="s">
        <v>11822</v>
      </c>
      <c r="L5223" t="str">
        <f t="shared" si="324"/>
        <v>No</v>
      </c>
      <c r="M5223">
        <v>3</v>
      </c>
      <c r="N5223" t="str" cm="1">
        <f t="array" ref="N5223">_xlfn.IFS(M5223&lt;=2,"Small",M5223&lt;=5,"Medium",M5223&gt;5,"Large")</f>
        <v>Medium</v>
      </c>
      <c r="O5223" s="50">
        <v>59</v>
      </c>
      <c r="P5223" s="67">
        <f t="shared" si="325"/>
        <v>0.03</v>
      </c>
      <c r="Q5223" s="52">
        <v>4.34</v>
      </c>
      <c r="R5223" s="52" t="str" cm="1">
        <f t="array" ref="R5223">_xlfn.IFS(ROUND(Q5223,0)=5,"Excellent",ROUND(Q5223,0)=4,"Good",ROUND(Q5223,0)=3,"Ok",ROUND(Q5223,0)&lt;3,"Bad")</f>
        <v>Good</v>
      </c>
      <c r="S5223">
        <v>32</v>
      </c>
      <c r="T5223" t="str">
        <f t="shared" si="326"/>
        <v>No</v>
      </c>
      <c r="U5223" s="65">
        <v>43704</v>
      </c>
      <c r="V5223" s="65">
        <v>43832</v>
      </c>
      <c r="W5223">
        <v>365</v>
      </c>
      <c r="X5223" t="str">
        <f t="shared" si="327"/>
        <v>Active</v>
      </c>
      <c r="Y5223" t="s">
        <v>15616</v>
      </c>
    </row>
    <row r="5224" spans="1:25" x14ac:dyDescent="0.25">
      <c r="A5224">
        <v>5223</v>
      </c>
      <c r="B5224" t="s">
        <v>14211</v>
      </c>
      <c r="C5224">
        <v>3992</v>
      </c>
      <c r="D5224" t="str">
        <f>VLOOKUP($C5224,Hosts!$A:$O,10,0)</f>
        <v>New York</v>
      </c>
      <c r="E5224" s="67">
        <f>INDEX(Hosts!$A:$O,MATCH(Places!$C5224,Hosts!$A:$A,0),MATCH(Places!E$1,Hosts!$1:$1,0))</f>
        <v>1</v>
      </c>
      <c r="F5224" s="67">
        <f>INDEX(Hosts!$A:$O,MATCH(Places!$C5224,Hosts!$A:$A,0),MATCH(Places!F$1,Hosts!$1:$1,0))</f>
        <v>0.89</v>
      </c>
      <c r="G5224" s="67" t="str">
        <f>INDEX(Hosts!$A:$O,MATCH(Places!$C5224,Hosts!$A:$A,0),MATCH(Places!G$1,Hosts!$1:$1,0))</f>
        <v>Yes</v>
      </c>
      <c r="H5224">
        <v>16</v>
      </c>
      <c r="I5224" t="str">
        <f>VLOOKUP($H5224,Neighborhoods!$A:$C,2,0)</f>
        <v>Manhattan</v>
      </c>
      <c r="J5224" t="str">
        <f>VLOOKUP($H5224,Neighborhoods!$A:$C,3,0)</f>
        <v>Harlem</v>
      </c>
      <c r="K5224" t="s">
        <v>1</v>
      </c>
      <c r="L5224" t="str">
        <f t="shared" si="324"/>
        <v>Yes</v>
      </c>
      <c r="M5224">
        <v>2</v>
      </c>
      <c r="N5224" t="str" cm="1">
        <f t="array" ref="N5224">_xlfn.IFS(M5224&lt;=2,"Small",M5224&lt;=5,"Medium",M5224&gt;5,"Large")</f>
        <v>Small</v>
      </c>
      <c r="O5224" s="50">
        <v>55</v>
      </c>
      <c r="P5224" s="67">
        <f t="shared" si="325"/>
        <v>0.03</v>
      </c>
      <c r="Q5224" s="52">
        <v>5</v>
      </c>
      <c r="R5224" s="52" t="str" cm="1">
        <f t="array" ref="R5224">_xlfn.IFS(ROUND(Q5224,0)=5,"Excellent",ROUND(Q5224,0)=4,"Good",ROUND(Q5224,0)=3,"Ok",ROUND(Q5224,0)&lt;3,"Bad")</f>
        <v>Excellent</v>
      </c>
      <c r="S5224">
        <v>8</v>
      </c>
      <c r="T5224" t="str">
        <f t="shared" si="326"/>
        <v>No</v>
      </c>
      <c r="U5224" s="65">
        <v>43752</v>
      </c>
      <c r="V5224" s="65">
        <v>43898</v>
      </c>
      <c r="W5224">
        <v>227</v>
      </c>
      <c r="X5224" t="str">
        <f t="shared" si="327"/>
        <v>Active</v>
      </c>
      <c r="Y5224" t="s">
        <v>15615</v>
      </c>
    </row>
    <row r="5225" spans="1:25" x14ac:dyDescent="0.25">
      <c r="A5225">
        <v>5224</v>
      </c>
      <c r="B5225" t="s">
        <v>13203</v>
      </c>
      <c r="C5225">
        <v>840</v>
      </c>
      <c r="D5225" t="str">
        <f>VLOOKUP($C5225,Hosts!$A:$O,10,0)</f>
        <v>New York</v>
      </c>
      <c r="E5225" s="67">
        <f>INDEX(Hosts!$A:$O,MATCH(Places!$C5225,Hosts!$A:$A,0),MATCH(Places!E$1,Hosts!$1:$1,0))</f>
        <v>1</v>
      </c>
      <c r="F5225" s="67">
        <f>INDEX(Hosts!$A:$O,MATCH(Places!$C5225,Hosts!$A:$A,0),MATCH(Places!F$1,Hosts!$1:$1,0))</f>
        <v>0.88</v>
      </c>
      <c r="G5225" s="67" t="str">
        <f>INDEX(Hosts!$A:$O,MATCH(Places!$C5225,Hosts!$A:$A,0),MATCH(Places!G$1,Hosts!$1:$1,0))</f>
        <v>No</v>
      </c>
      <c r="H5225">
        <v>12</v>
      </c>
      <c r="I5225" t="str">
        <f>VLOOKUP($H5225,Neighborhoods!$A:$C,2,0)</f>
        <v>Brooklyn</v>
      </c>
      <c r="J5225" t="str">
        <f>VLOOKUP($H5225,Neighborhoods!$A:$C,3,0)</f>
        <v>Williamsburg</v>
      </c>
      <c r="K5225" t="s">
        <v>11822</v>
      </c>
      <c r="L5225" t="str">
        <f t="shared" si="324"/>
        <v>No</v>
      </c>
      <c r="M5225">
        <v>2</v>
      </c>
      <c r="N5225" t="str" cm="1">
        <f t="array" ref="N5225">_xlfn.IFS(M5225&lt;=2,"Small",M5225&lt;=5,"Medium",M5225&gt;5,"Large")</f>
        <v>Small</v>
      </c>
      <c r="O5225" s="50">
        <v>146</v>
      </c>
      <c r="P5225" s="67">
        <f t="shared" si="325"/>
        <v>0.03</v>
      </c>
      <c r="Q5225" s="52">
        <v>4.8</v>
      </c>
      <c r="R5225" s="52" t="str" cm="1">
        <f t="array" ref="R5225">_xlfn.IFS(ROUND(Q5225,0)=5,"Excellent",ROUND(Q5225,0)=4,"Good",ROUND(Q5225,0)=3,"Ok",ROUND(Q5225,0)&lt;3,"Bad")</f>
        <v>Excellent</v>
      </c>
      <c r="S5225">
        <v>5</v>
      </c>
      <c r="T5225" t="str">
        <f t="shared" si="326"/>
        <v>No</v>
      </c>
      <c r="U5225" s="65">
        <v>43710</v>
      </c>
      <c r="V5225" s="65">
        <v>43830</v>
      </c>
      <c r="W5225">
        <v>0</v>
      </c>
      <c r="X5225" t="str">
        <f t="shared" si="327"/>
        <v>Inactive</v>
      </c>
      <c r="Y5225" t="s">
        <v>15615</v>
      </c>
    </row>
    <row r="5226" spans="1:25" x14ac:dyDescent="0.25">
      <c r="A5226">
        <v>5225</v>
      </c>
      <c r="B5226" t="s">
        <v>13708</v>
      </c>
      <c r="C5226">
        <v>799</v>
      </c>
      <c r="D5226" t="str">
        <f>VLOOKUP($C5226,Hosts!$A:$O,10,0)</f>
        <v>New York</v>
      </c>
      <c r="E5226" s="67">
        <f>INDEX(Hosts!$A:$O,MATCH(Places!$C5226,Hosts!$A:$A,0),MATCH(Places!E$1,Hosts!$1:$1,0))</f>
        <v>1</v>
      </c>
      <c r="F5226" s="67">
        <f>INDEX(Hosts!$A:$O,MATCH(Places!$C5226,Hosts!$A:$A,0),MATCH(Places!F$1,Hosts!$1:$1,0))</f>
        <v>0.5</v>
      </c>
      <c r="G5226" s="67" t="str">
        <f>INDEX(Hosts!$A:$O,MATCH(Places!$C5226,Hosts!$A:$A,0),MATCH(Places!G$1,Hosts!$1:$1,0))</f>
        <v>No</v>
      </c>
      <c r="H5226">
        <v>11</v>
      </c>
      <c r="I5226" t="str">
        <f>VLOOKUP($H5226,Neighborhoods!$A:$C,2,0)</f>
        <v>Brooklyn</v>
      </c>
      <c r="J5226" t="str">
        <f>VLOOKUP($H5226,Neighborhoods!$A:$C,3,0)</f>
        <v>Greenpoint</v>
      </c>
      <c r="K5226" t="s">
        <v>11822</v>
      </c>
      <c r="L5226" t="str">
        <f t="shared" si="324"/>
        <v>No</v>
      </c>
      <c r="M5226">
        <v>3</v>
      </c>
      <c r="N5226" t="str" cm="1">
        <f t="array" ref="N5226">_xlfn.IFS(M5226&lt;=2,"Small",M5226&lt;=5,"Medium",M5226&gt;5,"Large")</f>
        <v>Medium</v>
      </c>
      <c r="O5226" s="50">
        <v>150</v>
      </c>
      <c r="P5226" s="67">
        <f t="shared" si="325"/>
        <v>0.03</v>
      </c>
      <c r="Q5226" s="52">
        <v>4.75</v>
      </c>
      <c r="R5226" s="52" t="str" cm="1">
        <f t="array" ref="R5226">_xlfn.IFS(ROUND(Q5226,0)=5,"Excellent",ROUND(Q5226,0)=4,"Good",ROUND(Q5226,0)=3,"Ok",ROUND(Q5226,0)&lt;3,"Bad")</f>
        <v>Excellent</v>
      </c>
      <c r="S5226">
        <v>4</v>
      </c>
      <c r="T5226" t="str">
        <f t="shared" si="326"/>
        <v>No</v>
      </c>
      <c r="U5226" s="65">
        <v>43717</v>
      </c>
      <c r="V5226" s="65">
        <v>43756</v>
      </c>
      <c r="W5226">
        <v>64</v>
      </c>
      <c r="X5226" t="str">
        <f t="shared" si="327"/>
        <v>Active</v>
      </c>
      <c r="Y5226" t="s">
        <v>15615</v>
      </c>
    </row>
    <row r="5227" spans="1:25" x14ac:dyDescent="0.25">
      <c r="A5227">
        <v>5226</v>
      </c>
      <c r="B5227" t="s">
        <v>13255</v>
      </c>
      <c r="C5227">
        <v>3992</v>
      </c>
      <c r="D5227" t="str">
        <f>VLOOKUP($C5227,Hosts!$A:$O,10,0)</f>
        <v>New York</v>
      </c>
      <c r="E5227" s="67">
        <f>INDEX(Hosts!$A:$O,MATCH(Places!$C5227,Hosts!$A:$A,0),MATCH(Places!E$1,Hosts!$1:$1,0))</f>
        <v>1</v>
      </c>
      <c r="F5227" s="67">
        <f>INDEX(Hosts!$A:$O,MATCH(Places!$C5227,Hosts!$A:$A,0),MATCH(Places!F$1,Hosts!$1:$1,0))</f>
        <v>0.89</v>
      </c>
      <c r="G5227" s="67" t="str">
        <f>INDEX(Hosts!$A:$O,MATCH(Places!$C5227,Hosts!$A:$A,0),MATCH(Places!G$1,Hosts!$1:$1,0))</f>
        <v>Yes</v>
      </c>
      <c r="H5227">
        <v>16</v>
      </c>
      <c r="I5227" t="str">
        <f>VLOOKUP($H5227,Neighborhoods!$A:$C,2,0)</f>
        <v>Manhattan</v>
      </c>
      <c r="J5227" t="str">
        <f>VLOOKUP($H5227,Neighborhoods!$A:$C,3,0)</f>
        <v>Harlem</v>
      </c>
      <c r="K5227" t="s">
        <v>1</v>
      </c>
      <c r="L5227" t="str">
        <f t="shared" si="324"/>
        <v>Yes</v>
      </c>
      <c r="M5227">
        <v>3</v>
      </c>
      <c r="N5227" t="str" cm="1">
        <f t="array" ref="N5227">_xlfn.IFS(M5227&lt;=2,"Small",M5227&lt;=5,"Medium",M5227&gt;5,"Large")</f>
        <v>Medium</v>
      </c>
      <c r="O5227" s="50">
        <v>65</v>
      </c>
      <c r="P5227" s="67">
        <f t="shared" si="325"/>
        <v>0.03</v>
      </c>
      <c r="Q5227" s="52">
        <v>5</v>
      </c>
      <c r="R5227" s="52" t="str" cm="1">
        <f t="array" ref="R5227">_xlfn.IFS(ROUND(Q5227,0)=5,"Excellent",ROUND(Q5227,0)=4,"Good",ROUND(Q5227,0)=3,"Ok",ROUND(Q5227,0)&lt;3,"Bad")</f>
        <v>Excellent</v>
      </c>
      <c r="S5227">
        <v>13</v>
      </c>
      <c r="T5227" t="str">
        <f t="shared" si="326"/>
        <v>No</v>
      </c>
      <c r="U5227" s="65">
        <v>43720</v>
      </c>
      <c r="V5227" s="65">
        <v>43842</v>
      </c>
      <c r="W5227">
        <v>227</v>
      </c>
      <c r="X5227" t="str">
        <f t="shared" si="327"/>
        <v>Active</v>
      </c>
      <c r="Y5227" t="s">
        <v>15615</v>
      </c>
    </row>
    <row r="5228" spans="1:25" x14ac:dyDescent="0.25">
      <c r="A5228">
        <v>5227</v>
      </c>
      <c r="B5228" t="s">
        <v>13135</v>
      </c>
      <c r="C5228">
        <v>2184</v>
      </c>
      <c r="D5228" t="str">
        <f>VLOOKUP($C5228,Hosts!$A:$O,10,0)</f>
        <v>New York</v>
      </c>
      <c r="E5228" s="67">
        <f>INDEX(Hosts!$A:$O,MATCH(Places!$C5228,Hosts!$A:$A,0),MATCH(Places!E$1,Hosts!$1:$1,0))</f>
        <v>1</v>
      </c>
      <c r="F5228" s="67">
        <f>INDEX(Hosts!$A:$O,MATCH(Places!$C5228,Hosts!$A:$A,0),MATCH(Places!F$1,Hosts!$1:$1,0))</f>
        <v>0.71</v>
      </c>
      <c r="G5228" s="67" t="str">
        <f>INDEX(Hosts!$A:$O,MATCH(Places!$C5228,Hosts!$A:$A,0),MATCH(Places!G$1,Hosts!$1:$1,0))</f>
        <v>No</v>
      </c>
      <c r="H5228">
        <v>22</v>
      </c>
      <c r="I5228" t="str">
        <f>VLOOKUP($H5228,Neighborhoods!$A:$C,2,0)</f>
        <v>Queens</v>
      </c>
      <c r="J5228" t="str">
        <f>VLOOKUP($H5228,Neighborhoods!$A:$C,3,0)</f>
        <v>Flushing</v>
      </c>
      <c r="K5228" t="s">
        <v>11822</v>
      </c>
      <c r="L5228" t="str">
        <f t="shared" si="324"/>
        <v>No</v>
      </c>
      <c r="M5228">
        <v>4</v>
      </c>
      <c r="N5228" t="str" cm="1">
        <f t="array" ref="N5228">_xlfn.IFS(M5228&lt;=2,"Small",M5228&lt;=5,"Medium",M5228&gt;5,"Large")</f>
        <v>Medium</v>
      </c>
      <c r="O5228" s="50">
        <v>75</v>
      </c>
      <c r="P5228" s="67">
        <f t="shared" si="325"/>
        <v>0.03</v>
      </c>
      <c r="Q5228" s="52">
        <v>5</v>
      </c>
      <c r="R5228" s="52" t="str" cm="1">
        <f t="array" ref="R5228">_xlfn.IFS(ROUND(Q5228,0)=5,"Excellent",ROUND(Q5228,0)=4,"Good",ROUND(Q5228,0)=3,"Ok",ROUND(Q5228,0)&lt;3,"Bad")</f>
        <v>Excellent</v>
      </c>
      <c r="S5228">
        <v>5</v>
      </c>
      <c r="T5228" t="str">
        <f t="shared" si="326"/>
        <v>No</v>
      </c>
      <c r="U5228" s="65">
        <v>43722</v>
      </c>
      <c r="V5228" s="65">
        <v>44008</v>
      </c>
      <c r="W5228">
        <v>112</v>
      </c>
      <c r="X5228" t="str">
        <f t="shared" si="327"/>
        <v>Active</v>
      </c>
      <c r="Y5228" t="s">
        <v>15615</v>
      </c>
    </row>
    <row r="5229" spans="1:25" x14ac:dyDescent="0.25">
      <c r="A5229">
        <v>5228</v>
      </c>
      <c r="B5229" t="s">
        <v>14059</v>
      </c>
      <c r="C5229">
        <v>2945</v>
      </c>
      <c r="D5229" t="str">
        <f>VLOOKUP($C5229,Hosts!$A:$O,10,0)</f>
        <v>New York</v>
      </c>
      <c r="E5229" s="67">
        <f>INDEX(Hosts!$A:$O,MATCH(Places!$C5229,Hosts!$A:$A,0),MATCH(Places!E$1,Hosts!$1:$1,0))</f>
        <v>1</v>
      </c>
      <c r="F5229" s="67">
        <f>INDEX(Hosts!$A:$O,MATCH(Places!$C5229,Hosts!$A:$A,0),MATCH(Places!F$1,Hosts!$1:$1,0))</f>
        <v>0.89</v>
      </c>
      <c r="G5229" s="67" t="str">
        <f>INDEX(Hosts!$A:$O,MATCH(Places!$C5229,Hosts!$A:$A,0),MATCH(Places!G$1,Hosts!$1:$1,0))</f>
        <v>Yes</v>
      </c>
      <c r="H5229">
        <v>8</v>
      </c>
      <c r="I5229" t="str">
        <f>VLOOKUP($H5229,Neighborhoods!$A:$C,2,0)</f>
        <v>Brooklyn</v>
      </c>
      <c r="J5229" t="str">
        <f>VLOOKUP($H5229,Neighborhoods!$A:$C,3,0)</f>
        <v>Bushwick</v>
      </c>
      <c r="K5229" t="s">
        <v>1</v>
      </c>
      <c r="L5229" t="str">
        <f t="shared" si="324"/>
        <v>Yes</v>
      </c>
      <c r="M5229">
        <v>2</v>
      </c>
      <c r="N5229" t="str" cm="1">
        <f t="array" ref="N5229">_xlfn.IFS(M5229&lt;=2,"Small",M5229&lt;=5,"Medium",M5229&gt;5,"Large")</f>
        <v>Small</v>
      </c>
      <c r="O5229" s="50">
        <v>55</v>
      </c>
      <c r="P5229" s="67">
        <f t="shared" si="325"/>
        <v>0.03</v>
      </c>
      <c r="Q5229" s="52">
        <v>4.83</v>
      </c>
      <c r="R5229" s="52" t="str" cm="1">
        <f t="array" ref="R5229">_xlfn.IFS(ROUND(Q5229,0)=5,"Excellent",ROUND(Q5229,0)=4,"Good",ROUND(Q5229,0)=3,"Ok",ROUND(Q5229,0)&lt;3,"Bad")</f>
        <v>Excellent</v>
      </c>
      <c r="S5229">
        <v>6</v>
      </c>
      <c r="T5229" t="str">
        <f t="shared" si="326"/>
        <v>No</v>
      </c>
      <c r="U5229" s="65">
        <v>43716</v>
      </c>
      <c r="V5229" s="65">
        <v>43830</v>
      </c>
      <c r="W5229">
        <v>75</v>
      </c>
      <c r="X5229" t="str">
        <f t="shared" si="327"/>
        <v>Active</v>
      </c>
      <c r="Y5229" t="s">
        <v>15616</v>
      </c>
    </row>
    <row r="5230" spans="1:25" x14ac:dyDescent="0.25">
      <c r="A5230">
        <v>5229</v>
      </c>
      <c r="B5230" t="s">
        <v>13542</v>
      </c>
      <c r="C5230">
        <v>3993</v>
      </c>
      <c r="D5230" t="str">
        <f>VLOOKUP($C5230,Hosts!$A:$O,10,0)</f>
        <v>New York</v>
      </c>
      <c r="E5230" s="67">
        <f>INDEX(Hosts!$A:$O,MATCH(Places!$C5230,Hosts!$A:$A,0),MATCH(Places!E$1,Hosts!$1:$1,0))</f>
        <v>0.75</v>
      </c>
      <c r="F5230" s="67">
        <f>INDEX(Hosts!$A:$O,MATCH(Places!$C5230,Hosts!$A:$A,0),MATCH(Places!F$1,Hosts!$1:$1,0))</f>
        <v>1</v>
      </c>
      <c r="G5230" s="67" t="str">
        <f>INDEX(Hosts!$A:$O,MATCH(Places!$C5230,Hosts!$A:$A,0),MATCH(Places!G$1,Hosts!$1:$1,0))</f>
        <v>Yes</v>
      </c>
      <c r="H5230">
        <v>12</v>
      </c>
      <c r="I5230" t="str">
        <f>VLOOKUP($H5230,Neighborhoods!$A:$C,2,0)</f>
        <v>Brooklyn</v>
      </c>
      <c r="J5230" t="str">
        <f>VLOOKUP($H5230,Neighborhoods!$A:$C,3,0)</f>
        <v>Williamsburg</v>
      </c>
      <c r="K5230" t="s">
        <v>11822</v>
      </c>
      <c r="L5230" t="str">
        <f t="shared" si="324"/>
        <v>No</v>
      </c>
      <c r="M5230">
        <v>4</v>
      </c>
      <c r="N5230" t="str" cm="1">
        <f t="array" ref="N5230">_xlfn.IFS(M5230&lt;=2,"Small",M5230&lt;=5,"Medium",M5230&gt;5,"Large")</f>
        <v>Medium</v>
      </c>
      <c r="O5230" s="50">
        <v>120</v>
      </c>
      <c r="P5230" s="67">
        <f t="shared" si="325"/>
        <v>0.03</v>
      </c>
      <c r="Q5230" s="52">
        <v>4.92</v>
      </c>
      <c r="R5230" s="52" t="str" cm="1">
        <f t="array" ref="R5230">_xlfn.IFS(ROUND(Q5230,0)=5,"Excellent",ROUND(Q5230,0)=4,"Good",ROUND(Q5230,0)=3,"Ok",ROUND(Q5230,0)&lt;3,"Bad")</f>
        <v>Excellent</v>
      </c>
      <c r="S5230">
        <v>12</v>
      </c>
      <c r="T5230" t="str">
        <f t="shared" si="326"/>
        <v>No</v>
      </c>
      <c r="U5230" s="65">
        <v>43717</v>
      </c>
      <c r="V5230" s="65">
        <v>43898</v>
      </c>
      <c r="W5230">
        <v>4</v>
      </c>
      <c r="X5230" t="str">
        <f t="shared" si="327"/>
        <v>Active</v>
      </c>
      <c r="Y5230" t="s">
        <v>15615</v>
      </c>
    </row>
    <row r="5231" spans="1:25" x14ac:dyDescent="0.25">
      <c r="A5231">
        <v>5230</v>
      </c>
      <c r="B5231" t="s">
        <v>14875</v>
      </c>
      <c r="C5231">
        <v>3508</v>
      </c>
      <c r="D5231" t="str">
        <f>VLOOKUP($C5231,Hosts!$A:$O,10,0)</f>
        <v>New York</v>
      </c>
      <c r="E5231" s="67">
        <f>INDEX(Hosts!$A:$O,MATCH(Places!$C5231,Hosts!$A:$A,0),MATCH(Places!E$1,Hosts!$1:$1,0))</f>
        <v>1</v>
      </c>
      <c r="F5231" s="67">
        <f>INDEX(Hosts!$A:$O,MATCH(Places!$C5231,Hosts!$A:$A,0),MATCH(Places!F$1,Hosts!$1:$1,0))</f>
        <v>0.94</v>
      </c>
      <c r="G5231" s="67" t="str">
        <f>INDEX(Hosts!$A:$O,MATCH(Places!$C5231,Hosts!$A:$A,0),MATCH(Places!G$1,Hosts!$1:$1,0))</f>
        <v>No</v>
      </c>
      <c r="H5231">
        <v>21</v>
      </c>
      <c r="I5231" t="str">
        <f>VLOOKUP($H5231,Neighborhoods!$A:$C,2,0)</f>
        <v>Queens</v>
      </c>
      <c r="J5231" t="str">
        <f>VLOOKUP($H5231,Neighborhoods!$A:$C,3,0)</f>
        <v>Astoria</v>
      </c>
      <c r="K5231" t="s">
        <v>11822</v>
      </c>
      <c r="L5231" t="str">
        <f t="shared" si="324"/>
        <v>No</v>
      </c>
      <c r="M5231">
        <v>5</v>
      </c>
      <c r="N5231" t="str" cm="1">
        <f t="array" ref="N5231">_xlfn.IFS(M5231&lt;=2,"Small",M5231&lt;=5,"Medium",M5231&gt;5,"Large")</f>
        <v>Medium</v>
      </c>
      <c r="O5231" s="50">
        <v>150</v>
      </c>
      <c r="P5231" s="67">
        <f t="shared" si="325"/>
        <v>0.03</v>
      </c>
      <c r="Q5231" s="52">
        <v>4.78</v>
      </c>
      <c r="R5231" s="52" t="str" cm="1">
        <f t="array" ref="R5231">_xlfn.IFS(ROUND(Q5231,0)=5,"Excellent",ROUND(Q5231,0)=4,"Good",ROUND(Q5231,0)=3,"Ok",ROUND(Q5231,0)&lt;3,"Bad")</f>
        <v>Excellent</v>
      </c>
      <c r="S5231">
        <v>9</v>
      </c>
      <c r="T5231" t="str">
        <f t="shared" si="326"/>
        <v>No</v>
      </c>
      <c r="U5231" s="65">
        <v>43716</v>
      </c>
      <c r="V5231" s="65">
        <v>43850</v>
      </c>
      <c r="W5231">
        <v>361</v>
      </c>
      <c r="X5231" t="str">
        <f t="shared" si="327"/>
        <v>Active</v>
      </c>
      <c r="Y5231" t="s">
        <v>15616</v>
      </c>
    </row>
    <row r="5232" spans="1:25" x14ac:dyDescent="0.25">
      <c r="A5232">
        <v>5231</v>
      </c>
      <c r="B5232" t="s">
        <v>14331</v>
      </c>
      <c r="C5232">
        <v>548</v>
      </c>
      <c r="D5232" t="str">
        <f>VLOOKUP($C5232,Hosts!$A:$O,10,0)</f>
        <v>New York</v>
      </c>
      <c r="E5232" s="67">
        <f>INDEX(Hosts!$A:$O,MATCH(Places!$C5232,Hosts!$A:$A,0),MATCH(Places!E$1,Hosts!$1:$1,0))</f>
        <v>1</v>
      </c>
      <c r="F5232" s="67">
        <f>INDEX(Hosts!$A:$O,MATCH(Places!$C5232,Hosts!$A:$A,0),MATCH(Places!F$1,Hosts!$1:$1,0))</f>
        <v>0.85</v>
      </c>
      <c r="G5232" s="67" t="str">
        <f>INDEX(Hosts!$A:$O,MATCH(Places!$C5232,Hosts!$A:$A,0),MATCH(Places!G$1,Hosts!$1:$1,0))</f>
        <v>Yes</v>
      </c>
      <c r="H5232">
        <v>19</v>
      </c>
      <c r="I5232" t="str">
        <f>VLOOKUP($H5232,Neighborhoods!$A:$C,2,0)</f>
        <v>Manhattan</v>
      </c>
      <c r="J5232" t="str">
        <f>VLOOKUP($H5232,Neighborhoods!$A:$C,3,0)</f>
        <v>Upper East Side</v>
      </c>
      <c r="K5232" t="s">
        <v>1</v>
      </c>
      <c r="L5232" t="str">
        <f t="shared" si="324"/>
        <v>Yes</v>
      </c>
      <c r="M5232">
        <v>6</v>
      </c>
      <c r="N5232" t="str" cm="1">
        <f t="array" ref="N5232">_xlfn.IFS(M5232&lt;=2,"Small",M5232&lt;=5,"Medium",M5232&gt;5,"Large")</f>
        <v>Large</v>
      </c>
      <c r="O5232" s="50">
        <v>240</v>
      </c>
      <c r="P5232" s="67">
        <f t="shared" si="325"/>
        <v>0.04</v>
      </c>
      <c r="Q5232" s="52">
        <v>5</v>
      </c>
      <c r="R5232" s="52" t="str" cm="1">
        <f t="array" ref="R5232">_xlfn.IFS(ROUND(Q5232,0)=5,"Excellent",ROUND(Q5232,0)=4,"Good",ROUND(Q5232,0)=3,"Ok",ROUND(Q5232,0)&lt;3,"Bad")</f>
        <v>Excellent</v>
      </c>
      <c r="S5232">
        <v>13</v>
      </c>
      <c r="T5232" t="str">
        <f t="shared" si="326"/>
        <v>No</v>
      </c>
      <c r="U5232" s="65">
        <v>43717</v>
      </c>
      <c r="V5232" s="65">
        <v>43884</v>
      </c>
      <c r="W5232">
        <v>140</v>
      </c>
      <c r="X5232" t="str">
        <f t="shared" si="327"/>
        <v>Active</v>
      </c>
      <c r="Y5232" t="s">
        <v>15615</v>
      </c>
    </row>
    <row r="5233" spans="1:25" x14ac:dyDescent="0.25">
      <c r="A5233">
        <v>5232</v>
      </c>
      <c r="B5233" t="s">
        <v>13664</v>
      </c>
      <c r="C5233">
        <v>1812</v>
      </c>
      <c r="D5233" t="str">
        <f>VLOOKUP($C5233,Hosts!$A:$O,10,0)</f>
        <v>New York</v>
      </c>
      <c r="E5233" s="67">
        <f>INDEX(Hosts!$A:$O,MATCH(Places!$C5233,Hosts!$A:$A,0),MATCH(Places!E$1,Hosts!$1:$1,0))</f>
        <v>1</v>
      </c>
      <c r="F5233" s="67">
        <f>INDEX(Hosts!$A:$O,MATCH(Places!$C5233,Hosts!$A:$A,0),MATCH(Places!F$1,Hosts!$1:$1,0))</f>
        <v>0.8</v>
      </c>
      <c r="G5233" s="67" t="str">
        <f>INDEX(Hosts!$A:$O,MATCH(Places!$C5233,Hosts!$A:$A,0),MATCH(Places!G$1,Hosts!$1:$1,0))</f>
        <v>Yes</v>
      </c>
      <c r="H5233">
        <v>8</v>
      </c>
      <c r="I5233" t="str">
        <f>VLOOKUP($H5233,Neighborhoods!$A:$C,2,0)</f>
        <v>Brooklyn</v>
      </c>
      <c r="J5233" t="str">
        <f>VLOOKUP($H5233,Neighborhoods!$A:$C,3,0)</f>
        <v>Bushwick</v>
      </c>
      <c r="K5233" t="s">
        <v>1</v>
      </c>
      <c r="L5233" t="str">
        <f t="shared" si="324"/>
        <v>Yes</v>
      </c>
      <c r="M5233">
        <v>2</v>
      </c>
      <c r="N5233" t="str" cm="1">
        <f t="array" ref="N5233">_xlfn.IFS(M5233&lt;=2,"Small",M5233&lt;=5,"Medium",M5233&gt;5,"Large")</f>
        <v>Small</v>
      </c>
      <c r="O5233" s="50">
        <v>35</v>
      </c>
      <c r="P5233" s="67">
        <f t="shared" si="325"/>
        <v>0.03</v>
      </c>
      <c r="Q5233" s="52">
        <v>5</v>
      </c>
      <c r="R5233" s="52" t="str" cm="1">
        <f t="array" ref="R5233">_xlfn.IFS(ROUND(Q5233,0)=5,"Excellent",ROUND(Q5233,0)=4,"Good",ROUND(Q5233,0)=3,"Ok",ROUND(Q5233,0)&lt;3,"Bad")</f>
        <v>Excellent</v>
      </c>
      <c r="S5233">
        <v>20</v>
      </c>
      <c r="T5233" t="str">
        <f t="shared" si="326"/>
        <v>No</v>
      </c>
      <c r="U5233" s="65">
        <v>43755</v>
      </c>
      <c r="V5233" s="65">
        <v>44029</v>
      </c>
      <c r="W5233">
        <v>2</v>
      </c>
      <c r="X5233" t="str">
        <f t="shared" si="327"/>
        <v>Active</v>
      </c>
      <c r="Y5233" t="s">
        <v>15615</v>
      </c>
    </row>
    <row r="5234" spans="1:25" x14ac:dyDescent="0.25">
      <c r="A5234">
        <v>5233</v>
      </c>
      <c r="B5234" t="s">
        <v>13713</v>
      </c>
      <c r="C5234">
        <v>3693</v>
      </c>
      <c r="D5234" t="str">
        <f>VLOOKUP($C5234,Hosts!$A:$O,10,0)</f>
        <v>New York</v>
      </c>
      <c r="E5234" s="67">
        <f>INDEX(Hosts!$A:$O,MATCH(Places!$C5234,Hosts!$A:$A,0),MATCH(Places!E$1,Hosts!$1:$1,0))</f>
        <v>1</v>
      </c>
      <c r="F5234" s="67">
        <f>INDEX(Hosts!$A:$O,MATCH(Places!$C5234,Hosts!$A:$A,0),MATCH(Places!F$1,Hosts!$1:$1,0))</f>
        <v>0.96</v>
      </c>
      <c r="G5234" s="67" t="str">
        <f>INDEX(Hosts!$A:$O,MATCH(Places!$C5234,Hosts!$A:$A,0),MATCH(Places!G$1,Hosts!$1:$1,0))</f>
        <v>Yes</v>
      </c>
      <c r="H5234">
        <v>9</v>
      </c>
      <c r="I5234" t="str">
        <f>VLOOKUP($H5234,Neighborhoods!$A:$C,2,0)</f>
        <v>Brooklyn</v>
      </c>
      <c r="J5234" t="str">
        <f>VLOOKUP($H5234,Neighborhoods!$A:$C,3,0)</f>
        <v>Crown Heights</v>
      </c>
      <c r="K5234" t="s">
        <v>11822</v>
      </c>
      <c r="L5234" t="str">
        <f t="shared" si="324"/>
        <v>No</v>
      </c>
      <c r="M5234">
        <v>2</v>
      </c>
      <c r="N5234" t="str" cm="1">
        <f t="array" ref="N5234">_xlfn.IFS(M5234&lt;=2,"Small",M5234&lt;=5,"Medium",M5234&gt;5,"Large")</f>
        <v>Small</v>
      </c>
      <c r="O5234" s="50">
        <v>138</v>
      </c>
      <c r="P5234" s="67">
        <f t="shared" si="325"/>
        <v>0.03</v>
      </c>
      <c r="Q5234" s="52">
        <v>4.8</v>
      </c>
      <c r="R5234" s="52" t="str" cm="1">
        <f t="array" ref="R5234">_xlfn.IFS(ROUND(Q5234,0)=5,"Excellent",ROUND(Q5234,0)=4,"Good",ROUND(Q5234,0)=3,"Ok",ROUND(Q5234,0)&lt;3,"Bad")</f>
        <v>Excellent</v>
      </c>
      <c r="S5234">
        <v>10</v>
      </c>
      <c r="T5234" t="str">
        <f t="shared" si="326"/>
        <v>No</v>
      </c>
      <c r="U5234" s="65">
        <v>43717</v>
      </c>
      <c r="V5234" s="65">
        <v>43806</v>
      </c>
      <c r="W5234">
        <v>88</v>
      </c>
      <c r="X5234" t="str">
        <f t="shared" si="327"/>
        <v>Active</v>
      </c>
      <c r="Y5234" t="s">
        <v>15615</v>
      </c>
    </row>
    <row r="5235" spans="1:25" x14ac:dyDescent="0.25">
      <c r="A5235">
        <v>5234</v>
      </c>
      <c r="B5235" t="s">
        <v>15395</v>
      </c>
      <c r="C5235">
        <v>2718</v>
      </c>
      <c r="D5235" t="str">
        <f>VLOOKUP($C5235,Hosts!$A:$O,10,0)</f>
        <v>New York</v>
      </c>
      <c r="E5235" s="67">
        <f>INDEX(Hosts!$A:$O,MATCH(Places!$C5235,Hosts!$A:$A,0),MATCH(Places!E$1,Hosts!$1:$1,0))</f>
        <v>1</v>
      </c>
      <c r="F5235" s="67">
        <f>INDEX(Hosts!$A:$O,MATCH(Places!$C5235,Hosts!$A:$A,0),MATCH(Places!F$1,Hosts!$1:$1,0))</f>
        <v>0.96</v>
      </c>
      <c r="G5235" s="67" t="str">
        <f>INDEX(Hosts!$A:$O,MATCH(Places!$C5235,Hosts!$A:$A,0),MATCH(Places!G$1,Hosts!$1:$1,0))</f>
        <v>Yes</v>
      </c>
      <c r="H5235">
        <v>8</v>
      </c>
      <c r="I5235" t="str">
        <f>VLOOKUP($H5235,Neighborhoods!$A:$C,2,0)</f>
        <v>Brooklyn</v>
      </c>
      <c r="J5235" t="str">
        <f>VLOOKUP($H5235,Neighborhoods!$A:$C,3,0)</f>
        <v>Bushwick</v>
      </c>
      <c r="K5235" t="s">
        <v>11822</v>
      </c>
      <c r="L5235" t="str">
        <f t="shared" si="324"/>
        <v>No</v>
      </c>
      <c r="M5235">
        <v>8</v>
      </c>
      <c r="N5235" t="str" cm="1">
        <f t="array" ref="N5235">_xlfn.IFS(M5235&lt;=2,"Small",M5235&lt;=5,"Medium",M5235&gt;5,"Large")</f>
        <v>Large</v>
      </c>
      <c r="O5235" s="50">
        <v>200</v>
      </c>
      <c r="P5235" s="67">
        <f t="shared" si="325"/>
        <v>0.04</v>
      </c>
      <c r="Q5235" s="52">
        <v>4.9000000000000004</v>
      </c>
      <c r="R5235" s="52" t="str" cm="1">
        <f t="array" ref="R5235">_xlfn.IFS(ROUND(Q5235,0)=5,"Excellent",ROUND(Q5235,0)=4,"Good",ROUND(Q5235,0)=3,"Ok",ROUND(Q5235,0)&lt;3,"Bad")</f>
        <v>Excellent</v>
      </c>
      <c r="S5235">
        <v>21</v>
      </c>
      <c r="T5235" t="str">
        <f t="shared" si="326"/>
        <v>No</v>
      </c>
      <c r="U5235" s="65">
        <v>43726</v>
      </c>
      <c r="V5235" s="65">
        <v>43906</v>
      </c>
      <c r="W5235">
        <v>54</v>
      </c>
      <c r="X5235" t="str">
        <f t="shared" si="327"/>
        <v>Active</v>
      </c>
      <c r="Y5235" t="s">
        <v>15616</v>
      </c>
    </row>
    <row r="5236" spans="1:25" x14ac:dyDescent="0.25">
      <c r="A5236">
        <v>5235</v>
      </c>
      <c r="B5236" t="s">
        <v>14541</v>
      </c>
      <c r="C5236">
        <v>2977</v>
      </c>
      <c r="D5236" t="str">
        <f>VLOOKUP($C5236,Hosts!$A:$O,10,0)</f>
        <v>New York</v>
      </c>
      <c r="E5236" s="67">
        <f>INDEX(Hosts!$A:$O,MATCH(Places!$C5236,Hosts!$A:$A,0),MATCH(Places!E$1,Hosts!$1:$1,0))</f>
        <v>1</v>
      </c>
      <c r="F5236" s="67">
        <f>INDEX(Hosts!$A:$O,MATCH(Places!$C5236,Hosts!$A:$A,0),MATCH(Places!F$1,Hosts!$1:$1,0))</f>
        <v>0.98</v>
      </c>
      <c r="G5236" s="67" t="str">
        <f>INDEX(Hosts!$A:$O,MATCH(Places!$C5236,Hosts!$A:$A,0),MATCH(Places!G$1,Hosts!$1:$1,0))</f>
        <v>Yes</v>
      </c>
      <c r="H5236">
        <v>15</v>
      </c>
      <c r="I5236" t="str">
        <f>VLOOKUP($H5236,Neighborhoods!$A:$C,2,0)</f>
        <v>Manhattan</v>
      </c>
      <c r="J5236" t="str">
        <f>VLOOKUP($H5236,Neighborhoods!$A:$C,3,0)</f>
        <v>East Village</v>
      </c>
      <c r="K5236" t="s">
        <v>11822</v>
      </c>
      <c r="L5236" t="str">
        <f t="shared" si="324"/>
        <v>No</v>
      </c>
      <c r="M5236">
        <v>8</v>
      </c>
      <c r="N5236" t="str" cm="1">
        <f t="array" ref="N5236">_xlfn.IFS(M5236&lt;=2,"Small",M5236&lt;=5,"Medium",M5236&gt;5,"Large")</f>
        <v>Large</v>
      </c>
      <c r="O5236" s="50">
        <v>497</v>
      </c>
      <c r="P5236" s="67">
        <f t="shared" si="325"/>
        <v>0.04</v>
      </c>
      <c r="Q5236" s="52">
        <v>4.59</v>
      </c>
      <c r="R5236" s="52" t="str" cm="1">
        <f t="array" ref="R5236">_xlfn.IFS(ROUND(Q5236,0)=5,"Excellent",ROUND(Q5236,0)=4,"Good",ROUND(Q5236,0)=3,"Ok",ROUND(Q5236,0)&lt;3,"Bad")</f>
        <v>Excellent</v>
      </c>
      <c r="S5236">
        <v>29</v>
      </c>
      <c r="T5236" t="str">
        <f t="shared" si="326"/>
        <v>No</v>
      </c>
      <c r="U5236" s="65">
        <v>43724</v>
      </c>
      <c r="V5236" s="65">
        <v>43978</v>
      </c>
      <c r="W5236">
        <v>352</v>
      </c>
      <c r="X5236" t="str">
        <f t="shared" si="327"/>
        <v>Active</v>
      </c>
      <c r="Y5236" t="s">
        <v>15616</v>
      </c>
    </row>
    <row r="5237" spans="1:25" x14ac:dyDescent="0.25">
      <c r="A5237">
        <v>5236</v>
      </c>
      <c r="B5237" t="s">
        <v>13998</v>
      </c>
      <c r="C5237">
        <v>2945</v>
      </c>
      <c r="D5237" t="str">
        <f>VLOOKUP($C5237,Hosts!$A:$O,10,0)</f>
        <v>New York</v>
      </c>
      <c r="E5237" s="67">
        <f>INDEX(Hosts!$A:$O,MATCH(Places!$C5237,Hosts!$A:$A,0),MATCH(Places!E$1,Hosts!$1:$1,0))</f>
        <v>1</v>
      </c>
      <c r="F5237" s="67">
        <f>INDEX(Hosts!$A:$O,MATCH(Places!$C5237,Hosts!$A:$A,0),MATCH(Places!F$1,Hosts!$1:$1,0))</f>
        <v>0.89</v>
      </c>
      <c r="G5237" s="67" t="str">
        <f>INDEX(Hosts!$A:$O,MATCH(Places!$C5237,Hosts!$A:$A,0),MATCH(Places!G$1,Hosts!$1:$1,0))</f>
        <v>Yes</v>
      </c>
      <c r="H5237">
        <v>8</v>
      </c>
      <c r="I5237" t="str">
        <f>VLOOKUP($H5237,Neighborhoods!$A:$C,2,0)</f>
        <v>Brooklyn</v>
      </c>
      <c r="J5237" t="str">
        <f>VLOOKUP($H5237,Neighborhoods!$A:$C,3,0)</f>
        <v>Bushwick</v>
      </c>
      <c r="K5237" t="s">
        <v>1</v>
      </c>
      <c r="L5237" t="str">
        <f t="shared" si="324"/>
        <v>Yes</v>
      </c>
      <c r="M5237">
        <v>2</v>
      </c>
      <c r="N5237" t="str" cm="1">
        <f t="array" ref="N5237">_xlfn.IFS(M5237&lt;=2,"Small",M5237&lt;=5,"Medium",M5237&gt;5,"Large")</f>
        <v>Small</v>
      </c>
      <c r="O5237" s="50">
        <v>92</v>
      </c>
      <c r="P5237" s="67">
        <f t="shared" si="325"/>
        <v>0.03</v>
      </c>
      <c r="Q5237" s="52">
        <v>4.88</v>
      </c>
      <c r="R5237" s="52" t="str" cm="1">
        <f t="array" ref="R5237">_xlfn.IFS(ROUND(Q5237,0)=5,"Excellent",ROUND(Q5237,0)=4,"Good",ROUND(Q5237,0)=3,"Ok",ROUND(Q5237,0)&lt;3,"Bad")</f>
        <v>Excellent</v>
      </c>
      <c r="S5237">
        <v>8</v>
      </c>
      <c r="T5237" t="str">
        <f t="shared" si="326"/>
        <v>No</v>
      </c>
      <c r="U5237" s="65">
        <v>43722</v>
      </c>
      <c r="V5237" s="65">
        <v>43766</v>
      </c>
      <c r="W5237">
        <v>89</v>
      </c>
      <c r="X5237" t="str">
        <f t="shared" si="327"/>
        <v>Active</v>
      </c>
      <c r="Y5237" t="s">
        <v>15616</v>
      </c>
    </row>
    <row r="5238" spans="1:25" x14ac:dyDescent="0.25">
      <c r="A5238">
        <v>5237</v>
      </c>
      <c r="B5238" t="s">
        <v>13893</v>
      </c>
      <c r="C5238">
        <v>945</v>
      </c>
      <c r="D5238" t="str">
        <f>VLOOKUP($C5238,Hosts!$A:$O,10,0)</f>
        <v>New York</v>
      </c>
      <c r="E5238" s="67">
        <f>INDEX(Hosts!$A:$O,MATCH(Places!$C5238,Hosts!$A:$A,0),MATCH(Places!E$1,Hosts!$1:$1,0))</f>
        <v>0.2</v>
      </c>
      <c r="F5238" s="67">
        <f>INDEX(Hosts!$A:$O,MATCH(Places!$C5238,Hosts!$A:$A,0),MATCH(Places!F$1,Hosts!$1:$1,0))</f>
        <v>0.94</v>
      </c>
      <c r="G5238" s="67" t="str">
        <f>INDEX(Hosts!$A:$O,MATCH(Places!$C5238,Hosts!$A:$A,0),MATCH(Places!G$1,Hosts!$1:$1,0))</f>
        <v>No</v>
      </c>
      <c r="H5238">
        <v>12</v>
      </c>
      <c r="I5238" t="str">
        <f>VLOOKUP($H5238,Neighborhoods!$A:$C,2,0)</f>
        <v>Brooklyn</v>
      </c>
      <c r="J5238" t="str">
        <f>VLOOKUP($H5238,Neighborhoods!$A:$C,3,0)</f>
        <v>Williamsburg</v>
      </c>
      <c r="K5238" t="s">
        <v>11822</v>
      </c>
      <c r="L5238" t="str">
        <f t="shared" si="324"/>
        <v>No</v>
      </c>
      <c r="M5238">
        <v>2</v>
      </c>
      <c r="N5238" t="str" cm="1">
        <f t="array" ref="N5238">_xlfn.IFS(M5238&lt;=2,"Small",M5238&lt;=5,"Medium",M5238&gt;5,"Large")</f>
        <v>Small</v>
      </c>
      <c r="O5238" s="50">
        <v>139</v>
      </c>
      <c r="P5238" s="67">
        <f t="shared" si="325"/>
        <v>0.03</v>
      </c>
      <c r="Q5238" s="52">
        <v>4.8099999999999996</v>
      </c>
      <c r="R5238" s="52" t="str" cm="1">
        <f t="array" ref="R5238">_xlfn.IFS(ROUND(Q5238,0)=5,"Excellent",ROUND(Q5238,0)=4,"Good",ROUND(Q5238,0)=3,"Ok",ROUND(Q5238,0)&lt;3,"Bad")</f>
        <v>Excellent</v>
      </c>
      <c r="S5238">
        <v>16</v>
      </c>
      <c r="T5238" t="str">
        <f t="shared" si="326"/>
        <v>No</v>
      </c>
      <c r="U5238" s="65">
        <v>43726</v>
      </c>
      <c r="V5238" s="65">
        <v>43920</v>
      </c>
      <c r="W5238">
        <v>44</v>
      </c>
      <c r="X5238" t="str">
        <f t="shared" si="327"/>
        <v>Active</v>
      </c>
      <c r="Y5238" t="s">
        <v>15616</v>
      </c>
    </row>
    <row r="5239" spans="1:25" x14ac:dyDescent="0.25">
      <c r="A5239">
        <v>5238</v>
      </c>
      <c r="B5239" t="s">
        <v>15126</v>
      </c>
      <c r="C5239">
        <v>3522</v>
      </c>
      <c r="D5239" t="str">
        <f>VLOOKUP($C5239,Hosts!$A:$O,10,0)</f>
        <v>New York</v>
      </c>
      <c r="E5239" s="67">
        <f>INDEX(Hosts!$A:$O,MATCH(Places!$C5239,Hosts!$A:$A,0),MATCH(Places!E$1,Hosts!$1:$1,0))</f>
        <v>1</v>
      </c>
      <c r="F5239" s="67">
        <f>INDEX(Hosts!$A:$O,MATCH(Places!$C5239,Hosts!$A:$A,0),MATCH(Places!F$1,Hosts!$1:$1,0))</f>
        <v>0.94</v>
      </c>
      <c r="G5239" s="67" t="str">
        <f>INDEX(Hosts!$A:$O,MATCH(Places!$C5239,Hosts!$A:$A,0),MATCH(Places!G$1,Hosts!$1:$1,0))</f>
        <v>Yes</v>
      </c>
      <c r="H5239">
        <v>9</v>
      </c>
      <c r="I5239" t="str">
        <f>VLOOKUP($H5239,Neighborhoods!$A:$C,2,0)</f>
        <v>Brooklyn</v>
      </c>
      <c r="J5239" t="str">
        <f>VLOOKUP($H5239,Neighborhoods!$A:$C,3,0)</f>
        <v>Crown Heights</v>
      </c>
      <c r="K5239" t="s">
        <v>1</v>
      </c>
      <c r="L5239" t="str">
        <f t="shared" si="324"/>
        <v>Yes</v>
      </c>
      <c r="M5239">
        <v>2</v>
      </c>
      <c r="N5239" t="str" cm="1">
        <f t="array" ref="N5239">_xlfn.IFS(M5239&lt;=2,"Small",M5239&lt;=5,"Medium",M5239&gt;5,"Large")</f>
        <v>Small</v>
      </c>
      <c r="O5239" s="50">
        <v>44</v>
      </c>
      <c r="P5239" s="67">
        <f t="shared" si="325"/>
        <v>0.03</v>
      </c>
      <c r="Q5239" s="52">
        <v>5</v>
      </c>
      <c r="R5239" s="52" t="str" cm="1">
        <f t="array" ref="R5239">_xlfn.IFS(ROUND(Q5239,0)=5,"Excellent",ROUND(Q5239,0)=4,"Good",ROUND(Q5239,0)=3,"Ok",ROUND(Q5239,0)&lt;3,"Bad")</f>
        <v>Excellent</v>
      </c>
      <c r="S5239">
        <v>14</v>
      </c>
      <c r="T5239" t="str">
        <f t="shared" si="326"/>
        <v>No</v>
      </c>
      <c r="U5239" s="65">
        <v>43710</v>
      </c>
      <c r="V5239" s="65">
        <v>43905</v>
      </c>
      <c r="W5239">
        <v>230</v>
      </c>
      <c r="X5239" t="str">
        <f t="shared" si="327"/>
        <v>Active</v>
      </c>
      <c r="Y5239" t="s">
        <v>15615</v>
      </c>
    </row>
    <row r="5240" spans="1:25" x14ac:dyDescent="0.25">
      <c r="A5240">
        <v>5239</v>
      </c>
      <c r="B5240" t="s">
        <v>14362</v>
      </c>
      <c r="C5240">
        <v>3995</v>
      </c>
      <c r="D5240" t="str">
        <f>VLOOKUP($C5240,Hosts!$A:$O,10,0)</f>
        <v>New York</v>
      </c>
      <c r="E5240" s="67">
        <f>INDEX(Hosts!$A:$O,MATCH(Places!$C5240,Hosts!$A:$A,0),MATCH(Places!E$1,Hosts!$1:$1,0))</f>
        <v>1</v>
      </c>
      <c r="F5240" s="67">
        <f>INDEX(Hosts!$A:$O,MATCH(Places!$C5240,Hosts!$A:$A,0),MATCH(Places!F$1,Hosts!$1:$1,0))</f>
        <v>1</v>
      </c>
      <c r="G5240" s="67" t="str">
        <f>INDEX(Hosts!$A:$O,MATCH(Places!$C5240,Hosts!$A:$A,0),MATCH(Places!G$1,Hosts!$1:$1,0))</f>
        <v>No</v>
      </c>
      <c r="H5240">
        <v>15</v>
      </c>
      <c r="I5240" t="str">
        <f>VLOOKUP($H5240,Neighborhoods!$A:$C,2,0)</f>
        <v>Manhattan</v>
      </c>
      <c r="J5240" t="str">
        <f>VLOOKUP($H5240,Neighborhoods!$A:$C,3,0)</f>
        <v>East Village</v>
      </c>
      <c r="K5240" t="s">
        <v>1</v>
      </c>
      <c r="L5240" t="str">
        <f t="shared" si="324"/>
        <v>Yes</v>
      </c>
      <c r="M5240">
        <v>2</v>
      </c>
      <c r="N5240" t="str" cm="1">
        <f t="array" ref="N5240">_xlfn.IFS(M5240&lt;=2,"Small",M5240&lt;=5,"Medium",M5240&gt;5,"Large")</f>
        <v>Small</v>
      </c>
      <c r="O5240" s="50">
        <v>59</v>
      </c>
      <c r="P5240" s="67">
        <f t="shared" si="325"/>
        <v>0.03</v>
      </c>
      <c r="Q5240" s="52">
        <v>4.67</v>
      </c>
      <c r="R5240" s="52" t="str" cm="1">
        <f t="array" ref="R5240">_xlfn.IFS(ROUND(Q5240,0)=5,"Excellent",ROUND(Q5240,0)=4,"Good",ROUND(Q5240,0)=3,"Ok",ROUND(Q5240,0)&lt;3,"Bad")</f>
        <v>Excellent</v>
      </c>
      <c r="S5240">
        <v>27</v>
      </c>
      <c r="T5240" t="str">
        <f t="shared" si="326"/>
        <v>No</v>
      </c>
      <c r="U5240" s="65">
        <v>43723</v>
      </c>
      <c r="V5240" s="65">
        <v>43931</v>
      </c>
      <c r="W5240">
        <v>0</v>
      </c>
      <c r="X5240" t="str">
        <f t="shared" si="327"/>
        <v>Inactive</v>
      </c>
      <c r="Y5240" t="s">
        <v>15616</v>
      </c>
    </row>
    <row r="5241" spans="1:25" x14ac:dyDescent="0.25">
      <c r="A5241">
        <v>5240</v>
      </c>
      <c r="B5241" t="s">
        <v>14707</v>
      </c>
      <c r="C5241">
        <v>3996</v>
      </c>
      <c r="D5241" t="str">
        <f>VLOOKUP($C5241,Hosts!$A:$O,10,0)</f>
        <v>New York</v>
      </c>
      <c r="E5241" s="67">
        <f>INDEX(Hosts!$A:$O,MATCH(Places!$C5241,Hosts!$A:$A,0),MATCH(Places!E$1,Hosts!$1:$1,0))</f>
        <v>1</v>
      </c>
      <c r="F5241" s="67">
        <f>INDEX(Hosts!$A:$O,MATCH(Places!$C5241,Hosts!$A:$A,0),MATCH(Places!F$1,Hosts!$1:$1,0))</f>
        <v>1</v>
      </c>
      <c r="G5241" s="67" t="str">
        <f>INDEX(Hosts!$A:$O,MATCH(Places!$C5241,Hosts!$A:$A,0),MATCH(Places!G$1,Hosts!$1:$1,0))</f>
        <v>No</v>
      </c>
      <c r="H5241">
        <v>20</v>
      </c>
      <c r="I5241" t="str">
        <f>VLOOKUP($H5241,Neighborhoods!$A:$C,2,0)</f>
        <v>Manhattan</v>
      </c>
      <c r="J5241" t="str">
        <f>VLOOKUP($H5241,Neighborhoods!$A:$C,3,0)</f>
        <v>Upper West Side</v>
      </c>
      <c r="K5241" t="s">
        <v>1</v>
      </c>
      <c r="L5241" t="str">
        <f t="shared" si="324"/>
        <v>Yes</v>
      </c>
      <c r="M5241">
        <v>2</v>
      </c>
      <c r="N5241" t="str" cm="1">
        <f t="array" ref="N5241">_xlfn.IFS(M5241&lt;=2,"Small",M5241&lt;=5,"Medium",M5241&gt;5,"Large")</f>
        <v>Small</v>
      </c>
      <c r="O5241" s="50">
        <v>60</v>
      </c>
      <c r="P5241" s="67">
        <f t="shared" si="325"/>
        <v>0.03</v>
      </c>
      <c r="Q5241" s="52">
        <v>4.3899999999999997</v>
      </c>
      <c r="R5241" s="52" t="str" cm="1">
        <f t="array" ref="R5241">_xlfn.IFS(ROUND(Q5241,0)=5,"Excellent",ROUND(Q5241,0)=4,"Good",ROUND(Q5241,0)=3,"Ok",ROUND(Q5241,0)&lt;3,"Bad")</f>
        <v>Good</v>
      </c>
      <c r="S5241">
        <v>28</v>
      </c>
      <c r="T5241" t="str">
        <f t="shared" si="326"/>
        <v>No</v>
      </c>
      <c r="U5241" s="65">
        <v>43723</v>
      </c>
      <c r="V5241" s="65">
        <v>43902</v>
      </c>
      <c r="W5241">
        <v>289</v>
      </c>
      <c r="X5241" t="str">
        <f t="shared" si="327"/>
        <v>Active</v>
      </c>
      <c r="Y5241" t="s">
        <v>15616</v>
      </c>
    </row>
    <row r="5242" spans="1:25" x14ac:dyDescent="0.25">
      <c r="A5242">
        <v>5241</v>
      </c>
      <c r="B5242" t="s">
        <v>15419</v>
      </c>
      <c r="C5242">
        <v>3996</v>
      </c>
      <c r="D5242" t="str">
        <f>VLOOKUP($C5242,Hosts!$A:$O,10,0)</f>
        <v>New York</v>
      </c>
      <c r="E5242" s="67">
        <f>INDEX(Hosts!$A:$O,MATCH(Places!$C5242,Hosts!$A:$A,0),MATCH(Places!E$1,Hosts!$1:$1,0))</f>
        <v>1</v>
      </c>
      <c r="F5242" s="67">
        <f>INDEX(Hosts!$A:$O,MATCH(Places!$C5242,Hosts!$A:$A,0),MATCH(Places!F$1,Hosts!$1:$1,0))</f>
        <v>1</v>
      </c>
      <c r="G5242" s="67" t="str">
        <f>INDEX(Hosts!$A:$O,MATCH(Places!$C5242,Hosts!$A:$A,0),MATCH(Places!G$1,Hosts!$1:$1,0))</f>
        <v>No</v>
      </c>
      <c r="H5242">
        <v>20</v>
      </c>
      <c r="I5242" t="str">
        <f>VLOOKUP($H5242,Neighborhoods!$A:$C,2,0)</f>
        <v>Manhattan</v>
      </c>
      <c r="J5242" t="str">
        <f>VLOOKUP($H5242,Neighborhoods!$A:$C,3,0)</f>
        <v>Upper West Side</v>
      </c>
      <c r="K5242" t="s">
        <v>1</v>
      </c>
      <c r="L5242" t="str">
        <f t="shared" si="324"/>
        <v>Yes</v>
      </c>
      <c r="M5242">
        <v>2</v>
      </c>
      <c r="N5242" t="str" cm="1">
        <f t="array" ref="N5242">_xlfn.IFS(M5242&lt;=2,"Small",M5242&lt;=5,"Medium",M5242&gt;5,"Large")</f>
        <v>Small</v>
      </c>
      <c r="O5242" s="50">
        <v>70</v>
      </c>
      <c r="P5242" s="67">
        <f t="shared" si="325"/>
        <v>0.03</v>
      </c>
      <c r="Q5242" s="52">
        <v>4.8</v>
      </c>
      <c r="R5242" s="52" t="str" cm="1">
        <f t="array" ref="R5242">_xlfn.IFS(ROUND(Q5242,0)=5,"Excellent",ROUND(Q5242,0)=4,"Good",ROUND(Q5242,0)=3,"Ok",ROUND(Q5242,0)&lt;3,"Bad")</f>
        <v>Excellent</v>
      </c>
      <c r="S5242">
        <v>35</v>
      </c>
      <c r="T5242" t="str">
        <f t="shared" si="326"/>
        <v>No</v>
      </c>
      <c r="U5242" s="65">
        <v>43723</v>
      </c>
      <c r="V5242" s="65">
        <v>44040</v>
      </c>
      <c r="W5242">
        <v>336</v>
      </c>
      <c r="X5242" t="str">
        <f t="shared" si="327"/>
        <v>Active</v>
      </c>
      <c r="Y5242" t="s">
        <v>15616</v>
      </c>
    </row>
    <row r="5243" spans="1:25" x14ac:dyDescent="0.25">
      <c r="A5243">
        <v>5242</v>
      </c>
      <c r="B5243" t="s">
        <v>14172</v>
      </c>
      <c r="C5243">
        <v>3575</v>
      </c>
      <c r="D5243" t="str">
        <f>VLOOKUP($C5243,Hosts!$A:$O,10,0)</f>
        <v>New York</v>
      </c>
      <c r="E5243" s="67">
        <f>INDEX(Hosts!$A:$O,MATCH(Places!$C5243,Hosts!$A:$A,0),MATCH(Places!E$1,Hosts!$1:$1,0))</f>
        <v>1</v>
      </c>
      <c r="F5243" s="67">
        <f>INDEX(Hosts!$A:$O,MATCH(Places!$C5243,Hosts!$A:$A,0),MATCH(Places!F$1,Hosts!$1:$1,0))</f>
        <v>0.94</v>
      </c>
      <c r="G5243" s="67" t="str">
        <f>INDEX(Hosts!$A:$O,MATCH(Places!$C5243,Hosts!$A:$A,0),MATCH(Places!G$1,Hosts!$1:$1,0))</f>
        <v>No</v>
      </c>
      <c r="H5243">
        <v>7</v>
      </c>
      <c r="I5243" t="str">
        <f>VLOOKUP($H5243,Neighborhoods!$A:$C,2,0)</f>
        <v>Brooklyn</v>
      </c>
      <c r="J5243" t="str">
        <f>VLOOKUP($H5243,Neighborhoods!$A:$C,3,0)</f>
        <v>Bedford-Stuyvesant</v>
      </c>
      <c r="K5243" t="s">
        <v>11822</v>
      </c>
      <c r="L5243" t="str">
        <f t="shared" si="324"/>
        <v>No</v>
      </c>
      <c r="M5243">
        <v>2</v>
      </c>
      <c r="N5243" t="str" cm="1">
        <f t="array" ref="N5243">_xlfn.IFS(M5243&lt;=2,"Small",M5243&lt;=5,"Medium",M5243&gt;5,"Large")</f>
        <v>Small</v>
      </c>
      <c r="O5243" s="50">
        <v>125</v>
      </c>
      <c r="P5243" s="67">
        <f t="shared" si="325"/>
        <v>0.03</v>
      </c>
      <c r="Q5243" s="52">
        <v>3.78</v>
      </c>
      <c r="R5243" s="52" t="str" cm="1">
        <f t="array" ref="R5243">_xlfn.IFS(ROUND(Q5243,0)=5,"Excellent",ROUND(Q5243,0)=4,"Good",ROUND(Q5243,0)=3,"Ok",ROUND(Q5243,0)&lt;3,"Bad")</f>
        <v>Good</v>
      </c>
      <c r="S5243">
        <v>9</v>
      </c>
      <c r="T5243" t="str">
        <f t="shared" si="326"/>
        <v>No</v>
      </c>
      <c r="U5243" s="65">
        <v>43728</v>
      </c>
      <c r="V5243" s="65">
        <v>44029</v>
      </c>
      <c r="W5243">
        <v>359</v>
      </c>
      <c r="X5243" t="str">
        <f t="shared" si="327"/>
        <v>Active</v>
      </c>
      <c r="Y5243" t="s">
        <v>15616</v>
      </c>
    </row>
    <row r="5244" spans="1:25" x14ac:dyDescent="0.25">
      <c r="A5244">
        <v>5243</v>
      </c>
      <c r="B5244" t="s">
        <v>15269</v>
      </c>
      <c r="C5244">
        <v>2816</v>
      </c>
      <c r="D5244" t="str">
        <f>VLOOKUP($C5244,Hosts!$A:$O,10,0)</f>
        <v>New York</v>
      </c>
      <c r="E5244" s="67">
        <f>INDEX(Hosts!$A:$O,MATCH(Places!$C5244,Hosts!$A:$A,0),MATCH(Places!E$1,Hosts!$1:$1,0))</f>
        <v>0</v>
      </c>
      <c r="F5244" s="67">
        <f>INDEX(Hosts!$A:$O,MATCH(Places!$C5244,Hosts!$A:$A,0),MATCH(Places!F$1,Hosts!$1:$1,0))</f>
        <v>0.97</v>
      </c>
      <c r="G5244" s="67" t="str">
        <f>INDEX(Hosts!$A:$O,MATCH(Places!$C5244,Hosts!$A:$A,0),MATCH(Places!G$1,Hosts!$1:$1,0))</f>
        <v>No</v>
      </c>
      <c r="H5244">
        <v>8</v>
      </c>
      <c r="I5244" t="str">
        <f>VLOOKUP($H5244,Neighborhoods!$A:$C,2,0)</f>
        <v>Brooklyn</v>
      </c>
      <c r="J5244" t="str">
        <f>VLOOKUP($H5244,Neighborhoods!$A:$C,3,0)</f>
        <v>Bushwick</v>
      </c>
      <c r="K5244" t="s">
        <v>1</v>
      </c>
      <c r="L5244" t="str">
        <f t="shared" si="324"/>
        <v>Yes</v>
      </c>
      <c r="M5244">
        <v>1</v>
      </c>
      <c r="N5244" t="str" cm="1">
        <f t="array" ref="N5244">_xlfn.IFS(M5244&lt;=2,"Small",M5244&lt;=5,"Medium",M5244&gt;5,"Large")</f>
        <v>Small</v>
      </c>
      <c r="O5244" s="50">
        <v>59</v>
      </c>
      <c r="P5244" s="67">
        <f t="shared" si="325"/>
        <v>0.03</v>
      </c>
      <c r="Q5244" s="52">
        <v>4.5599999999999996</v>
      </c>
      <c r="R5244" s="52" t="str" cm="1">
        <f t="array" ref="R5244">_xlfn.IFS(ROUND(Q5244,0)=5,"Excellent",ROUND(Q5244,0)=4,"Good",ROUND(Q5244,0)=3,"Ok",ROUND(Q5244,0)&lt;3,"Bad")</f>
        <v>Excellent</v>
      </c>
      <c r="S5244">
        <v>9</v>
      </c>
      <c r="T5244" t="str">
        <f t="shared" si="326"/>
        <v>No</v>
      </c>
      <c r="U5244" s="65">
        <v>43717</v>
      </c>
      <c r="V5244" s="65">
        <v>43864</v>
      </c>
      <c r="W5244">
        <v>269</v>
      </c>
      <c r="X5244" t="str">
        <f t="shared" si="327"/>
        <v>Active</v>
      </c>
      <c r="Y5244" t="s">
        <v>15615</v>
      </c>
    </row>
    <row r="5245" spans="1:25" x14ac:dyDescent="0.25">
      <c r="A5245">
        <v>5244</v>
      </c>
      <c r="B5245" t="s">
        <v>15485</v>
      </c>
      <c r="C5245">
        <v>2816</v>
      </c>
      <c r="D5245" t="str">
        <f>VLOOKUP($C5245,Hosts!$A:$O,10,0)</f>
        <v>New York</v>
      </c>
      <c r="E5245" s="67">
        <f>INDEX(Hosts!$A:$O,MATCH(Places!$C5245,Hosts!$A:$A,0),MATCH(Places!E$1,Hosts!$1:$1,0))</f>
        <v>0</v>
      </c>
      <c r="F5245" s="67">
        <f>INDEX(Hosts!$A:$O,MATCH(Places!$C5245,Hosts!$A:$A,0),MATCH(Places!F$1,Hosts!$1:$1,0))</f>
        <v>0.97</v>
      </c>
      <c r="G5245" s="67" t="str">
        <f>INDEX(Hosts!$A:$O,MATCH(Places!$C5245,Hosts!$A:$A,0),MATCH(Places!G$1,Hosts!$1:$1,0))</f>
        <v>No</v>
      </c>
      <c r="H5245">
        <v>8</v>
      </c>
      <c r="I5245" t="str">
        <f>VLOOKUP($H5245,Neighborhoods!$A:$C,2,0)</f>
        <v>Brooklyn</v>
      </c>
      <c r="J5245" t="str">
        <f>VLOOKUP($H5245,Neighborhoods!$A:$C,3,0)</f>
        <v>Bushwick</v>
      </c>
      <c r="K5245" t="s">
        <v>1</v>
      </c>
      <c r="L5245" t="str">
        <f t="shared" si="324"/>
        <v>Yes</v>
      </c>
      <c r="M5245">
        <v>1</v>
      </c>
      <c r="N5245" t="str" cm="1">
        <f t="array" ref="N5245">_xlfn.IFS(M5245&lt;=2,"Small",M5245&lt;=5,"Medium",M5245&gt;5,"Large")</f>
        <v>Small</v>
      </c>
      <c r="O5245" s="50">
        <v>50</v>
      </c>
      <c r="P5245" s="67">
        <f t="shared" si="325"/>
        <v>0.03</v>
      </c>
      <c r="Q5245" s="52">
        <v>5</v>
      </c>
      <c r="R5245" s="52" t="str" cm="1">
        <f t="array" ref="R5245">_xlfn.IFS(ROUND(Q5245,0)=5,"Excellent",ROUND(Q5245,0)=4,"Good",ROUND(Q5245,0)=3,"Ok",ROUND(Q5245,0)&lt;3,"Bad")</f>
        <v>Excellent</v>
      </c>
      <c r="S5245">
        <v>3</v>
      </c>
      <c r="T5245" t="str">
        <f t="shared" si="326"/>
        <v>No</v>
      </c>
      <c r="U5245" s="65">
        <v>43772</v>
      </c>
      <c r="V5245" s="65">
        <v>43884</v>
      </c>
      <c r="W5245">
        <v>363</v>
      </c>
      <c r="X5245" t="str">
        <f t="shared" si="327"/>
        <v>Active</v>
      </c>
      <c r="Y5245" t="s">
        <v>15615</v>
      </c>
    </row>
    <row r="5246" spans="1:25" x14ac:dyDescent="0.25">
      <c r="A5246">
        <v>5245</v>
      </c>
      <c r="B5246" t="s">
        <v>14418</v>
      </c>
      <c r="C5246">
        <v>1778</v>
      </c>
      <c r="D5246" t="str">
        <f>VLOOKUP($C5246,Hosts!$A:$O,10,0)</f>
        <v>New South Wales</v>
      </c>
      <c r="E5246" s="67">
        <f>INDEX(Hosts!$A:$O,MATCH(Places!$C5246,Hosts!$A:$A,0),MATCH(Places!E$1,Hosts!$1:$1,0))</f>
        <v>1</v>
      </c>
      <c r="F5246" s="67">
        <f>INDEX(Hosts!$A:$O,MATCH(Places!$C5246,Hosts!$A:$A,0),MATCH(Places!F$1,Hosts!$1:$1,0))</f>
        <v>0.72</v>
      </c>
      <c r="G5246" s="67" t="str">
        <f>INDEX(Hosts!$A:$O,MATCH(Places!$C5246,Hosts!$A:$A,0),MATCH(Places!G$1,Hosts!$1:$1,0))</f>
        <v>No</v>
      </c>
      <c r="H5246">
        <v>12</v>
      </c>
      <c r="I5246" t="str">
        <f>VLOOKUP($H5246,Neighborhoods!$A:$C,2,0)</f>
        <v>Brooklyn</v>
      </c>
      <c r="J5246" t="str">
        <f>VLOOKUP($H5246,Neighborhoods!$A:$C,3,0)</f>
        <v>Williamsburg</v>
      </c>
      <c r="K5246" t="s">
        <v>1</v>
      </c>
      <c r="L5246" t="str">
        <f t="shared" si="324"/>
        <v>Yes</v>
      </c>
      <c r="M5246">
        <v>2</v>
      </c>
      <c r="N5246" t="str" cm="1">
        <f t="array" ref="N5246">_xlfn.IFS(M5246&lt;=2,"Small",M5246&lt;=5,"Medium",M5246&gt;5,"Large")</f>
        <v>Small</v>
      </c>
      <c r="O5246" s="50">
        <v>85</v>
      </c>
      <c r="P5246" s="67">
        <f t="shared" si="325"/>
        <v>0.03</v>
      </c>
      <c r="Q5246" s="52">
        <v>5</v>
      </c>
      <c r="R5246" s="52" t="str" cm="1">
        <f t="array" ref="R5246">_xlfn.IFS(ROUND(Q5246,0)=5,"Excellent",ROUND(Q5246,0)=4,"Good",ROUND(Q5246,0)=3,"Ok",ROUND(Q5246,0)&lt;3,"Bad")</f>
        <v>Excellent</v>
      </c>
      <c r="S5246">
        <v>9</v>
      </c>
      <c r="T5246" t="str">
        <f t="shared" si="326"/>
        <v>No</v>
      </c>
      <c r="U5246" s="65">
        <v>43730</v>
      </c>
      <c r="V5246" s="65">
        <v>43810</v>
      </c>
      <c r="W5246">
        <v>174</v>
      </c>
      <c r="X5246" t="str">
        <f t="shared" si="327"/>
        <v>Active</v>
      </c>
      <c r="Y5246" t="s">
        <v>15615</v>
      </c>
    </row>
    <row r="5247" spans="1:25" x14ac:dyDescent="0.25">
      <c r="A5247">
        <v>5246</v>
      </c>
      <c r="B5247" t="s">
        <v>13822</v>
      </c>
      <c r="C5247">
        <v>3694</v>
      </c>
      <c r="D5247" t="str">
        <f>VLOOKUP($C5247,Hosts!$A:$O,10,0)</f>
        <v>New York</v>
      </c>
      <c r="E5247" s="67">
        <f>INDEX(Hosts!$A:$O,MATCH(Places!$C5247,Hosts!$A:$A,0),MATCH(Places!E$1,Hosts!$1:$1,0))</f>
        <v>1</v>
      </c>
      <c r="F5247" s="67">
        <f>INDEX(Hosts!$A:$O,MATCH(Places!$C5247,Hosts!$A:$A,0),MATCH(Places!F$1,Hosts!$1:$1,0))</f>
        <v>0.93</v>
      </c>
      <c r="G5247" s="67" t="str">
        <f>INDEX(Hosts!$A:$O,MATCH(Places!$C5247,Hosts!$A:$A,0),MATCH(Places!G$1,Hosts!$1:$1,0))</f>
        <v>No</v>
      </c>
      <c r="H5247">
        <v>10</v>
      </c>
      <c r="I5247" t="str">
        <f>VLOOKUP($H5247,Neighborhoods!$A:$C,2,0)</f>
        <v>Brooklyn</v>
      </c>
      <c r="J5247" t="str">
        <f>VLOOKUP($H5247,Neighborhoods!$A:$C,3,0)</f>
        <v>East Flatbush</v>
      </c>
      <c r="K5247" t="s">
        <v>1</v>
      </c>
      <c r="L5247" t="str">
        <f t="shared" si="324"/>
        <v>Yes</v>
      </c>
      <c r="M5247">
        <v>1</v>
      </c>
      <c r="N5247" t="str" cm="1">
        <f t="array" ref="N5247">_xlfn.IFS(M5247&lt;=2,"Small",M5247&lt;=5,"Medium",M5247&gt;5,"Large")</f>
        <v>Small</v>
      </c>
      <c r="O5247" s="50">
        <v>75</v>
      </c>
      <c r="P5247" s="67">
        <f t="shared" si="325"/>
        <v>0.03</v>
      </c>
      <c r="Q5247" s="52">
        <v>5</v>
      </c>
      <c r="R5247" s="52" t="str" cm="1">
        <f t="array" ref="R5247">_xlfn.IFS(ROUND(Q5247,0)=5,"Excellent",ROUND(Q5247,0)=4,"Good",ROUND(Q5247,0)=3,"Ok",ROUND(Q5247,0)&lt;3,"Bad")</f>
        <v>Excellent</v>
      </c>
      <c r="S5247">
        <v>3</v>
      </c>
      <c r="T5247" t="str">
        <f t="shared" si="326"/>
        <v>No</v>
      </c>
      <c r="U5247" s="65">
        <v>43709</v>
      </c>
      <c r="V5247" s="65">
        <v>43903</v>
      </c>
      <c r="W5247">
        <v>159</v>
      </c>
      <c r="X5247" t="str">
        <f t="shared" si="327"/>
        <v>Active</v>
      </c>
      <c r="Y5247" t="s">
        <v>15615</v>
      </c>
    </row>
    <row r="5248" spans="1:25" x14ac:dyDescent="0.25">
      <c r="A5248">
        <v>5247</v>
      </c>
      <c r="B5248" t="s">
        <v>14377</v>
      </c>
      <c r="C5248">
        <v>3850</v>
      </c>
      <c r="D5248" t="str">
        <f>VLOOKUP($C5248,Hosts!$A:$O,10,0)</f>
        <v>New York</v>
      </c>
      <c r="E5248" s="67">
        <f>INDEX(Hosts!$A:$O,MATCH(Places!$C5248,Hosts!$A:$A,0),MATCH(Places!E$1,Hosts!$1:$1,0))</f>
        <v>1</v>
      </c>
      <c r="F5248" s="67">
        <f>INDEX(Hosts!$A:$O,MATCH(Places!$C5248,Hosts!$A:$A,0),MATCH(Places!F$1,Hosts!$1:$1,0))</f>
        <v>1</v>
      </c>
      <c r="G5248" s="67" t="str">
        <f>INDEX(Hosts!$A:$O,MATCH(Places!$C5248,Hosts!$A:$A,0),MATCH(Places!G$1,Hosts!$1:$1,0))</f>
        <v>Yes</v>
      </c>
      <c r="H5248">
        <v>21</v>
      </c>
      <c r="I5248" t="str">
        <f>VLOOKUP($H5248,Neighborhoods!$A:$C,2,0)</f>
        <v>Queens</v>
      </c>
      <c r="J5248" t="str">
        <f>VLOOKUP($H5248,Neighborhoods!$A:$C,3,0)</f>
        <v>Astoria</v>
      </c>
      <c r="K5248" t="s">
        <v>1</v>
      </c>
      <c r="L5248" t="str">
        <f t="shared" si="324"/>
        <v>Yes</v>
      </c>
      <c r="M5248">
        <v>2</v>
      </c>
      <c r="N5248" t="str" cm="1">
        <f t="array" ref="N5248">_xlfn.IFS(M5248&lt;=2,"Small",M5248&lt;=5,"Medium",M5248&gt;5,"Large")</f>
        <v>Small</v>
      </c>
      <c r="O5248" s="50">
        <v>69</v>
      </c>
      <c r="P5248" s="67">
        <f t="shared" si="325"/>
        <v>0.03</v>
      </c>
      <c r="Q5248" s="52">
        <v>4.91</v>
      </c>
      <c r="R5248" s="52" t="str" cm="1">
        <f t="array" ref="R5248">_xlfn.IFS(ROUND(Q5248,0)=5,"Excellent",ROUND(Q5248,0)=4,"Good",ROUND(Q5248,0)=3,"Ok",ROUND(Q5248,0)&lt;3,"Bad")</f>
        <v>Excellent</v>
      </c>
      <c r="S5248">
        <v>35</v>
      </c>
      <c r="T5248" t="str">
        <f t="shared" si="326"/>
        <v>No</v>
      </c>
      <c r="U5248" s="65">
        <v>43718</v>
      </c>
      <c r="V5248" s="65">
        <v>43908</v>
      </c>
      <c r="W5248">
        <v>74</v>
      </c>
      <c r="X5248" t="str">
        <f t="shared" si="327"/>
        <v>Active</v>
      </c>
      <c r="Y5248" t="s">
        <v>15616</v>
      </c>
    </row>
    <row r="5249" spans="1:25" x14ac:dyDescent="0.25">
      <c r="A5249">
        <v>5248</v>
      </c>
      <c r="B5249" t="s">
        <v>13431</v>
      </c>
      <c r="C5249">
        <v>2575</v>
      </c>
      <c r="D5249" t="str">
        <f>VLOOKUP($C5249,Hosts!$A:$O,10,0)</f>
        <v>New York</v>
      </c>
      <c r="E5249" s="67">
        <f>INDEX(Hosts!$A:$O,MATCH(Places!$C5249,Hosts!$A:$A,0),MATCH(Places!E$1,Hosts!$1:$1,0))</f>
        <v>1</v>
      </c>
      <c r="F5249" s="67">
        <f>INDEX(Hosts!$A:$O,MATCH(Places!$C5249,Hosts!$A:$A,0),MATCH(Places!F$1,Hosts!$1:$1,0))</f>
        <v>0.97</v>
      </c>
      <c r="G5249" s="67" t="str">
        <f>INDEX(Hosts!$A:$O,MATCH(Places!$C5249,Hosts!$A:$A,0),MATCH(Places!G$1,Hosts!$1:$1,0))</f>
        <v>Yes</v>
      </c>
      <c r="H5249">
        <v>9</v>
      </c>
      <c r="I5249" t="str">
        <f>VLOOKUP($H5249,Neighborhoods!$A:$C,2,0)</f>
        <v>Brooklyn</v>
      </c>
      <c r="J5249" t="str">
        <f>VLOOKUP($H5249,Neighborhoods!$A:$C,3,0)</f>
        <v>Crown Heights</v>
      </c>
      <c r="K5249" t="s">
        <v>1</v>
      </c>
      <c r="L5249" t="str">
        <f t="shared" si="324"/>
        <v>Yes</v>
      </c>
      <c r="M5249">
        <v>2</v>
      </c>
      <c r="N5249" t="str" cm="1">
        <f t="array" ref="N5249">_xlfn.IFS(M5249&lt;=2,"Small",M5249&lt;=5,"Medium",M5249&gt;5,"Large")</f>
        <v>Small</v>
      </c>
      <c r="O5249" s="50">
        <v>80</v>
      </c>
      <c r="P5249" s="67">
        <f t="shared" si="325"/>
        <v>0.03</v>
      </c>
      <c r="Q5249" s="52">
        <v>4.91</v>
      </c>
      <c r="R5249" s="52" t="str" cm="1">
        <f t="array" ref="R5249">_xlfn.IFS(ROUND(Q5249,0)=5,"Excellent",ROUND(Q5249,0)=4,"Good",ROUND(Q5249,0)=3,"Ok",ROUND(Q5249,0)&lt;3,"Bad")</f>
        <v>Excellent</v>
      </c>
      <c r="S5249">
        <v>23</v>
      </c>
      <c r="T5249" t="str">
        <f t="shared" si="326"/>
        <v>No</v>
      </c>
      <c r="U5249" s="65">
        <v>43721</v>
      </c>
      <c r="V5249" s="65">
        <v>43911</v>
      </c>
      <c r="W5249">
        <v>0</v>
      </c>
      <c r="X5249" t="str">
        <f t="shared" si="327"/>
        <v>Inactive</v>
      </c>
      <c r="Y5249" t="s">
        <v>15615</v>
      </c>
    </row>
    <row r="5250" spans="1:25" x14ac:dyDescent="0.25">
      <c r="A5250">
        <v>5249</v>
      </c>
      <c r="B5250" t="s">
        <v>13252</v>
      </c>
      <c r="C5250">
        <v>3544</v>
      </c>
      <c r="D5250" t="str">
        <f>VLOOKUP($C5250,Hosts!$A:$O,10,0)</f>
        <v>New York</v>
      </c>
      <c r="E5250" s="67">
        <f>INDEX(Hosts!$A:$O,MATCH(Places!$C5250,Hosts!$A:$A,0),MATCH(Places!E$1,Hosts!$1:$1,0))</f>
        <v>0.9</v>
      </c>
      <c r="F5250" s="67">
        <f>INDEX(Hosts!$A:$O,MATCH(Places!$C5250,Hosts!$A:$A,0),MATCH(Places!F$1,Hosts!$1:$1,0))</f>
        <v>0.99</v>
      </c>
      <c r="G5250" s="67" t="str">
        <f>INDEX(Hosts!$A:$O,MATCH(Places!$C5250,Hosts!$A:$A,0),MATCH(Places!G$1,Hosts!$1:$1,0))</f>
        <v>No</v>
      </c>
      <c r="H5250">
        <v>17</v>
      </c>
      <c r="I5250" t="str">
        <f>VLOOKUP($H5250,Neighborhoods!$A:$C,2,0)</f>
        <v>Manhattan</v>
      </c>
      <c r="J5250" t="str">
        <f>VLOOKUP($H5250,Neighborhoods!$A:$C,3,0)</f>
        <v>Hell's Kitchen</v>
      </c>
      <c r="K5250" t="s">
        <v>1</v>
      </c>
      <c r="L5250" t="str">
        <f t="shared" si="324"/>
        <v>Yes</v>
      </c>
      <c r="M5250">
        <v>2</v>
      </c>
      <c r="N5250" t="str" cm="1">
        <f t="array" ref="N5250">_xlfn.IFS(M5250&lt;=2,"Small",M5250&lt;=5,"Medium",M5250&gt;5,"Large")</f>
        <v>Small</v>
      </c>
      <c r="O5250" s="50">
        <v>150</v>
      </c>
      <c r="P5250" s="67">
        <f t="shared" si="325"/>
        <v>0.03</v>
      </c>
      <c r="Q5250" s="52">
        <v>4.67</v>
      </c>
      <c r="R5250" s="52" t="str" cm="1">
        <f t="array" ref="R5250">_xlfn.IFS(ROUND(Q5250,0)=5,"Excellent",ROUND(Q5250,0)=4,"Good",ROUND(Q5250,0)=3,"Ok",ROUND(Q5250,0)&lt;3,"Bad")</f>
        <v>Excellent</v>
      </c>
      <c r="S5250">
        <v>3</v>
      </c>
      <c r="T5250" t="str">
        <f t="shared" si="326"/>
        <v>No</v>
      </c>
      <c r="U5250" s="65">
        <v>43743</v>
      </c>
      <c r="V5250" s="65">
        <v>43812</v>
      </c>
      <c r="W5250">
        <v>365</v>
      </c>
      <c r="X5250" t="str">
        <f t="shared" si="327"/>
        <v>Active</v>
      </c>
      <c r="Y5250" t="s">
        <v>15616</v>
      </c>
    </row>
    <row r="5251" spans="1:25" x14ac:dyDescent="0.25">
      <c r="A5251">
        <v>5250</v>
      </c>
      <c r="B5251" t="s">
        <v>15589</v>
      </c>
      <c r="C5251">
        <v>3055</v>
      </c>
      <c r="D5251" t="str">
        <f>VLOOKUP($C5251,Hosts!$A:$O,10,0)</f>
        <v>Illinois</v>
      </c>
      <c r="E5251" s="67">
        <f>INDEX(Hosts!$A:$O,MATCH(Places!$C5251,Hosts!$A:$A,0),MATCH(Places!E$1,Hosts!$1:$1,0))</f>
        <v>1</v>
      </c>
      <c r="F5251" s="67">
        <f>INDEX(Hosts!$A:$O,MATCH(Places!$C5251,Hosts!$A:$A,0),MATCH(Places!F$1,Hosts!$1:$1,0))</f>
        <v>0.79</v>
      </c>
      <c r="G5251" s="67" t="str">
        <f>INDEX(Hosts!$A:$O,MATCH(Places!$C5251,Hosts!$A:$A,0),MATCH(Places!G$1,Hosts!$1:$1,0))</f>
        <v>No</v>
      </c>
      <c r="H5251">
        <v>7</v>
      </c>
      <c r="I5251" t="str">
        <f>VLOOKUP($H5251,Neighborhoods!$A:$C,2,0)</f>
        <v>Brooklyn</v>
      </c>
      <c r="J5251" t="str">
        <f>VLOOKUP($H5251,Neighborhoods!$A:$C,3,0)</f>
        <v>Bedford-Stuyvesant</v>
      </c>
      <c r="K5251" t="s">
        <v>1</v>
      </c>
      <c r="L5251" t="str">
        <f t="shared" ref="L5251:L5314" si="328">IF(OR(K5251="Private room",K5251="Shared room"),"Yes","No")</f>
        <v>Yes</v>
      </c>
      <c r="M5251">
        <v>2</v>
      </c>
      <c r="N5251" t="str" cm="1">
        <f t="array" ref="N5251">_xlfn.IFS(M5251&lt;=2,"Small",M5251&lt;=5,"Medium",M5251&gt;5,"Large")</f>
        <v>Small</v>
      </c>
      <c r="O5251" s="50">
        <v>50</v>
      </c>
      <c r="P5251" s="67">
        <f t="shared" ref="P5251:P5314" si="329">VLOOKUP(O5251,$AB$1:$AC$5,2)</f>
        <v>0.03</v>
      </c>
      <c r="Q5251" s="52">
        <v>4.33</v>
      </c>
      <c r="R5251" s="52" t="str" cm="1">
        <f t="array" ref="R5251">_xlfn.IFS(ROUND(Q5251,0)=5,"Excellent",ROUND(Q5251,0)=4,"Good",ROUND(Q5251,0)=3,"Ok",ROUND(Q5251,0)&lt;3,"Bad")</f>
        <v>Good</v>
      </c>
      <c r="S5251">
        <v>6</v>
      </c>
      <c r="T5251" t="str">
        <f t="shared" ref="T5251:T5314" si="330">IF(AND(Q5251&gt;=4.8,S5251&gt;100),"Yes","No")</f>
        <v>No</v>
      </c>
      <c r="U5251" s="65">
        <v>43735</v>
      </c>
      <c r="V5251" s="65">
        <v>43886</v>
      </c>
      <c r="W5251">
        <v>0</v>
      </c>
      <c r="X5251" t="str">
        <f t="shared" ref="X5251:X5314" si="331">IF(W5251&lt;&gt;0,"Active","Inactive")</f>
        <v>Inactive</v>
      </c>
      <c r="Y5251" t="s">
        <v>15616</v>
      </c>
    </row>
    <row r="5252" spans="1:25" x14ac:dyDescent="0.25">
      <c r="A5252">
        <v>5251</v>
      </c>
      <c r="B5252" t="s">
        <v>13523</v>
      </c>
      <c r="C5252">
        <v>3793</v>
      </c>
      <c r="D5252" t="str">
        <f>VLOOKUP($C5252,Hosts!$A:$O,10,0)</f>
        <v>New York</v>
      </c>
      <c r="E5252" s="67">
        <f>INDEX(Hosts!$A:$O,MATCH(Places!$C5252,Hosts!$A:$A,0),MATCH(Places!E$1,Hosts!$1:$1,0))</f>
        <v>0.5</v>
      </c>
      <c r="F5252" s="67">
        <f>INDEX(Hosts!$A:$O,MATCH(Places!$C5252,Hosts!$A:$A,0),MATCH(Places!F$1,Hosts!$1:$1,0))</f>
        <v>1</v>
      </c>
      <c r="G5252" s="67" t="str">
        <f>INDEX(Hosts!$A:$O,MATCH(Places!$C5252,Hosts!$A:$A,0),MATCH(Places!G$1,Hosts!$1:$1,0))</f>
        <v>Yes</v>
      </c>
      <c r="H5252">
        <v>24</v>
      </c>
      <c r="I5252" t="str">
        <f>VLOOKUP($H5252,Neighborhoods!$A:$C,2,0)</f>
        <v>Queens</v>
      </c>
      <c r="J5252" t="str">
        <f>VLOOKUP($H5252,Neighborhoods!$A:$C,3,0)</f>
        <v>Long Island City</v>
      </c>
      <c r="K5252" t="s">
        <v>11822</v>
      </c>
      <c r="L5252" t="str">
        <f t="shared" si="328"/>
        <v>No</v>
      </c>
      <c r="M5252">
        <v>4</v>
      </c>
      <c r="N5252" t="str" cm="1">
        <f t="array" ref="N5252">_xlfn.IFS(M5252&lt;=2,"Small",M5252&lt;=5,"Medium",M5252&gt;5,"Large")</f>
        <v>Medium</v>
      </c>
      <c r="O5252" s="50">
        <v>136</v>
      </c>
      <c r="P5252" s="67">
        <f t="shared" si="329"/>
        <v>0.03</v>
      </c>
      <c r="Q5252" s="52">
        <v>5</v>
      </c>
      <c r="R5252" s="52" t="str" cm="1">
        <f t="array" ref="R5252">_xlfn.IFS(ROUND(Q5252,0)=5,"Excellent",ROUND(Q5252,0)=4,"Good",ROUND(Q5252,0)=3,"Ok",ROUND(Q5252,0)&lt;3,"Bad")</f>
        <v>Excellent</v>
      </c>
      <c r="S5252">
        <v>17</v>
      </c>
      <c r="T5252" t="str">
        <f t="shared" si="330"/>
        <v>No</v>
      </c>
      <c r="U5252" s="65">
        <v>43762</v>
      </c>
      <c r="V5252" s="65">
        <v>43905</v>
      </c>
      <c r="W5252">
        <v>288</v>
      </c>
      <c r="X5252" t="str">
        <f t="shared" si="331"/>
        <v>Active</v>
      </c>
      <c r="Y5252" t="s">
        <v>15616</v>
      </c>
    </row>
    <row r="5253" spans="1:25" x14ac:dyDescent="0.25">
      <c r="A5253">
        <v>5252</v>
      </c>
      <c r="B5253" t="s">
        <v>15572</v>
      </c>
      <c r="C5253">
        <v>1315</v>
      </c>
      <c r="D5253" t="str">
        <f>VLOOKUP($C5253,Hosts!$A:$O,10,0)</f>
        <v>New York</v>
      </c>
      <c r="E5253" s="67">
        <f>INDEX(Hosts!$A:$O,MATCH(Places!$C5253,Hosts!$A:$A,0),MATCH(Places!E$1,Hosts!$1:$1,0))</f>
        <v>0.9</v>
      </c>
      <c r="F5253" s="67">
        <f>INDEX(Hosts!$A:$O,MATCH(Places!$C5253,Hosts!$A:$A,0),MATCH(Places!F$1,Hosts!$1:$1,0))</f>
        <v>0.93</v>
      </c>
      <c r="G5253" s="67" t="str">
        <f>INDEX(Hosts!$A:$O,MATCH(Places!$C5253,Hosts!$A:$A,0),MATCH(Places!G$1,Hosts!$1:$1,0))</f>
        <v>No</v>
      </c>
      <c r="H5253">
        <v>12</v>
      </c>
      <c r="I5253" t="str">
        <f>VLOOKUP($H5253,Neighborhoods!$A:$C,2,0)</f>
        <v>Brooklyn</v>
      </c>
      <c r="J5253" t="str">
        <f>VLOOKUP($H5253,Neighborhoods!$A:$C,3,0)</f>
        <v>Williamsburg</v>
      </c>
      <c r="K5253" t="s">
        <v>11822</v>
      </c>
      <c r="L5253" t="str">
        <f t="shared" si="328"/>
        <v>No</v>
      </c>
      <c r="M5253">
        <v>2</v>
      </c>
      <c r="N5253" t="str" cm="1">
        <f t="array" ref="N5253">_xlfn.IFS(M5253&lt;=2,"Small",M5253&lt;=5,"Medium",M5253&gt;5,"Large")</f>
        <v>Small</v>
      </c>
      <c r="O5253" s="50">
        <v>90</v>
      </c>
      <c r="P5253" s="67">
        <f t="shared" si="329"/>
        <v>0.03</v>
      </c>
      <c r="Q5253" s="52">
        <v>4.8099999999999996</v>
      </c>
      <c r="R5253" s="52" t="str" cm="1">
        <f t="array" ref="R5253">_xlfn.IFS(ROUND(Q5253,0)=5,"Excellent",ROUND(Q5253,0)=4,"Good",ROUND(Q5253,0)=3,"Ok",ROUND(Q5253,0)&lt;3,"Bad")</f>
        <v>Excellent</v>
      </c>
      <c r="S5253">
        <v>21</v>
      </c>
      <c r="T5253" t="str">
        <f t="shared" si="330"/>
        <v>No</v>
      </c>
      <c r="U5253" s="65">
        <v>43723</v>
      </c>
      <c r="V5253" s="65">
        <v>43905</v>
      </c>
      <c r="W5253">
        <v>109</v>
      </c>
      <c r="X5253" t="str">
        <f t="shared" si="331"/>
        <v>Active</v>
      </c>
      <c r="Y5253" t="s">
        <v>15615</v>
      </c>
    </row>
    <row r="5254" spans="1:25" x14ac:dyDescent="0.25">
      <c r="A5254">
        <v>5253</v>
      </c>
      <c r="B5254" t="s">
        <v>15181</v>
      </c>
      <c r="C5254">
        <v>1251</v>
      </c>
      <c r="D5254" t="str">
        <f>VLOOKUP($C5254,Hosts!$A:$O,10,0)</f>
        <v>New York</v>
      </c>
      <c r="E5254" s="67">
        <f>INDEX(Hosts!$A:$O,MATCH(Places!$C5254,Hosts!$A:$A,0),MATCH(Places!E$1,Hosts!$1:$1,0))</f>
        <v>0.9</v>
      </c>
      <c r="F5254" s="67">
        <f>INDEX(Hosts!$A:$O,MATCH(Places!$C5254,Hosts!$A:$A,0),MATCH(Places!F$1,Hosts!$1:$1,0))</f>
        <v>0.99</v>
      </c>
      <c r="G5254" s="67" t="str">
        <f>INDEX(Hosts!$A:$O,MATCH(Places!$C5254,Hosts!$A:$A,0),MATCH(Places!G$1,Hosts!$1:$1,0))</f>
        <v>Yes</v>
      </c>
      <c r="H5254">
        <v>12</v>
      </c>
      <c r="I5254" t="str">
        <f>VLOOKUP($H5254,Neighborhoods!$A:$C,2,0)</f>
        <v>Brooklyn</v>
      </c>
      <c r="J5254" t="str">
        <f>VLOOKUP($H5254,Neighborhoods!$A:$C,3,0)</f>
        <v>Williamsburg</v>
      </c>
      <c r="K5254" t="s">
        <v>1</v>
      </c>
      <c r="L5254" t="str">
        <f t="shared" si="328"/>
        <v>Yes</v>
      </c>
      <c r="M5254">
        <v>2</v>
      </c>
      <c r="N5254" t="str" cm="1">
        <f t="array" ref="N5254">_xlfn.IFS(M5254&lt;=2,"Small",M5254&lt;=5,"Medium",M5254&gt;5,"Large")</f>
        <v>Small</v>
      </c>
      <c r="O5254" s="50">
        <v>35</v>
      </c>
      <c r="P5254" s="67">
        <f t="shared" si="329"/>
        <v>0.03</v>
      </c>
      <c r="Q5254" s="52">
        <v>4.91</v>
      </c>
      <c r="R5254" s="52" t="str" cm="1">
        <f t="array" ref="R5254">_xlfn.IFS(ROUND(Q5254,0)=5,"Excellent",ROUND(Q5254,0)=4,"Good",ROUND(Q5254,0)=3,"Ok",ROUND(Q5254,0)&lt;3,"Bad")</f>
        <v>Excellent</v>
      </c>
      <c r="S5254">
        <v>34</v>
      </c>
      <c r="T5254" t="str">
        <f t="shared" si="330"/>
        <v>No</v>
      </c>
      <c r="U5254" s="65">
        <v>43716</v>
      </c>
      <c r="V5254" s="65">
        <v>44043</v>
      </c>
      <c r="W5254">
        <v>182</v>
      </c>
      <c r="X5254" t="str">
        <f t="shared" si="331"/>
        <v>Active</v>
      </c>
      <c r="Y5254" t="s">
        <v>15615</v>
      </c>
    </row>
    <row r="5255" spans="1:25" x14ac:dyDescent="0.25">
      <c r="A5255">
        <v>5254</v>
      </c>
      <c r="B5255" t="s">
        <v>15116</v>
      </c>
      <c r="C5255">
        <v>3307</v>
      </c>
      <c r="D5255" t="str">
        <f>VLOOKUP($C5255,Hosts!$A:$O,10,0)</f>
        <v>New York</v>
      </c>
      <c r="E5255" s="67">
        <f>INDEX(Hosts!$A:$O,MATCH(Places!$C5255,Hosts!$A:$A,0),MATCH(Places!E$1,Hosts!$1:$1,0))</f>
        <v>1</v>
      </c>
      <c r="F5255" s="67">
        <f>INDEX(Hosts!$A:$O,MATCH(Places!$C5255,Hosts!$A:$A,0),MATCH(Places!F$1,Hosts!$1:$1,0))</f>
        <v>0.78</v>
      </c>
      <c r="G5255" s="67" t="str">
        <f>INDEX(Hosts!$A:$O,MATCH(Places!$C5255,Hosts!$A:$A,0),MATCH(Places!G$1,Hosts!$1:$1,0))</f>
        <v>Yes</v>
      </c>
      <c r="H5255">
        <v>14</v>
      </c>
      <c r="I5255" t="str">
        <f>VLOOKUP($H5255,Neighborhoods!$A:$C,2,0)</f>
        <v>Manhattan</v>
      </c>
      <c r="J5255" t="str">
        <f>VLOOKUP($H5255,Neighborhoods!$A:$C,3,0)</f>
        <v>East Harlem</v>
      </c>
      <c r="K5255" t="s">
        <v>11822</v>
      </c>
      <c r="L5255" t="str">
        <f t="shared" si="328"/>
        <v>No</v>
      </c>
      <c r="M5255">
        <v>7</v>
      </c>
      <c r="N5255" t="str" cm="1">
        <f t="array" ref="N5255">_xlfn.IFS(M5255&lt;=2,"Small",M5255&lt;=5,"Medium",M5255&gt;5,"Large")</f>
        <v>Large</v>
      </c>
      <c r="O5255" s="50">
        <v>300</v>
      </c>
      <c r="P5255" s="67">
        <f t="shared" si="329"/>
        <v>0.04</v>
      </c>
      <c r="Q5255" s="52">
        <v>4.9000000000000004</v>
      </c>
      <c r="R5255" s="52" t="str" cm="1">
        <f t="array" ref="R5255">_xlfn.IFS(ROUND(Q5255,0)=5,"Excellent",ROUND(Q5255,0)=4,"Good",ROUND(Q5255,0)=3,"Ok",ROUND(Q5255,0)&lt;3,"Bad")</f>
        <v>Excellent</v>
      </c>
      <c r="S5255">
        <v>10</v>
      </c>
      <c r="T5255" t="str">
        <f t="shared" si="330"/>
        <v>No</v>
      </c>
      <c r="U5255" s="65">
        <v>43786</v>
      </c>
      <c r="V5255" s="65">
        <v>43904</v>
      </c>
      <c r="W5255">
        <v>76</v>
      </c>
      <c r="X5255" t="str">
        <f t="shared" si="331"/>
        <v>Active</v>
      </c>
      <c r="Y5255" t="s">
        <v>15616</v>
      </c>
    </row>
    <row r="5256" spans="1:25" x14ac:dyDescent="0.25">
      <c r="A5256">
        <v>5255</v>
      </c>
      <c r="B5256" t="s">
        <v>15111</v>
      </c>
      <c r="C5256">
        <v>2575</v>
      </c>
      <c r="D5256" t="str">
        <f>VLOOKUP($C5256,Hosts!$A:$O,10,0)</f>
        <v>New York</v>
      </c>
      <c r="E5256" s="67">
        <f>INDEX(Hosts!$A:$O,MATCH(Places!$C5256,Hosts!$A:$A,0),MATCH(Places!E$1,Hosts!$1:$1,0))</f>
        <v>1</v>
      </c>
      <c r="F5256" s="67">
        <f>INDEX(Hosts!$A:$O,MATCH(Places!$C5256,Hosts!$A:$A,0),MATCH(Places!F$1,Hosts!$1:$1,0))</f>
        <v>0.97</v>
      </c>
      <c r="G5256" s="67" t="str">
        <f>INDEX(Hosts!$A:$O,MATCH(Places!$C5256,Hosts!$A:$A,0),MATCH(Places!G$1,Hosts!$1:$1,0))</f>
        <v>Yes</v>
      </c>
      <c r="H5256">
        <v>9</v>
      </c>
      <c r="I5256" t="str">
        <f>VLOOKUP($H5256,Neighborhoods!$A:$C,2,0)</f>
        <v>Brooklyn</v>
      </c>
      <c r="J5256" t="str">
        <f>VLOOKUP($H5256,Neighborhoods!$A:$C,3,0)</f>
        <v>Crown Heights</v>
      </c>
      <c r="K5256" t="s">
        <v>1</v>
      </c>
      <c r="L5256" t="str">
        <f t="shared" si="328"/>
        <v>Yes</v>
      </c>
      <c r="M5256">
        <v>2</v>
      </c>
      <c r="N5256" t="str" cm="1">
        <f t="array" ref="N5256">_xlfn.IFS(M5256&lt;=2,"Small",M5256&lt;=5,"Medium",M5256&gt;5,"Large")</f>
        <v>Small</v>
      </c>
      <c r="O5256" s="50">
        <v>78</v>
      </c>
      <c r="P5256" s="67">
        <f t="shared" si="329"/>
        <v>0.03</v>
      </c>
      <c r="Q5256" s="52">
        <v>4.93</v>
      </c>
      <c r="R5256" s="52" t="str" cm="1">
        <f t="array" ref="R5256">_xlfn.IFS(ROUND(Q5256,0)=5,"Excellent",ROUND(Q5256,0)=4,"Good",ROUND(Q5256,0)=3,"Ok",ROUND(Q5256,0)&lt;3,"Bad")</f>
        <v>Excellent</v>
      </c>
      <c r="S5256">
        <v>27</v>
      </c>
      <c r="T5256" t="str">
        <f t="shared" si="330"/>
        <v>No</v>
      </c>
      <c r="U5256" s="65">
        <v>43724</v>
      </c>
      <c r="V5256" s="65">
        <v>43962</v>
      </c>
      <c r="W5256">
        <v>0</v>
      </c>
      <c r="X5256" t="str">
        <f t="shared" si="331"/>
        <v>Inactive</v>
      </c>
      <c r="Y5256" t="s">
        <v>15615</v>
      </c>
    </row>
    <row r="5257" spans="1:25" x14ac:dyDescent="0.25">
      <c r="A5257">
        <v>5256</v>
      </c>
      <c r="B5257" t="s">
        <v>13595</v>
      </c>
      <c r="C5257">
        <v>269</v>
      </c>
      <c r="D5257" t="str">
        <f>VLOOKUP($C5257,Hosts!$A:$O,10,0)</f>
        <v>New York</v>
      </c>
      <c r="E5257" s="67">
        <f>INDEX(Hosts!$A:$O,MATCH(Places!$C5257,Hosts!$A:$A,0),MATCH(Places!E$1,Hosts!$1:$1,0))</f>
        <v>0.7</v>
      </c>
      <c r="F5257" s="67">
        <f>INDEX(Hosts!$A:$O,MATCH(Places!$C5257,Hosts!$A:$A,0),MATCH(Places!F$1,Hosts!$1:$1,0))</f>
        <v>0.96</v>
      </c>
      <c r="G5257" s="67" t="str">
        <f>INDEX(Hosts!$A:$O,MATCH(Places!$C5257,Hosts!$A:$A,0),MATCH(Places!G$1,Hosts!$1:$1,0))</f>
        <v>Yes</v>
      </c>
      <c r="H5257">
        <v>18</v>
      </c>
      <c r="I5257" t="str">
        <f>VLOOKUP($H5257,Neighborhoods!$A:$C,2,0)</f>
        <v>Manhattan</v>
      </c>
      <c r="J5257" t="str">
        <f>VLOOKUP($H5257,Neighborhoods!$A:$C,3,0)</f>
        <v>Midtown</v>
      </c>
      <c r="K5257" t="s">
        <v>11822</v>
      </c>
      <c r="L5257" t="str">
        <f t="shared" si="328"/>
        <v>No</v>
      </c>
      <c r="M5257">
        <v>6</v>
      </c>
      <c r="N5257" t="str" cm="1">
        <f t="array" ref="N5257">_xlfn.IFS(M5257&lt;=2,"Small",M5257&lt;=5,"Medium",M5257&gt;5,"Large")</f>
        <v>Large</v>
      </c>
      <c r="O5257" s="50">
        <v>295</v>
      </c>
      <c r="P5257" s="67">
        <f t="shared" si="329"/>
        <v>0.04</v>
      </c>
      <c r="Q5257" s="52">
        <v>4.8499999999999996</v>
      </c>
      <c r="R5257" s="52" t="str" cm="1">
        <f t="array" ref="R5257">_xlfn.IFS(ROUND(Q5257,0)=5,"Excellent",ROUND(Q5257,0)=4,"Good",ROUND(Q5257,0)=3,"Ok",ROUND(Q5257,0)&lt;3,"Bad")</f>
        <v>Excellent</v>
      </c>
      <c r="S5257">
        <v>13</v>
      </c>
      <c r="T5257" t="str">
        <f t="shared" si="330"/>
        <v>No</v>
      </c>
      <c r="U5257" s="65">
        <v>43730</v>
      </c>
      <c r="V5257" s="65">
        <v>43850</v>
      </c>
      <c r="W5257">
        <v>328</v>
      </c>
      <c r="X5257" t="str">
        <f t="shared" si="331"/>
        <v>Active</v>
      </c>
      <c r="Y5257" t="s">
        <v>15616</v>
      </c>
    </row>
    <row r="5258" spans="1:25" x14ac:dyDescent="0.25">
      <c r="A5258">
        <v>5257</v>
      </c>
      <c r="B5258" t="s">
        <v>14275</v>
      </c>
      <c r="C5258">
        <v>3154</v>
      </c>
      <c r="D5258" t="str">
        <f>VLOOKUP($C5258,Hosts!$A:$O,10,0)</f>
        <v>New York</v>
      </c>
      <c r="E5258" s="67">
        <f>INDEX(Hosts!$A:$O,MATCH(Places!$C5258,Hosts!$A:$A,0),MATCH(Places!E$1,Hosts!$1:$1,0))</f>
        <v>1</v>
      </c>
      <c r="F5258" s="67">
        <f>INDEX(Hosts!$A:$O,MATCH(Places!$C5258,Hosts!$A:$A,0),MATCH(Places!F$1,Hosts!$1:$1,0))</f>
        <v>0.98</v>
      </c>
      <c r="G5258" s="67" t="str">
        <f>INDEX(Hosts!$A:$O,MATCH(Places!$C5258,Hosts!$A:$A,0),MATCH(Places!G$1,Hosts!$1:$1,0))</f>
        <v>Yes</v>
      </c>
      <c r="H5258">
        <v>7</v>
      </c>
      <c r="I5258" t="str">
        <f>VLOOKUP($H5258,Neighborhoods!$A:$C,2,0)</f>
        <v>Brooklyn</v>
      </c>
      <c r="J5258" t="str">
        <f>VLOOKUP($H5258,Neighborhoods!$A:$C,3,0)</f>
        <v>Bedford-Stuyvesant</v>
      </c>
      <c r="K5258" t="s">
        <v>1</v>
      </c>
      <c r="L5258" t="str">
        <f t="shared" si="328"/>
        <v>Yes</v>
      </c>
      <c r="M5258">
        <v>2</v>
      </c>
      <c r="N5258" t="str" cm="1">
        <f t="array" ref="N5258">_xlfn.IFS(M5258&lt;=2,"Small",M5258&lt;=5,"Medium",M5258&gt;5,"Large")</f>
        <v>Small</v>
      </c>
      <c r="O5258" s="50">
        <v>85</v>
      </c>
      <c r="P5258" s="67">
        <f t="shared" si="329"/>
        <v>0.03</v>
      </c>
      <c r="Q5258" s="52">
        <v>5</v>
      </c>
      <c r="R5258" s="52" t="str" cm="1">
        <f t="array" ref="R5258">_xlfn.IFS(ROUND(Q5258,0)=5,"Excellent",ROUND(Q5258,0)=4,"Good",ROUND(Q5258,0)=3,"Ok",ROUND(Q5258,0)&lt;3,"Bad")</f>
        <v>Excellent</v>
      </c>
      <c r="S5258">
        <v>16</v>
      </c>
      <c r="T5258" t="str">
        <f t="shared" si="330"/>
        <v>No</v>
      </c>
      <c r="U5258" s="65">
        <v>43723</v>
      </c>
      <c r="V5258" s="65">
        <v>43818</v>
      </c>
      <c r="W5258">
        <v>180</v>
      </c>
      <c r="X5258" t="str">
        <f t="shared" si="331"/>
        <v>Active</v>
      </c>
      <c r="Y5258" t="s">
        <v>15616</v>
      </c>
    </row>
    <row r="5259" spans="1:25" x14ac:dyDescent="0.25">
      <c r="A5259">
        <v>5258</v>
      </c>
      <c r="B5259" t="s">
        <v>13686</v>
      </c>
      <c r="C5259">
        <v>2933</v>
      </c>
      <c r="D5259" t="str">
        <f>VLOOKUP($C5259,Hosts!$A:$O,10,0)</f>
        <v>New York</v>
      </c>
      <c r="E5259" s="67">
        <f>INDEX(Hosts!$A:$O,MATCH(Places!$C5259,Hosts!$A:$A,0),MATCH(Places!E$1,Hosts!$1:$1,0))</f>
        <v>1</v>
      </c>
      <c r="F5259" s="67">
        <f>INDEX(Hosts!$A:$O,MATCH(Places!$C5259,Hosts!$A:$A,0),MATCH(Places!F$1,Hosts!$1:$1,0))</f>
        <v>0.98</v>
      </c>
      <c r="G5259" s="67" t="str">
        <f>INDEX(Hosts!$A:$O,MATCH(Places!$C5259,Hosts!$A:$A,0),MATCH(Places!G$1,Hosts!$1:$1,0))</f>
        <v>Yes</v>
      </c>
      <c r="H5259">
        <v>7</v>
      </c>
      <c r="I5259" t="str">
        <f>VLOOKUP($H5259,Neighborhoods!$A:$C,2,0)</f>
        <v>Brooklyn</v>
      </c>
      <c r="J5259" t="str">
        <f>VLOOKUP($H5259,Neighborhoods!$A:$C,3,0)</f>
        <v>Bedford-Stuyvesant</v>
      </c>
      <c r="K5259" t="s">
        <v>11822</v>
      </c>
      <c r="L5259" t="str">
        <f t="shared" si="328"/>
        <v>No</v>
      </c>
      <c r="M5259">
        <v>4</v>
      </c>
      <c r="N5259" t="str" cm="1">
        <f t="array" ref="N5259">_xlfn.IFS(M5259&lt;=2,"Small",M5259&lt;=5,"Medium",M5259&gt;5,"Large")</f>
        <v>Medium</v>
      </c>
      <c r="O5259" s="50">
        <v>111</v>
      </c>
      <c r="P5259" s="67">
        <f t="shared" si="329"/>
        <v>0.03</v>
      </c>
      <c r="Q5259" s="52">
        <v>4.91</v>
      </c>
      <c r="R5259" s="52" t="str" cm="1">
        <f t="array" ref="R5259">_xlfn.IFS(ROUND(Q5259,0)=5,"Excellent",ROUND(Q5259,0)=4,"Good",ROUND(Q5259,0)=3,"Ok",ROUND(Q5259,0)&lt;3,"Bad")</f>
        <v>Excellent</v>
      </c>
      <c r="S5259">
        <v>23</v>
      </c>
      <c r="T5259" t="str">
        <f t="shared" si="330"/>
        <v>No</v>
      </c>
      <c r="U5259" s="65">
        <v>43758</v>
      </c>
      <c r="V5259" s="65">
        <v>43897</v>
      </c>
      <c r="W5259">
        <v>350</v>
      </c>
      <c r="X5259" t="str">
        <f t="shared" si="331"/>
        <v>Active</v>
      </c>
      <c r="Y5259" t="s">
        <v>15615</v>
      </c>
    </row>
    <row r="5260" spans="1:25" x14ac:dyDescent="0.25">
      <c r="A5260">
        <v>5259</v>
      </c>
      <c r="B5260" t="s">
        <v>13705</v>
      </c>
      <c r="C5260">
        <v>3828</v>
      </c>
      <c r="D5260" t="str">
        <f>VLOOKUP($C5260,Hosts!$A:$O,10,0)</f>
        <v>New York</v>
      </c>
      <c r="E5260" s="67">
        <f>INDEX(Hosts!$A:$O,MATCH(Places!$C5260,Hosts!$A:$A,0),MATCH(Places!E$1,Hosts!$1:$1,0))</f>
        <v>1</v>
      </c>
      <c r="F5260" s="67">
        <f>INDEX(Hosts!$A:$O,MATCH(Places!$C5260,Hosts!$A:$A,0),MATCH(Places!F$1,Hosts!$1:$1,0))</f>
        <v>1</v>
      </c>
      <c r="G5260" s="67" t="str">
        <f>INDEX(Hosts!$A:$O,MATCH(Places!$C5260,Hosts!$A:$A,0),MATCH(Places!G$1,Hosts!$1:$1,0))</f>
        <v>No</v>
      </c>
      <c r="H5260">
        <v>12</v>
      </c>
      <c r="I5260" t="str">
        <f>VLOOKUP($H5260,Neighborhoods!$A:$C,2,0)</f>
        <v>Brooklyn</v>
      </c>
      <c r="J5260" t="str">
        <f>VLOOKUP($H5260,Neighborhoods!$A:$C,3,0)</f>
        <v>Williamsburg</v>
      </c>
      <c r="K5260" t="s">
        <v>1</v>
      </c>
      <c r="L5260" t="str">
        <f t="shared" si="328"/>
        <v>Yes</v>
      </c>
      <c r="M5260">
        <v>2</v>
      </c>
      <c r="N5260" t="str" cm="1">
        <f t="array" ref="N5260">_xlfn.IFS(M5260&lt;=2,"Small",M5260&lt;=5,"Medium",M5260&gt;5,"Large")</f>
        <v>Small</v>
      </c>
      <c r="O5260" s="50">
        <v>85</v>
      </c>
      <c r="P5260" s="67">
        <f t="shared" si="329"/>
        <v>0.03</v>
      </c>
      <c r="Q5260" s="52">
        <v>4.17</v>
      </c>
      <c r="R5260" s="52" t="str" cm="1">
        <f t="array" ref="R5260">_xlfn.IFS(ROUND(Q5260,0)=5,"Excellent",ROUND(Q5260,0)=4,"Good",ROUND(Q5260,0)=3,"Ok",ROUND(Q5260,0)&lt;3,"Bad")</f>
        <v>Good</v>
      </c>
      <c r="S5260">
        <v>24</v>
      </c>
      <c r="T5260" t="str">
        <f t="shared" si="330"/>
        <v>No</v>
      </c>
      <c r="U5260" s="65">
        <v>43714</v>
      </c>
      <c r="V5260" s="65">
        <v>43872</v>
      </c>
      <c r="W5260">
        <v>228</v>
      </c>
      <c r="X5260" t="str">
        <f t="shared" si="331"/>
        <v>Active</v>
      </c>
      <c r="Y5260" t="s">
        <v>15616</v>
      </c>
    </row>
    <row r="5261" spans="1:25" x14ac:dyDescent="0.25">
      <c r="A5261">
        <v>5260</v>
      </c>
      <c r="B5261" t="s">
        <v>14904</v>
      </c>
      <c r="C5261">
        <v>3915</v>
      </c>
      <c r="D5261" t="str">
        <f>VLOOKUP($C5261,Hosts!$A:$O,10,0)</f>
        <v>New York</v>
      </c>
      <c r="E5261" s="67">
        <f>INDEX(Hosts!$A:$O,MATCH(Places!$C5261,Hosts!$A:$A,0),MATCH(Places!E$1,Hosts!$1:$1,0))</f>
        <v>1</v>
      </c>
      <c r="F5261" s="67">
        <f>INDEX(Hosts!$A:$O,MATCH(Places!$C5261,Hosts!$A:$A,0),MATCH(Places!F$1,Hosts!$1:$1,0))</f>
        <v>1</v>
      </c>
      <c r="G5261" s="67" t="str">
        <f>INDEX(Hosts!$A:$O,MATCH(Places!$C5261,Hosts!$A:$A,0),MATCH(Places!G$1,Hosts!$1:$1,0))</f>
        <v>No</v>
      </c>
      <c r="H5261">
        <v>9</v>
      </c>
      <c r="I5261" t="str">
        <f>VLOOKUP($H5261,Neighborhoods!$A:$C,2,0)</f>
        <v>Brooklyn</v>
      </c>
      <c r="J5261" t="str">
        <f>VLOOKUP($H5261,Neighborhoods!$A:$C,3,0)</f>
        <v>Crown Heights</v>
      </c>
      <c r="K5261" t="s">
        <v>11822</v>
      </c>
      <c r="L5261" t="str">
        <f t="shared" si="328"/>
        <v>No</v>
      </c>
      <c r="M5261">
        <v>6</v>
      </c>
      <c r="N5261" t="str" cm="1">
        <f t="array" ref="N5261">_xlfn.IFS(M5261&lt;=2,"Small",M5261&lt;=5,"Medium",M5261&gt;5,"Large")</f>
        <v>Large</v>
      </c>
      <c r="O5261" s="50">
        <v>132.43</v>
      </c>
      <c r="P5261" s="67">
        <f t="shared" si="329"/>
        <v>0.03</v>
      </c>
      <c r="Q5261" s="52">
        <v>4.25</v>
      </c>
      <c r="R5261" s="52" t="str" cm="1">
        <f t="array" ref="R5261">_xlfn.IFS(ROUND(Q5261,0)=5,"Excellent",ROUND(Q5261,0)=4,"Good",ROUND(Q5261,0)=3,"Ok",ROUND(Q5261,0)&lt;3,"Bad")</f>
        <v>Good</v>
      </c>
      <c r="S5261">
        <v>4</v>
      </c>
      <c r="T5261" t="str">
        <f t="shared" si="330"/>
        <v>No</v>
      </c>
      <c r="U5261" s="65">
        <v>43745</v>
      </c>
      <c r="V5261" s="65">
        <v>43812</v>
      </c>
      <c r="W5261">
        <v>156</v>
      </c>
      <c r="X5261" t="str">
        <f t="shared" si="331"/>
        <v>Active</v>
      </c>
      <c r="Y5261" t="s">
        <v>15616</v>
      </c>
    </row>
    <row r="5262" spans="1:25" x14ac:dyDescent="0.25">
      <c r="A5262">
        <v>5261</v>
      </c>
      <c r="B5262" t="s">
        <v>14296</v>
      </c>
      <c r="C5262">
        <v>526</v>
      </c>
      <c r="D5262" t="str">
        <f>VLOOKUP($C5262,Hosts!$A:$O,10,0)</f>
        <v>England</v>
      </c>
      <c r="E5262" s="67">
        <f>INDEX(Hosts!$A:$O,MATCH(Places!$C5262,Hosts!$A:$A,0),MATCH(Places!E$1,Hosts!$1:$1,0))</f>
        <v>1</v>
      </c>
      <c r="F5262" s="67">
        <f>INDEX(Hosts!$A:$O,MATCH(Places!$C5262,Hosts!$A:$A,0),MATCH(Places!F$1,Hosts!$1:$1,0))</f>
        <v>1</v>
      </c>
      <c r="G5262" s="67" t="str">
        <f>INDEX(Hosts!$A:$O,MATCH(Places!$C5262,Hosts!$A:$A,0),MATCH(Places!G$1,Hosts!$1:$1,0))</f>
        <v>Yes</v>
      </c>
      <c r="H5262">
        <v>12</v>
      </c>
      <c r="I5262" t="str">
        <f>VLOOKUP($H5262,Neighborhoods!$A:$C,2,0)</f>
        <v>Brooklyn</v>
      </c>
      <c r="J5262" t="str">
        <f>VLOOKUP($H5262,Neighborhoods!$A:$C,3,0)</f>
        <v>Williamsburg</v>
      </c>
      <c r="K5262" t="s">
        <v>1</v>
      </c>
      <c r="L5262" t="str">
        <f t="shared" si="328"/>
        <v>Yes</v>
      </c>
      <c r="M5262">
        <v>2</v>
      </c>
      <c r="N5262" t="str" cm="1">
        <f t="array" ref="N5262">_xlfn.IFS(M5262&lt;=2,"Small",M5262&lt;=5,"Medium",M5262&gt;5,"Large")</f>
        <v>Small</v>
      </c>
      <c r="O5262" s="50">
        <v>140</v>
      </c>
      <c r="P5262" s="67">
        <f t="shared" si="329"/>
        <v>0.03</v>
      </c>
      <c r="Q5262" s="52">
        <v>5</v>
      </c>
      <c r="R5262" s="52" t="str" cm="1">
        <f t="array" ref="R5262">_xlfn.IFS(ROUND(Q5262,0)=5,"Excellent",ROUND(Q5262,0)=4,"Good",ROUND(Q5262,0)=3,"Ok",ROUND(Q5262,0)&lt;3,"Bad")</f>
        <v>Excellent</v>
      </c>
      <c r="S5262">
        <v>8</v>
      </c>
      <c r="T5262" t="str">
        <f t="shared" si="330"/>
        <v>No</v>
      </c>
      <c r="U5262" s="65">
        <v>43718</v>
      </c>
      <c r="V5262" s="65">
        <v>43832</v>
      </c>
      <c r="W5262">
        <v>40</v>
      </c>
      <c r="X5262" t="str">
        <f t="shared" si="331"/>
        <v>Active</v>
      </c>
      <c r="Y5262" t="s">
        <v>15616</v>
      </c>
    </row>
    <row r="5263" spans="1:25" x14ac:dyDescent="0.25">
      <c r="A5263">
        <v>5262</v>
      </c>
      <c r="B5263" t="s">
        <v>14002</v>
      </c>
      <c r="C5263">
        <v>2595</v>
      </c>
      <c r="D5263" t="str">
        <f>VLOOKUP($C5263,Hosts!$A:$O,10,0)</f>
        <v>New York</v>
      </c>
      <c r="E5263" s="67">
        <f>INDEX(Hosts!$A:$O,MATCH(Places!$C5263,Hosts!$A:$A,0),MATCH(Places!E$1,Hosts!$1:$1,0))</f>
        <v>1</v>
      </c>
      <c r="F5263" s="67">
        <f>INDEX(Hosts!$A:$O,MATCH(Places!$C5263,Hosts!$A:$A,0),MATCH(Places!F$1,Hosts!$1:$1,0))</f>
        <v>1</v>
      </c>
      <c r="G5263" s="67" t="str">
        <f>INDEX(Hosts!$A:$O,MATCH(Places!$C5263,Hosts!$A:$A,0),MATCH(Places!G$1,Hosts!$1:$1,0))</f>
        <v>No</v>
      </c>
      <c r="H5263">
        <v>20</v>
      </c>
      <c r="I5263" t="str">
        <f>VLOOKUP($H5263,Neighborhoods!$A:$C,2,0)</f>
        <v>Manhattan</v>
      </c>
      <c r="J5263" t="str">
        <f>VLOOKUP($H5263,Neighborhoods!$A:$C,3,0)</f>
        <v>Upper West Side</v>
      </c>
      <c r="K5263" t="s">
        <v>1</v>
      </c>
      <c r="L5263" t="str">
        <f t="shared" si="328"/>
        <v>Yes</v>
      </c>
      <c r="M5263">
        <v>2</v>
      </c>
      <c r="N5263" t="str" cm="1">
        <f t="array" ref="N5263">_xlfn.IFS(M5263&lt;=2,"Small",M5263&lt;=5,"Medium",M5263&gt;5,"Large")</f>
        <v>Small</v>
      </c>
      <c r="O5263" s="50">
        <v>65</v>
      </c>
      <c r="P5263" s="67">
        <f t="shared" si="329"/>
        <v>0.03</v>
      </c>
      <c r="Q5263" s="52">
        <v>5</v>
      </c>
      <c r="R5263" s="52" t="str" cm="1">
        <f t="array" ref="R5263">_xlfn.IFS(ROUND(Q5263,0)=5,"Excellent",ROUND(Q5263,0)=4,"Good",ROUND(Q5263,0)=3,"Ok",ROUND(Q5263,0)&lt;3,"Bad")</f>
        <v>Excellent</v>
      </c>
      <c r="S5263">
        <v>5</v>
      </c>
      <c r="T5263" t="str">
        <f t="shared" si="330"/>
        <v>No</v>
      </c>
      <c r="U5263" s="65">
        <v>43724</v>
      </c>
      <c r="V5263" s="65">
        <v>43849</v>
      </c>
      <c r="W5263">
        <v>0</v>
      </c>
      <c r="X5263" t="str">
        <f t="shared" si="331"/>
        <v>Inactive</v>
      </c>
      <c r="Y5263" t="s">
        <v>15615</v>
      </c>
    </row>
    <row r="5264" spans="1:25" x14ac:dyDescent="0.25">
      <c r="A5264">
        <v>5263</v>
      </c>
      <c r="B5264" t="s">
        <v>14003</v>
      </c>
      <c r="C5264">
        <v>3278</v>
      </c>
      <c r="D5264" t="str">
        <f>VLOOKUP($C5264,Hosts!$A:$O,10,0)</f>
        <v>New York</v>
      </c>
      <c r="E5264" s="67">
        <f>INDEX(Hosts!$A:$O,MATCH(Places!$C5264,Hosts!$A:$A,0),MATCH(Places!E$1,Hosts!$1:$1,0))</f>
        <v>1</v>
      </c>
      <c r="F5264" s="67">
        <f>INDEX(Hosts!$A:$O,MATCH(Places!$C5264,Hosts!$A:$A,0),MATCH(Places!F$1,Hosts!$1:$1,0))</f>
        <v>1</v>
      </c>
      <c r="G5264" s="67" t="str">
        <f>INDEX(Hosts!$A:$O,MATCH(Places!$C5264,Hosts!$A:$A,0),MATCH(Places!G$1,Hosts!$1:$1,0))</f>
        <v>No</v>
      </c>
      <c r="H5264">
        <v>18</v>
      </c>
      <c r="I5264" t="str">
        <f>VLOOKUP($H5264,Neighborhoods!$A:$C,2,0)</f>
        <v>Manhattan</v>
      </c>
      <c r="J5264" t="str">
        <f>VLOOKUP($H5264,Neighborhoods!$A:$C,3,0)</f>
        <v>Midtown</v>
      </c>
      <c r="K5264" t="s">
        <v>11822</v>
      </c>
      <c r="L5264" t="str">
        <f t="shared" si="328"/>
        <v>No</v>
      </c>
      <c r="M5264">
        <v>5</v>
      </c>
      <c r="N5264" t="str" cm="1">
        <f t="array" ref="N5264">_xlfn.IFS(M5264&lt;=2,"Small",M5264&lt;=5,"Medium",M5264&gt;5,"Large")</f>
        <v>Medium</v>
      </c>
      <c r="O5264" s="50">
        <v>300</v>
      </c>
      <c r="P5264" s="67">
        <f t="shared" si="329"/>
        <v>0.04</v>
      </c>
      <c r="Q5264" s="52">
        <v>4.88</v>
      </c>
      <c r="R5264" s="52" t="str" cm="1">
        <f t="array" ref="R5264">_xlfn.IFS(ROUND(Q5264,0)=5,"Excellent",ROUND(Q5264,0)=4,"Good",ROUND(Q5264,0)=3,"Ok",ROUND(Q5264,0)&lt;3,"Bad")</f>
        <v>Excellent</v>
      </c>
      <c r="S5264">
        <v>17</v>
      </c>
      <c r="T5264" t="str">
        <f t="shared" si="330"/>
        <v>No</v>
      </c>
      <c r="U5264" s="65">
        <v>43731</v>
      </c>
      <c r="V5264" s="65">
        <v>43907</v>
      </c>
      <c r="W5264">
        <v>354</v>
      </c>
      <c r="X5264" t="str">
        <f t="shared" si="331"/>
        <v>Active</v>
      </c>
      <c r="Y5264" t="s">
        <v>15616</v>
      </c>
    </row>
    <row r="5265" spans="1:25" x14ac:dyDescent="0.25">
      <c r="A5265">
        <v>5264</v>
      </c>
      <c r="B5265" t="s">
        <v>14633</v>
      </c>
      <c r="C5265">
        <v>2313</v>
      </c>
      <c r="D5265" t="str">
        <f>VLOOKUP($C5265,Hosts!$A:$O,10,0)</f>
        <v>New York</v>
      </c>
      <c r="E5265" s="67">
        <f>INDEX(Hosts!$A:$O,MATCH(Places!$C5265,Hosts!$A:$A,0),MATCH(Places!E$1,Hosts!$1:$1,0))</f>
        <v>0.93</v>
      </c>
      <c r="F5265" s="67">
        <f>INDEX(Hosts!$A:$O,MATCH(Places!$C5265,Hosts!$A:$A,0),MATCH(Places!F$1,Hosts!$1:$1,0))</f>
        <v>0.71</v>
      </c>
      <c r="G5265" s="67" t="str">
        <f>INDEX(Hosts!$A:$O,MATCH(Places!$C5265,Hosts!$A:$A,0),MATCH(Places!G$1,Hosts!$1:$1,0))</f>
        <v>No</v>
      </c>
      <c r="H5265">
        <v>12</v>
      </c>
      <c r="I5265" t="str">
        <f>VLOOKUP($H5265,Neighborhoods!$A:$C,2,0)</f>
        <v>Brooklyn</v>
      </c>
      <c r="J5265" t="str">
        <f>VLOOKUP($H5265,Neighborhoods!$A:$C,3,0)</f>
        <v>Williamsburg</v>
      </c>
      <c r="K5265" t="s">
        <v>1</v>
      </c>
      <c r="L5265" t="str">
        <f t="shared" si="328"/>
        <v>Yes</v>
      </c>
      <c r="M5265">
        <v>1</v>
      </c>
      <c r="N5265" t="str" cm="1">
        <f t="array" ref="N5265">_xlfn.IFS(M5265&lt;=2,"Small",M5265&lt;=5,"Medium",M5265&gt;5,"Large")</f>
        <v>Small</v>
      </c>
      <c r="O5265" s="50">
        <v>46</v>
      </c>
      <c r="P5265" s="67">
        <f t="shared" si="329"/>
        <v>0.03</v>
      </c>
      <c r="Q5265" s="52">
        <v>4.33</v>
      </c>
      <c r="R5265" s="52" t="str" cm="1">
        <f t="array" ref="R5265">_xlfn.IFS(ROUND(Q5265,0)=5,"Excellent",ROUND(Q5265,0)=4,"Good",ROUND(Q5265,0)=3,"Ok",ROUND(Q5265,0)&lt;3,"Bad")</f>
        <v>Good</v>
      </c>
      <c r="S5265">
        <v>3</v>
      </c>
      <c r="T5265" t="str">
        <f t="shared" si="330"/>
        <v>No</v>
      </c>
      <c r="U5265" s="65">
        <v>43757</v>
      </c>
      <c r="V5265" s="65">
        <v>43832</v>
      </c>
      <c r="W5265">
        <v>166</v>
      </c>
      <c r="X5265" t="str">
        <f t="shared" si="331"/>
        <v>Active</v>
      </c>
      <c r="Y5265" t="s">
        <v>15615</v>
      </c>
    </row>
    <row r="5266" spans="1:25" x14ac:dyDescent="0.25">
      <c r="A5266">
        <v>5265</v>
      </c>
      <c r="B5266" t="s">
        <v>13736</v>
      </c>
      <c r="C5266">
        <v>3927</v>
      </c>
      <c r="D5266" t="str">
        <f>VLOOKUP($C5266,Hosts!$A:$O,10,0)</f>
        <v>Callao Region</v>
      </c>
      <c r="E5266" s="67">
        <f>INDEX(Hosts!$A:$O,MATCH(Places!$C5266,Hosts!$A:$A,0),MATCH(Places!E$1,Hosts!$1:$1,0))</f>
        <v>1</v>
      </c>
      <c r="F5266" s="67">
        <f>INDEX(Hosts!$A:$O,MATCH(Places!$C5266,Hosts!$A:$A,0),MATCH(Places!F$1,Hosts!$1:$1,0))</f>
        <v>0.95</v>
      </c>
      <c r="G5266" s="67" t="str">
        <f>INDEX(Hosts!$A:$O,MATCH(Places!$C5266,Hosts!$A:$A,0),MATCH(Places!G$1,Hosts!$1:$1,0))</f>
        <v>Yes</v>
      </c>
      <c r="H5266">
        <v>17</v>
      </c>
      <c r="I5266" t="str">
        <f>VLOOKUP($H5266,Neighborhoods!$A:$C,2,0)</f>
        <v>Manhattan</v>
      </c>
      <c r="J5266" t="str">
        <f>VLOOKUP($H5266,Neighborhoods!$A:$C,3,0)</f>
        <v>Hell's Kitchen</v>
      </c>
      <c r="K5266" t="s">
        <v>11822</v>
      </c>
      <c r="L5266" t="str">
        <f t="shared" si="328"/>
        <v>No</v>
      </c>
      <c r="M5266">
        <v>6</v>
      </c>
      <c r="N5266" t="str" cm="1">
        <f t="array" ref="N5266">_xlfn.IFS(M5266&lt;=2,"Small",M5266&lt;=5,"Medium",M5266&gt;5,"Large")</f>
        <v>Large</v>
      </c>
      <c r="O5266" s="50">
        <v>464</v>
      </c>
      <c r="P5266" s="67">
        <f t="shared" si="329"/>
        <v>0.04</v>
      </c>
      <c r="Q5266" s="52">
        <v>5</v>
      </c>
      <c r="R5266" s="52" t="str" cm="1">
        <f t="array" ref="R5266">_xlfn.IFS(ROUND(Q5266,0)=5,"Excellent",ROUND(Q5266,0)=4,"Good",ROUND(Q5266,0)=3,"Ok",ROUND(Q5266,0)&lt;3,"Bad")</f>
        <v>Excellent</v>
      </c>
      <c r="S5266">
        <v>22</v>
      </c>
      <c r="T5266" t="str">
        <f t="shared" si="330"/>
        <v>No</v>
      </c>
      <c r="U5266" s="65">
        <v>43716</v>
      </c>
      <c r="V5266" s="65">
        <v>43967</v>
      </c>
      <c r="W5266">
        <v>74</v>
      </c>
      <c r="X5266" t="str">
        <f t="shared" si="331"/>
        <v>Active</v>
      </c>
      <c r="Y5266" t="s">
        <v>15615</v>
      </c>
    </row>
    <row r="5267" spans="1:25" x14ac:dyDescent="0.25">
      <c r="A5267">
        <v>5266</v>
      </c>
      <c r="B5267" t="s">
        <v>13181</v>
      </c>
      <c r="C5267">
        <v>676</v>
      </c>
      <c r="D5267" t="str">
        <f>VLOOKUP($C5267,Hosts!$A:$O,10,0)</f>
        <v>New York</v>
      </c>
      <c r="E5267" s="67">
        <f>INDEX(Hosts!$A:$O,MATCH(Places!$C5267,Hosts!$A:$A,0),MATCH(Places!E$1,Hosts!$1:$1,0))</f>
        <v>1</v>
      </c>
      <c r="F5267" s="67">
        <f>INDEX(Hosts!$A:$O,MATCH(Places!$C5267,Hosts!$A:$A,0),MATCH(Places!F$1,Hosts!$1:$1,0))</f>
        <v>1</v>
      </c>
      <c r="G5267" s="67" t="str">
        <f>INDEX(Hosts!$A:$O,MATCH(Places!$C5267,Hosts!$A:$A,0),MATCH(Places!G$1,Hosts!$1:$1,0))</f>
        <v>No</v>
      </c>
      <c r="H5267">
        <v>12</v>
      </c>
      <c r="I5267" t="str">
        <f>VLOOKUP($H5267,Neighborhoods!$A:$C,2,0)</f>
        <v>Brooklyn</v>
      </c>
      <c r="J5267" t="str">
        <f>VLOOKUP($H5267,Neighborhoods!$A:$C,3,0)</f>
        <v>Williamsburg</v>
      </c>
      <c r="K5267" t="s">
        <v>1</v>
      </c>
      <c r="L5267" t="str">
        <f t="shared" si="328"/>
        <v>Yes</v>
      </c>
      <c r="M5267">
        <v>2</v>
      </c>
      <c r="N5267" t="str" cm="1">
        <f t="array" ref="N5267">_xlfn.IFS(M5267&lt;=2,"Small",M5267&lt;=5,"Medium",M5267&gt;5,"Large")</f>
        <v>Small</v>
      </c>
      <c r="O5267" s="50">
        <v>58</v>
      </c>
      <c r="P5267" s="67">
        <f t="shared" si="329"/>
        <v>0.03</v>
      </c>
      <c r="Q5267" s="52">
        <v>4.5999999999999996</v>
      </c>
      <c r="R5267" s="52" t="str" cm="1">
        <f t="array" ref="R5267">_xlfn.IFS(ROUND(Q5267,0)=5,"Excellent",ROUND(Q5267,0)=4,"Good",ROUND(Q5267,0)=3,"Ok",ROUND(Q5267,0)&lt;3,"Bad")</f>
        <v>Excellent</v>
      </c>
      <c r="S5267">
        <v>10</v>
      </c>
      <c r="T5267" t="str">
        <f t="shared" si="330"/>
        <v>No</v>
      </c>
      <c r="U5267" s="65">
        <v>43735</v>
      </c>
      <c r="V5267" s="65">
        <v>43905</v>
      </c>
      <c r="W5267">
        <v>0</v>
      </c>
      <c r="X5267" t="str">
        <f t="shared" si="331"/>
        <v>Inactive</v>
      </c>
      <c r="Y5267" t="s">
        <v>15616</v>
      </c>
    </row>
    <row r="5268" spans="1:25" x14ac:dyDescent="0.25">
      <c r="A5268">
        <v>5267</v>
      </c>
      <c r="B5268" t="s">
        <v>14048</v>
      </c>
      <c r="C5268">
        <v>1416</v>
      </c>
      <c r="D5268" t="str">
        <f>VLOOKUP($C5268,Hosts!$A:$O,10,0)</f>
        <v>New York</v>
      </c>
      <c r="E5268" s="67">
        <f>INDEX(Hosts!$A:$O,MATCH(Places!$C5268,Hosts!$A:$A,0),MATCH(Places!E$1,Hosts!$1:$1,0))</f>
        <v>1</v>
      </c>
      <c r="F5268" s="67">
        <f>INDEX(Hosts!$A:$O,MATCH(Places!$C5268,Hosts!$A:$A,0),MATCH(Places!F$1,Hosts!$1:$1,0))</f>
        <v>1</v>
      </c>
      <c r="G5268" s="67" t="str">
        <f>INDEX(Hosts!$A:$O,MATCH(Places!$C5268,Hosts!$A:$A,0),MATCH(Places!G$1,Hosts!$1:$1,0))</f>
        <v>Yes</v>
      </c>
      <c r="H5268">
        <v>12</v>
      </c>
      <c r="I5268" t="str">
        <f>VLOOKUP($H5268,Neighborhoods!$A:$C,2,0)</f>
        <v>Brooklyn</v>
      </c>
      <c r="J5268" t="str">
        <f>VLOOKUP($H5268,Neighborhoods!$A:$C,3,0)</f>
        <v>Williamsburg</v>
      </c>
      <c r="K5268" t="s">
        <v>11822</v>
      </c>
      <c r="L5268" t="str">
        <f t="shared" si="328"/>
        <v>No</v>
      </c>
      <c r="M5268">
        <v>2</v>
      </c>
      <c r="N5268" t="str" cm="1">
        <f t="array" ref="N5268">_xlfn.IFS(M5268&lt;=2,"Small",M5268&lt;=5,"Medium",M5268&gt;5,"Large")</f>
        <v>Small</v>
      </c>
      <c r="O5268" s="50">
        <v>180</v>
      </c>
      <c r="P5268" s="67">
        <f t="shared" si="329"/>
        <v>0.03</v>
      </c>
      <c r="Q5268" s="52">
        <v>5</v>
      </c>
      <c r="R5268" s="52" t="str" cm="1">
        <f t="array" ref="R5268">_xlfn.IFS(ROUND(Q5268,0)=5,"Excellent",ROUND(Q5268,0)=4,"Good",ROUND(Q5268,0)=3,"Ok",ROUND(Q5268,0)&lt;3,"Bad")</f>
        <v>Excellent</v>
      </c>
      <c r="S5268">
        <v>22</v>
      </c>
      <c r="T5268" t="str">
        <f t="shared" si="330"/>
        <v>No</v>
      </c>
      <c r="U5268" s="65">
        <v>43724</v>
      </c>
      <c r="V5268" s="65">
        <v>44035</v>
      </c>
      <c r="W5268">
        <v>171</v>
      </c>
      <c r="X5268" t="str">
        <f t="shared" si="331"/>
        <v>Active</v>
      </c>
      <c r="Y5268" t="s">
        <v>15616</v>
      </c>
    </row>
    <row r="5269" spans="1:25" x14ac:dyDescent="0.25">
      <c r="A5269">
        <v>5268</v>
      </c>
      <c r="B5269" t="s">
        <v>15534</v>
      </c>
      <c r="C5269">
        <v>360</v>
      </c>
      <c r="D5269" t="str">
        <f>VLOOKUP($C5269,Hosts!$A:$O,10,0)</f>
        <v>New York</v>
      </c>
      <c r="E5269" s="67">
        <f>INDEX(Hosts!$A:$O,MATCH(Places!$C5269,Hosts!$A:$A,0),MATCH(Places!E$1,Hosts!$1:$1,0))</f>
        <v>0.4</v>
      </c>
      <c r="F5269" s="67">
        <f>INDEX(Hosts!$A:$O,MATCH(Places!$C5269,Hosts!$A:$A,0),MATCH(Places!F$1,Hosts!$1:$1,0))</f>
        <v>0.75</v>
      </c>
      <c r="G5269" s="67" t="str">
        <f>INDEX(Hosts!$A:$O,MATCH(Places!$C5269,Hosts!$A:$A,0),MATCH(Places!G$1,Hosts!$1:$1,0))</f>
        <v>Yes</v>
      </c>
      <c r="H5269">
        <v>16</v>
      </c>
      <c r="I5269" t="str">
        <f>VLOOKUP($H5269,Neighborhoods!$A:$C,2,0)</f>
        <v>Manhattan</v>
      </c>
      <c r="J5269" t="str">
        <f>VLOOKUP($H5269,Neighborhoods!$A:$C,3,0)</f>
        <v>Harlem</v>
      </c>
      <c r="K5269" t="s">
        <v>1</v>
      </c>
      <c r="L5269" t="str">
        <f t="shared" si="328"/>
        <v>Yes</v>
      </c>
      <c r="M5269">
        <v>2</v>
      </c>
      <c r="N5269" t="str" cm="1">
        <f t="array" ref="N5269">_xlfn.IFS(M5269&lt;=2,"Small",M5269&lt;=5,"Medium",M5269&gt;5,"Large")</f>
        <v>Small</v>
      </c>
      <c r="O5269" s="50">
        <v>68</v>
      </c>
      <c r="P5269" s="67">
        <f t="shared" si="329"/>
        <v>0.03</v>
      </c>
      <c r="Q5269" s="52">
        <v>4.91</v>
      </c>
      <c r="R5269" s="52" t="str" cm="1">
        <f t="array" ref="R5269">_xlfn.IFS(ROUND(Q5269,0)=5,"Excellent",ROUND(Q5269,0)=4,"Good",ROUND(Q5269,0)=3,"Ok",ROUND(Q5269,0)&lt;3,"Bad")</f>
        <v>Excellent</v>
      </c>
      <c r="S5269">
        <v>11</v>
      </c>
      <c r="T5269" t="str">
        <f t="shared" si="330"/>
        <v>No</v>
      </c>
      <c r="U5269" s="65">
        <v>43724</v>
      </c>
      <c r="V5269" s="65">
        <v>43879</v>
      </c>
      <c r="W5269">
        <v>196</v>
      </c>
      <c r="X5269" t="str">
        <f t="shared" si="331"/>
        <v>Active</v>
      </c>
      <c r="Y5269" t="s">
        <v>15615</v>
      </c>
    </row>
    <row r="5270" spans="1:25" x14ac:dyDescent="0.25">
      <c r="A5270">
        <v>5269</v>
      </c>
      <c r="B5270" t="s">
        <v>14667</v>
      </c>
      <c r="C5270">
        <v>2584</v>
      </c>
      <c r="D5270" t="str">
        <f>VLOOKUP($C5270,Hosts!$A:$O,10,0)</f>
        <v>District of Columbia</v>
      </c>
      <c r="E5270" s="67">
        <f>INDEX(Hosts!$A:$O,MATCH(Places!$C5270,Hosts!$A:$A,0),MATCH(Places!E$1,Hosts!$1:$1,0))</f>
        <v>1</v>
      </c>
      <c r="F5270" s="67">
        <f>INDEX(Hosts!$A:$O,MATCH(Places!$C5270,Hosts!$A:$A,0),MATCH(Places!F$1,Hosts!$1:$1,0))</f>
        <v>0.91</v>
      </c>
      <c r="G5270" s="67" t="str">
        <f>INDEX(Hosts!$A:$O,MATCH(Places!$C5270,Hosts!$A:$A,0),MATCH(Places!G$1,Hosts!$1:$1,0))</f>
        <v>Yes</v>
      </c>
      <c r="H5270">
        <v>20</v>
      </c>
      <c r="I5270" t="str">
        <f>VLOOKUP($H5270,Neighborhoods!$A:$C,2,0)</f>
        <v>Manhattan</v>
      </c>
      <c r="J5270" t="str">
        <f>VLOOKUP($H5270,Neighborhoods!$A:$C,3,0)</f>
        <v>Upper West Side</v>
      </c>
      <c r="K5270" t="s">
        <v>1</v>
      </c>
      <c r="L5270" t="str">
        <f t="shared" si="328"/>
        <v>Yes</v>
      </c>
      <c r="M5270">
        <v>1</v>
      </c>
      <c r="N5270" t="str" cm="1">
        <f t="array" ref="N5270">_xlfn.IFS(M5270&lt;=2,"Small",M5270&lt;=5,"Medium",M5270&gt;5,"Large")</f>
        <v>Small</v>
      </c>
      <c r="O5270" s="50">
        <v>59</v>
      </c>
      <c r="P5270" s="67">
        <f t="shared" si="329"/>
        <v>0.03</v>
      </c>
      <c r="Q5270" s="52">
        <v>4.83</v>
      </c>
      <c r="R5270" s="52" t="str" cm="1">
        <f t="array" ref="R5270">_xlfn.IFS(ROUND(Q5270,0)=5,"Excellent",ROUND(Q5270,0)=4,"Good",ROUND(Q5270,0)=3,"Ok",ROUND(Q5270,0)&lt;3,"Bad")</f>
        <v>Excellent</v>
      </c>
      <c r="S5270">
        <v>12</v>
      </c>
      <c r="T5270" t="str">
        <f t="shared" si="330"/>
        <v>No</v>
      </c>
      <c r="U5270" s="65">
        <v>43726</v>
      </c>
      <c r="V5270" s="65">
        <v>43898</v>
      </c>
      <c r="W5270">
        <v>76</v>
      </c>
      <c r="X5270" t="str">
        <f t="shared" si="331"/>
        <v>Active</v>
      </c>
      <c r="Y5270" t="s">
        <v>15616</v>
      </c>
    </row>
    <row r="5271" spans="1:25" x14ac:dyDescent="0.25">
      <c r="A5271">
        <v>5270</v>
      </c>
      <c r="B5271" t="s">
        <v>14143</v>
      </c>
      <c r="C5271">
        <v>445</v>
      </c>
      <c r="D5271" t="str">
        <f>VLOOKUP($C5271,Hosts!$A:$O,10,0)</f>
        <v>New York</v>
      </c>
      <c r="E5271" s="67">
        <f>INDEX(Hosts!$A:$O,MATCH(Places!$C5271,Hosts!$A:$A,0),MATCH(Places!E$1,Hosts!$1:$1,0))</f>
        <v>0.9</v>
      </c>
      <c r="F5271" s="67">
        <f>INDEX(Hosts!$A:$O,MATCH(Places!$C5271,Hosts!$A:$A,0),MATCH(Places!F$1,Hosts!$1:$1,0))</f>
        <v>0.99</v>
      </c>
      <c r="G5271" s="67" t="str">
        <f>INDEX(Hosts!$A:$O,MATCH(Places!$C5271,Hosts!$A:$A,0),MATCH(Places!G$1,Hosts!$1:$1,0))</f>
        <v>Yes</v>
      </c>
      <c r="H5271">
        <v>9</v>
      </c>
      <c r="I5271" t="str">
        <f>VLOOKUP($H5271,Neighborhoods!$A:$C,2,0)</f>
        <v>Brooklyn</v>
      </c>
      <c r="J5271" t="str">
        <f>VLOOKUP($H5271,Neighborhoods!$A:$C,3,0)</f>
        <v>Crown Heights</v>
      </c>
      <c r="K5271" t="s">
        <v>1</v>
      </c>
      <c r="L5271" t="str">
        <f t="shared" si="328"/>
        <v>Yes</v>
      </c>
      <c r="M5271">
        <v>2</v>
      </c>
      <c r="N5271" t="str" cm="1">
        <f t="array" ref="N5271">_xlfn.IFS(M5271&lt;=2,"Small",M5271&lt;=5,"Medium",M5271&gt;5,"Large")</f>
        <v>Small</v>
      </c>
      <c r="O5271" s="50">
        <v>94</v>
      </c>
      <c r="P5271" s="67">
        <f t="shared" si="329"/>
        <v>0.03</v>
      </c>
      <c r="Q5271" s="52">
        <v>4.67</v>
      </c>
      <c r="R5271" s="52" t="str" cm="1">
        <f t="array" ref="R5271">_xlfn.IFS(ROUND(Q5271,0)=5,"Excellent",ROUND(Q5271,0)=4,"Good",ROUND(Q5271,0)=3,"Ok",ROUND(Q5271,0)&lt;3,"Bad")</f>
        <v>Excellent</v>
      </c>
      <c r="S5271">
        <v>3</v>
      </c>
      <c r="T5271" t="str">
        <f t="shared" si="330"/>
        <v>No</v>
      </c>
      <c r="U5271" s="65">
        <v>43790</v>
      </c>
      <c r="V5271" s="65">
        <v>43830</v>
      </c>
      <c r="W5271">
        <v>168</v>
      </c>
      <c r="X5271" t="str">
        <f t="shared" si="331"/>
        <v>Active</v>
      </c>
      <c r="Y5271" t="s">
        <v>15615</v>
      </c>
    </row>
    <row r="5272" spans="1:25" x14ac:dyDescent="0.25">
      <c r="A5272">
        <v>5271</v>
      </c>
      <c r="B5272" t="s">
        <v>14771</v>
      </c>
      <c r="C5272">
        <v>3607</v>
      </c>
      <c r="D5272" t="str">
        <f>VLOOKUP($C5272,Hosts!$A:$O,10,0)</f>
        <v>New York</v>
      </c>
      <c r="E5272" s="67">
        <f>INDEX(Hosts!$A:$O,MATCH(Places!$C5272,Hosts!$A:$A,0),MATCH(Places!E$1,Hosts!$1:$1,0))</f>
        <v>1</v>
      </c>
      <c r="F5272" s="67">
        <f>INDEX(Hosts!$A:$O,MATCH(Places!$C5272,Hosts!$A:$A,0),MATCH(Places!F$1,Hosts!$1:$1,0))</f>
        <v>0.97</v>
      </c>
      <c r="G5272" s="67" t="str">
        <f>INDEX(Hosts!$A:$O,MATCH(Places!$C5272,Hosts!$A:$A,0),MATCH(Places!G$1,Hosts!$1:$1,0))</f>
        <v>No</v>
      </c>
      <c r="H5272">
        <v>22</v>
      </c>
      <c r="I5272" t="str">
        <f>VLOOKUP($H5272,Neighborhoods!$A:$C,2,0)</f>
        <v>Queens</v>
      </c>
      <c r="J5272" t="str">
        <f>VLOOKUP($H5272,Neighborhoods!$A:$C,3,0)</f>
        <v>Flushing</v>
      </c>
      <c r="K5272" t="s">
        <v>11822</v>
      </c>
      <c r="L5272" t="str">
        <f t="shared" si="328"/>
        <v>No</v>
      </c>
      <c r="M5272">
        <v>3</v>
      </c>
      <c r="N5272" t="str" cm="1">
        <f t="array" ref="N5272">_xlfn.IFS(M5272&lt;=2,"Small",M5272&lt;=5,"Medium",M5272&gt;5,"Large")</f>
        <v>Medium</v>
      </c>
      <c r="O5272" s="50">
        <v>65</v>
      </c>
      <c r="P5272" s="67">
        <f t="shared" si="329"/>
        <v>0.03</v>
      </c>
      <c r="Q5272" s="52">
        <v>4.42</v>
      </c>
      <c r="R5272" s="52" t="str" cm="1">
        <f t="array" ref="R5272">_xlfn.IFS(ROUND(Q5272,0)=5,"Excellent",ROUND(Q5272,0)=4,"Good",ROUND(Q5272,0)=3,"Ok",ROUND(Q5272,0)&lt;3,"Bad")</f>
        <v>Good</v>
      </c>
      <c r="S5272">
        <v>12</v>
      </c>
      <c r="T5272" t="str">
        <f t="shared" si="330"/>
        <v>No</v>
      </c>
      <c r="U5272" s="65">
        <v>43723</v>
      </c>
      <c r="V5272" s="65">
        <v>43995</v>
      </c>
      <c r="W5272">
        <v>343</v>
      </c>
      <c r="X5272" t="str">
        <f t="shared" si="331"/>
        <v>Active</v>
      </c>
      <c r="Y5272" t="s">
        <v>15615</v>
      </c>
    </row>
    <row r="5273" spans="1:25" x14ac:dyDescent="0.25">
      <c r="A5273">
        <v>5272</v>
      </c>
      <c r="B5273" t="s">
        <v>14292</v>
      </c>
      <c r="C5273">
        <v>3999</v>
      </c>
      <c r="D5273" t="str">
        <f>VLOOKUP($C5273,Hosts!$A:$O,10,0)</f>
        <v>New York</v>
      </c>
      <c r="E5273" s="67">
        <f>INDEX(Hosts!$A:$O,MATCH(Places!$C5273,Hosts!$A:$A,0),MATCH(Places!E$1,Hosts!$1:$1,0))</f>
        <v>1</v>
      </c>
      <c r="F5273" s="67">
        <f>INDEX(Hosts!$A:$O,MATCH(Places!$C5273,Hosts!$A:$A,0),MATCH(Places!F$1,Hosts!$1:$1,0))</f>
        <v>0.93</v>
      </c>
      <c r="G5273" s="67" t="str">
        <f>INDEX(Hosts!$A:$O,MATCH(Places!$C5273,Hosts!$A:$A,0),MATCH(Places!G$1,Hosts!$1:$1,0))</f>
        <v>Yes</v>
      </c>
      <c r="H5273">
        <v>29</v>
      </c>
      <c r="I5273" t="str">
        <f>VLOOKUP($H5273,Neighborhoods!$A:$C,2,0)</f>
        <v>Staten Island</v>
      </c>
      <c r="J5273" t="str">
        <f>VLOOKUP($H5273,Neighborhoods!$A:$C,3,0)</f>
        <v>Stapleton</v>
      </c>
      <c r="K5273" t="s">
        <v>1</v>
      </c>
      <c r="L5273" t="str">
        <f t="shared" si="328"/>
        <v>Yes</v>
      </c>
      <c r="M5273">
        <v>3</v>
      </c>
      <c r="N5273" t="str" cm="1">
        <f t="array" ref="N5273">_xlfn.IFS(M5273&lt;=2,"Small",M5273&lt;=5,"Medium",M5273&gt;5,"Large")</f>
        <v>Medium</v>
      </c>
      <c r="O5273" s="50">
        <v>50</v>
      </c>
      <c r="P5273" s="67">
        <f t="shared" si="329"/>
        <v>0.03</v>
      </c>
      <c r="Q5273" s="52">
        <v>4.92</v>
      </c>
      <c r="R5273" s="52" t="str" cm="1">
        <f t="array" ref="R5273">_xlfn.IFS(ROUND(Q5273,0)=5,"Excellent",ROUND(Q5273,0)=4,"Good",ROUND(Q5273,0)=3,"Ok",ROUND(Q5273,0)&lt;3,"Bad")</f>
        <v>Excellent</v>
      </c>
      <c r="S5273">
        <v>12</v>
      </c>
      <c r="T5273" t="str">
        <f t="shared" si="330"/>
        <v>No</v>
      </c>
      <c r="U5273" s="65">
        <v>43739</v>
      </c>
      <c r="V5273" s="65">
        <v>43901</v>
      </c>
      <c r="W5273">
        <v>350</v>
      </c>
      <c r="X5273" t="str">
        <f t="shared" si="331"/>
        <v>Active</v>
      </c>
      <c r="Y5273" t="s">
        <v>15615</v>
      </c>
    </row>
    <row r="5274" spans="1:25" x14ac:dyDescent="0.25">
      <c r="A5274">
        <v>5273</v>
      </c>
      <c r="B5274" t="s">
        <v>14540</v>
      </c>
      <c r="C5274">
        <v>348</v>
      </c>
      <c r="D5274" t="str">
        <f>VLOOKUP($C5274,Hosts!$A:$O,10,0)</f>
        <v>New York</v>
      </c>
      <c r="E5274" s="67">
        <f>INDEX(Hosts!$A:$O,MATCH(Places!$C5274,Hosts!$A:$A,0),MATCH(Places!E$1,Hosts!$1:$1,0))</f>
        <v>1</v>
      </c>
      <c r="F5274" s="67">
        <f>INDEX(Hosts!$A:$O,MATCH(Places!$C5274,Hosts!$A:$A,0),MATCH(Places!F$1,Hosts!$1:$1,0))</f>
        <v>0.98</v>
      </c>
      <c r="G5274" s="67" t="str">
        <f>INDEX(Hosts!$A:$O,MATCH(Places!$C5274,Hosts!$A:$A,0),MATCH(Places!G$1,Hosts!$1:$1,0))</f>
        <v>Yes</v>
      </c>
      <c r="H5274">
        <v>12</v>
      </c>
      <c r="I5274" t="str">
        <f>VLOOKUP($H5274,Neighborhoods!$A:$C,2,0)</f>
        <v>Brooklyn</v>
      </c>
      <c r="J5274" t="str">
        <f>VLOOKUP($H5274,Neighborhoods!$A:$C,3,0)</f>
        <v>Williamsburg</v>
      </c>
      <c r="K5274" t="s">
        <v>1</v>
      </c>
      <c r="L5274" t="str">
        <f t="shared" si="328"/>
        <v>Yes</v>
      </c>
      <c r="M5274">
        <v>1</v>
      </c>
      <c r="N5274" t="str" cm="1">
        <f t="array" ref="N5274">_xlfn.IFS(M5274&lt;=2,"Small",M5274&lt;=5,"Medium",M5274&gt;5,"Large")</f>
        <v>Small</v>
      </c>
      <c r="O5274" s="50">
        <v>46</v>
      </c>
      <c r="P5274" s="67">
        <f t="shared" si="329"/>
        <v>0.03</v>
      </c>
      <c r="Q5274" s="52">
        <v>4.88</v>
      </c>
      <c r="R5274" s="52" t="str" cm="1">
        <f t="array" ref="R5274">_xlfn.IFS(ROUND(Q5274,0)=5,"Excellent",ROUND(Q5274,0)=4,"Good",ROUND(Q5274,0)=3,"Ok",ROUND(Q5274,0)&lt;3,"Bad")</f>
        <v>Excellent</v>
      </c>
      <c r="S5274">
        <v>8</v>
      </c>
      <c r="T5274" t="str">
        <f t="shared" si="330"/>
        <v>No</v>
      </c>
      <c r="U5274" s="65">
        <v>43736</v>
      </c>
      <c r="V5274" s="65">
        <v>43894</v>
      </c>
      <c r="W5274">
        <v>96</v>
      </c>
      <c r="X5274" t="str">
        <f t="shared" si="331"/>
        <v>Active</v>
      </c>
      <c r="Y5274" t="s">
        <v>15616</v>
      </c>
    </row>
    <row r="5275" spans="1:25" x14ac:dyDescent="0.25">
      <c r="A5275">
        <v>5274</v>
      </c>
      <c r="B5275" t="s">
        <v>15305</v>
      </c>
      <c r="C5275">
        <v>3751</v>
      </c>
      <c r="D5275" t="str">
        <f>VLOOKUP($C5275,Hosts!$A:$O,10,0)</f>
        <v>New Jersey</v>
      </c>
      <c r="E5275" s="67">
        <f>INDEX(Hosts!$A:$O,MATCH(Places!$C5275,Hosts!$A:$A,0),MATCH(Places!E$1,Hosts!$1:$1,0))</f>
        <v>1</v>
      </c>
      <c r="F5275" s="67">
        <f>INDEX(Hosts!$A:$O,MATCH(Places!$C5275,Hosts!$A:$A,0),MATCH(Places!F$1,Hosts!$1:$1,0))</f>
        <v>0.97</v>
      </c>
      <c r="G5275" s="67" t="str">
        <f>INDEX(Hosts!$A:$O,MATCH(Places!$C5275,Hosts!$A:$A,0),MATCH(Places!G$1,Hosts!$1:$1,0))</f>
        <v>No</v>
      </c>
      <c r="H5275">
        <v>13</v>
      </c>
      <c r="I5275" t="str">
        <f>VLOOKUP($H5275,Neighborhoods!$A:$C,2,0)</f>
        <v>Manhattan</v>
      </c>
      <c r="J5275" t="str">
        <f>VLOOKUP($H5275,Neighborhoods!$A:$C,3,0)</f>
        <v>Chelsea</v>
      </c>
      <c r="K5275" t="s">
        <v>1</v>
      </c>
      <c r="L5275" t="str">
        <f t="shared" si="328"/>
        <v>Yes</v>
      </c>
      <c r="M5275">
        <v>1</v>
      </c>
      <c r="N5275" t="str" cm="1">
        <f t="array" ref="N5275">_xlfn.IFS(M5275&lt;=2,"Small",M5275&lt;=5,"Medium",M5275&gt;5,"Large")</f>
        <v>Small</v>
      </c>
      <c r="O5275" s="50">
        <v>45</v>
      </c>
      <c r="P5275" s="67">
        <f t="shared" si="329"/>
        <v>0.03</v>
      </c>
      <c r="Q5275" s="52">
        <v>4.75</v>
      </c>
      <c r="R5275" s="52" t="str" cm="1">
        <f t="array" ref="R5275">_xlfn.IFS(ROUND(Q5275,0)=5,"Excellent",ROUND(Q5275,0)=4,"Good",ROUND(Q5275,0)=3,"Ok",ROUND(Q5275,0)&lt;3,"Bad")</f>
        <v>Excellent</v>
      </c>
      <c r="S5275">
        <v>16</v>
      </c>
      <c r="T5275" t="str">
        <f t="shared" si="330"/>
        <v>No</v>
      </c>
      <c r="U5275" s="65">
        <v>43757</v>
      </c>
      <c r="V5275" s="65">
        <v>43899</v>
      </c>
      <c r="W5275">
        <v>203</v>
      </c>
      <c r="X5275" t="str">
        <f t="shared" si="331"/>
        <v>Active</v>
      </c>
      <c r="Y5275" t="s">
        <v>15615</v>
      </c>
    </row>
    <row r="5276" spans="1:25" x14ac:dyDescent="0.25">
      <c r="A5276">
        <v>5275</v>
      </c>
      <c r="B5276" t="s">
        <v>14365</v>
      </c>
      <c r="C5276">
        <v>633</v>
      </c>
      <c r="D5276" t="str">
        <f>VLOOKUP($C5276,Hosts!$A:$O,10,0)</f>
        <v>New York</v>
      </c>
      <c r="E5276" s="67">
        <f>INDEX(Hosts!$A:$O,MATCH(Places!$C5276,Hosts!$A:$A,0),MATCH(Places!E$1,Hosts!$1:$1,0))</f>
        <v>0.9</v>
      </c>
      <c r="F5276" s="67">
        <f>INDEX(Hosts!$A:$O,MATCH(Places!$C5276,Hosts!$A:$A,0),MATCH(Places!F$1,Hosts!$1:$1,0))</f>
        <v>0.92</v>
      </c>
      <c r="G5276" s="67" t="str">
        <f>INDEX(Hosts!$A:$O,MATCH(Places!$C5276,Hosts!$A:$A,0),MATCH(Places!G$1,Hosts!$1:$1,0))</f>
        <v>Yes</v>
      </c>
      <c r="H5276">
        <v>7</v>
      </c>
      <c r="I5276" t="str">
        <f>VLOOKUP($H5276,Neighborhoods!$A:$C,2,0)</f>
        <v>Brooklyn</v>
      </c>
      <c r="J5276" t="str">
        <f>VLOOKUP($H5276,Neighborhoods!$A:$C,3,0)</f>
        <v>Bedford-Stuyvesant</v>
      </c>
      <c r="K5276" t="s">
        <v>11822</v>
      </c>
      <c r="L5276" t="str">
        <f t="shared" si="328"/>
        <v>No</v>
      </c>
      <c r="M5276">
        <v>6</v>
      </c>
      <c r="N5276" t="str" cm="1">
        <f t="array" ref="N5276">_xlfn.IFS(M5276&lt;=2,"Small",M5276&lt;=5,"Medium",M5276&gt;5,"Large")</f>
        <v>Large</v>
      </c>
      <c r="O5276" s="50">
        <v>129</v>
      </c>
      <c r="P5276" s="67">
        <f t="shared" si="329"/>
        <v>0.03</v>
      </c>
      <c r="Q5276" s="52">
        <v>4.8899999999999997</v>
      </c>
      <c r="R5276" s="52" t="str" cm="1">
        <f t="array" ref="R5276">_xlfn.IFS(ROUND(Q5276,0)=5,"Excellent",ROUND(Q5276,0)=4,"Good",ROUND(Q5276,0)=3,"Ok",ROUND(Q5276,0)&lt;3,"Bad")</f>
        <v>Excellent</v>
      </c>
      <c r="S5276">
        <v>19</v>
      </c>
      <c r="T5276" t="str">
        <f t="shared" si="330"/>
        <v>No</v>
      </c>
      <c r="U5276" s="65">
        <v>43738</v>
      </c>
      <c r="V5276" s="65">
        <v>44031</v>
      </c>
      <c r="W5276">
        <v>322</v>
      </c>
      <c r="X5276" t="str">
        <f t="shared" si="331"/>
        <v>Active</v>
      </c>
      <c r="Y5276" t="s">
        <v>15615</v>
      </c>
    </row>
    <row r="5277" spans="1:25" x14ac:dyDescent="0.25">
      <c r="A5277">
        <v>5276</v>
      </c>
      <c r="B5277" t="s">
        <v>14830</v>
      </c>
      <c r="C5277">
        <v>3214</v>
      </c>
      <c r="D5277" t="str">
        <f>VLOOKUP($C5277,Hosts!$A:$O,10,0)</f>
        <v>New York</v>
      </c>
      <c r="E5277" s="67">
        <f>INDEX(Hosts!$A:$O,MATCH(Places!$C5277,Hosts!$A:$A,0),MATCH(Places!E$1,Hosts!$1:$1,0))</f>
        <v>1</v>
      </c>
      <c r="F5277" s="67">
        <f>INDEX(Hosts!$A:$O,MATCH(Places!$C5277,Hosts!$A:$A,0),MATCH(Places!F$1,Hosts!$1:$1,0))</f>
        <v>0.99</v>
      </c>
      <c r="G5277" s="67" t="str">
        <f>INDEX(Hosts!$A:$O,MATCH(Places!$C5277,Hosts!$A:$A,0),MATCH(Places!G$1,Hosts!$1:$1,0))</f>
        <v>Yes</v>
      </c>
      <c r="H5277">
        <v>17</v>
      </c>
      <c r="I5277" t="str">
        <f>VLOOKUP($H5277,Neighborhoods!$A:$C,2,0)</f>
        <v>Manhattan</v>
      </c>
      <c r="J5277" t="str">
        <f>VLOOKUP($H5277,Neighborhoods!$A:$C,3,0)</f>
        <v>Hell's Kitchen</v>
      </c>
      <c r="K5277" t="s">
        <v>1</v>
      </c>
      <c r="L5277" t="str">
        <f t="shared" si="328"/>
        <v>Yes</v>
      </c>
      <c r="M5277">
        <v>5</v>
      </c>
      <c r="N5277" t="str" cm="1">
        <f t="array" ref="N5277">_xlfn.IFS(M5277&lt;=2,"Small",M5277&lt;=5,"Medium",M5277&gt;5,"Large")</f>
        <v>Medium</v>
      </c>
      <c r="O5277" s="50">
        <v>115</v>
      </c>
      <c r="P5277" s="67">
        <f t="shared" si="329"/>
        <v>0.03</v>
      </c>
      <c r="Q5277" s="52">
        <v>4.59</v>
      </c>
      <c r="R5277" s="52" t="str" cm="1">
        <f t="array" ref="R5277">_xlfn.IFS(ROUND(Q5277,0)=5,"Excellent",ROUND(Q5277,0)=4,"Good",ROUND(Q5277,0)=3,"Ok",ROUND(Q5277,0)&lt;3,"Bad")</f>
        <v>Excellent</v>
      </c>
      <c r="S5277">
        <v>44</v>
      </c>
      <c r="T5277" t="str">
        <f t="shared" si="330"/>
        <v>No</v>
      </c>
      <c r="U5277" s="65">
        <v>43736</v>
      </c>
      <c r="V5277" s="65">
        <v>44034</v>
      </c>
      <c r="W5277">
        <v>212</v>
      </c>
      <c r="X5277" t="str">
        <f t="shared" si="331"/>
        <v>Active</v>
      </c>
      <c r="Y5277" t="s">
        <v>15616</v>
      </c>
    </row>
    <row r="5278" spans="1:25" x14ac:dyDescent="0.25">
      <c r="A5278">
        <v>5277</v>
      </c>
      <c r="B5278" t="s">
        <v>14927</v>
      </c>
      <c r="C5278">
        <v>22</v>
      </c>
      <c r="D5278" t="str">
        <f>VLOOKUP($C5278,Hosts!$A:$O,10,0)</f>
        <v>New York</v>
      </c>
      <c r="E5278" s="67">
        <f>INDEX(Hosts!$A:$O,MATCH(Places!$C5278,Hosts!$A:$A,0),MATCH(Places!E$1,Hosts!$1:$1,0))</f>
        <v>0.9</v>
      </c>
      <c r="F5278" s="67">
        <f>INDEX(Hosts!$A:$O,MATCH(Places!$C5278,Hosts!$A:$A,0),MATCH(Places!F$1,Hosts!$1:$1,0))</f>
        <v>0.75</v>
      </c>
      <c r="G5278" s="67" t="str">
        <f>INDEX(Hosts!$A:$O,MATCH(Places!$C5278,Hosts!$A:$A,0),MATCH(Places!G$1,Hosts!$1:$1,0))</f>
        <v>No</v>
      </c>
      <c r="H5278">
        <v>7</v>
      </c>
      <c r="I5278" t="str">
        <f>VLOOKUP($H5278,Neighborhoods!$A:$C,2,0)</f>
        <v>Brooklyn</v>
      </c>
      <c r="J5278" t="str">
        <f>VLOOKUP($H5278,Neighborhoods!$A:$C,3,0)</f>
        <v>Bedford-Stuyvesant</v>
      </c>
      <c r="K5278" t="s">
        <v>11822</v>
      </c>
      <c r="L5278" t="str">
        <f t="shared" si="328"/>
        <v>No</v>
      </c>
      <c r="M5278">
        <v>3</v>
      </c>
      <c r="N5278" t="str" cm="1">
        <f t="array" ref="N5278">_xlfn.IFS(M5278&lt;=2,"Small",M5278&lt;=5,"Medium",M5278&gt;5,"Large")</f>
        <v>Medium</v>
      </c>
      <c r="O5278" s="50">
        <v>129</v>
      </c>
      <c r="P5278" s="67">
        <f t="shared" si="329"/>
        <v>0.03</v>
      </c>
      <c r="Q5278" s="52">
        <v>5</v>
      </c>
      <c r="R5278" s="52" t="str" cm="1">
        <f t="array" ref="R5278">_xlfn.IFS(ROUND(Q5278,0)=5,"Excellent",ROUND(Q5278,0)=4,"Good",ROUND(Q5278,0)=3,"Ok",ROUND(Q5278,0)&lt;3,"Bad")</f>
        <v>Excellent</v>
      </c>
      <c r="S5278">
        <v>9</v>
      </c>
      <c r="T5278" t="str">
        <f t="shared" si="330"/>
        <v>No</v>
      </c>
      <c r="U5278" s="65">
        <v>43719</v>
      </c>
      <c r="V5278" s="65">
        <v>44016</v>
      </c>
      <c r="W5278">
        <v>198</v>
      </c>
      <c r="X5278" t="str">
        <f t="shared" si="331"/>
        <v>Active</v>
      </c>
      <c r="Y5278" t="s">
        <v>15615</v>
      </c>
    </row>
    <row r="5279" spans="1:25" x14ac:dyDescent="0.25">
      <c r="A5279">
        <v>5278</v>
      </c>
      <c r="B5279" t="s">
        <v>15258</v>
      </c>
      <c r="C5279">
        <v>1135</v>
      </c>
      <c r="D5279" t="str">
        <f>VLOOKUP($C5279,Hosts!$A:$O,10,0)</f>
        <v>New York</v>
      </c>
      <c r="E5279" s="67">
        <f>INDEX(Hosts!$A:$O,MATCH(Places!$C5279,Hosts!$A:$A,0),MATCH(Places!E$1,Hosts!$1:$1,0))</f>
        <v>1</v>
      </c>
      <c r="F5279" s="67">
        <f>INDEX(Hosts!$A:$O,MATCH(Places!$C5279,Hosts!$A:$A,0),MATCH(Places!F$1,Hosts!$1:$1,0))</f>
        <v>0.9</v>
      </c>
      <c r="G5279" s="67" t="str">
        <f>INDEX(Hosts!$A:$O,MATCH(Places!$C5279,Hosts!$A:$A,0),MATCH(Places!G$1,Hosts!$1:$1,0))</f>
        <v>Yes</v>
      </c>
      <c r="H5279">
        <v>9</v>
      </c>
      <c r="I5279" t="str">
        <f>VLOOKUP($H5279,Neighborhoods!$A:$C,2,0)</f>
        <v>Brooklyn</v>
      </c>
      <c r="J5279" t="str">
        <f>VLOOKUP($H5279,Neighborhoods!$A:$C,3,0)</f>
        <v>Crown Heights</v>
      </c>
      <c r="K5279" t="s">
        <v>11822</v>
      </c>
      <c r="L5279" t="str">
        <f t="shared" si="328"/>
        <v>No</v>
      </c>
      <c r="M5279">
        <v>7</v>
      </c>
      <c r="N5279" t="str" cm="1">
        <f t="array" ref="N5279">_xlfn.IFS(M5279&lt;=2,"Small",M5279&lt;=5,"Medium",M5279&gt;5,"Large")</f>
        <v>Large</v>
      </c>
      <c r="O5279" s="50">
        <v>254</v>
      </c>
      <c r="P5279" s="67">
        <f t="shared" si="329"/>
        <v>0.04</v>
      </c>
      <c r="Q5279" s="52">
        <v>5</v>
      </c>
      <c r="R5279" s="52" t="str" cm="1">
        <f t="array" ref="R5279">_xlfn.IFS(ROUND(Q5279,0)=5,"Excellent",ROUND(Q5279,0)=4,"Good",ROUND(Q5279,0)=3,"Ok",ROUND(Q5279,0)&lt;3,"Bad")</f>
        <v>Excellent</v>
      </c>
      <c r="S5279">
        <v>26</v>
      </c>
      <c r="T5279" t="str">
        <f t="shared" si="330"/>
        <v>No</v>
      </c>
      <c r="U5279" s="65">
        <v>43752</v>
      </c>
      <c r="V5279" s="65">
        <v>43901</v>
      </c>
      <c r="W5279">
        <v>350</v>
      </c>
      <c r="X5279" t="str">
        <f t="shared" si="331"/>
        <v>Active</v>
      </c>
      <c r="Y5279" t="s">
        <v>15615</v>
      </c>
    </row>
    <row r="5280" spans="1:25" x14ac:dyDescent="0.25">
      <c r="A5280">
        <v>5279</v>
      </c>
      <c r="B5280" t="s">
        <v>13163</v>
      </c>
      <c r="C5280">
        <v>3926</v>
      </c>
      <c r="D5280" t="str">
        <f>VLOOKUP($C5280,Hosts!$A:$O,10,0)</f>
        <v>New York</v>
      </c>
      <c r="E5280" s="67">
        <f>INDEX(Hosts!$A:$O,MATCH(Places!$C5280,Hosts!$A:$A,0),MATCH(Places!E$1,Hosts!$1:$1,0))</f>
        <v>1</v>
      </c>
      <c r="F5280" s="67">
        <f>INDEX(Hosts!$A:$O,MATCH(Places!$C5280,Hosts!$A:$A,0),MATCH(Places!F$1,Hosts!$1:$1,0))</f>
        <v>0.93</v>
      </c>
      <c r="G5280" s="67" t="str">
        <f>INDEX(Hosts!$A:$O,MATCH(Places!$C5280,Hosts!$A:$A,0),MATCH(Places!G$1,Hosts!$1:$1,0))</f>
        <v>Yes</v>
      </c>
      <c r="H5280">
        <v>20</v>
      </c>
      <c r="I5280" t="str">
        <f>VLOOKUP($H5280,Neighborhoods!$A:$C,2,0)</f>
        <v>Manhattan</v>
      </c>
      <c r="J5280" t="str">
        <f>VLOOKUP($H5280,Neighborhoods!$A:$C,3,0)</f>
        <v>Upper West Side</v>
      </c>
      <c r="K5280" t="s">
        <v>1</v>
      </c>
      <c r="L5280" t="str">
        <f t="shared" si="328"/>
        <v>Yes</v>
      </c>
      <c r="M5280">
        <v>2</v>
      </c>
      <c r="N5280" t="str" cm="1">
        <f t="array" ref="N5280">_xlfn.IFS(M5280&lt;=2,"Small",M5280&lt;=5,"Medium",M5280&gt;5,"Large")</f>
        <v>Small</v>
      </c>
      <c r="O5280" s="50">
        <v>55</v>
      </c>
      <c r="P5280" s="67">
        <f t="shared" si="329"/>
        <v>0.03</v>
      </c>
      <c r="Q5280" s="52">
        <v>4.9000000000000004</v>
      </c>
      <c r="R5280" s="52" t="str" cm="1">
        <f t="array" ref="R5280">_xlfn.IFS(ROUND(Q5280,0)=5,"Excellent",ROUND(Q5280,0)=4,"Good",ROUND(Q5280,0)=3,"Ok",ROUND(Q5280,0)&lt;3,"Bad")</f>
        <v>Excellent</v>
      </c>
      <c r="S5280">
        <v>20</v>
      </c>
      <c r="T5280" t="str">
        <f t="shared" si="330"/>
        <v>No</v>
      </c>
      <c r="U5280" s="65">
        <v>43743</v>
      </c>
      <c r="V5280" s="65">
        <v>44036</v>
      </c>
      <c r="W5280">
        <v>133</v>
      </c>
      <c r="X5280" t="str">
        <f t="shared" si="331"/>
        <v>Active</v>
      </c>
      <c r="Y5280" t="s">
        <v>15616</v>
      </c>
    </row>
    <row r="5281" spans="1:25" x14ac:dyDescent="0.25">
      <c r="A5281">
        <v>5280</v>
      </c>
      <c r="B5281" t="s">
        <v>15557</v>
      </c>
      <c r="C5281">
        <v>469</v>
      </c>
      <c r="D5281" t="str">
        <f>VLOOKUP($C5281,Hosts!$A:$O,10,0)</f>
        <v>New York</v>
      </c>
      <c r="E5281" s="67">
        <f>INDEX(Hosts!$A:$O,MATCH(Places!$C5281,Hosts!$A:$A,0),MATCH(Places!E$1,Hosts!$1:$1,0))</f>
        <v>1</v>
      </c>
      <c r="F5281" s="67">
        <f>INDEX(Hosts!$A:$O,MATCH(Places!$C5281,Hosts!$A:$A,0),MATCH(Places!F$1,Hosts!$1:$1,0))</f>
        <v>0.56999999999999995</v>
      </c>
      <c r="G5281" s="67" t="str">
        <f>INDEX(Hosts!$A:$O,MATCH(Places!$C5281,Hosts!$A:$A,0),MATCH(Places!G$1,Hosts!$1:$1,0))</f>
        <v>No</v>
      </c>
      <c r="H5281">
        <v>15</v>
      </c>
      <c r="I5281" t="str">
        <f>VLOOKUP($H5281,Neighborhoods!$A:$C,2,0)</f>
        <v>Manhattan</v>
      </c>
      <c r="J5281" t="str">
        <f>VLOOKUP($H5281,Neighborhoods!$A:$C,3,0)</f>
        <v>East Village</v>
      </c>
      <c r="K5281" t="s">
        <v>11822</v>
      </c>
      <c r="L5281" t="str">
        <f t="shared" si="328"/>
        <v>No</v>
      </c>
      <c r="M5281">
        <v>5</v>
      </c>
      <c r="N5281" t="str" cm="1">
        <f t="array" ref="N5281">_xlfn.IFS(M5281&lt;=2,"Small",M5281&lt;=5,"Medium",M5281&gt;5,"Large")</f>
        <v>Medium</v>
      </c>
      <c r="O5281" s="50">
        <v>200</v>
      </c>
      <c r="P5281" s="67">
        <f t="shared" si="329"/>
        <v>0.04</v>
      </c>
      <c r="Q5281" s="52">
        <v>4.67</v>
      </c>
      <c r="R5281" s="52" t="str" cm="1">
        <f t="array" ref="R5281">_xlfn.IFS(ROUND(Q5281,0)=5,"Excellent",ROUND(Q5281,0)=4,"Good",ROUND(Q5281,0)=3,"Ok",ROUND(Q5281,0)&lt;3,"Bad")</f>
        <v>Excellent</v>
      </c>
      <c r="S5281">
        <v>3</v>
      </c>
      <c r="T5281" t="str">
        <f t="shared" si="330"/>
        <v>No</v>
      </c>
      <c r="U5281" s="65">
        <v>43801</v>
      </c>
      <c r="V5281" s="65">
        <v>43831</v>
      </c>
      <c r="W5281">
        <v>56</v>
      </c>
      <c r="X5281" t="str">
        <f t="shared" si="331"/>
        <v>Active</v>
      </c>
      <c r="Y5281" t="s">
        <v>15615</v>
      </c>
    </row>
    <row r="5282" spans="1:25" x14ac:dyDescent="0.25">
      <c r="A5282">
        <v>5281</v>
      </c>
      <c r="B5282" t="s">
        <v>13515</v>
      </c>
      <c r="C5282">
        <v>3829</v>
      </c>
      <c r="D5282" t="str">
        <f>VLOOKUP($C5282,Hosts!$A:$O,10,0)</f>
        <v>New Jersey</v>
      </c>
      <c r="E5282" s="67">
        <f>INDEX(Hosts!$A:$O,MATCH(Places!$C5282,Hosts!$A:$A,0),MATCH(Places!E$1,Hosts!$1:$1,0))</f>
        <v>1</v>
      </c>
      <c r="F5282" s="67">
        <f>INDEX(Hosts!$A:$O,MATCH(Places!$C5282,Hosts!$A:$A,0),MATCH(Places!F$1,Hosts!$1:$1,0))</f>
        <v>1</v>
      </c>
      <c r="G5282" s="67" t="str">
        <f>INDEX(Hosts!$A:$O,MATCH(Places!$C5282,Hosts!$A:$A,0),MATCH(Places!G$1,Hosts!$1:$1,0))</f>
        <v>No</v>
      </c>
      <c r="H5282">
        <v>17</v>
      </c>
      <c r="I5282" t="str">
        <f>VLOOKUP($H5282,Neighborhoods!$A:$C,2,0)</f>
        <v>Manhattan</v>
      </c>
      <c r="J5282" t="str">
        <f>VLOOKUP($H5282,Neighborhoods!$A:$C,3,0)</f>
        <v>Hell's Kitchen</v>
      </c>
      <c r="K5282" t="s">
        <v>16</v>
      </c>
      <c r="L5282" t="str">
        <f t="shared" si="328"/>
        <v>Yes</v>
      </c>
      <c r="M5282">
        <v>2</v>
      </c>
      <c r="N5282" t="str" cm="1">
        <f t="array" ref="N5282">_xlfn.IFS(M5282&lt;=2,"Small",M5282&lt;=5,"Medium",M5282&gt;5,"Large")</f>
        <v>Small</v>
      </c>
      <c r="O5282" s="50">
        <v>34</v>
      </c>
      <c r="P5282" s="67">
        <f t="shared" si="329"/>
        <v>0.03</v>
      </c>
      <c r="Q5282" s="52">
        <v>5</v>
      </c>
      <c r="R5282" s="52" t="str" cm="1">
        <f t="array" ref="R5282">_xlfn.IFS(ROUND(Q5282,0)=5,"Excellent",ROUND(Q5282,0)=4,"Good",ROUND(Q5282,0)=3,"Ok",ROUND(Q5282,0)&lt;3,"Bad")</f>
        <v>Excellent</v>
      </c>
      <c r="S5282">
        <v>4</v>
      </c>
      <c r="T5282" t="str">
        <f t="shared" si="330"/>
        <v>No</v>
      </c>
      <c r="U5282" s="65">
        <v>43730</v>
      </c>
      <c r="V5282" s="65">
        <v>44057</v>
      </c>
      <c r="W5282">
        <v>90</v>
      </c>
      <c r="X5282" t="str">
        <f t="shared" si="331"/>
        <v>Active</v>
      </c>
      <c r="Y5282" t="s">
        <v>15616</v>
      </c>
    </row>
    <row r="5283" spans="1:25" x14ac:dyDescent="0.25">
      <c r="A5283">
        <v>5282</v>
      </c>
      <c r="B5283" t="s">
        <v>14212</v>
      </c>
      <c r="C5283">
        <v>2880</v>
      </c>
      <c r="D5283" t="str">
        <f>VLOOKUP($C5283,Hosts!$A:$O,10,0)</f>
        <v>New York</v>
      </c>
      <c r="E5283" s="67">
        <f>INDEX(Hosts!$A:$O,MATCH(Places!$C5283,Hosts!$A:$A,0),MATCH(Places!E$1,Hosts!$1:$1,0))</f>
        <v>1</v>
      </c>
      <c r="F5283" s="67">
        <f>INDEX(Hosts!$A:$O,MATCH(Places!$C5283,Hosts!$A:$A,0),MATCH(Places!F$1,Hosts!$1:$1,0))</f>
        <v>0.98</v>
      </c>
      <c r="G5283" s="67" t="str">
        <f>INDEX(Hosts!$A:$O,MATCH(Places!$C5283,Hosts!$A:$A,0),MATCH(Places!G$1,Hosts!$1:$1,0))</f>
        <v>Yes</v>
      </c>
      <c r="H5283">
        <v>23</v>
      </c>
      <c r="I5283" t="str">
        <f>VLOOKUP($H5283,Neighborhoods!$A:$C,2,0)</f>
        <v>Queens</v>
      </c>
      <c r="J5283" t="str">
        <f>VLOOKUP($H5283,Neighborhoods!$A:$C,3,0)</f>
        <v>Jamaica</v>
      </c>
      <c r="K5283" t="s">
        <v>11822</v>
      </c>
      <c r="L5283" t="str">
        <f t="shared" si="328"/>
        <v>No</v>
      </c>
      <c r="M5283">
        <v>3</v>
      </c>
      <c r="N5283" t="str" cm="1">
        <f t="array" ref="N5283">_xlfn.IFS(M5283&lt;=2,"Small",M5283&lt;=5,"Medium",M5283&gt;5,"Large")</f>
        <v>Medium</v>
      </c>
      <c r="O5283" s="50">
        <v>106</v>
      </c>
      <c r="P5283" s="67">
        <f t="shared" si="329"/>
        <v>0.03</v>
      </c>
      <c r="Q5283" s="52">
        <v>4.91</v>
      </c>
      <c r="R5283" s="52" t="str" cm="1">
        <f t="array" ref="R5283">_xlfn.IFS(ROUND(Q5283,0)=5,"Excellent",ROUND(Q5283,0)=4,"Good",ROUND(Q5283,0)=3,"Ok",ROUND(Q5283,0)&lt;3,"Bad")</f>
        <v>Excellent</v>
      </c>
      <c r="S5283">
        <v>69</v>
      </c>
      <c r="T5283" t="str">
        <f t="shared" si="330"/>
        <v>No</v>
      </c>
      <c r="U5283" s="65">
        <v>43720</v>
      </c>
      <c r="V5283" s="65">
        <v>44045</v>
      </c>
      <c r="W5283">
        <v>357</v>
      </c>
      <c r="X5283" t="str">
        <f t="shared" si="331"/>
        <v>Active</v>
      </c>
      <c r="Y5283" t="s">
        <v>15615</v>
      </c>
    </row>
    <row r="5284" spans="1:25" x14ac:dyDescent="0.25">
      <c r="A5284">
        <v>5283</v>
      </c>
      <c r="B5284" t="s">
        <v>13815</v>
      </c>
      <c r="C5284">
        <v>4001</v>
      </c>
      <c r="D5284" t="str">
        <f>VLOOKUP($C5284,Hosts!$A:$O,10,0)</f>
        <v>New York</v>
      </c>
      <c r="E5284" s="67">
        <f>INDEX(Hosts!$A:$O,MATCH(Places!$C5284,Hosts!$A:$A,0),MATCH(Places!E$1,Hosts!$1:$1,0))</f>
        <v>0.5</v>
      </c>
      <c r="F5284" s="67">
        <f>INDEX(Hosts!$A:$O,MATCH(Places!$C5284,Hosts!$A:$A,0),MATCH(Places!F$1,Hosts!$1:$1,0))</f>
        <v>0.99</v>
      </c>
      <c r="G5284" s="67" t="str">
        <f>INDEX(Hosts!$A:$O,MATCH(Places!$C5284,Hosts!$A:$A,0),MATCH(Places!G$1,Hosts!$1:$1,0))</f>
        <v>No</v>
      </c>
      <c r="H5284">
        <v>17</v>
      </c>
      <c r="I5284" t="str">
        <f>VLOOKUP($H5284,Neighborhoods!$A:$C,2,0)</f>
        <v>Manhattan</v>
      </c>
      <c r="J5284" t="str">
        <f>VLOOKUP($H5284,Neighborhoods!$A:$C,3,0)</f>
        <v>Hell's Kitchen</v>
      </c>
      <c r="K5284" t="s">
        <v>11822</v>
      </c>
      <c r="L5284" t="str">
        <f t="shared" si="328"/>
        <v>No</v>
      </c>
      <c r="M5284">
        <v>5</v>
      </c>
      <c r="N5284" t="str" cm="1">
        <f t="array" ref="N5284">_xlfn.IFS(M5284&lt;=2,"Small",M5284&lt;=5,"Medium",M5284&gt;5,"Large")</f>
        <v>Medium</v>
      </c>
      <c r="O5284" s="50">
        <v>143</v>
      </c>
      <c r="P5284" s="67">
        <f t="shared" si="329"/>
        <v>0.03</v>
      </c>
      <c r="Q5284" s="52">
        <v>4.58</v>
      </c>
      <c r="R5284" s="52" t="str" cm="1">
        <f t="array" ref="R5284">_xlfn.IFS(ROUND(Q5284,0)=5,"Excellent",ROUND(Q5284,0)=4,"Good",ROUND(Q5284,0)=3,"Ok",ROUND(Q5284,0)&lt;3,"Bad")</f>
        <v>Excellent</v>
      </c>
      <c r="S5284">
        <v>36</v>
      </c>
      <c r="T5284" t="str">
        <f t="shared" si="330"/>
        <v>No</v>
      </c>
      <c r="U5284" s="65">
        <v>43761</v>
      </c>
      <c r="V5284" s="65">
        <v>43944</v>
      </c>
      <c r="W5284">
        <v>336</v>
      </c>
      <c r="X5284" t="str">
        <f t="shared" si="331"/>
        <v>Active</v>
      </c>
      <c r="Y5284" t="s">
        <v>15616</v>
      </c>
    </row>
    <row r="5285" spans="1:25" x14ac:dyDescent="0.25">
      <c r="A5285">
        <v>5284</v>
      </c>
      <c r="B5285" t="s">
        <v>13937</v>
      </c>
      <c r="C5285">
        <v>3342</v>
      </c>
      <c r="D5285" t="str">
        <f>VLOOKUP($C5285,Hosts!$A:$O,10,0)</f>
        <v>New York</v>
      </c>
      <c r="E5285" s="67">
        <f>INDEX(Hosts!$A:$O,MATCH(Places!$C5285,Hosts!$A:$A,0),MATCH(Places!E$1,Hosts!$1:$1,0))</f>
        <v>1</v>
      </c>
      <c r="F5285" s="67">
        <f>INDEX(Hosts!$A:$O,MATCH(Places!$C5285,Hosts!$A:$A,0),MATCH(Places!F$1,Hosts!$1:$1,0))</f>
        <v>1</v>
      </c>
      <c r="G5285" s="67" t="str">
        <f>INDEX(Hosts!$A:$O,MATCH(Places!$C5285,Hosts!$A:$A,0),MATCH(Places!G$1,Hosts!$1:$1,0))</f>
        <v>Yes</v>
      </c>
      <c r="H5285">
        <v>8</v>
      </c>
      <c r="I5285" t="str">
        <f>VLOOKUP($H5285,Neighborhoods!$A:$C,2,0)</f>
        <v>Brooklyn</v>
      </c>
      <c r="J5285" t="str">
        <f>VLOOKUP($H5285,Neighborhoods!$A:$C,3,0)</f>
        <v>Bushwick</v>
      </c>
      <c r="K5285" t="s">
        <v>1</v>
      </c>
      <c r="L5285" t="str">
        <f t="shared" si="328"/>
        <v>Yes</v>
      </c>
      <c r="M5285">
        <v>2</v>
      </c>
      <c r="N5285" t="str" cm="1">
        <f t="array" ref="N5285">_xlfn.IFS(M5285&lt;=2,"Small",M5285&lt;=5,"Medium",M5285&gt;5,"Large")</f>
        <v>Small</v>
      </c>
      <c r="O5285" s="50">
        <v>40</v>
      </c>
      <c r="P5285" s="67">
        <f t="shared" si="329"/>
        <v>0.03</v>
      </c>
      <c r="Q5285" s="52">
        <v>4.8</v>
      </c>
      <c r="R5285" s="52" t="str" cm="1">
        <f t="array" ref="R5285">_xlfn.IFS(ROUND(Q5285,0)=5,"Excellent",ROUND(Q5285,0)=4,"Good",ROUND(Q5285,0)=3,"Ok",ROUND(Q5285,0)&lt;3,"Bad")</f>
        <v>Excellent</v>
      </c>
      <c r="S5285">
        <v>10</v>
      </c>
      <c r="T5285" t="str">
        <f t="shared" si="330"/>
        <v>No</v>
      </c>
      <c r="U5285" s="65">
        <v>43728</v>
      </c>
      <c r="V5285" s="65">
        <v>43889</v>
      </c>
      <c r="W5285">
        <v>349</v>
      </c>
      <c r="X5285" t="str">
        <f t="shared" si="331"/>
        <v>Active</v>
      </c>
      <c r="Y5285" t="s">
        <v>15615</v>
      </c>
    </row>
    <row r="5286" spans="1:25" x14ac:dyDescent="0.25">
      <c r="A5286">
        <v>5285</v>
      </c>
      <c r="B5286" t="s">
        <v>14152</v>
      </c>
      <c r="C5286">
        <v>1502</v>
      </c>
      <c r="D5286" t="str">
        <f>VLOOKUP($C5286,Hosts!$A:$O,10,0)</f>
        <v>New York</v>
      </c>
      <c r="E5286" s="67">
        <f>INDEX(Hosts!$A:$O,MATCH(Places!$C5286,Hosts!$A:$A,0),MATCH(Places!E$1,Hosts!$1:$1,0))</f>
        <v>1</v>
      </c>
      <c r="F5286" s="67">
        <f>INDEX(Hosts!$A:$O,MATCH(Places!$C5286,Hosts!$A:$A,0),MATCH(Places!F$1,Hosts!$1:$1,0))</f>
        <v>0.99</v>
      </c>
      <c r="G5286" s="67" t="str">
        <f>INDEX(Hosts!$A:$O,MATCH(Places!$C5286,Hosts!$A:$A,0),MATCH(Places!G$1,Hosts!$1:$1,0))</f>
        <v>Yes</v>
      </c>
      <c r="H5286">
        <v>20</v>
      </c>
      <c r="I5286" t="str">
        <f>VLOOKUP($H5286,Neighborhoods!$A:$C,2,0)</f>
        <v>Manhattan</v>
      </c>
      <c r="J5286" t="str">
        <f>VLOOKUP($H5286,Neighborhoods!$A:$C,3,0)</f>
        <v>Upper West Side</v>
      </c>
      <c r="K5286" t="s">
        <v>11822</v>
      </c>
      <c r="L5286" t="str">
        <f t="shared" si="328"/>
        <v>No</v>
      </c>
      <c r="M5286">
        <v>2</v>
      </c>
      <c r="N5286" t="str" cm="1">
        <f t="array" ref="N5286">_xlfn.IFS(M5286&lt;=2,"Small",M5286&lt;=5,"Medium",M5286&gt;5,"Large")</f>
        <v>Small</v>
      </c>
      <c r="O5286" s="50">
        <v>125</v>
      </c>
      <c r="P5286" s="67">
        <f t="shared" si="329"/>
        <v>0.03</v>
      </c>
      <c r="Q5286" s="52">
        <v>4.95</v>
      </c>
      <c r="R5286" s="52" t="str" cm="1">
        <f t="array" ref="R5286">_xlfn.IFS(ROUND(Q5286,0)=5,"Excellent",ROUND(Q5286,0)=4,"Good",ROUND(Q5286,0)=3,"Ok",ROUND(Q5286,0)&lt;3,"Bad")</f>
        <v>Excellent</v>
      </c>
      <c r="S5286">
        <v>21</v>
      </c>
      <c r="T5286" t="str">
        <f t="shared" si="330"/>
        <v>No</v>
      </c>
      <c r="U5286" s="65">
        <v>43723</v>
      </c>
      <c r="V5286" s="65">
        <v>44037</v>
      </c>
      <c r="W5286">
        <v>236</v>
      </c>
      <c r="X5286" t="str">
        <f t="shared" si="331"/>
        <v>Active</v>
      </c>
      <c r="Y5286" t="s">
        <v>15615</v>
      </c>
    </row>
    <row r="5287" spans="1:25" x14ac:dyDescent="0.25">
      <c r="A5287">
        <v>5286</v>
      </c>
      <c r="B5287" t="s">
        <v>13734</v>
      </c>
      <c r="C5287">
        <v>3375</v>
      </c>
      <c r="D5287" t="str">
        <f>VLOOKUP($C5287,Hosts!$A:$O,10,0)</f>
        <v>Florida</v>
      </c>
      <c r="E5287" s="67">
        <f>INDEX(Hosts!$A:$O,MATCH(Places!$C5287,Hosts!$A:$A,0),MATCH(Places!E$1,Hosts!$1:$1,0))</f>
        <v>0</v>
      </c>
      <c r="F5287" s="67">
        <f>INDEX(Hosts!$A:$O,MATCH(Places!$C5287,Hosts!$A:$A,0),MATCH(Places!F$1,Hosts!$1:$1,0))</f>
        <v>1</v>
      </c>
      <c r="G5287" s="67" t="str">
        <f>INDEX(Hosts!$A:$O,MATCH(Places!$C5287,Hosts!$A:$A,0),MATCH(Places!G$1,Hosts!$1:$1,0))</f>
        <v>No</v>
      </c>
      <c r="H5287">
        <v>16</v>
      </c>
      <c r="I5287" t="str">
        <f>VLOOKUP($H5287,Neighborhoods!$A:$C,2,0)</f>
        <v>Manhattan</v>
      </c>
      <c r="J5287" t="str">
        <f>VLOOKUP($H5287,Neighborhoods!$A:$C,3,0)</f>
        <v>Harlem</v>
      </c>
      <c r="K5287" t="s">
        <v>11822</v>
      </c>
      <c r="L5287" t="str">
        <f t="shared" si="328"/>
        <v>No</v>
      </c>
      <c r="M5287">
        <v>2</v>
      </c>
      <c r="N5287" t="str" cm="1">
        <f t="array" ref="N5287">_xlfn.IFS(M5287&lt;=2,"Small",M5287&lt;=5,"Medium",M5287&gt;5,"Large")</f>
        <v>Small</v>
      </c>
      <c r="O5287" s="50">
        <v>144</v>
      </c>
      <c r="P5287" s="67">
        <f t="shared" si="329"/>
        <v>0.03</v>
      </c>
      <c r="Q5287" s="52">
        <v>4.83</v>
      </c>
      <c r="R5287" s="52" t="str" cm="1">
        <f t="array" ref="R5287">_xlfn.IFS(ROUND(Q5287,0)=5,"Excellent",ROUND(Q5287,0)=4,"Good",ROUND(Q5287,0)=3,"Ok",ROUND(Q5287,0)&lt;3,"Bad")</f>
        <v>Excellent</v>
      </c>
      <c r="S5287">
        <v>6</v>
      </c>
      <c r="T5287" t="str">
        <f t="shared" si="330"/>
        <v>No</v>
      </c>
      <c r="U5287" s="65">
        <v>43722</v>
      </c>
      <c r="V5287" s="65">
        <v>43832</v>
      </c>
      <c r="W5287">
        <v>364</v>
      </c>
      <c r="X5287" t="str">
        <f t="shared" si="331"/>
        <v>Active</v>
      </c>
      <c r="Y5287" t="s">
        <v>15616</v>
      </c>
    </row>
    <row r="5288" spans="1:25" x14ac:dyDescent="0.25">
      <c r="A5288">
        <v>5287</v>
      </c>
      <c r="B5288" t="s">
        <v>14851</v>
      </c>
      <c r="C5288">
        <v>4003</v>
      </c>
      <c r="D5288" t="str">
        <f>VLOOKUP($C5288,Hosts!$A:$O,10,0)</f>
        <v>New York</v>
      </c>
      <c r="E5288" s="67">
        <f>INDEX(Hosts!$A:$O,MATCH(Places!$C5288,Hosts!$A:$A,0),MATCH(Places!E$1,Hosts!$1:$1,0))</f>
        <v>1</v>
      </c>
      <c r="F5288" s="67">
        <f>INDEX(Hosts!$A:$O,MATCH(Places!$C5288,Hosts!$A:$A,0),MATCH(Places!F$1,Hosts!$1:$1,0))</f>
        <v>1</v>
      </c>
      <c r="G5288" s="67" t="str">
        <f>INDEX(Hosts!$A:$O,MATCH(Places!$C5288,Hosts!$A:$A,0),MATCH(Places!G$1,Hosts!$1:$1,0))</f>
        <v>Yes</v>
      </c>
      <c r="H5288">
        <v>12</v>
      </c>
      <c r="I5288" t="str">
        <f>VLOOKUP($H5288,Neighborhoods!$A:$C,2,0)</f>
        <v>Brooklyn</v>
      </c>
      <c r="J5288" t="str">
        <f>VLOOKUP($H5288,Neighborhoods!$A:$C,3,0)</f>
        <v>Williamsburg</v>
      </c>
      <c r="K5288" t="s">
        <v>1</v>
      </c>
      <c r="L5288" t="str">
        <f t="shared" si="328"/>
        <v>Yes</v>
      </c>
      <c r="M5288">
        <v>2</v>
      </c>
      <c r="N5288" t="str" cm="1">
        <f t="array" ref="N5288">_xlfn.IFS(M5288&lt;=2,"Small",M5288&lt;=5,"Medium",M5288&gt;5,"Large")</f>
        <v>Small</v>
      </c>
      <c r="O5288" s="50">
        <v>62</v>
      </c>
      <c r="P5288" s="67">
        <f t="shared" si="329"/>
        <v>0.03</v>
      </c>
      <c r="Q5288" s="52">
        <v>5</v>
      </c>
      <c r="R5288" s="52" t="str" cm="1">
        <f t="array" ref="R5288">_xlfn.IFS(ROUND(Q5288,0)=5,"Excellent",ROUND(Q5288,0)=4,"Good",ROUND(Q5288,0)=3,"Ok",ROUND(Q5288,0)&lt;3,"Bad")</f>
        <v>Excellent</v>
      </c>
      <c r="S5288">
        <v>61</v>
      </c>
      <c r="T5288" t="str">
        <f t="shared" si="330"/>
        <v>No</v>
      </c>
      <c r="U5288" s="65">
        <v>43722</v>
      </c>
      <c r="V5288" s="65">
        <v>44058</v>
      </c>
      <c r="W5288">
        <v>343</v>
      </c>
      <c r="X5288" t="str">
        <f t="shared" si="331"/>
        <v>Active</v>
      </c>
      <c r="Y5288" t="s">
        <v>15615</v>
      </c>
    </row>
    <row r="5289" spans="1:25" x14ac:dyDescent="0.25">
      <c r="A5289">
        <v>5288</v>
      </c>
      <c r="B5289" t="s">
        <v>15023</v>
      </c>
      <c r="C5289">
        <v>1642</v>
      </c>
      <c r="D5289" t="str">
        <f>VLOOKUP($C5289,Hosts!$A:$O,10,0)</f>
        <v>New York</v>
      </c>
      <c r="E5289" s="67">
        <f>INDEX(Hosts!$A:$O,MATCH(Places!$C5289,Hosts!$A:$A,0),MATCH(Places!E$1,Hosts!$1:$1,0))</f>
        <v>0</v>
      </c>
      <c r="F5289" s="67">
        <f>INDEX(Hosts!$A:$O,MATCH(Places!$C5289,Hosts!$A:$A,0),MATCH(Places!F$1,Hosts!$1:$1,0))</f>
        <v>0.44</v>
      </c>
      <c r="G5289" s="67" t="str">
        <f>INDEX(Hosts!$A:$O,MATCH(Places!$C5289,Hosts!$A:$A,0),MATCH(Places!G$1,Hosts!$1:$1,0))</f>
        <v>No</v>
      </c>
      <c r="H5289">
        <v>10</v>
      </c>
      <c r="I5289" t="str">
        <f>VLOOKUP($H5289,Neighborhoods!$A:$C,2,0)</f>
        <v>Brooklyn</v>
      </c>
      <c r="J5289" t="str">
        <f>VLOOKUP($H5289,Neighborhoods!$A:$C,3,0)</f>
        <v>East Flatbush</v>
      </c>
      <c r="K5289" t="s">
        <v>11822</v>
      </c>
      <c r="L5289" t="str">
        <f t="shared" si="328"/>
        <v>No</v>
      </c>
      <c r="M5289">
        <v>6</v>
      </c>
      <c r="N5289" t="str" cm="1">
        <f t="array" ref="N5289">_xlfn.IFS(M5289&lt;=2,"Small",M5289&lt;=5,"Medium",M5289&gt;5,"Large")</f>
        <v>Large</v>
      </c>
      <c r="O5289" s="50">
        <v>150</v>
      </c>
      <c r="P5289" s="67">
        <f t="shared" si="329"/>
        <v>0.03</v>
      </c>
      <c r="Q5289" s="52">
        <v>5</v>
      </c>
      <c r="R5289" s="52" t="str" cm="1">
        <f t="array" ref="R5289">_xlfn.IFS(ROUND(Q5289,0)=5,"Excellent",ROUND(Q5289,0)=4,"Good",ROUND(Q5289,0)=3,"Ok",ROUND(Q5289,0)&lt;3,"Bad")</f>
        <v>Excellent</v>
      </c>
      <c r="S5289">
        <v>3</v>
      </c>
      <c r="T5289" t="str">
        <f t="shared" si="330"/>
        <v>No</v>
      </c>
      <c r="U5289" s="65">
        <v>43752</v>
      </c>
      <c r="V5289" s="65">
        <v>43884</v>
      </c>
      <c r="W5289">
        <v>2</v>
      </c>
      <c r="X5289" t="str">
        <f t="shared" si="331"/>
        <v>Active</v>
      </c>
      <c r="Y5289" t="s">
        <v>15615</v>
      </c>
    </row>
    <row r="5290" spans="1:25" x14ac:dyDescent="0.25">
      <c r="A5290">
        <v>5289</v>
      </c>
      <c r="B5290" t="s">
        <v>14128</v>
      </c>
      <c r="C5290">
        <v>4004</v>
      </c>
      <c r="D5290" t="str">
        <f>VLOOKUP($C5290,Hosts!$A:$O,10,0)</f>
        <v>New York</v>
      </c>
      <c r="E5290" s="67">
        <f>INDEX(Hosts!$A:$O,MATCH(Places!$C5290,Hosts!$A:$A,0),MATCH(Places!E$1,Hosts!$1:$1,0))</f>
        <v>1</v>
      </c>
      <c r="F5290" s="67">
        <f>INDEX(Hosts!$A:$O,MATCH(Places!$C5290,Hosts!$A:$A,0),MATCH(Places!F$1,Hosts!$1:$1,0))</f>
        <v>0.95</v>
      </c>
      <c r="G5290" s="67" t="str">
        <f>INDEX(Hosts!$A:$O,MATCH(Places!$C5290,Hosts!$A:$A,0),MATCH(Places!G$1,Hosts!$1:$1,0))</f>
        <v>Yes</v>
      </c>
      <c r="H5290">
        <v>16</v>
      </c>
      <c r="I5290" t="str">
        <f>VLOOKUP($H5290,Neighborhoods!$A:$C,2,0)</f>
        <v>Manhattan</v>
      </c>
      <c r="J5290" t="str">
        <f>VLOOKUP($H5290,Neighborhoods!$A:$C,3,0)</f>
        <v>Harlem</v>
      </c>
      <c r="K5290" t="s">
        <v>11822</v>
      </c>
      <c r="L5290" t="str">
        <f t="shared" si="328"/>
        <v>No</v>
      </c>
      <c r="M5290">
        <v>4</v>
      </c>
      <c r="N5290" t="str" cm="1">
        <f t="array" ref="N5290">_xlfn.IFS(M5290&lt;=2,"Small",M5290&lt;=5,"Medium",M5290&gt;5,"Large")</f>
        <v>Medium</v>
      </c>
      <c r="O5290" s="50">
        <v>135.71</v>
      </c>
      <c r="P5290" s="67">
        <f t="shared" si="329"/>
        <v>0.03</v>
      </c>
      <c r="Q5290" s="52">
        <v>5</v>
      </c>
      <c r="R5290" s="52" t="str" cm="1">
        <f t="array" ref="R5290">_xlfn.IFS(ROUND(Q5290,0)=5,"Excellent",ROUND(Q5290,0)=4,"Good",ROUND(Q5290,0)=3,"Ok",ROUND(Q5290,0)&lt;3,"Bad")</f>
        <v>Excellent</v>
      </c>
      <c r="S5290">
        <v>10</v>
      </c>
      <c r="T5290" t="str">
        <f t="shared" si="330"/>
        <v>No</v>
      </c>
      <c r="U5290" s="65">
        <v>43785</v>
      </c>
      <c r="V5290" s="65">
        <v>43898</v>
      </c>
      <c r="W5290">
        <v>40</v>
      </c>
      <c r="X5290" t="str">
        <f t="shared" si="331"/>
        <v>Active</v>
      </c>
      <c r="Y5290" t="s">
        <v>15615</v>
      </c>
    </row>
    <row r="5291" spans="1:25" x14ac:dyDescent="0.25">
      <c r="A5291">
        <v>5290</v>
      </c>
      <c r="B5291" t="s">
        <v>13801</v>
      </c>
      <c r="C5291">
        <v>4005</v>
      </c>
      <c r="D5291" t="str">
        <f>VLOOKUP($C5291,Hosts!$A:$O,10,0)</f>
        <v>New York</v>
      </c>
      <c r="E5291" s="67">
        <f>INDEX(Hosts!$A:$O,MATCH(Places!$C5291,Hosts!$A:$A,0),MATCH(Places!E$1,Hosts!$1:$1,0))</f>
        <v>0.5</v>
      </c>
      <c r="F5291" s="67">
        <f>INDEX(Hosts!$A:$O,MATCH(Places!$C5291,Hosts!$A:$A,0),MATCH(Places!F$1,Hosts!$1:$1,0))</f>
        <v>0.24</v>
      </c>
      <c r="G5291" s="67" t="str">
        <f>INDEX(Hosts!$A:$O,MATCH(Places!$C5291,Hosts!$A:$A,0),MATCH(Places!G$1,Hosts!$1:$1,0))</f>
        <v>No</v>
      </c>
      <c r="H5291">
        <v>18</v>
      </c>
      <c r="I5291" t="str">
        <f>VLOOKUP($H5291,Neighborhoods!$A:$C,2,0)</f>
        <v>Manhattan</v>
      </c>
      <c r="J5291" t="str">
        <f>VLOOKUP($H5291,Neighborhoods!$A:$C,3,0)</f>
        <v>Midtown</v>
      </c>
      <c r="K5291" t="s">
        <v>11822</v>
      </c>
      <c r="L5291" t="str">
        <f t="shared" si="328"/>
        <v>No</v>
      </c>
      <c r="M5291">
        <v>2</v>
      </c>
      <c r="N5291" t="str" cm="1">
        <f t="array" ref="N5291">_xlfn.IFS(M5291&lt;=2,"Small",M5291&lt;=5,"Medium",M5291&gt;5,"Large")</f>
        <v>Small</v>
      </c>
      <c r="O5291" s="50">
        <v>199</v>
      </c>
      <c r="P5291" s="67">
        <f t="shared" si="329"/>
        <v>0.03</v>
      </c>
      <c r="Q5291" s="52">
        <v>5</v>
      </c>
      <c r="R5291" s="52" t="str" cm="1">
        <f t="array" ref="R5291">_xlfn.IFS(ROUND(Q5291,0)=5,"Excellent",ROUND(Q5291,0)=4,"Good",ROUND(Q5291,0)=3,"Ok",ROUND(Q5291,0)&lt;3,"Bad")</f>
        <v>Excellent</v>
      </c>
      <c r="S5291">
        <v>4</v>
      </c>
      <c r="T5291" t="str">
        <f t="shared" si="330"/>
        <v>No</v>
      </c>
      <c r="U5291" s="65">
        <v>43735</v>
      </c>
      <c r="V5291" s="65">
        <v>43811</v>
      </c>
      <c r="W5291">
        <v>0</v>
      </c>
      <c r="X5291" t="str">
        <f t="shared" si="331"/>
        <v>Inactive</v>
      </c>
      <c r="Y5291" t="s">
        <v>15615</v>
      </c>
    </row>
    <row r="5292" spans="1:25" x14ac:dyDescent="0.25">
      <c r="A5292">
        <v>5291</v>
      </c>
      <c r="B5292" t="s">
        <v>15336</v>
      </c>
      <c r="C5292">
        <v>3136</v>
      </c>
      <c r="D5292" t="str">
        <f>VLOOKUP($C5292,Hosts!$A:$O,10,0)</f>
        <v>New York</v>
      </c>
      <c r="E5292" s="67">
        <f>INDEX(Hosts!$A:$O,MATCH(Places!$C5292,Hosts!$A:$A,0),MATCH(Places!E$1,Hosts!$1:$1,0))</f>
        <v>0.96</v>
      </c>
      <c r="F5292" s="67">
        <f>INDEX(Hosts!$A:$O,MATCH(Places!$C5292,Hosts!$A:$A,0),MATCH(Places!F$1,Hosts!$1:$1,0))</f>
        <v>0.97</v>
      </c>
      <c r="G5292" s="67" t="str">
        <f>INDEX(Hosts!$A:$O,MATCH(Places!$C5292,Hosts!$A:$A,0),MATCH(Places!G$1,Hosts!$1:$1,0))</f>
        <v>No</v>
      </c>
      <c r="H5292">
        <v>14</v>
      </c>
      <c r="I5292" t="str">
        <f>VLOOKUP($H5292,Neighborhoods!$A:$C,2,0)</f>
        <v>Manhattan</v>
      </c>
      <c r="J5292" t="str">
        <f>VLOOKUP($H5292,Neighborhoods!$A:$C,3,0)</f>
        <v>East Harlem</v>
      </c>
      <c r="K5292" t="s">
        <v>1</v>
      </c>
      <c r="L5292" t="str">
        <f t="shared" si="328"/>
        <v>Yes</v>
      </c>
      <c r="M5292">
        <v>2</v>
      </c>
      <c r="N5292" t="str" cm="1">
        <f t="array" ref="N5292">_xlfn.IFS(M5292&lt;=2,"Small",M5292&lt;=5,"Medium",M5292&gt;5,"Large")</f>
        <v>Small</v>
      </c>
      <c r="O5292" s="50">
        <v>69</v>
      </c>
      <c r="P5292" s="67">
        <f t="shared" si="329"/>
        <v>0.03</v>
      </c>
      <c r="Q5292" s="52">
        <v>4.74</v>
      </c>
      <c r="R5292" s="52" t="str" cm="1">
        <f t="array" ref="R5292">_xlfn.IFS(ROUND(Q5292,0)=5,"Excellent",ROUND(Q5292,0)=4,"Good",ROUND(Q5292,0)=3,"Ok",ROUND(Q5292,0)&lt;3,"Bad")</f>
        <v>Excellent</v>
      </c>
      <c r="S5292">
        <v>43</v>
      </c>
      <c r="T5292" t="str">
        <f t="shared" si="330"/>
        <v>No</v>
      </c>
      <c r="U5292" s="65">
        <v>43721</v>
      </c>
      <c r="V5292" s="65">
        <v>44057</v>
      </c>
      <c r="W5292">
        <v>325</v>
      </c>
      <c r="X5292" t="str">
        <f t="shared" si="331"/>
        <v>Active</v>
      </c>
      <c r="Y5292" t="s">
        <v>15615</v>
      </c>
    </row>
    <row r="5293" spans="1:25" x14ac:dyDescent="0.25">
      <c r="A5293">
        <v>5292</v>
      </c>
      <c r="B5293" t="s">
        <v>14372</v>
      </c>
      <c r="C5293">
        <v>3136</v>
      </c>
      <c r="D5293" t="str">
        <f>VLOOKUP($C5293,Hosts!$A:$O,10,0)</f>
        <v>New York</v>
      </c>
      <c r="E5293" s="67">
        <f>INDEX(Hosts!$A:$O,MATCH(Places!$C5293,Hosts!$A:$A,0),MATCH(Places!E$1,Hosts!$1:$1,0))</f>
        <v>0.96</v>
      </c>
      <c r="F5293" s="67">
        <f>INDEX(Hosts!$A:$O,MATCH(Places!$C5293,Hosts!$A:$A,0),MATCH(Places!F$1,Hosts!$1:$1,0))</f>
        <v>0.97</v>
      </c>
      <c r="G5293" s="67" t="str">
        <f>INDEX(Hosts!$A:$O,MATCH(Places!$C5293,Hosts!$A:$A,0),MATCH(Places!G$1,Hosts!$1:$1,0))</f>
        <v>No</v>
      </c>
      <c r="H5293">
        <v>14</v>
      </c>
      <c r="I5293" t="str">
        <f>VLOOKUP($H5293,Neighborhoods!$A:$C,2,0)</f>
        <v>Manhattan</v>
      </c>
      <c r="J5293" t="str">
        <f>VLOOKUP($H5293,Neighborhoods!$A:$C,3,0)</f>
        <v>East Harlem</v>
      </c>
      <c r="K5293" t="s">
        <v>1</v>
      </c>
      <c r="L5293" t="str">
        <f t="shared" si="328"/>
        <v>Yes</v>
      </c>
      <c r="M5293">
        <v>1</v>
      </c>
      <c r="N5293" t="str" cm="1">
        <f t="array" ref="N5293">_xlfn.IFS(M5293&lt;=2,"Small",M5293&lt;=5,"Medium",M5293&gt;5,"Large")</f>
        <v>Small</v>
      </c>
      <c r="O5293" s="50">
        <v>69</v>
      </c>
      <c r="P5293" s="67">
        <f t="shared" si="329"/>
        <v>0.03</v>
      </c>
      <c r="Q5293" s="52">
        <v>4.67</v>
      </c>
      <c r="R5293" s="52" t="str" cm="1">
        <f t="array" ref="R5293">_xlfn.IFS(ROUND(Q5293,0)=5,"Excellent",ROUND(Q5293,0)=4,"Good",ROUND(Q5293,0)=3,"Ok",ROUND(Q5293,0)&lt;3,"Bad")</f>
        <v>Excellent</v>
      </c>
      <c r="S5293">
        <v>43</v>
      </c>
      <c r="T5293" t="str">
        <f t="shared" si="330"/>
        <v>No</v>
      </c>
      <c r="U5293" s="65">
        <v>43722</v>
      </c>
      <c r="V5293" s="65">
        <v>43997</v>
      </c>
      <c r="W5293">
        <v>345</v>
      </c>
      <c r="X5293" t="str">
        <f t="shared" si="331"/>
        <v>Active</v>
      </c>
      <c r="Y5293" t="s">
        <v>15615</v>
      </c>
    </row>
    <row r="5294" spans="1:25" x14ac:dyDescent="0.25">
      <c r="A5294">
        <v>5293</v>
      </c>
      <c r="B5294" t="s">
        <v>13273</v>
      </c>
      <c r="C5294">
        <v>3275</v>
      </c>
      <c r="D5294" t="str">
        <f>VLOOKUP($C5294,Hosts!$A:$O,10,0)</f>
        <v>New York</v>
      </c>
      <c r="E5294" s="67">
        <f>INDEX(Hosts!$A:$O,MATCH(Places!$C5294,Hosts!$A:$A,0),MATCH(Places!E$1,Hosts!$1:$1,0))</f>
        <v>0.93</v>
      </c>
      <c r="F5294" s="67">
        <f>INDEX(Hosts!$A:$O,MATCH(Places!$C5294,Hosts!$A:$A,0),MATCH(Places!F$1,Hosts!$1:$1,0))</f>
        <v>0.97</v>
      </c>
      <c r="G5294" s="67" t="str">
        <f>INDEX(Hosts!$A:$O,MATCH(Places!$C5294,Hosts!$A:$A,0),MATCH(Places!G$1,Hosts!$1:$1,0))</f>
        <v>Yes</v>
      </c>
      <c r="H5294">
        <v>25</v>
      </c>
      <c r="I5294" t="str">
        <f>VLOOKUP($H5294,Neighborhoods!$A:$C,2,0)</f>
        <v>Queens</v>
      </c>
      <c r="J5294" t="str">
        <f>VLOOKUP($H5294,Neighborhoods!$A:$C,3,0)</f>
        <v>Ridgewood</v>
      </c>
      <c r="K5294" t="s">
        <v>1</v>
      </c>
      <c r="L5294" t="str">
        <f t="shared" si="328"/>
        <v>Yes</v>
      </c>
      <c r="M5294">
        <v>2</v>
      </c>
      <c r="N5294" t="str" cm="1">
        <f t="array" ref="N5294">_xlfn.IFS(M5294&lt;=2,"Small",M5294&lt;=5,"Medium",M5294&gt;5,"Large")</f>
        <v>Small</v>
      </c>
      <c r="O5294" s="50">
        <v>89.43</v>
      </c>
      <c r="P5294" s="67">
        <f t="shared" si="329"/>
        <v>0.03</v>
      </c>
      <c r="Q5294" s="52">
        <v>5</v>
      </c>
      <c r="R5294" s="52" t="str" cm="1">
        <f t="array" ref="R5294">_xlfn.IFS(ROUND(Q5294,0)=5,"Excellent",ROUND(Q5294,0)=4,"Good",ROUND(Q5294,0)=3,"Ok",ROUND(Q5294,0)&lt;3,"Bad")</f>
        <v>Excellent</v>
      </c>
      <c r="S5294">
        <v>8</v>
      </c>
      <c r="T5294" t="str">
        <f t="shared" si="330"/>
        <v>No</v>
      </c>
      <c r="U5294" s="65">
        <v>43722</v>
      </c>
      <c r="V5294" s="65">
        <v>43868</v>
      </c>
      <c r="W5294">
        <v>0</v>
      </c>
      <c r="X5294" t="str">
        <f t="shared" si="331"/>
        <v>Inactive</v>
      </c>
      <c r="Y5294" t="s">
        <v>15616</v>
      </c>
    </row>
    <row r="5295" spans="1:25" x14ac:dyDescent="0.25">
      <c r="A5295">
        <v>5294</v>
      </c>
      <c r="B5295" t="s">
        <v>15527</v>
      </c>
      <c r="C5295">
        <v>3985</v>
      </c>
      <c r="D5295" t="str">
        <f>VLOOKUP($C5295,Hosts!$A:$O,10,0)</f>
        <v>New York</v>
      </c>
      <c r="E5295" s="67">
        <f>INDEX(Hosts!$A:$O,MATCH(Places!$C5295,Hosts!$A:$A,0),MATCH(Places!E$1,Hosts!$1:$1,0))</f>
        <v>1</v>
      </c>
      <c r="F5295" s="67">
        <f>INDEX(Hosts!$A:$O,MATCH(Places!$C5295,Hosts!$A:$A,0),MATCH(Places!F$1,Hosts!$1:$1,0))</f>
        <v>0.97</v>
      </c>
      <c r="G5295" s="67" t="str">
        <f>INDEX(Hosts!$A:$O,MATCH(Places!$C5295,Hosts!$A:$A,0),MATCH(Places!G$1,Hosts!$1:$1,0))</f>
        <v>Yes</v>
      </c>
      <c r="H5295">
        <v>8</v>
      </c>
      <c r="I5295" t="str">
        <f>VLOOKUP($H5295,Neighborhoods!$A:$C,2,0)</f>
        <v>Brooklyn</v>
      </c>
      <c r="J5295" t="str">
        <f>VLOOKUP($H5295,Neighborhoods!$A:$C,3,0)</f>
        <v>Bushwick</v>
      </c>
      <c r="K5295" t="s">
        <v>1</v>
      </c>
      <c r="L5295" t="str">
        <f t="shared" si="328"/>
        <v>Yes</v>
      </c>
      <c r="M5295">
        <v>1</v>
      </c>
      <c r="N5295" t="str" cm="1">
        <f t="array" ref="N5295">_xlfn.IFS(M5295&lt;=2,"Small",M5295&lt;=5,"Medium",M5295&gt;5,"Large")</f>
        <v>Small</v>
      </c>
      <c r="O5295" s="50">
        <v>40</v>
      </c>
      <c r="P5295" s="67">
        <f t="shared" si="329"/>
        <v>0.03</v>
      </c>
      <c r="Q5295" s="52">
        <v>4.91</v>
      </c>
      <c r="R5295" s="52" t="str" cm="1">
        <f t="array" ref="R5295">_xlfn.IFS(ROUND(Q5295,0)=5,"Excellent",ROUND(Q5295,0)=4,"Good",ROUND(Q5295,0)=3,"Ok",ROUND(Q5295,0)&lt;3,"Bad")</f>
        <v>Excellent</v>
      </c>
      <c r="S5295">
        <v>46</v>
      </c>
      <c r="T5295" t="str">
        <f t="shared" si="330"/>
        <v>No</v>
      </c>
      <c r="U5295" s="65">
        <v>43735</v>
      </c>
      <c r="V5295" s="65">
        <v>44037</v>
      </c>
      <c r="W5295">
        <v>3</v>
      </c>
      <c r="X5295" t="str">
        <f t="shared" si="331"/>
        <v>Active</v>
      </c>
      <c r="Y5295" t="s">
        <v>15616</v>
      </c>
    </row>
    <row r="5296" spans="1:25" x14ac:dyDescent="0.25">
      <c r="A5296">
        <v>5295</v>
      </c>
      <c r="B5296" t="s">
        <v>13961</v>
      </c>
      <c r="C5296">
        <v>3050</v>
      </c>
      <c r="D5296" t="str">
        <f>VLOOKUP($C5296,Hosts!$A:$O,10,0)</f>
        <v>Western Cape</v>
      </c>
      <c r="E5296" s="67">
        <f>INDEX(Hosts!$A:$O,MATCH(Places!$C5296,Hosts!$A:$A,0),MATCH(Places!E$1,Hosts!$1:$1,0))</f>
        <v>1</v>
      </c>
      <c r="F5296" s="67">
        <f>INDEX(Hosts!$A:$O,MATCH(Places!$C5296,Hosts!$A:$A,0),MATCH(Places!F$1,Hosts!$1:$1,0))</f>
        <v>0.98</v>
      </c>
      <c r="G5296" s="67" t="str">
        <f>INDEX(Hosts!$A:$O,MATCH(Places!$C5296,Hosts!$A:$A,0),MATCH(Places!G$1,Hosts!$1:$1,0))</f>
        <v>No</v>
      </c>
      <c r="H5296">
        <v>7</v>
      </c>
      <c r="I5296" t="str">
        <f>VLOOKUP($H5296,Neighborhoods!$A:$C,2,0)</f>
        <v>Brooklyn</v>
      </c>
      <c r="J5296" t="str">
        <f>VLOOKUP($H5296,Neighborhoods!$A:$C,3,0)</f>
        <v>Bedford-Stuyvesant</v>
      </c>
      <c r="K5296" t="s">
        <v>1</v>
      </c>
      <c r="L5296" t="str">
        <f t="shared" si="328"/>
        <v>Yes</v>
      </c>
      <c r="M5296">
        <v>2</v>
      </c>
      <c r="N5296" t="str" cm="1">
        <f t="array" ref="N5296">_xlfn.IFS(M5296&lt;=2,"Small",M5296&lt;=5,"Medium",M5296&gt;5,"Large")</f>
        <v>Small</v>
      </c>
      <c r="O5296" s="50">
        <v>83</v>
      </c>
      <c r="P5296" s="67">
        <f t="shared" si="329"/>
        <v>0.03</v>
      </c>
      <c r="Q5296" s="52">
        <v>4.5999999999999996</v>
      </c>
      <c r="R5296" s="52" t="str" cm="1">
        <f t="array" ref="R5296">_xlfn.IFS(ROUND(Q5296,0)=5,"Excellent",ROUND(Q5296,0)=4,"Good",ROUND(Q5296,0)=3,"Ok",ROUND(Q5296,0)&lt;3,"Bad")</f>
        <v>Excellent</v>
      </c>
      <c r="S5296">
        <v>5</v>
      </c>
      <c r="T5296" t="str">
        <f t="shared" si="330"/>
        <v>No</v>
      </c>
      <c r="U5296" s="65">
        <v>43727</v>
      </c>
      <c r="V5296" s="65">
        <v>43751</v>
      </c>
      <c r="W5296">
        <v>44</v>
      </c>
      <c r="X5296" t="str">
        <f t="shared" si="331"/>
        <v>Active</v>
      </c>
      <c r="Y5296" t="s">
        <v>15615</v>
      </c>
    </row>
    <row r="5297" spans="1:25" x14ac:dyDescent="0.25">
      <c r="A5297">
        <v>5296</v>
      </c>
      <c r="B5297" t="s">
        <v>15314</v>
      </c>
      <c r="C5297">
        <v>3136</v>
      </c>
      <c r="D5297" t="str">
        <f>VLOOKUP($C5297,Hosts!$A:$O,10,0)</f>
        <v>New York</v>
      </c>
      <c r="E5297" s="67">
        <f>INDEX(Hosts!$A:$O,MATCH(Places!$C5297,Hosts!$A:$A,0),MATCH(Places!E$1,Hosts!$1:$1,0))</f>
        <v>0.96</v>
      </c>
      <c r="F5297" s="67">
        <f>INDEX(Hosts!$A:$O,MATCH(Places!$C5297,Hosts!$A:$A,0),MATCH(Places!F$1,Hosts!$1:$1,0))</f>
        <v>0.97</v>
      </c>
      <c r="G5297" s="67" t="str">
        <f>INDEX(Hosts!$A:$O,MATCH(Places!$C5297,Hosts!$A:$A,0),MATCH(Places!G$1,Hosts!$1:$1,0))</f>
        <v>No</v>
      </c>
      <c r="H5297">
        <v>14</v>
      </c>
      <c r="I5297" t="str">
        <f>VLOOKUP($H5297,Neighborhoods!$A:$C,2,0)</f>
        <v>Manhattan</v>
      </c>
      <c r="J5297" t="str">
        <f>VLOOKUP($H5297,Neighborhoods!$A:$C,3,0)</f>
        <v>East Harlem</v>
      </c>
      <c r="K5297" t="s">
        <v>1</v>
      </c>
      <c r="L5297" t="str">
        <f t="shared" si="328"/>
        <v>Yes</v>
      </c>
      <c r="M5297">
        <v>3</v>
      </c>
      <c r="N5297" t="str" cm="1">
        <f t="array" ref="N5297">_xlfn.IFS(M5297&lt;=2,"Small",M5297&lt;=5,"Medium",M5297&gt;5,"Large")</f>
        <v>Medium</v>
      </c>
      <c r="O5297" s="50">
        <v>99</v>
      </c>
      <c r="P5297" s="67">
        <f t="shared" si="329"/>
        <v>0.03</v>
      </c>
      <c r="Q5297" s="52">
        <v>4.8</v>
      </c>
      <c r="R5297" s="52" t="str" cm="1">
        <f t="array" ref="R5297">_xlfn.IFS(ROUND(Q5297,0)=5,"Excellent",ROUND(Q5297,0)=4,"Good",ROUND(Q5297,0)=3,"Ok",ROUND(Q5297,0)&lt;3,"Bad")</f>
        <v>Excellent</v>
      </c>
      <c r="S5297">
        <v>30</v>
      </c>
      <c r="T5297" t="str">
        <f t="shared" si="330"/>
        <v>No</v>
      </c>
      <c r="U5297" s="65">
        <v>43727</v>
      </c>
      <c r="V5297" s="65">
        <v>44056</v>
      </c>
      <c r="W5297">
        <v>331</v>
      </c>
      <c r="X5297" t="str">
        <f t="shared" si="331"/>
        <v>Active</v>
      </c>
      <c r="Y5297" t="s">
        <v>15615</v>
      </c>
    </row>
    <row r="5298" spans="1:25" x14ac:dyDescent="0.25">
      <c r="A5298">
        <v>5297</v>
      </c>
      <c r="B5298" t="s">
        <v>13724</v>
      </c>
      <c r="C5298">
        <v>3990</v>
      </c>
      <c r="D5298" t="str">
        <f>VLOOKUP($C5298,Hosts!$A:$O,10,0)</f>
        <v>New York</v>
      </c>
      <c r="E5298" s="67">
        <f>INDEX(Hosts!$A:$O,MATCH(Places!$C5298,Hosts!$A:$A,0),MATCH(Places!E$1,Hosts!$1:$1,0))</f>
        <v>1</v>
      </c>
      <c r="F5298" s="67">
        <f>INDEX(Hosts!$A:$O,MATCH(Places!$C5298,Hosts!$A:$A,0),MATCH(Places!F$1,Hosts!$1:$1,0))</f>
        <v>0.99</v>
      </c>
      <c r="G5298" s="67" t="str">
        <f>INDEX(Hosts!$A:$O,MATCH(Places!$C5298,Hosts!$A:$A,0),MATCH(Places!G$1,Hosts!$1:$1,0))</f>
        <v>Yes</v>
      </c>
      <c r="H5298">
        <v>17</v>
      </c>
      <c r="I5298" t="str">
        <f>VLOOKUP($H5298,Neighborhoods!$A:$C,2,0)</f>
        <v>Manhattan</v>
      </c>
      <c r="J5298" t="str">
        <f>VLOOKUP($H5298,Neighborhoods!$A:$C,3,0)</f>
        <v>Hell's Kitchen</v>
      </c>
      <c r="K5298" t="s">
        <v>1</v>
      </c>
      <c r="L5298" t="str">
        <f t="shared" si="328"/>
        <v>Yes</v>
      </c>
      <c r="M5298">
        <v>2</v>
      </c>
      <c r="N5298" t="str" cm="1">
        <f t="array" ref="N5298">_xlfn.IFS(M5298&lt;=2,"Small",M5298&lt;=5,"Medium",M5298&gt;5,"Large")</f>
        <v>Small</v>
      </c>
      <c r="O5298" s="50">
        <v>62</v>
      </c>
      <c r="P5298" s="67">
        <f t="shared" si="329"/>
        <v>0.03</v>
      </c>
      <c r="Q5298" s="52">
        <v>5</v>
      </c>
      <c r="R5298" s="52" t="str" cm="1">
        <f t="array" ref="R5298">_xlfn.IFS(ROUND(Q5298,0)=5,"Excellent",ROUND(Q5298,0)=4,"Good",ROUND(Q5298,0)=3,"Ok",ROUND(Q5298,0)&lt;3,"Bad")</f>
        <v>Excellent</v>
      </c>
      <c r="S5298">
        <v>44</v>
      </c>
      <c r="T5298" t="str">
        <f t="shared" si="330"/>
        <v>No</v>
      </c>
      <c r="U5298" s="65">
        <v>43725</v>
      </c>
      <c r="V5298" s="65">
        <v>44031</v>
      </c>
      <c r="W5298">
        <v>44</v>
      </c>
      <c r="X5298" t="str">
        <f t="shared" si="331"/>
        <v>Active</v>
      </c>
      <c r="Y5298" t="s">
        <v>15615</v>
      </c>
    </row>
    <row r="5299" spans="1:25" x14ac:dyDescent="0.25">
      <c r="A5299">
        <v>5298</v>
      </c>
      <c r="B5299" t="s">
        <v>15320</v>
      </c>
      <c r="C5299">
        <v>3136</v>
      </c>
      <c r="D5299" t="str">
        <f>VLOOKUP($C5299,Hosts!$A:$O,10,0)</f>
        <v>New York</v>
      </c>
      <c r="E5299" s="67">
        <f>INDEX(Hosts!$A:$O,MATCH(Places!$C5299,Hosts!$A:$A,0),MATCH(Places!E$1,Hosts!$1:$1,0))</f>
        <v>0.96</v>
      </c>
      <c r="F5299" s="67">
        <f>INDEX(Hosts!$A:$O,MATCH(Places!$C5299,Hosts!$A:$A,0),MATCH(Places!F$1,Hosts!$1:$1,0))</f>
        <v>0.97</v>
      </c>
      <c r="G5299" s="67" t="str">
        <f>INDEX(Hosts!$A:$O,MATCH(Places!$C5299,Hosts!$A:$A,0),MATCH(Places!G$1,Hosts!$1:$1,0))</f>
        <v>No</v>
      </c>
      <c r="H5299">
        <v>14</v>
      </c>
      <c r="I5299" t="str">
        <f>VLOOKUP($H5299,Neighborhoods!$A:$C,2,0)</f>
        <v>Manhattan</v>
      </c>
      <c r="J5299" t="str">
        <f>VLOOKUP($H5299,Neighborhoods!$A:$C,3,0)</f>
        <v>East Harlem</v>
      </c>
      <c r="K5299" t="s">
        <v>1</v>
      </c>
      <c r="L5299" t="str">
        <f t="shared" si="328"/>
        <v>Yes</v>
      </c>
      <c r="M5299">
        <v>2</v>
      </c>
      <c r="N5299" t="str" cm="1">
        <f t="array" ref="N5299">_xlfn.IFS(M5299&lt;=2,"Small",M5299&lt;=5,"Medium",M5299&gt;5,"Large")</f>
        <v>Small</v>
      </c>
      <c r="O5299" s="50">
        <v>79</v>
      </c>
      <c r="P5299" s="67">
        <f t="shared" si="329"/>
        <v>0.03</v>
      </c>
      <c r="Q5299" s="52">
        <v>4.67</v>
      </c>
      <c r="R5299" s="52" t="str" cm="1">
        <f t="array" ref="R5299">_xlfn.IFS(ROUND(Q5299,0)=5,"Excellent",ROUND(Q5299,0)=4,"Good",ROUND(Q5299,0)=3,"Ok",ROUND(Q5299,0)&lt;3,"Bad")</f>
        <v>Excellent</v>
      </c>
      <c r="S5299">
        <v>54</v>
      </c>
      <c r="T5299" t="str">
        <f t="shared" si="330"/>
        <v>No</v>
      </c>
      <c r="U5299" s="65">
        <v>43726</v>
      </c>
      <c r="V5299" s="65">
        <v>44058</v>
      </c>
      <c r="W5299">
        <v>345</v>
      </c>
      <c r="X5299" t="str">
        <f t="shared" si="331"/>
        <v>Active</v>
      </c>
      <c r="Y5299" t="s">
        <v>15615</v>
      </c>
    </row>
    <row r="5300" spans="1:25" x14ac:dyDescent="0.25">
      <c r="A5300">
        <v>5299</v>
      </c>
      <c r="B5300" t="s">
        <v>15531</v>
      </c>
      <c r="C5300">
        <v>2692</v>
      </c>
      <c r="D5300" t="str">
        <f>VLOOKUP($C5300,Hosts!$A:$O,10,0)</f>
        <v>New York</v>
      </c>
      <c r="E5300" s="67">
        <f>INDEX(Hosts!$A:$O,MATCH(Places!$C5300,Hosts!$A:$A,0),MATCH(Places!E$1,Hosts!$1:$1,0))</f>
        <v>1</v>
      </c>
      <c r="F5300" s="67">
        <f>INDEX(Hosts!$A:$O,MATCH(Places!$C5300,Hosts!$A:$A,0),MATCH(Places!F$1,Hosts!$1:$1,0))</f>
        <v>0.96</v>
      </c>
      <c r="G5300" s="67" t="str">
        <f>INDEX(Hosts!$A:$O,MATCH(Places!$C5300,Hosts!$A:$A,0),MATCH(Places!G$1,Hosts!$1:$1,0))</f>
        <v>Yes</v>
      </c>
      <c r="H5300">
        <v>16</v>
      </c>
      <c r="I5300" t="str">
        <f>VLOOKUP($H5300,Neighborhoods!$A:$C,2,0)</f>
        <v>Manhattan</v>
      </c>
      <c r="J5300" t="str">
        <f>VLOOKUP($H5300,Neighborhoods!$A:$C,3,0)</f>
        <v>Harlem</v>
      </c>
      <c r="K5300" t="s">
        <v>1</v>
      </c>
      <c r="L5300" t="str">
        <f t="shared" si="328"/>
        <v>Yes</v>
      </c>
      <c r="M5300">
        <v>2</v>
      </c>
      <c r="N5300" t="str" cm="1">
        <f t="array" ref="N5300">_xlfn.IFS(M5300&lt;=2,"Small",M5300&lt;=5,"Medium",M5300&gt;5,"Large")</f>
        <v>Small</v>
      </c>
      <c r="O5300" s="50">
        <v>65</v>
      </c>
      <c r="P5300" s="67">
        <f t="shared" si="329"/>
        <v>0.03</v>
      </c>
      <c r="Q5300" s="52">
        <v>4.8600000000000003</v>
      </c>
      <c r="R5300" s="52" t="str" cm="1">
        <f t="array" ref="R5300">_xlfn.IFS(ROUND(Q5300,0)=5,"Excellent",ROUND(Q5300,0)=4,"Good",ROUND(Q5300,0)=3,"Ok",ROUND(Q5300,0)&lt;3,"Bad")</f>
        <v>Excellent</v>
      </c>
      <c r="S5300">
        <v>14</v>
      </c>
      <c r="T5300" t="str">
        <f t="shared" si="330"/>
        <v>No</v>
      </c>
      <c r="U5300" s="65">
        <v>43766</v>
      </c>
      <c r="V5300" s="65">
        <v>43884</v>
      </c>
      <c r="W5300">
        <v>0</v>
      </c>
      <c r="X5300" t="str">
        <f t="shared" si="331"/>
        <v>Inactive</v>
      </c>
      <c r="Y5300" t="s">
        <v>15616</v>
      </c>
    </row>
    <row r="5301" spans="1:25" x14ac:dyDescent="0.25">
      <c r="A5301">
        <v>5300</v>
      </c>
      <c r="B5301" t="s">
        <v>14262</v>
      </c>
      <c r="C5301">
        <v>3829</v>
      </c>
      <c r="D5301" t="str">
        <f>VLOOKUP($C5301,Hosts!$A:$O,10,0)</f>
        <v>New Jersey</v>
      </c>
      <c r="E5301" s="67">
        <f>INDEX(Hosts!$A:$O,MATCH(Places!$C5301,Hosts!$A:$A,0),MATCH(Places!E$1,Hosts!$1:$1,0))</f>
        <v>1</v>
      </c>
      <c r="F5301" s="67">
        <f>INDEX(Hosts!$A:$O,MATCH(Places!$C5301,Hosts!$A:$A,0),MATCH(Places!F$1,Hosts!$1:$1,0))</f>
        <v>1</v>
      </c>
      <c r="G5301" s="67" t="str">
        <f>INDEX(Hosts!$A:$O,MATCH(Places!$C5301,Hosts!$A:$A,0),MATCH(Places!G$1,Hosts!$1:$1,0))</f>
        <v>No</v>
      </c>
      <c r="H5301">
        <v>17</v>
      </c>
      <c r="I5301" t="str">
        <f>VLOOKUP($H5301,Neighborhoods!$A:$C,2,0)</f>
        <v>Manhattan</v>
      </c>
      <c r="J5301" t="str">
        <f>VLOOKUP($H5301,Neighborhoods!$A:$C,3,0)</f>
        <v>Hell's Kitchen</v>
      </c>
      <c r="K5301" t="s">
        <v>16</v>
      </c>
      <c r="L5301" t="str">
        <f t="shared" si="328"/>
        <v>Yes</v>
      </c>
      <c r="M5301">
        <v>2</v>
      </c>
      <c r="N5301" t="str" cm="1">
        <f t="array" ref="N5301">_xlfn.IFS(M5301&lt;=2,"Small",M5301&lt;=5,"Medium",M5301&gt;5,"Large")</f>
        <v>Small</v>
      </c>
      <c r="O5301" s="50">
        <v>87</v>
      </c>
      <c r="P5301" s="67">
        <f t="shared" si="329"/>
        <v>0.03</v>
      </c>
      <c r="Q5301" s="52">
        <v>4.38</v>
      </c>
      <c r="R5301" s="52" t="str" cm="1">
        <f t="array" ref="R5301">_xlfn.IFS(ROUND(Q5301,0)=5,"Excellent",ROUND(Q5301,0)=4,"Good",ROUND(Q5301,0)=3,"Ok",ROUND(Q5301,0)&lt;3,"Bad")</f>
        <v>Good</v>
      </c>
      <c r="S5301">
        <v>16</v>
      </c>
      <c r="T5301" t="str">
        <f t="shared" si="330"/>
        <v>No</v>
      </c>
      <c r="U5301" s="65">
        <v>43724</v>
      </c>
      <c r="V5301" s="65">
        <v>44037</v>
      </c>
      <c r="W5301">
        <v>90</v>
      </c>
      <c r="X5301" t="str">
        <f t="shared" si="331"/>
        <v>Active</v>
      </c>
      <c r="Y5301" t="s">
        <v>15616</v>
      </c>
    </row>
    <row r="5302" spans="1:25" x14ac:dyDescent="0.25">
      <c r="A5302">
        <v>5301</v>
      </c>
      <c r="B5302" t="s">
        <v>14903</v>
      </c>
      <c r="C5302">
        <v>3777</v>
      </c>
      <c r="D5302" t="str">
        <f>VLOOKUP($C5302,Hosts!$A:$O,10,0)</f>
        <v>New York</v>
      </c>
      <c r="E5302" s="67">
        <f>INDEX(Hosts!$A:$O,MATCH(Places!$C5302,Hosts!$A:$A,0),MATCH(Places!E$1,Hosts!$1:$1,0))</f>
        <v>0</v>
      </c>
      <c r="F5302" s="67">
        <f>INDEX(Hosts!$A:$O,MATCH(Places!$C5302,Hosts!$A:$A,0),MATCH(Places!F$1,Hosts!$1:$1,0))</f>
        <v>0.83</v>
      </c>
      <c r="G5302" s="67" t="str">
        <f>INDEX(Hosts!$A:$O,MATCH(Places!$C5302,Hosts!$A:$A,0),MATCH(Places!G$1,Hosts!$1:$1,0))</f>
        <v>No</v>
      </c>
      <c r="H5302">
        <v>16</v>
      </c>
      <c r="I5302" t="str">
        <f>VLOOKUP($H5302,Neighborhoods!$A:$C,2,0)</f>
        <v>Manhattan</v>
      </c>
      <c r="J5302" t="str">
        <f>VLOOKUP($H5302,Neighborhoods!$A:$C,3,0)</f>
        <v>Harlem</v>
      </c>
      <c r="K5302" t="s">
        <v>11822</v>
      </c>
      <c r="L5302" t="str">
        <f t="shared" si="328"/>
        <v>No</v>
      </c>
      <c r="M5302">
        <v>2</v>
      </c>
      <c r="N5302" t="str" cm="1">
        <f t="array" ref="N5302">_xlfn.IFS(M5302&lt;=2,"Small",M5302&lt;=5,"Medium",M5302&gt;5,"Large")</f>
        <v>Small</v>
      </c>
      <c r="O5302" s="50">
        <v>70</v>
      </c>
      <c r="P5302" s="67">
        <f t="shared" si="329"/>
        <v>0.03</v>
      </c>
      <c r="Q5302" s="52">
        <v>4.8</v>
      </c>
      <c r="R5302" s="52" t="str" cm="1">
        <f t="array" ref="R5302">_xlfn.IFS(ROUND(Q5302,0)=5,"Excellent",ROUND(Q5302,0)=4,"Good",ROUND(Q5302,0)=3,"Ok",ROUND(Q5302,0)&lt;3,"Bad")</f>
        <v>Excellent</v>
      </c>
      <c r="S5302">
        <v>5</v>
      </c>
      <c r="T5302" t="str">
        <f t="shared" si="330"/>
        <v>No</v>
      </c>
      <c r="U5302" s="65">
        <v>43742</v>
      </c>
      <c r="V5302" s="65">
        <v>43832</v>
      </c>
      <c r="W5302">
        <v>231</v>
      </c>
      <c r="X5302" t="str">
        <f t="shared" si="331"/>
        <v>Active</v>
      </c>
      <c r="Y5302" t="s">
        <v>15615</v>
      </c>
    </row>
    <row r="5303" spans="1:25" x14ac:dyDescent="0.25">
      <c r="A5303">
        <v>5302</v>
      </c>
      <c r="B5303" t="s">
        <v>13390</v>
      </c>
      <c r="C5303">
        <v>3592</v>
      </c>
      <c r="D5303" t="str">
        <f>VLOOKUP($C5303,Hosts!$A:$O,10,0)</f>
        <v>New York</v>
      </c>
      <c r="E5303" s="67">
        <f>INDEX(Hosts!$A:$O,MATCH(Places!$C5303,Hosts!$A:$A,0),MATCH(Places!E$1,Hosts!$1:$1,0))</f>
        <v>1</v>
      </c>
      <c r="F5303" s="67">
        <f>INDEX(Hosts!$A:$O,MATCH(Places!$C5303,Hosts!$A:$A,0),MATCH(Places!F$1,Hosts!$1:$1,0))</f>
        <v>0.92</v>
      </c>
      <c r="G5303" s="67" t="str">
        <f>INDEX(Hosts!$A:$O,MATCH(Places!$C5303,Hosts!$A:$A,0),MATCH(Places!G$1,Hosts!$1:$1,0))</f>
        <v>Yes</v>
      </c>
      <c r="H5303">
        <v>17</v>
      </c>
      <c r="I5303" t="str">
        <f>VLOOKUP($H5303,Neighborhoods!$A:$C,2,0)</f>
        <v>Manhattan</v>
      </c>
      <c r="J5303" t="str">
        <f>VLOOKUP($H5303,Neighborhoods!$A:$C,3,0)</f>
        <v>Hell's Kitchen</v>
      </c>
      <c r="K5303" t="s">
        <v>11822</v>
      </c>
      <c r="L5303" t="str">
        <f t="shared" si="328"/>
        <v>No</v>
      </c>
      <c r="M5303">
        <v>4</v>
      </c>
      <c r="N5303" t="str" cm="1">
        <f t="array" ref="N5303">_xlfn.IFS(M5303&lt;=2,"Small",M5303&lt;=5,"Medium",M5303&gt;5,"Large")</f>
        <v>Medium</v>
      </c>
      <c r="O5303" s="50">
        <v>149</v>
      </c>
      <c r="P5303" s="67">
        <f t="shared" si="329"/>
        <v>0.03</v>
      </c>
      <c r="Q5303" s="52">
        <v>4.8600000000000003</v>
      </c>
      <c r="R5303" s="52" t="str" cm="1">
        <f t="array" ref="R5303">_xlfn.IFS(ROUND(Q5303,0)=5,"Excellent",ROUND(Q5303,0)=4,"Good",ROUND(Q5303,0)=3,"Ok",ROUND(Q5303,0)&lt;3,"Bad")</f>
        <v>Excellent</v>
      </c>
      <c r="S5303">
        <v>14</v>
      </c>
      <c r="T5303" t="str">
        <f t="shared" si="330"/>
        <v>No</v>
      </c>
      <c r="U5303" s="65">
        <v>43735</v>
      </c>
      <c r="V5303" s="65">
        <v>43910</v>
      </c>
      <c r="W5303">
        <v>137</v>
      </c>
      <c r="X5303" t="str">
        <f t="shared" si="331"/>
        <v>Active</v>
      </c>
      <c r="Y5303" t="s">
        <v>15615</v>
      </c>
    </row>
    <row r="5304" spans="1:25" x14ac:dyDescent="0.25">
      <c r="A5304">
        <v>5303</v>
      </c>
      <c r="B5304" t="s">
        <v>13258</v>
      </c>
      <c r="C5304">
        <v>4007</v>
      </c>
      <c r="D5304" t="str">
        <f>VLOOKUP($C5304,Hosts!$A:$O,10,0)</f>
        <v>New York</v>
      </c>
      <c r="E5304" s="67">
        <f>INDEX(Hosts!$A:$O,MATCH(Places!$C5304,Hosts!$A:$A,0),MATCH(Places!E$1,Hosts!$1:$1,0))</f>
        <v>0.94</v>
      </c>
      <c r="F5304" s="67">
        <f>INDEX(Hosts!$A:$O,MATCH(Places!$C5304,Hosts!$A:$A,0),MATCH(Places!F$1,Hosts!$1:$1,0))</f>
        <v>0.99</v>
      </c>
      <c r="G5304" s="67" t="str">
        <f>INDEX(Hosts!$A:$O,MATCH(Places!$C5304,Hosts!$A:$A,0),MATCH(Places!G$1,Hosts!$1:$1,0))</f>
        <v>No</v>
      </c>
      <c r="H5304">
        <v>7</v>
      </c>
      <c r="I5304" t="str">
        <f>VLOOKUP($H5304,Neighborhoods!$A:$C,2,0)</f>
        <v>Brooklyn</v>
      </c>
      <c r="J5304" t="str">
        <f>VLOOKUP($H5304,Neighborhoods!$A:$C,3,0)</f>
        <v>Bedford-Stuyvesant</v>
      </c>
      <c r="K5304" t="s">
        <v>1</v>
      </c>
      <c r="L5304" t="str">
        <f t="shared" si="328"/>
        <v>Yes</v>
      </c>
      <c r="M5304">
        <v>3</v>
      </c>
      <c r="N5304" t="str" cm="1">
        <f t="array" ref="N5304">_xlfn.IFS(M5304&lt;=2,"Small",M5304&lt;=5,"Medium",M5304&gt;5,"Large")</f>
        <v>Medium</v>
      </c>
      <c r="O5304" s="50">
        <v>45</v>
      </c>
      <c r="P5304" s="67">
        <f t="shared" si="329"/>
        <v>0.03</v>
      </c>
      <c r="Q5304" s="52">
        <v>4.54</v>
      </c>
      <c r="R5304" s="52" t="str" cm="1">
        <f t="array" ref="R5304">_xlfn.IFS(ROUND(Q5304,0)=5,"Excellent",ROUND(Q5304,0)=4,"Good",ROUND(Q5304,0)=3,"Ok",ROUND(Q5304,0)&lt;3,"Bad")</f>
        <v>Excellent</v>
      </c>
      <c r="S5304">
        <v>26</v>
      </c>
      <c r="T5304" t="str">
        <f t="shared" si="330"/>
        <v>No</v>
      </c>
      <c r="U5304" s="65">
        <v>43726</v>
      </c>
      <c r="V5304" s="65">
        <v>44018</v>
      </c>
      <c r="W5304">
        <v>164</v>
      </c>
      <c r="X5304" t="str">
        <f t="shared" si="331"/>
        <v>Active</v>
      </c>
      <c r="Y5304" t="s">
        <v>15616</v>
      </c>
    </row>
    <row r="5305" spans="1:25" x14ac:dyDescent="0.25">
      <c r="A5305">
        <v>5304</v>
      </c>
      <c r="B5305" t="s">
        <v>15421</v>
      </c>
      <c r="C5305">
        <v>4007</v>
      </c>
      <c r="D5305" t="str">
        <f>VLOOKUP($C5305,Hosts!$A:$O,10,0)</f>
        <v>New York</v>
      </c>
      <c r="E5305" s="67">
        <f>INDEX(Hosts!$A:$O,MATCH(Places!$C5305,Hosts!$A:$A,0),MATCH(Places!E$1,Hosts!$1:$1,0))</f>
        <v>0.94</v>
      </c>
      <c r="F5305" s="67">
        <f>INDEX(Hosts!$A:$O,MATCH(Places!$C5305,Hosts!$A:$A,0),MATCH(Places!F$1,Hosts!$1:$1,0))</f>
        <v>0.99</v>
      </c>
      <c r="G5305" s="67" t="str">
        <f>INDEX(Hosts!$A:$O,MATCH(Places!$C5305,Hosts!$A:$A,0),MATCH(Places!G$1,Hosts!$1:$1,0))</f>
        <v>No</v>
      </c>
      <c r="H5305">
        <v>7</v>
      </c>
      <c r="I5305" t="str">
        <f>VLOOKUP($H5305,Neighborhoods!$A:$C,2,0)</f>
        <v>Brooklyn</v>
      </c>
      <c r="J5305" t="str">
        <f>VLOOKUP($H5305,Neighborhoods!$A:$C,3,0)</f>
        <v>Bedford-Stuyvesant</v>
      </c>
      <c r="K5305" t="s">
        <v>1</v>
      </c>
      <c r="L5305" t="str">
        <f t="shared" si="328"/>
        <v>Yes</v>
      </c>
      <c r="M5305">
        <v>3</v>
      </c>
      <c r="N5305" t="str" cm="1">
        <f t="array" ref="N5305">_xlfn.IFS(M5305&lt;=2,"Small",M5305&lt;=5,"Medium",M5305&gt;5,"Large")</f>
        <v>Medium</v>
      </c>
      <c r="O5305" s="50">
        <v>45</v>
      </c>
      <c r="P5305" s="67">
        <f t="shared" si="329"/>
        <v>0.03</v>
      </c>
      <c r="Q5305" s="52">
        <v>4.41</v>
      </c>
      <c r="R5305" s="52" t="str" cm="1">
        <f t="array" ref="R5305">_xlfn.IFS(ROUND(Q5305,0)=5,"Excellent",ROUND(Q5305,0)=4,"Good",ROUND(Q5305,0)=3,"Ok",ROUND(Q5305,0)&lt;3,"Bad")</f>
        <v>Good</v>
      </c>
      <c r="S5305">
        <v>37</v>
      </c>
      <c r="T5305" t="str">
        <f t="shared" si="330"/>
        <v>No</v>
      </c>
      <c r="U5305" s="65">
        <v>43723</v>
      </c>
      <c r="V5305" s="65">
        <v>43959</v>
      </c>
      <c r="W5305">
        <v>164</v>
      </c>
      <c r="X5305" t="str">
        <f t="shared" si="331"/>
        <v>Active</v>
      </c>
      <c r="Y5305" t="s">
        <v>15616</v>
      </c>
    </row>
    <row r="5306" spans="1:25" x14ac:dyDescent="0.25">
      <c r="A5306">
        <v>5305</v>
      </c>
      <c r="B5306" t="s">
        <v>13611</v>
      </c>
      <c r="C5306">
        <v>3978</v>
      </c>
      <c r="D5306" t="str">
        <f>VLOOKUP($C5306,Hosts!$A:$O,10,0)</f>
        <v>New York</v>
      </c>
      <c r="E5306" s="67">
        <f>INDEX(Hosts!$A:$O,MATCH(Places!$C5306,Hosts!$A:$A,0),MATCH(Places!E$1,Hosts!$1:$1,0))</f>
        <v>1</v>
      </c>
      <c r="F5306" s="67">
        <f>INDEX(Hosts!$A:$O,MATCH(Places!$C5306,Hosts!$A:$A,0),MATCH(Places!F$1,Hosts!$1:$1,0))</f>
        <v>0.97</v>
      </c>
      <c r="G5306" s="67" t="str">
        <f>INDEX(Hosts!$A:$O,MATCH(Places!$C5306,Hosts!$A:$A,0),MATCH(Places!G$1,Hosts!$1:$1,0))</f>
        <v>No</v>
      </c>
      <c r="H5306">
        <v>22</v>
      </c>
      <c r="I5306" t="str">
        <f>VLOOKUP($H5306,Neighborhoods!$A:$C,2,0)</f>
        <v>Queens</v>
      </c>
      <c r="J5306" t="str">
        <f>VLOOKUP($H5306,Neighborhoods!$A:$C,3,0)</f>
        <v>Flushing</v>
      </c>
      <c r="K5306" t="s">
        <v>1</v>
      </c>
      <c r="L5306" t="str">
        <f t="shared" si="328"/>
        <v>Yes</v>
      </c>
      <c r="M5306">
        <v>2</v>
      </c>
      <c r="N5306" t="str" cm="1">
        <f t="array" ref="N5306">_xlfn.IFS(M5306&lt;=2,"Small",M5306&lt;=5,"Medium",M5306&gt;5,"Large")</f>
        <v>Small</v>
      </c>
      <c r="O5306" s="50">
        <v>55</v>
      </c>
      <c r="P5306" s="67">
        <f t="shared" si="329"/>
        <v>0.03</v>
      </c>
      <c r="Q5306" s="52">
        <v>4.43</v>
      </c>
      <c r="R5306" s="52" t="str" cm="1">
        <f t="array" ref="R5306">_xlfn.IFS(ROUND(Q5306,0)=5,"Excellent",ROUND(Q5306,0)=4,"Good",ROUND(Q5306,0)=3,"Ok",ROUND(Q5306,0)&lt;3,"Bad")</f>
        <v>Good</v>
      </c>
      <c r="S5306">
        <v>7</v>
      </c>
      <c r="T5306" t="str">
        <f t="shared" si="330"/>
        <v>No</v>
      </c>
      <c r="U5306" s="65">
        <v>43730</v>
      </c>
      <c r="V5306" s="65">
        <v>43800</v>
      </c>
      <c r="W5306">
        <v>136</v>
      </c>
      <c r="X5306" t="str">
        <f t="shared" si="331"/>
        <v>Active</v>
      </c>
      <c r="Y5306" t="s">
        <v>15615</v>
      </c>
    </row>
    <row r="5307" spans="1:25" x14ac:dyDescent="0.25">
      <c r="A5307">
        <v>5306</v>
      </c>
      <c r="B5307" t="s">
        <v>15387</v>
      </c>
      <c r="C5307">
        <v>2104</v>
      </c>
      <c r="D5307" t="str">
        <f>VLOOKUP($C5307,Hosts!$A:$O,10,0)</f>
        <v>New York</v>
      </c>
      <c r="E5307" s="67">
        <f>INDEX(Hosts!$A:$O,MATCH(Places!$C5307,Hosts!$A:$A,0),MATCH(Places!E$1,Hosts!$1:$1,0))</f>
        <v>1</v>
      </c>
      <c r="F5307" s="67">
        <f>INDEX(Hosts!$A:$O,MATCH(Places!$C5307,Hosts!$A:$A,0),MATCH(Places!F$1,Hosts!$1:$1,0))</f>
        <v>0.88</v>
      </c>
      <c r="G5307" s="67" t="str">
        <f>INDEX(Hosts!$A:$O,MATCH(Places!$C5307,Hosts!$A:$A,0),MATCH(Places!G$1,Hosts!$1:$1,0))</f>
        <v>Yes</v>
      </c>
      <c r="H5307">
        <v>7</v>
      </c>
      <c r="I5307" t="str">
        <f>VLOOKUP($H5307,Neighborhoods!$A:$C,2,0)</f>
        <v>Brooklyn</v>
      </c>
      <c r="J5307" t="str">
        <f>VLOOKUP($H5307,Neighborhoods!$A:$C,3,0)</f>
        <v>Bedford-Stuyvesant</v>
      </c>
      <c r="K5307" t="s">
        <v>11822</v>
      </c>
      <c r="L5307" t="str">
        <f t="shared" si="328"/>
        <v>No</v>
      </c>
      <c r="M5307">
        <v>5</v>
      </c>
      <c r="N5307" t="str" cm="1">
        <f t="array" ref="N5307">_xlfn.IFS(M5307&lt;=2,"Small",M5307&lt;=5,"Medium",M5307&gt;5,"Large")</f>
        <v>Medium</v>
      </c>
      <c r="O5307" s="50">
        <v>150</v>
      </c>
      <c r="P5307" s="67">
        <f t="shared" si="329"/>
        <v>0.03</v>
      </c>
      <c r="Q5307" s="52">
        <v>5</v>
      </c>
      <c r="R5307" s="52" t="str" cm="1">
        <f t="array" ref="R5307">_xlfn.IFS(ROUND(Q5307,0)=5,"Excellent",ROUND(Q5307,0)=4,"Good",ROUND(Q5307,0)=3,"Ok",ROUND(Q5307,0)&lt;3,"Bad")</f>
        <v>Excellent</v>
      </c>
      <c r="S5307">
        <v>12</v>
      </c>
      <c r="T5307" t="str">
        <f t="shared" si="330"/>
        <v>No</v>
      </c>
      <c r="U5307" s="65">
        <v>43733</v>
      </c>
      <c r="V5307" s="65">
        <v>44043</v>
      </c>
      <c r="W5307">
        <v>331</v>
      </c>
      <c r="X5307" t="str">
        <f t="shared" si="331"/>
        <v>Active</v>
      </c>
      <c r="Y5307" t="s">
        <v>15615</v>
      </c>
    </row>
    <row r="5308" spans="1:25" x14ac:dyDescent="0.25">
      <c r="A5308">
        <v>5307</v>
      </c>
      <c r="B5308" t="s">
        <v>14727</v>
      </c>
      <c r="C5308">
        <v>2535</v>
      </c>
      <c r="D5308" t="str">
        <f>VLOOKUP($C5308,Hosts!$A:$O,10,0)</f>
        <v>New York</v>
      </c>
      <c r="E5308" s="67">
        <f>INDEX(Hosts!$A:$O,MATCH(Places!$C5308,Hosts!$A:$A,0),MATCH(Places!E$1,Hosts!$1:$1,0))</f>
        <v>1</v>
      </c>
      <c r="F5308" s="67">
        <f>INDEX(Hosts!$A:$O,MATCH(Places!$C5308,Hosts!$A:$A,0),MATCH(Places!F$1,Hosts!$1:$1,0))</f>
        <v>0.96</v>
      </c>
      <c r="G5308" s="67" t="str">
        <f>INDEX(Hosts!$A:$O,MATCH(Places!$C5308,Hosts!$A:$A,0),MATCH(Places!G$1,Hosts!$1:$1,0))</f>
        <v>Yes</v>
      </c>
      <c r="H5308">
        <v>10</v>
      </c>
      <c r="I5308" t="str">
        <f>VLOOKUP($H5308,Neighborhoods!$A:$C,2,0)</f>
        <v>Brooklyn</v>
      </c>
      <c r="J5308" t="str">
        <f>VLOOKUP($H5308,Neighborhoods!$A:$C,3,0)</f>
        <v>East Flatbush</v>
      </c>
      <c r="K5308" t="s">
        <v>11822</v>
      </c>
      <c r="L5308" t="str">
        <f t="shared" si="328"/>
        <v>No</v>
      </c>
      <c r="M5308">
        <v>4</v>
      </c>
      <c r="N5308" t="str" cm="1">
        <f t="array" ref="N5308">_xlfn.IFS(M5308&lt;=2,"Small",M5308&lt;=5,"Medium",M5308&gt;5,"Large")</f>
        <v>Medium</v>
      </c>
      <c r="O5308" s="50">
        <v>125</v>
      </c>
      <c r="P5308" s="67">
        <f t="shared" si="329"/>
        <v>0.03</v>
      </c>
      <c r="Q5308" s="52">
        <v>4.92</v>
      </c>
      <c r="R5308" s="52" t="str" cm="1">
        <f t="array" ref="R5308">_xlfn.IFS(ROUND(Q5308,0)=5,"Excellent",ROUND(Q5308,0)=4,"Good",ROUND(Q5308,0)=3,"Ok",ROUND(Q5308,0)&lt;3,"Bad")</f>
        <v>Excellent</v>
      </c>
      <c r="S5308">
        <v>37</v>
      </c>
      <c r="T5308" t="str">
        <f t="shared" si="330"/>
        <v>No</v>
      </c>
      <c r="U5308" s="65">
        <v>43735</v>
      </c>
      <c r="V5308" s="65">
        <v>44059</v>
      </c>
      <c r="W5308">
        <v>169</v>
      </c>
      <c r="X5308" t="str">
        <f t="shared" si="331"/>
        <v>Active</v>
      </c>
      <c r="Y5308" t="s">
        <v>15615</v>
      </c>
    </row>
    <row r="5309" spans="1:25" x14ac:dyDescent="0.25">
      <c r="A5309">
        <v>5308</v>
      </c>
      <c r="B5309" t="s">
        <v>14202</v>
      </c>
      <c r="C5309">
        <v>3141</v>
      </c>
      <c r="D5309" t="str">
        <f>VLOOKUP($C5309,Hosts!$A:$O,10,0)</f>
        <v>New York</v>
      </c>
      <c r="E5309" s="67">
        <f>INDEX(Hosts!$A:$O,MATCH(Places!$C5309,Hosts!$A:$A,0),MATCH(Places!E$1,Hosts!$1:$1,0))</f>
        <v>0.97</v>
      </c>
      <c r="F5309" s="67">
        <f>INDEX(Hosts!$A:$O,MATCH(Places!$C5309,Hosts!$A:$A,0),MATCH(Places!F$1,Hosts!$1:$1,0))</f>
        <v>1</v>
      </c>
      <c r="G5309" s="67" t="str">
        <f>INDEX(Hosts!$A:$O,MATCH(Places!$C5309,Hosts!$A:$A,0),MATCH(Places!G$1,Hosts!$1:$1,0))</f>
        <v>No</v>
      </c>
      <c r="H5309">
        <v>19</v>
      </c>
      <c r="I5309" t="str">
        <f>VLOOKUP($H5309,Neighborhoods!$A:$C,2,0)</f>
        <v>Manhattan</v>
      </c>
      <c r="J5309" t="str">
        <f>VLOOKUP($H5309,Neighborhoods!$A:$C,3,0)</f>
        <v>Upper East Side</v>
      </c>
      <c r="K5309" t="s">
        <v>11822</v>
      </c>
      <c r="L5309" t="str">
        <f t="shared" si="328"/>
        <v>No</v>
      </c>
      <c r="M5309">
        <v>4</v>
      </c>
      <c r="N5309" t="str" cm="1">
        <f t="array" ref="N5309">_xlfn.IFS(M5309&lt;=2,"Small",M5309&lt;=5,"Medium",M5309&gt;5,"Large")</f>
        <v>Medium</v>
      </c>
      <c r="O5309" s="50">
        <v>150</v>
      </c>
      <c r="P5309" s="67">
        <f t="shared" si="329"/>
        <v>0.03</v>
      </c>
      <c r="Q5309" s="52">
        <v>4.67</v>
      </c>
      <c r="R5309" s="52" t="str" cm="1">
        <f t="array" ref="R5309">_xlfn.IFS(ROUND(Q5309,0)=5,"Excellent",ROUND(Q5309,0)=4,"Good",ROUND(Q5309,0)=3,"Ok",ROUND(Q5309,0)&lt;3,"Bad")</f>
        <v>Excellent</v>
      </c>
      <c r="S5309">
        <v>3</v>
      </c>
      <c r="T5309" t="str">
        <f t="shared" si="330"/>
        <v>No</v>
      </c>
      <c r="U5309" s="65">
        <v>43829</v>
      </c>
      <c r="V5309" s="65">
        <v>44028</v>
      </c>
      <c r="W5309">
        <v>339</v>
      </c>
      <c r="X5309" t="str">
        <f t="shared" si="331"/>
        <v>Active</v>
      </c>
      <c r="Y5309" t="s">
        <v>15616</v>
      </c>
    </row>
    <row r="5310" spans="1:25" x14ac:dyDescent="0.25">
      <c r="A5310">
        <v>5309</v>
      </c>
      <c r="B5310" t="s">
        <v>13584</v>
      </c>
      <c r="C5310">
        <v>1669</v>
      </c>
      <c r="D5310" t="str">
        <f>VLOOKUP($C5310,Hosts!$A:$O,10,0)</f>
        <v>New York</v>
      </c>
      <c r="E5310" s="67">
        <f>INDEX(Hosts!$A:$O,MATCH(Places!$C5310,Hosts!$A:$A,0),MATCH(Places!E$1,Hosts!$1:$1,0))</f>
        <v>1</v>
      </c>
      <c r="F5310" s="67">
        <f>INDEX(Hosts!$A:$O,MATCH(Places!$C5310,Hosts!$A:$A,0),MATCH(Places!F$1,Hosts!$1:$1,0))</f>
        <v>1</v>
      </c>
      <c r="G5310" s="67" t="str">
        <f>INDEX(Hosts!$A:$O,MATCH(Places!$C5310,Hosts!$A:$A,0),MATCH(Places!G$1,Hosts!$1:$1,0))</f>
        <v>Yes</v>
      </c>
      <c r="H5310">
        <v>17</v>
      </c>
      <c r="I5310" t="str">
        <f>VLOOKUP($H5310,Neighborhoods!$A:$C,2,0)</f>
        <v>Manhattan</v>
      </c>
      <c r="J5310" t="str">
        <f>VLOOKUP($H5310,Neighborhoods!$A:$C,3,0)</f>
        <v>Hell's Kitchen</v>
      </c>
      <c r="K5310" t="s">
        <v>11822</v>
      </c>
      <c r="L5310" t="str">
        <f t="shared" si="328"/>
        <v>No</v>
      </c>
      <c r="M5310">
        <v>3</v>
      </c>
      <c r="N5310" t="str" cm="1">
        <f t="array" ref="N5310">_xlfn.IFS(M5310&lt;=2,"Small",M5310&lt;=5,"Medium",M5310&gt;5,"Large")</f>
        <v>Medium</v>
      </c>
      <c r="O5310" s="50">
        <v>121</v>
      </c>
      <c r="P5310" s="67">
        <f t="shared" si="329"/>
        <v>0.03</v>
      </c>
      <c r="Q5310" s="52">
        <v>4.91</v>
      </c>
      <c r="R5310" s="52" t="str" cm="1">
        <f t="array" ref="R5310">_xlfn.IFS(ROUND(Q5310,0)=5,"Excellent",ROUND(Q5310,0)=4,"Good",ROUND(Q5310,0)=3,"Ok",ROUND(Q5310,0)&lt;3,"Bad")</f>
        <v>Excellent</v>
      </c>
      <c r="S5310">
        <v>35</v>
      </c>
      <c r="T5310" t="str">
        <f t="shared" si="330"/>
        <v>No</v>
      </c>
      <c r="U5310" s="65">
        <v>43727</v>
      </c>
      <c r="V5310" s="65">
        <v>44030</v>
      </c>
      <c r="W5310">
        <v>292</v>
      </c>
      <c r="X5310" t="str">
        <f t="shared" si="331"/>
        <v>Active</v>
      </c>
      <c r="Y5310" t="s">
        <v>15615</v>
      </c>
    </row>
    <row r="5311" spans="1:25" x14ac:dyDescent="0.25">
      <c r="A5311">
        <v>5310</v>
      </c>
      <c r="B5311" t="s">
        <v>14547</v>
      </c>
      <c r="C5311">
        <v>2850</v>
      </c>
      <c r="D5311" t="str">
        <f>VLOOKUP($C5311,Hosts!$A:$O,10,0)</f>
        <v>New York</v>
      </c>
      <c r="E5311" s="67">
        <f>INDEX(Hosts!$A:$O,MATCH(Places!$C5311,Hosts!$A:$A,0),MATCH(Places!E$1,Hosts!$1:$1,0))</f>
        <v>0.8</v>
      </c>
      <c r="F5311" s="67">
        <f>INDEX(Hosts!$A:$O,MATCH(Places!$C5311,Hosts!$A:$A,0),MATCH(Places!F$1,Hosts!$1:$1,0))</f>
        <v>0.98</v>
      </c>
      <c r="G5311" s="67" t="str">
        <f>INDEX(Hosts!$A:$O,MATCH(Places!$C5311,Hosts!$A:$A,0),MATCH(Places!G$1,Hosts!$1:$1,0))</f>
        <v>Yes</v>
      </c>
      <c r="H5311">
        <v>22</v>
      </c>
      <c r="I5311" t="str">
        <f>VLOOKUP($H5311,Neighborhoods!$A:$C,2,0)</f>
        <v>Queens</v>
      </c>
      <c r="J5311" t="str">
        <f>VLOOKUP($H5311,Neighborhoods!$A:$C,3,0)</f>
        <v>Flushing</v>
      </c>
      <c r="K5311" t="s">
        <v>1</v>
      </c>
      <c r="L5311" t="str">
        <f t="shared" si="328"/>
        <v>Yes</v>
      </c>
      <c r="M5311">
        <v>2</v>
      </c>
      <c r="N5311" t="str" cm="1">
        <f t="array" ref="N5311">_xlfn.IFS(M5311&lt;=2,"Small",M5311&lt;=5,"Medium",M5311&gt;5,"Large")</f>
        <v>Small</v>
      </c>
      <c r="O5311" s="50">
        <v>50</v>
      </c>
      <c r="P5311" s="67">
        <f t="shared" si="329"/>
        <v>0.03</v>
      </c>
      <c r="Q5311" s="52">
        <v>5</v>
      </c>
      <c r="R5311" s="52" t="str" cm="1">
        <f t="array" ref="R5311">_xlfn.IFS(ROUND(Q5311,0)=5,"Excellent",ROUND(Q5311,0)=4,"Good",ROUND(Q5311,0)=3,"Ok",ROUND(Q5311,0)&lt;3,"Bad")</f>
        <v>Excellent</v>
      </c>
      <c r="S5311">
        <v>7</v>
      </c>
      <c r="T5311" t="str">
        <f t="shared" si="330"/>
        <v>No</v>
      </c>
      <c r="U5311" s="65">
        <v>43730</v>
      </c>
      <c r="V5311" s="65">
        <v>43918</v>
      </c>
      <c r="W5311">
        <v>45</v>
      </c>
      <c r="X5311" t="str">
        <f t="shared" si="331"/>
        <v>Active</v>
      </c>
      <c r="Y5311" t="s">
        <v>15616</v>
      </c>
    </row>
    <row r="5312" spans="1:25" x14ac:dyDescent="0.25">
      <c r="A5312">
        <v>5311</v>
      </c>
      <c r="B5312" t="s">
        <v>13571</v>
      </c>
      <c r="C5312">
        <v>3421</v>
      </c>
      <c r="D5312" t="str">
        <f>VLOOKUP($C5312,Hosts!$A:$O,10,0)</f>
        <v>New York</v>
      </c>
      <c r="E5312" s="67">
        <f>INDEX(Hosts!$A:$O,MATCH(Places!$C5312,Hosts!$A:$A,0),MATCH(Places!E$1,Hosts!$1:$1,0))</f>
        <v>1</v>
      </c>
      <c r="F5312" s="67">
        <f>INDEX(Hosts!$A:$O,MATCH(Places!$C5312,Hosts!$A:$A,0),MATCH(Places!F$1,Hosts!$1:$1,0))</f>
        <v>0.98</v>
      </c>
      <c r="G5312" s="67" t="str">
        <f>INDEX(Hosts!$A:$O,MATCH(Places!$C5312,Hosts!$A:$A,0),MATCH(Places!G$1,Hosts!$1:$1,0))</f>
        <v>Yes</v>
      </c>
      <c r="H5312">
        <v>21</v>
      </c>
      <c r="I5312" t="str">
        <f>VLOOKUP($H5312,Neighborhoods!$A:$C,2,0)</f>
        <v>Queens</v>
      </c>
      <c r="J5312" t="str">
        <f>VLOOKUP($H5312,Neighborhoods!$A:$C,3,0)</f>
        <v>Astoria</v>
      </c>
      <c r="K5312" t="s">
        <v>1</v>
      </c>
      <c r="L5312" t="str">
        <f t="shared" si="328"/>
        <v>Yes</v>
      </c>
      <c r="M5312">
        <v>2</v>
      </c>
      <c r="N5312" t="str" cm="1">
        <f t="array" ref="N5312">_xlfn.IFS(M5312&lt;=2,"Small",M5312&lt;=5,"Medium",M5312&gt;5,"Large")</f>
        <v>Small</v>
      </c>
      <c r="O5312" s="50">
        <v>60</v>
      </c>
      <c r="P5312" s="67">
        <f t="shared" si="329"/>
        <v>0.03</v>
      </c>
      <c r="Q5312" s="52">
        <v>5</v>
      </c>
      <c r="R5312" s="52" t="str" cm="1">
        <f t="array" ref="R5312">_xlfn.IFS(ROUND(Q5312,0)=5,"Excellent",ROUND(Q5312,0)=4,"Good",ROUND(Q5312,0)=3,"Ok",ROUND(Q5312,0)&lt;3,"Bad")</f>
        <v>Excellent</v>
      </c>
      <c r="S5312">
        <v>24</v>
      </c>
      <c r="T5312" t="str">
        <f t="shared" si="330"/>
        <v>No</v>
      </c>
      <c r="U5312" s="65">
        <v>43728</v>
      </c>
      <c r="V5312" s="65">
        <v>43914</v>
      </c>
      <c r="W5312">
        <v>0</v>
      </c>
      <c r="X5312" t="str">
        <f t="shared" si="331"/>
        <v>Inactive</v>
      </c>
      <c r="Y5312" t="s">
        <v>15615</v>
      </c>
    </row>
    <row r="5313" spans="1:25" x14ac:dyDescent="0.25">
      <c r="A5313">
        <v>5312</v>
      </c>
      <c r="B5313" t="s">
        <v>13201</v>
      </c>
      <c r="C5313">
        <v>638</v>
      </c>
      <c r="D5313" t="str">
        <f>VLOOKUP($C5313,Hosts!$A:$O,10,0)</f>
        <v>New York</v>
      </c>
      <c r="E5313" s="67">
        <f>INDEX(Hosts!$A:$O,MATCH(Places!$C5313,Hosts!$A:$A,0),MATCH(Places!E$1,Hosts!$1:$1,0))</f>
        <v>1</v>
      </c>
      <c r="F5313" s="67">
        <f>INDEX(Hosts!$A:$O,MATCH(Places!$C5313,Hosts!$A:$A,0),MATCH(Places!F$1,Hosts!$1:$1,0))</f>
        <v>0.81</v>
      </c>
      <c r="G5313" s="67" t="str">
        <f>INDEX(Hosts!$A:$O,MATCH(Places!$C5313,Hosts!$A:$A,0),MATCH(Places!G$1,Hosts!$1:$1,0))</f>
        <v>No</v>
      </c>
      <c r="H5313">
        <v>7</v>
      </c>
      <c r="I5313" t="str">
        <f>VLOOKUP($H5313,Neighborhoods!$A:$C,2,0)</f>
        <v>Brooklyn</v>
      </c>
      <c r="J5313" t="str">
        <f>VLOOKUP($H5313,Neighborhoods!$A:$C,3,0)</f>
        <v>Bedford-Stuyvesant</v>
      </c>
      <c r="K5313" t="s">
        <v>11822</v>
      </c>
      <c r="L5313" t="str">
        <f t="shared" si="328"/>
        <v>No</v>
      </c>
      <c r="M5313">
        <v>2</v>
      </c>
      <c r="N5313" t="str" cm="1">
        <f t="array" ref="N5313">_xlfn.IFS(M5313&lt;=2,"Small",M5313&lt;=5,"Medium",M5313&gt;5,"Large")</f>
        <v>Small</v>
      </c>
      <c r="O5313" s="50">
        <v>115</v>
      </c>
      <c r="P5313" s="67">
        <f t="shared" si="329"/>
        <v>0.03</v>
      </c>
      <c r="Q5313" s="52">
        <v>5</v>
      </c>
      <c r="R5313" s="52" t="str" cm="1">
        <f t="array" ref="R5313">_xlfn.IFS(ROUND(Q5313,0)=5,"Excellent",ROUND(Q5313,0)=4,"Good",ROUND(Q5313,0)=3,"Ok",ROUND(Q5313,0)&lt;3,"Bad")</f>
        <v>Excellent</v>
      </c>
      <c r="S5313">
        <v>6</v>
      </c>
      <c r="T5313" t="str">
        <f t="shared" si="330"/>
        <v>No</v>
      </c>
      <c r="U5313" s="65">
        <v>43745</v>
      </c>
      <c r="V5313" s="65">
        <v>44028</v>
      </c>
      <c r="W5313">
        <v>112</v>
      </c>
      <c r="X5313" t="str">
        <f t="shared" si="331"/>
        <v>Active</v>
      </c>
      <c r="Y5313" t="s">
        <v>15616</v>
      </c>
    </row>
    <row r="5314" spans="1:25" x14ac:dyDescent="0.25">
      <c r="A5314">
        <v>5313</v>
      </c>
      <c r="B5314" t="s">
        <v>14163</v>
      </c>
      <c r="C5314">
        <v>2871</v>
      </c>
      <c r="D5314" t="str">
        <f>VLOOKUP($C5314,Hosts!$A:$O,10,0)</f>
        <v>New York</v>
      </c>
      <c r="E5314" s="67">
        <f>INDEX(Hosts!$A:$O,MATCH(Places!$C5314,Hosts!$A:$A,0),MATCH(Places!E$1,Hosts!$1:$1,0))</f>
        <v>1</v>
      </c>
      <c r="F5314" s="67">
        <f>INDEX(Hosts!$A:$O,MATCH(Places!$C5314,Hosts!$A:$A,0),MATCH(Places!F$1,Hosts!$1:$1,0))</f>
        <v>0.96</v>
      </c>
      <c r="G5314" s="67" t="str">
        <f>INDEX(Hosts!$A:$O,MATCH(Places!$C5314,Hosts!$A:$A,0),MATCH(Places!G$1,Hosts!$1:$1,0))</f>
        <v>Yes</v>
      </c>
      <c r="H5314">
        <v>7</v>
      </c>
      <c r="I5314" t="str">
        <f>VLOOKUP($H5314,Neighborhoods!$A:$C,2,0)</f>
        <v>Brooklyn</v>
      </c>
      <c r="J5314" t="str">
        <f>VLOOKUP($H5314,Neighborhoods!$A:$C,3,0)</f>
        <v>Bedford-Stuyvesant</v>
      </c>
      <c r="K5314" t="s">
        <v>1</v>
      </c>
      <c r="L5314" t="str">
        <f t="shared" si="328"/>
        <v>Yes</v>
      </c>
      <c r="M5314">
        <v>2</v>
      </c>
      <c r="N5314" t="str" cm="1">
        <f t="array" ref="N5314">_xlfn.IFS(M5314&lt;=2,"Small",M5314&lt;=5,"Medium",M5314&gt;5,"Large")</f>
        <v>Small</v>
      </c>
      <c r="O5314" s="50">
        <v>69</v>
      </c>
      <c r="P5314" s="67">
        <f t="shared" si="329"/>
        <v>0.03</v>
      </c>
      <c r="Q5314" s="52">
        <v>4.97</v>
      </c>
      <c r="R5314" s="52" t="str" cm="1">
        <f t="array" ref="R5314">_xlfn.IFS(ROUND(Q5314,0)=5,"Excellent",ROUND(Q5314,0)=4,"Good",ROUND(Q5314,0)=3,"Ok",ROUND(Q5314,0)&lt;3,"Bad")</f>
        <v>Excellent</v>
      </c>
      <c r="S5314">
        <v>39</v>
      </c>
      <c r="T5314" t="str">
        <f t="shared" si="330"/>
        <v>No</v>
      </c>
      <c r="U5314" s="65">
        <v>43726</v>
      </c>
      <c r="V5314" s="65">
        <v>44049</v>
      </c>
      <c r="W5314">
        <v>15</v>
      </c>
      <c r="X5314" t="str">
        <f t="shared" si="331"/>
        <v>Active</v>
      </c>
      <c r="Y5314" t="s">
        <v>15616</v>
      </c>
    </row>
    <row r="5315" spans="1:25" x14ac:dyDescent="0.25">
      <c r="A5315">
        <v>5314</v>
      </c>
      <c r="B5315" t="s">
        <v>15511</v>
      </c>
      <c r="C5315">
        <v>1601</v>
      </c>
      <c r="D5315" t="str">
        <f>VLOOKUP($C5315,Hosts!$A:$O,10,0)</f>
        <v>New York</v>
      </c>
      <c r="E5315" s="67">
        <f>INDEX(Hosts!$A:$O,MATCH(Places!$C5315,Hosts!$A:$A,0),MATCH(Places!E$1,Hosts!$1:$1,0))</f>
        <v>1</v>
      </c>
      <c r="F5315" s="67">
        <f>INDEX(Hosts!$A:$O,MATCH(Places!$C5315,Hosts!$A:$A,0),MATCH(Places!F$1,Hosts!$1:$1,0))</f>
        <v>0.52</v>
      </c>
      <c r="G5315" s="67" t="str">
        <f>INDEX(Hosts!$A:$O,MATCH(Places!$C5315,Hosts!$A:$A,0),MATCH(Places!G$1,Hosts!$1:$1,0))</f>
        <v>Yes</v>
      </c>
      <c r="H5315">
        <v>7</v>
      </c>
      <c r="I5315" t="str">
        <f>VLOOKUP($H5315,Neighborhoods!$A:$C,2,0)</f>
        <v>Brooklyn</v>
      </c>
      <c r="J5315" t="str">
        <f>VLOOKUP($H5315,Neighborhoods!$A:$C,3,0)</f>
        <v>Bedford-Stuyvesant</v>
      </c>
      <c r="K5315" t="s">
        <v>11822</v>
      </c>
      <c r="L5315" t="str">
        <f t="shared" ref="L5315:L5378" si="332">IF(OR(K5315="Private room",K5315="Shared room"),"Yes","No")</f>
        <v>No</v>
      </c>
      <c r="M5315">
        <v>4</v>
      </c>
      <c r="N5315" t="str" cm="1">
        <f t="array" ref="N5315">_xlfn.IFS(M5315&lt;=2,"Small",M5315&lt;=5,"Medium",M5315&gt;5,"Large")</f>
        <v>Medium</v>
      </c>
      <c r="O5315" s="50">
        <v>160</v>
      </c>
      <c r="P5315" s="67">
        <f t="shared" ref="P5315:P5378" si="333">VLOOKUP(O5315,$AB$1:$AC$5,2)</f>
        <v>0.03</v>
      </c>
      <c r="Q5315" s="52">
        <v>5</v>
      </c>
      <c r="R5315" s="52" t="str" cm="1">
        <f t="array" ref="R5315">_xlfn.IFS(ROUND(Q5315,0)=5,"Excellent",ROUND(Q5315,0)=4,"Good",ROUND(Q5315,0)=3,"Ok",ROUND(Q5315,0)&lt;3,"Bad")</f>
        <v>Excellent</v>
      </c>
      <c r="S5315">
        <v>9</v>
      </c>
      <c r="T5315" t="str">
        <f t="shared" ref="T5315:T5378" si="334">IF(AND(Q5315&gt;=4.8,S5315&gt;100),"Yes","No")</f>
        <v>No</v>
      </c>
      <c r="U5315" s="65">
        <v>43738</v>
      </c>
      <c r="V5315" s="65">
        <v>43931</v>
      </c>
      <c r="W5315">
        <v>12</v>
      </c>
      <c r="X5315" t="str">
        <f t="shared" ref="X5315:X5378" si="335">IF(W5315&lt;&gt;0,"Active","Inactive")</f>
        <v>Active</v>
      </c>
      <c r="Y5315" t="s">
        <v>15615</v>
      </c>
    </row>
    <row r="5316" spans="1:25" x14ac:dyDescent="0.25">
      <c r="A5316">
        <v>5315</v>
      </c>
      <c r="B5316" t="s">
        <v>13312</v>
      </c>
      <c r="C5316">
        <v>1020</v>
      </c>
      <c r="D5316" t="str">
        <f>VLOOKUP($C5316,Hosts!$A:$O,10,0)</f>
        <v>New York</v>
      </c>
      <c r="E5316" s="67">
        <f>INDEX(Hosts!$A:$O,MATCH(Places!$C5316,Hosts!$A:$A,0),MATCH(Places!E$1,Hosts!$1:$1,0))</f>
        <v>1</v>
      </c>
      <c r="F5316" s="67">
        <f>INDEX(Hosts!$A:$O,MATCH(Places!$C5316,Hosts!$A:$A,0),MATCH(Places!F$1,Hosts!$1:$1,0))</f>
        <v>0.99</v>
      </c>
      <c r="G5316" s="67" t="str">
        <f>INDEX(Hosts!$A:$O,MATCH(Places!$C5316,Hosts!$A:$A,0),MATCH(Places!G$1,Hosts!$1:$1,0))</f>
        <v>Yes</v>
      </c>
      <c r="H5316">
        <v>8</v>
      </c>
      <c r="I5316" t="str">
        <f>VLOOKUP($H5316,Neighborhoods!$A:$C,2,0)</f>
        <v>Brooklyn</v>
      </c>
      <c r="J5316" t="str">
        <f>VLOOKUP($H5316,Neighborhoods!$A:$C,3,0)</f>
        <v>Bushwick</v>
      </c>
      <c r="K5316" t="s">
        <v>16</v>
      </c>
      <c r="L5316" t="str">
        <f t="shared" si="332"/>
        <v>Yes</v>
      </c>
      <c r="M5316">
        <v>2</v>
      </c>
      <c r="N5316" t="str" cm="1">
        <f t="array" ref="N5316">_xlfn.IFS(M5316&lt;=2,"Small",M5316&lt;=5,"Medium",M5316&gt;5,"Large")</f>
        <v>Small</v>
      </c>
      <c r="O5316" s="50">
        <v>19</v>
      </c>
      <c r="P5316" s="67">
        <f t="shared" si="333"/>
        <v>0.03</v>
      </c>
      <c r="Q5316" s="52">
        <v>5</v>
      </c>
      <c r="R5316" s="52" t="str" cm="1">
        <f t="array" ref="R5316">_xlfn.IFS(ROUND(Q5316,0)=5,"Excellent",ROUND(Q5316,0)=4,"Good",ROUND(Q5316,0)=3,"Ok",ROUND(Q5316,0)&lt;3,"Bad")</f>
        <v>Excellent</v>
      </c>
      <c r="S5316">
        <v>17</v>
      </c>
      <c r="T5316" t="str">
        <f t="shared" si="334"/>
        <v>No</v>
      </c>
      <c r="U5316" s="65">
        <v>43752</v>
      </c>
      <c r="V5316" s="65">
        <v>44048</v>
      </c>
      <c r="W5316">
        <v>134</v>
      </c>
      <c r="X5316" t="str">
        <f t="shared" si="335"/>
        <v>Active</v>
      </c>
      <c r="Y5316" t="s">
        <v>15615</v>
      </c>
    </row>
    <row r="5317" spans="1:25" x14ac:dyDescent="0.25">
      <c r="A5317">
        <v>5316</v>
      </c>
      <c r="B5317" t="s">
        <v>14497</v>
      </c>
      <c r="C5317">
        <v>3082</v>
      </c>
      <c r="D5317" t="str">
        <f>VLOOKUP($C5317,Hosts!$A:$O,10,0)</f>
        <v>New York</v>
      </c>
      <c r="E5317" s="67">
        <f>INDEX(Hosts!$A:$O,MATCH(Places!$C5317,Hosts!$A:$A,0),MATCH(Places!E$1,Hosts!$1:$1,0))</f>
        <v>0.4</v>
      </c>
      <c r="F5317" s="67">
        <f>INDEX(Hosts!$A:$O,MATCH(Places!$C5317,Hosts!$A:$A,0),MATCH(Places!F$1,Hosts!$1:$1,0))</f>
        <v>0.76</v>
      </c>
      <c r="G5317" s="67" t="str">
        <f>INDEX(Hosts!$A:$O,MATCH(Places!$C5317,Hosts!$A:$A,0),MATCH(Places!G$1,Hosts!$1:$1,0))</f>
        <v>No</v>
      </c>
      <c r="H5317">
        <v>8</v>
      </c>
      <c r="I5317" t="str">
        <f>VLOOKUP($H5317,Neighborhoods!$A:$C,2,0)</f>
        <v>Brooklyn</v>
      </c>
      <c r="J5317" t="str">
        <f>VLOOKUP($H5317,Neighborhoods!$A:$C,3,0)</f>
        <v>Bushwick</v>
      </c>
      <c r="K5317" t="s">
        <v>1</v>
      </c>
      <c r="L5317" t="str">
        <f t="shared" si="332"/>
        <v>Yes</v>
      </c>
      <c r="M5317">
        <v>2</v>
      </c>
      <c r="N5317" t="str" cm="1">
        <f t="array" ref="N5317">_xlfn.IFS(M5317&lt;=2,"Small",M5317&lt;=5,"Medium",M5317&gt;5,"Large")</f>
        <v>Small</v>
      </c>
      <c r="O5317" s="50">
        <v>37</v>
      </c>
      <c r="P5317" s="67">
        <f t="shared" si="333"/>
        <v>0.03</v>
      </c>
      <c r="Q5317" s="52">
        <v>4.92</v>
      </c>
      <c r="R5317" s="52" t="str" cm="1">
        <f t="array" ref="R5317">_xlfn.IFS(ROUND(Q5317,0)=5,"Excellent",ROUND(Q5317,0)=4,"Good",ROUND(Q5317,0)=3,"Ok",ROUND(Q5317,0)&lt;3,"Bad")</f>
        <v>Excellent</v>
      </c>
      <c r="S5317">
        <v>13</v>
      </c>
      <c r="T5317" t="str">
        <f t="shared" si="334"/>
        <v>No</v>
      </c>
      <c r="U5317" s="65">
        <v>43732</v>
      </c>
      <c r="V5317" s="65">
        <v>44046</v>
      </c>
      <c r="W5317">
        <v>60</v>
      </c>
      <c r="X5317" t="str">
        <f t="shared" si="335"/>
        <v>Active</v>
      </c>
      <c r="Y5317" t="s">
        <v>15615</v>
      </c>
    </row>
    <row r="5318" spans="1:25" x14ac:dyDescent="0.25">
      <c r="A5318">
        <v>5317</v>
      </c>
      <c r="B5318" t="s">
        <v>15595</v>
      </c>
      <c r="C5318">
        <v>1020</v>
      </c>
      <c r="D5318" t="str">
        <f>VLOOKUP($C5318,Hosts!$A:$O,10,0)</f>
        <v>New York</v>
      </c>
      <c r="E5318" s="67">
        <f>INDEX(Hosts!$A:$O,MATCH(Places!$C5318,Hosts!$A:$A,0),MATCH(Places!E$1,Hosts!$1:$1,0))</f>
        <v>1</v>
      </c>
      <c r="F5318" s="67">
        <f>INDEX(Hosts!$A:$O,MATCH(Places!$C5318,Hosts!$A:$A,0),MATCH(Places!F$1,Hosts!$1:$1,0))</f>
        <v>0.99</v>
      </c>
      <c r="G5318" s="67" t="str">
        <f>INDEX(Hosts!$A:$O,MATCH(Places!$C5318,Hosts!$A:$A,0),MATCH(Places!G$1,Hosts!$1:$1,0))</f>
        <v>Yes</v>
      </c>
      <c r="H5318">
        <v>8</v>
      </c>
      <c r="I5318" t="str">
        <f>VLOOKUP($H5318,Neighborhoods!$A:$C,2,0)</f>
        <v>Brooklyn</v>
      </c>
      <c r="J5318" t="str">
        <f>VLOOKUP($H5318,Neighborhoods!$A:$C,3,0)</f>
        <v>Bushwick</v>
      </c>
      <c r="K5318" t="s">
        <v>1</v>
      </c>
      <c r="L5318" t="str">
        <f t="shared" si="332"/>
        <v>Yes</v>
      </c>
      <c r="M5318">
        <v>2</v>
      </c>
      <c r="N5318" t="str" cm="1">
        <f t="array" ref="N5318">_xlfn.IFS(M5318&lt;=2,"Small",M5318&lt;=5,"Medium",M5318&gt;5,"Large")</f>
        <v>Small</v>
      </c>
      <c r="O5318" s="50">
        <v>31</v>
      </c>
      <c r="P5318" s="67">
        <f t="shared" si="333"/>
        <v>0.03</v>
      </c>
      <c r="Q5318" s="52">
        <v>5</v>
      </c>
      <c r="R5318" s="52" t="str" cm="1">
        <f t="array" ref="R5318">_xlfn.IFS(ROUND(Q5318,0)=5,"Excellent",ROUND(Q5318,0)=4,"Good",ROUND(Q5318,0)=3,"Ok",ROUND(Q5318,0)&lt;3,"Bad")</f>
        <v>Excellent</v>
      </c>
      <c r="S5318">
        <v>12</v>
      </c>
      <c r="T5318" t="str">
        <f t="shared" si="334"/>
        <v>No</v>
      </c>
      <c r="U5318" s="65">
        <v>43742</v>
      </c>
      <c r="V5318" s="65">
        <v>44043</v>
      </c>
      <c r="W5318">
        <v>134</v>
      </c>
      <c r="X5318" t="str">
        <f t="shared" si="335"/>
        <v>Active</v>
      </c>
      <c r="Y5318" t="s">
        <v>15616</v>
      </c>
    </row>
    <row r="5319" spans="1:25" x14ac:dyDescent="0.25">
      <c r="A5319">
        <v>5318</v>
      </c>
      <c r="B5319" t="s">
        <v>13862</v>
      </c>
      <c r="C5319">
        <v>2647</v>
      </c>
      <c r="D5319" t="str">
        <f>VLOOKUP($C5319,Hosts!$A:$O,10,0)</f>
        <v>New York</v>
      </c>
      <c r="E5319" s="67">
        <f>INDEX(Hosts!$A:$O,MATCH(Places!$C5319,Hosts!$A:$A,0),MATCH(Places!E$1,Hosts!$1:$1,0))</f>
        <v>0.92</v>
      </c>
      <c r="F5319" s="67">
        <f>INDEX(Hosts!$A:$O,MATCH(Places!$C5319,Hosts!$A:$A,0),MATCH(Places!F$1,Hosts!$1:$1,0))</f>
        <v>0.91</v>
      </c>
      <c r="G5319" s="67" t="str">
        <f>INDEX(Hosts!$A:$O,MATCH(Places!$C5319,Hosts!$A:$A,0),MATCH(Places!G$1,Hosts!$1:$1,0))</f>
        <v>No</v>
      </c>
      <c r="H5319">
        <v>7</v>
      </c>
      <c r="I5319" t="str">
        <f>VLOOKUP($H5319,Neighborhoods!$A:$C,2,0)</f>
        <v>Brooklyn</v>
      </c>
      <c r="J5319" t="str">
        <f>VLOOKUP($H5319,Neighborhoods!$A:$C,3,0)</f>
        <v>Bedford-Stuyvesant</v>
      </c>
      <c r="K5319" t="s">
        <v>1</v>
      </c>
      <c r="L5319" t="str">
        <f t="shared" si="332"/>
        <v>Yes</v>
      </c>
      <c r="M5319">
        <v>2</v>
      </c>
      <c r="N5319" t="str" cm="1">
        <f t="array" ref="N5319">_xlfn.IFS(M5319&lt;=2,"Small",M5319&lt;=5,"Medium",M5319&gt;5,"Large")</f>
        <v>Small</v>
      </c>
      <c r="O5319" s="50">
        <v>55</v>
      </c>
      <c r="P5319" s="67">
        <f t="shared" si="333"/>
        <v>0.03</v>
      </c>
      <c r="Q5319" s="52">
        <v>4.7</v>
      </c>
      <c r="R5319" s="52" t="str" cm="1">
        <f t="array" ref="R5319">_xlfn.IFS(ROUND(Q5319,0)=5,"Excellent",ROUND(Q5319,0)=4,"Good",ROUND(Q5319,0)=3,"Ok",ROUND(Q5319,0)&lt;3,"Bad")</f>
        <v>Excellent</v>
      </c>
      <c r="S5319">
        <v>20</v>
      </c>
      <c r="T5319" t="str">
        <f t="shared" si="334"/>
        <v>No</v>
      </c>
      <c r="U5319" s="65">
        <v>43770</v>
      </c>
      <c r="V5319" s="65">
        <v>43924</v>
      </c>
      <c r="W5319">
        <v>349</v>
      </c>
      <c r="X5319" t="str">
        <f t="shared" si="335"/>
        <v>Active</v>
      </c>
      <c r="Y5319" t="s">
        <v>15615</v>
      </c>
    </row>
    <row r="5320" spans="1:25" x14ac:dyDescent="0.25">
      <c r="A5320">
        <v>5319</v>
      </c>
      <c r="B5320" t="s">
        <v>15048</v>
      </c>
      <c r="C5320">
        <v>3858</v>
      </c>
      <c r="D5320" t="str">
        <f>VLOOKUP($C5320,Hosts!$A:$O,10,0)</f>
        <v>New York</v>
      </c>
      <c r="E5320" s="67">
        <f>INDEX(Hosts!$A:$O,MATCH(Places!$C5320,Hosts!$A:$A,0),MATCH(Places!E$1,Hosts!$1:$1,0))</f>
        <v>1</v>
      </c>
      <c r="F5320" s="67">
        <f>INDEX(Hosts!$A:$O,MATCH(Places!$C5320,Hosts!$A:$A,0),MATCH(Places!F$1,Hosts!$1:$1,0))</f>
        <v>1</v>
      </c>
      <c r="G5320" s="67" t="str">
        <f>INDEX(Hosts!$A:$O,MATCH(Places!$C5320,Hosts!$A:$A,0),MATCH(Places!G$1,Hosts!$1:$1,0))</f>
        <v>No</v>
      </c>
      <c r="H5320">
        <v>22</v>
      </c>
      <c r="I5320" t="str">
        <f>VLOOKUP($H5320,Neighborhoods!$A:$C,2,0)</f>
        <v>Queens</v>
      </c>
      <c r="J5320" t="str">
        <f>VLOOKUP($H5320,Neighborhoods!$A:$C,3,0)</f>
        <v>Flushing</v>
      </c>
      <c r="K5320" t="s">
        <v>1</v>
      </c>
      <c r="L5320" t="str">
        <f t="shared" si="332"/>
        <v>Yes</v>
      </c>
      <c r="M5320">
        <v>1</v>
      </c>
      <c r="N5320" t="str" cm="1">
        <f t="array" ref="N5320">_xlfn.IFS(M5320&lt;=2,"Small",M5320&lt;=5,"Medium",M5320&gt;5,"Large")</f>
        <v>Small</v>
      </c>
      <c r="O5320" s="50">
        <v>90</v>
      </c>
      <c r="P5320" s="67">
        <f t="shared" si="333"/>
        <v>0.03</v>
      </c>
      <c r="Q5320" s="52">
        <v>4.29</v>
      </c>
      <c r="R5320" s="52" t="str" cm="1">
        <f t="array" ref="R5320">_xlfn.IFS(ROUND(Q5320,0)=5,"Excellent",ROUND(Q5320,0)=4,"Good",ROUND(Q5320,0)=3,"Ok",ROUND(Q5320,0)&lt;3,"Bad")</f>
        <v>Good</v>
      </c>
      <c r="S5320">
        <v>14</v>
      </c>
      <c r="T5320" t="str">
        <f t="shared" si="334"/>
        <v>No</v>
      </c>
      <c r="U5320" s="65">
        <v>43731</v>
      </c>
      <c r="V5320" s="65">
        <v>43828</v>
      </c>
      <c r="W5320">
        <v>198</v>
      </c>
      <c r="X5320" t="str">
        <f t="shared" si="335"/>
        <v>Active</v>
      </c>
      <c r="Y5320" t="s">
        <v>15616</v>
      </c>
    </row>
    <row r="5321" spans="1:25" x14ac:dyDescent="0.25">
      <c r="A5321">
        <v>5320</v>
      </c>
      <c r="B5321" t="s">
        <v>14512</v>
      </c>
      <c r="C5321">
        <v>3976</v>
      </c>
      <c r="D5321" t="str">
        <f>VLOOKUP($C5321,Hosts!$A:$O,10,0)</f>
        <v>New York</v>
      </c>
      <c r="E5321" s="67">
        <f>INDEX(Hosts!$A:$O,MATCH(Places!$C5321,Hosts!$A:$A,0),MATCH(Places!E$1,Hosts!$1:$1,0))</f>
        <v>1</v>
      </c>
      <c r="F5321" s="67">
        <f>INDEX(Hosts!$A:$O,MATCH(Places!$C5321,Hosts!$A:$A,0),MATCH(Places!F$1,Hosts!$1:$1,0))</f>
        <v>0.97</v>
      </c>
      <c r="G5321" s="67" t="str">
        <f>INDEX(Hosts!$A:$O,MATCH(Places!$C5321,Hosts!$A:$A,0),MATCH(Places!G$1,Hosts!$1:$1,0))</f>
        <v>Yes</v>
      </c>
      <c r="H5321">
        <v>31</v>
      </c>
      <c r="I5321" t="str">
        <f>VLOOKUP($H5321,Neighborhoods!$A:$C,2,0)</f>
        <v>Staten Island</v>
      </c>
      <c r="J5321" t="str">
        <f>VLOOKUP($H5321,Neighborhoods!$A:$C,3,0)</f>
        <v>West Brighton</v>
      </c>
      <c r="K5321" t="s">
        <v>11822</v>
      </c>
      <c r="L5321" t="str">
        <f t="shared" si="332"/>
        <v>No</v>
      </c>
      <c r="M5321">
        <v>8</v>
      </c>
      <c r="N5321" t="str" cm="1">
        <f t="array" ref="N5321">_xlfn.IFS(M5321&lt;=2,"Small",M5321&lt;=5,"Medium",M5321&gt;5,"Large")</f>
        <v>Large</v>
      </c>
      <c r="O5321" s="50">
        <v>149</v>
      </c>
      <c r="P5321" s="67">
        <f t="shared" si="333"/>
        <v>0.03</v>
      </c>
      <c r="Q5321" s="52">
        <v>5</v>
      </c>
      <c r="R5321" s="52" t="str" cm="1">
        <f t="array" ref="R5321">_xlfn.IFS(ROUND(Q5321,0)=5,"Excellent",ROUND(Q5321,0)=4,"Good",ROUND(Q5321,0)=3,"Ok",ROUND(Q5321,0)&lt;3,"Bad")</f>
        <v>Excellent</v>
      </c>
      <c r="S5321">
        <v>25</v>
      </c>
      <c r="T5321" t="str">
        <f t="shared" si="334"/>
        <v>No</v>
      </c>
      <c r="U5321" s="65">
        <v>43752</v>
      </c>
      <c r="V5321" s="65">
        <v>44027</v>
      </c>
      <c r="W5321">
        <v>262</v>
      </c>
      <c r="X5321" t="str">
        <f t="shared" si="335"/>
        <v>Active</v>
      </c>
      <c r="Y5321" t="s">
        <v>15615</v>
      </c>
    </row>
    <row r="5322" spans="1:25" x14ac:dyDescent="0.25">
      <c r="A5322">
        <v>5321</v>
      </c>
      <c r="B5322" t="s">
        <v>14937</v>
      </c>
      <c r="C5322">
        <v>1655</v>
      </c>
      <c r="D5322" t="str">
        <f>VLOOKUP($C5322,Hosts!$A:$O,10,0)</f>
        <v>New York</v>
      </c>
      <c r="E5322" s="67">
        <f>INDEX(Hosts!$A:$O,MATCH(Places!$C5322,Hosts!$A:$A,0),MATCH(Places!E$1,Hosts!$1:$1,0))</f>
        <v>1</v>
      </c>
      <c r="F5322" s="67">
        <f>INDEX(Hosts!$A:$O,MATCH(Places!$C5322,Hosts!$A:$A,0),MATCH(Places!F$1,Hosts!$1:$1,0))</f>
        <v>0.71</v>
      </c>
      <c r="G5322" s="67" t="str">
        <f>INDEX(Hosts!$A:$O,MATCH(Places!$C5322,Hosts!$A:$A,0),MATCH(Places!G$1,Hosts!$1:$1,0))</f>
        <v>No</v>
      </c>
      <c r="H5322">
        <v>19</v>
      </c>
      <c r="I5322" t="str">
        <f>VLOOKUP($H5322,Neighborhoods!$A:$C,2,0)</f>
        <v>Manhattan</v>
      </c>
      <c r="J5322" t="str">
        <f>VLOOKUP($H5322,Neighborhoods!$A:$C,3,0)</f>
        <v>Upper East Side</v>
      </c>
      <c r="K5322" t="s">
        <v>11822</v>
      </c>
      <c r="L5322" t="str">
        <f t="shared" si="332"/>
        <v>No</v>
      </c>
      <c r="M5322">
        <v>2</v>
      </c>
      <c r="N5322" t="str" cm="1">
        <f t="array" ref="N5322">_xlfn.IFS(M5322&lt;=2,"Small",M5322&lt;=5,"Medium",M5322&gt;5,"Large")</f>
        <v>Small</v>
      </c>
      <c r="O5322" s="50">
        <v>70</v>
      </c>
      <c r="P5322" s="67">
        <f t="shared" si="333"/>
        <v>0.03</v>
      </c>
      <c r="Q5322" s="52">
        <v>4.67</v>
      </c>
      <c r="R5322" s="52" t="str" cm="1">
        <f t="array" ref="R5322">_xlfn.IFS(ROUND(Q5322,0)=5,"Excellent",ROUND(Q5322,0)=4,"Good",ROUND(Q5322,0)=3,"Ok",ROUND(Q5322,0)&lt;3,"Bad")</f>
        <v>Excellent</v>
      </c>
      <c r="S5322">
        <v>3</v>
      </c>
      <c r="T5322" t="str">
        <f t="shared" si="334"/>
        <v>No</v>
      </c>
      <c r="U5322" s="65">
        <v>43751</v>
      </c>
      <c r="V5322" s="65">
        <v>43882</v>
      </c>
      <c r="W5322">
        <v>0</v>
      </c>
      <c r="X5322" t="str">
        <f t="shared" si="335"/>
        <v>Inactive</v>
      </c>
      <c r="Y5322" t="s">
        <v>15616</v>
      </c>
    </row>
    <row r="5323" spans="1:25" x14ac:dyDescent="0.25">
      <c r="A5323">
        <v>5322</v>
      </c>
      <c r="B5323" t="s">
        <v>15385</v>
      </c>
      <c r="C5323">
        <v>3582</v>
      </c>
      <c r="D5323" t="str">
        <f>VLOOKUP($C5323,Hosts!$A:$O,10,0)</f>
        <v>New York</v>
      </c>
      <c r="E5323" s="67">
        <f>INDEX(Hosts!$A:$O,MATCH(Places!$C5323,Hosts!$A:$A,0),MATCH(Places!E$1,Hosts!$1:$1,0))</f>
        <v>1</v>
      </c>
      <c r="F5323" s="67">
        <f>INDEX(Hosts!$A:$O,MATCH(Places!$C5323,Hosts!$A:$A,0),MATCH(Places!F$1,Hosts!$1:$1,0))</f>
        <v>1</v>
      </c>
      <c r="G5323" s="67" t="str">
        <f>INDEX(Hosts!$A:$O,MATCH(Places!$C5323,Hosts!$A:$A,0),MATCH(Places!G$1,Hosts!$1:$1,0))</f>
        <v>Yes</v>
      </c>
      <c r="H5323">
        <v>21</v>
      </c>
      <c r="I5323" t="str">
        <f>VLOOKUP($H5323,Neighborhoods!$A:$C,2,0)</f>
        <v>Queens</v>
      </c>
      <c r="J5323" t="str">
        <f>VLOOKUP($H5323,Neighborhoods!$A:$C,3,0)</f>
        <v>Astoria</v>
      </c>
      <c r="K5323" t="s">
        <v>1</v>
      </c>
      <c r="L5323" t="str">
        <f t="shared" si="332"/>
        <v>Yes</v>
      </c>
      <c r="M5323">
        <v>2</v>
      </c>
      <c r="N5323" t="str" cm="1">
        <f t="array" ref="N5323">_xlfn.IFS(M5323&lt;=2,"Small",M5323&lt;=5,"Medium",M5323&gt;5,"Large")</f>
        <v>Small</v>
      </c>
      <c r="O5323" s="50">
        <v>60</v>
      </c>
      <c r="P5323" s="67">
        <f t="shared" si="333"/>
        <v>0.03</v>
      </c>
      <c r="Q5323" s="52">
        <v>5</v>
      </c>
      <c r="R5323" s="52" t="str" cm="1">
        <f t="array" ref="R5323">_xlfn.IFS(ROUND(Q5323,0)=5,"Excellent",ROUND(Q5323,0)=4,"Good",ROUND(Q5323,0)=3,"Ok",ROUND(Q5323,0)&lt;3,"Bad")</f>
        <v>Excellent</v>
      </c>
      <c r="S5323">
        <v>26</v>
      </c>
      <c r="T5323" t="str">
        <f t="shared" si="334"/>
        <v>No</v>
      </c>
      <c r="U5323" s="65">
        <v>43732</v>
      </c>
      <c r="V5323" s="65">
        <v>43931</v>
      </c>
      <c r="W5323">
        <v>14</v>
      </c>
      <c r="X5323" t="str">
        <f t="shared" si="335"/>
        <v>Active</v>
      </c>
      <c r="Y5323" t="s">
        <v>15615</v>
      </c>
    </row>
    <row r="5324" spans="1:25" x14ac:dyDescent="0.25">
      <c r="A5324">
        <v>5323</v>
      </c>
      <c r="B5324" t="s">
        <v>14328</v>
      </c>
      <c r="C5324">
        <v>3747</v>
      </c>
      <c r="D5324" t="str">
        <f>VLOOKUP($C5324,Hosts!$A:$O,10,0)</f>
        <v>New York</v>
      </c>
      <c r="E5324" s="67">
        <f>INDEX(Hosts!$A:$O,MATCH(Places!$C5324,Hosts!$A:$A,0),MATCH(Places!E$1,Hosts!$1:$1,0))</f>
        <v>1</v>
      </c>
      <c r="F5324" s="67">
        <f>INDEX(Hosts!$A:$O,MATCH(Places!$C5324,Hosts!$A:$A,0),MATCH(Places!F$1,Hosts!$1:$1,0))</f>
        <v>0.98</v>
      </c>
      <c r="G5324" s="67" t="str">
        <f>INDEX(Hosts!$A:$O,MATCH(Places!$C5324,Hosts!$A:$A,0),MATCH(Places!G$1,Hosts!$1:$1,0))</f>
        <v>No</v>
      </c>
      <c r="H5324">
        <v>13</v>
      </c>
      <c r="I5324" t="str">
        <f>VLOOKUP($H5324,Neighborhoods!$A:$C,2,0)</f>
        <v>Manhattan</v>
      </c>
      <c r="J5324" t="str">
        <f>VLOOKUP($H5324,Neighborhoods!$A:$C,3,0)</f>
        <v>Chelsea</v>
      </c>
      <c r="K5324" t="s">
        <v>11822</v>
      </c>
      <c r="L5324" t="str">
        <f t="shared" si="332"/>
        <v>No</v>
      </c>
      <c r="M5324">
        <v>6</v>
      </c>
      <c r="N5324" t="str" cm="1">
        <f t="array" ref="N5324">_xlfn.IFS(M5324&lt;=2,"Small",M5324&lt;=5,"Medium",M5324&gt;5,"Large")</f>
        <v>Large</v>
      </c>
      <c r="O5324" s="50">
        <v>300</v>
      </c>
      <c r="P5324" s="67">
        <f t="shared" si="333"/>
        <v>0.04</v>
      </c>
      <c r="Q5324" s="52">
        <v>4.88</v>
      </c>
      <c r="R5324" s="52" t="str" cm="1">
        <f t="array" ref="R5324">_xlfn.IFS(ROUND(Q5324,0)=5,"Excellent",ROUND(Q5324,0)=4,"Good",ROUND(Q5324,0)=3,"Ok",ROUND(Q5324,0)&lt;3,"Bad")</f>
        <v>Excellent</v>
      </c>
      <c r="S5324">
        <v>33</v>
      </c>
      <c r="T5324" t="str">
        <f t="shared" si="334"/>
        <v>No</v>
      </c>
      <c r="U5324" s="65">
        <v>43759</v>
      </c>
      <c r="V5324" s="65">
        <v>44047</v>
      </c>
      <c r="W5324">
        <v>339</v>
      </c>
      <c r="X5324" t="str">
        <f t="shared" si="335"/>
        <v>Active</v>
      </c>
      <c r="Y5324" t="s">
        <v>15616</v>
      </c>
    </row>
    <row r="5325" spans="1:25" x14ac:dyDescent="0.25">
      <c r="A5325">
        <v>5324</v>
      </c>
      <c r="B5325" t="s">
        <v>15195</v>
      </c>
      <c r="C5325">
        <v>3581</v>
      </c>
      <c r="D5325" t="str">
        <f>VLOOKUP($C5325,Hosts!$A:$O,10,0)</f>
        <v>New York</v>
      </c>
      <c r="E5325" s="67">
        <f>INDEX(Hosts!$A:$O,MATCH(Places!$C5325,Hosts!$A:$A,0),MATCH(Places!E$1,Hosts!$1:$1,0))</f>
        <v>0.5</v>
      </c>
      <c r="F5325" s="67">
        <f>INDEX(Hosts!$A:$O,MATCH(Places!$C5325,Hosts!$A:$A,0),MATCH(Places!F$1,Hosts!$1:$1,0))</f>
        <v>0.96</v>
      </c>
      <c r="G5325" s="67" t="str">
        <f>INDEX(Hosts!$A:$O,MATCH(Places!$C5325,Hosts!$A:$A,0),MATCH(Places!G$1,Hosts!$1:$1,0))</f>
        <v>No</v>
      </c>
      <c r="H5325">
        <v>16</v>
      </c>
      <c r="I5325" t="str">
        <f>VLOOKUP($H5325,Neighborhoods!$A:$C,2,0)</f>
        <v>Manhattan</v>
      </c>
      <c r="J5325" t="str">
        <f>VLOOKUP($H5325,Neighborhoods!$A:$C,3,0)</f>
        <v>Harlem</v>
      </c>
      <c r="K5325" t="s">
        <v>11822</v>
      </c>
      <c r="L5325" t="str">
        <f t="shared" si="332"/>
        <v>No</v>
      </c>
      <c r="M5325">
        <v>5</v>
      </c>
      <c r="N5325" t="str" cm="1">
        <f t="array" ref="N5325">_xlfn.IFS(M5325&lt;=2,"Small",M5325&lt;=5,"Medium",M5325&gt;5,"Large")</f>
        <v>Medium</v>
      </c>
      <c r="O5325" s="50">
        <v>95</v>
      </c>
      <c r="P5325" s="67">
        <f t="shared" si="333"/>
        <v>0.03</v>
      </c>
      <c r="Q5325" s="52">
        <v>4.5</v>
      </c>
      <c r="R5325" s="52" t="str" cm="1">
        <f t="array" ref="R5325">_xlfn.IFS(ROUND(Q5325,0)=5,"Excellent",ROUND(Q5325,0)=4,"Good",ROUND(Q5325,0)=3,"Ok",ROUND(Q5325,0)&lt;3,"Bad")</f>
        <v>Excellent</v>
      </c>
      <c r="S5325">
        <v>4</v>
      </c>
      <c r="T5325" t="str">
        <f t="shared" si="334"/>
        <v>No</v>
      </c>
      <c r="U5325" s="65">
        <v>43752</v>
      </c>
      <c r="V5325" s="65">
        <v>43829</v>
      </c>
      <c r="W5325">
        <v>180</v>
      </c>
      <c r="X5325" t="str">
        <f t="shared" si="335"/>
        <v>Active</v>
      </c>
      <c r="Y5325" t="s">
        <v>15615</v>
      </c>
    </row>
    <row r="5326" spans="1:25" x14ac:dyDescent="0.25">
      <c r="A5326">
        <v>5325</v>
      </c>
      <c r="B5326" t="s">
        <v>14583</v>
      </c>
      <c r="C5326">
        <v>2951</v>
      </c>
      <c r="D5326" t="str">
        <f>VLOOKUP($C5326,Hosts!$A:$O,10,0)</f>
        <v>New York</v>
      </c>
      <c r="E5326" s="67">
        <f>INDEX(Hosts!$A:$O,MATCH(Places!$C5326,Hosts!$A:$A,0),MATCH(Places!E$1,Hosts!$1:$1,0))</f>
        <v>1</v>
      </c>
      <c r="F5326" s="67">
        <f>INDEX(Hosts!$A:$O,MATCH(Places!$C5326,Hosts!$A:$A,0),MATCH(Places!F$1,Hosts!$1:$1,0))</f>
        <v>1</v>
      </c>
      <c r="G5326" s="67" t="str">
        <f>INDEX(Hosts!$A:$O,MATCH(Places!$C5326,Hosts!$A:$A,0),MATCH(Places!G$1,Hosts!$1:$1,0))</f>
        <v>Yes</v>
      </c>
      <c r="H5326">
        <v>16</v>
      </c>
      <c r="I5326" t="str">
        <f>VLOOKUP($H5326,Neighborhoods!$A:$C,2,0)</f>
        <v>Manhattan</v>
      </c>
      <c r="J5326" t="str">
        <f>VLOOKUP($H5326,Neighborhoods!$A:$C,3,0)</f>
        <v>Harlem</v>
      </c>
      <c r="K5326" t="s">
        <v>1</v>
      </c>
      <c r="L5326" t="str">
        <f t="shared" si="332"/>
        <v>Yes</v>
      </c>
      <c r="M5326">
        <v>1</v>
      </c>
      <c r="N5326" t="str" cm="1">
        <f t="array" ref="N5326">_xlfn.IFS(M5326&lt;=2,"Small",M5326&lt;=5,"Medium",M5326&gt;5,"Large")</f>
        <v>Small</v>
      </c>
      <c r="O5326" s="50">
        <v>39</v>
      </c>
      <c r="P5326" s="67">
        <f t="shared" si="333"/>
        <v>0.03</v>
      </c>
      <c r="Q5326" s="52">
        <v>5</v>
      </c>
      <c r="R5326" s="52" t="str" cm="1">
        <f t="array" ref="R5326">_xlfn.IFS(ROUND(Q5326,0)=5,"Excellent",ROUND(Q5326,0)=4,"Good",ROUND(Q5326,0)=3,"Ok",ROUND(Q5326,0)&lt;3,"Bad")</f>
        <v>Excellent</v>
      </c>
      <c r="S5326">
        <v>12</v>
      </c>
      <c r="T5326" t="str">
        <f t="shared" si="334"/>
        <v>No</v>
      </c>
      <c r="U5326" s="65">
        <v>43755</v>
      </c>
      <c r="V5326" s="65">
        <v>43899</v>
      </c>
      <c r="W5326">
        <v>178</v>
      </c>
      <c r="X5326" t="str">
        <f t="shared" si="335"/>
        <v>Active</v>
      </c>
      <c r="Y5326" t="s">
        <v>15615</v>
      </c>
    </row>
    <row r="5327" spans="1:25" x14ac:dyDescent="0.25">
      <c r="A5327">
        <v>5326</v>
      </c>
      <c r="B5327" t="s">
        <v>13576</v>
      </c>
      <c r="C5327">
        <v>3858</v>
      </c>
      <c r="D5327" t="str">
        <f>VLOOKUP($C5327,Hosts!$A:$O,10,0)</f>
        <v>New York</v>
      </c>
      <c r="E5327" s="67">
        <f>INDEX(Hosts!$A:$O,MATCH(Places!$C5327,Hosts!$A:$A,0),MATCH(Places!E$1,Hosts!$1:$1,0))</f>
        <v>1</v>
      </c>
      <c r="F5327" s="67">
        <f>INDEX(Hosts!$A:$O,MATCH(Places!$C5327,Hosts!$A:$A,0),MATCH(Places!F$1,Hosts!$1:$1,0))</f>
        <v>1</v>
      </c>
      <c r="G5327" s="67" t="str">
        <f>INDEX(Hosts!$A:$O,MATCH(Places!$C5327,Hosts!$A:$A,0),MATCH(Places!G$1,Hosts!$1:$1,0))</f>
        <v>No</v>
      </c>
      <c r="H5327">
        <v>22</v>
      </c>
      <c r="I5327" t="str">
        <f>VLOOKUP($H5327,Neighborhoods!$A:$C,2,0)</f>
        <v>Queens</v>
      </c>
      <c r="J5327" t="str">
        <f>VLOOKUP($H5327,Neighborhoods!$A:$C,3,0)</f>
        <v>Flushing</v>
      </c>
      <c r="K5327" t="s">
        <v>1</v>
      </c>
      <c r="L5327" t="str">
        <f t="shared" si="332"/>
        <v>Yes</v>
      </c>
      <c r="M5327">
        <v>2</v>
      </c>
      <c r="N5327" t="str" cm="1">
        <f t="array" ref="N5327">_xlfn.IFS(M5327&lt;=2,"Small",M5327&lt;=5,"Medium",M5327&gt;5,"Large")</f>
        <v>Small</v>
      </c>
      <c r="O5327" s="50">
        <v>90</v>
      </c>
      <c r="P5327" s="67">
        <f t="shared" si="333"/>
        <v>0.03</v>
      </c>
      <c r="Q5327" s="52">
        <v>4.8</v>
      </c>
      <c r="R5327" s="52" t="str" cm="1">
        <f t="array" ref="R5327">_xlfn.IFS(ROUND(Q5327,0)=5,"Excellent",ROUND(Q5327,0)=4,"Good",ROUND(Q5327,0)=3,"Ok",ROUND(Q5327,0)&lt;3,"Bad")</f>
        <v>Excellent</v>
      </c>
      <c r="S5327">
        <v>5</v>
      </c>
      <c r="T5327" t="str">
        <f t="shared" si="334"/>
        <v>No</v>
      </c>
      <c r="U5327" s="65">
        <v>43730</v>
      </c>
      <c r="V5327" s="65">
        <v>43969</v>
      </c>
      <c r="W5327">
        <v>330</v>
      </c>
      <c r="X5327" t="str">
        <f t="shared" si="335"/>
        <v>Active</v>
      </c>
      <c r="Y5327" t="s">
        <v>15616</v>
      </c>
    </row>
    <row r="5328" spans="1:25" x14ac:dyDescent="0.25">
      <c r="A5328">
        <v>5327</v>
      </c>
      <c r="B5328" t="s">
        <v>15146</v>
      </c>
      <c r="C5328">
        <v>3858</v>
      </c>
      <c r="D5328" t="str">
        <f>VLOOKUP($C5328,Hosts!$A:$O,10,0)</f>
        <v>New York</v>
      </c>
      <c r="E5328" s="67">
        <f>INDEX(Hosts!$A:$O,MATCH(Places!$C5328,Hosts!$A:$A,0),MATCH(Places!E$1,Hosts!$1:$1,0))</f>
        <v>1</v>
      </c>
      <c r="F5328" s="67">
        <f>INDEX(Hosts!$A:$O,MATCH(Places!$C5328,Hosts!$A:$A,0),MATCH(Places!F$1,Hosts!$1:$1,0))</f>
        <v>1</v>
      </c>
      <c r="G5328" s="67" t="str">
        <f>INDEX(Hosts!$A:$O,MATCH(Places!$C5328,Hosts!$A:$A,0),MATCH(Places!G$1,Hosts!$1:$1,0))</f>
        <v>No</v>
      </c>
      <c r="H5328">
        <v>22</v>
      </c>
      <c r="I5328" t="str">
        <f>VLOOKUP($H5328,Neighborhoods!$A:$C,2,0)</f>
        <v>Queens</v>
      </c>
      <c r="J5328" t="str">
        <f>VLOOKUP($H5328,Neighborhoods!$A:$C,3,0)</f>
        <v>Flushing</v>
      </c>
      <c r="K5328" t="s">
        <v>1</v>
      </c>
      <c r="L5328" t="str">
        <f t="shared" si="332"/>
        <v>Yes</v>
      </c>
      <c r="M5328">
        <v>2</v>
      </c>
      <c r="N5328" t="str" cm="1">
        <f t="array" ref="N5328">_xlfn.IFS(M5328&lt;=2,"Small",M5328&lt;=5,"Medium",M5328&gt;5,"Large")</f>
        <v>Small</v>
      </c>
      <c r="O5328" s="50">
        <v>70</v>
      </c>
      <c r="P5328" s="67">
        <f t="shared" si="333"/>
        <v>0.03</v>
      </c>
      <c r="Q5328" s="52">
        <v>4</v>
      </c>
      <c r="R5328" s="52" t="str" cm="1">
        <f t="array" ref="R5328">_xlfn.IFS(ROUND(Q5328,0)=5,"Excellent",ROUND(Q5328,0)=4,"Good",ROUND(Q5328,0)=3,"Ok",ROUND(Q5328,0)&lt;3,"Bad")</f>
        <v>Good</v>
      </c>
      <c r="S5328">
        <v>4</v>
      </c>
      <c r="T5328" t="str">
        <f t="shared" si="334"/>
        <v>No</v>
      </c>
      <c r="U5328" s="65">
        <v>43807</v>
      </c>
      <c r="V5328" s="65">
        <v>43898</v>
      </c>
      <c r="W5328">
        <v>323</v>
      </c>
      <c r="X5328" t="str">
        <f t="shared" si="335"/>
        <v>Active</v>
      </c>
      <c r="Y5328" t="s">
        <v>15616</v>
      </c>
    </row>
    <row r="5329" spans="1:25" x14ac:dyDescent="0.25">
      <c r="A5329">
        <v>5328</v>
      </c>
      <c r="B5329" t="s">
        <v>14912</v>
      </c>
      <c r="C5329">
        <v>3858</v>
      </c>
      <c r="D5329" t="str">
        <f>VLOOKUP($C5329,Hosts!$A:$O,10,0)</f>
        <v>New York</v>
      </c>
      <c r="E5329" s="67">
        <f>INDEX(Hosts!$A:$O,MATCH(Places!$C5329,Hosts!$A:$A,0),MATCH(Places!E$1,Hosts!$1:$1,0))</f>
        <v>1</v>
      </c>
      <c r="F5329" s="67">
        <f>INDEX(Hosts!$A:$O,MATCH(Places!$C5329,Hosts!$A:$A,0),MATCH(Places!F$1,Hosts!$1:$1,0))</f>
        <v>1</v>
      </c>
      <c r="G5329" s="67" t="str">
        <f>INDEX(Hosts!$A:$O,MATCH(Places!$C5329,Hosts!$A:$A,0),MATCH(Places!G$1,Hosts!$1:$1,0))</f>
        <v>No</v>
      </c>
      <c r="H5329">
        <v>22</v>
      </c>
      <c r="I5329" t="str">
        <f>VLOOKUP($H5329,Neighborhoods!$A:$C,2,0)</f>
        <v>Queens</v>
      </c>
      <c r="J5329" t="str">
        <f>VLOOKUP($H5329,Neighborhoods!$A:$C,3,0)</f>
        <v>Flushing</v>
      </c>
      <c r="K5329" t="s">
        <v>1</v>
      </c>
      <c r="L5329" t="str">
        <f t="shared" si="332"/>
        <v>Yes</v>
      </c>
      <c r="M5329">
        <v>2</v>
      </c>
      <c r="N5329" t="str" cm="1">
        <f t="array" ref="N5329">_xlfn.IFS(M5329&lt;=2,"Small",M5329&lt;=5,"Medium",M5329&gt;5,"Large")</f>
        <v>Small</v>
      </c>
      <c r="O5329" s="50">
        <v>49</v>
      </c>
      <c r="P5329" s="67">
        <f t="shared" si="333"/>
        <v>0.03</v>
      </c>
      <c r="Q5329" s="52">
        <v>4.43</v>
      </c>
      <c r="R5329" s="52" t="str" cm="1">
        <f t="array" ref="R5329">_xlfn.IFS(ROUND(Q5329,0)=5,"Excellent",ROUND(Q5329,0)=4,"Good",ROUND(Q5329,0)=3,"Ok",ROUND(Q5329,0)&lt;3,"Bad")</f>
        <v>Good</v>
      </c>
      <c r="S5329">
        <v>7</v>
      </c>
      <c r="T5329" t="str">
        <f t="shared" si="334"/>
        <v>No</v>
      </c>
      <c r="U5329" s="65">
        <v>43736</v>
      </c>
      <c r="V5329" s="65">
        <v>43943</v>
      </c>
      <c r="W5329">
        <v>289</v>
      </c>
      <c r="X5329" t="str">
        <f t="shared" si="335"/>
        <v>Active</v>
      </c>
      <c r="Y5329" t="s">
        <v>15616</v>
      </c>
    </row>
    <row r="5330" spans="1:25" x14ac:dyDescent="0.25">
      <c r="A5330">
        <v>5329</v>
      </c>
      <c r="B5330" t="s">
        <v>13966</v>
      </c>
      <c r="C5330">
        <v>4009</v>
      </c>
      <c r="D5330" t="str">
        <f>VLOOKUP($C5330,Hosts!$A:$O,10,0)</f>
        <v>New York</v>
      </c>
      <c r="E5330" s="67">
        <f>INDEX(Hosts!$A:$O,MATCH(Places!$C5330,Hosts!$A:$A,0),MATCH(Places!E$1,Hosts!$1:$1,0))</f>
        <v>1</v>
      </c>
      <c r="F5330" s="67">
        <f>INDEX(Hosts!$A:$O,MATCH(Places!$C5330,Hosts!$A:$A,0),MATCH(Places!F$1,Hosts!$1:$1,0))</f>
        <v>0.85</v>
      </c>
      <c r="G5330" s="67" t="str">
        <f>INDEX(Hosts!$A:$O,MATCH(Places!$C5330,Hosts!$A:$A,0),MATCH(Places!G$1,Hosts!$1:$1,0))</f>
        <v>No</v>
      </c>
      <c r="H5330">
        <v>20</v>
      </c>
      <c r="I5330" t="str">
        <f>VLOOKUP($H5330,Neighborhoods!$A:$C,2,0)</f>
        <v>Manhattan</v>
      </c>
      <c r="J5330" t="str">
        <f>VLOOKUP($H5330,Neighborhoods!$A:$C,3,0)</f>
        <v>Upper West Side</v>
      </c>
      <c r="K5330" t="s">
        <v>11822</v>
      </c>
      <c r="L5330" t="str">
        <f t="shared" si="332"/>
        <v>No</v>
      </c>
      <c r="M5330">
        <v>10</v>
      </c>
      <c r="N5330" t="str" cm="1">
        <f t="array" ref="N5330">_xlfn.IFS(M5330&lt;=2,"Small",M5330&lt;=5,"Medium",M5330&gt;5,"Large")</f>
        <v>Large</v>
      </c>
      <c r="O5330" s="50">
        <v>714</v>
      </c>
      <c r="P5330" s="67">
        <f t="shared" si="333"/>
        <v>0.05</v>
      </c>
      <c r="Q5330" s="52">
        <v>5</v>
      </c>
      <c r="R5330" s="52" t="str" cm="1">
        <f t="array" ref="R5330">_xlfn.IFS(ROUND(Q5330,0)=5,"Excellent",ROUND(Q5330,0)=4,"Good",ROUND(Q5330,0)=3,"Ok",ROUND(Q5330,0)&lt;3,"Bad")</f>
        <v>Excellent</v>
      </c>
      <c r="S5330">
        <v>3</v>
      </c>
      <c r="T5330" t="str">
        <f t="shared" si="334"/>
        <v>No</v>
      </c>
      <c r="U5330" s="65">
        <v>43739</v>
      </c>
      <c r="V5330" s="65">
        <v>44050</v>
      </c>
      <c r="W5330">
        <v>306</v>
      </c>
      <c r="X5330" t="str">
        <f t="shared" si="335"/>
        <v>Active</v>
      </c>
      <c r="Y5330" t="s">
        <v>15615</v>
      </c>
    </row>
    <row r="5331" spans="1:25" x14ac:dyDescent="0.25">
      <c r="A5331">
        <v>5330</v>
      </c>
      <c r="B5331" t="s">
        <v>13144</v>
      </c>
      <c r="C5331">
        <v>2809</v>
      </c>
      <c r="D5331" t="str">
        <f>VLOOKUP($C5331,Hosts!$A:$O,10,0)</f>
        <v>New York</v>
      </c>
      <c r="E5331" s="67">
        <f>INDEX(Hosts!$A:$O,MATCH(Places!$C5331,Hosts!$A:$A,0),MATCH(Places!E$1,Hosts!$1:$1,0))</f>
        <v>1</v>
      </c>
      <c r="F5331" s="67">
        <f>INDEX(Hosts!$A:$O,MATCH(Places!$C5331,Hosts!$A:$A,0),MATCH(Places!F$1,Hosts!$1:$1,0))</f>
        <v>1</v>
      </c>
      <c r="G5331" s="67" t="str">
        <f>INDEX(Hosts!$A:$O,MATCH(Places!$C5331,Hosts!$A:$A,0),MATCH(Places!G$1,Hosts!$1:$1,0))</f>
        <v>Yes</v>
      </c>
      <c r="H5331">
        <v>13</v>
      </c>
      <c r="I5331" t="str">
        <f>VLOOKUP($H5331,Neighborhoods!$A:$C,2,0)</f>
        <v>Manhattan</v>
      </c>
      <c r="J5331" t="str">
        <f>VLOOKUP($H5331,Neighborhoods!$A:$C,3,0)</f>
        <v>Chelsea</v>
      </c>
      <c r="K5331" t="s">
        <v>11822</v>
      </c>
      <c r="L5331" t="str">
        <f t="shared" si="332"/>
        <v>No</v>
      </c>
      <c r="M5331">
        <v>4</v>
      </c>
      <c r="N5331" t="str" cm="1">
        <f t="array" ref="N5331">_xlfn.IFS(M5331&lt;=2,"Small",M5331&lt;=5,"Medium",M5331&gt;5,"Large")</f>
        <v>Medium</v>
      </c>
      <c r="O5331" s="50">
        <v>143</v>
      </c>
      <c r="P5331" s="67">
        <f t="shared" si="333"/>
        <v>0.03</v>
      </c>
      <c r="Q5331" s="52">
        <v>4.83</v>
      </c>
      <c r="R5331" s="52" t="str" cm="1">
        <f t="array" ref="R5331">_xlfn.IFS(ROUND(Q5331,0)=5,"Excellent",ROUND(Q5331,0)=4,"Good",ROUND(Q5331,0)=3,"Ok",ROUND(Q5331,0)&lt;3,"Bad")</f>
        <v>Excellent</v>
      </c>
      <c r="S5331">
        <v>29</v>
      </c>
      <c r="T5331" t="str">
        <f t="shared" si="334"/>
        <v>No</v>
      </c>
      <c r="U5331" s="65">
        <v>43739</v>
      </c>
      <c r="V5331" s="65">
        <v>44047</v>
      </c>
      <c r="W5331">
        <v>65</v>
      </c>
      <c r="X5331" t="str">
        <f t="shared" si="335"/>
        <v>Active</v>
      </c>
      <c r="Y5331" t="s">
        <v>15616</v>
      </c>
    </row>
    <row r="5332" spans="1:25" x14ac:dyDescent="0.25">
      <c r="A5332">
        <v>5331</v>
      </c>
      <c r="B5332" t="s">
        <v>13441</v>
      </c>
      <c r="C5332">
        <v>1562</v>
      </c>
      <c r="D5332" t="str">
        <f>VLOOKUP($C5332,Hosts!$A:$O,10,0)</f>
        <v>Lazio</v>
      </c>
      <c r="E5332" s="67">
        <f>INDEX(Hosts!$A:$O,MATCH(Places!$C5332,Hosts!$A:$A,0),MATCH(Places!E$1,Hosts!$1:$1,0))</f>
        <v>1</v>
      </c>
      <c r="F5332" s="67">
        <f>INDEX(Hosts!$A:$O,MATCH(Places!$C5332,Hosts!$A:$A,0),MATCH(Places!F$1,Hosts!$1:$1,0))</f>
        <v>1</v>
      </c>
      <c r="G5332" s="67" t="str">
        <f>INDEX(Hosts!$A:$O,MATCH(Places!$C5332,Hosts!$A:$A,0),MATCH(Places!G$1,Hosts!$1:$1,0))</f>
        <v>No</v>
      </c>
      <c r="H5332">
        <v>17</v>
      </c>
      <c r="I5332" t="str">
        <f>VLOOKUP($H5332,Neighborhoods!$A:$C,2,0)</f>
        <v>Manhattan</v>
      </c>
      <c r="J5332" t="str">
        <f>VLOOKUP($H5332,Neighborhoods!$A:$C,3,0)</f>
        <v>Hell's Kitchen</v>
      </c>
      <c r="K5332" t="s">
        <v>1</v>
      </c>
      <c r="L5332" t="str">
        <f t="shared" si="332"/>
        <v>Yes</v>
      </c>
      <c r="M5332">
        <v>2</v>
      </c>
      <c r="N5332" t="str" cm="1">
        <f t="array" ref="N5332">_xlfn.IFS(M5332&lt;=2,"Small",M5332&lt;=5,"Medium",M5332&gt;5,"Large")</f>
        <v>Small</v>
      </c>
      <c r="O5332" s="50">
        <v>175</v>
      </c>
      <c r="P5332" s="67">
        <f t="shared" si="333"/>
        <v>0.03</v>
      </c>
      <c r="Q5332" s="52">
        <v>4.67</v>
      </c>
      <c r="R5332" s="52" t="str" cm="1">
        <f t="array" ref="R5332">_xlfn.IFS(ROUND(Q5332,0)=5,"Excellent",ROUND(Q5332,0)=4,"Good",ROUND(Q5332,0)=3,"Ok",ROUND(Q5332,0)&lt;3,"Bad")</f>
        <v>Excellent</v>
      </c>
      <c r="S5332">
        <v>3</v>
      </c>
      <c r="T5332" t="str">
        <f t="shared" si="334"/>
        <v>No</v>
      </c>
      <c r="U5332" s="65">
        <v>43774</v>
      </c>
      <c r="V5332" s="65">
        <v>43808</v>
      </c>
      <c r="W5332">
        <v>365</v>
      </c>
      <c r="X5332" t="str">
        <f t="shared" si="335"/>
        <v>Active</v>
      </c>
      <c r="Y5332" t="s">
        <v>15616</v>
      </c>
    </row>
    <row r="5333" spans="1:25" x14ac:dyDescent="0.25">
      <c r="A5333">
        <v>5332</v>
      </c>
      <c r="B5333" t="s">
        <v>13911</v>
      </c>
      <c r="C5333">
        <v>3285</v>
      </c>
      <c r="D5333" t="str">
        <f>VLOOKUP($C5333,Hosts!$A:$O,10,0)</f>
        <v>New York</v>
      </c>
      <c r="E5333" s="67">
        <f>INDEX(Hosts!$A:$O,MATCH(Places!$C5333,Hosts!$A:$A,0),MATCH(Places!E$1,Hosts!$1:$1,0))</f>
        <v>0.94</v>
      </c>
      <c r="F5333" s="67">
        <f>INDEX(Hosts!$A:$O,MATCH(Places!$C5333,Hosts!$A:$A,0),MATCH(Places!F$1,Hosts!$1:$1,0))</f>
        <v>0.92</v>
      </c>
      <c r="G5333" s="67" t="str">
        <f>INDEX(Hosts!$A:$O,MATCH(Places!$C5333,Hosts!$A:$A,0),MATCH(Places!G$1,Hosts!$1:$1,0))</f>
        <v>No</v>
      </c>
      <c r="H5333">
        <v>11</v>
      </c>
      <c r="I5333" t="str">
        <f>VLOOKUP($H5333,Neighborhoods!$A:$C,2,0)</f>
        <v>Brooklyn</v>
      </c>
      <c r="J5333" t="str">
        <f>VLOOKUP($H5333,Neighborhoods!$A:$C,3,0)</f>
        <v>Greenpoint</v>
      </c>
      <c r="K5333" t="s">
        <v>11822</v>
      </c>
      <c r="L5333" t="str">
        <f t="shared" si="332"/>
        <v>No</v>
      </c>
      <c r="M5333">
        <v>2</v>
      </c>
      <c r="N5333" t="str" cm="1">
        <f t="array" ref="N5333">_xlfn.IFS(M5333&lt;=2,"Small",M5333&lt;=5,"Medium",M5333&gt;5,"Large")</f>
        <v>Small</v>
      </c>
      <c r="O5333" s="50">
        <v>140</v>
      </c>
      <c r="P5333" s="67">
        <f t="shared" si="333"/>
        <v>0.03</v>
      </c>
      <c r="Q5333" s="52">
        <v>4.67</v>
      </c>
      <c r="R5333" s="52" t="str" cm="1">
        <f t="array" ref="R5333">_xlfn.IFS(ROUND(Q5333,0)=5,"Excellent",ROUND(Q5333,0)=4,"Good",ROUND(Q5333,0)=3,"Ok",ROUND(Q5333,0)&lt;3,"Bad")</f>
        <v>Excellent</v>
      </c>
      <c r="S5333">
        <v>3</v>
      </c>
      <c r="T5333" t="str">
        <f t="shared" si="334"/>
        <v>No</v>
      </c>
      <c r="U5333" s="65">
        <v>43730</v>
      </c>
      <c r="V5333" s="65">
        <v>43831</v>
      </c>
      <c r="W5333">
        <v>175</v>
      </c>
      <c r="X5333" t="str">
        <f t="shared" si="335"/>
        <v>Active</v>
      </c>
      <c r="Y5333" t="s">
        <v>15615</v>
      </c>
    </row>
    <row r="5334" spans="1:25" x14ac:dyDescent="0.25">
      <c r="A5334">
        <v>5333</v>
      </c>
      <c r="B5334" t="s">
        <v>14791</v>
      </c>
      <c r="C5334">
        <v>3783</v>
      </c>
      <c r="D5334" t="str">
        <f>VLOOKUP($C5334,Hosts!$A:$O,10,0)</f>
        <v>New York</v>
      </c>
      <c r="E5334" s="67">
        <f>INDEX(Hosts!$A:$O,MATCH(Places!$C5334,Hosts!$A:$A,0),MATCH(Places!E$1,Hosts!$1:$1,0))</f>
        <v>1</v>
      </c>
      <c r="F5334" s="67">
        <f>INDEX(Hosts!$A:$O,MATCH(Places!$C5334,Hosts!$A:$A,0),MATCH(Places!F$1,Hosts!$1:$1,0))</f>
        <v>1</v>
      </c>
      <c r="G5334" s="67" t="str">
        <f>INDEX(Hosts!$A:$O,MATCH(Places!$C5334,Hosts!$A:$A,0),MATCH(Places!G$1,Hosts!$1:$1,0))</f>
        <v>Yes</v>
      </c>
      <c r="H5334">
        <v>24</v>
      </c>
      <c r="I5334" t="str">
        <f>VLOOKUP($H5334,Neighborhoods!$A:$C,2,0)</f>
        <v>Queens</v>
      </c>
      <c r="J5334" t="str">
        <f>VLOOKUP($H5334,Neighborhoods!$A:$C,3,0)</f>
        <v>Long Island City</v>
      </c>
      <c r="K5334" t="s">
        <v>1</v>
      </c>
      <c r="L5334" t="str">
        <f t="shared" si="332"/>
        <v>Yes</v>
      </c>
      <c r="M5334">
        <v>2</v>
      </c>
      <c r="N5334" t="str" cm="1">
        <f t="array" ref="N5334">_xlfn.IFS(M5334&lt;=2,"Small",M5334&lt;=5,"Medium",M5334&gt;5,"Large")</f>
        <v>Small</v>
      </c>
      <c r="O5334" s="50">
        <v>32</v>
      </c>
      <c r="P5334" s="67">
        <f t="shared" si="333"/>
        <v>0.03</v>
      </c>
      <c r="Q5334" s="52">
        <v>5</v>
      </c>
      <c r="R5334" s="52" t="str" cm="1">
        <f t="array" ref="R5334">_xlfn.IFS(ROUND(Q5334,0)=5,"Excellent",ROUND(Q5334,0)=4,"Good",ROUND(Q5334,0)=3,"Ok",ROUND(Q5334,0)&lt;3,"Bad")</f>
        <v>Excellent</v>
      </c>
      <c r="S5334">
        <v>8</v>
      </c>
      <c r="T5334" t="str">
        <f t="shared" si="334"/>
        <v>No</v>
      </c>
      <c r="U5334" s="65">
        <v>43753</v>
      </c>
      <c r="V5334" s="65">
        <v>43962</v>
      </c>
      <c r="W5334">
        <v>0</v>
      </c>
      <c r="X5334" t="str">
        <f t="shared" si="335"/>
        <v>Inactive</v>
      </c>
      <c r="Y5334" t="s">
        <v>15616</v>
      </c>
    </row>
    <row r="5335" spans="1:25" x14ac:dyDescent="0.25">
      <c r="A5335">
        <v>5334</v>
      </c>
      <c r="B5335" t="s">
        <v>14027</v>
      </c>
      <c r="C5335">
        <v>2738</v>
      </c>
      <c r="D5335" t="str">
        <f>VLOOKUP($C5335,Hosts!$A:$O,10,0)</f>
        <v>New York</v>
      </c>
      <c r="E5335" s="67">
        <f>INDEX(Hosts!$A:$O,MATCH(Places!$C5335,Hosts!$A:$A,0),MATCH(Places!E$1,Hosts!$1:$1,0))</f>
        <v>1</v>
      </c>
      <c r="F5335" s="67">
        <f>INDEX(Hosts!$A:$O,MATCH(Places!$C5335,Hosts!$A:$A,0),MATCH(Places!F$1,Hosts!$1:$1,0))</f>
        <v>0.98</v>
      </c>
      <c r="G5335" s="67" t="str">
        <f>INDEX(Hosts!$A:$O,MATCH(Places!$C5335,Hosts!$A:$A,0),MATCH(Places!G$1,Hosts!$1:$1,0))</f>
        <v>Yes</v>
      </c>
      <c r="H5335">
        <v>14</v>
      </c>
      <c r="I5335" t="str">
        <f>VLOOKUP($H5335,Neighborhoods!$A:$C,2,0)</f>
        <v>Manhattan</v>
      </c>
      <c r="J5335" t="str">
        <f>VLOOKUP($H5335,Neighborhoods!$A:$C,3,0)</f>
        <v>East Harlem</v>
      </c>
      <c r="K5335" t="s">
        <v>1</v>
      </c>
      <c r="L5335" t="str">
        <f t="shared" si="332"/>
        <v>Yes</v>
      </c>
      <c r="M5335">
        <v>1</v>
      </c>
      <c r="N5335" t="str" cm="1">
        <f t="array" ref="N5335">_xlfn.IFS(M5335&lt;=2,"Small",M5335&lt;=5,"Medium",M5335&gt;5,"Large")</f>
        <v>Small</v>
      </c>
      <c r="O5335" s="50">
        <v>40</v>
      </c>
      <c r="P5335" s="67">
        <f t="shared" si="333"/>
        <v>0.03</v>
      </c>
      <c r="Q5335" s="52">
        <v>5</v>
      </c>
      <c r="R5335" s="52" t="str" cm="1">
        <f t="array" ref="R5335">_xlfn.IFS(ROUND(Q5335,0)=5,"Excellent",ROUND(Q5335,0)=4,"Good",ROUND(Q5335,0)=3,"Ok",ROUND(Q5335,0)&lt;3,"Bad")</f>
        <v>Excellent</v>
      </c>
      <c r="S5335">
        <v>8</v>
      </c>
      <c r="T5335" t="str">
        <f t="shared" si="334"/>
        <v>No</v>
      </c>
      <c r="U5335" s="65">
        <v>43738</v>
      </c>
      <c r="V5335" s="65">
        <v>43888</v>
      </c>
      <c r="W5335">
        <v>0</v>
      </c>
      <c r="X5335" t="str">
        <f t="shared" si="335"/>
        <v>Inactive</v>
      </c>
      <c r="Y5335" t="s">
        <v>15616</v>
      </c>
    </row>
    <row r="5336" spans="1:25" x14ac:dyDescent="0.25">
      <c r="A5336">
        <v>5335</v>
      </c>
      <c r="B5336" t="s">
        <v>13831</v>
      </c>
      <c r="C5336">
        <v>3342</v>
      </c>
      <c r="D5336" t="str">
        <f>VLOOKUP($C5336,Hosts!$A:$O,10,0)</f>
        <v>New York</v>
      </c>
      <c r="E5336" s="67">
        <f>INDEX(Hosts!$A:$O,MATCH(Places!$C5336,Hosts!$A:$A,0),MATCH(Places!E$1,Hosts!$1:$1,0))</f>
        <v>1</v>
      </c>
      <c r="F5336" s="67">
        <f>INDEX(Hosts!$A:$O,MATCH(Places!$C5336,Hosts!$A:$A,0),MATCH(Places!F$1,Hosts!$1:$1,0))</f>
        <v>1</v>
      </c>
      <c r="G5336" s="67" t="str">
        <f>INDEX(Hosts!$A:$O,MATCH(Places!$C5336,Hosts!$A:$A,0),MATCH(Places!G$1,Hosts!$1:$1,0))</f>
        <v>Yes</v>
      </c>
      <c r="H5336">
        <v>8</v>
      </c>
      <c r="I5336" t="str">
        <f>VLOOKUP($H5336,Neighborhoods!$A:$C,2,0)</f>
        <v>Brooklyn</v>
      </c>
      <c r="J5336" t="str">
        <f>VLOOKUP($H5336,Neighborhoods!$A:$C,3,0)</f>
        <v>Bushwick</v>
      </c>
      <c r="K5336" t="s">
        <v>1</v>
      </c>
      <c r="L5336" t="str">
        <f t="shared" si="332"/>
        <v>Yes</v>
      </c>
      <c r="M5336">
        <v>2</v>
      </c>
      <c r="N5336" t="str" cm="1">
        <f t="array" ref="N5336">_xlfn.IFS(M5336&lt;=2,"Small",M5336&lt;=5,"Medium",M5336&gt;5,"Large")</f>
        <v>Small</v>
      </c>
      <c r="O5336" s="50">
        <v>40</v>
      </c>
      <c r="P5336" s="67">
        <f t="shared" si="333"/>
        <v>0.03</v>
      </c>
      <c r="Q5336" s="52">
        <v>4.33</v>
      </c>
      <c r="R5336" s="52" t="str" cm="1">
        <f t="array" ref="R5336">_xlfn.IFS(ROUND(Q5336,0)=5,"Excellent",ROUND(Q5336,0)=4,"Good",ROUND(Q5336,0)=3,"Ok",ROUND(Q5336,0)&lt;3,"Bad")</f>
        <v>Good</v>
      </c>
      <c r="S5336">
        <v>6</v>
      </c>
      <c r="T5336" t="str">
        <f t="shared" si="334"/>
        <v>No</v>
      </c>
      <c r="U5336" s="65">
        <v>43752</v>
      </c>
      <c r="V5336" s="65">
        <v>43919</v>
      </c>
      <c r="W5336">
        <v>364</v>
      </c>
      <c r="X5336" t="str">
        <f t="shared" si="335"/>
        <v>Active</v>
      </c>
      <c r="Y5336" t="s">
        <v>15615</v>
      </c>
    </row>
    <row r="5337" spans="1:25" x14ac:dyDescent="0.25">
      <c r="A5337">
        <v>5336</v>
      </c>
      <c r="B5337" t="s">
        <v>13869</v>
      </c>
      <c r="C5337">
        <v>3690</v>
      </c>
      <c r="D5337" t="str">
        <f>VLOOKUP($C5337,Hosts!$A:$O,10,0)</f>
        <v>New York</v>
      </c>
      <c r="E5337" s="67">
        <f>INDEX(Hosts!$A:$O,MATCH(Places!$C5337,Hosts!$A:$A,0),MATCH(Places!E$1,Hosts!$1:$1,0))</f>
        <v>0.52</v>
      </c>
      <c r="F5337" s="67">
        <f>INDEX(Hosts!$A:$O,MATCH(Places!$C5337,Hosts!$A:$A,0),MATCH(Places!F$1,Hosts!$1:$1,0))</f>
        <v>1</v>
      </c>
      <c r="G5337" s="67" t="str">
        <f>INDEX(Hosts!$A:$O,MATCH(Places!$C5337,Hosts!$A:$A,0),MATCH(Places!G$1,Hosts!$1:$1,0))</f>
        <v>No</v>
      </c>
      <c r="H5337">
        <v>17</v>
      </c>
      <c r="I5337" t="str">
        <f>VLOOKUP($H5337,Neighborhoods!$A:$C,2,0)</f>
        <v>Manhattan</v>
      </c>
      <c r="J5337" t="str">
        <f>VLOOKUP($H5337,Neighborhoods!$A:$C,3,0)</f>
        <v>Hell's Kitchen</v>
      </c>
      <c r="K5337" t="s">
        <v>11822</v>
      </c>
      <c r="L5337" t="str">
        <f t="shared" si="332"/>
        <v>No</v>
      </c>
      <c r="M5337">
        <v>6</v>
      </c>
      <c r="N5337" t="str" cm="1">
        <f t="array" ref="N5337">_xlfn.IFS(M5337&lt;=2,"Small",M5337&lt;=5,"Medium",M5337&gt;5,"Large")</f>
        <v>Large</v>
      </c>
      <c r="O5337" s="50">
        <v>389</v>
      </c>
      <c r="P5337" s="67">
        <f t="shared" si="333"/>
        <v>0.04</v>
      </c>
      <c r="Q5337" s="52">
        <v>4.58</v>
      </c>
      <c r="R5337" s="52" t="str" cm="1">
        <f t="array" ref="R5337">_xlfn.IFS(ROUND(Q5337,0)=5,"Excellent",ROUND(Q5337,0)=4,"Good",ROUND(Q5337,0)=3,"Ok",ROUND(Q5337,0)&lt;3,"Bad")</f>
        <v>Excellent</v>
      </c>
      <c r="S5337">
        <v>24</v>
      </c>
      <c r="T5337" t="str">
        <f t="shared" si="334"/>
        <v>No</v>
      </c>
      <c r="U5337" s="65">
        <v>43733</v>
      </c>
      <c r="V5337" s="65">
        <v>43907</v>
      </c>
      <c r="W5337">
        <v>346</v>
      </c>
      <c r="X5337" t="str">
        <f t="shared" si="335"/>
        <v>Active</v>
      </c>
      <c r="Y5337" t="s">
        <v>15616</v>
      </c>
    </row>
    <row r="5338" spans="1:25" x14ac:dyDescent="0.25">
      <c r="A5338">
        <v>5337</v>
      </c>
      <c r="B5338" t="s">
        <v>13897</v>
      </c>
      <c r="C5338">
        <v>3562</v>
      </c>
      <c r="D5338" t="str">
        <f>VLOOKUP($C5338,Hosts!$A:$O,10,0)</f>
        <v>New York</v>
      </c>
      <c r="E5338" s="67">
        <f>INDEX(Hosts!$A:$O,MATCH(Places!$C5338,Hosts!$A:$A,0),MATCH(Places!E$1,Hosts!$1:$1,0))</f>
        <v>1</v>
      </c>
      <c r="F5338" s="67">
        <f>INDEX(Hosts!$A:$O,MATCH(Places!$C5338,Hosts!$A:$A,0),MATCH(Places!F$1,Hosts!$1:$1,0))</f>
        <v>0.49</v>
      </c>
      <c r="G5338" s="67" t="str">
        <f>INDEX(Hosts!$A:$O,MATCH(Places!$C5338,Hosts!$A:$A,0),MATCH(Places!G$1,Hosts!$1:$1,0))</f>
        <v>No</v>
      </c>
      <c r="H5338">
        <v>15</v>
      </c>
      <c r="I5338" t="str">
        <f>VLOOKUP($H5338,Neighborhoods!$A:$C,2,0)</f>
        <v>Manhattan</v>
      </c>
      <c r="J5338" t="str">
        <f>VLOOKUP($H5338,Neighborhoods!$A:$C,3,0)</f>
        <v>East Village</v>
      </c>
      <c r="K5338" t="s">
        <v>1</v>
      </c>
      <c r="L5338" t="str">
        <f t="shared" si="332"/>
        <v>Yes</v>
      </c>
      <c r="M5338">
        <v>1</v>
      </c>
      <c r="N5338" t="str" cm="1">
        <f t="array" ref="N5338">_xlfn.IFS(M5338&lt;=2,"Small",M5338&lt;=5,"Medium",M5338&gt;5,"Large")</f>
        <v>Small</v>
      </c>
      <c r="O5338" s="50">
        <v>70</v>
      </c>
      <c r="P5338" s="67">
        <f t="shared" si="333"/>
        <v>0.03</v>
      </c>
      <c r="Q5338" s="52">
        <v>4.5</v>
      </c>
      <c r="R5338" s="52" t="str" cm="1">
        <f t="array" ref="R5338">_xlfn.IFS(ROUND(Q5338,0)=5,"Excellent",ROUND(Q5338,0)=4,"Good",ROUND(Q5338,0)=3,"Ok",ROUND(Q5338,0)&lt;3,"Bad")</f>
        <v>Excellent</v>
      </c>
      <c r="S5338">
        <v>12</v>
      </c>
      <c r="T5338" t="str">
        <f t="shared" si="334"/>
        <v>No</v>
      </c>
      <c r="U5338" s="65">
        <v>43744</v>
      </c>
      <c r="V5338" s="65">
        <v>43848</v>
      </c>
      <c r="W5338">
        <v>365</v>
      </c>
      <c r="X5338" t="str">
        <f t="shared" si="335"/>
        <v>Active</v>
      </c>
      <c r="Y5338" t="s">
        <v>15615</v>
      </c>
    </row>
    <row r="5339" spans="1:25" x14ac:dyDescent="0.25">
      <c r="A5339">
        <v>5338</v>
      </c>
      <c r="B5339" t="s">
        <v>14359</v>
      </c>
      <c r="C5339">
        <v>4012</v>
      </c>
      <c r="D5339" t="str">
        <f>VLOOKUP($C5339,Hosts!$A:$O,10,0)</f>
        <v>New York</v>
      </c>
      <c r="E5339" s="67">
        <f>INDEX(Hosts!$A:$O,MATCH(Places!$C5339,Hosts!$A:$A,0),MATCH(Places!E$1,Hosts!$1:$1,0))</f>
        <v>1</v>
      </c>
      <c r="F5339" s="67">
        <f>INDEX(Hosts!$A:$O,MATCH(Places!$C5339,Hosts!$A:$A,0),MATCH(Places!F$1,Hosts!$1:$1,0))</f>
        <v>1</v>
      </c>
      <c r="G5339" s="67" t="str">
        <f>INDEX(Hosts!$A:$O,MATCH(Places!$C5339,Hosts!$A:$A,0),MATCH(Places!G$1,Hosts!$1:$1,0))</f>
        <v>Yes</v>
      </c>
      <c r="H5339">
        <v>13</v>
      </c>
      <c r="I5339" t="str">
        <f>VLOOKUP($H5339,Neighborhoods!$A:$C,2,0)</f>
        <v>Manhattan</v>
      </c>
      <c r="J5339" t="str">
        <f>VLOOKUP($H5339,Neighborhoods!$A:$C,3,0)</f>
        <v>Chelsea</v>
      </c>
      <c r="K5339" t="s">
        <v>11822</v>
      </c>
      <c r="L5339" t="str">
        <f t="shared" si="332"/>
        <v>No</v>
      </c>
      <c r="M5339">
        <v>4</v>
      </c>
      <c r="N5339" t="str" cm="1">
        <f t="array" ref="N5339">_xlfn.IFS(M5339&lt;=2,"Small",M5339&lt;=5,"Medium",M5339&gt;5,"Large")</f>
        <v>Medium</v>
      </c>
      <c r="O5339" s="50">
        <v>290</v>
      </c>
      <c r="P5339" s="67">
        <f t="shared" si="333"/>
        <v>0.04</v>
      </c>
      <c r="Q5339" s="52">
        <v>5</v>
      </c>
      <c r="R5339" s="52" t="str" cm="1">
        <f t="array" ref="R5339">_xlfn.IFS(ROUND(Q5339,0)=5,"Excellent",ROUND(Q5339,0)=4,"Good",ROUND(Q5339,0)=3,"Ok",ROUND(Q5339,0)&lt;3,"Bad")</f>
        <v>Excellent</v>
      </c>
      <c r="S5339">
        <v>24</v>
      </c>
      <c r="T5339" t="str">
        <f t="shared" si="334"/>
        <v>No</v>
      </c>
      <c r="U5339" s="65">
        <v>43757</v>
      </c>
      <c r="V5339" s="65">
        <v>44054</v>
      </c>
      <c r="W5339">
        <v>59</v>
      </c>
      <c r="X5339" t="str">
        <f t="shared" si="335"/>
        <v>Active</v>
      </c>
      <c r="Y5339" t="s">
        <v>15616</v>
      </c>
    </row>
    <row r="5340" spans="1:25" x14ac:dyDescent="0.25">
      <c r="A5340">
        <v>5339</v>
      </c>
      <c r="B5340" t="s">
        <v>13236</v>
      </c>
      <c r="C5340">
        <v>3719</v>
      </c>
      <c r="D5340" t="str">
        <f>VLOOKUP($C5340,Hosts!$A:$O,10,0)</f>
        <v>New York</v>
      </c>
      <c r="E5340" s="67">
        <f>INDEX(Hosts!$A:$O,MATCH(Places!$C5340,Hosts!$A:$A,0),MATCH(Places!E$1,Hosts!$1:$1,0))</f>
        <v>1</v>
      </c>
      <c r="F5340" s="67">
        <f>INDEX(Hosts!$A:$O,MATCH(Places!$C5340,Hosts!$A:$A,0),MATCH(Places!F$1,Hosts!$1:$1,0))</f>
        <v>0.92</v>
      </c>
      <c r="G5340" s="67" t="str">
        <f>INDEX(Hosts!$A:$O,MATCH(Places!$C5340,Hosts!$A:$A,0),MATCH(Places!G$1,Hosts!$1:$1,0))</f>
        <v>No</v>
      </c>
      <c r="H5340">
        <v>31</v>
      </c>
      <c r="I5340" t="str">
        <f>VLOOKUP($H5340,Neighborhoods!$A:$C,2,0)</f>
        <v>Staten Island</v>
      </c>
      <c r="J5340" t="str">
        <f>VLOOKUP($H5340,Neighborhoods!$A:$C,3,0)</f>
        <v>West Brighton</v>
      </c>
      <c r="K5340" t="s">
        <v>1</v>
      </c>
      <c r="L5340" t="str">
        <f t="shared" si="332"/>
        <v>Yes</v>
      </c>
      <c r="M5340">
        <v>2</v>
      </c>
      <c r="N5340" t="str" cm="1">
        <f t="array" ref="N5340">_xlfn.IFS(M5340&lt;=2,"Small",M5340&lt;=5,"Medium",M5340&gt;5,"Large")</f>
        <v>Small</v>
      </c>
      <c r="O5340" s="50">
        <v>60</v>
      </c>
      <c r="P5340" s="67">
        <f t="shared" si="333"/>
        <v>0.03</v>
      </c>
      <c r="Q5340" s="52">
        <v>4.88</v>
      </c>
      <c r="R5340" s="52" t="str" cm="1">
        <f t="array" ref="R5340">_xlfn.IFS(ROUND(Q5340,0)=5,"Excellent",ROUND(Q5340,0)=4,"Good",ROUND(Q5340,0)=3,"Ok",ROUND(Q5340,0)&lt;3,"Bad")</f>
        <v>Excellent</v>
      </c>
      <c r="S5340">
        <v>17</v>
      </c>
      <c r="T5340" t="str">
        <f t="shared" si="334"/>
        <v>No</v>
      </c>
      <c r="U5340" s="65">
        <v>43747</v>
      </c>
      <c r="V5340" s="65">
        <v>44021</v>
      </c>
      <c r="W5340">
        <v>165</v>
      </c>
      <c r="X5340" t="str">
        <f t="shared" si="335"/>
        <v>Active</v>
      </c>
      <c r="Y5340" t="s">
        <v>15615</v>
      </c>
    </row>
    <row r="5341" spans="1:25" x14ac:dyDescent="0.25">
      <c r="A5341">
        <v>5340</v>
      </c>
      <c r="B5341" t="s">
        <v>15234</v>
      </c>
      <c r="C5341">
        <v>535</v>
      </c>
      <c r="D5341" t="str">
        <f>VLOOKUP($C5341,Hosts!$A:$O,10,0)</f>
        <v>New York</v>
      </c>
      <c r="E5341" s="67">
        <f>INDEX(Hosts!$A:$O,MATCH(Places!$C5341,Hosts!$A:$A,0),MATCH(Places!E$1,Hosts!$1:$1,0))</f>
        <v>1</v>
      </c>
      <c r="F5341" s="67">
        <f>INDEX(Hosts!$A:$O,MATCH(Places!$C5341,Hosts!$A:$A,0),MATCH(Places!F$1,Hosts!$1:$1,0))</f>
        <v>0.88</v>
      </c>
      <c r="G5341" s="67" t="str">
        <f>INDEX(Hosts!$A:$O,MATCH(Places!$C5341,Hosts!$A:$A,0),MATCH(Places!G$1,Hosts!$1:$1,0))</f>
        <v>Yes</v>
      </c>
      <c r="H5341">
        <v>7</v>
      </c>
      <c r="I5341" t="str">
        <f>VLOOKUP($H5341,Neighborhoods!$A:$C,2,0)</f>
        <v>Brooklyn</v>
      </c>
      <c r="J5341" t="str">
        <f>VLOOKUP($H5341,Neighborhoods!$A:$C,3,0)</f>
        <v>Bedford-Stuyvesant</v>
      </c>
      <c r="K5341" t="s">
        <v>11822</v>
      </c>
      <c r="L5341" t="str">
        <f t="shared" si="332"/>
        <v>No</v>
      </c>
      <c r="M5341">
        <v>4</v>
      </c>
      <c r="N5341" t="str" cm="1">
        <f t="array" ref="N5341">_xlfn.IFS(M5341&lt;=2,"Small",M5341&lt;=5,"Medium",M5341&gt;5,"Large")</f>
        <v>Medium</v>
      </c>
      <c r="O5341" s="50">
        <v>96</v>
      </c>
      <c r="P5341" s="67">
        <f t="shared" si="333"/>
        <v>0.03</v>
      </c>
      <c r="Q5341" s="52">
        <v>5</v>
      </c>
      <c r="R5341" s="52" t="str" cm="1">
        <f t="array" ref="R5341">_xlfn.IFS(ROUND(Q5341,0)=5,"Excellent",ROUND(Q5341,0)=4,"Good",ROUND(Q5341,0)=3,"Ok",ROUND(Q5341,0)&lt;3,"Bad")</f>
        <v>Excellent</v>
      </c>
      <c r="S5341">
        <v>13</v>
      </c>
      <c r="T5341" t="str">
        <f t="shared" si="334"/>
        <v>No</v>
      </c>
      <c r="U5341" s="65">
        <v>43754</v>
      </c>
      <c r="V5341" s="65">
        <v>44021</v>
      </c>
      <c r="W5341">
        <v>85</v>
      </c>
      <c r="X5341" t="str">
        <f t="shared" si="335"/>
        <v>Active</v>
      </c>
      <c r="Y5341" t="s">
        <v>15615</v>
      </c>
    </row>
    <row r="5342" spans="1:25" x14ac:dyDescent="0.25">
      <c r="A5342">
        <v>5341</v>
      </c>
      <c r="B5342" t="s">
        <v>13674</v>
      </c>
      <c r="C5342">
        <v>3719</v>
      </c>
      <c r="D5342" t="str">
        <f>VLOOKUP($C5342,Hosts!$A:$O,10,0)</f>
        <v>New York</v>
      </c>
      <c r="E5342" s="67">
        <f>INDEX(Hosts!$A:$O,MATCH(Places!$C5342,Hosts!$A:$A,0),MATCH(Places!E$1,Hosts!$1:$1,0))</f>
        <v>1</v>
      </c>
      <c r="F5342" s="67">
        <f>INDEX(Hosts!$A:$O,MATCH(Places!$C5342,Hosts!$A:$A,0),MATCH(Places!F$1,Hosts!$1:$1,0))</f>
        <v>0.92</v>
      </c>
      <c r="G5342" s="67" t="str">
        <f>INDEX(Hosts!$A:$O,MATCH(Places!$C5342,Hosts!$A:$A,0),MATCH(Places!G$1,Hosts!$1:$1,0))</f>
        <v>No</v>
      </c>
      <c r="H5342">
        <v>31</v>
      </c>
      <c r="I5342" t="str">
        <f>VLOOKUP($H5342,Neighborhoods!$A:$C,2,0)</f>
        <v>Staten Island</v>
      </c>
      <c r="J5342" t="str">
        <f>VLOOKUP($H5342,Neighborhoods!$A:$C,3,0)</f>
        <v>West Brighton</v>
      </c>
      <c r="K5342" t="s">
        <v>1</v>
      </c>
      <c r="L5342" t="str">
        <f t="shared" si="332"/>
        <v>Yes</v>
      </c>
      <c r="M5342">
        <v>2</v>
      </c>
      <c r="N5342" t="str" cm="1">
        <f t="array" ref="N5342">_xlfn.IFS(M5342&lt;=2,"Small",M5342&lt;=5,"Medium",M5342&gt;5,"Large")</f>
        <v>Small</v>
      </c>
      <c r="O5342" s="50">
        <v>60</v>
      </c>
      <c r="P5342" s="67">
        <f t="shared" si="333"/>
        <v>0.03</v>
      </c>
      <c r="Q5342" s="52">
        <v>4.67</v>
      </c>
      <c r="R5342" s="52" t="str" cm="1">
        <f t="array" ref="R5342">_xlfn.IFS(ROUND(Q5342,0)=5,"Excellent",ROUND(Q5342,0)=4,"Good",ROUND(Q5342,0)=3,"Ok",ROUND(Q5342,0)&lt;3,"Bad")</f>
        <v>Excellent</v>
      </c>
      <c r="S5342">
        <v>3</v>
      </c>
      <c r="T5342" t="str">
        <f t="shared" si="334"/>
        <v>No</v>
      </c>
      <c r="U5342" s="65">
        <v>43745</v>
      </c>
      <c r="V5342" s="65">
        <v>43804</v>
      </c>
      <c r="W5342">
        <v>228</v>
      </c>
      <c r="X5342" t="str">
        <f t="shared" si="335"/>
        <v>Active</v>
      </c>
      <c r="Y5342" t="s">
        <v>15615</v>
      </c>
    </row>
    <row r="5343" spans="1:25" x14ac:dyDescent="0.25">
      <c r="A5343">
        <v>5342</v>
      </c>
      <c r="B5343" t="s">
        <v>13548</v>
      </c>
      <c r="C5343">
        <v>4014</v>
      </c>
      <c r="D5343" t="str">
        <f>VLOOKUP($C5343,Hosts!$A:$O,10,0)</f>
        <v>New York</v>
      </c>
      <c r="E5343" s="67">
        <f>INDEX(Hosts!$A:$O,MATCH(Places!$C5343,Hosts!$A:$A,0),MATCH(Places!E$1,Hosts!$1:$1,0))</f>
        <v>1</v>
      </c>
      <c r="F5343" s="67">
        <f>INDEX(Hosts!$A:$O,MATCH(Places!$C5343,Hosts!$A:$A,0),MATCH(Places!F$1,Hosts!$1:$1,0))</f>
        <v>0.99</v>
      </c>
      <c r="G5343" s="67" t="str">
        <f>INDEX(Hosts!$A:$O,MATCH(Places!$C5343,Hosts!$A:$A,0),MATCH(Places!G$1,Hosts!$1:$1,0))</f>
        <v>Yes</v>
      </c>
      <c r="H5343">
        <v>15</v>
      </c>
      <c r="I5343" t="str">
        <f>VLOOKUP($H5343,Neighborhoods!$A:$C,2,0)</f>
        <v>Manhattan</v>
      </c>
      <c r="J5343" t="str">
        <f>VLOOKUP($H5343,Neighborhoods!$A:$C,3,0)</f>
        <v>East Village</v>
      </c>
      <c r="K5343" t="s">
        <v>11822</v>
      </c>
      <c r="L5343" t="str">
        <f t="shared" si="332"/>
        <v>No</v>
      </c>
      <c r="M5343">
        <v>8</v>
      </c>
      <c r="N5343" t="str" cm="1">
        <f t="array" ref="N5343">_xlfn.IFS(M5343&lt;=2,"Small",M5343&lt;=5,"Medium",M5343&gt;5,"Large")</f>
        <v>Large</v>
      </c>
      <c r="O5343" s="50">
        <v>140</v>
      </c>
      <c r="P5343" s="67">
        <f t="shared" si="333"/>
        <v>0.03</v>
      </c>
      <c r="Q5343" s="52">
        <v>5</v>
      </c>
      <c r="R5343" s="52" t="str" cm="1">
        <f t="array" ref="R5343">_xlfn.IFS(ROUND(Q5343,0)=5,"Excellent",ROUND(Q5343,0)=4,"Good",ROUND(Q5343,0)=3,"Ok",ROUND(Q5343,0)&lt;3,"Bad")</f>
        <v>Excellent</v>
      </c>
      <c r="S5343">
        <v>17</v>
      </c>
      <c r="T5343" t="str">
        <f t="shared" si="334"/>
        <v>No</v>
      </c>
      <c r="U5343" s="65">
        <v>43807</v>
      </c>
      <c r="V5343" s="65">
        <v>44053</v>
      </c>
      <c r="W5343">
        <v>262</v>
      </c>
      <c r="X5343" t="str">
        <f t="shared" si="335"/>
        <v>Active</v>
      </c>
      <c r="Y5343" t="s">
        <v>15616</v>
      </c>
    </row>
    <row r="5344" spans="1:25" x14ac:dyDescent="0.25">
      <c r="A5344">
        <v>5343</v>
      </c>
      <c r="B5344" t="s">
        <v>14702</v>
      </c>
      <c r="C5344">
        <v>1892</v>
      </c>
      <c r="D5344" t="str">
        <f>VLOOKUP($C5344,Hosts!$A:$O,10,0)</f>
        <v>New York</v>
      </c>
      <c r="E5344" s="67">
        <f>INDEX(Hosts!$A:$O,MATCH(Places!$C5344,Hosts!$A:$A,0),MATCH(Places!E$1,Hosts!$1:$1,0))</f>
        <v>0.92</v>
      </c>
      <c r="F5344" s="67">
        <f>INDEX(Hosts!$A:$O,MATCH(Places!$C5344,Hosts!$A:$A,0),MATCH(Places!F$1,Hosts!$1:$1,0))</f>
        <v>0.71</v>
      </c>
      <c r="G5344" s="67" t="str">
        <f>INDEX(Hosts!$A:$O,MATCH(Places!$C5344,Hosts!$A:$A,0),MATCH(Places!G$1,Hosts!$1:$1,0))</f>
        <v>No</v>
      </c>
      <c r="H5344">
        <v>7</v>
      </c>
      <c r="I5344" t="str">
        <f>VLOOKUP($H5344,Neighborhoods!$A:$C,2,0)</f>
        <v>Brooklyn</v>
      </c>
      <c r="J5344" t="str">
        <f>VLOOKUP($H5344,Neighborhoods!$A:$C,3,0)</f>
        <v>Bedford-Stuyvesant</v>
      </c>
      <c r="K5344" t="s">
        <v>11822</v>
      </c>
      <c r="L5344" t="str">
        <f t="shared" si="332"/>
        <v>No</v>
      </c>
      <c r="M5344">
        <v>4</v>
      </c>
      <c r="N5344" t="str" cm="1">
        <f t="array" ref="N5344">_xlfn.IFS(M5344&lt;=2,"Small",M5344&lt;=5,"Medium",M5344&gt;5,"Large")</f>
        <v>Medium</v>
      </c>
      <c r="O5344" s="50">
        <v>145</v>
      </c>
      <c r="P5344" s="67">
        <f t="shared" si="333"/>
        <v>0.03</v>
      </c>
      <c r="Q5344" s="52">
        <v>4.67</v>
      </c>
      <c r="R5344" s="52" t="str" cm="1">
        <f t="array" ref="R5344">_xlfn.IFS(ROUND(Q5344,0)=5,"Excellent",ROUND(Q5344,0)=4,"Good",ROUND(Q5344,0)=3,"Ok",ROUND(Q5344,0)&lt;3,"Bad")</f>
        <v>Excellent</v>
      </c>
      <c r="S5344">
        <v>3</v>
      </c>
      <c r="T5344" t="str">
        <f t="shared" si="334"/>
        <v>No</v>
      </c>
      <c r="U5344" s="65">
        <v>43766</v>
      </c>
      <c r="V5344" s="65">
        <v>43836</v>
      </c>
      <c r="W5344">
        <v>78</v>
      </c>
      <c r="X5344" t="str">
        <f t="shared" si="335"/>
        <v>Active</v>
      </c>
      <c r="Y5344" t="s">
        <v>15615</v>
      </c>
    </row>
    <row r="5345" spans="1:25" x14ac:dyDescent="0.25">
      <c r="A5345">
        <v>5344</v>
      </c>
      <c r="B5345" t="s">
        <v>13232</v>
      </c>
      <c r="C5345">
        <v>1974</v>
      </c>
      <c r="D5345" t="str">
        <f>VLOOKUP($C5345,Hosts!$A:$O,10,0)</f>
        <v>New York</v>
      </c>
      <c r="E5345" s="67">
        <f>INDEX(Hosts!$A:$O,MATCH(Places!$C5345,Hosts!$A:$A,0),MATCH(Places!E$1,Hosts!$1:$1,0))</f>
        <v>1</v>
      </c>
      <c r="F5345" s="67">
        <f>INDEX(Hosts!$A:$O,MATCH(Places!$C5345,Hosts!$A:$A,0),MATCH(Places!F$1,Hosts!$1:$1,0))</f>
        <v>0.99</v>
      </c>
      <c r="G5345" s="67" t="str">
        <f>INDEX(Hosts!$A:$O,MATCH(Places!$C5345,Hosts!$A:$A,0),MATCH(Places!G$1,Hosts!$1:$1,0))</f>
        <v>Yes</v>
      </c>
      <c r="H5345">
        <v>23</v>
      </c>
      <c r="I5345" t="str">
        <f>VLOOKUP($H5345,Neighborhoods!$A:$C,2,0)</f>
        <v>Queens</v>
      </c>
      <c r="J5345" t="str">
        <f>VLOOKUP($H5345,Neighborhoods!$A:$C,3,0)</f>
        <v>Jamaica</v>
      </c>
      <c r="K5345" t="s">
        <v>1</v>
      </c>
      <c r="L5345" t="str">
        <f t="shared" si="332"/>
        <v>Yes</v>
      </c>
      <c r="M5345">
        <v>2</v>
      </c>
      <c r="N5345" t="str" cm="1">
        <f t="array" ref="N5345">_xlfn.IFS(M5345&lt;=2,"Small",M5345&lt;=5,"Medium",M5345&gt;5,"Large")</f>
        <v>Small</v>
      </c>
      <c r="O5345" s="50">
        <v>43</v>
      </c>
      <c r="P5345" s="67">
        <f t="shared" si="333"/>
        <v>0.03</v>
      </c>
      <c r="Q5345" s="52">
        <v>4.88</v>
      </c>
      <c r="R5345" s="52" t="str" cm="1">
        <f t="array" ref="R5345">_xlfn.IFS(ROUND(Q5345,0)=5,"Excellent",ROUND(Q5345,0)=4,"Good",ROUND(Q5345,0)=3,"Ok",ROUND(Q5345,0)&lt;3,"Bad")</f>
        <v>Excellent</v>
      </c>
      <c r="S5345">
        <v>16</v>
      </c>
      <c r="T5345" t="str">
        <f t="shared" si="334"/>
        <v>No</v>
      </c>
      <c r="U5345" s="65">
        <v>43746</v>
      </c>
      <c r="V5345" s="65">
        <v>44026</v>
      </c>
      <c r="W5345">
        <v>158</v>
      </c>
      <c r="X5345" t="str">
        <f t="shared" si="335"/>
        <v>Active</v>
      </c>
      <c r="Y5345" t="s">
        <v>15616</v>
      </c>
    </row>
    <row r="5346" spans="1:25" x14ac:dyDescent="0.25">
      <c r="A5346">
        <v>5345</v>
      </c>
      <c r="B5346" t="s">
        <v>13307</v>
      </c>
      <c r="C5346">
        <v>4015</v>
      </c>
      <c r="D5346" t="str">
        <f>VLOOKUP($C5346,Hosts!$A:$O,10,0)</f>
        <v>New York</v>
      </c>
      <c r="E5346" s="67">
        <f>INDEX(Hosts!$A:$O,MATCH(Places!$C5346,Hosts!$A:$A,0),MATCH(Places!E$1,Hosts!$1:$1,0))</f>
        <v>1</v>
      </c>
      <c r="F5346" s="67">
        <f>INDEX(Hosts!$A:$O,MATCH(Places!$C5346,Hosts!$A:$A,0),MATCH(Places!F$1,Hosts!$1:$1,0))</f>
        <v>0.74</v>
      </c>
      <c r="G5346" s="67" t="str">
        <f>INDEX(Hosts!$A:$O,MATCH(Places!$C5346,Hosts!$A:$A,0),MATCH(Places!G$1,Hosts!$1:$1,0))</f>
        <v>No</v>
      </c>
      <c r="H5346">
        <v>20</v>
      </c>
      <c r="I5346" t="str">
        <f>VLOOKUP($H5346,Neighborhoods!$A:$C,2,0)</f>
        <v>Manhattan</v>
      </c>
      <c r="J5346" t="str">
        <f>VLOOKUP($H5346,Neighborhoods!$A:$C,3,0)</f>
        <v>Upper West Side</v>
      </c>
      <c r="K5346" t="s">
        <v>11822</v>
      </c>
      <c r="L5346" t="str">
        <f t="shared" si="332"/>
        <v>No</v>
      </c>
      <c r="M5346">
        <v>4</v>
      </c>
      <c r="N5346" t="str" cm="1">
        <f t="array" ref="N5346">_xlfn.IFS(M5346&lt;=2,"Small",M5346&lt;=5,"Medium",M5346&gt;5,"Large")</f>
        <v>Medium</v>
      </c>
      <c r="O5346" s="50">
        <v>195</v>
      </c>
      <c r="P5346" s="67">
        <f t="shared" si="333"/>
        <v>0.03</v>
      </c>
      <c r="Q5346" s="52">
        <v>5</v>
      </c>
      <c r="R5346" s="52" t="str" cm="1">
        <f t="array" ref="R5346">_xlfn.IFS(ROUND(Q5346,0)=5,"Excellent",ROUND(Q5346,0)=4,"Good",ROUND(Q5346,0)=3,"Ok",ROUND(Q5346,0)&lt;3,"Bad")</f>
        <v>Excellent</v>
      </c>
      <c r="S5346">
        <v>6</v>
      </c>
      <c r="T5346" t="str">
        <f t="shared" si="334"/>
        <v>No</v>
      </c>
      <c r="U5346" s="65">
        <v>43757</v>
      </c>
      <c r="V5346" s="65">
        <v>43878</v>
      </c>
      <c r="W5346">
        <v>242</v>
      </c>
      <c r="X5346" t="str">
        <f t="shared" si="335"/>
        <v>Active</v>
      </c>
      <c r="Y5346" t="s">
        <v>15615</v>
      </c>
    </row>
    <row r="5347" spans="1:25" x14ac:dyDescent="0.25">
      <c r="A5347">
        <v>5346</v>
      </c>
      <c r="B5347" t="s">
        <v>1311</v>
      </c>
      <c r="C5347">
        <v>2596</v>
      </c>
      <c r="D5347" t="str">
        <f>VLOOKUP($C5347,Hosts!$A:$O,10,0)</f>
        <v>New York</v>
      </c>
      <c r="E5347" s="67">
        <f>INDEX(Hosts!$A:$O,MATCH(Places!$C5347,Hosts!$A:$A,0),MATCH(Places!E$1,Hosts!$1:$1,0))</f>
        <v>1</v>
      </c>
      <c r="F5347" s="67">
        <f>INDEX(Hosts!$A:$O,MATCH(Places!$C5347,Hosts!$A:$A,0),MATCH(Places!F$1,Hosts!$1:$1,0))</f>
        <v>0.99</v>
      </c>
      <c r="G5347" s="67" t="str">
        <f>INDEX(Hosts!$A:$O,MATCH(Places!$C5347,Hosts!$A:$A,0),MATCH(Places!G$1,Hosts!$1:$1,0))</f>
        <v>Yes</v>
      </c>
      <c r="H5347">
        <v>7</v>
      </c>
      <c r="I5347" t="str">
        <f>VLOOKUP($H5347,Neighborhoods!$A:$C,2,0)</f>
        <v>Brooklyn</v>
      </c>
      <c r="J5347" t="str">
        <f>VLOOKUP($H5347,Neighborhoods!$A:$C,3,0)</f>
        <v>Bedford-Stuyvesant</v>
      </c>
      <c r="K5347" t="s">
        <v>1</v>
      </c>
      <c r="L5347" t="str">
        <f t="shared" si="332"/>
        <v>Yes</v>
      </c>
      <c r="M5347">
        <v>2</v>
      </c>
      <c r="N5347" t="str" cm="1">
        <f t="array" ref="N5347">_xlfn.IFS(M5347&lt;=2,"Small",M5347&lt;=5,"Medium",M5347&gt;5,"Large")</f>
        <v>Small</v>
      </c>
      <c r="O5347" s="50">
        <v>43</v>
      </c>
      <c r="P5347" s="67">
        <f t="shared" si="333"/>
        <v>0.03</v>
      </c>
      <c r="Q5347" s="52">
        <v>4.91</v>
      </c>
      <c r="R5347" s="52" t="str" cm="1">
        <f t="array" ref="R5347">_xlfn.IFS(ROUND(Q5347,0)=5,"Excellent",ROUND(Q5347,0)=4,"Good",ROUND(Q5347,0)=3,"Ok",ROUND(Q5347,0)&lt;3,"Bad")</f>
        <v>Excellent</v>
      </c>
      <c r="S5347">
        <v>22</v>
      </c>
      <c r="T5347" t="str">
        <f t="shared" si="334"/>
        <v>No</v>
      </c>
      <c r="U5347" s="65">
        <v>43739</v>
      </c>
      <c r="V5347" s="65">
        <v>44044</v>
      </c>
      <c r="W5347">
        <v>45</v>
      </c>
      <c r="X5347" t="str">
        <f t="shared" si="335"/>
        <v>Active</v>
      </c>
      <c r="Y5347" t="s">
        <v>15615</v>
      </c>
    </row>
    <row r="5348" spans="1:25" x14ac:dyDescent="0.25">
      <c r="A5348">
        <v>5347</v>
      </c>
      <c r="B5348" t="s">
        <v>2825</v>
      </c>
      <c r="C5348">
        <v>2596</v>
      </c>
      <c r="D5348" t="str">
        <f>VLOOKUP($C5348,Hosts!$A:$O,10,0)</f>
        <v>New York</v>
      </c>
      <c r="E5348" s="67">
        <f>INDEX(Hosts!$A:$O,MATCH(Places!$C5348,Hosts!$A:$A,0),MATCH(Places!E$1,Hosts!$1:$1,0))</f>
        <v>1</v>
      </c>
      <c r="F5348" s="67">
        <f>INDEX(Hosts!$A:$O,MATCH(Places!$C5348,Hosts!$A:$A,0),MATCH(Places!F$1,Hosts!$1:$1,0))</f>
        <v>0.99</v>
      </c>
      <c r="G5348" s="67" t="str">
        <f>INDEX(Hosts!$A:$O,MATCH(Places!$C5348,Hosts!$A:$A,0),MATCH(Places!G$1,Hosts!$1:$1,0))</f>
        <v>Yes</v>
      </c>
      <c r="H5348">
        <v>7</v>
      </c>
      <c r="I5348" t="str">
        <f>VLOOKUP($H5348,Neighborhoods!$A:$C,2,0)</f>
        <v>Brooklyn</v>
      </c>
      <c r="J5348" t="str">
        <f>VLOOKUP($H5348,Neighborhoods!$A:$C,3,0)</f>
        <v>Bedford-Stuyvesant</v>
      </c>
      <c r="K5348" t="s">
        <v>1</v>
      </c>
      <c r="L5348" t="str">
        <f t="shared" si="332"/>
        <v>Yes</v>
      </c>
      <c r="M5348">
        <v>2</v>
      </c>
      <c r="N5348" t="str" cm="1">
        <f t="array" ref="N5348">_xlfn.IFS(M5348&lt;=2,"Small",M5348&lt;=5,"Medium",M5348&gt;5,"Large")</f>
        <v>Small</v>
      </c>
      <c r="O5348" s="50">
        <v>43</v>
      </c>
      <c r="P5348" s="67">
        <f t="shared" si="333"/>
        <v>0.03</v>
      </c>
      <c r="Q5348" s="52">
        <v>4.9000000000000004</v>
      </c>
      <c r="R5348" s="52" t="str" cm="1">
        <f t="array" ref="R5348">_xlfn.IFS(ROUND(Q5348,0)=5,"Excellent",ROUND(Q5348,0)=4,"Good",ROUND(Q5348,0)=3,"Ok",ROUND(Q5348,0)&lt;3,"Bad")</f>
        <v>Excellent</v>
      </c>
      <c r="S5348">
        <v>30</v>
      </c>
      <c r="T5348" t="str">
        <f t="shared" si="334"/>
        <v>No</v>
      </c>
      <c r="U5348" s="65">
        <v>43765</v>
      </c>
      <c r="V5348" s="65">
        <v>44042</v>
      </c>
      <c r="W5348">
        <v>46</v>
      </c>
      <c r="X5348" t="str">
        <f t="shared" si="335"/>
        <v>Active</v>
      </c>
      <c r="Y5348" t="s">
        <v>15615</v>
      </c>
    </row>
    <row r="5349" spans="1:25" x14ac:dyDescent="0.25">
      <c r="A5349">
        <v>5348</v>
      </c>
      <c r="B5349" t="s">
        <v>14952</v>
      </c>
      <c r="C5349">
        <v>2596</v>
      </c>
      <c r="D5349" t="str">
        <f>VLOOKUP($C5349,Hosts!$A:$O,10,0)</f>
        <v>New York</v>
      </c>
      <c r="E5349" s="67">
        <f>INDEX(Hosts!$A:$O,MATCH(Places!$C5349,Hosts!$A:$A,0),MATCH(Places!E$1,Hosts!$1:$1,0))</f>
        <v>1</v>
      </c>
      <c r="F5349" s="67">
        <f>INDEX(Hosts!$A:$O,MATCH(Places!$C5349,Hosts!$A:$A,0),MATCH(Places!F$1,Hosts!$1:$1,0))</f>
        <v>0.99</v>
      </c>
      <c r="G5349" s="67" t="str">
        <f>INDEX(Hosts!$A:$O,MATCH(Places!$C5349,Hosts!$A:$A,0),MATCH(Places!G$1,Hosts!$1:$1,0))</f>
        <v>Yes</v>
      </c>
      <c r="H5349">
        <v>7</v>
      </c>
      <c r="I5349" t="str">
        <f>VLOOKUP($H5349,Neighborhoods!$A:$C,2,0)</f>
        <v>Brooklyn</v>
      </c>
      <c r="J5349" t="str">
        <f>VLOOKUP($H5349,Neighborhoods!$A:$C,3,0)</f>
        <v>Bedford-Stuyvesant</v>
      </c>
      <c r="K5349" t="s">
        <v>1</v>
      </c>
      <c r="L5349" t="str">
        <f t="shared" si="332"/>
        <v>Yes</v>
      </c>
      <c r="M5349">
        <v>2</v>
      </c>
      <c r="N5349" t="str" cm="1">
        <f t="array" ref="N5349">_xlfn.IFS(M5349&lt;=2,"Small",M5349&lt;=5,"Medium",M5349&gt;5,"Large")</f>
        <v>Small</v>
      </c>
      <c r="O5349" s="50">
        <v>43</v>
      </c>
      <c r="P5349" s="67">
        <f t="shared" si="333"/>
        <v>0.03</v>
      </c>
      <c r="Q5349" s="52">
        <v>5</v>
      </c>
      <c r="R5349" s="52" t="str" cm="1">
        <f t="array" ref="R5349">_xlfn.IFS(ROUND(Q5349,0)=5,"Excellent",ROUND(Q5349,0)=4,"Good",ROUND(Q5349,0)=3,"Ok",ROUND(Q5349,0)&lt;3,"Bad")</f>
        <v>Excellent</v>
      </c>
      <c r="S5349">
        <v>21</v>
      </c>
      <c r="T5349" t="str">
        <f t="shared" si="334"/>
        <v>No</v>
      </c>
      <c r="U5349" s="65">
        <v>43745</v>
      </c>
      <c r="V5349" s="65">
        <v>44032</v>
      </c>
      <c r="W5349">
        <v>40</v>
      </c>
      <c r="X5349" t="str">
        <f t="shared" si="335"/>
        <v>Active</v>
      </c>
      <c r="Y5349" t="s">
        <v>15615</v>
      </c>
    </row>
    <row r="5350" spans="1:25" x14ac:dyDescent="0.25">
      <c r="A5350">
        <v>5349</v>
      </c>
      <c r="B5350" t="s">
        <v>1313</v>
      </c>
      <c r="C5350">
        <v>2596</v>
      </c>
      <c r="D5350" t="str">
        <f>VLOOKUP($C5350,Hosts!$A:$O,10,0)</f>
        <v>New York</v>
      </c>
      <c r="E5350" s="67">
        <f>INDEX(Hosts!$A:$O,MATCH(Places!$C5350,Hosts!$A:$A,0),MATCH(Places!E$1,Hosts!$1:$1,0))</f>
        <v>1</v>
      </c>
      <c r="F5350" s="67">
        <f>INDEX(Hosts!$A:$O,MATCH(Places!$C5350,Hosts!$A:$A,0),MATCH(Places!F$1,Hosts!$1:$1,0))</f>
        <v>0.99</v>
      </c>
      <c r="G5350" s="67" t="str">
        <f>INDEX(Hosts!$A:$O,MATCH(Places!$C5350,Hosts!$A:$A,0),MATCH(Places!G$1,Hosts!$1:$1,0))</f>
        <v>Yes</v>
      </c>
      <c r="H5350">
        <v>7</v>
      </c>
      <c r="I5350" t="str">
        <f>VLOOKUP($H5350,Neighborhoods!$A:$C,2,0)</f>
        <v>Brooklyn</v>
      </c>
      <c r="J5350" t="str">
        <f>VLOOKUP($H5350,Neighborhoods!$A:$C,3,0)</f>
        <v>Bedford-Stuyvesant</v>
      </c>
      <c r="K5350" t="s">
        <v>1</v>
      </c>
      <c r="L5350" t="str">
        <f t="shared" si="332"/>
        <v>Yes</v>
      </c>
      <c r="M5350">
        <v>2</v>
      </c>
      <c r="N5350" t="str" cm="1">
        <f t="array" ref="N5350">_xlfn.IFS(M5350&lt;=2,"Small",M5350&lt;=5,"Medium",M5350&gt;5,"Large")</f>
        <v>Small</v>
      </c>
      <c r="O5350" s="50">
        <v>43</v>
      </c>
      <c r="P5350" s="67">
        <f t="shared" si="333"/>
        <v>0.03</v>
      </c>
      <c r="Q5350" s="52">
        <v>5</v>
      </c>
      <c r="R5350" s="52" t="str" cm="1">
        <f t="array" ref="R5350">_xlfn.IFS(ROUND(Q5350,0)=5,"Excellent",ROUND(Q5350,0)=4,"Good",ROUND(Q5350,0)=3,"Ok",ROUND(Q5350,0)&lt;3,"Bad")</f>
        <v>Excellent</v>
      </c>
      <c r="S5350">
        <v>21</v>
      </c>
      <c r="T5350" t="str">
        <f t="shared" si="334"/>
        <v>No</v>
      </c>
      <c r="U5350" s="65">
        <v>43757</v>
      </c>
      <c r="V5350" s="65">
        <v>44036</v>
      </c>
      <c r="W5350">
        <v>45</v>
      </c>
      <c r="X5350" t="str">
        <f t="shared" si="335"/>
        <v>Active</v>
      </c>
      <c r="Y5350" t="s">
        <v>15615</v>
      </c>
    </row>
    <row r="5351" spans="1:25" x14ac:dyDescent="0.25">
      <c r="A5351">
        <v>5350</v>
      </c>
      <c r="B5351" t="s">
        <v>15080</v>
      </c>
      <c r="C5351">
        <v>937</v>
      </c>
      <c r="D5351" t="str">
        <f>VLOOKUP($C5351,Hosts!$A:$O,10,0)</f>
        <v>New York</v>
      </c>
      <c r="E5351" s="67">
        <f>INDEX(Hosts!$A:$O,MATCH(Places!$C5351,Hosts!$A:$A,0),MATCH(Places!E$1,Hosts!$1:$1,0))</f>
        <v>1</v>
      </c>
      <c r="F5351" s="67">
        <f>INDEX(Hosts!$A:$O,MATCH(Places!$C5351,Hosts!$A:$A,0),MATCH(Places!F$1,Hosts!$1:$1,0))</f>
        <v>0.94</v>
      </c>
      <c r="G5351" s="67" t="str">
        <f>INDEX(Hosts!$A:$O,MATCH(Places!$C5351,Hosts!$A:$A,0),MATCH(Places!G$1,Hosts!$1:$1,0))</f>
        <v>No</v>
      </c>
      <c r="H5351">
        <v>7</v>
      </c>
      <c r="I5351" t="str">
        <f>VLOOKUP($H5351,Neighborhoods!$A:$C,2,0)</f>
        <v>Brooklyn</v>
      </c>
      <c r="J5351" t="str">
        <f>VLOOKUP($H5351,Neighborhoods!$A:$C,3,0)</f>
        <v>Bedford-Stuyvesant</v>
      </c>
      <c r="K5351" t="s">
        <v>11822</v>
      </c>
      <c r="L5351" t="str">
        <f t="shared" si="332"/>
        <v>No</v>
      </c>
      <c r="M5351">
        <v>2</v>
      </c>
      <c r="N5351" t="str" cm="1">
        <f t="array" ref="N5351">_xlfn.IFS(M5351&lt;=2,"Small",M5351&lt;=5,"Medium",M5351&gt;5,"Large")</f>
        <v>Small</v>
      </c>
      <c r="O5351" s="50">
        <v>78</v>
      </c>
      <c r="P5351" s="67">
        <f t="shared" si="333"/>
        <v>0.03</v>
      </c>
      <c r="Q5351" s="52">
        <v>5</v>
      </c>
      <c r="R5351" s="52" t="str" cm="1">
        <f t="array" ref="R5351">_xlfn.IFS(ROUND(Q5351,0)=5,"Excellent",ROUND(Q5351,0)=4,"Good",ROUND(Q5351,0)=3,"Ok",ROUND(Q5351,0)&lt;3,"Bad")</f>
        <v>Excellent</v>
      </c>
      <c r="S5351">
        <v>4</v>
      </c>
      <c r="T5351" t="str">
        <f t="shared" si="334"/>
        <v>No</v>
      </c>
      <c r="U5351" s="65">
        <v>43800</v>
      </c>
      <c r="V5351" s="65">
        <v>44053</v>
      </c>
      <c r="W5351">
        <v>86</v>
      </c>
      <c r="X5351" t="str">
        <f t="shared" si="335"/>
        <v>Active</v>
      </c>
      <c r="Y5351" t="s">
        <v>15616</v>
      </c>
    </row>
    <row r="5352" spans="1:25" x14ac:dyDescent="0.25">
      <c r="A5352">
        <v>5351</v>
      </c>
      <c r="B5352" t="s">
        <v>13994</v>
      </c>
      <c r="C5352">
        <v>2882</v>
      </c>
      <c r="D5352" t="str">
        <f>VLOOKUP($C5352,Hosts!$A:$O,10,0)</f>
        <v>New York</v>
      </c>
      <c r="E5352" s="67">
        <f>INDEX(Hosts!$A:$O,MATCH(Places!$C5352,Hosts!$A:$A,0),MATCH(Places!E$1,Hosts!$1:$1,0))</f>
        <v>1</v>
      </c>
      <c r="F5352" s="67">
        <f>INDEX(Hosts!$A:$O,MATCH(Places!$C5352,Hosts!$A:$A,0),MATCH(Places!F$1,Hosts!$1:$1,0))</f>
        <v>0.96</v>
      </c>
      <c r="G5352" s="67" t="str">
        <f>INDEX(Hosts!$A:$O,MATCH(Places!$C5352,Hosts!$A:$A,0),MATCH(Places!G$1,Hosts!$1:$1,0))</f>
        <v>Yes</v>
      </c>
      <c r="H5352">
        <v>7</v>
      </c>
      <c r="I5352" t="str">
        <f>VLOOKUP($H5352,Neighborhoods!$A:$C,2,0)</f>
        <v>Brooklyn</v>
      </c>
      <c r="J5352" t="str">
        <f>VLOOKUP($H5352,Neighborhoods!$A:$C,3,0)</f>
        <v>Bedford-Stuyvesant</v>
      </c>
      <c r="K5352" t="s">
        <v>11822</v>
      </c>
      <c r="L5352" t="str">
        <f t="shared" si="332"/>
        <v>No</v>
      </c>
      <c r="M5352">
        <v>6</v>
      </c>
      <c r="N5352" t="str" cm="1">
        <f t="array" ref="N5352">_xlfn.IFS(M5352&lt;=2,"Small",M5352&lt;=5,"Medium",M5352&gt;5,"Large")</f>
        <v>Large</v>
      </c>
      <c r="O5352" s="50">
        <v>170</v>
      </c>
      <c r="P5352" s="67">
        <f t="shared" si="333"/>
        <v>0.03</v>
      </c>
      <c r="Q5352" s="52">
        <v>5</v>
      </c>
      <c r="R5352" s="52" t="str" cm="1">
        <f t="array" ref="R5352">_xlfn.IFS(ROUND(Q5352,0)=5,"Excellent",ROUND(Q5352,0)=4,"Good",ROUND(Q5352,0)=3,"Ok",ROUND(Q5352,0)&lt;3,"Bad")</f>
        <v>Excellent</v>
      </c>
      <c r="S5352">
        <v>22</v>
      </c>
      <c r="T5352" t="str">
        <f t="shared" si="334"/>
        <v>No</v>
      </c>
      <c r="U5352" s="65">
        <v>43774</v>
      </c>
      <c r="V5352" s="65">
        <v>44024</v>
      </c>
      <c r="W5352">
        <v>151</v>
      </c>
      <c r="X5352" t="str">
        <f t="shared" si="335"/>
        <v>Active</v>
      </c>
      <c r="Y5352" t="s">
        <v>15615</v>
      </c>
    </row>
    <row r="5353" spans="1:25" x14ac:dyDescent="0.25">
      <c r="A5353">
        <v>5352</v>
      </c>
      <c r="B5353" t="s">
        <v>14320</v>
      </c>
      <c r="C5353">
        <v>4017</v>
      </c>
      <c r="D5353" t="str">
        <f>VLOOKUP($C5353,Hosts!$A:$O,10,0)</f>
        <v>New York</v>
      </c>
      <c r="E5353" s="67">
        <f>INDEX(Hosts!$A:$O,MATCH(Places!$C5353,Hosts!$A:$A,0),MATCH(Places!E$1,Hosts!$1:$1,0))</f>
        <v>1</v>
      </c>
      <c r="F5353" s="67">
        <f>INDEX(Hosts!$A:$O,MATCH(Places!$C5353,Hosts!$A:$A,0),MATCH(Places!F$1,Hosts!$1:$1,0))</f>
        <v>0.64</v>
      </c>
      <c r="G5353" s="67" t="str">
        <f>INDEX(Hosts!$A:$O,MATCH(Places!$C5353,Hosts!$A:$A,0),MATCH(Places!G$1,Hosts!$1:$1,0))</f>
        <v>No</v>
      </c>
      <c r="H5353">
        <v>22</v>
      </c>
      <c r="I5353" t="str">
        <f>VLOOKUP($H5353,Neighborhoods!$A:$C,2,0)</f>
        <v>Queens</v>
      </c>
      <c r="J5353" t="str">
        <f>VLOOKUP($H5353,Neighborhoods!$A:$C,3,0)</f>
        <v>Flushing</v>
      </c>
      <c r="K5353" t="s">
        <v>1</v>
      </c>
      <c r="L5353" t="str">
        <f t="shared" si="332"/>
        <v>Yes</v>
      </c>
      <c r="M5353">
        <v>2</v>
      </c>
      <c r="N5353" t="str" cm="1">
        <f t="array" ref="N5353">_xlfn.IFS(M5353&lt;=2,"Small",M5353&lt;=5,"Medium",M5353&gt;5,"Large")</f>
        <v>Small</v>
      </c>
      <c r="O5353" s="50">
        <v>60</v>
      </c>
      <c r="P5353" s="67">
        <f t="shared" si="333"/>
        <v>0.03</v>
      </c>
      <c r="Q5353" s="52">
        <v>5</v>
      </c>
      <c r="R5353" s="52" t="str" cm="1">
        <f t="array" ref="R5353">_xlfn.IFS(ROUND(Q5353,0)=5,"Excellent",ROUND(Q5353,0)=4,"Good",ROUND(Q5353,0)=3,"Ok",ROUND(Q5353,0)&lt;3,"Bad")</f>
        <v>Excellent</v>
      </c>
      <c r="S5353">
        <v>3</v>
      </c>
      <c r="T5353" t="str">
        <f t="shared" si="334"/>
        <v>No</v>
      </c>
      <c r="U5353" s="65">
        <v>43824</v>
      </c>
      <c r="V5353" s="65">
        <v>43832</v>
      </c>
      <c r="W5353">
        <v>178</v>
      </c>
      <c r="X5353" t="str">
        <f t="shared" si="335"/>
        <v>Active</v>
      </c>
      <c r="Y5353" t="s">
        <v>15616</v>
      </c>
    </row>
    <row r="5354" spans="1:25" x14ac:dyDescent="0.25">
      <c r="A5354">
        <v>5353</v>
      </c>
      <c r="B5354" t="s">
        <v>14116</v>
      </c>
      <c r="C5354">
        <v>4018</v>
      </c>
      <c r="D5354" t="str">
        <f>VLOOKUP($C5354,Hosts!$A:$O,10,0)</f>
        <v>New York</v>
      </c>
      <c r="E5354" s="67">
        <f>INDEX(Hosts!$A:$O,MATCH(Places!$C5354,Hosts!$A:$A,0),MATCH(Places!E$1,Hosts!$1:$1,0))</f>
        <v>1</v>
      </c>
      <c r="F5354" s="67">
        <f>INDEX(Hosts!$A:$O,MATCH(Places!$C5354,Hosts!$A:$A,0),MATCH(Places!F$1,Hosts!$1:$1,0))</f>
        <v>0.75</v>
      </c>
      <c r="G5354" s="67" t="str">
        <f>INDEX(Hosts!$A:$O,MATCH(Places!$C5354,Hosts!$A:$A,0),MATCH(Places!G$1,Hosts!$1:$1,0))</f>
        <v>No</v>
      </c>
      <c r="H5354">
        <v>23</v>
      </c>
      <c r="I5354" t="str">
        <f>VLOOKUP($H5354,Neighborhoods!$A:$C,2,0)</f>
        <v>Queens</v>
      </c>
      <c r="J5354" t="str">
        <f>VLOOKUP($H5354,Neighborhoods!$A:$C,3,0)</f>
        <v>Jamaica</v>
      </c>
      <c r="K5354" t="s">
        <v>1</v>
      </c>
      <c r="L5354" t="str">
        <f t="shared" si="332"/>
        <v>Yes</v>
      </c>
      <c r="M5354">
        <v>2</v>
      </c>
      <c r="N5354" t="str" cm="1">
        <f t="array" ref="N5354">_xlfn.IFS(M5354&lt;=2,"Small",M5354&lt;=5,"Medium",M5354&gt;5,"Large")</f>
        <v>Small</v>
      </c>
      <c r="O5354" s="50">
        <v>60</v>
      </c>
      <c r="P5354" s="67">
        <f t="shared" si="333"/>
        <v>0.03</v>
      </c>
      <c r="Q5354" s="52">
        <v>4</v>
      </c>
      <c r="R5354" s="52" t="str" cm="1">
        <f t="array" ref="R5354">_xlfn.IFS(ROUND(Q5354,0)=5,"Excellent",ROUND(Q5354,0)=4,"Good",ROUND(Q5354,0)=3,"Ok",ROUND(Q5354,0)&lt;3,"Bad")</f>
        <v>Good</v>
      </c>
      <c r="S5354">
        <v>6</v>
      </c>
      <c r="T5354" t="str">
        <f t="shared" si="334"/>
        <v>No</v>
      </c>
      <c r="U5354" s="65">
        <v>43738</v>
      </c>
      <c r="V5354" s="65">
        <v>43817</v>
      </c>
      <c r="W5354">
        <v>279</v>
      </c>
      <c r="X5354" t="str">
        <f t="shared" si="335"/>
        <v>Active</v>
      </c>
      <c r="Y5354" t="s">
        <v>15615</v>
      </c>
    </row>
    <row r="5355" spans="1:25" x14ac:dyDescent="0.25">
      <c r="A5355">
        <v>5354</v>
      </c>
      <c r="B5355" t="s">
        <v>13618</v>
      </c>
      <c r="C5355">
        <v>377</v>
      </c>
      <c r="D5355" t="str">
        <f>VLOOKUP($C5355,Hosts!$A:$O,10,0)</f>
        <v>New York</v>
      </c>
      <c r="E5355" s="67">
        <f>INDEX(Hosts!$A:$O,MATCH(Places!$C5355,Hosts!$A:$A,0),MATCH(Places!E$1,Hosts!$1:$1,0))</f>
        <v>1</v>
      </c>
      <c r="F5355" s="67">
        <f>INDEX(Hosts!$A:$O,MATCH(Places!$C5355,Hosts!$A:$A,0),MATCH(Places!F$1,Hosts!$1:$1,0))</f>
        <v>0.33</v>
      </c>
      <c r="G5355" s="67" t="str">
        <f>INDEX(Hosts!$A:$O,MATCH(Places!$C5355,Hosts!$A:$A,0),MATCH(Places!G$1,Hosts!$1:$1,0))</f>
        <v>No</v>
      </c>
      <c r="H5355">
        <v>7</v>
      </c>
      <c r="I5355" t="str">
        <f>VLOOKUP($H5355,Neighborhoods!$A:$C,2,0)</f>
        <v>Brooklyn</v>
      </c>
      <c r="J5355" t="str">
        <f>VLOOKUP($H5355,Neighborhoods!$A:$C,3,0)</f>
        <v>Bedford-Stuyvesant</v>
      </c>
      <c r="K5355" t="s">
        <v>11822</v>
      </c>
      <c r="L5355" t="str">
        <f t="shared" si="332"/>
        <v>No</v>
      </c>
      <c r="M5355">
        <v>2</v>
      </c>
      <c r="N5355" t="str" cm="1">
        <f t="array" ref="N5355">_xlfn.IFS(M5355&lt;=2,"Small",M5355&lt;=5,"Medium",M5355&gt;5,"Large")</f>
        <v>Small</v>
      </c>
      <c r="O5355" s="50">
        <v>170</v>
      </c>
      <c r="P5355" s="67">
        <f t="shared" si="333"/>
        <v>0.03</v>
      </c>
      <c r="Q5355" s="52">
        <v>5</v>
      </c>
      <c r="R5355" s="52" t="str" cm="1">
        <f t="array" ref="R5355">_xlfn.IFS(ROUND(Q5355,0)=5,"Excellent",ROUND(Q5355,0)=4,"Good",ROUND(Q5355,0)=3,"Ok",ROUND(Q5355,0)&lt;3,"Bad")</f>
        <v>Excellent</v>
      </c>
      <c r="S5355">
        <v>5</v>
      </c>
      <c r="T5355" t="str">
        <f t="shared" si="334"/>
        <v>No</v>
      </c>
      <c r="U5355" s="65">
        <v>43749</v>
      </c>
      <c r="V5355" s="65">
        <v>43832</v>
      </c>
      <c r="W5355">
        <v>89</v>
      </c>
      <c r="X5355" t="str">
        <f t="shared" si="335"/>
        <v>Active</v>
      </c>
      <c r="Y5355" t="s">
        <v>15615</v>
      </c>
    </row>
    <row r="5356" spans="1:25" x14ac:dyDescent="0.25">
      <c r="A5356">
        <v>5355</v>
      </c>
      <c r="B5356" t="s">
        <v>13259</v>
      </c>
      <c r="C5356">
        <v>4019</v>
      </c>
      <c r="D5356" t="str">
        <f>VLOOKUP($C5356,Hosts!$A:$O,10,0)</f>
        <v>New York</v>
      </c>
      <c r="E5356" s="67">
        <f>INDEX(Hosts!$A:$O,MATCH(Places!$C5356,Hosts!$A:$A,0),MATCH(Places!E$1,Hosts!$1:$1,0))</f>
        <v>1</v>
      </c>
      <c r="F5356" s="67">
        <f>INDEX(Hosts!$A:$O,MATCH(Places!$C5356,Hosts!$A:$A,0),MATCH(Places!F$1,Hosts!$1:$1,0))</f>
        <v>1</v>
      </c>
      <c r="G5356" s="67" t="str">
        <f>INDEX(Hosts!$A:$O,MATCH(Places!$C5356,Hosts!$A:$A,0),MATCH(Places!G$1,Hosts!$1:$1,0))</f>
        <v>Yes</v>
      </c>
      <c r="H5356">
        <v>22</v>
      </c>
      <c r="I5356" t="str">
        <f>VLOOKUP($H5356,Neighborhoods!$A:$C,2,0)</f>
        <v>Queens</v>
      </c>
      <c r="J5356" t="str">
        <f>VLOOKUP($H5356,Neighborhoods!$A:$C,3,0)</f>
        <v>Flushing</v>
      </c>
      <c r="K5356" t="s">
        <v>11822</v>
      </c>
      <c r="L5356" t="str">
        <f t="shared" si="332"/>
        <v>No</v>
      </c>
      <c r="M5356">
        <v>6</v>
      </c>
      <c r="N5356" t="str" cm="1">
        <f t="array" ref="N5356">_xlfn.IFS(M5356&lt;=2,"Small",M5356&lt;=5,"Medium",M5356&gt;5,"Large")</f>
        <v>Large</v>
      </c>
      <c r="O5356" s="50">
        <v>140</v>
      </c>
      <c r="P5356" s="67">
        <f t="shared" si="333"/>
        <v>0.03</v>
      </c>
      <c r="Q5356" s="52">
        <v>5</v>
      </c>
      <c r="R5356" s="52" t="str" cm="1">
        <f t="array" ref="R5356">_xlfn.IFS(ROUND(Q5356,0)=5,"Excellent",ROUND(Q5356,0)=4,"Good",ROUND(Q5356,0)=3,"Ok",ROUND(Q5356,0)&lt;3,"Bad")</f>
        <v>Excellent</v>
      </c>
      <c r="S5356">
        <v>13</v>
      </c>
      <c r="T5356" t="str">
        <f t="shared" si="334"/>
        <v>No</v>
      </c>
      <c r="U5356" s="65">
        <v>43759</v>
      </c>
      <c r="V5356" s="65">
        <v>43898</v>
      </c>
      <c r="W5356">
        <v>75</v>
      </c>
      <c r="X5356" t="str">
        <f t="shared" si="335"/>
        <v>Active</v>
      </c>
      <c r="Y5356" t="s">
        <v>15616</v>
      </c>
    </row>
    <row r="5357" spans="1:25" x14ac:dyDescent="0.25">
      <c r="A5357">
        <v>5356</v>
      </c>
      <c r="B5357" t="s">
        <v>15156</v>
      </c>
      <c r="C5357">
        <v>4020</v>
      </c>
      <c r="D5357" t="str">
        <f>VLOOKUP($C5357,Hosts!$A:$O,10,0)</f>
        <v>New York</v>
      </c>
      <c r="E5357" s="67">
        <f>INDEX(Hosts!$A:$O,MATCH(Places!$C5357,Hosts!$A:$A,0),MATCH(Places!E$1,Hosts!$1:$1,0))</f>
        <v>0.8</v>
      </c>
      <c r="F5357" s="67">
        <f>INDEX(Hosts!$A:$O,MATCH(Places!$C5357,Hosts!$A:$A,0),MATCH(Places!F$1,Hosts!$1:$1,0))</f>
        <v>1</v>
      </c>
      <c r="G5357" s="67" t="str">
        <f>INDEX(Hosts!$A:$O,MATCH(Places!$C5357,Hosts!$A:$A,0),MATCH(Places!G$1,Hosts!$1:$1,0))</f>
        <v>No</v>
      </c>
      <c r="H5357">
        <v>9</v>
      </c>
      <c r="I5357" t="str">
        <f>VLOOKUP($H5357,Neighborhoods!$A:$C,2,0)</f>
        <v>Brooklyn</v>
      </c>
      <c r="J5357" t="str">
        <f>VLOOKUP($H5357,Neighborhoods!$A:$C,3,0)</f>
        <v>Crown Heights</v>
      </c>
      <c r="K5357" t="s">
        <v>11822</v>
      </c>
      <c r="L5357" t="str">
        <f t="shared" si="332"/>
        <v>No</v>
      </c>
      <c r="M5357">
        <v>10</v>
      </c>
      <c r="N5357" t="str" cm="1">
        <f t="array" ref="N5357">_xlfn.IFS(M5357&lt;=2,"Small",M5357&lt;=5,"Medium",M5357&gt;5,"Large")</f>
        <v>Large</v>
      </c>
      <c r="O5357" s="50">
        <v>250</v>
      </c>
      <c r="P5357" s="67">
        <f t="shared" si="333"/>
        <v>0.04</v>
      </c>
      <c r="Q5357" s="52">
        <v>4.75</v>
      </c>
      <c r="R5357" s="52" t="str" cm="1">
        <f t="array" ref="R5357">_xlfn.IFS(ROUND(Q5357,0)=5,"Excellent",ROUND(Q5357,0)=4,"Good",ROUND(Q5357,0)=3,"Ok",ROUND(Q5357,0)&lt;3,"Bad")</f>
        <v>Excellent</v>
      </c>
      <c r="S5357">
        <v>4</v>
      </c>
      <c r="T5357" t="str">
        <f t="shared" si="334"/>
        <v>No</v>
      </c>
      <c r="U5357" s="65">
        <v>43849</v>
      </c>
      <c r="V5357" s="65">
        <v>43891</v>
      </c>
      <c r="W5357">
        <v>365</v>
      </c>
      <c r="X5357" t="str">
        <f t="shared" si="335"/>
        <v>Active</v>
      </c>
      <c r="Y5357" t="s">
        <v>15616</v>
      </c>
    </row>
    <row r="5358" spans="1:25" x14ac:dyDescent="0.25">
      <c r="A5358">
        <v>5357</v>
      </c>
      <c r="B5358" t="s">
        <v>15024</v>
      </c>
      <c r="C5358">
        <v>2573</v>
      </c>
      <c r="D5358" t="str">
        <f>VLOOKUP($C5358,Hosts!$A:$O,10,0)</f>
        <v>New York</v>
      </c>
      <c r="E5358" s="67">
        <f>INDEX(Hosts!$A:$O,MATCH(Places!$C5358,Hosts!$A:$A,0),MATCH(Places!E$1,Hosts!$1:$1,0))</f>
        <v>1</v>
      </c>
      <c r="F5358" s="67">
        <f>INDEX(Hosts!$A:$O,MATCH(Places!$C5358,Hosts!$A:$A,0),MATCH(Places!F$1,Hosts!$1:$1,0))</f>
        <v>0.98</v>
      </c>
      <c r="G5358" s="67" t="str">
        <f>INDEX(Hosts!$A:$O,MATCH(Places!$C5358,Hosts!$A:$A,0),MATCH(Places!G$1,Hosts!$1:$1,0))</f>
        <v>Yes</v>
      </c>
      <c r="H5358">
        <v>7</v>
      </c>
      <c r="I5358" t="str">
        <f>VLOOKUP($H5358,Neighborhoods!$A:$C,2,0)</f>
        <v>Brooklyn</v>
      </c>
      <c r="J5358" t="str">
        <f>VLOOKUP($H5358,Neighborhoods!$A:$C,3,0)</f>
        <v>Bedford-Stuyvesant</v>
      </c>
      <c r="K5358" t="s">
        <v>1</v>
      </c>
      <c r="L5358" t="str">
        <f t="shared" si="332"/>
        <v>Yes</v>
      </c>
      <c r="M5358">
        <v>2</v>
      </c>
      <c r="N5358" t="str" cm="1">
        <f t="array" ref="N5358">_xlfn.IFS(M5358&lt;=2,"Small",M5358&lt;=5,"Medium",M5358&gt;5,"Large")</f>
        <v>Small</v>
      </c>
      <c r="O5358" s="50">
        <v>49</v>
      </c>
      <c r="P5358" s="67">
        <f t="shared" si="333"/>
        <v>0.03</v>
      </c>
      <c r="Q5358" s="52">
        <v>5</v>
      </c>
      <c r="R5358" s="52" t="str" cm="1">
        <f t="array" ref="R5358">_xlfn.IFS(ROUND(Q5358,0)=5,"Excellent",ROUND(Q5358,0)=4,"Good",ROUND(Q5358,0)=3,"Ok",ROUND(Q5358,0)&lt;3,"Bad")</f>
        <v>Excellent</v>
      </c>
      <c r="S5358">
        <v>12</v>
      </c>
      <c r="T5358" t="str">
        <f t="shared" si="334"/>
        <v>No</v>
      </c>
      <c r="U5358" s="65">
        <v>43745</v>
      </c>
      <c r="V5358" s="65">
        <v>43920</v>
      </c>
      <c r="W5358">
        <v>0</v>
      </c>
      <c r="X5358" t="str">
        <f t="shared" si="335"/>
        <v>Inactive</v>
      </c>
      <c r="Y5358" t="s">
        <v>15616</v>
      </c>
    </row>
    <row r="5359" spans="1:25" x14ac:dyDescent="0.25">
      <c r="A5359">
        <v>5358</v>
      </c>
      <c r="B5359" t="s">
        <v>14431</v>
      </c>
      <c r="C5359">
        <v>3424</v>
      </c>
      <c r="D5359" t="str">
        <f>VLOOKUP($C5359,Hosts!$A:$O,10,0)</f>
        <v>New York</v>
      </c>
      <c r="E5359" s="67">
        <f>INDEX(Hosts!$A:$O,MATCH(Places!$C5359,Hosts!$A:$A,0),MATCH(Places!E$1,Hosts!$1:$1,0))</f>
        <v>1</v>
      </c>
      <c r="F5359" s="67">
        <f>INDEX(Hosts!$A:$O,MATCH(Places!$C5359,Hosts!$A:$A,0),MATCH(Places!F$1,Hosts!$1:$1,0))</f>
        <v>1</v>
      </c>
      <c r="G5359" s="67" t="str">
        <f>INDEX(Hosts!$A:$O,MATCH(Places!$C5359,Hosts!$A:$A,0),MATCH(Places!G$1,Hosts!$1:$1,0))</f>
        <v>Yes</v>
      </c>
      <c r="H5359">
        <v>8</v>
      </c>
      <c r="I5359" t="str">
        <f>VLOOKUP($H5359,Neighborhoods!$A:$C,2,0)</f>
        <v>Brooklyn</v>
      </c>
      <c r="J5359" t="str">
        <f>VLOOKUP($H5359,Neighborhoods!$A:$C,3,0)</f>
        <v>Bushwick</v>
      </c>
      <c r="K5359" t="s">
        <v>1</v>
      </c>
      <c r="L5359" t="str">
        <f t="shared" si="332"/>
        <v>Yes</v>
      </c>
      <c r="M5359">
        <v>2</v>
      </c>
      <c r="N5359" t="str" cm="1">
        <f t="array" ref="N5359">_xlfn.IFS(M5359&lt;=2,"Small",M5359&lt;=5,"Medium",M5359&gt;5,"Large")</f>
        <v>Small</v>
      </c>
      <c r="O5359" s="50">
        <v>44</v>
      </c>
      <c r="P5359" s="67">
        <f t="shared" si="333"/>
        <v>0.03</v>
      </c>
      <c r="Q5359" s="52">
        <v>4.93</v>
      </c>
      <c r="R5359" s="52" t="str" cm="1">
        <f t="array" ref="R5359">_xlfn.IFS(ROUND(Q5359,0)=5,"Excellent",ROUND(Q5359,0)=4,"Good",ROUND(Q5359,0)=3,"Ok",ROUND(Q5359,0)&lt;3,"Bad")</f>
        <v>Excellent</v>
      </c>
      <c r="S5359">
        <v>14</v>
      </c>
      <c r="T5359" t="str">
        <f t="shared" si="334"/>
        <v>No</v>
      </c>
      <c r="U5359" s="65">
        <v>43759</v>
      </c>
      <c r="V5359" s="65">
        <v>44043</v>
      </c>
      <c r="W5359">
        <v>134</v>
      </c>
      <c r="X5359" t="str">
        <f t="shared" si="335"/>
        <v>Active</v>
      </c>
      <c r="Y5359" t="s">
        <v>15615</v>
      </c>
    </row>
    <row r="5360" spans="1:25" x14ac:dyDescent="0.25">
      <c r="A5360">
        <v>5359</v>
      </c>
      <c r="B5360" t="s">
        <v>13973</v>
      </c>
      <c r="C5360">
        <v>3818</v>
      </c>
      <c r="D5360" t="str">
        <f>VLOOKUP($C5360,Hosts!$A:$O,10,0)</f>
        <v>New York</v>
      </c>
      <c r="E5360" s="67">
        <f>INDEX(Hosts!$A:$O,MATCH(Places!$C5360,Hosts!$A:$A,0),MATCH(Places!E$1,Hosts!$1:$1,0))</f>
        <v>0.85</v>
      </c>
      <c r="F5360" s="67">
        <f>INDEX(Hosts!$A:$O,MATCH(Places!$C5360,Hosts!$A:$A,0),MATCH(Places!F$1,Hosts!$1:$1,0))</f>
        <v>0.98</v>
      </c>
      <c r="G5360" s="67" t="str">
        <f>INDEX(Hosts!$A:$O,MATCH(Places!$C5360,Hosts!$A:$A,0),MATCH(Places!G$1,Hosts!$1:$1,0))</f>
        <v>No</v>
      </c>
      <c r="H5360">
        <v>9</v>
      </c>
      <c r="I5360" t="str">
        <f>VLOOKUP($H5360,Neighborhoods!$A:$C,2,0)</f>
        <v>Brooklyn</v>
      </c>
      <c r="J5360" t="str">
        <f>VLOOKUP($H5360,Neighborhoods!$A:$C,3,0)</f>
        <v>Crown Heights</v>
      </c>
      <c r="K5360" t="s">
        <v>1</v>
      </c>
      <c r="L5360" t="str">
        <f t="shared" si="332"/>
        <v>Yes</v>
      </c>
      <c r="M5360">
        <v>3</v>
      </c>
      <c r="N5360" t="str" cm="1">
        <f t="array" ref="N5360">_xlfn.IFS(M5360&lt;=2,"Small",M5360&lt;=5,"Medium",M5360&gt;5,"Large")</f>
        <v>Medium</v>
      </c>
      <c r="O5360" s="50">
        <v>52</v>
      </c>
      <c r="P5360" s="67">
        <f t="shared" si="333"/>
        <v>0.03</v>
      </c>
      <c r="Q5360" s="52">
        <v>4.75</v>
      </c>
      <c r="R5360" s="52" t="str" cm="1">
        <f t="array" ref="R5360">_xlfn.IFS(ROUND(Q5360,0)=5,"Excellent",ROUND(Q5360,0)=4,"Good",ROUND(Q5360,0)=3,"Ok",ROUND(Q5360,0)&lt;3,"Bad")</f>
        <v>Excellent</v>
      </c>
      <c r="S5360">
        <v>4</v>
      </c>
      <c r="T5360" t="str">
        <f t="shared" si="334"/>
        <v>No</v>
      </c>
      <c r="U5360" s="65">
        <v>44020</v>
      </c>
      <c r="V5360" s="65">
        <v>44038</v>
      </c>
      <c r="W5360">
        <v>364</v>
      </c>
      <c r="X5360" t="str">
        <f t="shared" si="335"/>
        <v>Active</v>
      </c>
      <c r="Y5360" t="s">
        <v>15616</v>
      </c>
    </row>
    <row r="5361" spans="1:25" x14ac:dyDescent="0.25">
      <c r="A5361">
        <v>5360</v>
      </c>
      <c r="B5361" t="s">
        <v>15231</v>
      </c>
      <c r="C5361">
        <v>1020</v>
      </c>
      <c r="D5361" t="str">
        <f>VLOOKUP($C5361,Hosts!$A:$O,10,0)</f>
        <v>New York</v>
      </c>
      <c r="E5361" s="67">
        <f>INDEX(Hosts!$A:$O,MATCH(Places!$C5361,Hosts!$A:$A,0),MATCH(Places!E$1,Hosts!$1:$1,0))</f>
        <v>1</v>
      </c>
      <c r="F5361" s="67">
        <f>INDEX(Hosts!$A:$O,MATCH(Places!$C5361,Hosts!$A:$A,0),MATCH(Places!F$1,Hosts!$1:$1,0))</f>
        <v>0.99</v>
      </c>
      <c r="G5361" s="67" t="str">
        <f>INDEX(Hosts!$A:$O,MATCH(Places!$C5361,Hosts!$A:$A,0),MATCH(Places!G$1,Hosts!$1:$1,0))</f>
        <v>Yes</v>
      </c>
      <c r="H5361">
        <v>8</v>
      </c>
      <c r="I5361" t="str">
        <f>VLOOKUP($H5361,Neighborhoods!$A:$C,2,0)</f>
        <v>Brooklyn</v>
      </c>
      <c r="J5361" t="str">
        <f>VLOOKUP($H5361,Neighborhoods!$A:$C,3,0)</f>
        <v>Bushwick</v>
      </c>
      <c r="K5361" t="s">
        <v>1</v>
      </c>
      <c r="L5361" t="str">
        <f t="shared" si="332"/>
        <v>Yes</v>
      </c>
      <c r="M5361">
        <v>2</v>
      </c>
      <c r="N5361" t="str" cm="1">
        <f t="array" ref="N5361">_xlfn.IFS(M5361&lt;=2,"Small",M5361&lt;=5,"Medium",M5361&gt;5,"Large")</f>
        <v>Small</v>
      </c>
      <c r="O5361" s="50">
        <v>31</v>
      </c>
      <c r="P5361" s="67">
        <f t="shared" si="333"/>
        <v>0.03</v>
      </c>
      <c r="Q5361" s="52">
        <v>5</v>
      </c>
      <c r="R5361" s="52" t="str" cm="1">
        <f t="array" ref="R5361">_xlfn.IFS(ROUND(Q5361,0)=5,"Excellent",ROUND(Q5361,0)=4,"Good",ROUND(Q5361,0)=3,"Ok",ROUND(Q5361,0)&lt;3,"Bad")</f>
        <v>Excellent</v>
      </c>
      <c r="S5361">
        <v>13</v>
      </c>
      <c r="T5361" t="str">
        <f t="shared" si="334"/>
        <v>No</v>
      </c>
      <c r="U5361" s="65">
        <v>43740</v>
      </c>
      <c r="V5361" s="65">
        <v>44008</v>
      </c>
      <c r="W5361">
        <v>103</v>
      </c>
      <c r="X5361" t="str">
        <f t="shared" si="335"/>
        <v>Active</v>
      </c>
      <c r="Y5361" t="s">
        <v>15616</v>
      </c>
    </row>
    <row r="5362" spans="1:25" x14ac:dyDescent="0.25">
      <c r="A5362">
        <v>5361</v>
      </c>
      <c r="B5362" t="s">
        <v>13448</v>
      </c>
      <c r="C5362">
        <v>1020</v>
      </c>
      <c r="D5362" t="str">
        <f>VLOOKUP($C5362,Hosts!$A:$O,10,0)</f>
        <v>New York</v>
      </c>
      <c r="E5362" s="67">
        <f>INDEX(Hosts!$A:$O,MATCH(Places!$C5362,Hosts!$A:$A,0),MATCH(Places!E$1,Hosts!$1:$1,0))</f>
        <v>1</v>
      </c>
      <c r="F5362" s="67">
        <f>INDEX(Hosts!$A:$O,MATCH(Places!$C5362,Hosts!$A:$A,0),MATCH(Places!F$1,Hosts!$1:$1,0))</f>
        <v>0.99</v>
      </c>
      <c r="G5362" s="67" t="str">
        <f>INDEX(Hosts!$A:$O,MATCH(Places!$C5362,Hosts!$A:$A,0),MATCH(Places!G$1,Hosts!$1:$1,0))</f>
        <v>Yes</v>
      </c>
      <c r="H5362">
        <v>8</v>
      </c>
      <c r="I5362" t="str">
        <f>VLOOKUP($H5362,Neighborhoods!$A:$C,2,0)</f>
        <v>Brooklyn</v>
      </c>
      <c r="J5362" t="str">
        <f>VLOOKUP($H5362,Neighborhoods!$A:$C,3,0)</f>
        <v>Bushwick</v>
      </c>
      <c r="K5362" t="s">
        <v>1</v>
      </c>
      <c r="L5362" t="str">
        <f t="shared" si="332"/>
        <v>Yes</v>
      </c>
      <c r="M5362">
        <v>2</v>
      </c>
      <c r="N5362" t="str" cm="1">
        <f t="array" ref="N5362">_xlfn.IFS(M5362&lt;=2,"Small",M5362&lt;=5,"Medium",M5362&gt;5,"Large")</f>
        <v>Small</v>
      </c>
      <c r="O5362" s="50">
        <v>31</v>
      </c>
      <c r="P5362" s="67">
        <f t="shared" si="333"/>
        <v>0.03</v>
      </c>
      <c r="Q5362" s="52">
        <v>4.95</v>
      </c>
      <c r="R5362" s="52" t="str" cm="1">
        <f t="array" ref="R5362">_xlfn.IFS(ROUND(Q5362,0)=5,"Excellent",ROUND(Q5362,0)=4,"Good",ROUND(Q5362,0)=3,"Ok",ROUND(Q5362,0)&lt;3,"Bad")</f>
        <v>Excellent</v>
      </c>
      <c r="S5362">
        <v>20</v>
      </c>
      <c r="T5362" t="str">
        <f t="shared" si="334"/>
        <v>No</v>
      </c>
      <c r="U5362" s="65">
        <v>43740</v>
      </c>
      <c r="V5362" s="65">
        <v>43995</v>
      </c>
      <c r="W5362">
        <v>134</v>
      </c>
      <c r="X5362" t="str">
        <f t="shared" si="335"/>
        <v>Active</v>
      </c>
      <c r="Y5362" t="s">
        <v>15616</v>
      </c>
    </row>
    <row r="5363" spans="1:25" x14ac:dyDescent="0.25">
      <c r="A5363">
        <v>5362</v>
      </c>
      <c r="B5363" t="s">
        <v>14554</v>
      </c>
      <c r="C5363">
        <v>3723</v>
      </c>
      <c r="D5363" t="str">
        <f>VLOOKUP($C5363,Hosts!$A:$O,10,0)</f>
        <v>New York</v>
      </c>
      <c r="E5363" s="67">
        <f>INDEX(Hosts!$A:$O,MATCH(Places!$C5363,Hosts!$A:$A,0),MATCH(Places!E$1,Hosts!$1:$1,0))</f>
        <v>1</v>
      </c>
      <c r="F5363" s="67">
        <f>INDEX(Hosts!$A:$O,MATCH(Places!$C5363,Hosts!$A:$A,0),MATCH(Places!F$1,Hosts!$1:$1,0))</f>
        <v>0.94</v>
      </c>
      <c r="G5363" s="67" t="str">
        <f>INDEX(Hosts!$A:$O,MATCH(Places!$C5363,Hosts!$A:$A,0),MATCH(Places!G$1,Hosts!$1:$1,0))</f>
        <v>Yes</v>
      </c>
      <c r="H5363">
        <v>15</v>
      </c>
      <c r="I5363" t="str">
        <f>VLOOKUP($H5363,Neighborhoods!$A:$C,2,0)</f>
        <v>Manhattan</v>
      </c>
      <c r="J5363" t="str">
        <f>VLOOKUP($H5363,Neighborhoods!$A:$C,3,0)</f>
        <v>East Village</v>
      </c>
      <c r="K5363" t="s">
        <v>1</v>
      </c>
      <c r="L5363" t="str">
        <f t="shared" si="332"/>
        <v>Yes</v>
      </c>
      <c r="M5363">
        <v>2</v>
      </c>
      <c r="N5363" t="str" cm="1">
        <f t="array" ref="N5363">_xlfn.IFS(M5363&lt;=2,"Small",M5363&lt;=5,"Medium",M5363&gt;5,"Large")</f>
        <v>Small</v>
      </c>
      <c r="O5363" s="50">
        <v>102</v>
      </c>
      <c r="P5363" s="67">
        <f t="shared" si="333"/>
        <v>0.03</v>
      </c>
      <c r="Q5363" s="52">
        <v>4.78</v>
      </c>
      <c r="R5363" s="52" t="str" cm="1">
        <f t="array" ref="R5363">_xlfn.IFS(ROUND(Q5363,0)=5,"Excellent",ROUND(Q5363,0)=4,"Good",ROUND(Q5363,0)=3,"Ok",ROUND(Q5363,0)&lt;3,"Bad")</f>
        <v>Excellent</v>
      </c>
      <c r="S5363">
        <v>9</v>
      </c>
      <c r="T5363" t="str">
        <f t="shared" si="334"/>
        <v>No</v>
      </c>
      <c r="U5363" s="65">
        <v>43773</v>
      </c>
      <c r="V5363" s="65">
        <v>43878</v>
      </c>
      <c r="W5363">
        <v>365</v>
      </c>
      <c r="X5363" t="str">
        <f t="shared" si="335"/>
        <v>Active</v>
      </c>
      <c r="Y5363" t="s">
        <v>15615</v>
      </c>
    </row>
    <row r="5364" spans="1:25" x14ac:dyDescent="0.25">
      <c r="A5364">
        <v>5363</v>
      </c>
      <c r="B5364" t="s">
        <v>14924</v>
      </c>
      <c r="C5364">
        <v>4016</v>
      </c>
      <c r="D5364" t="str">
        <f>VLOOKUP($C5364,Hosts!$A:$O,10,0)</f>
        <v>New York</v>
      </c>
      <c r="E5364" s="67">
        <f>INDEX(Hosts!$A:$O,MATCH(Places!$C5364,Hosts!$A:$A,0),MATCH(Places!E$1,Hosts!$1:$1,0))</f>
        <v>0.91</v>
      </c>
      <c r="F5364" s="67">
        <f>INDEX(Hosts!$A:$O,MATCH(Places!$C5364,Hosts!$A:$A,0),MATCH(Places!F$1,Hosts!$1:$1,0))</f>
        <v>0.96</v>
      </c>
      <c r="G5364" s="67" t="str">
        <f>INDEX(Hosts!$A:$O,MATCH(Places!$C5364,Hosts!$A:$A,0),MATCH(Places!G$1,Hosts!$1:$1,0))</f>
        <v>No</v>
      </c>
      <c r="H5364">
        <v>9</v>
      </c>
      <c r="I5364" t="str">
        <f>VLOOKUP($H5364,Neighborhoods!$A:$C,2,0)</f>
        <v>Brooklyn</v>
      </c>
      <c r="J5364" t="str">
        <f>VLOOKUP($H5364,Neighborhoods!$A:$C,3,0)</f>
        <v>Crown Heights</v>
      </c>
      <c r="K5364" t="s">
        <v>1</v>
      </c>
      <c r="L5364" t="str">
        <f t="shared" si="332"/>
        <v>Yes</v>
      </c>
      <c r="M5364">
        <v>4</v>
      </c>
      <c r="N5364" t="str" cm="1">
        <f t="array" ref="N5364">_xlfn.IFS(M5364&lt;=2,"Small",M5364&lt;=5,"Medium",M5364&gt;5,"Large")</f>
        <v>Medium</v>
      </c>
      <c r="O5364" s="50">
        <v>55</v>
      </c>
      <c r="P5364" s="67">
        <f t="shared" si="333"/>
        <v>0.03</v>
      </c>
      <c r="Q5364" s="52">
        <v>4.1900000000000004</v>
      </c>
      <c r="R5364" s="52" t="str" cm="1">
        <f t="array" ref="R5364">_xlfn.IFS(ROUND(Q5364,0)=5,"Excellent",ROUND(Q5364,0)=4,"Good",ROUND(Q5364,0)=3,"Ok",ROUND(Q5364,0)&lt;3,"Bad")</f>
        <v>Good</v>
      </c>
      <c r="S5364">
        <v>16</v>
      </c>
      <c r="T5364" t="str">
        <f t="shared" si="334"/>
        <v>No</v>
      </c>
      <c r="U5364" s="65">
        <v>43899</v>
      </c>
      <c r="V5364" s="65">
        <v>44010</v>
      </c>
      <c r="W5364">
        <v>364</v>
      </c>
      <c r="X5364" t="str">
        <f t="shared" si="335"/>
        <v>Active</v>
      </c>
      <c r="Y5364" t="s">
        <v>15616</v>
      </c>
    </row>
    <row r="5365" spans="1:25" x14ac:dyDescent="0.25">
      <c r="A5365">
        <v>5364</v>
      </c>
      <c r="B5365" t="s">
        <v>13596</v>
      </c>
      <c r="C5365">
        <v>1225</v>
      </c>
      <c r="D5365" t="str">
        <f>VLOOKUP($C5365,Hosts!$A:$O,10,0)</f>
        <v>New York</v>
      </c>
      <c r="E5365" s="67">
        <f>INDEX(Hosts!$A:$O,MATCH(Places!$C5365,Hosts!$A:$A,0),MATCH(Places!E$1,Hosts!$1:$1,0))</f>
        <v>1</v>
      </c>
      <c r="F5365" s="67">
        <f>INDEX(Hosts!$A:$O,MATCH(Places!$C5365,Hosts!$A:$A,0),MATCH(Places!F$1,Hosts!$1:$1,0))</f>
        <v>0.99</v>
      </c>
      <c r="G5365" s="67" t="str">
        <f>INDEX(Hosts!$A:$O,MATCH(Places!$C5365,Hosts!$A:$A,0),MATCH(Places!G$1,Hosts!$1:$1,0))</f>
        <v>Yes</v>
      </c>
      <c r="H5365">
        <v>7</v>
      </c>
      <c r="I5365" t="str">
        <f>VLOOKUP($H5365,Neighborhoods!$A:$C,2,0)</f>
        <v>Brooklyn</v>
      </c>
      <c r="J5365" t="str">
        <f>VLOOKUP($H5365,Neighborhoods!$A:$C,3,0)</f>
        <v>Bedford-Stuyvesant</v>
      </c>
      <c r="K5365" t="s">
        <v>11822</v>
      </c>
      <c r="L5365" t="str">
        <f t="shared" si="332"/>
        <v>No</v>
      </c>
      <c r="M5365">
        <v>4</v>
      </c>
      <c r="N5365" t="str" cm="1">
        <f t="array" ref="N5365">_xlfn.IFS(M5365&lt;=2,"Small",M5365&lt;=5,"Medium",M5365&gt;5,"Large")</f>
        <v>Medium</v>
      </c>
      <c r="O5365" s="50">
        <v>150</v>
      </c>
      <c r="P5365" s="67">
        <f t="shared" si="333"/>
        <v>0.03</v>
      </c>
      <c r="Q5365" s="52">
        <v>4.92</v>
      </c>
      <c r="R5365" s="52" t="str" cm="1">
        <f t="array" ref="R5365">_xlfn.IFS(ROUND(Q5365,0)=5,"Excellent",ROUND(Q5365,0)=4,"Good",ROUND(Q5365,0)=3,"Ok",ROUND(Q5365,0)&lt;3,"Bad")</f>
        <v>Excellent</v>
      </c>
      <c r="S5365">
        <v>13</v>
      </c>
      <c r="T5365" t="str">
        <f t="shared" si="334"/>
        <v>No</v>
      </c>
      <c r="U5365" s="65">
        <v>43793</v>
      </c>
      <c r="V5365" s="65">
        <v>43902</v>
      </c>
      <c r="W5365">
        <v>5</v>
      </c>
      <c r="X5365" t="str">
        <f t="shared" si="335"/>
        <v>Active</v>
      </c>
      <c r="Y5365" t="s">
        <v>15615</v>
      </c>
    </row>
    <row r="5366" spans="1:25" x14ac:dyDescent="0.25">
      <c r="A5366">
        <v>5365</v>
      </c>
      <c r="B5366" t="s">
        <v>14112</v>
      </c>
      <c r="C5366">
        <v>700</v>
      </c>
      <c r="D5366" t="str">
        <f>VLOOKUP($C5366,Hosts!$A:$O,10,0)</f>
        <v>New York</v>
      </c>
      <c r="E5366" s="67">
        <f>INDEX(Hosts!$A:$O,MATCH(Places!$C5366,Hosts!$A:$A,0),MATCH(Places!E$1,Hosts!$1:$1,0))</f>
        <v>0.67</v>
      </c>
      <c r="F5366" s="67">
        <f>INDEX(Hosts!$A:$O,MATCH(Places!$C5366,Hosts!$A:$A,0),MATCH(Places!F$1,Hosts!$1:$1,0))</f>
        <v>1</v>
      </c>
      <c r="G5366" s="67" t="str">
        <f>INDEX(Hosts!$A:$O,MATCH(Places!$C5366,Hosts!$A:$A,0),MATCH(Places!G$1,Hosts!$1:$1,0))</f>
        <v>No</v>
      </c>
      <c r="H5366">
        <v>7</v>
      </c>
      <c r="I5366" t="str">
        <f>VLOOKUP($H5366,Neighborhoods!$A:$C,2,0)</f>
        <v>Brooklyn</v>
      </c>
      <c r="J5366" t="str">
        <f>VLOOKUP($H5366,Neighborhoods!$A:$C,3,0)</f>
        <v>Bedford-Stuyvesant</v>
      </c>
      <c r="K5366" t="s">
        <v>1</v>
      </c>
      <c r="L5366" t="str">
        <f t="shared" si="332"/>
        <v>Yes</v>
      </c>
      <c r="M5366">
        <v>2</v>
      </c>
      <c r="N5366" t="str" cm="1">
        <f t="array" ref="N5366">_xlfn.IFS(M5366&lt;=2,"Small",M5366&lt;=5,"Medium",M5366&gt;5,"Large")</f>
        <v>Small</v>
      </c>
      <c r="O5366" s="50">
        <v>49</v>
      </c>
      <c r="P5366" s="67">
        <f t="shared" si="333"/>
        <v>0.03</v>
      </c>
      <c r="Q5366" s="52">
        <v>4.92</v>
      </c>
      <c r="R5366" s="52" t="str" cm="1">
        <f t="array" ref="R5366">_xlfn.IFS(ROUND(Q5366,0)=5,"Excellent",ROUND(Q5366,0)=4,"Good",ROUND(Q5366,0)=3,"Ok",ROUND(Q5366,0)&lt;3,"Bad")</f>
        <v>Excellent</v>
      </c>
      <c r="S5366">
        <v>12</v>
      </c>
      <c r="T5366" t="str">
        <f t="shared" si="334"/>
        <v>No</v>
      </c>
      <c r="U5366" s="65">
        <v>43792</v>
      </c>
      <c r="V5366" s="65">
        <v>43905</v>
      </c>
      <c r="W5366">
        <v>0</v>
      </c>
      <c r="X5366" t="str">
        <f t="shared" si="335"/>
        <v>Inactive</v>
      </c>
      <c r="Y5366" t="s">
        <v>15616</v>
      </c>
    </row>
    <row r="5367" spans="1:25" x14ac:dyDescent="0.25">
      <c r="A5367">
        <v>5366</v>
      </c>
      <c r="B5367" t="s">
        <v>14987</v>
      </c>
      <c r="C5367">
        <v>3734</v>
      </c>
      <c r="D5367" t="str">
        <f>VLOOKUP($C5367,Hosts!$A:$O,10,0)</f>
        <v>New York</v>
      </c>
      <c r="E5367" s="67">
        <f>INDEX(Hosts!$A:$O,MATCH(Places!$C5367,Hosts!$A:$A,0),MATCH(Places!E$1,Hosts!$1:$1,0))</f>
        <v>1</v>
      </c>
      <c r="F5367" s="67">
        <f>INDEX(Hosts!$A:$O,MATCH(Places!$C5367,Hosts!$A:$A,0),MATCH(Places!F$1,Hosts!$1:$1,0))</f>
        <v>0.94</v>
      </c>
      <c r="G5367" s="67" t="str">
        <f>INDEX(Hosts!$A:$O,MATCH(Places!$C5367,Hosts!$A:$A,0),MATCH(Places!G$1,Hosts!$1:$1,0))</f>
        <v>Yes</v>
      </c>
      <c r="H5367">
        <v>21</v>
      </c>
      <c r="I5367" t="str">
        <f>VLOOKUP($H5367,Neighborhoods!$A:$C,2,0)</f>
        <v>Queens</v>
      </c>
      <c r="J5367" t="str">
        <f>VLOOKUP($H5367,Neighborhoods!$A:$C,3,0)</f>
        <v>Astoria</v>
      </c>
      <c r="K5367" t="s">
        <v>11822</v>
      </c>
      <c r="L5367" t="str">
        <f t="shared" si="332"/>
        <v>No</v>
      </c>
      <c r="M5367">
        <v>5</v>
      </c>
      <c r="N5367" t="str" cm="1">
        <f t="array" ref="N5367">_xlfn.IFS(M5367&lt;=2,"Small",M5367&lt;=5,"Medium",M5367&gt;5,"Large")</f>
        <v>Medium</v>
      </c>
      <c r="O5367" s="50">
        <v>148</v>
      </c>
      <c r="P5367" s="67">
        <f t="shared" si="333"/>
        <v>0.03</v>
      </c>
      <c r="Q5367" s="52">
        <v>5</v>
      </c>
      <c r="R5367" s="52" t="str" cm="1">
        <f t="array" ref="R5367">_xlfn.IFS(ROUND(Q5367,0)=5,"Excellent",ROUND(Q5367,0)=4,"Good",ROUND(Q5367,0)=3,"Ok",ROUND(Q5367,0)&lt;3,"Bad")</f>
        <v>Excellent</v>
      </c>
      <c r="S5367">
        <v>30</v>
      </c>
      <c r="T5367" t="str">
        <f t="shared" si="334"/>
        <v>No</v>
      </c>
      <c r="U5367" s="65">
        <v>43773</v>
      </c>
      <c r="V5367" s="65">
        <v>43952</v>
      </c>
      <c r="W5367">
        <v>40</v>
      </c>
      <c r="X5367" t="str">
        <f t="shared" si="335"/>
        <v>Active</v>
      </c>
      <c r="Y5367" t="s">
        <v>15615</v>
      </c>
    </row>
    <row r="5368" spans="1:25" x14ac:dyDescent="0.25">
      <c r="A5368">
        <v>5367</v>
      </c>
      <c r="B5368" t="s">
        <v>13830</v>
      </c>
      <c r="C5368">
        <v>3424</v>
      </c>
      <c r="D5368" t="str">
        <f>VLOOKUP($C5368,Hosts!$A:$O,10,0)</f>
        <v>New York</v>
      </c>
      <c r="E5368" s="67">
        <f>INDEX(Hosts!$A:$O,MATCH(Places!$C5368,Hosts!$A:$A,0),MATCH(Places!E$1,Hosts!$1:$1,0))</f>
        <v>1</v>
      </c>
      <c r="F5368" s="67">
        <f>INDEX(Hosts!$A:$O,MATCH(Places!$C5368,Hosts!$A:$A,0),MATCH(Places!F$1,Hosts!$1:$1,0))</f>
        <v>1</v>
      </c>
      <c r="G5368" s="67" t="str">
        <f>INDEX(Hosts!$A:$O,MATCH(Places!$C5368,Hosts!$A:$A,0),MATCH(Places!G$1,Hosts!$1:$1,0))</f>
        <v>Yes</v>
      </c>
      <c r="H5368">
        <v>8</v>
      </c>
      <c r="I5368" t="str">
        <f>VLOOKUP($H5368,Neighborhoods!$A:$C,2,0)</f>
        <v>Brooklyn</v>
      </c>
      <c r="J5368" t="str">
        <f>VLOOKUP($H5368,Neighborhoods!$A:$C,3,0)</f>
        <v>Bushwick</v>
      </c>
      <c r="K5368" t="s">
        <v>1</v>
      </c>
      <c r="L5368" t="str">
        <f t="shared" si="332"/>
        <v>Yes</v>
      </c>
      <c r="M5368">
        <v>2</v>
      </c>
      <c r="N5368" t="str" cm="1">
        <f t="array" ref="N5368">_xlfn.IFS(M5368&lt;=2,"Small",M5368&lt;=5,"Medium",M5368&gt;5,"Large")</f>
        <v>Small</v>
      </c>
      <c r="O5368" s="50">
        <v>60</v>
      </c>
      <c r="P5368" s="67">
        <f t="shared" si="333"/>
        <v>0.03</v>
      </c>
      <c r="Q5368" s="52">
        <v>5</v>
      </c>
      <c r="R5368" s="52" t="str" cm="1">
        <f t="array" ref="R5368">_xlfn.IFS(ROUND(Q5368,0)=5,"Excellent",ROUND(Q5368,0)=4,"Good",ROUND(Q5368,0)=3,"Ok",ROUND(Q5368,0)&lt;3,"Bad")</f>
        <v>Excellent</v>
      </c>
      <c r="S5368">
        <v>5</v>
      </c>
      <c r="T5368" t="str">
        <f t="shared" si="334"/>
        <v>No</v>
      </c>
      <c r="U5368" s="65">
        <v>43753</v>
      </c>
      <c r="V5368" s="65">
        <v>43884</v>
      </c>
      <c r="W5368">
        <v>43</v>
      </c>
      <c r="X5368" t="str">
        <f t="shared" si="335"/>
        <v>Active</v>
      </c>
      <c r="Y5368" t="s">
        <v>15616</v>
      </c>
    </row>
    <row r="5369" spans="1:25" x14ac:dyDescent="0.25">
      <c r="A5369">
        <v>5368</v>
      </c>
      <c r="B5369" t="s">
        <v>14774</v>
      </c>
      <c r="C5369">
        <v>3596</v>
      </c>
      <c r="D5369" t="str">
        <f>VLOOKUP($C5369,Hosts!$A:$O,10,0)</f>
        <v>New York</v>
      </c>
      <c r="E5369" s="67">
        <f>INDEX(Hosts!$A:$O,MATCH(Places!$C5369,Hosts!$A:$A,0),MATCH(Places!E$1,Hosts!$1:$1,0))</f>
        <v>1</v>
      </c>
      <c r="F5369" s="67">
        <f>INDEX(Hosts!$A:$O,MATCH(Places!$C5369,Hosts!$A:$A,0),MATCH(Places!F$1,Hosts!$1:$1,0))</f>
        <v>1</v>
      </c>
      <c r="G5369" s="67" t="str">
        <f>INDEX(Hosts!$A:$O,MATCH(Places!$C5369,Hosts!$A:$A,0),MATCH(Places!G$1,Hosts!$1:$1,0))</f>
        <v>Yes</v>
      </c>
      <c r="H5369">
        <v>12</v>
      </c>
      <c r="I5369" t="str">
        <f>VLOOKUP($H5369,Neighborhoods!$A:$C,2,0)</f>
        <v>Brooklyn</v>
      </c>
      <c r="J5369" t="str">
        <f>VLOOKUP($H5369,Neighborhoods!$A:$C,3,0)</f>
        <v>Williamsburg</v>
      </c>
      <c r="K5369" t="s">
        <v>11822</v>
      </c>
      <c r="L5369" t="str">
        <f t="shared" si="332"/>
        <v>No</v>
      </c>
      <c r="M5369">
        <v>2</v>
      </c>
      <c r="N5369" t="str" cm="1">
        <f t="array" ref="N5369">_xlfn.IFS(M5369&lt;=2,"Small",M5369&lt;=5,"Medium",M5369&gt;5,"Large")</f>
        <v>Small</v>
      </c>
      <c r="O5369" s="50">
        <v>73</v>
      </c>
      <c r="P5369" s="67">
        <f t="shared" si="333"/>
        <v>0.03</v>
      </c>
      <c r="Q5369" s="52">
        <v>4.95</v>
      </c>
      <c r="R5369" s="52" t="str" cm="1">
        <f t="array" ref="R5369">_xlfn.IFS(ROUND(Q5369,0)=5,"Excellent",ROUND(Q5369,0)=4,"Good",ROUND(Q5369,0)=3,"Ok",ROUND(Q5369,0)&lt;3,"Bad")</f>
        <v>Excellent</v>
      </c>
      <c r="S5369">
        <v>19</v>
      </c>
      <c r="T5369" t="str">
        <f t="shared" si="334"/>
        <v>No</v>
      </c>
      <c r="U5369" s="65">
        <v>43744</v>
      </c>
      <c r="V5369" s="65">
        <v>44027</v>
      </c>
      <c r="W5369">
        <v>0</v>
      </c>
      <c r="X5369" t="str">
        <f t="shared" si="335"/>
        <v>Inactive</v>
      </c>
      <c r="Y5369" t="s">
        <v>15616</v>
      </c>
    </row>
    <row r="5370" spans="1:25" x14ac:dyDescent="0.25">
      <c r="A5370">
        <v>5369</v>
      </c>
      <c r="B5370" t="s">
        <v>15364</v>
      </c>
      <c r="C5370">
        <v>595</v>
      </c>
      <c r="D5370" t="str">
        <f>VLOOKUP($C5370,Hosts!$A:$O,10,0)</f>
        <v>New York</v>
      </c>
      <c r="E5370" s="67">
        <f>INDEX(Hosts!$A:$O,MATCH(Places!$C5370,Hosts!$A:$A,0),MATCH(Places!E$1,Hosts!$1:$1,0))</f>
        <v>1</v>
      </c>
      <c r="F5370" s="67">
        <f>INDEX(Hosts!$A:$O,MATCH(Places!$C5370,Hosts!$A:$A,0),MATCH(Places!F$1,Hosts!$1:$1,0))</f>
        <v>0.81</v>
      </c>
      <c r="G5370" s="67" t="str">
        <f>INDEX(Hosts!$A:$O,MATCH(Places!$C5370,Hosts!$A:$A,0),MATCH(Places!G$1,Hosts!$1:$1,0))</f>
        <v>No</v>
      </c>
      <c r="H5370">
        <v>17</v>
      </c>
      <c r="I5370" t="str">
        <f>VLOOKUP($H5370,Neighborhoods!$A:$C,2,0)</f>
        <v>Manhattan</v>
      </c>
      <c r="J5370" t="str">
        <f>VLOOKUP($H5370,Neighborhoods!$A:$C,3,0)</f>
        <v>Hell's Kitchen</v>
      </c>
      <c r="K5370" t="s">
        <v>11822</v>
      </c>
      <c r="L5370" t="str">
        <f t="shared" si="332"/>
        <v>No</v>
      </c>
      <c r="M5370">
        <v>1</v>
      </c>
      <c r="N5370" t="str" cm="1">
        <f t="array" ref="N5370">_xlfn.IFS(M5370&lt;=2,"Small",M5370&lt;=5,"Medium",M5370&gt;5,"Large")</f>
        <v>Small</v>
      </c>
      <c r="O5370" s="50">
        <v>99</v>
      </c>
      <c r="P5370" s="67">
        <f t="shared" si="333"/>
        <v>0.03</v>
      </c>
      <c r="Q5370" s="52">
        <v>5</v>
      </c>
      <c r="R5370" s="52" t="str" cm="1">
        <f t="array" ref="R5370">_xlfn.IFS(ROUND(Q5370,0)=5,"Excellent",ROUND(Q5370,0)=4,"Good",ROUND(Q5370,0)=3,"Ok",ROUND(Q5370,0)&lt;3,"Bad")</f>
        <v>Excellent</v>
      </c>
      <c r="S5370">
        <v>3</v>
      </c>
      <c r="T5370" t="str">
        <f t="shared" si="334"/>
        <v>No</v>
      </c>
      <c r="U5370" s="65">
        <v>43813</v>
      </c>
      <c r="V5370" s="65">
        <v>43872</v>
      </c>
      <c r="W5370">
        <v>364</v>
      </c>
      <c r="X5370" t="str">
        <f t="shared" si="335"/>
        <v>Active</v>
      </c>
      <c r="Y5370" t="s">
        <v>15615</v>
      </c>
    </row>
    <row r="5371" spans="1:25" x14ac:dyDescent="0.25">
      <c r="A5371">
        <v>5370</v>
      </c>
      <c r="B5371" t="s">
        <v>15150</v>
      </c>
      <c r="C5371">
        <v>2106</v>
      </c>
      <c r="D5371" t="str">
        <f>VLOOKUP($C5371,Hosts!$A:$O,10,0)</f>
        <v>New York</v>
      </c>
      <c r="E5371" s="67">
        <f>INDEX(Hosts!$A:$O,MATCH(Places!$C5371,Hosts!$A:$A,0),MATCH(Places!E$1,Hosts!$1:$1,0))</f>
        <v>0.88</v>
      </c>
      <c r="F5371" s="67">
        <f>INDEX(Hosts!$A:$O,MATCH(Places!$C5371,Hosts!$A:$A,0),MATCH(Places!F$1,Hosts!$1:$1,0))</f>
        <v>0.91</v>
      </c>
      <c r="G5371" s="67" t="str">
        <f>INDEX(Hosts!$A:$O,MATCH(Places!$C5371,Hosts!$A:$A,0),MATCH(Places!G$1,Hosts!$1:$1,0))</f>
        <v>No</v>
      </c>
      <c r="H5371">
        <v>24</v>
      </c>
      <c r="I5371" t="str">
        <f>VLOOKUP($H5371,Neighborhoods!$A:$C,2,0)</f>
        <v>Queens</v>
      </c>
      <c r="J5371" t="str">
        <f>VLOOKUP($H5371,Neighborhoods!$A:$C,3,0)</f>
        <v>Long Island City</v>
      </c>
      <c r="K5371" t="s">
        <v>11822</v>
      </c>
      <c r="L5371" t="str">
        <f t="shared" si="332"/>
        <v>No</v>
      </c>
      <c r="M5371">
        <v>2</v>
      </c>
      <c r="N5371" t="str" cm="1">
        <f t="array" ref="N5371">_xlfn.IFS(M5371&lt;=2,"Small",M5371&lt;=5,"Medium",M5371&gt;5,"Large")</f>
        <v>Small</v>
      </c>
      <c r="O5371" s="50">
        <v>105</v>
      </c>
      <c r="P5371" s="67">
        <f t="shared" si="333"/>
        <v>0.03</v>
      </c>
      <c r="Q5371" s="52">
        <v>5</v>
      </c>
      <c r="R5371" s="52" t="str" cm="1">
        <f t="array" ref="R5371">_xlfn.IFS(ROUND(Q5371,0)=5,"Excellent",ROUND(Q5371,0)=4,"Good",ROUND(Q5371,0)=3,"Ok",ROUND(Q5371,0)&lt;3,"Bad")</f>
        <v>Excellent</v>
      </c>
      <c r="S5371">
        <v>5</v>
      </c>
      <c r="T5371" t="str">
        <f t="shared" si="334"/>
        <v>No</v>
      </c>
      <c r="U5371" s="65">
        <v>43781</v>
      </c>
      <c r="V5371" s="65">
        <v>43999</v>
      </c>
      <c r="W5371">
        <v>317</v>
      </c>
      <c r="X5371" t="str">
        <f t="shared" si="335"/>
        <v>Active</v>
      </c>
      <c r="Y5371" t="s">
        <v>15615</v>
      </c>
    </row>
    <row r="5372" spans="1:25" x14ac:dyDescent="0.25">
      <c r="A5372">
        <v>5371</v>
      </c>
      <c r="B5372" t="s">
        <v>14449</v>
      </c>
      <c r="C5372">
        <v>2845</v>
      </c>
      <c r="D5372" t="str">
        <f>VLOOKUP($C5372,Hosts!$A:$O,10,0)</f>
        <v>New York</v>
      </c>
      <c r="E5372" s="67">
        <f>INDEX(Hosts!$A:$O,MATCH(Places!$C5372,Hosts!$A:$A,0),MATCH(Places!E$1,Hosts!$1:$1,0))</f>
        <v>1</v>
      </c>
      <c r="F5372" s="67">
        <f>INDEX(Hosts!$A:$O,MATCH(Places!$C5372,Hosts!$A:$A,0),MATCH(Places!F$1,Hosts!$1:$1,0))</f>
        <v>0.99</v>
      </c>
      <c r="G5372" s="67" t="str">
        <f>INDEX(Hosts!$A:$O,MATCH(Places!$C5372,Hosts!$A:$A,0),MATCH(Places!G$1,Hosts!$1:$1,0))</f>
        <v>No</v>
      </c>
      <c r="H5372">
        <v>8</v>
      </c>
      <c r="I5372" t="str">
        <f>VLOOKUP($H5372,Neighborhoods!$A:$C,2,0)</f>
        <v>Brooklyn</v>
      </c>
      <c r="J5372" t="str">
        <f>VLOOKUP($H5372,Neighborhoods!$A:$C,3,0)</f>
        <v>Bushwick</v>
      </c>
      <c r="K5372" t="s">
        <v>16</v>
      </c>
      <c r="L5372" t="str">
        <f t="shared" si="332"/>
        <v>Yes</v>
      </c>
      <c r="M5372">
        <v>2</v>
      </c>
      <c r="N5372" t="str" cm="1">
        <f t="array" ref="N5372">_xlfn.IFS(M5372&lt;=2,"Small",M5372&lt;=5,"Medium",M5372&gt;5,"Large")</f>
        <v>Small</v>
      </c>
      <c r="O5372" s="50">
        <v>18</v>
      </c>
      <c r="P5372" s="67">
        <f t="shared" si="333"/>
        <v>0.03</v>
      </c>
      <c r="Q5372" s="52">
        <v>4.67</v>
      </c>
      <c r="R5372" s="52" t="str" cm="1">
        <f t="array" ref="R5372">_xlfn.IFS(ROUND(Q5372,0)=5,"Excellent",ROUND(Q5372,0)=4,"Good",ROUND(Q5372,0)=3,"Ok",ROUND(Q5372,0)&lt;3,"Bad")</f>
        <v>Excellent</v>
      </c>
      <c r="S5372">
        <v>12</v>
      </c>
      <c r="T5372" t="str">
        <f t="shared" si="334"/>
        <v>No</v>
      </c>
      <c r="U5372" s="65">
        <v>43747</v>
      </c>
      <c r="V5372" s="65">
        <v>43862</v>
      </c>
      <c r="W5372">
        <v>134</v>
      </c>
      <c r="X5372" t="str">
        <f t="shared" si="335"/>
        <v>Active</v>
      </c>
      <c r="Y5372" t="s">
        <v>15616</v>
      </c>
    </row>
    <row r="5373" spans="1:25" x14ac:dyDescent="0.25">
      <c r="A5373">
        <v>5372</v>
      </c>
      <c r="B5373" t="s">
        <v>13503</v>
      </c>
      <c r="C5373">
        <v>2374</v>
      </c>
      <c r="D5373" t="str">
        <f>VLOOKUP($C5373,Hosts!$A:$O,10,0)</f>
        <v>New York</v>
      </c>
      <c r="E5373" s="67">
        <f>INDEX(Hosts!$A:$O,MATCH(Places!$C5373,Hosts!$A:$A,0),MATCH(Places!E$1,Hosts!$1:$1,0))</f>
        <v>1</v>
      </c>
      <c r="F5373" s="67">
        <f>INDEX(Hosts!$A:$O,MATCH(Places!$C5373,Hosts!$A:$A,0),MATCH(Places!F$1,Hosts!$1:$1,0))</f>
        <v>0.88</v>
      </c>
      <c r="G5373" s="67" t="str">
        <f>INDEX(Hosts!$A:$O,MATCH(Places!$C5373,Hosts!$A:$A,0),MATCH(Places!G$1,Hosts!$1:$1,0))</f>
        <v>No</v>
      </c>
      <c r="H5373">
        <v>9</v>
      </c>
      <c r="I5373" t="str">
        <f>VLOOKUP($H5373,Neighborhoods!$A:$C,2,0)</f>
        <v>Brooklyn</v>
      </c>
      <c r="J5373" t="str">
        <f>VLOOKUP($H5373,Neighborhoods!$A:$C,3,0)</f>
        <v>Crown Heights</v>
      </c>
      <c r="K5373" t="s">
        <v>11822</v>
      </c>
      <c r="L5373" t="str">
        <f t="shared" si="332"/>
        <v>No</v>
      </c>
      <c r="M5373">
        <v>2</v>
      </c>
      <c r="N5373" t="str" cm="1">
        <f t="array" ref="N5373">_xlfn.IFS(M5373&lt;=2,"Small",M5373&lt;=5,"Medium",M5373&gt;5,"Large")</f>
        <v>Small</v>
      </c>
      <c r="O5373" s="50">
        <v>140</v>
      </c>
      <c r="P5373" s="67">
        <f t="shared" si="333"/>
        <v>0.03</v>
      </c>
      <c r="Q5373" s="52">
        <v>5</v>
      </c>
      <c r="R5373" s="52" t="str" cm="1">
        <f t="array" ref="R5373">_xlfn.IFS(ROUND(Q5373,0)=5,"Excellent",ROUND(Q5373,0)=4,"Good",ROUND(Q5373,0)=3,"Ok",ROUND(Q5373,0)&lt;3,"Bad")</f>
        <v>Excellent</v>
      </c>
      <c r="S5373">
        <v>5</v>
      </c>
      <c r="T5373" t="str">
        <f t="shared" si="334"/>
        <v>No</v>
      </c>
      <c r="U5373" s="65">
        <v>43744</v>
      </c>
      <c r="V5373" s="65">
        <v>44007</v>
      </c>
      <c r="W5373">
        <v>193</v>
      </c>
      <c r="X5373" t="str">
        <f t="shared" si="335"/>
        <v>Active</v>
      </c>
      <c r="Y5373" t="s">
        <v>15615</v>
      </c>
    </row>
    <row r="5374" spans="1:25" x14ac:dyDescent="0.25">
      <c r="A5374">
        <v>5373</v>
      </c>
      <c r="B5374" t="s">
        <v>15071</v>
      </c>
      <c r="C5374">
        <v>1020</v>
      </c>
      <c r="D5374" t="str">
        <f>VLOOKUP($C5374,Hosts!$A:$O,10,0)</f>
        <v>New York</v>
      </c>
      <c r="E5374" s="67">
        <f>INDEX(Hosts!$A:$O,MATCH(Places!$C5374,Hosts!$A:$A,0),MATCH(Places!E$1,Hosts!$1:$1,0))</f>
        <v>1</v>
      </c>
      <c r="F5374" s="67">
        <f>INDEX(Hosts!$A:$O,MATCH(Places!$C5374,Hosts!$A:$A,0),MATCH(Places!F$1,Hosts!$1:$1,0))</f>
        <v>0.99</v>
      </c>
      <c r="G5374" s="67" t="str">
        <f>INDEX(Hosts!$A:$O,MATCH(Places!$C5374,Hosts!$A:$A,0),MATCH(Places!G$1,Hosts!$1:$1,0))</f>
        <v>Yes</v>
      </c>
      <c r="H5374">
        <v>8</v>
      </c>
      <c r="I5374" t="str">
        <f>VLOOKUP($H5374,Neighborhoods!$A:$C,2,0)</f>
        <v>Brooklyn</v>
      </c>
      <c r="J5374" t="str">
        <f>VLOOKUP($H5374,Neighborhoods!$A:$C,3,0)</f>
        <v>Bushwick</v>
      </c>
      <c r="K5374" t="s">
        <v>16</v>
      </c>
      <c r="L5374" t="str">
        <f t="shared" si="332"/>
        <v>Yes</v>
      </c>
      <c r="M5374">
        <v>1</v>
      </c>
      <c r="N5374" t="str" cm="1">
        <f t="array" ref="N5374">_xlfn.IFS(M5374&lt;=2,"Small",M5374&lt;=5,"Medium",M5374&gt;5,"Large")</f>
        <v>Small</v>
      </c>
      <c r="O5374" s="50">
        <v>19</v>
      </c>
      <c r="P5374" s="67">
        <f t="shared" si="333"/>
        <v>0.03</v>
      </c>
      <c r="Q5374" s="52">
        <v>4.91</v>
      </c>
      <c r="R5374" s="52" t="str" cm="1">
        <f t="array" ref="R5374">_xlfn.IFS(ROUND(Q5374,0)=5,"Excellent",ROUND(Q5374,0)=4,"Good",ROUND(Q5374,0)=3,"Ok",ROUND(Q5374,0)&lt;3,"Bad")</f>
        <v>Excellent</v>
      </c>
      <c r="S5374">
        <v>11</v>
      </c>
      <c r="T5374" t="str">
        <f t="shared" si="334"/>
        <v>No</v>
      </c>
      <c r="U5374" s="65">
        <v>43748</v>
      </c>
      <c r="V5374" s="65">
        <v>44020</v>
      </c>
      <c r="W5374">
        <v>164</v>
      </c>
      <c r="X5374" t="str">
        <f t="shared" si="335"/>
        <v>Active</v>
      </c>
      <c r="Y5374" t="s">
        <v>15616</v>
      </c>
    </row>
    <row r="5375" spans="1:25" x14ac:dyDescent="0.25">
      <c r="A5375">
        <v>5374</v>
      </c>
      <c r="B5375" t="s">
        <v>13707</v>
      </c>
      <c r="C5375">
        <v>3826</v>
      </c>
      <c r="D5375" t="str">
        <f>VLOOKUP($C5375,Hosts!$A:$O,10,0)</f>
        <v>New York</v>
      </c>
      <c r="E5375" s="67">
        <f>INDEX(Hosts!$A:$O,MATCH(Places!$C5375,Hosts!$A:$A,0),MATCH(Places!E$1,Hosts!$1:$1,0))</f>
        <v>0.95</v>
      </c>
      <c r="F5375" s="67">
        <f>INDEX(Hosts!$A:$O,MATCH(Places!$C5375,Hosts!$A:$A,0),MATCH(Places!F$1,Hosts!$1:$1,0))</f>
        <v>0.99</v>
      </c>
      <c r="G5375" s="67" t="str">
        <f>INDEX(Hosts!$A:$O,MATCH(Places!$C5375,Hosts!$A:$A,0),MATCH(Places!G$1,Hosts!$1:$1,0))</f>
        <v>No</v>
      </c>
      <c r="H5375">
        <v>10</v>
      </c>
      <c r="I5375" t="str">
        <f>VLOOKUP($H5375,Neighborhoods!$A:$C,2,0)</f>
        <v>Brooklyn</v>
      </c>
      <c r="J5375" t="str">
        <f>VLOOKUP($H5375,Neighborhoods!$A:$C,3,0)</f>
        <v>East Flatbush</v>
      </c>
      <c r="K5375" t="s">
        <v>1</v>
      </c>
      <c r="L5375" t="str">
        <f t="shared" si="332"/>
        <v>Yes</v>
      </c>
      <c r="M5375">
        <v>2</v>
      </c>
      <c r="N5375" t="str" cm="1">
        <f t="array" ref="N5375">_xlfn.IFS(M5375&lt;=2,"Small",M5375&lt;=5,"Medium",M5375&gt;5,"Large")</f>
        <v>Small</v>
      </c>
      <c r="O5375" s="50">
        <v>60</v>
      </c>
      <c r="P5375" s="67">
        <f t="shared" si="333"/>
        <v>0.03</v>
      </c>
      <c r="Q5375" s="52">
        <v>5</v>
      </c>
      <c r="R5375" s="52" t="str" cm="1">
        <f t="array" ref="R5375">_xlfn.IFS(ROUND(Q5375,0)=5,"Excellent",ROUND(Q5375,0)=4,"Good",ROUND(Q5375,0)=3,"Ok",ROUND(Q5375,0)&lt;3,"Bad")</f>
        <v>Excellent</v>
      </c>
      <c r="S5375">
        <v>30</v>
      </c>
      <c r="T5375" t="str">
        <f t="shared" si="334"/>
        <v>No</v>
      </c>
      <c r="U5375" s="65">
        <v>43744</v>
      </c>
      <c r="V5375" s="65">
        <v>44021</v>
      </c>
      <c r="W5375">
        <v>356</v>
      </c>
      <c r="X5375" t="str">
        <f t="shared" si="335"/>
        <v>Active</v>
      </c>
      <c r="Y5375" t="s">
        <v>15616</v>
      </c>
    </row>
    <row r="5376" spans="1:25" x14ac:dyDescent="0.25">
      <c r="A5376">
        <v>5375</v>
      </c>
      <c r="B5376" t="s">
        <v>14071</v>
      </c>
      <c r="C5376">
        <v>1528</v>
      </c>
      <c r="D5376" t="str">
        <f>VLOOKUP($C5376,Hosts!$A:$O,10,0)</f>
        <v>New York</v>
      </c>
      <c r="E5376" s="67">
        <f>INDEX(Hosts!$A:$O,MATCH(Places!$C5376,Hosts!$A:$A,0),MATCH(Places!E$1,Hosts!$1:$1,0))</f>
        <v>1</v>
      </c>
      <c r="F5376" s="67">
        <f>INDEX(Hosts!$A:$O,MATCH(Places!$C5376,Hosts!$A:$A,0),MATCH(Places!F$1,Hosts!$1:$1,0))</f>
        <v>0.7</v>
      </c>
      <c r="G5376" s="67" t="str">
        <f>INDEX(Hosts!$A:$O,MATCH(Places!$C5376,Hosts!$A:$A,0),MATCH(Places!G$1,Hosts!$1:$1,0))</f>
        <v>Yes</v>
      </c>
      <c r="H5376">
        <v>15</v>
      </c>
      <c r="I5376" t="str">
        <f>VLOOKUP($H5376,Neighborhoods!$A:$C,2,0)</f>
        <v>Manhattan</v>
      </c>
      <c r="J5376" t="str">
        <f>VLOOKUP($H5376,Neighborhoods!$A:$C,3,0)</f>
        <v>East Village</v>
      </c>
      <c r="K5376" t="s">
        <v>1</v>
      </c>
      <c r="L5376" t="str">
        <f t="shared" si="332"/>
        <v>Yes</v>
      </c>
      <c r="M5376">
        <v>2</v>
      </c>
      <c r="N5376" t="str" cm="1">
        <f t="array" ref="N5376">_xlfn.IFS(M5376&lt;=2,"Small",M5376&lt;=5,"Medium",M5376&gt;5,"Large")</f>
        <v>Small</v>
      </c>
      <c r="O5376" s="50">
        <v>180</v>
      </c>
      <c r="P5376" s="67">
        <f t="shared" si="333"/>
        <v>0.03</v>
      </c>
      <c r="Q5376" s="52">
        <v>5</v>
      </c>
      <c r="R5376" s="52" t="str" cm="1">
        <f t="array" ref="R5376">_xlfn.IFS(ROUND(Q5376,0)=5,"Excellent",ROUND(Q5376,0)=4,"Good",ROUND(Q5376,0)=3,"Ok",ROUND(Q5376,0)&lt;3,"Bad")</f>
        <v>Excellent</v>
      </c>
      <c r="S5376">
        <v>3</v>
      </c>
      <c r="T5376" t="str">
        <f t="shared" si="334"/>
        <v>No</v>
      </c>
      <c r="U5376" s="65">
        <v>43759</v>
      </c>
      <c r="V5376" s="65">
        <v>43773</v>
      </c>
      <c r="W5376">
        <v>0</v>
      </c>
      <c r="X5376" t="str">
        <f t="shared" si="335"/>
        <v>Inactive</v>
      </c>
      <c r="Y5376" t="s">
        <v>15615</v>
      </c>
    </row>
    <row r="5377" spans="1:25" x14ac:dyDescent="0.25">
      <c r="A5377">
        <v>5376</v>
      </c>
      <c r="B5377" t="s">
        <v>14336</v>
      </c>
      <c r="C5377">
        <v>2486</v>
      </c>
      <c r="D5377" t="str">
        <f>VLOOKUP($C5377,Hosts!$A:$O,10,0)</f>
        <v>New York</v>
      </c>
      <c r="E5377" s="67">
        <f>INDEX(Hosts!$A:$O,MATCH(Places!$C5377,Hosts!$A:$A,0),MATCH(Places!E$1,Hosts!$1:$1,0))</f>
        <v>1</v>
      </c>
      <c r="F5377" s="67">
        <f>INDEX(Hosts!$A:$O,MATCH(Places!$C5377,Hosts!$A:$A,0),MATCH(Places!F$1,Hosts!$1:$1,0))</f>
        <v>0.82</v>
      </c>
      <c r="G5377" s="67" t="str">
        <f>INDEX(Hosts!$A:$O,MATCH(Places!$C5377,Hosts!$A:$A,0),MATCH(Places!G$1,Hosts!$1:$1,0))</f>
        <v>No</v>
      </c>
      <c r="H5377">
        <v>17</v>
      </c>
      <c r="I5377" t="str">
        <f>VLOOKUP($H5377,Neighborhoods!$A:$C,2,0)</f>
        <v>Manhattan</v>
      </c>
      <c r="J5377" t="str">
        <f>VLOOKUP($H5377,Neighborhoods!$A:$C,3,0)</f>
        <v>Hell's Kitchen</v>
      </c>
      <c r="K5377" t="s">
        <v>11822</v>
      </c>
      <c r="L5377" t="str">
        <f t="shared" si="332"/>
        <v>No</v>
      </c>
      <c r="M5377">
        <v>5</v>
      </c>
      <c r="N5377" t="str" cm="1">
        <f t="array" ref="N5377">_xlfn.IFS(M5377&lt;=2,"Small",M5377&lt;=5,"Medium",M5377&gt;5,"Large")</f>
        <v>Medium</v>
      </c>
      <c r="O5377" s="50">
        <v>270</v>
      </c>
      <c r="P5377" s="67">
        <f t="shared" si="333"/>
        <v>0.04</v>
      </c>
      <c r="Q5377" s="52">
        <v>4.95</v>
      </c>
      <c r="R5377" s="52" t="str" cm="1">
        <f t="array" ref="R5377">_xlfn.IFS(ROUND(Q5377,0)=5,"Excellent",ROUND(Q5377,0)=4,"Good",ROUND(Q5377,0)=3,"Ok",ROUND(Q5377,0)&lt;3,"Bad")</f>
        <v>Excellent</v>
      </c>
      <c r="S5377">
        <v>21</v>
      </c>
      <c r="T5377" t="str">
        <f t="shared" si="334"/>
        <v>No</v>
      </c>
      <c r="U5377" s="65">
        <v>43744</v>
      </c>
      <c r="V5377" s="65">
        <v>43908</v>
      </c>
      <c r="W5377">
        <v>60</v>
      </c>
      <c r="X5377" t="str">
        <f t="shared" si="335"/>
        <v>Active</v>
      </c>
      <c r="Y5377" t="s">
        <v>15615</v>
      </c>
    </row>
    <row r="5378" spans="1:25" x14ac:dyDescent="0.25">
      <c r="A5378">
        <v>5377</v>
      </c>
      <c r="B5378" t="s">
        <v>15551</v>
      </c>
      <c r="C5378">
        <v>3641</v>
      </c>
      <c r="D5378" t="str">
        <f>VLOOKUP($C5378,Hosts!$A:$O,10,0)</f>
        <v>New York</v>
      </c>
      <c r="E5378" s="67">
        <f>INDEX(Hosts!$A:$O,MATCH(Places!$C5378,Hosts!$A:$A,0),MATCH(Places!E$1,Hosts!$1:$1,0))</f>
        <v>1</v>
      </c>
      <c r="F5378" s="67">
        <f>INDEX(Hosts!$A:$O,MATCH(Places!$C5378,Hosts!$A:$A,0),MATCH(Places!F$1,Hosts!$1:$1,0))</f>
        <v>0.97</v>
      </c>
      <c r="G5378" s="67" t="str">
        <f>INDEX(Hosts!$A:$O,MATCH(Places!$C5378,Hosts!$A:$A,0),MATCH(Places!G$1,Hosts!$1:$1,0))</f>
        <v>No</v>
      </c>
      <c r="H5378">
        <v>13</v>
      </c>
      <c r="I5378" t="str">
        <f>VLOOKUP($H5378,Neighborhoods!$A:$C,2,0)</f>
        <v>Manhattan</v>
      </c>
      <c r="J5378" t="str">
        <f>VLOOKUP($H5378,Neighborhoods!$A:$C,3,0)</f>
        <v>Chelsea</v>
      </c>
      <c r="K5378" t="s">
        <v>11822</v>
      </c>
      <c r="L5378" t="str">
        <f t="shared" si="332"/>
        <v>No</v>
      </c>
      <c r="M5378">
        <v>3</v>
      </c>
      <c r="N5378" t="str" cm="1">
        <f t="array" ref="N5378">_xlfn.IFS(M5378&lt;=2,"Small",M5378&lt;=5,"Medium",M5378&gt;5,"Large")</f>
        <v>Medium</v>
      </c>
      <c r="O5378" s="50">
        <v>126</v>
      </c>
      <c r="P5378" s="67">
        <f t="shared" si="333"/>
        <v>0.03</v>
      </c>
      <c r="Q5378" s="52">
        <v>4.58</v>
      </c>
      <c r="R5378" s="52" t="str" cm="1">
        <f t="array" ref="R5378">_xlfn.IFS(ROUND(Q5378,0)=5,"Excellent",ROUND(Q5378,0)=4,"Good",ROUND(Q5378,0)=3,"Ok",ROUND(Q5378,0)&lt;3,"Bad")</f>
        <v>Excellent</v>
      </c>
      <c r="S5378">
        <v>26</v>
      </c>
      <c r="T5378" t="str">
        <f t="shared" si="334"/>
        <v>No</v>
      </c>
      <c r="U5378" s="65">
        <v>43773</v>
      </c>
      <c r="V5378" s="65">
        <v>44050</v>
      </c>
      <c r="W5378">
        <v>104</v>
      </c>
      <c r="X5378" t="str">
        <f t="shared" si="335"/>
        <v>Active</v>
      </c>
      <c r="Y5378" t="s">
        <v>15616</v>
      </c>
    </row>
    <row r="5379" spans="1:25" x14ac:dyDescent="0.25">
      <c r="A5379">
        <v>5378</v>
      </c>
      <c r="B5379" t="s">
        <v>14620</v>
      </c>
      <c r="C5379">
        <v>4013</v>
      </c>
      <c r="D5379" t="str">
        <f>VLOOKUP($C5379,Hosts!$A:$O,10,0)</f>
        <v>New York</v>
      </c>
      <c r="E5379" s="67">
        <f>INDEX(Hosts!$A:$O,MATCH(Places!$C5379,Hosts!$A:$A,0),MATCH(Places!E$1,Hosts!$1:$1,0))</f>
        <v>1</v>
      </c>
      <c r="F5379" s="67">
        <f>INDEX(Hosts!$A:$O,MATCH(Places!$C5379,Hosts!$A:$A,0),MATCH(Places!F$1,Hosts!$1:$1,0))</f>
        <v>1</v>
      </c>
      <c r="G5379" s="67" t="str">
        <f>INDEX(Hosts!$A:$O,MATCH(Places!$C5379,Hosts!$A:$A,0),MATCH(Places!G$1,Hosts!$1:$1,0))</f>
        <v>Yes</v>
      </c>
      <c r="H5379">
        <v>8</v>
      </c>
      <c r="I5379" t="str">
        <f>VLOOKUP($H5379,Neighborhoods!$A:$C,2,0)</f>
        <v>Brooklyn</v>
      </c>
      <c r="J5379" t="str">
        <f>VLOOKUP($H5379,Neighborhoods!$A:$C,3,0)</f>
        <v>Bushwick</v>
      </c>
      <c r="K5379" t="s">
        <v>11822</v>
      </c>
      <c r="L5379" t="str">
        <f t="shared" ref="L5379:L5442" si="336">IF(OR(K5379="Private room",K5379="Shared room"),"Yes","No")</f>
        <v>No</v>
      </c>
      <c r="M5379">
        <v>2</v>
      </c>
      <c r="N5379" t="str" cm="1">
        <f t="array" ref="N5379">_xlfn.IFS(M5379&lt;=2,"Small",M5379&lt;=5,"Medium",M5379&gt;5,"Large")</f>
        <v>Small</v>
      </c>
      <c r="O5379" s="50">
        <v>130</v>
      </c>
      <c r="P5379" s="67">
        <f t="shared" ref="P5379:P5442" si="337">VLOOKUP(O5379,$AB$1:$AC$5,2)</f>
        <v>0.03</v>
      </c>
      <c r="Q5379" s="52">
        <v>4.8</v>
      </c>
      <c r="R5379" s="52" t="str" cm="1">
        <f t="array" ref="R5379">_xlfn.IFS(ROUND(Q5379,0)=5,"Excellent",ROUND(Q5379,0)=4,"Good",ROUND(Q5379,0)=3,"Ok",ROUND(Q5379,0)&lt;3,"Bad")</f>
        <v>Excellent</v>
      </c>
      <c r="S5379">
        <v>5</v>
      </c>
      <c r="T5379" t="str">
        <f t="shared" ref="T5379:T5442" si="338">IF(AND(Q5379&gt;=4.8,S5379&gt;100),"Yes","No")</f>
        <v>No</v>
      </c>
      <c r="U5379" s="65">
        <v>43769</v>
      </c>
      <c r="V5379" s="65">
        <v>44051</v>
      </c>
      <c r="W5379">
        <v>42</v>
      </c>
      <c r="X5379" t="str">
        <f t="shared" ref="X5379:X5442" si="339">IF(W5379&lt;&gt;0,"Active","Inactive")</f>
        <v>Active</v>
      </c>
      <c r="Y5379" t="s">
        <v>15615</v>
      </c>
    </row>
    <row r="5380" spans="1:25" x14ac:dyDescent="0.25">
      <c r="A5380">
        <v>5379</v>
      </c>
      <c r="B5380" t="s">
        <v>13999</v>
      </c>
      <c r="C5380">
        <v>4013</v>
      </c>
      <c r="D5380" t="str">
        <f>VLOOKUP($C5380,Hosts!$A:$O,10,0)</f>
        <v>New York</v>
      </c>
      <c r="E5380" s="67">
        <f>INDEX(Hosts!$A:$O,MATCH(Places!$C5380,Hosts!$A:$A,0),MATCH(Places!E$1,Hosts!$1:$1,0))</f>
        <v>1</v>
      </c>
      <c r="F5380" s="67">
        <f>INDEX(Hosts!$A:$O,MATCH(Places!$C5380,Hosts!$A:$A,0),MATCH(Places!F$1,Hosts!$1:$1,0))</f>
        <v>1</v>
      </c>
      <c r="G5380" s="67" t="str">
        <f>INDEX(Hosts!$A:$O,MATCH(Places!$C5380,Hosts!$A:$A,0),MATCH(Places!G$1,Hosts!$1:$1,0))</f>
        <v>Yes</v>
      </c>
      <c r="H5380">
        <v>8</v>
      </c>
      <c r="I5380" t="str">
        <f>VLOOKUP($H5380,Neighborhoods!$A:$C,2,0)</f>
        <v>Brooklyn</v>
      </c>
      <c r="J5380" t="str">
        <f>VLOOKUP($H5380,Neighborhoods!$A:$C,3,0)</f>
        <v>Bushwick</v>
      </c>
      <c r="K5380" t="s">
        <v>11822</v>
      </c>
      <c r="L5380" t="str">
        <f t="shared" si="336"/>
        <v>No</v>
      </c>
      <c r="M5380">
        <v>2</v>
      </c>
      <c r="N5380" t="str" cm="1">
        <f t="array" ref="N5380">_xlfn.IFS(M5380&lt;=2,"Small",M5380&lt;=5,"Medium",M5380&gt;5,"Large")</f>
        <v>Small</v>
      </c>
      <c r="O5380" s="50">
        <v>115</v>
      </c>
      <c r="P5380" s="67">
        <f t="shared" si="337"/>
        <v>0.03</v>
      </c>
      <c r="Q5380" s="52">
        <v>4.92</v>
      </c>
      <c r="R5380" s="52" t="str" cm="1">
        <f t="array" ref="R5380">_xlfn.IFS(ROUND(Q5380,0)=5,"Excellent",ROUND(Q5380,0)=4,"Good",ROUND(Q5380,0)=3,"Ok",ROUND(Q5380,0)&lt;3,"Bad")</f>
        <v>Excellent</v>
      </c>
      <c r="S5380">
        <v>12</v>
      </c>
      <c r="T5380" t="str">
        <f t="shared" si="338"/>
        <v>No</v>
      </c>
      <c r="U5380" s="65">
        <v>43752</v>
      </c>
      <c r="V5380" s="65">
        <v>43910</v>
      </c>
      <c r="W5380">
        <v>0</v>
      </c>
      <c r="X5380" t="str">
        <f t="shared" si="339"/>
        <v>Inactive</v>
      </c>
      <c r="Y5380" t="s">
        <v>15615</v>
      </c>
    </row>
    <row r="5381" spans="1:25" x14ac:dyDescent="0.25">
      <c r="A5381">
        <v>5380</v>
      </c>
      <c r="B5381" t="s">
        <v>15033</v>
      </c>
      <c r="C5381">
        <v>2138</v>
      </c>
      <c r="D5381" t="str">
        <f>VLOOKUP($C5381,Hosts!$A:$O,10,0)</f>
        <v>England</v>
      </c>
      <c r="E5381" s="67">
        <f>INDEX(Hosts!$A:$O,MATCH(Places!$C5381,Hosts!$A:$A,0),MATCH(Places!E$1,Hosts!$1:$1,0))</f>
        <v>0.95</v>
      </c>
      <c r="F5381" s="67">
        <f>INDEX(Hosts!$A:$O,MATCH(Places!$C5381,Hosts!$A:$A,0),MATCH(Places!F$1,Hosts!$1:$1,0))</f>
        <v>0.93</v>
      </c>
      <c r="G5381" s="67" t="str">
        <f>INDEX(Hosts!$A:$O,MATCH(Places!$C5381,Hosts!$A:$A,0),MATCH(Places!G$1,Hosts!$1:$1,0))</f>
        <v>No</v>
      </c>
      <c r="H5381">
        <v>17</v>
      </c>
      <c r="I5381" t="str">
        <f>VLOOKUP($H5381,Neighborhoods!$A:$C,2,0)</f>
        <v>Manhattan</v>
      </c>
      <c r="J5381" t="str">
        <f>VLOOKUP($H5381,Neighborhoods!$A:$C,3,0)</f>
        <v>Hell's Kitchen</v>
      </c>
      <c r="K5381" t="s">
        <v>11822</v>
      </c>
      <c r="L5381" t="str">
        <f t="shared" si="336"/>
        <v>No</v>
      </c>
      <c r="M5381">
        <v>2</v>
      </c>
      <c r="N5381" t="str" cm="1">
        <f t="array" ref="N5381">_xlfn.IFS(M5381&lt;=2,"Small",M5381&lt;=5,"Medium",M5381&gt;5,"Large")</f>
        <v>Small</v>
      </c>
      <c r="O5381" s="50">
        <v>109</v>
      </c>
      <c r="P5381" s="67">
        <f t="shared" si="337"/>
        <v>0.03</v>
      </c>
      <c r="Q5381" s="52">
        <v>4.6900000000000004</v>
      </c>
      <c r="R5381" s="52" t="str" cm="1">
        <f t="array" ref="R5381">_xlfn.IFS(ROUND(Q5381,0)=5,"Excellent",ROUND(Q5381,0)=4,"Good",ROUND(Q5381,0)=3,"Ok",ROUND(Q5381,0)&lt;3,"Bad")</f>
        <v>Excellent</v>
      </c>
      <c r="S5381">
        <v>48</v>
      </c>
      <c r="T5381" t="str">
        <f t="shared" si="338"/>
        <v>No</v>
      </c>
      <c r="U5381" s="65">
        <v>43750</v>
      </c>
      <c r="V5381" s="65">
        <v>44032</v>
      </c>
      <c r="W5381">
        <v>0</v>
      </c>
      <c r="X5381" t="str">
        <f t="shared" si="339"/>
        <v>Inactive</v>
      </c>
      <c r="Y5381" t="s">
        <v>15615</v>
      </c>
    </row>
    <row r="5382" spans="1:25" x14ac:dyDescent="0.25">
      <c r="A5382">
        <v>5381</v>
      </c>
      <c r="B5382" t="s">
        <v>15088</v>
      </c>
      <c r="C5382">
        <v>1569</v>
      </c>
      <c r="D5382" t="str">
        <f>VLOOKUP($C5382,Hosts!$A:$O,10,0)</f>
        <v>New York</v>
      </c>
      <c r="E5382" s="67">
        <f>INDEX(Hosts!$A:$O,MATCH(Places!$C5382,Hosts!$A:$A,0),MATCH(Places!E$1,Hosts!$1:$1,0))</f>
        <v>1</v>
      </c>
      <c r="F5382" s="67">
        <f>INDEX(Hosts!$A:$O,MATCH(Places!$C5382,Hosts!$A:$A,0),MATCH(Places!F$1,Hosts!$1:$1,0))</f>
        <v>1</v>
      </c>
      <c r="G5382" s="67" t="str">
        <f>INDEX(Hosts!$A:$O,MATCH(Places!$C5382,Hosts!$A:$A,0),MATCH(Places!G$1,Hosts!$1:$1,0))</f>
        <v>Yes</v>
      </c>
      <c r="H5382">
        <v>15</v>
      </c>
      <c r="I5382" t="str">
        <f>VLOOKUP($H5382,Neighborhoods!$A:$C,2,0)</f>
        <v>Manhattan</v>
      </c>
      <c r="J5382" t="str">
        <f>VLOOKUP($H5382,Neighborhoods!$A:$C,3,0)</f>
        <v>East Village</v>
      </c>
      <c r="K5382" t="s">
        <v>11822</v>
      </c>
      <c r="L5382" t="str">
        <f t="shared" si="336"/>
        <v>No</v>
      </c>
      <c r="M5382">
        <v>2</v>
      </c>
      <c r="N5382" t="str" cm="1">
        <f t="array" ref="N5382">_xlfn.IFS(M5382&lt;=2,"Small",M5382&lt;=5,"Medium",M5382&gt;5,"Large")</f>
        <v>Small</v>
      </c>
      <c r="O5382" s="50">
        <v>206</v>
      </c>
      <c r="P5382" s="67">
        <f t="shared" si="337"/>
        <v>0.04</v>
      </c>
      <c r="Q5382" s="52">
        <v>4.92</v>
      </c>
      <c r="R5382" s="52" t="str" cm="1">
        <f t="array" ref="R5382">_xlfn.IFS(ROUND(Q5382,0)=5,"Excellent",ROUND(Q5382,0)=4,"Good",ROUND(Q5382,0)=3,"Ok",ROUND(Q5382,0)&lt;3,"Bad")</f>
        <v>Excellent</v>
      </c>
      <c r="S5382">
        <v>13</v>
      </c>
      <c r="T5382" t="str">
        <f t="shared" si="338"/>
        <v>No</v>
      </c>
      <c r="U5382" s="65">
        <v>43746</v>
      </c>
      <c r="V5382" s="65">
        <v>44013</v>
      </c>
      <c r="W5382">
        <v>0</v>
      </c>
      <c r="X5382" t="str">
        <f t="shared" si="339"/>
        <v>Inactive</v>
      </c>
      <c r="Y5382" t="s">
        <v>15615</v>
      </c>
    </row>
    <row r="5383" spans="1:25" x14ac:dyDescent="0.25">
      <c r="A5383">
        <v>5382</v>
      </c>
      <c r="B5383" t="s">
        <v>13509</v>
      </c>
      <c r="C5383">
        <v>1783</v>
      </c>
      <c r="D5383" t="str">
        <f>VLOOKUP($C5383,Hosts!$A:$O,10,0)</f>
        <v>New York</v>
      </c>
      <c r="E5383" s="67">
        <f>INDEX(Hosts!$A:$O,MATCH(Places!$C5383,Hosts!$A:$A,0),MATCH(Places!E$1,Hosts!$1:$1,0))</f>
        <v>1</v>
      </c>
      <c r="F5383" s="67">
        <f>INDEX(Hosts!$A:$O,MATCH(Places!$C5383,Hosts!$A:$A,0),MATCH(Places!F$1,Hosts!$1:$1,0))</f>
        <v>0.97</v>
      </c>
      <c r="G5383" s="67" t="str">
        <f>INDEX(Hosts!$A:$O,MATCH(Places!$C5383,Hosts!$A:$A,0),MATCH(Places!G$1,Hosts!$1:$1,0))</f>
        <v>Yes</v>
      </c>
      <c r="H5383">
        <v>9</v>
      </c>
      <c r="I5383" t="str">
        <f>VLOOKUP($H5383,Neighborhoods!$A:$C,2,0)</f>
        <v>Brooklyn</v>
      </c>
      <c r="J5383" t="str">
        <f>VLOOKUP($H5383,Neighborhoods!$A:$C,3,0)</f>
        <v>Crown Heights</v>
      </c>
      <c r="K5383" t="s">
        <v>1</v>
      </c>
      <c r="L5383" t="str">
        <f t="shared" si="336"/>
        <v>Yes</v>
      </c>
      <c r="M5383">
        <v>2</v>
      </c>
      <c r="N5383" t="str" cm="1">
        <f t="array" ref="N5383">_xlfn.IFS(M5383&lt;=2,"Small",M5383&lt;=5,"Medium",M5383&gt;5,"Large")</f>
        <v>Small</v>
      </c>
      <c r="O5383" s="50">
        <v>45</v>
      </c>
      <c r="P5383" s="67">
        <f t="shared" si="337"/>
        <v>0.03</v>
      </c>
      <c r="Q5383" s="52">
        <v>4.8499999999999996</v>
      </c>
      <c r="R5383" s="52" t="str" cm="1">
        <f t="array" ref="R5383">_xlfn.IFS(ROUND(Q5383,0)=5,"Excellent",ROUND(Q5383,0)=4,"Good",ROUND(Q5383,0)=3,"Ok",ROUND(Q5383,0)&lt;3,"Bad")</f>
        <v>Excellent</v>
      </c>
      <c r="S5383">
        <v>13</v>
      </c>
      <c r="T5383" t="str">
        <f t="shared" si="338"/>
        <v>No</v>
      </c>
      <c r="U5383" s="65">
        <v>43759</v>
      </c>
      <c r="V5383" s="65">
        <v>43889</v>
      </c>
      <c r="W5383">
        <v>126</v>
      </c>
      <c r="X5383" t="str">
        <f t="shared" si="339"/>
        <v>Active</v>
      </c>
      <c r="Y5383" t="s">
        <v>15616</v>
      </c>
    </row>
    <row r="5384" spans="1:25" x14ac:dyDescent="0.25">
      <c r="A5384">
        <v>5383</v>
      </c>
      <c r="B5384" t="s">
        <v>15018</v>
      </c>
      <c r="C5384">
        <v>3826</v>
      </c>
      <c r="D5384" t="str">
        <f>VLOOKUP($C5384,Hosts!$A:$O,10,0)</f>
        <v>New York</v>
      </c>
      <c r="E5384" s="67">
        <f>INDEX(Hosts!$A:$O,MATCH(Places!$C5384,Hosts!$A:$A,0),MATCH(Places!E$1,Hosts!$1:$1,0))</f>
        <v>0.95</v>
      </c>
      <c r="F5384" s="67">
        <f>INDEX(Hosts!$A:$O,MATCH(Places!$C5384,Hosts!$A:$A,0),MATCH(Places!F$1,Hosts!$1:$1,0))</f>
        <v>0.99</v>
      </c>
      <c r="G5384" s="67" t="str">
        <f>INDEX(Hosts!$A:$O,MATCH(Places!$C5384,Hosts!$A:$A,0),MATCH(Places!G$1,Hosts!$1:$1,0))</f>
        <v>No</v>
      </c>
      <c r="H5384">
        <v>10</v>
      </c>
      <c r="I5384" t="str">
        <f>VLOOKUP($H5384,Neighborhoods!$A:$C,2,0)</f>
        <v>Brooklyn</v>
      </c>
      <c r="J5384" t="str">
        <f>VLOOKUP($H5384,Neighborhoods!$A:$C,3,0)</f>
        <v>East Flatbush</v>
      </c>
      <c r="K5384" t="s">
        <v>1</v>
      </c>
      <c r="L5384" t="str">
        <f t="shared" si="336"/>
        <v>Yes</v>
      </c>
      <c r="M5384">
        <v>2</v>
      </c>
      <c r="N5384" t="str" cm="1">
        <f t="array" ref="N5384">_xlfn.IFS(M5384&lt;=2,"Small",M5384&lt;=5,"Medium",M5384&gt;5,"Large")</f>
        <v>Small</v>
      </c>
      <c r="O5384" s="50">
        <v>70</v>
      </c>
      <c r="P5384" s="67">
        <f t="shared" si="337"/>
        <v>0.03</v>
      </c>
      <c r="Q5384" s="52">
        <v>4.9800000000000004</v>
      </c>
      <c r="R5384" s="52" t="str" cm="1">
        <f t="array" ref="R5384">_xlfn.IFS(ROUND(Q5384,0)=5,"Excellent",ROUND(Q5384,0)=4,"Good",ROUND(Q5384,0)=3,"Ok",ROUND(Q5384,0)&lt;3,"Bad")</f>
        <v>Excellent</v>
      </c>
      <c r="S5384">
        <v>63</v>
      </c>
      <c r="T5384" t="str">
        <f t="shared" si="338"/>
        <v>No</v>
      </c>
      <c r="U5384" s="65">
        <v>43754</v>
      </c>
      <c r="V5384" s="65">
        <v>44044</v>
      </c>
      <c r="W5384">
        <v>169</v>
      </c>
      <c r="X5384" t="str">
        <f t="shared" si="339"/>
        <v>Active</v>
      </c>
      <c r="Y5384" t="s">
        <v>15616</v>
      </c>
    </row>
    <row r="5385" spans="1:25" x14ac:dyDescent="0.25">
      <c r="A5385">
        <v>5384</v>
      </c>
      <c r="B5385" t="s">
        <v>14306</v>
      </c>
      <c r="C5385">
        <v>3463</v>
      </c>
      <c r="D5385" t="str">
        <f>VLOOKUP($C5385,Hosts!$A:$O,10,0)</f>
        <v>New York</v>
      </c>
      <c r="E5385" s="67">
        <f>INDEX(Hosts!$A:$O,MATCH(Places!$C5385,Hosts!$A:$A,0),MATCH(Places!E$1,Hosts!$1:$1,0))</f>
        <v>1</v>
      </c>
      <c r="F5385" s="67">
        <f>INDEX(Hosts!$A:$O,MATCH(Places!$C5385,Hosts!$A:$A,0),MATCH(Places!F$1,Hosts!$1:$1,0))</f>
        <v>1</v>
      </c>
      <c r="G5385" s="67" t="str">
        <f>INDEX(Hosts!$A:$O,MATCH(Places!$C5385,Hosts!$A:$A,0),MATCH(Places!G$1,Hosts!$1:$1,0))</f>
        <v>Yes</v>
      </c>
      <c r="H5385">
        <v>7</v>
      </c>
      <c r="I5385" t="str">
        <f>VLOOKUP($H5385,Neighborhoods!$A:$C,2,0)</f>
        <v>Brooklyn</v>
      </c>
      <c r="J5385" t="str">
        <f>VLOOKUP($H5385,Neighborhoods!$A:$C,3,0)</f>
        <v>Bedford-Stuyvesant</v>
      </c>
      <c r="K5385" t="s">
        <v>1</v>
      </c>
      <c r="L5385" t="str">
        <f t="shared" si="336"/>
        <v>Yes</v>
      </c>
      <c r="M5385">
        <v>2</v>
      </c>
      <c r="N5385" t="str" cm="1">
        <f t="array" ref="N5385">_xlfn.IFS(M5385&lt;=2,"Small",M5385&lt;=5,"Medium",M5385&gt;5,"Large")</f>
        <v>Small</v>
      </c>
      <c r="O5385" s="50">
        <v>55</v>
      </c>
      <c r="P5385" s="67">
        <f t="shared" si="337"/>
        <v>0.03</v>
      </c>
      <c r="Q5385" s="52">
        <v>4.83</v>
      </c>
      <c r="R5385" s="52" t="str" cm="1">
        <f t="array" ref="R5385">_xlfn.IFS(ROUND(Q5385,0)=5,"Excellent",ROUND(Q5385,0)=4,"Good",ROUND(Q5385,0)=3,"Ok",ROUND(Q5385,0)&lt;3,"Bad")</f>
        <v>Excellent</v>
      </c>
      <c r="S5385">
        <v>6</v>
      </c>
      <c r="T5385" t="str">
        <f t="shared" si="338"/>
        <v>No</v>
      </c>
      <c r="U5385" s="65">
        <v>43765</v>
      </c>
      <c r="V5385" s="65">
        <v>43831</v>
      </c>
      <c r="W5385">
        <v>137</v>
      </c>
      <c r="X5385" t="str">
        <f t="shared" si="339"/>
        <v>Active</v>
      </c>
      <c r="Y5385" t="s">
        <v>15616</v>
      </c>
    </row>
    <row r="5386" spans="1:25" x14ac:dyDescent="0.25">
      <c r="A5386">
        <v>5385</v>
      </c>
      <c r="B5386" t="s">
        <v>15224</v>
      </c>
      <c r="C5386">
        <v>4023</v>
      </c>
      <c r="D5386" t="str">
        <f>VLOOKUP($C5386,Hosts!$A:$O,10,0)</f>
        <v>New York</v>
      </c>
      <c r="E5386" s="67">
        <f>INDEX(Hosts!$A:$O,MATCH(Places!$C5386,Hosts!$A:$A,0),MATCH(Places!E$1,Hosts!$1:$1,0))</f>
        <v>1</v>
      </c>
      <c r="F5386" s="67">
        <f>INDEX(Hosts!$A:$O,MATCH(Places!$C5386,Hosts!$A:$A,0),MATCH(Places!F$1,Hosts!$1:$1,0))</f>
        <v>1</v>
      </c>
      <c r="G5386" s="67" t="str">
        <f>INDEX(Hosts!$A:$O,MATCH(Places!$C5386,Hosts!$A:$A,0),MATCH(Places!G$1,Hosts!$1:$1,0))</f>
        <v>Yes</v>
      </c>
      <c r="H5386">
        <v>12</v>
      </c>
      <c r="I5386" t="str">
        <f>VLOOKUP($H5386,Neighborhoods!$A:$C,2,0)</f>
        <v>Brooklyn</v>
      </c>
      <c r="J5386" t="str">
        <f>VLOOKUP($H5386,Neighborhoods!$A:$C,3,0)</f>
        <v>Williamsburg</v>
      </c>
      <c r="K5386" t="s">
        <v>11822</v>
      </c>
      <c r="L5386" t="str">
        <f t="shared" si="336"/>
        <v>No</v>
      </c>
      <c r="M5386">
        <v>2</v>
      </c>
      <c r="N5386" t="str" cm="1">
        <f t="array" ref="N5386">_xlfn.IFS(M5386&lt;=2,"Small",M5386&lt;=5,"Medium",M5386&gt;5,"Large")</f>
        <v>Small</v>
      </c>
      <c r="O5386" s="50">
        <v>180</v>
      </c>
      <c r="P5386" s="67">
        <f t="shared" si="337"/>
        <v>0.03</v>
      </c>
      <c r="Q5386" s="52">
        <v>5</v>
      </c>
      <c r="R5386" s="52" t="str" cm="1">
        <f t="array" ref="R5386">_xlfn.IFS(ROUND(Q5386,0)=5,"Excellent",ROUND(Q5386,0)=4,"Good",ROUND(Q5386,0)=3,"Ok",ROUND(Q5386,0)&lt;3,"Bad")</f>
        <v>Excellent</v>
      </c>
      <c r="S5386">
        <v>11</v>
      </c>
      <c r="T5386" t="str">
        <f t="shared" si="338"/>
        <v>No</v>
      </c>
      <c r="U5386" s="65">
        <v>43752</v>
      </c>
      <c r="V5386" s="65">
        <v>43833</v>
      </c>
      <c r="W5386">
        <v>87</v>
      </c>
      <c r="X5386" t="str">
        <f t="shared" si="339"/>
        <v>Active</v>
      </c>
      <c r="Y5386" t="s">
        <v>15615</v>
      </c>
    </row>
    <row r="5387" spans="1:25" x14ac:dyDescent="0.25">
      <c r="A5387">
        <v>5386</v>
      </c>
      <c r="B5387" t="s">
        <v>15357</v>
      </c>
      <c r="C5387">
        <v>4024</v>
      </c>
      <c r="D5387" t="str">
        <f>VLOOKUP($C5387,Hosts!$A:$O,10,0)</f>
        <v>New Jersey</v>
      </c>
      <c r="E5387" s="67">
        <f>INDEX(Hosts!$A:$O,MATCH(Places!$C5387,Hosts!$A:$A,0),MATCH(Places!E$1,Hosts!$1:$1,0))</f>
        <v>1</v>
      </c>
      <c r="F5387" s="67">
        <f>INDEX(Hosts!$A:$O,MATCH(Places!$C5387,Hosts!$A:$A,0),MATCH(Places!F$1,Hosts!$1:$1,0))</f>
        <v>0.94</v>
      </c>
      <c r="G5387" s="67" t="str">
        <f>INDEX(Hosts!$A:$O,MATCH(Places!$C5387,Hosts!$A:$A,0),MATCH(Places!G$1,Hosts!$1:$1,0))</f>
        <v>No</v>
      </c>
      <c r="H5387">
        <v>13</v>
      </c>
      <c r="I5387" t="str">
        <f>VLOOKUP($H5387,Neighborhoods!$A:$C,2,0)</f>
        <v>Manhattan</v>
      </c>
      <c r="J5387" t="str">
        <f>VLOOKUP($H5387,Neighborhoods!$A:$C,3,0)</f>
        <v>Chelsea</v>
      </c>
      <c r="K5387" t="s">
        <v>11822</v>
      </c>
      <c r="L5387" t="str">
        <f t="shared" si="336"/>
        <v>No</v>
      </c>
      <c r="M5387">
        <v>5</v>
      </c>
      <c r="N5387" t="str" cm="1">
        <f t="array" ref="N5387">_xlfn.IFS(M5387&lt;=2,"Small",M5387&lt;=5,"Medium",M5387&gt;5,"Large")</f>
        <v>Medium</v>
      </c>
      <c r="O5387" s="50">
        <v>481</v>
      </c>
      <c r="P5387" s="67">
        <f t="shared" si="337"/>
        <v>0.04</v>
      </c>
      <c r="Q5387" s="52">
        <v>4.75</v>
      </c>
      <c r="R5387" s="52" t="str" cm="1">
        <f t="array" ref="R5387">_xlfn.IFS(ROUND(Q5387,0)=5,"Excellent",ROUND(Q5387,0)=4,"Good",ROUND(Q5387,0)=3,"Ok",ROUND(Q5387,0)&lt;3,"Bad")</f>
        <v>Excellent</v>
      </c>
      <c r="S5387">
        <v>12</v>
      </c>
      <c r="T5387" t="str">
        <f t="shared" si="338"/>
        <v>No</v>
      </c>
      <c r="U5387" s="65">
        <v>43751</v>
      </c>
      <c r="V5387" s="65">
        <v>43842</v>
      </c>
      <c r="W5387">
        <v>227</v>
      </c>
      <c r="X5387" t="str">
        <f t="shared" si="339"/>
        <v>Active</v>
      </c>
      <c r="Y5387" t="s">
        <v>15616</v>
      </c>
    </row>
    <row r="5388" spans="1:25" x14ac:dyDescent="0.25">
      <c r="A5388">
        <v>5387</v>
      </c>
      <c r="B5388" t="s">
        <v>15492</v>
      </c>
      <c r="C5388">
        <v>3692</v>
      </c>
      <c r="D5388" t="str">
        <f>VLOOKUP($C5388,Hosts!$A:$O,10,0)</f>
        <v>New York</v>
      </c>
      <c r="E5388" s="67">
        <f>INDEX(Hosts!$A:$O,MATCH(Places!$C5388,Hosts!$A:$A,0),MATCH(Places!E$1,Hosts!$1:$1,0))</f>
        <v>1</v>
      </c>
      <c r="F5388" s="67">
        <f>INDEX(Hosts!$A:$O,MATCH(Places!$C5388,Hosts!$A:$A,0),MATCH(Places!F$1,Hosts!$1:$1,0))</f>
        <v>0.98</v>
      </c>
      <c r="G5388" s="67" t="str">
        <f>INDEX(Hosts!$A:$O,MATCH(Places!$C5388,Hosts!$A:$A,0),MATCH(Places!G$1,Hosts!$1:$1,0))</f>
        <v>Yes</v>
      </c>
      <c r="H5388">
        <v>15</v>
      </c>
      <c r="I5388" t="str">
        <f>VLOOKUP($H5388,Neighborhoods!$A:$C,2,0)</f>
        <v>Manhattan</v>
      </c>
      <c r="J5388" t="str">
        <f>VLOOKUP($H5388,Neighborhoods!$A:$C,3,0)</f>
        <v>East Village</v>
      </c>
      <c r="K5388" t="s">
        <v>1</v>
      </c>
      <c r="L5388" t="str">
        <f t="shared" si="336"/>
        <v>Yes</v>
      </c>
      <c r="M5388">
        <v>2</v>
      </c>
      <c r="N5388" t="str" cm="1">
        <f t="array" ref="N5388">_xlfn.IFS(M5388&lt;=2,"Small",M5388&lt;=5,"Medium",M5388&gt;5,"Large")</f>
        <v>Small</v>
      </c>
      <c r="O5388" s="50">
        <v>215</v>
      </c>
      <c r="P5388" s="67">
        <f t="shared" si="337"/>
        <v>0.04</v>
      </c>
      <c r="Q5388" s="52">
        <v>5</v>
      </c>
      <c r="R5388" s="52" t="str" cm="1">
        <f t="array" ref="R5388">_xlfn.IFS(ROUND(Q5388,0)=5,"Excellent",ROUND(Q5388,0)=4,"Good",ROUND(Q5388,0)=3,"Ok",ROUND(Q5388,0)&lt;3,"Bad")</f>
        <v>Excellent</v>
      </c>
      <c r="S5388">
        <v>49</v>
      </c>
      <c r="T5388" t="str">
        <f t="shared" si="338"/>
        <v>No</v>
      </c>
      <c r="U5388" s="65">
        <v>43747</v>
      </c>
      <c r="V5388" s="65">
        <v>43906</v>
      </c>
      <c r="W5388">
        <v>14</v>
      </c>
      <c r="X5388" t="str">
        <f t="shared" si="339"/>
        <v>Active</v>
      </c>
      <c r="Y5388" t="s">
        <v>15615</v>
      </c>
    </row>
    <row r="5389" spans="1:25" x14ac:dyDescent="0.25">
      <c r="A5389">
        <v>5388</v>
      </c>
      <c r="B5389" t="s">
        <v>13497</v>
      </c>
      <c r="C5389">
        <v>3186</v>
      </c>
      <c r="D5389" t="str">
        <f>VLOOKUP($C5389,Hosts!$A:$O,10,0)</f>
        <v>New York</v>
      </c>
      <c r="E5389" s="67">
        <f>INDEX(Hosts!$A:$O,MATCH(Places!$C5389,Hosts!$A:$A,0),MATCH(Places!E$1,Hosts!$1:$1,0))</f>
        <v>1</v>
      </c>
      <c r="F5389" s="67">
        <f>INDEX(Hosts!$A:$O,MATCH(Places!$C5389,Hosts!$A:$A,0),MATCH(Places!F$1,Hosts!$1:$1,0))</f>
        <v>0.97</v>
      </c>
      <c r="G5389" s="67" t="str">
        <f>INDEX(Hosts!$A:$O,MATCH(Places!$C5389,Hosts!$A:$A,0),MATCH(Places!G$1,Hosts!$1:$1,0))</f>
        <v>Yes</v>
      </c>
      <c r="H5389">
        <v>6</v>
      </c>
      <c r="I5389" t="str">
        <f>VLOOKUP($H5389,Neighborhoods!$A:$C,2,0)</f>
        <v>Bronx</v>
      </c>
      <c r="J5389" t="str">
        <f>VLOOKUP($H5389,Neighborhoods!$A:$C,3,0)</f>
        <v>Wakefield</v>
      </c>
      <c r="K5389" t="s">
        <v>11822</v>
      </c>
      <c r="L5389" t="str">
        <f t="shared" si="336"/>
        <v>No</v>
      </c>
      <c r="M5389">
        <v>5</v>
      </c>
      <c r="N5389" t="str" cm="1">
        <f t="array" ref="N5389">_xlfn.IFS(M5389&lt;=2,"Small",M5389&lt;=5,"Medium",M5389&gt;5,"Large")</f>
        <v>Medium</v>
      </c>
      <c r="O5389" s="50">
        <v>99</v>
      </c>
      <c r="P5389" s="67">
        <f t="shared" si="337"/>
        <v>0.03</v>
      </c>
      <c r="Q5389" s="52">
        <v>5</v>
      </c>
      <c r="R5389" s="52" t="str" cm="1">
        <f t="array" ref="R5389">_xlfn.IFS(ROUND(Q5389,0)=5,"Excellent",ROUND(Q5389,0)=4,"Good",ROUND(Q5389,0)=3,"Ok",ROUND(Q5389,0)&lt;3,"Bad")</f>
        <v>Excellent</v>
      </c>
      <c r="S5389">
        <v>29</v>
      </c>
      <c r="T5389" t="str">
        <f t="shared" si="338"/>
        <v>No</v>
      </c>
      <c r="U5389" s="65">
        <v>43802</v>
      </c>
      <c r="V5389" s="65">
        <v>44043</v>
      </c>
      <c r="W5389">
        <v>321</v>
      </c>
      <c r="X5389" t="str">
        <f t="shared" si="339"/>
        <v>Active</v>
      </c>
      <c r="Y5389" t="s">
        <v>15615</v>
      </c>
    </row>
    <row r="5390" spans="1:25" x14ac:dyDescent="0.25">
      <c r="A5390">
        <v>5389</v>
      </c>
      <c r="B5390" t="s">
        <v>14804</v>
      </c>
      <c r="C5390">
        <v>3567</v>
      </c>
      <c r="D5390" t="str">
        <f>VLOOKUP($C5390,Hosts!$A:$O,10,0)</f>
        <v>California</v>
      </c>
      <c r="E5390" s="67">
        <f>INDEX(Hosts!$A:$O,MATCH(Places!$C5390,Hosts!$A:$A,0),MATCH(Places!E$1,Hosts!$1:$1,0))</f>
        <v>0.89</v>
      </c>
      <c r="F5390" s="67">
        <f>INDEX(Hosts!$A:$O,MATCH(Places!$C5390,Hosts!$A:$A,0),MATCH(Places!F$1,Hosts!$1:$1,0))</f>
        <v>0.92</v>
      </c>
      <c r="G5390" s="67" t="str">
        <f>INDEX(Hosts!$A:$O,MATCH(Places!$C5390,Hosts!$A:$A,0),MATCH(Places!G$1,Hosts!$1:$1,0))</f>
        <v>No</v>
      </c>
      <c r="H5390">
        <v>15</v>
      </c>
      <c r="I5390" t="str">
        <f>VLOOKUP($H5390,Neighborhoods!$A:$C,2,0)</f>
        <v>Manhattan</v>
      </c>
      <c r="J5390" t="str">
        <f>VLOOKUP($H5390,Neighborhoods!$A:$C,3,0)</f>
        <v>East Village</v>
      </c>
      <c r="K5390" t="s">
        <v>11822</v>
      </c>
      <c r="L5390" t="str">
        <f t="shared" si="336"/>
        <v>No</v>
      </c>
      <c r="M5390">
        <v>4</v>
      </c>
      <c r="N5390" t="str" cm="1">
        <f t="array" ref="N5390">_xlfn.IFS(M5390&lt;=2,"Small",M5390&lt;=5,"Medium",M5390&gt;5,"Large")</f>
        <v>Medium</v>
      </c>
      <c r="O5390" s="50">
        <v>199</v>
      </c>
      <c r="P5390" s="67">
        <f t="shared" si="337"/>
        <v>0.03</v>
      </c>
      <c r="Q5390" s="52">
        <v>4.5599999999999996</v>
      </c>
      <c r="R5390" s="52" t="str" cm="1">
        <f t="array" ref="R5390">_xlfn.IFS(ROUND(Q5390,0)=5,"Excellent",ROUND(Q5390,0)=4,"Good",ROUND(Q5390,0)=3,"Ok",ROUND(Q5390,0)&lt;3,"Bad")</f>
        <v>Excellent</v>
      </c>
      <c r="S5390">
        <v>9</v>
      </c>
      <c r="T5390" t="str">
        <f t="shared" si="338"/>
        <v>No</v>
      </c>
      <c r="U5390" s="65">
        <v>43778</v>
      </c>
      <c r="V5390" s="65">
        <v>43879</v>
      </c>
      <c r="W5390">
        <v>32</v>
      </c>
      <c r="X5390" t="str">
        <f t="shared" si="339"/>
        <v>Active</v>
      </c>
      <c r="Y5390" t="s">
        <v>15616</v>
      </c>
    </row>
    <row r="5391" spans="1:25" x14ac:dyDescent="0.25">
      <c r="A5391">
        <v>5390</v>
      </c>
      <c r="B5391" t="s">
        <v>14420</v>
      </c>
      <c r="C5391">
        <v>3843</v>
      </c>
      <c r="D5391" t="str">
        <f>VLOOKUP($C5391,Hosts!$A:$O,10,0)</f>
        <v>New York</v>
      </c>
      <c r="E5391" s="67">
        <f>INDEX(Hosts!$A:$O,MATCH(Places!$C5391,Hosts!$A:$A,0),MATCH(Places!E$1,Hosts!$1:$1,0))</f>
        <v>1</v>
      </c>
      <c r="F5391" s="67">
        <f>INDEX(Hosts!$A:$O,MATCH(Places!$C5391,Hosts!$A:$A,0),MATCH(Places!F$1,Hosts!$1:$1,0))</f>
        <v>0.94</v>
      </c>
      <c r="G5391" s="67" t="str">
        <f>INDEX(Hosts!$A:$O,MATCH(Places!$C5391,Hosts!$A:$A,0),MATCH(Places!G$1,Hosts!$1:$1,0))</f>
        <v>No</v>
      </c>
      <c r="H5391">
        <v>17</v>
      </c>
      <c r="I5391" t="str">
        <f>VLOOKUP($H5391,Neighborhoods!$A:$C,2,0)</f>
        <v>Manhattan</v>
      </c>
      <c r="J5391" t="str">
        <f>VLOOKUP($H5391,Neighborhoods!$A:$C,3,0)</f>
        <v>Hell's Kitchen</v>
      </c>
      <c r="K5391" t="s">
        <v>11822</v>
      </c>
      <c r="L5391" t="str">
        <f t="shared" si="336"/>
        <v>No</v>
      </c>
      <c r="M5391">
        <v>2</v>
      </c>
      <c r="N5391" t="str" cm="1">
        <f t="array" ref="N5391">_xlfn.IFS(M5391&lt;=2,"Small",M5391&lt;=5,"Medium",M5391&gt;5,"Large")</f>
        <v>Small</v>
      </c>
      <c r="O5391" s="50">
        <v>500</v>
      </c>
      <c r="P5391" s="67">
        <f t="shared" si="337"/>
        <v>0.05</v>
      </c>
      <c r="Q5391" s="52">
        <v>5</v>
      </c>
      <c r="R5391" s="52" t="str" cm="1">
        <f t="array" ref="R5391">_xlfn.IFS(ROUND(Q5391,0)=5,"Excellent",ROUND(Q5391,0)=4,"Good",ROUND(Q5391,0)=3,"Ok",ROUND(Q5391,0)&lt;3,"Bad")</f>
        <v>Excellent</v>
      </c>
      <c r="S5391">
        <v>4</v>
      </c>
      <c r="T5391" t="str">
        <f t="shared" si="338"/>
        <v>No</v>
      </c>
      <c r="U5391" s="65">
        <v>43771</v>
      </c>
      <c r="V5391" s="65">
        <v>43814</v>
      </c>
      <c r="W5391">
        <v>365</v>
      </c>
      <c r="X5391" t="str">
        <f t="shared" si="339"/>
        <v>Active</v>
      </c>
      <c r="Y5391" t="s">
        <v>15616</v>
      </c>
    </row>
    <row r="5392" spans="1:25" x14ac:dyDescent="0.25">
      <c r="A5392">
        <v>5391</v>
      </c>
      <c r="B5392" t="s">
        <v>14966</v>
      </c>
      <c r="C5392">
        <v>3826</v>
      </c>
      <c r="D5392" t="str">
        <f>VLOOKUP($C5392,Hosts!$A:$O,10,0)</f>
        <v>New York</v>
      </c>
      <c r="E5392" s="67">
        <f>INDEX(Hosts!$A:$O,MATCH(Places!$C5392,Hosts!$A:$A,0),MATCH(Places!E$1,Hosts!$1:$1,0))</f>
        <v>0.95</v>
      </c>
      <c r="F5392" s="67">
        <f>INDEX(Hosts!$A:$O,MATCH(Places!$C5392,Hosts!$A:$A,0),MATCH(Places!F$1,Hosts!$1:$1,0))</f>
        <v>0.99</v>
      </c>
      <c r="G5392" s="67" t="str">
        <f>INDEX(Hosts!$A:$O,MATCH(Places!$C5392,Hosts!$A:$A,0),MATCH(Places!G$1,Hosts!$1:$1,0))</f>
        <v>No</v>
      </c>
      <c r="H5392">
        <v>10</v>
      </c>
      <c r="I5392" t="str">
        <f>VLOOKUP($H5392,Neighborhoods!$A:$C,2,0)</f>
        <v>Brooklyn</v>
      </c>
      <c r="J5392" t="str">
        <f>VLOOKUP($H5392,Neighborhoods!$A:$C,3,0)</f>
        <v>East Flatbush</v>
      </c>
      <c r="K5392" t="s">
        <v>1</v>
      </c>
      <c r="L5392" t="str">
        <f t="shared" si="336"/>
        <v>Yes</v>
      </c>
      <c r="M5392">
        <v>2</v>
      </c>
      <c r="N5392" t="str" cm="1">
        <f t="array" ref="N5392">_xlfn.IFS(M5392&lt;=2,"Small",M5392&lt;=5,"Medium",M5392&gt;5,"Large")</f>
        <v>Small</v>
      </c>
      <c r="O5392" s="50">
        <v>70</v>
      </c>
      <c r="P5392" s="67">
        <f t="shared" si="337"/>
        <v>0.03</v>
      </c>
      <c r="Q5392" s="52">
        <v>4.8499999999999996</v>
      </c>
      <c r="R5392" s="52" t="str" cm="1">
        <f t="array" ref="R5392">_xlfn.IFS(ROUND(Q5392,0)=5,"Excellent",ROUND(Q5392,0)=4,"Good",ROUND(Q5392,0)=3,"Ok",ROUND(Q5392,0)&lt;3,"Bad")</f>
        <v>Excellent</v>
      </c>
      <c r="S5392">
        <v>26</v>
      </c>
      <c r="T5392" t="str">
        <f t="shared" si="338"/>
        <v>No</v>
      </c>
      <c r="U5392" s="65">
        <v>43752</v>
      </c>
      <c r="V5392" s="65">
        <v>44044</v>
      </c>
      <c r="W5392">
        <v>179</v>
      </c>
      <c r="X5392" t="str">
        <f t="shared" si="339"/>
        <v>Active</v>
      </c>
      <c r="Y5392" t="s">
        <v>15616</v>
      </c>
    </row>
    <row r="5393" spans="1:25" x14ac:dyDescent="0.25">
      <c r="A5393">
        <v>5392</v>
      </c>
      <c r="B5393" t="s">
        <v>14077</v>
      </c>
      <c r="C5393">
        <v>4025</v>
      </c>
      <c r="D5393" t="str">
        <f>VLOOKUP($C5393,Hosts!$A:$O,10,0)</f>
        <v>New York</v>
      </c>
      <c r="E5393" s="67">
        <f>INDEX(Hosts!$A:$O,MATCH(Places!$C5393,Hosts!$A:$A,0),MATCH(Places!E$1,Hosts!$1:$1,0))</f>
        <v>1</v>
      </c>
      <c r="F5393" s="67">
        <f>INDEX(Hosts!$A:$O,MATCH(Places!$C5393,Hosts!$A:$A,0),MATCH(Places!F$1,Hosts!$1:$1,0))</f>
        <v>1</v>
      </c>
      <c r="G5393" s="67" t="str">
        <f>INDEX(Hosts!$A:$O,MATCH(Places!$C5393,Hosts!$A:$A,0),MATCH(Places!G$1,Hosts!$1:$1,0))</f>
        <v>No</v>
      </c>
      <c r="H5393">
        <v>24</v>
      </c>
      <c r="I5393" t="str">
        <f>VLOOKUP($H5393,Neighborhoods!$A:$C,2,0)</f>
        <v>Queens</v>
      </c>
      <c r="J5393" t="str">
        <f>VLOOKUP($H5393,Neighborhoods!$A:$C,3,0)</f>
        <v>Long Island City</v>
      </c>
      <c r="K5393" t="s">
        <v>1</v>
      </c>
      <c r="L5393" t="str">
        <f t="shared" si="336"/>
        <v>Yes</v>
      </c>
      <c r="M5393">
        <v>2</v>
      </c>
      <c r="N5393" t="str" cm="1">
        <f t="array" ref="N5393">_xlfn.IFS(M5393&lt;=2,"Small",M5393&lt;=5,"Medium",M5393&gt;5,"Large")</f>
        <v>Small</v>
      </c>
      <c r="O5393" s="50">
        <v>125</v>
      </c>
      <c r="P5393" s="67">
        <f t="shared" si="337"/>
        <v>0.03</v>
      </c>
      <c r="Q5393" s="52">
        <v>5</v>
      </c>
      <c r="R5393" s="52" t="str" cm="1">
        <f t="array" ref="R5393">_xlfn.IFS(ROUND(Q5393,0)=5,"Excellent",ROUND(Q5393,0)=4,"Good",ROUND(Q5393,0)=3,"Ok",ROUND(Q5393,0)&lt;3,"Bad")</f>
        <v>Excellent</v>
      </c>
      <c r="S5393">
        <v>4</v>
      </c>
      <c r="T5393" t="str">
        <f t="shared" si="338"/>
        <v>No</v>
      </c>
      <c r="U5393" s="65">
        <v>43829</v>
      </c>
      <c r="V5393" s="65">
        <v>44015</v>
      </c>
      <c r="W5393">
        <v>90</v>
      </c>
      <c r="X5393" t="str">
        <f t="shared" si="339"/>
        <v>Active</v>
      </c>
      <c r="Y5393" t="s">
        <v>15616</v>
      </c>
    </row>
    <row r="5394" spans="1:25" x14ac:dyDescent="0.25">
      <c r="A5394">
        <v>5393</v>
      </c>
      <c r="B5394" t="s">
        <v>14289</v>
      </c>
      <c r="C5394">
        <v>2223</v>
      </c>
      <c r="D5394" t="str">
        <f>VLOOKUP($C5394,Hosts!$A:$O,10,0)</f>
        <v>New York</v>
      </c>
      <c r="E5394" s="67">
        <f>INDEX(Hosts!$A:$O,MATCH(Places!$C5394,Hosts!$A:$A,0),MATCH(Places!E$1,Hosts!$1:$1,0))</f>
        <v>1</v>
      </c>
      <c r="F5394" s="67">
        <f>INDEX(Hosts!$A:$O,MATCH(Places!$C5394,Hosts!$A:$A,0),MATCH(Places!F$1,Hosts!$1:$1,0))</f>
        <v>0.91</v>
      </c>
      <c r="G5394" s="67" t="str">
        <f>INDEX(Hosts!$A:$O,MATCH(Places!$C5394,Hosts!$A:$A,0),MATCH(Places!G$1,Hosts!$1:$1,0))</f>
        <v>Yes</v>
      </c>
      <c r="H5394">
        <v>23</v>
      </c>
      <c r="I5394" t="str">
        <f>VLOOKUP($H5394,Neighborhoods!$A:$C,2,0)</f>
        <v>Queens</v>
      </c>
      <c r="J5394" t="str">
        <f>VLOOKUP($H5394,Neighborhoods!$A:$C,3,0)</f>
        <v>Jamaica</v>
      </c>
      <c r="K5394" t="s">
        <v>11822</v>
      </c>
      <c r="L5394" t="str">
        <f t="shared" si="336"/>
        <v>No</v>
      </c>
      <c r="M5394">
        <v>3</v>
      </c>
      <c r="N5394" t="str" cm="1">
        <f t="array" ref="N5394">_xlfn.IFS(M5394&lt;=2,"Small",M5394&lt;=5,"Medium",M5394&gt;5,"Large")</f>
        <v>Medium</v>
      </c>
      <c r="O5394" s="50">
        <v>89</v>
      </c>
      <c r="P5394" s="67">
        <f t="shared" si="337"/>
        <v>0.03</v>
      </c>
      <c r="Q5394" s="52">
        <v>4.9800000000000004</v>
      </c>
      <c r="R5394" s="52" t="str" cm="1">
        <f t="array" ref="R5394">_xlfn.IFS(ROUND(Q5394,0)=5,"Excellent",ROUND(Q5394,0)=4,"Good",ROUND(Q5394,0)=3,"Ok",ROUND(Q5394,0)&lt;3,"Bad")</f>
        <v>Excellent</v>
      </c>
      <c r="S5394">
        <v>45</v>
      </c>
      <c r="T5394" t="str">
        <f t="shared" si="338"/>
        <v>No</v>
      </c>
      <c r="U5394" s="65">
        <v>43800</v>
      </c>
      <c r="V5394" s="65">
        <v>44055</v>
      </c>
      <c r="W5394">
        <v>77</v>
      </c>
      <c r="X5394" t="str">
        <f t="shared" si="339"/>
        <v>Active</v>
      </c>
      <c r="Y5394" t="s">
        <v>15615</v>
      </c>
    </row>
    <row r="5395" spans="1:25" x14ac:dyDescent="0.25">
      <c r="A5395">
        <v>5394</v>
      </c>
      <c r="B5395" t="s">
        <v>13406</v>
      </c>
      <c r="C5395">
        <v>2010</v>
      </c>
      <c r="D5395" t="str">
        <f>VLOOKUP($C5395,Hosts!$A:$O,10,0)</f>
        <v>New York</v>
      </c>
      <c r="E5395" s="67">
        <f>INDEX(Hosts!$A:$O,MATCH(Places!$C5395,Hosts!$A:$A,0),MATCH(Places!E$1,Hosts!$1:$1,0))</f>
        <v>0.83</v>
      </c>
      <c r="F5395" s="67">
        <f>INDEX(Hosts!$A:$O,MATCH(Places!$C5395,Hosts!$A:$A,0),MATCH(Places!F$1,Hosts!$1:$1,0))</f>
        <v>0.85</v>
      </c>
      <c r="G5395" s="67" t="str">
        <f>INDEX(Hosts!$A:$O,MATCH(Places!$C5395,Hosts!$A:$A,0),MATCH(Places!G$1,Hosts!$1:$1,0))</f>
        <v>No</v>
      </c>
      <c r="H5395">
        <v>16</v>
      </c>
      <c r="I5395" t="str">
        <f>VLOOKUP($H5395,Neighborhoods!$A:$C,2,0)</f>
        <v>Manhattan</v>
      </c>
      <c r="J5395" t="str">
        <f>VLOOKUP($H5395,Neighborhoods!$A:$C,3,0)</f>
        <v>Harlem</v>
      </c>
      <c r="K5395" t="s">
        <v>1</v>
      </c>
      <c r="L5395" t="str">
        <f t="shared" si="336"/>
        <v>Yes</v>
      </c>
      <c r="M5395">
        <v>1</v>
      </c>
      <c r="N5395" t="str" cm="1">
        <f t="array" ref="N5395">_xlfn.IFS(M5395&lt;=2,"Small",M5395&lt;=5,"Medium",M5395&gt;5,"Large")</f>
        <v>Small</v>
      </c>
      <c r="O5395" s="50">
        <v>40</v>
      </c>
      <c r="P5395" s="67">
        <f t="shared" si="337"/>
        <v>0.03</v>
      </c>
      <c r="Q5395" s="52">
        <v>3.67</v>
      </c>
      <c r="R5395" s="52" t="str" cm="1">
        <f t="array" ref="R5395">_xlfn.IFS(ROUND(Q5395,0)=5,"Excellent",ROUND(Q5395,0)=4,"Good",ROUND(Q5395,0)=3,"Ok",ROUND(Q5395,0)&lt;3,"Bad")</f>
        <v>Good</v>
      </c>
      <c r="S5395">
        <v>3</v>
      </c>
      <c r="T5395" t="str">
        <f t="shared" si="338"/>
        <v>No</v>
      </c>
      <c r="U5395" s="65">
        <v>43836</v>
      </c>
      <c r="V5395" s="65">
        <v>43917</v>
      </c>
      <c r="W5395">
        <v>179</v>
      </c>
      <c r="X5395" t="str">
        <f t="shared" si="339"/>
        <v>Active</v>
      </c>
      <c r="Y5395" t="s">
        <v>15615</v>
      </c>
    </row>
    <row r="5396" spans="1:25" x14ac:dyDescent="0.25">
      <c r="A5396">
        <v>5395</v>
      </c>
      <c r="B5396" t="s">
        <v>15307</v>
      </c>
      <c r="C5396">
        <v>1153</v>
      </c>
      <c r="D5396" t="str">
        <f>VLOOKUP($C5396,Hosts!$A:$O,10,0)</f>
        <v>Chiang Rai</v>
      </c>
      <c r="E5396" s="67">
        <f>INDEX(Hosts!$A:$O,MATCH(Places!$C5396,Hosts!$A:$A,0),MATCH(Places!E$1,Hosts!$1:$1,0))</f>
        <v>1</v>
      </c>
      <c r="F5396" s="67">
        <f>INDEX(Hosts!$A:$O,MATCH(Places!$C5396,Hosts!$A:$A,0),MATCH(Places!F$1,Hosts!$1:$1,0))</f>
        <v>1</v>
      </c>
      <c r="G5396" s="67" t="str">
        <f>INDEX(Hosts!$A:$O,MATCH(Places!$C5396,Hosts!$A:$A,0),MATCH(Places!G$1,Hosts!$1:$1,0))</f>
        <v>No</v>
      </c>
      <c r="H5396">
        <v>7</v>
      </c>
      <c r="I5396" t="str">
        <f>VLOOKUP($H5396,Neighborhoods!$A:$C,2,0)</f>
        <v>Brooklyn</v>
      </c>
      <c r="J5396" t="str">
        <f>VLOOKUP($H5396,Neighborhoods!$A:$C,3,0)</f>
        <v>Bedford-Stuyvesant</v>
      </c>
      <c r="K5396" t="s">
        <v>1</v>
      </c>
      <c r="L5396" t="str">
        <f t="shared" si="336"/>
        <v>Yes</v>
      </c>
      <c r="M5396">
        <v>2</v>
      </c>
      <c r="N5396" t="str" cm="1">
        <f t="array" ref="N5396">_xlfn.IFS(M5396&lt;=2,"Small",M5396&lt;=5,"Medium",M5396&gt;5,"Large")</f>
        <v>Small</v>
      </c>
      <c r="O5396" s="50">
        <v>144</v>
      </c>
      <c r="P5396" s="67">
        <f t="shared" si="337"/>
        <v>0.03</v>
      </c>
      <c r="Q5396" s="52">
        <v>5</v>
      </c>
      <c r="R5396" s="52" t="str" cm="1">
        <f t="array" ref="R5396">_xlfn.IFS(ROUND(Q5396,0)=5,"Excellent",ROUND(Q5396,0)=4,"Good",ROUND(Q5396,0)=3,"Ok",ROUND(Q5396,0)&lt;3,"Bad")</f>
        <v>Excellent</v>
      </c>
      <c r="S5396">
        <v>16</v>
      </c>
      <c r="T5396" t="str">
        <f t="shared" si="338"/>
        <v>No</v>
      </c>
      <c r="U5396" s="65">
        <v>43752</v>
      </c>
      <c r="V5396" s="65">
        <v>43902</v>
      </c>
      <c r="W5396">
        <v>42</v>
      </c>
      <c r="X5396" t="str">
        <f t="shared" si="339"/>
        <v>Active</v>
      </c>
      <c r="Y5396" t="s">
        <v>15616</v>
      </c>
    </row>
    <row r="5397" spans="1:25" x14ac:dyDescent="0.25">
      <c r="A5397">
        <v>5396</v>
      </c>
      <c r="B5397" t="s">
        <v>14156</v>
      </c>
      <c r="C5397">
        <v>828</v>
      </c>
      <c r="D5397" t="str">
        <f>VLOOKUP($C5397,Hosts!$A:$O,10,0)</f>
        <v>New York</v>
      </c>
      <c r="E5397" s="67">
        <f>INDEX(Hosts!$A:$O,MATCH(Places!$C5397,Hosts!$A:$A,0),MATCH(Places!E$1,Hosts!$1:$1,0))</f>
        <v>1</v>
      </c>
      <c r="F5397" s="67">
        <f>INDEX(Hosts!$A:$O,MATCH(Places!$C5397,Hosts!$A:$A,0),MATCH(Places!F$1,Hosts!$1:$1,0))</f>
        <v>0.8</v>
      </c>
      <c r="G5397" s="67" t="str">
        <f>INDEX(Hosts!$A:$O,MATCH(Places!$C5397,Hosts!$A:$A,0),MATCH(Places!G$1,Hosts!$1:$1,0))</f>
        <v>Yes</v>
      </c>
      <c r="H5397">
        <v>24</v>
      </c>
      <c r="I5397" t="str">
        <f>VLOOKUP($H5397,Neighborhoods!$A:$C,2,0)</f>
        <v>Queens</v>
      </c>
      <c r="J5397" t="str">
        <f>VLOOKUP($H5397,Neighborhoods!$A:$C,3,0)</f>
        <v>Long Island City</v>
      </c>
      <c r="K5397" t="s">
        <v>11822</v>
      </c>
      <c r="L5397" t="str">
        <f t="shared" si="336"/>
        <v>No</v>
      </c>
      <c r="M5397">
        <v>4</v>
      </c>
      <c r="N5397" t="str" cm="1">
        <f t="array" ref="N5397">_xlfn.IFS(M5397&lt;=2,"Small",M5397&lt;=5,"Medium",M5397&gt;5,"Large")</f>
        <v>Medium</v>
      </c>
      <c r="O5397" s="50">
        <v>124.29</v>
      </c>
      <c r="P5397" s="67">
        <f t="shared" si="337"/>
        <v>0.03</v>
      </c>
      <c r="Q5397" s="52">
        <v>5</v>
      </c>
      <c r="R5397" s="52" t="str" cm="1">
        <f t="array" ref="R5397">_xlfn.IFS(ROUND(Q5397,0)=5,"Excellent",ROUND(Q5397,0)=4,"Good",ROUND(Q5397,0)=3,"Ok",ROUND(Q5397,0)&lt;3,"Bad")</f>
        <v>Excellent</v>
      </c>
      <c r="S5397">
        <v>31</v>
      </c>
      <c r="T5397" t="str">
        <f t="shared" si="338"/>
        <v>No</v>
      </c>
      <c r="U5397" s="65">
        <v>43762</v>
      </c>
      <c r="V5397" s="65">
        <v>44059</v>
      </c>
      <c r="W5397">
        <v>2</v>
      </c>
      <c r="X5397" t="str">
        <f t="shared" si="339"/>
        <v>Active</v>
      </c>
      <c r="Y5397" t="s">
        <v>15615</v>
      </c>
    </row>
    <row r="5398" spans="1:25" x14ac:dyDescent="0.25">
      <c r="A5398">
        <v>5397</v>
      </c>
      <c r="B5398" t="s">
        <v>13558</v>
      </c>
      <c r="C5398">
        <v>4016</v>
      </c>
      <c r="D5398" t="str">
        <f>VLOOKUP($C5398,Hosts!$A:$O,10,0)</f>
        <v>New York</v>
      </c>
      <c r="E5398" s="67">
        <f>INDEX(Hosts!$A:$O,MATCH(Places!$C5398,Hosts!$A:$A,0),MATCH(Places!E$1,Hosts!$1:$1,0))</f>
        <v>0.91</v>
      </c>
      <c r="F5398" s="67">
        <f>INDEX(Hosts!$A:$O,MATCH(Places!$C5398,Hosts!$A:$A,0),MATCH(Places!F$1,Hosts!$1:$1,0))</f>
        <v>0.96</v>
      </c>
      <c r="G5398" s="67" t="str">
        <f>INDEX(Hosts!$A:$O,MATCH(Places!$C5398,Hosts!$A:$A,0),MATCH(Places!G$1,Hosts!$1:$1,0))</f>
        <v>No</v>
      </c>
      <c r="H5398">
        <v>9</v>
      </c>
      <c r="I5398" t="str">
        <f>VLOOKUP($H5398,Neighborhoods!$A:$C,2,0)</f>
        <v>Brooklyn</v>
      </c>
      <c r="J5398" t="str">
        <f>VLOOKUP($H5398,Neighborhoods!$A:$C,3,0)</f>
        <v>Crown Heights</v>
      </c>
      <c r="K5398" t="s">
        <v>1</v>
      </c>
      <c r="L5398" t="str">
        <f t="shared" si="336"/>
        <v>Yes</v>
      </c>
      <c r="M5398">
        <v>2</v>
      </c>
      <c r="N5398" t="str" cm="1">
        <f t="array" ref="N5398">_xlfn.IFS(M5398&lt;=2,"Small",M5398&lt;=5,"Medium",M5398&gt;5,"Large")</f>
        <v>Small</v>
      </c>
      <c r="O5398" s="50">
        <v>55</v>
      </c>
      <c r="P5398" s="67">
        <f t="shared" si="337"/>
        <v>0.03</v>
      </c>
      <c r="Q5398" s="52">
        <v>4.1900000000000004</v>
      </c>
      <c r="R5398" s="52" t="str" cm="1">
        <f t="array" ref="R5398">_xlfn.IFS(ROUND(Q5398,0)=5,"Excellent",ROUND(Q5398,0)=4,"Good",ROUND(Q5398,0)=3,"Ok",ROUND(Q5398,0)&lt;3,"Bad")</f>
        <v>Good</v>
      </c>
      <c r="S5398">
        <v>26</v>
      </c>
      <c r="T5398" t="str">
        <f t="shared" si="338"/>
        <v>No</v>
      </c>
      <c r="U5398" s="65">
        <v>43799</v>
      </c>
      <c r="V5398" s="65">
        <v>44007</v>
      </c>
      <c r="W5398">
        <v>365</v>
      </c>
      <c r="X5398" t="str">
        <f t="shared" si="339"/>
        <v>Active</v>
      </c>
      <c r="Y5398" t="s">
        <v>15616</v>
      </c>
    </row>
    <row r="5399" spans="1:25" x14ac:dyDescent="0.25">
      <c r="A5399">
        <v>5398</v>
      </c>
      <c r="B5399" t="s">
        <v>15040</v>
      </c>
      <c r="C5399">
        <v>4016</v>
      </c>
      <c r="D5399" t="str">
        <f>VLOOKUP($C5399,Hosts!$A:$O,10,0)</f>
        <v>New York</v>
      </c>
      <c r="E5399" s="67">
        <f>INDEX(Hosts!$A:$O,MATCH(Places!$C5399,Hosts!$A:$A,0),MATCH(Places!E$1,Hosts!$1:$1,0))</f>
        <v>0.91</v>
      </c>
      <c r="F5399" s="67">
        <f>INDEX(Hosts!$A:$O,MATCH(Places!$C5399,Hosts!$A:$A,0),MATCH(Places!F$1,Hosts!$1:$1,0))</f>
        <v>0.96</v>
      </c>
      <c r="G5399" s="67" t="str">
        <f>INDEX(Hosts!$A:$O,MATCH(Places!$C5399,Hosts!$A:$A,0),MATCH(Places!G$1,Hosts!$1:$1,0))</f>
        <v>No</v>
      </c>
      <c r="H5399">
        <v>9</v>
      </c>
      <c r="I5399" t="str">
        <f>VLOOKUP($H5399,Neighborhoods!$A:$C,2,0)</f>
        <v>Brooklyn</v>
      </c>
      <c r="J5399" t="str">
        <f>VLOOKUP($H5399,Neighborhoods!$A:$C,3,0)</f>
        <v>Crown Heights</v>
      </c>
      <c r="K5399" t="s">
        <v>1</v>
      </c>
      <c r="L5399" t="str">
        <f t="shared" si="336"/>
        <v>Yes</v>
      </c>
      <c r="M5399">
        <v>2</v>
      </c>
      <c r="N5399" t="str" cm="1">
        <f t="array" ref="N5399">_xlfn.IFS(M5399&lt;=2,"Small",M5399&lt;=5,"Medium",M5399&gt;5,"Large")</f>
        <v>Small</v>
      </c>
      <c r="O5399" s="50">
        <v>55</v>
      </c>
      <c r="P5399" s="67">
        <f t="shared" si="337"/>
        <v>0.03</v>
      </c>
      <c r="Q5399" s="52">
        <v>4.12</v>
      </c>
      <c r="R5399" s="52" t="str" cm="1">
        <f t="array" ref="R5399">_xlfn.IFS(ROUND(Q5399,0)=5,"Excellent",ROUND(Q5399,0)=4,"Good",ROUND(Q5399,0)=3,"Ok",ROUND(Q5399,0)&lt;3,"Bad")</f>
        <v>Good</v>
      </c>
      <c r="S5399">
        <v>26</v>
      </c>
      <c r="T5399" t="str">
        <f t="shared" si="338"/>
        <v>No</v>
      </c>
      <c r="U5399" s="65">
        <v>43749</v>
      </c>
      <c r="V5399" s="65">
        <v>44037</v>
      </c>
      <c r="W5399">
        <v>365</v>
      </c>
      <c r="X5399" t="str">
        <f t="shared" si="339"/>
        <v>Active</v>
      </c>
      <c r="Y5399" t="s">
        <v>15616</v>
      </c>
    </row>
    <row r="5400" spans="1:25" x14ac:dyDescent="0.25">
      <c r="A5400">
        <v>5399</v>
      </c>
      <c r="B5400" t="s">
        <v>14525</v>
      </c>
      <c r="C5400">
        <v>4016</v>
      </c>
      <c r="D5400" t="str">
        <f>VLOOKUP($C5400,Hosts!$A:$O,10,0)</f>
        <v>New York</v>
      </c>
      <c r="E5400" s="67">
        <f>INDEX(Hosts!$A:$O,MATCH(Places!$C5400,Hosts!$A:$A,0),MATCH(Places!E$1,Hosts!$1:$1,0))</f>
        <v>0.91</v>
      </c>
      <c r="F5400" s="67">
        <f>INDEX(Hosts!$A:$O,MATCH(Places!$C5400,Hosts!$A:$A,0),MATCH(Places!F$1,Hosts!$1:$1,0))</f>
        <v>0.96</v>
      </c>
      <c r="G5400" s="67" t="str">
        <f>INDEX(Hosts!$A:$O,MATCH(Places!$C5400,Hosts!$A:$A,0),MATCH(Places!G$1,Hosts!$1:$1,0))</f>
        <v>No</v>
      </c>
      <c r="H5400">
        <v>9</v>
      </c>
      <c r="I5400" t="str">
        <f>VLOOKUP($H5400,Neighborhoods!$A:$C,2,0)</f>
        <v>Brooklyn</v>
      </c>
      <c r="J5400" t="str">
        <f>VLOOKUP($H5400,Neighborhoods!$A:$C,3,0)</f>
        <v>Crown Heights</v>
      </c>
      <c r="K5400" t="s">
        <v>1</v>
      </c>
      <c r="L5400" t="str">
        <f t="shared" si="336"/>
        <v>Yes</v>
      </c>
      <c r="M5400">
        <v>2</v>
      </c>
      <c r="N5400" t="str" cm="1">
        <f t="array" ref="N5400">_xlfn.IFS(M5400&lt;=2,"Small",M5400&lt;=5,"Medium",M5400&gt;5,"Large")</f>
        <v>Small</v>
      </c>
      <c r="O5400" s="50">
        <v>55</v>
      </c>
      <c r="P5400" s="67">
        <f t="shared" si="337"/>
        <v>0.03</v>
      </c>
      <c r="Q5400" s="52">
        <v>4.5999999999999996</v>
      </c>
      <c r="R5400" s="52" t="str" cm="1">
        <f t="array" ref="R5400">_xlfn.IFS(ROUND(Q5400,0)=5,"Excellent",ROUND(Q5400,0)=4,"Good",ROUND(Q5400,0)=3,"Ok",ROUND(Q5400,0)&lt;3,"Bad")</f>
        <v>Excellent</v>
      </c>
      <c r="S5400">
        <v>10</v>
      </c>
      <c r="T5400" t="str">
        <f t="shared" si="338"/>
        <v>No</v>
      </c>
      <c r="U5400" s="65">
        <v>43755</v>
      </c>
      <c r="V5400" s="65">
        <v>44006</v>
      </c>
      <c r="W5400">
        <v>0</v>
      </c>
      <c r="X5400" t="str">
        <f t="shared" si="339"/>
        <v>Inactive</v>
      </c>
      <c r="Y5400" t="s">
        <v>15616</v>
      </c>
    </row>
    <row r="5401" spans="1:25" x14ac:dyDescent="0.25">
      <c r="A5401">
        <v>5400</v>
      </c>
      <c r="B5401" t="s">
        <v>15136</v>
      </c>
      <c r="C5401">
        <v>2355</v>
      </c>
      <c r="D5401" t="str">
        <f>VLOOKUP($C5401,Hosts!$A:$O,10,0)</f>
        <v>New York</v>
      </c>
      <c r="E5401" s="67">
        <f>INDEX(Hosts!$A:$O,MATCH(Places!$C5401,Hosts!$A:$A,0),MATCH(Places!E$1,Hosts!$1:$1,0))</f>
        <v>0.89</v>
      </c>
      <c r="F5401" s="67">
        <f>INDEX(Hosts!$A:$O,MATCH(Places!$C5401,Hosts!$A:$A,0),MATCH(Places!F$1,Hosts!$1:$1,0))</f>
        <v>0.97</v>
      </c>
      <c r="G5401" s="67" t="str">
        <f>INDEX(Hosts!$A:$O,MATCH(Places!$C5401,Hosts!$A:$A,0),MATCH(Places!G$1,Hosts!$1:$1,0))</f>
        <v>No</v>
      </c>
      <c r="H5401">
        <v>12</v>
      </c>
      <c r="I5401" t="str">
        <f>VLOOKUP($H5401,Neighborhoods!$A:$C,2,0)</f>
        <v>Brooklyn</v>
      </c>
      <c r="J5401" t="str">
        <f>VLOOKUP($H5401,Neighborhoods!$A:$C,3,0)</f>
        <v>Williamsburg</v>
      </c>
      <c r="K5401" t="s">
        <v>11822</v>
      </c>
      <c r="L5401" t="str">
        <f t="shared" si="336"/>
        <v>No</v>
      </c>
      <c r="M5401">
        <v>6</v>
      </c>
      <c r="N5401" t="str" cm="1">
        <f t="array" ref="N5401">_xlfn.IFS(M5401&lt;=2,"Small",M5401&lt;=5,"Medium",M5401&gt;5,"Large")</f>
        <v>Large</v>
      </c>
      <c r="O5401" s="50">
        <v>261</v>
      </c>
      <c r="P5401" s="67">
        <f t="shared" si="337"/>
        <v>0.04</v>
      </c>
      <c r="Q5401" s="52">
        <v>4.63</v>
      </c>
      <c r="R5401" s="52" t="str" cm="1">
        <f t="array" ref="R5401">_xlfn.IFS(ROUND(Q5401,0)=5,"Excellent",ROUND(Q5401,0)=4,"Good",ROUND(Q5401,0)=3,"Ok",ROUND(Q5401,0)&lt;3,"Bad")</f>
        <v>Excellent</v>
      </c>
      <c r="S5401">
        <v>16</v>
      </c>
      <c r="T5401" t="str">
        <f t="shared" si="338"/>
        <v>No</v>
      </c>
      <c r="U5401" s="65">
        <v>43755</v>
      </c>
      <c r="V5401" s="65">
        <v>44045</v>
      </c>
      <c r="W5401">
        <v>357</v>
      </c>
      <c r="X5401" t="str">
        <f t="shared" si="339"/>
        <v>Active</v>
      </c>
      <c r="Y5401" t="s">
        <v>15616</v>
      </c>
    </row>
    <row r="5402" spans="1:25" x14ac:dyDescent="0.25">
      <c r="A5402">
        <v>5401</v>
      </c>
      <c r="B5402" t="s">
        <v>15056</v>
      </c>
      <c r="C5402">
        <v>2355</v>
      </c>
      <c r="D5402" t="str">
        <f>VLOOKUP($C5402,Hosts!$A:$O,10,0)</f>
        <v>New York</v>
      </c>
      <c r="E5402" s="67">
        <f>INDEX(Hosts!$A:$O,MATCH(Places!$C5402,Hosts!$A:$A,0),MATCH(Places!E$1,Hosts!$1:$1,0))</f>
        <v>0.89</v>
      </c>
      <c r="F5402" s="67">
        <f>INDEX(Hosts!$A:$O,MATCH(Places!$C5402,Hosts!$A:$A,0),MATCH(Places!F$1,Hosts!$1:$1,0))</f>
        <v>0.97</v>
      </c>
      <c r="G5402" s="67" t="str">
        <f>INDEX(Hosts!$A:$O,MATCH(Places!$C5402,Hosts!$A:$A,0),MATCH(Places!G$1,Hosts!$1:$1,0))</f>
        <v>No</v>
      </c>
      <c r="H5402">
        <v>12</v>
      </c>
      <c r="I5402" t="str">
        <f>VLOOKUP($H5402,Neighborhoods!$A:$C,2,0)</f>
        <v>Brooklyn</v>
      </c>
      <c r="J5402" t="str">
        <f>VLOOKUP($H5402,Neighborhoods!$A:$C,3,0)</f>
        <v>Williamsburg</v>
      </c>
      <c r="K5402" t="s">
        <v>11822</v>
      </c>
      <c r="L5402" t="str">
        <f t="shared" si="336"/>
        <v>No</v>
      </c>
      <c r="M5402">
        <v>6</v>
      </c>
      <c r="N5402" t="str" cm="1">
        <f t="array" ref="N5402">_xlfn.IFS(M5402&lt;=2,"Small",M5402&lt;=5,"Medium",M5402&gt;5,"Large")</f>
        <v>Large</v>
      </c>
      <c r="O5402" s="50">
        <v>319.43</v>
      </c>
      <c r="P5402" s="67">
        <f t="shared" si="337"/>
        <v>0.04</v>
      </c>
      <c r="Q5402" s="52">
        <v>4.83</v>
      </c>
      <c r="R5402" s="52" t="str" cm="1">
        <f t="array" ref="R5402">_xlfn.IFS(ROUND(Q5402,0)=5,"Excellent",ROUND(Q5402,0)=4,"Good",ROUND(Q5402,0)=3,"Ok",ROUND(Q5402,0)&lt;3,"Bad")</f>
        <v>Excellent</v>
      </c>
      <c r="S5402">
        <v>12</v>
      </c>
      <c r="T5402" t="str">
        <f t="shared" si="338"/>
        <v>No</v>
      </c>
      <c r="U5402" s="65">
        <v>43752</v>
      </c>
      <c r="V5402" s="65">
        <v>43898</v>
      </c>
      <c r="W5402">
        <v>357</v>
      </c>
      <c r="X5402" t="str">
        <f t="shared" si="339"/>
        <v>Active</v>
      </c>
      <c r="Y5402" t="s">
        <v>15616</v>
      </c>
    </row>
    <row r="5403" spans="1:25" x14ac:dyDescent="0.25">
      <c r="A5403">
        <v>5402</v>
      </c>
      <c r="B5403" t="s">
        <v>14352</v>
      </c>
      <c r="C5403">
        <v>3585</v>
      </c>
      <c r="D5403" t="str">
        <f>VLOOKUP($C5403,Hosts!$A:$O,10,0)</f>
        <v>New York</v>
      </c>
      <c r="E5403" s="67">
        <f>INDEX(Hosts!$A:$O,MATCH(Places!$C5403,Hosts!$A:$A,0),MATCH(Places!E$1,Hosts!$1:$1,0))</f>
        <v>0.98</v>
      </c>
      <c r="F5403" s="67">
        <f>INDEX(Hosts!$A:$O,MATCH(Places!$C5403,Hosts!$A:$A,0),MATCH(Places!F$1,Hosts!$1:$1,0))</f>
        <v>0.96</v>
      </c>
      <c r="G5403" s="67" t="str">
        <f>INDEX(Hosts!$A:$O,MATCH(Places!$C5403,Hosts!$A:$A,0),MATCH(Places!G$1,Hosts!$1:$1,0))</f>
        <v>Yes</v>
      </c>
      <c r="H5403">
        <v>23</v>
      </c>
      <c r="I5403" t="str">
        <f>VLOOKUP($H5403,Neighborhoods!$A:$C,2,0)</f>
        <v>Queens</v>
      </c>
      <c r="J5403" t="str">
        <f>VLOOKUP($H5403,Neighborhoods!$A:$C,3,0)</f>
        <v>Jamaica</v>
      </c>
      <c r="K5403" t="s">
        <v>11822</v>
      </c>
      <c r="L5403" t="str">
        <f t="shared" si="336"/>
        <v>No</v>
      </c>
      <c r="M5403">
        <v>10</v>
      </c>
      <c r="N5403" t="str" cm="1">
        <f t="array" ref="N5403">_xlfn.IFS(M5403&lt;=2,"Small",M5403&lt;=5,"Medium",M5403&gt;5,"Large")</f>
        <v>Large</v>
      </c>
      <c r="O5403" s="50">
        <v>155</v>
      </c>
      <c r="P5403" s="67">
        <f t="shared" si="337"/>
        <v>0.03</v>
      </c>
      <c r="Q5403" s="52">
        <v>4.8600000000000003</v>
      </c>
      <c r="R5403" s="52" t="str" cm="1">
        <f t="array" ref="R5403">_xlfn.IFS(ROUND(Q5403,0)=5,"Excellent",ROUND(Q5403,0)=4,"Good",ROUND(Q5403,0)=3,"Ok",ROUND(Q5403,0)&lt;3,"Bad")</f>
        <v>Excellent</v>
      </c>
      <c r="S5403">
        <v>21</v>
      </c>
      <c r="T5403" t="str">
        <f t="shared" si="338"/>
        <v>No</v>
      </c>
      <c r="U5403" s="65">
        <v>43768</v>
      </c>
      <c r="V5403" s="65">
        <v>44043</v>
      </c>
      <c r="W5403">
        <v>164</v>
      </c>
      <c r="X5403" t="str">
        <f t="shared" si="339"/>
        <v>Active</v>
      </c>
      <c r="Y5403" t="s">
        <v>15615</v>
      </c>
    </row>
    <row r="5404" spans="1:25" x14ac:dyDescent="0.25">
      <c r="A5404">
        <v>5403</v>
      </c>
      <c r="B5404" t="s">
        <v>14344</v>
      </c>
      <c r="C5404">
        <v>2216</v>
      </c>
      <c r="D5404" t="str">
        <f>VLOOKUP($C5404,Hosts!$A:$O,10,0)</f>
        <v>New York</v>
      </c>
      <c r="E5404" s="67">
        <f>INDEX(Hosts!$A:$O,MATCH(Places!$C5404,Hosts!$A:$A,0),MATCH(Places!E$1,Hosts!$1:$1,0))</f>
        <v>1</v>
      </c>
      <c r="F5404" s="67">
        <f>INDEX(Hosts!$A:$O,MATCH(Places!$C5404,Hosts!$A:$A,0),MATCH(Places!F$1,Hosts!$1:$1,0))</f>
        <v>1</v>
      </c>
      <c r="G5404" s="67" t="str">
        <f>INDEX(Hosts!$A:$O,MATCH(Places!$C5404,Hosts!$A:$A,0),MATCH(Places!G$1,Hosts!$1:$1,0))</f>
        <v>Yes</v>
      </c>
      <c r="H5404">
        <v>20</v>
      </c>
      <c r="I5404" t="str">
        <f>VLOOKUP($H5404,Neighborhoods!$A:$C,2,0)</f>
        <v>Manhattan</v>
      </c>
      <c r="J5404" t="str">
        <f>VLOOKUP($H5404,Neighborhoods!$A:$C,3,0)</f>
        <v>Upper West Side</v>
      </c>
      <c r="K5404" t="s">
        <v>1</v>
      </c>
      <c r="L5404" t="str">
        <f t="shared" si="336"/>
        <v>Yes</v>
      </c>
      <c r="M5404">
        <v>1</v>
      </c>
      <c r="N5404" t="str" cm="1">
        <f t="array" ref="N5404">_xlfn.IFS(M5404&lt;=2,"Small",M5404&lt;=5,"Medium",M5404&gt;5,"Large")</f>
        <v>Small</v>
      </c>
      <c r="O5404" s="50">
        <v>63</v>
      </c>
      <c r="P5404" s="67">
        <f t="shared" si="337"/>
        <v>0.03</v>
      </c>
      <c r="Q5404" s="52">
        <v>4.93</v>
      </c>
      <c r="R5404" s="52" t="str" cm="1">
        <f t="array" ref="R5404">_xlfn.IFS(ROUND(Q5404,0)=5,"Excellent",ROUND(Q5404,0)=4,"Good",ROUND(Q5404,0)=3,"Ok",ROUND(Q5404,0)&lt;3,"Bad")</f>
        <v>Excellent</v>
      </c>
      <c r="S5404">
        <v>15</v>
      </c>
      <c r="T5404" t="str">
        <f t="shared" si="338"/>
        <v>No</v>
      </c>
      <c r="U5404" s="65">
        <v>43755</v>
      </c>
      <c r="V5404" s="65">
        <v>44056</v>
      </c>
      <c r="W5404">
        <v>157</v>
      </c>
      <c r="X5404" t="str">
        <f t="shared" si="339"/>
        <v>Active</v>
      </c>
      <c r="Y5404" t="s">
        <v>15616</v>
      </c>
    </row>
    <row r="5405" spans="1:25" x14ac:dyDescent="0.25">
      <c r="A5405">
        <v>5404</v>
      </c>
      <c r="B5405" t="s">
        <v>13396</v>
      </c>
      <c r="C5405">
        <v>2575</v>
      </c>
      <c r="D5405" t="str">
        <f>VLOOKUP($C5405,Hosts!$A:$O,10,0)</f>
        <v>New York</v>
      </c>
      <c r="E5405" s="67">
        <f>INDEX(Hosts!$A:$O,MATCH(Places!$C5405,Hosts!$A:$A,0),MATCH(Places!E$1,Hosts!$1:$1,0))</f>
        <v>1</v>
      </c>
      <c r="F5405" s="67">
        <f>INDEX(Hosts!$A:$O,MATCH(Places!$C5405,Hosts!$A:$A,0),MATCH(Places!F$1,Hosts!$1:$1,0))</f>
        <v>0.97</v>
      </c>
      <c r="G5405" s="67" t="str">
        <f>INDEX(Hosts!$A:$O,MATCH(Places!$C5405,Hosts!$A:$A,0),MATCH(Places!G$1,Hosts!$1:$1,0))</f>
        <v>Yes</v>
      </c>
      <c r="H5405">
        <v>9</v>
      </c>
      <c r="I5405" t="str">
        <f>VLOOKUP($H5405,Neighborhoods!$A:$C,2,0)</f>
        <v>Brooklyn</v>
      </c>
      <c r="J5405" t="str">
        <f>VLOOKUP($H5405,Neighborhoods!$A:$C,3,0)</f>
        <v>Crown Heights</v>
      </c>
      <c r="K5405" t="s">
        <v>1</v>
      </c>
      <c r="L5405" t="str">
        <f t="shared" si="336"/>
        <v>Yes</v>
      </c>
      <c r="M5405">
        <v>2</v>
      </c>
      <c r="N5405" t="str" cm="1">
        <f t="array" ref="N5405">_xlfn.IFS(M5405&lt;=2,"Small",M5405&lt;=5,"Medium",M5405&gt;5,"Large")</f>
        <v>Small</v>
      </c>
      <c r="O5405" s="50">
        <v>89</v>
      </c>
      <c r="P5405" s="67">
        <f t="shared" si="337"/>
        <v>0.03</v>
      </c>
      <c r="Q5405" s="52">
        <v>4.92</v>
      </c>
      <c r="R5405" s="52" t="str" cm="1">
        <f t="array" ref="R5405">_xlfn.IFS(ROUND(Q5405,0)=5,"Excellent",ROUND(Q5405,0)=4,"Good",ROUND(Q5405,0)=3,"Ok",ROUND(Q5405,0)&lt;3,"Bad")</f>
        <v>Excellent</v>
      </c>
      <c r="S5405">
        <v>13</v>
      </c>
      <c r="T5405" t="str">
        <f t="shared" si="338"/>
        <v>No</v>
      </c>
      <c r="U5405" s="65">
        <v>43759</v>
      </c>
      <c r="V5405" s="65">
        <v>43899</v>
      </c>
      <c r="W5405">
        <v>15</v>
      </c>
      <c r="X5405" t="str">
        <f t="shared" si="339"/>
        <v>Active</v>
      </c>
      <c r="Y5405" t="s">
        <v>15615</v>
      </c>
    </row>
    <row r="5406" spans="1:25" x14ac:dyDescent="0.25">
      <c r="A5406">
        <v>5405</v>
      </c>
      <c r="B5406" t="s">
        <v>14269</v>
      </c>
      <c r="C5406">
        <v>4026</v>
      </c>
      <c r="D5406" t="str">
        <f>VLOOKUP($C5406,Hosts!$A:$O,10,0)</f>
        <v>New York</v>
      </c>
      <c r="E5406" s="67">
        <f>INDEX(Hosts!$A:$O,MATCH(Places!$C5406,Hosts!$A:$A,0),MATCH(Places!E$1,Hosts!$1:$1,0))</f>
        <v>1</v>
      </c>
      <c r="F5406" s="67">
        <f>INDEX(Hosts!$A:$O,MATCH(Places!$C5406,Hosts!$A:$A,0),MATCH(Places!F$1,Hosts!$1:$1,0))</f>
        <v>0.71</v>
      </c>
      <c r="G5406" s="67" t="str">
        <f>INDEX(Hosts!$A:$O,MATCH(Places!$C5406,Hosts!$A:$A,0),MATCH(Places!G$1,Hosts!$1:$1,0))</f>
        <v>No</v>
      </c>
      <c r="H5406">
        <v>20</v>
      </c>
      <c r="I5406" t="str">
        <f>VLOOKUP($H5406,Neighborhoods!$A:$C,2,0)</f>
        <v>Manhattan</v>
      </c>
      <c r="J5406" t="str">
        <f>VLOOKUP($H5406,Neighborhoods!$A:$C,3,0)</f>
        <v>Upper West Side</v>
      </c>
      <c r="K5406" t="s">
        <v>11822</v>
      </c>
      <c r="L5406" t="str">
        <f t="shared" si="336"/>
        <v>No</v>
      </c>
      <c r="M5406">
        <v>2</v>
      </c>
      <c r="N5406" t="str" cm="1">
        <f t="array" ref="N5406">_xlfn.IFS(M5406&lt;=2,"Small",M5406&lt;=5,"Medium",M5406&gt;5,"Large")</f>
        <v>Small</v>
      </c>
      <c r="O5406" s="50">
        <v>120</v>
      </c>
      <c r="P5406" s="67">
        <f t="shared" si="337"/>
        <v>0.03</v>
      </c>
      <c r="Q5406" s="52">
        <v>4.71</v>
      </c>
      <c r="R5406" s="52" t="str" cm="1">
        <f t="array" ref="R5406">_xlfn.IFS(ROUND(Q5406,0)=5,"Excellent",ROUND(Q5406,0)=4,"Good",ROUND(Q5406,0)=3,"Ok",ROUND(Q5406,0)&lt;3,"Bad")</f>
        <v>Excellent</v>
      </c>
      <c r="S5406">
        <v>7</v>
      </c>
      <c r="T5406" t="str">
        <f t="shared" si="338"/>
        <v>No</v>
      </c>
      <c r="U5406" s="65">
        <v>43750</v>
      </c>
      <c r="V5406" s="65">
        <v>43881</v>
      </c>
      <c r="W5406">
        <v>0</v>
      </c>
      <c r="X5406" t="str">
        <f t="shared" si="339"/>
        <v>Inactive</v>
      </c>
      <c r="Y5406" t="s">
        <v>15615</v>
      </c>
    </row>
    <row r="5407" spans="1:25" x14ac:dyDescent="0.25">
      <c r="A5407">
        <v>5406</v>
      </c>
      <c r="B5407" t="s">
        <v>13735</v>
      </c>
      <c r="C5407">
        <v>1020</v>
      </c>
      <c r="D5407" t="str">
        <f>VLOOKUP($C5407,Hosts!$A:$O,10,0)</f>
        <v>New York</v>
      </c>
      <c r="E5407" s="67">
        <f>INDEX(Hosts!$A:$O,MATCH(Places!$C5407,Hosts!$A:$A,0),MATCH(Places!E$1,Hosts!$1:$1,0))</f>
        <v>1</v>
      </c>
      <c r="F5407" s="67">
        <f>INDEX(Hosts!$A:$O,MATCH(Places!$C5407,Hosts!$A:$A,0),MATCH(Places!F$1,Hosts!$1:$1,0))</f>
        <v>0.99</v>
      </c>
      <c r="G5407" s="67" t="str">
        <f>INDEX(Hosts!$A:$O,MATCH(Places!$C5407,Hosts!$A:$A,0),MATCH(Places!G$1,Hosts!$1:$1,0))</f>
        <v>Yes</v>
      </c>
      <c r="H5407">
        <v>8</v>
      </c>
      <c r="I5407" t="str">
        <f>VLOOKUP($H5407,Neighborhoods!$A:$C,2,0)</f>
        <v>Brooklyn</v>
      </c>
      <c r="J5407" t="str">
        <f>VLOOKUP($H5407,Neighborhoods!$A:$C,3,0)</f>
        <v>Bushwick</v>
      </c>
      <c r="K5407" t="s">
        <v>16</v>
      </c>
      <c r="L5407" t="str">
        <f t="shared" si="336"/>
        <v>Yes</v>
      </c>
      <c r="M5407">
        <v>1</v>
      </c>
      <c r="N5407" t="str" cm="1">
        <f t="array" ref="N5407">_xlfn.IFS(M5407&lt;=2,"Small",M5407&lt;=5,"Medium",M5407&gt;5,"Large")</f>
        <v>Small</v>
      </c>
      <c r="O5407" s="50">
        <v>20</v>
      </c>
      <c r="P5407" s="67">
        <f t="shared" si="337"/>
        <v>0.03</v>
      </c>
      <c r="Q5407" s="52">
        <v>5</v>
      </c>
      <c r="R5407" s="52" t="str" cm="1">
        <f t="array" ref="R5407">_xlfn.IFS(ROUND(Q5407,0)=5,"Excellent",ROUND(Q5407,0)=4,"Good",ROUND(Q5407,0)=3,"Ok",ROUND(Q5407,0)&lt;3,"Bad")</f>
        <v>Excellent</v>
      </c>
      <c r="S5407">
        <v>11</v>
      </c>
      <c r="T5407" t="str">
        <f t="shared" si="338"/>
        <v>No</v>
      </c>
      <c r="U5407" s="65">
        <v>43759</v>
      </c>
      <c r="V5407" s="65">
        <v>43890</v>
      </c>
      <c r="W5407">
        <v>134</v>
      </c>
      <c r="X5407" t="str">
        <f t="shared" si="339"/>
        <v>Active</v>
      </c>
      <c r="Y5407" t="s">
        <v>15616</v>
      </c>
    </row>
    <row r="5408" spans="1:25" x14ac:dyDescent="0.25">
      <c r="A5408">
        <v>5407</v>
      </c>
      <c r="B5408" t="s">
        <v>13218</v>
      </c>
      <c r="C5408">
        <v>1020</v>
      </c>
      <c r="D5408" t="str">
        <f>VLOOKUP($C5408,Hosts!$A:$O,10,0)</f>
        <v>New York</v>
      </c>
      <c r="E5408" s="67">
        <f>INDEX(Hosts!$A:$O,MATCH(Places!$C5408,Hosts!$A:$A,0),MATCH(Places!E$1,Hosts!$1:$1,0))</f>
        <v>1</v>
      </c>
      <c r="F5408" s="67">
        <f>INDEX(Hosts!$A:$O,MATCH(Places!$C5408,Hosts!$A:$A,0),MATCH(Places!F$1,Hosts!$1:$1,0))</f>
        <v>0.99</v>
      </c>
      <c r="G5408" s="67" t="str">
        <f>INDEX(Hosts!$A:$O,MATCH(Places!$C5408,Hosts!$A:$A,0),MATCH(Places!G$1,Hosts!$1:$1,0))</f>
        <v>Yes</v>
      </c>
      <c r="H5408">
        <v>8</v>
      </c>
      <c r="I5408" t="str">
        <f>VLOOKUP($H5408,Neighborhoods!$A:$C,2,0)</f>
        <v>Brooklyn</v>
      </c>
      <c r="J5408" t="str">
        <f>VLOOKUP($H5408,Neighborhoods!$A:$C,3,0)</f>
        <v>Bushwick</v>
      </c>
      <c r="K5408" t="s">
        <v>16</v>
      </c>
      <c r="L5408" t="str">
        <f t="shared" si="336"/>
        <v>Yes</v>
      </c>
      <c r="M5408">
        <v>1</v>
      </c>
      <c r="N5408" t="str" cm="1">
        <f t="array" ref="N5408">_xlfn.IFS(M5408&lt;=2,"Small",M5408&lt;=5,"Medium",M5408&gt;5,"Large")</f>
        <v>Small</v>
      </c>
      <c r="O5408" s="50">
        <v>19</v>
      </c>
      <c r="P5408" s="67">
        <f t="shared" si="337"/>
        <v>0.03</v>
      </c>
      <c r="Q5408" s="52">
        <v>5</v>
      </c>
      <c r="R5408" s="52" t="str" cm="1">
        <f t="array" ref="R5408">_xlfn.IFS(ROUND(Q5408,0)=5,"Excellent",ROUND(Q5408,0)=4,"Good",ROUND(Q5408,0)=3,"Ok",ROUND(Q5408,0)&lt;3,"Bad")</f>
        <v>Excellent</v>
      </c>
      <c r="S5408">
        <v>6</v>
      </c>
      <c r="T5408" t="str">
        <f t="shared" si="338"/>
        <v>No</v>
      </c>
      <c r="U5408" s="65">
        <v>43757</v>
      </c>
      <c r="V5408" s="65">
        <v>43921</v>
      </c>
      <c r="W5408">
        <v>164</v>
      </c>
      <c r="X5408" t="str">
        <f t="shared" si="339"/>
        <v>Active</v>
      </c>
      <c r="Y5408" t="s">
        <v>15616</v>
      </c>
    </row>
    <row r="5409" spans="1:25" x14ac:dyDescent="0.25">
      <c r="A5409">
        <v>5408</v>
      </c>
      <c r="B5409" t="s">
        <v>14649</v>
      </c>
      <c r="C5409">
        <v>2355</v>
      </c>
      <c r="D5409" t="str">
        <f>VLOOKUP($C5409,Hosts!$A:$O,10,0)</f>
        <v>New York</v>
      </c>
      <c r="E5409" s="67">
        <f>INDEX(Hosts!$A:$O,MATCH(Places!$C5409,Hosts!$A:$A,0),MATCH(Places!E$1,Hosts!$1:$1,0))</f>
        <v>0.89</v>
      </c>
      <c r="F5409" s="67">
        <f>INDEX(Hosts!$A:$O,MATCH(Places!$C5409,Hosts!$A:$A,0),MATCH(Places!F$1,Hosts!$1:$1,0))</f>
        <v>0.97</v>
      </c>
      <c r="G5409" s="67" t="str">
        <f>INDEX(Hosts!$A:$O,MATCH(Places!$C5409,Hosts!$A:$A,0),MATCH(Places!G$1,Hosts!$1:$1,0))</f>
        <v>No</v>
      </c>
      <c r="H5409">
        <v>12</v>
      </c>
      <c r="I5409" t="str">
        <f>VLOOKUP($H5409,Neighborhoods!$A:$C,2,0)</f>
        <v>Brooklyn</v>
      </c>
      <c r="J5409" t="str">
        <f>VLOOKUP($H5409,Neighborhoods!$A:$C,3,0)</f>
        <v>Williamsburg</v>
      </c>
      <c r="K5409" t="s">
        <v>11822</v>
      </c>
      <c r="L5409" t="str">
        <f t="shared" si="336"/>
        <v>No</v>
      </c>
      <c r="M5409">
        <v>12</v>
      </c>
      <c r="N5409" t="str" cm="1">
        <f t="array" ref="N5409">_xlfn.IFS(M5409&lt;=2,"Small",M5409&lt;=5,"Medium",M5409&gt;5,"Large")</f>
        <v>Large</v>
      </c>
      <c r="O5409" s="50">
        <v>499</v>
      </c>
      <c r="P5409" s="67">
        <f t="shared" si="337"/>
        <v>0.04</v>
      </c>
      <c r="Q5409" s="52">
        <v>4.75</v>
      </c>
      <c r="R5409" s="52" t="str" cm="1">
        <f t="array" ref="R5409">_xlfn.IFS(ROUND(Q5409,0)=5,"Excellent",ROUND(Q5409,0)=4,"Good",ROUND(Q5409,0)=3,"Ok",ROUND(Q5409,0)&lt;3,"Bad")</f>
        <v>Excellent</v>
      </c>
      <c r="S5409">
        <v>8</v>
      </c>
      <c r="T5409" t="str">
        <f t="shared" si="338"/>
        <v>No</v>
      </c>
      <c r="U5409" s="65">
        <v>43807</v>
      </c>
      <c r="V5409" s="65">
        <v>43890</v>
      </c>
      <c r="W5409">
        <v>356</v>
      </c>
      <c r="X5409" t="str">
        <f t="shared" si="339"/>
        <v>Active</v>
      </c>
      <c r="Y5409" t="s">
        <v>15616</v>
      </c>
    </row>
    <row r="5410" spans="1:25" x14ac:dyDescent="0.25">
      <c r="A5410">
        <v>5409</v>
      </c>
      <c r="B5410" t="s">
        <v>15328</v>
      </c>
      <c r="C5410">
        <v>3854</v>
      </c>
      <c r="D5410" t="str">
        <f>VLOOKUP($C5410,Hosts!$A:$O,10,0)</f>
        <v>New York</v>
      </c>
      <c r="E5410" s="67">
        <f>INDEX(Hosts!$A:$O,MATCH(Places!$C5410,Hosts!$A:$A,0),MATCH(Places!E$1,Hosts!$1:$1,0))</f>
        <v>1</v>
      </c>
      <c r="F5410" s="67">
        <f>INDEX(Hosts!$A:$O,MATCH(Places!$C5410,Hosts!$A:$A,0),MATCH(Places!F$1,Hosts!$1:$1,0))</f>
        <v>0.8</v>
      </c>
      <c r="G5410" s="67" t="str">
        <f>INDEX(Hosts!$A:$O,MATCH(Places!$C5410,Hosts!$A:$A,0),MATCH(Places!G$1,Hosts!$1:$1,0))</f>
        <v>No</v>
      </c>
      <c r="H5410">
        <v>23</v>
      </c>
      <c r="I5410" t="str">
        <f>VLOOKUP($H5410,Neighborhoods!$A:$C,2,0)</f>
        <v>Queens</v>
      </c>
      <c r="J5410" t="str">
        <f>VLOOKUP($H5410,Neighborhoods!$A:$C,3,0)</f>
        <v>Jamaica</v>
      </c>
      <c r="K5410" t="s">
        <v>16</v>
      </c>
      <c r="L5410" t="str">
        <f t="shared" si="336"/>
        <v>Yes</v>
      </c>
      <c r="M5410">
        <v>1</v>
      </c>
      <c r="N5410" t="str" cm="1">
        <f t="array" ref="N5410">_xlfn.IFS(M5410&lt;=2,"Small",M5410&lt;=5,"Medium",M5410&gt;5,"Large")</f>
        <v>Small</v>
      </c>
      <c r="O5410" s="50">
        <v>40</v>
      </c>
      <c r="P5410" s="67">
        <f t="shared" si="337"/>
        <v>0.03</v>
      </c>
      <c r="Q5410" s="52">
        <v>4</v>
      </c>
      <c r="R5410" s="52" t="str" cm="1">
        <f t="array" ref="R5410">_xlfn.IFS(ROUND(Q5410,0)=5,"Excellent",ROUND(Q5410,0)=4,"Good",ROUND(Q5410,0)=3,"Ok",ROUND(Q5410,0)&lt;3,"Bad")</f>
        <v>Good</v>
      </c>
      <c r="S5410">
        <v>3</v>
      </c>
      <c r="T5410" t="str">
        <f t="shared" si="338"/>
        <v>No</v>
      </c>
      <c r="U5410" s="65">
        <v>43766</v>
      </c>
      <c r="V5410" s="65">
        <v>43768</v>
      </c>
      <c r="W5410">
        <v>180</v>
      </c>
      <c r="X5410" t="str">
        <f t="shared" si="339"/>
        <v>Active</v>
      </c>
      <c r="Y5410" t="s">
        <v>15616</v>
      </c>
    </row>
    <row r="5411" spans="1:25" x14ac:dyDescent="0.25">
      <c r="A5411">
        <v>5410</v>
      </c>
      <c r="B5411" t="s">
        <v>13398</v>
      </c>
      <c r="C5411">
        <v>4027</v>
      </c>
      <c r="D5411" t="str">
        <f>VLOOKUP($C5411,Hosts!$A:$O,10,0)</f>
        <v>New York</v>
      </c>
      <c r="E5411" s="67">
        <f>INDEX(Hosts!$A:$O,MATCH(Places!$C5411,Hosts!$A:$A,0),MATCH(Places!E$1,Hosts!$1:$1,0))</f>
        <v>1</v>
      </c>
      <c r="F5411" s="67">
        <f>INDEX(Hosts!$A:$O,MATCH(Places!$C5411,Hosts!$A:$A,0),MATCH(Places!F$1,Hosts!$1:$1,0))</f>
        <v>0.88</v>
      </c>
      <c r="G5411" s="67" t="str">
        <f>INDEX(Hosts!$A:$O,MATCH(Places!$C5411,Hosts!$A:$A,0),MATCH(Places!G$1,Hosts!$1:$1,0))</f>
        <v>No</v>
      </c>
      <c r="H5411">
        <v>7</v>
      </c>
      <c r="I5411" t="str">
        <f>VLOOKUP($H5411,Neighborhoods!$A:$C,2,0)</f>
        <v>Brooklyn</v>
      </c>
      <c r="J5411" t="str">
        <f>VLOOKUP($H5411,Neighborhoods!$A:$C,3,0)</f>
        <v>Bedford-Stuyvesant</v>
      </c>
      <c r="K5411" t="s">
        <v>11822</v>
      </c>
      <c r="L5411" t="str">
        <f t="shared" si="336"/>
        <v>No</v>
      </c>
      <c r="M5411">
        <v>5</v>
      </c>
      <c r="N5411" t="str" cm="1">
        <f t="array" ref="N5411">_xlfn.IFS(M5411&lt;=2,"Small",M5411&lt;=5,"Medium",M5411&gt;5,"Large")</f>
        <v>Medium</v>
      </c>
      <c r="O5411" s="50">
        <v>135</v>
      </c>
      <c r="P5411" s="67">
        <f t="shared" si="337"/>
        <v>0.03</v>
      </c>
      <c r="Q5411" s="52">
        <v>5</v>
      </c>
      <c r="R5411" s="52" t="str" cm="1">
        <f t="array" ref="R5411">_xlfn.IFS(ROUND(Q5411,0)=5,"Excellent",ROUND(Q5411,0)=4,"Good",ROUND(Q5411,0)=3,"Ok",ROUND(Q5411,0)&lt;3,"Bad")</f>
        <v>Excellent</v>
      </c>
      <c r="S5411">
        <v>7</v>
      </c>
      <c r="T5411" t="str">
        <f t="shared" si="338"/>
        <v>No</v>
      </c>
      <c r="U5411" s="65">
        <v>43798</v>
      </c>
      <c r="V5411" s="65">
        <v>43834</v>
      </c>
      <c r="W5411">
        <v>0</v>
      </c>
      <c r="X5411" t="str">
        <f t="shared" si="339"/>
        <v>Inactive</v>
      </c>
      <c r="Y5411" t="s">
        <v>15615</v>
      </c>
    </row>
    <row r="5412" spans="1:25" x14ac:dyDescent="0.25">
      <c r="A5412">
        <v>5411</v>
      </c>
      <c r="B5412" t="s">
        <v>15172</v>
      </c>
      <c r="C5412">
        <v>3991</v>
      </c>
      <c r="D5412" t="str">
        <f>VLOOKUP($C5412,Hosts!$A:$O,10,0)</f>
        <v>New York</v>
      </c>
      <c r="E5412" s="67">
        <f>INDEX(Hosts!$A:$O,MATCH(Places!$C5412,Hosts!$A:$A,0),MATCH(Places!E$1,Hosts!$1:$1,0))</f>
        <v>0.69</v>
      </c>
      <c r="F5412" s="67">
        <f>INDEX(Hosts!$A:$O,MATCH(Places!$C5412,Hosts!$A:$A,0),MATCH(Places!F$1,Hosts!$1:$1,0))</f>
        <v>0.97</v>
      </c>
      <c r="G5412" s="67" t="str">
        <f>INDEX(Hosts!$A:$O,MATCH(Places!$C5412,Hosts!$A:$A,0),MATCH(Places!G$1,Hosts!$1:$1,0))</f>
        <v>No</v>
      </c>
      <c r="H5412">
        <v>16</v>
      </c>
      <c r="I5412" t="str">
        <f>VLOOKUP($H5412,Neighborhoods!$A:$C,2,0)</f>
        <v>Manhattan</v>
      </c>
      <c r="J5412" t="str">
        <f>VLOOKUP($H5412,Neighborhoods!$A:$C,3,0)</f>
        <v>Harlem</v>
      </c>
      <c r="K5412" t="s">
        <v>1</v>
      </c>
      <c r="L5412" t="str">
        <f t="shared" si="336"/>
        <v>Yes</v>
      </c>
      <c r="M5412">
        <v>8</v>
      </c>
      <c r="N5412" t="str" cm="1">
        <f t="array" ref="N5412">_xlfn.IFS(M5412&lt;=2,"Small",M5412&lt;=5,"Medium",M5412&gt;5,"Large")</f>
        <v>Large</v>
      </c>
      <c r="O5412" s="50">
        <v>250</v>
      </c>
      <c r="P5412" s="67">
        <f t="shared" si="337"/>
        <v>0.04</v>
      </c>
      <c r="Q5412" s="52">
        <v>4.32</v>
      </c>
      <c r="R5412" s="52" t="str" cm="1">
        <f t="array" ref="R5412">_xlfn.IFS(ROUND(Q5412,0)=5,"Excellent",ROUND(Q5412,0)=4,"Good",ROUND(Q5412,0)=3,"Ok",ROUND(Q5412,0)&lt;3,"Bad")</f>
        <v>Good</v>
      </c>
      <c r="S5412">
        <v>19</v>
      </c>
      <c r="T5412" t="str">
        <f t="shared" si="338"/>
        <v>No</v>
      </c>
      <c r="U5412" s="65">
        <v>43762</v>
      </c>
      <c r="V5412" s="65">
        <v>44030</v>
      </c>
      <c r="W5412">
        <v>207</v>
      </c>
      <c r="X5412" t="str">
        <f t="shared" si="339"/>
        <v>Active</v>
      </c>
      <c r="Y5412" t="s">
        <v>15615</v>
      </c>
    </row>
    <row r="5413" spans="1:25" x14ac:dyDescent="0.25">
      <c r="A5413">
        <v>5412</v>
      </c>
      <c r="B5413" t="s">
        <v>15261</v>
      </c>
      <c r="C5413">
        <v>2748</v>
      </c>
      <c r="D5413" t="str">
        <f>VLOOKUP($C5413,Hosts!$A:$O,10,0)</f>
        <v>New York</v>
      </c>
      <c r="E5413" s="67">
        <f>INDEX(Hosts!$A:$O,MATCH(Places!$C5413,Hosts!$A:$A,0),MATCH(Places!E$1,Hosts!$1:$1,0))</f>
        <v>0</v>
      </c>
      <c r="F5413" s="67">
        <f>INDEX(Hosts!$A:$O,MATCH(Places!$C5413,Hosts!$A:$A,0),MATCH(Places!F$1,Hosts!$1:$1,0))</f>
        <v>0.85</v>
      </c>
      <c r="G5413" s="67" t="str">
        <f>INDEX(Hosts!$A:$O,MATCH(Places!$C5413,Hosts!$A:$A,0),MATCH(Places!G$1,Hosts!$1:$1,0))</f>
        <v>No</v>
      </c>
      <c r="H5413">
        <v>7</v>
      </c>
      <c r="I5413" t="str">
        <f>VLOOKUP($H5413,Neighborhoods!$A:$C,2,0)</f>
        <v>Brooklyn</v>
      </c>
      <c r="J5413" t="str">
        <f>VLOOKUP($H5413,Neighborhoods!$A:$C,3,0)</f>
        <v>Bedford-Stuyvesant</v>
      </c>
      <c r="K5413" t="s">
        <v>11822</v>
      </c>
      <c r="L5413" t="str">
        <f t="shared" si="336"/>
        <v>No</v>
      </c>
      <c r="M5413">
        <v>2</v>
      </c>
      <c r="N5413" t="str" cm="1">
        <f t="array" ref="N5413">_xlfn.IFS(M5413&lt;=2,"Small",M5413&lt;=5,"Medium",M5413&gt;5,"Large")</f>
        <v>Small</v>
      </c>
      <c r="O5413" s="50">
        <v>100</v>
      </c>
      <c r="P5413" s="67">
        <f t="shared" si="337"/>
        <v>0.03</v>
      </c>
      <c r="Q5413" s="52">
        <v>4.75</v>
      </c>
      <c r="R5413" s="52" t="str" cm="1">
        <f t="array" ref="R5413">_xlfn.IFS(ROUND(Q5413,0)=5,"Excellent",ROUND(Q5413,0)=4,"Good",ROUND(Q5413,0)=3,"Ok",ROUND(Q5413,0)&lt;3,"Bad")</f>
        <v>Excellent</v>
      </c>
      <c r="S5413">
        <v>4</v>
      </c>
      <c r="T5413" t="str">
        <f t="shared" si="338"/>
        <v>No</v>
      </c>
      <c r="U5413" s="65">
        <v>43765</v>
      </c>
      <c r="V5413" s="65">
        <v>43900</v>
      </c>
      <c r="W5413">
        <v>88</v>
      </c>
      <c r="X5413" t="str">
        <f t="shared" si="339"/>
        <v>Active</v>
      </c>
      <c r="Y5413" t="s">
        <v>15615</v>
      </c>
    </row>
    <row r="5414" spans="1:25" x14ac:dyDescent="0.25">
      <c r="A5414">
        <v>5413</v>
      </c>
      <c r="B5414" t="s">
        <v>14171</v>
      </c>
      <c r="C5414">
        <v>1020</v>
      </c>
      <c r="D5414" t="str">
        <f>VLOOKUP($C5414,Hosts!$A:$O,10,0)</f>
        <v>New York</v>
      </c>
      <c r="E5414" s="67">
        <f>INDEX(Hosts!$A:$O,MATCH(Places!$C5414,Hosts!$A:$A,0),MATCH(Places!E$1,Hosts!$1:$1,0))</f>
        <v>1</v>
      </c>
      <c r="F5414" s="67">
        <f>INDEX(Hosts!$A:$O,MATCH(Places!$C5414,Hosts!$A:$A,0),MATCH(Places!F$1,Hosts!$1:$1,0))</f>
        <v>0.99</v>
      </c>
      <c r="G5414" s="67" t="str">
        <f>INDEX(Hosts!$A:$O,MATCH(Places!$C5414,Hosts!$A:$A,0),MATCH(Places!G$1,Hosts!$1:$1,0))</f>
        <v>Yes</v>
      </c>
      <c r="H5414">
        <v>8</v>
      </c>
      <c r="I5414" t="str">
        <f>VLOOKUP($H5414,Neighborhoods!$A:$C,2,0)</f>
        <v>Brooklyn</v>
      </c>
      <c r="J5414" t="str">
        <f>VLOOKUP($H5414,Neighborhoods!$A:$C,3,0)</f>
        <v>Bushwick</v>
      </c>
      <c r="K5414" t="s">
        <v>16</v>
      </c>
      <c r="L5414" t="str">
        <f t="shared" si="336"/>
        <v>Yes</v>
      </c>
      <c r="M5414">
        <v>1</v>
      </c>
      <c r="N5414" t="str" cm="1">
        <f t="array" ref="N5414">_xlfn.IFS(M5414&lt;=2,"Small",M5414&lt;=5,"Medium",M5414&gt;5,"Large")</f>
        <v>Small</v>
      </c>
      <c r="O5414" s="50">
        <v>19</v>
      </c>
      <c r="P5414" s="67">
        <f t="shared" si="337"/>
        <v>0.03</v>
      </c>
      <c r="Q5414" s="52">
        <v>4.92</v>
      </c>
      <c r="R5414" s="52" t="str" cm="1">
        <f t="array" ref="R5414">_xlfn.IFS(ROUND(Q5414,0)=5,"Excellent",ROUND(Q5414,0)=4,"Good",ROUND(Q5414,0)=3,"Ok",ROUND(Q5414,0)&lt;3,"Bad")</f>
        <v>Excellent</v>
      </c>
      <c r="S5414">
        <v>13</v>
      </c>
      <c r="T5414" t="str">
        <f t="shared" si="338"/>
        <v>No</v>
      </c>
      <c r="U5414" s="65">
        <v>43758</v>
      </c>
      <c r="V5414" s="65">
        <v>44026</v>
      </c>
      <c r="W5414">
        <v>103</v>
      </c>
      <c r="X5414" t="str">
        <f t="shared" si="339"/>
        <v>Active</v>
      </c>
      <c r="Y5414" t="s">
        <v>15616</v>
      </c>
    </row>
    <row r="5415" spans="1:25" x14ac:dyDescent="0.25">
      <c r="A5415">
        <v>5414</v>
      </c>
      <c r="B5415" t="s">
        <v>15228</v>
      </c>
      <c r="C5415">
        <v>623</v>
      </c>
      <c r="D5415" t="str">
        <f>VLOOKUP($C5415,Hosts!$A:$O,10,0)</f>
        <v>New York</v>
      </c>
      <c r="E5415" s="67">
        <f>INDEX(Hosts!$A:$O,MATCH(Places!$C5415,Hosts!$A:$A,0),MATCH(Places!E$1,Hosts!$1:$1,0))</f>
        <v>0.8</v>
      </c>
      <c r="F5415" s="67">
        <f>INDEX(Hosts!$A:$O,MATCH(Places!$C5415,Hosts!$A:$A,0),MATCH(Places!F$1,Hosts!$1:$1,0))</f>
        <v>0.83</v>
      </c>
      <c r="G5415" s="67" t="str">
        <f>INDEX(Hosts!$A:$O,MATCH(Places!$C5415,Hosts!$A:$A,0),MATCH(Places!G$1,Hosts!$1:$1,0))</f>
        <v>Yes</v>
      </c>
      <c r="H5415">
        <v>12</v>
      </c>
      <c r="I5415" t="str">
        <f>VLOOKUP($H5415,Neighborhoods!$A:$C,2,0)</f>
        <v>Brooklyn</v>
      </c>
      <c r="J5415" t="str">
        <f>VLOOKUP($H5415,Neighborhoods!$A:$C,3,0)</f>
        <v>Williamsburg</v>
      </c>
      <c r="K5415" t="s">
        <v>1</v>
      </c>
      <c r="L5415" t="str">
        <f t="shared" si="336"/>
        <v>Yes</v>
      </c>
      <c r="M5415">
        <v>2</v>
      </c>
      <c r="N5415" t="str" cm="1">
        <f t="array" ref="N5415">_xlfn.IFS(M5415&lt;=2,"Small",M5415&lt;=5,"Medium",M5415&gt;5,"Large")</f>
        <v>Small</v>
      </c>
      <c r="O5415" s="50">
        <v>73</v>
      </c>
      <c r="P5415" s="67">
        <f t="shared" si="337"/>
        <v>0.03</v>
      </c>
      <c r="Q5415" s="52">
        <v>5</v>
      </c>
      <c r="R5415" s="52" t="str" cm="1">
        <f t="array" ref="R5415">_xlfn.IFS(ROUND(Q5415,0)=5,"Excellent",ROUND(Q5415,0)=4,"Good",ROUND(Q5415,0)=3,"Ok",ROUND(Q5415,0)&lt;3,"Bad")</f>
        <v>Excellent</v>
      </c>
      <c r="S5415">
        <v>9</v>
      </c>
      <c r="T5415" t="str">
        <f t="shared" si="338"/>
        <v>No</v>
      </c>
      <c r="U5415" s="65">
        <v>43765</v>
      </c>
      <c r="V5415" s="65">
        <v>43902</v>
      </c>
      <c r="W5415">
        <v>85</v>
      </c>
      <c r="X5415" t="str">
        <f t="shared" si="339"/>
        <v>Active</v>
      </c>
      <c r="Y5415" t="s">
        <v>15615</v>
      </c>
    </row>
    <row r="5416" spans="1:25" x14ac:dyDescent="0.25">
      <c r="A5416">
        <v>5415</v>
      </c>
      <c r="B5416" t="s">
        <v>13950</v>
      </c>
      <c r="C5416">
        <v>1987</v>
      </c>
      <c r="D5416" t="str">
        <f>VLOOKUP($C5416,Hosts!$A:$O,10,0)</f>
        <v>New York</v>
      </c>
      <c r="E5416" s="67">
        <f>INDEX(Hosts!$A:$O,MATCH(Places!$C5416,Hosts!$A:$A,0),MATCH(Places!E$1,Hosts!$1:$1,0))</f>
        <v>0.88</v>
      </c>
      <c r="F5416" s="67">
        <f>INDEX(Hosts!$A:$O,MATCH(Places!$C5416,Hosts!$A:$A,0),MATCH(Places!F$1,Hosts!$1:$1,0))</f>
        <v>0.75</v>
      </c>
      <c r="G5416" s="67" t="str">
        <f>INDEX(Hosts!$A:$O,MATCH(Places!$C5416,Hosts!$A:$A,0),MATCH(Places!G$1,Hosts!$1:$1,0))</f>
        <v>No</v>
      </c>
      <c r="H5416">
        <v>19</v>
      </c>
      <c r="I5416" t="str">
        <f>VLOOKUP($H5416,Neighborhoods!$A:$C,2,0)</f>
        <v>Manhattan</v>
      </c>
      <c r="J5416" t="str">
        <f>VLOOKUP($H5416,Neighborhoods!$A:$C,3,0)</f>
        <v>Upper East Side</v>
      </c>
      <c r="K5416" t="s">
        <v>11822</v>
      </c>
      <c r="L5416" t="str">
        <f t="shared" si="336"/>
        <v>No</v>
      </c>
      <c r="M5416">
        <v>4</v>
      </c>
      <c r="N5416" t="str" cm="1">
        <f t="array" ref="N5416">_xlfn.IFS(M5416&lt;=2,"Small",M5416&lt;=5,"Medium",M5416&gt;5,"Large")</f>
        <v>Medium</v>
      </c>
      <c r="O5416" s="50">
        <v>214</v>
      </c>
      <c r="P5416" s="67">
        <f t="shared" si="337"/>
        <v>0.04</v>
      </c>
      <c r="Q5416" s="52">
        <v>4.43</v>
      </c>
      <c r="R5416" s="52" t="str" cm="1">
        <f t="array" ref="R5416">_xlfn.IFS(ROUND(Q5416,0)=5,"Excellent",ROUND(Q5416,0)=4,"Good",ROUND(Q5416,0)=3,"Ok",ROUND(Q5416,0)&lt;3,"Bad")</f>
        <v>Good</v>
      </c>
      <c r="S5416">
        <v>7</v>
      </c>
      <c r="T5416" t="str">
        <f t="shared" si="338"/>
        <v>No</v>
      </c>
      <c r="U5416" s="65">
        <v>43762</v>
      </c>
      <c r="V5416" s="65">
        <v>43912</v>
      </c>
      <c r="W5416">
        <v>88</v>
      </c>
      <c r="X5416" t="str">
        <f t="shared" si="339"/>
        <v>Active</v>
      </c>
      <c r="Y5416" t="s">
        <v>15615</v>
      </c>
    </row>
    <row r="5417" spans="1:25" x14ac:dyDescent="0.25">
      <c r="A5417">
        <v>5416</v>
      </c>
      <c r="B5417" t="s">
        <v>14068</v>
      </c>
      <c r="C5417">
        <v>4028</v>
      </c>
      <c r="D5417" t="str">
        <f>VLOOKUP($C5417,Hosts!$A:$O,10,0)</f>
        <v>New York</v>
      </c>
      <c r="E5417" s="67">
        <f>INDEX(Hosts!$A:$O,MATCH(Places!$C5417,Hosts!$A:$A,0),MATCH(Places!E$1,Hosts!$1:$1,0))</f>
        <v>1</v>
      </c>
      <c r="F5417" s="67">
        <f>INDEX(Hosts!$A:$O,MATCH(Places!$C5417,Hosts!$A:$A,0),MATCH(Places!F$1,Hosts!$1:$1,0))</f>
        <v>0.85</v>
      </c>
      <c r="G5417" s="67" t="str">
        <f>INDEX(Hosts!$A:$O,MATCH(Places!$C5417,Hosts!$A:$A,0),MATCH(Places!G$1,Hosts!$1:$1,0))</f>
        <v>Yes</v>
      </c>
      <c r="H5417">
        <v>6</v>
      </c>
      <c r="I5417" t="str">
        <f>VLOOKUP($H5417,Neighborhoods!$A:$C,2,0)</f>
        <v>Bronx</v>
      </c>
      <c r="J5417" t="str">
        <f>VLOOKUP($H5417,Neighborhoods!$A:$C,3,0)</f>
        <v>Wakefield</v>
      </c>
      <c r="K5417" t="s">
        <v>1</v>
      </c>
      <c r="L5417" t="str">
        <f t="shared" si="336"/>
        <v>Yes</v>
      </c>
      <c r="M5417">
        <v>3</v>
      </c>
      <c r="N5417" t="str" cm="1">
        <f t="array" ref="N5417">_xlfn.IFS(M5417&lt;=2,"Small",M5417&lt;=5,"Medium",M5417&gt;5,"Large")</f>
        <v>Medium</v>
      </c>
      <c r="O5417" s="50">
        <v>60</v>
      </c>
      <c r="P5417" s="67">
        <f t="shared" si="337"/>
        <v>0.03</v>
      </c>
      <c r="Q5417" s="52">
        <v>5</v>
      </c>
      <c r="R5417" s="52" t="str" cm="1">
        <f t="array" ref="R5417">_xlfn.IFS(ROUND(Q5417,0)=5,"Excellent",ROUND(Q5417,0)=4,"Good",ROUND(Q5417,0)=3,"Ok",ROUND(Q5417,0)&lt;3,"Bad")</f>
        <v>Excellent</v>
      </c>
      <c r="S5417">
        <v>9</v>
      </c>
      <c r="T5417" t="str">
        <f t="shared" si="338"/>
        <v>No</v>
      </c>
      <c r="U5417" s="65">
        <v>43891</v>
      </c>
      <c r="V5417" s="65">
        <v>43966</v>
      </c>
      <c r="W5417">
        <v>165</v>
      </c>
      <c r="X5417" t="str">
        <f t="shared" si="339"/>
        <v>Active</v>
      </c>
      <c r="Y5417" t="s">
        <v>15616</v>
      </c>
    </row>
    <row r="5418" spans="1:25" x14ac:dyDescent="0.25">
      <c r="A5418">
        <v>5417</v>
      </c>
      <c r="B5418" t="s">
        <v>14254</v>
      </c>
      <c r="C5418">
        <v>3608</v>
      </c>
      <c r="D5418" t="str">
        <f>VLOOKUP($C5418,Hosts!$A:$O,10,0)</f>
        <v>New York</v>
      </c>
      <c r="E5418" s="67">
        <f>INDEX(Hosts!$A:$O,MATCH(Places!$C5418,Hosts!$A:$A,0),MATCH(Places!E$1,Hosts!$1:$1,0))</f>
        <v>0</v>
      </c>
      <c r="F5418" s="67">
        <f>INDEX(Hosts!$A:$O,MATCH(Places!$C5418,Hosts!$A:$A,0),MATCH(Places!F$1,Hosts!$1:$1,0))</f>
        <v>0.64</v>
      </c>
      <c r="G5418" s="67" t="str">
        <f>INDEX(Hosts!$A:$O,MATCH(Places!$C5418,Hosts!$A:$A,0),MATCH(Places!G$1,Hosts!$1:$1,0))</f>
        <v>No</v>
      </c>
      <c r="H5418">
        <v>3</v>
      </c>
      <c r="I5418" t="str">
        <f>VLOOKUP($H5418,Neighborhoods!$A:$C,2,0)</f>
        <v>Bronx</v>
      </c>
      <c r="J5418" t="str">
        <f>VLOOKUP($H5418,Neighborhoods!$A:$C,3,0)</f>
        <v>Longwood</v>
      </c>
      <c r="K5418" t="s">
        <v>11822</v>
      </c>
      <c r="L5418" t="str">
        <f t="shared" si="336"/>
        <v>No</v>
      </c>
      <c r="M5418">
        <v>4</v>
      </c>
      <c r="N5418" t="str" cm="1">
        <f t="array" ref="N5418">_xlfn.IFS(M5418&lt;=2,"Small",M5418&lt;=5,"Medium",M5418&gt;5,"Large")</f>
        <v>Medium</v>
      </c>
      <c r="O5418" s="50">
        <v>221</v>
      </c>
      <c r="P5418" s="67">
        <f t="shared" si="337"/>
        <v>0.04</v>
      </c>
      <c r="Q5418" s="52">
        <v>5</v>
      </c>
      <c r="R5418" s="52" t="str" cm="1">
        <f t="array" ref="R5418">_xlfn.IFS(ROUND(Q5418,0)=5,"Excellent",ROUND(Q5418,0)=4,"Good",ROUND(Q5418,0)=3,"Ok",ROUND(Q5418,0)&lt;3,"Bad")</f>
        <v>Excellent</v>
      </c>
      <c r="S5418">
        <v>3</v>
      </c>
      <c r="T5418" t="str">
        <f t="shared" si="338"/>
        <v>No</v>
      </c>
      <c r="U5418" s="65">
        <v>43756</v>
      </c>
      <c r="V5418" s="65">
        <v>43772</v>
      </c>
      <c r="W5418">
        <v>87</v>
      </c>
      <c r="X5418" t="str">
        <f t="shared" si="339"/>
        <v>Active</v>
      </c>
      <c r="Y5418" t="s">
        <v>15615</v>
      </c>
    </row>
    <row r="5419" spans="1:25" x14ac:dyDescent="0.25">
      <c r="A5419">
        <v>5418</v>
      </c>
      <c r="B5419" t="s">
        <v>15498</v>
      </c>
      <c r="C5419">
        <v>3610</v>
      </c>
      <c r="D5419" t="str">
        <f>VLOOKUP($C5419,Hosts!$A:$O,10,0)</f>
        <v>New York</v>
      </c>
      <c r="E5419" s="67">
        <f>INDEX(Hosts!$A:$O,MATCH(Places!$C5419,Hosts!$A:$A,0),MATCH(Places!E$1,Hosts!$1:$1,0))</f>
        <v>0.9</v>
      </c>
      <c r="F5419" s="67">
        <f>INDEX(Hosts!$A:$O,MATCH(Places!$C5419,Hosts!$A:$A,0),MATCH(Places!F$1,Hosts!$1:$1,0))</f>
        <v>0.95</v>
      </c>
      <c r="G5419" s="67" t="str">
        <f>INDEX(Hosts!$A:$O,MATCH(Places!$C5419,Hosts!$A:$A,0),MATCH(Places!G$1,Hosts!$1:$1,0))</f>
        <v>No</v>
      </c>
      <c r="H5419">
        <v>15</v>
      </c>
      <c r="I5419" t="str">
        <f>VLOOKUP($H5419,Neighborhoods!$A:$C,2,0)</f>
        <v>Manhattan</v>
      </c>
      <c r="J5419" t="str">
        <f>VLOOKUP($H5419,Neighborhoods!$A:$C,3,0)</f>
        <v>East Village</v>
      </c>
      <c r="K5419" t="s">
        <v>11822</v>
      </c>
      <c r="L5419" t="str">
        <f t="shared" si="336"/>
        <v>No</v>
      </c>
      <c r="M5419">
        <v>8</v>
      </c>
      <c r="N5419" t="str" cm="1">
        <f t="array" ref="N5419">_xlfn.IFS(M5419&lt;=2,"Small",M5419&lt;=5,"Medium",M5419&gt;5,"Large")</f>
        <v>Large</v>
      </c>
      <c r="O5419" s="50">
        <v>550</v>
      </c>
      <c r="P5419" s="67">
        <f t="shared" si="337"/>
        <v>0.05</v>
      </c>
      <c r="Q5419" s="52">
        <v>4.62</v>
      </c>
      <c r="R5419" s="52" t="str" cm="1">
        <f t="array" ref="R5419">_xlfn.IFS(ROUND(Q5419,0)=5,"Excellent",ROUND(Q5419,0)=4,"Good",ROUND(Q5419,0)=3,"Ok",ROUND(Q5419,0)&lt;3,"Bad")</f>
        <v>Excellent</v>
      </c>
      <c r="S5419">
        <v>13</v>
      </c>
      <c r="T5419" t="str">
        <f t="shared" si="338"/>
        <v>No</v>
      </c>
      <c r="U5419" s="65">
        <v>43753</v>
      </c>
      <c r="V5419" s="65">
        <v>44032</v>
      </c>
      <c r="W5419">
        <v>180</v>
      </c>
      <c r="X5419" t="str">
        <f t="shared" si="339"/>
        <v>Active</v>
      </c>
      <c r="Y5419" t="s">
        <v>15615</v>
      </c>
    </row>
    <row r="5420" spans="1:25" x14ac:dyDescent="0.25">
      <c r="A5420">
        <v>5419</v>
      </c>
      <c r="B5420" t="s">
        <v>15457</v>
      </c>
      <c r="C5420">
        <v>2497</v>
      </c>
      <c r="D5420" t="str">
        <f>VLOOKUP($C5420,Hosts!$A:$O,10,0)</f>
        <v>New York</v>
      </c>
      <c r="E5420" s="67">
        <f>INDEX(Hosts!$A:$O,MATCH(Places!$C5420,Hosts!$A:$A,0),MATCH(Places!E$1,Hosts!$1:$1,0))</f>
        <v>1</v>
      </c>
      <c r="F5420" s="67">
        <f>INDEX(Hosts!$A:$O,MATCH(Places!$C5420,Hosts!$A:$A,0),MATCH(Places!F$1,Hosts!$1:$1,0))</f>
        <v>0.94</v>
      </c>
      <c r="G5420" s="67" t="str">
        <f>INDEX(Hosts!$A:$O,MATCH(Places!$C5420,Hosts!$A:$A,0),MATCH(Places!G$1,Hosts!$1:$1,0))</f>
        <v>Yes</v>
      </c>
      <c r="H5420">
        <v>15</v>
      </c>
      <c r="I5420" t="str">
        <f>VLOOKUP($H5420,Neighborhoods!$A:$C,2,0)</f>
        <v>Manhattan</v>
      </c>
      <c r="J5420" t="str">
        <f>VLOOKUP($H5420,Neighborhoods!$A:$C,3,0)</f>
        <v>East Village</v>
      </c>
      <c r="K5420" t="s">
        <v>11822</v>
      </c>
      <c r="L5420" t="str">
        <f t="shared" si="336"/>
        <v>No</v>
      </c>
      <c r="M5420">
        <v>9</v>
      </c>
      <c r="N5420" t="str" cm="1">
        <f t="array" ref="N5420">_xlfn.IFS(M5420&lt;=2,"Small",M5420&lt;=5,"Medium",M5420&gt;5,"Large")</f>
        <v>Large</v>
      </c>
      <c r="O5420" s="50">
        <v>250</v>
      </c>
      <c r="P5420" s="67">
        <f t="shared" si="337"/>
        <v>0.04</v>
      </c>
      <c r="Q5420" s="52">
        <v>4.95</v>
      </c>
      <c r="R5420" s="52" t="str" cm="1">
        <f t="array" ref="R5420">_xlfn.IFS(ROUND(Q5420,0)=5,"Excellent",ROUND(Q5420,0)=4,"Good",ROUND(Q5420,0)=3,"Ok",ROUND(Q5420,0)&lt;3,"Bad")</f>
        <v>Excellent</v>
      </c>
      <c r="S5420">
        <v>19</v>
      </c>
      <c r="T5420" t="str">
        <f t="shared" si="338"/>
        <v>No</v>
      </c>
      <c r="U5420" s="65">
        <v>43765</v>
      </c>
      <c r="V5420" s="65">
        <v>44042</v>
      </c>
      <c r="W5420">
        <v>330</v>
      </c>
      <c r="X5420" t="str">
        <f t="shared" si="339"/>
        <v>Active</v>
      </c>
      <c r="Y5420" t="s">
        <v>15615</v>
      </c>
    </row>
    <row r="5421" spans="1:25" x14ac:dyDescent="0.25">
      <c r="A5421">
        <v>5420</v>
      </c>
      <c r="B5421" t="s">
        <v>13436</v>
      </c>
      <c r="C5421">
        <v>3095</v>
      </c>
      <c r="D5421" t="str">
        <f>VLOOKUP($C5421,Hosts!$A:$O,10,0)</f>
        <v>New York</v>
      </c>
      <c r="E5421" s="67">
        <f>INDEX(Hosts!$A:$O,MATCH(Places!$C5421,Hosts!$A:$A,0),MATCH(Places!E$1,Hosts!$1:$1,0))</f>
        <v>0.8</v>
      </c>
      <c r="F5421" s="67">
        <f>INDEX(Hosts!$A:$O,MATCH(Places!$C5421,Hosts!$A:$A,0),MATCH(Places!F$1,Hosts!$1:$1,0))</f>
        <v>0.89</v>
      </c>
      <c r="G5421" s="67" t="str">
        <f>INDEX(Hosts!$A:$O,MATCH(Places!$C5421,Hosts!$A:$A,0),MATCH(Places!G$1,Hosts!$1:$1,0))</f>
        <v>Yes</v>
      </c>
      <c r="H5421">
        <v>11</v>
      </c>
      <c r="I5421" t="str">
        <f>VLOOKUP($H5421,Neighborhoods!$A:$C,2,0)</f>
        <v>Brooklyn</v>
      </c>
      <c r="J5421" t="str">
        <f>VLOOKUP($H5421,Neighborhoods!$A:$C,3,0)</f>
        <v>Greenpoint</v>
      </c>
      <c r="K5421" t="s">
        <v>11822</v>
      </c>
      <c r="L5421" t="str">
        <f t="shared" si="336"/>
        <v>No</v>
      </c>
      <c r="M5421">
        <v>4</v>
      </c>
      <c r="N5421" t="str" cm="1">
        <f t="array" ref="N5421">_xlfn.IFS(M5421&lt;=2,"Small",M5421&lt;=5,"Medium",M5421&gt;5,"Large")</f>
        <v>Medium</v>
      </c>
      <c r="O5421" s="50">
        <v>145</v>
      </c>
      <c r="P5421" s="67">
        <f t="shared" si="337"/>
        <v>0.03</v>
      </c>
      <c r="Q5421" s="52">
        <v>5</v>
      </c>
      <c r="R5421" s="52" t="str" cm="1">
        <f t="array" ref="R5421">_xlfn.IFS(ROUND(Q5421,0)=5,"Excellent",ROUND(Q5421,0)=4,"Good",ROUND(Q5421,0)=3,"Ok",ROUND(Q5421,0)&lt;3,"Bad")</f>
        <v>Excellent</v>
      </c>
      <c r="S5421">
        <v>15</v>
      </c>
      <c r="T5421" t="str">
        <f t="shared" si="338"/>
        <v>No</v>
      </c>
      <c r="U5421" s="65">
        <v>43777</v>
      </c>
      <c r="V5421" s="65">
        <v>44044</v>
      </c>
      <c r="W5421">
        <v>110</v>
      </c>
      <c r="X5421" t="str">
        <f t="shared" si="339"/>
        <v>Active</v>
      </c>
      <c r="Y5421" t="s">
        <v>15615</v>
      </c>
    </row>
    <row r="5422" spans="1:25" x14ac:dyDescent="0.25">
      <c r="A5422">
        <v>5421</v>
      </c>
      <c r="B5422" t="s">
        <v>13769</v>
      </c>
      <c r="C5422">
        <v>4030</v>
      </c>
      <c r="D5422" t="str">
        <f>VLOOKUP($C5422,Hosts!$A:$O,10,0)</f>
        <v>New York</v>
      </c>
      <c r="E5422" s="67">
        <f>INDEX(Hosts!$A:$O,MATCH(Places!$C5422,Hosts!$A:$A,0),MATCH(Places!E$1,Hosts!$1:$1,0))</f>
        <v>0.95</v>
      </c>
      <c r="F5422" s="67">
        <f>INDEX(Hosts!$A:$O,MATCH(Places!$C5422,Hosts!$A:$A,0),MATCH(Places!F$1,Hosts!$1:$1,0))</f>
        <v>0.96</v>
      </c>
      <c r="G5422" s="67" t="str">
        <f>INDEX(Hosts!$A:$O,MATCH(Places!$C5422,Hosts!$A:$A,0),MATCH(Places!G$1,Hosts!$1:$1,0))</f>
        <v>Yes</v>
      </c>
      <c r="H5422">
        <v>23</v>
      </c>
      <c r="I5422" t="str">
        <f>VLOOKUP($H5422,Neighborhoods!$A:$C,2,0)</f>
        <v>Queens</v>
      </c>
      <c r="J5422" t="str">
        <f>VLOOKUP($H5422,Neighborhoods!$A:$C,3,0)</f>
        <v>Jamaica</v>
      </c>
      <c r="K5422" t="s">
        <v>1</v>
      </c>
      <c r="L5422" t="str">
        <f t="shared" si="336"/>
        <v>Yes</v>
      </c>
      <c r="M5422">
        <v>2</v>
      </c>
      <c r="N5422" t="str" cm="1">
        <f t="array" ref="N5422">_xlfn.IFS(M5422&lt;=2,"Small",M5422&lt;=5,"Medium",M5422&gt;5,"Large")</f>
        <v>Small</v>
      </c>
      <c r="O5422" s="50">
        <v>40</v>
      </c>
      <c r="P5422" s="67">
        <f t="shared" si="337"/>
        <v>0.03</v>
      </c>
      <c r="Q5422" s="52">
        <v>5</v>
      </c>
      <c r="R5422" s="52" t="str" cm="1">
        <f t="array" ref="R5422">_xlfn.IFS(ROUND(Q5422,0)=5,"Excellent",ROUND(Q5422,0)=4,"Good",ROUND(Q5422,0)=3,"Ok",ROUND(Q5422,0)&lt;3,"Bad")</f>
        <v>Excellent</v>
      </c>
      <c r="S5422">
        <v>41</v>
      </c>
      <c r="T5422" t="str">
        <f t="shared" si="338"/>
        <v>No</v>
      </c>
      <c r="U5422" s="65">
        <v>43758</v>
      </c>
      <c r="V5422" s="65">
        <v>44038</v>
      </c>
      <c r="W5422">
        <v>161</v>
      </c>
      <c r="X5422" t="str">
        <f t="shared" si="339"/>
        <v>Active</v>
      </c>
      <c r="Y5422" t="s">
        <v>15615</v>
      </c>
    </row>
    <row r="5423" spans="1:25" x14ac:dyDescent="0.25">
      <c r="A5423">
        <v>5422</v>
      </c>
      <c r="B5423" t="s">
        <v>15140</v>
      </c>
      <c r="C5423">
        <v>3203</v>
      </c>
      <c r="D5423" t="str">
        <f>VLOOKUP($C5423,Hosts!$A:$O,10,0)</f>
        <v>New York</v>
      </c>
      <c r="E5423" s="67">
        <f>INDEX(Hosts!$A:$O,MATCH(Places!$C5423,Hosts!$A:$A,0),MATCH(Places!E$1,Hosts!$1:$1,0))</f>
        <v>0.17</v>
      </c>
      <c r="F5423" s="67">
        <f>INDEX(Hosts!$A:$O,MATCH(Places!$C5423,Hosts!$A:$A,0),MATCH(Places!F$1,Hosts!$1:$1,0))</f>
        <v>0.26</v>
      </c>
      <c r="G5423" s="67" t="str">
        <f>INDEX(Hosts!$A:$O,MATCH(Places!$C5423,Hosts!$A:$A,0),MATCH(Places!G$1,Hosts!$1:$1,0))</f>
        <v>No</v>
      </c>
      <c r="H5423">
        <v>9</v>
      </c>
      <c r="I5423" t="str">
        <f>VLOOKUP($H5423,Neighborhoods!$A:$C,2,0)</f>
        <v>Brooklyn</v>
      </c>
      <c r="J5423" t="str">
        <f>VLOOKUP($H5423,Neighborhoods!$A:$C,3,0)</f>
        <v>Crown Heights</v>
      </c>
      <c r="K5423" t="s">
        <v>11822</v>
      </c>
      <c r="L5423" t="str">
        <f t="shared" si="336"/>
        <v>No</v>
      </c>
      <c r="M5423">
        <v>4</v>
      </c>
      <c r="N5423" t="str" cm="1">
        <f t="array" ref="N5423">_xlfn.IFS(M5423&lt;=2,"Small",M5423&lt;=5,"Medium",M5423&gt;5,"Large")</f>
        <v>Medium</v>
      </c>
      <c r="O5423" s="50">
        <v>100</v>
      </c>
      <c r="P5423" s="67">
        <f t="shared" si="337"/>
        <v>0.03</v>
      </c>
      <c r="Q5423" s="52">
        <v>4.8</v>
      </c>
      <c r="R5423" s="52" t="str" cm="1">
        <f t="array" ref="R5423">_xlfn.IFS(ROUND(Q5423,0)=5,"Excellent",ROUND(Q5423,0)=4,"Good",ROUND(Q5423,0)=3,"Ok",ROUND(Q5423,0)&lt;3,"Bad")</f>
        <v>Excellent</v>
      </c>
      <c r="S5423">
        <v>5</v>
      </c>
      <c r="T5423" t="str">
        <f t="shared" si="338"/>
        <v>No</v>
      </c>
      <c r="U5423" s="65">
        <v>43772</v>
      </c>
      <c r="V5423" s="65">
        <v>44018</v>
      </c>
      <c r="W5423">
        <v>89</v>
      </c>
      <c r="X5423" t="str">
        <f t="shared" si="339"/>
        <v>Active</v>
      </c>
      <c r="Y5423" t="s">
        <v>15615</v>
      </c>
    </row>
    <row r="5424" spans="1:25" x14ac:dyDescent="0.25">
      <c r="A5424">
        <v>5423</v>
      </c>
      <c r="B5424" t="s">
        <v>14956</v>
      </c>
      <c r="C5424">
        <v>1020</v>
      </c>
      <c r="D5424" t="str">
        <f>VLOOKUP($C5424,Hosts!$A:$O,10,0)</f>
        <v>New York</v>
      </c>
      <c r="E5424" s="67">
        <f>INDEX(Hosts!$A:$O,MATCH(Places!$C5424,Hosts!$A:$A,0),MATCH(Places!E$1,Hosts!$1:$1,0))</f>
        <v>1</v>
      </c>
      <c r="F5424" s="67">
        <f>INDEX(Hosts!$A:$O,MATCH(Places!$C5424,Hosts!$A:$A,0),MATCH(Places!F$1,Hosts!$1:$1,0))</f>
        <v>0.99</v>
      </c>
      <c r="G5424" s="67" t="str">
        <f>INDEX(Hosts!$A:$O,MATCH(Places!$C5424,Hosts!$A:$A,0),MATCH(Places!G$1,Hosts!$1:$1,0))</f>
        <v>Yes</v>
      </c>
      <c r="H5424">
        <v>8</v>
      </c>
      <c r="I5424" t="str">
        <f>VLOOKUP($H5424,Neighborhoods!$A:$C,2,0)</f>
        <v>Brooklyn</v>
      </c>
      <c r="J5424" t="str">
        <f>VLOOKUP($H5424,Neighborhoods!$A:$C,3,0)</f>
        <v>Bushwick</v>
      </c>
      <c r="K5424" t="s">
        <v>16</v>
      </c>
      <c r="L5424" t="str">
        <f t="shared" si="336"/>
        <v>Yes</v>
      </c>
      <c r="M5424">
        <v>1</v>
      </c>
      <c r="N5424" t="str" cm="1">
        <f t="array" ref="N5424">_xlfn.IFS(M5424&lt;=2,"Small",M5424&lt;=5,"Medium",M5424&gt;5,"Large")</f>
        <v>Small</v>
      </c>
      <c r="O5424" s="50">
        <v>19</v>
      </c>
      <c r="P5424" s="67">
        <f t="shared" si="337"/>
        <v>0.03</v>
      </c>
      <c r="Q5424" s="52">
        <v>5</v>
      </c>
      <c r="R5424" s="52" t="str" cm="1">
        <f t="array" ref="R5424">_xlfn.IFS(ROUND(Q5424,0)=5,"Excellent",ROUND(Q5424,0)=4,"Good",ROUND(Q5424,0)=3,"Ok",ROUND(Q5424,0)&lt;3,"Bad")</f>
        <v>Excellent</v>
      </c>
      <c r="S5424">
        <v>11</v>
      </c>
      <c r="T5424" t="str">
        <f t="shared" si="338"/>
        <v>No</v>
      </c>
      <c r="U5424" s="65">
        <v>43757</v>
      </c>
      <c r="V5424" s="65">
        <v>44013</v>
      </c>
      <c r="W5424">
        <v>164</v>
      </c>
      <c r="X5424" t="str">
        <f t="shared" si="339"/>
        <v>Active</v>
      </c>
      <c r="Y5424" t="s">
        <v>15616</v>
      </c>
    </row>
    <row r="5425" spans="1:25" x14ac:dyDescent="0.25">
      <c r="A5425">
        <v>5424</v>
      </c>
      <c r="B5425" t="s">
        <v>13381</v>
      </c>
      <c r="C5425">
        <v>4030</v>
      </c>
      <c r="D5425" t="str">
        <f>VLOOKUP($C5425,Hosts!$A:$O,10,0)</f>
        <v>New York</v>
      </c>
      <c r="E5425" s="67">
        <f>INDEX(Hosts!$A:$O,MATCH(Places!$C5425,Hosts!$A:$A,0),MATCH(Places!E$1,Hosts!$1:$1,0))</f>
        <v>0.95</v>
      </c>
      <c r="F5425" s="67">
        <f>INDEX(Hosts!$A:$O,MATCH(Places!$C5425,Hosts!$A:$A,0),MATCH(Places!F$1,Hosts!$1:$1,0))</f>
        <v>0.96</v>
      </c>
      <c r="G5425" s="67" t="str">
        <f>INDEX(Hosts!$A:$O,MATCH(Places!$C5425,Hosts!$A:$A,0),MATCH(Places!G$1,Hosts!$1:$1,0))</f>
        <v>Yes</v>
      </c>
      <c r="H5425">
        <v>23</v>
      </c>
      <c r="I5425" t="str">
        <f>VLOOKUP($H5425,Neighborhoods!$A:$C,2,0)</f>
        <v>Queens</v>
      </c>
      <c r="J5425" t="str">
        <f>VLOOKUP($H5425,Neighborhoods!$A:$C,3,0)</f>
        <v>Jamaica</v>
      </c>
      <c r="K5425" t="s">
        <v>1</v>
      </c>
      <c r="L5425" t="str">
        <f t="shared" si="336"/>
        <v>Yes</v>
      </c>
      <c r="M5425">
        <v>2</v>
      </c>
      <c r="N5425" t="str" cm="1">
        <f t="array" ref="N5425">_xlfn.IFS(M5425&lt;=2,"Small",M5425&lt;=5,"Medium",M5425&gt;5,"Large")</f>
        <v>Small</v>
      </c>
      <c r="O5425" s="50">
        <v>40.71</v>
      </c>
      <c r="P5425" s="67">
        <f t="shared" si="337"/>
        <v>0.03</v>
      </c>
      <c r="Q5425" s="52">
        <v>4.9000000000000004</v>
      </c>
      <c r="R5425" s="52" t="str" cm="1">
        <f t="array" ref="R5425">_xlfn.IFS(ROUND(Q5425,0)=5,"Excellent",ROUND(Q5425,0)=4,"Good",ROUND(Q5425,0)=3,"Ok",ROUND(Q5425,0)&lt;3,"Bad")</f>
        <v>Excellent</v>
      </c>
      <c r="S5425">
        <v>49</v>
      </c>
      <c r="T5425" t="str">
        <f t="shared" si="338"/>
        <v>No</v>
      </c>
      <c r="U5425" s="65">
        <v>43783</v>
      </c>
      <c r="V5425" s="65">
        <v>44045</v>
      </c>
      <c r="W5425">
        <v>345</v>
      </c>
      <c r="X5425" t="str">
        <f t="shared" si="339"/>
        <v>Active</v>
      </c>
      <c r="Y5425" t="s">
        <v>15615</v>
      </c>
    </row>
    <row r="5426" spans="1:25" x14ac:dyDescent="0.25">
      <c r="A5426">
        <v>5425</v>
      </c>
      <c r="B5426" t="s">
        <v>13723</v>
      </c>
      <c r="C5426">
        <v>4031</v>
      </c>
      <c r="D5426" t="str">
        <f>VLOOKUP($C5426,Hosts!$A:$O,10,0)</f>
        <v>New York</v>
      </c>
      <c r="E5426" s="67">
        <f>INDEX(Hosts!$A:$O,MATCH(Places!$C5426,Hosts!$A:$A,0),MATCH(Places!E$1,Hosts!$1:$1,0))</f>
        <v>0.33</v>
      </c>
      <c r="F5426" s="67">
        <f>INDEX(Hosts!$A:$O,MATCH(Places!$C5426,Hosts!$A:$A,0),MATCH(Places!F$1,Hosts!$1:$1,0))</f>
        <v>0.54</v>
      </c>
      <c r="G5426" s="67" t="str">
        <f>INDEX(Hosts!$A:$O,MATCH(Places!$C5426,Hosts!$A:$A,0),MATCH(Places!G$1,Hosts!$1:$1,0))</f>
        <v>No</v>
      </c>
      <c r="H5426">
        <v>9</v>
      </c>
      <c r="I5426" t="str">
        <f>VLOOKUP($H5426,Neighborhoods!$A:$C,2,0)</f>
        <v>Brooklyn</v>
      </c>
      <c r="J5426" t="str">
        <f>VLOOKUP($H5426,Neighborhoods!$A:$C,3,0)</f>
        <v>Crown Heights</v>
      </c>
      <c r="K5426" t="s">
        <v>1</v>
      </c>
      <c r="L5426" t="str">
        <f t="shared" si="336"/>
        <v>Yes</v>
      </c>
      <c r="M5426">
        <v>1</v>
      </c>
      <c r="N5426" t="str" cm="1">
        <f t="array" ref="N5426">_xlfn.IFS(M5426&lt;=2,"Small",M5426&lt;=5,"Medium",M5426&gt;5,"Large")</f>
        <v>Small</v>
      </c>
      <c r="O5426" s="50">
        <v>30</v>
      </c>
      <c r="P5426" s="67">
        <f t="shared" si="337"/>
        <v>0.03</v>
      </c>
      <c r="Q5426" s="52">
        <v>3.67</v>
      </c>
      <c r="R5426" s="52" t="str" cm="1">
        <f t="array" ref="R5426">_xlfn.IFS(ROUND(Q5426,0)=5,"Excellent",ROUND(Q5426,0)=4,"Good",ROUND(Q5426,0)=3,"Ok",ROUND(Q5426,0)&lt;3,"Bad")</f>
        <v>Good</v>
      </c>
      <c r="S5426">
        <v>3</v>
      </c>
      <c r="T5426" t="str">
        <f t="shared" si="338"/>
        <v>No</v>
      </c>
      <c r="U5426" s="65">
        <v>43819</v>
      </c>
      <c r="V5426" s="65">
        <v>44018</v>
      </c>
      <c r="W5426">
        <v>70</v>
      </c>
      <c r="X5426" t="str">
        <f t="shared" si="339"/>
        <v>Active</v>
      </c>
      <c r="Y5426" t="s">
        <v>15615</v>
      </c>
    </row>
    <row r="5427" spans="1:25" x14ac:dyDescent="0.25">
      <c r="A5427">
        <v>5426</v>
      </c>
      <c r="B5427" t="s">
        <v>13771</v>
      </c>
      <c r="C5427">
        <v>4016</v>
      </c>
      <c r="D5427" t="str">
        <f>VLOOKUP($C5427,Hosts!$A:$O,10,0)</f>
        <v>New York</v>
      </c>
      <c r="E5427" s="67">
        <f>INDEX(Hosts!$A:$O,MATCH(Places!$C5427,Hosts!$A:$A,0),MATCH(Places!E$1,Hosts!$1:$1,0))</f>
        <v>0.91</v>
      </c>
      <c r="F5427" s="67">
        <f>INDEX(Hosts!$A:$O,MATCH(Places!$C5427,Hosts!$A:$A,0),MATCH(Places!F$1,Hosts!$1:$1,0))</f>
        <v>0.96</v>
      </c>
      <c r="G5427" s="67" t="str">
        <f>INDEX(Hosts!$A:$O,MATCH(Places!$C5427,Hosts!$A:$A,0),MATCH(Places!G$1,Hosts!$1:$1,0))</f>
        <v>No</v>
      </c>
      <c r="H5427">
        <v>9</v>
      </c>
      <c r="I5427" t="str">
        <f>VLOOKUP($H5427,Neighborhoods!$A:$C,2,0)</f>
        <v>Brooklyn</v>
      </c>
      <c r="J5427" t="str">
        <f>VLOOKUP($H5427,Neighborhoods!$A:$C,3,0)</f>
        <v>Crown Heights</v>
      </c>
      <c r="K5427" t="s">
        <v>1</v>
      </c>
      <c r="L5427" t="str">
        <f t="shared" si="336"/>
        <v>Yes</v>
      </c>
      <c r="M5427">
        <v>2</v>
      </c>
      <c r="N5427" t="str" cm="1">
        <f t="array" ref="N5427">_xlfn.IFS(M5427&lt;=2,"Small",M5427&lt;=5,"Medium",M5427&gt;5,"Large")</f>
        <v>Small</v>
      </c>
      <c r="O5427" s="50">
        <v>55</v>
      </c>
      <c r="P5427" s="67">
        <f t="shared" si="337"/>
        <v>0.03</v>
      </c>
      <c r="Q5427" s="52">
        <v>4.25</v>
      </c>
      <c r="R5427" s="52" t="str" cm="1">
        <f t="array" ref="R5427">_xlfn.IFS(ROUND(Q5427,0)=5,"Excellent",ROUND(Q5427,0)=4,"Good",ROUND(Q5427,0)=3,"Ok",ROUND(Q5427,0)&lt;3,"Bad")</f>
        <v>Good</v>
      </c>
      <c r="S5427">
        <v>16</v>
      </c>
      <c r="T5427" t="str">
        <f t="shared" si="338"/>
        <v>No</v>
      </c>
      <c r="U5427" s="65">
        <v>43829</v>
      </c>
      <c r="V5427" s="65">
        <v>44009</v>
      </c>
      <c r="W5427">
        <v>365</v>
      </c>
      <c r="X5427" t="str">
        <f t="shared" si="339"/>
        <v>Active</v>
      </c>
      <c r="Y5427" t="s">
        <v>15616</v>
      </c>
    </row>
    <row r="5428" spans="1:25" x14ac:dyDescent="0.25">
      <c r="A5428">
        <v>5427</v>
      </c>
      <c r="B5428" t="s">
        <v>13149</v>
      </c>
      <c r="C5428">
        <v>2960</v>
      </c>
      <c r="D5428" t="str">
        <f>VLOOKUP($C5428,Hosts!$A:$O,10,0)</f>
        <v>New York</v>
      </c>
      <c r="E5428" s="67">
        <f>INDEX(Hosts!$A:$O,MATCH(Places!$C5428,Hosts!$A:$A,0),MATCH(Places!E$1,Hosts!$1:$1,0))</f>
        <v>0.33</v>
      </c>
      <c r="F5428" s="67">
        <f>INDEX(Hosts!$A:$O,MATCH(Places!$C5428,Hosts!$A:$A,0),MATCH(Places!F$1,Hosts!$1:$1,0))</f>
        <v>0.74</v>
      </c>
      <c r="G5428" s="67" t="str">
        <f>INDEX(Hosts!$A:$O,MATCH(Places!$C5428,Hosts!$A:$A,0),MATCH(Places!G$1,Hosts!$1:$1,0))</f>
        <v>No</v>
      </c>
      <c r="H5428">
        <v>26</v>
      </c>
      <c r="I5428" t="str">
        <f>VLOOKUP($H5428,Neighborhoods!$A:$C,2,0)</f>
        <v>Queens</v>
      </c>
      <c r="J5428" t="str">
        <f>VLOOKUP($H5428,Neighborhoods!$A:$C,3,0)</f>
        <v>Sunnyside</v>
      </c>
      <c r="K5428" t="s">
        <v>1</v>
      </c>
      <c r="L5428" t="str">
        <f t="shared" si="336"/>
        <v>Yes</v>
      </c>
      <c r="M5428">
        <v>1</v>
      </c>
      <c r="N5428" t="str" cm="1">
        <f t="array" ref="N5428">_xlfn.IFS(M5428&lt;=2,"Small",M5428&lt;=5,"Medium",M5428&gt;5,"Large")</f>
        <v>Small</v>
      </c>
      <c r="O5428" s="50">
        <v>35</v>
      </c>
      <c r="P5428" s="67">
        <f t="shared" si="337"/>
        <v>0.03</v>
      </c>
      <c r="Q5428" s="52">
        <v>5</v>
      </c>
      <c r="R5428" s="52" t="str" cm="1">
        <f t="array" ref="R5428">_xlfn.IFS(ROUND(Q5428,0)=5,"Excellent",ROUND(Q5428,0)=4,"Good",ROUND(Q5428,0)=3,"Ok",ROUND(Q5428,0)&lt;3,"Bad")</f>
        <v>Excellent</v>
      </c>
      <c r="S5428">
        <v>24</v>
      </c>
      <c r="T5428" t="str">
        <f t="shared" si="338"/>
        <v>No</v>
      </c>
      <c r="U5428" s="65">
        <v>43763</v>
      </c>
      <c r="V5428" s="65">
        <v>43878</v>
      </c>
      <c r="W5428">
        <v>89</v>
      </c>
      <c r="X5428" t="str">
        <f t="shared" si="339"/>
        <v>Active</v>
      </c>
      <c r="Y5428" t="s">
        <v>15615</v>
      </c>
    </row>
    <row r="5429" spans="1:25" x14ac:dyDescent="0.25">
      <c r="A5429">
        <v>5428</v>
      </c>
      <c r="B5429" t="s">
        <v>14460</v>
      </c>
      <c r="C5429">
        <v>2617</v>
      </c>
      <c r="D5429" t="str">
        <f>VLOOKUP($C5429,Hosts!$A:$O,10,0)</f>
        <v>New York</v>
      </c>
      <c r="E5429" s="67">
        <f>INDEX(Hosts!$A:$O,MATCH(Places!$C5429,Hosts!$A:$A,0),MATCH(Places!E$1,Hosts!$1:$1,0))</f>
        <v>0.33</v>
      </c>
      <c r="F5429" s="67">
        <f>INDEX(Hosts!$A:$O,MATCH(Places!$C5429,Hosts!$A:$A,0),MATCH(Places!F$1,Hosts!$1:$1,0))</f>
        <v>0.88</v>
      </c>
      <c r="G5429" s="67" t="str">
        <f>INDEX(Hosts!$A:$O,MATCH(Places!$C5429,Hosts!$A:$A,0),MATCH(Places!G$1,Hosts!$1:$1,0))</f>
        <v>No</v>
      </c>
      <c r="H5429">
        <v>16</v>
      </c>
      <c r="I5429" t="str">
        <f>VLOOKUP($H5429,Neighborhoods!$A:$C,2,0)</f>
        <v>Manhattan</v>
      </c>
      <c r="J5429" t="str">
        <f>VLOOKUP($H5429,Neighborhoods!$A:$C,3,0)</f>
        <v>Harlem</v>
      </c>
      <c r="K5429" t="s">
        <v>11822</v>
      </c>
      <c r="L5429" t="str">
        <f t="shared" si="336"/>
        <v>No</v>
      </c>
      <c r="M5429">
        <v>4</v>
      </c>
      <c r="N5429" t="str" cm="1">
        <f t="array" ref="N5429">_xlfn.IFS(M5429&lt;=2,"Small",M5429&lt;=5,"Medium",M5429&gt;5,"Large")</f>
        <v>Medium</v>
      </c>
      <c r="O5429" s="50">
        <v>139</v>
      </c>
      <c r="P5429" s="67">
        <f t="shared" si="337"/>
        <v>0.03</v>
      </c>
      <c r="Q5429" s="52">
        <v>4.8</v>
      </c>
      <c r="R5429" s="52" t="str" cm="1">
        <f t="array" ref="R5429">_xlfn.IFS(ROUND(Q5429,0)=5,"Excellent",ROUND(Q5429,0)=4,"Good",ROUND(Q5429,0)=3,"Ok",ROUND(Q5429,0)&lt;3,"Bad")</f>
        <v>Excellent</v>
      </c>
      <c r="S5429">
        <v>5</v>
      </c>
      <c r="T5429" t="str">
        <f t="shared" si="338"/>
        <v>No</v>
      </c>
      <c r="U5429" s="65">
        <v>43780</v>
      </c>
      <c r="V5429" s="65">
        <v>43820</v>
      </c>
      <c r="W5429">
        <v>90</v>
      </c>
      <c r="X5429" t="str">
        <f t="shared" si="339"/>
        <v>Active</v>
      </c>
      <c r="Y5429" t="s">
        <v>15616</v>
      </c>
    </row>
    <row r="5430" spans="1:25" x14ac:dyDescent="0.25">
      <c r="A5430">
        <v>5429</v>
      </c>
      <c r="B5430" t="s">
        <v>15030</v>
      </c>
      <c r="C5430">
        <v>3913</v>
      </c>
      <c r="D5430" t="str">
        <f>VLOOKUP($C5430,Hosts!$A:$O,10,0)</f>
        <v>New York</v>
      </c>
      <c r="E5430" s="67">
        <f>INDEX(Hosts!$A:$O,MATCH(Places!$C5430,Hosts!$A:$A,0),MATCH(Places!E$1,Hosts!$1:$1,0))</f>
        <v>1</v>
      </c>
      <c r="F5430" s="67">
        <f>INDEX(Hosts!$A:$O,MATCH(Places!$C5430,Hosts!$A:$A,0),MATCH(Places!F$1,Hosts!$1:$1,0))</f>
        <v>0.97</v>
      </c>
      <c r="G5430" s="67" t="str">
        <f>INDEX(Hosts!$A:$O,MATCH(Places!$C5430,Hosts!$A:$A,0),MATCH(Places!G$1,Hosts!$1:$1,0))</f>
        <v>No</v>
      </c>
      <c r="H5430">
        <v>17</v>
      </c>
      <c r="I5430" t="str">
        <f>VLOOKUP($H5430,Neighborhoods!$A:$C,2,0)</f>
        <v>Manhattan</v>
      </c>
      <c r="J5430" t="str">
        <f>VLOOKUP($H5430,Neighborhoods!$A:$C,3,0)</f>
        <v>Hell's Kitchen</v>
      </c>
      <c r="K5430" t="s">
        <v>11822</v>
      </c>
      <c r="L5430" t="str">
        <f t="shared" si="336"/>
        <v>No</v>
      </c>
      <c r="M5430">
        <v>10</v>
      </c>
      <c r="N5430" t="str" cm="1">
        <f t="array" ref="N5430">_xlfn.IFS(M5430&lt;=2,"Small",M5430&lt;=5,"Medium",M5430&gt;5,"Large")</f>
        <v>Large</v>
      </c>
      <c r="O5430" s="50">
        <v>122</v>
      </c>
      <c r="P5430" s="67">
        <f t="shared" si="337"/>
        <v>0.03</v>
      </c>
      <c r="Q5430" s="52">
        <v>4.78</v>
      </c>
      <c r="R5430" s="52" t="str" cm="1">
        <f t="array" ref="R5430">_xlfn.IFS(ROUND(Q5430,0)=5,"Excellent",ROUND(Q5430,0)=4,"Good",ROUND(Q5430,0)=3,"Ok",ROUND(Q5430,0)&lt;3,"Bad")</f>
        <v>Excellent</v>
      </c>
      <c r="S5430">
        <v>9</v>
      </c>
      <c r="T5430" t="str">
        <f t="shared" si="338"/>
        <v>No</v>
      </c>
      <c r="U5430" s="65">
        <v>43850</v>
      </c>
      <c r="V5430" s="65">
        <v>44046</v>
      </c>
      <c r="W5430">
        <v>125</v>
      </c>
      <c r="X5430" t="str">
        <f t="shared" si="339"/>
        <v>Active</v>
      </c>
      <c r="Y5430" t="s">
        <v>15615</v>
      </c>
    </row>
    <row r="5431" spans="1:25" x14ac:dyDescent="0.25">
      <c r="A5431">
        <v>5430</v>
      </c>
      <c r="B5431" t="s">
        <v>13529</v>
      </c>
      <c r="C5431">
        <v>629</v>
      </c>
      <c r="D5431" t="str">
        <f>VLOOKUP($C5431,Hosts!$A:$O,10,0)</f>
        <v>New York</v>
      </c>
      <c r="E5431" s="67">
        <f>INDEX(Hosts!$A:$O,MATCH(Places!$C5431,Hosts!$A:$A,0),MATCH(Places!E$1,Hosts!$1:$1,0))</f>
        <v>0.83</v>
      </c>
      <c r="F5431" s="67">
        <f>INDEX(Hosts!$A:$O,MATCH(Places!$C5431,Hosts!$A:$A,0),MATCH(Places!F$1,Hosts!$1:$1,0))</f>
        <v>0.91</v>
      </c>
      <c r="G5431" s="67" t="str">
        <f>INDEX(Hosts!$A:$O,MATCH(Places!$C5431,Hosts!$A:$A,0),MATCH(Places!G$1,Hosts!$1:$1,0))</f>
        <v>No</v>
      </c>
      <c r="H5431">
        <v>12</v>
      </c>
      <c r="I5431" t="str">
        <f>VLOOKUP($H5431,Neighborhoods!$A:$C,2,0)</f>
        <v>Brooklyn</v>
      </c>
      <c r="J5431" t="str">
        <f>VLOOKUP($H5431,Neighborhoods!$A:$C,3,0)</f>
        <v>Williamsburg</v>
      </c>
      <c r="K5431" t="s">
        <v>11822</v>
      </c>
      <c r="L5431" t="str">
        <f t="shared" si="336"/>
        <v>No</v>
      </c>
      <c r="M5431">
        <v>5</v>
      </c>
      <c r="N5431" t="str" cm="1">
        <f t="array" ref="N5431">_xlfn.IFS(M5431&lt;=2,"Small",M5431&lt;=5,"Medium",M5431&gt;5,"Large")</f>
        <v>Medium</v>
      </c>
      <c r="O5431" s="50">
        <v>259</v>
      </c>
      <c r="P5431" s="67">
        <f t="shared" si="337"/>
        <v>0.04</v>
      </c>
      <c r="Q5431" s="52">
        <v>4.5199999999999996</v>
      </c>
      <c r="R5431" s="52" t="str" cm="1">
        <f t="array" ref="R5431">_xlfn.IFS(ROUND(Q5431,0)=5,"Excellent",ROUND(Q5431,0)=4,"Good",ROUND(Q5431,0)=3,"Ok",ROUND(Q5431,0)&lt;3,"Bad")</f>
        <v>Excellent</v>
      </c>
      <c r="S5431">
        <v>25</v>
      </c>
      <c r="T5431" t="str">
        <f t="shared" si="338"/>
        <v>No</v>
      </c>
      <c r="U5431" s="65">
        <v>43773</v>
      </c>
      <c r="V5431" s="65">
        <v>44008</v>
      </c>
      <c r="W5431">
        <v>228</v>
      </c>
      <c r="X5431" t="str">
        <f t="shared" si="339"/>
        <v>Active</v>
      </c>
      <c r="Y5431" t="s">
        <v>15615</v>
      </c>
    </row>
    <row r="5432" spans="1:25" x14ac:dyDescent="0.25">
      <c r="A5432">
        <v>5431</v>
      </c>
      <c r="B5432" t="s">
        <v>14454</v>
      </c>
      <c r="C5432">
        <v>1706</v>
      </c>
      <c r="D5432" t="str">
        <f>VLOOKUP($C5432,Hosts!$A:$O,10,0)</f>
        <v>California</v>
      </c>
      <c r="E5432" s="67">
        <f>INDEX(Hosts!$A:$O,MATCH(Places!$C5432,Hosts!$A:$A,0),MATCH(Places!E$1,Hosts!$1:$1,0))</f>
        <v>0</v>
      </c>
      <c r="F5432" s="67">
        <f>INDEX(Hosts!$A:$O,MATCH(Places!$C5432,Hosts!$A:$A,0),MATCH(Places!F$1,Hosts!$1:$1,0))</f>
        <v>1</v>
      </c>
      <c r="G5432" s="67" t="str">
        <f>INDEX(Hosts!$A:$O,MATCH(Places!$C5432,Hosts!$A:$A,0),MATCH(Places!G$1,Hosts!$1:$1,0))</f>
        <v>No</v>
      </c>
      <c r="H5432">
        <v>17</v>
      </c>
      <c r="I5432" t="str">
        <f>VLOOKUP($H5432,Neighborhoods!$A:$C,2,0)</f>
        <v>Manhattan</v>
      </c>
      <c r="J5432" t="str">
        <f>VLOOKUP($H5432,Neighborhoods!$A:$C,3,0)</f>
        <v>Hell's Kitchen</v>
      </c>
      <c r="K5432" t="s">
        <v>11822</v>
      </c>
      <c r="L5432" t="str">
        <f t="shared" si="336"/>
        <v>No</v>
      </c>
      <c r="M5432">
        <v>10</v>
      </c>
      <c r="N5432" t="str" cm="1">
        <f t="array" ref="N5432">_xlfn.IFS(M5432&lt;=2,"Small",M5432&lt;=5,"Medium",M5432&gt;5,"Large")</f>
        <v>Large</v>
      </c>
      <c r="O5432" s="50">
        <v>700</v>
      </c>
      <c r="P5432" s="67">
        <f t="shared" si="337"/>
        <v>0.05</v>
      </c>
      <c r="Q5432" s="52">
        <v>4.9000000000000004</v>
      </c>
      <c r="R5432" s="52" t="str" cm="1">
        <f t="array" ref="R5432">_xlfn.IFS(ROUND(Q5432,0)=5,"Excellent",ROUND(Q5432,0)=4,"Good",ROUND(Q5432,0)=3,"Ok",ROUND(Q5432,0)&lt;3,"Bad")</f>
        <v>Excellent</v>
      </c>
      <c r="S5432">
        <v>31</v>
      </c>
      <c r="T5432" t="str">
        <f t="shared" si="338"/>
        <v>No</v>
      </c>
      <c r="U5432" s="65">
        <v>43757</v>
      </c>
      <c r="V5432" s="65">
        <v>43884</v>
      </c>
      <c r="W5432">
        <v>180</v>
      </c>
      <c r="X5432" t="str">
        <f t="shared" si="339"/>
        <v>Active</v>
      </c>
      <c r="Y5432" t="s">
        <v>15616</v>
      </c>
    </row>
    <row r="5433" spans="1:25" x14ac:dyDescent="0.25">
      <c r="A5433">
        <v>5432</v>
      </c>
      <c r="B5433" t="s">
        <v>15255</v>
      </c>
      <c r="C5433">
        <v>2752</v>
      </c>
      <c r="D5433" t="str">
        <f>VLOOKUP($C5433,Hosts!$A:$O,10,0)</f>
        <v>New York</v>
      </c>
      <c r="E5433" s="67">
        <f>INDEX(Hosts!$A:$O,MATCH(Places!$C5433,Hosts!$A:$A,0),MATCH(Places!E$1,Hosts!$1:$1,0))</f>
        <v>1</v>
      </c>
      <c r="F5433" s="67">
        <f>INDEX(Hosts!$A:$O,MATCH(Places!$C5433,Hosts!$A:$A,0),MATCH(Places!F$1,Hosts!$1:$1,0))</f>
        <v>1</v>
      </c>
      <c r="G5433" s="67" t="str">
        <f>INDEX(Hosts!$A:$O,MATCH(Places!$C5433,Hosts!$A:$A,0),MATCH(Places!G$1,Hosts!$1:$1,0))</f>
        <v>Yes</v>
      </c>
      <c r="H5433">
        <v>12</v>
      </c>
      <c r="I5433" t="str">
        <f>VLOOKUP($H5433,Neighborhoods!$A:$C,2,0)</f>
        <v>Brooklyn</v>
      </c>
      <c r="J5433" t="str">
        <f>VLOOKUP($H5433,Neighborhoods!$A:$C,3,0)</f>
        <v>Williamsburg</v>
      </c>
      <c r="K5433" t="s">
        <v>1</v>
      </c>
      <c r="L5433" t="str">
        <f t="shared" si="336"/>
        <v>Yes</v>
      </c>
      <c r="M5433">
        <v>2</v>
      </c>
      <c r="N5433" t="str" cm="1">
        <f t="array" ref="N5433">_xlfn.IFS(M5433&lt;=2,"Small",M5433&lt;=5,"Medium",M5433&gt;5,"Large")</f>
        <v>Small</v>
      </c>
      <c r="O5433" s="50">
        <v>69</v>
      </c>
      <c r="P5433" s="67">
        <f t="shared" si="337"/>
        <v>0.03</v>
      </c>
      <c r="Q5433" s="52">
        <v>4.8</v>
      </c>
      <c r="R5433" s="52" t="str" cm="1">
        <f t="array" ref="R5433">_xlfn.IFS(ROUND(Q5433,0)=5,"Excellent",ROUND(Q5433,0)=4,"Good",ROUND(Q5433,0)=3,"Ok",ROUND(Q5433,0)&lt;3,"Bad")</f>
        <v>Excellent</v>
      </c>
      <c r="S5433">
        <v>5</v>
      </c>
      <c r="T5433" t="str">
        <f t="shared" si="338"/>
        <v>No</v>
      </c>
      <c r="U5433" s="65">
        <v>43772</v>
      </c>
      <c r="V5433" s="65">
        <v>43832</v>
      </c>
      <c r="W5433">
        <v>0</v>
      </c>
      <c r="X5433" t="str">
        <f t="shared" si="339"/>
        <v>Inactive</v>
      </c>
      <c r="Y5433" t="s">
        <v>15615</v>
      </c>
    </row>
    <row r="5434" spans="1:25" x14ac:dyDescent="0.25">
      <c r="A5434">
        <v>5433</v>
      </c>
      <c r="B5434" t="s">
        <v>14570</v>
      </c>
      <c r="C5434">
        <v>1495</v>
      </c>
      <c r="D5434" t="str">
        <f>VLOOKUP($C5434,Hosts!$A:$O,10,0)</f>
        <v>New York</v>
      </c>
      <c r="E5434" s="67">
        <f>INDEX(Hosts!$A:$O,MATCH(Places!$C5434,Hosts!$A:$A,0),MATCH(Places!E$1,Hosts!$1:$1,0))</f>
        <v>0.59</v>
      </c>
      <c r="F5434" s="67">
        <f>INDEX(Hosts!$A:$O,MATCH(Places!$C5434,Hosts!$A:$A,0),MATCH(Places!F$1,Hosts!$1:$1,0))</f>
        <v>0.65</v>
      </c>
      <c r="G5434" s="67" t="str">
        <f>INDEX(Hosts!$A:$O,MATCH(Places!$C5434,Hosts!$A:$A,0),MATCH(Places!G$1,Hosts!$1:$1,0))</f>
        <v>No</v>
      </c>
      <c r="H5434">
        <v>5</v>
      </c>
      <c r="I5434" t="str">
        <f>VLOOKUP($H5434,Neighborhoods!$A:$C,2,0)</f>
        <v>Bronx</v>
      </c>
      <c r="J5434" t="str">
        <f>VLOOKUP($H5434,Neighborhoods!$A:$C,3,0)</f>
        <v>Port Morris</v>
      </c>
      <c r="K5434" t="s">
        <v>1</v>
      </c>
      <c r="L5434" t="str">
        <f t="shared" si="336"/>
        <v>Yes</v>
      </c>
      <c r="M5434">
        <v>2</v>
      </c>
      <c r="N5434" t="str" cm="1">
        <f t="array" ref="N5434">_xlfn.IFS(M5434&lt;=2,"Small",M5434&lt;=5,"Medium",M5434&gt;5,"Large")</f>
        <v>Small</v>
      </c>
      <c r="O5434" s="50">
        <v>65</v>
      </c>
      <c r="P5434" s="67">
        <f t="shared" si="337"/>
        <v>0.03</v>
      </c>
      <c r="Q5434" s="52">
        <v>4.67</v>
      </c>
      <c r="R5434" s="52" t="str" cm="1">
        <f t="array" ref="R5434">_xlfn.IFS(ROUND(Q5434,0)=5,"Excellent",ROUND(Q5434,0)=4,"Good",ROUND(Q5434,0)=3,"Ok",ROUND(Q5434,0)&lt;3,"Bad")</f>
        <v>Excellent</v>
      </c>
      <c r="S5434">
        <v>3</v>
      </c>
      <c r="T5434" t="str">
        <f t="shared" si="338"/>
        <v>No</v>
      </c>
      <c r="U5434" s="65">
        <v>43765</v>
      </c>
      <c r="V5434" s="65">
        <v>43801</v>
      </c>
      <c r="W5434">
        <v>88</v>
      </c>
      <c r="X5434" t="str">
        <f t="shared" si="339"/>
        <v>Active</v>
      </c>
      <c r="Y5434" t="s">
        <v>15615</v>
      </c>
    </row>
    <row r="5435" spans="1:25" x14ac:dyDescent="0.25">
      <c r="A5435">
        <v>5434</v>
      </c>
      <c r="B5435" t="s">
        <v>13874</v>
      </c>
      <c r="C5435">
        <v>3868</v>
      </c>
      <c r="D5435" t="str">
        <f>VLOOKUP($C5435,Hosts!$A:$O,10,0)</f>
        <v>New York</v>
      </c>
      <c r="E5435" s="67">
        <f>INDEX(Hosts!$A:$O,MATCH(Places!$C5435,Hosts!$A:$A,0),MATCH(Places!E$1,Hosts!$1:$1,0))</f>
        <v>0.96</v>
      </c>
      <c r="F5435" s="67">
        <f>INDEX(Hosts!$A:$O,MATCH(Places!$C5435,Hosts!$A:$A,0),MATCH(Places!F$1,Hosts!$1:$1,0))</f>
        <v>1</v>
      </c>
      <c r="G5435" s="67" t="str">
        <f>INDEX(Hosts!$A:$O,MATCH(Places!$C5435,Hosts!$A:$A,0),MATCH(Places!G$1,Hosts!$1:$1,0))</f>
        <v>No</v>
      </c>
      <c r="H5435">
        <v>15</v>
      </c>
      <c r="I5435" t="str">
        <f>VLOOKUP($H5435,Neighborhoods!$A:$C,2,0)</f>
        <v>Manhattan</v>
      </c>
      <c r="J5435" t="str">
        <f>VLOOKUP($H5435,Neighborhoods!$A:$C,3,0)</f>
        <v>East Village</v>
      </c>
      <c r="K5435" t="s">
        <v>1</v>
      </c>
      <c r="L5435" t="str">
        <f t="shared" si="336"/>
        <v>Yes</v>
      </c>
      <c r="M5435">
        <v>2</v>
      </c>
      <c r="N5435" t="str" cm="1">
        <f t="array" ref="N5435">_xlfn.IFS(M5435&lt;=2,"Small",M5435&lt;=5,"Medium",M5435&gt;5,"Large")</f>
        <v>Small</v>
      </c>
      <c r="O5435" s="50">
        <v>59</v>
      </c>
      <c r="P5435" s="67">
        <f t="shared" si="337"/>
        <v>0.03</v>
      </c>
      <c r="Q5435" s="52">
        <v>4.8899999999999997</v>
      </c>
      <c r="R5435" s="52" t="str" cm="1">
        <f t="array" ref="R5435">_xlfn.IFS(ROUND(Q5435,0)=5,"Excellent",ROUND(Q5435,0)=4,"Good",ROUND(Q5435,0)=3,"Ok",ROUND(Q5435,0)&lt;3,"Bad")</f>
        <v>Excellent</v>
      </c>
      <c r="S5435">
        <v>9</v>
      </c>
      <c r="T5435" t="str">
        <f t="shared" si="338"/>
        <v>No</v>
      </c>
      <c r="U5435" s="65">
        <v>43757</v>
      </c>
      <c r="V5435" s="65">
        <v>43876</v>
      </c>
      <c r="W5435">
        <v>365</v>
      </c>
      <c r="X5435" t="str">
        <f t="shared" si="339"/>
        <v>Active</v>
      </c>
      <c r="Y5435" t="s">
        <v>15616</v>
      </c>
    </row>
    <row r="5436" spans="1:25" x14ac:dyDescent="0.25">
      <c r="A5436">
        <v>5435</v>
      </c>
      <c r="B5436" t="s">
        <v>13633</v>
      </c>
      <c r="C5436">
        <v>4032</v>
      </c>
      <c r="D5436" t="str">
        <f>VLOOKUP($C5436,Hosts!$A:$O,10,0)</f>
        <v>New York</v>
      </c>
      <c r="E5436" s="67">
        <f>INDEX(Hosts!$A:$O,MATCH(Places!$C5436,Hosts!$A:$A,0),MATCH(Places!E$1,Hosts!$1:$1,0))</f>
        <v>1</v>
      </c>
      <c r="F5436" s="67">
        <f>INDEX(Hosts!$A:$O,MATCH(Places!$C5436,Hosts!$A:$A,0),MATCH(Places!F$1,Hosts!$1:$1,0))</f>
        <v>0.89</v>
      </c>
      <c r="G5436" s="67" t="str">
        <f>INDEX(Hosts!$A:$O,MATCH(Places!$C5436,Hosts!$A:$A,0),MATCH(Places!G$1,Hosts!$1:$1,0))</f>
        <v>No</v>
      </c>
      <c r="H5436">
        <v>17</v>
      </c>
      <c r="I5436" t="str">
        <f>VLOOKUP($H5436,Neighborhoods!$A:$C,2,0)</f>
        <v>Manhattan</v>
      </c>
      <c r="J5436" t="str">
        <f>VLOOKUP($H5436,Neighborhoods!$A:$C,3,0)</f>
        <v>Hell's Kitchen</v>
      </c>
      <c r="K5436" t="s">
        <v>1</v>
      </c>
      <c r="L5436" t="str">
        <f t="shared" si="336"/>
        <v>Yes</v>
      </c>
      <c r="M5436">
        <v>2</v>
      </c>
      <c r="N5436" t="str" cm="1">
        <f t="array" ref="N5436">_xlfn.IFS(M5436&lt;=2,"Small",M5436&lt;=5,"Medium",M5436&gt;5,"Large")</f>
        <v>Small</v>
      </c>
      <c r="O5436" s="50">
        <v>129</v>
      </c>
      <c r="P5436" s="67">
        <f t="shared" si="337"/>
        <v>0.03</v>
      </c>
      <c r="Q5436" s="52">
        <v>4.57</v>
      </c>
      <c r="R5436" s="52" t="str" cm="1">
        <f t="array" ref="R5436">_xlfn.IFS(ROUND(Q5436,0)=5,"Excellent",ROUND(Q5436,0)=4,"Good",ROUND(Q5436,0)=3,"Ok",ROUND(Q5436,0)&lt;3,"Bad")</f>
        <v>Excellent</v>
      </c>
      <c r="S5436">
        <v>7</v>
      </c>
      <c r="T5436" t="str">
        <f t="shared" si="338"/>
        <v>No</v>
      </c>
      <c r="U5436" s="65">
        <v>43779</v>
      </c>
      <c r="V5436" s="65">
        <v>43832</v>
      </c>
      <c r="W5436">
        <v>0</v>
      </c>
      <c r="X5436" t="str">
        <f t="shared" si="339"/>
        <v>Inactive</v>
      </c>
      <c r="Y5436" t="s">
        <v>15615</v>
      </c>
    </row>
    <row r="5437" spans="1:25" x14ac:dyDescent="0.25">
      <c r="A5437">
        <v>5436</v>
      </c>
      <c r="B5437" t="s">
        <v>14950</v>
      </c>
      <c r="C5437">
        <v>3868</v>
      </c>
      <c r="D5437" t="str">
        <f>VLOOKUP($C5437,Hosts!$A:$O,10,0)</f>
        <v>New York</v>
      </c>
      <c r="E5437" s="67">
        <f>INDEX(Hosts!$A:$O,MATCH(Places!$C5437,Hosts!$A:$A,0),MATCH(Places!E$1,Hosts!$1:$1,0))</f>
        <v>0.96</v>
      </c>
      <c r="F5437" s="67">
        <f>INDEX(Hosts!$A:$O,MATCH(Places!$C5437,Hosts!$A:$A,0),MATCH(Places!F$1,Hosts!$1:$1,0))</f>
        <v>1</v>
      </c>
      <c r="G5437" s="67" t="str">
        <f>INDEX(Hosts!$A:$O,MATCH(Places!$C5437,Hosts!$A:$A,0),MATCH(Places!G$1,Hosts!$1:$1,0))</f>
        <v>No</v>
      </c>
      <c r="H5437">
        <v>15</v>
      </c>
      <c r="I5437" t="str">
        <f>VLOOKUP($H5437,Neighborhoods!$A:$C,2,0)</f>
        <v>Manhattan</v>
      </c>
      <c r="J5437" t="str">
        <f>VLOOKUP($H5437,Neighborhoods!$A:$C,3,0)</f>
        <v>East Village</v>
      </c>
      <c r="K5437" t="s">
        <v>1</v>
      </c>
      <c r="L5437" t="str">
        <f t="shared" si="336"/>
        <v>Yes</v>
      </c>
      <c r="M5437">
        <v>3</v>
      </c>
      <c r="N5437" t="str" cm="1">
        <f t="array" ref="N5437">_xlfn.IFS(M5437&lt;=2,"Small",M5437&lt;=5,"Medium",M5437&gt;5,"Large")</f>
        <v>Medium</v>
      </c>
      <c r="O5437" s="50">
        <v>59</v>
      </c>
      <c r="P5437" s="67">
        <f t="shared" si="337"/>
        <v>0.03</v>
      </c>
      <c r="Q5437" s="52">
        <v>4.63</v>
      </c>
      <c r="R5437" s="52" t="str" cm="1">
        <f t="array" ref="R5437">_xlfn.IFS(ROUND(Q5437,0)=5,"Excellent",ROUND(Q5437,0)=4,"Good",ROUND(Q5437,0)=3,"Ok",ROUND(Q5437,0)&lt;3,"Bad")</f>
        <v>Excellent</v>
      </c>
      <c r="S5437">
        <v>16</v>
      </c>
      <c r="T5437" t="str">
        <f t="shared" si="338"/>
        <v>No</v>
      </c>
      <c r="U5437" s="65">
        <v>43762</v>
      </c>
      <c r="V5437" s="65">
        <v>44037</v>
      </c>
      <c r="W5437">
        <v>365</v>
      </c>
      <c r="X5437" t="str">
        <f t="shared" si="339"/>
        <v>Active</v>
      </c>
      <c r="Y5437" t="s">
        <v>15616</v>
      </c>
    </row>
    <row r="5438" spans="1:25" x14ac:dyDescent="0.25">
      <c r="A5438">
        <v>5437</v>
      </c>
      <c r="B5438" t="s">
        <v>13120</v>
      </c>
      <c r="C5438">
        <v>3616</v>
      </c>
      <c r="D5438" t="str">
        <f>VLOOKUP($C5438,Hosts!$A:$O,10,0)</f>
        <v>New York</v>
      </c>
      <c r="E5438" s="67">
        <f>INDEX(Hosts!$A:$O,MATCH(Places!$C5438,Hosts!$A:$A,0),MATCH(Places!E$1,Hosts!$1:$1,0))</f>
        <v>1</v>
      </c>
      <c r="F5438" s="67">
        <f>INDEX(Hosts!$A:$O,MATCH(Places!$C5438,Hosts!$A:$A,0),MATCH(Places!F$1,Hosts!$1:$1,0))</f>
        <v>0.93</v>
      </c>
      <c r="G5438" s="67" t="str">
        <f>INDEX(Hosts!$A:$O,MATCH(Places!$C5438,Hosts!$A:$A,0),MATCH(Places!G$1,Hosts!$1:$1,0))</f>
        <v>Yes</v>
      </c>
      <c r="H5438">
        <v>16</v>
      </c>
      <c r="I5438" t="str">
        <f>VLOOKUP($H5438,Neighborhoods!$A:$C,2,0)</f>
        <v>Manhattan</v>
      </c>
      <c r="J5438" t="str">
        <f>VLOOKUP($H5438,Neighborhoods!$A:$C,3,0)</f>
        <v>Harlem</v>
      </c>
      <c r="K5438" t="s">
        <v>11822</v>
      </c>
      <c r="L5438" t="str">
        <f t="shared" si="336"/>
        <v>No</v>
      </c>
      <c r="M5438">
        <v>6</v>
      </c>
      <c r="N5438" t="str" cm="1">
        <f t="array" ref="N5438">_xlfn.IFS(M5438&lt;=2,"Small",M5438&lt;=5,"Medium",M5438&gt;5,"Large")</f>
        <v>Large</v>
      </c>
      <c r="O5438" s="50">
        <v>108</v>
      </c>
      <c r="P5438" s="67">
        <f t="shared" si="337"/>
        <v>0.03</v>
      </c>
      <c r="Q5438" s="52">
        <v>4.9800000000000004</v>
      </c>
      <c r="R5438" s="52" t="str" cm="1">
        <f t="array" ref="R5438">_xlfn.IFS(ROUND(Q5438,0)=5,"Excellent",ROUND(Q5438,0)=4,"Good",ROUND(Q5438,0)=3,"Ok",ROUND(Q5438,0)&lt;3,"Bad")</f>
        <v>Excellent</v>
      </c>
      <c r="S5438">
        <v>44</v>
      </c>
      <c r="T5438" t="str">
        <f t="shared" si="338"/>
        <v>No</v>
      </c>
      <c r="U5438" s="65">
        <v>43769</v>
      </c>
      <c r="V5438" s="65">
        <v>44056</v>
      </c>
      <c r="W5438">
        <v>124</v>
      </c>
      <c r="X5438" t="str">
        <f t="shared" si="339"/>
        <v>Active</v>
      </c>
      <c r="Y5438" t="s">
        <v>15615</v>
      </c>
    </row>
    <row r="5439" spans="1:25" x14ac:dyDescent="0.25">
      <c r="A5439">
        <v>5438</v>
      </c>
      <c r="B5439" t="s">
        <v>13159</v>
      </c>
      <c r="C5439">
        <v>1099</v>
      </c>
      <c r="D5439" t="str">
        <f>VLOOKUP($C5439,Hosts!$A:$O,10,0)</f>
        <v>New York</v>
      </c>
      <c r="E5439" s="67">
        <f>INDEX(Hosts!$A:$O,MATCH(Places!$C5439,Hosts!$A:$A,0),MATCH(Places!E$1,Hosts!$1:$1,0))</f>
        <v>1</v>
      </c>
      <c r="F5439" s="67">
        <f>INDEX(Hosts!$A:$O,MATCH(Places!$C5439,Hosts!$A:$A,0),MATCH(Places!F$1,Hosts!$1:$1,0))</f>
        <v>0.75</v>
      </c>
      <c r="G5439" s="67" t="str">
        <f>INDEX(Hosts!$A:$O,MATCH(Places!$C5439,Hosts!$A:$A,0),MATCH(Places!G$1,Hosts!$1:$1,0))</f>
        <v>No</v>
      </c>
      <c r="H5439">
        <v>12</v>
      </c>
      <c r="I5439" t="str">
        <f>VLOOKUP($H5439,Neighborhoods!$A:$C,2,0)</f>
        <v>Brooklyn</v>
      </c>
      <c r="J5439" t="str">
        <f>VLOOKUP($H5439,Neighborhoods!$A:$C,3,0)</f>
        <v>Williamsburg</v>
      </c>
      <c r="K5439" t="s">
        <v>11822</v>
      </c>
      <c r="L5439" t="str">
        <f t="shared" si="336"/>
        <v>No</v>
      </c>
      <c r="M5439">
        <v>2</v>
      </c>
      <c r="N5439" t="str" cm="1">
        <f t="array" ref="N5439">_xlfn.IFS(M5439&lt;=2,"Small",M5439&lt;=5,"Medium",M5439&gt;5,"Large")</f>
        <v>Small</v>
      </c>
      <c r="O5439" s="50">
        <v>150</v>
      </c>
      <c r="P5439" s="67">
        <f t="shared" si="337"/>
        <v>0.03</v>
      </c>
      <c r="Q5439" s="52">
        <v>4.88</v>
      </c>
      <c r="R5439" s="52" t="str" cm="1">
        <f t="array" ref="R5439">_xlfn.IFS(ROUND(Q5439,0)=5,"Excellent",ROUND(Q5439,0)=4,"Good",ROUND(Q5439,0)=3,"Ok",ROUND(Q5439,0)&lt;3,"Bad")</f>
        <v>Excellent</v>
      </c>
      <c r="S5439">
        <v>8</v>
      </c>
      <c r="T5439" t="str">
        <f t="shared" si="338"/>
        <v>No</v>
      </c>
      <c r="U5439" s="65">
        <v>44010</v>
      </c>
      <c r="V5439" s="65">
        <v>44045</v>
      </c>
      <c r="W5439">
        <v>5</v>
      </c>
      <c r="X5439" t="str">
        <f t="shared" si="339"/>
        <v>Active</v>
      </c>
      <c r="Y5439" t="s">
        <v>15615</v>
      </c>
    </row>
    <row r="5440" spans="1:25" x14ac:dyDescent="0.25">
      <c r="A5440">
        <v>5439</v>
      </c>
      <c r="B5440" t="s">
        <v>14133</v>
      </c>
      <c r="C5440">
        <v>2752</v>
      </c>
      <c r="D5440" t="str">
        <f>VLOOKUP($C5440,Hosts!$A:$O,10,0)</f>
        <v>New York</v>
      </c>
      <c r="E5440" s="67">
        <f>INDEX(Hosts!$A:$O,MATCH(Places!$C5440,Hosts!$A:$A,0),MATCH(Places!E$1,Hosts!$1:$1,0))</f>
        <v>1</v>
      </c>
      <c r="F5440" s="67">
        <f>INDEX(Hosts!$A:$O,MATCH(Places!$C5440,Hosts!$A:$A,0),MATCH(Places!F$1,Hosts!$1:$1,0))</f>
        <v>1</v>
      </c>
      <c r="G5440" s="67" t="str">
        <f>INDEX(Hosts!$A:$O,MATCH(Places!$C5440,Hosts!$A:$A,0),MATCH(Places!G$1,Hosts!$1:$1,0))</f>
        <v>Yes</v>
      </c>
      <c r="H5440">
        <v>12</v>
      </c>
      <c r="I5440" t="str">
        <f>VLOOKUP($H5440,Neighborhoods!$A:$C,2,0)</f>
        <v>Brooklyn</v>
      </c>
      <c r="J5440" t="str">
        <f>VLOOKUP($H5440,Neighborhoods!$A:$C,3,0)</f>
        <v>Williamsburg</v>
      </c>
      <c r="K5440" t="s">
        <v>1</v>
      </c>
      <c r="L5440" t="str">
        <f t="shared" si="336"/>
        <v>Yes</v>
      </c>
      <c r="M5440">
        <v>2</v>
      </c>
      <c r="N5440" t="str" cm="1">
        <f t="array" ref="N5440">_xlfn.IFS(M5440&lt;=2,"Small",M5440&lt;=5,"Medium",M5440&gt;5,"Large")</f>
        <v>Small</v>
      </c>
      <c r="O5440" s="50">
        <v>69</v>
      </c>
      <c r="P5440" s="67">
        <f t="shared" si="337"/>
        <v>0.03</v>
      </c>
      <c r="Q5440" s="52">
        <v>5</v>
      </c>
      <c r="R5440" s="52" t="str" cm="1">
        <f t="array" ref="R5440">_xlfn.IFS(ROUND(Q5440,0)=5,"Excellent",ROUND(Q5440,0)=4,"Good",ROUND(Q5440,0)=3,"Ok",ROUND(Q5440,0)&lt;3,"Bad")</f>
        <v>Excellent</v>
      </c>
      <c r="S5440">
        <v>4</v>
      </c>
      <c r="T5440" t="str">
        <f t="shared" si="338"/>
        <v>No</v>
      </c>
      <c r="U5440" s="65">
        <v>43765</v>
      </c>
      <c r="V5440" s="65">
        <v>43831</v>
      </c>
      <c r="W5440">
        <v>15</v>
      </c>
      <c r="X5440" t="str">
        <f t="shared" si="339"/>
        <v>Active</v>
      </c>
      <c r="Y5440" t="s">
        <v>15616</v>
      </c>
    </row>
    <row r="5441" spans="1:25" x14ac:dyDescent="0.25">
      <c r="A5441">
        <v>5440</v>
      </c>
      <c r="B5441" t="s">
        <v>15008</v>
      </c>
      <c r="C5441">
        <v>3530</v>
      </c>
      <c r="D5441" t="str">
        <f>VLOOKUP($C5441,Hosts!$A:$O,10,0)</f>
        <v>New York</v>
      </c>
      <c r="E5441" s="67">
        <f>INDEX(Hosts!$A:$O,MATCH(Places!$C5441,Hosts!$A:$A,0),MATCH(Places!E$1,Hosts!$1:$1,0))</f>
        <v>1</v>
      </c>
      <c r="F5441" s="67">
        <f>INDEX(Hosts!$A:$O,MATCH(Places!$C5441,Hosts!$A:$A,0),MATCH(Places!F$1,Hosts!$1:$1,0))</f>
        <v>0.44</v>
      </c>
      <c r="G5441" s="67" t="str">
        <f>INDEX(Hosts!$A:$O,MATCH(Places!$C5441,Hosts!$A:$A,0),MATCH(Places!G$1,Hosts!$1:$1,0))</f>
        <v>No</v>
      </c>
      <c r="H5441">
        <v>18</v>
      </c>
      <c r="I5441" t="str">
        <f>VLOOKUP($H5441,Neighborhoods!$A:$C,2,0)</f>
        <v>Manhattan</v>
      </c>
      <c r="J5441" t="str">
        <f>VLOOKUP($H5441,Neighborhoods!$A:$C,3,0)</f>
        <v>Midtown</v>
      </c>
      <c r="K5441" t="s">
        <v>1</v>
      </c>
      <c r="L5441" t="str">
        <f t="shared" si="336"/>
        <v>Yes</v>
      </c>
      <c r="M5441">
        <v>1</v>
      </c>
      <c r="N5441" t="str" cm="1">
        <f t="array" ref="N5441">_xlfn.IFS(M5441&lt;=2,"Small",M5441&lt;=5,"Medium",M5441&gt;5,"Large")</f>
        <v>Small</v>
      </c>
      <c r="O5441" s="50">
        <v>68</v>
      </c>
      <c r="P5441" s="67">
        <f t="shared" si="337"/>
        <v>0.03</v>
      </c>
      <c r="Q5441" s="52">
        <v>5</v>
      </c>
      <c r="R5441" s="52" t="str" cm="1">
        <f t="array" ref="R5441">_xlfn.IFS(ROUND(Q5441,0)=5,"Excellent",ROUND(Q5441,0)=4,"Good",ROUND(Q5441,0)=3,"Ok",ROUND(Q5441,0)&lt;3,"Bad")</f>
        <v>Excellent</v>
      </c>
      <c r="S5441">
        <v>3</v>
      </c>
      <c r="T5441" t="str">
        <f t="shared" si="338"/>
        <v>No</v>
      </c>
      <c r="U5441" s="65">
        <v>43811</v>
      </c>
      <c r="V5441" s="65">
        <v>43846</v>
      </c>
      <c r="W5441">
        <v>60</v>
      </c>
      <c r="X5441" t="str">
        <f t="shared" si="339"/>
        <v>Active</v>
      </c>
      <c r="Y5441" t="s">
        <v>15615</v>
      </c>
    </row>
    <row r="5442" spans="1:25" x14ac:dyDescent="0.25">
      <c r="A5442">
        <v>5441</v>
      </c>
      <c r="B5442" t="s">
        <v>14694</v>
      </c>
      <c r="C5442">
        <v>3988</v>
      </c>
      <c r="D5442" t="str">
        <f>VLOOKUP($C5442,Hosts!$A:$O,10,0)</f>
        <v>New York</v>
      </c>
      <c r="E5442" s="67">
        <f>INDEX(Hosts!$A:$O,MATCH(Places!$C5442,Hosts!$A:$A,0),MATCH(Places!E$1,Hosts!$1:$1,0))</f>
        <v>1</v>
      </c>
      <c r="F5442" s="67">
        <f>INDEX(Hosts!$A:$O,MATCH(Places!$C5442,Hosts!$A:$A,0),MATCH(Places!F$1,Hosts!$1:$1,0))</f>
        <v>0.82</v>
      </c>
      <c r="G5442" s="67" t="str">
        <f>INDEX(Hosts!$A:$O,MATCH(Places!$C5442,Hosts!$A:$A,0),MATCH(Places!G$1,Hosts!$1:$1,0))</f>
        <v>No</v>
      </c>
      <c r="H5442">
        <v>12</v>
      </c>
      <c r="I5442" t="str">
        <f>VLOOKUP($H5442,Neighborhoods!$A:$C,2,0)</f>
        <v>Brooklyn</v>
      </c>
      <c r="J5442" t="str">
        <f>VLOOKUP($H5442,Neighborhoods!$A:$C,3,0)</f>
        <v>Williamsburg</v>
      </c>
      <c r="K5442" t="s">
        <v>11822</v>
      </c>
      <c r="L5442" t="str">
        <f t="shared" si="336"/>
        <v>No</v>
      </c>
      <c r="M5442">
        <v>8</v>
      </c>
      <c r="N5442" t="str" cm="1">
        <f t="array" ref="N5442">_xlfn.IFS(M5442&lt;=2,"Small",M5442&lt;=5,"Medium",M5442&gt;5,"Large")</f>
        <v>Large</v>
      </c>
      <c r="O5442" s="50">
        <v>249</v>
      </c>
      <c r="P5442" s="67">
        <f t="shared" si="337"/>
        <v>0.04</v>
      </c>
      <c r="Q5442" s="52">
        <v>4.59</v>
      </c>
      <c r="R5442" s="52" t="str" cm="1">
        <f t="array" ref="R5442">_xlfn.IFS(ROUND(Q5442,0)=5,"Excellent",ROUND(Q5442,0)=4,"Good",ROUND(Q5442,0)=3,"Ok",ROUND(Q5442,0)&lt;3,"Bad")</f>
        <v>Excellent</v>
      </c>
      <c r="S5442">
        <v>22</v>
      </c>
      <c r="T5442" t="str">
        <f t="shared" si="338"/>
        <v>No</v>
      </c>
      <c r="U5442" s="65">
        <v>43773</v>
      </c>
      <c r="V5442" s="65">
        <v>43973</v>
      </c>
      <c r="W5442">
        <v>348</v>
      </c>
      <c r="X5442" t="str">
        <f t="shared" si="339"/>
        <v>Active</v>
      </c>
      <c r="Y5442" t="s">
        <v>15615</v>
      </c>
    </row>
    <row r="5443" spans="1:25" x14ac:dyDescent="0.25">
      <c r="A5443">
        <v>5442</v>
      </c>
      <c r="B5443" t="s">
        <v>14629</v>
      </c>
      <c r="C5443">
        <v>4016</v>
      </c>
      <c r="D5443" t="str">
        <f>VLOOKUP($C5443,Hosts!$A:$O,10,0)</f>
        <v>New York</v>
      </c>
      <c r="E5443" s="67">
        <f>INDEX(Hosts!$A:$O,MATCH(Places!$C5443,Hosts!$A:$A,0),MATCH(Places!E$1,Hosts!$1:$1,0))</f>
        <v>0.91</v>
      </c>
      <c r="F5443" s="67">
        <f>INDEX(Hosts!$A:$O,MATCH(Places!$C5443,Hosts!$A:$A,0),MATCH(Places!F$1,Hosts!$1:$1,0))</f>
        <v>0.96</v>
      </c>
      <c r="G5443" s="67" t="str">
        <f>INDEX(Hosts!$A:$O,MATCH(Places!$C5443,Hosts!$A:$A,0),MATCH(Places!G$1,Hosts!$1:$1,0))</f>
        <v>No</v>
      </c>
      <c r="H5443">
        <v>9</v>
      </c>
      <c r="I5443" t="str">
        <f>VLOOKUP($H5443,Neighborhoods!$A:$C,2,0)</f>
        <v>Brooklyn</v>
      </c>
      <c r="J5443" t="str">
        <f>VLOOKUP($H5443,Neighborhoods!$A:$C,3,0)</f>
        <v>Crown Heights</v>
      </c>
      <c r="K5443" t="s">
        <v>1</v>
      </c>
      <c r="L5443" t="str">
        <f t="shared" ref="L5443:L5506" si="340">IF(OR(K5443="Private room",K5443="Shared room"),"Yes","No")</f>
        <v>Yes</v>
      </c>
      <c r="M5443">
        <v>3</v>
      </c>
      <c r="N5443" t="str" cm="1">
        <f t="array" ref="N5443">_xlfn.IFS(M5443&lt;=2,"Small",M5443&lt;=5,"Medium",M5443&gt;5,"Large")</f>
        <v>Medium</v>
      </c>
      <c r="O5443" s="50">
        <v>55</v>
      </c>
      <c r="P5443" s="67">
        <f t="shared" ref="P5443:P5506" si="341">VLOOKUP(O5443,$AB$1:$AC$5,2)</f>
        <v>0.03</v>
      </c>
      <c r="Q5443" s="52">
        <v>3.97</v>
      </c>
      <c r="R5443" s="52" t="str" cm="1">
        <f t="array" ref="R5443">_xlfn.IFS(ROUND(Q5443,0)=5,"Excellent",ROUND(Q5443,0)=4,"Good",ROUND(Q5443,0)=3,"Ok",ROUND(Q5443,0)&lt;3,"Bad")</f>
        <v>Good</v>
      </c>
      <c r="S5443">
        <v>30</v>
      </c>
      <c r="T5443" t="str">
        <f t="shared" ref="T5443:T5506" si="342">IF(AND(Q5443&gt;=4.8,S5443&gt;100),"Yes","No")</f>
        <v>No</v>
      </c>
      <c r="U5443" s="65">
        <v>43767</v>
      </c>
      <c r="V5443" s="65">
        <v>44015</v>
      </c>
      <c r="W5443">
        <v>365</v>
      </c>
      <c r="X5443" t="str">
        <f t="shared" ref="X5443:X5506" si="343">IF(W5443&lt;&gt;0,"Active","Inactive")</f>
        <v>Active</v>
      </c>
      <c r="Y5443" t="s">
        <v>15616</v>
      </c>
    </row>
    <row r="5444" spans="1:25" x14ac:dyDescent="0.25">
      <c r="A5444">
        <v>5443</v>
      </c>
      <c r="B5444" t="s">
        <v>15027</v>
      </c>
      <c r="C5444">
        <v>3723</v>
      </c>
      <c r="D5444" t="str">
        <f>VLOOKUP($C5444,Hosts!$A:$O,10,0)</f>
        <v>New York</v>
      </c>
      <c r="E5444" s="67">
        <f>INDEX(Hosts!$A:$O,MATCH(Places!$C5444,Hosts!$A:$A,0),MATCH(Places!E$1,Hosts!$1:$1,0))</f>
        <v>1</v>
      </c>
      <c r="F5444" s="67">
        <f>INDEX(Hosts!$A:$O,MATCH(Places!$C5444,Hosts!$A:$A,0),MATCH(Places!F$1,Hosts!$1:$1,0))</f>
        <v>0.94</v>
      </c>
      <c r="G5444" s="67" t="str">
        <f>INDEX(Hosts!$A:$O,MATCH(Places!$C5444,Hosts!$A:$A,0),MATCH(Places!G$1,Hosts!$1:$1,0))</f>
        <v>Yes</v>
      </c>
      <c r="H5444">
        <v>15</v>
      </c>
      <c r="I5444" t="str">
        <f>VLOOKUP($H5444,Neighborhoods!$A:$C,2,0)</f>
        <v>Manhattan</v>
      </c>
      <c r="J5444" t="str">
        <f>VLOOKUP($H5444,Neighborhoods!$A:$C,3,0)</f>
        <v>East Village</v>
      </c>
      <c r="K5444" t="s">
        <v>1</v>
      </c>
      <c r="L5444" t="str">
        <f t="shared" si="340"/>
        <v>Yes</v>
      </c>
      <c r="M5444">
        <v>2</v>
      </c>
      <c r="N5444" t="str" cm="1">
        <f t="array" ref="N5444">_xlfn.IFS(M5444&lt;=2,"Small",M5444&lt;=5,"Medium",M5444&gt;5,"Large")</f>
        <v>Small</v>
      </c>
      <c r="O5444" s="50">
        <v>129</v>
      </c>
      <c r="P5444" s="67">
        <f t="shared" si="341"/>
        <v>0.03</v>
      </c>
      <c r="Q5444" s="52">
        <v>5</v>
      </c>
      <c r="R5444" s="52" t="str" cm="1">
        <f t="array" ref="R5444">_xlfn.IFS(ROUND(Q5444,0)=5,"Excellent",ROUND(Q5444,0)=4,"Good",ROUND(Q5444,0)=3,"Ok",ROUND(Q5444,0)&lt;3,"Bad")</f>
        <v>Excellent</v>
      </c>
      <c r="S5444">
        <v>7</v>
      </c>
      <c r="T5444" t="str">
        <f t="shared" si="342"/>
        <v>No</v>
      </c>
      <c r="U5444" s="65">
        <v>43781</v>
      </c>
      <c r="V5444" s="65">
        <v>43900</v>
      </c>
      <c r="W5444">
        <v>90</v>
      </c>
      <c r="X5444" t="str">
        <f t="shared" si="343"/>
        <v>Active</v>
      </c>
      <c r="Y5444" t="s">
        <v>15616</v>
      </c>
    </row>
    <row r="5445" spans="1:25" x14ac:dyDescent="0.25">
      <c r="A5445">
        <v>5444</v>
      </c>
      <c r="B5445" t="s">
        <v>13304</v>
      </c>
      <c r="C5445">
        <v>3969</v>
      </c>
      <c r="D5445" t="str">
        <f>VLOOKUP($C5445,Hosts!$A:$O,10,0)</f>
        <v>Grand Est</v>
      </c>
      <c r="E5445" s="67">
        <f>INDEX(Hosts!$A:$O,MATCH(Places!$C5445,Hosts!$A:$A,0),MATCH(Places!E$1,Hosts!$1:$1,0))</f>
        <v>1</v>
      </c>
      <c r="F5445" s="67">
        <f>INDEX(Hosts!$A:$O,MATCH(Places!$C5445,Hosts!$A:$A,0),MATCH(Places!F$1,Hosts!$1:$1,0))</f>
        <v>0.68</v>
      </c>
      <c r="G5445" s="67" t="str">
        <f>INDEX(Hosts!$A:$O,MATCH(Places!$C5445,Hosts!$A:$A,0),MATCH(Places!G$1,Hosts!$1:$1,0))</f>
        <v>No</v>
      </c>
      <c r="H5445">
        <v>14</v>
      </c>
      <c r="I5445" t="str">
        <f>VLOOKUP($H5445,Neighborhoods!$A:$C,2,0)</f>
        <v>Manhattan</v>
      </c>
      <c r="J5445" t="str">
        <f>VLOOKUP($H5445,Neighborhoods!$A:$C,3,0)</f>
        <v>East Harlem</v>
      </c>
      <c r="K5445" t="s">
        <v>1</v>
      </c>
      <c r="L5445" t="str">
        <f t="shared" si="340"/>
        <v>Yes</v>
      </c>
      <c r="M5445">
        <v>2</v>
      </c>
      <c r="N5445" t="str" cm="1">
        <f t="array" ref="N5445">_xlfn.IFS(M5445&lt;=2,"Small",M5445&lt;=5,"Medium",M5445&gt;5,"Large")</f>
        <v>Small</v>
      </c>
      <c r="O5445" s="50">
        <v>45</v>
      </c>
      <c r="P5445" s="67">
        <f t="shared" si="341"/>
        <v>0.03</v>
      </c>
      <c r="Q5445" s="52">
        <v>4.67</v>
      </c>
      <c r="R5445" s="52" t="str" cm="1">
        <f t="array" ref="R5445">_xlfn.IFS(ROUND(Q5445,0)=5,"Excellent",ROUND(Q5445,0)=4,"Good",ROUND(Q5445,0)=3,"Ok",ROUND(Q5445,0)&lt;3,"Bad")</f>
        <v>Excellent</v>
      </c>
      <c r="S5445">
        <v>3</v>
      </c>
      <c r="T5445" t="str">
        <f t="shared" si="342"/>
        <v>No</v>
      </c>
      <c r="U5445" s="65">
        <v>43792</v>
      </c>
      <c r="V5445" s="65">
        <v>43951</v>
      </c>
      <c r="W5445">
        <v>74</v>
      </c>
      <c r="X5445" t="str">
        <f t="shared" si="343"/>
        <v>Active</v>
      </c>
      <c r="Y5445" t="s">
        <v>15615</v>
      </c>
    </row>
    <row r="5446" spans="1:25" x14ac:dyDescent="0.25">
      <c r="A5446">
        <v>5445</v>
      </c>
      <c r="B5446" t="s">
        <v>15458</v>
      </c>
      <c r="C5446">
        <v>3238</v>
      </c>
      <c r="D5446" t="str">
        <f>VLOOKUP($C5446,Hosts!$A:$O,10,0)</f>
        <v>New York</v>
      </c>
      <c r="E5446" s="67">
        <f>INDEX(Hosts!$A:$O,MATCH(Places!$C5446,Hosts!$A:$A,0),MATCH(Places!E$1,Hosts!$1:$1,0))</f>
        <v>1</v>
      </c>
      <c r="F5446" s="67">
        <f>INDEX(Hosts!$A:$O,MATCH(Places!$C5446,Hosts!$A:$A,0),MATCH(Places!F$1,Hosts!$1:$1,0))</f>
        <v>0.62</v>
      </c>
      <c r="G5446" s="67" t="str">
        <f>INDEX(Hosts!$A:$O,MATCH(Places!$C5446,Hosts!$A:$A,0),MATCH(Places!G$1,Hosts!$1:$1,0))</f>
        <v>No</v>
      </c>
      <c r="H5446">
        <v>14</v>
      </c>
      <c r="I5446" t="str">
        <f>VLOOKUP($H5446,Neighborhoods!$A:$C,2,0)</f>
        <v>Manhattan</v>
      </c>
      <c r="J5446" t="str">
        <f>VLOOKUP($H5446,Neighborhoods!$A:$C,3,0)</f>
        <v>East Harlem</v>
      </c>
      <c r="K5446" t="s">
        <v>11822</v>
      </c>
      <c r="L5446" t="str">
        <f t="shared" si="340"/>
        <v>No</v>
      </c>
      <c r="M5446">
        <v>2</v>
      </c>
      <c r="N5446" t="str" cm="1">
        <f t="array" ref="N5446">_xlfn.IFS(M5446&lt;=2,"Small",M5446&lt;=5,"Medium",M5446&gt;5,"Large")</f>
        <v>Small</v>
      </c>
      <c r="O5446" s="50">
        <v>140</v>
      </c>
      <c r="P5446" s="67">
        <f t="shared" si="341"/>
        <v>0.03</v>
      </c>
      <c r="Q5446" s="52">
        <v>4.7</v>
      </c>
      <c r="R5446" s="52" t="str" cm="1">
        <f t="array" ref="R5446">_xlfn.IFS(ROUND(Q5446,0)=5,"Excellent",ROUND(Q5446,0)=4,"Good",ROUND(Q5446,0)=3,"Ok",ROUND(Q5446,0)&lt;3,"Bad")</f>
        <v>Excellent</v>
      </c>
      <c r="S5446">
        <v>10</v>
      </c>
      <c r="T5446" t="str">
        <f t="shared" si="342"/>
        <v>No</v>
      </c>
      <c r="U5446" s="65">
        <v>43772</v>
      </c>
      <c r="V5446" s="65">
        <v>43871</v>
      </c>
      <c r="W5446">
        <v>334</v>
      </c>
      <c r="X5446" t="str">
        <f t="shared" si="343"/>
        <v>Active</v>
      </c>
      <c r="Y5446" t="s">
        <v>15615</v>
      </c>
    </row>
    <row r="5447" spans="1:25" x14ac:dyDescent="0.25">
      <c r="A5447">
        <v>5446</v>
      </c>
      <c r="B5447" t="s">
        <v>15191</v>
      </c>
      <c r="C5447">
        <v>573</v>
      </c>
      <c r="D5447" t="str">
        <f>VLOOKUP($C5447,Hosts!$A:$O,10,0)</f>
        <v>New York</v>
      </c>
      <c r="E5447" s="67">
        <f>INDEX(Hosts!$A:$O,MATCH(Places!$C5447,Hosts!$A:$A,0),MATCH(Places!E$1,Hosts!$1:$1,0))</f>
        <v>1</v>
      </c>
      <c r="F5447" s="67">
        <f>INDEX(Hosts!$A:$O,MATCH(Places!$C5447,Hosts!$A:$A,0),MATCH(Places!F$1,Hosts!$1:$1,0))</f>
        <v>0.99</v>
      </c>
      <c r="G5447" s="67" t="str">
        <f>INDEX(Hosts!$A:$O,MATCH(Places!$C5447,Hosts!$A:$A,0),MATCH(Places!G$1,Hosts!$1:$1,0))</f>
        <v>Yes</v>
      </c>
      <c r="H5447">
        <v>7</v>
      </c>
      <c r="I5447" t="str">
        <f>VLOOKUP($H5447,Neighborhoods!$A:$C,2,0)</f>
        <v>Brooklyn</v>
      </c>
      <c r="J5447" t="str">
        <f>VLOOKUP($H5447,Neighborhoods!$A:$C,3,0)</f>
        <v>Bedford-Stuyvesant</v>
      </c>
      <c r="K5447" t="s">
        <v>1</v>
      </c>
      <c r="L5447" t="str">
        <f t="shared" si="340"/>
        <v>Yes</v>
      </c>
      <c r="M5447">
        <v>1</v>
      </c>
      <c r="N5447" t="str" cm="1">
        <f t="array" ref="N5447">_xlfn.IFS(M5447&lt;=2,"Small",M5447&lt;=5,"Medium",M5447&gt;5,"Large")</f>
        <v>Small</v>
      </c>
      <c r="O5447" s="50">
        <v>60</v>
      </c>
      <c r="P5447" s="67">
        <f t="shared" si="341"/>
        <v>0.03</v>
      </c>
      <c r="Q5447" s="52">
        <v>4.83</v>
      </c>
      <c r="R5447" s="52" t="str" cm="1">
        <f t="array" ref="R5447">_xlfn.IFS(ROUND(Q5447,0)=5,"Excellent",ROUND(Q5447,0)=4,"Good",ROUND(Q5447,0)=3,"Ok",ROUND(Q5447,0)&lt;3,"Bad")</f>
        <v>Excellent</v>
      </c>
      <c r="S5447">
        <v>6</v>
      </c>
      <c r="T5447" t="str">
        <f t="shared" si="342"/>
        <v>No</v>
      </c>
      <c r="U5447" s="65">
        <v>43832</v>
      </c>
      <c r="V5447" s="65">
        <v>44052</v>
      </c>
      <c r="W5447">
        <v>342</v>
      </c>
      <c r="X5447" t="str">
        <f t="shared" si="343"/>
        <v>Active</v>
      </c>
      <c r="Y5447" t="s">
        <v>15616</v>
      </c>
    </row>
    <row r="5448" spans="1:25" x14ac:dyDescent="0.25">
      <c r="A5448">
        <v>5447</v>
      </c>
      <c r="B5448" t="s">
        <v>13498</v>
      </c>
      <c r="C5448">
        <v>3506</v>
      </c>
      <c r="D5448" t="str">
        <f>VLOOKUP($C5448,Hosts!$A:$O,10,0)</f>
        <v>New York</v>
      </c>
      <c r="E5448" s="67">
        <f>INDEX(Hosts!$A:$O,MATCH(Places!$C5448,Hosts!$A:$A,0),MATCH(Places!E$1,Hosts!$1:$1,0))</f>
        <v>1</v>
      </c>
      <c r="F5448" s="67">
        <f>INDEX(Hosts!$A:$O,MATCH(Places!$C5448,Hosts!$A:$A,0),MATCH(Places!F$1,Hosts!$1:$1,0))</f>
        <v>0.82</v>
      </c>
      <c r="G5448" s="67" t="str">
        <f>INDEX(Hosts!$A:$O,MATCH(Places!$C5448,Hosts!$A:$A,0),MATCH(Places!G$1,Hosts!$1:$1,0))</f>
        <v>Yes</v>
      </c>
      <c r="H5448">
        <v>12</v>
      </c>
      <c r="I5448" t="str">
        <f>VLOOKUP($H5448,Neighborhoods!$A:$C,2,0)</f>
        <v>Brooklyn</v>
      </c>
      <c r="J5448" t="str">
        <f>VLOOKUP($H5448,Neighborhoods!$A:$C,3,0)</f>
        <v>Williamsburg</v>
      </c>
      <c r="K5448" t="s">
        <v>1</v>
      </c>
      <c r="L5448" t="str">
        <f t="shared" si="340"/>
        <v>Yes</v>
      </c>
      <c r="M5448">
        <v>2</v>
      </c>
      <c r="N5448" t="str" cm="1">
        <f t="array" ref="N5448">_xlfn.IFS(M5448&lt;=2,"Small",M5448&lt;=5,"Medium",M5448&gt;5,"Large")</f>
        <v>Small</v>
      </c>
      <c r="O5448" s="50">
        <v>66</v>
      </c>
      <c r="P5448" s="67">
        <f t="shared" si="341"/>
        <v>0.03</v>
      </c>
      <c r="Q5448" s="52">
        <v>4.8899999999999997</v>
      </c>
      <c r="R5448" s="52" t="str" cm="1">
        <f t="array" ref="R5448">_xlfn.IFS(ROUND(Q5448,0)=5,"Excellent",ROUND(Q5448,0)=4,"Good",ROUND(Q5448,0)=3,"Ok",ROUND(Q5448,0)&lt;3,"Bad")</f>
        <v>Excellent</v>
      </c>
      <c r="S5448">
        <v>18</v>
      </c>
      <c r="T5448" t="str">
        <f t="shared" si="342"/>
        <v>No</v>
      </c>
      <c r="U5448" s="65">
        <v>43765</v>
      </c>
      <c r="V5448" s="65">
        <v>44049</v>
      </c>
      <c r="W5448">
        <v>84</v>
      </c>
      <c r="X5448" t="str">
        <f t="shared" si="343"/>
        <v>Active</v>
      </c>
      <c r="Y5448" t="s">
        <v>15615</v>
      </c>
    </row>
    <row r="5449" spans="1:25" x14ac:dyDescent="0.25">
      <c r="A5449">
        <v>5448</v>
      </c>
      <c r="B5449" t="s">
        <v>15130</v>
      </c>
      <c r="C5449">
        <v>4033</v>
      </c>
      <c r="D5449" t="str">
        <f>VLOOKUP($C5449,Hosts!$A:$O,10,0)</f>
        <v>New York</v>
      </c>
      <c r="E5449" s="67">
        <f>INDEX(Hosts!$A:$O,MATCH(Places!$C5449,Hosts!$A:$A,0),MATCH(Places!E$1,Hosts!$1:$1,0))</f>
        <v>1</v>
      </c>
      <c r="F5449" s="67">
        <f>INDEX(Hosts!$A:$O,MATCH(Places!$C5449,Hosts!$A:$A,0),MATCH(Places!F$1,Hosts!$1:$1,0))</f>
        <v>1</v>
      </c>
      <c r="G5449" s="67" t="str">
        <f>INDEX(Hosts!$A:$O,MATCH(Places!$C5449,Hosts!$A:$A,0),MATCH(Places!G$1,Hosts!$1:$1,0))</f>
        <v>No</v>
      </c>
      <c r="H5449">
        <v>17</v>
      </c>
      <c r="I5449" t="str">
        <f>VLOOKUP($H5449,Neighborhoods!$A:$C,2,0)</f>
        <v>Manhattan</v>
      </c>
      <c r="J5449" t="str">
        <f>VLOOKUP($H5449,Neighborhoods!$A:$C,3,0)</f>
        <v>Hell's Kitchen</v>
      </c>
      <c r="K5449" t="s">
        <v>11822</v>
      </c>
      <c r="L5449" t="str">
        <f t="shared" si="340"/>
        <v>No</v>
      </c>
      <c r="M5449">
        <v>5</v>
      </c>
      <c r="N5449" t="str" cm="1">
        <f t="array" ref="N5449">_xlfn.IFS(M5449&lt;=2,"Small",M5449&lt;=5,"Medium",M5449&gt;5,"Large")</f>
        <v>Medium</v>
      </c>
      <c r="O5449" s="50">
        <v>296</v>
      </c>
      <c r="P5449" s="67">
        <f t="shared" si="341"/>
        <v>0.04</v>
      </c>
      <c r="Q5449" s="52">
        <v>4.84</v>
      </c>
      <c r="R5449" s="52" t="str" cm="1">
        <f t="array" ref="R5449">_xlfn.IFS(ROUND(Q5449,0)=5,"Excellent",ROUND(Q5449,0)=4,"Good",ROUND(Q5449,0)=3,"Ok",ROUND(Q5449,0)&lt;3,"Bad")</f>
        <v>Excellent</v>
      </c>
      <c r="S5449">
        <v>19</v>
      </c>
      <c r="T5449" t="str">
        <f t="shared" si="342"/>
        <v>No</v>
      </c>
      <c r="U5449" s="65">
        <v>43768</v>
      </c>
      <c r="V5449" s="65">
        <v>44035</v>
      </c>
      <c r="W5449">
        <v>134</v>
      </c>
      <c r="X5449" t="str">
        <f t="shared" si="343"/>
        <v>Active</v>
      </c>
      <c r="Y5449" t="s">
        <v>15615</v>
      </c>
    </row>
    <row r="5450" spans="1:25" x14ac:dyDescent="0.25">
      <c r="A5450">
        <v>5449</v>
      </c>
      <c r="B5450" t="s">
        <v>13916</v>
      </c>
      <c r="C5450">
        <v>4006</v>
      </c>
      <c r="D5450" t="str">
        <f>VLOOKUP($C5450,Hosts!$A:$O,10,0)</f>
        <v>New York</v>
      </c>
      <c r="E5450" s="67">
        <f>INDEX(Hosts!$A:$O,MATCH(Places!$C5450,Hosts!$A:$A,0),MATCH(Places!E$1,Hosts!$1:$1,0))</f>
        <v>1</v>
      </c>
      <c r="F5450" s="67">
        <f>INDEX(Hosts!$A:$O,MATCH(Places!$C5450,Hosts!$A:$A,0),MATCH(Places!F$1,Hosts!$1:$1,0))</f>
        <v>1</v>
      </c>
      <c r="G5450" s="67" t="str">
        <f>INDEX(Hosts!$A:$O,MATCH(Places!$C5450,Hosts!$A:$A,0),MATCH(Places!G$1,Hosts!$1:$1,0))</f>
        <v>No</v>
      </c>
      <c r="H5450">
        <v>20</v>
      </c>
      <c r="I5450" t="str">
        <f>VLOOKUP($H5450,Neighborhoods!$A:$C,2,0)</f>
        <v>Manhattan</v>
      </c>
      <c r="J5450" t="str">
        <f>VLOOKUP($H5450,Neighborhoods!$A:$C,3,0)</f>
        <v>Upper West Side</v>
      </c>
      <c r="K5450" t="s">
        <v>11822</v>
      </c>
      <c r="L5450" t="str">
        <f t="shared" si="340"/>
        <v>No</v>
      </c>
      <c r="M5450">
        <v>6</v>
      </c>
      <c r="N5450" t="str" cm="1">
        <f t="array" ref="N5450">_xlfn.IFS(M5450&lt;=2,"Small",M5450&lt;=5,"Medium",M5450&gt;5,"Large")</f>
        <v>Large</v>
      </c>
      <c r="O5450" s="50">
        <v>175</v>
      </c>
      <c r="P5450" s="67">
        <f t="shared" si="341"/>
        <v>0.03</v>
      </c>
      <c r="Q5450" s="52">
        <v>4.33</v>
      </c>
      <c r="R5450" s="52" t="str" cm="1">
        <f t="array" ref="R5450">_xlfn.IFS(ROUND(Q5450,0)=5,"Excellent",ROUND(Q5450,0)=4,"Good",ROUND(Q5450,0)=3,"Ok",ROUND(Q5450,0)&lt;3,"Bad")</f>
        <v>Good</v>
      </c>
      <c r="S5450">
        <v>3</v>
      </c>
      <c r="T5450" t="str">
        <f t="shared" si="342"/>
        <v>No</v>
      </c>
      <c r="U5450" s="65">
        <v>43808</v>
      </c>
      <c r="V5450" s="65">
        <v>43933</v>
      </c>
      <c r="W5450">
        <v>136</v>
      </c>
      <c r="X5450" t="str">
        <f t="shared" si="343"/>
        <v>Active</v>
      </c>
      <c r="Y5450" t="s">
        <v>15615</v>
      </c>
    </row>
    <row r="5451" spans="1:25" x14ac:dyDescent="0.25">
      <c r="A5451">
        <v>5450</v>
      </c>
      <c r="B5451" t="s">
        <v>14305</v>
      </c>
      <c r="C5451">
        <v>4000</v>
      </c>
      <c r="D5451" t="str">
        <f>VLOOKUP($C5451,Hosts!$A:$O,10,0)</f>
        <v>New York</v>
      </c>
      <c r="E5451" s="67">
        <f>INDEX(Hosts!$A:$O,MATCH(Places!$C5451,Hosts!$A:$A,0),MATCH(Places!E$1,Hosts!$1:$1,0))</f>
        <v>0.67</v>
      </c>
      <c r="F5451" s="67">
        <f>INDEX(Hosts!$A:$O,MATCH(Places!$C5451,Hosts!$A:$A,0),MATCH(Places!F$1,Hosts!$1:$1,0))</f>
        <v>0.95</v>
      </c>
      <c r="G5451" s="67" t="str">
        <f>INDEX(Hosts!$A:$O,MATCH(Places!$C5451,Hosts!$A:$A,0),MATCH(Places!G$1,Hosts!$1:$1,0))</f>
        <v>No</v>
      </c>
      <c r="H5451">
        <v>21</v>
      </c>
      <c r="I5451" t="str">
        <f>VLOOKUP($H5451,Neighborhoods!$A:$C,2,0)</f>
        <v>Queens</v>
      </c>
      <c r="J5451" t="str">
        <f>VLOOKUP($H5451,Neighborhoods!$A:$C,3,0)</f>
        <v>Astoria</v>
      </c>
      <c r="K5451" t="s">
        <v>1</v>
      </c>
      <c r="L5451" t="str">
        <f t="shared" si="340"/>
        <v>Yes</v>
      </c>
      <c r="M5451">
        <v>2</v>
      </c>
      <c r="N5451" t="str" cm="1">
        <f t="array" ref="N5451">_xlfn.IFS(M5451&lt;=2,"Small",M5451&lt;=5,"Medium",M5451&gt;5,"Large")</f>
        <v>Small</v>
      </c>
      <c r="O5451" s="50">
        <v>75</v>
      </c>
      <c r="P5451" s="67">
        <f t="shared" si="341"/>
        <v>0.03</v>
      </c>
      <c r="Q5451" s="52">
        <v>5</v>
      </c>
      <c r="R5451" s="52" t="str" cm="1">
        <f t="array" ref="R5451">_xlfn.IFS(ROUND(Q5451,0)=5,"Excellent",ROUND(Q5451,0)=4,"Good",ROUND(Q5451,0)=3,"Ok",ROUND(Q5451,0)&lt;3,"Bad")</f>
        <v>Excellent</v>
      </c>
      <c r="S5451">
        <v>3</v>
      </c>
      <c r="T5451" t="str">
        <f t="shared" si="342"/>
        <v>No</v>
      </c>
      <c r="U5451" s="65">
        <v>43819</v>
      </c>
      <c r="V5451" s="65">
        <v>43968</v>
      </c>
      <c r="W5451">
        <v>364</v>
      </c>
      <c r="X5451" t="str">
        <f t="shared" si="343"/>
        <v>Active</v>
      </c>
      <c r="Y5451" t="s">
        <v>15615</v>
      </c>
    </row>
    <row r="5452" spans="1:25" x14ac:dyDescent="0.25">
      <c r="A5452">
        <v>5451</v>
      </c>
      <c r="B5452" t="s">
        <v>15202</v>
      </c>
      <c r="C5452">
        <v>116</v>
      </c>
      <c r="D5452" t="str">
        <f>VLOOKUP($C5452,Hosts!$A:$O,10,0)</f>
        <v>New York</v>
      </c>
      <c r="E5452" s="67">
        <f>INDEX(Hosts!$A:$O,MATCH(Places!$C5452,Hosts!$A:$A,0),MATCH(Places!E$1,Hosts!$1:$1,0))</f>
        <v>1</v>
      </c>
      <c r="F5452" s="67">
        <f>INDEX(Hosts!$A:$O,MATCH(Places!$C5452,Hosts!$A:$A,0),MATCH(Places!F$1,Hosts!$1:$1,0))</f>
        <v>0.95</v>
      </c>
      <c r="G5452" s="67" t="str">
        <f>INDEX(Hosts!$A:$O,MATCH(Places!$C5452,Hosts!$A:$A,0),MATCH(Places!G$1,Hosts!$1:$1,0))</f>
        <v>No</v>
      </c>
      <c r="H5452">
        <v>11</v>
      </c>
      <c r="I5452" t="str">
        <f>VLOOKUP($H5452,Neighborhoods!$A:$C,2,0)</f>
        <v>Brooklyn</v>
      </c>
      <c r="J5452" t="str">
        <f>VLOOKUP($H5452,Neighborhoods!$A:$C,3,0)</f>
        <v>Greenpoint</v>
      </c>
      <c r="K5452" t="s">
        <v>11822</v>
      </c>
      <c r="L5452" t="str">
        <f t="shared" si="340"/>
        <v>No</v>
      </c>
      <c r="M5452">
        <v>2</v>
      </c>
      <c r="N5452" t="str" cm="1">
        <f t="array" ref="N5452">_xlfn.IFS(M5452&lt;=2,"Small",M5452&lt;=5,"Medium",M5452&gt;5,"Large")</f>
        <v>Small</v>
      </c>
      <c r="O5452" s="50">
        <v>125</v>
      </c>
      <c r="P5452" s="67">
        <f t="shared" si="341"/>
        <v>0.03</v>
      </c>
      <c r="Q5452" s="52">
        <v>5</v>
      </c>
      <c r="R5452" s="52" t="str" cm="1">
        <f t="array" ref="R5452">_xlfn.IFS(ROUND(Q5452,0)=5,"Excellent",ROUND(Q5452,0)=4,"Good",ROUND(Q5452,0)=3,"Ok",ROUND(Q5452,0)&lt;3,"Bad")</f>
        <v>Excellent</v>
      </c>
      <c r="S5452">
        <v>5</v>
      </c>
      <c r="T5452" t="str">
        <f t="shared" si="342"/>
        <v>No</v>
      </c>
      <c r="U5452" s="65">
        <v>43814</v>
      </c>
      <c r="V5452" s="65">
        <v>44003</v>
      </c>
      <c r="W5452">
        <v>0</v>
      </c>
      <c r="X5452" t="str">
        <f t="shared" si="343"/>
        <v>Inactive</v>
      </c>
      <c r="Y5452" t="s">
        <v>15616</v>
      </c>
    </row>
    <row r="5453" spans="1:25" x14ac:dyDescent="0.25">
      <c r="A5453">
        <v>5452</v>
      </c>
      <c r="B5453" t="s">
        <v>13363</v>
      </c>
      <c r="C5453">
        <v>4035</v>
      </c>
      <c r="D5453" t="str">
        <f>VLOOKUP($C5453,Hosts!$A:$O,10,0)</f>
        <v>New York</v>
      </c>
      <c r="E5453" s="67">
        <f>INDEX(Hosts!$A:$O,MATCH(Places!$C5453,Hosts!$A:$A,0),MATCH(Places!E$1,Hosts!$1:$1,0))</f>
        <v>1</v>
      </c>
      <c r="F5453" s="67">
        <f>INDEX(Hosts!$A:$O,MATCH(Places!$C5453,Hosts!$A:$A,0),MATCH(Places!F$1,Hosts!$1:$1,0))</f>
        <v>0.98</v>
      </c>
      <c r="G5453" s="67" t="str">
        <f>INDEX(Hosts!$A:$O,MATCH(Places!$C5453,Hosts!$A:$A,0),MATCH(Places!G$1,Hosts!$1:$1,0))</f>
        <v>Yes</v>
      </c>
      <c r="H5453">
        <v>8</v>
      </c>
      <c r="I5453" t="str">
        <f>VLOOKUP($H5453,Neighborhoods!$A:$C,2,0)</f>
        <v>Brooklyn</v>
      </c>
      <c r="J5453" t="str">
        <f>VLOOKUP($H5453,Neighborhoods!$A:$C,3,0)</f>
        <v>Bushwick</v>
      </c>
      <c r="K5453" t="s">
        <v>1</v>
      </c>
      <c r="L5453" t="str">
        <f t="shared" si="340"/>
        <v>Yes</v>
      </c>
      <c r="M5453">
        <v>2</v>
      </c>
      <c r="N5453" t="str" cm="1">
        <f t="array" ref="N5453">_xlfn.IFS(M5453&lt;=2,"Small",M5453&lt;=5,"Medium",M5453&gt;5,"Large")</f>
        <v>Small</v>
      </c>
      <c r="O5453" s="50">
        <v>33</v>
      </c>
      <c r="P5453" s="67">
        <f t="shared" si="341"/>
        <v>0.03</v>
      </c>
      <c r="Q5453" s="52">
        <v>4.8499999999999996</v>
      </c>
      <c r="R5453" s="52" t="str" cm="1">
        <f t="array" ref="R5453">_xlfn.IFS(ROUND(Q5453,0)=5,"Excellent",ROUND(Q5453,0)=4,"Good",ROUND(Q5453,0)=3,"Ok",ROUND(Q5453,0)&lt;3,"Bad")</f>
        <v>Excellent</v>
      </c>
      <c r="S5453">
        <v>13</v>
      </c>
      <c r="T5453" t="str">
        <f t="shared" si="342"/>
        <v>No</v>
      </c>
      <c r="U5453" s="65">
        <v>43792</v>
      </c>
      <c r="V5453" s="65">
        <v>43918</v>
      </c>
      <c r="W5453">
        <v>44</v>
      </c>
      <c r="X5453" t="str">
        <f t="shared" si="343"/>
        <v>Active</v>
      </c>
      <c r="Y5453" t="s">
        <v>15615</v>
      </c>
    </row>
    <row r="5454" spans="1:25" x14ac:dyDescent="0.25">
      <c r="A5454">
        <v>5453</v>
      </c>
      <c r="B5454" t="s">
        <v>13422</v>
      </c>
      <c r="C5454">
        <v>4035</v>
      </c>
      <c r="D5454" t="str">
        <f>VLOOKUP($C5454,Hosts!$A:$O,10,0)</f>
        <v>New York</v>
      </c>
      <c r="E5454" s="67">
        <f>INDEX(Hosts!$A:$O,MATCH(Places!$C5454,Hosts!$A:$A,0),MATCH(Places!E$1,Hosts!$1:$1,0))</f>
        <v>1</v>
      </c>
      <c r="F5454" s="67">
        <f>INDEX(Hosts!$A:$O,MATCH(Places!$C5454,Hosts!$A:$A,0),MATCH(Places!F$1,Hosts!$1:$1,0))</f>
        <v>0.98</v>
      </c>
      <c r="G5454" s="67" t="str">
        <f>INDEX(Hosts!$A:$O,MATCH(Places!$C5454,Hosts!$A:$A,0),MATCH(Places!G$1,Hosts!$1:$1,0))</f>
        <v>Yes</v>
      </c>
      <c r="H5454">
        <v>8</v>
      </c>
      <c r="I5454" t="str">
        <f>VLOOKUP($H5454,Neighborhoods!$A:$C,2,0)</f>
        <v>Brooklyn</v>
      </c>
      <c r="J5454" t="str">
        <f>VLOOKUP($H5454,Neighborhoods!$A:$C,3,0)</f>
        <v>Bushwick</v>
      </c>
      <c r="K5454" t="s">
        <v>1</v>
      </c>
      <c r="L5454" t="str">
        <f t="shared" si="340"/>
        <v>Yes</v>
      </c>
      <c r="M5454">
        <v>2</v>
      </c>
      <c r="N5454" t="str" cm="1">
        <f t="array" ref="N5454">_xlfn.IFS(M5454&lt;=2,"Small",M5454&lt;=5,"Medium",M5454&gt;5,"Large")</f>
        <v>Small</v>
      </c>
      <c r="O5454" s="50">
        <v>45</v>
      </c>
      <c r="P5454" s="67">
        <f t="shared" si="341"/>
        <v>0.03</v>
      </c>
      <c r="Q5454" s="52">
        <v>5</v>
      </c>
      <c r="R5454" s="52" t="str" cm="1">
        <f t="array" ref="R5454">_xlfn.IFS(ROUND(Q5454,0)=5,"Excellent",ROUND(Q5454,0)=4,"Good",ROUND(Q5454,0)=3,"Ok",ROUND(Q5454,0)&lt;3,"Bad")</f>
        <v>Excellent</v>
      </c>
      <c r="S5454">
        <v>14</v>
      </c>
      <c r="T5454" t="str">
        <f t="shared" si="342"/>
        <v>No</v>
      </c>
      <c r="U5454" s="65">
        <v>43771</v>
      </c>
      <c r="V5454" s="65">
        <v>43906</v>
      </c>
      <c r="W5454">
        <v>44</v>
      </c>
      <c r="X5454" t="str">
        <f t="shared" si="343"/>
        <v>Active</v>
      </c>
      <c r="Y5454" t="s">
        <v>15615</v>
      </c>
    </row>
    <row r="5455" spans="1:25" x14ac:dyDescent="0.25">
      <c r="A5455">
        <v>5454</v>
      </c>
      <c r="B5455" t="s">
        <v>13868</v>
      </c>
      <c r="C5455">
        <v>4035</v>
      </c>
      <c r="D5455" t="str">
        <f>VLOOKUP($C5455,Hosts!$A:$O,10,0)</f>
        <v>New York</v>
      </c>
      <c r="E5455" s="67">
        <f>INDEX(Hosts!$A:$O,MATCH(Places!$C5455,Hosts!$A:$A,0),MATCH(Places!E$1,Hosts!$1:$1,0))</f>
        <v>1</v>
      </c>
      <c r="F5455" s="67">
        <f>INDEX(Hosts!$A:$O,MATCH(Places!$C5455,Hosts!$A:$A,0),MATCH(Places!F$1,Hosts!$1:$1,0))</f>
        <v>0.98</v>
      </c>
      <c r="G5455" s="67" t="str">
        <f>INDEX(Hosts!$A:$O,MATCH(Places!$C5455,Hosts!$A:$A,0),MATCH(Places!G$1,Hosts!$1:$1,0))</f>
        <v>Yes</v>
      </c>
      <c r="H5455">
        <v>8</v>
      </c>
      <c r="I5455" t="str">
        <f>VLOOKUP($H5455,Neighborhoods!$A:$C,2,0)</f>
        <v>Brooklyn</v>
      </c>
      <c r="J5455" t="str">
        <f>VLOOKUP($H5455,Neighborhoods!$A:$C,3,0)</f>
        <v>Bushwick</v>
      </c>
      <c r="K5455" t="s">
        <v>1</v>
      </c>
      <c r="L5455" t="str">
        <f t="shared" si="340"/>
        <v>Yes</v>
      </c>
      <c r="M5455">
        <v>4</v>
      </c>
      <c r="N5455" t="str" cm="1">
        <f t="array" ref="N5455">_xlfn.IFS(M5455&lt;=2,"Small",M5455&lt;=5,"Medium",M5455&gt;5,"Large")</f>
        <v>Medium</v>
      </c>
      <c r="O5455" s="50">
        <v>59</v>
      </c>
      <c r="P5455" s="67">
        <f t="shared" si="341"/>
        <v>0.03</v>
      </c>
      <c r="Q5455" s="52">
        <v>4.82</v>
      </c>
      <c r="R5455" s="52" t="str" cm="1">
        <f t="array" ref="R5455">_xlfn.IFS(ROUND(Q5455,0)=5,"Excellent",ROUND(Q5455,0)=4,"Good",ROUND(Q5455,0)=3,"Ok",ROUND(Q5455,0)&lt;3,"Bad")</f>
        <v>Excellent</v>
      </c>
      <c r="S5455">
        <v>11</v>
      </c>
      <c r="T5455" t="str">
        <f t="shared" si="342"/>
        <v>No</v>
      </c>
      <c r="U5455" s="65">
        <v>43765</v>
      </c>
      <c r="V5455" s="65">
        <v>43900</v>
      </c>
      <c r="W5455">
        <v>42</v>
      </c>
      <c r="X5455" t="str">
        <f t="shared" si="343"/>
        <v>Active</v>
      </c>
      <c r="Y5455" t="s">
        <v>15615</v>
      </c>
    </row>
    <row r="5456" spans="1:25" x14ac:dyDescent="0.25">
      <c r="A5456">
        <v>5455</v>
      </c>
      <c r="B5456" t="s">
        <v>13613</v>
      </c>
      <c r="C5456">
        <v>2272</v>
      </c>
      <c r="D5456" t="str">
        <f>VLOOKUP($C5456,Hosts!$A:$O,10,0)</f>
        <v>New York</v>
      </c>
      <c r="E5456" s="67">
        <f>INDEX(Hosts!$A:$O,MATCH(Places!$C5456,Hosts!$A:$A,0),MATCH(Places!E$1,Hosts!$1:$1,0))</f>
        <v>0.8</v>
      </c>
      <c r="F5456" s="67">
        <f>INDEX(Hosts!$A:$O,MATCH(Places!$C5456,Hosts!$A:$A,0),MATCH(Places!F$1,Hosts!$1:$1,0))</f>
        <v>0.83</v>
      </c>
      <c r="G5456" s="67" t="str">
        <f>INDEX(Hosts!$A:$O,MATCH(Places!$C5456,Hosts!$A:$A,0),MATCH(Places!G$1,Hosts!$1:$1,0))</f>
        <v>Yes</v>
      </c>
      <c r="H5456">
        <v>18</v>
      </c>
      <c r="I5456" t="str">
        <f>VLOOKUP($H5456,Neighborhoods!$A:$C,2,0)</f>
        <v>Manhattan</v>
      </c>
      <c r="J5456" t="str">
        <f>VLOOKUP($H5456,Neighborhoods!$A:$C,3,0)</f>
        <v>Midtown</v>
      </c>
      <c r="K5456" t="s">
        <v>11822</v>
      </c>
      <c r="L5456" t="str">
        <f t="shared" si="340"/>
        <v>No</v>
      </c>
      <c r="M5456">
        <v>2</v>
      </c>
      <c r="N5456" t="str" cm="1">
        <f t="array" ref="N5456">_xlfn.IFS(M5456&lt;=2,"Small",M5456&lt;=5,"Medium",M5456&gt;5,"Large")</f>
        <v>Small</v>
      </c>
      <c r="O5456" s="50">
        <v>111</v>
      </c>
      <c r="P5456" s="67">
        <f t="shared" si="341"/>
        <v>0.03</v>
      </c>
      <c r="Q5456" s="52">
        <v>5</v>
      </c>
      <c r="R5456" s="52" t="str" cm="1">
        <f t="array" ref="R5456">_xlfn.IFS(ROUND(Q5456,0)=5,"Excellent",ROUND(Q5456,0)=4,"Good",ROUND(Q5456,0)=3,"Ok",ROUND(Q5456,0)&lt;3,"Bad")</f>
        <v>Excellent</v>
      </c>
      <c r="S5456">
        <v>4</v>
      </c>
      <c r="T5456" t="str">
        <f t="shared" si="342"/>
        <v>No</v>
      </c>
      <c r="U5456" s="65">
        <v>43780</v>
      </c>
      <c r="V5456" s="65">
        <v>43903</v>
      </c>
      <c r="W5456">
        <v>4</v>
      </c>
      <c r="X5456" t="str">
        <f t="shared" si="343"/>
        <v>Active</v>
      </c>
      <c r="Y5456" t="s">
        <v>15615</v>
      </c>
    </row>
    <row r="5457" spans="1:25" x14ac:dyDescent="0.25">
      <c r="A5457">
        <v>5456</v>
      </c>
      <c r="B5457" t="s">
        <v>14896</v>
      </c>
      <c r="C5457">
        <v>2015</v>
      </c>
      <c r="D5457" t="str">
        <f>VLOOKUP($C5457,Hosts!$A:$O,10,0)</f>
        <v>New York</v>
      </c>
      <c r="E5457" s="67">
        <f>INDEX(Hosts!$A:$O,MATCH(Places!$C5457,Hosts!$A:$A,0),MATCH(Places!E$1,Hosts!$1:$1,0))</f>
        <v>1</v>
      </c>
      <c r="F5457" s="67">
        <f>INDEX(Hosts!$A:$O,MATCH(Places!$C5457,Hosts!$A:$A,0),MATCH(Places!F$1,Hosts!$1:$1,0))</f>
        <v>0.9</v>
      </c>
      <c r="G5457" s="67" t="str">
        <f>INDEX(Hosts!$A:$O,MATCH(Places!$C5457,Hosts!$A:$A,0),MATCH(Places!G$1,Hosts!$1:$1,0))</f>
        <v>No</v>
      </c>
      <c r="H5457">
        <v>10</v>
      </c>
      <c r="I5457" t="str">
        <f>VLOOKUP($H5457,Neighborhoods!$A:$C,2,0)</f>
        <v>Brooklyn</v>
      </c>
      <c r="J5457" t="str">
        <f>VLOOKUP($H5457,Neighborhoods!$A:$C,3,0)</f>
        <v>East Flatbush</v>
      </c>
      <c r="K5457" t="s">
        <v>1</v>
      </c>
      <c r="L5457" t="str">
        <f t="shared" si="340"/>
        <v>Yes</v>
      </c>
      <c r="M5457">
        <v>2</v>
      </c>
      <c r="N5457" t="str" cm="1">
        <f t="array" ref="N5457">_xlfn.IFS(M5457&lt;=2,"Small",M5457&lt;=5,"Medium",M5457&gt;5,"Large")</f>
        <v>Small</v>
      </c>
      <c r="O5457" s="50">
        <v>49</v>
      </c>
      <c r="P5457" s="67">
        <f t="shared" si="341"/>
        <v>0.03</v>
      </c>
      <c r="Q5457" s="52">
        <v>4.33</v>
      </c>
      <c r="R5457" s="52" t="str" cm="1">
        <f t="array" ref="R5457">_xlfn.IFS(ROUND(Q5457,0)=5,"Excellent",ROUND(Q5457,0)=4,"Good",ROUND(Q5457,0)=3,"Ok",ROUND(Q5457,0)&lt;3,"Bad")</f>
        <v>Good</v>
      </c>
      <c r="S5457">
        <v>3</v>
      </c>
      <c r="T5457" t="str">
        <f t="shared" si="342"/>
        <v>No</v>
      </c>
      <c r="U5457" s="65">
        <v>43796</v>
      </c>
      <c r="V5457" s="65">
        <v>43814</v>
      </c>
      <c r="W5457">
        <v>365</v>
      </c>
      <c r="X5457" t="str">
        <f t="shared" si="343"/>
        <v>Active</v>
      </c>
      <c r="Y5457" t="s">
        <v>15615</v>
      </c>
    </row>
    <row r="5458" spans="1:25" x14ac:dyDescent="0.25">
      <c r="A5458">
        <v>5457</v>
      </c>
      <c r="B5458" t="s">
        <v>15499</v>
      </c>
      <c r="C5458">
        <v>4039</v>
      </c>
      <c r="D5458" t="str">
        <f>VLOOKUP($C5458,Hosts!$A:$O,10,0)</f>
        <v>New York</v>
      </c>
      <c r="E5458" s="67">
        <f>INDEX(Hosts!$A:$O,MATCH(Places!$C5458,Hosts!$A:$A,0),MATCH(Places!E$1,Hosts!$1:$1,0))</f>
        <v>0.6</v>
      </c>
      <c r="F5458" s="67">
        <f>INDEX(Hosts!$A:$O,MATCH(Places!$C5458,Hosts!$A:$A,0),MATCH(Places!F$1,Hosts!$1:$1,0))</f>
        <v>0.5</v>
      </c>
      <c r="G5458" s="67" t="str">
        <f>INDEX(Hosts!$A:$O,MATCH(Places!$C5458,Hosts!$A:$A,0),MATCH(Places!G$1,Hosts!$1:$1,0))</f>
        <v>Yes</v>
      </c>
      <c r="H5458">
        <v>9</v>
      </c>
      <c r="I5458" t="str">
        <f>VLOOKUP($H5458,Neighborhoods!$A:$C,2,0)</f>
        <v>Brooklyn</v>
      </c>
      <c r="J5458" t="str">
        <f>VLOOKUP($H5458,Neighborhoods!$A:$C,3,0)</f>
        <v>Crown Heights</v>
      </c>
      <c r="K5458" t="s">
        <v>1</v>
      </c>
      <c r="L5458" t="str">
        <f t="shared" si="340"/>
        <v>Yes</v>
      </c>
      <c r="M5458">
        <v>2</v>
      </c>
      <c r="N5458" t="str" cm="1">
        <f t="array" ref="N5458">_xlfn.IFS(M5458&lt;=2,"Small",M5458&lt;=5,"Medium",M5458&gt;5,"Large")</f>
        <v>Small</v>
      </c>
      <c r="O5458" s="50">
        <v>39</v>
      </c>
      <c r="P5458" s="67">
        <f t="shared" si="341"/>
        <v>0.03</v>
      </c>
      <c r="Q5458" s="52">
        <v>4.8</v>
      </c>
      <c r="R5458" s="52" t="str" cm="1">
        <f t="array" ref="R5458">_xlfn.IFS(ROUND(Q5458,0)=5,"Excellent",ROUND(Q5458,0)=4,"Good",ROUND(Q5458,0)=3,"Ok",ROUND(Q5458,0)&lt;3,"Bad")</f>
        <v>Excellent</v>
      </c>
      <c r="S5458">
        <v>10</v>
      </c>
      <c r="T5458" t="str">
        <f t="shared" si="342"/>
        <v>No</v>
      </c>
      <c r="U5458" s="65">
        <v>43790</v>
      </c>
      <c r="V5458" s="65">
        <v>43887</v>
      </c>
      <c r="W5458">
        <v>326</v>
      </c>
      <c r="X5458" t="str">
        <f t="shared" si="343"/>
        <v>Active</v>
      </c>
      <c r="Y5458" t="s">
        <v>15615</v>
      </c>
    </row>
    <row r="5459" spans="1:25" x14ac:dyDescent="0.25">
      <c r="A5459">
        <v>5458</v>
      </c>
      <c r="B5459" t="s">
        <v>14705</v>
      </c>
      <c r="C5459">
        <v>3115</v>
      </c>
      <c r="D5459" t="str">
        <f>VLOOKUP($C5459,Hosts!$A:$O,10,0)</f>
        <v>Utah</v>
      </c>
      <c r="E5459" s="67">
        <f>INDEX(Hosts!$A:$O,MATCH(Places!$C5459,Hosts!$A:$A,0),MATCH(Places!E$1,Hosts!$1:$1,0))</f>
        <v>1</v>
      </c>
      <c r="F5459" s="67">
        <f>INDEX(Hosts!$A:$O,MATCH(Places!$C5459,Hosts!$A:$A,0),MATCH(Places!F$1,Hosts!$1:$1,0))</f>
        <v>0.97</v>
      </c>
      <c r="G5459" s="67" t="str">
        <f>INDEX(Hosts!$A:$O,MATCH(Places!$C5459,Hosts!$A:$A,0),MATCH(Places!G$1,Hosts!$1:$1,0))</f>
        <v>No</v>
      </c>
      <c r="H5459">
        <v>16</v>
      </c>
      <c r="I5459" t="str">
        <f>VLOOKUP($H5459,Neighborhoods!$A:$C,2,0)</f>
        <v>Manhattan</v>
      </c>
      <c r="J5459" t="str">
        <f>VLOOKUP($H5459,Neighborhoods!$A:$C,3,0)</f>
        <v>Harlem</v>
      </c>
      <c r="K5459" t="s">
        <v>11822</v>
      </c>
      <c r="L5459" t="str">
        <f t="shared" si="340"/>
        <v>No</v>
      </c>
      <c r="M5459">
        <v>8</v>
      </c>
      <c r="N5459" t="str" cm="1">
        <f t="array" ref="N5459">_xlfn.IFS(M5459&lt;=2,"Small",M5459&lt;=5,"Medium",M5459&gt;5,"Large")</f>
        <v>Large</v>
      </c>
      <c r="O5459" s="50">
        <v>386</v>
      </c>
      <c r="P5459" s="67">
        <f t="shared" si="341"/>
        <v>0.04</v>
      </c>
      <c r="Q5459" s="52">
        <v>4.8</v>
      </c>
      <c r="R5459" s="52" t="str" cm="1">
        <f t="array" ref="R5459">_xlfn.IFS(ROUND(Q5459,0)=5,"Excellent",ROUND(Q5459,0)=4,"Good",ROUND(Q5459,0)=3,"Ok",ROUND(Q5459,0)&lt;3,"Bad")</f>
        <v>Excellent</v>
      </c>
      <c r="S5459">
        <v>5</v>
      </c>
      <c r="T5459" t="str">
        <f t="shared" si="342"/>
        <v>No</v>
      </c>
      <c r="U5459" s="65">
        <v>43832</v>
      </c>
      <c r="V5459" s="65">
        <v>43899</v>
      </c>
      <c r="W5459">
        <v>94</v>
      </c>
      <c r="X5459" t="str">
        <f t="shared" si="343"/>
        <v>Active</v>
      </c>
      <c r="Y5459" t="s">
        <v>15616</v>
      </c>
    </row>
    <row r="5460" spans="1:25" x14ac:dyDescent="0.25">
      <c r="A5460">
        <v>5459</v>
      </c>
      <c r="B5460" t="s">
        <v>13919</v>
      </c>
      <c r="C5460">
        <v>1950</v>
      </c>
      <c r="D5460" t="str">
        <f>VLOOKUP($C5460,Hosts!$A:$O,10,0)</f>
        <v>New York</v>
      </c>
      <c r="E5460" s="67">
        <f>INDEX(Hosts!$A:$O,MATCH(Places!$C5460,Hosts!$A:$A,0),MATCH(Places!E$1,Hosts!$1:$1,0))</f>
        <v>1</v>
      </c>
      <c r="F5460" s="67">
        <f>INDEX(Hosts!$A:$O,MATCH(Places!$C5460,Hosts!$A:$A,0),MATCH(Places!F$1,Hosts!$1:$1,0))</f>
        <v>0.95</v>
      </c>
      <c r="G5460" s="67" t="str">
        <f>INDEX(Hosts!$A:$O,MATCH(Places!$C5460,Hosts!$A:$A,0),MATCH(Places!G$1,Hosts!$1:$1,0))</f>
        <v>No</v>
      </c>
      <c r="H5460">
        <v>10</v>
      </c>
      <c r="I5460" t="str">
        <f>VLOOKUP($H5460,Neighborhoods!$A:$C,2,0)</f>
        <v>Brooklyn</v>
      </c>
      <c r="J5460" t="str">
        <f>VLOOKUP($H5460,Neighborhoods!$A:$C,3,0)</f>
        <v>East Flatbush</v>
      </c>
      <c r="K5460" t="s">
        <v>11822</v>
      </c>
      <c r="L5460" t="str">
        <f t="shared" si="340"/>
        <v>No</v>
      </c>
      <c r="M5460">
        <v>4</v>
      </c>
      <c r="N5460" t="str" cm="1">
        <f t="array" ref="N5460">_xlfn.IFS(M5460&lt;=2,"Small",M5460&lt;=5,"Medium",M5460&gt;5,"Large")</f>
        <v>Medium</v>
      </c>
      <c r="O5460" s="50">
        <v>90</v>
      </c>
      <c r="P5460" s="67">
        <f t="shared" si="341"/>
        <v>0.03</v>
      </c>
      <c r="Q5460" s="52">
        <v>5</v>
      </c>
      <c r="R5460" s="52" t="str" cm="1">
        <f t="array" ref="R5460">_xlfn.IFS(ROUND(Q5460,0)=5,"Excellent",ROUND(Q5460,0)=4,"Good",ROUND(Q5460,0)=3,"Ok",ROUND(Q5460,0)&lt;3,"Bad")</f>
        <v>Excellent</v>
      </c>
      <c r="S5460">
        <v>8</v>
      </c>
      <c r="T5460" t="str">
        <f t="shared" si="342"/>
        <v>No</v>
      </c>
      <c r="U5460" s="65">
        <v>43774</v>
      </c>
      <c r="V5460" s="65">
        <v>44024</v>
      </c>
      <c r="W5460">
        <v>357</v>
      </c>
      <c r="X5460" t="str">
        <f t="shared" si="343"/>
        <v>Active</v>
      </c>
      <c r="Y5460" t="s">
        <v>15616</v>
      </c>
    </row>
    <row r="5461" spans="1:25" x14ac:dyDescent="0.25">
      <c r="A5461">
        <v>5460</v>
      </c>
      <c r="B5461" t="s">
        <v>15208</v>
      </c>
      <c r="C5461">
        <v>2871</v>
      </c>
      <c r="D5461" t="str">
        <f>VLOOKUP($C5461,Hosts!$A:$O,10,0)</f>
        <v>New York</v>
      </c>
      <c r="E5461" s="67">
        <f>INDEX(Hosts!$A:$O,MATCH(Places!$C5461,Hosts!$A:$A,0),MATCH(Places!E$1,Hosts!$1:$1,0))</f>
        <v>1</v>
      </c>
      <c r="F5461" s="67">
        <f>INDEX(Hosts!$A:$O,MATCH(Places!$C5461,Hosts!$A:$A,0),MATCH(Places!F$1,Hosts!$1:$1,0))</f>
        <v>0.96</v>
      </c>
      <c r="G5461" s="67" t="str">
        <f>INDEX(Hosts!$A:$O,MATCH(Places!$C5461,Hosts!$A:$A,0),MATCH(Places!G$1,Hosts!$1:$1,0))</f>
        <v>Yes</v>
      </c>
      <c r="H5461">
        <v>7</v>
      </c>
      <c r="I5461" t="str">
        <f>VLOOKUP($H5461,Neighborhoods!$A:$C,2,0)</f>
        <v>Brooklyn</v>
      </c>
      <c r="J5461" t="str">
        <f>VLOOKUP($H5461,Neighborhoods!$A:$C,3,0)</f>
        <v>Bedford-Stuyvesant</v>
      </c>
      <c r="K5461" t="s">
        <v>1</v>
      </c>
      <c r="L5461" t="str">
        <f t="shared" si="340"/>
        <v>Yes</v>
      </c>
      <c r="M5461">
        <v>2</v>
      </c>
      <c r="N5461" t="str" cm="1">
        <f t="array" ref="N5461">_xlfn.IFS(M5461&lt;=2,"Small",M5461&lt;=5,"Medium",M5461&gt;5,"Large")</f>
        <v>Small</v>
      </c>
      <c r="O5461" s="50">
        <v>43</v>
      </c>
      <c r="P5461" s="67">
        <f t="shared" si="341"/>
        <v>0.03</v>
      </c>
      <c r="Q5461" s="52">
        <v>5</v>
      </c>
      <c r="R5461" s="52" t="str" cm="1">
        <f t="array" ref="R5461">_xlfn.IFS(ROUND(Q5461,0)=5,"Excellent",ROUND(Q5461,0)=4,"Good",ROUND(Q5461,0)=3,"Ok",ROUND(Q5461,0)&lt;3,"Bad")</f>
        <v>Excellent</v>
      </c>
      <c r="S5461">
        <v>24</v>
      </c>
      <c r="T5461" t="str">
        <f t="shared" si="342"/>
        <v>No</v>
      </c>
      <c r="U5461" s="65">
        <v>43792</v>
      </c>
      <c r="V5461" s="65">
        <v>44036</v>
      </c>
      <c r="W5461">
        <v>359</v>
      </c>
      <c r="X5461" t="str">
        <f t="shared" si="343"/>
        <v>Active</v>
      </c>
      <c r="Y5461" t="s">
        <v>15616</v>
      </c>
    </row>
    <row r="5462" spans="1:25" x14ac:dyDescent="0.25">
      <c r="A5462">
        <v>5461</v>
      </c>
      <c r="B5462" t="s">
        <v>13407</v>
      </c>
      <c r="C5462">
        <v>407</v>
      </c>
      <c r="D5462" t="str">
        <f>VLOOKUP($C5462,Hosts!$A:$O,10,0)</f>
        <v>New York</v>
      </c>
      <c r="E5462" s="67">
        <f>INDEX(Hosts!$A:$O,MATCH(Places!$C5462,Hosts!$A:$A,0),MATCH(Places!E$1,Hosts!$1:$1,0))</f>
        <v>0.6</v>
      </c>
      <c r="F5462" s="67">
        <f>INDEX(Hosts!$A:$O,MATCH(Places!$C5462,Hosts!$A:$A,0),MATCH(Places!F$1,Hosts!$1:$1,0))</f>
        <v>0.88</v>
      </c>
      <c r="G5462" s="67" t="str">
        <f>INDEX(Hosts!$A:$O,MATCH(Places!$C5462,Hosts!$A:$A,0),MATCH(Places!G$1,Hosts!$1:$1,0))</f>
        <v>No</v>
      </c>
      <c r="H5462">
        <v>13</v>
      </c>
      <c r="I5462" t="str">
        <f>VLOOKUP($H5462,Neighborhoods!$A:$C,2,0)</f>
        <v>Manhattan</v>
      </c>
      <c r="J5462" t="str">
        <f>VLOOKUP($H5462,Neighborhoods!$A:$C,3,0)</f>
        <v>Chelsea</v>
      </c>
      <c r="K5462" t="s">
        <v>11822</v>
      </c>
      <c r="L5462" t="str">
        <f t="shared" si="340"/>
        <v>No</v>
      </c>
      <c r="M5462">
        <v>2</v>
      </c>
      <c r="N5462" t="str" cm="1">
        <f t="array" ref="N5462">_xlfn.IFS(M5462&lt;=2,"Small",M5462&lt;=5,"Medium",M5462&gt;5,"Large")</f>
        <v>Small</v>
      </c>
      <c r="O5462" s="50">
        <v>175</v>
      </c>
      <c r="P5462" s="67">
        <f t="shared" si="341"/>
        <v>0.03</v>
      </c>
      <c r="Q5462" s="52">
        <v>4.67</v>
      </c>
      <c r="R5462" s="52" t="str" cm="1">
        <f t="array" ref="R5462">_xlfn.IFS(ROUND(Q5462,0)=5,"Excellent",ROUND(Q5462,0)=4,"Good",ROUND(Q5462,0)=3,"Ok",ROUND(Q5462,0)&lt;3,"Bad")</f>
        <v>Excellent</v>
      </c>
      <c r="S5462">
        <v>3</v>
      </c>
      <c r="T5462" t="str">
        <f t="shared" si="342"/>
        <v>No</v>
      </c>
      <c r="U5462" s="65">
        <v>43831</v>
      </c>
      <c r="V5462" s="65">
        <v>43910</v>
      </c>
      <c r="W5462">
        <v>180</v>
      </c>
      <c r="X5462" t="str">
        <f t="shared" si="343"/>
        <v>Active</v>
      </c>
      <c r="Y5462" t="s">
        <v>15616</v>
      </c>
    </row>
    <row r="5463" spans="1:25" x14ac:dyDescent="0.25">
      <c r="A5463">
        <v>5462</v>
      </c>
      <c r="B5463" t="s">
        <v>15444</v>
      </c>
      <c r="C5463">
        <v>3605</v>
      </c>
      <c r="D5463" t="str">
        <f>VLOOKUP($C5463,Hosts!$A:$O,10,0)</f>
        <v>New York</v>
      </c>
      <c r="E5463" s="67">
        <f>INDEX(Hosts!$A:$O,MATCH(Places!$C5463,Hosts!$A:$A,0),MATCH(Places!E$1,Hosts!$1:$1,0))</f>
        <v>1</v>
      </c>
      <c r="F5463" s="67">
        <f>INDEX(Hosts!$A:$O,MATCH(Places!$C5463,Hosts!$A:$A,0),MATCH(Places!F$1,Hosts!$1:$1,0))</f>
        <v>1</v>
      </c>
      <c r="G5463" s="67" t="str">
        <f>INDEX(Hosts!$A:$O,MATCH(Places!$C5463,Hosts!$A:$A,0),MATCH(Places!G$1,Hosts!$1:$1,0))</f>
        <v>Yes</v>
      </c>
      <c r="H5463">
        <v>7</v>
      </c>
      <c r="I5463" t="str">
        <f>VLOOKUP($H5463,Neighborhoods!$A:$C,2,0)</f>
        <v>Brooklyn</v>
      </c>
      <c r="J5463" t="str">
        <f>VLOOKUP($H5463,Neighborhoods!$A:$C,3,0)</f>
        <v>Bedford-Stuyvesant</v>
      </c>
      <c r="K5463" t="s">
        <v>11822</v>
      </c>
      <c r="L5463" t="str">
        <f t="shared" si="340"/>
        <v>No</v>
      </c>
      <c r="M5463">
        <v>4</v>
      </c>
      <c r="N5463" t="str" cm="1">
        <f t="array" ref="N5463">_xlfn.IFS(M5463&lt;=2,"Small",M5463&lt;=5,"Medium",M5463&gt;5,"Large")</f>
        <v>Medium</v>
      </c>
      <c r="O5463" s="50">
        <v>110</v>
      </c>
      <c r="P5463" s="67">
        <f t="shared" si="341"/>
        <v>0.03</v>
      </c>
      <c r="Q5463" s="52">
        <v>4.67</v>
      </c>
      <c r="R5463" s="52" t="str" cm="1">
        <f t="array" ref="R5463">_xlfn.IFS(ROUND(Q5463,0)=5,"Excellent",ROUND(Q5463,0)=4,"Good",ROUND(Q5463,0)=3,"Ok",ROUND(Q5463,0)&lt;3,"Bad")</f>
        <v>Excellent</v>
      </c>
      <c r="S5463">
        <v>6</v>
      </c>
      <c r="T5463" t="str">
        <f t="shared" si="342"/>
        <v>No</v>
      </c>
      <c r="U5463" s="65">
        <v>43789</v>
      </c>
      <c r="V5463" s="65">
        <v>43981</v>
      </c>
      <c r="W5463">
        <v>100</v>
      </c>
      <c r="X5463" t="str">
        <f t="shared" si="343"/>
        <v>Active</v>
      </c>
      <c r="Y5463" t="s">
        <v>15615</v>
      </c>
    </row>
    <row r="5464" spans="1:25" x14ac:dyDescent="0.25">
      <c r="A5464">
        <v>5463</v>
      </c>
      <c r="B5464" t="s">
        <v>13268</v>
      </c>
      <c r="C5464">
        <v>1777</v>
      </c>
      <c r="D5464" t="str">
        <f>VLOOKUP($C5464,Hosts!$A:$O,10,0)</f>
        <v>England</v>
      </c>
      <c r="E5464" s="67">
        <f>INDEX(Hosts!$A:$O,MATCH(Places!$C5464,Hosts!$A:$A,0),MATCH(Places!E$1,Hosts!$1:$1,0))</f>
        <v>0.92</v>
      </c>
      <c r="F5464" s="67">
        <f>INDEX(Hosts!$A:$O,MATCH(Places!$C5464,Hosts!$A:$A,0),MATCH(Places!F$1,Hosts!$1:$1,0))</f>
        <v>0.67</v>
      </c>
      <c r="G5464" s="67" t="str">
        <f>INDEX(Hosts!$A:$O,MATCH(Places!$C5464,Hosts!$A:$A,0),MATCH(Places!G$1,Hosts!$1:$1,0))</f>
        <v>No</v>
      </c>
      <c r="H5464">
        <v>18</v>
      </c>
      <c r="I5464" t="str">
        <f>VLOOKUP($H5464,Neighborhoods!$A:$C,2,0)</f>
        <v>Manhattan</v>
      </c>
      <c r="J5464" t="str">
        <f>VLOOKUP($H5464,Neighborhoods!$A:$C,3,0)</f>
        <v>Midtown</v>
      </c>
      <c r="K5464" t="s">
        <v>11822</v>
      </c>
      <c r="L5464" t="str">
        <f t="shared" si="340"/>
        <v>No</v>
      </c>
      <c r="M5464">
        <v>5</v>
      </c>
      <c r="N5464" t="str" cm="1">
        <f t="array" ref="N5464">_xlfn.IFS(M5464&lt;=2,"Small",M5464&lt;=5,"Medium",M5464&gt;5,"Large")</f>
        <v>Medium</v>
      </c>
      <c r="O5464" s="50">
        <v>135</v>
      </c>
      <c r="P5464" s="67">
        <f t="shared" si="341"/>
        <v>0.03</v>
      </c>
      <c r="Q5464" s="52">
        <v>3.25</v>
      </c>
      <c r="R5464" s="52" t="str" cm="1">
        <f t="array" ref="R5464">_xlfn.IFS(ROUND(Q5464,0)=5,"Excellent",ROUND(Q5464,0)=4,"Good",ROUND(Q5464,0)=3,"Ok",ROUND(Q5464,0)&lt;3,"Bad")</f>
        <v>Ok</v>
      </c>
      <c r="S5464">
        <v>4</v>
      </c>
      <c r="T5464" t="str">
        <f t="shared" si="342"/>
        <v>No</v>
      </c>
      <c r="U5464" s="65">
        <v>43778</v>
      </c>
      <c r="V5464" s="65">
        <v>44032</v>
      </c>
      <c r="W5464">
        <v>161</v>
      </c>
      <c r="X5464" t="str">
        <f t="shared" si="343"/>
        <v>Active</v>
      </c>
      <c r="Y5464" t="s">
        <v>15615</v>
      </c>
    </row>
    <row r="5465" spans="1:25" x14ac:dyDescent="0.25">
      <c r="A5465">
        <v>5464</v>
      </c>
      <c r="B5465" t="s">
        <v>14204</v>
      </c>
      <c r="C5465">
        <v>4040</v>
      </c>
      <c r="D5465" t="str">
        <f>VLOOKUP($C5465,Hosts!$A:$O,10,0)</f>
        <v>New York</v>
      </c>
      <c r="E5465" s="67">
        <f>INDEX(Hosts!$A:$O,MATCH(Places!$C5465,Hosts!$A:$A,0),MATCH(Places!E$1,Hosts!$1:$1,0))</f>
        <v>1</v>
      </c>
      <c r="F5465" s="67">
        <f>INDEX(Hosts!$A:$O,MATCH(Places!$C5465,Hosts!$A:$A,0),MATCH(Places!F$1,Hosts!$1:$1,0))</f>
        <v>0.81</v>
      </c>
      <c r="G5465" s="67" t="str">
        <f>INDEX(Hosts!$A:$O,MATCH(Places!$C5465,Hosts!$A:$A,0),MATCH(Places!G$1,Hosts!$1:$1,0))</f>
        <v>Yes</v>
      </c>
      <c r="H5465">
        <v>7</v>
      </c>
      <c r="I5465" t="str">
        <f>VLOOKUP($H5465,Neighborhoods!$A:$C,2,0)</f>
        <v>Brooklyn</v>
      </c>
      <c r="J5465" t="str">
        <f>VLOOKUP($H5465,Neighborhoods!$A:$C,3,0)</f>
        <v>Bedford-Stuyvesant</v>
      </c>
      <c r="K5465" t="s">
        <v>11822</v>
      </c>
      <c r="L5465" t="str">
        <f t="shared" si="340"/>
        <v>No</v>
      </c>
      <c r="M5465">
        <v>6</v>
      </c>
      <c r="N5465" t="str" cm="1">
        <f t="array" ref="N5465">_xlfn.IFS(M5465&lt;=2,"Small",M5465&lt;=5,"Medium",M5465&gt;5,"Large")</f>
        <v>Large</v>
      </c>
      <c r="O5465" s="50">
        <v>219</v>
      </c>
      <c r="P5465" s="67">
        <f t="shared" si="341"/>
        <v>0.04</v>
      </c>
      <c r="Q5465" s="52">
        <v>5</v>
      </c>
      <c r="R5465" s="52" t="str" cm="1">
        <f t="array" ref="R5465">_xlfn.IFS(ROUND(Q5465,0)=5,"Excellent",ROUND(Q5465,0)=4,"Good",ROUND(Q5465,0)=3,"Ok",ROUND(Q5465,0)&lt;3,"Bad")</f>
        <v>Excellent</v>
      </c>
      <c r="S5465">
        <v>9</v>
      </c>
      <c r="T5465" t="str">
        <f t="shared" si="342"/>
        <v>No</v>
      </c>
      <c r="U5465" s="65">
        <v>43779</v>
      </c>
      <c r="V5465" s="65">
        <v>43917</v>
      </c>
      <c r="W5465">
        <v>267</v>
      </c>
      <c r="X5465" t="str">
        <f t="shared" si="343"/>
        <v>Active</v>
      </c>
      <c r="Y5465" t="s">
        <v>15615</v>
      </c>
    </row>
    <row r="5466" spans="1:25" x14ac:dyDescent="0.25">
      <c r="A5466">
        <v>5465</v>
      </c>
      <c r="B5466" t="s">
        <v>13756</v>
      </c>
      <c r="C5466">
        <v>3821</v>
      </c>
      <c r="D5466" t="str">
        <f>VLOOKUP($C5466,Hosts!$A:$O,10,0)</f>
        <v>New York</v>
      </c>
      <c r="E5466" s="67">
        <f>INDEX(Hosts!$A:$O,MATCH(Places!$C5466,Hosts!$A:$A,0),MATCH(Places!E$1,Hosts!$1:$1,0))</f>
        <v>1</v>
      </c>
      <c r="F5466" s="67">
        <f>INDEX(Hosts!$A:$O,MATCH(Places!$C5466,Hosts!$A:$A,0),MATCH(Places!F$1,Hosts!$1:$1,0))</f>
        <v>0.97</v>
      </c>
      <c r="G5466" s="67" t="str">
        <f>INDEX(Hosts!$A:$O,MATCH(Places!$C5466,Hosts!$A:$A,0),MATCH(Places!G$1,Hosts!$1:$1,0))</f>
        <v>No</v>
      </c>
      <c r="H5466">
        <v>14</v>
      </c>
      <c r="I5466" t="str">
        <f>VLOOKUP($H5466,Neighborhoods!$A:$C,2,0)</f>
        <v>Manhattan</v>
      </c>
      <c r="J5466" t="str">
        <f>VLOOKUP($H5466,Neighborhoods!$A:$C,3,0)</f>
        <v>East Harlem</v>
      </c>
      <c r="K5466" t="s">
        <v>16</v>
      </c>
      <c r="L5466" t="str">
        <f t="shared" si="340"/>
        <v>Yes</v>
      </c>
      <c r="M5466">
        <v>1</v>
      </c>
      <c r="N5466" t="str" cm="1">
        <f t="array" ref="N5466">_xlfn.IFS(M5466&lt;=2,"Small",M5466&lt;=5,"Medium",M5466&gt;5,"Large")</f>
        <v>Small</v>
      </c>
      <c r="O5466" s="50">
        <v>28</v>
      </c>
      <c r="P5466" s="67">
        <f t="shared" si="341"/>
        <v>0.03</v>
      </c>
      <c r="Q5466" s="52">
        <v>4.91</v>
      </c>
      <c r="R5466" s="52" t="str" cm="1">
        <f t="array" ref="R5466">_xlfn.IFS(ROUND(Q5466,0)=5,"Excellent",ROUND(Q5466,0)=4,"Good",ROUND(Q5466,0)=3,"Ok",ROUND(Q5466,0)&lt;3,"Bad")</f>
        <v>Excellent</v>
      </c>
      <c r="S5466">
        <v>11</v>
      </c>
      <c r="T5466" t="str">
        <f t="shared" si="342"/>
        <v>No</v>
      </c>
      <c r="U5466" s="65">
        <v>43772</v>
      </c>
      <c r="V5466" s="65">
        <v>43905</v>
      </c>
      <c r="W5466">
        <v>0</v>
      </c>
      <c r="X5466" t="str">
        <f t="shared" si="343"/>
        <v>Inactive</v>
      </c>
      <c r="Y5466" t="s">
        <v>15616</v>
      </c>
    </row>
    <row r="5467" spans="1:25" x14ac:dyDescent="0.25">
      <c r="A5467">
        <v>5466</v>
      </c>
      <c r="B5467" t="s">
        <v>15219</v>
      </c>
      <c r="C5467">
        <v>4042</v>
      </c>
      <c r="D5467" t="str">
        <f>VLOOKUP($C5467,Hosts!$A:$O,10,0)</f>
        <v>New York</v>
      </c>
      <c r="E5467" s="67">
        <f>INDEX(Hosts!$A:$O,MATCH(Places!$C5467,Hosts!$A:$A,0),MATCH(Places!E$1,Hosts!$1:$1,0))</f>
        <v>1</v>
      </c>
      <c r="F5467" s="67">
        <f>INDEX(Hosts!$A:$O,MATCH(Places!$C5467,Hosts!$A:$A,0),MATCH(Places!F$1,Hosts!$1:$1,0))</f>
        <v>0.9</v>
      </c>
      <c r="G5467" s="67" t="str">
        <f>INDEX(Hosts!$A:$O,MATCH(Places!$C5467,Hosts!$A:$A,0),MATCH(Places!G$1,Hosts!$1:$1,0))</f>
        <v>Yes</v>
      </c>
      <c r="H5467">
        <v>7</v>
      </c>
      <c r="I5467" t="str">
        <f>VLOOKUP($H5467,Neighborhoods!$A:$C,2,0)</f>
        <v>Brooklyn</v>
      </c>
      <c r="J5467" t="str">
        <f>VLOOKUP($H5467,Neighborhoods!$A:$C,3,0)</f>
        <v>Bedford-Stuyvesant</v>
      </c>
      <c r="K5467" t="s">
        <v>11822</v>
      </c>
      <c r="L5467" t="str">
        <f t="shared" si="340"/>
        <v>No</v>
      </c>
      <c r="M5467">
        <v>5</v>
      </c>
      <c r="N5467" t="str" cm="1">
        <f t="array" ref="N5467">_xlfn.IFS(M5467&lt;=2,"Small",M5467&lt;=5,"Medium",M5467&gt;5,"Large")</f>
        <v>Medium</v>
      </c>
      <c r="O5467" s="50">
        <v>292</v>
      </c>
      <c r="P5467" s="67">
        <f t="shared" si="341"/>
        <v>0.04</v>
      </c>
      <c r="Q5467" s="52">
        <v>5</v>
      </c>
      <c r="R5467" s="52" t="str" cm="1">
        <f t="array" ref="R5467">_xlfn.IFS(ROUND(Q5467,0)=5,"Excellent",ROUND(Q5467,0)=4,"Good",ROUND(Q5467,0)=3,"Ok",ROUND(Q5467,0)&lt;3,"Bad")</f>
        <v>Excellent</v>
      </c>
      <c r="S5467">
        <v>12</v>
      </c>
      <c r="T5467" t="str">
        <f t="shared" si="342"/>
        <v>No</v>
      </c>
      <c r="U5467" s="65">
        <v>43831</v>
      </c>
      <c r="V5467" s="65">
        <v>44039</v>
      </c>
      <c r="W5467">
        <v>76</v>
      </c>
      <c r="X5467" t="str">
        <f t="shared" si="343"/>
        <v>Active</v>
      </c>
      <c r="Y5467" t="s">
        <v>15616</v>
      </c>
    </row>
    <row r="5468" spans="1:25" x14ac:dyDescent="0.25">
      <c r="A5468">
        <v>5467</v>
      </c>
      <c r="B5468" t="s">
        <v>14155</v>
      </c>
      <c r="C5468">
        <v>2924</v>
      </c>
      <c r="D5468" t="str">
        <f>VLOOKUP($C5468,Hosts!$A:$O,10,0)</f>
        <v>New York</v>
      </c>
      <c r="E5468" s="67">
        <f>INDEX(Hosts!$A:$O,MATCH(Places!$C5468,Hosts!$A:$A,0),MATCH(Places!E$1,Hosts!$1:$1,0))</f>
        <v>1</v>
      </c>
      <c r="F5468" s="67">
        <f>INDEX(Hosts!$A:$O,MATCH(Places!$C5468,Hosts!$A:$A,0),MATCH(Places!F$1,Hosts!$1:$1,0))</f>
        <v>0.94</v>
      </c>
      <c r="G5468" s="67" t="str">
        <f>INDEX(Hosts!$A:$O,MATCH(Places!$C5468,Hosts!$A:$A,0),MATCH(Places!G$1,Hosts!$1:$1,0))</f>
        <v>Yes</v>
      </c>
      <c r="H5468">
        <v>6</v>
      </c>
      <c r="I5468" t="str">
        <f>VLOOKUP($H5468,Neighborhoods!$A:$C,2,0)</f>
        <v>Bronx</v>
      </c>
      <c r="J5468" t="str">
        <f>VLOOKUP($H5468,Neighborhoods!$A:$C,3,0)</f>
        <v>Wakefield</v>
      </c>
      <c r="K5468" t="s">
        <v>1</v>
      </c>
      <c r="L5468" t="str">
        <f t="shared" si="340"/>
        <v>Yes</v>
      </c>
      <c r="M5468">
        <v>1</v>
      </c>
      <c r="N5468" t="str" cm="1">
        <f t="array" ref="N5468">_xlfn.IFS(M5468&lt;=2,"Small",M5468&lt;=5,"Medium",M5468&gt;5,"Large")</f>
        <v>Small</v>
      </c>
      <c r="O5468" s="50">
        <v>38</v>
      </c>
      <c r="P5468" s="67">
        <f t="shared" si="341"/>
        <v>0.03</v>
      </c>
      <c r="Q5468" s="52">
        <v>4.6500000000000004</v>
      </c>
      <c r="R5468" s="52" t="str" cm="1">
        <f t="array" ref="R5468">_xlfn.IFS(ROUND(Q5468,0)=5,"Excellent",ROUND(Q5468,0)=4,"Good",ROUND(Q5468,0)=3,"Ok",ROUND(Q5468,0)&lt;3,"Bad")</f>
        <v>Excellent</v>
      </c>
      <c r="S5468">
        <v>23</v>
      </c>
      <c r="T5468" t="str">
        <f t="shared" si="342"/>
        <v>No</v>
      </c>
      <c r="U5468" s="65">
        <v>43848</v>
      </c>
      <c r="V5468" s="65">
        <v>44032</v>
      </c>
      <c r="W5468">
        <v>0</v>
      </c>
      <c r="X5468" t="str">
        <f t="shared" si="343"/>
        <v>Inactive</v>
      </c>
      <c r="Y5468" t="s">
        <v>15615</v>
      </c>
    </row>
    <row r="5469" spans="1:25" x14ac:dyDescent="0.25">
      <c r="A5469">
        <v>5468</v>
      </c>
      <c r="B5469" t="s">
        <v>13341</v>
      </c>
      <c r="C5469">
        <v>3545</v>
      </c>
      <c r="D5469" t="str">
        <f>VLOOKUP($C5469,Hosts!$A:$O,10,0)</f>
        <v>New York</v>
      </c>
      <c r="E5469" s="67">
        <f>INDEX(Hosts!$A:$O,MATCH(Places!$C5469,Hosts!$A:$A,0),MATCH(Places!E$1,Hosts!$1:$1,0))</f>
        <v>1</v>
      </c>
      <c r="F5469" s="67">
        <f>INDEX(Hosts!$A:$O,MATCH(Places!$C5469,Hosts!$A:$A,0),MATCH(Places!F$1,Hosts!$1:$1,0))</f>
        <v>1</v>
      </c>
      <c r="G5469" s="67" t="str">
        <f>INDEX(Hosts!$A:$O,MATCH(Places!$C5469,Hosts!$A:$A,0),MATCH(Places!G$1,Hosts!$1:$1,0))</f>
        <v>No</v>
      </c>
      <c r="H5469">
        <v>17</v>
      </c>
      <c r="I5469" t="str">
        <f>VLOOKUP($H5469,Neighborhoods!$A:$C,2,0)</f>
        <v>Manhattan</v>
      </c>
      <c r="J5469" t="str">
        <f>VLOOKUP($H5469,Neighborhoods!$A:$C,3,0)</f>
        <v>Hell's Kitchen</v>
      </c>
      <c r="K5469" t="s">
        <v>11822</v>
      </c>
      <c r="L5469" t="str">
        <f t="shared" si="340"/>
        <v>No</v>
      </c>
      <c r="M5469">
        <v>3</v>
      </c>
      <c r="N5469" t="str" cm="1">
        <f t="array" ref="N5469">_xlfn.IFS(M5469&lt;=2,"Small",M5469&lt;=5,"Medium",M5469&gt;5,"Large")</f>
        <v>Medium</v>
      </c>
      <c r="O5469" s="50">
        <v>142</v>
      </c>
      <c r="P5469" s="67">
        <f t="shared" si="341"/>
        <v>0.03</v>
      </c>
      <c r="Q5469" s="52">
        <v>4.75</v>
      </c>
      <c r="R5469" s="52" t="str" cm="1">
        <f t="array" ref="R5469">_xlfn.IFS(ROUND(Q5469,0)=5,"Excellent",ROUND(Q5469,0)=4,"Good",ROUND(Q5469,0)=3,"Ok",ROUND(Q5469,0)&lt;3,"Bad")</f>
        <v>Excellent</v>
      </c>
      <c r="S5469">
        <v>16</v>
      </c>
      <c r="T5469" t="str">
        <f t="shared" si="342"/>
        <v>No</v>
      </c>
      <c r="U5469" s="65">
        <v>43842</v>
      </c>
      <c r="V5469" s="65">
        <v>44046</v>
      </c>
      <c r="W5469">
        <v>106</v>
      </c>
      <c r="X5469" t="str">
        <f t="shared" si="343"/>
        <v>Active</v>
      </c>
      <c r="Y5469" t="s">
        <v>15616</v>
      </c>
    </row>
    <row r="5470" spans="1:25" x14ac:dyDescent="0.25">
      <c r="A5470">
        <v>5469</v>
      </c>
      <c r="B5470" t="s">
        <v>14728</v>
      </c>
      <c r="C5470">
        <v>3987</v>
      </c>
      <c r="D5470" t="str">
        <f>VLOOKUP($C5470,Hosts!$A:$O,10,0)</f>
        <v>Florida</v>
      </c>
      <c r="E5470" s="67">
        <f>INDEX(Hosts!$A:$O,MATCH(Places!$C5470,Hosts!$A:$A,0),MATCH(Places!E$1,Hosts!$1:$1,0))</f>
        <v>1</v>
      </c>
      <c r="F5470" s="67">
        <f>INDEX(Hosts!$A:$O,MATCH(Places!$C5470,Hosts!$A:$A,0),MATCH(Places!F$1,Hosts!$1:$1,0))</f>
        <v>0.98</v>
      </c>
      <c r="G5470" s="67" t="str">
        <f>INDEX(Hosts!$A:$O,MATCH(Places!$C5470,Hosts!$A:$A,0),MATCH(Places!G$1,Hosts!$1:$1,0))</f>
        <v>No</v>
      </c>
      <c r="H5470">
        <v>17</v>
      </c>
      <c r="I5470" t="str">
        <f>VLOOKUP($H5470,Neighborhoods!$A:$C,2,0)</f>
        <v>Manhattan</v>
      </c>
      <c r="J5470" t="str">
        <f>VLOOKUP($H5470,Neighborhoods!$A:$C,3,0)</f>
        <v>Hell's Kitchen</v>
      </c>
      <c r="K5470" t="s">
        <v>11822</v>
      </c>
      <c r="L5470" t="str">
        <f t="shared" si="340"/>
        <v>No</v>
      </c>
      <c r="M5470">
        <v>6</v>
      </c>
      <c r="N5470" t="str" cm="1">
        <f t="array" ref="N5470">_xlfn.IFS(M5470&lt;=2,"Small",M5470&lt;=5,"Medium",M5470&gt;5,"Large")</f>
        <v>Large</v>
      </c>
      <c r="O5470" s="50">
        <v>110</v>
      </c>
      <c r="P5470" s="67">
        <f t="shared" si="341"/>
        <v>0.03</v>
      </c>
      <c r="Q5470" s="52">
        <v>4.79</v>
      </c>
      <c r="R5470" s="52" t="str" cm="1">
        <f t="array" ref="R5470">_xlfn.IFS(ROUND(Q5470,0)=5,"Excellent",ROUND(Q5470,0)=4,"Good",ROUND(Q5470,0)=3,"Ok",ROUND(Q5470,0)&lt;3,"Bad")</f>
        <v>Excellent</v>
      </c>
      <c r="S5470">
        <v>19</v>
      </c>
      <c r="T5470" t="str">
        <f t="shared" si="342"/>
        <v>No</v>
      </c>
      <c r="U5470" s="65">
        <v>43797</v>
      </c>
      <c r="V5470" s="65">
        <v>44026</v>
      </c>
      <c r="W5470">
        <v>82</v>
      </c>
      <c r="X5470" t="str">
        <f t="shared" si="343"/>
        <v>Active</v>
      </c>
      <c r="Y5470" t="s">
        <v>15616</v>
      </c>
    </row>
    <row r="5471" spans="1:25" x14ac:dyDescent="0.25">
      <c r="A5471">
        <v>5470</v>
      </c>
      <c r="B5471" t="s">
        <v>14819</v>
      </c>
      <c r="C5471">
        <v>4043</v>
      </c>
      <c r="D5471" t="str">
        <f>VLOOKUP($C5471,Hosts!$A:$O,10,0)</f>
        <v>New York</v>
      </c>
      <c r="E5471" s="67">
        <f>INDEX(Hosts!$A:$O,MATCH(Places!$C5471,Hosts!$A:$A,0),MATCH(Places!E$1,Hosts!$1:$1,0))</f>
        <v>1</v>
      </c>
      <c r="F5471" s="67">
        <f>INDEX(Hosts!$A:$O,MATCH(Places!$C5471,Hosts!$A:$A,0),MATCH(Places!F$1,Hosts!$1:$1,0))</f>
        <v>1</v>
      </c>
      <c r="G5471" s="67" t="str">
        <f>INDEX(Hosts!$A:$O,MATCH(Places!$C5471,Hosts!$A:$A,0),MATCH(Places!G$1,Hosts!$1:$1,0))</f>
        <v>No</v>
      </c>
      <c r="H5471">
        <v>8</v>
      </c>
      <c r="I5471" t="str">
        <f>VLOOKUP($H5471,Neighborhoods!$A:$C,2,0)</f>
        <v>Brooklyn</v>
      </c>
      <c r="J5471" t="str">
        <f>VLOOKUP($H5471,Neighborhoods!$A:$C,3,0)</f>
        <v>Bushwick</v>
      </c>
      <c r="K5471" t="s">
        <v>1</v>
      </c>
      <c r="L5471" t="str">
        <f t="shared" si="340"/>
        <v>Yes</v>
      </c>
      <c r="M5471">
        <v>2</v>
      </c>
      <c r="N5471" t="str" cm="1">
        <f t="array" ref="N5471">_xlfn.IFS(M5471&lt;=2,"Small",M5471&lt;=5,"Medium",M5471&gt;5,"Large")</f>
        <v>Small</v>
      </c>
      <c r="O5471" s="50">
        <v>98</v>
      </c>
      <c r="P5471" s="67">
        <f t="shared" si="341"/>
        <v>0.03</v>
      </c>
      <c r="Q5471" s="52">
        <v>4.8</v>
      </c>
      <c r="R5471" s="52" t="str" cm="1">
        <f t="array" ref="R5471">_xlfn.IFS(ROUND(Q5471,0)=5,"Excellent",ROUND(Q5471,0)=4,"Good",ROUND(Q5471,0)=3,"Ok",ROUND(Q5471,0)&lt;3,"Bad")</f>
        <v>Excellent</v>
      </c>
      <c r="S5471">
        <v>10</v>
      </c>
      <c r="T5471" t="str">
        <f t="shared" si="342"/>
        <v>No</v>
      </c>
      <c r="U5471" s="65">
        <v>43770</v>
      </c>
      <c r="V5471" s="65">
        <v>43870</v>
      </c>
      <c r="W5471">
        <v>15</v>
      </c>
      <c r="X5471" t="str">
        <f t="shared" si="343"/>
        <v>Active</v>
      </c>
      <c r="Y5471" t="s">
        <v>15616</v>
      </c>
    </row>
    <row r="5472" spans="1:25" x14ac:dyDescent="0.25">
      <c r="A5472">
        <v>5471</v>
      </c>
      <c r="B5472" t="s">
        <v>14591</v>
      </c>
      <c r="C5472">
        <v>3796</v>
      </c>
      <c r="D5472" t="str">
        <f>VLOOKUP($C5472,Hosts!$A:$O,10,0)</f>
        <v>New York</v>
      </c>
      <c r="E5472" s="67">
        <f>INDEX(Hosts!$A:$O,MATCH(Places!$C5472,Hosts!$A:$A,0),MATCH(Places!E$1,Hosts!$1:$1,0))</f>
        <v>0.42</v>
      </c>
      <c r="F5472" s="67">
        <f>INDEX(Hosts!$A:$O,MATCH(Places!$C5472,Hosts!$A:$A,0),MATCH(Places!F$1,Hosts!$1:$1,0))</f>
        <v>0.96</v>
      </c>
      <c r="G5472" s="67" t="str">
        <f>INDEX(Hosts!$A:$O,MATCH(Places!$C5472,Hosts!$A:$A,0),MATCH(Places!G$1,Hosts!$1:$1,0))</f>
        <v>No</v>
      </c>
      <c r="H5472">
        <v>16</v>
      </c>
      <c r="I5472" t="str">
        <f>VLOOKUP($H5472,Neighborhoods!$A:$C,2,0)</f>
        <v>Manhattan</v>
      </c>
      <c r="J5472" t="str">
        <f>VLOOKUP($H5472,Neighborhoods!$A:$C,3,0)</f>
        <v>Harlem</v>
      </c>
      <c r="K5472" t="s">
        <v>11822</v>
      </c>
      <c r="L5472" t="str">
        <f t="shared" si="340"/>
        <v>No</v>
      </c>
      <c r="M5472">
        <v>5</v>
      </c>
      <c r="N5472" t="str" cm="1">
        <f t="array" ref="N5472">_xlfn.IFS(M5472&lt;=2,"Small",M5472&lt;=5,"Medium",M5472&gt;5,"Large")</f>
        <v>Medium</v>
      </c>
      <c r="O5472" s="50">
        <v>100</v>
      </c>
      <c r="P5472" s="67">
        <f t="shared" si="341"/>
        <v>0.03</v>
      </c>
      <c r="Q5472" s="52">
        <v>4</v>
      </c>
      <c r="R5472" s="52" t="str" cm="1">
        <f t="array" ref="R5472">_xlfn.IFS(ROUND(Q5472,0)=5,"Excellent",ROUND(Q5472,0)=4,"Good",ROUND(Q5472,0)=3,"Ok",ROUND(Q5472,0)&lt;3,"Bad")</f>
        <v>Good</v>
      </c>
      <c r="S5472">
        <v>3</v>
      </c>
      <c r="T5472" t="str">
        <f t="shared" si="342"/>
        <v>No</v>
      </c>
      <c r="U5472" s="65">
        <v>43775</v>
      </c>
      <c r="V5472" s="65">
        <v>43890</v>
      </c>
      <c r="W5472">
        <v>262</v>
      </c>
      <c r="X5472" t="str">
        <f t="shared" si="343"/>
        <v>Active</v>
      </c>
      <c r="Y5472" t="s">
        <v>15615</v>
      </c>
    </row>
    <row r="5473" spans="1:25" x14ac:dyDescent="0.25">
      <c r="A5473">
        <v>5472</v>
      </c>
      <c r="B5473" t="s">
        <v>13471</v>
      </c>
      <c r="C5473">
        <v>3982</v>
      </c>
      <c r="D5473" t="str">
        <f>VLOOKUP($C5473,Hosts!$A:$O,10,0)</f>
        <v>New York</v>
      </c>
      <c r="E5473" s="67">
        <f>INDEX(Hosts!$A:$O,MATCH(Places!$C5473,Hosts!$A:$A,0),MATCH(Places!E$1,Hosts!$1:$1,0))</f>
        <v>0.67</v>
      </c>
      <c r="F5473" s="67">
        <f>INDEX(Hosts!$A:$O,MATCH(Places!$C5473,Hosts!$A:$A,0),MATCH(Places!F$1,Hosts!$1:$1,0))</f>
        <v>1</v>
      </c>
      <c r="G5473" s="67" t="str">
        <f>INDEX(Hosts!$A:$O,MATCH(Places!$C5473,Hosts!$A:$A,0),MATCH(Places!G$1,Hosts!$1:$1,0))</f>
        <v>No</v>
      </c>
      <c r="H5473">
        <v>11</v>
      </c>
      <c r="I5473" t="str">
        <f>VLOOKUP($H5473,Neighborhoods!$A:$C,2,0)</f>
        <v>Brooklyn</v>
      </c>
      <c r="J5473" t="str">
        <f>VLOOKUP($H5473,Neighborhoods!$A:$C,3,0)</f>
        <v>Greenpoint</v>
      </c>
      <c r="K5473" t="s">
        <v>11822</v>
      </c>
      <c r="L5473" t="str">
        <f t="shared" si="340"/>
        <v>No</v>
      </c>
      <c r="M5473">
        <v>8</v>
      </c>
      <c r="N5473" t="str" cm="1">
        <f t="array" ref="N5473">_xlfn.IFS(M5473&lt;=2,"Small",M5473&lt;=5,"Medium",M5473&gt;5,"Large")</f>
        <v>Large</v>
      </c>
      <c r="O5473" s="50">
        <v>164</v>
      </c>
      <c r="P5473" s="67">
        <f t="shared" si="341"/>
        <v>0.03</v>
      </c>
      <c r="Q5473" s="52">
        <v>4.5</v>
      </c>
      <c r="R5473" s="52" t="str" cm="1">
        <f t="array" ref="R5473">_xlfn.IFS(ROUND(Q5473,0)=5,"Excellent",ROUND(Q5473,0)=4,"Good",ROUND(Q5473,0)=3,"Ok",ROUND(Q5473,0)&lt;3,"Bad")</f>
        <v>Excellent</v>
      </c>
      <c r="S5473">
        <v>32</v>
      </c>
      <c r="T5473" t="str">
        <f t="shared" si="342"/>
        <v>No</v>
      </c>
      <c r="U5473" s="65">
        <v>43779</v>
      </c>
      <c r="V5473" s="65">
        <v>43919</v>
      </c>
      <c r="W5473">
        <v>29</v>
      </c>
      <c r="X5473" t="str">
        <f t="shared" si="343"/>
        <v>Active</v>
      </c>
      <c r="Y5473" t="s">
        <v>15616</v>
      </c>
    </row>
    <row r="5474" spans="1:25" x14ac:dyDescent="0.25">
      <c r="A5474">
        <v>5473</v>
      </c>
      <c r="B5474" t="s">
        <v>13186</v>
      </c>
      <c r="C5474">
        <v>3991</v>
      </c>
      <c r="D5474" t="str">
        <f>VLOOKUP($C5474,Hosts!$A:$O,10,0)</f>
        <v>New York</v>
      </c>
      <c r="E5474" s="67">
        <f>INDEX(Hosts!$A:$O,MATCH(Places!$C5474,Hosts!$A:$A,0),MATCH(Places!E$1,Hosts!$1:$1,0))</f>
        <v>0.69</v>
      </c>
      <c r="F5474" s="67">
        <f>INDEX(Hosts!$A:$O,MATCH(Places!$C5474,Hosts!$A:$A,0),MATCH(Places!F$1,Hosts!$1:$1,0))</f>
        <v>0.97</v>
      </c>
      <c r="G5474" s="67" t="str">
        <f>INDEX(Hosts!$A:$O,MATCH(Places!$C5474,Hosts!$A:$A,0),MATCH(Places!G$1,Hosts!$1:$1,0))</f>
        <v>No</v>
      </c>
      <c r="H5474">
        <v>16</v>
      </c>
      <c r="I5474" t="str">
        <f>VLOOKUP($H5474,Neighborhoods!$A:$C,2,0)</f>
        <v>Manhattan</v>
      </c>
      <c r="J5474" t="str">
        <f>VLOOKUP($H5474,Neighborhoods!$A:$C,3,0)</f>
        <v>Harlem</v>
      </c>
      <c r="K5474" t="s">
        <v>1</v>
      </c>
      <c r="L5474" t="str">
        <f t="shared" si="340"/>
        <v>Yes</v>
      </c>
      <c r="M5474">
        <v>2</v>
      </c>
      <c r="N5474" t="str" cm="1">
        <f t="array" ref="N5474">_xlfn.IFS(M5474&lt;=2,"Small",M5474&lt;=5,"Medium",M5474&gt;5,"Large")</f>
        <v>Small</v>
      </c>
      <c r="O5474" s="50">
        <v>75</v>
      </c>
      <c r="P5474" s="67">
        <f t="shared" si="341"/>
        <v>0.03</v>
      </c>
      <c r="Q5474" s="52">
        <v>3.91</v>
      </c>
      <c r="R5474" s="52" t="str" cm="1">
        <f t="array" ref="R5474">_xlfn.IFS(ROUND(Q5474,0)=5,"Excellent",ROUND(Q5474,0)=4,"Good",ROUND(Q5474,0)=3,"Ok",ROUND(Q5474,0)&lt;3,"Bad")</f>
        <v>Good</v>
      </c>
      <c r="S5474">
        <v>11</v>
      </c>
      <c r="T5474" t="str">
        <f t="shared" si="342"/>
        <v>No</v>
      </c>
      <c r="U5474" s="65">
        <v>43789</v>
      </c>
      <c r="V5474" s="65">
        <v>44029</v>
      </c>
      <c r="W5474">
        <v>58</v>
      </c>
      <c r="X5474" t="str">
        <f t="shared" si="343"/>
        <v>Active</v>
      </c>
      <c r="Y5474" t="s">
        <v>15616</v>
      </c>
    </row>
    <row r="5475" spans="1:25" x14ac:dyDescent="0.25">
      <c r="A5475">
        <v>5474</v>
      </c>
      <c r="B5475" t="s">
        <v>13354</v>
      </c>
      <c r="C5475">
        <v>1685</v>
      </c>
      <c r="D5475" t="str">
        <f>VLOOKUP($C5475,Hosts!$A:$O,10,0)</f>
        <v>New York</v>
      </c>
      <c r="E5475" s="67">
        <f>INDEX(Hosts!$A:$O,MATCH(Places!$C5475,Hosts!$A:$A,0),MATCH(Places!E$1,Hosts!$1:$1,0))</f>
        <v>1</v>
      </c>
      <c r="F5475" s="67">
        <f>INDEX(Hosts!$A:$O,MATCH(Places!$C5475,Hosts!$A:$A,0),MATCH(Places!F$1,Hosts!$1:$1,0))</f>
        <v>1</v>
      </c>
      <c r="G5475" s="67" t="str">
        <f>INDEX(Hosts!$A:$O,MATCH(Places!$C5475,Hosts!$A:$A,0),MATCH(Places!G$1,Hosts!$1:$1,0))</f>
        <v>Yes</v>
      </c>
      <c r="H5475">
        <v>8</v>
      </c>
      <c r="I5475" t="str">
        <f>VLOOKUP($H5475,Neighborhoods!$A:$C,2,0)</f>
        <v>Brooklyn</v>
      </c>
      <c r="J5475" t="str">
        <f>VLOOKUP($H5475,Neighborhoods!$A:$C,3,0)</f>
        <v>Bushwick</v>
      </c>
      <c r="K5475" t="s">
        <v>1</v>
      </c>
      <c r="L5475" t="str">
        <f t="shared" si="340"/>
        <v>Yes</v>
      </c>
      <c r="M5475">
        <v>1</v>
      </c>
      <c r="N5475" t="str" cm="1">
        <f t="array" ref="N5475">_xlfn.IFS(M5475&lt;=2,"Small",M5475&lt;=5,"Medium",M5475&gt;5,"Large")</f>
        <v>Small</v>
      </c>
      <c r="O5475" s="50">
        <v>45</v>
      </c>
      <c r="P5475" s="67">
        <f t="shared" si="341"/>
        <v>0.03</v>
      </c>
      <c r="Q5475" s="52">
        <v>4.83</v>
      </c>
      <c r="R5475" s="52" t="str" cm="1">
        <f t="array" ref="R5475">_xlfn.IFS(ROUND(Q5475,0)=5,"Excellent",ROUND(Q5475,0)=4,"Good",ROUND(Q5475,0)=3,"Ok",ROUND(Q5475,0)&lt;3,"Bad")</f>
        <v>Excellent</v>
      </c>
      <c r="S5475">
        <v>6</v>
      </c>
      <c r="T5475" t="str">
        <f t="shared" si="342"/>
        <v>No</v>
      </c>
      <c r="U5475" s="65">
        <v>43809</v>
      </c>
      <c r="V5475" s="65">
        <v>43982</v>
      </c>
      <c r="W5475">
        <v>75</v>
      </c>
      <c r="X5475" t="str">
        <f t="shared" si="343"/>
        <v>Active</v>
      </c>
      <c r="Y5475" t="s">
        <v>15616</v>
      </c>
    </row>
    <row r="5476" spans="1:25" x14ac:dyDescent="0.25">
      <c r="A5476">
        <v>5475</v>
      </c>
      <c r="B5476" t="s">
        <v>15345</v>
      </c>
      <c r="C5476">
        <v>3994</v>
      </c>
      <c r="D5476" t="str">
        <f>VLOOKUP($C5476,Hosts!$A:$O,10,0)</f>
        <v>New York</v>
      </c>
      <c r="E5476" s="67">
        <f>INDEX(Hosts!$A:$O,MATCH(Places!$C5476,Hosts!$A:$A,0),MATCH(Places!E$1,Hosts!$1:$1,0))</f>
        <v>0.7</v>
      </c>
      <c r="F5476" s="67">
        <f>INDEX(Hosts!$A:$O,MATCH(Places!$C5476,Hosts!$A:$A,0),MATCH(Places!F$1,Hosts!$1:$1,0))</f>
        <v>0.83</v>
      </c>
      <c r="G5476" s="67" t="str">
        <f>INDEX(Hosts!$A:$O,MATCH(Places!$C5476,Hosts!$A:$A,0),MATCH(Places!G$1,Hosts!$1:$1,0))</f>
        <v>No</v>
      </c>
      <c r="H5476">
        <v>12</v>
      </c>
      <c r="I5476" t="str">
        <f>VLOOKUP($H5476,Neighborhoods!$A:$C,2,0)</f>
        <v>Brooklyn</v>
      </c>
      <c r="J5476" t="str">
        <f>VLOOKUP($H5476,Neighborhoods!$A:$C,3,0)</f>
        <v>Williamsburg</v>
      </c>
      <c r="K5476" t="s">
        <v>1</v>
      </c>
      <c r="L5476" t="str">
        <f t="shared" si="340"/>
        <v>Yes</v>
      </c>
      <c r="M5476">
        <v>3</v>
      </c>
      <c r="N5476" t="str" cm="1">
        <f t="array" ref="N5476">_xlfn.IFS(M5476&lt;=2,"Small",M5476&lt;=5,"Medium",M5476&gt;5,"Large")</f>
        <v>Medium</v>
      </c>
      <c r="O5476" s="50">
        <v>44</v>
      </c>
      <c r="P5476" s="67">
        <f t="shared" si="341"/>
        <v>0.03</v>
      </c>
      <c r="Q5476" s="52">
        <v>3.67</v>
      </c>
      <c r="R5476" s="52" t="str" cm="1">
        <f t="array" ref="R5476">_xlfn.IFS(ROUND(Q5476,0)=5,"Excellent",ROUND(Q5476,0)=4,"Good",ROUND(Q5476,0)=3,"Ok",ROUND(Q5476,0)&lt;3,"Bad")</f>
        <v>Good</v>
      </c>
      <c r="S5476">
        <v>3</v>
      </c>
      <c r="T5476" t="str">
        <f t="shared" si="342"/>
        <v>No</v>
      </c>
      <c r="U5476" s="65">
        <v>43786</v>
      </c>
      <c r="V5476" s="65">
        <v>43807</v>
      </c>
      <c r="W5476">
        <v>105</v>
      </c>
      <c r="X5476" t="str">
        <f t="shared" si="343"/>
        <v>Active</v>
      </c>
      <c r="Y5476" t="s">
        <v>15616</v>
      </c>
    </row>
    <row r="5477" spans="1:25" x14ac:dyDescent="0.25">
      <c r="A5477">
        <v>5476</v>
      </c>
      <c r="B5477" t="s">
        <v>13641</v>
      </c>
      <c r="C5477">
        <v>2079</v>
      </c>
      <c r="D5477" t="str">
        <f>VLOOKUP($C5477,Hosts!$A:$O,10,0)</f>
        <v>New York</v>
      </c>
      <c r="E5477" s="67">
        <f>INDEX(Hosts!$A:$O,MATCH(Places!$C5477,Hosts!$A:$A,0),MATCH(Places!E$1,Hosts!$1:$1,0))</f>
        <v>1</v>
      </c>
      <c r="F5477" s="67">
        <f>INDEX(Hosts!$A:$O,MATCH(Places!$C5477,Hosts!$A:$A,0),MATCH(Places!F$1,Hosts!$1:$1,0))</f>
        <v>1</v>
      </c>
      <c r="G5477" s="67" t="str">
        <f>INDEX(Hosts!$A:$O,MATCH(Places!$C5477,Hosts!$A:$A,0),MATCH(Places!G$1,Hosts!$1:$1,0))</f>
        <v>No</v>
      </c>
      <c r="H5477">
        <v>20</v>
      </c>
      <c r="I5477" t="str">
        <f>VLOOKUP($H5477,Neighborhoods!$A:$C,2,0)</f>
        <v>Manhattan</v>
      </c>
      <c r="J5477" t="str">
        <f>VLOOKUP($H5477,Neighborhoods!$A:$C,3,0)</f>
        <v>Upper West Side</v>
      </c>
      <c r="K5477" t="s">
        <v>1</v>
      </c>
      <c r="L5477" t="str">
        <f t="shared" si="340"/>
        <v>Yes</v>
      </c>
      <c r="M5477">
        <v>3</v>
      </c>
      <c r="N5477" t="str" cm="1">
        <f t="array" ref="N5477">_xlfn.IFS(M5477&lt;=2,"Small",M5477&lt;=5,"Medium",M5477&gt;5,"Large")</f>
        <v>Medium</v>
      </c>
      <c r="O5477" s="50">
        <v>70</v>
      </c>
      <c r="P5477" s="67">
        <f t="shared" si="341"/>
        <v>0.03</v>
      </c>
      <c r="Q5477" s="52">
        <v>4.95</v>
      </c>
      <c r="R5477" s="52" t="str" cm="1">
        <f t="array" ref="R5477">_xlfn.IFS(ROUND(Q5477,0)=5,"Excellent",ROUND(Q5477,0)=4,"Good",ROUND(Q5477,0)=3,"Ok",ROUND(Q5477,0)&lt;3,"Bad")</f>
        <v>Excellent</v>
      </c>
      <c r="S5477">
        <v>20</v>
      </c>
      <c r="T5477" t="str">
        <f t="shared" si="342"/>
        <v>No</v>
      </c>
      <c r="U5477" s="65">
        <v>43778</v>
      </c>
      <c r="V5477" s="65">
        <v>44014</v>
      </c>
      <c r="W5477">
        <v>316</v>
      </c>
      <c r="X5477" t="str">
        <f t="shared" si="343"/>
        <v>Active</v>
      </c>
      <c r="Y5477" t="s">
        <v>15616</v>
      </c>
    </row>
    <row r="5478" spans="1:25" x14ac:dyDescent="0.25">
      <c r="A5478">
        <v>5477</v>
      </c>
      <c r="B5478" t="s">
        <v>13938</v>
      </c>
      <c r="C5478">
        <v>2079</v>
      </c>
      <c r="D5478" t="str">
        <f>VLOOKUP($C5478,Hosts!$A:$O,10,0)</f>
        <v>New York</v>
      </c>
      <c r="E5478" s="67">
        <f>INDEX(Hosts!$A:$O,MATCH(Places!$C5478,Hosts!$A:$A,0),MATCH(Places!E$1,Hosts!$1:$1,0))</f>
        <v>1</v>
      </c>
      <c r="F5478" s="67">
        <f>INDEX(Hosts!$A:$O,MATCH(Places!$C5478,Hosts!$A:$A,0),MATCH(Places!F$1,Hosts!$1:$1,0))</f>
        <v>1</v>
      </c>
      <c r="G5478" s="67" t="str">
        <f>INDEX(Hosts!$A:$O,MATCH(Places!$C5478,Hosts!$A:$A,0),MATCH(Places!G$1,Hosts!$1:$1,0))</f>
        <v>No</v>
      </c>
      <c r="H5478">
        <v>20</v>
      </c>
      <c r="I5478" t="str">
        <f>VLOOKUP($H5478,Neighborhoods!$A:$C,2,0)</f>
        <v>Manhattan</v>
      </c>
      <c r="J5478" t="str">
        <f>VLOOKUP($H5478,Neighborhoods!$A:$C,3,0)</f>
        <v>Upper West Side</v>
      </c>
      <c r="K5478" t="s">
        <v>1</v>
      </c>
      <c r="L5478" t="str">
        <f t="shared" si="340"/>
        <v>Yes</v>
      </c>
      <c r="M5478">
        <v>2</v>
      </c>
      <c r="N5478" t="str" cm="1">
        <f t="array" ref="N5478">_xlfn.IFS(M5478&lt;=2,"Small",M5478&lt;=5,"Medium",M5478&gt;5,"Large")</f>
        <v>Small</v>
      </c>
      <c r="O5478" s="50">
        <v>49.29</v>
      </c>
      <c r="P5478" s="67">
        <f t="shared" si="341"/>
        <v>0.03</v>
      </c>
      <c r="Q5478" s="52">
        <v>4.8099999999999996</v>
      </c>
      <c r="R5478" s="52" t="str" cm="1">
        <f t="array" ref="R5478">_xlfn.IFS(ROUND(Q5478,0)=5,"Excellent",ROUND(Q5478,0)=4,"Good",ROUND(Q5478,0)=3,"Ok",ROUND(Q5478,0)&lt;3,"Bad")</f>
        <v>Excellent</v>
      </c>
      <c r="S5478">
        <v>16</v>
      </c>
      <c r="T5478" t="str">
        <f t="shared" si="342"/>
        <v>No</v>
      </c>
      <c r="U5478" s="65">
        <v>43772</v>
      </c>
      <c r="V5478" s="65">
        <v>44046</v>
      </c>
      <c r="W5478">
        <v>362</v>
      </c>
      <c r="X5478" t="str">
        <f t="shared" si="343"/>
        <v>Active</v>
      </c>
      <c r="Y5478" t="s">
        <v>15616</v>
      </c>
    </row>
    <row r="5479" spans="1:25" x14ac:dyDescent="0.25">
      <c r="A5479">
        <v>5478</v>
      </c>
      <c r="B5479" t="s">
        <v>15011</v>
      </c>
      <c r="C5479">
        <v>2079</v>
      </c>
      <c r="D5479" t="str">
        <f>VLOOKUP($C5479,Hosts!$A:$O,10,0)</f>
        <v>New York</v>
      </c>
      <c r="E5479" s="67">
        <f>INDEX(Hosts!$A:$O,MATCH(Places!$C5479,Hosts!$A:$A,0),MATCH(Places!E$1,Hosts!$1:$1,0))</f>
        <v>1</v>
      </c>
      <c r="F5479" s="67">
        <f>INDEX(Hosts!$A:$O,MATCH(Places!$C5479,Hosts!$A:$A,0),MATCH(Places!F$1,Hosts!$1:$1,0))</f>
        <v>1</v>
      </c>
      <c r="G5479" s="67" t="str">
        <f>INDEX(Hosts!$A:$O,MATCH(Places!$C5479,Hosts!$A:$A,0),MATCH(Places!G$1,Hosts!$1:$1,0))</f>
        <v>No</v>
      </c>
      <c r="H5479">
        <v>20</v>
      </c>
      <c r="I5479" t="str">
        <f>VLOOKUP($H5479,Neighborhoods!$A:$C,2,0)</f>
        <v>Manhattan</v>
      </c>
      <c r="J5479" t="str">
        <f>VLOOKUP($H5479,Neighborhoods!$A:$C,3,0)</f>
        <v>Upper West Side</v>
      </c>
      <c r="K5479" t="s">
        <v>1</v>
      </c>
      <c r="L5479" t="str">
        <f t="shared" si="340"/>
        <v>Yes</v>
      </c>
      <c r="M5479">
        <v>2</v>
      </c>
      <c r="N5479" t="str" cm="1">
        <f t="array" ref="N5479">_xlfn.IFS(M5479&lt;=2,"Small",M5479&lt;=5,"Medium",M5479&gt;5,"Large")</f>
        <v>Small</v>
      </c>
      <c r="O5479" s="50">
        <v>46</v>
      </c>
      <c r="P5479" s="67">
        <f t="shared" si="341"/>
        <v>0.03</v>
      </c>
      <c r="Q5479" s="52">
        <v>4.67</v>
      </c>
      <c r="R5479" s="52" t="str" cm="1">
        <f t="array" ref="R5479">_xlfn.IFS(ROUND(Q5479,0)=5,"Excellent",ROUND(Q5479,0)=4,"Good",ROUND(Q5479,0)=3,"Ok",ROUND(Q5479,0)&lt;3,"Bad")</f>
        <v>Excellent</v>
      </c>
      <c r="S5479">
        <v>18</v>
      </c>
      <c r="T5479" t="str">
        <f t="shared" si="342"/>
        <v>No</v>
      </c>
      <c r="U5479" s="65">
        <v>43772</v>
      </c>
      <c r="V5479" s="65">
        <v>44041</v>
      </c>
      <c r="W5479">
        <v>364</v>
      </c>
      <c r="X5479" t="str">
        <f t="shared" si="343"/>
        <v>Active</v>
      </c>
      <c r="Y5479" t="s">
        <v>15616</v>
      </c>
    </row>
    <row r="5480" spans="1:25" x14ac:dyDescent="0.25">
      <c r="A5480">
        <v>5479</v>
      </c>
      <c r="B5480" t="s">
        <v>14140</v>
      </c>
      <c r="C5480">
        <v>1226</v>
      </c>
      <c r="D5480" t="str">
        <f>VLOOKUP($C5480,Hosts!$A:$O,10,0)</f>
        <v>New York</v>
      </c>
      <c r="E5480" s="67">
        <f>INDEX(Hosts!$A:$O,MATCH(Places!$C5480,Hosts!$A:$A,0),MATCH(Places!E$1,Hosts!$1:$1,0))</f>
        <v>1</v>
      </c>
      <c r="F5480" s="67">
        <f>INDEX(Hosts!$A:$O,MATCH(Places!$C5480,Hosts!$A:$A,0),MATCH(Places!F$1,Hosts!$1:$1,0))</f>
        <v>1</v>
      </c>
      <c r="G5480" s="67" t="str">
        <f>INDEX(Hosts!$A:$O,MATCH(Places!$C5480,Hosts!$A:$A,0),MATCH(Places!G$1,Hosts!$1:$1,0))</f>
        <v>No</v>
      </c>
      <c r="H5480">
        <v>13</v>
      </c>
      <c r="I5480" t="str">
        <f>VLOOKUP($H5480,Neighborhoods!$A:$C,2,0)</f>
        <v>Manhattan</v>
      </c>
      <c r="J5480" t="str">
        <f>VLOOKUP($H5480,Neighborhoods!$A:$C,3,0)</f>
        <v>Chelsea</v>
      </c>
      <c r="K5480" t="s">
        <v>11822</v>
      </c>
      <c r="L5480" t="str">
        <f t="shared" si="340"/>
        <v>No</v>
      </c>
      <c r="M5480">
        <v>2</v>
      </c>
      <c r="N5480" t="str" cm="1">
        <f t="array" ref="N5480">_xlfn.IFS(M5480&lt;=2,"Small",M5480&lt;=5,"Medium",M5480&gt;5,"Large")</f>
        <v>Small</v>
      </c>
      <c r="O5480" s="50">
        <v>94</v>
      </c>
      <c r="P5480" s="67">
        <f t="shared" si="341"/>
        <v>0.03</v>
      </c>
      <c r="Q5480" s="52">
        <v>5</v>
      </c>
      <c r="R5480" s="52" t="str" cm="1">
        <f t="array" ref="R5480">_xlfn.IFS(ROUND(Q5480,0)=5,"Excellent",ROUND(Q5480,0)=4,"Good",ROUND(Q5480,0)=3,"Ok",ROUND(Q5480,0)&lt;3,"Bad")</f>
        <v>Excellent</v>
      </c>
      <c r="S5480">
        <v>9</v>
      </c>
      <c r="T5480" t="str">
        <f t="shared" si="342"/>
        <v>No</v>
      </c>
      <c r="U5480" s="65">
        <v>43779</v>
      </c>
      <c r="V5480" s="65">
        <v>43897</v>
      </c>
      <c r="W5480">
        <v>151</v>
      </c>
      <c r="X5480" t="str">
        <f t="shared" si="343"/>
        <v>Active</v>
      </c>
      <c r="Y5480" t="s">
        <v>15616</v>
      </c>
    </row>
    <row r="5481" spans="1:25" x14ac:dyDescent="0.25">
      <c r="A5481">
        <v>5480</v>
      </c>
      <c r="B5481" t="s">
        <v>14010</v>
      </c>
      <c r="C5481">
        <v>2852</v>
      </c>
      <c r="D5481" t="str">
        <f>VLOOKUP($C5481,Hosts!$A:$O,10,0)</f>
        <v>New York</v>
      </c>
      <c r="E5481" s="67">
        <f>INDEX(Hosts!$A:$O,MATCH(Places!$C5481,Hosts!$A:$A,0),MATCH(Places!E$1,Hosts!$1:$1,0))</f>
        <v>1</v>
      </c>
      <c r="F5481" s="67">
        <f>INDEX(Hosts!$A:$O,MATCH(Places!$C5481,Hosts!$A:$A,0),MATCH(Places!F$1,Hosts!$1:$1,0))</f>
        <v>0.96</v>
      </c>
      <c r="G5481" s="67" t="str">
        <f>INDEX(Hosts!$A:$O,MATCH(Places!$C5481,Hosts!$A:$A,0),MATCH(Places!G$1,Hosts!$1:$1,0))</f>
        <v>No</v>
      </c>
      <c r="H5481">
        <v>16</v>
      </c>
      <c r="I5481" t="str">
        <f>VLOOKUP($H5481,Neighborhoods!$A:$C,2,0)</f>
        <v>Manhattan</v>
      </c>
      <c r="J5481" t="str">
        <f>VLOOKUP($H5481,Neighborhoods!$A:$C,3,0)</f>
        <v>Harlem</v>
      </c>
      <c r="K5481" t="s">
        <v>11822</v>
      </c>
      <c r="L5481" t="str">
        <f t="shared" si="340"/>
        <v>No</v>
      </c>
      <c r="M5481">
        <v>2</v>
      </c>
      <c r="N5481" t="str" cm="1">
        <f t="array" ref="N5481">_xlfn.IFS(M5481&lt;=2,"Small",M5481&lt;=5,"Medium",M5481&gt;5,"Large")</f>
        <v>Small</v>
      </c>
      <c r="O5481" s="50">
        <v>89</v>
      </c>
      <c r="P5481" s="67">
        <f t="shared" si="341"/>
        <v>0.03</v>
      </c>
      <c r="Q5481" s="52">
        <v>4.8899999999999997</v>
      </c>
      <c r="R5481" s="52" t="str" cm="1">
        <f t="array" ref="R5481">_xlfn.IFS(ROUND(Q5481,0)=5,"Excellent",ROUND(Q5481,0)=4,"Good",ROUND(Q5481,0)=3,"Ok",ROUND(Q5481,0)&lt;3,"Bad")</f>
        <v>Excellent</v>
      </c>
      <c r="S5481">
        <v>9</v>
      </c>
      <c r="T5481" t="str">
        <f t="shared" si="342"/>
        <v>No</v>
      </c>
      <c r="U5481" s="65">
        <v>43790</v>
      </c>
      <c r="V5481" s="65">
        <v>43868</v>
      </c>
      <c r="W5481">
        <v>0</v>
      </c>
      <c r="X5481" t="str">
        <f t="shared" si="343"/>
        <v>Inactive</v>
      </c>
      <c r="Y5481" t="s">
        <v>15616</v>
      </c>
    </row>
    <row r="5482" spans="1:25" x14ac:dyDescent="0.25">
      <c r="A5482">
        <v>5481</v>
      </c>
      <c r="B5482" t="s">
        <v>13882</v>
      </c>
      <c r="C5482">
        <v>2845</v>
      </c>
      <c r="D5482" t="str">
        <f>VLOOKUP($C5482,Hosts!$A:$O,10,0)</f>
        <v>New York</v>
      </c>
      <c r="E5482" s="67">
        <f>INDEX(Hosts!$A:$O,MATCH(Places!$C5482,Hosts!$A:$A,0),MATCH(Places!E$1,Hosts!$1:$1,0))</f>
        <v>1</v>
      </c>
      <c r="F5482" s="67">
        <f>INDEX(Hosts!$A:$O,MATCH(Places!$C5482,Hosts!$A:$A,0),MATCH(Places!F$1,Hosts!$1:$1,0))</f>
        <v>0.99</v>
      </c>
      <c r="G5482" s="67" t="str">
        <f>INDEX(Hosts!$A:$O,MATCH(Places!$C5482,Hosts!$A:$A,0),MATCH(Places!G$1,Hosts!$1:$1,0))</f>
        <v>No</v>
      </c>
      <c r="H5482">
        <v>8</v>
      </c>
      <c r="I5482" t="str">
        <f>VLOOKUP($H5482,Neighborhoods!$A:$C,2,0)</f>
        <v>Brooklyn</v>
      </c>
      <c r="J5482" t="str">
        <f>VLOOKUP($H5482,Neighborhoods!$A:$C,3,0)</f>
        <v>Bushwick</v>
      </c>
      <c r="K5482" t="s">
        <v>16</v>
      </c>
      <c r="L5482" t="str">
        <f t="shared" si="340"/>
        <v>Yes</v>
      </c>
      <c r="M5482">
        <v>2</v>
      </c>
      <c r="N5482" t="str" cm="1">
        <f t="array" ref="N5482">_xlfn.IFS(M5482&lt;=2,"Small",M5482&lt;=5,"Medium",M5482&gt;5,"Large")</f>
        <v>Small</v>
      </c>
      <c r="O5482" s="50">
        <v>17</v>
      </c>
      <c r="P5482" s="67">
        <f t="shared" si="341"/>
        <v>0.03</v>
      </c>
      <c r="Q5482" s="52">
        <v>5</v>
      </c>
      <c r="R5482" s="52" t="str" cm="1">
        <f t="array" ref="R5482">_xlfn.IFS(ROUND(Q5482,0)=5,"Excellent",ROUND(Q5482,0)=4,"Good",ROUND(Q5482,0)=3,"Ok",ROUND(Q5482,0)&lt;3,"Bad")</f>
        <v>Excellent</v>
      </c>
      <c r="S5482">
        <v>6</v>
      </c>
      <c r="T5482" t="str">
        <f t="shared" si="342"/>
        <v>No</v>
      </c>
      <c r="U5482" s="65">
        <v>43802</v>
      </c>
      <c r="V5482" s="65">
        <v>43983</v>
      </c>
      <c r="W5482">
        <v>142</v>
      </c>
      <c r="X5482" t="str">
        <f t="shared" si="343"/>
        <v>Active</v>
      </c>
      <c r="Y5482" t="s">
        <v>15616</v>
      </c>
    </row>
    <row r="5483" spans="1:25" x14ac:dyDescent="0.25">
      <c r="A5483">
        <v>5482</v>
      </c>
      <c r="B5483" t="s">
        <v>14855</v>
      </c>
      <c r="C5483">
        <v>4046</v>
      </c>
      <c r="D5483" t="str">
        <f>VLOOKUP($C5483,Hosts!$A:$O,10,0)</f>
        <v>New York</v>
      </c>
      <c r="E5483" s="67">
        <f>INDEX(Hosts!$A:$O,MATCH(Places!$C5483,Hosts!$A:$A,0),MATCH(Places!E$1,Hosts!$1:$1,0))</f>
        <v>1</v>
      </c>
      <c r="F5483" s="67">
        <f>INDEX(Hosts!$A:$O,MATCH(Places!$C5483,Hosts!$A:$A,0),MATCH(Places!F$1,Hosts!$1:$1,0))</f>
        <v>0.98</v>
      </c>
      <c r="G5483" s="67" t="str">
        <f>INDEX(Hosts!$A:$O,MATCH(Places!$C5483,Hosts!$A:$A,0),MATCH(Places!G$1,Hosts!$1:$1,0))</f>
        <v>No</v>
      </c>
      <c r="H5483">
        <v>25</v>
      </c>
      <c r="I5483" t="str">
        <f>VLOOKUP($H5483,Neighborhoods!$A:$C,2,0)</f>
        <v>Queens</v>
      </c>
      <c r="J5483" t="str">
        <f>VLOOKUP($H5483,Neighborhoods!$A:$C,3,0)</f>
        <v>Ridgewood</v>
      </c>
      <c r="K5483" t="s">
        <v>1</v>
      </c>
      <c r="L5483" t="str">
        <f t="shared" si="340"/>
        <v>Yes</v>
      </c>
      <c r="M5483">
        <v>2</v>
      </c>
      <c r="N5483" t="str" cm="1">
        <f t="array" ref="N5483">_xlfn.IFS(M5483&lt;=2,"Small",M5483&lt;=5,"Medium",M5483&gt;5,"Large")</f>
        <v>Small</v>
      </c>
      <c r="O5483" s="50">
        <v>55</v>
      </c>
      <c r="P5483" s="67">
        <f t="shared" si="341"/>
        <v>0.03</v>
      </c>
      <c r="Q5483" s="52">
        <v>5</v>
      </c>
      <c r="R5483" s="52" t="str" cm="1">
        <f t="array" ref="R5483">_xlfn.IFS(ROUND(Q5483,0)=5,"Excellent",ROUND(Q5483,0)=4,"Good",ROUND(Q5483,0)=3,"Ok",ROUND(Q5483,0)&lt;3,"Bad")</f>
        <v>Excellent</v>
      </c>
      <c r="S5483">
        <v>4</v>
      </c>
      <c r="T5483" t="str">
        <f t="shared" si="342"/>
        <v>No</v>
      </c>
      <c r="U5483" s="65">
        <v>43850</v>
      </c>
      <c r="V5483" s="65">
        <v>43906</v>
      </c>
      <c r="W5483">
        <v>331</v>
      </c>
      <c r="X5483" t="str">
        <f t="shared" si="343"/>
        <v>Active</v>
      </c>
      <c r="Y5483" t="s">
        <v>15615</v>
      </c>
    </row>
    <row r="5484" spans="1:25" x14ac:dyDescent="0.25">
      <c r="A5484">
        <v>5483</v>
      </c>
      <c r="B5484" t="s">
        <v>13538</v>
      </c>
      <c r="C5484">
        <v>4029</v>
      </c>
      <c r="D5484" t="str">
        <f>VLOOKUP($C5484,Hosts!$A:$O,10,0)</f>
        <v>New York</v>
      </c>
      <c r="E5484" s="67">
        <f>INDEX(Hosts!$A:$O,MATCH(Places!$C5484,Hosts!$A:$A,0),MATCH(Places!E$1,Hosts!$1:$1,0))</f>
        <v>1</v>
      </c>
      <c r="F5484" s="67">
        <f>INDEX(Hosts!$A:$O,MATCH(Places!$C5484,Hosts!$A:$A,0),MATCH(Places!F$1,Hosts!$1:$1,0))</f>
        <v>0.87</v>
      </c>
      <c r="G5484" s="67" t="str">
        <f>INDEX(Hosts!$A:$O,MATCH(Places!$C5484,Hosts!$A:$A,0),MATCH(Places!G$1,Hosts!$1:$1,0))</f>
        <v>Yes</v>
      </c>
      <c r="H5484">
        <v>22</v>
      </c>
      <c r="I5484" t="str">
        <f>VLOOKUP($H5484,Neighborhoods!$A:$C,2,0)</f>
        <v>Queens</v>
      </c>
      <c r="J5484" t="str">
        <f>VLOOKUP($H5484,Neighborhoods!$A:$C,3,0)</f>
        <v>Flushing</v>
      </c>
      <c r="K5484" t="s">
        <v>1</v>
      </c>
      <c r="L5484" t="str">
        <f t="shared" si="340"/>
        <v>Yes</v>
      </c>
      <c r="M5484">
        <v>2</v>
      </c>
      <c r="N5484" t="str" cm="1">
        <f t="array" ref="N5484">_xlfn.IFS(M5484&lt;=2,"Small",M5484&lt;=5,"Medium",M5484&gt;5,"Large")</f>
        <v>Small</v>
      </c>
      <c r="O5484" s="50">
        <v>45</v>
      </c>
      <c r="P5484" s="67">
        <f t="shared" si="341"/>
        <v>0.03</v>
      </c>
      <c r="Q5484" s="52">
        <v>4.92</v>
      </c>
      <c r="R5484" s="52" t="str" cm="1">
        <f t="array" ref="R5484">_xlfn.IFS(ROUND(Q5484,0)=5,"Excellent",ROUND(Q5484,0)=4,"Good",ROUND(Q5484,0)=3,"Ok",ROUND(Q5484,0)&lt;3,"Bad")</f>
        <v>Excellent</v>
      </c>
      <c r="S5484">
        <v>13</v>
      </c>
      <c r="T5484" t="str">
        <f t="shared" si="342"/>
        <v>No</v>
      </c>
      <c r="U5484" s="65">
        <v>43804</v>
      </c>
      <c r="V5484" s="65">
        <v>43996</v>
      </c>
      <c r="W5484">
        <v>362</v>
      </c>
      <c r="X5484" t="str">
        <f t="shared" si="343"/>
        <v>Active</v>
      </c>
      <c r="Y5484" t="s">
        <v>15615</v>
      </c>
    </row>
    <row r="5485" spans="1:25" x14ac:dyDescent="0.25">
      <c r="A5485">
        <v>5484</v>
      </c>
      <c r="B5485" t="s">
        <v>13445</v>
      </c>
      <c r="C5485">
        <v>3941</v>
      </c>
      <c r="D5485" t="str">
        <f>VLOOKUP($C5485,Hosts!$A:$O,10,0)</f>
        <v>New York</v>
      </c>
      <c r="E5485" s="67">
        <f>INDEX(Hosts!$A:$O,MATCH(Places!$C5485,Hosts!$A:$A,0),MATCH(Places!E$1,Hosts!$1:$1,0))</f>
        <v>0.9</v>
      </c>
      <c r="F5485" s="67">
        <f>INDEX(Hosts!$A:$O,MATCH(Places!$C5485,Hosts!$A:$A,0),MATCH(Places!F$1,Hosts!$1:$1,0))</f>
        <v>0.6</v>
      </c>
      <c r="G5485" s="67" t="str">
        <f>INDEX(Hosts!$A:$O,MATCH(Places!$C5485,Hosts!$A:$A,0),MATCH(Places!G$1,Hosts!$1:$1,0))</f>
        <v>No</v>
      </c>
      <c r="H5485">
        <v>8</v>
      </c>
      <c r="I5485" t="str">
        <f>VLOOKUP($H5485,Neighborhoods!$A:$C,2,0)</f>
        <v>Brooklyn</v>
      </c>
      <c r="J5485" t="str">
        <f>VLOOKUP($H5485,Neighborhoods!$A:$C,3,0)</f>
        <v>Bushwick</v>
      </c>
      <c r="K5485" t="s">
        <v>11822</v>
      </c>
      <c r="L5485" t="str">
        <f t="shared" si="340"/>
        <v>No</v>
      </c>
      <c r="M5485">
        <v>4</v>
      </c>
      <c r="N5485" t="str" cm="1">
        <f t="array" ref="N5485">_xlfn.IFS(M5485&lt;=2,"Small",M5485&lt;=5,"Medium",M5485&gt;5,"Large")</f>
        <v>Medium</v>
      </c>
      <c r="O5485" s="50">
        <v>233</v>
      </c>
      <c r="P5485" s="67">
        <f t="shared" si="341"/>
        <v>0.04</v>
      </c>
      <c r="Q5485" s="52">
        <v>5</v>
      </c>
      <c r="R5485" s="52" t="str" cm="1">
        <f t="array" ref="R5485">_xlfn.IFS(ROUND(Q5485,0)=5,"Excellent",ROUND(Q5485,0)=4,"Good",ROUND(Q5485,0)=3,"Ok",ROUND(Q5485,0)&lt;3,"Bad")</f>
        <v>Excellent</v>
      </c>
      <c r="S5485">
        <v>3</v>
      </c>
      <c r="T5485" t="str">
        <f t="shared" si="342"/>
        <v>No</v>
      </c>
      <c r="U5485" s="65">
        <v>43794</v>
      </c>
      <c r="V5485" s="65">
        <v>43831</v>
      </c>
      <c r="W5485">
        <v>364</v>
      </c>
      <c r="X5485" t="str">
        <f t="shared" si="343"/>
        <v>Active</v>
      </c>
      <c r="Y5485" t="s">
        <v>15615</v>
      </c>
    </row>
    <row r="5486" spans="1:25" x14ac:dyDescent="0.25">
      <c r="A5486">
        <v>5485</v>
      </c>
      <c r="B5486" t="s">
        <v>13763</v>
      </c>
      <c r="C5486">
        <v>2533</v>
      </c>
      <c r="D5486" t="str">
        <f>VLOOKUP($C5486,Hosts!$A:$O,10,0)</f>
        <v>New York</v>
      </c>
      <c r="E5486" s="67">
        <f>INDEX(Hosts!$A:$O,MATCH(Places!$C5486,Hosts!$A:$A,0),MATCH(Places!E$1,Hosts!$1:$1,0))</f>
        <v>0.99</v>
      </c>
      <c r="F5486" s="67">
        <f>INDEX(Hosts!$A:$O,MATCH(Places!$C5486,Hosts!$A:$A,0),MATCH(Places!F$1,Hosts!$1:$1,0))</f>
        <v>0.74</v>
      </c>
      <c r="G5486" s="67" t="str">
        <f>INDEX(Hosts!$A:$O,MATCH(Places!$C5486,Hosts!$A:$A,0),MATCH(Places!G$1,Hosts!$1:$1,0))</f>
        <v>No</v>
      </c>
      <c r="H5486">
        <v>7</v>
      </c>
      <c r="I5486" t="str">
        <f>VLOOKUP($H5486,Neighborhoods!$A:$C,2,0)</f>
        <v>Brooklyn</v>
      </c>
      <c r="J5486" t="str">
        <f>VLOOKUP($H5486,Neighborhoods!$A:$C,3,0)</f>
        <v>Bedford-Stuyvesant</v>
      </c>
      <c r="K5486" t="s">
        <v>11822</v>
      </c>
      <c r="L5486" t="str">
        <f t="shared" si="340"/>
        <v>No</v>
      </c>
      <c r="M5486">
        <v>16</v>
      </c>
      <c r="N5486" t="str" cm="1">
        <f t="array" ref="N5486">_xlfn.IFS(M5486&lt;=2,"Small",M5486&lt;=5,"Medium",M5486&gt;5,"Large")</f>
        <v>Large</v>
      </c>
      <c r="O5486" s="50">
        <v>520</v>
      </c>
      <c r="P5486" s="67">
        <f t="shared" si="341"/>
        <v>0.05</v>
      </c>
      <c r="Q5486" s="52">
        <v>5</v>
      </c>
      <c r="R5486" s="52" t="str" cm="1">
        <f t="array" ref="R5486">_xlfn.IFS(ROUND(Q5486,0)=5,"Excellent",ROUND(Q5486,0)=4,"Good",ROUND(Q5486,0)=3,"Ok",ROUND(Q5486,0)&lt;3,"Bad")</f>
        <v>Excellent</v>
      </c>
      <c r="S5486">
        <v>5</v>
      </c>
      <c r="T5486" t="str">
        <f t="shared" si="342"/>
        <v>No</v>
      </c>
      <c r="U5486" s="65">
        <v>43868</v>
      </c>
      <c r="V5486" s="65">
        <v>43951</v>
      </c>
      <c r="W5486">
        <v>158</v>
      </c>
      <c r="X5486" t="str">
        <f t="shared" si="343"/>
        <v>Active</v>
      </c>
      <c r="Y5486" t="s">
        <v>15615</v>
      </c>
    </row>
    <row r="5487" spans="1:25" x14ac:dyDescent="0.25">
      <c r="A5487">
        <v>5486</v>
      </c>
      <c r="B5487" t="s">
        <v>14213</v>
      </c>
      <c r="C5487">
        <v>3893</v>
      </c>
      <c r="D5487" t="str">
        <f>VLOOKUP($C5487,Hosts!$A:$O,10,0)</f>
        <v>New York</v>
      </c>
      <c r="E5487" s="67">
        <f>INDEX(Hosts!$A:$O,MATCH(Places!$C5487,Hosts!$A:$A,0),MATCH(Places!E$1,Hosts!$1:$1,0))</f>
        <v>1</v>
      </c>
      <c r="F5487" s="67">
        <f>INDEX(Hosts!$A:$O,MATCH(Places!$C5487,Hosts!$A:$A,0),MATCH(Places!F$1,Hosts!$1:$1,0))</f>
        <v>0.96</v>
      </c>
      <c r="G5487" s="67" t="str">
        <f>INDEX(Hosts!$A:$O,MATCH(Places!$C5487,Hosts!$A:$A,0),MATCH(Places!G$1,Hosts!$1:$1,0))</f>
        <v>Yes</v>
      </c>
      <c r="H5487">
        <v>17</v>
      </c>
      <c r="I5487" t="str">
        <f>VLOOKUP($H5487,Neighborhoods!$A:$C,2,0)</f>
        <v>Manhattan</v>
      </c>
      <c r="J5487" t="str">
        <f>VLOOKUP($H5487,Neighborhoods!$A:$C,3,0)</f>
        <v>Hell's Kitchen</v>
      </c>
      <c r="K5487" t="s">
        <v>11822</v>
      </c>
      <c r="L5487" t="str">
        <f t="shared" si="340"/>
        <v>No</v>
      </c>
      <c r="M5487">
        <v>7</v>
      </c>
      <c r="N5487" t="str" cm="1">
        <f t="array" ref="N5487">_xlfn.IFS(M5487&lt;=2,"Small",M5487&lt;=5,"Medium",M5487&gt;5,"Large")</f>
        <v>Large</v>
      </c>
      <c r="O5487" s="50">
        <v>229</v>
      </c>
      <c r="P5487" s="67">
        <f t="shared" si="341"/>
        <v>0.04</v>
      </c>
      <c r="Q5487" s="52">
        <v>4.91</v>
      </c>
      <c r="R5487" s="52" t="str" cm="1">
        <f t="array" ref="R5487">_xlfn.IFS(ROUND(Q5487,0)=5,"Excellent",ROUND(Q5487,0)=4,"Good",ROUND(Q5487,0)=3,"Ok",ROUND(Q5487,0)&lt;3,"Bad")</f>
        <v>Excellent</v>
      </c>
      <c r="S5487">
        <v>22</v>
      </c>
      <c r="T5487" t="str">
        <f t="shared" si="342"/>
        <v>No</v>
      </c>
      <c r="U5487" s="65">
        <v>43776</v>
      </c>
      <c r="V5487" s="65">
        <v>43902</v>
      </c>
      <c r="W5487">
        <v>343</v>
      </c>
      <c r="X5487" t="str">
        <f t="shared" si="343"/>
        <v>Active</v>
      </c>
      <c r="Y5487" t="s">
        <v>15615</v>
      </c>
    </row>
    <row r="5488" spans="1:25" x14ac:dyDescent="0.25">
      <c r="A5488">
        <v>5487</v>
      </c>
      <c r="B5488" t="s">
        <v>13459</v>
      </c>
      <c r="C5488">
        <v>3893</v>
      </c>
      <c r="D5488" t="str">
        <f>VLOOKUP($C5488,Hosts!$A:$O,10,0)</f>
        <v>New York</v>
      </c>
      <c r="E5488" s="67">
        <f>INDEX(Hosts!$A:$O,MATCH(Places!$C5488,Hosts!$A:$A,0),MATCH(Places!E$1,Hosts!$1:$1,0))</f>
        <v>1</v>
      </c>
      <c r="F5488" s="67">
        <f>INDEX(Hosts!$A:$O,MATCH(Places!$C5488,Hosts!$A:$A,0),MATCH(Places!F$1,Hosts!$1:$1,0))</f>
        <v>0.96</v>
      </c>
      <c r="G5488" s="67" t="str">
        <f>INDEX(Hosts!$A:$O,MATCH(Places!$C5488,Hosts!$A:$A,0),MATCH(Places!G$1,Hosts!$1:$1,0))</f>
        <v>Yes</v>
      </c>
      <c r="H5488">
        <v>17</v>
      </c>
      <c r="I5488" t="str">
        <f>VLOOKUP($H5488,Neighborhoods!$A:$C,2,0)</f>
        <v>Manhattan</v>
      </c>
      <c r="J5488" t="str">
        <f>VLOOKUP($H5488,Neighborhoods!$A:$C,3,0)</f>
        <v>Hell's Kitchen</v>
      </c>
      <c r="K5488" t="s">
        <v>11822</v>
      </c>
      <c r="L5488" t="str">
        <f t="shared" si="340"/>
        <v>No</v>
      </c>
      <c r="M5488">
        <v>8</v>
      </c>
      <c r="N5488" t="str" cm="1">
        <f t="array" ref="N5488">_xlfn.IFS(M5488&lt;=2,"Small",M5488&lt;=5,"Medium",M5488&gt;5,"Large")</f>
        <v>Large</v>
      </c>
      <c r="O5488" s="50">
        <v>229</v>
      </c>
      <c r="P5488" s="67">
        <f t="shared" si="341"/>
        <v>0.04</v>
      </c>
      <c r="Q5488" s="52">
        <v>4.7</v>
      </c>
      <c r="R5488" s="52" t="str" cm="1">
        <f t="array" ref="R5488">_xlfn.IFS(ROUND(Q5488,0)=5,"Excellent",ROUND(Q5488,0)=4,"Good",ROUND(Q5488,0)=3,"Ok",ROUND(Q5488,0)&lt;3,"Bad")</f>
        <v>Excellent</v>
      </c>
      <c r="S5488">
        <v>10</v>
      </c>
      <c r="T5488" t="str">
        <f t="shared" si="342"/>
        <v>No</v>
      </c>
      <c r="U5488" s="65">
        <v>43804</v>
      </c>
      <c r="V5488" s="65">
        <v>43898</v>
      </c>
      <c r="W5488">
        <v>362</v>
      </c>
      <c r="X5488" t="str">
        <f t="shared" si="343"/>
        <v>Active</v>
      </c>
      <c r="Y5488" t="s">
        <v>15615</v>
      </c>
    </row>
    <row r="5489" spans="1:25" x14ac:dyDescent="0.25">
      <c r="A5489">
        <v>5488</v>
      </c>
      <c r="B5489" t="s">
        <v>13261</v>
      </c>
      <c r="C5489">
        <v>2222</v>
      </c>
      <c r="D5489" t="str">
        <f>VLOOKUP($C5489,Hosts!$A:$O,10,0)</f>
        <v>New York</v>
      </c>
      <c r="E5489" s="67">
        <f>INDEX(Hosts!$A:$O,MATCH(Places!$C5489,Hosts!$A:$A,0),MATCH(Places!E$1,Hosts!$1:$1,0))</f>
        <v>1</v>
      </c>
      <c r="F5489" s="67">
        <f>INDEX(Hosts!$A:$O,MATCH(Places!$C5489,Hosts!$A:$A,0),MATCH(Places!F$1,Hosts!$1:$1,0))</f>
        <v>0.97</v>
      </c>
      <c r="G5489" s="67" t="str">
        <f>INDEX(Hosts!$A:$O,MATCH(Places!$C5489,Hosts!$A:$A,0),MATCH(Places!G$1,Hosts!$1:$1,0))</f>
        <v>Yes</v>
      </c>
      <c r="H5489">
        <v>17</v>
      </c>
      <c r="I5489" t="str">
        <f>VLOOKUP($H5489,Neighborhoods!$A:$C,2,0)</f>
        <v>Manhattan</v>
      </c>
      <c r="J5489" t="str">
        <f>VLOOKUP($H5489,Neighborhoods!$A:$C,3,0)</f>
        <v>Hell's Kitchen</v>
      </c>
      <c r="K5489" t="s">
        <v>1</v>
      </c>
      <c r="L5489" t="str">
        <f t="shared" si="340"/>
        <v>Yes</v>
      </c>
      <c r="M5489">
        <v>2</v>
      </c>
      <c r="N5489" t="str" cm="1">
        <f t="array" ref="N5489">_xlfn.IFS(M5489&lt;=2,"Small",M5489&lt;=5,"Medium",M5489&gt;5,"Large")</f>
        <v>Small</v>
      </c>
      <c r="O5489" s="50">
        <v>119</v>
      </c>
      <c r="P5489" s="67">
        <f t="shared" si="341"/>
        <v>0.03</v>
      </c>
      <c r="Q5489" s="52">
        <v>4.9800000000000004</v>
      </c>
      <c r="R5489" s="52" t="str" cm="1">
        <f t="array" ref="R5489">_xlfn.IFS(ROUND(Q5489,0)=5,"Excellent",ROUND(Q5489,0)=4,"Good",ROUND(Q5489,0)=3,"Ok",ROUND(Q5489,0)&lt;3,"Bad")</f>
        <v>Excellent</v>
      </c>
      <c r="S5489">
        <v>43</v>
      </c>
      <c r="T5489" t="str">
        <f t="shared" si="342"/>
        <v>No</v>
      </c>
      <c r="U5489" s="65">
        <v>43779</v>
      </c>
      <c r="V5489" s="65">
        <v>43924</v>
      </c>
      <c r="W5489">
        <v>0</v>
      </c>
      <c r="X5489" t="str">
        <f t="shared" si="343"/>
        <v>Inactive</v>
      </c>
      <c r="Y5489" t="s">
        <v>15616</v>
      </c>
    </row>
    <row r="5490" spans="1:25" x14ac:dyDescent="0.25">
      <c r="A5490">
        <v>5489</v>
      </c>
      <c r="B5490" t="s">
        <v>13446</v>
      </c>
      <c r="C5490">
        <v>3959</v>
      </c>
      <c r="D5490" t="str">
        <f>VLOOKUP($C5490,Hosts!$A:$O,10,0)</f>
        <v>New York</v>
      </c>
      <c r="E5490" s="67">
        <f>INDEX(Hosts!$A:$O,MATCH(Places!$C5490,Hosts!$A:$A,0),MATCH(Places!E$1,Hosts!$1:$1,0))</f>
        <v>0.99</v>
      </c>
      <c r="F5490" s="67">
        <f>INDEX(Hosts!$A:$O,MATCH(Places!$C5490,Hosts!$A:$A,0),MATCH(Places!F$1,Hosts!$1:$1,0))</f>
        <v>0.77</v>
      </c>
      <c r="G5490" s="67" t="str">
        <f>INDEX(Hosts!$A:$O,MATCH(Places!$C5490,Hosts!$A:$A,0),MATCH(Places!G$1,Hosts!$1:$1,0))</f>
        <v>No</v>
      </c>
      <c r="H5490">
        <v>19</v>
      </c>
      <c r="I5490" t="str">
        <f>VLOOKUP($H5490,Neighborhoods!$A:$C,2,0)</f>
        <v>Manhattan</v>
      </c>
      <c r="J5490" t="str">
        <f>VLOOKUP($H5490,Neighborhoods!$A:$C,3,0)</f>
        <v>Upper East Side</v>
      </c>
      <c r="K5490" t="s">
        <v>11822</v>
      </c>
      <c r="L5490" t="str">
        <f t="shared" si="340"/>
        <v>No</v>
      </c>
      <c r="M5490">
        <v>2</v>
      </c>
      <c r="N5490" t="str" cm="1">
        <f t="array" ref="N5490">_xlfn.IFS(M5490&lt;=2,"Small",M5490&lt;=5,"Medium",M5490&gt;5,"Large")</f>
        <v>Small</v>
      </c>
      <c r="O5490" s="50">
        <v>195</v>
      </c>
      <c r="P5490" s="67">
        <f t="shared" si="341"/>
        <v>0.03</v>
      </c>
      <c r="Q5490" s="52">
        <v>4.67</v>
      </c>
      <c r="R5490" s="52" t="str" cm="1">
        <f t="array" ref="R5490">_xlfn.IFS(ROUND(Q5490,0)=5,"Excellent",ROUND(Q5490,0)=4,"Good",ROUND(Q5490,0)=3,"Ok",ROUND(Q5490,0)&lt;3,"Bad")</f>
        <v>Excellent</v>
      </c>
      <c r="S5490">
        <v>3</v>
      </c>
      <c r="T5490" t="str">
        <f t="shared" si="342"/>
        <v>No</v>
      </c>
      <c r="U5490" s="65">
        <v>43820</v>
      </c>
      <c r="V5490" s="65">
        <v>43998</v>
      </c>
      <c r="W5490">
        <v>157</v>
      </c>
      <c r="X5490" t="str">
        <f t="shared" si="343"/>
        <v>Active</v>
      </c>
      <c r="Y5490" t="s">
        <v>15615</v>
      </c>
    </row>
    <row r="5491" spans="1:25" x14ac:dyDescent="0.25">
      <c r="A5491">
        <v>5490</v>
      </c>
      <c r="B5491" t="s">
        <v>14235</v>
      </c>
      <c r="C5491">
        <v>1461</v>
      </c>
      <c r="D5491" t="str">
        <f>VLOOKUP($C5491,Hosts!$A:$O,10,0)</f>
        <v>New York</v>
      </c>
      <c r="E5491" s="67">
        <f>INDEX(Hosts!$A:$O,MATCH(Places!$C5491,Hosts!$A:$A,0),MATCH(Places!E$1,Hosts!$1:$1,0))</f>
        <v>1</v>
      </c>
      <c r="F5491" s="67">
        <f>INDEX(Hosts!$A:$O,MATCH(Places!$C5491,Hosts!$A:$A,0),MATCH(Places!F$1,Hosts!$1:$1,0))</f>
        <v>1</v>
      </c>
      <c r="G5491" s="67" t="str">
        <f>INDEX(Hosts!$A:$O,MATCH(Places!$C5491,Hosts!$A:$A,0),MATCH(Places!G$1,Hosts!$1:$1,0))</f>
        <v>No</v>
      </c>
      <c r="H5491">
        <v>12</v>
      </c>
      <c r="I5491" t="str">
        <f>VLOOKUP($H5491,Neighborhoods!$A:$C,2,0)</f>
        <v>Brooklyn</v>
      </c>
      <c r="J5491" t="str">
        <f>VLOOKUP($H5491,Neighborhoods!$A:$C,3,0)</f>
        <v>Williamsburg</v>
      </c>
      <c r="K5491" t="s">
        <v>11822</v>
      </c>
      <c r="L5491" t="str">
        <f t="shared" si="340"/>
        <v>No</v>
      </c>
      <c r="M5491">
        <v>11</v>
      </c>
      <c r="N5491" t="str" cm="1">
        <f t="array" ref="N5491">_xlfn.IFS(M5491&lt;=2,"Small",M5491&lt;=5,"Medium",M5491&gt;5,"Large")</f>
        <v>Large</v>
      </c>
      <c r="O5491" s="50">
        <v>595</v>
      </c>
      <c r="P5491" s="67">
        <f t="shared" si="341"/>
        <v>0.05</v>
      </c>
      <c r="Q5491" s="52">
        <v>4.7300000000000004</v>
      </c>
      <c r="R5491" s="52" t="str" cm="1">
        <f t="array" ref="R5491">_xlfn.IFS(ROUND(Q5491,0)=5,"Excellent",ROUND(Q5491,0)=4,"Good",ROUND(Q5491,0)=3,"Ok",ROUND(Q5491,0)&lt;3,"Bad")</f>
        <v>Excellent</v>
      </c>
      <c r="S5491">
        <v>15</v>
      </c>
      <c r="T5491" t="str">
        <f t="shared" si="342"/>
        <v>No</v>
      </c>
      <c r="U5491" s="65">
        <v>43795</v>
      </c>
      <c r="V5491" s="65">
        <v>43916</v>
      </c>
      <c r="W5491">
        <v>140</v>
      </c>
      <c r="X5491" t="str">
        <f t="shared" si="343"/>
        <v>Active</v>
      </c>
      <c r="Y5491" t="s">
        <v>15616</v>
      </c>
    </row>
    <row r="5492" spans="1:25" x14ac:dyDescent="0.25">
      <c r="A5492">
        <v>5491</v>
      </c>
      <c r="B5492" t="s">
        <v>13270</v>
      </c>
      <c r="C5492">
        <v>3910</v>
      </c>
      <c r="D5492" t="str">
        <f>VLOOKUP($C5492,Hosts!$A:$O,10,0)</f>
        <v>New York</v>
      </c>
      <c r="E5492" s="67">
        <f>INDEX(Hosts!$A:$O,MATCH(Places!$C5492,Hosts!$A:$A,0),MATCH(Places!E$1,Hosts!$1:$1,0))</f>
        <v>0.56999999999999995</v>
      </c>
      <c r="F5492" s="67">
        <f>INDEX(Hosts!$A:$O,MATCH(Places!$C5492,Hosts!$A:$A,0),MATCH(Places!F$1,Hosts!$1:$1,0))</f>
        <v>0.82</v>
      </c>
      <c r="G5492" s="67" t="str">
        <f>INDEX(Hosts!$A:$O,MATCH(Places!$C5492,Hosts!$A:$A,0),MATCH(Places!G$1,Hosts!$1:$1,0))</f>
        <v>No</v>
      </c>
      <c r="H5492">
        <v>18</v>
      </c>
      <c r="I5492" t="str">
        <f>VLOOKUP($H5492,Neighborhoods!$A:$C,2,0)</f>
        <v>Manhattan</v>
      </c>
      <c r="J5492" t="str">
        <f>VLOOKUP($H5492,Neighborhoods!$A:$C,3,0)</f>
        <v>Midtown</v>
      </c>
      <c r="K5492" t="s">
        <v>1</v>
      </c>
      <c r="L5492" t="str">
        <f t="shared" si="340"/>
        <v>Yes</v>
      </c>
      <c r="M5492">
        <v>2</v>
      </c>
      <c r="N5492" t="str" cm="1">
        <f t="array" ref="N5492">_xlfn.IFS(M5492&lt;=2,"Small",M5492&lt;=5,"Medium",M5492&gt;5,"Large")</f>
        <v>Small</v>
      </c>
      <c r="O5492" s="50">
        <v>132</v>
      </c>
      <c r="P5492" s="67">
        <f t="shared" si="341"/>
        <v>0.03</v>
      </c>
      <c r="Q5492" s="52">
        <v>5</v>
      </c>
      <c r="R5492" s="52" t="str" cm="1">
        <f t="array" ref="R5492">_xlfn.IFS(ROUND(Q5492,0)=5,"Excellent",ROUND(Q5492,0)=4,"Good",ROUND(Q5492,0)=3,"Ok",ROUND(Q5492,0)&lt;3,"Bad")</f>
        <v>Excellent</v>
      </c>
      <c r="S5492">
        <v>3</v>
      </c>
      <c r="T5492" t="str">
        <f t="shared" si="342"/>
        <v>No</v>
      </c>
      <c r="U5492" s="65">
        <v>44030</v>
      </c>
      <c r="V5492" s="65">
        <v>44040</v>
      </c>
      <c r="W5492">
        <v>77</v>
      </c>
      <c r="X5492" t="str">
        <f t="shared" si="343"/>
        <v>Active</v>
      </c>
      <c r="Y5492" t="s">
        <v>15616</v>
      </c>
    </row>
    <row r="5493" spans="1:25" x14ac:dyDescent="0.25">
      <c r="A5493">
        <v>5492</v>
      </c>
      <c r="B5493" t="s">
        <v>13654</v>
      </c>
      <c r="C5493">
        <v>3910</v>
      </c>
      <c r="D5493" t="str">
        <f>VLOOKUP($C5493,Hosts!$A:$O,10,0)</f>
        <v>New York</v>
      </c>
      <c r="E5493" s="67">
        <f>INDEX(Hosts!$A:$O,MATCH(Places!$C5493,Hosts!$A:$A,0),MATCH(Places!E$1,Hosts!$1:$1,0))</f>
        <v>0.56999999999999995</v>
      </c>
      <c r="F5493" s="67">
        <f>INDEX(Hosts!$A:$O,MATCH(Places!$C5493,Hosts!$A:$A,0),MATCH(Places!F$1,Hosts!$1:$1,0))</f>
        <v>0.82</v>
      </c>
      <c r="G5493" s="67" t="str">
        <f>INDEX(Hosts!$A:$O,MATCH(Places!$C5493,Hosts!$A:$A,0),MATCH(Places!G$1,Hosts!$1:$1,0))</f>
        <v>No</v>
      </c>
      <c r="H5493">
        <v>18</v>
      </c>
      <c r="I5493" t="str">
        <f>VLOOKUP($H5493,Neighborhoods!$A:$C,2,0)</f>
        <v>Manhattan</v>
      </c>
      <c r="J5493" t="str">
        <f>VLOOKUP($H5493,Neighborhoods!$A:$C,3,0)</f>
        <v>Midtown</v>
      </c>
      <c r="K5493" t="s">
        <v>1</v>
      </c>
      <c r="L5493" t="str">
        <f t="shared" si="340"/>
        <v>Yes</v>
      </c>
      <c r="M5493">
        <v>2</v>
      </c>
      <c r="N5493" t="str" cm="1">
        <f t="array" ref="N5493">_xlfn.IFS(M5493&lt;=2,"Small",M5493&lt;=5,"Medium",M5493&gt;5,"Large")</f>
        <v>Small</v>
      </c>
      <c r="O5493" s="50">
        <v>108</v>
      </c>
      <c r="P5493" s="67">
        <f t="shared" si="341"/>
        <v>0.03</v>
      </c>
      <c r="Q5493" s="52">
        <v>4.95</v>
      </c>
      <c r="R5493" s="52" t="str" cm="1">
        <f t="array" ref="R5493">_xlfn.IFS(ROUND(Q5493,0)=5,"Excellent",ROUND(Q5493,0)=4,"Good",ROUND(Q5493,0)=3,"Ok",ROUND(Q5493,0)&lt;3,"Bad")</f>
        <v>Excellent</v>
      </c>
      <c r="S5493">
        <v>20</v>
      </c>
      <c r="T5493" t="str">
        <f t="shared" si="342"/>
        <v>No</v>
      </c>
      <c r="U5493" s="65">
        <v>44017</v>
      </c>
      <c r="V5493" s="65">
        <v>44054</v>
      </c>
      <c r="W5493">
        <v>73</v>
      </c>
      <c r="X5493" t="str">
        <f t="shared" si="343"/>
        <v>Active</v>
      </c>
      <c r="Y5493" t="s">
        <v>15616</v>
      </c>
    </row>
    <row r="5494" spans="1:25" x14ac:dyDescent="0.25">
      <c r="A5494">
        <v>5493</v>
      </c>
      <c r="B5494" t="s">
        <v>15226</v>
      </c>
      <c r="C5494">
        <v>3910</v>
      </c>
      <c r="D5494" t="str">
        <f>VLOOKUP($C5494,Hosts!$A:$O,10,0)</f>
        <v>New York</v>
      </c>
      <c r="E5494" s="67">
        <f>INDEX(Hosts!$A:$O,MATCH(Places!$C5494,Hosts!$A:$A,0),MATCH(Places!E$1,Hosts!$1:$1,0))</f>
        <v>0.56999999999999995</v>
      </c>
      <c r="F5494" s="67">
        <f>INDEX(Hosts!$A:$O,MATCH(Places!$C5494,Hosts!$A:$A,0),MATCH(Places!F$1,Hosts!$1:$1,0))</f>
        <v>0.82</v>
      </c>
      <c r="G5494" s="67" t="str">
        <f>INDEX(Hosts!$A:$O,MATCH(Places!$C5494,Hosts!$A:$A,0),MATCH(Places!G$1,Hosts!$1:$1,0))</f>
        <v>No</v>
      </c>
      <c r="H5494">
        <v>18</v>
      </c>
      <c r="I5494" t="str">
        <f>VLOOKUP($H5494,Neighborhoods!$A:$C,2,0)</f>
        <v>Manhattan</v>
      </c>
      <c r="J5494" t="str">
        <f>VLOOKUP($H5494,Neighborhoods!$A:$C,3,0)</f>
        <v>Midtown</v>
      </c>
      <c r="K5494" t="s">
        <v>1</v>
      </c>
      <c r="L5494" t="str">
        <f t="shared" si="340"/>
        <v>Yes</v>
      </c>
      <c r="M5494">
        <v>2</v>
      </c>
      <c r="N5494" t="str" cm="1">
        <f t="array" ref="N5494">_xlfn.IFS(M5494&lt;=2,"Small",M5494&lt;=5,"Medium",M5494&gt;5,"Large")</f>
        <v>Small</v>
      </c>
      <c r="O5494" s="50">
        <v>147</v>
      </c>
      <c r="P5494" s="67">
        <f t="shared" si="341"/>
        <v>0.03</v>
      </c>
      <c r="Q5494" s="52">
        <v>5</v>
      </c>
      <c r="R5494" s="52" t="str" cm="1">
        <f t="array" ref="R5494">_xlfn.IFS(ROUND(Q5494,0)=5,"Excellent",ROUND(Q5494,0)=4,"Good",ROUND(Q5494,0)=3,"Ok",ROUND(Q5494,0)&lt;3,"Bad")</f>
        <v>Excellent</v>
      </c>
      <c r="S5494">
        <v>5</v>
      </c>
      <c r="T5494" t="str">
        <f t="shared" si="342"/>
        <v>No</v>
      </c>
      <c r="U5494" s="65">
        <v>44018</v>
      </c>
      <c r="V5494" s="65">
        <v>44045</v>
      </c>
      <c r="W5494">
        <v>15</v>
      </c>
      <c r="X5494" t="str">
        <f t="shared" si="343"/>
        <v>Active</v>
      </c>
      <c r="Y5494" t="s">
        <v>15616</v>
      </c>
    </row>
    <row r="5495" spans="1:25" x14ac:dyDescent="0.25">
      <c r="A5495">
        <v>5494</v>
      </c>
      <c r="B5495" t="s">
        <v>14853</v>
      </c>
      <c r="C5495">
        <v>3910</v>
      </c>
      <c r="D5495" t="str">
        <f>VLOOKUP($C5495,Hosts!$A:$O,10,0)</f>
        <v>New York</v>
      </c>
      <c r="E5495" s="67">
        <f>INDEX(Hosts!$A:$O,MATCH(Places!$C5495,Hosts!$A:$A,0),MATCH(Places!E$1,Hosts!$1:$1,0))</f>
        <v>0.56999999999999995</v>
      </c>
      <c r="F5495" s="67">
        <f>INDEX(Hosts!$A:$O,MATCH(Places!$C5495,Hosts!$A:$A,0),MATCH(Places!F$1,Hosts!$1:$1,0))</f>
        <v>0.82</v>
      </c>
      <c r="G5495" s="67" t="str">
        <f>INDEX(Hosts!$A:$O,MATCH(Places!$C5495,Hosts!$A:$A,0),MATCH(Places!G$1,Hosts!$1:$1,0))</f>
        <v>No</v>
      </c>
      <c r="H5495">
        <v>18</v>
      </c>
      <c r="I5495" t="str">
        <f>VLOOKUP($H5495,Neighborhoods!$A:$C,2,0)</f>
        <v>Manhattan</v>
      </c>
      <c r="J5495" t="str">
        <f>VLOOKUP($H5495,Neighborhoods!$A:$C,3,0)</f>
        <v>Midtown</v>
      </c>
      <c r="K5495" t="s">
        <v>1</v>
      </c>
      <c r="L5495" t="str">
        <f t="shared" si="340"/>
        <v>Yes</v>
      </c>
      <c r="M5495">
        <v>2</v>
      </c>
      <c r="N5495" t="str" cm="1">
        <f t="array" ref="N5495">_xlfn.IFS(M5495&lt;=2,"Small",M5495&lt;=5,"Medium",M5495&gt;5,"Large")</f>
        <v>Small</v>
      </c>
      <c r="O5495" s="50">
        <v>172</v>
      </c>
      <c r="P5495" s="67">
        <f t="shared" si="341"/>
        <v>0.03</v>
      </c>
      <c r="Q5495" s="52">
        <v>4.4000000000000004</v>
      </c>
      <c r="R5495" s="52" t="str" cm="1">
        <f t="array" ref="R5495">_xlfn.IFS(ROUND(Q5495,0)=5,"Excellent",ROUND(Q5495,0)=4,"Good",ROUND(Q5495,0)=3,"Ok",ROUND(Q5495,0)&lt;3,"Bad")</f>
        <v>Good</v>
      </c>
      <c r="S5495">
        <v>5</v>
      </c>
      <c r="T5495" t="str">
        <f t="shared" si="342"/>
        <v>No</v>
      </c>
      <c r="U5495" s="65">
        <v>44033</v>
      </c>
      <c r="V5495" s="65">
        <v>44053</v>
      </c>
      <c r="W5495">
        <v>78</v>
      </c>
      <c r="X5495" t="str">
        <f t="shared" si="343"/>
        <v>Active</v>
      </c>
      <c r="Y5495" t="s">
        <v>15616</v>
      </c>
    </row>
    <row r="5496" spans="1:25" x14ac:dyDescent="0.25">
      <c r="A5496">
        <v>5495</v>
      </c>
      <c r="B5496" t="s">
        <v>13716</v>
      </c>
      <c r="C5496">
        <v>4003</v>
      </c>
      <c r="D5496" t="str">
        <f>VLOOKUP($C5496,Hosts!$A:$O,10,0)</f>
        <v>New York</v>
      </c>
      <c r="E5496" s="67">
        <f>INDEX(Hosts!$A:$O,MATCH(Places!$C5496,Hosts!$A:$A,0),MATCH(Places!E$1,Hosts!$1:$1,0))</f>
        <v>1</v>
      </c>
      <c r="F5496" s="67">
        <f>INDEX(Hosts!$A:$O,MATCH(Places!$C5496,Hosts!$A:$A,0),MATCH(Places!F$1,Hosts!$1:$1,0))</f>
        <v>1</v>
      </c>
      <c r="G5496" s="67" t="str">
        <f>INDEX(Hosts!$A:$O,MATCH(Places!$C5496,Hosts!$A:$A,0),MATCH(Places!G$1,Hosts!$1:$1,0))</f>
        <v>Yes</v>
      </c>
      <c r="H5496">
        <v>12</v>
      </c>
      <c r="I5496" t="str">
        <f>VLOOKUP($H5496,Neighborhoods!$A:$C,2,0)</f>
        <v>Brooklyn</v>
      </c>
      <c r="J5496" t="str">
        <f>VLOOKUP($H5496,Neighborhoods!$A:$C,3,0)</f>
        <v>Williamsburg</v>
      </c>
      <c r="K5496" t="s">
        <v>1</v>
      </c>
      <c r="L5496" t="str">
        <f t="shared" si="340"/>
        <v>Yes</v>
      </c>
      <c r="M5496">
        <v>2</v>
      </c>
      <c r="N5496" t="str" cm="1">
        <f t="array" ref="N5496">_xlfn.IFS(M5496&lt;=2,"Small",M5496&lt;=5,"Medium",M5496&gt;5,"Large")</f>
        <v>Small</v>
      </c>
      <c r="O5496" s="50">
        <v>59</v>
      </c>
      <c r="P5496" s="67">
        <f t="shared" si="341"/>
        <v>0.03</v>
      </c>
      <c r="Q5496" s="52">
        <v>5</v>
      </c>
      <c r="R5496" s="52" t="str" cm="1">
        <f t="array" ref="R5496">_xlfn.IFS(ROUND(Q5496,0)=5,"Excellent",ROUND(Q5496,0)=4,"Good",ROUND(Q5496,0)=3,"Ok",ROUND(Q5496,0)&lt;3,"Bad")</f>
        <v>Excellent</v>
      </c>
      <c r="S5496">
        <v>31</v>
      </c>
      <c r="T5496" t="str">
        <f t="shared" si="342"/>
        <v>No</v>
      </c>
      <c r="U5496" s="65">
        <v>43777</v>
      </c>
      <c r="V5496" s="65">
        <v>44043</v>
      </c>
      <c r="W5496">
        <v>336</v>
      </c>
      <c r="X5496" t="str">
        <f t="shared" si="343"/>
        <v>Active</v>
      </c>
      <c r="Y5496" t="s">
        <v>15615</v>
      </c>
    </row>
    <row r="5497" spans="1:25" x14ac:dyDescent="0.25">
      <c r="A5497">
        <v>5496</v>
      </c>
      <c r="B5497" t="s">
        <v>14870</v>
      </c>
      <c r="C5497">
        <v>3322</v>
      </c>
      <c r="D5497" t="str">
        <f>VLOOKUP($C5497,Hosts!$A:$O,10,0)</f>
        <v>New York</v>
      </c>
      <c r="E5497" s="67">
        <f>INDEX(Hosts!$A:$O,MATCH(Places!$C5497,Hosts!$A:$A,0),MATCH(Places!E$1,Hosts!$1:$1,0))</f>
        <v>1</v>
      </c>
      <c r="F5497" s="67">
        <f>INDEX(Hosts!$A:$O,MATCH(Places!$C5497,Hosts!$A:$A,0),MATCH(Places!F$1,Hosts!$1:$1,0))</f>
        <v>0.99</v>
      </c>
      <c r="G5497" s="67" t="str">
        <f>INDEX(Hosts!$A:$O,MATCH(Places!$C5497,Hosts!$A:$A,0),MATCH(Places!G$1,Hosts!$1:$1,0))</f>
        <v>Yes</v>
      </c>
      <c r="H5497">
        <v>4</v>
      </c>
      <c r="I5497" t="str">
        <f>VLOOKUP($H5497,Neighborhoods!$A:$C,2,0)</f>
        <v>Bronx</v>
      </c>
      <c r="J5497" t="str">
        <f>VLOOKUP($H5497,Neighborhoods!$A:$C,3,0)</f>
        <v>Mott Haven</v>
      </c>
      <c r="K5497" t="s">
        <v>1</v>
      </c>
      <c r="L5497" t="str">
        <f t="shared" si="340"/>
        <v>Yes</v>
      </c>
      <c r="M5497">
        <v>1</v>
      </c>
      <c r="N5497" t="str" cm="1">
        <f t="array" ref="N5497">_xlfn.IFS(M5497&lt;=2,"Small",M5497&lt;=5,"Medium",M5497&gt;5,"Large")</f>
        <v>Small</v>
      </c>
      <c r="O5497" s="50">
        <v>37</v>
      </c>
      <c r="P5497" s="67">
        <f t="shared" si="341"/>
        <v>0.03</v>
      </c>
      <c r="Q5497" s="52">
        <v>5</v>
      </c>
      <c r="R5497" s="52" t="str" cm="1">
        <f t="array" ref="R5497">_xlfn.IFS(ROUND(Q5497,0)=5,"Excellent",ROUND(Q5497,0)=4,"Good",ROUND(Q5497,0)=3,"Ok",ROUND(Q5497,0)&lt;3,"Bad")</f>
        <v>Excellent</v>
      </c>
      <c r="S5497">
        <v>20</v>
      </c>
      <c r="T5497" t="str">
        <f t="shared" si="342"/>
        <v>No</v>
      </c>
      <c r="U5497" s="65">
        <v>43776</v>
      </c>
      <c r="V5497" s="65">
        <v>44034</v>
      </c>
      <c r="W5497">
        <v>257</v>
      </c>
      <c r="X5497" t="str">
        <f t="shared" si="343"/>
        <v>Active</v>
      </c>
      <c r="Y5497" t="s">
        <v>15615</v>
      </c>
    </row>
    <row r="5498" spans="1:25" x14ac:dyDescent="0.25">
      <c r="A5498">
        <v>5497</v>
      </c>
      <c r="B5498" t="s">
        <v>14218</v>
      </c>
      <c r="C5498">
        <v>3804</v>
      </c>
      <c r="D5498" t="str">
        <f>VLOOKUP($C5498,Hosts!$A:$O,10,0)</f>
        <v>New York</v>
      </c>
      <c r="E5498" s="67">
        <f>INDEX(Hosts!$A:$O,MATCH(Places!$C5498,Hosts!$A:$A,0),MATCH(Places!E$1,Hosts!$1:$1,0))</f>
        <v>0</v>
      </c>
      <c r="F5498" s="67">
        <f>INDEX(Hosts!$A:$O,MATCH(Places!$C5498,Hosts!$A:$A,0),MATCH(Places!F$1,Hosts!$1:$1,0))</f>
        <v>0.97</v>
      </c>
      <c r="G5498" s="67" t="str">
        <f>INDEX(Hosts!$A:$O,MATCH(Places!$C5498,Hosts!$A:$A,0),MATCH(Places!G$1,Hosts!$1:$1,0))</f>
        <v>No</v>
      </c>
      <c r="H5498">
        <v>20</v>
      </c>
      <c r="I5498" t="str">
        <f>VLOOKUP($H5498,Neighborhoods!$A:$C,2,0)</f>
        <v>Manhattan</v>
      </c>
      <c r="J5498" t="str">
        <f>VLOOKUP($H5498,Neighborhoods!$A:$C,3,0)</f>
        <v>Upper West Side</v>
      </c>
      <c r="K5498" t="s">
        <v>11822</v>
      </c>
      <c r="L5498" t="str">
        <f t="shared" si="340"/>
        <v>No</v>
      </c>
      <c r="M5498">
        <v>7</v>
      </c>
      <c r="N5498" t="str" cm="1">
        <f t="array" ref="N5498">_xlfn.IFS(M5498&lt;=2,"Small",M5498&lt;=5,"Medium",M5498&gt;5,"Large")</f>
        <v>Large</v>
      </c>
      <c r="O5498" s="50">
        <v>1500</v>
      </c>
      <c r="P5498" s="67">
        <f t="shared" si="341"/>
        <v>7.0000000000000007E-2</v>
      </c>
      <c r="Q5498" s="52">
        <v>4.75</v>
      </c>
      <c r="R5498" s="52" t="str" cm="1">
        <f t="array" ref="R5498">_xlfn.IFS(ROUND(Q5498,0)=5,"Excellent",ROUND(Q5498,0)=4,"Good",ROUND(Q5498,0)=3,"Ok",ROUND(Q5498,0)&lt;3,"Bad")</f>
        <v>Excellent</v>
      </c>
      <c r="S5498">
        <v>8</v>
      </c>
      <c r="T5498" t="str">
        <f t="shared" si="342"/>
        <v>No</v>
      </c>
      <c r="U5498" s="65">
        <v>43775</v>
      </c>
      <c r="V5498" s="65">
        <v>43863</v>
      </c>
      <c r="W5498">
        <v>179</v>
      </c>
      <c r="X5498" t="str">
        <f t="shared" si="343"/>
        <v>Active</v>
      </c>
      <c r="Y5498" t="s">
        <v>15615</v>
      </c>
    </row>
    <row r="5499" spans="1:25" x14ac:dyDescent="0.25">
      <c r="A5499">
        <v>5498</v>
      </c>
      <c r="B5499" t="s">
        <v>13295</v>
      </c>
      <c r="C5499">
        <v>1902</v>
      </c>
      <c r="D5499" t="str">
        <f>VLOOKUP($C5499,Hosts!$A:$O,10,0)</f>
        <v>New York</v>
      </c>
      <c r="E5499" s="67">
        <f>INDEX(Hosts!$A:$O,MATCH(Places!$C5499,Hosts!$A:$A,0),MATCH(Places!E$1,Hosts!$1:$1,0))</f>
        <v>1</v>
      </c>
      <c r="F5499" s="67">
        <f>INDEX(Hosts!$A:$O,MATCH(Places!$C5499,Hosts!$A:$A,0),MATCH(Places!F$1,Hosts!$1:$1,0))</f>
        <v>0.97</v>
      </c>
      <c r="G5499" s="67" t="str">
        <f>INDEX(Hosts!$A:$O,MATCH(Places!$C5499,Hosts!$A:$A,0),MATCH(Places!G$1,Hosts!$1:$1,0))</f>
        <v>Yes</v>
      </c>
      <c r="H5499">
        <v>18</v>
      </c>
      <c r="I5499" t="str">
        <f>VLOOKUP($H5499,Neighborhoods!$A:$C,2,0)</f>
        <v>Manhattan</v>
      </c>
      <c r="J5499" t="str">
        <f>VLOOKUP($H5499,Neighborhoods!$A:$C,3,0)</f>
        <v>Midtown</v>
      </c>
      <c r="K5499" t="s">
        <v>1</v>
      </c>
      <c r="L5499" t="str">
        <f t="shared" si="340"/>
        <v>Yes</v>
      </c>
      <c r="M5499">
        <v>2</v>
      </c>
      <c r="N5499" t="str" cm="1">
        <f t="array" ref="N5499">_xlfn.IFS(M5499&lt;=2,"Small",M5499&lt;=5,"Medium",M5499&gt;5,"Large")</f>
        <v>Small</v>
      </c>
      <c r="O5499" s="50">
        <v>174</v>
      </c>
      <c r="P5499" s="67">
        <f t="shared" si="341"/>
        <v>0.03</v>
      </c>
      <c r="Q5499" s="52">
        <v>5</v>
      </c>
      <c r="R5499" s="52" t="str" cm="1">
        <f t="array" ref="R5499">_xlfn.IFS(ROUND(Q5499,0)=5,"Excellent",ROUND(Q5499,0)=4,"Good",ROUND(Q5499,0)=3,"Ok",ROUND(Q5499,0)&lt;3,"Bad")</f>
        <v>Excellent</v>
      </c>
      <c r="S5499">
        <v>19</v>
      </c>
      <c r="T5499" t="str">
        <f t="shared" si="342"/>
        <v>No</v>
      </c>
      <c r="U5499" s="65">
        <v>43776</v>
      </c>
      <c r="V5499" s="65">
        <v>43863</v>
      </c>
      <c r="W5499">
        <v>135</v>
      </c>
      <c r="X5499" t="str">
        <f t="shared" si="343"/>
        <v>Active</v>
      </c>
      <c r="Y5499" t="s">
        <v>15616</v>
      </c>
    </row>
    <row r="5500" spans="1:25" x14ac:dyDescent="0.25">
      <c r="A5500">
        <v>5499</v>
      </c>
      <c r="B5500" t="s">
        <v>14502</v>
      </c>
      <c r="C5500">
        <v>4011</v>
      </c>
      <c r="D5500" t="str">
        <f>VLOOKUP($C5500,Hosts!$A:$O,10,0)</f>
        <v>New York</v>
      </c>
      <c r="E5500" s="67">
        <f>INDEX(Hosts!$A:$O,MATCH(Places!$C5500,Hosts!$A:$A,0),MATCH(Places!E$1,Hosts!$1:$1,0))</f>
        <v>1</v>
      </c>
      <c r="F5500" s="67">
        <f>INDEX(Hosts!$A:$O,MATCH(Places!$C5500,Hosts!$A:$A,0),MATCH(Places!F$1,Hosts!$1:$1,0))</f>
        <v>1</v>
      </c>
      <c r="G5500" s="67" t="str">
        <f>INDEX(Hosts!$A:$O,MATCH(Places!$C5500,Hosts!$A:$A,0),MATCH(Places!G$1,Hosts!$1:$1,0))</f>
        <v>No</v>
      </c>
      <c r="H5500">
        <v>10</v>
      </c>
      <c r="I5500" t="str">
        <f>VLOOKUP($H5500,Neighborhoods!$A:$C,2,0)</f>
        <v>Brooklyn</v>
      </c>
      <c r="J5500" t="str">
        <f>VLOOKUP($H5500,Neighborhoods!$A:$C,3,0)</f>
        <v>East Flatbush</v>
      </c>
      <c r="K5500" t="s">
        <v>1</v>
      </c>
      <c r="L5500" t="str">
        <f t="shared" si="340"/>
        <v>Yes</v>
      </c>
      <c r="M5500">
        <v>1</v>
      </c>
      <c r="N5500" t="str" cm="1">
        <f t="array" ref="N5500">_xlfn.IFS(M5500&lt;=2,"Small",M5500&lt;=5,"Medium",M5500&gt;5,"Large")</f>
        <v>Small</v>
      </c>
      <c r="O5500" s="50">
        <v>49</v>
      </c>
      <c r="P5500" s="67">
        <f t="shared" si="341"/>
        <v>0.03</v>
      </c>
      <c r="Q5500" s="52">
        <v>3.67</v>
      </c>
      <c r="R5500" s="52" t="str" cm="1">
        <f t="array" ref="R5500">_xlfn.IFS(ROUND(Q5500,0)=5,"Excellent",ROUND(Q5500,0)=4,"Good",ROUND(Q5500,0)=3,"Ok",ROUND(Q5500,0)&lt;3,"Bad")</f>
        <v>Good</v>
      </c>
      <c r="S5500">
        <v>3</v>
      </c>
      <c r="T5500" t="str">
        <f t="shared" si="342"/>
        <v>No</v>
      </c>
      <c r="U5500" s="65">
        <v>43843</v>
      </c>
      <c r="V5500" s="65">
        <v>44018</v>
      </c>
      <c r="W5500">
        <v>362</v>
      </c>
      <c r="X5500" t="str">
        <f t="shared" si="343"/>
        <v>Active</v>
      </c>
      <c r="Y5500" t="s">
        <v>15615</v>
      </c>
    </row>
    <row r="5501" spans="1:25" x14ac:dyDescent="0.25">
      <c r="A5501">
        <v>5500</v>
      </c>
      <c r="B5501" t="s">
        <v>14502</v>
      </c>
      <c r="C5501">
        <v>4011</v>
      </c>
      <c r="D5501" t="str">
        <f>VLOOKUP($C5501,Hosts!$A:$O,10,0)</f>
        <v>New York</v>
      </c>
      <c r="E5501" s="67">
        <f>INDEX(Hosts!$A:$O,MATCH(Places!$C5501,Hosts!$A:$A,0),MATCH(Places!E$1,Hosts!$1:$1,0))</f>
        <v>1</v>
      </c>
      <c r="F5501" s="67">
        <f>INDEX(Hosts!$A:$O,MATCH(Places!$C5501,Hosts!$A:$A,0),MATCH(Places!F$1,Hosts!$1:$1,0))</f>
        <v>1</v>
      </c>
      <c r="G5501" s="67" t="str">
        <f>INDEX(Hosts!$A:$O,MATCH(Places!$C5501,Hosts!$A:$A,0),MATCH(Places!G$1,Hosts!$1:$1,0))</f>
        <v>No</v>
      </c>
      <c r="H5501">
        <v>10</v>
      </c>
      <c r="I5501" t="str">
        <f>VLOOKUP($H5501,Neighborhoods!$A:$C,2,0)</f>
        <v>Brooklyn</v>
      </c>
      <c r="J5501" t="str">
        <f>VLOOKUP($H5501,Neighborhoods!$A:$C,3,0)</f>
        <v>East Flatbush</v>
      </c>
      <c r="K5501" t="s">
        <v>1</v>
      </c>
      <c r="L5501" t="str">
        <f t="shared" si="340"/>
        <v>Yes</v>
      </c>
      <c r="M5501">
        <v>1</v>
      </c>
      <c r="N5501" t="str" cm="1">
        <f t="array" ref="N5501">_xlfn.IFS(M5501&lt;=2,"Small",M5501&lt;=5,"Medium",M5501&gt;5,"Large")</f>
        <v>Small</v>
      </c>
      <c r="O5501" s="50">
        <v>49</v>
      </c>
      <c r="P5501" s="67">
        <f t="shared" si="341"/>
        <v>0.03</v>
      </c>
      <c r="Q5501" s="52">
        <v>4.83</v>
      </c>
      <c r="R5501" s="52" t="str" cm="1">
        <f t="array" ref="R5501">_xlfn.IFS(ROUND(Q5501,0)=5,"Excellent",ROUND(Q5501,0)=4,"Good",ROUND(Q5501,0)=3,"Ok",ROUND(Q5501,0)&lt;3,"Bad")</f>
        <v>Excellent</v>
      </c>
      <c r="S5501">
        <v>6</v>
      </c>
      <c r="T5501" t="str">
        <f t="shared" si="342"/>
        <v>No</v>
      </c>
      <c r="U5501" s="65">
        <v>43829</v>
      </c>
      <c r="V5501" s="65">
        <v>44018</v>
      </c>
      <c r="W5501">
        <v>362</v>
      </c>
      <c r="X5501" t="str">
        <f t="shared" si="343"/>
        <v>Active</v>
      </c>
      <c r="Y5501" t="s">
        <v>15616</v>
      </c>
    </row>
    <row r="5502" spans="1:25" x14ac:dyDescent="0.25">
      <c r="A5502">
        <v>5501</v>
      </c>
      <c r="B5502" t="s">
        <v>14502</v>
      </c>
      <c r="C5502">
        <v>4011</v>
      </c>
      <c r="D5502" t="str">
        <f>VLOOKUP($C5502,Hosts!$A:$O,10,0)</f>
        <v>New York</v>
      </c>
      <c r="E5502" s="67">
        <f>INDEX(Hosts!$A:$O,MATCH(Places!$C5502,Hosts!$A:$A,0),MATCH(Places!E$1,Hosts!$1:$1,0))</f>
        <v>1</v>
      </c>
      <c r="F5502" s="67">
        <f>INDEX(Hosts!$A:$O,MATCH(Places!$C5502,Hosts!$A:$A,0),MATCH(Places!F$1,Hosts!$1:$1,0))</f>
        <v>1</v>
      </c>
      <c r="G5502" s="67" t="str">
        <f>INDEX(Hosts!$A:$O,MATCH(Places!$C5502,Hosts!$A:$A,0),MATCH(Places!G$1,Hosts!$1:$1,0))</f>
        <v>No</v>
      </c>
      <c r="H5502">
        <v>10</v>
      </c>
      <c r="I5502" t="str">
        <f>VLOOKUP($H5502,Neighborhoods!$A:$C,2,0)</f>
        <v>Brooklyn</v>
      </c>
      <c r="J5502" t="str">
        <f>VLOOKUP($H5502,Neighborhoods!$A:$C,3,0)</f>
        <v>East Flatbush</v>
      </c>
      <c r="K5502" t="s">
        <v>1</v>
      </c>
      <c r="L5502" t="str">
        <f t="shared" si="340"/>
        <v>Yes</v>
      </c>
      <c r="M5502">
        <v>1</v>
      </c>
      <c r="N5502" t="str" cm="1">
        <f t="array" ref="N5502">_xlfn.IFS(M5502&lt;=2,"Small",M5502&lt;=5,"Medium",M5502&gt;5,"Large")</f>
        <v>Small</v>
      </c>
      <c r="O5502" s="50">
        <v>49</v>
      </c>
      <c r="P5502" s="67">
        <f t="shared" si="341"/>
        <v>0.03</v>
      </c>
      <c r="Q5502" s="52">
        <v>4.5</v>
      </c>
      <c r="R5502" s="52" t="str" cm="1">
        <f t="array" ref="R5502">_xlfn.IFS(ROUND(Q5502,0)=5,"Excellent",ROUND(Q5502,0)=4,"Good",ROUND(Q5502,0)=3,"Ok",ROUND(Q5502,0)&lt;3,"Bad")</f>
        <v>Excellent</v>
      </c>
      <c r="S5502">
        <v>4</v>
      </c>
      <c r="T5502" t="str">
        <f t="shared" si="342"/>
        <v>No</v>
      </c>
      <c r="U5502" s="65">
        <v>43833</v>
      </c>
      <c r="V5502" s="65">
        <v>44045</v>
      </c>
      <c r="W5502">
        <v>360</v>
      </c>
      <c r="X5502" t="str">
        <f t="shared" si="343"/>
        <v>Active</v>
      </c>
      <c r="Y5502" t="s">
        <v>15616</v>
      </c>
    </row>
    <row r="5503" spans="1:25" x14ac:dyDescent="0.25">
      <c r="A5503">
        <v>5502</v>
      </c>
      <c r="B5503" t="s">
        <v>15243</v>
      </c>
      <c r="C5503">
        <v>3819</v>
      </c>
      <c r="D5503" t="str">
        <f>VLOOKUP($C5503,Hosts!$A:$O,10,0)</f>
        <v>New York</v>
      </c>
      <c r="E5503" s="67">
        <f>INDEX(Hosts!$A:$O,MATCH(Places!$C5503,Hosts!$A:$A,0),MATCH(Places!E$1,Hosts!$1:$1,0))</f>
        <v>0.83</v>
      </c>
      <c r="F5503" s="67">
        <f>INDEX(Hosts!$A:$O,MATCH(Places!$C5503,Hosts!$A:$A,0),MATCH(Places!F$1,Hosts!$1:$1,0))</f>
        <v>1</v>
      </c>
      <c r="G5503" s="67" t="str">
        <f>INDEX(Hosts!$A:$O,MATCH(Places!$C5503,Hosts!$A:$A,0),MATCH(Places!G$1,Hosts!$1:$1,0))</f>
        <v>No</v>
      </c>
      <c r="H5503">
        <v>17</v>
      </c>
      <c r="I5503" t="str">
        <f>VLOOKUP($H5503,Neighborhoods!$A:$C,2,0)</f>
        <v>Manhattan</v>
      </c>
      <c r="J5503" t="str">
        <f>VLOOKUP($H5503,Neighborhoods!$A:$C,3,0)</f>
        <v>Hell's Kitchen</v>
      </c>
      <c r="K5503" t="s">
        <v>11822</v>
      </c>
      <c r="L5503" t="str">
        <f t="shared" si="340"/>
        <v>No</v>
      </c>
      <c r="M5503">
        <v>5</v>
      </c>
      <c r="N5503" t="str" cm="1">
        <f t="array" ref="N5503">_xlfn.IFS(M5503&lt;=2,"Small",M5503&lt;=5,"Medium",M5503&gt;5,"Large")</f>
        <v>Medium</v>
      </c>
      <c r="O5503" s="50">
        <v>80</v>
      </c>
      <c r="P5503" s="67">
        <f t="shared" si="341"/>
        <v>0.03</v>
      </c>
      <c r="Q5503" s="52">
        <v>4.5</v>
      </c>
      <c r="R5503" s="52" t="str" cm="1">
        <f t="array" ref="R5503">_xlfn.IFS(ROUND(Q5503,0)=5,"Excellent",ROUND(Q5503,0)=4,"Good",ROUND(Q5503,0)=3,"Ok",ROUND(Q5503,0)&lt;3,"Bad")</f>
        <v>Excellent</v>
      </c>
      <c r="S5503">
        <v>14</v>
      </c>
      <c r="T5503" t="str">
        <f t="shared" si="342"/>
        <v>No</v>
      </c>
      <c r="U5503" s="65">
        <v>43791</v>
      </c>
      <c r="V5503" s="65">
        <v>44030</v>
      </c>
      <c r="W5503">
        <v>28</v>
      </c>
      <c r="X5503" t="str">
        <f t="shared" si="343"/>
        <v>Active</v>
      </c>
      <c r="Y5503" t="s">
        <v>15616</v>
      </c>
    </row>
    <row r="5504" spans="1:25" x14ac:dyDescent="0.25">
      <c r="A5504">
        <v>5503</v>
      </c>
      <c r="B5504" t="s">
        <v>15598</v>
      </c>
      <c r="C5504">
        <v>3819</v>
      </c>
      <c r="D5504" t="str">
        <f>VLOOKUP($C5504,Hosts!$A:$O,10,0)</f>
        <v>New York</v>
      </c>
      <c r="E5504" s="67">
        <f>INDEX(Hosts!$A:$O,MATCH(Places!$C5504,Hosts!$A:$A,0),MATCH(Places!E$1,Hosts!$1:$1,0))</f>
        <v>0.83</v>
      </c>
      <c r="F5504" s="67">
        <f>INDEX(Hosts!$A:$O,MATCH(Places!$C5504,Hosts!$A:$A,0),MATCH(Places!F$1,Hosts!$1:$1,0))</f>
        <v>1</v>
      </c>
      <c r="G5504" s="67" t="str">
        <f>INDEX(Hosts!$A:$O,MATCH(Places!$C5504,Hosts!$A:$A,0),MATCH(Places!G$1,Hosts!$1:$1,0))</f>
        <v>No</v>
      </c>
      <c r="H5504">
        <v>17</v>
      </c>
      <c r="I5504" t="str">
        <f>VLOOKUP($H5504,Neighborhoods!$A:$C,2,0)</f>
        <v>Manhattan</v>
      </c>
      <c r="J5504" t="str">
        <f>VLOOKUP($H5504,Neighborhoods!$A:$C,3,0)</f>
        <v>Hell's Kitchen</v>
      </c>
      <c r="K5504" t="s">
        <v>11822</v>
      </c>
      <c r="L5504" t="str">
        <f t="shared" si="340"/>
        <v>No</v>
      </c>
      <c r="M5504">
        <v>6</v>
      </c>
      <c r="N5504" t="str" cm="1">
        <f t="array" ref="N5504">_xlfn.IFS(M5504&lt;=2,"Small",M5504&lt;=5,"Medium",M5504&gt;5,"Large")</f>
        <v>Large</v>
      </c>
      <c r="O5504" s="50">
        <v>80</v>
      </c>
      <c r="P5504" s="67">
        <f t="shared" si="341"/>
        <v>0.03</v>
      </c>
      <c r="Q5504" s="52">
        <v>4.5599999999999996</v>
      </c>
      <c r="R5504" s="52" t="str" cm="1">
        <f t="array" ref="R5504">_xlfn.IFS(ROUND(Q5504,0)=5,"Excellent",ROUND(Q5504,0)=4,"Good",ROUND(Q5504,0)=3,"Ok",ROUND(Q5504,0)&lt;3,"Bad")</f>
        <v>Excellent</v>
      </c>
      <c r="S5504">
        <v>9</v>
      </c>
      <c r="T5504" t="str">
        <f t="shared" si="342"/>
        <v>No</v>
      </c>
      <c r="U5504" s="65">
        <v>43786</v>
      </c>
      <c r="V5504" s="65">
        <v>43905</v>
      </c>
      <c r="W5504">
        <v>34</v>
      </c>
      <c r="X5504" t="str">
        <f t="shared" si="343"/>
        <v>Active</v>
      </c>
      <c r="Y5504" t="s">
        <v>15616</v>
      </c>
    </row>
    <row r="5505" spans="1:25" x14ac:dyDescent="0.25">
      <c r="A5505">
        <v>5504</v>
      </c>
      <c r="B5505" t="s">
        <v>15399</v>
      </c>
      <c r="C5505">
        <v>30</v>
      </c>
      <c r="D5505" t="str">
        <f>VLOOKUP($C5505,Hosts!$A:$O,10,0)</f>
        <v>British Columbia</v>
      </c>
      <c r="E5505" s="67">
        <f>INDEX(Hosts!$A:$O,MATCH(Places!$C5505,Hosts!$A:$A,0),MATCH(Places!E$1,Hosts!$1:$1,0))</f>
        <v>1</v>
      </c>
      <c r="F5505" s="67">
        <f>INDEX(Hosts!$A:$O,MATCH(Places!$C5505,Hosts!$A:$A,0),MATCH(Places!F$1,Hosts!$1:$1,0))</f>
        <v>0.85</v>
      </c>
      <c r="G5505" s="67" t="str">
        <f>INDEX(Hosts!$A:$O,MATCH(Places!$C5505,Hosts!$A:$A,0),MATCH(Places!G$1,Hosts!$1:$1,0))</f>
        <v>Yes</v>
      </c>
      <c r="H5505">
        <v>7</v>
      </c>
      <c r="I5505" t="str">
        <f>VLOOKUP($H5505,Neighborhoods!$A:$C,2,0)</f>
        <v>Brooklyn</v>
      </c>
      <c r="J5505" t="str">
        <f>VLOOKUP($H5505,Neighborhoods!$A:$C,3,0)</f>
        <v>Bedford-Stuyvesant</v>
      </c>
      <c r="K5505" t="s">
        <v>11822</v>
      </c>
      <c r="L5505" t="str">
        <f t="shared" si="340"/>
        <v>No</v>
      </c>
      <c r="M5505">
        <v>4</v>
      </c>
      <c r="N5505" t="str" cm="1">
        <f t="array" ref="N5505">_xlfn.IFS(M5505&lt;=2,"Small",M5505&lt;=5,"Medium",M5505&gt;5,"Large")</f>
        <v>Medium</v>
      </c>
      <c r="O5505" s="50">
        <v>139</v>
      </c>
      <c r="P5505" s="67">
        <f t="shared" si="341"/>
        <v>0.03</v>
      </c>
      <c r="Q5505" s="52">
        <v>5</v>
      </c>
      <c r="R5505" s="52" t="str" cm="1">
        <f t="array" ref="R5505">_xlfn.IFS(ROUND(Q5505,0)=5,"Excellent",ROUND(Q5505,0)=4,"Good",ROUND(Q5505,0)=3,"Ok",ROUND(Q5505,0)&lt;3,"Bad")</f>
        <v>Excellent</v>
      </c>
      <c r="S5505">
        <v>13</v>
      </c>
      <c r="T5505" t="str">
        <f t="shared" si="342"/>
        <v>No</v>
      </c>
      <c r="U5505" s="65">
        <v>43790</v>
      </c>
      <c r="V5505" s="65">
        <v>44043</v>
      </c>
      <c r="W5505">
        <v>337</v>
      </c>
      <c r="X5505" t="str">
        <f t="shared" si="343"/>
        <v>Active</v>
      </c>
      <c r="Y5505" t="s">
        <v>15615</v>
      </c>
    </row>
    <row r="5506" spans="1:25" x14ac:dyDescent="0.25">
      <c r="A5506">
        <v>5505</v>
      </c>
      <c r="B5506" t="s">
        <v>13867</v>
      </c>
      <c r="C5506">
        <v>1839</v>
      </c>
      <c r="D5506" t="str">
        <f>VLOOKUP($C5506,Hosts!$A:$O,10,0)</f>
        <v>New York</v>
      </c>
      <c r="E5506" s="67">
        <f>INDEX(Hosts!$A:$O,MATCH(Places!$C5506,Hosts!$A:$A,0),MATCH(Places!E$1,Hosts!$1:$1,0))</f>
        <v>1</v>
      </c>
      <c r="F5506" s="67">
        <f>INDEX(Hosts!$A:$O,MATCH(Places!$C5506,Hosts!$A:$A,0),MATCH(Places!F$1,Hosts!$1:$1,0))</f>
        <v>0.92</v>
      </c>
      <c r="G5506" s="67" t="str">
        <f>INDEX(Hosts!$A:$O,MATCH(Places!$C5506,Hosts!$A:$A,0),MATCH(Places!G$1,Hosts!$1:$1,0))</f>
        <v>Yes</v>
      </c>
      <c r="H5506">
        <v>9</v>
      </c>
      <c r="I5506" t="str">
        <f>VLOOKUP($H5506,Neighborhoods!$A:$C,2,0)</f>
        <v>Brooklyn</v>
      </c>
      <c r="J5506" t="str">
        <f>VLOOKUP($H5506,Neighborhoods!$A:$C,3,0)</f>
        <v>Crown Heights</v>
      </c>
      <c r="K5506" t="s">
        <v>1</v>
      </c>
      <c r="L5506" t="str">
        <f t="shared" si="340"/>
        <v>Yes</v>
      </c>
      <c r="M5506">
        <v>2</v>
      </c>
      <c r="N5506" t="str" cm="1">
        <f t="array" ref="N5506">_xlfn.IFS(M5506&lt;=2,"Small",M5506&lt;=5,"Medium",M5506&gt;5,"Large")</f>
        <v>Small</v>
      </c>
      <c r="O5506" s="50">
        <v>75</v>
      </c>
      <c r="P5506" s="67">
        <f t="shared" si="341"/>
        <v>0.03</v>
      </c>
      <c r="Q5506" s="52">
        <v>4.97</v>
      </c>
      <c r="R5506" s="52" t="str" cm="1">
        <f t="array" ref="R5506">_xlfn.IFS(ROUND(Q5506,0)=5,"Excellent",ROUND(Q5506,0)=4,"Good",ROUND(Q5506,0)=3,"Ok",ROUND(Q5506,0)&lt;3,"Bad")</f>
        <v>Excellent</v>
      </c>
      <c r="S5506">
        <v>31</v>
      </c>
      <c r="T5506" t="str">
        <f t="shared" si="342"/>
        <v>No</v>
      </c>
      <c r="U5506" s="65">
        <v>43777</v>
      </c>
      <c r="V5506" s="65">
        <v>44047</v>
      </c>
      <c r="W5506">
        <v>9</v>
      </c>
      <c r="X5506" t="str">
        <f t="shared" si="343"/>
        <v>Active</v>
      </c>
      <c r="Y5506" t="s">
        <v>15616</v>
      </c>
    </row>
    <row r="5507" spans="1:25" x14ac:dyDescent="0.25">
      <c r="A5507">
        <v>5506</v>
      </c>
      <c r="B5507" t="s">
        <v>15333</v>
      </c>
      <c r="C5507">
        <v>3587</v>
      </c>
      <c r="D5507" t="str">
        <f>VLOOKUP($C5507,Hosts!$A:$O,10,0)</f>
        <v>New York</v>
      </c>
      <c r="E5507" s="67">
        <f>INDEX(Hosts!$A:$O,MATCH(Places!$C5507,Hosts!$A:$A,0),MATCH(Places!E$1,Hosts!$1:$1,0))</f>
        <v>1</v>
      </c>
      <c r="F5507" s="67">
        <f>INDEX(Hosts!$A:$O,MATCH(Places!$C5507,Hosts!$A:$A,0),MATCH(Places!F$1,Hosts!$1:$1,0))</f>
        <v>0.99</v>
      </c>
      <c r="G5507" s="67" t="str">
        <f>INDEX(Hosts!$A:$O,MATCH(Places!$C5507,Hosts!$A:$A,0),MATCH(Places!G$1,Hosts!$1:$1,0))</f>
        <v>Yes</v>
      </c>
      <c r="H5507">
        <v>8</v>
      </c>
      <c r="I5507" t="str">
        <f>VLOOKUP($H5507,Neighborhoods!$A:$C,2,0)</f>
        <v>Brooklyn</v>
      </c>
      <c r="J5507" t="str">
        <f>VLOOKUP($H5507,Neighborhoods!$A:$C,3,0)</f>
        <v>Bushwick</v>
      </c>
      <c r="K5507" t="s">
        <v>1</v>
      </c>
      <c r="L5507" t="str">
        <f t="shared" ref="L5507:L5570" si="344">IF(OR(K5507="Private room",K5507="Shared room"),"Yes","No")</f>
        <v>Yes</v>
      </c>
      <c r="M5507">
        <v>2</v>
      </c>
      <c r="N5507" t="str" cm="1">
        <f t="array" ref="N5507">_xlfn.IFS(M5507&lt;=2,"Small",M5507&lt;=5,"Medium",M5507&gt;5,"Large")</f>
        <v>Small</v>
      </c>
      <c r="O5507" s="50">
        <v>27</v>
      </c>
      <c r="P5507" s="67">
        <f t="shared" ref="P5507:P5570" si="345">VLOOKUP(O5507,$AB$1:$AC$5,2)</f>
        <v>0.03</v>
      </c>
      <c r="Q5507" s="52">
        <v>4.8099999999999996</v>
      </c>
      <c r="R5507" s="52" t="str" cm="1">
        <f t="array" ref="R5507">_xlfn.IFS(ROUND(Q5507,0)=5,"Excellent",ROUND(Q5507,0)=4,"Good",ROUND(Q5507,0)=3,"Ok",ROUND(Q5507,0)&lt;3,"Bad")</f>
        <v>Excellent</v>
      </c>
      <c r="S5507">
        <v>31</v>
      </c>
      <c r="T5507" t="str">
        <f t="shared" ref="T5507:T5570" si="346">IF(AND(Q5507&gt;=4.8,S5507&gt;100),"Yes","No")</f>
        <v>No</v>
      </c>
      <c r="U5507" s="65">
        <v>43804</v>
      </c>
      <c r="V5507" s="65">
        <v>44046</v>
      </c>
      <c r="W5507">
        <v>18</v>
      </c>
      <c r="X5507" t="str">
        <f t="shared" ref="X5507:X5570" si="347">IF(W5507&lt;&gt;0,"Active","Inactive")</f>
        <v>Active</v>
      </c>
      <c r="Y5507" t="s">
        <v>15615</v>
      </c>
    </row>
    <row r="5508" spans="1:25" x14ac:dyDescent="0.25">
      <c r="A5508">
        <v>5507</v>
      </c>
      <c r="B5508" t="s">
        <v>14466</v>
      </c>
      <c r="C5508">
        <v>3998</v>
      </c>
      <c r="D5508" t="str">
        <f>VLOOKUP($C5508,Hosts!$A:$O,10,0)</f>
        <v>New York</v>
      </c>
      <c r="E5508" s="67">
        <f>INDEX(Hosts!$A:$O,MATCH(Places!$C5508,Hosts!$A:$A,0),MATCH(Places!E$1,Hosts!$1:$1,0))</f>
        <v>0.8</v>
      </c>
      <c r="F5508" s="67">
        <f>INDEX(Hosts!$A:$O,MATCH(Places!$C5508,Hosts!$A:$A,0),MATCH(Places!F$1,Hosts!$1:$1,0))</f>
        <v>0.99</v>
      </c>
      <c r="G5508" s="67" t="str">
        <f>INDEX(Hosts!$A:$O,MATCH(Places!$C5508,Hosts!$A:$A,0),MATCH(Places!G$1,Hosts!$1:$1,0))</f>
        <v>Yes</v>
      </c>
      <c r="H5508">
        <v>17</v>
      </c>
      <c r="I5508" t="str">
        <f>VLOOKUP($H5508,Neighborhoods!$A:$C,2,0)</f>
        <v>Manhattan</v>
      </c>
      <c r="J5508" t="str">
        <f>VLOOKUP($H5508,Neighborhoods!$A:$C,3,0)</f>
        <v>Hell's Kitchen</v>
      </c>
      <c r="K5508" t="s">
        <v>11822</v>
      </c>
      <c r="L5508" t="str">
        <f t="shared" si="344"/>
        <v>No</v>
      </c>
      <c r="M5508">
        <v>4</v>
      </c>
      <c r="N5508" t="str" cm="1">
        <f t="array" ref="N5508">_xlfn.IFS(M5508&lt;=2,"Small",M5508&lt;=5,"Medium",M5508&gt;5,"Large")</f>
        <v>Medium</v>
      </c>
      <c r="O5508" s="50">
        <v>245</v>
      </c>
      <c r="P5508" s="67">
        <f t="shared" si="345"/>
        <v>0.04</v>
      </c>
      <c r="Q5508" s="52">
        <v>4.74</v>
      </c>
      <c r="R5508" s="52" t="str" cm="1">
        <f t="array" ref="R5508">_xlfn.IFS(ROUND(Q5508,0)=5,"Excellent",ROUND(Q5508,0)=4,"Good",ROUND(Q5508,0)=3,"Ok",ROUND(Q5508,0)&lt;3,"Bad")</f>
        <v>Excellent</v>
      </c>
      <c r="S5508">
        <v>34</v>
      </c>
      <c r="T5508" t="str">
        <f t="shared" si="346"/>
        <v>No</v>
      </c>
      <c r="U5508" s="65">
        <v>43785</v>
      </c>
      <c r="V5508" s="65">
        <v>43902</v>
      </c>
      <c r="W5508">
        <v>290</v>
      </c>
      <c r="X5508" t="str">
        <f t="shared" si="347"/>
        <v>Active</v>
      </c>
      <c r="Y5508" t="s">
        <v>15615</v>
      </c>
    </row>
    <row r="5509" spans="1:25" x14ac:dyDescent="0.25">
      <c r="A5509">
        <v>5508</v>
      </c>
      <c r="B5509" t="s">
        <v>13834</v>
      </c>
      <c r="C5509">
        <v>4050</v>
      </c>
      <c r="D5509" t="str">
        <f>VLOOKUP($C5509,Hosts!$A:$O,10,0)</f>
        <v>New York</v>
      </c>
      <c r="E5509" s="67">
        <f>INDEX(Hosts!$A:$O,MATCH(Places!$C5509,Hosts!$A:$A,0),MATCH(Places!E$1,Hosts!$1:$1,0))</f>
        <v>1</v>
      </c>
      <c r="F5509" s="67">
        <f>INDEX(Hosts!$A:$O,MATCH(Places!$C5509,Hosts!$A:$A,0),MATCH(Places!F$1,Hosts!$1:$1,0))</f>
        <v>0.93</v>
      </c>
      <c r="G5509" s="67" t="str">
        <f>INDEX(Hosts!$A:$O,MATCH(Places!$C5509,Hosts!$A:$A,0),MATCH(Places!G$1,Hosts!$1:$1,0))</f>
        <v>Yes</v>
      </c>
      <c r="H5509">
        <v>7</v>
      </c>
      <c r="I5509" t="str">
        <f>VLOOKUP($H5509,Neighborhoods!$A:$C,2,0)</f>
        <v>Brooklyn</v>
      </c>
      <c r="J5509" t="str">
        <f>VLOOKUP($H5509,Neighborhoods!$A:$C,3,0)</f>
        <v>Bedford-Stuyvesant</v>
      </c>
      <c r="K5509" t="s">
        <v>11822</v>
      </c>
      <c r="L5509" t="str">
        <f t="shared" si="344"/>
        <v>No</v>
      </c>
      <c r="M5509">
        <v>3</v>
      </c>
      <c r="N5509" t="str" cm="1">
        <f t="array" ref="N5509">_xlfn.IFS(M5509&lt;=2,"Small",M5509&lt;=5,"Medium",M5509&gt;5,"Large")</f>
        <v>Medium</v>
      </c>
      <c r="O5509" s="50">
        <v>108</v>
      </c>
      <c r="P5509" s="67">
        <f t="shared" si="345"/>
        <v>0.03</v>
      </c>
      <c r="Q5509" s="52">
        <v>4.91</v>
      </c>
      <c r="R5509" s="52" t="str" cm="1">
        <f t="array" ref="R5509">_xlfn.IFS(ROUND(Q5509,0)=5,"Excellent",ROUND(Q5509,0)=4,"Good",ROUND(Q5509,0)=3,"Ok",ROUND(Q5509,0)&lt;3,"Bad")</f>
        <v>Excellent</v>
      </c>
      <c r="S5509">
        <v>23</v>
      </c>
      <c r="T5509" t="str">
        <f t="shared" si="346"/>
        <v>No</v>
      </c>
      <c r="U5509" s="65">
        <v>43786</v>
      </c>
      <c r="V5509" s="65">
        <v>44052</v>
      </c>
      <c r="W5509">
        <v>47</v>
      </c>
      <c r="X5509" t="str">
        <f t="shared" si="347"/>
        <v>Active</v>
      </c>
      <c r="Y5509" t="s">
        <v>15616</v>
      </c>
    </row>
    <row r="5510" spans="1:25" x14ac:dyDescent="0.25">
      <c r="A5510">
        <v>5509</v>
      </c>
      <c r="B5510" t="s">
        <v>13472</v>
      </c>
      <c r="C5510">
        <v>1902</v>
      </c>
      <c r="D5510" t="str">
        <f>VLOOKUP($C5510,Hosts!$A:$O,10,0)</f>
        <v>New York</v>
      </c>
      <c r="E5510" s="67">
        <f>INDEX(Hosts!$A:$O,MATCH(Places!$C5510,Hosts!$A:$A,0),MATCH(Places!E$1,Hosts!$1:$1,0))</f>
        <v>1</v>
      </c>
      <c r="F5510" s="67">
        <f>INDEX(Hosts!$A:$O,MATCH(Places!$C5510,Hosts!$A:$A,0),MATCH(Places!F$1,Hosts!$1:$1,0))</f>
        <v>0.97</v>
      </c>
      <c r="G5510" s="67" t="str">
        <f>INDEX(Hosts!$A:$O,MATCH(Places!$C5510,Hosts!$A:$A,0),MATCH(Places!G$1,Hosts!$1:$1,0))</f>
        <v>Yes</v>
      </c>
      <c r="H5510">
        <v>18</v>
      </c>
      <c r="I5510" t="str">
        <f>VLOOKUP($H5510,Neighborhoods!$A:$C,2,0)</f>
        <v>Manhattan</v>
      </c>
      <c r="J5510" t="str">
        <f>VLOOKUP($H5510,Neighborhoods!$A:$C,3,0)</f>
        <v>Midtown</v>
      </c>
      <c r="K5510" t="s">
        <v>1</v>
      </c>
      <c r="L5510" t="str">
        <f t="shared" si="344"/>
        <v>Yes</v>
      </c>
      <c r="M5510">
        <v>2</v>
      </c>
      <c r="N5510" t="str" cm="1">
        <f t="array" ref="N5510">_xlfn.IFS(M5510&lt;=2,"Small",M5510&lt;=5,"Medium",M5510&gt;5,"Large")</f>
        <v>Small</v>
      </c>
      <c r="O5510" s="50">
        <v>155</v>
      </c>
      <c r="P5510" s="67">
        <f t="shared" si="345"/>
        <v>0.03</v>
      </c>
      <c r="Q5510" s="52">
        <v>4.9400000000000004</v>
      </c>
      <c r="R5510" s="52" t="str" cm="1">
        <f t="array" ref="R5510">_xlfn.IFS(ROUND(Q5510,0)=5,"Excellent",ROUND(Q5510,0)=4,"Good",ROUND(Q5510,0)=3,"Ok",ROUND(Q5510,0)&lt;3,"Bad")</f>
        <v>Excellent</v>
      </c>
      <c r="S5510">
        <v>16</v>
      </c>
      <c r="T5510" t="str">
        <f t="shared" si="346"/>
        <v>No</v>
      </c>
      <c r="U5510" s="65">
        <v>43788</v>
      </c>
      <c r="V5510" s="65">
        <v>43864</v>
      </c>
      <c r="W5510">
        <v>146</v>
      </c>
      <c r="X5510" t="str">
        <f t="shared" si="347"/>
        <v>Active</v>
      </c>
      <c r="Y5510" t="s">
        <v>15616</v>
      </c>
    </row>
    <row r="5511" spans="1:25" x14ac:dyDescent="0.25">
      <c r="A5511">
        <v>5510</v>
      </c>
      <c r="B5511" t="s">
        <v>15518</v>
      </c>
      <c r="C5511">
        <v>3471</v>
      </c>
      <c r="D5511" t="str">
        <f>VLOOKUP($C5511,Hosts!$A:$O,10,0)</f>
        <v>New York</v>
      </c>
      <c r="E5511" s="67">
        <f>INDEX(Hosts!$A:$O,MATCH(Places!$C5511,Hosts!$A:$A,0),MATCH(Places!E$1,Hosts!$1:$1,0))</f>
        <v>1</v>
      </c>
      <c r="F5511" s="67">
        <f>INDEX(Hosts!$A:$O,MATCH(Places!$C5511,Hosts!$A:$A,0),MATCH(Places!F$1,Hosts!$1:$1,0))</f>
        <v>0.96</v>
      </c>
      <c r="G5511" s="67" t="str">
        <f>INDEX(Hosts!$A:$O,MATCH(Places!$C5511,Hosts!$A:$A,0),MATCH(Places!G$1,Hosts!$1:$1,0))</f>
        <v>No</v>
      </c>
      <c r="H5511">
        <v>7</v>
      </c>
      <c r="I5511" t="str">
        <f>VLOOKUP($H5511,Neighborhoods!$A:$C,2,0)</f>
        <v>Brooklyn</v>
      </c>
      <c r="J5511" t="str">
        <f>VLOOKUP($H5511,Neighborhoods!$A:$C,3,0)</f>
        <v>Bedford-Stuyvesant</v>
      </c>
      <c r="K5511" t="s">
        <v>1</v>
      </c>
      <c r="L5511" t="str">
        <f t="shared" si="344"/>
        <v>Yes</v>
      </c>
      <c r="M5511">
        <v>3</v>
      </c>
      <c r="N5511" t="str" cm="1">
        <f t="array" ref="N5511">_xlfn.IFS(M5511&lt;=2,"Small",M5511&lt;=5,"Medium",M5511&gt;5,"Large")</f>
        <v>Medium</v>
      </c>
      <c r="O5511" s="50">
        <v>130</v>
      </c>
      <c r="P5511" s="67">
        <f t="shared" si="345"/>
        <v>0.03</v>
      </c>
      <c r="Q5511" s="52">
        <v>5</v>
      </c>
      <c r="R5511" s="52" t="str" cm="1">
        <f t="array" ref="R5511">_xlfn.IFS(ROUND(Q5511,0)=5,"Excellent",ROUND(Q5511,0)=4,"Good",ROUND(Q5511,0)=3,"Ok",ROUND(Q5511,0)&lt;3,"Bad")</f>
        <v>Excellent</v>
      </c>
      <c r="S5511">
        <v>4</v>
      </c>
      <c r="T5511" t="str">
        <f t="shared" si="346"/>
        <v>No</v>
      </c>
      <c r="U5511" s="65">
        <v>43780</v>
      </c>
      <c r="V5511" s="65">
        <v>43904</v>
      </c>
      <c r="W5511">
        <v>365</v>
      </c>
      <c r="X5511" t="str">
        <f t="shared" si="347"/>
        <v>Active</v>
      </c>
      <c r="Y5511" t="s">
        <v>15616</v>
      </c>
    </row>
    <row r="5512" spans="1:25" x14ac:dyDescent="0.25">
      <c r="A5512">
        <v>5511</v>
      </c>
      <c r="B5512" t="s">
        <v>15397</v>
      </c>
      <c r="C5512">
        <v>2753</v>
      </c>
      <c r="D5512" t="str">
        <f>VLOOKUP($C5512,Hosts!$A:$O,10,0)</f>
        <v>New York</v>
      </c>
      <c r="E5512" s="67">
        <f>INDEX(Hosts!$A:$O,MATCH(Places!$C5512,Hosts!$A:$A,0),MATCH(Places!E$1,Hosts!$1:$1,0))</f>
        <v>1</v>
      </c>
      <c r="F5512" s="67">
        <f>INDEX(Hosts!$A:$O,MATCH(Places!$C5512,Hosts!$A:$A,0),MATCH(Places!F$1,Hosts!$1:$1,0))</f>
        <v>0.8</v>
      </c>
      <c r="G5512" s="67" t="str">
        <f>INDEX(Hosts!$A:$O,MATCH(Places!$C5512,Hosts!$A:$A,0),MATCH(Places!G$1,Hosts!$1:$1,0))</f>
        <v>No</v>
      </c>
      <c r="H5512">
        <v>17</v>
      </c>
      <c r="I5512" t="str">
        <f>VLOOKUP($H5512,Neighborhoods!$A:$C,2,0)</f>
        <v>Manhattan</v>
      </c>
      <c r="J5512" t="str">
        <f>VLOOKUP($H5512,Neighborhoods!$A:$C,3,0)</f>
        <v>Hell's Kitchen</v>
      </c>
      <c r="K5512" t="s">
        <v>11822</v>
      </c>
      <c r="L5512" t="str">
        <f t="shared" si="344"/>
        <v>No</v>
      </c>
      <c r="M5512">
        <v>5</v>
      </c>
      <c r="N5512" t="str" cm="1">
        <f t="array" ref="N5512">_xlfn.IFS(M5512&lt;=2,"Small",M5512&lt;=5,"Medium",M5512&gt;5,"Large")</f>
        <v>Medium</v>
      </c>
      <c r="O5512" s="50">
        <v>102</v>
      </c>
      <c r="P5512" s="67">
        <f t="shared" si="345"/>
        <v>0.03</v>
      </c>
      <c r="Q5512" s="52">
        <v>5</v>
      </c>
      <c r="R5512" s="52" t="str" cm="1">
        <f t="array" ref="R5512">_xlfn.IFS(ROUND(Q5512,0)=5,"Excellent",ROUND(Q5512,0)=4,"Good",ROUND(Q5512,0)=3,"Ok",ROUND(Q5512,0)&lt;3,"Bad")</f>
        <v>Excellent</v>
      </c>
      <c r="S5512">
        <v>4</v>
      </c>
      <c r="T5512" t="str">
        <f t="shared" si="346"/>
        <v>No</v>
      </c>
      <c r="U5512" s="65">
        <v>43856</v>
      </c>
      <c r="V5512" s="65">
        <v>44027</v>
      </c>
      <c r="W5512">
        <v>101</v>
      </c>
      <c r="X5512" t="str">
        <f t="shared" si="347"/>
        <v>Active</v>
      </c>
      <c r="Y5512" t="s">
        <v>15616</v>
      </c>
    </row>
    <row r="5513" spans="1:25" x14ac:dyDescent="0.25">
      <c r="A5513">
        <v>5512</v>
      </c>
      <c r="B5513" t="s">
        <v>14136</v>
      </c>
      <c r="C5513">
        <v>3182</v>
      </c>
      <c r="D5513" t="str">
        <f>VLOOKUP($C5513,Hosts!$A:$O,10,0)</f>
        <v>New York</v>
      </c>
      <c r="E5513" s="67">
        <f>INDEX(Hosts!$A:$O,MATCH(Places!$C5513,Hosts!$A:$A,0),MATCH(Places!E$1,Hosts!$1:$1,0))</f>
        <v>1</v>
      </c>
      <c r="F5513" s="67">
        <f>INDEX(Hosts!$A:$O,MATCH(Places!$C5513,Hosts!$A:$A,0),MATCH(Places!F$1,Hosts!$1:$1,0))</f>
        <v>0.91</v>
      </c>
      <c r="G5513" s="67" t="str">
        <f>INDEX(Hosts!$A:$O,MATCH(Places!$C5513,Hosts!$A:$A,0),MATCH(Places!G$1,Hosts!$1:$1,0))</f>
        <v>No</v>
      </c>
      <c r="H5513">
        <v>12</v>
      </c>
      <c r="I5513" t="str">
        <f>VLOOKUP($H5513,Neighborhoods!$A:$C,2,0)</f>
        <v>Brooklyn</v>
      </c>
      <c r="J5513" t="str">
        <f>VLOOKUP($H5513,Neighborhoods!$A:$C,3,0)</f>
        <v>Williamsburg</v>
      </c>
      <c r="K5513" t="s">
        <v>1</v>
      </c>
      <c r="L5513" t="str">
        <f t="shared" si="344"/>
        <v>Yes</v>
      </c>
      <c r="M5513">
        <v>2</v>
      </c>
      <c r="N5513" t="str" cm="1">
        <f t="array" ref="N5513">_xlfn.IFS(M5513&lt;=2,"Small",M5513&lt;=5,"Medium",M5513&gt;5,"Large")</f>
        <v>Small</v>
      </c>
      <c r="O5513" s="50">
        <v>95</v>
      </c>
      <c r="P5513" s="67">
        <f t="shared" si="345"/>
        <v>0.03</v>
      </c>
      <c r="Q5513" s="52">
        <v>4.25</v>
      </c>
      <c r="R5513" s="52" t="str" cm="1">
        <f t="array" ref="R5513">_xlfn.IFS(ROUND(Q5513,0)=5,"Excellent",ROUND(Q5513,0)=4,"Good",ROUND(Q5513,0)=3,"Ok",ROUND(Q5513,0)&lt;3,"Bad")</f>
        <v>Good</v>
      </c>
      <c r="S5513">
        <v>8</v>
      </c>
      <c r="T5513" t="str">
        <f t="shared" si="346"/>
        <v>No</v>
      </c>
      <c r="U5513" s="65">
        <v>43793</v>
      </c>
      <c r="V5513" s="65">
        <v>43921</v>
      </c>
      <c r="W5513">
        <v>90</v>
      </c>
      <c r="X5513" t="str">
        <f t="shared" si="347"/>
        <v>Active</v>
      </c>
      <c r="Y5513" t="s">
        <v>15616</v>
      </c>
    </row>
    <row r="5514" spans="1:25" x14ac:dyDescent="0.25">
      <c r="A5514">
        <v>5513</v>
      </c>
      <c r="B5514" t="s">
        <v>13669</v>
      </c>
      <c r="C5514">
        <v>3994</v>
      </c>
      <c r="D5514" t="str">
        <f>VLOOKUP($C5514,Hosts!$A:$O,10,0)</f>
        <v>New York</v>
      </c>
      <c r="E5514" s="67">
        <f>INDEX(Hosts!$A:$O,MATCH(Places!$C5514,Hosts!$A:$A,0),MATCH(Places!E$1,Hosts!$1:$1,0))</f>
        <v>0.7</v>
      </c>
      <c r="F5514" s="67">
        <f>INDEX(Hosts!$A:$O,MATCH(Places!$C5514,Hosts!$A:$A,0),MATCH(Places!F$1,Hosts!$1:$1,0))</f>
        <v>0.83</v>
      </c>
      <c r="G5514" s="67" t="str">
        <f>INDEX(Hosts!$A:$O,MATCH(Places!$C5514,Hosts!$A:$A,0),MATCH(Places!G$1,Hosts!$1:$1,0))</f>
        <v>No</v>
      </c>
      <c r="H5514">
        <v>12</v>
      </c>
      <c r="I5514" t="str">
        <f>VLOOKUP($H5514,Neighborhoods!$A:$C,2,0)</f>
        <v>Brooklyn</v>
      </c>
      <c r="J5514" t="str">
        <f>VLOOKUP($H5514,Neighborhoods!$A:$C,3,0)</f>
        <v>Williamsburg</v>
      </c>
      <c r="K5514" t="s">
        <v>1</v>
      </c>
      <c r="L5514" t="str">
        <f t="shared" si="344"/>
        <v>Yes</v>
      </c>
      <c r="M5514">
        <v>3</v>
      </c>
      <c r="N5514" t="str" cm="1">
        <f t="array" ref="N5514">_xlfn.IFS(M5514&lt;=2,"Small",M5514&lt;=5,"Medium",M5514&gt;5,"Large")</f>
        <v>Medium</v>
      </c>
      <c r="O5514" s="50">
        <v>115</v>
      </c>
      <c r="P5514" s="67">
        <f t="shared" si="345"/>
        <v>0.03</v>
      </c>
      <c r="Q5514" s="52">
        <v>5</v>
      </c>
      <c r="R5514" s="52" t="str" cm="1">
        <f t="array" ref="R5514">_xlfn.IFS(ROUND(Q5514,0)=5,"Excellent",ROUND(Q5514,0)=4,"Good",ROUND(Q5514,0)=3,"Ok",ROUND(Q5514,0)&lt;3,"Bad")</f>
        <v>Excellent</v>
      </c>
      <c r="S5514">
        <v>3</v>
      </c>
      <c r="T5514" t="str">
        <f t="shared" si="346"/>
        <v>No</v>
      </c>
      <c r="U5514" s="65">
        <v>43809</v>
      </c>
      <c r="V5514" s="65">
        <v>44034</v>
      </c>
      <c r="W5514">
        <v>90</v>
      </c>
      <c r="X5514" t="str">
        <f t="shared" si="347"/>
        <v>Active</v>
      </c>
      <c r="Y5514" t="s">
        <v>15616</v>
      </c>
    </row>
    <row r="5515" spans="1:25" x14ac:dyDescent="0.25">
      <c r="A5515">
        <v>5514</v>
      </c>
      <c r="B5515" t="s">
        <v>15184</v>
      </c>
      <c r="C5515">
        <v>4052</v>
      </c>
      <c r="D5515" t="str">
        <f>VLOOKUP($C5515,Hosts!$A:$O,10,0)</f>
        <v>New York</v>
      </c>
      <c r="E5515" s="67">
        <f>INDEX(Hosts!$A:$O,MATCH(Places!$C5515,Hosts!$A:$A,0),MATCH(Places!E$1,Hosts!$1:$1,0))</f>
        <v>0.5</v>
      </c>
      <c r="F5515" s="67">
        <f>INDEX(Hosts!$A:$O,MATCH(Places!$C5515,Hosts!$A:$A,0),MATCH(Places!F$1,Hosts!$1:$1,0))</f>
        <v>1</v>
      </c>
      <c r="G5515" s="67" t="str">
        <f>INDEX(Hosts!$A:$O,MATCH(Places!$C5515,Hosts!$A:$A,0),MATCH(Places!G$1,Hosts!$1:$1,0))</f>
        <v>Yes</v>
      </c>
      <c r="H5515">
        <v>17</v>
      </c>
      <c r="I5515" t="str">
        <f>VLOOKUP($H5515,Neighborhoods!$A:$C,2,0)</f>
        <v>Manhattan</v>
      </c>
      <c r="J5515" t="str">
        <f>VLOOKUP($H5515,Neighborhoods!$A:$C,3,0)</f>
        <v>Hell's Kitchen</v>
      </c>
      <c r="K5515" t="s">
        <v>11822</v>
      </c>
      <c r="L5515" t="str">
        <f t="shared" si="344"/>
        <v>No</v>
      </c>
      <c r="M5515">
        <v>6</v>
      </c>
      <c r="N5515" t="str" cm="1">
        <f t="array" ref="N5515">_xlfn.IFS(M5515&lt;=2,"Small",M5515&lt;=5,"Medium",M5515&gt;5,"Large")</f>
        <v>Large</v>
      </c>
      <c r="O5515" s="50">
        <v>490</v>
      </c>
      <c r="P5515" s="67">
        <f t="shared" si="345"/>
        <v>0.04</v>
      </c>
      <c r="Q5515" s="52">
        <v>5</v>
      </c>
      <c r="R5515" s="52" t="str" cm="1">
        <f t="array" ref="R5515">_xlfn.IFS(ROUND(Q5515,0)=5,"Excellent",ROUND(Q5515,0)=4,"Good",ROUND(Q5515,0)=3,"Ok",ROUND(Q5515,0)&lt;3,"Bad")</f>
        <v>Excellent</v>
      </c>
      <c r="S5515">
        <v>20</v>
      </c>
      <c r="T5515" t="str">
        <f t="shared" si="346"/>
        <v>No</v>
      </c>
      <c r="U5515" s="65">
        <v>43793</v>
      </c>
      <c r="V5515" s="65">
        <v>43905</v>
      </c>
      <c r="W5515">
        <v>286</v>
      </c>
      <c r="X5515" t="str">
        <f t="shared" si="347"/>
        <v>Active</v>
      </c>
      <c r="Y5515" t="s">
        <v>15616</v>
      </c>
    </row>
    <row r="5516" spans="1:25" x14ac:dyDescent="0.25">
      <c r="A5516">
        <v>5515</v>
      </c>
      <c r="B5516" t="s">
        <v>14852</v>
      </c>
      <c r="C5516">
        <v>3991</v>
      </c>
      <c r="D5516" t="str">
        <f>VLOOKUP($C5516,Hosts!$A:$O,10,0)</f>
        <v>New York</v>
      </c>
      <c r="E5516" s="67">
        <f>INDEX(Hosts!$A:$O,MATCH(Places!$C5516,Hosts!$A:$A,0),MATCH(Places!E$1,Hosts!$1:$1,0))</f>
        <v>0.69</v>
      </c>
      <c r="F5516" s="67">
        <f>INDEX(Hosts!$A:$O,MATCH(Places!$C5516,Hosts!$A:$A,0),MATCH(Places!F$1,Hosts!$1:$1,0))</f>
        <v>0.97</v>
      </c>
      <c r="G5516" s="67" t="str">
        <f>INDEX(Hosts!$A:$O,MATCH(Places!$C5516,Hosts!$A:$A,0),MATCH(Places!G$1,Hosts!$1:$1,0))</f>
        <v>No</v>
      </c>
      <c r="H5516">
        <v>16</v>
      </c>
      <c r="I5516" t="str">
        <f>VLOOKUP($H5516,Neighborhoods!$A:$C,2,0)</f>
        <v>Manhattan</v>
      </c>
      <c r="J5516" t="str">
        <f>VLOOKUP($H5516,Neighborhoods!$A:$C,3,0)</f>
        <v>Harlem</v>
      </c>
      <c r="K5516" t="s">
        <v>1</v>
      </c>
      <c r="L5516" t="str">
        <f t="shared" si="344"/>
        <v>Yes</v>
      </c>
      <c r="M5516">
        <v>2</v>
      </c>
      <c r="N5516" t="str" cm="1">
        <f t="array" ref="N5516">_xlfn.IFS(M5516&lt;=2,"Small",M5516&lt;=5,"Medium",M5516&gt;5,"Large")</f>
        <v>Small</v>
      </c>
      <c r="O5516" s="50">
        <v>61</v>
      </c>
      <c r="P5516" s="67">
        <f t="shared" si="345"/>
        <v>0.03</v>
      </c>
      <c r="Q5516" s="52">
        <v>4.21</v>
      </c>
      <c r="R5516" s="52" t="str" cm="1">
        <f t="array" ref="R5516">_xlfn.IFS(ROUND(Q5516,0)=5,"Excellent",ROUND(Q5516,0)=4,"Good",ROUND(Q5516,0)=3,"Ok",ROUND(Q5516,0)&lt;3,"Bad")</f>
        <v>Good</v>
      </c>
      <c r="S5516">
        <v>29</v>
      </c>
      <c r="T5516" t="str">
        <f t="shared" si="346"/>
        <v>No</v>
      </c>
      <c r="U5516" s="65">
        <v>43789</v>
      </c>
      <c r="V5516" s="65">
        <v>44043</v>
      </c>
      <c r="W5516">
        <v>56</v>
      </c>
      <c r="X5516" t="str">
        <f t="shared" si="347"/>
        <v>Active</v>
      </c>
      <c r="Y5516" t="s">
        <v>15616</v>
      </c>
    </row>
    <row r="5517" spans="1:25" x14ac:dyDescent="0.25">
      <c r="A5517">
        <v>5516</v>
      </c>
      <c r="B5517" t="s">
        <v>15361</v>
      </c>
      <c r="C5517">
        <v>3991</v>
      </c>
      <c r="D5517" t="str">
        <f>VLOOKUP($C5517,Hosts!$A:$O,10,0)</f>
        <v>New York</v>
      </c>
      <c r="E5517" s="67">
        <f>INDEX(Hosts!$A:$O,MATCH(Places!$C5517,Hosts!$A:$A,0),MATCH(Places!E$1,Hosts!$1:$1,0))</f>
        <v>0.69</v>
      </c>
      <c r="F5517" s="67">
        <f>INDEX(Hosts!$A:$O,MATCH(Places!$C5517,Hosts!$A:$A,0),MATCH(Places!F$1,Hosts!$1:$1,0))</f>
        <v>0.97</v>
      </c>
      <c r="G5517" s="67" t="str">
        <f>INDEX(Hosts!$A:$O,MATCH(Places!$C5517,Hosts!$A:$A,0),MATCH(Places!G$1,Hosts!$1:$1,0))</f>
        <v>No</v>
      </c>
      <c r="H5517">
        <v>16</v>
      </c>
      <c r="I5517" t="str">
        <f>VLOOKUP($H5517,Neighborhoods!$A:$C,2,0)</f>
        <v>Manhattan</v>
      </c>
      <c r="J5517" t="str">
        <f>VLOOKUP($H5517,Neighborhoods!$A:$C,3,0)</f>
        <v>Harlem</v>
      </c>
      <c r="K5517" t="s">
        <v>1</v>
      </c>
      <c r="L5517" t="str">
        <f t="shared" si="344"/>
        <v>Yes</v>
      </c>
      <c r="M5517">
        <v>2</v>
      </c>
      <c r="N5517" t="str" cm="1">
        <f t="array" ref="N5517">_xlfn.IFS(M5517&lt;=2,"Small",M5517&lt;=5,"Medium",M5517&gt;5,"Large")</f>
        <v>Small</v>
      </c>
      <c r="O5517" s="50">
        <v>61</v>
      </c>
      <c r="P5517" s="67">
        <f t="shared" si="345"/>
        <v>0.03</v>
      </c>
      <c r="Q5517" s="52">
        <v>3.97</v>
      </c>
      <c r="R5517" s="52" t="str" cm="1">
        <f t="array" ref="R5517">_xlfn.IFS(ROUND(Q5517,0)=5,"Excellent",ROUND(Q5517,0)=4,"Good",ROUND(Q5517,0)=3,"Ok",ROUND(Q5517,0)&lt;3,"Bad")</f>
        <v>Good</v>
      </c>
      <c r="S5517">
        <v>32</v>
      </c>
      <c r="T5517" t="str">
        <f t="shared" si="346"/>
        <v>No</v>
      </c>
      <c r="U5517" s="65">
        <v>43788</v>
      </c>
      <c r="V5517" s="65">
        <v>44044</v>
      </c>
      <c r="W5517">
        <v>56</v>
      </c>
      <c r="X5517" t="str">
        <f t="shared" si="347"/>
        <v>Active</v>
      </c>
      <c r="Y5517" t="s">
        <v>15616</v>
      </c>
    </row>
    <row r="5518" spans="1:25" x14ac:dyDescent="0.25">
      <c r="A5518">
        <v>5517</v>
      </c>
      <c r="B5518" t="s">
        <v>14951</v>
      </c>
      <c r="C5518">
        <v>2613</v>
      </c>
      <c r="D5518" t="str">
        <f>VLOOKUP($C5518,Hosts!$A:$O,10,0)</f>
        <v>Florida</v>
      </c>
      <c r="E5518" s="67">
        <f>INDEX(Hosts!$A:$O,MATCH(Places!$C5518,Hosts!$A:$A,0),MATCH(Places!E$1,Hosts!$1:$1,0))</f>
        <v>1</v>
      </c>
      <c r="F5518" s="67">
        <f>INDEX(Hosts!$A:$O,MATCH(Places!$C5518,Hosts!$A:$A,0),MATCH(Places!F$1,Hosts!$1:$1,0))</f>
        <v>0.46</v>
      </c>
      <c r="G5518" s="67" t="str">
        <f>INDEX(Hosts!$A:$O,MATCH(Places!$C5518,Hosts!$A:$A,0),MATCH(Places!G$1,Hosts!$1:$1,0))</f>
        <v>No</v>
      </c>
      <c r="H5518">
        <v>11</v>
      </c>
      <c r="I5518" t="str">
        <f>VLOOKUP($H5518,Neighborhoods!$A:$C,2,0)</f>
        <v>Brooklyn</v>
      </c>
      <c r="J5518" t="str">
        <f>VLOOKUP($H5518,Neighborhoods!$A:$C,3,0)</f>
        <v>Greenpoint</v>
      </c>
      <c r="K5518" t="s">
        <v>11822</v>
      </c>
      <c r="L5518" t="str">
        <f t="shared" si="344"/>
        <v>No</v>
      </c>
      <c r="M5518">
        <v>6</v>
      </c>
      <c r="N5518" t="str" cm="1">
        <f t="array" ref="N5518">_xlfn.IFS(M5518&lt;=2,"Small",M5518&lt;=5,"Medium",M5518&gt;5,"Large")</f>
        <v>Large</v>
      </c>
      <c r="O5518" s="50">
        <v>147</v>
      </c>
      <c r="P5518" s="67">
        <f t="shared" si="345"/>
        <v>0.03</v>
      </c>
      <c r="Q5518" s="52">
        <v>5</v>
      </c>
      <c r="R5518" s="52" t="str" cm="1">
        <f t="array" ref="R5518">_xlfn.IFS(ROUND(Q5518,0)=5,"Excellent",ROUND(Q5518,0)=4,"Good",ROUND(Q5518,0)=3,"Ok",ROUND(Q5518,0)&lt;3,"Bad")</f>
        <v>Excellent</v>
      </c>
      <c r="S5518">
        <v>5</v>
      </c>
      <c r="T5518" t="str">
        <f t="shared" si="346"/>
        <v>No</v>
      </c>
      <c r="U5518" s="65">
        <v>43788</v>
      </c>
      <c r="V5518" s="65">
        <v>44039</v>
      </c>
      <c r="W5518">
        <v>6</v>
      </c>
      <c r="X5518" t="str">
        <f t="shared" si="347"/>
        <v>Active</v>
      </c>
      <c r="Y5518" t="s">
        <v>15615</v>
      </c>
    </row>
    <row r="5519" spans="1:25" x14ac:dyDescent="0.25">
      <c r="A5519">
        <v>5518</v>
      </c>
      <c r="B5519" t="s">
        <v>13532</v>
      </c>
      <c r="C5519">
        <v>3529</v>
      </c>
      <c r="D5519" t="str">
        <f>VLOOKUP($C5519,Hosts!$A:$O,10,0)</f>
        <v>New York</v>
      </c>
      <c r="E5519" s="67">
        <f>INDEX(Hosts!$A:$O,MATCH(Places!$C5519,Hosts!$A:$A,0),MATCH(Places!E$1,Hosts!$1:$1,0))</f>
        <v>0</v>
      </c>
      <c r="F5519" s="67">
        <f>INDEX(Hosts!$A:$O,MATCH(Places!$C5519,Hosts!$A:$A,0),MATCH(Places!F$1,Hosts!$1:$1,0))</f>
        <v>1</v>
      </c>
      <c r="G5519" s="67" t="str">
        <f>INDEX(Hosts!$A:$O,MATCH(Places!$C5519,Hosts!$A:$A,0),MATCH(Places!G$1,Hosts!$1:$1,0))</f>
        <v>No</v>
      </c>
      <c r="H5519">
        <v>25</v>
      </c>
      <c r="I5519" t="str">
        <f>VLOOKUP($H5519,Neighborhoods!$A:$C,2,0)</f>
        <v>Queens</v>
      </c>
      <c r="J5519" t="str">
        <f>VLOOKUP($H5519,Neighborhoods!$A:$C,3,0)</f>
        <v>Ridgewood</v>
      </c>
      <c r="K5519" t="s">
        <v>1</v>
      </c>
      <c r="L5519" t="str">
        <f t="shared" si="344"/>
        <v>Yes</v>
      </c>
      <c r="M5519">
        <v>4</v>
      </c>
      <c r="N5519" t="str" cm="1">
        <f t="array" ref="N5519">_xlfn.IFS(M5519&lt;=2,"Small",M5519&lt;=5,"Medium",M5519&gt;5,"Large")</f>
        <v>Medium</v>
      </c>
      <c r="O5519" s="50">
        <v>65</v>
      </c>
      <c r="P5519" s="67">
        <f t="shared" si="345"/>
        <v>0.03</v>
      </c>
      <c r="Q5519" s="52">
        <v>4.75</v>
      </c>
      <c r="R5519" s="52" t="str" cm="1">
        <f t="array" ref="R5519">_xlfn.IFS(ROUND(Q5519,0)=5,"Excellent",ROUND(Q5519,0)=4,"Good",ROUND(Q5519,0)=3,"Ok",ROUND(Q5519,0)&lt;3,"Bad")</f>
        <v>Excellent</v>
      </c>
      <c r="S5519">
        <v>4</v>
      </c>
      <c r="T5519" t="str">
        <f t="shared" si="346"/>
        <v>No</v>
      </c>
      <c r="U5519" s="65">
        <v>43794</v>
      </c>
      <c r="V5519" s="65">
        <v>43833</v>
      </c>
      <c r="W5519">
        <v>180</v>
      </c>
      <c r="X5519" t="str">
        <f t="shared" si="347"/>
        <v>Active</v>
      </c>
      <c r="Y5519" t="s">
        <v>15616</v>
      </c>
    </row>
    <row r="5520" spans="1:25" x14ac:dyDescent="0.25">
      <c r="A5520">
        <v>5519</v>
      </c>
      <c r="B5520" t="s">
        <v>14347</v>
      </c>
      <c r="C5520">
        <v>2359</v>
      </c>
      <c r="D5520" t="str">
        <f>VLOOKUP($C5520,Hosts!$A:$O,10,0)</f>
        <v>New York</v>
      </c>
      <c r="E5520" s="67">
        <f>INDEX(Hosts!$A:$O,MATCH(Places!$C5520,Hosts!$A:$A,0),MATCH(Places!E$1,Hosts!$1:$1,0))</f>
        <v>1</v>
      </c>
      <c r="F5520" s="67">
        <f>INDEX(Hosts!$A:$O,MATCH(Places!$C5520,Hosts!$A:$A,0),MATCH(Places!F$1,Hosts!$1:$1,0))</f>
        <v>0.97</v>
      </c>
      <c r="G5520" s="67" t="str">
        <f>INDEX(Hosts!$A:$O,MATCH(Places!$C5520,Hosts!$A:$A,0),MATCH(Places!G$1,Hosts!$1:$1,0))</f>
        <v>Yes</v>
      </c>
      <c r="H5520">
        <v>16</v>
      </c>
      <c r="I5520" t="str">
        <f>VLOOKUP($H5520,Neighborhoods!$A:$C,2,0)</f>
        <v>Manhattan</v>
      </c>
      <c r="J5520" t="str">
        <f>VLOOKUP($H5520,Neighborhoods!$A:$C,3,0)</f>
        <v>Harlem</v>
      </c>
      <c r="K5520" t="s">
        <v>1</v>
      </c>
      <c r="L5520" t="str">
        <f t="shared" si="344"/>
        <v>Yes</v>
      </c>
      <c r="M5520">
        <v>6</v>
      </c>
      <c r="N5520" t="str" cm="1">
        <f t="array" ref="N5520">_xlfn.IFS(M5520&lt;=2,"Small",M5520&lt;=5,"Medium",M5520&gt;5,"Large")</f>
        <v>Large</v>
      </c>
      <c r="O5520" s="50">
        <v>185</v>
      </c>
      <c r="P5520" s="67">
        <f t="shared" si="345"/>
        <v>0.03</v>
      </c>
      <c r="Q5520" s="52">
        <v>4.8</v>
      </c>
      <c r="R5520" s="52" t="str" cm="1">
        <f t="array" ref="R5520">_xlfn.IFS(ROUND(Q5520,0)=5,"Excellent",ROUND(Q5520,0)=4,"Good",ROUND(Q5520,0)=3,"Ok",ROUND(Q5520,0)&lt;3,"Bad")</f>
        <v>Excellent</v>
      </c>
      <c r="S5520">
        <v>5</v>
      </c>
      <c r="T5520" t="str">
        <f t="shared" si="346"/>
        <v>No</v>
      </c>
      <c r="U5520" s="65">
        <v>43816</v>
      </c>
      <c r="V5520" s="65">
        <v>44034</v>
      </c>
      <c r="W5520">
        <v>16</v>
      </c>
      <c r="X5520" t="str">
        <f t="shared" si="347"/>
        <v>Active</v>
      </c>
      <c r="Y5520" t="s">
        <v>15615</v>
      </c>
    </row>
    <row r="5521" spans="1:25" x14ac:dyDescent="0.25">
      <c r="A5521">
        <v>5520</v>
      </c>
      <c r="B5521" t="s">
        <v>15436</v>
      </c>
      <c r="C5521">
        <v>862</v>
      </c>
      <c r="D5521" t="str">
        <f>VLOOKUP($C5521,Hosts!$A:$O,10,0)</f>
        <v>New York</v>
      </c>
      <c r="E5521" s="67">
        <f>INDEX(Hosts!$A:$O,MATCH(Places!$C5521,Hosts!$A:$A,0),MATCH(Places!E$1,Hosts!$1:$1,0))</f>
        <v>1</v>
      </c>
      <c r="F5521" s="67">
        <f>INDEX(Hosts!$A:$O,MATCH(Places!$C5521,Hosts!$A:$A,0),MATCH(Places!F$1,Hosts!$1:$1,0))</f>
        <v>1</v>
      </c>
      <c r="G5521" s="67" t="str">
        <f>INDEX(Hosts!$A:$O,MATCH(Places!$C5521,Hosts!$A:$A,0),MATCH(Places!G$1,Hosts!$1:$1,0))</f>
        <v>Yes</v>
      </c>
      <c r="H5521">
        <v>12</v>
      </c>
      <c r="I5521" t="str">
        <f>VLOOKUP($H5521,Neighborhoods!$A:$C,2,0)</f>
        <v>Brooklyn</v>
      </c>
      <c r="J5521" t="str">
        <f>VLOOKUP($H5521,Neighborhoods!$A:$C,3,0)</f>
        <v>Williamsburg</v>
      </c>
      <c r="K5521" t="s">
        <v>1</v>
      </c>
      <c r="L5521" t="str">
        <f t="shared" si="344"/>
        <v>Yes</v>
      </c>
      <c r="M5521">
        <v>1</v>
      </c>
      <c r="N5521" t="str" cm="1">
        <f t="array" ref="N5521">_xlfn.IFS(M5521&lt;=2,"Small",M5521&lt;=5,"Medium",M5521&gt;5,"Large")</f>
        <v>Small</v>
      </c>
      <c r="O5521" s="50">
        <v>60</v>
      </c>
      <c r="P5521" s="67">
        <f t="shared" si="345"/>
        <v>0.03</v>
      </c>
      <c r="Q5521" s="52">
        <v>5</v>
      </c>
      <c r="R5521" s="52" t="str" cm="1">
        <f t="array" ref="R5521">_xlfn.IFS(ROUND(Q5521,0)=5,"Excellent",ROUND(Q5521,0)=4,"Good",ROUND(Q5521,0)=3,"Ok",ROUND(Q5521,0)&lt;3,"Bad")</f>
        <v>Excellent</v>
      </c>
      <c r="S5521">
        <v>20</v>
      </c>
      <c r="T5521" t="str">
        <f t="shared" si="346"/>
        <v>No</v>
      </c>
      <c r="U5521" s="65">
        <v>43785</v>
      </c>
      <c r="V5521" s="65">
        <v>44010</v>
      </c>
      <c r="W5521">
        <v>12</v>
      </c>
      <c r="X5521" t="str">
        <f t="shared" si="347"/>
        <v>Active</v>
      </c>
      <c r="Y5521" t="s">
        <v>15616</v>
      </c>
    </row>
    <row r="5522" spans="1:25" x14ac:dyDescent="0.25">
      <c r="A5522">
        <v>5521</v>
      </c>
      <c r="B5522" t="s">
        <v>14659</v>
      </c>
      <c r="C5522">
        <v>1186</v>
      </c>
      <c r="D5522" t="str">
        <f>VLOOKUP($C5522,Hosts!$A:$O,10,0)</f>
        <v>New York</v>
      </c>
      <c r="E5522" s="67">
        <f>INDEX(Hosts!$A:$O,MATCH(Places!$C5522,Hosts!$A:$A,0),MATCH(Places!E$1,Hosts!$1:$1,0))</f>
        <v>1</v>
      </c>
      <c r="F5522" s="67">
        <f>INDEX(Hosts!$A:$O,MATCH(Places!$C5522,Hosts!$A:$A,0),MATCH(Places!F$1,Hosts!$1:$1,0))</f>
        <v>0.93</v>
      </c>
      <c r="G5522" s="67" t="str">
        <f>INDEX(Hosts!$A:$O,MATCH(Places!$C5522,Hosts!$A:$A,0),MATCH(Places!G$1,Hosts!$1:$1,0))</f>
        <v>No</v>
      </c>
      <c r="H5522">
        <v>25</v>
      </c>
      <c r="I5522" t="str">
        <f>VLOOKUP($H5522,Neighborhoods!$A:$C,2,0)</f>
        <v>Queens</v>
      </c>
      <c r="J5522" t="str">
        <f>VLOOKUP($H5522,Neighborhoods!$A:$C,3,0)</f>
        <v>Ridgewood</v>
      </c>
      <c r="K5522" t="s">
        <v>1</v>
      </c>
      <c r="L5522" t="str">
        <f t="shared" si="344"/>
        <v>Yes</v>
      </c>
      <c r="M5522">
        <v>2</v>
      </c>
      <c r="N5522" t="str" cm="1">
        <f t="array" ref="N5522">_xlfn.IFS(M5522&lt;=2,"Small",M5522&lt;=5,"Medium",M5522&gt;5,"Large")</f>
        <v>Small</v>
      </c>
      <c r="O5522" s="50">
        <v>46</v>
      </c>
      <c r="P5522" s="67">
        <f t="shared" si="345"/>
        <v>0.03</v>
      </c>
      <c r="Q5522" s="52">
        <v>5</v>
      </c>
      <c r="R5522" s="52" t="str" cm="1">
        <f t="array" ref="R5522">_xlfn.IFS(ROUND(Q5522,0)=5,"Excellent",ROUND(Q5522,0)=4,"Good",ROUND(Q5522,0)=3,"Ok",ROUND(Q5522,0)&lt;3,"Bad")</f>
        <v>Excellent</v>
      </c>
      <c r="S5522">
        <v>7</v>
      </c>
      <c r="T5522" t="str">
        <f t="shared" si="346"/>
        <v>No</v>
      </c>
      <c r="U5522" s="65">
        <v>43817</v>
      </c>
      <c r="V5522" s="65">
        <v>43918</v>
      </c>
      <c r="W5522">
        <v>64</v>
      </c>
      <c r="X5522" t="str">
        <f t="shared" si="347"/>
        <v>Active</v>
      </c>
      <c r="Y5522" t="s">
        <v>15616</v>
      </c>
    </row>
    <row r="5523" spans="1:25" x14ac:dyDescent="0.25">
      <c r="A5523">
        <v>5522</v>
      </c>
      <c r="B5523" t="s">
        <v>15279</v>
      </c>
      <c r="C5523">
        <v>2601</v>
      </c>
      <c r="D5523" t="str">
        <f>VLOOKUP($C5523,Hosts!$A:$O,10,0)</f>
        <v>New York</v>
      </c>
      <c r="E5523" s="67">
        <f>INDEX(Hosts!$A:$O,MATCH(Places!$C5523,Hosts!$A:$A,0),MATCH(Places!E$1,Hosts!$1:$1,0))</f>
        <v>0.88</v>
      </c>
      <c r="F5523" s="67">
        <f>INDEX(Hosts!$A:$O,MATCH(Places!$C5523,Hosts!$A:$A,0),MATCH(Places!F$1,Hosts!$1:$1,0))</f>
        <v>0.93</v>
      </c>
      <c r="G5523" s="67" t="str">
        <f>INDEX(Hosts!$A:$O,MATCH(Places!$C5523,Hosts!$A:$A,0),MATCH(Places!G$1,Hosts!$1:$1,0))</f>
        <v>No</v>
      </c>
      <c r="H5523">
        <v>8</v>
      </c>
      <c r="I5523" t="str">
        <f>VLOOKUP($H5523,Neighborhoods!$A:$C,2,0)</f>
        <v>Brooklyn</v>
      </c>
      <c r="J5523" t="str">
        <f>VLOOKUP($H5523,Neighborhoods!$A:$C,3,0)</f>
        <v>Bushwick</v>
      </c>
      <c r="K5523" t="s">
        <v>11822</v>
      </c>
      <c r="L5523" t="str">
        <f t="shared" si="344"/>
        <v>No</v>
      </c>
      <c r="M5523">
        <v>5</v>
      </c>
      <c r="N5523" t="str" cm="1">
        <f t="array" ref="N5523">_xlfn.IFS(M5523&lt;=2,"Small",M5523&lt;=5,"Medium",M5523&gt;5,"Large")</f>
        <v>Medium</v>
      </c>
      <c r="O5523" s="50">
        <v>176</v>
      </c>
      <c r="P5523" s="67">
        <f t="shared" si="345"/>
        <v>0.03</v>
      </c>
      <c r="Q5523" s="52">
        <v>4.5</v>
      </c>
      <c r="R5523" s="52" t="str" cm="1">
        <f t="array" ref="R5523">_xlfn.IFS(ROUND(Q5523,0)=5,"Excellent",ROUND(Q5523,0)=4,"Good",ROUND(Q5523,0)=3,"Ok",ROUND(Q5523,0)&lt;3,"Bad")</f>
        <v>Excellent</v>
      </c>
      <c r="S5523">
        <v>8</v>
      </c>
      <c r="T5523" t="str">
        <f t="shared" si="346"/>
        <v>No</v>
      </c>
      <c r="U5523" s="65">
        <v>43800</v>
      </c>
      <c r="V5523" s="65">
        <v>44045</v>
      </c>
      <c r="W5523">
        <v>17</v>
      </c>
      <c r="X5523" t="str">
        <f t="shared" si="347"/>
        <v>Active</v>
      </c>
      <c r="Y5523" t="s">
        <v>15615</v>
      </c>
    </row>
    <row r="5524" spans="1:25" x14ac:dyDescent="0.25">
      <c r="A5524">
        <v>5523</v>
      </c>
      <c r="B5524" t="s">
        <v>13855</v>
      </c>
      <c r="C5524">
        <v>2730</v>
      </c>
      <c r="D5524" t="str">
        <f>VLOOKUP($C5524,Hosts!$A:$O,10,0)</f>
        <v>New York</v>
      </c>
      <c r="E5524" s="67">
        <f>INDEX(Hosts!$A:$O,MATCH(Places!$C5524,Hosts!$A:$A,0),MATCH(Places!E$1,Hosts!$1:$1,0))</f>
        <v>1</v>
      </c>
      <c r="F5524" s="67">
        <f>INDEX(Hosts!$A:$O,MATCH(Places!$C5524,Hosts!$A:$A,0),MATCH(Places!F$1,Hosts!$1:$1,0))</f>
        <v>0.96</v>
      </c>
      <c r="G5524" s="67" t="str">
        <f>INDEX(Hosts!$A:$O,MATCH(Places!$C5524,Hosts!$A:$A,0),MATCH(Places!G$1,Hosts!$1:$1,0))</f>
        <v>No</v>
      </c>
      <c r="H5524">
        <v>16</v>
      </c>
      <c r="I5524" t="str">
        <f>VLOOKUP($H5524,Neighborhoods!$A:$C,2,0)</f>
        <v>Manhattan</v>
      </c>
      <c r="J5524" t="str">
        <f>VLOOKUP($H5524,Neighborhoods!$A:$C,3,0)</f>
        <v>Harlem</v>
      </c>
      <c r="K5524" t="s">
        <v>11822</v>
      </c>
      <c r="L5524" t="str">
        <f t="shared" si="344"/>
        <v>No</v>
      </c>
      <c r="M5524">
        <v>4</v>
      </c>
      <c r="N5524" t="str" cm="1">
        <f t="array" ref="N5524">_xlfn.IFS(M5524&lt;=2,"Small",M5524&lt;=5,"Medium",M5524&gt;5,"Large")</f>
        <v>Medium</v>
      </c>
      <c r="O5524" s="50">
        <v>168</v>
      </c>
      <c r="P5524" s="67">
        <f t="shared" si="345"/>
        <v>0.03</v>
      </c>
      <c r="Q5524" s="52">
        <v>4.53</v>
      </c>
      <c r="R5524" s="52" t="str" cm="1">
        <f t="array" ref="R5524">_xlfn.IFS(ROUND(Q5524,0)=5,"Excellent",ROUND(Q5524,0)=4,"Good",ROUND(Q5524,0)=3,"Ok",ROUND(Q5524,0)&lt;3,"Bad")</f>
        <v>Excellent</v>
      </c>
      <c r="S5524">
        <v>19</v>
      </c>
      <c r="T5524" t="str">
        <f t="shared" si="346"/>
        <v>No</v>
      </c>
      <c r="U5524" s="65">
        <v>43782</v>
      </c>
      <c r="V5524" s="65">
        <v>44053</v>
      </c>
      <c r="W5524">
        <v>83</v>
      </c>
      <c r="X5524" t="str">
        <f t="shared" si="347"/>
        <v>Active</v>
      </c>
      <c r="Y5524" t="s">
        <v>15616</v>
      </c>
    </row>
    <row r="5525" spans="1:25" x14ac:dyDescent="0.25">
      <c r="A5525">
        <v>5524</v>
      </c>
      <c r="B5525" t="s">
        <v>13526</v>
      </c>
      <c r="C5525">
        <v>2715</v>
      </c>
      <c r="D5525" t="str">
        <f>VLOOKUP($C5525,Hosts!$A:$O,10,0)</f>
        <v>New York</v>
      </c>
      <c r="E5525" s="67">
        <f>INDEX(Hosts!$A:$O,MATCH(Places!$C5525,Hosts!$A:$A,0),MATCH(Places!E$1,Hosts!$1:$1,0))</f>
        <v>0.88</v>
      </c>
      <c r="F5525" s="67">
        <f>INDEX(Hosts!$A:$O,MATCH(Places!$C5525,Hosts!$A:$A,0),MATCH(Places!F$1,Hosts!$1:$1,0))</f>
        <v>0.98</v>
      </c>
      <c r="G5525" s="67" t="str">
        <f>INDEX(Hosts!$A:$O,MATCH(Places!$C5525,Hosts!$A:$A,0),MATCH(Places!G$1,Hosts!$1:$1,0))</f>
        <v>No</v>
      </c>
      <c r="H5525">
        <v>18</v>
      </c>
      <c r="I5525" t="str">
        <f>VLOOKUP($H5525,Neighborhoods!$A:$C,2,0)</f>
        <v>Manhattan</v>
      </c>
      <c r="J5525" t="str">
        <f>VLOOKUP($H5525,Neighborhoods!$A:$C,3,0)</f>
        <v>Midtown</v>
      </c>
      <c r="K5525" t="s">
        <v>11822</v>
      </c>
      <c r="L5525" t="str">
        <f t="shared" si="344"/>
        <v>No</v>
      </c>
      <c r="M5525">
        <v>6</v>
      </c>
      <c r="N5525" t="str" cm="1">
        <f t="array" ref="N5525">_xlfn.IFS(M5525&lt;=2,"Small",M5525&lt;=5,"Medium",M5525&gt;5,"Large")</f>
        <v>Large</v>
      </c>
      <c r="O5525" s="50">
        <v>236</v>
      </c>
      <c r="P5525" s="67">
        <f t="shared" si="345"/>
        <v>0.04</v>
      </c>
      <c r="Q5525" s="52">
        <v>4.33</v>
      </c>
      <c r="R5525" s="52" t="str" cm="1">
        <f t="array" ref="R5525">_xlfn.IFS(ROUND(Q5525,0)=5,"Excellent",ROUND(Q5525,0)=4,"Good",ROUND(Q5525,0)=3,"Ok",ROUND(Q5525,0)&lt;3,"Bad")</f>
        <v>Good</v>
      </c>
      <c r="S5525">
        <v>3</v>
      </c>
      <c r="T5525" t="str">
        <f t="shared" si="346"/>
        <v>No</v>
      </c>
      <c r="U5525" s="65">
        <v>44031</v>
      </c>
      <c r="V5525" s="65">
        <v>44040</v>
      </c>
      <c r="W5525">
        <v>365</v>
      </c>
      <c r="X5525" t="str">
        <f t="shared" si="347"/>
        <v>Active</v>
      </c>
      <c r="Y5525" t="s">
        <v>15616</v>
      </c>
    </row>
    <row r="5526" spans="1:25" x14ac:dyDescent="0.25">
      <c r="A5526">
        <v>5525</v>
      </c>
      <c r="B5526" t="s">
        <v>13995</v>
      </c>
      <c r="C5526">
        <v>4053</v>
      </c>
      <c r="D5526" t="str">
        <f>VLOOKUP($C5526,Hosts!$A:$O,10,0)</f>
        <v>New York</v>
      </c>
      <c r="E5526" s="67">
        <f>INDEX(Hosts!$A:$O,MATCH(Places!$C5526,Hosts!$A:$A,0),MATCH(Places!E$1,Hosts!$1:$1,0))</f>
        <v>1</v>
      </c>
      <c r="F5526" s="67">
        <f>INDEX(Hosts!$A:$O,MATCH(Places!$C5526,Hosts!$A:$A,0),MATCH(Places!F$1,Hosts!$1:$1,0))</f>
        <v>1</v>
      </c>
      <c r="G5526" s="67" t="str">
        <f>INDEX(Hosts!$A:$O,MATCH(Places!$C5526,Hosts!$A:$A,0),MATCH(Places!G$1,Hosts!$1:$1,0))</f>
        <v>No</v>
      </c>
      <c r="H5526">
        <v>16</v>
      </c>
      <c r="I5526" t="str">
        <f>VLOOKUP($H5526,Neighborhoods!$A:$C,2,0)</f>
        <v>Manhattan</v>
      </c>
      <c r="J5526" t="str">
        <f>VLOOKUP($H5526,Neighborhoods!$A:$C,3,0)</f>
        <v>Harlem</v>
      </c>
      <c r="K5526" t="s">
        <v>11822</v>
      </c>
      <c r="L5526" t="str">
        <f t="shared" si="344"/>
        <v>No</v>
      </c>
      <c r="M5526">
        <v>2</v>
      </c>
      <c r="N5526" t="str" cm="1">
        <f t="array" ref="N5526">_xlfn.IFS(M5526&lt;=2,"Small",M5526&lt;=5,"Medium",M5526&gt;5,"Large")</f>
        <v>Small</v>
      </c>
      <c r="O5526" s="50">
        <v>95</v>
      </c>
      <c r="P5526" s="67">
        <f t="shared" si="345"/>
        <v>0.03</v>
      </c>
      <c r="Q5526" s="52">
        <v>5</v>
      </c>
      <c r="R5526" s="52" t="str" cm="1">
        <f t="array" ref="R5526">_xlfn.IFS(ROUND(Q5526,0)=5,"Excellent",ROUND(Q5526,0)=4,"Good",ROUND(Q5526,0)=3,"Ok",ROUND(Q5526,0)&lt;3,"Bad")</f>
        <v>Excellent</v>
      </c>
      <c r="S5526">
        <v>5</v>
      </c>
      <c r="T5526" t="str">
        <f t="shared" si="346"/>
        <v>No</v>
      </c>
      <c r="U5526" s="65">
        <v>43801</v>
      </c>
      <c r="V5526" s="65">
        <v>44035</v>
      </c>
      <c r="W5526">
        <v>0</v>
      </c>
      <c r="X5526" t="str">
        <f t="shared" si="347"/>
        <v>Inactive</v>
      </c>
      <c r="Y5526" t="s">
        <v>15615</v>
      </c>
    </row>
    <row r="5527" spans="1:25" x14ac:dyDescent="0.25">
      <c r="A5527">
        <v>5526</v>
      </c>
      <c r="B5527" t="s">
        <v>14219</v>
      </c>
      <c r="C5527">
        <v>910</v>
      </c>
      <c r="D5527" t="str">
        <f>VLOOKUP($C5527,Hosts!$A:$O,10,0)</f>
        <v>New York</v>
      </c>
      <c r="E5527" s="67">
        <f>INDEX(Hosts!$A:$O,MATCH(Places!$C5527,Hosts!$A:$A,0),MATCH(Places!E$1,Hosts!$1:$1,0))</f>
        <v>1</v>
      </c>
      <c r="F5527" s="67">
        <f>INDEX(Hosts!$A:$O,MATCH(Places!$C5527,Hosts!$A:$A,0),MATCH(Places!F$1,Hosts!$1:$1,0))</f>
        <v>0.69</v>
      </c>
      <c r="G5527" s="67" t="str">
        <f>INDEX(Hosts!$A:$O,MATCH(Places!$C5527,Hosts!$A:$A,0),MATCH(Places!G$1,Hosts!$1:$1,0))</f>
        <v>Yes</v>
      </c>
      <c r="H5527">
        <v>7</v>
      </c>
      <c r="I5527" t="str">
        <f>VLOOKUP($H5527,Neighborhoods!$A:$C,2,0)</f>
        <v>Brooklyn</v>
      </c>
      <c r="J5527" t="str">
        <f>VLOOKUP($H5527,Neighborhoods!$A:$C,3,0)</f>
        <v>Bedford-Stuyvesant</v>
      </c>
      <c r="K5527" t="s">
        <v>11822</v>
      </c>
      <c r="L5527" t="str">
        <f t="shared" si="344"/>
        <v>No</v>
      </c>
      <c r="M5527">
        <v>6</v>
      </c>
      <c r="N5527" t="str" cm="1">
        <f t="array" ref="N5527">_xlfn.IFS(M5527&lt;=2,"Small",M5527&lt;=5,"Medium",M5527&gt;5,"Large")</f>
        <v>Large</v>
      </c>
      <c r="O5527" s="50">
        <v>275</v>
      </c>
      <c r="P5527" s="67">
        <f t="shared" si="345"/>
        <v>0.04</v>
      </c>
      <c r="Q5527" s="52">
        <v>5</v>
      </c>
      <c r="R5527" s="52" t="str" cm="1">
        <f t="array" ref="R5527">_xlfn.IFS(ROUND(Q5527,0)=5,"Excellent",ROUND(Q5527,0)=4,"Good",ROUND(Q5527,0)=3,"Ok",ROUND(Q5527,0)&lt;3,"Bad")</f>
        <v>Excellent</v>
      </c>
      <c r="S5527">
        <v>4</v>
      </c>
      <c r="T5527" t="str">
        <f t="shared" si="346"/>
        <v>No</v>
      </c>
      <c r="U5527" s="65">
        <v>43824</v>
      </c>
      <c r="V5527" s="65">
        <v>44032</v>
      </c>
      <c r="W5527">
        <v>348</v>
      </c>
      <c r="X5527" t="str">
        <f t="shared" si="347"/>
        <v>Active</v>
      </c>
      <c r="Y5527" t="s">
        <v>15615</v>
      </c>
    </row>
    <row r="5528" spans="1:25" x14ac:dyDescent="0.25">
      <c r="A5528">
        <v>5527</v>
      </c>
      <c r="B5528" t="s">
        <v>14476</v>
      </c>
      <c r="C5528">
        <v>3495</v>
      </c>
      <c r="D5528" t="str">
        <f>VLOOKUP($C5528,Hosts!$A:$O,10,0)</f>
        <v>Santo Domingo de los Tsachilas</v>
      </c>
      <c r="E5528" s="67">
        <f>INDEX(Hosts!$A:$O,MATCH(Places!$C5528,Hosts!$A:$A,0),MATCH(Places!E$1,Hosts!$1:$1,0))</f>
        <v>1</v>
      </c>
      <c r="F5528" s="67">
        <f>INDEX(Hosts!$A:$O,MATCH(Places!$C5528,Hosts!$A:$A,0),MATCH(Places!F$1,Hosts!$1:$1,0))</f>
        <v>0.85</v>
      </c>
      <c r="G5528" s="67" t="str">
        <f>INDEX(Hosts!$A:$O,MATCH(Places!$C5528,Hosts!$A:$A,0),MATCH(Places!G$1,Hosts!$1:$1,0))</f>
        <v>No</v>
      </c>
      <c r="H5528">
        <v>22</v>
      </c>
      <c r="I5528" t="str">
        <f>VLOOKUP($H5528,Neighborhoods!$A:$C,2,0)</f>
        <v>Queens</v>
      </c>
      <c r="J5528" t="str">
        <f>VLOOKUP($H5528,Neighborhoods!$A:$C,3,0)</f>
        <v>Flushing</v>
      </c>
      <c r="K5528" t="s">
        <v>1</v>
      </c>
      <c r="L5528" t="str">
        <f t="shared" si="344"/>
        <v>Yes</v>
      </c>
      <c r="M5528">
        <v>2</v>
      </c>
      <c r="N5528" t="str" cm="1">
        <f t="array" ref="N5528">_xlfn.IFS(M5528&lt;=2,"Small",M5528&lt;=5,"Medium",M5528&gt;5,"Large")</f>
        <v>Small</v>
      </c>
      <c r="O5528" s="50">
        <v>45</v>
      </c>
      <c r="P5528" s="67">
        <f t="shared" si="345"/>
        <v>0.03</v>
      </c>
      <c r="Q5528" s="52">
        <v>4.75</v>
      </c>
      <c r="R5528" s="52" t="str" cm="1">
        <f t="array" ref="R5528">_xlfn.IFS(ROUND(Q5528,0)=5,"Excellent",ROUND(Q5528,0)=4,"Good",ROUND(Q5528,0)=3,"Ok",ROUND(Q5528,0)&lt;3,"Bad")</f>
        <v>Excellent</v>
      </c>
      <c r="S5528">
        <v>4</v>
      </c>
      <c r="T5528" t="str">
        <f t="shared" si="346"/>
        <v>No</v>
      </c>
      <c r="U5528" s="65">
        <v>43808</v>
      </c>
      <c r="V5528" s="65">
        <v>43995</v>
      </c>
      <c r="W5528">
        <v>175</v>
      </c>
      <c r="X5528" t="str">
        <f t="shared" si="347"/>
        <v>Active</v>
      </c>
      <c r="Y5528" t="s">
        <v>15615</v>
      </c>
    </row>
    <row r="5529" spans="1:25" x14ac:dyDescent="0.25">
      <c r="A5529">
        <v>5528</v>
      </c>
      <c r="B5529" t="s">
        <v>13490</v>
      </c>
      <c r="C5529">
        <v>2967</v>
      </c>
      <c r="D5529" t="str">
        <f>VLOOKUP($C5529,Hosts!$A:$O,10,0)</f>
        <v>California</v>
      </c>
      <c r="E5529" s="67">
        <f>INDEX(Hosts!$A:$O,MATCH(Places!$C5529,Hosts!$A:$A,0),MATCH(Places!E$1,Hosts!$1:$1,0))</f>
        <v>1</v>
      </c>
      <c r="F5529" s="67">
        <f>INDEX(Hosts!$A:$O,MATCH(Places!$C5529,Hosts!$A:$A,0),MATCH(Places!F$1,Hosts!$1:$1,0))</f>
        <v>1</v>
      </c>
      <c r="G5529" s="67" t="str">
        <f>INDEX(Hosts!$A:$O,MATCH(Places!$C5529,Hosts!$A:$A,0),MATCH(Places!G$1,Hosts!$1:$1,0))</f>
        <v>Yes</v>
      </c>
      <c r="H5529">
        <v>22</v>
      </c>
      <c r="I5529" t="str">
        <f>VLOOKUP($H5529,Neighborhoods!$A:$C,2,0)</f>
        <v>Queens</v>
      </c>
      <c r="J5529" t="str">
        <f>VLOOKUP($H5529,Neighborhoods!$A:$C,3,0)</f>
        <v>Flushing</v>
      </c>
      <c r="K5529" t="s">
        <v>11822</v>
      </c>
      <c r="L5529" t="str">
        <f t="shared" si="344"/>
        <v>No</v>
      </c>
      <c r="M5529">
        <v>3</v>
      </c>
      <c r="N5529" t="str" cm="1">
        <f t="array" ref="N5529">_xlfn.IFS(M5529&lt;=2,"Small",M5529&lt;=5,"Medium",M5529&gt;5,"Large")</f>
        <v>Medium</v>
      </c>
      <c r="O5529" s="50">
        <v>113</v>
      </c>
      <c r="P5529" s="67">
        <f t="shared" si="345"/>
        <v>0.03</v>
      </c>
      <c r="Q5529" s="52">
        <v>5</v>
      </c>
      <c r="R5529" s="52" t="str" cm="1">
        <f t="array" ref="R5529">_xlfn.IFS(ROUND(Q5529,0)=5,"Excellent",ROUND(Q5529,0)=4,"Good",ROUND(Q5529,0)=3,"Ok",ROUND(Q5529,0)&lt;3,"Bad")</f>
        <v>Excellent</v>
      </c>
      <c r="S5529">
        <v>8</v>
      </c>
      <c r="T5529" t="str">
        <f t="shared" si="346"/>
        <v>No</v>
      </c>
      <c r="U5529" s="65">
        <v>43787</v>
      </c>
      <c r="V5529" s="65">
        <v>43896</v>
      </c>
      <c r="W5529">
        <v>198</v>
      </c>
      <c r="X5529" t="str">
        <f t="shared" si="347"/>
        <v>Active</v>
      </c>
      <c r="Y5529" t="s">
        <v>15616</v>
      </c>
    </row>
    <row r="5530" spans="1:25" x14ac:dyDescent="0.25">
      <c r="A5530">
        <v>5529</v>
      </c>
      <c r="B5530" t="s">
        <v>14076</v>
      </c>
      <c r="C5530">
        <v>3997</v>
      </c>
      <c r="D5530" t="str">
        <f>VLOOKUP($C5530,Hosts!$A:$O,10,0)</f>
        <v>New York</v>
      </c>
      <c r="E5530" s="67">
        <f>INDEX(Hosts!$A:$O,MATCH(Places!$C5530,Hosts!$A:$A,0),MATCH(Places!E$1,Hosts!$1:$1,0))</f>
        <v>1</v>
      </c>
      <c r="F5530" s="67">
        <f>INDEX(Hosts!$A:$O,MATCH(Places!$C5530,Hosts!$A:$A,0),MATCH(Places!F$1,Hosts!$1:$1,0))</f>
        <v>1</v>
      </c>
      <c r="G5530" s="67" t="str">
        <f>INDEX(Hosts!$A:$O,MATCH(Places!$C5530,Hosts!$A:$A,0),MATCH(Places!G$1,Hosts!$1:$1,0))</f>
        <v>No</v>
      </c>
      <c r="H5530">
        <v>17</v>
      </c>
      <c r="I5530" t="str">
        <f>VLOOKUP($H5530,Neighborhoods!$A:$C,2,0)</f>
        <v>Manhattan</v>
      </c>
      <c r="J5530" t="str">
        <f>VLOOKUP($H5530,Neighborhoods!$A:$C,3,0)</f>
        <v>Hell's Kitchen</v>
      </c>
      <c r="K5530" t="s">
        <v>11822</v>
      </c>
      <c r="L5530" t="str">
        <f t="shared" si="344"/>
        <v>No</v>
      </c>
      <c r="M5530">
        <v>4</v>
      </c>
      <c r="N5530" t="str" cm="1">
        <f t="array" ref="N5530">_xlfn.IFS(M5530&lt;=2,"Small",M5530&lt;=5,"Medium",M5530&gt;5,"Large")</f>
        <v>Medium</v>
      </c>
      <c r="O5530" s="50">
        <v>262</v>
      </c>
      <c r="P5530" s="67">
        <f t="shared" si="345"/>
        <v>0.04</v>
      </c>
      <c r="Q5530" s="52">
        <v>4.67</v>
      </c>
      <c r="R5530" s="52" t="str" cm="1">
        <f t="array" ref="R5530">_xlfn.IFS(ROUND(Q5530,0)=5,"Excellent",ROUND(Q5530,0)=4,"Good",ROUND(Q5530,0)=3,"Ok",ROUND(Q5530,0)&lt;3,"Bad")</f>
        <v>Excellent</v>
      </c>
      <c r="S5530">
        <v>12</v>
      </c>
      <c r="T5530" t="str">
        <f t="shared" si="346"/>
        <v>No</v>
      </c>
      <c r="U5530" s="65">
        <v>43782</v>
      </c>
      <c r="V5530" s="65">
        <v>43994</v>
      </c>
      <c r="W5530">
        <v>0</v>
      </c>
      <c r="X5530" t="str">
        <f t="shared" si="347"/>
        <v>Inactive</v>
      </c>
      <c r="Y5530" t="s">
        <v>15616</v>
      </c>
    </row>
    <row r="5531" spans="1:25" x14ac:dyDescent="0.25">
      <c r="A5531">
        <v>5530</v>
      </c>
      <c r="B5531" t="s">
        <v>14472</v>
      </c>
      <c r="C5531">
        <v>3868</v>
      </c>
      <c r="D5531" t="str">
        <f>VLOOKUP($C5531,Hosts!$A:$O,10,0)</f>
        <v>New York</v>
      </c>
      <c r="E5531" s="67">
        <f>INDEX(Hosts!$A:$O,MATCH(Places!$C5531,Hosts!$A:$A,0),MATCH(Places!E$1,Hosts!$1:$1,0))</f>
        <v>0.96</v>
      </c>
      <c r="F5531" s="67">
        <f>INDEX(Hosts!$A:$O,MATCH(Places!$C5531,Hosts!$A:$A,0),MATCH(Places!F$1,Hosts!$1:$1,0))</f>
        <v>1</v>
      </c>
      <c r="G5531" s="67" t="str">
        <f>INDEX(Hosts!$A:$O,MATCH(Places!$C5531,Hosts!$A:$A,0),MATCH(Places!G$1,Hosts!$1:$1,0))</f>
        <v>No</v>
      </c>
      <c r="H5531">
        <v>13</v>
      </c>
      <c r="I5531" t="str">
        <f>VLOOKUP($H5531,Neighborhoods!$A:$C,2,0)</f>
        <v>Manhattan</v>
      </c>
      <c r="J5531" t="str">
        <f>VLOOKUP($H5531,Neighborhoods!$A:$C,3,0)</f>
        <v>Chelsea</v>
      </c>
      <c r="K5531" t="s">
        <v>1</v>
      </c>
      <c r="L5531" t="str">
        <f t="shared" si="344"/>
        <v>Yes</v>
      </c>
      <c r="M5531">
        <v>3</v>
      </c>
      <c r="N5531" t="str" cm="1">
        <f t="array" ref="N5531">_xlfn.IFS(M5531&lt;=2,"Small",M5531&lt;=5,"Medium",M5531&gt;5,"Large")</f>
        <v>Medium</v>
      </c>
      <c r="O5531" s="50">
        <v>56</v>
      </c>
      <c r="P5531" s="67">
        <f t="shared" si="345"/>
        <v>0.03</v>
      </c>
      <c r="Q5531" s="52">
        <v>4.79</v>
      </c>
      <c r="R5531" s="52" t="str" cm="1">
        <f t="array" ref="R5531">_xlfn.IFS(ROUND(Q5531,0)=5,"Excellent",ROUND(Q5531,0)=4,"Good",ROUND(Q5531,0)=3,"Ok",ROUND(Q5531,0)&lt;3,"Bad")</f>
        <v>Excellent</v>
      </c>
      <c r="S5531">
        <v>14</v>
      </c>
      <c r="T5531" t="str">
        <f t="shared" si="346"/>
        <v>No</v>
      </c>
      <c r="U5531" s="65">
        <v>43783</v>
      </c>
      <c r="V5531" s="65">
        <v>44029</v>
      </c>
      <c r="W5531">
        <v>365</v>
      </c>
      <c r="X5531" t="str">
        <f t="shared" si="347"/>
        <v>Active</v>
      </c>
      <c r="Y5531" t="s">
        <v>15616</v>
      </c>
    </row>
    <row r="5532" spans="1:25" x14ac:dyDescent="0.25">
      <c r="A5532">
        <v>5531</v>
      </c>
      <c r="B5532" t="s">
        <v>15442</v>
      </c>
      <c r="C5532">
        <v>4038</v>
      </c>
      <c r="D5532" t="str">
        <f>VLOOKUP($C5532,Hosts!$A:$O,10,0)</f>
        <v>New York</v>
      </c>
      <c r="E5532" s="67">
        <f>INDEX(Hosts!$A:$O,MATCH(Places!$C5532,Hosts!$A:$A,0),MATCH(Places!E$1,Hosts!$1:$1,0))</f>
        <v>0</v>
      </c>
      <c r="F5532" s="67">
        <f>INDEX(Hosts!$A:$O,MATCH(Places!$C5532,Hosts!$A:$A,0),MATCH(Places!F$1,Hosts!$1:$1,0))</f>
        <v>0.91</v>
      </c>
      <c r="G5532" s="67" t="str">
        <f>INDEX(Hosts!$A:$O,MATCH(Places!$C5532,Hosts!$A:$A,0),MATCH(Places!G$1,Hosts!$1:$1,0))</f>
        <v>No</v>
      </c>
      <c r="H5532">
        <v>9</v>
      </c>
      <c r="I5532" t="str">
        <f>VLOOKUP($H5532,Neighborhoods!$A:$C,2,0)</f>
        <v>Brooklyn</v>
      </c>
      <c r="J5532" t="str">
        <f>VLOOKUP($H5532,Neighborhoods!$A:$C,3,0)</f>
        <v>Crown Heights</v>
      </c>
      <c r="K5532" t="s">
        <v>11822</v>
      </c>
      <c r="L5532" t="str">
        <f t="shared" si="344"/>
        <v>No</v>
      </c>
      <c r="M5532">
        <v>6</v>
      </c>
      <c r="N5532" t="str" cm="1">
        <f t="array" ref="N5532">_xlfn.IFS(M5532&lt;=2,"Small",M5532&lt;=5,"Medium",M5532&gt;5,"Large")</f>
        <v>Large</v>
      </c>
      <c r="O5532" s="50">
        <v>204</v>
      </c>
      <c r="P5532" s="67">
        <f t="shared" si="345"/>
        <v>0.04</v>
      </c>
      <c r="Q5532" s="52">
        <v>4.71</v>
      </c>
      <c r="R5532" s="52" t="str" cm="1">
        <f t="array" ref="R5532">_xlfn.IFS(ROUND(Q5532,0)=5,"Excellent",ROUND(Q5532,0)=4,"Good",ROUND(Q5532,0)=3,"Ok",ROUND(Q5532,0)&lt;3,"Bad")</f>
        <v>Excellent</v>
      </c>
      <c r="S5532">
        <v>7</v>
      </c>
      <c r="T5532" t="str">
        <f t="shared" si="346"/>
        <v>No</v>
      </c>
      <c r="U5532" s="65">
        <v>43807</v>
      </c>
      <c r="V5532" s="65">
        <v>43883</v>
      </c>
      <c r="W5532">
        <v>332</v>
      </c>
      <c r="X5532" t="str">
        <f t="shared" si="347"/>
        <v>Active</v>
      </c>
      <c r="Y5532" t="s">
        <v>15616</v>
      </c>
    </row>
    <row r="5533" spans="1:25" x14ac:dyDescent="0.25">
      <c r="A5533">
        <v>5532</v>
      </c>
      <c r="B5533" t="s">
        <v>13537</v>
      </c>
      <c r="C5533">
        <v>4051</v>
      </c>
      <c r="D5533" t="str">
        <f>VLOOKUP($C5533,Hosts!$A:$O,10,0)</f>
        <v>Connecticut</v>
      </c>
      <c r="E5533" s="67">
        <f>INDEX(Hosts!$A:$O,MATCH(Places!$C5533,Hosts!$A:$A,0),MATCH(Places!E$1,Hosts!$1:$1,0))</f>
        <v>0.9</v>
      </c>
      <c r="F5533" s="67">
        <f>INDEX(Hosts!$A:$O,MATCH(Places!$C5533,Hosts!$A:$A,0),MATCH(Places!F$1,Hosts!$1:$1,0))</f>
        <v>0.98</v>
      </c>
      <c r="G5533" s="67" t="str">
        <f>INDEX(Hosts!$A:$O,MATCH(Places!$C5533,Hosts!$A:$A,0),MATCH(Places!G$1,Hosts!$1:$1,0))</f>
        <v>No</v>
      </c>
      <c r="H5533">
        <v>8</v>
      </c>
      <c r="I5533" t="str">
        <f>VLOOKUP($H5533,Neighborhoods!$A:$C,2,0)</f>
        <v>Brooklyn</v>
      </c>
      <c r="J5533" t="str">
        <f>VLOOKUP($H5533,Neighborhoods!$A:$C,3,0)</f>
        <v>Bushwick</v>
      </c>
      <c r="K5533" t="s">
        <v>11822</v>
      </c>
      <c r="L5533" t="str">
        <f t="shared" si="344"/>
        <v>No</v>
      </c>
      <c r="M5533">
        <v>5</v>
      </c>
      <c r="N5533" t="str" cm="1">
        <f t="array" ref="N5533">_xlfn.IFS(M5533&lt;=2,"Small",M5533&lt;=5,"Medium",M5533&gt;5,"Large")</f>
        <v>Medium</v>
      </c>
      <c r="O5533" s="50">
        <v>85</v>
      </c>
      <c r="P5533" s="67">
        <f t="shared" si="345"/>
        <v>0.03</v>
      </c>
      <c r="Q5533" s="52">
        <v>4.5</v>
      </c>
      <c r="R5533" s="52" t="str" cm="1">
        <f t="array" ref="R5533">_xlfn.IFS(ROUND(Q5533,0)=5,"Excellent",ROUND(Q5533,0)=4,"Good",ROUND(Q5533,0)=3,"Ok",ROUND(Q5533,0)&lt;3,"Bad")</f>
        <v>Excellent</v>
      </c>
      <c r="S5533">
        <v>24</v>
      </c>
      <c r="T5533" t="str">
        <f t="shared" si="346"/>
        <v>No</v>
      </c>
      <c r="U5533" s="65">
        <v>43800</v>
      </c>
      <c r="V5533" s="65">
        <v>44021</v>
      </c>
      <c r="W5533">
        <v>33</v>
      </c>
      <c r="X5533" t="str">
        <f t="shared" si="347"/>
        <v>Active</v>
      </c>
      <c r="Y5533" t="s">
        <v>15616</v>
      </c>
    </row>
    <row r="5534" spans="1:25" x14ac:dyDescent="0.25">
      <c r="A5534">
        <v>5533</v>
      </c>
      <c r="B5534" t="s">
        <v>13336</v>
      </c>
      <c r="C5534">
        <v>3868</v>
      </c>
      <c r="D5534" t="str">
        <f>VLOOKUP($C5534,Hosts!$A:$O,10,0)</f>
        <v>New York</v>
      </c>
      <c r="E5534" s="67">
        <f>INDEX(Hosts!$A:$O,MATCH(Places!$C5534,Hosts!$A:$A,0),MATCH(Places!E$1,Hosts!$1:$1,0))</f>
        <v>0.96</v>
      </c>
      <c r="F5534" s="67">
        <f>INDEX(Hosts!$A:$O,MATCH(Places!$C5534,Hosts!$A:$A,0),MATCH(Places!F$1,Hosts!$1:$1,0))</f>
        <v>1</v>
      </c>
      <c r="G5534" s="67" t="str">
        <f>INDEX(Hosts!$A:$O,MATCH(Places!$C5534,Hosts!$A:$A,0),MATCH(Places!G$1,Hosts!$1:$1,0))</f>
        <v>No</v>
      </c>
      <c r="H5534">
        <v>13</v>
      </c>
      <c r="I5534" t="str">
        <f>VLOOKUP($H5534,Neighborhoods!$A:$C,2,0)</f>
        <v>Manhattan</v>
      </c>
      <c r="J5534" t="str">
        <f>VLOOKUP($H5534,Neighborhoods!$A:$C,3,0)</f>
        <v>Chelsea</v>
      </c>
      <c r="K5534" t="s">
        <v>11822</v>
      </c>
      <c r="L5534" t="str">
        <f t="shared" si="344"/>
        <v>No</v>
      </c>
      <c r="M5534">
        <v>3</v>
      </c>
      <c r="N5534" t="str" cm="1">
        <f t="array" ref="N5534">_xlfn.IFS(M5534&lt;=2,"Small",M5534&lt;=5,"Medium",M5534&gt;5,"Large")</f>
        <v>Medium</v>
      </c>
      <c r="O5534" s="50">
        <v>59</v>
      </c>
      <c r="P5534" s="67">
        <f t="shared" si="345"/>
        <v>0.03</v>
      </c>
      <c r="Q5534" s="52">
        <v>4.83</v>
      </c>
      <c r="R5534" s="52" t="str" cm="1">
        <f t="array" ref="R5534">_xlfn.IFS(ROUND(Q5534,0)=5,"Excellent",ROUND(Q5534,0)=4,"Good",ROUND(Q5534,0)=3,"Ok",ROUND(Q5534,0)&lt;3,"Bad")</f>
        <v>Excellent</v>
      </c>
      <c r="S5534">
        <v>6</v>
      </c>
      <c r="T5534" t="str">
        <f t="shared" si="346"/>
        <v>No</v>
      </c>
      <c r="U5534" s="65">
        <v>43797</v>
      </c>
      <c r="V5534" s="65">
        <v>43889</v>
      </c>
      <c r="W5534">
        <v>365</v>
      </c>
      <c r="X5534" t="str">
        <f t="shared" si="347"/>
        <v>Active</v>
      </c>
      <c r="Y5534" t="s">
        <v>15616</v>
      </c>
    </row>
    <row r="5535" spans="1:25" x14ac:dyDescent="0.25">
      <c r="A5535">
        <v>5534</v>
      </c>
      <c r="B5535" t="s">
        <v>13525</v>
      </c>
      <c r="C5535">
        <v>282</v>
      </c>
      <c r="D5535" t="str">
        <f>VLOOKUP($C5535,Hosts!$A:$O,10,0)</f>
        <v>New York</v>
      </c>
      <c r="E5535" s="67">
        <f>INDEX(Hosts!$A:$O,MATCH(Places!$C5535,Hosts!$A:$A,0),MATCH(Places!E$1,Hosts!$1:$1,0))</f>
        <v>1</v>
      </c>
      <c r="F5535" s="67">
        <f>INDEX(Hosts!$A:$O,MATCH(Places!$C5535,Hosts!$A:$A,0),MATCH(Places!F$1,Hosts!$1:$1,0))</f>
        <v>1</v>
      </c>
      <c r="G5535" s="67" t="str">
        <f>INDEX(Hosts!$A:$O,MATCH(Places!$C5535,Hosts!$A:$A,0),MATCH(Places!G$1,Hosts!$1:$1,0))</f>
        <v>No</v>
      </c>
      <c r="H5535">
        <v>16</v>
      </c>
      <c r="I5535" t="str">
        <f>VLOOKUP($H5535,Neighborhoods!$A:$C,2,0)</f>
        <v>Manhattan</v>
      </c>
      <c r="J5535" t="str">
        <f>VLOOKUP($H5535,Neighborhoods!$A:$C,3,0)</f>
        <v>Harlem</v>
      </c>
      <c r="K5535" t="s">
        <v>1</v>
      </c>
      <c r="L5535" t="str">
        <f t="shared" si="344"/>
        <v>Yes</v>
      </c>
      <c r="M5535">
        <v>3</v>
      </c>
      <c r="N5535" t="str" cm="1">
        <f t="array" ref="N5535">_xlfn.IFS(M5535&lt;=2,"Small",M5535&lt;=5,"Medium",M5535&gt;5,"Large")</f>
        <v>Medium</v>
      </c>
      <c r="O5535" s="50">
        <v>38.43</v>
      </c>
      <c r="P5535" s="67">
        <f t="shared" si="345"/>
        <v>0.03</v>
      </c>
      <c r="Q5535" s="52">
        <v>4</v>
      </c>
      <c r="R5535" s="52" t="str" cm="1">
        <f t="array" ref="R5535">_xlfn.IFS(ROUND(Q5535,0)=5,"Excellent",ROUND(Q5535,0)=4,"Good",ROUND(Q5535,0)=3,"Ok",ROUND(Q5535,0)&lt;3,"Bad")</f>
        <v>Good</v>
      </c>
      <c r="S5535">
        <v>3</v>
      </c>
      <c r="T5535" t="str">
        <f t="shared" si="346"/>
        <v>No</v>
      </c>
      <c r="U5535" s="65">
        <v>43791</v>
      </c>
      <c r="V5535" s="65">
        <v>43804</v>
      </c>
      <c r="W5535">
        <v>0</v>
      </c>
      <c r="X5535" t="str">
        <f t="shared" si="347"/>
        <v>Inactive</v>
      </c>
      <c r="Y5535" t="s">
        <v>15616</v>
      </c>
    </row>
    <row r="5536" spans="1:25" x14ac:dyDescent="0.25">
      <c r="A5536">
        <v>5535</v>
      </c>
      <c r="B5536" t="s">
        <v>13484</v>
      </c>
      <c r="C5536">
        <v>3771</v>
      </c>
      <c r="D5536" t="str">
        <f>VLOOKUP($C5536,Hosts!$A:$O,10,0)</f>
        <v>New York</v>
      </c>
      <c r="E5536" s="67">
        <f>INDEX(Hosts!$A:$O,MATCH(Places!$C5536,Hosts!$A:$A,0),MATCH(Places!E$1,Hosts!$1:$1,0))</f>
        <v>1</v>
      </c>
      <c r="F5536" s="67">
        <f>INDEX(Hosts!$A:$O,MATCH(Places!$C5536,Hosts!$A:$A,0),MATCH(Places!F$1,Hosts!$1:$1,0))</f>
        <v>0.63</v>
      </c>
      <c r="G5536" s="67" t="str">
        <f>INDEX(Hosts!$A:$O,MATCH(Places!$C5536,Hosts!$A:$A,0),MATCH(Places!G$1,Hosts!$1:$1,0))</f>
        <v>No</v>
      </c>
      <c r="H5536">
        <v>16</v>
      </c>
      <c r="I5536" t="str">
        <f>VLOOKUP($H5536,Neighborhoods!$A:$C,2,0)</f>
        <v>Manhattan</v>
      </c>
      <c r="J5536" t="str">
        <f>VLOOKUP($H5536,Neighborhoods!$A:$C,3,0)</f>
        <v>Harlem</v>
      </c>
      <c r="K5536" t="s">
        <v>11822</v>
      </c>
      <c r="L5536" t="str">
        <f t="shared" si="344"/>
        <v>No</v>
      </c>
      <c r="M5536">
        <v>2</v>
      </c>
      <c r="N5536" t="str" cm="1">
        <f t="array" ref="N5536">_xlfn.IFS(M5536&lt;=2,"Small",M5536&lt;=5,"Medium",M5536&gt;5,"Large")</f>
        <v>Small</v>
      </c>
      <c r="O5536" s="50">
        <v>86</v>
      </c>
      <c r="P5536" s="67">
        <f t="shared" si="345"/>
        <v>0.03</v>
      </c>
      <c r="Q5536" s="52">
        <v>4.63</v>
      </c>
      <c r="R5536" s="52" t="str" cm="1">
        <f t="array" ref="R5536">_xlfn.IFS(ROUND(Q5536,0)=5,"Excellent",ROUND(Q5536,0)=4,"Good",ROUND(Q5536,0)=3,"Ok",ROUND(Q5536,0)&lt;3,"Bad")</f>
        <v>Excellent</v>
      </c>
      <c r="S5536">
        <v>8</v>
      </c>
      <c r="T5536" t="str">
        <f t="shared" si="346"/>
        <v>No</v>
      </c>
      <c r="U5536" s="65">
        <v>43785</v>
      </c>
      <c r="V5536" s="65">
        <v>44024</v>
      </c>
      <c r="W5536">
        <v>34</v>
      </c>
      <c r="X5536" t="str">
        <f t="shared" si="347"/>
        <v>Active</v>
      </c>
      <c r="Y5536" t="s">
        <v>15615</v>
      </c>
    </row>
    <row r="5537" spans="1:25" x14ac:dyDescent="0.25">
      <c r="A5537">
        <v>5536</v>
      </c>
      <c r="B5537" t="s">
        <v>14810</v>
      </c>
      <c r="C5537">
        <v>2931</v>
      </c>
      <c r="D5537" t="str">
        <f>VLOOKUP($C5537,Hosts!$A:$O,10,0)</f>
        <v>New York</v>
      </c>
      <c r="E5537" s="67">
        <f>INDEX(Hosts!$A:$O,MATCH(Places!$C5537,Hosts!$A:$A,0),MATCH(Places!E$1,Hosts!$1:$1,0))</f>
        <v>1</v>
      </c>
      <c r="F5537" s="67">
        <f>INDEX(Hosts!$A:$O,MATCH(Places!$C5537,Hosts!$A:$A,0),MATCH(Places!F$1,Hosts!$1:$1,0))</f>
        <v>0.89</v>
      </c>
      <c r="G5537" s="67" t="str">
        <f>INDEX(Hosts!$A:$O,MATCH(Places!$C5537,Hosts!$A:$A,0),MATCH(Places!G$1,Hosts!$1:$1,0))</f>
        <v>Yes</v>
      </c>
      <c r="H5537">
        <v>14</v>
      </c>
      <c r="I5537" t="str">
        <f>VLOOKUP($H5537,Neighborhoods!$A:$C,2,0)</f>
        <v>Manhattan</v>
      </c>
      <c r="J5537" t="str">
        <f>VLOOKUP($H5537,Neighborhoods!$A:$C,3,0)</f>
        <v>East Harlem</v>
      </c>
      <c r="K5537" t="s">
        <v>1</v>
      </c>
      <c r="L5537" t="str">
        <f t="shared" si="344"/>
        <v>Yes</v>
      </c>
      <c r="M5537">
        <v>2</v>
      </c>
      <c r="N5537" t="str" cm="1">
        <f t="array" ref="N5537">_xlfn.IFS(M5537&lt;=2,"Small",M5537&lt;=5,"Medium",M5537&gt;5,"Large")</f>
        <v>Small</v>
      </c>
      <c r="O5537" s="50">
        <v>80</v>
      </c>
      <c r="P5537" s="67">
        <f t="shared" si="345"/>
        <v>0.03</v>
      </c>
      <c r="Q5537" s="52">
        <v>5</v>
      </c>
      <c r="R5537" s="52" t="str" cm="1">
        <f t="array" ref="R5537">_xlfn.IFS(ROUND(Q5537,0)=5,"Excellent",ROUND(Q5537,0)=4,"Good",ROUND(Q5537,0)=3,"Ok",ROUND(Q5537,0)&lt;3,"Bad")</f>
        <v>Excellent</v>
      </c>
      <c r="S5537">
        <v>13</v>
      </c>
      <c r="T5537" t="str">
        <f t="shared" si="346"/>
        <v>No</v>
      </c>
      <c r="U5537" s="65">
        <v>43799</v>
      </c>
      <c r="V5537" s="65">
        <v>44048</v>
      </c>
      <c r="W5537">
        <v>46</v>
      </c>
      <c r="X5537" t="str">
        <f t="shared" si="347"/>
        <v>Active</v>
      </c>
      <c r="Y5537" t="s">
        <v>15615</v>
      </c>
    </row>
    <row r="5538" spans="1:25" x14ac:dyDescent="0.25">
      <c r="A5538">
        <v>5537</v>
      </c>
      <c r="B5538" t="s">
        <v>14949</v>
      </c>
      <c r="C5538">
        <v>4055</v>
      </c>
      <c r="D5538" t="str">
        <f>VLOOKUP($C5538,Hosts!$A:$O,10,0)</f>
        <v>New York</v>
      </c>
      <c r="E5538" s="67">
        <f>INDEX(Hosts!$A:$O,MATCH(Places!$C5538,Hosts!$A:$A,0),MATCH(Places!E$1,Hosts!$1:$1,0))</f>
        <v>0.5</v>
      </c>
      <c r="F5538" s="67">
        <f>INDEX(Hosts!$A:$O,MATCH(Places!$C5538,Hosts!$A:$A,0),MATCH(Places!F$1,Hosts!$1:$1,0))</f>
        <v>1</v>
      </c>
      <c r="G5538" s="67" t="str">
        <f>INDEX(Hosts!$A:$O,MATCH(Places!$C5538,Hosts!$A:$A,0),MATCH(Places!G$1,Hosts!$1:$1,0))</f>
        <v>No</v>
      </c>
      <c r="H5538">
        <v>22</v>
      </c>
      <c r="I5538" t="str">
        <f>VLOOKUP($H5538,Neighborhoods!$A:$C,2,0)</f>
        <v>Queens</v>
      </c>
      <c r="J5538" t="str">
        <f>VLOOKUP($H5538,Neighborhoods!$A:$C,3,0)</f>
        <v>Flushing</v>
      </c>
      <c r="K5538" t="s">
        <v>16</v>
      </c>
      <c r="L5538" t="str">
        <f t="shared" si="344"/>
        <v>Yes</v>
      </c>
      <c r="M5538">
        <v>4</v>
      </c>
      <c r="N5538" t="str" cm="1">
        <f t="array" ref="N5538">_xlfn.IFS(M5538&lt;=2,"Small",M5538&lt;=5,"Medium",M5538&gt;5,"Large")</f>
        <v>Medium</v>
      </c>
      <c r="O5538" s="50">
        <v>150</v>
      </c>
      <c r="P5538" s="67">
        <f t="shared" si="345"/>
        <v>0.03</v>
      </c>
      <c r="Q5538" s="52">
        <v>4.75</v>
      </c>
      <c r="R5538" s="52" t="str" cm="1">
        <f t="array" ref="R5538">_xlfn.IFS(ROUND(Q5538,0)=5,"Excellent",ROUND(Q5538,0)=4,"Good",ROUND(Q5538,0)=3,"Ok",ROUND(Q5538,0)&lt;3,"Bad")</f>
        <v>Excellent</v>
      </c>
      <c r="S5538">
        <v>4</v>
      </c>
      <c r="T5538" t="str">
        <f t="shared" si="346"/>
        <v>No</v>
      </c>
      <c r="U5538" s="65">
        <v>43793</v>
      </c>
      <c r="V5538" s="65">
        <v>43834</v>
      </c>
      <c r="W5538">
        <v>269</v>
      </c>
      <c r="X5538" t="str">
        <f t="shared" si="347"/>
        <v>Active</v>
      </c>
      <c r="Y5538" t="s">
        <v>15615</v>
      </c>
    </row>
    <row r="5539" spans="1:25" x14ac:dyDescent="0.25">
      <c r="A5539">
        <v>5538</v>
      </c>
      <c r="B5539" t="s">
        <v>13630</v>
      </c>
      <c r="C5539">
        <v>1335</v>
      </c>
      <c r="D5539" t="str">
        <f>VLOOKUP($C5539,Hosts!$A:$O,10,0)</f>
        <v>New York</v>
      </c>
      <c r="E5539" s="67">
        <f>INDEX(Hosts!$A:$O,MATCH(Places!$C5539,Hosts!$A:$A,0),MATCH(Places!E$1,Hosts!$1:$1,0))</f>
        <v>0.96</v>
      </c>
      <c r="F5539" s="67">
        <f>INDEX(Hosts!$A:$O,MATCH(Places!$C5539,Hosts!$A:$A,0),MATCH(Places!F$1,Hosts!$1:$1,0))</f>
        <v>0.98</v>
      </c>
      <c r="G5539" s="67" t="str">
        <f>INDEX(Hosts!$A:$O,MATCH(Places!$C5539,Hosts!$A:$A,0),MATCH(Places!G$1,Hosts!$1:$1,0))</f>
        <v>Yes</v>
      </c>
      <c r="H5539">
        <v>7</v>
      </c>
      <c r="I5539" t="str">
        <f>VLOOKUP($H5539,Neighborhoods!$A:$C,2,0)</f>
        <v>Brooklyn</v>
      </c>
      <c r="J5539" t="str">
        <f>VLOOKUP($H5539,Neighborhoods!$A:$C,3,0)</f>
        <v>Bedford-Stuyvesant</v>
      </c>
      <c r="K5539" t="s">
        <v>1</v>
      </c>
      <c r="L5539" t="str">
        <f t="shared" si="344"/>
        <v>Yes</v>
      </c>
      <c r="M5539">
        <v>1</v>
      </c>
      <c r="N5539" t="str" cm="1">
        <f t="array" ref="N5539">_xlfn.IFS(M5539&lt;=2,"Small",M5539&lt;=5,"Medium",M5539&gt;5,"Large")</f>
        <v>Small</v>
      </c>
      <c r="O5539" s="50">
        <v>30</v>
      </c>
      <c r="P5539" s="67">
        <f t="shared" si="345"/>
        <v>0.03</v>
      </c>
      <c r="Q5539" s="52">
        <v>4.75</v>
      </c>
      <c r="R5539" s="52" t="str" cm="1">
        <f t="array" ref="R5539">_xlfn.IFS(ROUND(Q5539,0)=5,"Excellent",ROUND(Q5539,0)=4,"Good",ROUND(Q5539,0)=3,"Ok",ROUND(Q5539,0)&lt;3,"Bad")</f>
        <v>Excellent</v>
      </c>
      <c r="S5539">
        <v>8</v>
      </c>
      <c r="T5539" t="str">
        <f t="shared" si="346"/>
        <v>No</v>
      </c>
      <c r="U5539" s="65">
        <v>43804</v>
      </c>
      <c r="V5539" s="65">
        <v>44041</v>
      </c>
      <c r="W5539">
        <v>0</v>
      </c>
      <c r="X5539" t="str">
        <f t="shared" si="347"/>
        <v>Inactive</v>
      </c>
      <c r="Y5539" t="s">
        <v>15616</v>
      </c>
    </row>
    <row r="5540" spans="1:25" x14ac:dyDescent="0.25">
      <c r="A5540">
        <v>5539</v>
      </c>
      <c r="B5540" t="s">
        <v>13878</v>
      </c>
      <c r="C5540">
        <v>1598</v>
      </c>
      <c r="D5540" t="str">
        <f>VLOOKUP($C5540,Hosts!$A:$O,10,0)</f>
        <v>New York</v>
      </c>
      <c r="E5540" s="67">
        <f>INDEX(Hosts!$A:$O,MATCH(Places!$C5540,Hosts!$A:$A,0),MATCH(Places!E$1,Hosts!$1:$1,0))</f>
        <v>1</v>
      </c>
      <c r="F5540" s="67">
        <f>INDEX(Hosts!$A:$O,MATCH(Places!$C5540,Hosts!$A:$A,0),MATCH(Places!F$1,Hosts!$1:$1,0))</f>
        <v>0.64</v>
      </c>
      <c r="G5540" s="67" t="str">
        <f>INDEX(Hosts!$A:$O,MATCH(Places!$C5540,Hosts!$A:$A,0),MATCH(Places!G$1,Hosts!$1:$1,0))</f>
        <v>No</v>
      </c>
      <c r="H5540">
        <v>12</v>
      </c>
      <c r="I5540" t="str">
        <f>VLOOKUP($H5540,Neighborhoods!$A:$C,2,0)</f>
        <v>Brooklyn</v>
      </c>
      <c r="J5540" t="str">
        <f>VLOOKUP($H5540,Neighborhoods!$A:$C,3,0)</f>
        <v>Williamsburg</v>
      </c>
      <c r="K5540" t="s">
        <v>11822</v>
      </c>
      <c r="L5540" t="str">
        <f t="shared" si="344"/>
        <v>No</v>
      </c>
      <c r="M5540">
        <v>2</v>
      </c>
      <c r="N5540" t="str" cm="1">
        <f t="array" ref="N5540">_xlfn.IFS(M5540&lt;=2,"Small",M5540&lt;=5,"Medium",M5540&gt;5,"Large")</f>
        <v>Small</v>
      </c>
      <c r="O5540" s="50">
        <v>140</v>
      </c>
      <c r="P5540" s="67">
        <f t="shared" si="345"/>
        <v>0.03</v>
      </c>
      <c r="Q5540" s="52">
        <v>4.91</v>
      </c>
      <c r="R5540" s="52" t="str" cm="1">
        <f t="array" ref="R5540">_xlfn.IFS(ROUND(Q5540,0)=5,"Excellent",ROUND(Q5540,0)=4,"Good",ROUND(Q5540,0)=3,"Ok",ROUND(Q5540,0)&lt;3,"Bad")</f>
        <v>Excellent</v>
      </c>
      <c r="S5540">
        <v>11</v>
      </c>
      <c r="T5540" t="str">
        <f t="shared" si="346"/>
        <v>No</v>
      </c>
      <c r="U5540" s="65">
        <v>43791</v>
      </c>
      <c r="V5540" s="65">
        <v>44052</v>
      </c>
      <c r="W5540">
        <v>365</v>
      </c>
      <c r="X5540" t="str">
        <f t="shared" si="347"/>
        <v>Active</v>
      </c>
      <c r="Y5540" t="s">
        <v>15615</v>
      </c>
    </row>
    <row r="5541" spans="1:25" x14ac:dyDescent="0.25">
      <c r="A5541">
        <v>5540</v>
      </c>
      <c r="B5541" t="s">
        <v>13371</v>
      </c>
      <c r="C5541">
        <v>4056</v>
      </c>
      <c r="D5541" t="str">
        <f>VLOOKUP($C5541,Hosts!$A:$O,10,0)</f>
        <v>New York</v>
      </c>
      <c r="E5541" s="67">
        <f>INDEX(Hosts!$A:$O,MATCH(Places!$C5541,Hosts!$A:$A,0),MATCH(Places!E$1,Hosts!$1:$1,0))</f>
        <v>1</v>
      </c>
      <c r="F5541" s="67">
        <f>INDEX(Hosts!$A:$O,MATCH(Places!$C5541,Hosts!$A:$A,0),MATCH(Places!F$1,Hosts!$1:$1,0))</f>
        <v>1</v>
      </c>
      <c r="G5541" s="67" t="str">
        <f>INDEX(Hosts!$A:$O,MATCH(Places!$C5541,Hosts!$A:$A,0),MATCH(Places!G$1,Hosts!$1:$1,0))</f>
        <v>Yes</v>
      </c>
      <c r="H5541">
        <v>17</v>
      </c>
      <c r="I5541" t="str">
        <f>VLOOKUP($H5541,Neighborhoods!$A:$C,2,0)</f>
        <v>Manhattan</v>
      </c>
      <c r="J5541" t="str">
        <f>VLOOKUP($H5541,Neighborhoods!$A:$C,3,0)</f>
        <v>Hell's Kitchen</v>
      </c>
      <c r="K5541" t="s">
        <v>1</v>
      </c>
      <c r="L5541" t="str">
        <f t="shared" si="344"/>
        <v>Yes</v>
      </c>
      <c r="M5541">
        <v>2</v>
      </c>
      <c r="N5541" t="str" cm="1">
        <f t="array" ref="N5541">_xlfn.IFS(M5541&lt;=2,"Small",M5541&lt;=5,"Medium",M5541&gt;5,"Large")</f>
        <v>Small</v>
      </c>
      <c r="O5541" s="50">
        <v>79</v>
      </c>
      <c r="P5541" s="67">
        <f t="shared" si="345"/>
        <v>0.03</v>
      </c>
      <c r="Q5541" s="52">
        <v>5</v>
      </c>
      <c r="R5541" s="52" t="str" cm="1">
        <f t="array" ref="R5541">_xlfn.IFS(ROUND(Q5541,0)=5,"Excellent",ROUND(Q5541,0)=4,"Good",ROUND(Q5541,0)=3,"Ok",ROUND(Q5541,0)&lt;3,"Bad")</f>
        <v>Excellent</v>
      </c>
      <c r="S5541">
        <v>15</v>
      </c>
      <c r="T5541" t="str">
        <f t="shared" si="346"/>
        <v>No</v>
      </c>
      <c r="U5541" s="65">
        <v>43790</v>
      </c>
      <c r="V5541" s="65">
        <v>43906</v>
      </c>
      <c r="W5541">
        <v>46</v>
      </c>
      <c r="X5541" t="str">
        <f t="shared" si="347"/>
        <v>Active</v>
      </c>
      <c r="Y5541" t="s">
        <v>15616</v>
      </c>
    </row>
    <row r="5542" spans="1:25" x14ac:dyDescent="0.25">
      <c r="A5542">
        <v>5541</v>
      </c>
      <c r="B5542" t="s">
        <v>13320</v>
      </c>
      <c r="C5542">
        <v>3745</v>
      </c>
      <c r="D5542" t="str">
        <f>VLOOKUP($C5542,Hosts!$A:$O,10,0)</f>
        <v>New York</v>
      </c>
      <c r="E5542" s="67">
        <f>INDEX(Hosts!$A:$O,MATCH(Places!$C5542,Hosts!$A:$A,0),MATCH(Places!E$1,Hosts!$1:$1,0))</f>
        <v>1</v>
      </c>
      <c r="F5542" s="67">
        <f>INDEX(Hosts!$A:$O,MATCH(Places!$C5542,Hosts!$A:$A,0),MATCH(Places!F$1,Hosts!$1:$1,0))</f>
        <v>0.97</v>
      </c>
      <c r="G5542" s="67" t="str">
        <f>INDEX(Hosts!$A:$O,MATCH(Places!$C5542,Hosts!$A:$A,0),MATCH(Places!G$1,Hosts!$1:$1,0))</f>
        <v>No</v>
      </c>
      <c r="H5542">
        <v>17</v>
      </c>
      <c r="I5542" t="str">
        <f>VLOOKUP($H5542,Neighborhoods!$A:$C,2,0)</f>
        <v>Manhattan</v>
      </c>
      <c r="J5542" t="str">
        <f>VLOOKUP($H5542,Neighborhoods!$A:$C,3,0)</f>
        <v>Hell's Kitchen</v>
      </c>
      <c r="K5542" t="s">
        <v>11822</v>
      </c>
      <c r="L5542" t="str">
        <f t="shared" si="344"/>
        <v>No</v>
      </c>
      <c r="M5542">
        <v>6</v>
      </c>
      <c r="N5542" t="str" cm="1">
        <f t="array" ref="N5542">_xlfn.IFS(M5542&lt;=2,"Small",M5542&lt;=5,"Medium",M5542&gt;5,"Large")</f>
        <v>Large</v>
      </c>
      <c r="O5542" s="50">
        <v>489</v>
      </c>
      <c r="P5542" s="67">
        <f t="shared" si="345"/>
        <v>0.04</v>
      </c>
      <c r="Q5542" s="52">
        <v>5</v>
      </c>
      <c r="R5542" s="52" t="str" cm="1">
        <f t="array" ref="R5542">_xlfn.IFS(ROUND(Q5542,0)=5,"Excellent",ROUND(Q5542,0)=4,"Good",ROUND(Q5542,0)=3,"Ok",ROUND(Q5542,0)&lt;3,"Bad")</f>
        <v>Excellent</v>
      </c>
      <c r="S5542">
        <v>8</v>
      </c>
      <c r="T5542" t="str">
        <f t="shared" si="346"/>
        <v>No</v>
      </c>
      <c r="U5542" s="65">
        <v>43821</v>
      </c>
      <c r="V5542" s="65">
        <v>44032</v>
      </c>
      <c r="W5542">
        <v>314</v>
      </c>
      <c r="X5542" t="str">
        <f t="shared" si="347"/>
        <v>Active</v>
      </c>
      <c r="Y5542" t="s">
        <v>15615</v>
      </c>
    </row>
    <row r="5543" spans="1:25" x14ac:dyDescent="0.25">
      <c r="A5543">
        <v>5542</v>
      </c>
      <c r="B5543" t="s">
        <v>15292</v>
      </c>
      <c r="C5543">
        <v>3957</v>
      </c>
      <c r="D5543" t="str">
        <f>VLOOKUP($C5543,Hosts!$A:$O,10,0)</f>
        <v>New York</v>
      </c>
      <c r="E5543" s="67">
        <f>INDEX(Hosts!$A:$O,MATCH(Places!$C5543,Hosts!$A:$A,0),MATCH(Places!E$1,Hosts!$1:$1,0))</f>
        <v>1</v>
      </c>
      <c r="F5543" s="67">
        <f>INDEX(Hosts!$A:$O,MATCH(Places!$C5543,Hosts!$A:$A,0),MATCH(Places!F$1,Hosts!$1:$1,0))</f>
        <v>1</v>
      </c>
      <c r="G5543" s="67" t="str">
        <f>INDEX(Hosts!$A:$O,MATCH(Places!$C5543,Hosts!$A:$A,0),MATCH(Places!G$1,Hosts!$1:$1,0))</f>
        <v>Yes</v>
      </c>
      <c r="H5543">
        <v>7</v>
      </c>
      <c r="I5543" t="str">
        <f>VLOOKUP($H5543,Neighborhoods!$A:$C,2,0)</f>
        <v>Brooklyn</v>
      </c>
      <c r="J5543" t="str">
        <f>VLOOKUP($H5543,Neighborhoods!$A:$C,3,0)</f>
        <v>Bedford-Stuyvesant</v>
      </c>
      <c r="K5543" t="s">
        <v>1</v>
      </c>
      <c r="L5543" t="str">
        <f t="shared" si="344"/>
        <v>Yes</v>
      </c>
      <c r="M5543">
        <v>2</v>
      </c>
      <c r="N5543" t="str" cm="1">
        <f t="array" ref="N5543">_xlfn.IFS(M5543&lt;=2,"Small",M5543&lt;=5,"Medium",M5543&gt;5,"Large")</f>
        <v>Small</v>
      </c>
      <c r="O5543" s="50">
        <v>77</v>
      </c>
      <c r="P5543" s="67">
        <f t="shared" si="345"/>
        <v>0.03</v>
      </c>
      <c r="Q5543" s="52">
        <v>5</v>
      </c>
      <c r="R5543" s="52" t="str" cm="1">
        <f t="array" ref="R5543">_xlfn.IFS(ROUND(Q5543,0)=5,"Excellent",ROUND(Q5543,0)=4,"Good",ROUND(Q5543,0)=3,"Ok",ROUND(Q5543,0)&lt;3,"Bad")</f>
        <v>Excellent</v>
      </c>
      <c r="S5543">
        <v>10</v>
      </c>
      <c r="T5543" t="str">
        <f t="shared" si="346"/>
        <v>No</v>
      </c>
      <c r="U5543" s="65">
        <v>43797</v>
      </c>
      <c r="V5543" s="65">
        <v>43921</v>
      </c>
      <c r="W5543">
        <v>90</v>
      </c>
      <c r="X5543" t="str">
        <f t="shared" si="347"/>
        <v>Active</v>
      </c>
      <c r="Y5543" t="s">
        <v>15615</v>
      </c>
    </row>
    <row r="5544" spans="1:25" x14ac:dyDescent="0.25">
      <c r="A5544">
        <v>5543</v>
      </c>
      <c r="B5544" t="s">
        <v>15194</v>
      </c>
      <c r="C5544">
        <v>1016</v>
      </c>
      <c r="D5544" t="str">
        <f>VLOOKUP($C5544,Hosts!$A:$O,10,0)</f>
        <v>New York</v>
      </c>
      <c r="E5544" s="67">
        <f>INDEX(Hosts!$A:$O,MATCH(Places!$C5544,Hosts!$A:$A,0),MATCH(Places!E$1,Hosts!$1:$1,0))</f>
        <v>1</v>
      </c>
      <c r="F5544" s="67">
        <f>INDEX(Hosts!$A:$O,MATCH(Places!$C5544,Hosts!$A:$A,0),MATCH(Places!F$1,Hosts!$1:$1,0))</f>
        <v>1</v>
      </c>
      <c r="G5544" s="67" t="str">
        <f>INDEX(Hosts!$A:$O,MATCH(Places!$C5544,Hosts!$A:$A,0),MATCH(Places!G$1,Hosts!$1:$1,0))</f>
        <v>Yes</v>
      </c>
      <c r="H5544">
        <v>12</v>
      </c>
      <c r="I5544" t="str">
        <f>VLOOKUP($H5544,Neighborhoods!$A:$C,2,0)</f>
        <v>Brooklyn</v>
      </c>
      <c r="J5544" t="str">
        <f>VLOOKUP($H5544,Neighborhoods!$A:$C,3,0)</f>
        <v>Williamsburg</v>
      </c>
      <c r="K5544" t="s">
        <v>11822</v>
      </c>
      <c r="L5544" t="str">
        <f t="shared" si="344"/>
        <v>No</v>
      </c>
      <c r="M5544">
        <v>3</v>
      </c>
      <c r="N5544" t="str" cm="1">
        <f t="array" ref="N5544">_xlfn.IFS(M5544&lt;=2,"Small",M5544&lt;=5,"Medium",M5544&gt;5,"Large")</f>
        <v>Medium</v>
      </c>
      <c r="O5544" s="50">
        <v>165</v>
      </c>
      <c r="P5544" s="67">
        <f t="shared" si="345"/>
        <v>0.03</v>
      </c>
      <c r="Q5544" s="52">
        <v>5</v>
      </c>
      <c r="R5544" s="52" t="str" cm="1">
        <f t="array" ref="R5544">_xlfn.IFS(ROUND(Q5544,0)=5,"Excellent",ROUND(Q5544,0)=4,"Good",ROUND(Q5544,0)=3,"Ok",ROUND(Q5544,0)&lt;3,"Bad")</f>
        <v>Excellent</v>
      </c>
      <c r="S5544">
        <v>20</v>
      </c>
      <c r="T5544" t="str">
        <f t="shared" si="346"/>
        <v>No</v>
      </c>
      <c r="U5544" s="65">
        <v>43832</v>
      </c>
      <c r="V5544" s="65">
        <v>44010</v>
      </c>
      <c r="W5544">
        <v>148</v>
      </c>
      <c r="X5544" t="str">
        <f t="shared" si="347"/>
        <v>Active</v>
      </c>
      <c r="Y5544" t="s">
        <v>15616</v>
      </c>
    </row>
    <row r="5545" spans="1:25" x14ac:dyDescent="0.25">
      <c r="A5545">
        <v>5544</v>
      </c>
      <c r="B5545" t="s">
        <v>15376</v>
      </c>
      <c r="C5545">
        <v>3741</v>
      </c>
      <c r="D5545" t="str">
        <f>VLOOKUP($C5545,Hosts!$A:$O,10,0)</f>
        <v>New York</v>
      </c>
      <c r="E5545" s="67">
        <f>INDEX(Hosts!$A:$O,MATCH(Places!$C5545,Hosts!$A:$A,0),MATCH(Places!E$1,Hosts!$1:$1,0))</f>
        <v>1</v>
      </c>
      <c r="F5545" s="67">
        <f>INDEX(Hosts!$A:$O,MATCH(Places!$C5545,Hosts!$A:$A,0),MATCH(Places!F$1,Hosts!$1:$1,0))</f>
        <v>1</v>
      </c>
      <c r="G5545" s="67" t="str">
        <f>INDEX(Hosts!$A:$O,MATCH(Places!$C5545,Hosts!$A:$A,0),MATCH(Places!G$1,Hosts!$1:$1,0))</f>
        <v>No</v>
      </c>
      <c r="H5545">
        <v>17</v>
      </c>
      <c r="I5545" t="str">
        <f>VLOOKUP($H5545,Neighborhoods!$A:$C,2,0)</f>
        <v>Manhattan</v>
      </c>
      <c r="J5545" t="str">
        <f>VLOOKUP($H5545,Neighborhoods!$A:$C,3,0)</f>
        <v>Hell's Kitchen</v>
      </c>
      <c r="K5545" t="s">
        <v>11822</v>
      </c>
      <c r="L5545" t="str">
        <f t="shared" si="344"/>
        <v>No</v>
      </c>
      <c r="M5545">
        <v>6</v>
      </c>
      <c r="N5545" t="str" cm="1">
        <f t="array" ref="N5545">_xlfn.IFS(M5545&lt;=2,"Small",M5545&lt;=5,"Medium",M5545&gt;5,"Large")</f>
        <v>Large</v>
      </c>
      <c r="O5545" s="50">
        <v>118</v>
      </c>
      <c r="P5545" s="67">
        <f t="shared" si="345"/>
        <v>0.03</v>
      </c>
      <c r="Q5545" s="52">
        <v>5</v>
      </c>
      <c r="R5545" s="52" t="str" cm="1">
        <f t="array" ref="R5545">_xlfn.IFS(ROUND(Q5545,0)=5,"Excellent",ROUND(Q5545,0)=4,"Good",ROUND(Q5545,0)=3,"Ok",ROUND(Q5545,0)&lt;3,"Bad")</f>
        <v>Excellent</v>
      </c>
      <c r="S5545">
        <v>6</v>
      </c>
      <c r="T5545" t="str">
        <f t="shared" si="346"/>
        <v>No</v>
      </c>
      <c r="U5545" s="65">
        <v>43835</v>
      </c>
      <c r="V5545" s="65">
        <v>44035</v>
      </c>
      <c r="W5545">
        <v>140</v>
      </c>
      <c r="X5545" t="str">
        <f t="shared" si="347"/>
        <v>Active</v>
      </c>
      <c r="Y5545" t="s">
        <v>15616</v>
      </c>
    </row>
    <row r="5546" spans="1:25" x14ac:dyDescent="0.25">
      <c r="A5546">
        <v>5545</v>
      </c>
      <c r="B5546" t="s">
        <v>14304</v>
      </c>
      <c r="C5546">
        <v>3371</v>
      </c>
      <c r="D5546" t="str">
        <f>VLOOKUP($C5546,Hosts!$A:$O,10,0)</f>
        <v>Maryland</v>
      </c>
      <c r="E5546" s="67">
        <f>INDEX(Hosts!$A:$O,MATCH(Places!$C5546,Hosts!$A:$A,0),MATCH(Places!E$1,Hosts!$1:$1,0))</f>
        <v>1</v>
      </c>
      <c r="F5546" s="67">
        <f>INDEX(Hosts!$A:$O,MATCH(Places!$C5546,Hosts!$A:$A,0),MATCH(Places!F$1,Hosts!$1:$1,0))</f>
        <v>0.97</v>
      </c>
      <c r="G5546" s="67" t="str">
        <f>INDEX(Hosts!$A:$O,MATCH(Places!$C5546,Hosts!$A:$A,0),MATCH(Places!G$1,Hosts!$1:$1,0))</f>
        <v>No</v>
      </c>
      <c r="H5546">
        <v>17</v>
      </c>
      <c r="I5546" t="str">
        <f>VLOOKUP($H5546,Neighborhoods!$A:$C,2,0)</f>
        <v>Manhattan</v>
      </c>
      <c r="J5546" t="str">
        <f>VLOOKUP($H5546,Neighborhoods!$A:$C,3,0)</f>
        <v>Hell's Kitchen</v>
      </c>
      <c r="K5546" t="s">
        <v>1</v>
      </c>
      <c r="L5546" t="str">
        <f t="shared" si="344"/>
        <v>Yes</v>
      </c>
      <c r="M5546">
        <v>2</v>
      </c>
      <c r="N5546" t="str" cm="1">
        <f t="array" ref="N5546">_xlfn.IFS(M5546&lt;=2,"Small",M5546&lt;=5,"Medium",M5546&gt;5,"Large")</f>
        <v>Small</v>
      </c>
      <c r="O5546" s="50">
        <v>150</v>
      </c>
      <c r="P5546" s="67">
        <f t="shared" si="345"/>
        <v>0.03</v>
      </c>
      <c r="Q5546" s="52">
        <v>5</v>
      </c>
      <c r="R5546" s="52" t="str" cm="1">
        <f t="array" ref="R5546">_xlfn.IFS(ROUND(Q5546,0)=5,"Excellent",ROUND(Q5546,0)=4,"Good",ROUND(Q5546,0)=3,"Ok",ROUND(Q5546,0)&lt;3,"Bad")</f>
        <v>Excellent</v>
      </c>
      <c r="S5546">
        <v>6</v>
      </c>
      <c r="T5546" t="str">
        <f t="shared" si="346"/>
        <v>No</v>
      </c>
      <c r="U5546" s="65">
        <v>43819</v>
      </c>
      <c r="V5546" s="65">
        <v>43906</v>
      </c>
      <c r="W5546">
        <v>90</v>
      </c>
      <c r="X5546" t="str">
        <f t="shared" si="347"/>
        <v>Active</v>
      </c>
      <c r="Y5546" t="s">
        <v>15615</v>
      </c>
    </row>
    <row r="5547" spans="1:25" x14ac:dyDescent="0.25">
      <c r="A5547">
        <v>5546</v>
      </c>
      <c r="B5547" t="s">
        <v>14297</v>
      </c>
      <c r="C5547">
        <v>3371</v>
      </c>
      <c r="D5547" t="str">
        <f>VLOOKUP($C5547,Hosts!$A:$O,10,0)</f>
        <v>Maryland</v>
      </c>
      <c r="E5547" s="67">
        <f>INDEX(Hosts!$A:$O,MATCH(Places!$C5547,Hosts!$A:$A,0),MATCH(Places!E$1,Hosts!$1:$1,0))</f>
        <v>1</v>
      </c>
      <c r="F5547" s="67">
        <f>INDEX(Hosts!$A:$O,MATCH(Places!$C5547,Hosts!$A:$A,0),MATCH(Places!F$1,Hosts!$1:$1,0))</f>
        <v>0.97</v>
      </c>
      <c r="G5547" s="67" t="str">
        <f>INDEX(Hosts!$A:$O,MATCH(Places!$C5547,Hosts!$A:$A,0),MATCH(Places!G$1,Hosts!$1:$1,0))</f>
        <v>No</v>
      </c>
      <c r="H5547">
        <v>17</v>
      </c>
      <c r="I5547" t="str">
        <f>VLOOKUP($H5547,Neighborhoods!$A:$C,2,0)</f>
        <v>Manhattan</v>
      </c>
      <c r="J5547" t="str">
        <f>VLOOKUP($H5547,Neighborhoods!$A:$C,3,0)</f>
        <v>Hell's Kitchen</v>
      </c>
      <c r="K5547" t="s">
        <v>1</v>
      </c>
      <c r="L5547" t="str">
        <f t="shared" si="344"/>
        <v>Yes</v>
      </c>
      <c r="M5547">
        <v>3</v>
      </c>
      <c r="N5547" t="str" cm="1">
        <f t="array" ref="N5547">_xlfn.IFS(M5547&lt;=2,"Small",M5547&lt;=5,"Medium",M5547&gt;5,"Large")</f>
        <v>Medium</v>
      </c>
      <c r="O5547" s="50">
        <v>125</v>
      </c>
      <c r="P5547" s="67">
        <f t="shared" si="345"/>
        <v>0.03</v>
      </c>
      <c r="Q5547" s="52">
        <v>4.91</v>
      </c>
      <c r="R5547" s="52" t="str" cm="1">
        <f t="array" ref="R5547">_xlfn.IFS(ROUND(Q5547,0)=5,"Excellent",ROUND(Q5547,0)=4,"Good",ROUND(Q5547,0)=3,"Ok",ROUND(Q5547,0)&lt;3,"Bad")</f>
        <v>Excellent</v>
      </c>
      <c r="S5547">
        <v>11</v>
      </c>
      <c r="T5547" t="str">
        <f t="shared" si="346"/>
        <v>No</v>
      </c>
      <c r="U5547" s="65">
        <v>43806</v>
      </c>
      <c r="V5547" s="65">
        <v>43905</v>
      </c>
      <c r="W5547">
        <v>90</v>
      </c>
      <c r="X5547" t="str">
        <f t="shared" si="347"/>
        <v>Active</v>
      </c>
      <c r="Y5547" t="s">
        <v>15616</v>
      </c>
    </row>
    <row r="5548" spans="1:25" x14ac:dyDescent="0.25">
      <c r="A5548">
        <v>5547</v>
      </c>
      <c r="B5548" t="s">
        <v>14970</v>
      </c>
      <c r="C5548">
        <v>4059</v>
      </c>
      <c r="D5548" t="str">
        <f>VLOOKUP($C5548,Hosts!$A:$O,10,0)</f>
        <v>New York</v>
      </c>
      <c r="E5548" s="67">
        <f>INDEX(Hosts!$A:$O,MATCH(Places!$C5548,Hosts!$A:$A,0),MATCH(Places!E$1,Hosts!$1:$1,0))</f>
        <v>1</v>
      </c>
      <c r="F5548" s="67">
        <f>INDEX(Hosts!$A:$O,MATCH(Places!$C5548,Hosts!$A:$A,0),MATCH(Places!F$1,Hosts!$1:$1,0))</f>
        <v>0.95</v>
      </c>
      <c r="G5548" s="67" t="str">
        <f>INDEX(Hosts!$A:$O,MATCH(Places!$C5548,Hosts!$A:$A,0),MATCH(Places!G$1,Hosts!$1:$1,0))</f>
        <v>Yes</v>
      </c>
      <c r="H5548">
        <v>9</v>
      </c>
      <c r="I5548" t="str">
        <f>VLOOKUP($H5548,Neighborhoods!$A:$C,2,0)</f>
        <v>Brooklyn</v>
      </c>
      <c r="J5548" t="str">
        <f>VLOOKUP($H5548,Neighborhoods!$A:$C,3,0)</f>
        <v>Crown Heights</v>
      </c>
      <c r="K5548" t="s">
        <v>11822</v>
      </c>
      <c r="L5548" t="str">
        <f t="shared" si="344"/>
        <v>No</v>
      </c>
      <c r="M5548">
        <v>5</v>
      </c>
      <c r="N5548" t="str" cm="1">
        <f t="array" ref="N5548">_xlfn.IFS(M5548&lt;=2,"Small",M5548&lt;=5,"Medium",M5548&gt;5,"Large")</f>
        <v>Medium</v>
      </c>
      <c r="O5548" s="50">
        <v>229</v>
      </c>
      <c r="P5548" s="67">
        <f t="shared" si="345"/>
        <v>0.04</v>
      </c>
      <c r="Q5548" s="52">
        <v>5</v>
      </c>
      <c r="R5548" s="52" t="str" cm="1">
        <f t="array" ref="R5548">_xlfn.IFS(ROUND(Q5548,0)=5,"Excellent",ROUND(Q5548,0)=4,"Good",ROUND(Q5548,0)=3,"Ok",ROUND(Q5548,0)&lt;3,"Bad")</f>
        <v>Excellent</v>
      </c>
      <c r="S5548">
        <v>18</v>
      </c>
      <c r="T5548" t="str">
        <f t="shared" si="346"/>
        <v>No</v>
      </c>
      <c r="U5548" s="65">
        <v>43799</v>
      </c>
      <c r="V5548" s="65">
        <v>43900</v>
      </c>
      <c r="W5548">
        <v>44</v>
      </c>
      <c r="X5548" t="str">
        <f t="shared" si="347"/>
        <v>Active</v>
      </c>
      <c r="Y5548" t="s">
        <v>15615</v>
      </c>
    </row>
    <row r="5549" spans="1:25" x14ac:dyDescent="0.25">
      <c r="A5549">
        <v>5548</v>
      </c>
      <c r="B5549" t="s">
        <v>14556</v>
      </c>
      <c r="C5549">
        <v>3926</v>
      </c>
      <c r="D5549" t="str">
        <f>VLOOKUP($C5549,Hosts!$A:$O,10,0)</f>
        <v>New York</v>
      </c>
      <c r="E5549" s="67">
        <f>INDEX(Hosts!$A:$O,MATCH(Places!$C5549,Hosts!$A:$A,0),MATCH(Places!E$1,Hosts!$1:$1,0))</f>
        <v>1</v>
      </c>
      <c r="F5549" s="67">
        <f>INDEX(Hosts!$A:$O,MATCH(Places!$C5549,Hosts!$A:$A,0),MATCH(Places!F$1,Hosts!$1:$1,0))</f>
        <v>0.93</v>
      </c>
      <c r="G5549" s="67" t="str">
        <f>INDEX(Hosts!$A:$O,MATCH(Places!$C5549,Hosts!$A:$A,0),MATCH(Places!G$1,Hosts!$1:$1,0))</f>
        <v>Yes</v>
      </c>
      <c r="H5549">
        <v>20</v>
      </c>
      <c r="I5549" t="str">
        <f>VLOOKUP($H5549,Neighborhoods!$A:$C,2,0)</f>
        <v>Manhattan</v>
      </c>
      <c r="J5549" t="str">
        <f>VLOOKUP($H5549,Neighborhoods!$A:$C,3,0)</f>
        <v>Upper West Side</v>
      </c>
      <c r="K5549" t="s">
        <v>1</v>
      </c>
      <c r="L5549" t="str">
        <f t="shared" si="344"/>
        <v>Yes</v>
      </c>
      <c r="M5549">
        <v>2</v>
      </c>
      <c r="N5549" t="str" cm="1">
        <f t="array" ref="N5549">_xlfn.IFS(M5549&lt;=2,"Small",M5549&lt;=5,"Medium",M5549&gt;5,"Large")</f>
        <v>Small</v>
      </c>
      <c r="O5549" s="50">
        <v>53</v>
      </c>
      <c r="P5549" s="67">
        <f t="shared" si="345"/>
        <v>0.03</v>
      </c>
      <c r="Q5549" s="52">
        <v>5</v>
      </c>
      <c r="R5549" s="52" t="str" cm="1">
        <f t="array" ref="R5549">_xlfn.IFS(ROUND(Q5549,0)=5,"Excellent",ROUND(Q5549,0)=4,"Good",ROUND(Q5549,0)=3,"Ok",ROUND(Q5549,0)&lt;3,"Bad")</f>
        <v>Excellent</v>
      </c>
      <c r="S5549">
        <v>4</v>
      </c>
      <c r="T5549" t="str">
        <f t="shared" si="346"/>
        <v>No</v>
      </c>
      <c r="U5549" s="65">
        <v>43831</v>
      </c>
      <c r="V5549" s="65">
        <v>43916</v>
      </c>
      <c r="W5549">
        <v>4</v>
      </c>
      <c r="X5549" t="str">
        <f t="shared" si="347"/>
        <v>Active</v>
      </c>
      <c r="Y5549" t="s">
        <v>15616</v>
      </c>
    </row>
    <row r="5550" spans="1:25" x14ac:dyDescent="0.25">
      <c r="A5550">
        <v>5549</v>
      </c>
      <c r="B5550" t="s">
        <v>13721</v>
      </c>
      <c r="C5550">
        <v>3847</v>
      </c>
      <c r="D5550" t="str">
        <f>VLOOKUP($C5550,Hosts!$A:$O,10,0)</f>
        <v>Pennsylvania</v>
      </c>
      <c r="E5550" s="67">
        <f>INDEX(Hosts!$A:$O,MATCH(Places!$C5550,Hosts!$A:$A,0),MATCH(Places!E$1,Hosts!$1:$1,0))</f>
        <v>1</v>
      </c>
      <c r="F5550" s="67">
        <f>INDEX(Hosts!$A:$O,MATCH(Places!$C5550,Hosts!$A:$A,0),MATCH(Places!F$1,Hosts!$1:$1,0))</f>
        <v>0.96</v>
      </c>
      <c r="G5550" s="67" t="str">
        <f>INDEX(Hosts!$A:$O,MATCH(Places!$C5550,Hosts!$A:$A,0),MATCH(Places!G$1,Hosts!$1:$1,0))</f>
        <v>No</v>
      </c>
      <c r="H5550">
        <v>20</v>
      </c>
      <c r="I5550" t="str">
        <f>VLOOKUP($H5550,Neighborhoods!$A:$C,2,0)</f>
        <v>Manhattan</v>
      </c>
      <c r="J5550" t="str">
        <f>VLOOKUP($H5550,Neighborhoods!$A:$C,3,0)</f>
        <v>Upper West Side</v>
      </c>
      <c r="K5550" t="s">
        <v>11822</v>
      </c>
      <c r="L5550" t="str">
        <f t="shared" si="344"/>
        <v>No</v>
      </c>
      <c r="M5550">
        <v>2</v>
      </c>
      <c r="N5550" t="str" cm="1">
        <f t="array" ref="N5550">_xlfn.IFS(M5550&lt;=2,"Small",M5550&lt;=5,"Medium",M5550&gt;5,"Large")</f>
        <v>Small</v>
      </c>
      <c r="O5550" s="50">
        <v>314</v>
      </c>
      <c r="P5550" s="67">
        <f t="shared" si="345"/>
        <v>0.04</v>
      </c>
      <c r="Q5550" s="52">
        <v>5</v>
      </c>
      <c r="R5550" s="52" t="str" cm="1">
        <f t="array" ref="R5550">_xlfn.IFS(ROUND(Q5550,0)=5,"Excellent",ROUND(Q5550,0)=4,"Good",ROUND(Q5550,0)=3,"Ok",ROUND(Q5550,0)&lt;3,"Bad")</f>
        <v>Excellent</v>
      </c>
      <c r="S5550">
        <v>3</v>
      </c>
      <c r="T5550" t="str">
        <f t="shared" si="346"/>
        <v>No</v>
      </c>
      <c r="U5550" s="65">
        <v>43831</v>
      </c>
      <c r="V5550" s="65">
        <v>44031</v>
      </c>
      <c r="W5550">
        <v>177</v>
      </c>
      <c r="X5550" t="str">
        <f t="shared" si="347"/>
        <v>Active</v>
      </c>
      <c r="Y5550" t="s">
        <v>15615</v>
      </c>
    </row>
    <row r="5551" spans="1:25" x14ac:dyDescent="0.25">
      <c r="A5551">
        <v>5550</v>
      </c>
      <c r="B5551" t="s">
        <v>13230</v>
      </c>
      <c r="C5551">
        <v>3809</v>
      </c>
      <c r="D5551" t="str">
        <f>VLOOKUP($C5551,Hosts!$A:$O,10,0)</f>
        <v>New York</v>
      </c>
      <c r="E5551" s="67">
        <f>INDEX(Hosts!$A:$O,MATCH(Places!$C5551,Hosts!$A:$A,0),MATCH(Places!E$1,Hosts!$1:$1,0))</f>
        <v>1</v>
      </c>
      <c r="F5551" s="67">
        <f>INDEX(Hosts!$A:$O,MATCH(Places!$C5551,Hosts!$A:$A,0),MATCH(Places!F$1,Hosts!$1:$1,0))</f>
        <v>1</v>
      </c>
      <c r="G5551" s="67" t="str">
        <f>INDEX(Hosts!$A:$O,MATCH(Places!$C5551,Hosts!$A:$A,0),MATCH(Places!G$1,Hosts!$1:$1,0))</f>
        <v>No</v>
      </c>
      <c r="H5551">
        <v>12</v>
      </c>
      <c r="I5551" t="str">
        <f>VLOOKUP($H5551,Neighborhoods!$A:$C,2,0)</f>
        <v>Brooklyn</v>
      </c>
      <c r="J5551" t="str">
        <f>VLOOKUP($H5551,Neighborhoods!$A:$C,3,0)</f>
        <v>Williamsburg</v>
      </c>
      <c r="K5551" t="s">
        <v>11822</v>
      </c>
      <c r="L5551" t="str">
        <f t="shared" si="344"/>
        <v>No</v>
      </c>
      <c r="M5551">
        <v>4</v>
      </c>
      <c r="N5551" t="str" cm="1">
        <f t="array" ref="N5551">_xlfn.IFS(M5551&lt;=2,"Small",M5551&lt;=5,"Medium",M5551&gt;5,"Large")</f>
        <v>Medium</v>
      </c>
      <c r="O5551" s="50">
        <v>105</v>
      </c>
      <c r="P5551" s="67">
        <f t="shared" si="345"/>
        <v>0.03</v>
      </c>
      <c r="Q5551" s="52">
        <v>5</v>
      </c>
      <c r="R5551" s="52" t="str" cm="1">
        <f t="array" ref="R5551">_xlfn.IFS(ROUND(Q5551,0)=5,"Excellent",ROUND(Q5551,0)=4,"Good",ROUND(Q5551,0)=3,"Ok",ROUND(Q5551,0)&lt;3,"Bad")</f>
        <v>Excellent</v>
      </c>
      <c r="S5551">
        <v>9</v>
      </c>
      <c r="T5551" t="str">
        <f t="shared" si="346"/>
        <v>No</v>
      </c>
      <c r="U5551" s="65">
        <v>43826</v>
      </c>
      <c r="V5551" s="65">
        <v>44043</v>
      </c>
      <c r="W5551">
        <v>0</v>
      </c>
      <c r="X5551" t="str">
        <f t="shared" si="347"/>
        <v>Inactive</v>
      </c>
      <c r="Y5551" t="s">
        <v>15616</v>
      </c>
    </row>
    <row r="5552" spans="1:25" x14ac:dyDescent="0.25">
      <c r="A5552">
        <v>5551</v>
      </c>
      <c r="B5552" t="s">
        <v>14078</v>
      </c>
      <c r="C5552">
        <v>2651</v>
      </c>
      <c r="D5552" t="str">
        <f>VLOOKUP($C5552,Hosts!$A:$O,10,0)</f>
        <v>New Jersey</v>
      </c>
      <c r="E5552" s="67">
        <f>INDEX(Hosts!$A:$O,MATCH(Places!$C5552,Hosts!$A:$A,0),MATCH(Places!E$1,Hosts!$1:$1,0))</f>
        <v>1</v>
      </c>
      <c r="F5552" s="67">
        <f>INDEX(Hosts!$A:$O,MATCH(Places!$C5552,Hosts!$A:$A,0),MATCH(Places!F$1,Hosts!$1:$1,0))</f>
        <v>1</v>
      </c>
      <c r="G5552" s="67" t="str">
        <f>INDEX(Hosts!$A:$O,MATCH(Places!$C5552,Hosts!$A:$A,0),MATCH(Places!G$1,Hosts!$1:$1,0))</f>
        <v>Yes</v>
      </c>
      <c r="H5552">
        <v>16</v>
      </c>
      <c r="I5552" t="str">
        <f>VLOOKUP($H5552,Neighborhoods!$A:$C,2,0)</f>
        <v>Manhattan</v>
      </c>
      <c r="J5552" t="str">
        <f>VLOOKUP($H5552,Neighborhoods!$A:$C,3,0)</f>
        <v>Harlem</v>
      </c>
      <c r="K5552" t="s">
        <v>11822</v>
      </c>
      <c r="L5552" t="str">
        <f t="shared" si="344"/>
        <v>No</v>
      </c>
      <c r="M5552">
        <v>4</v>
      </c>
      <c r="N5552" t="str" cm="1">
        <f t="array" ref="N5552">_xlfn.IFS(M5552&lt;=2,"Small",M5552&lt;=5,"Medium",M5552&gt;5,"Large")</f>
        <v>Medium</v>
      </c>
      <c r="O5552" s="50">
        <v>140</v>
      </c>
      <c r="P5552" s="67">
        <f t="shared" si="345"/>
        <v>0.03</v>
      </c>
      <c r="Q5552" s="52">
        <v>4.8600000000000003</v>
      </c>
      <c r="R5552" s="52" t="str" cm="1">
        <f t="array" ref="R5552">_xlfn.IFS(ROUND(Q5552,0)=5,"Excellent",ROUND(Q5552,0)=4,"Good",ROUND(Q5552,0)=3,"Ok",ROUND(Q5552,0)&lt;3,"Bad")</f>
        <v>Excellent</v>
      </c>
      <c r="S5552">
        <v>7</v>
      </c>
      <c r="T5552" t="str">
        <f t="shared" si="346"/>
        <v>No</v>
      </c>
      <c r="U5552" s="65">
        <v>43801</v>
      </c>
      <c r="V5552" s="65">
        <v>44038</v>
      </c>
      <c r="W5552">
        <v>70</v>
      </c>
      <c r="X5552" t="str">
        <f t="shared" si="347"/>
        <v>Active</v>
      </c>
      <c r="Y5552" t="s">
        <v>15615</v>
      </c>
    </row>
    <row r="5553" spans="1:25" x14ac:dyDescent="0.25">
      <c r="A5553">
        <v>5552</v>
      </c>
      <c r="B5553" t="s">
        <v>13284</v>
      </c>
      <c r="C5553">
        <v>4034</v>
      </c>
      <c r="D5553" t="str">
        <f>VLOOKUP($C5553,Hosts!$A:$O,10,0)</f>
        <v>Delaware</v>
      </c>
      <c r="E5553" s="67">
        <f>INDEX(Hosts!$A:$O,MATCH(Places!$C5553,Hosts!$A:$A,0),MATCH(Places!E$1,Hosts!$1:$1,0))</f>
        <v>1</v>
      </c>
      <c r="F5553" s="67">
        <f>INDEX(Hosts!$A:$O,MATCH(Places!$C5553,Hosts!$A:$A,0),MATCH(Places!F$1,Hosts!$1:$1,0))</f>
        <v>1</v>
      </c>
      <c r="G5553" s="67" t="str">
        <f>INDEX(Hosts!$A:$O,MATCH(Places!$C5553,Hosts!$A:$A,0),MATCH(Places!G$1,Hosts!$1:$1,0))</f>
        <v>No</v>
      </c>
      <c r="H5553">
        <v>18</v>
      </c>
      <c r="I5553" t="str">
        <f>VLOOKUP($H5553,Neighborhoods!$A:$C,2,0)</f>
        <v>Manhattan</v>
      </c>
      <c r="J5553" t="str">
        <f>VLOOKUP($H5553,Neighborhoods!$A:$C,3,0)</f>
        <v>Midtown</v>
      </c>
      <c r="K5553" t="s">
        <v>11822</v>
      </c>
      <c r="L5553" t="str">
        <f t="shared" si="344"/>
        <v>No</v>
      </c>
      <c r="M5553">
        <v>6</v>
      </c>
      <c r="N5553" t="str" cm="1">
        <f t="array" ref="N5553">_xlfn.IFS(M5553&lt;=2,"Small",M5553&lt;=5,"Medium",M5553&gt;5,"Large")</f>
        <v>Large</v>
      </c>
      <c r="O5553" s="50">
        <v>250</v>
      </c>
      <c r="P5553" s="67">
        <f t="shared" si="345"/>
        <v>0.04</v>
      </c>
      <c r="Q5553" s="52">
        <v>4.71</v>
      </c>
      <c r="R5553" s="52" t="str" cm="1">
        <f t="array" ref="R5553">_xlfn.IFS(ROUND(Q5553,0)=5,"Excellent",ROUND(Q5553,0)=4,"Good",ROUND(Q5553,0)=3,"Ok",ROUND(Q5553,0)&lt;3,"Bad")</f>
        <v>Excellent</v>
      </c>
      <c r="S5553">
        <v>14</v>
      </c>
      <c r="T5553" t="str">
        <f t="shared" si="346"/>
        <v>No</v>
      </c>
      <c r="U5553" s="65">
        <v>43812</v>
      </c>
      <c r="V5553" s="65">
        <v>43907</v>
      </c>
      <c r="W5553">
        <v>169</v>
      </c>
      <c r="X5553" t="str">
        <f t="shared" si="347"/>
        <v>Active</v>
      </c>
      <c r="Y5553" t="s">
        <v>15616</v>
      </c>
    </row>
    <row r="5554" spans="1:25" x14ac:dyDescent="0.25">
      <c r="A5554">
        <v>5553</v>
      </c>
      <c r="B5554" t="s">
        <v>14153</v>
      </c>
      <c r="C5554">
        <v>2853</v>
      </c>
      <c r="D5554" t="str">
        <f>VLOOKUP($C5554,Hosts!$A:$O,10,0)</f>
        <v>New York</v>
      </c>
      <c r="E5554" s="67">
        <f>INDEX(Hosts!$A:$O,MATCH(Places!$C5554,Hosts!$A:$A,0),MATCH(Places!E$1,Hosts!$1:$1,0))</f>
        <v>1</v>
      </c>
      <c r="F5554" s="67">
        <f>INDEX(Hosts!$A:$O,MATCH(Places!$C5554,Hosts!$A:$A,0),MATCH(Places!F$1,Hosts!$1:$1,0))</f>
        <v>1</v>
      </c>
      <c r="G5554" s="67" t="str">
        <f>INDEX(Hosts!$A:$O,MATCH(Places!$C5554,Hosts!$A:$A,0),MATCH(Places!G$1,Hosts!$1:$1,0))</f>
        <v>No</v>
      </c>
      <c r="H5554">
        <v>13</v>
      </c>
      <c r="I5554" t="str">
        <f>VLOOKUP($H5554,Neighborhoods!$A:$C,2,0)</f>
        <v>Manhattan</v>
      </c>
      <c r="J5554" t="str">
        <f>VLOOKUP($H5554,Neighborhoods!$A:$C,3,0)</f>
        <v>Chelsea</v>
      </c>
      <c r="K5554" t="s">
        <v>11822</v>
      </c>
      <c r="L5554" t="str">
        <f t="shared" si="344"/>
        <v>No</v>
      </c>
      <c r="M5554">
        <v>6</v>
      </c>
      <c r="N5554" t="str" cm="1">
        <f t="array" ref="N5554">_xlfn.IFS(M5554&lt;=2,"Small",M5554&lt;=5,"Medium",M5554&gt;5,"Large")</f>
        <v>Large</v>
      </c>
      <c r="O5554" s="50">
        <v>106</v>
      </c>
      <c r="P5554" s="67">
        <f t="shared" si="345"/>
        <v>0.03</v>
      </c>
      <c r="Q5554" s="52">
        <v>5</v>
      </c>
      <c r="R5554" s="52" t="str" cm="1">
        <f t="array" ref="R5554">_xlfn.IFS(ROUND(Q5554,0)=5,"Excellent",ROUND(Q5554,0)=4,"Good",ROUND(Q5554,0)=3,"Ok",ROUND(Q5554,0)&lt;3,"Bad")</f>
        <v>Excellent</v>
      </c>
      <c r="S5554">
        <v>9</v>
      </c>
      <c r="T5554" t="str">
        <f t="shared" si="346"/>
        <v>No</v>
      </c>
      <c r="U5554" s="65">
        <v>43870</v>
      </c>
      <c r="V5554" s="65">
        <v>43981</v>
      </c>
      <c r="W5554">
        <v>260</v>
      </c>
      <c r="X5554" t="str">
        <f t="shared" si="347"/>
        <v>Active</v>
      </c>
      <c r="Y5554" t="s">
        <v>15616</v>
      </c>
    </row>
    <row r="5555" spans="1:25" x14ac:dyDescent="0.25">
      <c r="A5555">
        <v>5554</v>
      </c>
      <c r="B5555" t="s">
        <v>14416</v>
      </c>
      <c r="C5555">
        <v>2744</v>
      </c>
      <c r="D5555" t="str">
        <f>VLOOKUP($C5555,Hosts!$A:$O,10,0)</f>
        <v>New York</v>
      </c>
      <c r="E5555" s="67">
        <f>INDEX(Hosts!$A:$O,MATCH(Places!$C5555,Hosts!$A:$A,0),MATCH(Places!E$1,Hosts!$1:$1,0))</f>
        <v>1</v>
      </c>
      <c r="F5555" s="67">
        <f>INDEX(Hosts!$A:$O,MATCH(Places!$C5555,Hosts!$A:$A,0),MATCH(Places!F$1,Hosts!$1:$1,0))</f>
        <v>1</v>
      </c>
      <c r="G5555" s="67" t="str">
        <f>INDEX(Hosts!$A:$O,MATCH(Places!$C5555,Hosts!$A:$A,0),MATCH(Places!G$1,Hosts!$1:$1,0))</f>
        <v>No</v>
      </c>
      <c r="H5555">
        <v>12</v>
      </c>
      <c r="I5555" t="str">
        <f>VLOOKUP($H5555,Neighborhoods!$A:$C,2,0)</f>
        <v>Brooklyn</v>
      </c>
      <c r="J5555" t="str">
        <f>VLOOKUP($H5555,Neighborhoods!$A:$C,3,0)</f>
        <v>Williamsburg</v>
      </c>
      <c r="K5555" t="s">
        <v>1</v>
      </c>
      <c r="L5555" t="str">
        <f t="shared" si="344"/>
        <v>Yes</v>
      </c>
      <c r="M5555">
        <v>1</v>
      </c>
      <c r="N5555" t="str" cm="1">
        <f t="array" ref="N5555">_xlfn.IFS(M5555&lt;=2,"Small",M5555&lt;=5,"Medium",M5555&gt;5,"Large")</f>
        <v>Small</v>
      </c>
      <c r="O5555" s="50">
        <v>69</v>
      </c>
      <c r="P5555" s="67">
        <f t="shared" si="345"/>
        <v>0.03</v>
      </c>
      <c r="Q5555" s="52">
        <v>5</v>
      </c>
      <c r="R5555" s="52" t="str" cm="1">
        <f t="array" ref="R5555">_xlfn.IFS(ROUND(Q5555,0)=5,"Excellent",ROUND(Q5555,0)=4,"Good",ROUND(Q5555,0)=3,"Ok",ROUND(Q5555,0)&lt;3,"Bad")</f>
        <v>Excellent</v>
      </c>
      <c r="S5555">
        <v>3</v>
      </c>
      <c r="T5555" t="str">
        <f t="shared" si="346"/>
        <v>No</v>
      </c>
      <c r="U5555" s="65">
        <v>43820</v>
      </c>
      <c r="V5555" s="65">
        <v>44055</v>
      </c>
      <c r="W5555">
        <v>35</v>
      </c>
      <c r="X5555" t="str">
        <f t="shared" si="347"/>
        <v>Active</v>
      </c>
      <c r="Y5555" t="s">
        <v>15616</v>
      </c>
    </row>
    <row r="5556" spans="1:25" x14ac:dyDescent="0.25">
      <c r="A5556">
        <v>5555</v>
      </c>
      <c r="B5556" t="s">
        <v>13739</v>
      </c>
      <c r="C5556">
        <v>4061</v>
      </c>
      <c r="D5556" t="str">
        <f>VLOOKUP($C5556,Hosts!$A:$O,10,0)</f>
        <v>New York</v>
      </c>
      <c r="E5556" s="67">
        <f>INDEX(Hosts!$A:$O,MATCH(Places!$C5556,Hosts!$A:$A,0),MATCH(Places!E$1,Hosts!$1:$1,0))</f>
        <v>1</v>
      </c>
      <c r="F5556" s="67">
        <f>INDEX(Hosts!$A:$O,MATCH(Places!$C5556,Hosts!$A:$A,0),MATCH(Places!F$1,Hosts!$1:$1,0))</f>
        <v>0.99</v>
      </c>
      <c r="G5556" s="67" t="str">
        <f>INDEX(Hosts!$A:$O,MATCH(Places!$C5556,Hosts!$A:$A,0),MATCH(Places!G$1,Hosts!$1:$1,0))</f>
        <v>No</v>
      </c>
      <c r="H5556">
        <v>7</v>
      </c>
      <c r="I5556" t="str">
        <f>VLOOKUP($H5556,Neighborhoods!$A:$C,2,0)</f>
        <v>Brooklyn</v>
      </c>
      <c r="J5556" t="str">
        <f>VLOOKUP($H5556,Neighborhoods!$A:$C,3,0)</f>
        <v>Bedford-Stuyvesant</v>
      </c>
      <c r="K5556" t="s">
        <v>1</v>
      </c>
      <c r="L5556" t="str">
        <f t="shared" si="344"/>
        <v>Yes</v>
      </c>
      <c r="M5556">
        <v>3</v>
      </c>
      <c r="N5556" t="str" cm="1">
        <f t="array" ref="N5556">_xlfn.IFS(M5556&lt;=2,"Small",M5556&lt;=5,"Medium",M5556&gt;5,"Large")</f>
        <v>Medium</v>
      </c>
      <c r="O5556" s="50">
        <v>41</v>
      </c>
      <c r="P5556" s="67">
        <f t="shared" si="345"/>
        <v>0.03</v>
      </c>
      <c r="Q5556" s="52">
        <v>4.67</v>
      </c>
      <c r="R5556" s="52" t="str" cm="1">
        <f t="array" ref="R5556">_xlfn.IFS(ROUND(Q5556,0)=5,"Excellent",ROUND(Q5556,0)=4,"Good",ROUND(Q5556,0)=3,"Ok",ROUND(Q5556,0)&lt;3,"Bad")</f>
        <v>Excellent</v>
      </c>
      <c r="S5556">
        <v>18</v>
      </c>
      <c r="T5556" t="str">
        <f t="shared" si="346"/>
        <v>No</v>
      </c>
      <c r="U5556" s="65">
        <v>43792</v>
      </c>
      <c r="V5556" s="65">
        <v>43870</v>
      </c>
      <c r="W5556">
        <v>0</v>
      </c>
      <c r="X5556" t="str">
        <f t="shared" si="347"/>
        <v>Inactive</v>
      </c>
      <c r="Y5556" t="s">
        <v>15616</v>
      </c>
    </row>
    <row r="5557" spans="1:25" x14ac:dyDescent="0.25">
      <c r="A5557">
        <v>5556</v>
      </c>
      <c r="B5557" t="s">
        <v>15377</v>
      </c>
      <c r="C5557">
        <v>4054</v>
      </c>
      <c r="D5557" t="str">
        <f>VLOOKUP($C5557,Hosts!$A:$O,10,0)</f>
        <v>New York</v>
      </c>
      <c r="E5557" s="67">
        <f>INDEX(Hosts!$A:$O,MATCH(Places!$C5557,Hosts!$A:$A,0),MATCH(Places!E$1,Hosts!$1:$1,0))</f>
        <v>0.25</v>
      </c>
      <c r="F5557" s="67">
        <f>INDEX(Hosts!$A:$O,MATCH(Places!$C5557,Hosts!$A:$A,0),MATCH(Places!F$1,Hosts!$1:$1,0))</f>
        <v>0.84</v>
      </c>
      <c r="G5557" s="67" t="str">
        <f>INDEX(Hosts!$A:$O,MATCH(Places!$C5557,Hosts!$A:$A,0),MATCH(Places!G$1,Hosts!$1:$1,0))</f>
        <v>No</v>
      </c>
      <c r="H5557">
        <v>7</v>
      </c>
      <c r="I5557" t="str">
        <f>VLOOKUP($H5557,Neighborhoods!$A:$C,2,0)</f>
        <v>Brooklyn</v>
      </c>
      <c r="J5557" t="str">
        <f>VLOOKUP($H5557,Neighborhoods!$A:$C,3,0)</f>
        <v>Bedford-Stuyvesant</v>
      </c>
      <c r="K5557" t="s">
        <v>1</v>
      </c>
      <c r="L5557" t="str">
        <f t="shared" si="344"/>
        <v>Yes</v>
      </c>
      <c r="M5557">
        <v>4</v>
      </c>
      <c r="N5557" t="str" cm="1">
        <f t="array" ref="N5557">_xlfn.IFS(M5557&lt;=2,"Small",M5557&lt;=5,"Medium",M5557&gt;5,"Large")</f>
        <v>Medium</v>
      </c>
      <c r="O5557" s="50">
        <v>90</v>
      </c>
      <c r="P5557" s="67">
        <f t="shared" si="345"/>
        <v>0.03</v>
      </c>
      <c r="Q5557" s="52">
        <v>3.67</v>
      </c>
      <c r="R5557" s="52" t="str" cm="1">
        <f t="array" ref="R5557">_xlfn.IFS(ROUND(Q5557,0)=5,"Excellent",ROUND(Q5557,0)=4,"Good",ROUND(Q5557,0)=3,"Ok",ROUND(Q5557,0)&lt;3,"Bad")</f>
        <v>Good</v>
      </c>
      <c r="S5557">
        <v>3</v>
      </c>
      <c r="T5557" t="str">
        <f t="shared" si="346"/>
        <v>No</v>
      </c>
      <c r="U5557" s="65">
        <v>44004</v>
      </c>
      <c r="V5557" s="65">
        <v>44044</v>
      </c>
      <c r="W5557">
        <v>77</v>
      </c>
      <c r="X5557" t="str">
        <f t="shared" si="347"/>
        <v>Active</v>
      </c>
      <c r="Y5557" t="s">
        <v>15615</v>
      </c>
    </row>
    <row r="5558" spans="1:25" x14ac:dyDescent="0.25">
      <c r="A5558">
        <v>5557</v>
      </c>
      <c r="B5558" t="s">
        <v>13643</v>
      </c>
      <c r="C5558">
        <v>1546</v>
      </c>
      <c r="D5558" t="str">
        <f>VLOOKUP($C5558,Hosts!$A:$O,10,0)</f>
        <v>New York</v>
      </c>
      <c r="E5558" s="67">
        <f>INDEX(Hosts!$A:$O,MATCH(Places!$C5558,Hosts!$A:$A,0),MATCH(Places!E$1,Hosts!$1:$1,0))</f>
        <v>1</v>
      </c>
      <c r="F5558" s="67">
        <f>INDEX(Hosts!$A:$O,MATCH(Places!$C5558,Hosts!$A:$A,0),MATCH(Places!F$1,Hosts!$1:$1,0))</f>
        <v>0.93</v>
      </c>
      <c r="G5558" s="67" t="str">
        <f>INDEX(Hosts!$A:$O,MATCH(Places!$C5558,Hosts!$A:$A,0),MATCH(Places!G$1,Hosts!$1:$1,0))</f>
        <v>Yes</v>
      </c>
      <c r="H5558">
        <v>17</v>
      </c>
      <c r="I5558" t="str">
        <f>VLOOKUP($H5558,Neighborhoods!$A:$C,2,0)</f>
        <v>Manhattan</v>
      </c>
      <c r="J5558" t="str">
        <f>VLOOKUP($H5558,Neighborhoods!$A:$C,3,0)</f>
        <v>Hell's Kitchen</v>
      </c>
      <c r="K5558" t="s">
        <v>1</v>
      </c>
      <c r="L5558" t="str">
        <f t="shared" si="344"/>
        <v>Yes</v>
      </c>
      <c r="M5558">
        <v>2</v>
      </c>
      <c r="N5558" t="str" cm="1">
        <f t="array" ref="N5558">_xlfn.IFS(M5558&lt;=2,"Small",M5558&lt;=5,"Medium",M5558&gt;5,"Large")</f>
        <v>Small</v>
      </c>
      <c r="O5558" s="50">
        <v>57</v>
      </c>
      <c r="P5558" s="67">
        <f t="shared" si="345"/>
        <v>0.03</v>
      </c>
      <c r="Q5558" s="52">
        <v>5</v>
      </c>
      <c r="R5558" s="52" t="str" cm="1">
        <f t="array" ref="R5558">_xlfn.IFS(ROUND(Q5558,0)=5,"Excellent",ROUND(Q5558,0)=4,"Good",ROUND(Q5558,0)=3,"Ok",ROUND(Q5558,0)&lt;3,"Bad")</f>
        <v>Excellent</v>
      </c>
      <c r="S5558">
        <v>16</v>
      </c>
      <c r="T5558" t="str">
        <f t="shared" si="346"/>
        <v>No</v>
      </c>
      <c r="U5558" s="65">
        <v>43794</v>
      </c>
      <c r="V5558" s="65">
        <v>43905</v>
      </c>
      <c r="W5558">
        <v>0</v>
      </c>
      <c r="X5558" t="str">
        <f t="shared" si="347"/>
        <v>Inactive</v>
      </c>
      <c r="Y5558" t="s">
        <v>15615</v>
      </c>
    </row>
    <row r="5559" spans="1:25" x14ac:dyDescent="0.25">
      <c r="A5559">
        <v>5558</v>
      </c>
      <c r="B5559" t="s">
        <v>14863</v>
      </c>
      <c r="C5559">
        <v>1546</v>
      </c>
      <c r="D5559" t="str">
        <f>VLOOKUP($C5559,Hosts!$A:$O,10,0)</f>
        <v>New York</v>
      </c>
      <c r="E5559" s="67">
        <f>INDEX(Hosts!$A:$O,MATCH(Places!$C5559,Hosts!$A:$A,0),MATCH(Places!E$1,Hosts!$1:$1,0))</f>
        <v>1</v>
      </c>
      <c r="F5559" s="67">
        <f>INDEX(Hosts!$A:$O,MATCH(Places!$C5559,Hosts!$A:$A,0),MATCH(Places!F$1,Hosts!$1:$1,0))</f>
        <v>0.93</v>
      </c>
      <c r="G5559" s="67" t="str">
        <f>INDEX(Hosts!$A:$O,MATCH(Places!$C5559,Hosts!$A:$A,0),MATCH(Places!G$1,Hosts!$1:$1,0))</f>
        <v>Yes</v>
      </c>
      <c r="H5559">
        <v>17</v>
      </c>
      <c r="I5559" t="str">
        <f>VLOOKUP($H5559,Neighborhoods!$A:$C,2,0)</f>
        <v>Manhattan</v>
      </c>
      <c r="J5559" t="str">
        <f>VLOOKUP($H5559,Neighborhoods!$A:$C,3,0)</f>
        <v>Hell's Kitchen</v>
      </c>
      <c r="K5559" t="s">
        <v>1</v>
      </c>
      <c r="L5559" t="str">
        <f t="shared" si="344"/>
        <v>Yes</v>
      </c>
      <c r="M5559">
        <v>1</v>
      </c>
      <c r="N5559" t="str" cm="1">
        <f t="array" ref="N5559">_xlfn.IFS(M5559&lt;=2,"Small",M5559&lt;=5,"Medium",M5559&gt;5,"Large")</f>
        <v>Small</v>
      </c>
      <c r="O5559" s="50">
        <v>60</v>
      </c>
      <c r="P5559" s="67">
        <f t="shared" si="345"/>
        <v>0.03</v>
      </c>
      <c r="Q5559" s="52">
        <v>4.9000000000000004</v>
      </c>
      <c r="R5559" s="52" t="str" cm="1">
        <f t="array" ref="R5559">_xlfn.IFS(ROUND(Q5559,0)=5,"Excellent",ROUND(Q5559,0)=4,"Good",ROUND(Q5559,0)=3,"Ok",ROUND(Q5559,0)&lt;3,"Bad")</f>
        <v>Excellent</v>
      </c>
      <c r="S5559">
        <v>10</v>
      </c>
      <c r="T5559" t="str">
        <f t="shared" si="346"/>
        <v>No</v>
      </c>
      <c r="U5559" s="65">
        <v>43794</v>
      </c>
      <c r="V5559" s="65">
        <v>43905</v>
      </c>
      <c r="W5559">
        <v>0</v>
      </c>
      <c r="X5559" t="str">
        <f t="shared" si="347"/>
        <v>Inactive</v>
      </c>
      <c r="Y5559" t="s">
        <v>15615</v>
      </c>
    </row>
    <row r="5560" spans="1:25" x14ac:dyDescent="0.25">
      <c r="A5560">
        <v>5559</v>
      </c>
      <c r="B5560" t="s">
        <v>14428</v>
      </c>
      <c r="C5560">
        <v>871</v>
      </c>
      <c r="D5560" t="str">
        <f>VLOOKUP($C5560,Hosts!$A:$O,10,0)</f>
        <v>New York</v>
      </c>
      <c r="E5560" s="67">
        <f>INDEX(Hosts!$A:$O,MATCH(Places!$C5560,Hosts!$A:$A,0),MATCH(Places!E$1,Hosts!$1:$1,0))</f>
        <v>0.84</v>
      </c>
      <c r="F5560" s="67">
        <f>INDEX(Hosts!$A:$O,MATCH(Places!$C5560,Hosts!$A:$A,0),MATCH(Places!F$1,Hosts!$1:$1,0))</f>
        <v>0.99</v>
      </c>
      <c r="G5560" s="67" t="str">
        <f>INDEX(Hosts!$A:$O,MATCH(Places!$C5560,Hosts!$A:$A,0),MATCH(Places!G$1,Hosts!$1:$1,0))</f>
        <v>Yes</v>
      </c>
      <c r="H5560">
        <v>13</v>
      </c>
      <c r="I5560" t="str">
        <f>VLOOKUP($H5560,Neighborhoods!$A:$C,2,0)</f>
        <v>Manhattan</v>
      </c>
      <c r="J5560" t="str">
        <f>VLOOKUP($H5560,Neighborhoods!$A:$C,3,0)</f>
        <v>Chelsea</v>
      </c>
      <c r="K5560" t="s">
        <v>11822</v>
      </c>
      <c r="L5560" t="str">
        <f t="shared" si="344"/>
        <v>No</v>
      </c>
      <c r="M5560">
        <v>3</v>
      </c>
      <c r="N5560" t="str" cm="1">
        <f t="array" ref="N5560">_xlfn.IFS(M5560&lt;=2,"Small",M5560&lt;=5,"Medium",M5560&gt;5,"Large")</f>
        <v>Medium</v>
      </c>
      <c r="O5560" s="50">
        <v>150</v>
      </c>
      <c r="P5560" s="67">
        <f t="shared" si="345"/>
        <v>0.03</v>
      </c>
      <c r="Q5560" s="52">
        <v>5</v>
      </c>
      <c r="R5560" s="52" t="str" cm="1">
        <f t="array" ref="R5560">_xlfn.IFS(ROUND(Q5560,0)=5,"Excellent",ROUND(Q5560,0)=4,"Good",ROUND(Q5560,0)=3,"Ok",ROUND(Q5560,0)&lt;3,"Bad")</f>
        <v>Excellent</v>
      </c>
      <c r="S5560">
        <v>3</v>
      </c>
      <c r="T5560" t="str">
        <f t="shared" si="346"/>
        <v>No</v>
      </c>
      <c r="U5560" s="65">
        <v>43867</v>
      </c>
      <c r="V5560" s="65">
        <v>43881</v>
      </c>
      <c r="W5560">
        <v>70</v>
      </c>
      <c r="X5560" t="str">
        <f t="shared" si="347"/>
        <v>Active</v>
      </c>
      <c r="Y5560" t="s">
        <v>15616</v>
      </c>
    </row>
    <row r="5561" spans="1:25" x14ac:dyDescent="0.25">
      <c r="A5561">
        <v>5560</v>
      </c>
      <c r="B5561" t="s">
        <v>15468</v>
      </c>
      <c r="C5561">
        <v>1902</v>
      </c>
      <c r="D5561" t="str">
        <f>VLOOKUP($C5561,Hosts!$A:$O,10,0)</f>
        <v>New York</v>
      </c>
      <c r="E5561" s="67">
        <f>INDEX(Hosts!$A:$O,MATCH(Places!$C5561,Hosts!$A:$A,0),MATCH(Places!E$1,Hosts!$1:$1,0))</f>
        <v>1</v>
      </c>
      <c r="F5561" s="67">
        <f>INDEX(Hosts!$A:$O,MATCH(Places!$C5561,Hosts!$A:$A,0),MATCH(Places!F$1,Hosts!$1:$1,0))</f>
        <v>0.97</v>
      </c>
      <c r="G5561" s="67" t="str">
        <f>INDEX(Hosts!$A:$O,MATCH(Places!$C5561,Hosts!$A:$A,0),MATCH(Places!G$1,Hosts!$1:$1,0))</f>
        <v>Yes</v>
      </c>
      <c r="H5561">
        <v>18</v>
      </c>
      <c r="I5561" t="str">
        <f>VLOOKUP($H5561,Neighborhoods!$A:$C,2,0)</f>
        <v>Manhattan</v>
      </c>
      <c r="J5561" t="str">
        <f>VLOOKUP($H5561,Neighborhoods!$A:$C,3,0)</f>
        <v>Midtown</v>
      </c>
      <c r="K5561" t="s">
        <v>1</v>
      </c>
      <c r="L5561" t="str">
        <f t="shared" si="344"/>
        <v>Yes</v>
      </c>
      <c r="M5561">
        <v>2</v>
      </c>
      <c r="N5561" t="str" cm="1">
        <f t="array" ref="N5561">_xlfn.IFS(M5561&lt;=2,"Small",M5561&lt;=5,"Medium",M5561&gt;5,"Large")</f>
        <v>Small</v>
      </c>
      <c r="O5561" s="50">
        <v>157</v>
      </c>
      <c r="P5561" s="67">
        <f t="shared" si="345"/>
        <v>0.03</v>
      </c>
      <c r="Q5561" s="52">
        <v>4.9000000000000004</v>
      </c>
      <c r="R5561" s="52" t="str" cm="1">
        <f t="array" ref="R5561">_xlfn.IFS(ROUND(Q5561,0)=5,"Excellent",ROUND(Q5561,0)=4,"Good",ROUND(Q5561,0)=3,"Ok",ROUND(Q5561,0)&lt;3,"Bad")</f>
        <v>Excellent</v>
      </c>
      <c r="S5561">
        <v>10</v>
      </c>
      <c r="T5561" t="str">
        <f t="shared" si="346"/>
        <v>No</v>
      </c>
      <c r="U5561" s="65">
        <v>43799</v>
      </c>
      <c r="V5561" s="65">
        <v>43877</v>
      </c>
      <c r="W5561">
        <v>40</v>
      </c>
      <c r="X5561" t="str">
        <f t="shared" si="347"/>
        <v>Active</v>
      </c>
      <c r="Y5561" t="s">
        <v>15616</v>
      </c>
    </row>
    <row r="5562" spans="1:25" x14ac:dyDescent="0.25">
      <c r="A5562">
        <v>5561</v>
      </c>
      <c r="B5562" t="s">
        <v>14780</v>
      </c>
      <c r="C5562">
        <v>3979</v>
      </c>
      <c r="D5562" t="str">
        <f>VLOOKUP($C5562,Hosts!$A:$O,10,0)</f>
        <v>New York</v>
      </c>
      <c r="E5562" s="67">
        <f>INDEX(Hosts!$A:$O,MATCH(Places!$C5562,Hosts!$A:$A,0),MATCH(Places!E$1,Hosts!$1:$1,0))</f>
        <v>1</v>
      </c>
      <c r="F5562" s="67">
        <f>INDEX(Hosts!$A:$O,MATCH(Places!$C5562,Hosts!$A:$A,0),MATCH(Places!F$1,Hosts!$1:$1,0))</f>
        <v>0.96</v>
      </c>
      <c r="G5562" s="67" t="str">
        <f>INDEX(Hosts!$A:$O,MATCH(Places!$C5562,Hosts!$A:$A,0),MATCH(Places!G$1,Hosts!$1:$1,0))</f>
        <v>No</v>
      </c>
      <c r="H5562">
        <v>7</v>
      </c>
      <c r="I5562" t="str">
        <f>VLOOKUP($H5562,Neighborhoods!$A:$C,2,0)</f>
        <v>Brooklyn</v>
      </c>
      <c r="J5562" t="str">
        <f>VLOOKUP($H5562,Neighborhoods!$A:$C,3,0)</f>
        <v>Bedford-Stuyvesant</v>
      </c>
      <c r="K5562" t="s">
        <v>1</v>
      </c>
      <c r="L5562" t="str">
        <f t="shared" si="344"/>
        <v>Yes</v>
      </c>
      <c r="M5562">
        <v>2</v>
      </c>
      <c r="N5562" t="str" cm="1">
        <f t="array" ref="N5562">_xlfn.IFS(M5562&lt;=2,"Small",M5562&lt;=5,"Medium",M5562&gt;5,"Large")</f>
        <v>Small</v>
      </c>
      <c r="O5562" s="50">
        <v>53</v>
      </c>
      <c r="P5562" s="67">
        <f t="shared" si="345"/>
        <v>0.03</v>
      </c>
      <c r="Q5562" s="52">
        <v>4.79</v>
      </c>
      <c r="R5562" s="52" t="str" cm="1">
        <f t="array" ref="R5562">_xlfn.IFS(ROUND(Q5562,0)=5,"Excellent",ROUND(Q5562,0)=4,"Good",ROUND(Q5562,0)=3,"Ok",ROUND(Q5562,0)&lt;3,"Bad")</f>
        <v>Excellent</v>
      </c>
      <c r="S5562">
        <v>14</v>
      </c>
      <c r="T5562" t="str">
        <f t="shared" si="346"/>
        <v>No</v>
      </c>
      <c r="U5562" s="65">
        <v>43810</v>
      </c>
      <c r="V5562" s="65">
        <v>44043</v>
      </c>
      <c r="W5562">
        <v>127</v>
      </c>
      <c r="X5562" t="str">
        <f t="shared" si="347"/>
        <v>Active</v>
      </c>
      <c r="Y5562" t="s">
        <v>15616</v>
      </c>
    </row>
    <row r="5563" spans="1:25" x14ac:dyDescent="0.25">
      <c r="A5563">
        <v>5562</v>
      </c>
      <c r="B5563" t="s">
        <v>14130</v>
      </c>
      <c r="C5563">
        <v>4051</v>
      </c>
      <c r="D5563" t="str">
        <f>VLOOKUP($C5563,Hosts!$A:$O,10,0)</f>
        <v>Connecticut</v>
      </c>
      <c r="E5563" s="67">
        <f>INDEX(Hosts!$A:$O,MATCH(Places!$C5563,Hosts!$A:$A,0),MATCH(Places!E$1,Hosts!$1:$1,0))</f>
        <v>0.9</v>
      </c>
      <c r="F5563" s="67">
        <f>INDEX(Hosts!$A:$O,MATCH(Places!$C5563,Hosts!$A:$A,0),MATCH(Places!F$1,Hosts!$1:$1,0))</f>
        <v>0.98</v>
      </c>
      <c r="G5563" s="67" t="str">
        <f>INDEX(Hosts!$A:$O,MATCH(Places!$C5563,Hosts!$A:$A,0),MATCH(Places!G$1,Hosts!$1:$1,0))</f>
        <v>No</v>
      </c>
      <c r="H5563">
        <v>8</v>
      </c>
      <c r="I5563" t="str">
        <f>VLOOKUP($H5563,Neighborhoods!$A:$C,2,0)</f>
        <v>Brooklyn</v>
      </c>
      <c r="J5563" t="str">
        <f>VLOOKUP($H5563,Neighborhoods!$A:$C,3,0)</f>
        <v>Bushwick</v>
      </c>
      <c r="K5563" t="s">
        <v>11822</v>
      </c>
      <c r="L5563" t="str">
        <f t="shared" si="344"/>
        <v>No</v>
      </c>
      <c r="M5563">
        <v>4</v>
      </c>
      <c r="N5563" t="str" cm="1">
        <f t="array" ref="N5563">_xlfn.IFS(M5563&lt;=2,"Small",M5563&lt;=5,"Medium",M5563&gt;5,"Large")</f>
        <v>Medium</v>
      </c>
      <c r="O5563" s="50">
        <v>75</v>
      </c>
      <c r="P5563" s="67">
        <f t="shared" si="345"/>
        <v>0.03</v>
      </c>
      <c r="Q5563" s="52">
        <v>4.68</v>
      </c>
      <c r="R5563" s="52" t="str" cm="1">
        <f t="array" ref="R5563">_xlfn.IFS(ROUND(Q5563,0)=5,"Excellent",ROUND(Q5563,0)=4,"Good",ROUND(Q5563,0)=3,"Ok",ROUND(Q5563,0)&lt;3,"Bad")</f>
        <v>Excellent</v>
      </c>
      <c r="S5563">
        <v>22</v>
      </c>
      <c r="T5563" t="str">
        <f t="shared" si="346"/>
        <v>No</v>
      </c>
      <c r="U5563" s="65">
        <v>43797</v>
      </c>
      <c r="V5563" s="65">
        <v>43940</v>
      </c>
      <c r="W5563">
        <v>47</v>
      </c>
      <c r="X5563" t="str">
        <f t="shared" si="347"/>
        <v>Active</v>
      </c>
      <c r="Y5563" t="s">
        <v>15616</v>
      </c>
    </row>
    <row r="5564" spans="1:25" x14ac:dyDescent="0.25">
      <c r="A5564">
        <v>5563</v>
      </c>
      <c r="B5564" t="s">
        <v>15367</v>
      </c>
      <c r="C5564">
        <v>4063</v>
      </c>
      <c r="D5564" t="str">
        <f>VLOOKUP($C5564,Hosts!$A:$O,10,0)</f>
        <v>New Jersey</v>
      </c>
      <c r="E5564" s="67">
        <f>INDEX(Hosts!$A:$O,MATCH(Places!$C5564,Hosts!$A:$A,0),MATCH(Places!E$1,Hosts!$1:$1,0))</f>
        <v>0.33</v>
      </c>
      <c r="F5564" s="67">
        <f>INDEX(Hosts!$A:$O,MATCH(Places!$C5564,Hosts!$A:$A,0),MATCH(Places!F$1,Hosts!$1:$1,0))</f>
        <v>1</v>
      </c>
      <c r="G5564" s="67" t="str">
        <f>INDEX(Hosts!$A:$O,MATCH(Places!$C5564,Hosts!$A:$A,0),MATCH(Places!G$1,Hosts!$1:$1,0))</f>
        <v>No</v>
      </c>
      <c r="H5564">
        <v>17</v>
      </c>
      <c r="I5564" t="str">
        <f>VLOOKUP($H5564,Neighborhoods!$A:$C,2,0)</f>
        <v>Manhattan</v>
      </c>
      <c r="J5564" t="str">
        <f>VLOOKUP($H5564,Neighborhoods!$A:$C,3,0)</f>
        <v>Hell's Kitchen</v>
      </c>
      <c r="K5564" t="s">
        <v>11822</v>
      </c>
      <c r="L5564" t="str">
        <f t="shared" si="344"/>
        <v>No</v>
      </c>
      <c r="M5564">
        <v>8</v>
      </c>
      <c r="N5564" t="str" cm="1">
        <f t="array" ref="N5564">_xlfn.IFS(M5564&lt;=2,"Small",M5564&lt;=5,"Medium",M5564&gt;5,"Large")</f>
        <v>Large</v>
      </c>
      <c r="O5564" s="50">
        <v>569</v>
      </c>
      <c r="P5564" s="67">
        <f t="shared" si="345"/>
        <v>0.05</v>
      </c>
      <c r="Q5564" s="52">
        <v>4.67</v>
      </c>
      <c r="R5564" s="52" t="str" cm="1">
        <f t="array" ref="R5564">_xlfn.IFS(ROUND(Q5564,0)=5,"Excellent",ROUND(Q5564,0)=4,"Good",ROUND(Q5564,0)=3,"Ok",ROUND(Q5564,0)&lt;3,"Bad")</f>
        <v>Excellent</v>
      </c>
      <c r="S5564">
        <v>12</v>
      </c>
      <c r="T5564" t="str">
        <f t="shared" si="346"/>
        <v>No</v>
      </c>
      <c r="U5564" s="65">
        <v>43805</v>
      </c>
      <c r="V5564" s="65">
        <v>43891</v>
      </c>
      <c r="W5564">
        <v>180</v>
      </c>
      <c r="X5564" t="str">
        <f t="shared" si="347"/>
        <v>Active</v>
      </c>
      <c r="Y5564" t="s">
        <v>15616</v>
      </c>
    </row>
    <row r="5565" spans="1:25" x14ac:dyDescent="0.25">
      <c r="A5565">
        <v>5564</v>
      </c>
      <c r="B5565" t="s">
        <v>15091</v>
      </c>
      <c r="C5565">
        <v>4065</v>
      </c>
      <c r="D5565" t="str">
        <f>VLOOKUP($C5565,Hosts!$A:$O,10,0)</f>
        <v>Florida</v>
      </c>
      <c r="E5565" s="67">
        <f>INDEX(Hosts!$A:$O,MATCH(Places!$C5565,Hosts!$A:$A,0),MATCH(Places!E$1,Hosts!$1:$1,0))</f>
        <v>0.85</v>
      </c>
      <c r="F5565" s="67">
        <f>INDEX(Hosts!$A:$O,MATCH(Places!$C5565,Hosts!$A:$A,0),MATCH(Places!F$1,Hosts!$1:$1,0))</f>
        <v>0.99</v>
      </c>
      <c r="G5565" s="67" t="str">
        <f>INDEX(Hosts!$A:$O,MATCH(Places!$C5565,Hosts!$A:$A,0),MATCH(Places!G$1,Hosts!$1:$1,0))</f>
        <v>No</v>
      </c>
      <c r="H5565">
        <v>7</v>
      </c>
      <c r="I5565" t="str">
        <f>VLOOKUP($H5565,Neighborhoods!$A:$C,2,0)</f>
        <v>Brooklyn</v>
      </c>
      <c r="J5565" t="str">
        <f>VLOOKUP($H5565,Neighborhoods!$A:$C,3,0)</f>
        <v>Bedford-Stuyvesant</v>
      </c>
      <c r="K5565" t="s">
        <v>1</v>
      </c>
      <c r="L5565" t="str">
        <f t="shared" si="344"/>
        <v>Yes</v>
      </c>
      <c r="M5565">
        <v>3</v>
      </c>
      <c r="N5565" t="str" cm="1">
        <f t="array" ref="N5565">_xlfn.IFS(M5565&lt;=2,"Small",M5565&lt;=5,"Medium",M5565&gt;5,"Large")</f>
        <v>Medium</v>
      </c>
      <c r="O5565" s="50">
        <v>165.71</v>
      </c>
      <c r="P5565" s="67">
        <f t="shared" si="345"/>
        <v>0.03</v>
      </c>
      <c r="Q5565" s="52">
        <v>4.71</v>
      </c>
      <c r="R5565" s="52" t="str" cm="1">
        <f t="array" ref="R5565">_xlfn.IFS(ROUND(Q5565,0)=5,"Excellent",ROUND(Q5565,0)=4,"Good",ROUND(Q5565,0)=3,"Ok",ROUND(Q5565,0)&lt;3,"Bad")</f>
        <v>Excellent</v>
      </c>
      <c r="S5565">
        <v>21</v>
      </c>
      <c r="T5565" t="str">
        <f t="shared" si="346"/>
        <v>No</v>
      </c>
      <c r="U5565" s="65">
        <v>43798</v>
      </c>
      <c r="V5565" s="65">
        <v>44007</v>
      </c>
      <c r="W5565">
        <v>176</v>
      </c>
      <c r="X5565" t="str">
        <f t="shared" si="347"/>
        <v>Active</v>
      </c>
      <c r="Y5565" t="s">
        <v>15616</v>
      </c>
    </row>
    <row r="5566" spans="1:25" x14ac:dyDescent="0.25">
      <c r="A5566">
        <v>5565</v>
      </c>
      <c r="B5566" t="s">
        <v>14401</v>
      </c>
      <c r="C5566">
        <v>1363</v>
      </c>
      <c r="D5566" t="str">
        <f>VLOOKUP($C5566,Hosts!$A:$O,10,0)</f>
        <v>New York</v>
      </c>
      <c r="E5566" s="67">
        <f>INDEX(Hosts!$A:$O,MATCH(Places!$C5566,Hosts!$A:$A,0),MATCH(Places!E$1,Hosts!$1:$1,0))</f>
        <v>1</v>
      </c>
      <c r="F5566" s="67">
        <f>INDEX(Hosts!$A:$O,MATCH(Places!$C5566,Hosts!$A:$A,0),MATCH(Places!F$1,Hosts!$1:$1,0))</f>
        <v>0.8</v>
      </c>
      <c r="G5566" s="67" t="str">
        <f>INDEX(Hosts!$A:$O,MATCH(Places!$C5566,Hosts!$A:$A,0),MATCH(Places!G$1,Hosts!$1:$1,0))</f>
        <v>No</v>
      </c>
      <c r="H5566">
        <v>7</v>
      </c>
      <c r="I5566" t="str">
        <f>VLOOKUP($H5566,Neighborhoods!$A:$C,2,0)</f>
        <v>Brooklyn</v>
      </c>
      <c r="J5566" t="str">
        <f>VLOOKUP($H5566,Neighborhoods!$A:$C,3,0)</f>
        <v>Bedford-Stuyvesant</v>
      </c>
      <c r="K5566" t="s">
        <v>11822</v>
      </c>
      <c r="L5566" t="str">
        <f t="shared" si="344"/>
        <v>No</v>
      </c>
      <c r="M5566">
        <v>4</v>
      </c>
      <c r="N5566" t="str" cm="1">
        <f t="array" ref="N5566">_xlfn.IFS(M5566&lt;=2,"Small",M5566&lt;=5,"Medium",M5566&gt;5,"Large")</f>
        <v>Medium</v>
      </c>
      <c r="O5566" s="50">
        <v>114</v>
      </c>
      <c r="P5566" s="67">
        <f t="shared" si="345"/>
        <v>0.03</v>
      </c>
      <c r="Q5566" s="52">
        <v>5</v>
      </c>
      <c r="R5566" s="52" t="str" cm="1">
        <f t="array" ref="R5566">_xlfn.IFS(ROUND(Q5566,0)=5,"Excellent",ROUND(Q5566,0)=4,"Good",ROUND(Q5566,0)=3,"Ok",ROUND(Q5566,0)&lt;3,"Bad")</f>
        <v>Excellent</v>
      </c>
      <c r="S5566">
        <v>5</v>
      </c>
      <c r="T5566" t="str">
        <f t="shared" si="346"/>
        <v>No</v>
      </c>
      <c r="U5566" s="65">
        <v>43801</v>
      </c>
      <c r="V5566" s="65">
        <v>44000</v>
      </c>
      <c r="W5566">
        <v>0</v>
      </c>
      <c r="X5566" t="str">
        <f t="shared" si="347"/>
        <v>Inactive</v>
      </c>
      <c r="Y5566" t="s">
        <v>15616</v>
      </c>
    </row>
    <row r="5567" spans="1:25" x14ac:dyDescent="0.25">
      <c r="A5567">
        <v>5566</v>
      </c>
      <c r="B5567" t="s">
        <v>13605</v>
      </c>
      <c r="C5567">
        <v>4065</v>
      </c>
      <c r="D5567" t="str">
        <f>VLOOKUP($C5567,Hosts!$A:$O,10,0)</f>
        <v>Florida</v>
      </c>
      <c r="E5567" s="67">
        <f>INDEX(Hosts!$A:$O,MATCH(Places!$C5567,Hosts!$A:$A,0),MATCH(Places!E$1,Hosts!$1:$1,0))</f>
        <v>0.85</v>
      </c>
      <c r="F5567" s="67">
        <f>INDEX(Hosts!$A:$O,MATCH(Places!$C5567,Hosts!$A:$A,0),MATCH(Places!F$1,Hosts!$1:$1,0))</f>
        <v>0.99</v>
      </c>
      <c r="G5567" s="67" t="str">
        <f>INDEX(Hosts!$A:$O,MATCH(Places!$C5567,Hosts!$A:$A,0),MATCH(Places!G$1,Hosts!$1:$1,0))</f>
        <v>No</v>
      </c>
      <c r="H5567">
        <v>7</v>
      </c>
      <c r="I5567" t="str">
        <f>VLOOKUP($H5567,Neighborhoods!$A:$C,2,0)</f>
        <v>Brooklyn</v>
      </c>
      <c r="J5567" t="str">
        <f>VLOOKUP($H5567,Neighborhoods!$A:$C,3,0)</f>
        <v>Bedford-Stuyvesant</v>
      </c>
      <c r="K5567" t="s">
        <v>1</v>
      </c>
      <c r="L5567" t="str">
        <f t="shared" si="344"/>
        <v>Yes</v>
      </c>
      <c r="M5567">
        <v>3</v>
      </c>
      <c r="N5567" t="str" cm="1">
        <f t="array" ref="N5567">_xlfn.IFS(M5567&lt;=2,"Small",M5567&lt;=5,"Medium",M5567&gt;5,"Large")</f>
        <v>Medium</v>
      </c>
      <c r="O5567" s="50">
        <v>47</v>
      </c>
      <c r="P5567" s="67">
        <f t="shared" si="345"/>
        <v>0.03</v>
      </c>
      <c r="Q5567" s="52">
        <v>4.4400000000000004</v>
      </c>
      <c r="R5567" s="52" t="str" cm="1">
        <f t="array" ref="R5567">_xlfn.IFS(ROUND(Q5567,0)=5,"Excellent",ROUND(Q5567,0)=4,"Good",ROUND(Q5567,0)=3,"Ok",ROUND(Q5567,0)&lt;3,"Bad")</f>
        <v>Good</v>
      </c>
      <c r="S5567">
        <v>48</v>
      </c>
      <c r="T5567" t="str">
        <f t="shared" si="346"/>
        <v>No</v>
      </c>
      <c r="U5567" s="65">
        <v>43799</v>
      </c>
      <c r="V5567" s="65">
        <v>44042</v>
      </c>
      <c r="W5567">
        <v>176</v>
      </c>
      <c r="X5567" t="str">
        <f t="shared" si="347"/>
        <v>Active</v>
      </c>
      <c r="Y5567" t="s">
        <v>15616</v>
      </c>
    </row>
    <row r="5568" spans="1:25" x14ac:dyDescent="0.25">
      <c r="A5568">
        <v>5567</v>
      </c>
      <c r="B5568" t="s">
        <v>15331</v>
      </c>
      <c r="C5568">
        <v>4065</v>
      </c>
      <c r="D5568" t="str">
        <f>VLOOKUP($C5568,Hosts!$A:$O,10,0)</f>
        <v>Florida</v>
      </c>
      <c r="E5568" s="67">
        <f>INDEX(Hosts!$A:$O,MATCH(Places!$C5568,Hosts!$A:$A,0),MATCH(Places!E$1,Hosts!$1:$1,0))</f>
        <v>0.85</v>
      </c>
      <c r="F5568" s="67">
        <f>INDEX(Hosts!$A:$O,MATCH(Places!$C5568,Hosts!$A:$A,0),MATCH(Places!F$1,Hosts!$1:$1,0))</f>
        <v>0.99</v>
      </c>
      <c r="G5568" s="67" t="str">
        <f>INDEX(Hosts!$A:$O,MATCH(Places!$C5568,Hosts!$A:$A,0),MATCH(Places!G$1,Hosts!$1:$1,0))</f>
        <v>No</v>
      </c>
      <c r="H5568">
        <v>7</v>
      </c>
      <c r="I5568" t="str">
        <f>VLOOKUP($H5568,Neighborhoods!$A:$C,2,0)</f>
        <v>Brooklyn</v>
      </c>
      <c r="J5568" t="str">
        <f>VLOOKUP($H5568,Neighborhoods!$A:$C,3,0)</f>
        <v>Bedford-Stuyvesant</v>
      </c>
      <c r="K5568" t="s">
        <v>1</v>
      </c>
      <c r="L5568" t="str">
        <f t="shared" si="344"/>
        <v>Yes</v>
      </c>
      <c r="M5568">
        <v>3</v>
      </c>
      <c r="N5568" t="str" cm="1">
        <f t="array" ref="N5568">_xlfn.IFS(M5568&lt;=2,"Small",M5568&lt;=5,"Medium",M5568&gt;5,"Large")</f>
        <v>Medium</v>
      </c>
      <c r="O5568" s="50">
        <v>50</v>
      </c>
      <c r="P5568" s="67">
        <f t="shared" si="345"/>
        <v>0.03</v>
      </c>
      <c r="Q5568" s="52">
        <v>4.22</v>
      </c>
      <c r="R5568" s="52" t="str" cm="1">
        <f t="array" ref="R5568">_xlfn.IFS(ROUND(Q5568,0)=5,"Excellent",ROUND(Q5568,0)=4,"Good",ROUND(Q5568,0)=3,"Ok",ROUND(Q5568,0)&lt;3,"Bad")</f>
        <v>Good</v>
      </c>
      <c r="S5568">
        <v>18</v>
      </c>
      <c r="T5568" t="str">
        <f t="shared" si="346"/>
        <v>No</v>
      </c>
      <c r="U5568" s="65">
        <v>43807</v>
      </c>
      <c r="V5568" s="65">
        <v>44015</v>
      </c>
      <c r="W5568">
        <v>166</v>
      </c>
      <c r="X5568" t="str">
        <f t="shared" si="347"/>
        <v>Active</v>
      </c>
      <c r="Y5568" t="s">
        <v>15616</v>
      </c>
    </row>
    <row r="5569" spans="1:25" x14ac:dyDescent="0.25">
      <c r="A5569">
        <v>5568</v>
      </c>
      <c r="B5569" t="s">
        <v>15374</v>
      </c>
      <c r="C5569">
        <v>4066</v>
      </c>
      <c r="D5569" t="str">
        <f>VLOOKUP($C5569,Hosts!$A:$O,10,0)</f>
        <v>New York</v>
      </c>
      <c r="E5569" s="67">
        <f>INDEX(Hosts!$A:$O,MATCH(Places!$C5569,Hosts!$A:$A,0),MATCH(Places!E$1,Hosts!$1:$1,0))</f>
        <v>1</v>
      </c>
      <c r="F5569" s="67">
        <f>INDEX(Hosts!$A:$O,MATCH(Places!$C5569,Hosts!$A:$A,0),MATCH(Places!F$1,Hosts!$1:$1,0))</f>
        <v>1</v>
      </c>
      <c r="G5569" s="67" t="str">
        <f>INDEX(Hosts!$A:$O,MATCH(Places!$C5569,Hosts!$A:$A,0),MATCH(Places!G$1,Hosts!$1:$1,0))</f>
        <v>No</v>
      </c>
      <c r="H5569">
        <v>15</v>
      </c>
      <c r="I5569" t="str">
        <f>VLOOKUP($H5569,Neighborhoods!$A:$C,2,0)</f>
        <v>Manhattan</v>
      </c>
      <c r="J5569" t="str">
        <f>VLOOKUP($H5569,Neighborhoods!$A:$C,3,0)</f>
        <v>East Village</v>
      </c>
      <c r="K5569" t="s">
        <v>1</v>
      </c>
      <c r="L5569" t="str">
        <f t="shared" si="344"/>
        <v>Yes</v>
      </c>
      <c r="M5569">
        <v>2</v>
      </c>
      <c r="N5569" t="str" cm="1">
        <f t="array" ref="N5569">_xlfn.IFS(M5569&lt;=2,"Small",M5569&lt;=5,"Medium",M5569&gt;5,"Large")</f>
        <v>Small</v>
      </c>
      <c r="O5569" s="50">
        <v>118</v>
      </c>
      <c r="P5569" s="67">
        <f t="shared" si="345"/>
        <v>0.03</v>
      </c>
      <c r="Q5569" s="52">
        <v>4.5</v>
      </c>
      <c r="R5569" s="52" t="str" cm="1">
        <f t="array" ref="R5569">_xlfn.IFS(ROUND(Q5569,0)=5,"Excellent",ROUND(Q5569,0)=4,"Good",ROUND(Q5569,0)=3,"Ok",ROUND(Q5569,0)&lt;3,"Bad")</f>
        <v>Excellent</v>
      </c>
      <c r="S5569">
        <v>8</v>
      </c>
      <c r="T5569" t="str">
        <f t="shared" si="346"/>
        <v>No</v>
      </c>
      <c r="U5569" s="65">
        <v>43800</v>
      </c>
      <c r="V5569" s="65">
        <v>43983</v>
      </c>
      <c r="W5569">
        <v>267</v>
      </c>
      <c r="X5569" t="str">
        <f t="shared" si="347"/>
        <v>Active</v>
      </c>
      <c r="Y5569" t="s">
        <v>15615</v>
      </c>
    </row>
    <row r="5570" spans="1:25" x14ac:dyDescent="0.25">
      <c r="A5570">
        <v>5569</v>
      </c>
      <c r="B5570" t="s">
        <v>14549</v>
      </c>
      <c r="C5570">
        <v>3912</v>
      </c>
      <c r="D5570" t="str">
        <f>VLOOKUP($C5570,Hosts!$A:$O,10,0)</f>
        <v>New York</v>
      </c>
      <c r="E5570" s="67">
        <f>INDEX(Hosts!$A:$O,MATCH(Places!$C5570,Hosts!$A:$A,0),MATCH(Places!E$1,Hosts!$1:$1,0))</f>
        <v>1</v>
      </c>
      <c r="F5570" s="67">
        <f>INDEX(Hosts!$A:$O,MATCH(Places!$C5570,Hosts!$A:$A,0),MATCH(Places!F$1,Hosts!$1:$1,0))</f>
        <v>0.96</v>
      </c>
      <c r="G5570" s="67" t="str">
        <f>INDEX(Hosts!$A:$O,MATCH(Places!$C5570,Hosts!$A:$A,0),MATCH(Places!G$1,Hosts!$1:$1,0))</f>
        <v>Yes</v>
      </c>
      <c r="H5570">
        <v>7</v>
      </c>
      <c r="I5570" t="str">
        <f>VLOOKUP($H5570,Neighborhoods!$A:$C,2,0)</f>
        <v>Brooklyn</v>
      </c>
      <c r="J5570" t="str">
        <f>VLOOKUP($H5570,Neighborhoods!$A:$C,3,0)</f>
        <v>Bedford-Stuyvesant</v>
      </c>
      <c r="K5570" t="s">
        <v>1</v>
      </c>
      <c r="L5570" t="str">
        <f t="shared" si="344"/>
        <v>Yes</v>
      </c>
      <c r="M5570">
        <v>2</v>
      </c>
      <c r="N5570" t="str" cm="1">
        <f t="array" ref="N5570">_xlfn.IFS(M5570&lt;=2,"Small",M5570&lt;=5,"Medium",M5570&gt;5,"Large")</f>
        <v>Small</v>
      </c>
      <c r="O5570" s="50">
        <v>45</v>
      </c>
      <c r="P5570" s="67">
        <f t="shared" si="345"/>
        <v>0.03</v>
      </c>
      <c r="Q5570" s="52">
        <v>5</v>
      </c>
      <c r="R5570" s="52" t="str" cm="1">
        <f t="array" ref="R5570">_xlfn.IFS(ROUND(Q5570,0)=5,"Excellent",ROUND(Q5570,0)=4,"Good",ROUND(Q5570,0)=3,"Ok",ROUND(Q5570,0)&lt;3,"Bad")</f>
        <v>Excellent</v>
      </c>
      <c r="S5570">
        <v>14</v>
      </c>
      <c r="T5570" t="str">
        <f t="shared" si="346"/>
        <v>No</v>
      </c>
      <c r="U5570" s="65">
        <v>43808</v>
      </c>
      <c r="V5570" s="65">
        <v>44038</v>
      </c>
      <c r="W5570">
        <v>201</v>
      </c>
      <c r="X5570" t="str">
        <f t="shared" si="347"/>
        <v>Active</v>
      </c>
      <c r="Y5570" t="s">
        <v>15615</v>
      </c>
    </row>
    <row r="5571" spans="1:25" x14ac:dyDescent="0.25">
      <c r="A5571">
        <v>5570</v>
      </c>
      <c r="B5571" t="s">
        <v>15355</v>
      </c>
      <c r="C5571">
        <v>1254</v>
      </c>
      <c r="D5571" t="str">
        <f>VLOOKUP($C5571,Hosts!$A:$O,10,0)</f>
        <v>New York</v>
      </c>
      <c r="E5571" s="67">
        <f>INDEX(Hosts!$A:$O,MATCH(Places!$C5571,Hosts!$A:$A,0),MATCH(Places!E$1,Hosts!$1:$1,0))</f>
        <v>1</v>
      </c>
      <c r="F5571" s="67">
        <f>INDEX(Hosts!$A:$O,MATCH(Places!$C5571,Hosts!$A:$A,0),MATCH(Places!F$1,Hosts!$1:$1,0))</f>
        <v>0.82</v>
      </c>
      <c r="G5571" s="67" t="str">
        <f>INDEX(Hosts!$A:$O,MATCH(Places!$C5571,Hosts!$A:$A,0),MATCH(Places!G$1,Hosts!$1:$1,0))</f>
        <v>No</v>
      </c>
      <c r="H5571">
        <v>8</v>
      </c>
      <c r="I5571" t="str">
        <f>VLOOKUP($H5571,Neighborhoods!$A:$C,2,0)</f>
        <v>Brooklyn</v>
      </c>
      <c r="J5571" t="str">
        <f>VLOOKUP($H5571,Neighborhoods!$A:$C,3,0)</f>
        <v>Bushwick</v>
      </c>
      <c r="K5571" t="s">
        <v>11822</v>
      </c>
      <c r="L5571" t="str">
        <f t="shared" ref="L5571:L5634" si="348">IF(OR(K5571="Private room",K5571="Shared room"),"Yes","No")</f>
        <v>No</v>
      </c>
      <c r="M5571">
        <v>6</v>
      </c>
      <c r="N5571" t="str" cm="1">
        <f t="array" ref="N5571">_xlfn.IFS(M5571&lt;=2,"Small",M5571&lt;=5,"Medium",M5571&gt;5,"Large")</f>
        <v>Large</v>
      </c>
      <c r="O5571" s="50">
        <v>190</v>
      </c>
      <c r="P5571" s="67">
        <f t="shared" ref="P5571:P5634" si="349">VLOOKUP(O5571,$AB$1:$AC$5,2)</f>
        <v>0.03</v>
      </c>
      <c r="Q5571" s="52">
        <v>5</v>
      </c>
      <c r="R5571" s="52" t="str" cm="1">
        <f t="array" ref="R5571">_xlfn.IFS(ROUND(Q5571,0)=5,"Excellent",ROUND(Q5571,0)=4,"Good",ROUND(Q5571,0)=3,"Ok",ROUND(Q5571,0)&lt;3,"Bad")</f>
        <v>Excellent</v>
      </c>
      <c r="S5571">
        <v>4</v>
      </c>
      <c r="T5571" t="str">
        <f t="shared" ref="T5571:T5634" si="350">IF(AND(Q5571&gt;=4.8,S5571&gt;100),"Yes","No")</f>
        <v>No</v>
      </c>
      <c r="U5571" s="65">
        <v>43814</v>
      </c>
      <c r="V5571" s="65">
        <v>44017</v>
      </c>
      <c r="W5571">
        <v>89</v>
      </c>
      <c r="X5571" t="str">
        <f t="shared" ref="X5571:X5634" si="351">IF(W5571&lt;&gt;0,"Active","Inactive")</f>
        <v>Active</v>
      </c>
      <c r="Y5571" t="s">
        <v>15615</v>
      </c>
    </row>
    <row r="5572" spans="1:25" x14ac:dyDescent="0.25">
      <c r="A5572">
        <v>5571</v>
      </c>
      <c r="B5572" t="s">
        <v>14274</v>
      </c>
      <c r="C5572">
        <v>2575</v>
      </c>
      <c r="D5572" t="str">
        <f>VLOOKUP($C5572,Hosts!$A:$O,10,0)</f>
        <v>New York</v>
      </c>
      <c r="E5572" s="67">
        <f>INDEX(Hosts!$A:$O,MATCH(Places!$C5572,Hosts!$A:$A,0),MATCH(Places!E$1,Hosts!$1:$1,0))</f>
        <v>1</v>
      </c>
      <c r="F5572" s="67">
        <f>INDEX(Hosts!$A:$O,MATCH(Places!$C5572,Hosts!$A:$A,0),MATCH(Places!F$1,Hosts!$1:$1,0))</f>
        <v>0.97</v>
      </c>
      <c r="G5572" s="67" t="str">
        <f>INDEX(Hosts!$A:$O,MATCH(Places!$C5572,Hosts!$A:$A,0),MATCH(Places!G$1,Hosts!$1:$1,0))</f>
        <v>Yes</v>
      </c>
      <c r="H5572">
        <v>9</v>
      </c>
      <c r="I5572" t="str">
        <f>VLOOKUP($H5572,Neighborhoods!$A:$C,2,0)</f>
        <v>Brooklyn</v>
      </c>
      <c r="J5572" t="str">
        <f>VLOOKUP($H5572,Neighborhoods!$A:$C,3,0)</f>
        <v>Crown Heights</v>
      </c>
      <c r="K5572" t="s">
        <v>11822</v>
      </c>
      <c r="L5572" t="str">
        <f t="shared" si="348"/>
        <v>No</v>
      </c>
      <c r="M5572">
        <v>2</v>
      </c>
      <c r="N5572" t="str" cm="1">
        <f t="array" ref="N5572">_xlfn.IFS(M5572&lt;=2,"Small",M5572&lt;=5,"Medium",M5572&gt;5,"Large")</f>
        <v>Small</v>
      </c>
      <c r="O5572" s="50">
        <v>67</v>
      </c>
      <c r="P5572" s="67">
        <f t="shared" si="349"/>
        <v>0.03</v>
      </c>
      <c r="Q5572" s="52">
        <v>4.8</v>
      </c>
      <c r="R5572" s="52" t="str" cm="1">
        <f t="array" ref="R5572">_xlfn.IFS(ROUND(Q5572,0)=5,"Excellent",ROUND(Q5572,0)=4,"Good",ROUND(Q5572,0)=3,"Ok",ROUND(Q5572,0)&lt;3,"Bad")</f>
        <v>Excellent</v>
      </c>
      <c r="S5572">
        <v>10</v>
      </c>
      <c r="T5572" t="str">
        <f t="shared" si="350"/>
        <v>No</v>
      </c>
      <c r="U5572" s="65">
        <v>43807</v>
      </c>
      <c r="V5572" s="65">
        <v>43905</v>
      </c>
      <c r="W5572">
        <v>0</v>
      </c>
      <c r="X5572" t="str">
        <f t="shared" si="351"/>
        <v>Inactive</v>
      </c>
      <c r="Y5572" t="s">
        <v>15615</v>
      </c>
    </row>
    <row r="5573" spans="1:25" x14ac:dyDescent="0.25">
      <c r="A5573">
        <v>5572</v>
      </c>
      <c r="B5573" t="s">
        <v>13193</v>
      </c>
      <c r="C5573">
        <v>3912</v>
      </c>
      <c r="D5573" t="str">
        <f>VLOOKUP($C5573,Hosts!$A:$O,10,0)</f>
        <v>New York</v>
      </c>
      <c r="E5573" s="67">
        <f>INDEX(Hosts!$A:$O,MATCH(Places!$C5573,Hosts!$A:$A,0),MATCH(Places!E$1,Hosts!$1:$1,0))</f>
        <v>1</v>
      </c>
      <c r="F5573" s="67">
        <f>INDEX(Hosts!$A:$O,MATCH(Places!$C5573,Hosts!$A:$A,0),MATCH(Places!F$1,Hosts!$1:$1,0))</f>
        <v>0.96</v>
      </c>
      <c r="G5573" s="67" t="str">
        <f>INDEX(Hosts!$A:$O,MATCH(Places!$C5573,Hosts!$A:$A,0),MATCH(Places!G$1,Hosts!$1:$1,0))</f>
        <v>Yes</v>
      </c>
      <c r="H5573">
        <v>7</v>
      </c>
      <c r="I5573" t="str">
        <f>VLOOKUP($H5573,Neighborhoods!$A:$C,2,0)</f>
        <v>Brooklyn</v>
      </c>
      <c r="J5573" t="str">
        <f>VLOOKUP($H5573,Neighborhoods!$A:$C,3,0)</f>
        <v>Bedford-Stuyvesant</v>
      </c>
      <c r="K5573" t="s">
        <v>1</v>
      </c>
      <c r="L5573" t="str">
        <f t="shared" si="348"/>
        <v>Yes</v>
      </c>
      <c r="M5573">
        <v>2</v>
      </c>
      <c r="N5573" t="str" cm="1">
        <f t="array" ref="N5573">_xlfn.IFS(M5573&lt;=2,"Small",M5573&lt;=5,"Medium",M5573&gt;5,"Large")</f>
        <v>Small</v>
      </c>
      <c r="O5573" s="50">
        <v>40</v>
      </c>
      <c r="P5573" s="67">
        <f t="shared" si="349"/>
        <v>0.03</v>
      </c>
      <c r="Q5573" s="52">
        <v>5</v>
      </c>
      <c r="R5573" s="52" t="str" cm="1">
        <f t="array" ref="R5573">_xlfn.IFS(ROUND(Q5573,0)=5,"Excellent",ROUND(Q5573,0)=4,"Good",ROUND(Q5573,0)=3,"Ok",ROUND(Q5573,0)&lt;3,"Bad")</f>
        <v>Excellent</v>
      </c>
      <c r="S5573">
        <v>9</v>
      </c>
      <c r="T5573" t="str">
        <f t="shared" si="350"/>
        <v>No</v>
      </c>
      <c r="U5573" s="65">
        <v>43814</v>
      </c>
      <c r="V5573" s="65">
        <v>44036</v>
      </c>
      <c r="W5573">
        <v>248</v>
      </c>
      <c r="X5573" t="str">
        <f t="shared" si="351"/>
        <v>Active</v>
      </c>
      <c r="Y5573" t="s">
        <v>15615</v>
      </c>
    </row>
    <row r="5574" spans="1:25" x14ac:dyDescent="0.25">
      <c r="A5574">
        <v>5573</v>
      </c>
      <c r="B5574" t="s">
        <v>15162</v>
      </c>
      <c r="C5574">
        <v>3683</v>
      </c>
      <c r="D5574" t="str">
        <f>VLOOKUP($C5574,Hosts!$A:$O,10,0)</f>
        <v>New York</v>
      </c>
      <c r="E5574" s="67">
        <f>INDEX(Hosts!$A:$O,MATCH(Places!$C5574,Hosts!$A:$A,0),MATCH(Places!E$1,Hosts!$1:$1,0))</f>
        <v>1</v>
      </c>
      <c r="F5574" s="67">
        <f>INDEX(Hosts!$A:$O,MATCH(Places!$C5574,Hosts!$A:$A,0),MATCH(Places!F$1,Hosts!$1:$1,0))</f>
        <v>1</v>
      </c>
      <c r="G5574" s="67" t="str">
        <f>INDEX(Hosts!$A:$O,MATCH(Places!$C5574,Hosts!$A:$A,0),MATCH(Places!G$1,Hosts!$1:$1,0))</f>
        <v>No</v>
      </c>
      <c r="H5574">
        <v>11</v>
      </c>
      <c r="I5574" t="str">
        <f>VLOOKUP($H5574,Neighborhoods!$A:$C,2,0)</f>
        <v>Brooklyn</v>
      </c>
      <c r="J5574" t="str">
        <f>VLOOKUP($H5574,Neighborhoods!$A:$C,3,0)</f>
        <v>Greenpoint</v>
      </c>
      <c r="K5574" t="s">
        <v>11822</v>
      </c>
      <c r="L5574" t="str">
        <f t="shared" si="348"/>
        <v>No</v>
      </c>
      <c r="M5574">
        <v>3</v>
      </c>
      <c r="N5574" t="str" cm="1">
        <f t="array" ref="N5574">_xlfn.IFS(M5574&lt;=2,"Small",M5574&lt;=5,"Medium",M5574&gt;5,"Large")</f>
        <v>Medium</v>
      </c>
      <c r="O5574" s="50">
        <v>149</v>
      </c>
      <c r="P5574" s="67">
        <f t="shared" si="349"/>
        <v>0.03</v>
      </c>
      <c r="Q5574" s="52">
        <v>5</v>
      </c>
      <c r="R5574" s="52" t="str" cm="1">
        <f t="array" ref="R5574">_xlfn.IFS(ROUND(Q5574,0)=5,"Excellent",ROUND(Q5574,0)=4,"Good",ROUND(Q5574,0)=3,"Ok",ROUND(Q5574,0)&lt;3,"Bad")</f>
        <v>Excellent</v>
      </c>
      <c r="S5574">
        <v>4</v>
      </c>
      <c r="T5574" t="str">
        <f t="shared" si="350"/>
        <v>No</v>
      </c>
      <c r="U5574" s="65">
        <v>43794</v>
      </c>
      <c r="V5574" s="65">
        <v>43893</v>
      </c>
      <c r="W5574">
        <v>365</v>
      </c>
      <c r="X5574" t="str">
        <f t="shared" si="351"/>
        <v>Active</v>
      </c>
      <c r="Y5574" t="s">
        <v>15616</v>
      </c>
    </row>
    <row r="5575" spans="1:25" x14ac:dyDescent="0.25">
      <c r="A5575">
        <v>5574</v>
      </c>
      <c r="B5575" t="s">
        <v>13648</v>
      </c>
      <c r="C5575">
        <v>3190</v>
      </c>
      <c r="D5575" t="str">
        <f>VLOOKUP($C5575,Hosts!$A:$O,10,0)</f>
        <v>New York</v>
      </c>
      <c r="E5575" s="67">
        <f>INDEX(Hosts!$A:$O,MATCH(Places!$C5575,Hosts!$A:$A,0),MATCH(Places!E$1,Hosts!$1:$1,0))</f>
        <v>1</v>
      </c>
      <c r="F5575" s="67">
        <f>INDEX(Hosts!$A:$O,MATCH(Places!$C5575,Hosts!$A:$A,0),MATCH(Places!F$1,Hosts!$1:$1,0))</f>
        <v>0.98</v>
      </c>
      <c r="G5575" s="67" t="str">
        <f>INDEX(Hosts!$A:$O,MATCH(Places!$C5575,Hosts!$A:$A,0),MATCH(Places!G$1,Hosts!$1:$1,0))</f>
        <v>Yes</v>
      </c>
      <c r="H5575">
        <v>17</v>
      </c>
      <c r="I5575" t="str">
        <f>VLOOKUP($H5575,Neighborhoods!$A:$C,2,0)</f>
        <v>Manhattan</v>
      </c>
      <c r="J5575" t="str">
        <f>VLOOKUP($H5575,Neighborhoods!$A:$C,3,0)</f>
        <v>Hell's Kitchen</v>
      </c>
      <c r="K5575" t="s">
        <v>1</v>
      </c>
      <c r="L5575" t="str">
        <f t="shared" si="348"/>
        <v>Yes</v>
      </c>
      <c r="M5575">
        <v>2</v>
      </c>
      <c r="N5575" t="str" cm="1">
        <f t="array" ref="N5575">_xlfn.IFS(M5575&lt;=2,"Small",M5575&lt;=5,"Medium",M5575&gt;5,"Large")</f>
        <v>Small</v>
      </c>
      <c r="O5575" s="50">
        <v>62</v>
      </c>
      <c r="P5575" s="67">
        <f t="shared" si="349"/>
        <v>0.03</v>
      </c>
      <c r="Q5575" s="52">
        <v>5</v>
      </c>
      <c r="R5575" s="52" t="str" cm="1">
        <f t="array" ref="R5575">_xlfn.IFS(ROUND(Q5575,0)=5,"Excellent",ROUND(Q5575,0)=4,"Good",ROUND(Q5575,0)=3,"Ok",ROUND(Q5575,0)&lt;3,"Bad")</f>
        <v>Excellent</v>
      </c>
      <c r="S5575">
        <v>20</v>
      </c>
      <c r="T5575" t="str">
        <f t="shared" si="350"/>
        <v>No</v>
      </c>
      <c r="U5575" s="65">
        <v>43858</v>
      </c>
      <c r="V5575" s="65">
        <v>44047</v>
      </c>
      <c r="W5575">
        <v>98</v>
      </c>
      <c r="X5575" t="str">
        <f t="shared" si="351"/>
        <v>Active</v>
      </c>
      <c r="Y5575" t="s">
        <v>15616</v>
      </c>
    </row>
    <row r="5576" spans="1:25" x14ac:dyDescent="0.25">
      <c r="A5576">
        <v>5575</v>
      </c>
      <c r="B5576" t="s">
        <v>15139</v>
      </c>
      <c r="C5576">
        <v>4067</v>
      </c>
      <c r="D5576" t="str">
        <f>VLOOKUP($C5576,Hosts!$A:$O,10,0)</f>
        <v>New York</v>
      </c>
      <c r="E5576" s="67">
        <f>INDEX(Hosts!$A:$O,MATCH(Places!$C5576,Hosts!$A:$A,0),MATCH(Places!E$1,Hosts!$1:$1,0))</f>
        <v>1</v>
      </c>
      <c r="F5576" s="67">
        <f>INDEX(Hosts!$A:$O,MATCH(Places!$C5576,Hosts!$A:$A,0),MATCH(Places!F$1,Hosts!$1:$1,0))</f>
        <v>0.48</v>
      </c>
      <c r="G5576" s="67" t="str">
        <f>INDEX(Hosts!$A:$O,MATCH(Places!$C5576,Hosts!$A:$A,0),MATCH(Places!G$1,Hosts!$1:$1,0))</f>
        <v>Yes</v>
      </c>
      <c r="H5576">
        <v>19</v>
      </c>
      <c r="I5576" t="str">
        <f>VLOOKUP($H5576,Neighborhoods!$A:$C,2,0)</f>
        <v>Manhattan</v>
      </c>
      <c r="J5576" t="str">
        <f>VLOOKUP($H5576,Neighborhoods!$A:$C,3,0)</f>
        <v>Upper East Side</v>
      </c>
      <c r="K5576" t="s">
        <v>1</v>
      </c>
      <c r="L5576" t="str">
        <f t="shared" si="348"/>
        <v>Yes</v>
      </c>
      <c r="M5576">
        <v>1</v>
      </c>
      <c r="N5576" t="str" cm="1">
        <f t="array" ref="N5576">_xlfn.IFS(M5576&lt;=2,"Small",M5576&lt;=5,"Medium",M5576&gt;5,"Large")</f>
        <v>Small</v>
      </c>
      <c r="O5576" s="50">
        <v>79</v>
      </c>
      <c r="P5576" s="67">
        <f t="shared" si="349"/>
        <v>0.03</v>
      </c>
      <c r="Q5576" s="52">
        <v>4.88</v>
      </c>
      <c r="R5576" s="52" t="str" cm="1">
        <f t="array" ref="R5576">_xlfn.IFS(ROUND(Q5576,0)=5,"Excellent",ROUND(Q5576,0)=4,"Good",ROUND(Q5576,0)=3,"Ok",ROUND(Q5576,0)&lt;3,"Bad")</f>
        <v>Excellent</v>
      </c>
      <c r="S5576">
        <v>8</v>
      </c>
      <c r="T5576" t="str">
        <f t="shared" si="350"/>
        <v>No</v>
      </c>
      <c r="U5576" s="65">
        <v>43801</v>
      </c>
      <c r="V5576" s="65">
        <v>43898</v>
      </c>
      <c r="W5576">
        <v>25</v>
      </c>
      <c r="X5576" t="str">
        <f t="shared" si="351"/>
        <v>Active</v>
      </c>
      <c r="Y5576" t="s">
        <v>15615</v>
      </c>
    </row>
    <row r="5577" spans="1:25" x14ac:dyDescent="0.25">
      <c r="A5577">
        <v>5576</v>
      </c>
      <c r="B5577" t="s">
        <v>14072</v>
      </c>
      <c r="C5577">
        <v>3353</v>
      </c>
      <c r="D5577" t="str">
        <f>VLOOKUP($C5577,Hosts!$A:$O,10,0)</f>
        <v>New York</v>
      </c>
      <c r="E5577" s="67">
        <f>INDEX(Hosts!$A:$O,MATCH(Places!$C5577,Hosts!$A:$A,0),MATCH(Places!E$1,Hosts!$1:$1,0))</f>
        <v>1</v>
      </c>
      <c r="F5577" s="67">
        <f>INDEX(Hosts!$A:$O,MATCH(Places!$C5577,Hosts!$A:$A,0),MATCH(Places!F$1,Hosts!$1:$1,0))</f>
        <v>0.97</v>
      </c>
      <c r="G5577" s="67" t="str">
        <f>INDEX(Hosts!$A:$O,MATCH(Places!$C5577,Hosts!$A:$A,0),MATCH(Places!G$1,Hosts!$1:$1,0))</f>
        <v>No</v>
      </c>
      <c r="H5577">
        <v>8</v>
      </c>
      <c r="I5577" t="str">
        <f>VLOOKUP($H5577,Neighborhoods!$A:$C,2,0)</f>
        <v>Brooklyn</v>
      </c>
      <c r="J5577" t="str">
        <f>VLOOKUP($H5577,Neighborhoods!$A:$C,3,0)</f>
        <v>Bushwick</v>
      </c>
      <c r="K5577" t="s">
        <v>11822</v>
      </c>
      <c r="L5577" t="str">
        <f t="shared" si="348"/>
        <v>No</v>
      </c>
      <c r="M5577">
        <v>10</v>
      </c>
      <c r="N5577" t="str" cm="1">
        <f t="array" ref="N5577">_xlfn.IFS(M5577&lt;=2,"Small",M5577&lt;=5,"Medium",M5577&gt;5,"Large")</f>
        <v>Large</v>
      </c>
      <c r="O5577" s="50">
        <v>899</v>
      </c>
      <c r="P5577" s="67">
        <f t="shared" si="349"/>
        <v>0.05</v>
      </c>
      <c r="Q5577" s="52">
        <v>4.67</v>
      </c>
      <c r="R5577" s="52" t="str" cm="1">
        <f t="array" ref="R5577">_xlfn.IFS(ROUND(Q5577,0)=5,"Excellent",ROUND(Q5577,0)=4,"Good",ROUND(Q5577,0)=3,"Ok",ROUND(Q5577,0)&lt;3,"Bad")</f>
        <v>Excellent</v>
      </c>
      <c r="S5577">
        <v>6</v>
      </c>
      <c r="T5577" t="str">
        <f t="shared" si="350"/>
        <v>No</v>
      </c>
      <c r="U5577" s="65">
        <v>43977</v>
      </c>
      <c r="V5577" s="65">
        <v>44042</v>
      </c>
      <c r="W5577">
        <v>365</v>
      </c>
      <c r="X5577" t="str">
        <f t="shared" si="351"/>
        <v>Active</v>
      </c>
      <c r="Y5577" t="s">
        <v>15615</v>
      </c>
    </row>
    <row r="5578" spans="1:25" x14ac:dyDescent="0.25">
      <c r="A5578">
        <v>5577</v>
      </c>
      <c r="B5578" t="s">
        <v>13117</v>
      </c>
      <c r="C5578">
        <v>3446</v>
      </c>
      <c r="D5578" t="str">
        <f>VLOOKUP($C5578,Hosts!$A:$O,10,0)</f>
        <v>New York</v>
      </c>
      <c r="E5578" s="67">
        <f>INDEX(Hosts!$A:$O,MATCH(Places!$C5578,Hosts!$A:$A,0),MATCH(Places!E$1,Hosts!$1:$1,0))</f>
        <v>1</v>
      </c>
      <c r="F5578" s="67">
        <f>INDEX(Hosts!$A:$O,MATCH(Places!$C5578,Hosts!$A:$A,0),MATCH(Places!F$1,Hosts!$1:$1,0))</f>
        <v>1</v>
      </c>
      <c r="G5578" s="67" t="str">
        <f>INDEX(Hosts!$A:$O,MATCH(Places!$C5578,Hosts!$A:$A,0),MATCH(Places!G$1,Hosts!$1:$1,0))</f>
        <v>No</v>
      </c>
      <c r="H5578">
        <v>9</v>
      </c>
      <c r="I5578" t="str">
        <f>VLOOKUP($H5578,Neighborhoods!$A:$C,2,0)</f>
        <v>Brooklyn</v>
      </c>
      <c r="J5578" t="str">
        <f>VLOOKUP($H5578,Neighborhoods!$A:$C,3,0)</f>
        <v>Crown Heights</v>
      </c>
      <c r="K5578" t="s">
        <v>11822</v>
      </c>
      <c r="L5578" t="str">
        <f t="shared" si="348"/>
        <v>No</v>
      </c>
      <c r="M5578">
        <v>6</v>
      </c>
      <c r="N5578" t="str" cm="1">
        <f t="array" ref="N5578">_xlfn.IFS(M5578&lt;=2,"Small",M5578&lt;=5,"Medium",M5578&gt;5,"Large")</f>
        <v>Large</v>
      </c>
      <c r="O5578" s="50">
        <v>232</v>
      </c>
      <c r="P5578" s="67">
        <f t="shared" si="349"/>
        <v>0.04</v>
      </c>
      <c r="Q5578" s="52">
        <v>5</v>
      </c>
      <c r="R5578" s="52" t="str" cm="1">
        <f t="array" ref="R5578">_xlfn.IFS(ROUND(Q5578,0)=5,"Excellent",ROUND(Q5578,0)=4,"Good",ROUND(Q5578,0)=3,"Ok",ROUND(Q5578,0)&lt;3,"Bad")</f>
        <v>Excellent</v>
      </c>
      <c r="S5578">
        <v>4</v>
      </c>
      <c r="T5578" t="str">
        <f t="shared" si="350"/>
        <v>No</v>
      </c>
      <c r="U5578" s="65">
        <v>43828</v>
      </c>
      <c r="V5578" s="65">
        <v>43903</v>
      </c>
      <c r="W5578">
        <v>245</v>
      </c>
      <c r="X5578" t="str">
        <f t="shared" si="351"/>
        <v>Active</v>
      </c>
      <c r="Y5578" t="s">
        <v>15616</v>
      </c>
    </row>
    <row r="5579" spans="1:25" x14ac:dyDescent="0.25">
      <c r="A5579">
        <v>5578</v>
      </c>
      <c r="B5579" t="s">
        <v>14063</v>
      </c>
      <c r="C5579">
        <v>3093</v>
      </c>
      <c r="D5579" t="str">
        <f>VLOOKUP($C5579,Hosts!$A:$O,10,0)</f>
        <v>New York</v>
      </c>
      <c r="E5579" s="67">
        <f>INDEX(Hosts!$A:$O,MATCH(Places!$C5579,Hosts!$A:$A,0),MATCH(Places!E$1,Hosts!$1:$1,0))</f>
        <v>0.83</v>
      </c>
      <c r="F5579" s="67">
        <f>INDEX(Hosts!$A:$O,MATCH(Places!$C5579,Hosts!$A:$A,0),MATCH(Places!F$1,Hosts!$1:$1,0))</f>
        <v>0.94</v>
      </c>
      <c r="G5579" s="67" t="str">
        <f>INDEX(Hosts!$A:$O,MATCH(Places!$C5579,Hosts!$A:$A,0),MATCH(Places!G$1,Hosts!$1:$1,0))</f>
        <v>No</v>
      </c>
      <c r="H5579">
        <v>17</v>
      </c>
      <c r="I5579" t="str">
        <f>VLOOKUP($H5579,Neighborhoods!$A:$C,2,0)</f>
        <v>Manhattan</v>
      </c>
      <c r="J5579" t="str">
        <f>VLOOKUP($H5579,Neighborhoods!$A:$C,3,0)</f>
        <v>Hell's Kitchen</v>
      </c>
      <c r="K5579" t="s">
        <v>11822</v>
      </c>
      <c r="L5579" t="str">
        <f t="shared" si="348"/>
        <v>No</v>
      </c>
      <c r="M5579">
        <v>4</v>
      </c>
      <c r="N5579" t="str" cm="1">
        <f t="array" ref="N5579">_xlfn.IFS(M5579&lt;=2,"Small",M5579&lt;=5,"Medium",M5579&gt;5,"Large")</f>
        <v>Medium</v>
      </c>
      <c r="O5579" s="50">
        <v>140</v>
      </c>
      <c r="P5579" s="67">
        <f t="shared" si="349"/>
        <v>0.03</v>
      </c>
      <c r="Q5579" s="52">
        <v>4.33</v>
      </c>
      <c r="R5579" s="52" t="str" cm="1">
        <f t="array" ref="R5579">_xlfn.IFS(ROUND(Q5579,0)=5,"Excellent",ROUND(Q5579,0)=4,"Good",ROUND(Q5579,0)=3,"Ok",ROUND(Q5579,0)&lt;3,"Bad")</f>
        <v>Good</v>
      </c>
      <c r="S5579">
        <v>3</v>
      </c>
      <c r="T5579" t="str">
        <f t="shared" si="350"/>
        <v>No</v>
      </c>
      <c r="U5579" s="65">
        <v>43883</v>
      </c>
      <c r="V5579" s="65">
        <v>44005</v>
      </c>
      <c r="W5579">
        <v>360</v>
      </c>
      <c r="X5579" t="str">
        <f t="shared" si="351"/>
        <v>Active</v>
      </c>
      <c r="Y5579" t="s">
        <v>15616</v>
      </c>
    </row>
    <row r="5580" spans="1:25" x14ac:dyDescent="0.25">
      <c r="A5580">
        <v>5579</v>
      </c>
      <c r="B5580" t="s">
        <v>15452</v>
      </c>
      <c r="C5580">
        <v>4051</v>
      </c>
      <c r="D5580" t="str">
        <f>VLOOKUP($C5580,Hosts!$A:$O,10,0)</f>
        <v>Connecticut</v>
      </c>
      <c r="E5580" s="67">
        <f>INDEX(Hosts!$A:$O,MATCH(Places!$C5580,Hosts!$A:$A,0),MATCH(Places!E$1,Hosts!$1:$1,0))</f>
        <v>0.9</v>
      </c>
      <c r="F5580" s="67">
        <f>INDEX(Hosts!$A:$O,MATCH(Places!$C5580,Hosts!$A:$A,0),MATCH(Places!F$1,Hosts!$1:$1,0))</f>
        <v>0.98</v>
      </c>
      <c r="G5580" s="67" t="str">
        <f>INDEX(Hosts!$A:$O,MATCH(Places!$C5580,Hosts!$A:$A,0),MATCH(Places!G$1,Hosts!$1:$1,0))</f>
        <v>No</v>
      </c>
      <c r="H5580">
        <v>8</v>
      </c>
      <c r="I5580" t="str">
        <f>VLOOKUP($H5580,Neighborhoods!$A:$C,2,0)</f>
        <v>Brooklyn</v>
      </c>
      <c r="J5580" t="str">
        <f>VLOOKUP($H5580,Neighborhoods!$A:$C,3,0)</f>
        <v>Bushwick</v>
      </c>
      <c r="K5580" t="s">
        <v>11822</v>
      </c>
      <c r="L5580" t="str">
        <f t="shared" si="348"/>
        <v>No</v>
      </c>
      <c r="M5580">
        <v>6</v>
      </c>
      <c r="N5580" t="str" cm="1">
        <f t="array" ref="N5580">_xlfn.IFS(M5580&lt;=2,"Small",M5580&lt;=5,"Medium",M5580&gt;5,"Large")</f>
        <v>Large</v>
      </c>
      <c r="O5580" s="50">
        <v>85</v>
      </c>
      <c r="P5580" s="67">
        <f t="shared" si="349"/>
        <v>0.03</v>
      </c>
      <c r="Q5580" s="52">
        <v>4.33</v>
      </c>
      <c r="R5580" s="52" t="str" cm="1">
        <f t="array" ref="R5580">_xlfn.IFS(ROUND(Q5580,0)=5,"Excellent",ROUND(Q5580,0)=4,"Good",ROUND(Q5580,0)=3,"Ok",ROUND(Q5580,0)&lt;3,"Bad")</f>
        <v>Good</v>
      </c>
      <c r="S5580">
        <v>3</v>
      </c>
      <c r="T5580" t="str">
        <f t="shared" si="350"/>
        <v>No</v>
      </c>
      <c r="U5580" s="65">
        <v>43907</v>
      </c>
      <c r="V5580" s="65">
        <v>43949</v>
      </c>
      <c r="W5580">
        <v>42</v>
      </c>
      <c r="X5580" t="str">
        <f t="shared" si="351"/>
        <v>Active</v>
      </c>
      <c r="Y5580" t="s">
        <v>15616</v>
      </c>
    </row>
    <row r="5581" spans="1:25" x14ac:dyDescent="0.25">
      <c r="A5581">
        <v>5580</v>
      </c>
      <c r="B5581" t="s">
        <v>15405</v>
      </c>
      <c r="C5581">
        <v>656</v>
      </c>
      <c r="D5581" t="str">
        <f>VLOOKUP($C5581,Hosts!$A:$O,10,0)</f>
        <v>New York</v>
      </c>
      <c r="E5581" s="67">
        <f>INDEX(Hosts!$A:$O,MATCH(Places!$C5581,Hosts!$A:$A,0),MATCH(Places!E$1,Hosts!$1:$1,0))</f>
        <v>1</v>
      </c>
      <c r="F5581" s="67">
        <f>INDEX(Hosts!$A:$O,MATCH(Places!$C5581,Hosts!$A:$A,0),MATCH(Places!F$1,Hosts!$1:$1,0))</f>
        <v>1</v>
      </c>
      <c r="G5581" s="67" t="str">
        <f>INDEX(Hosts!$A:$O,MATCH(Places!$C5581,Hosts!$A:$A,0),MATCH(Places!G$1,Hosts!$1:$1,0))</f>
        <v>No</v>
      </c>
      <c r="H5581">
        <v>15</v>
      </c>
      <c r="I5581" t="str">
        <f>VLOOKUP($H5581,Neighborhoods!$A:$C,2,0)</f>
        <v>Manhattan</v>
      </c>
      <c r="J5581" t="str">
        <f>VLOOKUP($H5581,Neighborhoods!$A:$C,3,0)</f>
        <v>East Village</v>
      </c>
      <c r="K5581" t="s">
        <v>11822</v>
      </c>
      <c r="L5581" t="str">
        <f t="shared" si="348"/>
        <v>No</v>
      </c>
      <c r="M5581">
        <v>4</v>
      </c>
      <c r="N5581" t="str" cm="1">
        <f t="array" ref="N5581">_xlfn.IFS(M5581&lt;=2,"Small",M5581&lt;=5,"Medium",M5581&gt;5,"Large")</f>
        <v>Medium</v>
      </c>
      <c r="O5581" s="50">
        <v>564</v>
      </c>
      <c r="P5581" s="67">
        <f t="shared" si="349"/>
        <v>0.05</v>
      </c>
      <c r="Q5581" s="52">
        <v>3.67</v>
      </c>
      <c r="R5581" s="52" t="str" cm="1">
        <f t="array" ref="R5581">_xlfn.IFS(ROUND(Q5581,0)=5,"Excellent",ROUND(Q5581,0)=4,"Good",ROUND(Q5581,0)=3,"Ok",ROUND(Q5581,0)&lt;3,"Bad")</f>
        <v>Good</v>
      </c>
      <c r="S5581">
        <v>3</v>
      </c>
      <c r="T5581" t="str">
        <f t="shared" si="350"/>
        <v>No</v>
      </c>
      <c r="U5581" s="65">
        <v>43807</v>
      </c>
      <c r="V5581" s="65">
        <v>44045</v>
      </c>
      <c r="W5581">
        <v>365</v>
      </c>
      <c r="X5581" t="str">
        <f t="shared" si="351"/>
        <v>Active</v>
      </c>
      <c r="Y5581" t="s">
        <v>15616</v>
      </c>
    </row>
    <row r="5582" spans="1:25" x14ac:dyDescent="0.25">
      <c r="A5582">
        <v>5581</v>
      </c>
      <c r="B5582" t="s">
        <v>14960</v>
      </c>
      <c r="C5582">
        <v>3801</v>
      </c>
      <c r="D5582" t="str">
        <f>VLOOKUP($C5582,Hosts!$A:$O,10,0)</f>
        <v>New York</v>
      </c>
      <c r="E5582" s="67">
        <f>INDEX(Hosts!$A:$O,MATCH(Places!$C5582,Hosts!$A:$A,0),MATCH(Places!E$1,Hosts!$1:$1,0))</f>
        <v>0.92</v>
      </c>
      <c r="F5582" s="67">
        <f>INDEX(Hosts!$A:$O,MATCH(Places!$C5582,Hosts!$A:$A,0),MATCH(Places!F$1,Hosts!$1:$1,0))</f>
        <v>0.98</v>
      </c>
      <c r="G5582" s="67" t="str">
        <f>INDEX(Hosts!$A:$O,MATCH(Places!$C5582,Hosts!$A:$A,0),MATCH(Places!G$1,Hosts!$1:$1,0))</f>
        <v>Yes</v>
      </c>
      <c r="H5582">
        <v>7</v>
      </c>
      <c r="I5582" t="str">
        <f>VLOOKUP($H5582,Neighborhoods!$A:$C,2,0)</f>
        <v>Brooklyn</v>
      </c>
      <c r="J5582" t="str">
        <f>VLOOKUP($H5582,Neighborhoods!$A:$C,3,0)</f>
        <v>Bedford-Stuyvesant</v>
      </c>
      <c r="K5582" t="s">
        <v>11822</v>
      </c>
      <c r="L5582" t="str">
        <f t="shared" si="348"/>
        <v>No</v>
      </c>
      <c r="M5582">
        <v>2</v>
      </c>
      <c r="N5582" t="str" cm="1">
        <f t="array" ref="N5582">_xlfn.IFS(M5582&lt;=2,"Small",M5582&lt;=5,"Medium",M5582&gt;5,"Large")</f>
        <v>Small</v>
      </c>
      <c r="O5582" s="50">
        <v>225</v>
      </c>
      <c r="P5582" s="67">
        <f t="shared" si="349"/>
        <v>0.04</v>
      </c>
      <c r="Q5582" s="52">
        <v>4.67</v>
      </c>
      <c r="R5582" s="52" t="str" cm="1">
        <f t="array" ref="R5582">_xlfn.IFS(ROUND(Q5582,0)=5,"Excellent",ROUND(Q5582,0)=4,"Good",ROUND(Q5582,0)=3,"Ok",ROUND(Q5582,0)&lt;3,"Bad")</f>
        <v>Excellent</v>
      </c>
      <c r="S5582">
        <v>6</v>
      </c>
      <c r="T5582" t="str">
        <f t="shared" si="350"/>
        <v>No</v>
      </c>
      <c r="U5582" s="65">
        <v>43822</v>
      </c>
      <c r="V5582" s="65">
        <v>43936</v>
      </c>
      <c r="W5582">
        <v>162</v>
      </c>
      <c r="X5582" t="str">
        <f t="shared" si="351"/>
        <v>Active</v>
      </c>
      <c r="Y5582" t="s">
        <v>15616</v>
      </c>
    </row>
    <row r="5583" spans="1:25" x14ac:dyDescent="0.25">
      <c r="A5583">
        <v>5582</v>
      </c>
      <c r="B5583" t="s">
        <v>14260</v>
      </c>
      <c r="C5583">
        <v>656</v>
      </c>
      <c r="D5583" t="str">
        <f>VLOOKUP($C5583,Hosts!$A:$O,10,0)</f>
        <v>New York</v>
      </c>
      <c r="E5583" s="67">
        <f>INDEX(Hosts!$A:$O,MATCH(Places!$C5583,Hosts!$A:$A,0),MATCH(Places!E$1,Hosts!$1:$1,0))</f>
        <v>1</v>
      </c>
      <c r="F5583" s="67">
        <f>INDEX(Hosts!$A:$O,MATCH(Places!$C5583,Hosts!$A:$A,0),MATCH(Places!F$1,Hosts!$1:$1,0))</f>
        <v>1</v>
      </c>
      <c r="G5583" s="67" t="str">
        <f>INDEX(Hosts!$A:$O,MATCH(Places!$C5583,Hosts!$A:$A,0),MATCH(Places!G$1,Hosts!$1:$1,0))</f>
        <v>No</v>
      </c>
      <c r="H5583">
        <v>15</v>
      </c>
      <c r="I5583" t="str">
        <f>VLOOKUP($H5583,Neighborhoods!$A:$C,2,0)</f>
        <v>Manhattan</v>
      </c>
      <c r="J5583" t="str">
        <f>VLOOKUP($H5583,Neighborhoods!$A:$C,3,0)</f>
        <v>East Village</v>
      </c>
      <c r="K5583" t="s">
        <v>1</v>
      </c>
      <c r="L5583" t="str">
        <f t="shared" si="348"/>
        <v>Yes</v>
      </c>
      <c r="M5583">
        <v>4</v>
      </c>
      <c r="N5583" t="str" cm="1">
        <f t="array" ref="N5583">_xlfn.IFS(M5583&lt;=2,"Small",M5583&lt;=5,"Medium",M5583&gt;5,"Large")</f>
        <v>Medium</v>
      </c>
      <c r="O5583" s="50">
        <v>140</v>
      </c>
      <c r="P5583" s="67">
        <f t="shared" si="349"/>
        <v>0.03</v>
      </c>
      <c r="Q5583" s="52">
        <v>4.5999999999999996</v>
      </c>
      <c r="R5583" s="52" t="str" cm="1">
        <f t="array" ref="R5583">_xlfn.IFS(ROUND(Q5583,0)=5,"Excellent",ROUND(Q5583,0)=4,"Good",ROUND(Q5583,0)=3,"Ok",ROUND(Q5583,0)&lt;3,"Bad")</f>
        <v>Excellent</v>
      </c>
      <c r="S5583">
        <v>5</v>
      </c>
      <c r="T5583" t="str">
        <f t="shared" si="350"/>
        <v>No</v>
      </c>
      <c r="U5583" s="65">
        <v>43805</v>
      </c>
      <c r="V5583" s="65">
        <v>43988</v>
      </c>
      <c r="W5583">
        <v>0</v>
      </c>
      <c r="X5583" t="str">
        <f t="shared" si="351"/>
        <v>Inactive</v>
      </c>
      <c r="Y5583" t="s">
        <v>15616</v>
      </c>
    </row>
    <row r="5584" spans="1:25" x14ac:dyDescent="0.25">
      <c r="A5584">
        <v>5583</v>
      </c>
      <c r="B5584" t="s">
        <v>15003</v>
      </c>
      <c r="C5584">
        <v>4029</v>
      </c>
      <c r="D5584" t="str">
        <f>VLOOKUP($C5584,Hosts!$A:$O,10,0)</f>
        <v>New York</v>
      </c>
      <c r="E5584" s="67">
        <f>INDEX(Hosts!$A:$O,MATCH(Places!$C5584,Hosts!$A:$A,0),MATCH(Places!E$1,Hosts!$1:$1,0))</f>
        <v>1</v>
      </c>
      <c r="F5584" s="67">
        <f>INDEX(Hosts!$A:$O,MATCH(Places!$C5584,Hosts!$A:$A,0),MATCH(Places!F$1,Hosts!$1:$1,0))</f>
        <v>0.87</v>
      </c>
      <c r="G5584" s="67" t="str">
        <f>INDEX(Hosts!$A:$O,MATCH(Places!$C5584,Hosts!$A:$A,0),MATCH(Places!G$1,Hosts!$1:$1,0))</f>
        <v>Yes</v>
      </c>
      <c r="H5584">
        <v>22</v>
      </c>
      <c r="I5584" t="str">
        <f>VLOOKUP($H5584,Neighborhoods!$A:$C,2,0)</f>
        <v>Queens</v>
      </c>
      <c r="J5584" t="str">
        <f>VLOOKUP($H5584,Neighborhoods!$A:$C,3,0)</f>
        <v>Flushing</v>
      </c>
      <c r="K5584" t="s">
        <v>1</v>
      </c>
      <c r="L5584" t="str">
        <f t="shared" si="348"/>
        <v>Yes</v>
      </c>
      <c r="M5584">
        <v>2</v>
      </c>
      <c r="N5584" t="str" cm="1">
        <f t="array" ref="N5584">_xlfn.IFS(M5584&lt;=2,"Small",M5584&lt;=5,"Medium",M5584&gt;5,"Large")</f>
        <v>Small</v>
      </c>
      <c r="O5584" s="50">
        <v>45</v>
      </c>
      <c r="P5584" s="67">
        <f t="shared" si="349"/>
        <v>0.03</v>
      </c>
      <c r="Q5584" s="52">
        <v>5</v>
      </c>
      <c r="R5584" s="52" t="str" cm="1">
        <f t="array" ref="R5584">_xlfn.IFS(ROUND(Q5584,0)=5,"Excellent",ROUND(Q5584,0)=4,"Good",ROUND(Q5584,0)=3,"Ok",ROUND(Q5584,0)&lt;3,"Bad")</f>
        <v>Excellent</v>
      </c>
      <c r="S5584">
        <v>4</v>
      </c>
      <c r="T5584" t="str">
        <f t="shared" si="350"/>
        <v>No</v>
      </c>
      <c r="U5584" s="65">
        <v>43853</v>
      </c>
      <c r="V5584" s="65">
        <v>43905</v>
      </c>
      <c r="W5584">
        <v>360</v>
      </c>
      <c r="X5584" t="str">
        <f t="shared" si="351"/>
        <v>Active</v>
      </c>
      <c r="Y5584" t="s">
        <v>15615</v>
      </c>
    </row>
    <row r="5585" spans="1:25" x14ac:dyDescent="0.25">
      <c r="A5585">
        <v>5584</v>
      </c>
      <c r="B5585" t="s">
        <v>13621</v>
      </c>
      <c r="C5585">
        <v>656</v>
      </c>
      <c r="D5585" t="str">
        <f>VLOOKUP($C5585,Hosts!$A:$O,10,0)</f>
        <v>New York</v>
      </c>
      <c r="E5585" s="67">
        <f>INDEX(Hosts!$A:$O,MATCH(Places!$C5585,Hosts!$A:$A,0),MATCH(Places!E$1,Hosts!$1:$1,0))</f>
        <v>1</v>
      </c>
      <c r="F5585" s="67">
        <f>INDEX(Hosts!$A:$O,MATCH(Places!$C5585,Hosts!$A:$A,0),MATCH(Places!F$1,Hosts!$1:$1,0))</f>
        <v>1</v>
      </c>
      <c r="G5585" s="67" t="str">
        <f>INDEX(Hosts!$A:$O,MATCH(Places!$C5585,Hosts!$A:$A,0),MATCH(Places!G$1,Hosts!$1:$1,0))</f>
        <v>No</v>
      </c>
      <c r="H5585">
        <v>15</v>
      </c>
      <c r="I5585" t="str">
        <f>VLOOKUP($H5585,Neighborhoods!$A:$C,2,0)</f>
        <v>Manhattan</v>
      </c>
      <c r="J5585" t="str">
        <f>VLOOKUP($H5585,Neighborhoods!$A:$C,3,0)</f>
        <v>East Village</v>
      </c>
      <c r="K5585" t="s">
        <v>1</v>
      </c>
      <c r="L5585" t="str">
        <f t="shared" si="348"/>
        <v>Yes</v>
      </c>
      <c r="M5585">
        <v>2</v>
      </c>
      <c r="N5585" t="str" cm="1">
        <f t="array" ref="N5585">_xlfn.IFS(M5585&lt;=2,"Small",M5585&lt;=5,"Medium",M5585&gt;5,"Large")</f>
        <v>Small</v>
      </c>
      <c r="O5585" s="50">
        <v>130</v>
      </c>
      <c r="P5585" s="67">
        <f t="shared" si="349"/>
        <v>0.03</v>
      </c>
      <c r="Q5585" s="52">
        <v>4.33</v>
      </c>
      <c r="R5585" s="52" t="str" cm="1">
        <f t="array" ref="R5585">_xlfn.IFS(ROUND(Q5585,0)=5,"Excellent",ROUND(Q5585,0)=4,"Good",ROUND(Q5585,0)=3,"Ok",ROUND(Q5585,0)&lt;3,"Bad")</f>
        <v>Good</v>
      </c>
      <c r="S5585">
        <v>9</v>
      </c>
      <c r="T5585" t="str">
        <f t="shared" si="350"/>
        <v>No</v>
      </c>
      <c r="U5585" s="65">
        <v>43827</v>
      </c>
      <c r="V5585" s="65">
        <v>44010</v>
      </c>
      <c r="W5585">
        <v>0</v>
      </c>
      <c r="X5585" t="str">
        <f t="shared" si="351"/>
        <v>Inactive</v>
      </c>
      <c r="Y5585" t="s">
        <v>15616</v>
      </c>
    </row>
    <row r="5586" spans="1:25" x14ac:dyDescent="0.25">
      <c r="A5586">
        <v>5585</v>
      </c>
      <c r="B5586" t="s">
        <v>13288</v>
      </c>
      <c r="C5586">
        <v>656</v>
      </c>
      <c r="D5586" t="str">
        <f>VLOOKUP($C5586,Hosts!$A:$O,10,0)</f>
        <v>New York</v>
      </c>
      <c r="E5586" s="67">
        <f>INDEX(Hosts!$A:$O,MATCH(Places!$C5586,Hosts!$A:$A,0),MATCH(Places!E$1,Hosts!$1:$1,0))</f>
        <v>1</v>
      </c>
      <c r="F5586" s="67">
        <f>INDEX(Hosts!$A:$O,MATCH(Places!$C5586,Hosts!$A:$A,0),MATCH(Places!F$1,Hosts!$1:$1,0))</f>
        <v>1</v>
      </c>
      <c r="G5586" s="67" t="str">
        <f>INDEX(Hosts!$A:$O,MATCH(Places!$C5586,Hosts!$A:$A,0),MATCH(Places!G$1,Hosts!$1:$1,0))</f>
        <v>No</v>
      </c>
      <c r="H5586">
        <v>15</v>
      </c>
      <c r="I5586" t="str">
        <f>VLOOKUP($H5586,Neighborhoods!$A:$C,2,0)</f>
        <v>Manhattan</v>
      </c>
      <c r="J5586" t="str">
        <f>VLOOKUP($H5586,Neighborhoods!$A:$C,3,0)</f>
        <v>East Village</v>
      </c>
      <c r="K5586" t="s">
        <v>1</v>
      </c>
      <c r="L5586" t="str">
        <f t="shared" si="348"/>
        <v>Yes</v>
      </c>
      <c r="M5586">
        <v>2</v>
      </c>
      <c r="N5586" t="str" cm="1">
        <f t="array" ref="N5586">_xlfn.IFS(M5586&lt;=2,"Small",M5586&lt;=5,"Medium",M5586&gt;5,"Large")</f>
        <v>Small</v>
      </c>
      <c r="O5586" s="50">
        <v>120</v>
      </c>
      <c r="P5586" s="67">
        <f t="shared" si="349"/>
        <v>0.03</v>
      </c>
      <c r="Q5586" s="52">
        <v>5</v>
      </c>
      <c r="R5586" s="52" t="str" cm="1">
        <f t="array" ref="R5586">_xlfn.IFS(ROUND(Q5586,0)=5,"Excellent",ROUND(Q5586,0)=4,"Good",ROUND(Q5586,0)=3,"Ok",ROUND(Q5586,0)&lt;3,"Bad")</f>
        <v>Excellent</v>
      </c>
      <c r="S5586">
        <v>11</v>
      </c>
      <c r="T5586" t="str">
        <f t="shared" si="350"/>
        <v>No</v>
      </c>
      <c r="U5586" s="65">
        <v>43804</v>
      </c>
      <c r="V5586" s="65">
        <v>44013</v>
      </c>
      <c r="W5586">
        <v>0</v>
      </c>
      <c r="X5586" t="str">
        <f t="shared" si="351"/>
        <v>Inactive</v>
      </c>
      <c r="Y5586" t="s">
        <v>15616</v>
      </c>
    </row>
    <row r="5587" spans="1:25" x14ac:dyDescent="0.25">
      <c r="A5587">
        <v>5586</v>
      </c>
      <c r="B5587" t="s">
        <v>15495</v>
      </c>
      <c r="C5587">
        <v>1641</v>
      </c>
      <c r="D5587" t="str">
        <f>VLOOKUP($C5587,Hosts!$A:$O,10,0)</f>
        <v>New York</v>
      </c>
      <c r="E5587" s="67">
        <f>INDEX(Hosts!$A:$O,MATCH(Places!$C5587,Hosts!$A:$A,0),MATCH(Places!E$1,Hosts!$1:$1,0))</f>
        <v>1</v>
      </c>
      <c r="F5587" s="67">
        <f>INDEX(Hosts!$A:$O,MATCH(Places!$C5587,Hosts!$A:$A,0),MATCH(Places!F$1,Hosts!$1:$1,0))</f>
        <v>1</v>
      </c>
      <c r="G5587" s="67" t="str">
        <f>INDEX(Hosts!$A:$O,MATCH(Places!$C5587,Hosts!$A:$A,0),MATCH(Places!G$1,Hosts!$1:$1,0))</f>
        <v>No</v>
      </c>
      <c r="H5587">
        <v>12</v>
      </c>
      <c r="I5587" t="str">
        <f>VLOOKUP($H5587,Neighborhoods!$A:$C,2,0)</f>
        <v>Brooklyn</v>
      </c>
      <c r="J5587" t="str">
        <f>VLOOKUP($H5587,Neighborhoods!$A:$C,3,0)</f>
        <v>Williamsburg</v>
      </c>
      <c r="K5587" t="s">
        <v>11822</v>
      </c>
      <c r="L5587" t="str">
        <f t="shared" si="348"/>
        <v>No</v>
      </c>
      <c r="M5587">
        <v>4</v>
      </c>
      <c r="N5587" t="str" cm="1">
        <f t="array" ref="N5587">_xlfn.IFS(M5587&lt;=2,"Small",M5587&lt;=5,"Medium",M5587&gt;5,"Large")</f>
        <v>Medium</v>
      </c>
      <c r="O5587" s="50">
        <v>142</v>
      </c>
      <c r="P5587" s="67">
        <f t="shared" si="349"/>
        <v>0.03</v>
      </c>
      <c r="Q5587" s="52">
        <v>5</v>
      </c>
      <c r="R5587" s="52" t="str" cm="1">
        <f t="array" ref="R5587">_xlfn.IFS(ROUND(Q5587,0)=5,"Excellent",ROUND(Q5587,0)=4,"Good",ROUND(Q5587,0)=3,"Ok",ROUND(Q5587,0)&lt;3,"Bad")</f>
        <v>Excellent</v>
      </c>
      <c r="S5587">
        <v>6</v>
      </c>
      <c r="T5587" t="str">
        <f t="shared" si="350"/>
        <v>No</v>
      </c>
      <c r="U5587" s="65">
        <v>43872</v>
      </c>
      <c r="V5587" s="65">
        <v>44056</v>
      </c>
      <c r="W5587">
        <v>179</v>
      </c>
      <c r="X5587" t="str">
        <f t="shared" si="351"/>
        <v>Active</v>
      </c>
      <c r="Y5587" t="s">
        <v>15616</v>
      </c>
    </row>
    <row r="5588" spans="1:25" x14ac:dyDescent="0.25">
      <c r="A5588">
        <v>5587</v>
      </c>
      <c r="B5588" t="s">
        <v>15000</v>
      </c>
      <c r="C5588">
        <v>3921</v>
      </c>
      <c r="D5588" t="str">
        <f>VLOOKUP($C5588,Hosts!$A:$O,10,0)</f>
        <v>New York</v>
      </c>
      <c r="E5588" s="67">
        <f>INDEX(Hosts!$A:$O,MATCH(Places!$C5588,Hosts!$A:$A,0),MATCH(Places!E$1,Hosts!$1:$1,0))</f>
        <v>1</v>
      </c>
      <c r="F5588" s="67">
        <f>INDEX(Hosts!$A:$O,MATCH(Places!$C5588,Hosts!$A:$A,0),MATCH(Places!F$1,Hosts!$1:$1,0))</f>
        <v>1</v>
      </c>
      <c r="G5588" s="67" t="str">
        <f>INDEX(Hosts!$A:$O,MATCH(Places!$C5588,Hosts!$A:$A,0),MATCH(Places!G$1,Hosts!$1:$1,0))</f>
        <v>No</v>
      </c>
      <c r="H5588">
        <v>17</v>
      </c>
      <c r="I5588" t="str">
        <f>VLOOKUP($H5588,Neighborhoods!$A:$C,2,0)</f>
        <v>Manhattan</v>
      </c>
      <c r="J5588" t="str">
        <f>VLOOKUP($H5588,Neighborhoods!$A:$C,3,0)</f>
        <v>Hell's Kitchen</v>
      </c>
      <c r="K5588" t="s">
        <v>11822</v>
      </c>
      <c r="L5588" t="str">
        <f t="shared" si="348"/>
        <v>No</v>
      </c>
      <c r="M5588">
        <v>6</v>
      </c>
      <c r="N5588" t="str" cm="1">
        <f t="array" ref="N5588">_xlfn.IFS(M5588&lt;=2,"Small",M5588&lt;=5,"Medium",M5588&gt;5,"Large")</f>
        <v>Large</v>
      </c>
      <c r="O5588" s="50">
        <v>195</v>
      </c>
      <c r="P5588" s="67">
        <f t="shared" si="349"/>
        <v>0.03</v>
      </c>
      <c r="Q5588" s="52">
        <v>5</v>
      </c>
      <c r="R5588" s="52" t="str" cm="1">
        <f t="array" ref="R5588">_xlfn.IFS(ROUND(Q5588,0)=5,"Excellent",ROUND(Q5588,0)=4,"Good",ROUND(Q5588,0)=3,"Ok",ROUND(Q5588,0)&lt;3,"Bad")</f>
        <v>Excellent</v>
      </c>
      <c r="S5588">
        <v>14</v>
      </c>
      <c r="T5588" t="str">
        <f t="shared" si="350"/>
        <v>No</v>
      </c>
      <c r="U5588" s="65">
        <v>43800</v>
      </c>
      <c r="V5588" s="65">
        <v>44041</v>
      </c>
      <c r="W5588">
        <v>158</v>
      </c>
      <c r="X5588" t="str">
        <f t="shared" si="351"/>
        <v>Active</v>
      </c>
      <c r="Y5588" t="s">
        <v>15615</v>
      </c>
    </row>
    <row r="5589" spans="1:25" x14ac:dyDescent="0.25">
      <c r="A5589">
        <v>5588</v>
      </c>
      <c r="B5589" t="s">
        <v>13478</v>
      </c>
      <c r="C5589">
        <v>4064</v>
      </c>
      <c r="D5589" t="str">
        <f>VLOOKUP($C5589,Hosts!$A:$O,10,0)</f>
        <v>New York</v>
      </c>
      <c r="E5589" s="67">
        <f>INDEX(Hosts!$A:$O,MATCH(Places!$C5589,Hosts!$A:$A,0),MATCH(Places!E$1,Hosts!$1:$1,0))</f>
        <v>1</v>
      </c>
      <c r="F5589" s="67">
        <f>INDEX(Hosts!$A:$O,MATCH(Places!$C5589,Hosts!$A:$A,0),MATCH(Places!F$1,Hosts!$1:$1,0))</f>
        <v>0.99</v>
      </c>
      <c r="G5589" s="67" t="str">
        <f>INDEX(Hosts!$A:$O,MATCH(Places!$C5589,Hosts!$A:$A,0),MATCH(Places!G$1,Hosts!$1:$1,0))</f>
        <v>No</v>
      </c>
      <c r="H5589">
        <v>22</v>
      </c>
      <c r="I5589" t="str">
        <f>VLOOKUP($H5589,Neighborhoods!$A:$C,2,0)</f>
        <v>Queens</v>
      </c>
      <c r="J5589" t="str">
        <f>VLOOKUP($H5589,Neighborhoods!$A:$C,3,0)</f>
        <v>Flushing</v>
      </c>
      <c r="K5589" t="s">
        <v>1</v>
      </c>
      <c r="L5589" t="str">
        <f t="shared" si="348"/>
        <v>Yes</v>
      </c>
      <c r="M5589">
        <v>3</v>
      </c>
      <c r="N5589" t="str" cm="1">
        <f t="array" ref="N5589">_xlfn.IFS(M5589&lt;=2,"Small",M5589&lt;=5,"Medium",M5589&gt;5,"Large")</f>
        <v>Medium</v>
      </c>
      <c r="O5589" s="50">
        <v>70</v>
      </c>
      <c r="P5589" s="67">
        <f t="shared" si="349"/>
        <v>0.03</v>
      </c>
      <c r="Q5589" s="52">
        <v>4.45</v>
      </c>
      <c r="R5589" s="52" t="str" cm="1">
        <f t="array" ref="R5589">_xlfn.IFS(ROUND(Q5589,0)=5,"Excellent",ROUND(Q5589,0)=4,"Good",ROUND(Q5589,0)=3,"Ok",ROUND(Q5589,0)&lt;3,"Bad")</f>
        <v>Good</v>
      </c>
      <c r="S5589">
        <v>20</v>
      </c>
      <c r="T5589" t="str">
        <f t="shared" si="350"/>
        <v>No</v>
      </c>
      <c r="U5589" s="65">
        <v>43808</v>
      </c>
      <c r="V5589" s="65">
        <v>44017</v>
      </c>
      <c r="W5589">
        <v>166</v>
      </c>
      <c r="X5589" t="str">
        <f t="shared" si="351"/>
        <v>Active</v>
      </c>
      <c r="Y5589" t="s">
        <v>15616</v>
      </c>
    </row>
    <row r="5590" spans="1:25" x14ac:dyDescent="0.25">
      <c r="A5590">
        <v>5589</v>
      </c>
      <c r="B5590" t="s">
        <v>13908</v>
      </c>
      <c r="C5590">
        <v>3692</v>
      </c>
      <c r="D5590" t="str">
        <f>VLOOKUP($C5590,Hosts!$A:$O,10,0)</f>
        <v>New York</v>
      </c>
      <c r="E5590" s="67">
        <f>INDEX(Hosts!$A:$O,MATCH(Places!$C5590,Hosts!$A:$A,0),MATCH(Places!E$1,Hosts!$1:$1,0))</f>
        <v>1</v>
      </c>
      <c r="F5590" s="67">
        <f>INDEX(Hosts!$A:$O,MATCH(Places!$C5590,Hosts!$A:$A,0),MATCH(Places!F$1,Hosts!$1:$1,0))</f>
        <v>0.98</v>
      </c>
      <c r="G5590" s="67" t="str">
        <f>INDEX(Hosts!$A:$O,MATCH(Places!$C5590,Hosts!$A:$A,0),MATCH(Places!G$1,Hosts!$1:$1,0))</f>
        <v>Yes</v>
      </c>
      <c r="H5590">
        <v>15</v>
      </c>
      <c r="I5590" t="str">
        <f>VLOOKUP($H5590,Neighborhoods!$A:$C,2,0)</f>
        <v>Manhattan</v>
      </c>
      <c r="J5590" t="str">
        <f>VLOOKUP($H5590,Neighborhoods!$A:$C,3,0)</f>
        <v>East Village</v>
      </c>
      <c r="K5590" t="s">
        <v>1</v>
      </c>
      <c r="L5590" t="str">
        <f t="shared" si="348"/>
        <v>Yes</v>
      </c>
      <c r="M5590">
        <v>2</v>
      </c>
      <c r="N5590" t="str" cm="1">
        <f t="array" ref="N5590">_xlfn.IFS(M5590&lt;=2,"Small",M5590&lt;=5,"Medium",M5590&gt;5,"Large")</f>
        <v>Small</v>
      </c>
      <c r="O5590" s="50">
        <v>200</v>
      </c>
      <c r="P5590" s="67">
        <f t="shared" si="349"/>
        <v>0.04</v>
      </c>
      <c r="Q5590" s="52">
        <v>5</v>
      </c>
      <c r="R5590" s="52" t="str" cm="1">
        <f t="array" ref="R5590">_xlfn.IFS(ROUND(Q5590,0)=5,"Excellent",ROUND(Q5590,0)=4,"Good",ROUND(Q5590,0)=3,"Ok",ROUND(Q5590,0)&lt;3,"Bad")</f>
        <v>Excellent</v>
      </c>
      <c r="S5590">
        <v>26</v>
      </c>
      <c r="T5590" t="str">
        <f t="shared" si="350"/>
        <v>No</v>
      </c>
      <c r="U5590" s="65">
        <v>43797</v>
      </c>
      <c r="V5590" s="65">
        <v>43903</v>
      </c>
      <c r="W5590">
        <v>14</v>
      </c>
      <c r="X5590" t="str">
        <f t="shared" si="351"/>
        <v>Active</v>
      </c>
      <c r="Y5590" t="s">
        <v>15615</v>
      </c>
    </row>
    <row r="5591" spans="1:25" x14ac:dyDescent="0.25">
      <c r="A5591">
        <v>5590</v>
      </c>
      <c r="B5591" t="s">
        <v>14121</v>
      </c>
      <c r="C5591">
        <v>3583</v>
      </c>
      <c r="D5591" t="str">
        <f>VLOOKUP($C5591,Hosts!$A:$O,10,0)</f>
        <v>New York</v>
      </c>
      <c r="E5591" s="67">
        <f>INDEX(Hosts!$A:$O,MATCH(Places!$C5591,Hosts!$A:$A,0),MATCH(Places!E$1,Hosts!$1:$1,0))</f>
        <v>1</v>
      </c>
      <c r="F5591" s="67">
        <f>INDEX(Hosts!$A:$O,MATCH(Places!$C5591,Hosts!$A:$A,0),MATCH(Places!F$1,Hosts!$1:$1,0))</f>
        <v>1</v>
      </c>
      <c r="G5591" s="67" t="str">
        <f>INDEX(Hosts!$A:$O,MATCH(Places!$C5591,Hosts!$A:$A,0),MATCH(Places!G$1,Hosts!$1:$1,0))</f>
        <v>Yes</v>
      </c>
      <c r="H5591">
        <v>24</v>
      </c>
      <c r="I5591" t="str">
        <f>VLOOKUP($H5591,Neighborhoods!$A:$C,2,0)</f>
        <v>Queens</v>
      </c>
      <c r="J5591" t="str">
        <f>VLOOKUP($H5591,Neighborhoods!$A:$C,3,0)</f>
        <v>Long Island City</v>
      </c>
      <c r="K5591" t="s">
        <v>1</v>
      </c>
      <c r="L5591" t="str">
        <f t="shared" si="348"/>
        <v>Yes</v>
      </c>
      <c r="M5591">
        <v>2</v>
      </c>
      <c r="N5591" t="str" cm="1">
        <f t="array" ref="N5591">_xlfn.IFS(M5591&lt;=2,"Small",M5591&lt;=5,"Medium",M5591&gt;5,"Large")</f>
        <v>Small</v>
      </c>
      <c r="O5591" s="50">
        <v>58</v>
      </c>
      <c r="P5591" s="67">
        <f t="shared" si="349"/>
        <v>0.03</v>
      </c>
      <c r="Q5591" s="52">
        <v>5</v>
      </c>
      <c r="R5591" s="52" t="str" cm="1">
        <f t="array" ref="R5591">_xlfn.IFS(ROUND(Q5591,0)=5,"Excellent",ROUND(Q5591,0)=4,"Good",ROUND(Q5591,0)=3,"Ok",ROUND(Q5591,0)&lt;3,"Bad")</f>
        <v>Excellent</v>
      </c>
      <c r="S5591">
        <v>3</v>
      </c>
      <c r="T5591" t="str">
        <f t="shared" si="350"/>
        <v>No</v>
      </c>
      <c r="U5591" s="65">
        <v>43833</v>
      </c>
      <c r="V5591" s="65">
        <v>44031</v>
      </c>
      <c r="W5591">
        <v>5</v>
      </c>
      <c r="X5591" t="str">
        <f t="shared" si="351"/>
        <v>Active</v>
      </c>
      <c r="Y5591" t="s">
        <v>15615</v>
      </c>
    </row>
    <row r="5592" spans="1:25" x14ac:dyDescent="0.25">
      <c r="A5592">
        <v>5591</v>
      </c>
      <c r="B5592" t="s">
        <v>15321</v>
      </c>
      <c r="C5592">
        <v>3619</v>
      </c>
      <c r="D5592" t="str">
        <f>VLOOKUP($C5592,Hosts!$A:$O,10,0)</f>
        <v>New York</v>
      </c>
      <c r="E5592" s="67">
        <f>INDEX(Hosts!$A:$O,MATCH(Places!$C5592,Hosts!$A:$A,0),MATCH(Places!E$1,Hosts!$1:$1,0))</f>
        <v>1</v>
      </c>
      <c r="F5592" s="67">
        <f>INDEX(Hosts!$A:$O,MATCH(Places!$C5592,Hosts!$A:$A,0),MATCH(Places!F$1,Hosts!$1:$1,0))</f>
        <v>1</v>
      </c>
      <c r="G5592" s="67" t="str">
        <f>INDEX(Hosts!$A:$O,MATCH(Places!$C5592,Hosts!$A:$A,0),MATCH(Places!G$1,Hosts!$1:$1,0))</f>
        <v>No</v>
      </c>
      <c r="H5592">
        <v>14</v>
      </c>
      <c r="I5592" t="str">
        <f>VLOOKUP($H5592,Neighborhoods!$A:$C,2,0)</f>
        <v>Manhattan</v>
      </c>
      <c r="J5592" t="str">
        <f>VLOOKUP($H5592,Neighborhoods!$A:$C,3,0)</f>
        <v>East Harlem</v>
      </c>
      <c r="K5592" t="s">
        <v>11822</v>
      </c>
      <c r="L5592" t="str">
        <f t="shared" si="348"/>
        <v>No</v>
      </c>
      <c r="M5592">
        <v>2</v>
      </c>
      <c r="N5592" t="str" cm="1">
        <f t="array" ref="N5592">_xlfn.IFS(M5592&lt;=2,"Small",M5592&lt;=5,"Medium",M5592&gt;5,"Large")</f>
        <v>Small</v>
      </c>
      <c r="O5592" s="50">
        <v>136</v>
      </c>
      <c r="P5592" s="67">
        <f t="shared" si="349"/>
        <v>0.03</v>
      </c>
      <c r="Q5592" s="52">
        <v>5</v>
      </c>
      <c r="R5592" s="52" t="str" cm="1">
        <f t="array" ref="R5592">_xlfn.IFS(ROUND(Q5592,0)=5,"Excellent",ROUND(Q5592,0)=4,"Good",ROUND(Q5592,0)=3,"Ok",ROUND(Q5592,0)&lt;3,"Bad")</f>
        <v>Excellent</v>
      </c>
      <c r="S5592">
        <v>4</v>
      </c>
      <c r="T5592" t="str">
        <f t="shared" si="350"/>
        <v>No</v>
      </c>
      <c r="U5592" s="65">
        <v>43814</v>
      </c>
      <c r="V5592" s="65">
        <v>43913</v>
      </c>
      <c r="W5592">
        <v>365</v>
      </c>
      <c r="X5592" t="str">
        <f t="shared" si="351"/>
        <v>Active</v>
      </c>
      <c r="Y5592" t="s">
        <v>15615</v>
      </c>
    </row>
    <row r="5593" spans="1:25" x14ac:dyDescent="0.25">
      <c r="A5593">
        <v>5592</v>
      </c>
      <c r="B5593" t="s">
        <v>14157</v>
      </c>
      <c r="C5593">
        <v>3004</v>
      </c>
      <c r="D5593" t="str">
        <f>VLOOKUP($C5593,Hosts!$A:$O,10,0)</f>
        <v>New York</v>
      </c>
      <c r="E5593" s="67">
        <f>INDEX(Hosts!$A:$O,MATCH(Places!$C5593,Hosts!$A:$A,0),MATCH(Places!E$1,Hosts!$1:$1,0))</f>
        <v>1</v>
      </c>
      <c r="F5593" s="67">
        <f>INDEX(Hosts!$A:$O,MATCH(Places!$C5593,Hosts!$A:$A,0),MATCH(Places!F$1,Hosts!$1:$1,0))</f>
        <v>1</v>
      </c>
      <c r="G5593" s="67" t="str">
        <f>INDEX(Hosts!$A:$O,MATCH(Places!$C5593,Hosts!$A:$A,0),MATCH(Places!G$1,Hosts!$1:$1,0))</f>
        <v>Yes</v>
      </c>
      <c r="H5593">
        <v>10</v>
      </c>
      <c r="I5593" t="str">
        <f>VLOOKUP($H5593,Neighborhoods!$A:$C,2,0)</f>
        <v>Brooklyn</v>
      </c>
      <c r="J5593" t="str">
        <f>VLOOKUP($H5593,Neighborhoods!$A:$C,3,0)</f>
        <v>East Flatbush</v>
      </c>
      <c r="K5593" t="s">
        <v>1</v>
      </c>
      <c r="L5593" t="str">
        <f t="shared" si="348"/>
        <v>Yes</v>
      </c>
      <c r="M5593">
        <v>2</v>
      </c>
      <c r="N5593" t="str" cm="1">
        <f t="array" ref="N5593">_xlfn.IFS(M5593&lt;=2,"Small",M5593&lt;=5,"Medium",M5593&gt;5,"Large")</f>
        <v>Small</v>
      </c>
      <c r="O5593" s="50">
        <v>85</v>
      </c>
      <c r="P5593" s="67">
        <f t="shared" si="349"/>
        <v>0.03</v>
      </c>
      <c r="Q5593" s="52">
        <v>5</v>
      </c>
      <c r="R5593" s="52" t="str" cm="1">
        <f t="array" ref="R5593">_xlfn.IFS(ROUND(Q5593,0)=5,"Excellent",ROUND(Q5593,0)=4,"Good",ROUND(Q5593,0)=3,"Ok",ROUND(Q5593,0)&lt;3,"Bad")</f>
        <v>Excellent</v>
      </c>
      <c r="S5593">
        <v>3</v>
      </c>
      <c r="T5593" t="str">
        <f t="shared" si="350"/>
        <v>No</v>
      </c>
      <c r="U5593" s="65">
        <v>43874</v>
      </c>
      <c r="V5593" s="65">
        <v>44045</v>
      </c>
      <c r="W5593">
        <v>365</v>
      </c>
      <c r="X5593" t="str">
        <f t="shared" si="351"/>
        <v>Active</v>
      </c>
      <c r="Y5593" t="s">
        <v>15616</v>
      </c>
    </row>
    <row r="5594" spans="1:25" x14ac:dyDescent="0.25">
      <c r="A5594">
        <v>5593</v>
      </c>
      <c r="B5594" t="s">
        <v>13283</v>
      </c>
      <c r="C5594">
        <v>1559</v>
      </c>
      <c r="D5594" t="str">
        <f>VLOOKUP($C5594,Hosts!$A:$O,10,0)</f>
        <v>New York</v>
      </c>
      <c r="E5594" s="67">
        <f>INDEX(Hosts!$A:$O,MATCH(Places!$C5594,Hosts!$A:$A,0),MATCH(Places!E$1,Hosts!$1:$1,0))</f>
        <v>1</v>
      </c>
      <c r="F5594" s="67">
        <f>INDEX(Hosts!$A:$O,MATCH(Places!$C5594,Hosts!$A:$A,0),MATCH(Places!F$1,Hosts!$1:$1,0))</f>
        <v>1</v>
      </c>
      <c r="G5594" s="67" t="str">
        <f>INDEX(Hosts!$A:$O,MATCH(Places!$C5594,Hosts!$A:$A,0),MATCH(Places!G$1,Hosts!$1:$1,0))</f>
        <v>Yes</v>
      </c>
      <c r="H5594">
        <v>18</v>
      </c>
      <c r="I5594" t="str">
        <f>VLOOKUP($H5594,Neighborhoods!$A:$C,2,0)</f>
        <v>Manhattan</v>
      </c>
      <c r="J5594" t="str">
        <f>VLOOKUP($H5594,Neighborhoods!$A:$C,3,0)</f>
        <v>Midtown</v>
      </c>
      <c r="K5594" t="s">
        <v>11822</v>
      </c>
      <c r="L5594" t="str">
        <f t="shared" si="348"/>
        <v>No</v>
      </c>
      <c r="M5594">
        <v>12</v>
      </c>
      <c r="N5594" t="str" cm="1">
        <f t="array" ref="N5594">_xlfn.IFS(M5594&lt;=2,"Small",M5594&lt;=5,"Medium",M5594&gt;5,"Large")</f>
        <v>Large</v>
      </c>
      <c r="O5594" s="50">
        <v>789</v>
      </c>
      <c r="P5594" s="67">
        <f t="shared" si="349"/>
        <v>0.05</v>
      </c>
      <c r="Q5594" s="52">
        <v>5</v>
      </c>
      <c r="R5594" s="52" t="str" cm="1">
        <f t="array" ref="R5594">_xlfn.IFS(ROUND(Q5594,0)=5,"Excellent",ROUND(Q5594,0)=4,"Good",ROUND(Q5594,0)=3,"Ok",ROUND(Q5594,0)&lt;3,"Bad")</f>
        <v>Excellent</v>
      </c>
      <c r="S5594">
        <v>22</v>
      </c>
      <c r="T5594" t="str">
        <f t="shared" si="350"/>
        <v>No</v>
      </c>
      <c r="U5594" s="65">
        <v>43797</v>
      </c>
      <c r="V5594" s="65">
        <v>43973</v>
      </c>
      <c r="W5594">
        <v>146</v>
      </c>
      <c r="X5594" t="str">
        <f t="shared" si="351"/>
        <v>Active</v>
      </c>
      <c r="Y5594" t="s">
        <v>15616</v>
      </c>
    </row>
    <row r="5595" spans="1:25" x14ac:dyDescent="0.25">
      <c r="A5595">
        <v>5594</v>
      </c>
      <c r="B5595" t="s">
        <v>15239</v>
      </c>
      <c r="C5595">
        <v>2550</v>
      </c>
      <c r="D5595" t="str">
        <f>VLOOKUP($C5595,Hosts!$A:$O,10,0)</f>
        <v>New York</v>
      </c>
      <c r="E5595" s="67">
        <f>INDEX(Hosts!$A:$O,MATCH(Places!$C5595,Hosts!$A:$A,0),MATCH(Places!E$1,Hosts!$1:$1,0))</f>
        <v>1</v>
      </c>
      <c r="F5595" s="67">
        <f>INDEX(Hosts!$A:$O,MATCH(Places!$C5595,Hosts!$A:$A,0),MATCH(Places!F$1,Hosts!$1:$1,0))</f>
        <v>0.5</v>
      </c>
      <c r="G5595" s="67" t="str">
        <f>INDEX(Hosts!$A:$O,MATCH(Places!$C5595,Hosts!$A:$A,0),MATCH(Places!G$1,Hosts!$1:$1,0))</f>
        <v>No</v>
      </c>
      <c r="H5595">
        <v>7</v>
      </c>
      <c r="I5595" t="str">
        <f>VLOOKUP($H5595,Neighborhoods!$A:$C,2,0)</f>
        <v>Brooklyn</v>
      </c>
      <c r="J5595" t="str">
        <f>VLOOKUP($H5595,Neighborhoods!$A:$C,3,0)</f>
        <v>Bedford-Stuyvesant</v>
      </c>
      <c r="K5595" t="s">
        <v>11822</v>
      </c>
      <c r="L5595" t="str">
        <f t="shared" si="348"/>
        <v>No</v>
      </c>
      <c r="M5595">
        <v>4</v>
      </c>
      <c r="N5595" t="str" cm="1">
        <f t="array" ref="N5595">_xlfn.IFS(M5595&lt;=2,"Small",M5595&lt;=5,"Medium",M5595&gt;5,"Large")</f>
        <v>Medium</v>
      </c>
      <c r="O5595" s="50">
        <v>95</v>
      </c>
      <c r="P5595" s="67">
        <f t="shared" si="349"/>
        <v>0.03</v>
      </c>
      <c r="Q5595" s="52">
        <v>4</v>
      </c>
      <c r="R5595" s="52" t="str" cm="1">
        <f t="array" ref="R5595">_xlfn.IFS(ROUND(Q5595,0)=5,"Excellent",ROUND(Q5595,0)=4,"Good",ROUND(Q5595,0)=3,"Ok",ROUND(Q5595,0)&lt;3,"Bad")</f>
        <v>Good</v>
      </c>
      <c r="S5595">
        <v>3</v>
      </c>
      <c r="T5595" t="str">
        <f t="shared" si="350"/>
        <v>No</v>
      </c>
      <c r="U5595" s="65">
        <v>43808</v>
      </c>
      <c r="V5595" s="65">
        <v>43833</v>
      </c>
      <c r="W5595">
        <v>59</v>
      </c>
      <c r="X5595" t="str">
        <f t="shared" si="351"/>
        <v>Active</v>
      </c>
      <c r="Y5595" t="s">
        <v>15616</v>
      </c>
    </row>
    <row r="5596" spans="1:25" x14ac:dyDescent="0.25">
      <c r="A5596">
        <v>5595</v>
      </c>
      <c r="B5596" t="s">
        <v>14787</v>
      </c>
      <c r="C5596">
        <v>4068</v>
      </c>
      <c r="D5596" t="str">
        <f>VLOOKUP($C5596,Hosts!$A:$O,10,0)</f>
        <v>New York</v>
      </c>
      <c r="E5596" s="67">
        <f>INDEX(Hosts!$A:$O,MATCH(Places!$C5596,Hosts!$A:$A,0),MATCH(Places!E$1,Hosts!$1:$1,0))</f>
        <v>1</v>
      </c>
      <c r="F5596" s="67">
        <f>INDEX(Hosts!$A:$O,MATCH(Places!$C5596,Hosts!$A:$A,0),MATCH(Places!F$1,Hosts!$1:$1,0))</f>
        <v>0.89</v>
      </c>
      <c r="G5596" s="67" t="str">
        <f>INDEX(Hosts!$A:$O,MATCH(Places!$C5596,Hosts!$A:$A,0),MATCH(Places!G$1,Hosts!$1:$1,0))</f>
        <v>Yes</v>
      </c>
      <c r="H5596">
        <v>17</v>
      </c>
      <c r="I5596" t="str">
        <f>VLOOKUP($H5596,Neighborhoods!$A:$C,2,0)</f>
        <v>Manhattan</v>
      </c>
      <c r="J5596" t="str">
        <f>VLOOKUP($H5596,Neighborhoods!$A:$C,3,0)</f>
        <v>Hell's Kitchen</v>
      </c>
      <c r="K5596" t="s">
        <v>11822</v>
      </c>
      <c r="L5596" t="str">
        <f t="shared" si="348"/>
        <v>No</v>
      </c>
      <c r="M5596">
        <v>2</v>
      </c>
      <c r="N5596" t="str" cm="1">
        <f t="array" ref="N5596">_xlfn.IFS(M5596&lt;=2,"Small",M5596&lt;=5,"Medium",M5596&gt;5,"Large")</f>
        <v>Small</v>
      </c>
      <c r="O5596" s="50">
        <v>140</v>
      </c>
      <c r="P5596" s="67">
        <f t="shared" si="349"/>
        <v>0.03</v>
      </c>
      <c r="Q5596" s="52">
        <v>5</v>
      </c>
      <c r="R5596" s="52" t="str" cm="1">
        <f t="array" ref="R5596">_xlfn.IFS(ROUND(Q5596,0)=5,"Excellent",ROUND(Q5596,0)=4,"Good",ROUND(Q5596,0)=3,"Ok",ROUND(Q5596,0)&lt;3,"Bad")</f>
        <v>Excellent</v>
      </c>
      <c r="S5596">
        <v>12</v>
      </c>
      <c r="T5596" t="str">
        <f t="shared" si="350"/>
        <v>No</v>
      </c>
      <c r="U5596" s="65">
        <v>43821</v>
      </c>
      <c r="V5596" s="65">
        <v>43904</v>
      </c>
      <c r="W5596">
        <v>0</v>
      </c>
      <c r="X5596" t="str">
        <f t="shared" si="351"/>
        <v>Inactive</v>
      </c>
      <c r="Y5596" t="s">
        <v>15616</v>
      </c>
    </row>
    <row r="5597" spans="1:25" x14ac:dyDescent="0.25">
      <c r="A5597">
        <v>5596</v>
      </c>
      <c r="B5597" t="s">
        <v>14252</v>
      </c>
      <c r="C5597">
        <v>4062</v>
      </c>
      <c r="D5597" t="str">
        <f>VLOOKUP($C5597,Hosts!$A:$O,10,0)</f>
        <v>New York</v>
      </c>
      <c r="E5597" s="67">
        <f>INDEX(Hosts!$A:$O,MATCH(Places!$C5597,Hosts!$A:$A,0),MATCH(Places!E$1,Hosts!$1:$1,0))</f>
        <v>1</v>
      </c>
      <c r="F5597" s="67">
        <f>INDEX(Hosts!$A:$O,MATCH(Places!$C5597,Hosts!$A:$A,0),MATCH(Places!F$1,Hosts!$1:$1,0))</f>
        <v>0.94</v>
      </c>
      <c r="G5597" s="67" t="str">
        <f>INDEX(Hosts!$A:$O,MATCH(Places!$C5597,Hosts!$A:$A,0),MATCH(Places!G$1,Hosts!$1:$1,0))</f>
        <v>No</v>
      </c>
      <c r="H5597">
        <v>7</v>
      </c>
      <c r="I5597" t="str">
        <f>VLOOKUP($H5597,Neighborhoods!$A:$C,2,0)</f>
        <v>Brooklyn</v>
      </c>
      <c r="J5597" t="str">
        <f>VLOOKUP($H5597,Neighborhoods!$A:$C,3,0)</f>
        <v>Bedford-Stuyvesant</v>
      </c>
      <c r="K5597" t="s">
        <v>1</v>
      </c>
      <c r="L5597" t="str">
        <f t="shared" si="348"/>
        <v>Yes</v>
      </c>
      <c r="M5597">
        <v>4</v>
      </c>
      <c r="N5597" t="str" cm="1">
        <f t="array" ref="N5597">_xlfn.IFS(M5597&lt;=2,"Small",M5597&lt;=5,"Medium",M5597&gt;5,"Large")</f>
        <v>Medium</v>
      </c>
      <c r="O5597" s="50">
        <v>44</v>
      </c>
      <c r="P5597" s="67">
        <f t="shared" si="349"/>
        <v>0.03</v>
      </c>
      <c r="Q5597" s="52">
        <v>4.7300000000000004</v>
      </c>
      <c r="R5597" s="52" t="str" cm="1">
        <f t="array" ref="R5597">_xlfn.IFS(ROUND(Q5597,0)=5,"Excellent",ROUND(Q5597,0)=4,"Good",ROUND(Q5597,0)=3,"Ok",ROUND(Q5597,0)&lt;3,"Bad")</f>
        <v>Excellent</v>
      </c>
      <c r="S5597">
        <v>22</v>
      </c>
      <c r="T5597" t="str">
        <f t="shared" si="350"/>
        <v>No</v>
      </c>
      <c r="U5597" s="65">
        <v>43803</v>
      </c>
      <c r="V5597" s="65">
        <v>44044</v>
      </c>
      <c r="W5597">
        <v>353</v>
      </c>
      <c r="X5597" t="str">
        <f t="shared" si="351"/>
        <v>Active</v>
      </c>
      <c r="Y5597" t="s">
        <v>15616</v>
      </c>
    </row>
    <row r="5598" spans="1:25" x14ac:dyDescent="0.25">
      <c r="A5598">
        <v>5597</v>
      </c>
      <c r="B5598" t="s">
        <v>13990</v>
      </c>
      <c r="C5598">
        <v>1203</v>
      </c>
      <c r="D5598" t="str">
        <f>VLOOKUP($C5598,Hosts!$A:$O,10,0)</f>
        <v>New York</v>
      </c>
      <c r="E5598" s="67">
        <f>INDEX(Hosts!$A:$O,MATCH(Places!$C5598,Hosts!$A:$A,0),MATCH(Places!E$1,Hosts!$1:$1,0))</f>
        <v>1</v>
      </c>
      <c r="F5598" s="67">
        <f>INDEX(Hosts!$A:$O,MATCH(Places!$C5598,Hosts!$A:$A,0),MATCH(Places!F$1,Hosts!$1:$1,0))</f>
        <v>0.9</v>
      </c>
      <c r="G5598" s="67" t="str">
        <f>INDEX(Hosts!$A:$O,MATCH(Places!$C5598,Hosts!$A:$A,0),MATCH(Places!G$1,Hosts!$1:$1,0))</f>
        <v>Yes</v>
      </c>
      <c r="H5598">
        <v>8</v>
      </c>
      <c r="I5598" t="str">
        <f>VLOOKUP($H5598,Neighborhoods!$A:$C,2,0)</f>
        <v>Brooklyn</v>
      </c>
      <c r="J5598" t="str">
        <f>VLOOKUP($H5598,Neighborhoods!$A:$C,3,0)</f>
        <v>Bushwick</v>
      </c>
      <c r="K5598" t="s">
        <v>11822</v>
      </c>
      <c r="L5598" t="str">
        <f t="shared" si="348"/>
        <v>No</v>
      </c>
      <c r="M5598">
        <v>6</v>
      </c>
      <c r="N5598" t="str" cm="1">
        <f t="array" ref="N5598">_xlfn.IFS(M5598&lt;=2,"Small",M5598&lt;=5,"Medium",M5598&gt;5,"Large")</f>
        <v>Large</v>
      </c>
      <c r="O5598" s="50">
        <v>278</v>
      </c>
      <c r="P5598" s="67">
        <f t="shared" si="349"/>
        <v>0.04</v>
      </c>
      <c r="Q5598" s="52">
        <v>5</v>
      </c>
      <c r="R5598" s="52" t="str" cm="1">
        <f t="array" ref="R5598">_xlfn.IFS(ROUND(Q5598,0)=5,"Excellent",ROUND(Q5598,0)=4,"Good",ROUND(Q5598,0)=3,"Ok",ROUND(Q5598,0)&lt;3,"Bad")</f>
        <v>Excellent</v>
      </c>
      <c r="S5598">
        <v>3</v>
      </c>
      <c r="T5598" t="str">
        <f t="shared" si="350"/>
        <v>No</v>
      </c>
      <c r="U5598" s="65">
        <v>43834</v>
      </c>
      <c r="V5598" s="65">
        <v>43911</v>
      </c>
      <c r="W5598">
        <v>269</v>
      </c>
      <c r="X5598" t="str">
        <f t="shared" si="351"/>
        <v>Active</v>
      </c>
      <c r="Y5598" t="s">
        <v>15615</v>
      </c>
    </row>
    <row r="5599" spans="1:25" x14ac:dyDescent="0.25">
      <c r="A5599">
        <v>5598</v>
      </c>
      <c r="B5599" t="s">
        <v>14864</v>
      </c>
      <c r="C5599">
        <v>3386</v>
      </c>
      <c r="D5599" t="str">
        <f>VLOOKUP($C5599,Hosts!$A:$O,10,0)</f>
        <v>New York</v>
      </c>
      <c r="E5599" s="67">
        <f>INDEX(Hosts!$A:$O,MATCH(Places!$C5599,Hosts!$A:$A,0),MATCH(Places!E$1,Hosts!$1:$1,0))</f>
        <v>1</v>
      </c>
      <c r="F5599" s="67">
        <f>INDEX(Hosts!$A:$O,MATCH(Places!$C5599,Hosts!$A:$A,0),MATCH(Places!F$1,Hosts!$1:$1,0))</f>
        <v>0.83</v>
      </c>
      <c r="G5599" s="67" t="str">
        <f>INDEX(Hosts!$A:$O,MATCH(Places!$C5599,Hosts!$A:$A,0),MATCH(Places!G$1,Hosts!$1:$1,0))</f>
        <v>Yes</v>
      </c>
      <c r="H5599">
        <v>17</v>
      </c>
      <c r="I5599" t="str">
        <f>VLOOKUP($H5599,Neighborhoods!$A:$C,2,0)</f>
        <v>Manhattan</v>
      </c>
      <c r="J5599" t="str">
        <f>VLOOKUP($H5599,Neighborhoods!$A:$C,3,0)</f>
        <v>Hell's Kitchen</v>
      </c>
      <c r="K5599" t="s">
        <v>11822</v>
      </c>
      <c r="L5599" t="str">
        <f t="shared" si="348"/>
        <v>No</v>
      </c>
      <c r="M5599">
        <v>2</v>
      </c>
      <c r="N5599" t="str" cm="1">
        <f t="array" ref="N5599">_xlfn.IFS(M5599&lt;=2,"Small",M5599&lt;=5,"Medium",M5599&gt;5,"Large")</f>
        <v>Small</v>
      </c>
      <c r="O5599" s="50">
        <v>300</v>
      </c>
      <c r="P5599" s="67">
        <f t="shared" si="349"/>
        <v>0.04</v>
      </c>
      <c r="Q5599" s="52">
        <v>5</v>
      </c>
      <c r="R5599" s="52" t="str" cm="1">
        <f t="array" ref="R5599">_xlfn.IFS(ROUND(Q5599,0)=5,"Excellent",ROUND(Q5599,0)=4,"Good",ROUND(Q5599,0)=3,"Ok",ROUND(Q5599,0)&lt;3,"Bad")</f>
        <v>Excellent</v>
      </c>
      <c r="S5599">
        <v>8</v>
      </c>
      <c r="T5599" t="str">
        <f t="shared" si="350"/>
        <v>No</v>
      </c>
      <c r="U5599" s="65">
        <v>43805</v>
      </c>
      <c r="V5599" s="65">
        <v>44039</v>
      </c>
      <c r="W5599">
        <v>90</v>
      </c>
      <c r="X5599" t="str">
        <f t="shared" si="351"/>
        <v>Active</v>
      </c>
      <c r="Y5599" t="s">
        <v>15615</v>
      </c>
    </row>
    <row r="5600" spans="1:25" x14ac:dyDescent="0.25">
      <c r="A5600">
        <v>5599</v>
      </c>
      <c r="B5600" t="s">
        <v>15249</v>
      </c>
      <c r="C5600">
        <v>3614</v>
      </c>
      <c r="D5600" t="str">
        <f>VLOOKUP($C5600,Hosts!$A:$O,10,0)</f>
        <v>New York</v>
      </c>
      <c r="E5600" s="67">
        <f>INDEX(Hosts!$A:$O,MATCH(Places!$C5600,Hosts!$A:$A,0),MATCH(Places!E$1,Hosts!$1:$1,0))</f>
        <v>1</v>
      </c>
      <c r="F5600" s="67">
        <f>INDEX(Hosts!$A:$O,MATCH(Places!$C5600,Hosts!$A:$A,0),MATCH(Places!F$1,Hosts!$1:$1,0))</f>
        <v>1</v>
      </c>
      <c r="G5600" s="67" t="str">
        <f>INDEX(Hosts!$A:$O,MATCH(Places!$C5600,Hosts!$A:$A,0),MATCH(Places!G$1,Hosts!$1:$1,0))</f>
        <v>No</v>
      </c>
      <c r="H5600">
        <v>8</v>
      </c>
      <c r="I5600" t="str">
        <f>VLOOKUP($H5600,Neighborhoods!$A:$C,2,0)</f>
        <v>Brooklyn</v>
      </c>
      <c r="J5600" t="str">
        <f>VLOOKUP($H5600,Neighborhoods!$A:$C,3,0)</f>
        <v>Bushwick</v>
      </c>
      <c r="K5600" t="s">
        <v>1</v>
      </c>
      <c r="L5600" t="str">
        <f t="shared" si="348"/>
        <v>Yes</v>
      </c>
      <c r="M5600">
        <v>6</v>
      </c>
      <c r="N5600" t="str" cm="1">
        <f t="array" ref="N5600">_xlfn.IFS(M5600&lt;=2,"Small",M5600&lt;=5,"Medium",M5600&gt;5,"Large")</f>
        <v>Large</v>
      </c>
      <c r="O5600" s="50">
        <v>186</v>
      </c>
      <c r="P5600" s="67">
        <f t="shared" si="349"/>
        <v>0.03</v>
      </c>
      <c r="Q5600" s="52">
        <v>5</v>
      </c>
      <c r="R5600" s="52" t="str" cm="1">
        <f t="array" ref="R5600">_xlfn.IFS(ROUND(Q5600,0)=5,"Excellent",ROUND(Q5600,0)=4,"Good",ROUND(Q5600,0)=3,"Ok",ROUND(Q5600,0)&lt;3,"Bad")</f>
        <v>Excellent</v>
      </c>
      <c r="S5600">
        <v>7</v>
      </c>
      <c r="T5600" t="str">
        <f t="shared" si="350"/>
        <v>No</v>
      </c>
      <c r="U5600" s="65">
        <v>43804</v>
      </c>
      <c r="V5600" s="65">
        <v>44028</v>
      </c>
      <c r="W5600">
        <v>362</v>
      </c>
      <c r="X5600" t="str">
        <f t="shared" si="351"/>
        <v>Active</v>
      </c>
      <c r="Y5600" t="s">
        <v>15615</v>
      </c>
    </row>
    <row r="5601" spans="1:25" x14ac:dyDescent="0.25">
      <c r="A5601">
        <v>5600</v>
      </c>
      <c r="B5601" t="s">
        <v>15356</v>
      </c>
      <c r="C5601">
        <v>2900</v>
      </c>
      <c r="D5601" t="str">
        <f>VLOOKUP($C5601,Hosts!$A:$O,10,0)</f>
        <v>Louisiana</v>
      </c>
      <c r="E5601" s="67">
        <f>INDEX(Hosts!$A:$O,MATCH(Places!$C5601,Hosts!$A:$A,0),MATCH(Places!E$1,Hosts!$1:$1,0))</f>
        <v>1</v>
      </c>
      <c r="F5601" s="67">
        <f>INDEX(Hosts!$A:$O,MATCH(Places!$C5601,Hosts!$A:$A,0),MATCH(Places!F$1,Hosts!$1:$1,0))</f>
        <v>0.98</v>
      </c>
      <c r="G5601" s="67" t="str">
        <f>INDEX(Hosts!$A:$O,MATCH(Places!$C5601,Hosts!$A:$A,0),MATCH(Places!G$1,Hosts!$1:$1,0))</f>
        <v>No</v>
      </c>
      <c r="H5601">
        <v>23</v>
      </c>
      <c r="I5601" t="str">
        <f>VLOOKUP($H5601,Neighborhoods!$A:$C,2,0)</f>
        <v>Queens</v>
      </c>
      <c r="J5601" t="str">
        <f>VLOOKUP($H5601,Neighborhoods!$A:$C,3,0)</f>
        <v>Jamaica</v>
      </c>
      <c r="K5601" t="s">
        <v>1</v>
      </c>
      <c r="L5601" t="str">
        <f t="shared" si="348"/>
        <v>Yes</v>
      </c>
      <c r="M5601">
        <v>2</v>
      </c>
      <c r="N5601" t="str" cm="1">
        <f t="array" ref="N5601">_xlfn.IFS(M5601&lt;=2,"Small",M5601&lt;=5,"Medium",M5601&gt;5,"Large")</f>
        <v>Small</v>
      </c>
      <c r="O5601" s="50">
        <v>33</v>
      </c>
      <c r="P5601" s="67">
        <f t="shared" si="349"/>
        <v>0.03</v>
      </c>
      <c r="Q5601" s="52">
        <v>5</v>
      </c>
      <c r="R5601" s="52" t="str" cm="1">
        <f t="array" ref="R5601">_xlfn.IFS(ROUND(Q5601,0)=5,"Excellent",ROUND(Q5601,0)=4,"Good",ROUND(Q5601,0)=3,"Ok",ROUND(Q5601,0)&lt;3,"Bad")</f>
        <v>Excellent</v>
      </c>
      <c r="S5601">
        <v>6</v>
      </c>
      <c r="T5601" t="str">
        <f t="shared" si="350"/>
        <v>No</v>
      </c>
      <c r="U5601" s="65">
        <v>43801</v>
      </c>
      <c r="V5601" s="65">
        <v>43966</v>
      </c>
      <c r="W5601">
        <v>61</v>
      </c>
      <c r="X5601" t="str">
        <f t="shared" si="351"/>
        <v>Active</v>
      </c>
      <c r="Y5601" t="s">
        <v>15616</v>
      </c>
    </row>
    <row r="5602" spans="1:25" x14ac:dyDescent="0.25">
      <c r="A5602">
        <v>5601</v>
      </c>
      <c r="B5602" t="s">
        <v>14878</v>
      </c>
      <c r="C5602">
        <v>157</v>
      </c>
      <c r="D5602" t="str">
        <f>VLOOKUP($C5602,Hosts!$A:$O,10,0)</f>
        <v>New York</v>
      </c>
      <c r="E5602" s="67">
        <f>INDEX(Hosts!$A:$O,MATCH(Places!$C5602,Hosts!$A:$A,0),MATCH(Places!E$1,Hosts!$1:$1,0))</f>
        <v>1</v>
      </c>
      <c r="F5602" s="67">
        <f>INDEX(Hosts!$A:$O,MATCH(Places!$C5602,Hosts!$A:$A,0),MATCH(Places!F$1,Hosts!$1:$1,0))</f>
        <v>0.95</v>
      </c>
      <c r="G5602" s="67" t="str">
        <f>INDEX(Hosts!$A:$O,MATCH(Places!$C5602,Hosts!$A:$A,0),MATCH(Places!G$1,Hosts!$1:$1,0))</f>
        <v>No</v>
      </c>
      <c r="H5602">
        <v>13</v>
      </c>
      <c r="I5602" t="str">
        <f>VLOOKUP($H5602,Neighborhoods!$A:$C,2,0)</f>
        <v>Manhattan</v>
      </c>
      <c r="J5602" t="str">
        <f>VLOOKUP($H5602,Neighborhoods!$A:$C,3,0)</f>
        <v>Chelsea</v>
      </c>
      <c r="K5602" t="s">
        <v>11822</v>
      </c>
      <c r="L5602" t="str">
        <f t="shared" si="348"/>
        <v>No</v>
      </c>
      <c r="M5602">
        <v>2</v>
      </c>
      <c r="N5602" t="str" cm="1">
        <f t="array" ref="N5602">_xlfn.IFS(M5602&lt;=2,"Small",M5602&lt;=5,"Medium",M5602&gt;5,"Large")</f>
        <v>Small</v>
      </c>
      <c r="O5602" s="50">
        <v>149</v>
      </c>
      <c r="P5602" s="67">
        <f t="shared" si="349"/>
        <v>0.03</v>
      </c>
      <c r="Q5602" s="52">
        <v>4.8</v>
      </c>
      <c r="R5602" s="52" t="str" cm="1">
        <f t="array" ref="R5602">_xlfn.IFS(ROUND(Q5602,0)=5,"Excellent",ROUND(Q5602,0)=4,"Good",ROUND(Q5602,0)=3,"Ok",ROUND(Q5602,0)&lt;3,"Bad")</f>
        <v>Excellent</v>
      </c>
      <c r="S5602">
        <v>5</v>
      </c>
      <c r="T5602" t="str">
        <f t="shared" si="350"/>
        <v>No</v>
      </c>
      <c r="U5602" s="65">
        <v>43811</v>
      </c>
      <c r="V5602" s="65">
        <v>43906</v>
      </c>
      <c r="W5602">
        <v>195</v>
      </c>
      <c r="X5602" t="str">
        <f t="shared" si="351"/>
        <v>Active</v>
      </c>
      <c r="Y5602" t="s">
        <v>15615</v>
      </c>
    </row>
    <row r="5603" spans="1:25" x14ac:dyDescent="0.25">
      <c r="A5603">
        <v>5602</v>
      </c>
      <c r="B5603" t="s">
        <v>13906</v>
      </c>
      <c r="C5603">
        <v>755</v>
      </c>
      <c r="D5603" t="str">
        <f>VLOOKUP($C5603,Hosts!$A:$O,10,0)</f>
        <v>New York</v>
      </c>
      <c r="E5603" s="67">
        <f>INDEX(Hosts!$A:$O,MATCH(Places!$C5603,Hosts!$A:$A,0),MATCH(Places!E$1,Hosts!$1:$1,0))</f>
        <v>1</v>
      </c>
      <c r="F5603" s="67">
        <f>INDEX(Hosts!$A:$O,MATCH(Places!$C5603,Hosts!$A:$A,0),MATCH(Places!F$1,Hosts!$1:$1,0))</f>
        <v>0.88</v>
      </c>
      <c r="G5603" s="67" t="str">
        <f>INDEX(Hosts!$A:$O,MATCH(Places!$C5603,Hosts!$A:$A,0),MATCH(Places!G$1,Hosts!$1:$1,0))</f>
        <v>No</v>
      </c>
      <c r="H5603">
        <v>11</v>
      </c>
      <c r="I5603" t="str">
        <f>VLOOKUP($H5603,Neighborhoods!$A:$C,2,0)</f>
        <v>Brooklyn</v>
      </c>
      <c r="J5603" t="str">
        <f>VLOOKUP($H5603,Neighborhoods!$A:$C,3,0)</f>
        <v>Greenpoint</v>
      </c>
      <c r="K5603" t="s">
        <v>11822</v>
      </c>
      <c r="L5603" t="str">
        <f t="shared" si="348"/>
        <v>No</v>
      </c>
      <c r="M5603">
        <v>4</v>
      </c>
      <c r="N5603" t="str" cm="1">
        <f t="array" ref="N5603">_xlfn.IFS(M5603&lt;=2,"Small",M5603&lt;=5,"Medium",M5603&gt;5,"Large")</f>
        <v>Medium</v>
      </c>
      <c r="O5603" s="50">
        <v>149</v>
      </c>
      <c r="P5603" s="67">
        <f t="shared" si="349"/>
        <v>0.03</v>
      </c>
      <c r="Q5603" s="52">
        <v>5</v>
      </c>
      <c r="R5603" s="52" t="str" cm="1">
        <f t="array" ref="R5603">_xlfn.IFS(ROUND(Q5603,0)=5,"Excellent",ROUND(Q5603,0)=4,"Good",ROUND(Q5603,0)=3,"Ok",ROUND(Q5603,0)&lt;3,"Bad")</f>
        <v>Excellent</v>
      </c>
      <c r="S5603">
        <v>8</v>
      </c>
      <c r="T5603" t="str">
        <f t="shared" si="350"/>
        <v>No</v>
      </c>
      <c r="U5603" s="65">
        <v>43821</v>
      </c>
      <c r="V5603" s="65">
        <v>43884</v>
      </c>
      <c r="W5603">
        <v>104</v>
      </c>
      <c r="X5603" t="str">
        <f t="shared" si="351"/>
        <v>Active</v>
      </c>
      <c r="Y5603" t="s">
        <v>15615</v>
      </c>
    </row>
    <row r="5604" spans="1:25" x14ac:dyDescent="0.25">
      <c r="A5604">
        <v>5603</v>
      </c>
      <c r="B5604" t="s">
        <v>13276</v>
      </c>
      <c r="C5604">
        <v>2785</v>
      </c>
      <c r="D5604" t="str">
        <f>VLOOKUP($C5604,Hosts!$A:$O,10,0)</f>
        <v>New York</v>
      </c>
      <c r="E5604" s="67">
        <f>INDEX(Hosts!$A:$O,MATCH(Places!$C5604,Hosts!$A:$A,0),MATCH(Places!E$1,Hosts!$1:$1,0))</f>
        <v>1</v>
      </c>
      <c r="F5604" s="67">
        <f>INDEX(Hosts!$A:$O,MATCH(Places!$C5604,Hosts!$A:$A,0),MATCH(Places!F$1,Hosts!$1:$1,0))</f>
        <v>1</v>
      </c>
      <c r="G5604" s="67" t="str">
        <f>INDEX(Hosts!$A:$O,MATCH(Places!$C5604,Hosts!$A:$A,0),MATCH(Places!G$1,Hosts!$1:$1,0))</f>
        <v>No</v>
      </c>
      <c r="H5604">
        <v>23</v>
      </c>
      <c r="I5604" t="str">
        <f>VLOOKUP($H5604,Neighborhoods!$A:$C,2,0)</f>
        <v>Queens</v>
      </c>
      <c r="J5604" t="str">
        <f>VLOOKUP($H5604,Neighborhoods!$A:$C,3,0)</f>
        <v>Jamaica</v>
      </c>
      <c r="K5604" t="s">
        <v>1</v>
      </c>
      <c r="L5604" t="str">
        <f t="shared" si="348"/>
        <v>Yes</v>
      </c>
      <c r="M5604">
        <v>2</v>
      </c>
      <c r="N5604" t="str" cm="1">
        <f t="array" ref="N5604">_xlfn.IFS(M5604&lt;=2,"Small",M5604&lt;=5,"Medium",M5604&gt;5,"Large")</f>
        <v>Small</v>
      </c>
      <c r="O5604" s="50">
        <v>41</v>
      </c>
      <c r="P5604" s="67">
        <f t="shared" si="349"/>
        <v>0.03</v>
      </c>
      <c r="Q5604" s="52">
        <v>4.43</v>
      </c>
      <c r="R5604" s="52" t="str" cm="1">
        <f t="array" ref="R5604">_xlfn.IFS(ROUND(Q5604,0)=5,"Excellent",ROUND(Q5604,0)=4,"Good",ROUND(Q5604,0)=3,"Ok",ROUND(Q5604,0)&lt;3,"Bad")</f>
        <v>Good</v>
      </c>
      <c r="S5604">
        <v>7</v>
      </c>
      <c r="T5604" t="str">
        <f t="shared" si="350"/>
        <v>No</v>
      </c>
      <c r="U5604" s="65">
        <v>43813</v>
      </c>
      <c r="V5604" s="65">
        <v>44043</v>
      </c>
      <c r="W5604">
        <v>79</v>
      </c>
      <c r="X5604" t="str">
        <f t="shared" si="351"/>
        <v>Active</v>
      </c>
      <c r="Y5604" t="s">
        <v>15616</v>
      </c>
    </row>
    <row r="5605" spans="1:25" x14ac:dyDescent="0.25">
      <c r="A5605">
        <v>5604</v>
      </c>
      <c r="B5605" t="s">
        <v>13517</v>
      </c>
      <c r="C5605">
        <v>4071</v>
      </c>
      <c r="D5605" t="str">
        <f>VLOOKUP($C5605,Hosts!$A:$O,10,0)</f>
        <v>New York</v>
      </c>
      <c r="E5605" s="67">
        <f>INDEX(Hosts!$A:$O,MATCH(Places!$C5605,Hosts!$A:$A,0),MATCH(Places!E$1,Hosts!$1:$1,0))</f>
        <v>0.83</v>
      </c>
      <c r="F5605" s="67">
        <f>INDEX(Hosts!$A:$O,MATCH(Places!$C5605,Hosts!$A:$A,0),MATCH(Places!F$1,Hosts!$1:$1,0))</f>
        <v>0.97</v>
      </c>
      <c r="G5605" s="67" t="str">
        <f>INDEX(Hosts!$A:$O,MATCH(Places!$C5605,Hosts!$A:$A,0),MATCH(Places!G$1,Hosts!$1:$1,0))</f>
        <v>Yes</v>
      </c>
      <c r="H5605">
        <v>20</v>
      </c>
      <c r="I5605" t="str">
        <f>VLOOKUP($H5605,Neighborhoods!$A:$C,2,0)</f>
        <v>Manhattan</v>
      </c>
      <c r="J5605" t="str">
        <f>VLOOKUP($H5605,Neighborhoods!$A:$C,3,0)</f>
        <v>Upper West Side</v>
      </c>
      <c r="K5605" t="s">
        <v>1</v>
      </c>
      <c r="L5605" t="str">
        <f t="shared" si="348"/>
        <v>Yes</v>
      </c>
      <c r="M5605">
        <v>2</v>
      </c>
      <c r="N5605" t="str" cm="1">
        <f t="array" ref="N5605">_xlfn.IFS(M5605&lt;=2,"Small",M5605&lt;=5,"Medium",M5605&gt;5,"Large")</f>
        <v>Small</v>
      </c>
      <c r="O5605" s="50">
        <v>56</v>
      </c>
      <c r="P5605" s="67">
        <f t="shared" si="349"/>
        <v>0.03</v>
      </c>
      <c r="Q5605" s="52">
        <v>4.29</v>
      </c>
      <c r="R5605" s="52" t="str" cm="1">
        <f t="array" ref="R5605">_xlfn.IFS(ROUND(Q5605,0)=5,"Excellent",ROUND(Q5605,0)=4,"Good",ROUND(Q5605,0)=3,"Ok",ROUND(Q5605,0)&lt;3,"Bad")</f>
        <v>Good</v>
      </c>
      <c r="S5605">
        <v>21</v>
      </c>
      <c r="T5605" t="str">
        <f t="shared" si="350"/>
        <v>No</v>
      </c>
      <c r="U5605" s="65">
        <v>43804</v>
      </c>
      <c r="V5605" s="65">
        <v>44040</v>
      </c>
      <c r="W5605">
        <v>45</v>
      </c>
      <c r="X5605" t="str">
        <f t="shared" si="351"/>
        <v>Active</v>
      </c>
      <c r="Y5605" t="s">
        <v>15616</v>
      </c>
    </row>
    <row r="5606" spans="1:25" x14ac:dyDescent="0.25">
      <c r="A5606">
        <v>5605</v>
      </c>
      <c r="B5606" t="s">
        <v>15437</v>
      </c>
      <c r="C5606">
        <v>1751</v>
      </c>
      <c r="D5606" t="str">
        <f>VLOOKUP($C5606,Hosts!$A:$O,10,0)</f>
        <v>New York</v>
      </c>
      <c r="E5606" s="67">
        <f>INDEX(Hosts!$A:$O,MATCH(Places!$C5606,Hosts!$A:$A,0),MATCH(Places!E$1,Hosts!$1:$1,0))</f>
        <v>0.75</v>
      </c>
      <c r="F5606" s="67">
        <f>INDEX(Hosts!$A:$O,MATCH(Places!$C5606,Hosts!$A:$A,0),MATCH(Places!F$1,Hosts!$1:$1,0))</f>
        <v>0.43</v>
      </c>
      <c r="G5606" s="67" t="str">
        <f>INDEX(Hosts!$A:$O,MATCH(Places!$C5606,Hosts!$A:$A,0),MATCH(Places!G$1,Hosts!$1:$1,0))</f>
        <v>No</v>
      </c>
      <c r="H5606">
        <v>15</v>
      </c>
      <c r="I5606" t="str">
        <f>VLOOKUP($H5606,Neighborhoods!$A:$C,2,0)</f>
        <v>Manhattan</v>
      </c>
      <c r="J5606" t="str">
        <f>VLOOKUP($H5606,Neighborhoods!$A:$C,3,0)</f>
        <v>East Village</v>
      </c>
      <c r="K5606" t="s">
        <v>11822</v>
      </c>
      <c r="L5606" t="str">
        <f t="shared" si="348"/>
        <v>No</v>
      </c>
      <c r="M5606">
        <v>2</v>
      </c>
      <c r="N5606" t="str" cm="1">
        <f t="array" ref="N5606">_xlfn.IFS(M5606&lt;=2,"Small",M5606&lt;=5,"Medium",M5606&gt;5,"Large")</f>
        <v>Small</v>
      </c>
      <c r="O5606" s="50">
        <v>93</v>
      </c>
      <c r="P5606" s="67">
        <f t="shared" si="349"/>
        <v>0.03</v>
      </c>
      <c r="Q5606" s="52">
        <v>5</v>
      </c>
      <c r="R5606" s="52" t="str" cm="1">
        <f t="array" ref="R5606">_xlfn.IFS(ROUND(Q5606,0)=5,"Excellent",ROUND(Q5606,0)=4,"Good",ROUND(Q5606,0)=3,"Ok",ROUND(Q5606,0)&lt;3,"Bad")</f>
        <v>Excellent</v>
      </c>
      <c r="S5606">
        <v>3</v>
      </c>
      <c r="T5606" t="str">
        <f t="shared" si="350"/>
        <v>No</v>
      </c>
      <c r="U5606" s="65">
        <v>43828</v>
      </c>
      <c r="V5606" s="65">
        <v>43856</v>
      </c>
      <c r="W5606">
        <v>0</v>
      </c>
      <c r="X5606" t="str">
        <f t="shared" si="351"/>
        <v>Inactive</v>
      </c>
      <c r="Y5606" t="s">
        <v>15615</v>
      </c>
    </row>
    <row r="5607" spans="1:25" x14ac:dyDescent="0.25">
      <c r="A5607">
        <v>5606</v>
      </c>
      <c r="B5607" t="s">
        <v>15042</v>
      </c>
      <c r="C5607">
        <v>2723</v>
      </c>
      <c r="D5607" t="str">
        <f>VLOOKUP($C5607,Hosts!$A:$O,10,0)</f>
        <v>New York</v>
      </c>
      <c r="E5607" s="67">
        <f>INDEX(Hosts!$A:$O,MATCH(Places!$C5607,Hosts!$A:$A,0),MATCH(Places!E$1,Hosts!$1:$1,0))</f>
        <v>1</v>
      </c>
      <c r="F5607" s="67">
        <f>INDEX(Hosts!$A:$O,MATCH(Places!$C5607,Hosts!$A:$A,0),MATCH(Places!F$1,Hosts!$1:$1,0))</f>
        <v>0.89</v>
      </c>
      <c r="G5607" s="67" t="str">
        <f>INDEX(Hosts!$A:$O,MATCH(Places!$C5607,Hosts!$A:$A,0),MATCH(Places!G$1,Hosts!$1:$1,0))</f>
        <v>No</v>
      </c>
      <c r="H5607">
        <v>15</v>
      </c>
      <c r="I5607" t="str">
        <f>VLOOKUP($H5607,Neighborhoods!$A:$C,2,0)</f>
        <v>Manhattan</v>
      </c>
      <c r="J5607" t="str">
        <f>VLOOKUP($H5607,Neighborhoods!$A:$C,3,0)</f>
        <v>East Village</v>
      </c>
      <c r="K5607" t="s">
        <v>11822</v>
      </c>
      <c r="L5607" t="str">
        <f t="shared" si="348"/>
        <v>No</v>
      </c>
      <c r="M5607">
        <v>3</v>
      </c>
      <c r="N5607" t="str" cm="1">
        <f t="array" ref="N5607">_xlfn.IFS(M5607&lt;=2,"Small",M5607&lt;=5,"Medium",M5607&gt;5,"Large")</f>
        <v>Medium</v>
      </c>
      <c r="O5607" s="50">
        <v>139</v>
      </c>
      <c r="P5607" s="67">
        <f t="shared" si="349"/>
        <v>0.03</v>
      </c>
      <c r="Q5607" s="52">
        <v>5</v>
      </c>
      <c r="R5607" s="52" t="str" cm="1">
        <f t="array" ref="R5607">_xlfn.IFS(ROUND(Q5607,0)=5,"Excellent",ROUND(Q5607,0)=4,"Good",ROUND(Q5607,0)=3,"Ok",ROUND(Q5607,0)&lt;3,"Bad")</f>
        <v>Excellent</v>
      </c>
      <c r="S5607">
        <v>7</v>
      </c>
      <c r="T5607" t="str">
        <f t="shared" si="350"/>
        <v>No</v>
      </c>
      <c r="U5607" s="65">
        <v>43814</v>
      </c>
      <c r="V5607" s="65">
        <v>44054</v>
      </c>
      <c r="W5607">
        <v>24</v>
      </c>
      <c r="X5607" t="str">
        <f t="shared" si="351"/>
        <v>Active</v>
      </c>
      <c r="Y5607" t="s">
        <v>15615</v>
      </c>
    </row>
    <row r="5608" spans="1:25" x14ac:dyDescent="0.25">
      <c r="A5608">
        <v>5607</v>
      </c>
      <c r="B5608" t="s">
        <v>15383</v>
      </c>
      <c r="C5608">
        <v>4060</v>
      </c>
      <c r="D5608" t="str">
        <f>VLOOKUP($C5608,Hosts!$A:$O,10,0)</f>
        <v>New York</v>
      </c>
      <c r="E5608" s="67">
        <f>INDEX(Hosts!$A:$O,MATCH(Places!$C5608,Hosts!$A:$A,0),MATCH(Places!E$1,Hosts!$1:$1,0))</f>
        <v>0.8</v>
      </c>
      <c r="F5608" s="67">
        <f>INDEX(Hosts!$A:$O,MATCH(Places!$C5608,Hosts!$A:$A,0),MATCH(Places!F$1,Hosts!$1:$1,0))</f>
        <v>0.81</v>
      </c>
      <c r="G5608" s="67" t="str">
        <f>INDEX(Hosts!$A:$O,MATCH(Places!$C5608,Hosts!$A:$A,0),MATCH(Places!G$1,Hosts!$1:$1,0))</f>
        <v>Yes</v>
      </c>
      <c r="H5608">
        <v>15</v>
      </c>
      <c r="I5608" t="str">
        <f>VLOOKUP($H5608,Neighborhoods!$A:$C,2,0)</f>
        <v>Manhattan</v>
      </c>
      <c r="J5608" t="str">
        <f>VLOOKUP($H5608,Neighborhoods!$A:$C,3,0)</f>
        <v>East Village</v>
      </c>
      <c r="K5608" t="s">
        <v>1</v>
      </c>
      <c r="L5608" t="str">
        <f t="shared" si="348"/>
        <v>Yes</v>
      </c>
      <c r="M5608">
        <v>2</v>
      </c>
      <c r="N5608" t="str" cm="1">
        <f t="array" ref="N5608">_xlfn.IFS(M5608&lt;=2,"Small",M5608&lt;=5,"Medium",M5608&gt;5,"Large")</f>
        <v>Small</v>
      </c>
      <c r="O5608" s="50">
        <v>45</v>
      </c>
      <c r="P5608" s="67">
        <f t="shared" si="349"/>
        <v>0.03</v>
      </c>
      <c r="Q5608" s="52">
        <v>4.93</v>
      </c>
      <c r="R5608" s="52" t="str" cm="1">
        <f t="array" ref="R5608">_xlfn.IFS(ROUND(Q5608,0)=5,"Excellent",ROUND(Q5608,0)=4,"Good",ROUND(Q5608,0)=3,"Ok",ROUND(Q5608,0)&lt;3,"Bad")</f>
        <v>Excellent</v>
      </c>
      <c r="S5608">
        <v>15</v>
      </c>
      <c r="T5608" t="str">
        <f t="shared" si="350"/>
        <v>No</v>
      </c>
      <c r="U5608" s="65">
        <v>43806</v>
      </c>
      <c r="V5608" s="65">
        <v>43985</v>
      </c>
      <c r="W5608">
        <v>123</v>
      </c>
      <c r="X5608" t="str">
        <f t="shared" si="351"/>
        <v>Active</v>
      </c>
      <c r="Y5608" t="s">
        <v>15615</v>
      </c>
    </row>
    <row r="5609" spans="1:25" x14ac:dyDescent="0.25">
      <c r="A5609">
        <v>5608</v>
      </c>
      <c r="B5609" t="s">
        <v>14480</v>
      </c>
      <c r="C5609">
        <v>1786</v>
      </c>
      <c r="D5609" t="str">
        <f>VLOOKUP($C5609,Hosts!$A:$O,10,0)</f>
        <v>New York</v>
      </c>
      <c r="E5609" s="67">
        <f>INDEX(Hosts!$A:$O,MATCH(Places!$C5609,Hosts!$A:$A,0),MATCH(Places!E$1,Hosts!$1:$1,0))</f>
        <v>0</v>
      </c>
      <c r="F5609" s="67">
        <f>INDEX(Hosts!$A:$O,MATCH(Places!$C5609,Hosts!$A:$A,0),MATCH(Places!F$1,Hosts!$1:$1,0))</f>
        <v>0.46</v>
      </c>
      <c r="G5609" s="67" t="str">
        <f>INDEX(Hosts!$A:$O,MATCH(Places!$C5609,Hosts!$A:$A,0),MATCH(Places!G$1,Hosts!$1:$1,0))</f>
        <v>No</v>
      </c>
      <c r="H5609">
        <v>7</v>
      </c>
      <c r="I5609" t="str">
        <f>VLOOKUP($H5609,Neighborhoods!$A:$C,2,0)</f>
        <v>Brooklyn</v>
      </c>
      <c r="J5609" t="str">
        <f>VLOOKUP($H5609,Neighborhoods!$A:$C,3,0)</f>
        <v>Bedford-Stuyvesant</v>
      </c>
      <c r="K5609" t="s">
        <v>11822</v>
      </c>
      <c r="L5609" t="str">
        <f t="shared" si="348"/>
        <v>No</v>
      </c>
      <c r="M5609">
        <v>3</v>
      </c>
      <c r="N5609" t="str" cm="1">
        <f t="array" ref="N5609">_xlfn.IFS(M5609&lt;=2,"Small",M5609&lt;=5,"Medium",M5609&gt;5,"Large")</f>
        <v>Medium</v>
      </c>
      <c r="O5609" s="50">
        <v>100</v>
      </c>
      <c r="P5609" s="67">
        <f t="shared" si="349"/>
        <v>0.03</v>
      </c>
      <c r="Q5609" s="52">
        <v>4.33</v>
      </c>
      <c r="R5609" s="52" t="str" cm="1">
        <f t="array" ref="R5609">_xlfn.IFS(ROUND(Q5609,0)=5,"Excellent",ROUND(Q5609,0)=4,"Good",ROUND(Q5609,0)=3,"Ok",ROUND(Q5609,0)&lt;3,"Bad")</f>
        <v>Good</v>
      </c>
      <c r="S5609">
        <v>3</v>
      </c>
      <c r="T5609" t="str">
        <f t="shared" si="350"/>
        <v>No</v>
      </c>
      <c r="U5609" s="65">
        <v>43828</v>
      </c>
      <c r="V5609" s="65">
        <v>43861</v>
      </c>
      <c r="W5609">
        <v>358</v>
      </c>
      <c r="X5609" t="str">
        <f t="shared" si="351"/>
        <v>Active</v>
      </c>
      <c r="Y5609" t="s">
        <v>15615</v>
      </c>
    </row>
    <row r="5610" spans="1:25" x14ac:dyDescent="0.25">
      <c r="A5610">
        <v>5609</v>
      </c>
      <c r="B5610" t="s">
        <v>14871</v>
      </c>
      <c r="C5610">
        <v>2782</v>
      </c>
      <c r="D5610" t="str">
        <f>VLOOKUP($C5610,Hosts!$A:$O,10,0)</f>
        <v>New York</v>
      </c>
      <c r="E5610" s="67">
        <f>INDEX(Hosts!$A:$O,MATCH(Places!$C5610,Hosts!$A:$A,0),MATCH(Places!E$1,Hosts!$1:$1,0))</f>
        <v>0.9</v>
      </c>
      <c r="F5610" s="67">
        <f>INDEX(Hosts!$A:$O,MATCH(Places!$C5610,Hosts!$A:$A,0),MATCH(Places!F$1,Hosts!$1:$1,0))</f>
        <v>1</v>
      </c>
      <c r="G5610" s="67" t="str">
        <f>INDEX(Hosts!$A:$O,MATCH(Places!$C5610,Hosts!$A:$A,0),MATCH(Places!G$1,Hosts!$1:$1,0))</f>
        <v>No</v>
      </c>
      <c r="H5610">
        <v>7</v>
      </c>
      <c r="I5610" t="str">
        <f>VLOOKUP($H5610,Neighborhoods!$A:$C,2,0)</f>
        <v>Brooklyn</v>
      </c>
      <c r="J5610" t="str">
        <f>VLOOKUP($H5610,Neighborhoods!$A:$C,3,0)</f>
        <v>Bedford-Stuyvesant</v>
      </c>
      <c r="K5610" t="s">
        <v>11822</v>
      </c>
      <c r="L5610" t="str">
        <f t="shared" si="348"/>
        <v>No</v>
      </c>
      <c r="M5610">
        <v>5</v>
      </c>
      <c r="N5610" t="str" cm="1">
        <f t="array" ref="N5610">_xlfn.IFS(M5610&lt;=2,"Small",M5610&lt;=5,"Medium",M5610&gt;5,"Large")</f>
        <v>Medium</v>
      </c>
      <c r="O5610" s="50">
        <v>150</v>
      </c>
      <c r="P5610" s="67">
        <f t="shared" si="349"/>
        <v>0.03</v>
      </c>
      <c r="Q5610" s="52">
        <v>4.42</v>
      </c>
      <c r="R5610" s="52" t="str" cm="1">
        <f t="array" ref="R5610">_xlfn.IFS(ROUND(Q5610,0)=5,"Excellent",ROUND(Q5610,0)=4,"Good",ROUND(Q5610,0)=3,"Ok",ROUND(Q5610,0)&lt;3,"Bad")</f>
        <v>Good</v>
      </c>
      <c r="S5610">
        <v>12</v>
      </c>
      <c r="T5610" t="str">
        <f t="shared" si="350"/>
        <v>No</v>
      </c>
      <c r="U5610" s="65">
        <v>43863</v>
      </c>
      <c r="V5610" s="65">
        <v>44049</v>
      </c>
      <c r="W5610">
        <v>319</v>
      </c>
      <c r="X5610" t="str">
        <f t="shared" si="351"/>
        <v>Active</v>
      </c>
      <c r="Y5610" t="s">
        <v>15616</v>
      </c>
    </row>
    <row r="5611" spans="1:25" x14ac:dyDescent="0.25">
      <c r="A5611">
        <v>5610</v>
      </c>
      <c r="B5611" t="s">
        <v>15449</v>
      </c>
      <c r="C5611">
        <v>3039</v>
      </c>
      <c r="D5611" t="str">
        <f>VLOOKUP($C5611,Hosts!$A:$O,10,0)</f>
        <v>New York</v>
      </c>
      <c r="E5611" s="67">
        <f>INDEX(Hosts!$A:$O,MATCH(Places!$C5611,Hosts!$A:$A,0),MATCH(Places!E$1,Hosts!$1:$1,0))</f>
        <v>0.75</v>
      </c>
      <c r="F5611" s="67">
        <f>INDEX(Hosts!$A:$O,MATCH(Places!$C5611,Hosts!$A:$A,0),MATCH(Places!F$1,Hosts!$1:$1,0))</f>
        <v>0.89</v>
      </c>
      <c r="G5611" s="67" t="str">
        <f>INDEX(Hosts!$A:$O,MATCH(Places!$C5611,Hosts!$A:$A,0),MATCH(Places!G$1,Hosts!$1:$1,0))</f>
        <v>No</v>
      </c>
      <c r="H5611">
        <v>9</v>
      </c>
      <c r="I5611" t="str">
        <f>VLOOKUP($H5611,Neighborhoods!$A:$C,2,0)</f>
        <v>Brooklyn</v>
      </c>
      <c r="J5611" t="str">
        <f>VLOOKUP($H5611,Neighborhoods!$A:$C,3,0)</f>
        <v>Crown Heights</v>
      </c>
      <c r="K5611" t="s">
        <v>1</v>
      </c>
      <c r="L5611" t="str">
        <f t="shared" si="348"/>
        <v>Yes</v>
      </c>
      <c r="M5611">
        <v>2</v>
      </c>
      <c r="N5611" t="str" cm="1">
        <f t="array" ref="N5611">_xlfn.IFS(M5611&lt;=2,"Small",M5611&lt;=5,"Medium",M5611&gt;5,"Large")</f>
        <v>Small</v>
      </c>
      <c r="O5611" s="50">
        <v>49</v>
      </c>
      <c r="P5611" s="67">
        <f t="shared" si="349"/>
        <v>0.03</v>
      </c>
      <c r="Q5611" s="52">
        <v>4.82</v>
      </c>
      <c r="R5611" s="52" t="str" cm="1">
        <f t="array" ref="R5611">_xlfn.IFS(ROUND(Q5611,0)=5,"Excellent",ROUND(Q5611,0)=4,"Good",ROUND(Q5611,0)=3,"Ok",ROUND(Q5611,0)&lt;3,"Bad")</f>
        <v>Excellent</v>
      </c>
      <c r="S5611">
        <v>11</v>
      </c>
      <c r="T5611" t="str">
        <f t="shared" si="350"/>
        <v>No</v>
      </c>
      <c r="U5611" s="65">
        <v>43808</v>
      </c>
      <c r="V5611" s="65">
        <v>43909</v>
      </c>
      <c r="W5611">
        <v>83</v>
      </c>
      <c r="X5611" t="str">
        <f t="shared" si="351"/>
        <v>Active</v>
      </c>
      <c r="Y5611" t="s">
        <v>15616</v>
      </c>
    </row>
    <row r="5612" spans="1:25" x14ac:dyDescent="0.25">
      <c r="A5612">
        <v>5611</v>
      </c>
      <c r="B5612" t="s">
        <v>15588</v>
      </c>
      <c r="C5612">
        <v>4062</v>
      </c>
      <c r="D5612" t="str">
        <f>VLOOKUP($C5612,Hosts!$A:$O,10,0)</f>
        <v>New York</v>
      </c>
      <c r="E5612" s="67">
        <f>INDEX(Hosts!$A:$O,MATCH(Places!$C5612,Hosts!$A:$A,0),MATCH(Places!E$1,Hosts!$1:$1,0))</f>
        <v>1</v>
      </c>
      <c r="F5612" s="67">
        <f>INDEX(Hosts!$A:$O,MATCH(Places!$C5612,Hosts!$A:$A,0),MATCH(Places!F$1,Hosts!$1:$1,0))</f>
        <v>0.94</v>
      </c>
      <c r="G5612" s="67" t="str">
        <f>INDEX(Hosts!$A:$O,MATCH(Places!$C5612,Hosts!$A:$A,0),MATCH(Places!G$1,Hosts!$1:$1,0))</f>
        <v>No</v>
      </c>
      <c r="H5612">
        <v>7</v>
      </c>
      <c r="I5612" t="str">
        <f>VLOOKUP($H5612,Neighborhoods!$A:$C,2,0)</f>
        <v>Brooklyn</v>
      </c>
      <c r="J5612" t="str">
        <f>VLOOKUP($H5612,Neighborhoods!$A:$C,3,0)</f>
        <v>Bedford-Stuyvesant</v>
      </c>
      <c r="K5612" t="s">
        <v>1</v>
      </c>
      <c r="L5612" t="str">
        <f t="shared" si="348"/>
        <v>Yes</v>
      </c>
      <c r="M5612">
        <v>4</v>
      </c>
      <c r="N5612" t="str" cm="1">
        <f t="array" ref="N5612">_xlfn.IFS(M5612&lt;=2,"Small",M5612&lt;=5,"Medium",M5612&gt;5,"Large")</f>
        <v>Medium</v>
      </c>
      <c r="O5612" s="50">
        <v>43</v>
      </c>
      <c r="P5612" s="67">
        <f t="shared" si="349"/>
        <v>0.03</v>
      </c>
      <c r="Q5612" s="52">
        <v>4.5</v>
      </c>
      <c r="R5612" s="52" t="str" cm="1">
        <f t="array" ref="R5612">_xlfn.IFS(ROUND(Q5612,0)=5,"Excellent",ROUND(Q5612,0)=4,"Good",ROUND(Q5612,0)=3,"Ok",ROUND(Q5612,0)&lt;3,"Bad")</f>
        <v>Excellent</v>
      </c>
      <c r="S5612">
        <v>26</v>
      </c>
      <c r="T5612" t="str">
        <f t="shared" si="350"/>
        <v>No</v>
      </c>
      <c r="U5612" s="65">
        <v>43803</v>
      </c>
      <c r="V5612" s="65">
        <v>44045</v>
      </c>
      <c r="W5612">
        <v>360</v>
      </c>
      <c r="X5612" t="str">
        <f t="shared" si="351"/>
        <v>Active</v>
      </c>
      <c r="Y5612" t="s">
        <v>15616</v>
      </c>
    </row>
    <row r="5613" spans="1:25" x14ac:dyDescent="0.25">
      <c r="A5613">
        <v>5612</v>
      </c>
      <c r="B5613" t="s">
        <v>14918</v>
      </c>
      <c r="C5613">
        <v>1666</v>
      </c>
      <c r="D5613" t="str">
        <f>VLOOKUP($C5613,Hosts!$A:$O,10,0)</f>
        <v>New York</v>
      </c>
      <c r="E5613" s="67">
        <f>INDEX(Hosts!$A:$O,MATCH(Places!$C5613,Hosts!$A:$A,0),MATCH(Places!E$1,Hosts!$1:$1,0))</f>
        <v>1</v>
      </c>
      <c r="F5613" s="67">
        <f>INDEX(Hosts!$A:$O,MATCH(Places!$C5613,Hosts!$A:$A,0),MATCH(Places!F$1,Hosts!$1:$1,0))</f>
        <v>0.96</v>
      </c>
      <c r="G5613" s="67" t="str">
        <f>INDEX(Hosts!$A:$O,MATCH(Places!$C5613,Hosts!$A:$A,0),MATCH(Places!G$1,Hosts!$1:$1,0))</f>
        <v>Yes</v>
      </c>
      <c r="H5613">
        <v>9</v>
      </c>
      <c r="I5613" t="str">
        <f>VLOOKUP($H5613,Neighborhoods!$A:$C,2,0)</f>
        <v>Brooklyn</v>
      </c>
      <c r="J5613" t="str">
        <f>VLOOKUP($H5613,Neighborhoods!$A:$C,3,0)</f>
        <v>Crown Heights</v>
      </c>
      <c r="K5613" t="s">
        <v>1</v>
      </c>
      <c r="L5613" t="str">
        <f t="shared" si="348"/>
        <v>Yes</v>
      </c>
      <c r="M5613">
        <v>2</v>
      </c>
      <c r="N5613" t="str" cm="1">
        <f t="array" ref="N5613">_xlfn.IFS(M5613&lt;=2,"Small",M5613&lt;=5,"Medium",M5613&gt;5,"Large")</f>
        <v>Small</v>
      </c>
      <c r="O5613" s="50">
        <v>55</v>
      </c>
      <c r="P5613" s="67">
        <f t="shared" si="349"/>
        <v>0.03</v>
      </c>
      <c r="Q5613" s="52">
        <v>5</v>
      </c>
      <c r="R5613" s="52" t="str" cm="1">
        <f t="array" ref="R5613">_xlfn.IFS(ROUND(Q5613,0)=5,"Excellent",ROUND(Q5613,0)=4,"Good",ROUND(Q5613,0)=3,"Ok",ROUND(Q5613,0)&lt;3,"Bad")</f>
        <v>Excellent</v>
      </c>
      <c r="S5613">
        <v>10</v>
      </c>
      <c r="T5613" t="str">
        <f t="shared" si="350"/>
        <v>No</v>
      </c>
      <c r="U5613" s="65">
        <v>43823</v>
      </c>
      <c r="V5613" s="65">
        <v>43977</v>
      </c>
      <c r="W5613">
        <v>166</v>
      </c>
      <c r="X5613" t="str">
        <f t="shared" si="351"/>
        <v>Active</v>
      </c>
      <c r="Y5613" t="s">
        <v>15616</v>
      </c>
    </row>
    <row r="5614" spans="1:25" x14ac:dyDescent="0.25">
      <c r="A5614">
        <v>5613</v>
      </c>
      <c r="B5614" t="s">
        <v>14892</v>
      </c>
      <c r="C5614">
        <v>1282</v>
      </c>
      <c r="D5614" t="str">
        <f>VLOOKUP($C5614,Hosts!$A:$O,10,0)</f>
        <v>New York</v>
      </c>
      <c r="E5614" s="67">
        <f>INDEX(Hosts!$A:$O,MATCH(Places!$C5614,Hosts!$A:$A,0),MATCH(Places!E$1,Hosts!$1:$1,0))</f>
        <v>0.94</v>
      </c>
      <c r="F5614" s="67">
        <f>INDEX(Hosts!$A:$O,MATCH(Places!$C5614,Hosts!$A:$A,0),MATCH(Places!F$1,Hosts!$1:$1,0))</f>
        <v>0.96</v>
      </c>
      <c r="G5614" s="67" t="str">
        <f>INDEX(Hosts!$A:$O,MATCH(Places!$C5614,Hosts!$A:$A,0),MATCH(Places!G$1,Hosts!$1:$1,0))</f>
        <v>Yes</v>
      </c>
      <c r="H5614">
        <v>17</v>
      </c>
      <c r="I5614" t="str">
        <f>VLOOKUP($H5614,Neighborhoods!$A:$C,2,0)</f>
        <v>Manhattan</v>
      </c>
      <c r="J5614" t="str">
        <f>VLOOKUP($H5614,Neighborhoods!$A:$C,3,0)</f>
        <v>Hell's Kitchen</v>
      </c>
      <c r="K5614" t="s">
        <v>11822</v>
      </c>
      <c r="L5614" t="str">
        <f t="shared" si="348"/>
        <v>No</v>
      </c>
      <c r="M5614">
        <v>2</v>
      </c>
      <c r="N5614" t="str" cm="1">
        <f t="array" ref="N5614">_xlfn.IFS(M5614&lt;=2,"Small",M5614&lt;=5,"Medium",M5614&gt;5,"Large")</f>
        <v>Small</v>
      </c>
      <c r="O5614" s="50">
        <v>285</v>
      </c>
      <c r="P5614" s="67">
        <f t="shared" si="349"/>
        <v>0.04</v>
      </c>
      <c r="Q5614" s="52">
        <v>5</v>
      </c>
      <c r="R5614" s="52" t="str" cm="1">
        <f t="array" ref="R5614">_xlfn.IFS(ROUND(Q5614,0)=5,"Excellent",ROUND(Q5614,0)=4,"Good",ROUND(Q5614,0)=3,"Ok",ROUND(Q5614,0)&lt;3,"Bad")</f>
        <v>Excellent</v>
      </c>
      <c r="S5614">
        <v>8</v>
      </c>
      <c r="T5614" t="str">
        <f t="shared" si="350"/>
        <v>No</v>
      </c>
      <c r="U5614" s="65">
        <v>43807</v>
      </c>
      <c r="V5614" s="65">
        <v>43877</v>
      </c>
      <c r="W5614">
        <v>335</v>
      </c>
      <c r="X5614" t="str">
        <f t="shared" si="351"/>
        <v>Active</v>
      </c>
      <c r="Y5614" t="s">
        <v>15615</v>
      </c>
    </row>
    <row r="5615" spans="1:25" x14ac:dyDescent="0.25">
      <c r="A5615">
        <v>5614</v>
      </c>
      <c r="B5615" t="s">
        <v>14327</v>
      </c>
      <c r="C5615">
        <v>4073</v>
      </c>
      <c r="D5615" t="str">
        <f>VLOOKUP($C5615,Hosts!$A:$O,10,0)</f>
        <v>Florida</v>
      </c>
      <c r="E5615" s="67">
        <f>INDEX(Hosts!$A:$O,MATCH(Places!$C5615,Hosts!$A:$A,0),MATCH(Places!E$1,Hosts!$1:$1,0))</f>
        <v>1</v>
      </c>
      <c r="F5615" s="67">
        <f>INDEX(Hosts!$A:$O,MATCH(Places!$C5615,Hosts!$A:$A,0),MATCH(Places!F$1,Hosts!$1:$1,0))</f>
        <v>0.74</v>
      </c>
      <c r="G5615" s="67" t="str">
        <f>INDEX(Hosts!$A:$O,MATCH(Places!$C5615,Hosts!$A:$A,0),MATCH(Places!G$1,Hosts!$1:$1,0))</f>
        <v>Yes</v>
      </c>
      <c r="H5615">
        <v>17</v>
      </c>
      <c r="I5615" t="str">
        <f>VLOOKUP($H5615,Neighborhoods!$A:$C,2,0)</f>
        <v>Manhattan</v>
      </c>
      <c r="J5615" t="str">
        <f>VLOOKUP($H5615,Neighborhoods!$A:$C,3,0)</f>
        <v>Hell's Kitchen</v>
      </c>
      <c r="K5615" t="s">
        <v>11822</v>
      </c>
      <c r="L5615" t="str">
        <f t="shared" si="348"/>
        <v>No</v>
      </c>
      <c r="M5615">
        <v>6</v>
      </c>
      <c r="N5615" t="str" cm="1">
        <f t="array" ref="N5615">_xlfn.IFS(M5615&lt;=2,"Small",M5615&lt;=5,"Medium",M5615&gt;5,"Large")</f>
        <v>Large</v>
      </c>
      <c r="O5615" s="50">
        <v>75</v>
      </c>
      <c r="P5615" s="67">
        <f t="shared" si="349"/>
        <v>0.03</v>
      </c>
      <c r="Q5615" s="52">
        <v>5</v>
      </c>
      <c r="R5615" s="52" t="str" cm="1">
        <f t="array" ref="R5615">_xlfn.IFS(ROUND(Q5615,0)=5,"Excellent",ROUND(Q5615,0)=4,"Good",ROUND(Q5615,0)=3,"Ok",ROUND(Q5615,0)&lt;3,"Bad")</f>
        <v>Excellent</v>
      </c>
      <c r="S5615">
        <v>4</v>
      </c>
      <c r="T5615" t="str">
        <f t="shared" si="350"/>
        <v>No</v>
      </c>
      <c r="U5615" s="65">
        <v>43808</v>
      </c>
      <c r="V5615" s="65">
        <v>43991</v>
      </c>
      <c r="W5615">
        <v>356</v>
      </c>
      <c r="X5615" t="str">
        <f t="shared" si="351"/>
        <v>Active</v>
      </c>
      <c r="Y5615" t="s">
        <v>15615</v>
      </c>
    </row>
    <row r="5616" spans="1:25" x14ac:dyDescent="0.25">
      <c r="A5616">
        <v>5615</v>
      </c>
      <c r="B5616" t="s">
        <v>14228</v>
      </c>
      <c r="C5616">
        <v>4074</v>
      </c>
      <c r="D5616" t="str">
        <f>VLOOKUP($C5616,Hosts!$A:$O,10,0)</f>
        <v>New York</v>
      </c>
      <c r="E5616" s="67">
        <f>INDEX(Hosts!$A:$O,MATCH(Places!$C5616,Hosts!$A:$A,0),MATCH(Places!E$1,Hosts!$1:$1,0))</f>
        <v>1</v>
      </c>
      <c r="F5616" s="67">
        <f>INDEX(Hosts!$A:$O,MATCH(Places!$C5616,Hosts!$A:$A,0),MATCH(Places!F$1,Hosts!$1:$1,0))</f>
        <v>1</v>
      </c>
      <c r="G5616" s="67" t="str">
        <f>INDEX(Hosts!$A:$O,MATCH(Places!$C5616,Hosts!$A:$A,0),MATCH(Places!G$1,Hosts!$1:$1,0))</f>
        <v>No</v>
      </c>
      <c r="H5616">
        <v>13</v>
      </c>
      <c r="I5616" t="str">
        <f>VLOOKUP($H5616,Neighborhoods!$A:$C,2,0)</f>
        <v>Manhattan</v>
      </c>
      <c r="J5616" t="str">
        <f>VLOOKUP($H5616,Neighborhoods!$A:$C,3,0)</f>
        <v>Chelsea</v>
      </c>
      <c r="K5616" t="s">
        <v>11822</v>
      </c>
      <c r="L5616" t="str">
        <f t="shared" si="348"/>
        <v>No</v>
      </c>
      <c r="M5616">
        <v>3</v>
      </c>
      <c r="N5616" t="str" cm="1">
        <f t="array" ref="N5616">_xlfn.IFS(M5616&lt;=2,"Small",M5616&lt;=5,"Medium",M5616&gt;5,"Large")</f>
        <v>Medium</v>
      </c>
      <c r="O5616" s="50">
        <v>220</v>
      </c>
      <c r="P5616" s="67">
        <f t="shared" si="349"/>
        <v>0.04</v>
      </c>
      <c r="Q5616" s="52">
        <v>5</v>
      </c>
      <c r="R5616" s="52" t="str" cm="1">
        <f t="array" ref="R5616">_xlfn.IFS(ROUND(Q5616,0)=5,"Excellent",ROUND(Q5616,0)=4,"Good",ROUND(Q5616,0)=3,"Ok",ROUND(Q5616,0)&lt;3,"Bad")</f>
        <v>Excellent</v>
      </c>
      <c r="S5616">
        <v>3</v>
      </c>
      <c r="T5616" t="str">
        <f t="shared" si="350"/>
        <v>No</v>
      </c>
      <c r="U5616" s="65">
        <v>43813</v>
      </c>
      <c r="V5616" s="65">
        <v>43833</v>
      </c>
      <c r="W5616">
        <v>291</v>
      </c>
      <c r="X5616" t="str">
        <f t="shared" si="351"/>
        <v>Active</v>
      </c>
      <c r="Y5616" t="s">
        <v>15615</v>
      </c>
    </row>
    <row r="5617" spans="1:25" x14ac:dyDescent="0.25">
      <c r="A5617">
        <v>5616</v>
      </c>
      <c r="B5617" t="s">
        <v>13957</v>
      </c>
      <c r="C5617">
        <v>2899</v>
      </c>
      <c r="D5617" t="str">
        <f>VLOOKUP($C5617,Hosts!$A:$O,10,0)</f>
        <v>New York</v>
      </c>
      <c r="E5617" s="67">
        <f>INDEX(Hosts!$A:$O,MATCH(Places!$C5617,Hosts!$A:$A,0),MATCH(Places!E$1,Hosts!$1:$1,0))</f>
        <v>1</v>
      </c>
      <c r="F5617" s="67">
        <f>INDEX(Hosts!$A:$O,MATCH(Places!$C5617,Hosts!$A:$A,0),MATCH(Places!F$1,Hosts!$1:$1,0))</f>
        <v>0.73</v>
      </c>
      <c r="G5617" s="67" t="str">
        <f>INDEX(Hosts!$A:$O,MATCH(Places!$C5617,Hosts!$A:$A,0),MATCH(Places!G$1,Hosts!$1:$1,0))</f>
        <v>Yes</v>
      </c>
      <c r="H5617">
        <v>8</v>
      </c>
      <c r="I5617" t="str">
        <f>VLOOKUP($H5617,Neighborhoods!$A:$C,2,0)</f>
        <v>Brooklyn</v>
      </c>
      <c r="J5617" t="str">
        <f>VLOOKUP($H5617,Neighborhoods!$A:$C,3,0)</f>
        <v>Bushwick</v>
      </c>
      <c r="K5617" t="s">
        <v>1</v>
      </c>
      <c r="L5617" t="str">
        <f t="shared" si="348"/>
        <v>Yes</v>
      </c>
      <c r="M5617">
        <v>1</v>
      </c>
      <c r="N5617" t="str" cm="1">
        <f t="array" ref="N5617">_xlfn.IFS(M5617&lt;=2,"Small",M5617&lt;=5,"Medium",M5617&gt;5,"Large")</f>
        <v>Small</v>
      </c>
      <c r="O5617" s="50">
        <v>40</v>
      </c>
      <c r="P5617" s="67">
        <f t="shared" si="349"/>
        <v>0.03</v>
      </c>
      <c r="Q5617" s="52">
        <v>4.8</v>
      </c>
      <c r="R5617" s="52" t="str" cm="1">
        <f t="array" ref="R5617">_xlfn.IFS(ROUND(Q5617,0)=5,"Excellent",ROUND(Q5617,0)=4,"Good",ROUND(Q5617,0)=3,"Ok",ROUND(Q5617,0)&lt;3,"Bad")</f>
        <v>Excellent</v>
      </c>
      <c r="S5617">
        <v>10</v>
      </c>
      <c r="T5617" t="str">
        <f t="shared" si="350"/>
        <v>No</v>
      </c>
      <c r="U5617" s="65">
        <v>43829</v>
      </c>
      <c r="V5617" s="65">
        <v>44013</v>
      </c>
      <c r="W5617">
        <v>103</v>
      </c>
      <c r="X5617" t="str">
        <f t="shared" si="351"/>
        <v>Active</v>
      </c>
      <c r="Y5617" t="s">
        <v>15616</v>
      </c>
    </row>
    <row r="5618" spans="1:25" x14ac:dyDescent="0.25">
      <c r="A5618">
        <v>5617</v>
      </c>
      <c r="B5618" t="s">
        <v>15514</v>
      </c>
      <c r="C5618">
        <v>4075</v>
      </c>
      <c r="D5618" t="str">
        <f>VLOOKUP($C5618,Hosts!$A:$O,10,0)</f>
        <v>New Jersey</v>
      </c>
      <c r="E5618" s="67">
        <f>INDEX(Hosts!$A:$O,MATCH(Places!$C5618,Hosts!$A:$A,0),MATCH(Places!E$1,Hosts!$1:$1,0))</f>
        <v>1</v>
      </c>
      <c r="F5618" s="67">
        <f>INDEX(Hosts!$A:$O,MATCH(Places!$C5618,Hosts!$A:$A,0),MATCH(Places!F$1,Hosts!$1:$1,0))</f>
        <v>1</v>
      </c>
      <c r="G5618" s="67" t="str">
        <f>INDEX(Hosts!$A:$O,MATCH(Places!$C5618,Hosts!$A:$A,0),MATCH(Places!G$1,Hosts!$1:$1,0))</f>
        <v>Yes</v>
      </c>
      <c r="H5618">
        <v>16</v>
      </c>
      <c r="I5618" t="str">
        <f>VLOOKUP($H5618,Neighborhoods!$A:$C,2,0)</f>
        <v>Manhattan</v>
      </c>
      <c r="J5618" t="str">
        <f>VLOOKUP($H5618,Neighborhoods!$A:$C,3,0)</f>
        <v>Harlem</v>
      </c>
      <c r="K5618" t="s">
        <v>11822</v>
      </c>
      <c r="L5618" t="str">
        <f t="shared" si="348"/>
        <v>No</v>
      </c>
      <c r="M5618">
        <v>6</v>
      </c>
      <c r="N5618" t="str" cm="1">
        <f t="array" ref="N5618">_xlfn.IFS(M5618&lt;=2,"Small",M5618&lt;=5,"Medium",M5618&gt;5,"Large")</f>
        <v>Large</v>
      </c>
      <c r="O5618" s="50">
        <v>125</v>
      </c>
      <c r="P5618" s="67">
        <f t="shared" si="349"/>
        <v>0.03</v>
      </c>
      <c r="Q5618" s="52">
        <v>5</v>
      </c>
      <c r="R5618" s="52" t="str" cm="1">
        <f t="array" ref="R5618">_xlfn.IFS(ROUND(Q5618,0)=5,"Excellent",ROUND(Q5618,0)=4,"Good",ROUND(Q5618,0)=3,"Ok",ROUND(Q5618,0)&lt;3,"Bad")</f>
        <v>Excellent</v>
      </c>
      <c r="S5618">
        <v>4</v>
      </c>
      <c r="T5618" t="str">
        <f t="shared" si="350"/>
        <v>No</v>
      </c>
      <c r="U5618" s="65">
        <v>43827</v>
      </c>
      <c r="V5618" s="65">
        <v>43920</v>
      </c>
      <c r="W5618">
        <v>229</v>
      </c>
      <c r="X5618" t="str">
        <f t="shared" si="351"/>
        <v>Active</v>
      </c>
      <c r="Y5618" t="s">
        <v>15615</v>
      </c>
    </row>
    <row r="5619" spans="1:25" x14ac:dyDescent="0.25">
      <c r="A5619">
        <v>5618</v>
      </c>
      <c r="B5619" t="s">
        <v>15538</v>
      </c>
      <c r="C5619">
        <v>4021</v>
      </c>
      <c r="D5619" t="str">
        <f>VLOOKUP($C5619,Hosts!$A:$O,10,0)</f>
        <v>New York</v>
      </c>
      <c r="E5619" s="67">
        <f>INDEX(Hosts!$A:$O,MATCH(Places!$C5619,Hosts!$A:$A,0),MATCH(Places!E$1,Hosts!$1:$1,0))</f>
        <v>1</v>
      </c>
      <c r="F5619" s="67">
        <f>INDEX(Hosts!$A:$O,MATCH(Places!$C5619,Hosts!$A:$A,0),MATCH(Places!F$1,Hosts!$1:$1,0))</f>
        <v>0.64</v>
      </c>
      <c r="G5619" s="67" t="str">
        <f>INDEX(Hosts!$A:$O,MATCH(Places!$C5619,Hosts!$A:$A,0),MATCH(Places!G$1,Hosts!$1:$1,0))</f>
        <v>No</v>
      </c>
      <c r="H5619">
        <v>12</v>
      </c>
      <c r="I5619" t="str">
        <f>VLOOKUP($H5619,Neighborhoods!$A:$C,2,0)</f>
        <v>Brooklyn</v>
      </c>
      <c r="J5619" t="str">
        <f>VLOOKUP($H5619,Neighborhoods!$A:$C,3,0)</f>
        <v>Williamsburg</v>
      </c>
      <c r="K5619" t="s">
        <v>11822</v>
      </c>
      <c r="L5619" t="str">
        <f t="shared" si="348"/>
        <v>No</v>
      </c>
      <c r="M5619">
        <v>2</v>
      </c>
      <c r="N5619" t="str" cm="1">
        <f t="array" ref="N5619">_xlfn.IFS(M5619&lt;=2,"Small",M5619&lt;=5,"Medium",M5619&gt;5,"Large")</f>
        <v>Small</v>
      </c>
      <c r="O5619" s="50">
        <v>85</v>
      </c>
      <c r="P5619" s="67">
        <f t="shared" si="349"/>
        <v>0.03</v>
      </c>
      <c r="Q5619" s="52">
        <v>5</v>
      </c>
      <c r="R5619" s="52" t="str" cm="1">
        <f t="array" ref="R5619">_xlfn.IFS(ROUND(Q5619,0)=5,"Excellent",ROUND(Q5619,0)=4,"Good",ROUND(Q5619,0)=3,"Ok",ROUND(Q5619,0)&lt;3,"Bad")</f>
        <v>Excellent</v>
      </c>
      <c r="S5619">
        <v>3</v>
      </c>
      <c r="T5619" t="str">
        <f t="shared" si="350"/>
        <v>No</v>
      </c>
      <c r="U5619" s="65">
        <v>43809</v>
      </c>
      <c r="V5619" s="65">
        <v>43826</v>
      </c>
      <c r="W5619">
        <v>139</v>
      </c>
      <c r="X5619" t="str">
        <f t="shared" si="351"/>
        <v>Active</v>
      </c>
      <c r="Y5619" t="s">
        <v>15615</v>
      </c>
    </row>
    <row r="5620" spans="1:25" x14ac:dyDescent="0.25">
      <c r="A5620">
        <v>5619</v>
      </c>
      <c r="B5620" t="s">
        <v>14521</v>
      </c>
      <c r="C5620">
        <v>2503</v>
      </c>
      <c r="D5620" t="str">
        <f>VLOOKUP($C5620,Hosts!$A:$O,10,0)</f>
        <v>New York</v>
      </c>
      <c r="E5620" s="67">
        <f>INDEX(Hosts!$A:$O,MATCH(Places!$C5620,Hosts!$A:$A,0),MATCH(Places!E$1,Hosts!$1:$1,0))</f>
        <v>1</v>
      </c>
      <c r="F5620" s="67">
        <f>INDEX(Hosts!$A:$O,MATCH(Places!$C5620,Hosts!$A:$A,0),MATCH(Places!F$1,Hosts!$1:$1,0))</f>
        <v>0.93</v>
      </c>
      <c r="G5620" s="67" t="str">
        <f>INDEX(Hosts!$A:$O,MATCH(Places!$C5620,Hosts!$A:$A,0),MATCH(Places!G$1,Hosts!$1:$1,0))</f>
        <v>Yes</v>
      </c>
      <c r="H5620">
        <v>8</v>
      </c>
      <c r="I5620" t="str">
        <f>VLOOKUP($H5620,Neighborhoods!$A:$C,2,0)</f>
        <v>Brooklyn</v>
      </c>
      <c r="J5620" t="str">
        <f>VLOOKUP($H5620,Neighborhoods!$A:$C,3,0)</f>
        <v>Bushwick</v>
      </c>
      <c r="K5620" t="s">
        <v>11822</v>
      </c>
      <c r="L5620" t="str">
        <f t="shared" si="348"/>
        <v>No</v>
      </c>
      <c r="M5620">
        <v>2</v>
      </c>
      <c r="N5620" t="str" cm="1">
        <f t="array" ref="N5620">_xlfn.IFS(M5620&lt;=2,"Small",M5620&lt;=5,"Medium",M5620&gt;5,"Large")</f>
        <v>Small</v>
      </c>
      <c r="O5620" s="50">
        <v>186</v>
      </c>
      <c r="P5620" s="67">
        <f t="shared" si="349"/>
        <v>0.03</v>
      </c>
      <c r="Q5620" s="52">
        <v>4.99</v>
      </c>
      <c r="R5620" s="52" t="str" cm="1">
        <f t="array" ref="R5620">_xlfn.IFS(ROUND(Q5620,0)=5,"Excellent",ROUND(Q5620,0)=4,"Good",ROUND(Q5620,0)=3,"Ok",ROUND(Q5620,0)&lt;3,"Bad")</f>
        <v>Excellent</v>
      </c>
      <c r="S5620">
        <v>103</v>
      </c>
      <c r="T5620" t="str">
        <f t="shared" si="350"/>
        <v>Yes</v>
      </c>
      <c r="U5620" s="65">
        <v>43810</v>
      </c>
      <c r="V5620" s="65">
        <v>44045</v>
      </c>
      <c r="W5620">
        <v>361</v>
      </c>
      <c r="X5620" t="str">
        <f t="shared" si="351"/>
        <v>Active</v>
      </c>
      <c r="Y5620" t="s">
        <v>15615</v>
      </c>
    </row>
    <row r="5621" spans="1:25" x14ac:dyDescent="0.25">
      <c r="A5621">
        <v>5620</v>
      </c>
      <c r="B5621" t="s">
        <v>14652</v>
      </c>
      <c r="C5621">
        <v>2554</v>
      </c>
      <c r="D5621" t="str">
        <f>VLOOKUP($C5621,Hosts!$A:$O,10,0)</f>
        <v>California</v>
      </c>
      <c r="E5621" s="67">
        <f>INDEX(Hosts!$A:$O,MATCH(Places!$C5621,Hosts!$A:$A,0),MATCH(Places!E$1,Hosts!$1:$1,0))</f>
        <v>0.98</v>
      </c>
      <c r="F5621" s="67">
        <f>INDEX(Hosts!$A:$O,MATCH(Places!$C5621,Hosts!$A:$A,0),MATCH(Places!F$1,Hosts!$1:$1,0))</f>
        <v>0.99</v>
      </c>
      <c r="G5621" s="67" t="str">
        <f>INDEX(Hosts!$A:$O,MATCH(Places!$C5621,Hosts!$A:$A,0),MATCH(Places!G$1,Hosts!$1:$1,0))</f>
        <v>Yes</v>
      </c>
      <c r="H5621">
        <v>12</v>
      </c>
      <c r="I5621" t="str">
        <f>VLOOKUP($H5621,Neighborhoods!$A:$C,2,0)</f>
        <v>Brooklyn</v>
      </c>
      <c r="J5621" t="str">
        <f>VLOOKUP($H5621,Neighborhoods!$A:$C,3,0)</f>
        <v>Williamsburg</v>
      </c>
      <c r="K5621" t="s">
        <v>11822</v>
      </c>
      <c r="L5621" t="str">
        <f t="shared" si="348"/>
        <v>No</v>
      </c>
      <c r="M5621">
        <v>4</v>
      </c>
      <c r="N5621" t="str" cm="1">
        <f t="array" ref="N5621">_xlfn.IFS(M5621&lt;=2,"Small",M5621&lt;=5,"Medium",M5621&gt;5,"Large")</f>
        <v>Medium</v>
      </c>
      <c r="O5621" s="50">
        <v>68</v>
      </c>
      <c r="P5621" s="67">
        <f t="shared" si="349"/>
        <v>0.03</v>
      </c>
      <c r="Q5621" s="52">
        <v>5</v>
      </c>
      <c r="R5621" s="52" t="str" cm="1">
        <f t="array" ref="R5621">_xlfn.IFS(ROUND(Q5621,0)=5,"Excellent",ROUND(Q5621,0)=4,"Good",ROUND(Q5621,0)=3,"Ok",ROUND(Q5621,0)&lt;3,"Bad")</f>
        <v>Excellent</v>
      </c>
      <c r="S5621">
        <v>3</v>
      </c>
      <c r="T5621" t="str">
        <f t="shared" si="350"/>
        <v>No</v>
      </c>
      <c r="U5621" s="65">
        <v>43822</v>
      </c>
      <c r="V5621" s="65">
        <v>43868</v>
      </c>
      <c r="W5621">
        <v>0</v>
      </c>
      <c r="X5621" t="str">
        <f t="shared" si="351"/>
        <v>Inactive</v>
      </c>
      <c r="Y5621" t="s">
        <v>15615</v>
      </c>
    </row>
    <row r="5622" spans="1:25" x14ac:dyDescent="0.25">
      <c r="A5622">
        <v>5621</v>
      </c>
      <c r="B5622" t="s">
        <v>15378</v>
      </c>
      <c r="C5622">
        <v>754</v>
      </c>
      <c r="D5622" t="str">
        <f>VLOOKUP($C5622,Hosts!$A:$O,10,0)</f>
        <v>New York</v>
      </c>
      <c r="E5622" s="67">
        <f>INDEX(Hosts!$A:$O,MATCH(Places!$C5622,Hosts!$A:$A,0),MATCH(Places!E$1,Hosts!$1:$1,0))</f>
        <v>0.9</v>
      </c>
      <c r="F5622" s="67">
        <f>INDEX(Hosts!$A:$O,MATCH(Places!$C5622,Hosts!$A:$A,0),MATCH(Places!F$1,Hosts!$1:$1,0))</f>
        <v>0.97</v>
      </c>
      <c r="G5622" s="67" t="str">
        <f>INDEX(Hosts!$A:$O,MATCH(Places!$C5622,Hosts!$A:$A,0),MATCH(Places!G$1,Hosts!$1:$1,0))</f>
        <v>No</v>
      </c>
      <c r="H5622">
        <v>13</v>
      </c>
      <c r="I5622" t="str">
        <f>VLOOKUP($H5622,Neighborhoods!$A:$C,2,0)</f>
        <v>Manhattan</v>
      </c>
      <c r="J5622" t="str">
        <f>VLOOKUP($H5622,Neighborhoods!$A:$C,3,0)</f>
        <v>Chelsea</v>
      </c>
      <c r="K5622" t="s">
        <v>11822</v>
      </c>
      <c r="L5622" t="str">
        <f t="shared" si="348"/>
        <v>No</v>
      </c>
      <c r="M5622">
        <v>2</v>
      </c>
      <c r="N5622" t="str" cm="1">
        <f t="array" ref="N5622">_xlfn.IFS(M5622&lt;=2,"Small",M5622&lt;=5,"Medium",M5622&gt;5,"Large")</f>
        <v>Small</v>
      </c>
      <c r="O5622" s="50">
        <v>250</v>
      </c>
      <c r="P5622" s="67">
        <f t="shared" si="349"/>
        <v>0.04</v>
      </c>
      <c r="Q5622" s="52">
        <v>5</v>
      </c>
      <c r="R5622" s="52" t="str" cm="1">
        <f t="array" ref="R5622">_xlfn.IFS(ROUND(Q5622,0)=5,"Excellent",ROUND(Q5622,0)=4,"Good",ROUND(Q5622,0)=3,"Ok",ROUND(Q5622,0)&lt;3,"Bad")</f>
        <v>Excellent</v>
      </c>
      <c r="S5622">
        <v>5</v>
      </c>
      <c r="T5622" t="str">
        <f t="shared" si="350"/>
        <v>No</v>
      </c>
      <c r="U5622" s="65">
        <v>43863</v>
      </c>
      <c r="V5622" s="65">
        <v>44055</v>
      </c>
      <c r="W5622">
        <v>106</v>
      </c>
      <c r="X5622" t="str">
        <f t="shared" si="351"/>
        <v>Active</v>
      </c>
      <c r="Y5622" t="s">
        <v>15616</v>
      </c>
    </row>
    <row r="5623" spans="1:25" x14ac:dyDescent="0.25">
      <c r="A5623">
        <v>5622</v>
      </c>
      <c r="B5623" t="s">
        <v>14752</v>
      </c>
      <c r="C5623">
        <v>3734</v>
      </c>
      <c r="D5623" t="str">
        <f>VLOOKUP($C5623,Hosts!$A:$O,10,0)</f>
        <v>New York</v>
      </c>
      <c r="E5623" s="67">
        <f>INDEX(Hosts!$A:$O,MATCH(Places!$C5623,Hosts!$A:$A,0),MATCH(Places!E$1,Hosts!$1:$1,0))</f>
        <v>1</v>
      </c>
      <c r="F5623" s="67">
        <f>INDEX(Hosts!$A:$O,MATCH(Places!$C5623,Hosts!$A:$A,0),MATCH(Places!F$1,Hosts!$1:$1,0))</f>
        <v>0.94</v>
      </c>
      <c r="G5623" s="67" t="str">
        <f>INDEX(Hosts!$A:$O,MATCH(Places!$C5623,Hosts!$A:$A,0),MATCH(Places!G$1,Hosts!$1:$1,0))</f>
        <v>Yes</v>
      </c>
      <c r="H5623">
        <v>21</v>
      </c>
      <c r="I5623" t="str">
        <f>VLOOKUP($H5623,Neighborhoods!$A:$C,2,0)</f>
        <v>Queens</v>
      </c>
      <c r="J5623" t="str">
        <f>VLOOKUP($H5623,Neighborhoods!$A:$C,3,0)</f>
        <v>Astoria</v>
      </c>
      <c r="K5623" t="s">
        <v>11822</v>
      </c>
      <c r="L5623" t="str">
        <f t="shared" si="348"/>
        <v>No</v>
      </c>
      <c r="M5623">
        <v>6</v>
      </c>
      <c r="N5623" t="str" cm="1">
        <f t="array" ref="N5623">_xlfn.IFS(M5623&lt;=2,"Small",M5623&lt;=5,"Medium",M5623&gt;5,"Large")</f>
        <v>Large</v>
      </c>
      <c r="O5623" s="50">
        <v>155</v>
      </c>
      <c r="P5623" s="67">
        <f t="shared" si="349"/>
        <v>0.03</v>
      </c>
      <c r="Q5623" s="52">
        <v>5</v>
      </c>
      <c r="R5623" s="52" t="str" cm="1">
        <f t="array" ref="R5623">_xlfn.IFS(ROUND(Q5623,0)=5,"Excellent",ROUND(Q5623,0)=4,"Good",ROUND(Q5623,0)=3,"Ok",ROUND(Q5623,0)&lt;3,"Bad")</f>
        <v>Excellent</v>
      </c>
      <c r="S5623">
        <v>15</v>
      </c>
      <c r="T5623" t="str">
        <f t="shared" si="350"/>
        <v>No</v>
      </c>
      <c r="U5623" s="65">
        <v>43807</v>
      </c>
      <c r="V5623" s="65">
        <v>43951</v>
      </c>
      <c r="W5623">
        <v>38</v>
      </c>
      <c r="X5623" t="str">
        <f t="shared" si="351"/>
        <v>Active</v>
      </c>
      <c r="Y5623" t="s">
        <v>15615</v>
      </c>
    </row>
    <row r="5624" spans="1:25" x14ac:dyDescent="0.25">
      <c r="A5624">
        <v>5623</v>
      </c>
      <c r="B5624" t="s">
        <v>15183</v>
      </c>
      <c r="C5624">
        <v>4076</v>
      </c>
      <c r="D5624" t="str">
        <f>VLOOKUP($C5624,Hosts!$A:$O,10,0)</f>
        <v>New York</v>
      </c>
      <c r="E5624" s="67">
        <f>INDEX(Hosts!$A:$O,MATCH(Places!$C5624,Hosts!$A:$A,0),MATCH(Places!E$1,Hosts!$1:$1,0))</f>
        <v>0.8</v>
      </c>
      <c r="F5624" s="67">
        <f>INDEX(Hosts!$A:$O,MATCH(Places!$C5624,Hosts!$A:$A,0),MATCH(Places!F$1,Hosts!$1:$1,0))</f>
        <v>0.83</v>
      </c>
      <c r="G5624" s="67" t="str">
        <f>INDEX(Hosts!$A:$O,MATCH(Places!$C5624,Hosts!$A:$A,0),MATCH(Places!G$1,Hosts!$1:$1,0))</f>
        <v>Yes</v>
      </c>
      <c r="H5624">
        <v>15</v>
      </c>
      <c r="I5624" t="str">
        <f>VLOOKUP($H5624,Neighborhoods!$A:$C,2,0)</f>
        <v>Manhattan</v>
      </c>
      <c r="J5624" t="str">
        <f>VLOOKUP($H5624,Neighborhoods!$A:$C,3,0)</f>
        <v>East Village</v>
      </c>
      <c r="K5624" t="s">
        <v>11822</v>
      </c>
      <c r="L5624" t="str">
        <f t="shared" si="348"/>
        <v>No</v>
      </c>
      <c r="M5624">
        <v>5</v>
      </c>
      <c r="N5624" t="str" cm="1">
        <f t="array" ref="N5624">_xlfn.IFS(M5624&lt;=2,"Small",M5624&lt;=5,"Medium",M5624&gt;5,"Large")</f>
        <v>Medium</v>
      </c>
      <c r="O5624" s="50">
        <v>215</v>
      </c>
      <c r="P5624" s="67">
        <f t="shared" si="349"/>
        <v>0.04</v>
      </c>
      <c r="Q5624" s="52">
        <v>5</v>
      </c>
      <c r="R5624" s="52" t="str" cm="1">
        <f t="array" ref="R5624">_xlfn.IFS(ROUND(Q5624,0)=5,"Excellent",ROUND(Q5624,0)=4,"Good",ROUND(Q5624,0)=3,"Ok",ROUND(Q5624,0)&lt;3,"Bad")</f>
        <v>Excellent</v>
      </c>
      <c r="S5624">
        <v>13</v>
      </c>
      <c r="T5624" t="str">
        <f t="shared" si="350"/>
        <v>No</v>
      </c>
      <c r="U5624" s="65">
        <v>43809</v>
      </c>
      <c r="V5624" s="65">
        <v>44045</v>
      </c>
      <c r="W5624">
        <v>270</v>
      </c>
      <c r="X5624" t="str">
        <f t="shared" si="351"/>
        <v>Active</v>
      </c>
      <c r="Y5624" t="s">
        <v>15615</v>
      </c>
    </row>
    <row r="5625" spans="1:25" x14ac:dyDescent="0.25">
      <c r="A5625">
        <v>5624</v>
      </c>
      <c r="B5625" t="s">
        <v>13689</v>
      </c>
      <c r="C5625">
        <v>1600</v>
      </c>
      <c r="D5625" t="str">
        <f>VLOOKUP($C5625,Hosts!$A:$O,10,0)</f>
        <v>New York</v>
      </c>
      <c r="E5625" s="67">
        <f>INDEX(Hosts!$A:$O,MATCH(Places!$C5625,Hosts!$A:$A,0),MATCH(Places!E$1,Hosts!$1:$1,0))</f>
        <v>0</v>
      </c>
      <c r="F5625" s="67">
        <f>INDEX(Hosts!$A:$O,MATCH(Places!$C5625,Hosts!$A:$A,0),MATCH(Places!F$1,Hosts!$1:$1,0))</f>
        <v>0.6</v>
      </c>
      <c r="G5625" s="67" t="str">
        <f>INDEX(Hosts!$A:$O,MATCH(Places!$C5625,Hosts!$A:$A,0),MATCH(Places!G$1,Hosts!$1:$1,0))</f>
        <v>No</v>
      </c>
      <c r="H5625">
        <v>19</v>
      </c>
      <c r="I5625" t="str">
        <f>VLOOKUP($H5625,Neighborhoods!$A:$C,2,0)</f>
        <v>Manhattan</v>
      </c>
      <c r="J5625" t="str">
        <f>VLOOKUP($H5625,Neighborhoods!$A:$C,3,0)</f>
        <v>Upper East Side</v>
      </c>
      <c r="K5625" t="s">
        <v>11822</v>
      </c>
      <c r="L5625" t="str">
        <f t="shared" si="348"/>
        <v>No</v>
      </c>
      <c r="M5625">
        <v>3</v>
      </c>
      <c r="N5625" t="str" cm="1">
        <f t="array" ref="N5625">_xlfn.IFS(M5625&lt;=2,"Small",M5625&lt;=5,"Medium",M5625&gt;5,"Large")</f>
        <v>Medium</v>
      </c>
      <c r="O5625" s="50">
        <v>100</v>
      </c>
      <c r="P5625" s="67">
        <f t="shared" si="349"/>
        <v>0.03</v>
      </c>
      <c r="Q5625" s="52">
        <v>5</v>
      </c>
      <c r="R5625" s="52" t="str" cm="1">
        <f t="array" ref="R5625">_xlfn.IFS(ROUND(Q5625,0)=5,"Excellent",ROUND(Q5625,0)=4,"Good",ROUND(Q5625,0)=3,"Ok",ROUND(Q5625,0)&lt;3,"Bad")</f>
        <v>Excellent</v>
      </c>
      <c r="S5625">
        <v>3</v>
      </c>
      <c r="T5625" t="str">
        <f t="shared" si="350"/>
        <v>No</v>
      </c>
      <c r="U5625" s="65">
        <v>43807</v>
      </c>
      <c r="V5625" s="65">
        <v>43832</v>
      </c>
      <c r="W5625">
        <v>89</v>
      </c>
      <c r="X5625" t="str">
        <f t="shared" si="351"/>
        <v>Active</v>
      </c>
      <c r="Y5625" t="s">
        <v>15615</v>
      </c>
    </row>
    <row r="5626" spans="1:25" x14ac:dyDescent="0.25">
      <c r="A5626">
        <v>5625</v>
      </c>
      <c r="B5626" t="s">
        <v>13187</v>
      </c>
      <c r="C5626">
        <v>2556</v>
      </c>
      <c r="D5626" t="str">
        <f>VLOOKUP($C5626,Hosts!$A:$O,10,0)</f>
        <v>New York</v>
      </c>
      <c r="E5626" s="67">
        <f>INDEX(Hosts!$A:$O,MATCH(Places!$C5626,Hosts!$A:$A,0),MATCH(Places!E$1,Hosts!$1:$1,0))</f>
        <v>1</v>
      </c>
      <c r="F5626" s="67">
        <f>INDEX(Hosts!$A:$O,MATCH(Places!$C5626,Hosts!$A:$A,0),MATCH(Places!F$1,Hosts!$1:$1,0))</f>
        <v>0.99</v>
      </c>
      <c r="G5626" s="67" t="str">
        <f>INDEX(Hosts!$A:$O,MATCH(Places!$C5626,Hosts!$A:$A,0),MATCH(Places!G$1,Hosts!$1:$1,0))</f>
        <v>Yes</v>
      </c>
      <c r="H5626">
        <v>23</v>
      </c>
      <c r="I5626" t="str">
        <f>VLOOKUP($H5626,Neighborhoods!$A:$C,2,0)</f>
        <v>Queens</v>
      </c>
      <c r="J5626" t="str">
        <f>VLOOKUP($H5626,Neighborhoods!$A:$C,3,0)</f>
        <v>Jamaica</v>
      </c>
      <c r="K5626" t="s">
        <v>1</v>
      </c>
      <c r="L5626" t="str">
        <f t="shared" si="348"/>
        <v>Yes</v>
      </c>
      <c r="M5626">
        <v>2</v>
      </c>
      <c r="N5626" t="str" cm="1">
        <f t="array" ref="N5626">_xlfn.IFS(M5626&lt;=2,"Small",M5626&lt;=5,"Medium",M5626&gt;5,"Large")</f>
        <v>Small</v>
      </c>
      <c r="O5626" s="50">
        <v>66</v>
      </c>
      <c r="P5626" s="67">
        <f t="shared" si="349"/>
        <v>0.03</v>
      </c>
      <c r="Q5626" s="52">
        <v>4.88</v>
      </c>
      <c r="R5626" s="52" t="str" cm="1">
        <f t="array" ref="R5626">_xlfn.IFS(ROUND(Q5626,0)=5,"Excellent",ROUND(Q5626,0)=4,"Good",ROUND(Q5626,0)=3,"Ok",ROUND(Q5626,0)&lt;3,"Bad")</f>
        <v>Excellent</v>
      </c>
      <c r="S5626">
        <v>17</v>
      </c>
      <c r="T5626" t="str">
        <f t="shared" si="350"/>
        <v>No</v>
      </c>
      <c r="U5626" s="65">
        <v>43822</v>
      </c>
      <c r="V5626" s="65">
        <v>43898</v>
      </c>
      <c r="W5626">
        <v>326</v>
      </c>
      <c r="X5626" t="str">
        <f t="shared" si="351"/>
        <v>Active</v>
      </c>
      <c r="Y5626" t="s">
        <v>15616</v>
      </c>
    </row>
    <row r="5627" spans="1:25" x14ac:dyDescent="0.25">
      <c r="A5627">
        <v>5626</v>
      </c>
      <c r="B5627" t="s">
        <v>13577</v>
      </c>
      <c r="C5627">
        <v>3706</v>
      </c>
      <c r="D5627" t="str">
        <f>VLOOKUP($C5627,Hosts!$A:$O,10,0)</f>
        <v>New York</v>
      </c>
      <c r="E5627" s="67">
        <f>INDEX(Hosts!$A:$O,MATCH(Places!$C5627,Hosts!$A:$A,0),MATCH(Places!E$1,Hosts!$1:$1,0))</f>
        <v>1</v>
      </c>
      <c r="F5627" s="67">
        <f>INDEX(Hosts!$A:$O,MATCH(Places!$C5627,Hosts!$A:$A,0),MATCH(Places!F$1,Hosts!$1:$1,0))</f>
        <v>1</v>
      </c>
      <c r="G5627" s="67" t="str">
        <f>INDEX(Hosts!$A:$O,MATCH(Places!$C5627,Hosts!$A:$A,0),MATCH(Places!G$1,Hosts!$1:$1,0))</f>
        <v>No</v>
      </c>
      <c r="H5627">
        <v>17</v>
      </c>
      <c r="I5627" t="str">
        <f>VLOOKUP($H5627,Neighborhoods!$A:$C,2,0)</f>
        <v>Manhattan</v>
      </c>
      <c r="J5627" t="str">
        <f>VLOOKUP($H5627,Neighborhoods!$A:$C,3,0)</f>
        <v>Hell's Kitchen</v>
      </c>
      <c r="K5627" t="s">
        <v>1</v>
      </c>
      <c r="L5627" t="str">
        <f t="shared" si="348"/>
        <v>Yes</v>
      </c>
      <c r="M5627">
        <v>2</v>
      </c>
      <c r="N5627" t="str" cm="1">
        <f t="array" ref="N5627">_xlfn.IFS(M5627&lt;=2,"Small",M5627&lt;=5,"Medium",M5627&gt;5,"Large")</f>
        <v>Small</v>
      </c>
      <c r="O5627" s="50">
        <v>80</v>
      </c>
      <c r="P5627" s="67">
        <f t="shared" si="349"/>
        <v>0.03</v>
      </c>
      <c r="Q5627" s="52">
        <v>4.75</v>
      </c>
      <c r="R5627" s="52" t="str" cm="1">
        <f t="array" ref="R5627">_xlfn.IFS(ROUND(Q5627,0)=5,"Excellent",ROUND(Q5627,0)=4,"Good",ROUND(Q5627,0)=3,"Ok",ROUND(Q5627,0)&lt;3,"Bad")</f>
        <v>Excellent</v>
      </c>
      <c r="S5627">
        <v>4</v>
      </c>
      <c r="T5627" t="str">
        <f t="shared" si="350"/>
        <v>No</v>
      </c>
      <c r="U5627" s="65">
        <v>43877</v>
      </c>
      <c r="V5627" s="65">
        <v>43902</v>
      </c>
      <c r="W5627">
        <v>73</v>
      </c>
      <c r="X5627" t="str">
        <f t="shared" si="351"/>
        <v>Active</v>
      </c>
      <c r="Y5627" t="s">
        <v>15616</v>
      </c>
    </row>
    <row r="5628" spans="1:25" x14ac:dyDescent="0.25">
      <c r="A5628">
        <v>5627</v>
      </c>
      <c r="B5628" t="s">
        <v>15017</v>
      </c>
      <c r="C5628">
        <v>4077</v>
      </c>
      <c r="D5628" t="str">
        <f>VLOOKUP($C5628,Hosts!$A:$O,10,0)</f>
        <v>New York</v>
      </c>
      <c r="E5628" s="67">
        <f>INDEX(Hosts!$A:$O,MATCH(Places!$C5628,Hosts!$A:$A,0),MATCH(Places!E$1,Hosts!$1:$1,0))</f>
        <v>1</v>
      </c>
      <c r="F5628" s="67">
        <f>INDEX(Hosts!$A:$O,MATCH(Places!$C5628,Hosts!$A:$A,0),MATCH(Places!F$1,Hosts!$1:$1,0))</f>
        <v>0.93</v>
      </c>
      <c r="G5628" s="67" t="str">
        <f>INDEX(Hosts!$A:$O,MATCH(Places!$C5628,Hosts!$A:$A,0),MATCH(Places!G$1,Hosts!$1:$1,0))</f>
        <v>Yes</v>
      </c>
      <c r="H5628">
        <v>17</v>
      </c>
      <c r="I5628" t="str">
        <f>VLOOKUP($H5628,Neighborhoods!$A:$C,2,0)</f>
        <v>Manhattan</v>
      </c>
      <c r="J5628" t="str">
        <f>VLOOKUP($H5628,Neighborhoods!$A:$C,3,0)</f>
        <v>Hell's Kitchen</v>
      </c>
      <c r="K5628" t="s">
        <v>11822</v>
      </c>
      <c r="L5628" t="str">
        <f t="shared" si="348"/>
        <v>No</v>
      </c>
      <c r="M5628">
        <v>6</v>
      </c>
      <c r="N5628" t="str" cm="1">
        <f t="array" ref="N5628">_xlfn.IFS(M5628&lt;=2,"Small",M5628&lt;=5,"Medium",M5628&gt;5,"Large")</f>
        <v>Large</v>
      </c>
      <c r="O5628" s="50">
        <v>263</v>
      </c>
      <c r="P5628" s="67">
        <f t="shared" si="349"/>
        <v>0.04</v>
      </c>
      <c r="Q5628" s="52">
        <v>5</v>
      </c>
      <c r="R5628" s="52" t="str" cm="1">
        <f t="array" ref="R5628">_xlfn.IFS(ROUND(Q5628,0)=5,"Excellent",ROUND(Q5628,0)=4,"Good",ROUND(Q5628,0)=3,"Ok",ROUND(Q5628,0)&lt;3,"Bad")</f>
        <v>Excellent</v>
      </c>
      <c r="S5628">
        <v>18</v>
      </c>
      <c r="T5628" t="str">
        <f t="shared" si="350"/>
        <v>No</v>
      </c>
      <c r="U5628" s="65">
        <v>43813</v>
      </c>
      <c r="V5628" s="65">
        <v>43921</v>
      </c>
      <c r="W5628">
        <v>266</v>
      </c>
      <c r="X5628" t="str">
        <f t="shared" si="351"/>
        <v>Active</v>
      </c>
      <c r="Y5628" t="s">
        <v>15616</v>
      </c>
    </row>
    <row r="5629" spans="1:25" x14ac:dyDescent="0.25">
      <c r="A5629">
        <v>5628</v>
      </c>
      <c r="B5629" t="s">
        <v>14866</v>
      </c>
      <c r="C5629">
        <v>665</v>
      </c>
      <c r="D5629" t="str">
        <f>VLOOKUP($C5629,Hosts!$A:$O,10,0)</f>
        <v>New York</v>
      </c>
      <c r="E5629" s="67">
        <f>INDEX(Hosts!$A:$O,MATCH(Places!$C5629,Hosts!$A:$A,0),MATCH(Places!E$1,Hosts!$1:$1,0))</f>
        <v>1</v>
      </c>
      <c r="F5629" s="67">
        <f>INDEX(Hosts!$A:$O,MATCH(Places!$C5629,Hosts!$A:$A,0),MATCH(Places!F$1,Hosts!$1:$1,0))</f>
        <v>0.83</v>
      </c>
      <c r="G5629" s="67" t="str">
        <f>INDEX(Hosts!$A:$O,MATCH(Places!$C5629,Hosts!$A:$A,0),MATCH(Places!G$1,Hosts!$1:$1,0))</f>
        <v>No</v>
      </c>
      <c r="H5629">
        <v>12</v>
      </c>
      <c r="I5629" t="str">
        <f>VLOOKUP($H5629,Neighborhoods!$A:$C,2,0)</f>
        <v>Brooklyn</v>
      </c>
      <c r="J5629" t="str">
        <f>VLOOKUP($H5629,Neighborhoods!$A:$C,3,0)</f>
        <v>Williamsburg</v>
      </c>
      <c r="K5629" t="s">
        <v>11822</v>
      </c>
      <c r="L5629" t="str">
        <f t="shared" si="348"/>
        <v>No</v>
      </c>
      <c r="M5629">
        <v>3</v>
      </c>
      <c r="N5629" t="str" cm="1">
        <f t="array" ref="N5629">_xlfn.IFS(M5629&lt;=2,"Small",M5629&lt;=5,"Medium",M5629&gt;5,"Large")</f>
        <v>Medium</v>
      </c>
      <c r="O5629" s="50">
        <v>229</v>
      </c>
      <c r="P5629" s="67">
        <f t="shared" si="349"/>
        <v>0.04</v>
      </c>
      <c r="Q5629" s="52">
        <v>5</v>
      </c>
      <c r="R5629" s="52" t="str" cm="1">
        <f t="array" ref="R5629">_xlfn.IFS(ROUND(Q5629,0)=5,"Excellent",ROUND(Q5629,0)=4,"Good",ROUND(Q5629,0)=3,"Ok",ROUND(Q5629,0)&lt;3,"Bad")</f>
        <v>Excellent</v>
      </c>
      <c r="S5629">
        <v>3</v>
      </c>
      <c r="T5629" t="str">
        <f t="shared" si="350"/>
        <v>No</v>
      </c>
      <c r="U5629" s="65">
        <v>43826</v>
      </c>
      <c r="V5629" s="65">
        <v>44011</v>
      </c>
      <c r="W5629">
        <v>0</v>
      </c>
      <c r="X5629" t="str">
        <f t="shared" si="351"/>
        <v>Inactive</v>
      </c>
      <c r="Y5629" t="s">
        <v>15615</v>
      </c>
    </row>
    <row r="5630" spans="1:25" x14ac:dyDescent="0.25">
      <c r="A5630">
        <v>5629</v>
      </c>
      <c r="B5630" t="s">
        <v>13610</v>
      </c>
      <c r="C5630">
        <v>4078</v>
      </c>
      <c r="D5630" t="str">
        <f>VLOOKUP($C5630,Hosts!$A:$O,10,0)</f>
        <v>New York</v>
      </c>
      <c r="E5630" s="67">
        <f>INDEX(Hosts!$A:$O,MATCH(Places!$C5630,Hosts!$A:$A,0),MATCH(Places!E$1,Hosts!$1:$1,0))</f>
        <v>1</v>
      </c>
      <c r="F5630" s="67">
        <f>INDEX(Hosts!$A:$O,MATCH(Places!$C5630,Hosts!$A:$A,0),MATCH(Places!F$1,Hosts!$1:$1,0))</f>
        <v>1</v>
      </c>
      <c r="G5630" s="67" t="str">
        <f>INDEX(Hosts!$A:$O,MATCH(Places!$C5630,Hosts!$A:$A,0),MATCH(Places!G$1,Hosts!$1:$1,0))</f>
        <v>No</v>
      </c>
      <c r="H5630">
        <v>15</v>
      </c>
      <c r="I5630" t="str">
        <f>VLOOKUP($H5630,Neighborhoods!$A:$C,2,0)</f>
        <v>Manhattan</v>
      </c>
      <c r="J5630" t="str">
        <f>VLOOKUP($H5630,Neighborhoods!$A:$C,3,0)</f>
        <v>East Village</v>
      </c>
      <c r="K5630" t="s">
        <v>11822</v>
      </c>
      <c r="L5630" t="str">
        <f t="shared" si="348"/>
        <v>No</v>
      </c>
      <c r="M5630">
        <v>4</v>
      </c>
      <c r="N5630" t="str" cm="1">
        <f t="array" ref="N5630">_xlfn.IFS(M5630&lt;=2,"Small",M5630&lt;=5,"Medium",M5630&gt;5,"Large")</f>
        <v>Medium</v>
      </c>
      <c r="O5630" s="50">
        <v>243</v>
      </c>
      <c r="P5630" s="67">
        <f t="shared" si="349"/>
        <v>0.04</v>
      </c>
      <c r="Q5630" s="52">
        <v>4.71</v>
      </c>
      <c r="R5630" s="52" t="str" cm="1">
        <f t="array" ref="R5630">_xlfn.IFS(ROUND(Q5630,0)=5,"Excellent",ROUND(Q5630,0)=4,"Good",ROUND(Q5630,0)=3,"Ok",ROUND(Q5630,0)&lt;3,"Bad")</f>
        <v>Excellent</v>
      </c>
      <c r="S5630">
        <v>7</v>
      </c>
      <c r="T5630" t="str">
        <f t="shared" si="350"/>
        <v>No</v>
      </c>
      <c r="U5630" s="65">
        <v>43821</v>
      </c>
      <c r="V5630" s="65">
        <v>43898</v>
      </c>
      <c r="W5630">
        <v>0</v>
      </c>
      <c r="X5630" t="str">
        <f t="shared" si="351"/>
        <v>Inactive</v>
      </c>
      <c r="Y5630" t="s">
        <v>15615</v>
      </c>
    </row>
    <row r="5631" spans="1:25" x14ac:dyDescent="0.25">
      <c r="A5631">
        <v>5630</v>
      </c>
      <c r="B5631" t="s">
        <v>15445</v>
      </c>
      <c r="C5631">
        <v>3491</v>
      </c>
      <c r="D5631" t="str">
        <f>VLOOKUP($C5631,Hosts!$A:$O,10,0)</f>
        <v>New York</v>
      </c>
      <c r="E5631" s="67">
        <f>INDEX(Hosts!$A:$O,MATCH(Places!$C5631,Hosts!$A:$A,0),MATCH(Places!E$1,Hosts!$1:$1,0))</f>
        <v>1</v>
      </c>
      <c r="F5631" s="67">
        <f>INDEX(Hosts!$A:$O,MATCH(Places!$C5631,Hosts!$A:$A,0),MATCH(Places!F$1,Hosts!$1:$1,0))</f>
        <v>0.94</v>
      </c>
      <c r="G5631" s="67" t="str">
        <f>INDEX(Hosts!$A:$O,MATCH(Places!$C5631,Hosts!$A:$A,0),MATCH(Places!G$1,Hosts!$1:$1,0))</f>
        <v>Yes</v>
      </c>
      <c r="H5631">
        <v>22</v>
      </c>
      <c r="I5631" t="str">
        <f>VLOOKUP($H5631,Neighborhoods!$A:$C,2,0)</f>
        <v>Queens</v>
      </c>
      <c r="J5631" t="str">
        <f>VLOOKUP($H5631,Neighborhoods!$A:$C,3,0)</f>
        <v>Flushing</v>
      </c>
      <c r="K5631" t="s">
        <v>11822</v>
      </c>
      <c r="L5631" t="str">
        <f t="shared" si="348"/>
        <v>No</v>
      </c>
      <c r="M5631">
        <v>7</v>
      </c>
      <c r="N5631" t="str" cm="1">
        <f t="array" ref="N5631">_xlfn.IFS(M5631&lt;=2,"Small",M5631&lt;=5,"Medium",M5631&gt;5,"Large")</f>
        <v>Large</v>
      </c>
      <c r="O5631" s="50">
        <v>225</v>
      </c>
      <c r="P5631" s="67">
        <f t="shared" si="349"/>
        <v>0.04</v>
      </c>
      <c r="Q5631" s="52">
        <v>5</v>
      </c>
      <c r="R5631" s="52" t="str" cm="1">
        <f t="array" ref="R5631">_xlfn.IFS(ROUND(Q5631,0)=5,"Excellent",ROUND(Q5631,0)=4,"Good",ROUND(Q5631,0)=3,"Ok",ROUND(Q5631,0)&lt;3,"Bad")</f>
        <v>Excellent</v>
      </c>
      <c r="S5631">
        <v>8</v>
      </c>
      <c r="T5631" t="str">
        <f t="shared" si="350"/>
        <v>No</v>
      </c>
      <c r="U5631" s="65">
        <v>43810</v>
      </c>
      <c r="V5631" s="65">
        <v>43905</v>
      </c>
      <c r="W5631">
        <v>2</v>
      </c>
      <c r="X5631" t="str">
        <f t="shared" si="351"/>
        <v>Active</v>
      </c>
      <c r="Y5631" t="s">
        <v>15615</v>
      </c>
    </row>
    <row r="5632" spans="1:25" x14ac:dyDescent="0.25">
      <c r="A5632">
        <v>5631</v>
      </c>
      <c r="B5632" t="s">
        <v>14384</v>
      </c>
      <c r="C5632">
        <v>3396</v>
      </c>
      <c r="D5632" t="str">
        <f>VLOOKUP($C5632,Hosts!$A:$O,10,0)</f>
        <v>New York</v>
      </c>
      <c r="E5632" s="67">
        <f>INDEX(Hosts!$A:$O,MATCH(Places!$C5632,Hosts!$A:$A,0),MATCH(Places!E$1,Hosts!$1:$1,0))</f>
        <v>0.5</v>
      </c>
      <c r="F5632" s="67">
        <f>INDEX(Hosts!$A:$O,MATCH(Places!$C5632,Hosts!$A:$A,0),MATCH(Places!F$1,Hosts!$1:$1,0))</f>
        <v>0.98</v>
      </c>
      <c r="G5632" s="67" t="str">
        <f>INDEX(Hosts!$A:$O,MATCH(Places!$C5632,Hosts!$A:$A,0),MATCH(Places!G$1,Hosts!$1:$1,0))</f>
        <v>No</v>
      </c>
      <c r="H5632">
        <v>7</v>
      </c>
      <c r="I5632" t="str">
        <f>VLOOKUP($H5632,Neighborhoods!$A:$C,2,0)</f>
        <v>Brooklyn</v>
      </c>
      <c r="J5632" t="str">
        <f>VLOOKUP($H5632,Neighborhoods!$A:$C,3,0)</f>
        <v>Bedford-Stuyvesant</v>
      </c>
      <c r="K5632" t="s">
        <v>1</v>
      </c>
      <c r="L5632" t="str">
        <f t="shared" si="348"/>
        <v>Yes</v>
      </c>
      <c r="M5632">
        <v>2</v>
      </c>
      <c r="N5632" t="str" cm="1">
        <f t="array" ref="N5632">_xlfn.IFS(M5632&lt;=2,"Small",M5632&lt;=5,"Medium",M5632&gt;5,"Large")</f>
        <v>Small</v>
      </c>
      <c r="O5632" s="50">
        <v>50</v>
      </c>
      <c r="P5632" s="67">
        <f t="shared" si="349"/>
        <v>0.03</v>
      </c>
      <c r="Q5632" s="52">
        <v>4.7300000000000004</v>
      </c>
      <c r="R5632" s="52" t="str" cm="1">
        <f t="array" ref="R5632">_xlfn.IFS(ROUND(Q5632,0)=5,"Excellent",ROUND(Q5632,0)=4,"Good",ROUND(Q5632,0)=3,"Ok",ROUND(Q5632,0)&lt;3,"Bad")</f>
        <v>Excellent</v>
      </c>
      <c r="S5632">
        <v>26</v>
      </c>
      <c r="T5632" t="str">
        <f t="shared" si="350"/>
        <v>No</v>
      </c>
      <c r="U5632" s="65">
        <v>43816</v>
      </c>
      <c r="V5632" s="65">
        <v>43891</v>
      </c>
      <c r="W5632">
        <v>13</v>
      </c>
      <c r="X5632" t="str">
        <f t="shared" si="351"/>
        <v>Active</v>
      </c>
      <c r="Y5632" t="s">
        <v>15616</v>
      </c>
    </row>
    <row r="5633" spans="1:25" x14ac:dyDescent="0.25">
      <c r="A5633">
        <v>5632</v>
      </c>
      <c r="B5633" t="s">
        <v>14322</v>
      </c>
      <c r="C5633">
        <v>4071</v>
      </c>
      <c r="D5633" t="str">
        <f>VLOOKUP($C5633,Hosts!$A:$O,10,0)</f>
        <v>New York</v>
      </c>
      <c r="E5633" s="67">
        <f>INDEX(Hosts!$A:$O,MATCH(Places!$C5633,Hosts!$A:$A,0),MATCH(Places!E$1,Hosts!$1:$1,0))</f>
        <v>0.83</v>
      </c>
      <c r="F5633" s="67">
        <f>INDEX(Hosts!$A:$O,MATCH(Places!$C5633,Hosts!$A:$A,0),MATCH(Places!F$1,Hosts!$1:$1,0))</f>
        <v>0.97</v>
      </c>
      <c r="G5633" s="67" t="str">
        <f>INDEX(Hosts!$A:$O,MATCH(Places!$C5633,Hosts!$A:$A,0),MATCH(Places!G$1,Hosts!$1:$1,0))</f>
        <v>Yes</v>
      </c>
      <c r="H5633">
        <v>20</v>
      </c>
      <c r="I5633" t="str">
        <f>VLOOKUP($H5633,Neighborhoods!$A:$C,2,0)</f>
        <v>Manhattan</v>
      </c>
      <c r="J5633" t="str">
        <f>VLOOKUP($H5633,Neighborhoods!$A:$C,3,0)</f>
        <v>Upper West Side</v>
      </c>
      <c r="K5633" t="s">
        <v>1</v>
      </c>
      <c r="L5633" t="str">
        <f t="shared" si="348"/>
        <v>Yes</v>
      </c>
      <c r="M5633">
        <v>2</v>
      </c>
      <c r="N5633" t="str" cm="1">
        <f t="array" ref="N5633">_xlfn.IFS(M5633&lt;=2,"Small",M5633&lt;=5,"Medium",M5633&gt;5,"Large")</f>
        <v>Small</v>
      </c>
      <c r="O5633" s="50">
        <v>61</v>
      </c>
      <c r="P5633" s="67">
        <f t="shared" si="349"/>
        <v>0.03</v>
      </c>
      <c r="Q5633" s="52">
        <v>4.83</v>
      </c>
      <c r="R5633" s="52" t="str" cm="1">
        <f t="array" ref="R5633">_xlfn.IFS(ROUND(Q5633,0)=5,"Excellent",ROUND(Q5633,0)=4,"Good",ROUND(Q5633,0)=3,"Ok",ROUND(Q5633,0)&lt;3,"Bad")</f>
        <v>Excellent</v>
      </c>
      <c r="S5633">
        <v>23</v>
      </c>
      <c r="T5633" t="str">
        <f t="shared" si="350"/>
        <v>No</v>
      </c>
      <c r="U5633" s="65">
        <v>43813</v>
      </c>
      <c r="V5633" s="65">
        <v>43960</v>
      </c>
      <c r="W5633">
        <v>15</v>
      </c>
      <c r="X5633" t="str">
        <f t="shared" si="351"/>
        <v>Active</v>
      </c>
      <c r="Y5633" t="s">
        <v>15616</v>
      </c>
    </row>
    <row r="5634" spans="1:25" x14ac:dyDescent="0.25">
      <c r="A5634">
        <v>5633</v>
      </c>
      <c r="B5634" t="s">
        <v>13350</v>
      </c>
      <c r="C5634">
        <v>2708</v>
      </c>
      <c r="D5634" t="str">
        <f>VLOOKUP($C5634,Hosts!$A:$O,10,0)</f>
        <v>New York</v>
      </c>
      <c r="E5634" s="67">
        <f>INDEX(Hosts!$A:$O,MATCH(Places!$C5634,Hosts!$A:$A,0),MATCH(Places!E$1,Hosts!$1:$1,0))</f>
        <v>0.13</v>
      </c>
      <c r="F5634" s="67">
        <f>INDEX(Hosts!$A:$O,MATCH(Places!$C5634,Hosts!$A:$A,0),MATCH(Places!F$1,Hosts!$1:$1,0))</f>
        <v>0.46</v>
      </c>
      <c r="G5634" s="67" t="str">
        <f>INDEX(Hosts!$A:$O,MATCH(Places!$C5634,Hosts!$A:$A,0),MATCH(Places!G$1,Hosts!$1:$1,0))</f>
        <v>No</v>
      </c>
      <c r="H5634">
        <v>19</v>
      </c>
      <c r="I5634" t="str">
        <f>VLOOKUP($H5634,Neighborhoods!$A:$C,2,0)</f>
        <v>Manhattan</v>
      </c>
      <c r="J5634" t="str">
        <f>VLOOKUP($H5634,Neighborhoods!$A:$C,3,0)</f>
        <v>Upper East Side</v>
      </c>
      <c r="K5634" t="s">
        <v>11822</v>
      </c>
      <c r="L5634" t="str">
        <f t="shared" si="348"/>
        <v>No</v>
      </c>
      <c r="M5634">
        <v>6</v>
      </c>
      <c r="N5634" t="str" cm="1">
        <f t="array" ref="N5634">_xlfn.IFS(M5634&lt;=2,"Small",M5634&lt;=5,"Medium",M5634&gt;5,"Large")</f>
        <v>Large</v>
      </c>
      <c r="O5634" s="50">
        <v>1000</v>
      </c>
      <c r="P5634" s="67">
        <f t="shared" si="349"/>
        <v>7.0000000000000007E-2</v>
      </c>
      <c r="Q5634" s="52">
        <v>5</v>
      </c>
      <c r="R5634" s="52" t="str" cm="1">
        <f t="array" ref="R5634">_xlfn.IFS(ROUND(Q5634,0)=5,"Excellent",ROUND(Q5634,0)=4,"Good",ROUND(Q5634,0)=3,"Ok",ROUND(Q5634,0)&lt;3,"Bad")</f>
        <v>Excellent</v>
      </c>
      <c r="S5634">
        <v>5</v>
      </c>
      <c r="T5634" t="str">
        <f t="shared" si="350"/>
        <v>No</v>
      </c>
      <c r="U5634" s="65">
        <v>43825</v>
      </c>
      <c r="V5634" s="65">
        <v>43905</v>
      </c>
      <c r="W5634">
        <v>164</v>
      </c>
      <c r="X5634" t="str">
        <f t="shared" si="351"/>
        <v>Active</v>
      </c>
      <c r="Y5634" t="s">
        <v>15615</v>
      </c>
    </row>
    <row r="5635" spans="1:25" x14ac:dyDescent="0.25">
      <c r="A5635">
        <v>5634</v>
      </c>
      <c r="B5635" t="s">
        <v>15471</v>
      </c>
      <c r="C5635">
        <v>3281</v>
      </c>
      <c r="D5635" t="str">
        <f>VLOOKUP($C5635,Hosts!$A:$O,10,0)</f>
        <v>New York</v>
      </c>
      <c r="E5635" s="67">
        <f>INDEX(Hosts!$A:$O,MATCH(Places!$C5635,Hosts!$A:$A,0),MATCH(Places!E$1,Hosts!$1:$1,0))</f>
        <v>1</v>
      </c>
      <c r="F5635" s="67">
        <f>INDEX(Hosts!$A:$O,MATCH(Places!$C5635,Hosts!$A:$A,0),MATCH(Places!F$1,Hosts!$1:$1,0))</f>
        <v>0.8</v>
      </c>
      <c r="G5635" s="67" t="str">
        <f>INDEX(Hosts!$A:$O,MATCH(Places!$C5635,Hosts!$A:$A,0),MATCH(Places!G$1,Hosts!$1:$1,0))</f>
        <v>No</v>
      </c>
      <c r="H5635">
        <v>16</v>
      </c>
      <c r="I5635" t="str">
        <f>VLOOKUP($H5635,Neighborhoods!$A:$C,2,0)</f>
        <v>Manhattan</v>
      </c>
      <c r="J5635" t="str">
        <f>VLOOKUP($H5635,Neighborhoods!$A:$C,3,0)</f>
        <v>Harlem</v>
      </c>
      <c r="K5635" t="s">
        <v>11822</v>
      </c>
      <c r="L5635" t="str">
        <f t="shared" ref="L5635:L5698" si="352">IF(OR(K5635="Private room",K5635="Shared room"),"Yes","No")</f>
        <v>No</v>
      </c>
      <c r="M5635">
        <v>4</v>
      </c>
      <c r="N5635" t="str" cm="1">
        <f t="array" ref="N5635">_xlfn.IFS(M5635&lt;=2,"Small",M5635&lt;=5,"Medium",M5635&gt;5,"Large")</f>
        <v>Medium</v>
      </c>
      <c r="O5635" s="50">
        <v>120</v>
      </c>
      <c r="P5635" s="67">
        <f t="shared" ref="P5635:P5698" si="353">VLOOKUP(O5635,$AB$1:$AC$5,2)</f>
        <v>0.03</v>
      </c>
      <c r="Q5635" s="52">
        <v>4.67</v>
      </c>
      <c r="R5635" s="52" t="str" cm="1">
        <f t="array" ref="R5635">_xlfn.IFS(ROUND(Q5635,0)=5,"Excellent",ROUND(Q5635,0)=4,"Good",ROUND(Q5635,0)=3,"Ok",ROUND(Q5635,0)&lt;3,"Bad")</f>
        <v>Excellent</v>
      </c>
      <c r="S5635">
        <v>3</v>
      </c>
      <c r="T5635" t="str">
        <f t="shared" ref="T5635:T5698" si="354">IF(AND(Q5635&gt;=4.8,S5635&gt;100),"Yes","No")</f>
        <v>No</v>
      </c>
      <c r="U5635" s="65">
        <v>43831</v>
      </c>
      <c r="V5635" s="65">
        <v>43868</v>
      </c>
      <c r="W5635">
        <v>27</v>
      </c>
      <c r="X5635" t="str">
        <f t="shared" ref="X5635:X5698" si="355">IF(W5635&lt;&gt;0,"Active","Inactive")</f>
        <v>Active</v>
      </c>
      <c r="Y5635" t="s">
        <v>15615</v>
      </c>
    </row>
    <row r="5636" spans="1:25" x14ac:dyDescent="0.25">
      <c r="A5636">
        <v>5635</v>
      </c>
      <c r="B5636" t="s">
        <v>13451</v>
      </c>
      <c r="C5636">
        <v>2005</v>
      </c>
      <c r="D5636" t="str">
        <f>VLOOKUP($C5636,Hosts!$A:$O,10,0)</f>
        <v>New York</v>
      </c>
      <c r="E5636" s="67">
        <f>INDEX(Hosts!$A:$O,MATCH(Places!$C5636,Hosts!$A:$A,0),MATCH(Places!E$1,Hosts!$1:$1,0))</f>
        <v>1</v>
      </c>
      <c r="F5636" s="67">
        <f>INDEX(Hosts!$A:$O,MATCH(Places!$C5636,Hosts!$A:$A,0),MATCH(Places!F$1,Hosts!$1:$1,0))</f>
        <v>0.87</v>
      </c>
      <c r="G5636" s="67" t="str">
        <f>INDEX(Hosts!$A:$O,MATCH(Places!$C5636,Hosts!$A:$A,0),MATCH(Places!G$1,Hosts!$1:$1,0))</f>
        <v>Yes</v>
      </c>
      <c r="H5636">
        <v>13</v>
      </c>
      <c r="I5636" t="str">
        <f>VLOOKUP($H5636,Neighborhoods!$A:$C,2,0)</f>
        <v>Manhattan</v>
      </c>
      <c r="J5636" t="str">
        <f>VLOOKUP($H5636,Neighborhoods!$A:$C,3,0)</f>
        <v>Chelsea</v>
      </c>
      <c r="K5636" t="s">
        <v>11822</v>
      </c>
      <c r="L5636" t="str">
        <f t="shared" si="352"/>
        <v>No</v>
      </c>
      <c r="M5636">
        <v>6</v>
      </c>
      <c r="N5636" t="str" cm="1">
        <f t="array" ref="N5636">_xlfn.IFS(M5636&lt;=2,"Small",M5636&lt;=5,"Medium",M5636&gt;5,"Large")</f>
        <v>Large</v>
      </c>
      <c r="O5636" s="50">
        <v>275</v>
      </c>
      <c r="P5636" s="67">
        <f t="shared" si="353"/>
        <v>0.04</v>
      </c>
      <c r="Q5636" s="52">
        <v>4.8</v>
      </c>
      <c r="R5636" s="52" t="str" cm="1">
        <f t="array" ref="R5636">_xlfn.IFS(ROUND(Q5636,0)=5,"Excellent",ROUND(Q5636,0)=4,"Good",ROUND(Q5636,0)=3,"Ok",ROUND(Q5636,0)&lt;3,"Bad")</f>
        <v>Excellent</v>
      </c>
      <c r="S5636">
        <v>5</v>
      </c>
      <c r="T5636" t="str">
        <f t="shared" si="354"/>
        <v>No</v>
      </c>
      <c r="U5636" s="65">
        <v>43853</v>
      </c>
      <c r="V5636" s="65">
        <v>43901</v>
      </c>
      <c r="W5636">
        <v>357</v>
      </c>
      <c r="X5636" t="str">
        <f t="shared" si="355"/>
        <v>Active</v>
      </c>
      <c r="Y5636" t="s">
        <v>15615</v>
      </c>
    </row>
    <row r="5637" spans="1:25" x14ac:dyDescent="0.25">
      <c r="A5637">
        <v>5636</v>
      </c>
      <c r="B5637" t="s">
        <v>14781</v>
      </c>
      <c r="C5637">
        <v>2707</v>
      </c>
      <c r="D5637" t="str">
        <f>VLOOKUP($C5637,Hosts!$A:$O,10,0)</f>
        <v>New York</v>
      </c>
      <c r="E5637" s="67">
        <f>INDEX(Hosts!$A:$O,MATCH(Places!$C5637,Hosts!$A:$A,0),MATCH(Places!E$1,Hosts!$1:$1,0))</f>
        <v>1</v>
      </c>
      <c r="F5637" s="67">
        <f>INDEX(Hosts!$A:$O,MATCH(Places!$C5637,Hosts!$A:$A,0),MATCH(Places!F$1,Hosts!$1:$1,0))</f>
        <v>0.62</v>
      </c>
      <c r="G5637" s="67" t="str">
        <f>INDEX(Hosts!$A:$O,MATCH(Places!$C5637,Hosts!$A:$A,0),MATCH(Places!G$1,Hosts!$1:$1,0))</f>
        <v>Yes</v>
      </c>
      <c r="H5637">
        <v>21</v>
      </c>
      <c r="I5637" t="str">
        <f>VLOOKUP($H5637,Neighborhoods!$A:$C,2,0)</f>
        <v>Queens</v>
      </c>
      <c r="J5637" t="str">
        <f>VLOOKUP($H5637,Neighborhoods!$A:$C,3,0)</f>
        <v>Astoria</v>
      </c>
      <c r="K5637" t="s">
        <v>11822</v>
      </c>
      <c r="L5637" t="str">
        <f t="shared" si="352"/>
        <v>No</v>
      </c>
      <c r="M5637">
        <v>2</v>
      </c>
      <c r="N5637" t="str" cm="1">
        <f t="array" ref="N5637">_xlfn.IFS(M5637&lt;=2,"Small",M5637&lt;=5,"Medium",M5637&gt;5,"Large")</f>
        <v>Small</v>
      </c>
      <c r="O5637" s="50">
        <v>90</v>
      </c>
      <c r="P5637" s="67">
        <f t="shared" si="353"/>
        <v>0.03</v>
      </c>
      <c r="Q5637" s="52">
        <v>5</v>
      </c>
      <c r="R5637" s="52" t="str" cm="1">
        <f t="array" ref="R5637">_xlfn.IFS(ROUND(Q5637,0)=5,"Excellent",ROUND(Q5637,0)=4,"Good",ROUND(Q5637,0)=3,"Ok",ROUND(Q5637,0)&lt;3,"Bad")</f>
        <v>Excellent</v>
      </c>
      <c r="S5637">
        <v>4</v>
      </c>
      <c r="T5637" t="str">
        <f t="shared" si="354"/>
        <v>No</v>
      </c>
      <c r="U5637" s="65">
        <v>43822</v>
      </c>
      <c r="V5637" s="65">
        <v>43827</v>
      </c>
      <c r="W5637">
        <v>6</v>
      </c>
      <c r="X5637" t="str">
        <f t="shared" si="355"/>
        <v>Active</v>
      </c>
      <c r="Y5637" t="s">
        <v>15615</v>
      </c>
    </row>
    <row r="5638" spans="1:25" x14ac:dyDescent="0.25">
      <c r="A5638">
        <v>5637</v>
      </c>
      <c r="B5638" t="s">
        <v>13907</v>
      </c>
      <c r="C5638">
        <v>2546</v>
      </c>
      <c r="D5638" t="str">
        <f>VLOOKUP($C5638,Hosts!$A:$O,10,0)</f>
        <v>New York</v>
      </c>
      <c r="E5638" s="67">
        <f>INDEX(Hosts!$A:$O,MATCH(Places!$C5638,Hosts!$A:$A,0),MATCH(Places!E$1,Hosts!$1:$1,0))</f>
        <v>1</v>
      </c>
      <c r="F5638" s="67">
        <f>INDEX(Hosts!$A:$O,MATCH(Places!$C5638,Hosts!$A:$A,0),MATCH(Places!F$1,Hosts!$1:$1,0))</f>
        <v>0.9</v>
      </c>
      <c r="G5638" s="67" t="str">
        <f>INDEX(Hosts!$A:$O,MATCH(Places!$C5638,Hosts!$A:$A,0),MATCH(Places!G$1,Hosts!$1:$1,0))</f>
        <v>No</v>
      </c>
      <c r="H5638">
        <v>12</v>
      </c>
      <c r="I5638" t="str">
        <f>VLOOKUP($H5638,Neighborhoods!$A:$C,2,0)</f>
        <v>Brooklyn</v>
      </c>
      <c r="J5638" t="str">
        <f>VLOOKUP($H5638,Neighborhoods!$A:$C,3,0)</f>
        <v>Williamsburg</v>
      </c>
      <c r="K5638" t="s">
        <v>11822</v>
      </c>
      <c r="L5638" t="str">
        <f t="shared" si="352"/>
        <v>No</v>
      </c>
      <c r="M5638">
        <v>2</v>
      </c>
      <c r="N5638" t="str" cm="1">
        <f t="array" ref="N5638">_xlfn.IFS(M5638&lt;=2,"Small",M5638&lt;=5,"Medium",M5638&gt;5,"Large")</f>
        <v>Small</v>
      </c>
      <c r="O5638" s="50">
        <v>130</v>
      </c>
      <c r="P5638" s="67">
        <f t="shared" si="353"/>
        <v>0.03</v>
      </c>
      <c r="Q5638" s="52">
        <v>5</v>
      </c>
      <c r="R5638" s="52" t="str" cm="1">
        <f t="array" ref="R5638">_xlfn.IFS(ROUND(Q5638,0)=5,"Excellent",ROUND(Q5638,0)=4,"Good",ROUND(Q5638,0)=3,"Ok",ROUND(Q5638,0)&lt;3,"Bad")</f>
        <v>Excellent</v>
      </c>
      <c r="S5638">
        <v>5</v>
      </c>
      <c r="T5638" t="str">
        <f t="shared" si="354"/>
        <v>No</v>
      </c>
      <c r="U5638" s="65">
        <v>43825</v>
      </c>
      <c r="V5638" s="65">
        <v>43902</v>
      </c>
      <c r="W5638">
        <v>0</v>
      </c>
      <c r="X5638" t="str">
        <f t="shared" si="355"/>
        <v>Inactive</v>
      </c>
      <c r="Y5638" t="s">
        <v>15616</v>
      </c>
    </row>
    <row r="5639" spans="1:25" x14ac:dyDescent="0.25">
      <c r="A5639">
        <v>5638</v>
      </c>
      <c r="B5639" t="s">
        <v>14672</v>
      </c>
      <c r="C5639">
        <v>1173</v>
      </c>
      <c r="D5639" t="str">
        <f>VLOOKUP($C5639,Hosts!$A:$O,10,0)</f>
        <v>New York</v>
      </c>
      <c r="E5639" s="67">
        <f>INDEX(Hosts!$A:$O,MATCH(Places!$C5639,Hosts!$A:$A,0),MATCH(Places!E$1,Hosts!$1:$1,0))</f>
        <v>1</v>
      </c>
      <c r="F5639" s="67">
        <f>INDEX(Hosts!$A:$O,MATCH(Places!$C5639,Hosts!$A:$A,0),MATCH(Places!F$1,Hosts!$1:$1,0))</f>
        <v>0.96</v>
      </c>
      <c r="G5639" s="67" t="str">
        <f>INDEX(Hosts!$A:$O,MATCH(Places!$C5639,Hosts!$A:$A,0),MATCH(Places!G$1,Hosts!$1:$1,0))</f>
        <v>Yes</v>
      </c>
      <c r="H5639">
        <v>8</v>
      </c>
      <c r="I5639" t="str">
        <f>VLOOKUP($H5639,Neighborhoods!$A:$C,2,0)</f>
        <v>Brooklyn</v>
      </c>
      <c r="J5639" t="str">
        <f>VLOOKUP($H5639,Neighborhoods!$A:$C,3,0)</f>
        <v>Bushwick</v>
      </c>
      <c r="K5639" t="s">
        <v>11822</v>
      </c>
      <c r="L5639" t="str">
        <f t="shared" si="352"/>
        <v>No</v>
      </c>
      <c r="M5639">
        <v>2</v>
      </c>
      <c r="N5639" t="str" cm="1">
        <f t="array" ref="N5639">_xlfn.IFS(M5639&lt;=2,"Small",M5639&lt;=5,"Medium",M5639&gt;5,"Large")</f>
        <v>Small</v>
      </c>
      <c r="O5639" s="50">
        <v>100</v>
      </c>
      <c r="P5639" s="67">
        <f t="shared" si="353"/>
        <v>0.03</v>
      </c>
      <c r="Q5639" s="52">
        <v>5</v>
      </c>
      <c r="R5639" s="52" t="str" cm="1">
        <f t="array" ref="R5639">_xlfn.IFS(ROUND(Q5639,0)=5,"Excellent",ROUND(Q5639,0)=4,"Good",ROUND(Q5639,0)=3,"Ok",ROUND(Q5639,0)&lt;3,"Bad")</f>
        <v>Excellent</v>
      </c>
      <c r="S5639">
        <v>31</v>
      </c>
      <c r="T5639" t="str">
        <f t="shared" si="354"/>
        <v>No</v>
      </c>
      <c r="U5639" s="65">
        <v>43832</v>
      </c>
      <c r="V5639" s="65">
        <v>44053</v>
      </c>
      <c r="W5639">
        <v>68</v>
      </c>
      <c r="X5639" t="str">
        <f t="shared" si="355"/>
        <v>Active</v>
      </c>
      <c r="Y5639" t="s">
        <v>15615</v>
      </c>
    </row>
    <row r="5640" spans="1:25" x14ac:dyDescent="0.25">
      <c r="A5640">
        <v>5639</v>
      </c>
      <c r="B5640" t="s">
        <v>15482</v>
      </c>
      <c r="C5640">
        <v>3431</v>
      </c>
      <c r="D5640" t="str">
        <f>VLOOKUP($C5640,Hosts!$A:$O,10,0)</f>
        <v>New York</v>
      </c>
      <c r="E5640" s="67">
        <f>INDEX(Hosts!$A:$O,MATCH(Places!$C5640,Hosts!$A:$A,0),MATCH(Places!E$1,Hosts!$1:$1,0))</f>
        <v>0.91</v>
      </c>
      <c r="F5640" s="67">
        <f>INDEX(Hosts!$A:$O,MATCH(Places!$C5640,Hosts!$A:$A,0),MATCH(Places!F$1,Hosts!$1:$1,0))</f>
        <v>0.47</v>
      </c>
      <c r="G5640" s="67" t="str">
        <f>INDEX(Hosts!$A:$O,MATCH(Places!$C5640,Hosts!$A:$A,0),MATCH(Places!G$1,Hosts!$1:$1,0))</f>
        <v>No</v>
      </c>
      <c r="H5640">
        <v>16</v>
      </c>
      <c r="I5640" t="str">
        <f>VLOOKUP($H5640,Neighborhoods!$A:$C,2,0)</f>
        <v>Manhattan</v>
      </c>
      <c r="J5640" t="str">
        <f>VLOOKUP($H5640,Neighborhoods!$A:$C,3,0)</f>
        <v>Harlem</v>
      </c>
      <c r="K5640" t="s">
        <v>11822</v>
      </c>
      <c r="L5640" t="str">
        <f t="shared" si="352"/>
        <v>No</v>
      </c>
      <c r="M5640">
        <v>3</v>
      </c>
      <c r="N5640" t="str" cm="1">
        <f t="array" ref="N5640">_xlfn.IFS(M5640&lt;=2,"Small",M5640&lt;=5,"Medium",M5640&gt;5,"Large")</f>
        <v>Medium</v>
      </c>
      <c r="O5640" s="50">
        <v>90</v>
      </c>
      <c r="P5640" s="67">
        <f t="shared" si="353"/>
        <v>0.03</v>
      </c>
      <c r="Q5640" s="52">
        <v>4.8899999999999997</v>
      </c>
      <c r="R5640" s="52" t="str" cm="1">
        <f t="array" ref="R5640">_xlfn.IFS(ROUND(Q5640,0)=5,"Excellent",ROUND(Q5640,0)=4,"Good",ROUND(Q5640,0)=3,"Ok",ROUND(Q5640,0)&lt;3,"Bad")</f>
        <v>Excellent</v>
      </c>
      <c r="S5640">
        <v>9</v>
      </c>
      <c r="T5640" t="str">
        <f t="shared" si="354"/>
        <v>No</v>
      </c>
      <c r="U5640" s="65">
        <v>43823</v>
      </c>
      <c r="V5640" s="65">
        <v>44043</v>
      </c>
      <c r="W5640">
        <v>78</v>
      </c>
      <c r="X5640" t="str">
        <f t="shared" si="355"/>
        <v>Active</v>
      </c>
      <c r="Y5640" t="s">
        <v>15615</v>
      </c>
    </row>
    <row r="5641" spans="1:25" x14ac:dyDescent="0.25">
      <c r="A5641">
        <v>5640</v>
      </c>
      <c r="B5641" t="s">
        <v>13496</v>
      </c>
      <c r="C5641">
        <v>2684</v>
      </c>
      <c r="D5641" t="str">
        <f>VLOOKUP($C5641,Hosts!$A:$O,10,0)</f>
        <v>New York</v>
      </c>
      <c r="E5641" s="67">
        <f>INDEX(Hosts!$A:$O,MATCH(Places!$C5641,Hosts!$A:$A,0),MATCH(Places!E$1,Hosts!$1:$1,0))</f>
        <v>1</v>
      </c>
      <c r="F5641" s="67">
        <f>INDEX(Hosts!$A:$O,MATCH(Places!$C5641,Hosts!$A:$A,0),MATCH(Places!F$1,Hosts!$1:$1,0))</f>
        <v>1</v>
      </c>
      <c r="G5641" s="67" t="str">
        <f>INDEX(Hosts!$A:$O,MATCH(Places!$C5641,Hosts!$A:$A,0),MATCH(Places!G$1,Hosts!$1:$1,0))</f>
        <v>No</v>
      </c>
      <c r="H5641">
        <v>14</v>
      </c>
      <c r="I5641" t="str">
        <f>VLOOKUP($H5641,Neighborhoods!$A:$C,2,0)</f>
        <v>Manhattan</v>
      </c>
      <c r="J5641" t="str">
        <f>VLOOKUP($H5641,Neighborhoods!$A:$C,3,0)</f>
        <v>East Harlem</v>
      </c>
      <c r="K5641" t="s">
        <v>1</v>
      </c>
      <c r="L5641" t="str">
        <f t="shared" si="352"/>
        <v>Yes</v>
      </c>
      <c r="M5641">
        <v>2</v>
      </c>
      <c r="N5641" t="str" cm="1">
        <f t="array" ref="N5641">_xlfn.IFS(M5641&lt;=2,"Small",M5641&lt;=5,"Medium",M5641&gt;5,"Large")</f>
        <v>Small</v>
      </c>
      <c r="O5641" s="50">
        <v>55</v>
      </c>
      <c r="P5641" s="67">
        <f t="shared" si="353"/>
        <v>0.03</v>
      </c>
      <c r="Q5641" s="52">
        <v>5</v>
      </c>
      <c r="R5641" s="52" t="str" cm="1">
        <f t="array" ref="R5641">_xlfn.IFS(ROUND(Q5641,0)=5,"Excellent",ROUND(Q5641,0)=4,"Good",ROUND(Q5641,0)=3,"Ok",ROUND(Q5641,0)&lt;3,"Bad")</f>
        <v>Excellent</v>
      </c>
      <c r="S5641">
        <v>5</v>
      </c>
      <c r="T5641" t="str">
        <f t="shared" si="354"/>
        <v>No</v>
      </c>
      <c r="U5641" s="65">
        <v>43831</v>
      </c>
      <c r="V5641" s="65">
        <v>44052</v>
      </c>
      <c r="W5641">
        <v>87</v>
      </c>
      <c r="X5641" t="str">
        <f t="shared" si="355"/>
        <v>Active</v>
      </c>
      <c r="Y5641" t="s">
        <v>15615</v>
      </c>
    </row>
    <row r="5642" spans="1:25" x14ac:dyDescent="0.25">
      <c r="A5642">
        <v>5641</v>
      </c>
      <c r="B5642" t="s">
        <v>13832</v>
      </c>
      <c r="C5642">
        <v>3360</v>
      </c>
      <c r="D5642" t="str">
        <f>VLOOKUP($C5642,Hosts!$A:$O,10,0)</f>
        <v>New York</v>
      </c>
      <c r="E5642" s="67">
        <f>INDEX(Hosts!$A:$O,MATCH(Places!$C5642,Hosts!$A:$A,0),MATCH(Places!E$1,Hosts!$1:$1,0))</f>
        <v>1</v>
      </c>
      <c r="F5642" s="67">
        <f>INDEX(Hosts!$A:$O,MATCH(Places!$C5642,Hosts!$A:$A,0),MATCH(Places!F$1,Hosts!$1:$1,0))</f>
        <v>0.96</v>
      </c>
      <c r="G5642" s="67" t="str">
        <f>INDEX(Hosts!$A:$O,MATCH(Places!$C5642,Hosts!$A:$A,0),MATCH(Places!G$1,Hosts!$1:$1,0))</f>
        <v>No</v>
      </c>
      <c r="H5642">
        <v>19</v>
      </c>
      <c r="I5642" t="str">
        <f>VLOOKUP($H5642,Neighborhoods!$A:$C,2,0)</f>
        <v>Manhattan</v>
      </c>
      <c r="J5642" t="str">
        <f>VLOOKUP($H5642,Neighborhoods!$A:$C,3,0)</f>
        <v>Upper East Side</v>
      </c>
      <c r="K5642" t="s">
        <v>11822</v>
      </c>
      <c r="L5642" t="str">
        <f t="shared" si="352"/>
        <v>No</v>
      </c>
      <c r="M5642">
        <v>2</v>
      </c>
      <c r="N5642" t="str" cm="1">
        <f t="array" ref="N5642">_xlfn.IFS(M5642&lt;=2,"Small",M5642&lt;=5,"Medium",M5642&gt;5,"Large")</f>
        <v>Small</v>
      </c>
      <c r="O5642" s="50">
        <v>123</v>
      </c>
      <c r="P5642" s="67">
        <f t="shared" si="353"/>
        <v>0.03</v>
      </c>
      <c r="Q5642" s="52">
        <v>5</v>
      </c>
      <c r="R5642" s="52" t="str" cm="1">
        <f t="array" ref="R5642">_xlfn.IFS(ROUND(Q5642,0)=5,"Excellent",ROUND(Q5642,0)=4,"Good",ROUND(Q5642,0)=3,"Ok",ROUND(Q5642,0)&lt;3,"Bad")</f>
        <v>Excellent</v>
      </c>
      <c r="S5642">
        <v>3</v>
      </c>
      <c r="T5642" t="str">
        <f t="shared" si="354"/>
        <v>No</v>
      </c>
      <c r="U5642" s="65">
        <v>43854</v>
      </c>
      <c r="V5642" s="65">
        <v>43901</v>
      </c>
      <c r="W5642">
        <v>332</v>
      </c>
      <c r="X5642" t="str">
        <f t="shared" si="355"/>
        <v>Active</v>
      </c>
      <c r="Y5642" t="s">
        <v>15616</v>
      </c>
    </row>
    <row r="5643" spans="1:25" x14ac:dyDescent="0.25">
      <c r="A5643">
        <v>5642</v>
      </c>
      <c r="B5643" t="s">
        <v>14217</v>
      </c>
      <c r="C5643">
        <v>2253</v>
      </c>
      <c r="D5643" t="str">
        <f>VLOOKUP($C5643,Hosts!$A:$O,10,0)</f>
        <v>New York</v>
      </c>
      <c r="E5643" s="67">
        <f>INDEX(Hosts!$A:$O,MATCH(Places!$C5643,Hosts!$A:$A,0),MATCH(Places!E$1,Hosts!$1:$1,0))</f>
        <v>0.67</v>
      </c>
      <c r="F5643" s="67">
        <f>INDEX(Hosts!$A:$O,MATCH(Places!$C5643,Hosts!$A:$A,0),MATCH(Places!F$1,Hosts!$1:$1,0))</f>
        <v>1</v>
      </c>
      <c r="G5643" s="67" t="str">
        <f>INDEX(Hosts!$A:$O,MATCH(Places!$C5643,Hosts!$A:$A,0),MATCH(Places!G$1,Hosts!$1:$1,0))</f>
        <v>No</v>
      </c>
      <c r="H5643">
        <v>8</v>
      </c>
      <c r="I5643" t="str">
        <f>VLOOKUP($H5643,Neighborhoods!$A:$C,2,0)</f>
        <v>Brooklyn</v>
      </c>
      <c r="J5643" t="str">
        <f>VLOOKUP($H5643,Neighborhoods!$A:$C,3,0)</f>
        <v>Bushwick</v>
      </c>
      <c r="K5643" t="s">
        <v>1</v>
      </c>
      <c r="L5643" t="str">
        <f t="shared" si="352"/>
        <v>Yes</v>
      </c>
      <c r="M5643">
        <v>2</v>
      </c>
      <c r="N5643" t="str" cm="1">
        <f t="array" ref="N5643">_xlfn.IFS(M5643&lt;=2,"Small",M5643&lt;=5,"Medium",M5643&gt;5,"Large")</f>
        <v>Small</v>
      </c>
      <c r="O5643" s="50">
        <v>50</v>
      </c>
      <c r="P5643" s="67">
        <f t="shared" si="353"/>
        <v>0.03</v>
      </c>
      <c r="Q5643" s="52">
        <v>4.33</v>
      </c>
      <c r="R5643" s="52" t="str" cm="1">
        <f t="array" ref="R5643">_xlfn.IFS(ROUND(Q5643,0)=5,"Excellent",ROUND(Q5643,0)=4,"Good",ROUND(Q5643,0)=3,"Ok",ROUND(Q5643,0)&lt;3,"Bad")</f>
        <v>Good</v>
      </c>
      <c r="S5643">
        <v>15</v>
      </c>
      <c r="T5643" t="str">
        <f t="shared" si="354"/>
        <v>No</v>
      </c>
      <c r="U5643" s="65">
        <v>43811</v>
      </c>
      <c r="V5643" s="65">
        <v>43905</v>
      </c>
      <c r="W5643">
        <v>13</v>
      </c>
      <c r="X5643" t="str">
        <f t="shared" si="355"/>
        <v>Active</v>
      </c>
      <c r="Y5643" t="s">
        <v>15616</v>
      </c>
    </row>
    <row r="5644" spans="1:25" x14ac:dyDescent="0.25">
      <c r="A5644">
        <v>5643</v>
      </c>
      <c r="B5644" t="s">
        <v>15601</v>
      </c>
      <c r="C5644">
        <v>2802</v>
      </c>
      <c r="D5644" t="str">
        <f>VLOOKUP($C5644,Hosts!$A:$O,10,0)</f>
        <v>New York</v>
      </c>
      <c r="E5644" s="67">
        <f>INDEX(Hosts!$A:$O,MATCH(Places!$C5644,Hosts!$A:$A,0),MATCH(Places!E$1,Hosts!$1:$1,0))</f>
        <v>0.94</v>
      </c>
      <c r="F5644" s="67">
        <f>INDEX(Hosts!$A:$O,MATCH(Places!$C5644,Hosts!$A:$A,0),MATCH(Places!F$1,Hosts!$1:$1,0))</f>
        <v>0.99</v>
      </c>
      <c r="G5644" s="67" t="str">
        <f>INDEX(Hosts!$A:$O,MATCH(Places!$C5644,Hosts!$A:$A,0),MATCH(Places!G$1,Hosts!$1:$1,0))</f>
        <v>Yes</v>
      </c>
      <c r="H5644">
        <v>16</v>
      </c>
      <c r="I5644" t="str">
        <f>VLOOKUP($H5644,Neighborhoods!$A:$C,2,0)</f>
        <v>Manhattan</v>
      </c>
      <c r="J5644" t="str">
        <f>VLOOKUP($H5644,Neighborhoods!$A:$C,3,0)</f>
        <v>Harlem</v>
      </c>
      <c r="K5644" t="s">
        <v>11822</v>
      </c>
      <c r="L5644" t="str">
        <f t="shared" si="352"/>
        <v>No</v>
      </c>
      <c r="M5644">
        <v>3</v>
      </c>
      <c r="N5644" t="str" cm="1">
        <f t="array" ref="N5644">_xlfn.IFS(M5644&lt;=2,"Small",M5644&lt;=5,"Medium",M5644&gt;5,"Large")</f>
        <v>Medium</v>
      </c>
      <c r="O5644" s="50">
        <v>147</v>
      </c>
      <c r="P5644" s="67">
        <f t="shared" si="353"/>
        <v>0.03</v>
      </c>
      <c r="Q5644" s="52">
        <v>5</v>
      </c>
      <c r="R5644" s="52" t="str" cm="1">
        <f t="array" ref="R5644">_xlfn.IFS(ROUND(Q5644,0)=5,"Excellent",ROUND(Q5644,0)=4,"Good",ROUND(Q5644,0)=3,"Ok",ROUND(Q5644,0)&lt;3,"Bad")</f>
        <v>Excellent</v>
      </c>
      <c r="S5644">
        <v>12</v>
      </c>
      <c r="T5644" t="str">
        <f t="shared" si="354"/>
        <v>No</v>
      </c>
      <c r="U5644" s="65">
        <v>43839</v>
      </c>
      <c r="V5644" s="65">
        <v>44056</v>
      </c>
      <c r="W5644">
        <v>61</v>
      </c>
      <c r="X5644" t="str">
        <f t="shared" si="355"/>
        <v>Active</v>
      </c>
      <c r="Y5644" t="s">
        <v>15615</v>
      </c>
    </row>
    <row r="5645" spans="1:25" x14ac:dyDescent="0.25">
      <c r="A5645">
        <v>5644</v>
      </c>
      <c r="B5645" t="s">
        <v>13744</v>
      </c>
      <c r="C5645">
        <v>2713</v>
      </c>
      <c r="D5645" t="str">
        <f>VLOOKUP($C5645,Hosts!$A:$O,10,0)</f>
        <v>New York</v>
      </c>
      <c r="E5645" s="67">
        <f>INDEX(Hosts!$A:$O,MATCH(Places!$C5645,Hosts!$A:$A,0),MATCH(Places!E$1,Hosts!$1:$1,0))</f>
        <v>1</v>
      </c>
      <c r="F5645" s="67">
        <f>INDEX(Hosts!$A:$O,MATCH(Places!$C5645,Hosts!$A:$A,0),MATCH(Places!F$1,Hosts!$1:$1,0))</f>
        <v>0.99</v>
      </c>
      <c r="G5645" s="67" t="str">
        <f>INDEX(Hosts!$A:$O,MATCH(Places!$C5645,Hosts!$A:$A,0),MATCH(Places!G$1,Hosts!$1:$1,0))</f>
        <v>Yes</v>
      </c>
      <c r="H5645">
        <v>7</v>
      </c>
      <c r="I5645" t="str">
        <f>VLOOKUP($H5645,Neighborhoods!$A:$C,2,0)</f>
        <v>Brooklyn</v>
      </c>
      <c r="J5645" t="str">
        <f>VLOOKUP($H5645,Neighborhoods!$A:$C,3,0)</f>
        <v>Bedford-Stuyvesant</v>
      </c>
      <c r="K5645" t="s">
        <v>1</v>
      </c>
      <c r="L5645" t="str">
        <f t="shared" si="352"/>
        <v>Yes</v>
      </c>
      <c r="M5645">
        <v>2</v>
      </c>
      <c r="N5645" t="str" cm="1">
        <f t="array" ref="N5645">_xlfn.IFS(M5645&lt;=2,"Small",M5645&lt;=5,"Medium",M5645&gt;5,"Large")</f>
        <v>Small</v>
      </c>
      <c r="O5645" s="50">
        <v>80</v>
      </c>
      <c r="P5645" s="67">
        <f t="shared" si="353"/>
        <v>0.03</v>
      </c>
      <c r="Q5645" s="52">
        <v>5</v>
      </c>
      <c r="R5645" s="52" t="str" cm="1">
        <f t="array" ref="R5645">_xlfn.IFS(ROUND(Q5645,0)=5,"Excellent",ROUND(Q5645,0)=4,"Good",ROUND(Q5645,0)=3,"Ok",ROUND(Q5645,0)&lt;3,"Bad")</f>
        <v>Excellent</v>
      </c>
      <c r="S5645">
        <v>20</v>
      </c>
      <c r="T5645" t="str">
        <f t="shared" si="354"/>
        <v>No</v>
      </c>
      <c r="U5645" s="65">
        <v>43816</v>
      </c>
      <c r="V5645" s="65">
        <v>43904</v>
      </c>
      <c r="W5645">
        <v>333</v>
      </c>
      <c r="X5645" t="str">
        <f t="shared" si="355"/>
        <v>Active</v>
      </c>
      <c r="Y5645" t="s">
        <v>15615</v>
      </c>
    </row>
    <row r="5646" spans="1:25" x14ac:dyDescent="0.25">
      <c r="A5646">
        <v>5645</v>
      </c>
      <c r="B5646" t="s">
        <v>13384</v>
      </c>
      <c r="C5646">
        <v>2047</v>
      </c>
      <c r="D5646" t="str">
        <f>VLOOKUP($C5646,Hosts!$A:$O,10,0)</f>
        <v>New York</v>
      </c>
      <c r="E5646" s="67">
        <f>INDEX(Hosts!$A:$O,MATCH(Places!$C5646,Hosts!$A:$A,0),MATCH(Places!E$1,Hosts!$1:$1,0))</f>
        <v>1</v>
      </c>
      <c r="F5646" s="67">
        <f>INDEX(Hosts!$A:$O,MATCH(Places!$C5646,Hosts!$A:$A,0),MATCH(Places!F$1,Hosts!$1:$1,0))</f>
        <v>1</v>
      </c>
      <c r="G5646" s="67" t="str">
        <f>INDEX(Hosts!$A:$O,MATCH(Places!$C5646,Hosts!$A:$A,0),MATCH(Places!G$1,Hosts!$1:$1,0))</f>
        <v>No</v>
      </c>
      <c r="H5646">
        <v>12</v>
      </c>
      <c r="I5646" t="str">
        <f>VLOOKUP($H5646,Neighborhoods!$A:$C,2,0)</f>
        <v>Brooklyn</v>
      </c>
      <c r="J5646" t="str">
        <f>VLOOKUP($H5646,Neighborhoods!$A:$C,3,0)</f>
        <v>Williamsburg</v>
      </c>
      <c r="K5646" t="s">
        <v>1</v>
      </c>
      <c r="L5646" t="str">
        <f t="shared" si="352"/>
        <v>Yes</v>
      </c>
      <c r="M5646">
        <v>2</v>
      </c>
      <c r="N5646" t="str" cm="1">
        <f t="array" ref="N5646">_xlfn.IFS(M5646&lt;=2,"Small",M5646&lt;=5,"Medium",M5646&gt;5,"Large")</f>
        <v>Small</v>
      </c>
      <c r="O5646" s="50">
        <v>150</v>
      </c>
      <c r="P5646" s="67">
        <f t="shared" si="353"/>
        <v>0.03</v>
      </c>
      <c r="Q5646" s="52">
        <v>5</v>
      </c>
      <c r="R5646" s="52" t="str" cm="1">
        <f t="array" ref="R5646">_xlfn.IFS(ROUND(Q5646,0)=5,"Excellent",ROUND(Q5646,0)=4,"Good",ROUND(Q5646,0)=3,"Ok",ROUND(Q5646,0)&lt;3,"Bad")</f>
        <v>Excellent</v>
      </c>
      <c r="S5646">
        <v>5</v>
      </c>
      <c r="T5646" t="str">
        <f t="shared" si="354"/>
        <v>No</v>
      </c>
      <c r="U5646" s="65">
        <v>43846</v>
      </c>
      <c r="V5646" s="65">
        <v>44031</v>
      </c>
      <c r="W5646">
        <v>13</v>
      </c>
      <c r="X5646" t="str">
        <f t="shared" si="355"/>
        <v>Active</v>
      </c>
      <c r="Y5646" t="s">
        <v>15616</v>
      </c>
    </row>
    <row r="5647" spans="1:25" x14ac:dyDescent="0.25">
      <c r="A5647">
        <v>5646</v>
      </c>
      <c r="B5647" t="s">
        <v>14504</v>
      </c>
      <c r="C5647">
        <v>4082</v>
      </c>
      <c r="D5647" t="str">
        <f>VLOOKUP($C5647,Hosts!$A:$O,10,0)</f>
        <v>New York</v>
      </c>
      <c r="E5647" s="67">
        <f>INDEX(Hosts!$A:$O,MATCH(Places!$C5647,Hosts!$A:$A,0),MATCH(Places!E$1,Hosts!$1:$1,0))</f>
        <v>0.94</v>
      </c>
      <c r="F5647" s="67">
        <f>INDEX(Hosts!$A:$O,MATCH(Places!$C5647,Hosts!$A:$A,0),MATCH(Places!F$1,Hosts!$1:$1,0))</f>
        <v>0.99</v>
      </c>
      <c r="G5647" s="67" t="str">
        <f>INDEX(Hosts!$A:$O,MATCH(Places!$C5647,Hosts!$A:$A,0),MATCH(Places!G$1,Hosts!$1:$1,0))</f>
        <v>No</v>
      </c>
      <c r="H5647">
        <v>15</v>
      </c>
      <c r="I5647" t="str">
        <f>VLOOKUP($H5647,Neighborhoods!$A:$C,2,0)</f>
        <v>Manhattan</v>
      </c>
      <c r="J5647" t="str">
        <f>VLOOKUP($H5647,Neighborhoods!$A:$C,3,0)</f>
        <v>East Village</v>
      </c>
      <c r="K5647" t="s">
        <v>11822</v>
      </c>
      <c r="L5647" t="str">
        <f t="shared" si="352"/>
        <v>No</v>
      </c>
      <c r="M5647">
        <v>6</v>
      </c>
      <c r="N5647" t="str" cm="1">
        <f t="array" ref="N5647">_xlfn.IFS(M5647&lt;=2,"Small",M5647&lt;=5,"Medium",M5647&gt;5,"Large")</f>
        <v>Large</v>
      </c>
      <c r="O5647" s="50">
        <v>121</v>
      </c>
      <c r="P5647" s="67">
        <f t="shared" si="353"/>
        <v>0.03</v>
      </c>
      <c r="Q5647" s="52">
        <v>4.5</v>
      </c>
      <c r="R5647" s="52" t="str" cm="1">
        <f t="array" ref="R5647">_xlfn.IFS(ROUND(Q5647,0)=5,"Excellent",ROUND(Q5647,0)=4,"Good",ROUND(Q5647,0)=3,"Ok",ROUND(Q5647,0)&lt;3,"Bad")</f>
        <v>Excellent</v>
      </c>
      <c r="S5647">
        <v>14</v>
      </c>
      <c r="T5647" t="str">
        <f t="shared" si="354"/>
        <v>No</v>
      </c>
      <c r="U5647" s="65">
        <v>43821</v>
      </c>
      <c r="V5647" s="65">
        <v>44032</v>
      </c>
      <c r="W5647">
        <v>258</v>
      </c>
      <c r="X5647" t="str">
        <f t="shared" si="355"/>
        <v>Active</v>
      </c>
      <c r="Y5647" t="s">
        <v>15616</v>
      </c>
    </row>
    <row r="5648" spans="1:25" x14ac:dyDescent="0.25">
      <c r="A5648">
        <v>5647</v>
      </c>
      <c r="B5648" t="s">
        <v>13555</v>
      </c>
      <c r="C5648">
        <v>3400</v>
      </c>
      <c r="D5648" t="str">
        <f>VLOOKUP($C5648,Hosts!$A:$O,10,0)</f>
        <v>New York</v>
      </c>
      <c r="E5648" s="67">
        <f>INDEX(Hosts!$A:$O,MATCH(Places!$C5648,Hosts!$A:$A,0),MATCH(Places!E$1,Hosts!$1:$1,0))</f>
        <v>0</v>
      </c>
      <c r="F5648" s="67">
        <f>INDEX(Hosts!$A:$O,MATCH(Places!$C5648,Hosts!$A:$A,0),MATCH(Places!F$1,Hosts!$1:$1,0))</f>
        <v>1</v>
      </c>
      <c r="G5648" s="67" t="str">
        <f>INDEX(Hosts!$A:$O,MATCH(Places!$C5648,Hosts!$A:$A,0),MATCH(Places!G$1,Hosts!$1:$1,0))</f>
        <v>No</v>
      </c>
      <c r="H5648">
        <v>16</v>
      </c>
      <c r="I5648" t="str">
        <f>VLOOKUP($H5648,Neighborhoods!$A:$C,2,0)</f>
        <v>Manhattan</v>
      </c>
      <c r="J5648" t="str">
        <f>VLOOKUP($H5648,Neighborhoods!$A:$C,3,0)</f>
        <v>Harlem</v>
      </c>
      <c r="K5648" t="s">
        <v>11822</v>
      </c>
      <c r="L5648" t="str">
        <f t="shared" si="352"/>
        <v>No</v>
      </c>
      <c r="M5648">
        <v>2</v>
      </c>
      <c r="N5648" t="str" cm="1">
        <f t="array" ref="N5648">_xlfn.IFS(M5648&lt;=2,"Small",M5648&lt;=5,"Medium",M5648&gt;5,"Large")</f>
        <v>Small</v>
      </c>
      <c r="O5648" s="50">
        <v>145</v>
      </c>
      <c r="P5648" s="67">
        <f t="shared" si="353"/>
        <v>0.03</v>
      </c>
      <c r="Q5648" s="52">
        <v>4.67</v>
      </c>
      <c r="R5648" s="52" t="str" cm="1">
        <f t="array" ref="R5648">_xlfn.IFS(ROUND(Q5648,0)=5,"Excellent",ROUND(Q5648,0)=4,"Good",ROUND(Q5648,0)=3,"Ok",ROUND(Q5648,0)&lt;3,"Bad")</f>
        <v>Excellent</v>
      </c>
      <c r="S5648">
        <v>3</v>
      </c>
      <c r="T5648" t="str">
        <f t="shared" si="354"/>
        <v>No</v>
      </c>
      <c r="U5648" s="65">
        <v>43831</v>
      </c>
      <c r="V5648" s="65">
        <v>43877</v>
      </c>
      <c r="W5648">
        <v>44</v>
      </c>
      <c r="X5648" t="str">
        <f t="shared" si="355"/>
        <v>Active</v>
      </c>
      <c r="Y5648" t="s">
        <v>15616</v>
      </c>
    </row>
    <row r="5649" spans="1:25" x14ac:dyDescent="0.25">
      <c r="A5649">
        <v>5648</v>
      </c>
      <c r="B5649" t="s">
        <v>13170</v>
      </c>
      <c r="C5649">
        <v>2833</v>
      </c>
      <c r="D5649" t="str">
        <f>VLOOKUP($C5649,Hosts!$A:$O,10,0)</f>
        <v>Georgia</v>
      </c>
      <c r="E5649" s="67">
        <f>INDEX(Hosts!$A:$O,MATCH(Places!$C5649,Hosts!$A:$A,0),MATCH(Places!E$1,Hosts!$1:$1,0))</f>
        <v>1</v>
      </c>
      <c r="F5649" s="67">
        <f>INDEX(Hosts!$A:$O,MATCH(Places!$C5649,Hosts!$A:$A,0),MATCH(Places!F$1,Hosts!$1:$1,0))</f>
        <v>0.88</v>
      </c>
      <c r="G5649" s="67" t="str">
        <f>INDEX(Hosts!$A:$O,MATCH(Places!$C5649,Hosts!$A:$A,0),MATCH(Places!G$1,Hosts!$1:$1,0))</f>
        <v>No</v>
      </c>
      <c r="H5649">
        <v>7</v>
      </c>
      <c r="I5649" t="str">
        <f>VLOOKUP($H5649,Neighborhoods!$A:$C,2,0)</f>
        <v>Brooklyn</v>
      </c>
      <c r="J5649" t="str">
        <f>VLOOKUP($H5649,Neighborhoods!$A:$C,3,0)</f>
        <v>Bedford-Stuyvesant</v>
      </c>
      <c r="K5649" t="s">
        <v>11822</v>
      </c>
      <c r="L5649" t="str">
        <f t="shared" si="352"/>
        <v>No</v>
      </c>
      <c r="M5649">
        <v>4</v>
      </c>
      <c r="N5649" t="str" cm="1">
        <f t="array" ref="N5649">_xlfn.IFS(M5649&lt;=2,"Small",M5649&lt;=5,"Medium",M5649&gt;5,"Large")</f>
        <v>Medium</v>
      </c>
      <c r="O5649" s="50">
        <v>105</v>
      </c>
      <c r="P5649" s="67">
        <f t="shared" si="353"/>
        <v>0.03</v>
      </c>
      <c r="Q5649" s="52">
        <v>4.8099999999999996</v>
      </c>
      <c r="R5649" s="52" t="str" cm="1">
        <f t="array" ref="R5649">_xlfn.IFS(ROUND(Q5649,0)=5,"Excellent",ROUND(Q5649,0)=4,"Good",ROUND(Q5649,0)=3,"Ok",ROUND(Q5649,0)&lt;3,"Bad")</f>
        <v>Excellent</v>
      </c>
      <c r="S5649">
        <v>16</v>
      </c>
      <c r="T5649" t="str">
        <f t="shared" si="354"/>
        <v>No</v>
      </c>
      <c r="U5649" s="65">
        <v>43825</v>
      </c>
      <c r="V5649" s="65">
        <v>43996</v>
      </c>
      <c r="W5649">
        <v>173</v>
      </c>
      <c r="X5649" t="str">
        <f t="shared" si="355"/>
        <v>Active</v>
      </c>
      <c r="Y5649" t="s">
        <v>15615</v>
      </c>
    </row>
    <row r="5650" spans="1:25" x14ac:dyDescent="0.25">
      <c r="A5650">
        <v>5649</v>
      </c>
      <c r="B5650" t="s">
        <v>15134</v>
      </c>
      <c r="C5650">
        <v>3601</v>
      </c>
      <c r="D5650" t="str">
        <f>VLOOKUP($C5650,Hosts!$A:$O,10,0)</f>
        <v>New York</v>
      </c>
      <c r="E5650" s="67">
        <f>INDEX(Hosts!$A:$O,MATCH(Places!$C5650,Hosts!$A:$A,0),MATCH(Places!E$1,Hosts!$1:$1,0))</f>
        <v>0.8</v>
      </c>
      <c r="F5650" s="67">
        <f>INDEX(Hosts!$A:$O,MATCH(Places!$C5650,Hosts!$A:$A,0),MATCH(Places!F$1,Hosts!$1:$1,0))</f>
        <v>0.93</v>
      </c>
      <c r="G5650" s="67" t="str">
        <f>INDEX(Hosts!$A:$O,MATCH(Places!$C5650,Hosts!$A:$A,0),MATCH(Places!G$1,Hosts!$1:$1,0))</f>
        <v>No</v>
      </c>
      <c r="H5650">
        <v>29</v>
      </c>
      <c r="I5650" t="str">
        <f>VLOOKUP($H5650,Neighborhoods!$A:$C,2,0)</f>
        <v>Staten Island</v>
      </c>
      <c r="J5650" t="str">
        <f>VLOOKUP($H5650,Neighborhoods!$A:$C,3,0)</f>
        <v>Stapleton</v>
      </c>
      <c r="K5650" t="s">
        <v>11822</v>
      </c>
      <c r="L5650" t="str">
        <f t="shared" si="352"/>
        <v>No</v>
      </c>
      <c r="M5650">
        <v>10</v>
      </c>
      <c r="N5650" t="str" cm="1">
        <f t="array" ref="N5650">_xlfn.IFS(M5650&lt;=2,"Small",M5650&lt;=5,"Medium",M5650&gt;5,"Large")</f>
        <v>Large</v>
      </c>
      <c r="O5650" s="50">
        <v>100</v>
      </c>
      <c r="P5650" s="67">
        <f t="shared" si="353"/>
        <v>0.03</v>
      </c>
      <c r="Q5650" s="52">
        <v>4.5</v>
      </c>
      <c r="R5650" s="52" t="str" cm="1">
        <f t="array" ref="R5650">_xlfn.IFS(ROUND(Q5650,0)=5,"Excellent",ROUND(Q5650,0)=4,"Good",ROUND(Q5650,0)=3,"Ok",ROUND(Q5650,0)&lt;3,"Bad")</f>
        <v>Excellent</v>
      </c>
      <c r="S5650">
        <v>4</v>
      </c>
      <c r="T5650" t="str">
        <f t="shared" si="354"/>
        <v>No</v>
      </c>
      <c r="U5650" s="65">
        <v>43903</v>
      </c>
      <c r="V5650" s="65">
        <v>44030</v>
      </c>
      <c r="W5650">
        <v>209</v>
      </c>
      <c r="X5650" t="str">
        <f t="shared" si="355"/>
        <v>Active</v>
      </c>
      <c r="Y5650" t="s">
        <v>15616</v>
      </c>
    </row>
    <row r="5651" spans="1:25" x14ac:dyDescent="0.25">
      <c r="A5651">
        <v>5650</v>
      </c>
      <c r="B5651" t="s">
        <v>13943</v>
      </c>
      <c r="C5651">
        <v>2654</v>
      </c>
      <c r="D5651" t="str">
        <f>VLOOKUP($C5651,Hosts!$A:$O,10,0)</f>
        <v>New York</v>
      </c>
      <c r="E5651" s="67">
        <f>INDEX(Hosts!$A:$O,MATCH(Places!$C5651,Hosts!$A:$A,0),MATCH(Places!E$1,Hosts!$1:$1,0))</f>
        <v>1</v>
      </c>
      <c r="F5651" s="67">
        <f>INDEX(Hosts!$A:$O,MATCH(Places!$C5651,Hosts!$A:$A,0),MATCH(Places!F$1,Hosts!$1:$1,0))</f>
        <v>1</v>
      </c>
      <c r="G5651" s="67" t="str">
        <f>INDEX(Hosts!$A:$O,MATCH(Places!$C5651,Hosts!$A:$A,0),MATCH(Places!G$1,Hosts!$1:$1,0))</f>
        <v>No</v>
      </c>
      <c r="H5651">
        <v>20</v>
      </c>
      <c r="I5651" t="str">
        <f>VLOOKUP($H5651,Neighborhoods!$A:$C,2,0)</f>
        <v>Manhattan</v>
      </c>
      <c r="J5651" t="str">
        <f>VLOOKUP($H5651,Neighborhoods!$A:$C,3,0)</f>
        <v>Upper West Side</v>
      </c>
      <c r="K5651" t="s">
        <v>11822</v>
      </c>
      <c r="L5651" t="str">
        <f t="shared" si="352"/>
        <v>No</v>
      </c>
      <c r="M5651">
        <v>5</v>
      </c>
      <c r="N5651" t="str" cm="1">
        <f t="array" ref="N5651">_xlfn.IFS(M5651&lt;=2,"Small",M5651&lt;=5,"Medium",M5651&gt;5,"Large")</f>
        <v>Medium</v>
      </c>
      <c r="O5651" s="50">
        <v>98</v>
      </c>
      <c r="P5651" s="67">
        <f t="shared" si="353"/>
        <v>0.03</v>
      </c>
      <c r="Q5651" s="52">
        <v>5</v>
      </c>
      <c r="R5651" s="52" t="str" cm="1">
        <f t="array" ref="R5651">_xlfn.IFS(ROUND(Q5651,0)=5,"Excellent",ROUND(Q5651,0)=4,"Good",ROUND(Q5651,0)=3,"Ok",ROUND(Q5651,0)&lt;3,"Bad")</f>
        <v>Excellent</v>
      </c>
      <c r="S5651">
        <v>4</v>
      </c>
      <c r="T5651" t="str">
        <f t="shared" si="354"/>
        <v>No</v>
      </c>
      <c r="U5651" s="65">
        <v>43831</v>
      </c>
      <c r="V5651" s="65">
        <v>43985</v>
      </c>
      <c r="W5651">
        <v>0</v>
      </c>
      <c r="X5651" t="str">
        <f t="shared" si="355"/>
        <v>Inactive</v>
      </c>
      <c r="Y5651" t="s">
        <v>15615</v>
      </c>
    </row>
    <row r="5652" spans="1:25" x14ac:dyDescent="0.25">
      <c r="A5652">
        <v>5651</v>
      </c>
      <c r="B5652" t="s">
        <v>14049</v>
      </c>
      <c r="C5652">
        <v>1912</v>
      </c>
      <c r="D5652" t="str">
        <f>VLOOKUP($C5652,Hosts!$A:$O,10,0)</f>
        <v>New York</v>
      </c>
      <c r="E5652" s="67">
        <f>INDEX(Hosts!$A:$O,MATCH(Places!$C5652,Hosts!$A:$A,0),MATCH(Places!E$1,Hosts!$1:$1,0))</f>
        <v>1</v>
      </c>
      <c r="F5652" s="67">
        <f>INDEX(Hosts!$A:$O,MATCH(Places!$C5652,Hosts!$A:$A,0),MATCH(Places!F$1,Hosts!$1:$1,0))</f>
        <v>1</v>
      </c>
      <c r="G5652" s="67" t="str">
        <f>INDEX(Hosts!$A:$O,MATCH(Places!$C5652,Hosts!$A:$A,0),MATCH(Places!G$1,Hosts!$1:$1,0))</f>
        <v>No</v>
      </c>
      <c r="H5652">
        <v>19</v>
      </c>
      <c r="I5652" t="str">
        <f>VLOOKUP($H5652,Neighborhoods!$A:$C,2,0)</f>
        <v>Manhattan</v>
      </c>
      <c r="J5652" t="str">
        <f>VLOOKUP($H5652,Neighborhoods!$A:$C,3,0)</f>
        <v>Upper East Side</v>
      </c>
      <c r="K5652" t="s">
        <v>1</v>
      </c>
      <c r="L5652" t="str">
        <f t="shared" si="352"/>
        <v>Yes</v>
      </c>
      <c r="M5652">
        <v>2</v>
      </c>
      <c r="N5652" t="str" cm="1">
        <f t="array" ref="N5652">_xlfn.IFS(M5652&lt;=2,"Small",M5652&lt;=5,"Medium",M5652&gt;5,"Large")</f>
        <v>Small</v>
      </c>
      <c r="O5652" s="50">
        <v>70</v>
      </c>
      <c r="P5652" s="67">
        <f t="shared" si="353"/>
        <v>0.03</v>
      </c>
      <c r="Q5652" s="52">
        <v>5</v>
      </c>
      <c r="R5652" s="52" t="str" cm="1">
        <f t="array" ref="R5652">_xlfn.IFS(ROUND(Q5652,0)=5,"Excellent",ROUND(Q5652,0)=4,"Good",ROUND(Q5652,0)=3,"Ok",ROUND(Q5652,0)&lt;3,"Bad")</f>
        <v>Excellent</v>
      </c>
      <c r="S5652">
        <v>4</v>
      </c>
      <c r="T5652" t="str">
        <f t="shared" si="354"/>
        <v>No</v>
      </c>
      <c r="U5652" s="65">
        <v>43828</v>
      </c>
      <c r="V5652" s="65">
        <v>43897</v>
      </c>
      <c r="W5652">
        <v>1</v>
      </c>
      <c r="X5652" t="str">
        <f t="shared" si="355"/>
        <v>Active</v>
      </c>
      <c r="Y5652" t="s">
        <v>15615</v>
      </c>
    </row>
    <row r="5653" spans="1:25" x14ac:dyDescent="0.25">
      <c r="A5653">
        <v>5652</v>
      </c>
      <c r="B5653" t="s">
        <v>13588</v>
      </c>
      <c r="C5653">
        <v>4079</v>
      </c>
      <c r="D5653" t="str">
        <f>VLOOKUP($C5653,Hosts!$A:$O,10,0)</f>
        <v>New York</v>
      </c>
      <c r="E5653" s="67">
        <f>INDEX(Hosts!$A:$O,MATCH(Places!$C5653,Hosts!$A:$A,0),MATCH(Places!E$1,Hosts!$1:$1,0))</f>
        <v>0.6</v>
      </c>
      <c r="F5653" s="67">
        <f>INDEX(Hosts!$A:$O,MATCH(Places!$C5653,Hosts!$A:$A,0),MATCH(Places!F$1,Hosts!$1:$1,0))</f>
        <v>0.97</v>
      </c>
      <c r="G5653" s="67" t="str">
        <f>INDEX(Hosts!$A:$O,MATCH(Places!$C5653,Hosts!$A:$A,0),MATCH(Places!G$1,Hosts!$1:$1,0))</f>
        <v>Yes</v>
      </c>
      <c r="H5653">
        <v>12</v>
      </c>
      <c r="I5653" t="str">
        <f>VLOOKUP($H5653,Neighborhoods!$A:$C,2,0)</f>
        <v>Brooklyn</v>
      </c>
      <c r="J5653" t="str">
        <f>VLOOKUP($H5653,Neighborhoods!$A:$C,3,0)</f>
        <v>Williamsburg</v>
      </c>
      <c r="K5653" t="s">
        <v>11822</v>
      </c>
      <c r="L5653" t="str">
        <f t="shared" si="352"/>
        <v>No</v>
      </c>
      <c r="M5653">
        <v>8</v>
      </c>
      <c r="N5653" t="str" cm="1">
        <f t="array" ref="N5653">_xlfn.IFS(M5653&lt;=2,"Small",M5653&lt;=5,"Medium",M5653&gt;5,"Large")</f>
        <v>Large</v>
      </c>
      <c r="O5653" s="50">
        <v>506</v>
      </c>
      <c r="P5653" s="67">
        <f t="shared" si="353"/>
        <v>0.05</v>
      </c>
      <c r="Q5653" s="52">
        <v>4.5</v>
      </c>
      <c r="R5653" s="52" t="str" cm="1">
        <f t="array" ref="R5653">_xlfn.IFS(ROUND(Q5653,0)=5,"Excellent",ROUND(Q5653,0)=4,"Good",ROUND(Q5653,0)=3,"Ok",ROUND(Q5653,0)&lt;3,"Bad")</f>
        <v>Excellent</v>
      </c>
      <c r="S5653">
        <v>10</v>
      </c>
      <c r="T5653" t="str">
        <f t="shared" si="354"/>
        <v>No</v>
      </c>
      <c r="U5653" s="65">
        <v>43818</v>
      </c>
      <c r="V5653" s="65">
        <v>44037</v>
      </c>
      <c r="W5653">
        <v>329</v>
      </c>
      <c r="X5653" t="str">
        <f t="shared" si="355"/>
        <v>Active</v>
      </c>
      <c r="Y5653" t="s">
        <v>15616</v>
      </c>
    </row>
    <row r="5654" spans="1:25" x14ac:dyDescent="0.25">
      <c r="A5654">
        <v>5653</v>
      </c>
      <c r="B5654" t="s">
        <v>13682</v>
      </c>
      <c r="C5654">
        <v>2607</v>
      </c>
      <c r="D5654" t="str">
        <f>VLOOKUP($C5654,Hosts!$A:$O,10,0)</f>
        <v>New York</v>
      </c>
      <c r="E5654" s="67">
        <f>INDEX(Hosts!$A:$O,MATCH(Places!$C5654,Hosts!$A:$A,0),MATCH(Places!E$1,Hosts!$1:$1,0))</f>
        <v>0.92</v>
      </c>
      <c r="F5654" s="67">
        <f>INDEX(Hosts!$A:$O,MATCH(Places!$C5654,Hosts!$A:$A,0),MATCH(Places!F$1,Hosts!$1:$1,0))</f>
        <v>0.9</v>
      </c>
      <c r="G5654" s="67" t="str">
        <f>INDEX(Hosts!$A:$O,MATCH(Places!$C5654,Hosts!$A:$A,0),MATCH(Places!G$1,Hosts!$1:$1,0))</f>
        <v>No</v>
      </c>
      <c r="H5654">
        <v>15</v>
      </c>
      <c r="I5654" t="str">
        <f>VLOOKUP($H5654,Neighborhoods!$A:$C,2,0)</f>
        <v>Manhattan</v>
      </c>
      <c r="J5654" t="str">
        <f>VLOOKUP($H5654,Neighborhoods!$A:$C,3,0)</f>
        <v>East Village</v>
      </c>
      <c r="K5654" t="s">
        <v>11822</v>
      </c>
      <c r="L5654" t="str">
        <f t="shared" si="352"/>
        <v>No</v>
      </c>
      <c r="M5654">
        <v>2</v>
      </c>
      <c r="N5654" t="str" cm="1">
        <f t="array" ref="N5654">_xlfn.IFS(M5654&lt;=2,"Small",M5654&lt;=5,"Medium",M5654&gt;5,"Large")</f>
        <v>Small</v>
      </c>
      <c r="O5654" s="50">
        <v>144</v>
      </c>
      <c r="P5654" s="67">
        <f t="shared" si="353"/>
        <v>0.03</v>
      </c>
      <c r="Q5654" s="52">
        <v>5</v>
      </c>
      <c r="R5654" s="52" t="str" cm="1">
        <f t="array" ref="R5654">_xlfn.IFS(ROUND(Q5654,0)=5,"Excellent",ROUND(Q5654,0)=4,"Good",ROUND(Q5654,0)=3,"Ok",ROUND(Q5654,0)&lt;3,"Bad")</f>
        <v>Excellent</v>
      </c>
      <c r="S5654">
        <v>4</v>
      </c>
      <c r="T5654" t="str">
        <f t="shared" si="354"/>
        <v>No</v>
      </c>
      <c r="U5654" s="65">
        <v>43831</v>
      </c>
      <c r="V5654" s="65">
        <v>44038</v>
      </c>
      <c r="W5654">
        <v>0</v>
      </c>
      <c r="X5654" t="str">
        <f t="shared" si="355"/>
        <v>Inactive</v>
      </c>
      <c r="Y5654" t="s">
        <v>15615</v>
      </c>
    </row>
    <row r="5655" spans="1:25" x14ac:dyDescent="0.25">
      <c r="A5655">
        <v>5654</v>
      </c>
      <c r="B5655" t="s">
        <v>15289</v>
      </c>
      <c r="C5655">
        <v>2720</v>
      </c>
      <c r="D5655" t="str">
        <f>VLOOKUP($C5655,Hosts!$A:$O,10,0)</f>
        <v>New York</v>
      </c>
      <c r="E5655" s="67">
        <f>INDEX(Hosts!$A:$O,MATCH(Places!$C5655,Hosts!$A:$A,0),MATCH(Places!E$1,Hosts!$1:$1,0))</f>
        <v>1</v>
      </c>
      <c r="F5655" s="67">
        <f>INDEX(Hosts!$A:$O,MATCH(Places!$C5655,Hosts!$A:$A,0),MATCH(Places!F$1,Hosts!$1:$1,0))</f>
        <v>0.59</v>
      </c>
      <c r="G5655" s="67" t="str">
        <f>INDEX(Hosts!$A:$O,MATCH(Places!$C5655,Hosts!$A:$A,0),MATCH(Places!G$1,Hosts!$1:$1,0))</f>
        <v>No</v>
      </c>
      <c r="H5655">
        <v>20</v>
      </c>
      <c r="I5655" t="str">
        <f>VLOOKUP($H5655,Neighborhoods!$A:$C,2,0)</f>
        <v>Manhattan</v>
      </c>
      <c r="J5655" t="str">
        <f>VLOOKUP($H5655,Neighborhoods!$A:$C,3,0)</f>
        <v>Upper West Side</v>
      </c>
      <c r="K5655" t="s">
        <v>11822</v>
      </c>
      <c r="L5655" t="str">
        <f t="shared" si="352"/>
        <v>No</v>
      </c>
      <c r="M5655">
        <v>4</v>
      </c>
      <c r="N5655" t="str" cm="1">
        <f t="array" ref="N5655">_xlfn.IFS(M5655&lt;=2,"Small",M5655&lt;=5,"Medium",M5655&gt;5,"Large")</f>
        <v>Medium</v>
      </c>
      <c r="O5655" s="50">
        <v>101</v>
      </c>
      <c r="P5655" s="67">
        <f t="shared" si="353"/>
        <v>0.03</v>
      </c>
      <c r="Q5655" s="52">
        <v>4.67</v>
      </c>
      <c r="R5655" s="52" t="str" cm="1">
        <f t="array" ref="R5655">_xlfn.IFS(ROUND(Q5655,0)=5,"Excellent",ROUND(Q5655,0)=4,"Good",ROUND(Q5655,0)=3,"Ok",ROUND(Q5655,0)&lt;3,"Bad")</f>
        <v>Excellent</v>
      </c>
      <c r="S5655">
        <v>3</v>
      </c>
      <c r="T5655" t="str">
        <f t="shared" si="354"/>
        <v>No</v>
      </c>
      <c r="U5655" s="65">
        <v>43821</v>
      </c>
      <c r="V5655" s="65">
        <v>44002</v>
      </c>
      <c r="W5655">
        <v>0</v>
      </c>
      <c r="X5655" t="str">
        <f t="shared" si="355"/>
        <v>Inactive</v>
      </c>
      <c r="Y5655" t="s">
        <v>15616</v>
      </c>
    </row>
    <row r="5656" spans="1:25" x14ac:dyDescent="0.25">
      <c r="A5656">
        <v>5655</v>
      </c>
      <c r="B5656" t="s">
        <v>15294</v>
      </c>
      <c r="C5656">
        <v>184</v>
      </c>
      <c r="D5656" t="str">
        <f>VLOOKUP($C5656,Hosts!$A:$O,10,0)</f>
        <v>New York</v>
      </c>
      <c r="E5656" s="67">
        <f>INDEX(Hosts!$A:$O,MATCH(Places!$C5656,Hosts!$A:$A,0),MATCH(Places!E$1,Hosts!$1:$1,0))</f>
        <v>1</v>
      </c>
      <c r="F5656" s="67">
        <f>INDEX(Hosts!$A:$O,MATCH(Places!$C5656,Hosts!$A:$A,0),MATCH(Places!F$1,Hosts!$1:$1,0))</f>
        <v>0.93</v>
      </c>
      <c r="G5656" s="67" t="str">
        <f>INDEX(Hosts!$A:$O,MATCH(Places!$C5656,Hosts!$A:$A,0),MATCH(Places!G$1,Hosts!$1:$1,0))</f>
        <v>Yes</v>
      </c>
      <c r="H5656">
        <v>7</v>
      </c>
      <c r="I5656" t="str">
        <f>VLOOKUP($H5656,Neighborhoods!$A:$C,2,0)</f>
        <v>Brooklyn</v>
      </c>
      <c r="J5656" t="str">
        <f>VLOOKUP($H5656,Neighborhoods!$A:$C,3,0)</f>
        <v>Bedford-Stuyvesant</v>
      </c>
      <c r="K5656" t="s">
        <v>11822</v>
      </c>
      <c r="L5656" t="str">
        <f t="shared" si="352"/>
        <v>No</v>
      </c>
      <c r="M5656">
        <v>4</v>
      </c>
      <c r="N5656" t="str" cm="1">
        <f t="array" ref="N5656">_xlfn.IFS(M5656&lt;=2,"Small",M5656&lt;=5,"Medium",M5656&gt;5,"Large")</f>
        <v>Medium</v>
      </c>
      <c r="O5656" s="50">
        <v>110</v>
      </c>
      <c r="P5656" s="67">
        <f t="shared" si="353"/>
        <v>0.03</v>
      </c>
      <c r="Q5656" s="52">
        <v>5</v>
      </c>
      <c r="R5656" s="52" t="str" cm="1">
        <f t="array" ref="R5656">_xlfn.IFS(ROUND(Q5656,0)=5,"Excellent",ROUND(Q5656,0)=4,"Good",ROUND(Q5656,0)=3,"Ok",ROUND(Q5656,0)&lt;3,"Bad")</f>
        <v>Excellent</v>
      </c>
      <c r="S5656">
        <v>15</v>
      </c>
      <c r="T5656" t="str">
        <f t="shared" si="354"/>
        <v>No</v>
      </c>
      <c r="U5656" s="65">
        <v>43824</v>
      </c>
      <c r="V5656" s="65">
        <v>44035</v>
      </c>
      <c r="W5656">
        <v>48</v>
      </c>
      <c r="X5656" t="str">
        <f t="shared" si="355"/>
        <v>Active</v>
      </c>
      <c r="Y5656" t="s">
        <v>15615</v>
      </c>
    </row>
    <row r="5657" spans="1:25" x14ac:dyDescent="0.25">
      <c r="A5657">
        <v>5656</v>
      </c>
      <c r="B5657" t="s">
        <v>14047</v>
      </c>
      <c r="C5657">
        <v>3326</v>
      </c>
      <c r="D5657" t="str">
        <f>VLOOKUP($C5657,Hosts!$A:$O,10,0)</f>
        <v>New York</v>
      </c>
      <c r="E5657" s="67">
        <f>INDEX(Hosts!$A:$O,MATCH(Places!$C5657,Hosts!$A:$A,0),MATCH(Places!E$1,Hosts!$1:$1,0))</f>
        <v>1</v>
      </c>
      <c r="F5657" s="67">
        <f>INDEX(Hosts!$A:$O,MATCH(Places!$C5657,Hosts!$A:$A,0),MATCH(Places!F$1,Hosts!$1:$1,0))</f>
        <v>0.93</v>
      </c>
      <c r="G5657" s="67" t="str">
        <f>INDEX(Hosts!$A:$O,MATCH(Places!$C5657,Hosts!$A:$A,0),MATCH(Places!G$1,Hosts!$1:$1,0))</f>
        <v>Yes</v>
      </c>
      <c r="H5657">
        <v>7</v>
      </c>
      <c r="I5657" t="str">
        <f>VLOOKUP($H5657,Neighborhoods!$A:$C,2,0)</f>
        <v>Brooklyn</v>
      </c>
      <c r="J5657" t="str">
        <f>VLOOKUP($H5657,Neighborhoods!$A:$C,3,0)</f>
        <v>Bedford-Stuyvesant</v>
      </c>
      <c r="K5657" t="s">
        <v>11822</v>
      </c>
      <c r="L5657" t="str">
        <f t="shared" si="352"/>
        <v>No</v>
      </c>
      <c r="M5657">
        <v>6</v>
      </c>
      <c r="N5657" t="str" cm="1">
        <f t="array" ref="N5657">_xlfn.IFS(M5657&lt;=2,"Small",M5657&lt;=5,"Medium",M5657&gt;5,"Large")</f>
        <v>Large</v>
      </c>
      <c r="O5657" s="50">
        <v>207</v>
      </c>
      <c r="P5657" s="67">
        <f t="shared" si="353"/>
        <v>0.04</v>
      </c>
      <c r="Q5657" s="52">
        <v>5</v>
      </c>
      <c r="R5657" s="52" t="str" cm="1">
        <f t="array" ref="R5657">_xlfn.IFS(ROUND(Q5657,0)=5,"Excellent",ROUND(Q5657,0)=4,"Good",ROUND(Q5657,0)=3,"Ok",ROUND(Q5657,0)&lt;3,"Bad")</f>
        <v>Excellent</v>
      </c>
      <c r="S5657">
        <v>13</v>
      </c>
      <c r="T5657" t="str">
        <f t="shared" si="354"/>
        <v>No</v>
      </c>
      <c r="U5657" s="65">
        <v>43822</v>
      </c>
      <c r="V5657" s="65">
        <v>44017</v>
      </c>
      <c r="W5657">
        <v>178</v>
      </c>
      <c r="X5657" t="str">
        <f t="shared" si="355"/>
        <v>Active</v>
      </c>
      <c r="Y5657" t="s">
        <v>15615</v>
      </c>
    </row>
    <row r="5658" spans="1:25" x14ac:dyDescent="0.25">
      <c r="A5658">
        <v>5657</v>
      </c>
      <c r="B5658" t="s">
        <v>14597</v>
      </c>
      <c r="C5658">
        <v>1531</v>
      </c>
      <c r="D5658" t="str">
        <f>VLOOKUP($C5658,Hosts!$A:$O,10,0)</f>
        <v>New York</v>
      </c>
      <c r="E5658" s="67">
        <f>INDEX(Hosts!$A:$O,MATCH(Places!$C5658,Hosts!$A:$A,0),MATCH(Places!E$1,Hosts!$1:$1,0))</f>
        <v>1</v>
      </c>
      <c r="F5658" s="67">
        <f>INDEX(Hosts!$A:$O,MATCH(Places!$C5658,Hosts!$A:$A,0),MATCH(Places!F$1,Hosts!$1:$1,0))</f>
        <v>0.67</v>
      </c>
      <c r="G5658" s="67" t="str">
        <f>INDEX(Hosts!$A:$O,MATCH(Places!$C5658,Hosts!$A:$A,0),MATCH(Places!G$1,Hosts!$1:$1,0))</f>
        <v>No</v>
      </c>
      <c r="H5658">
        <v>8</v>
      </c>
      <c r="I5658" t="str">
        <f>VLOOKUP($H5658,Neighborhoods!$A:$C,2,0)</f>
        <v>Brooklyn</v>
      </c>
      <c r="J5658" t="str">
        <f>VLOOKUP($H5658,Neighborhoods!$A:$C,3,0)</f>
        <v>Bushwick</v>
      </c>
      <c r="K5658" t="s">
        <v>11822</v>
      </c>
      <c r="L5658" t="str">
        <f t="shared" si="352"/>
        <v>No</v>
      </c>
      <c r="M5658">
        <v>4</v>
      </c>
      <c r="N5658" t="str" cm="1">
        <f t="array" ref="N5658">_xlfn.IFS(M5658&lt;=2,"Small",M5658&lt;=5,"Medium",M5658&gt;5,"Large")</f>
        <v>Medium</v>
      </c>
      <c r="O5658" s="50">
        <v>74</v>
      </c>
      <c r="P5658" s="67">
        <f t="shared" si="353"/>
        <v>0.03</v>
      </c>
      <c r="Q5658" s="52">
        <v>4.75</v>
      </c>
      <c r="R5658" s="52" t="str" cm="1">
        <f t="array" ref="R5658">_xlfn.IFS(ROUND(Q5658,0)=5,"Excellent",ROUND(Q5658,0)=4,"Good",ROUND(Q5658,0)=3,"Ok",ROUND(Q5658,0)&lt;3,"Bad")</f>
        <v>Excellent</v>
      </c>
      <c r="S5658">
        <v>4</v>
      </c>
      <c r="T5658" t="str">
        <f t="shared" si="354"/>
        <v>No</v>
      </c>
      <c r="U5658" s="65">
        <v>43831</v>
      </c>
      <c r="V5658" s="65">
        <v>44043</v>
      </c>
      <c r="W5658">
        <v>1</v>
      </c>
      <c r="X5658" t="str">
        <f t="shared" si="355"/>
        <v>Active</v>
      </c>
      <c r="Y5658" t="s">
        <v>15616</v>
      </c>
    </row>
    <row r="5659" spans="1:25" x14ac:dyDescent="0.25">
      <c r="A5659">
        <v>5658</v>
      </c>
      <c r="B5659" t="s">
        <v>15144</v>
      </c>
      <c r="C5659">
        <v>3954</v>
      </c>
      <c r="D5659" t="str">
        <f>VLOOKUP($C5659,Hosts!$A:$O,10,0)</f>
        <v>New York</v>
      </c>
      <c r="E5659" s="67">
        <f>INDEX(Hosts!$A:$O,MATCH(Places!$C5659,Hosts!$A:$A,0),MATCH(Places!E$1,Hosts!$1:$1,0))</f>
        <v>0.2</v>
      </c>
      <c r="F5659" s="67">
        <f>INDEX(Hosts!$A:$O,MATCH(Places!$C5659,Hosts!$A:$A,0),MATCH(Places!F$1,Hosts!$1:$1,0))</f>
        <v>0.62</v>
      </c>
      <c r="G5659" s="67" t="str">
        <f>INDEX(Hosts!$A:$O,MATCH(Places!$C5659,Hosts!$A:$A,0),MATCH(Places!G$1,Hosts!$1:$1,0))</f>
        <v>No</v>
      </c>
      <c r="H5659">
        <v>7</v>
      </c>
      <c r="I5659" t="str">
        <f>VLOOKUP($H5659,Neighborhoods!$A:$C,2,0)</f>
        <v>Brooklyn</v>
      </c>
      <c r="J5659" t="str">
        <f>VLOOKUP($H5659,Neighborhoods!$A:$C,3,0)</f>
        <v>Bedford-Stuyvesant</v>
      </c>
      <c r="K5659" t="s">
        <v>1</v>
      </c>
      <c r="L5659" t="str">
        <f t="shared" si="352"/>
        <v>Yes</v>
      </c>
      <c r="M5659">
        <v>2</v>
      </c>
      <c r="N5659" t="str" cm="1">
        <f t="array" ref="N5659">_xlfn.IFS(M5659&lt;=2,"Small",M5659&lt;=5,"Medium",M5659&gt;5,"Large")</f>
        <v>Small</v>
      </c>
      <c r="O5659" s="50">
        <v>40</v>
      </c>
      <c r="P5659" s="67">
        <f t="shared" si="353"/>
        <v>0.03</v>
      </c>
      <c r="Q5659" s="52">
        <v>4.83</v>
      </c>
      <c r="R5659" s="52" t="str" cm="1">
        <f t="array" ref="R5659">_xlfn.IFS(ROUND(Q5659,0)=5,"Excellent",ROUND(Q5659,0)=4,"Good",ROUND(Q5659,0)=3,"Ok",ROUND(Q5659,0)&lt;3,"Bad")</f>
        <v>Excellent</v>
      </c>
      <c r="S5659">
        <v>6</v>
      </c>
      <c r="T5659" t="str">
        <f t="shared" si="354"/>
        <v>No</v>
      </c>
      <c r="U5659" s="65">
        <v>43828</v>
      </c>
      <c r="V5659" s="65">
        <v>43905</v>
      </c>
      <c r="W5659">
        <v>152</v>
      </c>
      <c r="X5659" t="str">
        <f t="shared" si="355"/>
        <v>Active</v>
      </c>
      <c r="Y5659" t="s">
        <v>15615</v>
      </c>
    </row>
    <row r="5660" spans="1:25" x14ac:dyDescent="0.25">
      <c r="A5660">
        <v>5659</v>
      </c>
      <c r="B5660" t="s">
        <v>13238</v>
      </c>
      <c r="C5660">
        <v>993</v>
      </c>
      <c r="D5660" t="str">
        <f>VLOOKUP($C5660,Hosts!$A:$O,10,0)</f>
        <v>New York</v>
      </c>
      <c r="E5660" s="67">
        <f>INDEX(Hosts!$A:$O,MATCH(Places!$C5660,Hosts!$A:$A,0),MATCH(Places!E$1,Hosts!$1:$1,0))</f>
        <v>1</v>
      </c>
      <c r="F5660" s="67">
        <f>INDEX(Hosts!$A:$O,MATCH(Places!$C5660,Hosts!$A:$A,0),MATCH(Places!F$1,Hosts!$1:$1,0))</f>
        <v>0.85</v>
      </c>
      <c r="G5660" s="67" t="str">
        <f>INDEX(Hosts!$A:$O,MATCH(Places!$C5660,Hosts!$A:$A,0),MATCH(Places!G$1,Hosts!$1:$1,0))</f>
        <v>No</v>
      </c>
      <c r="H5660">
        <v>19</v>
      </c>
      <c r="I5660" t="str">
        <f>VLOOKUP($H5660,Neighborhoods!$A:$C,2,0)</f>
        <v>Manhattan</v>
      </c>
      <c r="J5660" t="str">
        <f>VLOOKUP($H5660,Neighborhoods!$A:$C,3,0)</f>
        <v>Upper East Side</v>
      </c>
      <c r="K5660" t="s">
        <v>11822</v>
      </c>
      <c r="L5660" t="str">
        <f t="shared" si="352"/>
        <v>No</v>
      </c>
      <c r="M5660">
        <v>2</v>
      </c>
      <c r="N5660" t="str" cm="1">
        <f t="array" ref="N5660">_xlfn.IFS(M5660&lt;=2,"Small",M5660&lt;=5,"Medium",M5660&gt;5,"Large")</f>
        <v>Small</v>
      </c>
      <c r="O5660" s="50">
        <v>200</v>
      </c>
      <c r="P5660" s="67">
        <f t="shared" si="353"/>
        <v>0.04</v>
      </c>
      <c r="Q5660" s="52">
        <v>4.8</v>
      </c>
      <c r="R5660" s="52" t="str" cm="1">
        <f t="array" ref="R5660">_xlfn.IFS(ROUND(Q5660,0)=5,"Excellent",ROUND(Q5660,0)=4,"Good",ROUND(Q5660,0)=3,"Ok",ROUND(Q5660,0)&lt;3,"Bad")</f>
        <v>Excellent</v>
      </c>
      <c r="S5660">
        <v>5</v>
      </c>
      <c r="T5660" t="str">
        <f t="shared" si="354"/>
        <v>No</v>
      </c>
      <c r="U5660" s="65">
        <v>43817</v>
      </c>
      <c r="V5660" s="65">
        <v>43898</v>
      </c>
      <c r="W5660">
        <v>90</v>
      </c>
      <c r="X5660" t="str">
        <f t="shared" si="355"/>
        <v>Active</v>
      </c>
      <c r="Y5660" t="s">
        <v>15616</v>
      </c>
    </row>
    <row r="5661" spans="1:25" x14ac:dyDescent="0.25">
      <c r="A5661">
        <v>5660</v>
      </c>
      <c r="B5661" t="s">
        <v>13217</v>
      </c>
      <c r="C5661">
        <v>3686</v>
      </c>
      <c r="D5661" t="str">
        <f>VLOOKUP($C5661,Hosts!$A:$O,10,0)</f>
        <v>New York</v>
      </c>
      <c r="E5661" s="67">
        <f>INDEX(Hosts!$A:$O,MATCH(Places!$C5661,Hosts!$A:$A,0),MATCH(Places!E$1,Hosts!$1:$1,0))</f>
        <v>1</v>
      </c>
      <c r="F5661" s="67">
        <f>INDEX(Hosts!$A:$O,MATCH(Places!$C5661,Hosts!$A:$A,0),MATCH(Places!F$1,Hosts!$1:$1,0))</f>
        <v>0.97</v>
      </c>
      <c r="G5661" s="67" t="str">
        <f>INDEX(Hosts!$A:$O,MATCH(Places!$C5661,Hosts!$A:$A,0),MATCH(Places!G$1,Hosts!$1:$1,0))</f>
        <v>Yes</v>
      </c>
      <c r="H5661">
        <v>23</v>
      </c>
      <c r="I5661" t="str">
        <f>VLOOKUP($H5661,Neighborhoods!$A:$C,2,0)</f>
        <v>Queens</v>
      </c>
      <c r="J5661" t="str">
        <f>VLOOKUP($H5661,Neighborhoods!$A:$C,3,0)</f>
        <v>Jamaica</v>
      </c>
      <c r="K5661" t="s">
        <v>11822</v>
      </c>
      <c r="L5661" t="str">
        <f t="shared" si="352"/>
        <v>No</v>
      </c>
      <c r="M5661">
        <v>2</v>
      </c>
      <c r="N5661" t="str" cm="1">
        <f t="array" ref="N5661">_xlfn.IFS(M5661&lt;=2,"Small",M5661&lt;=5,"Medium",M5661&gt;5,"Large")</f>
        <v>Small</v>
      </c>
      <c r="O5661" s="50">
        <v>115</v>
      </c>
      <c r="P5661" s="67">
        <f t="shared" si="353"/>
        <v>0.03</v>
      </c>
      <c r="Q5661" s="52">
        <v>4.88</v>
      </c>
      <c r="R5661" s="52" t="str" cm="1">
        <f t="array" ref="R5661">_xlfn.IFS(ROUND(Q5661,0)=5,"Excellent",ROUND(Q5661,0)=4,"Good",ROUND(Q5661,0)=3,"Ok",ROUND(Q5661,0)&lt;3,"Bad")</f>
        <v>Excellent</v>
      </c>
      <c r="S5661">
        <v>16</v>
      </c>
      <c r="T5661" t="str">
        <f t="shared" si="354"/>
        <v>No</v>
      </c>
      <c r="U5661" s="65">
        <v>43835</v>
      </c>
      <c r="V5661" s="65">
        <v>44052</v>
      </c>
      <c r="W5661">
        <v>84</v>
      </c>
      <c r="X5661" t="str">
        <f t="shared" si="355"/>
        <v>Active</v>
      </c>
      <c r="Y5661" t="s">
        <v>15615</v>
      </c>
    </row>
    <row r="5662" spans="1:25" x14ac:dyDescent="0.25">
      <c r="A5662">
        <v>5661</v>
      </c>
      <c r="B5662" t="s">
        <v>13124</v>
      </c>
      <c r="C5662">
        <v>4072</v>
      </c>
      <c r="D5662" t="str">
        <f>VLOOKUP($C5662,Hosts!$A:$O,10,0)</f>
        <v>New York</v>
      </c>
      <c r="E5662" s="67">
        <f>INDEX(Hosts!$A:$O,MATCH(Places!$C5662,Hosts!$A:$A,0),MATCH(Places!E$1,Hosts!$1:$1,0))</f>
        <v>0.9</v>
      </c>
      <c r="F5662" s="67">
        <f>INDEX(Hosts!$A:$O,MATCH(Places!$C5662,Hosts!$A:$A,0),MATCH(Places!F$1,Hosts!$1:$1,0))</f>
        <v>1</v>
      </c>
      <c r="G5662" s="67" t="str">
        <f>INDEX(Hosts!$A:$O,MATCH(Places!$C5662,Hosts!$A:$A,0),MATCH(Places!G$1,Hosts!$1:$1,0))</f>
        <v>No</v>
      </c>
      <c r="H5662">
        <v>17</v>
      </c>
      <c r="I5662" t="str">
        <f>VLOOKUP($H5662,Neighborhoods!$A:$C,2,0)</f>
        <v>Manhattan</v>
      </c>
      <c r="J5662" t="str">
        <f>VLOOKUP($H5662,Neighborhoods!$A:$C,3,0)</f>
        <v>Hell's Kitchen</v>
      </c>
      <c r="K5662" t="s">
        <v>11822</v>
      </c>
      <c r="L5662" t="str">
        <f t="shared" si="352"/>
        <v>No</v>
      </c>
      <c r="M5662">
        <v>4</v>
      </c>
      <c r="N5662" t="str" cm="1">
        <f t="array" ref="N5662">_xlfn.IFS(M5662&lt;=2,"Small",M5662&lt;=5,"Medium",M5662&gt;5,"Large")</f>
        <v>Medium</v>
      </c>
      <c r="O5662" s="50">
        <v>113</v>
      </c>
      <c r="P5662" s="67">
        <f t="shared" si="353"/>
        <v>0.03</v>
      </c>
      <c r="Q5662" s="52">
        <v>4.5</v>
      </c>
      <c r="R5662" s="52" t="str" cm="1">
        <f t="array" ref="R5662">_xlfn.IFS(ROUND(Q5662,0)=5,"Excellent",ROUND(Q5662,0)=4,"Good",ROUND(Q5662,0)=3,"Ok",ROUND(Q5662,0)&lt;3,"Bad")</f>
        <v>Excellent</v>
      </c>
      <c r="S5662">
        <v>16</v>
      </c>
      <c r="T5662" t="str">
        <f t="shared" si="354"/>
        <v>No</v>
      </c>
      <c r="U5662" s="65">
        <v>43819</v>
      </c>
      <c r="V5662" s="65">
        <v>44051</v>
      </c>
      <c r="W5662">
        <v>260</v>
      </c>
      <c r="X5662" t="str">
        <f t="shared" si="355"/>
        <v>Active</v>
      </c>
      <c r="Y5662" t="s">
        <v>15616</v>
      </c>
    </row>
    <row r="5663" spans="1:25" x14ac:dyDescent="0.25">
      <c r="A5663">
        <v>5662</v>
      </c>
      <c r="B5663" t="s">
        <v>15244</v>
      </c>
      <c r="C5663">
        <v>4083</v>
      </c>
      <c r="D5663" t="str">
        <f>VLOOKUP($C5663,Hosts!$A:$O,10,0)</f>
        <v>New York</v>
      </c>
      <c r="E5663" s="67">
        <f>INDEX(Hosts!$A:$O,MATCH(Places!$C5663,Hosts!$A:$A,0),MATCH(Places!E$1,Hosts!$1:$1,0))</f>
        <v>1</v>
      </c>
      <c r="F5663" s="67">
        <f>INDEX(Hosts!$A:$O,MATCH(Places!$C5663,Hosts!$A:$A,0),MATCH(Places!F$1,Hosts!$1:$1,0))</f>
        <v>1</v>
      </c>
      <c r="G5663" s="67" t="str">
        <f>INDEX(Hosts!$A:$O,MATCH(Places!$C5663,Hosts!$A:$A,0),MATCH(Places!G$1,Hosts!$1:$1,0))</f>
        <v>Yes</v>
      </c>
      <c r="H5663">
        <v>15</v>
      </c>
      <c r="I5663" t="str">
        <f>VLOOKUP($H5663,Neighborhoods!$A:$C,2,0)</f>
        <v>Manhattan</v>
      </c>
      <c r="J5663" t="str">
        <f>VLOOKUP($H5663,Neighborhoods!$A:$C,3,0)</f>
        <v>East Village</v>
      </c>
      <c r="K5663" t="s">
        <v>11822</v>
      </c>
      <c r="L5663" t="str">
        <f t="shared" si="352"/>
        <v>No</v>
      </c>
      <c r="M5663">
        <v>8</v>
      </c>
      <c r="N5663" t="str" cm="1">
        <f t="array" ref="N5663">_xlfn.IFS(M5663&lt;=2,"Small",M5663&lt;=5,"Medium",M5663&gt;5,"Large")</f>
        <v>Large</v>
      </c>
      <c r="O5663" s="50">
        <v>242</v>
      </c>
      <c r="P5663" s="67">
        <f t="shared" si="353"/>
        <v>0.04</v>
      </c>
      <c r="Q5663" s="52">
        <v>5</v>
      </c>
      <c r="R5663" s="52" t="str" cm="1">
        <f t="array" ref="R5663">_xlfn.IFS(ROUND(Q5663,0)=5,"Excellent",ROUND(Q5663,0)=4,"Good",ROUND(Q5663,0)=3,"Ok",ROUND(Q5663,0)&lt;3,"Bad")</f>
        <v>Excellent</v>
      </c>
      <c r="S5663">
        <v>19</v>
      </c>
      <c r="T5663" t="str">
        <f t="shared" si="354"/>
        <v>No</v>
      </c>
      <c r="U5663" s="65">
        <v>43828</v>
      </c>
      <c r="V5663" s="65">
        <v>44052</v>
      </c>
      <c r="W5663">
        <v>61</v>
      </c>
      <c r="X5663" t="str">
        <f t="shared" si="355"/>
        <v>Active</v>
      </c>
      <c r="Y5663" t="s">
        <v>15616</v>
      </c>
    </row>
    <row r="5664" spans="1:25" x14ac:dyDescent="0.25">
      <c r="A5664">
        <v>5663</v>
      </c>
      <c r="B5664" t="s">
        <v>14028</v>
      </c>
      <c r="C5664">
        <v>4036</v>
      </c>
      <c r="D5664" t="str">
        <f>VLOOKUP($C5664,Hosts!$A:$O,10,0)</f>
        <v>New York</v>
      </c>
      <c r="E5664" s="67">
        <f>INDEX(Hosts!$A:$O,MATCH(Places!$C5664,Hosts!$A:$A,0),MATCH(Places!E$1,Hosts!$1:$1,0))</f>
        <v>1</v>
      </c>
      <c r="F5664" s="67">
        <f>INDEX(Hosts!$A:$O,MATCH(Places!$C5664,Hosts!$A:$A,0),MATCH(Places!F$1,Hosts!$1:$1,0))</f>
        <v>0.92</v>
      </c>
      <c r="G5664" s="67" t="str">
        <f>INDEX(Hosts!$A:$O,MATCH(Places!$C5664,Hosts!$A:$A,0),MATCH(Places!G$1,Hosts!$1:$1,0))</f>
        <v>No</v>
      </c>
      <c r="H5664">
        <v>14</v>
      </c>
      <c r="I5664" t="str">
        <f>VLOOKUP($H5664,Neighborhoods!$A:$C,2,0)</f>
        <v>Manhattan</v>
      </c>
      <c r="J5664" t="str">
        <f>VLOOKUP($H5664,Neighborhoods!$A:$C,3,0)</f>
        <v>East Harlem</v>
      </c>
      <c r="K5664" t="s">
        <v>11822</v>
      </c>
      <c r="L5664" t="str">
        <f t="shared" si="352"/>
        <v>No</v>
      </c>
      <c r="M5664">
        <v>6</v>
      </c>
      <c r="N5664" t="str" cm="1">
        <f t="array" ref="N5664">_xlfn.IFS(M5664&lt;=2,"Small",M5664&lt;=5,"Medium",M5664&gt;5,"Large")</f>
        <v>Large</v>
      </c>
      <c r="O5664" s="50">
        <v>185</v>
      </c>
      <c r="P5664" s="67">
        <f t="shared" si="353"/>
        <v>0.03</v>
      </c>
      <c r="Q5664" s="52">
        <v>4.55</v>
      </c>
      <c r="R5664" s="52" t="str" cm="1">
        <f t="array" ref="R5664">_xlfn.IFS(ROUND(Q5664,0)=5,"Excellent",ROUND(Q5664,0)=4,"Good",ROUND(Q5664,0)=3,"Ok",ROUND(Q5664,0)&lt;3,"Bad")</f>
        <v>Excellent</v>
      </c>
      <c r="S5664">
        <v>11</v>
      </c>
      <c r="T5664" t="str">
        <f t="shared" si="354"/>
        <v>No</v>
      </c>
      <c r="U5664" s="65">
        <v>43837</v>
      </c>
      <c r="V5664" s="65">
        <v>43998</v>
      </c>
      <c r="W5664">
        <v>348</v>
      </c>
      <c r="X5664" t="str">
        <f t="shared" si="355"/>
        <v>Active</v>
      </c>
      <c r="Y5664" t="s">
        <v>15616</v>
      </c>
    </row>
    <row r="5665" spans="1:25" x14ac:dyDescent="0.25">
      <c r="A5665">
        <v>5664</v>
      </c>
      <c r="B5665" t="s">
        <v>14943</v>
      </c>
      <c r="C5665">
        <v>4037</v>
      </c>
      <c r="D5665" t="str">
        <f>VLOOKUP($C5665,Hosts!$A:$O,10,0)</f>
        <v>New York</v>
      </c>
      <c r="E5665" s="67">
        <f>INDEX(Hosts!$A:$O,MATCH(Places!$C5665,Hosts!$A:$A,0),MATCH(Places!E$1,Hosts!$1:$1,0))</f>
        <v>0.96</v>
      </c>
      <c r="F5665" s="67">
        <f>INDEX(Hosts!$A:$O,MATCH(Places!$C5665,Hosts!$A:$A,0),MATCH(Places!F$1,Hosts!$1:$1,0))</f>
        <v>1</v>
      </c>
      <c r="G5665" s="67" t="str">
        <f>INDEX(Hosts!$A:$O,MATCH(Places!$C5665,Hosts!$A:$A,0),MATCH(Places!G$1,Hosts!$1:$1,0))</f>
        <v>No</v>
      </c>
      <c r="H5665">
        <v>14</v>
      </c>
      <c r="I5665" t="str">
        <f>VLOOKUP($H5665,Neighborhoods!$A:$C,2,0)</f>
        <v>Manhattan</v>
      </c>
      <c r="J5665" t="str">
        <f>VLOOKUP($H5665,Neighborhoods!$A:$C,3,0)</f>
        <v>East Harlem</v>
      </c>
      <c r="K5665" t="s">
        <v>11822</v>
      </c>
      <c r="L5665" t="str">
        <f t="shared" si="352"/>
        <v>No</v>
      </c>
      <c r="M5665">
        <v>6</v>
      </c>
      <c r="N5665" t="str" cm="1">
        <f t="array" ref="N5665">_xlfn.IFS(M5665&lt;=2,"Small",M5665&lt;=5,"Medium",M5665&gt;5,"Large")</f>
        <v>Large</v>
      </c>
      <c r="O5665" s="50">
        <v>133</v>
      </c>
      <c r="P5665" s="67">
        <f t="shared" si="353"/>
        <v>0.03</v>
      </c>
      <c r="Q5665" s="52">
        <v>3.73</v>
      </c>
      <c r="R5665" s="52" t="str" cm="1">
        <f t="array" ref="R5665">_xlfn.IFS(ROUND(Q5665,0)=5,"Excellent",ROUND(Q5665,0)=4,"Good",ROUND(Q5665,0)=3,"Ok",ROUND(Q5665,0)&lt;3,"Bad")</f>
        <v>Good</v>
      </c>
      <c r="S5665">
        <v>15</v>
      </c>
      <c r="T5665" t="str">
        <f t="shared" si="354"/>
        <v>No</v>
      </c>
      <c r="U5665" s="65">
        <v>43839</v>
      </c>
      <c r="V5665" s="65">
        <v>44018</v>
      </c>
      <c r="W5665">
        <v>357</v>
      </c>
      <c r="X5665" t="str">
        <f t="shared" si="355"/>
        <v>Active</v>
      </c>
      <c r="Y5665" t="s">
        <v>15616</v>
      </c>
    </row>
    <row r="5666" spans="1:25" x14ac:dyDescent="0.25">
      <c r="A5666">
        <v>5665</v>
      </c>
      <c r="B5666" t="s">
        <v>13473</v>
      </c>
      <c r="C5666">
        <v>438</v>
      </c>
      <c r="D5666" t="str">
        <f>VLOOKUP($C5666,Hosts!$A:$O,10,0)</f>
        <v>New York</v>
      </c>
      <c r="E5666" s="67">
        <f>INDEX(Hosts!$A:$O,MATCH(Places!$C5666,Hosts!$A:$A,0),MATCH(Places!E$1,Hosts!$1:$1,0))</f>
        <v>0.5</v>
      </c>
      <c r="F5666" s="67">
        <f>INDEX(Hosts!$A:$O,MATCH(Places!$C5666,Hosts!$A:$A,0),MATCH(Places!F$1,Hosts!$1:$1,0))</f>
        <v>0.84</v>
      </c>
      <c r="G5666" s="67" t="str">
        <f>INDEX(Hosts!$A:$O,MATCH(Places!$C5666,Hosts!$A:$A,0),MATCH(Places!G$1,Hosts!$1:$1,0))</f>
        <v>No</v>
      </c>
      <c r="H5666">
        <v>20</v>
      </c>
      <c r="I5666" t="str">
        <f>VLOOKUP($H5666,Neighborhoods!$A:$C,2,0)</f>
        <v>Manhattan</v>
      </c>
      <c r="J5666" t="str">
        <f>VLOOKUP($H5666,Neighborhoods!$A:$C,3,0)</f>
        <v>Upper West Side</v>
      </c>
      <c r="K5666" t="s">
        <v>11822</v>
      </c>
      <c r="L5666" t="str">
        <f t="shared" si="352"/>
        <v>No</v>
      </c>
      <c r="M5666">
        <v>2</v>
      </c>
      <c r="N5666" t="str" cm="1">
        <f t="array" ref="N5666">_xlfn.IFS(M5666&lt;=2,"Small",M5666&lt;=5,"Medium",M5666&gt;5,"Large")</f>
        <v>Small</v>
      </c>
      <c r="O5666" s="50">
        <v>146</v>
      </c>
      <c r="P5666" s="67">
        <f t="shared" si="353"/>
        <v>0.03</v>
      </c>
      <c r="Q5666" s="52">
        <v>5</v>
      </c>
      <c r="R5666" s="52" t="str" cm="1">
        <f t="array" ref="R5666">_xlfn.IFS(ROUND(Q5666,0)=5,"Excellent",ROUND(Q5666,0)=4,"Good",ROUND(Q5666,0)=3,"Ok",ROUND(Q5666,0)&lt;3,"Bad")</f>
        <v>Excellent</v>
      </c>
      <c r="S5666">
        <v>5</v>
      </c>
      <c r="T5666" t="str">
        <f t="shared" si="354"/>
        <v>No</v>
      </c>
      <c r="U5666" s="65">
        <v>43878</v>
      </c>
      <c r="V5666" s="65">
        <v>43906</v>
      </c>
      <c r="W5666">
        <v>289</v>
      </c>
      <c r="X5666" t="str">
        <f t="shared" si="355"/>
        <v>Active</v>
      </c>
      <c r="Y5666" t="s">
        <v>15615</v>
      </c>
    </row>
    <row r="5667" spans="1:25" x14ac:dyDescent="0.25">
      <c r="A5667">
        <v>5666</v>
      </c>
      <c r="B5667" t="s">
        <v>15455</v>
      </c>
      <c r="C5667">
        <v>4081</v>
      </c>
      <c r="D5667" t="str">
        <f>VLOOKUP($C5667,Hosts!$A:$O,10,0)</f>
        <v>New York</v>
      </c>
      <c r="E5667" s="67">
        <f>INDEX(Hosts!$A:$O,MATCH(Places!$C5667,Hosts!$A:$A,0),MATCH(Places!E$1,Hosts!$1:$1,0))</f>
        <v>1</v>
      </c>
      <c r="F5667" s="67">
        <f>INDEX(Hosts!$A:$O,MATCH(Places!$C5667,Hosts!$A:$A,0),MATCH(Places!F$1,Hosts!$1:$1,0))</f>
        <v>1</v>
      </c>
      <c r="G5667" s="67" t="str">
        <f>INDEX(Hosts!$A:$O,MATCH(Places!$C5667,Hosts!$A:$A,0),MATCH(Places!G$1,Hosts!$1:$1,0))</f>
        <v>No</v>
      </c>
      <c r="H5667">
        <v>14</v>
      </c>
      <c r="I5667" t="str">
        <f>VLOOKUP($H5667,Neighborhoods!$A:$C,2,0)</f>
        <v>Manhattan</v>
      </c>
      <c r="J5667" t="str">
        <f>VLOOKUP($H5667,Neighborhoods!$A:$C,3,0)</f>
        <v>East Harlem</v>
      </c>
      <c r="K5667" t="s">
        <v>1</v>
      </c>
      <c r="L5667" t="str">
        <f t="shared" si="352"/>
        <v>Yes</v>
      </c>
      <c r="M5667">
        <v>2</v>
      </c>
      <c r="N5667" t="str" cm="1">
        <f t="array" ref="N5667">_xlfn.IFS(M5667&lt;=2,"Small",M5667&lt;=5,"Medium",M5667&gt;5,"Large")</f>
        <v>Small</v>
      </c>
      <c r="O5667" s="50">
        <v>43</v>
      </c>
      <c r="P5667" s="67">
        <f t="shared" si="353"/>
        <v>0.03</v>
      </c>
      <c r="Q5667" s="52">
        <v>4.8</v>
      </c>
      <c r="R5667" s="52" t="str" cm="1">
        <f t="array" ref="R5667">_xlfn.IFS(ROUND(Q5667,0)=5,"Excellent",ROUND(Q5667,0)=4,"Good",ROUND(Q5667,0)=3,"Ok",ROUND(Q5667,0)&lt;3,"Bad")</f>
        <v>Excellent</v>
      </c>
      <c r="S5667">
        <v>20</v>
      </c>
      <c r="T5667" t="str">
        <f t="shared" si="354"/>
        <v>No</v>
      </c>
      <c r="U5667" s="65">
        <v>43825</v>
      </c>
      <c r="V5667" s="65">
        <v>43896</v>
      </c>
      <c r="W5667">
        <v>30</v>
      </c>
      <c r="X5667" t="str">
        <f t="shared" si="355"/>
        <v>Active</v>
      </c>
      <c r="Y5667" t="s">
        <v>15615</v>
      </c>
    </row>
    <row r="5668" spans="1:25" x14ac:dyDescent="0.25">
      <c r="A5668">
        <v>5667</v>
      </c>
      <c r="B5668" t="s">
        <v>14944</v>
      </c>
      <c r="C5668">
        <v>1762</v>
      </c>
      <c r="D5668" t="str">
        <f>VLOOKUP($C5668,Hosts!$A:$O,10,0)</f>
        <v>New York</v>
      </c>
      <c r="E5668" s="67">
        <f>INDEX(Hosts!$A:$O,MATCH(Places!$C5668,Hosts!$A:$A,0),MATCH(Places!E$1,Hosts!$1:$1,0))</f>
        <v>1</v>
      </c>
      <c r="F5668" s="67">
        <f>INDEX(Hosts!$A:$O,MATCH(Places!$C5668,Hosts!$A:$A,0),MATCH(Places!F$1,Hosts!$1:$1,0))</f>
        <v>1</v>
      </c>
      <c r="G5668" s="67" t="str">
        <f>INDEX(Hosts!$A:$O,MATCH(Places!$C5668,Hosts!$A:$A,0),MATCH(Places!G$1,Hosts!$1:$1,0))</f>
        <v>Yes</v>
      </c>
      <c r="H5668">
        <v>12</v>
      </c>
      <c r="I5668" t="str">
        <f>VLOOKUP($H5668,Neighborhoods!$A:$C,2,0)</f>
        <v>Brooklyn</v>
      </c>
      <c r="J5668" t="str">
        <f>VLOOKUP($H5668,Neighborhoods!$A:$C,3,0)</f>
        <v>Williamsburg</v>
      </c>
      <c r="K5668" t="s">
        <v>1</v>
      </c>
      <c r="L5668" t="str">
        <f t="shared" si="352"/>
        <v>Yes</v>
      </c>
      <c r="M5668">
        <v>2</v>
      </c>
      <c r="N5668" t="str" cm="1">
        <f t="array" ref="N5668">_xlfn.IFS(M5668&lt;=2,"Small",M5668&lt;=5,"Medium",M5668&gt;5,"Large")</f>
        <v>Small</v>
      </c>
      <c r="O5668" s="50">
        <v>58</v>
      </c>
      <c r="P5668" s="67">
        <f t="shared" si="353"/>
        <v>0.03</v>
      </c>
      <c r="Q5668" s="52">
        <v>4.92</v>
      </c>
      <c r="R5668" s="52" t="str" cm="1">
        <f t="array" ref="R5668">_xlfn.IFS(ROUND(Q5668,0)=5,"Excellent",ROUND(Q5668,0)=4,"Good",ROUND(Q5668,0)=3,"Ok",ROUND(Q5668,0)&lt;3,"Bad")</f>
        <v>Excellent</v>
      </c>
      <c r="S5668">
        <v>12</v>
      </c>
      <c r="T5668" t="str">
        <f t="shared" si="354"/>
        <v>No</v>
      </c>
      <c r="U5668" s="65">
        <v>43833</v>
      </c>
      <c r="V5668" s="65">
        <v>43906</v>
      </c>
      <c r="W5668">
        <v>123</v>
      </c>
      <c r="X5668" t="str">
        <f t="shared" si="355"/>
        <v>Active</v>
      </c>
      <c r="Y5668" t="s">
        <v>15615</v>
      </c>
    </row>
    <row r="5669" spans="1:25" x14ac:dyDescent="0.25">
      <c r="A5669">
        <v>5668</v>
      </c>
      <c r="B5669" t="s">
        <v>15129</v>
      </c>
      <c r="C5669">
        <v>1762</v>
      </c>
      <c r="D5669" t="str">
        <f>VLOOKUP($C5669,Hosts!$A:$O,10,0)</f>
        <v>New York</v>
      </c>
      <c r="E5669" s="67">
        <f>INDEX(Hosts!$A:$O,MATCH(Places!$C5669,Hosts!$A:$A,0),MATCH(Places!E$1,Hosts!$1:$1,0))</f>
        <v>1</v>
      </c>
      <c r="F5669" s="67">
        <f>INDEX(Hosts!$A:$O,MATCH(Places!$C5669,Hosts!$A:$A,0),MATCH(Places!F$1,Hosts!$1:$1,0))</f>
        <v>1</v>
      </c>
      <c r="G5669" s="67" t="str">
        <f>INDEX(Hosts!$A:$O,MATCH(Places!$C5669,Hosts!$A:$A,0),MATCH(Places!G$1,Hosts!$1:$1,0))</f>
        <v>Yes</v>
      </c>
      <c r="H5669">
        <v>12</v>
      </c>
      <c r="I5669" t="str">
        <f>VLOOKUP($H5669,Neighborhoods!$A:$C,2,0)</f>
        <v>Brooklyn</v>
      </c>
      <c r="J5669" t="str">
        <f>VLOOKUP($H5669,Neighborhoods!$A:$C,3,0)</f>
        <v>Williamsburg</v>
      </c>
      <c r="K5669" t="s">
        <v>1</v>
      </c>
      <c r="L5669" t="str">
        <f t="shared" si="352"/>
        <v>Yes</v>
      </c>
      <c r="M5669">
        <v>2</v>
      </c>
      <c r="N5669" t="str" cm="1">
        <f t="array" ref="N5669">_xlfn.IFS(M5669&lt;=2,"Small",M5669&lt;=5,"Medium",M5669&gt;5,"Large")</f>
        <v>Small</v>
      </c>
      <c r="O5669" s="50">
        <v>106</v>
      </c>
      <c r="P5669" s="67">
        <f t="shared" si="353"/>
        <v>0.03</v>
      </c>
      <c r="Q5669" s="52">
        <v>4.93</v>
      </c>
      <c r="R5669" s="52" t="str" cm="1">
        <f t="array" ref="R5669">_xlfn.IFS(ROUND(Q5669,0)=5,"Excellent",ROUND(Q5669,0)=4,"Good",ROUND(Q5669,0)=3,"Ok",ROUND(Q5669,0)&lt;3,"Bad")</f>
        <v>Excellent</v>
      </c>
      <c r="S5669">
        <v>14</v>
      </c>
      <c r="T5669" t="str">
        <f t="shared" si="354"/>
        <v>No</v>
      </c>
      <c r="U5669" s="65">
        <v>43829</v>
      </c>
      <c r="V5669" s="65">
        <v>43982</v>
      </c>
      <c r="W5669">
        <v>106</v>
      </c>
      <c r="X5669" t="str">
        <f t="shared" si="355"/>
        <v>Active</v>
      </c>
      <c r="Y5669" t="s">
        <v>15616</v>
      </c>
    </row>
    <row r="5670" spans="1:25" x14ac:dyDescent="0.25">
      <c r="A5670">
        <v>5669</v>
      </c>
      <c r="B5670" t="s">
        <v>15409</v>
      </c>
      <c r="C5670">
        <v>1762</v>
      </c>
      <c r="D5670" t="str">
        <f>VLOOKUP($C5670,Hosts!$A:$O,10,0)</f>
        <v>New York</v>
      </c>
      <c r="E5670" s="67">
        <f>INDEX(Hosts!$A:$O,MATCH(Places!$C5670,Hosts!$A:$A,0),MATCH(Places!E$1,Hosts!$1:$1,0))</f>
        <v>1</v>
      </c>
      <c r="F5670" s="67">
        <f>INDEX(Hosts!$A:$O,MATCH(Places!$C5670,Hosts!$A:$A,0),MATCH(Places!F$1,Hosts!$1:$1,0))</f>
        <v>1</v>
      </c>
      <c r="G5670" s="67" t="str">
        <f>INDEX(Hosts!$A:$O,MATCH(Places!$C5670,Hosts!$A:$A,0),MATCH(Places!G$1,Hosts!$1:$1,0))</f>
        <v>Yes</v>
      </c>
      <c r="H5670">
        <v>12</v>
      </c>
      <c r="I5670" t="str">
        <f>VLOOKUP($H5670,Neighborhoods!$A:$C,2,0)</f>
        <v>Brooklyn</v>
      </c>
      <c r="J5670" t="str">
        <f>VLOOKUP($H5670,Neighborhoods!$A:$C,3,0)</f>
        <v>Williamsburg</v>
      </c>
      <c r="K5670" t="s">
        <v>1</v>
      </c>
      <c r="L5670" t="str">
        <f t="shared" si="352"/>
        <v>Yes</v>
      </c>
      <c r="M5670">
        <v>2</v>
      </c>
      <c r="N5670" t="str" cm="1">
        <f t="array" ref="N5670">_xlfn.IFS(M5670&lt;=2,"Small",M5670&lt;=5,"Medium",M5670&gt;5,"Large")</f>
        <v>Small</v>
      </c>
      <c r="O5670" s="50">
        <v>91</v>
      </c>
      <c r="P5670" s="67">
        <f t="shared" si="353"/>
        <v>0.03</v>
      </c>
      <c r="Q5670" s="52">
        <v>5</v>
      </c>
      <c r="R5670" s="52" t="str" cm="1">
        <f t="array" ref="R5670">_xlfn.IFS(ROUND(Q5670,0)=5,"Excellent",ROUND(Q5670,0)=4,"Good",ROUND(Q5670,0)=3,"Ok",ROUND(Q5670,0)&lt;3,"Bad")</f>
        <v>Excellent</v>
      </c>
      <c r="S5670">
        <v>17</v>
      </c>
      <c r="T5670" t="str">
        <f t="shared" si="354"/>
        <v>No</v>
      </c>
      <c r="U5670" s="65">
        <v>43823</v>
      </c>
      <c r="V5670" s="65">
        <v>43997</v>
      </c>
      <c r="W5670">
        <v>121</v>
      </c>
      <c r="X5670" t="str">
        <f t="shared" si="355"/>
        <v>Active</v>
      </c>
      <c r="Y5670" t="s">
        <v>15616</v>
      </c>
    </row>
    <row r="5671" spans="1:25" x14ac:dyDescent="0.25">
      <c r="A5671">
        <v>5670</v>
      </c>
      <c r="B5671" t="s">
        <v>14402</v>
      </c>
      <c r="C5671">
        <v>1762</v>
      </c>
      <c r="D5671" t="str">
        <f>VLOOKUP($C5671,Hosts!$A:$O,10,0)</f>
        <v>New York</v>
      </c>
      <c r="E5671" s="67">
        <f>INDEX(Hosts!$A:$O,MATCH(Places!$C5671,Hosts!$A:$A,0),MATCH(Places!E$1,Hosts!$1:$1,0))</f>
        <v>1</v>
      </c>
      <c r="F5671" s="67">
        <f>INDEX(Hosts!$A:$O,MATCH(Places!$C5671,Hosts!$A:$A,0),MATCH(Places!F$1,Hosts!$1:$1,0))</f>
        <v>1</v>
      </c>
      <c r="G5671" s="67" t="str">
        <f>INDEX(Hosts!$A:$O,MATCH(Places!$C5671,Hosts!$A:$A,0),MATCH(Places!G$1,Hosts!$1:$1,0))</f>
        <v>Yes</v>
      </c>
      <c r="H5671">
        <v>12</v>
      </c>
      <c r="I5671" t="str">
        <f>VLOOKUP($H5671,Neighborhoods!$A:$C,2,0)</f>
        <v>Brooklyn</v>
      </c>
      <c r="J5671" t="str">
        <f>VLOOKUP($H5671,Neighborhoods!$A:$C,3,0)</f>
        <v>Williamsburg</v>
      </c>
      <c r="K5671" t="s">
        <v>1</v>
      </c>
      <c r="L5671" t="str">
        <f t="shared" si="352"/>
        <v>Yes</v>
      </c>
      <c r="M5671">
        <v>2</v>
      </c>
      <c r="N5671" t="str" cm="1">
        <f t="array" ref="N5671">_xlfn.IFS(M5671&lt;=2,"Small",M5671&lt;=5,"Medium",M5671&gt;5,"Large")</f>
        <v>Small</v>
      </c>
      <c r="O5671" s="50">
        <v>106</v>
      </c>
      <c r="P5671" s="67">
        <f t="shared" si="353"/>
        <v>0.03</v>
      </c>
      <c r="Q5671" s="52">
        <v>5</v>
      </c>
      <c r="R5671" s="52" t="str" cm="1">
        <f t="array" ref="R5671">_xlfn.IFS(ROUND(Q5671,0)=5,"Excellent",ROUND(Q5671,0)=4,"Good",ROUND(Q5671,0)=3,"Ok",ROUND(Q5671,0)&lt;3,"Bad")</f>
        <v>Excellent</v>
      </c>
      <c r="S5671">
        <v>12</v>
      </c>
      <c r="T5671" t="str">
        <f t="shared" si="354"/>
        <v>No</v>
      </c>
      <c r="U5671" s="65">
        <v>43822</v>
      </c>
      <c r="V5671" s="65">
        <v>43910</v>
      </c>
      <c r="W5671">
        <v>93</v>
      </c>
      <c r="X5671" t="str">
        <f t="shared" si="355"/>
        <v>Active</v>
      </c>
      <c r="Y5671" t="s">
        <v>15616</v>
      </c>
    </row>
    <row r="5672" spans="1:25" x14ac:dyDescent="0.25">
      <c r="A5672">
        <v>5671</v>
      </c>
      <c r="B5672" t="s">
        <v>13331</v>
      </c>
      <c r="C5672">
        <v>1762</v>
      </c>
      <c r="D5672" t="str">
        <f>VLOOKUP($C5672,Hosts!$A:$O,10,0)</f>
        <v>New York</v>
      </c>
      <c r="E5672" s="67">
        <f>INDEX(Hosts!$A:$O,MATCH(Places!$C5672,Hosts!$A:$A,0),MATCH(Places!E$1,Hosts!$1:$1,0))</f>
        <v>1</v>
      </c>
      <c r="F5672" s="67">
        <f>INDEX(Hosts!$A:$O,MATCH(Places!$C5672,Hosts!$A:$A,0),MATCH(Places!F$1,Hosts!$1:$1,0))</f>
        <v>1</v>
      </c>
      <c r="G5672" s="67" t="str">
        <f>INDEX(Hosts!$A:$O,MATCH(Places!$C5672,Hosts!$A:$A,0),MATCH(Places!G$1,Hosts!$1:$1,0))</f>
        <v>Yes</v>
      </c>
      <c r="H5672">
        <v>12</v>
      </c>
      <c r="I5672" t="str">
        <f>VLOOKUP($H5672,Neighborhoods!$A:$C,2,0)</f>
        <v>Brooklyn</v>
      </c>
      <c r="J5672" t="str">
        <f>VLOOKUP($H5672,Neighborhoods!$A:$C,3,0)</f>
        <v>Williamsburg</v>
      </c>
      <c r="K5672" t="s">
        <v>1</v>
      </c>
      <c r="L5672" t="str">
        <f t="shared" si="352"/>
        <v>Yes</v>
      </c>
      <c r="M5672">
        <v>2</v>
      </c>
      <c r="N5672" t="str" cm="1">
        <f t="array" ref="N5672">_xlfn.IFS(M5672&lt;=2,"Small",M5672&lt;=5,"Medium",M5672&gt;5,"Large")</f>
        <v>Small</v>
      </c>
      <c r="O5672" s="50">
        <v>79</v>
      </c>
      <c r="P5672" s="67">
        <f t="shared" si="353"/>
        <v>0.03</v>
      </c>
      <c r="Q5672" s="52">
        <v>5</v>
      </c>
      <c r="R5672" s="52" t="str" cm="1">
        <f t="array" ref="R5672">_xlfn.IFS(ROUND(Q5672,0)=5,"Excellent",ROUND(Q5672,0)=4,"Good",ROUND(Q5672,0)=3,"Ok",ROUND(Q5672,0)&lt;3,"Bad")</f>
        <v>Excellent</v>
      </c>
      <c r="S5672">
        <v>13</v>
      </c>
      <c r="T5672" t="str">
        <f t="shared" si="354"/>
        <v>No</v>
      </c>
      <c r="U5672" s="65">
        <v>43825</v>
      </c>
      <c r="V5672" s="65">
        <v>44039</v>
      </c>
      <c r="W5672">
        <v>93</v>
      </c>
      <c r="X5672" t="str">
        <f t="shared" si="355"/>
        <v>Active</v>
      </c>
      <c r="Y5672" t="s">
        <v>15615</v>
      </c>
    </row>
    <row r="5673" spans="1:25" x14ac:dyDescent="0.25">
      <c r="A5673">
        <v>5672</v>
      </c>
      <c r="B5673" t="s">
        <v>15041</v>
      </c>
      <c r="C5673">
        <v>1762</v>
      </c>
      <c r="D5673" t="str">
        <f>VLOOKUP($C5673,Hosts!$A:$O,10,0)</f>
        <v>New York</v>
      </c>
      <c r="E5673" s="67">
        <f>INDEX(Hosts!$A:$O,MATCH(Places!$C5673,Hosts!$A:$A,0),MATCH(Places!E$1,Hosts!$1:$1,0))</f>
        <v>1</v>
      </c>
      <c r="F5673" s="67">
        <f>INDEX(Hosts!$A:$O,MATCH(Places!$C5673,Hosts!$A:$A,0),MATCH(Places!F$1,Hosts!$1:$1,0))</f>
        <v>1</v>
      </c>
      <c r="G5673" s="67" t="str">
        <f>INDEX(Hosts!$A:$O,MATCH(Places!$C5673,Hosts!$A:$A,0),MATCH(Places!G$1,Hosts!$1:$1,0))</f>
        <v>Yes</v>
      </c>
      <c r="H5673">
        <v>12</v>
      </c>
      <c r="I5673" t="str">
        <f>VLOOKUP($H5673,Neighborhoods!$A:$C,2,0)</f>
        <v>Brooklyn</v>
      </c>
      <c r="J5673" t="str">
        <f>VLOOKUP($H5673,Neighborhoods!$A:$C,3,0)</f>
        <v>Williamsburg</v>
      </c>
      <c r="K5673" t="s">
        <v>1</v>
      </c>
      <c r="L5673" t="str">
        <f t="shared" si="352"/>
        <v>Yes</v>
      </c>
      <c r="M5673">
        <v>2</v>
      </c>
      <c r="N5673" t="str" cm="1">
        <f t="array" ref="N5673">_xlfn.IFS(M5673&lt;=2,"Small",M5673&lt;=5,"Medium",M5673&gt;5,"Large")</f>
        <v>Small</v>
      </c>
      <c r="O5673" s="50">
        <v>91</v>
      </c>
      <c r="P5673" s="67">
        <f t="shared" si="353"/>
        <v>0.03</v>
      </c>
      <c r="Q5673" s="52">
        <v>5</v>
      </c>
      <c r="R5673" s="52" t="str" cm="1">
        <f t="array" ref="R5673">_xlfn.IFS(ROUND(Q5673,0)=5,"Excellent",ROUND(Q5673,0)=4,"Good",ROUND(Q5673,0)=3,"Ok",ROUND(Q5673,0)&lt;3,"Bad")</f>
        <v>Excellent</v>
      </c>
      <c r="S5673">
        <v>16</v>
      </c>
      <c r="T5673" t="str">
        <f t="shared" si="354"/>
        <v>No</v>
      </c>
      <c r="U5673" s="65">
        <v>43828</v>
      </c>
      <c r="V5673" s="65">
        <v>44037</v>
      </c>
      <c r="W5673">
        <v>93</v>
      </c>
      <c r="X5673" t="str">
        <f t="shared" si="355"/>
        <v>Active</v>
      </c>
      <c r="Y5673" t="s">
        <v>15616</v>
      </c>
    </row>
    <row r="5674" spans="1:25" x14ac:dyDescent="0.25">
      <c r="A5674">
        <v>5673</v>
      </c>
      <c r="B5674" t="s">
        <v>15309</v>
      </c>
      <c r="C5674">
        <v>1762</v>
      </c>
      <c r="D5674" t="str">
        <f>VLOOKUP($C5674,Hosts!$A:$O,10,0)</f>
        <v>New York</v>
      </c>
      <c r="E5674" s="67">
        <f>INDEX(Hosts!$A:$O,MATCH(Places!$C5674,Hosts!$A:$A,0),MATCH(Places!E$1,Hosts!$1:$1,0))</f>
        <v>1</v>
      </c>
      <c r="F5674" s="67">
        <f>INDEX(Hosts!$A:$O,MATCH(Places!$C5674,Hosts!$A:$A,0),MATCH(Places!F$1,Hosts!$1:$1,0))</f>
        <v>1</v>
      </c>
      <c r="G5674" s="67" t="str">
        <f>INDEX(Hosts!$A:$O,MATCH(Places!$C5674,Hosts!$A:$A,0),MATCH(Places!G$1,Hosts!$1:$1,0))</f>
        <v>Yes</v>
      </c>
      <c r="H5674">
        <v>12</v>
      </c>
      <c r="I5674" t="str">
        <f>VLOOKUP($H5674,Neighborhoods!$A:$C,2,0)</f>
        <v>Brooklyn</v>
      </c>
      <c r="J5674" t="str">
        <f>VLOOKUP($H5674,Neighborhoods!$A:$C,3,0)</f>
        <v>Williamsburg</v>
      </c>
      <c r="K5674" t="s">
        <v>1</v>
      </c>
      <c r="L5674" t="str">
        <f t="shared" si="352"/>
        <v>Yes</v>
      </c>
      <c r="M5674">
        <v>2</v>
      </c>
      <c r="N5674" t="str" cm="1">
        <f t="array" ref="N5674">_xlfn.IFS(M5674&lt;=2,"Small",M5674&lt;=5,"Medium",M5674&gt;5,"Large")</f>
        <v>Small</v>
      </c>
      <c r="O5674" s="50">
        <v>50</v>
      </c>
      <c r="P5674" s="67">
        <f t="shared" si="353"/>
        <v>0.03</v>
      </c>
      <c r="Q5674" s="52">
        <v>4.5999999999999996</v>
      </c>
      <c r="R5674" s="52" t="str" cm="1">
        <f t="array" ref="R5674">_xlfn.IFS(ROUND(Q5674,0)=5,"Excellent",ROUND(Q5674,0)=4,"Good",ROUND(Q5674,0)=3,"Ok",ROUND(Q5674,0)&lt;3,"Bad")</f>
        <v>Excellent</v>
      </c>
      <c r="S5674">
        <v>15</v>
      </c>
      <c r="T5674" t="str">
        <f t="shared" si="354"/>
        <v>No</v>
      </c>
      <c r="U5674" s="65">
        <v>43829</v>
      </c>
      <c r="V5674" s="65">
        <v>44043</v>
      </c>
      <c r="W5674">
        <v>99</v>
      </c>
      <c r="X5674" t="str">
        <f t="shared" si="355"/>
        <v>Active</v>
      </c>
      <c r="Y5674" t="s">
        <v>15616</v>
      </c>
    </row>
    <row r="5675" spans="1:25" x14ac:dyDescent="0.25">
      <c r="A5675">
        <v>5674</v>
      </c>
      <c r="B5675" t="s">
        <v>13164</v>
      </c>
      <c r="C5675">
        <v>1762</v>
      </c>
      <c r="D5675" t="str">
        <f>VLOOKUP($C5675,Hosts!$A:$O,10,0)</f>
        <v>New York</v>
      </c>
      <c r="E5675" s="67">
        <f>INDEX(Hosts!$A:$O,MATCH(Places!$C5675,Hosts!$A:$A,0),MATCH(Places!E$1,Hosts!$1:$1,0))</f>
        <v>1</v>
      </c>
      <c r="F5675" s="67">
        <f>INDEX(Hosts!$A:$O,MATCH(Places!$C5675,Hosts!$A:$A,0),MATCH(Places!F$1,Hosts!$1:$1,0))</f>
        <v>1</v>
      </c>
      <c r="G5675" s="67" t="str">
        <f>INDEX(Hosts!$A:$O,MATCH(Places!$C5675,Hosts!$A:$A,0),MATCH(Places!G$1,Hosts!$1:$1,0))</f>
        <v>Yes</v>
      </c>
      <c r="H5675">
        <v>12</v>
      </c>
      <c r="I5675" t="str">
        <f>VLOOKUP($H5675,Neighborhoods!$A:$C,2,0)</f>
        <v>Brooklyn</v>
      </c>
      <c r="J5675" t="str">
        <f>VLOOKUP($H5675,Neighborhoods!$A:$C,3,0)</f>
        <v>Williamsburg</v>
      </c>
      <c r="K5675" t="s">
        <v>1</v>
      </c>
      <c r="L5675" t="str">
        <f t="shared" si="352"/>
        <v>Yes</v>
      </c>
      <c r="M5675">
        <v>2</v>
      </c>
      <c r="N5675" t="str" cm="1">
        <f t="array" ref="N5675">_xlfn.IFS(M5675&lt;=2,"Small",M5675&lt;=5,"Medium",M5675&gt;5,"Large")</f>
        <v>Small</v>
      </c>
      <c r="O5675" s="50">
        <v>66</v>
      </c>
      <c r="P5675" s="67">
        <f t="shared" si="353"/>
        <v>0.03</v>
      </c>
      <c r="Q5675" s="52">
        <v>5</v>
      </c>
      <c r="R5675" s="52" t="str" cm="1">
        <f t="array" ref="R5675">_xlfn.IFS(ROUND(Q5675,0)=5,"Excellent",ROUND(Q5675,0)=4,"Good",ROUND(Q5675,0)=3,"Ok",ROUND(Q5675,0)&lt;3,"Bad")</f>
        <v>Excellent</v>
      </c>
      <c r="S5675">
        <v>10</v>
      </c>
      <c r="T5675" t="str">
        <f t="shared" si="354"/>
        <v>No</v>
      </c>
      <c r="U5675" s="65">
        <v>43831</v>
      </c>
      <c r="V5675" s="65">
        <v>43921</v>
      </c>
      <c r="W5675">
        <v>93</v>
      </c>
      <c r="X5675" t="str">
        <f t="shared" si="355"/>
        <v>Active</v>
      </c>
      <c r="Y5675" t="s">
        <v>15616</v>
      </c>
    </row>
    <row r="5676" spans="1:25" x14ac:dyDescent="0.25">
      <c r="A5676">
        <v>5675</v>
      </c>
      <c r="B5676" t="s">
        <v>14261</v>
      </c>
      <c r="C5676">
        <v>4084</v>
      </c>
      <c r="D5676" t="str">
        <f>VLOOKUP($C5676,Hosts!$A:$O,10,0)</f>
        <v>New York</v>
      </c>
      <c r="E5676" s="67">
        <f>INDEX(Hosts!$A:$O,MATCH(Places!$C5676,Hosts!$A:$A,0),MATCH(Places!E$1,Hosts!$1:$1,0))</f>
        <v>1</v>
      </c>
      <c r="F5676" s="67">
        <f>INDEX(Hosts!$A:$O,MATCH(Places!$C5676,Hosts!$A:$A,0),MATCH(Places!F$1,Hosts!$1:$1,0))</f>
        <v>1</v>
      </c>
      <c r="G5676" s="67" t="str">
        <f>INDEX(Hosts!$A:$O,MATCH(Places!$C5676,Hosts!$A:$A,0),MATCH(Places!G$1,Hosts!$1:$1,0))</f>
        <v>Yes</v>
      </c>
      <c r="H5676">
        <v>22</v>
      </c>
      <c r="I5676" t="str">
        <f>VLOOKUP($H5676,Neighborhoods!$A:$C,2,0)</f>
        <v>Queens</v>
      </c>
      <c r="J5676" t="str">
        <f>VLOOKUP($H5676,Neighborhoods!$A:$C,3,0)</f>
        <v>Flushing</v>
      </c>
      <c r="K5676" t="s">
        <v>11822</v>
      </c>
      <c r="L5676" t="str">
        <f t="shared" si="352"/>
        <v>No</v>
      </c>
      <c r="M5676">
        <v>3</v>
      </c>
      <c r="N5676" t="str" cm="1">
        <f t="array" ref="N5676">_xlfn.IFS(M5676&lt;=2,"Small",M5676&lt;=5,"Medium",M5676&gt;5,"Large")</f>
        <v>Medium</v>
      </c>
      <c r="O5676" s="50">
        <v>94</v>
      </c>
      <c r="P5676" s="67">
        <f t="shared" si="353"/>
        <v>0.03</v>
      </c>
      <c r="Q5676" s="52">
        <v>4.92</v>
      </c>
      <c r="R5676" s="52" t="str" cm="1">
        <f t="array" ref="R5676">_xlfn.IFS(ROUND(Q5676,0)=5,"Excellent",ROUND(Q5676,0)=4,"Good",ROUND(Q5676,0)=3,"Ok",ROUND(Q5676,0)&lt;3,"Bad")</f>
        <v>Excellent</v>
      </c>
      <c r="S5676">
        <v>12</v>
      </c>
      <c r="T5676" t="str">
        <f t="shared" si="354"/>
        <v>No</v>
      </c>
      <c r="U5676" s="65">
        <v>43821</v>
      </c>
      <c r="V5676" s="65">
        <v>44045</v>
      </c>
      <c r="W5676">
        <v>76</v>
      </c>
      <c r="X5676" t="str">
        <f t="shared" si="355"/>
        <v>Active</v>
      </c>
      <c r="Y5676" t="s">
        <v>15616</v>
      </c>
    </row>
    <row r="5677" spans="1:25" x14ac:dyDescent="0.25">
      <c r="A5677">
        <v>5676</v>
      </c>
      <c r="B5677" t="s">
        <v>14909</v>
      </c>
      <c r="C5677">
        <v>573</v>
      </c>
      <c r="D5677" t="str">
        <f>VLOOKUP($C5677,Hosts!$A:$O,10,0)</f>
        <v>New York</v>
      </c>
      <c r="E5677" s="67">
        <f>INDEX(Hosts!$A:$O,MATCH(Places!$C5677,Hosts!$A:$A,0),MATCH(Places!E$1,Hosts!$1:$1,0))</f>
        <v>1</v>
      </c>
      <c r="F5677" s="67">
        <f>INDEX(Hosts!$A:$O,MATCH(Places!$C5677,Hosts!$A:$A,0),MATCH(Places!F$1,Hosts!$1:$1,0))</f>
        <v>0.99</v>
      </c>
      <c r="G5677" s="67" t="str">
        <f>INDEX(Hosts!$A:$O,MATCH(Places!$C5677,Hosts!$A:$A,0),MATCH(Places!G$1,Hosts!$1:$1,0))</f>
        <v>Yes</v>
      </c>
      <c r="H5677">
        <v>7</v>
      </c>
      <c r="I5677" t="str">
        <f>VLOOKUP($H5677,Neighborhoods!$A:$C,2,0)</f>
        <v>Brooklyn</v>
      </c>
      <c r="J5677" t="str">
        <f>VLOOKUP($H5677,Neighborhoods!$A:$C,3,0)</f>
        <v>Bedford-Stuyvesant</v>
      </c>
      <c r="K5677" t="s">
        <v>1</v>
      </c>
      <c r="L5677" t="str">
        <f t="shared" si="352"/>
        <v>Yes</v>
      </c>
      <c r="M5677">
        <v>10</v>
      </c>
      <c r="N5677" t="str" cm="1">
        <f t="array" ref="N5677">_xlfn.IFS(M5677&lt;=2,"Small",M5677&lt;=5,"Medium",M5677&gt;5,"Large")</f>
        <v>Large</v>
      </c>
      <c r="O5677" s="50">
        <v>350</v>
      </c>
      <c r="P5677" s="67">
        <f t="shared" si="353"/>
        <v>0.04</v>
      </c>
      <c r="Q5677" s="52">
        <v>4.8</v>
      </c>
      <c r="R5677" s="52" t="str" cm="1">
        <f t="array" ref="R5677">_xlfn.IFS(ROUND(Q5677,0)=5,"Excellent",ROUND(Q5677,0)=4,"Good",ROUND(Q5677,0)=3,"Ok",ROUND(Q5677,0)&lt;3,"Bad")</f>
        <v>Excellent</v>
      </c>
      <c r="S5677">
        <v>5</v>
      </c>
      <c r="T5677" t="str">
        <f t="shared" si="354"/>
        <v>No</v>
      </c>
      <c r="U5677" s="65">
        <v>43828</v>
      </c>
      <c r="V5677" s="65">
        <v>44057</v>
      </c>
      <c r="W5677">
        <v>328</v>
      </c>
      <c r="X5677" t="str">
        <f t="shared" si="355"/>
        <v>Active</v>
      </c>
      <c r="Y5677" t="s">
        <v>15616</v>
      </c>
    </row>
    <row r="5678" spans="1:25" x14ac:dyDescent="0.25">
      <c r="A5678">
        <v>5677</v>
      </c>
      <c r="B5678" t="s">
        <v>15303</v>
      </c>
      <c r="C5678">
        <v>573</v>
      </c>
      <c r="D5678" t="str">
        <f>VLOOKUP($C5678,Hosts!$A:$O,10,0)</f>
        <v>New York</v>
      </c>
      <c r="E5678" s="67">
        <f>INDEX(Hosts!$A:$O,MATCH(Places!$C5678,Hosts!$A:$A,0),MATCH(Places!E$1,Hosts!$1:$1,0))</f>
        <v>1</v>
      </c>
      <c r="F5678" s="67">
        <f>INDEX(Hosts!$A:$O,MATCH(Places!$C5678,Hosts!$A:$A,0),MATCH(Places!F$1,Hosts!$1:$1,0))</f>
        <v>0.99</v>
      </c>
      <c r="G5678" s="67" t="str">
        <f>INDEX(Hosts!$A:$O,MATCH(Places!$C5678,Hosts!$A:$A,0),MATCH(Places!G$1,Hosts!$1:$1,0))</f>
        <v>Yes</v>
      </c>
      <c r="H5678">
        <v>7</v>
      </c>
      <c r="I5678" t="str">
        <f>VLOOKUP($H5678,Neighborhoods!$A:$C,2,0)</f>
        <v>Brooklyn</v>
      </c>
      <c r="J5678" t="str">
        <f>VLOOKUP($H5678,Neighborhoods!$A:$C,3,0)</f>
        <v>Bedford-Stuyvesant</v>
      </c>
      <c r="K5678" t="s">
        <v>1</v>
      </c>
      <c r="L5678" t="str">
        <f t="shared" si="352"/>
        <v>Yes</v>
      </c>
      <c r="M5678">
        <v>2</v>
      </c>
      <c r="N5678" t="str" cm="1">
        <f t="array" ref="N5678">_xlfn.IFS(M5678&lt;=2,"Small",M5678&lt;=5,"Medium",M5678&gt;5,"Large")</f>
        <v>Small</v>
      </c>
      <c r="O5678" s="50">
        <v>120</v>
      </c>
      <c r="P5678" s="67">
        <f t="shared" si="353"/>
        <v>0.03</v>
      </c>
      <c r="Q5678" s="52">
        <v>4.75</v>
      </c>
      <c r="R5678" s="52" t="str" cm="1">
        <f t="array" ref="R5678">_xlfn.IFS(ROUND(Q5678,0)=5,"Excellent",ROUND(Q5678,0)=4,"Good",ROUND(Q5678,0)=3,"Ok",ROUND(Q5678,0)&lt;3,"Bad")</f>
        <v>Excellent</v>
      </c>
      <c r="S5678">
        <v>36</v>
      </c>
      <c r="T5678" t="str">
        <f t="shared" si="354"/>
        <v>No</v>
      </c>
      <c r="U5678" s="65">
        <v>43826</v>
      </c>
      <c r="V5678" s="65">
        <v>44029</v>
      </c>
      <c r="W5678">
        <v>350</v>
      </c>
      <c r="X5678" t="str">
        <f t="shared" si="355"/>
        <v>Active</v>
      </c>
      <c r="Y5678" t="s">
        <v>15616</v>
      </c>
    </row>
    <row r="5679" spans="1:25" x14ac:dyDescent="0.25">
      <c r="A5679">
        <v>5678</v>
      </c>
      <c r="B5679" t="s">
        <v>14111</v>
      </c>
      <c r="C5679">
        <v>573</v>
      </c>
      <c r="D5679" t="str">
        <f>VLOOKUP($C5679,Hosts!$A:$O,10,0)</f>
        <v>New York</v>
      </c>
      <c r="E5679" s="67">
        <f>INDEX(Hosts!$A:$O,MATCH(Places!$C5679,Hosts!$A:$A,0),MATCH(Places!E$1,Hosts!$1:$1,0))</f>
        <v>1</v>
      </c>
      <c r="F5679" s="67">
        <f>INDEX(Hosts!$A:$O,MATCH(Places!$C5679,Hosts!$A:$A,0),MATCH(Places!F$1,Hosts!$1:$1,0))</f>
        <v>0.99</v>
      </c>
      <c r="G5679" s="67" t="str">
        <f>INDEX(Hosts!$A:$O,MATCH(Places!$C5679,Hosts!$A:$A,0),MATCH(Places!G$1,Hosts!$1:$1,0))</f>
        <v>Yes</v>
      </c>
      <c r="H5679">
        <v>7</v>
      </c>
      <c r="I5679" t="str">
        <f>VLOOKUP($H5679,Neighborhoods!$A:$C,2,0)</f>
        <v>Brooklyn</v>
      </c>
      <c r="J5679" t="str">
        <f>VLOOKUP($H5679,Neighborhoods!$A:$C,3,0)</f>
        <v>Bedford-Stuyvesant</v>
      </c>
      <c r="K5679" t="s">
        <v>1</v>
      </c>
      <c r="L5679" t="str">
        <f t="shared" si="352"/>
        <v>Yes</v>
      </c>
      <c r="M5679">
        <v>2</v>
      </c>
      <c r="N5679" t="str" cm="1">
        <f t="array" ref="N5679">_xlfn.IFS(M5679&lt;=2,"Small",M5679&lt;=5,"Medium",M5679&gt;5,"Large")</f>
        <v>Small</v>
      </c>
      <c r="O5679" s="50">
        <v>120</v>
      </c>
      <c r="P5679" s="67">
        <f t="shared" si="353"/>
        <v>0.03</v>
      </c>
      <c r="Q5679" s="52">
        <v>4.92</v>
      </c>
      <c r="R5679" s="52" t="str" cm="1">
        <f t="array" ref="R5679">_xlfn.IFS(ROUND(Q5679,0)=5,"Excellent",ROUND(Q5679,0)=4,"Good",ROUND(Q5679,0)=3,"Ok",ROUND(Q5679,0)&lt;3,"Bad")</f>
        <v>Excellent</v>
      </c>
      <c r="S5679">
        <v>13</v>
      </c>
      <c r="T5679" t="str">
        <f t="shared" si="354"/>
        <v>No</v>
      </c>
      <c r="U5679" s="65">
        <v>43821</v>
      </c>
      <c r="V5679" s="65">
        <v>44020</v>
      </c>
      <c r="W5679">
        <v>342</v>
      </c>
      <c r="X5679" t="str">
        <f t="shared" si="355"/>
        <v>Active</v>
      </c>
      <c r="Y5679" t="s">
        <v>15616</v>
      </c>
    </row>
    <row r="5680" spans="1:25" x14ac:dyDescent="0.25">
      <c r="A5680">
        <v>5679</v>
      </c>
      <c r="B5680" t="s">
        <v>14844</v>
      </c>
      <c r="C5680">
        <v>4067</v>
      </c>
      <c r="D5680" t="str">
        <f>VLOOKUP($C5680,Hosts!$A:$O,10,0)</f>
        <v>New York</v>
      </c>
      <c r="E5680" s="67">
        <f>INDEX(Hosts!$A:$O,MATCH(Places!$C5680,Hosts!$A:$A,0),MATCH(Places!E$1,Hosts!$1:$1,0))</f>
        <v>1</v>
      </c>
      <c r="F5680" s="67">
        <f>INDEX(Hosts!$A:$O,MATCH(Places!$C5680,Hosts!$A:$A,0),MATCH(Places!F$1,Hosts!$1:$1,0))</f>
        <v>0.48</v>
      </c>
      <c r="G5680" s="67" t="str">
        <f>INDEX(Hosts!$A:$O,MATCH(Places!$C5680,Hosts!$A:$A,0),MATCH(Places!G$1,Hosts!$1:$1,0))</f>
        <v>Yes</v>
      </c>
      <c r="H5680">
        <v>19</v>
      </c>
      <c r="I5680" t="str">
        <f>VLOOKUP($H5680,Neighborhoods!$A:$C,2,0)</f>
        <v>Manhattan</v>
      </c>
      <c r="J5680" t="str">
        <f>VLOOKUP($H5680,Neighborhoods!$A:$C,3,0)</f>
        <v>Upper East Side</v>
      </c>
      <c r="K5680" t="s">
        <v>1</v>
      </c>
      <c r="L5680" t="str">
        <f t="shared" si="352"/>
        <v>Yes</v>
      </c>
      <c r="M5680">
        <v>3</v>
      </c>
      <c r="N5680" t="str" cm="1">
        <f t="array" ref="N5680">_xlfn.IFS(M5680&lt;=2,"Small",M5680&lt;=5,"Medium",M5680&gt;5,"Large")</f>
        <v>Medium</v>
      </c>
      <c r="O5680" s="50">
        <v>79</v>
      </c>
      <c r="P5680" s="67">
        <f t="shared" si="353"/>
        <v>0.03</v>
      </c>
      <c r="Q5680" s="52">
        <v>4.67</v>
      </c>
      <c r="R5680" s="52" t="str" cm="1">
        <f t="array" ref="R5680">_xlfn.IFS(ROUND(Q5680,0)=5,"Excellent",ROUND(Q5680,0)=4,"Good",ROUND(Q5680,0)=3,"Ok",ROUND(Q5680,0)&lt;3,"Bad")</f>
        <v>Excellent</v>
      </c>
      <c r="S5680">
        <v>3</v>
      </c>
      <c r="T5680" t="str">
        <f t="shared" si="354"/>
        <v>No</v>
      </c>
      <c r="U5680" s="65">
        <v>43831</v>
      </c>
      <c r="V5680" s="65">
        <v>43893</v>
      </c>
      <c r="W5680">
        <v>27</v>
      </c>
      <c r="X5680" t="str">
        <f t="shared" si="355"/>
        <v>Active</v>
      </c>
      <c r="Y5680" t="s">
        <v>15615</v>
      </c>
    </row>
    <row r="5681" spans="1:25" x14ac:dyDescent="0.25">
      <c r="A5681">
        <v>5680</v>
      </c>
      <c r="B5681" t="s">
        <v>13967</v>
      </c>
      <c r="C5681">
        <v>2341</v>
      </c>
      <c r="D5681" t="str">
        <f>VLOOKUP($C5681,Hosts!$A:$O,10,0)</f>
        <v>New York</v>
      </c>
      <c r="E5681" s="67">
        <f>INDEX(Hosts!$A:$O,MATCH(Places!$C5681,Hosts!$A:$A,0),MATCH(Places!E$1,Hosts!$1:$1,0))</f>
        <v>1</v>
      </c>
      <c r="F5681" s="67">
        <f>INDEX(Hosts!$A:$O,MATCH(Places!$C5681,Hosts!$A:$A,0),MATCH(Places!F$1,Hosts!$1:$1,0))</f>
        <v>1</v>
      </c>
      <c r="G5681" s="67" t="str">
        <f>INDEX(Hosts!$A:$O,MATCH(Places!$C5681,Hosts!$A:$A,0),MATCH(Places!G$1,Hosts!$1:$1,0))</f>
        <v>Yes</v>
      </c>
      <c r="H5681">
        <v>17</v>
      </c>
      <c r="I5681" t="str">
        <f>VLOOKUP($H5681,Neighborhoods!$A:$C,2,0)</f>
        <v>Manhattan</v>
      </c>
      <c r="J5681" t="str">
        <f>VLOOKUP($H5681,Neighborhoods!$A:$C,3,0)</f>
        <v>Hell's Kitchen</v>
      </c>
      <c r="K5681" t="s">
        <v>1</v>
      </c>
      <c r="L5681" t="str">
        <f t="shared" si="352"/>
        <v>Yes</v>
      </c>
      <c r="M5681">
        <v>4</v>
      </c>
      <c r="N5681" t="str" cm="1">
        <f t="array" ref="N5681">_xlfn.IFS(M5681&lt;=2,"Small",M5681&lt;=5,"Medium",M5681&gt;5,"Large")</f>
        <v>Medium</v>
      </c>
      <c r="O5681" s="50">
        <v>86</v>
      </c>
      <c r="P5681" s="67">
        <f t="shared" si="353"/>
        <v>0.03</v>
      </c>
      <c r="Q5681" s="52">
        <v>5</v>
      </c>
      <c r="R5681" s="52" t="str" cm="1">
        <f t="array" ref="R5681">_xlfn.IFS(ROUND(Q5681,0)=5,"Excellent",ROUND(Q5681,0)=4,"Good",ROUND(Q5681,0)=3,"Ok",ROUND(Q5681,0)&lt;3,"Bad")</f>
        <v>Excellent</v>
      </c>
      <c r="S5681">
        <v>13</v>
      </c>
      <c r="T5681" t="str">
        <f t="shared" si="354"/>
        <v>No</v>
      </c>
      <c r="U5681" s="65">
        <v>43820</v>
      </c>
      <c r="V5681" s="65">
        <v>44021</v>
      </c>
      <c r="W5681">
        <v>77</v>
      </c>
      <c r="X5681" t="str">
        <f t="shared" si="355"/>
        <v>Active</v>
      </c>
      <c r="Y5681" t="s">
        <v>15616</v>
      </c>
    </row>
    <row r="5682" spans="1:25" x14ac:dyDescent="0.25">
      <c r="A5682">
        <v>5681</v>
      </c>
      <c r="B5682" t="s">
        <v>14873</v>
      </c>
      <c r="C5682">
        <v>2341</v>
      </c>
      <c r="D5682" t="str">
        <f>VLOOKUP($C5682,Hosts!$A:$O,10,0)</f>
        <v>New York</v>
      </c>
      <c r="E5682" s="67">
        <f>INDEX(Hosts!$A:$O,MATCH(Places!$C5682,Hosts!$A:$A,0),MATCH(Places!E$1,Hosts!$1:$1,0))</f>
        <v>1</v>
      </c>
      <c r="F5682" s="67">
        <f>INDEX(Hosts!$A:$O,MATCH(Places!$C5682,Hosts!$A:$A,0),MATCH(Places!F$1,Hosts!$1:$1,0))</f>
        <v>1</v>
      </c>
      <c r="G5682" s="67" t="str">
        <f>INDEX(Hosts!$A:$O,MATCH(Places!$C5682,Hosts!$A:$A,0),MATCH(Places!G$1,Hosts!$1:$1,0))</f>
        <v>Yes</v>
      </c>
      <c r="H5682">
        <v>17</v>
      </c>
      <c r="I5682" t="str">
        <f>VLOOKUP($H5682,Neighborhoods!$A:$C,2,0)</f>
        <v>Manhattan</v>
      </c>
      <c r="J5682" t="str">
        <f>VLOOKUP($H5682,Neighborhoods!$A:$C,3,0)</f>
        <v>Hell's Kitchen</v>
      </c>
      <c r="K5682" t="s">
        <v>11822</v>
      </c>
      <c r="L5682" t="str">
        <f t="shared" si="352"/>
        <v>No</v>
      </c>
      <c r="M5682">
        <v>6</v>
      </c>
      <c r="N5682" t="str" cm="1">
        <f t="array" ref="N5682">_xlfn.IFS(M5682&lt;=2,"Small",M5682&lt;=5,"Medium",M5682&gt;5,"Large")</f>
        <v>Large</v>
      </c>
      <c r="O5682" s="50">
        <v>174</v>
      </c>
      <c r="P5682" s="67">
        <f t="shared" si="353"/>
        <v>0.03</v>
      </c>
      <c r="Q5682" s="52">
        <v>5</v>
      </c>
      <c r="R5682" s="52" t="str" cm="1">
        <f t="array" ref="R5682">_xlfn.IFS(ROUND(Q5682,0)=5,"Excellent",ROUND(Q5682,0)=4,"Good",ROUND(Q5682,0)=3,"Ok",ROUND(Q5682,0)&lt;3,"Bad")</f>
        <v>Excellent</v>
      </c>
      <c r="S5682">
        <v>20</v>
      </c>
      <c r="T5682" t="str">
        <f t="shared" si="354"/>
        <v>No</v>
      </c>
      <c r="U5682" s="65">
        <v>43830</v>
      </c>
      <c r="V5682" s="65">
        <v>44053</v>
      </c>
      <c r="W5682">
        <v>76</v>
      </c>
      <c r="X5682" t="str">
        <f t="shared" si="355"/>
        <v>Active</v>
      </c>
      <c r="Y5682" t="s">
        <v>15615</v>
      </c>
    </row>
    <row r="5683" spans="1:25" x14ac:dyDescent="0.25">
      <c r="A5683">
        <v>5682</v>
      </c>
      <c r="B5683" t="s">
        <v>15318</v>
      </c>
      <c r="C5683">
        <v>3334</v>
      </c>
      <c r="D5683" t="str">
        <f>VLOOKUP($C5683,Hosts!$A:$O,10,0)</f>
        <v>New Jersey</v>
      </c>
      <c r="E5683" s="67">
        <f>INDEX(Hosts!$A:$O,MATCH(Places!$C5683,Hosts!$A:$A,0),MATCH(Places!E$1,Hosts!$1:$1,0))</f>
        <v>0.94</v>
      </c>
      <c r="F5683" s="67">
        <f>INDEX(Hosts!$A:$O,MATCH(Places!$C5683,Hosts!$A:$A,0),MATCH(Places!F$1,Hosts!$1:$1,0))</f>
        <v>0.97</v>
      </c>
      <c r="G5683" s="67" t="str">
        <f>INDEX(Hosts!$A:$O,MATCH(Places!$C5683,Hosts!$A:$A,0),MATCH(Places!G$1,Hosts!$1:$1,0))</f>
        <v>Yes</v>
      </c>
      <c r="H5683">
        <v>21</v>
      </c>
      <c r="I5683" t="str">
        <f>VLOOKUP($H5683,Neighborhoods!$A:$C,2,0)</f>
        <v>Queens</v>
      </c>
      <c r="J5683" t="str">
        <f>VLOOKUP($H5683,Neighborhoods!$A:$C,3,0)</f>
        <v>Astoria</v>
      </c>
      <c r="K5683" t="s">
        <v>11822</v>
      </c>
      <c r="L5683" t="str">
        <f t="shared" si="352"/>
        <v>No</v>
      </c>
      <c r="M5683">
        <v>5</v>
      </c>
      <c r="N5683" t="str" cm="1">
        <f t="array" ref="N5683">_xlfn.IFS(M5683&lt;=2,"Small",M5683&lt;=5,"Medium",M5683&gt;5,"Large")</f>
        <v>Medium</v>
      </c>
      <c r="O5683" s="50">
        <v>108</v>
      </c>
      <c r="P5683" s="67">
        <f t="shared" si="353"/>
        <v>0.03</v>
      </c>
      <c r="Q5683" s="52">
        <v>4.92</v>
      </c>
      <c r="R5683" s="52" t="str" cm="1">
        <f t="array" ref="R5683">_xlfn.IFS(ROUND(Q5683,0)=5,"Excellent",ROUND(Q5683,0)=4,"Good",ROUND(Q5683,0)=3,"Ok",ROUND(Q5683,0)&lt;3,"Bad")</f>
        <v>Excellent</v>
      </c>
      <c r="S5683">
        <v>24</v>
      </c>
      <c r="T5683" t="str">
        <f t="shared" si="354"/>
        <v>No</v>
      </c>
      <c r="U5683" s="65">
        <v>43827</v>
      </c>
      <c r="V5683" s="65">
        <v>44056</v>
      </c>
      <c r="W5683">
        <v>296</v>
      </c>
      <c r="X5683" t="str">
        <f t="shared" si="355"/>
        <v>Active</v>
      </c>
      <c r="Y5683" t="s">
        <v>15615</v>
      </c>
    </row>
    <row r="5684" spans="1:25" x14ac:dyDescent="0.25">
      <c r="A5684">
        <v>5683</v>
      </c>
      <c r="B5684" t="s">
        <v>14746</v>
      </c>
      <c r="C5684">
        <v>4085</v>
      </c>
      <c r="D5684" t="str">
        <f>VLOOKUP($C5684,Hosts!$A:$O,10,0)</f>
        <v>New York</v>
      </c>
      <c r="E5684" s="67">
        <f>INDEX(Hosts!$A:$O,MATCH(Places!$C5684,Hosts!$A:$A,0),MATCH(Places!E$1,Hosts!$1:$1,0))</f>
        <v>1</v>
      </c>
      <c r="F5684" s="67">
        <f>INDEX(Hosts!$A:$O,MATCH(Places!$C5684,Hosts!$A:$A,0),MATCH(Places!F$1,Hosts!$1:$1,0))</f>
        <v>0.97</v>
      </c>
      <c r="G5684" s="67" t="str">
        <f>INDEX(Hosts!$A:$O,MATCH(Places!$C5684,Hosts!$A:$A,0),MATCH(Places!G$1,Hosts!$1:$1,0))</f>
        <v>No</v>
      </c>
      <c r="H5684">
        <v>25</v>
      </c>
      <c r="I5684" t="str">
        <f>VLOOKUP($H5684,Neighborhoods!$A:$C,2,0)</f>
        <v>Queens</v>
      </c>
      <c r="J5684" t="str">
        <f>VLOOKUP($H5684,Neighborhoods!$A:$C,3,0)</f>
        <v>Ridgewood</v>
      </c>
      <c r="K5684" t="s">
        <v>11822</v>
      </c>
      <c r="L5684" t="str">
        <f t="shared" si="352"/>
        <v>No</v>
      </c>
      <c r="M5684">
        <v>4</v>
      </c>
      <c r="N5684" t="str" cm="1">
        <f t="array" ref="N5684">_xlfn.IFS(M5684&lt;=2,"Small",M5684&lt;=5,"Medium",M5684&gt;5,"Large")</f>
        <v>Medium</v>
      </c>
      <c r="O5684" s="50">
        <v>59</v>
      </c>
      <c r="P5684" s="67">
        <f t="shared" si="353"/>
        <v>0.03</v>
      </c>
      <c r="Q5684" s="52">
        <v>4.93</v>
      </c>
      <c r="R5684" s="52" t="str" cm="1">
        <f t="array" ref="R5684">_xlfn.IFS(ROUND(Q5684,0)=5,"Excellent",ROUND(Q5684,0)=4,"Good",ROUND(Q5684,0)=3,"Ok",ROUND(Q5684,0)&lt;3,"Bad")</f>
        <v>Excellent</v>
      </c>
      <c r="S5684">
        <v>14</v>
      </c>
      <c r="T5684" t="str">
        <f t="shared" si="354"/>
        <v>No</v>
      </c>
      <c r="U5684" s="65">
        <v>43851</v>
      </c>
      <c r="V5684" s="65">
        <v>43905</v>
      </c>
      <c r="W5684">
        <v>46</v>
      </c>
      <c r="X5684" t="str">
        <f t="shared" si="355"/>
        <v>Active</v>
      </c>
      <c r="Y5684" t="s">
        <v>15615</v>
      </c>
    </row>
    <row r="5685" spans="1:25" x14ac:dyDescent="0.25">
      <c r="A5685">
        <v>5684</v>
      </c>
      <c r="B5685" t="s">
        <v>13764</v>
      </c>
      <c r="C5685">
        <v>4044</v>
      </c>
      <c r="D5685" t="str">
        <f>VLOOKUP($C5685,Hosts!$A:$O,10,0)</f>
        <v>New York</v>
      </c>
      <c r="E5685" s="67">
        <f>INDEX(Hosts!$A:$O,MATCH(Places!$C5685,Hosts!$A:$A,0),MATCH(Places!E$1,Hosts!$1:$1,0))</f>
        <v>1</v>
      </c>
      <c r="F5685" s="67">
        <f>INDEX(Hosts!$A:$O,MATCH(Places!$C5685,Hosts!$A:$A,0),MATCH(Places!F$1,Hosts!$1:$1,0))</f>
        <v>0.99</v>
      </c>
      <c r="G5685" s="67" t="str">
        <f>INDEX(Hosts!$A:$O,MATCH(Places!$C5685,Hosts!$A:$A,0),MATCH(Places!G$1,Hosts!$1:$1,0))</f>
        <v>Yes</v>
      </c>
      <c r="H5685">
        <v>13</v>
      </c>
      <c r="I5685" t="str">
        <f>VLOOKUP($H5685,Neighborhoods!$A:$C,2,0)</f>
        <v>Manhattan</v>
      </c>
      <c r="J5685" t="str">
        <f>VLOOKUP($H5685,Neighborhoods!$A:$C,3,0)</f>
        <v>Chelsea</v>
      </c>
      <c r="K5685" t="s">
        <v>1</v>
      </c>
      <c r="L5685" t="str">
        <f t="shared" si="352"/>
        <v>Yes</v>
      </c>
      <c r="M5685">
        <v>2</v>
      </c>
      <c r="N5685" t="str" cm="1">
        <f t="array" ref="N5685">_xlfn.IFS(M5685&lt;=2,"Small",M5685&lt;=5,"Medium",M5685&gt;5,"Large")</f>
        <v>Small</v>
      </c>
      <c r="O5685" s="50">
        <v>59</v>
      </c>
      <c r="P5685" s="67">
        <f t="shared" si="353"/>
        <v>0.03</v>
      </c>
      <c r="Q5685" s="52">
        <v>4.95</v>
      </c>
      <c r="R5685" s="52" t="str" cm="1">
        <f t="array" ref="R5685">_xlfn.IFS(ROUND(Q5685,0)=5,"Excellent",ROUND(Q5685,0)=4,"Good",ROUND(Q5685,0)=3,"Ok",ROUND(Q5685,0)&lt;3,"Bad")</f>
        <v>Excellent</v>
      </c>
      <c r="S5685">
        <v>21</v>
      </c>
      <c r="T5685" t="str">
        <f t="shared" si="354"/>
        <v>No</v>
      </c>
      <c r="U5685" s="65">
        <v>43836</v>
      </c>
      <c r="V5685" s="65">
        <v>44033</v>
      </c>
      <c r="W5685">
        <v>4</v>
      </c>
      <c r="X5685" t="str">
        <f t="shared" si="355"/>
        <v>Active</v>
      </c>
      <c r="Y5685" t="s">
        <v>15616</v>
      </c>
    </row>
    <row r="5686" spans="1:25" x14ac:dyDescent="0.25">
      <c r="A5686">
        <v>5685</v>
      </c>
      <c r="B5686" t="s">
        <v>15147</v>
      </c>
      <c r="C5686">
        <v>3092</v>
      </c>
      <c r="D5686" t="str">
        <f>VLOOKUP($C5686,Hosts!$A:$O,10,0)</f>
        <v>New York</v>
      </c>
      <c r="E5686" s="67">
        <f>INDEX(Hosts!$A:$O,MATCH(Places!$C5686,Hosts!$A:$A,0),MATCH(Places!E$1,Hosts!$1:$1,0))</f>
        <v>1</v>
      </c>
      <c r="F5686" s="67">
        <f>INDEX(Hosts!$A:$O,MATCH(Places!$C5686,Hosts!$A:$A,0),MATCH(Places!F$1,Hosts!$1:$1,0))</f>
        <v>0.97</v>
      </c>
      <c r="G5686" s="67" t="str">
        <f>INDEX(Hosts!$A:$O,MATCH(Places!$C5686,Hosts!$A:$A,0),MATCH(Places!G$1,Hosts!$1:$1,0))</f>
        <v>Yes</v>
      </c>
      <c r="H5686">
        <v>13</v>
      </c>
      <c r="I5686" t="str">
        <f>VLOOKUP($H5686,Neighborhoods!$A:$C,2,0)</f>
        <v>Manhattan</v>
      </c>
      <c r="J5686" t="str">
        <f>VLOOKUP($H5686,Neighborhoods!$A:$C,3,0)</f>
        <v>Chelsea</v>
      </c>
      <c r="K5686" t="s">
        <v>1</v>
      </c>
      <c r="L5686" t="str">
        <f t="shared" si="352"/>
        <v>Yes</v>
      </c>
      <c r="M5686">
        <v>1</v>
      </c>
      <c r="N5686" t="str" cm="1">
        <f t="array" ref="N5686">_xlfn.IFS(M5686&lt;=2,"Small",M5686&lt;=5,"Medium",M5686&gt;5,"Large")</f>
        <v>Small</v>
      </c>
      <c r="O5686" s="50">
        <v>91</v>
      </c>
      <c r="P5686" s="67">
        <f t="shared" si="353"/>
        <v>0.03</v>
      </c>
      <c r="Q5686" s="52">
        <v>5</v>
      </c>
      <c r="R5686" s="52" t="str" cm="1">
        <f t="array" ref="R5686">_xlfn.IFS(ROUND(Q5686,0)=5,"Excellent",ROUND(Q5686,0)=4,"Good",ROUND(Q5686,0)=3,"Ok",ROUND(Q5686,0)&lt;3,"Bad")</f>
        <v>Excellent</v>
      </c>
      <c r="S5686">
        <v>9</v>
      </c>
      <c r="T5686" t="str">
        <f t="shared" si="354"/>
        <v>No</v>
      </c>
      <c r="U5686" s="65">
        <v>43920</v>
      </c>
      <c r="V5686" s="65">
        <v>44049</v>
      </c>
      <c r="W5686">
        <v>145</v>
      </c>
      <c r="X5686" t="str">
        <f t="shared" si="355"/>
        <v>Active</v>
      </c>
      <c r="Y5686" t="s">
        <v>15616</v>
      </c>
    </row>
    <row r="5687" spans="1:25" x14ac:dyDescent="0.25">
      <c r="A5687">
        <v>5686</v>
      </c>
      <c r="B5687" t="s">
        <v>15490</v>
      </c>
      <c r="C5687">
        <v>4086</v>
      </c>
      <c r="D5687" t="str">
        <f>VLOOKUP($C5687,Hosts!$A:$O,10,0)</f>
        <v>New York</v>
      </c>
      <c r="E5687" s="67">
        <f>INDEX(Hosts!$A:$O,MATCH(Places!$C5687,Hosts!$A:$A,0),MATCH(Places!E$1,Hosts!$1:$1,0))</f>
        <v>1</v>
      </c>
      <c r="F5687" s="67">
        <f>INDEX(Hosts!$A:$O,MATCH(Places!$C5687,Hosts!$A:$A,0),MATCH(Places!F$1,Hosts!$1:$1,0))</f>
        <v>0.98</v>
      </c>
      <c r="G5687" s="67" t="str">
        <f>INDEX(Hosts!$A:$O,MATCH(Places!$C5687,Hosts!$A:$A,0),MATCH(Places!G$1,Hosts!$1:$1,0))</f>
        <v>Yes</v>
      </c>
      <c r="H5687">
        <v>20</v>
      </c>
      <c r="I5687" t="str">
        <f>VLOOKUP($H5687,Neighborhoods!$A:$C,2,0)</f>
        <v>Manhattan</v>
      </c>
      <c r="J5687" t="str">
        <f>VLOOKUP($H5687,Neighborhoods!$A:$C,3,0)</f>
        <v>Upper West Side</v>
      </c>
      <c r="K5687" t="s">
        <v>1</v>
      </c>
      <c r="L5687" t="str">
        <f t="shared" si="352"/>
        <v>Yes</v>
      </c>
      <c r="M5687">
        <v>2</v>
      </c>
      <c r="N5687" t="str" cm="1">
        <f t="array" ref="N5687">_xlfn.IFS(M5687&lt;=2,"Small",M5687&lt;=5,"Medium",M5687&gt;5,"Large")</f>
        <v>Small</v>
      </c>
      <c r="O5687" s="50">
        <v>65</v>
      </c>
      <c r="P5687" s="67">
        <f t="shared" si="353"/>
        <v>0.03</v>
      </c>
      <c r="Q5687" s="52">
        <v>4.83</v>
      </c>
      <c r="R5687" s="52" t="str" cm="1">
        <f t="array" ref="R5687">_xlfn.IFS(ROUND(Q5687,0)=5,"Excellent",ROUND(Q5687,0)=4,"Good",ROUND(Q5687,0)=3,"Ok",ROUND(Q5687,0)&lt;3,"Bad")</f>
        <v>Excellent</v>
      </c>
      <c r="S5687">
        <v>18</v>
      </c>
      <c r="T5687" t="str">
        <f t="shared" si="354"/>
        <v>No</v>
      </c>
      <c r="U5687" s="65">
        <v>43828</v>
      </c>
      <c r="V5687" s="65">
        <v>44032</v>
      </c>
      <c r="W5687">
        <v>34</v>
      </c>
      <c r="X5687" t="str">
        <f t="shared" si="355"/>
        <v>Active</v>
      </c>
      <c r="Y5687" t="s">
        <v>15616</v>
      </c>
    </row>
    <row r="5688" spans="1:25" x14ac:dyDescent="0.25">
      <c r="A5688">
        <v>5687</v>
      </c>
      <c r="B5688" t="s">
        <v>14507</v>
      </c>
      <c r="C5688">
        <v>4086</v>
      </c>
      <c r="D5688" t="str">
        <f>VLOOKUP($C5688,Hosts!$A:$O,10,0)</f>
        <v>New York</v>
      </c>
      <c r="E5688" s="67">
        <f>INDEX(Hosts!$A:$O,MATCH(Places!$C5688,Hosts!$A:$A,0),MATCH(Places!E$1,Hosts!$1:$1,0))</f>
        <v>1</v>
      </c>
      <c r="F5688" s="67">
        <f>INDEX(Hosts!$A:$O,MATCH(Places!$C5688,Hosts!$A:$A,0),MATCH(Places!F$1,Hosts!$1:$1,0))</f>
        <v>0.98</v>
      </c>
      <c r="G5688" s="67" t="str">
        <f>INDEX(Hosts!$A:$O,MATCH(Places!$C5688,Hosts!$A:$A,0),MATCH(Places!G$1,Hosts!$1:$1,0))</f>
        <v>Yes</v>
      </c>
      <c r="H5688">
        <v>20</v>
      </c>
      <c r="I5688" t="str">
        <f>VLOOKUP($H5688,Neighborhoods!$A:$C,2,0)</f>
        <v>Manhattan</v>
      </c>
      <c r="J5688" t="str">
        <f>VLOOKUP($H5688,Neighborhoods!$A:$C,3,0)</f>
        <v>Upper West Side</v>
      </c>
      <c r="K5688" t="s">
        <v>1</v>
      </c>
      <c r="L5688" t="str">
        <f t="shared" si="352"/>
        <v>Yes</v>
      </c>
      <c r="M5688">
        <v>2</v>
      </c>
      <c r="N5688" t="str" cm="1">
        <f t="array" ref="N5688">_xlfn.IFS(M5688&lt;=2,"Small",M5688&lt;=5,"Medium",M5688&gt;5,"Large")</f>
        <v>Small</v>
      </c>
      <c r="O5688" s="50">
        <v>34</v>
      </c>
      <c r="P5688" s="67">
        <f t="shared" si="353"/>
        <v>0.03</v>
      </c>
      <c r="Q5688" s="52">
        <v>4.82</v>
      </c>
      <c r="R5688" s="52" t="str" cm="1">
        <f t="array" ref="R5688">_xlfn.IFS(ROUND(Q5688,0)=5,"Excellent",ROUND(Q5688,0)=4,"Good",ROUND(Q5688,0)=3,"Ok",ROUND(Q5688,0)&lt;3,"Bad")</f>
        <v>Excellent</v>
      </c>
      <c r="S5688">
        <v>11</v>
      </c>
      <c r="T5688" t="str">
        <f t="shared" si="354"/>
        <v>No</v>
      </c>
      <c r="U5688" s="65">
        <v>43831</v>
      </c>
      <c r="V5688" s="65">
        <v>44055</v>
      </c>
      <c r="W5688">
        <v>44</v>
      </c>
      <c r="X5688" t="str">
        <f t="shared" si="355"/>
        <v>Active</v>
      </c>
      <c r="Y5688" t="s">
        <v>15616</v>
      </c>
    </row>
    <row r="5689" spans="1:25" x14ac:dyDescent="0.25">
      <c r="A5689">
        <v>5688</v>
      </c>
      <c r="B5689" t="s">
        <v>15163</v>
      </c>
      <c r="C5689">
        <v>4086</v>
      </c>
      <c r="D5689" t="str">
        <f>VLOOKUP($C5689,Hosts!$A:$O,10,0)</f>
        <v>New York</v>
      </c>
      <c r="E5689" s="67">
        <f>INDEX(Hosts!$A:$O,MATCH(Places!$C5689,Hosts!$A:$A,0),MATCH(Places!E$1,Hosts!$1:$1,0))</f>
        <v>1</v>
      </c>
      <c r="F5689" s="67">
        <f>INDEX(Hosts!$A:$O,MATCH(Places!$C5689,Hosts!$A:$A,0),MATCH(Places!F$1,Hosts!$1:$1,0))</f>
        <v>0.98</v>
      </c>
      <c r="G5689" s="67" t="str">
        <f>INDEX(Hosts!$A:$O,MATCH(Places!$C5689,Hosts!$A:$A,0),MATCH(Places!G$1,Hosts!$1:$1,0))</f>
        <v>Yes</v>
      </c>
      <c r="H5689">
        <v>20</v>
      </c>
      <c r="I5689" t="str">
        <f>VLOOKUP($H5689,Neighborhoods!$A:$C,2,0)</f>
        <v>Manhattan</v>
      </c>
      <c r="J5689" t="str">
        <f>VLOOKUP($H5689,Neighborhoods!$A:$C,3,0)</f>
        <v>Upper West Side</v>
      </c>
      <c r="K5689" t="s">
        <v>1</v>
      </c>
      <c r="L5689" t="str">
        <f t="shared" si="352"/>
        <v>Yes</v>
      </c>
      <c r="M5689">
        <v>2</v>
      </c>
      <c r="N5689" t="str" cm="1">
        <f t="array" ref="N5689">_xlfn.IFS(M5689&lt;=2,"Small",M5689&lt;=5,"Medium",M5689&gt;5,"Large")</f>
        <v>Small</v>
      </c>
      <c r="O5689" s="50">
        <v>45</v>
      </c>
      <c r="P5689" s="67">
        <f t="shared" si="353"/>
        <v>0.03</v>
      </c>
      <c r="Q5689" s="52">
        <v>4.9000000000000004</v>
      </c>
      <c r="R5689" s="52" t="str" cm="1">
        <f t="array" ref="R5689">_xlfn.IFS(ROUND(Q5689,0)=5,"Excellent",ROUND(Q5689,0)=4,"Good",ROUND(Q5689,0)=3,"Ok",ROUND(Q5689,0)&lt;3,"Bad")</f>
        <v>Excellent</v>
      </c>
      <c r="S5689">
        <v>20</v>
      </c>
      <c r="T5689" t="str">
        <f t="shared" si="354"/>
        <v>No</v>
      </c>
      <c r="U5689" s="65">
        <v>43823</v>
      </c>
      <c r="V5689" s="65">
        <v>44057</v>
      </c>
      <c r="W5689">
        <v>151</v>
      </c>
      <c r="X5689" t="str">
        <f t="shared" si="355"/>
        <v>Active</v>
      </c>
      <c r="Y5689" t="s">
        <v>15616</v>
      </c>
    </row>
    <row r="5690" spans="1:25" x14ac:dyDescent="0.25">
      <c r="A5690">
        <v>5689</v>
      </c>
      <c r="B5690" t="s">
        <v>13993</v>
      </c>
      <c r="C5690">
        <v>3423</v>
      </c>
      <c r="D5690" t="str">
        <f>VLOOKUP($C5690,Hosts!$A:$O,10,0)</f>
        <v>New York</v>
      </c>
      <c r="E5690" s="67">
        <f>INDEX(Hosts!$A:$O,MATCH(Places!$C5690,Hosts!$A:$A,0),MATCH(Places!E$1,Hosts!$1:$1,0))</f>
        <v>0.5</v>
      </c>
      <c r="F5690" s="67">
        <f>INDEX(Hosts!$A:$O,MATCH(Places!$C5690,Hosts!$A:$A,0),MATCH(Places!F$1,Hosts!$1:$1,0))</f>
        <v>1</v>
      </c>
      <c r="G5690" s="67" t="str">
        <f>INDEX(Hosts!$A:$O,MATCH(Places!$C5690,Hosts!$A:$A,0),MATCH(Places!G$1,Hosts!$1:$1,0))</f>
        <v>No</v>
      </c>
      <c r="H5690">
        <v>18</v>
      </c>
      <c r="I5690" t="str">
        <f>VLOOKUP($H5690,Neighborhoods!$A:$C,2,0)</f>
        <v>Manhattan</v>
      </c>
      <c r="J5690" t="str">
        <f>VLOOKUP($H5690,Neighborhoods!$A:$C,3,0)</f>
        <v>Midtown</v>
      </c>
      <c r="K5690" t="s">
        <v>1</v>
      </c>
      <c r="L5690" t="str">
        <f t="shared" si="352"/>
        <v>Yes</v>
      </c>
      <c r="M5690">
        <v>2</v>
      </c>
      <c r="N5690" t="str" cm="1">
        <f t="array" ref="N5690">_xlfn.IFS(M5690&lt;=2,"Small",M5690&lt;=5,"Medium",M5690&gt;5,"Large")</f>
        <v>Small</v>
      </c>
      <c r="O5690" s="50">
        <v>95</v>
      </c>
      <c r="P5690" s="67">
        <f t="shared" si="353"/>
        <v>0.03</v>
      </c>
      <c r="Q5690" s="52">
        <v>4.25</v>
      </c>
      <c r="R5690" s="52" t="str" cm="1">
        <f t="array" ref="R5690">_xlfn.IFS(ROUND(Q5690,0)=5,"Excellent",ROUND(Q5690,0)=4,"Good",ROUND(Q5690,0)=3,"Ok",ROUND(Q5690,0)&lt;3,"Bad")</f>
        <v>Good</v>
      </c>
      <c r="S5690">
        <v>4</v>
      </c>
      <c r="T5690" t="str">
        <f t="shared" si="354"/>
        <v>No</v>
      </c>
      <c r="U5690" s="65">
        <v>43875</v>
      </c>
      <c r="V5690" s="65">
        <v>43895</v>
      </c>
      <c r="W5690">
        <v>0</v>
      </c>
      <c r="X5690" t="str">
        <f t="shared" si="355"/>
        <v>Inactive</v>
      </c>
      <c r="Y5690" t="s">
        <v>15616</v>
      </c>
    </row>
    <row r="5691" spans="1:25" x14ac:dyDescent="0.25">
      <c r="A5691">
        <v>5690</v>
      </c>
      <c r="B5691" t="s">
        <v>13116</v>
      </c>
      <c r="C5691">
        <v>3423</v>
      </c>
      <c r="D5691" t="str">
        <f>VLOOKUP($C5691,Hosts!$A:$O,10,0)</f>
        <v>New York</v>
      </c>
      <c r="E5691" s="67">
        <f>INDEX(Hosts!$A:$O,MATCH(Places!$C5691,Hosts!$A:$A,0),MATCH(Places!E$1,Hosts!$1:$1,0))</f>
        <v>0.5</v>
      </c>
      <c r="F5691" s="67">
        <f>INDEX(Hosts!$A:$O,MATCH(Places!$C5691,Hosts!$A:$A,0),MATCH(Places!F$1,Hosts!$1:$1,0))</f>
        <v>1</v>
      </c>
      <c r="G5691" s="67" t="str">
        <f>INDEX(Hosts!$A:$O,MATCH(Places!$C5691,Hosts!$A:$A,0),MATCH(Places!G$1,Hosts!$1:$1,0))</f>
        <v>No</v>
      </c>
      <c r="H5691">
        <v>18</v>
      </c>
      <c r="I5691" t="str">
        <f>VLOOKUP($H5691,Neighborhoods!$A:$C,2,0)</f>
        <v>Manhattan</v>
      </c>
      <c r="J5691" t="str">
        <f>VLOOKUP($H5691,Neighborhoods!$A:$C,3,0)</f>
        <v>Midtown</v>
      </c>
      <c r="K5691" t="s">
        <v>1</v>
      </c>
      <c r="L5691" t="str">
        <f t="shared" si="352"/>
        <v>Yes</v>
      </c>
      <c r="M5691">
        <v>2</v>
      </c>
      <c r="N5691" t="str" cm="1">
        <f t="array" ref="N5691">_xlfn.IFS(M5691&lt;=2,"Small",M5691&lt;=5,"Medium",M5691&gt;5,"Large")</f>
        <v>Small</v>
      </c>
      <c r="O5691" s="50">
        <v>95</v>
      </c>
      <c r="P5691" s="67">
        <f t="shared" si="353"/>
        <v>0.03</v>
      </c>
      <c r="Q5691" s="52">
        <v>4.67</v>
      </c>
      <c r="R5691" s="52" t="str" cm="1">
        <f t="array" ref="R5691">_xlfn.IFS(ROUND(Q5691,0)=5,"Excellent",ROUND(Q5691,0)=4,"Good",ROUND(Q5691,0)=3,"Ok",ROUND(Q5691,0)&lt;3,"Bad")</f>
        <v>Excellent</v>
      </c>
      <c r="S5691">
        <v>3</v>
      </c>
      <c r="T5691" t="str">
        <f t="shared" si="354"/>
        <v>No</v>
      </c>
      <c r="U5691" s="65">
        <v>43877</v>
      </c>
      <c r="V5691" s="65">
        <v>43891</v>
      </c>
      <c r="W5691">
        <v>0</v>
      </c>
      <c r="X5691" t="str">
        <f t="shared" si="355"/>
        <v>Inactive</v>
      </c>
      <c r="Y5691" t="s">
        <v>15616</v>
      </c>
    </row>
    <row r="5692" spans="1:25" x14ac:dyDescent="0.25">
      <c r="A5692">
        <v>5691</v>
      </c>
      <c r="B5692" t="s">
        <v>14100</v>
      </c>
      <c r="C5692">
        <v>3248</v>
      </c>
      <c r="D5692" t="str">
        <f>VLOOKUP($C5692,Hosts!$A:$O,10,0)</f>
        <v>New York</v>
      </c>
      <c r="E5692" s="67">
        <f>INDEX(Hosts!$A:$O,MATCH(Places!$C5692,Hosts!$A:$A,0),MATCH(Places!E$1,Hosts!$1:$1,0))</f>
        <v>1</v>
      </c>
      <c r="F5692" s="67">
        <f>INDEX(Hosts!$A:$O,MATCH(Places!$C5692,Hosts!$A:$A,0),MATCH(Places!F$1,Hosts!$1:$1,0))</f>
        <v>0.99</v>
      </c>
      <c r="G5692" s="67" t="str">
        <f>INDEX(Hosts!$A:$O,MATCH(Places!$C5692,Hosts!$A:$A,0),MATCH(Places!G$1,Hosts!$1:$1,0))</f>
        <v>Yes</v>
      </c>
      <c r="H5692">
        <v>17</v>
      </c>
      <c r="I5692" t="str">
        <f>VLOOKUP($H5692,Neighborhoods!$A:$C,2,0)</f>
        <v>Manhattan</v>
      </c>
      <c r="J5692" t="str">
        <f>VLOOKUP($H5692,Neighborhoods!$A:$C,3,0)</f>
        <v>Hell's Kitchen</v>
      </c>
      <c r="K5692" t="s">
        <v>16</v>
      </c>
      <c r="L5692" t="str">
        <f t="shared" si="352"/>
        <v>Yes</v>
      </c>
      <c r="M5692">
        <v>2</v>
      </c>
      <c r="N5692" t="str" cm="1">
        <f t="array" ref="N5692">_xlfn.IFS(M5692&lt;=2,"Small",M5692&lt;=5,"Medium",M5692&gt;5,"Large")</f>
        <v>Small</v>
      </c>
      <c r="O5692" s="50">
        <v>37.29</v>
      </c>
      <c r="P5692" s="67">
        <f t="shared" si="353"/>
        <v>0.03</v>
      </c>
      <c r="Q5692" s="52">
        <v>5</v>
      </c>
      <c r="R5692" s="52" t="str" cm="1">
        <f t="array" ref="R5692">_xlfn.IFS(ROUND(Q5692,0)=5,"Excellent",ROUND(Q5692,0)=4,"Good",ROUND(Q5692,0)=3,"Ok",ROUND(Q5692,0)&lt;3,"Bad")</f>
        <v>Excellent</v>
      </c>
      <c r="S5692">
        <v>13</v>
      </c>
      <c r="T5692" t="str">
        <f t="shared" si="354"/>
        <v>No</v>
      </c>
      <c r="U5692" s="65">
        <v>43831</v>
      </c>
      <c r="V5692" s="65">
        <v>44044</v>
      </c>
      <c r="W5692">
        <v>21</v>
      </c>
      <c r="X5692" t="str">
        <f t="shared" si="355"/>
        <v>Active</v>
      </c>
      <c r="Y5692" t="s">
        <v>15616</v>
      </c>
    </row>
    <row r="5693" spans="1:25" x14ac:dyDescent="0.25">
      <c r="A5693">
        <v>5692</v>
      </c>
      <c r="B5693" t="s">
        <v>14833</v>
      </c>
      <c r="C5693">
        <v>3248</v>
      </c>
      <c r="D5693" t="str">
        <f>VLOOKUP($C5693,Hosts!$A:$O,10,0)</f>
        <v>New York</v>
      </c>
      <c r="E5693" s="67">
        <f>INDEX(Hosts!$A:$O,MATCH(Places!$C5693,Hosts!$A:$A,0),MATCH(Places!E$1,Hosts!$1:$1,0))</f>
        <v>1</v>
      </c>
      <c r="F5693" s="67">
        <f>INDEX(Hosts!$A:$O,MATCH(Places!$C5693,Hosts!$A:$A,0),MATCH(Places!F$1,Hosts!$1:$1,0))</f>
        <v>0.99</v>
      </c>
      <c r="G5693" s="67" t="str">
        <f>INDEX(Hosts!$A:$O,MATCH(Places!$C5693,Hosts!$A:$A,0),MATCH(Places!G$1,Hosts!$1:$1,0))</f>
        <v>Yes</v>
      </c>
      <c r="H5693">
        <v>17</v>
      </c>
      <c r="I5693" t="str">
        <f>VLOOKUP($H5693,Neighborhoods!$A:$C,2,0)</f>
        <v>Manhattan</v>
      </c>
      <c r="J5693" t="str">
        <f>VLOOKUP($H5693,Neighborhoods!$A:$C,3,0)</f>
        <v>Hell's Kitchen</v>
      </c>
      <c r="K5693" t="s">
        <v>16</v>
      </c>
      <c r="L5693" t="str">
        <f t="shared" si="352"/>
        <v>Yes</v>
      </c>
      <c r="M5693">
        <v>1</v>
      </c>
      <c r="N5693" t="str" cm="1">
        <f t="array" ref="N5693">_xlfn.IFS(M5693&lt;=2,"Small",M5693&lt;=5,"Medium",M5693&gt;5,"Large")</f>
        <v>Small</v>
      </c>
      <c r="O5693" s="50">
        <v>37</v>
      </c>
      <c r="P5693" s="67">
        <f t="shared" si="353"/>
        <v>0.03</v>
      </c>
      <c r="Q5693" s="52">
        <v>4.2</v>
      </c>
      <c r="R5693" s="52" t="str" cm="1">
        <f t="array" ref="R5693">_xlfn.IFS(ROUND(Q5693,0)=5,"Excellent",ROUND(Q5693,0)=4,"Good",ROUND(Q5693,0)=3,"Ok",ROUND(Q5693,0)&lt;3,"Bad")</f>
        <v>Good</v>
      </c>
      <c r="S5693">
        <v>5</v>
      </c>
      <c r="T5693" t="str">
        <f t="shared" si="354"/>
        <v>No</v>
      </c>
      <c r="U5693" s="65">
        <v>43833</v>
      </c>
      <c r="V5693" s="65">
        <v>43906</v>
      </c>
      <c r="W5693">
        <v>21</v>
      </c>
      <c r="X5693" t="str">
        <f t="shared" si="355"/>
        <v>Active</v>
      </c>
      <c r="Y5693" t="s">
        <v>15616</v>
      </c>
    </row>
    <row r="5694" spans="1:25" x14ac:dyDescent="0.25">
      <c r="A5694">
        <v>5693</v>
      </c>
      <c r="B5694" t="s">
        <v>15469</v>
      </c>
      <c r="C5694">
        <v>3417</v>
      </c>
      <c r="D5694" t="str">
        <f>VLOOKUP($C5694,Hosts!$A:$O,10,0)</f>
        <v>New York</v>
      </c>
      <c r="E5694" s="67">
        <f>INDEX(Hosts!$A:$O,MATCH(Places!$C5694,Hosts!$A:$A,0),MATCH(Places!E$1,Hosts!$1:$1,0))</f>
        <v>1</v>
      </c>
      <c r="F5694" s="67">
        <f>INDEX(Hosts!$A:$O,MATCH(Places!$C5694,Hosts!$A:$A,0),MATCH(Places!F$1,Hosts!$1:$1,0))</f>
        <v>1</v>
      </c>
      <c r="G5694" s="67" t="str">
        <f>INDEX(Hosts!$A:$O,MATCH(Places!$C5694,Hosts!$A:$A,0),MATCH(Places!G$1,Hosts!$1:$1,0))</f>
        <v>No</v>
      </c>
      <c r="H5694">
        <v>14</v>
      </c>
      <c r="I5694" t="str">
        <f>VLOOKUP($H5694,Neighborhoods!$A:$C,2,0)</f>
        <v>Manhattan</v>
      </c>
      <c r="J5694" t="str">
        <f>VLOOKUP($H5694,Neighborhoods!$A:$C,3,0)</f>
        <v>East Harlem</v>
      </c>
      <c r="K5694" t="s">
        <v>11822</v>
      </c>
      <c r="L5694" t="str">
        <f t="shared" si="352"/>
        <v>No</v>
      </c>
      <c r="M5694">
        <v>8</v>
      </c>
      <c r="N5694" t="str" cm="1">
        <f t="array" ref="N5694">_xlfn.IFS(M5694&lt;=2,"Small",M5694&lt;=5,"Medium",M5694&gt;5,"Large")</f>
        <v>Large</v>
      </c>
      <c r="O5694" s="50">
        <v>203</v>
      </c>
      <c r="P5694" s="67">
        <f t="shared" si="353"/>
        <v>0.04</v>
      </c>
      <c r="Q5694" s="52">
        <v>4</v>
      </c>
      <c r="R5694" s="52" t="str" cm="1">
        <f t="array" ref="R5694">_xlfn.IFS(ROUND(Q5694,0)=5,"Excellent",ROUND(Q5694,0)=4,"Good",ROUND(Q5694,0)=3,"Ok",ROUND(Q5694,0)&lt;3,"Bad")</f>
        <v>Good</v>
      </c>
      <c r="S5694">
        <v>6</v>
      </c>
      <c r="T5694" t="str">
        <f t="shared" si="354"/>
        <v>No</v>
      </c>
      <c r="U5694" s="65">
        <v>43825</v>
      </c>
      <c r="V5694" s="65">
        <v>44043</v>
      </c>
      <c r="W5694">
        <v>323</v>
      </c>
      <c r="X5694" t="str">
        <f t="shared" si="355"/>
        <v>Active</v>
      </c>
      <c r="Y5694" t="s">
        <v>15616</v>
      </c>
    </row>
    <row r="5695" spans="1:25" x14ac:dyDescent="0.25">
      <c r="A5695">
        <v>5694</v>
      </c>
      <c r="B5695" t="s">
        <v>13840</v>
      </c>
      <c r="C5695">
        <v>3248</v>
      </c>
      <c r="D5695" t="str">
        <f>VLOOKUP($C5695,Hosts!$A:$O,10,0)</f>
        <v>New York</v>
      </c>
      <c r="E5695" s="67">
        <f>INDEX(Hosts!$A:$O,MATCH(Places!$C5695,Hosts!$A:$A,0),MATCH(Places!E$1,Hosts!$1:$1,0))</f>
        <v>1</v>
      </c>
      <c r="F5695" s="67">
        <f>INDEX(Hosts!$A:$O,MATCH(Places!$C5695,Hosts!$A:$A,0),MATCH(Places!F$1,Hosts!$1:$1,0))</f>
        <v>0.99</v>
      </c>
      <c r="G5695" s="67" t="str">
        <f>INDEX(Hosts!$A:$O,MATCH(Places!$C5695,Hosts!$A:$A,0),MATCH(Places!G$1,Hosts!$1:$1,0))</f>
        <v>Yes</v>
      </c>
      <c r="H5695">
        <v>17</v>
      </c>
      <c r="I5695" t="str">
        <f>VLOOKUP($H5695,Neighborhoods!$A:$C,2,0)</f>
        <v>Manhattan</v>
      </c>
      <c r="J5695" t="str">
        <f>VLOOKUP($H5695,Neighborhoods!$A:$C,3,0)</f>
        <v>Hell's Kitchen</v>
      </c>
      <c r="K5695" t="s">
        <v>16</v>
      </c>
      <c r="L5695" t="str">
        <f t="shared" si="352"/>
        <v>Yes</v>
      </c>
      <c r="M5695">
        <v>2</v>
      </c>
      <c r="N5695" t="str" cm="1">
        <f t="array" ref="N5695">_xlfn.IFS(M5695&lt;=2,"Small",M5695&lt;=5,"Medium",M5695&gt;5,"Large")</f>
        <v>Small</v>
      </c>
      <c r="O5695" s="50">
        <v>37</v>
      </c>
      <c r="P5695" s="67">
        <f t="shared" si="353"/>
        <v>0.03</v>
      </c>
      <c r="Q5695" s="52">
        <v>5</v>
      </c>
      <c r="R5695" s="52" t="str" cm="1">
        <f t="array" ref="R5695">_xlfn.IFS(ROUND(Q5695,0)=5,"Excellent",ROUND(Q5695,0)=4,"Good",ROUND(Q5695,0)=3,"Ok",ROUND(Q5695,0)&lt;3,"Bad")</f>
        <v>Excellent</v>
      </c>
      <c r="S5695">
        <v>6</v>
      </c>
      <c r="T5695" t="str">
        <f t="shared" si="354"/>
        <v>No</v>
      </c>
      <c r="U5695" s="65">
        <v>43825</v>
      </c>
      <c r="V5695" s="65">
        <v>43897</v>
      </c>
      <c r="W5695">
        <v>21</v>
      </c>
      <c r="X5695" t="str">
        <f t="shared" si="355"/>
        <v>Active</v>
      </c>
      <c r="Y5695" t="s">
        <v>15616</v>
      </c>
    </row>
    <row r="5696" spans="1:25" x14ac:dyDescent="0.25">
      <c r="A5696">
        <v>5695</v>
      </c>
      <c r="B5696" t="s">
        <v>14847</v>
      </c>
      <c r="C5696">
        <v>3248</v>
      </c>
      <c r="D5696" t="str">
        <f>VLOOKUP($C5696,Hosts!$A:$O,10,0)</f>
        <v>New York</v>
      </c>
      <c r="E5696" s="67">
        <f>INDEX(Hosts!$A:$O,MATCH(Places!$C5696,Hosts!$A:$A,0),MATCH(Places!E$1,Hosts!$1:$1,0))</f>
        <v>1</v>
      </c>
      <c r="F5696" s="67">
        <f>INDEX(Hosts!$A:$O,MATCH(Places!$C5696,Hosts!$A:$A,0),MATCH(Places!F$1,Hosts!$1:$1,0))</f>
        <v>0.99</v>
      </c>
      <c r="G5696" s="67" t="str">
        <f>INDEX(Hosts!$A:$O,MATCH(Places!$C5696,Hosts!$A:$A,0),MATCH(Places!G$1,Hosts!$1:$1,0))</f>
        <v>Yes</v>
      </c>
      <c r="H5696">
        <v>17</v>
      </c>
      <c r="I5696" t="str">
        <f>VLOOKUP($H5696,Neighborhoods!$A:$C,2,0)</f>
        <v>Manhattan</v>
      </c>
      <c r="J5696" t="str">
        <f>VLOOKUP($H5696,Neighborhoods!$A:$C,3,0)</f>
        <v>Hell's Kitchen</v>
      </c>
      <c r="K5696" t="s">
        <v>16</v>
      </c>
      <c r="L5696" t="str">
        <f t="shared" si="352"/>
        <v>Yes</v>
      </c>
      <c r="M5696">
        <v>1</v>
      </c>
      <c r="N5696" t="str" cm="1">
        <f t="array" ref="N5696">_xlfn.IFS(M5696&lt;=2,"Small",M5696&lt;=5,"Medium",M5696&gt;5,"Large")</f>
        <v>Small</v>
      </c>
      <c r="O5696" s="50">
        <v>37</v>
      </c>
      <c r="P5696" s="67">
        <f t="shared" si="353"/>
        <v>0.03</v>
      </c>
      <c r="Q5696" s="52">
        <v>5</v>
      </c>
      <c r="R5696" s="52" t="str" cm="1">
        <f t="array" ref="R5696">_xlfn.IFS(ROUND(Q5696,0)=5,"Excellent",ROUND(Q5696,0)=4,"Good",ROUND(Q5696,0)=3,"Ok",ROUND(Q5696,0)&lt;3,"Bad")</f>
        <v>Excellent</v>
      </c>
      <c r="S5696">
        <v>4</v>
      </c>
      <c r="T5696" t="str">
        <f t="shared" si="354"/>
        <v>No</v>
      </c>
      <c r="U5696" s="65">
        <v>43825</v>
      </c>
      <c r="V5696" s="65">
        <v>43896</v>
      </c>
      <c r="W5696">
        <v>2</v>
      </c>
      <c r="X5696" t="str">
        <f t="shared" si="355"/>
        <v>Active</v>
      </c>
      <c r="Y5696" t="s">
        <v>15616</v>
      </c>
    </row>
    <row r="5697" spans="1:25" x14ac:dyDescent="0.25">
      <c r="A5697">
        <v>5696</v>
      </c>
      <c r="B5697" t="s">
        <v>15275</v>
      </c>
      <c r="C5697">
        <v>3248</v>
      </c>
      <c r="D5697" t="str">
        <f>VLOOKUP($C5697,Hosts!$A:$O,10,0)</f>
        <v>New York</v>
      </c>
      <c r="E5697" s="67">
        <f>INDEX(Hosts!$A:$O,MATCH(Places!$C5697,Hosts!$A:$A,0),MATCH(Places!E$1,Hosts!$1:$1,0))</f>
        <v>1</v>
      </c>
      <c r="F5697" s="67">
        <f>INDEX(Hosts!$A:$O,MATCH(Places!$C5697,Hosts!$A:$A,0),MATCH(Places!F$1,Hosts!$1:$1,0))</f>
        <v>0.99</v>
      </c>
      <c r="G5697" s="67" t="str">
        <f>INDEX(Hosts!$A:$O,MATCH(Places!$C5697,Hosts!$A:$A,0),MATCH(Places!G$1,Hosts!$1:$1,0))</f>
        <v>Yes</v>
      </c>
      <c r="H5697">
        <v>17</v>
      </c>
      <c r="I5697" t="str">
        <f>VLOOKUP($H5697,Neighborhoods!$A:$C,2,0)</f>
        <v>Manhattan</v>
      </c>
      <c r="J5697" t="str">
        <f>VLOOKUP($H5697,Neighborhoods!$A:$C,3,0)</f>
        <v>Hell's Kitchen</v>
      </c>
      <c r="K5697" t="s">
        <v>16</v>
      </c>
      <c r="L5697" t="str">
        <f t="shared" si="352"/>
        <v>Yes</v>
      </c>
      <c r="M5697">
        <v>1</v>
      </c>
      <c r="N5697" t="str" cm="1">
        <f t="array" ref="N5697">_xlfn.IFS(M5697&lt;=2,"Small",M5697&lt;=5,"Medium",M5697&gt;5,"Large")</f>
        <v>Small</v>
      </c>
      <c r="O5697" s="50">
        <v>37</v>
      </c>
      <c r="P5697" s="67">
        <f t="shared" si="353"/>
        <v>0.03</v>
      </c>
      <c r="Q5697" s="52">
        <v>5</v>
      </c>
      <c r="R5697" s="52" t="str" cm="1">
        <f t="array" ref="R5697">_xlfn.IFS(ROUND(Q5697,0)=5,"Excellent",ROUND(Q5697,0)=4,"Good",ROUND(Q5697,0)=3,"Ok",ROUND(Q5697,0)&lt;3,"Bad")</f>
        <v>Excellent</v>
      </c>
      <c r="S5697">
        <v>18</v>
      </c>
      <c r="T5697" t="str">
        <f t="shared" si="354"/>
        <v>No</v>
      </c>
      <c r="U5697" s="65">
        <v>43825</v>
      </c>
      <c r="V5697" s="65">
        <v>44035</v>
      </c>
      <c r="W5697">
        <v>21</v>
      </c>
      <c r="X5697" t="str">
        <f t="shared" si="355"/>
        <v>Active</v>
      </c>
      <c r="Y5697" t="s">
        <v>15616</v>
      </c>
    </row>
    <row r="5698" spans="1:25" x14ac:dyDescent="0.25">
      <c r="A5698">
        <v>5697</v>
      </c>
      <c r="B5698" t="s">
        <v>14523</v>
      </c>
      <c r="C5698">
        <v>2888</v>
      </c>
      <c r="D5698" t="str">
        <f>VLOOKUP($C5698,Hosts!$A:$O,10,0)</f>
        <v>New York</v>
      </c>
      <c r="E5698" s="67">
        <f>INDEX(Hosts!$A:$O,MATCH(Places!$C5698,Hosts!$A:$A,0),MATCH(Places!E$1,Hosts!$1:$1,0))</f>
        <v>1</v>
      </c>
      <c r="F5698" s="67">
        <f>INDEX(Hosts!$A:$O,MATCH(Places!$C5698,Hosts!$A:$A,0),MATCH(Places!F$1,Hosts!$1:$1,0))</f>
        <v>0.99</v>
      </c>
      <c r="G5698" s="67" t="str">
        <f>INDEX(Hosts!$A:$O,MATCH(Places!$C5698,Hosts!$A:$A,0),MATCH(Places!G$1,Hosts!$1:$1,0))</f>
        <v>Yes</v>
      </c>
      <c r="H5698">
        <v>8</v>
      </c>
      <c r="I5698" t="str">
        <f>VLOOKUP($H5698,Neighborhoods!$A:$C,2,0)</f>
        <v>Brooklyn</v>
      </c>
      <c r="J5698" t="str">
        <f>VLOOKUP($H5698,Neighborhoods!$A:$C,3,0)</f>
        <v>Bushwick</v>
      </c>
      <c r="K5698" t="s">
        <v>11822</v>
      </c>
      <c r="L5698" t="str">
        <f t="shared" si="352"/>
        <v>No</v>
      </c>
      <c r="M5698">
        <v>5</v>
      </c>
      <c r="N5698" t="str" cm="1">
        <f t="array" ref="N5698">_xlfn.IFS(M5698&lt;=2,"Small",M5698&lt;=5,"Medium",M5698&gt;5,"Large")</f>
        <v>Medium</v>
      </c>
      <c r="O5698" s="50">
        <v>205</v>
      </c>
      <c r="P5698" s="67">
        <f t="shared" si="353"/>
        <v>0.04</v>
      </c>
      <c r="Q5698" s="52">
        <v>5</v>
      </c>
      <c r="R5698" s="52" t="str" cm="1">
        <f t="array" ref="R5698">_xlfn.IFS(ROUND(Q5698,0)=5,"Excellent",ROUND(Q5698,0)=4,"Good",ROUND(Q5698,0)=3,"Ok",ROUND(Q5698,0)&lt;3,"Bad")</f>
        <v>Excellent</v>
      </c>
      <c r="S5698">
        <v>4</v>
      </c>
      <c r="T5698" t="str">
        <f t="shared" si="354"/>
        <v>No</v>
      </c>
      <c r="U5698" s="65">
        <v>43832</v>
      </c>
      <c r="V5698" s="65">
        <v>44044</v>
      </c>
      <c r="W5698">
        <v>355</v>
      </c>
      <c r="X5698" t="str">
        <f t="shared" si="355"/>
        <v>Active</v>
      </c>
      <c r="Y5698" t="s">
        <v>15616</v>
      </c>
    </row>
    <row r="5699" spans="1:25" x14ac:dyDescent="0.25">
      <c r="A5699">
        <v>5698</v>
      </c>
      <c r="B5699" t="s">
        <v>15142</v>
      </c>
      <c r="C5699">
        <v>3293</v>
      </c>
      <c r="D5699" t="str">
        <f>VLOOKUP($C5699,Hosts!$A:$O,10,0)</f>
        <v>New York</v>
      </c>
      <c r="E5699" s="67">
        <f>INDEX(Hosts!$A:$O,MATCH(Places!$C5699,Hosts!$A:$A,0),MATCH(Places!E$1,Hosts!$1:$1,0))</f>
        <v>1</v>
      </c>
      <c r="F5699" s="67">
        <f>INDEX(Hosts!$A:$O,MATCH(Places!$C5699,Hosts!$A:$A,0),MATCH(Places!F$1,Hosts!$1:$1,0))</f>
        <v>0.96</v>
      </c>
      <c r="G5699" s="67" t="str">
        <f>INDEX(Hosts!$A:$O,MATCH(Places!$C5699,Hosts!$A:$A,0),MATCH(Places!G$1,Hosts!$1:$1,0))</f>
        <v>Yes</v>
      </c>
      <c r="H5699">
        <v>10</v>
      </c>
      <c r="I5699" t="str">
        <f>VLOOKUP($H5699,Neighborhoods!$A:$C,2,0)</f>
        <v>Brooklyn</v>
      </c>
      <c r="J5699" t="str">
        <f>VLOOKUP($H5699,Neighborhoods!$A:$C,3,0)</f>
        <v>East Flatbush</v>
      </c>
      <c r="K5699" t="s">
        <v>11822</v>
      </c>
      <c r="L5699" t="str">
        <f t="shared" ref="L5699:L5762" si="356">IF(OR(K5699="Private room",K5699="Shared room"),"Yes","No")</f>
        <v>No</v>
      </c>
      <c r="M5699">
        <v>2</v>
      </c>
      <c r="N5699" t="str" cm="1">
        <f t="array" ref="N5699">_xlfn.IFS(M5699&lt;=2,"Small",M5699&lt;=5,"Medium",M5699&gt;5,"Large")</f>
        <v>Small</v>
      </c>
      <c r="O5699" s="50">
        <v>50</v>
      </c>
      <c r="P5699" s="67">
        <f t="shared" ref="P5699:P5762" si="357">VLOOKUP(O5699,$AB$1:$AC$5,2)</f>
        <v>0.03</v>
      </c>
      <c r="Q5699" s="52">
        <v>5</v>
      </c>
      <c r="R5699" s="52" t="str" cm="1">
        <f t="array" ref="R5699">_xlfn.IFS(ROUND(Q5699,0)=5,"Excellent",ROUND(Q5699,0)=4,"Good",ROUND(Q5699,0)=3,"Ok",ROUND(Q5699,0)&lt;3,"Bad")</f>
        <v>Excellent</v>
      </c>
      <c r="S5699">
        <v>12</v>
      </c>
      <c r="T5699" t="str">
        <f t="shared" ref="T5699:T5762" si="358">IF(AND(Q5699&gt;=4.8,S5699&gt;100),"Yes","No")</f>
        <v>No</v>
      </c>
      <c r="U5699" s="65">
        <v>43836</v>
      </c>
      <c r="V5699" s="65">
        <v>43920</v>
      </c>
      <c r="W5699">
        <v>31</v>
      </c>
      <c r="X5699" t="str">
        <f t="shared" ref="X5699:X5762" si="359">IF(W5699&lt;&gt;0,"Active","Inactive")</f>
        <v>Active</v>
      </c>
      <c r="Y5699" t="s">
        <v>15615</v>
      </c>
    </row>
    <row r="5700" spans="1:25" x14ac:dyDescent="0.25">
      <c r="A5700">
        <v>5699</v>
      </c>
      <c r="B5700" t="s">
        <v>14631</v>
      </c>
      <c r="C5700">
        <v>768</v>
      </c>
      <c r="D5700" t="str">
        <f>VLOOKUP($C5700,Hosts!$A:$O,10,0)</f>
        <v>New York</v>
      </c>
      <c r="E5700" s="67">
        <f>INDEX(Hosts!$A:$O,MATCH(Places!$C5700,Hosts!$A:$A,0),MATCH(Places!E$1,Hosts!$1:$1,0))</f>
        <v>1</v>
      </c>
      <c r="F5700" s="67">
        <f>INDEX(Hosts!$A:$O,MATCH(Places!$C5700,Hosts!$A:$A,0),MATCH(Places!F$1,Hosts!$1:$1,0))</f>
        <v>0.88</v>
      </c>
      <c r="G5700" s="67" t="str">
        <f>INDEX(Hosts!$A:$O,MATCH(Places!$C5700,Hosts!$A:$A,0),MATCH(Places!G$1,Hosts!$1:$1,0))</f>
        <v>No</v>
      </c>
      <c r="H5700">
        <v>4</v>
      </c>
      <c r="I5700" t="str">
        <f>VLOOKUP($H5700,Neighborhoods!$A:$C,2,0)</f>
        <v>Bronx</v>
      </c>
      <c r="J5700" t="str">
        <f>VLOOKUP($H5700,Neighborhoods!$A:$C,3,0)</f>
        <v>Mott Haven</v>
      </c>
      <c r="K5700" t="s">
        <v>11822</v>
      </c>
      <c r="L5700" t="str">
        <f t="shared" si="356"/>
        <v>No</v>
      </c>
      <c r="M5700">
        <v>4</v>
      </c>
      <c r="N5700" t="str" cm="1">
        <f t="array" ref="N5700">_xlfn.IFS(M5700&lt;=2,"Small",M5700&lt;=5,"Medium",M5700&gt;5,"Large")</f>
        <v>Medium</v>
      </c>
      <c r="O5700" s="50">
        <v>130</v>
      </c>
      <c r="P5700" s="67">
        <f t="shared" si="357"/>
        <v>0.03</v>
      </c>
      <c r="Q5700" s="52">
        <v>5</v>
      </c>
      <c r="R5700" s="52" t="str" cm="1">
        <f t="array" ref="R5700">_xlfn.IFS(ROUND(Q5700,0)=5,"Excellent",ROUND(Q5700,0)=4,"Good",ROUND(Q5700,0)=3,"Ok",ROUND(Q5700,0)&lt;3,"Bad")</f>
        <v>Excellent</v>
      </c>
      <c r="S5700">
        <v>5</v>
      </c>
      <c r="T5700" t="str">
        <f t="shared" si="358"/>
        <v>No</v>
      </c>
      <c r="U5700" s="65">
        <v>43832</v>
      </c>
      <c r="V5700" s="65">
        <v>43904</v>
      </c>
      <c r="W5700">
        <v>178</v>
      </c>
      <c r="X5700" t="str">
        <f t="shared" si="359"/>
        <v>Active</v>
      </c>
      <c r="Y5700" t="s">
        <v>15615</v>
      </c>
    </row>
    <row r="5701" spans="1:25" x14ac:dyDescent="0.25">
      <c r="A5701">
        <v>5700</v>
      </c>
      <c r="B5701" t="s">
        <v>14103</v>
      </c>
      <c r="C5701">
        <v>3637</v>
      </c>
      <c r="D5701" t="str">
        <f>VLOOKUP($C5701,Hosts!$A:$O,10,0)</f>
        <v>New York</v>
      </c>
      <c r="E5701" s="67">
        <f>INDEX(Hosts!$A:$O,MATCH(Places!$C5701,Hosts!$A:$A,0),MATCH(Places!E$1,Hosts!$1:$1,0))</f>
        <v>1</v>
      </c>
      <c r="F5701" s="67">
        <f>INDEX(Hosts!$A:$O,MATCH(Places!$C5701,Hosts!$A:$A,0),MATCH(Places!F$1,Hosts!$1:$1,0))</f>
        <v>0.95</v>
      </c>
      <c r="G5701" s="67" t="str">
        <f>INDEX(Hosts!$A:$O,MATCH(Places!$C5701,Hosts!$A:$A,0),MATCH(Places!G$1,Hosts!$1:$1,0))</f>
        <v>No</v>
      </c>
      <c r="H5701">
        <v>7</v>
      </c>
      <c r="I5701" t="str">
        <f>VLOOKUP($H5701,Neighborhoods!$A:$C,2,0)</f>
        <v>Brooklyn</v>
      </c>
      <c r="J5701" t="str">
        <f>VLOOKUP($H5701,Neighborhoods!$A:$C,3,0)</f>
        <v>Bedford-Stuyvesant</v>
      </c>
      <c r="K5701" t="s">
        <v>11822</v>
      </c>
      <c r="L5701" t="str">
        <f t="shared" si="356"/>
        <v>No</v>
      </c>
      <c r="M5701">
        <v>6</v>
      </c>
      <c r="N5701" t="str" cm="1">
        <f t="array" ref="N5701">_xlfn.IFS(M5701&lt;=2,"Small",M5701&lt;=5,"Medium",M5701&gt;5,"Large")</f>
        <v>Large</v>
      </c>
      <c r="O5701" s="50">
        <v>169</v>
      </c>
      <c r="P5701" s="67">
        <f t="shared" si="357"/>
        <v>0.03</v>
      </c>
      <c r="Q5701" s="52">
        <v>4.8</v>
      </c>
      <c r="R5701" s="52" t="str" cm="1">
        <f t="array" ref="R5701">_xlfn.IFS(ROUND(Q5701,0)=5,"Excellent",ROUND(Q5701,0)=4,"Good",ROUND(Q5701,0)=3,"Ok",ROUND(Q5701,0)&lt;3,"Bad")</f>
        <v>Excellent</v>
      </c>
      <c r="S5701">
        <v>5</v>
      </c>
      <c r="T5701" t="str">
        <f t="shared" si="358"/>
        <v>No</v>
      </c>
      <c r="U5701" s="65">
        <v>43907</v>
      </c>
      <c r="V5701" s="65">
        <v>44045</v>
      </c>
      <c r="W5701">
        <v>361</v>
      </c>
      <c r="X5701" t="str">
        <f t="shared" si="359"/>
        <v>Active</v>
      </c>
      <c r="Y5701" t="s">
        <v>15615</v>
      </c>
    </row>
    <row r="5702" spans="1:25" x14ac:dyDescent="0.25">
      <c r="A5702">
        <v>5701</v>
      </c>
      <c r="B5702" t="s">
        <v>14419</v>
      </c>
      <c r="C5702">
        <v>3632</v>
      </c>
      <c r="D5702" t="str">
        <f>VLOOKUP($C5702,Hosts!$A:$O,10,0)</f>
        <v>North Carolina</v>
      </c>
      <c r="E5702" s="67">
        <f>INDEX(Hosts!$A:$O,MATCH(Places!$C5702,Hosts!$A:$A,0),MATCH(Places!E$1,Hosts!$1:$1,0))</f>
        <v>1</v>
      </c>
      <c r="F5702" s="67">
        <f>INDEX(Hosts!$A:$O,MATCH(Places!$C5702,Hosts!$A:$A,0),MATCH(Places!F$1,Hosts!$1:$1,0))</f>
        <v>0.86</v>
      </c>
      <c r="G5702" s="67" t="str">
        <f>INDEX(Hosts!$A:$O,MATCH(Places!$C5702,Hosts!$A:$A,0),MATCH(Places!G$1,Hosts!$1:$1,0))</f>
        <v>No</v>
      </c>
      <c r="H5702">
        <v>2</v>
      </c>
      <c r="I5702" t="str">
        <f>VLOOKUP($H5702,Neighborhoods!$A:$C,2,0)</f>
        <v>Bronx</v>
      </c>
      <c r="J5702" t="str">
        <f>VLOOKUP($H5702,Neighborhoods!$A:$C,3,0)</f>
        <v>Concourse</v>
      </c>
      <c r="K5702" t="s">
        <v>11822</v>
      </c>
      <c r="L5702" t="str">
        <f t="shared" si="356"/>
        <v>No</v>
      </c>
      <c r="M5702">
        <v>8</v>
      </c>
      <c r="N5702" t="str" cm="1">
        <f t="array" ref="N5702">_xlfn.IFS(M5702&lt;=2,"Small",M5702&lt;=5,"Medium",M5702&gt;5,"Large")</f>
        <v>Large</v>
      </c>
      <c r="O5702" s="50">
        <v>85</v>
      </c>
      <c r="P5702" s="67">
        <f t="shared" si="357"/>
        <v>0.03</v>
      </c>
      <c r="Q5702" s="52">
        <v>4.2</v>
      </c>
      <c r="R5702" s="52" t="str" cm="1">
        <f t="array" ref="R5702">_xlfn.IFS(ROUND(Q5702,0)=5,"Excellent",ROUND(Q5702,0)=4,"Good",ROUND(Q5702,0)=3,"Ok",ROUND(Q5702,0)&lt;3,"Bad")</f>
        <v>Good</v>
      </c>
      <c r="S5702">
        <v>5</v>
      </c>
      <c r="T5702" t="str">
        <f t="shared" si="358"/>
        <v>No</v>
      </c>
      <c r="U5702" s="65">
        <v>43861</v>
      </c>
      <c r="V5702" s="65">
        <v>43993</v>
      </c>
      <c r="W5702">
        <v>168</v>
      </c>
      <c r="X5702" t="str">
        <f t="shared" si="359"/>
        <v>Active</v>
      </c>
      <c r="Y5702" t="s">
        <v>15616</v>
      </c>
    </row>
    <row r="5703" spans="1:25" x14ac:dyDescent="0.25">
      <c r="A5703">
        <v>5702</v>
      </c>
      <c r="B5703" t="s">
        <v>15257</v>
      </c>
      <c r="C5703">
        <v>1823</v>
      </c>
      <c r="D5703" t="str">
        <f>VLOOKUP($C5703,Hosts!$A:$O,10,0)</f>
        <v>New York</v>
      </c>
      <c r="E5703" s="67">
        <f>INDEX(Hosts!$A:$O,MATCH(Places!$C5703,Hosts!$A:$A,0),MATCH(Places!E$1,Hosts!$1:$1,0))</f>
        <v>1</v>
      </c>
      <c r="F5703" s="67">
        <f>INDEX(Hosts!$A:$O,MATCH(Places!$C5703,Hosts!$A:$A,0),MATCH(Places!F$1,Hosts!$1:$1,0))</f>
        <v>1</v>
      </c>
      <c r="G5703" s="67" t="str">
        <f>INDEX(Hosts!$A:$O,MATCH(Places!$C5703,Hosts!$A:$A,0),MATCH(Places!G$1,Hosts!$1:$1,0))</f>
        <v>Yes</v>
      </c>
      <c r="H5703">
        <v>19</v>
      </c>
      <c r="I5703" t="str">
        <f>VLOOKUP($H5703,Neighborhoods!$A:$C,2,0)</f>
        <v>Manhattan</v>
      </c>
      <c r="J5703" t="str">
        <f>VLOOKUP($H5703,Neighborhoods!$A:$C,3,0)</f>
        <v>Upper East Side</v>
      </c>
      <c r="K5703" t="s">
        <v>11822</v>
      </c>
      <c r="L5703" t="str">
        <f t="shared" si="356"/>
        <v>No</v>
      </c>
      <c r="M5703">
        <v>6</v>
      </c>
      <c r="N5703" t="str" cm="1">
        <f t="array" ref="N5703">_xlfn.IFS(M5703&lt;=2,"Small",M5703&lt;=5,"Medium",M5703&gt;5,"Large")</f>
        <v>Large</v>
      </c>
      <c r="O5703" s="50">
        <v>126</v>
      </c>
      <c r="P5703" s="67">
        <f t="shared" si="357"/>
        <v>0.03</v>
      </c>
      <c r="Q5703" s="52">
        <v>4.91</v>
      </c>
      <c r="R5703" s="52" t="str" cm="1">
        <f t="array" ref="R5703">_xlfn.IFS(ROUND(Q5703,0)=5,"Excellent",ROUND(Q5703,0)=4,"Good",ROUND(Q5703,0)=3,"Ok",ROUND(Q5703,0)&lt;3,"Bad")</f>
        <v>Excellent</v>
      </c>
      <c r="S5703">
        <v>23</v>
      </c>
      <c r="T5703" t="str">
        <f t="shared" si="358"/>
        <v>No</v>
      </c>
      <c r="U5703" s="65">
        <v>43836</v>
      </c>
      <c r="V5703" s="65">
        <v>44056</v>
      </c>
      <c r="W5703">
        <v>57</v>
      </c>
      <c r="X5703" t="str">
        <f t="shared" si="359"/>
        <v>Active</v>
      </c>
      <c r="Y5703" t="s">
        <v>15616</v>
      </c>
    </row>
    <row r="5704" spans="1:25" x14ac:dyDescent="0.25">
      <c r="A5704">
        <v>5703</v>
      </c>
      <c r="B5704" t="s">
        <v>14979</v>
      </c>
      <c r="C5704">
        <v>4047</v>
      </c>
      <c r="D5704" t="str">
        <f>VLOOKUP($C5704,Hosts!$A:$O,10,0)</f>
        <v>New York</v>
      </c>
      <c r="E5704" s="67">
        <f>INDEX(Hosts!$A:$O,MATCH(Places!$C5704,Hosts!$A:$A,0),MATCH(Places!E$1,Hosts!$1:$1,0))</f>
        <v>1</v>
      </c>
      <c r="F5704" s="67">
        <f>INDEX(Hosts!$A:$O,MATCH(Places!$C5704,Hosts!$A:$A,0),MATCH(Places!F$1,Hosts!$1:$1,0))</f>
        <v>1</v>
      </c>
      <c r="G5704" s="67" t="str">
        <f>INDEX(Hosts!$A:$O,MATCH(Places!$C5704,Hosts!$A:$A,0),MATCH(Places!G$1,Hosts!$1:$1,0))</f>
        <v>No</v>
      </c>
      <c r="H5704">
        <v>15</v>
      </c>
      <c r="I5704" t="str">
        <f>VLOOKUP($H5704,Neighborhoods!$A:$C,2,0)</f>
        <v>Manhattan</v>
      </c>
      <c r="J5704" t="str">
        <f>VLOOKUP($H5704,Neighborhoods!$A:$C,3,0)</f>
        <v>East Village</v>
      </c>
      <c r="K5704" t="s">
        <v>11822</v>
      </c>
      <c r="L5704" t="str">
        <f t="shared" si="356"/>
        <v>No</v>
      </c>
      <c r="M5704">
        <v>4</v>
      </c>
      <c r="N5704" t="str" cm="1">
        <f t="array" ref="N5704">_xlfn.IFS(M5704&lt;=2,"Small",M5704&lt;=5,"Medium",M5704&gt;5,"Large")</f>
        <v>Medium</v>
      </c>
      <c r="O5704" s="50">
        <v>170</v>
      </c>
      <c r="P5704" s="67">
        <f t="shared" si="357"/>
        <v>0.03</v>
      </c>
      <c r="Q5704" s="52">
        <v>4.67</v>
      </c>
      <c r="R5704" s="52" t="str" cm="1">
        <f t="array" ref="R5704">_xlfn.IFS(ROUND(Q5704,0)=5,"Excellent",ROUND(Q5704,0)=4,"Good",ROUND(Q5704,0)=3,"Ok",ROUND(Q5704,0)&lt;3,"Bad")</f>
        <v>Excellent</v>
      </c>
      <c r="S5704">
        <v>3</v>
      </c>
      <c r="T5704" t="str">
        <f t="shared" si="358"/>
        <v>No</v>
      </c>
      <c r="U5704" s="65">
        <v>43835</v>
      </c>
      <c r="V5704" s="65">
        <v>43850</v>
      </c>
      <c r="W5704">
        <v>0</v>
      </c>
      <c r="X5704" t="str">
        <f t="shared" si="359"/>
        <v>Inactive</v>
      </c>
      <c r="Y5704" t="s">
        <v>15616</v>
      </c>
    </row>
    <row r="5705" spans="1:25" x14ac:dyDescent="0.25">
      <c r="A5705">
        <v>5704</v>
      </c>
      <c r="B5705" t="s">
        <v>15022</v>
      </c>
      <c r="C5705">
        <v>3637</v>
      </c>
      <c r="D5705" t="str">
        <f>VLOOKUP($C5705,Hosts!$A:$O,10,0)</f>
        <v>New York</v>
      </c>
      <c r="E5705" s="67">
        <f>INDEX(Hosts!$A:$O,MATCH(Places!$C5705,Hosts!$A:$A,0),MATCH(Places!E$1,Hosts!$1:$1,0))</f>
        <v>1</v>
      </c>
      <c r="F5705" s="67">
        <f>INDEX(Hosts!$A:$O,MATCH(Places!$C5705,Hosts!$A:$A,0),MATCH(Places!F$1,Hosts!$1:$1,0))</f>
        <v>0.95</v>
      </c>
      <c r="G5705" s="67" t="str">
        <f>INDEX(Hosts!$A:$O,MATCH(Places!$C5705,Hosts!$A:$A,0),MATCH(Places!G$1,Hosts!$1:$1,0))</f>
        <v>No</v>
      </c>
      <c r="H5705">
        <v>7</v>
      </c>
      <c r="I5705" t="str">
        <f>VLOOKUP($H5705,Neighborhoods!$A:$C,2,0)</f>
        <v>Brooklyn</v>
      </c>
      <c r="J5705" t="str">
        <f>VLOOKUP($H5705,Neighborhoods!$A:$C,3,0)</f>
        <v>Bedford-Stuyvesant</v>
      </c>
      <c r="K5705" t="s">
        <v>16</v>
      </c>
      <c r="L5705" t="str">
        <f t="shared" si="356"/>
        <v>Yes</v>
      </c>
      <c r="M5705">
        <v>7</v>
      </c>
      <c r="N5705" t="str" cm="1">
        <f t="array" ref="N5705">_xlfn.IFS(M5705&lt;=2,"Small",M5705&lt;=5,"Medium",M5705&gt;5,"Large")</f>
        <v>Large</v>
      </c>
      <c r="O5705" s="50">
        <v>169</v>
      </c>
      <c r="P5705" s="67">
        <f t="shared" si="357"/>
        <v>0.03</v>
      </c>
      <c r="Q5705" s="52">
        <v>5</v>
      </c>
      <c r="R5705" s="52" t="str" cm="1">
        <f t="array" ref="R5705">_xlfn.IFS(ROUND(Q5705,0)=5,"Excellent",ROUND(Q5705,0)=4,"Good",ROUND(Q5705,0)=3,"Ok",ROUND(Q5705,0)&lt;3,"Bad")</f>
        <v>Excellent</v>
      </c>
      <c r="S5705">
        <v>4</v>
      </c>
      <c r="T5705" t="str">
        <f t="shared" si="358"/>
        <v>No</v>
      </c>
      <c r="U5705" s="65">
        <v>43832</v>
      </c>
      <c r="V5705" s="65">
        <v>43910</v>
      </c>
      <c r="W5705">
        <v>365</v>
      </c>
      <c r="X5705" t="str">
        <f t="shared" si="359"/>
        <v>Active</v>
      </c>
      <c r="Y5705" t="s">
        <v>15615</v>
      </c>
    </row>
    <row r="5706" spans="1:25" x14ac:dyDescent="0.25">
      <c r="A5706">
        <v>5705</v>
      </c>
      <c r="B5706" t="s">
        <v>14396</v>
      </c>
      <c r="C5706">
        <v>3248</v>
      </c>
      <c r="D5706" t="str">
        <f>VLOOKUP($C5706,Hosts!$A:$O,10,0)</f>
        <v>New York</v>
      </c>
      <c r="E5706" s="67">
        <f>INDEX(Hosts!$A:$O,MATCH(Places!$C5706,Hosts!$A:$A,0),MATCH(Places!E$1,Hosts!$1:$1,0))</f>
        <v>1</v>
      </c>
      <c r="F5706" s="67">
        <f>INDEX(Hosts!$A:$O,MATCH(Places!$C5706,Hosts!$A:$A,0),MATCH(Places!F$1,Hosts!$1:$1,0))</f>
        <v>0.99</v>
      </c>
      <c r="G5706" s="67" t="str">
        <f>INDEX(Hosts!$A:$O,MATCH(Places!$C5706,Hosts!$A:$A,0),MATCH(Places!G$1,Hosts!$1:$1,0))</f>
        <v>Yes</v>
      </c>
      <c r="H5706">
        <v>17</v>
      </c>
      <c r="I5706" t="str">
        <f>VLOOKUP($H5706,Neighborhoods!$A:$C,2,0)</f>
        <v>Manhattan</v>
      </c>
      <c r="J5706" t="str">
        <f>VLOOKUP($H5706,Neighborhoods!$A:$C,3,0)</f>
        <v>Hell's Kitchen</v>
      </c>
      <c r="K5706" t="s">
        <v>16</v>
      </c>
      <c r="L5706" t="str">
        <f t="shared" si="356"/>
        <v>Yes</v>
      </c>
      <c r="M5706">
        <v>1</v>
      </c>
      <c r="N5706" t="str" cm="1">
        <f t="array" ref="N5706">_xlfn.IFS(M5706&lt;=2,"Small",M5706&lt;=5,"Medium",M5706&gt;5,"Large")</f>
        <v>Small</v>
      </c>
      <c r="O5706" s="50">
        <v>37</v>
      </c>
      <c r="P5706" s="67">
        <f t="shared" si="357"/>
        <v>0.03</v>
      </c>
      <c r="Q5706" s="52">
        <v>5</v>
      </c>
      <c r="R5706" s="52" t="str" cm="1">
        <f t="array" ref="R5706">_xlfn.IFS(ROUND(Q5706,0)=5,"Excellent",ROUND(Q5706,0)=4,"Good",ROUND(Q5706,0)=3,"Ok",ROUND(Q5706,0)&lt;3,"Bad")</f>
        <v>Excellent</v>
      </c>
      <c r="S5706">
        <v>11</v>
      </c>
      <c r="T5706" t="str">
        <f t="shared" si="358"/>
        <v>No</v>
      </c>
      <c r="U5706" s="65">
        <v>43842</v>
      </c>
      <c r="V5706" s="65">
        <v>44053</v>
      </c>
      <c r="W5706">
        <v>21</v>
      </c>
      <c r="X5706" t="str">
        <f t="shared" si="359"/>
        <v>Active</v>
      </c>
      <c r="Y5706" t="s">
        <v>15616</v>
      </c>
    </row>
    <row r="5707" spans="1:25" x14ac:dyDescent="0.25">
      <c r="A5707">
        <v>5706</v>
      </c>
      <c r="B5707" t="s">
        <v>13792</v>
      </c>
      <c r="C5707">
        <v>3301</v>
      </c>
      <c r="D5707" t="str">
        <f>VLOOKUP($C5707,Hosts!$A:$O,10,0)</f>
        <v>New York</v>
      </c>
      <c r="E5707" s="67">
        <f>INDEX(Hosts!$A:$O,MATCH(Places!$C5707,Hosts!$A:$A,0),MATCH(Places!E$1,Hosts!$1:$1,0))</f>
        <v>0.88</v>
      </c>
      <c r="F5707" s="67">
        <f>INDEX(Hosts!$A:$O,MATCH(Places!$C5707,Hosts!$A:$A,0),MATCH(Places!F$1,Hosts!$1:$1,0))</f>
        <v>0.9</v>
      </c>
      <c r="G5707" s="67" t="str">
        <f>INDEX(Hosts!$A:$O,MATCH(Places!$C5707,Hosts!$A:$A,0),MATCH(Places!G$1,Hosts!$1:$1,0))</f>
        <v>No</v>
      </c>
      <c r="H5707">
        <v>25</v>
      </c>
      <c r="I5707" t="str">
        <f>VLOOKUP($H5707,Neighborhoods!$A:$C,2,0)</f>
        <v>Queens</v>
      </c>
      <c r="J5707" t="str">
        <f>VLOOKUP($H5707,Neighborhoods!$A:$C,3,0)</f>
        <v>Ridgewood</v>
      </c>
      <c r="K5707" t="s">
        <v>11822</v>
      </c>
      <c r="L5707" t="str">
        <f t="shared" si="356"/>
        <v>No</v>
      </c>
      <c r="M5707">
        <v>12</v>
      </c>
      <c r="N5707" t="str" cm="1">
        <f t="array" ref="N5707">_xlfn.IFS(M5707&lt;=2,"Small",M5707&lt;=5,"Medium",M5707&gt;5,"Large")</f>
        <v>Large</v>
      </c>
      <c r="O5707" s="50">
        <v>253</v>
      </c>
      <c r="P5707" s="67">
        <f t="shared" si="357"/>
        <v>0.04</v>
      </c>
      <c r="Q5707" s="52">
        <v>4.8499999999999996</v>
      </c>
      <c r="R5707" s="52" t="str" cm="1">
        <f t="array" ref="R5707">_xlfn.IFS(ROUND(Q5707,0)=5,"Excellent",ROUND(Q5707,0)=4,"Good",ROUND(Q5707,0)=3,"Ok",ROUND(Q5707,0)&lt;3,"Bad")</f>
        <v>Excellent</v>
      </c>
      <c r="S5707">
        <v>13</v>
      </c>
      <c r="T5707" t="str">
        <f t="shared" si="358"/>
        <v>No</v>
      </c>
      <c r="U5707" s="65">
        <v>43834</v>
      </c>
      <c r="V5707" s="65">
        <v>43906</v>
      </c>
      <c r="W5707">
        <v>249</v>
      </c>
      <c r="X5707" t="str">
        <f t="shared" si="359"/>
        <v>Active</v>
      </c>
      <c r="Y5707" t="s">
        <v>15615</v>
      </c>
    </row>
    <row r="5708" spans="1:25" x14ac:dyDescent="0.25">
      <c r="A5708">
        <v>5707</v>
      </c>
      <c r="B5708" t="s">
        <v>14470</v>
      </c>
      <c r="C5708">
        <v>4044</v>
      </c>
      <c r="D5708" t="str">
        <f>VLOOKUP($C5708,Hosts!$A:$O,10,0)</f>
        <v>New York</v>
      </c>
      <c r="E5708" s="67">
        <f>INDEX(Hosts!$A:$O,MATCH(Places!$C5708,Hosts!$A:$A,0),MATCH(Places!E$1,Hosts!$1:$1,0))</f>
        <v>1</v>
      </c>
      <c r="F5708" s="67">
        <f>INDEX(Hosts!$A:$O,MATCH(Places!$C5708,Hosts!$A:$A,0),MATCH(Places!F$1,Hosts!$1:$1,0))</f>
        <v>0.99</v>
      </c>
      <c r="G5708" s="67" t="str">
        <f>INDEX(Hosts!$A:$O,MATCH(Places!$C5708,Hosts!$A:$A,0),MATCH(Places!G$1,Hosts!$1:$1,0))</f>
        <v>Yes</v>
      </c>
      <c r="H5708">
        <v>13</v>
      </c>
      <c r="I5708" t="str">
        <f>VLOOKUP($H5708,Neighborhoods!$A:$C,2,0)</f>
        <v>Manhattan</v>
      </c>
      <c r="J5708" t="str">
        <f>VLOOKUP($H5708,Neighborhoods!$A:$C,3,0)</f>
        <v>Chelsea</v>
      </c>
      <c r="K5708" t="s">
        <v>1</v>
      </c>
      <c r="L5708" t="str">
        <f t="shared" si="356"/>
        <v>Yes</v>
      </c>
      <c r="M5708">
        <v>2</v>
      </c>
      <c r="N5708" t="str" cm="1">
        <f t="array" ref="N5708">_xlfn.IFS(M5708&lt;=2,"Small",M5708&lt;=5,"Medium",M5708&gt;5,"Large")</f>
        <v>Small</v>
      </c>
      <c r="O5708" s="50">
        <v>59</v>
      </c>
      <c r="P5708" s="67">
        <f t="shared" si="357"/>
        <v>0.03</v>
      </c>
      <c r="Q5708" s="52">
        <v>4.8</v>
      </c>
      <c r="R5708" s="52" t="str" cm="1">
        <f t="array" ref="R5708">_xlfn.IFS(ROUND(Q5708,0)=5,"Excellent",ROUND(Q5708,0)=4,"Good",ROUND(Q5708,0)=3,"Ok",ROUND(Q5708,0)&lt;3,"Bad")</f>
        <v>Excellent</v>
      </c>
      <c r="S5708">
        <v>20</v>
      </c>
      <c r="T5708" t="str">
        <f t="shared" si="358"/>
        <v>No</v>
      </c>
      <c r="U5708" s="65">
        <v>43853</v>
      </c>
      <c r="V5708" s="65">
        <v>44046</v>
      </c>
      <c r="W5708">
        <v>47</v>
      </c>
      <c r="X5708" t="str">
        <f t="shared" si="359"/>
        <v>Active</v>
      </c>
      <c r="Y5708" t="s">
        <v>15616</v>
      </c>
    </row>
    <row r="5709" spans="1:25" x14ac:dyDescent="0.25">
      <c r="A5709">
        <v>5708</v>
      </c>
      <c r="B5709" t="s">
        <v>15416</v>
      </c>
      <c r="C5709">
        <v>3500</v>
      </c>
      <c r="D5709" t="str">
        <f>VLOOKUP($C5709,Hosts!$A:$O,10,0)</f>
        <v>New York</v>
      </c>
      <c r="E5709" s="67">
        <f>INDEX(Hosts!$A:$O,MATCH(Places!$C5709,Hosts!$A:$A,0),MATCH(Places!E$1,Hosts!$1:$1,0))</f>
        <v>1</v>
      </c>
      <c r="F5709" s="67">
        <f>INDEX(Hosts!$A:$O,MATCH(Places!$C5709,Hosts!$A:$A,0),MATCH(Places!F$1,Hosts!$1:$1,0))</f>
        <v>0.98</v>
      </c>
      <c r="G5709" s="67" t="str">
        <f>INDEX(Hosts!$A:$O,MATCH(Places!$C5709,Hosts!$A:$A,0),MATCH(Places!G$1,Hosts!$1:$1,0))</f>
        <v>Yes</v>
      </c>
      <c r="H5709">
        <v>20</v>
      </c>
      <c r="I5709" t="str">
        <f>VLOOKUP($H5709,Neighborhoods!$A:$C,2,0)</f>
        <v>Manhattan</v>
      </c>
      <c r="J5709" t="str">
        <f>VLOOKUP($H5709,Neighborhoods!$A:$C,3,0)</f>
        <v>Upper West Side</v>
      </c>
      <c r="K5709" t="s">
        <v>1</v>
      </c>
      <c r="L5709" t="str">
        <f t="shared" si="356"/>
        <v>Yes</v>
      </c>
      <c r="M5709">
        <v>3</v>
      </c>
      <c r="N5709" t="str" cm="1">
        <f t="array" ref="N5709">_xlfn.IFS(M5709&lt;=2,"Small",M5709&lt;=5,"Medium",M5709&gt;5,"Large")</f>
        <v>Medium</v>
      </c>
      <c r="O5709" s="50">
        <v>56</v>
      </c>
      <c r="P5709" s="67">
        <f t="shared" si="357"/>
        <v>0.03</v>
      </c>
      <c r="Q5709" s="52">
        <v>4.76</v>
      </c>
      <c r="R5709" s="52" t="str" cm="1">
        <f t="array" ref="R5709">_xlfn.IFS(ROUND(Q5709,0)=5,"Excellent",ROUND(Q5709,0)=4,"Good",ROUND(Q5709,0)=3,"Ok",ROUND(Q5709,0)&lt;3,"Bad")</f>
        <v>Excellent</v>
      </c>
      <c r="S5709">
        <v>33</v>
      </c>
      <c r="T5709" t="str">
        <f t="shared" si="358"/>
        <v>No</v>
      </c>
      <c r="U5709" s="65">
        <v>43835</v>
      </c>
      <c r="V5709" s="65">
        <v>44053</v>
      </c>
      <c r="W5709">
        <v>360</v>
      </c>
      <c r="X5709" t="str">
        <f t="shared" si="359"/>
        <v>Active</v>
      </c>
      <c r="Y5709" t="s">
        <v>15616</v>
      </c>
    </row>
    <row r="5710" spans="1:25" x14ac:dyDescent="0.25">
      <c r="A5710">
        <v>5709</v>
      </c>
      <c r="B5710" t="s">
        <v>14018</v>
      </c>
      <c r="C5710">
        <v>179</v>
      </c>
      <c r="D5710" t="str">
        <f>VLOOKUP($C5710,Hosts!$A:$O,10,0)</f>
        <v>New York</v>
      </c>
      <c r="E5710" s="67">
        <f>INDEX(Hosts!$A:$O,MATCH(Places!$C5710,Hosts!$A:$A,0),MATCH(Places!E$1,Hosts!$1:$1,0))</f>
        <v>1</v>
      </c>
      <c r="F5710" s="67">
        <f>INDEX(Hosts!$A:$O,MATCH(Places!$C5710,Hosts!$A:$A,0),MATCH(Places!F$1,Hosts!$1:$1,0))</f>
        <v>0.91</v>
      </c>
      <c r="G5710" s="67" t="str">
        <f>INDEX(Hosts!$A:$O,MATCH(Places!$C5710,Hosts!$A:$A,0),MATCH(Places!G$1,Hosts!$1:$1,0))</f>
        <v>Yes</v>
      </c>
      <c r="H5710">
        <v>7</v>
      </c>
      <c r="I5710" t="str">
        <f>VLOOKUP($H5710,Neighborhoods!$A:$C,2,0)</f>
        <v>Brooklyn</v>
      </c>
      <c r="J5710" t="str">
        <f>VLOOKUP($H5710,Neighborhoods!$A:$C,3,0)</f>
        <v>Bedford-Stuyvesant</v>
      </c>
      <c r="K5710" t="s">
        <v>11822</v>
      </c>
      <c r="L5710" t="str">
        <f t="shared" si="356"/>
        <v>No</v>
      </c>
      <c r="M5710">
        <v>4</v>
      </c>
      <c r="N5710" t="str" cm="1">
        <f t="array" ref="N5710">_xlfn.IFS(M5710&lt;=2,"Small",M5710&lt;=5,"Medium",M5710&gt;5,"Large")</f>
        <v>Medium</v>
      </c>
      <c r="O5710" s="50">
        <v>115</v>
      </c>
      <c r="P5710" s="67">
        <f t="shared" si="357"/>
        <v>0.03</v>
      </c>
      <c r="Q5710" s="52">
        <v>4.9000000000000004</v>
      </c>
      <c r="R5710" s="52" t="str" cm="1">
        <f t="array" ref="R5710">_xlfn.IFS(ROUND(Q5710,0)=5,"Excellent",ROUND(Q5710,0)=4,"Good",ROUND(Q5710,0)=3,"Ok",ROUND(Q5710,0)&lt;3,"Bad")</f>
        <v>Excellent</v>
      </c>
      <c r="S5710">
        <v>10</v>
      </c>
      <c r="T5710" t="str">
        <f t="shared" si="358"/>
        <v>No</v>
      </c>
      <c r="U5710" s="65">
        <v>43842</v>
      </c>
      <c r="V5710" s="65">
        <v>43920</v>
      </c>
      <c r="W5710">
        <v>44</v>
      </c>
      <c r="X5710" t="str">
        <f t="shared" si="359"/>
        <v>Active</v>
      </c>
      <c r="Y5710" t="s">
        <v>15616</v>
      </c>
    </row>
    <row r="5711" spans="1:25" x14ac:dyDescent="0.25">
      <c r="A5711">
        <v>5710</v>
      </c>
      <c r="B5711" t="s">
        <v>13152</v>
      </c>
      <c r="C5711">
        <v>4088</v>
      </c>
      <c r="D5711" t="str">
        <f>VLOOKUP($C5711,Hosts!$A:$O,10,0)</f>
        <v>New York</v>
      </c>
      <c r="E5711" s="67">
        <f>INDEX(Hosts!$A:$O,MATCH(Places!$C5711,Hosts!$A:$A,0),MATCH(Places!E$1,Hosts!$1:$1,0))</f>
        <v>1</v>
      </c>
      <c r="F5711" s="67">
        <f>INDEX(Hosts!$A:$O,MATCH(Places!$C5711,Hosts!$A:$A,0),MATCH(Places!F$1,Hosts!$1:$1,0))</f>
        <v>0.93</v>
      </c>
      <c r="G5711" s="67" t="str">
        <f>INDEX(Hosts!$A:$O,MATCH(Places!$C5711,Hosts!$A:$A,0),MATCH(Places!G$1,Hosts!$1:$1,0))</f>
        <v>Yes</v>
      </c>
      <c r="H5711">
        <v>7</v>
      </c>
      <c r="I5711" t="str">
        <f>VLOOKUP($H5711,Neighborhoods!$A:$C,2,0)</f>
        <v>Brooklyn</v>
      </c>
      <c r="J5711" t="str">
        <f>VLOOKUP($H5711,Neighborhoods!$A:$C,3,0)</f>
        <v>Bedford-Stuyvesant</v>
      </c>
      <c r="K5711" t="s">
        <v>1</v>
      </c>
      <c r="L5711" t="str">
        <f t="shared" si="356"/>
        <v>Yes</v>
      </c>
      <c r="M5711">
        <v>2</v>
      </c>
      <c r="N5711" t="str" cm="1">
        <f t="array" ref="N5711">_xlfn.IFS(M5711&lt;=2,"Small",M5711&lt;=5,"Medium",M5711&gt;5,"Large")</f>
        <v>Small</v>
      </c>
      <c r="O5711" s="50">
        <v>31</v>
      </c>
      <c r="P5711" s="67">
        <f t="shared" si="357"/>
        <v>0.03</v>
      </c>
      <c r="Q5711" s="52">
        <v>4.88</v>
      </c>
      <c r="R5711" s="52" t="str" cm="1">
        <f t="array" ref="R5711">_xlfn.IFS(ROUND(Q5711,0)=5,"Excellent",ROUND(Q5711,0)=4,"Good",ROUND(Q5711,0)=3,"Ok",ROUND(Q5711,0)&lt;3,"Bad")</f>
        <v>Excellent</v>
      </c>
      <c r="S5711">
        <v>8</v>
      </c>
      <c r="T5711" t="str">
        <f t="shared" si="358"/>
        <v>No</v>
      </c>
      <c r="U5711" s="65">
        <v>43833</v>
      </c>
      <c r="V5711" s="65">
        <v>43962</v>
      </c>
      <c r="W5711">
        <v>0</v>
      </c>
      <c r="X5711" t="str">
        <f t="shared" si="359"/>
        <v>Inactive</v>
      </c>
      <c r="Y5711" t="s">
        <v>15615</v>
      </c>
    </row>
    <row r="5712" spans="1:25" x14ac:dyDescent="0.25">
      <c r="A5712">
        <v>5711</v>
      </c>
      <c r="B5712" t="s">
        <v>15394</v>
      </c>
      <c r="C5712">
        <v>4088</v>
      </c>
      <c r="D5712" t="str">
        <f>VLOOKUP($C5712,Hosts!$A:$O,10,0)</f>
        <v>New York</v>
      </c>
      <c r="E5712" s="67">
        <f>INDEX(Hosts!$A:$O,MATCH(Places!$C5712,Hosts!$A:$A,0),MATCH(Places!E$1,Hosts!$1:$1,0))</f>
        <v>1</v>
      </c>
      <c r="F5712" s="67">
        <f>INDEX(Hosts!$A:$O,MATCH(Places!$C5712,Hosts!$A:$A,0),MATCH(Places!F$1,Hosts!$1:$1,0))</f>
        <v>0.93</v>
      </c>
      <c r="G5712" s="67" t="str">
        <f>INDEX(Hosts!$A:$O,MATCH(Places!$C5712,Hosts!$A:$A,0),MATCH(Places!G$1,Hosts!$1:$1,0))</f>
        <v>Yes</v>
      </c>
      <c r="H5712">
        <v>7</v>
      </c>
      <c r="I5712" t="str">
        <f>VLOOKUP($H5712,Neighborhoods!$A:$C,2,0)</f>
        <v>Brooklyn</v>
      </c>
      <c r="J5712" t="str">
        <f>VLOOKUP($H5712,Neighborhoods!$A:$C,3,0)</f>
        <v>Bedford-Stuyvesant</v>
      </c>
      <c r="K5712" t="s">
        <v>1</v>
      </c>
      <c r="L5712" t="str">
        <f t="shared" si="356"/>
        <v>Yes</v>
      </c>
      <c r="M5712">
        <v>2</v>
      </c>
      <c r="N5712" t="str" cm="1">
        <f t="array" ref="N5712">_xlfn.IFS(M5712&lt;=2,"Small",M5712&lt;=5,"Medium",M5712&gt;5,"Large")</f>
        <v>Small</v>
      </c>
      <c r="O5712" s="50">
        <v>31</v>
      </c>
      <c r="P5712" s="67">
        <f t="shared" si="357"/>
        <v>0.03</v>
      </c>
      <c r="Q5712" s="52">
        <v>4.63</v>
      </c>
      <c r="R5712" s="52" t="str" cm="1">
        <f t="array" ref="R5712">_xlfn.IFS(ROUND(Q5712,0)=5,"Excellent",ROUND(Q5712,0)=4,"Good",ROUND(Q5712,0)=3,"Ok",ROUND(Q5712,0)&lt;3,"Bad")</f>
        <v>Excellent</v>
      </c>
      <c r="S5712">
        <v>8</v>
      </c>
      <c r="T5712" t="str">
        <f t="shared" si="358"/>
        <v>No</v>
      </c>
      <c r="U5712" s="65">
        <v>43848</v>
      </c>
      <c r="V5712" s="65">
        <v>43913</v>
      </c>
      <c r="W5712">
        <v>227</v>
      </c>
      <c r="X5712" t="str">
        <f t="shared" si="359"/>
        <v>Active</v>
      </c>
      <c r="Y5712" t="s">
        <v>15615</v>
      </c>
    </row>
    <row r="5713" spans="1:25" x14ac:dyDescent="0.25">
      <c r="A5713">
        <v>5712</v>
      </c>
      <c r="B5713" t="s">
        <v>13790</v>
      </c>
      <c r="C5713">
        <v>3534</v>
      </c>
      <c r="D5713" t="str">
        <f>VLOOKUP($C5713,Hosts!$A:$O,10,0)</f>
        <v>New York</v>
      </c>
      <c r="E5713" s="67">
        <f>INDEX(Hosts!$A:$O,MATCH(Places!$C5713,Hosts!$A:$A,0),MATCH(Places!E$1,Hosts!$1:$1,0))</f>
        <v>0.95</v>
      </c>
      <c r="F5713" s="67">
        <f>INDEX(Hosts!$A:$O,MATCH(Places!$C5713,Hosts!$A:$A,0),MATCH(Places!F$1,Hosts!$1:$1,0))</f>
        <v>0.85</v>
      </c>
      <c r="G5713" s="67" t="str">
        <f>INDEX(Hosts!$A:$O,MATCH(Places!$C5713,Hosts!$A:$A,0),MATCH(Places!G$1,Hosts!$1:$1,0))</f>
        <v>No</v>
      </c>
      <c r="H5713">
        <v>22</v>
      </c>
      <c r="I5713" t="str">
        <f>VLOOKUP($H5713,Neighborhoods!$A:$C,2,0)</f>
        <v>Queens</v>
      </c>
      <c r="J5713" t="str">
        <f>VLOOKUP($H5713,Neighborhoods!$A:$C,3,0)</f>
        <v>Flushing</v>
      </c>
      <c r="K5713" t="s">
        <v>11822</v>
      </c>
      <c r="L5713" t="str">
        <f t="shared" si="356"/>
        <v>No</v>
      </c>
      <c r="M5713">
        <v>4</v>
      </c>
      <c r="N5713" t="str" cm="1">
        <f t="array" ref="N5713">_xlfn.IFS(M5713&lt;=2,"Small",M5713&lt;=5,"Medium",M5713&gt;5,"Large")</f>
        <v>Medium</v>
      </c>
      <c r="O5713" s="50">
        <v>90</v>
      </c>
      <c r="P5713" s="67">
        <f t="shared" si="357"/>
        <v>0.03</v>
      </c>
      <c r="Q5713" s="52">
        <v>4.33</v>
      </c>
      <c r="R5713" s="52" t="str" cm="1">
        <f t="array" ref="R5713">_xlfn.IFS(ROUND(Q5713,0)=5,"Excellent",ROUND(Q5713,0)=4,"Good",ROUND(Q5713,0)=3,"Ok",ROUND(Q5713,0)&lt;3,"Bad")</f>
        <v>Good</v>
      </c>
      <c r="S5713">
        <v>3</v>
      </c>
      <c r="T5713" t="str">
        <f t="shared" si="358"/>
        <v>No</v>
      </c>
      <c r="U5713" s="65">
        <v>43842</v>
      </c>
      <c r="V5713" s="65">
        <v>44040</v>
      </c>
      <c r="W5713">
        <v>88</v>
      </c>
      <c r="X5713" t="str">
        <f t="shared" si="359"/>
        <v>Active</v>
      </c>
      <c r="Y5713" t="s">
        <v>15615</v>
      </c>
    </row>
    <row r="5714" spans="1:25" x14ac:dyDescent="0.25">
      <c r="A5714">
        <v>5713</v>
      </c>
      <c r="B5714" t="s">
        <v>13623</v>
      </c>
      <c r="C5714">
        <v>4089</v>
      </c>
      <c r="D5714" t="str">
        <f>VLOOKUP($C5714,Hosts!$A:$O,10,0)</f>
        <v>New York</v>
      </c>
      <c r="E5714" s="67">
        <f>INDEX(Hosts!$A:$O,MATCH(Places!$C5714,Hosts!$A:$A,0),MATCH(Places!E$1,Hosts!$1:$1,0))</f>
        <v>0.86</v>
      </c>
      <c r="F5714" s="67">
        <f>INDEX(Hosts!$A:$O,MATCH(Places!$C5714,Hosts!$A:$A,0),MATCH(Places!F$1,Hosts!$1:$1,0))</f>
        <v>0.99</v>
      </c>
      <c r="G5714" s="67" t="str">
        <f>INDEX(Hosts!$A:$O,MATCH(Places!$C5714,Hosts!$A:$A,0),MATCH(Places!G$1,Hosts!$1:$1,0))</f>
        <v>No</v>
      </c>
      <c r="H5714">
        <v>20</v>
      </c>
      <c r="I5714" t="str">
        <f>VLOOKUP($H5714,Neighborhoods!$A:$C,2,0)</f>
        <v>Manhattan</v>
      </c>
      <c r="J5714" t="str">
        <f>VLOOKUP($H5714,Neighborhoods!$A:$C,3,0)</f>
        <v>Upper West Side</v>
      </c>
      <c r="K5714" t="s">
        <v>1</v>
      </c>
      <c r="L5714" t="str">
        <f t="shared" si="356"/>
        <v>Yes</v>
      </c>
      <c r="M5714">
        <v>3</v>
      </c>
      <c r="N5714" t="str" cm="1">
        <f t="array" ref="N5714">_xlfn.IFS(M5714&lt;=2,"Small",M5714&lt;=5,"Medium",M5714&gt;5,"Large")</f>
        <v>Medium</v>
      </c>
      <c r="O5714" s="50">
        <v>75</v>
      </c>
      <c r="P5714" s="67">
        <f t="shared" si="357"/>
        <v>0.03</v>
      </c>
      <c r="Q5714" s="52">
        <v>4.4400000000000004</v>
      </c>
      <c r="R5714" s="52" t="str" cm="1">
        <f t="array" ref="R5714">_xlfn.IFS(ROUND(Q5714,0)=5,"Excellent",ROUND(Q5714,0)=4,"Good",ROUND(Q5714,0)=3,"Ok",ROUND(Q5714,0)&lt;3,"Bad")</f>
        <v>Good</v>
      </c>
      <c r="S5714">
        <v>9</v>
      </c>
      <c r="T5714" t="str">
        <f t="shared" si="358"/>
        <v>No</v>
      </c>
      <c r="U5714" s="65">
        <v>43862</v>
      </c>
      <c r="V5714" s="65">
        <v>43951</v>
      </c>
      <c r="W5714">
        <v>316</v>
      </c>
      <c r="X5714" t="str">
        <f t="shared" si="359"/>
        <v>Active</v>
      </c>
      <c r="Y5714" t="s">
        <v>15616</v>
      </c>
    </row>
    <row r="5715" spans="1:25" x14ac:dyDescent="0.25">
      <c r="A5715">
        <v>5714</v>
      </c>
      <c r="B5715" t="s">
        <v>14220</v>
      </c>
      <c r="C5715">
        <v>4089</v>
      </c>
      <c r="D5715" t="str">
        <f>VLOOKUP($C5715,Hosts!$A:$O,10,0)</f>
        <v>New York</v>
      </c>
      <c r="E5715" s="67">
        <f>INDEX(Hosts!$A:$O,MATCH(Places!$C5715,Hosts!$A:$A,0),MATCH(Places!E$1,Hosts!$1:$1,0))</f>
        <v>0.86</v>
      </c>
      <c r="F5715" s="67">
        <f>INDEX(Hosts!$A:$O,MATCH(Places!$C5715,Hosts!$A:$A,0),MATCH(Places!F$1,Hosts!$1:$1,0))</f>
        <v>0.99</v>
      </c>
      <c r="G5715" s="67" t="str">
        <f>INDEX(Hosts!$A:$O,MATCH(Places!$C5715,Hosts!$A:$A,0),MATCH(Places!G$1,Hosts!$1:$1,0))</f>
        <v>No</v>
      </c>
      <c r="H5715">
        <v>20</v>
      </c>
      <c r="I5715" t="str">
        <f>VLOOKUP($H5715,Neighborhoods!$A:$C,2,0)</f>
        <v>Manhattan</v>
      </c>
      <c r="J5715" t="str">
        <f>VLOOKUP($H5715,Neighborhoods!$A:$C,3,0)</f>
        <v>Upper West Side</v>
      </c>
      <c r="K5715" t="s">
        <v>1</v>
      </c>
      <c r="L5715" t="str">
        <f t="shared" si="356"/>
        <v>Yes</v>
      </c>
      <c r="M5715">
        <v>2</v>
      </c>
      <c r="N5715" t="str" cm="1">
        <f t="array" ref="N5715">_xlfn.IFS(M5715&lt;=2,"Small",M5715&lt;=5,"Medium",M5715&gt;5,"Large")</f>
        <v>Small</v>
      </c>
      <c r="O5715" s="50">
        <v>70</v>
      </c>
      <c r="P5715" s="67">
        <f t="shared" si="357"/>
        <v>0.03</v>
      </c>
      <c r="Q5715" s="52">
        <v>5</v>
      </c>
      <c r="R5715" s="52" t="str" cm="1">
        <f t="array" ref="R5715">_xlfn.IFS(ROUND(Q5715,0)=5,"Excellent",ROUND(Q5715,0)=4,"Good",ROUND(Q5715,0)=3,"Ok",ROUND(Q5715,0)&lt;3,"Bad")</f>
        <v>Excellent</v>
      </c>
      <c r="S5715">
        <v>16</v>
      </c>
      <c r="T5715" t="str">
        <f t="shared" si="358"/>
        <v>No</v>
      </c>
      <c r="U5715" s="65">
        <v>43842</v>
      </c>
      <c r="V5715" s="65">
        <v>43948</v>
      </c>
      <c r="W5715">
        <v>364</v>
      </c>
      <c r="X5715" t="str">
        <f t="shared" si="359"/>
        <v>Active</v>
      </c>
      <c r="Y5715" t="s">
        <v>15616</v>
      </c>
    </row>
    <row r="5716" spans="1:25" x14ac:dyDescent="0.25">
      <c r="A5716">
        <v>5715</v>
      </c>
      <c r="B5716" t="s">
        <v>14160</v>
      </c>
      <c r="C5716">
        <v>4089</v>
      </c>
      <c r="D5716" t="str">
        <f>VLOOKUP($C5716,Hosts!$A:$O,10,0)</f>
        <v>New York</v>
      </c>
      <c r="E5716" s="67">
        <f>INDEX(Hosts!$A:$O,MATCH(Places!$C5716,Hosts!$A:$A,0),MATCH(Places!E$1,Hosts!$1:$1,0))</f>
        <v>0.86</v>
      </c>
      <c r="F5716" s="67">
        <f>INDEX(Hosts!$A:$O,MATCH(Places!$C5716,Hosts!$A:$A,0),MATCH(Places!F$1,Hosts!$1:$1,0))</f>
        <v>0.99</v>
      </c>
      <c r="G5716" s="67" t="str">
        <f>INDEX(Hosts!$A:$O,MATCH(Places!$C5716,Hosts!$A:$A,0),MATCH(Places!G$1,Hosts!$1:$1,0))</f>
        <v>No</v>
      </c>
      <c r="H5716">
        <v>20</v>
      </c>
      <c r="I5716" t="str">
        <f>VLOOKUP($H5716,Neighborhoods!$A:$C,2,0)</f>
        <v>Manhattan</v>
      </c>
      <c r="J5716" t="str">
        <f>VLOOKUP($H5716,Neighborhoods!$A:$C,3,0)</f>
        <v>Upper West Side</v>
      </c>
      <c r="K5716" t="s">
        <v>1</v>
      </c>
      <c r="L5716" t="str">
        <f t="shared" si="356"/>
        <v>Yes</v>
      </c>
      <c r="M5716">
        <v>2</v>
      </c>
      <c r="N5716" t="str" cm="1">
        <f t="array" ref="N5716">_xlfn.IFS(M5716&lt;=2,"Small",M5716&lt;=5,"Medium",M5716&gt;5,"Large")</f>
        <v>Small</v>
      </c>
      <c r="O5716" s="50">
        <v>70</v>
      </c>
      <c r="P5716" s="67">
        <f t="shared" si="357"/>
        <v>0.03</v>
      </c>
      <c r="Q5716" s="52">
        <v>4.71</v>
      </c>
      <c r="R5716" s="52" t="str" cm="1">
        <f t="array" ref="R5716">_xlfn.IFS(ROUND(Q5716,0)=5,"Excellent",ROUND(Q5716,0)=4,"Good",ROUND(Q5716,0)=3,"Ok",ROUND(Q5716,0)&lt;3,"Bad")</f>
        <v>Excellent</v>
      </c>
      <c r="S5716">
        <v>21</v>
      </c>
      <c r="T5716" t="str">
        <f t="shared" si="358"/>
        <v>No</v>
      </c>
      <c r="U5716" s="65">
        <v>43841</v>
      </c>
      <c r="V5716" s="65">
        <v>43959</v>
      </c>
      <c r="W5716">
        <v>362</v>
      </c>
      <c r="X5716" t="str">
        <f t="shared" si="359"/>
        <v>Active</v>
      </c>
      <c r="Y5716" t="s">
        <v>15616</v>
      </c>
    </row>
    <row r="5717" spans="1:25" x14ac:dyDescent="0.25">
      <c r="A5717">
        <v>5716</v>
      </c>
      <c r="B5717" t="s">
        <v>15365</v>
      </c>
      <c r="C5717">
        <v>4058</v>
      </c>
      <c r="D5717" t="str">
        <f>VLOOKUP($C5717,Hosts!$A:$O,10,0)</f>
        <v>New York</v>
      </c>
      <c r="E5717" s="67">
        <f>INDEX(Hosts!$A:$O,MATCH(Places!$C5717,Hosts!$A:$A,0),MATCH(Places!E$1,Hosts!$1:$1,0))</f>
        <v>1</v>
      </c>
      <c r="F5717" s="67">
        <f>INDEX(Hosts!$A:$O,MATCH(Places!$C5717,Hosts!$A:$A,0),MATCH(Places!F$1,Hosts!$1:$1,0))</f>
        <v>1</v>
      </c>
      <c r="G5717" s="67" t="str">
        <f>INDEX(Hosts!$A:$O,MATCH(Places!$C5717,Hosts!$A:$A,0),MATCH(Places!G$1,Hosts!$1:$1,0))</f>
        <v>Yes</v>
      </c>
      <c r="H5717">
        <v>17</v>
      </c>
      <c r="I5717" t="str">
        <f>VLOOKUP($H5717,Neighborhoods!$A:$C,2,0)</f>
        <v>Manhattan</v>
      </c>
      <c r="J5717" t="str">
        <f>VLOOKUP($H5717,Neighborhoods!$A:$C,3,0)</f>
        <v>Hell's Kitchen</v>
      </c>
      <c r="K5717" t="s">
        <v>11822</v>
      </c>
      <c r="L5717" t="str">
        <f t="shared" si="356"/>
        <v>No</v>
      </c>
      <c r="M5717">
        <v>6</v>
      </c>
      <c r="N5717" t="str" cm="1">
        <f t="array" ref="N5717">_xlfn.IFS(M5717&lt;=2,"Small",M5717&lt;=5,"Medium",M5717&gt;5,"Large")</f>
        <v>Large</v>
      </c>
      <c r="O5717" s="50">
        <v>230</v>
      </c>
      <c r="P5717" s="67">
        <f t="shared" si="357"/>
        <v>0.04</v>
      </c>
      <c r="Q5717" s="52">
        <v>4.83</v>
      </c>
      <c r="R5717" s="52" t="str" cm="1">
        <f t="array" ref="R5717">_xlfn.IFS(ROUND(Q5717,0)=5,"Excellent",ROUND(Q5717,0)=4,"Good",ROUND(Q5717,0)=3,"Ok",ROUND(Q5717,0)&lt;3,"Bad")</f>
        <v>Excellent</v>
      </c>
      <c r="S5717">
        <v>6</v>
      </c>
      <c r="T5717" t="str">
        <f t="shared" si="358"/>
        <v>No</v>
      </c>
      <c r="U5717" s="65">
        <v>43867</v>
      </c>
      <c r="V5717" s="65">
        <v>43904</v>
      </c>
      <c r="W5717">
        <v>358</v>
      </c>
      <c r="X5717" t="str">
        <f t="shared" si="359"/>
        <v>Active</v>
      </c>
      <c r="Y5717" t="s">
        <v>15616</v>
      </c>
    </row>
    <row r="5718" spans="1:25" x14ac:dyDescent="0.25">
      <c r="A5718">
        <v>5717</v>
      </c>
      <c r="B5718" t="s">
        <v>14222</v>
      </c>
      <c r="C5718">
        <v>3659</v>
      </c>
      <c r="D5718" t="str">
        <f>VLOOKUP($C5718,Hosts!$A:$O,10,0)</f>
        <v>New Jersey</v>
      </c>
      <c r="E5718" s="67">
        <f>INDEX(Hosts!$A:$O,MATCH(Places!$C5718,Hosts!$A:$A,0),MATCH(Places!E$1,Hosts!$1:$1,0))</f>
        <v>0.21</v>
      </c>
      <c r="F5718" s="67">
        <f>INDEX(Hosts!$A:$O,MATCH(Places!$C5718,Hosts!$A:$A,0),MATCH(Places!F$1,Hosts!$1:$1,0))</f>
        <v>0.84</v>
      </c>
      <c r="G5718" s="67" t="str">
        <f>INDEX(Hosts!$A:$O,MATCH(Places!$C5718,Hosts!$A:$A,0),MATCH(Places!G$1,Hosts!$1:$1,0))</f>
        <v>Yes</v>
      </c>
      <c r="H5718">
        <v>12</v>
      </c>
      <c r="I5718" t="str">
        <f>VLOOKUP($H5718,Neighborhoods!$A:$C,2,0)</f>
        <v>Brooklyn</v>
      </c>
      <c r="J5718" t="str">
        <f>VLOOKUP($H5718,Neighborhoods!$A:$C,3,0)</f>
        <v>Williamsburg</v>
      </c>
      <c r="K5718" t="s">
        <v>11822</v>
      </c>
      <c r="L5718" t="str">
        <f t="shared" si="356"/>
        <v>No</v>
      </c>
      <c r="M5718">
        <v>4</v>
      </c>
      <c r="N5718" t="str" cm="1">
        <f t="array" ref="N5718">_xlfn.IFS(M5718&lt;=2,"Small",M5718&lt;=5,"Medium",M5718&gt;5,"Large")</f>
        <v>Medium</v>
      </c>
      <c r="O5718" s="50">
        <v>235</v>
      </c>
      <c r="P5718" s="67">
        <f t="shared" si="357"/>
        <v>0.04</v>
      </c>
      <c r="Q5718" s="52">
        <v>5</v>
      </c>
      <c r="R5718" s="52" t="str" cm="1">
        <f t="array" ref="R5718">_xlfn.IFS(ROUND(Q5718,0)=5,"Excellent",ROUND(Q5718,0)=4,"Good",ROUND(Q5718,0)=3,"Ok",ROUND(Q5718,0)&lt;3,"Bad")</f>
        <v>Excellent</v>
      </c>
      <c r="S5718">
        <v>12</v>
      </c>
      <c r="T5718" t="str">
        <f t="shared" si="358"/>
        <v>No</v>
      </c>
      <c r="U5718" s="65">
        <v>43842</v>
      </c>
      <c r="V5718" s="65">
        <v>43904</v>
      </c>
      <c r="W5718">
        <v>320</v>
      </c>
      <c r="X5718" t="str">
        <f t="shared" si="359"/>
        <v>Active</v>
      </c>
      <c r="Y5718" t="s">
        <v>15615</v>
      </c>
    </row>
    <row r="5719" spans="1:25" x14ac:dyDescent="0.25">
      <c r="A5719">
        <v>5718</v>
      </c>
      <c r="B5719" t="s">
        <v>14174</v>
      </c>
      <c r="C5719">
        <v>2367</v>
      </c>
      <c r="D5719" t="str">
        <f>VLOOKUP($C5719,Hosts!$A:$O,10,0)</f>
        <v>New York</v>
      </c>
      <c r="E5719" s="67">
        <f>INDEX(Hosts!$A:$O,MATCH(Places!$C5719,Hosts!$A:$A,0),MATCH(Places!E$1,Hosts!$1:$1,0))</f>
        <v>1</v>
      </c>
      <c r="F5719" s="67">
        <f>INDEX(Hosts!$A:$O,MATCH(Places!$C5719,Hosts!$A:$A,0),MATCH(Places!F$1,Hosts!$1:$1,0))</f>
        <v>0.89</v>
      </c>
      <c r="G5719" s="67" t="str">
        <f>INDEX(Hosts!$A:$O,MATCH(Places!$C5719,Hosts!$A:$A,0),MATCH(Places!G$1,Hosts!$1:$1,0))</f>
        <v>Yes</v>
      </c>
      <c r="H5719">
        <v>22</v>
      </c>
      <c r="I5719" t="str">
        <f>VLOOKUP($H5719,Neighborhoods!$A:$C,2,0)</f>
        <v>Queens</v>
      </c>
      <c r="J5719" t="str">
        <f>VLOOKUP($H5719,Neighborhoods!$A:$C,3,0)</f>
        <v>Flushing</v>
      </c>
      <c r="K5719" t="s">
        <v>11822</v>
      </c>
      <c r="L5719" t="str">
        <f t="shared" si="356"/>
        <v>No</v>
      </c>
      <c r="M5719">
        <v>6</v>
      </c>
      <c r="N5719" t="str" cm="1">
        <f t="array" ref="N5719">_xlfn.IFS(M5719&lt;=2,"Small",M5719&lt;=5,"Medium",M5719&gt;5,"Large")</f>
        <v>Large</v>
      </c>
      <c r="O5719" s="50">
        <v>179</v>
      </c>
      <c r="P5719" s="67">
        <f t="shared" si="357"/>
        <v>0.03</v>
      </c>
      <c r="Q5719" s="52">
        <v>5</v>
      </c>
      <c r="R5719" s="52" t="str" cm="1">
        <f t="array" ref="R5719">_xlfn.IFS(ROUND(Q5719,0)=5,"Excellent",ROUND(Q5719,0)=4,"Good",ROUND(Q5719,0)=3,"Ok",ROUND(Q5719,0)&lt;3,"Bad")</f>
        <v>Excellent</v>
      </c>
      <c r="S5719">
        <v>4</v>
      </c>
      <c r="T5719" t="str">
        <f t="shared" si="358"/>
        <v>No</v>
      </c>
      <c r="U5719" s="65">
        <v>43865</v>
      </c>
      <c r="V5719" s="65">
        <v>44001</v>
      </c>
      <c r="W5719">
        <v>335</v>
      </c>
      <c r="X5719" t="str">
        <f t="shared" si="359"/>
        <v>Active</v>
      </c>
      <c r="Y5719" t="s">
        <v>15615</v>
      </c>
    </row>
    <row r="5720" spans="1:25" x14ac:dyDescent="0.25">
      <c r="A5720">
        <v>5719</v>
      </c>
      <c r="B5720" t="s">
        <v>15322</v>
      </c>
      <c r="C5720">
        <v>2806</v>
      </c>
      <c r="D5720" t="str">
        <f>VLOOKUP($C5720,Hosts!$A:$O,10,0)</f>
        <v>New York</v>
      </c>
      <c r="E5720" s="67">
        <f>INDEX(Hosts!$A:$O,MATCH(Places!$C5720,Hosts!$A:$A,0),MATCH(Places!E$1,Hosts!$1:$1,0))</f>
        <v>0.91</v>
      </c>
      <c r="F5720" s="67">
        <f>INDEX(Hosts!$A:$O,MATCH(Places!$C5720,Hosts!$A:$A,0),MATCH(Places!F$1,Hosts!$1:$1,0))</f>
        <v>1</v>
      </c>
      <c r="G5720" s="67" t="str">
        <f>INDEX(Hosts!$A:$O,MATCH(Places!$C5720,Hosts!$A:$A,0),MATCH(Places!G$1,Hosts!$1:$1,0))</f>
        <v>No</v>
      </c>
      <c r="H5720">
        <v>23</v>
      </c>
      <c r="I5720" t="str">
        <f>VLOOKUP($H5720,Neighborhoods!$A:$C,2,0)</f>
        <v>Queens</v>
      </c>
      <c r="J5720" t="str">
        <f>VLOOKUP($H5720,Neighborhoods!$A:$C,3,0)</f>
        <v>Jamaica</v>
      </c>
      <c r="K5720" t="s">
        <v>1</v>
      </c>
      <c r="L5720" t="str">
        <f t="shared" si="356"/>
        <v>Yes</v>
      </c>
      <c r="M5720">
        <v>2</v>
      </c>
      <c r="N5720" t="str" cm="1">
        <f t="array" ref="N5720">_xlfn.IFS(M5720&lt;=2,"Small",M5720&lt;=5,"Medium",M5720&gt;5,"Large")</f>
        <v>Small</v>
      </c>
      <c r="O5720" s="50">
        <v>100</v>
      </c>
      <c r="P5720" s="67">
        <f t="shared" si="357"/>
        <v>0.03</v>
      </c>
      <c r="Q5720" s="52">
        <v>4.5999999999999996</v>
      </c>
      <c r="R5720" s="52" t="str" cm="1">
        <f t="array" ref="R5720">_xlfn.IFS(ROUND(Q5720,0)=5,"Excellent",ROUND(Q5720,0)=4,"Good",ROUND(Q5720,0)=3,"Ok",ROUND(Q5720,0)&lt;3,"Bad")</f>
        <v>Excellent</v>
      </c>
      <c r="S5720">
        <v>5</v>
      </c>
      <c r="T5720" t="str">
        <f t="shared" si="358"/>
        <v>No</v>
      </c>
      <c r="U5720" s="65">
        <v>43835</v>
      </c>
      <c r="V5720" s="65">
        <v>44052</v>
      </c>
      <c r="W5720">
        <v>137</v>
      </c>
      <c r="X5720" t="str">
        <f t="shared" si="359"/>
        <v>Active</v>
      </c>
      <c r="Y5720" t="s">
        <v>15615</v>
      </c>
    </row>
    <row r="5721" spans="1:25" x14ac:dyDescent="0.25">
      <c r="A5721">
        <v>5720</v>
      </c>
      <c r="B5721" t="s">
        <v>14110</v>
      </c>
      <c r="C5721">
        <v>3496</v>
      </c>
      <c r="D5721" t="str">
        <f>VLOOKUP($C5721,Hosts!$A:$O,10,0)</f>
        <v>New York</v>
      </c>
      <c r="E5721" s="67">
        <f>INDEX(Hosts!$A:$O,MATCH(Places!$C5721,Hosts!$A:$A,0),MATCH(Places!E$1,Hosts!$1:$1,0))</f>
        <v>0.89</v>
      </c>
      <c r="F5721" s="67">
        <f>INDEX(Hosts!$A:$O,MATCH(Places!$C5721,Hosts!$A:$A,0),MATCH(Places!F$1,Hosts!$1:$1,0))</f>
        <v>1</v>
      </c>
      <c r="G5721" s="67" t="str">
        <f>INDEX(Hosts!$A:$O,MATCH(Places!$C5721,Hosts!$A:$A,0),MATCH(Places!G$1,Hosts!$1:$1,0))</f>
        <v>Yes</v>
      </c>
      <c r="H5721">
        <v>10</v>
      </c>
      <c r="I5721" t="str">
        <f>VLOOKUP($H5721,Neighborhoods!$A:$C,2,0)</f>
        <v>Brooklyn</v>
      </c>
      <c r="J5721" t="str">
        <f>VLOOKUP($H5721,Neighborhoods!$A:$C,3,0)</f>
        <v>East Flatbush</v>
      </c>
      <c r="K5721" t="s">
        <v>11822</v>
      </c>
      <c r="L5721" t="str">
        <f t="shared" si="356"/>
        <v>No</v>
      </c>
      <c r="M5721">
        <v>4</v>
      </c>
      <c r="N5721" t="str" cm="1">
        <f t="array" ref="N5721">_xlfn.IFS(M5721&lt;=2,"Small",M5721&lt;=5,"Medium",M5721&gt;5,"Large")</f>
        <v>Medium</v>
      </c>
      <c r="O5721" s="50">
        <v>71</v>
      </c>
      <c r="P5721" s="67">
        <f t="shared" si="357"/>
        <v>0.03</v>
      </c>
      <c r="Q5721" s="52">
        <v>5</v>
      </c>
      <c r="R5721" s="52" t="str" cm="1">
        <f t="array" ref="R5721">_xlfn.IFS(ROUND(Q5721,0)=5,"Excellent",ROUND(Q5721,0)=4,"Good",ROUND(Q5721,0)=3,"Ok",ROUND(Q5721,0)&lt;3,"Bad")</f>
        <v>Excellent</v>
      </c>
      <c r="S5721">
        <v>5</v>
      </c>
      <c r="T5721" t="str">
        <f t="shared" si="358"/>
        <v>No</v>
      </c>
      <c r="U5721" s="65">
        <v>43836</v>
      </c>
      <c r="V5721" s="65">
        <v>43905</v>
      </c>
      <c r="W5721">
        <v>142</v>
      </c>
      <c r="X5721" t="str">
        <f t="shared" si="359"/>
        <v>Active</v>
      </c>
      <c r="Y5721" t="s">
        <v>15616</v>
      </c>
    </row>
    <row r="5722" spans="1:25" x14ac:dyDescent="0.25">
      <c r="A5722">
        <v>5721</v>
      </c>
      <c r="B5722" t="s">
        <v>13562</v>
      </c>
      <c r="C5722">
        <v>2915</v>
      </c>
      <c r="D5722" t="str">
        <f>VLOOKUP($C5722,Hosts!$A:$O,10,0)</f>
        <v>New York</v>
      </c>
      <c r="E5722" s="67">
        <f>INDEX(Hosts!$A:$O,MATCH(Places!$C5722,Hosts!$A:$A,0),MATCH(Places!E$1,Hosts!$1:$1,0))</f>
        <v>0.98</v>
      </c>
      <c r="F5722" s="67">
        <f>INDEX(Hosts!$A:$O,MATCH(Places!$C5722,Hosts!$A:$A,0),MATCH(Places!F$1,Hosts!$1:$1,0))</f>
        <v>0.96</v>
      </c>
      <c r="G5722" s="67" t="str">
        <f>INDEX(Hosts!$A:$O,MATCH(Places!$C5722,Hosts!$A:$A,0),MATCH(Places!G$1,Hosts!$1:$1,0))</f>
        <v>No</v>
      </c>
      <c r="H5722">
        <v>7</v>
      </c>
      <c r="I5722" t="str">
        <f>VLOOKUP($H5722,Neighborhoods!$A:$C,2,0)</f>
        <v>Brooklyn</v>
      </c>
      <c r="J5722" t="str">
        <f>VLOOKUP($H5722,Neighborhoods!$A:$C,3,0)</f>
        <v>Bedford-Stuyvesant</v>
      </c>
      <c r="K5722" t="s">
        <v>11822</v>
      </c>
      <c r="L5722" t="str">
        <f t="shared" si="356"/>
        <v>No</v>
      </c>
      <c r="M5722">
        <v>5</v>
      </c>
      <c r="N5722" t="str" cm="1">
        <f t="array" ref="N5722">_xlfn.IFS(M5722&lt;=2,"Small",M5722&lt;=5,"Medium",M5722&gt;5,"Large")</f>
        <v>Medium</v>
      </c>
      <c r="O5722" s="50">
        <v>99</v>
      </c>
      <c r="P5722" s="67">
        <f t="shared" si="357"/>
        <v>0.03</v>
      </c>
      <c r="Q5722" s="52">
        <v>4.33</v>
      </c>
      <c r="R5722" s="52" t="str" cm="1">
        <f t="array" ref="R5722">_xlfn.IFS(ROUND(Q5722,0)=5,"Excellent",ROUND(Q5722,0)=4,"Good",ROUND(Q5722,0)=3,"Ok",ROUND(Q5722,0)&lt;3,"Bad")</f>
        <v>Good</v>
      </c>
      <c r="S5722">
        <v>6</v>
      </c>
      <c r="T5722" t="str">
        <f t="shared" si="358"/>
        <v>No</v>
      </c>
      <c r="U5722" s="65">
        <v>43986</v>
      </c>
      <c r="V5722" s="65">
        <v>44012</v>
      </c>
      <c r="W5722">
        <v>134</v>
      </c>
      <c r="X5722" t="str">
        <f t="shared" si="359"/>
        <v>Active</v>
      </c>
      <c r="Y5722" t="s">
        <v>15616</v>
      </c>
    </row>
    <row r="5723" spans="1:25" x14ac:dyDescent="0.25">
      <c r="A5723">
        <v>5722</v>
      </c>
      <c r="B5723" t="s">
        <v>15200</v>
      </c>
      <c r="C5723">
        <v>4091</v>
      </c>
      <c r="D5723" t="str">
        <f>VLOOKUP($C5723,Hosts!$A:$O,10,0)</f>
        <v>New York</v>
      </c>
      <c r="E5723" s="67">
        <f>INDEX(Hosts!$A:$O,MATCH(Places!$C5723,Hosts!$A:$A,0),MATCH(Places!E$1,Hosts!$1:$1,0))</f>
        <v>1</v>
      </c>
      <c r="F5723" s="67">
        <f>INDEX(Hosts!$A:$O,MATCH(Places!$C5723,Hosts!$A:$A,0),MATCH(Places!F$1,Hosts!$1:$1,0))</f>
        <v>0.88</v>
      </c>
      <c r="G5723" s="67" t="str">
        <f>INDEX(Hosts!$A:$O,MATCH(Places!$C5723,Hosts!$A:$A,0),MATCH(Places!G$1,Hosts!$1:$1,0))</f>
        <v>No</v>
      </c>
      <c r="H5723">
        <v>7</v>
      </c>
      <c r="I5723" t="str">
        <f>VLOOKUP($H5723,Neighborhoods!$A:$C,2,0)</f>
        <v>Brooklyn</v>
      </c>
      <c r="J5723" t="str">
        <f>VLOOKUP($H5723,Neighborhoods!$A:$C,3,0)</f>
        <v>Bedford-Stuyvesant</v>
      </c>
      <c r="K5723" t="s">
        <v>11822</v>
      </c>
      <c r="L5723" t="str">
        <f t="shared" si="356"/>
        <v>No</v>
      </c>
      <c r="M5723">
        <v>4</v>
      </c>
      <c r="N5723" t="str" cm="1">
        <f t="array" ref="N5723">_xlfn.IFS(M5723&lt;=2,"Small",M5723&lt;=5,"Medium",M5723&gt;5,"Large")</f>
        <v>Medium</v>
      </c>
      <c r="O5723" s="50">
        <v>115</v>
      </c>
      <c r="P5723" s="67">
        <f t="shared" si="357"/>
        <v>0.03</v>
      </c>
      <c r="Q5723" s="52">
        <v>5</v>
      </c>
      <c r="R5723" s="52" t="str" cm="1">
        <f t="array" ref="R5723">_xlfn.IFS(ROUND(Q5723,0)=5,"Excellent",ROUND(Q5723,0)=4,"Good",ROUND(Q5723,0)=3,"Ok",ROUND(Q5723,0)&lt;3,"Bad")</f>
        <v>Excellent</v>
      </c>
      <c r="S5723">
        <v>11</v>
      </c>
      <c r="T5723" t="str">
        <f t="shared" si="358"/>
        <v>No</v>
      </c>
      <c r="U5723" s="65">
        <v>43878</v>
      </c>
      <c r="V5723" s="65">
        <v>44032</v>
      </c>
      <c r="W5723">
        <v>96</v>
      </c>
      <c r="X5723" t="str">
        <f t="shared" si="359"/>
        <v>Active</v>
      </c>
      <c r="Y5723" t="s">
        <v>15615</v>
      </c>
    </row>
    <row r="5724" spans="1:25" x14ac:dyDescent="0.25">
      <c r="A5724">
        <v>5723</v>
      </c>
      <c r="B5724" t="s">
        <v>14243</v>
      </c>
      <c r="C5724">
        <v>4092</v>
      </c>
      <c r="D5724" t="str">
        <f>VLOOKUP($C5724,Hosts!$A:$O,10,0)</f>
        <v>New York</v>
      </c>
      <c r="E5724" s="67">
        <f>INDEX(Hosts!$A:$O,MATCH(Places!$C5724,Hosts!$A:$A,0),MATCH(Places!E$1,Hosts!$1:$1,0))</f>
        <v>0</v>
      </c>
      <c r="F5724" s="67">
        <f>INDEX(Hosts!$A:$O,MATCH(Places!$C5724,Hosts!$A:$A,0),MATCH(Places!F$1,Hosts!$1:$1,0))</f>
        <v>0.56000000000000005</v>
      </c>
      <c r="G5724" s="67" t="str">
        <f>INDEX(Hosts!$A:$O,MATCH(Places!$C5724,Hosts!$A:$A,0),MATCH(Places!G$1,Hosts!$1:$1,0))</f>
        <v>No</v>
      </c>
      <c r="H5724">
        <v>13</v>
      </c>
      <c r="I5724" t="str">
        <f>VLOOKUP($H5724,Neighborhoods!$A:$C,2,0)</f>
        <v>Manhattan</v>
      </c>
      <c r="J5724" t="str">
        <f>VLOOKUP($H5724,Neighborhoods!$A:$C,3,0)</f>
        <v>Chelsea</v>
      </c>
      <c r="K5724" t="s">
        <v>11822</v>
      </c>
      <c r="L5724" t="str">
        <f t="shared" si="356"/>
        <v>No</v>
      </c>
      <c r="M5724">
        <v>2</v>
      </c>
      <c r="N5724" t="str" cm="1">
        <f t="array" ref="N5724">_xlfn.IFS(M5724&lt;=2,"Small",M5724&lt;=5,"Medium",M5724&gt;5,"Large")</f>
        <v>Small</v>
      </c>
      <c r="O5724" s="50">
        <v>90</v>
      </c>
      <c r="P5724" s="67">
        <f t="shared" si="357"/>
        <v>0.03</v>
      </c>
      <c r="Q5724" s="52">
        <v>4.75</v>
      </c>
      <c r="R5724" s="52" t="str" cm="1">
        <f t="array" ref="R5724">_xlfn.IFS(ROUND(Q5724,0)=5,"Excellent",ROUND(Q5724,0)=4,"Good",ROUND(Q5724,0)=3,"Ok",ROUND(Q5724,0)&lt;3,"Bad")</f>
        <v>Excellent</v>
      </c>
      <c r="S5724">
        <v>4</v>
      </c>
      <c r="T5724" t="str">
        <f t="shared" si="358"/>
        <v>No</v>
      </c>
      <c r="U5724" s="65">
        <v>43836</v>
      </c>
      <c r="V5724" s="65">
        <v>43898</v>
      </c>
      <c r="W5724">
        <v>74</v>
      </c>
      <c r="X5724" t="str">
        <f t="shared" si="359"/>
        <v>Active</v>
      </c>
      <c r="Y5724" t="s">
        <v>15615</v>
      </c>
    </row>
    <row r="5725" spans="1:25" x14ac:dyDescent="0.25">
      <c r="A5725">
        <v>5724</v>
      </c>
      <c r="B5725" t="s">
        <v>14882</v>
      </c>
      <c r="C5725">
        <v>3594</v>
      </c>
      <c r="D5725" t="str">
        <f>VLOOKUP($C5725,Hosts!$A:$O,10,0)</f>
        <v>New York</v>
      </c>
      <c r="E5725" s="67">
        <f>INDEX(Hosts!$A:$O,MATCH(Places!$C5725,Hosts!$A:$A,0),MATCH(Places!E$1,Hosts!$1:$1,0))</f>
        <v>1</v>
      </c>
      <c r="F5725" s="67">
        <f>INDEX(Hosts!$A:$O,MATCH(Places!$C5725,Hosts!$A:$A,0),MATCH(Places!F$1,Hosts!$1:$1,0))</f>
        <v>0.9</v>
      </c>
      <c r="G5725" s="67" t="str">
        <f>INDEX(Hosts!$A:$O,MATCH(Places!$C5725,Hosts!$A:$A,0),MATCH(Places!G$1,Hosts!$1:$1,0))</f>
        <v>Yes</v>
      </c>
      <c r="H5725">
        <v>22</v>
      </c>
      <c r="I5725" t="str">
        <f>VLOOKUP($H5725,Neighborhoods!$A:$C,2,0)</f>
        <v>Queens</v>
      </c>
      <c r="J5725" t="str">
        <f>VLOOKUP($H5725,Neighborhoods!$A:$C,3,0)</f>
        <v>Flushing</v>
      </c>
      <c r="K5725" t="s">
        <v>1</v>
      </c>
      <c r="L5725" t="str">
        <f t="shared" si="356"/>
        <v>Yes</v>
      </c>
      <c r="M5725">
        <v>2</v>
      </c>
      <c r="N5725" t="str" cm="1">
        <f t="array" ref="N5725">_xlfn.IFS(M5725&lt;=2,"Small",M5725&lt;=5,"Medium",M5725&gt;5,"Large")</f>
        <v>Small</v>
      </c>
      <c r="O5725" s="50">
        <v>50</v>
      </c>
      <c r="P5725" s="67">
        <f t="shared" si="357"/>
        <v>0.03</v>
      </c>
      <c r="Q5725" s="52">
        <v>4.92</v>
      </c>
      <c r="R5725" s="52" t="str" cm="1">
        <f t="array" ref="R5725">_xlfn.IFS(ROUND(Q5725,0)=5,"Excellent",ROUND(Q5725,0)=4,"Good",ROUND(Q5725,0)=3,"Ok",ROUND(Q5725,0)&lt;3,"Bad")</f>
        <v>Excellent</v>
      </c>
      <c r="S5725">
        <v>12</v>
      </c>
      <c r="T5725" t="str">
        <f t="shared" si="358"/>
        <v>No</v>
      </c>
      <c r="U5725" s="65">
        <v>43840</v>
      </c>
      <c r="V5725" s="65">
        <v>43905</v>
      </c>
      <c r="W5725">
        <v>1</v>
      </c>
      <c r="X5725" t="str">
        <f t="shared" si="359"/>
        <v>Active</v>
      </c>
      <c r="Y5725" t="s">
        <v>15616</v>
      </c>
    </row>
    <row r="5726" spans="1:25" x14ac:dyDescent="0.25">
      <c r="A5726">
        <v>5725</v>
      </c>
      <c r="B5726" t="s">
        <v>13845</v>
      </c>
      <c r="C5726">
        <v>866</v>
      </c>
      <c r="D5726" t="str">
        <f>VLOOKUP($C5726,Hosts!$A:$O,10,0)</f>
        <v>New York</v>
      </c>
      <c r="E5726" s="67">
        <f>INDEX(Hosts!$A:$O,MATCH(Places!$C5726,Hosts!$A:$A,0),MATCH(Places!E$1,Hosts!$1:$1,0))</f>
        <v>1</v>
      </c>
      <c r="F5726" s="67">
        <f>INDEX(Hosts!$A:$O,MATCH(Places!$C5726,Hosts!$A:$A,0),MATCH(Places!F$1,Hosts!$1:$1,0))</f>
        <v>0.83</v>
      </c>
      <c r="G5726" s="67" t="str">
        <f>INDEX(Hosts!$A:$O,MATCH(Places!$C5726,Hosts!$A:$A,0),MATCH(Places!G$1,Hosts!$1:$1,0))</f>
        <v>No</v>
      </c>
      <c r="H5726">
        <v>8</v>
      </c>
      <c r="I5726" t="str">
        <f>VLOOKUP($H5726,Neighborhoods!$A:$C,2,0)</f>
        <v>Brooklyn</v>
      </c>
      <c r="J5726" t="str">
        <f>VLOOKUP($H5726,Neighborhoods!$A:$C,3,0)</f>
        <v>Bushwick</v>
      </c>
      <c r="K5726" t="s">
        <v>1</v>
      </c>
      <c r="L5726" t="str">
        <f t="shared" si="356"/>
        <v>Yes</v>
      </c>
      <c r="M5726">
        <v>2</v>
      </c>
      <c r="N5726" t="str" cm="1">
        <f t="array" ref="N5726">_xlfn.IFS(M5726&lt;=2,"Small",M5726&lt;=5,"Medium",M5726&gt;5,"Large")</f>
        <v>Small</v>
      </c>
      <c r="O5726" s="50">
        <v>39</v>
      </c>
      <c r="P5726" s="67">
        <f t="shared" si="357"/>
        <v>0.03</v>
      </c>
      <c r="Q5726" s="52">
        <v>5</v>
      </c>
      <c r="R5726" s="52" t="str" cm="1">
        <f t="array" ref="R5726">_xlfn.IFS(ROUND(Q5726,0)=5,"Excellent",ROUND(Q5726,0)=4,"Good",ROUND(Q5726,0)=3,"Ok",ROUND(Q5726,0)&lt;3,"Bad")</f>
        <v>Excellent</v>
      </c>
      <c r="S5726">
        <v>3</v>
      </c>
      <c r="T5726" t="str">
        <f t="shared" si="358"/>
        <v>No</v>
      </c>
      <c r="U5726" s="65">
        <v>43850</v>
      </c>
      <c r="V5726" s="65">
        <v>43891</v>
      </c>
      <c r="W5726">
        <v>149</v>
      </c>
      <c r="X5726" t="str">
        <f t="shared" si="359"/>
        <v>Active</v>
      </c>
      <c r="Y5726" t="s">
        <v>15615</v>
      </c>
    </row>
    <row r="5727" spans="1:25" x14ac:dyDescent="0.25">
      <c r="A5727">
        <v>5726</v>
      </c>
      <c r="B5727" t="s">
        <v>13285</v>
      </c>
      <c r="C5727">
        <v>3165</v>
      </c>
      <c r="D5727" t="str">
        <f>VLOOKUP($C5727,Hosts!$A:$O,10,0)</f>
        <v>New York</v>
      </c>
      <c r="E5727" s="67">
        <f>INDEX(Hosts!$A:$O,MATCH(Places!$C5727,Hosts!$A:$A,0),MATCH(Places!E$1,Hosts!$1:$1,0))</f>
        <v>1</v>
      </c>
      <c r="F5727" s="67">
        <f>INDEX(Hosts!$A:$O,MATCH(Places!$C5727,Hosts!$A:$A,0),MATCH(Places!F$1,Hosts!$1:$1,0))</f>
        <v>0.64</v>
      </c>
      <c r="G5727" s="67" t="str">
        <f>INDEX(Hosts!$A:$O,MATCH(Places!$C5727,Hosts!$A:$A,0),MATCH(Places!G$1,Hosts!$1:$1,0))</f>
        <v>No</v>
      </c>
      <c r="H5727">
        <v>23</v>
      </c>
      <c r="I5727" t="str">
        <f>VLOOKUP($H5727,Neighborhoods!$A:$C,2,0)</f>
        <v>Queens</v>
      </c>
      <c r="J5727" t="str">
        <f>VLOOKUP($H5727,Neighborhoods!$A:$C,3,0)</f>
        <v>Jamaica</v>
      </c>
      <c r="K5727" t="s">
        <v>11822</v>
      </c>
      <c r="L5727" t="str">
        <f t="shared" si="356"/>
        <v>No</v>
      </c>
      <c r="M5727">
        <v>4</v>
      </c>
      <c r="N5727" t="str" cm="1">
        <f t="array" ref="N5727">_xlfn.IFS(M5727&lt;=2,"Small",M5727&lt;=5,"Medium",M5727&gt;5,"Large")</f>
        <v>Medium</v>
      </c>
      <c r="O5727" s="50">
        <v>104</v>
      </c>
      <c r="P5727" s="67">
        <f t="shared" si="357"/>
        <v>0.03</v>
      </c>
      <c r="Q5727" s="52">
        <v>5</v>
      </c>
      <c r="R5727" s="52" t="str" cm="1">
        <f t="array" ref="R5727">_xlfn.IFS(ROUND(Q5727,0)=5,"Excellent",ROUND(Q5727,0)=4,"Good",ROUND(Q5727,0)=3,"Ok",ROUND(Q5727,0)&lt;3,"Bad")</f>
        <v>Excellent</v>
      </c>
      <c r="S5727">
        <v>4</v>
      </c>
      <c r="T5727" t="str">
        <f t="shared" si="358"/>
        <v>No</v>
      </c>
      <c r="U5727" s="65">
        <v>43843</v>
      </c>
      <c r="V5727" s="65">
        <v>43877</v>
      </c>
      <c r="W5727">
        <v>363</v>
      </c>
      <c r="X5727" t="str">
        <f t="shared" si="359"/>
        <v>Active</v>
      </c>
      <c r="Y5727" t="s">
        <v>15615</v>
      </c>
    </row>
    <row r="5728" spans="1:25" x14ac:dyDescent="0.25">
      <c r="A5728">
        <v>5727</v>
      </c>
      <c r="B5728" t="s">
        <v>13521</v>
      </c>
      <c r="C5728">
        <v>4002</v>
      </c>
      <c r="D5728" t="str">
        <f>VLOOKUP($C5728,Hosts!$A:$O,10,0)</f>
        <v>Texas</v>
      </c>
      <c r="E5728" s="67">
        <f>INDEX(Hosts!$A:$O,MATCH(Places!$C5728,Hosts!$A:$A,0),MATCH(Places!E$1,Hosts!$1:$1,0))</f>
        <v>1</v>
      </c>
      <c r="F5728" s="67">
        <f>INDEX(Hosts!$A:$O,MATCH(Places!$C5728,Hosts!$A:$A,0),MATCH(Places!F$1,Hosts!$1:$1,0))</f>
        <v>1</v>
      </c>
      <c r="G5728" s="67" t="str">
        <f>INDEX(Hosts!$A:$O,MATCH(Places!$C5728,Hosts!$A:$A,0),MATCH(Places!G$1,Hosts!$1:$1,0))</f>
        <v>Yes</v>
      </c>
      <c r="H5728">
        <v>14</v>
      </c>
      <c r="I5728" t="str">
        <f>VLOOKUP($H5728,Neighborhoods!$A:$C,2,0)</f>
        <v>Manhattan</v>
      </c>
      <c r="J5728" t="str">
        <f>VLOOKUP($H5728,Neighborhoods!$A:$C,3,0)</f>
        <v>East Harlem</v>
      </c>
      <c r="K5728" t="s">
        <v>16</v>
      </c>
      <c r="L5728" t="str">
        <f t="shared" si="356"/>
        <v>Yes</v>
      </c>
      <c r="M5728">
        <v>2</v>
      </c>
      <c r="N5728" t="str" cm="1">
        <f t="array" ref="N5728">_xlfn.IFS(M5728&lt;=2,"Small",M5728&lt;=5,"Medium",M5728&gt;5,"Large")</f>
        <v>Small</v>
      </c>
      <c r="O5728" s="50">
        <v>42</v>
      </c>
      <c r="P5728" s="67">
        <f t="shared" si="357"/>
        <v>0.03</v>
      </c>
      <c r="Q5728" s="52">
        <v>4.9000000000000004</v>
      </c>
      <c r="R5728" s="52" t="str" cm="1">
        <f t="array" ref="R5728">_xlfn.IFS(ROUND(Q5728,0)=5,"Excellent",ROUND(Q5728,0)=4,"Good",ROUND(Q5728,0)=3,"Ok",ROUND(Q5728,0)&lt;3,"Bad")</f>
        <v>Excellent</v>
      </c>
      <c r="S5728">
        <v>10</v>
      </c>
      <c r="T5728" t="str">
        <f t="shared" si="358"/>
        <v>No</v>
      </c>
      <c r="U5728" s="65">
        <v>43841</v>
      </c>
      <c r="V5728" s="65">
        <v>44026</v>
      </c>
      <c r="W5728">
        <v>358</v>
      </c>
      <c r="X5728" t="str">
        <f t="shared" si="359"/>
        <v>Active</v>
      </c>
      <c r="Y5728" t="s">
        <v>15616</v>
      </c>
    </row>
    <row r="5729" spans="1:25" x14ac:dyDescent="0.25">
      <c r="A5729">
        <v>5728</v>
      </c>
      <c r="B5729" t="s">
        <v>14795</v>
      </c>
      <c r="C5729">
        <v>3325</v>
      </c>
      <c r="D5729" t="str">
        <f>VLOOKUP($C5729,Hosts!$A:$O,10,0)</f>
        <v>New York</v>
      </c>
      <c r="E5729" s="67">
        <f>INDEX(Hosts!$A:$O,MATCH(Places!$C5729,Hosts!$A:$A,0),MATCH(Places!E$1,Hosts!$1:$1,0))</f>
        <v>1</v>
      </c>
      <c r="F5729" s="67">
        <f>INDEX(Hosts!$A:$O,MATCH(Places!$C5729,Hosts!$A:$A,0),MATCH(Places!F$1,Hosts!$1:$1,0))</f>
        <v>1</v>
      </c>
      <c r="G5729" s="67" t="str">
        <f>INDEX(Hosts!$A:$O,MATCH(Places!$C5729,Hosts!$A:$A,0),MATCH(Places!G$1,Hosts!$1:$1,0))</f>
        <v>Yes</v>
      </c>
      <c r="H5729">
        <v>17</v>
      </c>
      <c r="I5729" t="str">
        <f>VLOOKUP($H5729,Neighborhoods!$A:$C,2,0)</f>
        <v>Manhattan</v>
      </c>
      <c r="J5729" t="str">
        <f>VLOOKUP($H5729,Neighborhoods!$A:$C,3,0)</f>
        <v>Hell's Kitchen</v>
      </c>
      <c r="K5729" t="s">
        <v>11822</v>
      </c>
      <c r="L5729" t="str">
        <f t="shared" si="356"/>
        <v>No</v>
      </c>
      <c r="M5729">
        <v>3</v>
      </c>
      <c r="N5729" t="str" cm="1">
        <f t="array" ref="N5729">_xlfn.IFS(M5729&lt;=2,"Small",M5729&lt;=5,"Medium",M5729&gt;5,"Large")</f>
        <v>Medium</v>
      </c>
      <c r="O5729" s="50">
        <v>100</v>
      </c>
      <c r="P5729" s="67">
        <f t="shared" si="357"/>
        <v>0.03</v>
      </c>
      <c r="Q5729" s="52">
        <v>4.6900000000000004</v>
      </c>
      <c r="R5729" s="52" t="str" cm="1">
        <f t="array" ref="R5729">_xlfn.IFS(ROUND(Q5729,0)=5,"Excellent",ROUND(Q5729,0)=4,"Good",ROUND(Q5729,0)=3,"Ok",ROUND(Q5729,0)&lt;3,"Bad")</f>
        <v>Excellent</v>
      </c>
      <c r="S5729">
        <v>13</v>
      </c>
      <c r="T5729" t="str">
        <f t="shared" si="358"/>
        <v>No</v>
      </c>
      <c r="U5729" s="65">
        <v>43860</v>
      </c>
      <c r="V5729" s="65">
        <v>44039</v>
      </c>
      <c r="W5729">
        <v>83</v>
      </c>
      <c r="X5729" t="str">
        <f t="shared" si="359"/>
        <v>Active</v>
      </c>
      <c r="Y5729" t="s">
        <v>15616</v>
      </c>
    </row>
    <row r="5730" spans="1:25" x14ac:dyDescent="0.25">
      <c r="A5730">
        <v>5729</v>
      </c>
      <c r="B5730" t="s">
        <v>14899</v>
      </c>
      <c r="C5730">
        <v>3635</v>
      </c>
      <c r="D5730" t="str">
        <f>VLOOKUP($C5730,Hosts!$A:$O,10,0)</f>
        <v>New Jersey</v>
      </c>
      <c r="E5730" s="67">
        <f>INDEX(Hosts!$A:$O,MATCH(Places!$C5730,Hosts!$A:$A,0),MATCH(Places!E$1,Hosts!$1:$1,0))</f>
        <v>0.96</v>
      </c>
      <c r="F5730" s="67">
        <f>INDEX(Hosts!$A:$O,MATCH(Places!$C5730,Hosts!$A:$A,0),MATCH(Places!F$1,Hosts!$1:$1,0))</f>
        <v>0.97</v>
      </c>
      <c r="G5730" s="67" t="str">
        <f>INDEX(Hosts!$A:$O,MATCH(Places!$C5730,Hosts!$A:$A,0),MATCH(Places!G$1,Hosts!$1:$1,0))</f>
        <v>No</v>
      </c>
      <c r="H5730">
        <v>18</v>
      </c>
      <c r="I5730" t="str">
        <f>VLOOKUP($H5730,Neighborhoods!$A:$C,2,0)</f>
        <v>Manhattan</v>
      </c>
      <c r="J5730" t="str">
        <f>VLOOKUP($H5730,Neighborhoods!$A:$C,3,0)</f>
        <v>Midtown</v>
      </c>
      <c r="K5730" t="s">
        <v>11822</v>
      </c>
      <c r="L5730" t="str">
        <f t="shared" si="356"/>
        <v>No</v>
      </c>
      <c r="M5730">
        <v>6</v>
      </c>
      <c r="N5730" t="str" cm="1">
        <f t="array" ref="N5730">_xlfn.IFS(M5730&lt;=2,"Small",M5730&lt;=5,"Medium",M5730&gt;5,"Large")</f>
        <v>Large</v>
      </c>
      <c r="O5730" s="50">
        <v>108</v>
      </c>
      <c r="P5730" s="67">
        <f t="shared" si="357"/>
        <v>0.03</v>
      </c>
      <c r="Q5730" s="52">
        <v>5</v>
      </c>
      <c r="R5730" s="52" t="str" cm="1">
        <f t="array" ref="R5730">_xlfn.IFS(ROUND(Q5730,0)=5,"Excellent",ROUND(Q5730,0)=4,"Good",ROUND(Q5730,0)=3,"Ok",ROUND(Q5730,0)&lt;3,"Bad")</f>
        <v>Excellent</v>
      </c>
      <c r="S5730">
        <v>6</v>
      </c>
      <c r="T5730" t="str">
        <f t="shared" si="358"/>
        <v>No</v>
      </c>
      <c r="U5730" s="65">
        <v>43849</v>
      </c>
      <c r="V5730" s="65">
        <v>44045</v>
      </c>
      <c r="W5730">
        <v>360</v>
      </c>
      <c r="X5730" t="str">
        <f t="shared" si="359"/>
        <v>Active</v>
      </c>
      <c r="Y5730" t="s">
        <v>15615</v>
      </c>
    </row>
    <row r="5731" spans="1:25" x14ac:dyDescent="0.25">
      <c r="A5731">
        <v>5730</v>
      </c>
      <c r="B5731" t="s">
        <v>15240</v>
      </c>
      <c r="C5731">
        <v>4093</v>
      </c>
      <c r="D5731" t="str">
        <f>VLOOKUP($C5731,Hosts!$A:$O,10,0)</f>
        <v>New York</v>
      </c>
      <c r="E5731" s="67">
        <f>INDEX(Hosts!$A:$O,MATCH(Places!$C5731,Hosts!$A:$A,0),MATCH(Places!E$1,Hosts!$1:$1,0))</f>
        <v>1</v>
      </c>
      <c r="F5731" s="67">
        <f>INDEX(Hosts!$A:$O,MATCH(Places!$C5731,Hosts!$A:$A,0),MATCH(Places!F$1,Hosts!$1:$1,0))</f>
        <v>0.96</v>
      </c>
      <c r="G5731" s="67" t="str">
        <f>INDEX(Hosts!$A:$O,MATCH(Places!$C5731,Hosts!$A:$A,0),MATCH(Places!G$1,Hosts!$1:$1,0))</f>
        <v>Yes</v>
      </c>
      <c r="H5731">
        <v>13</v>
      </c>
      <c r="I5731" t="str">
        <f>VLOOKUP($H5731,Neighborhoods!$A:$C,2,0)</f>
        <v>Manhattan</v>
      </c>
      <c r="J5731" t="str">
        <f>VLOOKUP($H5731,Neighborhoods!$A:$C,3,0)</f>
        <v>Chelsea</v>
      </c>
      <c r="K5731" t="s">
        <v>11822</v>
      </c>
      <c r="L5731" t="str">
        <f t="shared" si="356"/>
        <v>No</v>
      </c>
      <c r="M5731">
        <v>3</v>
      </c>
      <c r="N5731" t="str" cm="1">
        <f t="array" ref="N5731">_xlfn.IFS(M5731&lt;=2,"Small",M5731&lt;=5,"Medium",M5731&gt;5,"Large")</f>
        <v>Medium</v>
      </c>
      <c r="O5731" s="50">
        <v>350</v>
      </c>
      <c r="P5731" s="67">
        <f t="shared" si="357"/>
        <v>0.04</v>
      </c>
      <c r="Q5731" s="52">
        <v>5</v>
      </c>
      <c r="R5731" s="52" t="str" cm="1">
        <f t="array" ref="R5731">_xlfn.IFS(ROUND(Q5731,0)=5,"Excellent",ROUND(Q5731,0)=4,"Good",ROUND(Q5731,0)=3,"Ok",ROUND(Q5731,0)&lt;3,"Bad")</f>
        <v>Excellent</v>
      </c>
      <c r="S5731">
        <v>10</v>
      </c>
      <c r="T5731" t="str">
        <f t="shared" si="358"/>
        <v>No</v>
      </c>
      <c r="U5731" s="65">
        <v>43845</v>
      </c>
      <c r="V5731" s="65">
        <v>43965</v>
      </c>
      <c r="W5731">
        <v>342</v>
      </c>
      <c r="X5731" t="str">
        <f t="shared" si="359"/>
        <v>Active</v>
      </c>
      <c r="Y5731" t="s">
        <v>15615</v>
      </c>
    </row>
    <row r="5732" spans="1:25" x14ac:dyDescent="0.25">
      <c r="A5732">
        <v>5731</v>
      </c>
      <c r="B5732" t="s">
        <v>14314</v>
      </c>
      <c r="C5732">
        <v>503</v>
      </c>
      <c r="D5732" t="str">
        <f>VLOOKUP($C5732,Hosts!$A:$O,10,0)</f>
        <v>New York</v>
      </c>
      <c r="E5732" s="67">
        <f>INDEX(Hosts!$A:$O,MATCH(Places!$C5732,Hosts!$A:$A,0),MATCH(Places!E$1,Hosts!$1:$1,0))</f>
        <v>1</v>
      </c>
      <c r="F5732" s="67">
        <f>INDEX(Hosts!$A:$O,MATCH(Places!$C5732,Hosts!$A:$A,0),MATCH(Places!F$1,Hosts!$1:$1,0))</f>
        <v>0.92</v>
      </c>
      <c r="G5732" s="67" t="str">
        <f>INDEX(Hosts!$A:$O,MATCH(Places!$C5732,Hosts!$A:$A,0),MATCH(Places!G$1,Hosts!$1:$1,0))</f>
        <v>Yes</v>
      </c>
      <c r="H5732">
        <v>9</v>
      </c>
      <c r="I5732" t="str">
        <f>VLOOKUP($H5732,Neighborhoods!$A:$C,2,0)</f>
        <v>Brooklyn</v>
      </c>
      <c r="J5732" t="str">
        <f>VLOOKUP($H5732,Neighborhoods!$A:$C,3,0)</f>
        <v>Crown Heights</v>
      </c>
      <c r="K5732" t="s">
        <v>11822</v>
      </c>
      <c r="L5732" t="str">
        <f t="shared" si="356"/>
        <v>No</v>
      </c>
      <c r="M5732">
        <v>4</v>
      </c>
      <c r="N5732" t="str" cm="1">
        <f t="array" ref="N5732">_xlfn.IFS(M5732&lt;=2,"Small",M5732&lt;=5,"Medium",M5732&gt;5,"Large")</f>
        <v>Medium</v>
      </c>
      <c r="O5732" s="50">
        <v>134</v>
      </c>
      <c r="P5732" s="67">
        <f t="shared" si="357"/>
        <v>0.03</v>
      </c>
      <c r="Q5732" s="52">
        <v>5</v>
      </c>
      <c r="R5732" s="52" t="str" cm="1">
        <f t="array" ref="R5732">_xlfn.IFS(ROUND(Q5732,0)=5,"Excellent",ROUND(Q5732,0)=4,"Good",ROUND(Q5732,0)=3,"Ok",ROUND(Q5732,0)&lt;3,"Bad")</f>
        <v>Excellent</v>
      </c>
      <c r="S5732">
        <v>21</v>
      </c>
      <c r="T5732" t="str">
        <f t="shared" si="358"/>
        <v>No</v>
      </c>
      <c r="U5732" s="65">
        <v>43842</v>
      </c>
      <c r="V5732" s="65">
        <v>44053</v>
      </c>
      <c r="W5732">
        <v>146</v>
      </c>
      <c r="X5732" t="str">
        <f t="shared" si="359"/>
        <v>Active</v>
      </c>
      <c r="Y5732" t="s">
        <v>15615</v>
      </c>
    </row>
    <row r="5733" spans="1:25" x14ac:dyDescent="0.25">
      <c r="A5733">
        <v>5732</v>
      </c>
      <c r="B5733" t="s">
        <v>13166</v>
      </c>
      <c r="C5733">
        <v>684</v>
      </c>
      <c r="D5733" t="str">
        <f>VLOOKUP($C5733,Hosts!$A:$O,10,0)</f>
        <v>New York</v>
      </c>
      <c r="E5733" s="67">
        <f>INDEX(Hosts!$A:$O,MATCH(Places!$C5733,Hosts!$A:$A,0),MATCH(Places!E$1,Hosts!$1:$1,0))</f>
        <v>0.8</v>
      </c>
      <c r="F5733" s="67">
        <f>INDEX(Hosts!$A:$O,MATCH(Places!$C5733,Hosts!$A:$A,0),MATCH(Places!F$1,Hosts!$1:$1,0))</f>
        <v>0.87</v>
      </c>
      <c r="G5733" s="67" t="str">
        <f>INDEX(Hosts!$A:$O,MATCH(Places!$C5733,Hosts!$A:$A,0),MATCH(Places!G$1,Hosts!$1:$1,0))</f>
        <v>No</v>
      </c>
      <c r="H5733">
        <v>20</v>
      </c>
      <c r="I5733" t="str">
        <f>VLOOKUP($H5733,Neighborhoods!$A:$C,2,0)</f>
        <v>Manhattan</v>
      </c>
      <c r="J5733" t="str">
        <f>VLOOKUP($H5733,Neighborhoods!$A:$C,3,0)</f>
        <v>Upper West Side</v>
      </c>
      <c r="K5733" t="s">
        <v>1</v>
      </c>
      <c r="L5733" t="str">
        <f t="shared" si="356"/>
        <v>Yes</v>
      </c>
      <c r="M5733">
        <v>2</v>
      </c>
      <c r="N5733" t="str" cm="1">
        <f t="array" ref="N5733">_xlfn.IFS(M5733&lt;=2,"Small",M5733&lt;=5,"Medium",M5733&gt;5,"Large")</f>
        <v>Small</v>
      </c>
      <c r="O5733" s="50">
        <v>56</v>
      </c>
      <c r="P5733" s="67">
        <f t="shared" si="357"/>
        <v>0.03</v>
      </c>
      <c r="Q5733" s="52">
        <v>4.8600000000000003</v>
      </c>
      <c r="R5733" s="52" t="str" cm="1">
        <f t="array" ref="R5733">_xlfn.IFS(ROUND(Q5733,0)=5,"Excellent",ROUND(Q5733,0)=4,"Good",ROUND(Q5733,0)=3,"Ok",ROUND(Q5733,0)&lt;3,"Bad")</f>
        <v>Excellent</v>
      </c>
      <c r="S5733">
        <v>7</v>
      </c>
      <c r="T5733" t="str">
        <f t="shared" si="358"/>
        <v>No</v>
      </c>
      <c r="U5733" s="65">
        <v>43875</v>
      </c>
      <c r="V5733" s="65">
        <v>43907</v>
      </c>
      <c r="W5733">
        <v>90</v>
      </c>
      <c r="X5733" t="str">
        <f t="shared" si="359"/>
        <v>Active</v>
      </c>
      <c r="Y5733" t="s">
        <v>15615</v>
      </c>
    </row>
    <row r="5734" spans="1:25" x14ac:dyDescent="0.25">
      <c r="A5734">
        <v>5733</v>
      </c>
      <c r="B5734" t="s">
        <v>15209</v>
      </c>
      <c r="C5734">
        <v>3846</v>
      </c>
      <c r="D5734" t="str">
        <f>VLOOKUP($C5734,Hosts!$A:$O,10,0)</f>
        <v>New York</v>
      </c>
      <c r="E5734" s="67">
        <f>INDEX(Hosts!$A:$O,MATCH(Places!$C5734,Hosts!$A:$A,0),MATCH(Places!E$1,Hosts!$1:$1,0))</f>
        <v>0.9</v>
      </c>
      <c r="F5734" s="67">
        <f>INDEX(Hosts!$A:$O,MATCH(Places!$C5734,Hosts!$A:$A,0),MATCH(Places!F$1,Hosts!$1:$1,0))</f>
        <v>0.97</v>
      </c>
      <c r="G5734" s="67" t="str">
        <f>INDEX(Hosts!$A:$O,MATCH(Places!$C5734,Hosts!$A:$A,0),MATCH(Places!G$1,Hosts!$1:$1,0))</f>
        <v>No</v>
      </c>
      <c r="H5734">
        <v>13</v>
      </c>
      <c r="I5734" t="str">
        <f>VLOOKUP($H5734,Neighborhoods!$A:$C,2,0)</f>
        <v>Manhattan</v>
      </c>
      <c r="J5734" t="str">
        <f>VLOOKUP($H5734,Neighborhoods!$A:$C,3,0)</f>
        <v>Chelsea</v>
      </c>
      <c r="K5734" t="s">
        <v>11822</v>
      </c>
      <c r="L5734" t="str">
        <f t="shared" si="356"/>
        <v>No</v>
      </c>
      <c r="M5734">
        <v>6</v>
      </c>
      <c r="N5734" t="str" cm="1">
        <f t="array" ref="N5734">_xlfn.IFS(M5734&lt;=2,"Small",M5734&lt;=5,"Medium",M5734&gt;5,"Large")</f>
        <v>Large</v>
      </c>
      <c r="O5734" s="50">
        <v>107</v>
      </c>
      <c r="P5734" s="67">
        <f t="shared" si="357"/>
        <v>0.03</v>
      </c>
      <c r="Q5734" s="52">
        <v>4.76</v>
      </c>
      <c r="R5734" s="52" t="str" cm="1">
        <f t="array" ref="R5734">_xlfn.IFS(ROUND(Q5734,0)=5,"Excellent",ROUND(Q5734,0)=4,"Good",ROUND(Q5734,0)=3,"Ok",ROUND(Q5734,0)&lt;3,"Bad")</f>
        <v>Excellent</v>
      </c>
      <c r="S5734">
        <v>17</v>
      </c>
      <c r="T5734" t="str">
        <f t="shared" si="358"/>
        <v>No</v>
      </c>
      <c r="U5734" s="65">
        <v>43842</v>
      </c>
      <c r="V5734" s="65">
        <v>44044</v>
      </c>
      <c r="W5734">
        <v>0</v>
      </c>
      <c r="X5734" t="str">
        <f t="shared" si="359"/>
        <v>Inactive</v>
      </c>
      <c r="Y5734" t="s">
        <v>15616</v>
      </c>
    </row>
    <row r="5735" spans="1:25" x14ac:dyDescent="0.25">
      <c r="A5735">
        <v>5734</v>
      </c>
      <c r="B5735" t="s">
        <v>14064</v>
      </c>
      <c r="C5735">
        <v>3061</v>
      </c>
      <c r="D5735" t="str">
        <f>VLOOKUP($C5735,Hosts!$A:$O,10,0)</f>
        <v>New York</v>
      </c>
      <c r="E5735" s="67">
        <f>INDEX(Hosts!$A:$O,MATCH(Places!$C5735,Hosts!$A:$A,0),MATCH(Places!E$1,Hosts!$1:$1,0))</f>
        <v>1</v>
      </c>
      <c r="F5735" s="67">
        <f>INDEX(Hosts!$A:$O,MATCH(Places!$C5735,Hosts!$A:$A,0),MATCH(Places!F$1,Hosts!$1:$1,0))</f>
        <v>0.97</v>
      </c>
      <c r="G5735" s="67" t="str">
        <f>INDEX(Hosts!$A:$O,MATCH(Places!$C5735,Hosts!$A:$A,0),MATCH(Places!G$1,Hosts!$1:$1,0))</f>
        <v>Yes</v>
      </c>
      <c r="H5735">
        <v>12</v>
      </c>
      <c r="I5735" t="str">
        <f>VLOOKUP($H5735,Neighborhoods!$A:$C,2,0)</f>
        <v>Brooklyn</v>
      </c>
      <c r="J5735" t="str">
        <f>VLOOKUP($H5735,Neighborhoods!$A:$C,3,0)</f>
        <v>Williamsburg</v>
      </c>
      <c r="K5735" t="s">
        <v>1</v>
      </c>
      <c r="L5735" t="str">
        <f t="shared" si="356"/>
        <v>Yes</v>
      </c>
      <c r="M5735">
        <v>1</v>
      </c>
      <c r="N5735" t="str" cm="1">
        <f t="array" ref="N5735">_xlfn.IFS(M5735&lt;=2,"Small",M5735&lt;=5,"Medium",M5735&gt;5,"Large")</f>
        <v>Small</v>
      </c>
      <c r="O5735" s="50">
        <v>60</v>
      </c>
      <c r="P5735" s="67">
        <f t="shared" si="357"/>
        <v>0.03</v>
      </c>
      <c r="Q5735" s="52">
        <v>5</v>
      </c>
      <c r="R5735" s="52" t="str" cm="1">
        <f t="array" ref="R5735">_xlfn.IFS(ROUND(Q5735,0)=5,"Excellent",ROUND(Q5735,0)=4,"Good",ROUND(Q5735,0)=3,"Ok",ROUND(Q5735,0)&lt;3,"Bad")</f>
        <v>Excellent</v>
      </c>
      <c r="S5735">
        <v>10</v>
      </c>
      <c r="T5735" t="str">
        <f t="shared" si="358"/>
        <v>No</v>
      </c>
      <c r="U5735" s="65">
        <v>43850</v>
      </c>
      <c r="V5735" s="65">
        <v>44044</v>
      </c>
      <c r="W5735">
        <v>90</v>
      </c>
      <c r="X5735" t="str">
        <f t="shared" si="359"/>
        <v>Active</v>
      </c>
      <c r="Y5735" t="s">
        <v>15616</v>
      </c>
    </row>
    <row r="5736" spans="1:25" x14ac:dyDescent="0.25">
      <c r="A5736">
        <v>5735</v>
      </c>
      <c r="B5736" t="s">
        <v>13612</v>
      </c>
      <c r="C5736">
        <v>346</v>
      </c>
      <c r="D5736" t="str">
        <f>VLOOKUP($C5736,Hosts!$A:$O,10,0)</f>
        <v>New York</v>
      </c>
      <c r="E5736" s="67">
        <f>INDEX(Hosts!$A:$O,MATCH(Places!$C5736,Hosts!$A:$A,0),MATCH(Places!E$1,Hosts!$1:$1,0))</f>
        <v>1</v>
      </c>
      <c r="F5736" s="67">
        <f>INDEX(Hosts!$A:$O,MATCH(Places!$C5736,Hosts!$A:$A,0),MATCH(Places!F$1,Hosts!$1:$1,0))</f>
        <v>0.91</v>
      </c>
      <c r="G5736" s="67" t="str">
        <f>INDEX(Hosts!$A:$O,MATCH(Places!$C5736,Hosts!$A:$A,0),MATCH(Places!G$1,Hosts!$1:$1,0))</f>
        <v>Yes</v>
      </c>
      <c r="H5736">
        <v>7</v>
      </c>
      <c r="I5736" t="str">
        <f>VLOOKUP($H5736,Neighborhoods!$A:$C,2,0)</f>
        <v>Brooklyn</v>
      </c>
      <c r="J5736" t="str">
        <f>VLOOKUP($H5736,Neighborhoods!$A:$C,3,0)</f>
        <v>Bedford-Stuyvesant</v>
      </c>
      <c r="K5736" t="s">
        <v>11822</v>
      </c>
      <c r="L5736" t="str">
        <f t="shared" si="356"/>
        <v>No</v>
      </c>
      <c r="M5736">
        <v>4</v>
      </c>
      <c r="N5736" t="str" cm="1">
        <f t="array" ref="N5736">_xlfn.IFS(M5736&lt;=2,"Small",M5736&lt;=5,"Medium",M5736&gt;5,"Large")</f>
        <v>Medium</v>
      </c>
      <c r="O5736" s="50">
        <v>140</v>
      </c>
      <c r="P5736" s="67">
        <f t="shared" si="357"/>
        <v>0.03</v>
      </c>
      <c r="Q5736" s="52">
        <v>5</v>
      </c>
      <c r="R5736" s="52" t="str" cm="1">
        <f t="array" ref="R5736">_xlfn.IFS(ROUND(Q5736,0)=5,"Excellent",ROUND(Q5736,0)=4,"Good",ROUND(Q5736,0)=3,"Ok",ROUND(Q5736,0)&lt;3,"Bad")</f>
        <v>Excellent</v>
      </c>
      <c r="S5736">
        <v>13</v>
      </c>
      <c r="T5736" t="str">
        <f t="shared" si="358"/>
        <v>No</v>
      </c>
      <c r="U5736" s="65">
        <v>43862</v>
      </c>
      <c r="V5736" s="65">
        <v>44056</v>
      </c>
      <c r="W5736">
        <v>104</v>
      </c>
      <c r="X5736" t="str">
        <f t="shared" si="359"/>
        <v>Active</v>
      </c>
      <c r="Y5736" t="s">
        <v>15615</v>
      </c>
    </row>
    <row r="5737" spans="1:25" x14ac:dyDescent="0.25">
      <c r="A5737">
        <v>5736</v>
      </c>
      <c r="B5737" t="s">
        <v>13928</v>
      </c>
      <c r="C5737">
        <v>3949</v>
      </c>
      <c r="D5737" t="str">
        <f>VLOOKUP($C5737,Hosts!$A:$O,10,0)</f>
        <v>Florida</v>
      </c>
      <c r="E5737" s="67">
        <f>INDEX(Hosts!$A:$O,MATCH(Places!$C5737,Hosts!$A:$A,0),MATCH(Places!E$1,Hosts!$1:$1,0))</f>
        <v>0.95</v>
      </c>
      <c r="F5737" s="67">
        <f>INDEX(Hosts!$A:$O,MATCH(Places!$C5737,Hosts!$A:$A,0),MATCH(Places!F$1,Hosts!$1:$1,0))</f>
        <v>1</v>
      </c>
      <c r="G5737" s="67" t="str">
        <f>INDEX(Hosts!$A:$O,MATCH(Places!$C5737,Hosts!$A:$A,0),MATCH(Places!G$1,Hosts!$1:$1,0))</f>
        <v>Yes</v>
      </c>
      <c r="H5737">
        <v>19</v>
      </c>
      <c r="I5737" t="str">
        <f>VLOOKUP($H5737,Neighborhoods!$A:$C,2,0)</f>
        <v>Manhattan</v>
      </c>
      <c r="J5737" t="str">
        <f>VLOOKUP($H5737,Neighborhoods!$A:$C,3,0)</f>
        <v>Upper East Side</v>
      </c>
      <c r="K5737" t="s">
        <v>11822</v>
      </c>
      <c r="L5737" t="str">
        <f t="shared" si="356"/>
        <v>No</v>
      </c>
      <c r="M5737">
        <v>7</v>
      </c>
      <c r="N5737" t="str" cm="1">
        <f t="array" ref="N5737">_xlfn.IFS(M5737&lt;=2,"Small",M5737&lt;=5,"Medium",M5737&gt;5,"Large")</f>
        <v>Large</v>
      </c>
      <c r="O5737" s="50">
        <v>164</v>
      </c>
      <c r="P5737" s="67">
        <f t="shared" si="357"/>
        <v>0.03</v>
      </c>
      <c r="Q5737" s="52">
        <v>4.93</v>
      </c>
      <c r="R5737" s="52" t="str" cm="1">
        <f t="array" ref="R5737">_xlfn.IFS(ROUND(Q5737,0)=5,"Excellent",ROUND(Q5737,0)=4,"Good",ROUND(Q5737,0)=3,"Ok",ROUND(Q5737,0)&lt;3,"Bad")</f>
        <v>Excellent</v>
      </c>
      <c r="S5737">
        <v>14</v>
      </c>
      <c r="T5737" t="str">
        <f t="shared" si="358"/>
        <v>No</v>
      </c>
      <c r="U5737" s="65">
        <v>43866</v>
      </c>
      <c r="V5737" s="65">
        <v>44045</v>
      </c>
      <c r="W5737">
        <v>98</v>
      </c>
      <c r="X5737" t="str">
        <f t="shared" si="359"/>
        <v>Active</v>
      </c>
      <c r="Y5737" t="s">
        <v>15616</v>
      </c>
    </row>
    <row r="5738" spans="1:25" x14ac:dyDescent="0.25">
      <c r="A5738">
        <v>5737</v>
      </c>
      <c r="B5738" t="s">
        <v>14759</v>
      </c>
      <c r="C5738">
        <v>593</v>
      </c>
      <c r="D5738" t="str">
        <f>VLOOKUP($C5738,Hosts!$A:$O,10,0)</f>
        <v>New York</v>
      </c>
      <c r="E5738" s="67">
        <f>INDEX(Hosts!$A:$O,MATCH(Places!$C5738,Hosts!$A:$A,0),MATCH(Places!E$1,Hosts!$1:$1,0))</f>
        <v>0.89</v>
      </c>
      <c r="F5738" s="67">
        <f>INDEX(Hosts!$A:$O,MATCH(Places!$C5738,Hosts!$A:$A,0),MATCH(Places!F$1,Hosts!$1:$1,0))</f>
        <v>0.86</v>
      </c>
      <c r="G5738" s="67" t="str">
        <f>INDEX(Hosts!$A:$O,MATCH(Places!$C5738,Hosts!$A:$A,0),MATCH(Places!G$1,Hosts!$1:$1,0))</f>
        <v>Yes</v>
      </c>
      <c r="H5738">
        <v>12</v>
      </c>
      <c r="I5738" t="str">
        <f>VLOOKUP($H5738,Neighborhoods!$A:$C,2,0)</f>
        <v>Brooklyn</v>
      </c>
      <c r="J5738" t="str">
        <f>VLOOKUP($H5738,Neighborhoods!$A:$C,3,0)</f>
        <v>Williamsburg</v>
      </c>
      <c r="K5738" t="s">
        <v>11822</v>
      </c>
      <c r="L5738" t="str">
        <f t="shared" si="356"/>
        <v>No</v>
      </c>
      <c r="M5738">
        <v>5</v>
      </c>
      <c r="N5738" t="str" cm="1">
        <f t="array" ref="N5738">_xlfn.IFS(M5738&lt;=2,"Small",M5738&lt;=5,"Medium",M5738&gt;5,"Large")</f>
        <v>Medium</v>
      </c>
      <c r="O5738" s="50">
        <v>122</v>
      </c>
      <c r="P5738" s="67">
        <f t="shared" si="357"/>
        <v>0.03</v>
      </c>
      <c r="Q5738" s="52">
        <v>5</v>
      </c>
      <c r="R5738" s="52" t="str" cm="1">
        <f t="array" ref="R5738">_xlfn.IFS(ROUND(Q5738,0)=5,"Excellent",ROUND(Q5738,0)=4,"Good",ROUND(Q5738,0)=3,"Ok",ROUND(Q5738,0)&lt;3,"Bad")</f>
        <v>Excellent</v>
      </c>
      <c r="S5738">
        <v>5</v>
      </c>
      <c r="T5738" t="str">
        <f t="shared" si="358"/>
        <v>No</v>
      </c>
      <c r="U5738" s="65">
        <v>43883</v>
      </c>
      <c r="V5738" s="65">
        <v>44038</v>
      </c>
      <c r="W5738">
        <v>118</v>
      </c>
      <c r="X5738" t="str">
        <f t="shared" si="359"/>
        <v>Active</v>
      </c>
      <c r="Y5738" t="s">
        <v>15615</v>
      </c>
    </row>
    <row r="5739" spans="1:25" x14ac:dyDescent="0.25">
      <c r="A5739">
        <v>5738</v>
      </c>
      <c r="B5739" t="s">
        <v>15587</v>
      </c>
      <c r="C5739">
        <v>2028</v>
      </c>
      <c r="D5739" t="str">
        <f>VLOOKUP($C5739,Hosts!$A:$O,10,0)</f>
        <v>New York</v>
      </c>
      <c r="E5739" s="67">
        <f>INDEX(Hosts!$A:$O,MATCH(Places!$C5739,Hosts!$A:$A,0),MATCH(Places!E$1,Hosts!$1:$1,0))</f>
        <v>1</v>
      </c>
      <c r="F5739" s="67">
        <f>INDEX(Hosts!$A:$O,MATCH(Places!$C5739,Hosts!$A:$A,0),MATCH(Places!F$1,Hosts!$1:$1,0))</f>
        <v>0.98</v>
      </c>
      <c r="G5739" s="67" t="str">
        <f>INDEX(Hosts!$A:$O,MATCH(Places!$C5739,Hosts!$A:$A,0),MATCH(Places!G$1,Hosts!$1:$1,0))</f>
        <v>No</v>
      </c>
      <c r="H5739">
        <v>7</v>
      </c>
      <c r="I5739" t="str">
        <f>VLOOKUP($H5739,Neighborhoods!$A:$C,2,0)</f>
        <v>Brooklyn</v>
      </c>
      <c r="J5739" t="str">
        <f>VLOOKUP($H5739,Neighborhoods!$A:$C,3,0)</f>
        <v>Bedford-Stuyvesant</v>
      </c>
      <c r="K5739" t="s">
        <v>1</v>
      </c>
      <c r="L5739" t="str">
        <f t="shared" si="356"/>
        <v>Yes</v>
      </c>
      <c r="M5739">
        <v>1</v>
      </c>
      <c r="N5739" t="str" cm="1">
        <f t="array" ref="N5739">_xlfn.IFS(M5739&lt;=2,"Small",M5739&lt;=5,"Medium",M5739&gt;5,"Large")</f>
        <v>Small</v>
      </c>
      <c r="O5739" s="50">
        <v>50</v>
      </c>
      <c r="P5739" s="67">
        <f t="shared" si="357"/>
        <v>0.03</v>
      </c>
      <c r="Q5739" s="52">
        <v>4.8600000000000003</v>
      </c>
      <c r="R5739" s="52" t="str" cm="1">
        <f t="array" ref="R5739">_xlfn.IFS(ROUND(Q5739,0)=5,"Excellent",ROUND(Q5739,0)=4,"Good",ROUND(Q5739,0)=3,"Ok",ROUND(Q5739,0)&lt;3,"Bad")</f>
        <v>Excellent</v>
      </c>
      <c r="S5739">
        <v>7</v>
      </c>
      <c r="T5739" t="str">
        <f t="shared" si="358"/>
        <v>No</v>
      </c>
      <c r="U5739" s="65">
        <v>43870</v>
      </c>
      <c r="V5739" s="65">
        <v>44043</v>
      </c>
      <c r="W5739">
        <v>313</v>
      </c>
      <c r="X5739" t="str">
        <f t="shared" si="359"/>
        <v>Active</v>
      </c>
      <c r="Y5739" t="s">
        <v>15616</v>
      </c>
    </row>
    <row r="5740" spans="1:25" x14ac:dyDescent="0.25">
      <c r="A5740">
        <v>5739</v>
      </c>
      <c r="B5740" t="s">
        <v>13591</v>
      </c>
      <c r="C5740">
        <v>2600</v>
      </c>
      <c r="D5740" t="str">
        <f>VLOOKUP($C5740,Hosts!$A:$O,10,0)</f>
        <v>Florida</v>
      </c>
      <c r="E5740" s="67">
        <f>INDEX(Hosts!$A:$O,MATCH(Places!$C5740,Hosts!$A:$A,0),MATCH(Places!E$1,Hosts!$1:$1,0))</f>
        <v>0.9</v>
      </c>
      <c r="F5740" s="67">
        <f>INDEX(Hosts!$A:$O,MATCH(Places!$C5740,Hosts!$A:$A,0),MATCH(Places!F$1,Hosts!$1:$1,0))</f>
        <v>1</v>
      </c>
      <c r="G5740" s="67" t="str">
        <f>INDEX(Hosts!$A:$O,MATCH(Places!$C5740,Hosts!$A:$A,0),MATCH(Places!G$1,Hosts!$1:$1,0))</f>
        <v>No</v>
      </c>
      <c r="H5740">
        <v>3</v>
      </c>
      <c r="I5740" t="str">
        <f>VLOOKUP($H5740,Neighborhoods!$A:$C,2,0)</f>
        <v>Bronx</v>
      </c>
      <c r="J5740" t="str">
        <f>VLOOKUP($H5740,Neighborhoods!$A:$C,3,0)</f>
        <v>Longwood</v>
      </c>
      <c r="K5740" t="s">
        <v>11822</v>
      </c>
      <c r="L5740" t="str">
        <f t="shared" si="356"/>
        <v>No</v>
      </c>
      <c r="M5740">
        <v>3</v>
      </c>
      <c r="N5740" t="str" cm="1">
        <f t="array" ref="N5740">_xlfn.IFS(M5740&lt;=2,"Small",M5740&lt;=5,"Medium",M5740&gt;5,"Large")</f>
        <v>Medium</v>
      </c>
      <c r="O5740" s="50">
        <v>139</v>
      </c>
      <c r="P5740" s="67">
        <f t="shared" si="357"/>
        <v>0.03</v>
      </c>
      <c r="Q5740" s="52">
        <v>4.6900000000000004</v>
      </c>
      <c r="R5740" s="52" t="str" cm="1">
        <f t="array" ref="R5740">_xlfn.IFS(ROUND(Q5740,0)=5,"Excellent",ROUND(Q5740,0)=4,"Good",ROUND(Q5740,0)=3,"Ok",ROUND(Q5740,0)&lt;3,"Bad")</f>
        <v>Excellent</v>
      </c>
      <c r="S5740">
        <v>16</v>
      </c>
      <c r="T5740" t="str">
        <f t="shared" si="358"/>
        <v>No</v>
      </c>
      <c r="U5740" s="65">
        <v>43849</v>
      </c>
      <c r="V5740" s="65">
        <v>44025</v>
      </c>
      <c r="W5740">
        <v>174</v>
      </c>
      <c r="X5740" t="str">
        <f t="shared" si="359"/>
        <v>Active</v>
      </c>
      <c r="Y5740" t="s">
        <v>15615</v>
      </c>
    </row>
    <row r="5741" spans="1:25" x14ac:dyDescent="0.25">
      <c r="A5741">
        <v>5740</v>
      </c>
      <c r="B5741" t="s">
        <v>14207</v>
      </c>
      <c r="C5741">
        <v>3996</v>
      </c>
      <c r="D5741" t="str">
        <f>VLOOKUP($C5741,Hosts!$A:$O,10,0)</f>
        <v>New York</v>
      </c>
      <c r="E5741" s="67">
        <f>INDEX(Hosts!$A:$O,MATCH(Places!$C5741,Hosts!$A:$A,0),MATCH(Places!E$1,Hosts!$1:$1,0))</f>
        <v>1</v>
      </c>
      <c r="F5741" s="67">
        <f>INDEX(Hosts!$A:$O,MATCH(Places!$C5741,Hosts!$A:$A,0),MATCH(Places!F$1,Hosts!$1:$1,0))</f>
        <v>1</v>
      </c>
      <c r="G5741" s="67" t="str">
        <f>INDEX(Hosts!$A:$O,MATCH(Places!$C5741,Hosts!$A:$A,0),MATCH(Places!G$1,Hosts!$1:$1,0))</f>
        <v>No</v>
      </c>
      <c r="H5741">
        <v>20</v>
      </c>
      <c r="I5741" t="str">
        <f>VLOOKUP($H5741,Neighborhoods!$A:$C,2,0)</f>
        <v>Manhattan</v>
      </c>
      <c r="J5741" t="str">
        <f>VLOOKUP($H5741,Neighborhoods!$A:$C,3,0)</f>
        <v>Upper West Side</v>
      </c>
      <c r="K5741" t="s">
        <v>1</v>
      </c>
      <c r="L5741" t="str">
        <f t="shared" si="356"/>
        <v>Yes</v>
      </c>
      <c r="M5741">
        <v>2</v>
      </c>
      <c r="N5741" t="str" cm="1">
        <f t="array" ref="N5741">_xlfn.IFS(M5741&lt;=2,"Small",M5741&lt;=5,"Medium",M5741&gt;5,"Large")</f>
        <v>Small</v>
      </c>
      <c r="O5741" s="50">
        <v>85</v>
      </c>
      <c r="P5741" s="67">
        <f t="shared" si="357"/>
        <v>0.03</v>
      </c>
      <c r="Q5741" s="52">
        <v>4.92</v>
      </c>
      <c r="R5741" s="52" t="str" cm="1">
        <f t="array" ref="R5741">_xlfn.IFS(ROUND(Q5741,0)=5,"Excellent",ROUND(Q5741,0)=4,"Good",ROUND(Q5741,0)=3,"Ok",ROUND(Q5741,0)&lt;3,"Bad")</f>
        <v>Excellent</v>
      </c>
      <c r="S5741">
        <v>12</v>
      </c>
      <c r="T5741" t="str">
        <f t="shared" si="358"/>
        <v>No</v>
      </c>
      <c r="U5741" s="65">
        <v>43837</v>
      </c>
      <c r="V5741" s="65">
        <v>43935</v>
      </c>
      <c r="W5741">
        <v>259</v>
      </c>
      <c r="X5741" t="str">
        <f t="shared" si="359"/>
        <v>Active</v>
      </c>
      <c r="Y5741" t="s">
        <v>15616</v>
      </c>
    </row>
    <row r="5742" spans="1:25" x14ac:dyDescent="0.25">
      <c r="A5742">
        <v>5741</v>
      </c>
      <c r="B5742" t="s">
        <v>15010</v>
      </c>
      <c r="C5742">
        <v>684</v>
      </c>
      <c r="D5742" t="str">
        <f>VLOOKUP($C5742,Hosts!$A:$O,10,0)</f>
        <v>New York</v>
      </c>
      <c r="E5742" s="67">
        <f>INDEX(Hosts!$A:$O,MATCH(Places!$C5742,Hosts!$A:$A,0),MATCH(Places!E$1,Hosts!$1:$1,0))</f>
        <v>0.8</v>
      </c>
      <c r="F5742" s="67">
        <f>INDEX(Hosts!$A:$O,MATCH(Places!$C5742,Hosts!$A:$A,0),MATCH(Places!F$1,Hosts!$1:$1,0))</f>
        <v>0.87</v>
      </c>
      <c r="G5742" s="67" t="str">
        <f>INDEX(Hosts!$A:$O,MATCH(Places!$C5742,Hosts!$A:$A,0),MATCH(Places!G$1,Hosts!$1:$1,0))</f>
        <v>No</v>
      </c>
      <c r="H5742">
        <v>20</v>
      </c>
      <c r="I5742" t="str">
        <f>VLOOKUP($H5742,Neighborhoods!$A:$C,2,0)</f>
        <v>Manhattan</v>
      </c>
      <c r="J5742" t="str">
        <f>VLOOKUP($H5742,Neighborhoods!$A:$C,3,0)</f>
        <v>Upper West Side</v>
      </c>
      <c r="K5742" t="s">
        <v>1</v>
      </c>
      <c r="L5742" t="str">
        <f t="shared" si="356"/>
        <v>Yes</v>
      </c>
      <c r="M5742">
        <v>2</v>
      </c>
      <c r="N5742" t="str" cm="1">
        <f t="array" ref="N5742">_xlfn.IFS(M5742&lt;=2,"Small",M5742&lt;=5,"Medium",M5742&gt;5,"Large")</f>
        <v>Small</v>
      </c>
      <c r="O5742" s="50">
        <v>56</v>
      </c>
      <c r="P5742" s="67">
        <f t="shared" si="357"/>
        <v>0.03</v>
      </c>
      <c r="Q5742" s="52">
        <v>4.75</v>
      </c>
      <c r="R5742" s="52" t="str" cm="1">
        <f t="array" ref="R5742">_xlfn.IFS(ROUND(Q5742,0)=5,"Excellent",ROUND(Q5742,0)=4,"Good",ROUND(Q5742,0)=3,"Ok",ROUND(Q5742,0)&lt;3,"Bad")</f>
        <v>Excellent</v>
      </c>
      <c r="S5742">
        <v>4</v>
      </c>
      <c r="T5742" t="str">
        <f t="shared" si="358"/>
        <v>No</v>
      </c>
      <c r="U5742" s="65">
        <v>43865</v>
      </c>
      <c r="V5742" s="65">
        <v>43898</v>
      </c>
      <c r="W5742">
        <v>89</v>
      </c>
      <c r="X5742" t="str">
        <f t="shared" si="359"/>
        <v>Active</v>
      </c>
      <c r="Y5742" t="s">
        <v>15615</v>
      </c>
    </row>
    <row r="5743" spans="1:25" x14ac:dyDescent="0.25">
      <c r="A5743">
        <v>5742</v>
      </c>
      <c r="B5743" t="s">
        <v>14166</v>
      </c>
      <c r="C5743">
        <v>3908</v>
      </c>
      <c r="D5743" t="str">
        <f>VLOOKUP($C5743,Hosts!$A:$O,10,0)</f>
        <v>New York</v>
      </c>
      <c r="E5743" s="67">
        <f>INDEX(Hosts!$A:$O,MATCH(Places!$C5743,Hosts!$A:$A,0),MATCH(Places!E$1,Hosts!$1:$1,0))</f>
        <v>1</v>
      </c>
      <c r="F5743" s="67">
        <f>INDEX(Hosts!$A:$O,MATCH(Places!$C5743,Hosts!$A:$A,0),MATCH(Places!F$1,Hosts!$1:$1,0))</f>
        <v>0.68</v>
      </c>
      <c r="G5743" s="67" t="str">
        <f>INDEX(Hosts!$A:$O,MATCH(Places!$C5743,Hosts!$A:$A,0),MATCH(Places!G$1,Hosts!$1:$1,0))</f>
        <v>Yes</v>
      </c>
      <c r="H5743">
        <v>28</v>
      </c>
      <c r="I5743" t="str">
        <f>VLOOKUP($H5743,Neighborhoods!$A:$C,2,0)</f>
        <v>Staten Island</v>
      </c>
      <c r="J5743" t="str">
        <f>VLOOKUP($H5743,Neighborhoods!$A:$C,3,0)</f>
        <v>St. George</v>
      </c>
      <c r="K5743" t="s">
        <v>1</v>
      </c>
      <c r="L5743" t="str">
        <f t="shared" si="356"/>
        <v>Yes</v>
      </c>
      <c r="M5743">
        <v>2</v>
      </c>
      <c r="N5743" t="str" cm="1">
        <f t="array" ref="N5743">_xlfn.IFS(M5743&lt;=2,"Small",M5743&lt;=5,"Medium",M5743&gt;5,"Large")</f>
        <v>Small</v>
      </c>
      <c r="O5743" s="50">
        <v>85</v>
      </c>
      <c r="P5743" s="67">
        <f t="shared" si="357"/>
        <v>0.03</v>
      </c>
      <c r="Q5743" s="52">
        <v>4.8499999999999996</v>
      </c>
      <c r="R5743" s="52" t="str" cm="1">
        <f t="array" ref="R5743">_xlfn.IFS(ROUND(Q5743,0)=5,"Excellent",ROUND(Q5743,0)=4,"Good",ROUND(Q5743,0)=3,"Ok",ROUND(Q5743,0)&lt;3,"Bad")</f>
        <v>Excellent</v>
      </c>
      <c r="S5743">
        <v>13</v>
      </c>
      <c r="T5743" t="str">
        <f t="shared" si="358"/>
        <v>No</v>
      </c>
      <c r="U5743" s="65">
        <v>43847</v>
      </c>
      <c r="V5743" s="65">
        <v>43907</v>
      </c>
      <c r="W5743">
        <v>75</v>
      </c>
      <c r="X5743" t="str">
        <f t="shared" si="359"/>
        <v>Active</v>
      </c>
      <c r="Y5743" t="s">
        <v>15616</v>
      </c>
    </row>
    <row r="5744" spans="1:25" x14ac:dyDescent="0.25">
      <c r="A5744">
        <v>5743</v>
      </c>
      <c r="B5744" t="s">
        <v>14150</v>
      </c>
      <c r="C5744">
        <v>4090</v>
      </c>
      <c r="D5744" t="str">
        <f>VLOOKUP($C5744,Hosts!$A:$O,10,0)</f>
        <v>New York</v>
      </c>
      <c r="E5744" s="67">
        <f>INDEX(Hosts!$A:$O,MATCH(Places!$C5744,Hosts!$A:$A,0),MATCH(Places!E$1,Hosts!$1:$1,0))</f>
        <v>1</v>
      </c>
      <c r="F5744" s="67">
        <f>INDEX(Hosts!$A:$O,MATCH(Places!$C5744,Hosts!$A:$A,0),MATCH(Places!F$1,Hosts!$1:$1,0))</f>
        <v>0.98</v>
      </c>
      <c r="G5744" s="67" t="str">
        <f>INDEX(Hosts!$A:$O,MATCH(Places!$C5744,Hosts!$A:$A,0),MATCH(Places!G$1,Hosts!$1:$1,0))</f>
        <v>Yes</v>
      </c>
      <c r="H5744">
        <v>7</v>
      </c>
      <c r="I5744" t="str">
        <f>VLOOKUP($H5744,Neighborhoods!$A:$C,2,0)</f>
        <v>Brooklyn</v>
      </c>
      <c r="J5744" t="str">
        <f>VLOOKUP($H5744,Neighborhoods!$A:$C,3,0)</f>
        <v>Bedford-Stuyvesant</v>
      </c>
      <c r="K5744" t="s">
        <v>11822</v>
      </c>
      <c r="L5744" t="str">
        <f t="shared" si="356"/>
        <v>No</v>
      </c>
      <c r="M5744">
        <v>2</v>
      </c>
      <c r="N5744" t="str" cm="1">
        <f t="array" ref="N5744">_xlfn.IFS(M5744&lt;=2,"Small",M5744&lt;=5,"Medium",M5744&gt;5,"Large")</f>
        <v>Small</v>
      </c>
      <c r="O5744" s="50">
        <v>85</v>
      </c>
      <c r="P5744" s="67">
        <f t="shared" si="357"/>
        <v>0.03</v>
      </c>
      <c r="Q5744" s="52">
        <v>5</v>
      </c>
      <c r="R5744" s="52" t="str" cm="1">
        <f t="array" ref="R5744">_xlfn.IFS(ROUND(Q5744,0)=5,"Excellent",ROUND(Q5744,0)=4,"Good",ROUND(Q5744,0)=3,"Ok",ROUND(Q5744,0)&lt;3,"Bad")</f>
        <v>Excellent</v>
      </c>
      <c r="S5744">
        <v>16</v>
      </c>
      <c r="T5744" t="str">
        <f t="shared" si="358"/>
        <v>No</v>
      </c>
      <c r="U5744" s="65">
        <v>43857</v>
      </c>
      <c r="V5744" s="65">
        <v>44051</v>
      </c>
      <c r="W5744">
        <v>83</v>
      </c>
      <c r="X5744" t="str">
        <f t="shared" si="359"/>
        <v>Active</v>
      </c>
      <c r="Y5744" t="s">
        <v>15615</v>
      </c>
    </row>
    <row r="5745" spans="1:25" x14ac:dyDescent="0.25">
      <c r="A5745">
        <v>5744</v>
      </c>
      <c r="B5745" t="s">
        <v>14599</v>
      </c>
      <c r="C5745">
        <v>4044</v>
      </c>
      <c r="D5745" t="str">
        <f>VLOOKUP($C5745,Hosts!$A:$O,10,0)</f>
        <v>New York</v>
      </c>
      <c r="E5745" s="67">
        <f>INDEX(Hosts!$A:$O,MATCH(Places!$C5745,Hosts!$A:$A,0),MATCH(Places!E$1,Hosts!$1:$1,0))</f>
        <v>1</v>
      </c>
      <c r="F5745" s="67">
        <f>INDEX(Hosts!$A:$O,MATCH(Places!$C5745,Hosts!$A:$A,0),MATCH(Places!F$1,Hosts!$1:$1,0))</f>
        <v>0.99</v>
      </c>
      <c r="G5745" s="67" t="str">
        <f>INDEX(Hosts!$A:$O,MATCH(Places!$C5745,Hosts!$A:$A,0),MATCH(Places!G$1,Hosts!$1:$1,0))</f>
        <v>Yes</v>
      </c>
      <c r="H5745">
        <v>13</v>
      </c>
      <c r="I5745" t="str">
        <f>VLOOKUP($H5745,Neighborhoods!$A:$C,2,0)</f>
        <v>Manhattan</v>
      </c>
      <c r="J5745" t="str">
        <f>VLOOKUP($H5745,Neighborhoods!$A:$C,3,0)</f>
        <v>Chelsea</v>
      </c>
      <c r="K5745" t="s">
        <v>1</v>
      </c>
      <c r="L5745" t="str">
        <f t="shared" si="356"/>
        <v>Yes</v>
      </c>
      <c r="M5745">
        <v>2</v>
      </c>
      <c r="N5745" t="str" cm="1">
        <f t="array" ref="N5745">_xlfn.IFS(M5745&lt;=2,"Small",M5745&lt;=5,"Medium",M5745&gt;5,"Large")</f>
        <v>Small</v>
      </c>
      <c r="O5745" s="50">
        <v>59</v>
      </c>
      <c r="P5745" s="67">
        <f t="shared" si="357"/>
        <v>0.03</v>
      </c>
      <c r="Q5745" s="52">
        <v>5</v>
      </c>
      <c r="R5745" s="52" t="str" cm="1">
        <f t="array" ref="R5745">_xlfn.IFS(ROUND(Q5745,0)=5,"Excellent",ROUND(Q5745,0)=4,"Good",ROUND(Q5745,0)=3,"Ok",ROUND(Q5745,0)&lt;3,"Bad")</f>
        <v>Excellent</v>
      </c>
      <c r="S5745">
        <v>13</v>
      </c>
      <c r="T5745" t="str">
        <f t="shared" si="358"/>
        <v>No</v>
      </c>
      <c r="U5745" s="65">
        <v>43846</v>
      </c>
      <c r="V5745" s="65">
        <v>44019</v>
      </c>
      <c r="W5745">
        <v>0</v>
      </c>
      <c r="X5745" t="str">
        <f t="shared" si="359"/>
        <v>Inactive</v>
      </c>
      <c r="Y5745" t="s">
        <v>15616</v>
      </c>
    </row>
    <row r="5746" spans="1:25" x14ac:dyDescent="0.25">
      <c r="A5746">
        <v>5745</v>
      </c>
      <c r="B5746" t="s">
        <v>15117</v>
      </c>
      <c r="C5746">
        <v>3248</v>
      </c>
      <c r="D5746" t="str">
        <f>VLOOKUP($C5746,Hosts!$A:$O,10,0)</f>
        <v>New York</v>
      </c>
      <c r="E5746" s="67">
        <f>INDEX(Hosts!$A:$O,MATCH(Places!$C5746,Hosts!$A:$A,0),MATCH(Places!E$1,Hosts!$1:$1,0))</f>
        <v>1</v>
      </c>
      <c r="F5746" s="67">
        <f>INDEX(Hosts!$A:$O,MATCH(Places!$C5746,Hosts!$A:$A,0),MATCH(Places!F$1,Hosts!$1:$1,0))</f>
        <v>0.99</v>
      </c>
      <c r="G5746" s="67" t="str">
        <f>INDEX(Hosts!$A:$O,MATCH(Places!$C5746,Hosts!$A:$A,0),MATCH(Places!G$1,Hosts!$1:$1,0))</f>
        <v>Yes</v>
      </c>
      <c r="H5746">
        <v>17</v>
      </c>
      <c r="I5746" t="str">
        <f>VLOOKUP($H5746,Neighborhoods!$A:$C,2,0)</f>
        <v>Manhattan</v>
      </c>
      <c r="J5746" t="str">
        <f>VLOOKUP($H5746,Neighborhoods!$A:$C,3,0)</f>
        <v>Hell's Kitchen</v>
      </c>
      <c r="K5746" t="s">
        <v>16</v>
      </c>
      <c r="L5746" t="str">
        <f t="shared" si="356"/>
        <v>Yes</v>
      </c>
      <c r="M5746">
        <v>1</v>
      </c>
      <c r="N5746" t="str" cm="1">
        <f t="array" ref="N5746">_xlfn.IFS(M5746&lt;=2,"Small",M5746&lt;=5,"Medium",M5746&gt;5,"Large")</f>
        <v>Small</v>
      </c>
      <c r="O5746" s="50">
        <v>37</v>
      </c>
      <c r="P5746" s="67">
        <f t="shared" si="357"/>
        <v>0.03</v>
      </c>
      <c r="Q5746" s="52">
        <v>4.67</v>
      </c>
      <c r="R5746" s="52" t="str" cm="1">
        <f t="array" ref="R5746">_xlfn.IFS(ROUND(Q5746,0)=5,"Excellent",ROUND(Q5746,0)=4,"Good",ROUND(Q5746,0)=3,"Ok",ROUND(Q5746,0)&lt;3,"Bad")</f>
        <v>Excellent</v>
      </c>
      <c r="S5746">
        <v>3</v>
      </c>
      <c r="T5746" t="str">
        <f t="shared" si="358"/>
        <v>No</v>
      </c>
      <c r="U5746" s="65">
        <v>43844</v>
      </c>
      <c r="V5746" s="65">
        <v>43896</v>
      </c>
      <c r="W5746">
        <v>9</v>
      </c>
      <c r="X5746" t="str">
        <f t="shared" si="359"/>
        <v>Active</v>
      </c>
      <c r="Y5746" t="s">
        <v>15615</v>
      </c>
    </row>
    <row r="5747" spans="1:25" x14ac:dyDescent="0.25">
      <c r="A5747">
        <v>5746</v>
      </c>
      <c r="B5747" t="s">
        <v>13875</v>
      </c>
      <c r="C5747">
        <v>3864</v>
      </c>
      <c r="D5747" t="str">
        <f>VLOOKUP($C5747,Hosts!$A:$O,10,0)</f>
        <v>New York</v>
      </c>
      <c r="E5747" s="67">
        <f>INDEX(Hosts!$A:$O,MATCH(Places!$C5747,Hosts!$A:$A,0),MATCH(Places!E$1,Hosts!$1:$1,0))</f>
        <v>1</v>
      </c>
      <c r="F5747" s="67">
        <f>INDEX(Hosts!$A:$O,MATCH(Places!$C5747,Hosts!$A:$A,0),MATCH(Places!F$1,Hosts!$1:$1,0))</f>
        <v>1</v>
      </c>
      <c r="G5747" s="67" t="str">
        <f>INDEX(Hosts!$A:$O,MATCH(Places!$C5747,Hosts!$A:$A,0),MATCH(Places!G$1,Hosts!$1:$1,0))</f>
        <v>No</v>
      </c>
      <c r="H5747">
        <v>17</v>
      </c>
      <c r="I5747" t="str">
        <f>VLOOKUP($H5747,Neighborhoods!$A:$C,2,0)</f>
        <v>Manhattan</v>
      </c>
      <c r="J5747" t="str">
        <f>VLOOKUP($H5747,Neighborhoods!$A:$C,3,0)</f>
        <v>Hell's Kitchen</v>
      </c>
      <c r="K5747" t="s">
        <v>11822</v>
      </c>
      <c r="L5747" t="str">
        <f t="shared" si="356"/>
        <v>No</v>
      </c>
      <c r="M5747">
        <v>8</v>
      </c>
      <c r="N5747" t="str" cm="1">
        <f t="array" ref="N5747">_xlfn.IFS(M5747&lt;=2,"Small",M5747&lt;=5,"Medium",M5747&gt;5,"Large")</f>
        <v>Large</v>
      </c>
      <c r="O5747" s="50">
        <v>859</v>
      </c>
      <c r="P5747" s="67">
        <f t="shared" si="357"/>
        <v>0.05</v>
      </c>
      <c r="Q5747" s="52">
        <v>4.78</v>
      </c>
      <c r="R5747" s="52" t="str" cm="1">
        <f t="array" ref="R5747">_xlfn.IFS(ROUND(Q5747,0)=5,"Excellent",ROUND(Q5747,0)=4,"Good",ROUND(Q5747,0)=3,"Ok",ROUND(Q5747,0)&lt;3,"Bad")</f>
        <v>Excellent</v>
      </c>
      <c r="S5747">
        <v>9</v>
      </c>
      <c r="T5747" t="str">
        <f t="shared" si="358"/>
        <v>No</v>
      </c>
      <c r="U5747" s="65">
        <v>43839</v>
      </c>
      <c r="V5747" s="65">
        <v>43901</v>
      </c>
      <c r="W5747">
        <v>227</v>
      </c>
      <c r="X5747" t="str">
        <f t="shared" si="359"/>
        <v>Active</v>
      </c>
      <c r="Y5747" t="s">
        <v>15616</v>
      </c>
    </row>
    <row r="5748" spans="1:25" x14ac:dyDescent="0.25">
      <c r="A5748">
        <v>5747</v>
      </c>
      <c r="B5748" t="s">
        <v>14439</v>
      </c>
      <c r="C5748">
        <v>4002</v>
      </c>
      <c r="D5748" t="str">
        <f>VLOOKUP($C5748,Hosts!$A:$O,10,0)</f>
        <v>Texas</v>
      </c>
      <c r="E5748" s="67">
        <f>INDEX(Hosts!$A:$O,MATCH(Places!$C5748,Hosts!$A:$A,0),MATCH(Places!E$1,Hosts!$1:$1,0))</f>
        <v>1</v>
      </c>
      <c r="F5748" s="67">
        <f>INDEX(Hosts!$A:$O,MATCH(Places!$C5748,Hosts!$A:$A,0),MATCH(Places!F$1,Hosts!$1:$1,0))</f>
        <v>1</v>
      </c>
      <c r="G5748" s="67" t="str">
        <f>INDEX(Hosts!$A:$O,MATCH(Places!$C5748,Hosts!$A:$A,0),MATCH(Places!G$1,Hosts!$1:$1,0))</f>
        <v>Yes</v>
      </c>
      <c r="H5748">
        <v>14</v>
      </c>
      <c r="I5748" t="str">
        <f>VLOOKUP($H5748,Neighborhoods!$A:$C,2,0)</f>
        <v>Manhattan</v>
      </c>
      <c r="J5748" t="str">
        <f>VLOOKUP($H5748,Neighborhoods!$A:$C,3,0)</f>
        <v>East Harlem</v>
      </c>
      <c r="K5748" t="s">
        <v>16</v>
      </c>
      <c r="L5748" t="str">
        <f t="shared" si="356"/>
        <v>Yes</v>
      </c>
      <c r="M5748">
        <v>6</v>
      </c>
      <c r="N5748" t="str" cm="1">
        <f t="array" ref="N5748">_xlfn.IFS(M5748&lt;=2,"Small",M5748&lt;=5,"Medium",M5748&gt;5,"Large")</f>
        <v>Large</v>
      </c>
      <c r="O5748" s="50">
        <v>42</v>
      </c>
      <c r="P5748" s="67">
        <f t="shared" si="357"/>
        <v>0.03</v>
      </c>
      <c r="Q5748" s="52">
        <v>5</v>
      </c>
      <c r="R5748" s="52" t="str" cm="1">
        <f t="array" ref="R5748">_xlfn.IFS(ROUND(Q5748,0)=5,"Excellent",ROUND(Q5748,0)=4,"Good",ROUND(Q5748,0)=3,"Ok",ROUND(Q5748,0)&lt;3,"Bad")</f>
        <v>Excellent</v>
      </c>
      <c r="S5748">
        <v>3</v>
      </c>
      <c r="T5748" t="str">
        <f t="shared" si="358"/>
        <v>No</v>
      </c>
      <c r="U5748" s="65">
        <v>43852</v>
      </c>
      <c r="V5748" s="65">
        <v>43904</v>
      </c>
      <c r="W5748">
        <v>359</v>
      </c>
      <c r="X5748" t="str">
        <f t="shared" si="359"/>
        <v>Active</v>
      </c>
      <c r="Y5748" t="s">
        <v>15616</v>
      </c>
    </row>
    <row r="5749" spans="1:25" x14ac:dyDescent="0.25">
      <c r="A5749">
        <v>5748</v>
      </c>
      <c r="B5749" t="s">
        <v>15428</v>
      </c>
      <c r="C5749">
        <v>2635</v>
      </c>
      <c r="D5749" t="str">
        <f>VLOOKUP($C5749,Hosts!$A:$O,10,0)</f>
        <v>New York</v>
      </c>
      <c r="E5749" s="67">
        <f>INDEX(Hosts!$A:$O,MATCH(Places!$C5749,Hosts!$A:$A,0),MATCH(Places!E$1,Hosts!$1:$1,0))</f>
        <v>1</v>
      </c>
      <c r="F5749" s="67">
        <f>INDEX(Hosts!$A:$O,MATCH(Places!$C5749,Hosts!$A:$A,0),MATCH(Places!F$1,Hosts!$1:$1,0))</f>
        <v>0.79</v>
      </c>
      <c r="G5749" s="67" t="str">
        <f>INDEX(Hosts!$A:$O,MATCH(Places!$C5749,Hosts!$A:$A,0),MATCH(Places!G$1,Hosts!$1:$1,0))</f>
        <v>Yes</v>
      </c>
      <c r="H5749">
        <v>10</v>
      </c>
      <c r="I5749" t="str">
        <f>VLOOKUP($H5749,Neighborhoods!$A:$C,2,0)</f>
        <v>Brooklyn</v>
      </c>
      <c r="J5749" t="str">
        <f>VLOOKUP($H5749,Neighborhoods!$A:$C,3,0)</f>
        <v>East Flatbush</v>
      </c>
      <c r="K5749" t="s">
        <v>11822</v>
      </c>
      <c r="L5749" t="str">
        <f t="shared" si="356"/>
        <v>No</v>
      </c>
      <c r="M5749">
        <v>5</v>
      </c>
      <c r="N5749" t="str" cm="1">
        <f t="array" ref="N5749">_xlfn.IFS(M5749&lt;=2,"Small",M5749&lt;=5,"Medium",M5749&gt;5,"Large")</f>
        <v>Medium</v>
      </c>
      <c r="O5749" s="50">
        <v>81</v>
      </c>
      <c r="P5749" s="67">
        <f t="shared" si="357"/>
        <v>0.03</v>
      </c>
      <c r="Q5749" s="52">
        <v>5</v>
      </c>
      <c r="R5749" s="52" t="str" cm="1">
        <f t="array" ref="R5749">_xlfn.IFS(ROUND(Q5749,0)=5,"Excellent",ROUND(Q5749,0)=4,"Good",ROUND(Q5749,0)=3,"Ok",ROUND(Q5749,0)&lt;3,"Bad")</f>
        <v>Excellent</v>
      </c>
      <c r="S5749">
        <v>9</v>
      </c>
      <c r="T5749" t="str">
        <f t="shared" si="358"/>
        <v>No</v>
      </c>
      <c r="U5749" s="65">
        <v>43865</v>
      </c>
      <c r="V5749" s="65">
        <v>44029</v>
      </c>
      <c r="W5749">
        <v>349</v>
      </c>
      <c r="X5749" t="str">
        <f t="shared" si="359"/>
        <v>Active</v>
      </c>
      <c r="Y5749" t="s">
        <v>15615</v>
      </c>
    </row>
    <row r="5750" spans="1:25" x14ac:dyDescent="0.25">
      <c r="A5750">
        <v>5749</v>
      </c>
      <c r="B5750" t="s">
        <v>14263</v>
      </c>
      <c r="C5750">
        <v>3942</v>
      </c>
      <c r="D5750" t="str">
        <f>VLOOKUP($C5750,Hosts!$A:$O,10,0)</f>
        <v>New York</v>
      </c>
      <c r="E5750" s="67">
        <f>INDEX(Hosts!$A:$O,MATCH(Places!$C5750,Hosts!$A:$A,0),MATCH(Places!E$1,Hosts!$1:$1,0))</f>
        <v>0.9</v>
      </c>
      <c r="F5750" s="67">
        <f>INDEX(Hosts!$A:$O,MATCH(Places!$C5750,Hosts!$A:$A,0),MATCH(Places!F$1,Hosts!$1:$1,0))</f>
        <v>0.82</v>
      </c>
      <c r="G5750" s="67" t="str">
        <f>INDEX(Hosts!$A:$O,MATCH(Places!$C5750,Hosts!$A:$A,0),MATCH(Places!G$1,Hosts!$1:$1,0))</f>
        <v>No</v>
      </c>
      <c r="H5750">
        <v>7</v>
      </c>
      <c r="I5750" t="str">
        <f>VLOOKUP($H5750,Neighborhoods!$A:$C,2,0)</f>
        <v>Brooklyn</v>
      </c>
      <c r="J5750" t="str">
        <f>VLOOKUP($H5750,Neighborhoods!$A:$C,3,0)</f>
        <v>Bedford-Stuyvesant</v>
      </c>
      <c r="K5750" t="s">
        <v>1</v>
      </c>
      <c r="L5750" t="str">
        <f t="shared" si="356"/>
        <v>Yes</v>
      </c>
      <c r="M5750">
        <v>2</v>
      </c>
      <c r="N5750" t="str" cm="1">
        <f t="array" ref="N5750">_xlfn.IFS(M5750&lt;=2,"Small",M5750&lt;=5,"Medium",M5750&gt;5,"Large")</f>
        <v>Small</v>
      </c>
      <c r="O5750" s="50">
        <v>38</v>
      </c>
      <c r="P5750" s="67">
        <f t="shared" si="357"/>
        <v>0.03</v>
      </c>
      <c r="Q5750" s="52">
        <v>4.5999999999999996</v>
      </c>
      <c r="R5750" s="52" t="str" cm="1">
        <f t="array" ref="R5750">_xlfn.IFS(ROUND(Q5750,0)=5,"Excellent",ROUND(Q5750,0)=4,"Good",ROUND(Q5750,0)=3,"Ok",ROUND(Q5750,0)&lt;3,"Bad")</f>
        <v>Excellent</v>
      </c>
      <c r="S5750">
        <v>5</v>
      </c>
      <c r="T5750" t="str">
        <f t="shared" si="358"/>
        <v>No</v>
      </c>
      <c r="U5750" s="65">
        <v>43874</v>
      </c>
      <c r="V5750" s="65">
        <v>43982</v>
      </c>
      <c r="W5750">
        <v>87</v>
      </c>
      <c r="X5750" t="str">
        <f t="shared" si="359"/>
        <v>Active</v>
      </c>
      <c r="Y5750" t="s">
        <v>15616</v>
      </c>
    </row>
    <row r="5751" spans="1:25" x14ac:dyDescent="0.25">
      <c r="A5751">
        <v>5750</v>
      </c>
      <c r="B5751" t="s">
        <v>15248</v>
      </c>
      <c r="C5751">
        <v>3942</v>
      </c>
      <c r="D5751" t="str">
        <f>VLOOKUP($C5751,Hosts!$A:$O,10,0)</f>
        <v>New York</v>
      </c>
      <c r="E5751" s="67">
        <f>INDEX(Hosts!$A:$O,MATCH(Places!$C5751,Hosts!$A:$A,0),MATCH(Places!E$1,Hosts!$1:$1,0))</f>
        <v>0.9</v>
      </c>
      <c r="F5751" s="67">
        <f>INDEX(Hosts!$A:$O,MATCH(Places!$C5751,Hosts!$A:$A,0),MATCH(Places!F$1,Hosts!$1:$1,0))</f>
        <v>0.82</v>
      </c>
      <c r="G5751" s="67" t="str">
        <f>INDEX(Hosts!$A:$O,MATCH(Places!$C5751,Hosts!$A:$A,0),MATCH(Places!G$1,Hosts!$1:$1,0))</f>
        <v>No</v>
      </c>
      <c r="H5751">
        <v>7</v>
      </c>
      <c r="I5751" t="str">
        <f>VLOOKUP($H5751,Neighborhoods!$A:$C,2,0)</f>
        <v>Brooklyn</v>
      </c>
      <c r="J5751" t="str">
        <f>VLOOKUP($H5751,Neighborhoods!$A:$C,3,0)</f>
        <v>Bedford-Stuyvesant</v>
      </c>
      <c r="K5751" t="s">
        <v>1</v>
      </c>
      <c r="L5751" t="str">
        <f t="shared" si="356"/>
        <v>Yes</v>
      </c>
      <c r="M5751">
        <v>2</v>
      </c>
      <c r="N5751" t="str" cm="1">
        <f t="array" ref="N5751">_xlfn.IFS(M5751&lt;=2,"Small",M5751&lt;=5,"Medium",M5751&gt;5,"Large")</f>
        <v>Small</v>
      </c>
      <c r="O5751" s="50">
        <v>45</v>
      </c>
      <c r="P5751" s="67">
        <f t="shared" si="357"/>
        <v>0.03</v>
      </c>
      <c r="Q5751" s="52">
        <v>4.5</v>
      </c>
      <c r="R5751" s="52" t="str" cm="1">
        <f t="array" ref="R5751">_xlfn.IFS(ROUND(Q5751,0)=5,"Excellent",ROUND(Q5751,0)=4,"Good",ROUND(Q5751,0)=3,"Ok",ROUND(Q5751,0)&lt;3,"Bad")</f>
        <v>Excellent</v>
      </c>
      <c r="S5751">
        <v>4</v>
      </c>
      <c r="T5751" t="str">
        <f t="shared" si="358"/>
        <v>No</v>
      </c>
      <c r="U5751" s="65">
        <v>43870</v>
      </c>
      <c r="V5751" s="65">
        <v>43932</v>
      </c>
      <c r="W5751">
        <v>89</v>
      </c>
      <c r="X5751" t="str">
        <f t="shared" si="359"/>
        <v>Active</v>
      </c>
      <c r="Y5751" t="s">
        <v>15615</v>
      </c>
    </row>
    <row r="5752" spans="1:25" x14ac:dyDescent="0.25">
      <c r="A5752">
        <v>5751</v>
      </c>
      <c r="B5752" t="s">
        <v>15306</v>
      </c>
      <c r="C5752">
        <v>3942</v>
      </c>
      <c r="D5752" t="str">
        <f>VLOOKUP($C5752,Hosts!$A:$O,10,0)</f>
        <v>New York</v>
      </c>
      <c r="E5752" s="67">
        <f>INDEX(Hosts!$A:$O,MATCH(Places!$C5752,Hosts!$A:$A,0),MATCH(Places!E$1,Hosts!$1:$1,0))</f>
        <v>0.9</v>
      </c>
      <c r="F5752" s="67">
        <f>INDEX(Hosts!$A:$O,MATCH(Places!$C5752,Hosts!$A:$A,0),MATCH(Places!F$1,Hosts!$1:$1,0))</f>
        <v>0.82</v>
      </c>
      <c r="G5752" s="67" t="str">
        <f>INDEX(Hosts!$A:$O,MATCH(Places!$C5752,Hosts!$A:$A,0),MATCH(Places!G$1,Hosts!$1:$1,0))</f>
        <v>No</v>
      </c>
      <c r="H5752">
        <v>7</v>
      </c>
      <c r="I5752" t="str">
        <f>VLOOKUP($H5752,Neighborhoods!$A:$C,2,0)</f>
        <v>Brooklyn</v>
      </c>
      <c r="J5752" t="str">
        <f>VLOOKUP($H5752,Neighborhoods!$A:$C,3,0)</f>
        <v>Bedford-Stuyvesant</v>
      </c>
      <c r="K5752" t="s">
        <v>1</v>
      </c>
      <c r="L5752" t="str">
        <f t="shared" si="356"/>
        <v>Yes</v>
      </c>
      <c r="M5752">
        <v>4</v>
      </c>
      <c r="N5752" t="str" cm="1">
        <f t="array" ref="N5752">_xlfn.IFS(M5752&lt;=2,"Small",M5752&lt;=5,"Medium",M5752&gt;5,"Large")</f>
        <v>Medium</v>
      </c>
      <c r="O5752" s="50">
        <v>55</v>
      </c>
      <c r="P5752" s="67">
        <f t="shared" si="357"/>
        <v>0.03</v>
      </c>
      <c r="Q5752" s="52">
        <v>4.71</v>
      </c>
      <c r="R5752" s="52" t="str" cm="1">
        <f t="array" ref="R5752">_xlfn.IFS(ROUND(Q5752,0)=5,"Excellent",ROUND(Q5752,0)=4,"Good",ROUND(Q5752,0)=3,"Ok",ROUND(Q5752,0)&lt;3,"Bad")</f>
        <v>Excellent</v>
      </c>
      <c r="S5752">
        <v>7</v>
      </c>
      <c r="T5752" t="str">
        <f t="shared" si="358"/>
        <v>No</v>
      </c>
      <c r="U5752" s="65">
        <v>43861</v>
      </c>
      <c r="V5752" s="65">
        <v>44032</v>
      </c>
      <c r="W5752">
        <v>90</v>
      </c>
      <c r="X5752" t="str">
        <f t="shared" si="359"/>
        <v>Active</v>
      </c>
      <c r="Y5752" t="s">
        <v>15616</v>
      </c>
    </row>
    <row r="5753" spans="1:25" x14ac:dyDescent="0.25">
      <c r="A5753">
        <v>5752</v>
      </c>
      <c r="B5753" t="s">
        <v>14294</v>
      </c>
      <c r="C5753">
        <v>916</v>
      </c>
      <c r="D5753" t="str">
        <f>VLOOKUP($C5753,Hosts!$A:$O,10,0)</f>
        <v>New York</v>
      </c>
      <c r="E5753" s="67">
        <f>INDEX(Hosts!$A:$O,MATCH(Places!$C5753,Hosts!$A:$A,0),MATCH(Places!E$1,Hosts!$1:$1,0))</f>
        <v>1</v>
      </c>
      <c r="F5753" s="67">
        <f>INDEX(Hosts!$A:$O,MATCH(Places!$C5753,Hosts!$A:$A,0),MATCH(Places!F$1,Hosts!$1:$1,0))</f>
        <v>0.84</v>
      </c>
      <c r="G5753" s="67" t="str">
        <f>INDEX(Hosts!$A:$O,MATCH(Places!$C5753,Hosts!$A:$A,0),MATCH(Places!G$1,Hosts!$1:$1,0))</f>
        <v>No</v>
      </c>
      <c r="H5753">
        <v>12</v>
      </c>
      <c r="I5753" t="str">
        <f>VLOOKUP($H5753,Neighborhoods!$A:$C,2,0)</f>
        <v>Brooklyn</v>
      </c>
      <c r="J5753" t="str">
        <f>VLOOKUP($H5753,Neighborhoods!$A:$C,3,0)</f>
        <v>Williamsburg</v>
      </c>
      <c r="K5753" t="s">
        <v>11822</v>
      </c>
      <c r="L5753" t="str">
        <f t="shared" si="356"/>
        <v>No</v>
      </c>
      <c r="M5753">
        <v>4</v>
      </c>
      <c r="N5753" t="str" cm="1">
        <f t="array" ref="N5753">_xlfn.IFS(M5753&lt;=2,"Small",M5753&lt;=5,"Medium",M5753&gt;5,"Large")</f>
        <v>Medium</v>
      </c>
      <c r="O5753" s="50">
        <v>200</v>
      </c>
      <c r="P5753" s="67">
        <f t="shared" si="357"/>
        <v>0.04</v>
      </c>
      <c r="Q5753" s="52">
        <v>5</v>
      </c>
      <c r="R5753" s="52" t="str" cm="1">
        <f t="array" ref="R5753">_xlfn.IFS(ROUND(Q5753,0)=5,"Excellent",ROUND(Q5753,0)=4,"Good",ROUND(Q5753,0)=3,"Ok",ROUND(Q5753,0)&lt;3,"Bad")</f>
        <v>Excellent</v>
      </c>
      <c r="S5753">
        <v>6</v>
      </c>
      <c r="T5753" t="str">
        <f t="shared" si="358"/>
        <v>No</v>
      </c>
      <c r="U5753" s="65">
        <v>43859</v>
      </c>
      <c r="V5753" s="65">
        <v>43899</v>
      </c>
      <c r="W5753">
        <v>90</v>
      </c>
      <c r="X5753" t="str">
        <f t="shared" si="359"/>
        <v>Active</v>
      </c>
      <c r="Y5753" t="s">
        <v>15615</v>
      </c>
    </row>
    <row r="5754" spans="1:25" x14ac:dyDescent="0.25">
      <c r="A5754">
        <v>5753</v>
      </c>
      <c r="B5754" t="s">
        <v>14532</v>
      </c>
      <c r="C5754">
        <v>528</v>
      </c>
      <c r="D5754" t="str">
        <f>VLOOKUP($C5754,Hosts!$A:$O,10,0)</f>
        <v>New York</v>
      </c>
      <c r="E5754" s="67">
        <f>INDEX(Hosts!$A:$O,MATCH(Places!$C5754,Hosts!$A:$A,0),MATCH(Places!E$1,Hosts!$1:$1,0))</f>
        <v>1</v>
      </c>
      <c r="F5754" s="67">
        <f>INDEX(Hosts!$A:$O,MATCH(Places!$C5754,Hosts!$A:$A,0),MATCH(Places!F$1,Hosts!$1:$1,0))</f>
        <v>1</v>
      </c>
      <c r="G5754" s="67" t="str">
        <f>INDEX(Hosts!$A:$O,MATCH(Places!$C5754,Hosts!$A:$A,0),MATCH(Places!G$1,Hosts!$1:$1,0))</f>
        <v>No</v>
      </c>
      <c r="H5754">
        <v>25</v>
      </c>
      <c r="I5754" t="str">
        <f>VLOOKUP($H5754,Neighborhoods!$A:$C,2,0)</f>
        <v>Queens</v>
      </c>
      <c r="J5754" t="str">
        <f>VLOOKUP($H5754,Neighborhoods!$A:$C,3,0)</f>
        <v>Ridgewood</v>
      </c>
      <c r="K5754" t="s">
        <v>1</v>
      </c>
      <c r="L5754" t="str">
        <f t="shared" si="356"/>
        <v>Yes</v>
      </c>
      <c r="M5754">
        <v>3</v>
      </c>
      <c r="N5754" t="str" cm="1">
        <f t="array" ref="N5754">_xlfn.IFS(M5754&lt;=2,"Small",M5754&lt;=5,"Medium",M5754&gt;5,"Large")</f>
        <v>Medium</v>
      </c>
      <c r="O5754" s="50">
        <v>59</v>
      </c>
      <c r="P5754" s="67">
        <f t="shared" si="357"/>
        <v>0.03</v>
      </c>
      <c r="Q5754" s="52">
        <v>4.88</v>
      </c>
      <c r="R5754" s="52" t="str" cm="1">
        <f t="array" ref="R5754">_xlfn.IFS(ROUND(Q5754,0)=5,"Excellent",ROUND(Q5754,0)=4,"Good",ROUND(Q5754,0)=3,"Ok",ROUND(Q5754,0)&lt;3,"Bad")</f>
        <v>Excellent</v>
      </c>
      <c r="S5754">
        <v>8</v>
      </c>
      <c r="T5754" t="str">
        <f t="shared" si="358"/>
        <v>No</v>
      </c>
      <c r="U5754" s="65">
        <v>43843</v>
      </c>
      <c r="V5754" s="65">
        <v>44052</v>
      </c>
      <c r="W5754">
        <v>115</v>
      </c>
      <c r="X5754" t="str">
        <f t="shared" si="359"/>
        <v>Active</v>
      </c>
      <c r="Y5754" t="s">
        <v>15616</v>
      </c>
    </row>
    <row r="5755" spans="1:25" x14ac:dyDescent="0.25">
      <c r="A5755">
        <v>5754</v>
      </c>
      <c r="B5755" t="s">
        <v>14526</v>
      </c>
      <c r="C5755">
        <v>2942</v>
      </c>
      <c r="D5755" t="str">
        <f>VLOOKUP($C5755,Hosts!$A:$O,10,0)</f>
        <v>New York</v>
      </c>
      <c r="E5755" s="67">
        <f>INDEX(Hosts!$A:$O,MATCH(Places!$C5755,Hosts!$A:$A,0),MATCH(Places!E$1,Hosts!$1:$1,0))</f>
        <v>1</v>
      </c>
      <c r="F5755" s="67">
        <f>INDEX(Hosts!$A:$O,MATCH(Places!$C5755,Hosts!$A:$A,0),MATCH(Places!F$1,Hosts!$1:$1,0))</f>
        <v>0.92</v>
      </c>
      <c r="G5755" s="67" t="str">
        <f>INDEX(Hosts!$A:$O,MATCH(Places!$C5755,Hosts!$A:$A,0),MATCH(Places!G$1,Hosts!$1:$1,0))</f>
        <v>No</v>
      </c>
      <c r="H5755">
        <v>12</v>
      </c>
      <c r="I5755" t="str">
        <f>VLOOKUP($H5755,Neighborhoods!$A:$C,2,0)</f>
        <v>Brooklyn</v>
      </c>
      <c r="J5755" t="str">
        <f>VLOOKUP($H5755,Neighborhoods!$A:$C,3,0)</f>
        <v>Williamsburg</v>
      </c>
      <c r="K5755" t="s">
        <v>1</v>
      </c>
      <c r="L5755" t="str">
        <f t="shared" si="356"/>
        <v>Yes</v>
      </c>
      <c r="M5755">
        <v>2</v>
      </c>
      <c r="N5755" t="str" cm="1">
        <f t="array" ref="N5755">_xlfn.IFS(M5755&lt;=2,"Small",M5755&lt;=5,"Medium",M5755&gt;5,"Large")</f>
        <v>Small</v>
      </c>
      <c r="O5755" s="50">
        <v>85</v>
      </c>
      <c r="P5755" s="67">
        <f t="shared" si="357"/>
        <v>0.03</v>
      </c>
      <c r="Q5755" s="52">
        <v>4.8</v>
      </c>
      <c r="R5755" s="52" t="str" cm="1">
        <f t="array" ref="R5755">_xlfn.IFS(ROUND(Q5755,0)=5,"Excellent",ROUND(Q5755,0)=4,"Good",ROUND(Q5755,0)=3,"Ok",ROUND(Q5755,0)&lt;3,"Bad")</f>
        <v>Excellent</v>
      </c>
      <c r="S5755">
        <v>5</v>
      </c>
      <c r="T5755" t="str">
        <f t="shared" si="358"/>
        <v>No</v>
      </c>
      <c r="U5755" s="65">
        <v>43876</v>
      </c>
      <c r="V5755" s="65">
        <v>43908</v>
      </c>
      <c r="W5755">
        <v>180</v>
      </c>
      <c r="X5755" t="str">
        <f t="shared" si="359"/>
        <v>Active</v>
      </c>
      <c r="Y5755" t="s">
        <v>15615</v>
      </c>
    </row>
    <row r="5756" spans="1:25" x14ac:dyDescent="0.25">
      <c r="A5756">
        <v>5755</v>
      </c>
      <c r="B5756" t="s">
        <v>13173</v>
      </c>
      <c r="C5756">
        <v>3379</v>
      </c>
      <c r="D5756" t="str">
        <f>VLOOKUP($C5756,Hosts!$A:$O,10,0)</f>
        <v>New York</v>
      </c>
      <c r="E5756" s="67">
        <f>INDEX(Hosts!$A:$O,MATCH(Places!$C5756,Hosts!$A:$A,0),MATCH(Places!E$1,Hosts!$1:$1,0))</f>
        <v>0.62</v>
      </c>
      <c r="F5756" s="67">
        <f>INDEX(Hosts!$A:$O,MATCH(Places!$C5756,Hosts!$A:$A,0),MATCH(Places!F$1,Hosts!$1:$1,0))</f>
        <v>1</v>
      </c>
      <c r="G5756" s="67" t="str">
        <f>INDEX(Hosts!$A:$O,MATCH(Places!$C5756,Hosts!$A:$A,0),MATCH(Places!G$1,Hosts!$1:$1,0))</f>
        <v>No</v>
      </c>
      <c r="H5756">
        <v>14</v>
      </c>
      <c r="I5756" t="str">
        <f>VLOOKUP($H5756,Neighborhoods!$A:$C,2,0)</f>
        <v>Manhattan</v>
      </c>
      <c r="J5756" t="str">
        <f>VLOOKUP($H5756,Neighborhoods!$A:$C,3,0)</f>
        <v>East Harlem</v>
      </c>
      <c r="K5756" t="s">
        <v>11822</v>
      </c>
      <c r="L5756" t="str">
        <f t="shared" si="356"/>
        <v>No</v>
      </c>
      <c r="M5756">
        <v>10</v>
      </c>
      <c r="N5756" t="str" cm="1">
        <f t="array" ref="N5756">_xlfn.IFS(M5756&lt;=2,"Small",M5756&lt;=5,"Medium",M5756&gt;5,"Large")</f>
        <v>Large</v>
      </c>
      <c r="O5756" s="50">
        <v>169</v>
      </c>
      <c r="P5756" s="67">
        <f t="shared" si="357"/>
        <v>0.03</v>
      </c>
      <c r="Q5756" s="52">
        <v>3.75</v>
      </c>
      <c r="R5756" s="52" t="str" cm="1">
        <f t="array" ref="R5756">_xlfn.IFS(ROUND(Q5756,0)=5,"Excellent",ROUND(Q5756,0)=4,"Good",ROUND(Q5756,0)=3,"Ok",ROUND(Q5756,0)&lt;3,"Bad")</f>
        <v>Good</v>
      </c>
      <c r="S5756">
        <v>4</v>
      </c>
      <c r="T5756" t="str">
        <f t="shared" si="358"/>
        <v>No</v>
      </c>
      <c r="U5756" s="65">
        <v>43851</v>
      </c>
      <c r="V5756" s="65">
        <v>43884</v>
      </c>
      <c r="W5756">
        <v>0</v>
      </c>
      <c r="X5756" t="str">
        <f t="shared" si="359"/>
        <v>Inactive</v>
      </c>
      <c r="Y5756" t="s">
        <v>15616</v>
      </c>
    </row>
    <row r="5757" spans="1:25" x14ac:dyDescent="0.25">
      <c r="A5757">
        <v>5756</v>
      </c>
      <c r="B5757" t="s">
        <v>15561</v>
      </c>
      <c r="C5757">
        <v>2924</v>
      </c>
      <c r="D5757" t="str">
        <f>VLOOKUP($C5757,Hosts!$A:$O,10,0)</f>
        <v>New York</v>
      </c>
      <c r="E5757" s="67">
        <f>INDEX(Hosts!$A:$O,MATCH(Places!$C5757,Hosts!$A:$A,0),MATCH(Places!E$1,Hosts!$1:$1,0))</f>
        <v>1</v>
      </c>
      <c r="F5757" s="67">
        <f>INDEX(Hosts!$A:$O,MATCH(Places!$C5757,Hosts!$A:$A,0),MATCH(Places!F$1,Hosts!$1:$1,0))</f>
        <v>0.94</v>
      </c>
      <c r="G5757" s="67" t="str">
        <f>INDEX(Hosts!$A:$O,MATCH(Places!$C5757,Hosts!$A:$A,0),MATCH(Places!G$1,Hosts!$1:$1,0))</f>
        <v>Yes</v>
      </c>
      <c r="H5757">
        <v>6</v>
      </c>
      <c r="I5757" t="str">
        <f>VLOOKUP($H5757,Neighborhoods!$A:$C,2,0)</f>
        <v>Bronx</v>
      </c>
      <c r="J5757" t="str">
        <f>VLOOKUP($H5757,Neighborhoods!$A:$C,3,0)</f>
        <v>Wakefield</v>
      </c>
      <c r="K5757" t="s">
        <v>1</v>
      </c>
      <c r="L5757" t="str">
        <f t="shared" si="356"/>
        <v>Yes</v>
      </c>
      <c r="M5757">
        <v>1</v>
      </c>
      <c r="N5757" t="str" cm="1">
        <f t="array" ref="N5757">_xlfn.IFS(M5757&lt;=2,"Small",M5757&lt;=5,"Medium",M5757&gt;5,"Large")</f>
        <v>Small</v>
      </c>
      <c r="O5757" s="50">
        <v>32</v>
      </c>
      <c r="P5757" s="67">
        <f t="shared" si="357"/>
        <v>0.03</v>
      </c>
      <c r="Q5757" s="52">
        <v>4.91</v>
      </c>
      <c r="R5757" s="52" t="str" cm="1">
        <f t="array" ref="R5757">_xlfn.IFS(ROUND(Q5757,0)=5,"Excellent",ROUND(Q5757,0)=4,"Good",ROUND(Q5757,0)=3,"Ok",ROUND(Q5757,0)&lt;3,"Bad")</f>
        <v>Excellent</v>
      </c>
      <c r="S5757">
        <v>33</v>
      </c>
      <c r="T5757" t="str">
        <f t="shared" si="358"/>
        <v>No</v>
      </c>
      <c r="U5757" s="65">
        <v>43850</v>
      </c>
      <c r="V5757" s="65">
        <v>44007</v>
      </c>
      <c r="W5757">
        <v>259</v>
      </c>
      <c r="X5757" t="str">
        <f t="shared" si="359"/>
        <v>Active</v>
      </c>
      <c r="Y5757" t="s">
        <v>15615</v>
      </c>
    </row>
    <row r="5758" spans="1:25" x14ac:dyDescent="0.25">
      <c r="A5758">
        <v>5757</v>
      </c>
      <c r="B5758" t="s">
        <v>14716</v>
      </c>
      <c r="C5758">
        <v>4041</v>
      </c>
      <c r="D5758" t="str">
        <f>VLOOKUP($C5758,Hosts!$A:$O,10,0)</f>
        <v>New York</v>
      </c>
      <c r="E5758" s="67">
        <f>INDEX(Hosts!$A:$O,MATCH(Places!$C5758,Hosts!$A:$A,0),MATCH(Places!E$1,Hosts!$1:$1,0))</f>
        <v>0.7</v>
      </c>
      <c r="F5758" s="67">
        <f>INDEX(Hosts!$A:$O,MATCH(Places!$C5758,Hosts!$A:$A,0),MATCH(Places!F$1,Hosts!$1:$1,0))</f>
        <v>0.9</v>
      </c>
      <c r="G5758" s="67" t="str">
        <f>INDEX(Hosts!$A:$O,MATCH(Places!$C5758,Hosts!$A:$A,0),MATCH(Places!G$1,Hosts!$1:$1,0))</f>
        <v>No</v>
      </c>
      <c r="H5758">
        <v>12</v>
      </c>
      <c r="I5758" t="str">
        <f>VLOOKUP($H5758,Neighborhoods!$A:$C,2,0)</f>
        <v>Brooklyn</v>
      </c>
      <c r="J5758" t="str">
        <f>VLOOKUP($H5758,Neighborhoods!$A:$C,3,0)</f>
        <v>Williamsburg</v>
      </c>
      <c r="K5758" t="s">
        <v>11822</v>
      </c>
      <c r="L5758" t="str">
        <f t="shared" si="356"/>
        <v>No</v>
      </c>
      <c r="M5758">
        <v>10</v>
      </c>
      <c r="N5758" t="str" cm="1">
        <f t="array" ref="N5758">_xlfn.IFS(M5758&lt;=2,"Small",M5758&lt;=5,"Medium",M5758&gt;5,"Large")</f>
        <v>Large</v>
      </c>
      <c r="O5758" s="50">
        <v>208</v>
      </c>
      <c r="P5758" s="67">
        <f t="shared" si="357"/>
        <v>0.04</v>
      </c>
      <c r="Q5758" s="52">
        <v>4</v>
      </c>
      <c r="R5758" s="52" t="str" cm="1">
        <f t="array" ref="R5758">_xlfn.IFS(ROUND(Q5758,0)=5,"Excellent",ROUND(Q5758,0)=4,"Good",ROUND(Q5758,0)=3,"Ok",ROUND(Q5758,0)&lt;3,"Bad")</f>
        <v>Good</v>
      </c>
      <c r="S5758">
        <v>3</v>
      </c>
      <c r="T5758" t="str">
        <f t="shared" si="358"/>
        <v>No</v>
      </c>
      <c r="U5758" s="65">
        <v>43890</v>
      </c>
      <c r="V5758" s="65">
        <v>44008</v>
      </c>
      <c r="W5758">
        <v>364</v>
      </c>
      <c r="X5758" t="str">
        <f t="shared" si="359"/>
        <v>Active</v>
      </c>
      <c r="Y5758" t="s">
        <v>15615</v>
      </c>
    </row>
    <row r="5759" spans="1:25" x14ac:dyDescent="0.25">
      <c r="A5759">
        <v>5758</v>
      </c>
      <c r="B5759" t="s">
        <v>15382</v>
      </c>
      <c r="C5759">
        <v>3852</v>
      </c>
      <c r="D5759" t="str">
        <f>VLOOKUP($C5759,Hosts!$A:$O,10,0)</f>
        <v>New York</v>
      </c>
      <c r="E5759" s="67">
        <f>INDEX(Hosts!$A:$O,MATCH(Places!$C5759,Hosts!$A:$A,0),MATCH(Places!E$1,Hosts!$1:$1,0))</f>
        <v>0.33</v>
      </c>
      <c r="F5759" s="67">
        <f>INDEX(Hosts!$A:$O,MATCH(Places!$C5759,Hosts!$A:$A,0),MATCH(Places!F$1,Hosts!$1:$1,0))</f>
        <v>0.8</v>
      </c>
      <c r="G5759" s="67" t="str">
        <f>INDEX(Hosts!$A:$O,MATCH(Places!$C5759,Hosts!$A:$A,0),MATCH(Places!G$1,Hosts!$1:$1,0))</f>
        <v>No</v>
      </c>
      <c r="H5759">
        <v>26</v>
      </c>
      <c r="I5759" t="str">
        <f>VLOOKUP($H5759,Neighborhoods!$A:$C,2,0)</f>
        <v>Queens</v>
      </c>
      <c r="J5759" t="str">
        <f>VLOOKUP($H5759,Neighborhoods!$A:$C,3,0)</f>
        <v>Sunnyside</v>
      </c>
      <c r="K5759" t="s">
        <v>1</v>
      </c>
      <c r="L5759" t="str">
        <f t="shared" si="356"/>
        <v>Yes</v>
      </c>
      <c r="M5759">
        <v>1</v>
      </c>
      <c r="N5759" t="str" cm="1">
        <f t="array" ref="N5759">_xlfn.IFS(M5759&lt;=2,"Small",M5759&lt;=5,"Medium",M5759&gt;5,"Large")</f>
        <v>Small</v>
      </c>
      <c r="O5759" s="50">
        <v>40</v>
      </c>
      <c r="P5759" s="67">
        <f t="shared" si="357"/>
        <v>0.03</v>
      </c>
      <c r="Q5759" s="52">
        <v>5</v>
      </c>
      <c r="R5759" s="52" t="str" cm="1">
        <f t="array" ref="R5759">_xlfn.IFS(ROUND(Q5759,0)=5,"Excellent",ROUND(Q5759,0)=4,"Good",ROUND(Q5759,0)=3,"Ok",ROUND(Q5759,0)&lt;3,"Bad")</f>
        <v>Excellent</v>
      </c>
      <c r="S5759">
        <v>3</v>
      </c>
      <c r="T5759" t="str">
        <f t="shared" si="358"/>
        <v>No</v>
      </c>
      <c r="U5759" s="65">
        <v>43871</v>
      </c>
      <c r="V5759" s="65">
        <v>44013</v>
      </c>
      <c r="W5759">
        <v>320</v>
      </c>
      <c r="X5759" t="str">
        <f t="shared" si="359"/>
        <v>Active</v>
      </c>
      <c r="Y5759" t="s">
        <v>15616</v>
      </c>
    </row>
    <row r="5760" spans="1:25" x14ac:dyDescent="0.25">
      <c r="A5760">
        <v>5759</v>
      </c>
      <c r="B5760" t="s">
        <v>13198</v>
      </c>
      <c r="C5760">
        <v>4100</v>
      </c>
      <c r="D5760" t="str">
        <f>VLOOKUP($C5760,Hosts!$A:$O,10,0)</f>
        <v>New York</v>
      </c>
      <c r="E5760" s="67">
        <f>INDEX(Hosts!$A:$O,MATCH(Places!$C5760,Hosts!$A:$A,0),MATCH(Places!E$1,Hosts!$1:$1,0))</f>
        <v>1</v>
      </c>
      <c r="F5760" s="67">
        <f>INDEX(Hosts!$A:$O,MATCH(Places!$C5760,Hosts!$A:$A,0),MATCH(Places!F$1,Hosts!$1:$1,0))</f>
        <v>1</v>
      </c>
      <c r="G5760" s="67" t="str">
        <f>INDEX(Hosts!$A:$O,MATCH(Places!$C5760,Hosts!$A:$A,0),MATCH(Places!G$1,Hosts!$1:$1,0))</f>
        <v>Yes</v>
      </c>
      <c r="H5760">
        <v>23</v>
      </c>
      <c r="I5760" t="str">
        <f>VLOOKUP($H5760,Neighborhoods!$A:$C,2,0)</f>
        <v>Queens</v>
      </c>
      <c r="J5760" t="str">
        <f>VLOOKUP($H5760,Neighborhoods!$A:$C,3,0)</f>
        <v>Jamaica</v>
      </c>
      <c r="K5760" t="s">
        <v>11822</v>
      </c>
      <c r="L5760" t="str">
        <f t="shared" si="356"/>
        <v>No</v>
      </c>
      <c r="M5760">
        <v>4</v>
      </c>
      <c r="N5760" t="str" cm="1">
        <f t="array" ref="N5760">_xlfn.IFS(M5760&lt;=2,"Small",M5760&lt;=5,"Medium",M5760&gt;5,"Large")</f>
        <v>Medium</v>
      </c>
      <c r="O5760" s="50">
        <v>120</v>
      </c>
      <c r="P5760" s="67">
        <f t="shared" si="357"/>
        <v>0.03</v>
      </c>
      <c r="Q5760" s="52">
        <v>5</v>
      </c>
      <c r="R5760" s="52" t="str" cm="1">
        <f t="array" ref="R5760">_xlfn.IFS(ROUND(Q5760,0)=5,"Excellent",ROUND(Q5760,0)=4,"Good",ROUND(Q5760,0)=3,"Ok",ROUND(Q5760,0)&lt;3,"Bad")</f>
        <v>Excellent</v>
      </c>
      <c r="S5760">
        <v>7</v>
      </c>
      <c r="T5760" t="str">
        <f t="shared" si="358"/>
        <v>No</v>
      </c>
      <c r="U5760" s="65">
        <v>43863</v>
      </c>
      <c r="V5760" s="65">
        <v>43969</v>
      </c>
      <c r="W5760">
        <v>135</v>
      </c>
      <c r="X5760" t="str">
        <f t="shared" si="359"/>
        <v>Active</v>
      </c>
      <c r="Y5760" t="s">
        <v>15615</v>
      </c>
    </row>
    <row r="5761" spans="1:25" x14ac:dyDescent="0.25">
      <c r="A5761">
        <v>5760</v>
      </c>
      <c r="B5761" t="s">
        <v>14240</v>
      </c>
      <c r="C5761">
        <v>4101</v>
      </c>
      <c r="D5761" t="str">
        <f>VLOOKUP($C5761,Hosts!$A:$O,10,0)</f>
        <v>New York</v>
      </c>
      <c r="E5761" s="67">
        <f>INDEX(Hosts!$A:$O,MATCH(Places!$C5761,Hosts!$A:$A,0),MATCH(Places!E$1,Hosts!$1:$1,0))</f>
        <v>1</v>
      </c>
      <c r="F5761" s="67">
        <f>INDEX(Hosts!$A:$O,MATCH(Places!$C5761,Hosts!$A:$A,0),MATCH(Places!F$1,Hosts!$1:$1,0))</f>
        <v>0.99</v>
      </c>
      <c r="G5761" s="67" t="str">
        <f>INDEX(Hosts!$A:$O,MATCH(Places!$C5761,Hosts!$A:$A,0),MATCH(Places!G$1,Hosts!$1:$1,0))</f>
        <v>Yes</v>
      </c>
      <c r="H5761">
        <v>7</v>
      </c>
      <c r="I5761" t="str">
        <f>VLOOKUP($H5761,Neighborhoods!$A:$C,2,0)</f>
        <v>Brooklyn</v>
      </c>
      <c r="J5761" t="str">
        <f>VLOOKUP($H5761,Neighborhoods!$A:$C,3,0)</f>
        <v>Bedford-Stuyvesant</v>
      </c>
      <c r="K5761" t="s">
        <v>11822</v>
      </c>
      <c r="L5761" t="str">
        <f t="shared" si="356"/>
        <v>No</v>
      </c>
      <c r="M5761">
        <v>4</v>
      </c>
      <c r="N5761" t="str" cm="1">
        <f t="array" ref="N5761">_xlfn.IFS(M5761&lt;=2,"Small",M5761&lt;=5,"Medium",M5761&gt;5,"Large")</f>
        <v>Medium</v>
      </c>
      <c r="O5761" s="50">
        <v>110</v>
      </c>
      <c r="P5761" s="67">
        <f t="shared" si="357"/>
        <v>0.03</v>
      </c>
      <c r="Q5761" s="52">
        <v>4.99</v>
      </c>
      <c r="R5761" s="52" t="str" cm="1">
        <f t="array" ref="R5761">_xlfn.IFS(ROUND(Q5761,0)=5,"Excellent",ROUND(Q5761,0)=4,"Good",ROUND(Q5761,0)=3,"Ok",ROUND(Q5761,0)&lt;3,"Bad")</f>
        <v>Excellent</v>
      </c>
      <c r="S5761">
        <v>85</v>
      </c>
      <c r="T5761" t="str">
        <f t="shared" si="358"/>
        <v>No</v>
      </c>
      <c r="U5761" s="65">
        <v>43856</v>
      </c>
      <c r="V5761" s="65">
        <v>44055</v>
      </c>
      <c r="W5761">
        <v>257</v>
      </c>
      <c r="X5761" t="str">
        <f t="shared" si="359"/>
        <v>Active</v>
      </c>
      <c r="Y5761" t="s">
        <v>15616</v>
      </c>
    </row>
    <row r="5762" spans="1:25" x14ac:dyDescent="0.25">
      <c r="A5762">
        <v>5761</v>
      </c>
      <c r="B5762" t="s">
        <v>15190</v>
      </c>
      <c r="C5762">
        <v>4103</v>
      </c>
      <c r="D5762" t="str">
        <f>VLOOKUP($C5762,Hosts!$A:$O,10,0)</f>
        <v>New York</v>
      </c>
      <c r="E5762" s="67">
        <f>INDEX(Hosts!$A:$O,MATCH(Places!$C5762,Hosts!$A:$A,0),MATCH(Places!E$1,Hosts!$1:$1,0))</f>
        <v>0.8</v>
      </c>
      <c r="F5762" s="67">
        <f>INDEX(Hosts!$A:$O,MATCH(Places!$C5762,Hosts!$A:$A,0),MATCH(Places!F$1,Hosts!$1:$1,0))</f>
        <v>0.98</v>
      </c>
      <c r="G5762" s="67" t="str">
        <f>INDEX(Hosts!$A:$O,MATCH(Places!$C5762,Hosts!$A:$A,0),MATCH(Places!G$1,Hosts!$1:$1,0))</f>
        <v>Yes</v>
      </c>
      <c r="H5762">
        <v>22</v>
      </c>
      <c r="I5762" t="str">
        <f>VLOOKUP($H5762,Neighborhoods!$A:$C,2,0)</f>
        <v>Queens</v>
      </c>
      <c r="J5762" t="str">
        <f>VLOOKUP($H5762,Neighborhoods!$A:$C,3,0)</f>
        <v>Flushing</v>
      </c>
      <c r="K5762" t="s">
        <v>1</v>
      </c>
      <c r="L5762" t="str">
        <f t="shared" si="356"/>
        <v>Yes</v>
      </c>
      <c r="M5762">
        <v>2</v>
      </c>
      <c r="N5762" t="str" cm="1">
        <f t="array" ref="N5762">_xlfn.IFS(M5762&lt;=2,"Small",M5762&lt;=5,"Medium",M5762&gt;5,"Large")</f>
        <v>Small</v>
      </c>
      <c r="O5762" s="50">
        <v>49</v>
      </c>
      <c r="P5762" s="67">
        <f t="shared" si="357"/>
        <v>0.03</v>
      </c>
      <c r="Q5762" s="52">
        <v>4.8899999999999997</v>
      </c>
      <c r="R5762" s="52" t="str" cm="1">
        <f t="array" ref="R5762">_xlfn.IFS(ROUND(Q5762,0)=5,"Excellent",ROUND(Q5762,0)=4,"Good",ROUND(Q5762,0)=3,"Ok",ROUND(Q5762,0)&lt;3,"Bad")</f>
        <v>Excellent</v>
      </c>
      <c r="S5762">
        <v>9</v>
      </c>
      <c r="T5762" t="str">
        <f t="shared" si="358"/>
        <v>No</v>
      </c>
      <c r="U5762" s="65">
        <v>43849</v>
      </c>
      <c r="V5762" s="65">
        <v>44006</v>
      </c>
      <c r="W5762">
        <v>356</v>
      </c>
      <c r="X5762" t="str">
        <f t="shared" si="359"/>
        <v>Active</v>
      </c>
      <c r="Y5762" t="s">
        <v>15615</v>
      </c>
    </row>
    <row r="5763" spans="1:25" x14ac:dyDescent="0.25">
      <c r="A5763">
        <v>5762</v>
      </c>
      <c r="B5763" t="s">
        <v>15057</v>
      </c>
      <c r="C5763">
        <v>4104</v>
      </c>
      <c r="D5763" t="str">
        <f>VLOOKUP($C5763,Hosts!$A:$O,10,0)</f>
        <v>New York</v>
      </c>
      <c r="E5763" s="67">
        <f>INDEX(Hosts!$A:$O,MATCH(Places!$C5763,Hosts!$A:$A,0),MATCH(Places!E$1,Hosts!$1:$1,0))</f>
        <v>1</v>
      </c>
      <c r="F5763" s="67">
        <f>INDEX(Hosts!$A:$O,MATCH(Places!$C5763,Hosts!$A:$A,0),MATCH(Places!F$1,Hosts!$1:$1,0))</f>
        <v>1</v>
      </c>
      <c r="G5763" s="67" t="str">
        <f>INDEX(Hosts!$A:$O,MATCH(Places!$C5763,Hosts!$A:$A,0),MATCH(Places!G$1,Hosts!$1:$1,0))</f>
        <v>No</v>
      </c>
      <c r="H5763">
        <v>18</v>
      </c>
      <c r="I5763" t="str">
        <f>VLOOKUP($H5763,Neighborhoods!$A:$C,2,0)</f>
        <v>Manhattan</v>
      </c>
      <c r="J5763" t="str">
        <f>VLOOKUP($H5763,Neighborhoods!$A:$C,3,0)</f>
        <v>Midtown</v>
      </c>
      <c r="K5763" t="s">
        <v>11822</v>
      </c>
      <c r="L5763" t="str">
        <f t="shared" ref="L5763:L5826" si="360">IF(OR(K5763="Private room",K5763="Shared room"),"Yes","No")</f>
        <v>No</v>
      </c>
      <c r="M5763">
        <v>3</v>
      </c>
      <c r="N5763" t="str" cm="1">
        <f t="array" ref="N5763">_xlfn.IFS(M5763&lt;=2,"Small",M5763&lt;=5,"Medium",M5763&gt;5,"Large")</f>
        <v>Medium</v>
      </c>
      <c r="O5763" s="50">
        <v>76</v>
      </c>
      <c r="P5763" s="67">
        <f t="shared" ref="P5763:P5826" si="361">VLOOKUP(O5763,$AB$1:$AC$5,2)</f>
        <v>0.03</v>
      </c>
      <c r="Q5763" s="52">
        <v>4.9400000000000004</v>
      </c>
      <c r="R5763" s="52" t="str" cm="1">
        <f t="array" ref="R5763">_xlfn.IFS(ROUND(Q5763,0)=5,"Excellent",ROUND(Q5763,0)=4,"Good",ROUND(Q5763,0)=3,"Ok",ROUND(Q5763,0)&lt;3,"Bad")</f>
        <v>Excellent</v>
      </c>
      <c r="S5763">
        <v>16</v>
      </c>
      <c r="T5763" t="str">
        <f t="shared" ref="T5763:T5826" si="362">IF(AND(Q5763&gt;=4.8,S5763&gt;100),"Yes","No")</f>
        <v>No</v>
      </c>
      <c r="U5763" s="65">
        <v>43857</v>
      </c>
      <c r="V5763" s="65">
        <v>44043</v>
      </c>
      <c r="W5763">
        <v>8</v>
      </c>
      <c r="X5763" t="str">
        <f t="shared" ref="X5763:X5826" si="363">IF(W5763&lt;&gt;0,"Active","Inactive")</f>
        <v>Active</v>
      </c>
      <c r="Y5763" t="s">
        <v>15616</v>
      </c>
    </row>
    <row r="5764" spans="1:25" x14ac:dyDescent="0.25">
      <c r="A5764">
        <v>5763</v>
      </c>
      <c r="B5764" t="s">
        <v>15447</v>
      </c>
      <c r="C5764">
        <v>4103</v>
      </c>
      <c r="D5764" t="str">
        <f>VLOOKUP($C5764,Hosts!$A:$O,10,0)</f>
        <v>New York</v>
      </c>
      <c r="E5764" s="67">
        <f>INDEX(Hosts!$A:$O,MATCH(Places!$C5764,Hosts!$A:$A,0),MATCH(Places!E$1,Hosts!$1:$1,0))</f>
        <v>0.8</v>
      </c>
      <c r="F5764" s="67">
        <f>INDEX(Hosts!$A:$O,MATCH(Places!$C5764,Hosts!$A:$A,0),MATCH(Places!F$1,Hosts!$1:$1,0))</f>
        <v>0.98</v>
      </c>
      <c r="G5764" s="67" t="str">
        <f>INDEX(Hosts!$A:$O,MATCH(Places!$C5764,Hosts!$A:$A,0),MATCH(Places!G$1,Hosts!$1:$1,0))</f>
        <v>Yes</v>
      </c>
      <c r="H5764">
        <v>22</v>
      </c>
      <c r="I5764" t="str">
        <f>VLOOKUP($H5764,Neighborhoods!$A:$C,2,0)</f>
        <v>Queens</v>
      </c>
      <c r="J5764" t="str">
        <f>VLOOKUP($H5764,Neighborhoods!$A:$C,3,0)</f>
        <v>Flushing</v>
      </c>
      <c r="K5764" t="s">
        <v>1</v>
      </c>
      <c r="L5764" t="str">
        <f t="shared" si="360"/>
        <v>Yes</v>
      </c>
      <c r="M5764">
        <v>2</v>
      </c>
      <c r="N5764" t="str" cm="1">
        <f t="array" ref="N5764">_xlfn.IFS(M5764&lt;=2,"Small",M5764&lt;=5,"Medium",M5764&gt;5,"Large")</f>
        <v>Small</v>
      </c>
      <c r="O5764" s="50">
        <v>89</v>
      </c>
      <c r="P5764" s="67">
        <f t="shared" si="361"/>
        <v>0.03</v>
      </c>
      <c r="Q5764" s="52">
        <v>5</v>
      </c>
      <c r="R5764" s="52" t="str" cm="1">
        <f t="array" ref="R5764">_xlfn.IFS(ROUND(Q5764,0)=5,"Excellent",ROUND(Q5764,0)=4,"Good",ROUND(Q5764,0)=3,"Ok",ROUND(Q5764,0)&lt;3,"Bad")</f>
        <v>Excellent</v>
      </c>
      <c r="S5764">
        <v>4</v>
      </c>
      <c r="T5764" t="str">
        <f t="shared" si="362"/>
        <v>No</v>
      </c>
      <c r="U5764" s="65">
        <v>43895</v>
      </c>
      <c r="V5764" s="65">
        <v>44056</v>
      </c>
      <c r="W5764">
        <v>365</v>
      </c>
      <c r="X5764" t="str">
        <f t="shared" si="363"/>
        <v>Active</v>
      </c>
      <c r="Y5764" t="s">
        <v>15615</v>
      </c>
    </row>
    <row r="5765" spans="1:25" x14ac:dyDescent="0.25">
      <c r="A5765">
        <v>5764</v>
      </c>
      <c r="B5765" t="s">
        <v>13646</v>
      </c>
      <c r="C5765">
        <v>2494</v>
      </c>
      <c r="D5765" t="str">
        <f>VLOOKUP($C5765,Hosts!$A:$O,10,0)</f>
        <v>New York</v>
      </c>
      <c r="E5765" s="67">
        <f>INDEX(Hosts!$A:$O,MATCH(Places!$C5765,Hosts!$A:$A,0),MATCH(Places!E$1,Hosts!$1:$1,0))</f>
        <v>0.5</v>
      </c>
      <c r="F5765" s="67">
        <f>INDEX(Hosts!$A:$O,MATCH(Places!$C5765,Hosts!$A:$A,0),MATCH(Places!F$1,Hosts!$1:$1,0))</f>
        <v>0.99</v>
      </c>
      <c r="G5765" s="67" t="str">
        <f>INDEX(Hosts!$A:$O,MATCH(Places!$C5765,Hosts!$A:$A,0),MATCH(Places!G$1,Hosts!$1:$1,0))</f>
        <v>No</v>
      </c>
      <c r="H5765">
        <v>17</v>
      </c>
      <c r="I5765" t="str">
        <f>VLOOKUP($H5765,Neighborhoods!$A:$C,2,0)</f>
        <v>Manhattan</v>
      </c>
      <c r="J5765" t="str">
        <f>VLOOKUP($H5765,Neighborhoods!$A:$C,3,0)</f>
        <v>Hell's Kitchen</v>
      </c>
      <c r="K5765" t="s">
        <v>11822</v>
      </c>
      <c r="L5765" t="str">
        <f t="shared" si="360"/>
        <v>No</v>
      </c>
      <c r="M5765">
        <v>6</v>
      </c>
      <c r="N5765" t="str" cm="1">
        <f t="array" ref="N5765">_xlfn.IFS(M5765&lt;=2,"Small",M5765&lt;=5,"Medium",M5765&gt;5,"Large")</f>
        <v>Large</v>
      </c>
      <c r="O5765" s="50">
        <v>1650</v>
      </c>
      <c r="P5765" s="67">
        <f t="shared" si="361"/>
        <v>7.0000000000000007E-2</v>
      </c>
      <c r="Q5765" s="52">
        <v>4.75</v>
      </c>
      <c r="R5765" s="52" t="str" cm="1">
        <f t="array" ref="R5765">_xlfn.IFS(ROUND(Q5765,0)=5,"Excellent",ROUND(Q5765,0)=4,"Good",ROUND(Q5765,0)=3,"Ok",ROUND(Q5765,0)&lt;3,"Bad")</f>
        <v>Excellent</v>
      </c>
      <c r="S5765">
        <v>4</v>
      </c>
      <c r="T5765" t="str">
        <f t="shared" si="362"/>
        <v>No</v>
      </c>
      <c r="U5765" s="65">
        <v>43872</v>
      </c>
      <c r="V5765" s="65">
        <v>43892</v>
      </c>
      <c r="W5765">
        <v>348</v>
      </c>
      <c r="X5765" t="str">
        <f t="shared" si="363"/>
        <v>Active</v>
      </c>
      <c r="Y5765" t="s">
        <v>15616</v>
      </c>
    </row>
    <row r="5766" spans="1:25" x14ac:dyDescent="0.25">
      <c r="A5766">
        <v>5765</v>
      </c>
      <c r="B5766" t="s">
        <v>14689</v>
      </c>
      <c r="C5766">
        <v>4098</v>
      </c>
      <c r="D5766" t="str">
        <f>VLOOKUP($C5766,Hosts!$A:$O,10,0)</f>
        <v>New York</v>
      </c>
      <c r="E5766" s="67">
        <f>INDEX(Hosts!$A:$O,MATCH(Places!$C5766,Hosts!$A:$A,0),MATCH(Places!E$1,Hosts!$1:$1,0))</f>
        <v>1</v>
      </c>
      <c r="F5766" s="67">
        <f>INDEX(Hosts!$A:$O,MATCH(Places!$C5766,Hosts!$A:$A,0),MATCH(Places!F$1,Hosts!$1:$1,0))</f>
        <v>1</v>
      </c>
      <c r="G5766" s="67" t="str">
        <f>INDEX(Hosts!$A:$O,MATCH(Places!$C5766,Hosts!$A:$A,0),MATCH(Places!G$1,Hosts!$1:$1,0))</f>
        <v>No</v>
      </c>
      <c r="H5766">
        <v>16</v>
      </c>
      <c r="I5766" t="str">
        <f>VLOOKUP($H5766,Neighborhoods!$A:$C,2,0)</f>
        <v>Manhattan</v>
      </c>
      <c r="J5766" t="str">
        <f>VLOOKUP($H5766,Neighborhoods!$A:$C,3,0)</f>
        <v>Harlem</v>
      </c>
      <c r="K5766" t="s">
        <v>11822</v>
      </c>
      <c r="L5766" t="str">
        <f t="shared" si="360"/>
        <v>No</v>
      </c>
      <c r="M5766">
        <v>4</v>
      </c>
      <c r="N5766" t="str" cm="1">
        <f t="array" ref="N5766">_xlfn.IFS(M5766&lt;=2,"Small",M5766&lt;=5,"Medium",M5766&gt;5,"Large")</f>
        <v>Medium</v>
      </c>
      <c r="O5766" s="50">
        <v>126</v>
      </c>
      <c r="P5766" s="67">
        <f t="shared" si="361"/>
        <v>0.03</v>
      </c>
      <c r="Q5766" s="52">
        <v>5</v>
      </c>
      <c r="R5766" s="52" t="str" cm="1">
        <f t="array" ref="R5766">_xlfn.IFS(ROUND(Q5766,0)=5,"Excellent",ROUND(Q5766,0)=4,"Good",ROUND(Q5766,0)=3,"Ok",ROUND(Q5766,0)&lt;3,"Bad")</f>
        <v>Excellent</v>
      </c>
      <c r="S5766">
        <v>4</v>
      </c>
      <c r="T5766" t="str">
        <f t="shared" si="362"/>
        <v>No</v>
      </c>
      <c r="U5766" s="65">
        <v>43899</v>
      </c>
      <c r="V5766" s="65">
        <v>44044</v>
      </c>
      <c r="W5766">
        <v>301</v>
      </c>
      <c r="X5766" t="str">
        <f t="shared" si="363"/>
        <v>Active</v>
      </c>
      <c r="Y5766" t="s">
        <v>15616</v>
      </c>
    </row>
    <row r="5767" spans="1:25" x14ac:dyDescent="0.25">
      <c r="A5767">
        <v>5766</v>
      </c>
      <c r="B5767" t="s">
        <v>14182</v>
      </c>
      <c r="C5767">
        <v>2974</v>
      </c>
      <c r="D5767" t="str">
        <f>VLOOKUP($C5767,Hosts!$A:$O,10,0)</f>
        <v>Valencian Community</v>
      </c>
      <c r="E5767" s="67">
        <f>INDEX(Hosts!$A:$O,MATCH(Places!$C5767,Hosts!$A:$A,0),MATCH(Places!E$1,Hosts!$1:$1,0))</f>
        <v>1</v>
      </c>
      <c r="F5767" s="67">
        <f>INDEX(Hosts!$A:$O,MATCH(Places!$C5767,Hosts!$A:$A,0),MATCH(Places!F$1,Hosts!$1:$1,0))</f>
        <v>1</v>
      </c>
      <c r="G5767" s="67" t="str">
        <f>INDEX(Hosts!$A:$O,MATCH(Places!$C5767,Hosts!$A:$A,0),MATCH(Places!G$1,Hosts!$1:$1,0))</f>
        <v>No</v>
      </c>
      <c r="H5767">
        <v>13</v>
      </c>
      <c r="I5767" t="str">
        <f>VLOOKUP($H5767,Neighborhoods!$A:$C,2,0)</f>
        <v>Manhattan</v>
      </c>
      <c r="J5767" t="str">
        <f>VLOOKUP($H5767,Neighborhoods!$A:$C,3,0)</f>
        <v>Chelsea</v>
      </c>
      <c r="K5767" t="s">
        <v>11822</v>
      </c>
      <c r="L5767" t="str">
        <f t="shared" si="360"/>
        <v>No</v>
      </c>
      <c r="M5767">
        <v>3</v>
      </c>
      <c r="N5767" t="str" cm="1">
        <f t="array" ref="N5767">_xlfn.IFS(M5767&lt;=2,"Small",M5767&lt;=5,"Medium",M5767&gt;5,"Large")</f>
        <v>Medium</v>
      </c>
      <c r="O5767" s="50">
        <v>229</v>
      </c>
      <c r="P5767" s="67">
        <f t="shared" si="361"/>
        <v>0.04</v>
      </c>
      <c r="Q5767" s="52">
        <v>4.3600000000000003</v>
      </c>
      <c r="R5767" s="52" t="str" cm="1">
        <f t="array" ref="R5767">_xlfn.IFS(ROUND(Q5767,0)=5,"Excellent",ROUND(Q5767,0)=4,"Good",ROUND(Q5767,0)=3,"Ok",ROUND(Q5767,0)&lt;3,"Bad")</f>
        <v>Good</v>
      </c>
      <c r="S5767">
        <v>11</v>
      </c>
      <c r="T5767" t="str">
        <f t="shared" si="362"/>
        <v>No</v>
      </c>
      <c r="U5767" s="65">
        <v>43861</v>
      </c>
      <c r="V5767" s="65">
        <v>44003</v>
      </c>
      <c r="W5767">
        <v>164</v>
      </c>
      <c r="X5767" t="str">
        <f t="shared" si="363"/>
        <v>Active</v>
      </c>
      <c r="Y5767" t="s">
        <v>15616</v>
      </c>
    </row>
    <row r="5768" spans="1:25" x14ac:dyDescent="0.25">
      <c r="A5768">
        <v>5767</v>
      </c>
      <c r="B5768" t="s">
        <v>3390</v>
      </c>
      <c r="C5768">
        <v>2974</v>
      </c>
      <c r="D5768" t="str">
        <f>VLOOKUP($C5768,Hosts!$A:$O,10,0)</f>
        <v>Valencian Community</v>
      </c>
      <c r="E5768" s="67">
        <f>INDEX(Hosts!$A:$O,MATCH(Places!$C5768,Hosts!$A:$A,0),MATCH(Places!E$1,Hosts!$1:$1,0))</f>
        <v>1</v>
      </c>
      <c r="F5768" s="67">
        <f>INDEX(Hosts!$A:$O,MATCH(Places!$C5768,Hosts!$A:$A,0),MATCH(Places!F$1,Hosts!$1:$1,0))</f>
        <v>1</v>
      </c>
      <c r="G5768" s="67" t="str">
        <f>INDEX(Hosts!$A:$O,MATCH(Places!$C5768,Hosts!$A:$A,0),MATCH(Places!G$1,Hosts!$1:$1,0))</f>
        <v>No</v>
      </c>
      <c r="H5768">
        <v>13</v>
      </c>
      <c r="I5768" t="str">
        <f>VLOOKUP($H5768,Neighborhoods!$A:$C,2,0)</f>
        <v>Manhattan</v>
      </c>
      <c r="J5768" t="str">
        <f>VLOOKUP($H5768,Neighborhoods!$A:$C,3,0)</f>
        <v>Chelsea</v>
      </c>
      <c r="K5768" t="s">
        <v>1</v>
      </c>
      <c r="L5768" t="str">
        <f t="shared" si="360"/>
        <v>Yes</v>
      </c>
      <c r="M5768">
        <v>5</v>
      </c>
      <c r="N5768" t="str" cm="1">
        <f t="array" ref="N5768">_xlfn.IFS(M5768&lt;=2,"Small",M5768&lt;=5,"Medium",M5768&gt;5,"Large")</f>
        <v>Medium</v>
      </c>
      <c r="O5768" s="50">
        <v>164.71</v>
      </c>
      <c r="P5768" s="67">
        <f t="shared" si="361"/>
        <v>0.03</v>
      </c>
      <c r="Q5768" s="52">
        <v>4.5999999999999996</v>
      </c>
      <c r="R5768" s="52" t="str" cm="1">
        <f t="array" ref="R5768">_xlfn.IFS(ROUND(Q5768,0)=5,"Excellent",ROUND(Q5768,0)=4,"Good",ROUND(Q5768,0)=3,"Ok",ROUND(Q5768,0)&lt;3,"Bad")</f>
        <v>Excellent</v>
      </c>
      <c r="S5768">
        <v>10</v>
      </c>
      <c r="T5768" t="str">
        <f t="shared" si="362"/>
        <v>No</v>
      </c>
      <c r="U5768" s="65">
        <v>43857</v>
      </c>
      <c r="V5768" s="65">
        <v>44034</v>
      </c>
      <c r="W5768">
        <v>326</v>
      </c>
      <c r="X5768" t="str">
        <f t="shared" si="363"/>
        <v>Active</v>
      </c>
      <c r="Y5768" t="s">
        <v>15616</v>
      </c>
    </row>
    <row r="5769" spans="1:25" x14ac:dyDescent="0.25">
      <c r="A5769">
        <v>5768</v>
      </c>
      <c r="B5769" t="s">
        <v>14671</v>
      </c>
      <c r="C5769">
        <v>4102</v>
      </c>
      <c r="D5769" t="str">
        <f>VLOOKUP($C5769,Hosts!$A:$O,10,0)</f>
        <v>New York</v>
      </c>
      <c r="E5769" s="67">
        <f>INDEX(Hosts!$A:$O,MATCH(Places!$C5769,Hosts!$A:$A,0),MATCH(Places!E$1,Hosts!$1:$1,0))</f>
        <v>0.71</v>
      </c>
      <c r="F5769" s="67">
        <f>INDEX(Hosts!$A:$O,MATCH(Places!$C5769,Hosts!$A:$A,0),MATCH(Places!F$1,Hosts!$1:$1,0))</f>
        <v>0.81</v>
      </c>
      <c r="G5769" s="67" t="str">
        <f>INDEX(Hosts!$A:$O,MATCH(Places!$C5769,Hosts!$A:$A,0),MATCH(Places!G$1,Hosts!$1:$1,0))</f>
        <v>No</v>
      </c>
      <c r="H5769">
        <v>23</v>
      </c>
      <c r="I5769" t="str">
        <f>VLOOKUP($H5769,Neighborhoods!$A:$C,2,0)</f>
        <v>Queens</v>
      </c>
      <c r="J5769" t="str">
        <f>VLOOKUP($H5769,Neighborhoods!$A:$C,3,0)</f>
        <v>Jamaica</v>
      </c>
      <c r="K5769" t="s">
        <v>1</v>
      </c>
      <c r="L5769" t="str">
        <f t="shared" si="360"/>
        <v>Yes</v>
      </c>
      <c r="M5769">
        <v>2</v>
      </c>
      <c r="N5769" t="str" cm="1">
        <f t="array" ref="N5769">_xlfn.IFS(M5769&lt;=2,"Small",M5769&lt;=5,"Medium",M5769&gt;5,"Large")</f>
        <v>Small</v>
      </c>
      <c r="O5769" s="50">
        <v>60</v>
      </c>
      <c r="P5769" s="67">
        <f t="shared" si="361"/>
        <v>0.03</v>
      </c>
      <c r="Q5769" s="52">
        <v>5</v>
      </c>
      <c r="R5769" s="52" t="str" cm="1">
        <f t="array" ref="R5769">_xlfn.IFS(ROUND(Q5769,0)=5,"Excellent",ROUND(Q5769,0)=4,"Good",ROUND(Q5769,0)=3,"Ok",ROUND(Q5769,0)&lt;3,"Bad")</f>
        <v>Excellent</v>
      </c>
      <c r="S5769">
        <v>4</v>
      </c>
      <c r="T5769" t="str">
        <f t="shared" si="362"/>
        <v>No</v>
      </c>
      <c r="U5769" s="65">
        <v>43855</v>
      </c>
      <c r="V5769" s="65">
        <v>43899</v>
      </c>
      <c r="W5769">
        <v>84</v>
      </c>
      <c r="X5769" t="str">
        <f t="shared" si="363"/>
        <v>Active</v>
      </c>
      <c r="Y5769" t="s">
        <v>15615</v>
      </c>
    </row>
    <row r="5770" spans="1:25" x14ac:dyDescent="0.25">
      <c r="A5770">
        <v>5769</v>
      </c>
      <c r="B5770" t="s">
        <v>14720</v>
      </c>
      <c r="C5770">
        <v>1895</v>
      </c>
      <c r="D5770" t="str">
        <f>VLOOKUP($C5770,Hosts!$A:$O,10,0)</f>
        <v>Ontario</v>
      </c>
      <c r="E5770" s="67">
        <f>INDEX(Hosts!$A:$O,MATCH(Places!$C5770,Hosts!$A:$A,0),MATCH(Places!E$1,Hosts!$1:$1,0))</f>
        <v>1</v>
      </c>
      <c r="F5770" s="67">
        <f>INDEX(Hosts!$A:$O,MATCH(Places!$C5770,Hosts!$A:$A,0),MATCH(Places!F$1,Hosts!$1:$1,0))</f>
        <v>0.93</v>
      </c>
      <c r="G5770" s="67" t="str">
        <f>INDEX(Hosts!$A:$O,MATCH(Places!$C5770,Hosts!$A:$A,0),MATCH(Places!G$1,Hosts!$1:$1,0))</f>
        <v>No</v>
      </c>
      <c r="H5770">
        <v>19</v>
      </c>
      <c r="I5770" t="str">
        <f>VLOOKUP($H5770,Neighborhoods!$A:$C,2,0)</f>
        <v>Manhattan</v>
      </c>
      <c r="J5770" t="str">
        <f>VLOOKUP($H5770,Neighborhoods!$A:$C,3,0)</f>
        <v>Upper East Side</v>
      </c>
      <c r="K5770" t="s">
        <v>11822</v>
      </c>
      <c r="L5770" t="str">
        <f t="shared" si="360"/>
        <v>No</v>
      </c>
      <c r="M5770">
        <v>4</v>
      </c>
      <c r="N5770" t="str" cm="1">
        <f t="array" ref="N5770">_xlfn.IFS(M5770&lt;=2,"Small",M5770&lt;=5,"Medium",M5770&gt;5,"Large")</f>
        <v>Medium</v>
      </c>
      <c r="O5770" s="50">
        <v>99</v>
      </c>
      <c r="P5770" s="67">
        <f t="shared" si="361"/>
        <v>0.03</v>
      </c>
      <c r="Q5770" s="52">
        <v>5</v>
      </c>
      <c r="R5770" s="52" t="str" cm="1">
        <f t="array" ref="R5770">_xlfn.IFS(ROUND(Q5770,0)=5,"Excellent",ROUND(Q5770,0)=4,"Good",ROUND(Q5770,0)=3,"Ok",ROUND(Q5770,0)&lt;3,"Bad")</f>
        <v>Excellent</v>
      </c>
      <c r="S5770">
        <v>7</v>
      </c>
      <c r="T5770" t="str">
        <f t="shared" si="362"/>
        <v>No</v>
      </c>
      <c r="U5770" s="65">
        <v>43848</v>
      </c>
      <c r="V5770" s="65">
        <v>43907</v>
      </c>
      <c r="W5770">
        <v>307</v>
      </c>
      <c r="X5770" t="str">
        <f t="shared" si="363"/>
        <v>Active</v>
      </c>
      <c r="Y5770" t="s">
        <v>15616</v>
      </c>
    </row>
    <row r="5771" spans="1:25" x14ac:dyDescent="0.25">
      <c r="A5771">
        <v>5770</v>
      </c>
      <c r="B5771" t="s">
        <v>13234</v>
      </c>
      <c r="C5771">
        <v>4070</v>
      </c>
      <c r="D5771" t="str">
        <f>VLOOKUP($C5771,Hosts!$A:$O,10,0)</f>
        <v>Colorado</v>
      </c>
      <c r="E5771" s="67">
        <f>INDEX(Hosts!$A:$O,MATCH(Places!$C5771,Hosts!$A:$A,0),MATCH(Places!E$1,Hosts!$1:$1,0))</f>
        <v>1</v>
      </c>
      <c r="F5771" s="67">
        <f>INDEX(Hosts!$A:$O,MATCH(Places!$C5771,Hosts!$A:$A,0),MATCH(Places!F$1,Hosts!$1:$1,0))</f>
        <v>1</v>
      </c>
      <c r="G5771" s="67" t="str">
        <f>INDEX(Hosts!$A:$O,MATCH(Places!$C5771,Hosts!$A:$A,0),MATCH(Places!G$1,Hosts!$1:$1,0))</f>
        <v>No</v>
      </c>
      <c r="H5771">
        <v>13</v>
      </c>
      <c r="I5771" t="str">
        <f>VLOOKUP($H5771,Neighborhoods!$A:$C,2,0)</f>
        <v>Manhattan</v>
      </c>
      <c r="J5771" t="str">
        <f>VLOOKUP($H5771,Neighborhoods!$A:$C,3,0)</f>
        <v>Chelsea</v>
      </c>
      <c r="K5771" t="s">
        <v>11822</v>
      </c>
      <c r="L5771" t="str">
        <f t="shared" si="360"/>
        <v>No</v>
      </c>
      <c r="M5771">
        <v>4</v>
      </c>
      <c r="N5771" t="str" cm="1">
        <f t="array" ref="N5771">_xlfn.IFS(M5771&lt;=2,"Small",M5771&lt;=5,"Medium",M5771&gt;5,"Large")</f>
        <v>Medium</v>
      </c>
      <c r="O5771" s="50">
        <v>96</v>
      </c>
      <c r="P5771" s="67">
        <f t="shared" si="361"/>
        <v>0.03</v>
      </c>
      <c r="Q5771" s="52">
        <v>5</v>
      </c>
      <c r="R5771" s="52" t="str" cm="1">
        <f t="array" ref="R5771">_xlfn.IFS(ROUND(Q5771,0)=5,"Excellent",ROUND(Q5771,0)=4,"Good",ROUND(Q5771,0)=3,"Ok",ROUND(Q5771,0)&lt;3,"Bad")</f>
        <v>Excellent</v>
      </c>
      <c r="S5771">
        <v>5</v>
      </c>
      <c r="T5771" t="str">
        <f t="shared" si="362"/>
        <v>No</v>
      </c>
      <c r="U5771" s="65">
        <v>43886</v>
      </c>
      <c r="V5771" s="65">
        <v>44042</v>
      </c>
      <c r="W5771">
        <v>339</v>
      </c>
      <c r="X5771" t="str">
        <f t="shared" si="363"/>
        <v>Active</v>
      </c>
      <c r="Y5771" t="s">
        <v>15615</v>
      </c>
    </row>
    <row r="5772" spans="1:25" x14ac:dyDescent="0.25">
      <c r="A5772">
        <v>5771</v>
      </c>
      <c r="B5772" t="s">
        <v>15384</v>
      </c>
      <c r="C5772">
        <v>4105</v>
      </c>
      <c r="D5772" t="str">
        <f>VLOOKUP($C5772,Hosts!$A:$O,10,0)</f>
        <v>New York</v>
      </c>
      <c r="E5772" s="67">
        <f>INDEX(Hosts!$A:$O,MATCH(Places!$C5772,Hosts!$A:$A,0),MATCH(Places!E$1,Hosts!$1:$1,0))</f>
        <v>1</v>
      </c>
      <c r="F5772" s="67">
        <f>INDEX(Hosts!$A:$O,MATCH(Places!$C5772,Hosts!$A:$A,0),MATCH(Places!F$1,Hosts!$1:$1,0))</f>
        <v>0.96</v>
      </c>
      <c r="G5772" s="67" t="str">
        <f>INDEX(Hosts!$A:$O,MATCH(Places!$C5772,Hosts!$A:$A,0),MATCH(Places!G$1,Hosts!$1:$1,0))</f>
        <v>Yes</v>
      </c>
      <c r="H5772">
        <v>30</v>
      </c>
      <c r="I5772" t="str">
        <f>VLOOKUP($H5772,Neighborhoods!$A:$C,2,0)</f>
        <v>Staten Island</v>
      </c>
      <c r="J5772" t="str">
        <f>VLOOKUP($H5772,Neighborhoods!$A:$C,3,0)</f>
        <v>Tompkinsville</v>
      </c>
      <c r="K5772" t="s">
        <v>11822</v>
      </c>
      <c r="L5772" t="str">
        <f t="shared" si="360"/>
        <v>No</v>
      </c>
      <c r="M5772">
        <v>2</v>
      </c>
      <c r="N5772" t="str" cm="1">
        <f t="array" ref="N5772">_xlfn.IFS(M5772&lt;=2,"Small",M5772&lt;=5,"Medium",M5772&gt;5,"Large")</f>
        <v>Small</v>
      </c>
      <c r="O5772" s="50">
        <v>80</v>
      </c>
      <c r="P5772" s="67">
        <f t="shared" si="361"/>
        <v>0.03</v>
      </c>
      <c r="Q5772" s="52">
        <v>5</v>
      </c>
      <c r="R5772" s="52" t="str" cm="1">
        <f t="array" ref="R5772">_xlfn.IFS(ROUND(Q5772,0)=5,"Excellent",ROUND(Q5772,0)=4,"Good",ROUND(Q5772,0)=3,"Ok",ROUND(Q5772,0)&lt;3,"Bad")</f>
        <v>Excellent</v>
      </c>
      <c r="S5772">
        <v>9</v>
      </c>
      <c r="T5772" t="str">
        <f t="shared" si="362"/>
        <v>No</v>
      </c>
      <c r="U5772" s="65">
        <v>43856</v>
      </c>
      <c r="V5772" s="65">
        <v>44010</v>
      </c>
      <c r="W5772">
        <v>242</v>
      </c>
      <c r="X5772" t="str">
        <f t="shared" si="363"/>
        <v>Active</v>
      </c>
      <c r="Y5772" t="s">
        <v>15615</v>
      </c>
    </row>
    <row r="5773" spans="1:25" x14ac:dyDescent="0.25">
      <c r="A5773">
        <v>5772</v>
      </c>
      <c r="B5773" t="s">
        <v>15414</v>
      </c>
      <c r="C5773">
        <v>3986</v>
      </c>
      <c r="D5773" t="str">
        <f>VLOOKUP($C5773,Hosts!$A:$O,10,0)</f>
        <v>New York</v>
      </c>
      <c r="E5773" s="67">
        <f>INDEX(Hosts!$A:$O,MATCH(Places!$C5773,Hosts!$A:$A,0),MATCH(Places!E$1,Hosts!$1:$1,0))</f>
        <v>0.99</v>
      </c>
      <c r="F5773" s="67">
        <f>INDEX(Hosts!$A:$O,MATCH(Places!$C5773,Hosts!$A:$A,0),MATCH(Places!F$1,Hosts!$1:$1,0))</f>
        <v>0.67</v>
      </c>
      <c r="G5773" s="67" t="str">
        <f>INDEX(Hosts!$A:$O,MATCH(Places!$C5773,Hosts!$A:$A,0),MATCH(Places!G$1,Hosts!$1:$1,0))</f>
        <v>No</v>
      </c>
      <c r="H5773">
        <v>12</v>
      </c>
      <c r="I5773" t="str">
        <f>VLOOKUP($H5773,Neighborhoods!$A:$C,2,0)</f>
        <v>Brooklyn</v>
      </c>
      <c r="J5773" t="str">
        <f>VLOOKUP($H5773,Neighborhoods!$A:$C,3,0)</f>
        <v>Williamsburg</v>
      </c>
      <c r="K5773" t="s">
        <v>11822</v>
      </c>
      <c r="L5773" t="str">
        <f t="shared" si="360"/>
        <v>No</v>
      </c>
      <c r="M5773">
        <v>16</v>
      </c>
      <c r="N5773" t="str" cm="1">
        <f t="array" ref="N5773">_xlfn.IFS(M5773&lt;=2,"Small",M5773&lt;=5,"Medium",M5773&gt;5,"Large")</f>
        <v>Large</v>
      </c>
      <c r="O5773" s="50">
        <v>345</v>
      </c>
      <c r="P5773" s="67">
        <f t="shared" si="361"/>
        <v>0.04</v>
      </c>
      <c r="Q5773" s="52">
        <v>4.5</v>
      </c>
      <c r="R5773" s="52" t="str" cm="1">
        <f t="array" ref="R5773">_xlfn.IFS(ROUND(Q5773,0)=5,"Excellent",ROUND(Q5773,0)=4,"Good",ROUND(Q5773,0)=3,"Ok",ROUND(Q5773,0)&lt;3,"Bad")</f>
        <v>Excellent</v>
      </c>
      <c r="S5773">
        <v>4</v>
      </c>
      <c r="T5773" t="str">
        <f t="shared" si="362"/>
        <v>No</v>
      </c>
      <c r="U5773" s="65">
        <v>43988</v>
      </c>
      <c r="V5773" s="65">
        <v>44023</v>
      </c>
      <c r="W5773">
        <v>363</v>
      </c>
      <c r="X5773" t="str">
        <f t="shared" si="363"/>
        <v>Active</v>
      </c>
      <c r="Y5773" t="s">
        <v>15615</v>
      </c>
    </row>
    <row r="5774" spans="1:25" x14ac:dyDescent="0.25">
      <c r="A5774">
        <v>5773</v>
      </c>
      <c r="B5774" t="s">
        <v>13140</v>
      </c>
      <c r="C5774">
        <v>4022</v>
      </c>
      <c r="D5774" t="str">
        <f>VLOOKUP($C5774,Hosts!$A:$O,10,0)</f>
        <v>New York</v>
      </c>
      <c r="E5774" s="67">
        <f>INDEX(Hosts!$A:$O,MATCH(Places!$C5774,Hosts!$A:$A,0),MATCH(Places!E$1,Hosts!$1:$1,0))</f>
        <v>1</v>
      </c>
      <c r="F5774" s="67">
        <f>INDEX(Hosts!$A:$O,MATCH(Places!$C5774,Hosts!$A:$A,0),MATCH(Places!F$1,Hosts!$1:$1,0))</f>
        <v>0.96</v>
      </c>
      <c r="G5774" s="67" t="str">
        <f>INDEX(Hosts!$A:$O,MATCH(Places!$C5774,Hosts!$A:$A,0),MATCH(Places!G$1,Hosts!$1:$1,0))</f>
        <v>Yes</v>
      </c>
      <c r="H5774">
        <v>21</v>
      </c>
      <c r="I5774" t="str">
        <f>VLOOKUP($H5774,Neighborhoods!$A:$C,2,0)</f>
        <v>Queens</v>
      </c>
      <c r="J5774" t="str">
        <f>VLOOKUP($H5774,Neighborhoods!$A:$C,3,0)</f>
        <v>Astoria</v>
      </c>
      <c r="K5774" t="s">
        <v>1</v>
      </c>
      <c r="L5774" t="str">
        <f t="shared" si="360"/>
        <v>Yes</v>
      </c>
      <c r="M5774">
        <v>3</v>
      </c>
      <c r="N5774" t="str" cm="1">
        <f t="array" ref="N5774">_xlfn.IFS(M5774&lt;=2,"Small",M5774&lt;=5,"Medium",M5774&gt;5,"Large")</f>
        <v>Medium</v>
      </c>
      <c r="O5774" s="50">
        <v>45</v>
      </c>
      <c r="P5774" s="67">
        <f t="shared" si="361"/>
        <v>0.03</v>
      </c>
      <c r="Q5774" s="52">
        <v>5</v>
      </c>
      <c r="R5774" s="52" t="str" cm="1">
        <f t="array" ref="R5774">_xlfn.IFS(ROUND(Q5774,0)=5,"Excellent",ROUND(Q5774,0)=4,"Good",ROUND(Q5774,0)=3,"Ok",ROUND(Q5774,0)&lt;3,"Bad")</f>
        <v>Excellent</v>
      </c>
      <c r="S5774">
        <v>15</v>
      </c>
      <c r="T5774" t="str">
        <f t="shared" si="362"/>
        <v>No</v>
      </c>
      <c r="U5774" s="65">
        <v>43848</v>
      </c>
      <c r="V5774" s="65">
        <v>43996</v>
      </c>
      <c r="W5774">
        <v>363</v>
      </c>
      <c r="X5774" t="str">
        <f t="shared" si="363"/>
        <v>Active</v>
      </c>
      <c r="Y5774" t="s">
        <v>15616</v>
      </c>
    </row>
    <row r="5775" spans="1:25" x14ac:dyDescent="0.25">
      <c r="A5775">
        <v>5774</v>
      </c>
      <c r="B5775" t="s">
        <v>13142</v>
      </c>
      <c r="C5775">
        <v>1906</v>
      </c>
      <c r="D5775" t="str">
        <f>VLOOKUP($C5775,Hosts!$A:$O,10,0)</f>
        <v>New York</v>
      </c>
      <c r="E5775" s="67">
        <f>INDEX(Hosts!$A:$O,MATCH(Places!$C5775,Hosts!$A:$A,0),MATCH(Places!E$1,Hosts!$1:$1,0))</f>
        <v>1</v>
      </c>
      <c r="F5775" s="67">
        <f>INDEX(Hosts!$A:$O,MATCH(Places!$C5775,Hosts!$A:$A,0),MATCH(Places!F$1,Hosts!$1:$1,0))</f>
        <v>0.96</v>
      </c>
      <c r="G5775" s="67" t="str">
        <f>INDEX(Hosts!$A:$O,MATCH(Places!$C5775,Hosts!$A:$A,0),MATCH(Places!G$1,Hosts!$1:$1,0))</f>
        <v>No</v>
      </c>
      <c r="H5775">
        <v>19</v>
      </c>
      <c r="I5775" t="str">
        <f>VLOOKUP($H5775,Neighborhoods!$A:$C,2,0)</f>
        <v>Manhattan</v>
      </c>
      <c r="J5775" t="str">
        <f>VLOOKUP($H5775,Neighborhoods!$A:$C,3,0)</f>
        <v>Upper East Side</v>
      </c>
      <c r="K5775" t="s">
        <v>11822</v>
      </c>
      <c r="L5775" t="str">
        <f t="shared" si="360"/>
        <v>No</v>
      </c>
      <c r="M5775">
        <v>4</v>
      </c>
      <c r="N5775" t="str" cm="1">
        <f t="array" ref="N5775">_xlfn.IFS(M5775&lt;=2,"Small",M5775&lt;=5,"Medium",M5775&gt;5,"Large")</f>
        <v>Medium</v>
      </c>
      <c r="O5775" s="50">
        <v>122</v>
      </c>
      <c r="P5775" s="67">
        <f t="shared" si="361"/>
        <v>0.03</v>
      </c>
      <c r="Q5775" s="52">
        <v>4.92</v>
      </c>
      <c r="R5775" s="52" t="str" cm="1">
        <f t="array" ref="R5775">_xlfn.IFS(ROUND(Q5775,0)=5,"Excellent",ROUND(Q5775,0)=4,"Good",ROUND(Q5775,0)=3,"Ok",ROUND(Q5775,0)&lt;3,"Bad")</f>
        <v>Excellent</v>
      </c>
      <c r="S5775">
        <v>12</v>
      </c>
      <c r="T5775" t="str">
        <f t="shared" si="362"/>
        <v>No</v>
      </c>
      <c r="U5775" s="65">
        <v>43870</v>
      </c>
      <c r="V5775" s="65">
        <v>44042</v>
      </c>
      <c r="W5775">
        <v>264</v>
      </c>
      <c r="X5775" t="str">
        <f t="shared" si="363"/>
        <v>Active</v>
      </c>
      <c r="Y5775" t="s">
        <v>15616</v>
      </c>
    </row>
    <row r="5776" spans="1:25" x14ac:dyDescent="0.25">
      <c r="A5776">
        <v>5775</v>
      </c>
      <c r="B5776" t="s">
        <v>13156</v>
      </c>
      <c r="C5776">
        <v>2009</v>
      </c>
      <c r="D5776" t="str">
        <f>VLOOKUP($C5776,Hosts!$A:$O,10,0)</f>
        <v>New York</v>
      </c>
      <c r="E5776" s="67">
        <f>INDEX(Hosts!$A:$O,MATCH(Places!$C5776,Hosts!$A:$A,0),MATCH(Places!E$1,Hosts!$1:$1,0))</f>
        <v>1</v>
      </c>
      <c r="F5776" s="67">
        <f>INDEX(Hosts!$A:$O,MATCH(Places!$C5776,Hosts!$A:$A,0),MATCH(Places!F$1,Hosts!$1:$1,0))</f>
        <v>1</v>
      </c>
      <c r="G5776" s="67" t="str">
        <f>INDEX(Hosts!$A:$O,MATCH(Places!$C5776,Hosts!$A:$A,0),MATCH(Places!G$1,Hosts!$1:$1,0))</f>
        <v>Yes</v>
      </c>
      <c r="H5776">
        <v>30</v>
      </c>
      <c r="I5776" t="str">
        <f>VLOOKUP($H5776,Neighborhoods!$A:$C,2,0)</f>
        <v>Staten Island</v>
      </c>
      <c r="J5776" t="str">
        <f>VLOOKUP($H5776,Neighborhoods!$A:$C,3,0)</f>
        <v>Tompkinsville</v>
      </c>
      <c r="K5776" t="s">
        <v>11822</v>
      </c>
      <c r="L5776" t="str">
        <f t="shared" si="360"/>
        <v>No</v>
      </c>
      <c r="M5776">
        <v>4</v>
      </c>
      <c r="N5776" t="str" cm="1">
        <f t="array" ref="N5776">_xlfn.IFS(M5776&lt;=2,"Small",M5776&lt;=5,"Medium",M5776&gt;5,"Large")</f>
        <v>Medium</v>
      </c>
      <c r="O5776" s="50">
        <v>64</v>
      </c>
      <c r="P5776" s="67">
        <f t="shared" si="361"/>
        <v>0.03</v>
      </c>
      <c r="Q5776" s="52">
        <v>4.67</v>
      </c>
      <c r="R5776" s="52" t="str" cm="1">
        <f t="array" ref="R5776">_xlfn.IFS(ROUND(Q5776,0)=5,"Excellent",ROUND(Q5776,0)=4,"Good",ROUND(Q5776,0)=3,"Ok",ROUND(Q5776,0)&lt;3,"Bad")</f>
        <v>Excellent</v>
      </c>
      <c r="S5776">
        <v>6</v>
      </c>
      <c r="T5776" t="str">
        <f t="shared" si="362"/>
        <v>No</v>
      </c>
      <c r="U5776" s="65">
        <v>43859</v>
      </c>
      <c r="V5776" s="65">
        <v>43946</v>
      </c>
      <c r="W5776">
        <v>201</v>
      </c>
      <c r="X5776" t="str">
        <f t="shared" si="363"/>
        <v>Active</v>
      </c>
      <c r="Y5776" t="s">
        <v>15615</v>
      </c>
    </row>
    <row r="5777" spans="1:25" x14ac:dyDescent="0.25">
      <c r="A5777">
        <v>5776</v>
      </c>
      <c r="B5777" t="s">
        <v>15508</v>
      </c>
      <c r="C5777">
        <v>2175</v>
      </c>
      <c r="D5777" t="str">
        <f>VLOOKUP($C5777,Hosts!$A:$O,10,0)</f>
        <v>New York</v>
      </c>
      <c r="E5777" s="67">
        <f>INDEX(Hosts!$A:$O,MATCH(Places!$C5777,Hosts!$A:$A,0),MATCH(Places!E$1,Hosts!$1:$1,0))</f>
        <v>1</v>
      </c>
      <c r="F5777" s="67">
        <f>INDEX(Hosts!$A:$O,MATCH(Places!$C5777,Hosts!$A:$A,0),MATCH(Places!F$1,Hosts!$1:$1,0))</f>
        <v>0.97</v>
      </c>
      <c r="G5777" s="67" t="str">
        <f>INDEX(Hosts!$A:$O,MATCH(Places!$C5777,Hosts!$A:$A,0),MATCH(Places!G$1,Hosts!$1:$1,0))</f>
        <v>No</v>
      </c>
      <c r="H5777">
        <v>8</v>
      </c>
      <c r="I5777" t="str">
        <f>VLOOKUP($H5777,Neighborhoods!$A:$C,2,0)</f>
        <v>Brooklyn</v>
      </c>
      <c r="J5777" t="str">
        <f>VLOOKUP($H5777,Neighborhoods!$A:$C,3,0)</f>
        <v>Bushwick</v>
      </c>
      <c r="K5777" t="s">
        <v>1</v>
      </c>
      <c r="L5777" t="str">
        <f t="shared" si="360"/>
        <v>Yes</v>
      </c>
      <c r="M5777">
        <v>1</v>
      </c>
      <c r="N5777" t="str" cm="1">
        <f t="array" ref="N5777">_xlfn.IFS(M5777&lt;=2,"Small",M5777&lt;=5,"Medium",M5777&gt;5,"Large")</f>
        <v>Small</v>
      </c>
      <c r="O5777" s="50">
        <v>56</v>
      </c>
      <c r="P5777" s="67">
        <f t="shared" si="361"/>
        <v>0.03</v>
      </c>
      <c r="Q5777" s="52">
        <v>5</v>
      </c>
      <c r="R5777" s="52" t="str" cm="1">
        <f t="array" ref="R5777">_xlfn.IFS(ROUND(Q5777,0)=5,"Excellent",ROUND(Q5777,0)=4,"Good",ROUND(Q5777,0)=3,"Ok",ROUND(Q5777,0)&lt;3,"Bad")</f>
        <v>Excellent</v>
      </c>
      <c r="S5777">
        <v>28</v>
      </c>
      <c r="T5777" t="str">
        <f t="shared" si="362"/>
        <v>No</v>
      </c>
      <c r="U5777" s="65">
        <v>43848</v>
      </c>
      <c r="V5777" s="65">
        <v>44057</v>
      </c>
      <c r="W5777">
        <v>132</v>
      </c>
      <c r="X5777" t="str">
        <f t="shared" si="363"/>
        <v>Active</v>
      </c>
      <c r="Y5777" t="s">
        <v>15616</v>
      </c>
    </row>
    <row r="5778" spans="1:25" x14ac:dyDescent="0.25">
      <c r="A5778">
        <v>5777</v>
      </c>
      <c r="B5778" t="s">
        <v>15214</v>
      </c>
      <c r="C5778">
        <v>4106</v>
      </c>
      <c r="D5778" t="str">
        <f>VLOOKUP($C5778,Hosts!$A:$O,10,0)</f>
        <v>New York</v>
      </c>
      <c r="E5778" s="67">
        <f>INDEX(Hosts!$A:$O,MATCH(Places!$C5778,Hosts!$A:$A,0),MATCH(Places!E$1,Hosts!$1:$1,0))</f>
        <v>0.9</v>
      </c>
      <c r="F5778" s="67">
        <f>INDEX(Hosts!$A:$O,MATCH(Places!$C5778,Hosts!$A:$A,0),MATCH(Places!F$1,Hosts!$1:$1,0))</f>
        <v>1</v>
      </c>
      <c r="G5778" s="67" t="str">
        <f>INDEX(Hosts!$A:$O,MATCH(Places!$C5778,Hosts!$A:$A,0),MATCH(Places!G$1,Hosts!$1:$1,0))</f>
        <v>No</v>
      </c>
      <c r="H5778">
        <v>17</v>
      </c>
      <c r="I5778" t="str">
        <f>VLOOKUP($H5778,Neighborhoods!$A:$C,2,0)</f>
        <v>Manhattan</v>
      </c>
      <c r="J5778" t="str">
        <f>VLOOKUP($H5778,Neighborhoods!$A:$C,3,0)</f>
        <v>Hell's Kitchen</v>
      </c>
      <c r="K5778" t="s">
        <v>11822</v>
      </c>
      <c r="L5778" t="str">
        <f t="shared" si="360"/>
        <v>No</v>
      </c>
      <c r="M5778">
        <v>6</v>
      </c>
      <c r="N5778" t="str" cm="1">
        <f t="array" ref="N5778">_xlfn.IFS(M5778&lt;=2,"Small",M5778&lt;=5,"Medium",M5778&gt;5,"Large")</f>
        <v>Large</v>
      </c>
      <c r="O5778" s="50">
        <v>248</v>
      </c>
      <c r="P5778" s="67">
        <f t="shared" si="361"/>
        <v>0.04</v>
      </c>
      <c r="Q5778" s="52">
        <v>4.67</v>
      </c>
      <c r="R5778" s="52" t="str" cm="1">
        <f t="array" ref="R5778">_xlfn.IFS(ROUND(Q5778,0)=5,"Excellent",ROUND(Q5778,0)=4,"Good",ROUND(Q5778,0)=3,"Ok",ROUND(Q5778,0)&lt;3,"Bad")</f>
        <v>Excellent</v>
      </c>
      <c r="S5778">
        <v>6</v>
      </c>
      <c r="T5778" t="str">
        <f t="shared" si="362"/>
        <v>No</v>
      </c>
      <c r="U5778" s="65">
        <v>43883</v>
      </c>
      <c r="V5778" s="65">
        <v>43898</v>
      </c>
      <c r="W5778">
        <v>325</v>
      </c>
      <c r="X5778" t="str">
        <f t="shared" si="363"/>
        <v>Active</v>
      </c>
      <c r="Y5778" t="s">
        <v>15615</v>
      </c>
    </row>
    <row r="5779" spans="1:25" x14ac:dyDescent="0.25">
      <c r="A5779">
        <v>5778</v>
      </c>
      <c r="B5779" t="s">
        <v>13783</v>
      </c>
      <c r="C5779">
        <v>4103</v>
      </c>
      <c r="D5779" t="str">
        <f>VLOOKUP($C5779,Hosts!$A:$O,10,0)</f>
        <v>New York</v>
      </c>
      <c r="E5779" s="67">
        <f>INDEX(Hosts!$A:$O,MATCH(Places!$C5779,Hosts!$A:$A,0),MATCH(Places!E$1,Hosts!$1:$1,0))</f>
        <v>0.8</v>
      </c>
      <c r="F5779" s="67">
        <f>INDEX(Hosts!$A:$O,MATCH(Places!$C5779,Hosts!$A:$A,0),MATCH(Places!F$1,Hosts!$1:$1,0))</f>
        <v>0.98</v>
      </c>
      <c r="G5779" s="67" t="str">
        <f>INDEX(Hosts!$A:$O,MATCH(Places!$C5779,Hosts!$A:$A,0),MATCH(Places!G$1,Hosts!$1:$1,0))</f>
        <v>Yes</v>
      </c>
      <c r="H5779">
        <v>22</v>
      </c>
      <c r="I5779" t="str">
        <f>VLOOKUP($H5779,Neighborhoods!$A:$C,2,0)</f>
        <v>Queens</v>
      </c>
      <c r="J5779" t="str">
        <f>VLOOKUP($H5779,Neighborhoods!$A:$C,3,0)</f>
        <v>Flushing</v>
      </c>
      <c r="K5779" t="s">
        <v>1</v>
      </c>
      <c r="L5779" t="str">
        <f t="shared" si="360"/>
        <v>Yes</v>
      </c>
      <c r="M5779">
        <v>2</v>
      </c>
      <c r="N5779" t="str" cm="1">
        <f t="array" ref="N5779">_xlfn.IFS(M5779&lt;=2,"Small",M5779&lt;=5,"Medium",M5779&gt;5,"Large")</f>
        <v>Small</v>
      </c>
      <c r="O5779" s="50">
        <v>79</v>
      </c>
      <c r="P5779" s="67">
        <f t="shared" si="361"/>
        <v>0.03</v>
      </c>
      <c r="Q5779" s="52">
        <v>5</v>
      </c>
      <c r="R5779" s="52" t="str" cm="1">
        <f t="array" ref="R5779">_xlfn.IFS(ROUND(Q5779,0)=5,"Excellent",ROUND(Q5779,0)=4,"Good",ROUND(Q5779,0)=3,"Ok",ROUND(Q5779,0)&lt;3,"Bad")</f>
        <v>Excellent</v>
      </c>
      <c r="S5779">
        <v>4</v>
      </c>
      <c r="T5779" t="str">
        <f t="shared" si="362"/>
        <v>No</v>
      </c>
      <c r="U5779" s="65">
        <v>43851</v>
      </c>
      <c r="V5779" s="65">
        <v>44017</v>
      </c>
      <c r="W5779">
        <v>349</v>
      </c>
      <c r="X5779" t="str">
        <f t="shared" si="363"/>
        <v>Active</v>
      </c>
      <c r="Y5779" t="s">
        <v>15615</v>
      </c>
    </row>
    <row r="5780" spans="1:25" x14ac:dyDescent="0.25">
      <c r="A5780">
        <v>5779</v>
      </c>
      <c r="B5780" t="s">
        <v>13921</v>
      </c>
      <c r="C5780">
        <v>3543</v>
      </c>
      <c r="D5780" t="str">
        <f>VLOOKUP($C5780,Hosts!$A:$O,10,0)</f>
        <v>New York</v>
      </c>
      <c r="E5780" s="67">
        <f>INDEX(Hosts!$A:$O,MATCH(Places!$C5780,Hosts!$A:$A,0),MATCH(Places!E$1,Hosts!$1:$1,0))</f>
        <v>0.8</v>
      </c>
      <c r="F5780" s="67">
        <f>INDEX(Hosts!$A:$O,MATCH(Places!$C5780,Hosts!$A:$A,0),MATCH(Places!F$1,Hosts!$1:$1,0))</f>
        <v>0.91</v>
      </c>
      <c r="G5780" s="67" t="str">
        <f>INDEX(Hosts!$A:$O,MATCH(Places!$C5780,Hosts!$A:$A,0),MATCH(Places!G$1,Hosts!$1:$1,0))</f>
        <v>No</v>
      </c>
      <c r="H5780">
        <v>19</v>
      </c>
      <c r="I5780" t="str">
        <f>VLOOKUP($H5780,Neighborhoods!$A:$C,2,0)</f>
        <v>Manhattan</v>
      </c>
      <c r="J5780" t="str">
        <f>VLOOKUP($H5780,Neighborhoods!$A:$C,3,0)</f>
        <v>Upper East Side</v>
      </c>
      <c r="K5780" t="s">
        <v>11822</v>
      </c>
      <c r="L5780" t="str">
        <f t="shared" si="360"/>
        <v>No</v>
      </c>
      <c r="M5780">
        <v>2</v>
      </c>
      <c r="N5780" t="str" cm="1">
        <f t="array" ref="N5780">_xlfn.IFS(M5780&lt;=2,"Small",M5780&lt;=5,"Medium",M5780&gt;5,"Large")</f>
        <v>Small</v>
      </c>
      <c r="O5780" s="50">
        <v>100</v>
      </c>
      <c r="P5780" s="67">
        <f t="shared" si="361"/>
        <v>0.03</v>
      </c>
      <c r="Q5780" s="52">
        <v>5</v>
      </c>
      <c r="R5780" s="52" t="str" cm="1">
        <f t="array" ref="R5780">_xlfn.IFS(ROUND(Q5780,0)=5,"Excellent",ROUND(Q5780,0)=4,"Good",ROUND(Q5780,0)=3,"Ok",ROUND(Q5780,0)&lt;3,"Bad")</f>
        <v>Excellent</v>
      </c>
      <c r="S5780">
        <v>5</v>
      </c>
      <c r="T5780" t="str">
        <f t="shared" si="362"/>
        <v>No</v>
      </c>
      <c r="U5780" s="65">
        <v>43882</v>
      </c>
      <c r="V5780" s="65">
        <v>43981</v>
      </c>
      <c r="W5780">
        <v>0</v>
      </c>
      <c r="X5780" t="str">
        <f t="shared" si="363"/>
        <v>Inactive</v>
      </c>
      <c r="Y5780" t="s">
        <v>15616</v>
      </c>
    </row>
    <row r="5781" spans="1:25" x14ac:dyDescent="0.25">
      <c r="A5781">
        <v>5780</v>
      </c>
      <c r="B5781" t="s">
        <v>15563</v>
      </c>
      <c r="C5781">
        <v>4107</v>
      </c>
      <c r="D5781" t="str">
        <f>VLOOKUP($C5781,Hosts!$A:$O,10,0)</f>
        <v>New York</v>
      </c>
      <c r="E5781" s="67">
        <f>INDEX(Hosts!$A:$O,MATCH(Places!$C5781,Hosts!$A:$A,0),MATCH(Places!E$1,Hosts!$1:$1,0))</f>
        <v>0</v>
      </c>
      <c r="F5781" s="67">
        <f>INDEX(Hosts!$A:$O,MATCH(Places!$C5781,Hosts!$A:$A,0),MATCH(Places!F$1,Hosts!$1:$1,0))</f>
        <v>0.93</v>
      </c>
      <c r="G5781" s="67" t="str">
        <f>INDEX(Hosts!$A:$O,MATCH(Places!$C5781,Hosts!$A:$A,0),MATCH(Places!G$1,Hosts!$1:$1,0))</f>
        <v>No</v>
      </c>
      <c r="H5781">
        <v>8</v>
      </c>
      <c r="I5781" t="str">
        <f>VLOOKUP($H5781,Neighborhoods!$A:$C,2,0)</f>
        <v>Brooklyn</v>
      </c>
      <c r="J5781" t="str">
        <f>VLOOKUP($H5781,Neighborhoods!$A:$C,3,0)</f>
        <v>Bushwick</v>
      </c>
      <c r="K5781" t="s">
        <v>1</v>
      </c>
      <c r="L5781" t="str">
        <f t="shared" si="360"/>
        <v>Yes</v>
      </c>
      <c r="M5781">
        <v>2</v>
      </c>
      <c r="N5781" t="str" cm="1">
        <f t="array" ref="N5781">_xlfn.IFS(M5781&lt;=2,"Small",M5781&lt;=5,"Medium",M5781&gt;5,"Large")</f>
        <v>Small</v>
      </c>
      <c r="O5781" s="50">
        <v>40</v>
      </c>
      <c r="P5781" s="67">
        <f t="shared" si="361"/>
        <v>0.03</v>
      </c>
      <c r="Q5781" s="52">
        <v>4.88</v>
      </c>
      <c r="R5781" s="52" t="str" cm="1">
        <f t="array" ref="R5781">_xlfn.IFS(ROUND(Q5781,0)=5,"Excellent",ROUND(Q5781,0)=4,"Good",ROUND(Q5781,0)=3,"Ok",ROUND(Q5781,0)&lt;3,"Bad")</f>
        <v>Excellent</v>
      </c>
      <c r="S5781">
        <v>8</v>
      </c>
      <c r="T5781" t="str">
        <f t="shared" si="362"/>
        <v>No</v>
      </c>
      <c r="U5781" s="65">
        <v>43876</v>
      </c>
      <c r="V5781" s="65">
        <v>43908</v>
      </c>
      <c r="W5781">
        <v>75</v>
      </c>
      <c r="X5781" t="str">
        <f t="shared" si="363"/>
        <v>Active</v>
      </c>
      <c r="Y5781" t="s">
        <v>15615</v>
      </c>
    </row>
    <row r="5782" spans="1:25" x14ac:dyDescent="0.25">
      <c r="A5782">
        <v>5781</v>
      </c>
      <c r="B5782" t="s">
        <v>13697</v>
      </c>
      <c r="C5782">
        <v>4022</v>
      </c>
      <c r="D5782" t="str">
        <f>VLOOKUP($C5782,Hosts!$A:$O,10,0)</f>
        <v>New York</v>
      </c>
      <c r="E5782" s="67">
        <f>INDEX(Hosts!$A:$O,MATCH(Places!$C5782,Hosts!$A:$A,0),MATCH(Places!E$1,Hosts!$1:$1,0))</f>
        <v>1</v>
      </c>
      <c r="F5782" s="67">
        <f>INDEX(Hosts!$A:$O,MATCH(Places!$C5782,Hosts!$A:$A,0),MATCH(Places!F$1,Hosts!$1:$1,0))</f>
        <v>0.96</v>
      </c>
      <c r="G5782" s="67" t="str">
        <f>INDEX(Hosts!$A:$O,MATCH(Places!$C5782,Hosts!$A:$A,0),MATCH(Places!G$1,Hosts!$1:$1,0))</f>
        <v>Yes</v>
      </c>
      <c r="H5782">
        <v>21</v>
      </c>
      <c r="I5782" t="str">
        <f>VLOOKUP($H5782,Neighborhoods!$A:$C,2,0)</f>
        <v>Queens</v>
      </c>
      <c r="J5782" t="str">
        <f>VLOOKUP($H5782,Neighborhoods!$A:$C,3,0)</f>
        <v>Astoria</v>
      </c>
      <c r="K5782" t="s">
        <v>1</v>
      </c>
      <c r="L5782" t="str">
        <f t="shared" si="360"/>
        <v>Yes</v>
      </c>
      <c r="M5782">
        <v>2</v>
      </c>
      <c r="N5782" t="str" cm="1">
        <f t="array" ref="N5782">_xlfn.IFS(M5782&lt;=2,"Small",M5782&lt;=5,"Medium",M5782&gt;5,"Large")</f>
        <v>Small</v>
      </c>
      <c r="O5782" s="50">
        <v>46</v>
      </c>
      <c r="P5782" s="67">
        <f t="shared" si="361"/>
        <v>0.03</v>
      </c>
      <c r="Q5782" s="52">
        <v>5</v>
      </c>
      <c r="R5782" s="52" t="str" cm="1">
        <f t="array" ref="R5782">_xlfn.IFS(ROUND(Q5782,0)=5,"Excellent",ROUND(Q5782,0)=4,"Good",ROUND(Q5782,0)=3,"Ok",ROUND(Q5782,0)&lt;3,"Bad")</f>
        <v>Excellent</v>
      </c>
      <c r="S5782">
        <v>13</v>
      </c>
      <c r="T5782" t="str">
        <f t="shared" si="362"/>
        <v>No</v>
      </c>
      <c r="U5782" s="65">
        <v>43852</v>
      </c>
      <c r="V5782" s="65">
        <v>44026</v>
      </c>
      <c r="W5782">
        <v>360</v>
      </c>
      <c r="X5782" t="str">
        <f t="shared" si="363"/>
        <v>Active</v>
      </c>
      <c r="Y5782" t="s">
        <v>15616</v>
      </c>
    </row>
    <row r="5783" spans="1:25" x14ac:dyDescent="0.25">
      <c r="A5783">
        <v>5782</v>
      </c>
      <c r="B5783" t="s">
        <v>15215</v>
      </c>
      <c r="C5783">
        <v>4030</v>
      </c>
      <c r="D5783" t="str">
        <f>VLOOKUP($C5783,Hosts!$A:$O,10,0)</f>
        <v>New York</v>
      </c>
      <c r="E5783" s="67">
        <f>INDEX(Hosts!$A:$O,MATCH(Places!$C5783,Hosts!$A:$A,0),MATCH(Places!E$1,Hosts!$1:$1,0))</f>
        <v>0.95</v>
      </c>
      <c r="F5783" s="67">
        <f>INDEX(Hosts!$A:$O,MATCH(Places!$C5783,Hosts!$A:$A,0),MATCH(Places!F$1,Hosts!$1:$1,0))</f>
        <v>0.96</v>
      </c>
      <c r="G5783" s="67" t="str">
        <f>INDEX(Hosts!$A:$O,MATCH(Places!$C5783,Hosts!$A:$A,0),MATCH(Places!G$1,Hosts!$1:$1,0))</f>
        <v>Yes</v>
      </c>
      <c r="H5783">
        <v>23</v>
      </c>
      <c r="I5783" t="str">
        <f>VLOOKUP($H5783,Neighborhoods!$A:$C,2,0)</f>
        <v>Queens</v>
      </c>
      <c r="J5783" t="str">
        <f>VLOOKUP($H5783,Neighborhoods!$A:$C,3,0)</f>
        <v>Jamaica</v>
      </c>
      <c r="K5783" t="s">
        <v>1</v>
      </c>
      <c r="L5783" t="str">
        <f t="shared" si="360"/>
        <v>Yes</v>
      </c>
      <c r="M5783">
        <v>2</v>
      </c>
      <c r="N5783" t="str" cm="1">
        <f t="array" ref="N5783">_xlfn.IFS(M5783&lt;=2,"Small",M5783&lt;=5,"Medium",M5783&gt;5,"Large")</f>
        <v>Small</v>
      </c>
      <c r="O5783" s="50">
        <v>40</v>
      </c>
      <c r="P5783" s="67">
        <f t="shared" si="361"/>
        <v>0.03</v>
      </c>
      <c r="Q5783" s="52">
        <v>4.5</v>
      </c>
      <c r="R5783" s="52" t="str" cm="1">
        <f t="array" ref="R5783">_xlfn.IFS(ROUND(Q5783,0)=5,"Excellent",ROUND(Q5783,0)=4,"Good",ROUND(Q5783,0)=3,"Ok",ROUND(Q5783,0)&lt;3,"Bad")</f>
        <v>Excellent</v>
      </c>
      <c r="S5783">
        <v>16</v>
      </c>
      <c r="T5783" t="str">
        <f t="shared" si="362"/>
        <v>No</v>
      </c>
      <c r="U5783" s="65">
        <v>43856</v>
      </c>
      <c r="V5783" s="65">
        <v>44053</v>
      </c>
      <c r="W5783">
        <v>365</v>
      </c>
      <c r="X5783" t="str">
        <f t="shared" si="363"/>
        <v>Active</v>
      </c>
      <c r="Y5783" t="s">
        <v>15615</v>
      </c>
    </row>
    <row r="5784" spans="1:25" x14ac:dyDescent="0.25">
      <c r="A5784">
        <v>5783</v>
      </c>
      <c r="B5784" t="s">
        <v>15055</v>
      </c>
      <c r="C5784">
        <v>4108</v>
      </c>
      <c r="D5784" t="str">
        <f>VLOOKUP($C5784,Hosts!$A:$O,10,0)</f>
        <v>New York</v>
      </c>
      <c r="E5784" s="67">
        <f>INDEX(Hosts!$A:$O,MATCH(Places!$C5784,Hosts!$A:$A,0),MATCH(Places!E$1,Hosts!$1:$1,0))</f>
        <v>1</v>
      </c>
      <c r="F5784" s="67">
        <f>INDEX(Hosts!$A:$O,MATCH(Places!$C5784,Hosts!$A:$A,0),MATCH(Places!F$1,Hosts!$1:$1,0))</f>
        <v>0.83</v>
      </c>
      <c r="G5784" s="67" t="str">
        <f>INDEX(Hosts!$A:$O,MATCH(Places!$C5784,Hosts!$A:$A,0),MATCH(Places!G$1,Hosts!$1:$1,0))</f>
        <v>No</v>
      </c>
      <c r="H5784">
        <v>8</v>
      </c>
      <c r="I5784" t="str">
        <f>VLOOKUP($H5784,Neighborhoods!$A:$C,2,0)</f>
        <v>Brooklyn</v>
      </c>
      <c r="J5784" t="str">
        <f>VLOOKUP($H5784,Neighborhoods!$A:$C,3,0)</f>
        <v>Bushwick</v>
      </c>
      <c r="K5784" t="s">
        <v>1</v>
      </c>
      <c r="L5784" t="str">
        <f t="shared" si="360"/>
        <v>Yes</v>
      </c>
      <c r="M5784">
        <v>2</v>
      </c>
      <c r="N5784" t="str" cm="1">
        <f t="array" ref="N5784">_xlfn.IFS(M5784&lt;=2,"Small",M5784&lt;=5,"Medium",M5784&gt;5,"Large")</f>
        <v>Small</v>
      </c>
      <c r="O5784" s="50">
        <v>200</v>
      </c>
      <c r="P5784" s="67">
        <f t="shared" si="361"/>
        <v>0.04</v>
      </c>
      <c r="Q5784" s="52">
        <v>5</v>
      </c>
      <c r="R5784" s="52" t="str" cm="1">
        <f t="array" ref="R5784">_xlfn.IFS(ROUND(Q5784,0)=5,"Excellent",ROUND(Q5784,0)=4,"Good",ROUND(Q5784,0)=3,"Ok",ROUND(Q5784,0)&lt;3,"Bad")</f>
        <v>Excellent</v>
      </c>
      <c r="S5784">
        <v>6</v>
      </c>
      <c r="T5784" t="str">
        <f t="shared" si="362"/>
        <v>No</v>
      </c>
      <c r="U5784" s="65">
        <v>43956</v>
      </c>
      <c r="V5784" s="65">
        <v>44043</v>
      </c>
      <c r="W5784">
        <v>356</v>
      </c>
      <c r="X5784" t="str">
        <f t="shared" si="363"/>
        <v>Active</v>
      </c>
      <c r="Y5784" t="s">
        <v>15615</v>
      </c>
    </row>
    <row r="5785" spans="1:25" x14ac:dyDescent="0.25">
      <c r="A5785">
        <v>5784</v>
      </c>
      <c r="B5785" t="s">
        <v>13829</v>
      </c>
      <c r="C5785">
        <v>4109</v>
      </c>
      <c r="D5785" t="str">
        <f>VLOOKUP($C5785,Hosts!$A:$O,10,0)</f>
        <v>New York</v>
      </c>
      <c r="E5785" s="67">
        <f>INDEX(Hosts!$A:$O,MATCH(Places!$C5785,Hosts!$A:$A,0),MATCH(Places!E$1,Hosts!$1:$1,0))</f>
        <v>1</v>
      </c>
      <c r="F5785" s="67">
        <f>INDEX(Hosts!$A:$O,MATCH(Places!$C5785,Hosts!$A:$A,0),MATCH(Places!F$1,Hosts!$1:$1,0))</f>
        <v>0.94</v>
      </c>
      <c r="G5785" s="67" t="str">
        <f>INDEX(Hosts!$A:$O,MATCH(Places!$C5785,Hosts!$A:$A,0),MATCH(Places!G$1,Hosts!$1:$1,0))</f>
        <v>Yes</v>
      </c>
      <c r="H5785">
        <v>17</v>
      </c>
      <c r="I5785" t="str">
        <f>VLOOKUP($H5785,Neighborhoods!$A:$C,2,0)</f>
        <v>Manhattan</v>
      </c>
      <c r="J5785" t="str">
        <f>VLOOKUP($H5785,Neighborhoods!$A:$C,3,0)</f>
        <v>Hell's Kitchen</v>
      </c>
      <c r="K5785" t="s">
        <v>11822</v>
      </c>
      <c r="L5785" t="str">
        <f t="shared" si="360"/>
        <v>No</v>
      </c>
      <c r="M5785">
        <v>6</v>
      </c>
      <c r="N5785" t="str" cm="1">
        <f t="array" ref="N5785">_xlfn.IFS(M5785&lt;=2,"Small",M5785&lt;=5,"Medium",M5785&gt;5,"Large")</f>
        <v>Large</v>
      </c>
      <c r="O5785" s="50">
        <v>700</v>
      </c>
      <c r="P5785" s="67">
        <f t="shared" si="361"/>
        <v>0.05</v>
      </c>
      <c r="Q5785" s="52">
        <v>4</v>
      </c>
      <c r="R5785" s="52" t="str" cm="1">
        <f t="array" ref="R5785">_xlfn.IFS(ROUND(Q5785,0)=5,"Excellent",ROUND(Q5785,0)=4,"Good",ROUND(Q5785,0)=3,"Ok",ROUND(Q5785,0)&lt;3,"Bad")</f>
        <v>Good</v>
      </c>
      <c r="S5785">
        <v>14</v>
      </c>
      <c r="T5785" t="str">
        <f t="shared" si="362"/>
        <v>No</v>
      </c>
      <c r="U5785" s="65">
        <v>43868</v>
      </c>
      <c r="V5785" s="65">
        <v>44030</v>
      </c>
      <c r="W5785">
        <v>353</v>
      </c>
      <c r="X5785" t="str">
        <f t="shared" si="363"/>
        <v>Active</v>
      </c>
      <c r="Y5785" t="s">
        <v>15615</v>
      </c>
    </row>
    <row r="5786" spans="1:25" x14ac:dyDescent="0.25">
      <c r="A5786">
        <v>5785</v>
      </c>
      <c r="B5786" t="s">
        <v>15486</v>
      </c>
      <c r="C5786">
        <v>3479</v>
      </c>
      <c r="D5786" t="str">
        <f>VLOOKUP($C5786,Hosts!$A:$O,10,0)</f>
        <v>North Carolina</v>
      </c>
      <c r="E5786" s="67">
        <f>INDEX(Hosts!$A:$O,MATCH(Places!$C5786,Hosts!$A:$A,0),MATCH(Places!E$1,Hosts!$1:$1,0))</f>
        <v>1</v>
      </c>
      <c r="F5786" s="67">
        <f>INDEX(Hosts!$A:$O,MATCH(Places!$C5786,Hosts!$A:$A,0),MATCH(Places!F$1,Hosts!$1:$1,0))</f>
        <v>1</v>
      </c>
      <c r="G5786" s="67" t="str">
        <f>INDEX(Hosts!$A:$O,MATCH(Places!$C5786,Hosts!$A:$A,0),MATCH(Places!G$1,Hosts!$1:$1,0))</f>
        <v>No</v>
      </c>
      <c r="H5786">
        <v>12</v>
      </c>
      <c r="I5786" t="str">
        <f>VLOOKUP($H5786,Neighborhoods!$A:$C,2,0)</f>
        <v>Brooklyn</v>
      </c>
      <c r="J5786" t="str">
        <f>VLOOKUP($H5786,Neighborhoods!$A:$C,3,0)</f>
        <v>Williamsburg</v>
      </c>
      <c r="K5786" t="s">
        <v>1</v>
      </c>
      <c r="L5786" t="str">
        <f t="shared" si="360"/>
        <v>Yes</v>
      </c>
      <c r="M5786">
        <v>2</v>
      </c>
      <c r="N5786" t="str" cm="1">
        <f t="array" ref="N5786">_xlfn.IFS(M5786&lt;=2,"Small",M5786&lt;=5,"Medium",M5786&gt;5,"Large")</f>
        <v>Small</v>
      </c>
      <c r="O5786" s="50">
        <v>42</v>
      </c>
      <c r="P5786" s="67">
        <f t="shared" si="361"/>
        <v>0.03</v>
      </c>
      <c r="Q5786" s="52">
        <v>5</v>
      </c>
      <c r="R5786" s="52" t="str" cm="1">
        <f t="array" ref="R5786">_xlfn.IFS(ROUND(Q5786,0)=5,"Excellent",ROUND(Q5786,0)=4,"Good",ROUND(Q5786,0)=3,"Ok",ROUND(Q5786,0)&lt;3,"Bad")</f>
        <v>Excellent</v>
      </c>
      <c r="S5786">
        <v>3</v>
      </c>
      <c r="T5786" t="str">
        <f t="shared" si="362"/>
        <v>No</v>
      </c>
      <c r="U5786" s="65">
        <v>43863</v>
      </c>
      <c r="V5786" s="65">
        <v>43946</v>
      </c>
      <c r="W5786">
        <v>0</v>
      </c>
      <c r="X5786" t="str">
        <f t="shared" si="363"/>
        <v>Inactive</v>
      </c>
      <c r="Y5786" t="s">
        <v>15616</v>
      </c>
    </row>
    <row r="5787" spans="1:25" x14ac:dyDescent="0.25">
      <c r="A5787">
        <v>5786</v>
      </c>
      <c r="B5787" t="s">
        <v>15178</v>
      </c>
      <c r="C5787">
        <v>1672</v>
      </c>
      <c r="D5787" t="str">
        <f>VLOOKUP($C5787,Hosts!$A:$O,10,0)</f>
        <v>Lazio</v>
      </c>
      <c r="E5787" s="67">
        <f>INDEX(Hosts!$A:$O,MATCH(Places!$C5787,Hosts!$A:$A,0),MATCH(Places!E$1,Hosts!$1:$1,0))</f>
        <v>0.9</v>
      </c>
      <c r="F5787" s="67">
        <f>INDEX(Hosts!$A:$O,MATCH(Places!$C5787,Hosts!$A:$A,0),MATCH(Places!F$1,Hosts!$1:$1,0))</f>
        <v>0.67</v>
      </c>
      <c r="G5787" s="67" t="str">
        <f>INDEX(Hosts!$A:$O,MATCH(Places!$C5787,Hosts!$A:$A,0),MATCH(Places!G$1,Hosts!$1:$1,0))</f>
        <v>No</v>
      </c>
      <c r="H5787">
        <v>12</v>
      </c>
      <c r="I5787" t="str">
        <f>VLOOKUP($H5787,Neighborhoods!$A:$C,2,0)</f>
        <v>Brooklyn</v>
      </c>
      <c r="J5787" t="str">
        <f>VLOOKUP($H5787,Neighborhoods!$A:$C,3,0)</f>
        <v>Williamsburg</v>
      </c>
      <c r="K5787" t="s">
        <v>11822</v>
      </c>
      <c r="L5787" t="str">
        <f t="shared" si="360"/>
        <v>No</v>
      </c>
      <c r="M5787">
        <v>4</v>
      </c>
      <c r="N5787" t="str" cm="1">
        <f t="array" ref="N5787">_xlfn.IFS(M5787&lt;=2,"Small",M5787&lt;=5,"Medium",M5787&gt;5,"Large")</f>
        <v>Medium</v>
      </c>
      <c r="O5787" s="50">
        <v>130</v>
      </c>
      <c r="P5787" s="67">
        <f t="shared" si="361"/>
        <v>0.03</v>
      </c>
      <c r="Q5787" s="52">
        <v>5</v>
      </c>
      <c r="R5787" s="52" t="str" cm="1">
        <f t="array" ref="R5787">_xlfn.IFS(ROUND(Q5787,0)=5,"Excellent",ROUND(Q5787,0)=4,"Good",ROUND(Q5787,0)=3,"Ok",ROUND(Q5787,0)&lt;3,"Bad")</f>
        <v>Excellent</v>
      </c>
      <c r="S5787">
        <v>4</v>
      </c>
      <c r="T5787" t="str">
        <f t="shared" si="362"/>
        <v>No</v>
      </c>
      <c r="U5787" s="65">
        <v>43870</v>
      </c>
      <c r="V5787" s="65">
        <v>44031</v>
      </c>
      <c r="W5787">
        <v>135</v>
      </c>
      <c r="X5787" t="str">
        <f t="shared" si="363"/>
        <v>Active</v>
      </c>
      <c r="Y5787" t="s">
        <v>15615</v>
      </c>
    </row>
    <row r="5788" spans="1:25" x14ac:dyDescent="0.25">
      <c r="A5788">
        <v>5787</v>
      </c>
      <c r="B5788" t="s">
        <v>14655</v>
      </c>
      <c r="C5788">
        <v>3111</v>
      </c>
      <c r="D5788" t="str">
        <f>VLOOKUP($C5788,Hosts!$A:$O,10,0)</f>
        <v>New York</v>
      </c>
      <c r="E5788" s="67">
        <f>INDEX(Hosts!$A:$O,MATCH(Places!$C5788,Hosts!$A:$A,0),MATCH(Places!E$1,Hosts!$1:$1,0))</f>
        <v>0.94</v>
      </c>
      <c r="F5788" s="67">
        <f>INDEX(Hosts!$A:$O,MATCH(Places!$C5788,Hosts!$A:$A,0),MATCH(Places!F$1,Hosts!$1:$1,0))</f>
        <v>0.97</v>
      </c>
      <c r="G5788" s="67" t="str">
        <f>INDEX(Hosts!$A:$O,MATCH(Places!$C5788,Hosts!$A:$A,0),MATCH(Places!G$1,Hosts!$1:$1,0))</f>
        <v>No</v>
      </c>
      <c r="H5788">
        <v>26</v>
      </c>
      <c r="I5788" t="str">
        <f>VLOOKUP($H5788,Neighborhoods!$A:$C,2,0)</f>
        <v>Queens</v>
      </c>
      <c r="J5788" t="str">
        <f>VLOOKUP($H5788,Neighborhoods!$A:$C,3,0)</f>
        <v>Sunnyside</v>
      </c>
      <c r="K5788" t="s">
        <v>11822</v>
      </c>
      <c r="L5788" t="str">
        <f t="shared" si="360"/>
        <v>No</v>
      </c>
      <c r="M5788">
        <v>12</v>
      </c>
      <c r="N5788" t="str" cm="1">
        <f t="array" ref="N5788">_xlfn.IFS(M5788&lt;=2,"Small",M5788&lt;=5,"Medium",M5788&gt;5,"Large")</f>
        <v>Large</v>
      </c>
      <c r="O5788" s="50">
        <v>100</v>
      </c>
      <c r="P5788" s="67">
        <f t="shared" si="361"/>
        <v>0.03</v>
      </c>
      <c r="Q5788" s="52">
        <v>3.8</v>
      </c>
      <c r="R5788" s="52" t="str" cm="1">
        <f t="array" ref="R5788">_xlfn.IFS(ROUND(Q5788,0)=5,"Excellent",ROUND(Q5788,0)=4,"Good",ROUND(Q5788,0)=3,"Ok",ROUND(Q5788,0)&lt;3,"Bad")</f>
        <v>Good</v>
      </c>
      <c r="S5788">
        <v>5</v>
      </c>
      <c r="T5788" t="str">
        <f t="shared" si="362"/>
        <v>No</v>
      </c>
      <c r="U5788" s="65">
        <v>43869</v>
      </c>
      <c r="V5788" s="65">
        <v>43975</v>
      </c>
      <c r="W5788">
        <v>180</v>
      </c>
      <c r="X5788" t="str">
        <f t="shared" si="363"/>
        <v>Active</v>
      </c>
      <c r="Y5788" t="s">
        <v>15616</v>
      </c>
    </row>
    <row r="5789" spans="1:25" x14ac:dyDescent="0.25">
      <c r="A5789">
        <v>5788</v>
      </c>
      <c r="B5789" t="s">
        <v>13126</v>
      </c>
      <c r="C5789">
        <v>2802</v>
      </c>
      <c r="D5789" t="str">
        <f>VLOOKUP($C5789,Hosts!$A:$O,10,0)</f>
        <v>New York</v>
      </c>
      <c r="E5789" s="67">
        <f>INDEX(Hosts!$A:$O,MATCH(Places!$C5789,Hosts!$A:$A,0),MATCH(Places!E$1,Hosts!$1:$1,0))</f>
        <v>0.94</v>
      </c>
      <c r="F5789" s="67">
        <f>INDEX(Hosts!$A:$O,MATCH(Places!$C5789,Hosts!$A:$A,0),MATCH(Places!F$1,Hosts!$1:$1,0))</f>
        <v>0.99</v>
      </c>
      <c r="G5789" s="67" t="str">
        <f>INDEX(Hosts!$A:$O,MATCH(Places!$C5789,Hosts!$A:$A,0),MATCH(Places!G$1,Hosts!$1:$1,0))</f>
        <v>Yes</v>
      </c>
      <c r="H5789">
        <v>16</v>
      </c>
      <c r="I5789" t="str">
        <f>VLOOKUP($H5789,Neighborhoods!$A:$C,2,0)</f>
        <v>Manhattan</v>
      </c>
      <c r="J5789" t="str">
        <f>VLOOKUP($H5789,Neighborhoods!$A:$C,3,0)</f>
        <v>Harlem</v>
      </c>
      <c r="K5789" t="s">
        <v>11822</v>
      </c>
      <c r="L5789" t="str">
        <f t="shared" si="360"/>
        <v>No</v>
      </c>
      <c r="M5789">
        <v>4</v>
      </c>
      <c r="N5789" t="str" cm="1">
        <f t="array" ref="N5789">_xlfn.IFS(M5789&lt;=2,"Small",M5789&lt;=5,"Medium",M5789&gt;5,"Large")</f>
        <v>Medium</v>
      </c>
      <c r="O5789" s="50">
        <v>98</v>
      </c>
      <c r="P5789" s="67">
        <f t="shared" si="361"/>
        <v>0.03</v>
      </c>
      <c r="Q5789" s="52">
        <v>4.67</v>
      </c>
      <c r="R5789" s="52" t="str" cm="1">
        <f t="array" ref="R5789">_xlfn.IFS(ROUND(Q5789,0)=5,"Excellent",ROUND(Q5789,0)=4,"Good",ROUND(Q5789,0)=3,"Ok",ROUND(Q5789,0)&lt;3,"Bad")</f>
        <v>Excellent</v>
      </c>
      <c r="S5789">
        <v>3</v>
      </c>
      <c r="T5789" t="str">
        <f t="shared" si="362"/>
        <v>No</v>
      </c>
      <c r="U5789" s="65">
        <v>43878</v>
      </c>
      <c r="V5789" s="65">
        <v>44027</v>
      </c>
      <c r="W5789">
        <v>232</v>
      </c>
      <c r="X5789" t="str">
        <f t="shared" si="363"/>
        <v>Active</v>
      </c>
      <c r="Y5789" t="s">
        <v>15615</v>
      </c>
    </row>
    <row r="5790" spans="1:25" x14ac:dyDescent="0.25">
      <c r="A5790">
        <v>5789</v>
      </c>
      <c r="B5790" t="s">
        <v>14796</v>
      </c>
      <c r="C5790">
        <v>4113</v>
      </c>
      <c r="D5790" t="str">
        <f>VLOOKUP($C5790,Hosts!$A:$O,10,0)</f>
        <v>New York</v>
      </c>
      <c r="E5790" s="67">
        <f>INDEX(Hosts!$A:$O,MATCH(Places!$C5790,Hosts!$A:$A,0),MATCH(Places!E$1,Hosts!$1:$1,0))</f>
        <v>1</v>
      </c>
      <c r="F5790" s="67">
        <f>INDEX(Hosts!$A:$O,MATCH(Places!$C5790,Hosts!$A:$A,0),MATCH(Places!F$1,Hosts!$1:$1,0))</f>
        <v>0.98</v>
      </c>
      <c r="G5790" s="67" t="str">
        <f>INDEX(Hosts!$A:$O,MATCH(Places!$C5790,Hosts!$A:$A,0),MATCH(Places!G$1,Hosts!$1:$1,0))</f>
        <v>Yes</v>
      </c>
      <c r="H5790">
        <v>16</v>
      </c>
      <c r="I5790" t="str">
        <f>VLOOKUP($H5790,Neighborhoods!$A:$C,2,0)</f>
        <v>Manhattan</v>
      </c>
      <c r="J5790" t="str">
        <f>VLOOKUP($H5790,Neighborhoods!$A:$C,3,0)</f>
        <v>Harlem</v>
      </c>
      <c r="K5790" t="s">
        <v>11822</v>
      </c>
      <c r="L5790" t="str">
        <f t="shared" si="360"/>
        <v>No</v>
      </c>
      <c r="M5790">
        <v>5</v>
      </c>
      <c r="N5790" t="str" cm="1">
        <f t="array" ref="N5790">_xlfn.IFS(M5790&lt;=2,"Small",M5790&lt;=5,"Medium",M5790&gt;5,"Large")</f>
        <v>Medium</v>
      </c>
      <c r="O5790" s="50">
        <v>611</v>
      </c>
      <c r="P5790" s="67">
        <f t="shared" si="361"/>
        <v>0.05</v>
      </c>
      <c r="Q5790" s="52">
        <v>5</v>
      </c>
      <c r="R5790" s="52" t="str" cm="1">
        <f t="array" ref="R5790">_xlfn.IFS(ROUND(Q5790,0)=5,"Excellent",ROUND(Q5790,0)=4,"Good",ROUND(Q5790,0)=3,"Ok",ROUND(Q5790,0)&lt;3,"Bad")</f>
        <v>Excellent</v>
      </c>
      <c r="S5790">
        <v>8</v>
      </c>
      <c r="T5790" t="str">
        <f t="shared" si="362"/>
        <v>No</v>
      </c>
      <c r="U5790" s="65">
        <v>43865</v>
      </c>
      <c r="V5790" s="65">
        <v>43898</v>
      </c>
      <c r="W5790">
        <v>238</v>
      </c>
      <c r="X5790" t="str">
        <f t="shared" si="363"/>
        <v>Active</v>
      </c>
      <c r="Y5790" t="s">
        <v>15616</v>
      </c>
    </row>
    <row r="5791" spans="1:25" x14ac:dyDescent="0.25">
      <c r="A5791">
        <v>5790</v>
      </c>
      <c r="B5791" t="s">
        <v>15446</v>
      </c>
      <c r="C5791">
        <v>4087</v>
      </c>
      <c r="D5791" t="str">
        <f>VLOOKUP($C5791,Hosts!$A:$O,10,0)</f>
        <v>New York</v>
      </c>
      <c r="E5791" s="67">
        <f>INDEX(Hosts!$A:$O,MATCH(Places!$C5791,Hosts!$A:$A,0),MATCH(Places!E$1,Hosts!$1:$1,0))</f>
        <v>0.7</v>
      </c>
      <c r="F5791" s="67">
        <f>INDEX(Hosts!$A:$O,MATCH(Places!$C5791,Hosts!$A:$A,0),MATCH(Places!F$1,Hosts!$1:$1,0))</f>
        <v>0.8</v>
      </c>
      <c r="G5791" s="67" t="str">
        <f>INDEX(Hosts!$A:$O,MATCH(Places!$C5791,Hosts!$A:$A,0),MATCH(Places!G$1,Hosts!$1:$1,0))</f>
        <v>No</v>
      </c>
      <c r="H5791">
        <v>10</v>
      </c>
      <c r="I5791" t="str">
        <f>VLOOKUP($H5791,Neighborhoods!$A:$C,2,0)</f>
        <v>Brooklyn</v>
      </c>
      <c r="J5791" t="str">
        <f>VLOOKUP($H5791,Neighborhoods!$A:$C,3,0)</f>
        <v>East Flatbush</v>
      </c>
      <c r="K5791" t="s">
        <v>11822</v>
      </c>
      <c r="L5791" t="str">
        <f t="shared" si="360"/>
        <v>No</v>
      </c>
      <c r="M5791">
        <v>4</v>
      </c>
      <c r="N5791" t="str" cm="1">
        <f t="array" ref="N5791">_xlfn.IFS(M5791&lt;=2,"Small",M5791&lt;=5,"Medium",M5791&gt;5,"Large")</f>
        <v>Medium</v>
      </c>
      <c r="O5791" s="50">
        <v>90</v>
      </c>
      <c r="P5791" s="67">
        <f t="shared" si="361"/>
        <v>0.03</v>
      </c>
      <c r="Q5791" s="52">
        <v>5</v>
      </c>
      <c r="R5791" s="52" t="str" cm="1">
        <f t="array" ref="R5791">_xlfn.IFS(ROUND(Q5791,0)=5,"Excellent",ROUND(Q5791,0)=4,"Good",ROUND(Q5791,0)=3,"Ok",ROUND(Q5791,0)&lt;3,"Bad")</f>
        <v>Excellent</v>
      </c>
      <c r="S5791">
        <v>4</v>
      </c>
      <c r="T5791" t="str">
        <f t="shared" si="362"/>
        <v>No</v>
      </c>
      <c r="U5791" s="65">
        <v>43952</v>
      </c>
      <c r="V5791" s="65">
        <v>44045</v>
      </c>
      <c r="W5791">
        <v>82</v>
      </c>
      <c r="X5791" t="str">
        <f t="shared" si="363"/>
        <v>Active</v>
      </c>
      <c r="Y5791" t="s">
        <v>15615</v>
      </c>
    </row>
    <row r="5792" spans="1:25" x14ac:dyDescent="0.25">
      <c r="A5792">
        <v>5791</v>
      </c>
      <c r="B5792" t="s">
        <v>15459</v>
      </c>
      <c r="C5792">
        <v>4048</v>
      </c>
      <c r="D5792" t="str">
        <f>VLOOKUP($C5792,Hosts!$A:$O,10,0)</f>
        <v>New York</v>
      </c>
      <c r="E5792" s="67">
        <f>INDEX(Hosts!$A:$O,MATCH(Places!$C5792,Hosts!$A:$A,0),MATCH(Places!E$1,Hosts!$1:$1,0))</f>
        <v>0</v>
      </c>
      <c r="F5792" s="67">
        <f>INDEX(Hosts!$A:$O,MATCH(Places!$C5792,Hosts!$A:$A,0),MATCH(Places!F$1,Hosts!$1:$1,0))</f>
        <v>1</v>
      </c>
      <c r="G5792" s="67" t="str">
        <f>INDEX(Hosts!$A:$O,MATCH(Places!$C5792,Hosts!$A:$A,0),MATCH(Places!G$1,Hosts!$1:$1,0))</f>
        <v>No</v>
      </c>
      <c r="H5792">
        <v>12</v>
      </c>
      <c r="I5792" t="str">
        <f>VLOOKUP($H5792,Neighborhoods!$A:$C,2,0)</f>
        <v>Brooklyn</v>
      </c>
      <c r="J5792" t="str">
        <f>VLOOKUP($H5792,Neighborhoods!$A:$C,3,0)</f>
        <v>Williamsburg</v>
      </c>
      <c r="K5792" t="s">
        <v>11822</v>
      </c>
      <c r="L5792" t="str">
        <f t="shared" si="360"/>
        <v>No</v>
      </c>
      <c r="M5792">
        <v>12</v>
      </c>
      <c r="N5792" t="str" cm="1">
        <f t="array" ref="N5792">_xlfn.IFS(M5792&lt;=2,"Small",M5792&lt;=5,"Medium",M5792&gt;5,"Large")</f>
        <v>Large</v>
      </c>
      <c r="O5792" s="50">
        <v>499</v>
      </c>
      <c r="P5792" s="67">
        <f t="shared" si="361"/>
        <v>0.04</v>
      </c>
      <c r="Q5792" s="52">
        <v>5</v>
      </c>
      <c r="R5792" s="52" t="str" cm="1">
        <f t="array" ref="R5792">_xlfn.IFS(ROUND(Q5792,0)=5,"Excellent",ROUND(Q5792,0)=4,"Good",ROUND(Q5792,0)=3,"Ok",ROUND(Q5792,0)&lt;3,"Bad")</f>
        <v>Excellent</v>
      </c>
      <c r="S5792">
        <v>3</v>
      </c>
      <c r="T5792" t="str">
        <f t="shared" si="362"/>
        <v>No</v>
      </c>
      <c r="U5792" s="65">
        <v>43892</v>
      </c>
      <c r="V5792" s="65">
        <v>43894</v>
      </c>
      <c r="W5792">
        <v>17</v>
      </c>
      <c r="X5792" t="str">
        <f t="shared" si="363"/>
        <v>Active</v>
      </c>
      <c r="Y5792" t="s">
        <v>15615</v>
      </c>
    </row>
    <row r="5793" spans="1:25" x14ac:dyDescent="0.25">
      <c r="A5793">
        <v>5792</v>
      </c>
      <c r="B5793" t="s">
        <v>13885</v>
      </c>
      <c r="C5793">
        <v>4114</v>
      </c>
      <c r="D5793" t="str">
        <f>VLOOKUP($C5793,Hosts!$A:$O,10,0)</f>
        <v>New York</v>
      </c>
      <c r="E5793" s="67">
        <f>INDEX(Hosts!$A:$O,MATCH(Places!$C5793,Hosts!$A:$A,0),MATCH(Places!E$1,Hosts!$1:$1,0))</f>
        <v>0.97</v>
      </c>
      <c r="F5793" s="67">
        <f>INDEX(Hosts!$A:$O,MATCH(Places!$C5793,Hosts!$A:$A,0),MATCH(Places!F$1,Hosts!$1:$1,0))</f>
        <v>1</v>
      </c>
      <c r="G5793" s="67" t="str">
        <f>INDEX(Hosts!$A:$O,MATCH(Places!$C5793,Hosts!$A:$A,0),MATCH(Places!G$1,Hosts!$1:$1,0))</f>
        <v>No</v>
      </c>
      <c r="H5793">
        <v>20</v>
      </c>
      <c r="I5793" t="str">
        <f>VLOOKUP($H5793,Neighborhoods!$A:$C,2,0)</f>
        <v>Manhattan</v>
      </c>
      <c r="J5793" t="str">
        <f>VLOOKUP($H5793,Neighborhoods!$A:$C,3,0)</f>
        <v>Upper West Side</v>
      </c>
      <c r="K5793" t="s">
        <v>11822</v>
      </c>
      <c r="L5793" t="str">
        <f t="shared" si="360"/>
        <v>No</v>
      </c>
      <c r="M5793">
        <v>6</v>
      </c>
      <c r="N5793" t="str" cm="1">
        <f t="array" ref="N5793">_xlfn.IFS(M5793&lt;=2,"Small",M5793&lt;=5,"Medium",M5793&gt;5,"Large")</f>
        <v>Large</v>
      </c>
      <c r="O5793" s="50">
        <v>230</v>
      </c>
      <c r="P5793" s="67">
        <f t="shared" si="361"/>
        <v>0.04</v>
      </c>
      <c r="Q5793" s="52">
        <v>4.75</v>
      </c>
      <c r="R5793" s="52" t="str" cm="1">
        <f t="array" ref="R5793">_xlfn.IFS(ROUND(Q5793,0)=5,"Excellent",ROUND(Q5793,0)=4,"Good",ROUND(Q5793,0)=3,"Ok",ROUND(Q5793,0)&lt;3,"Bad")</f>
        <v>Excellent</v>
      </c>
      <c r="S5793">
        <v>4</v>
      </c>
      <c r="T5793" t="str">
        <f t="shared" si="362"/>
        <v>No</v>
      </c>
      <c r="U5793" s="65">
        <v>43880</v>
      </c>
      <c r="V5793" s="65">
        <v>44033</v>
      </c>
      <c r="W5793">
        <v>342</v>
      </c>
      <c r="X5793" t="str">
        <f t="shared" si="363"/>
        <v>Active</v>
      </c>
      <c r="Y5793" t="s">
        <v>15616</v>
      </c>
    </row>
    <row r="5794" spans="1:25" x14ac:dyDescent="0.25">
      <c r="A5794">
        <v>5793</v>
      </c>
      <c r="B5794" t="s">
        <v>14098</v>
      </c>
      <c r="C5794">
        <v>4114</v>
      </c>
      <c r="D5794" t="str">
        <f>VLOOKUP($C5794,Hosts!$A:$O,10,0)</f>
        <v>New York</v>
      </c>
      <c r="E5794" s="67">
        <f>INDEX(Hosts!$A:$O,MATCH(Places!$C5794,Hosts!$A:$A,0),MATCH(Places!E$1,Hosts!$1:$1,0))</f>
        <v>0.97</v>
      </c>
      <c r="F5794" s="67">
        <f>INDEX(Hosts!$A:$O,MATCH(Places!$C5794,Hosts!$A:$A,0),MATCH(Places!F$1,Hosts!$1:$1,0))</f>
        <v>1</v>
      </c>
      <c r="G5794" s="67" t="str">
        <f>INDEX(Hosts!$A:$O,MATCH(Places!$C5794,Hosts!$A:$A,0),MATCH(Places!G$1,Hosts!$1:$1,0))</f>
        <v>No</v>
      </c>
      <c r="H5794">
        <v>20</v>
      </c>
      <c r="I5794" t="str">
        <f>VLOOKUP($H5794,Neighborhoods!$A:$C,2,0)</f>
        <v>Manhattan</v>
      </c>
      <c r="J5794" t="str">
        <f>VLOOKUP($H5794,Neighborhoods!$A:$C,3,0)</f>
        <v>Upper West Side</v>
      </c>
      <c r="K5794" t="s">
        <v>11822</v>
      </c>
      <c r="L5794" t="str">
        <f t="shared" si="360"/>
        <v>No</v>
      </c>
      <c r="M5794">
        <v>4</v>
      </c>
      <c r="N5794" t="str" cm="1">
        <f t="array" ref="N5794">_xlfn.IFS(M5794&lt;=2,"Small",M5794&lt;=5,"Medium",M5794&gt;5,"Large")</f>
        <v>Medium</v>
      </c>
      <c r="O5794" s="50">
        <v>152</v>
      </c>
      <c r="P5794" s="67">
        <f t="shared" si="361"/>
        <v>0.03</v>
      </c>
      <c r="Q5794" s="52">
        <v>4.75</v>
      </c>
      <c r="R5794" s="52" t="str" cm="1">
        <f t="array" ref="R5794">_xlfn.IFS(ROUND(Q5794,0)=5,"Excellent",ROUND(Q5794,0)=4,"Good",ROUND(Q5794,0)=3,"Ok",ROUND(Q5794,0)&lt;3,"Bad")</f>
        <v>Excellent</v>
      </c>
      <c r="S5794">
        <v>4</v>
      </c>
      <c r="T5794" t="str">
        <f t="shared" si="362"/>
        <v>No</v>
      </c>
      <c r="U5794" s="65">
        <v>43904</v>
      </c>
      <c r="V5794" s="65">
        <v>44049</v>
      </c>
      <c r="W5794">
        <v>353</v>
      </c>
      <c r="X5794" t="str">
        <f t="shared" si="363"/>
        <v>Active</v>
      </c>
      <c r="Y5794" t="s">
        <v>15616</v>
      </c>
    </row>
    <row r="5795" spans="1:25" x14ac:dyDescent="0.25">
      <c r="A5795">
        <v>5794</v>
      </c>
      <c r="B5795" t="s">
        <v>13765</v>
      </c>
      <c r="C5795">
        <v>4115</v>
      </c>
      <c r="D5795" t="str">
        <f>VLOOKUP($C5795,Hosts!$A:$O,10,0)</f>
        <v>New Jersey</v>
      </c>
      <c r="E5795" s="67">
        <f>INDEX(Hosts!$A:$O,MATCH(Places!$C5795,Hosts!$A:$A,0),MATCH(Places!E$1,Hosts!$1:$1,0))</f>
        <v>0.92</v>
      </c>
      <c r="F5795" s="67">
        <f>INDEX(Hosts!$A:$O,MATCH(Places!$C5795,Hosts!$A:$A,0),MATCH(Places!F$1,Hosts!$1:$1,0))</f>
        <v>1</v>
      </c>
      <c r="G5795" s="67" t="str">
        <f>INDEX(Hosts!$A:$O,MATCH(Places!$C5795,Hosts!$A:$A,0),MATCH(Places!G$1,Hosts!$1:$1,0))</f>
        <v>No</v>
      </c>
      <c r="H5795">
        <v>20</v>
      </c>
      <c r="I5795" t="str">
        <f>VLOOKUP($H5795,Neighborhoods!$A:$C,2,0)</f>
        <v>Manhattan</v>
      </c>
      <c r="J5795" t="str">
        <f>VLOOKUP($H5795,Neighborhoods!$A:$C,3,0)</f>
        <v>Upper West Side</v>
      </c>
      <c r="K5795" t="s">
        <v>11822</v>
      </c>
      <c r="L5795" t="str">
        <f t="shared" si="360"/>
        <v>No</v>
      </c>
      <c r="M5795">
        <v>4</v>
      </c>
      <c r="N5795" t="str" cm="1">
        <f t="array" ref="N5795">_xlfn.IFS(M5795&lt;=2,"Small",M5795&lt;=5,"Medium",M5795&gt;5,"Large")</f>
        <v>Medium</v>
      </c>
      <c r="O5795" s="50">
        <v>140</v>
      </c>
      <c r="P5795" s="67">
        <f t="shared" si="361"/>
        <v>0.03</v>
      </c>
      <c r="Q5795" s="52">
        <v>4.25</v>
      </c>
      <c r="R5795" s="52" t="str" cm="1">
        <f t="array" ref="R5795">_xlfn.IFS(ROUND(Q5795,0)=5,"Excellent",ROUND(Q5795,0)=4,"Good",ROUND(Q5795,0)=3,"Ok",ROUND(Q5795,0)&lt;3,"Bad")</f>
        <v>Good</v>
      </c>
      <c r="S5795">
        <v>4</v>
      </c>
      <c r="T5795" t="str">
        <f t="shared" si="362"/>
        <v>No</v>
      </c>
      <c r="U5795" s="65">
        <v>43870</v>
      </c>
      <c r="V5795" s="65">
        <v>43998</v>
      </c>
      <c r="W5795">
        <v>320</v>
      </c>
      <c r="X5795" t="str">
        <f t="shared" si="363"/>
        <v>Active</v>
      </c>
      <c r="Y5795" t="s">
        <v>15616</v>
      </c>
    </row>
    <row r="5796" spans="1:25" x14ac:dyDescent="0.25">
      <c r="A5796">
        <v>5795</v>
      </c>
      <c r="B5796" t="s">
        <v>15540</v>
      </c>
      <c r="C5796">
        <v>2715</v>
      </c>
      <c r="D5796" t="str">
        <f>VLOOKUP($C5796,Hosts!$A:$O,10,0)</f>
        <v>New York</v>
      </c>
      <c r="E5796" s="67">
        <f>INDEX(Hosts!$A:$O,MATCH(Places!$C5796,Hosts!$A:$A,0),MATCH(Places!E$1,Hosts!$1:$1,0))</f>
        <v>0.88</v>
      </c>
      <c r="F5796" s="67">
        <f>INDEX(Hosts!$A:$O,MATCH(Places!$C5796,Hosts!$A:$A,0),MATCH(Places!F$1,Hosts!$1:$1,0))</f>
        <v>0.98</v>
      </c>
      <c r="G5796" s="67" t="str">
        <f>INDEX(Hosts!$A:$O,MATCH(Places!$C5796,Hosts!$A:$A,0),MATCH(Places!G$1,Hosts!$1:$1,0))</f>
        <v>No</v>
      </c>
      <c r="H5796">
        <v>18</v>
      </c>
      <c r="I5796" t="str">
        <f>VLOOKUP($H5796,Neighborhoods!$A:$C,2,0)</f>
        <v>Manhattan</v>
      </c>
      <c r="J5796" t="str">
        <f>VLOOKUP($H5796,Neighborhoods!$A:$C,3,0)</f>
        <v>Midtown</v>
      </c>
      <c r="K5796" t="s">
        <v>11822</v>
      </c>
      <c r="L5796" t="str">
        <f t="shared" si="360"/>
        <v>No</v>
      </c>
      <c r="M5796">
        <v>4</v>
      </c>
      <c r="N5796" t="str" cm="1">
        <f t="array" ref="N5796">_xlfn.IFS(M5796&lt;=2,"Small",M5796&lt;=5,"Medium",M5796&gt;5,"Large")</f>
        <v>Medium</v>
      </c>
      <c r="O5796" s="50">
        <v>149</v>
      </c>
      <c r="P5796" s="67">
        <f t="shared" si="361"/>
        <v>0.03</v>
      </c>
      <c r="Q5796" s="52">
        <v>3.33</v>
      </c>
      <c r="R5796" s="52" t="str" cm="1">
        <f t="array" ref="R5796">_xlfn.IFS(ROUND(Q5796,0)=5,"Excellent",ROUND(Q5796,0)=4,"Good",ROUND(Q5796,0)=3,"Ok",ROUND(Q5796,0)&lt;3,"Bad")</f>
        <v>Ok</v>
      </c>
      <c r="S5796">
        <v>3</v>
      </c>
      <c r="T5796" t="str">
        <f t="shared" si="362"/>
        <v>No</v>
      </c>
      <c r="U5796" s="65">
        <v>44012</v>
      </c>
      <c r="V5796" s="65">
        <v>44042</v>
      </c>
      <c r="W5796">
        <v>364</v>
      </c>
      <c r="X5796" t="str">
        <f t="shared" si="363"/>
        <v>Active</v>
      </c>
      <c r="Y5796" t="s">
        <v>15616</v>
      </c>
    </row>
    <row r="5797" spans="1:25" x14ac:dyDescent="0.25">
      <c r="A5797">
        <v>5796</v>
      </c>
      <c r="B5797" t="s">
        <v>13951</v>
      </c>
      <c r="C5797">
        <v>3840</v>
      </c>
      <c r="D5797" t="str">
        <f>VLOOKUP($C5797,Hosts!$A:$O,10,0)</f>
        <v>New York</v>
      </c>
      <c r="E5797" s="67">
        <f>INDEX(Hosts!$A:$O,MATCH(Places!$C5797,Hosts!$A:$A,0),MATCH(Places!E$1,Hosts!$1:$1,0))</f>
        <v>1</v>
      </c>
      <c r="F5797" s="67">
        <f>INDEX(Hosts!$A:$O,MATCH(Places!$C5797,Hosts!$A:$A,0),MATCH(Places!F$1,Hosts!$1:$1,0))</f>
        <v>1</v>
      </c>
      <c r="G5797" s="67" t="str">
        <f>INDEX(Hosts!$A:$O,MATCH(Places!$C5797,Hosts!$A:$A,0),MATCH(Places!G$1,Hosts!$1:$1,0))</f>
        <v>Yes</v>
      </c>
      <c r="H5797">
        <v>16</v>
      </c>
      <c r="I5797" t="str">
        <f>VLOOKUP($H5797,Neighborhoods!$A:$C,2,0)</f>
        <v>Manhattan</v>
      </c>
      <c r="J5797" t="str">
        <f>VLOOKUP($H5797,Neighborhoods!$A:$C,3,0)</f>
        <v>Harlem</v>
      </c>
      <c r="K5797" t="s">
        <v>1</v>
      </c>
      <c r="L5797" t="str">
        <f t="shared" si="360"/>
        <v>Yes</v>
      </c>
      <c r="M5797">
        <v>5</v>
      </c>
      <c r="N5797" t="str" cm="1">
        <f t="array" ref="N5797">_xlfn.IFS(M5797&lt;=2,"Small",M5797&lt;=5,"Medium",M5797&gt;5,"Large")</f>
        <v>Medium</v>
      </c>
      <c r="O5797" s="50">
        <v>77</v>
      </c>
      <c r="P5797" s="67">
        <f t="shared" si="361"/>
        <v>0.03</v>
      </c>
      <c r="Q5797" s="52">
        <v>5</v>
      </c>
      <c r="R5797" s="52" t="str" cm="1">
        <f t="array" ref="R5797">_xlfn.IFS(ROUND(Q5797,0)=5,"Excellent",ROUND(Q5797,0)=4,"Good",ROUND(Q5797,0)=3,"Ok",ROUND(Q5797,0)&lt;3,"Bad")</f>
        <v>Excellent</v>
      </c>
      <c r="S5797">
        <v>3</v>
      </c>
      <c r="T5797" t="str">
        <f t="shared" si="362"/>
        <v>No</v>
      </c>
      <c r="U5797" s="65">
        <v>43878</v>
      </c>
      <c r="V5797" s="65">
        <v>43906</v>
      </c>
      <c r="W5797">
        <v>179</v>
      </c>
      <c r="X5797" t="str">
        <f t="shared" si="363"/>
        <v>Active</v>
      </c>
      <c r="Y5797" t="s">
        <v>15616</v>
      </c>
    </row>
    <row r="5798" spans="1:25" x14ac:dyDescent="0.25">
      <c r="A5798">
        <v>5797</v>
      </c>
      <c r="B5798" t="s">
        <v>13437</v>
      </c>
      <c r="C5798">
        <v>1493</v>
      </c>
      <c r="D5798" t="str">
        <f>VLOOKUP($C5798,Hosts!$A:$O,10,0)</f>
        <v>New York</v>
      </c>
      <c r="E5798" s="67">
        <f>INDEX(Hosts!$A:$O,MATCH(Places!$C5798,Hosts!$A:$A,0),MATCH(Places!E$1,Hosts!$1:$1,0))</f>
        <v>0.72</v>
      </c>
      <c r="F5798" s="67">
        <f>INDEX(Hosts!$A:$O,MATCH(Places!$C5798,Hosts!$A:$A,0),MATCH(Places!F$1,Hosts!$1:$1,0))</f>
        <v>0.9</v>
      </c>
      <c r="G5798" s="67" t="str">
        <f>INDEX(Hosts!$A:$O,MATCH(Places!$C5798,Hosts!$A:$A,0),MATCH(Places!G$1,Hosts!$1:$1,0))</f>
        <v>No</v>
      </c>
      <c r="H5798">
        <v>20</v>
      </c>
      <c r="I5798" t="str">
        <f>VLOOKUP($H5798,Neighborhoods!$A:$C,2,0)</f>
        <v>Manhattan</v>
      </c>
      <c r="J5798" t="str">
        <f>VLOOKUP($H5798,Neighborhoods!$A:$C,3,0)</f>
        <v>Upper West Side</v>
      </c>
      <c r="K5798" t="s">
        <v>1</v>
      </c>
      <c r="L5798" t="str">
        <f t="shared" si="360"/>
        <v>Yes</v>
      </c>
      <c r="M5798">
        <v>2</v>
      </c>
      <c r="N5798" t="str" cm="1">
        <f t="array" ref="N5798">_xlfn.IFS(M5798&lt;=2,"Small",M5798&lt;=5,"Medium",M5798&gt;5,"Large")</f>
        <v>Small</v>
      </c>
      <c r="O5798" s="50">
        <v>56</v>
      </c>
      <c r="P5798" s="67">
        <f t="shared" si="361"/>
        <v>0.03</v>
      </c>
      <c r="Q5798" s="52">
        <v>5</v>
      </c>
      <c r="R5798" s="52" t="str" cm="1">
        <f t="array" ref="R5798">_xlfn.IFS(ROUND(Q5798,0)=5,"Excellent",ROUND(Q5798,0)=4,"Good",ROUND(Q5798,0)=3,"Ok",ROUND(Q5798,0)&lt;3,"Bad")</f>
        <v>Excellent</v>
      </c>
      <c r="S5798">
        <v>4</v>
      </c>
      <c r="T5798" t="str">
        <f t="shared" si="362"/>
        <v>No</v>
      </c>
      <c r="U5798" s="65">
        <v>43858</v>
      </c>
      <c r="V5798" s="65">
        <v>43960</v>
      </c>
      <c r="W5798">
        <v>26</v>
      </c>
      <c r="X5798" t="str">
        <f t="shared" si="363"/>
        <v>Active</v>
      </c>
      <c r="Y5798" t="s">
        <v>15615</v>
      </c>
    </row>
    <row r="5799" spans="1:25" x14ac:dyDescent="0.25">
      <c r="A5799">
        <v>5798</v>
      </c>
      <c r="B5799" t="s">
        <v>13650</v>
      </c>
      <c r="C5799">
        <v>1408</v>
      </c>
      <c r="D5799" t="str">
        <f>VLOOKUP($C5799,Hosts!$A:$O,10,0)</f>
        <v>New York</v>
      </c>
      <c r="E5799" s="67">
        <f>INDEX(Hosts!$A:$O,MATCH(Places!$C5799,Hosts!$A:$A,0),MATCH(Places!E$1,Hosts!$1:$1,0))</f>
        <v>1</v>
      </c>
      <c r="F5799" s="67">
        <f>INDEX(Hosts!$A:$O,MATCH(Places!$C5799,Hosts!$A:$A,0),MATCH(Places!F$1,Hosts!$1:$1,0))</f>
        <v>0.88</v>
      </c>
      <c r="G5799" s="67" t="str">
        <f>INDEX(Hosts!$A:$O,MATCH(Places!$C5799,Hosts!$A:$A,0),MATCH(Places!G$1,Hosts!$1:$1,0))</f>
        <v>Yes</v>
      </c>
      <c r="H5799">
        <v>17</v>
      </c>
      <c r="I5799" t="str">
        <f>VLOOKUP($H5799,Neighborhoods!$A:$C,2,0)</f>
        <v>Manhattan</v>
      </c>
      <c r="J5799" t="str">
        <f>VLOOKUP($H5799,Neighborhoods!$A:$C,3,0)</f>
        <v>Hell's Kitchen</v>
      </c>
      <c r="K5799" t="s">
        <v>1</v>
      </c>
      <c r="L5799" t="str">
        <f t="shared" si="360"/>
        <v>Yes</v>
      </c>
      <c r="M5799">
        <v>2</v>
      </c>
      <c r="N5799" t="str" cm="1">
        <f t="array" ref="N5799">_xlfn.IFS(M5799&lt;=2,"Small",M5799&lt;=5,"Medium",M5799&gt;5,"Large")</f>
        <v>Small</v>
      </c>
      <c r="O5799" s="50">
        <v>70</v>
      </c>
      <c r="P5799" s="67">
        <f t="shared" si="361"/>
        <v>0.03</v>
      </c>
      <c r="Q5799" s="52">
        <v>5</v>
      </c>
      <c r="R5799" s="52" t="str" cm="1">
        <f t="array" ref="R5799">_xlfn.IFS(ROUND(Q5799,0)=5,"Excellent",ROUND(Q5799,0)=4,"Good",ROUND(Q5799,0)=3,"Ok",ROUND(Q5799,0)&lt;3,"Bad")</f>
        <v>Excellent</v>
      </c>
      <c r="S5799">
        <v>4</v>
      </c>
      <c r="T5799" t="str">
        <f t="shared" si="362"/>
        <v>No</v>
      </c>
      <c r="U5799" s="65">
        <v>43877</v>
      </c>
      <c r="V5799" s="65">
        <v>43899</v>
      </c>
      <c r="W5799">
        <v>77</v>
      </c>
      <c r="X5799" t="str">
        <f t="shared" si="363"/>
        <v>Active</v>
      </c>
      <c r="Y5799" t="s">
        <v>15615</v>
      </c>
    </row>
    <row r="5800" spans="1:25" x14ac:dyDescent="0.25">
      <c r="A5800">
        <v>5799</v>
      </c>
      <c r="B5800" t="s">
        <v>14273</v>
      </c>
      <c r="C5800">
        <v>3252</v>
      </c>
      <c r="D5800" t="str">
        <f>VLOOKUP($C5800,Hosts!$A:$O,10,0)</f>
        <v>New York</v>
      </c>
      <c r="E5800" s="67">
        <f>INDEX(Hosts!$A:$O,MATCH(Places!$C5800,Hosts!$A:$A,0),MATCH(Places!E$1,Hosts!$1:$1,0))</f>
        <v>0.94</v>
      </c>
      <c r="F5800" s="67">
        <f>INDEX(Hosts!$A:$O,MATCH(Places!$C5800,Hosts!$A:$A,0),MATCH(Places!F$1,Hosts!$1:$1,0))</f>
        <v>1</v>
      </c>
      <c r="G5800" s="67" t="str">
        <f>INDEX(Hosts!$A:$O,MATCH(Places!$C5800,Hosts!$A:$A,0),MATCH(Places!G$1,Hosts!$1:$1,0))</f>
        <v>No</v>
      </c>
      <c r="H5800">
        <v>20</v>
      </c>
      <c r="I5800" t="str">
        <f>VLOOKUP($H5800,Neighborhoods!$A:$C,2,0)</f>
        <v>Manhattan</v>
      </c>
      <c r="J5800" t="str">
        <f>VLOOKUP($H5800,Neighborhoods!$A:$C,3,0)</f>
        <v>Upper West Side</v>
      </c>
      <c r="K5800" t="s">
        <v>11822</v>
      </c>
      <c r="L5800" t="str">
        <f t="shared" si="360"/>
        <v>No</v>
      </c>
      <c r="M5800">
        <v>6</v>
      </c>
      <c r="N5800" t="str" cm="1">
        <f t="array" ref="N5800">_xlfn.IFS(M5800&lt;=2,"Small",M5800&lt;=5,"Medium",M5800&gt;5,"Large")</f>
        <v>Large</v>
      </c>
      <c r="O5800" s="50">
        <v>230</v>
      </c>
      <c r="P5800" s="67">
        <f t="shared" si="361"/>
        <v>0.04</v>
      </c>
      <c r="Q5800" s="52">
        <v>4.75</v>
      </c>
      <c r="R5800" s="52" t="str" cm="1">
        <f t="array" ref="R5800">_xlfn.IFS(ROUND(Q5800,0)=5,"Excellent",ROUND(Q5800,0)=4,"Good",ROUND(Q5800,0)=3,"Ok",ROUND(Q5800,0)&lt;3,"Bad")</f>
        <v>Excellent</v>
      </c>
      <c r="S5800">
        <v>4</v>
      </c>
      <c r="T5800" t="str">
        <f t="shared" si="362"/>
        <v>No</v>
      </c>
      <c r="U5800" s="65">
        <v>44017</v>
      </c>
      <c r="V5800" s="65">
        <v>44042</v>
      </c>
      <c r="W5800">
        <v>346</v>
      </c>
      <c r="X5800" t="str">
        <f t="shared" si="363"/>
        <v>Active</v>
      </c>
      <c r="Y5800" t="s">
        <v>15616</v>
      </c>
    </row>
    <row r="5801" spans="1:25" x14ac:dyDescent="0.25">
      <c r="A5801">
        <v>5800</v>
      </c>
      <c r="B5801" t="s">
        <v>13784</v>
      </c>
      <c r="C5801">
        <v>972</v>
      </c>
      <c r="D5801" t="str">
        <f>VLOOKUP($C5801,Hosts!$A:$O,10,0)</f>
        <v>New York</v>
      </c>
      <c r="E5801" s="67">
        <f>INDEX(Hosts!$A:$O,MATCH(Places!$C5801,Hosts!$A:$A,0),MATCH(Places!E$1,Hosts!$1:$1,0))</f>
        <v>1</v>
      </c>
      <c r="F5801" s="67">
        <f>INDEX(Hosts!$A:$O,MATCH(Places!$C5801,Hosts!$A:$A,0),MATCH(Places!F$1,Hosts!$1:$1,0))</f>
        <v>0.83</v>
      </c>
      <c r="G5801" s="67" t="str">
        <f>INDEX(Hosts!$A:$O,MATCH(Places!$C5801,Hosts!$A:$A,0),MATCH(Places!G$1,Hosts!$1:$1,0))</f>
        <v>No</v>
      </c>
      <c r="H5801">
        <v>10</v>
      </c>
      <c r="I5801" t="str">
        <f>VLOOKUP($H5801,Neighborhoods!$A:$C,2,0)</f>
        <v>Brooklyn</v>
      </c>
      <c r="J5801" t="str">
        <f>VLOOKUP($H5801,Neighborhoods!$A:$C,3,0)</f>
        <v>East Flatbush</v>
      </c>
      <c r="K5801" t="s">
        <v>1</v>
      </c>
      <c r="L5801" t="str">
        <f t="shared" si="360"/>
        <v>Yes</v>
      </c>
      <c r="M5801">
        <v>2</v>
      </c>
      <c r="N5801" t="str" cm="1">
        <f t="array" ref="N5801">_xlfn.IFS(M5801&lt;=2,"Small",M5801&lt;=5,"Medium",M5801&gt;5,"Large")</f>
        <v>Small</v>
      </c>
      <c r="O5801" s="50">
        <v>35</v>
      </c>
      <c r="P5801" s="67">
        <f t="shared" si="361"/>
        <v>0.03</v>
      </c>
      <c r="Q5801" s="52">
        <v>4.63</v>
      </c>
      <c r="R5801" s="52" t="str" cm="1">
        <f t="array" ref="R5801">_xlfn.IFS(ROUND(Q5801,0)=5,"Excellent",ROUND(Q5801,0)=4,"Good",ROUND(Q5801,0)=3,"Ok",ROUND(Q5801,0)&lt;3,"Bad")</f>
        <v>Excellent</v>
      </c>
      <c r="S5801">
        <v>8</v>
      </c>
      <c r="T5801" t="str">
        <f t="shared" si="362"/>
        <v>No</v>
      </c>
      <c r="U5801" s="65">
        <v>43885</v>
      </c>
      <c r="V5801" s="65">
        <v>44053</v>
      </c>
      <c r="W5801">
        <v>233</v>
      </c>
      <c r="X5801" t="str">
        <f t="shared" si="363"/>
        <v>Active</v>
      </c>
      <c r="Y5801" t="s">
        <v>15616</v>
      </c>
    </row>
    <row r="5802" spans="1:25" x14ac:dyDescent="0.25">
      <c r="A5802">
        <v>5801</v>
      </c>
      <c r="B5802" t="s">
        <v>14374</v>
      </c>
      <c r="C5802">
        <v>3252</v>
      </c>
      <c r="D5802" t="str">
        <f>VLOOKUP($C5802,Hosts!$A:$O,10,0)</f>
        <v>New York</v>
      </c>
      <c r="E5802" s="67">
        <f>INDEX(Hosts!$A:$O,MATCH(Places!$C5802,Hosts!$A:$A,0),MATCH(Places!E$1,Hosts!$1:$1,0))</f>
        <v>0.94</v>
      </c>
      <c r="F5802" s="67">
        <f>INDEX(Hosts!$A:$O,MATCH(Places!$C5802,Hosts!$A:$A,0),MATCH(Places!F$1,Hosts!$1:$1,0))</f>
        <v>1</v>
      </c>
      <c r="G5802" s="67" t="str">
        <f>INDEX(Hosts!$A:$O,MATCH(Places!$C5802,Hosts!$A:$A,0),MATCH(Places!G$1,Hosts!$1:$1,0))</f>
        <v>No</v>
      </c>
      <c r="H5802">
        <v>20</v>
      </c>
      <c r="I5802" t="str">
        <f>VLOOKUP($H5802,Neighborhoods!$A:$C,2,0)</f>
        <v>Manhattan</v>
      </c>
      <c r="J5802" t="str">
        <f>VLOOKUP($H5802,Neighborhoods!$A:$C,3,0)</f>
        <v>Upper West Side</v>
      </c>
      <c r="K5802" t="s">
        <v>11822</v>
      </c>
      <c r="L5802" t="str">
        <f t="shared" si="360"/>
        <v>No</v>
      </c>
      <c r="M5802">
        <v>6</v>
      </c>
      <c r="N5802" t="str" cm="1">
        <f t="array" ref="N5802">_xlfn.IFS(M5802&lt;=2,"Small",M5802&lt;=5,"Medium",M5802&gt;5,"Large")</f>
        <v>Large</v>
      </c>
      <c r="O5802" s="50">
        <v>200</v>
      </c>
      <c r="P5802" s="67">
        <f t="shared" si="361"/>
        <v>0.04</v>
      </c>
      <c r="Q5802" s="52">
        <v>5</v>
      </c>
      <c r="R5802" s="52" t="str" cm="1">
        <f t="array" ref="R5802">_xlfn.IFS(ROUND(Q5802,0)=5,"Excellent",ROUND(Q5802,0)=4,"Good",ROUND(Q5802,0)=3,"Ok",ROUND(Q5802,0)&lt;3,"Bad")</f>
        <v>Excellent</v>
      </c>
      <c r="S5802">
        <v>3</v>
      </c>
      <c r="T5802" t="str">
        <f t="shared" si="362"/>
        <v>No</v>
      </c>
      <c r="U5802" s="65">
        <v>44023</v>
      </c>
      <c r="V5802" s="65">
        <v>44035</v>
      </c>
      <c r="W5802">
        <v>347</v>
      </c>
      <c r="X5802" t="str">
        <f t="shared" si="363"/>
        <v>Active</v>
      </c>
      <c r="Y5802" t="s">
        <v>15616</v>
      </c>
    </row>
    <row r="5803" spans="1:25" x14ac:dyDescent="0.25">
      <c r="A5803">
        <v>5802</v>
      </c>
      <c r="B5803" t="s">
        <v>14108</v>
      </c>
      <c r="C5803">
        <v>3252</v>
      </c>
      <c r="D5803" t="str">
        <f>VLOOKUP($C5803,Hosts!$A:$O,10,0)</f>
        <v>New York</v>
      </c>
      <c r="E5803" s="67">
        <f>INDEX(Hosts!$A:$O,MATCH(Places!$C5803,Hosts!$A:$A,0),MATCH(Places!E$1,Hosts!$1:$1,0))</f>
        <v>0.94</v>
      </c>
      <c r="F5803" s="67">
        <f>INDEX(Hosts!$A:$O,MATCH(Places!$C5803,Hosts!$A:$A,0),MATCH(Places!F$1,Hosts!$1:$1,0))</f>
        <v>1</v>
      </c>
      <c r="G5803" s="67" t="str">
        <f>INDEX(Hosts!$A:$O,MATCH(Places!$C5803,Hosts!$A:$A,0),MATCH(Places!G$1,Hosts!$1:$1,0))</f>
        <v>No</v>
      </c>
      <c r="H5803">
        <v>20</v>
      </c>
      <c r="I5803" t="str">
        <f>VLOOKUP($H5803,Neighborhoods!$A:$C,2,0)</f>
        <v>Manhattan</v>
      </c>
      <c r="J5803" t="str">
        <f>VLOOKUP($H5803,Neighborhoods!$A:$C,3,0)</f>
        <v>Upper West Side</v>
      </c>
      <c r="K5803" t="s">
        <v>11822</v>
      </c>
      <c r="L5803" t="str">
        <f t="shared" si="360"/>
        <v>No</v>
      </c>
      <c r="M5803">
        <v>5</v>
      </c>
      <c r="N5803" t="str" cm="1">
        <f t="array" ref="N5803">_xlfn.IFS(M5803&lt;=2,"Small",M5803&lt;=5,"Medium",M5803&gt;5,"Large")</f>
        <v>Medium</v>
      </c>
      <c r="O5803" s="50">
        <v>145</v>
      </c>
      <c r="P5803" s="67">
        <f t="shared" si="361"/>
        <v>0.03</v>
      </c>
      <c r="Q5803" s="52">
        <v>3.67</v>
      </c>
      <c r="R5803" s="52" t="str" cm="1">
        <f t="array" ref="R5803">_xlfn.IFS(ROUND(Q5803,0)=5,"Excellent",ROUND(Q5803,0)=4,"Good",ROUND(Q5803,0)=3,"Ok",ROUND(Q5803,0)&lt;3,"Bad")</f>
        <v>Good</v>
      </c>
      <c r="S5803">
        <v>3</v>
      </c>
      <c r="T5803" t="str">
        <f t="shared" si="362"/>
        <v>No</v>
      </c>
      <c r="U5803" s="65">
        <v>43983</v>
      </c>
      <c r="V5803" s="65">
        <v>44034</v>
      </c>
      <c r="W5803">
        <v>319</v>
      </c>
      <c r="X5803" t="str">
        <f t="shared" si="363"/>
        <v>Active</v>
      </c>
      <c r="Y5803" t="s">
        <v>15616</v>
      </c>
    </row>
    <row r="5804" spans="1:25" x14ac:dyDescent="0.25">
      <c r="A5804">
        <v>5803</v>
      </c>
      <c r="B5804" t="s">
        <v>14615</v>
      </c>
      <c r="C5804">
        <v>4111</v>
      </c>
      <c r="D5804" t="str">
        <f>VLOOKUP($C5804,Hosts!$A:$O,10,0)</f>
        <v>New York</v>
      </c>
      <c r="E5804" s="67">
        <f>INDEX(Hosts!$A:$O,MATCH(Places!$C5804,Hosts!$A:$A,0),MATCH(Places!E$1,Hosts!$1:$1,0))</f>
        <v>1</v>
      </c>
      <c r="F5804" s="67">
        <f>INDEX(Hosts!$A:$O,MATCH(Places!$C5804,Hosts!$A:$A,0),MATCH(Places!F$1,Hosts!$1:$1,0))</f>
        <v>0.98</v>
      </c>
      <c r="G5804" s="67" t="str">
        <f>INDEX(Hosts!$A:$O,MATCH(Places!$C5804,Hosts!$A:$A,0),MATCH(Places!G$1,Hosts!$1:$1,0))</f>
        <v>Yes</v>
      </c>
      <c r="H5804">
        <v>9</v>
      </c>
      <c r="I5804" t="str">
        <f>VLOOKUP($H5804,Neighborhoods!$A:$C,2,0)</f>
        <v>Brooklyn</v>
      </c>
      <c r="J5804" t="str">
        <f>VLOOKUP($H5804,Neighborhoods!$A:$C,3,0)</f>
        <v>Crown Heights</v>
      </c>
      <c r="K5804" t="s">
        <v>1</v>
      </c>
      <c r="L5804" t="str">
        <f t="shared" si="360"/>
        <v>Yes</v>
      </c>
      <c r="M5804">
        <v>2</v>
      </c>
      <c r="N5804" t="str" cm="1">
        <f t="array" ref="N5804">_xlfn.IFS(M5804&lt;=2,"Small",M5804&lt;=5,"Medium",M5804&gt;5,"Large")</f>
        <v>Small</v>
      </c>
      <c r="O5804" s="50">
        <v>99</v>
      </c>
      <c r="P5804" s="67">
        <f t="shared" si="361"/>
        <v>0.03</v>
      </c>
      <c r="Q5804" s="52">
        <v>4.0999999999999996</v>
      </c>
      <c r="R5804" s="52" t="str" cm="1">
        <f t="array" ref="R5804">_xlfn.IFS(ROUND(Q5804,0)=5,"Excellent",ROUND(Q5804,0)=4,"Good",ROUND(Q5804,0)=3,"Ok",ROUND(Q5804,0)&lt;3,"Bad")</f>
        <v>Good</v>
      </c>
      <c r="S5804">
        <v>10</v>
      </c>
      <c r="T5804" t="str">
        <f t="shared" si="362"/>
        <v>No</v>
      </c>
      <c r="U5804" s="65">
        <v>43859</v>
      </c>
      <c r="V5804" s="65">
        <v>44037</v>
      </c>
      <c r="W5804">
        <v>365</v>
      </c>
      <c r="X5804" t="str">
        <f t="shared" si="363"/>
        <v>Active</v>
      </c>
      <c r="Y5804" t="s">
        <v>15616</v>
      </c>
    </row>
    <row r="5805" spans="1:25" x14ac:dyDescent="0.25">
      <c r="A5805">
        <v>5804</v>
      </c>
      <c r="B5805" t="s">
        <v>13989</v>
      </c>
      <c r="C5805">
        <v>2170</v>
      </c>
      <c r="D5805" t="str">
        <f>VLOOKUP($C5805,Hosts!$A:$O,10,0)</f>
        <v>New York</v>
      </c>
      <c r="E5805" s="67">
        <f>INDEX(Hosts!$A:$O,MATCH(Places!$C5805,Hosts!$A:$A,0),MATCH(Places!E$1,Hosts!$1:$1,0))</f>
        <v>1</v>
      </c>
      <c r="F5805" s="67">
        <f>INDEX(Hosts!$A:$O,MATCH(Places!$C5805,Hosts!$A:$A,0),MATCH(Places!F$1,Hosts!$1:$1,0))</f>
        <v>0.96</v>
      </c>
      <c r="G5805" s="67" t="str">
        <f>INDEX(Hosts!$A:$O,MATCH(Places!$C5805,Hosts!$A:$A,0),MATCH(Places!G$1,Hosts!$1:$1,0))</f>
        <v>Yes</v>
      </c>
      <c r="H5805">
        <v>16</v>
      </c>
      <c r="I5805" t="str">
        <f>VLOOKUP($H5805,Neighborhoods!$A:$C,2,0)</f>
        <v>Manhattan</v>
      </c>
      <c r="J5805" t="str">
        <f>VLOOKUP($H5805,Neighborhoods!$A:$C,3,0)</f>
        <v>Harlem</v>
      </c>
      <c r="K5805" t="s">
        <v>11822</v>
      </c>
      <c r="L5805" t="str">
        <f t="shared" si="360"/>
        <v>No</v>
      </c>
      <c r="M5805">
        <v>4</v>
      </c>
      <c r="N5805" t="str" cm="1">
        <f t="array" ref="N5805">_xlfn.IFS(M5805&lt;=2,"Small",M5805&lt;=5,"Medium",M5805&gt;5,"Large")</f>
        <v>Medium</v>
      </c>
      <c r="O5805" s="50">
        <v>180</v>
      </c>
      <c r="P5805" s="67">
        <f t="shared" si="361"/>
        <v>0.03</v>
      </c>
      <c r="Q5805" s="52">
        <v>5</v>
      </c>
      <c r="R5805" s="52" t="str" cm="1">
        <f t="array" ref="R5805">_xlfn.IFS(ROUND(Q5805,0)=5,"Excellent",ROUND(Q5805,0)=4,"Good",ROUND(Q5805,0)=3,"Ok",ROUND(Q5805,0)&lt;3,"Bad")</f>
        <v>Excellent</v>
      </c>
      <c r="S5805">
        <v>4</v>
      </c>
      <c r="T5805" t="str">
        <f t="shared" si="362"/>
        <v>No</v>
      </c>
      <c r="U5805" s="65">
        <v>43878</v>
      </c>
      <c r="V5805" s="65">
        <v>43905</v>
      </c>
      <c r="W5805">
        <v>79</v>
      </c>
      <c r="X5805" t="str">
        <f t="shared" si="363"/>
        <v>Active</v>
      </c>
      <c r="Y5805" t="s">
        <v>15615</v>
      </c>
    </row>
    <row r="5806" spans="1:25" x14ac:dyDescent="0.25">
      <c r="A5806">
        <v>5805</v>
      </c>
      <c r="B5806" t="s">
        <v>15483</v>
      </c>
      <c r="C5806">
        <v>3111</v>
      </c>
      <c r="D5806" t="str">
        <f>VLOOKUP($C5806,Hosts!$A:$O,10,0)</f>
        <v>New York</v>
      </c>
      <c r="E5806" s="67">
        <f>INDEX(Hosts!$A:$O,MATCH(Places!$C5806,Hosts!$A:$A,0),MATCH(Places!E$1,Hosts!$1:$1,0))</f>
        <v>0.94</v>
      </c>
      <c r="F5806" s="67">
        <f>INDEX(Hosts!$A:$O,MATCH(Places!$C5806,Hosts!$A:$A,0),MATCH(Places!F$1,Hosts!$1:$1,0))</f>
        <v>0.97</v>
      </c>
      <c r="G5806" s="67" t="str">
        <f>INDEX(Hosts!$A:$O,MATCH(Places!$C5806,Hosts!$A:$A,0),MATCH(Places!G$1,Hosts!$1:$1,0))</f>
        <v>No</v>
      </c>
      <c r="H5806">
        <v>26</v>
      </c>
      <c r="I5806" t="str">
        <f>VLOOKUP($H5806,Neighborhoods!$A:$C,2,0)</f>
        <v>Queens</v>
      </c>
      <c r="J5806" t="str">
        <f>VLOOKUP($H5806,Neighborhoods!$A:$C,3,0)</f>
        <v>Sunnyside</v>
      </c>
      <c r="K5806" t="s">
        <v>11822</v>
      </c>
      <c r="L5806" t="str">
        <f t="shared" si="360"/>
        <v>No</v>
      </c>
      <c r="M5806">
        <v>12</v>
      </c>
      <c r="N5806" t="str" cm="1">
        <f t="array" ref="N5806">_xlfn.IFS(M5806&lt;=2,"Small",M5806&lt;=5,"Medium",M5806&gt;5,"Large")</f>
        <v>Large</v>
      </c>
      <c r="O5806" s="50">
        <v>100</v>
      </c>
      <c r="P5806" s="67">
        <f t="shared" si="361"/>
        <v>0.03</v>
      </c>
      <c r="Q5806" s="52">
        <v>3.67</v>
      </c>
      <c r="R5806" s="52" t="str" cm="1">
        <f t="array" ref="R5806">_xlfn.IFS(ROUND(Q5806,0)=5,"Excellent",ROUND(Q5806,0)=4,"Good",ROUND(Q5806,0)=3,"Ok",ROUND(Q5806,0)&lt;3,"Bad")</f>
        <v>Good</v>
      </c>
      <c r="S5806">
        <v>3</v>
      </c>
      <c r="T5806" t="str">
        <f t="shared" si="362"/>
        <v>No</v>
      </c>
      <c r="U5806" s="65">
        <v>43863</v>
      </c>
      <c r="V5806" s="65">
        <v>43877</v>
      </c>
      <c r="W5806">
        <v>349</v>
      </c>
      <c r="X5806" t="str">
        <f t="shared" si="363"/>
        <v>Active</v>
      </c>
      <c r="Y5806" t="s">
        <v>15616</v>
      </c>
    </row>
    <row r="5807" spans="1:25" x14ac:dyDescent="0.25">
      <c r="A5807">
        <v>5806</v>
      </c>
      <c r="B5807" t="s">
        <v>13502</v>
      </c>
      <c r="C5807">
        <v>2715</v>
      </c>
      <c r="D5807" t="str">
        <f>VLOOKUP($C5807,Hosts!$A:$O,10,0)</f>
        <v>New York</v>
      </c>
      <c r="E5807" s="67">
        <f>INDEX(Hosts!$A:$O,MATCH(Places!$C5807,Hosts!$A:$A,0),MATCH(Places!E$1,Hosts!$1:$1,0))</f>
        <v>0.88</v>
      </c>
      <c r="F5807" s="67">
        <f>INDEX(Hosts!$A:$O,MATCH(Places!$C5807,Hosts!$A:$A,0),MATCH(Places!F$1,Hosts!$1:$1,0))</f>
        <v>0.98</v>
      </c>
      <c r="G5807" s="67" t="str">
        <f>INDEX(Hosts!$A:$O,MATCH(Places!$C5807,Hosts!$A:$A,0),MATCH(Places!G$1,Hosts!$1:$1,0))</f>
        <v>No</v>
      </c>
      <c r="H5807">
        <v>18</v>
      </c>
      <c r="I5807" t="str">
        <f>VLOOKUP($H5807,Neighborhoods!$A:$C,2,0)</f>
        <v>Manhattan</v>
      </c>
      <c r="J5807" t="str">
        <f>VLOOKUP($H5807,Neighborhoods!$A:$C,3,0)</f>
        <v>Midtown</v>
      </c>
      <c r="K5807" t="s">
        <v>11822</v>
      </c>
      <c r="L5807" t="str">
        <f t="shared" si="360"/>
        <v>No</v>
      </c>
      <c r="M5807">
        <v>6</v>
      </c>
      <c r="N5807" t="str" cm="1">
        <f t="array" ref="N5807">_xlfn.IFS(M5807&lt;=2,"Small",M5807&lt;=5,"Medium",M5807&gt;5,"Large")</f>
        <v>Large</v>
      </c>
      <c r="O5807" s="50">
        <v>200</v>
      </c>
      <c r="P5807" s="67">
        <f t="shared" si="361"/>
        <v>0.04</v>
      </c>
      <c r="Q5807" s="52">
        <v>4.67</v>
      </c>
      <c r="R5807" s="52" t="str" cm="1">
        <f t="array" ref="R5807">_xlfn.IFS(ROUND(Q5807,0)=5,"Excellent",ROUND(Q5807,0)=4,"Good",ROUND(Q5807,0)=3,"Ok",ROUND(Q5807,0)&lt;3,"Bad")</f>
        <v>Excellent</v>
      </c>
      <c r="S5807">
        <v>3</v>
      </c>
      <c r="T5807" t="str">
        <f t="shared" si="362"/>
        <v>No</v>
      </c>
      <c r="U5807" s="65">
        <v>43882</v>
      </c>
      <c r="V5807" s="65">
        <v>43892</v>
      </c>
      <c r="W5807">
        <v>349</v>
      </c>
      <c r="X5807" t="str">
        <f t="shared" si="363"/>
        <v>Active</v>
      </c>
      <c r="Y5807" t="s">
        <v>15616</v>
      </c>
    </row>
    <row r="5808" spans="1:25" x14ac:dyDescent="0.25">
      <c r="A5808">
        <v>5807</v>
      </c>
      <c r="B5808" t="s">
        <v>13806</v>
      </c>
      <c r="C5808">
        <v>2715</v>
      </c>
      <c r="D5808" t="str">
        <f>VLOOKUP($C5808,Hosts!$A:$O,10,0)</f>
        <v>New York</v>
      </c>
      <c r="E5808" s="67">
        <f>INDEX(Hosts!$A:$O,MATCH(Places!$C5808,Hosts!$A:$A,0),MATCH(Places!E$1,Hosts!$1:$1,0))</f>
        <v>0.88</v>
      </c>
      <c r="F5808" s="67">
        <f>INDEX(Hosts!$A:$O,MATCH(Places!$C5808,Hosts!$A:$A,0),MATCH(Places!F$1,Hosts!$1:$1,0))</f>
        <v>0.98</v>
      </c>
      <c r="G5808" s="67" t="str">
        <f>INDEX(Hosts!$A:$O,MATCH(Places!$C5808,Hosts!$A:$A,0),MATCH(Places!G$1,Hosts!$1:$1,0))</f>
        <v>No</v>
      </c>
      <c r="H5808">
        <v>18</v>
      </c>
      <c r="I5808" t="str">
        <f>VLOOKUP($H5808,Neighborhoods!$A:$C,2,0)</f>
        <v>Manhattan</v>
      </c>
      <c r="J5808" t="str">
        <f>VLOOKUP($H5808,Neighborhoods!$A:$C,3,0)</f>
        <v>Midtown</v>
      </c>
      <c r="K5808" t="s">
        <v>11822</v>
      </c>
      <c r="L5808" t="str">
        <f t="shared" si="360"/>
        <v>No</v>
      </c>
      <c r="M5808">
        <v>4</v>
      </c>
      <c r="N5808" t="str" cm="1">
        <f t="array" ref="N5808">_xlfn.IFS(M5808&lt;=2,"Small",M5808&lt;=5,"Medium",M5808&gt;5,"Large")</f>
        <v>Medium</v>
      </c>
      <c r="O5808" s="50">
        <v>145</v>
      </c>
      <c r="P5808" s="67">
        <f t="shared" si="361"/>
        <v>0.03</v>
      </c>
      <c r="Q5808" s="52">
        <v>5</v>
      </c>
      <c r="R5808" s="52" t="str" cm="1">
        <f t="array" ref="R5808">_xlfn.IFS(ROUND(Q5808,0)=5,"Excellent",ROUND(Q5808,0)=4,"Good",ROUND(Q5808,0)=3,"Ok",ROUND(Q5808,0)&lt;3,"Bad")</f>
        <v>Excellent</v>
      </c>
      <c r="S5808">
        <v>3</v>
      </c>
      <c r="T5808" t="str">
        <f t="shared" si="362"/>
        <v>No</v>
      </c>
      <c r="U5808" s="65">
        <v>44019</v>
      </c>
      <c r="V5808" s="65">
        <v>44037</v>
      </c>
      <c r="W5808">
        <v>359</v>
      </c>
      <c r="X5808" t="str">
        <f t="shared" si="363"/>
        <v>Active</v>
      </c>
      <c r="Y5808" t="s">
        <v>15616</v>
      </c>
    </row>
    <row r="5809" spans="1:25" x14ac:dyDescent="0.25">
      <c r="A5809">
        <v>5808</v>
      </c>
      <c r="B5809" t="s">
        <v>13188</v>
      </c>
      <c r="C5809">
        <v>3423</v>
      </c>
      <c r="D5809" t="str">
        <f>VLOOKUP($C5809,Hosts!$A:$O,10,0)</f>
        <v>New York</v>
      </c>
      <c r="E5809" s="67">
        <f>INDEX(Hosts!$A:$O,MATCH(Places!$C5809,Hosts!$A:$A,0),MATCH(Places!E$1,Hosts!$1:$1,0))</f>
        <v>0.5</v>
      </c>
      <c r="F5809" s="67">
        <f>INDEX(Hosts!$A:$O,MATCH(Places!$C5809,Hosts!$A:$A,0),MATCH(Places!F$1,Hosts!$1:$1,0))</f>
        <v>1</v>
      </c>
      <c r="G5809" s="67" t="str">
        <f>INDEX(Hosts!$A:$O,MATCH(Places!$C5809,Hosts!$A:$A,0),MATCH(Places!G$1,Hosts!$1:$1,0))</f>
        <v>No</v>
      </c>
      <c r="H5809">
        <v>18</v>
      </c>
      <c r="I5809" t="str">
        <f>VLOOKUP($H5809,Neighborhoods!$A:$C,2,0)</f>
        <v>Manhattan</v>
      </c>
      <c r="J5809" t="str">
        <f>VLOOKUP($H5809,Neighborhoods!$A:$C,3,0)</f>
        <v>Midtown</v>
      </c>
      <c r="K5809" t="s">
        <v>11822</v>
      </c>
      <c r="L5809" t="str">
        <f t="shared" si="360"/>
        <v>No</v>
      </c>
      <c r="M5809">
        <v>4</v>
      </c>
      <c r="N5809" t="str" cm="1">
        <f t="array" ref="N5809">_xlfn.IFS(M5809&lt;=2,"Small",M5809&lt;=5,"Medium",M5809&gt;5,"Large")</f>
        <v>Medium</v>
      </c>
      <c r="O5809" s="50">
        <v>146</v>
      </c>
      <c r="P5809" s="67">
        <f t="shared" si="361"/>
        <v>0.03</v>
      </c>
      <c r="Q5809" s="52">
        <v>5</v>
      </c>
      <c r="R5809" s="52" t="str" cm="1">
        <f t="array" ref="R5809">_xlfn.IFS(ROUND(Q5809,0)=5,"Excellent",ROUND(Q5809,0)=4,"Good",ROUND(Q5809,0)=3,"Ok",ROUND(Q5809,0)&lt;3,"Bad")</f>
        <v>Excellent</v>
      </c>
      <c r="S5809">
        <v>4</v>
      </c>
      <c r="T5809" t="str">
        <f t="shared" si="362"/>
        <v>No</v>
      </c>
      <c r="U5809" s="65">
        <v>43892</v>
      </c>
      <c r="V5809" s="65">
        <v>43944</v>
      </c>
      <c r="W5809">
        <v>337</v>
      </c>
      <c r="X5809" t="str">
        <f t="shared" si="363"/>
        <v>Active</v>
      </c>
      <c r="Y5809" t="s">
        <v>15616</v>
      </c>
    </row>
    <row r="5810" spans="1:25" x14ac:dyDescent="0.25">
      <c r="A5810">
        <v>5809</v>
      </c>
      <c r="B5810" t="s">
        <v>14676</v>
      </c>
      <c r="C5810">
        <v>3096</v>
      </c>
      <c r="D5810" t="str">
        <f>VLOOKUP($C5810,Hosts!$A:$O,10,0)</f>
        <v>New York</v>
      </c>
      <c r="E5810" s="67">
        <f>INDEX(Hosts!$A:$O,MATCH(Places!$C5810,Hosts!$A:$A,0),MATCH(Places!E$1,Hosts!$1:$1,0))</f>
        <v>0.99</v>
      </c>
      <c r="F5810" s="67">
        <f>INDEX(Hosts!$A:$O,MATCH(Places!$C5810,Hosts!$A:$A,0),MATCH(Places!F$1,Hosts!$1:$1,0))</f>
        <v>0.45</v>
      </c>
      <c r="G5810" s="67" t="str">
        <f>INDEX(Hosts!$A:$O,MATCH(Places!$C5810,Hosts!$A:$A,0),MATCH(Places!G$1,Hosts!$1:$1,0))</f>
        <v>No</v>
      </c>
      <c r="H5810">
        <v>10</v>
      </c>
      <c r="I5810" t="str">
        <f>VLOOKUP($H5810,Neighborhoods!$A:$C,2,0)</f>
        <v>Brooklyn</v>
      </c>
      <c r="J5810" t="str">
        <f>VLOOKUP($H5810,Neighborhoods!$A:$C,3,0)</f>
        <v>East Flatbush</v>
      </c>
      <c r="K5810" t="s">
        <v>11822</v>
      </c>
      <c r="L5810" t="str">
        <f t="shared" si="360"/>
        <v>No</v>
      </c>
      <c r="M5810">
        <v>16</v>
      </c>
      <c r="N5810" t="str" cm="1">
        <f t="array" ref="N5810">_xlfn.IFS(M5810&lt;=2,"Small",M5810&lt;=5,"Medium",M5810&gt;5,"Large")</f>
        <v>Large</v>
      </c>
      <c r="O5810" s="50">
        <v>99</v>
      </c>
      <c r="P5810" s="67">
        <f t="shared" si="361"/>
        <v>0.03</v>
      </c>
      <c r="Q5810" s="52">
        <v>5</v>
      </c>
      <c r="R5810" s="52" t="str" cm="1">
        <f t="array" ref="R5810">_xlfn.IFS(ROUND(Q5810,0)=5,"Excellent",ROUND(Q5810,0)=4,"Good",ROUND(Q5810,0)=3,"Ok",ROUND(Q5810,0)&lt;3,"Bad")</f>
        <v>Excellent</v>
      </c>
      <c r="S5810">
        <v>11</v>
      </c>
      <c r="T5810" t="str">
        <f t="shared" si="362"/>
        <v>No</v>
      </c>
      <c r="U5810" s="65">
        <v>43871</v>
      </c>
      <c r="V5810" s="65">
        <v>44043</v>
      </c>
      <c r="W5810">
        <v>157</v>
      </c>
      <c r="X5810" t="str">
        <f t="shared" si="363"/>
        <v>Active</v>
      </c>
      <c r="Y5810" t="s">
        <v>15615</v>
      </c>
    </row>
    <row r="5811" spans="1:25" x14ac:dyDescent="0.25">
      <c r="A5811">
        <v>5810</v>
      </c>
      <c r="B5811" t="s">
        <v>13221</v>
      </c>
      <c r="C5811">
        <v>3665</v>
      </c>
      <c r="D5811" t="str">
        <f>VLOOKUP($C5811,Hosts!$A:$O,10,0)</f>
        <v>New York</v>
      </c>
      <c r="E5811" s="67">
        <f>INDEX(Hosts!$A:$O,MATCH(Places!$C5811,Hosts!$A:$A,0),MATCH(Places!E$1,Hosts!$1:$1,0))</f>
        <v>1</v>
      </c>
      <c r="F5811" s="67">
        <f>INDEX(Hosts!$A:$O,MATCH(Places!$C5811,Hosts!$A:$A,0),MATCH(Places!F$1,Hosts!$1:$1,0))</f>
        <v>1</v>
      </c>
      <c r="G5811" s="67" t="str">
        <f>INDEX(Hosts!$A:$O,MATCH(Places!$C5811,Hosts!$A:$A,0),MATCH(Places!G$1,Hosts!$1:$1,0))</f>
        <v>Yes</v>
      </c>
      <c r="H5811">
        <v>12</v>
      </c>
      <c r="I5811" t="str">
        <f>VLOOKUP($H5811,Neighborhoods!$A:$C,2,0)</f>
        <v>Brooklyn</v>
      </c>
      <c r="J5811" t="str">
        <f>VLOOKUP($H5811,Neighborhoods!$A:$C,3,0)</f>
        <v>Williamsburg</v>
      </c>
      <c r="K5811" t="s">
        <v>11822</v>
      </c>
      <c r="L5811" t="str">
        <f t="shared" si="360"/>
        <v>No</v>
      </c>
      <c r="M5811">
        <v>4</v>
      </c>
      <c r="N5811" t="str" cm="1">
        <f t="array" ref="N5811">_xlfn.IFS(M5811&lt;=2,"Small",M5811&lt;=5,"Medium",M5811&gt;5,"Large")</f>
        <v>Medium</v>
      </c>
      <c r="O5811" s="50">
        <v>134</v>
      </c>
      <c r="P5811" s="67">
        <f t="shared" si="361"/>
        <v>0.03</v>
      </c>
      <c r="Q5811" s="52">
        <v>4.88</v>
      </c>
      <c r="R5811" s="52" t="str" cm="1">
        <f t="array" ref="R5811">_xlfn.IFS(ROUND(Q5811,0)=5,"Excellent",ROUND(Q5811,0)=4,"Good",ROUND(Q5811,0)=3,"Ok",ROUND(Q5811,0)&lt;3,"Bad")</f>
        <v>Excellent</v>
      </c>
      <c r="S5811">
        <v>8</v>
      </c>
      <c r="T5811" t="str">
        <f t="shared" si="362"/>
        <v>No</v>
      </c>
      <c r="U5811" s="65">
        <v>43868</v>
      </c>
      <c r="V5811" s="65">
        <v>43905</v>
      </c>
      <c r="W5811">
        <v>0</v>
      </c>
      <c r="X5811" t="str">
        <f t="shared" si="363"/>
        <v>Inactive</v>
      </c>
      <c r="Y5811" t="s">
        <v>15615</v>
      </c>
    </row>
    <row r="5812" spans="1:25" x14ac:dyDescent="0.25">
      <c r="A5812">
        <v>5811</v>
      </c>
      <c r="B5812" t="s">
        <v>13274</v>
      </c>
      <c r="C5812">
        <v>3924</v>
      </c>
      <c r="D5812" t="str">
        <f>VLOOKUP($C5812,Hosts!$A:$O,10,0)</f>
        <v>New York</v>
      </c>
      <c r="E5812" s="67">
        <f>INDEX(Hosts!$A:$O,MATCH(Places!$C5812,Hosts!$A:$A,0),MATCH(Places!E$1,Hosts!$1:$1,0))</f>
        <v>0.63</v>
      </c>
      <c r="F5812" s="67">
        <f>INDEX(Hosts!$A:$O,MATCH(Places!$C5812,Hosts!$A:$A,0),MATCH(Places!F$1,Hosts!$1:$1,0))</f>
        <v>0.98</v>
      </c>
      <c r="G5812" s="67" t="str">
        <f>INDEX(Hosts!$A:$O,MATCH(Places!$C5812,Hosts!$A:$A,0),MATCH(Places!G$1,Hosts!$1:$1,0))</f>
        <v>No</v>
      </c>
      <c r="H5812">
        <v>18</v>
      </c>
      <c r="I5812" t="str">
        <f>VLOOKUP($H5812,Neighborhoods!$A:$C,2,0)</f>
        <v>Manhattan</v>
      </c>
      <c r="J5812" t="str">
        <f>VLOOKUP($H5812,Neighborhoods!$A:$C,3,0)</f>
        <v>Midtown</v>
      </c>
      <c r="K5812" t="s">
        <v>11822</v>
      </c>
      <c r="L5812" t="str">
        <f t="shared" si="360"/>
        <v>No</v>
      </c>
      <c r="M5812">
        <v>8</v>
      </c>
      <c r="N5812" t="str" cm="1">
        <f t="array" ref="N5812">_xlfn.IFS(M5812&lt;=2,"Small",M5812&lt;=5,"Medium",M5812&gt;5,"Large")</f>
        <v>Large</v>
      </c>
      <c r="O5812" s="50">
        <v>391</v>
      </c>
      <c r="P5812" s="67">
        <f t="shared" si="361"/>
        <v>0.04</v>
      </c>
      <c r="Q5812" s="52">
        <v>5</v>
      </c>
      <c r="R5812" s="52" t="str" cm="1">
        <f t="array" ref="R5812">_xlfn.IFS(ROUND(Q5812,0)=5,"Excellent",ROUND(Q5812,0)=4,"Good",ROUND(Q5812,0)=3,"Ok",ROUND(Q5812,0)&lt;3,"Bad")</f>
        <v>Excellent</v>
      </c>
      <c r="S5812">
        <v>6</v>
      </c>
      <c r="T5812" t="str">
        <f t="shared" si="362"/>
        <v>No</v>
      </c>
      <c r="U5812" s="65">
        <v>43863</v>
      </c>
      <c r="V5812" s="65">
        <v>44038</v>
      </c>
      <c r="W5812">
        <v>356</v>
      </c>
      <c r="X5812" t="str">
        <f t="shared" si="363"/>
        <v>Active</v>
      </c>
      <c r="Y5812" t="s">
        <v>15616</v>
      </c>
    </row>
    <row r="5813" spans="1:25" x14ac:dyDescent="0.25">
      <c r="A5813">
        <v>5812</v>
      </c>
      <c r="B5813" t="s">
        <v>14356</v>
      </c>
      <c r="C5813">
        <v>2489</v>
      </c>
      <c r="D5813" t="str">
        <f>VLOOKUP($C5813,Hosts!$A:$O,10,0)</f>
        <v>New York</v>
      </c>
      <c r="E5813" s="67">
        <f>INDEX(Hosts!$A:$O,MATCH(Places!$C5813,Hosts!$A:$A,0),MATCH(Places!E$1,Hosts!$1:$1,0))</f>
        <v>1</v>
      </c>
      <c r="F5813" s="67">
        <f>INDEX(Hosts!$A:$O,MATCH(Places!$C5813,Hosts!$A:$A,0),MATCH(Places!F$1,Hosts!$1:$1,0))</f>
        <v>0.8</v>
      </c>
      <c r="G5813" s="67" t="str">
        <f>INDEX(Hosts!$A:$O,MATCH(Places!$C5813,Hosts!$A:$A,0),MATCH(Places!G$1,Hosts!$1:$1,0))</f>
        <v>Yes</v>
      </c>
      <c r="H5813">
        <v>7</v>
      </c>
      <c r="I5813" t="str">
        <f>VLOOKUP($H5813,Neighborhoods!$A:$C,2,0)</f>
        <v>Brooklyn</v>
      </c>
      <c r="J5813" t="str">
        <f>VLOOKUP($H5813,Neighborhoods!$A:$C,3,0)</f>
        <v>Bedford-Stuyvesant</v>
      </c>
      <c r="K5813" t="s">
        <v>11822</v>
      </c>
      <c r="L5813" t="str">
        <f t="shared" si="360"/>
        <v>No</v>
      </c>
      <c r="M5813">
        <v>7</v>
      </c>
      <c r="N5813" t="str" cm="1">
        <f t="array" ref="N5813">_xlfn.IFS(M5813&lt;=2,"Small",M5813&lt;=5,"Medium",M5813&gt;5,"Large")</f>
        <v>Large</v>
      </c>
      <c r="O5813" s="50">
        <v>128</v>
      </c>
      <c r="P5813" s="67">
        <f t="shared" si="361"/>
        <v>0.03</v>
      </c>
      <c r="Q5813" s="52">
        <v>5</v>
      </c>
      <c r="R5813" s="52" t="str" cm="1">
        <f t="array" ref="R5813">_xlfn.IFS(ROUND(Q5813,0)=5,"Excellent",ROUND(Q5813,0)=4,"Good",ROUND(Q5813,0)=3,"Ok",ROUND(Q5813,0)&lt;3,"Bad")</f>
        <v>Excellent</v>
      </c>
      <c r="S5813">
        <v>4</v>
      </c>
      <c r="T5813" t="str">
        <f t="shared" si="362"/>
        <v>No</v>
      </c>
      <c r="U5813" s="65">
        <v>43891</v>
      </c>
      <c r="V5813" s="65">
        <v>43976</v>
      </c>
      <c r="W5813">
        <v>349</v>
      </c>
      <c r="X5813" t="str">
        <f t="shared" si="363"/>
        <v>Active</v>
      </c>
      <c r="Y5813" t="s">
        <v>15615</v>
      </c>
    </row>
    <row r="5814" spans="1:25" x14ac:dyDescent="0.25">
      <c r="A5814">
        <v>5813</v>
      </c>
      <c r="B5814" t="s">
        <v>13824</v>
      </c>
      <c r="C5814">
        <v>4116</v>
      </c>
      <c r="D5814" t="str">
        <f>VLOOKUP($C5814,Hosts!$A:$O,10,0)</f>
        <v>New York</v>
      </c>
      <c r="E5814" s="67">
        <f>INDEX(Hosts!$A:$O,MATCH(Places!$C5814,Hosts!$A:$A,0),MATCH(Places!E$1,Hosts!$1:$1,0))</f>
        <v>1</v>
      </c>
      <c r="F5814" s="67">
        <f>INDEX(Hosts!$A:$O,MATCH(Places!$C5814,Hosts!$A:$A,0),MATCH(Places!F$1,Hosts!$1:$1,0))</f>
        <v>0.91</v>
      </c>
      <c r="G5814" s="67" t="str">
        <f>INDEX(Hosts!$A:$O,MATCH(Places!$C5814,Hosts!$A:$A,0),MATCH(Places!G$1,Hosts!$1:$1,0))</f>
        <v>Yes</v>
      </c>
      <c r="H5814">
        <v>6</v>
      </c>
      <c r="I5814" t="str">
        <f>VLOOKUP($H5814,Neighborhoods!$A:$C,2,0)</f>
        <v>Bronx</v>
      </c>
      <c r="J5814" t="str">
        <f>VLOOKUP($H5814,Neighborhoods!$A:$C,3,0)</f>
        <v>Wakefield</v>
      </c>
      <c r="K5814" t="s">
        <v>1</v>
      </c>
      <c r="L5814" t="str">
        <f t="shared" si="360"/>
        <v>Yes</v>
      </c>
      <c r="M5814">
        <v>2</v>
      </c>
      <c r="N5814" t="str" cm="1">
        <f t="array" ref="N5814">_xlfn.IFS(M5814&lt;=2,"Small",M5814&lt;=5,"Medium",M5814&gt;5,"Large")</f>
        <v>Small</v>
      </c>
      <c r="O5814" s="50">
        <v>51</v>
      </c>
      <c r="P5814" s="67">
        <f t="shared" si="361"/>
        <v>0.03</v>
      </c>
      <c r="Q5814" s="52">
        <v>5</v>
      </c>
      <c r="R5814" s="52" t="str" cm="1">
        <f t="array" ref="R5814">_xlfn.IFS(ROUND(Q5814,0)=5,"Excellent",ROUND(Q5814,0)=4,"Good",ROUND(Q5814,0)=3,"Ok",ROUND(Q5814,0)&lt;3,"Bad")</f>
        <v>Excellent</v>
      </c>
      <c r="S5814">
        <v>12</v>
      </c>
      <c r="T5814" t="str">
        <f t="shared" si="362"/>
        <v>No</v>
      </c>
      <c r="U5814" s="65">
        <v>43872</v>
      </c>
      <c r="V5814" s="65">
        <v>44050</v>
      </c>
      <c r="W5814">
        <v>89</v>
      </c>
      <c r="X5814" t="str">
        <f t="shared" si="363"/>
        <v>Active</v>
      </c>
      <c r="Y5814" t="s">
        <v>15615</v>
      </c>
    </row>
    <row r="5815" spans="1:25" x14ac:dyDescent="0.25">
      <c r="A5815">
        <v>5814</v>
      </c>
      <c r="B5815" t="s">
        <v>14404</v>
      </c>
      <c r="C5815">
        <v>3386</v>
      </c>
      <c r="D5815" t="str">
        <f>VLOOKUP($C5815,Hosts!$A:$O,10,0)</f>
        <v>New York</v>
      </c>
      <c r="E5815" s="67">
        <f>INDEX(Hosts!$A:$O,MATCH(Places!$C5815,Hosts!$A:$A,0),MATCH(Places!E$1,Hosts!$1:$1,0))</f>
        <v>1</v>
      </c>
      <c r="F5815" s="67">
        <f>INDEX(Hosts!$A:$O,MATCH(Places!$C5815,Hosts!$A:$A,0),MATCH(Places!F$1,Hosts!$1:$1,0))</f>
        <v>0.83</v>
      </c>
      <c r="G5815" s="67" t="str">
        <f>INDEX(Hosts!$A:$O,MATCH(Places!$C5815,Hosts!$A:$A,0),MATCH(Places!G$1,Hosts!$1:$1,0))</f>
        <v>Yes</v>
      </c>
      <c r="H5815">
        <v>17</v>
      </c>
      <c r="I5815" t="str">
        <f>VLOOKUP($H5815,Neighborhoods!$A:$C,2,0)</f>
        <v>Manhattan</v>
      </c>
      <c r="J5815" t="str">
        <f>VLOOKUP($H5815,Neighborhoods!$A:$C,3,0)</f>
        <v>Hell's Kitchen</v>
      </c>
      <c r="K5815" t="s">
        <v>11822</v>
      </c>
      <c r="L5815" t="str">
        <f t="shared" si="360"/>
        <v>No</v>
      </c>
      <c r="M5815">
        <v>2</v>
      </c>
      <c r="N5815" t="str" cm="1">
        <f t="array" ref="N5815">_xlfn.IFS(M5815&lt;=2,"Small",M5815&lt;=5,"Medium",M5815&gt;5,"Large")</f>
        <v>Small</v>
      </c>
      <c r="O5815" s="50">
        <v>90</v>
      </c>
      <c r="P5815" s="67">
        <f t="shared" si="361"/>
        <v>0.03</v>
      </c>
      <c r="Q5815" s="52">
        <v>5</v>
      </c>
      <c r="R5815" s="52" t="str" cm="1">
        <f t="array" ref="R5815">_xlfn.IFS(ROUND(Q5815,0)=5,"Excellent",ROUND(Q5815,0)=4,"Good",ROUND(Q5815,0)=3,"Ok",ROUND(Q5815,0)&lt;3,"Bad")</f>
        <v>Excellent</v>
      </c>
      <c r="S5815">
        <v>3</v>
      </c>
      <c r="T5815" t="str">
        <f t="shared" si="362"/>
        <v>No</v>
      </c>
      <c r="U5815" s="65">
        <v>43876</v>
      </c>
      <c r="V5815" s="65">
        <v>44053</v>
      </c>
      <c r="W5815">
        <v>59</v>
      </c>
      <c r="X5815" t="str">
        <f t="shared" si="363"/>
        <v>Active</v>
      </c>
      <c r="Y5815" t="s">
        <v>15616</v>
      </c>
    </row>
    <row r="5816" spans="1:25" x14ac:dyDescent="0.25">
      <c r="A5816">
        <v>5815</v>
      </c>
      <c r="B5816" t="s">
        <v>14592</v>
      </c>
      <c r="C5816">
        <v>1632</v>
      </c>
      <c r="D5816" t="str">
        <f>VLOOKUP($C5816,Hosts!$A:$O,10,0)</f>
        <v>New York</v>
      </c>
      <c r="E5816" s="67">
        <f>INDEX(Hosts!$A:$O,MATCH(Places!$C5816,Hosts!$A:$A,0),MATCH(Places!E$1,Hosts!$1:$1,0))</f>
        <v>1</v>
      </c>
      <c r="F5816" s="67">
        <f>INDEX(Hosts!$A:$O,MATCH(Places!$C5816,Hosts!$A:$A,0),MATCH(Places!F$1,Hosts!$1:$1,0))</f>
        <v>1</v>
      </c>
      <c r="G5816" s="67" t="str">
        <f>INDEX(Hosts!$A:$O,MATCH(Places!$C5816,Hosts!$A:$A,0),MATCH(Places!G$1,Hosts!$1:$1,0))</f>
        <v>Yes</v>
      </c>
      <c r="H5816">
        <v>17</v>
      </c>
      <c r="I5816" t="str">
        <f>VLOOKUP($H5816,Neighborhoods!$A:$C,2,0)</f>
        <v>Manhattan</v>
      </c>
      <c r="J5816" t="str">
        <f>VLOOKUP($H5816,Neighborhoods!$A:$C,3,0)</f>
        <v>Hell's Kitchen</v>
      </c>
      <c r="K5816" t="s">
        <v>1</v>
      </c>
      <c r="L5816" t="str">
        <f t="shared" si="360"/>
        <v>Yes</v>
      </c>
      <c r="M5816">
        <v>2</v>
      </c>
      <c r="N5816" t="str" cm="1">
        <f t="array" ref="N5816">_xlfn.IFS(M5816&lt;=2,"Small",M5816&lt;=5,"Medium",M5816&gt;5,"Large")</f>
        <v>Small</v>
      </c>
      <c r="O5816" s="50">
        <v>69</v>
      </c>
      <c r="P5816" s="67">
        <f t="shared" si="361"/>
        <v>0.03</v>
      </c>
      <c r="Q5816" s="52">
        <v>5</v>
      </c>
      <c r="R5816" s="52" t="str" cm="1">
        <f t="array" ref="R5816">_xlfn.IFS(ROUND(Q5816,0)=5,"Excellent",ROUND(Q5816,0)=4,"Good",ROUND(Q5816,0)=3,"Ok",ROUND(Q5816,0)&lt;3,"Bad")</f>
        <v>Excellent</v>
      </c>
      <c r="S5816">
        <v>4</v>
      </c>
      <c r="T5816" t="str">
        <f t="shared" si="362"/>
        <v>No</v>
      </c>
      <c r="U5816" s="65">
        <v>43879</v>
      </c>
      <c r="V5816" s="65">
        <v>43908</v>
      </c>
      <c r="W5816">
        <v>250</v>
      </c>
      <c r="X5816" t="str">
        <f t="shared" si="363"/>
        <v>Active</v>
      </c>
      <c r="Y5816" t="s">
        <v>15616</v>
      </c>
    </row>
    <row r="5817" spans="1:25" x14ac:dyDescent="0.25">
      <c r="A5817">
        <v>5816</v>
      </c>
      <c r="B5817" t="s">
        <v>15273</v>
      </c>
      <c r="C5817">
        <v>1632</v>
      </c>
      <c r="D5817" t="str">
        <f>VLOOKUP($C5817,Hosts!$A:$O,10,0)</f>
        <v>New York</v>
      </c>
      <c r="E5817" s="67">
        <f>INDEX(Hosts!$A:$O,MATCH(Places!$C5817,Hosts!$A:$A,0),MATCH(Places!E$1,Hosts!$1:$1,0))</f>
        <v>1</v>
      </c>
      <c r="F5817" s="67">
        <f>INDEX(Hosts!$A:$O,MATCH(Places!$C5817,Hosts!$A:$A,0),MATCH(Places!F$1,Hosts!$1:$1,0))</f>
        <v>1</v>
      </c>
      <c r="G5817" s="67" t="str">
        <f>INDEX(Hosts!$A:$O,MATCH(Places!$C5817,Hosts!$A:$A,0),MATCH(Places!G$1,Hosts!$1:$1,0))</f>
        <v>Yes</v>
      </c>
      <c r="H5817">
        <v>17</v>
      </c>
      <c r="I5817" t="str">
        <f>VLOOKUP($H5817,Neighborhoods!$A:$C,2,0)</f>
        <v>Manhattan</v>
      </c>
      <c r="J5817" t="str">
        <f>VLOOKUP($H5817,Neighborhoods!$A:$C,3,0)</f>
        <v>Hell's Kitchen</v>
      </c>
      <c r="K5817" t="s">
        <v>1</v>
      </c>
      <c r="L5817" t="str">
        <f t="shared" si="360"/>
        <v>Yes</v>
      </c>
      <c r="M5817">
        <v>1</v>
      </c>
      <c r="N5817" t="str" cm="1">
        <f t="array" ref="N5817">_xlfn.IFS(M5817&lt;=2,"Small",M5817&lt;=5,"Medium",M5817&gt;5,"Large")</f>
        <v>Small</v>
      </c>
      <c r="O5817" s="50">
        <v>65</v>
      </c>
      <c r="P5817" s="67">
        <f t="shared" si="361"/>
        <v>0.03</v>
      </c>
      <c r="Q5817" s="52">
        <v>5</v>
      </c>
      <c r="R5817" s="52" t="str" cm="1">
        <f t="array" ref="R5817">_xlfn.IFS(ROUND(Q5817,0)=5,"Excellent",ROUND(Q5817,0)=4,"Good",ROUND(Q5817,0)=3,"Ok",ROUND(Q5817,0)&lt;3,"Bad")</f>
        <v>Excellent</v>
      </c>
      <c r="S5817">
        <v>4</v>
      </c>
      <c r="T5817" t="str">
        <f t="shared" si="362"/>
        <v>No</v>
      </c>
      <c r="U5817" s="65">
        <v>43877</v>
      </c>
      <c r="V5817" s="65">
        <v>43897</v>
      </c>
      <c r="W5817">
        <v>249</v>
      </c>
      <c r="X5817" t="str">
        <f t="shared" si="363"/>
        <v>Active</v>
      </c>
      <c r="Y5817" t="s">
        <v>15616</v>
      </c>
    </row>
    <row r="5818" spans="1:25" x14ac:dyDescent="0.25">
      <c r="A5818">
        <v>5817</v>
      </c>
      <c r="B5818" t="s">
        <v>14141</v>
      </c>
      <c r="C5818">
        <v>4118</v>
      </c>
      <c r="D5818" t="str">
        <f>VLOOKUP($C5818,Hosts!$A:$O,10,0)</f>
        <v>New York</v>
      </c>
      <c r="E5818" s="67">
        <f>INDEX(Hosts!$A:$O,MATCH(Places!$C5818,Hosts!$A:$A,0),MATCH(Places!E$1,Hosts!$1:$1,0))</f>
        <v>0.86</v>
      </c>
      <c r="F5818" s="67">
        <f>INDEX(Hosts!$A:$O,MATCH(Places!$C5818,Hosts!$A:$A,0),MATCH(Places!F$1,Hosts!$1:$1,0))</f>
        <v>0.84</v>
      </c>
      <c r="G5818" s="67" t="str">
        <f>INDEX(Hosts!$A:$O,MATCH(Places!$C5818,Hosts!$A:$A,0),MATCH(Places!G$1,Hosts!$1:$1,0))</f>
        <v>No</v>
      </c>
      <c r="H5818">
        <v>10</v>
      </c>
      <c r="I5818" t="str">
        <f>VLOOKUP($H5818,Neighborhoods!$A:$C,2,0)</f>
        <v>Brooklyn</v>
      </c>
      <c r="J5818" t="str">
        <f>VLOOKUP($H5818,Neighborhoods!$A:$C,3,0)</f>
        <v>East Flatbush</v>
      </c>
      <c r="K5818" t="s">
        <v>11822</v>
      </c>
      <c r="L5818" t="str">
        <f t="shared" si="360"/>
        <v>No</v>
      </c>
      <c r="M5818">
        <v>4</v>
      </c>
      <c r="N5818" t="str" cm="1">
        <f t="array" ref="N5818">_xlfn.IFS(M5818&lt;=2,"Small",M5818&lt;=5,"Medium",M5818&gt;5,"Large")</f>
        <v>Medium</v>
      </c>
      <c r="O5818" s="50">
        <v>183</v>
      </c>
      <c r="P5818" s="67">
        <f t="shared" si="361"/>
        <v>0.03</v>
      </c>
      <c r="Q5818" s="52">
        <v>5</v>
      </c>
      <c r="R5818" s="52" t="str" cm="1">
        <f t="array" ref="R5818">_xlfn.IFS(ROUND(Q5818,0)=5,"Excellent",ROUND(Q5818,0)=4,"Good",ROUND(Q5818,0)=3,"Ok",ROUND(Q5818,0)&lt;3,"Bad")</f>
        <v>Excellent</v>
      </c>
      <c r="S5818">
        <v>5</v>
      </c>
      <c r="T5818" t="str">
        <f t="shared" si="362"/>
        <v>No</v>
      </c>
      <c r="U5818" s="65">
        <v>43878</v>
      </c>
      <c r="V5818" s="65">
        <v>43987</v>
      </c>
      <c r="W5818">
        <v>304</v>
      </c>
      <c r="X5818" t="str">
        <f t="shared" si="363"/>
        <v>Active</v>
      </c>
      <c r="Y5818" t="s">
        <v>15616</v>
      </c>
    </row>
    <row r="5819" spans="1:25" x14ac:dyDescent="0.25">
      <c r="A5819">
        <v>5818</v>
      </c>
      <c r="B5819" t="s">
        <v>14191</v>
      </c>
      <c r="C5819">
        <v>4045</v>
      </c>
      <c r="D5819" t="str">
        <f>VLOOKUP($C5819,Hosts!$A:$O,10,0)</f>
        <v>New York</v>
      </c>
      <c r="E5819" s="67">
        <f>INDEX(Hosts!$A:$O,MATCH(Places!$C5819,Hosts!$A:$A,0),MATCH(Places!E$1,Hosts!$1:$1,0))</f>
        <v>1</v>
      </c>
      <c r="F5819" s="67">
        <f>INDEX(Hosts!$A:$O,MATCH(Places!$C5819,Hosts!$A:$A,0),MATCH(Places!F$1,Hosts!$1:$1,0))</f>
        <v>0.98</v>
      </c>
      <c r="G5819" s="67" t="str">
        <f>INDEX(Hosts!$A:$O,MATCH(Places!$C5819,Hosts!$A:$A,0),MATCH(Places!G$1,Hosts!$1:$1,0))</f>
        <v>Yes</v>
      </c>
      <c r="H5819">
        <v>13</v>
      </c>
      <c r="I5819" t="str">
        <f>VLOOKUP($H5819,Neighborhoods!$A:$C,2,0)</f>
        <v>Manhattan</v>
      </c>
      <c r="J5819" t="str">
        <f>VLOOKUP($H5819,Neighborhoods!$A:$C,3,0)</f>
        <v>Chelsea</v>
      </c>
      <c r="K5819" t="s">
        <v>11822</v>
      </c>
      <c r="L5819" t="str">
        <f t="shared" si="360"/>
        <v>No</v>
      </c>
      <c r="M5819">
        <v>7</v>
      </c>
      <c r="N5819" t="str" cm="1">
        <f t="array" ref="N5819">_xlfn.IFS(M5819&lt;=2,"Small",M5819&lt;=5,"Medium",M5819&gt;5,"Large")</f>
        <v>Large</v>
      </c>
      <c r="O5819" s="50">
        <v>181</v>
      </c>
      <c r="P5819" s="67">
        <f t="shared" si="361"/>
        <v>0.03</v>
      </c>
      <c r="Q5819" s="52">
        <v>4.83</v>
      </c>
      <c r="R5819" s="52" t="str" cm="1">
        <f t="array" ref="R5819">_xlfn.IFS(ROUND(Q5819,0)=5,"Excellent",ROUND(Q5819,0)=4,"Good",ROUND(Q5819,0)=3,"Ok",ROUND(Q5819,0)&lt;3,"Bad")</f>
        <v>Excellent</v>
      </c>
      <c r="S5819">
        <v>6</v>
      </c>
      <c r="T5819" t="str">
        <f t="shared" si="362"/>
        <v>No</v>
      </c>
      <c r="U5819" s="65">
        <v>43877</v>
      </c>
      <c r="V5819" s="65">
        <v>43986</v>
      </c>
      <c r="W5819">
        <v>48</v>
      </c>
      <c r="X5819" t="str">
        <f t="shared" si="363"/>
        <v>Active</v>
      </c>
      <c r="Y5819" t="s">
        <v>15616</v>
      </c>
    </row>
    <row r="5820" spans="1:25" x14ac:dyDescent="0.25">
      <c r="A5820">
        <v>5819</v>
      </c>
      <c r="B5820" t="s">
        <v>14926</v>
      </c>
      <c r="C5820">
        <v>3526</v>
      </c>
      <c r="D5820" t="str">
        <f>VLOOKUP($C5820,Hosts!$A:$O,10,0)</f>
        <v>New York</v>
      </c>
      <c r="E5820" s="67">
        <f>INDEX(Hosts!$A:$O,MATCH(Places!$C5820,Hosts!$A:$A,0),MATCH(Places!E$1,Hosts!$1:$1,0))</f>
        <v>1</v>
      </c>
      <c r="F5820" s="67">
        <f>INDEX(Hosts!$A:$O,MATCH(Places!$C5820,Hosts!$A:$A,0),MATCH(Places!F$1,Hosts!$1:$1,0))</f>
        <v>1</v>
      </c>
      <c r="G5820" s="67" t="str">
        <f>INDEX(Hosts!$A:$O,MATCH(Places!$C5820,Hosts!$A:$A,0),MATCH(Places!G$1,Hosts!$1:$1,0))</f>
        <v>No</v>
      </c>
      <c r="H5820">
        <v>19</v>
      </c>
      <c r="I5820" t="str">
        <f>VLOOKUP($H5820,Neighborhoods!$A:$C,2,0)</f>
        <v>Manhattan</v>
      </c>
      <c r="J5820" t="str">
        <f>VLOOKUP($H5820,Neighborhoods!$A:$C,3,0)</f>
        <v>Upper East Side</v>
      </c>
      <c r="K5820" t="s">
        <v>11822</v>
      </c>
      <c r="L5820" t="str">
        <f t="shared" si="360"/>
        <v>No</v>
      </c>
      <c r="M5820">
        <v>3</v>
      </c>
      <c r="N5820" t="str" cm="1">
        <f t="array" ref="N5820">_xlfn.IFS(M5820&lt;=2,"Small",M5820&lt;=5,"Medium",M5820&gt;5,"Large")</f>
        <v>Medium</v>
      </c>
      <c r="O5820" s="50">
        <v>150</v>
      </c>
      <c r="P5820" s="67">
        <f t="shared" si="361"/>
        <v>0.03</v>
      </c>
      <c r="Q5820" s="52">
        <v>4.4000000000000004</v>
      </c>
      <c r="R5820" s="52" t="str" cm="1">
        <f t="array" ref="R5820">_xlfn.IFS(ROUND(Q5820,0)=5,"Excellent",ROUND(Q5820,0)=4,"Good",ROUND(Q5820,0)=3,"Ok",ROUND(Q5820,0)&lt;3,"Bad")</f>
        <v>Good</v>
      </c>
      <c r="S5820">
        <v>5</v>
      </c>
      <c r="T5820" t="str">
        <f t="shared" si="362"/>
        <v>No</v>
      </c>
      <c r="U5820" s="65">
        <v>43959</v>
      </c>
      <c r="V5820" s="65">
        <v>44054</v>
      </c>
      <c r="W5820">
        <v>340</v>
      </c>
      <c r="X5820" t="str">
        <f t="shared" si="363"/>
        <v>Active</v>
      </c>
      <c r="Y5820" t="s">
        <v>15616</v>
      </c>
    </row>
    <row r="5821" spans="1:25" x14ac:dyDescent="0.25">
      <c r="A5821">
        <v>5820</v>
      </c>
      <c r="B5821" t="s">
        <v>15526</v>
      </c>
      <c r="C5821">
        <v>4117</v>
      </c>
      <c r="D5821" t="str">
        <f>VLOOKUP($C5821,Hosts!$A:$O,10,0)</f>
        <v>New York</v>
      </c>
      <c r="E5821" s="67">
        <f>INDEX(Hosts!$A:$O,MATCH(Places!$C5821,Hosts!$A:$A,0),MATCH(Places!E$1,Hosts!$1:$1,0))</f>
        <v>1</v>
      </c>
      <c r="F5821" s="67">
        <f>INDEX(Hosts!$A:$O,MATCH(Places!$C5821,Hosts!$A:$A,0),MATCH(Places!F$1,Hosts!$1:$1,0))</f>
        <v>1</v>
      </c>
      <c r="G5821" s="67" t="str">
        <f>INDEX(Hosts!$A:$O,MATCH(Places!$C5821,Hosts!$A:$A,0),MATCH(Places!G$1,Hosts!$1:$1,0))</f>
        <v>Yes</v>
      </c>
      <c r="H5821">
        <v>20</v>
      </c>
      <c r="I5821" t="str">
        <f>VLOOKUP($H5821,Neighborhoods!$A:$C,2,0)</f>
        <v>Manhattan</v>
      </c>
      <c r="J5821" t="str">
        <f>VLOOKUP($H5821,Neighborhoods!$A:$C,3,0)</f>
        <v>Upper West Side</v>
      </c>
      <c r="K5821" t="s">
        <v>16</v>
      </c>
      <c r="L5821" t="str">
        <f t="shared" si="360"/>
        <v>Yes</v>
      </c>
      <c r="M5821">
        <v>2</v>
      </c>
      <c r="N5821" t="str" cm="1">
        <f t="array" ref="N5821">_xlfn.IFS(M5821&lt;=2,"Small",M5821&lt;=5,"Medium",M5821&gt;5,"Large")</f>
        <v>Small</v>
      </c>
      <c r="O5821" s="50">
        <v>52</v>
      </c>
      <c r="P5821" s="67">
        <f t="shared" si="361"/>
        <v>0.03</v>
      </c>
      <c r="Q5821" s="52">
        <v>5</v>
      </c>
      <c r="R5821" s="52" t="str" cm="1">
        <f t="array" ref="R5821">_xlfn.IFS(ROUND(Q5821,0)=5,"Excellent",ROUND(Q5821,0)=4,"Good",ROUND(Q5821,0)=3,"Ok",ROUND(Q5821,0)&lt;3,"Bad")</f>
        <v>Excellent</v>
      </c>
      <c r="S5821">
        <v>3</v>
      </c>
      <c r="T5821" t="str">
        <f t="shared" si="362"/>
        <v>No</v>
      </c>
      <c r="U5821" s="65">
        <v>43879</v>
      </c>
      <c r="V5821" s="65">
        <v>43921</v>
      </c>
      <c r="W5821">
        <v>237</v>
      </c>
      <c r="X5821" t="str">
        <f t="shared" si="363"/>
        <v>Active</v>
      </c>
      <c r="Y5821" t="s">
        <v>15616</v>
      </c>
    </row>
    <row r="5822" spans="1:25" x14ac:dyDescent="0.25">
      <c r="A5822">
        <v>5821</v>
      </c>
      <c r="B5822" t="s">
        <v>13485</v>
      </c>
      <c r="C5822">
        <v>4010</v>
      </c>
      <c r="D5822" t="str">
        <f>VLOOKUP($C5822,Hosts!$A:$O,10,0)</f>
        <v>New York</v>
      </c>
      <c r="E5822" s="67">
        <f>INDEX(Hosts!$A:$O,MATCH(Places!$C5822,Hosts!$A:$A,0),MATCH(Places!E$1,Hosts!$1:$1,0))</f>
        <v>1</v>
      </c>
      <c r="F5822" s="67">
        <f>INDEX(Hosts!$A:$O,MATCH(Places!$C5822,Hosts!$A:$A,0),MATCH(Places!F$1,Hosts!$1:$1,0))</f>
        <v>0.9</v>
      </c>
      <c r="G5822" s="67" t="str">
        <f>INDEX(Hosts!$A:$O,MATCH(Places!$C5822,Hosts!$A:$A,0),MATCH(Places!G$1,Hosts!$1:$1,0))</f>
        <v>No</v>
      </c>
      <c r="H5822">
        <v>22</v>
      </c>
      <c r="I5822" t="str">
        <f>VLOOKUP($H5822,Neighborhoods!$A:$C,2,0)</f>
        <v>Queens</v>
      </c>
      <c r="J5822" t="str">
        <f>VLOOKUP($H5822,Neighborhoods!$A:$C,3,0)</f>
        <v>Flushing</v>
      </c>
      <c r="K5822" t="s">
        <v>1</v>
      </c>
      <c r="L5822" t="str">
        <f t="shared" si="360"/>
        <v>Yes</v>
      </c>
      <c r="M5822">
        <v>2</v>
      </c>
      <c r="N5822" t="str" cm="1">
        <f t="array" ref="N5822">_xlfn.IFS(M5822&lt;=2,"Small",M5822&lt;=5,"Medium",M5822&gt;5,"Large")</f>
        <v>Small</v>
      </c>
      <c r="O5822" s="50">
        <v>50</v>
      </c>
      <c r="P5822" s="67">
        <f t="shared" si="361"/>
        <v>0.03</v>
      </c>
      <c r="Q5822" s="52">
        <v>5</v>
      </c>
      <c r="R5822" s="52" t="str" cm="1">
        <f t="array" ref="R5822">_xlfn.IFS(ROUND(Q5822,0)=5,"Excellent",ROUND(Q5822,0)=4,"Good",ROUND(Q5822,0)=3,"Ok",ROUND(Q5822,0)&lt;3,"Bad")</f>
        <v>Excellent</v>
      </c>
      <c r="S5822">
        <v>3</v>
      </c>
      <c r="T5822" t="str">
        <f t="shared" si="362"/>
        <v>No</v>
      </c>
      <c r="U5822" s="65">
        <v>43888</v>
      </c>
      <c r="V5822" s="65">
        <v>44012</v>
      </c>
      <c r="W5822">
        <v>177</v>
      </c>
      <c r="X5822" t="str">
        <f t="shared" si="363"/>
        <v>Active</v>
      </c>
      <c r="Y5822" t="s">
        <v>15616</v>
      </c>
    </row>
    <row r="5823" spans="1:25" x14ac:dyDescent="0.25">
      <c r="A5823">
        <v>5822</v>
      </c>
      <c r="B5823" t="s">
        <v>15002</v>
      </c>
      <c r="C5823">
        <v>4119</v>
      </c>
      <c r="D5823" t="str">
        <f>VLOOKUP($C5823,Hosts!$A:$O,10,0)</f>
        <v>New York</v>
      </c>
      <c r="E5823" s="67">
        <f>INDEX(Hosts!$A:$O,MATCH(Places!$C5823,Hosts!$A:$A,0),MATCH(Places!E$1,Hosts!$1:$1,0))</f>
        <v>0.5</v>
      </c>
      <c r="F5823" s="67">
        <f>INDEX(Hosts!$A:$O,MATCH(Places!$C5823,Hosts!$A:$A,0),MATCH(Places!F$1,Hosts!$1:$1,0))</f>
        <v>0.83</v>
      </c>
      <c r="G5823" s="67" t="str">
        <f>INDEX(Hosts!$A:$O,MATCH(Places!$C5823,Hosts!$A:$A,0),MATCH(Places!G$1,Hosts!$1:$1,0))</f>
        <v>No</v>
      </c>
      <c r="H5823">
        <v>18</v>
      </c>
      <c r="I5823" t="str">
        <f>VLOOKUP($H5823,Neighborhoods!$A:$C,2,0)</f>
        <v>Manhattan</v>
      </c>
      <c r="J5823" t="str">
        <f>VLOOKUP($H5823,Neighborhoods!$A:$C,3,0)</f>
        <v>Midtown</v>
      </c>
      <c r="K5823" t="s">
        <v>11822</v>
      </c>
      <c r="L5823" t="str">
        <f t="shared" si="360"/>
        <v>No</v>
      </c>
      <c r="M5823">
        <v>15</v>
      </c>
      <c r="N5823" t="str" cm="1">
        <f t="array" ref="N5823">_xlfn.IFS(M5823&lt;=2,"Small",M5823&lt;=5,"Medium",M5823&gt;5,"Large")</f>
        <v>Large</v>
      </c>
      <c r="O5823" s="50">
        <v>500</v>
      </c>
      <c r="P5823" s="67">
        <f t="shared" si="361"/>
        <v>0.05</v>
      </c>
      <c r="Q5823" s="52">
        <v>5</v>
      </c>
      <c r="R5823" s="52" t="str" cm="1">
        <f t="array" ref="R5823">_xlfn.IFS(ROUND(Q5823,0)=5,"Excellent",ROUND(Q5823,0)=4,"Good",ROUND(Q5823,0)=3,"Ok",ROUND(Q5823,0)&lt;3,"Bad")</f>
        <v>Excellent</v>
      </c>
      <c r="S5823">
        <v>3</v>
      </c>
      <c r="T5823" t="str">
        <f t="shared" si="362"/>
        <v>No</v>
      </c>
      <c r="U5823" s="65">
        <v>43880</v>
      </c>
      <c r="V5823" s="65">
        <v>43900</v>
      </c>
      <c r="W5823">
        <v>137</v>
      </c>
      <c r="X5823" t="str">
        <f t="shared" si="363"/>
        <v>Active</v>
      </c>
      <c r="Y5823" t="s">
        <v>15615</v>
      </c>
    </row>
    <row r="5824" spans="1:25" x14ac:dyDescent="0.25">
      <c r="A5824">
        <v>5823</v>
      </c>
      <c r="B5824" t="s">
        <v>13704</v>
      </c>
      <c r="C5824">
        <v>3003</v>
      </c>
      <c r="D5824" t="str">
        <f>VLOOKUP($C5824,Hosts!$A:$O,10,0)</f>
        <v>New York</v>
      </c>
      <c r="E5824" s="67">
        <f>INDEX(Hosts!$A:$O,MATCH(Places!$C5824,Hosts!$A:$A,0),MATCH(Places!E$1,Hosts!$1:$1,0))</f>
        <v>0.8</v>
      </c>
      <c r="F5824" s="67">
        <f>INDEX(Hosts!$A:$O,MATCH(Places!$C5824,Hosts!$A:$A,0),MATCH(Places!F$1,Hosts!$1:$1,0))</f>
        <v>0.84</v>
      </c>
      <c r="G5824" s="67" t="str">
        <f>INDEX(Hosts!$A:$O,MATCH(Places!$C5824,Hosts!$A:$A,0),MATCH(Places!G$1,Hosts!$1:$1,0))</f>
        <v>No</v>
      </c>
      <c r="H5824">
        <v>9</v>
      </c>
      <c r="I5824" t="str">
        <f>VLOOKUP($H5824,Neighborhoods!$A:$C,2,0)</f>
        <v>Brooklyn</v>
      </c>
      <c r="J5824" t="str">
        <f>VLOOKUP($H5824,Neighborhoods!$A:$C,3,0)</f>
        <v>Crown Heights</v>
      </c>
      <c r="K5824" t="s">
        <v>11822</v>
      </c>
      <c r="L5824" t="str">
        <f t="shared" si="360"/>
        <v>No</v>
      </c>
      <c r="M5824">
        <v>4</v>
      </c>
      <c r="N5824" t="str" cm="1">
        <f t="array" ref="N5824">_xlfn.IFS(M5824&lt;=2,"Small",M5824&lt;=5,"Medium",M5824&gt;5,"Large")</f>
        <v>Medium</v>
      </c>
      <c r="O5824" s="50">
        <v>85</v>
      </c>
      <c r="P5824" s="67">
        <f t="shared" si="361"/>
        <v>0.03</v>
      </c>
      <c r="Q5824" s="52">
        <v>4.83</v>
      </c>
      <c r="R5824" s="52" t="str" cm="1">
        <f t="array" ref="R5824">_xlfn.IFS(ROUND(Q5824,0)=5,"Excellent",ROUND(Q5824,0)=4,"Good",ROUND(Q5824,0)=3,"Ok",ROUND(Q5824,0)&lt;3,"Bad")</f>
        <v>Excellent</v>
      </c>
      <c r="S5824">
        <v>6</v>
      </c>
      <c r="T5824" t="str">
        <f t="shared" si="362"/>
        <v>No</v>
      </c>
      <c r="U5824" s="65">
        <v>43885</v>
      </c>
      <c r="V5824" s="65">
        <v>44052</v>
      </c>
      <c r="W5824">
        <v>0</v>
      </c>
      <c r="X5824" t="str">
        <f t="shared" si="363"/>
        <v>Inactive</v>
      </c>
      <c r="Y5824" t="s">
        <v>15615</v>
      </c>
    </row>
    <row r="5825" spans="1:25" x14ac:dyDescent="0.25">
      <c r="A5825">
        <v>5824</v>
      </c>
      <c r="B5825" t="s">
        <v>14403</v>
      </c>
      <c r="C5825">
        <v>4120</v>
      </c>
      <c r="D5825" t="str">
        <f>VLOOKUP($C5825,Hosts!$A:$O,10,0)</f>
        <v>New York</v>
      </c>
      <c r="E5825" s="67">
        <f>INDEX(Hosts!$A:$O,MATCH(Places!$C5825,Hosts!$A:$A,0),MATCH(Places!E$1,Hosts!$1:$1,0))</f>
        <v>0.9</v>
      </c>
      <c r="F5825" s="67">
        <f>INDEX(Hosts!$A:$O,MATCH(Places!$C5825,Hosts!$A:$A,0),MATCH(Places!F$1,Hosts!$1:$1,0))</f>
        <v>0.96</v>
      </c>
      <c r="G5825" s="67" t="str">
        <f>INDEX(Hosts!$A:$O,MATCH(Places!$C5825,Hosts!$A:$A,0),MATCH(Places!G$1,Hosts!$1:$1,0))</f>
        <v>No</v>
      </c>
      <c r="H5825">
        <v>7</v>
      </c>
      <c r="I5825" t="str">
        <f>VLOOKUP($H5825,Neighborhoods!$A:$C,2,0)</f>
        <v>Brooklyn</v>
      </c>
      <c r="J5825" t="str">
        <f>VLOOKUP($H5825,Neighborhoods!$A:$C,3,0)</f>
        <v>Bedford-Stuyvesant</v>
      </c>
      <c r="K5825" t="s">
        <v>11822</v>
      </c>
      <c r="L5825" t="str">
        <f t="shared" si="360"/>
        <v>No</v>
      </c>
      <c r="M5825">
        <v>6</v>
      </c>
      <c r="N5825" t="str" cm="1">
        <f t="array" ref="N5825">_xlfn.IFS(M5825&lt;=2,"Small",M5825&lt;=5,"Medium",M5825&gt;5,"Large")</f>
        <v>Large</v>
      </c>
      <c r="O5825" s="50">
        <v>299</v>
      </c>
      <c r="P5825" s="67">
        <f t="shared" si="361"/>
        <v>0.04</v>
      </c>
      <c r="Q5825" s="52">
        <v>4.67</v>
      </c>
      <c r="R5825" s="52" t="str" cm="1">
        <f t="array" ref="R5825">_xlfn.IFS(ROUND(Q5825,0)=5,"Excellent",ROUND(Q5825,0)=4,"Good",ROUND(Q5825,0)=3,"Ok",ROUND(Q5825,0)&lt;3,"Bad")</f>
        <v>Excellent</v>
      </c>
      <c r="S5825">
        <v>3</v>
      </c>
      <c r="T5825" t="str">
        <f t="shared" si="362"/>
        <v>No</v>
      </c>
      <c r="U5825" s="65">
        <v>43877</v>
      </c>
      <c r="V5825" s="65">
        <v>43890</v>
      </c>
      <c r="W5825">
        <v>354</v>
      </c>
      <c r="X5825" t="str">
        <f t="shared" si="363"/>
        <v>Active</v>
      </c>
      <c r="Y5825" t="s">
        <v>15615</v>
      </c>
    </row>
    <row r="5826" spans="1:25" x14ac:dyDescent="0.25">
      <c r="A5826">
        <v>5825</v>
      </c>
      <c r="B5826" t="s">
        <v>13179</v>
      </c>
      <c r="C5826">
        <v>3553</v>
      </c>
      <c r="D5826" t="str">
        <f>VLOOKUP($C5826,Hosts!$A:$O,10,0)</f>
        <v>New York</v>
      </c>
      <c r="E5826" s="67">
        <f>INDEX(Hosts!$A:$O,MATCH(Places!$C5826,Hosts!$A:$A,0),MATCH(Places!E$1,Hosts!$1:$1,0))</f>
        <v>1</v>
      </c>
      <c r="F5826" s="67">
        <f>INDEX(Hosts!$A:$O,MATCH(Places!$C5826,Hosts!$A:$A,0),MATCH(Places!F$1,Hosts!$1:$1,0))</f>
        <v>1</v>
      </c>
      <c r="G5826" s="67" t="str">
        <f>INDEX(Hosts!$A:$O,MATCH(Places!$C5826,Hosts!$A:$A,0),MATCH(Places!G$1,Hosts!$1:$1,0))</f>
        <v>No</v>
      </c>
      <c r="H5826">
        <v>20</v>
      </c>
      <c r="I5826" t="str">
        <f>VLOOKUP($H5826,Neighborhoods!$A:$C,2,0)</f>
        <v>Manhattan</v>
      </c>
      <c r="J5826" t="str">
        <f>VLOOKUP($H5826,Neighborhoods!$A:$C,3,0)</f>
        <v>Upper West Side</v>
      </c>
      <c r="K5826" t="s">
        <v>11822</v>
      </c>
      <c r="L5826" t="str">
        <f t="shared" si="360"/>
        <v>No</v>
      </c>
      <c r="M5826">
        <v>8</v>
      </c>
      <c r="N5826" t="str" cm="1">
        <f t="array" ref="N5826">_xlfn.IFS(M5826&lt;=2,"Small",M5826&lt;=5,"Medium",M5826&gt;5,"Large")</f>
        <v>Large</v>
      </c>
      <c r="O5826" s="50">
        <v>792</v>
      </c>
      <c r="P5826" s="67">
        <f t="shared" si="361"/>
        <v>0.05</v>
      </c>
      <c r="Q5826" s="52">
        <v>5</v>
      </c>
      <c r="R5826" s="52" t="str" cm="1">
        <f t="array" ref="R5826">_xlfn.IFS(ROUND(Q5826,0)=5,"Excellent",ROUND(Q5826,0)=4,"Good",ROUND(Q5826,0)=3,"Ok",ROUND(Q5826,0)&lt;3,"Bad")</f>
        <v>Excellent</v>
      </c>
      <c r="S5826">
        <v>4</v>
      </c>
      <c r="T5826" t="str">
        <f t="shared" si="362"/>
        <v>No</v>
      </c>
      <c r="U5826" s="65">
        <v>43884</v>
      </c>
      <c r="V5826" s="65">
        <v>43894</v>
      </c>
      <c r="W5826">
        <v>176</v>
      </c>
      <c r="X5826" t="str">
        <f t="shared" si="363"/>
        <v>Active</v>
      </c>
      <c r="Y5826" t="s">
        <v>15616</v>
      </c>
    </row>
    <row r="5827" spans="1:25" x14ac:dyDescent="0.25">
      <c r="A5827">
        <v>5826</v>
      </c>
      <c r="B5827" t="s">
        <v>14000</v>
      </c>
      <c r="C5827">
        <v>4045</v>
      </c>
      <c r="D5827" t="str">
        <f>VLOOKUP($C5827,Hosts!$A:$O,10,0)</f>
        <v>New York</v>
      </c>
      <c r="E5827" s="67">
        <f>INDEX(Hosts!$A:$O,MATCH(Places!$C5827,Hosts!$A:$A,0),MATCH(Places!E$1,Hosts!$1:$1,0))</f>
        <v>1</v>
      </c>
      <c r="F5827" s="67">
        <f>INDEX(Hosts!$A:$O,MATCH(Places!$C5827,Hosts!$A:$A,0),MATCH(Places!F$1,Hosts!$1:$1,0))</f>
        <v>0.98</v>
      </c>
      <c r="G5827" s="67" t="str">
        <f>INDEX(Hosts!$A:$O,MATCH(Places!$C5827,Hosts!$A:$A,0),MATCH(Places!G$1,Hosts!$1:$1,0))</f>
        <v>Yes</v>
      </c>
      <c r="H5827">
        <v>13</v>
      </c>
      <c r="I5827" t="str">
        <f>VLOOKUP($H5827,Neighborhoods!$A:$C,2,0)</f>
        <v>Manhattan</v>
      </c>
      <c r="J5827" t="str">
        <f>VLOOKUP($H5827,Neighborhoods!$A:$C,3,0)</f>
        <v>Chelsea</v>
      </c>
      <c r="K5827" t="s">
        <v>1</v>
      </c>
      <c r="L5827" t="str">
        <f t="shared" ref="L5827:L5890" si="364">IF(OR(K5827="Private room",K5827="Shared room"),"Yes","No")</f>
        <v>Yes</v>
      </c>
      <c r="M5827">
        <v>3</v>
      </c>
      <c r="N5827" t="str" cm="1">
        <f t="array" ref="N5827">_xlfn.IFS(M5827&lt;=2,"Small",M5827&lt;=5,"Medium",M5827&gt;5,"Large")</f>
        <v>Medium</v>
      </c>
      <c r="O5827" s="50">
        <v>59</v>
      </c>
      <c r="P5827" s="67">
        <f t="shared" ref="P5827:P5890" si="365">VLOOKUP(O5827,$AB$1:$AC$5,2)</f>
        <v>0.03</v>
      </c>
      <c r="Q5827" s="52">
        <v>5</v>
      </c>
      <c r="R5827" s="52" t="str" cm="1">
        <f t="array" ref="R5827">_xlfn.IFS(ROUND(Q5827,0)=5,"Excellent",ROUND(Q5827,0)=4,"Good",ROUND(Q5827,0)=3,"Ok",ROUND(Q5827,0)&lt;3,"Bad")</f>
        <v>Excellent</v>
      </c>
      <c r="S5827">
        <v>8</v>
      </c>
      <c r="T5827" t="str">
        <f t="shared" ref="T5827:T5890" si="366">IF(AND(Q5827&gt;=4.8,S5827&gt;100),"Yes","No")</f>
        <v>No</v>
      </c>
      <c r="U5827" s="65">
        <v>43870</v>
      </c>
      <c r="V5827" s="65">
        <v>43902</v>
      </c>
      <c r="W5827">
        <v>4</v>
      </c>
      <c r="X5827" t="str">
        <f t="shared" ref="X5827:X5890" si="367">IF(W5827&lt;&gt;0,"Active","Inactive")</f>
        <v>Active</v>
      </c>
      <c r="Y5827" t="s">
        <v>15616</v>
      </c>
    </row>
    <row r="5828" spans="1:25" x14ac:dyDescent="0.25">
      <c r="A5828">
        <v>5827</v>
      </c>
      <c r="B5828" t="s">
        <v>13879</v>
      </c>
      <c r="C5828">
        <v>4044</v>
      </c>
      <c r="D5828" t="str">
        <f>VLOOKUP($C5828,Hosts!$A:$O,10,0)</f>
        <v>New York</v>
      </c>
      <c r="E5828" s="67">
        <f>INDEX(Hosts!$A:$O,MATCH(Places!$C5828,Hosts!$A:$A,0),MATCH(Places!E$1,Hosts!$1:$1,0))</f>
        <v>1</v>
      </c>
      <c r="F5828" s="67">
        <f>INDEX(Hosts!$A:$O,MATCH(Places!$C5828,Hosts!$A:$A,0),MATCH(Places!F$1,Hosts!$1:$1,0))</f>
        <v>0.99</v>
      </c>
      <c r="G5828" s="67" t="str">
        <f>INDEX(Hosts!$A:$O,MATCH(Places!$C5828,Hosts!$A:$A,0),MATCH(Places!G$1,Hosts!$1:$1,0))</f>
        <v>Yes</v>
      </c>
      <c r="H5828">
        <v>13</v>
      </c>
      <c r="I5828" t="str">
        <f>VLOOKUP($H5828,Neighborhoods!$A:$C,2,0)</f>
        <v>Manhattan</v>
      </c>
      <c r="J5828" t="str">
        <f>VLOOKUP($H5828,Neighborhoods!$A:$C,3,0)</f>
        <v>Chelsea</v>
      </c>
      <c r="K5828" t="s">
        <v>1</v>
      </c>
      <c r="L5828" t="str">
        <f t="shared" si="364"/>
        <v>Yes</v>
      </c>
      <c r="M5828">
        <v>1</v>
      </c>
      <c r="N5828" t="str" cm="1">
        <f t="array" ref="N5828">_xlfn.IFS(M5828&lt;=2,"Small",M5828&lt;=5,"Medium",M5828&gt;5,"Large")</f>
        <v>Small</v>
      </c>
      <c r="O5828" s="50">
        <v>49</v>
      </c>
      <c r="P5828" s="67">
        <f t="shared" si="365"/>
        <v>0.03</v>
      </c>
      <c r="Q5828" s="52">
        <v>5</v>
      </c>
      <c r="R5828" s="52" t="str" cm="1">
        <f t="array" ref="R5828">_xlfn.IFS(ROUND(Q5828,0)=5,"Excellent",ROUND(Q5828,0)=4,"Good",ROUND(Q5828,0)=3,"Ok",ROUND(Q5828,0)&lt;3,"Bad")</f>
        <v>Excellent</v>
      </c>
      <c r="S5828">
        <v>3</v>
      </c>
      <c r="T5828" t="str">
        <f t="shared" si="366"/>
        <v>No</v>
      </c>
      <c r="U5828" s="65">
        <v>43877</v>
      </c>
      <c r="V5828" s="65">
        <v>44049</v>
      </c>
      <c r="W5828">
        <v>73</v>
      </c>
      <c r="X5828" t="str">
        <f t="shared" si="367"/>
        <v>Active</v>
      </c>
      <c r="Y5828" t="s">
        <v>15616</v>
      </c>
    </row>
    <row r="5829" spans="1:25" x14ac:dyDescent="0.25">
      <c r="A5829">
        <v>5828</v>
      </c>
      <c r="B5829" t="s">
        <v>13939</v>
      </c>
      <c r="C5829">
        <v>4116</v>
      </c>
      <c r="D5829" t="str">
        <f>VLOOKUP($C5829,Hosts!$A:$O,10,0)</f>
        <v>New York</v>
      </c>
      <c r="E5829" s="67">
        <f>INDEX(Hosts!$A:$O,MATCH(Places!$C5829,Hosts!$A:$A,0),MATCH(Places!E$1,Hosts!$1:$1,0))</f>
        <v>1</v>
      </c>
      <c r="F5829" s="67">
        <f>INDEX(Hosts!$A:$O,MATCH(Places!$C5829,Hosts!$A:$A,0),MATCH(Places!F$1,Hosts!$1:$1,0))</f>
        <v>0.91</v>
      </c>
      <c r="G5829" s="67" t="str">
        <f>INDEX(Hosts!$A:$O,MATCH(Places!$C5829,Hosts!$A:$A,0),MATCH(Places!G$1,Hosts!$1:$1,0))</f>
        <v>Yes</v>
      </c>
      <c r="H5829">
        <v>6</v>
      </c>
      <c r="I5829" t="str">
        <f>VLOOKUP($H5829,Neighborhoods!$A:$C,2,0)</f>
        <v>Bronx</v>
      </c>
      <c r="J5829" t="str">
        <f>VLOOKUP($H5829,Neighborhoods!$A:$C,3,0)</f>
        <v>Wakefield</v>
      </c>
      <c r="K5829" t="s">
        <v>1</v>
      </c>
      <c r="L5829" t="str">
        <f t="shared" si="364"/>
        <v>Yes</v>
      </c>
      <c r="M5829">
        <v>4</v>
      </c>
      <c r="N5829" t="str" cm="1">
        <f t="array" ref="N5829">_xlfn.IFS(M5829&lt;=2,"Small",M5829&lt;=5,"Medium",M5829&gt;5,"Large")</f>
        <v>Medium</v>
      </c>
      <c r="O5829" s="50">
        <v>59</v>
      </c>
      <c r="P5829" s="67">
        <f t="shared" si="365"/>
        <v>0.03</v>
      </c>
      <c r="Q5829" s="52">
        <v>5</v>
      </c>
      <c r="R5829" s="52" t="str" cm="1">
        <f t="array" ref="R5829">_xlfn.IFS(ROUND(Q5829,0)=5,"Excellent",ROUND(Q5829,0)=4,"Good",ROUND(Q5829,0)=3,"Ok",ROUND(Q5829,0)&lt;3,"Bad")</f>
        <v>Excellent</v>
      </c>
      <c r="S5829">
        <v>13</v>
      </c>
      <c r="T5829" t="str">
        <f t="shared" si="366"/>
        <v>No</v>
      </c>
      <c r="U5829" s="65">
        <v>43877</v>
      </c>
      <c r="V5829" s="65">
        <v>44052</v>
      </c>
      <c r="W5829">
        <v>90</v>
      </c>
      <c r="X5829" t="str">
        <f t="shared" si="367"/>
        <v>Active</v>
      </c>
      <c r="Y5829" t="s">
        <v>15615</v>
      </c>
    </row>
    <row r="5830" spans="1:25" x14ac:dyDescent="0.25">
      <c r="A5830">
        <v>5829</v>
      </c>
      <c r="B5830" t="s">
        <v>15196</v>
      </c>
      <c r="C5830">
        <v>4116</v>
      </c>
      <c r="D5830" t="str">
        <f>VLOOKUP($C5830,Hosts!$A:$O,10,0)</f>
        <v>New York</v>
      </c>
      <c r="E5830" s="67">
        <f>INDEX(Hosts!$A:$O,MATCH(Places!$C5830,Hosts!$A:$A,0),MATCH(Places!E$1,Hosts!$1:$1,0))</f>
        <v>1</v>
      </c>
      <c r="F5830" s="67">
        <f>INDEX(Hosts!$A:$O,MATCH(Places!$C5830,Hosts!$A:$A,0),MATCH(Places!F$1,Hosts!$1:$1,0))</f>
        <v>0.91</v>
      </c>
      <c r="G5830" s="67" t="str">
        <f>INDEX(Hosts!$A:$O,MATCH(Places!$C5830,Hosts!$A:$A,0),MATCH(Places!G$1,Hosts!$1:$1,0))</f>
        <v>Yes</v>
      </c>
      <c r="H5830">
        <v>6</v>
      </c>
      <c r="I5830" t="str">
        <f>VLOOKUP($H5830,Neighborhoods!$A:$C,2,0)</f>
        <v>Bronx</v>
      </c>
      <c r="J5830" t="str">
        <f>VLOOKUP($H5830,Neighborhoods!$A:$C,3,0)</f>
        <v>Wakefield</v>
      </c>
      <c r="K5830" t="s">
        <v>1</v>
      </c>
      <c r="L5830" t="str">
        <f t="shared" si="364"/>
        <v>Yes</v>
      </c>
      <c r="M5830">
        <v>2</v>
      </c>
      <c r="N5830" t="str" cm="1">
        <f t="array" ref="N5830">_xlfn.IFS(M5830&lt;=2,"Small",M5830&lt;=5,"Medium",M5830&gt;5,"Large")</f>
        <v>Small</v>
      </c>
      <c r="O5830" s="50">
        <v>54</v>
      </c>
      <c r="P5830" s="67">
        <f t="shared" si="365"/>
        <v>0.03</v>
      </c>
      <c r="Q5830" s="52">
        <v>5</v>
      </c>
      <c r="R5830" s="52" t="str" cm="1">
        <f t="array" ref="R5830">_xlfn.IFS(ROUND(Q5830,0)=5,"Excellent",ROUND(Q5830,0)=4,"Good",ROUND(Q5830,0)=3,"Ok",ROUND(Q5830,0)&lt;3,"Bad")</f>
        <v>Excellent</v>
      </c>
      <c r="S5830">
        <v>9</v>
      </c>
      <c r="T5830" t="str">
        <f t="shared" si="366"/>
        <v>No</v>
      </c>
      <c r="U5830" s="65">
        <v>43870</v>
      </c>
      <c r="V5830" s="65">
        <v>44010</v>
      </c>
      <c r="W5830">
        <v>180</v>
      </c>
      <c r="X5830" t="str">
        <f t="shared" si="367"/>
        <v>Active</v>
      </c>
      <c r="Y5830" t="s">
        <v>15615</v>
      </c>
    </row>
    <row r="5831" spans="1:25" x14ac:dyDescent="0.25">
      <c r="A5831">
        <v>5830</v>
      </c>
      <c r="B5831" t="s">
        <v>14349</v>
      </c>
      <c r="C5831">
        <v>4120</v>
      </c>
      <c r="D5831" t="str">
        <f>VLOOKUP($C5831,Hosts!$A:$O,10,0)</f>
        <v>New York</v>
      </c>
      <c r="E5831" s="67">
        <f>INDEX(Hosts!$A:$O,MATCH(Places!$C5831,Hosts!$A:$A,0),MATCH(Places!E$1,Hosts!$1:$1,0))</f>
        <v>0.9</v>
      </c>
      <c r="F5831" s="67">
        <f>INDEX(Hosts!$A:$O,MATCH(Places!$C5831,Hosts!$A:$A,0),MATCH(Places!F$1,Hosts!$1:$1,0))</f>
        <v>0.96</v>
      </c>
      <c r="G5831" s="67" t="str">
        <f>INDEX(Hosts!$A:$O,MATCH(Places!$C5831,Hosts!$A:$A,0),MATCH(Places!G$1,Hosts!$1:$1,0))</f>
        <v>No</v>
      </c>
      <c r="H5831">
        <v>7</v>
      </c>
      <c r="I5831" t="str">
        <f>VLOOKUP($H5831,Neighborhoods!$A:$C,2,0)</f>
        <v>Brooklyn</v>
      </c>
      <c r="J5831" t="str">
        <f>VLOOKUP($H5831,Neighborhoods!$A:$C,3,0)</f>
        <v>Bedford-Stuyvesant</v>
      </c>
      <c r="K5831" t="s">
        <v>11822</v>
      </c>
      <c r="L5831" t="str">
        <f t="shared" si="364"/>
        <v>No</v>
      </c>
      <c r="M5831">
        <v>2</v>
      </c>
      <c r="N5831" t="str" cm="1">
        <f t="array" ref="N5831">_xlfn.IFS(M5831&lt;=2,"Small",M5831&lt;=5,"Medium",M5831&gt;5,"Large")</f>
        <v>Small</v>
      </c>
      <c r="O5831" s="50">
        <v>249</v>
      </c>
      <c r="P5831" s="67">
        <f t="shared" si="365"/>
        <v>0.04</v>
      </c>
      <c r="Q5831" s="52">
        <v>4.71</v>
      </c>
      <c r="R5831" s="52" t="str" cm="1">
        <f t="array" ref="R5831">_xlfn.IFS(ROUND(Q5831,0)=5,"Excellent",ROUND(Q5831,0)=4,"Good",ROUND(Q5831,0)=3,"Ok",ROUND(Q5831,0)&lt;3,"Bad")</f>
        <v>Excellent</v>
      </c>
      <c r="S5831">
        <v>7</v>
      </c>
      <c r="T5831" t="str">
        <f t="shared" si="366"/>
        <v>No</v>
      </c>
      <c r="U5831" s="65">
        <v>43876</v>
      </c>
      <c r="V5831" s="65">
        <v>44044</v>
      </c>
      <c r="W5831">
        <v>354</v>
      </c>
      <c r="X5831" t="str">
        <f t="shared" si="367"/>
        <v>Active</v>
      </c>
      <c r="Y5831" t="s">
        <v>15615</v>
      </c>
    </row>
    <row r="5832" spans="1:25" x14ac:dyDescent="0.25">
      <c r="A5832">
        <v>5831</v>
      </c>
      <c r="B5832" t="s">
        <v>15005</v>
      </c>
      <c r="C5832">
        <v>2652</v>
      </c>
      <c r="D5832" t="str">
        <f>VLOOKUP($C5832,Hosts!$A:$O,10,0)</f>
        <v>New York</v>
      </c>
      <c r="E5832" s="67">
        <f>INDEX(Hosts!$A:$O,MATCH(Places!$C5832,Hosts!$A:$A,0),MATCH(Places!E$1,Hosts!$1:$1,0))</f>
        <v>1</v>
      </c>
      <c r="F5832" s="67">
        <f>INDEX(Hosts!$A:$O,MATCH(Places!$C5832,Hosts!$A:$A,0),MATCH(Places!F$1,Hosts!$1:$1,0))</f>
        <v>0.79</v>
      </c>
      <c r="G5832" s="67" t="str">
        <f>INDEX(Hosts!$A:$O,MATCH(Places!$C5832,Hosts!$A:$A,0),MATCH(Places!G$1,Hosts!$1:$1,0))</f>
        <v>Yes</v>
      </c>
      <c r="H5832">
        <v>19</v>
      </c>
      <c r="I5832" t="str">
        <f>VLOOKUP($H5832,Neighborhoods!$A:$C,2,0)</f>
        <v>Manhattan</v>
      </c>
      <c r="J5832" t="str">
        <f>VLOOKUP($H5832,Neighborhoods!$A:$C,3,0)</f>
        <v>Upper East Side</v>
      </c>
      <c r="K5832" t="s">
        <v>1</v>
      </c>
      <c r="L5832" t="str">
        <f t="shared" si="364"/>
        <v>Yes</v>
      </c>
      <c r="M5832">
        <v>1</v>
      </c>
      <c r="N5832" t="str" cm="1">
        <f t="array" ref="N5832">_xlfn.IFS(M5832&lt;=2,"Small",M5832&lt;=5,"Medium",M5832&gt;5,"Large")</f>
        <v>Small</v>
      </c>
      <c r="O5832" s="50">
        <v>60</v>
      </c>
      <c r="P5832" s="67">
        <f t="shared" si="365"/>
        <v>0.03</v>
      </c>
      <c r="Q5832" s="52">
        <v>5</v>
      </c>
      <c r="R5832" s="52" t="str" cm="1">
        <f t="array" ref="R5832">_xlfn.IFS(ROUND(Q5832,0)=5,"Excellent",ROUND(Q5832,0)=4,"Good",ROUND(Q5832,0)=3,"Ok",ROUND(Q5832,0)&lt;3,"Bad")</f>
        <v>Excellent</v>
      </c>
      <c r="S5832">
        <v>7</v>
      </c>
      <c r="T5832" t="str">
        <f t="shared" si="366"/>
        <v>No</v>
      </c>
      <c r="U5832" s="65">
        <v>43868</v>
      </c>
      <c r="V5832" s="65">
        <v>43899</v>
      </c>
      <c r="W5832">
        <v>51</v>
      </c>
      <c r="X5832" t="str">
        <f t="shared" si="367"/>
        <v>Active</v>
      </c>
      <c r="Y5832" t="s">
        <v>15616</v>
      </c>
    </row>
    <row r="5833" spans="1:25" x14ac:dyDescent="0.25">
      <c r="A5833">
        <v>5832</v>
      </c>
      <c r="B5833" t="s">
        <v>14765</v>
      </c>
      <c r="C5833">
        <v>4121</v>
      </c>
      <c r="D5833" t="str">
        <f>VLOOKUP($C5833,Hosts!$A:$O,10,0)</f>
        <v>New York</v>
      </c>
      <c r="E5833" s="67">
        <f>INDEX(Hosts!$A:$O,MATCH(Places!$C5833,Hosts!$A:$A,0),MATCH(Places!E$1,Hosts!$1:$1,0))</f>
        <v>0.89</v>
      </c>
      <c r="F5833" s="67">
        <f>INDEX(Hosts!$A:$O,MATCH(Places!$C5833,Hosts!$A:$A,0),MATCH(Places!F$1,Hosts!$1:$1,0))</f>
        <v>0.98</v>
      </c>
      <c r="G5833" s="67" t="str">
        <f>INDEX(Hosts!$A:$O,MATCH(Places!$C5833,Hosts!$A:$A,0),MATCH(Places!G$1,Hosts!$1:$1,0))</f>
        <v>Yes</v>
      </c>
      <c r="H5833">
        <v>7</v>
      </c>
      <c r="I5833" t="str">
        <f>VLOOKUP($H5833,Neighborhoods!$A:$C,2,0)</f>
        <v>Brooklyn</v>
      </c>
      <c r="J5833" t="str">
        <f>VLOOKUP($H5833,Neighborhoods!$A:$C,3,0)</f>
        <v>Bedford-Stuyvesant</v>
      </c>
      <c r="K5833" t="s">
        <v>11822</v>
      </c>
      <c r="L5833" t="str">
        <f t="shared" si="364"/>
        <v>No</v>
      </c>
      <c r="M5833">
        <v>4</v>
      </c>
      <c r="N5833" t="str" cm="1">
        <f t="array" ref="N5833">_xlfn.IFS(M5833&lt;=2,"Small",M5833&lt;=5,"Medium",M5833&gt;5,"Large")</f>
        <v>Medium</v>
      </c>
      <c r="O5833" s="50">
        <v>160</v>
      </c>
      <c r="P5833" s="67">
        <f t="shared" si="365"/>
        <v>0.03</v>
      </c>
      <c r="Q5833" s="52">
        <v>5</v>
      </c>
      <c r="R5833" s="52" t="str" cm="1">
        <f t="array" ref="R5833">_xlfn.IFS(ROUND(Q5833,0)=5,"Excellent",ROUND(Q5833,0)=4,"Good",ROUND(Q5833,0)=3,"Ok",ROUND(Q5833,0)&lt;3,"Bad")</f>
        <v>Excellent</v>
      </c>
      <c r="S5833">
        <v>11</v>
      </c>
      <c r="T5833" t="str">
        <f t="shared" si="366"/>
        <v>No</v>
      </c>
      <c r="U5833" s="65">
        <v>43876</v>
      </c>
      <c r="V5833" s="65">
        <v>43902</v>
      </c>
      <c r="W5833">
        <v>339</v>
      </c>
      <c r="X5833" t="str">
        <f t="shared" si="367"/>
        <v>Active</v>
      </c>
      <c r="Y5833" t="s">
        <v>15616</v>
      </c>
    </row>
    <row r="5834" spans="1:25" x14ac:dyDescent="0.25">
      <c r="A5834">
        <v>5833</v>
      </c>
      <c r="B5834" t="s">
        <v>15422</v>
      </c>
      <c r="C5834">
        <v>1179</v>
      </c>
      <c r="D5834" t="str">
        <f>VLOOKUP($C5834,Hosts!$A:$O,10,0)</f>
        <v>New York</v>
      </c>
      <c r="E5834" s="67">
        <f>INDEX(Hosts!$A:$O,MATCH(Places!$C5834,Hosts!$A:$A,0),MATCH(Places!E$1,Hosts!$1:$1,0))</f>
        <v>0</v>
      </c>
      <c r="F5834" s="67">
        <f>INDEX(Hosts!$A:$O,MATCH(Places!$C5834,Hosts!$A:$A,0),MATCH(Places!F$1,Hosts!$1:$1,0))</f>
        <v>0.71</v>
      </c>
      <c r="G5834" s="67" t="str">
        <f>INDEX(Hosts!$A:$O,MATCH(Places!$C5834,Hosts!$A:$A,0),MATCH(Places!G$1,Hosts!$1:$1,0))</f>
        <v>No</v>
      </c>
      <c r="H5834">
        <v>12</v>
      </c>
      <c r="I5834" t="str">
        <f>VLOOKUP($H5834,Neighborhoods!$A:$C,2,0)</f>
        <v>Brooklyn</v>
      </c>
      <c r="J5834" t="str">
        <f>VLOOKUP($H5834,Neighborhoods!$A:$C,3,0)</f>
        <v>Williamsburg</v>
      </c>
      <c r="K5834" t="s">
        <v>11822</v>
      </c>
      <c r="L5834" t="str">
        <f t="shared" si="364"/>
        <v>No</v>
      </c>
      <c r="M5834">
        <v>2</v>
      </c>
      <c r="N5834" t="str" cm="1">
        <f t="array" ref="N5834">_xlfn.IFS(M5834&lt;=2,"Small",M5834&lt;=5,"Medium",M5834&gt;5,"Large")</f>
        <v>Small</v>
      </c>
      <c r="O5834" s="50">
        <v>120</v>
      </c>
      <c r="P5834" s="67">
        <f t="shared" si="365"/>
        <v>0.03</v>
      </c>
      <c r="Q5834" s="52">
        <v>5</v>
      </c>
      <c r="R5834" s="52" t="str" cm="1">
        <f t="array" ref="R5834">_xlfn.IFS(ROUND(Q5834,0)=5,"Excellent",ROUND(Q5834,0)=4,"Good",ROUND(Q5834,0)=3,"Ok",ROUND(Q5834,0)&lt;3,"Bad")</f>
        <v>Excellent</v>
      </c>
      <c r="S5834">
        <v>3</v>
      </c>
      <c r="T5834" t="str">
        <f t="shared" si="366"/>
        <v>No</v>
      </c>
      <c r="U5834" s="65">
        <v>43888</v>
      </c>
      <c r="V5834" s="65">
        <v>43899</v>
      </c>
      <c r="W5834">
        <v>18</v>
      </c>
      <c r="X5834" t="str">
        <f t="shared" si="367"/>
        <v>Active</v>
      </c>
      <c r="Y5834" t="s">
        <v>15615</v>
      </c>
    </row>
    <row r="5835" spans="1:25" x14ac:dyDescent="0.25">
      <c r="A5835">
        <v>5834</v>
      </c>
      <c r="B5835" t="s">
        <v>13899</v>
      </c>
      <c r="C5835">
        <v>4112</v>
      </c>
      <c r="D5835" t="str">
        <f>VLOOKUP($C5835,Hosts!$A:$O,10,0)</f>
        <v>New York</v>
      </c>
      <c r="E5835" s="67">
        <f>INDEX(Hosts!$A:$O,MATCH(Places!$C5835,Hosts!$A:$A,0),MATCH(Places!E$1,Hosts!$1:$1,0))</f>
        <v>1</v>
      </c>
      <c r="F5835" s="67">
        <f>INDEX(Hosts!$A:$O,MATCH(Places!$C5835,Hosts!$A:$A,0),MATCH(Places!F$1,Hosts!$1:$1,0))</f>
        <v>0.81</v>
      </c>
      <c r="G5835" s="67" t="str">
        <f>INDEX(Hosts!$A:$O,MATCH(Places!$C5835,Hosts!$A:$A,0),MATCH(Places!G$1,Hosts!$1:$1,0))</f>
        <v>Yes</v>
      </c>
      <c r="H5835">
        <v>12</v>
      </c>
      <c r="I5835" t="str">
        <f>VLOOKUP($H5835,Neighborhoods!$A:$C,2,0)</f>
        <v>Brooklyn</v>
      </c>
      <c r="J5835" t="str">
        <f>VLOOKUP($H5835,Neighborhoods!$A:$C,3,0)</f>
        <v>Williamsburg</v>
      </c>
      <c r="K5835" t="s">
        <v>1</v>
      </c>
      <c r="L5835" t="str">
        <f t="shared" si="364"/>
        <v>Yes</v>
      </c>
      <c r="M5835">
        <v>4</v>
      </c>
      <c r="N5835" t="str" cm="1">
        <f t="array" ref="N5835">_xlfn.IFS(M5835&lt;=2,"Small",M5835&lt;=5,"Medium",M5835&gt;5,"Large")</f>
        <v>Medium</v>
      </c>
      <c r="O5835" s="50">
        <v>83</v>
      </c>
      <c r="P5835" s="67">
        <f t="shared" si="365"/>
        <v>0.03</v>
      </c>
      <c r="Q5835" s="52">
        <v>4.8</v>
      </c>
      <c r="R5835" s="52" t="str" cm="1">
        <f t="array" ref="R5835">_xlfn.IFS(ROUND(Q5835,0)=5,"Excellent",ROUND(Q5835,0)=4,"Good",ROUND(Q5835,0)=3,"Ok",ROUND(Q5835,0)&lt;3,"Bad")</f>
        <v>Excellent</v>
      </c>
      <c r="S5835">
        <v>10</v>
      </c>
      <c r="T5835" t="str">
        <f t="shared" si="366"/>
        <v>No</v>
      </c>
      <c r="U5835" s="65">
        <v>43874</v>
      </c>
      <c r="V5835" s="65">
        <v>43906</v>
      </c>
      <c r="W5835">
        <v>87</v>
      </c>
      <c r="X5835" t="str">
        <f t="shared" si="367"/>
        <v>Active</v>
      </c>
      <c r="Y5835" t="s">
        <v>15615</v>
      </c>
    </row>
    <row r="5836" spans="1:25" x14ac:dyDescent="0.25">
      <c r="A5836">
        <v>5835</v>
      </c>
      <c r="B5836" t="s">
        <v>13494</v>
      </c>
      <c r="C5836">
        <v>4122</v>
      </c>
      <c r="D5836" t="str">
        <f>VLOOKUP($C5836,Hosts!$A:$O,10,0)</f>
        <v>New York</v>
      </c>
      <c r="E5836" s="67">
        <f>INDEX(Hosts!$A:$O,MATCH(Places!$C5836,Hosts!$A:$A,0),MATCH(Places!E$1,Hosts!$1:$1,0))</f>
        <v>0.5</v>
      </c>
      <c r="F5836" s="67">
        <f>INDEX(Hosts!$A:$O,MATCH(Places!$C5836,Hosts!$A:$A,0),MATCH(Places!F$1,Hosts!$1:$1,0))</f>
        <v>0.75</v>
      </c>
      <c r="G5836" s="67" t="str">
        <f>INDEX(Hosts!$A:$O,MATCH(Places!$C5836,Hosts!$A:$A,0),MATCH(Places!G$1,Hosts!$1:$1,0))</f>
        <v>No</v>
      </c>
      <c r="H5836">
        <v>11</v>
      </c>
      <c r="I5836" t="str">
        <f>VLOOKUP($H5836,Neighborhoods!$A:$C,2,0)</f>
        <v>Brooklyn</v>
      </c>
      <c r="J5836" t="str">
        <f>VLOOKUP($H5836,Neighborhoods!$A:$C,3,0)</f>
        <v>Greenpoint</v>
      </c>
      <c r="K5836" t="s">
        <v>11822</v>
      </c>
      <c r="L5836" t="str">
        <f t="shared" si="364"/>
        <v>No</v>
      </c>
      <c r="M5836">
        <v>5</v>
      </c>
      <c r="N5836" t="str" cm="1">
        <f t="array" ref="N5836">_xlfn.IFS(M5836&lt;=2,"Small",M5836&lt;=5,"Medium",M5836&gt;5,"Large")</f>
        <v>Medium</v>
      </c>
      <c r="O5836" s="50">
        <v>494</v>
      </c>
      <c r="P5836" s="67">
        <f t="shared" si="365"/>
        <v>0.04</v>
      </c>
      <c r="Q5836" s="52">
        <v>5</v>
      </c>
      <c r="R5836" s="52" t="str" cm="1">
        <f t="array" ref="R5836">_xlfn.IFS(ROUND(Q5836,0)=5,"Excellent",ROUND(Q5836,0)=4,"Good",ROUND(Q5836,0)=3,"Ok",ROUND(Q5836,0)&lt;3,"Bad")</f>
        <v>Excellent</v>
      </c>
      <c r="S5836">
        <v>7</v>
      </c>
      <c r="T5836" t="str">
        <f t="shared" si="366"/>
        <v>No</v>
      </c>
      <c r="U5836" s="65">
        <v>43888</v>
      </c>
      <c r="V5836" s="65">
        <v>43917</v>
      </c>
      <c r="W5836">
        <v>74</v>
      </c>
      <c r="X5836" t="str">
        <f t="shared" si="367"/>
        <v>Active</v>
      </c>
      <c r="Y5836" t="s">
        <v>15615</v>
      </c>
    </row>
    <row r="5837" spans="1:25" x14ac:dyDescent="0.25">
      <c r="A5837">
        <v>5836</v>
      </c>
      <c r="B5837" t="s">
        <v>14559</v>
      </c>
      <c r="C5837">
        <v>4124</v>
      </c>
      <c r="D5837" t="str">
        <f>VLOOKUP($C5837,Hosts!$A:$O,10,0)</f>
        <v>New York</v>
      </c>
      <c r="E5837" s="67">
        <f>INDEX(Hosts!$A:$O,MATCH(Places!$C5837,Hosts!$A:$A,0),MATCH(Places!E$1,Hosts!$1:$1,0))</f>
        <v>0.93</v>
      </c>
      <c r="F5837" s="67">
        <f>INDEX(Hosts!$A:$O,MATCH(Places!$C5837,Hosts!$A:$A,0),MATCH(Places!F$1,Hosts!$1:$1,0))</f>
        <v>0.89</v>
      </c>
      <c r="G5837" s="67" t="str">
        <f>INDEX(Hosts!$A:$O,MATCH(Places!$C5837,Hosts!$A:$A,0),MATCH(Places!G$1,Hosts!$1:$1,0))</f>
        <v>No</v>
      </c>
      <c r="H5837">
        <v>8</v>
      </c>
      <c r="I5837" t="str">
        <f>VLOOKUP($H5837,Neighborhoods!$A:$C,2,0)</f>
        <v>Brooklyn</v>
      </c>
      <c r="J5837" t="str">
        <f>VLOOKUP($H5837,Neighborhoods!$A:$C,3,0)</f>
        <v>Bushwick</v>
      </c>
      <c r="K5837" t="s">
        <v>1</v>
      </c>
      <c r="L5837" t="str">
        <f t="shared" si="364"/>
        <v>Yes</v>
      </c>
      <c r="M5837">
        <v>2</v>
      </c>
      <c r="N5837" t="str" cm="1">
        <f t="array" ref="N5837">_xlfn.IFS(M5837&lt;=2,"Small",M5837&lt;=5,"Medium",M5837&gt;5,"Large")</f>
        <v>Small</v>
      </c>
      <c r="O5837" s="50">
        <v>35</v>
      </c>
      <c r="P5837" s="67">
        <f t="shared" si="365"/>
        <v>0.03</v>
      </c>
      <c r="Q5837" s="52">
        <v>5</v>
      </c>
      <c r="R5837" s="52" t="str" cm="1">
        <f t="array" ref="R5837">_xlfn.IFS(ROUND(Q5837,0)=5,"Excellent",ROUND(Q5837,0)=4,"Good",ROUND(Q5837,0)=3,"Ok",ROUND(Q5837,0)&lt;3,"Bad")</f>
        <v>Excellent</v>
      </c>
      <c r="S5837">
        <v>3</v>
      </c>
      <c r="T5837" t="str">
        <f t="shared" si="366"/>
        <v>No</v>
      </c>
      <c r="U5837" s="65">
        <v>44020</v>
      </c>
      <c r="V5837" s="65">
        <v>44050</v>
      </c>
      <c r="W5837">
        <v>357</v>
      </c>
      <c r="X5837" t="str">
        <f t="shared" si="367"/>
        <v>Active</v>
      </c>
      <c r="Y5837" t="s">
        <v>15615</v>
      </c>
    </row>
    <row r="5838" spans="1:25" x14ac:dyDescent="0.25">
      <c r="A5838">
        <v>5837</v>
      </c>
      <c r="B5838" t="s">
        <v>14538</v>
      </c>
      <c r="C5838">
        <v>4117</v>
      </c>
      <c r="D5838" t="str">
        <f>VLOOKUP($C5838,Hosts!$A:$O,10,0)</f>
        <v>New York</v>
      </c>
      <c r="E5838" s="67">
        <f>INDEX(Hosts!$A:$O,MATCH(Places!$C5838,Hosts!$A:$A,0),MATCH(Places!E$1,Hosts!$1:$1,0))</f>
        <v>1</v>
      </c>
      <c r="F5838" s="67">
        <f>INDEX(Hosts!$A:$O,MATCH(Places!$C5838,Hosts!$A:$A,0),MATCH(Places!F$1,Hosts!$1:$1,0))</f>
        <v>1</v>
      </c>
      <c r="G5838" s="67" t="str">
        <f>INDEX(Hosts!$A:$O,MATCH(Places!$C5838,Hosts!$A:$A,0),MATCH(Places!G$1,Hosts!$1:$1,0))</f>
        <v>Yes</v>
      </c>
      <c r="H5838">
        <v>20</v>
      </c>
      <c r="I5838" t="str">
        <f>VLOOKUP($H5838,Neighborhoods!$A:$C,2,0)</f>
        <v>Manhattan</v>
      </c>
      <c r="J5838" t="str">
        <f>VLOOKUP($H5838,Neighborhoods!$A:$C,3,0)</f>
        <v>Upper West Side</v>
      </c>
      <c r="K5838" t="s">
        <v>16</v>
      </c>
      <c r="L5838" t="str">
        <f t="shared" si="364"/>
        <v>Yes</v>
      </c>
      <c r="M5838">
        <v>2</v>
      </c>
      <c r="N5838" t="str" cm="1">
        <f t="array" ref="N5838">_xlfn.IFS(M5838&lt;=2,"Small",M5838&lt;=5,"Medium",M5838&gt;5,"Large")</f>
        <v>Small</v>
      </c>
      <c r="O5838" s="50">
        <v>52</v>
      </c>
      <c r="P5838" s="67">
        <f t="shared" si="365"/>
        <v>0.03</v>
      </c>
      <c r="Q5838" s="52">
        <v>5</v>
      </c>
      <c r="R5838" s="52" t="str" cm="1">
        <f t="array" ref="R5838">_xlfn.IFS(ROUND(Q5838,0)=5,"Excellent",ROUND(Q5838,0)=4,"Good",ROUND(Q5838,0)=3,"Ok",ROUND(Q5838,0)&lt;3,"Bad")</f>
        <v>Excellent</v>
      </c>
      <c r="S5838">
        <v>3</v>
      </c>
      <c r="T5838" t="str">
        <f t="shared" si="366"/>
        <v>No</v>
      </c>
      <c r="U5838" s="65">
        <v>43884</v>
      </c>
      <c r="V5838" s="65">
        <v>44036</v>
      </c>
      <c r="W5838">
        <v>365</v>
      </c>
      <c r="X5838" t="str">
        <f t="shared" si="367"/>
        <v>Active</v>
      </c>
      <c r="Y5838" t="s">
        <v>15616</v>
      </c>
    </row>
    <row r="5839" spans="1:25" x14ac:dyDescent="0.25">
      <c r="A5839">
        <v>5838</v>
      </c>
      <c r="B5839" t="s">
        <v>13730</v>
      </c>
      <c r="C5839">
        <v>4117</v>
      </c>
      <c r="D5839" t="str">
        <f>VLOOKUP($C5839,Hosts!$A:$O,10,0)</f>
        <v>New York</v>
      </c>
      <c r="E5839" s="67">
        <f>INDEX(Hosts!$A:$O,MATCH(Places!$C5839,Hosts!$A:$A,0),MATCH(Places!E$1,Hosts!$1:$1,0))</f>
        <v>1</v>
      </c>
      <c r="F5839" s="67">
        <f>INDEX(Hosts!$A:$O,MATCH(Places!$C5839,Hosts!$A:$A,0),MATCH(Places!F$1,Hosts!$1:$1,0))</f>
        <v>1</v>
      </c>
      <c r="G5839" s="67" t="str">
        <f>INDEX(Hosts!$A:$O,MATCH(Places!$C5839,Hosts!$A:$A,0),MATCH(Places!G$1,Hosts!$1:$1,0))</f>
        <v>Yes</v>
      </c>
      <c r="H5839">
        <v>20</v>
      </c>
      <c r="I5839" t="str">
        <f>VLOOKUP($H5839,Neighborhoods!$A:$C,2,0)</f>
        <v>Manhattan</v>
      </c>
      <c r="J5839" t="str">
        <f>VLOOKUP($H5839,Neighborhoods!$A:$C,3,0)</f>
        <v>Upper West Side</v>
      </c>
      <c r="K5839" t="s">
        <v>16</v>
      </c>
      <c r="L5839" t="str">
        <f t="shared" si="364"/>
        <v>Yes</v>
      </c>
      <c r="M5839">
        <v>2</v>
      </c>
      <c r="N5839" t="str" cm="1">
        <f t="array" ref="N5839">_xlfn.IFS(M5839&lt;=2,"Small",M5839&lt;=5,"Medium",M5839&gt;5,"Large")</f>
        <v>Small</v>
      </c>
      <c r="O5839" s="50">
        <v>52</v>
      </c>
      <c r="P5839" s="67">
        <f t="shared" si="365"/>
        <v>0.03</v>
      </c>
      <c r="Q5839" s="52">
        <v>5</v>
      </c>
      <c r="R5839" s="52" t="str" cm="1">
        <f t="array" ref="R5839">_xlfn.IFS(ROUND(Q5839,0)=5,"Excellent",ROUND(Q5839,0)=4,"Good",ROUND(Q5839,0)=3,"Ok",ROUND(Q5839,0)&lt;3,"Bad")</f>
        <v>Excellent</v>
      </c>
      <c r="S5839">
        <v>4</v>
      </c>
      <c r="T5839" t="str">
        <f t="shared" si="366"/>
        <v>No</v>
      </c>
      <c r="U5839" s="65">
        <v>43877</v>
      </c>
      <c r="V5839" s="65">
        <v>43920</v>
      </c>
      <c r="W5839">
        <v>362</v>
      </c>
      <c r="X5839" t="str">
        <f t="shared" si="367"/>
        <v>Active</v>
      </c>
      <c r="Y5839" t="s">
        <v>15616</v>
      </c>
    </row>
    <row r="5840" spans="1:25" x14ac:dyDescent="0.25">
      <c r="A5840">
        <v>5839</v>
      </c>
      <c r="B5840" t="s">
        <v>14611</v>
      </c>
      <c r="C5840">
        <v>2901</v>
      </c>
      <c r="D5840" t="str">
        <f>VLOOKUP($C5840,Hosts!$A:$O,10,0)</f>
        <v>New York</v>
      </c>
      <c r="E5840" s="67">
        <f>INDEX(Hosts!$A:$O,MATCH(Places!$C5840,Hosts!$A:$A,0),MATCH(Places!E$1,Hosts!$1:$1,0))</f>
        <v>1</v>
      </c>
      <c r="F5840" s="67">
        <f>INDEX(Hosts!$A:$O,MATCH(Places!$C5840,Hosts!$A:$A,0),MATCH(Places!F$1,Hosts!$1:$1,0))</f>
        <v>1</v>
      </c>
      <c r="G5840" s="67" t="str">
        <f>INDEX(Hosts!$A:$O,MATCH(Places!$C5840,Hosts!$A:$A,0),MATCH(Places!G$1,Hosts!$1:$1,0))</f>
        <v>Yes</v>
      </c>
      <c r="H5840">
        <v>12</v>
      </c>
      <c r="I5840" t="str">
        <f>VLOOKUP($H5840,Neighborhoods!$A:$C,2,0)</f>
        <v>Brooklyn</v>
      </c>
      <c r="J5840" t="str">
        <f>VLOOKUP($H5840,Neighborhoods!$A:$C,3,0)</f>
        <v>Williamsburg</v>
      </c>
      <c r="K5840" t="s">
        <v>11822</v>
      </c>
      <c r="L5840" t="str">
        <f t="shared" si="364"/>
        <v>No</v>
      </c>
      <c r="M5840">
        <v>3</v>
      </c>
      <c r="N5840" t="str" cm="1">
        <f t="array" ref="N5840">_xlfn.IFS(M5840&lt;=2,"Small",M5840&lt;=5,"Medium",M5840&gt;5,"Large")</f>
        <v>Medium</v>
      </c>
      <c r="O5840" s="50">
        <v>221</v>
      </c>
      <c r="P5840" s="67">
        <f t="shared" si="365"/>
        <v>0.04</v>
      </c>
      <c r="Q5840" s="52">
        <v>4.8499999999999996</v>
      </c>
      <c r="R5840" s="52" t="str" cm="1">
        <f t="array" ref="R5840">_xlfn.IFS(ROUND(Q5840,0)=5,"Excellent",ROUND(Q5840,0)=4,"Good",ROUND(Q5840,0)=3,"Ok",ROUND(Q5840,0)&lt;3,"Bad")</f>
        <v>Excellent</v>
      </c>
      <c r="S5840">
        <v>26</v>
      </c>
      <c r="T5840" t="str">
        <f t="shared" si="366"/>
        <v>No</v>
      </c>
      <c r="U5840" s="65">
        <v>43891</v>
      </c>
      <c r="V5840" s="65">
        <v>44048</v>
      </c>
      <c r="W5840">
        <v>175</v>
      </c>
      <c r="X5840" t="str">
        <f t="shared" si="367"/>
        <v>Active</v>
      </c>
      <c r="Y5840" t="s">
        <v>15616</v>
      </c>
    </row>
    <row r="5841" spans="1:25" x14ac:dyDescent="0.25">
      <c r="A5841">
        <v>5840</v>
      </c>
      <c r="B5841" t="s">
        <v>13199</v>
      </c>
      <c r="C5841">
        <v>1278</v>
      </c>
      <c r="D5841" t="str">
        <f>VLOOKUP($C5841,Hosts!$A:$O,10,0)</f>
        <v>New York</v>
      </c>
      <c r="E5841" s="67">
        <f>INDEX(Hosts!$A:$O,MATCH(Places!$C5841,Hosts!$A:$A,0),MATCH(Places!E$1,Hosts!$1:$1,0))</f>
        <v>0.8</v>
      </c>
      <c r="F5841" s="67">
        <f>INDEX(Hosts!$A:$O,MATCH(Places!$C5841,Hosts!$A:$A,0),MATCH(Places!F$1,Hosts!$1:$1,0))</f>
        <v>0.87</v>
      </c>
      <c r="G5841" s="67" t="str">
        <f>INDEX(Hosts!$A:$O,MATCH(Places!$C5841,Hosts!$A:$A,0),MATCH(Places!G$1,Hosts!$1:$1,0))</f>
        <v>No</v>
      </c>
      <c r="H5841">
        <v>19</v>
      </c>
      <c r="I5841" t="str">
        <f>VLOOKUP($H5841,Neighborhoods!$A:$C,2,0)</f>
        <v>Manhattan</v>
      </c>
      <c r="J5841" t="str">
        <f>VLOOKUP($H5841,Neighborhoods!$A:$C,3,0)</f>
        <v>Upper East Side</v>
      </c>
      <c r="K5841" t="s">
        <v>11822</v>
      </c>
      <c r="L5841" t="str">
        <f t="shared" si="364"/>
        <v>No</v>
      </c>
      <c r="M5841">
        <v>4</v>
      </c>
      <c r="N5841" t="str" cm="1">
        <f t="array" ref="N5841">_xlfn.IFS(M5841&lt;=2,"Small",M5841&lt;=5,"Medium",M5841&gt;5,"Large")</f>
        <v>Medium</v>
      </c>
      <c r="O5841" s="50">
        <v>110</v>
      </c>
      <c r="P5841" s="67">
        <f t="shared" si="365"/>
        <v>0.03</v>
      </c>
      <c r="Q5841" s="52">
        <v>4.29</v>
      </c>
      <c r="R5841" s="52" t="str" cm="1">
        <f t="array" ref="R5841">_xlfn.IFS(ROUND(Q5841,0)=5,"Excellent",ROUND(Q5841,0)=4,"Good",ROUND(Q5841,0)=3,"Ok",ROUND(Q5841,0)&lt;3,"Bad")</f>
        <v>Good</v>
      </c>
      <c r="S5841">
        <v>7</v>
      </c>
      <c r="T5841" t="str">
        <f t="shared" si="366"/>
        <v>No</v>
      </c>
      <c r="U5841" s="65">
        <v>43884</v>
      </c>
      <c r="V5841" s="65">
        <v>44031</v>
      </c>
      <c r="W5841">
        <v>31</v>
      </c>
      <c r="X5841" t="str">
        <f t="shared" si="367"/>
        <v>Active</v>
      </c>
      <c r="Y5841" t="s">
        <v>15615</v>
      </c>
    </row>
    <row r="5842" spans="1:25" x14ac:dyDescent="0.25">
      <c r="A5842">
        <v>5841</v>
      </c>
      <c r="B5842" t="s">
        <v>15250</v>
      </c>
      <c r="C5842">
        <v>340</v>
      </c>
      <c r="D5842" t="str">
        <f>VLOOKUP($C5842,Hosts!$A:$O,10,0)</f>
        <v>New York</v>
      </c>
      <c r="E5842" s="67">
        <f>INDEX(Hosts!$A:$O,MATCH(Places!$C5842,Hosts!$A:$A,0),MATCH(Places!E$1,Hosts!$1:$1,0))</f>
        <v>1</v>
      </c>
      <c r="F5842" s="67">
        <f>INDEX(Hosts!$A:$O,MATCH(Places!$C5842,Hosts!$A:$A,0),MATCH(Places!F$1,Hosts!$1:$1,0))</f>
        <v>0.83</v>
      </c>
      <c r="G5842" s="67" t="str">
        <f>INDEX(Hosts!$A:$O,MATCH(Places!$C5842,Hosts!$A:$A,0),MATCH(Places!G$1,Hosts!$1:$1,0))</f>
        <v>No</v>
      </c>
      <c r="H5842">
        <v>11</v>
      </c>
      <c r="I5842" t="str">
        <f>VLOOKUP($H5842,Neighborhoods!$A:$C,2,0)</f>
        <v>Brooklyn</v>
      </c>
      <c r="J5842" t="str">
        <f>VLOOKUP($H5842,Neighborhoods!$A:$C,3,0)</f>
        <v>Greenpoint</v>
      </c>
      <c r="K5842" t="s">
        <v>11822</v>
      </c>
      <c r="L5842" t="str">
        <f t="shared" si="364"/>
        <v>No</v>
      </c>
      <c r="M5842">
        <v>2</v>
      </c>
      <c r="N5842" t="str" cm="1">
        <f t="array" ref="N5842">_xlfn.IFS(M5842&lt;=2,"Small",M5842&lt;=5,"Medium",M5842&gt;5,"Large")</f>
        <v>Small</v>
      </c>
      <c r="O5842" s="50">
        <v>120</v>
      </c>
      <c r="P5842" s="67">
        <f t="shared" si="365"/>
        <v>0.03</v>
      </c>
      <c r="Q5842" s="52">
        <v>5</v>
      </c>
      <c r="R5842" s="52" t="str" cm="1">
        <f t="array" ref="R5842">_xlfn.IFS(ROUND(Q5842,0)=5,"Excellent",ROUND(Q5842,0)=4,"Good",ROUND(Q5842,0)=3,"Ok",ROUND(Q5842,0)&lt;3,"Bad")</f>
        <v>Excellent</v>
      </c>
      <c r="S5842">
        <v>4</v>
      </c>
      <c r="T5842" t="str">
        <f t="shared" si="366"/>
        <v>No</v>
      </c>
      <c r="U5842" s="65">
        <v>43885</v>
      </c>
      <c r="V5842" s="65">
        <v>43888</v>
      </c>
      <c r="W5842">
        <v>73</v>
      </c>
      <c r="X5842" t="str">
        <f t="shared" si="367"/>
        <v>Active</v>
      </c>
      <c r="Y5842" t="s">
        <v>15615</v>
      </c>
    </row>
    <row r="5843" spans="1:25" x14ac:dyDescent="0.25">
      <c r="A5843">
        <v>5842</v>
      </c>
      <c r="B5843" t="s">
        <v>14456</v>
      </c>
      <c r="C5843">
        <v>4126</v>
      </c>
      <c r="D5843" t="str">
        <f>VLOOKUP($C5843,Hosts!$A:$O,10,0)</f>
        <v>New York</v>
      </c>
      <c r="E5843" s="67">
        <f>INDEX(Hosts!$A:$O,MATCH(Places!$C5843,Hosts!$A:$A,0),MATCH(Places!E$1,Hosts!$1:$1,0))</f>
        <v>1</v>
      </c>
      <c r="F5843" s="67">
        <f>INDEX(Hosts!$A:$O,MATCH(Places!$C5843,Hosts!$A:$A,0),MATCH(Places!F$1,Hosts!$1:$1,0))</f>
        <v>0.96</v>
      </c>
      <c r="G5843" s="67" t="str">
        <f>INDEX(Hosts!$A:$O,MATCH(Places!$C5843,Hosts!$A:$A,0),MATCH(Places!G$1,Hosts!$1:$1,0))</f>
        <v>No</v>
      </c>
      <c r="H5843">
        <v>12</v>
      </c>
      <c r="I5843" t="str">
        <f>VLOOKUP($H5843,Neighborhoods!$A:$C,2,0)</f>
        <v>Brooklyn</v>
      </c>
      <c r="J5843" t="str">
        <f>VLOOKUP($H5843,Neighborhoods!$A:$C,3,0)</f>
        <v>Williamsburg</v>
      </c>
      <c r="K5843" t="s">
        <v>11822</v>
      </c>
      <c r="L5843" t="str">
        <f t="shared" si="364"/>
        <v>No</v>
      </c>
      <c r="M5843">
        <v>6</v>
      </c>
      <c r="N5843" t="str" cm="1">
        <f t="array" ref="N5843">_xlfn.IFS(M5843&lt;=2,"Small",M5843&lt;=5,"Medium",M5843&gt;5,"Large")</f>
        <v>Large</v>
      </c>
      <c r="O5843" s="50">
        <v>230</v>
      </c>
      <c r="P5843" s="67">
        <f t="shared" si="365"/>
        <v>0.04</v>
      </c>
      <c r="Q5843" s="52">
        <v>5</v>
      </c>
      <c r="R5843" s="52" t="str" cm="1">
        <f t="array" ref="R5843">_xlfn.IFS(ROUND(Q5843,0)=5,"Excellent",ROUND(Q5843,0)=4,"Good",ROUND(Q5843,0)=3,"Ok",ROUND(Q5843,0)&lt;3,"Bad")</f>
        <v>Excellent</v>
      </c>
      <c r="S5843">
        <v>5</v>
      </c>
      <c r="T5843" t="str">
        <f t="shared" si="366"/>
        <v>No</v>
      </c>
      <c r="U5843" s="65">
        <v>43884</v>
      </c>
      <c r="V5843" s="65">
        <v>43960</v>
      </c>
      <c r="W5843">
        <v>0</v>
      </c>
      <c r="X5843" t="str">
        <f t="shared" si="367"/>
        <v>Inactive</v>
      </c>
      <c r="Y5843" t="s">
        <v>15615</v>
      </c>
    </row>
    <row r="5844" spans="1:25" x14ac:dyDescent="0.25">
      <c r="A5844">
        <v>5843</v>
      </c>
      <c r="B5844" t="s">
        <v>15220</v>
      </c>
      <c r="C5844">
        <v>2125</v>
      </c>
      <c r="D5844" t="str">
        <f>VLOOKUP($C5844,Hosts!$A:$O,10,0)</f>
        <v>New York</v>
      </c>
      <c r="E5844" s="67">
        <f>INDEX(Hosts!$A:$O,MATCH(Places!$C5844,Hosts!$A:$A,0),MATCH(Places!E$1,Hosts!$1:$1,0))</f>
        <v>1</v>
      </c>
      <c r="F5844" s="67">
        <f>INDEX(Hosts!$A:$O,MATCH(Places!$C5844,Hosts!$A:$A,0),MATCH(Places!F$1,Hosts!$1:$1,0))</f>
        <v>0.97</v>
      </c>
      <c r="G5844" s="67" t="str">
        <f>INDEX(Hosts!$A:$O,MATCH(Places!$C5844,Hosts!$A:$A,0),MATCH(Places!G$1,Hosts!$1:$1,0))</f>
        <v>No</v>
      </c>
      <c r="H5844">
        <v>8</v>
      </c>
      <c r="I5844" t="str">
        <f>VLOOKUP($H5844,Neighborhoods!$A:$C,2,0)</f>
        <v>Brooklyn</v>
      </c>
      <c r="J5844" t="str">
        <f>VLOOKUP($H5844,Neighborhoods!$A:$C,3,0)</f>
        <v>Bushwick</v>
      </c>
      <c r="K5844" t="s">
        <v>1</v>
      </c>
      <c r="L5844" t="str">
        <f t="shared" si="364"/>
        <v>Yes</v>
      </c>
      <c r="M5844">
        <v>2</v>
      </c>
      <c r="N5844" t="str" cm="1">
        <f t="array" ref="N5844">_xlfn.IFS(M5844&lt;=2,"Small",M5844&lt;=5,"Medium",M5844&gt;5,"Large")</f>
        <v>Small</v>
      </c>
      <c r="O5844" s="50">
        <v>36</v>
      </c>
      <c r="P5844" s="67">
        <f t="shared" si="365"/>
        <v>0.03</v>
      </c>
      <c r="Q5844" s="52">
        <v>5</v>
      </c>
      <c r="R5844" s="52" t="str" cm="1">
        <f t="array" ref="R5844">_xlfn.IFS(ROUND(Q5844,0)=5,"Excellent",ROUND(Q5844,0)=4,"Good",ROUND(Q5844,0)=3,"Ok",ROUND(Q5844,0)&lt;3,"Bad")</f>
        <v>Excellent</v>
      </c>
      <c r="S5844">
        <v>4</v>
      </c>
      <c r="T5844" t="str">
        <f t="shared" si="366"/>
        <v>No</v>
      </c>
      <c r="U5844" s="65">
        <v>43950</v>
      </c>
      <c r="V5844" s="65">
        <v>44044</v>
      </c>
      <c r="W5844">
        <v>41</v>
      </c>
      <c r="X5844" t="str">
        <f t="shared" si="367"/>
        <v>Active</v>
      </c>
      <c r="Y5844" t="s">
        <v>15615</v>
      </c>
    </row>
    <row r="5845" spans="1:25" x14ac:dyDescent="0.25">
      <c r="A5845">
        <v>5844</v>
      </c>
      <c r="B5845" t="s">
        <v>15565</v>
      </c>
      <c r="C5845">
        <v>4097</v>
      </c>
      <c r="D5845" t="str">
        <f>VLOOKUP($C5845,Hosts!$A:$O,10,0)</f>
        <v>California</v>
      </c>
      <c r="E5845" s="67">
        <f>INDEX(Hosts!$A:$O,MATCH(Places!$C5845,Hosts!$A:$A,0),MATCH(Places!E$1,Hosts!$1:$1,0))</f>
        <v>1</v>
      </c>
      <c r="F5845" s="67">
        <f>INDEX(Hosts!$A:$O,MATCH(Places!$C5845,Hosts!$A:$A,0),MATCH(Places!F$1,Hosts!$1:$1,0))</f>
        <v>1</v>
      </c>
      <c r="G5845" s="67" t="str">
        <f>INDEX(Hosts!$A:$O,MATCH(Places!$C5845,Hosts!$A:$A,0),MATCH(Places!G$1,Hosts!$1:$1,0))</f>
        <v>No</v>
      </c>
      <c r="H5845">
        <v>19</v>
      </c>
      <c r="I5845" t="str">
        <f>VLOOKUP($H5845,Neighborhoods!$A:$C,2,0)</f>
        <v>Manhattan</v>
      </c>
      <c r="J5845" t="str">
        <f>VLOOKUP($H5845,Neighborhoods!$A:$C,3,0)</f>
        <v>Upper East Side</v>
      </c>
      <c r="K5845" t="s">
        <v>11822</v>
      </c>
      <c r="L5845" t="str">
        <f t="shared" si="364"/>
        <v>No</v>
      </c>
      <c r="M5845">
        <v>14</v>
      </c>
      <c r="N5845" t="str" cm="1">
        <f t="array" ref="N5845">_xlfn.IFS(M5845&lt;=2,"Small",M5845&lt;=5,"Medium",M5845&gt;5,"Large")</f>
        <v>Large</v>
      </c>
      <c r="O5845" s="50">
        <v>329</v>
      </c>
      <c r="P5845" s="67">
        <f t="shared" si="365"/>
        <v>0.04</v>
      </c>
      <c r="Q5845" s="52">
        <v>5</v>
      </c>
      <c r="R5845" s="52" t="str" cm="1">
        <f t="array" ref="R5845">_xlfn.IFS(ROUND(Q5845,0)=5,"Excellent",ROUND(Q5845,0)=4,"Good",ROUND(Q5845,0)=3,"Ok",ROUND(Q5845,0)&lt;3,"Bad")</f>
        <v>Excellent</v>
      </c>
      <c r="S5845">
        <v>3</v>
      </c>
      <c r="T5845" t="str">
        <f t="shared" si="366"/>
        <v>No</v>
      </c>
      <c r="U5845" s="65">
        <v>43899</v>
      </c>
      <c r="V5845" s="65">
        <v>43920</v>
      </c>
      <c r="W5845">
        <v>340</v>
      </c>
      <c r="X5845" t="str">
        <f t="shared" si="367"/>
        <v>Active</v>
      </c>
      <c r="Y5845" t="s">
        <v>15616</v>
      </c>
    </row>
    <row r="5846" spans="1:25" x14ac:dyDescent="0.25">
      <c r="A5846">
        <v>5845</v>
      </c>
      <c r="B5846" t="s">
        <v>15400</v>
      </c>
      <c r="C5846">
        <v>3929</v>
      </c>
      <c r="D5846" t="str">
        <f>VLOOKUP($C5846,Hosts!$A:$O,10,0)</f>
        <v>New York</v>
      </c>
      <c r="E5846" s="67">
        <f>INDEX(Hosts!$A:$O,MATCH(Places!$C5846,Hosts!$A:$A,0),MATCH(Places!E$1,Hosts!$1:$1,0))</f>
        <v>0.63</v>
      </c>
      <c r="F5846" s="67">
        <f>INDEX(Hosts!$A:$O,MATCH(Places!$C5846,Hosts!$A:$A,0),MATCH(Places!F$1,Hosts!$1:$1,0))</f>
        <v>0.91</v>
      </c>
      <c r="G5846" s="67" t="str">
        <f>INDEX(Hosts!$A:$O,MATCH(Places!$C5846,Hosts!$A:$A,0),MATCH(Places!G$1,Hosts!$1:$1,0))</f>
        <v>Yes</v>
      </c>
      <c r="H5846">
        <v>13</v>
      </c>
      <c r="I5846" t="str">
        <f>VLOOKUP($H5846,Neighborhoods!$A:$C,2,0)</f>
        <v>Manhattan</v>
      </c>
      <c r="J5846" t="str">
        <f>VLOOKUP($H5846,Neighborhoods!$A:$C,3,0)</f>
        <v>Chelsea</v>
      </c>
      <c r="K5846" t="s">
        <v>11822</v>
      </c>
      <c r="L5846" t="str">
        <f t="shared" si="364"/>
        <v>No</v>
      </c>
      <c r="M5846">
        <v>2</v>
      </c>
      <c r="N5846" t="str" cm="1">
        <f t="array" ref="N5846">_xlfn.IFS(M5846&lt;=2,"Small",M5846&lt;=5,"Medium",M5846&gt;5,"Large")</f>
        <v>Small</v>
      </c>
      <c r="O5846" s="50">
        <v>55</v>
      </c>
      <c r="P5846" s="67">
        <f t="shared" si="365"/>
        <v>0.03</v>
      </c>
      <c r="Q5846" s="52">
        <v>5</v>
      </c>
      <c r="R5846" s="52" t="str" cm="1">
        <f t="array" ref="R5846">_xlfn.IFS(ROUND(Q5846,0)=5,"Excellent",ROUND(Q5846,0)=4,"Good",ROUND(Q5846,0)=3,"Ok",ROUND(Q5846,0)&lt;3,"Bad")</f>
        <v>Excellent</v>
      </c>
      <c r="S5846">
        <v>10</v>
      </c>
      <c r="T5846" t="str">
        <f t="shared" si="366"/>
        <v>No</v>
      </c>
      <c r="U5846" s="65">
        <v>43882</v>
      </c>
      <c r="V5846" s="65">
        <v>43905</v>
      </c>
      <c r="W5846">
        <v>50</v>
      </c>
      <c r="X5846" t="str">
        <f t="shared" si="367"/>
        <v>Active</v>
      </c>
      <c r="Y5846" t="s">
        <v>15615</v>
      </c>
    </row>
    <row r="5847" spans="1:25" x14ac:dyDescent="0.25">
      <c r="A5847">
        <v>5846</v>
      </c>
      <c r="B5847" t="s">
        <v>14996</v>
      </c>
      <c r="C5847">
        <v>3942</v>
      </c>
      <c r="D5847" t="str">
        <f>VLOOKUP($C5847,Hosts!$A:$O,10,0)</f>
        <v>New York</v>
      </c>
      <c r="E5847" s="67">
        <f>INDEX(Hosts!$A:$O,MATCH(Places!$C5847,Hosts!$A:$A,0),MATCH(Places!E$1,Hosts!$1:$1,0))</f>
        <v>0.9</v>
      </c>
      <c r="F5847" s="67">
        <f>INDEX(Hosts!$A:$O,MATCH(Places!$C5847,Hosts!$A:$A,0),MATCH(Places!F$1,Hosts!$1:$1,0))</f>
        <v>0.82</v>
      </c>
      <c r="G5847" s="67" t="str">
        <f>INDEX(Hosts!$A:$O,MATCH(Places!$C5847,Hosts!$A:$A,0),MATCH(Places!G$1,Hosts!$1:$1,0))</f>
        <v>No</v>
      </c>
      <c r="H5847">
        <v>7</v>
      </c>
      <c r="I5847" t="str">
        <f>VLOOKUP($H5847,Neighborhoods!$A:$C,2,0)</f>
        <v>Brooklyn</v>
      </c>
      <c r="J5847" t="str">
        <f>VLOOKUP($H5847,Neighborhoods!$A:$C,3,0)</f>
        <v>Bedford-Stuyvesant</v>
      </c>
      <c r="K5847" t="s">
        <v>1</v>
      </c>
      <c r="L5847" t="str">
        <f t="shared" si="364"/>
        <v>Yes</v>
      </c>
      <c r="M5847">
        <v>2</v>
      </c>
      <c r="N5847" t="str" cm="1">
        <f t="array" ref="N5847">_xlfn.IFS(M5847&lt;=2,"Small",M5847&lt;=5,"Medium",M5847&gt;5,"Large")</f>
        <v>Small</v>
      </c>
      <c r="O5847" s="50">
        <v>35</v>
      </c>
      <c r="P5847" s="67">
        <f t="shared" si="365"/>
        <v>0.03</v>
      </c>
      <c r="Q5847" s="52">
        <v>3.5</v>
      </c>
      <c r="R5847" s="52" t="str" cm="1">
        <f t="array" ref="R5847">_xlfn.IFS(ROUND(Q5847,0)=5,"Excellent",ROUND(Q5847,0)=4,"Good",ROUND(Q5847,0)=3,"Ok",ROUND(Q5847,0)&lt;3,"Bad")</f>
        <v>Good</v>
      </c>
      <c r="S5847">
        <v>4</v>
      </c>
      <c r="T5847" t="str">
        <f t="shared" si="366"/>
        <v>No</v>
      </c>
      <c r="U5847" s="65">
        <v>43886</v>
      </c>
      <c r="V5847" s="65">
        <v>44016</v>
      </c>
      <c r="W5847">
        <v>73</v>
      </c>
      <c r="X5847" t="str">
        <f t="shared" si="367"/>
        <v>Active</v>
      </c>
      <c r="Y5847" t="s">
        <v>15616</v>
      </c>
    </row>
    <row r="5848" spans="1:25" x14ac:dyDescent="0.25">
      <c r="A5848">
        <v>5847</v>
      </c>
      <c r="B5848" t="s">
        <v>13250</v>
      </c>
      <c r="C5848">
        <v>4127</v>
      </c>
      <c r="D5848" t="str">
        <f>VLOOKUP($C5848,Hosts!$A:$O,10,0)</f>
        <v>New York</v>
      </c>
      <c r="E5848" s="67">
        <f>INDEX(Hosts!$A:$O,MATCH(Places!$C5848,Hosts!$A:$A,0),MATCH(Places!E$1,Hosts!$1:$1,0))</f>
        <v>1</v>
      </c>
      <c r="F5848" s="67">
        <f>INDEX(Hosts!$A:$O,MATCH(Places!$C5848,Hosts!$A:$A,0),MATCH(Places!F$1,Hosts!$1:$1,0))</f>
        <v>0.88</v>
      </c>
      <c r="G5848" s="67" t="str">
        <f>INDEX(Hosts!$A:$O,MATCH(Places!$C5848,Hosts!$A:$A,0),MATCH(Places!G$1,Hosts!$1:$1,0))</f>
        <v>No</v>
      </c>
      <c r="H5848">
        <v>2</v>
      </c>
      <c r="I5848" t="str">
        <f>VLOOKUP($H5848,Neighborhoods!$A:$C,2,0)</f>
        <v>Bronx</v>
      </c>
      <c r="J5848" t="str">
        <f>VLOOKUP($H5848,Neighborhoods!$A:$C,3,0)</f>
        <v>Concourse</v>
      </c>
      <c r="K5848" t="s">
        <v>11822</v>
      </c>
      <c r="L5848" t="str">
        <f t="shared" si="364"/>
        <v>No</v>
      </c>
      <c r="M5848">
        <v>4</v>
      </c>
      <c r="N5848" t="str" cm="1">
        <f t="array" ref="N5848">_xlfn.IFS(M5848&lt;=2,"Small",M5848&lt;=5,"Medium",M5848&gt;5,"Large")</f>
        <v>Medium</v>
      </c>
      <c r="O5848" s="50">
        <v>182</v>
      </c>
      <c r="P5848" s="67">
        <f t="shared" si="365"/>
        <v>0.03</v>
      </c>
      <c r="Q5848" s="52">
        <v>5</v>
      </c>
      <c r="R5848" s="52" t="str" cm="1">
        <f t="array" ref="R5848">_xlfn.IFS(ROUND(Q5848,0)=5,"Excellent",ROUND(Q5848,0)=4,"Good",ROUND(Q5848,0)=3,"Ok",ROUND(Q5848,0)&lt;3,"Bad")</f>
        <v>Excellent</v>
      </c>
      <c r="S5848">
        <v>3</v>
      </c>
      <c r="T5848" t="str">
        <f t="shared" si="366"/>
        <v>No</v>
      </c>
      <c r="U5848" s="65">
        <v>44051</v>
      </c>
      <c r="V5848" s="65">
        <v>44059</v>
      </c>
      <c r="W5848">
        <v>359</v>
      </c>
      <c r="X5848" t="str">
        <f t="shared" si="367"/>
        <v>Active</v>
      </c>
      <c r="Y5848" t="s">
        <v>15615</v>
      </c>
    </row>
    <row r="5849" spans="1:25" x14ac:dyDescent="0.25">
      <c r="A5849">
        <v>5848</v>
      </c>
      <c r="B5849" t="s">
        <v>14963</v>
      </c>
      <c r="C5849">
        <v>2030</v>
      </c>
      <c r="D5849" t="str">
        <f>VLOOKUP($C5849,Hosts!$A:$O,10,0)</f>
        <v>Rocha Department</v>
      </c>
      <c r="E5849" s="67">
        <f>INDEX(Hosts!$A:$O,MATCH(Places!$C5849,Hosts!$A:$A,0),MATCH(Places!E$1,Hosts!$1:$1,0))</f>
        <v>0.9</v>
      </c>
      <c r="F5849" s="67">
        <f>INDEX(Hosts!$A:$O,MATCH(Places!$C5849,Hosts!$A:$A,0),MATCH(Places!F$1,Hosts!$1:$1,0))</f>
        <v>0.99</v>
      </c>
      <c r="G5849" s="67" t="str">
        <f>INDEX(Hosts!$A:$O,MATCH(Places!$C5849,Hosts!$A:$A,0),MATCH(Places!G$1,Hosts!$1:$1,0))</f>
        <v>No</v>
      </c>
      <c r="H5849">
        <v>12</v>
      </c>
      <c r="I5849" t="str">
        <f>VLOOKUP($H5849,Neighborhoods!$A:$C,2,0)</f>
        <v>Brooklyn</v>
      </c>
      <c r="J5849" t="str">
        <f>VLOOKUP($H5849,Neighborhoods!$A:$C,3,0)</f>
        <v>Williamsburg</v>
      </c>
      <c r="K5849" t="s">
        <v>1</v>
      </c>
      <c r="L5849" t="str">
        <f t="shared" si="364"/>
        <v>Yes</v>
      </c>
      <c r="M5849">
        <v>3</v>
      </c>
      <c r="N5849" t="str" cm="1">
        <f t="array" ref="N5849">_xlfn.IFS(M5849&lt;=2,"Small",M5849&lt;=5,"Medium",M5849&gt;5,"Large")</f>
        <v>Medium</v>
      </c>
      <c r="O5849" s="50">
        <v>86</v>
      </c>
      <c r="P5849" s="67">
        <f t="shared" si="365"/>
        <v>0.03</v>
      </c>
      <c r="Q5849" s="52">
        <v>4.6399999999999997</v>
      </c>
      <c r="R5849" s="52" t="str" cm="1">
        <f t="array" ref="R5849">_xlfn.IFS(ROUND(Q5849,0)=5,"Excellent",ROUND(Q5849,0)=4,"Good",ROUND(Q5849,0)=3,"Ok",ROUND(Q5849,0)&lt;3,"Bad")</f>
        <v>Excellent</v>
      </c>
      <c r="S5849">
        <v>14</v>
      </c>
      <c r="T5849" t="str">
        <f t="shared" si="366"/>
        <v>No</v>
      </c>
      <c r="U5849" s="65">
        <v>43889</v>
      </c>
      <c r="V5849" s="65">
        <v>44048</v>
      </c>
      <c r="W5849">
        <v>318</v>
      </c>
      <c r="X5849" t="str">
        <f t="shared" si="367"/>
        <v>Active</v>
      </c>
      <c r="Y5849" t="s">
        <v>15615</v>
      </c>
    </row>
    <row r="5850" spans="1:25" x14ac:dyDescent="0.25">
      <c r="A5850">
        <v>5849</v>
      </c>
      <c r="B5850" t="s">
        <v>14834</v>
      </c>
      <c r="C5850">
        <v>4080</v>
      </c>
      <c r="D5850" t="str">
        <f>VLOOKUP($C5850,Hosts!$A:$O,10,0)</f>
        <v>New York</v>
      </c>
      <c r="E5850" s="67">
        <f>INDEX(Hosts!$A:$O,MATCH(Places!$C5850,Hosts!$A:$A,0),MATCH(Places!E$1,Hosts!$1:$1,0))</f>
        <v>0.8</v>
      </c>
      <c r="F5850" s="67">
        <f>INDEX(Hosts!$A:$O,MATCH(Places!$C5850,Hosts!$A:$A,0),MATCH(Places!F$1,Hosts!$1:$1,0))</f>
        <v>0.98</v>
      </c>
      <c r="G5850" s="67" t="str">
        <f>INDEX(Hosts!$A:$O,MATCH(Places!$C5850,Hosts!$A:$A,0),MATCH(Places!G$1,Hosts!$1:$1,0))</f>
        <v>No</v>
      </c>
      <c r="H5850">
        <v>7</v>
      </c>
      <c r="I5850" t="str">
        <f>VLOOKUP($H5850,Neighborhoods!$A:$C,2,0)</f>
        <v>Brooklyn</v>
      </c>
      <c r="J5850" t="str">
        <f>VLOOKUP($H5850,Neighborhoods!$A:$C,3,0)</f>
        <v>Bedford-Stuyvesant</v>
      </c>
      <c r="K5850" t="s">
        <v>1</v>
      </c>
      <c r="L5850" t="str">
        <f t="shared" si="364"/>
        <v>Yes</v>
      </c>
      <c r="M5850">
        <v>2</v>
      </c>
      <c r="N5850" t="str" cm="1">
        <f t="array" ref="N5850">_xlfn.IFS(M5850&lt;=2,"Small",M5850&lt;=5,"Medium",M5850&gt;5,"Large")</f>
        <v>Small</v>
      </c>
      <c r="O5850" s="50">
        <v>50</v>
      </c>
      <c r="P5850" s="67">
        <f t="shared" si="365"/>
        <v>0.03</v>
      </c>
      <c r="Q5850" s="52">
        <v>4.3899999999999997</v>
      </c>
      <c r="R5850" s="52" t="str" cm="1">
        <f t="array" ref="R5850">_xlfn.IFS(ROUND(Q5850,0)=5,"Excellent",ROUND(Q5850,0)=4,"Good",ROUND(Q5850,0)=3,"Ok",ROUND(Q5850,0)&lt;3,"Bad")</f>
        <v>Good</v>
      </c>
      <c r="S5850">
        <v>18</v>
      </c>
      <c r="T5850" t="str">
        <f t="shared" si="366"/>
        <v>No</v>
      </c>
      <c r="U5850" s="65">
        <v>43900</v>
      </c>
      <c r="V5850" s="65">
        <v>44039</v>
      </c>
      <c r="W5850">
        <v>170</v>
      </c>
      <c r="X5850" t="str">
        <f t="shared" si="367"/>
        <v>Active</v>
      </c>
      <c r="Y5850" t="s">
        <v>15616</v>
      </c>
    </row>
    <row r="5851" spans="1:25" x14ac:dyDescent="0.25">
      <c r="A5851">
        <v>5850</v>
      </c>
      <c r="B5851" t="s">
        <v>13447</v>
      </c>
      <c r="C5851">
        <v>2067</v>
      </c>
      <c r="D5851" t="str">
        <f>VLOOKUP($C5851,Hosts!$A:$O,10,0)</f>
        <v>New York</v>
      </c>
      <c r="E5851" s="67">
        <f>INDEX(Hosts!$A:$O,MATCH(Places!$C5851,Hosts!$A:$A,0),MATCH(Places!E$1,Hosts!$1:$1,0))</f>
        <v>1</v>
      </c>
      <c r="F5851" s="67">
        <f>INDEX(Hosts!$A:$O,MATCH(Places!$C5851,Hosts!$A:$A,0),MATCH(Places!F$1,Hosts!$1:$1,0))</f>
        <v>0.99</v>
      </c>
      <c r="G5851" s="67" t="str">
        <f>INDEX(Hosts!$A:$O,MATCH(Places!$C5851,Hosts!$A:$A,0),MATCH(Places!G$1,Hosts!$1:$1,0))</f>
        <v>No</v>
      </c>
      <c r="H5851">
        <v>19</v>
      </c>
      <c r="I5851" t="str">
        <f>VLOOKUP($H5851,Neighborhoods!$A:$C,2,0)</f>
        <v>Manhattan</v>
      </c>
      <c r="J5851" t="str">
        <f>VLOOKUP($H5851,Neighborhoods!$A:$C,3,0)</f>
        <v>Upper East Side</v>
      </c>
      <c r="K5851" t="s">
        <v>11822</v>
      </c>
      <c r="L5851" t="str">
        <f t="shared" si="364"/>
        <v>No</v>
      </c>
      <c r="M5851">
        <v>3</v>
      </c>
      <c r="N5851" t="str" cm="1">
        <f t="array" ref="N5851">_xlfn.IFS(M5851&lt;=2,"Small",M5851&lt;=5,"Medium",M5851&gt;5,"Large")</f>
        <v>Medium</v>
      </c>
      <c r="O5851" s="50">
        <v>116</v>
      </c>
      <c r="P5851" s="67">
        <f t="shared" si="365"/>
        <v>0.03</v>
      </c>
      <c r="Q5851" s="52">
        <v>5</v>
      </c>
      <c r="R5851" s="52" t="str" cm="1">
        <f t="array" ref="R5851">_xlfn.IFS(ROUND(Q5851,0)=5,"Excellent",ROUND(Q5851,0)=4,"Good",ROUND(Q5851,0)=3,"Ok",ROUND(Q5851,0)&lt;3,"Bad")</f>
        <v>Excellent</v>
      </c>
      <c r="S5851">
        <v>6</v>
      </c>
      <c r="T5851" t="str">
        <f t="shared" si="366"/>
        <v>No</v>
      </c>
      <c r="U5851" s="65">
        <v>43890</v>
      </c>
      <c r="V5851" s="65">
        <v>44041</v>
      </c>
      <c r="W5851">
        <v>39</v>
      </c>
      <c r="X5851" t="str">
        <f t="shared" si="367"/>
        <v>Active</v>
      </c>
      <c r="Y5851" t="s">
        <v>15615</v>
      </c>
    </row>
    <row r="5852" spans="1:25" x14ac:dyDescent="0.25">
      <c r="A5852">
        <v>5851</v>
      </c>
      <c r="B5852" t="s">
        <v>13709</v>
      </c>
      <c r="C5852">
        <v>306</v>
      </c>
      <c r="D5852" t="str">
        <f>VLOOKUP($C5852,Hosts!$A:$O,10,0)</f>
        <v>New York</v>
      </c>
      <c r="E5852" s="67">
        <f>INDEX(Hosts!$A:$O,MATCH(Places!$C5852,Hosts!$A:$A,0),MATCH(Places!E$1,Hosts!$1:$1,0))</f>
        <v>1</v>
      </c>
      <c r="F5852" s="67">
        <f>INDEX(Hosts!$A:$O,MATCH(Places!$C5852,Hosts!$A:$A,0),MATCH(Places!F$1,Hosts!$1:$1,0))</f>
        <v>0.97</v>
      </c>
      <c r="G5852" s="67" t="str">
        <f>INDEX(Hosts!$A:$O,MATCH(Places!$C5852,Hosts!$A:$A,0),MATCH(Places!G$1,Hosts!$1:$1,0))</f>
        <v>Yes</v>
      </c>
      <c r="H5852">
        <v>17</v>
      </c>
      <c r="I5852" t="str">
        <f>VLOOKUP($H5852,Neighborhoods!$A:$C,2,0)</f>
        <v>Manhattan</v>
      </c>
      <c r="J5852" t="str">
        <f>VLOOKUP($H5852,Neighborhoods!$A:$C,3,0)</f>
        <v>Hell's Kitchen</v>
      </c>
      <c r="K5852" t="s">
        <v>11822</v>
      </c>
      <c r="L5852" t="str">
        <f t="shared" si="364"/>
        <v>No</v>
      </c>
      <c r="M5852">
        <v>8</v>
      </c>
      <c r="N5852" t="str" cm="1">
        <f t="array" ref="N5852">_xlfn.IFS(M5852&lt;=2,"Small",M5852&lt;=5,"Medium",M5852&gt;5,"Large")</f>
        <v>Large</v>
      </c>
      <c r="O5852" s="50">
        <v>206</v>
      </c>
      <c r="P5852" s="67">
        <f t="shared" si="365"/>
        <v>0.04</v>
      </c>
      <c r="Q5852" s="52">
        <v>5</v>
      </c>
      <c r="R5852" s="52" t="str" cm="1">
        <f t="array" ref="R5852">_xlfn.IFS(ROUND(Q5852,0)=5,"Excellent",ROUND(Q5852,0)=4,"Good",ROUND(Q5852,0)=3,"Ok",ROUND(Q5852,0)&lt;3,"Bad")</f>
        <v>Excellent</v>
      </c>
      <c r="S5852">
        <v>6</v>
      </c>
      <c r="T5852" t="str">
        <f t="shared" si="366"/>
        <v>No</v>
      </c>
      <c r="U5852" s="65">
        <v>43884</v>
      </c>
      <c r="V5852" s="65">
        <v>43902</v>
      </c>
      <c r="W5852">
        <v>85</v>
      </c>
      <c r="X5852" t="str">
        <f t="shared" si="367"/>
        <v>Active</v>
      </c>
      <c r="Y5852" t="s">
        <v>15616</v>
      </c>
    </row>
    <row r="5853" spans="1:25" x14ac:dyDescent="0.25">
      <c r="A5853">
        <v>5852</v>
      </c>
      <c r="B5853" t="s">
        <v>14555</v>
      </c>
      <c r="C5853">
        <v>3098</v>
      </c>
      <c r="D5853" t="str">
        <f>VLOOKUP($C5853,Hosts!$A:$O,10,0)</f>
        <v>New York</v>
      </c>
      <c r="E5853" s="67">
        <f>INDEX(Hosts!$A:$O,MATCH(Places!$C5853,Hosts!$A:$A,0),MATCH(Places!E$1,Hosts!$1:$1,0))</f>
        <v>0.96</v>
      </c>
      <c r="F5853" s="67">
        <f>INDEX(Hosts!$A:$O,MATCH(Places!$C5853,Hosts!$A:$A,0),MATCH(Places!F$1,Hosts!$1:$1,0))</f>
        <v>1</v>
      </c>
      <c r="G5853" s="67" t="str">
        <f>INDEX(Hosts!$A:$O,MATCH(Places!$C5853,Hosts!$A:$A,0),MATCH(Places!G$1,Hosts!$1:$1,0))</f>
        <v>No</v>
      </c>
      <c r="H5853">
        <v>12</v>
      </c>
      <c r="I5853" t="str">
        <f>VLOOKUP($H5853,Neighborhoods!$A:$C,2,0)</f>
        <v>Brooklyn</v>
      </c>
      <c r="J5853" t="str">
        <f>VLOOKUP($H5853,Neighborhoods!$A:$C,3,0)</f>
        <v>Williamsburg</v>
      </c>
      <c r="K5853" t="s">
        <v>1</v>
      </c>
      <c r="L5853" t="str">
        <f t="shared" si="364"/>
        <v>Yes</v>
      </c>
      <c r="M5853">
        <v>4</v>
      </c>
      <c r="N5853" t="str" cm="1">
        <f t="array" ref="N5853">_xlfn.IFS(M5853&lt;=2,"Small",M5853&lt;=5,"Medium",M5853&gt;5,"Large")</f>
        <v>Medium</v>
      </c>
      <c r="O5853" s="50">
        <v>150</v>
      </c>
      <c r="P5853" s="67">
        <f t="shared" si="365"/>
        <v>0.03</v>
      </c>
      <c r="Q5853" s="52">
        <v>5</v>
      </c>
      <c r="R5853" s="52" t="str" cm="1">
        <f t="array" ref="R5853">_xlfn.IFS(ROUND(Q5853,0)=5,"Excellent",ROUND(Q5853,0)=4,"Good",ROUND(Q5853,0)=3,"Ok",ROUND(Q5853,0)&lt;3,"Bad")</f>
        <v>Excellent</v>
      </c>
      <c r="S5853">
        <v>22</v>
      </c>
      <c r="T5853" t="str">
        <f t="shared" si="366"/>
        <v>No</v>
      </c>
      <c r="U5853" s="65">
        <v>43909</v>
      </c>
      <c r="V5853" s="65">
        <v>44045</v>
      </c>
      <c r="W5853">
        <v>47</v>
      </c>
      <c r="X5853" t="str">
        <f t="shared" si="367"/>
        <v>Active</v>
      </c>
      <c r="Y5853" t="s">
        <v>15616</v>
      </c>
    </row>
    <row r="5854" spans="1:25" x14ac:dyDescent="0.25">
      <c r="A5854">
        <v>5853</v>
      </c>
      <c r="B5854" t="s">
        <v>15066</v>
      </c>
      <c r="C5854">
        <v>3622</v>
      </c>
      <c r="D5854" t="str">
        <f>VLOOKUP($C5854,Hosts!$A:$O,10,0)</f>
        <v>New York</v>
      </c>
      <c r="E5854" s="67">
        <f>INDEX(Hosts!$A:$O,MATCH(Places!$C5854,Hosts!$A:$A,0),MATCH(Places!E$1,Hosts!$1:$1,0))</f>
        <v>1</v>
      </c>
      <c r="F5854" s="67">
        <f>INDEX(Hosts!$A:$O,MATCH(Places!$C5854,Hosts!$A:$A,0),MATCH(Places!F$1,Hosts!$1:$1,0))</f>
        <v>1</v>
      </c>
      <c r="G5854" s="67" t="str">
        <f>INDEX(Hosts!$A:$O,MATCH(Places!$C5854,Hosts!$A:$A,0),MATCH(Places!G$1,Hosts!$1:$1,0))</f>
        <v>No</v>
      </c>
      <c r="H5854">
        <v>12</v>
      </c>
      <c r="I5854" t="str">
        <f>VLOOKUP($H5854,Neighborhoods!$A:$C,2,0)</f>
        <v>Brooklyn</v>
      </c>
      <c r="J5854" t="str">
        <f>VLOOKUP($H5854,Neighborhoods!$A:$C,3,0)</f>
        <v>Williamsburg</v>
      </c>
      <c r="K5854" t="s">
        <v>11822</v>
      </c>
      <c r="L5854" t="str">
        <f t="shared" si="364"/>
        <v>No</v>
      </c>
      <c r="M5854">
        <v>4</v>
      </c>
      <c r="N5854" t="str" cm="1">
        <f t="array" ref="N5854">_xlfn.IFS(M5854&lt;=2,"Small",M5854&lt;=5,"Medium",M5854&gt;5,"Large")</f>
        <v>Medium</v>
      </c>
      <c r="O5854" s="50">
        <v>264</v>
      </c>
      <c r="P5854" s="67">
        <f t="shared" si="365"/>
        <v>0.04</v>
      </c>
      <c r="Q5854" s="52">
        <v>4.88</v>
      </c>
      <c r="R5854" s="52" t="str" cm="1">
        <f t="array" ref="R5854">_xlfn.IFS(ROUND(Q5854,0)=5,"Excellent",ROUND(Q5854,0)=4,"Good",ROUND(Q5854,0)=3,"Ok",ROUND(Q5854,0)&lt;3,"Bad")</f>
        <v>Excellent</v>
      </c>
      <c r="S5854">
        <v>8</v>
      </c>
      <c r="T5854" t="str">
        <f t="shared" si="366"/>
        <v>No</v>
      </c>
      <c r="U5854" s="65">
        <v>43989</v>
      </c>
      <c r="V5854" s="65">
        <v>44036</v>
      </c>
      <c r="W5854">
        <v>343</v>
      </c>
      <c r="X5854" t="str">
        <f t="shared" si="367"/>
        <v>Active</v>
      </c>
      <c r="Y5854" t="s">
        <v>15615</v>
      </c>
    </row>
    <row r="5855" spans="1:25" x14ac:dyDescent="0.25">
      <c r="A5855">
        <v>5854</v>
      </c>
      <c r="B5855" t="s">
        <v>13945</v>
      </c>
      <c r="C5855">
        <v>1821</v>
      </c>
      <c r="D5855" t="str">
        <f>VLOOKUP($C5855,Hosts!$A:$O,10,0)</f>
        <v>New York</v>
      </c>
      <c r="E5855" s="67">
        <f>INDEX(Hosts!$A:$O,MATCH(Places!$C5855,Hosts!$A:$A,0),MATCH(Places!E$1,Hosts!$1:$1,0))</f>
        <v>1</v>
      </c>
      <c r="F5855" s="67">
        <f>INDEX(Hosts!$A:$O,MATCH(Places!$C5855,Hosts!$A:$A,0),MATCH(Places!F$1,Hosts!$1:$1,0))</f>
        <v>0.95</v>
      </c>
      <c r="G5855" s="67" t="str">
        <f>INDEX(Hosts!$A:$O,MATCH(Places!$C5855,Hosts!$A:$A,0),MATCH(Places!G$1,Hosts!$1:$1,0))</f>
        <v>Yes</v>
      </c>
      <c r="H5855">
        <v>9</v>
      </c>
      <c r="I5855" t="str">
        <f>VLOOKUP($H5855,Neighborhoods!$A:$C,2,0)</f>
        <v>Brooklyn</v>
      </c>
      <c r="J5855" t="str">
        <f>VLOOKUP($H5855,Neighborhoods!$A:$C,3,0)</f>
        <v>Crown Heights</v>
      </c>
      <c r="K5855" t="s">
        <v>11822</v>
      </c>
      <c r="L5855" t="str">
        <f t="shared" si="364"/>
        <v>No</v>
      </c>
      <c r="M5855">
        <v>8</v>
      </c>
      <c r="N5855" t="str" cm="1">
        <f t="array" ref="N5855">_xlfn.IFS(M5855&lt;=2,"Small",M5855&lt;=5,"Medium",M5855&gt;5,"Large")</f>
        <v>Large</v>
      </c>
      <c r="O5855" s="50">
        <v>232</v>
      </c>
      <c r="P5855" s="67">
        <f t="shared" si="365"/>
        <v>0.04</v>
      </c>
      <c r="Q5855" s="52">
        <v>4.8899999999999997</v>
      </c>
      <c r="R5855" s="52" t="str" cm="1">
        <f t="array" ref="R5855">_xlfn.IFS(ROUND(Q5855,0)=5,"Excellent",ROUND(Q5855,0)=4,"Good",ROUND(Q5855,0)=3,"Ok",ROUND(Q5855,0)&lt;3,"Bad")</f>
        <v>Excellent</v>
      </c>
      <c r="S5855">
        <v>18</v>
      </c>
      <c r="T5855" t="str">
        <f t="shared" si="366"/>
        <v>No</v>
      </c>
      <c r="U5855" s="65">
        <v>43904</v>
      </c>
      <c r="V5855" s="65">
        <v>44057</v>
      </c>
      <c r="W5855">
        <v>86</v>
      </c>
      <c r="X5855" t="str">
        <f t="shared" si="367"/>
        <v>Active</v>
      </c>
      <c r="Y5855" t="s">
        <v>15616</v>
      </c>
    </row>
    <row r="5856" spans="1:25" x14ac:dyDescent="0.25">
      <c r="A5856">
        <v>5855</v>
      </c>
      <c r="B5856" t="s">
        <v>13518</v>
      </c>
      <c r="C5856">
        <v>4095</v>
      </c>
      <c r="D5856" t="str">
        <f>VLOOKUP($C5856,Hosts!$A:$O,10,0)</f>
        <v>New York</v>
      </c>
      <c r="E5856" s="67">
        <f>INDEX(Hosts!$A:$O,MATCH(Places!$C5856,Hosts!$A:$A,0),MATCH(Places!E$1,Hosts!$1:$1,0))</f>
        <v>0.7</v>
      </c>
      <c r="F5856" s="67">
        <f>INDEX(Hosts!$A:$O,MATCH(Places!$C5856,Hosts!$A:$A,0),MATCH(Places!F$1,Hosts!$1:$1,0))</f>
        <v>0.54</v>
      </c>
      <c r="G5856" s="67" t="str">
        <f>INDEX(Hosts!$A:$O,MATCH(Places!$C5856,Hosts!$A:$A,0),MATCH(Places!G$1,Hosts!$1:$1,0))</f>
        <v>No</v>
      </c>
      <c r="H5856">
        <v>7</v>
      </c>
      <c r="I5856" t="str">
        <f>VLOOKUP($H5856,Neighborhoods!$A:$C,2,0)</f>
        <v>Brooklyn</v>
      </c>
      <c r="J5856" t="str">
        <f>VLOOKUP($H5856,Neighborhoods!$A:$C,3,0)</f>
        <v>Bedford-Stuyvesant</v>
      </c>
      <c r="K5856" t="s">
        <v>11822</v>
      </c>
      <c r="L5856" t="str">
        <f t="shared" si="364"/>
        <v>No</v>
      </c>
      <c r="M5856">
        <v>2</v>
      </c>
      <c r="N5856" t="str" cm="1">
        <f t="array" ref="N5856">_xlfn.IFS(M5856&lt;=2,"Small",M5856&lt;=5,"Medium",M5856&gt;5,"Large")</f>
        <v>Small</v>
      </c>
      <c r="O5856" s="50">
        <v>121</v>
      </c>
      <c r="P5856" s="67">
        <f t="shared" si="365"/>
        <v>0.03</v>
      </c>
      <c r="Q5856" s="52">
        <v>5</v>
      </c>
      <c r="R5856" s="52" t="str" cm="1">
        <f t="array" ref="R5856">_xlfn.IFS(ROUND(Q5856,0)=5,"Excellent",ROUND(Q5856,0)=4,"Good",ROUND(Q5856,0)=3,"Ok",ROUND(Q5856,0)&lt;3,"Bad")</f>
        <v>Excellent</v>
      </c>
      <c r="S5856">
        <v>4</v>
      </c>
      <c r="T5856" t="str">
        <f t="shared" si="366"/>
        <v>No</v>
      </c>
      <c r="U5856" s="65">
        <v>43997</v>
      </c>
      <c r="V5856" s="65">
        <v>44046</v>
      </c>
      <c r="W5856">
        <v>106</v>
      </c>
      <c r="X5856" t="str">
        <f t="shared" si="367"/>
        <v>Active</v>
      </c>
      <c r="Y5856" t="s">
        <v>15615</v>
      </c>
    </row>
    <row r="5857" spans="1:25" x14ac:dyDescent="0.25">
      <c r="A5857">
        <v>5856</v>
      </c>
      <c r="B5857" t="s">
        <v>14984</v>
      </c>
      <c r="C5857">
        <v>1563</v>
      </c>
      <c r="D5857" t="str">
        <f>VLOOKUP($C5857,Hosts!$A:$O,10,0)</f>
        <v>New York</v>
      </c>
      <c r="E5857" s="67">
        <f>INDEX(Hosts!$A:$O,MATCH(Places!$C5857,Hosts!$A:$A,0),MATCH(Places!E$1,Hosts!$1:$1,0))</f>
        <v>1</v>
      </c>
      <c r="F5857" s="67">
        <f>INDEX(Hosts!$A:$O,MATCH(Places!$C5857,Hosts!$A:$A,0),MATCH(Places!F$1,Hosts!$1:$1,0))</f>
        <v>0.99</v>
      </c>
      <c r="G5857" s="67" t="str">
        <f>INDEX(Hosts!$A:$O,MATCH(Places!$C5857,Hosts!$A:$A,0),MATCH(Places!G$1,Hosts!$1:$1,0))</f>
        <v>No</v>
      </c>
      <c r="H5857">
        <v>17</v>
      </c>
      <c r="I5857" t="str">
        <f>VLOOKUP($H5857,Neighborhoods!$A:$C,2,0)</f>
        <v>Manhattan</v>
      </c>
      <c r="J5857" t="str">
        <f>VLOOKUP($H5857,Neighborhoods!$A:$C,3,0)</f>
        <v>Hell's Kitchen</v>
      </c>
      <c r="K5857" t="s">
        <v>11822</v>
      </c>
      <c r="L5857" t="str">
        <f t="shared" si="364"/>
        <v>No</v>
      </c>
      <c r="M5857">
        <v>6</v>
      </c>
      <c r="N5857" t="str" cm="1">
        <f t="array" ref="N5857">_xlfn.IFS(M5857&lt;=2,"Small",M5857&lt;=5,"Medium",M5857&gt;5,"Large")</f>
        <v>Large</v>
      </c>
      <c r="O5857" s="50">
        <v>180</v>
      </c>
      <c r="P5857" s="67">
        <f t="shared" si="365"/>
        <v>0.03</v>
      </c>
      <c r="Q5857" s="52">
        <v>5</v>
      </c>
      <c r="R5857" s="52" t="str" cm="1">
        <f t="array" ref="R5857">_xlfn.IFS(ROUND(Q5857,0)=5,"Excellent",ROUND(Q5857,0)=4,"Good",ROUND(Q5857,0)=3,"Ok",ROUND(Q5857,0)&lt;3,"Bad")</f>
        <v>Excellent</v>
      </c>
      <c r="S5857">
        <v>5</v>
      </c>
      <c r="T5857" t="str">
        <f t="shared" si="366"/>
        <v>No</v>
      </c>
      <c r="U5857" s="65">
        <v>43975</v>
      </c>
      <c r="V5857" s="65">
        <v>44007</v>
      </c>
      <c r="W5857">
        <v>10</v>
      </c>
      <c r="X5857" t="str">
        <f t="shared" si="367"/>
        <v>Active</v>
      </c>
      <c r="Y5857" t="s">
        <v>15616</v>
      </c>
    </row>
    <row r="5858" spans="1:25" x14ac:dyDescent="0.25">
      <c r="A5858">
        <v>5857</v>
      </c>
      <c r="B5858" t="s">
        <v>14343</v>
      </c>
      <c r="C5858">
        <v>498</v>
      </c>
      <c r="D5858" t="str">
        <f>VLOOKUP($C5858,Hosts!$A:$O,10,0)</f>
        <v>New York</v>
      </c>
      <c r="E5858" s="67">
        <f>INDEX(Hosts!$A:$O,MATCH(Places!$C5858,Hosts!$A:$A,0),MATCH(Places!E$1,Hosts!$1:$1,0))</f>
        <v>1</v>
      </c>
      <c r="F5858" s="67">
        <f>INDEX(Hosts!$A:$O,MATCH(Places!$C5858,Hosts!$A:$A,0),MATCH(Places!F$1,Hosts!$1:$1,0))</f>
        <v>0.82</v>
      </c>
      <c r="G5858" s="67" t="str">
        <f>INDEX(Hosts!$A:$O,MATCH(Places!$C5858,Hosts!$A:$A,0),MATCH(Places!G$1,Hosts!$1:$1,0))</f>
        <v>No</v>
      </c>
      <c r="H5858">
        <v>17</v>
      </c>
      <c r="I5858" t="str">
        <f>VLOOKUP($H5858,Neighborhoods!$A:$C,2,0)</f>
        <v>Manhattan</v>
      </c>
      <c r="J5858" t="str">
        <f>VLOOKUP($H5858,Neighborhoods!$A:$C,3,0)</f>
        <v>Hell's Kitchen</v>
      </c>
      <c r="K5858" t="s">
        <v>11822</v>
      </c>
      <c r="L5858" t="str">
        <f t="shared" si="364"/>
        <v>No</v>
      </c>
      <c r="M5858">
        <v>4</v>
      </c>
      <c r="N5858" t="str" cm="1">
        <f t="array" ref="N5858">_xlfn.IFS(M5858&lt;=2,"Small",M5858&lt;=5,"Medium",M5858&gt;5,"Large")</f>
        <v>Medium</v>
      </c>
      <c r="O5858" s="50">
        <v>148</v>
      </c>
      <c r="P5858" s="67">
        <f t="shared" si="365"/>
        <v>0.03</v>
      </c>
      <c r="Q5858" s="52">
        <v>5</v>
      </c>
      <c r="R5858" s="52" t="str" cm="1">
        <f t="array" ref="R5858">_xlfn.IFS(ROUND(Q5858,0)=5,"Excellent",ROUND(Q5858,0)=4,"Good",ROUND(Q5858,0)=3,"Ok",ROUND(Q5858,0)&lt;3,"Bad")</f>
        <v>Excellent</v>
      </c>
      <c r="S5858">
        <v>8</v>
      </c>
      <c r="T5858" t="str">
        <f t="shared" si="366"/>
        <v>No</v>
      </c>
      <c r="U5858" s="65">
        <v>43890</v>
      </c>
      <c r="V5858" s="65">
        <v>44046</v>
      </c>
      <c r="W5858">
        <v>136</v>
      </c>
      <c r="X5858" t="str">
        <f t="shared" si="367"/>
        <v>Active</v>
      </c>
      <c r="Y5858" t="s">
        <v>15615</v>
      </c>
    </row>
    <row r="5859" spans="1:25" x14ac:dyDescent="0.25">
      <c r="A5859">
        <v>5858</v>
      </c>
      <c r="B5859" t="s">
        <v>15061</v>
      </c>
      <c r="C5859">
        <v>1861</v>
      </c>
      <c r="D5859" t="str">
        <f>VLOOKUP($C5859,Hosts!$A:$O,10,0)</f>
        <v>New York</v>
      </c>
      <c r="E5859" s="67">
        <f>INDEX(Hosts!$A:$O,MATCH(Places!$C5859,Hosts!$A:$A,0),MATCH(Places!E$1,Hosts!$1:$1,0))</f>
        <v>1</v>
      </c>
      <c r="F5859" s="67">
        <f>INDEX(Hosts!$A:$O,MATCH(Places!$C5859,Hosts!$A:$A,0),MATCH(Places!F$1,Hosts!$1:$1,0))</f>
        <v>1</v>
      </c>
      <c r="G5859" s="67" t="str">
        <f>INDEX(Hosts!$A:$O,MATCH(Places!$C5859,Hosts!$A:$A,0),MATCH(Places!G$1,Hosts!$1:$1,0))</f>
        <v>Yes</v>
      </c>
      <c r="H5859">
        <v>21</v>
      </c>
      <c r="I5859" t="str">
        <f>VLOOKUP($H5859,Neighborhoods!$A:$C,2,0)</f>
        <v>Queens</v>
      </c>
      <c r="J5859" t="str">
        <f>VLOOKUP($H5859,Neighborhoods!$A:$C,3,0)</f>
        <v>Astoria</v>
      </c>
      <c r="K5859" t="s">
        <v>11822</v>
      </c>
      <c r="L5859" t="str">
        <f t="shared" si="364"/>
        <v>No</v>
      </c>
      <c r="M5859">
        <v>4</v>
      </c>
      <c r="N5859" t="str" cm="1">
        <f t="array" ref="N5859">_xlfn.IFS(M5859&lt;=2,"Small",M5859&lt;=5,"Medium",M5859&gt;5,"Large")</f>
        <v>Medium</v>
      </c>
      <c r="O5859" s="50">
        <v>143</v>
      </c>
      <c r="P5859" s="67">
        <f t="shared" si="365"/>
        <v>0.03</v>
      </c>
      <c r="Q5859" s="52">
        <v>4.92</v>
      </c>
      <c r="R5859" s="52" t="str" cm="1">
        <f t="array" ref="R5859">_xlfn.IFS(ROUND(Q5859,0)=5,"Excellent",ROUND(Q5859,0)=4,"Good",ROUND(Q5859,0)=3,"Ok",ROUND(Q5859,0)&lt;3,"Bad")</f>
        <v>Excellent</v>
      </c>
      <c r="S5859">
        <v>26</v>
      </c>
      <c r="T5859" t="str">
        <f t="shared" si="366"/>
        <v>No</v>
      </c>
      <c r="U5859" s="65">
        <v>43905</v>
      </c>
      <c r="V5859" s="65">
        <v>44052</v>
      </c>
      <c r="W5859">
        <v>83</v>
      </c>
      <c r="X5859" t="str">
        <f t="shared" si="367"/>
        <v>Active</v>
      </c>
      <c r="Y5859" t="s">
        <v>15616</v>
      </c>
    </row>
    <row r="5860" spans="1:25" x14ac:dyDescent="0.25">
      <c r="A5860">
        <v>5859</v>
      </c>
      <c r="B5860" t="s">
        <v>15222</v>
      </c>
      <c r="C5860">
        <v>4110</v>
      </c>
      <c r="D5860" t="str">
        <f>VLOOKUP($C5860,Hosts!$A:$O,10,0)</f>
        <v>New York</v>
      </c>
      <c r="E5860" s="67">
        <f>INDEX(Hosts!$A:$O,MATCH(Places!$C5860,Hosts!$A:$A,0),MATCH(Places!E$1,Hosts!$1:$1,0))</f>
        <v>0.92</v>
      </c>
      <c r="F5860" s="67">
        <f>INDEX(Hosts!$A:$O,MATCH(Places!$C5860,Hosts!$A:$A,0),MATCH(Places!F$1,Hosts!$1:$1,0))</f>
        <v>0.87</v>
      </c>
      <c r="G5860" s="67" t="str">
        <f>INDEX(Hosts!$A:$O,MATCH(Places!$C5860,Hosts!$A:$A,0),MATCH(Places!G$1,Hosts!$1:$1,0))</f>
        <v>Yes</v>
      </c>
      <c r="H5860">
        <v>14</v>
      </c>
      <c r="I5860" t="str">
        <f>VLOOKUP($H5860,Neighborhoods!$A:$C,2,0)</f>
        <v>Manhattan</v>
      </c>
      <c r="J5860" t="str">
        <f>VLOOKUP($H5860,Neighborhoods!$A:$C,3,0)</f>
        <v>East Harlem</v>
      </c>
      <c r="K5860" t="s">
        <v>11822</v>
      </c>
      <c r="L5860" t="str">
        <f t="shared" si="364"/>
        <v>No</v>
      </c>
      <c r="M5860">
        <v>4</v>
      </c>
      <c r="N5860" t="str" cm="1">
        <f t="array" ref="N5860">_xlfn.IFS(M5860&lt;=2,"Small",M5860&lt;=5,"Medium",M5860&gt;5,"Large")</f>
        <v>Medium</v>
      </c>
      <c r="O5860" s="50">
        <v>90</v>
      </c>
      <c r="P5860" s="67">
        <f t="shared" si="365"/>
        <v>0.03</v>
      </c>
      <c r="Q5860" s="52">
        <v>4</v>
      </c>
      <c r="R5860" s="52" t="str" cm="1">
        <f t="array" ref="R5860">_xlfn.IFS(ROUND(Q5860,0)=5,"Excellent",ROUND(Q5860,0)=4,"Good",ROUND(Q5860,0)=3,"Ok",ROUND(Q5860,0)&lt;3,"Bad")</f>
        <v>Good</v>
      </c>
      <c r="S5860">
        <v>5</v>
      </c>
      <c r="T5860" t="str">
        <f t="shared" si="366"/>
        <v>No</v>
      </c>
      <c r="U5860" s="65">
        <v>43898</v>
      </c>
      <c r="V5860" s="65">
        <v>44001</v>
      </c>
      <c r="W5860">
        <v>101</v>
      </c>
      <c r="X5860" t="str">
        <f t="shared" si="367"/>
        <v>Active</v>
      </c>
      <c r="Y5860" t="s">
        <v>15616</v>
      </c>
    </row>
    <row r="5861" spans="1:25" x14ac:dyDescent="0.25">
      <c r="A5861">
        <v>5860</v>
      </c>
      <c r="B5861" t="s">
        <v>14528</v>
      </c>
      <c r="C5861">
        <v>4129</v>
      </c>
      <c r="D5861" t="str">
        <f>VLOOKUP($C5861,Hosts!$A:$O,10,0)</f>
        <v>New York</v>
      </c>
      <c r="E5861" s="67">
        <f>INDEX(Hosts!$A:$O,MATCH(Places!$C5861,Hosts!$A:$A,0),MATCH(Places!E$1,Hosts!$1:$1,0))</f>
        <v>0.8</v>
      </c>
      <c r="F5861" s="67">
        <f>INDEX(Hosts!$A:$O,MATCH(Places!$C5861,Hosts!$A:$A,0),MATCH(Places!F$1,Hosts!$1:$1,0))</f>
        <v>0.97</v>
      </c>
      <c r="G5861" s="67" t="str">
        <f>INDEX(Hosts!$A:$O,MATCH(Places!$C5861,Hosts!$A:$A,0),MATCH(Places!G$1,Hosts!$1:$1,0))</f>
        <v>No</v>
      </c>
      <c r="H5861">
        <v>12</v>
      </c>
      <c r="I5861" t="str">
        <f>VLOOKUP($H5861,Neighborhoods!$A:$C,2,0)</f>
        <v>Brooklyn</v>
      </c>
      <c r="J5861" t="str">
        <f>VLOOKUP($H5861,Neighborhoods!$A:$C,3,0)</f>
        <v>Williamsburg</v>
      </c>
      <c r="K5861" t="s">
        <v>1</v>
      </c>
      <c r="L5861" t="str">
        <f t="shared" si="364"/>
        <v>Yes</v>
      </c>
      <c r="M5861">
        <v>7</v>
      </c>
      <c r="N5861" t="str" cm="1">
        <f t="array" ref="N5861">_xlfn.IFS(M5861&lt;=2,"Small",M5861&lt;=5,"Medium",M5861&gt;5,"Large")</f>
        <v>Large</v>
      </c>
      <c r="O5861" s="50">
        <v>274</v>
      </c>
      <c r="P5861" s="67">
        <f t="shared" si="365"/>
        <v>0.04</v>
      </c>
      <c r="Q5861" s="52">
        <v>4.4000000000000004</v>
      </c>
      <c r="R5861" s="52" t="str" cm="1">
        <f t="array" ref="R5861">_xlfn.IFS(ROUND(Q5861,0)=5,"Excellent",ROUND(Q5861,0)=4,"Good",ROUND(Q5861,0)=3,"Ok",ROUND(Q5861,0)&lt;3,"Bad")</f>
        <v>Good</v>
      </c>
      <c r="S5861">
        <v>15</v>
      </c>
      <c r="T5861" t="str">
        <f t="shared" si="366"/>
        <v>No</v>
      </c>
      <c r="U5861" s="65">
        <v>43894</v>
      </c>
      <c r="V5861" s="65">
        <v>44011</v>
      </c>
      <c r="W5861">
        <v>164</v>
      </c>
      <c r="X5861" t="str">
        <f t="shared" si="367"/>
        <v>Active</v>
      </c>
      <c r="Y5861" t="s">
        <v>15616</v>
      </c>
    </row>
    <row r="5862" spans="1:25" x14ac:dyDescent="0.25">
      <c r="A5862">
        <v>5861</v>
      </c>
      <c r="B5862" t="s">
        <v>13545</v>
      </c>
      <c r="C5862">
        <v>3856</v>
      </c>
      <c r="D5862" t="str">
        <f>VLOOKUP($C5862,Hosts!$A:$O,10,0)</f>
        <v>New York</v>
      </c>
      <c r="E5862" s="67">
        <f>INDEX(Hosts!$A:$O,MATCH(Places!$C5862,Hosts!$A:$A,0),MATCH(Places!E$1,Hosts!$1:$1,0))</f>
        <v>0.67</v>
      </c>
      <c r="F5862" s="67">
        <f>INDEX(Hosts!$A:$O,MATCH(Places!$C5862,Hosts!$A:$A,0),MATCH(Places!F$1,Hosts!$1:$1,0))</f>
        <v>0.89</v>
      </c>
      <c r="G5862" s="67" t="str">
        <f>INDEX(Hosts!$A:$O,MATCH(Places!$C5862,Hosts!$A:$A,0),MATCH(Places!G$1,Hosts!$1:$1,0))</f>
        <v>No</v>
      </c>
      <c r="H5862">
        <v>7</v>
      </c>
      <c r="I5862" t="str">
        <f>VLOOKUP($H5862,Neighborhoods!$A:$C,2,0)</f>
        <v>Brooklyn</v>
      </c>
      <c r="J5862" t="str">
        <f>VLOOKUP($H5862,Neighborhoods!$A:$C,3,0)</f>
        <v>Bedford-Stuyvesant</v>
      </c>
      <c r="K5862" t="s">
        <v>11822</v>
      </c>
      <c r="L5862" t="str">
        <f t="shared" si="364"/>
        <v>No</v>
      </c>
      <c r="M5862">
        <v>4</v>
      </c>
      <c r="N5862" t="str" cm="1">
        <f t="array" ref="N5862">_xlfn.IFS(M5862&lt;=2,"Small",M5862&lt;=5,"Medium",M5862&gt;5,"Large")</f>
        <v>Medium</v>
      </c>
      <c r="O5862" s="50">
        <v>107</v>
      </c>
      <c r="P5862" s="67">
        <f t="shared" si="365"/>
        <v>0.03</v>
      </c>
      <c r="Q5862" s="52">
        <v>5</v>
      </c>
      <c r="R5862" s="52" t="str" cm="1">
        <f t="array" ref="R5862">_xlfn.IFS(ROUND(Q5862,0)=5,"Excellent",ROUND(Q5862,0)=4,"Good",ROUND(Q5862,0)=3,"Ok",ROUND(Q5862,0)&lt;3,"Bad")</f>
        <v>Excellent</v>
      </c>
      <c r="S5862">
        <v>5</v>
      </c>
      <c r="T5862" t="str">
        <f t="shared" si="366"/>
        <v>No</v>
      </c>
      <c r="U5862" s="65">
        <v>43898</v>
      </c>
      <c r="V5862" s="65">
        <v>44053</v>
      </c>
      <c r="W5862">
        <v>269</v>
      </c>
      <c r="X5862" t="str">
        <f t="shared" si="367"/>
        <v>Active</v>
      </c>
      <c r="Y5862" t="s">
        <v>15616</v>
      </c>
    </row>
    <row r="5863" spans="1:25" x14ac:dyDescent="0.25">
      <c r="A5863">
        <v>5862</v>
      </c>
      <c r="B5863" t="s">
        <v>15221</v>
      </c>
      <c r="C5863">
        <v>4130</v>
      </c>
      <c r="D5863" t="str">
        <f>VLOOKUP($C5863,Hosts!$A:$O,10,0)</f>
        <v>New York</v>
      </c>
      <c r="E5863" s="67">
        <f>INDEX(Hosts!$A:$O,MATCH(Places!$C5863,Hosts!$A:$A,0),MATCH(Places!E$1,Hosts!$1:$1,0))</f>
        <v>1</v>
      </c>
      <c r="F5863" s="67">
        <f>INDEX(Hosts!$A:$O,MATCH(Places!$C5863,Hosts!$A:$A,0),MATCH(Places!F$1,Hosts!$1:$1,0))</f>
        <v>0.96</v>
      </c>
      <c r="G5863" s="67" t="str">
        <f>INDEX(Hosts!$A:$O,MATCH(Places!$C5863,Hosts!$A:$A,0),MATCH(Places!G$1,Hosts!$1:$1,0))</f>
        <v>No</v>
      </c>
      <c r="H5863">
        <v>17</v>
      </c>
      <c r="I5863" t="str">
        <f>VLOOKUP($H5863,Neighborhoods!$A:$C,2,0)</f>
        <v>Manhattan</v>
      </c>
      <c r="J5863" t="str">
        <f>VLOOKUP($H5863,Neighborhoods!$A:$C,3,0)</f>
        <v>Hell's Kitchen</v>
      </c>
      <c r="K5863" t="s">
        <v>11822</v>
      </c>
      <c r="L5863" t="str">
        <f t="shared" si="364"/>
        <v>No</v>
      </c>
      <c r="M5863">
        <v>5</v>
      </c>
      <c r="N5863" t="str" cm="1">
        <f t="array" ref="N5863">_xlfn.IFS(M5863&lt;=2,"Small",M5863&lt;=5,"Medium",M5863&gt;5,"Large")</f>
        <v>Medium</v>
      </c>
      <c r="O5863" s="50">
        <v>280</v>
      </c>
      <c r="P5863" s="67">
        <f t="shared" si="365"/>
        <v>0.04</v>
      </c>
      <c r="Q5863" s="52">
        <v>5</v>
      </c>
      <c r="R5863" s="52" t="str" cm="1">
        <f t="array" ref="R5863">_xlfn.IFS(ROUND(Q5863,0)=5,"Excellent",ROUND(Q5863,0)=4,"Good",ROUND(Q5863,0)=3,"Ok",ROUND(Q5863,0)&lt;3,"Bad")</f>
        <v>Excellent</v>
      </c>
      <c r="S5863">
        <v>3</v>
      </c>
      <c r="T5863" t="str">
        <f t="shared" si="366"/>
        <v>No</v>
      </c>
      <c r="U5863" s="65">
        <v>43948</v>
      </c>
      <c r="V5863" s="65">
        <v>43951</v>
      </c>
      <c r="W5863">
        <v>230</v>
      </c>
      <c r="X5863" t="str">
        <f t="shared" si="367"/>
        <v>Active</v>
      </c>
      <c r="Y5863" t="s">
        <v>15616</v>
      </c>
    </row>
    <row r="5864" spans="1:25" x14ac:dyDescent="0.25">
      <c r="A5864">
        <v>5863</v>
      </c>
      <c r="B5864" t="s">
        <v>13474</v>
      </c>
      <c r="C5864">
        <v>3374</v>
      </c>
      <c r="D5864" t="str">
        <f>VLOOKUP($C5864,Hosts!$A:$O,10,0)</f>
        <v>Perm Krai</v>
      </c>
      <c r="E5864" s="67">
        <f>INDEX(Hosts!$A:$O,MATCH(Places!$C5864,Hosts!$A:$A,0),MATCH(Places!E$1,Hosts!$1:$1,0))</f>
        <v>0.9</v>
      </c>
      <c r="F5864" s="67">
        <f>INDEX(Hosts!$A:$O,MATCH(Places!$C5864,Hosts!$A:$A,0),MATCH(Places!F$1,Hosts!$1:$1,0))</f>
        <v>1</v>
      </c>
      <c r="G5864" s="67" t="str">
        <f>INDEX(Hosts!$A:$O,MATCH(Places!$C5864,Hosts!$A:$A,0),MATCH(Places!G$1,Hosts!$1:$1,0))</f>
        <v>No</v>
      </c>
      <c r="H5864">
        <v>7</v>
      </c>
      <c r="I5864" t="str">
        <f>VLOOKUP($H5864,Neighborhoods!$A:$C,2,0)</f>
        <v>Brooklyn</v>
      </c>
      <c r="J5864" t="str">
        <f>VLOOKUP($H5864,Neighborhoods!$A:$C,3,0)</f>
        <v>Bedford-Stuyvesant</v>
      </c>
      <c r="K5864" t="s">
        <v>11822</v>
      </c>
      <c r="L5864" t="str">
        <f t="shared" si="364"/>
        <v>No</v>
      </c>
      <c r="M5864">
        <v>10</v>
      </c>
      <c r="N5864" t="str" cm="1">
        <f t="array" ref="N5864">_xlfn.IFS(M5864&lt;=2,"Small",M5864&lt;=5,"Medium",M5864&gt;5,"Large")</f>
        <v>Large</v>
      </c>
      <c r="O5864" s="50">
        <v>209</v>
      </c>
      <c r="P5864" s="67">
        <f t="shared" si="365"/>
        <v>0.04</v>
      </c>
      <c r="Q5864" s="52">
        <v>4.75</v>
      </c>
      <c r="R5864" s="52" t="str" cm="1">
        <f t="array" ref="R5864">_xlfn.IFS(ROUND(Q5864,0)=5,"Excellent",ROUND(Q5864,0)=4,"Good",ROUND(Q5864,0)=3,"Ok",ROUND(Q5864,0)&lt;3,"Bad")</f>
        <v>Excellent</v>
      </c>
      <c r="S5864">
        <v>8</v>
      </c>
      <c r="T5864" t="str">
        <f t="shared" si="366"/>
        <v>No</v>
      </c>
      <c r="U5864" s="65">
        <v>43898</v>
      </c>
      <c r="V5864" s="65">
        <v>44038</v>
      </c>
      <c r="W5864">
        <v>127</v>
      </c>
      <c r="X5864" t="str">
        <f t="shared" si="367"/>
        <v>Active</v>
      </c>
      <c r="Y5864" t="s">
        <v>15616</v>
      </c>
    </row>
    <row r="5865" spans="1:25" x14ac:dyDescent="0.25">
      <c r="A5865">
        <v>5864</v>
      </c>
      <c r="B5865" t="s">
        <v>14606</v>
      </c>
      <c r="C5865">
        <v>3438</v>
      </c>
      <c r="D5865" t="str">
        <f>VLOOKUP($C5865,Hosts!$A:$O,10,0)</f>
        <v>New York</v>
      </c>
      <c r="E5865" s="67">
        <f>INDEX(Hosts!$A:$O,MATCH(Places!$C5865,Hosts!$A:$A,0),MATCH(Places!E$1,Hosts!$1:$1,0))</f>
        <v>1</v>
      </c>
      <c r="F5865" s="67">
        <f>INDEX(Hosts!$A:$O,MATCH(Places!$C5865,Hosts!$A:$A,0),MATCH(Places!F$1,Hosts!$1:$1,0))</f>
        <v>0.92</v>
      </c>
      <c r="G5865" s="67" t="str">
        <f>INDEX(Hosts!$A:$O,MATCH(Places!$C5865,Hosts!$A:$A,0),MATCH(Places!G$1,Hosts!$1:$1,0))</f>
        <v>Yes</v>
      </c>
      <c r="H5865">
        <v>22</v>
      </c>
      <c r="I5865" t="str">
        <f>VLOOKUP($H5865,Neighborhoods!$A:$C,2,0)</f>
        <v>Queens</v>
      </c>
      <c r="J5865" t="str">
        <f>VLOOKUP($H5865,Neighborhoods!$A:$C,3,0)</f>
        <v>Flushing</v>
      </c>
      <c r="K5865" t="s">
        <v>1</v>
      </c>
      <c r="L5865" t="str">
        <f t="shared" si="364"/>
        <v>Yes</v>
      </c>
      <c r="M5865">
        <v>2</v>
      </c>
      <c r="N5865" t="str" cm="1">
        <f t="array" ref="N5865">_xlfn.IFS(M5865&lt;=2,"Small",M5865&lt;=5,"Medium",M5865&gt;5,"Large")</f>
        <v>Small</v>
      </c>
      <c r="O5865" s="50">
        <v>43</v>
      </c>
      <c r="P5865" s="67">
        <f t="shared" si="365"/>
        <v>0.03</v>
      </c>
      <c r="Q5865" s="52">
        <v>5</v>
      </c>
      <c r="R5865" s="52" t="str" cm="1">
        <f t="array" ref="R5865">_xlfn.IFS(ROUND(Q5865,0)=5,"Excellent",ROUND(Q5865,0)=4,"Good",ROUND(Q5865,0)=3,"Ok",ROUND(Q5865,0)&lt;3,"Bad")</f>
        <v>Excellent</v>
      </c>
      <c r="S5865">
        <v>6</v>
      </c>
      <c r="T5865" t="str">
        <f t="shared" si="366"/>
        <v>No</v>
      </c>
      <c r="U5865" s="65">
        <v>43890</v>
      </c>
      <c r="V5865" s="65">
        <v>43903</v>
      </c>
      <c r="W5865">
        <v>45</v>
      </c>
      <c r="X5865" t="str">
        <f t="shared" si="367"/>
        <v>Active</v>
      </c>
      <c r="Y5865" t="s">
        <v>15616</v>
      </c>
    </row>
    <row r="5866" spans="1:25" x14ac:dyDescent="0.25">
      <c r="A5866">
        <v>5865</v>
      </c>
      <c r="B5866" t="s">
        <v>13754</v>
      </c>
      <c r="C5866">
        <v>3438</v>
      </c>
      <c r="D5866" t="str">
        <f>VLOOKUP($C5866,Hosts!$A:$O,10,0)</f>
        <v>New York</v>
      </c>
      <c r="E5866" s="67">
        <f>INDEX(Hosts!$A:$O,MATCH(Places!$C5866,Hosts!$A:$A,0),MATCH(Places!E$1,Hosts!$1:$1,0))</f>
        <v>1</v>
      </c>
      <c r="F5866" s="67">
        <f>INDEX(Hosts!$A:$O,MATCH(Places!$C5866,Hosts!$A:$A,0),MATCH(Places!F$1,Hosts!$1:$1,0))</f>
        <v>0.92</v>
      </c>
      <c r="G5866" s="67" t="str">
        <f>INDEX(Hosts!$A:$O,MATCH(Places!$C5866,Hosts!$A:$A,0),MATCH(Places!G$1,Hosts!$1:$1,0))</f>
        <v>Yes</v>
      </c>
      <c r="H5866">
        <v>22</v>
      </c>
      <c r="I5866" t="str">
        <f>VLOOKUP($H5866,Neighborhoods!$A:$C,2,0)</f>
        <v>Queens</v>
      </c>
      <c r="J5866" t="str">
        <f>VLOOKUP($H5866,Neighborhoods!$A:$C,3,0)</f>
        <v>Flushing</v>
      </c>
      <c r="K5866" t="s">
        <v>1</v>
      </c>
      <c r="L5866" t="str">
        <f t="shared" si="364"/>
        <v>Yes</v>
      </c>
      <c r="M5866">
        <v>2</v>
      </c>
      <c r="N5866" t="str" cm="1">
        <f t="array" ref="N5866">_xlfn.IFS(M5866&lt;=2,"Small",M5866&lt;=5,"Medium",M5866&gt;5,"Large")</f>
        <v>Small</v>
      </c>
      <c r="O5866" s="50">
        <v>45</v>
      </c>
      <c r="P5866" s="67">
        <f t="shared" si="365"/>
        <v>0.03</v>
      </c>
      <c r="Q5866" s="52">
        <v>5</v>
      </c>
      <c r="R5866" s="52" t="str" cm="1">
        <f t="array" ref="R5866">_xlfn.IFS(ROUND(Q5866,0)=5,"Excellent",ROUND(Q5866,0)=4,"Good",ROUND(Q5866,0)=3,"Ok",ROUND(Q5866,0)&lt;3,"Bad")</f>
        <v>Excellent</v>
      </c>
      <c r="S5866">
        <v>5</v>
      </c>
      <c r="T5866" t="str">
        <f t="shared" si="366"/>
        <v>No</v>
      </c>
      <c r="U5866" s="65">
        <v>43890</v>
      </c>
      <c r="V5866" s="65">
        <v>43911</v>
      </c>
      <c r="W5866">
        <v>60</v>
      </c>
      <c r="X5866" t="str">
        <f t="shared" si="367"/>
        <v>Active</v>
      </c>
      <c r="Y5866" t="s">
        <v>15616</v>
      </c>
    </row>
    <row r="5867" spans="1:25" x14ac:dyDescent="0.25">
      <c r="A5867">
        <v>5866</v>
      </c>
      <c r="B5867" t="s">
        <v>13539</v>
      </c>
      <c r="C5867">
        <v>4045</v>
      </c>
      <c r="D5867" t="str">
        <f>VLOOKUP($C5867,Hosts!$A:$O,10,0)</f>
        <v>New York</v>
      </c>
      <c r="E5867" s="67">
        <f>INDEX(Hosts!$A:$O,MATCH(Places!$C5867,Hosts!$A:$A,0),MATCH(Places!E$1,Hosts!$1:$1,0))</f>
        <v>1</v>
      </c>
      <c r="F5867" s="67">
        <f>INDEX(Hosts!$A:$O,MATCH(Places!$C5867,Hosts!$A:$A,0),MATCH(Places!F$1,Hosts!$1:$1,0))</f>
        <v>0.98</v>
      </c>
      <c r="G5867" s="67" t="str">
        <f>INDEX(Hosts!$A:$O,MATCH(Places!$C5867,Hosts!$A:$A,0),MATCH(Places!G$1,Hosts!$1:$1,0))</f>
        <v>Yes</v>
      </c>
      <c r="H5867">
        <v>13</v>
      </c>
      <c r="I5867" t="str">
        <f>VLOOKUP($H5867,Neighborhoods!$A:$C,2,0)</f>
        <v>Manhattan</v>
      </c>
      <c r="J5867" t="str">
        <f>VLOOKUP($H5867,Neighborhoods!$A:$C,3,0)</f>
        <v>Chelsea</v>
      </c>
      <c r="K5867" t="s">
        <v>1</v>
      </c>
      <c r="L5867" t="str">
        <f t="shared" si="364"/>
        <v>Yes</v>
      </c>
      <c r="M5867">
        <v>2</v>
      </c>
      <c r="N5867" t="str" cm="1">
        <f t="array" ref="N5867">_xlfn.IFS(M5867&lt;=2,"Small",M5867&lt;=5,"Medium",M5867&gt;5,"Large")</f>
        <v>Small</v>
      </c>
      <c r="O5867" s="50">
        <v>59</v>
      </c>
      <c r="P5867" s="67">
        <f t="shared" si="365"/>
        <v>0.03</v>
      </c>
      <c r="Q5867" s="52">
        <v>5</v>
      </c>
      <c r="R5867" s="52" t="str" cm="1">
        <f t="array" ref="R5867">_xlfn.IFS(ROUND(Q5867,0)=5,"Excellent",ROUND(Q5867,0)=4,"Good",ROUND(Q5867,0)=3,"Ok",ROUND(Q5867,0)&lt;3,"Bad")</f>
        <v>Excellent</v>
      </c>
      <c r="S5867">
        <v>4</v>
      </c>
      <c r="T5867" t="str">
        <f t="shared" si="366"/>
        <v>No</v>
      </c>
      <c r="U5867" s="65">
        <v>43899</v>
      </c>
      <c r="V5867" s="65">
        <v>44020</v>
      </c>
      <c r="W5867">
        <v>0</v>
      </c>
      <c r="X5867" t="str">
        <f t="shared" si="367"/>
        <v>Inactive</v>
      </c>
      <c r="Y5867" t="s">
        <v>15616</v>
      </c>
    </row>
    <row r="5868" spans="1:25" x14ac:dyDescent="0.25">
      <c r="A5868">
        <v>5867</v>
      </c>
      <c r="B5868" t="s">
        <v>15484</v>
      </c>
      <c r="C5868">
        <v>3750</v>
      </c>
      <c r="D5868" t="str">
        <f>VLOOKUP($C5868,Hosts!$A:$O,10,0)</f>
        <v>New York</v>
      </c>
      <c r="E5868" s="67">
        <f>INDEX(Hosts!$A:$O,MATCH(Places!$C5868,Hosts!$A:$A,0),MATCH(Places!E$1,Hosts!$1:$1,0))</f>
        <v>1</v>
      </c>
      <c r="F5868" s="67">
        <f>INDEX(Hosts!$A:$O,MATCH(Places!$C5868,Hosts!$A:$A,0),MATCH(Places!F$1,Hosts!$1:$1,0))</f>
        <v>1</v>
      </c>
      <c r="G5868" s="67" t="str">
        <f>INDEX(Hosts!$A:$O,MATCH(Places!$C5868,Hosts!$A:$A,0),MATCH(Places!G$1,Hosts!$1:$1,0))</f>
        <v>No</v>
      </c>
      <c r="H5868">
        <v>24</v>
      </c>
      <c r="I5868" t="str">
        <f>VLOOKUP($H5868,Neighborhoods!$A:$C,2,0)</f>
        <v>Queens</v>
      </c>
      <c r="J5868" t="str">
        <f>VLOOKUP($H5868,Neighborhoods!$A:$C,3,0)</f>
        <v>Long Island City</v>
      </c>
      <c r="K5868" t="s">
        <v>11822</v>
      </c>
      <c r="L5868" t="str">
        <f t="shared" si="364"/>
        <v>No</v>
      </c>
      <c r="M5868">
        <v>9</v>
      </c>
      <c r="N5868" t="str" cm="1">
        <f t="array" ref="N5868">_xlfn.IFS(M5868&lt;=2,"Small",M5868&lt;=5,"Medium",M5868&gt;5,"Large")</f>
        <v>Large</v>
      </c>
      <c r="O5868" s="50">
        <v>208</v>
      </c>
      <c r="P5868" s="67">
        <f t="shared" si="365"/>
        <v>0.04</v>
      </c>
      <c r="Q5868" s="52">
        <v>4.83</v>
      </c>
      <c r="R5868" s="52" t="str" cm="1">
        <f t="array" ref="R5868">_xlfn.IFS(ROUND(Q5868,0)=5,"Excellent",ROUND(Q5868,0)=4,"Good",ROUND(Q5868,0)=3,"Ok",ROUND(Q5868,0)&lt;3,"Bad")</f>
        <v>Excellent</v>
      </c>
      <c r="S5868">
        <v>6</v>
      </c>
      <c r="T5868" t="str">
        <f t="shared" si="366"/>
        <v>No</v>
      </c>
      <c r="U5868" s="65">
        <v>43898</v>
      </c>
      <c r="V5868" s="65">
        <v>44049</v>
      </c>
      <c r="W5868">
        <v>86</v>
      </c>
      <c r="X5868" t="str">
        <f t="shared" si="367"/>
        <v>Active</v>
      </c>
      <c r="Y5868" t="s">
        <v>15616</v>
      </c>
    </row>
    <row r="5869" spans="1:25" x14ac:dyDescent="0.25">
      <c r="A5869">
        <v>5868</v>
      </c>
      <c r="B5869" t="s">
        <v>15065</v>
      </c>
      <c r="C5869">
        <v>4123</v>
      </c>
      <c r="D5869" t="str">
        <f>VLOOKUP($C5869,Hosts!$A:$O,10,0)</f>
        <v>New York</v>
      </c>
      <c r="E5869" s="67">
        <f>INDEX(Hosts!$A:$O,MATCH(Places!$C5869,Hosts!$A:$A,0),MATCH(Places!E$1,Hosts!$1:$1,0))</f>
        <v>1</v>
      </c>
      <c r="F5869" s="67">
        <f>INDEX(Hosts!$A:$O,MATCH(Places!$C5869,Hosts!$A:$A,0),MATCH(Places!F$1,Hosts!$1:$1,0))</f>
        <v>0.96</v>
      </c>
      <c r="G5869" s="67" t="str">
        <f>INDEX(Hosts!$A:$O,MATCH(Places!$C5869,Hosts!$A:$A,0),MATCH(Places!G$1,Hosts!$1:$1,0))</f>
        <v>Yes</v>
      </c>
      <c r="H5869">
        <v>17</v>
      </c>
      <c r="I5869" t="str">
        <f>VLOOKUP($H5869,Neighborhoods!$A:$C,2,0)</f>
        <v>Manhattan</v>
      </c>
      <c r="J5869" t="str">
        <f>VLOOKUP($H5869,Neighborhoods!$A:$C,3,0)</f>
        <v>Hell's Kitchen</v>
      </c>
      <c r="K5869" t="s">
        <v>11822</v>
      </c>
      <c r="L5869" t="str">
        <f t="shared" si="364"/>
        <v>No</v>
      </c>
      <c r="M5869">
        <v>6</v>
      </c>
      <c r="N5869" t="str" cm="1">
        <f t="array" ref="N5869">_xlfn.IFS(M5869&lt;=2,"Small",M5869&lt;=5,"Medium",M5869&gt;5,"Large")</f>
        <v>Large</v>
      </c>
      <c r="O5869" s="50">
        <v>369</v>
      </c>
      <c r="P5869" s="67">
        <f t="shared" si="365"/>
        <v>0.04</v>
      </c>
      <c r="Q5869" s="52">
        <v>5</v>
      </c>
      <c r="R5869" s="52" t="str" cm="1">
        <f t="array" ref="R5869">_xlfn.IFS(ROUND(Q5869,0)=5,"Excellent",ROUND(Q5869,0)=4,"Good",ROUND(Q5869,0)=3,"Ok",ROUND(Q5869,0)&lt;3,"Bad")</f>
        <v>Excellent</v>
      </c>
      <c r="S5869">
        <v>12</v>
      </c>
      <c r="T5869" t="str">
        <f t="shared" si="366"/>
        <v>No</v>
      </c>
      <c r="U5869" s="65">
        <v>43895</v>
      </c>
      <c r="V5869" s="65">
        <v>44051</v>
      </c>
      <c r="W5869">
        <v>309</v>
      </c>
      <c r="X5869" t="str">
        <f t="shared" si="367"/>
        <v>Active</v>
      </c>
      <c r="Y5869" t="s">
        <v>15615</v>
      </c>
    </row>
    <row r="5870" spans="1:25" x14ac:dyDescent="0.25">
      <c r="A5870">
        <v>5869</v>
      </c>
      <c r="B5870" t="s">
        <v>15552</v>
      </c>
      <c r="C5870">
        <v>4125</v>
      </c>
      <c r="D5870" t="str">
        <f>VLOOKUP($C5870,Hosts!$A:$O,10,0)</f>
        <v>New York</v>
      </c>
      <c r="E5870" s="67">
        <f>INDEX(Hosts!$A:$O,MATCH(Places!$C5870,Hosts!$A:$A,0),MATCH(Places!E$1,Hosts!$1:$1,0))</f>
        <v>1</v>
      </c>
      <c r="F5870" s="67">
        <f>INDEX(Hosts!$A:$O,MATCH(Places!$C5870,Hosts!$A:$A,0),MATCH(Places!F$1,Hosts!$1:$1,0))</f>
        <v>1</v>
      </c>
      <c r="G5870" s="67" t="str">
        <f>INDEX(Hosts!$A:$O,MATCH(Places!$C5870,Hosts!$A:$A,0),MATCH(Places!G$1,Hosts!$1:$1,0))</f>
        <v>No</v>
      </c>
      <c r="H5870">
        <v>17</v>
      </c>
      <c r="I5870" t="str">
        <f>VLOOKUP($H5870,Neighborhoods!$A:$C,2,0)</f>
        <v>Manhattan</v>
      </c>
      <c r="J5870" t="str">
        <f>VLOOKUP($H5870,Neighborhoods!$A:$C,3,0)</f>
        <v>Hell's Kitchen</v>
      </c>
      <c r="K5870" t="s">
        <v>11822</v>
      </c>
      <c r="L5870" t="str">
        <f t="shared" si="364"/>
        <v>No</v>
      </c>
      <c r="M5870">
        <v>4</v>
      </c>
      <c r="N5870" t="str" cm="1">
        <f t="array" ref="N5870">_xlfn.IFS(M5870&lt;=2,"Small",M5870&lt;=5,"Medium",M5870&gt;5,"Large")</f>
        <v>Medium</v>
      </c>
      <c r="O5870" s="50">
        <v>159</v>
      </c>
      <c r="P5870" s="67">
        <f t="shared" si="365"/>
        <v>0.03</v>
      </c>
      <c r="Q5870" s="52">
        <v>4.8899999999999997</v>
      </c>
      <c r="R5870" s="52" t="str" cm="1">
        <f t="array" ref="R5870">_xlfn.IFS(ROUND(Q5870,0)=5,"Excellent",ROUND(Q5870,0)=4,"Good",ROUND(Q5870,0)=3,"Ok",ROUND(Q5870,0)&lt;3,"Bad")</f>
        <v>Excellent</v>
      </c>
      <c r="S5870">
        <v>9</v>
      </c>
      <c r="T5870" t="str">
        <f t="shared" si="366"/>
        <v>No</v>
      </c>
      <c r="U5870" s="65">
        <v>43901</v>
      </c>
      <c r="V5870" s="65">
        <v>44048</v>
      </c>
      <c r="W5870">
        <v>34</v>
      </c>
      <c r="X5870" t="str">
        <f t="shared" si="367"/>
        <v>Active</v>
      </c>
      <c r="Y5870" t="s">
        <v>15616</v>
      </c>
    </row>
    <row r="5871" spans="1:25" x14ac:dyDescent="0.25">
      <c r="A5871">
        <v>5870</v>
      </c>
      <c r="B5871" t="s">
        <v>13280</v>
      </c>
      <c r="C5871">
        <v>1523</v>
      </c>
      <c r="D5871" t="str">
        <f>VLOOKUP($C5871,Hosts!$A:$O,10,0)</f>
        <v>New York</v>
      </c>
      <c r="E5871" s="67">
        <f>INDEX(Hosts!$A:$O,MATCH(Places!$C5871,Hosts!$A:$A,0),MATCH(Places!E$1,Hosts!$1:$1,0))</f>
        <v>1</v>
      </c>
      <c r="F5871" s="67">
        <f>INDEX(Hosts!$A:$O,MATCH(Places!$C5871,Hosts!$A:$A,0),MATCH(Places!F$1,Hosts!$1:$1,0))</f>
        <v>0.77</v>
      </c>
      <c r="G5871" s="67" t="str">
        <f>INDEX(Hosts!$A:$O,MATCH(Places!$C5871,Hosts!$A:$A,0),MATCH(Places!G$1,Hosts!$1:$1,0))</f>
        <v>Yes</v>
      </c>
      <c r="H5871">
        <v>7</v>
      </c>
      <c r="I5871" t="str">
        <f>VLOOKUP($H5871,Neighborhoods!$A:$C,2,0)</f>
        <v>Brooklyn</v>
      </c>
      <c r="J5871" t="str">
        <f>VLOOKUP($H5871,Neighborhoods!$A:$C,3,0)</f>
        <v>Bedford-Stuyvesant</v>
      </c>
      <c r="K5871" t="s">
        <v>11822</v>
      </c>
      <c r="L5871" t="str">
        <f t="shared" si="364"/>
        <v>No</v>
      </c>
      <c r="M5871">
        <v>5</v>
      </c>
      <c r="N5871" t="str" cm="1">
        <f t="array" ref="N5871">_xlfn.IFS(M5871&lt;=2,"Small",M5871&lt;=5,"Medium",M5871&gt;5,"Large")</f>
        <v>Medium</v>
      </c>
      <c r="O5871" s="50">
        <v>130</v>
      </c>
      <c r="P5871" s="67">
        <f t="shared" si="365"/>
        <v>0.03</v>
      </c>
      <c r="Q5871" s="52">
        <v>5</v>
      </c>
      <c r="R5871" s="52" t="str" cm="1">
        <f t="array" ref="R5871">_xlfn.IFS(ROUND(Q5871,0)=5,"Excellent",ROUND(Q5871,0)=4,"Good",ROUND(Q5871,0)=3,"Ok",ROUND(Q5871,0)&lt;3,"Bad")</f>
        <v>Excellent</v>
      </c>
      <c r="S5871">
        <v>6</v>
      </c>
      <c r="T5871" t="str">
        <f t="shared" si="366"/>
        <v>No</v>
      </c>
      <c r="U5871" s="65">
        <v>43901</v>
      </c>
      <c r="V5871" s="65">
        <v>44015</v>
      </c>
      <c r="W5871">
        <v>0</v>
      </c>
      <c r="X5871" t="str">
        <f t="shared" si="367"/>
        <v>Inactive</v>
      </c>
      <c r="Y5871" t="s">
        <v>15615</v>
      </c>
    </row>
    <row r="5872" spans="1:25" x14ac:dyDescent="0.25">
      <c r="A5872">
        <v>5871</v>
      </c>
      <c r="B5872" t="s">
        <v>13936</v>
      </c>
      <c r="C5872">
        <v>2615</v>
      </c>
      <c r="D5872" t="str">
        <f>VLOOKUP($C5872,Hosts!$A:$O,10,0)</f>
        <v>New York</v>
      </c>
      <c r="E5872" s="67">
        <f>INDEX(Hosts!$A:$O,MATCH(Places!$C5872,Hosts!$A:$A,0),MATCH(Places!E$1,Hosts!$1:$1,0))</f>
        <v>1</v>
      </c>
      <c r="F5872" s="67">
        <f>INDEX(Hosts!$A:$O,MATCH(Places!$C5872,Hosts!$A:$A,0),MATCH(Places!F$1,Hosts!$1:$1,0))</f>
        <v>0.93</v>
      </c>
      <c r="G5872" s="67" t="str">
        <f>INDEX(Hosts!$A:$O,MATCH(Places!$C5872,Hosts!$A:$A,0),MATCH(Places!G$1,Hosts!$1:$1,0))</f>
        <v>No</v>
      </c>
      <c r="H5872">
        <v>11</v>
      </c>
      <c r="I5872" t="str">
        <f>VLOOKUP($H5872,Neighborhoods!$A:$C,2,0)</f>
        <v>Brooklyn</v>
      </c>
      <c r="J5872" t="str">
        <f>VLOOKUP($H5872,Neighborhoods!$A:$C,3,0)</f>
        <v>Greenpoint</v>
      </c>
      <c r="K5872" t="s">
        <v>1</v>
      </c>
      <c r="L5872" t="str">
        <f t="shared" si="364"/>
        <v>Yes</v>
      </c>
      <c r="M5872">
        <v>2</v>
      </c>
      <c r="N5872" t="str" cm="1">
        <f t="array" ref="N5872">_xlfn.IFS(M5872&lt;=2,"Small",M5872&lt;=5,"Medium",M5872&gt;5,"Large")</f>
        <v>Small</v>
      </c>
      <c r="O5872" s="50">
        <v>64</v>
      </c>
      <c r="P5872" s="67">
        <f t="shared" si="365"/>
        <v>0.03</v>
      </c>
      <c r="Q5872" s="52">
        <v>5</v>
      </c>
      <c r="R5872" s="52" t="str" cm="1">
        <f t="array" ref="R5872">_xlfn.IFS(ROUND(Q5872,0)=5,"Excellent",ROUND(Q5872,0)=4,"Good",ROUND(Q5872,0)=3,"Ok",ROUND(Q5872,0)&lt;3,"Bad")</f>
        <v>Excellent</v>
      </c>
      <c r="S5872">
        <v>15</v>
      </c>
      <c r="T5872" t="str">
        <f t="shared" si="366"/>
        <v>No</v>
      </c>
      <c r="U5872" s="65">
        <v>43898</v>
      </c>
      <c r="V5872" s="65">
        <v>44043</v>
      </c>
      <c r="W5872">
        <v>30</v>
      </c>
      <c r="X5872" t="str">
        <f t="shared" si="367"/>
        <v>Active</v>
      </c>
      <c r="Y5872" t="s">
        <v>15615</v>
      </c>
    </row>
    <row r="5873" spans="1:25" x14ac:dyDescent="0.25">
      <c r="A5873">
        <v>5872</v>
      </c>
      <c r="B5873" t="s">
        <v>13141</v>
      </c>
      <c r="C5873">
        <v>3140</v>
      </c>
      <c r="D5873" t="str">
        <f>VLOOKUP($C5873,Hosts!$A:$O,10,0)</f>
        <v>New York</v>
      </c>
      <c r="E5873" s="67">
        <f>INDEX(Hosts!$A:$O,MATCH(Places!$C5873,Hosts!$A:$A,0),MATCH(Places!E$1,Hosts!$1:$1,0))</f>
        <v>1</v>
      </c>
      <c r="F5873" s="67">
        <f>INDEX(Hosts!$A:$O,MATCH(Places!$C5873,Hosts!$A:$A,0),MATCH(Places!F$1,Hosts!$1:$1,0))</f>
        <v>0.9</v>
      </c>
      <c r="G5873" s="67" t="str">
        <f>INDEX(Hosts!$A:$O,MATCH(Places!$C5873,Hosts!$A:$A,0),MATCH(Places!G$1,Hosts!$1:$1,0))</f>
        <v>No</v>
      </c>
      <c r="H5873">
        <v>18</v>
      </c>
      <c r="I5873" t="str">
        <f>VLOOKUP($H5873,Neighborhoods!$A:$C,2,0)</f>
        <v>Manhattan</v>
      </c>
      <c r="J5873" t="str">
        <f>VLOOKUP($H5873,Neighborhoods!$A:$C,3,0)</f>
        <v>Midtown</v>
      </c>
      <c r="K5873" t="s">
        <v>11822</v>
      </c>
      <c r="L5873" t="str">
        <f t="shared" si="364"/>
        <v>No</v>
      </c>
      <c r="M5873">
        <v>3</v>
      </c>
      <c r="N5873" t="str" cm="1">
        <f t="array" ref="N5873">_xlfn.IFS(M5873&lt;=2,"Small",M5873&lt;=5,"Medium",M5873&gt;5,"Large")</f>
        <v>Medium</v>
      </c>
      <c r="O5873" s="50">
        <v>125</v>
      </c>
      <c r="P5873" s="67">
        <f t="shared" si="365"/>
        <v>0.03</v>
      </c>
      <c r="Q5873" s="52">
        <v>4.67</v>
      </c>
      <c r="R5873" s="52" t="str" cm="1">
        <f t="array" ref="R5873">_xlfn.IFS(ROUND(Q5873,0)=5,"Excellent",ROUND(Q5873,0)=4,"Good",ROUND(Q5873,0)=3,"Ok",ROUND(Q5873,0)&lt;3,"Bad")</f>
        <v>Excellent</v>
      </c>
      <c r="S5873">
        <v>3</v>
      </c>
      <c r="T5873" t="str">
        <f t="shared" si="366"/>
        <v>No</v>
      </c>
      <c r="U5873" s="65">
        <v>43894</v>
      </c>
      <c r="V5873" s="65">
        <v>44044</v>
      </c>
      <c r="W5873">
        <v>349</v>
      </c>
      <c r="X5873" t="str">
        <f t="shared" si="367"/>
        <v>Active</v>
      </c>
      <c r="Y5873" t="s">
        <v>15615</v>
      </c>
    </row>
    <row r="5874" spans="1:25" x14ac:dyDescent="0.25">
      <c r="A5874">
        <v>5873</v>
      </c>
      <c r="B5874" t="s">
        <v>13492</v>
      </c>
      <c r="C5874">
        <v>2715</v>
      </c>
      <c r="D5874" t="str">
        <f>VLOOKUP($C5874,Hosts!$A:$O,10,0)</f>
        <v>New York</v>
      </c>
      <c r="E5874" s="67">
        <f>INDEX(Hosts!$A:$O,MATCH(Places!$C5874,Hosts!$A:$A,0),MATCH(Places!E$1,Hosts!$1:$1,0))</f>
        <v>0.88</v>
      </c>
      <c r="F5874" s="67">
        <f>INDEX(Hosts!$A:$O,MATCH(Places!$C5874,Hosts!$A:$A,0),MATCH(Places!F$1,Hosts!$1:$1,0))</f>
        <v>0.98</v>
      </c>
      <c r="G5874" s="67" t="str">
        <f>INDEX(Hosts!$A:$O,MATCH(Places!$C5874,Hosts!$A:$A,0),MATCH(Places!G$1,Hosts!$1:$1,0))</f>
        <v>No</v>
      </c>
      <c r="H5874">
        <v>18</v>
      </c>
      <c r="I5874" t="str">
        <f>VLOOKUP($H5874,Neighborhoods!$A:$C,2,0)</f>
        <v>Manhattan</v>
      </c>
      <c r="J5874" t="str">
        <f>VLOOKUP($H5874,Neighborhoods!$A:$C,3,0)</f>
        <v>Midtown</v>
      </c>
      <c r="K5874" t="s">
        <v>11822</v>
      </c>
      <c r="L5874" t="str">
        <f t="shared" si="364"/>
        <v>No</v>
      </c>
      <c r="M5874">
        <v>6</v>
      </c>
      <c r="N5874" t="str" cm="1">
        <f t="array" ref="N5874">_xlfn.IFS(M5874&lt;=2,"Small",M5874&lt;=5,"Medium",M5874&gt;5,"Large")</f>
        <v>Large</v>
      </c>
      <c r="O5874" s="50">
        <v>215</v>
      </c>
      <c r="P5874" s="67">
        <f t="shared" si="365"/>
        <v>0.04</v>
      </c>
      <c r="Q5874" s="52">
        <v>4.5</v>
      </c>
      <c r="R5874" s="52" t="str" cm="1">
        <f t="array" ref="R5874">_xlfn.IFS(ROUND(Q5874,0)=5,"Excellent",ROUND(Q5874,0)=4,"Good",ROUND(Q5874,0)=3,"Ok",ROUND(Q5874,0)&lt;3,"Bad")</f>
        <v>Excellent</v>
      </c>
      <c r="S5874">
        <v>4</v>
      </c>
      <c r="T5874" t="str">
        <f t="shared" si="366"/>
        <v>No</v>
      </c>
      <c r="U5874" s="65">
        <v>44006</v>
      </c>
      <c r="V5874" s="65">
        <v>44025</v>
      </c>
      <c r="W5874">
        <v>350</v>
      </c>
      <c r="X5874" t="str">
        <f t="shared" si="367"/>
        <v>Active</v>
      </c>
      <c r="Y5874" t="s">
        <v>15616</v>
      </c>
    </row>
    <row r="5875" spans="1:25" x14ac:dyDescent="0.25">
      <c r="A5875">
        <v>5874</v>
      </c>
      <c r="B5875" t="s">
        <v>13692</v>
      </c>
      <c r="C5875">
        <v>2845</v>
      </c>
      <c r="D5875" t="str">
        <f>VLOOKUP($C5875,Hosts!$A:$O,10,0)</f>
        <v>New York</v>
      </c>
      <c r="E5875" s="67">
        <f>INDEX(Hosts!$A:$O,MATCH(Places!$C5875,Hosts!$A:$A,0),MATCH(Places!E$1,Hosts!$1:$1,0))</f>
        <v>1</v>
      </c>
      <c r="F5875" s="67">
        <f>INDEX(Hosts!$A:$O,MATCH(Places!$C5875,Hosts!$A:$A,0),MATCH(Places!F$1,Hosts!$1:$1,0))</f>
        <v>0.99</v>
      </c>
      <c r="G5875" s="67" t="str">
        <f>INDEX(Hosts!$A:$O,MATCH(Places!$C5875,Hosts!$A:$A,0),MATCH(Places!G$1,Hosts!$1:$1,0))</f>
        <v>No</v>
      </c>
      <c r="H5875">
        <v>8</v>
      </c>
      <c r="I5875" t="str">
        <f>VLOOKUP($H5875,Neighborhoods!$A:$C,2,0)</f>
        <v>Brooklyn</v>
      </c>
      <c r="J5875" t="str">
        <f>VLOOKUP($H5875,Neighborhoods!$A:$C,3,0)</f>
        <v>Bushwick</v>
      </c>
      <c r="K5875" t="s">
        <v>16</v>
      </c>
      <c r="L5875" t="str">
        <f t="shared" si="364"/>
        <v>Yes</v>
      </c>
      <c r="M5875">
        <v>2</v>
      </c>
      <c r="N5875" t="str" cm="1">
        <f t="array" ref="N5875">_xlfn.IFS(M5875&lt;=2,"Small",M5875&lt;=5,"Medium",M5875&gt;5,"Large")</f>
        <v>Small</v>
      </c>
      <c r="O5875" s="50">
        <v>15</v>
      </c>
      <c r="P5875" s="67">
        <f t="shared" si="365"/>
        <v>0.03</v>
      </c>
      <c r="Q5875" s="52">
        <v>5</v>
      </c>
      <c r="R5875" s="52" t="str" cm="1">
        <f t="array" ref="R5875">_xlfn.IFS(ROUND(Q5875,0)=5,"Excellent",ROUND(Q5875,0)=4,"Good",ROUND(Q5875,0)=3,"Ok",ROUND(Q5875,0)&lt;3,"Bad")</f>
        <v>Excellent</v>
      </c>
      <c r="S5875">
        <v>3</v>
      </c>
      <c r="T5875" t="str">
        <f t="shared" si="366"/>
        <v>No</v>
      </c>
      <c r="U5875" s="65">
        <v>43912</v>
      </c>
      <c r="V5875" s="65">
        <v>44020</v>
      </c>
      <c r="W5875">
        <v>136</v>
      </c>
      <c r="X5875" t="str">
        <f t="shared" si="367"/>
        <v>Active</v>
      </c>
      <c r="Y5875" t="s">
        <v>15616</v>
      </c>
    </row>
    <row r="5876" spans="1:25" x14ac:dyDescent="0.25">
      <c r="A5876">
        <v>5875</v>
      </c>
      <c r="B5876" t="s">
        <v>15474</v>
      </c>
      <c r="C5876">
        <v>2673</v>
      </c>
      <c r="D5876" t="str">
        <f>VLOOKUP($C5876,Hosts!$A:$O,10,0)</f>
        <v>New York</v>
      </c>
      <c r="E5876" s="67">
        <f>INDEX(Hosts!$A:$O,MATCH(Places!$C5876,Hosts!$A:$A,0),MATCH(Places!E$1,Hosts!$1:$1,0))</f>
        <v>0.93</v>
      </c>
      <c r="F5876" s="67">
        <f>INDEX(Hosts!$A:$O,MATCH(Places!$C5876,Hosts!$A:$A,0),MATCH(Places!F$1,Hosts!$1:$1,0))</f>
        <v>1</v>
      </c>
      <c r="G5876" s="67" t="str">
        <f>INDEX(Hosts!$A:$O,MATCH(Places!$C5876,Hosts!$A:$A,0),MATCH(Places!G$1,Hosts!$1:$1,0))</f>
        <v>Yes</v>
      </c>
      <c r="H5876">
        <v>20</v>
      </c>
      <c r="I5876" t="str">
        <f>VLOOKUP($H5876,Neighborhoods!$A:$C,2,0)</f>
        <v>Manhattan</v>
      </c>
      <c r="J5876" t="str">
        <f>VLOOKUP($H5876,Neighborhoods!$A:$C,3,0)</f>
        <v>Upper West Side</v>
      </c>
      <c r="K5876" t="s">
        <v>11822</v>
      </c>
      <c r="L5876" t="str">
        <f t="shared" si="364"/>
        <v>No</v>
      </c>
      <c r="M5876">
        <v>6</v>
      </c>
      <c r="N5876" t="str" cm="1">
        <f t="array" ref="N5876">_xlfn.IFS(M5876&lt;=2,"Small",M5876&lt;=5,"Medium",M5876&gt;5,"Large")</f>
        <v>Large</v>
      </c>
      <c r="O5876" s="50">
        <v>1000</v>
      </c>
      <c r="P5876" s="67">
        <f t="shared" si="365"/>
        <v>7.0000000000000007E-2</v>
      </c>
      <c r="Q5876" s="52">
        <v>5</v>
      </c>
      <c r="R5876" s="52" t="str" cm="1">
        <f t="array" ref="R5876">_xlfn.IFS(ROUND(Q5876,0)=5,"Excellent",ROUND(Q5876,0)=4,"Good",ROUND(Q5876,0)=3,"Ok",ROUND(Q5876,0)&lt;3,"Bad")</f>
        <v>Excellent</v>
      </c>
      <c r="S5876">
        <v>3</v>
      </c>
      <c r="T5876" t="str">
        <f t="shared" si="366"/>
        <v>No</v>
      </c>
      <c r="U5876" s="65">
        <v>44030</v>
      </c>
      <c r="V5876" s="65">
        <v>44046</v>
      </c>
      <c r="W5876">
        <v>365</v>
      </c>
      <c r="X5876" t="str">
        <f t="shared" si="367"/>
        <v>Active</v>
      </c>
      <c r="Y5876" t="s">
        <v>15616</v>
      </c>
    </row>
    <row r="5877" spans="1:25" x14ac:dyDescent="0.25">
      <c r="A5877">
        <v>5876</v>
      </c>
      <c r="B5877" t="s">
        <v>14637</v>
      </c>
      <c r="C5877">
        <v>4094</v>
      </c>
      <c r="D5877" t="str">
        <f>VLOOKUP($C5877,Hosts!$A:$O,10,0)</f>
        <v>New York</v>
      </c>
      <c r="E5877" s="67">
        <f>INDEX(Hosts!$A:$O,MATCH(Places!$C5877,Hosts!$A:$A,0),MATCH(Places!E$1,Hosts!$1:$1,0))</f>
        <v>1</v>
      </c>
      <c r="F5877" s="67">
        <f>INDEX(Hosts!$A:$O,MATCH(Places!$C5877,Hosts!$A:$A,0),MATCH(Places!F$1,Hosts!$1:$1,0))</f>
        <v>0.97</v>
      </c>
      <c r="G5877" s="67" t="str">
        <f>INDEX(Hosts!$A:$O,MATCH(Places!$C5877,Hosts!$A:$A,0),MATCH(Places!G$1,Hosts!$1:$1,0))</f>
        <v>Yes</v>
      </c>
      <c r="H5877">
        <v>10</v>
      </c>
      <c r="I5877" t="str">
        <f>VLOOKUP($H5877,Neighborhoods!$A:$C,2,0)</f>
        <v>Brooklyn</v>
      </c>
      <c r="J5877" t="str">
        <f>VLOOKUP($H5877,Neighborhoods!$A:$C,3,0)</f>
        <v>East Flatbush</v>
      </c>
      <c r="K5877" t="s">
        <v>11822</v>
      </c>
      <c r="L5877" t="str">
        <f t="shared" si="364"/>
        <v>No</v>
      </c>
      <c r="M5877">
        <v>6</v>
      </c>
      <c r="N5877" t="str" cm="1">
        <f t="array" ref="N5877">_xlfn.IFS(M5877&lt;=2,"Small",M5877&lt;=5,"Medium",M5877&gt;5,"Large")</f>
        <v>Large</v>
      </c>
      <c r="O5877" s="50">
        <v>189</v>
      </c>
      <c r="P5877" s="67">
        <f t="shared" si="365"/>
        <v>0.03</v>
      </c>
      <c r="Q5877" s="52">
        <v>5</v>
      </c>
      <c r="R5877" s="52" t="str" cm="1">
        <f t="array" ref="R5877">_xlfn.IFS(ROUND(Q5877,0)=5,"Excellent",ROUND(Q5877,0)=4,"Good",ROUND(Q5877,0)=3,"Ok",ROUND(Q5877,0)&lt;3,"Bad")</f>
        <v>Excellent</v>
      </c>
      <c r="S5877">
        <v>3</v>
      </c>
      <c r="T5877" t="str">
        <f t="shared" si="366"/>
        <v>No</v>
      </c>
      <c r="U5877" s="65">
        <v>44048</v>
      </c>
      <c r="V5877" s="65">
        <v>44057</v>
      </c>
      <c r="W5877">
        <v>172</v>
      </c>
      <c r="X5877" t="str">
        <f t="shared" si="367"/>
        <v>Active</v>
      </c>
      <c r="Y5877" t="s">
        <v>15616</v>
      </c>
    </row>
    <row r="5878" spans="1:25" x14ac:dyDescent="0.25">
      <c r="A5878">
        <v>5877</v>
      </c>
      <c r="B5878" t="s">
        <v>14575</v>
      </c>
      <c r="C5878">
        <v>70</v>
      </c>
      <c r="D5878" t="str">
        <f>VLOOKUP($C5878,Hosts!$A:$O,10,0)</f>
        <v>New York</v>
      </c>
      <c r="E5878" s="67">
        <f>INDEX(Hosts!$A:$O,MATCH(Places!$C5878,Hosts!$A:$A,0),MATCH(Places!E$1,Hosts!$1:$1,0))</f>
        <v>0.96</v>
      </c>
      <c r="F5878" s="67">
        <f>INDEX(Hosts!$A:$O,MATCH(Places!$C5878,Hosts!$A:$A,0),MATCH(Places!F$1,Hosts!$1:$1,0))</f>
        <v>0.99</v>
      </c>
      <c r="G5878" s="67" t="str">
        <f>INDEX(Hosts!$A:$O,MATCH(Places!$C5878,Hosts!$A:$A,0),MATCH(Places!G$1,Hosts!$1:$1,0))</f>
        <v>No</v>
      </c>
      <c r="H5878">
        <v>12</v>
      </c>
      <c r="I5878" t="str">
        <f>VLOOKUP($H5878,Neighborhoods!$A:$C,2,0)</f>
        <v>Brooklyn</v>
      </c>
      <c r="J5878" t="str">
        <f>VLOOKUP($H5878,Neighborhoods!$A:$C,3,0)</f>
        <v>Williamsburg</v>
      </c>
      <c r="K5878" t="s">
        <v>11822</v>
      </c>
      <c r="L5878" t="str">
        <f t="shared" si="364"/>
        <v>No</v>
      </c>
      <c r="M5878">
        <v>4</v>
      </c>
      <c r="N5878" t="str" cm="1">
        <f t="array" ref="N5878">_xlfn.IFS(M5878&lt;=2,"Small",M5878&lt;=5,"Medium",M5878&gt;5,"Large")</f>
        <v>Medium</v>
      </c>
      <c r="O5878" s="50">
        <v>100</v>
      </c>
      <c r="P5878" s="67">
        <f t="shared" si="365"/>
        <v>0.03</v>
      </c>
      <c r="Q5878" s="52">
        <v>4.88</v>
      </c>
      <c r="R5878" s="52" t="str" cm="1">
        <f t="array" ref="R5878">_xlfn.IFS(ROUND(Q5878,0)=5,"Excellent",ROUND(Q5878,0)=4,"Good",ROUND(Q5878,0)=3,"Ok",ROUND(Q5878,0)&lt;3,"Bad")</f>
        <v>Excellent</v>
      </c>
      <c r="S5878">
        <v>8</v>
      </c>
      <c r="T5878" t="str">
        <f t="shared" si="366"/>
        <v>No</v>
      </c>
      <c r="U5878" s="65">
        <v>43905</v>
      </c>
      <c r="V5878" s="65">
        <v>44055</v>
      </c>
      <c r="W5878">
        <v>121</v>
      </c>
      <c r="X5878" t="str">
        <f t="shared" si="367"/>
        <v>Active</v>
      </c>
      <c r="Y5878" t="s">
        <v>15615</v>
      </c>
    </row>
    <row r="5879" spans="1:25" x14ac:dyDescent="0.25">
      <c r="A5879">
        <v>5878</v>
      </c>
      <c r="B5879" t="s">
        <v>14665</v>
      </c>
      <c r="C5879">
        <v>2776</v>
      </c>
      <c r="D5879" t="str">
        <f>VLOOKUP($C5879,Hosts!$A:$O,10,0)</f>
        <v>New York</v>
      </c>
      <c r="E5879" s="67">
        <f>INDEX(Hosts!$A:$O,MATCH(Places!$C5879,Hosts!$A:$A,0),MATCH(Places!E$1,Hosts!$1:$1,0))</f>
        <v>1</v>
      </c>
      <c r="F5879" s="67">
        <f>INDEX(Hosts!$A:$O,MATCH(Places!$C5879,Hosts!$A:$A,0),MATCH(Places!F$1,Hosts!$1:$1,0))</f>
        <v>0.92</v>
      </c>
      <c r="G5879" s="67" t="str">
        <f>INDEX(Hosts!$A:$O,MATCH(Places!$C5879,Hosts!$A:$A,0),MATCH(Places!G$1,Hosts!$1:$1,0))</f>
        <v>Yes</v>
      </c>
      <c r="H5879">
        <v>8</v>
      </c>
      <c r="I5879" t="str">
        <f>VLOOKUP($H5879,Neighborhoods!$A:$C,2,0)</f>
        <v>Brooklyn</v>
      </c>
      <c r="J5879" t="str">
        <f>VLOOKUP($H5879,Neighborhoods!$A:$C,3,0)</f>
        <v>Bushwick</v>
      </c>
      <c r="K5879" t="s">
        <v>11822</v>
      </c>
      <c r="L5879" t="str">
        <f t="shared" si="364"/>
        <v>No</v>
      </c>
      <c r="M5879">
        <v>2</v>
      </c>
      <c r="N5879" t="str" cm="1">
        <f t="array" ref="N5879">_xlfn.IFS(M5879&lt;=2,"Small",M5879&lt;=5,"Medium",M5879&gt;5,"Large")</f>
        <v>Small</v>
      </c>
      <c r="O5879" s="50">
        <v>93</v>
      </c>
      <c r="P5879" s="67">
        <f t="shared" si="365"/>
        <v>0.03</v>
      </c>
      <c r="Q5879" s="52">
        <v>5</v>
      </c>
      <c r="R5879" s="52" t="str" cm="1">
        <f t="array" ref="R5879">_xlfn.IFS(ROUND(Q5879,0)=5,"Excellent",ROUND(Q5879,0)=4,"Good",ROUND(Q5879,0)=3,"Ok",ROUND(Q5879,0)&lt;3,"Bad")</f>
        <v>Excellent</v>
      </c>
      <c r="S5879">
        <v>10</v>
      </c>
      <c r="T5879" t="str">
        <f t="shared" si="366"/>
        <v>No</v>
      </c>
      <c r="U5879" s="65">
        <v>43904</v>
      </c>
      <c r="V5879" s="65">
        <v>44036</v>
      </c>
      <c r="W5879">
        <v>268</v>
      </c>
      <c r="X5879" t="str">
        <f t="shared" si="367"/>
        <v>Active</v>
      </c>
      <c r="Y5879" t="s">
        <v>15615</v>
      </c>
    </row>
    <row r="5880" spans="1:25" x14ac:dyDescent="0.25">
      <c r="A5880">
        <v>5879</v>
      </c>
      <c r="B5880" t="s">
        <v>13511</v>
      </c>
      <c r="C5880">
        <v>4131</v>
      </c>
      <c r="D5880" t="str">
        <f>VLOOKUP($C5880,Hosts!$A:$O,10,0)</f>
        <v>New York</v>
      </c>
      <c r="E5880" s="67">
        <f>INDEX(Hosts!$A:$O,MATCH(Places!$C5880,Hosts!$A:$A,0),MATCH(Places!E$1,Hosts!$1:$1,0))</f>
        <v>1</v>
      </c>
      <c r="F5880" s="67">
        <f>INDEX(Hosts!$A:$O,MATCH(Places!$C5880,Hosts!$A:$A,0),MATCH(Places!F$1,Hosts!$1:$1,0))</f>
        <v>0.71</v>
      </c>
      <c r="G5880" s="67" t="str">
        <f>INDEX(Hosts!$A:$O,MATCH(Places!$C5880,Hosts!$A:$A,0),MATCH(Places!G$1,Hosts!$1:$1,0))</f>
        <v>No</v>
      </c>
      <c r="H5880">
        <v>18</v>
      </c>
      <c r="I5880" t="str">
        <f>VLOOKUP($H5880,Neighborhoods!$A:$C,2,0)</f>
        <v>Manhattan</v>
      </c>
      <c r="J5880" t="str">
        <f>VLOOKUP($H5880,Neighborhoods!$A:$C,3,0)</f>
        <v>Midtown</v>
      </c>
      <c r="K5880" t="s">
        <v>1</v>
      </c>
      <c r="L5880" t="str">
        <f t="shared" si="364"/>
        <v>Yes</v>
      </c>
      <c r="M5880">
        <v>1</v>
      </c>
      <c r="N5880" t="str" cm="1">
        <f t="array" ref="N5880">_xlfn.IFS(M5880&lt;=2,"Small",M5880&lt;=5,"Medium",M5880&gt;5,"Large")</f>
        <v>Small</v>
      </c>
      <c r="O5880" s="50">
        <v>79</v>
      </c>
      <c r="P5880" s="67">
        <f t="shared" si="365"/>
        <v>0.03</v>
      </c>
      <c r="Q5880" s="52">
        <v>5</v>
      </c>
      <c r="R5880" s="52" t="str" cm="1">
        <f t="array" ref="R5880">_xlfn.IFS(ROUND(Q5880,0)=5,"Excellent",ROUND(Q5880,0)=4,"Good",ROUND(Q5880,0)=3,"Ok",ROUND(Q5880,0)&lt;3,"Bad")</f>
        <v>Excellent</v>
      </c>
      <c r="S5880">
        <v>4</v>
      </c>
      <c r="T5880" t="str">
        <f t="shared" si="366"/>
        <v>No</v>
      </c>
      <c r="U5880" s="65">
        <v>43897</v>
      </c>
      <c r="V5880" s="65">
        <v>43903</v>
      </c>
      <c r="W5880">
        <v>90</v>
      </c>
      <c r="X5880" t="str">
        <f t="shared" si="367"/>
        <v>Active</v>
      </c>
      <c r="Y5880" t="s">
        <v>15615</v>
      </c>
    </row>
    <row r="5881" spans="1:25" x14ac:dyDescent="0.25">
      <c r="A5881">
        <v>5880</v>
      </c>
      <c r="B5881" t="s">
        <v>14678</v>
      </c>
      <c r="C5881">
        <v>3902</v>
      </c>
      <c r="D5881" t="str">
        <f>VLOOKUP($C5881,Hosts!$A:$O,10,0)</f>
        <v>Valencian Community</v>
      </c>
      <c r="E5881" s="67">
        <f>INDEX(Hosts!$A:$O,MATCH(Places!$C5881,Hosts!$A:$A,0),MATCH(Places!E$1,Hosts!$1:$1,0))</f>
        <v>1</v>
      </c>
      <c r="F5881" s="67">
        <f>INDEX(Hosts!$A:$O,MATCH(Places!$C5881,Hosts!$A:$A,0),MATCH(Places!F$1,Hosts!$1:$1,0))</f>
        <v>1</v>
      </c>
      <c r="G5881" s="67" t="str">
        <f>INDEX(Hosts!$A:$O,MATCH(Places!$C5881,Hosts!$A:$A,0),MATCH(Places!G$1,Hosts!$1:$1,0))</f>
        <v>No</v>
      </c>
      <c r="H5881">
        <v>17</v>
      </c>
      <c r="I5881" t="str">
        <f>VLOOKUP($H5881,Neighborhoods!$A:$C,2,0)</f>
        <v>Manhattan</v>
      </c>
      <c r="J5881" t="str">
        <f>VLOOKUP($H5881,Neighborhoods!$A:$C,3,0)</f>
        <v>Hell's Kitchen</v>
      </c>
      <c r="K5881" t="s">
        <v>1</v>
      </c>
      <c r="L5881" t="str">
        <f t="shared" si="364"/>
        <v>Yes</v>
      </c>
      <c r="M5881">
        <v>3</v>
      </c>
      <c r="N5881" t="str" cm="1">
        <f t="array" ref="N5881">_xlfn.IFS(M5881&lt;=2,"Small",M5881&lt;=5,"Medium",M5881&gt;5,"Large")</f>
        <v>Medium</v>
      </c>
      <c r="O5881" s="50">
        <v>239</v>
      </c>
      <c r="P5881" s="67">
        <f t="shared" si="365"/>
        <v>0.04</v>
      </c>
      <c r="Q5881" s="52">
        <v>5</v>
      </c>
      <c r="R5881" s="52" t="str" cm="1">
        <f t="array" ref="R5881">_xlfn.IFS(ROUND(Q5881,0)=5,"Excellent",ROUND(Q5881,0)=4,"Good",ROUND(Q5881,0)=3,"Ok",ROUND(Q5881,0)&lt;3,"Bad")</f>
        <v>Excellent</v>
      </c>
      <c r="S5881">
        <v>5</v>
      </c>
      <c r="T5881" t="str">
        <f t="shared" si="366"/>
        <v>No</v>
      </c>
      <c r="U5881" s="65">
        <v>43951</v>
      </c>
      <c r="V5881" s="65">
        <v>44030</v>
      </c>
      <c r="W5881">
        <v>178</v>
      </c>
      <c r="X5881" t="str">
        <f t="shared" si="367"/>
        <v>Active</v>
      </c>
      <c r="Y5881" t="s">
        <v>15616</v>
      </c>
    </row>
    <row r="5882" spans="1:25" x14ac:dyDescent="0.25">
      <c r="A5882">
        <v>5881</v>
      </c>
      <c r="B5882" t="s">
        <v>14733</v>
      </c>
      <c r="C5882">
        <v>3422</v>
      </c>
      <c r="D5882" t="str">
        <f>VLOOKUP($C5882,Hosts!$A:$O,10,0)</f>
        <v>New York</v>
      </c>
      <c r="E5882" s="67">
        <f>INDEX(Hosts!$A:$O,MATCH(Places!$C5882,Hosts!$A:$A,0),MATCH(Places!E$1,Hosts!$1:$1,0))</f>
        <v>0.93</v>
      </c>
      <c r="F5882" s="67">
        <f>INDEX(Hosts!$A:$O,MATCH(Places!$C5882,Hosts!$A:$A,0),MATCH(Places!F$1,Hosts!$1:$1,0))</f>
        <v>0.95</v>
      </c>
      <c r="G5882" s="67" t="str">
        <f>INDEX(Hosts!$A:$O,MATCH(Places!$C5882,Hosts!$A:$A,0),MATCH(Places!G$1,Hosts!$1:$1,0))</f>
        <v>Yes</v>
      </c>
      <c r="H5882">
        <v>11</v>
      </c>
      <c r="I5882" t="str">
        <f>VLOOKUP($H5882,Neighborhoods!$A:$C,2,0)</f>
        <v>Brooklyn</v>
      </c>
      <c r="J5882" t="str">
        <f>VLOOKUP($H5882,Neighborhoods!$A:$C,3,0)</f>
        <v>Greenpoint</v>
      </c>
      <c r="K5882" t="s">
        <v>11822</v>
      </c>
      <c r="L5882" t="str">
        <f t="shared" si="364"/>
        <v>No</v>
      </c>
      <c r="M5882">
        <v>4</v>
      </c>
      <c r="N5882" t="str" cm="1">
        <f t="array" ref="N5882">_xlfn.IFS(M5882&lt;=2,"Small",M5882&lt;=5,"Medium",M5882&gt;5,"Large")</f>
        <v>Medium</v>
      </c>
      <c r="O5882" s="50">
        <v>161</v>
      </c>
      <c r="P5882" s="67">
        <f t="shared" si="365"/>
        <v>0.03</v>
      </c>
      <c r="Q5882" s="52">
        <v>4.7</v>
      </c>
      <c r="R5882" s="52" t="str" cm="1">
        <f t="array" ref="R5882">_xlfn.IFS(ROUND(Q5882,0)=5,"Excellent",ROUND(Q5882,0)=4,"Good",ROUND(Q5882,0)=3,"Ok",ROUND(Q5882,0)&lt;3,"Bad")</f>
        <v>Excellent</v>
      </c>
      <c r="S5882">
        <v>23</v>
      </c>
      <c r="T5882" t="str">
        <f t="shared" si="366"/>
        <v>No</v>
      </c>
      <c r="U5882" s="65">
        <v>43906</v>
      </c>
      <c r="V5882" s="65">
        <v>44056</v>
      </c>
      <c r="W5882">
        <v>194</v>
      </c>
      <c r="X5882" t="str">
        <f t="shared" si="367"/>
        <v>Active</v>
      </c>
      <c r="Y5882" t="s">
        <v>15616</v>
      </c>
    </row>
    <row r="5883" spans="1:25" x14ac:dyDescent="0.25">
      <c r="A5883">
        <v>5882</v>
      </c>
      <c r="B5883" t="s">
        <v>13786</v>
      </c>
      <c r="C5883">
        <v>2731</v>
      </c>
      <c r="D5883" t="str">
        <f>VLOOKUP($C5883,Hosts!$A:$O,10,0)</f>
        <v>New York</v>
      </c>
      <c r="E5883" s="67">
        <f>INDEX(Hosts!$A:$O,MATCH(Places!$C5883,Hosts!$A:$A,0),MATCH(Places!E$1,Hosts!$1:$1,0))</f>
        <v>1</v>
      </c>
      <c r="F5883" s="67">
        <f>INDEX(Hosts!$A:$O,MATCH(Places!$C5883,Hosts!$A:$A,0),MATCH(Places!F$1,Hosts!$1:$1,0))</f>
        <v>1</v>
      </c>
      <c r="G5883" s="67" t="str">
        <f>INDEX(Hosts!$A:$O,MATCH(Places!$C5883,Hosts!$A:$A,0),MATCH(Places!G$1,Hosts!$1:$1,0))</f>
        <v>Yes</v>
      </c>
      <c r="H5883">
        <v>7</v>
      </c>
      <c r="I5883" t="str">
        <f>VLOOKUP($H5883,Neighborhoods!$A:$C,2,0)</f>
        <v>Brooklyn</v>
      </c>
      <c r="J5883" t="str">
        <f>VLOOKUP($H5883,Neighborhoods!$A:$C,3,0)</f>
        <v>Bedford-Stuyvesant</v>
      </c>
      <c r="K5883" t="s">
        <v>11822</v>
      </c>
      <c r="L5883" t="str">
        <f t="shared" si="364"/>
        <v>No</v>
      </c>
      <c r="M5883">
        <v>4</v>
      </c>
      <c r="N5883" t="str" cm="1">
        <f t="array" ref="N5883">_xlfn.IFS(M5883&lt;=2,"Small",M5883&lt;=5,"Medium",M5883&gt;5,"Large")</f>
        <v>Medium</v>
      </c>
      <c r="O5883" s="50">
        <v>275</v>
      </c>
      <c r="P5883" s="67">
        <f t="shared" si="365"/>
        <v>0.04</v>
      </c>
      <c r="Q5883" s="52">
        <v>5</v>
      </c>
      <c r="R5883" s="52" t="str" cm="1">
        <f t="array" ref="R5883">_xlfn.IFS(ROUND(Q5883,0)=5,"Excellent",ROUND(Q5883,0)=4,"Good",ROUND(Q5883,0)=3,"Ok",ROUND(Q5883,0)&lt;3,"Bad")</f>
        <v>Excellent</v>
      </c>
      <c r="S5883">
        <v>13</v>
      </c>
      <c r="T5883" t="str">
        <f t="shared" si="366"/>
        <v>No</v>
      </c>
      <c r="U5883" s="65">
        <v>43975</v>
      </c>
      <c r="V5883" s="65">
        <v>44039</v>
      </c>
      <c r="W5883">
        <v>22</v>
      </c>
      <c r="X5883" t="str">
        <f t="shared" si="367"/>
        <v>Active</v>
      </c>
      <c r="Y5883" t="s">
        <v>15615</v>
      </c>
    </row>
    <row r="5884" spans="1:25" x14ac:dyDescent="0.25">
      <c r="A5884">
        <v>5883</v>
      </c>
      <c r="B5884" t="s">
        <v>14767</v>
      </c>
      <c r="C5884">
        <v>70</v>
      </c>
      <c r="D5884" t="str">
        <f>VLOOKUP($C5884,Hosts!$A:$O,10,0)</f>
        <v>New York</v>
      </c>
      <c r="E5884" s="67">
        <f>INDEX(Hosts!$A:$O,MATCH(Places!$C5884,Hosts!$A:$A,0),MATCH(Places!E$1,Hosts!$1:$1,0))</f>
        <v>0.96</v>
      </c>
      <c r="F5884" s="67">
        <f>INDEX(Hosts!$A:$O,MATCH(Places!$C5884,Hosts!$A:$A,0),MATCH(Places!F$1,Hosts!$1:$1,0))</f>
        <v>0.99</v>
      </c>
      <c r="G5884" s="67" t="str">
        <f>INDEX(Hosts!$A:$O,MATCH(Places!$C5884,Hosts!$A:$A,0),MATCH(Places!G$1,Hosts!$1:$1,0))</f>
        <v>No</v>
      </c>
      <c r="H5884">
        <v>12</v>
      </c>
      <c r="I5884" t="str">
        <f>VLOOKUP($H5884,Neighborhoods!$A:$C,2,0)</f>
        <v>Brooklyn</v>
      </c>
      <c r="J5884" t="str">
        <f>VLOOKUP($H5884,Neighborhoods!$A:$C,3,0)</f>
        <v>Williamsburg</v>
      </c>
      <c r="K5884" t="s">
        <v>11822</v>
      </c>
      <c r="L5884" t="str">
        <f t="shared" si="364"/>
        <v>No</v>
      </c>
      <c r="M5884">
        <v>4</v>
      </c>
      <c r="N5884" t="str" cm="1">
        <f t="array" ref="N5884">_xlfn.IFS(M5884&lt;=2,"Small",M5884&lt;=5,"Medium",M5884&gt;5,"Large")</f>
        <v>Medium</v>
      </c>
      <c r="O5884" s="50">
        <v>131</v>
      </c>
      <c r="P5884" s="67">
        <f t="shared" si="365"/>
        <v>0.03</v>
      </c>
      <c r="Q5884" s="52">
        <v>4.82</v>
      </c>
      <c r="R5884" s="52" t="str" cm="1">
        <f t="array" ref="R5884">_xlfn.IFS(ROUND(Q5884,0)=5,"Excellent",ROUND(Q5884,0)=4,"Good",ROUND(Q5884,0)=3,"Ok",ROUND(Q5884,0)&lt;3,"Bad")</f>
        <v>Excellent</v>
      </c>
      <c r="S5884">
        <v>11</v>
      </c>
      <c r="T5884" t="str">
        <f t="shared" si="366"/>
        <v>No</v>
      </c>
      <c r="U5884" s="65">
        <v>43952</v>
      </c>
      <c r="V5884" s="65">
        <v>44049</v>
      </c>
      <c r="W5884">
        <v>146</v>
      </c>
      <c r="X5884" t="str">
        <f t="shared" si="367"/>
        <v>Active</v>
      </c>
      <c r="Y5884" t="s">
        <v>15615</v>
      </c>
    </row>
    <row r="5885" spans="1:25" x14ac:dyDescent="0.25">
      <c r="A5885">
        <v>5884</v>
      </c>
      <c r="B5885" t="s">
        <v>14508</v>
      </c>
      <c r="C5885">
        <v>4132</v>
      </c>
      <c r="D5885" t="str">
        <f>VLOOKUP($C5885,Hosts!$A:$O,10,0)</f>
        <v>New York</v>
      </c>
      <c r="E5885" s="67">
        <f>INDEX(Hosts!$A:$O,MATCH(Places!$C5885,Hosts!$A:$A,0),MATCH(Places!E$1,Hosts!$1:$1,0))</f>
        <v>1</v>
      </c>
      <c r="F5885" s="67">
        <f>INDEX(Hosts!$A:$O,MATCH(Places!$C5885,Hosts!$A:$A,0),MATCH(Places!F$1,Hosts!$1:$1,0))</f>
        <v>1</v>
      </c>
      <c r="G5885" s="67" t="str">
        <f>INDEX(Hosts!$A:$O,MATCH(Places!$C5885,Hosts!$A:$A,0),MATCH(Places!G$1,Hosts!$1:$1,0))</f>
        <v>No</v>
      </c>
      <c r="H5885">
        <v>22</v>
      </c>
      <c r="I5885" t="str">
        <f>VLOOKUP($H5885,Neighborhoods!$A:$C,2,0)</f>
        <v>Queens</v>
      </c>
      <c r="J5885" t="str">
        <f>VLOOKUP($H5885,Neighborhoods!$A:$C,3,0)</f>
        <v>Flushing</v>
      </c>
      <c r="K5885" t="s">
        <v>11822</v>
      </c>
      <c r="L5885" t="str">
        <f t="shared" si="364"/>
        <v>No</v>
      </c>
      <c r="M5885">
        <v>6</v>
      </c>
      <c r="N5885" t="str" cm="1">
        <f t="array" ref="N5885">_xlfn.IFS(M5885&lt;=2,"Small",M5885&lt;=5,"Medium",M5885&gt;5,"Large")</f>
        <v>Large</v>
      </c>
      <c r="O5885" s="50">
        <v>151</v>
      </c>
      <c r="P5885" s="67">
        <f t="shared" si="365"/>
        <v>0.03</v>
      </c>
      <c r="Q5885" s="52">
        <v>4.2</v>
      </c>
      <c r="R5885" s="52" t="str" cm="1">
        <f t="array" ref="R5885">_xlfn.IFS(ROUND(Q5885,0)=5,"Excellent",ROUND(Q5885,0)=4,"Good",ROUND(Q5885,0)=3,"Ok",ROUND(Q5885,0)&lt;3,"Bad")</f>
        <v>Good</v>
      </c>
      <c r="S5885">
        <v>5</v>
      </c>
      <c r="T5885" t="str">
        <f t="shared" si="366"/>
        <v>No</v>
      </c>
      <c r="U5885" s="65">
        <v>43952</v>
      </c>
      <c r="V5885" s="65">
        <v>44014</v>
      </c>
      <c r="W5885">
        <v>248</v>
      </c>
      <c r="X5885" t="str">
        <f t="shared" si="367"/>
        <v>Active</v>
      </c>
      <c r="Y5885" t="s">
        <v>15616</v>
      </c>
    </row>
    <row r="5886" spans="1:25" x14ac:dyDescent="0.25">
      <c r="A5886">
        <v>5885</v>
      </c>
      <c r="B5886" t="s">
        <v>13847</v>
      </c>
      <c r="C5886">
        <v>1546</v>
      </c>
      <c r="D5886" t="str">
        <f>VLOOKUP($C5886,Hosts!$A:$O,10,0)</f>
        <v>New York</v>
      </c>
      <c r="E5886" s="67">
        <f>INDEX(Hosts!$A:$O,MATCH(Places!$C5886,Hosts!$A:$A,0),MATCH(Places!E$1,Hosts!$1:$1,0))</f>
        <v>1</v>
      </c>
      <c r="F5886" s="67">
        <f>INDEX(Hosts!$A:$O,MATCH(Places!$C5886,Hosts!$A:$A,0),MATCH(Places!F$1,Hosts!$1:$1,0))</f>
        <v>0.93</v>
      </c>
      <c r="G5886" s="67" t="str">
        <f>INDEX(Hosts!$A:$O,MATCH(Places!$C5886,Hosts!$A:$A,0),MATCH(Places!G$1,Hosts!$1:$1,0))</f>
        <v>Yes</v>
      </c>
      <c r="H5886">
        <v>17</v>
      </c>
      <c r="I5886" t="str">
        <f>VLOOKUP($H5886,Neighborhoods!$A:$C,2,0)</f>
        <v>Manhattan</v>
      </c>
      <c r="J5886" t="str">
        <f>VLOOKUP($H5886,Neighborhoods!$A:$C,3,0)</f>
        <v>Hell's Kitchen</v>
      </c>
      <c r="K5886" t="s">
        <v>11822</v>
      </c>
      <c r="L5886" t="str">
        <f t="shared" si="364"/>
        <v>No</v>
      </c>
      <c r="M5886">
        <v>6</v>
      </c>
      <c r="N5886" t="str" cm="1">
        <f t="array" ref="N5886">_xlfn.IFS(M5886&lt;=2,"Small",M5886&lt;=5,"Medium",M5886&gt;5,"Large")</f>
        <v>Large</v>
      </c>
      <c r="O5886" s="50">
        <v>80</v>
      </c>
      <c r="P5886" s="67">
        <f t="shared" si="365"/>
        <v>0.03</v>
      </c>
      <c r="Q5886" s="52">
        <v>5</v>
      </c>
      <c r="R5886" s="52" t="str" cm="1">
        <f t="array" ref="R5886">_xlfn.IFS(ROUND(Q5886,0)=5,"Excellent",ROUND(Q5886,0)=4,"Good",ROUND(Q5886,0)=3,"Ok",ROUND(Q5886,0)&lt;3,"Bad")</f>
        <v>Excellent</v>
      </c>
      <c r="S5886">
        <v>4</v>
      </c>
      <c r="T5886" t="str">
        <f t="shared" si="366"/>
        <v>No</v>
      </c>
      <c r="U5886" s="65">
        <v>43908</v>
      </c>
      <c r="V5886" s="65">
        <v>44043</v>
      </c>
      <c r="W5886">
        <v>0</v>
      </c>
      <c r="X5886" t="str">
        <f t="shared" si="367"/>
        <v>Inactive</v>
      </c>
      <c r="Y5886" t="s">
        <v>15615</v>
      </c>
    </row>
    <row r="5887" spans="1:25" x14ac:dyDescent="0.25">
      <c r="A5887">
        <v>5886</v>
      </c>
      <c r="B5887" t="s">
        <v>14691</v>
      </c>
      <c r="C5887">
        <v>2056</v>
      </c>
      <c r="D5887" t="str">
        <f>VLOOKUP($C5887,Hosts!$A:$O,10,0)</f>
        <v>New York</v>
      </c>
      <c r="E5887" s="67">
        <f>INDEX(Hosts!$A:$O,MATCH(Places!$C5887,Hosts!$A:$A,0),MATCH(Places!E$1,Hosts!$1:$1,0))</f>
        <v>0.55000000000000004</v>
      </c>
      <c r="F5887" s="67">
        <f>INDEX(Hosts!$A:$O,MATCH(Places!$C5887,Hosts!$A:$A,0),MATCH(Places!F$1,Hosts!$1:$1,0))</f>
        <v>0.42</v>
      </c>
      <c r="G5887" s="67" t="str">
        <f>INDEX(Hosts!$A:$O,MATCH(Places!$C5887,Hosts!$A:$A,0),MATCH(Places!G$1,Hosts!$1:$1,0))</f>
        <v>No</v>
      </c>
      <c r="H5887">
        <v>14</v>
      </c>
      <c r="I5887" t="str">
        <f>VLOOKUP($H5887,Neighborhoods!$A:$C,2,0)</f>
        <v>Manhattan</v>
      </c>
      <c r="J5887" t="str">
        <f>VLOOKUP($H5887,Neighborhoods!$A:$C,3,0)</f>
        <v>East Harlem</v>
      </c>
      <c r="K5887" t="s">
        <v>11822</v>
      </c>
      <c r="L5887" t="str">
        <f t="shared" si="364"/>
        <v>No</v>
      </c>
      <c r="M5887">
        <v>3</v>
      </c>
      <c r="N5887" t="str" cm="1">
        <f t="array" ref="N5887">_xlfn.IFS(M5887&lt;=2,"Small",M5887&lt;=5,"Medium",M5887&gt;5,"Large")</f>
        <v>Medium</v>
      </c>
      <c r="O5887" s="50">
        <v>58</v>
      </c>
      <c r="P5887" s="67">
        <f t="shared" si="365"/>
        <v>0.03</v>
      </c>
      <c r="Q5887" s="52">
        <v>4.5</v>
      </c>
      <c r="R5887" s="52" t="str" cm="1">
        <f t="array" ref="R5887">_xlfn.IFS(ROUND(Q5887,0)=5,"Excellent",ROUND(Q5887,0)=4,"Good",ROUND(Q5887,0)=3,"Ok",ROUND(Q5887,0)&lt;3,"Bad")</f>
        <v>Excellent</v>
      </c>
      <c r="S5887">
        <v>6</v>
      </c>
      <c r="T5887" t="str">
        <f t="shared" si="366"/>
        <v>No</v>
      </c>
      <c r="U5887" s="65">
        <v>43924</v>
      </c>
      <c r="V5887" s="65">
        <v>44023</v>
      </c>
      <c r="W5887">
        <v>365</v>
      </c>
      <c r="X5887" t="str">
        <f t="shared" si="367"/>
        <v>Active</v>
      </c>
      <c r="Y5887" t="s">
        <v>15615</v>
      </c>
    </row>
    <row r="5888" spans="1:25" x14ac:dyDescent="0.25">
      <c r="A5888">
        <v>5887</v>
      </c>
      <c r="B5888" t="s">
        <v>15324</v>
      </c>
      <c r="C5888">
        <v>4134</v>
      </c>
      <c r="D5888" t="str">
        <f>VLOOKUP($C5888,Hosts!$A:$O,10,0)</f>
        <v>New York</v>
      </c>
      <c r="E5888" s="67">
        <f>INDEX(Hosts!$A:$O,MATCH(Places!$C5888,Hosts!$A:$A,0),MATCH(Places!E$1,Hosts!$1:$1,0))</f>
        <v>0.92</v>
      </c>
      <c r="F5888" s="67">
        <f>INDEX(Hosts!$A:$O,MATCH(Places!$C5888,Hosts!$A:$A,0),MATCH(Places!F$1,Hosts!$1:$1,0))</f>
        <v>1</v>
      </c>
      <c r="G5888" s="67" t="str">
        <f>INDEX(Hosts!$A:$O,MATCH(Places!$C5888,Hosts!$A:$A,0),MATCH(Places!G$1,Hosts!$1:$1,0))</f>
        <v>No</v>
      </c>
      <c r="H5888">
        <v>22</v>
      </c>
      <c r="I5888" t="str">
        <f>VLOOKUP($H5888,Neighborhoods!$A:$C,2,0)</f>
        <v>Queens</v>
      </c>
      <c r="J5888" t="str">
        <f>VLOOKUP($H5888,Neighborhoods!$A:$C,3,0)</f>
        <v>Flushing</v>
      </c>
      <c r="K5888" t="s">
        <v>11822</v>
      </c>
      <c r="L5888" t="str">
        <f t="shared" si="364"/>
        <v>No</v>
      </c>
      <c r="M5888">
        <v>8</v>
      </c>
      <c r="N5888" t="str" cm="1">
        <f t="array" ref="N5888">_xlfn.IFS(M5888&lt;=2,"Small",M5888&lt;=5,"Medium",M5888&gt;5,"Large")</f>
        <v>Large</v>
      </c>
      <c r="O5888" s="50">
        <v>307</v>
      </c>
      <c r="P5888" s="67">
        <f t="shared" si="365"/>
        <v>0.04</v>
      </c>
      <c r="Q5888" s="52">
        <v>5</v>
      </c>
      <c r="R5888" s="52" t="str" cm="1">
        <f t="array" ref="R5888">_xlfn.IFS(ROUND(Q5888,0)=5,"Excellent",ROUND(Q5888,0)=4,"Good",ROUND(Q5888,0)=3,"Ok",ROUND(Q5888,0)&lt;3,"Bad")</f>
        <v>Excellent</v>
      </c>
      <c r="S5888">
        <v>6</v>
      </c>
      <c r="T5888" t="str">
        <f t="shared" si="366"/>
        <v>No</v>
      </c>
      <c r="U5888" s="65">
        <v>44009</v>
      </c>
      <c r="V5888" s="65">
        <v>44034</v>
      </c>
      <c r="W5888">
        <v>338</v>
      </c>
      <c r="X5888" t="str">
        <f t="shared" si="367"/>
        <v>Active</v>
      </c>
      <c r="Y5888" t="s">
        <v>15615</v>
      </c>
    </row>
    <row r="5889" spans="1:25" x14ac:dyDescent="0.25">
      <c r="A5889">
        <v>5888</v>
      </c>
      <c r="B5889" t="s">
        <v>14552</v>
      </c>
      <c r="C5889">
        <v>2868</v>
      </c>
      <c r="D5889" t="str">
        <f>VLOOKUP($C5889,Hosts!$A:$O,10,0)</f>
        <v>New York</v>
      </c>
      <c r="E5889" s="67">
        <f>INDEX(Hosts!$A:$O,MATCH(Places!$C5889,Hosts!$A:$A,0),MATCH(Places!E$1,Hosts!$1:$1,0))</f>
        <v>1</v>
      </c>
      <c r="F5889" s="67">
        <f>INDEX(Hosts!$A:$O,MATCH(Places!$C5889,Hosts!$A:$A,0),MATCH(Places!F$1,Hosts!$1:$1,0))</f>
        <v>1</v>
      </c>
      <c r="G5889" s="67" t="str">
        <f>INDEX(Hosts!$A:$O,MATCH(Places!$C5889,Hosts!$A:$A,0),MATCH(Places!G$1,Hosts!$1:$1,0))</f>
        <v>No</v>
      </c>
      <c r="H5889">
        <v>12</v>
      </c>
      <c r="I5889" t="str">
        <f>VLOOKUP($H5889,Neighborhoods!$A:$C,2,0)</f>
        <v>Brooklyn</v>
      </c>
      <c r="J5889" t="str">
        <f>VLOOKUP($H5889,Neighborhoods!$A:$C,3,0)</f>
        <v>Williamsburg</v>
      </c>
      <c r="K5889" t="s">
        <v>11822</v>
      </c>
      <c r="L5889" t="str">
        <f t="shared" si="364"/>
        <v>No</v>
      </c>
      <c r="M5889">
        <v>6</v>
      </c>
      <c r="N5889" t="str" cm="1">
        <f t="array" ref="N5889">_xlfn.IFS(M5889&lt;=2,"Small",M5889&lt;=5,"Medium",M5889&gt;5,"Large")</f>
        <v>Large</v>
      </c>
      <c r="O5889" s="50">
        <v>150</v>
      </c>
      <c r="P5889" s="67">
        <f t="shared" si="365"/>
        <v>0.03</v>
      </c>
      <c r="Q5889" s="52">
        <v>4.75</v>
      </c>
      <c r="R5889" s="52" t="str" cm="1">
        <f t="array" ref="R5889">_xlfn.IFS(ROUND(Q5889,0)=5,"Excellent",ROUND(Q5889,0)=4,"Good",ROUND(Q5889,0)=3,"Ok",ROUND(Q5889,0)&lt;3,"Bad")</f>
        <v>Excellent</v>
      </c>
      <c r="S5889">
        <v>4</v>
      </c>
      <c r="T5889" t="str">
        <f t="shared" si="366"/>
        <v>No</v>
      </c>
      <c r="U5889" s="65">
        <v>43931</v>
      </c>
      <c r="V5889" s="65">
        <v>43982</v>
      </c>
      <c r="W5889">
        <v>117</v>
      </c>
      <c r="X5889" t="str">
        <f t="shared" si="367"/>
        <v>Active</v>
      </c>
      <c r="Y5889" t="s">
        <v>15615</v>
      </c>
    </row>
    <row r="5890" spans="1:25" x14ac:dyDescent="0.25">
      <c r="A5890">
        <v>5889</v>
      </c>
      <c r="B5890" t="s">
        <v>15203</v>
      </c>
      <c r="C5890">
        <v>1639</v>
      </c>
      <c r="D5890" t="str">
        <f>VLOOKUP($C5890,Hosts!$A:$O,10,0)</f>
        <v>New York</v>
      </c>
      <c r="E5890" s="67">
        <f>INDEX(Hosts!$A:$O,MATCH(Places!$C5890,Hosts!$A:$A,0),MATCH(Places!E$1,Hosts!$1:$1,0))</f>
        <v>1</v>
      </c>
      <c r="F5890" s="67">
        <f>INDEX(Hosts!$A:$O,MATCH(Places!$C5890,Hosts!$A:$A,0),MATCH(Places!F$1,Hosts!$1:$1,0))</f>
        <v>1</v>
      </c>
      <c r="G5890" s="67" t="str">
        <f>INDEX(Hosts!$A:$O,MATCH(Places!$C5890,Hosts!$A:$A,0),MATCH(Places!G$1,Hosts!$1:$1,0))</f>
        <v>No</v>
      </c>
      <c r="H5890">
        <v>12</v>
      </c>
      <c r="I5890" t="str">
        <f>VLOOKUP($H5890,Neighborhoods!$A:$C,2,0)</f>
        <v>Brooklyn</v>
      </c>
      <c r="J5890" t="str">
        <f>VLOOKUP($H5890,Neighborhoods!$A:$C,3,0)</f>
        <v>Williamsburg</v>
      </c>
      <c r="K5890" t="s">
        <v>11822</v>
      </c>
      <c r="L5890" t="str">
        <f t="shared" si="364"/>
        <v>No</v>
      </c>
      <c r="M5890">
        <v>4</v>
      </c>
      <c r="N5890" t="str" cm="1">
        <f t="array" ref="N5890">_xlfn.IFS(M5890&lt;=2,"Small",M5890&lt;=5,"Medium",M5890&gt;5,"Large")</f>
        <v>Medium</v>
      </c>
      <c r="O5890" s="50">
        <v>100</v>
      </c>
      <c r="P5890" s="67">
        <f t="shared" si="365"/>
        <v>0.03</v>
      </c>
      <c r="Q5890" s="52">
        <v>4.8600000000000003</v>
      </c>
      <c r="R5890" s="52" t="str" cm="1">
        <f t="array" ref="R5890">_xlfn.IFS(ROUND(Q5890,0)=5,"Excellent",ROUND(Q5890,0)=4,"Good",ROUND(Q5890,0)=3,"Ok",ROUND(Q5890,0)&lt;3,"Bad")</f>
        <v>Excellent</v>
      </c>
      <c r="S5890">
        <v>7</v>
      </c>
      <c r="T5890" t="str">
        <f t="shared" si="366"/>
        <v>No</v>
      </c>
      <c r="U5890" s="65">
        <v>43961</v>
      </c>
      <c r="V5890" s="65">
        <v>43979</v>
      </c>
      <c r="W5890">
        <v>303</v>
      </c>
      <c r="X5890" t="str">
        <f t="shared" si="367"/>
        <v>Active</v>
      </c>
      <c r="Y5890" t="s">
        <v>15616</v>
      </c>
    </row>
    <row r="5891" spans="1:25" x14ac:dyDescent="0.25">
      <c r="A5891">
        <v>5890</v>
      </c>
      <c r="B5891" t="s">
        <v>15339</v>
      </c>
      <c r="C5891">
        <v>3768</v>
      </c>
      <c r="D5891" t="str">
        <f>VLOOKUP($C5891,Hosts!$A:$O,10,0)</f>
        <v>New York</v>
      </c>
      <c r="E5891" s="67">
        <f>INDEX(Hosts!$A:$O,MATCH(Places!$C5891,Hosts!$A:$A,0),MATCH(Places!E$1,Hosts!$1:$1,0))</f>
        <v>0.9</v>
      </c>
      <c r="F5891" s="67">
        <f>INDEX(Hosts!$A:$O,MATCH(Places!$C5891,Hosts!$A:$A,0),MATCH(Places!F$1,Hosts!$1:$1,0))</f>
        <v>1</v>
      </c>
      <c r="G5891" s="67" t="str">
        <f>INDEX(Hosts!$A:$O,MATCH(Places!$C5891,Hosts!$A:$A,0),MATCH(Places!G$1,Hosts!$1:$1,0))</f>
        <v>No</v>
      </c>
      <c r="H5891">
        <v>16</v>
      </c>
      <c r="I5891" t="str">
        <f>VLOOKUP($H5891,Neighborhoods!$A:$C,2,0)</f>
        <v>Manhattan</v>
      </c>
      <c r="J5891" t="str">
        <f>VLOOKUP($H5891,Neighborhoods!$A:$C,3,0)</f>
        <v>Harlem</v>
      </c>
      <c r="K5891" t="s">
        <v>1</v>
      </c>
      <c r="L5891" t="str">
        <f t="shared" ref="L5891:L5954" si="368">IF(OR(K5891="Private room",K5891="Shared room"),"Yes","No")</f>
        <v>Yes</v>
      </c>
      <c r="M5891">
        <v>1</v>
      </c>
      <c r="N5891" t="str" cm="1">
        <f t="array" ref="N5891">_xlfn.IFS(M5891&lt;=2,"Small",M5891&lt;=5,"Medium",M5891&gt;5,"Large")</f>
        <v>Small</v>
      </c>
      <c r="O5891" s="50">
        <v>26</v>
      </c>
      <c r="P5891" s="67">
        <f t="shared" ref="P5891:P5954" si="369">VLOOKUP(O5891,$AB$1:$AC$5,2)</f>
        <v>0.03</v>
      </c>
      <c r="Q5891" s="52">
        <v>4.75</v>
      </c>
      <c r="R5891" s="52" t="str" cm="1">
        <f t="array" ref="R5891">_xlfn.IFS(ROUND(Q5891,0)=5,"Excellent",ROUND(Q5891,0)=4,"Good",ROUND(Q5891,0)=3,"Ok",ROUND(Q5891,0)&lt;3,"Bad")</f>
        <v>Excellent</v>
      </c>
      <c r="S5891">
        <v>4</v>
      </c>
      <c r="T5891" t="str">
        <f t="shared" ref="T5891:T5954" si="370">IF(AND(Q5891&gt;=4.8,S5891&gt;100),"Yes","No")</f>
        <v>No</v>
      </c>
      <c r="U5891" s="65">
        <v>43936</v>
      </c>
      <c r="V5891" s="65">
        <v>44030</v>
      </c>
      <c r="W5891">
        <v>140</v>
      </c>
      <c r="X5891" t="str">
        <f t="shared" ref="X5891:X5954" si="371">IF(W5891&lt;&gt;0,"Active","Inactive")</f>
        <v>Active</v>
      </c>
      <c r="Y5891" t="s">
        <v>15615</v>
      </c>
    </row>
    <row r="5892" spans="1:25" x14ac:dyDescent="0.25">
      <c r="A5892">
        <v>5891</v>
      </c>
      <c r="B5892" t="s">
        <v>15506</v>
      </c>
      <c r="C5892">
        <v>2597</v>
      </c>
      <c r="D5892" t="str">
        <f>VLOOKUP($C5892,Hosts!$A:$O,10,0)</f>
        <v>New York</v>
      </c>
      <c r="E5892" s="67">
        <f>INDEX(Hosts!$A:$O,MATCH(Places!$C5892,Hosts!$A:$A,0),MATCH(Places!E$1,Hosts!$1:$1,0))</f>
        <v>1</v>
      </c>
      <c r="F5892" s="67">
        <f>INDEX(Hosts!$A:$O,MATCH(Places!$C5892,Hosts!$A:$A,0),MATCH(Places!F$1,Hosts!$1:$1,0))</f>
        <v>0.97</v>
      </c>
      <c r="G5892" s="67" t="str">
        <f>INDEX(Hosts!$A:$O,MATCH(Places!$C5892,Hosts!$A:$A,0),MATCH(Places!G$1,Hosts!$1:$1,0))</f>
        <v>No</v>
      </c>
      <c r="H5892">
        <v>7</v>
      </c>
      <c r="I5892" t="str">
        <f>VLOOKUP($H5892,Neighborhoods!$A:$C,2,0)</f>
        <v>Brooklyn</v>
      </c>
      <c r="J5892" t="str">
        <f>VLOOKUP($H5892,Neighborhoods!$A:$C,3,0)</f>
        <v>Bedford-Stuyvesant</v>
      </c>
      <c r="K5892" t="s">
        <v>1</v>
      </c>
      <c r="L5892" t="str">
        <f t="shared" si="368"/>
        <v>Yes</v>
      </c>
      <c r="M5892">
        <v>2</v>
      </c>
      <c r="N5892" t="str" cm="1">
        <f t="array" ref="N5892">_xlfn.IFS(M5892&lt;=2,"Small",M5892&lt;=5,"Medium",M5892&gt;5,"Large")</f>
        <v>Small</v>
      </c>
      <c r="O5892" s="50">
        <v>71</v>
      </c>
      <c r="P5892" s="67">
        <f t="shared" si="369"/>
        <v>0.03</v>
      </c>
      <c r="Q5892" s="52">
        <v>5</v>
      </c>
      <c r="R5892" s="52" t="str" cm="1">
        <f t="array" ref="R5892">_xlfn.IFS(ROUND(Q5892,0)=5,"Excellent",ROUND(Q5892,0)=4,"Good",ROUND(Q5892,0)=3,"Ok",ROUND(Q5892,0)&lt;3,"Bad")</f>
        <v>Excellent</v>
      </c>
      <c r="S5892">
        <v>22</v>
      </c>
      <c r="T5892" t="str">
        <f t="shared" si="370"/>
        <v>No</v>
      </c>
      <c r="U5892" s="65">
        <v>43932</v>
      </c>
      <c r="V5892" s="65">
        <v>44053</v>
      </c>
      <c r="W5892">
        <v>325</v>
      </c>
      <c r="X5892" t="str">
        <f t="shared" si="371"/>
        <v>Active</v>
      </c>
      <c r="Y5892" t="s">
        <v>15615</v>
      </c>
    </row>
    <row r="5893" spans="1:25" x14ac:dyDescent="0.25">
      <c r="A5893">
        <v>5892</v>
      </c>
      <c r="B5893" t="s">
        <v>14481</v>
      </c>
      <c r="C5893">
        <v>239</v>
      </c>
      <c r="D5893" t="str">
        <f>VLOOKUP($C5893,Hosts!$A:$O,10,0)</f>
        <v>New York</v>
      </c>
      <c r="E5893" s="67">
        <f>INDEX(Hosts!$A:$O,MATCH(Places!$C5893,Hosts!$A:$A,0),MATCH(Places!E$1,Hosts!$1:$1,0))</f>
        <v>1</v>
      </c>
      <c r="F5893" s="67">
        <f>INDEX(Hosts!$A:$O,MATCH(Places!$C5893,Hosts!$A:$A,0),MATCH(Places!F$1,Hosts!$1:$1,0))</f>
        <v>1</v>
      </c>
      <c r="G5893" s="67" t="str">
        <f>INDEX(Hosts!$A:$O,MATCH(Places!$C5893,Hosts!$A:$A,0),MATCH(Places!G$1,Hosts!$1:$1,0))</f>
        <v>No</v>
      </c>
      <c r="H5893">
        <v>7</v>
      </c>
      <c r="I5893" t="str">
        <f>VLOOKUP($H5893,Neighborhoods!$A:$C,2,0)</f>
        <v>Brooklyn</v>
      </c>
      <c r="J5893" t="str">
        <f>VLOOKUP($H5893,Neighborhoods!$A:$C,3,0)</f>
        <v>Bedford-Stuyvesant</v>
      </c>
      <c r="K5893" t="s">
        <v>11822</v>
      </c>
      <c r="L5893" t="str">
        <f t="shared" si="368"/>
        <v>No</v>
      </c>
      <c r="M5893">
        <v>4</v>
      </c>
      <c r="N5893" t="str" cm="1">
        <f t="array" ref="N5893">_xlfn.IFS(M5893&lt;=2,"Small",M5893&lt;=5,"Medium",M5893&gt;5,"Large")</f>
        <v>Medium</v>
      </c>
      <c r="O5893" s="50">
        <v>125</v>
      </c>
      <c r="P5893" s="67">
        <f t="shared" si="369"/>
        <v>0.03</v>
      </c>
      <c r="Q5893" s="52">
        <v>4.88</v>
      </c>
      <c r="R5893" s="52" t="str" cm="1">
        <f t="array" ref="R5893">_xlfn.IFS(ROUND(Q5893,0)=5,"Excellent",ROUND(Q5893,0)=4,"Good",ROUND(Q5893,0)=3,"Ok",ROUND(Q5893,0)&lt;3,"Bad")</f>
        <v>Excellent</v>
      </c>
      <c r="S5893">
        <v>8</v>
      </c>
      <c r="T5893" t="str">
        <f t="shared" si="370"/>
        <v>No</v>
      </c>
      <c r="U5893" s="65">
        <v>43957</v>
      </c>
      <c r="V5893" s="65">
        <v>44044</v>
      </c>
      <c r="W5893">
        <v>6</v>
      </c>
      <c r="X5893" t="str">
        <f t="shared" si="371"/>
        <v>Active</v>
      </c>
      <c r="Y5893" t="s">
        <v>15616</v>
      </c>
    </row>
    <row r="5894" spans="1:25" x14ac:dyDescent="0.25">
      <c r="A5894">
        <v>5893</v>
      </c>
      <c r="B5894" t="s">
        <v>14989</v>
      </c>
      <c r="C5894">
        <v>2918</v>
      </c>
      <c r="D5894" t="str">
        <f>VLOOKUP($C5894,Hosts!$A:$O,10,0)</f>
        <v>New York</v>
      </c>
      <c r="E5894" s="67">
        <f>INDEX(Hosts!$A:$O,MATCH(Places!$C5894,Hosts!$A:$A,0),MATCH(Places!E$1,Hosts!$1:$1,0))</f>
        <v>0.8</v>
      </c>
      <c r="F5894" s="67">
        <f>INDEX(Hosts!$A:$O,MATCH(Places!$C5894,Hosts!$A:$A,0),MATCH(Places!F$1,Hosts!$1:$1,0))</f>
        <v>1</v>
      </c>
      <c r="G5894" s="67" t="str">
        <f>INDEX(Hosts!$A:$O,MATCH(Places!$C5894,Hosts!$A:$A,0),MATCH(Places!G$1,Hosts!$1:$1,0))</f>
        <v>No</v>
      </c>
      <c r="H5894">
        <v>24</v>
      </c>
      <c r="I5894" t="str">
        <f>VLOOKUP($H5894,Neighborhoods!$A:$C,2,0)</f>
        <v>Queens</v>
      </c>
      <c r="J5894" t="str">
        <f>VLOOKUP($H5894,Neighborhoods!$A:$C,3,0)</f>
        <v>Long Island City</v>
      </c>
      <c r="K5894" t="s">
        <v>1</v>
      </c>
      <c r="L5894" t="str">
        <f t="shared" si="368"/>
        <v>Yes</v>
      </c>
      <c r="M5894">
        <v>2</v>
      </c>
      <c r="N5894" t="str" cm="1">
        <f t="array" ref="N5894">_xlfn.IFS(M5894&lt;=2,"Small",M5894&lt;=5,"Medium",M5894&gt;5,"Large")</f>
        <v>Small</v>
      </c>
      <c r="O5894" s="50">
        <v>92</v>
      </c>
      <c r="P5894" s="67">
        <f t="shared" si="369"/>
        <v>0.03</v>
      </c>
      <c r="Q5894" s="52">
        <v>5</v>
      </c>
      <c r="R5894" s="52" t="str" cm="1">
        <f t="array" ref="R5894">_xlfn.IFS(ROUND(Q5894,0)=5,"Excellent",ROUND(Q5894,0)=4,"Good",ROUND(Q5894,0)=3,"Ok",ROUND(Q5894,0)&lt;3,"Bad")</f>
        <v>Excellent</v>
      </c>
      <c r="S5894">
        <v>5</v>
      </c>
      <c r="T5894" t="str">
        <f t="shared" si="370"/>
        <v>No</v>
      </c>
      <c r="U5894" s="65">
        <v>43982</v>
      </c>
      <c r="V5894" s="65">
        <v>44019</v>
      </c>
      <c r="W5894">
        <v>337</v>
      </c>
      <c r="X5894" t="str">
        <f t="shared" si="371"/>
        <v>Active</v>
      </c>
      <c r="Y5894" t="s">
        <v>15616</v>
      </c>
    </row>
    <row r="5895" spans="1:25" x14ac:dyDescent="0.25">
      <c r="A5895">
        <v>5894</v>
      </c>
      <c r="B5895" t="s">
        <v>14586</v>
      </c>
      <c r="C5895">
        <v>2533</v>
      </c>
      <c r="D5895" t="str">
        <f>VLOOKUP($C5895,Hosts!$A:$O,10,0)</f>
        <v>New York</v>
      </c>
      <c r="E5895" s="67">
        <f>INDEX(Hosts!$A:$O,MATCH(Places!$C5895,Hosts!$A:$A,0),MATCH(Places!E$1,Hosts!$1:$1,0))</f>
        <v>0.99</v>
      </c>
      <c r="F5895" s="67">
        <f>INDEX(Hosts!$A:$O,MATCH(Places!$C5895,Hosts!$A:$A,0),MATCH(Places!F$1,Hosts!$1:$1,0))</f>
        <v>0.74</v>
      </c>
      <c r="G5895" s="67" t="str">
        <f>INDEX(Hosts!$A:$O,MATCH(Places!$C5895,Hosts!$A:$A,0),MATCH(Places!G$1,Hosts!$1:$1,0))</f>
        <v>No</v>
      </c>
      <c r="H5895">
        <v>7</v>
      </c>
      <c r="I5895" t="str">
        <f>VLOOKUP($H5895,Neighborhoods!$A:$C,2,0)</f>
        <v>Brooklyn</v>
      </c>
      <c r="J5895" t="str">
        <f>VLOOKUP($H5895,Neighborhoods!$A:$C,3,0)</f>
        <v>Bedford-Stuyvesant</v>
      </c>
      <c r="K5895" t="s">
        <v>11822</v>
      </c>
      <c r="L5895" t="str">
        <f t="shared" si="368"/>
        <v>No</v>
      </c>
      <c r="M5895">
        <v>16</v>
      </c>
      <c r="N5895" t="str" cm="1">
        <f t="array" ref="N5895">_xlfn.IFS(M5895&lt;=2,"Small",M5895&lt;=5,"Medium",M5895&gt;5,"Large")</f>
        <v>Large</v>
      </c>
      <c r="O5895" s="50">
        <v>275</v>
      </c>
      <c r="P5895" s="67">
        <f t="shared" si="369"/>
        <v>0.04</v>
      </c>
      <c r="Q5895" s="52">
        <v>4.4400000000000004</v>
      </c>
      <c r="R5895" s="52" t="str" cm="1">
        <f t="array" ref="R5895">_xlfn.IFS(ROUND(Q5895,0)=5,"Excellent",ROUND(Q5895,0)=4,"Good",ROUND(Q5895,0)=3,"Ok",ROUND(Q5895,0)&lt;3,"Bad")</f>
        <v>Good</v>
      </c>
      <c r="S5895">
        <v>18</v>
      </c>
      <c r="T5895" t="str">
        <f t="shared" si="370"/>
        <v>No</v>
      </c>
      <c r="U5895" s="65">
        <v>43940</v>
      </c>
      <c r="V5895" s="65">
        <v>44031</v>
      </c>
      <c r="W5895">
        <v>0</v>
      </c>
      <c r="X5895" t="str">
        <f t="shared" si="371"/>
        <v>Inactive</v>
      </c>
      <c r="Y5895" t="s">
        <v>15615</v>
      </c>
    </row>
    <row r="5896" spans="1:25" x14ac:dyDescent="0.25">
      <c r="A5896">
        <v>5895</v>
      </c>
      <c r="B5896" t="s">
        <v>13314</v>
      </c>
      <c r="C5896">
        <v>3822</v>
      </c>
      <c r="D5896" t="str">
        <f>VLOOKUP($C5896,Hosts!$A:$O,10,0)</f>
        <v>New York</v>
      </c>
      <c r="E5896" s="67">
        <f>INDEX(Hosts!$A:$O,MATCH(Places!$C5896,Hosts!$A:$A,0),MATCH(Places!E$1,Hosts!$1:$1,0))</f>
        <v>1</v>
      </c>
      <c r="F5896" s="67">
        <f>INDEX(Hosts!$A:$O,MATCH(Places!$C5896,Hosts!$A:$A,0),MATCH(Places!F$1,Hosts!$1:$1,0))</f>
        <v>0.93</v>
      </c>
      <c r="G5896" s="67" t="str">
        <f>INDEX(Hosts!$A:$O,MATCH(Places!$C5896,Hosts!$A:$A,0),MATCH(Places!G$1,Hosts!$1:$1,0))</f>
        <v>No</v>
      </c>
      <c r="H5896">
        <v>8</v>
      </c>
      <c r="I5896" t="str">
        <f>VLOOKUP($H5896,Neighborhoods!$A:$C,2,0)</f>
        <v>Brooklyn</v>
      </c>
      <c r="J5896" t="str">
        <f>VLOOKUP($H5896,Neighborhoods!$A:$C,3,0)</f>
        <v>Bushwick</v>
      </c>
      <c r="K5896" t="s">
        <v>11822</v>
      </c>
      <c r="L5896" t="str">
        <f t="shared" si="368"/>
        <v>No</v>
      </c>
      <c r="M5896">
        <v>8</v>
      </c>
      <c r="N5896" t="str" cm="1">
        <f t="array" ref="N5896">_xlfn.IFS(M5896&lt;=2,"Small",M5896&lt;=5,"Medium",M5896&gt;5,"Large")</f>
        <v>Large</v>
      </c>
      <c r="O5896" s="50">
        <v>150</v>
      </c>
      <c r="P5896" s="67">
        <f t="shared" si="369"/>
        <v>0.03</v>
      </c>
      <c r="Q5896" s="52">
        <v>4.75</v>
      </c>
      <c r="R5896" s="52" t="str" cm="1">
        <f t="array" ref="R5896">_xlfn.IFS(ROUND(Q5896,0)=5,"Excellent",ROUND(Q5896,0)=4,"Good",ROUND(Q5896,0)=3,"Ok",ROUND(Q5896,0)&lt;3,"Bad")</f>
        <v>Excellent</v>
      </c>
      <c r="S5896">
        <v>8</v>
      </c>
      <c r="T5896" t="str">
        <f t="shared" si="370"/>
        <v>No</v>
      </c>
      <c r="U5896" s="65">
        <v>43960</v>
      </c>
      <c r="V5896" s="65">
        <v>44037</v>
      </c>
      <c r="W5896">
        <v>359</v>
      </c>
      <c r="X5896" t="str">
        <f t="shared" si="371"/>
        <v>Active</v>
      </c>
      <c r="Y5896" t="s">
        <v>15615</v>
      </c>
    </row>
    <row r="5897" spans="1:25" x14ac:dyDescent="0.25">
      <c r="A5897">
        <v>5896</v>
      </c>
      <c r="B5897" t="s">
        <v>14815</v>
      </c>
      <c r="C5897">
        <v>1861</v>
      </c>
      <c r="D5897" t="str">
        <f>VLOOKUP($C5897,Hosts!$A:$O,10,0)</f>
        <v>New York</v>
      </c>
      <c r="E5897" s="67">
        <f>INDEX(Hosts!$A:$O,MATCH(Places!$C5897,Hosts!$A:$A,0),MATCH(Places!E$1,Hosts!$1:$1,0))</f>
        <v>1</v>
      </c>
      <c r="F5897" s="67">
        <f>INDEX(Hosts!$A:$O,MATCH(Places!$C5897,Hosts!$A:$A,0),MATCH(Places!F$1,Hosts!$1:$1,0))</f>
        <v>1</v>
      </c>
      <c r="G5897" s="67" t="str">
        <f>INDEX(Hosts!$A:$O,MATCH(Places!$C5897,Hosts!$A:$A,0),MATCH(Places!G$1,Hosts!$1:$1,0))</f>
        <v>Yes</v>
      </c>
      <c r="H5897">
        <v>21</v>
      </c>
      <c r="I5897" t="str">
        <f>VLOOKUP($H5897,Neighborhoods!$A:$C,2,0)</f>
        <v>Queens</v>
      </c>
      <c r="J5897" t="str">
        <f>VLOOKUP($H5897,Neighborhoods!$A:$C,3,0)</f>
        <v>Astoria</v>
      </c>
      <c r="K5897" t="s">
        <v>11822</v>
      </c>
      <c r="L5897" t="str">
        <f t="shared" si="368"/>
        <v>No</v>
      </c>
      <c r="M5897">
        <v>7</v>
      </c>
      <c r="N5897" t="str" cm="1">
        <f t="array" ref="N5897">_xlfn.IFS(M5897&lt;=2,"Small",M5897&lt;=5,"Medium",M5897&gt;5,"Large")</f>
        <v>Large</v>
      </c>
      <c r="O5897" s="50">
        <v>144.43</v>
      </c>
      <c r="P5897" s="67">
        <f t="shared" si="369"/>
        <v>0.03</v>
      </c>
      <c r="Q5897" s="52">
        <v>5</v>
      </c>
      <c r="R5897" s="52" t="str" cm="1">
        <f t="array" ref="R5897">_xlfn.IFS(ROUND(Q5897,0)=5,"Excellent",ROUND(Q5897,0)=4,"Good",ROUND(Q5897,0)=3,"Ok",ROUND(Q5897,0)&lt;3,"Bad")</f>
        <v>Excellent</v>
      </c>
      <c r="S5897">
        <v>18</v>
      </c>
      <c r="T5897" t="str">
        <f t="shared" si="370"/>
        <v>No</v>
      </c>
      <c r="U5897" s="65">
        <v>43989</v>
      </c>
      <c r="V5897" s="65">
        <v>44056</v>
      </c>
      <c r="W5897">
        <v>178</v>
      </c>
      <c r="X5897" t="str">
        <f t="shared" si="371"/>
        <v>Active</v>
      </c>
      <c r="Y5897" t="s">
        <v>15616</v>
      </c>
    </row>
    <row r="5898" spans="1:25" x14ac:dyDescent="0.25">
      <c r="A5898">
        <v>5897</v>
      </c>
      <c r="B5898" t="s">
        <v>14930</v>
      </c>
      <c r="C5898">
        <v>3799</v>
      </c>
      <c r="D5898" t="str">
        <f>VLOOKUP($C5898,Hosts!$A:$O,10,0)</f>
        <v>New York</v>
      </c>
      <c r="E5898" s="67">
        <f>INDEX(Hosts!$A:$O,MATCH(Places!$C5898,Hosts!$A:$A,0),MATCH(Places!E$1,Hosts!$1:$1,0))</f>
        <v>0.93</v>
      </c>
      <c r="F5898" s="67">
        <f>INDEX(Hosts!$A:$O,MATCH(Places!$C5898,Hosts!$A:$A,0),MATCH(Places!F$1,Hosts!$1:$1,0))</f>
        <v>1</v>
      </c>
      <c r="G5898" s="67" t="str">
        <f>INDEX(Hosts!$A:$O,MATCH(Places!$C5898,Hosts!$A:$A,0),MATCH(Places!G$1,Hosts!$1:$1,0))</f>
        <v>No</v>
      </c>
      <c r="H5898">
        <v>20</v>
      </c>
      <c r="I5898" t="str">
        <f>VLOOKUP($H5898,Neighborhoods!$A:$C,2,0)</f>
        <v>Manhattan</v>
      </c>
      <c r="J5898" t="str">
        <f>VLOOKUP($H5898,Neighborhoods!$A:$C,3,0)</f>
        <v>Upper West Side</v>
      </c>
      <c r="K5898" t="s">
        <v>11822</v>
      </c>
      <c r="L5898" t="str">
        <f t="shared" si="368"/>
        <v>No</v>
      </c>
      <c r="M5898">
        <v>5</v>
      </c>
      <c r="N5898" t="str" cm="1">
        <f t="array" ref="N5898">_xlfn.IFS(M5898&lt;=2,"Small",M5898&lt;=5,"Medium",M5898&gt;5,"Large")</f>
        <v>Medium</v>
      </c>
      <c r="O5898" s="50">
        <v>126</v>
      </c>
      <c r="P5898" s="67">
        <f t="shared" si="369"/>
        <v>0.03</v>
      </c>
      <c r="Q5898" s="52">
        <v>5</v>
      </c>
      <c r="R5898" s="52" t="str" cm="1">
        <f t="array" ref="R5898">_xlfn.IFS(ROUND(Q5898,0)=5,"Excellent",ROUND(Q5898,0)=4,"Good",ROUND(Q5898,0)=3,"Ok",ROUND(Q5898,0)&lt;3,"Bad")</f>
        <v>Excellent</v>
      </c>
      <c r="S5898">
        <v>10</v>
      </c>
      <c r="T5898" t="str">
        <f t="shared" si="370"/>
        <v>No</v>
      </c>
      <c r="U5898" s="65">
        <v>43975</v>
      </c>
      <c r="V5898" s="65">
        <v>44050</v>
      </c>
      <c r="W5898">
        <v>131</v>
      </c>
      <c r="X5898" t="str">
        <f t="shared" si="371"/>
        <v>Active</v>
      </c>
      <c r="Y5898" t="s">
        <v>15615</v>
      </c>
    </row>
    <row r="5899" spans="1:25" x14ac:dyDescent="0.25">
      <c r="A5899">
        <v>5898</v>
      </c>
      <c r="B5899" t="s">
        <v>13479</v>
      </c>
      <c r="C5899">
        <v>3107</v>
      </c>
      <c r="D5899" t="str">
        <f>VLOOKUP($C5899,Hosts!$A:$O,10,0)</f>
        <v>New York</v>
      </c>
      <c r="E5899" s="67">
        <f>INDEX(Hosts!$A:$O,MATCH(Places!$C5899,Hosts!$A:$A,0),MATCH(Places!E$1,Hosts!$1:$1,0))</f>
        <v>1</v>
      </c>
      <c r="F5899" s="67">
        <f>INDEX(Hosts!$A:$O,MATCH(Places!$C5899,Hosts!$A:$A,0),MATCH(Places!F$1,Hosts!$1:$1,0))</f>
        <v>0.92</v>
      </c>
      <c r="G5899" s="67" t="str">
        <f>INDEX(Hosts!$A:$O,MATCH(Places!$C5899,Hosts!$A:$A,0),MATCH(Places!G$1,Hosts!$1:$1,0))</f>
        <v>Yes</v>
      </c>
      <c r="H5899">
        <v>8</v>
      </c>
      <c r="I5899" t="str">
        <f>VLOOKUP($H5899,Neighborhoods!$A:$C,2,0)</f>
        <v>Brooklyn</v>
      </c>
      <c r="J5899" t="str">
        <f>VLOOKUP($H5899,Neighborhoods!$A:$C,3,0)</f>
        <v>Bushwick</v>
      </c>
      <c r="K5899" t="s">
        <v>11822</v>
      </c>
      <c r="L5899" t="str">
        <f t="shared" si="368"/>
        <v>No</v>
      </c>
      <c r="M5899">
        <v>2</v>
      </c>
      <c r="N5899" t="str" cm="1">
        <f t="array" ref="N5899">_xlfn.IFS(M5899&lt;=2,"Small",M5899&lt;=5,"Medium",M5899&gt;5,"Large")</f>
        <v>Small</v>
      </c>
      <c r="O5899" s="50">
        <v>126</v>
      </c>
      <c r="P5899" s="67">
        <f t="shared" si="369"/>
        <v>0.03</v>
      </c>
      <c r="Q5899" s="52">
        <v>5</v>
      </c>
      <c r="R5899" s="52" t="str" cm="1">
        <f t="array" ref="R5899">_xlfn.IFS(ROUND(Q5899,0)=5,"Excellent",ROUND(Q5899,0)=4,"Good",ROUND(Q5899,0)=3,"Ok",ROUND(Q5899,0)&lt;3,"Bad")</f>
        <v>Excellent</v>
      </c>
      <c r="S5899">
        <v>30</v>
      </c>
      <c r="T5899" t="str">
        <f t="shared" si="370"/>
        <v>No</v>
      </c>
      <c r="U5899" s="65">
        <v>43938</v>
      </c>
      <c r="V5899" s="65">
        <v>44057</v>
      </c>
      <c r="W5899">
        <v>81</v>
      </c>
      <c r="X5899" t="str">
        <f t="shared" si="371"/>
        <v>Active</v>
      </c>
      <c r="Y5899" t="s">
        <v>15616</v>
      </c>
    </row>
    <row r="5900" spans="1:25" x14ac:dyDescent="0.25">
      <c r="A5900">
        <v>5899</v>
      </c>
      <c r="B5900" t="s">
        <v>13980</v>
      </c>
      <c r="C5900">
        <v>2834</v>
      </c>
      <c r="D5900" t="str">
        <f>VLOOKUP($C5900,Hosts!$A:$O,10,0)</f>
        <v>New York</v>
      </c>
      <c r="E5900" s="67">
        <f>INDEX(Hosts!$A:$O,MATCH(Places!$C5900,Hosts!$A:$A,0),MATCH(Places!E$1,Hosts!$1:$1,0))</f>
        <v>0.92</v>
      </c>
      <c r="F5900" s="67">
        <f>INDEX(Hosts!$A:$O,MATCH(Places!$C5900,Hosts!$A:$A,0),MATCH(Places!F$1,Hosts!$1:$1,0))</f>
        <v>0.95</v>
      </c>
      <c r="G5900" s="67" t="str">
        <f>INDEX(Hosts!$A:$O,MATCH(Places!$C5900,Hosts!$A:$A,0),MATCH(Places!G$1,Hosts!$1:$1,0))</f>
        <v>No</v>
      </c>
      <c r="H5900">
        <v>17</v>
      </c>
      <c r="I5900" t="str">
        <f>VLOOKUP($H5900,Neighborhoods!$A:$C,2,0)</f>
        <v>Manhattan</v>
      </c>
      <c r="J5900" t="str">
        <f>VLOOKUP($H5900,Neighborhoods!$A:$C,3,0)</f>
        <v>Hell's Kitchen</v>
      </c>
      <c r="K5900" t="s">
        <v>11822</v>
      </c>
      <c r="L5900" t="str">
        <f t="shared" si="368"/>
        <v>No</v>
      </c>
      <c r="M5900">
        <v>4</v>
      </c>
      <c r="N5900" t="str" cm="1">
        <f t="array" ref="N5900">_xlfn.IFS(M5900&lt;=2,"Small",M5900&lt;=5,"Medium",M5900&gt;5,"Large")</f>
        <v>Medium</v>
      </c>
      <c r="O5900" s="50">
        <v>100</v>
      </c>
      <c r="P5900" s="67">
        <f t="shared" si="369"/>
        <v>0.03</v>
      </c>
      <c r="Q5900" s="52">
        <v>4.91</v>
      </c>
      <c r="R5900" s="52" t="str" cm="1">
        <f t="array" ref="R5900">_xlfn.IFS(ROUND(Q5900,0)=5,"Excellent",ROUND(Q5900,0)=4,"Good",ROUND(Q5900,0)=3,"Ok",ROUND(Q5900,0)&lt;3,"Bad")</f>
        <v>Excellent</v>
      </c>
      <c r="S5900">
        <v>11</v>
      </c>
      <c r="T5900" t="str">
        <f t="shared" si="370"/>
        <v>No</v>
      </c>
      <c r="U5900" s="65">
        <v>44009</v>
      </c>
      <c r="V5900" s="65">
        <v>44040</v>
      </c>
      <c r="W5900">
        <v>176</v>
      </c>
      <c r="X5900" t="str">
        <f t="shared" si="371"/>
        <v>Active</v>
      </c>
      <c r="Y5900" t="s">
        <v>15616</v>
      </c>
    </row>
    <row r="5901" spans="1:25" x14ac:dyDescent="0.25">
      <c r="A5901">
        <v>5900</v>
      </c>
      <c r="B5901" t="s">
        <v>14747</v>
      </c>
      <c r="C5901">
        <v>4096</v>
      </c>
      <c r="D5901" t="str">
        <f>VLOOKUP($C5901,Hosts!$A:$O,10,0)</f>
        <v>New York</v>
      </c>
      <c r="E5901" s="67">
        <f>INDEX(Hosts!$A:$O,MATCH(Places!$C5901,Hosts!$A:$A,0),MATCH(Places!E$1,Hosts!$1:$1,0))</f>
        <v>1</v>
      </c>
      <c r="F5901" s="67">
        <f>INDEX(Hosts!$A:$O,MATCH(Places!$C5901,Hosts!$A:$A,0),MATCH(Places!F$1,Hosts!$1:$1,0))</f>
        <v>0.88</v>
      </c>
      <c r="G5901" s="67" t="str">
        <f>INDEX(Hosts!$A:$O,MATCH(Places!$C5901,Hosts!$A:$A,0),MATCH(Places!G$1,Hosts!$1:$1,0))</f>
        <v>Yes</v>
      </c>
      <c r="H5901">
        <v>16</v>
      </c>
      <c r="I5901" t="str">
        <f>VLOOKUP($H5901,Neighborhoods!$A:$C,2,0)</f>
        <v>Manhattan</v>
      </c>
      <c r="J5901" t="str">
        <f>VLOOKUP($H5901,Neighborhoods!$A:$C,3,0)</f>
        <v>Harlem</v>
      </c>
      <c r="K5901" t="s">
        <v>1</v>
      </c>
      <c r="L5901" t="str">
        <f t="shared" si="368"/>
        <v>Yes</v>
      </c>
      <c r="M5901">
        <v>2</v>
      </c>
      <c r="N5901" t="str" cm="1">
        <f t="array" ref="N5901">_xlfn.IFS(M5901&lt;=2,"Small",M5901&lt;=5,"Medium",M5901&gt;5,"Large")</f>
        <v>Small</v>
      </c>
      <c r="O5901" s="50">
        <v>40</v>
      </c>
      <c r="P5901" s="67">
        <f t="shared" si="369"/>
        <v>0.03</v>
      </c>
      <c r="Q5901" s="52">
        <v>5</v>
      </c>
      <c r="R5901" s="52" t="str" cm="1">
        <f t="array" ref="R5901">_xlfn.IFS(ROUND(Q5901,0)=5,"Excellent",ROUND(Q5901,0)=4,"Good",ROUND(Q5901,0)=3,"Ok",ROUND(Q5901,0)&lt;3,"Bad")</f>
        <v>Excellent</v>
      </c>
      <c r="S5901">
        <v>9</v>
      </c>
      <c r="T5901" t="str">
        <f t="shared" si="370"/>
        <v>No</v>
      </c>
      <c r="U5901" s="65">
        <v>43950</v>
      </c>
      <c r="V5901" s="65">
        <v>44045</v>
      </c>
      <c r="W5901">
        <v>113</v>
      </c>
      <c r="X5901" t="str">
        <f t="shared" si="371"/>
        <v>Active</v>
      </c>
      <c r="Y5901" t="s">
        <v>15616</v>
      </c>
    </row>
    <row r="5902" spans="1:25" x14ac:dyDescent="0.25">
      <c r="A5902">
        <v>5901</v>
      </c>
      <c r="B5902" t="s">
        <v>13981</v>
      </c>
      <c r="C5902">
        <v>4135</v>
      </c>
      <c r="D5902" t="str">
        <f>VLOOKUP($C5902,Hosts!$A:$O,10,0)</f>
        <v>New York</v>
      </c>
      <c r="E5902" s="67">
        <f>INDEX(Hosts!$A:$O,MATCH(Places!$C5902,Hosts!$A:$A,0),MATCH(Places!E$1,Hosts!$1:$1,0))</f>
        <v>1</v>
      </c>
      <c r="F5902" s="67">
        <f>INDEX(Hosts!$A:$O,MATCH(Places!$C5902,Hosts!$A:$A,0),MATCH(Places!F$1,Hosts!$1:$1,0))</f>
        <v>1</v>
      </c>
      <c r="G5902" s="67" t="str">
        <f>INDEX(Hosts!$A:$O,MATCH(Places!$C5902,Hosts!$A:$A,0),MATCH(Places!G$1,Hosts!$1:$1,0))</f>
        <v>No</v>
      </c>
      <c r="H5902">
        <v>21</v>
      </c>
      <c r="I5902" t="str">
        <f>VLOOKUP($H5902,Neighborhoods!$A:$C,2,0)</f>
        <v>Queens</v>
      </c>
      <c r="J5902" t="str">
        <f>VLOOKUP($H5902,Neighborhoods!$A:$C,3,0)</f>
        <v>Astoria</v>
      </c>
      <c r="K5902" t="s">
        <v>11822</v>
      </c>
      <c r="L5902" t="str">
        <f t="shared" si="368"/>
        <v>No</v>
      </c>
      <c r="M5902">
        <v>4</v>
      </c>
      <c r="N5902" t="str" cm="1">
        <f t="array" ref="N5902">_xlfn.IFS(M5902&lt;=2,"Small",M5902&lt;=5,"Medium",M5902&gt;5,"Large")</f>
        <v>Medium</v>
      </c>
      <c r="O5902" s="50">
        <v>139</v>
      </c>
      <c r="P5902" s="67">
        <f t="shared" si="369"/>
        <v>0.03</v>
      </c>
      <c r="Q5902" s="52">
        <v>5</v>
      </c>
      <c r="R5902" s="52" t="str" cm="1">
        <f t="array" ref="R5902">_xlfn.IFS(ROUND(Q5902,0)=5,"Excellent",ROUND(Q5902,0)=4,"Good",ROUND(Q5902,0)=3,"Ok",ROUND(Q5902,0)&lt;3,"Bad")</f>
        <v>Excellent</v>
      </c>
      <c r="S5902">
        <v>4</v>
      </c>
      <c r="T5902" t="str">
        <f t="shared" si="370"/>
        <v>No</v>
      </c>
      <c r="U5902" s="65">
        <v>44015</v>
      </c>
      <c r="V5902" s="65">
        <v>44044</v>
      </c>
      <c r="W5902">
        <v>180</v>
      </c>
      <c r="X5902" t="str">
        <f t="shared" si="371"/>
        <v>Active</v>
      </c>
      <c r="Y5902" t="s">
        <v>15616</v>
      </c>
    </row>
    <row r="5903" spans="1:25" x14ac:dyDescent="0.25">
      <c r="A5903">
        <v>5902</v>
      </c>
      <c r="B5903" t="s">
        <v>14312</v>
      </c>
      <c r="C5903">
        <v>4136</v>
      </c>
      <c r="D5903" t="str">
        <f>VLOOKUP($C5903,Hosts!$A:$O,10,0)</f>
        <v>Pennsylvania</v>
      </c>
      <c r="E5903" s="67">
        <f>INDEX(Hosts!$A:$O,MATCH(Places!$C5903,Hosts!$A:$A,0),MATCH(Places!E$1,Hosts!$1:$1,0))</f>
        <v>1</v>
      </c>
      <c r="F5903" s="67">
        <f>INDEX(Hosts!$A:$O,MATCH(Places!$C5903,Hosts!$A:$A,0),MATCH(Places!F$1,Hosts!$1:$1,0))</f>
        <v>0.91</v>
      </c>
      <c r="G5903" s="67" t="str">
        <f>INDEX(Hosts!$A:$O,MATCH(Places!$C5903,Hosts!$A:$A,0),MATCH(Places!G$1,Hosts!$1:$1,0))</f>
        <v>No</v>
      </c>
      <c r="H5903">
        <v>18</v>
      </c>
      <c r="I5903" t="str">
        <f>VLOOKUP($H5903,Neighborhoods!$A:$C,2,0)</f>
        <v>Manhattan</v>
      </c>
      <c r="J5903" t="str">
        <f>VLOOKUP($H5903,Neighborhoods!$A:$C,3,0)</f>
        <v>Midtown</v>
      </c>
      <c r="K5903" t="s">
        <v>11822</v>
      </c>
      <c r="L5903" t="str">
        <f t="shared" si="368"/>
        <v>No</v>
      </c>
      <c r="M5903">
        <v>4</v>
      </c>
      <c r="N5903" t="str" cm="1">
        <f t="array" ref="N5903">_xlfn.IFS(M5903&lt;=2,"Small",M5903&lt;=5,"Medium",M5903&gt;5,"Large")</f>
        <v>Medium</v>
      </c>
      <c r="O5903" s="50">
        <v>200</v>
      </c>
      <c r="P5903" s="67">
        <f t="shared" si="369"/>
        <v>0.04</v>
      </c>
      <c r="Q5903" s="52">
        <v>4.67</v>
      </c>
      <c r="R5903" s="52" t="str" cm="1">
        <f t="array" ref="R5903">_xlfn.IFS(ROUND(Q5903,0)=5,"Excellent",ROUND(Q5903,0)=4,"Good",ROUND(Q5903,0)=3,"Ok",ROUND(Q5903,0)&lt;3,"Bad")</f>
        <v>Excellent</v>
      </c>
      <c r="S5903">
        <v>9</v>
      </c>
      <c r="T5903" t="str">
        <f t="shared" si="370"/>
        <v>No</v>
      </c>
      <c r="U5903" s="65">
        <v>43973</v>
      </c>
      <c r="V5903" s="65">
        <v>44052</v>
      </c>
      <c r="W5903">
        <v>106</v>
      </c>
      <c r="X5903" t="str">
        <f t="shared" si="371"/>
        <v>Active</v>
      </c>
      <c r="Y5903" t="s">
        <v>15616</v>
      </c>
    </row>
    <row r="5904" spans="1:25" x14ac:dyDescent="0.25">
      <c r="A5904">
        <v>5903</v>
      </c>
      <c r="B5904" t="s">
        <v>13574</v>
      </c>
      <c r="C5904">
        <v>4008</v>
      </c>
      <c r="D5904" t="str">
        <f>VLOOKUP($C5904,Hosts!$A:$O,10,0)</f>
        <v>New York</v>
      </c>
      <c r="E5904" s="67">
        <f>INDEX(Hosts!$A:$O,MATCH(Places!$C5904,Hosts!$A:$A,0),MATCH(Places!E$1,Hosts!$1:$1,0))</f>
        <v>0.95</v>
      </c>
      <c r="F5904" s="67">
        <f>INDEX(Hosts!$A:$O,MATCH(Places!$C5904,Hosts!$A:$A,0),MATCH(Places!F$1,Hosts!$1:$1,0))</f>
        <v>0.99</v>
      </c>
      <c r="G5904" s="67" t="str">
        <f>INDEX(Hosts!$A:$O,MATCH(Places!$C5904,Hosts!$A:$A,0),MATCH(Places!G$1,Hosts!$1:$1,0))</f>
        <v>No</v>
      </c>
      <c r="H5904">
        <v>23</v>
      </c>
      <c r="I5904" t="str">
        <f>VLOOKUP($H5904,Neighborhoods!$A:$C,2,0)</f>
        <v>Queens</v>
      </c>
      <c r="J5904" t="str">
        <f>VLOOKUP($H5904,Neighborhoods!$A:$C,3,0)</f>
        <v>Jamaica</v>
      </c>
      <c r="K5904" t="s">
        <v>1</v>
      </c>
      <c r="L5904" t="str">
        <f t="shared" si="368"/>
        <v>Yes</v>
      </c>
      <c r="M5904">
        <v>2</v>
      </c>
      <c r="N5904" t="str" cm="1">
        <f t="array" ref="N5904">_xlfn.IFS(M5904&lt;=2,"Small",M5904&lt;=5,"Medium",M5904&gt;5,"Large")</f>
        <v>Small</v>
      </c>
      <c r="O5904" s="50">
        <v>36</v>
      </c>
      <c r="P5904" s="67">
        <f t="shared" si="369"/>
        <v>0.03</v>
      </c>
      <c r="Q5904" s="52">
        <v>4.5</v>
      </c>
      <c r="R5904" s="52" t="str" cm="1">
        <f t="array" ref="R5904">_xlfn.IFS(ROUND(Q5904,0)=5,"Excellent",ROUND(Q5904,0)=4,"Good",ROUND(Q5904,0)=3,"Ok",ROUND(Q5904,0)&lt;3,"Bad")</f>
        <v>Excellent</v>
      </c>
      <c r="S5904">
        <v>14</v>
      </c>
      <c r="T5904" t="str">
        <f t="shared" si="370"/>
        <v>No</v>
      </c>
      <c r="U5904" s="65">
        <v>43973</v>
      </c>
      <c r="V5904" s="65">
        <v>44044</v>
      </c>
      <c r="W5904">
        <v>173</v>
      </c>
      <c r="X5904" t="str">
        <f t="shared" si="371"/>
        <v>Active</v>
      </c>
      <c r="Y5904" t="s">
        <v>15616</v>
      </c>
    </row>
    <row r="5905" spans="1:25" x14ac:dyDescent="0.25">
      <c r="A5905">
        <v>5904</v>
      </c>
      <c r="B5905" t="s">
        <v>13781</v>
      </c>
      <c r="C5905">
        <v>4049</v>
      </c>
      <c r="D5905" t="str">
        <f>VLOOKUP($C5905,Hosts!$A:$O,10,0)</f>
        <v>California</v>
      </c>
      <c r="E5905" s="67">
        <f>INDEX(Hosts!$A:$O,MATCH(Places!$C5905,Hosts!$A:$A,0),MATCH(Places!E$1,Hosts!$1:$1,0))</f>
        <v>1</v>
      </c>
      <c r="F5905" s="67">
        <f>INDEX(Hosts!$A:$O,MATCH(Places!$C5905,Hosts!$A:$A,0),MATCH(Places!F$1,Hosts!$1:$1,0))</f>
        <v>1</v>
      </c>
      <c r="G5905" s="67" t="str">
        <f>INDEX(Hosts!$A:$O,MATCH(Places!$C5905,Hosts!$A:$A,0),MATCH(Places!G$1,Hosts!$1:$1,0))</f>
        <v>No</v>
      </c>
      <c r="H5905">
        <v>17</v>
      </c>
      <c r="I5905" t="str">
        <f>VLOOKUP($H5905,Neighborhoods!$A:$C,2,0)</f>
        <v>Manhattan</v>
      </c>
      <c r="J5905" t="str">
        <f>VLOOKUP($H5905,Neighborhoods!$A:$C,3,0)</f>
        <v>Hell's Kitchen</v>
      </c>
      <c r="K5905" t="s">
        <v>11822</v>
      </c>
      <c r="L5905" t="str">
        <f t="shared" si="368"/>
        <v>No</v>
      </c>
      <c r="M5905">
        <v>5</v>
      </c>
      <c r="N5905" t="str" cm="1">
        <f t="array" ref="N5905">_xlfn.IFS(M5905&lt;=2,"Small",M5905&lt;=5,"Medium",M5905&gt;5,"Large")</f>
        <v>Medium</v>
      </c>
      <c r="O5905" s="50">
        <v>999</v>
      </c>
      <c r="P5905" s="67">
        <f t="shared" si="369"/>
        <v>0.05</v>
      </c>
      <c r="Q5905" s="52">
        <v>5</v>
      </c>
      <c r="R5905" s="52" t="str" cm="1">
        <f t="array" ref="R5905">_xlfn.IFS(ROUND(Q5905,0)=5,"Excellent",ROUND(Q5905,0)=4,"Good",ROUND(Q5905,0)=3,"Ok",ROUND(Q5905,0)&lt;3,"Bad")</f>
        <v>Excellent</v>
      </c>
      <c r="S5905">
        <v>5</v>
      </c>
      <c r="T5905" t="str">
        <f t="shared" si="370"/>
        <v>No</v>
      </c>
      <c r="U5905" s="65">
        <v>43997</v>
      </c>
      <c r="V5905" s="65">
        <v>44058</v>
      </c>
      <c r="W5905">
        <v>364</v>
      </c>
      <c r="X5905" t="str">
        <f t="shared" si="371"/>
        <v>Active</v>
      </c>
      <c r="Y5905" t="s">
        <v>15615</v>
      </c>
    </row>
    <row r="5906" spans="1:25" x14ac:dyDescent="0.25">
      <c r="A5906">
        <v>5905</v>
      </c>
      <c r="B5906" t="s">
        <v>15015</v>
      </c>
      <c r="C5906">
        <v>2641</v>
      </c>
      <c r="D5906" t="str">
        <f>VLOOKUP($C5906,Hosts!$A:$O,10,0)</f>
        <v>New York</v>
      </c>
      <c r="E5906" s="67">
        <f>INDEX(Hosts!$A:$O,MATCH(Places!$C5906,Hosts!$A:$A,0),MATCH(Places!E$1,Hosts!$1:$1,0))</f>
        <v>1</v>
      </c>
      <c r="F5906" s="67">
        <f>INDEX(Hosts!$A:$O,MATCH(Places!$C5906,Hosts!$A:$A,0),MATCH(Places!F$1,Hosts!$1:$1,0))</f>
        <v>0.93</v>
      </c>
      <c r="G5906" s="67" t="str">
        <f>INDEX(Hosts!$A:$O,MATCH(Places!$C5906,Hosts!$A:$A,0),MATCH(Places!G$1,Hosts!$1:$1,0))</f>
        <v>No</v>
      </c>
      <c r="H5906">
        <v>21</v>
      </c>
      <c r="I5906" t="str">
        <f>VLOOKUP($H5906,Neighborhoods!$A:$C,2,0)</f>
        <v>Queens</v>
      </c>
      <c r="J5906" t="str">
        <f>VLOOKUP($H5906,Neighborhoods!$A:$C,3,0)</f>
        <v>Astoria</v>
      </c>
      <c r="K5906" t="s">
        <v>11822</v>
      </c>
      <c r="L5906" t="str">
        <f t="shared" si="368"/>
        <v>No</v>
      </c>
      <c r="M5906">
        <v>3</v>
      </c>
      <c r="N5906" t="str" cm="1">
        <f t="array" ref="N5906">_xlfn.IFS(M5906&lt;=2,"Small",M5906&lt;=5,"Medium",M5906&gt;5,"Large")</f>
        <v>Medium</v>
      </c>
      <c r="O5906" s="50">
        <v>120</v>
      </c>
      <c r="P5906" s="67">
        <f t="shared" si="369"/>
        <v>0.03</v>
      </c>
      <c r="Q5906" s="52">
        <v>5</v>
      </c>
      <c r="R5906" s="52" t="str" cm="1">
        <f t="array" ref="R5906">_xlfn.IFS(ROUND(Q5906,0)=5,"Excellent",ROUND(Q5906,0)=4,"Good",ROUND(Q5906,0)=3,"Ok",ROUND(Q5906,0)&lt;3,"Bad")</f>
        <v>Excellent</v>
      </c>
      <c r="S5906">
        <v>17</v>
      </c>
      <c r="T5906" t="str">
        <f t="shared" si="370"/>
        <v>No</v>
      </c>
      <c r="U5906" s="65">
        <v>43965</v>
      </c>
      <c r="V5906" s="65">
        <v>44049</v>
      </c>
      <c r="W5906">
        <v>14</v>
      </c>
      <c r="X5906" t="str">
        <f t="shared" si="371"/>
        <v>Active</v>
      </c>
      <c r="Y5906" t="s">
        <v>15616</v>
      </c>
    </row>
    <row r="5907" spans="1:25" x14ac:dyDescent="0.25">
      <c r="A5907">
        <v>5906</v>
      </c>
      <c r="B5907" t="s">
        <v>13335</v>
      </c>
      <c r="C5907">
        <v>2841</v>
      </c>
      <c r="D5907" t="str">
        <f>VLOOKUP($C5907,Hosts!$A:$O,10,0)</f>
        <v>Florida</v>
      </c>
      <c r="E5907" s="67">
        <f>INDEX(Hosts!$A:$O,MATCH(Places!$C5907,Hosts!$A:$A,0),MATCH(Places!E$1,Hosts!$1:$1,0))</f>
        <v>0.6</v>
      </c>
      <c r="F5907" s="67">
        <f>INDEX(Hosts!$A:$O,MATCH(Places!$C5907,Hosts!$A:$A,0),MATCH(Places!F$1,Hosts!$1:$1,0))</f>
        <v>0.85</v>
      </c>
      <c r="G5907" s="67" t="str">
        <f>INDEX(Hosts!$A:$O,MATCH(Places!$C5907,Hosts!$A:$A,0),MATCH(Places!G$1,Hosts!$1:$1,0))</f>
        <v>No</v>
      </c>
      <c r="H5907">
        <v>12</v>
      </c>
      <c r="I5907" t="str">
        <f>VLOOKUP($H5907,Neighborhoods!$A:$C,2,0)</f>
        <v>Brooklyn</v>
      </c>
      <c r="J5907" t="str">
        <f>VLOOKUP($H5907,Neighborhoods!$A:$C,3,0)</f>
        <v>Williamsburg</v>
      </c>
      <c r="K5907" t="s">
        <v>11822</v>
      </c>
      <c r="L5907" t="str">
        <f t="shared" si="368"/>
        <v>No</v>
      </c>
      <c r="M5907">
        <v>4</v>
      </c>
      <c r="N5907" t="str" cm="1">
        <f t="array" ref="N5907">_xlfn.IFS(M5907&lt;=2,"Small",M5907&lt;=5,"Medium",M5907&gt;5,"Large")</f>
        <v>Medium</v>
      </c>
      <c r="O5907" s="50">
        <v>180</v>
      </c>
      <c r="P5907" s="67">
        <f t="shared" si="369"/>
        <v>0.03</v>
      </c>
      <c r="Q5907" s="52">
        <v>5</v>
      </c>
      <c r="R5907" s="52" t="str" cm="1">
        <f t="array" ref="R5907">_xlfn.IFS(ROUND(Q5907,0)=5,"Excellent",ROUND(Q5907,0)=4,"Good",ROUND(Q5907,0)=3,"Ok",ROUND(Q5907,0)&lt;3,"Bad")</f>
        <v>Excellent</v>
      </c>
      <c r="S5907">
        <v>3</v>
      </c>
      <c r="T5907" t="str">
        <f t="shared" si="370"/>
        <v>No</v>
      </c>
      <c r="U5907" s="65">
        <v>43972</v>
      </c>
      <c r="V5907" s="65">
        <v>44030</v>
      </c>
      <c r="W5907">
        <v>261</v>
      </c>
      <c r="X5907" t="str">
        <f t="shared" si="371"/>
        <v>Active</v>
      </c>
      <c r="Y5907" t="s">
        <v>15615</v>
      </c>
    </row>
    <row r="5908" spans="1:25" x14ac:dyDescent="0.25">
      <c r="A5908">
        <v>5907</v>
      </c>
      <c r="B5908" t="s">
        <v>15268</v>
      </c>
      <c r="C5908">
        <v>566</v>
      </c>
      <c r="D5908" t="str">
        <f>VLOOKUP($C5908,Hosts!$A:$O,10,0)</f>
        <v>New York</v>
      </c>
      <c r="E5908" s="67">
        <f>INDEX(Hosts!$A:$O,MATCH(Places!$C5908,Hosts!$A:$A,0),MATCH(Places!E$1,Hosts!$1:$1,0))</f>
        <v>1</v>
      </c>
      <c r="F5908" s="67">
        <f>INDEX(Hosts!$A:$O,MATCH(Places!$C5908,Hosts!$A:$A,0),MATCH(Places!F$1,Hosts!$1:$1,0))</f>
        <v>0.9</v>
      </c>
      <c r="G5908" s="67" t="str">
        <f>INDEX(Hosts!$A:$O,MATCH(Places!$C5908,Hosts!$A:$A,0),MATCH(Places!G$1,Hosts!$1:$1,0))</f>
        <v>No</v>
      </c>
      <c r="H5908">
        <v>10</v>
      </c>
      <c r="I5908" t="str">
        <f>VLOOKUP($H5908,Neighborhoods!$A:$C,2,0)</f>
        <v>Brooklyn</v>
      </c>
      <c r="J5908" t="str">
        <f>VLOOKUP($H5908,Neighborhoods!$A:$C,3,0)</f>
        <v>East Flatbush</v>
      </c>
      <c r="K5908" t="s">
        <v>11822</v>
      </c>
      <c r="L5908" t="str">
        <f t="shared" si="368"/>
        <v>No</v>
      </c>
      <c r="M5908">
        <v>2</v>
      </c>
      <c r="N5908" t="str" cm="1">
        <f t="array" ref="N5908">_xlfn.IFS(M5908&lt;=2,"Small",M5908&lt;=5,"Medium",M5908&gt;5,"Large")</f>
        <v>Small</v>
      </c>
      <c r="O5908" s="50">
        <v>89</v>
      </c>
      <c r="P5908" s="67">
        <f t="shared" si="369"/>
        <v>0.03</v>
      </c>
      <c r="Q5908" s="52">
        <v>4.67</v>
      </c>
      <c r="R5908" s="52" t="str" cm="1">
        <f t="array" ref="R5908">_xlfn.IFS(ROUND(Q5908,0)=5,"Excellent",ROUND(Q5908,0)=4,"Good",ROUND(Q5908,0)=3,"Ok",ROUND(Q5908,0)&lt;3,"Bad")</f>
        <v>Excellent</v>
      </c>
      <c r="S5908">
        <v>3</v>
      </c>
      <c r="T5908" t="str">
        <f t="shared" si="370"/>
        <v>No</v>
      </c>
      <c r="U5908" s="65">
        <v>43998</v>
      </c>
      <c r="V5908" s="65">
        <v>44055</v>
      </c>
      <c r="W5908">
        <v>14</v>
      </c>
      <c r="X5908" t="str">
        <f t="shared" si="371"/>
        <v>Active</v>
      </c>
      <c r="Y5908" t="s">
        <v>15616</v>
      </c>
    </row>
    <row r="5909" spans="1:25" x14ac:dyDescent="0.25">
      <c r="A5909">
        <v>5908</v>
      </c>
      <c r="B5909" t="s">
        <v>15296</v>
      </c>
      <c r="C5909">
        <v>3830</v>
      </c>
      <c r="D5909" t="str">
        <f>VLOOKUP($C5909,Hosts!$A:$O,10,0)</f>
        <v>New York</v>
      </c>
      <c r="E5909" s="67">
        <f>INDEX(Hosts!$A:$O,MATCH(Places!$C5909,Hosts!$A:$A,0),MATCH(Places!E$1,Hosts!$1:$1,0))</f>
        <v>0.94</v>
      </c>
      <c r="F5909" s="67">
        <f>INDEX(Hosts!$A:$O,MATCH(Places!$C5909,Hosts!$A:$A,0),MATCH(Places!F$1,Hosts!$1:$1,0))</f>
        <v>0.9</v>
      </c>
      <c r="G5909" s="67" t="str">
        <f>INDEX(Hosts!$A:$O,MATCH(Places!$C5909,Hosts!$A:$A,0),MATCH(Places!G$1,Hosts!$1:$1,0))</f>
        <v>No</v>
      </c>
      <c r="H5909">
        <v>2</v>
      </c>
      <c r="I5909" t="str">
        <f>VLOOKUP($H5909,Neighborhoods!$A:$C,2,0)</f>
        <v>Bronx</v>
      </c>
      <c r="J5909" t="str">
        <f>VLOOKUP($H5909,Neighborhoods!$A:$C,3,0)</f>
        <v>Concourse</v>
      </c>
      <c r="K5909" t="s">
        <v>11822</v>
      </c>
      <c r="L5909" t="str">
        <f t="shared" si="368"/>
        <v>No</v>
      </c>
      <c r="M5909">
        <v>4</v>
      </c>
      <c r="N5909" t="str" cm="1">
        <f t="array" ref="N5909">_xlfn.IFS(M5909&lt;=2,"Small",M5909&lt;=5,"Medium",M5909&gt;5,"Large")</f>
        <v>Medium</v>
      </c>
      <c r="O5909" s="50">
        <v>75</v>
      </c>
      <c r="P5909" s="67">
        <f t="shared" si="369"/>
        <v>0.03</v>
      </c>
      <c r="Q5909" s="52">
        <v>4</v>
      </c>
      <c r="R5909" s="52" t="str" cm="1">
        <f t="array" ref="R5909">_xlfn.IFS(ROUND(Q5909,0)=5,"Excellent",ROUND(Q5909,0)=4,"Good",ROUND(Q5909,0)=3,"Ok",ROUND(Q5909,0)&lt;3,"Bad")</f>
        <v>Good</v>
      </c>
      <c r="S5909">
        <v>4</v>
      </c>
      <c r="T5909" t="str">
        <f t="shared" si="370"/>
        <v>No</v>
      </c>
      <c r="U5909" s="65">
        <v>44011</v>
      </c>
      <c r="V5909" s="65">
        <v>44059</v>
      </c>
      <c r="W5909">
        <v>314</v>
      </c>
      <c r="X5909" t="str">
        <f t="shared" si="371"/>
        <v>Active</v>
      </c>
      <c r="Y5909" t="s">
        <v>15616</v>
      </c>
    </row>
    <row r="5910" spans="1:25" x14ac:dyDescent="0.25">
      <c r="A5910">
        <v>5909</v>
      </c>
      <c r="B5910" t="s">
        <v>13687</v>
      </c>
      <c r="C5910">
        <v>4137</v>
      </c>
      <c r="D5910" t="str">
        <f>VLOOKUP($C5910,Hosts!$A:$O,10,0)</f>
        <v>New York</v>
      </c>
      <c r="E5910" s="67">
        <f>INDEX(Hosts!$A:$O,MATCH(Places!$C5910,Hosts!$A:$A,0),MATCH(Places!E$1,Hosts!$1:$1,0))</f>
        <v>1</v>
      </c>
      <c r="F5910" s="67">
        <f>INDEX(Hosts!$A:$O,MATCH(Places!$C5910,Hosts!$A:$A,0),MATCH(Places!F$1,Hosts!$1:$1,0))</f>
        <v>1</v>
      </c>
      <c r="G5910" s="67" t="str">
        <f>INDEX(Hosts!$A:$O,MATCH(Places!$C5910,Hosts!$A:$A,0),MATCH(Places!G$1,Hosts!$1:$1,0))</f>
        <v>No</v>
      </c>
      <c r="H5910">
        <v>17</v>
      </c>
      <c r="I5910" t="str">
        <f>VLOOKUP($H5910,Neighborhoods!$A:$C,2,0)</f>
        <v>Manhattan</v>
      </c>
      <c r="J5910" t="str">
        <f>VLOOKUP($H5910,Neighborhoods!$A:$C,3,0)</f>
        <v>Hell's Kitchen</v>
      </c>
      <c r="K5910" t="s">
        <v>11822</v>
      </c>
      <c r="L5910" t="str">
        <f t="shared" si="368"/>
        <v>No</v>
      </c>
      <c r="M5910">
        <v>8</v>
      </c>
      <c r="N5910" t="str" cm="1">
        <f t="array" ref="N5910">_xlfn.IFS(M5910&lt;=2,"Small",M5910&lt;=5,"Medium",M5910&gt;5,"Large")</f>
        <v>Large</v>
      </c>
      <c r="O5910" s="50">
        <v>600</v>
      </c>
      <c r="P5910" s="67">
        <f t="shared" si="369"/>
        <v>0.05</v>
      </c>
      <c r="Q5910" s="52">
        <v>5</v>
      </c>
      <c r="R5910" s="52" t="str" cm="1">
        <f t="array" ref="R5910">_xlfn.IFS(ROUND(Q5910,0)=5,"Excellent",ROUND(Q5910,0)=4,"Good",ROUND(Q5910,0)=3,"Ok",ROUND(Q5910,0)&lt;3,"Bad")</f>
        <v>Excellent</v>
      </c>
      <c r="S5910">
        <v>5</v>
      </c>
      <c r="T5910" t="str">
        <f t="shared" si="370"/>
        <v>No</v>
      </c>
      <c r="U5910" s="65">
        <v>43972</v>
      </c>
      <c r="V5910" s="65">
        <v>43997</v>
      </c>
      <c r="W5910">
        <v>0</v>
      </c>
      <c r="X5910" t="str">
        <f t="shared" si="371"/>
        <v>Inactive</v>
      </c>
      <c r="Y5910" t="s">
        <v>15615</v>
      </c>
    </row>
    <row r="5911" spans="1:25" x14ac:dyDescent="0.25">
      <c r="A5911">
        <v>5910</v>
      </c>
      <c r="B5911" t="s">
        <v>14184</v>
      </c>
      <c r="C5911">
        <v>4141</v>
      </c>
      <c r="D5911" t="str">
        <f>VLOOKUP($C5911,Hosts!$A:$O,10,0)</f>
        <v>New York</v>
      </c>
      <c r="E5911" s="67">
        <f>INDEX(Hosts!$A:$O,MATCH(Places!$C5911,Hosts!$A:$A,0),MATCH(Places!E$1,Hosts!$1:$1,0))</f>
        <v>0.96</v>
      </c>
      <c r="F5911" s="67">
        <f>INDEX(Hosts!$A:$O,MATCH(Places!$C5911,Hosts!$A:$A,0),MATCH(Places!F$1,Hosts!$1:$1,0))</f>
        <v>0.99</v>
      </c>
      <c r="G5911" s="67" t="str">
        <f>INDEX(Hosts!$A:$O,MATCH(Places!$C5911,Hosts!$A:$A,0),MATCH(Places!G$1,Hosts!$1:$1,0))</f>
        <v>No</v>
      </c>
      <c r="H5911">
        <v>7</v>
      </c>
      <c r="I5911" t="str">
        <f>VLOOKUP($H5911,Neighborhoods!$A:$C,2,0)</f>
        <v>Brooklyn</v>
      </c>
      <c r="J5911" t="str">
        <f>VLOOKUP($H5911,Neighborhoods!$A:$C,3,0)</f>
        <v>Bedford-Stuyvesant</v>
      </c>
      <c r="K5911" t="s">
        <v>1</v>
      </c>
      <c r="L5911" t="str">
        <f t="shared" si="368"/>
        <v>Yes</v>
      </c>
      <c r="M5911">
        <v>2</v>
      </c>
      <c r="N5911" t="str" cm="1">
        <f t="array" ref="N5911">_xlfn.IFS(M5911&lt;=2,"Small",M5911&lt;=5,"Medium",M5911&gt;5,"Large")</f>
        <v>Small</v>
      </c>
      <c r="O5911" s="50">
        <v>42</v>
      </c>
      <c r="P5911" s="67">
        <f t="shared" si="369"/>
        <v>0.03</v>
      </c>
      <c r="Q5911" s="52">
        <v>4.33</v>
      </c>
      <c r="R5911" s="52" t="str" cm="1">
        <f t="array" ref="R5911">_xlfn.IFS(ROUND(Q5911,0)=5,"Excellent",ROUND(Q5911,0)=4,"Good",ROUND(Q5911,0)=3,"Ok",ROUND(Q5911,0)&lt;3,"Bad")</f>
        <v>Good</v>
      </c>
      <c r="S5911">
        <v>6</v>
      </c>
      <c r="T5911" t="str">
        <f t="shared" si="370"/>
        <v>No</v>
      </c>
      <c r="U5911" s="65">
        <v>43988</v>
      </c>
      <c r="V5911" s="65">
        <v>44031</v>
      </c>
      <c r="W5911">
        <v>25</v>
      </c>
      <c r="X5911" t="str">
        <f t="shared" si="371"/>
        <v>Active</v>
      </c>
      <c r="Y5911" t="s">
        <v>15616</v>
      </c>
    </row>
    <row r="5912" spans="1:25" x14ac:dyDescent="0.25">
      <c r="A5912">
        <v>5911</v>
      </c>
      <c r="B5912" t="s">
        <v>3395</v>
      </c>
      <c r="C5912">
        <v>4138</v>
      </c>
      <c r="D5912" t="str">
        <f>VLOOKUP($C5912,Hosts!$A:$O,10,0)</f>
        <v>New York</v>
      </c>
      <c r="E5912" s="67">
        <f>INDEX(Hosts!$A:$O,MATCH(Places!$C5912,Hosts!$A:$A,0),MATCH(Places!E$1,Hosts!$1:$1,0))</f>
        <v>1</v>
      </c>
      <c r="F5912" s="67">
        <f>INDEX(Hosts!$A:$O,MATCH(Places!$C5912,Hosts!$A:$A,0),MATCH(Places!F$1,Hosts!$1:$1,0))</f>
        <v>0.8</v>
      </c>
      <c r="G5912" s="67" t="str">
        <f>INDEX(Hosts!$A:$O,MATCH(Places!$C5912,Hosts!$A:$A,0),MATCH(Places!G$1,Hosts!$1:$1,0))</f>
        <v>No</v>
      </c>
      <c r="H5912">
        <v>18</v>
      </c>
      <c r="I5912" t="str">
        <f>VLOOKUP($H5912,Neighborhoods!$A:$C,2,0)</f>
        <v>Manhattan</v>
      </c>
      <c r="J5912" t="str">
        <f>VLOOKUP($H5912,Neighborhoods!$A:$C,3,0)</f>
        <v>Midtown</v>
      </c>
      <c r="K5912" t="s">
        <v>11822</v>
      </c>
      <c r="L5912" t="str">
        <f t="shared" si="368"/>
        <v>No</v>
      </c>
      <c r="M5912">
        <v>4</v>
      </c>
      <c r="N5912" t="str" cm="1">
        <f t="array" ref="N5912">_xlfn.IFS(M5912&lt;=2,"Small",M5912&lt;=5,"Medium",M5912&gt;5,"Large")</f>
        <v>Medium</v>
      </c>
      <c r="O5912" s="50">
        <v>124</v>
      </c>
      <c r="P5912" s="67">
        <f t="shared" si="369"/>
        <v>0.03</v>
      </c>
      <c r="Q5912" s="52">
        <v>4.9000000000000004</v>
      </c>
      <c r="R5912" s="52" t="str" cm="1">
        <f t="array" ref="R5912">_xlfn.IFS(ROUND(Q5912,0)=5,"Excellent",ROUND(Q5912,0)=4,"Good",ROUND(Q5912,0)=3,"Ok",ROUND(Q5912,0)&lt;3,"Bad")</f>
        <v>Excellent</v>
      </c>
      <c r="S5912">
        <v>10</v>
      </c>
      <c r="T5912" t="str">
        <f t="shared" si="370"/>
        <v>No</v>
      </c>
      <c r="U5912" s="65">
        <v>43976</v>
      </c>
      <c r="V5912" s="65">
        <v>44052</v>
      </c>
      <c r="W5912">
        <v>148</v>
      </c>
      <c r="X5912" t="str">
        <f t="shared" si="371"/>
        <v>Active</v>
      </c>
      <c r="Y5912" t="s">
        <v>15616</v>
      </c>
    </row>
    <row r="5913" spans="1:25" x14ac:dyDescent="0.25">
      <c r="A5913">
        <v>5912</v>
      </c>
      <c r="B5913" t="s">
        <v>13260</v>
      </c>
      <c r="C5913">
        <v>4141</v>
      </c>
      <c r="D5913" t="str">
        <f>VLOOKUP($C5913,Hosts!$A:$O,10,0)</f>
        <v>New York</v>
      </c>
      <c r="E5913" s="67">
        <f>INDEX(Hosts!$A:$O,MATCH(Places!$C5913,Hosts!$A:$A,0),MATCH(Places!E$1,Hosts!$1:$1,0))</f>
        <v>0.96</v>
      </c>
      <c r="F5913" s="67">
        <f>INDEX(Hosts!$A:$O,MATCH(Places!$C5913,Hosts!$A:$A,0),MATCH(Places!F$1,Hosts!$1:$1,0))</f>
        <v>0.99</v>
      </c>
      <c r="G5913" s="67" t="str">
        <f>INDEX(Hosts!$A:$O,MATCH(Places!$C5913,Hosts!$A:$A,0),MATCH(Places!G$1,Hosts!$1:$1,0))</f>
        <v>No</v>
      </c>
      <c r="H5913">
        <v>7</v>
      </c>
      <c r="I5913" t="str">
        <f>VLOOKUP($H5913,Neighborhoods!$A:$C,2,0)</f>
        <v>Brooklyn</v>
      </c>
      <c r="J5913" t="str">
        <f>VLOOKUP($H5913,Neighborhoods!$A:$C,3,0)</f>
        <v>Bedford-Stuyvesant</v>
      </c>
      <c r="K5913" t="s">
        <v>1</v>
      </c>
      <c r="L5913" t="str">
        <f t="shared" si="368"/>
        <v>Yes</v>
      </c>
      <c r="M5913">
        <v>2</v>
      </c>
      <c r="N5913" t="str" cm="1">
        <f t="array" ref="N5913">_xlfn.IFS(M5913&lt;=2,"Small",M5913&lt;=5,"Medium",M5913&gt;5,"Large")</f>
        <v>Small</v>
      </c>
      <c r="O5913" s="50">
        <v>43</v>
      </c>
      <c r="P5913" s="67">
        <f t="shared" si="369"/>
        <v>0.03</v>
      </c>
      <c r="Q5913" s="52">
        <v>4</v>
      </c>
      <c r="R5913" s="52" t="str" cm="1">
        <f t="array" ref="R5913">_xlfn.IFS(ROUND(Q5913,0)=5,"Excellent",ROUND(Q5913,0)=4,"Good",ROUND(Q5913,0)=3,"Ok",ROUND(Q5913,0)&lt;3,"Bad")</f>
        <v>Good</v>
      </c>
      <c r="S5913">
        <v>4</v>
      </c>
      <c r="T5913" t="str">
        <f t="shared" si="370"/>
        <v>No</v>
      </c>
      <c r="U5913" s="65">
        <v>43981</v>
      </c>
      <c r="V5913" s="65">
        <v>43994</v>
      </c>
      <c r="W5913">
        <v>18</v>
      </c>
      <c r="X5913" t="str">
        <f t="shared" si="371"/>
        <v>Active</v>
      </c>
      <c r="Y5913" t="s">
        <v>15616</v>
      </c>
    </row>
    <row r="5914" spans="1:25" x14ac:dyDescent="0.25">
      <c r="A5914">
        <v>5913</v>
      </c>
      <c r="B5914" t="s">
        <v>15170</v>
      </c>
      <c r="C5914">
        <v>4008</v>
      </c>
      <c r="D5914" t="str">
        <f>VLOOKUP($C5914,Hosts!$A:$O,10,0)</f>
        <v>New York</v>
      </c>
      <c r="E5914" s="67">
        <f>INDEX(Hosts!$A:$O,MATCH(Places!$C5914,Hosts!$A:$A,0),MATCH(Places!E$1,Hosts!$1:$1,0))</f>
        <v>0.95</v>
      </c>
      <c r="F5914" s="67">
        <f>INDEX(Hosts!$A:$O,MATCH(Places!$C5914,Hosts!$A:$A,0),MATCH(Places!F$1,Hosts!$1:$1,0))</f>
        <v>0.99</v>
      </c>
      <c r="G5914" s="67" t="str">
        <f>INDEX(Hosts!$A:$O,MATCH(Places!$C5914,Hosts!$A:$A,0),MATCH(Places!G$1,Hosts!$1:$1,0))</f>
        <v>No</v>
      </c>
      <c r="H5914">
        <v>23</v>
      </c>
      <c r="I5914" t="str">
        <f>VLOOKUP($H5914,Neighborhoods!$A:$C,2,0)</f>
        <v>Queens</v>
      </c>
      <c r="J5914" t="str">
        <f>VLOOKUP($H5914,Neighborhoods!$A:$C,3,0)</f>
        <v>Jamaica</v>
      </c>
      <c r="K5914" t="s">
        <v>1</v>
      </c>
      <c r="L5914" t="str">
        <f t="shared" si="368"/>
        <v>Yes</v>
      </c>
      <c r="M5914">
        <v>2</v>
      </c>
      <c r="N5914" t="str" cm="1">
        <f t="array" ref="N5914">_xlfn.IFS(M5914&lt;=2,"Small",M5914&lt;=5,"Medium",M5914&gt;5,"Large")</f>
        <v>Small</v>
      </c>
      <c r="O5914" s="50">
        <v>36</v>
      </c>
      <c r="P5914" s="67">
        <f t="shared" si="369"/>
        <v>0.03</v>
      </c>
      <c r="Q5914" s="52">
        <v>4.33</v>
      </c>
      <c r="R5914" s="52" t="str" cm="1">
        <f t="array" ref="R5914">_xlfn.IFS(ROUND(Q5914,0)=5,"Excellent",ROUND(Q5914,0)=4,"Good",ROUND(Q5914,0)=3,"Ok",ROUND(Q5914,0)&lt;3,"Bad")</f>
        <v>Good</v>
      </c>
      <c r="S5914">
        <v>12</v>
      </c>
      <c r="T5914" t="str">
        <f t="shared" si="370"/>
        <v>No</v>
      </c>
      <c r="U5914" s="65">
        <v>43976</v>
      </c>
      <c r="V5914" s="65">
        <v>44045</v>
      </c>
      <c r="W5914">
        <v>152</v>
      </c>
      <c r="X5914" t="str">
        <f t="shared" si="371"/>
        <v>Active</v>
      </c>
      <c r="Y5914" t="s">
        <v>15616</v>
      </c>
    </row>
    <row r="5915" spans="1:25" x14ac:dyDescent="0.25">
      <c r="A5915">
        <v>5914</v>
      </c>
      <c r="B5915" t="s">
        <v>15092</v>
      </c>
      <c r="C5915">
        <v>4142</v>
      </c>
      <c r="D5915" t="str">
        <f>VLOOKUP($C5915,Hosts!$A:$O,10,0)</f>
        <v>New York</v>
      </c>
      <c r="E5915" s="67">
        <f>INDEX(Hosts!$A:$O,MATCH(Places!$C5915,Hosts!$A:$A,0),MATCH(Places!E$1,Hosts!$1:$1,0))</f>
        <v>1</v>
      </c>
      <c r="F5915" s="67">
        <f>INDEX(Hosts!$A:$O,MATCH(Places!$C5915,Hosts!$A:$A,0),MATCH(Places!F$1,Hosts!$1:$1,0))</f>
        <v>1</v>
      </c>
      <c r="G5915" s="67" t="str">
        <f>INDEX(Hosts!$A:$O,MATCH(Places!$C5915,Hosts!$A:$A,0),MATCH(Places!G$1,Hosts!$1:$1,0))</f>
        <v>No</v>
      </c>
      <c r="H5915">
        <v>12</v>
      </c>
      <c r="I5915" t="str">
        <f>VLOOKUP($H5915,Neighborhoods!$A:$C,2,0)</f>
        <v>Brooklyn</v>
      </c>
      <c r="J5915" t="str">
        <f>VLOOKUP($H5915,Neighborhoods!$A:$C,3,0)</f>
        <v>Williamsburg</v>
      </c>
      <c r="K5915" t="s">
        <v>11822</v>
      </c>
      <c r="L5915" t="str">
        <f t="shared" si="368"/>
        <v>No</v>
      </c>
      <c r="M5915">
        <v>2</v>
      </c>
      <c r="N5915" t="str" cm="1">
        <f t="array" ref="N5915">_xlfn.IFS(M5915&lt;=2,"Small",M5915&lt;=5,"Medium",M5915&gt;5,"Large")</f>
        <v>Small</v>
      </c>
      <c r="O5915" s="50">
        <v>90</v>
      </c>
      <c r="P5915" s="67">
        <f t="shared" si="369"/>
        <v>0.03</v>
      </c>
      <c r="Q5915" s="52">
        <v>4.5</v>
      </c>
      <c r="R5915" s="52" t="str" cm="1">
        <f t="array" ref="R5915">_xlfn.IFS(ROUND(Q5915,0)=5,"Excellent",ROUND(Q5915,0)=4,"Good",ROUND(Q5915,0)=3,"Ok",ROUND(Q5915,0)&lt;3,"Bad")</f>
        <v>Excellent</v>
      </c>
      <c r="S5915">
        <v>4</v>
      </c>
      <c r="T5915" t="str">
        <f t="shared" si="370"/>
        <v>No</v>
      </c>
      <c r="U5915" s="65">
        <v>43997</v>
      </c>
      <c r="V5915" s="65">
        <v>44054</v>
      </c>
      <c r="W5915">
        <v>251</v>
      </c>
      <c r="X5915" t="str">
        <f t="shared" si="371"/>
        <v>Active</v>
      </c>
      <c r="Y5915" t="s">
        <v>15616</v>
      </c>
    </row>
    <row r="5916" spans="1:25" x14ac:dyDescent="0.25">
      <c r="A5916">
        <v>5915</v>
      </c>
      <c r="B5916" t="s">
        <v>14553</v>
      </c>
      <c r="C5916">
        <v>4143</v>
      </c>
      <c r="D5916" t="str">
        <f>VLOOKUP($C5916,Hosts!$A:$O,10,0)</f>
        <v>New York</v>
      </c>
      <c r="E5916" s="67">
        <f>INDEX(Hosts!$A:$O,MATCH(Places!$C5916,Hosts!$A:$A,0),MATCH(Places!E$1,Hosts!$1:$1,0))</f>
        <v>0.96</v>
      </c>
      <c r="F5916" s="67">
        <f>INDEX(Hosts!$A:$O,MATCH(Places!$C5916,Hosts!$A:$A,0),MATCH(Places!F$1,Hosts!$1:$1,0))</f>
        <v>0.97</v>
      </c>
      <c r="G5916" s="67" t="str">
        <f>INDEX(Hosts!$A:$O,MATCH(Places!$C5916,Hosts!$A:$A,0),MATCH(Places!G$1,Hosts!$1:$1,0))</f>
        <v>Yes</v>
      </c>
      <c r="H5916">
        <v>18</v>
      </c>
      <c r="I5916" t="str">
        <f>VLOOKUP($H5916,Neighborhoods!$A:$C,2,0)</f>
        <v>Manhattan</v>
      </c>
      <c r="J5916" t="str">
        <f>VLOOKUP($H5916,Neighborhoods!$A:$C,3,0)</f>
        <v>Midtown</v>
      </c>
      <c r="K5916" t="s">
        <v>16</v>
      </c>
      <c r="L5916" t="str">
        <f t="shared" si="368"/>
        <v>Yes</v>
      </c>
      <c r="M5916">
        <v>2</v>
      </c>
      <c r="N5916" t="str" cm="1">
        <f t="array" ref="N5916">_xlfn.IFS(M5916&lt;=2,"Small",M5916&lt;=5,"Medium",M5916&gt;5,"Large")</f>
        <v>Small</v>
      </c>
      <c r="O5916" s="50">
        <v>85</v>
      </c>
      <c r="P5916" s="67">
        <f t="shared" si="369"/>
        <v>0.03</v>
      </c>
      <c r="Q5916" s="52">
        <v>4.8600000000000003</v>
      </c>
      <c r="R5916" s="52" t="str" cm="1">
        <f t="array" ref="R5916">_xlfn.IFS(ROUND(Q5916,0)=5,"Excellent",ROUND(Q5916,0)=4,"Good",ROUND(Q5916,0)=3,"Ok",ROUND(Q5916,0)&lt;3,"Bad")</f>
        <v>Excellent</v>
      </c>
      <c r="S5916">
        <v>7</v>
      </c>
      <c r="T5916" t="str">
        <f t="shared" si="370"/>
        <v>No</v>
      </c>
      <c r="U5916" s="65">
        <v>43981</v>
      </c>
      <c r="V5916" s="65">
        <v>44050</v>
      </c>
      <c r="W5916">
        <v>302</v>
      </c>
      <c r="X5916" t="str">
        <f t="shared" si="371"/>
        <v>Active</v>
      </c>
      <c r="Y5916" t="s">
        <v>15616</v>
      </c>
    </row>
    <row r="5917" spans="1:25" x14ac:dyDescent="0.25">
      <c r="A5917">
        <v>5916</v>
      </c>
      <c r="B5917" t="s">
        <v>14811</v>
      </c>
      <c r="C5917">
        <v>4128</v>
      </c>
      <c r="D5917" t="str">
        <f>VLOOKUP($C5917,Hosts!$A:$O,10,0)</f>
        <v>New York</v>
      </c>
      <c r="E5917" s="67">
        <f>INDEX(Hosts!$A:$O,MATCH(Places!$C5917,Hosts!$A:$A,0),MATCH(Places!E$1,Hosts!$1:$1,0))</f>
        <v>0.7</v>
      </c>
      <c r="F5917" s="67">
        <f>INDEX(Hosts!$A:$O,MATCH(Places!$C5917,Hosts!$A:$A,0),MATCH(Places!F$1,Hosts!$1:$1,0))</f>
        <v>1</v>
      </c>
      <c r="G5917" s="67" t="str">
        <f>INDEX(Hosts!$A:$O,MATCH(Places!$C5917,Hosts!$A:$A,0),MATCH(Places!G$1,Hosts!$1:$1,0))</f>
        <v>No</v>
      </c>
      <c r="H5917">
        <v>14</v>
      </c>
      <c r="I5917" t="str">
        <f>VLOOKUP($H5917,Neighborhoods!$A:$C,2,0)</f>
        <v>Manhattan</v>
      </c>
      <c r="J5917" t="str">
        <f>VLOOKUP($H5917,Neighborhoods!$A:$C,3,0)</f>
        <v>East Harlem</v>
      </c>
      <c r="K5917" t="s">
        <v>11822</v>
      </c>
      <c r="L5917" t="str">
        <f t="shared" si="368"/>
        <v>No</v>
      </c>
      <c r="M5917">
        <v>5</v>
      </c>
      <c r="N5917" t="str" cm="1">
        <f t="array" ref="N5917">_xlfn.IFS(M5917&lt;=2,"Small",M5917&lt;=5,"Medium",M5917&gt;5,"Large")</f>
        <v>Medium</v>
      </c>
      <c r="O5917" s="50">
        <v>164</v>
      </c>
      <c r="P5917" s="67">
        <f t="shared" si="369"/>
        <v>0.03</v>
      </c>
      <c r="Q5917" s="52">
        <v>4.88</v>
      </c>
      <c r="R5917" s="52" t="str" cm="1">
        <f t="array" ref="R5917">_xlfn.IFS(ROUND(Q5917,0)=5,"Excellent",ROUND(Q5917,0)=4,"Good",ROUND(Q5917,0)=3,"Ok",ROUND(Q5917,0)&lt;3,"Bad")</f>
        <v>Excellent</v>
      </c>
      <c r="S5917">
        <v>8</v>
      </c>
      <c r="T5917" t="str">
        <f t="shared" si="370"/>
        <v>No</v>
      </c>
      <c r="U5917" s="65">
        <v>43972</v>
      </c>
      <c r="V5917" s="65">
        <v>44038</v>
      </c>
      <c r="W5917">
        <v>73</v>
      </c>
      <c r="X5917" t="str">
        <f t="shared" si="371"/>
        <v>Active</v>
      </c>
      <c r="Y5917" t="s">
        <v>15616</v>
      </c>
    </row>
    <row r="5918" spans="1:25" x14ac:dyDescent="0.25">
      <c r="A5918">
        <v>5917</v>
      </c>
      <c r="B5918" t="s">
        <v>14542</v>
      </c>
      <c r="C5918">
        <v>4144</v>
      </c>
      <c r="D5918" t="str">
        <f>VLOOKUP($C5918,Hosts!$A:$O,10,0)</f>
        <v>New York</v>
      </c>
      <c r="E5918" s="67">
        <f>INDEX(Hosts!$A:$O,MATCH(Places!$C5918,Hosts!$A:$A,0),MATCH(Places!E$1,Hosts!$1:$1,0))</f>
        <v>1</v>
      </c>
      <c r="F5918" s="67">
        <f>INDEX(Hosts!$A:$O,MATCH(Places!$C5918,Hosts!$A:$A,0),MATCH(Places!F$1,Hosts!$1:$1,0))</f>
        <v>0.79</v>
      </c>
      <c r="G5918" s="67" t="str">
        <f>INDEX(Hosts!$A:$O,MATCH(Places!$C5918,Hosts!$A:$A,0),MATCH(Places!G$1,Hosts!$1:$1,0))</f>
        <v>No</v>
      </c>
      <c r="H5918">
        <v>22</v>
      </c>
      <c r="I5918" t="str">
        <f>VLOOKUP($H5918,Neighborhoods!$A:$C,2,0)</f>
        <v>Queens</v>
      </c>
      <c r="J5918" t="str">
        <f>VLOOKUP($H5918,Neighborhoods!$A:$C,3,0)</f>
        <v>Flushing</v>
      </c>
      <c r="K5918" t="s">
        <v>1</v>
      </c>
      <c r="L5918" t="str">
        <f t="shared" si="368"/>
        <v>Yes</v>
      </c>
      <c r="M5918">
        <v>1</v>
      </c>
      <c r="N5918" t="str" cm="1">
        <f t="array" ref="N5918">_xlfn.IFS(M5918&lt;=2,"Small",M5918&lt;=5,"Medium",M5918&gt;5,"Large")</f>
        <v>Small</v>
      </c>
      <c r="O5918" s="50">
        <v>42.86</v>
      </c>
      <c r="P5918" s="67">
        <f t="shared" si="369"/>
        <v>0.03</v>
      </c>
      <c r="Q5918" s="52">
        <v>4.5999999999999996</v>
      </c>
      <c r="R5918" s="52" t="str" cm="1">
        <f t="array" ref="R5918">_xlfn.IFS(ROUND(Q5918,0)=5,"Excellent",ROUND(Q5918,0)=4,"Good",ROUND(Q5918,0)=3,"Ok",ROUND(Q5918,0)&lt;3,"Bad")</f>
        <v>Excellent</v>
      </c>
      <c r="S5918">
        <v>5</v>
      </c>
      <c r="T5918" t="str">
        <f t="shared" si="370"/>
        <v>No</v>
      </c>
      <c r="U5918" s="65">
        <v>43985</v>
      </c>
      <c r="V5918" s="65">
        <v>44036</v>
      </c>
      <c r="W5918">
        <v>361</v>
      </c>
      <c r="X5918" t="str">
        <f t="shared" si="371"/>
        <v>Active</v>
      </c>
      <c r="Y5918" t="s">
        <v>15616</v>
      </c>
    </row>
    <row r="5919" spans="1:25" x14ac:dyDescent="0.25">
      <c r="A5919">
        <v>5918</v>
      </c>
      <c r="B5919" t="s">
        <v>15152</v>
      </c>
      <c r="C5919">
        <v>2308</v>
      </c>
      <c r="D5919" t="str">
        <f>VLOOKUP($C5919,Hosts!$A:$O,10,0)</f>
        <v>New York</v>
      </c>
      <c r="E5919" s="67">
        <f>INDEX(Hosts!$A:$O,MATCH(Places!$C5919,Hosts!$A:$A,0),MATCH(Places!E$1,Hosts!$1:$1,0))</f>
        <v>0.83</v>
      </c>
      <c r="F5919" s="67">
        <f>INDEX(Hosts!$A:$O,MATCH(Places!$C5919,Hosts!$A:$A,0),MATCH(Places!F$1,Hosts!$1:$1,0))</f>
        <v>0.96</v>
      </c>
      <c r="G5919" s="67" t="str">
        <f>INDEX(Hosts!$A:$O,MATCH(Places!$C5919,Hosts!$A:$A,0),MATCH(Places!G$1,Hosts!$1:$1,0))</f>
        <v>No</v>
      </c>
      <c r="H5919">
        <v>17</v>
      </c>
      <c r="I5919" t="str">
        <f>VLOOKUP($H5919,Neighborhoods!$A:$C,2,0)</f>
        <v>Manhattan</v>
      </c>
      <c r="J5919" t="str">
        <f>VLOOKUP($H5919,Neighborhoods!$A:$C,3,0)</f>
        <v>Hell's Kitchen</v>
      </c>
      <c r="K5919" t="s">
        <v>1</v>
      </c>
      <c r="L5919" t="str">
        <f t="shared" si="368"/>
        <v>Yes</v>
      </c>
      <c r="M5919">
        <v>8</v>
      </c>
      <c r="N5919" t="str" cm="1">
        <f t="array" ref="N5919">_xlfn.IFS(M5919&lt;=2,"Small",M5919&lt;=5,"Medium",M5919&gt;5,"Large")</f>
        <v>Large</v>
      </c>
      <c r="O5919" s="50">
        <v>679</v>
      </c>
      <c r="P5919" s="67">
        <f t="shared" si="369"/>
        <v>0.05</v>
      </c>
      <c r="Q5919" s="52">
        <v>4.78</v>
      </c>
      <c r="R5919" s="52" t="str" cm="1">
        <f t="array" ref="R5919">_xlfn.IFS(ROUND(Q5919,0)=5,"Excellent",ROUND(Q5919,0)=4,"Good",ROUND(Q5919,0)=3,"Ok",ROUND(Q5919,0)&lt;3,"Bad")</f>
        <v>Excellent</v>
      </c>
      <c r="S5919">
        <v>9</v>
      </c>
      <c r="T5919" t="str">
        <f t="shared" si="370"/>
        <v>No</v>
      </c>
      <c r="U5919" s="65">
        <v>43982</v>
      </c>
      <c r="V5919" s="65">
        <v>44044</v>
      </c>
      <c r="W5919">
        <v>84</v>
      </c>
      <c r="X5919" t="str">
        <f t="shared" si="371"/>
        <v>Active</v>
      </c>
      <c r="Y5919" t="s">
        <v>15616</v>
      </c>
    </row>
    <row r="5920" spans="1:25" x14ac:dyDescent="0.25">
      <c r="A5920">
        <v>5919</v>
      </c>
      <c r="B5920" t="s">
        <v>14161</v>
      </c>
      <c r="C5920">
        <v>4139</v>
      </c>
      <c r="D5920" t="str">
        <f>VLOOKUP($C5920,Hosts!$A:$O,10,0)</f>
        <v>New York</v>
      </c>
      <c r="E5920" s="67">
        <f>INDEX(Hosts!$A:$O,MATCH(Places!$C5920,Hosts!$A:$A,0),MATCH(Places!E$1,Hosts!$1:$1,0))</f>
        <v>1</v>
      </c>
      <c r="F5920" s="67">
        <f>INDEX(Hosts!$A:$O,MATCH(Places!$C5920,Hosts!$A:$A,0),MATCH(Places!F$1,Hosts!$1:$1,0))</f>
        <v>0.75</v>
      </c>
      <c r="G5920" s="67" t="str">
        <f>INDEX(Hosts!$A:$O,MATCH(Places!$C5920,Hosts!$A:$A,0),MATCH(Places!G$1,Hosts!$1:$1,0))</f>
        <v>No</v>
      </c>
      <c r="H5920">
        <v>18</v>
      </c>
      <c r="I5920" t="str">
        <f>VLOOKUP($H5920,Neighborhoods!$A:$C,2,0)</f>
        <v>Manhattan</v>
      </c>
      <c r="J5920" t="str">
        <f>VLOOKUP($H5920,Neighborhoods!$A:$C,3,0)</f>
        <v>Midtown</v>
      </c>
      <c r="K5920" t="s">
        <v>11822</v>
      </c>
      <c r="L5920" t="str">
        <f t="shared" si="368"/>
        <v>No</v>
      </c>
      <c r="M5920">
        <v>4</v>
      </c>
      <c r="N5920" t="str" cm="1">
        <f t="array" ref="N5920">_xlfn.IFS(M5920&lt;=2,"Small",M5920&lt;=5,"Medium",M5920&gt;5,"Large")</f>
        <v>Medium</v>
      </c>
      <c r="O5920" s="50">
        <v>120.97</v>
      </c>
      <c r="P5920" s="67">
        <f t="shared" si="369"/>
        <v>0.03</v>
      </c>
      <c r="Q5920" s="52">
        <v>5</v>
      </c>
      <c r="R5920" s="52" t="str" cm="1">
        <f t="array" ref="R5920">_xlfn.IFS(ROUND(Q5920,0)=5,"Excellent",ROUND(Q5920,0)=4,"Good",ROUND(Q5920,0)=3,"Ok",ROUND(Q5920,0)&lt;3,"Bad")</f>
        <v>Excellent</v>
      </c>
      <c r="S5920">
        <v>8</v>
      </c>
      <c r="T5920" t="str">
        <f t="shared" si="370"/>
        <v>No</v>
      </c>
      <c r="U5920" s="65">
        <v>43983</v>
      </c>
      <c r="V5920" s="65">
        <v>44053</v>
      </c>
      <c r="W5920">
        <v>147</v>
      </c>
      <c r="X5920" t="str">
        <f t="shared" si="371"/>
        <v>Active</v>
      </c>
      <c r="Y5920" t="s">
        <v>15616</v>
      </c>
    </row>
    <row r="5921" spans="1:25" x14ac:dyDescent="0.25">
      <c r="A5921">
        <v>5920</v>
      </c>
      <c r="B5921" t="s">
        <v>15543</v>
      </c>
      <c r="C5921">
        <v>4140</v>
      </c>
      <c r="D5921" t="str">
        <f>VLOOKUP($C5921,Hosts!$A:$O,10,0)</f>
        <v>New York</v>
      </c>
      <c r="E5921" s="67">
        <f>INDEX(Hosts!$A:$O,MATCH(Places!$C5921,Hosts!$A:$A,0),MATCH(Places!E$1,Hosts!$1:$1,0))</f>
        <v>1</v>
      </c>
      <c r="F5921" s="67">
        <f>INDEX(Hosts!$A:$O,MATCH(Places!$C5921,Hosts!$A:$A,0),MATCH(Places!F$1,Hosts!$1:$1,0))</f>
        <v>0.95</v>
      </c>
      <c r="G5921" s="67" t="str">
        <f>INDEX(Hosts!$A:$O,MATCH(Places!$C5921,Hosts!$A:$A,0),MATCH(Places!G$1,Hosts!$1:$1,0))</f>
        <v>No</v>
      </c>
      <c r="H5921">
        <v>18</v>
      </c>
      <c r="I5921" t="str">
        <f>VLOOKUP($H5921,Neighborhoods!$A:$C,2,0)</f>
        <v>Manhattan</v>
      </c>
      <c r="J5921" t="str">
        <f>VLOOKUP($H5921,Neighborhoods!$A:$C,3,0)</f>
        <v>Midtown</v>
      </c>
      <c r="K5921" t="s">
        <v>11822</v>
      </c>
      <c r="L5921" t="str">
        <f t="shared" si="368"/>
        <v>No</v>
      </c>
      <c r="M5921">
        <v>6</v>
      </c>
      <c r="N5921" t="str" cm="1">
        <f t="array" ref="N5921">_xlfn.IFS(M5921&lt;=2,"Small",M5921&lt;=5,"Medium",M5921&gt;5,"Large")</f>
        <v>Large</v>
      </c>
      <c r="O5921" s="50">
        <v>164</v>
      </c>
      <c r="P5921" s="67">
        <f t="shared" si="369"/>
        <v>0.03</v>
      </c>
      <c r="Q5921" s="52">
        <v>4.8499999999999996</v>
      </c>
      <c r="R5921" s="52" t="str" cm="1">
        <f t="array" ref="R5921">_xlfn.IFS(ROUND(Q5921,0)=5,"Excellent",ROUND(Q5921,0)=4,"Good",ROUND(Q5921,0)=3,"Ok",ROUND(Q5921,0)&lt;3,"Bad")</f>
        <v>Excellent</v>
      </c>
      <c r="S5921">
        <v>13</v>
      </c>
      <c r="T5921" t="str">
        <f t="shared" si="370"/>
        <v>No</v>
      </c>
      <c r="U5921" s="65">
        <v>43983</v>
      </c>
      <c r="V5921" s="65">
        <v>44052</v>
      </c>
      <c r="W5921">
        <v>143</v>
      </c>
      <c r="X5921" t="str">
        <f t="shared" si="371"/>
        <v>Active</v>
      </c>
      <c r="Y5921" t="s">
        <v>15616</v>
      </c>
    </row>
    <row r="5922" spans="1:25" x14ac:dyDescent="0.25">
      <c r="A5922">
        <v>5921</v>
      </c>
      <c r="B5922" t="s">
        <v>15515</v>
      </c>
      <c r="C5922">
        <v>1060</v>
      </c>
      <c r="D5922" t="str">
        <f>VLOOKUP($C5922,Hosts!$A:$O,10,0)</f>
        <v>New York</v>
      </c>
      <c r="E5922" s="67">
        <f>INDEX(Hosts!$A:$O,MATCH(Places!$C5922,Hosts!$A:$A,0),MATCH(Places!E$1,Hosts!$1:$1,0))</f>
        <v>1</v>
      </c>
      <c r="F5922" s="67">
        <f>INDEX(Hosts!$A:$O,MATCH(Places!$C5922,Hosts!$A:$A,0),MATCH(Places!F$1,Hosts!$1:$1,0))</f>
        <v>0.96</v>
      </c>
      <c r="G5922" s="67" t="str">
        <f>INDEX(Hosts!$A:$O,MATCH(Places!$C5922,Hosts!$A:$A,0),MATCH(Places!G$1,Hosts!$1:$1,0))</f>
        <v>No</v>
      </c>
      <c r="H5922">
        <v>12</v>
      </c>
      <c r="I5922" t="str">
        <f>VLOOKUP($H5922,Neighborhoods!$A:$C,2,0)</f>
        <v>Brooklyn</v>
      </c>
      <c r="J5922" t="str">
        <f>VLOOKUP($H5922,Neighborhoods!$A:$C,3,0)</f>
        <v>Williamsburg</v>
      </c>
      <c r="K5922" t="s">
        <v>11822</v>
      </c>
      <c r="L5922" t="str">
        <f t="shared" si="368"/>
        <v>No</v>
      </c>
      <c r="M5922">
        <v>3</v>
      </c>
      <c r="N5922" t="str" cm="1">
        <f t="array" ref="N5922">_xlfn.IFS(M5922&lt;=2,"Small",M5922&lt;=5,"Medium",M5922&gt;5,"Large")</f>
        <v>Medium</v>
      </c>
      <c r="O5922" s="50">
        <v>126</v>
      </c>
      <c r="P5922" s="67">
        <f t="shared" si="369"/>
        <v>0.03</v>
      </c>
      <c r="Q5922" s="52">
        <v>4.9000000000000004</v>
      </c>
      <c r="R5922" s="52" t="str" cm="1">
        <f t="array" ref="R5922">_xlfn.IFS(ROUND(Q5922,0)=5,"Excellent",ROUND(Q5922,0)=4,"Good",ROUND(Q5922,0)=3,"Ok",ROUND(Q5922,0)&lt;3,"Bad")</f>
        <v>Excellent</v>
      </c>
      <c r="S5922">
        <v>10</v>
      </c>
      <c r="T5922" t="str">
        <f t="shared" si="370"/>
        <v>No</v>
      </c>
      <c r="U5922" s="65">
        <v>43999</v>
      </c>
      <c r="V5922" s="65">
        <v>44044</v>
      </c>
      <c r="W5922">
        <v>4</v>
      </c>
      <c r="X5922" t="str">
        <f t="shared" si="371"/>
        <v>Active</v>
      </c>
      <c r="Y5922" t="s">
        <v>15615</v>
      </c>
    </row>
    <row r="5923" spans="1:25" x14ac:dyDescent="0.25">
      <c r="A5923">
        <v>5922</v>
      </c>
      <c r="B5923" t="s">
        <v>15021</v>
      </c>
      <c r="C5923">
        <v>4145</v>
      </c>
      <c r="D5923" t="str">
        <f>VLOOKUP($C5923,Hosts!$A:$O,10,0)</f>
        <v>New York</v>
      </c>
      <c r="E5923" s="67">
        <f>INDEX(Hosts!$A:$O,MATCH(Places!$C5923,Hosts!$A:$A,0),MATCH(Places!E$1,Hosts!$1:$1,0))</f>
        <v>1</v>
      </c>
      <c r="F5923" s="67">
        <f>INDEX(Hosts!$A:$O,MATCH(Places!$C5923,Hosts!$A:$A,0),MATCH(Places!F$1,Hosts!$1:$1,0))</f>
        <v>1</v>
      </c>
      <c r="G5923" s="67" t="str">
        <f>INDEX(Hosts!$A:$O,MATCH(Places!$C5923,Hosts!$A:$A,0),MATCH(Places!G$1,Hosts!$1:$1,0))</f>
        <v>No</v>
      </c>
      <c r="H5923">
        <v>22</v>
      </c>
      <c r="I5923" t="str">
        <f>VLOOKUP($H5923,Neighborhoods!$A:$C,2,0)</f>
        <v>Queens</v>
      </c>
      <c r="J5923" t="str">
        <f>VLOOKUP($H5923,Neighborhoods!$A:$C,3,0)</f>
        <v>Flushing</v>
      </c>
      <c r="K5923" t="s">
        <v>1</v>
      </c>
      <c r="L5923" t="str">
        <f t="shared" si="368"/>
        <v>Yes</v>
      </c>
      <c r="M5923">
        <v>2</v>
      </c>
      <c r="N5923" t="str" cm="1">
        <f t="array" ref="N5923">_xlfn.IFS(M5923&lt;=2,"Small",M5923&lt;=5,"Medium",M5923&gt;5,"Large")</f>
        <v>Small</v>
      </c>
      <c r="O5923" s="50">
        <v>53</v>
      </c>
      <c r="P5923" s="67">
        <f t="shared" si="369"/>
        <v>0.03</v>
      </c>
      <c r="Q5923" s="52">
        <v>5</v>
      </c>
      <c r="R5923" s="52" t="str" cm="1">
        <f t="array" ref="R5923">_xlfn.IFS(ROUND(Q5923,0)=5,"Excellent",ROUND(Q5923,0)=4,"Good",ROUND(Q5923,0)=3,"Ok",ROUND(Q5923,0)&lt;3,"Bad")</f>
        <v>Excellent</v>
      </c>
      <c r="S5923">
        <v>6</v>
      </c>
      <c r="T5923" t="str">
        <f t="shared" si="370"/>
        <v>No</v>
      </c>
      <c r="U5923" s="65">
        <v>44036</v>
      </c>
      <c r="V5923" s="65">
        <v>44052</v>
      </c>
      <c r="W5923">
        <v>347</v>
      </c>
      <c r="X5923" t="str">
        <f t="shared" si="371"/>
        <v>Active</v>
      </c>
      <c r="Y5923" t="s">
        <v>15616</v>
      </c>
    </row>
    <row r="5924" spans="1:25" x14ac:dyDescent="0.25">
      <c r="A5924">
        <v>5923</v>
      </c>
      <c r="B5924" t="s">
        <v>13983</v>
      </c>
      <c r="C5924">
        <v>2162</v>
      </c>
      <c r="D5924" t="str">
        <f>VLOOKUP($C5924,Hosts!$A:$O,10,0)</f>
        <v>New York</v>
      </c>
      <c r="E5924" s="67">
        <f>INDEX(Hosts!$A:$O,MATCH(Places!$C5924,Hosts!$A:$A,0),MATCH(Places!E$1,Hosts!$1:$1,0))</f>
        <v>1</v>
      </c>
      <c r="F5924" s="67">
        <f>INDEX(Hosts!$A:$O,MATCH(Places!$C5924,Hosts!$A:$A,0),MATCH(Places!F$1,Hosts!$1:$1,0))</f>
        <v>1</v>
      </c>
      <c r="G5924" s="67" t="str">
        <f>INDEX(Hosts!$A:$O,MATCH(Places!$C5924,Hosts!$A:$A,0),MATCH(Places!G$1,Hosts!$1:$1,0))</f>
        <v>No</v>
      </c>
      <c r="H5924">
        <v>7</v>
      </c>
      <c r="I5924" t="str">
        <f>VLOOKUP($H5924,Neighborhoods!$A:$C,2,0)</f>
        <v>Brooklyn</v>
      </c>
      <c r="J5924" t="str">
        <f>VLOOKUP($H5924,Neighborhoods!$A:$C,3,0)</f>
        <v>Bedford-Stuyvesant</v>
      </c>
      <c r="K5924" t="s">
        <v>11822</v>
      </c>
      <c r="L5924" t="str">
        <f t="shared" si="368"/>
        <v>No</v>
      </c>
      <c r="M5924">
        <v>4</v>
      </c>
      <c r="N5924" t="str" cm="1">
        <f t="array" ref="N5924">_xlfn.IFS(M5924&lt;=2,"Small",M5924&lt;=5,"Medium",M5924&gt;5,"Large")</f>
        <v>Medium</v>
      </c>
      <c r="O5924" s="50">
        <v>400</v>
      </c>
      <c r="P5924" s="67">
        <f t="shared" si="369"/>
        <v>0.04</v>
      </c>
      <c r="Q5924" s="52">
        <v>5</v>
      </c>
      <c r="R5924" s="52" t="str" cm="1">
        <f t="array" ref="R5924">_xlfn.IFS(ROUND(Q5924,0)=5,"Excellent",ROUND(Q5924,0)=4,"Good",ROUND(Q5924,0)=3,"Ok",ROUND(Q5924,0)&lt;3,"Bad")</f>
        <v>Excellent</v>
      </c>
      <c r="S5924">
        <v>3</v>
      </c>
      <c r="T5924" t="str">
        <f t="shared" si="370"/>
        <v>No</v>
      </c>
      <c r="U5924" s="65">
        <v>44017</v>
      </c>
      <c r="V5924" s="65">
        <v>44031</v>
      </c>
      <c r="W5924">
        <v>34</v>
      </c>
      <c r="X5924" t="str">
        <f t="shared" si="371"/>
        <v>Active</v>
      </c>
      <c r="Y5924" t="s">
        <v>15616</v>
      </c>
    </row>
    <row r="5925" spans="1:25" x14ac:dyDescent="0.25">
      <c r="A5925">
        <v>5924</v>
      </c>
      <c r="B5925" t="s">
        <v>14498</v>
      </c>
      <c r="C5925">
        <v>2286</v>
      </c>
      <c r="D5925" t="str">
        <f>VLOOKUP($C5925,Hosts!$A:$O,10,0)</f>
        <v>New York</v>
      </c>
      <c r="E5925" s="67">
        <f>INDEX(Hosts!$A:$O,MATCH(Places!$C5925,Hosts!$A:$A,0),MATCH(Places!E$1,Hosts!$1:$1,0))</f>
        <v>0.6</v>
      </c>
      <c r="F5925" s="67">
        <f>INDEX(Hosts!$A:$O,MATCH(Places!$C5925,Hosts!$A:$A,0),MATCH(Places!F$1,Hosts!$1:$1,0))</f>
        <v>0.86</v>
      </c>
      <c r="G5925" s="67" t="str">
        <f>INDEX(Hosts!$A:$O,MATCH(Places!$C5925,Hosts!$A:$A,0),MATCH(Places!G$1,Hosts!$1:$1,0))</f>
        <v>No</v>
      </c>
      <c r="H5925">
        <v>19</v>
      </c>
      <c r="I5925" t="str">
        <f>VLOOKUP($H5925,Neighborhoods!$A:$C,2,0)</f>
        <v>Manhattan</v>
      </c>
      <c r="J5925" t="str">
        <f>VLOOKUP($H5925,Neighborhoods!$A:$C,3,0)</f>
        <v>Upper East Side</v>
      </c>
      <c r="K5925" t="s">
        <v>11822</v>
      </c>
      <c r="L5925" t="str">
        <f t="shared" si="368"/>
        <v>No</v>
      </c>
      <c r="M5925">
        <v>4</v>
      </c>
      <c r="N5925" t="str" cm="1">
        <f t="array" ref="N5925">_xlfn.IFS(M5925&lt;=2,"Small",M5925&lt;=5,"Medium",M5925&gt;5,"Large")</f>
        <v>Medium</v>
      </c>
      <c r="O5925" s="50">
        <v>140</v>
      </c>
      <c r="P5925" s="67">
        <f t="shared" si="369"/>
        <v>0.03</v>
      </c>
      <c r="Q5925" s="52">
        <v>4.33</v>
      </c>
      <c r="R5925" s="52" t="str" cm="1">
        <f t="array" ref="R5925">_xlfn.IFS(ROUND(Q5925,0)=5,"Excellent",ROUND(Q5925,0)=4,"Good",ROUND(Q5925,0)=3,"Ok",ROUND(Q5925,0)&lt;3,"Bad")</f>
        <v>Good</v>
      </c>
      <c r="S5925">
        <v>3</v>
      </c>
      <c r="T5925" t="str">
        <f t="shared" si="370"/>
        <v>No</v>
      </c>
      <c r="U5925" s="65">
        <v>44019</v>
      </c>
      <c r="V5925" s="65">
        <v>44043</v>
      </c>
      <c r="W5925">
        <v>7</v>
      </c>
      <c r="X5925" t="str">
        <f t="shared" si="371"/>
        <v>Active</v>
      </c>
      <c r="Y5925" t="s">
        <v>15616</v>
      </c>
    </row>
    <row r="5926" spans="1:25" x14ac:dyDescent="0.25">
      <c r="A5926">
        <v>5925</v>
      </c>
      <c r="B5926" t="s">
        <v>14183</v>
      </c>
      <c r="C5926">
        <v>4145</v>
      </c>
      <c r="D5926" t="str">
        <f>VLOOKUP($C5926,Hosts!$A:$O,10,0)</f>
        <v>New York</v>
      </c>
      <c r="E5926" s="67">
        <f>INDEX(Hosts!$A:$O,MATCH(Places!$C5926,Hosts!$A:$A,0),MATCH(Places!E$1,Hosts!$1:$1,0))</f>
        <v>1</v>
      </c>
      <c r="F5926" s="67">
        <f>INDEX(Hosts!$A:$O,MATCH(Places!$C5926,Hosts!$A:$A,0),MATCH(Places!F$1,Hosts!$1:$1,0))</f>
        <v>1</v>
      </c>
      <c r="G5926" s="67" t="str">
        <f>INDEX(Hosts!$A:$O,MATCH(Places!$C5926,Hosts!$A:$A,0),MATCH(Places!G$1,Hosts!$1:$1,0))</f>
        <v>No</v>
      </c>
      <c r="H5926">
        <v>22</v>
      </c>
      <c r="I5926" t="str">
        <f>VLOOKUP($H5926,Neighborhoods!$A:$C,2,0)</f>
        <v>Queens</v>
      </c>
      <c r="J5926" t="str">
        <f>VLOOKUP($H5926,Neighborhoods!$A:$C,3,0)</f>
        <v>Flushing</v>
      </c>
      <c r="K5926" t="s">
        <v>1</v>
      </c>
      <c r="L5926" t="str">
        <f t="shared" si="368"/>
        <v>Yes</v>
      </c>
      <c r="M5926">
        <v>2</v>
      </c>
      <c r="N5926" t="str" cm="1">
        <f t="array" ref="N5926">_xlfn.IFS(M5926&lt;=2,"Small",M5926&lt;=5,"Medium",M5926&gt;5,"Large")</f>
        <v>Small</v>
      </c>
      <c r="O5926" s="50">
        <v>55</v>
      </c>
      <c r="P5926" s="67">
        <f t="shared" si="369"/>
        <v>0.03</v>
      </c>
      <c r="Q5926" s="52">
        <v>5</v>
      </c>
      <c r="R5926" s="52" t="str" cm="1">
        <f t="array" ref="R5926">_xlfn.IFS(ROUND(Q5926,0)=5,"Excellent",ROUND(Q5926,0)=4,"Good",ROUND(Q5926,0)=3,"Ok",ROUND(Q5926,0)&lt;3,"Bad")</f>
        <v>Excellent</v>
      </c>
      <c r="S5926">
        <v>8</v>
      </c>
      <c r="T5926" t="str">
        <f t="shared" si="370"/>
        <v>No</v>
      </c>
      <c r="U5926" s="65">
        <v>43997</v>
      </c>
      <c r="V5926" s="65">
        <v>44050</v>
      </c>
      <c r="W5926">
        <v>362</v>
      </c>
      <c r="X5926" t="str">
        <f t="shared" si="371"/>
        <v>Active</v>
      </c>
      <c r="Y5926" t="s">
        <v>15616</v>
      </c>
    </row>
    <row r="5927" spans="1:25" x14ac:dyDescent="0.25">
      <c r="A5927">
        <v>5926</v>
      </c>
      <c r="B5927" t="s">
        <v>13475</v>
      </c>
      <c r="C5927">
        <v>1000</v>
      </c>
      <c r="D5927" t="str">
        <f>VLOOKUP($C5927,Hosts!$A:$O,10,0)</f>
        <v>New York</v>
      </c>
      <c r="E5927" s="67">
        <f>INDEX(Hosts!$A:$O,MATCH(Places!$C5927,Hosts!$A:$A,0),MATCH(Places!E$1,Hosts!$1:$1,0))</f>
        <v>0.8</v>
      </c>
      <c r="F5927" s="67">
        <f>INDEX(Hosts!$A:$O,MATCH(Places!$C5927,Hosts!$A:$A,0),MATCH(Places!F$1,Hosts!$1:$1,0))</f>
        <v>0.86</v>
      </c>
      <c r="G5927" s="67" t="str">
        <f>INDEX(Hosts!$A:$O,MATCH(Places!$C5927,Hosts!$A:$A,0),MATCH(Places!G$1,Hosts!$1:$1,0))</f>
        <v>No</v>
      </c>
      <c r="H5927">
        <v>17</v>
      </c>
      <c r="I5927" t="str">
        <f>VLOOKUP($H5927,Neighborhoods!$A:$C,2,0)</f>
        <v>Manhattan</v>
      </c>
      <c r="J5927" t="str">
        <f>VLOOKUP($H5927,Neighborhoods!$A:$C,3,0)</f>
        <v>Hell's Kitchen</v>
      </c>
      <c r="K5927" t="s">
        <v>11822</v>
      </c>
      <c r="L5927" t="str">
        <f t="shared" si="368"/>
        <v>No</v>
      </c>
      <c r="M5927">
        <v>4</v>
      </c>
      <c r="N5927" t="str" cm="1">
        <f t="array" ref="N5927">_xlfn.IFS(M5927&lt;=2,"Small",M5927&lt;=5,"Medium",M5927&gt;5,"Large")</f>
        <v>Medium</v>
      </c>
      <c r="O5927" s="50">
        <v>360</v>
      </c>
      <c r="P5927" s="67">
        <f t="shared" si="369"/>
        <v>0.04</v>
      </c>
      <c r="Q5927" s="52">
        <v>5</v>
      </c>
      <c r="R5927" s="52" t="str" cm="1">
        <f t="array" ref="R5927">_xlfn.IFS(ROUND(Q5927,0)=5,"Excellent",ROUND(Q5927,0)=4,"Good",ROUND(Q5927,0)=3,"Ok",ROUND(Q5927,0)&lt;3,"Bad")</f>
        <v>Excellent</v>
      </c>
      <c r="S5927">
        <v>3</v>
      </c>
      <c r="T5927" t="str">
        <f t="shared" si="370"/>
        <v>No</v>
      </c>
      <c r="U5927" s="65">
        <v>44002</v>
      </c>
      <c r="V5927" s="65">
        <v>44043</v>
      </c>
      <c r="W5927">
        <v>64</v>
      </c>
      <c r="X5927" t="str">
        <f t="shared" si="371"/>
        <v>Active</v>
      </c>
      <c r="Y5927" t="s">
        <v>15615</v>
      </c>
    </row>
    <row r="5928" spans="1:25" x14ac:dyDescent="0.25">
      <c r="A5928">
        <v>5927</v>
      </c>
      <c r="B5928" t="s">
        <v>14006</v>
      </c>
      <c r="C5928">
        <v>1792</v>
      </c>
      <c r="D5928" t="str">
        <f>VLOOKUP($C5928,Hosts!$A:$O,10,0)</f>
        <v>New York</v>
      </c>
      <c r="E5928" s="67">
        <f>INDEX(Hosts!$A:$O,MATCH(Places!$C5928,Hosts!$A:$A,0),MATCH(Places!E$1,Hosts!$1:$1,0))</f>
        <v>1</v>
      </c>
      <c r="F5928" s="67">
        <f>INDEX(Hosts!$A:$O,MATCH(Places!$C5928,Hosts!$A:$A,0),MATCH(Places!F$1,Hosts!$1:$1,0))</f>
        <v>0.63</v>
      </c>
      <c r="G5928" s="67" t="str">
        <f>INDEX(Hosts!$A:$O,MATCH(Places!$C5928,Hosts!$A:$A,0),MATCH(Places!G$1,Hosts!$1:$1,0))</f>
        <v>No</v>
      </c>
      <c r="H5928">
        <v>8</v>
      </c>
      <c r="I5928" t="str">
        <f>VLOOKUP($H5928,Neighborhoods!$A:$C,2,0)</f>
        <v>Brooklyn</v>
      </c>
      <c r="J5928" t="str">
        <f>VLOOKUP($H5928,Neighborhoods!$A:$C,3,0)</f>
        <v>Bushwick</v>
      </c>
      <c r="K5928" t="s">
        <v>11822</v>
      </c>
      <c r="L5928" t="str">
        <f t="shared" si="368"/>
        <v>No</v>
      </c>
      <c r="M5928">
        <v>3</v>
      </c>
      <c r="N5928" t="str" cm="1">
        <f t="array" ref="N5928">_xlfn.IFS(M5928&lt;=2,"Small",M5928&lt;=5,"Medium",M5928&gt;5,"Large")</f>
        <v>Medium</v>
      </c>
      <c r="O5928" s="50">
        <v>90</v>
      </c>
      <c r="P5928" s="67">
        <f t="shared" si="369"/>
        <v>0.03</v>
      </c>
      <c r="Q5928" s="52">
        <v>4.67</v>
      </c>
      <c r="R5928" s="52" t="str" cm="1">
        <f t="array" ref="R5928">_xlfn.IFS(ROUND(Q5928,0)=5,"Excellent",ROUND(Q5928,0)=4,"Good",ROUND(Q5928,0)=3,"Ok",ROUND(Q5928,0)&lt;3,"Bad")</f>
        <v>Excellent</v>
      </c>
      <c r="S5928">
        <v>3</v>
      </c>
      <c r="T5928" t="str">
        <f t="shared" si="370"/>
        <v>No</v>
      </c>
      <c r="U5928" s="65">
        <v>44000</v>
      </c>
      <c r="V5928" s="65">
        <v>44020</v>
      </c>
      <c r="W5928">
        <v>0</v>
      </c>
      <c r="X5928" t="str">
        <f t="shared" si="371"/>
        <v>Inactive</v>
      </c>
      <c r="Y5928" t="s">
        <v>15616</v>
      </c>
    </row>
    <row r="5929" spans="1:25" x14ac:dyDescent="0.25">
      <c r="A5929">
        <v>5928</v>
      </c>
      <c r="B5929" t="s">
        <v>15545</v>
      </c>
      <c r="C5929">
        <v>2690</v>
      </c>
      <c r="D5929" t="str">
        <f>VLOOKUP($C5929,Hosts!$A:$O,10,0)</f>
        <v>New York</v>
      </c>
      <c r="E5929" s="67">
        <f>INDEX(Hosts!$A:$O,MATCH(Places!$C5929,Hosts!$A:$A,0),MATCH(Places!E$1,Hosts!$1:$1,0))</f>
        <v>1</v>
      </c>
      <c r="F5929" s="67">
        <f>INDEX(Hosts!$A:$O,MATCH(Places!$C5929,Hosts!$A:$A,0),MATCH(Places!F$1,Hosts!$1:$1,0))</f>
        <v>0.99</v>
      </c>
      <c r="G5929" s="67" t="str">
        <f>INDEX(Hosts!$A:$O,MATCH(Places!$C5929,Hosts!$A:$A,0),MATCH(Places!G$1,Hosts!$1:$1,0))</f>
        <v>Yes</v>
      </c>
      <c r="H5929">
        <v>10</v>
      </c>
      <c r="I5929" t="str">
        <f>VLOOKUP($H5929,Neighborhoods!$A:$C,2,0)</f>
        <v>Brooklyn</v>
      </c>
      <c r="J5929" t="str">
        <f>VLOOKUP($H5929,Neighborhoods!$A:$C,3,0)</f>
        <v>East Flatbush</v>
      </c>
      <c r="K5929" t="s">
        <v>11822</v>
      </c>
      <c r="L5929" t="str">
        <f t="shared" si="368"/>
        <v>No</v>
      </c>
      <c r="M5929">
        <v>2</v>
      </c>
      <c r="N5929" t="str" cm="1">
        <f t="array" ref="N5929">_xlfn.IFS(M5929&lt;=2,"Small",M5929&lt;=5,"Medium",M5929&gt;5,"Large")</f>
        <v>Small</v>
      </c>
      <c r="O5929" s="50">
        <v>98</v>
      </c>
      <c r="P5929" s="67">
        <f t="shared" si="369"/>
        <v>0.03</v>
      </c>
      <c r="Q5929" s="52">
        <v>5</v>
      </c>
      <c r="R5929" s="52" t="str" cm="1">
        <f t="array" ref="R5929">_xlfn.IFS(ROUND(Q5929,0)=5,"Excellent",ROUND(Q5929,0)=4,"Good",ROUND(Q5929,0)=3,"Ok",ROUND(Q5929,0)&lt;3,"Bad")</f>
        <v>Excellent</v>
      </c>
      <c r="S5929">
        <v>8</v>
      </c>
      <c r="T5929" t="str">
        <f t="shared" si="370"/>
        <v>No</v>
      </c>
      <c r="U5929" s="65">
        <v>43995</v>
      </c>
      <c r="V5929" s="65">
        <v>44051</v>
      </c>
      <c r="W5929">
        <v>353</v>
      </c>
      <c r="X5929" t="str">
        <f t="shared" si="371"/>
        <v>Active</v>
      </c>
      <c r="Y5929" t="s">
        <v>15616</v>
      </c>
    </row>
    <row r="5930" spans="1:25" x14ac:dyDescent="0.25">
      <c r="A5930">
        <v>5929</v>
      </c>
      <c r="B5930" t="s">
        <v>14033</v>
      </c>
      <c r="C5930">
        <v>4146</v>
      </c>
      <c r="D5930" t="str">
        <f>VLOOKUP($C5930,Hosts!$A:$O,10,0)</f>
        <v>New York</v>
      </c>
      <c r="E5930" s="67">
        <f>INDEX(Hosts!$A:$O,MATCH(Places!$C5930,Hosts!$A:$A,0),MATCH(Places!E$1,Hosts!$1:$1,0))</f>
        <v>0.99</v>
      </c>
      <c r="F5930" s="67">
        <f>INDEX(Hosts!$A:$O,MATCH(Places!$C5930,Hosts!$A:$A,0),MATCH(Places!F$1,Hosts!$1:$1,0))</f>
        <v>1</v>
      </c>
      <c r="G5930" s="67" t="str">
        <f>INDEX(Hosts!$A:$O,MATCH(Places!$C5930,Hosts!$A:$A,0),MATCH(Places!G$1,Hosts!$1:$1,0))</f>
        <v>Yes</v>
      </c>
      <c r="H5930">
        <v>16</v>
      </c>
      <c r="I5930" t="str">
        <f>VLOOKUP($H5930,Neighborhoods!$A:$C,2,0)</f>
        <v>Manhattan</v>
      </c>
      <c r="J5930" t="str">
        <f>VLOOKUP($H5930,Neighborhoods!$A:$C,3,0)</f>
        <v>Harlem</v>
      </c>
      <c r="K5930" t="s">
        <v>1</v>
      </c>
      <c r="L5930" t="str">
        <f t="shared" si="368"/>
        <v>Yes</v>
      </c>
      <c r="M5930">
        <v>3</v>
      </c>
      <c r="N5930" t="str" cm="1">
        <f t="array" ref="N5930">_xlfn.IFS(M5930&lt;=2,"Small",M5930&lt;=5,"Medium",M5930&gt;5,"Large")</f>
        <v>Medium</v>
      </c>
      <c r="O5930" s="50">
        <v>61.29</v>
      </c>
      <c r="P5930" s="67">
        <f t="shared" si="369"/>
        <v>0.03</v>
      </c>
      <c r="Q5930" s="52">
        <v>5</v>
      </c>
      <c r="R5930" s="52" t="str" cm="1">
        <f t="array" ref="R5930">_xlfn.IFS(ROUND(Q5930,0)=5,"Excellent",ROUND(Q5930,0)=4,"Good",ROUND(Q5930,0)=3,"Ok",ROUND(Q5930,0)&lt;3,"Bad")</f>
        <v>Excellent</v>
      </c>
      <c r="S5930">
        <v>10</v>
      </c>
      <c r="T5930" t="str">
        <f t="shared" si="370"/>
        <v>No</v>
      </c>
      <c r="U5930" s="65">
        <v>43989</v>
      </c>
      <c r="V5930" s="65">
        <v>44040</v>
      </c>
      <c r="W5930">
        <v>365</v>
      </c>
      <c r="X5930" t="str">
        <f t="shared" si="371"/>
        <v>Active</v>
      </c>
      <c r="Y5930" t="s">
        <v>15616</v>
      </c>
    </row>
    <row r="5931" spans="1:25" x14ac:dyDescent="0.25">
      <c r="A5931">
        <v>5930</v>
      </c>
      <c r="B5931" t="s">
        <v>14679</v>
      </c>
      <c r="C5931">
        <v>4146</v>
      </c>
      <c r="D5931" t="str">
        <f>VLOOKUP($C5931,Hosts!$A:$O,10,0)</f>
        <v>New York</v>
      </c>
      <c r="E5931" s="67">
        <f>INDEX(Hosts!$A:$O,MATCH(Places!$C5931,Hosts!$A:$A,0),MATCH(Places!E$1,Hosts!$1:$1,0))</f>
        <v>0.99</v>
      </c>
      <c r="F5931" s="67">
        <f>INDEX(Hosts!$A:$O,MATCH(Places!$C5931,Hosts!$A:$A,0),MATCH(Places!F$1,Hosts!$1:$1,0))</f>
        <v>1</v>
      </c>
      <c r="G5931" s="67" t="str">
        <f>INDEX(Hosts!$A:$O,MATCH(Places!$C5931,Hosts!$A:$A,0),MATCH(Places!G$1,Hosts!$1:$1,0))</f>
        <v>Yes</v>
      </c>
      <c r="H5931">
        <v>16</v>
      </c>
      <c r="I5931" t="str">
        <f>VLOOKUP($H5931,Neighborhoods!$A:$C,2,0)</f>
        <v>Manhattan</v>
      </c>
      <c r="J5931" t="str">
        <f>VLOOKUP($H5931,Neighborhoods!$A:$C,3,0)</f>
        <v>Harlem</v>
      </c>
      <c r="K5931" t="s">
        <v>1</v>
      </c>
      <c r="L5931" t="str">
        <f t="shared" si="368"/>
        <v>Yes</v>
      </c>
      <c r="M5931">
        <v>3</v>
      </c>
      <c r="N5931" t="str" cm="1">
        <f t="array" ref="N5931">_xlfn.IFS(M5931&lt;=2,"Small",M5931&lt;=5,"Medium",M5931&gt;5,"Large")</f>
        <v>Medium</v>
      </c>
      <c r="O5931" s="50">
        <v>60</v>
      </c>
      <c r="P5931" s="67">
        <f t="shared" si="369"/>
        <v>0.03</v>
      </c>
      <c r="Q5931" s="52">
        <v>4.8899999999999997</v>
      </c>
      <c r="R5931" s="52" t="str" cm="1">
        <f t="array" ref="R5931">_xlfn.IFS(ROUND(Q5931,0)=5,"Excellent",ROUND(Q5931,0)=4,"Good",ROUND(Q5931,0)=3,"Ok",ROUND(Q5931,0)&lt;3,"Bad")</f>
        <v>Excellent</v>
      </c>
      <c r="S5931">
        <v>9</v>
      </c>
      <c r="T5931" t="str">
        <f t="shared" si="370"/>
        <v>No</v>
      </c>
      <c r="U5931" s="65">
        <v>43991</v>
      </c>
      <c r="V5931" s="65">
        <v>44051</v>
      </c>
      <c r="W5931">
        <v>365</v>
      </c>
      <c r="X5931" t="str">
        <f t="shared" si="371"/>
        <v>Active</v>
      </c>
      <c r="Y5931" t="s">
        <v>15616</v>
      </c>
    </row>
    <row r="5932" spans="1:25" x14ac:dyDescent="0.25">
      <c r="A5932">
        <v>5931</v>
      </c>
      <c r="B5932" t="s">
        <v>14450</v>
      </c>
      <c r="C5932">
        <v>3476</v>
      </c>
      <c r="D5932" t="str">
        <f>VLOOKUP($C5932,Hosts!$A:$O,10,0)</f>
        <v>New York</v>
      </c>
      <c r="E5932" s="67">
        <f>INDEX(Hosts!$A:$O,MATCH(Places!$C5932,Hosts!$A:$A,0),MATCH(Places!E$1,Hosts!$1:$1,0))</f>
        <v>1</v>
      </c>
      <c r="F5932" s="67">
        <f>INDEX(Hosts!$A:$O,MATCH(Places!$C5932,Hosts!$A:$A,0),MATCH(Places!F$1,Hosts!$1:$1,0))</f>
        <v>0.97</v>
      </c>
      <c r="G5932" s="67" t="str">
        <f>INDEX(Hosts!$A:$O,MATCH(Places!$C5932,Hosts!$A:$A,0),MATCH(Places!G$1,Hosts!$1:$1,0))</f>
        <v>Yes</v>
      </c>
      <c r="H5932">
        <v>21</v>
      </c>
      <c r="I5932" t="str">
        <f>VLOOKUP($H5932,Neighborhoods!$A:$C,2,0)</f>
        <v>Queens</v>
      </c>
      <c r="J5932" t="str">
        <f>VLOOKUP($H5932,Neighborhoods!$A:$C,3,0)</f>
        <v>Astoria</v>
      </c>
      <c r="K5932" t="s">
        <v>11822</v>
      </c>
      <c r="L5932" t="str">
        <f t="shared" si="368"/>
        <v>No</v>
      </c>
      <c r="M5932">
        <v>4</v>
      </c>
      <c r="N5932" t="str" cm="1">
        <f t="array" ref="N5932">_xlfn.IFS(M5932&lt;=2,"Small",M5932&lt;=5,"Medium",M5932&gt;5,"Large")</f>
        <v>Medium</v>
      </c>
      <c r="O5932" s="50">
        <v>73</v>
      </c>
      <c r="P5932" s="67">
        <f t="shared" si="369"/>
        <v>0.03</v>
      </c>
      <c r="Q5932" s="52">
        <v>4.91</v>
      </c>
      <c r="R5932" s="52" t="str" cm="1">
        <f t="array" ref="R5932">_xlfn.IFS(ROUND(Q5932,0)=5,"Excellent",ROUND(Q5932,0)=4,"Good",ROUND(Q5932,0)=3,"Ok",ROUND(Q5932,0)&lt;3,"Bad")</f>
        <v>Excellent</v>
      </c>
      <c r="S5932">
        <v>11</v>
      </c>
      <c r="T5932" t="str">
        <f t="shared" si="370"/>
        <v>No</v>
      </c>
      <c r="U5932" s="65">
        <v>43989</v>
      </c>
      <c r="V5932" s="65">
        <v>44048</v>
      </c>
      <c r="W5932">
        <v>358</v>
      </c>
      <c r="X5932" t="str">
        <f t="shared" si="371"/>
        <v>Active</v>
      </c>
      <c r="Y5932" t="s">
        <v>15616</v>
      </c>
    </row>
    <row r="5933" spans="1:25" x14ac:dyDescent="0.25">
      <c r="A5933">
        <v>5932</v>
      </c>
      <c r="B5933" t="s">
        <v>13677</v>
      </c>
      <c r="C5933">
        <v>3977</v>
      </c>
      <c r="D5933" t="str">
        <f>VLOOKUP($C5933,Hosts!$A:$O,10,0)</f>
        <v>New York</v>
      </c>
      <c r="E5933" s="67">
        <f>INDEX(Hosts!$A:$O,MATCH(Places!$C5933,Hosts!$A:$A,0),MATCH(Places!E$1,Hosts!$1:$1,0))</f>
        <v>1</v>
      </c>
      <c r="F5933" s="67">
        <f>INDEX(Hosts!$A:$O,MATCH(Places!$C5933,Hosts!$A:$A,0),MATCH(Places!F$1,Hosts!$1:$1,0))</f>
        <v>0.96</v>
      </c>
      <c r="G5933" s="67" t="str">
        <f>INDEX(Hosts!$A:$O,MATCH(Places!$C5933,Hosts!$A:$A,0),MATCH(Places!G$1,Hosts!$1:$1,0))</f>
        <v>Yes</v>
      </c>
      <c r="H5933">
        <v>19</v>
      </c>
      <c r="I5933" t="str">
        <f>VLOOKUP($H5933,Neighborhoods!$A:$C,2,0)</f>
        <v>Manhattan</v>
      </c>
      <c r="J5933" t="str">
        <f>VLOOKUP($H5933,Neighborhoods!$A:$C,3,0)</f>
        <v>Upper East Side</v>
      </c>
      <c r="K5933" t="s">
        <v>11822</v>
      </c>
      <c r="L5933" t="str">
        <f t="shared" si="368"/>
        <v>No</v>
      </c>
      <c r="M5933">
        <v>2</v>
      </c>
      <c r="N5933" t="str" cm="1">
        <f t="array" ref="N5933">_xlfn.IFS(M5933&lt;=2,"Small",M5933&lt;=5,"Medium",M5933&gt;5,"Large")</f>
        <v>Small</v>
      </c>
      <c r="O5933" s="50">
        <v>134</v>
      </c>
      <c r="P5933" s="67">
        <f t="shared" si="369"/>
        <v>0.03</v>
      </c>
      <c r="Q5933" s="52">
        <v>5</v>
      </c>
      <c r="R5933" s="52" t="str" cm="1">
        <f t="array" ref="R5933">_xlfn.IFS(ROUND(Q5933,0)=5,"Excellent",ROUND(Q5933,0)=4,"Good",ROUND(Q5933,0)=3,"Ok",ROUND(Q5933,0)&lt;3,"Bad")</f>
        <v>Excellent</v>
      </c>
      <c r="S5933">
        <v>7</v>
      </c>
      <c r="T5933" t="str">
        <f t="shared" si="370"/>
        <v>No</v>
      </c>
      <c r="U5933" s="65">
        <v>43989</v>
      </c>
      <c r="V5933" s="65">
        <v>44044</v>
      </c>
      <c r="W5933">
        <v>318</v>
      </c>
      <c r="X5933" t="str">
        <f t="shared" si="371"/>
        <v>Active</v>
      </c>
      <c r="Y5933" t="s">
        <v>15615</v>
      </c>
    </row>
    <row r="5934" spans="1:25" x14ac:dyDescent="0.25">
      <c r="A5934">
        <v>5933</v>
      </c>
      <c r="B5934" t="s">
        <v>14205</v>
      </c>
      <c r="C5934">
        <v>2140</v>
      </c>
      <c r="D5934" t="str">
        <f>VLOOKUP($C5934,Hosts!$A:$O,10,0)</f>
        <v>New York</v>
      </c>
      <c r="E5934" s="67">
        <f>INDEX(Hosts!$A:$O,MATCH(Places!$C5934,Hosts!$A:$A,0),MATCH(Places!E$1,Hosts!$1:$1,0))</f>
        <v>1</v>
      </c>
      <c r="F5934" s="67">
        <f>INDEX(Hosts!$A:$O,MATCH(Places!$C5934,Hosts!$A:$A,0),MATCH(Places!F$1,Hosts!$1:$1,0))</f>
        <v>0.93</v>
      </c>
      <c r="G5934" s="67" t="str">
        <f>INDEX(Hosts!$A:$O,MATCH(Places!$C5934,Hosts!$A:$A,0),MATCH(Places!G$1,Hosts!$1:$1,0))</f>
        <v>Yes</v>
      </c>
      <c r="H5934">
        <v>19</v>
      </c>
      <c r="I5934" t="str">
        <f>VLOOKUP($H5934,Neighborhoods!$A:$C,2,0)</f>
        <v>Manhattan</v>
      </c>
      <c r="J5934" t="str">
        <f>VLOOKUP($H5934,Neighborhoods!$A:$C,3,0)</f>
        <v>Upper East Side</v>
      </c>
      <c r="K5934" t="s">
        <v>1</v>
      </c>
      <c r="L5934" t="str">
        <f t="shared" si="368"/>
        <v>Yes</v>
      </c>
      <c r="M5934">
        <v>2</v>
      </c>
      <c r="N5934" t="str" cm="1">
        <f t="array" ref="N5934">_xlfn.IFS(M5934&lt;=2,"Small",M5934&lt;=5,"Medium",M5934&gt;5,"Large")</f>
        <v>Small</v>
      </c>
      <c r="O5934" s="50">
        <v>99</v>
      </c>
      <c r="P5934" s="67">
        <f t="shared" si="369"/>
        <v>0.03</v>
      </c>
      <c r="Q5934" s="52">
        <v>5</v>
      </c>
      <c r="R5934" s="52" t="str" cm="1">
        <f t="array" ref="R5934">_xlfn.IFS(ROUND(Q5934,0)=5,"Excellent",ROUND(Q5934,0)=4,"Good",ROUND(Q5934,0)=3,"Ok",ROUND(Q5934,0)&lt;3,"Bad")</f>
        <v>Excellent</v>
      </c>
      <c r="S5934">
        <v>12</v>
      </c>
      <c r="T5934" t="str">
        <f t="shared" si="370"/>
        <v>No</v>
      </c>
      <c r="U5934" s="65">
        <v>43992</v>
      </c>
      <c r="V5934" s="65">
        <v>44044</v>
      </c>
      <c r="W5934">
        <v>108</v>
      </c>
      <c r="X5934" t="str">
        <f t="shared" si="371"/>
        <v>Active</v>
      </c>
      <c r="Y5934" t="s">
        <v>15616</v>
      </c>
    </row>
    <row r="5935" spans="1:25" x14ac:dyDescent="0.25">
      <c r="A5935">
        <v>5934</v>
      </c>
      <c r="B5935" t="s">
        <v>14479</v>
      </c>
      <c r="C5935">
        <v>1752</v>
      </c>
      <c r="D5935" t="str">
        <f>VLOOKUP($C5935,Hosts!$A:$O,10,0)</f>
        <v>New York</v>
      </c>
      <c r="E5935" s="67">
        <f>INDEX(Hosts!$A:$O,MATCH(Places!$C5935,Hosts!$A:$A,0),MATCH(Places!E$1,Hosts!$1:$1,0))</f>
        <v>1</v>
      </c>
      <c r="F5935" s="67">
        <f>INDEX(Hosts!$A:$O,MATCH(Places!$C5935,Hosts!$A:$A,0),MATCH(Places!F$1,Hosts!$1:$1,0))</f>
        <v>0.63</v>
      </c>
      <c r="G5935" s="67" t="str">
        <f>INDEX(Hosts!$A:$O,MATCH(Places!$C5935,Hosts!$A:$A,0),MATCH(Places!G$1,Hosts!$1:$1,0))</f>
        <v>No</v>
      </c>
      <c r="H5935">
        <v>11</v>
      </c>
      <c r="I5935" t="str">
        <f>VLOOKUP($H5935,Neighborhoods!$A:$C,2,0)</f>
        <v>Brooklyn</v>
      </c>
      <c r="J5935" t="str">
        <f>VLOOKUP($H5935,Neighborhoods!$A:$C,3,0)</f>
        <v>Greenpoint</v>
      </c>
      <c r="K5935" t="s">
        <v>1</v>
      </c>
      <c r="L5935" t="str">
        <f t="shared" si="368"/>
        <v>Yes</v>
      </c>
      <c r="M5935">
        <v>2</v>
      </c>
      <c r="N5935" t="str" cm="1">
        <f t="array" ref="N5935">_xlfn.IFS(M5935&lt;=2,"Small",M5935&lt;=5,"Medium",M5935&gt;5,"Large")</f>
        <v>Small</v>
      </c>
      <c r="O5935" s="50">
        <v>60</v>
      </c>
      <c r="P5935" s="67">
        <f t="shared" si="369"/>
        <v>0.03</v>
      </c>
      <c r="Q5935" s="52">
        <v>5</v>
      </c>
      <c r="R5935" s="52" t="str" cm="1">
        <f t="array" ref="R5935">_xlfn.IFS(ROUND(Q5935,0)=5,"Excellent",ROUND(Q5935,0)=4,"Good",ROUND(Q5935,0)=3,"Ok",ROUND(Q5935,0)&lt;3,"Bad")</f>
        <v>Excellent</v>
      </c>
      <c r="S5935">
        <v>3</v>
      </c>
      <c r="T5935" t="str">
        <f t="shared" si="370"/>
        <v>No</v>
      </c>
      <c r="U5935" s="65">
        <v>44014</v>
      </c>
      <c r="V5935" s="65">
        <v>44053</v>
      </c>
      <c r="W5935">
        <v>363</v>
      </c>
      <c r="X5935" t="str">
        <f t="shared" si="371"/>
        <v>Active</v>
      </c>
      <c r="Y5935" t="s">
        <v>15615</v>
      </c>
    </row>
    <row r="5936" spans="1:25" x14ac:dyDescent="0.25">
      <c r="A5936">
        <v>5935</v>
      </c>
      <c r="B5936" t="s">
        <v>14609</v>
      </c>
      <c r="C5936">
        <v>3429</v>
      </c>
      <c r="D5936" t="str">
        <f>VLOOKUP($C5936,Hosts!$A:$O,10,0)</f>
        <v>New York</v>
      </c>
      <c r="E5936" s="67">
        <f>INDEX(Hosts!$A:$O,MATCH(Places!$C5936,Hosts!$A:$A,0),MATCH(Places!E$1,Hosts!$1:$1,0))</f>
        <v>1</v>
      </c>
      <c r="F5936" s="67">
        <f>INDEX(Hosts!$A:$O,MATCH(Places!$C5936,Hosts!$A:$A,0),MATCH(Places!F$1,Hosts!$1:$1,0))</f>
        <v>0.95</v>
      </c>
      <c r="G5936" s="67" t="str">
        <f>INDEX(Hosts!$A:$O,MATCH(Places!$C5936,Hosts!$A:$A,0),MATCH(Places!G$1,Hosts!$1:$1,0))</f>
        <v>No</v>
      </c>
      <c r="H5936">
        <v>25</v>
      </c>
      <c r="I5936" t="str">
        <f>VLOOKUP($H5936,Neighborhoods!$A:$C,2,0)</f>
        <v>Queens</v>
      </c>
      <c r="J5936" t="str">
        <f>VLOOKUP($H5936,Neighborhoods!$A:$C,3,0)</f>
        <v>Ridgewood</v>
      </c>
      <c r="K5936" t="s">
        <v>11822</v>
      </c>
      <c r="L5936" t="str">
        <f t="shared" si="368"/>
        <v>No</v>
      </c>
      <c r="M5936">
        <v>10</v>
      </c>
      <c r="N5936" t="str" cm="1">
        <f t="array" ref="N5936">_xlfn.IFS(M5936&lt;=2,"Small",M5936&lt;=5,"Medium",M5936&gt;5,"Large")</f>
        <v>Large</v>
      </c>
      <c r="O5936" s="50">
        <v>186</v>
      </c>
      <c r="P5936" s="67">
        <f t="shared" si="369"/>
        <v>0.03</v>
      </c>
      <c r="Q5936" s="52">
        <v>4.75</v>
      </c>
      <c r="R5936" s="52" t="str" cm="1">
        <f t="array" ref="R5936">_xlfn.IFS(ROUND(Q5936,0)=5,"Excellent",ROUND(Q5936,0)=4,"Good",ROUND(Q5936,0)=3,"Ok",ROUND(Q5936,0)&lt;3,"Bad")</f>
        <v>Excellent</v>
      </c>
      <c r="S5936">
        <v>4</v>
      </c>
      <c r="T5936" t="str">
        <f t="shared" si="370"/>
        <v>No</v>
      </c>
      <c r="U5936" s="65">
        <v>44018</v>
      </c>
      <c r="V5936" s="65">
        <v>44052</v>
      </c>
      <c r="W5936">
        <v>158</v>
      </c>
      <c r="X5936" t="str">
        <f t="shared" si="371"/>
        <v>Active</v>
      </c>
      <c r="Y5936" t="s">
        <v>15616</v>
      </c>
    </row>
    <row r="5937" spans="1:25" x14ac:dyDescent="0.25">
      <c r="A5937">
        <v>5936</v>
      </c>
      <c r="B5937" t="s">
        <v>14196</v>
      </c>
      <c r="C5937">
        <v>4099</v>
      </c>
      <c r="D5937" t="str">
        <f>VLOOKUP($C5937,Hosts!$A:$O,10,0)</f>
        <v>New York</v>
      </c>
      <c r="E5937" s="67">
        <f>INDEX(Hosts!$A:$O,MATCH(Places!$C5937,Hosts!$A:$A,0),MATCH(Places!E$1,Hosts!$1:$1,0))</f>
        <v>1</v>
      </c>
      <c r="F5937" s="67">
        <f>INDEX(Hosts!$A:$O,MATCH(Places!$C5937,Hosts!$A:$A,0),MATCH(Places!F$1,Hosts!$1:$1,0))</f>
        <v>0.97</v>
      </c>
      <c r="G5937" s="67" t="str">
        <f>INDEX(Hosts!$A:$O,MATCH(Places!$C5937,Hosts!$A:$A,0),MATCH(Places!G$1,Hosts!$1:$1,0))</f>
        <v>No</v>
      </c>
      <c r="H5937">
        <v>16</v>
      </c>
      <c r="I5937" t="str">
        <f>VLOOKUP($H5937,Neighborhoods!$A:$C,2,0)</f>
        <v>Manhattan</v>
      </c>
      <c r="J5937" t="str">
        <f>VLOOKUP($H5937,Neighborhoods!$A:$C,3,0)</f>
        <v>Harlem</v>
      </c>
      <c r="K5937" t="s">
        <v>11822</v>
      </c>
      <c r="L5937" t="str">
        <f t="shared" si="368"/>
        <v>No</v>
      </c>
      <c r="M5937">
        <v>2</v>
      </c>
      <c r="N5937" t="str" cm="1">
        <f t="array" ref="N5937">_xlfn.IFS(M5937&lt;=2,"Small",M5937&lt;=5,"Medium",M5937&gt;5,"Large")</f>
        <v>Small</v>
      </c>
      <c r="O5937" s="50">
        <v>150</v>
      </c>
      <c r="P5937" s="67">
        <f t="shared" si="369"/>
        <v>0.03</v>
      </c>
      <c r="Q5937" s="52">
        <v>4.67</v>
      </c>
      <c r="R5937" s="52" t="str" cm="1">
        <f t="array" ref="R5937">_xlfn.IFS(ROUND(Q5937,0)=5,"Excellent",ROUND(Q5937,0)=4,"Good",ROUND(Q5937,0)=3,"Ok",ROUND(Q5937,0)&lt;3,"Bad")</f>
        <v>Excellent</v>
      </c>
      <c r="S5937">
        <v>3</v>
      </c>
      <c r="T5937" t="str">
        <f t="shared" si="370"/>
        <v>No</v>
      </c>
      <c r="U5937" s="65">
        <v>44003</v>
      </c>
      <c r="V5937" s="65">
        <v>44010</v>
      </c>
      <c r="W5937">
        <v>331</v>
      </c>
      <c r="X5937" t="str">
        <f t="shared" si="371"/>
        <v>Active</v>
      </c>
      <c r="Y5937" t="s">
        <v>15615</v>
      </c>
    </row>
    <row r="5938" spans="1:25" x14ac:dyDescent="0.25">
      <c r="A5938">
        <v>5937</v>
      </c>
      <c r="B5938" t="s">
        <v>13334</v>
      </c>
      <c r="C5938">
        <v>3429</v>
      </c>
      <c r="D5938" t="str">
        <f>VLOOKUP($C5938,Hosts!$A:$O,10,0)</f>
        <v>New York</v>
      </c>
      <c r="E5938" s="67">
        <f>INDEX(Hosts!$A:$O,MATCH(Places!$C5938,Hosts!$A:$A,0),MATCH(Places!E$1,Hosts!$1:$1,0))</f>
        <v>1</v>
      </c>
      <c r="F5938" s="67">
        <f>INDEX(Hosts!$A:$O,MATCH(Places!$C5938,Hosts!$A:$A,0),MATCH(Places!F$1,Hosts!$1:$1,0))</f>
        <v>0.95</v>
      </c>
      <c r="G5938" s="67" t="str">
        <f>INDEX(Hosts!$A:$O,MATCH(Places!$C5938,Hosts!$A:$A,0),MATCH(Places!G$1,Hosts!$1:$1,0))</f>
        <v>No</v>
      </c>
      <c r="H5938">
        <v>25</v>
      </c>
      <c r="I5938" t="str">
        <f>VLOOKUP($H5938,Neighborhoods!$A:$C,2,0)</f>
        <v>Queens</v>
      </c>
      <c r="J5938" t="str">
        <f>VLOOKUP($H5938,Neighborhoods!$A:$C,3,0)</f>
        <v>Ridgewood</v>
      </c>
      <c r="K5938" t="s">
        <v>1</v>
      </c>
      <c r="L5938" t="str">
        <f t="shared" si="368"/>
        <v>Yes</v>
      </c>
      <c r="M5938">
        <v>2</v>
      </c>
      <c r="N5938" t="str" cm="1">
        <f t="array" ref="N5938">_xlfn.IFS(M5938&lt;=2,"Small",M5938&lt;=5,"Medium",M5938&gt;5,"Large")</f>
        <v>Small</v>
      </c>
      <c r="O5938" s="50">
        <v>45</v>
      </c>
      <c r="P5938" s="67">
        <f t="shared" si="369"/>
        <v>0.03</v>
      </c>
      <c r="Q5938" s="52">
        <v>5</v>
      </c>
      <c r="R5938" s="52" t="str" cm="1">
        <f t="array" ref="R5938">_xlfn.IFS(ROUND(Q5938,0)=5,"Excellent",ROUND(Q5938,0)=4,"Good",ROUND(Q5938,0)=3,"Ok",ROUND(Q5938,0)&lt;3,"Bad")</f>
        <v>Excellent</v>
      </c>
      <c r="S5938">
        <v>4</v>
      </c>
      <c r="T5938" t="str">
        <f t="shared" si="370"/>
        <v>No</v>
      </c>
      <c r="U5938" s="65">
        <v>44009</v>
      </c>
      <c r="V5938" s="65">
        <v>44036</v>
      </c>
      <c r="W5938">
        <v>69</v>
      </c>
      <c r="X5938" t="str">
        <f t="shared" si="371"/>
        <v>Active</v>
      </c>
      <c r="Y5938" t="s">
        <v>15616</v>
      </c>
    </row>
    <row r="5939" spans="1:25" x14ac:dyDescent="0.25">
      <c r="A5939">
        <v>5938</v>
      </c>
      <c r="B5939" t="s">
        <v>14712</v>
      </c>
      <c r="C5939">
        <v>4146</v>
      </c>
      <c r="D5939" t="str">
        <f>VLOOKUP($C5939,Hosts!$A:$O,10,0)</f>
        <v>New York</v>
      </c>
      <c r="E5939" s="67">
        <f>INDEX(Hosts!$A:$O,MATCH(Places!$C5939,Hosts!$A:$A,0),MATCH(Places!E$1,Hosts!$1:$1,0))</f>
        <v>0.99</v>
      </c>
      <c r="F5939" s="67">
        <f>INDEX(Hosts!$A:$O,MATCH(Places!$C5939,Hosts!$A:$A,0),MATCH(Places!F$1,Hosts!$1:$1,0))</f>
        <v>1</v>
      </c>
      <c r="G5939" s="67" t="str">
        <f>INDEX(Hosts!$A:$O,MATCH(Places!$C5939,Hosts!$A:$A,0),MATCH(Places!G$1,Hosts!$1:$1,0))</f>
        <v>Yes</v>
      </c>
      <c r="H5939">
        <v>16</v>
      </c>
      <c r="I5939" t="str">
        <f>VLOOKUP($H5939,Neighborhoods!$A:$C,2,0)</f>
        <v>Manhattan</v>
      </c>
      <c r="J5939" t="str">
        <f>VLOOKUP($H5939,Neighborhoods!$A:$C,3,0)</f>
        <v>Harlem</v>
      </c>
      <c r="K5939" t="s">
        <v>1</v>
      </c>
      <c r="L5939" t="str">
        <f t="shared" si="368"/>
        <v>Yes</v>
      </c>
      <c r="M5939">
        <v>3</v>
      </c>
      <c r="N5939" t="str" cm="1">
        <f t="array" ref="N5939">_xlfn.IFS(M5939&lt;=2,"Small",M5939&lt;=5,"Medium",M5939&gt;5,"Large")</f>
        <v>Medium</v>
      </c>
      <c r="O5939" s="50">
        <v>63</v>
      </c>
      <c r="P5939" s="67">
        <f t="shared" si="369"/>
        <v>0.03</v>
      </c>
      <c r="Q5939" s="52">
        <v>4.67</v>
      </c>
      <c r="R5939" s="52" t="str" cm="1">
        <f t="array" ref="R5939">_xlfn.IFS(ROUND(Q5939,0)=5,"Excellent",ROUND(Q5939,0)=4,"Good",ROUND(Q5939,0)=3,"Ok",ROUND(Q5939,0)&lt;3,"Bad")</f>
        <v>Excellent</v>
      </c>
      <c r="S5939">
        <v>6</v>
      </c>
      <c r="T5939" t="str">
        <f t="shared" si="370"/>
        <v>No</v>
      </c>
      <c r="U5939" s="65">
        <v>44002</v>
      </c>
      <c r="V5939" s="65">
        <v>44048</v>
      </c>
      <c r="W5939">
        <v>359</v>
      </c>
      <c r="X5939" t="str">
        <f t="shared" si="371"/>
        <v>Active</v>
      </c>
      <c r="Y5939" t="s">
        <v>15616</v>
      </c>
    </row>
    <row r="5940" spans="1:25" x14ac:dyDescent="0.25">
      <c r="A5940">
        <v>5939</v>
      </c>
      <c r="B5940" t="s">
        <v>15004</v>
      </c>
      <c r="C5940">
        <v>2914</v>
      </c>
      <c r="D5940" t="str">
        <f>VLOOKUP($C5940,Hosts!$A:$O,10,0)</f>
        <v>New York</v>
      </c>
      <c r="E5940" s="67">
        <f>INDEX(Hosts!$A:$O,MATCH(Places!$C5940,Hosts!$A:$A,0),MATCH(Places!E$1,Hosts!$1:$1,0))</f>
        <v>0.9</v>
      </c>
      <c r="F5940" s="67">
        <f>INDEX(Hosts!$A:$O,MATCH(Places!$C5940,Hosts!$A:$A,0),MATCH(Places!F$1,Hosts!$1:$1,0))</f>
        <v>0.89</v>
      </c>
      <c r="G5940" s="67" t="str">
        <f>INDEX(Hosts!$A:$O,MATCH(Places!$C5940,Hosts!$A:$A,0),MATCH(Places!G$1,Hosts!$1:$1,0))</f>
        <v>No</v>
      </c>
      <c r="H5940">
        <v>10</v>
      </c>
      <c r="I5940" t="str">
        <f>VLOOKUP($H5940,Neighborhoods!$A:$C,2,0)</f>
        <v>Brooklyn</v>
      </c>
      <c r="J5940" t="str">
        <f>VLOOKUP($H5940,Neighborhoods!$A:$C,3,0)</f>
        <v>East Flatbush</v>
      </c>
      <c r="K5940" t="s">
        <v>11822</v>
      </c>
      <c r="L5940" t="str">
        <f t="shared" si="368"/>
        <v>No</v>
      </c>
      <c r="M5940">
        <v>2</v>
      </c>
      <c r="N5940" t="str" cm="1">
        <f t="array" ref="N5940">_xlfn.IFS(M5940&lt;=2,"Small",M5940&lt;=5,"Medium",M5940&gt;5,"Large")</f>
        <v>Small</v>
      </c>
      <c r="O5940" s="50">
        <v>95</v>
      </c>
      <c r="P5940" s="67">
        <f t="shared" si="369"/>
        <v>0.03</v>
      </c>
      <c r="Q5940" s="52">
        <v>4.88</v>
      </c>
      <c r="R5940" s="52" t="str" cm="1">
        <f t="array" ref="R5940">_xlfn.IFS(ROUND(Q5940,0)=5,"Excellent",ROUND(Q5940,0)=4,"Good",ROUND(Q5940,0)=3,"Ok",ROUND(Q5940,0)&lt;3,"Bad")</f>
        <v>Excellent</v>
      </c>
      <c r="S5940">
        <v>8</v>
      </c>
      <c r="T5940" t="str">
        <f t="shared" si="370"/>
        <v>No</v>
      </c>
      <c r="U5940" s="65">
        <v>44009</v>
      </c>
      <c r="V5940" s="65">
        <v>44043</v>
      </c>
      <c r="W5940">
        <v>165</v>
      </c>
      <c r="X5940" t="str">
        <f t="shared" si="371"/>
        <v>Active</v>
      </c>
      <c r="Y5940" t="s">
        <v>15616</v>
      </c>
    </row>
    <row r="5941" spans="1:25" x14ac:dyDescent="0.25">
      <c r="A5941">
        <v>5940</v>
      </c>
      <c r="B5941" t="s">
        <v>13767</v>
      </c>
      <c r="C5941">
        <v>1770</v>
      </c>
      <c r="D5941" t="str">
        <f>VLOOKUP($C5941,Hosts!$A:$O,10,0)</f>
        <v>New York</v>
      </c>
      <c r="E5941" s="67">
        <f>INDEX(Hosts!$A:$O,MATCH(Places!$C5941,Hosts!$A:$A,0),MATCH(Places!E$1,Hosts!$1:$1,0))</f>
        <v>1</v>
      </c>
      <c r="F5941" s="67">
        <f>INDEX(Hosts!$A:$O,MATCH(Places!$C5941,Hosts!$A:$A,0),MATCH(Places!F$1,Hosts!$1:$1,0))</f>
        <v>0.86</v>
      </c>
      <c r="G5941" s="67" t="str">
        <f>INDEX(Hosts!$A:$O,MATCH(Places!$C5941,Hosts!$A:$A,0),MATCH(Places!G$1,Hosts!$1:$1,0))</f>
        <v>No</v>
      </c>
      <c r="H5941">
        <v>20</v>
      </c>
      <c r="I5941" t="str">
        <f>VLOOKUP($H5941,Neighborhoods!$A:$C,2,0)</f>
        <v>Manhattan</v>
      </c>
      <c r="J5941" t="str">
        <f>VLOOKUP($H5941,Neighborhoods!$A:$C,3,0)</f>
        <v>Upper West Side</v>
      </c>
      <c r="K5941" t="s">
        <v>11822</v>
      </c>
      <c r="L5941" t="str">
        <f t="shared" si="368"/>
        <v>No</v>
      </c>
      <c r="M5941">
        <v>4</v>
      </c>
      <c r="N5941" t="str" cm="1">
        <f t="array" ref="N5941">_xlfn.IFS(M5941&lt;=2,"Small",M5941&lt;=5,"Medium",M5941&gt;5,"Large")</f>
        <v>Medium</v>
      </c>
      <c r="O5941" s="50">
        <v>250</v>
      </c>
      <c r="P5941" s="67">
        <f t="shared" si="369"/>
        <v>0.04</v>
      </c>
      <c r="Q5941" s="52">
        <v>5</v>
      </c>
      <c r="R5941" s="52" t="str" cm="1">
        <f t="array" ref="R5941">_xlfn.IFS(ROUND(Q5941,0)=5,"Excellent",ROUND(Q5941,0)=4,"Good",ROUND(Q5941,0)=3,"Ok",ROUND(Q5941,0)&lt;3,"Bad")</f>
        <v>Excellent</v>
      </c>
      <c r="S5941">
        <v>3</v>
      </c>
      <c r="T5941" t="str">
        <f t="shared" si="370"/>
        <v>No</v>
      </c>
      <c r="U5941" s="65">
        <v>44022</v>
      </c>
      <c r="V5941" s="65">
        <v>44031</v>
      </c>
      <c r="W5941">
        <v>0</v>
      </c>
      <c r="X5941" t="str">
        <f t="shared" si="371"/>
        <v>Inactive</v>
      </c>
      <c r="Y5941" t="s">
        <v>15616</v>
      </c>
    </row>
    <row r="5942" spans="1:25" x14ac:dyDescent="0.25">
      <c r="A5942">
        <v>5941</v>
      </c>
      <c r="B5942" t="s">
        <v>14346</v>
      </c>
      <c r="C5942">
        <v>1491</v>
      </c>
      <c r="D5942" t="str">
        <f>VLOOKUP($C5942,Hosts!$A:$O,10,0)</f>
        <v>Northern Mindanao</v>
      </c>
      <c r="E5942" s="67">
        <f>INDEX(Hosts!$A:$O,MATCH(Places!$C5942,Hosts!$A:$A,0),MATCH(Places!E$1,Hosts!$1:$1,0))</f>
        <v>1</v>
      </c>
      <c r="F5942" s="67">
        <f>INDEX(Hosts!$A:$O,MATCH(Places!$C5942,Hosts!$A:$A,0),MATCH(Places!F$1,Hosts!$1:$1,0))</f>
        <v>0.97</v>
      </c>
      <c r="G5942" s="67" t="str">
        <f>INDEX(Hosts!$A:$O,MATCH(Places!$C5942,Hosts!$A:$A,0),MATCH(Places!G$1,Hosts!$1:$1,0))</f>
        <v>No</v>
      </c>
      <c r="H5942">
        <v>20</v>
      </c>
      <c r="I5942" t="str">
        <f>VLOOKUP($H5942,Neighborhoods!$A:$C,2,0)</f>
        <v>Manhattan</v>
      </c>
      <c r="J5942" t="str">
        <f>VLOOKUP($H5942,Neighborhoods!$A:$C,3,0)</f>
        <v>Upper West Side</v>
      </c>
      <c r="K5942" t="s">
        <v>11822</v>
      </c>
      <c r="L5942" t="str">
        <f t="shared" si="368"/>
        <v>No</v>
      </c>
      <c r="M5942">
        <v>4</v>
      </c>
      <c r="N5942" t="str" cm="1">
        <f t="array" ref="N5942">_xlfn.IFS(M5942&lt;=2,"Small",M5942&lt;=5,"Medium",M5942&gt;5,"Large")</f>
        <v>Medium</v>
      </c>
      <c r="O5942" s="50">
        <v>150</v>
      </c>
      <c r="P5942" s="67">
        <f t="shared" si="369"/>
        <v>0.03</v>
      </c>
      <c r="Q5942" s="52">
        <v>4.75</v>
      </c>
      <c r="R5942" s="52" t="str" cm="1">
        <f t="array" ref="R5942">_xlfn.IFS(ROUND(Q5942,0)=5,"Excellent",ROUND(Q5942,0)=4,"Good",ROUND(Q5942,0)=3,"Ok",ROUND(Q5942,0)&lt;3,"Bad")</f>
        <v>Excellent</v>
      </c>
      <c r="S5942">
        <v>4</v>
      </c>
      <c r="T5942" t="str">
        <f t="shared" si="370"/>
        <v>No</v>
      </c>
      <c r="U5942" s="65">
        <v>44005</v>
      </c>
      <c r="V5942" s="65">
        <v>44039</v>
      </c>
      <c r="W5942">
        <v>333</v>
      </c>
      <c r="X5942" t="str">
        <f t="shared" si="371"/>
        <v>Active</v>
      </c>
      <c r="Y5942" t="s">
        <v>15616</v>
      </c>
    </row>
    <row r="5943" spans="1:25" x14ac:dyDescent="0.25">
      <c r="A5943">
        <v>5942</v>
      </c>
      <c r="B5943" t="s">
        <v>2940</v>
      </c>
      <c r="C5943">
        <v>2638</v>
      </c>
      <c r="D5943" t="str">
        <f>VLOOKUP($C5943,Hosts!$A:$O,10,0)</f>
        <v>New York</v>
      </c>
      <c r="E5943" s="67">
        <f>INDEX(Hosts!$A:$O,MATCH(Places!$C5943,Hosts!$A:$A,0),MATCH(Places!E$1,Hosts!$1:$1,0))</f>
        <v>1</v>
      </c>
      <c r="F5943" s="67">
        <f>INDEX(Hosts!$A:$O,MATCH(Places!$C5943,Hosts!$A:$A,0),MATCH(Places!F$1,Hosts!$1:$1,0))</f>
        <v>0.92</v>
      </c>
      <c r="G5943" s="67" t="str">
        <f>INDEX(Hosts!$A:$O,MATCH(Places!$C5943,Hosts!$A:$A,0),MATCH(Places!G$1,Hosts!$1:$1,0))</f>
        <v>Yes</v>
      </c>
      <c r="H5943">
        <v>8</v>
      </c>
      <c r="I5943" t="str">
        <f>VLOOKUP($H5943,Neighborhoods!$A:$C,2,0)</f>
        <v>Brooklyn</v>
      </c>
      <c r="J5943" t="str">
        <f>VLOOKUP($H5943,Neighborhoods!$A:$C,3,0)</f>
        <v>Bushwick</v>
      </c>
      <c r="K5943" t="s">
        <v>11822</v>
      </c>
      <c r="L5943" t="str">
        <f t="shared" si="368"/>
        <v>No</v>
      </c>
      <c r="M5943">
        <v>4</v>
      </c>
      <c r="N5943" t="str" cm="1">
        <f t="array" ref="N5943">_xlfn.IFS(M5943&lt;=2,"Small",M5943&lt;=5,"Medium",M5943&gt;5,"Large")</f>
        <v>Medium</v>
      </c>
      <c r="O5943" s="50">
        <v>171</v>
      </c>
      <c r="P5943" s="67">
        <f t="shared" si="369"/>
        <v>0.03</v>
      </c>
      <c r="Q5943" s="52">
        <v>5</v>
      </c>
      <c r="R5943" s="52" t="str" cm="1">
        <f t="array" ref="R5943">_xlfn.IFS(ROUND(Q5943,0)=5,"Excellent",ROUND(Q5943,0)=4,"Good",ROUND(Q5943,0)=3,"Ok",ROUND(Q5943,0)&lt;3,"Bad")</f>
        <v>Excellent</v>
      </c>
      <c r="S5943">
        <v>9</v>
      </c>
      <c r="T5943" t="str">
        <f t="shared" si="370"/>
        <v>No</v>
      </c>
      <c r="U5943" s="65">
        <v>44019</v>
      </c>
      <c r="V5943" s="65">
        <v>44052</v>
      </c>
      <c r="W5943">
        <v>29</v>
      </c>
      <c r="X5943" t="str">
        <f t="shared" si="371"/>
        <v>Active</v>
      </c>
      <c r="Y5943" t="s">
        <v>15615</v>
      </c>
    </row>
    <row r="5944" spans="1:25" x14ac:dyDescent="0.25">
      <c r="A5944">
        <v>5943</v>
      </c>
      <c r="B5944" t="s">
        <v>14001</v>
      </c>
      <c r="C5944">
        <v>2281</v>
      </c>
      <c r="D5944" t="str">
        <f>VLOOKUP($C5944,Hosts!$A:$O,10,0)</f>
        <v>New York</v>
      </c>
      <c r="E5944" s="67">
        <f>INDEX(Hosts!$A:$O,MATCH(Places!$C5944,Hosts!$A:$A,0),MATCH(Places!E$1,Hosts!$1:$1,0))</f>
        <v>1</v>
      </c>
      <c r="F5944" s="67">
        <f>INDEX(Hosts!$A:$O,MATCH(Places!$C5944,Hosts!$A:$A,0),MATCH(Places!F$1,Hosts!$1:$1,0))</f>
        <v>0.86</v>
      </c>
      <c r="G5944" s="67" t="str">
        <f>INDEX(Hosts!$A:$O,MATCH(Places!$C5944,Hosts!$A:$A,0),MATCH(Places!G$1,Hosts!$1:$1,0))</f>
        <v>No</v>
      </c>
      <c r="H5944">
        <v>7</v>
      </c>
      <c r="I5944" t="str">
        <f>VLOOKUP($H5944,Neighborhoods!$A:$C,2,0)</f>
        <v>Brooklyn</v>
      </c>
      <c r="J5944" t="str">
        <f>VLOOKUP($H5944,Neighborhoods!$A:$C,3,0)</f>
        <v>Bedford-Stuyvesant</v>
      </c>
      <c r="K5944" t="s">
        <v>1</v>
      </c>
      <c r="L5944" t="str">
        <f t="shared" si="368"/>
        <v>Yes</v>
      </c>
      <c r="M5944">
        <v>1</v>
      </c>
      <c r="N5944" t="str" cm="1">
        <f t="array" ref="N5944">_xlfn.IFS(M5944&lt;=2,"Small",M5944&lt;=5,"Medium",M5944&gt;5,"Large")</f>
        <v>Small</v>
      </c>
      <c r="O5944" s="50">
        <v>50</v>
      </c>
      <c r="P5944" s="67">
        <f t="shared" si="369"/>
        <v>0.03</v>
      </c>
      <c r="Q5944" s="52">
        <v>5</v>
      </c>
      <c r="R5944" s="52" t="str" cm="1">
        <f t="array" ref="R5944">_xlfn.IFS(ROUND(Q5944,0)=5,"Excellent",ROUND(Q5944,0)=4,"Good",ROUND(Q5944,0)=3,"Ok",ROUND(Q5944,0)&lt;3,"Bad")</f>
        <v>Excellent</v>
      </c>
      <c r="S5944">
        <v>4</v>
      </c>
      <c r="T5944" t="str">
        <f t="shared" si="370"/>
        <v>No</v>
      </c>
      <c r="U5944" s="65">
        <v>44023</v>
      </c>
      <c r="V5944" s="65">
        <v>44047</v>
      </c>
      <c r="W5944">
        <v>164</v>
      </c>
      <c r="X5944" t="str">
        <f t="shared" si="371"/>
        <v>Active</v>
      </c>
      <c r="Y5944" t="s">
        <v>15616</v>
      </c>
    </row>
    <row r="5945" spans="1:25" x14ac:dyDescent="0.25">
      <c r="A5945">
        <v>5944</v>
      </c>
      <c r="B5945" t="s">
        <v>13794</v>
      </c>
      <c r="C5945">
        <v>4061</v>
      </c>
      <c r="D5945" t="str">
        <f>VLOOKUP($C5945,Hosts!$A:$O,10,0)</f>
        <v>New York</v>
      </c>
      <c r="E5945" s="67">
        <f>INDEX(Hosts!$A:$O,MATCH(Places!$C5945,Hosts!$A:$A,0),MATCH(Places!E$1,Hosts!$1:$1,0))</f>
        <v>1</v>
      </c>
      <c r="F5945" s="67">
        <f>INDEX(Hosts!$A:$O,MATCH(Places!$C5945,Hosts!$A:$A,0),MATCH(Places!F$1,Hosts!$1:$1,0))</f>
        <v>0.99</v>
      </c>
      <c r="G5945" s="67" t="str">
        <f>INDEX(Hosts!$A:$O,MATCH(Places!$C5945,Hosts!$A:$A,0),MATCH(Places!G$1,Hosts!$1:$1,0))</f>
        <v>No</v>
      </c>
      <c r="H5945">
        <v>7</v>
      </c>
      <c r="I5945" t="str">
        <f>VLOOKUP($H5945,Neighborhoods!$A:$C,2,0)</f>
        <v>Brooklyn</v>
      </c>
      <c r="J5945" t="str">
        <f>VLOOKUP($H5945,Neighborhoods!$A:$C,3,0)</f>
        <v>Bedford-Stuyvesant</v>
      </c>
      <c r="K5945" t="s">
        <v>1</v>
      </c>
      <c r="L5945" t="str">
        <f t="shared" si="368"/>
        <v>Yes</v>
      </c>
      <c r="M5945">
        <v>3</v>
      </c>
      <c r="N5945" t="str" cm="1">
        <f t="array" ref="N5945">_xlfn.IFS(M5945&lt;=2,"Small",M5945&lt;=5,"Medium",M5945&gt;5,"Large")</f>
        <v>Medium</v>
      </c>
      <c r="O5945" s="50">
        <v>46</v>
      </c>
      <c r="P5945" s="67">
        <f t="shared" si="369"/>
        <v>0.03</v>
      </c>
      <c r="Q5945" s="52">
        <v>3.67</v>
      </c>
      <c r="R5945" s="52" t="str" cm="1">
        <f t="array" ref="R5945">_xlfn.IFS(ROUND(Q5945,0)=5,"Excellent",ROUND(Q5945,0)=4,"Good",ROUND(Q5945,0)=3,"Ok",ROUND(Q5945,0)&lt;3,"Bad")</f>
        <v>Good</v>
      </c>
      <c r="S5945">
        <v>3</v>
      </c>
      <c r="T5945" t="str">
        <f t="shared" si="370"/>
        <v>No</v>
      </c>
      <c r="U5945" s="65">
        <v>44037</v>
      </c>
      <c r="V5945" s="65">
        <v>44040</v>
      </c>
      <c r="W5945">
        <v>356</v>
      </c>
      <c r="X5945" t="str">
        <f t="shared" si="371"/>
        <v>Active</v>
      </c>
      <c r="Y5945" t="s">
        <v>15615</v>
      </c>
    </row>
    <row r="5946" spans="1:25" x14ac:dyDescent="0.25">
      <c r="A5946">
        <v>5945</v>
      </c>
      <c r="B5946" t="s">
        <v>14457</v>
      </c>
      <c r="C5946">
        <v>4061</v>
      </c>
      <c r="D5946" t="str">
        <f>VLOOKUP($C5946,Hosts!$A:$O,10,0)</f>
        <v>New York</v>
      </c>
      <c r="E5946" s="67">
        <f>INDEX(Hosts!$A:$O,MATCH(Places!$C5946,Hosts!$A:$A,0),MATCH(Places!E$1,Hosts!$1:$1,0))</f>
        <v>1</v>
      </c>
      <c r="F5946" s="67">
        <f>INDEX(Hosts!$A:$O,MATCH(Places!$C5946,Hosts!$A:$A,0),MATCH(Places!F$1,Hosts!$1:$1,0))</f>
        <v>0.99</v>
      </c>
      <c r="G5946" s="67" t="str">
        <f>INDEX(Hosts!$A:$O,MATCH(Places!$C5946,Hosts!$A:$A,0),MATCH(Places!G$1,Hosts!$1:$1,0))</f>
        <v>No</v>
      </c>
      <c r="H5946">
        <v>7</v>
      </c>
      <c r="I5946" t="str">
        <f>VLOOKUP($H5946,Neighborhoods!$A:$C,2,0)</f>
        <v>Brooklyn</v>
      </c>
      <c r="J5946" t="str">
        <f>VLOOKUP($H5946,Neighborhoods!$A:$C,3,0)</f>
        <v>Bedford-Stuyvesant</v>
      </c>
      <c r="K5946" t="s">
        <v>1</v>
      </c>
      <c r="L5946" t="str">
        <f t="shared" si="368"/>
        <v>Yes</v>
      </c>
      <c r="M5946">
        <v>3</v>
      </c>
      <c r="N5946" t="str" cm="1">
        <f t="array" ref="N5946">_xlfn.IFS(M5946&lt;=2,"Small",M5946&lt;=5,"Medium",M5946&gt;5,"Large")</f>
        <v>Medium</v>
      </c>
      <c r="O5946" s="50">
        <v>46</v>
      </c>
      <c r="P5946" s="67">
        <f t="shared" si="369"/>
        <v>0.03</v>
      </c>
      <c r="Q5946" s="52">
        <v>4.75</v>
      </c>
      <c r="R5946" s="52" t="str" cm="1">
        <f t="array" ref="R5946">_xlfn.IFS(ROUND(Q5946,0)=5,"Excellent",ROUND(Q5946,0)=4,"Good",ROUND(Q5946,0)=3,"Ok",ROUND(Q5946,0)&lt;3,"Bad")</f>
        <v>Excellent</v>
      </c>
      <c r="S5946">
        <v>4</v>
      </c>
      <c r="T5946" t="str">
        <f t="shared" si="370"/>
        <v>No</v>
      </c>
      <c r="U5946" s="65">
        <v>44011</v>
      </c>
      <c r="V5946" s="65">
        <v>44029</v>
      </c>
      <c r="W5946">
        <v>350</v>
      </c>
      <c r="X5946" t="str">
        <f t="shared" si="371"/>
        <v>Active</v>
      </c>
      <c r="Y5946" t="s">
        <v>15616</v>
      </c>
    </row>
    <row r="5947" spans="1:25" x14ac:dyDescent="0.25">
      <c r="A5947">
        <v>5946</v>
      </c>
      <c r="B5947" t="s">
        <v>15560</v>
      </c>
      <c r="C5947">
        <v>1795</v>
      </c>
      <c r="D5947" t="str">
        <f>VLOOKUP($C5947,Hosts!$A:$O,10,0)</f>
        <v>New York</v>
      </c>
      <c r="E5947" s="67">
        <f>INDEX(Hosts!$A:$O,MATCH(Places!$C5947,Hosts!$A:$A,0),MATCH(Places!E$1,Hosts!$1:$1,0))</f>
        <v>0.94</v>
      </c>
      <c r="F5947" s="67">
        <f>INDEX(Hosts!$A:$O,MATCH(Places!$C5947,Hosts!$A:$A,0),MATCH(Places!F$1,Hosts!$1:$1,0))</f>
        <v>0.77</v>
      </c>
      <c r="G5947" s="67" t="str">
        <f>INDEX(Hosts!$A:$O,MATCH(Places!$C5947,Hosts!$A:$A,0),MATCH(Places!G$1,Hosts!$1:$1,0))</f>
        <v>No</v>
      </c>
      <c r="H5947">
        <v>15</v>
      </c>
      <c r="I5947" t="str">
        <f>VLOOKUP($H5947,Neighborhoods!$A:$C,2,0)</f>
        <v>Manhattan</v>
      </c>
      <c r="J5947" t="str">
        <f>VLOOKUP($H5947,Neighborhoods!$A:$C,3,0)</f>
        <v>East Village</v>
      </c>
      <c r="K5947" t="s">
        <v>1</v>
      </c>
      <c r="L5947" t="str">
        <f t="shared" si="368"/>
        <v>Yes</v>
      </c>
      <c r="M5947">
        <v>1</v>
      </c>
      <c r="N5947" t="str" cm="1">
        <f t="array" ref="N5947">_xlfn.IFS(M5947&lt;=2,"Small",M5947&lt;=5,"Medium",M5947&gt;5,"Large")</f>
        <v>Small</v>
      </c>
      <c r="O5947" s="50">
        <v>60</v>
      </c>
      <c r="P5947" s="67">
        <f t="shared" si="369"/>
        <v>0.03</v>
      </c>
      <c r="Q5947" s="52">
        <v>5</v>
      </c>
      <c r="R5947" s="52" t="str" cm="1">
        <f t="array" ref="R5947">_xlfn.IFS(ROUND(Q5947,0)=5,"Excellent",ROUND(Q5947,0)=4,"Good",ROUND(Q5947,0)=3,"Ok",ROUND(Q5947,0)&lt;3,"Bad")</f>
        <v>Excellent</v>
      </c>
      <c r="S5947">
        <v>3</v>
      </c>
      <c r="T5947" t="str">
        <f t="shared" si="370"/>
        <v>No</v>
      </c>
      <c r="U5947" s="65">
        <v>44013</v>
      </c>
      <c r="V5947" s="65">
        <v>44036</v>
      </c>
      <c r="W5947">
        <v>357</v>
      </c>
      <c r="X5947" t="str">
        <f t="shared" si="371"/>
        <v>Active</v>
      </c>
      <c r="Y5947" t="s">
        <v>15616</v>
      </c>
    </row>
    <row r="5948" spans="1:25" x14ac:dyDescent="0.25">
      <c r="A5948">
        <v>5947</v>
      </c>
      <c r="B5948" t="s">
        <v>15585</v>
      </c>
      <c r="C5948">
        <v>3181</v>
      </c>
      <c r="D5948" t="str">
        <f>VLOOKUP($C5948,Hosts!$A:$O,10,0)</f>
        <v>New York</v>
      </c>
      <c r="E5948" s="67">
        <f>INDEX(Hosts!$A:$O,MATCH(Places!$C5948,Hosts!$A:$A,0),MATCH(Places!E$1,Hosts!$1:$1,0))</f>
        <v>1</v>
      </c>
      <c r="F5948" s="67">
        <f>INDEX(Hosts!$A:$O,MATCH(Places!$C5948,Hosts!$A:$A,0),MATCH(Places!F$1,Hosts!$1:$1,0))</f>
        <v>1</v>
      </c>
      <c r="G5948" s="67" t="str">
        <f>INDEX(Hosts!$A:$O,MATCH(Places!$C5948,Hosts!$A:$A,0),MATCH(Places!G$1,Hosts!$1:$1,0))</f>
        <v>No</v>
      </c>
      <c r="H5948">
        <v>9</v>
      </c>
      <c r="I5948" t="str">
        <f>VLOOKUP($H5948,Neighborhoods!$A:$C,2,0)</f>
        <v>Brooklyn</v>
      </c>
      <c r="J5948" t="str">
        <f>VLOOKUP($H5948,Neighborhoods!$A:$C,3,0)</f>
        <v>Crown Heights</v>
      </c>
      <c r="K5948" t="s">
        <v>1</v>
      </c>
      <c r="L5948" t="str">
        <f t="shared" si="368"/>
        <v>Yes</v>
      </c>
      <c r="M5948">
        <v>4</v>
      </c>
      <c r="N5948" t="str" cm="1">
        <f t="array" ref="N5948">_xlfn.IFS(M5948&lt;=2,"Small",M5948&lt;=5,"Medium",M5948&gt;5,"Large")</f>
        <v>Medium</v>
      </c>
      <c r="O5948" s="50">
        <v>105</v>
      </c>
      <c r="P5948" s="67">
        <f t="shared" si="369"/>
        <v>0.03</v>
      </c>
      <c r="Q5948" s="52">
        <v>5</v>
      </c>
      <c r="R5948" s="52" t="str" cm="1">
        <f t="array" ref="R5948">_xlfn.IFS(ROUND(Q5948,0)=5,"Excellent",ROUND(Q5948,0)=4,"Good",ROUND(Q5948,0)=3,"Ok",ROUND(Q5948,0)&lt;3,"Bad")</f>
        <v>Excellent</v>
      </c>
      <c r="S5948">
        <v>6</v>
      </c>
      <c r="T5948" t="str">
        <f t="shared" si="370"/>
        <v>No</v>
      </c>
      <c r="U5948" s="65">
        <v>44017</v>
      </c>
      <c r="V5948" s="65">
        <v>44035</v>
      </c>
      <c r="W5948">
        <v>364</v>
      </c>
      <c r="X5948" t="str">
        <f t="shared" si="371"/>
        <v>Active</v>
      </c>
      <c r="Y5948" t="s">
        <v>15616</v>
      </c>
    </row>
    <row r="5949" spans="1:25" x14ac:dyDescent="0.25">
      <c r="A5949">
        <v>5948</v>
      </c>
      <c r="B5949" t="s">
        <v>14563</v>
      </c>
      <c r="C5949">
        <v>783</v>
      </c>
      <c r="D5949" t="str">
        <f>VLOOKUP($C5949,Hosts!$A:$O,10,0)</f>
        <v>New York</v>
      </c>
      <c r="E5949" s="67">
        <f>INDEX(Hosts!$A:$O,MATCH(Places!$C5949,Hosts!$A:$A,0),MATCH(Places!E$1,Hosts!$1:$1,0))</f>
        <v>0.98</v>
      </c>
      <c r="F5949" s="67">
        <f>INDEX(Hosts!$A:$O,MATCH(Places!$C5949,Hosts!$A:$A,0),MATCH(Places!F$1,Hosts!$1:$1,0))</f>
        <v>0.97</v>
      </c>
      <c r="G5949" s="67" t="str">
        <f>INDEX(Hosts!$A:$O,MATCH(Places!$C5949,Hosts!$A:$A,0),MATCH(Places!G$1,Hosts!$1:$1,0))</f>
        <v>No</v>
      </c>
      <c r="H5949">
        <v>16</v>
      </c>
      <c r="I5949" t="str">
        <f>VLOOKUP($H5949,Neighborhoods!$A:$C,2,0)</f>
        <v>Manhattan</v>
      </c>
      <c r="J5949" t="str">
        <f>VLOOKUP($H5949,Neighborhoods!$A:$C,3,0)</f>
        <v>Harlem</v>
      </c>
      <c r="K5949" t="s">
        <v>11822</v>
      </c>
      <c r="L5949" t="str">
        <f t="shared" si="368"/>
        <v>No</v>
      </c>
      <c r="M5949">
        <v>4</v>
      </c>
      <c r="N5949" t="str" cm="1">
        <f t="array" ref="N5949">_xlfn.IFS(M5949&lt;=2,"Small",M5949&lt;=5,"Medium",M5949&gt;5,"Large")</f>
        <v>Medium</v>
      </c>
      <c r="O5949" s="50">
        <v>76</v>
      </c>
      <c r="P5949" s="67">
        <f t="shared" si="369"/>
        <v>0.03</v>
      </c>
      <c r="Q5949" s="52">
        <v>4.8600000000000003</v>
      </c>
      <c r="R5949" s="52" t="str" cm="1">
        <f t="array" ref="R5949">_xlfn.IFS(ROUND(Q5949,0)=5,"Excellent",ROUND(Q5949,0)=4,"Good",ROUND(Q5949,0)=3,"Ok",ROUND(Q5949,0)&lt;3,"Bad")</f>
        <v>Excellent</v>
      </c>
      <c r="S5949">
        <v>7</v>
      </c>
      <c r="T5949" t="str">
        <f t="shared" si="370"/>
        <v>No</v>
      </c>
      <c r="U5949" s="65">
        <v>44016</v>
      </c>
      <c r="V5949" s="65">
        <v>44042</v>
      </c>
      <c r="W5949">
        <v>195</v>
      </c>
      <c r="X5949" t="str">
        <f t="shared" si="371"/>
        <v>Active</v>
      </c>
      <c r="Y5949" t="s">
        <v>15615</v>
      </c>
    </row>
    <row r="5950" spans="1:25" x14ac:dyDescent="0.25">
      <c r="A5950">
        <v>5949</v>
      </c>
      <c r="B5950" t="s">
        <v>14004</v>
      </c>
      <c r="C5950">
        <v>3035</v>
      </c>
      <c r="D5950" t="str">
        <f>VLOOKUP($C5950,Hosts!$A:$O,10,0)</f>
        <v>New York</v>
      </c>
      <c r="E5950" s="67">
        <f>INDEX(Hosts!$A:$O,MATCH(Places!$C5950,Hosts!$A:$A,0),MATCH(Places!E$1,Hosts!$1:$1,0))</f>
        <v>1</v>
      </c>
      <c r="F5950" s="67">
        <f>INDEX(Hosts!$A:$O,MATCH(Places!$C5950,Hosts!$A:$A,0),MATCH(Places!F$1,Hosts!$1:$1,0))</f>
        <v>1</v>
      </c>
      <c r="G5950" s="67" t="str">
        <f>INDEX(Hosts!$A:$O,MATCH(Places!$C5950,Hosts!$A:$A,0),MATCH(Places!G$1,Hosts!$1:$1,0))</f>
        <v>No</v>
      </c>
      <c r="H5950">
        <v>8</v>
      </c>
      <c r="I5950" t="str">
        <f>VLOOKUP($H5950,Neighborhoods!$A:$C,2,0)</f>
        <v>Brooklyn</v>
      </c>
      <c r="J5950" t="str">
        <f>VLOOKUP($H5950,Neighborhoods!$A:$C,3,0)</f>
        <v>Bushwick</v>
      </c>
      <c r="K5950" t="s">
        <v>1</v>
      </c>
      <c r="L5950" t="str">
        <f t="shared" si="368"/>
        <v>Yes</v>
      </c>
      <c r="M5950">
        <v>2</v>
      </c>
      <c r="N5950" t="str" cm="1">
        <f t="array" ref="N5950">_xlfn.IFS(M5950&lt;=2,"Small",M5950&lt;=5,"Medium",M5950&gt;5,"Large")</f>
        <v>Small</v>
      </c>
      <c r="O5950" s="50">
        <v>48</v>
      </c>
      <c r="P5950" s="67">
        <f t="shared" si="369"/>
        <v>0.03</v>
      </c>
      <c r="Q5950" s="52">
        <v>5</v>
      </c>
      <c r="R5950" s="52" t="str" cm="1">
        <f t="array" ref="R5950">_xlfn.IFS(ROUND(Q5950,0)=5,"Excellent",ROUND(Q5950,0)=4,"Good",ROUND(Q5950,0)=3,"Ok",ROUND(Q5950,0)&lt;3,"Bad")</f>
        <v>Excellent</v>
      </c>
      <c r="S5950">
        <v>10</v>
      </c>
      <c r="T5950" t="str">
        <f t="shared" si="370"/>
        <v>No</v>
      </c>
      <c r="U5950" s="65">
        <v>44012</v>
      </c>
      <c r="V5950" s="65">
        <v>44055</v>
      </c>
      <c r="W5950">
        <v>88</v>
      </c>
      <c r="X5950" t="str">
        <f t="shared" si="371"/>
        <v>Active</v>
      </c>
      <c r="Y5950" t="s">
        <v>15616</v>
      </c>
    </row>
    <row r="5951" spans="1:25" x14ac:dyDescent="0.25">
      <c r="A5951">
        <v>5950</v>
      </c>
      <c r="B5951" t="s">
        <v>14519</v>
      </c>
      <c r="C5951">
        <v>2836</v>
      </c>
      <c r="D5951" t="str">
        <f>VLOOKUP($C5951,Hosts!$A:$O,10,0)</f>
        <v>New York</v>
      </c>
      <c r="E5951" s="67">
        <f>INDEX(Hosts!$A:$O,MATCH(Places!$C5951,Hosts!$A:$A,0),MATCH(Places!E$1,Hosts!$1:$1,0))</f>
        <v>0.95</v>
      </c>
      <c r="F5951" s="67">
        <f>INDEX(Hosts!$A:$O,MATCH(Places!$C5951,Hosts!$A:$A,0),MATCH(Places!F$1,Hosts!$1:$1,0))</f>
        <v>0.94</v>
      </c>
      <c r="G5951" s="67" t="str">
        <f>INDEX(Hosts!$A:$O,MATCH(Places!$C5951,Hosts!$A:$A,0),MATCH(Places!G$1,Hosts!$1:$1,0))</f>
        <v>No</v>
      </c>
      <c r="H5951">
        <v>7</v>
      </c>
      <c r="I5951" t="str">
        <f>VLOOKUP($H5951,Neighborhoods!$A:$C,2,0)</f>
        <v>Brooklyn</v>
      </c>
      <c r="J5951" t="str">
        <f>VLOOKUP($H5951,Neighborhoods!$A:$C,3,0)</f>
        <v>Bedford-Stuyvesant</v>
      </c>
      <c r="K5951" t="s">
        <v>11822</v>
      </c>
      <c r="L5951" t="str">
        <f t="shared" si="368"/>
        <v>No</v>
      </c>
      <c r="M5951">
        <v>3</v>
      </c>
      <c r="N5951" t="str" cm="1">
        <f t="array" ref="N5951">_xlfn.IFS(M5951&lt;=2,"Small",M5951&lt;=5,"Medium",M5951&gt;5,"Large")</f>
        <v>Medium</v>
      </c>
      <c r="O5951" s="50">
        <v>60</v>
      </c>
      <c r="P5951" s="67">
        <f t="shared" si="369"/>
        <v>0.03</v>
      </c>
      <c r="Q5951" s="52">
        <v>4</v>
      </c>
      <c r="R5951" s="52" t="str" cm="1">
        <f t="array" ref="R5951">_xlfn.IFS(ROUND(Q5951,0)=5,"Excellent",ROUND(Q5951,0)=4,"Good",ROUND(Q5951,0)=3,"Ok",ROUND(Q5951,0)&lt;3,"Bad")</f>
        <v>Good</v>
      </c>
      <c r="S5951">
        <v>3</v>
      </c>
      <c r="T5951" t="str">
        <f t="shared" si="370"/>
        <v>No</v>
      </c>
      <c r="U5951" s="65">
        <v>44021</v>
      </c>
      <c r="V5951" s="65">
        <v>44043</v>
      </c>
      <c r="W5951">
        <v>365</v>
      </c>
      <c r="X5951" t="str">
        <f t="shared" si="371"/>
        <v>Active</v>
      </c>
      <c r="Y5951" t="s">
        <v>15615</v>
      </c>
    </row>
    <row r="5952" spans="1:25" x14ac:dyDescent="0.25">
      <c r="A5952">
        <v>5951</v>
      </c>
      <c r="B5952" t="s">
        <v>14745</v>
      </c>
      <c r="C5952">
        <v>4148</v>
      </c>
      <c r="D5952" t="str">
        <f>VLOOKUP($C5952,Hosts!$A:$O,10,0)</f>
        <v>Florida</v>
      </c>
      <c r="E5952" s="67">
        <f>INDEX(Hosts!$A:$O,MATCH(Places!$C5952,Hosts!$A:$A,0),MATCH(Places!E$1,Hosts!$1:$1,0))</f>
        <v>0.99</v>
      </c>
      <c r="F5952" s="67">
        <f>INDEX(Hosts!$A:$O,MATCH(Places!$C5952,Hosts!$A:$A,0),MATCH(Places!F$1,Hosts!$1:$1,0))</f>
        <v>0.99</v>
      </c>
      <c r="G5952" s="67" t="str">
        <f>INDEX(Hosts!$A:$O,MATCH(Places!$C5952,Hosts!$A:$A,0),MATCH(Places!G$1,Hosts!$1:$1,0))</f>
        <v>No</v>
      </c>
      <c r="H5952">
        <v>7</v>
      </c>
      <c r="I5952" t="str">
        <f>VLOOKUP($H5952,Neighborhoods!$A:$C,2,0)</f>
        <v>Brooklyn</v>
      </c>
      <c r="J5952" t="str">
        <f>VLOOKUP($H5952,Neighborhoods!$A:$C,3,0)</f>
        <v>Bedford-Stuyvesant</v>
      </c>
      <c r="K5952" t="s">
        <v>1</v>
      </c>
      <c r="L5952" t="str">
        <f t="shared" si="368"/>
        <v>Yes</v>
      </c>
      <c r="M5952">
        <v>3</v>
      </c>
      <c r="N5952" t="str" cm="1">
        <f t="array" ref="N5952">_xlfn.IFS(M5952&lt;=2,"Small",M5952&lt;=5,"Medium",M5952&gt;5,"Large")</f>
        <v>Medium</v>
      </c>
      <c r="O5952" s="50">
        <v>43</v>
      </c>
      <c r="P5952" s="67">
        <f t="shared" si="369"/>
        <v>0.03</v>
      </c>
      <c r="Q5952" s="52">
        <v>4.5999999999999996</v>
      </c>
      <c r="R5952" s="52" t="str" cm="1">
        <f t="array" ref="R5952">_xlfn.IFS(ROUND(Q5952,0)=5,"Excellent",ROUND(Q5952,0)=4,"Good",ROUND(Q5952,0)=3,"Ok",ROUND(Q5952,0)&lt;3,"Bad")</f>
        <v>Excellent</v>
      </c>
      <c r="S5952">
        <v>5</v>
      </c>
      <c r="T5952" t="str">
        <f t="shared" si="370"/>
        <v>No</v>
      </c>
      <c r="U5952" s="65">
        <v>44015</v>
      </c>
      <c r="V5952" s="65">
        <v>44045</v>
      </c>
      <c r="W5952">
        <v>179</v>
      </c>
      <c r="X5952" t="str">
        <f t="shared" si="371"/>
        <v>Active</v>
      </c>
      <c r="Y5952" t="s">
        <v>15616</v>
      </c>
    </row>
    <row r="5953" spans="1:25" x14ac:dyDescent="0.25">
      <c r="A5953">
        <v>5952</v>
      </c>
      <c r="B5953" t="s">
        <v>13888</v>
      </c>
      <c r="C5953">
        <v>3449</v>
      </c>
      <c r="D5953" t="str">
        <f>VLOOKUP($C5953,Hosts!$A:$O,10,0)</f>
        <v>New York</v>
      </c>
      <c r="E5953" s="67">
        <f>INDEX(Hosts!$A:$O,MATCH(Places!$C5953,Hosts!$A:$A,0),MATCH(Places!E$1,Hosts!$1:$1,0))</f>
        <v>1</v>
      </c>
      <c r="F5953" s="67">
        <f>INDEX(Hosts!$A:$O,MATCH(Places!$C5953,Hosts!$A:$A,0),MATCH(Places!F$1,Hosts!$1:$1,0))</f>
        <v>1</v>
      </c>
      <c r="G5953" s="67" t="str">
        <f>INDEX(Hosts!$A:$O,MATCH(Places!$C5953,Hosts!$A:$A,0),MATCH(Places!G$1,Hosts!$1:$1,0))</f>
        <v>No</v>
      </c>
      <c r="H5953">
        <v>16</v>
      </c>
      <c r="I5953" t="str">
        <f>VLOOKUP($H5953,Neighborhoods!$A:$C,2,0)</f>
        <v>Manhattan</v>
      </c>
      <c r="J5953" t="str">
        <f>VLOOKUP($H5953,Neighborhoods!$A:$C,3,0)</f>
        <v>Harlem</v>
      </c>
      <c r="K5953" t="s">
        <v>1</v>
      </c>
      <c r="L5953" t="str">
        <f t="shared" si="368"/>
        <v>Yes</v>
      </c>
      <c r="M5953">
        <v>5</v>
      </c>
      <c r="N5953" t="str" cm="1">
        <f t="array" ref="N5953">_xlfn.IFS(M5953&lt;=2,"Small",M5953&lt;=5,"Medium",M5953&gt;5,"Large")</f>
        <v>Medium</v>
      </c>
      <c r="O5953" s="50">
        <v>113</v>
      </c>
      <c r="P5953" s="67">
        <f t="shared" si="369"/>
        <v>0.03</v>
      </c>
      <c r="Q5953" s="52">
        <v>5</v>
      </c>
      <c r="R5953" s="52" t="str" cm="1">
        <f t="array" ref="R5953">_xlfn.IFS(ROUND(Q5953,0)=5,"Excellent",ROUND(Q5953,0)=4,"Good",ROUND(Q5953,0)=3,"Ok",ROUND(Q5953,0)&lt;3,"Bad")</f>
        <v>Excellent</v>
      </c>
      <c r="S5953">
        <v>6</v>
      </c>
      <c r="T5953" t="str">
        <f t="shared" si="370"/>
        <v>No</v>
      </c>
      <c r="U5953" s="65">
        <v>44017</v>
      </c>
      <c r="V5953" s="65">
        <v>44044</v>
      </c>
      <c r="W5953">
        <v>87</v>
      </c>
      <c r="X5953" t="str">
        <f t="shared" si="371"/>
        <v>Active</v>
      </c>
      <c r="Y5953" t="s">
        <v>15616</v>
      </c>
    </row>
    <row r="5954" spans="1:25" x14ac:dyDescent="0.25">
      <c r="A5954">
        <v>5953</v>
      </c>
      <c r="B5954" t="s">
        <v>15131</v>
      </c>
      <c r="C5954">
        <v>4148</v>
      </c>
      <c r="D5954" t="str">
        <f>VLOOKUP($C5954,Hosts!$A:$O,10,0)</f>
        <v>Florida</v>
      </c>
      <c r="E5954" s="67">
        <f>INDEX(Hosts!$A:$O,MATCH(Places!$C5954,Hosts!$A:$A,0),MATCH(Places!E$1,Hosts!$1:$1,0))</f>
        <v>0.99</v>
      </c>
      <c r="F5954" s="67">
        <f>INDEX(Hosts!$A:$O,MATCH(Places!$C5954,Hosts!$A:$A,0),MATCH(Places!F$1,Hosts!$1:$1,0))</f>
        <v>0.99</v>
      </c>
      <c r="G5954" s="67" t="str">
        <f>INDEX(Hosts!$A:$O,MATCH(Places!$C5954,Hosts!$A:$A,0),MATCH(Places!G$1,Hosts!$1:$1,0))</f>
        <v>No</v>
      </c>
      <c r="H5954">
        <v>7</v>
      </c>
      <c r="I5954" t="str">
        <f>VLOOKUP($H5954,Neighborhoods!$A:$C,2,0)</f>
        <v>Brooklyn</v>
      </c>
      <c r="J5954" t="str">
        <f>VLOOKUP($H5954,Neighborhoods!$A:$C,3,0)</f>
        <v>Bedford-Stuyvesant</v>
      </c>
      <c r="K5954" t="s">
        <v>1</v>
      </c>
      <c r="L5954" t="str">
        <f t="shared" si="368"/>
        <v>Yes</v>
      </c>
      <c r="M5954">
        <v>3</v>
      </c>
      <c r="N5954" t="str" cm="1">
        <f t="array" ref="N5954">_xlfn.IFS(M5954&lt;=2,"Small",M5954&lt;=5,"Medium",M5954&gt;5,"Large")</f>
        <v>Medium</v>
      </c>
      <c r="O5954" s="50">
        <v>40</v>
      </c>
      <c r="P5954" s="67">
        <f t="shared" si="369"/>
        <v>0.03</v>
      </c>
      <c r="Q5954" s="52">
        <v>4.33</v>
      </c>
      <c r="R5954" s="52" t="str" cm="1">
        <f t="array" ref="R5954">_xlfn.IFS(ROUND(Q5954,0)=5,"Excellent",ROUND(Q5954,0)=4,"Good",ROUND(Q5954,0)=3,"Ok",ROUND(Q5954,0)&lt;3,"Bad")</f>
        <v>Good</v>
      </c>
      <c r="S5954">
        <v>3</v>
      </c>
      <c r="T5954" t="str">
        <f t="shared" si="370"/>
        <v>No</v>
      </c>
      <c r="U5954" s="65">
        <v>44015</v>
      </c>
      <c r="V5954" s="65">
        <v>44026</v>
      </c>
      <c r="W5954">
        <v>178</v>
      </c>
      <c r="X5954" t="str">
        <f t="shared" si="371"/>
        <v>Active</v>
      </c>
      <c r="Y5954" t="s">
        <v>15616</v>
      </c>
    </row>
    <row r="5955" spans="1:25" x14ac:dyDescent="0.25">
      <c r="A5955">
        <v>5954</v>
      </c>
      <c r="B5955" t="s">
        <v>15386</v>
      </c>
      <c r="C5955">
        <v>4148</v>
      </c>
      <c r="D5955" t="str">
        <f>VLOOKUP($C5955,Hosts!$A:$O,10,0)</f>
        <v>Florida</v>
      </c>
      <c r="E5955" s="67">
        <f>INDEX(Hosts!$A:$O,MATCH(Places!$C5955,Hosts!$A:$A,0),MATCH(Places!E$1,Hosts!$1:$1,0))</f>
        <v>0.99</v>
      </c>
      <c r="F5955" s="67">
        <f>INDEX(Hosts!$A:$O,MATCH(Places!$C5955,Hosts!$A:$A,0),MATCH(Places!F$1,Hosts!$1:$1,0))</f>
        <v>0.99</v>
      </c>
      <c r="G5955" s="67" t="str">
        <f>INDEX(Hosts!$A:$O,MATCH(Places!$C5955,Hosts!$A:$A,0),MATCH(Places!G$1,Hosts!$1:$1,0))</f>
        <v>No</v>
      </c>
      <c r="H5955">
        <v>7</v>
      </c>
      <c r="I5955" t="str">
        <f>VLOOKUP($H5955,Neighborhoods!$A:$C,2,0)</f>
        <v>Brooklyn</v>
      </c>
      <c r="J5955" t="str">
        <f>VLOOKUP($H5955,Neighborhoods!$A:$C,3,0)</f>
        <v>Bedford-Stuyvesant</v>
      </c>
      <c r="K5955" t="s">
        <v>1</v>
      </c>
      <c r="L5955" t="str">
        <f t="shared" ref="L5955:L6001" si="372">IF(OR(K5955="Private room",K5955="Shared room"),"Yes","No")</f>
        <v>Yes</v>
      </c>
      <c r="M5955">
        <v>3</v>
      </c>
      <c r="N5955" t="str" cm="1">
        <f t="array" ref="N5955">_xlfn.IFS(M5955&lt;=2,"Small",M5955&lt;=5,"Medium",M5955&gt;5,"Large")</f>
        <v>Medium</v>
      </c>
      <c r="O5955" s="50">
        <v>40</v>
      </c>
      <c r="P5955" s="67">
        <f t="shared" ref="P5955:P6001" si="373">VLOOKUP(O5955,$AB$1:$AC$5,2)</f>
        <v>0.03</v>
      </c>
      <c r="Q5955" s="52">
        <v>3.67</v>
      </c>
      <c r="R5955" s="52" t="str" cm="1">
        <f t="array" ref="R5955">_xlfn.IFS(ROUND(Q5955,0)=5,"Excellent",ROUND(Q5955,0)=4,"Good",ROUND(Q5955,0)=3,"Ok",ROUND(Q5955,0)&lt;3,"Bad")</f>
        <v>Good</v>
      </c>
      <c r="S5955">
        <v>3</v>
      </c>
      <c r="T5955" t="str">
        <f t="shared" ref="T5955:T6001" si="374">IF(AND(Q5955&gt;=4.8,S5955&gt;100),"Yes","No")</f>
        <v>No</v>
      </c>
      <c r="U5955" s="65">
        <v>44022</v>
      </c>
      <c r="V5955" s="65">
        <v>44033</v>
      </c>
      <c r="W5955">
        <v>178</v>
      </c>
      <c r="X5955" t="str">
        <f t="shared" ref="X5955:X6001" si="375">IF(W5955&lt;&gt;0,"Active","Inactive")</f>
        <v>Active</v>
      </c>
      <c r="Y5955" t="s">
        <v>15616</v>
      </c>
    </row>
    <row r="5956" spans="1:25" x14ac:dyDescent="0.25">
      <c r="A5956">
        <v>5955</v>
      </c>
      <c r="B5956" t="s">
        <v>15523</v>
      </c>
      <c r="C5956">
        <v>4148</v>
      </c>
      <c r="D5956" t="str">
        <f>VLOOKUP($C5956,Hosts!$A:$O,10,0)</f>
        <v>Florida</v>
      </c>
      <c r="E5956" s="67">
        <f>INDEX(Hosts!$A:$O,MATCH(Places!$C5956,Hosts!$A:$A,0),MATCH(Places!E$1,Hosts!$1:$1,0))</f>
        <v>0.99</v>
      </c>
      <c r="F5956" s="67">
        <f>INDEX(Hosts!$A:$O,MATCH(Places!$C5956,Hosts!$A:$A,0),MATCH(Places!F$1,Hosts!$1:$1,0))</f>
        <v>0.99</v>
      </c>
      <c r="G5956" s="67" t="str">
        <f>INDEX(Hosts!$A:$O,MATCH(Places!$C5956,Hosts!$A:$A,0),MATCH(Places!G$1,Hosts!$1:$1,0))</f>
        <v>No</v>
      </c>
      <c r="H5956">
        <v>7</v>
      </c>
      <c r="I5956" t="str">
        <f>VLOOKUP($H5956,Neighborhoods!$A:$C,2,0)</f>
        <v>Brooklyn</v>
      </c>
      <c r="J5956" t="str">
        <f>VLOOKUP($H5956,Neighborhoods!$A:$C,3,0)</f>
        <v>Bedford-Stuyvesant</v>
      </c>
      <c r="K5956" t="s">
        <v>1</v>
      </c>
      <c r="L5956" t="str">
        <f t="shared" si="372"/>
        <v>Yes</v>
      </c>
      <c r="M5956">
        <v>2</v>
      </c>
      <c r="N5956" t="str" cm="1">
        <f t="array" ref="N5956">_xlfn.IFS(M5956&lt;=2,"Small",M5956&lt;=5,"Medium",M5956&gt;5,"Large")</f>
        <v>Small</v>
      </c>
      <c r="O5956" s="50">
        <v>44</v>
      </c>
      <c r="P5956" s="67">
        <f t="shared" si="373"/>
        <v>0.03</v>
      </c>
      <c r="Q5956" s="52">
        <v>4.8</v>
      </c>
      <c r="R5956" s="52" t="str" cm="1">
        <f t="array" ref="R5956">_xlfn.IFS(ROUND(Q5956,0)=5,"Excellent",ROUND(Q5956,0)=4,"Good",ROUND(Q5956,0)=3,"Ok",ROUND(Q5956,0)&lt;3,"Bad")</f>
        <v>Excellent</v>
      </c>
      <c r="S5956">
        <v>5</v>
      </c>
      <c r="T5956" t="str">
        <f t="shared" si="374"/>
        <v>No</v>
      </c>
      <c r="U5956" s="65">
        <v>44021</v>
      </c>
      <c r="V5956" s="65">
        <v>44036</v>
      </c>
      <c r="W5956">
        <v>165</v>
      </c>
      <c r="X5956" t="str">
        <f t="shared" si="375"/>
        <v>Active</v>
      </c>
      <c r="Y5956" t="s">
        <v>15616</v>
      </c>
    </row>
    <row r="5957" spans="1:25" x14ac:dyDescent="0.25">
      <c r="A5957">
        <v>5956</v>
      </c>
      <c r="B5957" t="s">
        <v>14024</v>
      </c>
      <c r="C5957">
        <v>2533</v>
      </c>
      <c r="D5957" t="str">
        <f>VLOOKUP($C5957,Hosts!$A:$O,10,0)</f>
        <v>New York</v>
      </c>
      <c r="E5957" s="67">
        <f>INDEX(Hosts!$A:$O,MATCH(Places!$C5957,Hosts!$A:$A,0),MATCH(Places!E$1,Hosts!$1:$1,0))</f>
        <v>0.99</v>
      </c>
      <c r="F5957" s="67">
        <f>INDEX(Hosts!$A:$O,MATCH(Places!$C5957,Hosts!$A:$A,0),MATCH(Places!F$1,Hosts!$1:$1,0))</f>
        <v>0.74</v>
      </c>
      <c r="G5957" s="67" t="str">
        <f>INDEX(Hosts!$A:$O,MATCH(Places!$C5957,Hosts!$A:$A,0),MATCH(Places!G$1,Hosts!$1:$1,0))</f>
        <v>No</v>
      </c>
      <c r="H5957">
        <v>7</v>
      </c>
      <c r="I5957" t="str">
        <f>VLOOKUP($H5957,Neighborhoods!$A:$C,2,0)</f>
        <v>Brooklyn</v>
      </c>
      <c r="J5957" t="str">
        <f>VLOOKUP($H5957,Neighborhoods!$A:$C,3,0)</f>
        <v>Bedford-Stuyvesant</v>
      </c>
      <c r="K5957" t="s">
        <v>11822</v>
      </c>
      <c r="L5957" t="str">
        <f t="shared" si="372"/>
        <v>No</v>
      </c>
      <c r="M5957">
        <v>16</v>
      </c>
      <c r="N5957" t="str" cm="1">
        <f t="array" ref="N5957">_xlfn.IFS(M5957&lt;=2,"Small",M5957&lt;=5,"Medium",M5957&gt;5,"Large")</f>
        <v>Large</v>
      </c>
      <c r="O5957" s="50">
        <v>299</v>
      </c>
      <c r="P5957" s="67">
        <f t="shared" si="373"/>
        <v>0.04</v>
      </c>
      <c r="Q5957" s="52">
        <v>5</v>
      </c>
      <c r="R5957" s="52" t="str" cm="1">
        <f t="array" ref="R5957">_xlfn.IFS(ROUND(Q5957,0)=5,"Excellent",ROUND(Q5957,0)=4,"Good",ROUND(Q5957,0)=3,"Ok",ROUND(Q5957,0)&lt;3,"Bad")</f>
        <v>Excellent</v>
      </c>
      <c r="S5957">
        <v>3</v>
      </c>
      <c r="T5957" t="str">
        <f t="shared" si="374"/>
        <v>No</v>
      </c>
      <c r="U5957" s="65">
        <v>44025</v>
      </c>
      <c r="V5957" s="65">
        <v>44040</v>
      </c>
      <c r="W5957">
        <v>158</v>
      </c>
      <c r="X5957" t="str">
        <f t="shared" si="375"/>
        <v>Active</v>
      </c>
      <c r="Y5957" t="s">
        <v>15615</v>
      </c>
    </row>
    <row r="5958" spans="1:25" x14ac:dyDescent="0.25">
      <c r="A5958">
        <v>5957</v>
      </c>
      <c r="B5958" t="s">
        <v>14357</v>
      </c>
      <c r="C5958">
        <v>3785</v>
      </c>
      <c r="D5958" t="str">
        <f>VLOOKUP($C5958,Hosts!$A:$O,10,0)</f>
        <v>New York</v>
      </c>
      <c r="E5958" s="67">
        <f>INDEX(Hosts!$A:$O,MATCH(Places!$C5958,Hosts!$A:$A,0),MATCH(Places!E$1,Hosts!$1:$1,0))</f>
        <v>1</v>
      </c>
      <c r="F5958" s="67">
        <f>INDEX(Hosts!$A:$O,MATCH(Places!$C5958,Hosts!$A:$A,0),MATCH(Places!F$1,Hosts!$1:$1,0))</f>
        <v>0.92</v>
      </c>
      <c r="G5958" s="67" t="str">
        <f>INDEX(Hosts!$A:$O,MATCH(Places!$C5958,Hosts!$A:$A,0),MATCH(Places!G$1,Hosts!$1:$1,0))</f>
        <v>No</v>
      </c>
      <c r="H5958">
        <v>24</v>
      </c>
      <c r="I5958" t="str">
        <f>VLOOKUP($H5958,Neighborhoods!$A:$C,2,0)</f>
        <v>Queens</v>
      </c>
      <c r="J5958" t="str">
        <f>VLOOKUP($H5958,Neighborhoods!$A:$C,3,0)</f>
        <v>Long Island City</v>
      </c>
      <c r="K5958" t="s">
        <v>1</v>
      </c>
      <c r="L5958" t="str">
        <f t="shared" si="372"/>
        <v>Yes</v>
      </c>
      <c r="M5958">
        <v>1</v>
      </c>
      <c r="N5958" t="str" cm="1">
        <f t="array" ref="N5958">_xlfn.IFS(M5958&lt;=2,"Small",M5958&lt;=5,"Medium",M5958&gt;5,"Large")</f>
        <v>Small</v>
      </c>
      <c r="O5958" s="50">
        <v>50</v>
      </c>
      <c r="P5958" s="67">
        <f t="shared" si="373"/>
        <v>0.03</v>
      </c>
      <c r="Q5958" s="52">
        <v>5</v>
      </c>
      <c r="R5958" s="52" t="str" cm="1">
        <f t="array" ref="R5958">_xlfn.IFS(ROUND(Q5958,0)=5,"Excellent",ROUND(Q5958,0)=4,"Good",ROUND(Q5958,0)=3,"Ok",ROUND(Q5958,0)&lt;3,"Bad")</f>
        <v>Excellent</v>
      </c>
      <c r="S5958">
        <v>3</v>
      </c>
      <c r="T5958" t="str">
        <f t="shared" si="374"/>
        <v>No</v>
      </c>
      <c r="U5958" s="65">
        <v>44020</v>
      </c>
      <c r="V5958" s="65">
        <v>44047</v>
      </c>
      <c r="W5958">
        <v>158</v>
      </c>
      <c r="X5958" t="str">
        <f t="shared" si="375"/>
        <v>Active</v>
      </c>
      <c r="Y5958" t="s">
        <v>15615</v>
      </c>
    </row>
    <row r="5959" spans="1:25" x14ac:dyDescent="0.25">
      <c r="A5959">
        <v>5958</v>
      </c>
      <c r="B5959" t="s">
        <v>15020</v>
      </c>
      <c r="C5959">
        <v>3070</v>
      </c>
      <c r="D5959" t="str">
        <f>VLOOKUP($C5959,Hosts!$A:$O,10,0)</f>
        <v>New Jersey</v>
      </c>
      <c r="E5959" s="67">
        <f>INDEX(Hosts!$A:$O,MATCH(Places!$C5959,Hosts!$A:$A,0),MATCH(Places!E$1,Hosts!$1:$1,0))</f>
        <v>1</v>
      </c>
      <c r="F5959" s="67">
        <f>INDEX(Hosts!$A:$O,MATCH(Places!$C5959,Hosts!$A:$A,0),MATCH(Places!F$1,Hosts!$1:$1,0))</f>
        <v>0.77</v>
      </c>
      <c r="G5959" s="67" t="str">
        <f>INDEX(Hosts!$A:$O,MATCH(Places!$C5959,Hosts!$A:$A,0),MATCH(Places!G$1,Hosts!$1:$1,0))</f>
        <v>Yes</v>
      </c>
      <c r="H5959">
        <v>24</v>
      </c>
      <c r="I5959" t="str">
        <f>VLOOKUP($H5959,Neighborhoods!$A:$C,2,0)</f>
        <v>Queens</v>
      </c>
      <c r="J5959" t="str">
        <f>VLOOKUP($H5959,Neighborhoods!$A:$C,3,0)</f>
        <v>Long Island City</v>
      </c>
      <c r="K5959" t="s">
        <v>11822</v>
      </c>
      <c r="L5959" t="str">
        <f t="shared" si="372"/>
        <v>No</v>
      </c>
      <c r="M5959">
        <v>2</v>
      </c>
      <c r="N5959" t="str" cm="1">
        <f t="array" ref="N5959">_xlfn.IFS(M5959&lt;=2,"Small",M5959&lt;=5,"Medium",M5959&gt;5,"Large")</f>
        <v>Small</v>
      </c>
      <c r="O5959" s="50">
        <v>109</v>
      </c>
      <c r="P5959" s="67">
        <f t="shared" si="373"/>
        <v>0.03</v>
      </c>
      <c r="Q5959" s="52">
        <v>4.5</v>
      </c>
      <c r="R5959" s="52" t="str" cm="1">
        <f t="array" ref="R5959">_xlfn.IFS(ROUND(Q5959,0)=5,"Excellent",ROUND(Q5959,0)=4,"Good",ROUND(Q5959,0)=3,"Ok",ROUND(Q5959,0)&lt;3,"Bad")</f>
        <v>Excellent</v>
      </c>
      <c r="S5959">
        <v>4</v>
      </c>
      <c r="T5959" t="str">
        <f t="shared" si="374"/>
        <v>No</v>
      </c>
      <c r="U5959" s="65">
        <v>44027</v>
      </c>
      <c r="V5959" s="65">
        <v>44038</v>
      </c>
      <c r="W5959">
        <v>25</v>
      </c>
      <c r="X5959" t="str">
        <f t="shared" si="375"/>
        <v>Active</v>
      </c>
      <c r="Y5959" t="s">
        <v>15615</v>
      </c>
    </row>
    <row r="5960" spans="1:25" x14ac:dyDescent="0.25">
      <c r="A5960">
        <v>5959</v>
      </c>
      <c r="B5960" t="s">
        <v>13154</v>
      </c>
      <c r="C5960">
        <v>2910</v>
      </c>
      <c r="D5960" t="str">
        <f>VLOOKUP($C5960,Hosts!$A:$O,10,0)</f>
        <v>New York</v>
      </c>
      <c r="E5960" s="67">
        <f>INDEX(Hosts!$A:$O,MATCH(Places!$C5960,Hosts!$A:$A,0),MATCH(Places!E$1,Hosts!$1:$1,0))</f>
        <v>1</v>
      </c>
      <c r="F5960" s="67">
        <f>INDEX(Hosts!$A:$O,MATCH(Places!$C5960,Hosts!$A:$A,0),MATCH(Places!F$1,Hosts!$1:$1,0))</f>
        <v>0.92</v>
      </c>
      <c r="G5960" s="67" t="str">
        <f>INDEX(Hosts!$A:$O,MATCH(Places!$C5960,Hosts!$A:$A,0),MATCH(Places!G$1,Hosts!$1:$1,0))</f>
        <v>No</v>
      </c>
      <c r="H5960">
        <v>12</v>
      </c>
      <c r="I5960" t="str">
        <f>VLOOKUP($H5960,Neighborhoods!$A:$C,2,0)</f>
        <v>Brooklyn</v>
      </c>
      <c r="J5960" t="str">
        <f>VLOOKUP($H5960,Neighborhoods!$A:$C,3,0)</f>
        <v>Williamsburg</v>
      </c>
      <c r="K5960" t="s">
        <v>11822</v>
      </c>
      <c r="L5960" t="str">
        <f t="shared" si="372"/>
        <v>No</v>
      </c>
      <c r="M5960">
        <v>2</v>
      </c>
      <c r="N5960" t="str" cm="1">
        <f t="array" ref="N5960">_xlfn.IFS(M5960&lt;=2,"Small",M5960&lt;=5,"Medium",M5960&gt;5,"Large")</f>
        <v>Small</v>
      </c>
      <c r="O5960" s="50">
        <v>147</v>
      </c>
      <c r="P5960" s="67">
        <f t="shared" si="373"/>
        <v>0.03</v>
      </c>
      <c r="Q5960" s="52">
        <v>5</v>
      </c>
      <c r="R5960" s="52" t="str" cm="1">
        <f t="array" ref="R5960">_xlfn.IFS(ROUND(Q5960,0)=5,"Excellent",ROUND(Q5960,0)=4,"Good",ROUND(Q5960,0)=3,"Ok",ROUND(Q5960,0)&lt;3,"Bad")</f>
        <v>Excellent</v>
      </c>
      <c r="S5960">
        <v>5</v>
      </c>
      <c r="T5960" t="str">
        <f t="shared" si="374"/>
        <v>No</v>
      </c>
      <c r="U5960" s="65">
        <v>44036</v>
      </c>
      <c r="V5960" s="65">
        <v>44042</v>
      </c>
      <c r="W5960">
        <v>0</v>
      </c>
      <c r="X5960" t="str">
        <f t="shared" si="375"/>
        <v>Inactive</v>
      </c>
      <c r="Y5960" t="s">
        <v>15616</v>
      </c>
    </row>
    <row r="5961" spans="1:25" x14ac:dyDescent="0.25">
      <c r="A5961">
        <v>5960</v>
      </c>
      <c r="B5961" t="s">
        <v>15188</v>
      </c>
      <c r="C5961">
        <v>3372</v>
      </c>
      <c r="D5961" t="str">
        <f>VLOOKUP($C5961,Hosts!$A:$O,10,0)</f>
        <v>New York</v>
      </c>
      <c r="E5961" s="67">
        <f>INDEX(Hosts!$A:$O,MATCH(Places!$C5961,Hosts!$A:$A,0),MATCH(Places!E$1,Hosts!$1:$1,0))</f>
        <v>1</v>
      </c>
      <c r="F5961" s="67">
        <f>INDEX(Hosts!$A:$O,MATCH(Places!$C5961,Hosts!$A:$A,0),MATCH(Places!F$1,Hosts!$1:$1,0))</f>
        <v>0.9</v>
      </c>
      <c r="G5961" s="67" t="str">
        <f>INDEX(Hosts!$A:$O,MATCH(Places!$C5961,Hosts!$A:$A,0),MATCH(Places!G$1,Hosts!$1:$1,0))</f>
        <v>No</v>
      </c>
      <c r="H5961">
        <v>4</v>
      </c>
      <c r="I5961" t="str">
        <f>VLOOKUP($H5961,Neighborhoods!$A:$C,2,0)</f>
        <v>Bronx</v>
      </c>
      <c r="J5961" t="str">
        <f>VLOOKUP($H5961,Neighborhoods!$A:$C,3,0)</f>
        <v>Mott Haven</v>
      </c>
      <c r="K5961" t="s">
        <v>1</v>
      </c>
      <c r="L5961" t="str">
        <f t="shared" si="372"/>
        <v>Yes</v>
      </c>
      <c r="M5961">
        <v>4</v>
      </c>
      <c r="N5961" t="str" cm="1">
        <f t="array" ref="N5961">_xlfn.IFS(M5961&lt;=2,"Small",M5961&lt;=5,"Medium",M5961&gt;5,"Large")</f>
        <v>Medium</v>
      </c>
      <c r="O5961" s="50">
        <v>47</v>
      </c>
      <c r="P5961" s="67">
        <f t="shared" si="373"/>
        <v>0.03</v>
      </c>
      <c r="Q5961" s="52">
        <v>4.5</v>
      </c>
      <c r="R5961" s="52" t="str" cm="1">
        <f t="array" ref="R5961">_xlfn.IFS(ROUND(Q5961,0)=5,"Excellent",ROUND(Q5961,0)=4,"Good",ROUND(Q5961,0)=3,"Ok",ROUND(Q5961,0)&lt;3,"Bad")</f>
        <v>Excellent</v>
      </c>
      <c r="S5961">
        <v>10</v>
      </c>
      <c r="T5961" t="str">
        <f t="shared" si="374"/>
        <v>No</v>
      </c>
      <c r="U5961" s="65">
        <v>44018</v>
      </c>
      <c r="V5961" s="65">
        <v>44034</v>
      </c>
      <c r="W5961">
        <v>362</v>
      </c>
      <c r="X5961" t="str">
        <f t="shared" si="375"/>
        <v>Active</v>
      </c>
      <c r="Y5961" t="s">
        <v>15616</v>
      </c>
    </row>
    <row r="5962" spans="1:25" x14ac:dyDescent="0.25">
      <c r="A5962">
        <v>5961</v>
      </c>
      <c r="B5962" t="s">
        <v>13758</v>
      </c>
      <c r="C5962">
        <v>4149</v>
      </c>
      <c r="D5962" t="str">
        <f>VLOOKUP($C5962,Hosts!$A:$O,10,0)</f>
        <v>New York</v>
      </c>
      <c r="E5962" s="67">
        <f>INDEX(Hosts!$A:$O,MATCH(Places!$C5962,Hosts!$A:$A,0),MATCH(Places!E$1,Hosts!$1:$1,0))</f>
        <v>1</v>
      </c>
      <c r="F5962" s="67">
        <f>INDEX(Hosts!$A:$O,MATCH(Places!$C5962,Hosts!$A:$A,0),MATCH(Places!F$1,Hosts!$1:$1,0))</f>
        <v>0.91</v>
      </c>
      <c r="G5962" s="67" t="str">
        <f>INDEX(Hosts!$A:$O,MATCH(Places!$C5962,Hosts!$A:$A,0),MATCH(Places!G$1,Hosts!$1:$1,0))</f>
        <v>No</v>
      </c>
      <c r="H5962">
        <v>12</v>
      </c>
      <c r="I5962" t="str">
        <f>VLOOKUP($H5962,Neighborhoods!$A:$C,2,0)</f>
        <v>Brooklyn</v>
      </c>
      <c r="J5962" t="str">
        <f>VLOOKUP($H5962,Neighborhoods!$A:$C,3,0)</f>
        <v>Williamsburg</v>
      </c>
      <c r="K5962" t="s">
        <v>11822</v>
      </c>
      <c r="L5962" t="str">
        <f t="shared" si="372"/>
        <v>No</v>
      </c>
      <c r="M5962">
        <v>4</v>
      </c>
      <c r="N5962" t="str" cm="1">
        <f t="array" ref="N5962">_xlfn.IFS(M5962&lt;=2,"Small",M5962&lt;=5,"Medium",M5962&gt;5,"Large")</f>
        <v>Medium</v>
      </c>
      <c r="O5962" s="50">
        <v>180</v>
      </c>
      <c r="P5962" s="67">
        <f t="shared" si="373"/>
        <v>0.03</v>
      </c>
      <c r="Q5962" s="52">
        <v>5</v>
      </c>
      <c r="R5962" s="52" t="str" cm="1">
        <f t="array" ref="R5962">_xlfn.IFS(ROUND(Q5962,0)=5,"Excellent",ROUND(Q5962,0)=4,"Good",ROUND(Q5962,0)=3,"Ok",ROUND(Q5962,0)&lt;3,"Bad")</f>
        <v>Excellent</v>
      </c>
      <c r="S5962">
        <v>4</v>
      </c>
      <c r="T5962" t="str">
        <f t="shared" si="374"/>
        <v>No</v>
      </c>
      <c r="U5962" s="65">
        <v>44021</v>
      </c>
      <c r="V5962" s="65">
        <v>44039</v>
      </c>
      <c r="W5962">
        <v>322</v>
      </c>
      <c r="X5962" t="str">
        <f t="shared" si="375"/>
        <v>Active</v>
      </c>
      <c r="Y5962" t="s">
        <v>15616</v>
      </c>
    </row>
    <row r="5963" spans="1:25" x14ac:dyDescent="0.25">
      <c r="A5963">
        <v>5962</v>
      </c>
      <c r="B5963" t="s">
        <v>13378</v>
      </c>
      <c r="C5963">
        <v>3979</v>
      </c>
      <c r="D5963" t="str">
        <f>VLOOKUP($C5963,Hosts!$A:$O,10,0)</f>
        <v>New York</v>
      </c>
      <c r="E5963" s="67">
        <f>INDEX(Hosts!$A:$O,MATCH(Places!$C5963,Hosts!$A:$A,0),MATCH(Places!E$1,Hosts!$1:$1,0))</f>
        <v>1</v>
      </c>
      <c r="F5963" s="67">
        <f>INDEX(Hosts!$A:$O,MATCH(Places!$C5963,Hosts!$A:$A,0),MATCH(Places!F$1,Hosts!$1:$1,0))</f>
        <v>0.96</v>
      </c>
      <c r="G5963" s="67" t="str">
        <f>INDEX(Hosts!$A:$O,MATCH(Places!$C5963,Hosts!$A:$A,0),MATCH(Places!G$1,Hosts!$1:$1,0))</f>
        <v>No</v>
      </c>
      <c r="H5963">
        <v>7</v>
      </c>
      <c r="I5963" t="str">
        <f>VLOOKUP($H5963,Neighborhoods!$A:$C,2,0)</f>
        <v>Brooklyn</v>
      </c>
      <c r="J5963" t="str">
        <f>VLOOKUP($H5963,Neighborhoods!$A:$C,3,0)</f>
        <v>Bedford-Stuyvesant</v>
      </c>
      <c r="K5963" t="s">
        <v>1</v>
      </c>
      <c r="L5963" t="str">
        <f t="shared" si="372"/>
        <v>Yes</v>
      </c>
      <c r="M5963">
        <v>2</v>
      </c>
      <c r="N5963" t="str" cm="1">
        <f t="array" ref="N5963">_xlfn.IFS(M5963&lt;=2,"Small",M5963&lt;=5,"Medium",M5963&gt;5,"Large")</f>
        <v>Small</v>
      </c>
      <c r="O5963" s="50">
        <v>66</v>
      </c>
      <c r="P5963" s="67">
        <f t="shared" si="373"/>
        <v>0.03</v>
      </c>
      <c r="Q5963" s="52">
        <v>5</v>
      </c>
      <c r="R5963" s="52" t="str" cm="1">
        <f t="array" ref="R5963">_xlfn.IFS(ROUND(Q5963,0)=5,"Excellent",ROUND(Q5963,0)=4,"Good",ROUND(Q5963,0)=3,"Ok",ROUND(Q5963,0)&lt;3,"Bad")</f>
        <v>Excellent</v>
      </c>
      <c r="S5963">
        <v>3</v>
      </c>
      <c r="T5963" t="str">
        <f t="shared" si="374"/>
        <v>No</v>
      </c>
      <c r="U5963" s="65">
        <v>44028</v>
      </c>
      <c r="V5963" s="65">
        <v>44040</v>
      </c>
      <c r="W5963">
        <v>20</v>
      </c>
      <c r="X5963" t="str">
        <f t="shared" si="375"/>
        <v>Active</v>
      </c>
      <c r="Y5963" t="s">
        <v>15615</v>
      </c>
    </row>
    <row r="5964" spans="1:25" x14ac:dyDescent="0.25">
      <c r="A5964">
        <v>5963</v>
      </c>
      <c r="B5964" t="s">
        <v>13356</v>
      </c>
      <c r="C5964">
        <v>4133</v>
      </c>
      <c r="D5964" t="str">
        <f>VLOOKUP($C5964,Hosts!$A:$O,10,0)</f>
        <v>New York</v>
      </c>
      <c r="E5964" s="67">
        <f>INDEX(Hosts!$A:$O,MATCH(Places!$C5964,Hosts!$A:$A,0),MATCH(Places!E$1,Hosts!$1:$1,0))</f>
        <v>0.99</v>
      </c>
      <c r="F5964" s="67">
        <f>INDEX(Hosts!$A:$O,MATCH(Places!$C5964,Hosts!$A:$A,0),MATCH(Places!F$1,Hosts!$1:$1,0))</f>
        <v>0.78</v>
      </c>
      <c r="G5964" s="67" t="str">
        <f>INDEX(Hosts!$A:$O,MATCH(Places!$C5964,Hosts!$A:$A,0),MATCH(Places!G$1,Hosts!$1:$1,0))</f>
        <v>Yes</v>
      </c>
      <c r="H5964">
        <v>11</v>
      </c>
      <c r="I5964" t="str">
        <f>VLOOKUP($H5964,Neighborhoods!$A:$C,2,0)</f>
        <v>Brooklyn</v>
      </c>
      <c r="J5964" t="str">
        <f>VLOOKUP($H5964,Neighborhoods!$A:$C,3,0)</f>
        <v>Greenpoint</v>
      </c>
      <c r="K5964" t="s">
        <v>11822</v>
      </c>
      <c r="L5964" t="str">
        <f t="shared" si="372"/>
        <v>No</v>
      </c>
      <c r="M5964">
        <v>4</v>
      </c>
      <c r="N5964" t="str" cm="1">
        <f t="array" ref="N5964">_xlfn.IFS(M5964&lt;=2,"Small",M5964&lt;=5,"Medium",M5964&gt;5,"Large")</f>
        <v>Medium</v>
      </c>
      <c r="O5964" s="50">
        <v>207</v>
      </c>
      <c r="P5964" s="67">
        <f t="shared" si="373"/>
        <v>0.04</v>
      </c>
      <c r="Q5964" s="52">
        <v>5</v>
      </c>
      <c r="R5964" s="52" t="str" cm="1">
        <f t="array" ref="R5964">_xlfn.IFS(ROUND(Q5964,0)=5,"Excellent",ROUND(Q5964,0)=4,"Good",ROUND(Q5964,0)=3,"Ok",ROUND(Q5964,0)&lt;3,"Bad")</f>
        <v>Excellent</v>
      </c>
      <c r="S5964">
        <v>5</v>
      </c>
      <c r="T5964" t="str">
        <f t="shared" si="374"/>
        <v>No</v>
      </c>
      <c r="U5964" s="65">
        <v>44029</v>
      </c>
      <c r="V5964" s="65">
        <v>44052</v>
      </c>
      <c r="W5964">
        <v>179</v>
      </c>
      <c r="X5964" t="str">
        <f t="shared" si="375"/>
        <v>Active</v>
      </c>
      <c r="Y5964" t="s">
        <v>15615</v>
      </c>
    </row>
    <row r="5965" spans="1:25" x14ac:dyDescent="0.25">
      <c r="A5965">
        <v>5964</v>
      </c>
      <c r="B5965" t="s">
        <v>13683</v>
      </c>
      <c r="C5965">
        <v>3827</v>
      </c>
      <c r="D5965" t="str">
        <f>VLOOKUP($C5965,Hosts!$A:$O,10,0)</f>
        <v>New York</v>
      </c>
      <c r="E5965" s="67">
        <f>INDEX(Hosts!$A:$O,MATCH(Places!$C5965,Hosts!$A:$A,0),MATCH(Places!E$1,Hosts!$1:$1,0))</f>
        <v>1</v>
      </c>
      <c r="F5965" s="67">
        <f>INDEX(Hosts!$A:$O,MATCH(Places!$C5965,Hosts!$A:$A,0),MATCH(Places!F$1,Hosts!$1:$1,0))</f>
        <v>0.97</v>
      </c>
      <c r="G5965" s="67" t="str">
        <f>INDEX(Hosts!$A:$O,MATCH(Places!$C5965,Hosts!$A:$A,0),MATCH(Places!G$1,Hosts!$1:$1,0))</f>
        <v>No</v>
      </c>
      <c r="H5965">
        <v>17</v>
      </c>
      <c r="I5965" t="str">
        <f>VLOOKUP($H5965,Neighborhoods!$A:$C,2,0)</f>
        <v>Manhattan</v>
      </c>
      <c r="J5965" t="str">
        <f>VLOOKUP($H5965,Neighborhoods!$A:$C,3,0)</f>
        <v>Hell's Kitchen</v>
      </c>
      <c r="K5965" t="s">
        <v>11822</v>
      </c>
      <c r="L5965" t="str">
        <f t="shared" si="372"/>
        <v>No</v>
      </c>
      <c r="M5965">
        <v>6</v>
      </c>
      <c r="N5965" t="str" cm="1">
        <f t="array" ref="N5965">_xlfn.IFS(M5965&lt;=2,"Small",M5965&lt;=5,"Medium",M5965&gt;5,"Large")</f>
        <v>Large</v>
      </c>
      <c r="O5965" s="50">
        <v>134</v>
      </c>
      <c r="P5965" s="67">
        <f t="shared" si="373"/>
        <v>0.03</v>
      </c>
      <c r="Q5965" s="52">
        <v>5</v>
      </c>
      <c r="R5965" s="52" t="str" cm="1">
        <f t="array" ref="R5965">_xlfn.IFS(ROUND(Q5965,0)=5,"Excellent",ROUND(Q5965,0)=4,"Good",ROUND(Q5965,0)=3,"Ok",ROUND(Q5965,0)&lt;3,"Bad")</f>
        <v>Excellent</v>
      </c>
      <c r="S5965">
        <v>3</v>
      </c>
      <c r="T5965" t="str">
        <f t="shared" si="374"/>
        <v>No</v>
      </c>
      <c r="U5965" s="65">
        <v>44045</v>
      </c>
      <c r="V5965" s="65">
        <v>44052</v>
      </c>
      <c r="W5965">
        <v>184</v>
      </c>
      <c r="X5965" t="str">
        <f t="shared" si="375"/>
        <v>Active</v>
      </c>
      <c r="Y5965" t="s">
        <v>15616</v>
      </c>
    </row>
    <row r="5966" spans="1:25" x14ac:dyDescent="0.25">
      <c r="A5966">
        <v>5965</v>
      </c>
      <c r="B5966" t="s">
        <v>14858</v>
      </c>
      <c r="C5966">
        <v>2095</v>
      </c>
      <c r="D5966" t="str">
        <f>VLOOKUP($C5966,Hosts!$A:$O,10,0)</f>
        <v>New York</v>
      </c>
      <c r="E5966" s="67">
        <f>INDEX(Hosts!$A:$O,MATCH(Places!$C5966,Hosts!$A:$A,0),MATCH(Places!E$1,Hosts!$1:$1,0))</f>
        <v>1</v>
      </c>
      <c r="F5966" s="67">
        <f>INDEX(Hosts!$A:$O,MATCH(Places!$C5966,Hosts!$A:$A,0),MATCH(Places!F$1,Hosts!$1:$1,0))</f>
        <v>0.73</v>
      </c>
      <c r="G5966" s="67" t="str">
        <f>INDEX(Hosts!$A:$O,MATCH(Places!$C5966,Hosts!$A:$A,0),MATCH(Places!G$1,Hosts!$1:$1,0))</f>
        <v>No</v>
      </c>
      <c r="H5966">
        <v>16</v>
      </c>
      <c r="I5966" t="str">
        <f>VLOOKUP($H5966,Neighborhoods!$A:$C,2,0)</f>
        <v>Manhattan</v>
      </c>
      <c r="J5966" t="str">
        <f>VLOOKUP($H5966,Neighborhoods!$A:$C,3,0)</f>
        <v>Harlem</v>
      </c>
      <c r="K5966" t="s">
        <v>1</v>
      </c>
      <c r="L5966" t="str">
        <f t="shared" si="372"/>
        <v>Yes</v>
      </c>
      <c r="M5966">
        <v>2</v>
      </c>
      <c r="N5966" t="str" cm="1">
        <f t="array" ref="N5966">_xlfn.IFS(M5966&lt;=2,"Small",M5966&lt;=5,"Medium",M5966&gt;5,"Large")</f>
        <v>Small</v>
      </c>
      <c r="O5966" s="50">
        <v>58</v>
      </c>
      <c r="P5966" s="67">
        <f t="shared" si="373"/>
        <v>0.03</v>
      </c>
      <c r="Q5966" s="52">
        <v>5</v>
      </c>
      <c r="R5966" s="52" t="str" cm="1">
        <f t="array" ref="R5966">_xlfn.IFS(ROUND(Q5966,0)=5,"Excellent",ROUND(Q5966,0)=4,"Good",ROUND(Q5966,0)=3,"Ok",ROUND(Q5966,0)&lt;3,"Bad")</f>
        <v>Excellent</v>
      </c>
      <c r="S5966">
        <v>3</v>
      </c>
      <c r="T5966" t="str">
        <f t="shared" si="374"/>
        <v>No</v>
      </c>
      <c r="U5966" s="65">
        <v>44025</v>
      </c>
      <c r="V5966" s="65">
        <v>44050</v>
      </c>
      <c r="W5966">
        <v>11</v>
      </c>
      <c r="X5966" t="str">
        <f t="shared" si="375"/>
        <v>Active</v>
      </c>
      <c r="Y5966" t="s">
        <v>15615</v>
      </c>
    </row>
    <row r="5967" spans="1:25" x14ac:dyDescent="0.25">
      <c r="A5967">
        <v>5966</v>
      </c>
      <c r="B5967" t="s">
        <v>14618</v>
      </c>
      <c r="C5967">
        <v>3239</v>
      </c>
      <c r="D5967" t="str">
        <f>VLOOKUP($C5967,Hosts!$A:$O,10,0)</f>
        <v>New York</v>
      </c>
      <c r="E5967" s="67">
        <f>INDEX(Hosts!$A:$O,MATCH(Places!$C5967,Hosts!$A:$A,0),MATCH(Places!E$1,Hosts!$1:$1,0))</f>
        <v>1</v>
      </c>
      <c r="F5967" s="67">
        <f>INDEX(Hosts!$A:$O,MATCH(Places!$C5967,Hosts!$A:$A,0),MATCH(Places!F$1,Hosts!$1:$1,0))</f>
        <v>0.98</v>
      </c>
      <c r="G5967" s="67" t="str">
        <f>INDEX(Hosts!$A:$O,MATCH(Places!$C5967,Hosts!$A:$A,0),MATCH(Places!G$1,Hosts!$1:$1,0))</f>
        <v>No</v>
      </c>
      <c r="H5967">
        <v>17</v>
      </c>
      <c r="I5967" t="str">
        <f>VLOOKUP($H5967,Neighborhoods!$A:$C,2,0)</f>
        <v>Manhattan</v>
      </c>
      <c r="J5967" t="str">
        <f>VLOOKUP($H5967,Neighborhoods!$A:$C,3,0)</f>
        <v>Hell's Kitchen</v>
      </c>
      <c r="K5967" t="s">
        <v>1</v>
      </c>
      <c r="L5967" t="str">
        <f t="shared" si="372"/>
        <v>Yes</v>
      </c>
      <c r="M5967">
        <v>4</v>
      </c>
      <c r="N5967" t="str" cm="1">
        <f t="array" ref="N5967">_xlfn.IFS(M5967&lt;=2,"Small",M5967&lt;=5,"Medium",M5967&gt;5,"Large")</f>
        <v>Medium</v>
      </c>
      <c r="O5967" s="50">
        <v>149</v>
      </c>
      <c r="P5967" s="67">
        <f t="shared" si="373"/>
        <v>0.03</v>
      </c>
      <c r="Q5967" s="52">
        <v>5</v>
      </c>
      <c r="R5967" s="52" t="str" cm="1">
        <f t="array" ref="R5967">_xlfn.IFS(ROUND(Q5967,0)=5,"Excellent",ROUND(Q5967,0)=4,"Good",ROUND(Q5967,0)=3,"Ok",ROUND(Q5967,0)&lt;3,"Bad")</f>
        <v>Excellent</v>
      </c>
      <c r="S5967">
        <v>3</v>
      </c>
      <c r="T5967" t="str">
        <f t="shared" si="374"/>
        <v>No</v>
      </c>
      <c r="U5967" s="65">
        <v>44023</v>
      </c>
      <c r="V5967" s="65">
        <v>44043</v>
      </c>
      <c r="W5967">
        <v>362</v>
      </c>
      <c r="X5967" t="str">
        <f t="shared" si="375"/>
        <v>Active</v>
      </c>
      <c r="Y5967" t="s">
        <v>15616</v>
      </c>
    </row>
    <row r="5968" spans="1:25" x14ac:dyDescent="0.25">
      <c r="A5968">
        <v>5967</v>
      </c>
      <c r="B5968" t="s">
        <v>15271</v>
      </c>
      <c r="C5968">
        <v>2565</v>
      </c>
      <c r="D5968" t="str">
        <f>VLOOKUP($C5968,Hosts!$A:$O,10,0)</f>
        <v>New York</v>
      </c>
      <c r="E5968" s="67">
        <f>INDEX(Hosts!$A:$O,MATCH(Places!$C5968,Hosts!$A:$A,0),MATCH(Places!E$1,Hosts!$1:$1,0))</f>
        <v>1</v>
      </c>
      <c r="F5968" s="67">
        <f>INDEX(Hosts!$A:$O,MATCH(Places!$C5968,Hosts!$A:$A,0),MATCH(Places!F$1,Hosts!$1:$1,0))</f>
        <v>1</v>
      </c>
      <c r="G5968" s="67" t="str">
        <f>INDEX(Hosts!$A:$O,MATCH(Places!$C5968,Hosts!$A:$A,0),MATCH(Places!G$1,Hosts!$1:$1,0))</f>
        <v>No</v>
      </c>
      <c r="H5968">
        <v>20</v>
      </c>
      <c r="I5968" t="str">
        <f>VLOOKUP($H5968,Neighborhoods!$A:$C,2,0)</f>
        <v>Manhattan</v>
      </c>
      <c r="J5968" t="str">
        <f>VLOOKUP($H5968,Neighborhoods!$A:$C,3,0)</f>
        <v>Upper West Side</v>
      </c>
      <c r="K5968" t="s">
        <v>11822</v>
      </c>
      <c r="L5968" t="str">
        <f t="shared" si="372"/>
        <v>No</v>
      </c>
      <c r="M5968">
        <v>2</v>
      </c>
      <c r="N5968" t="str" cm="1">
        <f t="array" ref="N5968">_xlfn.IFS(M5968&lt;=2,"Small",M5968&lt;=5,"Medium",M5968&gt;5,"Large")</f>
        <v>Small</v>
      </c>
      <c r="O5968" s="50">
        <v>147.71</v>
      </c>
      <c r="P5968" s="67">
        <f t="shared" si="373"/>
        <v>0.03</v>
      </c>
      <c r="Q5968" s="52">
        <v>4.8</v>
      </c>
      <c r="R5968" s="52" t="str" cm="1">
        <f t="array" ref="R5968">_xlfn.IFS(ROUND(Q5968,0)=5,"Excellent",ROUND(Q5968,0)=4,"Good",ROUND(Q5968,0)=3,"Ok",ROUND(Q5968,0)&lt;3,"Bad")</f>
        <v>Excellent</v>
      </c>
      <c r="S5968">
        <v>5</v>
      </c>
      <c r="T5968" t="str">
        <f t="shared" si="374"/>
        <v>No</v>
      </c>
      <c r="U5968" s="65">
        <v>44031</v>
      </c>
      <c r="V5968" s="65">
        <v>44043</v>
      </c>
      <c r="W5968">
        <v>198</v>
      </c>
      <c r="X5968" t="str">
        <f t="shared" si="375"/>
        <v>Active</v>
      </c>
      <c r="Y5968" t="s">
        <v>15616</v>
      </c>
    </row>
    <row r="5969" spans="1:25" x14ac:dyDescent="0.25">
      <c r="A5969">
        <v>5968</v>
      </c>
      <c r="B5969" t="s">
        <v>14634</v>
      </c>
      <c r="C5969">
        <v>3184</v>
      </c>
      <c r="D5969" t="str">
        <f>VLOOKUP($C5969,Hosts!$A:$O,10,0)</f>
        <v>New York</v>
      </c>
      <c r="E5969" s="67">
        <f>INDEX(Hosts!$A:$O,MATCH(Places!$C5969,Hosts!$A:$A,0),MATCH(Places!E$1,Hosts!$1:$1,0))</f>
        <v>0.98</v>
      </c>
      <c r="F5969" s="67">
        <f>INDEX(Hosts!$A:$O,MATCH(Places!$C5969,Hosts!$A:$A,0),MATCH(Places!F$1,Hosts!$1:$1,0))</f>
        <v>0.93</v>
      </c>
      <c r="G5969" s="67" t="str">
        <f>INDEX(Hosts!$A:$O,MATCH(Places!$C5969,Hosts!$A:$A,0),MATCH(Places!G$1,Hosts!$1:$1,0))</f>
        <v>No</v>
      </c>
      <c r="H5969">
        <v>30</v>
      </c>
      <c r="I5969" t="str">
        <f>VLOOKUP($H5969,Neighborhoods!$A:$C,2,0)</f>
        <v>Staten Island</v>
      </c>
      <c r="J5969" t="str">
        <f>VLOOKUP($H5969,Neighborhoods!$A:$C,3,0)</f>
        <v>Tompkinsville</v>
      </c>
      <c r="K5969" t="s">
        <v>11822</v>
      </c>
      <c r="L5969" t="str">
        <f t="shared" si="372"/>
        <v>No</v>
      </c>
      <c r="M5969">
        <v>2</v>
      </c>
      <c r="N5969" t="str" cm="1">
        <f t="array" ref="N5969">_xlfn.IFS(M5969&lt;=2,"Small",M5969&lt;=5,"Medium",M5969&gt;5,"Large")</f>
        <v>Small</v>
      </c>
      <c r="O5969" s="50">
        <v>87</v>
      </c>
      <c r="P5969" s="67">
        <f t="shared" si="373"/>
        <v>0.03</v>
      </c>
      <c r="Q5969" s="52">
        <v>4.82</v>
      </c>
      <c r="R5969" s="52" t="str" cm="1">
        <f t="array" ref="R5969">_xlfn.IFS(ROUND(Q5969,0)=5,"Excellent",ROUND(Q5969,0)=4,"Good",ROUND(Q5969,0)=3,"Ok",ROUND(Q5969,0)&lt;3,"Bad")</f>
        <v>Excellent</v>
      </c>
      <c r="S5969">
        <v>11</v>
      </c>
      <c r="T5969" t="str">
        <f t="shared" si="374"/>
        <v>No</v>
      </c>
      <c r="U5969" s="65">
        <v>44029</v>
      </c>
      <c r="V5969" s="65">
        <v>44052</v>
      </c>
      <c r="W5969">
        <v>358</v>
      </c>
      <c r="X5969" t="str">
        <f t="shared" si="375"/>
        <v>Active</v>
      </c>
      <c r="Y5969" t="s">
        <v>15615</v>
      </c>
    </row>
    <row r="5970" spans="1:25" x14ac:dyDescent="0.25">
      <c r="A5970">
        <v>5969</v>
      </c>
      <c r="B5970" t="s">
        <v>13920</v>
      </c>
      <c r="C5970">
        <v>4147</v>
      </c>
      <c r="D5970" t="str">
        <f>VLOOKUP($C5970,Hosts!$A:$O,10,0)</f>
        <v>New York</v>
      </c>
      <c r="E5970" s="67">
        <f>INDEX(Hosts!$A:$O,MATCH(Places!$C5970,Hosts!$A:$A,0),MATCH(Places!E$1,Hosts!$1:$1,0))</f>
        <v>1</v>
      </c>
      <c r="F5970" s="67">
        <f>INDEX(Hosts!$A:$O,MATCH(Places!$C5970,Hosts!$A:$A,0),MATCH(Places!F$1,Hosts!$1:$1,0))</f>
        <v>0.86</v>
      </c>
      <c r="G5970" s="67" t="str">
        <f>INDEX(Hosts!$A:$O,MATCH(Places!$C5970,Hosts!$A:$A,0),MATCH(Places!G$1,Hosts!$1:$1,0))</f>
        <v>No</v>
      </c>
      <c r="H5970">
        <v>18</v>
      </c>
      <c r="I5970" t="str">
        <f>VLOOKUP($H5970,Neighborhoods!$A:$C,2,0)</f>
        <v>Manhattan</v>
      </c>
      <c r="J5970" t="str">
        <f>VLOOKUP($H5970,Neighborhoods!$A:$C,3,0)</f>
        <v>Midtown</v>
      </c>
      <c r="K5970" t="s">
        <v>11822</v>
      </c>
      <c r="L5970" t="str">
        <f t="shared" si="372"/>
        <v>No</v>
      </c>
      <c r="M5970">
        <v>4</v>
      </c>
      <c r="N5970" t="str" cm="1">
        <f t="array" ref="N5970">_xlfn.IFS(M5970&lt;=2,"Small",M5970&lt;=5,"Medium",M5970&gt;5,"Large")</f>
        <v>Medium</v>
      </c>
      <c r="O5970" s="50">
        <v>109</v>
      </c>
      <c r="P5970" s="67">
        <f t="shared" si="373"/>
        <v>0.03</v>
      </c>
      <c r="Q5970" s="52">
        <v>5</v>
      </c>
      <c r="R5970" s="52" t="str" cm="1">
        <f t="array" ref="R5970">_xlfn.IFS(ROUND(Q5970,0)=5,"Excellent",ROUND(Q5970,0)=4,"Good",ROUND(Q5970,0)=3,"Ok",ROUND(Q5970,0)&lt;3,"Bad")</f>
        <v>Excellent</v>
      </c>
      <c r="S5970">
        <v>3</v>
      </c>
      <c r="T5970" t="str">
        <f t="shared" si="374"/>
        <v>No</v>
      </c>
      <c r="U5970" s="65">
        <v>44035</v>
      </c>
      <c r="V5970" s="65">
        <v>44043</v>
      </c>
      <c r="W5970">
        <v>119</v>
      </c>
      <c r="X5970" t="str">
        <f t="shared" si="375"/>
        <v>Active</v>
      </c>
      <c r="Y5970" t="s">
        <v>15616</v>
      </c>
    </row>
    <row r="5971" spans="1:25" x14ac:dyDescent="0.25">
      <c r="A5971">
        <v>5970</v>
      </c>
      <c r="B5971" t="s">
        <v>13877</v>
      </c>
      <c r="C5971">
        <v>1861</v>
      </c>
      <c r="D5971" t="str">
        <f>VLOOKUP($C5971,Hosts!$A:$O,10,0)</f>
        <v>New York</v>
      </c>
      <c r="E5971" s="67">
        <f>INDEX(Hosts!$A:$O,MATCH(Places!$C5971,Hosts!$A:$A,0),MATCH(Places!E$1,Hosts!$1:$1,0))</f>
        <v>1</v>
      </c>
      <c r="F5971" s="67">
        <f>INDEX(Hosts!$A:$O,MATCH(Places!$C5971,Hosts!$A:$A,0),MATCH(Places!F$1,Hosts!$1:$1,0))</f>
        <v>1</v>
      </c>
      <c r="G5971" s="67" t="str">
        <f>INDEX(Hosts!$A:$O,MATCH(Places!$C5971,Hosts!$A:$A,0),MATCH(Places!G$1,Hosts!$1:$1,0))</f>
        <v>Yes</v>
      </c>
      <c r="H5971">
        <v>21</v>
      </c>
      <c r="I5971" t="str">
        <f>VLOOKUP($H5971,Neighborhoods!$A:$C,2,0)</f>
        <v>Queens</v>
      </c>
      <c r="J5971" t="str">
        <f>VLOOKUP($H5971,Neighborhoods!$A:$C,3,0)</f>
        <v>Astoria</v>
      </c>
      <c r="K5971" t="s">
        <v>11822</v>
      </c>
      <c r="L5971" t="str">
        <f t="shared" si="372"/>
        <v>No</v>
      </c>
      <c r="M5971">
        <v>16</v>
      </c>
      <c r="N5971" t="str" cm="1">
        <f t="array" ref="N5971">_xlfn.IFS(M5971&lt;=2,"Small",M5971&lt;=5,"Medium",M5971&gt;5,"Large")</f>
        <v>Large</v>
      </c>
      <c r="O5971" s="50">
        <v>373</v>
      </c>
      <c r="P5971" s="67">
        <f t="shared" si="373"/>
        <v>0.04</v>
      </c>
      <c r="Q5971" s="52">
        <v>5</v>
      </c>
      <c r="R5971" s="52" t="str" cm="1">
        <f t="array" ref="R5971">_xlfn.IFS(ROUND(Q5971,0)=5,"Excellent",ROUND(Q5971,0)=4,"Good",ROUND(Q5971,0)=3,"Ok",ROUND(Q5971,0)&lt;3,"Bad")</f>
        <v>Excellent</v>
      </c>
      <c r="S5971">
        <v>9</v>
      </c>
      <c r="T5971" t="str">
        <f t="shared" si="374"/>
        <v>No</v>
      </c>
      <c r="U5971" s="65">
        <v>44040</v>
      </c>
      <c r="V5971" s="65">
        <v>44054</v>
      </c>
      <c r="W5971">
        <v>160</v>
      </c>
      <c r="X5971" t="str">
        <f t="shared" si="375"/>
        <v>Active</v>
      </c>
      <c r="Y5971" t="s">
        <v>15616</v>
      </c>
    </row>
    <row r="5972" spans="1:25" x14ac:dyDescent="0.25">
      <c r="A5972">
        <v>5971</v>
      </c>
      <c r="B5972" t="s">
        <v>2975</v>
      </c>
      <c r="C5972">
        <v>3315</v>
      </c>
      <c r="D5972" t="str">
        <f>VLOOKUP($C5972,Hosts!$A:$O,10,0)</f>
        <v>New York</v>
      </c>
      <c r="E5972" s="67">
        <f>INDEX(Hosts!$A:$O,MATCH(Places!$C5972,Hosts!$A:$A,0),MATCH(Places!E$1,Hosts!$1:$1,0))</f>
        <v>1</v>
      </c>
      <c r="F5972" s="67">
        <f>INDEX(Hosts!$A:$O,MATCH(Places!$C5972,Hosts!$A:$A,0),MATCH(Places!F$1,Hosts!$1:$1,0))</f>
        <v>0.98</v>
      </c>
      <c r="G5972" s="67" t="str">
        <f>INDEX(Hosts!$A:$O,MATCH(Places!$C5972,Hosts!$A:$A,0),MATCH(Places!G$1,Hosts!$1:$1,0))</f>
        <v>No</v>
      </c>
      <c r="H5972">
        <v>4</v>
      </c>
      <c r="I5972" t="str">
        <f>VLOOKUP($H5972,Neighborhoods!$A:$C,2,0)</f>
        <v>Bronx</v>
      </c>
      <c r="J5972" t="str">
        <f>VLOOKUP($H5972,Neighborhoods!$A:$C,3,0)</f>
        <v>Mott Haven</v>
      </c>
      <c r="K5972" t="s">
        <v>1</v>
      </c>
      <c r="L5972" t="str">
        <f t="shared" si="372"/>
        <v>Yes</v>
      </c>
      <c r="M5972">
        <v>4</v>
      </c>
      <c r="N5972" t="str" cm="1">
        <f t="array" ref="N5972">_xlfn.IFS(M5972&lt;=2,"Small",M5972&lt;=5,"Medium",M5972&gt;5,"Large")</f>
        <v>Medium</v>
      </c>
      <c r="O5972" s="50">
        <v>45</v>
      </c>
      <c r="P5972" s="67">
        <f t="shared" si="373"/>
        <v>0.03</v>
      </c>
      <c r="Q5972" s="52">
        <v>5</v>
      </c>
      <c r="R5972" s="52" t="str" cm="1">
        <f t="array" ref="R5972">_xlfn.IFS(ROUND(Q5972,0)=5,"Excellent",ROUND(Q5972,0)=4,"Good",ROUND(Q5972,0)=3,"Ok",ROUND(Q5972,0)&lt;3,"Bad")</f>
        <v>Excellent</v>
      </c>
      <c r="S5972">
        <v>4</v>
      </c>
      <c r="T5972" t="str">
        <f t="shared" si="374"/>
        <v>No</v>
      </c>
      <c r="U5972" s="65">
        <v>44036</v>
      </c>
      <c r="V5972" s="65">
        <v>44042</v>
      </c>
      <c r="W5972">
        <v>364</v>
      </c>
      <c r="X5972" t="str">
        <f t="shared" si="375"/>
        <v>Active</v>
      </c>
      <c r="Y5972" t="s">
        <v>15616</v>
      </c>
    </row>
    <row r="5973" spans="1:25" x14ac:dyDescent="0.25">
      <c r="A5973">
        <v>5972</v>
      </c>
      <c r="B5973" t="s">
        <v>2993</v>
      </c>
      <c r="C5973">
        <v>3315</v>
      </c>
      <c r="D5973" t="str">
        <f>VLOOKUP($C5973,Hosts!$A:$O,10,0)</f>
        <v>New York</v>
      </c>
      <c r="E5973" s="67">
        <f>INDEX(Hosts!$A:$O,MATCH(Places!$C5973,Hosts!$A:$A,0),MATCH(Places!E$1,Hosts!$1:$1,0))</f>
        <v>1</v>
      </c>
      <c r="F5973" s="67">
        <f>INDEX(Hosts!$A:$O,MATCH(Places!$C5973,Hosts!$A:$A,0),MATCH(Places!F$1,Hosts!$1:$1,0))</f>
        <v>0.98</v>
      </c>
      <c r="G5973" s="67" t="str">
        <f>INDEX(Hosts!$A:$O,MATCH(Places!$C5973,Hosts!$A:$A,0),MATCH(Places!G$1,Hosts!$1:$1,0))</f>
        <v>No</v>
      </c>
      <c r="H5973">
        <v>4</v>
      </c>
      <c r="I5973" t="str">
        <f>VLOOKUP($H5973,Neighborhoods!$A:$C,2,0)</f>
        <v>Bronx</v>
      </c>
      <c r="J5973" t="str">
        <f>VLOOKUP($H5973,Neighborhoods!$A:$C,3,0)</f>
        <v>Mott Haven</v>
      </c>
      <c r="K5973" t="s">
        <v>1</v>
      </c>
      <c r="L5973" t="str">
        <f t="shared" si="372"/>
        <v>Yes</v>
      </c>
      <c r="M5973">
        <v>4</v>
      </c>
      <c r="N5973" t="str" cm="1">
        <f t="array" ref="N5973">_xlfn.IFS(M5973&lt;=2,"Small",M5973&lt;=5,"Medium",M5973&gt;5,"Large")</f>
        <v>Medium</v>
      </c>
      <c r="O5973" s="50">
        <v>54</v>
      </c>
      <c r="P5973" s="67">
        <f t="shared" si="373"/>
        <v>0.03</v>
      </c>
      <c r="Q5973" s="52">
        <v>5</v>
      </c>
      <c r="R5973" s="52" t="str" cm="1">
        <f t="array" ref="R5973">_xlfn.IFS(ROUND(Q5973,0)=5,"Excellent",ROUND(Q5973,0)=4,"Good",ROUND(Q5973,0)=3,"Ok",ROUND(Q5973,0)&lt;3,"Bad")</f>
        <v>Excellent</v>
      </c>
      <c r="S5973">
        <v>5</v>
      </c>
      <c r="T5973" t="str">
        <f t="shared" si="374"/>
        <v>No</v>
      </c>
      <c r="U5973" s="65">
        <v>44036</v>
      </c>
      <c r="V5973" s="65">
        <v>44046</v>
      </c>
      <c r="W5973">
        <v>337</v>
      </c>
      <c r="X5973" t="str">
        <f t="shared" si="375"/>
        <v>Active</v>
      </c>
      <c r="Y5973" t="s">
        <v>15616</v>
      </c>
    </row>
    <row r="5974" spans="1:25" x14ac:dyDescent="0.25">
      <c r="A5974">
        <v>5973</v>
      </c>
      <c r="B5974" t="s">
        <v>693</v>
      </c>
      <c r="C5974">
        <v>596</v>
      </c>
      <c r="D5974" t="str">
        <f>VLOOKUP($C5974,Hosts!$A:$O,10,0)</f>
        <v>New York</v>
      </c>
      <c r="E5974" s="67">
        <f>INDEX(Hosts!$A:$O,MATCH(Places!$C5974,Hosts!$A:$A,0),MATCH(Places!E$1,Hosts!$1:$1,0))</f>
        <v>1</v>
      </c>
      <c r="F5974" s="67">
        <f>INDEX(Hosts!$A:$O,MATCH(Places!$C5974,Hosts!$A:$A,0),MATCH(Places!F$1,Hosts!$1:$1,0))</f>
        <v>0.97</v>
      </c>
      <c r="G5974" s="67" t="str">
        <f>INDEX(Hosts!$A:$O,MATCH(Places!$C5974,Hosts!$A:$A,0),MATCH(Places!G$1,Hosts!$1:$1,0))</f>
        <v>No</v>
      </c>
      <c r="H5974">
        <v>15</v>
      </c>
      <c r="I5974" t="str">
        <f>VLOOKUP($H5974,Neighborhoods!$A:$C,2,0)</f>
        <v>Manhattan</v>
      </c>
      <c r="J5974" t="str">
        <f>VLOOKUP($H5974,Neighborhoods!$A:$C,3,0)</f>
        <v>East Village</v>
      </c>
      <c r="K5974" t="s">
        <v>11822</v>
      </c>
      <c r="L5974" t="str">
        <f t="shared" si="372"/>
        <v>No</v>
      </c>
      <c r="M5974">
        <v>5</v>
      </c>
      <c r="N5974" t="str" cm="1">
        <f t="array" ref="N5974">_xlfn.IFS(M5974&lt;=2,"Small",M5974&lt;=5,"Medium",M5974&gt;5,"Large")</f>
        <v>Medium</v>
      </c>
      <c r="O5974" s="50">
        <v>130</v>
      </c>
      <c r="P5974" s="67">
        <f t="shared" si="373"/>
        <v>0.03</v>
      </c>
      <c r="Q5974" s="52">
        <v>4.62</v>
      </c>
      <c r="R5974" s="52" t="str" cm="1">
        <f t="array" ref="R5974">_xlfn.IFS(ROUND(Q5974,0)=5,"Excellent",ROUND(Q5974,0)=4,"Good",ROUND(Q5974,0)=3,"Ok",ROUND(Q5974,0)&lt;3,"Bad")</f>
        <v>Excellent</v>
      </c>
      <c r="S5974">
        <v>13</v>
      </c>
      <c r="T5974" t="str">
        <f t="shared" si="374"/>
        <v>No</v>
      </c>
      <c r="U5974" s="65">
        <v>41953</v>
      </c>
      <c r="V5974" s="65">
        <v>43919</v>
      </c>
      <c r="W5974">
        <v>46</v>
      </c>
      <c r="X5974" t="str">
        <f t="shared" si="375"/>
        <v>Active</v>
      </c>
      <c r="Y5974" t="s">
        <v>15615</v>
      </c>
    </row>
    <row r="5975" spans="1:25" x14ac:dyDescent="0.25">
      <c r="A5975">
        <v>5974</v>
      </c>
      <c r="B5975" t="s">
        <v>1608</v>
      </c>
      <c r="C5975">
        <v>1621</v>
      </c>
      <c r="D5975" t="str">
        <f>VLOOKUP($C5975,Hosts!$A:$O,10,0)</f>
        <v>New York</v>
      </c>
      <c r="E5975" s="67">
        <f>INDEX(Hosts!$A:$O,MATCH(Places!$C5975,Hosts!$A:$A,0),MATCH(Places!E$1,Hosts!$1:$1,0))</f>
        <v>0.33</v>
      </c>
      <c r="F5975" s="67">
        <f>INDEX(Hosts!$A:$O,MATCH(Places!$C5975,Hosts!$A:$A,0),MATCH(Places!F$1,Hosts!$1:$1,0))</f>
        <v>0.67</v>
      </c>
      <c r="G5975" s="67" t="str">
        <f>INDEX(Hosts!$A:$O,MATCH(Places!$C5975,Hosts!$A:$A,0),MATCH(Places!G$1,Hosts!$1:$1,0))</f>
        <v>No</v>
      </c>
      <c r="H5975">
        <v>19</v>
      </c>
      <c r="I5975" t="str">
        <f>VLOOKUP($H5975,Neighborhoods!$A:$C,2,0)</f>
        <v>Manhattan</v>
      </c>
      <c r="J5975" t="str">
        <f>VLOOKUP($H5975,Neighborhoods!$A:$C,3,0)</f>
        <v>Upper East Side</v>
      </c>
      <c r="K5975" t="s">
        <v>11822</v>
      </c>
      <c r="L5975" t="str">
        <f t="shared" si="372"/>
        <v>No</v>
      </c>
      <c r="M5975">
        <v>2</v>
      </c>
      <c r="N5975" t="str" cm="1">
        <f t="array" ref="N5975">_xlfn.IFS(M5975&lt;=2,"Small",M5975&lt;=5,"Medium",M5975&gt;5,"Large")</f>
        <v>Small</v>
      </c>
      <c r="O5975" s="50">
        <v>116</v>
      </c>
      <c r="P5975" s="67">
        <f t="shared" si="373"/>
        <v>0.03</v>
      </c>
      <c r="Q5975" s="52">
        <v>4.72</v>
      </c>
      <c r="R5975" s="52" t="str" cm="1">
        <f t="array" ref="R5975">_xlfn.IFS(ROUND(Q5975,0)=5,"Excellent",ROUND(Q5975,0)=4,"Good",ROUND(Q5975,0)=3,"Ok",ROUND(Q5975,0)&lt;3,"Bad")</f>
        <v>Excellent</v>
      </c>
      <c r="S5975">
        <v>29</v>
      </c>
      <c r="T5975" t="str">
        <f t="shared" si="374"/>
        <v>No</v>
      </c>
      <c r="U5975" s="65">
        <v>42622</v>
      </c>
      <c r="V5975" s="65">
        <v>43899</v>
      </c>
      <c r="W5975">
        <v>165</v>
      </c>
      <c r="X5975" t="str">
        <f t="shared" si="375"/>
        <v>Active</v>
      </c>
      <c r="Y5975" t="s">
        <v>15615</v>
      </c>
    </row>
    <row r="5976" spans="1:25" x14ac:dyDescent="0.25">
      <c r="A5976">
        <v>5975</v>
      </c>
      <c r="B5976" t="s">
        <v>3424</v>
      </c>
      <c r="C5976">
        <v>3636</v>
      </c>
      <c r="D5976" t="str">
        <f>VLOOKUP($C5976,Hosts!$A:$O,10,0)</f>
        <v>New York</v>
      </c>
      <c r="E5976" s="67">
        <f>INDEX(Hosts!$A:$O,MATCH(Places!$C5976,Hosts!$A:$A,0),MATCH(Places!E$1,Hosts!$1:$1,0))</f>
        <v>0.8</v>
      </c>
      <c r="F5976" s="67">
        <f>INDEX(Hosts!$A:$O,MATCH(Places!$C5976,Hosts!$A:$A,0),MATCH(Places!F$1,Hosts!$1:$1,0))</f>
        <v>0.74</v>
      </c>
      <c r="G5976" s="67" t="str">
        <f>INDEX(Hosts!$A:$O,MATCH(Places!$C5976,Hosts!$A:$A,0),MATCH(Places!G$1,Hosts!$1:$1,0))</f>
        <v>Yes</v>
      </c>
      <c r="H5976">
        <v>18</v>
      </c>
      <c r="I5976" t="str">
        <f>VLOOKUP($H5976,Neighborhoods!$A:$C,2,0)</f>
        <v>Manhattan</v>
      </c>
      <c r="J5976" t="str">
        <f>VLOOKUP($H5976,Neighborhoods!$A:$C,3,0)</f>
        <v>Midtown</v>
      </c>
      <c r="K5976" t="s">
        <v>11822</v>
      </c>
      <c r="L5976" t="str">
        <f t="shared" si="372"/>
        <v>No</v>
      </c>
      <c r="M5976">
        <v>4</v>
      </c>
      <c r="N5976" t="str" cm="1">
        <f t="array" ref="N5976">_xlfn.IFS(M5976&lt;=2,"Small",M5976&lt;=5,"Medium",M5976&gt;5,"Large")</f>
        <v>Medium</v>
      </c>
      <c r="O5976" s="50">
        <v>160</v>
      </c>
      <c r="P5976" s="67">
        <f t="shared" si="373"/>
        <v>0.03</v>
      </c>
      <c r="Q5976" s="52">
        <v>4.8099999999999996</v>
      </c>
      <c r="R5976" s="52" t="str" cm="1">
        <f t="array" ref="R5976">_xlfn.IFS(ROUND(Q5976,0)=5,"Excellent",ROUND(Q5976,0)=4,"Good",ROUND(Q5976,0)=3,"Ok",ROUND(Q5976,0)&lt;3,"Bad")</f>
        <v>Excellent</v>
      </c>
      <c r="S5976">
        <v>16</v>
      </c>
      <c r="T5976" t="str">
        <f t="shared" si="374"/>
        <v>No</v>
      </c>
      <c r="U5976" s="65">
        <v>43622</v>
      </c>
      <c r="V5976" s="65">
        <v>43927</v>
      </c>
      <c r="W5976">
        <v>69</v>
      </c>
      <c r="X5976" t="str">
        <f t="shared" si="375"/>
        <v>Active</v>
      </c>
      <c r="Y5976" t="s">
        <v>15615</v>
      </c>
    </row>
    <row r="5977" spans="1:25" x14ac:dyDescent="0.25">
      <c r="A5977">
        <v>5976</v>
      </c>
      <c r="B5977" t="s">
        <v>13510</v>
      </c>
      <c r="C5977">
        <v>1896</v>
      </c>
      <c r="D5977" t="str">
        <f>VLOOKUP($C5977,Hosts!$A:$O,10,0)</f>
        <v>New York</v>
      </c>
      <c r="E5977" s="67">
        <f>INDEX(Hosts!$A:$O,MATCH(Places!$C5977,Hosts!$A:$A,0),MATCH(Places!E$1,Hosts!$1:$1,0))</f>
        <v>1</v>
      </c>
      <c r="F5977" s="67">
        <f>INDEX(Hosts!$A:$O,MATCH(Places!$C5977,Hosts!$A:$A,0),MATCH(Places!F$1,Hosts!$1:$1,0))</f>
        <v>1</v>
      </c>
      <c r="G5977" s="67" t="str">
        <f>INDEX(Hosts!$A:$O,MATCH(Places!$C5977,Hosts!$A:$A,0),MATCH(Places!G$1,Hosts!$1:$1,0))</f>
        <v>Yes</v>
      </c>
      <c r="H5977">
        <v>7</v>
      </c>
      <c r="I5977" t="str">
        <f>VLOOKUP($H5977,Neighborhoods!$A:$C,2,0)</f>
        <v>Brooklyn</v>
      </c>
      <c r="J5977" t="str">
        <f>VLOOKUP($H5977,Neighborhoods!$A:$C,3,0)</f>
        <v>Bedford-Stuyvesant</v>
      </c>
      <c r="K5977" t="s">
        <v>11822</v>
      </c>
      <c r="L5977" t="str">
        <f t="shared" si="372"/>
        <v>No</v>
      </c>
      <c r="M5977">
        <v>6</v>
      </c>
      <c r="N5977" t="str" cm="1">
        <f t="array" ref="N5977">_xlfn.IFS(M5977&lt;=2,"Small",M5977&lt;=5,"Medium",M5977&gt;5,"Large")</f>
        <v>Large</v>
      </c>
      <c r="O5977" s="50">
        <v>210</v>
      </c>
      <c r="P5977" s="67">
        <f t="shared" si="373"/>
        <v>0.04</v>
      </c>
      <c r="Q5977" s="52">
        <v>5</v>
      </c>
      <c r="R5977" s="52" t="str" cm="1">
        <f t="array" ref="R5977">_xlfn.IFS(ROUND(Q5977,0)=5,"Excellent",ROUND(Q5977,0)=4,"Good",ROUND(Q5977,0)=3,"Ok",ROUND(Q5977,0)&lt;3,"Bad")</f>
        <v>Excellent</v>
      </c>
      <c r="S5977">
        <v>18</v>
      </c>
      <c r="T5977" t="str">
        <f t="shared" si="374"/>
        <v>No</v>
      </c>
      <c r="U5977" s="65">
        <v>43639</v>
      </c>
      <c r="V5977" s="65">
        <v>43832</v>
      </c>
      <c r="W5977">
        <v>365</v>
      </c>
      <c r="X5977" t="str">
        <f t="shared" si="375"/>
        <v>Active</v>
      </c>
      <c r="Y5977" t="s">
        <v>15615</v>
      </c>
    </row>
    <row r="5978" spans="1:25" x14ac:dyDescent="0.25">
      <c r="A5978">
        <v>5977</v>
      </c>
      <c r="B5978" t="s">
        <v>13602</v>
      </c>
      <c r="C5978">
        <v>55</v>
      </c>
      <c r="D5978" t="str">
        <f>VLOOKUP($C5978,Hosts!$A:$O,10,0)</f>
        <v>New York</v>
      </c>
      <c r="E5978" s="67">
        <f>INDEX(Hosts!$A:$O,MATCH(Places!$C5978,Hosts!$A:$A,0),MATCH(Places!E$1,Hosts!$1:$1,0))</f>
        <v>1</v>
      </c>
      <c r="F5978" s="67">
        <f>INDEX(Hosts!$A:$O,MATCH(Places!$C5978,Hosts!$A:$A,0),MATCH(Places!F$1,Hosts!$1:$1,0))</f>
        <v>0.87</v>
      </c>
      <c r="G5978" s="67" t="str">
        <f>INDEX(Hosts!$A:$O,MATCH(Places!$C5978,Hosts!$A:$A,0),MATCH(Places!G$1,Hosts!$1:$1,0))</f>
        <v>No</v>
      </c>
      <c r="H5978">
        <v>12</v>
      </c>
      <c r="I5978" t="str">
        <f>VLOOKUP($H5978,Neighborhoods!$A:$C,2,0)</f>
        <v>Brooklyn</v>
      </c>
      <c r="J5978" t="str">
        <f>VLOOKUP($H5978,Neighborhoods!$A:$C,3,0)</f>
        <v>Williamsburg</v>
      </c>
      <c r="K5978" t="s">
        <v>11822</v>
      </c>
      <c r="L5978" t="str">
        <f t="shared" si="372"/>
        <v>No</v>
      </c>
      <c r="M5978">
        <v>3</v>
      </c>
      <c r="N5978" t="str" cm="1">
        <f t="array" ref="N5978">_xlfn.IFS(M5978&lt;=2,"Small",M5978&lt;=5,"Medium",M5978&gt;5,"Large")</f>
        <v>Medium</v>
      </c>
      <c r="O5978" s="50">
        <v>271</v>
      </c>
      <c r="P5978" s="67">
        <f t="shared" si="373"/>
        <v>0.04</v>
      </c>
      <c r="Q5978" s="52">
        <v>4.88</v>
      </c>
      <c r="R5978" s="52" t="str" cm="1">
        <f t="array" ref="R5978">_xlfn.IFS(ROUND(Q5978,0)=5,"Excellent",ROUND(Q5978,0)=4,"Good",ROUND(Q5978,0)=3,"Ok",ROUND(Q5978,0)&lt;3,"Bad")</f>
        <v>Excellent</v>
      </c>
      <c r="S5978">
        <v>172</v>
      </c>
      <c r="T5978" t="str">
        <f t="shared" si="374"/>
        <v>Yes</v>
      </c>
      <c r="U5978" s="65">
        <v>40477</v>
      </c>
      <c r="V5978" s="65">
        <v>44026</v>
      </c>
      <c r="W5978">
        <v>365</v>
      </c>
      <c r="X5978" t="str">
        <f t="shared" si="375"/>
        <v>Active</v>
      </c>
      <c r="Y5978" t="s">
        <v>15615</v>
      </c>
    </row>
    <row r="5979" spans="1:25" x14ac:dyDescent="0.25">
      <c r="A5979">
        <v>5978</v>
      </c>
      <c r="B5979" t="s">
        <v>3161</v>
      </c>
      <c r="C5979">
        <v>3435</v>
      </c>
      <c r="D5979" t="str">
        <f>VLOOKUP($C5979,Hosts!$A:$O,10,0)</f>
        <v>New York</v>
      </c>
      <c r="E5979" s="67">
        <f>INDEX(Hosts!$A:$O,MATCH(Places!$C5979,Hosts!$A:$A,0),MATCH(Places!E$1,Hosts!$1:$1,0))</f>
        <v>0.95</v>
      </c>
      <c r="F5979" s="67">
        <f>INDEX(Hosts!$A:$O,MATCH(Places!$C5979,Hosts!$A:$A,0),MATCH(Places!F$1,Hosts!$1:$1,0))</f>
        <v>0.97</v>
      </c>
      <c r="G5979" s="67" t="str">
        <f>INDEX(Hosts!$A:$O,MATCH(Places!$C5979,Hosts!$A:$A,0),MATCH(Places!G$1,Hosts!$1:$1,0))</f>
        <v>No</v>
      </c>
      <c r="H5979">
        <v>17</v>
      </c>
      <c r="I5979" t="str">
        <f>VLOOKUP($H5979,Neighborhoods!$A:$C,2,0)</f>
        <v>Manhattan</v>
      </c>
      <c r="J5979" t="str">
        <f>VLOOKUP($H5979,Neighborhoods!$A:$C,3,0)</f>
        <v>Hell's Kitchen</v>
      </c>
      <c r="K5979" t="s">
        <v>11822</v>
      </c>
      <c r="L5979" t="str">
        <f t="shared" si="372"/>
        <v>No</v>
      </c>
      <c r="M5979">
        <v>4</v>
      </c>
      <c r="N5979" t="str" cm="1">
        <f t="array" ref="N5979">_xlfn.IFS(M5979&lt;=2,"Small",M5979&lt;=5,"Medium",M5979&gt;5,"Large")</f>
        <v>Medium</v>
      </c>
      <c r="O5979" s="50">
        <v>100</v>
      </c>
      <c r="P5979" s="67">
        <f t="shared" si="373"/>
        <v>0.03</v>
      </c>
      <c r="Q5979" s="52">
        <v>4.67</v>
      </c>
      <c r="R5979" s="52" t="str" cm="1">
        <f t="array" ref="R5979">_xlfn.IFS(ROUND(Q5979,0)=5,"Excellent",ROUND(Q5979,0)=4,"Good",ROUND(Q5979,0)=3,"Ok",ROUND(Q5979,0)&lt;3,"Bad")</f>
        <v>Excellent</v>
      </c>
      <c r="S5979">
        <v>3</v>
      </c>
      <c r="T5979" t="str">
        <f t="shared" si="374"/>
        <v>No</v>
      </c>
      <c r="U5979" s="65">
        <v>43721</v>
      </c>
      <c r="V5979" s="65">
        <v>43903</v>
      </c>
      <c r="W5979">
        <v>0</v>
      </c>
      <c r="X5979" t="str">
        <f t="shared" si="375"/>
        <v>Inactive</v>
      </c>
      <c r="Y5979" t="s">
        <v>15616</v>
      </c>
    </row>
    <row r="5980" spans="1:25" x14ac:dyDescent="0.25">
      <c r="A5980">
        <v>5979</v>
      </c>
      <c r="B5980" t="s">
        <v>2384</v>
      </c>
      <c r="C5980">
        <v>3435</v>
      </c>
      <c r="D5980" t="str">
        <f>VLOOKUP($C5980,Hosts!$A:$O,10,0)</f>
        <v>New York</v>
      </c>
      <c r="E5980" s="67">
        <f>INDEX(Hosts!$A:$O,MATCH(Places!$C5980,Hosts!$A:$A,0),MATCH(Places!E$1,Hosts!$1:$1,0))</f>
        <v>0.95</v>
      </c>
      <c r="F5980" s="67">
        <f>INDEX(Hosts!$A:$O,MATCH(Places!$C5980,Hosts!$A:$A,0),MATCH(Places!F$1,Hosts!$1:$1,0))</f>
        <v>0.97</v>
      </c>
      <c r="G5980" s="67" t="str">
        <f>INDEX(Hosts!$A:$O,MATCH(Places!$C5980,Hosts!$A:$A,0),MATCH(Places!G$1,Hosts!$1:$1,0))</f>
        <v>No</v>
      </c>
      <c r="H5980">
        <v>19</v>
      </c>
      <c r="I5980" t="str">
        <f>VLOOKUP($H5980,Neighborhoods!$A:$C,2,0)</f>
        <v>Manhattan</v>
      </c>
      <c r="J5980" t="str">
        <f>VLOOKUP($H5980,Neighborhoods!$A:$C,3,0)</f>
        <v>Upper East Side</v>
      </c>
      <c r="K5980" t="s">
        <v>11822</v>
      </c>
      <c r="L5980" t="str">
        <f t="shared" si="372"/>
        <v>No</v>
      </c>
      <c r="M5980">
        <v>5</v>
      </c>
      <c r="N5980" t="str" cm="1">
        <f t="array" ref="N5980">_xlfn.IFS(M5980&lt;=2,"Small",M5980&lt;=5,"Medium",M5980&gt;5,"Large")</f>
        <v>Medium</v>
      </c>
      <c r="O5980" s="50">
        <v>130</v>
      </c>
      <c r="P5980" s="67">
        <f t="shared" si="373"/>
        <v>0.03</v>
      </c>
      <c r="Q5980" s="52">
        <v>4.5</v>
      </c>
      <c r="R5980" s="52" t="str" cm="1">
        <f t="array" ref="R5980">_xlfn.IFS(ROUND(Q5980,0)=5,"Excellent",ROUND(Q5980,0)=4,"Good",ROUND(Q5980,0)=3,"Ok",ROUND(Q5980,0)&lt;3,"Bad")</f>
        <v>Excellent</v>
      </c>
      <c r="S5980">
        <v>6</v>
      </c>
      <c r="T5980" t="str">
        <f t="shared" si="374"/>
        <v>No</v>
      </c>
      <c r="U5980" s="65">
        <v>43133</v>
      </c>
      <c r="V5980" s="65">
        <v>43754</v>
      </c>
      <c r="W5980">
        <v>179</v>
      </c>
      <c r="X5980" t="str">
        <f t="shared" si="375"/>
        <v>Active</v>
      </c>
      <c r="Y5980" t="s">
        <v>15615</v>
      </c>
    </row>
    <row r="5981" spans="1:25" x14ac:dyDescent="0.25">
      <c r="A5981">
        <v>5980</v>
      </c>
      <c r="B5981" t="s">
        <v>771</v>
      </c>
      <c r="C5981">
        <v>596</v>
      </c>
      <c r="D5981" t="str">
        <f>VLOOKUP($C5981,Hosts!$A:$O,10,0)</f>
        <v>New York</v>
      </c>
      <c r="E5981" s="67">
        <f>INDEX(Hosts!$A:$O,MATCH(Places!$C5981,Hosts!$A:$A,0),MATCH(Places!E$1,Hosts!$1:$1,0))</f>
        <v>1</v>
      </c>
      <c r="F5981" s="67">
        <f>INDEX(Hosts!$A:$O,MATCH(Places!$C5981,Hosts!$A:$A,0),MATCH(Places!F$1,Hosts!$1:$1,0))</f>
        <v>0.97</v>
      </c>
      <c r="G5981" s="67" t="str">
        <f>INDEX(Hosts!$A:$O,MATCH(Places!$C5981,Hosts!$A:$A,0),MATCH(Places!G$1,Hosts!$1:$1,0))</f>
        <v>No</v>
      </c>
      <c r="H5981">
        <v>13</v>
      </c>
      <c r="I5981" t="str">
        <f>VLOOKUP($H5981,Neighborhoods!$A:$C,2,0)</f>
        <v>Manhattan</v>
      </c>
      <c r="J5981" t="str">
        <f>VLOOKUP($H5981,Neighborhoods!$A:$C,3,0)</f>
        <v>Chelsea</v>
      </c>
      <c r="K5981" t="s">
        <v>11822</v>
      </c>
      <c r="L5981" t="str">
        <f t="shared" si="372"/>
        <v>No</v>
      </c>
      <c r="M5981">
        <v>4</v>
      </c>
      <c r="N5981" t="str" cm="1">
        <f t="array" ref="N5981">_xlfn.IFS(M5981&lt;=2,"Small",M5981&lt;=5,"Medium",M5981&gt;5,"Large")</f>
        <v>Medium</v>
      </c>
      <c r="O5981" s="50">
        <v>120</v>
      </c>
      <c r="P5981" s="67">
        <f t="shared" si="373"/>
        <v>0.03</v>
      </c>
      <c r="Q5981" s="52">
        <v>4.4400000000000004</v>
      </c>
      <c r="R5981" s="52" t="str" cm="1">
        <f t="array" ref="R5981">_xlfn.IFS(ROUND(Q5981,0)=5,"Excellent",ROUND(Q5981,0)=4,"Good",ROUND(Q5981,0)=3,"Ok",ROUND(Q5981,0)&lt;3,"Bad")</f>
        <v>Good</v>
      </c>
      <c r="S5981">
        <v>9</v>
      </c>
      <c r="T5981" t="str">
        <f t="shared" si="374"/>
        <v>No</v>
      </c>
      <c r="U5981" s="65">
        <v>42282</v>
      </c>
      <c r="V5981" s="65">
        <v>43882</v>
      </c>
      <c r="W5981">
        <v>107</v>
      </c>
      <c r="X5981" t="str">
        <f t="shared" si="375"/>
        <v>Active</v>
      </c>
      <c r="Y5981" t="s">
        <v>15615</v>
      </c>
    </row>
    <row r="5982" spans="1:25" x14ac:dyDescent="0.25">
      <c r="A5982">
        <v>5981</v>
      </c>
      <c r="B5982" t="s">
        <v>1038</v>
      </c>
      <c r="C5982">
        <v>596</v>
      </c>
      <c r="D5982" t="str">
        <f>VLOOKUP($C5982,Hosts!$A:$O,10,0)</f>
        <v>New York</v>
      </c>
      <c r="E5982" s="67">
        <f>INDEX(Hosts!$A:$O,MATCH(Places!$C5982,Hosts!$A:$A,0),MATCH(Places!E$1,Hosts!$1:$1,0))</f>
        <v>1</v>
      </c>
      <c r="F5982" s="67">
        <f>INDEX(Hosts!$A:$O,MATCH(Places!$C5982,Hosts!$A:$A,0),MATCH(Places!F$1,Hosts!$1:$1,0))</f>
        <v>0.97</v>
      </c>
      <c r="G5982" s="67" t="str">
        <f>INDEX(Hosts!$A:$O,MATCH(Places!$C5982,Hosts!$A:$A,0),MATCH(Places!G$1,Hosts!$1:$1,0))</f>
        <v>No</v>
      </c>
      <c r="H5982">
        <v>13</v>
      </c>
      <c r="I5982" t="str">
        <f>VLOOKUP($H5982,Neighborhoods!$A:$C,2,0)</f>
        <v>Manhattan</v>
      </c>
      <c r="J5982" t="str">
        <f>VLOOKUP($H5982,Neighborhoods!$A:$C,3,0)</f>
        <v>Chelsea</v>
      </c>
      <c r="K5982" t="s">
        <v>11822</v>
      </c>
      <c r="L5982" t="str">
        <f t="shared" si="372"/>
        <v>No</v>
      </c>
      <c r="M5982">
        <v>4</v>
      </c>
      <c r="N5982" t="str" cm="1">
        <f t="array" ref="N5982">_xlfn.IFS(M5982&lt;=2,"Small",M5982&lt;=5,"Medium",M5982&gt;5,"Large")</f>
        <v>Medium</v>
      </c>
      <c r="O5982" s="50">
        <v>125</v>
      </c>
      <c r="P5982" s="67">
        <f t="shared" si="373"/>
        <v>0.03</v>
      </c>
      <c r="Q5982" s="52">
        <v>4.9000000000000004</v>
      </c>
      <c r="R5982" s="52" t="str" cm="1">
        <f t="array" ref="R5982">_xlfn.IFS(ROUND(Q5982,0)=5,"Excellent",ROUND(Q5982,0)=4,"Good",ROUND(Q5982,0)=3,"Ok",ROUND(Q5982,0)&lt;3,"Bad")</f>
        <v>Excellent</v>
      </c>
      <c r="S5982">
        <v>10</v>
      </c>
      <c r="T5982" t="str">
        <f t="shared" si="374"/>
        <v>No</v>
      </c>
      <c r="U5982" s="65">
        <v>42225</v>
      </c>
      <c r="V5982" s="65">
        <v>43786</v>
      </c>
      <c r="W5982">
        <v>365</v>
      </c>
      <c r="X5982" t="str">
        <f t="shared" si="375"/>
        <v>Active</v>
      </c>
      <c r="Y5982" t="s">
        <v>15615</v>
      </c>
    </row>
    <row r="5983" spans="1:25" x14ac:dyDescent="0.25">
      <c r="A5983">
        <v>5982</v>
      </c>
      <c r="B5983" t="s">
        <v>13762</v>
      </c>
      <c r="C5983">
        <v>1570</v>
      </c>
      <c r="D5983" t="str">
        <f>VLOOKUP($C5983,Hosts!$A:$O,10,0)</f>
        <v>New York</v>
      </c>
      <c r="E5983" s="67">
        <f>INDEX(Hosts!$A:$O,MATCH(Places!$C5983,Hosts!$A:$A,0),MATCH(Places!E$1,Hosts!$1:$1,0))</f>
        <v>1</v>
      </c>
      <c r="F5983" s="67">
        <f>INDEX(Hosts!$A:$O,MATCH(Places!$C5983,Hosts!$A:$A,0),MATCH(Places!F$1,Hosts!$1:$1,0))</f>
        <v>0.91</v>
      </c>
      <c r="G5983" s="67" t="str">
        <f>INDEX(Hosts!$A:$O,MATCH(Places!$C5983,Hosts!$A:$A,0),MATCH(Places!G$1,Hosts!$1:$1,0))</f>
        <v>Yes</v>
      </c>
      <c r="H5983">
        <v>7</v>
      </c>
      <c r="I5983" t="str">
        <f>VLOOKUP($H5983,Neighborhoods!$A:$C,2,0)</f>
        <v>Brooklyn</v>
      </c>
      <c r="J5983" t="str">
        <f>VLOOKUP($H5983,Neighborhoods!$A:$C,3,0)</f>
        <v>Bedford-Stuyvesant</v>
      </c>
      <c r="K5983" t="s">
        <v>11822</v>
      </c>
      <c r="L5983" t="str">
        <f t="shared" si="372"/>
        <v>No</v>
      </c>
      <c r="M5983">
        <v>2</v>
      </c>
      <c r="N5983" t="str" cm="1">
        <f t="array" ref="N5983">_xlfn.IFS(M5983&lt;=2,"Small",M5983&lt;=5,"Medium",M5983&gt;5,"Large")</f>
        <v>Small</v>
      </c>
      <c r="O5983" s="50">
        <v>150</v>
      </c>
      <c r="P5983" s="67">
        <f t="shared" si="373"/>
        <v>0.03</v>
      </c>
      <c r="Q5983" s="52">
        <v>5</v>
      </c>
      <c r="R5983" s="52" t="str" cm="1">
        <f t="array" ref="R5983">_xlfn.IFS(ROUND(Q5983,0)=5,"Excellent",ROUND(Q5983,0)=4,"Good",ROUND(Q5983,0)=3,"Ok",ROUND(Q5983,0)&lt;3,"Bad")</f>
        <v>Excellent</v>
      </c>
      <c r="S5983">
        <v>5</v>
      </c>
      <c r="T5983" t="str">
        <f t="shared" si="374"/>
        <v>No</v>
      </c>
      <c r="U5983" s="65">
        <v>42917</v>
      </c>
      <c r="V5983" s="65">
        <v>43738</v>
      </c>
      <c r="W5983">
        <v>304</v>
      </c>
      <c r="X5983" t="str">
        <f t="shared" si="375"/>
        <v>Active</v>
      </c>
      <c r="Y5983" t="s">
        <v>15615</v>
      </c>
    </row>
    <row r="5984" spans="1:25" x14ac:dyDescent="0.25">
      <c r="A5984">
        <v>5983</v>
      </c>
      <c r="B5984" t="s">
        <v>13854</v>
      </c>
      <c r="C5984">
        <v>3162</v>
      </c>
      <c r="D5984" t="str">
        <f>VLOOKUP($C5984,Hosts!$A:$O,10,0)</f>
        <v>New York</v>
      </c>
      <c r="E5984" s="67">
        <f>INDEX(Hosts!$A:$O,MATCH(Places!$C5984,Hosts!$A:$A,0),MATCH(Places!E$1,Hosts!$1:$1,0))</f>
        <v>0.5</v>
      </c>
      <c r="F5984" s="67">
        <f>INDEX(Hosts!$A:$O,MATCH(Places!$C5984,Hosts!$A:$A,0),MATCH(Places!F$1,Hosts!$1:$1,0))</f>
        <v>1</v>
      </c>
      <c r="G5984" s="67" t="str">
        <f>INDEX(Hosts!$A:$O,MATCH(Places!$C5984,Hosts!$A:$A,0),MATCH(Places!G$1,Hosts!$1:$1,0))</f>
        <v>Yes</v>
      </c>
      <c r="H5984">
        <v>6</v>
      </c>
      <c r="I5984" t="str">
        <f>VLOOKUP($H5984,Neighborhoods!$A:$C,2,0)</f>
        <v>Bronx</v>
      </c>
      <c r="J5984" t="str">
        <f>VLOOKUP($H5984,Neighborhoods!$A:$C,3,0)</f>
        <v>Wakefield</v>
      </c>
      <c r="K5984" t="s">
        <v>11822</v>
      </c>
      <c r="L5984" t="str">
        <f t="shared" si="372"/>
        <v>No</v>
      </c>
      <c r="M5984">
        <v>2</v>
      </c>
      <c r="N5984" t="str" cm="1">
        <f t="array" ref="N5984">_xlfn.IFS(M5984&lt;=2,"Small",M5984&lt;=5,"Medium",M5984&gt;5,"Large")</f>
        <v>Small</v>
      </c>
      <c r="O5984" s="50">
        <v>140</v>
      </c>
      <c r="P5984" s="67">
        <f t="shared" si="373"/>
        <v>0.03</v>
      </c>
      <c r="Q5984" s="52">
        <v>4.91</v>
      </c>
      <c r="R5984" s="52" t="str" cm="1">
        <f t="array" ref="R5984">_xlfn.IFS(ROUND(Q5984,0)=5,"Excellent",ROUND(Q5984,0)=4,"Good",ROUND(Q5984,0)=3,"Ok",ROUND(Q5984,0)&lt;3,"Bad")</f>
        <v>Excellent</v>
      </c>
      <c r="S5984">
        <v>32</v>
      </c>
      <c r="T5984" t="str">
        <f t="shared" si="374"/>
        <v>No</v>
      </c>
      <c r="U5984" s="65">
        <v>43786</v>
      </c>
      <c r="V5984" s="65">
        <v>43941</v>
      </c>
      <c r="W5984">
        <v>73</v>
      </c>
      <c r="X5984" t="str">
        <f t="shared" si="375"/>
        <v>Active</v>
      </c>
      <c r="Y5984" t="s">
        <v>15616</v>
      </c>
    </row>
    <row r="5985" spans="1:25" x14ac:dyDescent="0.25">
      <c r="A5985">
        <v>5984</v>
      </c>
      <c r="B5985" t="s">
        <v>869</v>
      </c>
      <c r="C5985">
        <v>596</v>
      </c>
      <c r="D5985" t="str">
        <f>VLOOKUP($C5985,Hosts!$A:$O,10,0)</f>
        <v>New York</v>
      </c>
      <c r="E5985" s="67">
        <f>INDEX(Hosts!$A:$O,MATCH(Places!$C5985,Hosts!$A:$A,0),MATCH(Places!E$1,Hosts!$1:$1,0))</f>
        <v>1</v>
      </c>
      <c r="F5985" s="67">
        <f>INDEX(Hosts!$A:$O,MATCH(Places!$C5985,Hosts!$A:$A,0),MATCH(Places!F$1,Hosts!$1:$1,0))</f>
        <v>0.97</v>
      </c>
      <c r="G5985" s="67" t="str">
        <f>INDEX(Hosts!$A:$O,MATCH(Places!$C5985,Hosts!$A:$A,0),MATCH(Places!G$1,Hosts!$1:$1,0))</f>
        <v>No</v>
      </c>
      <c r="H5985">
        <v>17</v>
      </c>
      <c r="I5985" t="str">
        <f>VLOOKUP($H5985,Neighborhoods!$A:$C,2,0)</f>
        <v>Manhattan</v>
      </c>
      <c r="J5985" t="str">
        <f>VLOOKUP($H5985,Neighborhoods!$A:$C,3,0)</f>
        <v>Hell's Kitchen</v>
      </c>
      <c r="K5985" t="s">
        <v>11822</v>
      </c>
      <c r="L5985" t="str">
        <f t="shared" si="372"/>
        <v>No</v>
      </c>
      <c r="M5985">
        <v>4</v>
      </c>
      <c r="N5985" t="str" cm="1">
        <f t="array" ref="N5985">_xlfn.IFS(M5985&lt;=2,"Small",M5985&lt;=5,"Medium",M5985&gt;5,"Large")</f>
        <v>Medium</v>
      </c>
      <c r="O5985" s="50">
        <v>130</v>
      </c>
      <c r="P5985" s="67">
        <f t="shared" si="373"/>
        <v>0.03</v>
      </c>
      <c r="Q5985" s="52">
        <v>4.8600000000000003</v>
      </c>
      <c r="R5985" s="52" t="str" cm="1">
        <f t="array" ref="R5985">_xlfn.IFS(ROUND(Q5985,0)=5,"Excellent",ROUND(Q5985,0)=4,"Good",ROUND(Q5985,0)=3,"Ok",ROUND(Q5985,0)&lt;3,"Bad")</f>
        <v>Excellent</v>
      </c>
      <c r="S5985">
        <v>22</v>
      </c>
      <c r="T5985" t="str">
        <f t="shared" si="374"/>
        <v>No</v>
      </c>
      <c r="U5985" s="65">
        <v>42251</v>
      </c>
      <c r="V5985" s="65">
        <v>43876</v>
      </c>
      <c r="W5985">
        <v>351</v>
      </c>
      <c r="X5985" t="str">
        <f t="shared" si="375"/>
        <v>Active</v>
      </c>
      <c r="Y5985" t="s">
        <v>15615</v>
      </c>
    </row>
    <row r="5986" spans="1:25" x14ac:dyDescent="0.25">
      <c r="A5986">
        <v>5985</v>
      </c>
      <c r="B5986" t="s">
        <v>2393</v>
      </c>
      <c r="C5986">
        <v>3435</v>
      </c>
      <c r="D5986" t="str">
        <f>VLOOKUP($C5986,Hosts!$A:$O,10,0)</f>
        <v>New York</v>
      </c>
      <c r="E5986" s="67">
        <f>INDEX(Hosts!$A:$O,MATCH(Places!$C5986,Hosts!$A:$A,0),MATCH(Places!E$1,Hosts!$1:$1,0))</f>
        <v>0.95</v>
      </c>
      <c r="F5986" s="67">
        <f>INDEX(Hosts!$A:$O,MATCH(Places!$C5986,Hosts!$A:$A,0),MATCH(Places!F$1,Hosts!$1:$1,0))</f>
        <v>0.97</v>
      </c>
      <c r="G5986" s="67" t="str">
        <f>INDEX(Hosts!$A:$O,MATCH(Places!$C5986,Hosts!$A:$A,0),MATCH(Places!G$1,Hosts!$1:$1,0))</f>
        <v>No</v>
      </c>
      <c r="H5986">
        <v>19</v>
      </c>
      <c r="I5986" t="str">
        <f>VLOOKUP($H5986,Neighborhoods!$A:$C,2,0)</f>
        <v>Manhattan</v>
      </c>
      <c r="J5986" t="str">
        <f>VLOOKUP($H5986,Neighborhoods!$A:$C,3,0)</f>
        <v>Upper East Side</v>
      </c>
      <c r="K5986" t="s">
        <v>11822</v>
      </c>
      <c r="L5986" t="str">
        <f t="shared" si="372"/>
        <v>No</v>
      </c>
      <c r="M5986">
        <v>5</v>
      </c>
      <c r="N5986" t="str" cm="1">
        <f t="array" ref="N5986">_xlfn.IFS(M5986&lt;=2,"Small",M5986&lt;=5,"Medium",M5986&gt;5,"Large")</f>
        <v>Medium</v>
      </c>
      <c r="O5986" s="50">
        <v>150</v>
      </c>
      <c r="P5986" s="67">
        <f t="shared" si="373"/>
        <v>0.03</v>
      </c>
      <c r="Q5986" s="52">
        <v>4.5</v>
      </c>
      <c r="R5986" s="52" t="str" cm="1">
        <f t="array" ref="R5986">_xlfn.IFS(ROUND(Q5986,0)=5,"Excellent",ROUND(Q5986,0)=4,"Good",ROUND(Q5986,0)=3,"Ok",ROUND(Q5986,0)&lt;3,"Bad")</f>
        <v>Excellent</v>
      </c>
      <c r="S5986">
        <v>6</v>
      </c>
      <c r="T5986" t="str">
        <f t="shared" si="374"/>
        <v>No</v>
      </c>
      <c r="U5986" s="65">
        <v>43296</v>
      </c>
      <c r="V5986" s="65">
        <v>43825</v>
      </c>
      <c r="W5986">
        <v>180</v>
      </c>
      <c r="X5986" t="str">
        <f t="shared" si="375"/>
        <v>Active</v>
      </c>
      <c r="Y5986" t="s">
        <v>15615</v>
      </c>
    </row>
    <row r="5987" spans="1:25" x14ac:dyDescent="0.25">
      <c r="A5987">
        <v>5986</v>
      </c>
      <c r="B5987" t="s">
        <v>651</v>
      </c>
      <c r="C5987">
        <v>596</v>
      </c>
      <c r="D5987" t="str">
        <f>VLOOKUP($C5987,Hosts!$A:$O,10,0)</f>
        <v>New York</v>
      </c>
      <c r="E5987" s="67">
        <f>INDEX(Hosts!$A:$O,MATCH(Places!$C5987,Hosts!$A:$A,0),MATCH(Places!E$1,Hosts!$1:$1,0))</f>
        <v>1</v>
      </c>
      <c r="F5987" s="67">
        <f>INDEX(Hosts!$A:$O,MATCH(Places!$C5987,Hosts!$A:$A,0),MATCH(Places!F$1,Hosts!$1:$1,0))</f>
        <v>0.97</v>
      </c>
      <c r="G5987" s="67" t="str">
        <f>INDEX(Hosts!$A:$O,MATCH(Places!$C5987,Hosts!$A:$A,0),MATCH(Places!G$1,Hosts!$1:$1,0))</f>
        <v>No</v>
      </c>
      <c r="H5987">
        <v>19</v>
      </c>
      <c r="I5987" t="str">
        <f>VLOOKUP($H5987,Neighborhoods!$A:$C,2,0)</f>
        <v>Manhattan</v>
      </c>
      <c r="J5987" t="str">
        <f>VLOOKUP($H5987,Neighborhoods!$A:$C,3,0)</f>
        <v>Upper East Side</v>
      </c>
      <c r="K5987" t="s">
        <v>11822</v>
      </c>
      <c r="L5987" t="str">
        <f t="shared" si="372"/>
        <v>No</v>
      </c>
      <c r="M5987">
        <v>5</v>
      </c>
      <c r="N5987" t="str" cm="1">
        <f t="array" ref="N5987">_xlfn.IFS(M5987&lt;=2,"Small",M5987&lt;=5,"Medium",M5987&gt;5,"Large")</f>
        <v>Medium</v>
      </c>
      <c r="O5987" s="50">
        <v>155</v>
      </c>
      <c r="P5987" s="67">
        <f t="shared" si="373"/>
        <v>0.03</v>
      </c>
      <c r="Q5987" s="52">
        <v>4.8099999999999996</v>
      </c>
      <c r="R5987" s="52" t="str" cm="1">
        <f t="array" ref="R5987">_xlfn.IFS(ROUND(Q5987,0)=5,"Excellent",ROUND(Q5987,0)=4,"Good",ROUND(Q5987,0)=3,"Ok",ROUND(Q5987,0)&lt;3,"Bad")</f>
        <v>Excellent</v>
      </c>
      <c r="S5987">
        <v>16</v>
      </c>
      <c r="T5987" t="str">
        <f t="shared" si="374"/>
        <v>No</v>
      </c>
      <c r="U5987" s="65">
        <v>41883</v>
      </c>
      <c r="V5987" s="65">
        <v>43815</v>
      </c>
      <c r="W5987">
        <v>365</v>
      </c>
      <c r="X5987" t="str">
        <f t="shared" si="375"/>
        <v>Active</v>
      </c>
      <c r="Y5987" t="s">
        <v>15615</v>
      </c>
    </row>
    <row r="5988" spans="1:25" x14ac:dyDescent="0.25">
      <c r="A5988">
        <v>5987</v>
      </c>
      <c r="B5988" t="s">
        <v>3237</v>
      </c>
      <c r="C5988">
        <v>3435</v>
      </c>
      <c r="D5988" t="str">
        <f>VLOOKUP($C5988,Hosts!$A:$O,10,0)</f>
        <v>New York</v>
      </c>
      <c r="E5988" s="67">
        <f>INDEX(Hosts!$A:$O,MATCH(Places!$C5988,Hosts!$A:$A,0),MATCH(Places!E$1,Hosts!$1:$1,0))</f>
        <v>0.95</v>
      </c>
      <c r="F5988" s="67">
        <f>INDEX(Hosts!$A:$O,MATCH(Places!$C5988,Hosts!$A:$A,0),MATCH(Places!F$1,Hosts!$1:$1,0))</f>
        <v>0.97</v>
      </c>
      <c r="G5988" s="67" t="str">
        <f>INDEX(Hosts!$A:$O,MATCH(Places!$C5988,Hosts!$A:$A,0),MATCH(Places!G$1,Hosts!$1:$1,0))</f>
        <v>No</v>
      </c>
      <c r="H5988">
        <v>19</v>
      </c>
      <c r="I5988" t="str">
        <f>VLOOKUP($H5988,Neighborhoods!$A:$C,2,0)</f>
        <v>Manhattan</v>
      </c>
      <c r="J5988" t="str">
        <f>VLOOKUP($H5988,Neighborhoods!$A:$C,3,0)</f>
        <v>Upper East Side</v>
      </c>
      <c r="K5988" t="s">
        <v>11822</v>
      </c>
      <c r="L5988" t="str">
        <f t="shared" si="372"/>
        <v>No</v>
      </c>
      <c r="M5988">
        <v>3</v>
      </c>
      <c r="N5988" t="str" cm="1">
        <f t="array" ref="N5988">_xlfn.IFS(M5988&lt;=2,"Small",M5988&lt;=5,"Medium",M5988&gt;5,"Large")</f>
        <v>Medium</v>
      </c>
      <c r="O5988" s="50">
        <v>130</v>
      </c>
      <c r="P5988" s="67">
        <f t="shared" si="373"/>
        <v>0.03</v>
      </c>
      <c r="Q5988" s="52">
        <v>5</v>
      </c>
      <c r="R5988" s="52" t="str" cm="1">
        <f t="array" ref="R5988">_xlfn.IFS(ROUND(Q5988,0)=5,"Excellent",ROUND(Q5988,0)=4,"Good",ROUND(Q5988,0)=3,"Ok",ROUND(Q5988,0)&lt;3,"Bad")</f>
        <v>Excellent</v>
      </c>
      <c r="S5988">
        <v>4</v>
      </c>
      <c r="T5988" t="str">
        <f t="shared" si="374"/>
        <v>No</v>
      </c>
      <c r="U5988" s="65">
        <v>43591</v>
      </c>
      <c r="V5988" s="65">
        <v>43981</v>
      </c>
      <c r="W5988">
        <v>334</v>
      </c>
      <c r="X5988" t="str">
        <f t="shared" si="375"/>
        <v>Active</v>
      </c>
      <c r="Y5988" t="s">
        <v>15616</v>
      </c>
    </row>
    <row r="5989" spans="1:25" x14ac:dyDescent="0.25">
      <c r="A5989">
        <v>5988</v>
      </c>
      <c r="B5989" t="s">
        <v>857</v>
      </c>
      <c r="C5989">
        <v>596</v>
      </c>
      <c r="D5989" t="str">
        <f>VLOOKUP($C5989,Hosts!$A:$O,10,0)</f>
        <v>New York</v>
      </c>
      <c r="E5989" s="67">
        <f>INDEX(Hosts!$A:$O,MATCH(Places!$C5989,Hosts!$A:$A,0),MATCH(Places!E$1,Hosts!$1:$1,0))</f>
        <v>1</v>
      </c>
      <c r="F5989" s="67">
        <f>INDEX(Hosts!$A:$O,MATCH(Places!$C5989,Hosts!$A:$A,0),MATCH(Places!F$1,Hosts!$1:$1,0))</f>
        <v>0.97</v>
      </c>
      <c r="G5989" s="67" t="str">
        <f>INDEX(Hosts!$A:$O,MATCH(Places!$C5989,Hosts!$A:$A,0),MATCH(Places!G$1,Hosts!$1:$1,0))</f>
        <v>No</v>
      </c>
      <c r="H5989">
        <v>19</v>
      </c>
      <c r="I5989" t="str">
        <f>VLOOKUP($H5989,Neighborhoods!$A:$C,2,0)</f>
        <v>Manhattan</v>
      </c>
      <c r="J5989" t="str">
        <f>VLOOKUP($H5989,Neighborhoods!$A:$C,3,0)</f>
        <v>Upper East Side</v>
      </c>
      <c r="K5989" t="s">
        <v>11822</v>
      </c>
      <c r="L5989" t="str">
        <f t="shared" si="372"/>
        <v>No</v>
      </c>
      <c r="M5989">
        <v>4</v>
      </c>
      <c r="N5989" t="str" cm="1">
        <f t="array" ref="N5989">_xlfn.IFS(M5989&lt;=2,"Small",M5989&lt;=5,"Medium",M5989&gt;5,"Large")</f>
        <v>Medium</v>
      </c>
      <c r="O5989" s="50">
        <v>100</v>
      </c>
      <c r="P5989" s="67">
        <f t="shared" si="373"/>
        <v>0.03</v>
      </c>
      <c r="Q5989" s="52">
        <v>4.55</v>
      </c>
      <c r="R5989" s="52" t="str" cm="1">
        <f t="array" ref="R5989">_xlfn.IFS(ROUND(Q5989,0)=5,"Excellent",ROUND(Q5989,0)=4,"Good",ROUND(Q5989,0)=3,"Ok",ROUND(Q5989,0)&lt;3,"Bad")</f>
        <v>Excellent</v>
      </c>
      <c r="S5989">
        <v>11</v>
      </c>
      <c r="T5989" t="str">
        <f t="shared" si="374"/>
        <v>No</v>
      </c>
      <c r="U5989" s="65">
        <v>42263</v>
      </c>
      <c r="V5989" s="65">
        <v>43981</v>
      </c>
      <c r="W5989">
        <v>365</v>
      </c>
      <c r="X5989" t="str">
        <f t="shared" si="375"/>
        <v>Active</v>
      </c>
      <c r="Y5989" t="s">
        <v>15615</v>
      </c>
    </row>
    <row r="5990" spans="1:25" x14ac:dyDescent="0.25">
      <c r="A5990">
        <v>5989</v>
      </c>
      <c r="B5990" t="s">
        <v>2985</v>
      </c>
      <c r="C5990">
        <v>3435</v>
      </c>
      <c r="D5990" t="str">
        <f>VLOOKUP($C5990,Hosts!$A:$O,10,0)</f>
        <v>New York</v>
      </c>
      <c r="E5990" s="67">
        <f>INDEX(Hosts!$A:$O,MATCH(Places!$C5990,Hosts!$A:$A,0),MATCH(Places!E$1,Hosts!$1:$1,0))</f>
        <v>0.95</v>
      </c>
      <c r="F5990" s="67">
        <f>INDEX(Hosts!$A:$O,MATCH(Places!$C5990,Hosts!$A:$A,0),MATCH(Places!F$1,Hosts!$1:$1,0))</f>
        <v>0.97</v>
      </c>
      <c r="G5990" s="67" t="str">
        <f>INDEX(Hosts!$A:$O,MATCH(Places!$C5990,Hosts!$A:$A,0),MATCH(Places!G$1,Hosts!$1:$1,0))</f>
        <v>No</v>
      </c>
      <c r="H5990">
        <v>19</v>
      </c>
      <c r="I5990" t="str">
        <f>VLOOKUP($H5990,Neighborhoods!$A:$C,2,0)</f>
        <v>Manhattan</v>
      </c>
      <c r="J5990" t="str">
        <f>VLOOKUP($H5990,Neighborhoods!$A:$C,3,0)</f>
        <v>Upper East Side</v>
      </c>
      <c r="K5990" t="s">
        <v>11822</v>
      </c>
      <c r="L5990" t="str">
        <f t="shared" si="372"/>
        <v>No</v>
      </c>
      <c r="M5990">
        <v>5</v>
      </c>
      <c r="N5990" t="str" cm="1">
        <f t="array" ref="N5990">_xlfn.IFS(M5990&lt;=2,"Small",M5990&lt;=5,"Medium",M5990&gt;5,"Large")</f>
        <v>Medium</v>
      </c>
      <c r="O5990" s="50">
        <v>160</v>
      </c>
      <c r="P5990" s="67">
        <f t="shared" si="373"/>
        <v>0.03</v>
      </c>
      <c r="Q5990" s="52">
        <v>5</v>
      </c>
      <c r="R5990" s="52" t="str" cm="1">
        <f t="array" ref="R5990">_xlfn.IFS(ROUND(Q5990,0)=5,"Excellent",ROUND(Q5990,0)=4,"Good",ROUND(Q5990,0)=3,"Ok",ROUND(Q5990,0)&lt;3,"Bad")</f>
        <v>Excellent</v>
      </c>
      <c r="S5990">
        <v>3</v>
      </c>
      <c r="T5990" t="str">
        <f t="shared" si="374"/>
        <v>No</v>
      </c>
      <c r="U5990" s="65">
        <v>43601</v>
      </c>
      <c r="V5990" s="65">
        <v>43819</v>
      </c>
      <c r="W5990">
        <v>365</v>
      </c>
      <c r="X5990" t="str">
        <f t="shared" si="375"/>
        <v>Active</v>
      </c>
      <c r="Y5990" t="s">
        <v>15615</v>
      </c>
    </row>
    <row r="5991" spans="1:25" x14ac:dyDescent="0.25">
      <c r="A5991">
        <v>5990</v>
      </c>
      <c r="B5991" t="s">
        <v>881</v>
      </c>
      <c r="C5991">
        <v>596</v>
      </c>
      <c r="D5991" t="str">
        <f>VLOOKUP($C5991,Hosts!$A:$O,10,0)</f>
        <v>New York</v>
      </c>
      <c r="E5991" s="67">
        <f>INDEX(Hosts!$A:$O,MATCH(Places!$C5991,Hosts!$A:$A,0),MATCH(Places!E$1,Hosts!$1:$1,0))</f>
        <v>1</v>
      </c>
      <c r="F5991" s="67">
        <f>INDEX(Hosts!$A:$O,MATCH(Places!$C5991,Hosts!$A:$A,0),MATCH(Places!F$1,Hosts!$1:$1,0))</f>
        <v>0.97</v>
      </c>
      <c r="G5991" s="67" t="str">
        <f>INDEX(Hosts!$A:$O,MATCH(Places!$C5991,Hosts!$A:$A,0),MATCH(Places!G$1,Hosts!$1:$1,0))</f>
        <v>No</v>
      </c>
      <c r="H5991">
        <v>17</v>
      </c>
      <c r="I5991" t="str">
        <f>VLOOKUP($H5991,Neighborhoods!$A:$C,2,0)</f>
        <v>Manhattan</v>
      </c>
      <c r="J5991" t="str">
        <f>VLOOKUP($H5991,Neighborhoods!$A:$C,3,0)</f>
        <v>Hell's Kitchen</v>
      </c>
      <c r="K5991" t="s">
        <v>11822</v>
      </c>
      <c r="L5991" t="str">
        <f t="shared" si="372"/>
        <v>No</v>
      </c>
      <c r="M5991">
        <v>4</v>
      </c>
      <c r="N5991" t="str" cm="1">
        <f t="array" ref="N5991">_xlfn.IFS(M5991&lt;=2,"Small",M5991&lt;=5,"Medium",M5991&gt;5,"Large")</f>
        <v>Medium</v>
      </c>
      <c r="O5991" s="50">
        <v>120</v>
      </c>
      <c r="P5991" s="67">
        <f t="shared" si="373"/>
        <v>0.03</v>
      </c>
      <c r="Q5991" s="52">
        <v>4.67</v>
      </c>
      <c r="R5991" s="52" t="str" cm="1">
        <f t="array" ref="R5991">_xlfn.IFS(ROUND(Q5991,0)=5,"Excellent",ROUND(Q5991,0)=4,"Good",ROUND(Q5991,0)=3,"Ok",ROUND(Q5991,0)&lt;3,"Bad")</f>
        <v>Excellent</v>
      </c>
      <c r="S5991">
        <v>12</v>
      </c>
      <c r="T5991" t="str">
        <f t="shared" si="374"/>
        <v>No</v>
      </c>
      <c r="U5991" s="65">
        <v>42286</v>
      </c>
      <c r="V5991" s="65">
        <v>43812</v>
      </c>
      <c r="W5991">
        <v>365</v>
      </c>
      <c r="X5991" t="str">
        <f t="shared" si="375"/>
        <v>Active</v>
      </c>
      <c r="Y5991" t="s">
        <v>15615</v>
      </c>
    </row>
    <row r="5992" spans="1:25" x14ac:dyDescent="0.25">
      <c r="A5992">
        <v>5991</v>
      </c>
      <c r="B5992" t="s">
        <v>3162</v>
      </c>
      <c r="C5992">
        <v>3435</v>
      </c>
      <c r="D5992" t="str">
        <f>VLOOKUP($C5992,Hosts!$A:$O,10,0)</f>
        <v>New York</v>
      </c>
      <c r="E5992" s="67">
        <f>INDEX(Hosts!$A:$O,MATCH(Places!$C5992,Hosts!$A:$A,0),MATCH(Places!E$1,Hosts!$1:$1,0))</f>
        <v>0.95</v>
      </c>
      <c r="F5992" s="67">
        <f>INDEX(Hosts!$A:$O,MATCH(Places!$C5992,Hosts!$A:$A,0),MATCH(Places!F$1,Hosts!$1:$1,0))</f>
        <v>0.97</v>
      </c>
      <c r="G5992" s="67" t="str">
        <f>INDEX(Hosts!$A:$O,MATCH(Places!$C5992,Hosts!$A:$A,0),MATCH(Places!G$1,Hosts!$1:$1,0))</f>
        <v>No</v>
      </c>
      <c r="H5992">
        <v>17</v>
      </c>
      <c r="I5992" t="str">
        <f>VLOOKUP($H5992,Neighborhoods!$A:$C,2,0)</f>
        <v>Manhattan</v>
      </c>
      <c r="J5992" t="str">
        <f>VLOOKUP($H5992,Neighborhoods!$A:$C,3,0)</f>
        <v>Hell's Kitchen</v>
      </c>
      <c r="K5992" t="s">
        <v>11822</v>
      </c>
      <c r="L5992" t="str">
        <f t="shared" si="372"/>
        <v>No</v>
      </c>
      <c r="M5992">
        <v>4</v>
      </c>
      <c r="N5992" t="str" cm="1">
        <f t="array" ref="N5992">_xlfn.IFS(M5992&lt;=2,"Small",M5992&lt;=5,"Medium",M5992&gt;5,"Large")</f>
        <v>Medium</v>
      </c>
      <c r="O5992" s="50">
        <v>145</v>
      </c>
      <c r="P5992" s="67">
        <f t="shared" si="373"/>
        <v>0.03</v>
      </c>
      <c r="Q5992" s="52">
        <v>5</v>
      </c>
      <c r="R5992" s="52" t="str" cm="1">
        <f t="array" ref="R5992">_xlfn.IFS(ROUND(Q5992,0)=5,"Excellent",ROUND(Q5992,0)=4,"Good",ROUND(Q5992,0)=3,"Ok",ROUND(Q5992,0)&lt;3,"Bad")</f>
        <v>Excellent</v>
      </c>
      <c r="S5992">
        <v>3</v>
      </c>
      <c r="T5992" t="str">
        <f t="shared" si="374"/>
        <v>No</v>
      </c>
      <c r="U5992" s="65">
        <v>43738</v>
      </c>
      <c r="V5992" s="65">
        <v>43835</v>
      </c>
      <c r="W5992">
        <v>15</v>
      </c>
      <c r="X5992" t="str">
        <f t="shared" si="375"/>
        <v>Active</v>
      </c>
      <c r="Y5992" t="s">
        <v>15615</v>
      </c>
    </row>
    <row r="5993" spans="1:25" x14ac:dyDescent="0.25">
      <c r="A5993">
        <v>5992</v>
      </c>
      <c r="B5993" t="s">
        <v>3172</v>
      </c>
      <c r="C5993">
        <v>3435</v>
      </c>
      <c r="D5993" t="str">
        <f>VLOOKUP($C5993,Hosts!$A:$O,10,0)</f>
        <v>New York</v>
      </c>
      <c r="E5993" s="67">
        <f>INDEX(Hosts!$A:$O,MATCH(Places!$C5993,Hosts!$A:$A,0),MATCH(Places!E$1,Hosts!$1:$1,0))</f>
        <v>0.95</v>
      </c>
      <c r="F5993" s="67">
        <f>INDEX(Hosts!$A:$O,MATCH(Places!$C5993,Hosts!$A:$A,0),MATCH(Places!F$1,Hosts!$1:$1,0))</f>
        <v>0.97</v>
      </c>
      <c r="G5993" s="67" t="str">
        <f>INDEX(Hosts!$A:$O,MATCH(Places!$C5993,Hosts!$A:$A,0),MATCH(Places!G$1,Hosts!$1:$1,0))</f>
        <v>No</v>
      </c>
      <c r="H5993">
        <v>17</v>
      </c>
      <c r="I5993" t="str">
        <f>VLOOKUP($H5993,Neighborhoods!$A:$C,2,0)</f>
        <v>Manhattan</v>
      </c>
      <c r="J5993" t="str">
        <f>VLOOKUP($H5993,Neighborhoods!$A:$C,3,0)</f>
        <v>Hell's Kitchen</v>
      </c>
      <c r="K5993" t="s">
        <v>11822</v>
      </c>
      <c r="L5993" t="str">
        <f t="shared" si="372"/>
        <v>No</v>
      </c>
      <c r="M5993">
        <v>4</v>
      </c>
      <c r="N5993" t="str" cm="1">
        <f t="array" ref="N5993">_xlfn.IFS(M5993&lt;=2,"Small",M5993&lt;=5,"Medium",M5993&gt;5,"Large")</f>
        <v>Medium</v>
      </c>
      <c r="O5993" s="50">
        <v>150</v>
      </c>
      <c r="P5993" s="67">
        <f t="shared" si="373"/>
        <v>0.03</v>
      </c>
      <c r="Q5993" s="52">
        <v>4.67</v>
      </c>
      <c r="R5993" s="52" t="str" cm="1">
        <f t="array" ref="R5993">_xlfn.IFS(ROUND(Q5993,0)=5,"Excellent",ROUND(Q5993,0)=4,"Good",ROUND(Q5993,0)=3,"Ok",ROUND(Q5993,0)&lt;3,"Bad")</f>
        <v>Excellent</v>
      </c>
      <c r="S5993">
        <v>3</v>
      </c>
      <c r="T5993" t="str">
        <f t="shared" si="374"/>
        <v>No</v>
      </c>
      <c r="U5993" s="65">
        <v>43666</v>
      </c>
      <c r="V5993" s="65">
        <v>43911</v>
      </c>
      <c r="W5993">
        <v>107</v>
      </c>
      <c r="X5993" t="str">
        <f t="shared" si="375"/>
        <v>Active</v>
      </c>
      <c r="Y5993" t="s">
        <v>15615</v>
      </c>
    </row>
    <row r="5994" spans="1:25" x14ac:dyDescent="0.25">
      <c r="A5994">
        <v>5993</v>
      </c>
      <c r="B5994" t="s">
        <v>2383</v>
      </c>
      <c r="C5994">
        <v>3435</v>
      </c>
      <c r="D5994" t="str">
        <f>VLOOKUP($C5994,Hosts!$A:$O,10,0)</f>
        <v>New York</v>
      </c>
      <c r="E5994" s="67">
        <f>INDEX(Hosts!$A:$O,MATCH(Places!$C5994,Hosts!$A:$A,0),MATCH(Places!E$1,Hosts!$1:$1,0))</f>
        <v>0.95</v>
      </c>
      <c r="F5994" s="67">
        <f>INDEX(Hosts!$A:$O,MATCH(Places!$C5994,Hosts!$A:$A,0),MATCH(Places!F$1,Hosts!$1:$1,0))</f>
        <v>0.97</v>
      </c>
      <c r="G5994" s="67" t="str">
        <f>INDEX(Hosts!$A:$O,MATCH(Places!$C5994,Hosts!$A:$A,0),MATCH(Places!G$1,Hosts!$1:$1,0))</f>
        <v>No</v>
      </c>
      <c r="H5994">
        <v>19</v>
      </c>
      <c r="I5994" t="str">
        <f>VLOOKUP($H5994,Neighborhoods!$A:$C,2,0)</f>
        <v>Manhattan</v>
      </c>
      <c r="J5994" t="str">
        <f>VLOOKUP($H5994,Neighborhoods!$A:$C,3,0)</f>
        <v>Upper East Side</v>
      </c>
      <c r="K5994" t="s">
        <v>11822</v>
      </c>
      <c r="L5994" t="str">
        <f t="shared" si="372"/>
        <v>No</v>
      </c>
      <c r="M5994">
        <v>5</v>
      </c>
      <c r="N5994" t="str" cm="1">
        <f t="array" ref="N5994">_xlfn.IFS(M5994&lt;=2,"Small",M5994&lt;=5,"Medium",M5994&gt;5,"Large")</f>
        <v>Medium</v>
      </c>
      <c r="O5994" s="50">
        <v>150</v>
      </c>
      <c r="P5994" s="67">
        <f t="shared" si="373"/>
        <v>0.03</v>
      </c>
      <c r="Q5994" s="52">
        <v>4.67</v>
      </c>
      <c r="R5994" s="52" t="str" cm="1">
        <f t="array" ref="R5994">_xlfn.IFS(ROUND(Q5994,0)=5,"Excellent",ROUND(Q5994,0)=4,"Good",ROUND(Q5994,0)=3,"Ok",ROUND(Q5994,0)&lt;3,"Bad")</f>
        <v>Excellent</v>
      </c>
      <c r="S5994">
        <v>6</v>
      </c>
      <c r="T5994" t="str">
        <f t="shared" si="374"/>
        <v>No</v>
      </c>
      <c r="U5994" s="65">
        <v>43175</v>
      </c>
      <c r="V5994" s="65">
        <v>43679</v>
      </c>
      <c r="W5994">
        <v>179</v>
      </c>
      <c r="X5994" t="str">
        <f t="shared" si="375"/>
        <v>Active</v>
      </c>
      <c r="Y5994" t="s">
        <v>15615</v>
      </c>
    </row>
    <row r="5995" spans="1:25" x14ac:dyDescent="0.25">
      <c r="A5995">
        <v>5994</v>
      </c>
      <c r="B5995" t="s">
        <v>3144</v>
      </c>
      <c r="C5995">
        <v>3435</v>
      </c>
      <c r="D5995" t="str">
        <f>VLOOKUP($C5995,Hosts!$A:$O,10,0)</f>
        <v>New York</v>
      </c>
      <c r="E5995" s="67">
        <f>INDEX(Hosts!$A:$O,MATCH(Places!$C5995,Hosts!$A:$A,0),MATCH(Places!E$1,Hosts!$1:$1,0))</f>
        <v>0.95</v>
      </c>
      <c r="F5995" s="67">
        <f>INDEX(Hosts!$A:$O,MATCH(Places!$C5995,Hosts!$A:$A,0),MATCH(Places!F$1,Hosts!$1:$1,0))</f>
        <v>0.97</v>
      </c>
      <c r="G5995" s="67" t="str">
        <f>INDEX(Hosts!$A:$O,MATCH(Places!$C5995,Hosts!$A:$A,0),MATCH(Places!G$1,Hosts!$1:$1,0))</f>
        <v>No</v>
      </c>
      <c r="H5995">
        <v>19</v>
      </c>
      <c r="I5995" t="str">
        <f>VLOOKUP($H5995,Neighborhoods!$A:$C,2,0)</f>
        <v>Manhattan</v>
      </c>
      <c r="J5995" t="str">
        <f>VLOOKUP($H5995,Neighborhoods!$A:$C,3,0)</f>
        <v>Upper East Side</v>
      </c>
      <c r="K5995" t="s">
        <v>11822</v>
      </c>
      <c r="L5995" t="str">
        <f t="shared" si="372"/>
        <v>No</v>
      </c>
      <c r="M5995">
        <v>3</v>
      </c>
      <c r="N5995" t="str" cm="1">
        <f t="array" ref="N5995">_xlfn.IFS(M5995&lt;=2,"Small",M5995&lt;=5,"Medium",M5995&gt;5,"Large")</f>
        <v>Medium</v>
      </c>
      <c r="O5995" s="50">
        <v>130</v>
      </c>
      <c r="P5995" s="67">
        <f t="shared" si="373"/>
        <v>0.03</v>
      </c>
      <c r="Q5995" s="52">
        <v>5</v>
      </c>
      <c r="R5995" s="52" t="str" cm="1">
        <f t="array" ref="R5995">_xlfn.IFS(ROUND(Q5995,0)=5,"Excellent",ROUND(Q5995,0)=4,"Good",ROUND(Q5995,0)=3,"Ok",ROUND(Q5995,0)&lt;3,"Bad")</f>
        <v>Excellent</v>
      </c>
      <c r="S5995">
        <v>5</v>
      </c>
      <c r="T5995" t="str">
        <f t="shared" si="374"/>
        <v>No</v>
      </c>
      <c r="U5995" s="65">
        <v>43574</v>
      </c>
      <c r="V5995" s="65">
        <v>43956</v>
      </c>
      <c r="W5995">
        <v>276</v>
      </c>
      <c r="X5995" t="str">
        <f t="shared" si="375"/>
        <v>Active</v>
      </c>
      <c r="Y5995" t="s">
        <v>15616</v>
      </c>
    </row>
    <row r="5996" spans="1:25" x14ac:dyDescent="0.25">
      <c r="A5996">
        <v>5995</v>
      </c>
      <c r="B5996" t="s">
        <v>560</v>
      </c>
      <c r="C5996">
        <v>903</v>
      </c>
      <c r="D5996" t="str">
        <f>VLOOKUP($C5996,Hosts!$A:$O,10,0)</f>
        <v>New York</v>
      </c>
      <c r="E5996" s="67">
        <f>INDEX(Hosts!$A:$O,MATCH(Places!$C5996,Hosts!$A:$A,0),MATCH(Places!E$1,Hosts!$1:$1,0))</f>
        <v>1</v>
      </c>
      <c r="F5996" s="67">
        <f>INDEX(Hosts!$A:$O,MATCH(Places!$C5996,Hosts!$A:$A,0),MATCH(Places!F$1,Hosts!$1:$1,0))</f>
        <v>0.98</v>
      </c>
      <c r="G5996" s="67" t="str">
        <f>INDEX(Hosts!$A:$O,MATCH(Places!$C5996,Hosts!$A:$A,0),MATCH(Places!G$1,Hosts!$1:$1,0))</f>
        <v>Yes</v>
      </c>
      <c r="H5996">
        <v>8</v>
      </c>
      <c r="I5996" t="str">
        <f>VLOOKUP($H5996,Neighborhoods!$A:$C,2,0)</f>
        <v>Brooklyn</v>
      </c>
      <c r="J5996" t="str">
        <f>VLOOKUP($H5996,Neighborhoods!$A:$C,3,0)</f>
        <v>Bushwick</v>
      </c>
      <c r="K5996" t="s">
        <v>11822</v>
      </c>
      <c r="L5996" t="str">
        <f t="shared" si="372"/>
        <v>No</v>
      </c>
      <c r="M5996">
        <v>4</v>
      </c>
      <c r="N5996" t="str" cm="1">
        <f t="array" ref="N5996">_xlfn.IFS(M5996&lt;=2,"Small",M5996&lt;=5,"Medium",M5996&gt;5,"Large")</f>
        <v>Medium</v>
      </c>
      <c r="O5996" s="50">
        <v>78</v>
      </c>
      <c r="P5996" s="67">
        <f t="shared" si="373"/>
        <v>0.03</v>
      </c>
      <c r="Q5996" s="52">
        <v>4.97</v>
      </c>
      <c r="R5996" s="52" t="str" cm="1">
        <f t="array" ref="R5996">_xlfn.IFS(ROUND(Q5996,0)=5,"Excellent",ROUND(Q5996,0)=4,"Good",ROUND(Q5996,0)=3,"Ok",ROUND(Q5996,0)&lt;3,"Bad")</f>
        <v>Excellent</v>
      </c>
      <c r="S5996">
        <v>258</v>
      </c>
      <c r="T5996" t="str">
        <f t="shared" si="374"/>
        <v>Yes</v>
      </c>
      <c r="U5996" s="65">
        <v>41733</v>
      </c>
      <c r="V5996" s="65">
        <v>43982</v>
      </c>
      <c r="W5996">
        <v>78</v>
      </c>
      <c r="X5996" t="str">
        <f t="shared" si="375"/>
        <v>Active</v>
      </c>
      <c r="Y5996" t="s">
        <v>15615</v>
      </c>
    </row>
    <row r="5997" spans="1:25" x14ac:dyDescent="0.25">
      <c r="A5997">
        <v>5996</v>
      </c>
      <c r="B5997" t="s">
        <v>1129</v>
      </c>
      <c r="C5997">
        <v>596</v>
      </c>
      <c r="D5997" t="str">
        <f>VLOOKUP($C5997,Hosts!$A:$O,10,0)</f>
        <v>New York</v>
      </c>
      <c r="E5997" s="67">
        <f>INDEX(Hosts!$A:$O,MATCH(Places!$C5997,Hosts!$A:$A,0),MATCH(Places!E$1,Hosts!$1:$1,0))</f>
        <v>1</v>
      </c>
      <c r="F5997" s="67">
        <f>INDEX(Hosts!$A:$O,MATCH(Places!$C5997,Hosts!$A:$A,0),MATCH(Places!F$1,Hosts!$1:$1,0))</f>
        <v>0.97</v>
      </c>
      <c r="G5997" s="67" t="str">
        <f>INDEX(Hosts!$A:$O,MATCH(Places!$C5997,Hosts!$A:$A,0),MATCH(Places!G$1,Hosts!$1:$1,0))</f>
        <v>No</v>
      </c>
      <c r="H5997">
        <v>18</v>
      </c>
      <c r="I5997" t="str">
        <f>VLOOKUP($H5997,Neighborhoods!$A:$C,2,0)</f>
        <v>Manhattan</v>
      </c>
      <c r="J5997" t="str">
        <f>VLOOKUP($H5997,Neighborhoods!$A:$C,3,0)</f>
        <v>Midtown</v>
      </c>
      <c r="K5997" t="s">
        <v>11822</v>
      </c>
      <c r="L5997" t="str">
        <f t="shared" si="372"/>
        <v>No</v>
      </c>
      <c r="M5997">
        <v>6</v>
      </c>
      <c r="N5997" t="str" cm="1">
        <f t="array" ref="N5997">_xlfn.IFS(M5997&lt;=2,"Small",M5997&lt;=5,"Medium",M5997&gt;5,"Large")</f>
        <v>Large</v>
      </c>
      <c r="O5997" s="50">
        <v>250</v>
      </c>
      <c r="P5997" s="67">
        <f t="shared" si="373"/>
        <v>0.04</v>
      </c>
      <c r="Q5997" s="52">
        <v>4.67</v>
      </c>
      <c r="R5997" s="52" t="str" cm="1">
        <f t="array" ref="R5997">_xlfn.IFS(ROUND(Q5997,0)=5,"Excellent",ROUND(Q5997,0)=4,"Good",ROUND(Q5997,0)=3,"Ok",ROUND(Q5997,0)&lt;3,"Bad")</f>
        <v>Excellent</v>
      </c>
      <c r="S5997">
        <v>3</v>
      </c>
      <c r="T5997" t="str">
        <f t="shared" si="374"/>
        <v>No</v>
      </c>
      <c r="U5997" s="65">
        <v>42521</v>
      </c>
      <c r="V5997" s="65">
        <v>42886</v>
      </c>
      <c r="W5997">
        <v>0</v>
      </c>
      <c r="X5997" t="str">
        <f t="shared" si="375"/>
        <v>Inactive</v>
      </c>
      <c r="Y5997" t="s">
        <v>15615</v>
      </c>
    </row>
    <row r="5998" spans="1:25" x14ac:dyDescent="0.25">
      <c r="A5998">
        <v>5997</v>
      </c>
      <c r="B5998" t="s">
        <v>660</v>
      </c>
      <c r="C5998">
        <v>596</v>
      </c>
      <c r="D5998" t="str">
        <f>VLOOKUP($C5998,Hosts!$A:$O,10,0)</f>
        <v>New York</v>
      </c>
      <c r="E5998" s="67">
        <f>INDEX(Hosts!$A:$O,MATCH(Places!$C5998,Hosts!$A:$A,0),MATCH(Places!E$1,Hosts!$1:$1,0))</f>
        <v>1</v>
      </c>
      <c r="F5998" s="67">
        <f>INDEX(Hosts!$A:$O,MATCH(Places!$C5998,Hosts!$A:$A,0),MATCH(Places!F$1,Hosts!$1:$1,0))</f>
        <v>0.97</v>
      </c>
      <c r="G5998" s="67" t="str">
        <f>INDEX(Hosts!$A:$O,MATCH(Places!$C5998,Hosts!$A:$A,0),MATCH(Places!G$1,Hosts!$1:$1,0))</f>
        <v>No</v>
      </c>
      <c r="H5998">
        <v>15</v>
      </c>
      <c r="I5998" t="str">
        <f>VLOOKUP($H5998,Neighborhoods!$A:$C,2,0)</f>
        <v>Manhattan</v>
      </c>
      <c r="J5998" t="str">
        <f>VLOOKUP($H5998,Neighborhoods!$A:$C,3,0)</f>
        <v>East Village</v>
      </c>
      <c r="K5998" t="s">
        <v>11822</v>
      </c>
      <c r="L5998" t="str">
        <f t="shared" si="372"/>
        <v>No</v>
      </c>
      <c r="M5998">
        <v>5</v>
      </c>
      <c r="N5998" t="str" cm="1">
        <f t="array" ref="N5998">_xlfn.IFS(M5998&lt;=2,"Small",M5998&lt;=5,"Medium",M5998&gt;5,"Large")</f>
        <v>Medium</v>
      </c>
      <c r="O5998" s="50">
        <v>195</v>
      </c>
      <c r="P5998" s="67">
        <f t="shared" si="373"/>
        <v>0.03</v>
      </c>
      <c r="Q5998" s="52">
        <v>4.4400000000000004</v>
      </c>
      <c r="R5998" s="52" t="str" cm="1">
        <f t="array" ref="R5998">_xlfn.IFS(ROUND(Q5998,0)=5,"Excellent",ROUND(Q5998,0)=4,"Good",ROUND(Q5998,0)=3,"Ok",ROUND(Q5998,0)&lt;3,"Bad")</f>
        <v>Good</v>
      </c>
      <c r="S5998">
        <v>9</v>
      </c>
      <c r="T5998" t="str">
        <f t="shared" si="374"/>
        <v>No</v>
      </c>
      <c r="U5998" s="65">
        <v>42100</v>
      </c>
      <c r="V5998" s="65">
        <v>43973</v>
      </c>
      <c r="W5998">
        <v>137</v>
      </c>
      <c r="X5998" t="str">
        <f t="shared" si="375"/>
        <v>Active</v>
      </c>
      <c r="Y5998" t="s">
        <v>15615</v>
      </c>
    </row>
    <row r="5999" spans="1:25" x14ac:dyDescent="0.25">
      <c r="A5999">
        <v>5998</v>
      </c>
      <c r="B5999" t="s">
        <v>2753</v>
      </c>
      <c r="C5999">
        <v>3434</v>
      </c>
      <c r="D5999" t="str">
        <f>VLOOKUP($C5999,Hosts!$A:$O,10,0)</f>
        <v>New York</v>
      </c>
      <c r="E5999" s="67">
        <f>INDEX(Hosts!$A:$O,MATCH(Places!$C5999,Hosts!$A:$A,0),MATCH(Places!E$1,Hosts!$1:$1,0))</f>
        <v>0.86</v>
      </c>
      <c r="F5999" s="67">
        <f>INDEX(Hosts!$A:$O,MATCH(Places!$C5999,Hosts!$A:$A,0),MATCH(Places!F$1,Hosts!$1:$1,0))</f>
        <v>0.77</v>
      </c>
      <c r="G5999" s="67" t="str">
        <f>INDEX(Hosts!$A:$O,MATCH(Places!$C5999,Hosts!$A:$A,0),MATCH(Places!G$1,Hosts!$1:$1,0))</f>
        <v>No</v>
      </c>
      <c r="H5999">
        <v>19</v>
      </c>
      <c r="I5999" t="str">
        <f>VLOOKUP($H5999,Neighborhoods!$A:$C,2,0)</f>
        <v>Manhattan</v>
      </c>
      <c r="J5999" t="str">
        <f>VLOOKUP($H5999,Neighborhoods!$A:$C,3,0)</f>
        <v>Upper East Side</v>
      </c>
      <c r="K5999" t="s">
        <v>11822</v>
      </c>
      <c r="L5999" t="str">
        <f t="shared" si="372"/>
        <v>No</v>
      </c>
      <c r="M5999">
        <v>3</v>
      </c>
      <c r="N5999" t="str" cm="1">
        <f t="array" ref="N5999">_xlfn.IFS(M5999&lt;=2,"Small",M5999&lt;=5,"Medium",M5999&gt;5,"Large")</f>
        <v>Medium</v>
      </c>
      <c r="O5999" s="50">
        <v>125</v>
      </c>
      <c r="P5999" s="67">
        <f t="shared" si="373"/>
        <v>0.03</v>
      </c>
      <c r="Q5999" s="52">
        <v>4.72</v>
      </c>
      <c r="R5999" s="52" t="str" cm="1">
        <f t="array" ref="R5999">_xlfn.IFS(ROUND(Q5999,0)=5,"Excellent",ROUND(Q5999,0)=4,"Good",ROUND(Q5999,0)=3,"Ok",ROUND(Q5999,0)&lt;3,"Bad")</f>
        <v>Excellent</v>
      </c>
      <c r="S5999">
        <v>39</v>
      </c>
      <c r="T5999" t="str">
        <f t="shared" si="374"/>
        <v>No</v>
      </c>
      <c r="U5999" s="65">
        <v>43326</v>
      </c>
      <c r="V5999" s="65">
        <v>43925</v>
      </c>
      <c r="W5999">
        <v>74</v>
      </c>
      <c r="X5999" t="str">
        <f t="shared" si="375"/>
        <v>Active</v>
      </c>
      <c r="Y5999" t="s">
        <v>15616</v>
      </c>
    </row>
    <row r="6000" spans="1:25" x14ac:dyDescent="0.25">
      <c r="A6000">
        <v>5999</v>
      </c>
      <c r="B6000" t="s">
        <v>15513</v>
      </c>
      <c r="C6000">
        <v>3606</v>
      </c>
      <c r="D6000" t="str">
        <f>VLOOKUP($C6000,Hosts!$A:$O,10,0)</f>
        <v>New York</v>
      </c>
      <c r="E6000" s="67">
        <f>INDEX(Hosts!$A:$O,MATCH(Places!$C6000,Hosts!$A:$A,0),MATCH(Places!E$1,Hosts!$1:$1,0))</f>
        <v>0.76</v>
      </c>
      <c r="F6000" s="67">
        <f>INDEX(Hosts!$A:$O,MATCH(Places!$C6000,Hosts!$A:$A,0),MATCH(Places!F$1,Hosts!$1:$1,0))</f>
        <v>0.65</v>
      </c>
      <c r="G6000" s="67" t="str">
        <f>INDEX(Hosts!$A:$O,MATCH(Places!$C6000,Hosts!$A:$A,0),MATCH(Places!G$1,Hosts!$1:$1,0))</f>
        <v>Yes</v>
      </c>
      <c r="H6000">
        <v>18</v>
      </c>
      <c r="I6000" t="str">
        <f>VLOOKUP($H6000,Neighborhoods!$A:$C,2,0)</f>
        <v>Manhattan</v>
      </c>
      <c r="J6000" t="str">
        <f>VLOOKUP($H6000,Neighborhoods!$A:$C,3,0)</f>
        <v>Midtown</v>
      </c>
      <c r="K6000" t="s">
        <v>11822</v>
      </c>
      <c r="L6000" t="str">
        <f t="shared" si="372"/>
        <v>No</v>
      </c>
      <c r="M6000">
        <v>3</v>
      </c>
      <c r="N6000" t="str" cm="1">
        <f t="array" ref="N6000">_xlfn.IFS(M6000&lt;=2,"Small",M6000&lt;=5,"Medium",M6000&gt;5,"Large")</f>
        <v>Medium</v>
      </c>
      <c r="O6000" s="50">
        <v>214</v>
      </c>
      <c r="P6000" s="67">
        <f t="shared" si="373"/>
        <v>0.04</v>
      </c>
      <c r="Q6000" s="52">
        <v>5</v>
      </c>
      <c r="R6000" s="52" t="str" cm="1">
        <f t="array" ref="R6000">_xlfn.IFS(ROUND(Q6000,0)=5,"Excellent",ROUND(Q6000,0)=4,"Good",ROUND(Q6000,0)=3,"Ok",ROUND(Q6000,0)&lt;3,"Bad")</f>
        <v>Excellent</v>
      </c>
      <c r="S6000">
        <v>5</v>
      </c>
      <c r="T6000" t="str">
        <f t="shared" si="374"/>
        <v>No</v>
      </c>
      <c r="U6000" s="65">
        <v>43728</v>
      </c>
      <c r="V6000" s="65">
        <v>43784</v>
      </c>
      <c r="W6000">
        <v>195</v>
      </c>
      <c r="X6000" t="str">
        <f t="shared" si="375"/>
        <v>Active</v>
      </c>
      <c r="Y6000" t="s">
        <v>15615</v>
      </c>
    </row>
    <row r="6001" spans="1:25" x14ac:dyDescent="0.25">
      <c r="A6001">
        <v>6000</v>
      </c>
      <c r="B6001" t="s">
        <v>2526</v>
      </c>
      <c r="C6001">
        <v>3492</v>
      </c>
      <c r="D6001" t="str">
        <f>VLOOKUP($C6001,Hosts!$A:$O,10,0)</f>
        <v>New York</v>
      </c>
      <c r="E6001" s="67">
        <f>INDEX(Hosts!$A:$O,MATCH(Places!$C6001,Hosts!$A:$A,0),MATCH(Places!E$1,Hosts!$1:$1,0))</f>
        <v>1</v>
      </c>
      <c r="F6001" s="67">
        <f>INDEX(Hosts!$A:$O,MATCH(Places!$C6001,Hosts!$A:$A,0),MATCH(Places!F$1,Hosts!$1:$1,0))</f>
        <v>1</v>
      </c>
      <c r="G6001" s="67" t="str">
        <f>INDEX(Hosts!$A:$O,MATCH(Places!$C6001,Hosts!$A:$A,0),MATCH(Places!G$1,Hosts!$1:$1,0))</f>
        <v>No</v>
      </c>
      <c r="H6001">
        <v>16</v>
      </c>
      <c r="I6001" t="str">
        <f>VLOOKUP($H6001,Neighborhoods!$A:$C,2,0)</f>
        <v>Manhattan</v>
      </c>
      <c r="J6001" t="str">
        <f>VLOOKUP($H6001,Neighborhoods!$A:$C,3,0)</f>
        <v>Harlem</v>
      </c>
      <c r="K6001" t="s">
        <v>1</v>
      </c>
      <c r="L6001" t="str">
        <f t="shared" si="372"/>
        <v>Yes</v>
      </c>
      <c r="M6001">
        <v>2</v>
      </c>
      <c r="N6001" t="str" cm="1">
        <f t="array" ref="N6001">_xlfn.IFS(M6001&lt;=2,"Small",M6001&lt;=5,"Medium",M6001&gt;5,"Large")</f>
        <v>Small</v>
      </c>
      <c r="O6001" s="50">
        <v>71</v>
      </c>
      <c r="P6001" s="67">
        <f t="shared" si="373"/>
        <v>0.03</v>
      </c>
      <c r="Q6001" s="52">
        <v>4.7300000000000004</v>
      </c>
      <c r="R6001" s="52" t="str" cm="1">
        <f t="array" ref="R6001">_xlfn.IFS(ROUND(Q6001,0)=5,"Excellent",ROUND(Q6001,0)=4,"Good",ROUND(Q6001,0)=3,"Ok",ROUND(Q6001,0)&lt;3,"Bad")</f>
        <v>Excellent</v>
      </c>
      <c r="S6001">
        <v>11</v>
      </c>
      <c r="T6001" t="str">
        <f t="shared" si="374"/>
        <v>No</v>
      </c>
      <c r="U6001" s="65">
        <v>43343</v>
      </c>
      <c r="V6001" s="65">
        <v>43747</v>
      </c>
      <c r="W6001">
        <v>132</v>
      </c>
      <c r="X6001" t="str">
        <f t="shared" si="375"/>
        <v>Active</v>
      </c>
      <c r="Y6001" t="s">
        <v>15616</v>
      </c>
    </row>
  </sheetData>
  <autoFilter ref="B1:Y6001" xr:uid="{82DD5D1C-28A8-4EE1-B43D-2EC11EB1EF54}"/>
  <dataConsolidate/>
  <conditionalFormatting sqref="E2:F6001">
    <cfRule type="cellIs" dxfId="8" priority="6" operator="lessThan">
      <formula>0.5</formula>
    </cfRule>
  </conditionalFormatting>
  <conditionalFormatting sqref="O2:O6001">
    <cfRule type="colorScale" priority="4">
      <colorScale>
        <cfvo type="min"/>
        <cfvo type="percentile" val="50"/>
        <cfvo type="max"/>
        <color rgb="FF63BE7B"/>
        <color theme="0"/>
        <color rgb="FFF8696B"/>
      </colorScale>
    </cfRule>
  </conditionalFormatting>
  <conditionalFormatting sqref="Q2:Q6001">
    <cfRule type="aboveAverage" dxfId="7" priority="3"/>
  </conditionalFormatting>
  <conditionalFormatting sqref="S2:S6001">
    <cfRule type="dataBar" priority="2">
      <dataBar>
        <cfvo type="min"/>
        <cfvo type="max"/>
        <color rgb="FF638EC6"/>
      </dataBar>
      <extLst>
        <ext xmlns:x14="http://schemas.microsoft.com/office/spreadsheetml/2009/9/main" uri="{B025F937-C7B1-47D3-B67F-A62EFF666E3E}">
          <x14:id>{E1BEA08E-28C9-4BAD-ACDC-1792A2C9BEDF}</x14:id>
        </ext>
      </extLst>
    </cfRule>
  </conditionalFormatting>
  <conditionalFormatting sqref="A2:Y6001">
    <cfRule type="expression" dxfId="6" priority="1">
      <formula>$X2="Inactive"</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1BEA08E-28C9-4BAD-ACDC-1792A2C9BEDF}">
            <x14:dataBar minLength="0" maxLength="100" gradient="0">
              <x14:cfvo type="autoMin"/>
              <x14:cfvo type="autoMax"/>
              <x14:negativeFillColor rgb="FFFF0000"/>
              <x14:axisColor rgb="FF000000"/>
            </x14:dataBar>
          </x14:cfRule>
          <xm:sqref>S2:S6001</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9B723F-4CE0-4990-B6DF-E979B720B831}">
  <sheetPr codeName="Sheet3"/>
  <dimension ref="A1:V4150"/>
  <sheetViews>
    <sheetView showGridLines="0" workbookViewId="0">
      <selection activeCell="R10" sqref="R10:R11"/>
    </sheetView>
  </sheetViews>
  <sheetFormatPr defaultRowHeight="15" x14ac:dyDescent="0.25"/>
  <cols>
    <col min="1" max="1" width="11.42578125" customWidth="1"/>
    <col min="2" max="2" width="20.140625" customWidth="1"/>
    <col min="3" max="3" width="31.42578125" customWidth="1"/>
    <col min="4" max="7" width="14.28515625" customWidth="1"/>
    <col min="8" max="8" width="18.140625" bestFit="1" customWidth="1"/>
    <col min="9" max="9" width="34.28515625" customWidth="1"/>
    <col min="10" max="11" width="21.42578125" customWidth="1"/>
    <col min="12" max="14" width="17.140625" customWidth="1"/>
    <col min="15" max="15" width="11.42578125" customWidth="1"/>
    <col min="16" max="16" width="5.5703125" customWidth="1"/>
    <col min="17" max="17" width="12.7109375" bestFit="1" customWidth="1"/>
    <col min="18" max="18" width="15.85546875" customWidth="1"/>
    <col min="19" max="19" width="5.28515625" customWidth="1"/>
    <col min="20" max="22" width="12.7109375" customWidth="1"/>
  </cols>
  <sheetData>
    <row r="1" spans="1:22" ht="15.75" thickBot="1" x14ac:dyDescent="0.3">
      <c r="A1" s="2" t="s">
        <v>7646</v>
      </c>
      <c r="B1" s="2" t="s">
        <v>7653</v>
      </c>
      <c r="C1" s="2" t="s">
        <v>7645</v>
      </c>
      <c r="D1" s="2" t="s">
        <v>7644</v>
      </c>
      <c r="E1" s="2" t="s">
        <v>17045</v>
      </c>
      <c r="F1" s="2" t="s">
        <v>17000</v>
      </c>
      <c r="G1" s="2" t="s">
        <v>17046</v>
      </c>
      <c r="H1" s="2" t="s">
        <v>17047</v>
      </c>
      <c r="I1" s="2" t="s">
        <v>15617</v>
      </c>
      <c r="J1" s="2" t="s">
        <v>17049</v>
      </c>
      <c r="K1" s="2" t="s">
        <v>17050</v>
      </c>
      <c r="L1" s="2" t="s">
        <v>15618</v>
      </c>
      <c r="M1" s="2" t="s">
        <v>15619</v>
      </c>
      <c r="N1" s="2" t="s">
        <v>15620</v>
      </c>
      <c r="O1" s="2" t="s">
        <v>15621</v>
      </c>
    </row>
    <row r="2" spans="1:22" ht="16.5" thickBot="1" x14ac:dyDescent="0.3">
      <c r="A2">
        <v>1</v>
      </c>
      <c r="B2" t="s">
        <v>11337</v>
      </c>
      <c r="C2" t="s">
        <v>4064</v>
      </c>
      <c r="D2" t="s">
        <v>15833</v>
      </c>
      <c r="E2" s="65">
        <f>DATE(LEFT(D2,4),MID(D2,5,2),RIGHT(D2,2))</f>
        <v>39687</v>
      </c>
      <c r="F2">
        <f>YEAR(E2)</f>
        <v>2008</v>
      </c>
      <c r="G2">
        <f>MONTH(E2)</f>
        <v>8</v>
      </c>
      <c r="H2">
        <f>WEEKDAY(E2,2)</f>
        <v>3</v>
      </c>
      <c r="I2" s="1" t="s">
        <v>15622</v>
      </c>
      <c r="J2" s="1" t="s">
        <v>17051</v>
      </c>
      <c r="K2" s="1" t="s">
        <v>17125</v>
      </c>
      <c r="L2" s="1" t="s">
        <v>15624</v>
      </c>
      <c r="M2" s="42">
        <v>0.9</v>
      </c>
      <c r="N2" s="42">
        <v>0.6</v>
      </c>
      <c r="O2" s="1" t="s">
        <v>15616</v>
      </c>
      <c r="Q2" s="19" t="s">
        <v>11826</v>
      </c>
      <c r="R2" s="21">
        <v>29</v>
      </c>
      <c r="T2" s="17" t="s">
        <v>11823</v>
      </c>
      <c r="U2" s="75" t="str">
        <f>VLOOKUP(R2,A:O,2,0)</f>
        <v>Donald M. Nelson</v>
      </c>
      <c r="V2" s="75"/>
    </row>
    <row r="3" spans="1:22" ht="15.75" thickBot="1" x14ac:dyDescent="0.3">
      <c r="A3">
        <v>2</v>
      </c>
      <c r="B3" t="s">
        <v>10382</v>
      </c>
      <c r="C3" t="s">
        <v>4997</v>
      </c>
      <c r="D3" t="s">
        <v>15834</v>
      </c>
      <c r="E3" s="65">
        <f t="shared" ref="E3:E66" si="0">DATE(LEFT(D3,4),MID(D3,5,2),RIGHT(D3,2))</f>
        <v>39698</v>
      </c>
      <c r="F3">
        <f t="shared" ref="F3:F66" si="1">YEAR(E3)</f>
        <v>2008</v>
      </c>
      <c r="G3">
        <f t="shared" ref="G3:G66" si="2">MONTH(E3)</f>
        <v>9</v>
      </c>
      <c r="H3">
        <f t="shared" ref="H3:H66" si="3">WEEKDAY(E3,2)</f>
        <v>7</v>
      </c>
      <c r="I3" s="1" t="s">
        <v>15625</v>
      </c>
      <c r="J3" s="1" t="s">
        <v>17051</v>
      </c>
      <c r="K3" s="1" t="s">
        <v>17125</v>
      </c>
      <c r="L3" s="1" t="s">
        <v>15623</v>
      </c>
      <c r="M3" s="42">
        <v>1</v>
      </c>
      <c r="N3" s="42">
        <v>0.57999999999999996</v>
      </c>
      <c r="O3" s="1" t="s">
        <v>15615</v>
      </c>
    </row>
    <row r="4" spans="1:22" ht="15.75" thickBot="1" x14ac:dyDescent="0.3">
      <c r="A4">
        <v>3</v>
      </c>
      <c r="B4" t="s">
        <v>7950</v>
      </c>
      <c r="C4" t="s">
        <v>7381</v>
      </c>
      <c r="D4" t="s">
        <v>15835</v>
      </c>
      <c r="E4" s="65">
        <f t="shared" si="0"/>
        <v>39701</v>
      </c>
      <c r="F4">
        <f t="shared" si="1"/>
        <v>2008</v>
      </c>
      <c r="G4">
        <f t="shared" si="2"/>
        <v>9</v>
      </c>
      <c r="H4">
        <f t="shared" si="3"/>
        <v>3</v>
      </c>
      <c r="I4" s="1" t="s">
        <v>15625</v>
      </c>
      <c r="J4" s="1" t="s">
        <v>17051</v>
      </c>
      <c r="K4" s="1" t="s">
        <v>17125</v>
      </c>
      <c r="L4" s="1" t="s">
        <v>15626</v>
      </c>
      <c r="M4" s="42">
        <v>1</v>
      </c>
      <c r="N4" s="42">
        <v>0.98</v>
      </c>
      <c r="O4" s="1" t="s">
        <v>15616</v>
      </c>
      <c r="Q4" s="17"/>
      <c r="R4" s="26" t="s">
        <v>11825</v>
      </c>
      <c r="T4" s="16" t="s">
        <v>11822</v>
      </c>
      <c r="U4" s="16" t="s">
        <v>1</v>
      </c>
      <c r="V4" s="16" t="s">
        <v>16</v>
      </c>
    </row>
    <row r="5" spans="1:22" ht="15.75" thickBot="1" x14ac:dyDescent="0.3">
      <c r="A5">
        <v>4</v>
      </c>
      <c r="B5" t="s">
        <v>8385</v>
      </c>
      <c r="C5" t="s">
        <v>6957</v>
      </c>
      <c r="D5" t="s">
        <v>15836</v>
      </c>
      <c r="E5" s="65">
        <f t="shared" si="0"/>
        <v>39771</v>
      </c>
      <c r="F5">
        <f t="shared" si="1"/>
        <v>2008</v>
      </c>
      <c r="G5">
        <f t="shared" si="2"/>
        <v>11</v>
      </c>
      <c r="H5">
        <f t="shared" si="3"/>
        <v>3</v>
      </c>
      <c r="I5" s="1" t="s">
        <v>15622</v>
      </c>
      <c r="J5" s="1" t="s">
        <v>17051</v>
      </c>
      <c r="K5" s="1" t="s">
        <v>17125</v>
      </c>
      <c r="L5" s="1" t="s">
        <v>15624</v>
      </c>
      <c r="M5" s="42">
        <v>1</v>
      </c>
      <c r="N5" s="42">
        <v>0.56999999999999995</v>
      </c>
      <c r="O5" s="1" t="s">
        <v>15615</v>
      </c>
      <c r="Q5" s="17" t="s">
        <v>11827</v>
      </c>
      <c r="R5" s="24">
        <f>COUNTIF(Places!C:C,Hosts!R2)</f>
        <v>3</v>
      </c>
      <c r="T5" s="22">
        <f>COUNTIFS(Places!$C:$C,Hosts!$R$2,Places!$K:$K,Hosts!T4)</f>
        <v>1</v>
      </c>
      <c r="U5" s="22">
        <f>COUNTIFS(Places!$C:$C,Hosts!$R$2,Places!$K:$K,Hosts!U4)</f>
        <v>1</v>
      </c>
      <c r="V5" s="22">
        <f>COUNTIFS(Places!$C:$C,Hosts!$R$2,Places!$K:$K,Hosts!V4)</f>
        <v>1</v>
      </c>
    </row>
    <row r="6" spans="1:22" ht="15.75" thickBot="1" x14ac:dyDescent="0.3">
      <c r="A6">
        <v>5</v>
      </c>
      <c r="B6" t="s">
        <v>8536</v>
      </c>
      <c r="C6" t="s">
        <v>6810</v>
      </c>
      <c r="D6" t="s">
        <v>15837</v>
      </c>
      <c r="E6" s="65">
        <f t="shared" si="0"/>
        <v>39794</v>
      </c>
      <c r="F6">
        <f t="shared" si="1"/>
        <v>2008</v>
      </c>
      <c r="G6">
        <f t="shared" si="2"/>
        <v>12</v>
      </c>
      <c r="H6">
        <f t="shared" si="3"/>
        <v>5</v>
      </c>
      <c r="I6" s="1" t="s">
        <v>15622</v>
      </c>
      <c r="J6" s="1" t="s">
        <v>17051</v>
      </c>
      <c r="K6" s="1" t="s">
        <v>17125</v>
      </c>
      <c r="L6" s="1" t="s">
        <v>15626</v>
      </c>
      <c r="M6" s="42">
        <v>1</v>
      </c>
      <c r="N6" s="42">
        <v>1</v>
      </c>
      <c r="O6" s="1" t="s">
        <v>15616</v>
      </c>
      <c r="Q6" s="17" t="s">
        <v>11828</v>
      </c>
      <c r="R6" s="24">
        <f>SUMIF(Places!C:C,Hosts!R2,Places!S:S)</f>
        <v>102</v>
      </c>
      <c r="T6" s="22">
        <f>SUMIFS(Places!$S:$S,Places!$C:$C,Hosts!$R$2,Places!$K:$K,Hosts!T4)</f>
        <v>11</v>
      </c>
      <c r="U6" s="22">
        <f>SUMIFS(Places!$S:$S,Places!$C:$C,Hosts!$R$2,Places!$K:$K,Hosts!U4)</f>
        <v>17</v>
      </c>
      <c r="V6" s="22">
        <f>SUMIFS(Places!$S:$S,Places!$C:$C,Hosts!$R$2,Places!$K:$K,Hosts!V4)</f>
        <v>74</v>
      </c>
    </row>
    <row r="7" spans="1:22" ht="15.75" thickBot="1" x14ac:dyDescent="0.3">
      <c r="A7">
        <v>6</v>
      </c>
      <c r="B7" t="s">
        <v>11746</v>
      </c>
      <c r="C7" t="s">
        <v>3662</v>
      </c>
      <c r="D7" t="s">
        <v>15838</v>
      </c>
      <c r="E7" s="65">
        <f t="shared" si="0"/>
        <v>39842</v>
      </c>
      <c r="F7">
        <f t="shared" si="1"/>
        <v>2009</v>
      </c>
      <c r="G7">
        <f t="shared" si="2"/>
        <v>1</v>
      </c>
      <c r="H7">
        <f t="shared" si="3"/>
        <v>4</v>
      </c>
      <c r="I7" s="1" t="s">
        <v>15622</v>
      </c>
      <c r="J7" s="1" t="s">
        <v>17051</v>
      </c>
      <c r="K7" s="1" t="s">
        <v>17125</v>
      </c>
      <c r="L7" s="1" t="s">
        <v>15623</v>
      </c>
      <c r="M7" s="42">
        <v>0.88</v>
      </c>
      <c r="N7" s="42">
        <v>0.97</v>
      </c>
      <c r="O7" s="1" t="s">
        <v>15615</v>
      </c>
      <c r="Q7" s="17" t="s">
        <v>11829</v>
      </c>
      <c r="R7" s="25">
        <f>AVERAGEIF(Places!C:C,Hosts!R2,Places!Q:Q)</f>
        <v>4.87</v>
      </c>
      <c r="T7" s="23">
        <f>IFERROR(AVERAGEIFS(Places!$Q:$Q,Places!$C:$C,Hosts!$R$2,Places!$K:$K,Hosts!T4),"-")</f>
        <v>4.6399999999999997</v>
      </c>
      <c r="U7" s="23">
        <f>IFERROR(AVERAGEIFS(Places!$Q:$Q,Places!$C:$C,Hosts!$R$2,Places!$K:$K,Hosts!U4),"-")</f>
        <v>5</v>
      </c>
      <c r="V7" s="23">
        <f>IFERROR(AVERAGEIFS(Places!$Q:$Q,Places!$C:$C,Hosts!$R$2,Places!$K:$K,Hosts!V4),"-")</f>
        <v>4.97</v>
      </c>
    </row>
    <row r="8" spans="1:22" ht="15.75" thickBot="1" x14ac:dyDescent="0.3">
      <c r="A8">
        <v>7</v>
      </c>
      <c r="B8" t="s">
        <v>10510</v>
      </c>
      <c r="C8" t="s">
        <v>4873</v>
      </c>
      <c r="D8" t="s">
        <v>15839</v>
      </c>
      <c r="E8" s="65">
        <f t="shared" si="0"/>
        <v>39854</v>
      </c>
      <c r="F8">
        <f t="shared" si="1"/>
        <v>2009</v>
      </c>
      <c r="G8">
        <f t="shared" si="2"/>
        <v>2</v>
      </c>
      <c r="H8">
        <f t="shared" si="3"/>
        <v>2</v>
      </c>
      <c r="I8" s="1" t="s">
        <v>15622</v>
      </c>
      <c r="J8" s="1" t="s">
        <v>17051</v>
      </c>
      <c r="K8" s="1" t="s">
        <v>17125</v>
      </c>
      <c r="L8" s="1" t="s">
        <v>15626</v>
      </c>
      <c r="M8" s="42">
        <v>1</v>
      </c>
      <c r="N8" s="42">
        <v>1</v>
      </c>
      <c r="O8" s="1" t="s">
        <v>15615</v>
      </c>
    </row>
    <row r="9" spans="1:22" ht="15.75" thickBot="1" x14ac:dyDescent="0.3">
      <c r="A9">
        <v>8</v>
      </c>
      <c r="B9" t="s">
        <v>11738</v>
      </c>
      <c r="C9" t="s">
        <v>3670</v>
      </c>
      <c r="D9" t="s">
        <v>15840</v>
      </c>
      <c r="E9" s="65">
        <f t="shared" si="0"/>
        <v>39875</v>
      </c>
      <c r="F9">
        <f t="shared" si="1"/>
        <v>2009</v>
      </c>
      <c r="G9">
        <f t="shared" si="2"/>
        <v>3</v>
      </c>
      <c r="H9">
        <f t="shared" si="3"/>
        <v>2</v>
      </c>
      <c r="I9" s="1" t="s">
        <v>15622</v>
      </c>
      <c r="J9" s="1" t="s">
        <v>17051</v>
      </c>
      <c r="K9" s="1" t="s">
        <v>17125</v>
      </c>
      <c r="L9" s="1" t="s">
        <v>15624</v>
      </c>
      <c r="M9" s="42">
        <v>1</v>
      </c>
      <c r="N9" s="42">
        <v>1</v>
      </c>
      <c r="O9" s="1" t="s">
        <v>15615</v>
      </c>
      <c r="R9" s="27" t="s">
        <v>11824</v>
      </c>
      <c r="U9" s="17" t="s">
        <v>15832</v>
      </c>
      <c r="V9" s="66">
        <f>_xlfn.MINIFS(Places!U:U,Places!C:C,Hosts!R2)</f>
        <v>42587</v>
      </c>
    </row>
    <row r="10" spans="1:22" ht="15" customHeight="1" thickBot="1" x14ac:dyDescent="0.3">
      <c r="A10">
        <v>9</v>
      </c>
      <c r="B10" t="s">
        <v>9167</v>
      </c>
      <c r="C10" t="s">
        <v>6186</v>
      </c>
      <c r="D10" t="s">
        <v>15841</v>
      </c>
      <c r="E10" s="65">
        <f t="shared" si="0"/>
        <v>39893</v>
      </c>
      <c r="F10">
        <f t="shared" si="1"/>
        <v>2009</v>
      </c>
      <c r="G10">
        <f t="shared" si="2"/>
        <v>3</v>
      </c>
      <c r="H10">
        <f t="shared" si="3"/>
        <v>6</v>
      </c>
      <c r="I10" s="1" t="s">
        <v>15622</v>
      </c>
      <c r="J10" s="1" t="s">
        <v>17051</v>
      </c>
      <c r="K10" s="1" t="s">
        <v>17125</v>
      </c>
      <c r="L10" s="1" t="s">
        <v>15624</v>
      </c>
      <c r="M10" s="42">
        <v>1</v>
      </c>
      <c r="N10" s="42">
        <v>0.5</v>
      </c>
      <c r="O10" s="1" t="s">
        <v>15615</v>
      </c>
      <c r="Q10" s="20"/>
      <c r="R10" s="76" t="str">
        <f>VLOOKUP(R2,A:O,15,0)</f>
        <v>Yes</v>
      </c>
      <c r="U10" s="17" t="s">
        <v>13087</v>
      </c>
      <c r="V10" s="66">
        <f>_xlfn.MAXIFS(Places!V:V,Places!C:C,Hosts!R2)</f>
        <v>43891</v>
      </c>
    </row>
    <row r="11" spans="1:22" ht="15" customHeight="1" thickBot="1" x14ac:dyDescent="0.3">
      <c r="A11">
        <v>10</v>
      </c>
      <c r="B11" t="s">
        <v>9283</v>
      </c>
      <c r="C11" t="s">
        <v>6073</v>
      </c>
      <c r="D11" t="s">
        <v>15842</v>
      </c>
      <c r="E11" s="65">
        <f t="shared" si="0"/>
        <v>39899</v>
      </c>
      <c r="F11">
        <f t="shared" si="1"/>
        <v>2009</v>
      </c>
      <c r="G11">
        <f t="shared" si="2"/>
        <v>3</v>
      </c>
      <c r="H11">
        <f t="shared" si="3"/>
        <v>5</v>
      </c>
      <c r="I11" s="1" t="s">
        <v>15622</v>
      </c>
      <c r="J11" s="1" t="s">
        <v>17051</v>
      </c>
      <c r="K11" s="1" t="s">
        <v>17125</v>
      </c>
      <c r="L11" s="1" t="s">
        <v>15623</v>
      </c>
      <c r="M11" s="42">
        <v>1</v>
      </c>
      <c r="N11" s="42">
        <v>0.83</v>
      </c>
      <c r="O11" s="1" t="s">
        <v>15615</v>
      </c>
      <c r="Q11" s="20"/>
      <c r="R11" s="76"/>
      <c r="U11" s="17" t="s">
        <v>16999</v>
      </c>
      <c r="V11" s="22">
        <f ca="1">TODAY()-V10</f>
        <v>1956</v>
      </c>
    </row>
    <row r="12" spans="1:22" ht="15.75" thickBot="1" x14ac:dyDescent="0.3">
      <c r="A12">
        <v>11</v>
      </c>
      <c r="B12" t="s">
        <v>8333</v>
      </c>
      <c r="C12" t="s">
        <v>7004</v>
      </c>
      <c r="D12" t="s">
        <v>15843</v>
      </c>
      <c r="E12" s="65">
        <f t="shared" si="0"/>
        <v>39907</v>
      </c>
      <c r="F12">
        <f t="shared" si="1"/>
        <v>2009</v>
      </c>
      <c r="G12">
        <f t="shared" si="2"/>
        <v>4</v>
      </c>
      <c r="H12">
        <f t="shared" si="3"/>
        <v>6</v>
      </c>
      <c r="I12" s="1" t="s">
        <v>15622</v>
      </c>
      <c r="J12" s="1" t="s">
        <v>17051</v>
      </c>
      <c r="K12" s="1" t="s">
        <v>17125</v>
      </c>
      <c r="L12" s="1" t="s">
        <v>15626</v>
      </c>
      <c r="M12" s="42">
        <v>1</v>
      </c>
      <c r="N12" s="42">
        <v>0.87</v>
      </c>
      <c r="O12" s="1" t="s">
        <v>15616</v>
      </c>
      <c r="R12" s="43"/>
      <c r="U12" s="17" t="s">
        <v>13085</v>
      </c>
      <c r="V12" s="22">
        <f ca="1">NETWORKDAYS(V10,TODAY())</f>
        <v>1398</v>
      </c>
    </row>
    <row r="13" spans="1:22" x14ac:dyDescent="0.25">
      <c r="A13">
        <v>12</v>
      </c>
      <c r="B13" t="s">
        <v>10134</v>
      </c>
      <c r="C13" t="s">
        <v>5243</v>
      </c>
      <c r="D13" t="s">
        <v>15844</v>
      </c>
      <c r="E13" s="65">
        <f t="shared" si="0"/>
        <v>39931</v>
      </c>
      <c r="F13">
        <f t="shared" si="1"/>
        <v>2009</v>
      </c>
      <c r="G13">
        <f t="shared" si="2"/>
        <v>4</v>
      </c>
      <c r="H13">
        <f t="shared" si="3"/>
        <v>2</v>
      </c>
      <c r="I13" s="1" t="s">
        <v>15622</v>
      </c>
      <c r="J13" s="1" t="s">
        <v>17051</v>
      </c>
      <c r="K13" s="1" t="s">
        <v>17125</v>
      </c>
      <c r="L13" s="1" t="s">
        <v>15626</v>
      </c>
      <c r="M13" s="42">
        <v>1</v>
      </c>
      <c r="N13" s="42">
        <v>1</v>
      </c>
      <c r="O13" s="1" t="s">
        <v>15615</v>
      </c>
      <c r="R13" s="61">
        <f ca="1">NOW()</f>
        <v>45847.768175925929</v>
      </c>
      <c r="S13" s="40" t="s">
        <v>13086</v>
      </c>
    </row>
    <row r="14" spans="1:22" x14ac:dyDescent="0.25">
      <c r="A14">
        <v>13</v>
      </c>
      <c r="B14" t="s">
        <v>10045</v>
      </c>
      <c r="C14" t="s">
        <v>5329</v>
      </c>
      <c r="D14" t="s">
        <v>15845</v>
      </c>
      <c r="E14" s="65">
        <f t="shared" si="0"/>
        <v>39937</v>
      </c>
      <c r="F14">
        <f t="shared" si="1"/>
        <v>2009</v>
      </c>
      <c r="G14">
        <f t="shared" si="2"/>
        <v>5</v>
      </c>
      <c r="H14">
        <f t="shared" si="3"/>
        <v>1</v>
      </c>
      <c r="I14" s="1" t="s">
        <v>15622</v>
      </c>
      <c r="J14" s="1" t="s">
        <v>17051</v>
      </c>
      <c r="K14" s="1" t="s">
        <v>17125</v>
      </c>
      <c r="L14" s="1" t="s">
        <v>15623</v>
      </c>
      <c r="M14" s="42">
        <v>1</v>
      </c>
      <c r="N14" s="42">
        <v>0.3</v>
      </c>
      <c r="O14" s="1" t="s">
        <v>15615</v>
      </c>
    </row>
    <row r="15" spans="1:22" x14ac:dyDescent="0.25">
      <c r="A15">
        <v>14</v>
      </c>
      <c r="B15" t="s">
        <v>8694</v>
      </c>
      <c r="C15" t="s">
        <v>6654</v>
      </c>
      <c r="D15" t="s">
        <v>15846</v>
      </c>
      <c r="E15" s="65">
        <f t="shared" si="0"/>
        <v>39945</v>
      </c>
      <c r="F15">
        <f t="shared" si="1"/>
        <v>2009</v>
      </c>
      <c r="G15">
        <f t="shared" si="2"/>
        <v>5</v>
      </c>
      <c r="H15">
        <f t="shared" si="3"/>
        <v>2</v>
      </c>
      <c r="I15" s="1" t="s">
        <v>15622</v>
      </c>
      <c r="J15" s="1" t="s">
        <v>17051</v>
      </c>
      <c r="K15" s="1" t="s">
        <v>17125</v>
      </c>
      <c r="L15" s="1" t="s">
        <v>15626</v>
      </c>
      <c r="M15" s="42">
        <v>1</v>
      </c>
      <c r="N15" s="42">
        <v>0.93</v>
      </c>
      <c r="O15" s="1" t="s">
        <v>15616</v>
      </c>
    </row>
    <row r="16" spans="1:22" x14ac:dyDescent="0.25">
      <c r="A16">
        <v>15</v>
      </c>
      <c r="B16" t="s">
        <v>8948</v>
      </c>
      <c r="C16" t="s">
        <v>6405</v>
      </c>
      <c r="D16" t="s">
        <v>15846</v>
      </c>
      <c r="E16" s="65">
        <f t="shared" si="0"/>
        <v>39945</v>
      </c>
      <c r="F16">
        <f t="shared" si="1"/>
        <v>2009</v>
      </c>
      <c r="G16">
        <f t="shared" si="2"/>
        <v>5</v>
      </c>
      <c r="H16">
        <f t="shared" si="3"/>
        <v>2</v>
      </c>
      <c r="I16" s="1" t="s">
        <v>15622</v>
      </c>
      <c r="J16" s="1" t="s">
        <v>17051</v>
      </c>
      <c r="K16" s="1" t="s">
        <v>17125</v>
      </c>
      <c r="L16" s="1" t="s">
        <v>15624</v>
      </c>
      <c r="M16" s="42">
        <v>1</v>
      </c>
      <c r="N16" s="42">
        <v>0.91</v>
      </c>
      <c r="O16" s="1" t="s">
        <v>15615</v>
      </c>
    </row>
    <row r="17" spans="1:21" x14ac:dyDescent="0.25">
      <c r="A17">
        <v>16</v>
      </c>
      <c r="B17" t="s">
        <v>9822</v>
      </c>
      <c r="C17" t="s">
        <v>5547</v>
      </c>
      <c r="D17" t="s">
        <v>15847</v>
      </c>
      <c r="E17" s="65">
        <f t="shared" si="0"/>
        <v>39954</v>
      </c>
      <c r="F17">
        <f t="shared" si="1"/>
        <v>2009</v>
      </c>
      <c r="G17">
        <f t="shared" si="2"/>
        <v>5</v>
      </c>
      <c r="H17">
        <f t="shared" si="3"/>
        <v>4</v>
      </c>
      <c r="I17" s="1" t="s">
        <v>15622</v>
      </c>
      <c r="J17" s="1" t="s">
        <v>17051</v>
      </c>
      <c r="K17" s="1" t="s">
        <v>17125</v>
      </c>
      <c r="L17" s="1" t="s">
        <v>15626</v>
      </c>
      <c r="M17" s="42">
        <v>1</v>
      </c>
      <c r="N17" s="42">
        <v>1</v>
      </c>
      <c r="O17" s="1" t="s">
        <v>15615</v>
      </c>
    </row>
    <row r="18" spans="1:21" x14ac:dyDescent="0.25">
      <c r="A18">
        <v>17</v>
      </c>
      <c r="B18" t="s">
        <v>10801</v>
      </c>
      <c r="C18" t="s">
        <v>4591</v>
      </c>
      <c r="D18" t="s">
        <v>15848</v>
      </c>
      <c r="E18" s="65">
        <f t="shared" si="0"/>
        <v>39963</v>
      </c>
      <c r="F18">
        <f t="shared" si="1"/>
        <v>2009</v>
      </c>
      <c r="G18">
        <f t="shared" si="2"/>
        <v>5</v>
      </c>
      <c r="H18">
        <f t="shared" si="3"/>
        <v>6</v>
      </c>
      <c r="I18" s="1" t="s">
        <v>15622</v>
      </c>
      <c r="J18" s="1" t="s">
        <v>17051</v>
      </c>
      <c r="K18" s="1" t="s">
        <v>17125</v>
      </c>
      <c r="L18" s="1" t="s">
        <v>15624</v>
      </c>
      <c r="M18" s="42">
        <v>1</v>
      </c>
      <c r="N18" s="42">
        <v>0.14000000000000001</v>
      </c>
      <c r="O18" s="1" t="s">
        <v>15615</v>
      </c>
    </row>
    <row r="19" spans="1:21" x14ac:dyDescent="0.25">
      <c r="A19">
        <v>18</v>
      </c>
      <c r="B19" t="s">
        <v>9297</v>
      </c>
      <c r="C19" t="s">
        <v>6059</v>
      </c>
      <c r="D19" t="s">
        <v>15849</v>
      </c>
      <c r="E19" s="65">
        <f t="shared" si="0"/>
        <v>39974</v>
      </c>
      <c r="F19">
        <f t="shared" si="1"/>
        <v>2009</v>
      </c>
      <c r="G19">
        <f t="shared" si="2"/>
        <v>6</v>
      </c>
      <c r="H19">
        <f t="shared" si="3"/>
        <v>3</v>
      </c>
      <c r="I19" s="1" t="s">
        <v>15622</v>
      </c>
      <c r="J19" s="1" t="s">
        <v>17051</v>
      </c>
      <c r="K19" s="1" t="s">
        <v>17125</v>
      </c>
      <c r="L19" s="1" t="s">
        <v>15624</v>
      </c>
      <c r="M19" s="42">
        <v>1</v>
      </c>
      <c r="N19" s="42">
        <v>1</v>
      </c>
      <c r="O19" s="1" t="s">
        <v>15615</v>
      </c>
      <c r="U19" s="1"/>
    </row>
    <row r="20" spans="1:21" x14ac:dyDescent="0.25">
      <c r="A20">
        <v>19</v>
      </c>
      <c r="B20" t="s">
        <v>7985</v>
      </c>
      <c r="C20" t="s">
        <v>7346</v>
      </c>
      <c r="D20" t="s">
        <v>15850</v>
      </c>
      <c r="E20" s="65">
        <f t="shared" si="0"/>
        <v>39980</v>
      </c>
      <c r="F20">
        <f t="shared" si="1"/>
        <v>2009</v>
      </c>
      <c r="G20">
        <f t="shared" si="2"/>
        <v>6</v>
      </c>
      <c r="H20">
        <f t="shared" si="3"/>
        <v>2</v>
      </c>
      <c r="I20" s="1" t="s">
        <v>15622</v>
      </c>
      <c r="J20" s="1" t="s">
        <v>17051</v>
      </c>
      <c r="K20" s="1" t="s">
        <v>17125</v>
      </c>
      <c r="L20" s="1" t="s">
        <v>15624</v>
      </c>
      <c r="M20" s="42">
        <v>0.9</v>
      </c>
      <c r="N20" s="42">
        <v>0.79</v>
      </c>
      <c r="O20" s="1" t="s">
        <v>15615</v>
      </c>
    </row>
    <row r="21" spans="1:21" x14ac:dyDescent="0.25">
      <c r="A21">
        <v>20</v>
      </c>
      <c r="B21" t="s">
        <v>8586</v>
      </c>
      <c r="C21" t="s">
        <v>6761</v>
      </c>
      <c r="D21" t="s">
        <v>15851</v>
      </c>
      <c r="E21" s="65">
        <f t="shared" si="0"/>
        <v>39984</v>
      </c>
      <c r="F21">
        <f t="shared" si="1"/>
        <v>2009</v>
      </c>
      <c r="G21">
        <f t="shared" si="2"/>
        <v>6</v>
      </c>
      <c r="H21">
        <f t="shared" si="3"/>
        <v>6</v>
      </c>
      <c r="I21" s="1" t="s">
        <v>15625</v>
      </c>
      <c r="J21" s="1" t="s">
        <v>17051</v>
      </c>
      <c r="K21" s="1" t="s">
        <v>17125</v>
      </c>
      <c r="L21" s="1" t="s">
        <v>15626</v>
      </c>
      <c r="M21" s="42">
        <v>1</v>
      </c>
      <c r="N21" s="42">
        <v>1</v>
      </c>
      <c r="O21" s="1" t="s">
        <v>15616</v>
      </c>
    </row>
    <row r="22" spans="1:21" x14ac:dyDescent="0.25">
      <c r="A22">
        <v>21</v>
      </c>
      <c r="B22" t="s">
        <v>7964</v>
      </c>
      <c r="C22" t="s">
        <v>7367</v>
      </c>
      <c r="D22" t="s">
        <v>15852</v>
      </c>
      <c r="E22" s="65">
        <f t="shared" si="0"/>
        <v>39989</v>
      </c>
      <c r="F22">
        <f t="shared" si="1"/>
        <v>2009</v>
      </c>
      <c r="G22">
        <f t="shared" si="2"/>
        <v>6</v>
      </c>
      <c r="H22">
        <f t="shared" si="3"/>
        <v>4</v>
      </c>
      <c r="I22" s="1" t="s">
        <v>15622</v>
      </c>
      <c r="J22" s="1" t="s">
        <v>17051</v>
      </c>
      <c r="K22" s="1" t="s">
        <v>17125</v>
      </c>
      <c r="L22" s="1" t="s">
        <v>15623</v>
      </c>
      <c r="M22" s="42">
        <v>0.5</v>
      </c>
      <c r="N22" s="42">
        <v>0.33</v>
      </c>
      <c r="O22" s="1" t="s">
        <v>15615</v>
      </c>
    </row>
    <row r="23" spans="1:21" x14ac:dyDescent="0.25">
      <c r="A23">
        <v>22</v>
      </c>
      <c r="B23" t="s">
        <v>10906</v>
      </c>
      <c r="C23" t="s">
        <v>4488</v>
      </c>
      <c r="D23" t="s">
        <v>15853</v>
      </c>
      <c r="E23" s="65">
        <f t="shared" si="0"/>
        <v>40001</v>
      </c>
      <c r="F23">
        <f t="shared" si="1"/>
        <v>2009</v>
      </c>
      <c r="G23">
        <f t="shared" si="2"/>
        <v>7</v>
      </c>
      <c r="H23">
        <f t="shared" si="3"/>
        <v>2</v>
      </c>
      <c r="I23" s="1" t="s">
        <v>15622</v>
      </c>
      <c r="J23" s="1" t="s">
        <v>17051</v>
      </c>
      <c r="K23" s="1" t="s">
        <v>17125</v>
      </c>
      <c r="L23" s="1" t="s">
        <v>15624</v>
      </c>
      <c r="M23" s="42">
        <v>0.9</v>
      </c>
      <c r="N23" s="42">
        <v>0.75</v>
      </c>
      <c r="O23" s="1" t="s">
        <v>15615</v>
      </c>
    </row>
    <row r="24" spans="1:21" x14ac:dyDescent="0.25">
      <c r="A24">
        <v>23</v>
      </c>
      <c r="B24" t="s">
        <v>11560</v>
      </c>
      <c r="C24" t="s">
        <v>3845</v>
      </c>
      <c r="D24" t="s">
        <v>15854</v>
      </c>
      <c r="E24" s="65">
        <f t="shared" si="0"/>
        <v>40004</v>
      </c>
      <c r="F24">
        <f t="shared" si="1"/>
        <v>2009</v>
      </c>
      <c r="G24">
        <f t="shared" si="2"/>
        <v>7</v>
      </c>
      <c r="H24">
        <f t="shared" si="3"/>
        <v>5</v>
      </c>
      <c r="I24" s="1" t="s">
        <v>15622</v>
      </c>
      <c r="J24" s="1" t="s">
        <v>17051</v>
      </c>
      <c r="K24" s="1" t="s">
        <v>17125</v>
      </c>
      <c r="L24" s="1" t="s">
        <v>15623</v>
      </c>
      <c r="M24" s="42">
        <v>0.75</v>
      </c>
      <c r="N24" s="42">
        <v>0.64</v>
      </c>
      <c r="O24" s="1" t="s">
        <v>15616</v>
      </c>
    </row>
    <row r="25" spans="1:21" x14ac:dyDescent="0.25">
      <c r="A25">
        <v>24</v>
      </c>
      <c r="B25" t="s">
        <v>11240</v>
      </c>
      <c r="C25" t="s">
        <v>4161</v>
      </c>
      <c r="D25" t="s">
        <v>15854</v>
      </c>
      <c r="E25" s="65">
        <f t="shared" si="0"/>
        <v>40004</v>
      </c>
      <c r="F25">
        <f t="shared" si="1"/>
        <v>2009</v>
      </c>
      <c r="G25">
        <f t="shared" si="2"/>
        <v>7</v>
      </c>
      <c r="H25">
        <f t="shared" si="3"/>
        <v>5</v>
      </c>
      <c r="I25" s="1" t="s">
        <v>15622</v>
      </c>
      <c r="J25" s="1" t="s">
        <v>17051</v>
      </c>
      <c r="K25" s="1" t="s">
        <v>17125</v>
      </c>
      <c r="L25" s="1" t="s">
        <v>15626</v>
      </c>
      <c r="M25" s="42">
        <v>1</v>
      </c>
      <c r="N25" s="42">
        <v>0.99</v>
      </c>
      <c r="O25" s="1" t="s">
        <v>15615</v>
      </c>
    </row>
    <row r="26" spans="1:21" x14ac:dyDescent="0.25">
      <c r="A26">
        <v>25</v>
      </c>
      <c r="B26" t="s">
        <v>11708</v>
      </c>
      <c r="C26" t="s">
        <v>3698</v>
      </c>
      <c r="D26" t="s">
        <v>15855</v>
      </c>
      <c r="E26" s="65">
        <f t="shared" si="0"/>
        <v>40007</v>
      </c>
      <c r="F26">
        <f t="shared" si="1"/>
        <v>2009</v>
      </c>
      <c r="G26">
        <f t="shared" si="2"/>
        <v>7</v>
      </c>
      <c r="H26">
        <f t="shared" si="3"/>
        <v>1</v>
      </c>
      <c r="I26" s="1" t="s">
        <v>15622</v>
      </c>
      <c r="J26" s="1" t="s">
        <v>17051</v>
      </c>
      <c r="K26" s="1" t="s">
        <v>17125</v>
      </c>
      <c r="L26" s="1" t="s">
        <v>15626</v>
      </c>
      <c r="M26" s="42">
        <v>0.9</v>
      </c>
      <c r="N26" s="42">
        <v>0.98</v>
      </c>
      <c r="O26" s="1" t="s">
        <v>15615</v>
      </c>
    </row>
    <row r="27" spans="1:21" x14ac:dyDescent="0.25">
      <c r="A27">
        <v>26</v>
      </c>
      <c r="B27" t="s">
        <v>8134</v>
      </c>
      <c r="C27" t="s">
        <v>7201</v>
      </c>
      <c r="D27" t="s">
        <v>15856</v>
      </c>
      <c r="E27" s="65">
        <f t="shared" si="0"/>
        <v>40021</v>
      </c>
      <c r="F27">
        <f t="shared" si="1"/>
        <v>2009</v>
      </c>
      <c r="G27">
        <f t="shared" si="2"/>
        <v>7</v>
      </c>
      <c r="H27">
        <f t="shared" si="3"/>
        <v>1</v>
      </c>
      <c r="I27" s="1" t="s">
        <v>15622</v>
      </c>
      <c r="J27" s="1" t="s">
        <v>17051</v>
      </c>
      <c r="K27" s="1" t="s">
        <v>17125</v>
      </c>
      <c r="L27" s="1" t="s">
        <v>15624</v>
      </c>
      <c r="M27" s="42">
        <v>0.83</v>
      </c>
      <c r="N27" s="42">
        <v>0.88</v>
      </c>
      <c r="O27" s="1" t="s">
        <v>15615</v>
      </c>
    </row>
    <row r="28" spans="1:21" x14ac:dyDescent="0.25">
      <c r="A28">
        <v>27</v>
      </c>
      <c r="B28" t="s">
        <v>10637</v>
      </c>
      <c r="C28" t="s">
        <v>4749</v>
      </c>
      <c r="D28" t="s">
        <v>15857</v>
      </c>
      <c r="E28" s="65">
        <f t="shared" si="0"/>
        <v>40023</v>
      </c>
      <c r="F28">
        <f t="shared" si="1"/>
        <v>2009</v>
      </c>
      <c r="G28">
        <f t="shared" si="2"/>
        <v>7</v>
      </c>
      <c r="H28">
        <f t="shared" si="3"/>
        <v>3</v>
      </c>
      <c r="I28" s="1" t="s">
        <v>15622</v>
      </c>
      <c r="J28" s="1" t="s">
        <v>17051</v>
      </c>
      <c r="K28" s="1" t="s">
        <v>17125</v>
      </c>
      <c r="L28" s="1" t="s">
        <v>15626</v>
      </c>
      <c r="M28" s="42">
        <v>1</v>
      </c>
      <c r="N28" s="42">
        <v>1</v>
      </c>
      <c r="O28" s="1" t="s">
        <v>15616</v>
      </c>
    </row>
    <row r="29" spans="1:21" x14ac:dyDescent="0.25">
      <c r="A29">
        <v>28</v>
      </c>
      <c r="B29" t="s">
        <v>10289</v>
      </c>
      <c r="C29" t="s">
        <v>5090</v>
      </c>
      <c r="D29" t="s">
        <v>15858</v>
      </c>
      <c r="E29" s="65">
        <f t="shared" si="0"/>
        <v>40026</v>
      </c>
      <c r="F29">
        <f t="shared" si="1"/>
        <v>2009</v>
      </c>
      <c r="G29">
        <f t="shared" si="2"/>
        <v>8</v>
      </c>
      <c r="H29">
        <f t="shared" si="3"/>
        <v>6</v>
      </c>
      <c r="I29" s="1" t="s">
        <v>15622</v>
      </c>
      <c r="J29" s="1" t="s">
        <v>17051</v>
      </c>
      <c r="K29" s="1" t="s">
        <v>17125</v>
      </c>
      <c r="L29" s="1" t="s">
        <v>15624</v>
      </c>
      <c r="M29" s="42">
        <v>1</v>
      </c>
      <c r="N29" s="42">
        <v>1</v>
      </c>
      <c r="O29" s="1" t="s">
        <v>15616</v>
      </c>
    </row>
    <row r="30" spans="1:21" x14ac:dyDescent="0.25">
      <c r="A30">
        <v>29</v>
      </c>
      <c r="B30" t="s">
        <v>9550</v>
      </c>
      <c r="C30" t="s">
        <v>5810</v>
      </c>
      <c r="D30" t="s">
        <v>15859</v>
      </c>
      <c r="E30" s="65">
        <f t="shared" si="0"/>
        <v>40037</v>
      </c>
      <c r="F30">
        <f t="shared" si="1"/>
        <v>2009</v>
      </c>
      <c r="G30">
        <f t="shared" si="2"/>
        <v>8</v>
      </c>
      <c r="H30">
        <f t="shared" si="3"/>
        <v>3</v>
      </c>
      <c r="I30" s="1" t="s">
        <v>15622</v>
      </c>
      <c r="J30" s="1" t="s">
        <v>17051</v>
      </c>
      <c r="K30" s="1" t="s">
        <v>17125</v>
      </c>
      <c r="L30" s="1" t="s">
        <v>15626</v>
      </c>
      <c r="M30" s="42">
        <v>1</v>
      </c>
      <c r="N30" s="42">
        <v>0.97</v>
      </c>
      <c r="O30" s="1" t="s">
        <v>15616</v>
      </c>
    </row>
    <row r="31" spans="1:21" x14ac:dyDescent="0.25">
      <c r="A31">
        <v>30</v>
      </c>
      <c r="B31" t="s">
        <v>11549</v>
      </c>
      <c r="C31" t="s">
        <v>3856</v>
      </c>
      <c r="D31" t="s">
        <v>15860</v>
      </c>
      <c r="E31" s="65">
        <f t="shared" si="0"/>
        <v>40042</v>
      </c>
      <c r="F31">
        <f t="shared" si="1"/>
        <v>2009</v>
      </c>
      <c r="G31">
        <f t="shared" si="2"/>
        <v>8</v>
      </c>
      <c r="H31">
        <f t="shared" si="3"/>
        <v>1</v>
      </c>
      <c r="I31" s="1" t="s">
        <v>15682</v>
      </c>
      <c r="J31" s="1" t="s">
        <v>17059</v>
      </c>
      <c r="K31" s="1" t="s">
        <v>17126</v>
      </c>
      <c r="L31" s="1" t="s">
        <v>15626</v>
      </c>
      <c r="M31" s="42">
        <v>1</v>
      </c>
      <c r="N31" s="42">
        <v>0.85</v>
      </c>
      <c r="O31" s="1" t="s">
        <v>15616</v>
      </c>
    </row>
    <row r="32" spans="1:21" x14ac:dyDescent="0.25">
      <c r="A32">
        <v>31</v>
      </c>
      <c r="B32" t="s">
        <v>9069</v>
      </c>
      <c r="C32" t="s">
        <v>6284</v>
      </c>
      <c r="D32" t="s">
        <v>15861</v>
      </c>
      <c r="E32" s="65">
        <f t="shared" si="0"/>
        <v>40059</v>
      </c>
      <c r="F32">
        <f t="shared" si="1"/>
        <v>2009</v>
      </c>
      <c r="G32">
        <f t="shared" si="2"/>
        <v>9</v>
      </c>
      <c r="H32">
        <f t="shared" si="3"/>
        <v>4</v>
      </c>
      <c r="I32" s="1" t="s">
        <v>15622</v>
      </c>
      <c r="J32" s="1" t="s">
        <v>17051</v>
      </c>
      <c r="K32" s="1" t="s">
        <v>17125</v>
      </c>
      <c r="L32" s="1" t="s">
        <v>15626</v>
      </c>
      <c r="M32" s="42">
        <v>1</v>
      </c>
      <c r="N32" s="42">
        <v>0.7</v>
      </c>
      <c r="O32" s="1" t="s">
        <v>15615</v>
      </c>
    </row>
    <row r="33" spans="1:15" x14ac:dyDescent="0.25">
      <c r="A33">
        <v>32</v>
      </c>
      <c r="B33" t="s">
        <v>11176</v>
      </c>
      <c r="C33" t="s">
        <v>4224</v>
      </c>
      <c r="D33" t="s">
        <v>15862</v>
      </c>
      <c r="E33" s="65">
        <f t="shared" si="0"/>
        <v>40063</v>
      </c>
      <c r="F33">
        <f t="shared" si="1"/>
        <v>2009</v>
      </c>
      <c r="G33">
        <f t="shared" si="2"/>
        <v>9</v>
      </c>
      <c r="H33">
        <f t="shared" si="3"/>
        <v>1</v>
      </c>
      <c r="I33" s="1" t="s">
        <v>15622</v>
      </c>
      <c r="J33" s="1" t="s">
        <v>17051</v>
      </c>
      <c r="K33" s="1" t="s">
        <v>17125</v>
      </c>
      <c r="L33" s="1" t="s">
        <v>15624</v>
      </c>
      <c r="M33" s="42">
        <v>1</v>
      </c>
      <c r="N33" s="42">
        <v>0.87</v>
      </c>
      <c r="O33" s="1" t="s">
        <v>15616</v>
      </c>
    </row>
    <row r="34" spans="1:15" x14ac:dyDescent="0.25">
      <c r="A34">
        <v>33</v>
      </c>
      <c r="B34" t="s">
        <v>10010</v>
      </c>
      <c r="C34" t="s">
        <v>5363</v>
      </c>
      <c r="D34" t="s">
        <v>15863</v>
      </c>
      <c r="E34" s="65">
        <f t="shared" si="0"/>
        <v>40070</v>
      </c>
      <c r="F34">
        <f t="shared" si="1"/>
        <v>2009</v>
      </c>
      <c r="G34">
        <f t="shared" si="2"/>
        <v>9</v>
      </c>
      <c r="H34">
        <f t="shared" si="3"/>
        <v>1</v>
      </c>
      <c r="I34" s="1" t="s">
        <v>15622</v>
      </c>
      <c r="J34" s="1" t="s">
        <v>17051</v>
      </c>
      <c r="K34" s="1" t="s">
        <v>17125</v>
      </c>
      <c r="L34" s="1" t="s">
        <v>15623</v>
      </c>
      <c r="M34" s="42">
        <v>0.5</v>
      </c>
      <c r="N34" s="42">
        <v>0.28999999999999998</v>
      </c>
      <c r="O34" s="1" t="s">
        <v>15615</v>
      </c>
    </row>
    <row r="35" spans="1:15" x14ac:dyDescent="0.25">
      <c r="A35">
        <v>34</v>
      </c>
      <c r="B35" t="s">
        <v>9760</v>
      </c>
      <c r="C35" t="s">
        <v>4051</v>
      </c>
      <c r="D35" t="s">
        <v>15864</v>
      </c>
      <c r="E35" s="65">
        <f t="shared" si="0"/>
        <v>40077</v>
      </c>
      <c r="F35">
        <f t="shared" si="1"/>
        <v>2009</v>
      </c>
      <c r="G35">
        <f t="shared" si="2"/>
        <v>9</v>
      </c>
      <c r="H35">
        <f t="shared" si="3"/>
        <v>1</v>
      </c>
      <c r="I35" s="1" t="s">
        <v>15622</v>
      </c>
      <c r="J35" s="1" t="s">
        <v>17051</v>
      </c>
      <c r="K35" s="1" t="s">
        <v>17125</v>
      </c>
      <c r="L35" s="1" t="s">
        <v>15624</v>
      </c>
      <c r="M35" s="42">
        <v>1</v>
      </c>
      <c r="N35" s="42">
        <v>0.6</v>
      </c>
      <c r="O35" s="1" t="s">
        <v>15616</v>
      </c>
    </row>
    <row r="36" spans="1:15" x14ac:dyDescent="0.25">
      <c r="A36">
        <v>35</v>
      </c>
      <c r="B36" t="s">
        <v>9883</v>
      </c>
      <c r="C36" t="s">
        <v>5488</v>
      </c>
      <c r="D36" t="s">
        <v>15865</v>
      </c>
      <c r="E36" s="65">
        <f t="shared" si="0"/>
        <v>40097</v>
      </c>
      <c r="F36">
        <f t="shared" si="1"/>
        <v>2009</v>
      </c>
      <c r="G36">
        <f t="shared" si="2"/>
        <v>10</v>
      </c>
      <c r="H36">
        <f t="shared" si="3"/>
        <v>7</v>
      </c>
      <c r="I36" s="1" t="s">
        <v>15625</v>
      </c>
      <c r="J36" s="1" t="s">
        <v>17051</v>
      </c>
      <c r="K36" s="1" t="s">
        <v>17125</v>
      </c>
      <c r="L36" s="1" t="s">
        <v>15624</v>
      </c>
      <c r="M36" s="42">
        <v>1</v>
      </c>
      <c r="N36" s="42">
        <v>0.98</v>
      </c>
      <c r="O36" s="1" t="s">
        <v>15616</v>
      </c>
    </row>
    <row r="37" spans="1:15" x14ac:dyDescent="0.25">
      <c r="A37">
        <v>36</v>
      </c>
      <c r="B37" t="s">
        <v>10732</v>
      </c>
      <c r="C37" t="s">
        <v>4657</v>
      </c>
      <c r="D37" t="s">
        <v>15866</v>
      </c>
      <c r="E37" s="65">
        <f t="shared" si="0"/>
        <v>40099</v>
      </c>
      <c r="F37">
        <f t="shared" si="1"/>
        <v>2009</v>
      </c>
      <c r="G37">
        <f t="shared" si="2"/>
        <v>10</v>
      </c>
      <c r="H37">
        <f t="shared" si="3"/>
        <v>2</v>
      </c>
      <c r="I37" s="1" t="s">
        <v>15622</v>
      </c>
      <c r="J37" s="1" t="s">
        <v>17051</v>
      </c>
      <c r="K37" s="1" t="s">
        <v>17125</v>
      </c>
      <c r="L37" s="1" t="s">
        <v>15626</v>
      </c>
      <c r="M37" s="42">
        <v>1</v>
      </c>
      <c r="N37" s="42">
        <v>0.71</v>
      </c>
      <c r="O37" s="1" t="s">
        <v>15615</v>
      </c>
    </row>
    <row r="38" spans="1:15" x14ac:dyDescent="0.25">
      <c r="A38">
        <v>37</v>
      </c>
      <c r="B38" t="s">
        <v>10491</v>
      </c>
      <c r="C38" t="s">
        <v>4892</v>
      </c>
      <c r="D38" t="s">
        <v>15867</v>
      </c>
      <c r="E38" s="65">
        <f t="shared" si="0"/>
        <v>40105</v>
      </c>
      <c r="F38">
        <f t="shared" si="1"/>
        <v>2009</v>
      </c>
      <c r="G38">
        <f t="shared" si="2"/>
        <v>10</v>
      </c>
      <c r="H38">
        <f t="shared" si="3"/>
        <v>1</v>
      </c>
      <c r="I38" s="1" t="s">
        <v>15622</v>
      </c>
      <c r="J38" s="1" t="s">
        <v>17051</v>
      </c>
      <c r="K38" s="1" t="s">
        <v>17125</v>
      </c>
      <c r="L38" s="1" t="s">
        <v>15623</v>
      </c>
      <c r="M38" s="42">
        <v>0.6</v>
      </c>
      <c r="N38" s="42">
        <v>0.73</v>
      </c>
      <c r="O38" s="1" t="s">
        <v>15615</v>
      </c>
    </row>
    <row r="39" spans="1:15" x14ac:dyDescent="0.25">
      <c r="A39">
        <v>38</v>
      </c>
      <c r="B39" t="s">
        <v>11167</v>
      </c>
      <c r="C39" t="s">
        <v>4233</v>
      </c>
      <c r="D39" t="s">
        <v>15868</v>
      </c>
      <c r="E39" s="65">
        <f t="shared" si="0"/>
        <v>40117</v>
      </c>
      <c r="F39">
        <f t="shared" si="1"/>
        <v>2009</v>
      </c>
      <c r="G39">
        <f t="shared" si="2"/>
        <v>10</v>
      </c>
      <c r="H39">
        <f t="shared" si="3"/>
        <v>6</v>
      </c>
      <c r="I39" s="1" t="s">
        <v>15622</v>
      </c>
      <c r="J39" s="1" t="s">
        <v>17051</v>
      </c>
      <c r="K39" s="1" t="s">
        <v>17125</v>
      </c>
      <c r="L39" s="1" t="s">
        <v>15623</v>
      </c>
      <c r="M39" s="42">
        <v>1</v>
      </c>
      <c r="N39" s="42">
        <v>0.91</v>
      </c>
      <c r="O39" s="1" t="s">
        <v>15616</v>
      </c>
    </row>
    <row r="40" spans="1:15" x14ac:dyDescent="0.25">
      <c r="A40">
        <v>39</v>
      </c>
      <c r="B40" t="s">
        <v>11536</v>
      </c>
      <c r="C40" t="s">
        <v>3868</v>
      </c>
      <c r="D40" t="s">
        <v>15868</v>
      </c>
      <c r="E40" s="65">
        <f t="shared" si="0"/>
        <v>40117</v>
      </c>
      <c r="F40">
        <f t="shared" si="1"/>
        <v>2009</v>
      </c>
      <c r="G40">
        <f t="shared" si="2"/>
        <v>10</v>
      </c>
      <c r="H40">
        <f t="shared" si="3"/>
        <v>6</v>
      </c>
      <c r="I40" s="1" t="s">
        <v>15679</v>
      </c>
      <c r="J40" s="1" t="s">
        <v>17060</v>
      </c>
      <c r="K40" s="1" t="s">
        <v>17125</v>
      </c>
      <c r="L40" s="1" t="s">
        <v>15624</v>
      </c>
      <c r="M40" s="42">
        <v>1</v>
      </c>
      <c r="N40" s="42">
        <v>0.97</v>
      </c>
      <c r="O40" s="1" t="s">
        <v>15615</v>
      </c>
    </row>
    <row r="41" spans="1:15" x14ac:dyDescent="0.25">
      <c r="A41">
        <v>40</v>
      </c>
      <c r="B41" t="s">
        <v>8232</v>
      </c>
      <c r="C41" t="s">
        <v>7103</v>
      </c>
      <c r="D41" t="s">
        <v>15869</v>
      </c>
      <c r="E41" s="65">
        <f t="shared" si="0"/>
        <v>40129</v>
      </c>
      <c r="F41">
        <f t="shared" si="1"/>
        <v>2009</v>
      </c>
      <c r="G41">
        <f t="shared" si="2"/>
        <v>11</v>
      </c>
      <c r="H41">
        <f t="shared" si="3"/>
        <v>4</v>
      </c>
      <c r="I41" s="1" t="s">
        <v>15625</v>
      </c>
      <c r="J41" s="1" t="s">
        <v>17051</v>
      </c>
      <c r="K41" s="1" t="s">
        <v>17125</v>
      </c>
      <c r="L41" s="1" t="s">
        <v>15623</v>
      </c>
      <c r="M41" s="42">
        <v>0.73</v>
      </c>
      <c r="N41" s="42">
        <v>0.93</v>
      </c>
      <c r="O41" s="1" t="s">
        <v>15615</v>
      </c>
    </row>
    <row r="42" spans="1:15" x14ac:dyDescent="0.25">
      <c r="A42">
        <v>41</v>
      </c>
      <c r="B42" t="s">
        <v>8943</v>
      </c>
      <c r="C42" t="s">
        <v>6410</v>
      </c>
      <c r="D42" t="s">
        <v>15870</v>
      </c>
      <c r="E42" s="65">
        <f t="shared" si="0"/>
        <v>40131</v>
      </c>
      <c r="F42">
        <f t="shared" si="1"/>
        <v>2009</v>
      </c>
      <c r="G42">
        <f t="shared" si="2"/>
        <v>11</v>
      </c>
      <c r="H42">
        <f t="shared" si="3"/>
        <v>6</v>
      </c>
      <c r="I42" s="1" t="s">
        <v>15622</v>
      </c>
      <c r="J42" s="1" t="s">
        <v>17051</v>
      </c>
      <c r="K42" s="1" t="s">
        <v>17125</v>
      </c>
      <c r="L42" s="1" t="s">
        <v>15626</v>
      </c>
      <c r="M42" s="42">
        <v>0.9</v>
      </c>
      <c r="N42" s="42">
        <v>0.96</v>
      </c>
      <c r="O42" s="1" t="s">
        <v>15615</v>
      </c>
    </row>
    <row r="43" spans="1:15" x14ac:dyDescent="0.25">
      <c r="A43">
        <v>42</v>
      </c>
      <c r="B43" t="s">
        <v>8429</v>
      </c>
      <c r="C43" t="s">
        <v>6913</v>
      </c>
      <c r="D43" t="s">
        <v>15870</v>
      </c>
      <c r="E43" s="65">
        <f t="shared" si="0"/>
        <v>40131</v>
      </c>
      <c r="F43">
        <f t="shared" si="1"/>
        <v>2009</v>
      </c>
      <c r="G43">
        <f t="shared" si="2"/>
        <v>11</v>
      </c>
      <c r="H43">
        <f t="shared" si="3"/>
        <v>6</v>
      </c>
      <c r="I43" s="1" t="s">
        <v>15622</v>
      </c>
      <c r="J43" s="1" t="s">
        <v>17051</v>
      </c>
      <c r="K43" s="1" t="s">
        <v>17125</v>
      </c>
      <c r="L43" s="1" t="s">
        <v>15626</v>
      </c>
      <c r="M43" s="42">
        <v>1</v>
      </c>
      <c r="N43" s="42">
        <v>0.97</v>
      </c>
      <c r="O43" s="1" t="s">
        <v>15615</v>
      </c>
    </row>
    <row r="44" spans="1:15" x14ac:dyDescent="0.25">
      <c r="A44">
        <v>43</v>
      </c>
      <c r="B44" t="s">
        <v>9642</v>
      </c>
      <c r="C44" t="s">
        <v>5722</v>
      </c>
      <c r="D44" t="s">
        <v>15871</v>
      </c>
      <c r="E44" s="65">
        <f t="shared" si="0"/>
        <v>40134</v>
      </c>
      <c r="F44">
        <f t="shared" si="1"/>
        <v>2009</v>
      </c>
      <c r="G44">
        <f t="shared" si="2"/>
        <v>11</v>
      </c>
      <c r="H44">
        <f t="shared" si="3"/>
        <v>2</v>
      </c>
      <c r="I44" s="1" t="s">
        <v>15622</v>
      </c>
      <c r="J44" s="1" t="s">
        <v>17051</v>
      </c>
      <c r="K44" s="1" t="s">
        <v>17125</v>
      </c>
      <c r="L44" s="1" t="s">
        <v>15623</v>
      </c>
      <c r="M44" s="42">
        <v>1</v>
      </c>
      <c r="N44" s="42">
        <v>0.97</v>
      </c>
      <c r="O44" s="1" t="s">
        <v>15616</v>
      </c>
    </row>
    <row r="45" spans="1:15" x14ac:dyDescent="0.25">
      <c r="A45">
        <v>44</v>
      </c>
      <c r="B45" t="s">
        <v>9688</v>
      </c>
      <c r="C45" t="s">
        <v>5676</v>
      </c>
      <c r="D45" t="s">
        <v>15872</v>
      </c>
      <c r="E45" s="65">
        <f t="shared" si="0"/>
        <v>40138</v>
      </c>
      <c r="F45">
        <f t="shared" si="1"/>
        <v>2009</v>
      </c>
      <c r="G45">
        <f t="shared" si="2"/>
        <v>11</v>
      </c>
      <c r="H45">
        <f t="shared" si="3"/>
        <v>6</v>
      </c>
      <c r="I45" s="1" t="s">
        <v>15622</v>
      </c>
      <c r="J45" s="1" t="s">
        <v>17051</v>
      </c>
      <c r="K45" s="1" t="s">
        <v>17125</v>
      </c>
      <c r="L45" s="1" t="s">
        <v>15624</v>
      </c>
      <c r="M45" s="42">
        <v>0.75</v>
      </c>
      <c r="N45" s="42">
        <v>0.97</v>
      </c>
      <c r="O45" s="1" t="s">
        <v>15616</v>
      </c>
    </row>
    <row r="46" spans="1:15" x14ac:dyDescent="0.25">
      <c r="A46">
        <v>45</v>
      </c>
      <c r="B46" t="s">
        <v>8207</v>
      </c>
      <c r="C46" t="s">
        <v>7128</v>
      </c>
      <c r="D46" t="s">
        <v>15873</v>
      </c>
      <c r="E46" s="65">
        <f t="shared" si="0"/>
        <v>40139</v>
      </c>
      <c r="F46">
        <f t="shared" si="1"/>
        <v>2009</v>
      </c>
      <c r="G46">
        <f t="shared" si="2"/>
        <v>11</v>
      </c>
      <c r="H46">
        <f t="shared" si="3"/>
        <v>7</v>
      </c>
      <c r="I46" s="1" t="s">
        <v>15622</v>
      </c>
      <c r="J46" s="1" t="s">
        <v>17051</v>
      </c>
      <c r="K46" s="1" t="s">
        <v>17125</v>
      </c>
      <c r="L46" s="1" t="s">
        <v>15626</v>
      </c>
      <c r="M46" s="42">
        <v>1</v>
      </c>
      <c r="N46" s="42">
        <v>1</v>
      </c>
      <c r="O46" s="1" t="s">
        <v>15615</v>
      </c>
    </row>
    <row r="47" spans="1:15" x14ac:dyDescent="0.25">
      <c r="A47">
        <v>46</v>
      </c>
      <c r="B47" t="s">
        <v>9859</v>
      </c>
      <c r="C47" t="s">
        <v>5512</v>
      </c>
      <c r="D47" t="s">
        <v>15874</v>
      </c>
      <c r="E47" s="65">
        <f t="shared" si="0"/>
        <v>40144</v>
      </c>
      <c r="F47">
        <f t="shared" si="1"/>
        <v>2009</v>
      </c>
      <c r="G47">
        <f t="shared" si="2"/>
        <v>11</v>
      </c>
      <c r="H47">
        <f t="shared" si="3"/>
        <v>5</v>
      </c>
      <c r="I47" s="1" t="s">
        <v>15625</v>
      </c>
      <c r="J47" s="1" t="s">
        <v>17051</v>
      </c>
      <c r="K47" s="1" t="s">
        <v>17125</v>
      </c>
      <c r="L47" s="1" t="s">
        <v>15624</v>
      </c>
      <c r="M47" s="42">
        <v>1</v>
      </c>
      <c r="N47" s="42">
        <v>0.95</v>
      </c>
      <c r="O47" s="1" t="s">
        <v>15616</v>
      </c>
    </row>
    <row r="48" spans="1:15" x14ac:dyDescent="0.25">
      <c r="A48">
        <v>47</v>
      </c>
      <c r="B48" t="s">
        <v>8952</v>
      </c>
      <c r="C48" t="s">
        <v>6401</v>
      </c>
      <c r="D48" t="s">
        <v>15875</v>
      </c>
      <c r="E48" s="65">
        <f t="shared" si="0"/>
        <v>40145</v>
      </c>
      <c r="F48">
        <f t="shared" si="1"/>
        <v>2009</v>
      </c>
      <c r="G48">
        <f t="shared" si="2"/>
        <v>11</v>
      </c>
      <c r="H48">
        <f t="shared" si="3"/>
        <v>6</v>
      </c>
      <c r="I48" s="1" t="s">
        <v>15622</v>
      </c>
      <c r="J48" s="1" t="s">
        <v>17051</v>
      </c>
      <c r="K48" s="1" t="s">
        <v>17125</v>
      </c>
      <c r="L48" s="1" t="s">
        <v>15624</v>
      </c>
      <c r="M48" s="42">
        <v>1</v>
      </c>
      <c r="N48" s="42">
        <v>0.83</v>
      </c>
      <c r="O48" s="1" t="s">
        <v>15615</v>
      </c>
    </row>
    <row r="49" spans="1:15" x14ac:dyDescent="0.25">
      <c r="A49">
        <v>48</v>
      </c>
      <c r="B49" t="s">
        <v>8994</v>
      </c>
      <c r="C49" t="s">
        <v>6359</v>
      </c>
      <c r="D49" t="s">
        <v>15876</v>
      </c>
      <c r="E49" s="65">
        <f t="shared" si="0"/>
        <v>40146</v>
      </c>
      <c r="F49">
        <f t="shared" si="1"/>
        <v>2009</v>
      </c>
      <c r="G49">
        <f t="shared" si="2"/>
        <v>11</v>
      </c>
      <c r="H49">
        <f t="shared" si="3"/>
        <v>7</v>
      </c>
      <c r="I49" s="1" t="s">
        <v>15622</v>
      </c>
      <c r="J49" s="1" t="s">
        <v>17051</v>
      </c>
      <c r="K49" s="1" t="s">
        <v>17125</v>
      </c>
      <c r="L49" s="1" t="s">
        <v>15626</v>
      </c>
      <c r="M49" s="42">
        <v>1</v>
      </c>
      <c r="N49" s="42">
        <v>0.88</v>
      </c>
      <c r="O49" s="1" t="s">
        <v>15615</v>
      </c>
    </row>
    <row r="50" spans="1:15" x14ac:dyDescent="0.25">
      <c r="A50">
        <v>49</v>
      </c>
      <c r="B50" t="s">
        <v>8982</v>
      </c>
      <c r="C50" t="s">
        <v>6371</v>
      </c>
      <c r="D50" t="s">
        <v>15877</v>
      </c>
      <c r="E50" s="65">
        <f t="shared" si="0"/>
        <v>40150</v>
      </c>
      <c r="F50">
        <f t="shared" si="1"/>
        <v>2009</v>
      </c>
      <c r="G50">
        <f t="shared" si="2"/>
        <v>12</v>
      </c>
      <c r="H50">
        <f t="shared" si="3"/>
        <v>4</v>
      </c>
      <c r="I50" s="1" t="s">
        <v>15622</v>
      </c>
      <c r="J50" s="1" t="s">
        <v>17051</v>
      </c>
      <c r="K50" s="1" t="s">
        <v>17125</v>
      </c>
      <c r="L50" s="1" t="s">
        <v>15624</v>
      </c>
      <c r="M50" s="42">
        <v>1</v>
      </c>
      <c r="N50" s="42">
        <v>0.93</v>
      </c>
      <c r="O50" s="1" t="s">
        <v>15615</v>
      </c>
    </row>
    <row r="51" spans="1:15" x14ac:dyDescent="0.25">
      <c r="A51">
        <v>50</v>
      </c>
      <c r="B51" t="s">
        <v>11645</v>
      </c>
      <c r="C51" t="s">
        <v>3760</v>
      </c>
      <c r="D51" t="s">
        <v>15878</v>
      </c>
      <c r="E51" s="65">
        <f t="shared" si="0"/>
        <v>40152</v>
      </c>
      <c r="F51">
        <f t="shared" si="1"/>
        <v>2009</v>
      </c>
      <c r="G51">
        <f t="shared" si="2"/>
        <v>12</v>
      </c>
      <c r="H51">
        <f t="shared" si="3"/>
        <v>6</v>
      </c>
      <c r="I51" s="1" t="s">
        <v>15622</v>
      </c>
      <c r="J51" s="1" t="s">
        <v>17051</v>
      </c>
      <c r="K51" s="1" t="s">
        <v>17125</v>
      </c>
      <c r="L51" s="1" t="s">
        <v>15623</v>
      </c>
      <c r="M51" s="42">
        <v>1</v>
      </c>
      <c r="N51" s="42">
        <v>0.19</v>
      </c>
      <c r="O51" s="1" t="s">
        <v>15615</v>
      </c>
    </row>
    <row r="52" spans="1:15" x14ac:dyDescent="0.25">
      <c r="A52">
        <v>51</v>
      </c>
      <c r="B52" t="s">
        <v>8163</v>
      </c>
      <c r="C52" t="s">
        <v>7172</v>
      </c>
      <c r="D52" t="s">
        <v>15879</v>
      </c>
      <c r="E52" s="65">
        <f t="shared" si="0"/>
        <v>40155</v>
      </c>
      <c r="F52">
        <f t="shared" si="1"/>
        <v>2009</v>
      </c>
      <c r="G52">
        <f t="shared" si="2"/>
        <v>12</v>
      </c>
      <c r="H52">
        <f t="shared" si="3"/>
        <v>2</v>
      </c>
      <c r="I52" s="1" t="s">
        <v>15622</v>
      </c>
      <c r="J52" s="1" t="s">
        <v>17051</v>
      </c>
      <c r="K52" s="1" t="s">
        <v>17125</v>
      </c>
      <c r="L52" s="1" t="s">
        <v>15626</v>
      </c>
      <c r="M52" s="42">
        <v>1</v>
      </c>
      <c r="N52" s="42">
        <v>1</v>
      </c>
      <c r="O52" s="1" t="s">
        <v>15615</v>
      </c>
    </row>
    <row r="53" spans="1:15" x14ac:dyDescent="0.25">
      <c r="A53">
        <v>52</v>
      </c>
      <c r="B53" t="s">
        <v>11812</v>
      </c>
      <c r="C53" t="s">
        <v>3600</v>
      </c>
      <c r="D53" t="s">
        <v>15880</v>
      </c>
      <c r="E53" s="65">
        <f t="shared" si="0"/>
        <v>40159</v>
      </c>
      <c r="F53">
        <f t="shared" si="1"/>
        <v>2009</v>
      </c>
      <c r="G53">
        <f t="shared" si="2"/>
        <v>12</v>
      </c>
      <c r="H53">
        <f t="shared" si="3"/>
        <v>6</v>
      </c>
      <c r="I53" s="1" t="s">
        <v>15622</v>
      </c>
      <c r="J53" s="1" t="s">
        <v>17051</v>
      </c>
      <c r="K53" s="1" t="s">
        <v>17125</v>
      </c>
      <c r="L53" s="1" t="s">
        <v>15623</v>
      </c>
      <c r="M53" s="42">
        <v>0.5</v>
      </c>
      <c r="N53" s="42">
        <v>0.5</v>
      </c>
      <c r="O53" s="1" t="s">
        <v>15615</v>
      </c>
    </row>
    <row r="54" spans="1:15" x14ac:dyDescent="0.25">
      <c r="A54">
        <v>53</v>
      </c>
      <c r="B54" t="s">
        <v>8308</v>
      </c>
      <c r="C54" t="s">
        <v>7028</v>
      </c>
      <c r="D54" t="s">
        <v>15881</v>
      </c>
      <c r="E54" s="65">
        <f t="shared" si="0"/>
        <v>40160</v>
      </c>
      <c r="F54">
        <f t="shared" si="1"/>
        <v>2009</v>
      </c>
      <c r="G54">
        <f t="shared" si="2"/>
        <v>12</v>
      </c>
      <c r="H54">
        <f t="shared" si="3"/>
        <v>7</v>
      </c>
      <c r="I54" s="1" t="s">
        <v>15622</v>
      </c>
      <c r="J54" s="1" t="s">
        <v>17051</v>
      </c>
      <c r="K54" s="1" t="s">
        <v>17125</v>
      </c>
      <c r="L54" s="1" t="s">
        <v>15626</v>
      </c>
      <c r="M54" s="42">
        <v>1</v>
      </c>
      <c r="N54" s="42">
        <v>0.89</v>
      </c>
      <c r="O54" s="1" t="s">
        <v>15616</v>
      </c>
    </row>
    <row r="55" spans="1:15" x14ac:dyDescent="0.25">
      <c r="A55">
        <v>54</v>
      </c>
      <c r="B55" t="s">
        <v>8016</v>
      </c>
      <c r="C55" t="s">
        <v>7315</v>
      </c>
      <c r="D55" t="s">
        <v>15882</v>
      </c>
      <c r="E55" s="65">
        <f t="shared" si="0"/>
        <v>40166</v>
      </c>
      <c r="F55">
        <f t="shared" si="1"/>
        <v>2009</v>
      </c>
      <c r="G55">
        <f t="shared" si="2"/>
        <v>12</v>
      </c>
      <c r="H55">
        <f t="shared" si="3"/>
        <v>6</v>
      </c>
      <c r="I55" s="1" t="s">
        <v>15622</v>
      </c>
      <c r="J55" s="1" t="s">
        <v>17051</v>
      </c>
      <c r="K55" s="1" t="s">
        <v>17125</v>
      </c>
      <c r="L55" s="1" t="s">
        <v>15623</v>
      </c>
      <c r="M55" s="42">
        <v>0.5</v>
      </c>
      <c r="N55" s="42">
        <v>0.98</v>
      </c>
      <c r="O55" s="1" t="s">
        <v>15616</v>
      </c>
    </row>
    <row r="56" spans="1:15" x14ac:dyDescent="0.25">
      <c r="A56">
        <v>55</v>
      </c>
      <c r="B56" t="s">
        <v>8690</v>
      </c>
      <c r="C56" t="s">
        <v>6658</v>
      </c>
      <c r="D56" t="s">
        <v>15883</v>
      </c>
      <c r="E56" s="65">
        <f t="shared" si="0"/>
        <v>40167</v>
      </c>
      <c r="F56">
        <f t="shared" si="1"/>
        <v>2009</v>
      </c>
      <c r="G56">
        <f t="shared" si="2"/>
        <v>12</v>
      </c>
      <c r="H56">
        <f t="shared" si="3"/>
        <v>7</v>
      </c>
      <c r="I56" s="1" t="s">
        <v>15622</v>
      </c>
      <c r="J56" s="1" t="s">
        <v>17051</v>
      </c>
      <c r="K56" s="1" t="s">
        <v>17125</v>
      </c>
      <c r="L56" s="1" t="s">
        <v>15624</v>
      </c>
      <c r="M56" s="42">
        <v>1</v>
      </c>
      <c r="N56" s="42">
        <v>0.87</v>
      </c>
      <c r="O56" s="1" t="s">
        <v>15615</v>
      </c>
    </row>
    <row r="57" spans="1:15" x14ac:dyDescent="0.25">
      <c r="A57">
        <v>56</v>
      </c>
      <c r="B57" t="s">
        <v>10371</v>
      </c>
      <c r="C57" t="s">
        <v>5008</v>
      </c>
      <c r="D57" t="s">
        <v>15884</v>
      </c>
      <c r="E57" s="65">
        <f t="shared" si="0"/>
        <v>40172</v>
      </c>
      <c r="F57">
        <f t="shared" si="1"/>
        <v>2009</v>
      </c>
      <c r="G57">
        <f t="shared" si="2"/>
        <v>12</v>
      </c>
      <c r="H57">
        <f t="shared" si="3"/>
        <v>5</v>
      </c>
      <c r="I57" s="1" t="s">
        <v>15622</v>
      </c>
      <c r="J57" s="1" t="s">
        <v>17051</v>
      </c>
      <c r="K57" s="1" t="s">
        <v>17125</v>
      </c>
      <c r="L57" s="1" t="s">
        <v>15628</v>
      </c>
      <c r="M57" s="42">
        <v>0.33</v>
      </c>
      <c r="N57" s="42">
        <v>1</v>
      </c>
      <c r="O57" s="1" t="s">
        <v>15615</v>
      </c>
    </row>
    <row r="58" spans="1:15" x14ac:dyDescent="0.25">
      <c r="A58">
        <v>57</v>
      </c>
      <c r="B58" t="s">
        <v>10244</v>
      </c>
      <c r="C58" t="s">
        <v>5135</v>
      </c>
      <c r="D58" t="s">
        <v>15885</v>
      </c>
      <c r="E58" s="65">
        <f t="shared" si="0"/>
        <v>40173</v>
      </c>
      <c r="F58">
        <f t="shared" si="1"/>
        <v>2009</v>
      </c>
      <c r="G58">
        <f t="shared" si="2"/>
        <v>12</v>
      </c>
      <c r="H58">
        <f t="shared" si="3"/>
        <v>6</v>
      </c>
      <c r="I58" s="1" t="s">
        <v>15622</v>
      </c>
      <c r="J58" s="1" t="s">
        <v>17051</v>
      </c>
      <c r="K58" s="1" t="s">
        <v>17125</v>
      </c>
      <c r="L58" s="1" t="s">
        <v>15623</v>
      </c>
      <c r="M58" s="42">
        <v>1</v>
      </c>
      <c r="N58" s="42">
        <v>1</v>
      </c>
      <c r="O58" s="1" t="s">
        <v>15616</v>
      </c>
    </row>
    <row r="59" spans="1:15" x14ac:dyDescent="0.25">
      <c r="A59">
        <v>58</v>
      </c>
      <c r="B59" t="s">
        <v>8570</v>
      </c>
      <c r="C59" t="s">
        <v>6777</v>
      </c>
      <c r="D59" t="s">
        <v>15886</v>
      </c>
      <c r="E59" s="65">
        <f t="shared" si="0"/>
        <v>40175</v>
      </c>
      <c r="F59">
        <f t="shared" si="1"/>
        <v>2009</v>
      </c>
      <c r="G59">
        <f t="shared" si="2"/>
        <v>12</v>
      </c>
      <c r="H59">
        <f t="shared" si="3"/>
        <v>1</v>
      </c>
      <c r="I59" s="1" t="s">
        <v>15622</v>
      </c>
      <c r="J59" s="1" t="s">
        <v>17051</v>
      </c>
      <c r="K59" s="1" t="s">
        <v>17125</v>
      </c>
      <c r="L59" s="1" t="s">
        <v>15626</v>
      </c>
      <c r="M59" s="42">
        <v>1</v>
      </c>
      <c r="N59" s="42">
        <v>0.8</v>
      </c>
      <c r="O59" s="1" t="s">
        <v>15615</v>
      </c>
    </row>
    <row r="60" spans="1:15" x14ac:dyDescent="0.25">
      <c r="A60">
        <v>59</v>
      </c>
      <c r="B60" t="s">
        <v>11643</v>
      </c>
      <c r="C60" t="s">
        <v>3762</v>
      </c>
      <c r="D60" t="s">
        <v>15886</v>
      </c>
      <c r="E60" s="65">
        <f t="shared" si="0"/>
        <v>40175</v>
      </c>
      <c r="F60">
        <f t="shared" si="1"/>
        <v>2009</v>
      </c>
      <c r="G60">
        <f t="shared" si="2"/>
        <v>12</v>
      </c>
      <c r="H60">
        <f t="shared" si="3"/>
        <v>1</v>
      </c>
      <c r="I60" s="1" t="s">
        <v>15625</v>
      </c>
      <c r="J60" s="1" t="s">
        <v>17051</v>
      </c>
      <c r="K60" s="1" t="s">
        <v>17125</v>
      </c>
      <c r="L60" s="1" t="s">
        <v>15623</v>
      </c>
      <c r="M60" s="42">
        <v>1</v>
      </c>
      <c r="N60" s="42">
        <v>1</v>
      </c>
      <c r="O60" s="1" t="s">
        <v>15615</v>
      </c>
    </row>
    <row r="61" spans="1:15" x14ac:dyDescent="0.25">
      <c r="A61">
        <v>60</v>
      </c>
      <c r="B61" t="s">
        <v>10437</v>
      </c>
      <c r="C61" t="s">
        <v>4944</v>
      </c>
      <c r="D61" t="s">
        <v>15886</v>
      </c>
      <c r="E61" s="65">
        <f t="shared" si="0"/>
        <v>40175</v>
      </c>
      <c r="F61">
        <f t="shared" si="1"/>
        <v>2009</v>
      </c>
      <c r="G61">
        <f t="shared" si="2"/>
        <v>12</v>
      </c>
      <c r="H61">
        <f t="shared" si="3"/>
        <v>1</v>
      </c>
      <c r="I61" s="1" t="s">
        <v>15622</v>
      </c>
      <c r="J61" s="1" t="s">
        <v>17051</v>
      </c>
      <c r="K61" s="1" t="s">
        <v>17125</v>
      </c>
      <c r="L61" s="1" t="s">
        <v>15624</v>
      </c>
      <c r="M61" s="42">
        <v>1</v>
      </c>
      <c r="N61" s="42">
        <v>1</v>
      </c>
      <c r="O61" s="1" t="s">
        <v>15615</v>
      </c>
    </row>
    <row r="62" spans="1:15" x14ac:dyDescent="0.25">
      <c r="A62">
        <v>61</v>
      </c>
      <c r="B62" t="s">
        <v>10584</v>
      </c>
      <c r="C62" t="s">
        <v>4801</v>
      </c>
      <c r="D62" t="s">
        <v>15887</v>
      </c>
      <c r="E62" s="65">
        <f t="shared" si="0"/>
        <v>40182</v>
      </c>
      <c r="F62">
        <f t="shared" si="1"/>
        <v>2010</v>
      </c>
      <c r="G62">
        <f t="shared" si="2"/>
        <v>1</v>
      </c>
      <c r="H62">
        <f t="shared" si="3"/>
        <v>1</v>
      </c>
      <c r="I62" s="1" t="s">
        <v>15622</v>
      </c>
      <c r="J62" s="1" t="s">
        <v>17051</v>
      </c>
      <c r="K62" s="1" t="s">
        <v>17125</v>
      </c>
      <c r="L62" s="1" t="s">
        <v>15626</v>
      </c>
      <c r="M62" s="42">
        <v>1</v>
      </c>
      <c r="N62" s="42">
        <v>0.83</v>
      </c>
      <c r="O62" s="1" t="s">
        <v>15616</v>
      </c>
    </row>
    <row r="63" spans="1:15" x14ac:dyDescent="0.25">
      <c r="A63">
        <v>62</v>
      </c>
      <c r="B63" t="s">
        <v>9086</v>
      </c>
      <c r="C63" t="s">
        <v>6267</v>
      </c>
      <c r="D63" t="s">
        <v>15888</v>
      </c>
      <c r="E63" s="65">
        <f t="shared" si="0"/>
        <v>40186</v>
      </c>
      <c r="F63">
        <f t="shared" si="1"/>
        <v>2010</v>
      </c>
      <c r="G63">
        <f t="shared" si="2"/>
        <v>1</v>
      </c>
      <c r="H63">
        <f t="shared" si="3"/>
        <v>5</v>
      </c>
      <c r="I63" s="1" t="s">
        <v>15622</v>
      </c>
      <c r="J63" s="1" t="s">
        <v>17051</v>
      </c>
      <c r="K63" s="1" t="s">
        <v>17125</v>
      </c>
      <c r="L63" s="1" t="s">
        <v>15623</v>
      </c>
      <c r="M63" s="42">
        <v>0.67</v>
      </c>
      <c r="N63" s="42">
        <v>0.32</v>
      </c>
      <c r="O63" s="1" t="s">
        <v>15616</v>
      </c>
    </row>
    <row r="64" spans="1:15" x14ac:dyDescent="0.25">
      <c r="A64">
        <v>63</v>
      </c>
      <c r="B64" t="s">
        <v>10797</v>
      </c>
      <c r="C64" t="s">
        <v>4595</v>
      </c>
      <c r="D64" t="s">
        <v>15889</v>
      </c>
      <c r="E64" s="65">
        <f t="shared" si="0"/>
        <v>40189</v>
      </c>
      <c r="F64">
        <f t="shared" si="1"/>
        <v>2010</v>
      </c>
      <c r="G64">
        <f t="shared" si="2"/>
        <v>1</v>
      </c>
      <c r="H64">
        <f t="shared" si="3"/>
        <v>1</v>
      </c>
      <c r="I64" s="1" t="s">
        <v>15622</v>
      </c>
      <c r="J64" s="1" t="s">
        <v>17051</v>
      </c>
      <c r="K64" s="1" t="s">
        <v>17125</v>
      </c>
      <c r="L64" s="1" t="s">
        <v>15623</v>
      </c>
      <c r="M64" s="42">
        <v>1</v>
      </c>
      <c r="N64" s="42">
        <v>1</v>
      </c>
      <c r="O64" s="1" t="s">
        <v>15616</v>
      </c>
    </row>
    <row r="65" spans="1:15" x14ac:dyDescent="0.25">
      <c r="A65">
        <v>64</v>
      </c>
      <c r="B65" t="s">
        <v>8545</v>
      </c>
      <c r="C65" t="s">
        <v>6801</v>
      </c>
      <c r="D65" t="s">
        <v>15890</v>
      </c>
      <c r="E65" s="65">
        <f t="shared" si="0"/>
        <v>40198</v>
      </c>
      <c r="F65">
        <f t="shared" si="1"/>
        <v>2010</v>
      </c>
      <c r="G65">
        <f t="shared" si="2"/>
        <v>1</v>
      </c>
      <c r="H65">
        <f t="shared" si="3"/>
        <v>3</v>
      </c>
      <c r="I65" s="1" t="s">
        <v>15622</v>
      </c>
      <c r="J65" s="1" t="s">
        <v>17051</v>
      </c>
      <c r="K65" s="1" t="s">
        <v>17125</v>
      </c>
      <c r="L65" s="1" t="s">
        <v>15623</v>
      </c>
      <c r="M65" s="42">
        <v>1</v>
      </c>
      <c r="N65" s="42">
        <v>0.93</v>
      </c>
      <c r="O65" s="1" t="s">
        <v>15616</v>
      </c>
    </row>
    <row r="66" spans="1:15" x14ac:dyDescent="0.25">
      <c r="A66">
        <v>65</v>
      </c>
      <c r="B66" t="s">
        <v>9979</v>
      </c>
      <c r="C66" t="s">
        <v>5393</v>
      </c>
      <c r="D66" t="s">
        <v>15890</v>
      </c>
      <c r="E66" s="65">
        <f t="shared" si="0"/>
        <v>40198</v>
      </c>
      <c r="F66">
        <f t="shared" si="1"/>
        <v>2010</v>
      </c>
      <c r="G66">
        <f t="shared" si="2"/>
        <v>1</v>
      </c>
      <c r="H66">
        <f t="shared" si="3"/>
        <v>3</v>
      </c>
      <c r="I66" s="1" t="s">
        <v>15622</v>
      </c>
      <c r="J66" s="1" t="s">
        <v>17051</v>
      </c>
      <c r="K66" s="1" t="s">
        <v>17125</v>
      </c>
      <c r="L66" s="1" t="s">
        <v>15628</v>
      </c>
      <c r="M66" s="42">
        <v>0</v>
      </c>
      <c r="N66" s="42">
        <v>1</v>
      </c>
      <c r="O66" s="1" t="s">
        <v>15615</v>
      </c>
    </row>
    <row r="67" spans="1:15" x14ac:dyDescent="0.25">
      <c r="A67">
        <v>66</v>
      </c>
      <c r="B67" t="s">
        <v>9043</v>
      </c>
      <c r="C67" t="s">
        <v>6310</v>
      </c>
      <c r="D67" t="s">
        <v>15891</v>
      </c>
      <c r="E67" s="65">
        <f t="shared" ref="E67:E130" si="4">DATE(LEFT(D67,4),MID(D67,5,2),RIGHT(D67,2))</f>
        <v>40202</v>
      </c>
      <c r="F67">
        <f t="shared" ref="F67:F130" si="5">YEAR(E67)</f>
        <v>2010</v>
      </c>
      <c r="G67">
        <f t="shared" ref="G67:G130" si="6">MONTH(E67)</f>
        <v>1</v>
      </c>
      <c r="H67">
        <f t="shared" ref="H67:H130" si="7">WEEKDAY(E67,2)</f>
        <v>7</v>
      </c>
      <c r="I67" s="1" t="s">
        <v>15622</v>
      </c>
      <c r="J67" s="1" t="s">
        <v>17051</v>
      </c>
      <c r="K67" s="1" t="s">
        <v>17125</v>
      </c>
      <c r="L67" s="1" t="s">
        <v>15624</v>
      </c>
      <c r="M67" s="42">
        <v>1</v>
      </c>
      <c r="N67" s="42">
        <v>1</v>
      </c>
      <c r="O67" s="1" t="s">
        <v>15616</v>
      </c>
    </row>
    <row r="68" spans="1:15" x14ac:dyDescent="0.25">
      <c r="A68">
        <v>67</v>
      </c>
      <c r="B68" t="s">
        <v>10505</v>
      </c>
      <c r="C68" t="s">
        <v>4878</v>
      </c>
      <c r="D68" t="s">
        <v>15892</v>
      </c>
      <c r="E68" s="65">
        <f t="shared" si="4"/>
        <v>40206</v>
      </c>
      <c r="F68">
        <f t="shared" si="5"/>
        <v>2010</v>
      </c>
      <c r="G68">
        <f t="shared" si="6"/>
        <v>1</v>
      </c>
      <c r="H68">
        <f t="shared" si="7"/>
        <v>4</v>
      </c>
      <c r="I68" s="1" t="s">
        <v>15775</v>
      </c>
      <c r="J68" s="1" t="s">
        <v>17061</v>
      </c>
      <c r="K68" s="1" t="s">
        <v>17125</v>
      </c>
      <c r="L68" s="1" t="s">
        <v>15626</v>
      </c>
      <c r="M68" s="42">
        <v>1</v>
      </c>
      <c r="N68" s="42">
        <v>0.82</v>
      </c>
      <c r="O68" s="1" t="s">
        <v>15616</v>
      </c>
    </row>
    <row r="69" spans="1:15" x14ac:dyDescent="0.25">
      <c r="A69">
        <v>68</v>
      </c>
      <c r="B69" t="s">
        <v>9475</v>
      </c>
      <c r="C69" t="s">
        <v>5884</v>
      </c>
      <c r="D69" t="s">
        <v>15893</v>
      </c>
      <c r="E69" s="65">
        <f t="shared" si="4"/>
        <v>40209</v>
      </c>
      <c r="F69">
        <f t="shared" si="5"/>
        <v>2010</v>
      </c>
      <c r="G69">
        <f t="shared" si="6"/>
        <v>1</v>
      </c>
      <c r="H69">
        <f t="shared" si="7"/>
        <v>7</v>
      </c>
      <c r="I69" s="1" t="s">
        <v>15622</v>
      </c>
      <c r="J69" s="1" t="s">
        <v>17051</v>
      </c>
      <c r="K69" s="1" t="s">
        <v>17125</v>
      </c>
      <c r="L69" s="1" t="s">
        <v>15626</v>
      </c>
      <c r="M69" s="42">
        <v>1</v>
      </c>
      <c r="N69" s="42">
        <v>0.91</v>
      </c>
      <c r="O69" s="1" t="s">
        <v>15616</v>
      </c>
    </row>
    <row r="70" spans="1:15" x14ac:dyDescent="0.25">
      <c r="A70">
        <v>69</v>
      </c>
      <c r="B70" t="s">
        <v>9902</v>
      </c>
      <c r="C70" t="s">
        <v>5469</v>
      </c>
      <c r="D70" t="s">
        <v>15894</v>
      </c>
      <c r="E70" s="65">
        <f t="shared" si="4"/>
        <v>40218</v>
      </c>
      <c r="F70">
        <f t="shared" si="5"/>
        <v>2010</v>
      </c>
      <c r="G70">
        <f t="shared" si="6"/>
        <v>2</v>
      </c>
      <c r="H70">
        <f t="shared" si="7"/>
        <v>2</v>
      </c>
      <c r="I70" s="1" t="s">
        <v>15625</v>
      </c>
      <c r="J70" s="1" t="s">
        <v>17051</v>
      </c>
      <c r="K70" s="1" t="s">
        <v>17125</v>
      </c>
      <c r="L70" s="1" t="s">
        <v>15623</v>
      </c>
      <c r="M70" s="42">
        <v>1</v>
      </c>
      <c r="N70" s="42">
        <v>0.17</v>
      </c>
      <c r="O70" s="1" t="s">
        <v>15616</v>
      </c>
    </row>
    <row r="71" spans="1:15" x14ac:dyDescent="0.25">
      <c r="A71">
        <v>70</v>
      </c>
      <c r="B71" t="s">
        <v>10404</v>
      </c>
      <c r="C71" t="s">
        <v>4975</v>
      </c>
      <c r="D71" t="s">
        <v>15895</v>
      </c>
      <c r="E71" s="65">
        <f t="shared" si="4"/>
        <v>40226</v>
      </c>
      <c r="F71">
        <f t="shared" si="5"/>
        <v>2010</v>
      </c>
      <c r="G71">
        <f t="shared" si="6"/>
        <v>2</v>
      </c>
      <c r="H71">
        <f t="shared" si="7"/>
        <v>3</v>
      </c>
      <c r="I71" s="1" t="s">
        <v>15625</v>
      </c>
      <c r="J71" s="1" t="s">
        <v>17051</v>
      </c>
      <c r="K71" s="1" t="s">
        <v>17125</v>
      </c>
      <c r="L71" s="1" t="s">
        <v>15626</v>
      </c>
      <c r="M71" s="42">
        <v>0.96</v>
      </c>
      <c r="N71" s="42">
        <v>0.99</v>
      </c>
      <c r="O71" s="1" t="s">
        <v>15615</v>
      </c>
    </row>
    <row r="72" spans="1:15" x14ac:dyDescent="0.25">
      <c r="A72">
        <v>71</v>
      </c>
      <c r="B72" t="s">
        <v>10702</v>
      </c>
      <c r="C72" t="s">
        <v>4684</v>
      </c>
      <c r="D72" t="s">
        <v>15896</v>
      </c>
      <c r="E72" s="65">
        <f t="shared" si="4"/>
        <v>40232</v>
      </c>
      <c r="F72">
        <f t="shared" si="5"/>
        <v>2010</v>
      </c>
      <c r="G72">
        <f t="shared" si="6"/>
        <v>2</v>
      </c>
      <c r="H72">
        <f t="shared" si="7"/>
        <v>2</v>
      </c>
      <c r="I72" s="1" t="s">
        <v>15622</v>
      </c>
      <c r="J72" s="1" t="s">
        <v>17051</v>
      </c>
      <c r="K72" s="1" t="s">
        <v>17125</v>
      </c>
      <c r="L72" s="1" t="s">
        <v>15626</v>
      </c>
      <c r="M72" s="42">
        <v>1</v>
      </c>
      <c r="N72" s="42">
        <v>1</v>
      </c>
      <c r="O72" s="1" t="s">
        <v>15615</v>
      </c>
    </row>
    <row r="73" spans="1:15" x14ac:dyDescent="0.25">
      <c r="A73">
        <v>72</v>
      </c>
      <c r="B73" t="s">
        <v>8956</v>
      </c>
      <c r="C73" t="s">
        <v>6397</v>
      </c>
      <c r="D73" t="s">
        <v>15897</v>
      </c>
      <c r="E73" s="65">
        <f t="shared" si="4"/>
        <v>40238</v>
      </c>
      <c r="F73">
        <f t="shared" si="5"/>
        <v>2010</v>
      </c>
      <c r="G73">
        <f t="shared" si="6"/>
        <v>3</v>
      </c>
      <c r="H73">
        <f t="shared" si="7"/>
        <v>1</v>
      </c>
      <c r="I73" s="1" t="s">
        <v>15622</v>
      </c>
      <c r="J73" s="1" t="s">
        <v>17051</v>
      </c>
      <c r="K73" s="1" t="s">
        <v>17125</v>
      </c>
      <c r="L73" s="1" t="s">
        <v>15626</v>
      </c>
      <c r="M73" s="42">
        <v>1</v>
      </c>
      <c r="N73" s="42">
        <v>0.86</v>
      </c>
      <c r="O73" s="1" t="s">
        <v>15615</v>
      </c>
    </row>
    <row r="74" spans="1:15" x14ac:dyDescent="0.25">
      <c r="A74">
        <v>73</v>
      </c>
      <c r="B74" t="s">
        <v>9959</v>
      </c>
      <c r="C74" t="s">
        <v>5413</v>
      </c>
      <c r="D74" t="s">
        <v>15898</v>
      </c>
      <c r="E74" s="65">
        <f t="shared" si="4"/>
        <v>40239</v>
      </c>
      <c r="F74">
        <f t="shared" si="5"/>
        <v>2010</v>
      </c>
      <c r="G74">
        <f t="shared" si="6"/>
        <v>3</v>
      </c>
      <c r="H74">
        <f t="shared" si="7"/>
        <v>2</v>
      </c>
      <c r="I74" s="1" t="s">
        <v>15642</v>
      </c>
      <c r="J74" s="1" t="s">
        <v>17060</v>
      </c>
      <c r="K74" s="1" t="s">
        <v>17125</v>
      </c>
      <c r="L74" s="1" t="s">
        <v>15626</v>
      </c>
      <c r="M74" s="42">
        <v>1</v>
      </c>
      <c r="N74" s="42">
        <v>1</v>
      </c>
      <c r="O74" s="1" t="s">
        <v>15616</v>
      </c>
    </row>
    <row r="75" spans="1:15" x14ac:dyDescent="0.25">
      <c r="A75">
        <v>74</v>
      </c>
      <c r="B75" t="s">
        <v>10264</v>
      </c>
      <c r="C75" t="s">
        <v>5115</v>
      </c>
      <c r="D75" t="s">
        <v>15899</v>
      </c>
      <c r="E75" s="65">
        <f t="shared" si="4"/>
        <v>40251</v>
      </c>
      <c r="F75">
        <f t="shared" si="5"/>
        <v>2010</v>
      </c>
      <c r="G75">
        <f t="shared" si="6"/>
        <v>3</v>
      </c>
      <c r="H75">
        <f t="shared" si="7"/>
        <v>7</v>
      </c>
      <c r="I75" s="1" t="s">
        <v>15767</v>
      </c>
      <c r="J75" s="1" t="s">
        <v>17062</v>
      </c>
      <c r="K75" s="1" t="s">
        <v>17127</v>
      </c>
      <c r="L75" s="1" t="s">
        <v>15624</v>
      </c>
      <c r="M75" s="42">
        <v>1</v>
      </c>
      <c r="N75" s="42">
        <v>1</v>
      </c>
      <c r="O75" s="1" t="s">
        <v>15616</v>
      </c>
    </row>
    <row r="76" spans="1:15" x14ac:dyDescent="0.25">
      <c r="A76">
        <v>75</v>
      </c>
      <c r="B76" t="s">
        <v>9187</v>
      </c>
      <c r="C76" t="s">
        <v>6167</v>
      </c>
      <c r="D76" t="s">
        <v>15900</v>
      </c>
      <c r="E76" s="65">
        <f t="shared" si="4"/>
        <v>40253</v>
      </c>
      <c r="F76">
        <f t="shared" si="5"/>
        <v>2010</v>
      </c>
      <c r="G76">
        <f t="shared" si="6"/>
        <v>3</v>
      </c>
      <c r="H76">
        <f t="shared" si="7"/>
        <v>2</v>
      </c>
      <c r="I76" s="1" t="s">
        <v>15625</v>
      </c>
      <c r="J76" s="1" t="s">
        <v>17051</v>
      </c>
      <c r="K76" s="1" t="s">
        <v>17125</v>
      </c>
      <c r="L76" s="1" t="s">
        <v>15626</v>
      </c>
      <c r="M76" s="42">
        <v>0.96</v>
      </c>
      <c r="N76" s="42">
        <v>0.67</v>
      </c>
      <c r="O76" s="1" t="s">
        <v>15615</v>
      </c>
    </row>
    <row r="77" spans="1:15" x14ac:dyDescent="0.25">
      <c r="A77">
        <v>76</v>
      </c>
      <c r="B77" t="s">
        <v>8865</v>
      </c>
      <c r="C77" t="s">
        <v>6485</v>
      </c>
      <c r="D77" t="s">
        <v>15901</v>
      </c>
      <c r="E77" s="65">
        <f t="shared" si="4"/>
        <v>40259</v>
      </c>
      <c r="F77">
        <f t="shared" si="5"/>
        <v>2010</v>
      </c>
      <c r="G77">
        <f t="shared" si="6"/>
        <v>3</v>
      </c>
      <c r="H77">
        <f t="shared" si="7"/>
        <v>1</v>
      </c>
      <c r="I77" s="1" t="s">
        <v>15696</v>
      </c>
      <c r="J77" s="1" t="s">
        <v>17051</v>
      </c>
      <c r="K77" s="1" t="s">
        <v>17125</v>
      </c>
      <c r="L77" s="1" t="s">
        <v>15626</v>
      </c>
      <c r="M77" s="42">
        <v>1</v>
      </c>
      <c r="N77" s="42">
        <v>1</v>
      </c>
      <c r="O77" s="1" t="s">
        <v>15616</v>
      </c>
    </row>
    <row r="78" spans="1:15" x14ac:dyDescent="0.25">
      <c r="A78">
        <v>77</v>
      </c>
      <c r="B78" t="s">
        <v>11675</v>
      </c>
      <c r="C78" t="s">
        <v>3731</v>
      </c>
      <c r="D78" t="s">
        <v>15902</v>
      </c>
      <c r="E78" s="65">
        <f t="shared" si="4"/>
        <v>40268</v>
      </c>
      <c r="F78">
        <f t="shared" si="5"/>
        <v>2010</v>
      </c>
      <c r="G78">
        <f t="shared" si="6"/>
        <v>3</v>
      </c>
      <c r="H78">
        <f t="shared" si="7"/>
        <v>3</v>
      </c>
      <c r="I78" s="1" t="s">
        <v>15758</v>
      </c>
      <c r="J78" s="1" t="s">
        <v>17052</v>
      </c>
      <c r="K78" s="1" t="s">
        <v>17128</v>
      </c>
      <c r="L78" s="1" t="s">
        <v>15624</v>
      </c>
      <c r="M78" s="42">
        <v>1</v>
      </c>
      <c r="N78" s="42">
        <v>1</v>
      </c>
      <c r="O78" s="1" t="s">
        <v>15616</v>
      </c>
    </row>
    <row r="79" spans="1:15" x14ac:dyDescent="0.25">
      <c r="A79">
        <v>78</v>
      </c>
      <c r="B79" t="s">
        <v>8352</v>
      </c>
      <c r="C79" t="s">
        <v>6987</v>
      </c>
      <c r="D79" t="s">
        <v>15903</v>
      </c>
      <c r="E79" s="65">
        <f t="shared" si="4"/>
        <v>40279</v>
      </c>
      <c r="F79">
        <f t="shared" si="5"/>
        <v>2010</v>
      </c>
      <c r="G79">
        <f t="shared" si="6"/>
        <v>4</v>
      </c>
      <c r="H79">
        <f t="shared" si="7"/>
        <v>7</v>
      </c>
      <c r="I79" s="1" t="s">
        <v>15622</v>
      </c>
      <c r="J79" s="1" t="s">
        <v>17051</v>
      </c>
      <c r="K79" s="1" t="s">
        <v>17125</v>
      </c>
      <c r="L79" s="1" t="s">
        <v>15624</v>
      </c>
      <c r="M79" s="42">
        <v>1</v>
      </c>
      <c r="N79" s="42">
        <v>0.79</v>
      </c>
      <c r="O79" s="1" t="s">
        <v>15615</v>
      </c>
    </row>
    <row r="80" spans="1:15" x14ac:dyDescent="0.25">
      <c r="A80">
        <v>79</v>
      </c>
      <c r="B80" t="s">
        <v>9098</v>
      </c>
      <c r="C80" t="s">
        <v>6255</v>
      </c>
      <c r="D80" t="s">
        <v>15904</v>
      </c>
      <c r="E80" s="65">
        <f t="shared" si="4"/>
        <v>40280</v>
      </c>
      <c r="F80">
        <f t="shared" si="5"/>
        <v>2010</v>
      </c>
      <c r="G80">
        <f t="shared" si="6"/>
        <v>4</v>
      </c>
      <c r="H80">
        <f t="shared" si="7"/>
        <v>1</v>
      </c>
      <c r="I80" s="1" t="s">
        <v>15625</v>
      </c>
      <c r="J80" s="1" t="s">
        <v>17051</v>
      </c>
      <c r="K80" s="1" t="s">
        <v>17125</v>
      </c>
      <c r="L80" s="1" t="s">
        <v>15624</v>
      </c>
      <c r="M80" s="42">
        <v>1</v>
      </c>
      <c r="N80" s="42">
        <v>0.93</v>
      </c>
      <c r="O80" s="1" t="s">
        <v>15616</v>
      </c>
    </row>
    <row r="81" spans="1:15" x14ac:dyDescent="0.25">
      <c r="A81">
        <v>80</v>
      </c>
      <c r="B81" t="s">
        <v>11769</v>
      </c>
      <c r="C81" t="s">
        <v>3641</v>
      </c>
      <c r="D81" t="s">
        <v>15904</v>
      </c>
      <c r="E81" s="65">
        <f t="shared" si="4"/>
        <v>40280</v>
      </c>
      <c r="F81">
        <f t="shared" si="5"/>
        <v>2010</v>
      </c>
      <c r="G81">
        <f t="shared" si="6"/>
        <v>4</v>
      </c>
      <c r="H81">
        <f t="shared" si="7"/>
        <v>1</v>
      </c>
      <c r="I81" s="1" t="s">
        <v>15622</v>
      </c>
      <c r="J81" s="1" t="s">
        <v>17051</v>
      </c>
      <c r="K81" s="1" t="s">
        <v>17125</v>
      </c>
      <c r="L81" s="1" t="s">
        <v>15626</v>
      </c>
      <c r="M81" s="42">
        <v>1</v>
      </c>
      <c r="N81" s="42">
        <v>1</v>
      </c>
      <c r="O81" s="1" t="s">
        <v>15615</v>
      </c>
    </row>
    <row r="82" spans="1:15" x14ac:dyDescent="0.25">
      <c r="A82">
        <v>81</v>
      </c>
      <c r="B82" t="s">
        <v>8751</v>
      </c>
      <c r="C82" t="s">
        <v>6597</v>
      </c>
      <c r="D82" t="s">
        <v>15905</v>
      </c>
      <c r="E82" s="65">
        <f t="shared" si="4"/>
        <v>40283</v>
      </c>
      <c r="F82">
        <f t="shared" si="5"/>
        <v>2010</v>
      </c>
      <c r="G82">
        <f t="shared" si="6"/>
        <v>4</v>
      </c>
      <c r="H82">
        <f t="shared" si="7"/>
        <v>4</v>
      </c>
      <c r="I82" s="1" t="s">
        <v>15622</v>
      </c>
      <c r="J82" s="1" t="s">
        <v>17051</v>
      </c>
      <c r="K82" s="1" t="s">
        <v>17125</v>
      </c>
      <c r="L82" s="1" t="s">
        <v>15626</v>
      </c>
      <c r="M82" s="42">
        <v>1</v>
      </c>
      <c r="N82" s="42">
        <v>0.9</v>
      </c>
      <c r="O82" s="1" t="s">
        <v>15615</v>
      </c>
    </row>
    <row r="83" spans="1:15" x14ac:dyDescent="0.25">
      <c r="A83">
        <v>82</v>
      </c>
      <c r="B83" t="s">
        <v>8735</v>
      </c>
      <c r="C83" t="s">
        <v>6613</v>
      </c>
      <c r="D83" t="s">
        <v>15906</v>
      </c>
      <c r="E83" s="65">
        <f t="shared" si="4"/>
        <v>40285</v>
      </c>
      <c r="F83">
        <f t="shared" si="5"/>
        <v>2010</v>
      </c>
      <c r="G83">
        <f t="shared" si="6"/>
        <v>4</v>
      </c>
      <c r="H83">
        <f t="shared" si="7"/>
        <v>6</v>
      </c>
      <c r="I83" s="1" t="s">
        <v>15685</v>
      </c>
      <c r="J83" s="1" t="s">
        <v>17063</v>
      </c>
      <c r="K83" s="1" t="s">
        <v>17125</v>
      </c>
      <c r="L83" s="1" t="s">
        <v>15624</v>
      </c>
      <c r="M83" s="42">
        <v>1</v>
      </c>
      <c r="N83" s="42">
        <v>0.97</v>
      </c>
      <c r="O83" s="1" t="s">
        <v>15615</v>
      </c>
    </row>
    <row r="84" spans="1:15" x14ac:dyDescent="0.25">
      <c r="A84">
        <v>83</v>
      </c>
      <c r="B84" t="s">
        <v>10310</v>
      </c>
      <c r="C84" t="s">
        <v>5069</v>
      </c>
      <c r="D84" t="s">
        <v>15906</v>
      </c>
      <c r="E84" s="65">
        <f t="shared" si="4"/>
        <v>40285</v>
      </c>
      <c r="F84">
        <f t="shared" si="5"/>
        <v>2010</v>
      </c>
      <c r="G84">
        <f t="shared" si="6"/>
        <v>4</v>
      </c>
      <c r="H84">
        <f t="shared" si="7"/>
        <v>6</v>
      </c>
      <c r="I84" s="1" t="s">
        <v>15622</v>
      </c>
      <c r="J84" s="1" t="s">
        <v>17051</v>
      </c>
      <c r="K84" s="1" t="s">
        <v>17125</v>
      </c>
      <c r="L84" s="1" t="s">
        <v>15624</v>
      </c>
      <c r="M84" s="42">
        <v>1</v>
      </c>
      <c r="N84" s="42">
        <v>0.61</v>
      </c>
      <c r="O84" s="1" t="s">
        <v>15615</v>
      </c>
    </row>
    <row r="85" spans="1:15" x14ac:dyDescent="0.25">
      <c r="A85">
        <v>84</v>
      </c>
      <c r="B85" t="s">
        <v>11326</v>
      </c>
      <c r="C85" t="s">
        <v>4075</v>
      </c>
      <c r="D85" t="s">
        <v>15907</v>
      </c>
      <c r="E85" s="65">
        <f t="shared" si="4"/>
        <v>40286</v>
      </c>
      <c r="F85">
        <f t="shared" si="5"/>
        <v>2010</v>
      </c>
      <c r="G85">
        <f t="shared" si="6"/>
        <v>4</v>
      </c>
      <c r="H85">
        <f t="shared" si="7"/>
        <v>7</v>
      </c>
      <c r="I85" s="1" t="s">
        <v>15811</v>
      </c>
      <c r="J85" s="1" t="s">
        <v>17060</v>
      </c>
      <c r="K85" s="1" t="s">
        <v>17125</v>
      </c>
      <c r="L85" s="1" t="s">
        <v>15626</v>
      </c>
      <c r="M85" s="42">
        <v>1</v>
      </c>
      <c r="N85" s="42">
        <v>1</v>
      </c>
      <c r="O85" s="1" t="s">
        <v>15616</v>
      </c>
    </row>
    <row r="86" spans="1:15" x14ac:dyDescent="0.25">
      <c r="A86">
        <v>85</v>
      </c>
      <c r="B86" t="s">
        <v>11129</v>
      </c>
      <c r="C86" t="s">
        <v>4271</v>
      </c>
      <c r="D86" t="s">
        <v>15908</v>
      </c>
      <c r="E86" s="65">
        <f t="shared" si="4"/>
        <v>40288</v>
      </c>
      <c r="F86">
        <f t="shared" si="5"/>
        <v>2010</v>
      </c>
      <c r="G86">
        <f t="shared" si="6"/>
        <v>4</v>
      </c>
      <c r="H86">
        <f t="shared" si="7"/>
        <v>2</v>
      </c>
      <c r="I86" s="1" t="s">
        <v>15622</v>
      </c>
      <c r="J86" s="1" t="s">
        <v>17051</v>
      </c>
      <c r="K86" s="1" t="s">
        <v>17125</v>
      </c>
      <c r="L86" s="1" t="s">
        <v>15624</v>
      </c>
      <c r="M86" s="42">
        <v>0.88</v>
      </c>
      <c r="N86" s="42">
        <v>0.32</v>
      </c>
      <c r="O86" s="1" t="s">
        <v>15615</v>
      </c>
    </row>
    <row r="87" spans="1:15" x14ac:dyDescent="0.25">
      <c r="A87">
        <v>86</v>
      </c>
      <c r="B87" t="s">
        <v>8999</v>
      </c>
      <c r="C87" t="s">
        <v>3509</v>
      </c>
      <c r="D87" t="s">
        <v>15909</v>
      </c>
      <c r="E87" s="65">
        <f t="shared" si="4"/>
        <v>40295</v>
      </c>
      <c r="F87">
        <f t="shared" si="5"/>
        <v>2010</v>
      </c>
      <c r="G87">
        <f t="shared" si="6"/>
        <v>4</v>
      </c>
      <c r="H87">
        <f t="shared" si="7"/>
        <v>2</v>
      </c>
      <c r="I87" s="1" t="s">
        <v>15622</v>
      </c>
      <c r="J87" s="1" t="s">
        <v>17051</v>
      </c>
      <c r="K87" s="1" t="s">
        <v>17125</v>
      </c>
      <c r="L87" s="1" t="s">
        <v>15626</v>
      </c>
      <c r="M87" s="42">
        <v>0.67</v>
      </c>
      <c r="N87" s="42">
        <v>0.33</v>
      </c>
      <c r="O87" s="1" t="s">
        <v>15615</v>
      </c>
    </row>
    <row r="88" spans="1:15" x14ac:dyDescent="0.25">
      <c r="A88">
        <v>87</v>
      </c>
      <c r="B88" t="s">
        <v>10521</v>
      </c>
      <c r="C88" t="s">
        <v>4862</v>
      </c>
      <c r="D88" t="s">
        <v>15910</v>
      </c>
      <c r="E88" s="65">
        <f t="shared" si="4"/>
        <v>40297</v>
      </c>
      <c r="F88">
        <f t="shared" si="5"/>
        <v>2010</v>
      </c>
      <c r="G88">
        <f t="shared" si="6"/>
        <v>4</v>
      </c>
      <c r="H88">
        <f t="shared" si="7"/>
        <v>4</v>
      </c>
      <c r="I88" s="1" t="s">
        <v>15622</v>
      </c>
      <c r="J88" s="1" t="s">
        <v>17051</v>
      </c>
      <c r="K88" s="1" t="s">
        <v>17125</v>
      </c>
      <c r="L88" s="1" t="s">
        <v>15626</v>
      </c>
      <c r="M88" s="42">
        <v>1</v>
      </c>
      <c r="N88" s="42">
        <v>1</v>
      </c>
      <c r="O88" s="1" t="s">
        <v>15616</v>
      </c>
    </row>
    <row r="89" spans="1:15" x14ac:dyDescent="0.25">
      <c r="A89">
        <v>88</v>
      </c>
      <c r="B89" t="s">
        <v>8453</v>
      </c>
      <c r="C89" t="s">
        <v>6890</v>
      </c>
      <c r="D89" t="s">
        <v>15911</v>
      </c>
      <c r="E89" s="65">
        <f t="shared" si="4"/>
        <v>40299</v>
      </c>
      <c r="F89">
        <f t="shared" si="5"/>
        <v>2010</v>
      </c>
      <c r="G89">
        <f t="shared" si="6"/>
        <v>5</v>
      </c>
      <c r="H89">
        <f t="shared" si="7"/>
        <v>6</v>
      </c>
      <c r="I89" s="1" t="s">
        <v>15622</v>
      </c>
      <c r="J89" s="1" t="s">
        <v>17051</v>
      </c>
      <c r="K89" s="1" t="s">
        <v>17125</v>
      </c>
      <c r="L89" s="1" t="s">
        <v>15624</v>
      </c>
      <c r="M89" s="42">
        <v>1</v>
      </c>
      <c r="N89" s="42">
        <v>0.86</v>
      </c>
      <c r="O89" s="1" t="s">
        <v>15616</v>
      </c>
    </row>
    <row r="90" spans="1:15" x14ac:dyDescent="0.25">
      <c r="A90">
        <v>89</v>
      </c>
      <c r="B90" t="s">
        <v>10183</v>
      </c>
      <c r="C90" t="s">
        <v>5195</v>
      </c>
      <c r="D90" t="s">
        <v>15912</v>
      </c>
      <c r="E90" s="65">
        <f t="shared" si="4"/>
        <v>40300</v>
      </c>
      <c r="F90">
        <f t="shared" si="5"/>
        <v>2010</v>
      </c>
      <c r="G90">
        <f t="shared" si="6"/>
        <v>5</v>
      </c>
      <c r="H90">
        <f t="shared" si="7"/>
        <v>7</v>
      </c>
      <c r="I90" s="1" t="s">
        <v>15622</v>
      </c>
      <c r="J90" s="1" t="s">
        <v>17051</v>
      </c>
      <c r="K90" s="1" t="s">
        <v>17125</v>
      </c>
      <c r="L90" s="1" t="s">
        <v>15626</v>
      </c>
      <c r="M90" s="42">
        <v>1</v>
      </c>
      <c r="N90" s="42">
        <v>0.77</v>
      </c>
      <c r="O90" s="1" t="s">
        <v>15616</v>
      </c>
    </row>
    <row r="91" spans="1:15" x14ac:dyDescent="0.25">
      <c r="A91">
        <v>90</v>
      </c>
      <c r="B91" t="s">
        <v>9945</v>
      </c>
      <c r="C91" t="s">
        <v>5426</v>
      </c>
      <c r="D91" t="s">
        <v>15913</v>
      </c>
      <c r="E91" s="65">
        <f t="shared" si="4"/>
        <v>40301</v>
      </c>
      <c r="F91">
        <f t="shared" si="5"/>
        <v>2010</v>
      </c>
      <c r="G91">
        <f t="shared" si="6"/>
        <v>5</v>
      </c>
      <c r="H91">
        <f t="shared" si="7"/>
        <v>1</v>
      </c>
      <c r="I91" s="1" t="s">
        <v>15622</v>
      </c>
      <c r="J91" s="1" t="s">
        <v>17051</v>
      </c>
      <c r="K91" s="1" t="s">
        <v>17125</v>
      </c>
      <c r="L91" s="1" t="s">
        <v>15624</v>
      </c>
      <c r="M91" s="42">
        <v>1</v>
      </c>
      <c r="N91" s="42">
        <v>1</v>
      </c>
      <c r="O91" s="1" t="s">
        <v>15616</v>
      </c>
    </row>
    <row r="92" spans="1:15" x14ac:dyDescent="0.25">
      <c r="A92">
        <v>91</v>
      </c>
      <c r="B92" t="s">
        <v>10008</v>
      </c>
      <c r="C92" t="s">
        <v>5365</v>
      </c>
      <c r="D92" t="s">
        <v>15914</v>
      </c>
      <c r="E92" s="65">
        <f t="shared" si="4"/>
        <v>40304</v>
      </c>
      <c r="F92">
        <f t="shared" si="5"/>
        <v>2010</v>
      </c>
      <c r="G92">
        <f t="shared" si="6"/>
        <v>5</v>
      </c>
      <c r="H92">
        <f t="shared" si="7"/>
        <v>4</v>
      </c>
      <c r="I92" s="1" t="s">
        <v>15622</v>
      </c>
      <c r="J92" s="1" t="s">
        <v>17051</v>
      </c>
      <c r="K92" s="1" t="s">
        <v>17125</v>
      </c>
      <c r="L92" s="1" t="s">
        <v>15623</v>
      </c>
      <c r="M92" s="42">
        <v>0.5</v>
      </c>
      <c r="N92" s="42">
        <v>0.6</v>
      </c>
      <c r="O92" s="1" t="s">
        <v>15616</v>
      </c>
    </row>
    <row r="93" spans="1:15" x14ac:dyDescent="0.25">
      <c r="A93">
        <v>92</v>
      </c>
      <c r="B93" t="s">
        <v>11739</v>
      </c>
      <c r="C93" t="s">
        <v>3669</v>
      </c>
      <c r="D93" t="s">
        <v>15914</v>
      </c>
      <c r="E93" s="65">
        <f t="shared" si="4"/>
        <v>40304</v>
      </c>
      <c r="F93">
        <f t="shared" si="5"/>
        <v>2010</v>
      </c>
      <c r="G93">
        <f t="shared" si="6"/>
        <v>5</v>
      </c>
      <c r="H93">
        <f t="shared" si="7"/>
        <v>4</v>
      </c>
      <c r="I93" s="1" t="s">
        <v>15622</v>
      </c>
      <c r="J93" s="1" t="s">
        <v>17051</v>
      </c>
      <c r="K93" s="1" t="s">
        <v>17125</v>
      </c>
      <c r="L93" s="1" t="s">
        <v>15626</v>
      </c>
      <c r="M93" s="42">
        <v>1</v>
      </c>
      <c r="N93" s="42">
        <v>0.93</v>
      </c>
      <c r="O93" s="1" t="s">
        <v>15616</v>
      </c>
    </row>
    <row r="94" spans="1:15" x14ac:dyDescent="0.25">
      <c r="A94">
        <v>93</v>
      </c>
      <c r="B94" t="s">
        <v>10937</v>
      </c>
      <c r="C94" t="s">
        <v>4457</v>
      </c>
      <c r="D94" t="s">
        <v>15915</v>
      </c>
      <c r="E94" s="65">
        <f t="shared" si="4"/>
        <v>40305</v>
      </c>
      <c r="F94">
        <f t="shared" si="5"/>
        <v>2010</v>
      </c>
      <c r="G94">
        <f t="shared" si="6"/>
        <v>5</v>
      </c>
      <c r="H94">
        <f t="shared" si="7"/>
        <v>5</v>
      </c>
      <c r="I94" s="1" t="s">
        <v>15622</v>
      </c>
      <c r="J94" s="1" t="s">
        <v>17051</v>
      </c>
      <c r="K94" s="1" t="s">
        <v>17125</v>
      </c>
      <c r="L94" s="1" t="s">
        <v>15624</v>
      </c>
      <c r="M94" s="42">
        <v>1</v>
      </c>
      <c r="N94" s="42">
        <v>1</v>
      </c>
      <c r="O94" s="1" t="s">
        <v>15615</v>
      </c>
    </row>
    <row r="95" spans="1:15" x14ac:dyDescent="0.25">
      <c r="A95">
        <v>94</v>
      </c>
      <c r="B95" t="s">
        <v>9765</v>
      </c>
      <c r="C95" t="s">
        <v>5604</v>
      </c>
      <c r="D95" t="s">
        <v>15916</v>
      </c>
      <c r="E95" s="65">
        <f t="shared" si="4"/>
        <v>40311</v>
      </c>
      <c r="F95">
        <f t="shared" si="5"/>
        <v>2010</v>
      </c>
      <c r="G95">
        <f t="shared" si="6"/>
        <v>5</v>
      </c>
      <c r="H95">
        <f t="shared" si="7"/>
        <v>4</v>
      </c>
      <c r="I95" s="1" t="s">
        <v>15622</v>
      </c>
      <c r="J95" s="1" t="s">
        <v>17051</v>
      </c>
      <c r="K95" s="1" t="s">
        <v>17125</v>
      </c>
      <c r="L95" s="1" t="s">
        <v>15623</v>
      </c>
      <c r="M95" s="42">
        <v>1</v>
      </c>
      <c r="N95" s="42">
        <v>0</v>
      </c>
      <c r="O95" s="1" t="s">
        <v>15615</v>
      </c>
    </row>
    <row r="96" spans="1:15" x14ac:dyDescent="0.25">
      <c r="A96">
        <v>95</v>
      </c>
      <c r="B96" t="s">
        <v>9485</v>
      </c>
      <c r="C96" t="s">
        <v>5874</v>
      </c>
      <c r="D96" t="s">
        <v>15916</v>
      </c>
      <c r="E96" s="65">
        <f t="shared" si="4"/>
        <v>40311</v>
      </c>
      <c r="F96">
        <f t="shared" si="5"/>
        <v>2010</v>
      </c>
      <c r="G96">
        <f t="shared" si="6"/>
        <v>5</v>
      </c>
      <c r="H96">
        <f t="shared" si="7"/>
        <v>4</v>
      </c>
      <c r="I96" s="1" t="s">
        <v>15622</v>
      </c>
      <c r="J96" s="1" t="s">
        <v>17051</v>
      </c>
      <c r="K96" s="1" t="s">
        <v>17125</v>
      </c>
      <c r="L96" s="1" t="s">
        <v>15626</v>
      </c>
      <c r="M96" s="42">
        <v>1</v>
      </c>
      <c r="N96" s="42">
        <v>0.71</v>
      </c>
      <c r="O96" s="1" t="s">
        <v>15615</v>
      </c>
    </row>
    <row r="97" spans="1:15" x14ac:dyDescent="0.25">
      <c r="A97">
        <v>96</v>
      </c>
      <c r="B97" t="s">
        <v>11088</v>
      </c>
      <c r="C97" t="s">
        <v>4309</v>
      </c>
      <c r="D97" t="s">
        <v>15917</v>
      </c>
      <c r="E97" s="65">
        <f t="shared" si="4"/>
        <v>40314</v>
      </c>
      <c r="F97">
        <f t="shared" si="5"/>
        <v>2010</v>
      </c>
      <c r="G97">
        <f t="shared" si="6"/>
        <v>5</v>
      </c>
      <c r="H97">
        <f t="shared" si="7"/>
        <v>7</v>
      </c>
      <c r="I97" s="1" t="s">
        <v>15622</v>
      </c>
      <c r="J97" s="1" t="s">
        <v>17051</v>
      </c>
      <c r="K97" s="1" t="s">
        <v>17125</v>
      </c>
      <c r="L97" s="1" t="s">
        <v>15624</v>
      </c>
      <c r="M97" s="42">
        <v>1</v>
      </c>
      <c r="N97" s="42">
        <v>0.7</v>
      </c>
      <c r="O97" s="1" t="s">
        <v>15615</v>
      </c>
    </row>
    <row r="98" spans="1:15" x14ac:dyDescent="0.25">
      <c r="A98">
        <v>97</v>
      </c>
      <c r="B98" t="s">
        <v>11250</v>
      </c>
      <c r="C98" t="s">
        <v>4151</v>
      </c>
      <c r="D98" t="s">
        <v>15918</v>
      </c>
      <c r="E98" s="65">
        <f t="shared" si="4"/>
        <v>40315</v>
      </c>
      <c r="F98">
        <f t="shared" si="5"/>
        <v>2010</v>
      </c>
      <c r="G98">
        <f t="shared" si="6"/>
        <v>5</v>
      </c>
      <c r="H98">
        <f t="shared" si="7"/>
        <v>1</v>
      </c>
      <c r="I98" s="1" t="s">
        <v>15622</v>
      </c>
      <c r="J98" s="1" t="s">
        <v>17051</v>
      </c>
      <c r="K98" s="1" t="s">
        <v>17125</v>
      </c>
      <c r="L98" s="1" t="s">
        <v>15626</v>
      </c>
      <c r="M98" s="42">
        <v>0.74</v>
      </c>
      <c r="N98" s="42">
        <v>0.92</v>
      </c>
      <c r="O98" s="1" t="s">
        <v>15615</v>
      </c>
    </row>
    <row r="99" spans="1:15" x14ac:dyDescent="0.25">
      <c r="A99">
        <v>98</v>
      </c>
      <c r="B99" t="s">
        <v>10209</v>
      </c>
      <c r="C99" t="s">
        <v>5170</v>
      </c>
      <c r="D99" t="s">
        <v>15919</v>
      </c>
      <c r="E99" s="65">
        <f t="shared" si="4"/>
        <v>40318</v>
      </c>
      <c r="F99">
        <f t="shared" si="5"/>
        <v>2010</v>
      </c>
      <c r="G99">
        <f t="shared" si="6"/>
        <v>5</v>
      </c>
      <c r="H99">
        <f t="shared" si="7"/>
        <v>4</v>
      </c>
      <c r="I99" s="1" t="s">
        <v>15625</v>
      </c>
      <c r="J99" s="1" t="s">
        <v>17051</v>
      </c>
      <c r="K99" s="1" t="s">
        <v>17125</v>
      </c>
      <c r="L99" s="1" t="s">
        <v>15624</v>
      </c>
      <c r="M99" s="42">
        <v>1</v>
      </c>
      <c r="N99" s="42">
        <v>0.92</v>
      </c>
      <c r="O99" s="1" t="s">
        <v>15616</v>
      </c>
    </row>
    <row r="100" spans="1:15" x14ac:dyDescent="0.25">
      <c r="A100">
        <v>99</v>
      </c>
      <c r="B100" t="s">
        <v>10417</v>
      </c>
      <c r="C100" t="s">
        <v>4962</v>
      </c>
      <c r="D100" t="s">
        <v>15919</v>
      </c>
      <c r="E100" s="65">
        <f t="shared" si="4"/>
        <v>40318</v>
      </c>
      <c r="F100">
        <f t="shared" si="5"/>
        <v>2010</v>
      </c>
      <c r="G100">
        <f t="shared" si="6"/>
        <v>5</v>
      </c>
      <c r="H100">
        <f t="shared" si="7"/>
        <v>4</v>
      </c>
      <c r="I100" s="1" t="s">
        <v>15622</v>
      </c>
      <c r="J100" s="1" t="s">
        <v>17051</v>
      </c>
      <c r="K100" s="1" t="s">
        <v>17125</v>
      </c>
      <c r="L100" s="1" t="s">
        <v>15626</v>
      </c>
      <c r="M100" s="42">
        <v>1</v>
      </c>
      <c r="N100" s="42">
        <v>1</v>
      </c>
      <c r="O100" s="1" t="s">
        <v>15615</v>
      </c>
    </row>
    <row r="101" spans="1:15" x14ac:dyDescent="0.25">
      <c r="A101">
        <v>100</v>
      </c>
      <c r="B101" t="s">
        <v>9208</v>
      </c>
      <c r="C101" t="s">
        <v>6146</v>
      </c>
      <c r="D101" t="s">
        <v>15920</v>
      </c>
      <c r="E101" s="65">
        <f t="shared" si="4"/>
        <v>40330</v>
      </c>
      <c r="F101">
        <f t="shared" si="5"/>
        <v>2010</v>
      </c>
      <c r="G101">
        <f t="shared" si="6"/>
        <v>6</v>
      </c>
      <c r="H101">
        <f t="shared" si="7"/>
        <v>2</v>
      </c>
      <c r="I101" s="1" t="s">
        <v>15622</v>
      </c>
      <c r="J101" s="1" t="s">
        <v>17051</v>
      </c>
      <c r="K101" s="1" t="s">
        <v>17125</v>
      </c>
      <c r="L101" s="1" t="s">
        <v>15624</v>
      </c>
      <c r="M101" s="42">
        <v>0.9</v>
      </c>
      <c r="N101" s="42">
        <v>0.97</v>
      </c>
      <c r="O101" s="1" t="s">
        <v>15615</v>
      </c>
    </row>
    <row r="102" spans="1:15" x14ac:dyDescent="0.25">
      <c r="A102">
        <v>101</v>
      </c>
      <c r="B102" t="s">
        <v>10764</v>
      </c>
      <c r="C102" t="s">
        <v>4626</v>
      </c>
      <c r="D102" t="s">
        <v>15920</v>
      </c>
      <c r="E102" s="65">
        <f t="shared" si="4"/>
        <v>40330</v>
      </c>
      <c r="F102">
        <f t="shared" si="5"/>
        <v>2010</v>
      </c>
      <c r="G102">
        <f t="shared" si="6"/>
        <v>6</v>
      </c>
      <c r="H102">
        <f t="shared" si="7"/>
        <v>2</v>
      </c>
      <c r="I102" s="1" t="s">
        <v>15622</v>
      </c>
      <c r="J102" s="1" t="s">
        <v>17051</v>
      </c>
      <c r="K102" s="1" t="s">
        <v>17125</v>
      </c>
      <c r="L102" s="1" t="s">
        <v>15624</v>
      </c>
      <c r="M102" s="42">
        <v>1</v>
      </c>
      <c r="N102" s="42">
        <v>0.67</v>
      </c>
      <c r="O102" s="1" t="s">
        <v>15616</v>
      </c>
    </row>
    <row r="103" spans="1:15" x14ac:dyDescent="0.25">
      <c r="A103">
        <v>102</v>
      </c>
      <c r="B103" t="s">
        <v>7901</v>
      </c>
      <c r="C103" t="s">
        <v>7428</v>
      </c>
      <c r="D103" t="s">
        <v>15921</v>
      </c>
      <c r="E103" s="65">
        <f t="shared" si="4"/>
        <v>40332</v>
      </c>
      <c r="F103">
        <f t="shared" si="5"/>
        <v>2010</v>
      </c>
      <c r="G103">
        <f t="shared" si="6"/>
        <v>6</v>
      </c>
      <c r="H103">
        <f t="shared" si="7"/>
        <v>4</v>
      </c>
      <c r="I103" s="1" t="s">
        <v>15625</v>
      </c>
      <c r="J103" s="1" t="s">
        <v>17051</v>
      </c>
      <c r="K103" s="1" t="s">
        <v>17125</v>
      </c>
      <c r="L103" s="1" t="s">
        <v>15623</v>
      </c>
      <c r="M103" s="42">
        <v>0.78</v>
      </c>
      <c r="N103" s="42">
        <v>0.98</v>
      </c>
      <c r="O103" s="1" t="s">
        <v>15615</v>
      </c>
    </row>
    <row r="104" spans="1:15" x14ac:dyDescent="0.25">
      <c r="A104">
        <v>103</v>
      </c>
      <c r="B104" t="s">
        <v>11704</v>
      </c>
      <c r="C104" t="s">
        <v>3702</v>
      </c>
      <c r="D104" t="s">
        <v>15922</v>
      </c>
      <c r="E104" s="65">
        <f t="shared" si="4"/>
        <v>40341</v>
      </c>
      <c r="F104">
        <f t="shared" si="5"/>
        <v>2010</v>
      </c>
      <c r="G104">
        <f t="shared" si="6"/>
        <v>6</v>
      </c>
      <c r="H104">
        <f t="shared" si="7"/>
        <v>6</v>
      </c>
      <c r="I104" s="1" t="s">
        <v>15622</v>
      </c>
      <c r="J104" s="1" t="s">
        <v>17051</v>
      </c>
      <c r="K104" s="1" t="s">
        <v>17125</v>
      </c>
      <c r="L104" s="1" t="s">
        <v>15624</v>
      </c>
      <c r="M104" s="42">
        <v>1</v>
      </c>
      <c r="N104" s="42">
        <v>0.96</v>
      </c>
      <c r="O104" s="1" t="s">
        <v>15616</v>
      </c>
    </row>
    <row r="105" spans="1:15" x14ac:dyDescent="0.25">
      <c r="A105">
        <v>104</v>
      </c>
      <c r="B105" t="s">
        <v>9133</v>
      </c>
      <c r="C105" t="s">
        <v>6220</v>
      </c>
      <c r="D105" t="s">
        <v>15922</v>
      </c>
      <c r="E105" s="65">
        <f t="shared" si="4"/>
        <v>40341</v>
      </c>
      <c r="F105">
        <f t="shared" si="5"/>
        <v>2010</v>
      </c>
      <c r="G105">
        <f t="shared" si="6"/>
        <v>6</v>
      </c>
      <c r="H105">
        <f t="shared" si="7"/>
        <v>6</v>
      </c>
      <c r="I105" s="1" t="s">
        <v>15622</v>
      </c>
      <c r="J105" s="1" t="s">
        <v>17051</v>
      </c>
      <c r="K105" s="1" t="s">
        <v>17125</v>
      </c>
      <c r="L105" s="1" t="s">
        <v>15623</v>
      </c>
      <c r="M105" s="42">
        <v>0.5</v>
      </c>
      <c r="N105" s="42">
        <v>0</v>
      </c>
      <c r="O105" s="1" t="s">
        <v>15615</v>
      </c>
    </row>
    <row r="106" spans="1:15" x14ac:dyDescent="0.25">
      <c r="A106">
        <v>105</v>
      </c>
      <c r="B106" t="s">
        <v>7991</v>
      </c>
      <c r="C106" t="s">
        <v>7340</v>
      </c>
      <c r="D106" t="s">
        <v>15923</v>
      </c>
      <c r="E106" s="65">
        <f t="shared" si="4"/>
        <v>40348</v>
      </c>
      <c r="F106">
        <f t="shared" si="5"/>
        <v>2010</v>
      </c>
      <c r="G106">
        <f t="shared" si="6"/>
        <v>6</v>
      </c>
      <c r="H106">
        <f t="shared" si="7"/>
        <v>6</v>
      </c>
      <c r="I106" s="1" t="s">
        <v>15622</v>
      </c>
      <c r="J106" s="1" t="s">
        <v>17051</v>
      </c>
      <c r="K106" s="1" t="s">
        <v>17125</v>
      </c>
      <c r="L106" s="1" t="s">
        <v>15623</v>
      </c>
      <c r="M106" s="42">
        <v>0.5</v>
      </c>
      <c r="N106" s="42">
        <v>0.5</v>
      </c>
      <c r="O106" s="1" t="s">
        <v>15615</v>
      </c>
    </row>
    <row r="107" spans="1:15" x14ac:dyDescent="0.25">
      <c r="A107">
        <v>106</v>
      </c>
      <c r="B107" t="s">
        <v>8001</v>
      </c>
      <c r="C107" t="s">
        <v>7330</v>
      </c>
      <c r="D107" t="s">
        <v>15924</v>
      </c>
      <c r="E107" s="65">
        <f t="shared" si="4"/>
        <v>40356</v>
      </c>
      <c r="F107">
        <f t="shared" si="5"/>
        <v>2010</v>
      </c>
      <c r="G107">
        <f t="shared" si="6"/>
        <v>6</v>
      </c>
      <c r="H107">
        <f t="shared" si="7"/>
        <v>7</v>
      </c>
      <c r="I107" s="1" t="s">
        <v>15622</v>
      </c>
      <c r="J107" s="1" t="s">
        <v>17051</v>
      </c>
      <c r="K107" s="1" t="s">
        <v>17125</v>
      </c>
      <c r="L107" s="1" t="s">
        <v>15623</v>
      </c>
      <c r="M107" s="42">
        <v>1</v>
      </c>
      <c r="N107" s="42">
        <v>0.47</v>
      </c>
      <c r="O107" s="1" t="s">
        <v>15616</v>
      </c>
    </row>
    <row r="108" spans="1:15" x14ac:dyDescent="0.25">
      <c r="A108">
        <v>107</v>
      </c>
      <c r="B108" t="s">
        <v>10153</v>
      </c>
      <c r="C108" t="s">
        <v>5225</v>
      </c>
      <c r="D108" t="s">
        <v>15925</v>
      </c>
      <c r="E108" s="65">
        <f t="shared" si="4"/>
        <v>40361</v>
      </c>
      <c r="F108">
        <f t="shared" si="5"/>
        <v>2010</v>
      </c>
      <c r="G108">
        <f t="shared" si="6"/>
        <v>7</v>
      </c>
      <c r="H108">
        <f t="shared" si="7"/>
        <v>5</v>
      </c>
      <c r="I108" s="1" t="s">
        <v>15622</v>
      </c>
      <c r="J108" s="1" t="s">
        <v>17051</v>
      </c>
      <c r="K108" s="1" t="s">
        <v>17125</v>
      </c>
      <c r="L108" s="1" t="s">
        <v>15626</v>
      </c>
      <c r="M108" s="42">
        <v>1</v>
      </c>
      <c r="N108" s="42">
        <v>0.83</v>
      </c>
      <c r="O108" s="1" t="s">
        <v>15615</v>
      </c>
    </row>
    <row r="109" spans="1:15" x14ac:dyDescent="0.25">
      <c r="A109">
        <v>108</v>
      </c>
      <c r="B109" t="s">
        <v>9248</v>
      </c>
      <c r="C109" t="s">
        <v>6106</v>
      </c>
      <c r="D109" t="s">
        <v>15925</v>
      </c>
      <c r="E109" s="65">
        <f t="shared" si="4"/>
        <v>40361</v>
      </c>
      <c r="F109">
        <f t="shared" si="5"/>
        <v>2010</v>
      </c>
      <c r="G109">
        <f t="shared" si="6"/>
        <v>7</v>
      </c>
      <c r="H109">
        <f t="shared" si="7"/>
        <v>5</v>
      </c>
      <c r="I109" s="1" t="s">
        <v>15622</v>
      </c>
      <c r="J109" s="1" t="s">
        <v>17051</v>
      </c>
      <c r="K109" s="1" t="s">
        <v>17125</v>
      </c>
      <c r="L109" s="1" t="s">
        <v>15624</v>
      </c>
      <c r="M109" s="42">
        <v>1</v>
      </c>
      <c r="N109" s="42">
        <v>0.96</v>
      </c>
      <c r="O109" s="1" t="s">
        <v>15615</v>
      </c>
    </row>
    <row r="110" spans="1:15" x14ac:dyDescent="0.25">
      <c r="A110">
        <v>109</v>
      </c>
      <c r="B110" t="s">
        <v>10662</v>
      </c>
      <c r="C110" t="s">
        <v>4724</v>
      </c>
      <c r="D110" t="s">
        <v>15926</v>
      </c>
      <c r="E110" s="65">
        <f t="shared" si="4"/>
        <v>40366</v>
      </c>
      <c r="F110">
        <f t="shared" si="5"/>
        <v>2010</v>
      </c>
      <c r="G110">
        <f t="shared" si="6"/>
        <v>7</v>
      </c>
      <c r="H110">
        <f t="shared" si="7"/>
        <v>3</v>
      </c>
      <c r="I110" s="1" t="s">
        <v>15622</v>
      </c>
      <c r="J110" s="1" t="s">
        <v>17051</v>
      </c>
      <c r="K110" s="1" t="s">
        <v>17125</v>
      </c>
      <c r="L110" s="1" t="s">
        <v>15626</v>
      </c>
      <c r="M110" s="42">
        <v>1</v>
      </c>
      <c r="N110" s="42">
        <v>1</v>
      </c>
      <c r="O110" s="1" t="s">
        <v>15616</v>
      </c>
    </row>
    <row r="111" spans="1:15" x14ac:dyDescent="0.25">
      <c r="A111">
        <v>110</v>
      </c>
      <c r="B111" t="s">
        <v>8227</v>
      </c>
      <c r="C111" t="s">
        <v>7108</v>
      </c>
      <c r="D111" t="s">
        <v>15927</v>
      </c>
      <c r="E111" s="65">
        <f t="shared" si="4"/>
        <v>40371</v>
      </c>
      <c r="F111">
        <f t="shared" si="5"/>
        <v>2010</v>
      </c>
      <c r="G111">
        <f t="shared" si="6"/>
        <v>7</v>
      </c>
      <c r="H111">
        <f t="shared" si="7"/>
        <v>1</v>
      </c>
      <c r="I111" s="1" t="s">
        <v>15622</v>
      </c>
      <c r="J111" s="1" t="s">
        <v>17051</v>
      </c>
      <c r="K111" s="1" t="s">
        <v>17125</v>
      </c>
      <c r="L111" s="1" t="s">
        <v>15624</v>
      </c>
      <c r="M111" s="42">
        <v>1</v>
      </c>
      <c r="N111" s="42">
        <v>0.79</v>
      </c>
      <c r="O111" s="1" t="s">
        <v>15616</v>
      </c>
    </row>
    <row r="112" spans="1:15" x14ac:dyDescent="0.25">
      <c r="A112">
        <v>111</v>
      </c>
      <c r="B112" t="s">
        <v>8402</v>
      </c>
      <c r="C112" t="s">
        <v>6940</v>
      </c>
      <c r="D112" t="s">
        <v>15928</v>
      </c>
      <c r="E112" s="65">
        <f t="shared" si="4"/>
        <v>40375</v>
      </c>
      <c r="F112">
        <f t="shared" si="5"/>
        <v>2010</v>
      </c>
      <c r="G112">
        <f t="shared" si="6"/>
        <v>7</v>
      </c>
      <c r="H112">
        <f t="shared" si="7"/>
        <v>5</v>
      </c>
      <c r="I112" s="1" t="s">
        <v>15622</v>
      </c>
      <c r="J112" s="1" t="s">
        <v>17051</v>
      </c>
      <c r="K112" s="1" t="s">
        <v>17125</v>
      </c>
      <c r="L112" s="1" t="s">
        <v>15624</v>
      </c>
      <c r="M112" s="42">
        <v>1</v>
      </c>
      <c r="N112" s="42">
        <v>0.59</v>
      </c>
      <c r="O112" s="1" t="s">
        <v>15615</v>
      </c>
    </row>
    <row r="113" spans="1:15" x14ac:dyDescent="0.25">
      <c r="A113">
        <v>112</v>
      </c>
      <c r="B113" t="s">
        <v>8590</v>
      </c>
      <c r="C113" t="s">
        <v>6757</v>
      </c>
      <c r="D113" t="s">
        <v>15928</v>
      </c>
      <c r="E113" s="65">
        <f t="shared" si="4"/>
        <v>40375</v>
      </c>
      <c r="F113">
        <f t="shared" si="5"/>
        <v>2010</v>
      </c>
      <c r="G113">
        <f t="shared" si="6"/>
        <v>7</v>
      </c>
      <c r="H113">
        <f t="shared" si="7"/>
        <v>5</v>
      </c>
      <c r="I113" s="1" t="s">
        <v>15622</v>
      </c>
      <c r="J113" s="1" t="s">
        <v>17051</v>
      </c>
      <c r="K113" s="1" t="s">
        <v>17125</v>
      </c>
      <c r="L113" s="1" t="s">
        <v>15626</v>
      </c>
      <c r="M113" s="42">
        <v>1</v>
      </c>
      <c r="N113" s="42">
        <v>0.98</v>
      </c>
      <c r="O113" s="1" t="s">
        <v>15615</v>
      </c>
    </row>
    <row r="114" spans="1:15" x14ac:dyDescent="0.25">
      <c r="A114">
        <v>113</v>
      </c>
      <c r="B114" t="s">
        <v>10977</v>
      </c>
      <c r="C114" t="s">
        <v>4419</v>
      </c>
      <c r="D114" t="s">
        <v>15929</v>
      </c>
      <c r="E114" s="65">
        <f t="shared" si="4"/>
        <v>40381</v>
      </c>
      <c r="F114">
        <f t="shared" si="5"/>
        <v>2010</v>
      </c>
      <c r="G114">
        <f t="shared" si="6"/>
        <v>7</v>
      </c>
      <c r="H114">
        <f t="shared" si="7"/>
        <v>4</v>
      </c>
      <c r="I114" s="1" t="s">
        <v>15622</v>
      </c>
      <c r="J114" s="1" t="s">
        <v>17051</v>
      </c>
      <c r="K114" s="1" t="s">
        <v>17125</v>
      </c>
      <c r="L114" s="1" t="s">
        <v>15626</v>
      </c>
      <c r="M114" s="42">
        <v>1</v>
      </c>
      <c r="N114" s="42">
        <v>0.89</v>
      </c>
      <c r="O114" s="1" t="s">
        <v>15616</v>
      </c>
    </row>
    <row r="115" spans="1:15" x14ac:dyDescent="0.25">
      <c r="A115">
        <v>114</v>
      </c>
      <c r="B115" t="s">
        <v>8872</v>
      </c>
      <c r="C115" t="s">
        <v>6478</v>
      </c>
      <c r="D115" t="s">
        <v>15929</v>
      </c>
      <c r="E115" s="65">
        <f t="shared" si="4"/>
        <v>40381</v>
      </c>
      <c r="F115">
        <f t="shared" si="5"/>
        <v>2010</v>
      </c>
      <c r="G115">
        <f t="shared" si="6"/>
        <v>7</v>
      </c>
      <c r="H115">
        <f t="shared" si="7"/>
        <v>4</v>
      </c>
      <c r="I115" s="1" t="s">
        <v>15697</v>
      </c>
      <c r="J115" s="1" t="s">
        <v>17060</v>
      </c>
      <c r="K115" s="1" t="s">
        <v>17125</v>
      </c>
      <c r="L115" s="1" t="s">
        <v>15626</v>
      </c>
      <c r="M115" s="42">
        <v>1</v>
      </c>
      <c r="N115" s="42">
        <v>0.97</v>
      </c>
      <c r="O115" s="1" t="s">
        <v>15616</v>
      </c>
    </row>
    <row r="116" spans="1:15" x14ac:dyDescent="0.25">
      <c r="A116">
        <v>115</v>
      </c>
      <c r="B116" t="s">
        <v>9329</v>
      </c>
      <c r="C116" t="s">
        <v>3505</v>
      </c>
      <c r="D116" t="s">
        <v>15930</v>
      </c>
      <c r="E116" s="65">
        <f t="shared" si="4"/>
        <v>40383</v>
      </c>
      <c r="F116">
        <f t="shared" si="5"/>
        <v>2010</v>
      </c>
      <c r="G116">
        <f t="shared" si="6"/>
        <v>7</v>
      </c>
      <c r="H116">
        <f t="shared" si="7"/>
        <v>6</v>
      </c>
      <c r="I116" s="1" t="s">
        <v>15625</v>
      </c>
      <c r="J116" s="1" t="s">
        <v>17051</v>
      </c>
      <c r="K116" s="1" t="s">
        <v>17125</v>
      </c>
      <c r="L116" s="1" t="s">
        <v>15626</v>
      </c>
      <c r="M116" s="42">
        <v>1</v>
      </c>
      <c r="N116" s="42">
        <v>0.96</v>
      </c>
      <c r="O116" s="1" t="s">
        <v>15616</v>
      </c>
    </row>
    <row r="117" spans="1:15" x14ac:dyDescent="0.25">
      <c r="A117">
        <v>116</v>
      </c>
      <c r="B117" t="s">
        <v>11281</v>
      </c>
      <c r="C117" t="s">
        <v>4120</v>
      </c>
      <c r="D117" t="s">
        <v>15931</v>
      </c>
      <c r="E117" s="65">
        <f t="shared" si="4"/>
        <v>40386</v>
      </c>
      <c r="F117">
        <f t="shared" si="5"/>
        <v>2010</v>
      </c>
      <c r="G117">
        <f t="shared" si="6"/>
        <v>7</v>
      </c>
      <c r="H117">
        <f t="shared" si="7"/>
        <v>2</v>
      </c>
      <c r="I117" s="1" t="s">
        <v>15625</v>
      </c>
      <c r="J117" s="1" t="s">
        <v>17051</v>
      </c>
      <c r="K117" s="1" t="s">
        <v>17125</v>
      </c>
      <c r="L117" s="1" t="s">
        <v>15626</v>
      </c>
      <c r="M117" s="42">
        <v>1</v>
      </c>
      <c r="N117" s="42">
        <v>0.95</v>
      </c>
      <c r="O117" s="1" t="s">
        <v>15615</v>
      </c>
    </row>
    <row r="118" spans="1:15" x14ac:dyDescent="0.25">
      <c r="A118">
        <v>117</v>
      </c>
      <c r="B118" t="s">
        <v>9647</v>
      </c>
      <c r="C118" t="s">
        <v>5717</v>
      </c>
      <c r="D118" t="s">
        <v>15932</v>
      </c>
      <c r="E118" s="65">
        <f t="shared" si="4"/>
        <v>40387</v>
      </c>
      <c r="F118">
        <f t="shared" si="5"/>
        <v>2010</v>
      </c>
      <c r="G118">
        <f t="shared" si="6"/>
        <v>7</v>
      </c>
      <c r="H118">
        <f t="shared" si="7"/>
        <v>3</v>
      </c>
      <c r="I118" s="1" t="s">
        <v>15622</v>
      </c>
      <c r="J118" s="1" t="s">
        <v>17051</v>
      </c>
      <c r="K118" s="1" t="s">
        <v>17125</v>
      </c>
      <c r="L118" s="1" t="s">
        <v>15626</v>
      </c>
      <c r="M118" s="42">
        <v>1</v>
      </c>
      <c r="N118" s="42">
        <v>0.33</v>
      </c>
      <c r="O118" s="1" t="s">
        <v>15616</v>
      </c>
    </row>
    <row r="119" spans="1:15" x14ac:dyDescent="0.25">
      <c r="A119">
        <v>118</v>
      </c>
      <c r="B119" t="s">
        <v>10271</v>
      </c>
      <c r="C119" t="s">
        <v>5108</v>
      </c>
      <c r="D119" t="s">
        <v>15933</v>
      </c>
      <c r="E119" s="65">
        <f t="shared" si="4"/>
        <v>40388</v>
      </c>
      <c r="F119">
        <f t="shared" si="5"/>
        <v>2010</v>
      </c>
      <c r="G119">
        <f t="shared" si="6"/>
        <v>7</v>
      </c>
      <c r="H119">
        <f t="shared" si="7"/>
        <v>4</v>
      </c>
      <c r="I119" s="1" t="s">
        <v>15622</v>
      </c>
      <c r="J119" s="1" t="s">
        <v>17051</v>
      </c>
      <c r="K119" s="1" t="s">
        <v>17125</v>
      </c>
      <c r="L119" s="1" t="s">
        <v>15628</v>
      </c>
      <c r="M119" s="42">
        <v>0</v>
      </c>
      <c r="N119" s="42">
        <v>0.39</v>
      </c>
      <c r="O119" s="1" t="s">
        <v>15615</v>
      </c>
    </row>
    <row r="120" spans="1:15" x14ac:dyDescent="0.25">
      <c r="A120">
        <v>119</v>
      </c>
      <c r="B120" t="s">
        <v>8684</v>
      </c>
      <c r="C120" t="s">
        <v>6664</v>
      </c>
      <c r="D120" t="s">
        <v>15934</v>
      </c>
      <c r="E120" s="65">
        <f t="shared" si="4"/>
        <v>40390</v>
      </c>
      <c r="F120">
        <f t="shared" si="5"/>
        <v>2010</v>
      </c>
      <c r="G120">
        <f t="shared" si="6"/>
        <v>7</v>
      </c>
      <c r="H120">
        <f t="shared" si="7"/>
        <v>6</v>
      </c>
      <c r="I120" s="1" t="s">
        <v>15622</v>
      </c>
      <c r="J120" s="1" t="s">
        <v>17051</v>
      </c>
      <c r="K120" s="1" t="s">
        <v>17125</v>
      </c>
      <c r="L120" s="1" t="s">
        <v>15626</v>
      </c>
      <c r="M120" s="42">
        <v>1</v>
      </c>
      <c r="N120" s="42">
        <v>0.94</v>
      </c>
      <c r="O120" s="1" t="s">
        <v>15616</v>
      </c>
    </row>
    <row r="121" spans="1:15" x14ac:dyDescent="0.25">
      <c r="A121">
        <v>120</v>
      </c>
      <c r="B121" t="s">
        <v>10124</v>
      </c>
      <c r="C121" t="s">
        <v>5253</v>
      </c>
      <c r="D121" t="s">
        <v>15935</v>
      </c>
      <c r="E121" s="65">
        <f t="shared" si="4"/>
        <v>40393</v>
      </c>
      <c r="F121">
        <f t="shared" si="5"/>
        <v>2010</v>
      </c>
      <c r="G121">
        <f t="shared" si="6"/>
        <v>8</v>
      </c>
      <c r="H121">
        <f t="shared" si="7"/>
        <v>2</v>
      </c>
      <c r="I121" s="1" t="s">
        <v>15625</v>
      </c>
      <c r="J121" s="1" t="s">
        <v>17051</v>
      </c>
      <c r="K121" s="1" t="s">
        <v>17125</v>
      </c>
      <c r="L121" s="1" t="s">
        <v>15624</v>
      </c>
      <c r="M121" s="42">
        <v>1</v>
      </c>
      <c r="N121" s="42">
        <v>0.94</v>
      </c>
      <c r="O121" s="1" t="s">
        <v>15616</v>
      </c>
    </row>
    <row r="122" spans="1:15" x14ac:dyDescent="0.25">
      <c r="A122">
        <v>121</v>
      </c>
      <c r="B122" t="s">
        <v>11445</v>
      </c>
      <c r="C122" t="s">
        <v>3956</v>
      </c>
      <c r="D122" t="s">
        <v>15936</v>
      </c>
      <c r="E122" s="65">
        <f t="shared" si="4"/>
        <v>40394</v>
      </c>
      <c r="F122">
        <f t="shared" si="5"/>
        <v>2010</v>
      </c>
      <c r="G122">
        <f t="shared" si="6"/>
        <v>8</v>
      </c>
      <c r="H122">
        <f t="shared" si="7"/>
        <v>3</v>
      </c>
      <c r="I122" s="1" t="s">
        <v>15622</v>
      </c>
      <c r="J122" s="1" t="s">
        <v>17051</v>
      </c>
      <c r="K122" s="1" t="s">
        <v>17125</v>
      </c>
      <c r="L122" s="1" t="s">
        <v>15624</v>
      </c>
      <c r="M122" s="42">
        <v>1</v>
      </c>
      <c r="N122" s="42">
        <v>0.7</v>
      </c>
      <c r="O122" s="1" t="s">
        <v>15616</v>
      </c>
    </row>
    <row r="123" spans="1:15" x14ac:dyDescent="0.25">
      <c r="A123">
        <v>122</v>
      </c>
      <c r="B123" t="s">
        <v>9681</v>
      </c>
      <c r="C123" t="s">
        <v>5683</v>
      </c>
      <c r="D123" t="s">
        <v>15937</v>
      </c>
      <c r="E123" s="65">
        <f t="shared" si="4"/>
        <v>40396</v>
      </c>
      <c r="F123">
        <f t="shared" si="5"/>
        <v>2010</v>
      </c>
      <c r="G123">
        <f t="shared" si="6"/>
        <v>8</v>
      </c>
      <c r="H123">
        <f t="shared" si="7"/>
        <v>5</v>
      </c>
      <c r="I123" s="1" t="s">
        <v>15736</v>
      </c>
      <c r="J123" s="1" t="s">
        <v>17051</v>
      </c>
      <c r="K123" s="1" t="s">
        <v>17125</v>
      </c>
      <c r="L123" s="1" t="s">
        <v>15626</v>
      </c>
      <c r="M123" s="42">
        <v>0.92</v>
      </c>
      <c r="N123" s="42">
        <v>0.98</v>
      </c>
      <c r="O123" s="1" t="s">
        <v>15616</v>
      </c>
    </row>
    <row r="124" spans="1:15" x14ac:dyDescent="0.25">
      <c r="A124">
        <v>123</v>
      </c>
      <c r="B124" t="s">
        <v>10116</v>
      </c>
      <c r="C124" t="s">
        <v>5261</v>
      </c>
      <c r="D124" t="s">
        <v>15938</v>
      </c>
      <c r="E124" s="65">
        <f t="shared" si="4"/>
        <v>40400</v>
      </c>
      <c r="F124">
        <f t="shared" si="5"/>
        <v>2010</v>
      </c>
      <c r="G124">
        <f t="shared" si="6"/>
        <v>8</v>
      </c>
      <c r="H124">
        <f t="shared" si="7"/>
        <v>2</v>
      </c>
      <c r="I124" s="1" t="s">
        <v>15622</v>
      </c>
      <c r="J124" s="1" t="s">
        <v>17051</v>
      </c>
      <c r="K124" s="1" t="s">
        <v>17125</v>
      </c>
      <c r="L124" s="1" t="s">
        <v>15626</v>
      </c>
      <c r="M124" s="42">
        <v>1</v>
      </c>
      <c r="N124" s="42">
        <v>0.97</v>
      </c>
      <c r="O124" s="1" t="s">
        <v>15616</v>
      </c>
    </row>
    <row r="125" spans="1:15" x14ac:dyDescent="0.25">
      <c r="A125">
        <v>124</v>
      </c>
      <c r="B125" t="s">
        <v>11490</v>
      </c>
      <c r="C125" t="s">
        <v>3912</v>
      </c>
      <c r="D125" t="s">
        <v>15939</v>
      </c>
      <c r="E125" s="65">
        <f t="shared" si="4"/>
        <v>40407</v>
      </c>
      <c r="F125">
        <f t="shared" si="5"/>
        <v>2010</v>
      </c>
      <c r="G125">
        <f t="shared" si="6"/>
        <v>8</v>
      </c>
      <c r="H125">
        <f t="shared" si="7"/>
        <v>2</v>
      </c>
      <c r="I125" s="1" t="s">
        <v>15622</v>
      </c>
      <c r="J125" s="1" t="s">
        <v>17051</v>
      </c>
      <c r="K125" s="1" t="s">
        <v>17125</v>
      </c>
      <c r="L125" s="1" t="s">
        <v>15624</v>
      </c>
      <c r="M125" s="42">
        <v>1</v>
      </c>
      <c r="N125" s="42">
        <v>0.4</v>
      </c>
      <c r="O125" s="1" t="s">
        <v>15616</v>
      </c>
    </row>
    <row r="126" spans="1:15" x14ac:dyDescent="0.25">
      <c r="A126">
        <v>125</v>
      </c>
      <c r="B126" t="s">
        <v>7793</v>
      </c>
      <c r="C126" t="s">
        <v>3529</v>
      </c>
      <c r="D126" t="s">
        <v>15940</v>
      </c>
      <c r="E126" s="65">
        <f t="shared" si="4"/>
        <v>40409</v>
      </c>
      <c r="F126">
        <f t="shared" si="5"/>
        <v>2010</v>
      </c>
      <c r="G126">
        <f t="shared" si="6"/>
        <v>8</v>
      </c>
      <c r="H126">
        <f t="shared" si="7"/>
        <v>4</v>
      </c>
      <c r="I126" s="1" t="s">
        <v>15629</v>
      </c>
      <c r="J126" s="1" t="s">
        <v>17051</v>
      </c>
      <c r="K126" s="1" t="s">
        <v>17125</v>
      </c>
      <c r="L126" s="1" t="s">
        <v>15626</v>
      </c>
      <c r="M126" s="42">
        <v>1</v>
      </c>
      <c r="N126" s="42">
        <v>0.96</v>
      </c>
      <c r="O126" s="1" t="s">
        <v>15616</v>
      </c>
    </row>
    <row r="127" spans="1:15" x14ac:dyDescent="0.25">
      <c r="A127">
        <v>126</v>
      </c>
      <c r="B127" t="s">
        <v>9994</v>
      </c>
      <c r="C127" t="s">
        <v>5379</v>
      </c>
      <c r="D127" t="s">
        <v>15941</v>
      </c>
      <c r="E127" s="65">
        <f t="shared" si="4"/>
        <v>40411</v>
      </c>
      <c r="F127">
        <f t="shared" si="5"/>
        <v>2010</v>
      </c>
      <c r="G127">
        <f t="shared" si="6"/>
        <v>8</v>
      </c>
      <c r="H127">
        <f t="shared" si="7"/>
        <v>6</v>
      </c>
      <c r="I127" s="1" t="s">
        <v>15622</v>
      </c>
      <c r="J127" s="1" t="s">
        <v>17051</v>
      </c>
      <c r="K127" s="1" t="s">
        <v>17125</v>
      </c>
      <c r="L127" s="1" t="s">
        <v>15626</v>
      </c>
      <c r="M127" s="42">
        <v>0.82</v>
      </c>
      <c r="N127" s="42">
        <v>1</v>
      </c>
      <c r="O127" s="1" t="s">
        <v>15615</v>
      </c>
    </row>
    <row r="128" spans="1:15" x14ac:dyDescent="0.25">
      <c r="A128">
        <v>127</v>
      </c>
      <c r="B128" t="s">
        <v>9262</v>
      </c>
      <c r="C128" t="s">
        <v>6092</v>
      </c>
      <c r="D128" t="s">
        <v>15942</v>
      </c>
      <c r="E128" s="65">
        <f t="shared" si="4"/>
        <v>40412</v>
      </c>
      <c r="F128">
        <f t="shared" si="5"/>
        <v>2010</v>
      </c>
      <c r="G128">
        <f t="shared" si="6"/>
        <v>8</v>
      </c>
      <c r="H128">
        <f t="shared" si="7"/>
        <v>7</v>
      </c>
      <c r="I128" s="1" t="s">
        <v>15625</v>
      </c>
      <c r="J128" s="1" t="s">
        <v>17051</v>
      </c>
      <c r="K128" s="1" t="s">
        <v>17125</v>
      </c>
      <c r="L128" s="1" t="s">
        <v>15626</v>
      </c>
      <c r="M128" s="42">
        <v>1</v>
      </c>
      <c r="N128" s="42">
        <v>1</v>
      </c>
      <c r="O128" s="1" t="s">
        <v>15615</v>
      </c>
    </row>
    <row r="129" spans="1:15" x14ac:dyDescent="0.25">
      <c r="A129">
        <v>128</v>
      </c>
      <c r="B129" t="s">
        <v>11130</v>
      </c>
      <c r="C129" t="s">
        <v>4270</v>
      </c>
      <c r="D129" t="s">
        <v>15943</v>
      </c>
      <c r="E129" s="65">
        <f t="shared" si="4"/>
        <v>40413</v>
      </c>
      <c r="F129">
        <f t="shared" si="5"/>
        <v>2010</v>
      </c>
      <c r="G129">
        <f t="shared" si="6"/>
        <v>8</v>
      </c>
      <c r="H129">
        <f t="shared" si="7"/>
        <v>1</v>
      </c>
      <c r="I129" s="1" t="s">
        <v>15622</v>
      </c>
      <c r="J129" s="1" t="s">
        <v>17051</v>
      </c>
      <c r="K129" s="1" t="s">
        <v>17125</v>
      </c>
      <c r="L129" s="1" t="s">
        <v>15623</v>
      </c>
      <c r="M129" s="42">
        <v>1</v>
      </c>
      <c r="N129" s="42">
        <v>1</v>
      </c>
      <c r="O129" s="1" t="s">
        <v>15615</v>
      </c>
    </row>
    <row r="130" spans="1:15" x14ac:dyDescent="0.25">
      <c r="A130">
        <v>129</v>
      </c>
      <c r="B130" t="s">
        <v>10982</v>
      </c>
      <c r="C130" t="s">
        <v>4414</v>
      </c>
      <c r="D130" t="s">
        <v>15944</v>
      </c>
      <c r="E130" s="65">
        <f t="shared" si="4"/>
        <v>40414</v>
      </c>
      <c r="F130">
        <f t="shared" si="5"/>
        <v>2010</v>
      </c>
      <c r="G130">
        <f t="shared" si="6"/>
        <v>8</v>
      </c>
      <c r="H130">
        <f t="shared" si="7"/>
        <v>2</v>
      </c>
      <c r="I130" s="1" t="s">
        <v>15622</v>
      </c>
      <c r="J130" s="1" t="s">
        <v>17051</v>
      </c>
      <c r="K130" s="1" t="s">
        <v>17125</v>
      </c>
      <c r="L130" s="1" t="s">
        <v>15626</v>
      </c>
      <c r="M130" s="42">
        <v>1</v>
      </c>
      <c r="N130" s="42">
        <v>0.96</v>
      </c>
      <c r="O130" s="1" t="s">
        <v>15616</v>
      </c>
    </row>
    <row r="131" spans="1:15" x14ac:dyDescent="0.25">
      <c r="A131">
        <v>130</v>
      </c>
      <c r="B131" t="s">
        <v>11666</v>
      </c>
      <c r="C131" t="s">
        <v>3739</v>
      </c>
      <c r="D131" t="s">
        <v>15945</v>
      </c>
      <c r="E131" s="65">
        <f t="shared" ref="E131:E194" si="8">DATE(LEFT(D131,4),MID(D131,5,2),RIGHT(D131,2))</f>
        <v>40415</v>
      </c>
      <c r="F131">
        <f t="shared" ref="F131:F194" si="9">YEAR(E131)</f>
        <v>2010</v>
      </c>
      <c r="G131">
        <f t="shared" ref="G131:G194" si="10">MONTH(E131)</f>
        <v>8</v>
      </c>
      <c r="H131">
        <f t="shared" ref="H131:H194" si="11">WEEKDAY(E131,2)</f>
        <v>3</v>
      </c>
      <c r="I131" s="1" t="s">
        <v>15622</v>
      </c>
      <c r="J131" s="1" t="s">
        <v>17051</v>
      </c>
      <c r="K131" s="1" t="s">
        <v>17125</v>
      </c>
      <c r="L131" s="1" t="s">
        <v>15624</v>
      </c>
      <c r="M131" s="42">
        <v>1</v>
      </c>
      <c r="N131" s="42">
        <v>0.97</v>
      </c>
      <c r="O131" s="1" t="s">
        <v>15616</v>
      </c>
    </row>
    <row r="132" spans="1:15" x14ac:dyDescent="0.25">
      <c r="A132">
        <v>131</v>
      </c>
      <c r="B132" t="s">
        <v>9667</v>
      </c>
      <c r="C132" t="s">
        <v>5697</v>
      </c>
      <c r="D132" t="s">
        <v>15946</v>
      </c>
      <c r="E132" s="65">
        <f t="shared" si="8"/>
        <v>40419</v>
      </c>
      <c r="F132">
        <f t="shared" si="9"/>
        <v>2010</v>
      </c>
      <c r="G132">
        <f t="shared" si="10"/>
        <v>8</v>
      </c>
      <c r="H132">
        <f t="shared" si="11"/>
        <v>7</v>
      </c>
      <c r="I132" s="1" t="s">
        <v>15622</v>
      </c>
      <c r="J132" s="1" t="s">
        <v>17051</v>
      </c>
      <c r="K132" s="1" t="s">
        <v>17125</v>
      </c>
      <c r="L132" s="1" t="s">
        <v>15626</v>
      </c>
      <c r="M132" s="42">
        <v>1</v>
      </c>
      <c r="N132" s="42">
        <v>0.89</v>
      </c>
      <c r="O132" s="1" t="s">
        <v>15616</v>
      </c>
    </row>
    <row r="133" spans="1:15" x14ac:dyDescent="0.25">
      <c r="A133">
        <v>132</v>
      </c>
      <c r="B133" t="s">
        <v>8101</v>
      </c>
      <c r="C133" t="s">
        <v>3504</v>
      </c>
      <c r="D133" t="s">
        <v>15946</v>
      </c>
      <c r="E133" s="65">
        <f t="shared" si="8"/>
        <v>40419</v>
      </c>
      <c r="F133">
        <f t="shared" si="9"/>
        <v>2010</v>
      </c>
      <c r="G133">
        <f t="shared" si="10"/>
        <v>8</v>
      </c>
      <c r="H133">
        <f t="shared" si="11"/>
        <v>7</v>
      </c>
      <c r="I133" s="1" t="s">
        <v>15622</v>
      </c>
      <c r="J133" s="1" t="s">
        <v>17051</v>
      </c>
      <c r="K133" s="1" t="s">
        <v>17125</v>
      </c>
      <c r="L133" s="1" t="s">
        <v>15626</v>
      </c>
      <c r="M133" s="42">
        <v>1</v>
      </c>
      <c r="N133" s="42">
        <v>0.98</v>
      </c>
      <c r="O133" s="1" t="s">
        <v>15615</v>
      </c>
    </row>
    <row r="134" spans="1:15" x14ac:dyDescent="0.25">
      <c r="A134">
        <v>133</v>
      </c>
      <c r="B134" t="s">
        <v>9528</v>
      </c>
      <c r="C134" t="s">
        <v>5832</v>
      </c>
      <c r="D134" t="s">
        <v>15947</v>
      </c>
      <c r="E134" s="65">
        <f t="shared" si="8"/>
        <v>40421</v>
      </c>
      <c r="F134">
        <f t="shared" si="9"/>
        <v>2010</v>
      </c>
      <c r="G134">
        <f t="shared" si="10"/>
        <v>8</v>
      </c>
      <c r="H134">
        <f t="shared" si="11"/>
        <v>2</v>
      </c>
      <c r="I134" s="1" t="s">
        <v>15622</v>
      </c>
      <c r="J134" s="1" t="s">
        <v>17051</v>
      </c>
      <c r="K134" s="1" t="s">
        <v>17125</v>
      </c>
      <c r="L134" s="1" t="s">
        <v>15624</v>
      </c>
      <c r="M134" s="42">
        <v>1</v>
      </c>
      <c r="N134" s="42">
        <v>0.96</v>
      </c>
      <c r="O134" s="1" t="s">
        <v>15616</v>
      </c>
    </row>
    <row r="135" spans="1:15" x14ac:dyDescent="0.25">
      <c r="A135">
        <v>134</v>
      </c>
      <c r="B135" t="s">
        <v>11497</v>
      </c>
      <c r="C135" t="s">
        <v>3905</v>
      </c>
      <c r="D135" t="s">
        <v>15948</v>
      </c>
      <c r="E135" s="65">
        <f t="shared" si="8"/>
        <v>40431</v>
      </c>
      <c r="F135">
        <f t="shared" si="9"/>
        <v>2010</v>
      </c>
      <c r="G135">
        <f t="shared" si="10"/>
        <v>9</v>
      </c>
      <c r="H135">
        <f t="shared" si="11"/>
        <v>5</v>
      </c>
      <c r="I135" s="1" t="s">
        <v>15622</v>
      </c>
      <c r="J135" s="1" t="s">
        <v>17051</v>
      </c>
      <c r="K135" s="1" t="s">
        <v>17125</v>
      </c>
      <c r="L135" s="1" t="s">
        <v>15623</v>
      </c>
      <c r="M135" s="42">
        <v>0.9</v>
      </c>
      <c r="N135" s="42">
        <v>0.54</v>
      </c>
      <c r="O135" s="1" t="s">
        <v>15616</v>
      </c>
    </row>
    <row r="136" spans="1:15" x14ac:dyDescent="0.25">
      <c r="A136">
        <v>135</v>
      </c>
      <c r="B136" t="s">
        <v>10614</v>
      </c>
      <c r="C136" t="s">
        <v>4772</v>
      </c>
      <c r="D136" t="s">
        <v>15949</v>
      </c>
      <c r="E136" s="65">
        <f t="shared" si="8"/>
        <v>40436</v>
      </c>
      <c r="F136">
        <f t="shared" si="9"/>
        <v>2010</v>
      </c>
      <c r="G136">
        <f t="shared" si="10"/>
        <v>9</v>
      </c>
      <c r="H136">
        <f t="shared" si="11"/>
        <v>3</v>
      </c>
      <c r="I136" s="1" t="s">
        <v>15622</v>
      </c>
      <c r="J136" s="1" t="s">
        <v>17051</v>
      </c>
      <c r="K136" s="1" t="s">
        <v>17125</v>
      </c>
      <c r="L136" s="1" t="s">
        <v>15626</v>
      </c>
      <c r="M136" s="42">
        <v>1</v>
      </c>
      <c r="N136" s="42">
        <v>0.86</v>
      </c>
      <c r="O136" s="1" t="s">
        <v>15615</v>
      </c>
    </row>
    <row r="137" spans="1:15" x14ac:dyDescent="0.25">
      <c r="A137">
        <v>136</v>
      </c>
      <c r="B137" t="s">
        <v>11180</v>
      </c>
      <c r="C137" t="s">
        <v>4220</v>
      </c>
      <c r="D137" t="s">
        <v>15950</v>
      </c>
      <c r="E137" s="65">
        <f t="shared" si="8"/>
        <v>40447</v>
      </c>
      <c r="F137">
        <f t="shared" si="9"/>
        <v>2010</v>
      </c>
      <c r="G137">
        <f t="shared" si="10"/>
        <v>9</v>
      </c>
      <c r="H137">
        <f t="shared" si="11"/>
        <v>7</v>
      </c>
      <c r="I137" s="1" t="s">
        <v>15622</v>
      </c>
      <c r="J137" s="1" t="s">
        <v>17051</v>
      </c>
      <c r="K137" s="1" t="s">
        <v>17125</v>
      </c>
      <c r="L137" s="1" t="s">
        <v>15623</v>
      </c>
      <c r="M137" s="42">
        <v>1</v>
      </c>
      <c r="N137" s="42">
        <v>1</v>
      </c>
      <c r="O137" s="1" t="s">
        <v>15615</v>
      </c>
    </row>
    <row r="138" spans="1:15" x14ac:dyDescent="0.25">
      <c r="A138">
        <v>137</v>
      </c>
      <c r="B138" t="s">
        <v>8925</v>
      </c>
      <c r="C138" t="s">
        <v>6427</v>
      </c>
      <c r="D138" t="s">
        <v>15951</v>
      </c>
      <c r="E138" s="65">
        <f t="shared" si="8"/>
        <v>40450</v>
      </c>
      <c r="F138">
        <f t="shared" si="9"/>
        <v>2010</v>
      </c>
      <c r="G138">
        <f t="shared" si="10"/>
        <v>9</v>
      </c>
      <c r="H138">
        <f t="shared" si="11"/>
        <v>3</v>
      </c>
      <c r="I138" s="1" t="s">
        <v>15622</v>
      </c>
      <c r="J138" s="1" t="s">
        <v>17051</v>
      </c>
      <c r="K138" s="1" t="s">
        <v>17125</v>
      </c>
      <c r="L138" s="1" t="s">
        <v>15626</v>
      </c>
      <c r="M138" s="42">
        <v>1</v>
      </c>
      <c r="N138" s="42">
        <v>0.99</v>
      </c>
      <c r="O138" s="1" t="s">
        <v>15616</v>
      </c>
    </row>
    <row r="139" spans="1:15" x14ac:dyDescent="0.25">
      <c r="A139">
        <v>138</v>
      </c>
      <c r="B139" t="s">
        <v>8662</v>
      </c>
      <c r="C139" t="s">
        <v>6686</v>
      </c>
      <c r="D139" t="s">
        <v>15951</v>
      </c>
      <c r="E139" s="65">
        <f t="shared" si="8"/>
        <v>40450</v>
      </c>
      <c r="F139">
        <f t="shared" si="9"/>
        <v>2010</v>
      </c>
      <c r="G139">
        <f t="shared" si="10"/>
        <v>9</v>
      </c>
      <c r="H139">
        <f t="shared" si="11"/>
        <v>3</v>
      </c>
      <c r="I139" s="1" t="s">
        <v>15622</v>
      </c>
      <c r="J139" s="1" t="s">
        <v>17051</v>
      </c>
      <c r="K139" s="1" t="s">
        <v>17125</v>
      </c>
      <c r="L139" s="1" t="s">
        <v>15626</v>
      </c>
      <c r="M139" s="42">
        <v>1</v>
      </c>
      <c r="N139" s="42">
        <v>1</v>
      </c>
      <c r="O139" s="1" t="s">
        <v>15616</v>
      </c>
    </row>
    <row r="140" spans="1:15" x14ac:dyDescent="0.25">
      <c r="A140">
        <v>139</v>
      </c>
      <c r="B140" t="s">
        <v>7927</v>
      </c>
      <c r="C140" t="s">
        <v>7403</v>
      </c>
      <c r="D140" t="s">
        <v>15952</v>
      </c>
      <c r="E140" s="65">
        <f t="shared" si="8"/>
        <v>40457</v>
      </c>
      <c r="F140">
        <f t="shared" si="9"/>
        <v>2010</v>
      </c>
      <c r="G140">
        <f t="shared" si="10"/>
        <v>10</v>
      </c>
      <c r="H140">
        <f t="shared" si="11"/>
        <v>3</v>
      </c>
      <c r="I140" s="1" t="s">
        <v>15622</v>
      </c>
      <c r="J140" s="1" t="s">
        <v>17051</v>
      </c>
      <c r="K140" s="1" t="s">
        <v>17125</v>
      </c>
      <c r="L140" s="1" t="s">
        <v>15624</v>
      </c>
      <c r="M140" s="42">
        <v>1</v>
      </c>
      <c r="N140" s="42">
        <v>0.78</v>
      </c>
      <c r="O140" s="1" t="s">
        <v>15615</v>
      </c>
    </row>
    <row r="141" spans="1:15" x14ac:dyDescent="0.25">
      <c r="A141">
        <v>140</v>
      </c>
      <c r="B141" t="s">
        <v>11413</v>
      </c>
      <c r="C141" t="s">
        <v>3988</v>
      </c>
      <c r="D141" t="s">
        <v>15953</v>
      </c>
      <c r="E141" s="65">
        <f t="shared" si="8"/>
        <v>40458</v>
      </c>
      <c r="F141">
        <f t="shared" si="9"/>
        <v>2010</v>
      </c>
      <c r="G141">
        <f t="shared" si="10"/>
        <v>10</v>
      </c>
      <c r="H141">
        <f t="shared" si="11"/>
        <v>4</v>
      </c>
      <c r="I141" s="1" t="s">
        <v>15625</v>
      </c>
      <c r="J141" s="1" t="s">
        <v>17051</v>
      </c>
      <c r="K141" s="1" t="s">
        <v>17125</v>
      </c>
      <c r="L141" s="1" t="s">
        <v>15623</v>
      </c>
      <c r="M141" s="42">
        <v>0.91</v>
      </c>
      <c r="N141" s="42">
        <v>0.87</v>
      </c>
      <c r="O141" s="1" t="s">
        <v>15616</v>
      </c>
    </row>
    <row r="142" spans="1:15" x14ac:dyDescent="0.25">
      <c r="A142">
        <v>141</v>
      </c>
      <c r="B142" t="s">
        <v>9322</v>
      </c>
      <c r="C142" t="s">
        <v>6034</v>
      </c>
      <c r="D142" t="s">
        <v>15953</v>
      </c>
      <c r="E142" s="65">
        <f t="shared" si="8"/>
        <v>40458</v>
      </c>
      <c r="F142">
        <f t="shared" si="9"/>
        <v>2010</v>
      </c>
      <c r="G142">
        <f t="shared" si="10"/>
        <v>10</v>
      </c>
      <c r="H142">
        <f t="shared" si="11"/>
        <v>4</v>
      </c>
      <c r="I142" s="1" t="s">
        <v>15622</v>
      </c>
      <c r="J142" s="1" t="s">
        <v>17051</v>
      </c>
      <c r="K142" s="1" t="s">
        <v>17125</v>
      </c>
      <c r="L142" s="1" t="s">
        <v>15624</v>
      </c>
      <c r="M142" s="42">
        <v>0.75</v>
      </c>
      <c r="N142" s="42">
        <v>1</v>
      </c>
      <c r="O142" s="1" t="s">
        <v>15615</v>
      </c>
    </row>
    <row r="143" spans="1:15" x14ac:dyDescent="0.25">
      <c r="A143">
        <v>142</v>
      </c>
      <c r="B143" t="s">
        <v>11450</v>
      </c>
      <c r="C143" t="s">
        <v>3951</v>
      </c>
      <c r="D143" t="s">
        <v>15954</v>
      </c>
      <c r="E143" s="65">
        <f t="shared" si="8"/>
        <v>40460</v>
      </c>
      <c r="F143">
        <f t="shared" si="9"/>
        <v>2010</v>
      </c>
      <c r="G143">
        <f t="shared" si="10"/>
        <v>10</v>
      </c>
      <c r="H143">
        <f t="shared" si="11"/>
        <v>6</v>
      </c>
      <c r="I143" s="1" t="s">
        <v>15622</v>
      </c>
      <c r="J143" s="1" t="s">
        <v>17051</v>
      </c>
      <c r="K143" s="1" t="s">
        <v>17125</v>
      </c>
      <c r="L143" s="1" t="s">
        <v>15624</v>
      </c>
      <c r="M143" s="42">
        <v>1</v>
      </c>
      <c r="N143" s="42">
        <v>1</v>
      </c>
      <c r="O143" s="1" t="s">
        <v>15616</v>
      </c>
    </row>
    <row r="144" spans="1:15" x14ac:dyDescent="0.25">
      <c r="A144">
        <v>143</v>
      </c>
      <c r="B144" t="s">
        <v>11119</v>
      </c>
      <c r="C144" t="s">
        <v>4280</v>
      </c>
      <c r="D144" t="s">
        <v>15955</v>
      </c>
      <c r="E144" s="65">
        <f t="shared" si="8"/>
        <v>40464</v>
      </c>
      <c r="F144">
        <f t="shared" si="9"/>
        <v>2010</v>
      </c>
      <c r="G144">
        <f t="shared" si="10"/>
        <v>10</v>
      </c>
      <c r="H144">
        <f t="shared" si="11"/>
        <v>3</v>
      </c>
      <c r="I144" s="1" t="s">
        <v>15622</v>
      </c>
      <c r="J144" s="1" t="s">
        <v>17051</v>
      </c>
      <c r="K144" s="1" t="s">
        <v>17125</v>
      </c>
      <c r="L144" s="1" t="s">
        <v>15626</v>
      </c>
      <c r="M144" s="42">
        <v>1</v>
      </c>
      <c r="N144" s="42">
        <v>0.92</v>
      </c>
      <c r="O144" s="1" t="s">
        <v>15615</v>
      </c>
    </row>
    <row r="145" spans="1:15" x14ac:dyDescent="0.25">
      <c r="A145">
        <v>144</v>
      </c>
      <c r="B145" t="s">
        <v>10946</v>
      </c>
      <c r="C145" t="s">
        <v>4448</v>
      </c>
      <c r="D145" t="s">
        <v>15956</v>
      </c>
      <c r="E145" s="65">
        <f t="shared" si="8"/>
        <v>40467</v>
      </c>
      <c r="F145">
        <f t="shared" si="9"/>
        <v>2010</v>
      </c>
      <c r="G145">
        <f t="shared" si="10"/>
        <v>10</v>
      </c>
      <c r="H145">
        <f t="shared" si="11"/>
        <v>6</v>
      </c>
      <c r="I145" s="1" t="s">
        <v>15622</v>
      </c>
      <c r="J145" s="1" t="s">
        <v>17051</v>
      </c>
      <c r="K145" s="1" t="s">
        <v>17125</v>
      </c>
      <c r="L145" s="1" t="s">
        <v>15624</v>
      </c>
      <c r="M145" s="42">
        <v>1</v>
      </c>
      <c r="N145" s="42">
        <v>0.67</v>
      </c>
      <c r="O145" s="1" t="s">
        <v>15615</v>
      </c>
    </row>
    <row r="146" spans="1:15" x14ac:dyDescent="0.25">
      <c r="A146">
        <v>145</v>
      </c>
      <c r="B146" t="s">
        <v>11457</v>
      </c>
      <c r="C146" t="s">
        <v>3944</v>
      </c>
      <c r="D146" t="s">
        <v>15957</v>
      </c>
      <c r="E146" s="65">
        <f t="shared" si="8"/>
        <v>40469</v>
      </c>
      <c r="F146">
        <f t="shared" si="9"/>
        <v>2010</v>
      </c>
      <c r="G146">
        <f t="shared" si="10"/>
        <v>10</v>
      </c>
      <c r="H146">
        <f t="shared" si="11"/>
        <v>1</v>
      </c>
      <c r="I146" s="1" t="s">
        <v>15622</v>
      </c>
      <c r="J146" s="1" t="s">
        <v>17051</v>
      </c>
      <c r="K146" s="1" t="s">
        <v>17125</v>
      </c>
      <c r="L146" s="1" t="s">
        <v>15626</v>
      </c>
      <c r="M146" s="42">
        <v>0.9</v>
      </c>
      <c r="N146" s="42">
        <v>1</v>
      </c>
      <c r="O146" s="1" t="s">
        <v>15616</v>
      </c>
    </row>
    <row r="147" spans="1:15" x14ac:dyDescent="0.25">
      <c r="A147">
        <v>146</v>
      </c>
      <c r="B147" t="s">
        <v>11375</v>
      </c>
      <c r="C147" t="s">
        <v>4025</v>
      </c>
      <c r="D147" t="s">
        <v>15957</v>
      </c>
      <c r="E147" s="65">
        <f t="shared" si="8"/>
        <v>40469</v>
      </c>
      <c r="F147">
        <f t="shared" si="9"/>
        <v>2010</v>
      </c>
      <c r="G147">
        <f t="shared" si="10"/>
        <v>10</v>
      </c>
      <c r="H147">
        <f t="shared" si="11"/>
        <v>1</v>
      </c>
      <c r="I147" s="1" t="s">
        <v>15622</v>
      </c>
      <c r="J147" s="1" t="s">
        <v>17051</v>
      </c>
      <c r="K147" s="1" t="s">
        <v>17125</v>
      </c>
      <c r="L147" s="1" t="s">
        <v>15624</v>
      </c>
      <c r="M147" s="42">
        <v>1</v>
      </c>
      <c r="N147" s="42">
        <v>0.69</v>
      </c>
      <c r="O147" s="1" t="s">
        <v>15616</v>
      </c>
    </row>
    <row r="148" spans="1:15" x14ac:dyDescent="0.25">
      <c r="A148">
        <v>147</v>
      </c>
      <c r="B148" t="s">
        <v>7808</v>
      </c>
      <c r="C148" t="s">
        <v>7515</v>
      </c>
      <c r="D148" t="s">
        <v>15958</v>
      </c>
      <c r="E148" s="65">
        <f t="shared" si="8"/>
        <v>40470</v>
      </c>
      <c r="F148">
        <f t="shared" si="9"/>
        <v>2010</v>
      </c>
      <c r="G148">
        <f t="shared" si="10"/>
        <v>10</v>
      </c>
      <c r="H148">
        <f t="shared" si="11"/>
        <v>2</v>
      </c>
      <c r="I148" s="1" t="s">
        <v>15634</v>
      </c>
      <c r="J148" s="1" t="s">
        <v>17051</v>
      </c>
      <c r="K148" s="1" t="s">
        <v>17125</v>
      </c>
      <c r="L148" s="1" t="s">
        <v>15626</v>
      </c>
      <c r="M148" s="42">
        <v>1</v>
      </c>
      <c r="N148" s="42">
        <v>0.98</v>
      </c>
      <c r="O148" s="1" t="s">
        <v>15616</v>
      </c>
    </row>
    <row r="149" spans="1:15" x14ac:dyDescent="0.25">
      <c r="A149">
        <v>148</v>
      </c>
      <c r="B149" t="s">
        <v>10232</v>
      </c>
      <c r="C149" t="s">
        <v>5147</v>
      </c>
      <c r="D149" t="s">
        <v>15959</v>
      </c>
      <c r="E149" s="65">
        <f t="shared" si="8"/>
        <v>40472</v>
      </c>
      <c r="F149">
        <f t="shared" si="9"/>
        <v>2010</v>
      </c>
      <c r="G149">
        <f t="shared" si="10"/>
        <v>10</v>
      </c>
      <c r="H149">
        <f t="shared" si="11"/>
        <v>4</v>
      </c>
      <c r="I149" s="1" t="s">
        <v>15622</v>
      </c>
      <c r="J149" s="1" t="s">
        <v>17051</v>
      </c>
      <c r="K149" s="1" t="s">
        <v>17125</v>
      </c>
      <c r="L149" s="1" t="s">
        <v>15626</v>
      </c>
      <c r="M149" s="42">
        <v>1</v>
      </c>
      <c r="N149" s="42">
        <v>1</v>
      </c>
      <c r="O149" s="1" t="s">
        <v>15616</v>
      </c>
    </row>
    <row r="150" spans="1:15" x14ac:dyDescent="0.25">
      <c r="A150">
        <v>149</v>
      </c>
      <c r="B150" t="s">
        <v>11305</v>
      </c>
      <c r="C150" t="s">
        <v>4096</v>
      </c>
      <c r="D150" t="s">
        <v>15960</v>
      </c>
      <c r="E150" s="65">
        <f t="shared" si="8"/>
        <v>40477</v>
      </c>
      <c r="F150">
        <f t="shared" si="9"/>
        <v>2010</v>
      </c>
      <c r="G150">
        <f t="shared" si="10"/>
        <v>10</v>
      </c>
      <c r="H150">
        <f t="shared" si="11"/>
        <v>2</v>
      </c>
      <c r="I150" s="1" t="s">
        <v>15622</v>
      </c>
      <c r="J150" s="1" t="s">
        <v>17051</v>
      </c>
      <c r="K150" s="1" t="s">
        <v>17125</v>
      </c>
      <c r="L150" s="1" t="s">
        <v>15626</v>
      </c>
      <c r="M150" s="42">
        <v>1</v>
      </c>
      <c r="N150" s="42">
        <v>0.89</v>
      </c>
      <c r="O150" s="1" t="s">
        <v>15616</v>
      </c>
    </row>
    <row r="151" spans="1:15" x14ac:dyDescent="0.25">
      <c r="A151">
        <v>150</v>
      </c>
      <c r="B151" t="s">
        <v>8067</v>
      </c>
      <c r="C151" t="s">
        <v>7266</v>
      </c>
      <c r="D151" t="s">
        <v>15960</v>
      </c>
      <c r="E151" s="65">
        <f t="shared" si="8"/>
        <v>40477</v>
      </c>
      <c r="F151">
        <f t="shared" si="9"/>
        <v>2010</v>
      </c>
      <c r="G151">
        <f t="shared" si="10"/>
        <v>10</v>
      </c>
      <c r="H151">
        <f t="shared" si="11"/>
        <v>2</v>
      </c>
      <c r="I151" s="1" t="s">
        <v>15622</v>
      </c>
      <c r="J151" s="1" t="s">
        <v>17051</v>
      </c>
      <c r="K151" s="1" t="s">
        <v>17125</v>
      </c>
      <c r="L151" s="1" t="s">
        <v>15623</v>
      </c>
      <c r="M151" s="42">
        <v>0.57999999999999996</v>
      </c>
      <c r="N151" s="42">
        <v>0.93</v>
      </c>
      <c r="O151" s="1" t="s">
        <v>15615</v>
      </c>
    </row>
    <row r="152" spans="1:15" x14ac:dyDescent="0.25">
      <c r="A152">
        <v>151</v>
      </c>
      <c r="B152" t="s">
        <v>8210</v>
      </c>
      <c r="C152" t="s">
        <v>7125</v>
      </c>
      <c r="D152" t="s">
        <v>15961</v>
      </c>
      <c r="E152" s="65">
        <f t="shared" si="8"/>
        <v>40478</v>
      </c>
      <c r="F152">
        <f t="shared" si="9"/>
        <v>2010</v>
      </c>
      <c r="G152">
        <f t="shared" si="10"/>
        <v>10</v>
      </c>
      <c r="H152">
        <f t="shared" si="11"/>
        <v>3</v>
      </c>
      <c r="I152" s="1" t="s">
        <v>15622</v>
      </c>
      <c r="J152" s="1" t="s">
        <v>17051</v>
      </c>
      <c r="K152" s="1" t="s">
        <v>17125</v>
      </c>
      <c r="L152" s="1" t="s">
        <v>15623</v>
      </c>
      <c r="M152" s="42">
        <v>1</v>
      </c>
      <c r="N152" s="42">
        <v>0.82</v>
      </c>
      <c r="O152" s="1" t="s">
        <v>15615</v>
      </c>
    </row>
    <row r="153" spans="1:15" x14ac:dyDescent="0.25">
      <c r="A153">
        <v>152</v>
      </c>
      <c r="B153" t="s">
        <v>8539</v>
      </c>
      <c r="C153" t="s">
        <v>6807</v>
      </c>
      <c r="D153" t="s">
        <v>15962</v>
      </c>
      <c r="E153" s="65">
        <f t="shared" si="8"/>
        <v>40480</v>
      </c>
      <c r="F153">
        <f t="shared" si="9"/>
        <v>2010</v>
      </c>
      <c r="G153">
        <f t="shared" si="10"/>
        <v>10</v>
      </c>
      <c r="H153">
        <f t="shared" si="11"/>
        <v>5</v>
      </c>
      <c r="I153" s="1" t="s">
        <v>15622</v>
      </c>
      <c r="J153" s="1" t="s">
        <v>17051</v>
      </c>
      <c r="K153" s="1" t="s">
        <v>17125</v>
      </c>
      <c r="L153" s="1" t="s">
        <v>15626</v>
      </c>
      <c r="M153" s="42">
        <v>1</v>
      </c>
      <c r="N153" s="42">
        <v>0.89</v>
      </c>
      <c r="O153" s="1" t="s">
        <v>15615</v>
      </c>
    </row>
    <row r="154" spans="1:15" x14ac:dyDescent="0.25">
      <c r="A154">
        <v>153</v>
      </c>
      <c r="B154" t="s">
        <v>8353</v>
      </c>
      <c r="C154" t="s">
        <v>6986</v>
      </c>
      <c r="D154" t="s">
        <v>15963</v>
      </c>
      <c r="E154" s="65">
        <f t="shared" si="8"/>
        <v>40481</v>
      </c>
      <c r="F154">
        <f t="shared" si="9"/>
        <v>2010</v>
      </c>
      <c r="G154">
        <f t="shared" si="10"/>
        <v>10</v>
      </c>
      <c r="H154">
        <f t="shared" si="11"/>
        <v>6</v>
      </c>
      <c r="I154" s="1" t="s">
        <v>15622</v>
      </c>
      <c r="J154" s="1" t="s">
        <v>17051</v>
      </c>
      <c r="K154" s="1" t="s">
        <v>17125</v>
      </c>
      <c r="L154" s="1" t="s">
        <v>15624</v>
      </c>
      <c r="M154" s="42">
        <v>1</v>
      </c>
      <c r="N154" s="42">
        <v>0.94</v>
      </c>
      <c r="O154" s="1" t="s">
        <v>15616</v>
      </c>
    </row>
    <row r="155" spans="1:15" x14ac:dyDescent="0.25">
      <c r="A155">
        <v>154</v>
      </c>
      <c r="B155" t="s">
        <v>8949</v>
      </c>
      <c r="C155" t="s">
        <v>6404</v>
      </c>
      <c r="D155" t="s">
        <v>15964</v>
      </c>
      <c r="E155" s="65">
        <f t="shared" si="8"/>
        <v>40483</v>
      </c>
      <c r="F155">
        <f t="shared" si="9"/>
        <v>2010</v>
      </c>
      <c r="G155">
        <f t="shared" si="10"/>
        <v>11</v>
      </c>
      <c r="H155">
        <f t="shared" si="11"/>
        <v>1</v>
      </c>
      <c r="I155" s="1" t="s">
        <v>15622</v>
      </c>
      <c r="J155" s="1" t="s">
        <v>17051</v>
      </c>
      <c r="K155" s="1" t="s">
        <v>17125</v>
      </c>
      <c r="L155" s="1" t="s">
        <v>15626</v>
      </c>
      <c r="M155" s="42">
        <v>0.93</v>
      </c>
      <c r="N155" s="42">
        <v>1</v>
      </c>
      <c r="O155" s="1" t="s">
        <v>15616</v>
      </c>
    </row>
    <row r="156" spans="1:15" x14ac:dyDescent="0.25">
      <c r="A156">
        <v>155</v>
      </c>
      <c r="B156" t="s">
        <v>8065</v>
      </c>
      <c r="C156" t="s">
        <v>7268</v>
      </c>
      <c r="D156" t="s">
        <v>15965</v>
      </c>
      <c r="E156" s="65">
        <f t="shared" si="8"/>
        <v>40485</v>
      </c>
      <c r="F156">
        <f t="shared" si="9"/>
        <v>2010</v>
      </c>
      <c r="G156">
        <f t="shared" si="10"/>
        <v>11</v>
      </c>
      <c r="H156">
        <f t="shared" si="11"/>
        <v>3</v>
      </c>
      <c r="I156" s="1" t="s">
        <v>15622</v>
      </c>
      <c r="J156" s="1" t="s">
        <v>17051</v>
      </c>
      <c r="K156" s="1" t="s">
        <v>17125</v>
      </c>
      <c r="L156" s="1" t="s">
        <v>15626</v>
      </c>
      <c r="M156" s="42">
        <v>1</v>
      </c>
      <c r="N156" s="42">
        <v>0.98</v>
      </c>
      <c r="O156" s="1" t="s">
        <v>15616</v>
      </c>
    </row>
    <row r="157" spans="1:15" x14ac:dyDescent="0.25">
      <c r="A157">
        <v>156</v>
      </c>
      <c r="B157" t="s">
        <v>9828</v>
      </c>
      <c r="C157" t="s">
        <v>5541</v>
      </c>
      <c r="D157" t="s">
        <v>15966</v>
      </c>
      <c r="E157" s="65">
        <f t="shared" si="8"/>
        <v>40486</v>
      </c>
      <c r="F157">
        <f t="shared" si="9"/>
        <v>2010</v>
      </c>
      <c r="G157">
        <f t="shared" si="10"/>
        <v>11</v>
      </c>
      <c r="H157">
        <f t="shared" si="11"/>
        <v>4</v>
      </c>
      <c r="I157" s="1" t="s">
        <v>15622</v>
      </c>
      <c r="J157" s="1" t="s">
        <v>17051</v>
      </c>
      <c r="K157" s="1" t="s">
        <v>17125</v>
      </c>
      <c r="L157" s="1" t="s">
        <v>15624</v>
      </c>
      <c r="M157" s="42">
        <v>1</v>
      </c>
      <c r="N157" s="42">
        <v>0.97</v>
      </c>
      <c r="O157" s="1" t="s">
        <v>15616</v>
      </c>
    </row>
    <row r="158" spans="1:15" x14ac:dyDescent="0.25">
      <c r="A158">
        <v>157</v>
      </c>
      <c r="B158" t="s">
        <v>10848</v>
      </c>
      <c r="C158" t="s">
        <v>4546</v>
      </c>
      <c r="D158" t="s">
        <v>15967</v>
      </c>
      <c r="E158" s="65">
        <f t="shared" si="8"/>
        <v>40490</v>
      </c>
      <c r="F158">
        <f t="shared" si="9"/>
        <v>2010</v>
      </c>
      <c r="G158">
        <f t="shared" si="10"/>
        <v>11</v>
      </c>
      <c r="H158">
        <f t="shared" si="11"/>
        <v>1</v>
      </c>
      <c r="I158" s="1" t="s">
        <v>15622</v>
      </c>
      <c r="J158" s="1" t="s">
        <v>17051</v>
      </c>
      <c r="K158" s="1" t="s">
        <v>17125</v>
      </c>
      <c r="L158" s="1" t="s">
        <v>15626</v>
      </c>
      <c r="M158" s="42">
        <v>1</v>
      </c>
      <c r="N158" s="42">
        <v>0.95</v>
      </c>
      <c r="O158" s="1" t="s">
        <v>15615</v>
      </c>
    </row>
    <row r="159" spans="1:15" x14ac:dyDescent="0.25">
      <c r="A159">
        <v>158</v>
      </c>
      <c r="B159" t="s">
        <v>8342</v>
      </c>
      <c r="C159" t="s">
        <v>3530</v>
      </c>
      <c r="D159" t="s">
        <v>15968</v>
      </c>
      <c r="E159" s="65">
        <f t="shared" si="8"/>
        <v>40493</v>
      </c>
      <c r="F159">
        <f t="shared" si="9"/>
        <v>2010</v>
      </c>
      <c r="G159">
        <f t="shared" si="10"/>
        <v>11</v>
      </c>
      <c r="H159">
        <f t="shared" si="11"/>
        <v>4</v>
      </c>
      <c r="I159" s="1" t="s">
        <v>15622</v>
      </c>
      <c r="J159" s="1" t="s">
        <v>17051</v>
      </c>
      <c r="K159" s="1" t="s">
        <v>17125</v>
      </c>
      <c r="L159" s="1" t="s">
        <v>15626</v>
      </c>
      <c r="M159" s="42">
        <v>1</v>
      </c>
      <c r="N159" s="42">
        <v>0.87</v>
      </c>
      <c r="O159" s="1" t="s">
        <v>15616</v>
      </c>
    </row>
    <row r="160" spans="1:15" x14ac:dyDescent="0.25">
      <c r="A160">
        <v>159</v>
      </c>
      <c r="B160" t="s">
        <v>9094</v>
      </c>
      <c r="C160" t="s">
        <v>6259</v>
      </c>
      <c r="D160" t="s">
        <v>15969</v>
      </c>
      <c r="E160" s="65">
        <f t="shared" si="8"/>
        <v>40498</v>
      </c>
      <c r="F160">
        <f t="shared" si="9"/>
        <v>2010</v>
      </c>
      <c r="G160">
        <f t="shared" si="10"/>
        <v>11</v>
      </c>
      <c r="H160">
        <f t="shared" si="11"/>
        <v>2</v>
      </c>
      <c r="I160" s="1" t="s">
        <v>15622</v>
      </c>
      <c r="J160" s="1" t="s">
        <v>17051</v>
      </c>
      <c r="K160" s="1" t="s">
        <v>17125</v>
      </c>
      <c r="L160" s="1" t="s">
        <v>15626</v>
      </c>
      <c r="M160" s="42">
        <v>1</v>
      </c>
      <c r="N160" s="42">
        <v>1</v>
      </c>
      <c r="O160" s="1" t="s">
        <v>15616</v>
      </c>
    </row>
    <row r="161" spans="1:15" x14ac:dyDescent="0.25">
      <c r="A161">
        <v>160</v>
      </c>
      <c r="B161" t="s">
        <v>11793</v>
      </c>
      <c r="C161" t="s">
        <v>3618</v>
      </c>
      <c r="D161" t="s">
        <v>15970</v>
      </c>
      <c r="E161" s="65">
        <f t="shared" si="8"/>
        <v>40499</v>
      </c>
      <c r="F161">
        <f t="shared" si="9"/>
        <v>2010</v>
      </c>
      <c r="G161">
        <f t="shared" si="10"/>
        <v>11</v>
      </c>
      <c r="H161">
        <f t="shared" si="11"/>
        <v>3</v>
      </c>
      <c r="I161" s="1" t="s">
        <v>15622</v>
      </c>
      <c r="J161" s="1" t="s">
        <v>17051</v>
      </c>
      <c r="K161" s="1" t="s">
        <v>17125</v>
      </c>
      <c r="L161" s="1" t="s">
        <v>15626</v>
      </c>
      <c r="M161" s="42">
        <v>1</v>
      </c>
      <c r="N161" s="42">
        <v>1</v>
      </c>
      <c r="O161" s="1" t="s">
        <v>15616</v>
      </c>
    </row>
    <row r="162" spans="1:15" x14ac:dyDescent="0.25">
      <c r="A162">
        <v>161</v>
      </c>
      <c r="B162" t="s">
        <v>7884</v>
      </c>
      <c r="C162" t="s">
        <v>7444</v>
      </c>
      <c r="D162" t="s">
        <v>15971</v>
      </c>
      <c r="E162" s="65">
        <f t="shared" si="8"/>
        <v>40501</v>
      </c>
      <c r="F162">
        <f t="shared" si="9"/>
        <v>2010</v>
      </c>
      <c r="G162">
        <f t="shared" si="10"/>
        <v>11</v>
      </c>
      <c r="H162">
        <f t="shared" si="11"/>
        <v>5</v>
      </c>
      <c r="I162" s="1" t="s">
        <v>15622</v>
      </c>
      <c r="J162" s="1" t="s">
        <v>17051</v>
      </c>
      <c r="K162" s="1" t="s">
        <v>17125</v>
      </c>
      <c r="L162" s="1" t="s">
        <v>15626</v>
      </c>
      <c r="M162" s="42">
        <v>1</v>
      </c>
      <c r="N162" s="42">
        <v>1</v>
      </c>
      <c r="O162" s="1" t="s">
        <v>15616</v>
      </c>
    </row>
    <row r="163" spans="1:15" x14ac:dyDescent="0.25">
      <c r="A163">
        <v>162</v>
      </c>
      <c r="B163" t="s">
        <v>8853</v>
      </c>
      <c r="C163" t="s">
        <v>6497</v>
      </c>
      <c r="D163" t="s">
        <v>15972</v>
      </c>
      <c r="E163" s="65">
        <f t="shared" si="8"/>
        <v>40502</v>
      </c>
      <c r="F163">
        <f t="shared" si="9"/>
        <v>2010</v>
      </c>
      <c r="G163">
        <f t="shared" si="10"/>
        <v>11</v>
      </c>
      <c r="H163">
        <f t="shared" si="11"/>
        <v>6</v>
      </c>
      <c r="I163" s="1" t="s">
        <v>15622</v>
      </c>
      <c r="J163" s="1" t="s">
        <v>17051</v>
      </c>
      <c r="K163" s="1" t="s">
        <v>17125</v>
      </c>
      <c r="L163" s="1" t="s">
        <v>15624</v>
      </c>
      <c r="M163" s="42">
        <v>1</v>
      </c>
      <c r="N163" s="42">
        <v>1</v>
      </c>
      <c r="O163" s="1" t="s">
        <v>15616</v>
      </c>
    </row>
    <row r="164" spans="1:15" x14ac:dyDescent="0.25">
      <c r="A164">
        <v>163</v>
      </c>
      <c r="B164" t="s">
        <v>11004</v>
      </c>
      <c r="C164" t="s">
        <v>4393</v>
      </c>
      <c r="D164" t="s">
        <v>15973</v>
      </c>
      <c r="E164" s="65">
        <f t="shared" si="8"/>
        <v>40505</v>
      </c>
      <c r="F164">
        <f t="shared" si="9"/>
        <v>2010</v>
      </c>
      <c r="G164">
        <f t="shared" si="10"/>
        <v>11</v>
      </c>
      <c r="H164">
        <f t="shared" si="11"/>
        <v>2</v>
      </c>
      <c r="I164" s="1" t="s">
        <v>15622</v>
      </c>
      <c r="J164" s="1" t="s">
        <v>17051</v>
      </c>
      <c r="K164" s="1" t="s">
        <v>17125</v>
      </c>
      <c r="L164" s="1" t="s">
        <v>15626</v>
      </c>
      <c r="M164" s="42">
        <v>1</v>
      </c>
      <c r="N164" s="42">
        <v>0.33</v>
      </c>
      <c r="O164" s="1" t="s">
        <v>15615</v>
      </c>
    </row>
    <row r="165" spans="1:15" x14ac:dyDescent="0.25">
      <c r="A165">
        <v>164</v>
      </c>
      <c r="B165" t="s">
        <v>10539</v>
      </c>
      <c r="C165" t="s">
        <v>4844</v>
      </c>
      <c r="D165" t="s">
        <v>15974</v>
      </c>
      <c r="E165" s="65">
        <f t="shared" si="8"/>
        <v>40511</v>
      </c>
      <c r="F165">
        <f t="shared" si="9"/>
        <v>2010</v>
      </c>
      <c r="G165">
        <f t="shared" si="10"/>
        <v>11</v>
      </c>
      <c r="H165">
        <f t="shared" si="11"/>
        <v>1</v>
      </c>
      <c r="I165" s="1" t="s">
        <v>15622</v>
      </c>
      <c r="J165" s="1" t="s">
        <v>17051</v>
      </c>
      <c r="K165" s="1" t="s">
        <v>17125</v>
      </c>
      <c r="L165" s="1" t="s">
        <v>15626</v>
      </c>
      <c r="M165" s="42">
        <v>1</v>
      </c>
      <c r="N165" s="42">
        <v>0.96</v>
      </c>
      <c r="O165" s="1" t="s">
        <v>15615</v>
      </c>
    </row>
    <row r="166" spans="1:15" x14ac:dyDescent="0.25">
      <c r="A166">
        <v>165</v>
      </c>
      <c r="B166" t="s">
        <v>7898</v>
      </c>
      <c r="C166" t="s">
        <v>7431</v>
      </c>
      <c r="D166" t="s">
        <v>15975</v>
      </c>
      <c r="E166" s="65">
        <f t="shared" si="8"/>
        <v>40513</v>
      </c>
      <c r="F166">
        <f t="shared" si="9"/>
        <v>2010</v>
      </c>
      <c r="G166">
        <f t="shared" si="10"/>
        <v>12</v>
      </c>
      <c r="H166">
        <f t="shared" si="11"/>
        <v>3</v>
      </c>
      <c r="I166" s="1" t="s">
        <v>15622</v>
      </c>
      <c r="J166" s="1" t="s">
        <v>17051</v>
      </c>
      <c r="K166" s="1" t="s">
        <v>17125</v>
      </c>
      <c r="L166" s="1" t="s">
        <v>15626</v>
      </c>
      <c r="M166" s="42">
        <v>1</v>
      </c>
      <c r="N166" s="42">
        <v>0.79</v>
      </c>
      <c r="O166" s="1" t="s">
        <v>15615</v>
      </c>
    </row>
    <row r="167" spans="1:15" x14ac:dyDescent="0.25">
      <c r="A167">
        <v>166</v>
      </c>
      <c r="B167" t="s">
        <v>7973</v>
      </c>
      <c r="C167" t="s">
        <v>7358</v>
      </c>
      <c r="D167" t="s">
        <v>15975</v>
      </c>
      <c r="E167" s="65">
        <f t="shared" si="8"/>
        <v>40513</v>
      </c>
      <c r="F167">
        <f t="shared" si="9"/>
        <v>2010</v>
      </c>
      <c r="G167">
        <f t="shared" si="10"/>
        <v>12</v>
      </c>
      <c r="H167">
        <f t="shared" si="11"/>
        <v>3</v>
      </c>
      <c r="I167" s="1" t="s">
        <v>15625</v>
      </c>
      <c r="J167" s="1" t="s">
        <v>17051</v>
      </c>
      <c r="K167" s="1" t="s">
        <v>17125</v>
      </c>
      <c r="L167" s="1" t="s">
        <v>15624</v>
      </c>
      <c r="M167" s="42">
        <v>1</v>
      </c>
      <c r="N167" s="42">
        <v>0.83</v>
      </c>
      <c r="O167" s="1" t="s">
        <v>15616</v>
      </c>
    </row>
    <row r="168" spans="1:15" x14ac:dyDescent="0.25">
      <c r="A168">
        <v>167</v>
      </c>
      <c r="B168" t="s">
        <v>7968</v>
      </c>
      <c r="C168" t="s">
        <v>7363</v>
      </c>
      <c r="D168" t="s">
        <v>15976</v>
      </c>
      <c r="E168" s="65">
        <f t="shared" si="8"/>
        <v>40514</v>
      </c>
      <c r="F168">
        <f t="shared" si="9"/>
        <v>2010</v>
      </c>
      <c r="G168">
        <f t="shared" si="10"/>
        <v>12</v>
      </c>
      <c r="H168">
        <f t="shared" si="11"/>
        <v>4</v>
      </c>
      <c r="I168" s="1" t="s">
        <v>15622</v>
      </c>
      <c r="J168" s="1" t="s">
        <v>17051</v>
      </c>
      <c r="K168" s="1" t="s">
        <v>17125</v>
      </c>
      <c r="L168" s="1" t="s">
        <v>15624</v>
      </c>
      <c r="M168" s="42">
        <v>1</v>
      </c>
      <c r="N168" s="42">
        <v>0.9</v>
      </c>
      <c r="O168" s="1" t="s">
        <v>15615</v>
      </c>
    </row>
    <row r="169" spans="1:15" x14ac:dyDescent="0.25">
      <c r="A169">
        <v>168</v>
      </c>
      <c r="B169" t="s">
        <v>8295</v>
      </c>
      <c r="C169" t="s">
        <v>7040</v>
      </c>
      <c r="D169" t="s">
        <v>15977</v>
      </c>
      <c r="E169" s="65">
        <f t="shared" si="8"/>
        <v>40521</v>
      </c>
      <c r="F169">
        <f t="shared" si="9"/>
        <v>2010</v>
      </c>
      <c r="G169">
        <f t="shared" si="10"/>
        <v>12</v>
      </c>
      <c r="H169">
        <f t="shared" si="11"/>
        <v>4</v>
      </c>
      <c r="I169" s="1" t="s">
        <v>15625</v>
      </c>
      <c r="J169" s="1" t="s">
        <v>17051</v>
      </c>
      <c r="K169" s="1" t="s">
        <v>17125</v>
      </c>
      <c r="L169" s="1" t="s">
        <v>15623</v>
      </c>
      <c r="M169" s="42">
        <v>1</v>
      </c>
      <c r="N169" s="42">
        <v>1</v>
      </c>
      <c r="O169" s="1" t="s">
        <v>15615</v>
      </c>
    </row>
    <row r="170" spans="1:15" x14ac:dyDescent="0.25">
      <c r="A170">
        <v>169</v>
      </c>
      <c r="B170" t="s">
        <v>8240</v>
      </c>
      <c r="C170" t="s">
        <v>7095</v>
      </c>
      <c r="D170" t="s">
        <v>15978</v>
      </c>
      <c r="E170" s="65">
        <f t="shared" si="8"/>
        <v>40522</v>
      </c>
      <c r="F170">
        <f t="shared" si="9"/>
        <v>2010</v>
      </c>
      <c r="G170">
        <f t="shared" si="10"/>
        <v>12</v>
      </c>
      <c r="H170">
        <f t="shared" si="11"/>
        <v>5</v>
      </c>
      <c r="I170" s="1" t="s">
        <v>15622</v>
      </c>
      <c r="J170" s="1" t="s">
        <v>17051</v>
      </c>
      <c r="K170" s="1" t="s">
        <v>17125</v>
      </c>
      <c r="L170" s="1" t="s">
        <v>15626</v>
      </c>
      <c r="M170" s="42">
        <v>1</v>
      </c>
      <c r="N170" s="42">
        <v>0.95</v>
      </c>
      <c r="O170" s="1" t="s">
        <v>15616</v>
      </c>
    </row>
    <row r="171" spans="1:15" x14ac:dyDescent="0.25">
      <c r="A171">
        <v>170</v>
      </c>
      <c r="B171" t="s">
        <v>9914</v>
      </c>
      <c r="C171" t="s">
        <v>5457</v>
      </c>
      <c r="D171" t="s">
        <v>15979</v>
      </c>
      <c r="E171" s="65">
        <f t="shared" si="8"/>
        <v>40523</v>
      </c>
      <c r="F171">
        <f t="shared" si="9"/>
        <v>2010</v>
      </c>
      <c r="G171">
        <f t="shared" si="10"/>
        <v>12</v>
      </c>
      <c r="H171">
        <f t="shared" si="11"/>
        <v>6</v>
      </c>
      <c r="I171" s="1" t="s">
        <v>15622</v>
      </c>
      <c r="J171" s="1" t="s">
        <v>17051</v>
      </c>
      <c r="K171" s="1" t="s">
        <v>17125</v>
      </c>
      <c r="L171" s="1" t="s">
        <v>15624</v>
      </c>
      <c r="M171" s="42">
        <v>1</v>
      </c>
      <c r="N171" s="42">
        <v>0.99</v>
      </c>
      <c r="O171" s="1" t="s">
        <v>15615</v>
      </c>
    </row>
    <row r="172" spans="1:15" x14ac:dyDescent="0.25">
      <c r="A172">
        <v>171</v>
      </c>
      <c r="B172" t="s">
        <v>10891</v>
      </c>
      <c r="C172" t="s">
        <v>4503</v>
      </c>
      <c r="D172" t="s">
        <v>15980</v>
      </c>
      <c r="E172" s="65">
        <f t="shared" si="8"/>
        <v>40526</v>
      </c>
      <c r="F172">
        <f t="shared" si="9"/>
        <v>2010</v>
      </c>
      <c r="G172">
        <f t="shared" si="10"/>
        <v>12</v>
      </c>
      <c r="H172">
        <f t="shared" si="11"/>
        <v>2</v>
      </c>
      <c r="I172" s="1" t="s">
        <v>15622</v>
      </c>
      <c r="J172" s="1" t="s">
        <v>17051</v>
      </c>
      <c r="K172" s="1" t="s">
        <v>17125</v>
      </c>
      <c r="L172" s="1" t="s">
        <v>15626</v>
      </c>
      <c r="M172" s="42">
        <v>1</v>
      </c>
      <c r="N172" s="42">
        <v>0</v>
      </c>
      <c r="O172" s="1" t="s">
        <v>15615</v>
      </c>
    </row>
    <row r="173" spans="1:15" x14ac:dyDescent="0.25">
      <c r="A173">
        <v>172</v>
      </c>
      <c r="B173" t="s">
        <v>9088</v>
      </c>
      <c r="C173" t="s">
        <v>6265</v>
      </c>
      <c r="D173" t="s">
        <v>15981</v>
      </c>
      <c r="E173" s="65">
        <f t="shared" si="8"/>
        <v>40528</v>
      </c>
      <c r="F173">
        <f t="shared" si="9"/>
        <v>2010</v>
      </c>
      <c r="G173">
        <f t="shared" si="10"/>
        <v>12</v>
      </c>
      <c r="H173">
        <f t="shared" si="11"/>
        <v>4</v>
      </c>
      <c r="I173" s="1" t="s">
        <v>15622</v>
      </c>
      <c r="J173" s="1" t="s">
        <v>17051</v>
      </c>
      <c r="K173" s="1" t="s">
        <v>17125</v>
      </c>
      <c r="L173" s="1" t="s">
        <v>15628</v>
      </c>
      <c r="M173" s="42">
        <v>0</v>
      </c>
      <c r="N173" s="42">
        <v>0.17</v>
      </c>
      <c r="O173" s="1" t="s">
        <v>15615</v>
      </c>
    </row>
    <row r="174" spans="1:15" x14ac:dyDescent="0.25">
      <c r="A174">
        <v>173</v>
      </c>
      <c r="B174" t="s">
        <v>8411</v>
      </c>
      <c r="C174" t="s">
        <v>6931</v>
      </c>
      <c r="D174" t="s">
        <v>15981</v>
      </c>
      <c r="E174" s="65">
        <f t="shared" si="8"/>
        <v>40528</v>
      </c>
      <c r="F174">
        <f t="shared" si="9"/>
        <v>2010</v>
      </c>
      <c r="G174">
        <f t="shared" si="10"/>
        <v>12</v>
      </c>
      <c r="H174">
        <f t="shared" si="11"/>
        <v>4</v>
      </c>
      <c r="I174" s="1" t="s">
        <v>15622</v>
      </c>
      <c r="J174" s="1" t="s">
        <v>17051</v>
      </c>
      <c r="K174" s="1" t="s">
        <v>17125</v>
      </c>
      <c r="L174" s="1" t="s">
        <v>15626</v>
      </c>
      <c r="M174" s="42">
        <v>1</v>
      </c>
      <c r="N174" s="42">
        <v>1</v>
      </c>
      <c r="O174" s="1" t="s">
        <v>15615</v>
      </c>
    </row>
    <row r="175" spans="1:15" x14ac:dyDescent="0.25">
      <c r="A175">
        <v>174</v>
      </c>
      <c r="B175" t="s">
        <v>9941</v>
      </c>
      <c r="C175" t="s">
        <v>5430</v>
      </c>
      <c r="D175" t="s">
        <v>15982</v>
      </c>
      <c r="E175" s="65">
        <f t="shared" si="8"/>
        <v>40531</v>
      </c>
      <c r="F175">
        <f t="shared" si="9"/>
        <v>2010</v>
      </c>
      <c r="G175">
        <f t="shared" si="10"/>
        <v>12</v>
      </c>
      <c r="H175">
        <f t="shared" si="11"/>
        <v>7</v>
      </c>
      <c r="I175" s="1" t="s">
        <v>15622</v>
      </c>
      <c r="J175" s="1" t="s">
        <v>17051</v>
      </c>
      <c r="K175" s="1" t="s">
        <v>17125</v>
      </c>
      <c r="L175" s="1" t="s">
        <v>15623</v>
      </c>
      <c r="M175" s="42">
        <v>0.5</v>
      </c>
      <c r="N175" s="42">
        <v>0.78</v>
      </c>
      <c r="O175" s="1" t="s">
        <v>15615</v>
      </c>
    </row>
    <row r="176" spans="1:15" x14ac:dyDescent="0.25">
      <c r="A176">
        <v>175</v>
      </c>
      <c r="B176" t="s">
        <v>8201</v>
      </c>
      <c r="C176" t="s">
        <v>7134</v>
      </c>
      <c r="D176" t="s">
        <v>15983</v>
      </c>
      <c r="E176" s="65">
        <f t="shared" si="8"/>
        <v>40532</v>
      </c>
      <c r="F176">
        <f t="shared" si="9"/>
        <v>2010</v>
      </c>
      <c r="G176">
        <f t="shared" si="10"/>
        <v>12</v>
      </c>
      <c r="H176">
        <f t="shared" si="11"/>
        <v>1</v>
      </c>
      <c r="I176" s="1" t="s">
        <v>15622</v>
      </c>
      <c r="J176" s="1" t="s">
        <v>17051</v>
      </c>
      <c r="K176" s="1" t="s">
        <v>17125</v>
      </c>
      <c r="L176" s="1" t="s">
        <v>15624</v>
      </c>
      <c r="M176" s="42">
        <v>1</v>
      </c>
      <c r="N176" s="42">
        <v>0.88</v>
      </c>
      <c r="O176" s="1" t="s">
        <v>15615</v>
      </c>
    </row>
    <row r="177" spans="1:15" x14ac:dyDescent="0.25">
      <c r="A177">
        <v>176</v>
      </c>
      <c r="B177" t="s">
        <v>10471</v>
      </c>
      <c r="C177" t="s">
        <v>4911</v>
      </c>
      <c r="D177" t="s">
        <v>15984</v>
      </c>
      <c r="E177" s="65">
        <f t="shared" si="8"/>
        <v>40533</v>
      </c>
      <c r="F177">
        <f t="shared" si="9"/>
        <v>2010</v>
      </c>
      <c r="G177">
        <f t="shared" si="10"/>
        <v>12</v>
      </c>
      <c r="H177">
        <f t="shared" si="11"/>
        <v>2</v>
      </c>
      <c r="I177" s="1" t="s">
        <v>15622</v>
      </c>
      <c r="J177" s="1" t="s">
        <v>17051</v>
      </c>
      <c r="K177" s="1" t="s">
        <v>17125</v>
      </c>
      <c r="L177" s="1" t="s">
        <v>15626</v>
      </c>
      <c r="M177" s="42">
        <v>1</v>
      </c>
      <c r="N177" s="42">
        <v>1</v>
      </c>
      <c r="O177" s="1" t="s">
        <v>15616</v>
      </c>
    </row>
    <row r="178" spans="1:15" x14ac:dyDescent="0.25">
      <c r="A178">
        <v>177</v>
      </c>
      <c r="B178" t="s">
        <v>10569</v>
      </c>
      <c r="C178" t="s">
        <v>4815</v>
      </c>
      <c r="D178" t="s">
        <v>15985</v>
      </c>
      <c r="E178" s="65">
        <f t="shared" si="8"/>
        <v>40534</v>
      </c>
      <c r="F178">
        <f t="shared" si="9"/>
        <v>2010</v>
      </c>
      <c r="G178">
        <f t="shared" si="10"/>
        <v>12</v>
      </c>
      <c r="H178">
        <f t="shared" si="11"/>
        <v>3</v>
      </c>
      <c r="I178" s="1" t="s">
        <v>15622</v>
      </c>
      <c r="J178" s="1" t="s">
        <v>17051</v>
      </c>
      <c r="K178" s="1" t="s">
        <v>17125</v>
      </c>
      <c r="L178" s="1" t="s">
        <v>15626</v>
      </c>
      <c r="M178" s="42">
        <v>1</v>
      </c>
      <c r="N178" s="42">
        <v>1</v>
      </c>
      <c r="O178" s="1" t="s">
        <v>15615</v>
      </c>
    </row>
    <row r="179" spans="1:15" x14ac:dyDescent="0.25">
      <c r="A179">
        <v>178</v>
      </c>
      <c r="B179" t="s">
        <v>9827</v>
      </c>
      <c r="C179" t="s">
        <v>5542</v>
      </c>
      <c r="D179" t="s">
        <v>15986</v>
      </c>
      <c r="E179" s="65">
        <f t="shared" si="8"/>
        <v>40541</v>
      </c>
      <c r="F179">
        <f t="shared" si="9"/>
        <v>2010</v>
      </c>
      <c r="G179">
        <f t="shared" si="10"/>
        <v>12</v>
      </c>
      <c r="H179">
        <f t="shared" si="11"/>
        <v>3</v>
      </c>
      <c r="I179" s="1" t="s">
        <v>15622</v>
      </c>
      <c r="J179" s="1" t="s">
        <v>17051</v>
      </c>
      <c r="K179" s="1" t="s">
        <v>17125</v>
      </c>
      <c r="L179" s="1" t="s">
        <v>15624</v>
      </c>
      <c r="M179" s="42">
        <v>1</v>
      </c>
      <c r="N179" s="42">
        <v>0.83</v>
      </c>
      <c r="O179" s="1" t="s">
        <v>15616</v>
      </c>
    </row>
    <row r="180" spans="1:15" x14ac:dyDescent="0.25">
      <c r="A180">
        <v>179</v>
      </c>
      <c r="B180" t="s">
        <v>9478</v>
      </c>
      <c r="C180" t="s">
        <v>5881</v>
      </c>
      <c r="D180" t="s">
        <v>15986</v>
      </c>
      <c r="E180" s="65">
        <f t="shared" si="8"/>
        <v>40541</v>
      </c>
      <c r="F180">
        <f t="shared" si="9"/>
        <v>2010</v>
      </c>
      <c r="G180">
        <f t="shared" si="10"/>
        <v>12</v>
      </c>
      <c r="H180">
        <f t="shared" si="11"/>
        <v>3</v>
      </c>
      <c r="I180" s="1" t="s">
        <v>15622</v>
      </c>
      <c r="J180" s="1" t="s">
        <v>17051</v>
      </c>
      <c r="K180" s="1" t="s">
        <v>17125</v>
      </c>
      <c r="L180" s="1" t="s">
        <v>15626</v>
      </c>
      <c r="M180" s="42">
        <v>1</v>
      </c>
      <c r="N180" s="42">
        <v>0.91</v>
      </c>
      <c r="O180" s="1" t="s">
        <v>15616</v>
      </c>
    </row>
    <row r="181" spans="1:15" x14ac:dyDescent="0.25">
      <c r="A181">
        <v>180</v>
      </c>
      <c r="B181" t="s">
        <v>9621</v>
      </c>
      <c r="C181" t="s">
        <v>5742</v>
      </c>
      <c r="D181" t="s">
        <v>15987</v>
      </c>
      <c r="E181" s="65">
        <f t="shared" si="8"/>
        <v>40543</v>
      </c>
      <c r="F181">
        <f t="shared" si="9"/>
        <v>2010</v>
      </c>
      <c r="G181">
        <f t="shared" si="10"/>
        <v>12</v>
      </c>
      <c r="H181">
        <f t="shared" si="11"/>
        <v>5</v>
      </c>
      <c r="I181" s="1" t="s">
        <v>15622</v>
      </c>
      <c r="J181" s="1" t="s">
        <v>17051</v>
      </c>
      <c r="K181" s="1" t="s">
        <v>17125</v>
      </c>
      <c r="L181" s="1" t="s">
        <v>15624</v>
      </c>
      <c r="M181" s="42">
        <v>0.7</v>
      </c>
      <c r="N181" s="42">
        <v>0.74</v>
      </c>
      <c r="O181" s="1" t="s">
        <v>15615</v>
      </c>
    </row>
    <row r="182" spans="1:15" x14ac:dyDescent="0.25">
      <c r="A182">
        <v>181</v>
      </c>
      <c r="B182" t="s">
        <v>10051</v>
      </c>
      <c r="C182" t="s">
        <v>5323</v>
      </c>
      <c r="D182" t="s">
        <v>15987</v>
      </c>
      <c r="E182" s="65">
        <f t="shared" si="8"/>
        <v>40543</v>
      </c>
      <c r="F182">
        <f t="shared" si="9"/>
        <v>2010</v>
      </c>
      <c r="G182">
        <f t="shared" si="10"/>
        <v>12</v>
      </c>
      <c r="H182">
        <f t="shared" si="11"/>
        <v>5</v>
      </c>
      <c r="I182" s="1" t="s">
        <v>15622</v>
      </c>
      <c r="J182" s="1" t="s">
        <v>17051</v>
      </c>
      <c r="K182" s="1" t="s">
        <v>17125</v>
      </c>
      <c r="L182" s="1" t="s">
        <v>15624</v>
      </c>
      <c r="M182" s="42">
        <v>1</v>
      </c>
      <c r="N182" s="42">
        <v>0.62</v>
      </c>
      <c r="O182" s="1" t="s">
        <v>15615</v>
      </c>
    </row>
    <row r="183" spans="1:15" x14ac:dyDescent="0.25">
      <c r="A183">
        <v>182</v>
      </c>
      <c r="B183" t="s">
        <v>8428</v>
      </c>
      <c r="C183" t="s">
        <v>6914</v>
      </c>
      <c r="D183" t="s">
        <v>15988</v>
      </c>
      <c r="E183" s="65">
        <f t="shared" si="8"/>
        <v>40553</v>
      </c>
      <c r="F183">
        <f t="shared" si="9"/>
        <v>2011</v>
      </c>
      <c r="G183">
        <f t="shared" si="10"/>
        <v>1</v>
      </c>
      <c r="H183">
        <f t="shared" si="11"/>
        <v>1</v>
      </c>
      <c r="I183" s="1" t="s">
        <v>15622</v>
      </c>
      <c r="J183" s="1" t="s">
        <v>17051</v>
      </c>
      <c r="K183" s="1" t="s">
        <v>17125</v>
      </c>
      <c r="L183" s="1" t="s">
        <v>15623</v>
      </c>
      <c r="M183" s="42">
        <v>1</v>
      </c>
      <c r="N183" s="42">
        <v>0.38</v>
      </c>
      <c r="O183" s="1" t="s">
        <v>15615</v>
      </c>
    </row>
    <row r="184" spans="1:15" x14ac:dyDescent="0.25">
      <c r="A184">
        <v>183</v>
      </c>
      <c r="B184" t="s">
        <v>10197</v>
      </c>
      <c r="C184" t="s">
        <v>3518</v>
      </c>
      <c r="D184" t="s">
        <v>15989</v>
      </c>
      <c r="E184" s="65">
        <f t="shared" si="8"/>
        <v>40554</v>
      </c>
      <c r="F184">
        <f t="shared" si="9"/>
        <v>2011</v>
      </c>
      <c r="G184">
        <f t="shared" si="10"/>
        <v>1</v>
      </c>
      <c r="H184">
        <f t="shared" si="11"/>
        <v>2</v>
      </c>
      <c r="I184" s="1" t="s">
        <v>15622</v>
      </c>
      <c r="J184" s="1" t="s">
        <v>17051</v>
      </c>
      <c r="K184" s="1" t="s">
        <v>17125</v>
      </c>
      <c r="L184" s="1" t="s">
        <v>15623</v>
      </c>
      <c r="M184" s="42">
        <v>1</v>
      </c>
      <c r="N184" s="42">
        <v>0.5</v>
      </c>
      <c r="O184" s="1" t="s">
        <v>15615</v>
      </c>
    </row>
    <row r="185" spans="1:15" x14ac:dyDescent="0.25">
      <c r="A185">
        <v>184</v>
      </c>
      <c r="B185" t="s">
        <v>11405</v>
      </c>
      <c r="C185" t="s">
        <v>3995</v>
      </c>
      <c r="D185" t="s">
        <v>15990</v>
      </c>
      <c r="E185" s="65">
        <f t="shared" si="8"/>
        <v>40555</v>
      </c>
      <c r="F185">
        <f t="shared" si="9"/>
        <v>2011</v>
      </c>
      <c r="G185">
        <f t="shared" si="10"/>
        <v>1</v>
      </c>
      <c r="H185">
        <f t="shared" si="11"/>
        <v>3</v>
      </c>
      <c r="I185" s="1" t="s">
        <v>15622</v>
      </c>
      <c r="J185" s="1" t="s">
        <v>17051</v>
      </c>
      <c r="K185" s="1" t="s">
        <v>17125</v>
      </c>
      <c r="L185" s="1" t="s">
        <v>15626</v>
      </c>
      <c r="M185" s="42">
        <v>1</v>
      </c>
      <c r="N185" s="42">
        <v>0.93</v>
      </c>
      <c r="O185" s="1" t="s">
        <v>15616</v>
      </c>
    </row>
    <row r="186" spans="1:15" x14ac:dyDescent="0.25">
      <c r="A186">
        <v>185</v>
      </c>
      <c r="B186" t="s">
        <v>10970</v>
      </c>
      <c r="C186" t="s">
        <v>4425</v>
      </c>
      <c r="D186" t="s">
        <v>15991</v>
      </c>
      <c r="E186" s="65">
        <f t="shared" si="8"/>
        <v>40557</v>
      </c>
      <c r="F186">
        <f t="shared" si="9"/>
        <v>2011</v>
      </c>
      <c r="G186">
        <f t="shared" si="10"/>
        <v>1</v>
      </c>
      <c r="H186">
        <f t="shared" si="11"/>
        <v>5</v>
      </c>
      <c r="I186" s="1" t="s">
        <v>15622</v>
      </c>
      <c r="J186" s="1" t="s">
        <v>17051</v>
      </c>
      <c r="K186" s="1" t="s">
        <v>17125</v>
      </c>
      <c r="L186" s="1" t="s">
        <v>15626</v>
      </c>
      <c r="M186" s="42">
        <v>1</v>
      </c>
      <c r="N186" s="42">
        <v>0.98</v>
      </c>
      <c r="O186" s="1" t="s">
        <v>15615</v>
      </c>
    </row>
    <row r="187" spans="1:15" x14ac:dyDescent="0.25">
      <c r="A187">
        <v>186</v>
      </c>
      <c r="B187" t="s">
        <v>7839</v>
      </c>
      <c r="C187" t="s">
        <v>7243</v>
      </c>
      <c r="D187" t="s">
        <v>15992</v>
      </c>
      <c r="E187" s="65">
        <f t="shared" si="8"/>
        <v>40560</v>
      </c>
      <c r="F187">
        <f t="shared" si="9"/>
        <v>2011</v>
      </c>
      <c r="G187">
        <f t="shared" si="10"/>
        <v>1</v>
      </c>
      <c r="H187">
        <f t="shared" si="11"/>
        <v>1</v>
      </c>
      <c r="I187" s="1" t="s">
        <v>15622</v>
      </c>
      <c r="J187" s="1" t="s">
        <v>17051</v>
      </c>
      <c r="K187" s="1" t="s">
        <v>17125</v>
      </c>
      <c r="L187" s="1" t="s">
        <v>15623</v>
      </c>
      <c r="M187" s="42">
        <v>1</v>
      </c>
      <c r="N187" s="42">
        <v>0.93</v>
      </c>
      <c r="O187" s="1" t="s">
        <v>15616</v>
      </c>
    </row>
    <row r="188" spans="1:15" x14ac:dyDescent="0.25">
      <c r="A188">
        <v>187</v>
      </c>
      <c r="B188" t="s">
        <v>9425</v>
      </c>
      <c r="C188" t="s">
        <v>5932</v>
      </c>
      <c r="D188" t="s">
        <v>15993</v>
      </c>
      <c r="E188" s="65">
        <f t="shared" si="8"/>
        <v>40561</v>
      </c>
      <c r="F188">
        <f t="shared" si="9"/>
        <v>2011</v>
      </c>
      <c r="G188">
        <f t="shared" si="10"/>
        <v>1</v>
      </c>
      <c r="H188">
        <f t="shared" si="11"/>
        <v>2</v>
      </c>
      <c r="I188" s="1" t="s">
        <v>15622</v>
      </c>
      <c r="J188" s="1" t="s">
        <v>17051</v>
      </c>
      <c r="K188" s="1" t="s">
        <v>17125</v>
      </c>
      <c r="L188" s="1" t="s">
        <v>15623</v>
      </c>
      <c r="M188" s="42">
        <v>0.79</v>
      </c>
      <c r="N188" s="42">
        <v>0.56000000000000005</v>
      </c>
      <c r="O188" s="1" t="s">
        <v>15615</v>
      </c>
    </row>
    <row r="189" spans="1:15" x14ac:dyDescent="0.25">
      <c r="A189">
        <v>188</v>
      </c>
      <c r="B189" t="s">
        <v>11386</v>
      </c>
      <c r="C189" t="s">
        <v>4014</v>
      </c>
      <c r="D189" t="s">
        <v>15994</v>
      </c>
      <c r="E189" s="65">
        <f t="shared" si="8"/>
        <v>40565</v>
      </c>
      <c r="F189">
        <f t="shared" si="9"/>
        <v>2011</v>
      </c>
      <c r="G189">
        <f t="shared" si="10"/>
        <v>1</v>
      </c>
      <c r="H189">
        <f t="shared" si="11"/>
        <v>6</v>
      </c>
      <c r="I189" s="1" t="s">
        <v>15622</v>
      </c>
      <c r="J189" s="1" t="s">
        <v>17051</v>
      </c>
      <c r="K189" s="1" t="s">
        <v>17125</v>
      </c>
      <c r="L189" s="1" t="s">
        <v>15626</v>
      </c>
      <c r="M189" s="42">
        <v>1</v>
      </c>
      <c r="N189" s="42">
        <v>0.8</v>
      </c>
      <c r="O189" s="1" t="s">
        <v>15615</v>
      </c>
    </row>
    <row r="190" spans="1:15" x14ac:dyDescent="0.25">
      <c r="A190">
        <v>189</v>
      </c>
      <c r="B190" t="s">
        <v>8656</v>
      </c>
      <c r="C190" t="s">
        <v>6692</v>
      </c>
      <c r="D190" t="s">
        <v>15995</v>
      </c>
      <c r="E190" s="65">
        <f t="shared" si="8"/>
        <v>40572</v>
      </c>
      <c r="F190">
        <f t="shared" si="9"/>
        <v>2011</v>
      </c>
      <c r="G190">
        <f t="shared" si="10"/>
        <v>1</v>
      </c>
      <c r="H190">
        <f t="shared" si="11"/>
        <v>6</v>
      </c>
      <c r="I190" s="1" t="s">
        <v>15622</v>
      </c>
      <c r="J190" s="1" t="s">
        <v>17051</v>
      </c>
      <c r="K190" s="1" t="s">
        <v>17125</v>
      </c>
      <c r="L190" s="1" t="s">
        <v>15626</v>
      </c>
      <c r="M190" s="42">
        <v>1</v>
      </c>
      <c r="N190" s="42">
        <v>1</v>
      </c>
      <c r="O190" s="1" t="s">
        <v>15616</v>
      </c>
    </row>
    <row r="191" spans="1:15" x14ac:dyDescent="0.25">
      <c r="A191">
        <v>190</v>
      </c>
      <c r="B191" t="s">
        <v>11421</v>
      </c>
      <c r="C191" t="s">
        <v>3980</v>
      </c>
      <c r="D191" t="s">
        <v>15996</v>
      </c>
      <c r="E191" s="65">
        <f t="shared" si="8"/>
        <v>40587</v>
      </c>
      <c r="F191">
        <f t="shared" si="9"/>
        <v>2011</v>
      </c>
      <c r="G191">
        <f t="shared" si="10"/>
        <v>2</v>
      </c>
      <c r="H191">
        <f t="shared" si="11"/>
        <v>7</v>
      </c>
      <c r="I191" s="1" t="s">
        <v>15622</v>
      </c>
      <c r="J191" s="1" t="s">
        <v>17051</v>
      </c>
      <c r="K191" s="1" t="s">
        <v>17125</v>
      </c>
      <c r="L191" s="1" t="s">
        <v>15626</v>
      </c>
      <c r="M191" s="42">
        <v>1</v>
      </c>
      <c r="N191" s="42">
        <v>0.94</v>
      </c>
      <c r="O191" s="1" t="s">
        <v>15616</v>
      </c>
    </row>
    <row r="192" spans="1:15" x14ac:dyDescent="0.25">
      <c r="A192">
        <v>191</v>
      </c>
      <c r="B192" t="s">
        <v>8474</v>
      </c>
      <c r="C192" t="s">
        <v>6870</v>
      </c>
      <c r="D192" t="s">
        <v>15996</v>
      </c>
      <c r="E192" s="65">
        <f t="shared" si="8"/>
        <v>40587</v>
      </c>
      <c r="F192">
        <f t="shared" si="9"/>
        <v>2011</v>
      </c>
      <c r="G192">
        <f t="shared" si="10"/>
        <v>2</v>
      </c>
      <c r="H192">
        <f t="shared" si="11"/>
        <v>7</v>
      </c>
      <c r="I192" s="1" t="s">
        <v>15622</v>
      </c>
      <c r="J192" s="1" t="s">
        <v>17051</v>
      </c>
      <c r="K192" s="1" t="s">
        <v>17125</v>
      </c>
      <c r="L192" s="1" t="s">
        <v>15623</v>
      </c>
      <c r="M192" s="42">
        <v>0.6</v>
      </c>
      <c r="N192" s="42">
        <v>0.2</v>
      </c>
      <c r="O192" s="1" t="s">
        <v>15615</v>
      </c>
    </row>
    <row r="193" spans="1:15" x14ac:dyDescent="0.25">
      <c r="A193">
        <v>192</v>
      </c>
      <c r="B193" t="s">
        <v>11735</v>
      </c>
      <c r="C193" t="s">
        <v>3673</v>
      </c>
      <c r="D193" t="s">
        <v>15997</v>
      </c>
      <c r="E193" s="65">
        <f t="shared" si="8"/>
        <v>40588</v>
      </c>
      <c r="F193">
        <f t="shared" si="9"/>
        <v>2011</v>
      </c>
      <c r="G193">
        <f t="shared" si="10"/>
        <v>2</v>
      </c>
      <c r="H193">
        <f t="shared" si="11"/>
        <v>1</v>
      </c>
      <c r="I193" s="1" t="s">
        <v>15622</v>
      </c>
      <c r="J193" s="1" t="s">
        <v>17051</v>
      </c>
      <c r="K193" s="1" t="s">
        <v>17125</v>
      </c>
      <c r="L193" s="1" t="s">
        <v>15623</v>
      </c>
      <c r="M193" s="42">
        <v>1</v>
      </c>
      <c r="N193" s="42">
        <v>0.9</v>
      </c>
      <c r="O193" s="1" t="s">
        <v>15615</v>
      </c>
    </row>
    <row r="194" spans="1:15" x14ac:dyDescent="0.25">
      <c r="A194">
        <v>193</v>
      </c>
      <c r="B194" t="s">
        <v>11810</v>
      </c>
      <c r="C194" t="s">
        <v>3602</v>
      </c>
      <c r="D194" t="s">
        <v>15998</v>
      </c>
      <c r="E194" s="65">
        <f t="shared" si="8"/>
        <v>40592</v>
      </c>
      <c r="F194">
        <f t="shared" si="9"/>
        <v>2011</v>
      </c>
      <c r="G194">
        <f t="shared" si="10"/>
        <v>2</v>
      </c>
      <c r="H194">
        <f t="shared" si="11"/>
        <v>5</v>
      </c>
      <c r="I194" s="1" t="s">
        <v>15622</v>
      </c>
      <c r="J194" s="1" t="s">
        <v>17051</v>
      </c>
      <c r="K194" s="1" t="s">
        <v>17125</v>
      </c>
      <c r="L194" s="1" t="s">
        <v>15628</v>
      </c>
      <c r="M194" s="42">
        <v>0</v>
      </c>
      <c r="N194" s="42">
        <v>0.25</v>
      </c>
      <c r="O194" s="1" t="s">
        <v>15616</v>
      </c>
    </row>
    <row r="195" spans="1:15" x14ac:dyDescent="0.25">
      <c r="A195">
        <v>194</v>
      </c>
      <c r="B195" t="s">
        <v>11377</v>
      </c>
      <c r="C195" t="s">
        <v>4023</v>
      </c>
      <c r="D195" t="s">
        <v>15999</v>
      </c>
      <c r="E195" s="65">
        <f t="shared" ref="E195:E258" si="12">DATE(LEFT(D195,4),MID(D195,5,2),RIGHT(D195,2))</f>
        <v>40595</v>
      </c>
      <c r="F195">
        <f t="shared" ref="F195:F258" si="13">YEAR(E195)</f>
        <v>2011</v>
      </c>
      <c r="G195">
        <f t="shared" ref="G195:G258" si="14">MONTH(E195)</f>
        <v>2</v>
      </c>
      <c r="H195">
        <f t="shared" ref="H195:H258" si="15">WEEKDAY(E195,2)</f>
        <v>1</v>
      </c>
      <c r="I195" s="1" t="s">
        <v>15622</v>
      </c>
      <c r="J195" s="1" t="s">
        <v>17051</v>
      </c>
      <c r="K195" s="1" t="s">
        <v>17125</v>
      </c>
      <c r="L195" s="1" t="s">
        <v>15624</v>
      </c>
      <c r="M195" s="42">
        <v>1</v>
      </c>
      <c r="N195" s="42">
        <v>0.95</v>
      </c>
      <c r="O195" s="1" t="s">
        <v>15616</v>
      </c>
    </row>
    <row r="196" spans="1:15" x14ac:dyDescent="0.25">
      <c r="A196">
        <v>195</v>
      </c>
      <c r="B196" t="s">
        <v>9502</v>
      </c>
      <c r="C196" t="s">
        <v>5858</v>
      </c>
      <c r="D196" t="s">
        <v>16000</v>
      </c>
      <c r="E196" s="65">
        <f t="shared" si="12"/>
        <v>40596</v>
      </c>
      <c r="F196">
        <f t="shared" si="13"/>
        <v>2011</v>
      </c>
      <c r="G196">
        <f t="shared" si="14"/>
        <v>2</v>
      </c>
      <c r="H196">
        <f t="shared" si="15"/>
        <v>2</v>
      </c>
      <c r="I196" s="1" t="s">
        <v>15622</v>
      </c>
      <c r="J196" s="1" t="s">
        <v>17051</v>
      </c>
      <c r="K196" s="1" t="s">
        <v>17125</v>
      </c>
      <c r="L196" s="1" t="s">
        <v>15624</v>
      </c>
      <c r="M196" s="42">
        <v>1</v>
      </c>
      <c r="N196" s="42">
        <v>1</v>
      </c>
      <c r="O196" s="1" t="s">
        <v>15615</v>
      </c>
    </row>
    <row r="197" spans="1:15" x14ac:dyDescent="0.25">
      <c r="A197">
        <v>196</v>
      </c>
      <c r="B197" t="s">
        <v>10711</v>
      </c>
      <c r="C197" t="s">
        <v>4676</v>
      </c>
      <c r="D197" t="s">
        <v>16000</v>
      </c>
      <c r="E197" s="65">
        <f t="shared" si="12"/>
        <v>40596</v>
      </c>
      <c r="F197">
        <f t="shared" si="13"/>
        <v>2011</v>
      </c>
      <c r="G197">
        <f t="shared" si="14"/>
        <v>2</v>
      </c>
      <c r="H197">
        <f t="shared" si="15"/>
        <v>2</v>
      </c>
      <c r="I197" s="1" t="s">
        <v>15622</v>
      </c>
      <c r="J197" s="1" t="s">
        <v>17051</v>
      </c>
      <c r="K197" s="1" t="s">
        <v>17125</v>
      </c>
      <c r="L197" s="1" t="s">
        <v>15626</v>
      </c>
      <c r="M197" s="42">
        <v>0.9</v>
      </c>
      <c r="N197" s="42">
        <v>0.93</v>
      </c>
      <c r="O197" s="1" t="s">
        <v>15616</v>
      </c>
    </row>
    <row r="198" spans="1:15" x14ac:dyDescent="0.25">
      <c r="A198">
        <v>197</v>
      </c>
      <c r="B198" t="s">
        <v>9431</v>
      </c>
      <c r="C198" t="s">
        <v>5928</v>
      </c>
      <c r="D198" t="s">
        <v>16001</v>
      </c>
      <c r="E198" s="65">
        <f t="shared" si="12"/>
        <v>40597</v>
      </c>
      <c r="F198">
        <f t="shared" si="13"/>
        <v>2011</v>
      </c>
      <c r="G198">
        <f t="shared" si="14"/>
        <v>2</v>
      </c>
      <c r="H198">
        <f t="shared" si="15"/>
        <v>3</v>
      </c>
      <c r="I198" s="1" t="s">
        <v>15622</v>
      </c>
      <c r="J198" s="1" t="s">
        <v>17051</v>
      </c>
      <c r="K198" s="1" t="s">
        <v>17125</v>
      </c>
      <c r="L198" s="1" t="s">
        <v>15626</v>
      </c>
      <c r="M198" s="42">
        <v>1</v>
      </c>
      <c r="N198" s="42">
        <v>0.92</v>
      </c>
      <c r="O198" s="1" t="s">
        <v>15616</v>
      </c>
    </row>
    <row r="199" spans="1:15" x14ac:dyDescent="0.25">
      <c r="A199">
        <v>198</v>
      </c>
      <c r="B199" t="s">
        <v>7923</v>
      </c>
      <c r="C199" t="s">
        <v>7407</v>
      </c>
      <c r="D199" t="s">
        <v>16002</v>
      </c>
      <c r="E199" s="65">
        <f t="shared" si="12"/>
        <v>40598</v>
      </c>
      <c r="F199">
        <f t="shared" si="13"/>
        <v>2011</v>
      </c>
      <c r="G199">
        <f t="shared" si="14"/>
        <v>2</v>
      </c>
      <c r="H199">
        <f t="shared" si="15"/>
        <v>4</v>
      </c>
      <c r="I199" s="1" t="s">
        <v>15622</v>
      </c>
      <c r="J199" s="1" t="s">
        <v>17051</v>
      </c>
      <c r="K199" s="1" t="s">
        <v>17125</v>
      </c>
      <c r="L199" s="1" t="s">
        <v>15626</v>
      </c>
      <c r="M199" s="42">
        <v>1</v>
      </c>
      <c r="N199" s="42">
        <v>0.62</v>
      </c>
      <c r="O199" s="1" t="s">
        <v>15615</v>
      </c>
    </row>
    <row r="200" spans="1:15" x14ac:dyDescent="0.25">
      <c r="A200">
        <v>199</v>
      </c>
      <c r="B200" t="s">
        <v>10668</v>
      </c>
      <c r="C200" t="s">
        <v>4718</v>
      </c>
      <c r="D200" t="s">
        <v>16003</v>
      </c>
      <c r="E200" s="65">
        <f t="shared" si="12"/>
        <v>40599</v>
      </c>
      <c r="F200">
        <f t="shared" si="13"/>
        <v>2011</v>
      </c>
      <c r="G200">
        <f t="shared" si="14"/>
        <v>2</v>
      </c>
      <c r="H200">
        <f t="shared" si="15"/>
        <v>5</v>
      </c>
      <c r="I200" s="1" t="s">
        <v>15622</v>
      </c>
      <c r="J200" s="1" t="s">
        <v>17051</v>
      </c>
      <c r="K200" s="1" t="s">
        <v>17125</v>
      </c>
      <c r="L200" s="1" t="s">
        <v>15624</v>
      </c>
      <c r="M200" s="42">
        <v>1</v>
      </c>
      <c r="N200" s="42">
        <v>0.96</v>
      </c>
      <c r="O200" s="1" t="s">
        <v>15616</v>
      </c>
    </row>
    <row r="201" spans="1:15" x14ac:dyDescent="0.25">
      <c r="A201">
        <v>200</v>
      </c>
      <c r="B201" t="s">
        <v>8407</v>
      </c>
      <c r="C201" t="s">
        <v>6935</v>
      </c>
      <c r="D201" t="s">
        <v>16004</v>
      </c>
      <c r="E201" s="65">
        <f t="shared" si="12"/>
        <v>40600</v>
      </c>
      <c r="F201">
        <f t="shared" si="13"/>
        <v>2011</v>
      </c>
      <c r="G201">
        <f t="shared" si="14"/>
        <v>2</v>
      </c>
      <c r="H201">
        <f t="shared" si="15"/>
        <v>6</v>
      </c>
      <c r="I201" s="1" t="s">
        <v>15622</v>
      </c>
      <c r="J201" s="1" t="s">
        <v>17051</v>
      </c>
      <c r="K201" s="1" t="s">
        <v>17125</v>
      </c>
      <c r="L201" s="1" t="s">
        <v>15624</v>
      </c>
      <c r="M201" s="42">
        <v>1</v>
      </c>
      <c r="N201" s="42">
        <v>0.5</v>
      </c>
      <c r="O201" s="1" t="s">
        <v>15615</v>
      </c>
    </row>
    <row r="202" spans="1:15" x14ac:dyDescent="0.25">
      <c r="A202">
        <v>201</v>
      </c>
      <c r="B202" t="s">
        <v>9399</v>
      </c>
      <c r="C202" t="s">
        <v>5958</v>
      </c>
      <c r="D202" t="s">
        <v>16004</v>
      </c>
      <c r="E202" s="65">
        <f t="shared" si="12"/>
        <v>40600</v>
      </c>
      <c r="F202">
        <f t="shared" si="13"/>
        <v>2011</v>
      </c>
      <c r="G202">
        <f t="shared" si="14"/>
        <v>2</v>
      </c>
      <c r="H202">
        <f t="shared" si="15"/>
        <v>6</v>
      </c>
      <c r="I202" s="1" t="s">
        <v>15625</v>
      </c>
      <c r="J202" s="1" t="s">
        <v>17051</v>
      </c>
      <c r="K202" s="1" t="s">
        <v>17125</v>
      </c>
      <c r="L202" s="1" t="s">
        <v>15626</v>
      </c>
      <c r="M202" s="42">
        <v>1</v>
      </c>
      <c r="N202" s="42">
        <v>0.94</v>
      </c>
      <c r="O202" s="1" t="s">
        <v>15615</v>
      </c>
    </row>
    <row r="203" spans="1:15" x14ac:dyDescent="0.25">
      <c r="A203">
        <v>202</v>
      </c>
      <c r="B203" t="s">
        <v>8146</v>
      </c>
      <c r="C203" t="s">
        <v>7189</v>
      </c>
      <c r="D203" t="s">
        <v>16005</v>
      </c>
      <c r="E203" s="65">
        <f t="shared" si="12"/>
        <v>40603</v>
      </c>
      <c r="F203">
        <f t="shared" si="13"/>
        <v>2011</v>
      </c>
      <c r="G203">
        <f t="shared" si="14"/>
        <v>3</v>
      </c>
      <c r="H203">
        <f t="shared" si="15"/>
        <v>2</v>
      </c>
      <c r="I203" s="1" t="s">
        <v>15625</v>
      </c>
      <c r="J203" s="1" t="s">
        <v>17051</v>
      </c>
      <c r="K203" s="1" t="s">
        <v>17125</v>
      </c>
      <c r="L203" s="1" t="s">
        <v>15626</v>
      </c>
      <c r="M203" s="42">
        <v>1</v>
      </c>
      <c r="N203" s="42">
        <v>0.96</v>
      </c>
      <c r="O203" s="1" t="s">
        <v>15616</v>
      </c>
    </row>
    <row r="204" spans="1:15" x14ac:dyDescent="0.25">
      <c r="A204">
        <v>203</v>
      </c>
      <c r="B204" t="s">
        <v>8188</v>
      </c>
      <c r="C204" t="s">
        <v>7147</v>
      </c>
      <c r="D204" t="s">
        <v>16006</v>
      </c>
      <c r="E204" s="65">
        <f t="shared" si="12"/>
        <v>40605</v>
      </c>
      <c r="F204">
        <f t="shared" si="13"/>
        <v>2011</v>
      </c>
      <c r="G204">
        <f t="shared" si="14"/>
        <v>3</v>
      </c>
      <c r="H204">
        <f t="shared" si="15"/>
        <v>4</v>
      </c>
      <c r="I204" s="1" t="s">
        <v>15622</v>
      </c>
      <c r="J204" s="1" t="s">
        <v>17051</v>
      </c>
      <c r="K204" s="1" t="s">
        <v>17125</v>
      </c>
      <c r="L204" s="1" t="s">
        <v>15624</v>
      </c>
      <c r="M204" s="42">
        <v>1</v>
      </c>
      <c r="N204" s="42">
        <v>0.36</v>
      </c>
      <c r="O204" s="1" t="s">
        <v>15615</v>
      </c>
    </row>
    <row r="205" spans="1:15" x14ac:dyDescent="0.25">
      <c r="A205">
        <v>204</v>
      </c>
      <c r="B205" t="s">
        <v>8615</v>
      </c>
      <c r="C205" t="s">
        <v>6732</v>
      </c>
      <c r="D205" t="s">
        <v>16007</v>
      </c>
      <c r="E205" s="65">
        <f t="shared" si="12"/>
        <v>40608</v>
      </c>
      <c r="F205">
        <f t="shared" si="13"/>
        <v>2011</v>
      </c>
      <c r="G205">
        <f t="shared" si="14"/>
        <v>3</v>
      </c>
      <c r="H205">
        <f t="shared" si="15"/>
        <v>7</v>
      </c>
      <c r="I205" s="1" t="s">
        <v>15622</v>
      </c>
      <c r="J205" s="1" t="s">
        <v>17051</v>
      </c>
      <c r="K205" s="1" t="s">
        <v>17125</v>
      </c>
      <c r="L205" s="1" t="s">
        <v>15623</v>
      </c>
      <c r="M205" s="42">
        <v>1</v>
      </c>
      <c r="N205" s="42">
        <v>1</v>
      </c>
      <c r="O205" s="1" t="s">
        <v>15616</v>
      </c>
    </row>
    <row r="206" spans="1:15" x14ac:dyDescent="0.25">
      <c r="A206">
        <v>205</v>
      </c>
      <c r="B206" t="s">
        <v>11308</v>
      </c>
      <c r="C206" t="s">
        <v>4093</v>
      </c>
      <c r="D206" t="s">
        <v>16007</v>
      </c>
      <c r="E206" s="65">
        <f t="shared" si="12"/>
        <v>40608</v>
      </c>
      <c r="F206">
        <f t="shared" si="13"/>
        <v>2011</v>
      </c>
      <c r="G206">
        <f t="shared" si="14"/>
        <v>3</v>
      </c>
      <c r="H206">
        <f t="shared" si="15"/>
        <v>7</v>
      </c>
      <c r="I206" s="1" t="s">
        <v>15622</v>
      </c>
      <c r="J206" s="1" t="s">
        <v>17051</v>
      </c>
      <c r="K206" s="1" t="s">
        <v>17125</v>
      </c>
      <c r="L206" s="1" t="s">
        <v>15626</v>
      </c>
      <c r="M206" s="42">
        <v>1</v>
      </c>
      <c r="N206" s="42">
        <v>0.88</v>
      </c>
      <c r="O206" s="1" t="s">
        <v>15616</v>
      </c>
    </row>
    <row r="207" spans="1:15" x14ac:dyDescent="0.25">
      <c r="A207">
        <v>206</v>
      </c>
      <c r="B207" t="s">
        <v>8126</v>
      </c>
      <c r="C207" t="s">
        <v>7209</v>
      </c>
      <c r="D207" t="s">
        <v>16008</v>
      </c>
      <c r="E207" s="65">
        <f t="shared" si="12"/>
        <v>40609</v>
      </c>
      <c r="F207">
        <f t="shared" si="13"/>
        <v>2011</v>
      </c>
      <c r="G207">
        <f t="shared" si="14"/>
        <v>3</v>
      </c>
      <c r="H207">
        <f t="shared" si="15"/>
        <v>1</v>
      </c>
      <c r="I207" s="1" t="s">
        <v>15622</v>
      </c>
      <c r="J207" s="1" t="s">
        <v>17051</v>
      </c>
      <c r="K207" s="1" t="s">
        <v>17125</v>
      </c>
      <c r="L207" s="1" t="s">
        <v>15623</v>
      </c>
      <c r="M207" s="42">
        <v>0.57999999999999996</v>
      </c>
      <c r="N207" s="42">
        <v>0.9</v>
      </c>
      <c r="O207" s="1" t="s">
        <v>15615</v>
      </c>
    </row>
    <row r="208" spans="1:15" x14ac:dyDescent="0.25">
      <c r="A208">
        <v>207</v>
      </c>
      <c r="B208" t="s">
        <v>8757</v>
      </c>
      <c r="C208" t="s">
        <v>6591</v>
      </c>
      <c r="D208" t="s">
        <v>16008</v>
      </c>
      <c r="E208" s="65">
        <f t="shared" si="12"/>
        <v>40609</v>
      </c>
      <c r="F208">
        <f t="shared" si="13"/>
        <v>2011</v>
      </c>
      <c r="G208">
        <f t="shared" si="14"/>
        <v>3</v>
      </c>
      <c r="H208">
        <f t="shared" si="15"/>
        <v>1</v>
      </c>
      <c r="I208" s="1" t="s">
        <v>15622</v>
      </c>
      <c r="J208" s="1" t="s">
        <v>17051</v>
      </c>
      <c r="K208" s="1" t="s">
        <v>17125</v>
      </c>
      <c r="L208" s="1" t="s">
        <v>15626</v>
      </c>
      <c r="M208" s="42">
        <v>1</v>
      </c>
      <c r="N208" s="42">
        <v>0.92</v>
      </c>
      <c r="O208" s="1" t="s">
        <v>15616</v>
      </c>
    </row>
    <row r="209" spans="1:15" x14ac:dyDescent="0.25">
      <c r="A209">
        <v>208</v>
      </c>
      <c r="B209" t="s">
        <v>10893</v>
      </c>
      <c r="C209" t="s">
        <v>4501</v>
      </c>
      <c r="D209" t="s">
        <v>16009</v>
      </c>
      <c r="E209" s="65">
        <f t="shared" si="12"/>
        <v>40611</v>
      </c>
      <c r="F209">
        <f t="shared" si="13"/>
        <v>2011</v>
      </c>
      <c r="G209">
        <f t="shared" si="14"/>
        <v>3</v>
      </c>
      <c r="H209">
        <f t="shared" si="15"/>
        <v>3</v>
      </c>
      <c r="I209" s="1" t="s">
        <v>15622</v>
      </c>
      <c r="J209" s="1" t="s">
        <v>17051</v>
      </c>
      <c r="K209" s="1" t="s">
        <v>17125</v>
      </c>
      <c r="L209" s="1" t="s">
        <v>15626</v>
      </c>
      <c r="M209" s="42">
        <v>1</v>
      </c>
      <c r="N209" s="42">
        <v>0.92</v>
      </c>
      <c r="O209" s="1" t="s">
        <v>15616</v>
      </c>
    </row>
    <row r="210" spans="1:15" x14ac:dyDescent="0.25">
      <c r="A210">
        <v>209</v>
      </c>
      <c r="B210" t="s">
        <v>10673</v>
      </c>
      <c r="C210" t="s">
        <v>4713</v>
      </c>
      <c r="D210" t="s">
        <v>16010</v>
      </c>
      <c r="E210" s="65">
        <f t="shared" si="12"/>
        <v>40612</v>
      </c>
      <c r="F210">
        <f t="shared" si="13"/>
        <v>2011</v>
      </c>
      <c r="G210">
        <f t="shared" si="14"/>
        <v>3</v>
      </c>
      <c r="H210">
        <f t="shared" si="15"/>
        <v>4</v>
      </c>
      <c r="I210" s="1" t="s">
        <v>15622</v>
      </c>
      <c r="J210" s="1" t="s">
        <v>17051</v>
      </c>
      <c r="K210" s="1" t="s">
        <v>17125</v>
      </c>
      <c r="L210" s="1" t="s">
        <v>15628</v>
      </c>
      <c r="M210" s="42">
        <v>0</v>
      </c>
      <c r="N210" s="42">
        <v>0.28000000000000003</v>
      </c>
      <c r="O210" s="1" t="s">
        <v>15615</v>
      </c>
    </row>
    <row r="211" spans="1:15" x14ac:dyDescent="0.25">
      <c r="A211">
        <v>210</v>
      </c>
      <c r="B211" t="s">
        <v>9958</v>
      </c>
      <c r="C211" t="s">
        <v>5414</v>
      </c>
      <c r="D211" t="s">
        <v>16010</v>
      </c>
      <c r="E211" s="65">
        <f t="shared" si="12"/>
        <v>40612</v>
      </c>
      <c r="F211">
        <f t="shared" si="13"/>
        <v>2011</v>
      </c>
      <c r="G211">
        <f t="shared" si="14"/>
        <v>3</v>
      </c>
      <c r="H211">
        <f t="shared" si="15"/>
        <v>4</v>
      </c>
      <c r="I211" s="1" t="s">
        <v>15622</v>
      </c>
      <c r="J211" s="1" t="s">
        <v>17051</v>
      </c>
      <c r="K211" s="1" t="s">
        <v>17125</v>
      </c>
      <c r="L211" s="1" t="s">
        <v>15624</v>
      </c>
      <c r="M211" s="42">
        <v>1</v>
      </c>
      <c r="N211" s="42">
        <v>0.92</v>
      </c>
      <c r="O211" s="1" t="s">
        <v>15615</v>
      </c>
    </row>
    <row r="212" spans="1:15" x14ac:dyDescent="0.25">
      <c r="A212">
        <v>211</v>
      </c>
      <c r="B212" t="s">
        <v>8934</v>
      </c>
      <c r="C212" t="s">
        <v>3532</v>
      </c>
      <c r="D212" t="s">
        <v>16011</v>
      </c>
      <c r="E212" s="65">
        <f t="shared" si="12"/>
        <v>40613</v>
      </c>
      <c r="F212">
        <f t="shared" si="13"/>
        <v>2011</v>
      </c>
      <c r="G212">
        <f t="shared" si="14"/>
        <v>3</v>
      </c>
      <c r="H212">
        <f t="shared" si="15"/>
        <v>5</v>
      </c>
      <c r="I212" s="1" t="s">
        <v>15622</v>
      </c>
      <c r="J212" s="1" t="s">
        <v>17051</v>
      </c>
      <c r="K212" s="1" t="s">
        <v>17125</v>
      </c>
      <c r="L212" s="1" t="s">
        <v>15626</v>
      </c>
      <c r="M212" s="42">
        <v>1</v>
      </c>
      <c r="N212" s="42">
        <v>1</v>
      </c>
      <c r="O212" s="1" t="s">
        <v>15616</v>
      </c>
    </row>
    <row r="213" spans="1:15" x14ac:dyDescent="0.25">
      <c r="A213">
        <v>212</v>
      </c>
      <c r="B213" t="s">
        <v>11092</v>
      </c>
      <c r="C213" t="s">
        <v>3589</v>
      </c>
      <c r="D213" t="s">
        <v>16012</v>
      </c>
      <c r="E213" s="65">
        <f t="shared" si="12"/>
        <v>40615</v>
      </c>
      <c r="F213">
        <f t="shared" si="13"/>
        <v>2011</v>
      </c>
      <c r="G213">
        <f t="shared" si="14"/>
        <v>3</v>
      </c>
      <c r="H213">
        <f t="shared" si="15"/>
        <v>7</v>
      </c>
      <c r="I213" s="1" t="s">
        <v>15654</v>
      </c>
      <c r="J213" s="1" t="s">
        <v>17064</v>
      </c>
      <c r="K213" s="1" t="s">
        <v>17129</v>
      </c>
      <c r="L213" s="1" t="s">
        <v>15623</v>
      </c>
      <c r="M213" s="42">
        <v>1</v>
      </c>
      <c r="N213" s="42">
        <v>0</v>
      </c>
      <c r="O213" s="1" t="s">
        <v>15615</v>
      </c>
    </row>
    <row r="214" spans="1:15" x14ac:dyDescent="0.25">
      <c r="A214">
        <v>213</v>
      </c>
      <c r="B214" t="s">
        <v>9062</v>
      </c>
      <c r="C214" t="s">
        <v>6291</v>
      </c>
      <c r="D214" t="s">
        <v>16013</v>
      </c>
      <c r="E214" s="65">
        <f t="shared" si="12"/>
        <v>40625</v>
      </c>
      <c r="F214">
        <f t="shared" si="13"/>
        <v>2011</v>
      </c>
      <c r="G214">
        <f t="shared" si="14"/>
        <v>3</v>
      </c>
      <c r="H214">
        <f t="shared" si="15"/>
        <v>3</v>
      </c>
      <c r="I214" s="1" t="s">
        <v>15622</v>
      </c>
      <c r="J214" s="1" t="s">
        <v>17051</v>
      </c>
      <c r="K214" s="1" t="s">
        <v>17125</v>
      </c>
      <c r="L214" s="1" t="s">
        <v>15623</v>
      </c>
      <c r="M214" s="42">
        <v>0.9</v>
      </c>
      <c r="N214" s="42">
        <v>0.82</v>
      </c>
      <c r="O214" s="1" t="s">
        <v>15616</v>
      </c>
    </row>
    <row r="215" spans="1:15" x14ac:dyDescent="0.25">
      <c r="A215">
        <v>214</v>
      </c>
      <c r="B215" t="s">
        <v>8603</v>
      </c>
      <c r="C215" t="s">
        <v>6744</v>
      </c>
      <c r="D215" t="s">
        <v>16013</v>
      </c>
      <c r="E215" s="65">
        <f t="shared" si="12"/>
        <v>40625</v>
      </c>
      <c r="F215">
        <f t="shared" si="13"/>
        <v>2011</v>
      </c>
      <c r="G215">
        <f t="shared" si="14"/>
        <v>3</v>
      </c>
      <c r="H215">
        <f t="shared" si="15"/>
        <v>3</v>
      </c>
      <c r="I215" s="1" t="s">
        <v>15622</v>
      </c>
      <c r="J215" s="1" t="s">
        <v>17051</v>
      </c>
      <c r="K215" s="1" t="s">
        <v>17125</v>
      </c>
      <c r="L215" s="1" t="s">
        <v>15626</v>
      </c>
      <c r="M215" s="42">
        <v>1</v>
      </c>
      <c r="N215" s="42">
        <v>0.88</v>
      </c>
      <c r="O215" s="1" t="s">
        <v>15615</v>
      </c>
    </row>
    <row r="216" spans="1:15" x14ac:dyDescent="0.25">
      <c r="A216">
        <v>215</v>
      </c>
      <c r="B216" t="s">
        <v>9274</v>
      </c>
      <c r="C216" t="s">
        <v>6081</v>
      </c>
      <c r="D216" t="s">
        <v>16014</v>
      </c>
      <c r="E216" s="65">
        <f t="shared" si="12"/>
        <v>40628</v>
      </c>
      <c r="F216">
        <f t="shared" si="13"/>
        <v>2011</v>
      </c>
      <c r="G216">
        <f t="shared" si="14"/>
        <v>3</v>
      </c>
      <c r="H216">
        <f t="shared" si="15"/>
        <v>6</v>
      </c>
      <c r="I216" s="1" t="s">
        <v>15622</v>
      </c>
      <c r="J216" s="1" t="s">
        <v>17051</v>
      </c>
      <c r="K216" s="1" t="s">
        <v>17125</v>
      </c>
      <c r="L216" s="1" t="s">
        <v>15623</v>
      </c>
      <c r="M216" s="42">
        <v>0.5</v>
      </c>
      <c r="N216" s="42">
        <v>0.45</v>
      </c>
      <c r="O216" s="1" t="s">
        <v>15615</v>
      </c>
    </row>
    <row r="217" spans="1:15" x14ac:dyDescent="0.25">
      <c r="A217">
        <v>216</v>
      </c>
      <c r="B217" t="s">
        <v>10233</v>
      </c>
      <c r="C217" t="s">
        <v>5146</v>
      </c>
      <c r="D217" t="s">
        <v>16015</v>
      </c>
      <c r="E217" s="65">
        <f t="shared" si="12"/>
        <v>40629</v>
      </c>
      <c r="F217">
        <f t="shared" si="13"/>
        <v>2011</v>
      </c>
      <c r="G217">
        <f t="shared" si="14"/>
        <v>3</v>
      </c>
      <c r="H217">
        <f t="shared" si="15"/>
        <v>7</v>
      </c>
      <c r="I217" s="1" t="s">
        <v>15622</v>
      </c>
      <c r="J217" s="1" t="s">
        <v>17051</v>
      </c>
      <c r="K217" s="1" t="s">
        <v>17125</v>
      </c>
      <c r="L217" s="1" t="s">
        <v>15626</v>
      </c>
      <c r="M217" s="42">
        <v>1</v>
      </c>
      <c r="N217" s="42">
        <v>1</v>
      </c>
      <c r="O217" s="1" t="s">
        <v>15615</v>
      </c>
    </row>
    <row r="218" spans="1:15" x14ac:dyDescent="0.25">
      <c r="A218">
        <v>217</v>
      </c>
      <c r="B218" t="s">
        <v>8006</v>
      </c>
      <c r="C218" t="s">
        <v>7325</v>
      </c>
      <c r="D218" t="s">
        <v>16016</v>
      </c>
      <c r="E218" s="65">
        <f t="shared" si="12"/>
        <v>40632</v>
      </c>
      <c r="F218">
        <f t="shared" si="13"/>
        <v>2011</v>
      </c>
      <c r="G218">
        <f t="shared" si="14"/>
        <v>3</v>
      </c>
      <c r="H218">
        <f t="shared" si="15"/>
        <v>3</v>
      </c>
      <c r="I218" s="1" t="s">
        <v>15622</v>
      </c>
      <c r="J218" s="1" t="s">
        <v>17051</v>
      </c>
      <c r="K218" s="1" t="s">
        <v>17125</v>
      </c>
      <c r="L218" s="1" t="s">
        <v>15626</v>
      </c>
      <c r="M218" s="42">
        <v>1</v>
      </c>
      <c r="N218" s="42">
        <v>1</v>
      </c>
      <c r="O218" s="1" t="s">
        <v>15616</v>
      </c>
    </row>
    <row r="219" spans="1:15" x14ac:dyDescent="0.25">
      <c r="A219">
        <v>218</v>
      </c>
      <c r="B219" t="s">
        <v>8592</v>
      </c>
      <c r="C219" t="s">
        <v>6755</v>
      </c>
      <c r="D219" t="s">
        <v>16017</v>
      </c>
      <c r="E219" s="65">
        <f t="shared" si="12"/>
        <v>40635</v>
      </c>
      <c r="F219">
        <f t="shared" si="13"/>
        <v>2011</v>
      </c>
      <c r="G219">
        <f t="shared" si="14"/>
        <v>4</v>
      </c>
      <c r="H219">
        <f t="shared" si="15"/>
        <v>6</v>
      </c>
      <c r="I219" s="1" t="s">
        <v>15625</v>
      </c>
      <c r="J219" s="1" t="s">
        <v>17051</v>
      </c>
      <c r="K219" s="1" t="s">
        <v>17125</v>
      </c>
      <c r="L219" s="1" t="s">
        <v>15626</v>
      </c>
      <c r="M219" s="42">
        <v>1</v>
      </c>
      <c r="N219" s="42">
        <v>0.97</v>
      </c>
      <c r="O219" s="1" t="s">
        <v>15616</v>
      </c>
    </row>
    <row r="220" spans="1:15" x14ac:dyDescent="0.25">
      <c r="A220">
        <v>219</v>
      </c>
      <c r="B220" t="s">
        <v>8330</v>
      </c>
      <c r="C220" t="s">
        <v>7007</v>
      </c>
      <c r="D220" t="s">
        <v>16018</v>
      </c>
      <c r="E220" s="65">
        <f t="shared" si="12"/>
        <v>40636</v>
      </c>
      <c r="F220">
        <f t="shared" si="13"/>
        <v>2011</v>
      </c>
      <c r="G220">
        <f t="shared" si="14"/>
        <v>4</v>
      </c>
      <c r="H220">
        <f t="shared" si="15"/>
        <v>7</v>
      </c>
      <c r="I220" s="1" t="s">
        <v>15622</v>
      </c>
      <c r="J220" s="1" t="s">
        <v>17051</v>
      </c>
      <c r="K220" s="1" t="s">
        <v>17125</v>
      </c>
      <c r="L220" s="1" t="s">
        <v>15626</v>
      </c>
      <c r="M220" s="42">
        <v>1</v>
      </c>
      <c r="N220" s="42">
        <v>1</v>
      </c>
      <c r="O220" s="1" t="s">
        <v>15615</v>
      </c>
    </row>
    <row r="221" spans="1:15" x14ac:dyDescent="0.25">
      <c r="A221">
        <v>220</v>
      </c>
      <c r="B221" t="s">
        <v>9546</v>
      </c>
      <c r="C221" t="s">
        <v>5814</v>
      </c>
      <c r="D221" t="s">
        <v>16019</v>
      </c>
      <c r="E221" s="65">
        <f t="shared" si="12"/>
        <v>40643</v>
      </c>
      <c r="F221">
        <f t="shared" si="13"/>
        <v>2011</v>
      </c>
      <c r="G221">
        <f t="shared" si="14"/>
        <v>4</v>
      </c>
      <c r="H221">
        <f t="shared" si="15"/>
        <v>7</v>
      </c>
      <c r="I221" s="1" t="s">
        <v>15622</v>
      </c>
      <c r="J221" s="1" t="s">
        <v>17051</v>
      </c>
      <c r="K221" s="1" t="s">
        <v>17125</v>
      </c>
      <c r="L221" s="1" t="s">
        <v>15626</v>
      </c>
      <c r="M221" s="42">
        <v>1</v>
      </c>
      <c r="N221" s="42">
        <v>0.85</v>
      </c>
      <c r="O221" s="1" t="s">
        <v>15616</v>
      </c>
    </row>
    <row r="222" spans="1:15" x14ac:dyDescent="0.25">
      <c r="A222">
        <v>221</v>
      </c>
      <c r="B222" t="s">
        <v>8442</v>
      </c>
      <c r="C222" t="s">
        <v>6900</v>
      </c>
      <c r="D222" t="s">
        <v>16020</v>
      </c>
      <c r="E222" s="65">
        <f t="shared" si="12"/>
        <v>40644</v>
      </c>
      <c r="F222">
        <f t="shared" si="13"/>
        <v>2011</v>
      </c>
      <c r="G222">
        <f t="shared" si="14"/>
        <v>4</v>
      </c>
      <c r="H222">
        <f t="shared" si="15"/>
        <v>1</v>
      </c>
      <c r="I222" s="1" t="s">
        <v>15622</v>
      </c>
      <c r="J222" s="1" t="s">
        <v>17051</v>
      </c>
      <c r="K222" s="1" t="s">
        <v>17125</v>
      </c>
      <c r="L222" s="1" t="s">
        <v>15626</v>
      </c>
      <c r="M222" s="42">
        <v>1</v>
      </c>
      <c r="N222" s="42">
        <v>0.97</v>
      </c>
      <c r="O222" s="1" t="s">
        <v>15616</v>
      </c>
    </row>
    <row r="223" spans="1:15" x14ac:dyDescent="0.25">
      <c r="A223">
        <v>222</v>
      </c>
      <c r="B223" t="s">
        <v>11483</v>
      </c>
      <c r="C223" t="s">
        <v>3919</v>
      </c>
      <c r="D223" t="s">
        <v>16021</v>
      </c>
      <c r="E223" s="65">
        <f t="shared" si="12"/>
        <v>40647</v>
      </c>
      <c r="F223">
        <f t="shared" si="13"/>
        <v>2011</v>
      </c>
      <c r="G223">
        <f t="shared" si="14"/>
        <v>4</v>
      </c>
      <c r="H223">
        <f t="shared" si="15"/>
        <v>4</v>
      </c>
      <c r="I223" s="1" t="s">
        <v>15625</v>
      </c>
      <c r="J223" s="1" t="s">
        <v>17051</v>
      </c>
      <c r="K223" s="1" t="s">
        <v>17125</v>
      </c>
      <c r="L223" s="1" t="s">
        <v>15623</v>
      </c>
      <c r="M223" s="42">
        <v>1</v>
      </c>
      <c r="N223" s="42">
        <v>0.14000000000000001</v>
      </c>
      <c r="O223" s="1" t="s">
        <v>15615</v>
      </c>
    </row>
    <row r="224" spans="1:15" x14ac:dyDescent="0.25">
      <c r="A224">
        <v>223</v>
      </c>
      <c r="B224" t="s">
        <v>8720</v>
      </c>
      <c r="C224" t="s">
        <v>6628</v>
      </c>
      <c r="D224" t="s">
        <v>11850</v>
      </c>
      <c r="E224" s="65">
        <f t="shared" si="12"/>
        <v>40648</v>
      </c>
      <c r="F224">
        <f t="shared" si="13"/>
        <v>2011</v>
      </c>
      <c r="G224">
        <f t="shared" si="14"/>
        <v>4</v>
      </c>
      <c r="H224">
        <f t="shared" si="15"/>
        <v>5</v>
      </c>
      <c r="I224" s="1" t="s">
        <v>15622</v>
      </c>
      <c r="J224" s="1" t="s">
        <v>17051</v>
      </c>
      <c r="K224" s="1" t="s">
        <v>17125</v>
      </c>
      <c r="L224" s="1" t="s">
        <v>15626</v>
      </c>
      <c r="M224" s="42">
        <v>1</v>
      </c>
      <c r="N224" s="42">
        <v>1</v>
      </c>
      <c r="O224" s="1" t="s">
        <v>15616</v>
      </c>
    </row>
    <row r="225" spans="1:15" x14ac:dyDescent="0.25">
      <c r="A225">
        <v>224</v>
      </c>
      <c r="B225" t="s">
        <v>8262</v>
      </c>
      <c r="C225" t="s">
        <v>7073</v>
      </c>
      <c r="D225" t="s">
        <v>16022</v>
      </c>
      <c r="E225" s="65">
        <f t="shared" si="12"/>
        <v>40649</v>
      </c>
      <c r="F225">
        <f t="shared" si="13"/>
        <v>2011</v>
      </c>
      <c r="G225">
        <f t="shared" si="14"/>
        <v>4</v>
      </c>
      <c r="H225">
        <f t="shared" si="15"/>
        <v>6</v>
      </c>
      <c r="I225" s="1" t="s">
        <v>15622</v>
      </c>
      <c r="J225" s="1" t="s">
        <v>17051</v>
      </c>
      <c r="K225" s="1" t="s">
        <v>17125</v>
      </c>
      <c r="L225" s="1" t="s">
        <v>15626</v>
      </c>
      <c r="M225" s="42">
        <v>1</v>
      </c>
      <c r="N225" s="42">
        <v>0.96</v>
      </c>
      <c r="O225" s="1" t="s">
        <v>15616</v>
      </c>
    </row>
    <row r="226" spans="1:15" x14ac:dyDescent="0.25">
      <c r="A226">
        <v>225</v>
      </c>
      <c r="B226" t="s">
        <v>9476</v>
      </c>
      <c r="C226" t="s">
        <v>5883</v>
      </c>
      <c r="D226" t="s">
        <v>16023</v>
      </c>
      <c r="E226" s="65">
        <f t="shared" si="12"/>
        <v>40651</v>
      </c>
      <c r="F226">
        <f t="shared" si="13"/>
        <v>2011</v>
      </c>
      <c r="G226">
        <f t="shared" si="14"/>
        <v>4</v>
      </c>
      <c r="H226">
        <f t="shared" si="15"/>
        <v>1</v>
      </c>
      <c r="I226" s="1" t="s">
        <v>15622</v>
      </c>
      <c r="J226" s="1" t="s">
        <v>17051</v>
      </c>
      <c r="K226" s="1" t="s">
        <v>17125</v>
      </c>
      <c r="L226" s="1" t="s">
        <v>15626</v>
      </c>
      <c r="M226" s="42">
        <v>1</v>
      </c>
      <c r="N226" s="42">
        <v>1</v>
      </c>
      <c r="O226" s="1" t="s">
        <v>15616</v>
      </c>
    </row>
    <row r="227" spans="1:15" x14ac:dyDescent="0.25">
      <c r="A227">
        <v>226</v>
      </c>
      <c r="B227" t="s">
        <v>9337</v>
      </c>
      <c r="C227" t="s">
        <v>6020</v>
      </c>
      <c r="D227" t="s">
        <v>16023</v>
      </c>
      <c r="E227" s="65">
        <f t="shared" si="12"/>
        <v>40651</v>
      </c>
      <c r="F227">
        <f t="shared" si="13"/>
        <v>2011</v>
      </c>
      <c r="G227">
        <f t="shared" si="14"/>
        <v>4</v>
      </c>
      <c r="H227">
        <f t="shared" si="15"/>
        <v>1</v>
      </c>
      <c r="I227" s="1" t="s">
        <v>15622</v>
      </c>
      <c r="J227" s="1" t="s">
        <v>17051</v>
      </c>
      <c r="K227" s="1" t="s">
        <v>17125</v>
      </c>
      <c r="L227" s="1" t="s">
        <v>15626</v>
      </c>
      <c r="M227" s="42">
        <v>1</v>
      </c>
      <c r="N227" s="42">
        <v>1</v>
      </c>
      <c r="O227" s="1" t="s">
        <v>15615</v>
      </c>
    </row>
    <row r="228" spans="1:15" x14ac:dyDescent="0.25">
      <c r="A228">
        <v>227</v>
      </c>
      <c r="B228" t="s">
        <v>9277</v>
      </c>
      <c r="C228" t="s">
        <v>6079</v>
      </c>
      <c r="D228" t="s">
        <v>16024</v>
      </c>
      <c r="E228" s="65">
        <f t="shared" si="12"/>
        <v>40652</v>
      </c>
      <c r="F228">
        <f t="shared" si="13"/>
        <v>2011</v>
      </c>
      <c r="G228">
        <f t="shared" si="14"/>
        <v>4</v>
      </c>
      <c r="H228">
        <f t="shared" si="15"/>
        <v>2</v>
      </c>
      <c r="I228" s="1" t="s">
        <v>15622</v>
      </c>
      <c r="J228" s="1" t="s">
        <v>17051</v>
      </c>
      <c r="K228" s="1" t="s">
        <v>17125</v>
      </c>
      <c r="L228" s="1" t="s">
        <v>15626</v>
      </c>
      <c r="M228" s="42">
        <v>1</v>
      </c>
      <c r="N228" s="42">
        <v>0.85</v>
      </c>
      <c r="O228" s="1" t="s">
        <v>15615</v>
      </c>
    </row>
    <row r="229" spans="1:15" x14ac:dyDescent="0.25">
      <c r="A229">
        <v>228</v>
      </c>
      <c r="B229" t="s">
        <v>8298</v>
      </c>
      <c r="C229" t="s">
        <v>7037</v>
      </c>
      <c r="D229" t="s">
        <v>16024</v>
      </c>
      <c r="E229" s="65">
        <f t="shared" si="12"/>
        <v>40652</v>
      </c>
      <c r="F229">
        <f t="shared" si="13"/>
        <v>2011</v>
      </c>
      <c r="G229">
        <f t="shared" si="14"/>
        <v>4</v>
      </c>
      <c r="H229">
        <f t="shared" si="15"/>
        <v>2</v>
      </c>
      <c r="I229" s="1" t="s">
        <v>15625</v>
      </c>
      <c r="J229" s="1" t="s">
        <v>17051</v>
      </c>
      <c r="K229" s="1" t="s">
        <v>17125</v>
      </c>
      <c r="L229" s="1" t="s">
        <v>15624</v>
      </c>
      <c r="M229" s="42">
        <v>0.95</v>
      </c>
      <c r="N229" s="42">
        <v>0.91</v>
      </c>
      <c r="O229" s="1" t="s">
        <v>15616</v>
      </c>
    </row>
    <row r="230" spans="1:15" x14ac:dyDescent="0.25">
      <c r="A230">
        <v>229</v>
      </c>
      <c r="B230" t="s">
        <v>10359</v>
      </c>
      <c r="C230" t="s">
        <v>5020</v>
      </c>
      <c r="D230" t="s">
        <v>16025</v>
      </c>
      <c r="E230" s="65">
        <f t="shared" si="12"/>
        <v>40653</v>
      </c>
      <c r="F230">
        <f t="shared" si="13"/>
        <v>2011</v>
      </c>
      <c r="G230">
        <f t="shared" si="14"/>
        <v>4</v>
      </c>
      <c r="H230">
        <f t="shared" si="15"/>
        <v>3</v>
      </c>
      <c r="I230" s="1" t="s">
        <v>15622</v>
      </c>
      <c r="J230" s="1" t="s">
        <v>17051</v>
      </c>
      <c r="K230" s="1" t="s">
        <v>17125</v>
      </c>
      <c r="L230" s="1" t="s">
        <v>15623</v>
      </c>
      <c r="M230" s="42">
        <v>0.83</v>
      </c>
      <c r="N230" s="42">
        <v>0</v>
      </c>
      <c r="O230" s="1" t="s">
        <v>15615</v>
      </c>
    </row>
    <row r="231" spans="1:15" x14ac:dyDescent="0.25">
      <c r="A231">
        <v>230</v>
      </c>
      <c r="B231" t="s">
        <v>11065</v>
      </c>
      <c r="C231" t="s">
        <v>4332</v>
      </c>
      <c r="D231" t="s">
        <v>16026</v>
      </c>
      <c r="E231" s="65">
        <f t="shared" si="12"/>
        <v>40656</v>
      </c>
      <c r="F231">
        <f t="shared" si="13"/>
        <v>2011</v>
      </c>
      <c r="G231">
        <f t="shared" si="14"/>
        <v>4</v>
      </c>
      <c r="H231">
        <f t="shared" si="15"/>
        <v>6</v>
      </c>
      <c r="I231" s="1" t="s">
        <v>15622</v>
      </c>
      <c r="J231" s="1" t="s">
        <v>17051</v>
      </c>
      <c r="K231" s="1" t="s">
        <v>17125</v>
      </c>
      <c r="L231" s="1" t="s">
        <v>15626</v>
      </c>
      <c r="M231" s="42">
        <v>0.9</v>
      </c>
      <c r="N231" s="42">
        <v>0.78</v>
      </c>
      <c r="O231" s="1" t="s">
        <v>15616</v>
      </c>
    </row>
    <row r="232" spans="1:15" x14ac:dyDescent="0.25">
      <c r="A232">
        <v>231</v>
      </c>
      <c r="B232" t="s">
        <v>9898</v>
      </c>
      <c r="C232" t="s">
        <v>5473</v>
      </c>
      <c r="D232" t="s">
        <v>16026</v>
      </c>
      <c r="E232" s="65">
        <f t="shared" si="12"/>
        <v>40656</v>
      </c>
      <c r="F232">
        <f t="shared" si="13"/>
        <v>2011</v>
      </c>
      <c r="G232">
        <f t="shared" si="14"/>
        <v>4</v>
      </c>
      <c r="H232">
        <f t="shared" si="15"/>
        <v>6</v>
      </c>
      <c r="I232" s="1" t="s">
        <v>15622</v>
      </c>
      <c r="J232" s="1" t="s">
        <v>17051</v>
      </c>
      <c r="K232" s="1" t="s">
        <v>17125</v>
      </c>
      <c r="L232" s="1" t="s">
        <v>15626</v>
      </c>
      <c r="M232" s="42">
        <v>1</v>
      </c>
      <c r="N232" s="42">
        <v>0.97</v>
      </c>
      <c r="O232" s="1" t="s">
        <v>15615</v>
      </c>
    </row>
    <row r="233" spans="1:15" x14ac:dyDescent="0.25">
      <c r="A233">
        <v>232</v>
      </c>
      <c r="B233" t="s">
        <v>9819</v>
      </c>
      <c r="C233" t="s">
        <v>5550</v>
      </c>
      <c r="D233" t="s">
        <v>16027</v>
      </c>
      <c r="E233" s="65">
        <f t="shared" si="12"/>
        <v>40660</v>
      </c>
      <c r="F233">
        <f t="shared" si="13"/>
        <v>2011</v>
      </c>
      <c r="G233">
        <f t="shared" si="14"/>
        <v>4</v>
      </c>
      <c r="H233">
        <f t="shared" si="15"/>
        <v>3</v>
      </c>
      <c r="I233" s="1" t="s">
        <v>15622</v>
      </c>
      <c r="J233" s="1" t="s">
        <v>17051</v>
      </c>
      <c r="K233" s="1" t="s">
        <v>17125</v>
      </c>
      <c r="L233" s="1" t="s">
        <v>15624</v>
      </c>
      <c r="M233" s="42">
        <v>1</v>
      </c>
      <c r="N233" s="42">
        <v>0.67</v>
      </c>
      <c r="O233" s="1" t="s">
        <v>15615</v>
      </c>
    </row>
    <row r="234" spans="1:15" x14ac:dyDescent="0.25">
      <c r="A234">
        <v>233</v>
      </c>
      <c r="B234" t="s">
        <v>8367</v>
      </c>
      <c r="C234" t="s">
        <v>6973</v>
      </c>
      <c r="D234" t="s">
        <v>16028</v>
      </c>
      <c r="E234" s="65">
        <f t="shared" si="12"/>
        <v>40665</v>
      </c>
      <c r="F234">
        <f t="shared" si="13"/>
        <v>2011</v>
      </c>
      <c r="G234">
        <f t="shared" si="14"/>
        <v>5</v>
      </c>
      <c r="H234">
        <f t="shared" si="15"/>
        <v>1</v>
      </c>
      <c r="I234" s="1" t="s">
        <v>15622</v>
      </c>
      <c r="J234" s="1" t="s">
        <v>17051</v>
      </c>
      <c r="K234" s="1" t="s">
        <v>17125</v>
      </c>
      <c r="L234" s="1" t="s">
        <v>15626</v>
      </c>
      <c r="M234" s="42">
        <v>1</v>
      </c>
      <c r="N234" s="42">
        <v>0.98</v>
      </c>
      <c r="O234" s="1" t="s">
        <v>15616</v>
      </c>
    </row>
    <row r="235" spans="1:15" x14ac:dyDescent="0.25">
      <c r="A235">
        <v>234</v>
      </c>
      <c r="B235" t="s">
        <v>8526</v>
      </c>
      <c r="C235" t="s">
        <v>6820</v>
      </c>
      <c r="D235" t="s">
        <v>16028</v>
      </c>
      <c r="E235" s="65">
        <f t="shared" si="12"/>
        <v>40665</v>
      </c>
      <c r="F235">
        <f t="shared" si="13"/>
        <v>2011</v>
      </c>
      <c r="G235">
        <f t="shared" si="14"/>
        <v>5</v>
      </c>
      <c r="H235">
        <f t="shared" si="15"/>
        <v>1</v>
      </c>
      <c r="I235" s="1" t="s">
        <v>15622</v>
      </c>
      <c r="J235" s="1" t="s">
        <v>17051</v>
      </c>
      <c r="K235" s="1" t="s">
        <v>17125</v>
      </c>
      <c r="L235" s="1" t="s">
        <v>15626</v>
      </c>
      <c r="M235" s="42">
        <v>1</v>
      </c>
      <c r="N235" s="42">
        <v>0.6</v>
      </c>
      <c r="O235" s="1" t="s">
        <v>15616</v>
      </c>
    </row>
    <row r="236" spans="1:15" x14ac:dyDescent="0.25">
      <c r="A236">
        <v>235</v>
      </c>
      <c r="B236" t="s">
        <v>7902</v>
      </c>
      <c r="C236" t="s">
        <v>7427</v>
      </c>
      <c r="D236" t="s">
        <v>16029</v>
      </c>
      <c r="E236" s="65">
        <f t="shared" si="12"/>
        <v>40671</v>
      </c>
      <c r="F236">
        <f t="shared" si="13"/>
        <v>2011</v>
      </c>
      <c r="G236">
        <f t="shared" si="14"/>
        <v>5</v>
      </c>
      <c r="H236">
        <f t="shared" si="15"/>
        <v>7</v>
      </c>
      <c r="I236" s="1" t="s">
        <v>15622</v>
      </c>
      <c r="J236" s="1" t="s">
        <v>17051</v>
      </c>
      <c r="K236" s="1" t="s">
        <v>17125</v>
      </c>
      <c r="L236" s="1" t="s">
        <v>15626</v>
      </c>
      <c r="M236" s="42">
        <v>0.8</v>
      </c>
      <c r="N236" s="42">
        <v>1</v>
      </c>
      <c r="O236" s="1" t="s">
        <v>15616</v>
      </c>
    </row>
    <row r="237" spans="1:15" x14ac:dyDescent="0.25">
      <c r="A237">
        <v>236</v>
      </c>
      <c r="B237" t="s">
        <v>11039</v>
      </c>
      <c r="C237" t="s">
        <v>4358</v>
      </c>
      <c r="D237" t="s">
        <v>16029</v>
      </c>
      <c r="E237" s="65">
        <f t="shared" si="12"/>
        <v>40671</v>
      </c>
      <c r="F237">
        <f t="shared" si="13"/>
        <v>2011</v>
      </c>
      <c r="G237">
        <f t="shared" si="14"/>
        <v>5</v>
      </c>
      <c r="H237">
        <f t="shared" si="15"/>
        <v>7</v>
      </c>
      <c r="I237" s="1" t="s">
        <v>15622</v>
      </c>
      <c r="J237" s="1" t="s">
        <v>17051</v>
      </c>
      <c r="K237" s="1" t="s">
        <v>17125</v>
      </c>
      <c r="L237" s="1" t="s">
        <v>15628</v>
      </c>
      <c r="M237" s="42">
        <v>0</v>
      </c>
      <c r="N237" s="42">
        <v>0.5</v>
      </c>
      <c r="O237" s="1" t="s">
        <v>15615</v>
      </c>
    </row>
    <row r="238" spans="1:15" x14ac:dyDescent="0.25">
      <c r="A238">
        <v>237</v>
      </c>
      <c r="B238" t="s">
        <v>8391</v>
      </c>
      <c r="C238" t="s">
        <v>6951</v>
      </c>
      <c r="D238" t="s">
        <v>16030</v>
      </c>
      <c r="E238" s="65">
        <f t="shared" si="12"/>
        <v>40673</v>
      </c>
      <c r="F238">
        <f t="shared" si="13"/>
        <v>2011</v>
      </c>
      <c r="G238">
        <f t="shared" si="14"/>
        <v>5</v>
      </c>
      <c r="H238">
        <f t="shared" si="15"/>
        <v>2</v>
      </c>
      <c r="I238" s="1" t="s">
        <v>15622</v>
      </c>
      <c r="J238" s="1" t="s">
        <v>17051</v>
      </c>
      <c r="K238" s="1" t="s">
        <v>17125</v>
      </c>
      <c r="L238" s="1" t="s">
        <v>15623</v>
      </c>
      <c r="M238" s="42">
        <v>1</v>
      </c>
      <c r="N238" s="42">
        <v>1</v>
      </c>
      <c r="O238" s="1" t="s">
        <v>15615</v>
      </c>
    </row>
    <row r="239" spans="1:15" x14ac:dyDescent="0.25">
      <c r="A239">
        <v>238</v>
      </c>
      <c r="B239" t="s">
        <v>11531</v>
      </c>
      <c r="C239" t="s">
        <v>3873</v>
      </c>
      <c r="D239" t="s">
        <v>16030</v>
      </c>
      <c r="E239" s="65">
        <f t="shared" si="12"/>
        <v>40673</v>
      </c>
      <c r="F239">
        <f t="shared" si="13"/>
        <v>2011</v>
      </c>
      <c r="G239">
        <f t="shared" si="14"/>
        <v>5</v>
      </c>
      <c r="H239">
        <f t="shared" si="15"/>
        <v>2</v>
      </c>
      <c r="I239" s="1" t="s">
        <v>15622</v>
      </c>
      <c r="J239" s="1" t="s">
        <v>17051</v>
      </c>
      <c r="K239" s="1" t="s">
        <v>17125</v>
      </c>
      <c r="L239" s="1" t="s">
        <v>15626</v>
      </c>
      <c r="M239" s="42">
        <v>1</v>
      </c>
      <c r="N239" s="42">
        <v>0.96</v>
      </c>
      <c r="O239" s="1" t="s">
        <v>15616</v>
      </c>
    </row>
    <row r="240" spans="1:15" x14ac:dyDescent="0.25">
      <c r="A240">
        <v>239</v>
      </c>
      <c r="B240" t="s">
        <v>10243</v>
      </c>
      <c r="C240" t="s">
        <v>5136</v>
      </c>
      <c r="D240" t="s">
        <v>16030</v>
      </c>
      <c r="E240" s="65">
        <f t="shared" si="12"/>
        <v>40673</v>
      </c>
      <c r="F240">
        <f t="shared" si="13"/>
        <v>2011</v>
      </c>
      <c r="G240">
        <f t="shared" si="14"/>
        <v>5</v>
      </c>
      <c r="H240">
        <f t="shared" si="15"/>
        <v>2</v>
      </c>
      <c r="I240" s="1" t="s">
        <v>15622</v>
      </c>
      <c r="J240" s="1" t="s">
        <v>17051</v>
      </c>
      <c r="K240" s="1" t="s">
        <v>17125</v>
      </c>
      <c r="L240" s="1" t="s">
        <v>15626</v>
      </c>
      <c r="M240" s="42">
        <v>1</v>
      </c>
      <c r="N240" s="42">
        <v>1</v>
      </c>
      <c r="O240" s="1" t="s">
        <v>15615</v>
      </c>
    </row>
    <row r="241" spans="1:15" x14ac:dyDescent="0.25">
      <c r="A241">
        <v>240</v>
      </c>
      <c r="B241" t="s">
        <v>11268</v>
      </c>
      <c r="C241" t="s">
        <v>4133</v>
      </c>
      <c r="D241" t="s">
        <v>16031</v>
      </c>
      <c r="E241" s="65">
        <f t="shared" si="12"/>
        <v>40674</v>
      </c>
      <c r="F241">
        <f t="shared" si="13"/>
        <v>2011</v>
      </c>
      <c r="G241">
        <f t="shared" si="14"/>
        <v>5</v>
      </c>
      <c r="H241">
        <f t="shared" si="15"/>
        <v>3</v>
      </c>
      <c r="I241" s="1" t="s">
        <v>15622</v>
      </c>
      <c r="J241" s="1" t="s">
        <v>17051</v>
      </c>
      <c r="K241" s="1" t="s">
        <v>17125</v>
      </c>
      <c r="L241" s="1" t="s">
        <v>15623</v>
      </c>
      <c r="M241" s="42">
        <v>1</v>
      </c>
      <c r="N241" s="42">
        <v>0.8</v>
      </c>
      <c r="O241" s="1" t="s">
        <v>15616</v>
      </c>
    </row>
    <row r="242" spans="1:15" x14ac:dyDescent="0.25">
      <c r="A242">
        <v>241</v>
      </c>
      <c r="B242" t="s">
        <v>10414</v>
      </c>
      <c r="C242" t="s">
        <v>4965</v>
      </c>
      <c r="D242" t="s">
        <v>16031</v>
      </c>
      <c r="E242" s="65">
        <f t="shared" si="12"/>
        <v>40674</v>
      </c>
      <c r="F242">
        <f t="shared" si="13"/>
        <v>2011</v>
      </c>
      <c r="G242">
        <f t="shared" si="14"/>
        <v>5</v>
      </c>
      <c r="H242">
        <f t="shared" si="15"/>
        <v>3</v>
      </c>
      <c r="I242" s="1" t="s">
        <v>15622</v>
      </c>
      <c r="J242" s="1" t="s">
        <v>17051</v>
      </c>
      <c r="K242" s="1" t="s">
        <v>17125</v>
      </c>
      <c r="L242" s="1" t="s">
        <v>15626</v>
      </c>
      <c r="M242" s="42">
        <v>1</v>
      </c>
      <c r="N242" s="42">
        <v>1</v>
      </c>
      <c r="O242" s="1" t="s">
        <v>15616</v>
      </c>
    </row>
    <row r="243" spans="1:15" x14ac:dyDescent="0.25">
      <c r="A243">
        <v>242</v>
      </c>
      <c r="B243" t="s">
        <v>10281</v>
      </c>
      <c r="C243" t="s">
        <v>5098</v>
      </c>
      <c r="D243" t="s">
        <v>16032</v>
      </c>
      <c r="E243" s="65">
        <f t="shared" si="12"/>
        <v>40676</v>
      </c>
      <c r="F243">
        <f t="shared" si="13"/>
        <v>2011</v>
      </c>
      <c r="G243">
        <f t="shared" si="14"/>
        <v>5</v>
      </c>
      <c r="H243">
        <f t="shared" si="15"/>
        <v>5</v>
      </c>
      <c r="I243" s="1" t="s">
        <v>15622</v>
      </c>
      <c r="J243" s="1" t="s">
        <v>17051</v>
      </c>
      <c r="K243" s="1" t="s">
        <v>17125</v>
      </c>
      <c r="L243" s="1" t="s">
        <v>15626</v>
      </c>
      <c r="M243" s="42">
        <v>1</v>
      </c>
      <c r="N243" s="42">
        <v>0.55000000000000004</v>
      </c>
      <c r="O243" s="1" t="s">
        <v>15615</v>
      </c>
    </row>
    <row r="244" spans="1:15" x14ac:dyDescent="0.25">
      <c r="A244">
        <v>243</v>
      </c>
      <c r="B244" t="s">
        <v>9360</v>
      </c>
      <c r="C244" t="s">
        <v>5997</v>
      </c>
      <c r="D244" t="s">
        <v>16033</v>
      </c>
      <c r="E244" s="65">
        <f t="shared" si="12"/>
        <v>40677</v>
      </c>
      <c r="F244">
        <f t="shared" si="13"/>
        <v>2011</v>
      </c>
      <c r="G244">
        <f t="shared" si="14"/>
        <v>5</v>
      </c>
      <c r="H244">
        <f t="shared" si="15"/>
        <v>6</v>
      </c>
      <c r="I244" s="1" t="s">
        <v>15622</v>
      </c>
      <c r="J244" s="1" t="s">
        <v>17051</v>
      </c>
      <c r="K244" s="1" t="s">
        <v>17125</v>
      </c>
      <c r="L244" s="1" t="s">
        <v>15626</v>
      </c>
      <c r="M244" s="42">
        <v>1</v>
      </c>
      <c r="N244" s="42">
        <v>1</v>
      </c>
      <c r="O244" s="1" t="s">
        <v>15616</v>
      </c>
    </row>
    <row r="245" spans="1:15" x14ac:dyDescent="0.25">
      <c r="A245">
        <v>244</v>
      </c>
      <c r="B245" t="s">
        <v>10971</v>
      </c>
      <c r="C245" t="s">
        <v>4424</v>
      </c>
      <c r="D245" t="s">
        <v>16034</v>
      </c>
      <c r="E245" s="65">
        <f t="shared" si="12"/>
        <v>40678</v>
      </c>
      <c r="F245">
        <f t="shared" si="13"/>
        <v>2011</v>
      </c>
      <c r="G245">
        <f t="shared" si="14"/>
        <v>5</v>
      </c>
      <c r="H245">
        <f t="shared" si="15"/>
        <v>7</v>
      </c>
      <c r="I245" s="1" t="s">
        <v>15622</v>
      </c>
      <c r="J245" s="1" t="s">
        <v>17051</v>
      </c>
      <c r="K245" s="1" t="s">
        <v>17125</v>
      </c>
      <c r="L245" s="1" t="s">
        <v>15624</v>
      </c>
      <c r="M245" s="42">
        <v>1</v>
      </c>
      <c r="N245" s="42">
        <v>1</v>
      </c>
      <c r="O245" s="1" t="s">
        <v>15615</v>
      </c>
    </row>
    <row r="246" spans="1:15" x14ac:dyDescent="0.25">
      <c r="A246">
        <v>245</v>
      </c>
      <c r="B246" t="s">
        <v>9933</v>
      </c>
      <c r="C246" t="s">
        <v>5438</v>
      </c>
      <c r="D246" t="s">
        <v>16034</v>
      </c>
      <c r="E246" s="65">
        <f t="shared" si="12"/>
        <v>40678</v>
      </c>
      <c r="F246">
        <f t="shared" si="13"/>
        <v>2011</v>
      </c>
      <c r="G246">
        <f t="shared" si="14"/>
        <v>5</v>
      </c>
      <c r="H246">
        <f t="shared" si="15"/>
        <v>7</v>
      </c>
      <c r="I246" s="1" t="s">
        <v>15622</v>
      </c>
      <c r="J246" s="1" t="s">
        <v>17051</v>
      </c>
      <c r="K246" s="1" t="s">
        <v>17125</v>
      </c>
      <c r="L246" s="1" t="s">
        <v>15623</v>
      </c>
      <c r="M246" s="42">
        <v>0.92</v>
      </c>
      <c r="N246" s="42">
        <v>1</v>
      </c>
      <c r="O246" s="1" t="s">
        <v>15615</v>
      </c>
    </row>
    <row r="247" spans="1:15" x14ac:dyDescent="0.25">
      <c r="A247">
        <v>246</v>
      </c>
      <c r="B247" t="s">
        <v>9321</v>
      </c>
      <c r="C247" t="s">
        <v>6035</v>
      </c>
      <c r="D247" t="s">
        <v>16035</v>
      </c>
      <c r="E247" s="65">
        <f t="shared" si="12"/>
        <v>40681</v>
      </c>
      <c r="F247">
        <f t="shared" si="13"/>
        <v>2011</v>
      </c>
      <c r="G247">
        <f t="shared" si="14"/>
        <v>5</v>
      </c>
      <c r="H247">
        <f t="shared" si="15"/>
        <v>3</v>
      </c>
      <c r="I247" s="1" t="s">
        <v>15622</v>
      </c>
      <c r="J247" s="1" t="s">
        <v>17051</v>
      </c>
      <c r="K247" s="1" t="s">
        <v>17125</v>
      </c>
      <c r="L247" s="1" t="s">
        <v>15623</v>
      </c>
      <c r="M247" s="42">
        <v>0.82</v>
      </c>
      <c r="N247" s="42">
        <v>0.39</v>
      </c>
      <c r="O247" s="1" t="s">
        <v>15615</v>
      </c>
    </row>
    <row r="248" spans="1:15" x14ac:dyDescent="0.25">
      <c r="A248">
        <v>247</v>
      </c>
      <c r="B248" t="s">
        <v>10474</v>
      </c>
      <c r="C248" t="s">
        <v>4909</v>
      </c>
      <c r="D248" t="s">
        <v>16035</v>
      </c>
      <c r="E248" s="65">
        <f t="shared" si="12"/>
        <v>40681</v>
      </c>
      <c r="F248">
        <f t="shared" si="13"/>
        <v>2011</v>
      </c>
      <c r="G248">
        <f t="shared" si="14"/>
        <v>5</v>
      </c>
      <c r="H248">
        <f t="shared" si="15"/>
        <v>3</v>
      </c>
      <c r="I248" s="1" t="s">
        <v>15625</v>
      </c>
      <c r="J248" s="1" t="s">
        <v>17051</v>
      </c>
      <c r="K248" s="1" t="s">
        <v>17125</v>
      </c>
      <c r="L248" s="1" t="s">
        <v>15624</v>
      </c>
      <c r="M248" s="42">
        <v>0.9</v>
      </c>
      <c r="N248" s="42">
        <v>0.96</v>
      </c>
      <c r="O248" s="1" t="s">
        <v>15615</v>
      </c>
    </row>
    <row r="249" spans="1:15" x14ac:dyDescent="0.25">
      <c r="A249">
        <v>248</v>
      </c>
      <c r="B249" t="s">
        <v>9217</v>
      </c>
      <c r="C249" t="s">
        <v>6137</v>
      </c>
      <c r="D249" t="s">
        <v>16036</v>
      </c>
      <c r="E249" s="65">
        <f t="shared" si="12"/>
        <v>40683</v>
      </c>
      <c r="F249">
        <f t="shared" si="13"/>
        <v>2011</v>
      </c>
      <c r="G249">
        <f t="shared" si="14"/>
        <v>5</v>
      </c>
      <c r="H249">
        <f t="shared" si="15"/>
        <v>5</v>
      </c>
      <c r="I249" s="1" t="s">
        <v>15622</v>
      </c>
      <c r="J249" s="1" t="s">
        <v>17051</v>
      </c>
      <c r="K249" s="1" t="s">
        <v>17125</v>
      </c>
      <c r="L249" s="1" t="s">
        <v>15623</v>
      </c>
      <c r="M249" s="42">
        <v>0.67</v>
      </c>
      <c r="N249" s="42">
        <v>0.5</v>
      </c>
      <c r="O249" s="1" t="s">
        <v>15615</v>
      </c>
    </row>
    <row r="250" spans="1:15" x14ac:dyDescent="0.25">
      <c r="A250">
        <v>249</v>
      </c>
      <c r="B250" t="s">
        <v>8924</v>
      </c>
      <c r="C250" t="s">
        <v>6428</v>
      </c>
      <c r="D250" t="s">
        <v>16036</v>
      </c>
      <c r="E250" s="65">
        <f t="shared" si="12"/>
        <v>40683</v>
      </c>
      <c r="F250">
        <f t="shared" si="13"/>
        <v>2011</v>
      </c>
      <c r="G250">
        <f t="shared" si="14"/>
        <v>5</v>
      </c>
      <c r="H250">
        <f t="shared" si="15"/>
        <v>5</v>
      </c>
      <c r="I250" s="1" t="s">
        <v>15625</v>
      </c>
      <c r="J250" s="1" t="s">
        <v>17051</v>
      </c>
      <c r="K250" s="1" t="s">
        <v>17125</v>
      </c>
      <c r="L250" s="1" t="s">
        <v>15623</v>
      </c>
      <c r="M250" s="42">
        <v>1</v>
      </c>
      <c r="N250" s="42">
        <v>1</v>
      </c>
      <c r="O250" s="1" t="s">
        <v>15616</v>
      </c>
    </row>
    <row r="251" spans="1:15" x14ac:dyDescent="0.25">
      <c r="A251">
        <v>250</v>
      </c>
      <c r="B251" t="s">
        <v>10566</v>
      </c>
      <c r="C251" t="s">
        <v>4818</v>
      </c>
      <c r="D251" t="s">
        <v>16037</v>
      </c>
      <c r="E251" s="65">
        <f t="shared" si="12"/>
        <v>40685</v>
      </c>
      <c r="F251">
        <f t="shared" si="13"/>
        <v>2011</v>
      </c>
      <c r="G251">
        <f t="shared" si="14"/>
        <v>5</v>
      </c>
      <c r="H251">
        <f t="shared" si="15"/>
        <v>7</v>
      </c>
      <c r="I251" s="1" t="s">
        <v>15625</v>
      </c>
      <c r="J251" s="1" t="s">
        <v>17051</v>
      </c>
      <c r="K251" s="1" t="s">
        <v>17125</v>
      </c>
      <c r="L251" s="1" t="s">
        <v>15626</v>
      </c>
      <c r="M251" s="42">
        <v>1</v>
      </c>
      <c r="N251" s="42">
        <v>0.95</v>
      </c>
      <c r="O251" s="1" t="s">
        <v>15616</v>
      </c>
    </row>
    <row r="252" spans="1:15" x14ac:dyDescent="0.25">
      <c r="A252">
        <v>251</v>
      </c>
      <c r="B252" t="s">
        <v>9027</v>
      </c>
      <c r="C252" t="s">
        <v>6326</v>
      </c>
      <c r="D252" t="s">
        <v>16038</v>
      </c>
      <c r="E252" s="65">
        <f t="shared" si="12"/>
        <v>40686</v>
      </c>
      <c r="F252">
        <f t="shared" si="13"/>
        <v>2011</v>
      </c>
      <c r="G252">
        <f t="shared" si="14"/>
        <v>5</v>
      </c>
      <c r="H252">
        <f t="shared" si="15"/>
        <v>1</v>
      </c>
      <c r="I252" s="1" t="s">
        <v>15622</v>
      </c>
      <c r="J252" s="1" t="s">
        <v>17051</v>
      </c>
      <c r="K252" s="1" t="s">
        <v>17125</v>
      </c>
      <c r="L252" s="1" t="s">
        <v>15626</v>
      </c>
      <c r="M252" s="42">
        <v>1</v>
      </c>
      <c r="N252" s="42">
        <v>0.96</v>
      </c>
      <c r="O252" s="1" t="s">
        <v>15616</v>
      </c>
    </row>
    <row r="253" spans="1:15" x14ac:dyDescent="0.25">
      <c r="A253">
        <v>252</v>
      </c>
      <c r="B253" t="s">
        <v>11784</v>
      </c>
      <c r="C253" t="s">
        <v>3626</v>
      </c>
      <c r="D253" t="s">
        <v>16038</v>
      </c>
      <c r="E253" s="65">
        <f t="shared" si="12"/>
        <v>40686</v>
      </c>
      <c r="F253">
        <f t="shared" si="13"/>
        <v>2011</v>
      </c>
      <c r="G253">
        <f t="shared" si="14"/>
        <v>5</v>
      </c>
      <c r="H253">
        <f t="shared" si="15"/>
        <v>1</v>
      </c>
      <c r="I253" s="1" t="s">
        <v>15625</v>
      </c>
      <c r="J253" s="1" t="s">
        <v>17051</v>
      </c>
      <c r="K253" s="1" t="s">
        <v>17125</v>
      </c>
      <c r="L253" s="1" t="s">
        <v>15624</v>
      </c>
      <c r="M253" s="42">
        <v>1</v>
      </c>
      <c r="N253" s="42">
        <v>1</v>
      </c>
      <c r="O253" s="1" t="s">
        <v>15616</v>
      </c>
    </row>
    <row r="254" spans="1:15" x14ac:dyDescent="0.25">
      <c r="A254">
        <v>253</v>
      </c>
      <c r="B254" t="s">
        <v>11558</v>
      </c>
      <c r="C254" t="s">
        <v>3847</v>
      </c>
      <c r="D254" t="s">
        <v>16038</v>
      </c>
      <c r="E254" s="65">
        <f t="shared" si="12"/>
        <v>40686</v>
      </c>
      <c r="F254">
        <f t="shared" si="13"/>
        <v>2011</v>
      </c>
      <c r="G254">
        <f t="shared" si="14"/>
        <v>5</v>
      </c>
      <c r="H254">
        <f t="shared" si="15"/>
        <v>1</v>
      </c>
      <c r="I254" s="1" t="s">
        <v>15622</v>
      </c>
      <c r="J254" s="1" t="s">
        <v>17051</v>
      </c>
      <c r="K254" s="1" t="s">
        <v>17125</v>
      </c>
      <c r="L254" s="1" t="s">
        <v>15626</v>
      </c>
      <c r="M254" s="42">
        <v>1</v>
      </c>
      <c r="N254" s="42">
        <v>1</v>
      </c>
      <c r="O254" s="1" t="s">
        <v>15616</v>
      </c>
    </row>
    <row r="255" spans="1:15" x14ac:dyDescent="0.25">
      <c r="A255">
        <v>254</v>
      </c>
      <c r="B255" t="s">
        <v>7696</v>
      </c>
      <c r="C255" t="s">
        <v>7622</v>
      </c>
      <c r="D255" t="s">
        <v>16039</v>
      </c>
      <c r="E255" s="65">
        <f t="shared" si="12"/>
        <v>40687</v>
      </c>
      <c r="F255">
        <f t="shared" si="13"/>
        <v>2011</v>
      </c>
      <c r="G255">
        <f t="shared" si="14"/>
        <v>5</v>
      </c>
      <c r="H255">
        <f t="shared" si="15"/>
        <v>2</v>
      </c>
      <c r="I255" s="1" t="s">
        <v>15622</v>
      </c>
      <c r="J255" s="1" t="s">
        <v>17051</v>
      </c>
      <c r="K255" s="1" t="s">
        <v>17125</v>
      </c>
      <c r="L255" s="1" t="s">
        <v>15624</v>
      </c>
      <c r="M255" s="42">
        <v>1</v>
      </c>
      <c r="N255" s="42">
        <v>0.9</v>
      </c>
      <c r="O255" s="1" t="s">
        <v>15616</v>
      </c>
    </row>
    <row r="256" spans="1:15" x14ac:dyDescent="0.25">
      <c r="A256">
        <v>255</v>
      </c>
      <c r="B256" t="s">
        <v>9931</v>
      </c>
      <c r="C256" t="s">
        <v>5440</v>
      </c>
      <c r="D256" t="s">
        <v>16040</v>
      </c>
      <c r="E256" s="65">
        <f t="shared" si="12"/>
        <v>40688</v>
      </c>
      <c r="F256">
        <f t="shared" si="13"/>
        <v>2011</v>
      </c>
      <c r="G256">
        <f t="shared" si="14"/>
        <v>5</v>
      </c>
      <c r="H256">
        <f t="shared" si="15"/>
        <v>3</v>
      </c>
      <c r="I256" s="1" t="s">
        <v>15622</v>
      </c>
      <c r="J256" s="1" t="s">
        <v>17051</v>
      </c>
      <c r="K256" s="1" t="s">
        <v>17125</v>
      </c>
      <c r="L256" s="1" t="s">
        <v>15626</v>
      </c>
      <c r="M256" s="42">
        <v>1</v>
      </c>
      <c r="N256" s="42">
        <v>1</v>
      </c>
      <c r="O256" s="1" t="s">
        <v>15615</v>
      </c>
    </row>
    <row r="257" spans="1:15" x14ac:dyDescent="0.25">
      <c r="A257">
        <v>256</v>
      </c>
      <c r="B257" t="s">
        <v>10003</v>
      </c>
      <c r="C257" t="s">
        <v>5370</v>
      </c>
      <c r="D257" t="s">
        <v>16040</v>
      </c>
      <c r="E257" s="65">
        <f t="shared" si="12"/>
        <v>40688</v>
      </c>
      <c r="F257">
        <f t="shared" si="13"/>
        <v>2011</v>
      </c>
      <c r="G257">
        <f t="shared" si="14"/>
        <v>5</v>
      </c>
      <c r="H257">
        <f t="shared" si="15"/>
        <v>3</v>
      </c>
      <c r="I257" s="1" t="s">
        <v>15622</v>
      </c>
      <c r="J257" s="1" t="s">
        <v>17051</v>
      </c>
      <c r="K257" s="1" t="s">
        <v>17125</v>
      </c>
      <c r="L257" s="1" t="s">
        <v>15628</v>
      </c>
      <c r="M257" s="42">
        <v>0.22</v>
      </c>
      <c r="N257" s="42">
        <v>0.79</v>
      </c>
      <c r="O257" s="1" t="s">
        <v>15616</v>
      </c>
    </row>
    <row r="258" spans="1:15" x14ac:dyDescent="0.25">
      <c r="A258">
        <v>257</v>
      </c>
      <c r="B258" t="s">
        <v>9202</v>
      </c>
      <c r="C258" t="s">
        <v>6152</v>
      </c>
      <c r="D258" t="s">
        <v>16041</v>
      </c>
      <c r="E258" s="65">
        <f t="shared" si="12"/>
        <v>40689</v>
      </c>
      <c r="F258">
        <f t="shared" si="13"/>
        <v>2011</v>
      </c>
      <c r="G258">
        <f t="shared" si="14"/>
        <v>5</v>
      </c>
      <c r="H258">
        <f t="shared" si="15"/>
        <v>4</v>
      </c>
      <c r="I258" s="1" t="s">
        <v>15622</v>
      </c>
      <c r="J258" s="1" t="s">
        <v>17051</v>
      </c>
      <c r="K258" s="1" t="s">
        <v>17125</v>
      </c>
      <c r="L258" s="1" t="s">
        <v>15626</v>
      </c>
      <c r="M258" s="42">
        <v>0.88</v>
      </c>
      <c r="N258" s="42">
        <v>0.98</v>
      </c>
      <c r="O258" s="1" t="s">
        <v>15615</v>
      </c>
    </row>
    <row r="259" spans="1:15" x14ac:dyDescent="0.25">
      <c r="A259">
        <v>258</v>
      </c>
      <c r="B259" t="s">
        <v>8709</v>
      </c>
      <c r="C259" t="s">
        <v>6639</v>
      </c>
      <c r="D259" t="s">
        <v>16042</v>
      </c>
      <c r="E259" s="65">
        <f t="shared" ref="E259:E322" si="16">DATE(LEFT(D259,4),MID(D259,5,2),RIGHT(D259,2))</f>
        <v>40693</v>
      </c>
      <c r="F259">
        <f t="shared" ref="F259:F322" si="17">YEAR(E259)</f>
        <v>2011</v>
      </c>
      <c r="G259">
        <f t="shared" ref="G259:G322" si="18">MONTH(E259)</f>
        <v>5</v>
      </c>
      <c r="H259">
        <f t="shared" ref="H259:H322" si="19">WEEKDAY(E259,2)</f>
        <v>1</v>
      </c>
      <c r="I259" s="1" t="s">
        <v>15622</v>
      </c>
      <c r="J259" s="1" t="s">
        <v>17051</v>
      </c>
      <c r="K259" s="1" t="s">
        <v>17125</v>
      </c>
      <c r="L259" s="1" t="s">
        <v>15623</v>
      </c>
      <c r="M259" s="42">
        <v>0.56999999999999995</v>
      </c>
      <c r="N259" s="42">
        <v>0.78</v>
      </c>
      <c r="O259" s="1" t="s">
        <v>15616</v>
      </c>
    </row>
    <row r="260" spans="1:15" x14ac:dyDescent="0.25">
      <c r="A260">
        <v>259</v>
      </c>
      <c r="B260" t="s">
        <v>8432</v>
      </c>
      <c r="C260" t="s">
        <v>6910</v>
      </c>
      <c r="D260" t="s">
        <v>16042</v>
      </c>
      <c r="E260" s="65">
        <f t="shared" si="16"/>
        <v>40693</v>
      </c>
      <c r="F260">
        <f t="shared" si="17"/>
        <v>2011</v>
      </c>
      <c r="G260">
        <f t="shared" si="18"/>
        <v>5</v>
      </c>
      <c r="H260">
        <f t="shared" si="19"/>
        <v>1</v>
      </c>
      <c r="I260" s="1" t="s">
        <v>15622</v>
      </c>
      <c r="J260" s="1" t="s">
        <v>17051</v>
      </c>
      <c r="K260" s="1" t="s">
        <v>17125</v>
      </c>
      <c r="L260" s="1" t="s">
        <v>15624</v>
      </c>
      <c r="M260" s="42">
        <v>0.78</v>
      </c>
      <c r="N260" s="42">
        <v>1</v>
      </c>
      <c r="O260" s="1" t="s">
        <v>15615</v>
      </c>
    </row>
    <row r="261" spans="1:15" x14ac:dyDescent="0.25">
      <c r="A261">
        <v>260</v>
      </c>
      <c r="B261" t="s">
        <v>8942</v>
      </c>
      <c r="C261" t="s">
        <v>6411</v>
      </c>
      <c r="D261" t="s">
        <v>16043</v>
      </c>
      <c r="E261" s="65">
        <f t="shared" si="16"/>
        <v>40694</v>
      </c>
      <c r="F261">
        <f t="shared" si="17"/>
        <v>2011</v>
      </c>
      <c r="G261">
        <f t="shared" si="18"/>
        <v>5</v>
      </c>
      <c r="H261">
        <f t="shared" si="19"/>
        <v>2</v>
      </c>
      <c r="I261" s="1" t="s">
        <v>15622</v>
      </c>
      <c r="J261" s="1" t="s">
        <v>17051</v>
      </c>
      <c r="K261" s="1" t="s">
        <v>17125</v>
      </c>
      <c r="L261" s="1" t="s">
        <v>15626</v>
      </c>
      <c r="M261" s="42">
        <v>1</v>
      </c>
      <c r="N261" s="42">
        <v>1</v>
      </c>
      <c r="O261" s="1" t="s">
        <v>15616</v>
      </c>
    </row>
    <row r="262" spans="1:15" x14ac:dyDescent="0.25">
      <c r="A262">
        <v>261</v>
      </c>
      <c r="B262" t="s">
        <v>11239</v>
      </c>
      <c r="C262" t="s">
        <v>4162</v>
      </c>
      <c r="D262" t="s">
        <v>16043</v>
      </c>
      <c r="E262" s="65">
        <f t="shared" si="16"/>
        <v>40694</v>
      </c>
      <c r="F262">
        <f t="shared" si="17"/>
        <v>2011</v>
      </c>
      <c r="G262">
        <f t="shared" si="18"/>
        <v>5</v>
      </c>
      <c r="H262">
        <f t="shared" si="19"/>
        <v>2</v>
      </c>
      <c r="I262" s="1" t="s">
        <v>15622</v>
      </c>
      <c r="J262" s="1" t="s">
        <v>17051</v>
      </c>
      <c r="K262" s="1" t="s">
        <v>17125</v>
      </c>
      <c r="L262" s="1" t="s">
        <v>15624</v>
      </c>
      <c r="M262" s="42">
        <v>1</v>
      </c>
      <c r="N262" s="42">
        <v>1</v>
      </c>
      <c r="O262" s="1" t="s">
        <v>15616</v>
      </c>
    </row>
    <row r="263" spans="1:15" x14ac:dyDescent="0.25">
      <c r="A263">
        <v>262</v>
      </c>
      <c r="B263" t="s">
        <v>11124</v>
      </c>
      <c r="C263" t="s">
        <v>4276</v>
      </c>
      <c r="D263" t="s">
        <v>16044</v>
      </c>
      <c r="E263" s="65">
        <f t="shared" si="16"/>
        <v>40696</v>
      </c>
      <c r="F263">
        <f t="shared" si="17"/>
        <v>2011</v>
      </c>
      <c r="G263">
        <f t="shared" si="18"/>
        <v>6</v>
      </c>
      <c r="H263">
        <f t="shared" si="19"/>
        <v>4</v>
      </c>
      <c r="I263" s="1" t="s">
        <v>15622</v>
      </c>
      <c r="J263" s="1" t="s">
        <v>17051</v>
      </c>
      <c r="K263" s="1" t="s">
        <v>17125</v>
      </c>
      <c r="L263" s="1" t="s">
        <v>15623</v>
      </c>
      <c r="M263" s="42">
        <v>1</v>
      </c>
      <c r="N263" s="42">
        <v>1</v>
      </c>
      <c r="O263" s="1" t="s">
        <v>15615</v>
      </c>
    </row>
    <row r="264" spans="1:15" x14ac:dyDescent="0.25">
      <c r="A264">
        <v>263</v>
      </c>
      <c r="B264" t="s">
        <v>11544</v>
      </c>
      <c r="C264" t="s">
        <v>3860</v>
      </c>
      <c r="D264" t="s">
        <v>16044</v>
      </c>
      <c r="E264" s="65">
        <f t="shared" si="16"/>
        <v>40696</v>
      </c>
      <c r="F264">
        <f t="shared" si="17"/>
        <v>2011</v>
      </c>
      <c r="G264">
        <f t="shared" si="18"/>
        <v>6</v>
      </c>
      <c r="H264">
        <f t="shared" si="19"/>
        <v>4</v>
      </c>
      <c r="I264" s="1" t="s">
        <v>15622</v>
      </c>
      <c r="J264" s="1" t="s">
        <v>17051</v>
      </c>
      <c r="K264" s="1" t="s">
        <v>17125</v>
      </c>
      <c r="L264" s="1" t="s">
        <v>15623</v>
      </c>
      <c r="M264" s="42">
        <v>0.5</v>
      </c>
      <c r="N264" s="42">
        <v>0</v>
      </c>
      <c r="O264" s="1" t="s">
        <v>15615</v>
      </c>
    </row>
    <row r="265" spans="1:15" x14ac:dyDescent="0.25">
      <c r="A265">
        <v>264</v>
      </c>
      <c r="B265" t="s">
        <v>8045</v>
      </c>
      <c r="C265" t="s">
        <v>7287</v>
      </c>
      <c r="D265" t="s">
        <v>16045</v>
      </c>
      <c r="E265" s="65">
        <f t="shared" si="16"/>
        <v>40698</v>
      </c>
      <c r="F265">
        <f t="shared" si="17"/>
        <v>2011</v>
      </c>
      <c r="G265">
        <f t="shared" si="18"/>
        <v>6</v>
      </c>
      <c r="H265">
        <f t="shared" si="19"/>
        <v>6</v>
      </c>
      <c r="I265" s="1" t="s">
        <v>15622</v>
      </c>
      <c r="J265" s="1" t="s">
        <v>17051</v>
      </c>
      <c r="K265" s="1" t="s">
        <v>17125</v>
      </c>
      <c r="L265" s="1" t="s">
        <v>15624</v>
      </c>
      <c r="M265" s="42">
        <v>1</v>
      </c>
      <c r="N265" s="42">
        <v>1</v>
      </c>
      <c r="O265" s="1" t="s">
        <v>15615</v>
      </c>
    </row>
    <row r="266" spans="1:15" x14ac:dyDescent="0.25">
      <c r="A266">
        <v>265</v>
      </c>
      <c r="B266" t="s">
        <v>9317</v>
      </c>
      <c r="C266" t="s">
        <v>6039</v>
      </c>
      <c r="D266" t="s">
        <v>16046</v>
      </c>
      <c r="E266" s="65">
        <f t="shared" si="16"/>
        <v>40700</v>
      </c>
      <c r="F266">
        <f t="shared" si="17"/>
        <v>2011</v>
      </c>
      <c r="G266">
        <f t="shared" si="18"/>
        <v>6</v>
      </c>
      <c r="H266">
        <f t="shared" si="19"/>
        <v>1</v>
      </c>
      <c r="I266" s="1" t="s">
        <v>15622</v>
      </c>
      <c r="J266" s="1" t="s">
        <v>17051</v>
      </c>
      <c r="K266" s="1" t="s">
        <v>17125</v>
      </c>
      <c r="L266" s="1" t="s">
        <v>15628</v>
      </c>
      <c r="M266" s="42">
        <v>0.22</v>
      </c>
      <c r="N266" s="42">
        <v>0</v>
      </c>
      <c r="O266" s="1" t="s">
        <v>15615</v>
      </c>
    </row>
    <row r="267" spans="1:15" x14ac:dyDescent="0.25">
      <c r="A267">
        <v>266</v>
      </c>
      <c r="B267" t="s">
        <v>10360</v>
      </c>
      <c r="C267" t="s">
        <v>5019</v>
      </c>
      <c r="D267" t="s">
        <v>16047</v>
      </c>
      <c r="E267" s="65">
        <f t="shared" si="16"/>
        <v>40701</v>
      </c>
      <c r="F267">
        <f t="shared" si="17"/>
        <v>2011</v>
      </c>
      <c r="G267">
        <f t="shared" si="18"/>
        <v>6</v>
      </c>
      <c r="H267">
        <f t="shared" si="19"/>
        <v>2</v>
      </c>
      <c r="I267" s="1" t="s">
        <v>15622</v>
      </c>
      <c r="J267" s="1" t="s">
        <v>17051</v>
      </c>
      <c r="K267" s="1" t="s">
        <v>17125</v>
      </c>
      <c r="L267" s="1" t="s">
        <v>15624</v>
      </c>
      <c r="M267" s="42">
        <v>1</v>
      </c>
      <c r="N267" s="42">
        <v>0.33</v>
      </c>
      <c r="O267" s="1" t="s">
        <v>15615</v>
      </c>
    </row>
    <row r="268" spans="1:15" x14ac:dyDescent="0.25">
      <c r="A268">
        <v>267</v>
      </c>
      <c r="B268" t="s">
        <v>11162</v>
      </c>
      <c r="C268" t="s">
        <v>4238</v>
      </c>
      <c r="D268" t="s">
        <v>16048</v>
      </c>
      <c r="E268" s="65">
        <f t="shared" si="16"/>
        <v>40702</v>
      </c>
      <c r="F268">
        <f t="shared" si="17"/>
        <v>2011</v>
      </c>
      <c r="G268">
        <f t="shared" si="18"/>
        <v>6</v>
      </c>
      <c r="H268">
        <f t="shared" si="19"/>
        <v>3</v>
      </c>
      <c r="I268" s="1" t="s">
        <v>15622</v>
      </c>
      <c r="J268" s="1" t="s">
        <v>17051</v>
      </c>
      <c r="K268" s="1" t="s">
        <v>17125</v>
      </c>
      <c r="L268" s="1" t="s">
        <v>15624</v>
      </c>
      <c r="M268" s="42">
        <v>0.8</v>
      </c>
      <c r="N268" s="42">
        <v>0.48</v>
      </c>
      <c r="O268" s="1" t="s">
        <v>15615</v>
      </c>
    </row>
    <row r="269" spans="1:15" x14ac:dyDescent="0.25">
      <c r="A269">
        <v>268</v>
      </c>
      <c r="B269" t="s">
        <v>9307</v>
      </c>
      <c r="C269" t="s">
        <v>6049</v>
      </c>
      <c r="D269" t="s">
        <v>16049</v>
      </c>
      <c r="E269" s="65">
        <f t="shared" si="16"/>
        <v>40703</v>
      </c>
      <c r="F269">
        <f t="shared" si="17"/>
        <v>2011</v>
      </c>
      <c r="G269">
        <f t="shared" si="18"/>
        <v>6</v>
      </c>
      <c r="H269">
        <f t="shared" si="19"/>
        <v>4</v>
      </c>
      <c r="I269" s="1" t="s">
        <v>15622</v>
      </c>
      <c r="J269" s="1" t="s">
        <v>17051</v>
      </c>
      <c r="K269" s="1" t="s">
        <v>17125</v>
      </c>
      <c r="L269" s="1" t="s">
        <v>15624</v>
      </c>
      <c r="M269" s="42">
        <v>1</v>
      </c>
      <c r="N269" s="42">
        <v>0.76</v>
      </c>
      <c r="O269" s="1" t="s">
        <v>15615</v>
      </c>
    </row>
    <row r="270" spans="1:15" x14ac:dyDescent="0.25">
      <c r="A270">
        <v>269</v>
      </c>
      <c r="B270" t="s">
        <v>8668</v>
      </c>
      <c r="C270" t="s">
        <v>6680</v>
      </c>
      <c r="D270" t="s">
        <v>16049</v>
      </c>
      <c r="E270" s="65">
        <f t="shared" si="16"/>
        <v>40703</v>
      </c>
      <c r="F270">
        <f t="shared" si="17"/>
        <v>2011</v>
      </c>
      <c r="G270">
        <f t="shared" si="18"/>
        <v>6</v>
      </c>
      <c r="H270">
        <f t="shared" si="19"/>
        <v>4</v>
      </c>
      <c r="I270" s="1" t="s">
        <v>15622</v>
      </c>
      <c r="J270" s="1" t="s">
        <v>17051</v>
      </c>
      <c r="K270" s="1" t="s">
        <v>17125</v>
      </c>
      <c r="L270" s="1" t="s">
        <v>15623</v>
      </c>
      <c r="M270" s="42">
        <v>0.7</v>
      </c>
      <c r="N270" s="42">
        <v>0.96</v>
      </c>
      <c r="O270" s="1" t="s">
        <v>15616</v>
      </c>
    </row>
    <row r="271" spans="1:15" x14ac:dyDescent="0.25">
      <c r="A271">
        <v>270</v>
      </c>
      <c r="B271" t="s">
        <v>8933</v>
      </c>
      <c r="C271" t="s">
        <v>6419</v>
      </c>
      <c r="D271" t="s">
        <v>16050</v>
      </c>
      <c r="E271" s="65">
        <f t="shared" si="16"/>
        <v>40704</v>
      </c>
      <c r="F271">
        <f t="shared" si="17"/>
        <v>2011</v>
      </c>
      <c r="G271">
        <f t="shared" si="18"/>
        <v>6</v>
      </c>
      <c r="H271">
        <f t="shared" si="19"/>
        <v>5</v>
      </c>
      <c r="I271" s="1" t="s">
        <v>15622</v>
      </c>
      <c r="J271" s="1" t="s">
        <v>17051</v>
      </c>
      <c r="K271" s="1" t="s">
        <v>17125</v>
      </c>
      <c r="L271" s="1" t="s">
        <v>15626</v>
      </c>
      <c r="M271" s="42">
        <v>1</v>
      </c>
      <c r="N271" s="42">
        <v>0.93</v>
      </c>
      <c r="O271" s="1" t="s">
        <v>15616</v>
      </c>
    </row>
    <row r="272" spans="1:15" x14ac:dyDescent="0.25">
      <c r="A272">
        <v>271</v>
      </c>
      <c r="B272" t="s">
        <v>9204</v>
      </c>
      <c r="C272" t="s">
        <v>6150</v>
      </c>
      <c r="D272" t="s">
        <v>16051</v>
      </c>
      <c r="E272" s="65">
        <f t="shared" si="16"/>
        <v>40707</v>
      </c>
      <c r="F272">
        <f t="shared" si="17"/>
        <v>2011</v>
      </c>
      <c r="G272">
        <f t="shared" si="18"/>
        <v>6</v>
      </c>
      <c r="H272">
        <f t="shared" si="19"/>
        <v>1</v>
      </c>
      <c r="I272" s="1" t="s">
        <v>15625</v>
      </c>
      <c r="J272" s="1" t="s">
        <v>17051</v>
      </c>
      <c r="K272" s="1" t="s">
        <v>17125</v>
      </c>
      <c r="L272" s="1" t="s">
        <v>15623</v>
      </c>
      <c r="M272" s="42">
        <v>1</v>
      </c>
      <c r="N272" s="42">
        <v>0.84</v>
      </c>
      <c r="O272" s="1" t="s">
        <v>15616</v>
      </c>
    </row>
    <row r="273" spans="1:15" x14ac:dyDescent="0.25">
      <c r="A273">
        <v>272</v>
      </c>
      <c r="B273" t="s">
        <v>9529</v>
      </c>
      <c r="C273" t="s">
        <v>5831</v>
      </c>
      <c r="D273" t="s">
        <v>16052</v>
      </c>
      <c r="E273" s="65">
        <f t="shared" si="16"/>
        <v>40708</v>
      </c>
      <c r="F273">
        <f t="shared" si="17"/>
        <v>2011</v>
      </c>
      <c r="G273">
        <f t="shared" si="18"/>
        <v>6</v>
      </c>
      <c r="H273">
        <f t="shared" si="19"/>
        <v>2</v>
      </c>
      <c r="I273" s="1" t="s">
        <v>15622</v>
      </c>
      <c r="J273" s="1" t="s">
        <v>17051</v>
      </c>
      <c r="K273" s="1" t="s">
        <v>17125</v>
      </c>
      <c r="L273" s="1" t="s">
        <v>15624</v>
      </c>
      <c r="M273" s="42">
        <v>1</v>
      </c>
      <c r="N273" s="42">
        <v>0.93</v>
      </c>
      <c r="O273" s="1" t="s">
        <v>15616</v>
      </c>
    </row>
    <row r="274" spans="1:15" x14ac:dyDescent="0.25">
      <c r="A274">
        <v>273</v>
      </c>
      <c r="B274" t="s">
        <v>8979</v>
      </c>
      <c r="C274" t="s">
        <v>6374</v>
      </c>
      <c r="D274" t="s">
        <v>16053</v>
      </c>
      <c r="E274" s="65">
        <f t="shared" si="16"/>
        <v>40709</v>
      </c>
      <c r="F274">
        <f t="shared" si="17"/>
        <v>2011</v>
      </c>
      <c r="G274">
        <f t="shared" si="18"/>
        <v>6</v>
      </c>
      <c r="H274">
        <f t="shared" si="19"/>
        <v>3</v>
      </c>
      <c r="I274" s="1" t="s">
        <v>15704</v>
      </c>
      <c r="J274" s="1" t="s">
        <v>17065</v>
      </c>
      <c r="K274" s="1" t="s">
        <v>17125</v>
      </c>
      <c r="L274" s="1" t="s">
        <v>15623</v>
      </c>
      <c r="M274" s="42">
        <v>1</v>
      </c>
      <c r="N274" s="42">
        <v>0.4</v>
      </c>
      <c r="O274" s="1" t="s">
        <v>15616</v>
      </c>
    </row>
    <row r="275" spans="1:15" x14ac:dyDescent="0.25">
      <c r="A275">
        <v>274</v>
      </c>
      <c r="B275" t="s">
        <v>8817</v>
      </c>
      <c r="C275" t="s">
        <v>6531</v>
      </c>
      <c r="D275" t="s">
        <v>16054</v>
      </c>
      <c r="E275" s="65">
        <f t="shared" si="16"/>
        <v>40710</v>
      </c>
      <c r="F275">
        <f t="shared" si="17"/>
        <v>2011</v>
      </c>
      <c r="G275">
        <f t="shared" si="18"/>
        <v>6</v>
      </c>
      <c r="H275">
        <f t="shared" si="19"/>
        <v>4</v>
      </c>
      <c r="I275" s="1" t="s">
        <v>15622</v>
      </c>
      <c r="J275" s="1" t="s">
        <v>17051</v>
      </c>
      <c r="K275" s="1" t="s">
        <v>17125</v>
      </c>
      <c r="L275" s="1" t="s">
        <v>15626</v>
      </c>
      <c r="M275" s="42">
        <v>1</v>
      </c>
      <c r="N275" s="42">
        <v>0.9</v>
      </c>
      <c r="O275" s="1" t="s">
        <v>15616</v>
      </c>
    </row>
    <row r="276" spans="1:15" x14ac:dyDescent="0.25">
      <c r="A276">
        <v>275</v>
      </c>
      <c r="B276" t="s">
        <v>7755</v>
      </c>
      <c r="C276" t="s">
        <v>7566</v>
      </c>
      <c r="D276" t="s">
        <v>16055</v>
      </c>
      <c r="E276" s="65">
        <f t="shared" si="16"/>
        <v>40711</v>
      </c>
      <c r="F276">
        <f t="shared" si="17"/>
        <v>2011</v>
      </c>
      <c r="G276">
        <f t="shared" si="18"/>
        <v>6</v>
      </c>
      <c r="H276">
        <f t="shared" si="19"/>
        <v>5</v>
      </c>
      <c r="I276" s="1" t="s">
        <v>15622</v>
      </c>
      <c r="J276" s="1" t="s">
        <v>17051</v>
      </c>
      <c r="K276" s="1" t="s">
        <v>17125</v>
      </c>
      <c r="L276" s="1" t="s">
        <v>15626</v>
      </c>
      <c r="M276" s="42">
        <v>1</v>
      </c>
      <c r="N276" s="42">
        <v>0.84</v>
      </c>
      <c r="O276" s="1" t="s">
        <v>15616</v>
      </c>
    </row>
    <row r="277" spans="1:15" x14ac:dyDescent="0.25">
      <c r="A277">
        <v>276</v>
      </c>
      <c r="B277" t="s">
        <v>7776</v>
      </c>
      <c r="C277" t="s">
        <v>7546</v>
      </c>
      <c r="D277" t="s">
        <v>16056</v>
      </c>
      <c r="E277" s="65">
        <f t="shared" si="16"/>
        <v>40712</v>
      </c>
      <c r="F277">
        <f t="shared" si="17"/>
        <v>2011</v>
      </c>
      <c r="G277">
        <f t="shared" si="18"/>
        <v>6</v>
      </c>
      <c r="H277">
        <f t="shared" si="19"/>
        <v>6</v>
      </c>
      <c r="I277" s="1" t="s">
        <v>15622</v>
      </c>
      <c r="J277" s="1" t="s">
        <v>17051</v>
      </c>
      <c r="K277" s="1" t="s">
        <v>17125</v>
      </c>
      <c r="L277" s="1" t="s">
        <v>15623</v>
      </c>
      <c r="M277" s="42">
        <v>0.6</v>
      </c>
      <c r="N277" s="42">
        <v>0.27</v>
      </c>
      <c r="O277" s="1" t="s">
        <v>15615</v>
      </c>
    </row>
    <row r="278" spans="1:15" x14ac:dyDescent="0.25">
      <c r="A278">
        <v>277</v>
      </c>
      <c r="B278" t="s">
        <v>7697</v>
      </c>
      <c r="C278" t="s">
        <v>7621</v>
      </c>
      <c r="D278" t="s">
        <v>16057</v>
      </c>
      <c r="E278" s="65">
        <f t="shared" si="16"/>
        <v>40713</v>
      </c>
      <c r="F278">
        <f t="shared" si="17"/>
        <v>2011</v>
      </c>
      <c r="G278">
        <f t="shared" si="18"/>
        <v>6</v>
      </c>
      <c r="H278">
        <f t="shared" si="19"/>
        <v>7</v>
      </c>
      <c r="I278" s="1" t="s">
        <v>15622</v>
      </c>
      <c r="J278" s="1" t="s">
        <v>17051</v>
      </c>
      <c r="K278" s="1" t="s">
        <v>17125</v>
      </c>
      <c r="L278" s="1" t="s">
        <v>15626</v>
      </c>
      <c r="M278" s="42">
        <v>1</v>
      </c>
      <c r="N278" s="42">
        <v>0.72</v>
      </c>
      <c r="O278" s="1" t="s">
        <v>15616</v>
      </c>
    </row>
    <row r="279" spans="1:15" x14ac:dyDescent="0.25">
      <c r="A279">
        <v>278</v>
      </c>
      <c r="B279" t="s">
        <v>11425</v>
      </c>
      <c r="C279" t="s">
        <v>3976</v>
      </c>
      <c r="D279" t="s">
        <v>16057</v>
      </c>
      <c r="E279" s="65">
        <f t="shared" si="16"/>
        <v>40713</v>
      </c>
      <c r="F279">
        <f t="shared" si="17"/>
        <v>2011</v>
      </c>
      <c r="G279">
        <f t="shared" si="18"/>
        <v>6</v>
      </c>
      <c r="H279">
        <f t="shared" si="19"/>
        <v>7</v>
      </c>
      <c r="I279" s="1" t="s">
        <v>15622</v>
      </c>
      <c r="J279" s="1" t="s">
        <v>17051</v>
      </c>
      <c r="K279" s="1" t="s">
        <v>17125</v>
      </c>
      <c r="L279" s="1" t="s">
        <v>15626</v>
      </c>
      <c r="M279" s="42">
        <v>1</v>
      </c>
      <c r="N279" s="42">
        <v>1</v>
      </c>
      <c r="O279" s="1" t="s">
        <v>15616</v>
      </c>
    </row>
    <row r="280" spans="1:15" x14ac:dyDescent="0.25">
      <c r="A280">
        <v>279</v>
      </c>
      <c r="B280" t="s">
        <v>10941</v>
      </c>
      <c r="C280" t="s">
        <v>4453</v>
      </c>
      <c r="D280" t="s">
        <v>16058</v>
      </c>
      <c r="E280" s="65">
        <f t="shared" si="16"/>
        <v>40714</v>
      </c>
      <c r="F280">
        <f t="shared" si="17"/>
        <v>2011</v>
      </c>
      <c r="G280">
        <f t="shared" si="18"/>
        <v>6</v>
      </c>
      <c r="H280">
        <f t="shared" si="19"/>
        <v>1</v>
      </c>
      <c r="I280" s="1" t="s">
        <v>15625</v>
      </c>
      <c r="J280" s="1" t="s">
        <v>17051</v>
      </c>
      <c r="K280" s="1" t="s">
        <v>17125</v>
      </c>
      <c r="L280" s="1" t="s">
        <v>15626</v>
      </c>
      <c r="M280" s="42">
        <v>1</v>
      </c>
      <c r="N280" s="42">
        <v>1</v>
      </c>
      <c r="O280" s="1" t="s">
        <v>15616</v>
      </c>
    </row>
    <row r="281" spans="1:15" x14ac:dyDescent="0.25">
      <c r="A281">
        <v>280</v>
      </c>
      <c r="B281" t="s">
        <v>8422</v>
      </c>
      <c r="C281" t="s">
        <v>6920</v>
      </c>
      <c r="D281" t="s">
        <v>16058</v>
      </c>
      <c r="E281" s="65">
        <f t="shared" si="16"/>
        <v>40714</v>
      </c>
      <c r="F281">
        <f t="shared" si="17"/>
        <v>2011</v>
      </c>
      <c r="G281">
        <f t="shared" si="18"/>
        <v>6</v>
      </c>
      <c r="H281">
        <f t="shared" si="19"/>
        <v>1</v>
      </c>
      <c r="I281" s="1" t="s">
        <v>15622</v>
      </c>
      <c r="J281" s="1" t="s">
        <v>17051</v>
      </c>
      <c r="K281" s="1" t="s">
        <v>17125</v>
      </c>
      <c r="L281" s="1" t="s">
        <v>15626</v>
      </c>
      <c r="M281" s="42">
        <v>1</v>
      </c>
      <c r="N281" s="42">
        <v>0.4</v>
      </c>
      <c r="O281" s="1" t="s">
        <v>15615</v>
      </c>
    </row>
    <row r="282" spans="1:15" x14ac:dyDescent="0.25">
      <c r="A282">
        <v>281</v>
      </c>
      <c r="B282" t="s">
        <v>11321</v>
      </c>
      <c r="C282" t="s">
        <v>4080</v>
      </c>
      <c r="D282" t="s">
        <v>16059</v>
      </c>
      <c r="E282" s="65">
        <f t="shared" si="16"/>
        <v>40715</v>
      </c>
      <c r="F282">
        <f t="shared" si="17"/>
        <v>2011</v>
      </c>
      <c r="G282">
        <f t="shared" si="18"/>
        <v>6</v>
      </c>
      <c r="H282">
        <f t="shared" si="19"/>
        <v>2</v>
      </c>
      <c r="I282" s="1" t="s">
        <v>15622</v>
      </c>
      <c r="J282" s="1" t="s">
        <v>17051</v>
      </c>
      <c r="K282" s="1" t="s">
        <v>17125</v>
      </c>
      <c r="L282" s="1" t="s">
        <v>15626</v>
      </c>
      <c r="M282" s="42">
        <v>1</v>
      </c>
      <c r="N282" s="42">
        <v>0.67</v>
      </c>
      <c r="O282" s="1" t="s">
        <v>15616</v>
      </c>
    </row>
    <row r="283" spans="1:15" x14ac:dyDescent="0.25">
      <c r="A283">
        <v>282</v>
      </c>
      <c r="B283" t="s">
        <v>8525</v>
      </c>
      <c r="C283" t="s">
        <v>3547</v>
      </c>
      <c r="D283" t="s">
        <v>16060</v>
      </c>
      <c r="E283" s="65">
        <f t="shared" si="16"/>
        <v>40716</v>
      </c>
      <c r="F283">
        <f t="shared" si="17"/>
        <v>2011</v>
      </c>
      <c r="G283">
        <f t="shared" si="18"/>
        <v>6</v>
      </c>
      <c r="H283">
        <f t="shared" si="19"/>
        <v>3</v>
      </c>
      <c r="I283" s="1" t="s">
        <v>15622</v>
      </c>
      <c r="J283" s="1" t="s">
        <v>17051</v>
      </c>
      <c r="K283" s="1" t="s">
        <v>17125</v>
      </c>
      <c r="L283" s="1" t="s">
        <v>15626</v>
      </c>
      <c r="M283" s="42">
        <v>1</v>
      </c>
      <c r="N283" s="42">
        <v>1</v>
      </c>
      <c r="O283" s="1" t="s">
        <v>15615</v>
      </c>
    </row>
    <row r="284" spans="1:15" x14ac:dyDescent="0.25">
      <c r="A284">
        <v>283</v>
      </c>
      <c r="B284" t="s">
        <v>9983</v>
      </c>
      <c r="C284" t="s">
        <v>5390</v>
      </c>
      <c r="D284" t="s">
        <v>16060</v>
      </c>
      <c r="E284" s="65">
        <f t="shared" si="16"/>
        <v>40716</v>
      </c>
      <c r="F284">
        <f t="shared" si="17"/>
        <v>2011</v>
      </c>
      <c r="G284">
        <f t="shared" si="18"/>
        <v>6</v>
      </c>
      <c r="H284">
        <f t="shared" si="19"/>
        <v>3</v>
      </c>
      <c r="I284" s="1" t="s">
        <v>15622</v>
      </c>
      <c r="J284" s="1" t="s">
        <v>17051</v>
      </c>
      <c r="K284" s="1" t="s">
        <v>17125</v>
      </c>
      <c r="L284" s="1" t="s">
        <v>15628</v>
      </c>
      <c r="M284" s="42">
        <v>0</v>
      </c>
      <c r="N284" s="42">
        <v>0.36</v>
      </c>
      <c r="O284" s="1" t="s">
        <v>15615</v>
      </c>
    </row>
    <row r="285" spans="1:15" x14ac:dyDescent="0.25">
      <c r="A285">
        <v>284</v>
      </c>
      <c r="B285" t="s">
        <v>7826</v>
      </c>
      <c r="C285" t="s">
        <v>7497</v>
      </c>
      <c r="D285" t="s">
        <v>16060</v>
      </c>
      <c r="E285" s="65">
        <f t="shared" si="16"/>
        <v>40716</v>
      </c>
      <c r="F285">
        <f t="shared" si="17"/>
        <v>2011</v>
      </c>
      <c r="G285">
        <f t="shared" si="18"/>
        <v>6</v>
      </c>
      <c r="H285">
        <f t="shared" si="19"/>
        <v>3</v>
      </c>
      <c r="I285" s="1" t="s">
        <v>15622</v>
      </c>
      <c r="J285" s="1" t="s">
        <v>17051</v>
      </c>
      <c r="K285" s="1" t="s">
        <v>17125</v>
      </c>
      <c r="L285" s="1" t="s">
        <v>15624</v>
      </c>
      <c r="M285" s="42">
        <v>1</v>
      </c>
      <c r="N285" s="42">
        <v>0.73</v>
      </c>
      <c r="O285" s="1" t="s">
        <v>15616</v>
      </c>
    </row>
    <row r="286" spans="1:15" x14ac:dyDescent="0.25">
      <c r="A286">
        <v>285</v>
      </c>
      <c r="B286" t="s">
        <v>11014</v>
      </c>
      <c r="C286" t="s">
        <v>4383</v>
      </c>
      <c r="D286" t="s">
        <v>16061</v>
      </c>
      <c r="E286" s="65">
        <f t="shared" si="16"/>
        <v>40717</v>
      </c>
      <c r="F286">
        <f t="shared" si="17"/>
        <v>2011</v>
      </c>
      <c r="G286">
        <f t="shared" si="18"/>
        <v>6</v>
      </c>
      <c r="H286">
        <f t="shared" si="19"/>
        <v>4</v>
      </c>
      <c r="I286" s="1" t="s">
        <v>15625</v>
      </c>
      <c r="J286" s="1" t="s">
        <v>17051</v>
      </c>
      <c r="K286" s="1" t="s">
        <v>17125</v>
      </c>
      <c r="L286" s="1" t="s">
        <v>15626</v>
      </c>
      <c r="M286" s="42">
        <v>1</v>
      </c>
      <c r="N286" s="42">
        <v>0.86</v>
      </c>
      <c r="O286" s="1" t="s">
        <v>15615</v>
      </c>
    </row>
    <row r="287" spans="1:15" x14ac:dyDescent="0.25">
      <c r="A287">
        <v>286</v>
      </c>
      <c r="B287" t="s">
        <v>8257</v>
      </c>
      <c r="C287" t="s">
        <v>7078</v>
      </c>
      <c r="D287" t="s">
        <v>16062</v>
      </c>
      <c r="E287" s="65">
        <f t="shared" si="16"/>
        <v>40718</v>
      </c>
      <c r="F287">
        <f t="shared" si="17"/>
        <v>2011</v>
      </c>
      <c r="G287">
        <f t="shared" si="18"/>
        <v>6</v>
      </c>
      <c r="H287">
        <f t="shared" si="19"/>
        <v>5</v>
      </c>
      <c r="I287" s="1" t="s">
        <v>15622</v>
      </c>
      <c r="J287" s="1" t="s">
        <v>17051</v>
      </c>
      <c r="K287" s="1" t="s">
        <v>17125</v>
      </c>
      <c r="L287" s="1" t="s">
        <v>15626</v>
      </c>
      <c r="M287" s="42">
        <v>1</v>
      </c>
      <c r="N287" s="42">
        <v>0.77</v>
      </c>
      <c r="O287" s="1" t="s">
        <v>15616</v>
      </c>
    </row>
    <row r="288" spans="1:15" x14ac:dyDescent="0.25">
      <c r="A288">
        <v>287</v>
      </c>
      <c r="B288" t="s">
        <v>10926</v>
      </c>
      <c r="C288" t="s">
        <v>4468</v>
      </c>
      <c r="D288" t="s">
        <v>16063</v>
      </c>
      <c r="E288" s="65">
        <f t="shared" si="16"/>
        <v>40719</v>
      </c>
      <c r="F288">
        <f t="shared" si="17"/>
        <v>2011</v>
      </c>
      <c r="G288">
        <f t="shared" si="18"/>
        <v>6</v>
      </c>
      <c r="H288">
        <f t="shared" si="19"/>
        <v>6</v>
      </c>
      <c r="I288" s="1" t="s">
        <v>15622</v>
      </c>
      <c r="J288" s="1" t="s">
        <v>17051</v>
      </c>
      <c r="K288" s="1" t="s">
        <v>17125</v>
      </c>
      <c r="L288" s="1" t="s">
        <v>15623</v>
      </c>
      <c r="M288" s="42">
        <v>1</v>
      </c>
      <c r="N288" s="42">
        <v>0.96</v>
      </c>
      <c r="O288" s="1" t="s">
        <v>15616</v>
      </c>
    </row>
    <row r="289" spans="1:15" x14ac:dyDescent="0.25">
      <c r="A289">
        <v>288</v>
      </c>
      <c r="B289" t="s">
        <v>10574</v>
      </c>
      <c r="C289" t="s">
        <v>4811</v>
      </c>
      <c r="D289" t="s">
        <v>16064</v>
      </c>
      <c r="E289" s="65">
        <f t="shared" si="16"/>
        <v>40720</v>
      </c>
      <c r="F289">
        <f t="shared" si="17"/>
        <v>2011</v>
      </c>
      <c r="G289">
        <f t="shared" si="18"/>
        <v>6</v>
      </c>
      <c r="H289">
        <f t="shared" si="19"/>
        <v>7</v>
      </c>
      <c r="I289" s="1" t="s">
        <v>15622</v>
      </c>
      <c r="J289" s="1" t="s">
        <v>17051</v>
      </c>
      <c r="K289" s="1" t="s">
        <v>17125</v>
      </c>
      <c r="L289" s="1" t="s">
        <v>15626</v>
      </c>
      <c r="M289" s="42">
        <v>0.96</v>
      </c>
      <c r="N289" s="42">
        <v>0.91</v>
      </c>
      <c r="O289" s="1" t="s">
        <v>15616</v>
      </c>
    </row>
    <row r="290" spans="1:15" x14ac:dyDescent="0.25">
      <c r="A290">
        <v>289</v>
      </c>
      <c r="B290" t="s">
        <v>8552</v>
      </c>
      <c r="C290" t="s">
        <v>6794</v>
      </c>
      <c r="D290" t="s">
        <v>16065</v>
      </c>
      <c r="E290" s="65">
        <f t="shared" si="16"/>
        <v>40723</v>
      </c>
      <c r="F290">
        <f t="shared" si="17"/>
        <v>2011</v>
      </c>
      <c r="G290">
        <f t="shared" si="18"/>
        <v>6</v>
      </c>
      <c r="H290">
        <f t="shared" si="19"/>
        <v>3</v>
      </c>
      <c r="I290" s="1" t="s">
        <v>15622</v>
      </c>
      <c r="J290" s="1" t="s">
        <v>17051</v>
      </c>
      <c r="K290" s="1" t="s">
        <v>17125</v>
      </c>
      <c r="L290" s="1" t="s">
        <v>15624</v>
      </c>
      <c r="M290" s="42">
        <v>0.84</v>
      </c>
      <c r="N290" s="42">
        <v>1</v>
      </c>
      <c r="O290" s="1" t="s">
        <v>15616</v>
      </c>
    </row>
    <row r="291" spans="1:15" x14ac:dyDescent="0.25">
      <c r="A291">
        <v>290</v>
      </c>
      <c r="B291" t="s">
        <v>11400</v>
      </c>
      <c r="C291" t="s">
        <v>4000</v>
      </c>
      <c r="D291" t="s">
        <v>16065</v>
      </c>
      <c r="E291" s="65">
        <f t="shared" si="16"/>
        <v>40723</v>
      </c>
      <c r="F291">
        <f t="shared" si="17"/>
        <v>2011</v>
      </c>
      <c r="G291">
        <f t="shared" si="18"/>
        <v>6</v>
      </c>
      <c r="H291">
        <f t="shared" si="19"/>
        <v>3</v>
      </c>
      <c r="I291" s="1" t="s">
        <v>15622</v>
      </c>
      <c r="J291" s="1" t="s">
        <v>17051</v>
      </c>
      <c r="K291" s="1" t="s">
        <v>17125</v>
      </c>
      <c r="L291" s="1" t="s">
        <v>15628</v>
      </c>
      <c r="M291" s="42">
        <v>0</v>
      </c>
      <c r="N291" s="42">
        <v>0</v>
      </c>
      <c r="O291" s="1" t="s">
        <v>15615</v>
      </c>
    </row>
    <row r="292" spans="1:15" x14ac:dyDescent="0.25">
      <c r="A292">
        <v>291</v>
      </c>
      <c r="B292" t="s">
        <v>11521</v>
      </c>
      <c r="C292" t="s">
        <v>3882</v>
      </c>
      <c r="D292" t="s">
        <v>16066</v>
      </c>
      <c r="E292" s="65">
        <f t="shared" si="16"/>
        <v>40727</v>
      </c>
      <c r="F292">
        <f t="shared" si="17"/>
        <v>2011</v>
      </c>
      <c r="G292">
        <f t="shared" si="18"/>
        <v>7</v>
      </c>
      <c r="H292">
        <f t="shared" si="19"/>
        <v>7</v>
      </c>
      <c r="I292" s="1" t="s">
        <v>15622</v>
      </c>
      <c r="J292" s="1" t="s">
        <v>17051</v>
      </c>
      <c r="K292" s="1" t="s">
        <v>17125</v>
      </c>
      <c r="L292" s="1" t="s">
        <v>15626</v>
      </c>
      <c r="M292" s="42">
        <v>1</v>
      </c>
      <c r="N292" s="42">
        <v>0.8</v>
      </c>
      <c r="O292" s="1" t="s">
        <v>15616</v>
      </c>
    </row>
    <row r="293" spans="1:15" x14ac:dyDescent="0.25">
      <c r="A293">
        <v>292</v>
      </c>
      <c r="B293" t="s">
        <v>9056</v>
      </c>
      <c r="C293" t="s">
        <v>6297</v>
      </c>
      <c r="D293" t="s">
        <v>16066</v>
      </c>
      <c r="E293" s="65">
        <f t="shared" si="16"/>
        <v>40727</v>
      </c>
      <c r="F293">
        <f t="shared" si="17"/>
        <v>2011</v>
      </c>
      <c r="G293">
        <f t="shared" si="18"/>
        <v>7</v>
      </c>
      <c r="H293">
        <f t="shared" si="19"/>
        <v>7</v>
      </c>
      <c r="I293" s="1" t="s">
        <v>15640</v>
      </c>
      <c r="J293" s="1" t="s">
        <v>17051</v>
      </c>
      <c r="K293" s="1" t="s">
        <v>17125</v>
      </c>
      <c r="L293" s="1" t="s">
        <v>15624</v>
      </c>
      <c r="M293" s="42">
        <v>1</v>
      </c>
      <c r="N293" s="42">
        <v>1</v>
      </c>
      <c r="O293" s="1" t="s">
        <v>15615</v>
      </c>
    </row>
    <row r="294" spans="1:15" x14ac:dyDescent="0.25">
      <c r="A294">
        <v>293</v>
      </c>
      <c r="B294" t="s">
        <v>10993</v>
      </c>
      <c r="C294" t="s">
        <v>4404</v>
      </c>
      <c r="D294" t="s">
        <v>16067</v>
      </c>
      <c r="E294" s="65">
        <f t="shared" si="16"/>
        <v>40728</v>
      </c>
      <c r="F294">
        <f t="shared" si="17"/>
        <v>2011</v>
      </c>
      <c r="G294">
        <f t="shared" si="18"/>
        <v>7</v>
      </c>
      <c r="H294">
        <f t="shared" si="19"/>
        <v>1</v>
      </c>
      <c r="I294" s="1" t="s">
        <v>15622</v>
      </c>
      <c r="J294" s="1" t="s">
        <v>17051</v>
      </c>
      <c r="K294" s="1" t="s">
        <v>17125</v>
      </c>
      <c r="L294" s="1" t="s">
        <v>15624</v>
      </c>
      <c r="M294" s="42">
        <v>1</v>
      </c>
      <c r="N294" s="42">
        <v>0.13</v>
      </c>
      <c r="O294" s="1" t="s">
        <v>15615</v>
      </c>
    </row>
    <row r="295" spans="1:15" x14ac:dyDescent="0.25">
      <c r="A295">
        <v>294</v>
      </c>
      <c r="B295" t="s">
        <v>8054</v>
      </c>
      <c r="C295" t="s">
        <v>7279</v>
      </c>
      <c r="D295" t="s">
        <v>16067</v>
      </c>
      <c r="E295" s="65">
        <f t="shared" si="16"/>
        <v>40728</v>
      </c>
      <c r="F295">
        <f t="shared" si="17"/>
        <v>2011</v>
      </c>
      <c r="G295">
        <f t="shared" si="18"/>
        <v>7</v>
      </c>
      <c r="H295">
        <f t="shared" si="19"/>
        <v>1</v>
      </c>
      <c r="I295" s="1" t="s">
        <v>15622</v>
      </c>
      <c r="J295" s="1" t="s">
        <v>17051</v>
      </c>
      <c r="K295" s="1" t="s">
        <v>17125</v>
      </c>
      <c r="L295" s="1" t="s">
        <v>15624</v>
      </c>
      <c r="M295" s="42">
        <v>1</v>
      </c>
      <c r="N295" s="42">
        <v>0.75</v>
      </c>
      <c r="O295" s="1" t="s">
        <v>15615</v>
      </c>
    </row>
    <row r="296" spans="1:15" x14ac:dyDescent="0.25">
      <c r="A296">
        <v>295</v>
      </c>
      <c r="B296" t="s">
        <v>10645</v>
      </c>
      <c r="C296" t="s">
        <v>4741</v>
      </c>
      <c r="D296" t="s">
        <v>16068</v>
      </c>
      <c r="E296" s="65">
        <f t="shared" si="16"/>
        <v>40730</v>
      </c>
      <c r="F296">
        <f t="shared" si="17"/>
        <v>2011</v>
      </c>
      <c r="G296">
        <f t="shared" si="18"/>
        <v>7</v>
      </c>
      <c r="H296">
        <f t="shared" si="19"/>
        <v>3</v>
      </c>
      <c r="I296" s="1" t="s">
        <v>15622</v>
      </c>
      <c r="J296" s="1" t="s">
        <v>17051</v>
      </c>
      <c r="K296" s="1" t="s">
        <v>17125</v>
      </c>
      <c r="L296" s="1" t="s">
        <v>15626</v>
      </c>
      <c r="M296" s="42">
        <v>0.98</v>
      </c>
      <c r="N296" s="42">
        <v>0.93</v>
      </c>
      <c r="O296" s="1" t="s">
        <v>15616</v>
      </c>
    </row>
    <row r="297" spans="1:15" x14ac:dyDescent="0.25">
      <c r="A297">
        <v>296</v>
      </c>
      <c r="B297" t="s">
        <v>8645</v>
      </c>
      <c r="C297" t="s">
        <v>6703</v>
      </c>
      <c r="D297" t="s">
        <v>16068</v>
      </c>
      <c r="E297" s="65">
        <f t="shared" si="16"/>
        <v>40730</v>
      </c>
      <c r="F297">
        <f t="shared" si="17"/>
        <v>2011</v>
      </c>
      <c r="G297">
        <f t="shared" si="18"/>
        <v>7</v>
      </c>
      <c r="H297">
        <f t="shared" si="19"/>
        <v>3</v>
      </c>
      <c r="I297" s="1" t="s">
        <v>15622</v>
      </c>
      <c r="J297" s="1" t="s">
        <v>17051</v>
      </c>
      <c r="K297" s="1" t="s">
        <v>17125</v>
      </c>
      <c r="L297" s="1" t="s">
        <v>15623</v>
      </c>
      <c r="M297" s="42">
        <v>1</v>
      </c>
      <c r="N297" s="42">
        <v>0.88</v>
      </c>
      <c r="O297" s="1" t="s">
        <v>15616</v>
      </c>
    </row>
    <row r="298" spans="1:15" x14ac:dyDescent="0.25">
      <c r="A298">
        <v>297</v>
      </c>
      <c r="B298" t="s">
        <v>9805</v>
      </c>
      <c r="C298" t="s">
        <v>5564</v>
      </c>
      <c r="D298" t="s">
        <v>16069</v>
      </c>
      <c r="E298" s="65">
        <f t="shared" si="16"/>
        <v>40731</v>
      </c>
      <c r="F298">
        <f t="shared" si="17"/>
        <v>2011</v>
      </c>
      <c r="G298">
        <f t="shared" si="18"/>
        <v>7</v>
      </c>
      <c r="H298">
        <f t="shared" si="19"/>
        <v>4</v>
      </c>
      <c r="I298" s="1" t="s">
        <v>15741</v>
      </c>
      <c r="J298" s="1" t="s">
        <v>17066</v>
      </c>
      <c r="K298" s="1" t="s">
        <v>17125</v>
      </c>
      <c r="L298" s="1" t="s">
        <v>15628</v>
      </c>
      <c r="M298" s="42">
        <v>0.33</v>
      </c>
      <c r="N298" s="42">
        <v>0.5</v>
      </c>
      <c r="O298" s="1" t="s">
        <v>15615</v>
      </c>
    </row>
    <row r="299" spans="1:15" x14ac:dyDescent="0.25">
      <c r="A299">
        <v>298</v>
      </c>
      <c r="B299" t="s">
        <v>9603</v>
      </c>
      <c r="C299" t="s">
        <v>5759</v>
      </c>
      <c r="D299" t="s">
        <v>16070</v>
      </c>
      <c r="E299" s="65">
        <f t="shared" si="16"/>
        <v>40732</v>
      </c>
      <c r="F299">
        <f t="shared" si="17"/>
        <v>2011</v>
      </c>
      <c r="G299">
        <f t="shared" si="18"/>
        <v>7</v>
      </c>
      <c r="H299">
        <f t="shared" si="19"/>
        <v>5</v>
      </c>
      <c r="I299" s="1" t="s">
        <v>15622</v>
      </c>
      <c r="J299" s="1" t="s">
        <v>17051</v>
      </c>
      <c r="K299" s="1" t="s">
        <v>17125</v>
      </c>
      <c r="L299" s="1" t="s">
        <v>15626</v>
      </c>
      <c r="M299" s="42">
        <v>1</v>
      </c>
      <c r="N299" s="42">
        <v>0.93</v>
      </c>
      <c r="O299" s="1" t="s">
        <v>15615</v>
      </c>
    </row>
    <row r="300" spans="1:15" x14ac:dyDescent="0.25">
      <c r="A300">
        <v>299</v>
      </c>
      <c r="B300" t="s">
        <v>9584</v>
      </c>
      <c r="C300" t="s">
        <v>5777</v>
      </c>
      <c r="D300" t="s">
        <v>16071</v>
      </c>
      <c r="E300" s="65">
        <f t="shared" si="16"/>
        <v>40734</v>
      </c>
      <c r="F300">
        <f t="shared" si="17"/>
        <v>2011</v>
      </c>
      <c r="G300">
        <f t="shared" si="18"/>
        <v>7</v>
      </c>
      <c r="H300">
        <f t="shared" si="19"/>
        <v>7</v>
      </c>
      <c r="I300" s="1" t="s">
        <v>15622</v>
      </c>
      <c r="J300" s="1" t="s">
        <v>17051</v>
      </c>
      <c r="K300" s="1" t="s">
        <v>17125</v>
      </c>
      <c r="L300" s="1" t="s">
        <v>15626</v>
      </c>
      <c r="M300" s="42">
        <v>1</v>
      </c>
      <c r="N300" s="42">
        <v>0.97</v>
      </c>
      <c r="O300" s="1" t="s">
        <v>15616</v>
      </c>
    </row>
    <row r="301" spans="1:15" x14ac:dyDescent="0.25">
      <c r="A301">
        <v>300</v>
      </c>
      <c r="B301" t="s">
        <v>11448</v>
      </c>
      <c r="C301" t="s">
        <v>3953</v>
      </c>
      <c r="D301" t="s">
        <v>16072</v>
      </c>
      <c r="E301" s="65">
        <f t="shared" si="16"/>
        <v>40735</v>
      </c>
      <c r="F301">
        <f t="shared" si="17"/>
        <v>2011</v>
      </c>
      <c r="G301">
        <f t="shared" si="18"/>
        <v>7</v>
      </c>
      <c r="H301">
        <f t="shared" si="19"/>
        <v>1</v>
      </c>
      <c r="I301" s="1" t="s">
        <v>15622</v>
      </c>
      <c r="J301" s="1" t="s">
        <v>17051</v>
      </c>
      <c r="K301" s="1" t="s">
        <v>17125</v>
      </c>
      <c r="L301" s="1" t="s">
        <v>15623</v>
      </c>
      <c r="M301" s="42">
        <v>0.67</v>
      </c>
      <c r="N301" s="42">
        <v>0.49</v>
      </c>
      <c r="O301" s="1" t="s">
        <v>15616</v>
      </c>
    </row>
    <row r="302" spans="1:15" x14ac:dyDescent="0.25">
      <c r="A302">
        <v>301</v>
      </c>
      <c r="B302" t="s">
        <v>8508</v>
      </c>
      <c r="C302" t="s">
        <v>6836</v>
      </c>
      <c r="D302" t="s">
        <v>16072</v>
      </c>
      <c r="E302" s="65">
        <f t="shared" si="16"/>
        <v>40735</v>
      </c>
      <c r="F302">
        <f t="shared" si="17"/>
        <v>2011</v>
      </c>
      <c r="G302">
        <f t="shared" si="18"/>
        <v>7</v>
      </c>
      <c r="H302">
        <f t="shared" si="19"/>
        <v>1</v>
      </c>
      <c r="I302" s="1" t="s">
        <v>15622</v>
      </c>
      <c r="J302" s="1" t="s">
        <v>17051</v>
      </c>
      <c r="K302" s="1" t="s">
        <v>17125</v>
      </c>
      <c r="L302" s="1" t="s">
        <v>15624</v>
      </c>
      <c r="M302" s="42">
        <v>0.86</v>
      </c>
      <c r="N302" s="42">
        <v>0.97</v>
      </c>
      <c r="O302" s="1" t="s">
        <v>15615</v>
      </c>
    </row>
    <row r="303" spans="1:15" x14ac:dyDescent="0.25">
      <c r="A303">
        <v>302</v>
      </c>
      <c r="B303" t="s">
        <v>11095</v>
      </c>
      <c r="C303" t="s">
        <v>4303</v>
      </c>
      <c r="D303" t="s">
        <v>16073</v>
      </c>
      <c r="E303" s="65">
        <f t="shared" si="16"/>
        <v>40736</v>
      </c>
      <c r="F303">
        <f t="shared" si="17"/>
        <v>2011</v>
      </c>
      <c r="G303">
        <f t="shared" si="18"/>
        <v>7</v>
      </c>
      <c r="H303">
        <f t="shared" si="19"/>
        <v>2</v>
      </c>
      <c r="I303" s="1" t="s">
        <v>15622</v>
      </c>
      <c r="J303" s="1" t="s">
        <v>17051</v>
      </c>
      <c r="K303" s="1" t="s">
        <v>17125</v>
      </c>
      <c r="L303" s="1" t="s">
        <v>15623</v>
      </c>
      <c r="M303" s="42">
        <v>1</v>
      </c>
      <c r="N303" s="42">
        <v>0.33</v>
      </c>
      <c r="O303" s="1" t="s">
        <v>15615</v>
      </c>
    </row>
    <row r="304" spans="1:15" x14ac:dyDescent="0.25">
      <c r="A304">
        <v>303</v>
      </c>
      <c r="B304" t="s">
        <v>9021</v>
      </c>
      <c r="C304" t="s">
        <v>6333</v>
      </c>
      <c r="D304" t="s">
        <v>16074</v>
      </c>
      <c r="E304" s="65">
        <f t="shared" si="16"/>
        <v>40737</v>
      </c>
      <c r="F304">
        <f t="shared" si="17"/>
        <v>2011</v>
      </c>
      <c r="G304">
        <f t="shared" si="18"/>
        <v>7</v>
      </c>
      <c r="H304">
        <f t="shared" si="19"/>
        <v>3</v>
      </c>
      <c r="I304" s="1" t="s">
        <v>15622</v>
      </c>
      <c r="J304" s="1" t="s">
        <v>17051</v>
      </c>
      <c r="K304" s="1" t="s">
        <v>17125</v>
      </c>
      <c r="L304" s="1" t="s">
        <v>15626</v>
      </c>
      <c r="M304" s="42">
        <v>1</v>
      </c>
      <c r="N304" s="42">
        <v>0.89</v>
      </c>
      <c r="O304" s="1" t="s">
        <v>15616</v>
      </c>
    </row>
    <row r="305" spans="1:15" x14ac:dyDescent="0.25">
      <c r="A305">
        <v>304</v>
      </c>
      <c r="B305" t="s">
        <v>8675</v>
      </c>
      <c r="C305" t="s">
        <v>6673</v>
      </c>
      <c r="D305" t="s">
        <v>16075</v>
      </c>
      <c r="E305" s="65">
        <f t="shared" si="16"/>
        <v>40738</v>
      </c>
      <c r="F305">
        <f t="shared" si="17"/>
        <v>2011</v>
      </c>
      <c r="G305">
        <f t="shared" si="18"/>
        <v>7</v>
      </c>
      <c r="H305">
        <f t="shared" si="19"/>
        <v>4</v>
      </c>
      <c r="I305" s="1" t="s">
        <v>15622</v>
      </c>
      <c r="J305" s="1" t="s">
        <v>17051</v>
      </c>
      <c r="K305" s="1" t="s">
        <v>17125</v>
      </c>
      <c r="L305" s="1" t="s">
        <v>15624</v>
      </c>
      <c r="M305" s="42">
        <v>1</v>
      </c>
      <c r="N305" s="42">
        <v>0.94</v>
      </c>
      <c r="O305" s="1" t="s">
        <v>15616</v>
      </c>
    </row>
    <row r="306" spans="1:15" x14ac:dyDescent="0.25">
      <c r="A306">
        <v>305</v>
      </c>
      <c r="B306" t="s">
        <v>11543</v>
      </c>
      <c r="C306" t="s">
        <v>3861</v>
      </c>
      <c r="D306" t="s">
        <v>16076</v>
      </c>
      <c r="E306" s="65">
        <f t="shared" si="16"/>
        <v>40740</v>
      </c>
      <c r="F306">
        <f t="shared" si="17"/>
        <v>2011</v>
      </c>
      <c r="G306">
        <f t="shared" si="18"/>
        <v>7</v>
      </c>
      <c r="H306">
        <f t="shared" si="19"/>
        <v>6</v>
      </c>
      <c r="I306" s="1" t="s">
        <v>15622</v>
      </c>
      <c r="J306" s="1" t="s">
        <v>17051</v>
      </c>
      <c r="K306" s="1" t="s">
        <v>17125</v>
      </c>
      <c r="L306" s="1" t="s">
        <v>15626</v>
      </c>
      <c r="M306" s="42">
        <v>1</v>
      </c>
      <c r="N306" s="42">
        <v>0.63</v>
      </c>
      <c r="O306" s="1" t="s">
        <v>15616</v>
      </c>
    </row>
    <row r="307" spans="1:15" x14ac:dyDescent="0.25">
      <c r="A307">
        <v>306</v>
      </c>
      <c r="B307" t="s">
        <v>8886</v>
      </c>
      <c r="C307" t="s">
        <v>6465</v>
      </c>
      <c r="D307" t="s">
        <v>16076</v>
      </c>
      <c r="E307" s="65">
        <f t="shared" si="16"/>
        <v>40740</v>
      </c>
      <c r="F307">
        <f t="shared" si="17"/>
        <v>2011</v>
      </c>
      <c r="G307">
        <f t="shared" si="18"/>
        <v>7</v>
      </c>
      <c r="H307">
        <f t="shared" si="19"/>
        <v>6</v>
      </c>
      <c r="I307" s="1" t="s">
        <v>15622</v>
      </c>
      <c r="J307" s="1" t="s">
        <v>17051</v>
      </c>
      <c r="K307" s="1" t="s">
        <v>17125</v>
      </c>
      <c r="L307" s="1" t="s">
        <v>15624</v>
      </c>
      <c r="M307" s="42">
        <v>1</v>
      </c>
      <c r="N307" s="42">
        <v>0.97</v>
      </c>
      <c r="O307" s="1" t="s">
        <v>15616</v>
      </c>
    </row>
    <row r="308" spans="1:15" x14ac:dyDescent="0.25">
      <c r="A308">
        <v>307</v>
      </c>
      <c r="B308" t="s">
        <v>11331</v>
      </c>
      <c r="C308" t="s">
        <v>4070</v>
      </c>
      <c r="D308" t="s">
        <v>16077</v>
      </c>
      <c r="E308" s="65">
        <f t="shared" si="16"/>
        <v>40741</v>
      </c>
      <c r="F308">
        <f t="shared" si="17"/>
        <v>2011</v>
      </c>
      <c r="G308">
        <f t="shared" si="18"/>
        <v>7</v>
      </c>
      <c r="H308">
        <f t="shared" si="19"/>
        <v>7</v>
      </c>
      <c r="I308" s="1" t="s">
        <v>15622</v>
      </c>
      <c r="J308" s="1" t="s">
        <v>17051</v>
      </c>
      <c r="K308" s="1" t="s">
        <v>17125</v>
      </c>
      <c r="L308" s="1" t="s">
        <v>15626</v>
      </c>
      <c r="M308" s="42">
        <v>1</v>
      </c>
      <c r="N308" s="42">
        <v>0.5</v>
      </c>
      <c r="O308" s="1" t="s">
        <v>15615</v>
      </c>
    </row>
    <row r="309" spans="1:15" x14ac:dyDescent="0.25">
      <c r="A309">
        <v>308</v>
      </c>
      <c r="B309" t="s">
        <v>8380</v>
      </c>
      <c r="C309" t="s">
        <v>6961</v>
      </c>
      <c r="D309" t="s">
        <v>16078</v>
      </c>
      <c r="E309" s="65">
        <f t="shared" si="16"/>
        <v>40742</v>
      </c>
      <c r="F309">
        <f t="shared" si="17"/>
        <v>2011</v>
      </c>
      <c r="G309">
        <f t="shared" si="18"/>
        <v>7</v>
      </c>
      <c r="H309">
        <f t="shared" si="19"/>
        <v>1</v>
      </c>
      <c r="I309" s="1" t="s">
        <v>15622</v>
      </c>
      <c r="J309" s="1" t="s">
        <v>17051</v>
      </c>
      <c r="K309" s="1" t="s">
        <v>17125</v>
      </c>
      <c r="L309" s="1" t="s">
        <v>15624</v>
      </c>
      <c r="M309" s="42">
        <v>1</v>
      </c>
      <c r="N309" s="42">
        <v>0.66</v>
      </c>
      <c r="O309" s="1" t="s">
        <v>15616</v>
      </c>
    </row>
    <row r="310" spans="1:15" x14ac:dyDescent="0.25">
      <c r="A310">
        <v>309</v>
      </c>
      <c r="B310" t="s">
        <v>8608</v>
      </c>
      <c r="C310" t="s">
        <v>6739</v>
      </c>
      <c r="D310" t="s">
        <v>16078</v>
      </c>
      <c r="E310" s="65">
        <f t="shared" si="16"/>
        <v>40742</v>
      </c>
      <c r="F310">
        <f t="shared" si="17"/>
        <v>2011</v>
      </c>
      <c r="G310">
        <f t="shared" si="18"/>
        <v>7</v>
      </c>
      <c r="H310">
        <f t="shared" si="19"/>
        <v>1</v>
      </c>
      <c r="I310" s="1" t="s">
        <v>15622</v>
      </c>
      <c r="J310" s="1" t="s">
        <v>17051</v>
      </c>
      <c r="K310" s="1" t="s">
        <v>17125</v>
      </c>
      <c r="L310" s="1" t="s">
        <v>15626</v>
      </c>
      <c r="M310" s="42">
        <v>1</v>
      </c>
      <c r="N310" s="42">
        <v>1</v>
      </c>
      <c r="O310" s="1" t="s">
        <v>15615</v>
      </c>
    </row>
    <row r="311" spans="1:15" x14ac:dyDescent="0.25">
      <c r="A311">
        <v>310</v>
      </c>
      <c r="B311" t="s">
        <v>8749</v>
      </c>
      <c r="C311" t="s">
        <v>6599</v>
      </c>
      <c r="D311" t="s">
        <v>16079</v>
      </c>
      <c r="E311" s="65">
        <f t="shared" si="16"/>
        <v>40743</v>
      </c>
      <c r="F311">
        <f t="shared" si="17"/>
        <v>2011</v>
      </c>
      <c r="G311">
        <f t="shared" si="18"/>
        <v>7</v>
      </c>
      <c r="H311">
        <f t="shared" si="19"/>
        <v>2</v>
      </c>
      <c r="I311" s="1" t="s">
        <v>15622</v>
      </c>
      <c r="J311" s="1" t="s">
        <v>17051</v>
      </c>
      <c r="K311" s="1" t="s">
        <v>17125</v>
      </c>
      <c r="L311" s="1" t="s">
        <v>15628</v>
      </c>
      <c r="M311" s="42">
        <v>0</v>
      </c>
      <c r="N311" s="42">
        <v>0</v>
      </c>
      <c r="O311" s="1" t="s">
        <v>15615</v>
      </c>
    </row>
    <row r="312" spans="1:15" x14ac:dyDescent="0.25">
      <c r="A312">
        <v>311</v>
      </c>
      <c r="B312" t="s">
        <v>11711</v>
      </c>
      <c r="C312" t="s">
        <v>3695</v>
      </c>
      <c r="D312" t="s">
        <v>16079</v>
      </c>
      <c r="E312" s="65">
        <f t="shared" si="16"/>
        <v>40743</v>
      </c>
      <c r="F312">
        <f t="shared" si="17"/>
        <v>2011</v>
      </c>
      <c r="G312">
        <f t="shared" si="18"/>
        <v>7</v>
      </c>
      <c r="H312">
        <f t="shared" si="19"/>
        <v>2</v>
      </c>
      <c r="I312" s="1" t="s">
        <v>15622</v>
      </c>
      <c r="J312" s="1" t="s">
        <v>17051</v>
      </c>
      <c r="K312" s="1" t="s">
        <v>17125</v>
      </c>
      <c r="L312" s="1" t="s">
        <v>15626</v>
      </c>
      <c r="M312" s="42">
        <v>0.75</v>
      </c>
      <c r="N312" s="42">
        <v>1</v>
      </c>
      <c r="O312" s="1" t="s">
        <v>15615</v>
      </c>
    </row>
    <row r="313" spans="1:15" x14ac:dyDescent="0.25">
      <c r="A313">
        <v>312</v>
      </c>
      <c r="B313" t="s">
        <v>11182</v>
      </c>
      <c r="C313" t="s">
        <v>4218</v>
      </c>
      <c r="D313" t="s">
        <v>16079</v>
      </c>
      <c r="E313" s="65">
        <f t="shared" si="16"/>
        <v>40743</v>
      </c>
      <c r="F313">
        <f t="shared" si="17"/>
        <v>2011</v>
      </c>
      <c r="G313">
        <f t="shared" si="18"/>
        <v>7</v>
      </c>
      <c r="H313">
        <f t="shared" si="19"/>
        <v>2</v>
      </c>
      <c r="I313" s="1" t="s">
        <v>15805</v>
      </c>
      <c r="J313" s="1" t="s">
        <v>17051</v>
      </c>
      <c r="K313" s="1" t="s">
        <v>17125</v>
      </c>
      <c r="L313" s="1" t="s">
        <v>15626</v>
      </c>
      <c r="M313" s="42">
        <v>1</v>
      </c>
      <c r="N313" s="42">
        <v>0.88</v>
      </c>
      <c r="O313" s="1" t="s">
        <v>15616</v>
      </c>
    </row>
    <row r="314" spans="1:15" x14ac:dyDescent="0.25">
      <c r="A314">
        <v>313</v>
      </c>
      <c r="B314" t="s">
        <v>9874</v>
      </c>
      <c r="C314" t="s">
        <v>5497</v>
      </c>
      <c r="D314" t="s">
        <v>16079</v>
      </c>
      <c r="E314" s="65">
        <f t="shared" si="16"/>
        <v>40743</v>
      </c>
      <c r="F314">
        <f t="shared" si="17"/>
        <v>2011</v>
      </c>
      <c r="G314">
        <f t="shared" si="18"/>
        <v>7</v>
      </c>
      <c r="H314">
        <f t="shared" si="19"/>
        <v>2</v>
      </c>
      <c r="I314" s="1" t="s">
        <v>15622</v>
      </c>
      <c r="J314" s="1" t="s">
        <v>17051</v>
      </c>
      <c r="K314" s="1" t="s">
        <v>17125</v>
      </c>
      <c r="L314" s="1" t="s">
        <v>15623</v>
      </c>
      <c r="M314" s="42">
        <v>0.7</v>
      </c>
      <c r="N314" s="42">
        <v>0.74</v>
      </c>
      <c r="O314" s="1" t="s">
        <v>15615</v>
      </c>
    </row>
    <row r="315" spans="1:15" x14ac:dyDescent="0.25">
      <c r="A315">
        <v>314</v>
      </c>
      <c r="B315" t="s">
        <v>7993</v>
      </c>
      <c r="C315" t="s">
        <v>7338</v>
      </c>
      <c r="D315" t="s">
        <v>16079</v>
      </c>
      <c r="E315" s="65">
        <f t="shared" si="16"/>
        <v>40743</v>
      </c>
      <c r="F315">
        <f t="shared" si="17"/>
        <v>2011</v>
      </c>
      <c r="G315">
        <f t="shared" si="18"/>
        <v>7</v>
      </c>
      <c r="H315">
        <f t="shared" si="19"/>
        <v>2</v>
      </c>
      <c r="I315" s="1" t="s">
        <v>15622</v>
      </c>
      <c r="J315" s="1" t="s">
        <v>17051</v>
      </c>
      <c r="K315" s="1" t="s">
        <v>17125</v>
      </c>
      <c r="L315" s="1" t="s">
        <v>15626</v>
      </c>
      <c r="M315" s="42">
        <v>1</v>
      </c>
      <c r="N315" s="42">
        <v>1</v>
      </c>
      <c r="O315" s="1" t="s">
        <v>15616</v>
      </c>
    </row>
    <row r="316" spans="1:15" x14ac:dyDescent="0.25">
      <c r="A316">
        <v>315</v>
      </c>
      <c r="B316" t="s">
        <v>9535</v>
      </c>
      <c r="C316" t="s">
        <v>5825</v>
      </c>
      <c r="D316" t="s">
        <v>16079</v>
      </c>
      <c r="E316" s="65">
        <f t="shared" si="16"/>
        <v>40743</v>
      </c>
      <c r="F316">
        <f t="shared" si="17"/>
        <v>2011</v>
      </c>
      <c r="G316">
        <f t="shared" si="18"/>
        <v>7</v>
      </c>
      <c r="H316">
        <f t="shared" si="19"/>
        <v>2</v>
      </c>
      <c r="I316" s="1" t="s">
        <v>15622</v>
      </c>
      <c r="J316" s="1" t="s">
        <v>17051</v>
      </c>
      <c r="K316" s="1" t="s">
        <v>17125</v>
      </c>
      <c r="L316" s="1" t="s">
        <v>15623</v>
      </c>
      <c r="M316" s="42">
        <v>1</v>
      </c>
      <c r="N316" s="42">
        <v>0</v>
      </c>
      <c r="O316" s="1" t="s">
        <v>15615</v>
      </c>
    </row>
    <row r="317" spans="1:15" x14ac:dyDescent="0.25">
      <c r="A317">
        <v>316</v>
      </c>
      <c r="B317" t="s">
        <v>10622</v>
      </c>
      <c r="C317" t="s">
        <v>4764</v>
      </c>
      <c r="D317" t="s">
        <v>16079</v>
      </c>
      <c r="E317" s="65">
        <f t="shared" si="16"/>
        <v>40743</v>
      </c>
      <c r="F317">
        <f t="shared" si="17"/>
        <v>2011</v>
      </c>
      <c r="G317">
        <f t="shared" si="18"/>
        <v>7</v>
      </c>
      <c r="H317">
        <f t="shared" si="19"/>
        <v>2</v>
      </c>
      <c r="I317" s="1" t="s">
        <v>15622</v>
      </c>
      <c r="J317" s="1" t="s">
        <v>17051</v>
      </c>
      <c r="K317" s="1" t="s">
        <v>17125</v>
      </c>
      <c r="L317" s="1" t="s">
        <v>15623</v>
      </c>
      <c r="M317" s="42">
        <v>0.9</v>
      </c>
      <c r="N317" s="42">
        <v>0.91</v>
      </c>
      <c r="O317" s="1" t="s">
        <v>15615</v>
      </c>
    </row>
    <row r="318" spans="1:15" x14ac:dyDescent="0.25">
      <c r="A318">
        <v>317</v>
      </c>
      <c r="B318" t="s">
        <v>7760</v>
      </c>
      <c r="C318" t="s">
        <v>7561</v>
      </c>
      <c r="D318" t="s">
        <v>16079</v>
      </c>
      <c r="E318" s="65">
        <f t="shared" si="16"/>
        <v>40743</v>
      </c>
      <c r="F318">
        <f t="shared" si="17"/>
        <v>2011</v>
      </c>
      <c r="G318">
        <f t="shared" si="18"/>
        <v>7</v>
      </c>
      <c r="H318">
        <f t="shared" si="19"/>
        <v>2</v>
      </c>
      <c r="I318" s="1" t="s">
        <v>15622</v>
      </c>
      <c r="J318" s="1" t="s">
        <v>17051</v>
      </c>
      <c r="K318" s="1" t="s">
        <v>17125</v>
      </c>
      <c r="L318" s="1" t="s">
        <v>15623</v>
      </c>
      <c r="M318" s="42">
        <v>1</v>
      </c>
      <c r="N318" s="42">
        <v>0</v>
      </c>
      <c r="O318" s="1" t="s">
        <v>15615</v>
      </c>
    </row>
    <row r="319" spans="1:15" x14ac:dyDescent="0.25">
      <c r="A319">
        <v>318</v>
      </c>
      <c r="B319" t="s">
        <v>8311</v>
      </c>
      <c r="C319" t="s">
        <v>7026</v>
      </c>
      <c r="D319" t="s">
        <v>16080</v>
      </c>
      <c r="E319" s="65">
        <f t="shared" si="16"/>
        <v>40744</v>
      </c>
      <c r="F319">
        <f t="shared" si="17"/>
        <v>2011</v>
      </c>
      <c r="G319">
        <f t="shared" si="18"/>
        <v>7</v>
      </c>
      <c r="H319">
        <f t="shared" si="19"/>
        <v>3</v>
      </c>
      <c r="I319" s="1" t="s">
        <v>15622</v>
      </c>
      <c r="J319" s="1" t="s">
        <v>17051</v>
      </c>
      <c r="K319" s="1" t="s">
        <v>17125</v>
      </c>
      <c r="L319" s="1" t="s">
        <v>15624</v>
      </c>
      <c r="M319" s="42">
        <v>1</v>
      </c>
      <c r="N319" s="42">
        <v>0.56999999999999995</v>
      </c>
      <c r="O319" s="1" t="s">
        <v>15615</v>
      </c>
    </row>
    <row r="320" spans="1:15" x14ac:dyDescent="0.25">
      <c r="A320">
        <v>319</v>
      </c>
      <c r="B320" t="s">
        <v>9670</v>
      </c>
      <c r="C320" t="s">
        <v>5694</v>
      </c>
      <c r="D320" t="s">
        <v>16081</v>
      </c>
      <c r="E320" s="65">
        <f t="shared" si="16"/>
        <v>40745</v>
      </c>
      <c r="F320">
        <f t="shared" si="17"/>
        <v>2011</v>
      </c>
      <c r="G320">
        <f t="shared" si="18"/>
        <v>7</v>
      </c>
      <c r="H320">
        <f t="shared" si="19"/>
        <v>4</v>
      </c>
      <c r="I320" s="1" t="s">
        <v>15622</v>
      </c>
      <c r="J320" s="1" t="s">
        <v>17051</v>
      </c>
      <c r="K320" s="1" t="s">
        <v>17125</v>
      </c>
      <c r="L320" s="1" t="s">
        <v>15623</v>
      </c>
      <c r="M320" s="42">
        <v>1</v>
      </c>
      <c r="N320" s="42">
        <v>0.5</v>
      </c>
      <c r="O320" s="1" t="s">
        <v>15616</v>
      </c>
    </row>
    <row r="321" spans="1:15" x14ac:dyDescent="0.25">
      <c r="A321">
        <v>320</v>
      </c>
      <c r="B321" t="s">
        <v>8108</v>
      </c>
      <c r="C321" t="s">
        <v>7227</v>
      </c>
      <c r="D321" t="s">
        <v>16081</v>
      </c>
      <c r="E321" s="65">
        <f t="shared" si="16"/>
        <v>40745</v>
      </c>
      <c r="F321">
        <f t="shared" si="17"/>
        <v>2011</v>
      </c>
      <c r="G321">
        <f t="shared" si="18"/>
        <v>7</v>
      </c>
      <c r="H321">
        <f t="shared" si="19"/>
        <v>4</v>
      </c>
      <c r="I321" s="1" t="s">
        <v>15622</v>
      </c>
      <c r="J321" s="1" t="s">
        <v>17051</v>
      </c>
      <c r="K321" s="1" t="s">
        <v>17125</v>
      </c>
      <c r="L321" s="1" t="s">
        <v>15623</v>
      </c>
      <c r="M321" s="42">
        <v>1</v>
      </c>
      <c r="N321" s="42">
        <v>0.71</v>
      </c>
      <c r="O321" s="1" t="s">
        <v>15616</v>
      </c>
    </row>
    <row r="322" spans="1:15" x14ac:dyDescent="0.25">
      <c r="A322">
        <v>321</v>
      </c>
      <c r="B322" t="s">
        <v>7892</v>
      </c>
      <c r="C322" t="s">
        <v>7436</v>
      </c>
      <c r="D322" t="s">
        <v>16082</v>
      </c>
      <c r="E322" s="65">
        <f t="shared" si="16"/>
        <v>40746</v>
      </c>
      <c r="F322">
        <f t="shared" si="17"/>
        <v>2011</v>
      </c>
      <c r="G322">
        <f t="shared" si="18"/>
        <v>7</v>
      </c>
      <c r="H322">
        <f t="shared" si="19"/>
        <v>5</v>
      </c>
      <c r="I322" s="1" t="s">
        <v>15622</v>
      </c>
      <c r="J322" s="1" t="s">
        <v>17051</v>
      </c>
      <c r="K322" s="1" t="s">
        <v>17125</v>
      </c>
      <c r="L322" s="1" t="s">
        <v>15624</v>
      </c>
      <c r="M322" s="42">
        <v>0.9</v>
      </c>
      <c r="N322" s="42">
        <v>0.94</v>
      </c>
      <c r="O322" s="1" t="s">
        <v>15615</v>
      </c>
    </row>
    <row r="323" spans="1:15" x14ac:dyDescent="0.25">
      <c r="A323">
        <v>322</v>
      </c>
      <c r="B323" t="s">
        <v>10625</v>
      </c>
      <c r="C323" t="s">
        <v>4761</v>
      </c>
      <c r="D323" t="s">
        <v>16083</v>
      </c>
      <c r="E323" s="65">
        <f t="shared" ref="E323:E386" si="20">DATE(LEFT(D323,4),MID(D323,5,2),RIGHT(D323,2))</f>
        <v>40749</v>
      </c>
      <c r="F323">
        <f t="shared" ref="F323:F386" si="21">YEAR(E323)</f>
        <v>2011</v>
      </c>
      <c r="G323">
        <f t="shared" ref="G323:G386" si="22">MONTH(E323)</f>
        <v>7</v>
      </c>
      <c r="H323">
        <f t="shared" ref="H323:H386" si="23">WEEKDAY(E323,2)</f>
        <v>1</v>
      </c>
      <c r="I323" s="1" t="s">
        <v>15622</v>
      </c>
      <c r="J323" s="1" t="s">
        <v>17051</v>
      </c>
      <c r="K323" s="1" t="s">
        <v>17125</v>
      </c>
      <c r="L323" s="1" t="s">
        <v>15624</v>
      </c>
      <c r="M323" s="42">
        <v>1</v>
      </c>
      <c r="N323" s="42">
        <v>1</v>
      </c>
      <c r="O323" s="1" t="s">
        <v>15616</v>
      </c>
    </row>
    <row r="324" spans="1:15" x14ac:dyDescent="0.25">
      <c r="A324">
        <v>323</v>
      </c>
      <c r="B324" t="s">
        <v>10549</v>
      </c>
      <c r="C324" t="s">
        <v>4835</v>
      </c>
      <c r="D324" t="s">
        <v>16083</v>
      </c>
      <c r="E324" s="65">
        <f t="shared" si="20"/>
        <v>40749</v>
      </c>
      <c r="F324">
        <f t="shared" si="21"/>
        <v>2011</v>
      </c>
      <c r="G324">
        <f t="shared" si="22"/>
        <v>7</v>
      </c>
      <c r="H324">
        <f t="shared" si="23"/>
        <v>1</v>
      </c>
      <c r="I324" s="1" t="s">
        <v>15622</v>
      </c>
      <c r="J324" s="1" t="s">
        <v>17051</v>
      </c>
      <c r="K324" s="1" t="s">
        <v>17125</v>
      </c>
      <c r="L324" s="1" t="s">
        <v>15624</v>
      </c>
      <c r="M324" s="42">
        <v>1</v>
      </c>
      <c r="N324" s="42">
        <v>0.94</v>
      </c>
      <c r="O324" s="1" t="s">
        <v>15616</v>
      </c>
    </row>
    <row r="325" spans="1:15" x14ac:dyDescent="0.25">
      <c r="A325">
        <v>324</v>
      </c>
      <c r="B325" t="s">
        <v>11410</v>
      </c>
      <c r="C325" t="s">
        <v>3991</v>
      </c>
      <c r="D325" t="s">
        <v>16083</v>
      </c>
      <c r="E325" s="65">
        <f t="shared" si="20"/>
        <v>40749</v>
      </c>
      <c r="F325">
        <f t="shared" si="21"/>
        <v>2011</v>
      </c>
      <c r="G325">
        <f t="shared" si="22"/>
        <v>7</v>
      </c>
      <c r="H325">
        <f t="shared" si="23"/>
        <v>1</v>
      </c>
      <c r="I325" s="1" t="s">
        <v>15622</v>
      </c>
      <c r="J325" s="1" t="s">
        <v>17051</v>
      </c>
      <c r="K325" s="1" t="s">
        <v>17125</v>
      </c>
      <c r="L325" s="1" t="s">
        <v>15626</v>
      </c>
      <c r="M325" s="42">
        <v>1</v>
      </c>
      <c r="N325" s="42">
        <v>1</v>
      </c>
      <c r="O325" s="1" t="s">
        <v>15616</v>
      </c>
    </row>
    <row r="326" spans="1:15" x14ac:dyDescent="0.25">
      <c r="A326">
        <v>325</v>
      </c>
      <c r="B326" t="s">
        <v>10185</v>
      </c>
      <c r="C326" t="s">
        <v>5193</v>
      </c>
      <c r="D326" t="s">
        <v>16083</v>
      </c>
      <c r="E326" s="65">
        <f t="shared" si="20"/>
        <v>40749</v>
      </c>
      <c r="F326">
        <f t="shared" si="21"/>
        <v>2011</v>
      </c>
      <c r="G326">
        <f t="shared" si="22"/>
        <v>7</v>
      </c>
      <c r="H326">
        <f t="shared" si="23"/>
        <v>1</v>
      </c>
      <c r="I326" s="1" t="s">
        <v>15622</v>
      </c>
      <c r="J326" s="1" t="s">
        <v>17051</v>
      </c>
      <c r="K326" s="1" t="s">
        <v>17125</v>
      </c>
      <c r="L326" s="1" t="s">
        <v>15626</v>
      </c>
      <c r="M326" s="42">
        <v>1</v>
      </c>
      <c r="N326" s="42">
        <v>0.91</v>
      </c>
      <c r="O326" s="1" t="s">
        <v>15616</v>
      </c>
    </row>
    <row r="327" spans="1:15" x14ac:dyDescent="0.25">
      <c r="A327">
        <v>326</v>
      </c>
      <c r="B327" t="s">
        <v>11246</v>
      </c>
      <c r="C327" t="s">
        <v>4155</v>
      </c>
      <c r="D327" t="s">
        <v>16084</v>
      </c>
      <c r="E327" s="65">
        <f t="shared" si="20"/>
        <v>40750</v>
      </c>
      <c r="F327">
        <f t="shared" si="21"/>
        <v>2011</v>
      </c>
      <c r="G327">
        <f t="shared" si="22"/>
        <v>7</v>
      </c>
      <c r="H327">
        <f t="shared" si="23"/>
        <v>2</v>
      </c>
      <c r="I327" s="1" t="s">
        <v>15622</v>
      </c>
      <c r="J327" s="1" t="s">
        <v>17051</v>
      </c>
      <c r="K327" s="1" t="s">
        <v>17125</v>
      </c>
      <c r="L327" s="1" t="s">
        <v>15623</v>
      </c>
      <c r="M327" s="42">
        <v>1</v>
      </c>
      <c r="N327" s="42">
        <v>0.87</v>
      </c>
      <c r="O327" s="1" t="s">
        <v>15615</v>
      </c>
    </row>
    <row r="328" spans="1:15" x14ac:dyDescent="0.25">
      <c r="A328">
        <v>327</v>
      </c>
      <c r="B328" t="s">
        <v>10032</v>
      </c>
      <c r="C328" t="s">
        <v>5341</v>
      </c>
      <c r="D328" t="s">
        <v>16084</v>
      </c>
      <c r="E328" s="65">
        <f t="shared" si="20"/>
        <v>40750</v>
      </c>
      <c r="F328">
        <f t="shared" si="21"/>
        <v>2011</v>
      </c>
      <c r="G328">
        <f t="shared" si="22"/>
        <v>7</v>
      </c>
      <c r="H328">
        <f t="shared" si="23"/>
        <v>2</v>
      </c>
      <c r="I328" s="1" t="s">
        <v>15622</v>
      </c>
      <c r="J328" s="1" t="s">
        <v>17051</v>
      </c>
      <c r="K328" s="1" t="s">
        <v>17125</v>
      </c>
      <c r="L328" s="1" t="s">
        <v>15628</v>
      </c>
      <c r="M328" s="42">
        <v>0.33</v>
      </c>
      <c r="N328" s="42">
        <v>0.5</v>
      </c>
      <c r="O328" s="1" t="s">
        <v>15615</v>
      </c>
    </row>
    <row r="329" spans="1:15" x14ac:dyDescent="0.25">
      <c r="A329">
        <v>328</v>
      </c>
      <c r="B329" t="s">
        <v>11464</v>
      </c>
      <c r="C329" t="s">
        <v>3938</v>
      </c>
      <c r="D329" t="s">
        <v>16084</v>
      </c>
      <c r="E329" s="65">
        <f t="shared" si="20"/>
        <v>40750</v>
      </c>
      <c r="F329">
        <f t="shared" si="21"/>
        <v>2011</v>
      </c>
      <c r="G329">
        <f t="shared" si="22"/>
        <v>7</v>
      </c>
      <c r="H329">
        <f t="shared" si="23"/>
        <v>2</v>
      </c>
      <c r="I329" s="1" t="s">
        <v>15622</v>
      </c>
      <c r="J329" s="1" t="s">
        <v>17051</v>
      </c>
      <c r="K329" s="1" t="s">
        <v>17125</v>
      </c>
      <c r="L329" s="1" t="s">
        <v>15626</v>
      </c>
      <c r="M329" s="42">
        <v>1</v>
      </c>
      <c r="N329" s="42">
        <v>0.93</v>
      </c>
      <c r="O329" s="1" t="s">
        <v>15615</v>
      </c>
    </row>
    <row r="330" spans="1:15" x14ac:dyDescent="0.25">
      <c r="A330">
        <v>329</v>
      </c>
      <c r="B330" t="s">
        <v>8482</v>
      </c>
      <c r="C330" t="s">
        <v>6862</v>
      </c>
      <c r="D330" t="s">
        <v>16084</v>
      </c>
      <c r="E330" s="65">
        <f t="shared" si="20"/>
        <v>40750</v>
      </c>
      <c r="F330">
        <f t="shared" si="21"/>
        <v>2011</v>
      </c>
      <c r="G330">
        <f t="shared" si="22"/>
        <v>7</v>
      </c>
      <c r="H330">
        <f t="shared" si="23"/>
        <v>2</v>
      </c>
      <c r="I330" s="1" t="s">
        <v>15622</v>
      </c>
      <c r="J330" s="1" t="s">
        <v>17051</v>
      </c>
      <c r="K330" s="1" t="s">
        <v>17125</v>
      </c>
      <c r="L330" s="1" t="s">
        <v>15626</v>
      </c>
      <c r="M330" s="42">
        <v>1</v>
      </c>
      <c r="N330" s="42">
        <v>0.92</v>
      </c>
      <c r="O330" s="1" t="s">
        <v>15616</v>
      </c>
    </row>
    <row r="331" spans="1:15" x14ac:dyDescent="0.25">
      <c r="A331">
        <v>330</v>
      </c>
      <c r="B331" t="s">
        <v>9817</v>
      </c>
      <c r="C331" t="s">
        <v>5552</v>
      </c>
      <c r="D331" t="s">
        <v>16085</v>
      </c>
      <c r="E331" s="65">
        <f t="shared" si="20"/>
        <v>40751</v>
      </c>
      <c r="F331">
        <f t="shared" si="21"/>
        <v>2011</v>
      </c>
      <c r="G331">
        <f t="shared" si="22"/>
        <v>7</v>
      </c>
      <c r="H331">
        <f t="shared" si="23"/>
        <v>3</v>
      </c>
      <c r="I331" s="1" t="s">
        <v>15622</v>
      </c>
      <c r="J331" s="1" t="s">
        <v>17051</v>
      </c>
      <c r="K331" s="1" t="s">
        <v>17125</v>
      </c>
      <c r="L331" s="1" t="s">
        <v>15623</v>
      </c>
      <c r="M331" s="42">
        <v>1</v>
      </c>
      <c r="N331" s="42">
        <v>0.8</v>
      </c>
      <c r="O331" s="1" t="s">
        <v>15615</v>
      </c>
    </row>
    <row r="332" spans="1:15" x14ac:dyDescent="0.25">
      <c r="A332">
        <v>331</v>
      </c>
      <c r="B332" t="s">
        <v>11458</v>
      </c>
      <c r="C332" t="s">
        <v>3943</v>
      </c>
      <c r="D332" t="s">
        <v>16086</v>
      </c>
      <c r="E332" s="65">
        <f t="shared" si="20"/>
        <v>40753</v>
      </c>
      <c r="F332">
        <f t="shared" si="21"/>
        <v>2011</v>
      </c>
      <c r="G332">
        <f t="shared" si="22"/>
        <v>7</v>
      </c>
      <c r="H332">
        <f t="shared" si="23"/>
        <v>5</v>
      </c>
      <c r="I332" s="1" t="s">
        <v>15625</v>
      </c>
      <c r="J332" s="1" t="s">
        <v>17051</v>
      </c>
      <c r="K332" s="1" t="s">
        <v>17125</v>
      </c>
      <c r="L332" s="1" t="s">
        <v>15624</v>
      </c>
      <c r="M332" s="42">
        <v>1</v>
      </c>
      <c r="N332" s="42">
        <v>0.84</v>
      </c>
      <c r="O332" s="1" t="s">
        <v>15615</v>
      </c>
    </row>
    <row r="333" spans="1:15" x14ac:dyDescent="0.25">
      <c r="A333">
        <v>332</v>
      </c>
      <c r="B333" t="s">
        <v>9370</v>
      </c>
      <c r="C333" t="s">
        <v>5987</v>
      </c>
      <c r="D333" t="s">
        <v>16086</v>
      </c>
      <c r="E333" s="65">
        <f t="shared" si="20"/>
        <v>40753</v>
      </c>
      <c r="F333">
        <f t="shared" si="21"/>
        <v>2011</v>
      </c>
      <c r="G333">
        <f t="shared" si="22"/>
        <v>7</v>
      </c>
      <c r="H333">
        <f t="shared" si="23"/>
        <v>5</v>
      </c>
      <c r="I333" s="1" t="s">
        <v>15622</v>
      </c>
      <c r="J333" s="1" t="s">
        <v>17051</v>
      </c>
      <c r="K333" s="1" t="s">
        <v>17125</v>
      </c>
      <c r="L333" s="1" t="s">
        <v>15628</v>
      </c>
      <c r="M333" s="42">
        <v>0.46</v>
      </c>
      <c r="N333" s="42">
        <v>0.88</v>
      </c>
      <c r="O333" s="1" t="s">
        <v>15616</v>
      </c>
    </row>
    <row r="334" spans="1:15" x14ac:dyDescent="0.25">
      <c r="A334">
        <v>333</v>
      </c>
      <c r="B334" t="s">
        <v>10274</v>
      </c>
      <c r="C334" t="s">
        <v>5105</v>
      </c>
      <c r="D334" t="s">
        <v>16087</v>
      </c>
      <c r="E334" s="65">
        <f t="shared" si="20"/>
        <v>40755</v>
      </c>
      <c r="F334">
        <f t="shared" si="21"/>
        <v>2011</v>
      </c>
      <c r="G334">
        <f t="shared" si="22"/>
        <v>7</v>
      </c>
      <c r="H334">
        <f t="shared" si="23"/>
        <v>7</v>
      </c>
      <c r="I334" s="1" t="s">
        <v>15622</v>
      </c>
      <c r="J334" s="1" t="s">
        <v>17051</v>
      </c>
      <c r="K334" s="1" t="s">
        <v>17125</v>
      </c>
      <c r="L334" s="1" t="s">
        <v>15623</v>
      </c>
      <c r="M334" s="42">
        <v>1</v>
      </c>
      <c r="N334" s="42">
        <v>0.48</v>
      </c>
      <c r="O334" s="1" t="s">
        <v>15615</v>
      </c>
    </row>
    <row r="335" spans="1:15" x14ac:dyDescent="0.25">
      <c r="A335">
        <v>334</v>
      </c>
      <c r="B335" t="s">
        <v>9951</v>
      </c>
      <c r="C335" t="s">
        <v>5420</v>
      </c>
      <c r="D335" t="s">
        <v>16088</v>
      </c>
      <c r="E335" s="65">
        <f t="shared" si="20"/>
        <v>40757</v>
      </c>
      <c r="F335">
        <f t="shared" si="21"/>
        <v>2011</v>
      </c>
      <c r="G335">
        <f t="shared" si="22"/>
        <v>8</v>
      </c>
      <c r="H335">
        <f t="shared" si="23"/>
        <v>2</v>
      </c>
      <c r="I335" s="1" t="s">
        <v>15622</v>
      </c>
      <c r="J335" s="1" t="s">
        <v>17051</v>
      </c>
      <c r="K335" s="1" t="s">
        <v>17125</v>
      </c>
      <c r="L335" s="1" t="s">
        <v>15624</v>
      </c>
      <c r="M335" s="42">
        <v>0.8</v>
      </c>
      <c r="N335" s="42">
        <v>0.96</v>
      </c>
      <c r="O335" s="1" t="s">
        <v>15615</v>
      </c>
    </row>
    <row r="336" spans="1:15" x14ac:dyDescent="0.25">
      <c r="A336">
        <v>335</v>
      </c>
      <c r="B336" t="s">
        <v>11607</v>
      </c>
      <c r="C336" t="s">
        <v>3798</v>
      </c>
      <c r="D336" t="s">
        <v>16088</v>
      </c>
      <c r="E336" s="65">
        <f t="shared" si="20"/>
        <v>40757</v>
      </c>
      <c r="F336">
        <f t="shared" si="21"/>
        <v>2011</v>
      </c>
      <c r="G336">
        <f t="shared" si="22"/>
        <v>8</v>
      </c>
      <c r="H336">
        <f t="shared" si="23"/>
        <v>2</v>
      </c>
      <c r="I336" s="1" t="s">
        <v>15622</v>
      </c>
      <c r="J336" s="1" t="s">
        <v>17051</v>
      </c>
      <c r="K336" s="1" t="s">
        <v>17125</v>
      </c>
      <c r="L336" s="1" t="s">
        <v>15626</v>
      </c>
      <c r="M336" s="42">
        <v>1</v>
      </c>
      <c r="N336" s="42">
        <v>0</v>
      </c>
      <c r="O336" s="1" t="s">
        <v>15615</v>
      </c>
    </row>
    <row r="337" spans="1:15" x14ac:dyDescent="0.25">
      <c r="A337">
        <v>336</v>
      </c>
      <c r="B337" t="s">
        <v>8940</v>
      </c>
      <c r="C337" t="s">
        <v>6413</v>
      </c>
      <c r="D337" t="s">
        <v>16088</v>
      </c>
      <c r="E337" s="65">
        <f t="shared" si="20"/>
        <v>40757</v>
      </c>
      <c r="F337">
        <f t="shared" si="21"/>
        <v>2011</v>
      </c>
      <c r="G337">
        <f t="shared" si="22"/>
        <v>8</v>
      </c>
      <c r="H337">
        <f t="shared" si="23"/>
        <v>2</v>
      </c>
      <c r="I337" s="1" t="s">
        <v>15622</v>
      </c>
      <c r="J337" s="1" t="s">
        <v>17051</v>
      </c>
      <c r="K337" s="1" t="s">
        <v>17125</v>
      </c>
      <c r="L337" s="1" t="s">
        <v>15628</v>
      </c>
      <c r="M337" s="42">
        <v>0</v>
      </c>
      <c r="N337" s="42">
        <v>0.5</v>
      </c>
      <c r="O337" s="1" t="s">
        <v>15615</v>
      </c>
    </row>
    <row r="338" spans="1:15" x14ac:dyDescent="0.25">
      <c r="A338">
        <v>337</v>
      </c>
      <c r="B338" t="s">
        <v>8638</v>
      </c>
      <c r="C338" t="s">
        <v>6710</v>
      </c>
      <c r="D338" t="s">
        <v>16089</v>
      </c>
      <c r="E338" s="65">
        <f t="shared" si="20"/>
        <v>40758</v>
      </c>
      <c r="F338">
        <f t="shared" si="21"/>
        <v>2011</v>
      </c>
      <c r="G338">
        <f t="shared" si="22"/>
        <v>8</v>
      </c>
      <c r="H338">
        <f t="shared" si="23"/>
        <v>3</v>
      </c>
      <c r="I338" s="1" t="s">
        <v>15622</v>
      </c>
      <c r="J338" s="1" t="s">
        <v>17051</v>
      </c>
      <c r="K338" s="1" t="s">
        <v>17125</v>
      </c>
      <c r="L338" s="1" t="s">
        <v>15624</v>
      </c>
      <c r="M338" s="42">
        <v>1</v>
      </c>
      <c r="N338" s="42">
        <v>0.62</v>
      </c>
      <c r="O338" s="1" t="s">
        <v>15615</v>
      </c>
    </row>
    <row r="339" spans="1:15" x14ac:dyDescent="0.25">
      <c r="A339">
        <v>338</v>
      </c>
      <c r="B339" t="s">
        <v>8884</v>
      </c>
      <c r="C339" t="s">
        <v>6467</v>
      </c>
      <c r="D339" t="s">
        <v>16090</v>
      </c>
      <c r="E339" s="65">
        <f t="shared" si="20"/>
        <v>40759</v>
      </c>
      <c r="F339">
        <f t="shared" si="21"/>
        <v>2011</v>
      </c>
      <c r="G339">
        <f t="shared" si="22"/>
        <v>8</v>
      </c>
      <c r="H339">
        <f t="shared" si="23"/>
        <v>4</v>
      </c>
      <c r="I339" s="1" t="s">
        <v>15622</v>
      </c>
      <c r="J339" s="1" t="s">
        <v>17051</v>
      </c>
      <c r="K339" s="1" t="s">
        <v>17125</v>
      </c>
      <c r="L339" s="1" t="s">
        <v>15626</v>
      </c>
      <c r="M339" s="42">
        <v>1</v>
      </c>
      <c r="N339" s="42">
        <v>0.67</v>
      </c>
      <c r="O339" s="1" t="s">
        <v>15616</v>
      </c>
    </row>
    <row r="340" spans="1:15" x14ac:dyDescent="0.25">
      <c r="A340">
        <v>339</v>
      </c>
      <c r="B340" t="s">
        <v>11664</v>
      </c>
      <c r="C340" t="s">
        <v>3741</v>
      </c>
      <c r="D340" t="s">
        <v>16091</v>
      </c>
      <c r="E340" s="65">
        <f t="shared" si="20"/>
        <v>40760</v>
      </c>
      <c r="F340">
        <f t="shared" si="21"/>
        <v>2011</v>
      </c>
      <c r="G340">
        <f t="shared" si="22"/>
        <v>8</v>
      </c>
      <c r="H340">
        <f t="shared" si="23"/>
        <v>5</v>
      </c>
      <c r="I340" s="1" t="s">
        <v>15694</v>
      </c>
      <c r="J340" s="1" t="s">
        <v>17067</v>
      </c>
      <c r="K340" s="1" t="s">
        <v>17130</v>
      </c>
      <c r="L340" s="1" t="s">
        <v>15626</v>
      </c>
      <c r="M340" s="42">
        <v>0.9</v>
      </c>
      <c r="N340" s="42">
        <v>0.86</v>
      </c>
      <c r="O340" s="1" t="s">
        <v>15616</v>
      </c>
    </row>
    <row r="341" spans="1:15" x14ac:dyDescent="0.25">
      <c r="A341">
        <v>340</v>
      </c>
      <c r="B341" t="s">
        <v>11349</v>
      </c>
      <c r="C341" t="s">
        <v>4052</v>
      </c>
      <c r="D341" t="s">
        <v>16092</v>
      </c>
      <c r="E341" s="65">
        <f t="shared" si="20"/>
        <v>40763</v>
      </c>
      <c r="F341">
        <f t="shared" si="21"/>
        <v>2011</v>
      </c>
      <c r="G341">
        <f t="shared" si="22"/>
        <v>8</v>
      </c>
      <c r="H341">
        <f t="shared" si="23"/>
        <v>1</v>
      </c>
      <c r="I341" s="1" t="s">
        <v>15622</v>
      </c>
      <c r="J341" s="1" t="s">
        <v>17051</v>
      </c>
      <c r="K341" s="1" t="s">
        <v>17125</v>
      </c>
      <c r="L341" s="1" t="s">
        <v>15624</v>
      </c>
      <c r="M341" s="42">
        <v>1</v>
      </c>
      <c r="N341" s="42">
        <v>0.83</v>
      </c>
      <c r="O341" s="1" t="s">
        <v>15615</v>
      </c>
    </row>
    <row r="342" spans="1:15" x14ac:dyDescent="0.25">
      <c r="A342">
        <v>341</v>
      </c>
      <c r="B342" t="s">
        <v>9053</v>
      </c>
      <c r="C342" t="s">
        <v>6300</v>
      </c>
      <c r="D342" t="s">
        <v>16092</v>
      </c>
      <c r="E342" s="65">
        <f t="shared" si="20"/>
        <v>40763</v>
      </c>
      <c r="F342">
        <f t="shared" si="21"/>
        <v>2011</v>
      </c>
      <c r="G342">
        <f t="shared" si="22"/>
        <v>8</v>
      </c>
      <c r="H342">
        <f t="shared" si="23"/>
        <v>1</v>
      </c>
      <c r="I342" s="1" t="s">
        <v>15622</v>
      </c>
      <c r="J342" s="1" t="s">
        <v>17051</v>
      </c>
      <c r="K342" s="1" t="s">
        <v>17125</v>
      </c>
      <c r="L342" s="1" t="s">
        <v>15624</v>
      </c>
      <c r="M342" s="42">
        <v>1</v>
      </c>
      <c r="N342" s="42">
        <v>1</v>
      </c>
      <c r="O342" s="1" t="s">
        <v>15615</v>
      </c>
    </row>
    <row r="343" spans="1:15" x14ac:dyDescent="0.25">
      <c r="A343">
        <v>342</v>
      </c>
      <c r="B343" t="s">
        <v>8117</v>
      </c>
      <c r="C343" t="s">
        <v>7218</v>
      </c>
      <c r="D343" t="s">
        <v>16093</v>
      </c>
      <c r="E343" s="65">
        <f t="shared" si="20"/>
        <v>40767</v>
      </c>
      <c r="F343">
        <f t="shared" si="21"/>
        <v>2011</v>
      </c>
      <c r="G343">
        <f t="shared" si="22"/>
        <v>8</v>
      </c>
      <c r="H343">
        <f t="shared" si="23"/>
        <v>5</v>
      </c>
      <c r="I343" s="1" t="s">
        <v>15622</v>
      </c>
      <c r="J343" s="1" t="s">
        <v>17051</v>
      </c>
      <c r="K343" s="1" t="s">
        <v>17125</v>
      </c>
      <c r="L343" s="1" t="s">
        <v>15624</v>
      </c>
      <c r="M343" s="42">
        <v>1</v>
      </c>
      <c r="N343" s="42">
        <v>0.89</v>
      </c>
      <c r="O343" s="1" t="s">
        <v>15616</v>
      </c>
    </row>
    <row r="344" spans="1:15" x14ac:dyDescent="0.25">
      <c r="A344">
        <v>343</v>
      </c>
      <c r="B344" t="s">
        <v>11098</v>
      </c>
      <c r="C344" t="s">
        <v>4300</v>
      </c>
      <c r="D344" t="s">
        <v>16093</v>
      </c>
      <c r="E344" s="65">
        <f t="shared" si="20"/>
        <v>40767</v>
      </c>
      <c r="F344">
        <f t="shared" si="21"/>
        <v>2011</v>
      </c>
      <c r="G344">
        <f t="shared" si="22"/>
        <v>8</v>
      </c>
      <c r="H344">
        <f t="shared" si="23"/>
        <v>5</v>
      </c>
      <c r="I344" s="1" t="s">
        <v>15800</v>
      </c>
      <c r="J344" s="1" t="s">
        <v>17060</v>
      </c>
      <c r="K344" s="1" t="s">
        <v>17125</v>
      </c>
      <c r="L344" s="1" t="s">
        <v>15628</v>
      </c>
      <c r="M344" s="42">
        <v>0.43</v>
      </c>
      <c r="N344" s="42">
        <v>0.32</v>
      </c>
      <c r="O344" s="1" t="s">
        <v>15615</v>
      </c>
    </row>
    <row r="345" spans="1:15" x14ac:dyDescent="0.25">
      <c r="A345">
        <v>344</v>
      </c>
      <c r="B345" t="s">
        <v>7796</v>
      </c>
      <c r="C345" t="s">
        <v>7527</v>
      </c>
      <c r="D345" t="s">
        <v>16094</v>
      </c>
      <c r="E345" s="65">
        <f t="shared" si="20"/>
        <v>40768</v>
      </c>
      <c r="F345">
        <f t="shared" si="21"/>
        <v>2011</v>
      </c>
      <c r="G345">
        <f t="shared" si="22"/>
        <v>8</v>
      </c>
      <c r="H345">
        <f t="shared" si="23"/>
        <v>6</v>
      </c>
      <c r="I345" s="1" t="s">
        <v>15622</v>
      </c>
      <c r="J345" s="1" t="s">
        <v>17051</v>
      </c>
      <c r="K345" s="1" t="s">
        <v>17125</v>
      </c>
      <c r="L345" s="1" t="s">
        <v>15626</v>
      </c>
      <c r="M345" s="42">
        <v>1</v>
      </c>
      <c r="N345" s="42">
        <v>0.97</v>
      </c>
      <c r="O345" s="1" t="s">
        <v>15616</v>
      </c>
    </row>
    <row r="346" spans="1:15" x14ac:dyDescent="0.25">
      <c r="A346">
        <v>345</v>
      </c>
      <c r="B346" t="s">
        <v>8366</v>
      </c>
      <c r="C346" t="s">
        <v>6974</v>
      </c>
      <c r="D346" t="s">
        <v>16095</v>
      </c>
      <c r="E346" s="65">
        <f t="shared" si="20"/>
        <v>40770</v>
      </c>
      <c r="F346">
        <f t="shared" si="21"/>
        <v>2011</v>
      </c>
      <c r="G346">
        <f t="shared" si="22"/>
        <v>8</v>
      </c>
      <c r="H346">
        <f t="shared" si="23"/>
        <v>1</v>
      </c>
      <c r="I346" s="1" t="s">
        <v>15625</v>
      </c>
      <c r="J346" s="1" t="s">
        <v>17051</v>
      </c>
      <c r="K346" s="1" t="s">
        <v>17125</v>
      </c>
      <c r="L346" s="1" t="s">
        <v>15624</v>
      </c>
      <c r="M346" s="42">
        <v>1</v>
      </c>
      <c r="N346" s="42">
        <v>0.44</v>
      </c>
      <c r="O346" s="1" t="s">
        <v>15616</v>
      </c>
    </row>
    <row r="347" spans="1:15" x14ac:dyDescent="0.25">
      <c r="A347">
        <v>346</v>
      </c>
      <c r="B347" t="s">
        <v>8704</v>
      </c>
      <c r="C347" t="s">
        <v>6644</v>
      </c>
      <c r="D347" t="s">
        <v>16096</v>
      </c>
      <c r="E347" s="65">
        <f t="shared" si="20"/>
        <v>40771</v>
      </c>
      <c r="F347">
        <f t="shared" si="21"/>
        <v>2011</v>
      </c>
      <c r="G347">
        <f t="shared" si="22"/>
        <v>8</v>
      </c>
      <c r="H347">
        <f t="shared" si="23"/>
        <v>2</v>
      </c>
      <c r="I347" s="1" t="s">
        <v>15622</v>
      </c>
      <c r="J347" s="1" t="s">
        <v>17051</v>
      </c>
      <c r="K347" s="1" t="s">
        <v>17125</v>
      </c>
      <c r="L347" s="1" t="s">
        <v>15626</v>
      </c>
      <c r="M347" s="42">
        <v>1</v>
      </c>
      <c r="N347" s="42">
        <v>0.91</v>
      </c>
      <c r="O347" s="1" t="s">
        <v>15616</v>
      </c>
    </row>
    <row r="348" spans="1:15" x14ac:dyDescent="0.25">
      <c r="A348">
        <v>347</v>
      </c>
      <c r="B348" t="s">
        <v>11376</v>
      </c>
      <c r="C348" t="s">
        <v>4024</v>
      </c>
      <c r="D348" t="s">
        <v>16097</v>
      </c>
      <c r="E348" s="65">
        <f t="shared" si="20"/>
        <v>40776</v>
      </c>
      <c r="F348">
        <f t="shared" si="21"/>
        <v>2011</v>
      </c>
      <c r="G348">
        <f t="shared" si="22"/>
        <v>8</v>
      </c>
      <c r="H348">
        <f t="shared" si="23"/>
        <v>7</v>
      </c>
      <c r="I348" s="1" t="s">
        <v>15622</v>
      </c>
      <c r="J348" s="1" t="s">
        <v>17051</v>
      </c>
      <c r="K348" s="1" t="s">
        <v>17125</v>
      </c>
      <c r="L348" s="1" t="s">
        <v>15626</v>
      </c>
      <c r="M348" s="42">
        <v>1</v>
      </c>
      <c r="N348" s="42">
        <v>1</v>
      </c>
      <c r="O348" s="1" t="s">
        <v>15616</v>
      </c>
    </row>
    <row r="349" spans="1:15" x14ac:dyDescent="0.25">
      <c r="A349">
        <v>348</v>
      </c>
      <c r="B349" t="s">
        <v>10240</v>
      </c>
      <c r="C349" t="s">
        <v>5139</v>
      </c>
      <c r="D349" t="s">
        <v>16097</v>
      </c>
      <c r="E349" s="65">
        <f t="shared" si="20"/>
        <v>40776</v>
      </c>
      <c r="F349">
        <f t="shared" si="21"/>
        <v>2011</v>
      </c>
      <c r="G349">
        <f t="shared" si="22"/>
        <v>8</v>
      </c>
      <c r="H349">
        <f t="shared" si="23"/>
        <v>7</v>
      </c>
      <c r="I349" s="1" t="s">
        <v>15622</v>
      </c>
      <c r="J349" s="1" t="s">
        <v>17051</v>
      </c>
      <c r="K349" s="1" t="s">
        <v>17125</v>
      </c>
      <c r="L349" s="1" t="s">
        <v>15626</v>
      </c>
      <c r="M349" s="42">
        <v>1</v>
      </c>
      <c r="N349" s="42">
        <v>0.98</v>
      </c>
      <c r="O349" s="1" t="s">
        <v>15616</v>
      </c>
    </row>
    <row r="350" spans="1:15" x14ac:dyDescent="0.25">
      <c r="A350">
        <v>349</v>
      </c>
      <c r="B350" t="s">
        <v>11133</v>
      </c>
      <c r="C350" t="s">
        <v>4267</v>
      </c>
      <c r="D350" t="s">
        <v>11851</v>
      </c>
      <c r="E350" s="65">
        <f t="shared" si="20"/>
        <v>40778</v>
      </c>
      <c r="F350">
        <f t="shared" si="21"/>
        <v>2011</v>
      </c>
      <c r="G350">
        <f t="shared" si="22"/>
        <v>8</v>
      </c>
      <c r="H350">
        <f t="shared" si="23"/>
        <v>2</v>
      </c>
      <c r="I350" s="1" t="s">
        <v>15803</v>
      </c>
      <c r="J350" s="1" t="s">
        <v>17068</v>
      </c>
      <c r="K350" s="1" t="s">
        <v>17131</v>
      </c>
      <c r="L350" s="1" t="s">
        <v>15626</v>
      </c>
      <c r="M350" s="42">
        <v>1</v>
      </c>
      <c r="N350" s="42">
        <v>0.98</v>
      </c>
      <c r="O350" s="1" t="s">
        <v>15616</v>
      </c>
    </row>
    <row r="351" spans="1:15" x14ac:dyDescent="0.25">
      <c r="A351">
        <v>350</v>
      </c>
      <c r="B351" t="s">
        <v>9961</v>
      </c>
      <c r="C351" t="s">
        <v>5411</v>
      </c>
      <c r="D351" t="s">
        <v>11851</v>
      </c>
      <c r="E351" s="65">
        <f t="shared" si="20"/>
        <v>40778</v>
      </c>
      <c r="F351">
        <f t="shared" si="21"/>
        <v>2011</v>
      </c>
      <c r="G351">
        <f t="shared" si="22"/>
        <v>8</v>
      </c>
      <c r="H351">
        <f t="shared" si="23"/>
        <v>2</v>
      </c>
      <c r="I351" s="1" t="s">
        <v>15622</v>
      </c>
      <c r="J351" s="1" t="s">
        <v>17051</v>
      </c>
      <c r="K351" s="1" t="s">
        <v>17125</v>
      </c>
      <c r="L351" s="1" t="s">
        <v>15624</v>
      </c>
      <c r="M351" s="42">
        <v>1</v>
      </c>
      <c r="N351" s="42">
        <v>1</v>
      </c>
      <c r="O351" s="1" t="s">
        <v>15615</v>
      </c>
    </row>
    <row r="352" spans="1:15" x14ac:dyDescent="0.25">
      <c r="A352">
        <v>351</v>
      </c>
      <c r="B352" t="s">
        <v>10189</v>
      </c>
      <c r="C352" t="s">
        <v>5189</v>
      </c>
      <c r="D352" t="s">
        <v>16098</v>
      </c>
      <c r="E352" s="65">
        <f t="shared" si="20"/>
        <v>40779</v>
      </c>
      <c r="F352">
        <f t="shared" si="21"/>
        <v>2011</v>
      </c>
      <c r="G352">
        <f t="shared" si="22"/>
        <v>8</v>
      </c>
      <c r="H352">
        <f t="shared" si="23"/>
        <v>3</v>
      </c>
      <c r="I352" s="1" t="s">
        <v>15622</v>
      </c>
      <c r="J352" s="1" t="s">
        <v>17051</v>
      </c>
      <c r="K352" s="1" t="s">
        <v>17125</v>
      </c>
      <c r="L352" s="1" t="s">
        <v>15628</v>
      </c>
      <c r="M352" s="42">
        <v>0.33</v>
      </c>
      <c r="N352" s="42">
        <v>0.7</v>
      </c>
      <c r="O352" s="1" t="s">
        <v>15615</v>
      </c>
    </row>
    <row r="353" spans="1:15" x14ac:dyDescent="0.25">
      <c r="A353">
        <v>352</v>
      </c>
      <c r="B353" t="s">
        <v>10117</v>
      </c>
      <c r="C353" t="s">
        <v>5260</v>
      </c>
      <c r="D353" t="s">
        <v>16098</v>
      </c>
      <c r="E353" s="65">
        <f t="shared" si="20"/>
        <v>40779</v>
      </c>
      <c r="F353">
        <f t="shared" si="21"/>
        <v>2011</v>
      </c>
      <c r="G353">
        <f t="shared" si="22"/>
        <v>8</v>
      </c>
      <c r="H353">
        <f t="shared" si="23"/>
        <v>3</v>
      </c>
      <c r="I353" s="1" t="s">
        <v>15622</v>
      </c>
      <c r="J353" s="1" t="s">
        <v>17051</v>
      </c>
      <c r="K353" s="1" t="s">
        <v>17125</v>
      </c>
      <c r="L353" s="1" t="s">
        <v>15623</v>
      </c>
      <c r="M353" s="42">
        <v>0.9</v>
      </c>
      <c r="N353" s="42">
        <v>0.24</v>
      </c>
      <c r="O353" s="1" t="s">
        <v>15615</v>
      </c>
    </row>
    <row r="354" spans="1:15" x14ac:dyDescent="0.25">
      <c r="A354">
        <v>353</v>
      </c>
      <c r="B354" t="s">
        <v>11424</v>
      </c>
      <c r="C354" t="s">
        <v>3977</v>
      </c>
      <c r="D354" t="s">
        <v>16099</v>
      </c>
      <c r="E354" s="65">
        <f t="shared" si="20"/>
        <v>40780</v>
      </c>
      <c r="F354">
        <f t="shared" si="21"/>
        <v>2011</v>
      </c>
      <c r="G354">
        <f t="shared" si="22"/>
        <v>8</v>
      </c>
      <c r="H354">
        <f t="shared" si="23"/>
        <v>4</v>
      </c>
      <c r="I354" s="1" t="s">
        <v>15622</v>
      </c>
      <c r="J354" s="1" t="s">
        <v>17051</v>
      </c>
      <c r="K354" s="1" t="s">
        <v>17125</v>
      </c>
      <c r="L354" s="1" t="s">
        <v>15626</v>
      </c>
      <c r="M354" s="42">
        <v>0.8</v>
      </c>
      <c r="N354" s="42">
        <v>1</v>
      </c>
      <c r="O354" s="1" t="s">
        <v>15615</v>
      </c>
    </row>
    <row r="355" spans="1:15" x14ac:dyDescent="0.25">
      <c r="A355">
        <v>354</v>
      </c>
      <c r="B355" t="s">
        <v>10258</v>
      </c>
      <c r="C355" t="s">
        <v>5121</v>
      </c>
      <c r="D355" t="s">
        <v>16099</v>
      </c>
      <c r="E355" s="65">
        <f t="shared" si="20"/>
        <v>40780</v>
      </c>
      <c r="F355">
        <f t="shared" si="21"/>
        <v>2011</v>
      </c>
      <c r="G355">
        <f t="shared" si="22"/>
        <v>8</v>
      </c>
      <c r="H355">
        <f t="shared" si="23"/>
        <v>4</v>
      </c>
      <c r="I355" s="1" t="s">
        <v>15622</v>
      </c>
      <c r="J355" s="1" t="s">
        <v>17051</v>
      </c>
      <c r="K355" s="1" t="s">
        <v>17125</v>
      </c>
      <c r="L355" s="1" t="s">
        <v>15623</v>
      </c>
      <c r="M355" s="42">
        <v>0.6</v>
      </c>
      <c r="N355" s="42">
        <v>0.24</v>
      </c>
      <c r="O355" s="1" t="s">
        <v>15615</v>
      </c>
    </row>
    <row r="356" spans="1:15" x14ac:dyDescent="0.25">
      <c r="A356">
        <v>355</v>
      </c>
      <c r="B356" t="s">
        <v>9826</v>
      </c>
      <c r="C356" t="s">
        <v>5543</v>
      </c>
      <c r="D356" t="s">
        <v>16100</v>
      </c>
      <c r="E356" s="65">
        <f t="shared" si="20"/>
        <v>40783</v>
      </c>
      <c r="F356">
        <f t="shared" si="21"/>
        <v>2011</v>
      </c>
      <c r="G356">
        <f t="shared" si="22"/>
        <v>8</v>
      </c>
      <c r="H356">
        <f t="shared" si="23"/>
        <v>7</v>
      </c>
      <c r="I356" s="1" t="s">
        <v>15715</v>
      </c>
      <c r="J356" s="1" t="s">
        <v>17069</v>
      </c>
      <c r="K356" s="1" t="s">
        <v>17125</v>
      </c>
      <c r="L356" s="1" t="s">
        <v>15626</v>
      </c>
      <c r="M356" s="42">
        <v>1</v>
      </c>
      <c r="N356" s="42">
        <v>0.97</v>
      </c>
      <c r="O356" s="1" t="s">
        <v>15615</v>
      </c>
    </row>
    <row r="357" spans="1:15" x14ac:dyDescent="0.25">
      <c r="A357">
        <v>356</v>
      </c>
      <c r="B357" t="s">
        <v>7819</v>
      </c>
      <c r="C357" t="s">
        <v>7504</v>
      </c>
      <c r="D357" t="s">
        <v>16100</v>
      </c>
      <c r="E357" s="65">
        <f t="shared" si="20"/>
        <v>40783</v>
      </c>
      <c r="F357">
        <f t="shared" si="21"/>
        <v>2011</v>
      </c>
      <c r="G357">
        <f t="shared" si="22"/>
        <v>8</v>
      </c>
      <c r="H357">
        <f t="shared" si="23"/>
        <v>7</v>
      </c>
      <c r="I357" s="1" t="s">
        <v>15622</v>
      </c>
      <c r="J357" s="1" t="s">
        <v>17051</v>
      </c>
      <c r="K357" s="1" t="s">
        <v>17125</v>
      </c>
      <c r="L357" s="1" t="s">
        <v>15626</v>
      </c>
      <c r="M357" s="42">
        <v>1</v>
      </c>
      <c r="N357" s="42">
        <v>0.95</v>
      </c>
      <c r="O357" s="1" t="s">
        <v>15616</v>
      </c>
    </row>
    <row r="358" spans="1:15" x14ac:dyDescent="0.25">
      <c r="A358">
        <v>357</v>
      </c>
      <c r="B358" t="s">
        <v>7802</v>
      </c>
      <c r="C358" t="s">
        <v>7521</v>
      </c>
      <c r="D358" t="s">
        <v>16101</v>
      </c>
      <c r="E358" s="65">
        <f t="shared" si="20"/>
        <v>40784</v>
      </c>
      <c r="F358">
        <f t="shared" si="21"/>
        <v>2011</v>
      </c>
      <c r="G358">
        <f t="shared" si="22"/>
        <v>8</v>
      </c>
      <c r="H358">
        <f t="shared" si="23"/>
        <v>1</v>
      </c>
      <c r="I358" s="1" t="s">
        <v>15636</v>
      </c>
      <c r="J358" s="1" t="s">
        <v>17070</v>
      </c>
      <c r="K358" s="1" t="s">
        <v>17125</v>
      </c>
      <c r="L358" s="1" t="s">
        <v>15623</v>
      </c>
      <c r="M358" s="42">
        <v>0.5</v>
      </c>
      <c r="N358" s="42">
        <v>0.9</v>
      </c>
      <c r="O358" s="1" t="s">
        <v>15615</v>
      </c>
    </row>
    <row r="359" spans="1:15" x14ac:dyDescent="0.25">
      <c r="A359">
        <v>358</v>
      </c>
      <c r="B359" t="s">
        <v>11093</v>
      </c>
      <c r="C359" t="s">
        <v>4305</v>
      </c>
      <c r="D359" t="s">
        <v>16101</v>
      </c>
      <c r="E359" s="65">
        <f t="shared" si="20"/>
        <v>40784</v>
      </c>
      <c r="F359">
        <f t="shared" si="21"/>
        <v>2011</v>
      </c>
      <c r="G359">
        <f t="shared" si="22"/>
        <v>8</v>
      </c>
      <c r="H359">
        <f t="shared" si="23"/>
        <v>1</v>
      </c>
      <c r="I359" s="1" t="s">
        <v>15622</v>
      </c>
      <c r="J359" s="1" t="s">
        <v>17051</v>
      </c>
      <c r="K359" s="1" t="s">
        <v>17125</v>
      </c>
      <c r="L359" s="1" t="s">
        <v>15624</v>
      </c>
      <c r="M359" s="42">
        <v>1</v>
      </c>
      <c r="N359" s="42">
        <v>0.94</v>
      </c>
      <c r="O359" s="1" t="s">
        <v>15615</v>
      </c>
    </row>
    <row r="360" spans="1:15" x14ac:dyDescent="0.25">
      <c r="A360">
        <v>359</v>
      </c>
      <c r="B360" t="s">
        <v>10576</v>
      </c>
      <c r="C360" t="s">
        <v>4809</v>
      </c>
      <c r="D360" t="s">
        <v>16102</v>
      </c>
      <c r="E360" s="65">
        <f t="shared" si="20"/>
        <v>40786</v>
      </c>
      <c r="F360">
        <f t="shared" si="21"/>
        <v>2011</v>
      </c>
      <c r="G360">
        <f t="shared" si="22"/>
        <v>8</v>
      </c>
      <c r="H360">
        <f t="shared" si="23"/>
        <v>3</v>
      </c>
      <c r="I360" s="1" t="s">
        <v>15622</v>
      </c>
      <c r="J360" s="1" t="s">
        <v>17051</v>
      </c>
      <c r="K360" s="1" t="s">
        <v>17125</v>
      </c>
      <c r="L360" s="1" t="s">
        <v>15624</v>
      </c>
      <c r="M360" s="42">
        <v>1</v>
      </c>
      <c r="N360" s="42">
        <v>0.98</v>
      </c>
      <c r="O360" s="1" t="s">
        <v>15616</v>
      </c>
    </row>
    <row r="361" spans="1:15" x14ac:dyDescent="0.25">
      <c r="A361">
        <v>360</v>
      </c>
      <c r="B361" t="s">
        <v>9182</v>
      </c>
      <c r="C361" t="s">
        <v>6172</v>
      </c>
      <c r="D361" t="s">
        <v>16102</v>
      </c>
      <c r="E361" s="65">
        <f t="shared" si="20"/>
        <v>40786</v>
      </c>
      <c r="F361">
        <f t="shared" si="21"/>
        <v>2011</v>
      </c>
      <c r="G361">
        <f t="shared" si="22"/>
        <v>8</v>
      </c>
      <c r="H361">
        <f t="shared" si="23"/>
        <v>3</v>
      </c>
      <c r="I361" s="1" t="s">
        <v>15622</v>
      </c>
      <c r="J361" s="1" t="s">
        <v>17051</v>
      </c>
      <c r="K361" s="1" t="s">
        <v>17125</v>
      </c>
      <c r="L361" s="1" t="s">
        <v>15628</v>
      </c>
      <c r="M361" s="42">
        <v>0.4</v>
      </c>
      <c r="N361" s="42">
        <v>0.75</v>
      </c>
      <c r="O361" s="1" t="s">
        <v>15616</v>
      </c>
    </row>
    <row r="362" spans="1:15" x14ac:dyDescent="0.25">
      <c r="A362">
        <v>361</v>
      </c>
      <c r="B362" t="s">
        <v>11676</v>
      </c>
      <c r="C362" t="s">
        <v>3730</v>
      </c>
      <c r="D362" t="s">
        <v>16102</v>
      </c>
      <c r="E362" s="65">
        <f t="shared" si="20"/>
        <v>40786</v>
      </c>
      <c r="F362">
        <f t="shared" si="21"/>
        <v>2011</v>
      </c>
      <c r="G362">
        <f t="shared" si="22"/>
        <v>8</v>
      </c>
      <c r="H362">
        <f t="shared" si="23"/>
        <v>3</v>
      </c>
      <c r="I362" s="1" t="s">
        <v>15622</v>
      </c>
      <c r="J362" s="1" t="s">
        <v>17051</v>
      </c>
      <c r="K362" s="1" t="s">
        <v>17125</v>
      </c>
      <c r="L362" s="1" t="s">
        <v>15626</v>
      </c>
      <c r="M362" s="42">
        <v>1</v>
      </c>
      <c r="N362" s="42">
        <v>0.67</v>
      </c>
      <c r="O362" s="1" t="s">
        <v>15615</v>
      </c>
    </row>
    <row r="363" spans="1:15" x14ac:dyDescent="0.25">
      <c r="A363">
        <v>362</v>
      </c>
      <c r="B363" t="s">
        <v>10670</v>
      </c>
      <c r="C363" t="s">
        <v>4716</v>
      </c>
      <c r="D363" t="s">
        <v>16103</v>
      </c>
      <c r="E363" s="65">
        <f t="shared" si="20"/>
        <v>40788</v>
      </c>
      <c r="F363">
        <f t="shared" si="21"/>
        <v>2011</v>
      </c>
      <c r="G363">
        <f t="shared" si="22"/>
        <v>9</v>
      </c>
      <c r="H363">
        <f t="shared" si="23"/>
        <v>5</v>
      </c>
      <c r="I363" s="1" t="s">
        <v>15622</v>
      </c>
      <c r="J363" s="1" t="s">
        <v>17051</v>
      </c>
      <c r="K363" s="1" t="s">
        <v>17125</v>
      </c>
      <c r="L363" s="1" t="s">
        <v>15626</v>
      </c>
      <c r="M363" s="42">
        <v>1</v>
      </c>
      <c r="N363" s="42">
        <v>0.6</v>
      </c>
      <c r="O363" s="1" t="s">
        <v>15616</v>
      </c>
    </row>
    <row r="364" spans="1:15" x14ac:dyDescent="0.25">
      <c r="A364">
        <v>363</v>
      </c>
      <c r="B364" t="s">
        <v>10677</v>
      </c>
      <c r="C364" t="s">
        <v>4709</v>
      </c>
      <c r="D364" t="s">
        <v>16103</v>
      </c>
      <c r="E364" s="65">
        <f t="shared" si="20"/>
        <v>40788</v>
      </c>
      <c r="F364">
        <f t="shared" si="21"/>
        <v>2011</v>
      </c>
      <c r="G364">
        <f t="shared" si="22"/>
        <v>9</v>
      </c>
      <c r="H364">
        <f t="shared" si="23"/>
        <v>5</v>
      </c>
      <c r="I364" s="1" t="s">
        <v>15622</v>
      </c>
      <c r="J364" s="1" t="s">
        <v>17051</v>
      </c>
      <c r="K364" s="1" t="s">
        <v>17125</v>
      </c>
      <c r="L364" s="1" t="s">
        <v>15626</v>
      </c>
      <c r="M364" s="42">
        <v>1</v>
      </c>
      <c r="N364" s="42">
        <v>0.99</v>
      </c>
      <c r="O364" s="1" t="s">
        <v>15616</v>
      </c>
    </row>
    <row r="365" spans="1:15" x14ac:dyDescent="0.25">
      <c r="A365">
        <v>364</v>
      </c>
      <c r="B365" t="s">
        <v>10812</v>
      </c>
      <c r="C365" t="s">
        <v>4581</v>
      </c>
      <c r="D365" t="s">
        <v>16104</v>
      </c>
      <c r="E365" s="65">
        <f t="shared" si="20"/>
        <v>40789</v>
      </c>
      <c r="F365">
        <f t="shared" si="21"/>
        <v>2011</v>
      </c>
      <c r="G365">
        <f t="shared" si="22"/>
        <v>9</v>
      </c>
      <c r="H365">
        <f t="shared" si="23"/>
        <v>6</v>
      </c>
      <c r="I365" s="1" t="s">
        <v>15625</v>
      </c>
      <c r="J365" s="1" t="s">
        <v>17051</v>
      </c>
      <c r="K365" s="1" t="s">
        <v>17125</v>
      </c>
      <c r="L365" s="1" t="s">
        <v>15626</v>
      </c>
      <c r="M365" s="42">
        <v>0.85</v>
      </c>
      <c r="N365" s="42">
        <v>0.96</v>
      </c>
      <c r="O365" s="1" t="s">
        <v>15615</v>
      </c>
    </row>
    <row r="366" spans="1:15" x14ac:dyDescent="0.25">
      <c r="A366">
        <v>365</v>
      </c>
      <c r="B366" t="s">
        <v>7858</v>
      </c>
      <c r="C366" t="s">
        <v>7470</v>
      </c>
      <c r="D366" t="s">
        <v>16105</v>
      </c>
      <c r="E366" s="65">
        <f t="shared" si="20"/>
        <v>40791</v>
      </c>
      <c r="F366">
        <f t="shared" si="21"/>
        <v>2011</v>
      </c>
      <c r="G366">
        <f t="shared" si="22"/>
        <v>9</v>
      </c>
      <c r="H366">
        <f t="shared" si="23"/>
        <v>1</v>
      </c>
      <c r="I366" s="1" t="s">
        <v>15622</v>
      </c>
      <c r="J366" s="1" t="s">
        <v>17051</v>
      </c>
      <c r="K366" s="1" t="s">
        <v>17125</v>
      </c>
      <c r="L366" s="1" t="s">
        <v>15624</v>
      </c>
      <c r="M366" s="42">
        <v>0.9</v>
      </c>
      <c r="N366" s="42">
        <v>0.95</v>
      </c>
      <c r="O366" s="1" t="s">
        <v>15616</v>
      </c>
    </row>
    <row r="367" spans="1:15" x14ac:dyDescent="0.25">
      <c r="A367">
        <v>366</v>
      </c>
      <c r="B367" t="s">
        <v>9722</v>
      </c>
      <c r="C367" t="s">
        <v>5643</v>
      </c>
      <c r="D367" t="s">
        <v>16106</v>
      </c>
      <c r="E367" s="65">
        <f t="shared" si="20"/>
        <v>40792</v>
      </c>
      <c r="F367">
        <f t="shared" si="21"/>
        <v>2011</v>
      </c>
      <c r="G367">
        <f t="shared" si="22"/>
        <v>9</v>
      </c>
      <c r="H367">
        <f t="shared" si="23"/>
        <v>2</v>
      </c>
      <c r="I367" s="1" t="s">
        <v>15622</v>
      </c>
      <c r="J367" s="1" t="s">
        <v>17051</v>
      </c>
      <c r="K367" s="1" t="s">
        <v>17125</v>
      </c>
      <c r="L367" s="1" t="s">
        <v>15624</v>
      </c>
      <c r="M367" s="42">
        <v>1</v>
      </c>
      <c r="N367" s="42">
        <v>0.69</v>
      </c>
      <c r="O367" s="1" t="s">
        <v>15615</v>
      </c>
    </row>
    <row r="368" spans="1:15" x14ac:dyDescent="0.25">
      <c r="A368">
        <v>367</v>
      </c>
      <c r="B368" t="s">
        <v>9999</v>
      </c>
      <c r="C368" t="s">
        <v>5374</v>
      </c>
      <c r="D368" t="s">
        <v>16106</v>
      </c>
      <c r="E368" s="65">
        <f t="shared" si="20"/>
        <v>40792</v>
      </c>
      <c r="F368">
        <f t="shared" si="21"/>
        <v>2011</v>
      </c>
      <c r="G368">
        <f t="shared" si="22"/>
        <v>9</v>
      </c>
      <c r="H368">
        <f t="shared" si="23"/>
        <v>2</v>
      </c>
      <c r="I368" s="1" t="s">
        <v>15622</v>
      </c>
      <c r="J368" s="1" t="s">
        <v>17051</v>
      </c>
      <c r="K368" s="1" t="s">
        <v>17125</v>
      </c>
      <c r="L368" s="1" t="s">
        <v>15626</v>
      </c>
      <c r="M368" s="42">
        <v>1</v>
      </c>
      <c r="N368" s="42">
        <v>0.8</v>
      </c>
      <c r="O368" s="1" t="s">
        <v>15616</v>
      </c>
    </row>
    <row r="369" spans="1:15" x14ac:dyDescent="0.25">
      <c r="A369">
        <v>368</v>
      </c>
      <c r="B369" t="s">
        <v>10149</v>
      </c>
      <c r="C369" t="s">
        <v>5229</v>
      </c>
      <c r="D369" t="s">
        <v>16107</v>
      </c>
      <c r="E369" s="65">
        <f t="shared" si="20"/>
        <v>40796</v>
      </c>
      <c r="F369">
        <f t="shared" si="21"/>
        <v>2011</v>
      </c>
      <c r="G369">
        <f t="shared" si="22"/>
        <v>9</v>
      </c>
      <c r="H369">
        <f t="shared" si="23"/>
        <v>6</v>
      </c>
      <c r="I369" s="1" t="s">
        <v>15625</v>
      </c>
      <c r="J369" s="1" t="s">
        <v>17051</v>
      </c>
      <c r="K369" s="1" t="s">
        <v>17125</v>
      </c>
      <c r="L369" s="1" t="s">
        <v>15623</v>
      </c>
      <c r="M369" s="42">
        <v>0.5</v>
      </c>
      <c r="N369" s="42">
        <v>0.97</v>
      </c>
      <c r="O369" s="1" t="s">
        <v>15616</v>
      </c>
    </row>
    <row r="370" spans="1:15" x14ac:dyDescent="0.25">
      <c r="A370">
        <v>369</v>
      </c>
      <c r="B370" t="s">
        <v>10831</v>
      </c>
      <c r="C370" t="s">
        <v>4562</v>
      </c>
      <c r="D370" t="s">
        <v>16107</v>
      </c>
      <c r="E370" s="65">
        <f t="shared" si="20"/>
        <v>40796</v>
      </c>
      <c r="F370">
        <f t="shared" si="21"/>
        <v>2011</v>
      </c>
      <c r="G370">
        <f t="shared" si="22"/>
        <v>9</v>
      </c>
      <c r="H370">
        <f t="shared" si="23"/>
        <v>6</v>
      </c>
      <c r="I370" s="1" t="s">
        <v>15622</v>
      </c>
      <c r="J370" s="1" t="s">
        <v>17051</v>
      </c>
      <c r="K370" s="1" t="s">
        <v>17125</v>
      </c>
      <c r="L370" s="1" t="s">
        <v>15628</v>
      </c>
      <c r="M370" s="42">
        <v>0.4</v>
      </c>
      <c r="N370" s="42">
        <v>0.43</v>
      </c>
      <c r="O370" s="1" t="s">
        <v>15615</v>
      </c>
    </row>
    <row r="371" spans="1:15" x14ac:dyDescent="0.25">
      <c r="A371">
        <v>370</v>
      </c>
      <c r="B371" t="s">
        <v>10171</v>
      </c>
      <c r="C371" t="s">
        <v>5207</v>
      </c>
      <c r="D371" t="s">
        <v>16108</v>
      </c>
      <c r="E371" s="65">
        <f t="shared" si="20"/>
        <v>40797</v>
      </c>
      <c r="F371">
        <f t="shared" si="21"/>
        <v>2011</v>
      </c>
      <c r="G371">
        <f t="shared" si="22"/>
        <v>9</v>
      </c>
      <c r="H371">
        <f t="shared" si="23"/>
        <v>7</v>
      </c>
      <c r="I371" s="1" t="s">
        <v>15622</v>
      </c>
      <c r="J371" s="1" t="s">
        <v>17051</v>
      </c>
      <c r="K371" s="1" t="s">
        <v>17125</v>
      </c>
      <c r="L371" s="1" t="s">
        <v>15623</v>
      </c>
      <c r="M371" s="42">
        <v>0.6</v>
      </c>
      <c r="N371" s="42">
        <v>0.96</v>
      </c>
      <c r="O371" s="1" t="s">
        <v>15615</v>
      </c>
    </row>
    <row r="372" spans="1:15" x14ac:dyDescent="0.25">
      <c r="A372">
        <v>371</v>
      </c>
      <c r="B372" t="s">
        <v>7822</v>
      </c>
      <c r="C372" t="s">
        <v>7501</v>
      </c>
      <c r="D372" t="s">
        <v>16109</v>
      </c>
      <c r="E372" s="65">
        <f t="shared" si="20"/>
        <v>40798</v>
      </c>
      <c r="F372">
        <f t="shared" si="21"/>
        <v>2011</v>
      </c>
      <c r="G372">
        <f t="shared" si="22"/>
        <v>9</v>
      </c>
      <c r="H372">
        <f t="shared" si="23"/>
        <v>1</v>
      </c>
      <c r="I372" s="1" t="s">
        <v>15622</v>
      </c>
      <c r="J372" s="1" t="s">
        <v>17051</v>
      </c>
      <c r="K372" s="1" t="s">
        <v>17125</v>
      </c>
      <c r="L372" s="1" t="s">
        <v>15623</v>
      </c>
      <c r="M372" s="42">
        <v>0.5</v>
      </c>
      <c r="N372" s="42">
        <v>0.36</v>
      </c>
      <c r="O372" s="1" t="s">
        <v>15615</v>
      </c>
    </row>
    <row r="373" spans="1:15" x14ac:dyDescent="0.25">
      <c r="A373">
        <v>372</v>
      </c>
      <c r="B373" t="s">
        <v>9779</v>
      </c>
      <c r="C373" t="s">
        <v>5590</v>
      </c>
      <c r="D373" t="s">
        <v>16109</v>
      </c>
      <c r="E373" s="65">
        <f t="shared" si="20"/>
        <v>40798</v>
      </c>
      <c r="F373">
        <f t="shared" si="21"/>
        <v>2011</v>
      </c>
      <c r="G373">
        <f t="shared" si="22"/>
        <v>9</v>
      </c>
      <c r="H373">
        <f t="shared" si="23"/>
        <v>1</v>
      </c>
      <c r="I373" s="1" t="s">
        <v>15642</v>
      </c>
      <c r="J373" s="1" t="s">
        <v>17060</v>
      </c>
      <c r="K373" s="1" t="s">
        <v>17125</v>
      </c>
      <c r="L373" s="1" t="s">
        <v>15624</v>
      </c>
      <c r="M373" s="42">
        <v>1</v>
      </c>
      <c r="N373" s="42">
        <v>0.68</v>
      </c>
      <c r="O373" s="1" t="s">
        <v>15615</v>
      </c>
    </row>
    <row r="374" spans="1:15" x14ac:dyDescent="0.25">
      <c r="A374">
        <v>373</v>
      </c>
      <c r="B374" t="s">
        <v>9843</v>
      </c>
      <c r="C374" t="s">
        <v>5526</v>
      </c>
      <c r="D374" t="s">
        <v>16110</v>
      </c>
      <c r="E374" s="65">
        <f t="shared" si="20"/>
        <v>40800</v>
      </c>
      <c r="F374">
        <f t="shared" si="21"/>
        <v>2011</v>
      </c>
      <c r="G374">
        <f t="shared" si="22"/>
        <v>9</v>
      </c>
      <c r="H374">
        <f t="shared" si="23"/>
        <v>3</v>
      </c>
      <c r="I374" s="1" t="s">
        <v>15622</v>
      </c>
      <c r="J374" s="1" t="s">
        <v>17051</v>
      </c>
      <c r="K374" s="1" t="s">
        <v>17125</v>
      </c>
      <c r="L374" s="1" t="s">
        <v>15624</v>
      </c>
      <c r="M374" s="42">
        <v>1</v>
      </c>
      <c r="N374" s="42">
        <v>0</v>
      </c>
      <c r="O374" s="1" t="s">
        <v>15615</v>
      </c>
    </row>
    <row r="375" spans="1:15" x14ac:dyDescent="0.25">
      <c r="A375">
        <v>374</v>
      </c>
      <c r="B375" t="s">
        <v>11216</v>
      </c>
      <c r="C375" t="s">
        <v>3502</v>
      </c>
      <c r="D375" t="s">
        <v>16111</v>
      </c>
      <c r="E375" s="65">
        <f t="shared" si="20"/>
        <v>40801</v>
      </c>
      <c r="F375">
        <f t="shared" si="21"/>
        <v>2011</v>
      </c>
      <c r="G375">
        <f t="shared" si="22"/>
        <v>9</v>
      </c>
      <c r="H375">
        <f t="shared" si="23"/>
        <v>4</v>
      </c>
      <c r="I375" s="1" t="s">
        <v>15622</v>
      </c>
      <c r="J375" s="1" t="s">
        <v>17051</v>
      </c>
      <c r="K375" s="1" t="s">
        <v>17125</v>
      </c>
      <c r="L375" s="1" t="s">
        <v>15624</v>
      </c>
      <c r="M375" s="42">
        <v>0.8</v>
      </c>
      <c r="N375" s="42">
        <v>0.75</v>
      </c>
      <c r="O375" s="1" t="s">
        <v>15616</v>
      </c>
    </row>
    <row r="376" spans="1:15" x14ac:dyDescent="0.25">
      <c r="A376">
        <v>375</v>
      </c>
      <c r="B376" t="s">
        <v>11813</v>
      </c>
      <c r="C376" t="s">
        <v>3599</v>
      </c>
      <c r="D376" t="s">
        <v>16112</v>
      </c>
      <c r="E376" s="65">
        <f t="shared" si="20"/>
        <v>40802</v>
      </c>
      <c r="F376">
        <f t="shared" si="21"/>
        <v>2011</v>
      </c>
      <c r="G376">
        <f t="shared" si="22"/>
        <v>9</v>
      </c>
      <c r="H376">
        <f t="shared" si="23"/>
        <v>5</v>
      </c>
      <c r="I376" s="1" t="s">
        <v>15622</v>
      </c>
      <c r="J376" s="1" t="s">
        <v>17051</v>
      </c>
      <c r="K376" s="1" t="s">
        <v>17125</v>
      </c>
      <c r="L376" s="1" t="s">
        <v>15623</v>
      </c>
      <c r="M376" s="42">
        <v>1</v>
      </c>
      <c r="N376" s="42">
        <v>1</v>
      </c>
      <c r="O376" s="1" t="s">
        <v>15616</v>
      </c>
    </row>
    <row r="377" spans="1:15" x14ac:dyDescent="0.25">
      <c r="A377">
        <v>376</v>
      </c>
      <c r="B377" t="s">
        <v>10643</v>
      </c>
      <c r="C377" t="s">
        <v>4743</v>
      </c>
      <c r="D377" t="s">
        <v>16113</v>
      </c>
      <c r="E377" s="65">
        <f t="shared" si="20"/>
        <v>40803</v>
      </c>
      <c r="F377">
        <f t="shared" si="21"/>
        <v>2011</v>
      </c>
      <c r="G377">
        <f t="shared" si="22"/>
        <v>9</v>
      </c>
      <c r="H377">
        <f t="shared" si="23"/>
        <v>6</v>
      </c>
      <c r="I377" s="1" t="s">
        <v>15622</v>
      </c>
      <c r="J377" s="1" t="s">
        <v>17051</v>
      </c>
      <c r="K377" s="1" t="s">
        <v>17125</v>
      </c>
      <c r="L377" s="1" t="s">
        <v>15626</v>
      </c>
      <c r="M377" s="42">
        <v>1</v>
      </c>
      <c r="N377" s="42">
        <v>0.81</v>
      </c>
      <c r="O377" s="1" t="s">
        <v>15615</v>
      </c>
    </row>
    <row r="378" spans="1:15" x14ac:dyDescent="0.25">
      <c r="A378">
        <v>377</v>
      </c>
      <c r="B378" t="s">
        <v>8711</v>
      </c>
      <c r="C378" t="s">
        <v>6637</v>
      </c>
      <c r="D378" t="s">
        <v>16114</v>
      </c>
      <c r="E378" s="65">
        <f t="shared" si="20"/>
        <v>40805</v>
      </c>
      <c r="F378">
        <f t="shared" si="21"/>
        <v>2011</v>
      </c>
      <c r="G378">
        <f t="shared" si="22"/>
        <v>9</v>
      </c>
      <c r="H378">
        <f t="shared" si="23"/>
        <v>1</v>
      </c>
      <c r="I378" s="1" t="s">
        <v>15622</v>
      </c>
      <c r="J378" s="1" t="s">
        <v>17051</v>
      </c>
      <c r="K378" s="1" t="s">
        <v>17125</v>
      </c>
      <c r="L378" s="1" t="s">
        <v>15624</v>
      </c>
      <c r="M378" s="42">
        <v>1</v>
      </c>
      <c r="N378" s="42">
        <v>0.33</v>
      </c>
      <c r="O378" s="1" t="s">
        <v>15615</v>
      </c>
    </row>
    <row r="379" spans="1:15" x14ac:dyDescent="0.25">
      <c r="A379">
        <v>378</v>
      </c>
      <c r="B379" t="s">
        <v>7791</v>
      </c>
      <c r="C379" t="s">
        <v>7531</v>
      </c>
      <c r="D379" t="s">
        <v>16115</v>
      </c>
      <c r="E379" s="65">
        <f t="shared" si="20"/>
        <v>40806</v>
      </c>
      <c r="F379">
        <f t="shared" si="21"/>
        <v>2011</v>
      </c>
      <c r="G379">
        <f t="shared" si="22"/>
        <v>9</v>
      </c>
      <c r="H379">
        <f t="shared" si="23"/>
        <v>2</v>
      </c>
      <c r="I379" s="1" t="s">
        <v>15622</v>
      </c>
      <c r="J379" s="1" t="s">
        <v>17051</v>
      </c>
      <c r="K379" s="1" t="s">
        <v>17125</v>
      </c>
      <c r="L379" s="1" t="s">
        <v>15623</v>
      </c>
      <c r="M379" s="42">
        <v>1</v>
      </c>
      <c r="N379" s="42">
        <v>0.93</v>
      </c>
      <c r="O379" s="1" t="s">
        <v>15616</v>
      </c>
    </row>
    <row r="380" spans="1:15" x14ac:dyDescent="0.25">
      <c r="A380">
        <v>379</v>
      </c>
      <c r="B380" t="s">
        <v>7747</v>
      </c>
      <c r="C380" t="s">
        <v>7574</v>
      </c>
      <c r="D380" t="s">
        <v>16116</v>
      </c>
      <c r="E380" s="65">
        <f t="shared" si="20"/>
        <v>40807</v>
      </c>
      <c r="F380">
        <f t="shared" si="21"/>
        <v>2011</v>
      </c>
      <c r="G380">
        <f t="shared" si="22"/>
        <v>9</v>
      </c>
      <c r="H380">
        <f t="shared" si="23"/>
        <v>3</v>
      </c>
      <c r="I380" s="1" t="s">
        <v>15622</v>
      </c>
      <c r="J380" s="1" t="s">
        <v>17051</v>
      </c>
      <c r="K380" s="1" t="s">
        <v>17125</v>
      </c>
      <c r="L380" s="1" t="s">
        <v>15623</v>
      </c>
      <c r="M380" s="42">
        <v>0.86</v>
      </c>
      <c r="N380" s="42">
        <v>0.96</v>
      </c>
      <c r="O380" s="1" t="s">
        <v>15616</v>
      </c>
    </row>
    <row r="381" spans="1:15" x14ac:dyDescent="0.25">
      <c r="A381">
        <v>380</v>
      </c>
      <c r="B381" t="s">
        <v>10345</v>
      </c>
      <c r="C381" t="s">
        <v>5034</v>
      </c>
      <c r="D381" t="s">
        <v>16117</v>
      </c>
      <c r="E381" s="65">
        <f t="shared" si="20"/>
        <v>40808</v>
      </c>
      <c r="F381">
        <f t="shared" si="21"/>
        <v>2011</v>
      </c>
      <c r="G381">
        <f t="shared" si="22"/>
        <v>9</v>
      </c>
      <c r="H381">
        <f t="shared" si="23"/>
        <v>4</v>
      </c>
      <c r="I381" s="1" t="s">
        <v>15622</v>
      </c>
      <c r="J381" s="1" t="s">
        <v>17051</v>
      </c>
      <c r="K381" s="1" t="s">
        <v>17125</v>
      </c>
      <c r="L381" s="1" t="s">
        <v>15628</v>
      </c>
      <c r="M381" s="42">
        <v>0</v>
      </c>
      <c r="N381" s="42">
        <v>0.13</v>
      </c>
      <c r="O381" s="1" t="s">
        <v>15615</v>
      </c>
    </row>
    <row r="382" spans="1:15" x14ac:dyDescent="0.25">
      <c r="A382">
        <v>381</v>
      </c>
      <c r="B382" t="s">
        <v>10742</v>
      </c>
      <c r="C382" t="s">
        <v>4647</v>
      </c>
      <c r="D382" t="s">
        <v>16117</v>
      </c>
      <c r="E382" s="65">
        <f t="shared" si="20"/>
        <v>40808</v>
      </c>
      <c r="F382">
        <f t="shared" si="21"/>
        <v>2011</v>
      </c>
      <c r="G382">
        <f t="shared" si="22"/>
        <v>9</v>
      </c>
      <c r="H382">
        <f t="shared" si="23"/>
        <v>4</v>
      </c>
      <c r="I382" s="1" t="s">
        <v>15622</v>
      </c>
      <c r="J382" s="1" t="s">
        <v>17051</v>
      </c>
      <c r="K382" s="1" t="s">
        <v>17125</v>
      </c>
      <c r="L382" s="1" t="s">
        <v>15626</v>
      </c>
      <c r="M382" s="42">
        <v>1</v>
      </c>
      <c r="N382" s="42">
        <v>1</v>
      </c>
      <c r="O382" s="1" t="s">
        <v>15616</v>
      </c>
    </row>
    <row r="383" spans="1:15" x14ac:dyDescent="0.25">
      <c r="A383">
        <v>382</v>
      </c>
      <c r="B383" t="s">
        <v>8718</v>
      </c>
      <c r="C383" t="s">
        <v>6630</v>
      </c>
      <c r="D383" t="s">
        <v>16118</v>
      </c>
      <c r="E383" s="65">
        <f t="shared" si="20"/>
        <v>40809</v>
      </c>
      <c r="F383">
        <f t="shared" si="21"/>
        <v>2011</v>
      </c>
      <c r="G383">
        <f t="shared" si="22"/>
        <v>9</v>
      </c>
      <c r="H383">
        <f t="shared" si="23"/>
        <v>5</v>
      </c>
      <c r="I383" s="1" t="s">
        <v>15625</v>
      </c>
      <c r="J383" s="1" t="s">
        <v>17051</v>
      </c>
      <c r="K383" s="1" t="s">
        <v>17125</v>
      </c>
      <c r="L383" s="1" t="s">
        <v>15623</v>
      </c>
      <c r="M383" s="42">
        <v>1</v>
      </c>
      <c r="N383" s="42">
        <v>0.92</v>
      </c>
      <c r="O383" s="1" t="s">
        <v>15615</v>
      </c>
    </row>
    <row r="384" spans="1:15" x14ac:dyDescent="0.25">
      <c r="A384">
        <v>383</v>
      </c>
      <c r="B384" t="s">
        <v>8669</v>
      </c>
      <c r="C384" t="s">
        <v>6679</v>
      </c>
      <c r="D384" t="s">
        <v>16119</v>
      </c>
      <c r="E384" s="65">
        <f t="shared" si="20"/>
        <v>40810</v>
      </c>
      <c r="F384">
        <f t="shared" si="21"/>
        <v>2011</v>
      </c>
      <c r="G384">
        <f t="shared" si="22"/>
        <v>9</v>
      </c>
      <c r="H384">
        <f t="shared" si="23"/>
        <v>6</v>
      </c>
      <c r="I384" s="1" t="s">
        <v>15622</v>
      </c>
      <c r="J384" s="1" t="s">
        <v>17051</v>
      </c>
      <c r="K384" s="1" t="s">
        <v>17125</v>
      </c>
      <c r="L384" s="1" t="s">
        <v>15623</v>
      </c>
      <c r="M384" s="42">
        <v>0.75</v>
      </c>
      <c r="N384" s="42">
        <v>0.57999999999999996</v>
      </c>
      <c r="O384" s="1" t="s">
        <v>15615</v>
      </c>
    </row>
    <row r="385" spans="1:15" x14ac:dyDescent="0.25">
      <c r="A385">
        <v>384</v>
      </c>
      <c r="B385" t="s">
        <v>9278</v>
      </c>
      <c r="C385" t="s">
        <v>6078</v>
      </c>
      <c r="D385" t="s">
        <v>16120</v>
      </c>
      <c r="E385" s="65">
        <f t="shared" si="20"/>
        <v>40812</v>
      </c>
      <c r="F385">
        <f t="shared" si="21"/>
        <v>2011</v>
      </c>
      <c r="G385">
        <f t="shared" si="22"/>
        <v>9</v>
      </c>
      <c r="H385">
        <f t="shared" si="23"/>
        <v>1</v>
      </c>
      <c r="I385" s="1" t="s">
        <v>15622</v>
      </c>
      <c r="J385" s="1" t="s">
        <v>17051</v>
      </c>
      <c r="K385" s="1" t="s">
        <v>17125</v>
      </c>
      <c r="L385" s="1" t="s">
        <v>15624</v>
      </c>
      <c r="M385" s="42">
        <v>1</v>
      </c>
      <c r="N385" s="42">
        <v>0.98</v>
      </c>
      <c r="O385" s="1" t="s">
        <v>15616</v>
      </c>
    </row>
    <row r="386" spans="1:15" x14ac:dyDescent="0.25">
      <c r="A386">
        <v>385</v>
      </c>
      <c r="B386" t="s">
        <v>7816</v>
      </c>
      <c r="C386" t="s">
        <v>7507</v>
      </c>
      <c r="D386" t="s">
        <v>16121</v>
      </c>
      <c r="E386" s="65">
        <f t="shared" si="20"/>
        <v>40813</v>
      </c>
      <c r="F386">
        <f t="shared" si="21"/>
        <v>2011</v>
      </c>
      <c r="G386">
        <f t="shared" si="22"/>
        <v>9</v>
      </c>
      <c r="H386">
        <f t="shared" si="23"/>
        <v>2</v>
      </c>
      <c r="I386" s="1" t="s">
        <v>15622</v>
      </c>
      <c r="J386" s="1" t="s">
        <v>17051</v>
      </c>
      <c r="K386" s="1" t="s">
        <v>17125</v>
      </c>
      <c r="L386" s="1" t="s">
        <v>15623</v>
      </c>
      <c r="M386" s="42">
        <v>1</v>
      </c>
      <c r="N386" s="42">
        <v>0.67</v>
      </c>
      <c r="O386" s="1" t="s">
        <v>15615</v>
      </c>
    </row>
    <row r="387" spans="1:15" x14ac:dyDescent="0.25">
      <c r="A387">
        <v>386</v>
      </c>
      <c r="B387" t="s">
        <v>11076</v>
      </c>
      <c r="C387" t="s">
        <v>4321</v>
      </c>
      <c r="D387" t="s">
        <v>16121</v>
      </c>
      <c r="E387" s="65">
        <f t="shared" ref="E387:E450" si="24">DATE(LEFT(D387,4),MID(D387,5,2),RIGHT(D387,2))</f>
        <v>40813</v>
      </c>
      <c r="F387">
        <f t="shared" ref="F387:F450" si="25">YEAR(E387)</f>
        <v>2011</v>
      </c>
      <c r="G387">
        <f t="shared" ref="G387:G450" si="26">MONTH(E387)</f>
        <v>9</v>
      </c>
      <c r="H387">
        <f t="shared" ref="H387:H450" si="27">WEEKDAY(E387,2)</f>
        <v>2</v>
      </c>
      <c r="I387" s="1" t="s">
        <v>15622</v>
      </c>
      <c r="J387" s="1" t="s">
        <v>17051</v>
      </c>
      <c r="K387" s="1" t="s">
        <v>17125</v>
      </c>
      <c r="L387" s="1" t="s">
        <v>15624</v>
      </c>
      <c r="M387" s="42">
        <v>1</v>
      </c>
      <c r="N387" s="42">
        <v>0.96</v>
      </c>
      <c r="O387" s="1" t="s">
        <v>15615</v>
      </c>
    </row>
    <row r="388" spans="1:15" x14ac:dyDescent="0.25">
      <c r="A388">
        <v>387</v>
      </c>
      <c r="B388" t="s">
        <v>11760</v>
      </c>
      <c r="C388" t="s">
        <v>3650</v>
      </c>
      <c r="D388" t="s">
        <v>16122</v>
      </c>
      <c r="E388" s="65">
        <f t="shared" si="24"/>
        <v>40815</v>
      </c>
      <c r="F388">
        <f t="shared" si="25"/>
        <v>2011</v>
      </c>
      <c r="G388">
        <f t="shared" si="26"/>
        <v>9</v>
      </c>
      <c r="H388">
        <f t="shared" si="27"/>
        <v>4</v>
      </c>
      <c r="I388" s="1" t="s">
        <v>15622</v>
      </c>
      <c r="J388" s="1" t="s">
        <v>17051</v>
      </c>
      <c r="K388" s="1" t="s">
        <v>17125</v>
      </c>
      <c r="L388" s="1" t="s">
        <v>15624</v>
      </c>
      <c r="M388" s="42">
        <v>1</v>
      </c>
      <c r="N388" s="42">
        <v>0.38</v>
      </c>
      <c r="O388" s="1" t="s">
        <v>15615</v>
      </c>
    </row>
    <row r="389" spans="1:15" x14ac:dyDescent="0.25">
      <c r="A389">
        <v>388</v>
      </c>
      <c r="B389" t="s">
        <v>11262</v>
      </c>
      <c r="C389" t="s">
        <v>4139</v>
      </c>
      <c r="D389" t="s">
        <v>16123</v>
      </c>
      <c r="E389" s="65">
        <f t="shared" si="24"/>
        <v>40818</v>
      </c>
      <c r="F389">
        <f t="shared" si="25"/>
        <v>2011</v>
      </c>
      <c r="G389">
        <f t="shared" si="26"/>
        <v>10</v>
      </c>
      <c r="H389">
        <f t="shared" si="27"/>
        <v>7</v>
      </c>
      <c r="I389" s="1" t="s">
        <v>15622</v>
      </c>
      <c r="J389" s="1" t="s">
        <v>17051</v>
      </c>
      <c r="K389" s="1" t="s">
        <v>17125</v>
      </c>
      <c r="L389" s="1" t="s">
        <v>15623</v>
      </c>
      <c r="M389" s="42">
        <v>1</v>
      </c>
      <c r="N389" s="42">
        <v>0.77</v>
      </c>
      <c r="O389" s="1" t="s">
        <v>15615</v>
      </c>
    </row>
    <row r="390" spans="1:15" x14ac:dyDescent="0.25">
      <c r="A390">
        <v>389</v>
      </c>
      <c r="B390" t="s">
        <v>10013</v>
      </c>
      <c r="C390" t="s">
        <v>5360</v>
      </c>
      <c r="D390" t="s">
        <v>16123</v>
      </c>
      <c r="E390" s="65">
        <f t="shared" si="24"/>
        <v>40818</v>
      </c>
      <c r="F390">
        <f t="shared" si="25"/>
        <v>2011</v>
      </c>
      <c r="G390">
        <f t="shared" si="26"/>
        <v>10</v>
      </c>
      <c r="H390">
        <f t="shared" si="27"/>
        <v>7</v>
      </c>
      <c r="I390" s="1" t="s">
        <v>15622</v>
      </c>
      <c r="J390" s="1" t="s">
        <v>17051</v>
      </c>
      <c r="K390" s="1" t="s">
        <v>17125</v>
      </c>
      <c r="L390" s="1" t="s">
        <v>15626</v>
      </c>
      <c r="M390" s="42">
        <v>1</v>
      </c>
      <c r="N390" s="42">
        <v>1</v>
      </c>
      <c r="O390" s="1" t="s">
        <v>15616</v>
      </c>
    </row>
    <row r="391" spans="1:15" x14ac:dyDescent="0.25">
      <c r="A391">
        <v>390</v>
      </c>
      <c r="B391" t="s">
        <v>8447</v>
      </c>
      <c r="C391" t="s">
        <v>6895</v>
      </c>
      <c r="D391" t="s">
        <v>16124</v>
      </c>
      <c r="E391" s="65">
        <f t="shared" si="24"/>
        <v>40819</v>
      </c>
      <c r="F391">
        <f t="shared" si="25"/>
        <v>2011</v>
      </c>
      <c r="G391">
        <f t="shared" si="26"/>
        <v>10</v>
      </c>
      <c r="H391">
        <f t="shared" si="27"/>
        <v>1</v>
      </c>
      <c r="I391" s="1" t="s">
        <v>15622</v>
      </c>
      <c r="J391" s="1" t="s">
        <v>17051</v>
      </c>
      <c r="K391" s="1" t="s">
        <v>17125</v>
      </c>
      <c r="L391" s="1" t="s">
        <v>15624</v>
      </c>
      <c r="M391" s="42">
        <v>1</v>
      </c>
      <c r="N391" s="42">
        <v>0.93</v>
      </c>
      <c r="O391" s="1" t="s">
        <v>15616</v>
      </c>
    </row>
    <row r="392" spans="1:15" x14ac:dyDescent="0.25">
      <c r="A392">
        <v>391</v>
      </c>
      <c r="B392" t="s">
        <v>10849</v>
      </c>
      <c r="C392" t="s">
        <v>4545</v>
      </c>
      <c r="D392" t="s">
        <v>16125</v>
      </c>
      <c r="E392" s="65">
        <f t="shared" si="24"/>
        <v>40820</v>
      </c>
      <c r="F392">
        <f t="shared" si="25"/>
        <v>2011</v>
      </c>
      <c r="G392">
        <f t="shared" si="26"/>
        <v>10</v>
      </c>
      <c r="H392">
        <f t="shared" si="27"/>
        <v>2</v>
      </c>
      <c r="I392" s="1" t="s">
        <v>15622</v>
      </c>
      <c r="J392" s="1" t="s">
        <v>17051</v>
      </c>
      <c r="K392" s="1" t="s">
        <v>17125</v>
      </c>
      <c r="L392" s="1" t="s">
        <v>15623</v>
      </c>
      <c r="M392" s="42">
        <v>1</v>
      </c>
      <c r="N392" s="42">
        <v>0.28999999999999998</v>
      </c>
      <c r="O392" s="1" t="s">
        <v>15615</v>
      </c>
    </row>
    <row r="393" spans="1:15" x14ac:dyDescent="0.25">
      <c r="A393">
        <v>392</v>
      </c>
      <c r="B393" t="s">
        <v>9587</v>
      </c>
      <c r="C393" t="s">
        <v>5774</v>
      </c>
      <c r="D393" t="s">
        <v>16126</v>
      </c>
      <c r="E393" s="65">
        <f t="shared" si="24"/>
        <v>40821</v>
      </c>
      <c r="F393">
        <f t="shared" si="25"/>
        <v>2011</v>
      </c>
      <c r="G393">
        <f t="shared" si="26"/>
        <v>10</v>
      </c>
      <c r="H393">
        <f t="shared" si="27"/>
        <v>3</v>
      </c>
      <c r="I393" s="1" t="s">
        <v>15622</v>
      </c>
      <c r="J393" s="1" t="s">
        <v>17051</v>
      </c>
      <c r="K393" s="1" t="s">
        <v>17125</v>
      </c>
      <c r="L393" s="1" t="s">
        <v>15626</v>
      </c>
      <c r="M393" s="42">
        <v>1</v>
      </c>
      <c r="N393" s="42">
        <v>0.75</v>
      </c>
      <c r="O393" s="1" t="s">
        <v>15615</v>
      </c>
    </row>
    <row r="394" spans="1:15" x14ac:dyDescent="0.25">
      <c r="A394">
        <v>393</v>
      </c>
      <c r="B394" t="s">
        <v>10114</v>
      </c>
      <c r="C394" t="s">
        <v>5263</v>
      </c>
      <c r="D394" t="s">
        <v>16127</v>
      </c>
      <c r="E394" s="65">
        <f t="shared" si="24"/>
        <v>40823</v>
      </c>
      <c r="F394">
        <f t="shared" si="25"/>
        <v>2011</v>
      </c>
      <c r="G394">
        <f t="shared" si="26"/>
        <v>10</v>
      </c>
      <c r="H394">
        <f t="shared" si="27"/>
        <v>5</v>
      </c>
      <c r="I394" s="1" t="s">
        <v>15758</v>
      </c>
      <c r="J394" s="1" t="s">
        <v>17052</v>
      </c>
      <c r="K394" s="1" t="s">
        <v>17128</v>
      </c>
      <c r="L394" s="1" t="s">
        <v>15624</v>
      </c>
      <c r="M394" s="42">
        <v>1</v>
      </c>
      <c r="N394" s="42">
        <v>1</v>
      </c>
      <c r="O394" s="1" t="s">
        <v>15616</v>
      </c>
    </row>
    <row r="395" spans="1:15" x14ac:dyDescent="0.25">
      <c r="A395">
        <v>394</v>
      </c>
      <c r="B395" t="s">
        <v>9209</v>
      </c>
      <c r="C395" t="s">
        <v>6145</v>
      </c>
      <c r="D395" t="s">
        <v>16127</v>
      </c>
      <c r="E395" s="65">
        <f t="shared" si="24"/>
        <v>40823</v>
      </c>
      <c r="F395">
        <f t="shared" si="25"/>
        <v>2011</v>
      </c>
      <c r="G395">
        <f t="shared" si="26"/>
        <v>10</v>
      </c>
      <c r="H395">
        <f t="shared" si="27"/>
        <v>5</v>
      </c>
      <c r="I395" s="1" t="s">
        <v>15622</v>
      </c>
      <c r="J395" s="1" t="s">
        <v>17051</v>
      </c>
      <c r="K395" s="1" t="s">
        <v>17125</v>
      </c>
      <c r="L395" s="1" t="s">
        <v>15626</v>
      </c>
      <c r="M395" s="42">
        <v>1</v>
      </c>
      <c r="N395" s="42">
        <v>0.68</v>
      </c>
      <c r="O395" s="1" t="s">
        <v>15616</v>
      </c>
    </row>
    <row r="396" spans="1:15" x14ac:dyDescent="0.25">
      <c r="A396">
        <v>395</v>
      </c>
      <c r="B396" t="s">
        <v>10860</v>
      </c>
      <c r="C396" t="s">
        <v>4534</v>
      </c>
      <c r="D396" t="s">
        <v>16128</v>
      </c>
      <c r="E396" s="65">
        <f t="shared" si="24"/>
        <v>40824</v>
      </c>
      <c r="F396">
        <f t="shared" si="25"/>
        <v>2011</v>
      </c>
      <c r="G396">
        <f t="shared" si="26"/>
        <v>10</v>
      </c>
      <c r="H396">
        <f t="shared" si="27"/>
        <v>6</v>
      </c>
      <c r="I396" s="1" t="s">
        <v>15622</v>
      </c>
      <c r="J396" s="1" t="s">
        <v>17051</v>
      </c>
      <c r="K396" s="1" t="s">
        <v>17125</v>
      </c>
      <c r="L396" s="1" t="s">
        <v>15623</v>
      </c>
      <c r="M396" s="42">
        <v>0.5</v>
      </c>
      <c r="N396" s="42">
        <v>0.62</v>
      </c>
      <c r="O396" s="1" t="s">
        <v>15615</v>
      </c>
    </row>
    <row r="397" spans="1:15" x14ac:dyDescent="0.25">
      <c r="A397">
        <v>396</v>
      </c>
      <c r="B397" t="s">
        <v>8187</v>
      </c>
      <c r="C397" t="s">
        <v>7148</v>
      </c>
      <c r="D397" t="s">
        <v>16129</v>
      </c>
      <c r="E397" s="65">
        <f t="shared" si="24"/>
        <v>40826</v>
      </c>
      <c r="F397">
        <f t="shared" si="25"/>
        <v>2011</v>
      </c>
      <c r="G397">
        <f t="shared" si="26"/>
        <v>10</v>
      </c>
      <c r="H397">
        <f t="shared" si="27"/>
        <v>1</v>
      </c>
      <c r="I397" s="1" t="s">
        <v>15622</v>
      </c>
      <c r="J397" s="1" t="s">
        <v>17051</v>
      </c>
      <c r="K397" s="1" t="s">
        <v>17125</v>
      </c>
      <c r="L397" s="1" t="s">
        <v>15626</v>
      </c>
      <c r="M397" s="42">
        <v>1</v>
      </c>
      <c r="N397" s="42">
        <v>0.97</v>
      </c>
      <c r="O397" s="1" t="s">
        <v>15615</v>
      </c>
    </row>
    <row r="398" spans="1:15" x14ac:dyDescent="0.25">
      <c r="A398">
        <v>397</v>
      </c>
      <c r="B398" t="s">
        <v>10292</v>
      </c>
      <c r="C398" t="s">
        <v>5087</v>
      </c>
      <c r="D398" t="s">
        <v>16129</v>
      </c>
      <c r="E398" s="65">
        <f t="shared" si="24"/>
        <v>40826</v>
      </c>
      <c r="F398">
        <f t="shared" si="25"/>
        <v>2011</v>
      </c>
      <c r="G398">
        <f t="shared" si="26"/>
        <v>10</v>
      </c>
      <c r="H398">
        <f t="shared" si="27"/>
        <v>1</v>
      </c>
      <c r="I398" s="1" t="s">
        <v>15622</v>
      </c>
      <c r="J398" s="1" t="s">
        <v>17051</v>
      </c>
      <c r="K398" s="1" t="s">
        <v>17125</v>
      </c>
      <c r="L398" s="1" t="s">
        <v>15623</v>
      </c>
      <c r="M398" s="42">
        <v>0.5</v>
      </c>
      <c r="N398" s="42">
        <v>0.71</v>
      </c>
      <c r="O398" s="1" t="s">
        <v>15615</v>
      </c>
    </row>
    <row r="399" spans="1:15" x14ac:dyDescent="0.25">
      <c r="A399">
        <v>398</v>
      </c>
      <c r="B399" t="s">
        <v>10897</v>
      </c>
      <c r="C399" t="s">
        <v>4497</v>
      </c>
      <c r="D399" t="s">
        <v>16129</v>
      </c>
      <c r="E399" s="65">
        <f t="shared" si="24"/>
        <v>40826</v>
      </c>
      <c r="F399">
        <f t="shared" si="25"/>
        <v>2011</v>
      </c>
      <c r="G399">
        <f t="shared" si="26"/>
        <v>10</v>
      </c>
      <c r="H399">
        <f t="shared" si="27"/>
        <v>1</v>
      </c>
      <c r="I399" s="1" t="s">
        <v>15758</v>
      </c>
      <c r="J399" s="1" t="s">
        <v>17052</v>
      </c>
      <c r="K399" s="1" t="s">
        <v>17128</v>
      </c>
      <c r="L399" s="1" t="s">
        <v>15623</v>
      </c>
      <c r="M399" s="42">
        <v>0.5</v>
      </c>
      <c r="N399" s="42">
        <v>1</v>
      </c>
      <c r="O399" s="1" t="s">
        <v>15615</v>
      </c>
    </row>
    <row r="400" spans="1:15" x14ac:dyDescent="0.25">
      <c r="A400">
        <v>399</v>
      </c>
      <c r="B400" t="s">
        <v>9083</v>
      </c>
      <c r="C400" t="s">
        <v>6270</v>
      </c>
      <c r="D400" t="s">
        <v>16129</v>
      </c>
      <c r="E400" s="65">
        <f t="shared" si="24"/>
        <v>40826</v>
      </c>
      <c r="F400">
        <f t="shared" si="25"/>
        <v>2011</v>
      </c>
      <c r="G400">
        <f t="shared" si="26"/>
        <v>10</v>
      </c>
      <c r="H400">
        <f t="shared" si="27"/>
        <v>1</v>
      </c>
      <c r="I400" s="1" t="s">
        <v>15622</v>
      </c>
      <c r="J400" s="1" t="s">
        <v>17051</v>
      </c>
      <c r="K400" s="1" t="s">
        <v>17125</v>
      </c>
      <c r="L400" s="1" t="s">
        <v>15626</v>
      </c>
      <c r="M400" s="42">
        <v>1</v>
      </c>
      <c r="N400" s="42">
        <v>0.71</v>
      </c>
      <c r="O400" s="1" t="s">
        <v>15615</v>
      </c>
    </row>
    <row r="401" spans="1:15" x14ac:dyDescent="0.25">
      <c r="A401">
        <v>400</v>
      </c>
      <c r="B401" t="s">
        <v>8777</v>
      </c>
      <c r="C401" t="s">
        <v>6571</v>
      </c>
      <c r="D401" t="s">
        <v>16130</v>
      </c>
      <c r="E401" s="65">
        <f t="shared" si="24"/>
        <v>40827</v>
      </c>
      <c r="F401">
        <f t="shared" si="25"/>
        <v>2011</v>
      </c>
      <c r="G401">
        <f t="shared" si="26"/>
        <v>10</v>
      </c>
      <c r="H401">
        <f t="shared" si="27"/>
        <v>2</v>
      </c>
      <c r="I401" s="1" t="s">
        <v>15622</v>
      </c>
      <c r="J401" s="1" t="s">
        <v>17051</v>
      </c>
      <c r="K401" s="1" t="s">
        <v>17125</v>
      </c>
      <c r="L401" s="1" t="s">
        <v>15624</v>
      </c>
      <c r="M401" s="42">
        <v>1</v>
      </c>
      <c r="N401" s="42">
        <v>0.82</v>
      </c>
      <c r="O401" s="1" t="s">
        <v>15615</v>
      </c>
    </row>
    <row r="402" spans="1:15" x14ac:dyDescent="0.25">
      <c r="A402">
        <v>401</v>
      </c>
      <c r="B402" t="s">
        <v>8650</v>
      </c>
      <c r="C402" t="s">
        <v>6698</v>
      </c>
      <c r="D402" t="s">
        <v>16130</v>
      </c>
      <c r="E402" s="65">
        <f t="shared" si="24"/>
        <v>40827</v>
      </c>
      <c r="F402">
        <f t="shared" si="25"/>
        <v>2011</v>
      </c>
      <c r="G402">
        <f t="shared" si="26"/>
        <v>10</v>
      </c>
      <c r="H402">
        <f t="shared" si="27"/>
        <v>2</v>
      </c>
      <c r="I402" s="1" t="s">
        <v>15622</v>
      </c>
      <c r="J402" s="1" t="s">
        <v>17051</v>
      </c>
      <c r="K402" s="1" t="s">
        <v>17125</v>
      </c>
      <c r="L402" s="1" t="s">
        <v>15626</v>
      </c>
      <c r="M402" s="42">
        <v>0.9</v>
      </c>
      <c r="N402" s="42">
        <v>1</v>
      </c>
      <c r="O402" s="1" t="s">
        <v>15616</v>
      </c>
    </row>
    <row r="403" spans="1:15" x14ac:dyDescent="0.25">
      <c r="A403">
        <v>402</v>
      </c>
      <c r="B403" t="s">
        <v>9894</v>
      </c>
      <c r="C403" t="s">
        <v>5477</v>
      </c>
      <c r="D403" t="s">
        <v>16131</v>
      </c>
      <c r="E403" s="65">
        <f t="shared" si="24"/>
        <v>40828</v>
      </c>
      <c r="F403">
        <f t="shared" si="25"/>
        <v>2011</v>
      </c>
      <c r="G403">
        <f t="shared" si="26"/>
        <v>10</v>
      </c>
      <c r="H403">
        <f t="shared" si="27"/>
        <v>3</v>
      </c>
      <c r="I403" s="1" t="s">
        <v>15622</v>
      </c>
      <c r="J403" s="1" t="s">
        <v>17051</v>
      </c>
      <c r="K403" s="1" t="s">
        <v>17125</v>
      </c>
      <c r="L403" s="1" t="s">
        <v>15626</v>
      </c>
      <c r="M403" s="42">
        <v>1</v>
      </c>
      <c r="N403" s="42">
        <v>0.9</v>
      </c>
      <c r="O403" s="1" t="s">
        <v>15616</v>
      </c>
    </row>
    <row r="404" spans="1:15" x14ac:dyDescent="0.25">
      <c r="A404">
        <v>403</v>
      </c>
      <c r="B404" t="s">
        <v>10698</v>
      </c>
      <c r="C404" t="s">
        <v>4688</v>
      </c>
      <c r="D404" t="s">
        <v>16132</v>
      </c>
      <c r="E404" s="65">
        <f t="shared" si="24"/>
        <v>40829</v>
      </c>
      <c r="F404">
        <f t="shared" si="25"/>
        <v>2011</v>
      </c>
      <c r="G404">
        <f t="shared" si="26"/>
        <v>10</v>
      </c>
      <c r="H404">
        <f t="shared" si="27"/>
        <v>4</v>
      </c>
      <c r="I404" s="1" t="s">
        <v>15622</v>
      </c>
      <c r="J404" s="1" t="s">
        <v>17051</v>
      </c>
      <c r="K404" s="1" t="s">
        <v>17125</v>
      </c>
      <c r="L404" s="1" t="s">
        <v>15628</v>
      </c>
      <c r="M404" s="42">
        <v>0</v>
      </c>
      <c r="N404" s="42">
        <v>0.5</v>
      </c>
      <c r="O404" s="1" t="s">
        <v>15615</v>
      </c>
    </row>
    <row r="405" spans="1:15" x14ac:dyDescent="0.25">
      <c r="A405">
        <v>404</v>
      </c>
      <c r="B405" t="s">
        <v>8635</v>
      </c>
      <c r="C405" t="s">
        <v>6713</v>
      </c>
      <c r="D405" t="s">
        <v>16132</v>
      </c>
      <c r="E405" s="65">
        <f t="shared" si="24"/>
        <v>40829</v>
      </c>
      <c r="F405">
        <f t="shared" si="25"/>
        <v>2011</v>
      </c>
      <c r="G405">
        <f t="shared" si="26"/>
        <v>10</v>
      </c>
      <c r="H405">
        <f t="shared" si="27"/>
        <v>4</v>
      </c>
      <c r="I405" s="1" t="s">
        <v>15622</v>
      </c>
      <c r="J405" s="1" t="s">
        <v>17051</v>
      </c>
      <c r="K405" s="1" t="s">
        <v>17125</v>
      </c>
      <c r="L405" s="1" t="s">
        <v>15623</v>
      </c>
      <c r="M405" s="42">
        <v>0.83</v>
      </c>
      <c r="N405" s="42">
        <v>0.91</v>
      </c>
      <c r="O405" s="1" t="s">
        <v>15615</v>
      </c>
    </row>
    <row r="406" spans="1:15" x14ac:dyDescent="0.25">
      <c r="A406">
        <v>405</v>
      </c>
      <c r="B406" t="s">
        <v>10201</v>
      </c>
      <c r="C406" t="s">
        <v>5178</v>
      </c>
      <c r="D406" t="s">
        <v>16133</v>
      </c>
      <c r="E406" s="65">
        <f t="shared" si="24"/>
        <v>40830</v>
      </c>
      <c r="F406">
        <f t="shared" si="25"/>
        <v>2011</v>
      </c>
      <c r="G406">
        <f t="shared" si="26"/>
        <v>10</v>
      </c>
      <c r="H406">
        <f t="shared" si="27"/>
        <v>5</v>
      </c>
      <c r="I406" s="1" t="s">
        <v>15622</v>
      </c>
      <c r="J406" s="1" t="s">
        <v>17051</v>
      </c>
      <c r="K406" s="1" t="s">
        <v>17125</v>
      </c>
      <c r="L406" s="1" t="s">
        <v>15626</v>
      </c>
      <c r="M406" s="42">
        <v>1</v>
      </c>
      <c r="N406" s="42">
        <v>1</v>
      </c>
      <c r="O406" s="1" t="s">
        <v>15616</v>
      </c>
    </row>
    <row r="407" spans="1:15" x14ac:dyDescent="0.25">
      <c r="A407">
        <v>406</v>
      </c>
      <c r="B407" t="s">
        <v>10600</v>
      </c>
      <c r="C407" t="s">
        <v>4786</v>
      </c>
      <c r="D407" t="s">
        <v>16133</v>
      </c>
      <c r="E407" s="65">
        <f t="shared" si="24"/>
        <v>40830</v>
      </c>
      <c r="F407">
        <f t="shared" si="25"/>
        <v>2011</v>
      </c>
      <c r="G407">
        <f t="shared" si="26"/>
        <v>10</v>
      </c>
      <c r="H407">
        <f t="shared" si="27"/>
        <v>5</v>
      </c>
      <c r="I407" s="1" t="s">
        <v>15622</v>
      </c>
      <c r="J407" s="1" t="s">
        <v>17051</v>
      </c>
      <c r="K407" s="1" t="s">
        <v>17125</v>
      </c>
      <c r="L407" s="1" t="s">
        <v>15626</v>
      </c>
      <c r="M407" s="42">
        <v>1</v>
      </c>
      <c r="N407" s="42">
        <v>0.5</v>
      </c>
      <c r="O407" s="1" t="s">
        <v>15615</v>
      </c>
    </row>
    <row r="408" spans="1:15" x14ac:dyDescent="0.25">
      <c r="A408">
        <v>407</v>
      </c>
      <c r="B408" t="s">
        <v>8297</v>
      </c>
      <c r="C408" t="s">
        <v>7038</v>
      </c>
      <c r="D408" t="s">
        <v>16133</v>
      </c>
      <c r="E408" s="65">
        <f t="shared" si="24"/>
        <v>40830</v>
      </c>
      <c r="F408">
        <f t="shared" si="25"/>
        <v>2011</v>
      </c>
      <c r="G408">
        <f t="shared" si="26"/>
        <v>10</v>
      </c>
      <c r="H408">
        <f t="shared" si="27"/>
        <v>5</v>
      </c>
      <c r="I408" s="1" t="s">
        <v>15622</v>
      </c>
      <c r="J408" s="1" t="s">
        <v>17051</v>
      </c>
      <c r="K408" s="1" t="s">
        <v>17125</v>
      </c>
      <c r="L408" s="1" t="s">
        <v>15626</v>
      </c>
      <c r="M408" s="42">
        <v>0.6</v>
      </c>
      <c r="N408" s="42">
        <v>0.88</v>
      </c>
      <c r="O408" s="1" t="s">
        <v>15615</v>
      </c>
    </row>
    <row r="409" spans="1:15" x14ac:dyDescent="0.25">
      <c r="A409">
        <v>408</v>
      </c>
      <c r="B409" t="s">
        <v>7896</v>
      </c>
      <c r="C409" t="s">
        <v>3554</v>
      </c>
      <c r="D409" t="s">
        <v>16134</v>
      </c>
      <c r="E409" s="65">
        <f t="shared" si="24"/>
        <v>40833</v>
      </c>
      <c r="F409">
        <f t="shared" si="25"/>
        <v>2011</v>
      </c>
      <c r="G409">
        <f t="shared" si="26"/>
        <v>10</v>
      </c>
      <c r="H409">
        <f t="shared" si="27"/>
        <v>1</v>
      </c>
      <c r="I409" s="1" t="s">
        <v>15622</v>
      </c>
      <c r="J409" s="1" t="s">
        <v>17051</v>
      </c>
      <c r="K409" s="1" t="s">
        <v>17125</v>
      </c>
      <c r="L409" s="1" t="s">
        <v>15623</v>
      </c>
      <c r="M409" s="42">
        <v>0.6</v>
      </c>
      <c r="N409" s="42">
        <v>0.22</v>
      </c>
      <c r="O409" s="1" t="s">
        <v>15615</v>
      </c>
    </row>
    <row r="410" spans="1:15" x14ac:dyDescent="0.25">
      <c r="A410">
        <v>409</v>
      </c>
      <c r="B410" t="s">
        <v>11346</v>
      </c>
      <c r="C410" t="s">
        <v>4055</v>
      </c>
      <c r="D410" t="s">
        <v>16134</v>
      </c>
      <c r="E410" s="65">
        <f t="shared" si="24"/>
        <v>40833</v>
      </c>
      <c r="F410">
        <f t="shared" si="25"/>
        <v>2011</v>
      </c>
      <c r="G410">
        <f t="shared" si="26"/>
        <v>10</v>
      </c>
      <c r="H410">
        <f t="shared" si="27"/>
        <v>1</v>
      </c>
      <c r="I410" s="1" t="s">
        <v>15622</v>
      </c>
      <c r="J410" s="1" t="s">
        <v>17051</v>
      </c>
      <c r="K410" s="1" t="s">
        <v>17125</v>
      </c>
      <c r="L410" s="1" t="s">
        <v>15623</v>
      </c>
      <c r="M410" s="42">
        <v>1</v>
      </c>
      <c r="N410" s="42">
        <v>1</v>
      </c>
      <c r="O410" s="1" t="s">
        <v>15615</v>
      </c>
    </row>
    <row r="411" spans="1:15" x14ac:dyDescent="0.25">
      <c r="A411">
        <v>410</v>
      </c>
      <c r="B411" t="s">
        <v>10785</v>
      </c>
      <c r="C411" t="s">
        <v>4606</v>
      </c>
      <c r="D411" t="s">
        <v>16135</v>
      </c>
      <c r="E411" s="65">
        <f t="shared" si="24"/>
        <v>40834</v>
      </c>
      <c r="F411">
        <f t="shared" si="25"/>
        <v>2011</v>
      </c>
      <c r="G411">
        <f t="shared" si="26"/>
        <v>10</v>
      </c>
      <c r="H411">
        <f t="shared" si="27"/>
        <v>2</v>
      </c>
      <c r="I411" s="1" t="s">
        <v>15622</v>
      </c>
      <c r="J411" s="1" t="s">
        <v>17051</v>
      </c>
      <c r="K411" s="1" t="s">
        <v>17125</v>
      </c>
      <c r="L411" s="1" t="s">
        <v>15623</v>
      </c>
      <c r="M411" s="42">
        <v>1</v>
      </c>
      <c r="N411" s="42">
        <v>1</v>
      </c>
      <c r="O411" s="1" t="s">
        <v>15615</v>
      </c>
    </row>
    <row r="412" spans="1:15" x14ac:dyDescent="0.25">
      <c r="A412">
        <v>411</v>
      </c>
      <c r="B412" t="s">
        <v>9935</v>
      </c>
      <c r="C412" t="s">
        <v>5436</v>
      </c>
      <c r="D412" t="s">
        <v>16135</v>
      </c>
      <c r="E412" s="65">
        <f t="shared" si="24"/>
        <v>40834</v>
      </c>
      <c r="F412">
        <f t="shared" si="25"/>
        <v>2011</v>
      </c>
      <c r="G412">
        <f t="shared" si="26"/>
        <v>10</v>
      </c>
      <c r="H412">
        <f t="shared" si="27"/>
        <v>2</v>
      </c>
      <c r="I412" s="1" t="s">
        <v>15622</v>
      </c>
      <c r="J412" s="1" t="s">
        <v>17051</v>
      </c>
      <c r="K412" s="1" t="s">
        <v>17125</v>
      </c>
      <c r="L412" s="1" t="s">
        <v>15626</v>
      </c>
      <c r="M412" s="42">
        <v>1</v>
      </c>
      <c r="N412" s="42">
        <v>0.92</v>
      </c>
      <c r="O412" s="1" t="s">
        <v>15616</v>
      </c>
    </row>
    <row r="413" spans="1:15" x14ac:dyDescent="0.25">
      <c r="A413">
        <v>412</v>
      </c>
      <c r="B413" t="s">
        <v>11625</v>
      </c>
      <c r="C413" t="s">
        <v>3780</v>
      </c>
      <c r="D413" t="s">
        <v>16136</v>
      </c>
      <c r="E413" s="65">
        <f t="shared" si="24"/>
        <v>40835</v>
      </c>
      <c r="F413">
        <f t="shared" si="25"/>
        <v>2011</v>
      </c>
      <c r="G413">
        <f t="shared" si="26"/>
        <v>10</v>
      </c>
      <c r="H413">
        <f t="shared" si="27"/>
        <v>3</v>
      </c>
      <c r="I413" s="1" t="s">
        <v>15622</v>
      </c>
      <c r="J413" s="1" t="s">
        <v>17051</v>
      </c>
      <c r="K413" s="1" t="s">
        <v>17125</v>
      </c>
      <c r="L413" s="1" t="s">
        <v>15624</v>
      </c>
      <c r="M413" s="42">
        <v>1</v>
      </c>
      <c r="N413" s="42">
        <v>0.43</v>
      </c>
      <c r="O413" s="1" t="s">
        <v>15615</v>
      </c>
    </row>
    <row r="414" spans="1:15" x14ac:dyDescent="0.25">
      <c r="A414">
        <v>413</v>
      </c>
      <c r="B414" t="s">
        <v>11120</v>
      </c>
      <c r="C414" t="s">
        <v>4279</v>
      </c>
      <c r="D414" t="s">
        <v>16137</v>
      </c>
      <c r="E414" s="65">
        <f t="shared" si="24"/>
        <v>40836</v>
      </c>
      <c r="F414">
        <f t="shared" si="25"/>
        <v>2011</v>
      </c>
      <c r="G414">
        <f t="shared" si="26"/>
        <v>10</v>
      </c>
      <c r="H414">
        <f t="shared" si="27"/>
        <v>4</v>
      </c>
      <c r="I414" s="1" t="s">
        <v>15622</v>
      </c>
      <c r="J414" s="1" t="s">
        <v>17051</v>
      </c>
      <c r="K414" s="1" t="s">
        <v>17125</v>
      </c>
      <c r="L414" s="1" t="s">
        <v>15626</v>
      </c>
      <c r="M414" s="42">
        <v>1</v>
      </c>
      <c r="N414" s="42">
        <v>0.99</v>
      </c>
      <c r="O414" s="1" t="s">
        <v>15615</v>
      </c>
    </row>
    <row r="415" spans="1:15" x14ac:dyDescent="0.25">
      <c r="A415">
        <v>414</v>
      </c>
      <c r="B415" t="s">
        <v>9806</v>
      </c>
      <c r="C415" t="s">
        <v>5563</v>
      </c>
      <c r="D415" t="s">
        <v>16137</v>
      </c>
      <c r="E415" s="65">
        <f t="shared" si="24"/>
        <v>40836</v>
      </c>
      <c r="F415">
        <f t="shared" si="25"/>
        <v>2011</v>
      </c>
      <c r="G415">
        <f t="shared" si="26"/>
        <v>10</v>
      </c>
      <c r="H415">
        <f t="shared" si="27"/>
        <v>4</v>
      </c>
      <c r="I415" s="1" t="s">
        <v>15622</v>
      </c>
      <c r="J415" s="1" t="s">
        <v>17051</v>
      </c>
      <c r="K415" s="1" t="s">
        <v>17125</v>
      </c>
      <c r="L415" s="1" t="s">
        <v>15628</v>
      </c>
      <c r="M415" s="42">
        <v>0.33</v>
      </c>
      <c r="N415" s="42">
        <v>0.85</v>
      </c>
      <c r="O415" s="1" t="s">
        <v>15615</v>
      </c>
    </row>
    <row r="416" spans="1:15" x14ac:dyDescent="0.25">
      <c r="A416">
        <v>415</v>
      </c>
      <c r="B416" t="s">
        <v>10682</v>
      </c>
      <c r="C416" t="s">
        <v>4704</v>
      </c>
      <c r="D416" t="s">
        <v>16137</v>
      </c>
      <c r="E416" s="65">
        <f t="shared" si="24"/>
        <v>40836</v>
      </c>
      <c r="F416">
        <f t="shared" si="25"/>
        <v>2011</v>
      </c>
      <c r="G416">
        <f t="shared" si="26"/>
        <v>10</v>
      </c>
      <c r="H416">
        <f t="shared" si="27"/>
        <v>4</v>
      </c>
      <c r="I416" s="1" t="s">
        <v>15622</v>
      </c>
      <c r="J416" s="1" t="s">
        <v>17051</v>
      </c>
      <c r="K416" s="1" t="s">
        <v>17125</v>
      </c>
      <c r="L416" s="1" t="s">
        <v>15623</v>
      </c>
      <c r="M416" s="42">
        <v>1</v>
      </c>
      <c r="N416" s="42">
        <v>0.46</v>
      </c>
      <c r="O416" s="1" t="s">
        <v>15615</v>
      </c>
    </row>
    <row r="417" spans="1:15" x14ac:dyDescent="0.25">
      <c r="A417">
        <v>416</v>
      </c>
      <c r="B417" t="s">
        <v>10976</v>
      </c>
      <c r="C417" t="s">
        <v>4420</v>
      </c>
      <c r="D417" t="s">
        <v>16137</v>
      </c>
      <c r="E417" s="65">
        <f t="shared" si="24"/>
        <v>40836</v>
      </c>
      <c r="F417">
        <f t="shared" si="25"/>
        <v>2011</v>
      </c>
      <c r="G417">
        <f t="shared" si="26"/>
        <v>10</v>
      </c>
      <c r="H417">
        <f t="shared" si="27"/>
        <v>4</v>
      </c>
      <c r="I417" s="1" t="s">
        <v>15622</v>
      </c>
      <c r="J417" s="1" t="s">
        <v>17051</v>
      </c>
      <c r="K417" s="1" t="s">
        <v>17125</v>
      </c>
      <c r="L417" s="1" t="s">
        <v>15623</v>
      </c>
      <c r="M417" s="42">
        <v>0.67</v>
      </c>
      <c r="N417" s="42">
        <v>1</v>
      </c>
      <c r="O417" s="1" t="s">
        <v>15615</v>
      </c>
    </row>
    <row r="418" spans="1:15" x14ac:dyDescent="0.25">
      <c r="A418">
        <v>417</v>
      </c>
      <c r="B418" t="s">
        <v>9996</v>
      </c>
      <c r="C418" t="s">
        <v>5377</v>
      </c>
      <c r="D418" t="s">
        <v>16138</v>
      </c>
      <c r="E418" s="65">
        <f t="shared" si="24"/>
        <v>40839</v>
      </c>
      <c r="F418">
        <f t="shared" si="25"/>
        <v>2011</v>
      </c>
      <c r="G418">
        <f t="shared" si="26"/>
        <v>10</v>
      </c>
      <c r="H418">
        <f t="shared" si="27"/>
        <v>7</v>
      </c>
      <c r="I418" s="1" t="s">
        <v>15622</v>
      </c>
      <c r="J418" s="1" t="s">
        <v>17051</v>
      </c>
      <c r="K418" s="1" t="s">
        <v>17125</v>
      </c>
      <c r="L418" s="1" t="s">
        <v>15628</v>
      </c>
      <c r="M418" s="42">
        <v>0.25</v>
      </c>
      <c r="N418" s="42">
        <v>0.27</v>
      </c>
      <c r="O418" s="1" t="s">
        <v>15615</v>
      </c>
    </row>
    <row r="419" spans="1:15" x14ac:dyDescent="0.25">
      <c r="A419">
        <v>418</v>
      </c>
      <c r="B419" t="s">
        <v>10313</v>
      </c>
      <c r="C419" t="s">
        <v>5066</v>
      </c>
      <c r="D419" t="s">
        <v>16139</v>
      </c>
      <c r="E419" s="65">
        <f t="shared" si="24"/>
        <v>40841</v>
      </c>
      <c r="F419">
        <f t="shared" si="25"/>
        <v>2011</v>
      </c>
      <c r="G419">
        <f t="shared" si="26"/>
        <v>10</v>
      </c>
      <c r="H419">
        <f t="shared" si="27"/>
        <v>2</v>
      </c>
      <c r="I419" s="1" t="s">
        <v>15622</v>
      </c>
      <c r="J419" s="1" t="s">
        <v>17051</v>
      </c>
      <c r="K419" s="1" t="s">
        <v>17125</v>
      </c>
      <c r="L419" s="1" t="s">
        <v>15623</v>
      </c>
      <c r="M419" s="42">
        <v>1</v>
      </c>
      <c r="N419" s="42">
        <v>1</v>
      </c>
      <c r="O419" s="1" t="s">
        <v>15615</v>
      </c>
    </row>
    <row r="420" spans="1:15" x14ac:dyDescent="0.25">
      <c r="A420">
        <v>419</v>
      </c>
      <c r="B420" t="s">
        <v>11495</v>
      </c>
      <c r="C420" t="s">
        <v>3907</v>
      </c>
      <c r="D420" t="s">
        <v>16140</v>
      </c>
      <c r="E420" s="65">
        <f t="shared" si="24"/>
        <v>40843</v>
      </c>
      <c r="F420">
        <f t="shared" si="25"/>
        <v>2011</v>
      </c>
      <c r="G420">
        <f t="shared" si="26"/>
        <v>10</v>
      </c>
      <c r="H420">
        <f t="shared" si="27"/>
        <v>4</v>
      </c>
      <c r="I420" s="1" t="s">
        <v>15622</v>
      </c>
      <c r="J420" s="1" t="s">
        <v>17051</v>
      </c>
      <c r="K420" s="1" t="s">
        <v>17125</v>
      </c>
      <c r="L420" s="1" t="s">
        <v>15626</v>
      </c>
      <c r="M420" s="42">
        <v>1</v>
      </c>
      <c r="N420" s="42">
        <v>0.97</v>
      </c>
      <c r="O420" s="1" t="s">
        <v>15615</v>
      </c>
    </row>
    <row r="421" spans="1:15" x14ac:dyDescent="0.25">
      <c r="A421">
        <v>420</v>
      </c>
      <c r="B421" t="s">
        <v>9309</v>
      </c>
      <c r="C421" t="s">
        <v>6047</v>
      </c>
      <c r="D421" t="s">
        <v>16141</v>
      </c>
      <c r="E421" s="65">
        <f t="shared" si="24"/>
        <v>40844</v>
      </c>
      <c r="F421">
        <f t="shared" si="25"/>
        <v>2011</v>
      </c>
      <c r="G421">
        <f t="shared" si="26"/>
        <v>10</v>
      </c>
      <c r="H421">
        <f t="shared" si="27"/>
        <v>5</v>
      </c>
      <c r="I421" s="1" t="s">
        <v>15622</v>
      </c>
      <c r="J421" s="1" t="s">
        <v>17051</v>
      </c>
      <c r="K421" s="1" t="s">
        <v>17125</v>
      </c>
      <c r="L421" s="1" t="s">
        <v>15626</v>
      </c>
      <c r="M421" s="42">
        <v>1</v>
      </c>
      <c r="N421" s="42">
        <v>1</v>
      </c>
      <c r="O421" s="1" t="s">
        <v>15616</v>
      </c>
    </row>
    <row r="422" spans="1:15" x14ac:dyDescent="0.25">
      <c r="A422">
        <v>421</v>
      </c>
      <c r="B422" t="s">
        <v>11018</v>
      </c>
      <c r="C422" t="s">
        <v>4379</v>
      </c>
      <c r="D422" t="s">
        <v>16142</v>
      </c>
      <c r="E422" s="65">
        <f t="shared" si="24"/>
        <v>40847</v>
      </c>
      <c r="F422">
        <f t="shared" si="25"/>
        <v>2011</v>
      </c>
      <c r="G422">
        <f t="shared" si="26"/>
        <v>10</v>
      </c>
      <c r="H422">
        <f t="shared" si="27"/>
        <v>1</v>
      </c>
      <c r="I422" s="1" t="s">
        <v>15622</v>
      </c>
      <c r="J422" s="1" t="s">
        <v>17051</v>
      </c>
      <c r="K422" s="1" t="s">
        <v>17125</v>
      </c>
      <c r="L422" s="1" t="s">
        <v>15623</v>
      </c>
      <c r="M422" s="42">
        <v>0.7</v>
      </c>
      <c r="N422" s="42">
        <v>0.87</v>
      </c>
      <c r="O422" s="1" t="s">
        <v>15615</v>
      </c>
    </row>
    <row r="423" spans="1:15" x14ac:dyDescent="0.25">
      <c r="A423">
        <v>422</v>
      </c>
      <c r="B423" t="s">
        <v>7970</v>
      </c>
      <c r="C423" t="s">
        <v>7361</v>
      </c>
      <c r="D423" t="s">
        <v>16143</v>
      </c>
      <c r="E423" s="65">
        <f t="shared" si="24"/>
        <v>40848</v>
      </c>
      <c r="F423">
        <f t="shared" si="25"/>
        <v>2011</v>
      </c>
      <c r="G423">
        <f t="shared" si="26"/>
        <v>11</v>
      </c>
      <c r="H423">
        <f t="shared" si="27"/>
        <v>2</v>
      </c>
      <c r="I423" s="1" t="s">
        <v>15622</v>
      </c>
      <c r="J423" s="1" t="s">
        <v>17051</v>
      </c>
      <c r="K423" s="1" t="s">
        <v>17125</v>
      </c>
      <c r="L423" s="1" t="s">
        <v>15626</v>
      </c>
      <c r="M423" s="42">
        <v>1</v>
      </c>
      <c r="N423" s="42">
        <v>0.77</v>
      </c>
      <c r="O423" s="1" t="s">
        <v>15616</v>
      </c>
    </row>
    <row r="424" spans="1:15" x14ac:dyDescent="0.25">
      <c r="A424">
        <v>423</v>
      </c>
      <c r="B424" t="s">
        <v>10342</v>
      </c>
      <c r="C424" t="s">
        <v>5037</v>
      </c>
      <c r="D424" t="s">
        <v>16144</v>
      </c>
      <c r="E424" s="65">
        <f t="shared" si="24"/>
        <v>40850</v>
      </c>
      <c r="F424">
        <f t="shared" si="25"/>
        <v>2011</v>
      </c>
      <c r="G424">
        <f t="shared" si="26"/>
        <v>11</v>
      </c>
      <c r="H424">
        <f t="shared" si="27"/>
        <v>4</v>
      </c>
      <c r="I424" s="1" t="s">
        <v>15622</v>
      </c>
      <c r="J424" s="1" t="s">
        <v>17051</v>
      </c>
      <c r="K424" s="1" t="s">
        <v>17125</v>
      </c>
      <c r="L424" s="1" t="s">
        <v>15623</v>
      </c>
      <c r="M424" s="42">
        <v>0.7</v>
      </c>
      <c r="N424" s="42">
        <v>1</v>
      </c>
      <c r="O424" s="1" t="s">
        <v>15615</v>
      </c>
    </row>
    <row r="425" spans="1:15" x14ac:dyDescent="0.25">
      <c r="A425">
        <v>424</v>
      </c>
      <c r="B425" t="s">
        <v>10001</v>
      </c>
      <c r="C425" t="s">
        <v>5372</v>
      </c>
      <c r="D425" t="s">
        <v>16144</v>
      </c>
      <c r="E425" s="65">
        <f t="shared" si="24"/>
        <v>40850</v>
      </c>
      <c r="F425">
        <f t="shared" si="25"/>
        <v>2011</v>
      </c>
      <c r="G425">
        <f t="shared" si="26"/>
        <v>11</v>
      </c>
      <c r="H425">
        <f t="shared" si="27"/>
        <v>4</v>
      </c>
      <c r="I425" s="1" t="s">
        <v>15622</v>
      </c>
      <c r="J425" s="1" t="s">
        <v>17051</v>
      </c>
      <c r="K425" s="1" t="s">
        <v>17125</v>
      </c>
      <c r="L425" s="1" t="s">
        <v>15624</v>
      </c>
      <c r="M425" s="42">
        <v>1</v>
      </c>
      <c r="N425" s="42">
        <v>0.83</v>
      </c>
      <c r="O425" s="1" t="s">
        <v>15615</v>
      </c>
    </row>
    <row r="426" spans="1:15" x14ac:dyDescent="0.25">
      <c r="A426">
        <v>425</v>
      </c>
      <c r="B426" t="s">
        <v>9661</v>
      </c>
      <c r="C426" t="s">
        <v>5703</v>
      </c>
      <c r="D426" t="s">
        <v>16145</v>
      </c>
      <c r="E426" s="65">
        <f t="shared" si="24"/>
        <v>40851</v>
      </c>
      <c r="F426">
        <f t="shared" si="25"/>
        <v>2011</v>
      </c>
      <c r="G426">
        <f t="shared" si="26"/>
        <v>11</v>
      </c>
      <c r="H426">
        <f t="shared" si="27"/>
        <v>5</v>
      </c>
      <c r="I426" s="1" t="s">
        <v>15622</v>
      </c>
      <c r="J426" s="1" t="s">
        <v>17051</v>
      </c>
      <c r="K426" s="1" t="s">
        <v>17125</v>
      </c>
      <c r="L426" s="1" t="s">
        <v>15626</v>
      </c>
      <c r="M426" s="42">
        <v>1</v>
      </c>
      <c r="N426" s="42">
        <v>0.98</v>
      </c>
      <c r="O426" s="1" t="s">
        <v>15615</v>
      </c>
    </row>
    <row r="427" spans="1:15" x14ac:dyDescent="0.25">
      <c r="A427">
        <v>426</v>
      </c>
      <c r="B427" t="s">
        <v>8275</v>
      </c>
      <c r="C427" t="s">
        <v>7060</v>
      </c>
      <c r="D427" t="s">
        <v>16146</v>
      </c>
      <c r="E427" s="65">
        <f t="shared" si="24"/>
        <v>40852</v>
      </c>
      <c r="F427">
        <f t="shared" si="25"/>
        <v>2011</v>
      </c>
      <c r="G427">
        <f t="shared" si="26"/>
        <v>11</v>
      </c>
      <c r="H427">
        <f t="shared" si="27"/>
        <v>6</v>
      </c>
      <c r="I427" s="1" t="s">
        <v>15622</v>
      </c>
      <c r="J427" s="1" t="s">
        <v>17051</v>
      </c>
      <c r="K427" s="1" t="s">
        <v>17125</v>
      </c>
      <c r="L427" s="1" t="s">
        <v>15626</v>
      </c>
      <c r="M427" s="42">
        <v>1</v>
      </c>
      <c r="N427" s="42">
        <v>1</v>
      </c>
      <c r="O427" s="1" t="s">
        <v>15615</v>
      </c>
    </row>
    <row r="428" spans="1:15" x14ac:dyDescent="0.25">
      <c r="A428">
        <v>427</v>
      </c>
      <c r="B428" t="s">
        <v>11571</v>
      </c>
      <c r="C428" t="s">
        <v>3834</v>
      </c>
      <c r="D428" t="s">
        <v>16147</v>
      </c>
      <c r="E428" s="65">
        <f t="shared" si="24"/>
        <v>40853</v>
      </c>
      <c r="F428">
        <f t="shared" si="25"/>
        <v>2011</v>
      </c>
      <c r="G428">
        <f t="shared" si="26"/>
        <v>11</v>
      </c>
      <c r="H428">
        <f t="shared" si="27"/>
        <v>7</v>
      </c>
      <c r="I428" s="1" t="s">
        <v>15625</v>
      </c>
      <c r="J428" s="1" t="s">
        <v>17051</v>
      </c>
      <c r="K428" s="1" t="s">
        <v>17125</v>
      </c>
      <c r="L428" s="1" t="s">
        <v>15623</v>
      </c>
      <c r="M428" s="42">
        <v>0.89</v>
      </c>
      <c r="N428" s="42">
        <v>0.89</v>
      </c>
      <c r="O428" s="1" t="s">
        <v>15616</v>
      </c>
    </row>
    <row r="429" spans="1:15" x14ac:dyDescent="0.25">
      <c r="A429">
        <v>428</v>
      </c>
      <c r="B429" t="s">
        <v>10139</v>
      </c>
      <c r="C429" t="s">
        <v>5239</v>
      </c>
      <c r="D429" t="s">
        <v>16148</v>
      </c>
      <c r="E429" s="65">
        <f t="shared" si="24"/>
        <v>40855</v>
      </c>
      <c r="F429">
        <f t="shared" si="25"/>
        <v>2011</v>
      </c>
      <c r="G429">
        <f t="shared" si="26"/>
        <v>11</v>
      </c>
      <c r="H429">
        <f t="shared" si="27"/>
        <v>2</v>
      </c>
      <c r="I429" s="1" t="s">
        <v>15622</v>
      </c>
      <c r="J429" s="1" t="s">
        <v>17051</v>
      </c>
      <c r="K429" s="1" t="s">
        <v>17125</v>
      </c>
      <c r="L429" s="1" t="s">
        <v>15626</v>
      </c>
      <c r="M429" s="42">
        <v>1</v>
      </c>
      <c r="N429" s="42">
        <v>0.81</v>
      </c>
      <c r="O429" s="1" t="s">
        <v>15616</v>
      </c>
    </row>
    <row r="430" spans="1:15" x14ac:dyDescent="0.25">
      <c r="A430">
        <v>429</v>
      </c>
      <c r="B430" t="s">
        <v>8553</v>
      </c>
      <c r="C430" t="s">
        <v>6793</v>
      </c>
      <c r="D430" t="s">
        <v>16148</v>
      </c>
      <c r="E430" s="65">
        <f t="shared" si="24"/>
        <v>40855</v>
      </c>
      <c r="F430">
        <f t="shared" si="25"/>
        <v>2011</v>
      </c>
      <c r="G430">
        <f t="shared" si="26"/>
        <v>11</v>
      </c>
      <c r="H430">
        <f t="shared" si="27"/>
        <v>2</v>
      </c>
      <c r="I430" s="1" t="s">
        <v>15622</v>
      </c>
      <c r="J430" s="1" t="s">
        <v>17051</v>
      </c>
      <c r="K430" s="1" t="s">
        <v>17125</v>
      </c>
      <c r="L430" s="1" t="s">
        <v>15626</v>
      </c>
      <c r="M430" s="42">
        <v>0.92</v>
      </c>
      <c r="N430" s="42">
        <v>0.85</v>
      </c>
      <c r="O430" s="1" t="s">
        <v>15615</v>
      </c>
    </row>
    <row r="431" spans="1:15" x14ac:dyDescent="0.25">
      <c r="A431">
        <v>430</v>
      </c>
      <c r="B431" t="s">
        <v>11684</v>
      </c>
      <c r="C431" t="s">
        <v>3722</v>
      </c>
      <c r="D431" t="s">
        <v>16148</v>
      </c>
      <c r="E431" s="65">
        <f t="shared" si="24"/>
        <v>40855</v>
      </c>
      <c r="F431">
        <f t="shared" si="25"/>
        <v>2011</v>
      </c>
      <c r="G431">
        <f t="shared" si="26"/>
        <v>11</v>
      </c>
      <c r="H431">
        <f t="shared" si="27"/>
        <v>2</v>
      </c>
      <c r="I431" s="1" t="s">
        <v>15625</v>
      </c>
      <c r="J431" s="1" t="s">
        <v>17051</v>
      </c>
      <c r="K431" s="1" t="s">
        <v>17125</v>
      </c>
      <c r="L431" s="1" t="s">
        <v>15626</v>
      </c>
      <c r="M431" s="42">
        <v>0.87</v>
      </c>
      <c r="N431" s="42">
        <v>0.99</v>
      </c>
      <c r="O431" s="1" t="s">
        <v>15615</v>
      </c>
    </row>
    <row r="432" spans="1:15" x14ac:dyDescent="0.25">
      <c r="A432">
        <v>431</v>
      </c>
      <c r="B432" t="s">
        <v>8029</v>
      </c>
      <c r="C432" t="s">
        <v>7302</v>
      </c>
      <c r="D432" t="s">
        <v>16148</v>
      </c>
      <c r="E432" s="65">
        <f t="shared" si="24"/>
        <v>40855</v>
      </c>
      <c r="F432">
        <f t="shared" si="25"/>
        <v>2011</v>
      </c>
      <c r="G432">
        <f t="shared" si="26"/>
        <v>11</v>
      </c>
      <c r="H432">
        <f t="shared" si="27"/>
        <v>2</v>
      </c>
      <c r="I432" s="1" t="s">
        <v>15622</v>
      </c>
      <c r="J432" s="1" t="s">
        <v>17051</v>
      </c>
      <c r="K432" s="1" t="s">
        <v>17125</v>
      </c>
      <c r="L432" s="1" t="s">
        <v>15624</v>
      </c>
      <c r="M432" s="42">
        <v>1</v>
      </c>
      <c r="N432" s="42">
        <v>1</v>
      </c>
      <c r="O432" s="1" t="s">
        <v>15615</v>
      </c>
    </row>
    <row r="433" spans="1:15" x14ac:dyDescent="0.25">
      <c r="A433">
        <v>432</v>
      </c>
      <c r="B433" t="s">
        <v>8964</v>
      </c>
      <c r="C433" t="s">
        <v>6389</v>
      </c>
      <c r="D433" t="s">
        <v>16149</v>
      </c>
      <c r="E433" s="65">
        <f t="shared" si="24"/>
        <v>40858</v>
      </c>
      <c r="F433">
        <f t="shared" si="25"/>
        <v>2011</v>
      </c>
      <c r="G433">
        <f t="shared" si="26"/>
        <v>11</v>
      </c>
      <c r="H433">
        <f t="shared" si="27"/>
        <v>5</v>
      </c>
      <c r="I433" s="1" t="s">
        <v>15625</v>
      </c>
      <c r="J433" s="1" t="s">
        <v>17051</v>
      </c>
      <c r="K433" s="1" t="s">
        <v>17125</v>
      </c>
      <c r="L433" s="1" t="s">
        <v>15624</v>
      </c>
      <c r="M433" s="42">
        <v>0.8</v>
      </c>
      <c r="N433" s="42">
        <v>0.88</v>
      </c>
      <c r="O433" s="1" t="s">
        <v>15615</v>
      </c>
    </row>
    <row r="434" spans="1:15" x14ac:dyDescent="0.25">
      <c r="A434">
        <v>433</v>
      </c>
      <c r="B434" t="s">
        <v>11768</v>
      </c>
      <c r="C434" t="s">
        <v>3642</v>
      </c>
      <c r="D434" t="s">
        <v>16149</v>
      </c>
      <c r="E434" s="65">
        <f t="shared" si="24"/>
        <v>40858</v>
      </c>
      <c r="F434">
        <f t="shared" si="25"/>
        <v>2011</v>
      </c>
      <c r="G434">
        <f t="shared" si="26"/>
        <v>11</v>
      </c>
      <c r="H434">
        <f t="shared" si="27"/>
        <v>5</v>
      </c>
      <c r="I434" s="1" t="s">
        <v>15622</v>
      </c>
      <c r="J434" s="1" t="s">
        <v>17051</v>
      </c>
      <c r="K434" s="1" t="s">
        <v>17125</v>
      </c>
      <c r="L434" s="1" t="s">
        <v>15624</v>
      </c>
      <c r="M434" s="42">
        <v>1</v>
      </c>
      <c r="N434" s="42">
        <v>0.94</v>
      </c>
      <c r="O434" s="1" t="s">
        <v>15616</v>
      </c>
    </row>
    <row r="435" spans="1:15" x14ac:dyDescent="0.25">
      <c r="A435">
        <v>434</v>
      </c>
      <c r="B435" t="s">
        <v>9962</v>
      </c>
      <c r="C435" t="s">
        <v>5410</v>
      </c>
      <c r="D435" t="s">
        <v>16150</v>
      </c>
      <c r="E435" s="65">
        <f t="shared" si="24"/>
        <v>40859</v>
      </c>
      <c r="F435">
        <f t="shared" si="25"/>
        <v>2011</v>
      </c>
      <c r="G435">
        <f t="shared" si="26"/>
        <v>11</v>
      </c>
      <c r="H435">
        <f t="shared" si="27"/>
        <v>6</v>
      </c>
      <c r="I435" s="1" t="s">
        <v>15622</v>
      </c>
      <c r="J435" s="1" t="s">
        <v>17051</v>
      </c>
      <c r="K435" s="1" t="s">
        <v>17125</v>
      </c>
      <c r="L435" s="1" t="s">
        <v>15626</v>
      </c>
      <c r="M435" s="42">
        <v>1</v>
      </c>
      <c r="N435" s="42">
        <v>0.67</v>
      </c>
      <c r="O435" s="1" t="s">
        <v>15615</v>
      </c>
    </row>
    <row r="436" spans="1:15" x14ac:dyDescent="0.25">
      <c r="A436">
        <v>435</v>
      </c>
      <c r="B436" t="s">
        <v>8157</v>
      </c>
      <c r="C436" t="s">
        <v>7178</v>
      </c>
      <c r="D436" t="s">
        <v>16151</v>
      </c>
      <c r="E436" s="65">
        <f t="shared" si="24"/>
        <v>40860</v>
      </c>
      <c r="F436">
        <f t="shared" si="25"/>
        <v>2011</v>
      </c>
      <c r="G436">
        <f t="shared" si="26"/>
        <v>11</v>
      </c>
      <c r="H436">
        <f t="shared" si="27"/>
        <v>7</v>
      </c>
      <c r="I436" s="1" t="s">
        <v>15622</v>
      </c>
      <c r="J436" s="1" t="s">
        <v>17051</v>
      </c>
      <c r="K436" s="1" t="s">
        <v>17125</v>
      </c>
      <c r="L436" s="1" t="s">
        <v>15624</v>
      </c>
      <c r="M436" s="42">
        <v>1</v>
      </c>
      <c r="N436" s="42">
        <v>0.67</v>
      </c>
      <c r="O436" s="1" t="s">
        <v>15616</v>
      </c>
    </row>
    <row r="437" spans="1:15" x14ac:dyDescent="0.25">
      <c r="A437">
        <v>436</v>
      </c>
      <c r="B437" t="s">
        <v>10275</v>
      </c>
      <c r="C437" t="s">
        <v>5104</v>
      </c>
      <c r="D437" t="s">
        <v>16151</v>
      </c>
      <c r="E437" s="65">
        <f t="shared" si="24"/>
        <v>40860</v>
      </c>
      <c r="F437">
        <f t="shared" si="25"/>
        <v>2011</v>
      </c>
      <c r="G437">
        <f t="shared" si="26"/>
        <v>11</v>
      </c>
      <c r="H437">
        <f t="shared" si="27"/>
        <v>7</v>
      </c>
      <c r="I437" s="1" t="s">
        <v>15625</v>
      </c>
      <c r="J437" s="1" t="s">
        <v>17051</v>
      </c>
      <c r="K437" s="1" t="s">
        <v>17125</v>
      </c>
      <c r="L437" s="1" t="s">
        <v>15626</v>
      </c>
      <c r="M437" s="42">
        <v>1</v>
      </c>
      <c r="N437" s="42">
        <v>1</v>
      </c>
      <c r="O437" s="1" t="s">
        <v>15615</v>
      </c>
    </row>
    <row r="438" spans="1:15" x14ac:dyDescent="0.25">
      <c r="A438">
        <v>437</v>
      </c>
      <c r="B438" t="s">
        <v>11545</v>
      </c>
      <c r="C438" t="s">
        <v>3859</v>
      </c>
      <c r="D438" t="s">
        <v>16152</v>
      </c>
      <c r="E438" s="65">
        <f t="shared" si="24"/>
        <v>40861</v>
      </c>
      <c r="F438">
        <f t="shared" si="25"/>
        <v>2011</v>
      </c>
      <c r="G438">
        <f t="shared" si="26"/>
        <v>11</v>
      </c>
      <c r="H438">
        <f t="shared" si="27"/>
        <v>1</v>
      </c>
      <c r="I438" s="1" t="s">
        <v>15622</v>
      </c>
      <c r="J438" s="1" t="s">
        <v>17051</v>
      </c>
      <c r="K438" s="1" t="s">
        <v>17125</v>
      </c>
      <c r="L438" s="1" t="s">
        <v>15624</v>
      </c>
      <c r="M438" s="42">
        <v>0.9</v>
      </c>
      <c r="N438" s="42">
        <v>0.09</v>
      </c>
      <c r="O438" s="1" t="s">
        <v>15615</v>
      </c>
    </row>
    <row r="439" spans="1:15" x14ac:dyDescent="0.25">
      <c r="A439">
        <v>438</v>
      </c>
      <c r="B439" t="s">
        <v>8409</v>
      </c>
      <c r="C439" t="s">
        <v>6933</v>
      </c>
      <c r="D439" t="s">
        <v>16153</v>
      </c>
      <c r="E439" s="65">
        <f t="shared" si="24"/>
        <v>40862</v>
      </c>
      <c r="F439">
        <f t="shared" si="25"/>
        <v>2011</v>
      </c>
      <c r="G439">
        <f t="shared" si="26"/>
        <v>11</v>
      </c>
      <c r="H439">
        <f t="shared" si="27"/>
        <v>2</v>
      </c>
      <c r="I439" s="1" t="s">
        <v>15622</v>
      </c>
      <c r="J439" s="1" t="s">
        <v>17051</v>
      </c>
      <c r="K439" s="1" t="s">
        <v>17125</v>
      </c>
      <c r="L439" s="1" t="s">
        <v>15623</v>
      </c>
      <c r="M439" s="42">
        <v>0.5</v>
      </c>
      <c r="N439" s="42">
        <v>0.84</v>
      </c>
      <c r="O439" s="1" t="s">
        <v>15615</v>
      </c>
    </row>
    <row r="440" spans="1:15" x14ac:dyDescent="0.25">
      <c r="A440">
        <v>439</v>
      </c>
      <c r="B440" t="s">
        <v>10991</v>
      </c>
      <c r="C440" t="s">
        <v>4406</v>
      </c>
      <c r="D440" t="s">
        <v>16153</v>
      </c>
      <c r="E440" s="65">
        <f t="shared" si="24"/>
        <v>40862</v>
      </c>
      <c r="F440">
        <f t="shared" si="25"/>
        <v>2011</v>
      </c>
      <c r="G440">
        <f t="shared" si="26"/>
        <v>11</v>
      </c>
      <c r="H440">
        <f t="shared" si="27"/>
        <v>2</v>
      </c>
      <c r="I440" s="1" t="s">
        <v>15625</v>
      </c>
      <c r="J440" s="1" t="s">
        <v>17051</v>
      </c>
      <c r="K440" s="1" t="s">
        <v>17125</v>
      </c>
      <c r="L440" s="1" t="s">
        <v>15624</v>
      </c>
      <c r="M440" s="42">
        <v>1</v>
      </c>
      <c r="N440" s="42">
        <v>0.71</v>
      </c>
      <c r="O440" s="1" t="s">
        <v>15616</v>
      </c>
    </row>
    <row r="441" spans="1:15" x14ac:dyDescent="0.25">
      <c r="A441">
        <v>440</v>
      </c>
      <c r="B441" t="s">
        <v>10140</v>
      </c>
      <c r="C441" t="s">
        <v>5238</v>
      </c>
      <c r="D441" t="s">
        <v>16154</v>
      </c>
      <c r="E441" s="65">
        <f t="shared" si="24"/>
        <v>40863</v>
      </c>
      <c r="F441">
        <f t="shared" si="25"/>
        <v>2011</v>
      </c>
      <c r="G441">
        <f t="shared" si="26"/>
        <v>11</v>
      </c>
      <c r="H441">
        <f t="shared" si="27"/>
        <v>3</v>
      </c>
      <c r="I441" s="1" t="s">
        <v>15622</v>
      </c>
      <c r="J441" s="1" t="s">
        <v>17051</v>
      </c>
      <c r="K441" s="1" t="s">
        <v>17125</v>
      </c>
      <c r="L441" s="1" t="s">
        <v>15628</v>
      </c>
      <c r="M441" s="42">
        <v>0</v>
      </c>
      <c r="N441" s="42">
        <v>0.97</v>
      </c>
      <c r="O441" s="1" t="s">
        <v>15615</v>
      </c>
    </row>
    <row r="442" spans="1:15" x14ac:dyDescent="0.25">
      <c r="A442">
        <v>441</v>
      </c>
      <c r="B442" t="s">
        <v>10642</v>
      </c>
      <c r="C442" t="s">
        <v>4744</v>
      </c>
      <c r="D442" t="s">
        <v>16154</v>
      </c>
      <c r="E442" s="65">
        <f t="shared" si="24"/>
        <v>40863</v>
      </c>
      <c r="F442">
        <f t="shared" si="25"/>
        <v>2011</v>
      </c>
      <c r="G442">
        <f t="shared" si="26"/>
        <v>11</v>
      </c>
      <c r="H442">
        <f t="shared" si="27"/>
        <v>3</v>
      </c>
      <c r="I442" s="1" t="s">
        <v>15622</v>
      </c>
      <c r="J442" s="1" t="s">
        <v>17051</v>
      </c>
      <c r="K442" s="1" t="s">
        <v>17125</v>
      </c>
      <c r="L442" s="1" t="s">
        <v>15623</v>
      </c>
      <c r="M442" s="42">
        <v>1</v>
      </c>
      <c r="N442" s="42">
        <v>0.83</v>
      </c>
      <c r="O442" s="1" t="s">
        <v>15615</v>
      </c>
    </row>
    <row r="443" spans="1:15" x14ac:dyDescent="0.25">
      <c r="A443">
        <v>442</v>
      </c>
      <c r="B443" t="s">
        <v>9408</v>
      </c>
      <c r="C443" t="s">
        <v>5949</v>
      </c>
      <c r="D443" t="s">
        <v>16155</v>
      </c>
      <c r="E443" s="65">
        <f t="shared" si="24"/>
        <v>40864</v>
      </c>
      <c r="F443">
        <f t="shared" si="25"/>
        <v>2011</v>
      </c>
      <c r="G443">
        <f t="shared" si="26"/>
        <v>11</v>
      </c>
      <c r="H443">
        <f t="shared" si="27"/>
        <v>4</v>
      </c>
      <c r="I443" s="1" t="s">
        <v>15622</v>
      </c>
      <c r="J443" s="1" t="s">
        <v>17051</v>
      </c>
      <c r="K443" s="1" t="s">
        <v>17125</v>
      </c>
      <c r="L443" s="1" t="s">
        <v>15626</v>
      </c>
      <c r="M443" s="42">
        <v>1</v>
      </c>
      <c r="N443" s="42">
        <v>1</v>
      </c>
      <c r="O443" s="1" t="s">
        <v>15616</v>
      </c>
    </row>
    <row r="444" spans="1:15" x14ac:dyDescent="0.25">
      <c r="A444">
        <v>443</v>
      </c>
      <c r="B444" t="s">
        <v>11534</v>
      </c>
      <c r="C444" t="s">
        <v>3870</v>
      </c>
      <c r="D444" t="s">
        <v>16155</v>
      </c>
      <c r="E444" s="65">
        <f t="shared" si="24"/>
        <v>40864</v>
      </c>
      <c r="F444">
        <f t="shared" si="25"/>
        <v>2011</v>
      </c>
      <c r="G444">
        <f t="shared" si="26"/>
        <v>11</v>
      </c>
      <c r="H444">
        <f t="shared" si="27"/>
        <v>4</v>
      </c>
      <c r="I444" s="1" t="s">
        <v>15622</v>
      </c>
      <c r="J444" s="1" t="s">
        <v>17051</v>
      </c>
      <c r="K444" s="1" t="s">
        <v>17125</v>
      </c>
      <c r="L444" s="1" t="s">
        <v>15624</v>
      </c>
      <c r="M444" s="42">
        <v>1</v>
      </c>
      <c r="N444" s="42">
        <v>0.5</v>
      </c>
      <c r="O444" s="1" t="s">
        <v>15616</v>
      </c>
    </row>
    <row r="445" spans="1:15" x14ac:dyDescent="0.25">
      <c r="A445">
        <v>444</v>
      </c>
      <c r="B445" t="s">
        <v>10755</v>
      </c>
      <c r="C445" t="s">
        <v>4635</v>
      </c>
      <c r="D445" t="s">
        <v>16155</v>
      </c>
      <c r="E445" s="65">
        <f t="shared" si="24"/>
        <v>40864</v>
      </c>
      <c r="F445">
        <f t="shared" si="25"/>
        <v>2011</v>
      </c>
      <c r="G445">
        <f t="shared" si="26"/>
        <v>11</v>
      </c>
      <c r="H445">
        <f t="shared" si="27"/>
        <v>4</v>
      </c>
      <c r="I445" s="1" t="s">
        <v>15622</v>
      </c>
      <c r="J445" s="1" t="s">
        <v>17051</v>
      </c>
      <c r="K445" s="1" t="s">
        <v>17125</v>
      </c>
      <c r="L445" s="1" t="s">
        <v>15624</v>
      </c>
      <c r="M445" s="42">
        <v>1</v>
      </c>
      <c r="N445" s="42">
        <v>0.95</v>
      </c>
      <c r="O445" s="1" t="s">
        <v>15616</v>
      </c>
    </row>
    <row r="446" spans="1:15" x14ac:dyDescent="0.25">
      <c r="A446">
        <v>445</v>
      </c>
      <c r="B446" t="s">
        <v>9684</v>
      </c>
      <c r="C446" t="s">
        <v>5680</v>
      </c>
      <c r="D446" t="s">
        <v>16155</v>
      </c>
      <c r="E446" s="65">
        <f t="shared" si="24"/>
        <v>40864</v>
      </c>
      <c r="F446">
        <f t="shared" si="25"/>
        <v>2011</v>
      </c>
      <c r="G446">
        <f t="shared" si="26"/>
        <v>11</v>
      </c>
      <c r="H446">
        <f t="shared" si="27"/>
        <v>4</v>
      </c>
      <c r="I446" s="1" t="s">
        <v>15622</v>
      </c>
      <c r="J446" s="1" t="s">
        <v>17051</v>
      </c>
      <c r="K446" s="1" t="s">
        <v>17125</v>
      </c>
      <c r="L446" s="1" t="s">
        <v>15626</v>
      </c>
      <c r="M446" s="42">
        <v>0.9</v>
      </c>
      <c r="N446" s="42">
        <v>0.99</v>
      </c>
      <c r="O446" s="1" t="s">
        <v>15616</v>
      </c>
    </row>
    <row r="447" spans="1:15" x14ac:dyDescent="0.25">
      <c r="A447">
        <v>446</v>
      </c>
      <c r="B447" t="s">
        <v>11164</v>
      </c>
      <c r="C447" t="s">
        <v>4236</v>
      </c>
      <c r="D447" t="s">
        <v>16156</v>
      </c>
      <c r="E447" s="65">
        <f t="shared" si="24"/>
        <v>40865</v>
      </c>
      <c r="F447">
        <f t="shared" si="25"/>
        <v>2011</v>
      </c>
      <c r="G447">
        <f t="shared" si="26"/>
        <v>11</v>
      </c>
      <c r="H447">
        <f t="shared" si="27"/>
        <v>5</v>
      </c>
      <c r="I447" s="1" t="s">
        <v>15625</v>
      </c>
      <c r="J447" s="1" t="s">
        <v>17051</v>
      </c>
      <c r="K447" s="1" t="s">
        <v>17125</v>
      </c>
      <c r="L447" s="1" t="s">
        <v>15624</v>
      </c>
      <c r="M447" s="42">
        <v>0.9</v>
      </c>
      <c r="N447" s="42">
        <v>0.96</v>
      </c>
      <c r="O447" s="1" t="s">
        <v>15616</v>
      </c>
    </row>
    <row r="448" spans="1:15" x14ac:dyDescent="0.25">
      <c r="A448">
        <v>447</v>
      </c>
      <c r="B448" t="s">
        <v>9102</v>
      </c>
      <c r="C448" t="s">
        <v>6251</v>
      </c>
      <c r="D448" t="s">
        <v>16157</v>
      </c>
      <c r="E448" s="65">
        <f t="shared" si="24"/>
        <v>40868</v>
      </c>
      <c r="F448">
        <f t="shared" si="25"/>
        <v>2011</v>
      </c>
      <c r="G448">
        <f t="shared" si="26"/>
        <v>11</v>
      </c>
      <c r="H448">
        <f t="shared" si="27"/>
        <v>1</v>
      </c>
      <c r="I448" s="1" t="s">
        <v>15622</v>
      </c>
      <c r="J448" s="1" t="s">
        <v>17051</v>
      </c>
      <c r="K448" s="1" t="s">
        <v>17125</v>
      </c>
      <c r="L448" s="1" t="s">
        <v>15623</v>
      </c>
      <c r="M448" s="42">
        <v>1</v>
      </c>
      <c r="N448" s="42">
        <v>0.47</v>
      </c>
      <c r="O448" s="1" t="s">
        <v>15615</v>
      </c>
    </row>
    <row r="449" spans="1:15" x14ac:dyDescent="0.25">
      <c r="A449">
        <v>448</v>
      </c>
      <c r="B449" t="s">
        <v>10364</v>
      </c>
      <c r="C449" t="s">
        <v>5015</v>
      </c>
      <c r="D449" t="s">
        <v>16157</v>
      </c>
      <c r="E449" s="65">
        <f t="shared" si="24"/>
        <v>40868</v>
      </c>
      <c r="F449">
        <f t="shared" si="25"/>
        <v>2011</v>
      </c>
      <c r="G449">
        <f t="shared" si="26"/>
        <v>11</v>
      </c>
      <c r="H449">
        <f t="shared" si="27"/>
        <v>1</v>
      </c>
      <c r="I449" s="1" t="s">
        <v>15649</v>
      </c>
      <c r="J449" s="1" t="s">
        <v>17071</v>
      </c>
      <c r="K449" s="1" t="s">
        <v>17132</v>
      </c>
      <c r="L449" s="1" t="s">
        <v>15623</v>
      </c>
      <c r="M449" s="42">
        <v>0.6</v>
      </c>
      <c r="N449" s="42">
        <v>0.28999999999999998</v>
      </c>
      <c r="O449" s="1" t="s">
        <v>15615</v>
      </c>
    </row>
    <row r="450" spans="1:15" x14ac:dyDescent="0.25">
      <c r="A450">
        <v>449</v>
      </c>
      <c r="B450" t="s">
        <v>9741</v>
      </c>
      <c r="C450" t="s">
        <v>5624</v>
      </c>
      <c r="D450" t="s">
        <v>16158</v>
      </c>
      <c r="E450" s="65">
        <f t="shared" si="24"/>
        <v>40869</v>
      </c>
      <c r="F450">
        <f t="shared" si="25"/>
        <v>2011</v>
      </c>
      <c r="G450">
        <f t="shared" si="26"/>
        <v>11</v>
      </c>
      <c r="H450">
        <f t="shared" si="27"/>
        <v>2</v>
      </c>
      <c r="I450" s="1" t="s">
        <v>15622</v>
      </c>
      <c r="J450" s="1" t="s">
        <v>17051</v>
      </c>
      <c r="K450" s="1" t="s">
        <v>17125</v>
      </c>
      <c r="L450" s="1" t="s">
        <v>15624</v>
      </c>
      <c r="M450" s="42">
        <v>1</v>
      </c>
      <c r="N450" s="42">
        <v>0.79</v>
      </c>
      <c r="O450" s="1" t="s">
        <v>15616</v>
      </c>
    </row>
    <row r="451" spans="1:15" x14ac:dyDescent="0.25">
      <c r="A451">
        <v>450</v>
      </c>
      <c r="B451" t="s">
        <v>7740</v>
      </c>
      <c r="C451" t="s">
        <v>7581</v>
      </c>
      <c r="D451" t="s">
        <v>16158</v>
      </c>
      <c r="E451" s="65">
        <f t="shared" ref="E451:E514" si="28">DATE(LEFT(D451,4),MID(D451,5,2),RIGHT(D451,2))</f>
        <v>40869</v>
      </c>
      <c r="F451">
        <f t="shared" ref="F451:F514" si="29">YEAR(E451)</f>
        <v>2011</v>
      </c>
      <c r="G451">
        <f t="shared" ref="G451:G514" si="30">MONTH(E451)</f>
        <v>11</v>
      </c>
      <c r="H451">
        <f t="shared" ref="H451:H514" si="31">WEEKDAY(E451,2)</f>
        <v>2</v>
      </c>
      <c r="I451" s="1" t="s">
        <v>15622</v>
      </c>
      <c r="J451" s="1" t="s">
        <v>17051</v>
      </c>
      <c r="K451" s="1" t="s">
        <v>17125</v>
      </c>
      <c r="L451" s="1" t="s">
        <v>15624</v>
      </c>
      <c r="M451" s="42">
        <v>0.7</v>
      </c>
      <c r="N451" s="42">
        <v>0.92</v>
      </c>
      <c r="O451" s="1" t="s">
        <v>15615</v>
      </c>
    </row>
    <row r="452" spans="1:15" x14ac:dyDescent="0.25">
      <c r="A452">
        <v>451</v>
      </c>
      <c r="B452" t="s">
        <v>8800</v>
      </c>
      <c r="C452" t="s">
        <v>6548</v>
      </c>
      <c r="D452" t="s">
        <v>16159</v>
      </c>
      <c r="E452" s="65">
        <f t="shared" si="28"/>
        <v>40870</v>
      </c>
      <c r="F452">
        <f t="shared" si="29"/>
        <v>2011</v>
      </c>
      <c r="G452">
        <f t="shared" si="30"/>
        <v>11</v>
      </c>
      <c r="H452">
        <f t="shared" si="31"/>
        <v>3</v>
      </c>
      <c r="I452" s="1" t="s">
        <v>15622</v>
      </c>
      <c r="J452" s="1" t="s">
        <v>17051</v>
      </c>
      <c r="K452" s="1" t="s">
        <v>17125</v>
      </c>
      <c r="L452" s="1" t="s">
        <v>15623</v>
      </c>
      <c r="M452" s="42">
        <v>1</v>
      </c>
      <c r="N452" s="42">
        <v>0</v>
      </c>
      <c r="O452" s="1" t="s">
        <v>15615</v>
      </c>
    </row>
    <row r="453" spans="1:15" x14ac:dyDescent="0.25">
      <c r="A453">
        <v>452</v>
      </c>
      <c r="B453" t="s">
        <v>8441</v>
      </c>
      <c r="C453" t="s">
        <v>6901</v>
      </c>
      <c r="D453" t="s">
        <v>16160</v>
      </c>
      <c r="E453" s="65">
        <f t="shared" si="28"/>
        <v>40872</v>
      </c>
      <c r="F453">
        <f t="shared" si="29"/>
        <v>2011</v>
      </c>
      <c r="G453">
        <f t="shared" si="30"/>
        <v>11</v>
      </c>
      <c r="H453">
        <f t="shared" si="31"/>
        <v>5</v>
      </c>
      <c r="I453" s="1" t="s">
        <v>15622</v>
      </c>
      <c r="J453" s="1" t="s">
        <v>17051</v>
      </c>
      <c r="K453" s="1" t="s">
        <v>17125</v>
      </c>
      <c r="L453" s="1" t="s">
        <v>15626</v>
      </c>
      <c r="M453" s="42">
        <v>1</v>
      </c>
      <c r="N453" s="42">
        <v>1</v>
      </c>
      <c r="O453" s="1" t="s">
        <v>15615</v>
      </c>
    </row>
    <row r="454" spans="1:15" x14ac:dyDescent="0.25">
      <c r="A454">
        <v>453</v>
      </c>
      <c r="B454" t="s">
        <v>10901</v>
      </c>
      <c r="C454" t="s">
        <v>4493</v>
      </c>
      <c r="D454" t="s">
        <v>16161</v>
      </c>
      <c r="E454" s="65">
        <f t="shared" si="28"/>
        <v>40873</v>
      </c>
      <c r="F454">
        <f t="shared" si="29"/>
        <v>2011</v>
      </c>
      <c r="G454">
        <f t="shared" si="30"/>
        <v>11</v>
      </c>
      <c r="H454">
        <f t="shared" si="31"/>
        <v>6</v>
      </c>
      <c r="I454" s="1" t="s">
        <v>15622</v>
      </c>
      <c r="J454" s="1" t="s">
        <v>17051</v>
      </c>
      <c r="K454" s="1" t="s">
        <v>17125</v>
      </c>
      <c r="L454" s="1" t="s">
        <v>15626</v>
      </c>
      <c r="M454" s="42">
        <v>1</v>
      </c>
      <c r="N454" s="42">
        <v>0.98</v>
      </c>
      <c r="O454" s="1" t="s">
        <v>15616</v>
      </c>
    </row>
    <row r="455" spans="1:15" x14ac:dyDescent="0.25">
      <c r="A455">
        <v>454</v>
      </c>
      <c r="B455" t="s">
        <v>8216</v>
      </c>
      <c r="C455" t="s">
        <v>7119</v>
      </c>
      <c r="D455" t="s">
        <v>11852</v>
      </c>
      <c r="E455" s="65">
        <f t="shared" si="28"/>
        <v>40874</v>
      </c>
      <c r="F455">
        <f t="shared" si="29"/>
        <v>2011</v>
      </c>
      <c r="G455">
        <f t="shared" si="30"/>
        <v>11</v>
      </c>
      <c r="H455">
        <f t="shared" si="31"/>
        <v>7</v>
      </c>
      <c r="I455" s="1" t="s">
        <v>15622</v>
      </c>
      <c r="J455" s="1" t="s">
        <v>17051</v>
      </c>
      <c r="K455" s="1" t="s">
        <v>17125</v>
      </c>
      <c r="L455" s="1" t="s">
        <v>15626</v>
      </c>
      <c r="M455" s="42">
        <v>1</v>
      </c>
      <c r="N455" s="42">
        <v>0.86</v>
      </c>
      <c r="O455" s="1" t="s">
        <v>15616</v>
      </c>
    </row>
    <row r="456" spans="1:15" x14ac:dyDescent="0.25">
      <c r="A456">
        <v>455</v>
      </c>
      <c r="B456" t="s">
        <v>11530</v>
      </c>
      <c r="C456" t="s">
        <v>3583</v>
      </c>
      <c r="D456" t="s">
        <v>16162</v>
      </c>
      <c r="E456" s="65">
        <f t="shared" si="28"/>
        <v>40875</v>
      </c>
      <c r="F456">
        <f t="shared" si="29"/>
        <v>2011</v>
      </c>
      <c r="G456">
        <f t="shared" si="30"/>
        <v>11</v>
      </c>
      <c r="H456">
        <f t="shared" si="31"/>
        <v>1</v>
      </c>
      <c r="I456" s="1" t="s">
        <v>15622</v>
      </c>
      <c r="J456" s="1" t="s">
        <v>17051</v>
      </c>
      <c r="K456" s="1" t="s">
        <v>17125</v>
      </c>
      <c r="L456" s="1" t="s">
        <v>15626</v>
      </c>
      <c r="M456" s="42">
        <v>1</v>
      </c>
      <c r="N456" s="42">
        <v>1</v>
      </c>
      <c r="O456" s="1" t="s">
        <v>15615</v>
      </c>
    </row>
    <row r="457" spans="1:15" x14ac:dyDescent="0.25">
      <c r="A457">
        <v>456</v>
      </c>
      <c r="B457" t="s">
        <v>10605</v>
      </c>
      <c r="C457" t="s">
        <v>4781</v>
      </c>
      <c r="D457" t="s">
        <v>16163</v>
      </c>
      <c r="E457" s="65">
        <f t="shared" si="28"/>
        <v>40876</v>
      </c>
      <c r="F457">
        <f t="shared" si="29"/>
        <v>2011</v>
      </c>
      <c r="G457">
        <f t="shared" si="30"/>
        <v>11</v>
      </c>
      <c r="H457">
        <f t="shared" si="31"/>
        <v>2</v>
      </c>
      <c r="I457" s="1" t="s">
        <v>15622</v>
      </c>
      <c r="J457" s="1" t="s">
        <v>17051</v>
      </c>
      <c r="K457" s="1" t="s">
        <v>17125</v>
      </c>
      <c r="L457" s="1" t="s">
        <v>15626</v>
      </c>
      <c r="M457" s="42">
        <v>1</v>
      </c>
      <c r="N457" s="42">
        <v>1</v>
      </c>
      <c r="O457" s="1" t="s">
        <v>15616</v>
      </c>
    </row>
    <row r="458" spans="1:15" x14ac:dyDescent="0.25">
      <c r="A458">
        <v>457</v>
      </c>
      <c r="B458" t="s">
        <v>10374</v>
      </c>
      <c r="C458" t="s">
        <v>5005</v>
      </c>
      <c r="D458" t="s">
        <v>16164</v>
      </c>
      <c r="E458" s="65">
        <f t="shared" si="28"/>
        <v>40877</v>
      </c>
      <c r="F458">
        <f t="shared" si="29"/>
        <v>2011</v>
      </c>
      <c r="G458">
        <f t="shared" si="30"/>
        <v>11</v>
      </c>
      <c r="H458">
        <f t="shared" si="31"/>
        <v>3</v>
      </c>
      <c r="I458" s="1" t="s">
        <v>15622</v>
      </c>
      <c r="J458" s="1" t="s">
        <v>17051</v>
      </c>
      <c r="K458" s="1" t="s">
        <v>17125</v>
      </c>
      <c r="L458" s="1" t="s">
        <v>15626</v>
      </c>
      <c r="M458" s="42">
        <v>1</v>
      </c>
      <c r="N458" s="42">
        <v>1</v>
      </c>
      <c r="O458" s="1" t="s">
        <v>15616</v>
      </c>
    </row>
    <row r="459" spans="1:15" x14ac:dyDescent="0.25">
      <c r="A459">
        <v>458</v>
      </c>
      <c r="B459" t="s">
        <v>7818</v>
      </c>
      <c r="C459" t="s">
        <v>7505</v>
      </c>
      <c r="D459" t="s">
        <v>16165</v>
      </c>
      <c r="E459" s="65">
        <f t="shared" si="28"/>
        <v>40878</v>
      </c>
      <c r="F459">
        <f t="shared" si="29"/>
        <v>2011</v>
      </c>
      <c r="G459">
        <f t="shared" si="30"/>
        <v>12</v>
      </c>
      <c r="H459">
        <f t="shared" si="31"/>
        <v>4</v>
      </c>
      <c r="I459" s="1" t="s">
        <v>15622</v>
      </c>
      <c r="J459" s="1" t="s">
        <v>17051</v>
      </c>
      <c r="K459" s="1" t="s">
        <v>17125</v>
      </c>
      <c r="L459" s="1" t="s">
        <v>15624</v>
      </c>
      <c r="M459" s="42">
        <v>1</v>
      </c>
      <c r="N459" s="42">
        <v>1</v>
      </c>
      <c r="O459" s="1" t="s">
        <v>15616</v>
      </c>
    </row>
    <row r="460" spans="1:15" x14ac:dyDescent="0.25">
      <c r="A460">
        <v>459</v>
      </c>
      <c r="B460" t="s">
        <v>9090</v>
      </c>
      <c r="C460" t="s">
        <v>6263</v>
      </c>
      <c r="D460" t="s">
        <v>11853</v>
      </c>
      <c r="E460" s="65">
        <f t="shared" si="28"/>
        <v>40879</v>
      </c>
      <c r="F460">
        <f t="shared" si="29"/>
        <v>2011</v>
      </c>
      <c r="G460">
        <f t="shared" si="30"/>
        <v>12</v>
      </c>
      <c r="H460">
        <f t="shared" si="31"/>
        <v>5</v>
      </c>
      <c r="I460" s="1" t="s">
        <v>15622</v>
      </c>
      <c r="J460" s="1" t="s">
        <v>17051</v>
      </c>
      <c r="K460" s="1" t="s">
        <v>17125</v>
      </c>
      <c r="L460" s="1" t="s">
        <v>15624</v>
      </c>
      <c r="M460" s="42">
        <v>1</v>
      </c>
      <c r="N460" s="42">
        <v>1</v>
      </c>
      <c r="O460" s="1" t="s">
        <v>15616</v>
      </c>
    </row>
    <row r="461" spans="1:15" x14ac:dyDescent="0.25">
      <c r="A461">
        <v>460</v>
      </c>
      <c r="B461" t="s">
        <v>8292</v>
      </c>
      <c r="C461" t="s">
        <v>7043</v>
      </c>
      <c r="D461" t="s">
        <v>16166</v>
      </c>
      <c r="E461" s="65">
        <f t="shared" si="28"/>
        <v>40880</v>
      </c>
      <c r="F461">
        <f t="shared" si="29"/>
        <v>2011</v>
      </c>
      <c r="G461">
        <f t="shared" si="30"/>
        <v>12</v>
      </c>
      <c r="H461">
        <f t="shared" si="31"/>
        <v>6</v>
      </c>
      <c r="I461" s="1" t="s">
        <v>15622</v>
      </c>
      <c r="J461" s="1" t="s">
        <v>17051</v>
      </c>
      <c r="K461" s="1" t="s">
        <v>17125</v>
      </c>
      <c r="L461" s="1" t="s">
        <v>15623</v>
      </c>
      <c r="M461" s="42">
        <v>1</v>
      </c>
      <c r="N461" s="42">
        <v>0.44</v>
      </c>
      <c r="O461" s="1" t="s">
        <v>15616</v>
      </c>
    </row>
    <row r="462" spans="1:15" x14ac:dyDescent="0.25">
      <c r="A462">
        <v>461</v>
      </c>
      <c r="B462" t="s">
        <v>11247</v>
      </c>
      <c r="C462" t="s">
        <v>4154</v>
      </c>
      <c r="D462" t="s">
        <v>16167</v>
      </c>
      <c r="E462" s="65">
        <f t="shared" si="28"/>
        <v>40881</v>
      </c>
      <c r="F462">
        <f t="shared" si="29"/>
        <v>2011</v>
      </c>
      <c r="G462">
        <f t="shared" si="30"/>
        <v>12</v>
      </c>
      <c r="H462">
        <f t="shared" si="31"/>
        <v>7</v>
      </c>
      <c r="I462" s="1" t="s">
        <v>15622</v>
      </c>
      <c r="J462" s="1" t="s">
        <v>17051</v>
      </c>
      <c r="K462" s="1" t="s">
        <v>17125</v>
      </c>
      <c r="L462" s="1" t="s">
        <v>15626</v>
      </c>
      <c r="M462" s="42">
        <v>1</v>
      </c>
      <c r="N462" s="42">
        <v>0.73</v>
      </c>
      <c r="O462" s="1" t="s">
        <v>15616</v>
      </c>
    </row>
    <row r="463" spans="1:15" x14ac:dyDescent="0.25">
      <c r="A463">
        <v>462</v>
      </c>
      <c r="B463" t="s">
        <v>9760</v>
      </c>
      <c r="C463" t="s">
        <v>5609</v>
      </c>
      <c r="D463" t="s">
        <v>16167</v>
      </c>
      <c r="E463" s="65">
        <f t="shared" si="28"/>
        <v>40881</v>
      </c>
      <c r="F463">
        <f t="shared" si="29"/>
        <v>2011</v>
      </c>
      <c r="G463">
        <f t="shared" si="30"/>
        <v>12</v>
      </c>
      <c r="H463">
        <f t="shared" si="31"/>
        <v>7</v>
      </c>
      <c r="I463" s="1" t="s">
        <v>15622</v>
      </c>
      <c r="J463" s="1" t="s">
        <v>17051</v>
      </c>
      <c r="K463" s="1" t="s">
        <v>17125</v>
      </c>
      <c r="L463" s="1" t="s">
        <v>15626</v>
      </c>
      <c r="M463" s="42">
        <v>1</v>
      </c>
      <c r="N463" s="42">
        <v>0.91</v>
      </c>
      <c r="O463" s="1" t="s">
        <v>15616</v>
      </c>
    </row>
    <row r="464" spans="1:15" x14ac:dyDescent="0.25">
      <c r="A464">
        <v>463</v>
      </c>
      <c r="B464" t="s">
        <v>8819</v>
      </c>
      <c r="C464" t="s">
        <v>6529</v>
      </c>
      <c r="D464" t="s">
        <v>16168</v>
      </c>
      <c r="E464" s="65">
        <f t="shared" si="28"/>
        <v>40882</v>
      </c>
      <c r="F464">
        <f t="shared" si="29"/>
        <v>2011</v>
      </c>
      <c r="G464">
        <f t="shared" si="30"/>
        <v>12</v>
      </c>
      <c r="H464">
        <f t="shared" si="31"/>
        <v>1</v>
      </c>
      <c r="I464" s="1" t="s">
        <v>15622</v>
      </c>
      <c r="J464" s="1" t="s">
        <v>17051</v>
      </c>
      <c r="K464" s="1" t="s">
        <v>17125</v>
      </c>
      <c r="L464" s="1" t="s">
        <v>15626</v>
      </c>
      <c r="M464" s="42">
        <v>1</v>
      </c>
      <c r="N464" s="42">
        <v>0.88</v>
      </c>
      <c r="O464" s="1" t="s">
        <v>15615</v>
      </c>
    </row>
    <row r="465" spans="1:15" x14ac:dyDescent="0.25">
      <c r="A465">
        <v>464</v>
      </c>
      <c r="B465" t="s">
        <v>8528</v>
      </c>
      <c r="C465" t="s">
        <v>6818</v>
      </c>
      <c r="D465" t="s">
        <v>16168</v>
      </c>
      <c r="E465" s="65">
        <f t="shared" si="28"/>
        <v>40882</v>
      </c>
      <c r="F465">
        <f t="shared" si="29"/>
        <v>2011</v>
      </c>
      <c r="G465">
        <f t="shared" si="30"/>
        <v>12</v>
      </c>
      <c r="H465">
        <f t="shared" si="31"/>
        <v>1</v>
      </c>
      <c r="I465" s="1" t="s">
        <v>15680</v>
      </c>
      <c r="J465" s="1" t="s">
        <v>17051</v>
      </c>
      <c r="K465" s="1" t="s">
        <v>17125</v>
      </c>
      <c r="L465" s="1" t="s">
        <v>15626</v>
      </c>
      <c r="M465" s="42">
        <v>1</v>
      </c>
      <c r="N465" s="42">
        <v>0.28000000000000003</v>
      </c>
      <c r="O465" s="1" t="s">
        <v>15616</v>
      </c>
    </row>
    <row r="466" spans="1:15" x14ac:dyDescent="0.25">
      <c r="A466">
        <v>465</v>
      </c>
      <c r="B466" t="s">
        <v>8781</v>
      </c>
      <c r="C466" t="s">
        <v>6567</v>
      </c>
      <c r="D466" t="s">
        <v>16168</v>
      </c>
      <c r="E466" s="65">
        <f t="shared" si="28"/>
        <v>40882</v>
      </c>
      <c r="F466">
        <f t="shared" si="29"/>
        <v>2011</v>
      </c>
      <c r="G466">
        <f t="shared" si="30"/>
        <v>12</v>
      </c>
      <c r="H466">
        <f t="shared" si="31"/>
        <v>1</v>
      </c>
      <c r="I466" s="1" t="s">
        <v>15622</v>
      </c>
      <c r="J466" s="1" t="s">
        <v>17051</v>
      </c>
      <c r="K466" s="1" t="s">
        <v>17125</v>
      </c>
      <c r="L466" s="1" t="s">
        <v>15624</v>
      </c>
      <c r="M466" s="42">
        <v>0.85</v>
      </c>
      <c r="N466" s="42">
        <v>0.38</v>
      </c>
      <c r="O466" s="1" t="s">
        <v>15615</v>
      </c>
    </row>
    <row r="467" spans="1:15" x14ac:dyDescent="0.25">
      <c r="A467">
        <v>466</v>
      </c>
      <c r="B467" t="s">
        <v>11801</v>
      </c>
      <c r="C467" t="s">
        <v>3610</v>
      </c>
      <c r="D467" t="s">
        <v>16169</v>
      </c>
      <c r="E467" s="65">
        <f t="shared" si="28"/>
        <v>40884</v>
      </c>
      <c r="F467">
        <f t="shared" si="29"/>
        <v>2011</v>
      </c>
      <c r="G467">
        <f t="shared" si="30"/>
        <v>12</v>
      </c>
      <c r="H467">
        <f t="shared" si="31"/>
        <v>3</v>
      </c>
      <c r="I467" s="1" t="s">
        <v>15622</v>
      </c>
      <c r="J467" s="1" t="s">
        <v>17051</v>
      </c>
      <c r="K467" s="1" t="s">
        <v>17125</v>
      </c>
      <c r="L467" s="1" t="s">
        <v>15624</v>
      </c>
      <c r="M467" s="42">
        <v>1</v>
      </c>
      <c r="N467" s="42">
        <v>0.92</v>
      </c>
      <c r="O467" s="1" t="s">
        <v>15615</v>
      </c>
    </row>
    <row r="468" spans="1:15" x14ac:dyDescent="0.25">
      <c r="A468">
        <v>467</v>
      </c>
      <c r="B468" t="s">
        <v>11626</v>
      </c>
      <c r="C468" t="s">
        <v>3779</v>
      </c>
      <c r="D468" t="s">
        <v>11854</v>
      </c>
      <c r="E468" s="65">
        <f t="shared" si="28"/>
        <v>40885</v>
      </c>
      <c r="F468">
        <f t="shared" si="29"/>
        <v>2011</v>
      </c>
      <c r="G468">
        <f t="shared" si="30"/>
        <v>12</v>
      </c>
      <c r="H468">
        <f t="shared" si="31"/>
        <v>4</v>
      </c>
      <c r="I468" s="1" t="s">
        <v>15622</v>
      </c>
      <c r="J468" s="1" t="s">
        <v>17051</v>
      </c>
      <c r="K468" s="1" t="s">
        <v>17125</v>
      </c>
      <c r="L468" s="1" t="s">
        <v>15623</v>
      </c>
      <c r="M468" s="42">
        <v>1</v>
      </c>
      <c r="N468" s="42">
        <v>0</v>
      </c>
      <c r="O468" s="1" t="s">
        <v>15615</v>
      </c>
    </row>
    <row r="469" spans="1:15" x14ac:dyDescent="0.25">
      <c r="A469">
        <v>468</v>
      </c>
      <c r="B469" t="s">
        <v>9930</v>
      </c>
      <c r="C469" t="s">
        <v>5441</v>
      </c>
      <c r="D469" t="s">
        <v>16170</v>
      </c>
      <c r="E469" s="65">
        <f t="shared" si="28"/>
        <v>40887</v>
      </c>
      <c r="F469">
        <f t="shared" si="29"/>
        <v>2011</v>
      </c>
      <c r="G469">
        <f t="shared" si="30"/>
        <v>12</v>
      </c>
      <c r="H469">
        <f t="shared" si="31"/>
        <v>6</v>
      </c>
      <c r="I469" s="1" t="s">
        <v>15622</v>
      </c>
      <c r="J469" s="1" t="s">
        <v>17051</v>
      </c>
      <c r="K469" s="1" t="s">
        <v>17125</v>
      </c>
      <c r="L469" s="1" t="s">
        <v>15626</v>
      </c>
      <c r="M469" s="42">
        <v>1</v>
      </c>
      <c r="N469" s="42">
        <v>0.98</v>
      </c>
      <c r="O469" s="1" t="s">
        <v>15615</v>
      </c>
    </row>
    <row r="470" spans="1:15" x14ac:dyDescent="0.25">
      <c r="A470">
        <v>469</v>
      </c>
      <c r="B470" t="s">
        <v>11748</v>
      </c>
      <c r="C470" t="s">
        <v>3660</v>
      </c>
      <c r="D470" t="s">
        <v>16171</v>
      </c>
      <c r="E470" s="65">
        <f t="shared" si="28"/>
        <v>40888</v>
      </c>
      <c r="F470">
        <f t="shared" si="29"/>
        <v>2011</v>
      </c>
      <c r="G470">
        <f t="shared" si="30"/>
        <v>12</v>
      </c>
      <c r="H470">
        <f t="shared" si="31"/>
        <v>7</v>
      </c>
      <c r="I470" s="1" t="s">
        <v>15622</v>
      </c>
      <c r="J470" s="1" t="s">
        <v>17051</v>
      </c>
      <c r="K470" s="1" t="s">
        <v>17125</v>
      </c>
      <c r="L470" s="1" t="s">
        <v>15624</v>
      </c>
      <c r="M470" s="42">
        <v>1</v>
      </c>
      <c r="N470" s="42">
        <v>0.56999999999999995</v>
      </c>
      <c r="O470" s="1" t="s">
        <v>15615</v>
      </c>
    </row>
    <row r="471" spans="1:15" x14ac:dyDescent="0.25">
      <c r="A471">
        <v>470</v>
      </c>
      <c r="B471" t="s">
        <v>9635</v>
      </c>
      <c r="C471" t="s">
        <v>5729</v>
      </c>
      <c r="D471" t="s">
        <v>16171</v>
      </c>
      <c r="E471" s="65">
        <f t="shared" si="28"/>
        <v>40888</v>
      </c>
      <c r="F471">
        <f t="shared" si="29"/>
        <v>2011</v>
      </c>
      <c r="G471">
        <f t="shared" si="30"/>
        <v>12</v>
      </c>
      <c r="H471">
        <f t="shared" si="31"/>
        <v>7</v>
      </c>
      <c r="I471" s="1" t="s">
        <v>15625</v>
      </c>
      <c r="J471" s="1" t="s">
        <v>17051</v>
      </c>
      <c r="K471" s="1" t="s">
        <v>17125</v>
      </c>
      <c r="L471" s="1" t="s">
        <v>15623</v>
      </c>
      <c r="M471" s="42">
        <v>1</v>
      </c>
      <c r="N471" s="42">
        <v>0.97</v>
      </c>
      <c r="O471" s="1" t="s">
        <v>15616</v>
      </c>
    </row>
    <row r="472" spans="1:15" x14ac:dyDescent="0.25">
      <c r="A472">
        <v>471</v>
      </c>
      <c r="B472" t="s">
        <v>9484</v>
      </c>
      <c r="C472" t="s">
        <v>5875</v>
      </c>
      <c r="D472" t="s">
        <v>16172</v>
      </c>
      <c r="E472" s="65">
        <f t="shared" si="28"/>
        <v>40889</v>
      </c>
      <c r="F472">
        <f t="shared" si="29"/>
        <v>2011</v>
      </c>
      <c r="G472">
        <f t="shared" si="30"/>
        <v>12</v>
      </c>
      <c r="H472">
        <f t="shared" si="31"/>
        <v>1</v>
      </c>
      <c r="I472" s="1" t="s">
        <v>15622</v>
      </c>
      <c r="J472" s="1" t="s">
        <v>17051</v>
      </c>
      <c r="K472" s="1" t="s">
        <v>17125</v>
      </c>
      <c r="L472" s="1" t="s">
        <v>15623</v>
      </c>
      <c r="M472" s="42">
        <v>0.8</v>
      </c>
      <c r="N472" s="42">
        <v>0.85</v>
      </c>
      <c r="O472" s="1" t="s">
        <v>15615</v>
      </c>
    </row>
    <row r="473" spans="1:15" x14ac:dyDescent="0.25">
      <c r="A473">
        <v>472</v>
      </c>
      <c r="B473" t="s">
        <v>11563</v>
      </c>
      <c r="C473" t="s">
        <v>3842</v>
      </c>
      <c r="D473" t="s">
        <v>16173</v>
      </c>
      <c r="E473" s="65">
        <f t="shared" si="28"/>
        <v>40893</v>
      </c>
      <c r="F473">
        <f t="shared" si="29"/>
        <v>2011</v>
      </c>
      <c r="G473">
        <f t="shared" si="30"/>
        <v>12</v>
      </c>
      <c r="H473">
        <f t="shared" si="31"/>
        <v>5</v>
      </c>
      <c r="I473" s="1" t="s">
        <v>15622</v>
      </c>
      <c r="J473" s="1" t="s">
        <v>17051</v>
      </c>
      <c r="K473" s="1" t="s">
        <v>17125</v>
      </c>
      <c r="L473" s="1" t="s">
        <v>15623</v>
      </c>
      <c r="M473" s="42">
        <v>1</v>
      </c>
      <c r="N473" s="42">
        <v>0.6</v>
      </c>
      <c r="O473" s="1" t="s">
        <v>15616</v>
      </c>
    </row>
    <row r="474" spans="1:15" x14ac:dyDescent="0.25">
      <c r="A474">
        <v>473</v>
      </c>
      <c r="B474" t="s">
        <v>11426</v>
      </c>
      <c r="C474" t="s">
        <v>3975</v>
      </c>
      <c r="D474" t="s">
        <v>16174</v>
      </c>
      <c r="E474" s="65">
        <f t="shared" si="28"/>
        <v>40894</v>
      </c>
      <c r="F474">
        <f t="shared" si="29"/>
        <v>2011</v>
      </c>
      <c r="G474">
        <f t="shared" si="30"/>
        <v>12</v>
      </c>
      <c r="H474">
        <f t="shared" si="31"/>
        <v>6</v>
      </c>
      <c r="I474" s="1" t="s">
        <v>15622</v>
      </c>
      <c r="J474" s="1" t="s">
        <v>17051</v>
      </c>
      <c r="K474" s="1" t="s">
        <v>17125</v>
      </c>
      <c r="L474" s="1" t="s">
        <v>15623</v>
      </c>
      <c r="M474" s="42">
        <v>0.8</v>
      </c>
      <c r="N474" s="42">
        <v>0.33</v>
      </c>
      <c r="O474" s="1" t="s">
        <v>15615</v>
      </c>
    </row>
    <row r="475" spans="1:15" x14ac:dyDescent="0.25">
      <c r="A475">
        <v>474</v>
      </c>
      <c r="B475" t="s">
        <v>11338</v>
      </c>
      <c r="C475" t="s">
        <v>4063</v>
      </c>
      <c r="D475" t="s">
        <v>16175</v>
      </c>
      <c r="E475" s="65">
        <f t="shared" si="28"/>
        <v>40896</v>
      </c>
      <c r="F475">
        <f t="shared" si="29"/>
        <v>2011</v>
      </c>
      <c r="G475">
        <f t="shared" si="30"/>
        <v>12</v>
      </c>
      <c r="H475">
        <f t="shared" si="31"/>
        <v>1</v>
      </c>
      <c r="I475" s="1" t="s">
        <v>15625</v>
      </c>
      <c r="J475" s="1" t="s">
        <v>17051</v>
      </c>
      <c r="K475" s="1" t="s">
        <v>17125</v>
      </c>
      <c r="L475" s="1" t="s">
        <v>15624</v>
      </c>
      <c r="M475" s="42">
        <v>1</v>
      </c>
      <c r="N475" s="42">
        <v>0.56000000000000005</v>
      </c>
      <c r="O475" s="1" t="s">
        <v>15615</v>
      </c>
    </row>
    <row r="476" spans="1:15" x14ac:dyDescent="0.25">
      <c r="A476">
        <v>475</v>
      </c>
      <c r="B476" t="s">
        <v>9258</v>
      </c>
      <c r="C476" t="s">
        <v>6096</v>
      </c>
      <c r="D476" t="s">
        <v>16176</v>
      </c>
      <c r="E476" s="65">
        <f t="shared" si="28"/>
        <v>40900</v>
      </c>
      <c r="F476">
        <f t="shared" si="29"/>
        <v>2011</v>
      </c>
      <c r="G476">
        <f t="shared" si="30"/>
        <v>12</v>
      </c>
      <c r="H476">
        <f t="shared" si="31"/>
        <v>5</v>
      </c>
      <c r="I476" s="1" t="s">
        <v>15622</v>
      </c>
      <c r="J476" s="1" t="s">
        <v>17051</v>
      </c>
      <c r="K476" s="1" t="s">
        <v>17125</v>
      </c>
      <c r="L476" s="1" t="s">
        <v>15628</v>
      </c>
      <c r="M476" s="42">
        <v>0.43</v>
      </c>
      <c r="N476" s="42">
        <v>0.6</v>
      </c>
      <c r="O476" s="1" t="s">
        <v>15615</v>
      </c>
    </row>
    <row r="477" spans="1:15" x14ac:dyDescent="0.25">
      <c r="A477">
        <v>476</v>
      </c>
      <c r="B477" t="s">
        <v>8390</v>
      </c>
      <c r="C477" t="s">
        <v>6952</v>
      </c>
      <c r="D477" t="s">
        <v>16176</v>
      </c>
      <c r="E477" s="65">
        <f t="shared" si="28"/>
        <v>40900</v>
      </c>
      <c r="F477">
        <f t="shared" si="29"/>
        <v>2011</v>
      </c>
      <c r="G477">
        <f t="shared" si="30"/>
        <v>12</v>
      </c>
      <c r="H477">
        <f t="shared" si="31"/>
        <v>5</v>
      </c>
      <c r="I477" s="1" t="s">
        <v>15622</v>
      </c>
      <c r="J477" s="1" t="s">
        <v>17051</v>
      </c>
      <c r="K477" s="1" t="s">
        <v>17125</v>
      </c>
      <c r="L477" s="1" t="s">
        <v>15624</v>
      </c>
      <c r="M477" s="42">
        <v>1</v>
      </c>
      <c r="N477" s="42">
        <v>0.86</v>
      </c>
      <c r="O477" s="1" t="s">
        <v>15615</v>
      </c>
    </row>
    <row r="478" spans="1:15" x14ac:dyDescent="0.25">
      <c r="A478">
        <v>477</v>
      </c>
      <c r="B478" t="s">
        <v>10126</v>
      </c>
      <c r="C478" t="s">
        <v>5251</v>
      </c>
      <c r="D478" t="s">
        <v>16177</v>
      </c>
      <c r="E478" s="65">
        <f t="shared" si="28"/>
        <v>40903</v>
      </c>
      <c r="F478">
        <f t="shared" si="29"/>
        <v>2011</v>
      </c>
      <c r="G478">
        <f t="shared" si="30"/>
        <v>12</v>
      </c>
      <c r="H478">
        <f t="shared" si="31"/>
        <v>1</v>
      </c>
      <c r="I478" s="1" t="s">
        <v>15622</v>
      </c>
      <c r="J478" s="1" t="s">
        <v>17051</v>
      </c>
      <c r="K478" s="1" t="s">
        <v>17125</v>
      </c>
      <c r="L478" s="1" t="s">
        <v>15623</v>
      </c>
      <c r="M478" s="42">
        <v>1</v>
      </c>
      <c r="N478" s="42">
        <v>0.92</v>
      </c>
      <c r="O478" s="1" t="s">
        <v>15616</v>
      </c>
    </row>
    <row r="479" spans="1:15" x14ac:dyDescent="0.25">
      <c r="A479">
        <v>478</v>
      </c>
      <c r="B479" t="s">
        <v>10320</v>
      </c>
      <c r="C479" t="s">
        <v>5059</v>
      </c>
      <c r="D479" t="s">
        <v>16178</v>
      </c>
      <c r="E479" s="65">
        <f t="shared" si="28"/>
        <v>40904</v>
      </c>
      <c r="F479">
        <f t="shared" si="29"/>
        <v>2011</v>
      </c>
      <c r="G479">
        <f t="shared" si="30"/>
        <v>12</v>
      </c>
      <c r="H479">
        <f t="shared" si="31"/>
        <v>2</v>
      </c>
      <c r="I479" s="1" t="s">
        <v>15770</v>
      </c>
      <c r="J479" s="1" t="s">
        <v>17072</v>
      </c>
      <c r="K479" s="1" t="s">
        <v>17125</v>
      </c>
      <c r="L479" s="1" t="s">
        <v>15626</v>
      </c>
      <c r="M479" s="42">
        <v>1</v>
      </c>
      <c r="N479" s="42">
        <v>0.69</v>
      </c>
      <c r="O479" s="1" t="s">
        <v>15616</v>
      </c>
    </row>
    <row r="480" spans="1:15" x14ac:dyDescent="0.25">
      <c r="A480">
        <v>479</v>
      </c>
      <c r="B480" t="s">
        <v>8551</v>
      </c>
      <c r="C480" t="s">
        <v>6795</v>
      </c>
      <c r="D480" t="s">
        <v>16178</v>
      </c>
      <c r="E480" s="65">
        <f t="shared" si="28"/>
        <v>40904</v>
      </c>
      <c r="F480">
        <f t="shared" si="29"/>
        <v>2011</v>
      </c>
      <c r="G480">
        <f t="shared" si="30"/>
        <v>12</v>
      </c>
      <c r="H480">
        <f t="shared" si="31"/>
        <v>2</v>
      </c>
      <c r="I480" s="1" t="s">
        <v>15622</v>
      </c>
      <c r="J480" s="1" t="s">
        <v>17051</v>
      </c>
      <c r="K480" s="1" t="s">
        <v>17125</v>
      </c>
      <c r="L480" s="1" t="s">
        <v>15624</v>
      </c>
      <c r="M480" s="42">
        <v>1</v>
      </c>
      <c r="N480" s="42">
        <v>1</v>
      </c>
      <c r="O480" s="1" t="s">
        <v>15615</v>
      </c>
    </row>
    <row r="481" spans="1:15" x14ac:dyDescent="0.25">
      <c r="A481">
        <v>480</v>
      </c>
      <c r="B481" t="s">
        <v>9494</v>
      </c>
      <c r="C481" t="s">
        <v>5865</v>
      </c>
      <c r="D481" t="s">
        <v>16178</v>
      </c>
      <c r="E481" s="65">
        <f t="shared" si="28"/>
        <v>40904</v>
      </c>
      <c r="F481">
        <f t="shared" si="29"/>
        <v>2011</v>
      </c>
      <c r="G481">
        <f t="shared" si="30"/>
        <v>12</v>
      </c>
      <c r="H481">
        <f t="shared" si="31"/>
        <v>2</v>
      </c>
      <c r="I481" s="1" t="s">
        <v>15622</v>
      </c>
      <c r="J481" s="1" t="s">
        <v>17051</v>
      </c>
      <c r="K481" s="1" t="s">
        <v>17125</v>
      </c>
      <c r="L481" s="1" t="s">
        <v>15624</v>
      </c>
      <c r="M481" s="42">
        <v>1</v>
      </c>
      <c r="N481" s="42">
        <v>0.64</v>
      </c>
      <c r="O481" s="1" t="s">
        <v>15615</v>
      </c>
    </row>
    <row r="482" spans="1:15" x14ac:dyDescent="0.25">
      <c r="A482">
        <v>481</v>
      </c>
      <c r="B482" t="s">
        <v>10317</v>
      </c>
      <c r="C482" t="s">
        <v>5062</v>
      </c>
      <c r="D482" t="s">
        <v>16179</v>
      </c>
      <c r="E482" s="65">
        <f t="shared" si="28"/>
        <v>40905</v>
      </c>
      <c r="F482">
        <f t="shared" si="29"/>
        <v>2011</v>
      </c>
      <c r="G482">
        <f t="shared" si="30"/>
        <v>12</v>
      </c>
      <c r="H482">
        <f t="shared" si="31"/>
        <v>3</v>
      </c>
      <c r="I482" s="1" t="s">
        <v>15622</v>
      </c>
      <c r="J482" s="1" t="s">
        <v>17051</v>
      </c>
      <c r="K482" s="1" t="s">
        <v>17125</v>
      </c>
      <c r="L482" s="1" t="s">
        <v>15624</v>
      </c>
      <c r="M482" s="42">
        <v>1</v>
      </c>
      <c r="N482" s="42">
        <v>1</v>
      </c>
      <c r="O482" s="1" t="s">
        <v>15616</v>
      </c>
    </row>
    <row r="483" spans="1:15" x14ac:dyDescent="0.25">
      <c r="A483">
        <v>482</v>
      </c>
      <c r="B483" t="s">
        <v>10943</v>
      </c>
      <c r="C483" t="s">
        <v>4451</v>
      </c>
      <c r="D483" t="s">
        <v>16179</v>
      </c>
      <c r="E483" s="65">
        <f t="shared" si="28"/>
        <v>40905</v>
      </c>
      <c r="F483">
        <f t="shared" si="29"/>
        <v>2011</v>
      </c>
      <c r="G483">
        <f t="shared" si="30"/>
        <v>12</v>
      </c>
      <c r="H483">
        <f t="shared" si="31"/>
        <v>3</v>
      </c>
      <c r="I483" s="1" t="s">
        <v>15622</v>
      </c>
      <c r="J483" s="1" t="s">
        <v>17051</v>
      </c>
      <c r="K483" s="1" t="s">
        <v>17125</v>
      </c>
      <c r="L483" s="1" t="s">
        <v>15626</v>
      </c>
      <c r="M483" s="42">
        <v>1</v>
      </c>
      <c r="N483" s="42">
        <v>0.92</v>
      </c>
      <c r="O483" s="1" t="s">
        <v>15616</v>
      </c>
    </row>
    <row r="484" spans="1:15" x14ac:dyDescent="0.25">
      <c r="A484">
        <v>483</v>
      </c>
      <c r="B484" t="s">
        <v>11403</v>
      </c>
      <c r="C484" t="s">
        <v>3997</v>
      </c>
      <c r="D484" t="s">
        <v>16179</v>
      </c>
      <c r="E484" s="65">
        <f t="shared" si="28"/>
        <v>40905</v>
      </c>
      <c r="F484">
        <f t="shared" si="29"/>
        <v>2011</v>
      </c>
      <c r="G484">
        <f t="shared" si="30"/>
        <v>12</v>
      </c>
      <c r="H484">
        <f t="shared" si="31"/>
        <v>3</v>
      </c>
      <c r="I484" s="1" t="s">
        <v>15622</v>
      </c>
      <c r="J484" s="1" t="s">
        <v>17051</v>
      </c>
      <c r="K484" s="1" t="s">
        <v>17125</v>
      </c>
      <c r="L484" s="1" t="s">
        <v>15624</v>
      </c>
      <c r="M484" s="42">
        <v>1</v>
      </c>
      <c r="N484" s="42">
        <v>0.96</v>
      </c>
      <c r="O484" s="1" t="s">
        <v>15616</v>
      </c>
    </row>
    <row r="485" spans="1:15" x14ac:dyDescent="0.25">
      <c r="A485">
        <v>484</v>
      </c>
      <c r="B485" t="s">
        <v>9106</v>
      </c>
      <c r="C485" t="s">
        <v>6247</v>
      </c>
      <c r="D485" t="s">
        <v>16180</v>
      </c>
      <c r="E485" s="65">
        <f t="shared" si="28"/>
        <v>40907</v>
      </c>
      <c r="F485">
        <f t="shared" si="29"/>
        <v>2011</v>
      </c>
      <c r="G485">
        <f t="shared" si="30"/>
        <v>12</v>
      </c>
      <c r="H485">
        <f t="shared" si="31"/>
        <v>5</v>
      </c>
      <c r="I485" s="1" t="s">
        <v>15625</v>
      </c>
      <c r="J485" s="1" t="s">
        <v>17051</v>
      </c>
      <c r="K485" s="1" t="s">
        <v>17125</v>
      </c>
      <c r="L485" s="1" t="s">
        <v>15623</v>
      </c>
      <c r="M485" s="42">
        <v>0.67</v>
      </c>
      <c r="N485" s="42">
        <v>1</v>
      </c>
      <c r="O485" s="1" t="s">
        <v>15616</v>
      </c>
    </row>
    <row r="486" spans="1:15" x14ac:dyDescent="0.25">
      <c r="A486">
        <v>485</v>
      </c>
      <c r="B486" t="s">
        <v>10634</v>
      </c>
      <c r="C486" t="s">
        <v>4752</v>
      </c>
      <c r="D486" t="s">
        <v>16181</v>
      </c>
      <c r="E486" s="65">
        <f t="shared" si="28"/>
        <v>40910</v>
      </c>
      <c r="F486">
        <f t="shared" si="29"/>
        <v>2012</v>
      </c>
      <c r="G486">
        <f t="shared" si="30"/>
        <v>1</v>
      </c>
      <c r="H486">
        <f t="shared" si="31"/>
        <v>1</v>
      </c>
      <c r="I486" s="1" t="s">
        <v>15625</v>
      </c>
      <c r="J486" s="1" t="s">
        <v>17051</v>
      </c>
      <c r="K486" s="1" t="s">
        <v>17125</v>
      </c>
      <c r="L486" s="1" t="s">
        <v>15628</v>
      </c>
      <c r="M486" s="42">
        <v>0</v>
      </c>
      <c r="N486" s="42">
        <v>1</v>
      </c>
      <c r="O486" s="1" t="s">
        <v>15616</v>
      </c>
    </row>
    <row r="487" spans="1:15" x14ac:dyDescent="0.25">
      <c r="A487">
        <v>486</v>
      </c>
      <c r="B487" t="s">
        <v>11373</v>
      </c>
      <c r="C487" t="s">
        <v>4027</v>
      </c>
      <c r="D487" t="s">
        <v>16181</v>
      </c>
      <c r="E487" s="65">
        <f t="shared" si="28"/>
        <v>40910</v>
      </c>
      <c r="F487">
        <f t="shared" si="29"/>
        <v>2012</v>
      </c>
      <c r="G487">
        <f t="shared" si="30"/>
        <v>1</v>
      </c>
      <c r="H487">
        <f t="shared" si="31"/>
        <v>1</v>
      </c>
      <c r="I487" s="1" t="s">
        <v>15622</v>
      </c>
      <c r="J487" s="1" t="s">
        <v>17051</v>
      </c>
      <c r="K487" s="1" t="s">
        <v>17125</v>
      </c>
      <c r="L487" s="1" t="s">
        <v>15626</v>
      </c>
      <c r="M487" s="42">
        <v>1</v>
      </c>
      <c r="N487" s="42">
        <v>0.96</v>
      </c>
      <c r="O487" s="1" t="s">
        <v>15615</v>
      </c>
    </row>
    <row r="488" spans="1:15" x14ac:dyDescent="0.25">
      <c r="A488">
        <v>487</v>
      </c>
      <c r="B488" t="s">
        <v>10432</v>
      </c>
      <c r="C488" t="s">
        <v>4948</v>
      </c>
      <c r="D488" t="s">
        <v>16181</v>
      </c>
      <c r="E488" s="65">
        <f t="shared" si="28"/>
        <v>40910</v>
      </c>
      <c r="F488">
        <f t="shared" si="29"/>
        <v>2012</v>
      </c>
      <c r="G488">
        <f t="shared" si="30"/>
        <v>1</v>
      </c>
      <c r="H488">
        <f t="shared" si="31"/>
        <v>1</v>
      </c>
      <c r="I488" s="1" t="s">
        <v>15622</v>
      </c>
      <c r="J488" s="1" t="s">
        <v>17051</v>
      </c>
      <c r="K488" s="1" t="s">
        <v>17125</v>
      </c>
      <c r="L488" s="1" t="s">
        <v>15623</v>
      </c>
      <c r="M488" s="42">
        <v>1</v>
      </c>
      <c r="N488" s="42">
        <v>0.98</v>
      </c>
      <c r="O488" s="1" t="s">
        <v>15615</v>
      </c>
    </row>
    <row r="489" spans="1:15" x14ac:dyDescent="0.25">
      <c r="A489">
        <v>488</v>
      </c>
      <c r="B489" t="s">
        <v>8708</v>
      </c>
      <c r="C489" t="s">
        <v>6640</v>
      </c>
      <c r="D489" t="s">
        <v>16182</v>
      </c>
      <c r="E489" s="65">
        <f t="shared" si="28"/>
        <v>40911</v>
      </c>
      <c r="F489">
        <f t="shared" si="29"/>
        <v>2012</v>
      </c>
      <c r="G489">
        <f t="shared" si="30"/>
        <v>1</v>
      </c>
      <c r="H489">
        <f t="shared" si="31"/>
        <v>2</v>
      </c>
      <c r="I489" s="1" t="s">
        <v>15622</v>
      </c>
      <c r="J489" s="1" t="s">
        <v>17051</v>
      </c>
      <c r="K489" s="1" t="s">
        <v>17125</v>
      </c>
      <c r="L489" s="1" t="s">
        <v>15624</v>
      </c>
      <c r="M489" s="42">
        <v>0.93</v>
      </c>
      <c r="N489" s="42">
        <v>0.41</v>
      </c>
      <c r="O489" s="1" t="s">
        <v>15616</v>
      </c>
    </row>
    <row r="490" spans="1:15" x14ac:dyDescent="0.25">
      <c r="A490">
        <v>489</v>
      </c>
      <c r="B490" t="s">
        <v>9171</v>
      </c>
      <c r="C490" t="s">
        <v>6182</v>
      </c>
      <c r="D490" t="s">
        <v>16182</v>
      </c>
      <c r="E490" s="65">
        <f t="shared" si="28"/>
        <v>40911</v>
      </c>
      <c r="F490">
        <f t="shared" si="29"/>
        <v>2012</v>
      </c>
      <c r="G490">
        <f t="shared" si="30"/>
        <v>1</v>
      </c>
      <c r="H490">
        <f t="shared" si="31"/>
        <v>2</v>
      </c>
      <c r="I490" s="1" t="s">
        <v>15625</v>
      </c>
      <c r="J490" s="1" t="s">
        <v>17051</v>
      </c>
      <c r="K490" s="1" t="s">
        <v>17125</v>
      </c>
      <c r="L490" s="1" t="s">
        <v>15624</v>
      </c>
      <c r="M490" s="42">
        <v>1</v>
      </c>
      <c r="N490" s="42">
        <v>0.93</v>
      </c>
      <c r="O490" s="1" t="s">
        <v>15615</v>
      </c>
    </row>
    <row r="491" spans="1:15" x14ac:dyDescent="0.25">
      <c r="A491">
        <v>490</v>
      </c>
      <c r="B491" t="s">
        <v>10064</v>
      </c>
      <c r="C491" t="s">
        <v>5310</v>
      </c>
      <c r="D491" t="s">
        <v>16183</v>
      </c>
      <c r="E491" s="65">
        <f t="shared" si="28"/>
        <v>40912</v>
      </c>
      <c r="F491">
        <f t="shared" si="29"/>
        <v>2012</v>
      </c>
      <c r="G491">
        <f t="shared" si="30"/>
        <v>1</v>
      </c>
      <c r="H491">
        <f t="shared" si="31"/>
        <v>3</v>
      </c>
      <c r="I491" s="1" t="s">
        <v>15622</v>
      </c>
      <c r="J491" s="1" t="s">
        <v>17051</v>
      </c>
      <c r="K491" s="1" t="s">
        <v>17125</v>
      </c>
      <c r="L491" s="1" t="s">
        <v>15624</v>
      </c>
      <c r="M491" s="42">
        <v>1</v>
      </c>
      <c r="N491" s="42">
        <v>0.95</v>
      </c>
      <c r="O491" s="1" t="s">
        <v>15615</v>
      </c>
    </row>
    <row r="492" spans="1:15" x14ac:dyDescent="0.25">
      <c r="A492">
        <v>491</v>
      </c>
      <c r="B492" t="s">
        <v>10178</v>
      </c>
      <c r="C492" t="s">
        <v>5200</v>
      </c>
      <c r="D492" t="s">
        <v>16183</v>
      </c>
      <c r="E492" s="65">
        <f t="shared" si="28"/>
        <v>40912</v>
      </c>
      <c r="F492">
        <f t="shared" si="29"/>
        <v>2012</v>
      </c>
      <c r="G492">
        <f t="shared" si="30"/>
        <v>1</v>
      </c>
      <c r="H492">
        <f t="shared" si="31"/>
        <v>3</v>
      </c>
      <c r="I492" s="1" t="s">
        <v>15622</v>
      </c>
      <c r="J492" s="1" t="s">
        <v>17051</v>
      </c>
      <c r="K492" s="1" t="s">
        <v>17125</v>
      </c>
      <c r="L492" s="1" t="s">
        <v>15626</v>
      </c>
      <c r="M492" s="42">
        <v>1</v>
      </c>
      <c r="N492" s="42">
        <v>0.25</v>
      </c>
      <c r="O492" s="1" t="s">
        <v>15615</v>
      </c>
    </row>
    <row r="493" spans="1:15" x14ac:dyDescent="0.25">
      <c r="A493">
        <v>492</v>
      </c>
      <c r="B493" t="s">
        <v>9816</v>
      </c>
      <c r="C493" t="s">
        <v>5553</v>
      </c>
      <c r="D493" t="s">
        <v>16184</v>
      </c>
      <c r="E493" s="65">
        <f t="shared" si="28"/>
        <v>40913</v>
      </c>
      <c r="F493">
        <f t="shared" si="29"/>
        <v>2012</v>
      </c>
      <c r="G493">
        <f t="shared" si="30"/>
        <v>1</v>
      </c>
      <c r="H493">
        <f t="shared" si="31"/>
        <v>4</v>
      </c>
      <c r="I493" s="1" t="s">
        <v>15622</v>
      </c>
      <c r="J493" s="1" t="s">
        <v>17051</v>
      </c>
      <c r="K493" s="1" t="s">
        <v>17125</v>
      </c>
      <c r="L493" s="1" t="s">
        <v>15626</v>
      </c>
      <c r="M493" s="42">
        <v>1</v>
      </c>
      <c r="N493" s="42">
        <v>0.98</v>
      </c>
      <c r="O493" s="1" t="s">
        <v>15616</v>
      </c>
    </row>
    <row r="494" spans="1:15" x14ac:dyDescent="0.25">
      <c r="A494">
        <v>493</v>
      </c>
      <c r="B494" t="s">
        <v>8599</v>
      </c>
      <c r="C494" t="s">
        <v>6748</v>
      </c>
      <c r="D494" t="s">
        <v>16184</v>
      </c>
      <c r="E494" s="65">
        <f t="shared" si="28"/>
        <v>40913</v>
      </c>
      <c r="F494">
        <f t="shared" si="29"/>
        <v>2012</v>
      </c>
      <c r="G494">
        <f t="shared" si="30"/>
        <v>1</v>
      </c>
      <c r="H494">
        <f t="shared" si="31"/>
        <v>4</v>
      </c>
      <c r="I494" s="1" t="s">
        <v>15622</v>
      </c>
      <c r="J494" s="1" t="s">
        <v>17051</v>
      </c>
      <c r="K494" s="1" t="s">
        <v>17125</v>
      </c>
      <c r="L494" s="1" t="s">
        <v>15626</v>
      </c>
      <c r="M494" s="42">
        <v>1</v>
      </c>
      <c r="N494" s="42">
        <v>0.4</v>
      </c>
      <c r="O494" s="1" t="s">
        <v>15615</v>
      </c>
    </row>
    <row r="495" spans="1:15" x14ac:dyDescent="0.25">
      <c r="A495">
        <v>494</v>
      </c>
      <c r="B495" t="s">
        <v>7766</v>
      </c>
      <c r="C495" t="s">
        <v>7555</v>
      </c>
      <c r="D495" t="s">
        <v>16184</v>
      </c>
      <c r="E495" s="65">
        <f t="shared" si="28"/>
        <v>40913</v>
      </c>
      <c r="F495">
        <f t="shared" si="29"/>
        <v>2012</v>
      </c>
      <c r="G495">
        <f t="shared" si="30"/>
        <v>1</v>
      </c>
      <c r="H495">
        <f t="shared" si="31"/>
        <v>4</v>
      </c>
      <c r="I495" s="1" t="s">
        <v>15622</v>
      </c>
      <c r="J495" s="1" t="s">
        <v>17051</v>
      </c>
      <c r="K495" s="1" t="s">
        <v>17125</v>
      </c>
      <c r="L495" s="1" t="s">
        <v>15626</v>
      </c>
      <c r="M495" s="42">
        <v>1</v>
      </c>
      <c r="N495" s="42">
        <v>0.92</v>
      </c>
      <c r="O495" s="1" t="s">
        <v>15615</v>
      </c>
    </row>
    <row r="496" spans="1:15" x14ac:dyDescent="0.25">
      <c r="A496">
        <v>495</v>
      </c>
      <c r="B496" t="s">
        <v>10518</v>
      </c>
      <c r="C496" t="s">
        <v>4865</v>
      </c>
      <c r="D496" t="s">
        <v>16185</v>
      </c>
      <c r="E496" s="65">
        <f t="shared" si="28"/>
        <v>40914</v>
      </c>
      <c r="F496">
        <f t="shared" si="29"/>
        <v>2012</v>
      </c>
      <c r="G496">
        <f t="shared" si="30"/>
        <v>1</v>
      </c>
      <c r="H496">
        <f t="shared" si="31"/>
        <v>5</v>
      </c>
      <c r="I496" s="1" t="s">
        <v>15625</v>
      </c>
      <c r="J496" s="1" t="s">
        <v>17051</v>
      </c>
      <c r="K496" s="1" t="s">
        <v>17125</v>
      </c>
      <c r="L496" s="1" t="s">
        <v>15623</v>
      </c>
      <c r="M496" s="42">
        <v>1</v>
      </c>
      <c r="N496" s="42">
        <v>0.82</v>
      </c>
      <c r="O496" s="1" t="s">
        <v>15615</v>
      </c>
    </row>
    <row r="497" spans="1:15" x14ac:dyDescent="0.25">
      <c r="A497">
        <v>496</v>
      </c>
      <c r="B497" t="s">
        <v>11422</v>
      </c>
      <c r="C497" t="s">
        <v>3979</v>
      </c>
      <c r="D497" t="s">
        <v>16186</v>
      </c>
      <c r="E497" s="65">
        <f t="shared" si="28"/>
        <v>40915</v>
      </c>
      <c r="F497">
        <f t="shared" si="29"/>
        <v>2012</v>
      </c>
      <c r="G497">
        <f t="shared" si="30"/>
        <v>1</v>
      </c>
      <c r="H497">
        <f t="shared" si="31"/>
        <v>6</v>
      </c>
      <c r="I497" s="1" t="s">
        <v>15625</v>
      </c>
      <c r="J497" s="1" t="s">
        <v>17051</v>
      </c>
      <c r="K497" s="1" t="s">
        <v>17125</v>
      </c>
      <c r="L497" s="1" t="s">
        <v>15628</v>
      </c>
      <c r="M497" s="42">
        <v>0.14000000000000001</v>
      </c>
      <c r="N497" s="42">
        <v>0.4</v>
      </c>
      <c r="O497" s="1" t="s">
        <v>15615</v>
      </c>
    </row>
    <row r="498" spans="1:15" x14ac:dyDescent="0.25">
      <c r="A498">
        <v>497</v>
      </c>
      <c r="B498" t="s">
        <v>9937</v>
      </c>
      <c r="C498" t="s">
        <v>5434</v>
      </c>
      <c r="D498" t="s">
        <v>16187</v>
      </c>
      <c r="E498" s="65">
        <f t="shared" si="28"/>
        <v>40916</v>
      </c>
      <c r="F498">
        <f t="shared" si="29"/>
        <v>2012</v>
      </c>
      <c r="G498">
        <f t="shared" si="30"/>
        <v>1</v>
      </c>
      <c r="H498">
        <f t="shared" si="31"/>
        <v>7</v>
      </c>
      <c r="I498" s="1" t="s">
        <v>15625</v>
      </c>
      <c r="J498" s="1" t="s">
        <v>17051</v>
      </c>
      <c r="K498" s="1" t="s">
        <v>17125</v>
      </c>
      <c r="L498" s="1" t="s">
        <v>15624</v>
      </c>
      <c r="M498" s="42">
        <v>1</v>
      </c>
      <c r="N498" s="42">
        <v>1</v>
      </c>
      <c r="O498" s="1" t="s">
        <v>15615</v>
      </c>
    </row>
    <row r="499" spans="1:15" x14ac:dyDescent="0.25">
      <c r="A499">
        <v>498</v>
      </c>
      <c r="B499" t="s">
        <v>10004</v>
      </c>
      <c r="C499" t="s">
        <v>5369</v>
      </c>
      <c r="D499" t="s">
        <v>16188</v>
      </c>
      <c r="E499" s="65">
        <f t="shared" si="28"/>
        <v>40919</v>
      </c>
      <c r="F499">
        <f t="shared" si="29"/>
        <v>2012</v>
      </c>
      <c r="G499">
        <f t="shared" si="30"/>
        <v>1</v>
      </c>
      <c r="H499">
        <f t="shared" si="31"/>
        <v>3</v>
      </c>
      <c r="I499" s="1" t="s">
        <v>15622</v>
      </c>
      <c r="J499" s="1" t="s">
        <v>17051</v>
      </c>
      <c r="K499" s="1" t="s">
        <v>17125</v>
      </c>
      <c r="L499" s="1" t="s">
        <v>15626</v>
      </c>
      <c r="M499" s="42">
        <v>1</v>
      </c>
      <c r="N499" s="42">
        <v>0.82</v>
      </c>
      <c r="O499" s="1" t="s">
        <v>15615</v>
      </c>
    </row>
    <row r="500" spans="1:15" x14ac:dyDescent="0.25">
      <c r="A500">
        <v>499</v>
      </c>
      <c r="B500" t="s">
        <v>11362</v>
      </c>
      <c r="C500" t="s">
        <v>4038</v>
      </c>
      <c r="D500" t="s">
        <v>16189</v>
      </c>
      <c r="E500" s="65">
        <f t="shared" si="28"/>
        <v>40921</v>
      </c>
      <c r="F500">
        <f t="shared" si="29"/>
        <v>2012</v>
      </c>
      <c r="G500">
        <f t="shared" si="30"/>
        <v>1</v>
      </c>
      <c r="H500">
        <f t="shared" si="31"/>
        <v>5</v>
      </c>
      <c r="I500" s="1" t="s">
        <v>15622</v>
      </c>
      <c r="J500" s="1" t="s">
        <v>17051</v>
      </c>
      <c r="K500" s="1" t="s">
        <v>17125</v>
      </c>
      <c r="L500" s="1" t="s">
        <v>15624</v>
      </c>
      <c r="M500" s="42">
        <v>0.7</v>
      </c>
      <c r="N500" s="42">
        <v>1</v>
      </c>
      <c r="O500" s="1" t="s">
        <v>15615</v>
      </c>
    </row>
    <row r="501" spans="1:15" x14ac:dyDescent="0.25">
      <c r="A501">
        <v>500</v>
      </c>
      <c r="B501" t="s">
        <v>10161</v>
      </c>
      <c r="C501" t="s">
        <v>5217</v>
      </c>
      <c r="D501" t="s">
        <v>16190</v>
      </c>
      <c r="E501" s="65">
        <f t="shared" si="28"/>
        <v>40925</v>
      </c>
      <c r="F501">
        <f t="shared" si="29"/>
        <v>2012</v>
      </c>
      <c r="G501">
        <f t="shared" si="30"/>
        <v>1</v>
      </c>
      <c r="H501">
        <f t="shared" si="31"/>
        <v>2</v>
      </c>
      <c r="I501" s="1" t="s">
        <v>15622</v>
      </c>
      <c r="J501" s="1" t="s">
        <v>17051</v>
      </c>
      <c r="K501" s="1" t="s">
        <v>17125</v>
      </c>
      <c r="L501" s="1" t="s">
        <v>15624</v>
      </c>
      <c r="M501" s="42">
        <v>1</v>
      </c>
      <c r="N501" s="42">
        <v>0.5</v>
      </c>
      <c r="O501" s="1" t="s">
        <v>15615</v>
      </c>
    </row>
    <row r="502" spans="1:15" x14ac:dyDescent="0.25">
      <c r="A502">
        <v>501</v>
      </c>
      <c r="B502" t="s">
        <v>10678</v>
      </c>
      <c r="C502" t="s">
        <v>4708</v>
      </c>
      <c r="D502" t="s">
        <v>16191</v>
      </c>
      <c r="E502" s="65">
        <f t="shared" si="28"/>
        <v>40926</v>
      </c>
      <c r="F502">
        <f t="shared" si="29"/>
        <v>2012</v>
      </c>
      <c r="G502">
        <f t="shared" si="30"/>
        <v>1</v>
      </c>
      <c r="H502">
        <f t="shared" si="31"/>
        <v>3</v>
      </c>
      <c r="I502" s="1" t="s">
        <v>15622</v>
      </c>
      <c r="J502" s="1" t="s">
        <v>17051</v>
      </c>
      <c r="K502" s="1" t="s">
        <v>17125</v>
      </c>
      <c r="L502" s="1" t="s">
        <v>15623</v>
      </c>
      <c r="M502" s="42">
        <v>1</v>
      </c>
      <c r="N502" s="42">
        <v>1</v>
      </c>
      <c r="O502" s="1" t="s">
        <v>15615</v>
      </c>
    </row>
    <row r="503" spans="1:15" x14ac:dyDescent="0.25">
      <c r="A503">
        <v>502</v>
      </c>
      <c r="B503" t="s">
        <v>11280</v>
      </c>
      <c r="C503" t="s">
        <v>4121</v>
      </c>
      <c r="D503" t="s">
        <v>16192</v>
      </c>
      <c r="E503" s="65">
        <f t="shared" si="28"/>
        <v>40929</v>
      </c>
      <c r="F503">
        <f t="shared" si="29"/>
        <v>2012</v>
      </c>
      <c r="G503">
        <f t="shared" si="30"/>
        <v>1</v>
      </c>
      <c r="H503">
        <f t="shared" si="31"/>
        <v>6</v>
      </c>
      <c r="I503" s="1" t="s">
        <v>15622</v>
      </c>
      <c r="J503" s="1" t="s">
        <v>17051</v>
      </c>
      <c r="K503" s="1" t="s">
        <v>17125</v>
      </c>
      <c r="L503" s="1" t="s">
        <v>15626</v>
      </c>
      <c r="M503" s="42">
        <v>1</v>
      </c>
      <c r="N503" s="42">
        <v>0.67</v>
      </c>
      <c r="O503" s="1" t="s">
        <v>15616</v>
      </c>
    </row>
    <row r="504" spans="1:15" x14ac:dyDescent="0.25">
      <c r="A504">
        <v>503</v>
      </c>
      <c r="B504" t="s">
        <v>9960</v>
      </c>
      <c r="C504" t="s">
        <v>5412</v>
      </c>
      <c r="D504" t="s">
        <v>16193</v>
      </c>
      <c r="E504" s="65">
        <f t="shared" si="28"/>
        <v>40930</v>
      </c>
      <c r="F504">
        <f t="shared" si="29"/>
        <v>2012</v>
      </c>
      <c r="G504">
        <f t="shared" si="30"/>
        <v>1</v>
      </c>
      <c r="H504">
        <f t="shared" si="31"/>
        <v>7</v>
      </c>
      <c r="I504" s="1" t="s">
        <v>15622</v>
      </c>
      <c r="J504" s="1" t="s">
        <v>17051</v>
      </c>
      <c r="K504" s="1" t="s">
        <v>17125</v>
      </c>
      <c r="L504" s="1" t="s">
        <v>15626</v>
      </c>
      <c r="M504" s="42">
        <v>1</v>
      </c>
      <c r="N504" s="42">
        <v>0.92</v>
      </c>
      <c r="O504" s="1" t="s">
        <v>15616</v>
      </c>
    </row>
    <row r="505" spans="1:15" x14ac:dyDescent="0.25">
      <c r="A505">
        <v>504</v>
      </c>
      <c r="B505" t="s">
        <v>10282</v>
      </c>
      <c r="C505" t="s">
        <v>5097</v>
      </c>
      <c r="D505" t="s">
        <v>16193</v>
      </c>
      <c r="E505" s="65">
        <f t="shared" si="28"/>
        <v>40930</v>
      </c>
      <c r="F505">
        <f t="shared" si="29"/>
        <v>2012</v>
      </c>
      <c r="G505">
        <f t="shared" si="30"/>
        <v>1</v>
      </c>
      <c r="H505">
        <f t="shared" si="31"/>
        <v>7</v>
      </c>
      <c r="I505" s="1" t="s">
        <v>15622</v>
      </c>
      <c r="J505" s="1" t="s">
        <v>17051</v>
      </c>
      <c r="K505" s="1" t="s">
        <v>17125</v>
      </c>
      <c r="L505" s="1" t="s">
        <v>15624</v>
      </c>
      <c r="M505" s="42">
        <v>1</v>
      </c>
      <c r="N505" s="42">
        <v>0.88</v>
      </c>
      <c r="O505" s="1" t="s">
        <v>15616</v>
      </c>
    </row>
    <row r="506" spans="1:15" x14ac:dyDescent="0.25">
      <c r="A506">
        <v>505</v>
      </c>
      <c r="B506" t="s">
        <v>11110</v>
      </c>
      <c r="C506" t="s">
        <v>4289</v>
      </c>
      <c r="D506" t="s">
        <v>16194</v>
      </c>
      <c r="E506" s="65">
        <f t="shared" si="28"/>
        <v>40931</v>
      </c>
      <c r="F506">
        <f t="shared" si="29"/>
        <v>2012</v>
      </c>
      <c r="G506">
        <f t="shared" si="30"/>
        <v>1</v>
      </c>
      <c r="H506">
        <f t="shared" si="31"/>
        <v>1</v>
      </c>
      <c r="I506" s="1" t="s">
        <v>15770</v>
      </c>
      <c r="J506" s="1" t="s">
        <v>17072</v>
      </c>
      <c r="K506" s="1" t="s">
        <v>17125</v>
      </c>
      <c r="L506" s="1" t="s">
        <v>15624</v>
      </c>
      <c r="M506" s="42">
        <v>1</v>
      </c>
      <c r="N506" s="42">
        <v>0.96</v>
      </c>
      <c r="O506" s="1" t="s">
        <v>15616</v>
      </c>
    </row>
    <row r="507" spans="1:15" x14ac:dyDescent="0.25">
      <c r="A507">
        <v>506</v>
      </c>
      <c r="B507" t="s">
        <v>11478</v>
      </c>
      <c r="C507" t="s">
        <v>3924</v>
      </c>
      <c r="D507" t="s">
        <v>16195</v>
      </c>
      <c r="E507" s="65">
        <f t="shared" si="28"/>
        <v>40932</v>
      </c>
      <c r="F507">
        <f t="shared" si="29"/>
        <v>2012</v>
      </c>
      <c r="G507">
        <f t="shared" si="30"/>
        <v>1</v>
      </c>
      <c r="H507">
        <f t="shared" si="31"/>
        <v>2</v>
      </c>
      <c r="I507" s="1" t="s">
        <v>15622</v>
      </c>
      <c r="J507" s="1" t="s">
        <v>17051</v>
      </c>
      <c r="K507" s="1" t="s">
        <v>17125</v>
      </c>
      <c r="L507" s="1" t="s">
        <v>15624</v>
      </c>
      <c r="M507" s="42">
        <v>1</v>
      </c>
      <c r="N507" s="42">
        <v>0.82</v>
      </c>
      <c r="O507" s="1" t="s">
        <v>15615</v>
      </c>
    </row>
    <row r="508" spans="1:15" x14ac:dyDescent="0.25">
      <c r="A508">
        <v>507</v>
      </c>
      <c r="B508" t="s">
        <v>10917</v>
      </c>
      <c r="C508" t="s">
        <v>4477</v>
      </c>
      <c r="D508" t="s">
        <v>16195</v>
      </c>
      <c r="E508" s="65">
        <f t="shared" si="28"/>
        <v>40932</v>
      </c>
      <c r="F508">
        <f t="shared" si="29"/>
        <v>2012</v>
      </c>
      <c r="G508">
        <f t="shared" si="30"/>
        <v>1</v>
      </c>
      <c r="H508">
        <f t="shared" si="31"/>
        <v>2</v>
      </c>
      <c r="I508" s="1" t="s">
        <v>15622</v>
      </c>
      <c r="J508" s="1" t="s">
        <v>17051</v>
      </c>
      <c r="K508" s="1" t="s">
        <v>17125</v>
      </c>
      <c r="L508" s="1" t="s">
        <v>15624</v>
      </c>
      <c r="M508" s="42">
        <v>1</v>
      </c>
      <c r="N508" s="42">
        <v>0.76</v>
      </c>
      <c r="O508" s="1" t="s">
        <v>15616</v>
      </c>
    </row>
    <row r="509" spans="1:15" x14ac:dyDescent="0.25">
      <c r="A509">
        <v>508</v>
      </c>
      <c r="B509" t="s">
        <v>9641</v>
      </c>
      <c r="C509" t="s">
        <v>5723</v>
      </c>
      <c r="D509" t="s">
        <v>16196</v>
      </c>
      <c r="E509" s="65">
        <f t="shared" si="28"/>
        <v>40938</v>
      </c>
      <c r="F509">
        <f t="shared" si="29"/>
        <v>2012</v>
      </c>
      <c r="G509">
        <f t="shared" si="30"/>
        <v>1</v>
      </c>
      <c r="H509">
        <f t="shared" si="31"/>
        <v>1</v>
      </c>
      <c r="I509" s="1" t="s">
        <v>15622</v>
      </c>
      <c r="J509" s="1" t="s">
        <v>17051</v>
      </c>
      <c r="K509" s="1" t="s">
        <v>17125</v>
      </c>
      <c r="L509" s="1" t="s">
        <v>15626</v>
      </c>
      <c r="M509" s="42">
        <v>0.91</v>
      </c>
      <c r="N509" s="42">
        <v>0.82</v>
      </c>
      <c r="O509" s="1" t="s">
        <v>15616</v>
      </c>
    </row>
    <row r="510" spans="1:15" x14ac:dyDescent="0.25">
      <c r="A510">
        <v>509</v>
      </c>
      <c r="B510" t="s">
        <v>9954</v>
      </c>
      <c r="C510" t="s">
        <v>5418</v>
      </c>
      <c r="D510" t="s">
        <v>16196</v>
      </c>
      <c r="E510" s="65">
        <f t="shared" si="28"/>
        <v>40938</v>
      </c>
      <c r="F510">
        <f t="shared" si="29"/>
        <v>2012</v>
      </c>
      <c r="G510">
        <f t="shared" si="30"/>
        <v>1</v>
      </c>
      <c r="H510">
        <f t="shared" si="31"/>
        <v>1</v>
      </c>
      <c r="I510" s="1" t="s">
        <v>15622</v>
      </c>
      <c r="J510" s="1" t="s">
        <v>17051</v>
      </c>
      <c r="K510" s="1" t="s">
        <v>17125</v>
      </c>
      <c r="L510" s="1" t="s">
        <v>15623</v>
      </c>
      <c r="M510" s="42">
        <v>1</v>
      </c>
      <c r="N510" s="42">
        <v>0.2</v>
      </c>
      <c r="O510" s="1" t="s">
        <v>15615</v>
      </c>
    </row>
    <row r="511" spans="1:15" x14ac:dyDescent="0.25">
      <c r="A511">
        <v>510</v>
      </c>
      <c r="B511" t="s">
        <v>11773</v>
      </c>
      <c r="C511" t="s">
        <v>3637</v>
      </c>
      <c r="D511" t="s">
        <v>16196</v>
      </c>
      <c r="E511" s="65">
        <f t="shared" si="28"/>
        <v>40938</v>
      </c>
      <c r="F511">
        <f t="shared" si="29"/>
        <v>2012</v>
      </c>
      <c r="G511">
        <f t="shared" si="30"/>
        <v>1</v>
      </c>
      <c r="H511">
        <f t="shared" si="31"/>
        <v>1</v>
      </c>
      <c r="I511" s="1" t="s">
        <v>15622</v>
      </c>
      <c r="J511" s="1" t="s">
        <v>17051</v>
      </c>
      <c r="K511" s="1" t="s">
        <v>17125</v>
      </c>
      <c r="L511" s="1" t="s">
        <v>15624</v>
      </c>
      <c r="M511" s="42">
        <v>1</v>
      </c>
      <c r="N511" s="42">
        <v>0.96</v>
      </c>
      <c r="O511" s="1" t="s">
        <v>15616</v>
      </c>
    </row>
    <row r="512" spans="1:15" x14ac:dyDescent="0.25">
      <c r="A512">
        <v>511</v>
      </c>
      <c r="B512" t="s">
        <v>11722</v>
      </c>
      <c r="C512" t="s">
        <v>3684</v>
      </c>
      <c r="D512" t="s">
        <v>16197</v>
      </c>
      <c r="E512" s="65">
        <f t="shared" si="28"/>
        <v>40939</v>
      </c>
      <c r="F512">
        <f t="shared" si="29"/>
        <v>2012</v>
      </c>
      <c r="G512">
        <f t="shared" si="30"/>
        <v>1</v>
      </c>
      <c r="H512">
        <f t="shared" si="31"/>
        <v>2</v>
      </c>
      <c r="I512" s="1" t="s">
        <v>15622</v>
      </c>
      <c r="J512" s="1" t="s">
        <v>17051</v>
      </c>
      <c r="K512" s="1" t="s">
        <v>17125</v>
      </c>
      <c r="L512" s="1" t="s">
        <v>15624</v>
      </c>
      <c r="M512" s="42">
        <v>1</v>
      </c>
      <c r="N512" s="42">
        <v>0.6</v>
      </c>
      <c r="O512" s="1" t="s">
        <v>15615</v>
      </c>
    </row>
    <row r="513" spans="1:15" x14ac:dyDescent="0.25">
      <c r="A513">
        <v>512</v>
      </c>
      <c r="B513" t="s">
        <v>9261</v>
      </c>
      <c r="C513" t="s">
        <v>6093</v>
      </c>
      <c r="D513" t="s">
        <v>16197</v>
      </c>
      <c r="E513" s="65">
        <f t="shared" si="28"/>
        <v>40939</v>
      </c>
      <c r="F513">
        <f t="shared" si="29"/>
        <v>2012</v>
      </c>
      <c r="G513">
        <f t="shared" si="30"/>
        <v>1</v>
      </c>
      <c r="H513">
        <f t="shared" si="31"/>
        <v>2</v>
      </c>
      <c r="I513" s="1" t="s">
        <v>15622</v>
      </c>
      <c r="J513" s="1" t="s">
        <v>17051</v>
      </c>
      <c r="K513" s="1" t="s">
        <v>17125</v>
      </c>
      <c r="L513" s="1" t="s">
        <v>15626</v>
      </c>
      <c r="M513" s="42">
        <v>1</v>
      </c>
      <c r="N513" s="42">
        <v>1</v>
      </c>
      <c r="O513" s="1" t="s">
        <v>15615</v>
      </c>
    </row>
    <row r="514" spans="1:15" x14ac:dyDescent="0.25">
      <c r="A514">
        <v>513</v>
      </c>
      <c r="B514" t="s">
        <v>11525</v>
      </c>
      <c r="C514" t="s">
        <v>3878</v>
      </c>
      <c r="D514" t="s">
        <v>16198</v>
      </c>
      <c r="E514" s="65">
        <f t="shared" si="28"/>
        <v>40941</v>
      </c>
      <c r="F514">
        <f t="shared" si="29"/>
        <v>2012</v>
      </c>
      <c r="G514">
        <f t="shared" si="30"/>
        <v>2</v>
      </c>
      <c r="H514">
        <f t="shared" si="31"/>
        <v>4</v>
      </c>
      <c r="I514" s="1" t="s">
        <v>15622</v>
      </c>
      <c r="J514" s="1" t="s">
        <v>17051</v>
      </c>
      <c r="K514" s="1" t="s">
        <v>17125</v>
      </c>
      <c r="L514" s="1" t="s">
        <v>15623</v>
      </c>
      <c r="M514" s="42">
        <v>0.7</v>
      </c>
      <c r="N514" s="42">
        <v>0.42</v>
      </c>
      <c r="O514" s="1" t="s">
        <v>15615</v>
      </c>
    </row>
    <row r="515" spans="1:15" x14ac:dyDescent="0.25">
      <c r="A515">
        <v>514</v>
      </c>
      <c r="B515" t="s">
        <v>11565</v>
      </c>
      <c r="C515" t="s">
        <v>3840</v>
      </c>
      <c r="D515" t="s">
        <v>16199</v>
      </c>
      <c r="E515" s="65">
        <f t="shared" ref="E515:E578" si="32">DATE(LEFT(D515,4),MID(D515,5,2),RIGHT(D515,2))</f>
        <v>40942</v>
      </c>
      <c r="F515">
        <f t="shared" ref="F515:F578" si="33">YEAR(E515)</f>
        <v>2012</v>
      </c>
      <c r="G515">
        <f t="shared" ref="G515:G578" si="34">MONTH(E515)</f>
        <v>2</v>
      </c>
      <c r="H515">
        <f t="shared" ref="H515:H578" si="35">WEEKDAY(E515,2)</f>
        <v>5</v>
      </c>
      <c r="I515" s="1" t="s">
        <v>15822</v>
      </c>
      <c r="J515" s="1" t="s">
        <v>17073</v>
      </c>
      <c r="K515" s="1" t="s">
        <v>17125</v>
      </c>
      <c r="L515" s="1" t="s">
        <v>15628</v>
      </c>
      <c r="M515" s="42">
        <v>0</v>
      </c>
      <c r="N515" s="42">
        <v>0.9</v>
      </c>
      <c r="O515" s="1" t="s">
        <v>15616</v>
      </c>
    </row>
    <row r="516" spans="1:15" x14ac:dyDescent="0.25">
      <c r="A516">
        <v>515</v>
      </c>
      <c r="B516" t="s">
        <v>8233</v>
      </c>
      <c r="C516" t="s">
        <v>7102</v>
      </c>
      <c r="D516" t="s">
        <v>16199</v>
      </c>
      <c r="E516" s="65">
        <f t="shared" si="32"/>
        <v>40942</v>
      </c>
      <c r="F516">
        <f t="shared" si="33"/>
        <v>2012</v>
      </c>
      <c r="G516">
        <f t="shared" si="34"/>
        <v>2</v>
      </c>
      <c r="H516">
        <f t="shared" si="35"/>
        <v>5</v>
      </c>
      <c r="I516" s="1" t="s">
        <v>15622</v>
      </c>
      <c r="J516" s="1" t="s">
        <v>17051</v>
      </c>
      <c r="K516" s="1" t="s">
        <v>17125</v>
      </c>
      <c r="L516" s="1" t="s">
        <v>15623</v>
      </c>
      <c r="M516" s="42">
        <v>0.8</v>
      </c>
      <c r="N516" s="42">
        <v>0.69</v>
      </c>
      <c r="O516" s="1" t="s">
        <v>15615</v>
      </c>
    </row>
    <row r="517" spans="1:15" x14ac:dyDescent="0.25">
      <c r="A517">
        <v>516</v>
      </c>
      <c r="B517" t="s">
        <v>8569</v>
      </c>
      <c r="C517" t="s">
        <v>6778</v>
      </c>
      <c r="D517" t="s">
        <v>16199</v>
      </c>
      <c r="E517" s="65">
        <f t="shared" si="32"/>
        <v>40942</v>
      </c>
      <c r="F517">
        <f t="shared" si="33"/>
        <v>2012</v>
      </c>
      <c r="G517">
        <f t="shared" si="34"/>
        <v>2</v>
      </c>
      <c r="H517">
        <f t="shared" si="35"/>
        <v>5</v>
      </c>
      <c r="I517" s="1" t="s">
        <v>15622</v>
      </c>
      <c r="J517" s="1" t="s">
        <v>17051</v>
      </c>
      <c r="K517" s="1" t="s">
        <v>17125</v>
      </c>
      <c r="L517" s="1" t="s">
        <v>15624</v>
      </c>
      <c r="M517" s="42">
        <v>1</v>
      </c>
      <c r="N517" s="42">
        <v>0.67</v>
      </c>
      <c r="O517" s="1" t="s">
        <v>15615</v>
      </c>
    </row>
    <row r="518" spans="1:15" x14ac:dyDescent="0.25">
      <c r="A518">
        <v>517</v>
      </c>
      <c r="B518" t="s">
        <v>9534</v>
      </c>
      <c r="C518" t="s">
        <v>5826</v>
      </c>
      <c r="D518" t="s">
        <v>16200</v>
      </c>
      <c r="E518" s="65">
        <f t="shared" si="32"/>
        <v>40943</v>
      </c>
      <c r="F518">
        <f t="shared" si="33"/>
        <v>2012</v>
      </c>
      <c r="G518">
        <f t="shared" si="34"/>
        <v>2</v>
      </c>
      <c r="H518">
        <f t="shared" si="35"/>
        <v>6</v>
      </c>
      <c r="I518" s="1" t="s">
        <v>15622</v>
      </c>
      <c r="J518" s="1" t="s">
        <v>17051</v>
      </c>
      <c r="K518" s="1" t="s">
        <v>17125</v>
      </c>
      <c r="L518" s="1" t="s">
        <v>15624</v>
      </c>
      <c r="M518" s="42">
        <v>1</v>
      </c>
      <c r="N518" s="42">
        <v>0.54</v>
      </c>
      <c r="O518" s="1" t="s">
        <v>15616</v>
      </c>
    </row>
    <row r="519" spans="1:15" x14ac:dyDescent="0.25">
      <c r="A519">
        <v>518</v>
      </c>
      <c r="B519" t="s">
        <v>9385</v>
      </c>
      <c r="C519" t="s">
        <v>5972</v>
      </c>
      <c r="D519" t="s">
        <v>16200</v>
      </c>
      <c r="E519" s="65">
        <f t="shared" si="32"/>
        <v>40943</v>
      </c>
      <c r="F519">
        <f t="shared" si="33"/>
        <v>2012</v>
      </c>
      <c r="G519">
        <f t="shared" si="34"/>
        <v>2</v>
      </c>
      <c r="H519">
        <f t="shared" si="35"/>
        <v>6</v>
      </c>
      <c r="I519" s="1" t="s">
        <v>15622</v>
      </c>
      <c r="J519" s="1" t="s">
        <v>17051</v>
      </c>
      <c r="K519" s="1" t="s">
        <v>17125</v>
      </c>
      <c r="L519" s="1" t="s">
        <v>15626</v>
      </c>
      <c r="M519" s="42">
        <v>0.67</v>
      </c>
      <c r="N519" s="42">
        <v>0.88</v>
      </c>
      <c r="O519" s="1" t="s">
        <v>15616</v>
      </c>
    </row>
    <row r="520" spans="1:15" x14ac:dyDescent="0.25">
      <c r="A520">
        <v>519</v>
      </c>
      <c r="B520" t="s">
        <v>9054</v>
      </c>
      <c r="C520" t="s">
        <v>6299</v>
      </c>
      <c r="D520" t="s">
        <v>16200</v>
      </c>
      <c r="E520" s="65">
        <f t="shared" si="32"/>
        <v>40943</v>
      </c>
      <c r="F520">
        <f t="shared" si="33"/>
        <v>2012</v>
      </c>
      <c r="G520">
        <f t="shared" si="34"/>
        <v>2</v>
      </c>
      <c r="H520">
        <f t="shared" si="35"/>
        <v>6</v>
      </c>
      <c r="I520" s="1" t="s">
        <v>15622</v>
      </c>
      <c r="J520" s="1" t="s">
        <v>17051</v>
      </c>
      <c r="K520" s="1" t="s">
        <v>17125</v>
      </c>
      <c r="L520" s="1" t="s">
        <v>15624</v>
      </c>
      <c r="M520" s="42">
        <v>0.7</v>
      </c>
      <c r="N520" s="42">
        <v>0.86</v>
      </c>
      <c r="O520" s="1" t="s">
        <v>15615</v>
      </c>
    </row>
    <row r="521" spans="1:15" x14ac:dyDescent="0.25">
      <c r="A521">
        <v>520</v>
      </c>
      <c r="B521" t="s">
        <v>10306</v>
      </c>
      <c r="C521" t="s">
        <v>5073</v>
      </c>
      <c r="D521" t="s">
        <v>16201</v>
      </c>
      <c r="E521" s="65">
        <f t="shared" si="32"/>
        <v>40944</v>
      </c>
      <c r="F521">
        <f t="shared" si="33"/>
        <v>2012</v>
      </c>
      <c r="G521">
        <f t="shared" si="34"/>
        <v>2</v>
      </c>
      <c r="H521">
        <f t="shared" si="35"/>
        <v>7</v>
      </c>
      <c r="I521" s="1" t="s">
        <v>15622</v>
      </c>
      <c r="J521" s="1" t="s">
        <v>17051</v>
      </c>
      <c r="K521" s="1" t="s">
        <v>17125</v>
      </c>
      <c r="L521" s="1" t="s">
        <v>15624</v>
      </c>
      <c r="M521" s="42">
        <v>1</v>
      </c>
      <c r="N521" s="42">
        <v>0.88</v>
      </c>
      <c r="O521" s="1" t="s">
        <v>15615</v>
      </c>
    </row>
    <row r="522" spans="1:15" x14ac:dyDescent="0.25">
      <c r="A522">
        <v>521</v>
      </c>
      <c r="B522" t="s">
        <v>9676</v>
      </c>
      <c r="C522" t="s">
        <v>5688</v>
      </c>
      <c r="D522" t="s">
        <v>16201</v>
      </c>
      <c r="E522" s="65">
        <f t="shared" si="32"/>
        <v>40944</v>
      </c>
      <c r="F522">
        <f t="shared" si="33"/>
        <v>2012</v>
      </c>
      <c r="G522">
        <f t="shared" si="34"/>
        <v>2</v>
      </c>
      <c r="H522">
        <f t="shared" si="35"/>
        <v>7</v>
      </c>
      <c r="I522" s="1" t="s">
        <v>15715</v>
      </c>
      <c r="J522" s="1" t="s">
        <v>17069</v>
      </c>
      <c r="K522" s="1" t="s">
        <v>17125</v>
      </c>
      <c r="L522" s="1" t="s">
        <v>15624</v>
      </c>
      <c r="M522" s="42">
        <v>1</v>
      </c>
      <c r="N522" s="42">
        <v>0.79</v>
      </c>
      <c r="O522" s="1" t="s">
        <v>15616</v>
      </c>
    </row>
    <row r="523" spans="1:15" x14ac:dyDescent="0.25">
      <c r="A523">
        <v>522</v>
      </c>
      <c r="B523" t="s">
        <v>10580</v>
      </c>
      <c r="C523" t="s">
        <v>4805</v>
      </c>
      <c r="D523" t="s">
        <v>16201</v>
      </c>
      <c r="E523" s="65">
        <f t="shared" si="32"/>
        <v>40944</v>
      </c>
      <c r="F523">
        <f t="shared" si="33"/>
        <v>2012</v>
      </c>
      <c r="G523">
        <f t="shared" si="34"/>
        <v>2</v>
      </c>
      <c r="H523">
        <f t="shared" si="35"/>
        <v>7</v>
      </c>
      <c r="I523" s="1" t="s">
        <v>15622</v>
      </c>
      <c r="J523" s="1" t="s">
        <v>17051</v>
      </c>
      <c r="K523" s="1" t="s">
        <v>17125</v>
      </c>
      <c r="L523" s="1" t="s">
        <v>15624</v>
      </c>
      <c r="M523" s="42">
        <v>0.7</v>
      </c>
      <c r="N523" s="42">
        <v>0.56000000000000005</v>
      </c>
      <c r="O523" s="1" t="s">
        <v>15615</v>
      </c>
    </row>
    <row r="524" spans="1:15" x14ac:dyDescent="0.25">
      <c r="A524">
        <v>523</v>
      </c>
      <c r="B524" t="s">
        <v>7800</v>
      </c>
      <c r="C524" t="s">
        <v>7523</v>
      </c>
      <c r="D524" t="s">
        <v>16201</v>
      </c>
      <c r="E524" s="65">
        <f t="shared" si="32"/>
        <v>40944</v>
      </c>
      <c r="F524">
        <f t="shared" si="33"/>
        <v>2012</v>
      </c>
      <c r="G524">
        <f t="shared" si="34"/>
        <v>2</v>
      </c>
      <c r="H524">
        <f t="shared" si="35"/>
        <v>7</v>
      </c>
      <c r="I524" s="1" t="s">
        <v>15622</v>
      </c>
      <c r="J524" s="1" t="s">
        <v>17051</v>
      </c>
      <c r="K524" s="1" t="s">
        <v>17125</v>
      </c>
      <c r="L524" s="1" t="s">
        <v>15624</v>
      </c>
      <c r="M524" s="42">
        <v>1</v>
      </c>
      <c r="N524" s="42">
        <v>0.55000000000000004</v>
      </c>
      <c r="O524" s="1" t="s">
        <v>15616</v>
      </c>
    </row>
    <row r="525" spans="1:15" x14ac:dyDescent="0.25">
      <c r="A525">
        <v>524</v>
      </c>
      <c r="B525" t="s">
        <v>8698</v>
      </c>
      <c r="C525" t="s">
        <v>6650</v>
      </c>
      <c r="D525" t="s">
        <v>16202</v>
      </c>
      <c r="E525" s="65">
        <f t="shared" si="32"/>
        <v>40945</v>
      </c>
      <c r="F525">
        <f t="shared" si="33"/>
        <v>2012</v>
      </c>
      <c r="G525">
        <f t="shared" si="34"/>
        <v>2</v>
      </c>
      <c r="H525">
        <f t="shared" si="35"/>
        <v>1</v>
      </c>
      <c r="I525" s="1" t="s">
        <v>15622</v>
      </c>
      <c r="J525" s="1" t="s">
        <v>17051</v>
      </c>
      <c r="K525" s="1" t="s">
        <v>17125</v>
      </c>
      <c r="L525" s="1" t="s">
        <v>15626</v>
      </c>
      <c r="M525" s="42">
        <v>1</v>
      </c>
      <c r="N525" s="42">
        <v>0.97</v>
      </c>
      <c r="O525" s="1" t="s">
        <v>15615</v>
      </c>
    </row>
    <row r="526" spans="1:15" x14ac:dyDescent="0.25">
      <c r="A526">
        <v>525</v>
      </c>
      <c r="B526" t="s">
        <v>9952</v>
      </c>
      <c r="C526" t="s">
        <v>3585</v>
      </c>
      <c r="D526" t="s">
        <v>16203</v>
      </c>
      <c r="E526" s="65">
        <f t="shared" si="32"/>
        <v>40946</v>
      </c>
      <c r="F526">
        <f t="shared" si="33"/>
        <v>2012</v>
      </c>
      <c r="G526">
        <f t="shared" si="34"/>
        <v>2</v>
      </c>
      <c r="H526">
        <f t="shared" si="35"/>
        <v>2</v>
      </c>
      <c r="I526" s="1" t="s">
        <v>15749</v>
      </c>
      <c r="J526" s="1" t="s">
        <v>17074</v>
      </c>
      <c r="K526" s="1" t="s">
        <v>17125</v>
      </c>
      <c r="L526" s="1" t="s">
        <v>15623</v>
      </c>
      <c r="M526" s="42">
        <v>0.75</v>
      </c>
      <c r="N526" s="42">
        <v>0.6</v>
      </c>
      <c r="O526" s="1" t="s">
        <v>15615</v>
      </c>
    </row>
    <row r="527" spans="1:15" x14ac:dyDescent="0.25">
      <c r="A527">
        <v>526</v>
      </c>
      <c r="B527" t="s">
        <v>9929</v>
      </c>
      <c r="C527" t="s">
        <v>5442</v>
      </c>
      <c r="D527" t="s">
        <v>16203</v>
      </c>
      <c r="E527" s="65">
        <f t="shared" si="32"/>
        <v>40946</v>
      </c>
      <c r="F527">
        <f t="shared" si="33"/>
        <v>2012</v>
      </c>
      <c r="G527">
        <f t="shared" si="34"/>
        <v>2</v>
      </c>
      <c r="H527">
        <f t="shared" si="35"/>
        <v>2</v>
      </c>
      <c r="I527" s="1" t="s">
        <v>15654</v>
      </c>
      <c r="J527" s="1" t="s">
        <v>17064</v>
      </c>
      <c r="K527" s="1" t="s">
        <v>17129</v>
      </c>
      <c r="L527" s="1" t="s">
        <v>15624</v>
      </c>
      <c r="M527" s="42">
        <v>1</v>
      </c>
      <c r="N527" s="42">
        <v>1</v>
      </c>
      <c r="O527" s="1" t="s">
        <v>15616</v>
      </c>
    </row>
    <row r="528" spans="1:15" x14ac:dyDescent="0.25">
      <c r="A528">
        <v>527</v>
      </c>
      <c r="B528" t="s">
        <v>9024</v>
      </c>
      <c r="C528" t="s">
        <v>6330</v>
      </c>
      <c r="D528" t="s">
        <v>16203</v>
      </c>
      <c r="E528" s="65">
        <f t="shared" si="32"/>
        <v>40946</v>
      </c>
      <c r="F528">
        <f t="shared" si="33"/>
        <v>2012</v>
      </c>
      <c r="G528">
        <f t="shared" si="34"/>
        <v>2</v>
      </c>
      <c r="H528">
        <f t="shared" si="35"/>
        <v>2</v>
      </c>
      <c r="I528" s="1" t="s">
        <v>15622</v>
      </c>
      <c r="J528" s="1" t="s">
        <v>17051</v>
      </c>
      <c r="K528" s="1" t="s">
        <v>17125</v>
      </c>
      <c r="L528" s="1" t="s">
        <v>15624</v>
      </c>
      <c r="M528" s="42">
        <v>0.92</v>
      </c>
      <c r="N528" s="42">
        <v>0.66</v>
      </c>
      <c r="O528" s="1" t="s">
        <v>15616</v>
      </c>
    </row>
    <row r="529" spans="1:15" x14ac:dyDescent="0.25">
      <c r="A529">
        <v>528</v>
      </c>
      <c r="B529" t="s">
        <v>10347</v>
      </c>
      <c r="C529" t="s">
        <v>5032</v>
      </c>
      <c r="D529" t="s">
        <v>16204</v>
      </c>
      <c r="E529" s="65">
        <f t="shared" si="32"/>
        <v>40947</v>
      </c>
      <c r="F529">
        <f t="shared" si="33"/>
        <v>2012</v>
      </c>
      <c r="G529">
        <f t="shared" si="34"/>
        <v>2</v>
      </c>
      <c r="H529">
        <f t="shared" si="35"/>
        <v>3</v>
      </c>
      <c r="I529" s="1" t="s">
        <v>15622</v>
      </c>
      <c r="J529" s="1" t="s">
        <v>17051</v>
      </c>
      <c r="K529" s="1" t="s">
        <v>17125</v>
      </c>
      <c r="L529" s="1" t="s">
        <v>15626</v>
      </c>
      <c r="M529" s="42">
        <v>1</v>
      </c>
      <c r="N529" s="42">
        <v>1</v>
      </c>
      <c r="O529" s="1" t="s">
        <v>15615</v>
      </c>
    </row>
    <row r="530" spans="1:15" x14ac:dyDescent="0.25">
      <c r="A530">
        <v>529</v>
      </c>
      <c r="B530" t="s">
        <v>9238</v>
      </c>
      <c r="C530" t="s">
        <v>6116</v>
      </c>
      <c r="D530" t="s">
        <v>16204</v>
      </c>
      <c r="E530" s="65">
        <f t="shared" si="32"/>
        <v>40947</v>
      </c>
      <c r="F530">
        <f t="shared" si="33"/>
        <v>2012</v>
      </c>
      <c r="G530">
        <f t="shared" si="34"/>
        <v>2</v>
      </c>
      <c r="H530">
        <f t="shared" si="35"/>
        <v>3</v>
      </c>
      <c r="I530" s="1" t="s">
        <v>15622</v>
      </c>
      <c r="J530" s="1" t="s">
        <v>17051</v>
      </c>
      <c r="K530" s="1" t="s">
        <v>17125</v>
      </c>
      <c r="L530" s="1" t="s">
        <v>15626</v>
      </c>
      <c r="M530" s="42">
        <v>1</v>
      </c>
      <c r="N530" s="42">
        <v>0</v>
      </c>
      <c r="O530" s="1" t="s">
        <v>15615</v>
      </c>
    </row>
    <row r="531" spans="1:15" x14ac:dyDescent="0.25">
      <c r="A531">
        <v>530</v>
      </c>
      <c r="B531" t="s">
        <v>11188</v>
      </c>
      <c r="C531" t="s">
        <v>4212</v>
      </c>
      <c r="D531" t="s">
        <v>16205</v>
      </c>
      <c r="E531" s="65">
        <f t="shared" si="32"/>
        <v>40948</v>
      </c>
      <c r="F531">
        <f t="shared" si="33"/>
        <v>2012</v>
      </c>
      <c r="G531">
        <f t="shared" si="34"/>
        <v>2</v>
      </c>
      <c r="H531">
        <f t="shared" si="35"/>
        <v>4</v>
      </c>
      <c r="I531" s="1" t="s">
        <v>15622</v>
      </c>
      <c r="J531" s="1" t="s">
        <v>17051</v>
      </c>
      <c r="K531" s="1" t="s">
        <v>17125</v>
      </c>
      <c r="L531" s="1" t="s">
        <v>15626</v>
      </c>
      <c r="M531" s="42">
        <v>1</v>
      </c>
      <c r="N531" s="42">
        <v>0.91</v>
      </c>
      <c r="O531" s="1" t="s">
        <v>15615</v>
      </c>
    </row>
    <row r="532" spans="1:15" x14ac:dyDescent="0.25">
      <c r="A532">
        <v>531</v>
      </c>
      <c r="B532" t="s">
        <v>9614</v>
      </c>
      <c r="C532" t="s">
        <v>5749</v>
      </c>
      <c r="D532" t="s">
        <v>16206</v>
      </c>
      <c r="E532" s="65">
        <f t="shared" si="32"/>
        <v>40949</v>
      </c>
      <c r="F532">
        <f t="shared" si="33"/>
        <v>2012</v>
      </c>
      <c r="G532">
        <f t="shared" si="34"/>
        <v>2</v>
      </c>
      <c r="H532">
        <f t="shared" si="35"/>
        <v>5</v>
      </c>
      <c r="I532" s="1" t="s">
        <v>15622</v>
      </c>
      <c r="J532" s="1" t="s">
        <v>17051</v>
      </c>
      <c r="K532" s="1" t="s">
        <v>17125</v>
      </c>
      <c r="L532" s="1" t="s">
        <v>15626</v>
      </c>
      <c r="M532" s="42">
        <v>1</v>
      </c>
      <c r="N532" s="42">
        <v>1</v>
      </c>
      <c r="O532" s="1" t="s">
        <v>15616</v>
      </c>
    </row>
    <row r="533" spans="1:15" x14ac:dyDescent="0.25">
      <c r="A533">
        <v>532</v>
      </c>
      <c r="B533" t="s">
        <v>8723</v>
      </c>
      <c r="C533" t="s">
        <v>6625</v>
      </c>
      <c r="D533" t="s">
        <v>16207</v>
      </c>
      <c r="E533" s="65">
        <f t="shared" si="32"/>
        <v>40950</v>
      </c>
      <c r="F533">
        <f t="shared" si="33"/>
        <v>2012</v>
      </c>
      <c r="G533">
        <f t="shared" si="34"/>
        <v>2</v>
      </c>
      <c r="H533">
        <f t="shared" si="35"/>
        <v>6</v>
      </c>
      <c r="I533" s="1" t="s">
        <v>15622</v>
      </c>
      <c r="J533" s="1" t="s">
        <v>17051</v>
      </c>
      <c r="K533" s="1" t="s">
        <v>17125</v>
      </c>
      <c r="L533" s="1" t="s">
        <v>15623</v>
      </c>
      <c r="M533" s="42">
        <v>0.56999999999999995</v>
      </c>
      <c r="N533" s="42">
        <v>0.56999999999999995</v>
      </c>
      <c r="O533" s="1" t="s">
        <v>15615</v>
      </c>
    </row>
    <row r="534" spans="1:15" x14ac:dyDescent="0.25">
      <c r="A534">
        <v>533</v>
      </c>
      <c r="B534" t="s">
        <v>10723</v>
      </c>
      <c r="C534" t="s">
        <v>4665</v>
      </c>
      <c r="D534" t="s">
        <v>16208</v>
      </c>
      <c r="E534" s="65">
        <f t="shared" si="32"/>
        <v>40951</v>
      </c>
      <c r="F534">
        <f t="shared" si="33"/>
        <v>2012</v>
      </c>
      <c r="G534">
        <f t="shared" si="34"/>
        <v>2</v>
      </c>
      <c r="H534">
        <f t="shared" si="35"/>
        <v>7</v>
      </c>
      <c r="I534" s="1" t="s">
        <v>15622</v>
      </c>
      <c r="J534" s="1" t="s">
        <v>17051</v>
      </c>
      <c r="K534" s="1" t="s">
        <v>17125</v>
      </c>
      <c r="L534" s="1" t="s">
        <v>15623</v>
      </c>
      <c r="M534" s="42">
        <v>0.5</v>
      </c>
      <c r="N534" s="42">
        <v>0.39</v>
      </c>
      <c r="O534" s="1" t="s">
        <v>15615</v>
      </c>
    </row>
    <row r="535" spans="1:15" x14ac:dyDescent="0.25">
      <c r="A535">
        <v>534</v>
      </c>
      <c r="B535" t="s">
        <v>11081</v>
      </c>
      <c r="C535" t="s">
        <v>4316</v>
      </c>
      <c r="D535" t="s">
        <v>16209</v>
      </c>
      <c r="E535" s="65">
        <f t="shared" si="32"/>
        <v>40952</v>
      </c>
      <c r="F535">
        <f t="shared" si="33"/>
        <v>2012</v>
      </c>
      <c r="G535">
        <f t="shared" si="34"/>
        <v>2</v>
      </c>
      <c r="H535">
        <f t="shared" si="35"/>
        <v>1</v>
      </c>
      <c r="I535" s="1" t="s">
        <v>15622</v>
      </c>
      <c r="J535" s="1" t="s">
        <v>17051</v>
      </c>
      <c r="K535" s="1" t="s">
        <v>17125</v>
      </c>
      <c r="L535" s="1" t="s">
        <v>15623</v>
      </c>
      <c r="M535" s="42">
        <v>1</v>
      </c>
      <c r="N535" s="42">
        <v>1</v>
      </c>
      <c r="O535" s="1" t="s">
        <v>15616</v>
      </c>
    </row>
    <row r="536" spans="1:15" x14ac:dyDescent="0.25">
      <c r="A536">
        <v>535</v>
      </c>
      <c r="B536" t="s">
        <v>11318</v>
      </c>
      <c r="C536" t="s">
        <v>4083</v>
      </c>
      <c r="D536" t="s">
        <v>16209</v>
      </c>
      <c r="E536" s="65">
        <f t="shared" si="32"/>
        <v>40952</v>
      </c>
      <c r="F536">
        <f t="shared" si="33"/>
        <v>2012</v>
      </c>
      <c r="G536">
        <f t="shared" si="34"/>
        <v>2</v>
      </c>
      <c r="H536">
        <f t="shared" si="35"/>
        <v>1</v>
      </c>
      <c r="I536" s="1" t="s">
        <v>15622</v>
      </c>
      <c r="J536" s="1" t="s">
        <v>17051</v>
      </c>
      <c r="K536" s="1" t="s">
        <v>17125</v>
      </c>
      <c r="L536" s="1" t="s">
        <v>15624</v>
      </c>
      <c r="M536" s="42">
        <v>1</v>
      </c>
      <c r="N536" s="42">
        <v>0.88</v>
      </c>
      <c r="O536" s="1" t="s">
        <v>15616</v>
      </c>
    </row>
    <row r="537" spans="1:15" x14ac:dyDescent="0.25">
      <c r="A537">
        <v>536</v>
      </c>
      <c r="B537" t="s">
        <v>10496</v>
      </c>
      <c r="C537" t="s">
        <v>4887</v>
      </c>
      <c r="D537" t="s">
        <v>16210</v>
      </c>
      <c r="E537" s="65">
        <f t="shared" si="32"/>
        <v>40953</v>
      </c>
      <c r="F537">
        <f t="shared" si="33"/>
        <v>2012</v>
      </c>
      <c r="G537">
        <f t="shared" si="34"/>
        <v>2</v>
      </c>
      <c r="H537">
        <f t="shared" si="35"/>
        <v>2</v>
      </c>
      <c r="I537" s="1" t="s">
        <v>15625</v>
      </c>
      <c r="J537" s="1" t="s">
        <v>17051</v>
      </c>
      <c r="K537" s="1" t="s">
        <v>17125</v>
      </c>
      <c r="L537" s="1" t="s">
        <v>15624</v>
      </c>
      <c r="M537" s="42">
        <v>0.88</v>
      </c>
      <c r="N537" s="42">
        <v>0.68</v>
      </c>
      <c r="O537" s="1" t="s">
        <v>15615</v>
      </c>
    </row>
    <row r="538" spans="1:15" x14ac:dyDescent="0.25">
      <c r="A538">
        <v>537</v>
      </c>
      <c r="B538" t="s">
        <v>10018</v>
      </c>
      <c r="C538" t="s">
        <v>5355</v>
      </c>
      <c r="D538" t="s">
        <v>16210</v>
      </c>
      <c r="E538" s="65">
        <f t="shared" si="32"/>
        <v>40953</v>
      </c>
      <c r="F538">
        <f t="shared" si="33"/>
        <v>2012</v>
      </c>
      <c r="G538">
        <f t="shared" si="34"/>
        <v>2</v>
      </c>
      <c r="H538">
        <f t="shared" si="35"/>
        <v>2</v>
      </c>
      <c r="I538" s="1" t="s">
        <v>15622</v>
      </c>
      <c r="J538" s="1" t="s">
        <v>17051</v>
      </c>
      <c r="K538" s="1" t="s">
        <v>17125</v>
      </c>
      <c r="L538" s="1" t="s">
        <v>15626</v>
      </c>
      <c r="M538" s="42">
        <v>0.89</v>
      </c>
      <c r="N538" s="42">
        <v>0.82</v>
      </c>
      <c r="O538" s="1" t="s">
        <v>15615</v>
      </c>
    </row>
    <row r="539" spans="1:15" x14ac:dyDescent="0.25">
      <c r="A539">
        <v>538</v>
      </c>
      <c r="B539" t="s">
        <v>10612</v>
      </c>
      <c r="C539" t="s">
        <v>4774</v>
      </c>
      <c r="D539" t="s">
        <v>16210</v>
      </c>
      <c r="E539" s="65">
        <f t="shared" si="32"/>
        <v>40953</v>
      </c>
      <c r="F539">
        <f t="shared" si="33"/>
        <v>2012</v>
      </c>
      <c r="G539">
        <f t="shared" si="34"/>
        <v>2</v>
      </c>
      <c r="H539">
        <f t="shared" si="35"/>
        <v>2</v>
      </c>
      <c r="I539" s="1" t="s">
        <v>15625</v>
      </c>
      <c r="J539" s="1" t="s">
        <v>17051</v>
      </c>
      <c r="K539" s="1" t="s">
        <v>17125</v>
      </c>
      <c r="L539" s="1" t="s">
        <v>15623</v>
      </c>
      <c r="M539" s="42">
        <v>1</v>
      </c>
      <c r="N539" s="42">
        <v>0.96</v>
      </c>
      <c r="O539" s="1" t="s">
        <v>15616</v>
      </c>
    </row>
    <row r="540" spans="1:15" x14ac:dyDescent="0.25">
      <c r="A540">
        <v>539</v>
      </c>
      <c r="B540" t="s">
        <v>9508</v>
      </c>
      <c r="C540" t="s">
        <v>5852</v>
      </c>
      <c r="D540" t="s">
        <v>16211</v>
      </c>
      <c r="E540" s="65">
        <f t="shared" si="32"/>
        <v>40954</v>
      </c>
      <c r="F540">
        <f t="shared" si="33"/>
        <v>2012</v>
      </c>
      <c r="G540">
        <f t="shared" si="34"/>
        <v>2</v>
      </c>
      <c r="H540">
        <f t="shared" si="35"/>
        <v>3</v>
      </c>
      <c r="I540" s="1" t="s">
        <v>15625</v>
      </c>
      <c r="J540" s="1" t="s">
        <v>17051</v>
      </c>
      <c r="K540" s="1" t="s">
        <v>17125</v>
      </c>
      <c r="L540" s="1" t="s">
        <v>15626</v>
      </c>
      <c r="M540" s="42">
        <v>0.8</v>
      </c>
      <c r="N540" s="42">
        <v>0.99</v>
      </c>
      <c r="O540" s="1" t="s">
        <v>15615</v>
      </c>
    </row>
    <row r="541" spans="1:15" x14ac:dyDescent="0.25">
      <c r="A541">
        <v>540</v>
      </c>
      <c r="B541" t="s">
        <v>7851</v>
      </c>
      <c r="C541" t="s">
        <v>7475</v>
      </c>
      <c r="D541" t="s">
        <v>16212</v>
      </c>
      <c r="E541" s="65">
        <f t="shared" si="32"/>
        <v>40958</v>
      </c>
      <c r="F541">
        <f t="shared" si="33"/>
        <v>2012</v>
      </c>
      <c r="G541">
        <f t="shared" si="34"/>
        <v>2</v>
      </c>
      <c r="H541">
        <f t="shared" si="35"/>
        <v>7</v>
      </c>
      <c r="I541" s="1" t="s">
        <v>15622</v>
      </c>
      <c r="J541" s="1" t="s">
        <v>17051</v>
      </c>
      <c r="K541" s="1" t="s">
        <v>17125</v>
      </c>
      <c r="L541" s="1" t="s">
        <v>15624</v>
      </c>
      <c r="M541" s="42">
        <v>1</v>
      </c>
      <c r="N541" s="42">
        <v>0.42</v>
      </c>
      <c r="O541" s="1" t="s">
        <v>15615</v>
      </c>
    </row>
    <row r="542" spans="1:15" x14ac:dyDescent="0.25">
      <c r="A542">
        <v>541</v>
      </c>
      <c r="B542" t="s">
        <v>8299</v>
      </c>
      <c r="C542" t="s">
        <v>3563</v>
      </c>
      <c r="D542" t="s">
        <v>16213</v>
      </c>
      <c r="E542" s="65">
        <f t="shared" si="32"/>
        <v>40959</v>
      </c>
      <c r="F542">
        <f t="shared" si="33"/>
        <v>2012</v>
      </c>
      <c r="G542">
        <f t="shared" si="34"/>
        <v>2</v>
      </c>
      <c r="H542">
        <f t="shared" si="35"/>
        <v>1</v>
      </c>
      <c r="I542" s="1" t="s">
        <v>15625</v>
      </c>
      <c r="J542" s="1" t="s">
        <v>17051</v>
      </c>
      <c r="K542" s="1" t="s">
        <v>17125</v>
      </c>
      <c r="L542" s="1" t="s">
        <v>15623</v>
      </c>
      <c r="M542" s="42">
        <v>1</v>
      </c>
      <c r="N542" s="42">
        <v>1</v>
      </c>
      <c r="O542" s="1" t="s">
        <v>15615</v>
      </c>
    </row>
    <row r="543" spans="1:15" x14ac:dyDescent="0.25">
      <c r="A543">
        <v>542</v>
      </c>
      <c r="B543" t="s">
        <v>9296</v>
      </c>
      <c r="C543" t="s">
        <v>6060</v>
      </c>
      <c r="D543" t="s">
        <v>16213</v>
      </c>
      <c r="E543" s="65">
        <f t="shared" si="32"/>
        <v>40959</v>
      </c>
      <c r="F543">
        <f t="shared" si="33"/>
        <v>2012</v>
      </c>
      <c r="G543">
        <f t="shared" si="34"/>
        <v>2</v>
      </c>
      <c r="H543">
        <f t="shared" si="35"/>
        <v>1</v>
      </c>
      <c r="I543" s="1" t="s">
        <v>15625</v>
      </c>
      <c r="J543" s="1" t="s">
        <v>17051</v>
      </c>
      <c r="K543" s="1" t="s">
        <v>17125</v>
      </c>
      <c r="L543" s="1" t="s">
        <v>15624</v>
      </c>
      <c r="M543" s="42">
        <v>1</v>
      </c>
      <c r="N543" s="42">
        <v>0.91</v>
      </c>
      <c r="O543" s="1" t="s">
        <v>15616</v>
      </c>
    </row>
    <row r="544" spans="1:15" x14ac:dyDescent="0.25">
      <c r="A544">
        <v>543</v>
      </c>
      <c r="B544" t="s">
        <v>8475</v>
      </c>
      <c r="C544" t="s">
        <v>6869</v>
      </c>
      <c r="D544" t="s">
        <v>16214</v>
      </c>
      <c r="E544" s="65">
        <f t="shared" si="32"/>
        <v>40963</v>
      </c>
      <c r="F544">
        <f t="shared" si="33"/>
        <v>2012</v>
      </c>
      <c r="G544">
        <f t="shared" si="34"/>
        <v>2</v>
      </c>
      <c r="H544">
        <f t="shared" si="35"/>
        <v>5</v>
      </c>
      <c r="I544" s="1" t="s">
        <v>15622</v>
      </c>
      <c r="J544" s="1" t="s">
        <v>17051</v>
      </c>
      <c r="K544" s="1" t="s">
        <v>17125</v>
      </c>
      <c r="L544" s="1" t="s">
        <v>15624</v>
      </c>
      <c r="M544" s="42">
        <v>1</v>
      </c>
      <c r="N544" s="42">
        <v>0.5</v>
      </c>
      <c r="O544" s="1" t="s">
        <v>15615</v>
      </c>
    </row>
    <row r="545" spans="1:15" x14ac:dyDescent="0.25">
      <c r="A545">
        <v>544</v>
      </c>
      <c r="B545" t="s">
        <v>8088</v>
      </c>
      <c r="C545" t="s">
        <v>7245</v>
      </c>
      <c r="D545" t="s">
        <v>16215</v>
      </c>
      <c r="E545" s="65">
        <f t="shared" si="32"/>
        <v>40965</v>
      </c>
      <c r="F545">
        <f t="shared" si="33"/>
        <v>2012</v>
      </c>
      <c r="G545">
        <f t="shared" si="34"/>
        <v>2</v>
      </c>
      <c r="H545">
        <f t="shared" si="35"/>
        <v>7</v>
      </c>
      <c r="I545" s="1" t="s">
        <v>15622</v>
      </c>
      <c r="J545" s="1" t="s">
        <v>17051</v>
      </c>
      <c r="K545" s="1" t="s">
        <v>17125</v>
      </c>
      <c r="L545" s="1" t="s">
        <v>15623</v>
      </c>
      <c r="M545" s="42">
        <v>0.8</v>
      </c>
      <c r="N545" s="42">
        <v>0.65</v>
      </c>
      <c r="O545" s="1" t="s">
        <v>15615</v>
      </c>
    </row>
    <row r="546" spans="1:15" x14ac:dyDescent="0.25">
      <c r="A546">
        <v>545</v>
      </c>
      <c r="B546" t="s">
        <v>11573</v>
      </c>
      <c r="C546" t="s">
        <v>3832</v>
      </c>
      <c r="D546" t="s">
        <v>16215</v>
      </c>
      <c r="E546" s="65">
        <f t="shared" si="32"/>
        <v>40965</v>
      </c>
      <c r="F546">
        <f t="shared" si="33"/>
        <v>2012</v>
      </c>
      <c r="G546">
        <f t="shared" si="34"/>
        <v>2</v>
      </c>
      <c r="H546">
        <f t="shared" si="35"/>
        <v>7</v>
      </c>
      <c r="I546" s="1" t="s">
        <v>15643</v>
      </c>
      <c r="J546" s="1" t="s">
        <v>17073</v>
      </c>
      <c r="K546" s="1" t="s">
        <v>17125</v>
      </c>
      <c r="L546" s="1" t="s">
        <v>15623</v>
      </c>
      <c r="M546" s="42">
        <v>1</v>
      </c>
      <c r="N546" s="42">
        <v>0.91</v>
      </c>
      <c r="O546" s="1" t="s">
        <v>15615</v>
      </c>
    </row>
    <row r="547" spans="1:15" x14ac:dyDescent="0.25">
      <c r="A547">
        <v>546</v>
      </c>
      <c r="B547" t="s">
        <v>8855</v>
      </c>
      <c r="C547" t="s">
        <v>6495</v>
      </c>
      <c r="D547" t="s">
        <v>16216</v>
      </c>
      <c r="E547" s="65">
        <f t="shared" si="32"/>
        <v>40967</v>
      </c>
      <c r="F547">
        <f t="shared" si="33"/>
        <v>2012</v>
      </c>
      <c r="G547">
        <f t="shared" si="34"/>
        <v>2</v>
      </c>
      <c r="H547">
        <f t="shared" si="35"/>
        <v>2</v>
      </c>
      <c r="I547" s="1" t="s">
        <v>15622</v>
      </c>
      <c r="J547" s="1" t="s">
        <v>17051</v>
      </c>
      <c r="K547" s="1" t="s">
        <v>17125</v>
      </c>
      <c r="L547" s="1" t="s">
        <v>15626</v>
      </c>
      <c r="M547" s="42">
        <v>1</v>
      </c>
      <c r="N547" s="42">
        <v>1</v>
      </c>
      <c r="O547" s="1" t="s">
        <v>15615</v>
      </c>
    </row>
    <row r="548" spans="1:15" x14ac:dyDescent="0.25">
      <c r="A548">
        <v>547</v>
      </c>
      <c r="B548" t="s">
        <v>9160</v>
      </c>
      <c r="C548" t="s">
        <v>6193</v>
      </c>
      <c r="D548" t="s">
        <v>16216</v>
      </c>
      <c r="E548" s="65">
        <f t="shared" si="32"/>
        <v>40967</v>
      </c>
      <c r="F548">
        <f t="shared" si="33"/>
        <v>2012</v>
      </c>
      <c r="G548">
        <f t="shared" si="34"/>
        <v>2</v>
      </c>
      <c r="H548">
        <f t="shared" si="35"/>
        <v>2</v>
      </c>
      <c r="I548" s="1" t="s">
        <v>15622</v>
      </c>
      <c r="J548" s="1" t="s">
        <v>17051</v>
      </c>
      <c r="K548" s="1" t="s">
        <v>17125</v>
      </c>
      <c r="L548" s="1" t="s">
        <v>15623</v>
      </c>
      <c r="M548" s="42">
        <v>1</v>
      </c>
      <c r="N548" s="42">
        <v>0.91</v>
      </c>
      <c r="O548" s="1" t="s">
        <v>15616</v>
      </c>
    </row>
    <row r="549" spans="1:15" x14ac:dyDescent="0.25">
      <c r="A549">
        <v>548</v>
      </c>
      <c r="B549" t="s">
        <v>9862</v>
      </c>
      <c r="C549" t="s">
        <v>5509</v>
      </c>
      <c r="D549" t="s">
        <v>16216</v>
      </c>
      <c r="E549" s="65">
        <f t="shared" si="32"/>
        <v>40967</v>
      </c>
      <c r="F549">
        <f t="shared" si="33"/>
        <v>2012</v>
      </c>
      <c r="G549">
        <f t="shared" si="34"/>
        <v>2</v>
      </c>
      <c r="H549">
        <f t="shared" si="35"/>
        <v>2</v>
      </c>
      <c r="I549" s="1" t="s">
        <v>15622</v>
      </c>
      <c r="J549" s="1" t="s">
        <v>17051</v>
      </c>
      <c r="K549" s="1" t="s">
        <v>17125</v>
      </c>
      <c r="L549" s="1" t="s">
        <v>15626</v>
      </c>
      <c r="M549" s="42">
        <v>1</v>
      </c>
      <c r="N549" s="42">
        <v>0.85</v>
      </c>
      <c r="O549" s="1" t="s">
        <v>15616</v>
      </c>
    </row>
    <row r="550" spans="1:15" x14ac:dyDescent="0.25">
      <c r="A550">
        <v>549</v>
      </c>
      <c r="B550" t="s">
        <v>10445</v>
      </c>
      <c r="C550" t="s">
        <v>4936</v>
      </c>
      <c r="D550" t="s">
        <v>16217</v>
      </c>
      <c r="E550" s="65">
        <f t="shared" si="32"/>
        <v>40969</v>
      </c>
      <c r="F550">
        <f t="shared" si="33"/>
        <v>2012</v>
      </c>
      <c r="G550">
        <f t="shared" si="34"/>
        <v>3</v>
      </c>
      <c r="H550">
        <f t="shared" si="35"/>
        <v>4</v>
      </c>
      <c r="I550" s="1" t="s">
        <v>15625</v>
      </c>
      <c r="J550" s="1" t="s">
        <v>17051</v>
      </c>
      <c r="K550" s="1" t="s">
        <v>17125</v>
      </c>
      <c r="L550" s="1" t="s">
        <v>15624</v>
      </c>
      <c r="M550" s="42">
        <v>1</v>
      </c>
      <c r="N550" s="42">
        <v>0.92</v>
      </c>
      <c r="O550" s="1" t="s">
        <v>15616</v>
      </c>
    </row>
    <row r="551" spans="1:15" x14ac:dyDescent="0.25">
      <c r="A551">
        <v>550</v>
      </c>
      <c r="B551" t="s">
        <v>7912</v>
      </c>
      <c r="C551" t="s">
        <v>3577</v>
      </c>
      <c r="D551" t="s">
        <v>16217</v>
      </c>
      <c r="E551" s="65">
        <f t="shared" si="32"/>
        <v>40969</v>
      </c>
      <c r="F551">
        <f t="shared" si="33"/>
        <v>2012</v>
      </c>
      <c r="G551">
        <f t="shared" si="34"/>
        <v>3</v>
      </c>
      <c r="H551">
        <f t="shared" si="35"/>
        <v>4</v>
      </c>
      <c r="I551" s="1" t="s">
        <v>15622</v>
      </c>
      <c r="J551" s="1" t="s">
        <v>17051</v>
      </c>
      <c r="K551" s="1" t="s">
        <v>17125</v>
      </c>
      <c r="L551" s="1" t="s">
        <v>15624</v>
      </c>
      <c r="M551" s="42">
        <v>1</v>
      </c>
      <c r="N551" s="42">
        <v>0.8</v>
      </c>
      <c r="O551" s="1" t="s">
        <v>15616</v>
      </c>
    </row>
    <row r="552" spans="1:15" x14ac:dyDescent="0.25">
      <c r="A552">
        <v>551</v>
      </c>
      <c r="B552" t="s">
        <v>9672</v>
      </c>
      <c r="C552" t="s">
        <v>5692</v>
      </c>
      <c r="D552" t="s">
        <v>16218</v>
      </c>
      <c r="E552" s="65">
        <f t="shared" si="32"/>
        <v>40970</v>
      </c>
      <c r="F552">
        <f t="shared" si="33"/>
        <v>2012</v>
      </c>
      <c r="G552">
        <f t="shared" si="34"/>
        <v>3</v>
      </c>
      <c r="H552">
        <f t="shared" si="35"/>
        <v>5</v>
      </c>
      <c r="I552" s="1" t="s">
        <v>15735</v>
      </c>
      <c r="J552" s="1" t="s">
        <v>17075</v>
      </c>
      <c r="K552" s="1" t="s">
        <v>17133</v>
      </c>
      <c r="L552" s="1" t="s">
        <v>15628</v>
      </c>
      <c r="M552" s="42">
        <v>0</v>
      </c>
      <c r="N552" s="42">
        <v>0.2</v>
      </c>
      <c r="O552" s="1" t="s">
        <v>15615</v>
      </c>
    </row>
    <row r="553" spans="1:15" x14ac:dyDescent="0.25">
      <c r="A553">
        <v>552</v>
      </c>
      <c r="B553" t="s">
        <v>10624</v>
      </c>
      <c r="C553" t="s">
        <v>4762</v>
      </c>
      <c r="D553" t="s">
        <v>16218</v>
      </c>
      <c r="E553" s="65">
        <f t="shared" si="32"/>
        <v>40970</v>
      </c>
      <c r="F553">
        <f t="shared" si="33"/>
        <v>2012</v>
      </c>
      <c r="G553">
        <f t="shared" si="34"/>
        <v>3</v>
      </c>
      <c r="H553">
        <f t="shared" si="35"/>
        <v>5</v>
      </c>
      <c r="I553" s="1" t="s">
        <v>15625</v>
      </c>
      <c r="J553" s="1" t="s">
        <v>17051</v>
      </c>
      <c r="K553" s="1" t="s">
        <v>17125</v>
      </c>
      <c r="L553" s="1" t="s">
        <v>15624</v>
      </c>
      <c r="M553" s="42">
        <v>0.75</v>
      </c>
      <c r="N553" s="42">
        <v>0.86</v>
      </c>
      <c r="O553" s="1" t="s">
        <v>15615</v>
      </c>
    </row>
    <row r="554" spans="1:15" x14ac:dyDescent="0.25">
      <c r="A554">
        <v>553</v>
      </c>
      <c r="B554" t="s">
        <v>9685</v>
      </c>
      <c r="C554" t="s">
        <v>5679</v>
      </c>
      <c r="D554" t="s">
        <v>16219</v>
      </c>
      <c r="E554" s="65">
        <f t="shared" si="32"/>
        <v>40971</v>
      </c>
      <c r="F554">
        <f t="shared" si="33"/>
        <v>2012</v>
      </c>
      <c r="G554">
        <f t="shared" si="34"/>
        <v>3</v>
      </c>
      <c r="H554">
        <f t="shared" si="35"/>
        <v>6</v>
      </c>
      <c r="I554" s="1" t="s">
        <v>15622</v>
      </c>
      <c r="J554" s="1" t="s">
        <v>17051</v>
      </c>
      <c r="K554" s="1" t="s">
        <v>17125</v>
      </c>
      <c r="L554" s="1" t="s">
        <v>15623</v>
      </c>
      <c r="M554" s="42">
        <v>0.92</v>
      </c>
      <c r="N554" s="42">
        <v>0.82</v>
      </c>
      <c r="O554" s="1" t="s">
        <v>15616</v>
      </c>
    </row>
    <row r="555" spans="1:15" x14ac:dyDescent="0.25">
      <c r="A555">
        <v>554</v>
      </c>
      <c r="B555" t="s">
        <v>10694</v>
      </c>
      <c r="C555" t="s">
        <v>4692</v>
      </c>
      <c r="D555" t="s">
        <v>16220</v>
      </c>
      <c r="E555" s="65">
        <f t="shared" si="32"/>
        <v>40972</v>
      </c>
      <c r="F555">
        <f t="shared" si="33"/>
        <v>2012</v>
      </c>
      <c r="G555">
        <f t="shared" si="34"/>
        <v>3</v>
      </c>
      <c r="H555">
        <f t="shared" si="35"/>
        <v>7</v>
      </c>
      <c r="I555" s="1" t="s">
        <v>15622</v>
      </c>
      <c r="J555" s="1" t="s">
        <v>17051</v>
      </c>
      <c r="K555" s="1" t="s">
        <v>17125</v>
      </c>
      <c r="L555" s="1" t="s">
        <v>15624</v>
      </c>
      <c r="M555" s="42">
        <v>1</v>
      </c>
      <c r="N555" s="42">
        <v>1</v>
      </c>
      <c r="O555" s="1" t="s">
        <v>15615</v>
      </c>
    </row>
    <row r="556" spans="1:15" x14ac:dyDescent="0.25">
      <c r="A556">
        <v>555</v>
      </c>
      <c r="B556" t="s">
        <v>11436</v>
      </c>
      <c r="C556" t="s">
        <v>3965</v>
      </c>
      <c r="D556" t="s">
        <v>16220</v>
      </c>
      <c r="E556" s="65">
        <f t="shared" si="32"/>
        <v>40972</v>
      </c>
      <c r="F556">
        <f t="shared" si="33"/>
        <v>2012</v>
      </c>
      <c r="G556">
        <f t="shared" si="34"/>
        <v>3</v>
      </c>
      <c r="H556">
        <f t="shared" si="35"/>
        <v>7</v>
      </c>
      <c r="I556" s="1" t="s">
        <v>15622</v>
      </c>
      <c r="J556" s="1" t="s">
        <v>17051</v>
      </c>
      <c r="K556" s="1" t="s">
        <v>17125</v>
      </c>
      <c r="L556" s="1" t="s">
        <v>15623</v>
      </c>
      <c r="M556" s="42">
        <v>0.5</v>
      </c>
      <c r="N556" s="42">
        <v>0.87</v>
      </c>
      <c r="O556" s="1" t="s">
        <v>15616</v>
      </c>
    </row>
    <row r="557" spans="1:15" x14ac:dyDescent="0.25">
      <c r="A557">
        <v>556</v>
      </c>
      <c r="B557" t="s">
        <v>8960</v>
      </c>
      <c r="C557" t="s">
        <v>6393</v>
      </c>
      <c r="D557" t="s">
        <v>16221</v>
      </c>
      <c r="E557" s="65">
        <f t="shared" si="32"/>
        <v>40973</v>
      </c>
      <c r="F557">
        <f t="shared" si="33"/>
        <v>2012</v>
      </c>
      <c r="G557">
        <f t="shared" si="34"/>
        <v>3</v>
      </c>
      <c r="H557">
        <f t="shared" si="35"/>
        <v>1</v>
      </c>
      <c r="I557" s="1" t="s">
        <v>15625</v>
      </c>
      <c r="J557" s="1" t="s">
        <v>17051</v>
      </c>
      <c r="K557" s="1" t="s">
        <v>17125</v>
      </c>
      <c r="L557" s="1" t="s">
        <v>15626</v>
      </c>
      <c r="M557" s="42">
        <v>1</v>
      </c>
      <c r="N557" s="42">
        <v>0.9</v>
      </c>
      <c r="O557" s="1" t="s">
        <v>15615</v>
      </c>
    </row>
    <row r="558" spans="1:15" x14ac:dyDescent="0.25">
      <c r="A558">
        <v>557</v>
      </c>
      <c r="B558" t="s">
        <v>11444</v>
      </c>
      <c r="C558" t="s">
        <v>3957</v>
      </c>
      <c r="D558" t="s">
        <v>16221</v>
      </c>
      <c r="E558" s="65">
        <f t="shared" si="32"/>
        <v>40973</v>
      </c>
      <c r="F558">
        <f t="shared" si="33"/>
        <v>2012</v>
      </c>
      <c r="G558">
        <f t="shared" si="34"/>
        <v>3</v>
      </c>
      <c r="H558">
        <f t="shared" si="35"/>
        <v>1</v>
      </c>
      <c r="I558" s="1" t="s">
        <v>15622</v>
      </c>
      <c r="J558" s="1" t="s">
        <v>17051</v>
      </c>
      <c r="K558" s="1" t="s">
        <v>17125</v>
      </c>
      <c r="L558" s="1" t="s">
        <v>15626</v>
      </c>
      <c r="M558" s="42">
        <v>1</v>
      </c>
      <c r="N558" s="42">
        <v>0.95</v>
      </c>
      <c r="O558" s="1" t="s">
        <v>15616</v>
      </c>
    </row>
    <row r="559" spans="1:15" x14ac:dyDescent="0.25">
      <c r="A559">
        <v>558</v>
      </c>
      <c r="B559" t="s">
        <v>9266</v>
      </c>
      <c r="C559" t="s">
        <v>3525</v>
      </c>
      <c r="D559" t="s">
        <v>16221</v>
      </c>
      <c r="E559" s="65">
        <f t="shared" si="32"/>
        <v>40973</v>
      </c>
      <c r="F559">
        <f t="shared" si="33"/>
        <v>2012</v>
      </c>
      <c r="G559">
        <f t="shared" si="34"/>
        <v>3</v>
      </c>
      <c r="H559">
        <f t="shared" si="35"/>
        <v>1</v>
      </c>
      <c r="I559" s="1" t="s">
        <v>15622</v>
      </c>
      <c r="J559" s="1" t="s">
        <v>17051</v>
      </c>
      <c r="K559" s="1" t="s">
        <v>17125</v>
      </c>
      <c r="L559" s="1" t="s">
        <v>15624</v>
      </c>
      <c r="M559" s="42">
        <v>1</v>
      </c>
      <c r="N559" s="42">
        <v>0.46</v>
      </c>
      <c r="O559" s="1" t="s">
        <v>15616</v>
      </c>
    </row>
    <row r="560" spans="1:15" x14ac:dyDescent="0.25">
      <c r="A560">
        <v>559</v>
      </c>
      <c r="B560" t="s">
        <v>9374</v>
      </c>
      <c r="C560" t="s">
        <v>5983</v>
      </c>
      <c r="D560" t="s">
        <v>16222</v>
      </c>
      <c r="E560" s="65">
        <f t="shared" si="32"/>
        <v>40974</v>
      </c>
      <c r="F560">
        <f t="shared" si="33"/>
        <v>2012</v>
      </c>
      <c r="G560">
        <f t="shared" si="34"/>
        <v>3</v>
      </c>
      <c r="H560">
        <f t="shared" si="35"/>
        <v>2</v>
      </c>
      <c r="I560" s="1" t="s">
        <v>15622</v>
      </c>
      <c r="J560" s="1" t="s">
        <v>17051</v>
      </c>
      <c r="K560" s="1" t="s">
        <v>17125</v>
      </c>
      <c r="L560" s="1" t="s">
        <v>15626</v>
      </c>
      <c r="M560" s="42">
        <v>1</v>
      </c>
      <c r="N560" s="42">
        <v>1</v>
      </c>
      <c r="O560" s="1" t="s">
        <v>15616</v>
      </c>
    </row>
    <row r="561" spans="1:15" x14ac:dyDescent="0.25">
      <c r="A561">
        <v>560</v>
      </c>
      <c r="B561" t="s">
        <v>8823</v>
      </c>
      <c r="C561" t="s">
        <v>6525</v>
      </c>
      <c r="D561" t="s">
        <v>16223</v>
      </c>
      <c r="E561" s="65">
        <f t="shared" si="32"/>
        <v>40976</v>
      </c>
      <c r="F561">
        <f t="shared" si="33"/>
        <v>2012</v>
      </c>
      <c r="G561">
        <f t="shared" si="34"/>
        <v>3</v>
      </c>
      <c r="H561">
        <f t="shared" si="35"/>
        <v>4</v>
      </c>
      <c r="I561" s="1" t="s">
        <v>15622</v>
      </c>
      <c r="J561" s="1" t="s">
        <v>17051</v>
      </c>
      <c r="K561" s="1" t="s">
        <v>17125</v>
      </c>
      <c r="L561" s="1" t="s">
        <v>15623</v>
      </c>
      <c r="M561" s="42">
        <v>1</v>
      </c>
      <c r="N561" s="42">
        <v>0.12</v>
      </c>
      <c r="O561" s="1" t="s">
        <v>15615</v>
      </c>
    </row>
    <row r="562" spans="1:15" x14ac:dyDescent="0.25">
      <c r="A562">
        <v>561</v>
      </c>
      <c r="B562" t="s">
        <v>8719</v>
      </c>
      <c r="C562" t="s">
        <v>6629</v>
      </c>
      <c r="D562" t="s">
        <v>16224</v>
      </c>
      <c r="E562" s="65">
        <f t="shared" si="32"/>
        <v>40977</v>
      </c>
      <c r="F562">
        <f t="shared" si="33"/>
        <v>2012</v>
      </c>
      <c r="G562">
        <f t="shared" si="34"/>
        <v>3</v>
      </c>
      <c r="H562">
        <f t="shared" si="35"/>
        <v>5</v>
      </c>
      <c r="I562" s="1" t="s">
        <v>15625</v>
      </c>
      <c r="J562" s="1" t="s">
        <v>17051</v>
      </c>
      <c r="K562" s="1" t="s">
        <v>17125</v>
      </c>
      <c r="L562" s="1" t="s">
        <v>15623</v>
      </c>
      <c r="M562" s="42">
        <v>1</v>
      </c>
      <c r="N562" s="42">
        <v>1</v>
      </c>
      <c r="O562" s="1" t="s">
        <v>15616</v>
      </c>
    </row>
    <row r="563" spans="1:15" x14ac:dyDescent="0.25">
      <c r="A563">
        <v>562</v>
      </c>
      <c r="B563" t="s">
        <v>11576</v>
      </c>
      <c r="C563" t="s">
        <v>3829</v>
      </c>
      <c r="D563" t="s">
        <v>16224</v>
      </c>
      <c r="E563" s="65">
        <f t="shared" si="32"/>
        <v>40977</v>
      </c>
      <c r="F563">
        <f t="shared" si="33"/>
        <v>2012</v>
      </c>
      <c r="G563">
        <f t="shared" si="34"/>
        <v>3</v>
      </c>
      <c r="H563">
        <f t="shared" si="35"/>
        <v>5</v>
      </c>
      <c r="I563" s="1" t="s">
        <v>15650</v>
      </c>
      <c r="J563" s="1" t="s">
        <v>17051</v>
      </c>
      <c r="K563" s="1" t="s">
        <v>17125</v>
      </c>
      <c r="L563" s="1" t="s">
        <v>15624</v>
      </c>
      <c r="M563" s="42">
        <v>1</v>
      </c>
      <c r="N563" s="42">
        <v>0.97</v>
      </c>
      <c r="O563" s="1" t="s">
        <v>15616</v>
      </c>
    </row>
    <row r="564" spans="1:15" x14ac:dyDescent="0.25">
      <c r="A564">
        <v>563</v>
      </c>
      <c r="B564" t="s">
        <v>9260</v>
      </c>
      <c r="C564" t="s">
        <v>6094</v>
      </c>
      <c r="D564" t="s">
        <v>16224</v>
      </c>
      <c r="E564" s="65">
        <f t="shared" si="32"/>
        <v>40977</v>
      </c>
      <c r="F564">
        <f t="shared" si="33"/>
        <v>2012</v>
      </c>
      <c r="G564">
        <f t="shared" si="34"/>
        <v>3</v>
      </c>
      <c r="H564">
        <f t="shared" si="35"/>
        <v>5</v>
      </c>
      <c r="I564" s="1" t="s">
        <v>15720</v>
      </c>
      <c r="J564" s="1" t="s">
        <v>17051</v>
      </c>
      <c r="K564" s="1" t="s">
        <v>17125</v>
      </c>
      <c r="L564" s="1" t="s">
        <v>15626</v>
      </c>
      <c r="M564" s="42">
        <v>1</v>
      </c>
      <c r="N564" s="42">
        <v>0.99</v>
      </c>
      <c r="O564" s="1" t="s">
        <v>15615</v>
      </c>
    </row>
    <row r="565" spans="1:15" x14ac:dyDescent="0.25">
      <c r="A565">
        <v>564</v>
      </c>
      <c r="B565" t="s">
        <v>7821</v>
      </c>
      <c r="C565" t="s">
        <v>7502</v>
      </c>
      <c r="D565" t="s">
        <v>16225</v>
      </c>
      <c r="E565" s="65">
        <f t="shared" si="32"/>
        <v>40980</v>
      </c>
      <c r="F565">
        <f t="shared" si="33"/>
        <v>2012</v>
      </c>
      <c r="G565">
        <f t="shared" si="34"/>
        <v>3</v>
      </c>
      <c r="H565">
        <f t="shared" si="35"/>
        <v>1</v>
      </c>
      <c r="I565" s="1" t="s">
        <v>15622</v>
      </c>
      <c r="J565" s="1" t="s">
        <v>17051</v>
      </c>
      <c r="K565" s="1" t="s">
        <v>17125</v>
      </c>
      <c r="L565" s="1" t="s">
        <v>15624</v>
      </c>
      <c r="M565" s="42">
        <v>1</v>
      </c>
      <c r="N565" s="42">
        <v>0.7</v>
      </c>
      <c r="O565" s="1" t="s">
        <v>15615</v>
      </c>
    </row>
    <row r="566" spans="1:15" x14ac:dyDescent="0.25">
      <c r="A566">
        <v>565</v>
      </c>
      <c r="B566" t="s">
        <v>11743</v>
      </c>
      <c r="C566" t="s">
        <v>3665</v>
      </c>
      <c r="D566" t="s">
        <v>16226</v>
      </c>
      <c r="E566" s="65">
        <f t="shared" si="32"/>
        <v>40982</v>
      </c>
      <c r="F566">
        <f t="shared" si="33"/>
        <v>2012</v>
      </c>
      <c r="G566">
        <f t="shared" si="34"/>
        <v>3</v>
      </c>
      <c r="H566">
        <f t="shared" si="35"/>
        <v>3</v>
      </c>
      <c r="I566" s="1" t="s">
        <v>15622</v>
      </c>
      <c r="J566" s="1" t="s">
        <v>17051</v>
      </c>
      <c r="K566" s="1" t="s">
        <v>17125</v>
      </c>
      <c r="L566" s="1" t="s">
        <v>15624</v>
      </c>
      <c r="M566" s="42">
        <v>1</v>
      </c>
      <c r="N566" s="42">
        <v>0.9</v>
      </c>
      <c r="O566" s="1" t="s">
        <v>15616</v>
      </c>
    </row>
    <row r="567" spans="1:15" x14ac:dyDescent="0.25">
      <c r="A567">
        <v>566</v>
      </c>
      <c r="B567" t="s">
        <v>8544</v>
      </c>
      <c r="C567" t="s">
        <v>6802</v>
      </c>
      <c r="D567" t="s">
        <v>16227</v>
      </c>
      <c r="E567" s="65">
        <f t="shared" si="32"/>
        <v>40985</v>
      </c>
      <c r="F567">
        <f t="shared" si="33"/>
        <v>2012</v>
      </c>
      <c r="G567">
        <f t="shared" si="34"/>
        <v>3</v>
      </c>
      <c r="H567">
        <f t="shared" si="35"/>
        <v>6</v>
      </c>
      <c r="I567" s="1" t="s">
        <v>15622</v>
      </c>
      <c r="J567" s="1" t="s">
        <v>17051</v>
      </c>
      <c r="K567" s="1" t="s">
        <v>17125</v>
      </c>
      <c r="L567" s="1" t="s">
        <v>15626</v>
      </c>
      <c r="M567" s="42">
        <v>1</v>
      </c>
      <c r="N567" s="42">
        <v>0.9</v>
      </c>
      <c r="O567" s="1" t="s">
        <v>15615</v>
      </c>
    </row>
    <row r="568" spans="1:15" x14ac:dyDescent="0.25">
      <c r="A568">
        <v>567</v>
      </c>
      <c r="B568" t="s">
        <v>8995</v>
      </c>
      <c r="C568" t="s">
        <v>6358</v>
      </c>
      <c r="D568" t="s">
        <v>16227</v>
      </c>
      <c r="E568" s="65">
        <f t="shared" si="32"/>
        <v>40985</v>
      </c>
      <c r="F568">
        <f t="shared" si="33"/>
        <v>2012</v>
      </c>
      <c r="G568">
        <f t="shared" si="34"/>
        <v>3</v>
      </c>
      <c r="H568">
        <f t="shared" si="35"/>
        <v>6</v>
      </c>
      <c r="I568" s="1" t="s">
        <v>15706</v>
      </c>
      <c r="J568" s="1" t="s">
        <v>17063</v>
      </c>
      <c r="K568" s="1" t="s">
        <v>17125</v>
      </c>
      <c r="L568" s="1" t="s">
        <v>15626</v>
      </c>
      <c r="M568" s="42">
        <v>1</v>
      </c>
      <c r="N568" s="42">
        <v>0.98</v>
      </c>
      <c r="O568" s="1" t="s">
        <v>15616</v>
      </c>
    </row>
    <row r="569" spans="1:15" x14ac:dyDescent="0.25">
      <c r="A569">
        <v>568</v>
      </c>
      <c r="B569" t="s">
        <v>9800</v>
      </c>
      <c r="C569" t="s">
        <v>5569</v>
      </c>
      <c r="D569" t="s">
        <v>16227</v>
      </c>
      <c r="E569" s="65">
        <f t="shared" si="32"/>
        <v>40985</v>
      </c>
      <c r="F569">
        <f t="shared" si="33"/>
        <v>2012</v>
      </c>
      <c r="G569">
        <f t="shared" si="34"/>
        <v>3</v>
      </c>
      <c r="H569">
        <f t="shared" si="35"/>
        <v>6</v>
      </c>
      <c r="I569" s="1" t="s">
        <v>15715</v>
      </c>
      <c r="J569" s="1" t="s">
        <v>17069</v>
      </c>
      <c r="K569" s="1" t="s">
        <v>17125</v>
      </c>
      <c r="L569" s="1" t="s">
        <v>15626</v>
      </c>
      <c r="M569" s="42">
        <v>1</v>
      </c>
      <c r="N569" s="42">
        <v>1</v>
      </c>
      <c r="O569" s="1" t="s">
        <v>15615</v>
      </c>
    </row>
    <row r="570" spans="1:15" x14ac:dyDescent="0.25">
      <c r="A570">
        <v>569</v>
      </c>
      <c r="B570" t="s">
        <v>8147</v>
      </c>
      <c r="C570" t="s">
        <v>7188</v>
      </c>
      <c r="D570" t="s">
        <v>16228</v>
      </c>
      <c r="E570" s="65">
        <f t="shared" si="32"/>
        <v>40986</v>
      </c>
      <c r="F570">
        <f t="shared" si="33"/>
        <v>2012</v>
      </c>
      <c r="G570">
        <f t="shared" si="34"/>
        <v>3</v>
      </c>
      <c r="H570">
        <f t="shared" si="35"/>
        <v>7</v>
      </c>
      <c r="I570" s="1" t="s">
        <v>15625</v>
      </c>
      <c r="J570" s="1" t="s">
        <v>17051</v>
      </c>
      <c r="K570" s="1" t="s">
        <v>17125</v>
      </c>
      <c r="L570" s="1" t="s">
        <v>15626</v>
      </c>
      <c r="M570" s="42">
        <v>1</v>
      </c>
      <c r="N570" s="42">
        <v>0.91</v>
      </c>
      <c r="O570" s="1" t="s">
        <v>15616</v>
      </c>
    </row>
    <row r="571" spans="1:15" x14ac:dyDescent="0.25">
      <c r="A571">
        <v>570</v>
      </c>
      <c r="B571" t="s">
        <v>10462</v>
      </c>
      <c r="C571" t="s">
        <v>4919</v>
      </c>
      <c r="D571" t="s">
        <v>16229</v>
      </c>
      <c r="E571" s="65">
        <f t="shared" si="32"/>
        <v>40987</v>
      </c>
      <c r="F571">
        <f t="shared" si="33"/>
        <v>2012</v>
      </c>
      <c r="G571">
        <f t="shared" si="34"/>
        <v>3</v>
      </c>
      <c r="H571">
        <f t="shared" si="35"/>
        <v>1</v>
      </c>
      <c r="I571" s="1" t="s">
        <v>15622</v>
      </c>
      <c r="J571" s="1" t="s">
        <v>17051</v>
      </c>
      <c r="K571" s="1" t="s">
        <v>17125</v>
      </c>
      <c r="L571" s="1" t="s">
        <v>15626</v>
      </c>
      <c r="M571" s="42">
        <v>1</v>
      </c>
      <c r="N571" s="42">
        <v>1</v>
      </c>
      <c r="O571" s="1" t="s">
        <v>15616</v>
      </c>
    </row>
    <row r="572" spans="1:15" x14ac:dyDescent="0.25">
      <c r="A572">
        <v>571</v>
      </c>
      <c r="B572" t="s">
        <v>7969</v>
      </c>
      <c r="C572" t="s">
        <v>7362</v>
      </c>
      <c r="D572" t="s">
        <v>16230</v>
      </c>
      <c r="E572" s="65">
        <f t="shared" si="32"/>
        <v>40988</v>
      </c>
      <c r="F572">
        <f t="shared" si="33"/>
        <v>2012</v>
      </c>
      <c r="G572">
        <f t="shared" si="34"/>
        <v>3</v>
      </c>
      <c r="H572">
        <f t="shared" si="35"/>
        <v>2</v>
      </c>
      <c r="I572" s="1" t="s">
        <v>15622</v>
      </c>
      <c r="J572" s="1" t="s">
        <v>17051</v>
      </c>
      <c r="K572" s="1" t="s">
        <v>17125</v>
      </c>
      <c r="L572" s="1" t="s">
        <v>15628</v>
      </c>
      <c r="M572" s="42">
        <v>0.33</v>
      </c>
      <c r="N572" s="42">
        <v>1</v>
      </c>
      <c r="O572" s="1" t="s">
        <v>15615</v>
      </c>
    </row>
    <row r="573" spans="1:15" x14ac:dyDescent="0.25">
      <c r="A573">
        <v>572</v>
      </c>
      <c r="B573" t="s">
        <v>9052</v>
      </c>
      <c r="C573" t="s">
        <v>6301</v>
      </c>
      <c r="D573" t="s">
        <v>16230</v>
      </c>
      <c r="E573" s="65">
        <f t="shared" si="32"/>
        <v>40988</v>
      </c>
      <c r="F573">
        <f t="shared" si="33"/>
        <v>2012</v>
      </c>
      <c r="G573">
        <f t="shared" si="34"/>
        <v>3</v>
      </c>
      <c r="H573">
        <f t="shared" si="35"/>
        <v>2</v>
      </c>
      <c r="I573" s="1" t="s">
        <v>15622</v>
      </c>
      <c r="J573" s="1" t="s">
        <v>17051</v>
      </c>
      <c r="K573" s="1" t="s">
        <v>17125</v>
      </c>
      <c r="L573" s="1" t="s">
        <v>15623</v>
      </c>
      <c r="M573" s="42">
        <v>1</v>
      </c>
      <c r="N573" s="42">
        <v>0.2</v>
      </c>
      <c r="O573" s="1" t="s">
        <v>15615</v>
      </c>
    </row>
    <row r="574" spans="1:15" x14ac:dyDescent="0.25">
      <c r="A574">
        <v>573</v>
      </c>
      <c r="B574" t="s">
        <v>9630</v>
      </c>
      <c r="C574" t="s">
        <v>5733</v>
      </c>
      <c r="D574" t="s">
        <v>16231</v>
      </c>
      <c r="E574" s="65">
        <f t="shared" si="32"/>
        <v>40992</v>
      </c>
      <c r="F574">
        <f t="shared" si="33"/>
        <v>2012</v>
      </c>
      <c r="G574">
        <f t="shared" si="34"/>
        <v>3</v>
      </c>
      <c r="H574">
        <f t="shared" si="35"/>
        <v>6</v>
      </c>
      <c r="I574" s="1" t="s">
        <v>15622</v>
      </c>
      <c r="J574" s="1" t="s">
        <v>17051</v>
      </c>
      <c r="K574" s="1" t="s">
        <v>17125</v>
      </c>
      <c r="L574" s="1" t="s">
        <v>15626</v>
      </c>
      <c r="M574" s="42">
        <v>1</v>
      </c>
      <c r="N574" s="42">
        <v>0.99</v>
      </c>
      <c r="O574" s="1" t="s">
        <v>15616</v>
      </c>
    </row>
    <row r="575" spans="1:15" x14ac:dyDescent="0.25">
      <c r="A575">
        <v>574</v>
      </c>
      <c r="B575" t="s">
        <v>10351</v>
      </c>
      <c r="C575" t="s">
        <v>5028</v>
      </c>
      <c r="D575" t="s">
        <v>16231</v>
      </c>
      <c r="E575" s="65">
        <f t="shared" si="32"/>
        <v>40992</v>
      </c>
      <c r="F575">
        <f t="shared" si="33"/>
        <v>2012</v>
      </c>
      <c r="G575">
        <f t="shared" si="34"/>
        <v>3</v>
      </c>
      <c r="H575">
        <f t="shared" si="35"/>
        <v>6</v>
      </c>
      <c r="I575" s="1" t="s">
        <v>15622</v>
      </c>
      <c r="J575" s="1" t="s">
        <v>17051</v>
      </c>
      <c r="K575" s="1" t="s">
        <v>17125</v>
      </c>
      <c r="L575" s="1" t="s">
        <v>15626</v>
      </c>
      <c r="M575" s="42">
        <v>1</v>
      </c>
      <c r="N575" s="42">
        <v>0.95</v>
      </c>
      <c r="O575" s="1" t="s">
        <v>15616</v>
      </c>
    </row>
    <row r="576" spans="1:15" x14ac:dyDescent="0.25">
      <c r="A576">
        <v>575</v>
      </c>
      <c r="B576" t="s">
        <v>8623</v>
      </c>
      <c r="C576" t="s">
        <v>6724</v>
      </c>
      <c r="D576" t="s">
        <v>16231</v>
      </c>
      <c r="E576" s="65">
        <f t="shared" si="32"/>
        <v>40992</v>
      </c>
      <c r="F576">
        <f t="shared" si="33"/>
        <v>2012</v>
      </c>
      <c r="G576">
        <f t="shared" si="34"/>
        <v>3</v>
      </c>
      <c r="H576">
        <f t="shared" si="35"/>
        <v>6</v>
      </c>
      <c r="I576" s="1" t="s">
        <v>15622</v>
      </c>
      <c r="J576" s="1" t="s">
        <v>17051</v>
      </c>
      <c r="K576" s="1" t="s">
        <v>17125</v>
      </c>
      <c r="L576" s="1" t="s">
        <v>15626</v>
      </c>
      <c r="M576" s="42">
        <v>1</v>
      </c>
      <c r="N576" s="42">
        <v>1</v>
      </c>
      <c r="O576" s="1" t="s">
        <v>15615</v>
      </c>
    </row>
    <row r="577" spans="1:15" x14ac:dyDescent="0.25">
      <c r="A577">
        <v>576</v>
      </c>
      <c r="B577" t="s">
        <v>7779</v>
      </c>
      <c r="C577" t="s">
        <v>7543</v>
      </c>
      <c r="D577" t="s">
        <v>16232</v>
      </c>
      <c r="E577" s="65">
        <f t="shared" si="32"/>
        <v>40993</v>
      </c>
      <c r="F577">
        <f t="shared" si="33"/>
        <v>2012</v>
      </c>
      <c r="G577">
        <f t="shared" si="34"/>
        <v>3</v>
      </c>
      <c r="H577">
        <f t="shared" si="35"/>
        <v>7</v>
      </c>
      <c r="I577" s="1" t="s">
        <v>15633</v>
      </c>
      <c r="J577" s="1" t="s">
        <v>17051</v>
      </c>
      <c r="K577" s="1" t="s">
        <v>17125</v>
      </c>
      <c r="L577" s="1" t="s">
        <v>15623</v>
      </c>
      <c r="M577" s="42">
        <v>0.67</v>
      </c>
      <c r="N577" s="42">
        <v>0.35</v>
      </c>
      <c r="O577" s="1" t="s">
        <v>15615</v>
      </c>
    </row>
    <row r="578" spans="1:15" x14ac:dyDescent="0.25">
      <c r="A578">
        <v>577</v>
      </c>
      <c r="B578" t="s">
        <v>9538</v>
      </c>
      <c r="C578" t="s">
        <v>5822</v>
      </c>
      <c r="D578" t="s">
        <v>16233</v>
      </c>
      <c r="E578" s="65">
        <f t="shared" si="32"/>
        <v>40994</v>
      </c>
      <c r="F578">
        <f t="shared" si="33"/>
        <v>2012</v>
      </c>
      <c r="G578">
        <f t="shared" si="34"/>
        <v>3</v>
      </c>
      <c r="H578">
        <f t="shared" si="35"/>
        <v>1</v>
      </c>
      <c r="I578" s="1" t="s">
        <v>15622</v>
      </c>
      <c r="J578" s="1" t="s">
        <v>17051</v>
      </c>
      <c r="K578" s="1" t="s">
        <v>17125</v>
      </c>
      <c r="L578" s="1" t="s">
        <v>15623</v>
      </c>
      <c r="M578" s="42">
        <v>1</v>
      </c>
      <c r="N578" s="42">
        <v>0.94</v>
      </c>
      <c r="O578" s="1" t="s">
        <v>15616</v>
      </c>
    </row>
    <row r="579" spans="1:15" x14ac:dyDescent="0.25">
      <c r="A579">
        <v>578</v>
      </c>
      <c r="B579" t="s">
        <v>8182</v>
      </c>
      <c r="C579" t="s">
        <v>7153</v>
      </c>
      <c r="D579" t="s">
        <v>16234</v>
      </c>
      <c r="E579" s="65">
        <f t="shared" ref="E579:E642" si="36">DATE(LEFT(D579,4),MID(D579,5,2),RIGHT(D579,2))</f>
        <v>40995</v>
      </c>
      <c r="F579">
        <f t="shared" ref="F579:F642" si="37">YEAR(E579)</f>
        <v>2012</v>
      </c>
      <c r="G579">
        <f t="shared" ref="G579:G642" si="38">MONTH(E579)</f>
        <v>3</v>
      </c>
      <c r="H579">
        <f t="shared" ref="H579:H642" si="39">WEEKDAY(E579,2)</f>
        <v>2</v>
      </c>
      <c r="I579" s="1" t="s">
        <v>15625</v>
      </c>
      <c r="J579" s="1" t="s">
        <v>17051</v>
      </c>
      <c r="K579" s="1" t="s">
        <v>17125</v>
      </c>
      <c r="L579" s="1" t="s">
        <v>15626</v>
      </c>
      <c r="M579" s="42">
        <v>1</v>
      </c>
      <c r="N579" s="42">
        <v>0.43</v>
      </c>
      <c r="O579" s="1" t="s">
        <v>15615</v>
      </c>
    </row>
    <row r="580" spans="1:15" x14ac:dyDescent="0.25">
      <c r="A580">
        <v>579</v>
      </c>
      <c r="B580" t="s">
        <v>8269</v>
      </c>
      <c r="C580" t="s">
        <v>7066</v>
      </c>
      <c r="D580" t="s">
        <v>16234</v>
      </c>
      <c r="E580" s="65">
        <f t="shared" si="36"/>
        <v>40995</v>
      </c>
      <c r="F580">
        <f t="shared" si="37"/>
        <v>2012</v>
      </c>
      <c r="G580">
        <f t="shared" si="38"/>
        <v>3</v>
      </c>
      <c r="H580">
        <f t="shared" si="39"/>
        <v>2</v>
      </c>
      <c r="I580" s="1" t="s">
        <v>15622</v>
      </c>
      <c r="J580" s="1" t="s">
        <v>17051</v>
      </c>
      <c r="K580" s="1" t="s">
        <v>17125</v>
      </c>
      <c r="L580" s="1" t="s">
        <v>15626</v>
      </c>
      <c r="M580" s="42">
        <v>1</v>
      </c>
      <c r="N580" s="42">
        <v>1</v>
      </c>
      <c r="O580" s="1" t="s">
        <v>15616</v>
      </c>
    </row>
    <row r="581" spans="1:15" x14ac:dyDescent="0.25">
      <c r="A581">
        <v>580</v>
      </c>
      <c r="B581" t="s">
        <v>9096</v>
      </c>
      <c r="C581" t="s">
        <v>6257</v>
      </c>
      <c r="D581" t="s">
        <v>16234</v>
      </c>
      <c r="E581" s="65">
        <f t="shared" si="36"/>
        <v>40995</v>
      </c>
      <c r="F581">
        <f t="shared" si="37"/>
        <v>2012</v>
      </c>
      <c r="G581">
        <f t="shared" si="38"/>
        <v>3</v>
      </c>
      <c r="H581">
        <f t="shared" si="39"/>
        <v>2</v>
      </c>
      <c r="I581" s="1" t="s">
        <v>15622</v>
      </c>
      <c r="J581" s="1" t="s">
        <v>17051</v>
      </c>
      <c r="K581" s="1" t="s">
        <v>17125</v>
      </c>
      <c r="L581" s="1" t="s">
        <v>15628</v>
      </c>
      <c r="M581" s="42">
        <v>0.33</v>
      </c>
      <c r="N581" s="42">
        <v>0.61</v>
      </c>
      <c r="O581" s="1" t="s">
        <v>15615</v>
      </c>
    </row>
    <row r="582" spans="1:15" x14ac:dyDescent="0.25">
      <c r="A582">
        <v>581</v>
      </c>
      <c r="B582" t="s">
        <v>8606</v>
      </c>
      <c r="C582" t="s">
        <v>6741</v>
      </c>
      <c r="D582" t="s">
        <v>16234</v>
      </c>
      <c r="E582" s="65">
        <f t="shared" si="36"/>
        <v>40995</v>
      </c>
      <c r="F582">
        <f t="shared" si="37"/>
        <v>2012</v>
      </c>
      <c r="G582">
        <f t="shared" si="38"/>
        <v>3</v>
      </c>
      <c r="H582">
        <f t="shared" si="39"/>
        <v>2</v>
      </c>
      <c r="I582" s="1" t="s">
        <v>15622</v>
      </c>
      <c r="J582" s="1" t="s">
        <v>17051</v>
      </c>
      <c r="K582" s="1" t="s">
        <v>17125</v>
      </c>
      <c r="L582" s="1" t="s">
        <v>15623</v>
      </c>
      <c r="M582" s="42">
        <v>1</v>
      </c>
      <c r="N582" s="42">
        <v>0</v>
      </c>
      <c r="O582" s="1" t="s">
        <v>15615</v>
      </c>
    </row>
    <row r="583" spans="1:15" x14ac:dyDescent="0.25">
      <c r="A583">
        <v>582</v>
      </c>
      <c r="B583" t="s">
        <v>7849</v>
      </c>
      <c r="C583" t="s">
        <v>3558</v>
      </c>
      <c r="D583" t="s">
        <v>16235</v>
      </c>
      <c r="E583" s="65">
        <f t="shared" si="36"/>
        <v>40996</v>
      </c>
      <c r="F583">
        <f t="shared" si="37"/>
        <v>2012</v>
      </c>
      <c r="G583">
        <f t="shared" si="38"/>
        <v>3</v>
      </c>
      <c r="H583">
        <f t="shared" si="39"/>
        <v>3</v>
      </c>
      <c r="I583" s="1" t="s">
        <v>15625</v>
      </c>
      <c r="J583" s="1" t="s">
        <v>17051</v>
      </c>
      <c r="K583" s="1" t="s">
        <v>17125</v>
      </c>
      <c r="L583" s="1" t="s">
        <v>15623</v>
      </c>
      <c r="M583" s="42">
        <v>0.6</v>
      </c>
      <c r="N583" s="42">
        <v>0.65</v>
      </c>
      <c r="O583" s="1" t="s">
        <v>15615</v>
      </c>
    </row>
    <row r="584" spans="1:15" x14ac:dyDescent="0.25">
      <c r="A584">
        <v>583</v>
      </c>
      <c r="B584" t="s">
        <v>11581</v>
      </c>
      <c r="C584" t="s">
        <v>3824</v>
      </c>
      <c r="D584" t="s">
        <v>16235</v>
      </c>
      <c r="E584" s="65">
        <f t="shared" si="36"/>
        <v>40996</v>
      </c>
      <c r="F584">
        <f t="shared" si="37"/>
        <v>2012</v>
      </c>
      <c r="G584">
        <f t="shared" si="38"/>
        <v>3</v>
      </c>
      <c r="H584">
        <f t="shared" si="39"/>
        <v>3</v>
      </c>
      <c r="I584" s="1" t="s">
        <v>15622</v>
      </c>
      <c r="J584" s="1" t="s">
        <v>17051</v>
      </c>
      <c r="K584" s="1" t="s">
        <v>17125</v>
      </c>
      <c r="L584" s="1" t="s">
        <v>15624</v>
      </c>
      <c r="M584" s="42">
        <v>1</v>
      </c>
      <c r="N584" s="42">
        <v>1</v>
      </c>
      <c r="O584" s="1" t="s">
        <v>15615</v>
      </c>
    </row>
    <row r="585" spans="1:15" x14ac:dyDescent="0.25">
      <c r="A585">
        <v>584</v>
      </c>
      <c r="B585" t="s">
        <v>11229</v>
      </c>
      <c r="C585" t="s">
        <v>4172</v>
      </c>
      <c r="D585" t="s">
        <v>16236</v>
      </c>
      <c r="E585" s="65">
        <f t="shared" si="36"/>
        <v>40999</v>
      </c>
      <c r="F585">
        <f t="shared" si="37"/>
        <v>2012</v>
      </c>
      <c r="G585">
        <f t="shared" si="38"/>
        <v>3</v>
      </c>
      <c r="H585">
        <f t="shared" si="39"/>
        <v>6</v>
      </c>
      <c r="I585" s="1" t="s">
        <v>15622</v>
      </c>
      <c r="J585" s="1" t="s">
        <v>17051</v>
      </c>
      <c r="K585" s="1" t="s">
        <v>17125</v>
      </c>
      <c r="L585" s="1" t="s">
        <v>15624</v>
      </c>
      <c r="M585" s="42">
        <v>1</v>
      </c>
      <c r="N585" s="42">
        <v>1</v>
      </c>
      <c r="O585" s="1" t="s">
        <v>15615</v>
      </c>
    </row>
    <row r="586" spans="1:15" x14ac:dyDescent="0.25">
      <c r="A586">
        <v>585</v>
      </c>
      <c r="B586" t="s">
        <v>9718</v>
      </c>
      <c r="C586" t="s">
        <v>5647</v>
      </c>
      <c r="D586" t="s">
        <v>16237</v>
      </c>
      <c r="E586" s="65">
        <f t="shared" si="36"/>
        <v>41000</v>
      </c>
      <c r="F586">
        <f t="shared" si="37"/>
        <v>2012</v>
      </c>
      <c r="G586">
        <f t="shared" si="38"/>
        <v>4</v>
      </c>
      <c r="H586">
        <f t="shared" si="39"/>
        <v>7</v>
      </c>
      <c r="I586" s="1" t="s">
        <v>15622</v>
      </c>
      <c r="J586" s="1" t="s">
        <v>17051</v>
      </c>
      <c r="K586" s="1" t="s">
        <v>17125</v>
      </c>
      <c r="L586" s="1" t="s">
        <v>15623</v>
      </c>
      <c r="M586" s="42">
        <v>1</v>
      </c>
      <c r="N586" s="42">
        <v>0.71</v>
      </c>
      <c r="O586" s="1" t="s">
        <v>15616</v>
      </c>
    </row>
    <row r="587" spans="1:15" x14ac:dyDescent="0.25">
      <c r="A587">
        <v>586</v>
      </c>
      <c r="B587" t="s">
        <v>8153</v>
      </c>
      <c r="C587" t="s">
        <v>7182</v>
      </c>
      <c r="D587" t="s">
        <v>16237</v>
      </c>
      <c r="E587" s="65">
        <f t="shared" si="36"/>
        <v>41000</v>
      </c>
      <c r="F587">
        <f t="shared" si="37"/>
        <v>2012</v>
      </c>
      <c r="G587">
        <f t="shared" si="38"/>
        <v>4</v>
      </c>
      <c r="H587">
        <f t="shared" si="39"/>
        <v>7</v>
      </c>
      <c r="I587" s="1" t="s">
        <v>15625</v>
      </c>
      <c r="J587" s="1" t="s">
        <v>17051</v>
      </c>
      <c r="K587" s="1" t="s">
        <v>17125</v>
      </c>
      <c r="L587" s="1" t="s">
        <v>15624</v>
      </c>
      <c r="M587" s="42">
        <v>1</v>
      </c>
      <c r="N587" s="42">
        <v>1</v>
      </c>
      <c r="O587" s="1" t="s">
        <v>15616</v>
      </c>
    </row>
    <row r="588" spans="1:15" x14ac:dyDescent="0.25">
      <c r="A588">
        <v>587</v>
      </c>
      <c r="B588" t="s">
        <v>10029</v>
      </c>
      <c r="C588" t="s">
        <v>5344</v>
      </c>
      <c r="D588" t="s">
        <v>16238</v>
      </c>
      <c r="E588" s="65">
        <f t="shared" si="36"/>
        <v>41004</v>
      </c>
      <c r="F588">
        <f t="shared" si="37"/>
        <v>2012</v>
      </c>
      <c r="G588">
        <f t="shared" si="38"/>
        <v>4</v>
      </c>
      <c r="H588">
        <f t="shared" si="39"/>
        <v>4</v>
      </c>
      <c r="I588" s="1" t="s">
        <v>15622</v>
      </c>
      <c r="J588" s="1" t="s">
        <v>17051</v>
      </c>
      <c r="K588" s="1" t="s">
        <v>17125</v>
      </c>
      <c r="L588" s="1" t="s">
        <v>15623</v>
      </c>
      <c r="M588" s="42">
        <v>1</v>
      </c>
      <c r="N588" s="42">
        <v>0.69</v>
      </c>
      <c r="O588" s="1" t="s">
        <v>15615</v>
      </c>
    </row>
    <row r="589" spans="1:15" x14ac:dyDescent="0.25">
      <c r="A589">
        <v>588</v>
      </c>
      <c r="B589" t="s">
        <v>10752</v>
      </c>
      <c r="C589" t="s">
        <v>4638</v>
      </c>
      <c r="D589" t="s">
        <v>16239</v>
      </c>
      <c r="E589" s="65">
        <f t="shared" si="36"/>
        <v>41005</v>
      </c>
      <c r="F589">
        <f t="shared" si="37"/>
        <v>2012</v>
      </c>
      <c r="G589">
        <f t="shared" si="38"/>
        <v>4</v>
      </c>
      <c r="H589">
        <f t="shared" si="39"/>
        <v>5</v>
      </c>
      <c r="I589" s="1" t="s">
        <v>15622</v>
      </c>
      <c r="J589" s="1" t="s">
        <v>17051</v>
      </c>
      <c r="K589" s="1" t="s">
        <v>17125</v>
      </c>
      <c r="L589" s="1" t="s">
        <v>15626</v>
      </c>
      <c r="M589" s="42">
        <v>0.9</v>
      </c>
      <c r="N589" s="42">
        <v>0.73</v>
      </c>
      <c r="O589" s="1" t="s">
        <v>15616</v>
      </c>
    </row>
    <row r="590" spans="1:15" x14ac:dyDescent="0.25">
      <c r="A590">
        <v>589</v>
      </c>
      <c r="B590" t="s">
        <v>8038</v>
      </c>
      <c r="C590" t="s">
        <v>7294</v>
      </c>
      <c r="D590" t="s">
        <v>16239</v>
      </c>
      <c r="E590" s="65">
        <f t="shared" si="36"/>
        <v>41005</v>
      </c>
      <c r="F590">
        <f t="shared" si="37"/>
        <v>2012</v>
      </c>
      <c r="G590">
        <f t="shared" si="38"/>
        <v>4</v>
      </c>
      <c r="H590">
        <f t="shared" si="39"/>
        <v>5</v>
      </c>
      <c r="I590" s="1" t="s">
        <v>15622</v>
      </c>
      <c r="J590" s="1" t="s">
        <v>17051</v>
      </c>
      <c r="K590" s="1" t="s">
        <v>17125</v>
      </c>
      <c r="L590" s="1" t="s">
        <v>15626</v>
      </c>
      <c r="M590" s="42">
        <v>0.9</v>
      </c>
      <c r="N590" s="42">
        <v>0.97</v>
      </c>
      <c r="O590" s="1" t="s">
        <v>15615</v>
      </c>
    </row>
    <row r="591" spans="1:15" x14ac:dyDescent="0.25">
      <c r="A591">
        <v>590</v>
      </c>
      <c r="B591" t="s">
        <v>8044</v>
      </c>
      <c r="C591" t="s">
        <v>7288</v>
      </c>
      <c r="D591" t="s">
        <v>16239</v>
      </c>
      <c r="E591" s="65">
        <f t="shared" si="36"/>
        <v>41005</v>
      </c>
      <c r="F591">
        <f t="shared" si="37"/>
        <v>2012</v>
      </c>
      <c r="G591">
        <f t="shared" si="38"/>
        <v>4</v>
      </c>
      <c r="H591">
        <f t="shared" si="39"/>
        <v>5</v>
      </c>
      <c r="I591" s="1" t="s">
        <v>15622</v>
      </c>
      <c r="J591" s="1" t="s">
        <v>17051</v>
      </c>
      <c r="K591" s="1" t="s">
        <v>17125</v>
      </c>
      <c r="L591" s="1" t="s">
        <v>15626</v>
      </c>
      <c r="M591" s="42">
        <v>1</v>
      </c>
      <c r="N591" s="42">
        <v>1</v>
      </c>
      <c r="O591" s="1" t="s">
        <v>15615</v>
      </c>
    </row>
    <row r="592" spans="1:15" x14ac:dyDescent="0.25">
      <c r="A592">
        <v>591</v>
      </c>
      <c r="B592" t="s">
        <v>10500</v>
      </c>
      <c r="C592" t="s">
        <v>4883</v>
      </c>
      <c r="D592" t="s">
        <v>16240</v>
      </c>
      <c r="E592" s="65">
        <f t="shared" si="36"/>
        <v>41006</v>
      </c>
      <c r="F592">
        <f t="shared" si="37"/>
        <v>2012</v>
      </c>
      <c r="G592">
        <f t="shared" si="38"/>
        <v>4</v>
      </c>
      <c r="H592">
        <f t="shared" si="39"/>
        <v>6</v>
      </c>
      <c r="I592" s="1" t="s">
        <v>15622</v>
      </c>
      <c r="J592" s="1" t="s">
        <v>17051</v>
      </c>
      <c r="K592" s="1" t="s">
        <v>17125</v>
      </c>
      <c r="L592" s="1" t="s">
        <v>15626</v>
      </c>
      <c r="M592" s="42">
        <v>1</v>
      </c>
      <c r="N592" s="42">
        <v>0.96</v>
      </c>
      <c r="O592" s="1" t="s">
        <v>15615</v>
      </c>
    </row>
    <row r="593" spans="1:15" x14ac:dyDescent="0.25">
      <c r="A593">
        <v>592</v>
      </c>
      <c r="B593" t="s">
        <v>9159</v>
      </c>
      <c r="C593" t="s">
        <v>6194</v>
      </c>
      <c r="D593" t="s">
        <v>16240</v>
      </c>
      <c r="E593" s="65">
        <f t="shared" si="36"/>
        <v>41006</v>
      </c>
      <c r="F593">
        <f t="shared" si="37"/>
        <v>2012</v>
      </c>
      <c r="G593">
        <f t="shared" si="38"/>
        <v>4</v>
      </c>
      <c r="H593">
        <f t="shared" si="39"/>
        <v>6</v>
      </c>
      <c r="I593" s="1" t="s">
        <v>15622</v>
      </c>
      <c r="J593" s="1" t="s">
        <v>17051</v>
      </c>
      <c r="K593" s="1" t="s">
        <v>17125</v>
      </c>
      <c r="L593" s="1" t="s">
        <v>15623</v>
      </c>
      <c r="M593" s="42">
        <v>0.8</v>
      </c>
      <c r="N593" s="42">
        <v>0.44</v>
      </c>
      <c r="O593" s="1" t="s">
        <v>15615</v>
      </c>
    </row>
    <row r="594" spans="1:15" x14ac:dyDescent="0.25">
      <c r="A594">
        <v>593</v>
      </c>
      <c r="B594" t="s">
        <v>10690</v>
      </c>
      <c r="C594" t="s">
        <v>4696</v>
      </c>
      <c r="D594" t="s">
        <v>16240</v>
      </c>
      <c r="E594" s="65">
        <f t="shared" si="36"/>
        <v>41006</v>
      </c>
      <c r="F594">
        <f t="shared" si="37"/>
        <v>2012</v>
      </c>
      <c r="G594">
        <f t="shared" si="38"/>
        <v>4</v>
      </c>
      <c r="H594">
        <f t="shared" si="39"/>
        <v>6</v>
      </c>
      <c r="I594" s="1" t="s">
        <v>15622</v>
      </c>
      <c r="J594" s="1" t="s">
        <v>17051</v>
      </c>
      <c r="K594" s="1" t="s">
        <v>17125</v>
      </c>
      <c r="L594" s="1" t="s">
        <v>15624</v>
      </c>
      <c r="M594" s="42">
        <v>0.89</v>
      </c>
      <c r="N594" s="42">
        <v>0.86</v>
      </c>
      <c r="O594" s="1" t="s">
        <v>15616</v>
      </c>
    </row>
    <row r="595" spans="1:15" x14ac:dyDescent="0.25">
      <c r="A595">
        <v>594</v>
      </c>
      <c r="B595" t="s">
        <v>8779</v>
      </c>
      <c r="C595" t="s">
        <v>6569</v>
      </c>
      <c r="D595" t="s">
        <v>16241</v>
      </c>
      <c r="E595" s="65">
        <f t="shared" si="36"/>
        <v>41007</v>
      </c>
      <c r="F595">
        <f t="shared" si="37"/>
        <v>2012</v>
      </c>
      <c r="G595">
        <f t="shared" si="38"/>
        <v>4</v>
      </c>
      <c r="H595">
        <f t="shared" si="39"/>
        <v>7</v>
      </c>
      <c r="I595" s="1" t="s">
        <v>15622</v>
      </c>
      <c r="J595" s="1" t="s">
        <v>17051</v>
      </c>
      <c r="K595" s="1" t="s">
        <v>17125</v>
      </c>
      <c r="L595" s="1" t="s">
        <v>15626</v>
      </c>
      <c r="M595" s="42">
        <v>1</v>
      </c>
      <c r="N595" s="42">
        <v>0.95</v>
      </c>
      <c r="O595" s="1" t="s">
        <v>15615</v>
      </c>
    </row>
    <row r="596" spans="1:15" x14ac:dyDescent="0.25">
      <c r="A596">
        <v>595</v>
      </c>
      <c r="B596" t="s">
        <v>11494</v>
      </c>
      <c r="C596" t="s">
        <v>3908</v>
      </c>
      <c r="D596" t="s">
        <v>16242</v>
      </c>
      <c r="E596" s="65">
        <f t="shared" si="36"/>
        <v>41009</v>
      </c>
      <c r="F596">
        <f t="shared" si="37"/>
        <v>2012</v>
      </c>
      <c r="G596">
        <f t="shared" si="38"/>
        <v>4</v>
      </c>
      <c r="H596">
        <f t="shared" si="39"/>
        <v>2</v>
      </c>
      <c r="I596" s="1" t="s">
        <v>15622</v>
      </c>
      <c r="J596" s="1" t="s">
        <v>17051</v>
      </c>
      <c r="K596" s="1" t="s">
        <v>17125</v>
      </c>
      <c r="L596" s="1" t="s">
        <v>15623</v>
      </c>
      <c r="M596" s="42">
        <v>1</v>
      </c>
      <c r="N596" s="42">
        <v>0.81</v>
      </c>
      <c r="O596" s="1" t="s">
        <v>15615</v>
      </c>
    </row>
    <row r="597" spans="1:15" x14ac:dyDescent="0.25">
      <c r="A597">
        <v>596</v>
      </c>
      <c r="B597" t="s">
        <v>8104</v>
      </c>
      <c r="C597" t="s">
        <v>7231</v>
      </c>
      <c r="D597" t="s">
        <v>16243</v>
      </c>
      <c r="E597" s="65">
        <f t="shared" si="36"/>
        <v>41010</v>
      </c>
      <c r="F597">
        <f t="shared" si="37"/>
        <v>2012</v>
      </c>
      <c r="G597">
        <f t="shared" si="38"/>
        <v>4</v>
      </c>
      <c r="H597">
        <f t="shared" si="39"/>
        <v>3</v>
      </c>
      <c r="I597" s="1" t="s">
        <v>15622</v>
      </c>
      <c r="J597" s="1" t="s">
        <v>17051</v>
      </c>
      <c r="K597" s="1" t="s">
        <v>17125</v>
      </c>
      <c r="L597" s="1" t="s">
        <v>15626</v>
      </c>
      <c r="M597" s="42">
        <v>1</v>
      </c>
      <c r="N597" s="42">
        <v>0.97</v>
      </c>
      <c r="O597" s="1" t="s">
        <v>15615</v>
      </c>
    </row>
    <row r="598" spans="1:15" x14ac:dyDescent="0.25">
      <c r="A598">
        <v>597</v>
      </c>
      <c r="B598" t="s">
        <v>8713</v>
      </c>
      <c r="C598" t="s">
        <v>6635</v>
      </c>
      <c r="D598" t="s">
        <v>16243</v>
      </c>
      <c r="E598" s="65">
        <f t="shared" si="36"/>
        <v>41010</v>
      </c>
      <c r="F598">
        <f t="shared" si="37"/>
        <v>2012</v>
      </c>
      <c r="G598">
        <f t="shared" si="38"/>
        <v>4</v>
      </c>
      <c r="H598">
        <f t="shared" si="39"/>
        <v>3</v>
      </c>
      <c r="I598" s="1" t="s">
        <v>15622</v>
      </c>
      <c r="J598" s="1" t="s">
        <v>17051</v>
      </c>
      <c r="K598" s="1" t="s">
        <v>17125</v>
      </c>
      <c r="L598" s="1" t="s">
        <v>15624</v>
      </c>
      <c r="M598" s="42">
        <v>0.8</v>
      </c>
      <c r="N598" s="42">
        <v>0.92</v>
      </c>
      <c r="O598" s="1" t="s">
        <v>15615</v>
      </c>
    </row>
    <row r="599" spans="1:15" x14ac:dyDescent="0.25">
      <c r="A599">
        <v>598</v>
      </c>
      <c r="B599" t="s">
        <v>8912</v>
      </c>
      <c r="C599" t="s">
        <v>6440</v>
      </c>
      <c r="D599" t="s">
        <v>16244</v>
      </c>
      <c r="E599" s="65">
        <f t="shared" si="36"/>
        <v>41013</v>
      </c>
      <c r="F599">
        <f t="shared" si="37"/>
        <v>2012</v>
      </c>
      <c r="G599">
        <f t="shared" si="38"/>
        <v>4</v>
      </c>
      <c r="H599">
        <f t="shared" si="39"/>
        <v>6</v>
      </c>
      <c r="I599" s="1" t="s">
        <v>15622</v>
      </c>
      <c r="J599" s="1" t="s">
        <v>17051</v>
      </c>
      <c r="K599" s="1" t="s">
        <v>17125</v>
      </c>
      <c r="L599" s="1" t="s">
        <v>15626</v>
      </c>
      <c r="M599" s="42">
        <v>1</v>
      </c>
      <c r="N599" s="42">
        <v>0.99</v>
      </c>
      <c r="O599" s="1" t="s">
        <v>15616</v>
      </c>
    </row>
    <row r="600" spans="1:15" x14ac:dyDescent="0.25">
      <c r="A600">
        <v>599</v>
      </c>
      <c r="B600" t="s">
        <v>10082</v>
      </c>
      <c r="C600" t="s">
        <v>5292</v>
      </c>
      <c r="D600" t="s">
        <v>16245</v>
      </c>
      <c r="E600" s="65">
        <f t="shared" si="36"/>
        <v>41015</v>
      </c>
      <c r="F600">
        <f t="shared" si="37"/>
        <v>2012</v>
      </c>
      <c r="G600">
        <f t="shared" si="38"/>
        <v>4</v>
      </c>
      <c r="H600">
        <f t="shared" si="39"/>
        <v>1</v>
      </c>
      <c r="I600" s="1" t="s">
        <v>15622</v>
      </c>
      <c r="J600" s="1" t="s">
        <v>17051</v>
      </c>
      <c r="K600" s="1" t="s">
        <v>17125</v>
      </c>
      <c r="L600" s="1" t="s">
        <v>15626</v>
      </c>
      <c r="M600" s="42">
        <v>0.88</v>
      </c>
      <c r="N600" s="42">
        <v>0.68</v>
      </c>
      <c r="O600" s="1" t="s">
        <v>15616</v>
      </c>
    </row>
    <row r="601" spans="1:15" x14ac:dyDescent="0.25">
      <c r="A601">
        <v>600</v>
      </c>
      <c r="B601" t="s">
        <v>10485</v>
      </c>
      <c r="C601" t="s">
        <v>4898</v>
      </c>
      <c r="D601" t="s">
        <v>16245</v>
      </c>
      <c r="E601" s="65">
        <f t="shared" si="36"/>
        <v>41015</v>
      </c>
      <c r="F601">
        <f t="shared" si="37"/>
        <v>2012</v>
      </c>
      <c r="G601">
        <f t="shared" si="38"/>
        <v>4</v>
      </c>
      <c r="H601">
        <f t="shared" si="39"/>
        <v>1</v>
      </c>
      <c r="I601" s="1" t="s">
        <v>15622</v>
      </c>
      <c r="J601" s="1" t="s">
        <v>17051</v>
      </c>
      <c r="K601" s="1" t="s">
        <v>17125</v>
      </c>
      <c r="L601" s="1" t="s">
        <v>15626</v>
      </c>
      <c r="M601" s="42">
        <v>1</v>
      </c>
      <c r="N601" s="42">
        <v>0.89</v>
      </c>
      <c r="O601" s="1" t="s">
        <v>15616</v>
      </c>
    </row>
    <row r="602" spans="1:15" x14ac:dyDescent="0.25">
      <c r="A602">
        <v>601</v>
      </c>
      <c r="B602" t="s">
        <v>11438</v>
      </c>
      <c r="C602" t="s">
        <v>3963</v>
      </c>
      <c r="D602" t="s">
        <v>16246</v>
      </c>
      <c r="E602" s="65">
        <f t="shared" si="36"/>
        <v>41017</v>
      </c>
      <c r="F602">
        <f t="shared" si="37"/>
        <v>2012</v>
      </c>
      <c r="G602">
        <f t="shared" si="38"/>
        <v>4</v>
      </c>
      <c r="H602">
        <f t="shared" si="39"/>
        <v>3</v>
      </c>
      <c r="I602" s="1" t="s">
        <v>15642</v>
      </c>
      <c r="J602" s="1" t="s">
        <v>17060</v>
      </c>
      <c r="K602" s="1" t="s">
        <v>17125</v>
      </c>
      <c r="L602" s="1" t="s">
        <v>15626</v>
      </c>
      <c r="M602" s="42">
        <v>1</v>
      </c>
      <c r="N602" s="42">
        <v>1</v>
      </c>
      <c r="O602" s="1" t="s">
        <v>15616</v>
      </c>
    </row>
    <row r="603" spans="1:15" x14ac:dyDescent="0.25">
      <c r="A603">
        <v>602</v>
      </c>
      <c r="B603" t="s">
        <v>9375</v>
      </c>
      <c r="C603" t="s">
        <v>5982</v>
      </c>
      <c r="D603" t="s">
        <v>16246</v>
      </c>
      <c r="E603" s="65">
        <f t="shared" si="36"/>
        <v>41017</v>
      </c>
      <c r="F603">
        <f t="shared" si="37"/>
        <v>2012</v>
      </c>
      <c r="G603">
        <f t="shared" si="38"/>
        <v>4</v>
      </c>
      <c r="H603">
        <f t="shared" si="39"/>
        <v>3</v>
      </c>
      <c r="I603" s="1" t="s">
        <v>15622</v>
      </c>
      <c r="J603" s="1" t="s">
        <v>17051</v>
      </c>
      <c r="K603" s="1" t="s">
        <v>17125</v>
      </c>
      <c r="L603" s="1" t="s">
        <v>15626</v>
      </c>
      <c r="M603" s="42">
        <v>1</v>
      </c>
      <c r="N603" s="42">
        <v>0.5</v>
      </c>
      <c r="O603" s="1" t="s">
        <v>15615</v>
      </c>
    </row>
    <row r="604" spans="1:15" x14ac:dyDescent="0.25">
      <c r="A604">
        <v>603</v>
      </c>
      <c r="B604" t="s">
        <v>9081</v>
      </c>
      <c r="C604" t="s">
        <v>6272</v>
      </c>
      <c r="D604" t="s">
        <v>16247</v>
      </c>
      <c r="E604" s="65">
        <f t="shared" si="36"/>
        <v>41021</v>
      </c>
      <c r="F604">
        <f t="shared" si="37"/>
        <v>2012</v>
      </c>
      <c r="G604">
        <f t="shared" si="38"/>
        <v>4</v>
      </c>
      <c r="H604">
        <f t="shared" si="39"/>
        <v>7</v>
      </c>
      <c r="I604" s="1" t="s">
        <v>15622</v>
      </c>
      <c r="J604" s="1" t="s">
        <v>17051</v>
      </c>
      <c r="K604" s="1" t="s">
        <v>17125</v>
      </c>
      <c r="L604" s="1" t="s">
        <v>15628</v>
      </c>
      <c r="M604" s="42">
        <v>0</v>
      </c>
      <c r="N604" s="42">
        <v>0.5</v>
      </c>
      <c r="O604" s="1" t="s">
        <v>15615</v>
      </c>
    </row>
    <row r="605" spans="1:15" x14ac:dyDescent="0.25">
      <c r="A605">
        <v>604</v>
      </c>
      <c r="B605" t="s">
        <v>11108</v>
      </c>
      <c r="C605" t="s">
        <v>4291</v>
      </c>
      <c r="D605" t="s">
        <v>16247</v>
      </c>
      <c r="E605" s="65">
        <f t="shared" si="36"/>
        <v>41021</v>
      </c>
      <c r="F605">
        <f t="shared" si="37"/>
        <v>2012</v>
      </c>
      <c r="G605">
        <f t="shared" si="38"/>
        <v>4</v>
      </c>
      <c r="H605">
        <f t="shared" si="39"/>
        <v>7</v>
      </c>
      <c r="I605" s="1" t="s">
        <v>15622</v>
      </c>
      <c r="J605" s="1" t="s">
        <v>17051</v>
      </c>
      <c r="K605" s="1" t="s">
        <v>17125</v>
      </c>
      <c r="L605" s="1" t="s">
        <v>15626</v>
      </c>
      <c r="M605" s="42">
        <v>1</v>
      </c>
      <c r="N605" s="42">
        <v>0.56000000000000005</v>
      </c>
      <c r="O605" s="1" t="s">
        <v>15616</v>
      </c>
    </row>
    <row r="606" spans="1:15" x14ac:dyDescent="0.25">
      <c r="A606">
        <v>605</v>
      </c>
      <c r="B606" t="s">
        <v>10255</v>
      </c>
      <c r="C606" t="s">
        <v>5124</v>
      </c>
      <c r="D606" t="s">
        <v>16248</v>
      </c>
      <c r="E606" s="65">
        <f t="shared" si="36"/>
        <v>41022</v>
      </c>
      <c r="F606">
        <f t="shared" si="37"/>
        <v>2012</v>
      </c>
      <c r="G606">
        <f t="shared" si="38"/>
        <v>4</v>
      </c>
      <c r="H606">
        <f t="shared" si="39"/>
        <v>1</v>
      </c>
      <c r="I606" s="1" t="s">
        <v>15625</v>
      </c>
      <c r="J606" s="1" t="s">
        <v>17051</v>
      </c>
      <c r="K606" s="1" t="s">
        <v>17125</v>
      </c>
      <c r="L606" s="1" t="s">
        <v>15623</v>
      </c>
      <c r="M606" s="42">
        <v>0.67</v>
      </c>
      <c r="N606" s="42">
        <v>0</v>
      </c>
      <c r="O606" s="1" t="s">
        <v>15615</v>
      </c>
    </row>
    <row r="607" spans="1:15" x14ac:dyDescent="0.25">
      <c r="A607">
        <v>606</v>
      </c>
      <c r="B607" t="s">
        <v>11791</v>
      </c>
      <c r="C607" t="s">
        <v>3619</v>
      </c>
      <c r="D607" t="s">
        <v>16248</v>
      </c>
      <c r="E607" s="65">
        <f t="shared" si="36"/>
        <v>41022</v>
      </c>
      <c r="F607">
        <f t="shared" si="37"/>
        <v>2012</v>
      </c>
      <c r="G607">
        <f t="shared" si="38"/>
        <v>4</v>
      </c>
      <c r="H607">
        <f t="shared" si="39"/>
        <v>1</v>
      </c>
      <c r="I607" s="1" t="s">
        <v>15622</v>
      </c>
      <c r="J607" s="1" t="s">
        <v>17051</v>
      </c>
      <c r="K607" s="1" t="s">
        <v>17125</v>
      </c>
      <c r="L607" s="1" t="s">
        <v>15626</v>
      </c>
      <c r="M607" s="42">
        <v>1</v>
      </c>
      <c r="N607" s="42">
        <v>0.97</v>
      </c>
      <c r="O607" s="1" t="s">
        <v>15616</v>
      </c>
    </row>
    <row r="608" spans="1:15" x14ac:dyDescent="0.25">
      <c r="A608">
        <v>607</v>
      </c>
      <c r="B608" t="s">
        <v>11070</v>
      </c>
      <c r="C608" t="s">
        <v>4327</v>
      </c>
      <c r="D608" t="s">
        <v>16248</v>
      </c>
      <c r="E608" s="65">
        <f t="shared" si="36"/>
        <v>41022</v>
      </c>
      <c r="F608">
        <f t="shared" si="37"/>
        <v>2012</v>
      </c>
      <c r="G608">
        <f t="shared" si="38"/>
        <v>4</v>
      </c>
      <c r="H608">
        <f t="shared" si="39"/>
        <v>1</v>
      </c>
      <c r="I608" s="1" t="s">
        <v>15622</v>
      </c>
      <c r="J608" s="1" t="s">
        <v>17051</v>
      </c>
      <c r="K608" s="1" t="s">
        <v>17125</v>
      </c>
      <c r="L608" s="1" t="s">
        <v>15626</v>
      </c>
      <c r="M608" s="42">
        <v>1</v>
      </c>
      <c r="N608" s="42">
        <v>1</v>
      </c>
      <c r="O608" s="1" t="s">
        <v>15615</v>
      </c>
    </row>
    <row r="609" spans="1:15" x14ac:dyDescent="0.25">
      <c r="A609">
        <v>608</v>
      </c>
      <c r="B609" t="s">
        <v>7992</v>
      </c>
      <c r="C609" t="s">
        <v>7339</v>
      </c>
      <c r="D609" t="s">
        <v>16249</v>
      </c>
      <c r="E609" s="65">
        <f t="shared" si="36"/>
        <v>41023</v>
      </c>
      <c r="F609">
        <f t="shared" si="37"/>
        <v>2012</v>
      </c>
      <c r="G609">
        <f t="shared" si="38"/>
        <v>4</v>
      </c>
      <c r="H609">
        <f t="shared" si="39"/>
        <v>2</v>
      </c>
      <c r="I609" s="1" t="s">
        <v>15622</v>
      </c>
      <c r="J609" s="1" t="s">
        <v>17051</v>
      </c>
      <c r="K609" s="1" t="s">
        <v>17125</v>
      </c>
      <c r="L609" s="1" t="s">
        <v>15626</v>
      </c>
      <c r="M609" s="42">
        <v>0.89</v>
      </c>
      <c r="N609" s="42">
        <v>0.24</v>
      </c>
      <c r="O609" s="1" t="s">
        <v>15615</v>
      </c>
    </row>
    <row r="610" spans="1:15" x14ac:dyDescent="0.25">
      <c r="A610">
        <v>609</v>
      </c>
      <c r="B610" t="s">
        <v>9421</v>
      </c>
      <c r="C610" t="s">
        <v>5936</v>
      </c>
      <c r="D610" t="s">
        <v>16249</v>
      </c>
      <c r="E610" s="65">
        <f t="shared" si="36"/>
        <v>41023</v>
      </c>
      <c r="F610">
        <f t="shared" si="37"/>
        <v>2012</v>
      </c>
      <c r="G610">
        <f t="shared" si="38"/>
        <v>4</v>
      </c>
      <c r="H610">
        <f t="shared" si="39"/>
        <v>2</v>
      </c>
      <c r="I610" s="1" t="s">
        <v>15622</v>
      </c>
      <c r="J610" s="1" t="s">
        <v>17051</v>
      </c>
      <c r="K610" s="1" t="s">
        <v>17125</v>
      </c>
      <c r="L610" s="1" t="s">
        <v>15628</v>
      </c>
      <c r="M610" s="42">
        <v>0</v>
      </c>
      <c r="N610" s="42">
        <v>0.75</v>
      </c>
      <c r="O610" s="1" t="s">
        <v>15615</v>
      </c>
    </row>
    <row r="611" spans="1:15" x14ac:dyDescent="0.25">
      <c r="A611">
        <v>610</v>
      </c>
      <c r="B611" t="s">
        <v>8805</v>
      </c>
      <c r="C611" t="s">
        <v>6543</v>
      </c>
      <c r="D611" t="s">
        <v>16250</v>
      </c>
      <c r="E611" s="65">
        <f t="shared" si="36"/>
        <v>41024</v>
      </c>
      <c r="F611">
        <f t="shared" si="37"/>
        <v>2012</v>
      </c>
      <c r="G611">
        <f t="shared" si="38"/>
        <v>4</v>
      </c>
      <c r="H611">
        <f t="shared" si="39"/>
        <v>3</v>
      </c>
      <c r="I611" s="1" t="s">
        <v>15625</v>
      </c>
      <c r="J611" s="1" t="s">
        <v>17051</v>
      </c>
      <c r="K611" s="1" t="s">
        <v>17125</v>
      </c>
      <c r="L611" s="1" t="s">
        <v>15626</v>
      </c>
      <c r="M611" s="42">
        <v>1</v>
      </c>
      <c r="N611" s="42">
        <v>0.67</v>
      </c>
      <c r="O611" s="1" t="s">
        <v>15615</v>
      </c>
    </row>
    <row r="612" spans="1:15" x14ac:dyDescent="0.25">
      <c r="A612">
        <v>611</v>
      </c>
      <c r="B612" t="s">
        <v>11723</v>
      </c>
      <c r="C612" t="s">
        <v>3683</v>
      </c>
      <c r="D612" t="s">
        <v>16251</v>
      </c>
      <c r="E612" s="65">
        <f t="shared" si="36"/>
        <v>41025</v>
      </c>
      <c r="F612">
        <f t="shared" si="37"/>
        <v>2012</v>
      </c>
      <c r="G612">
        <f t="shared" si="38"/>
        <v>4</v>
      </c>
      <c r="H612">
        <f t="shared" si="39"/>
        <v>4</v>
      </c>
      <c r="I612" s="1" t="s">
        <v>15622</v>
      </c>
      <c r="J612" s="1" t="s">
        <v>17051</v>
      </c>
      <c r="K612" s="1" t="s">
        <v>17125</v>
      </c>
      <c r="L612" s="1" t="s">
        <v>15626</v>
      </c>
      <c r="M612" s="42">
        <v>1</v>
      </c>
      <c r="N612" s="42">
        <v>0.97</v>
      </c>
      <c r="O612" s="1" t="s">
        <v>15616</v>
      </c>
    </row>
    <row r="613" spans="1:15" x14ac:dyDescent="0.25">
      <c r="A613">
        <v>612</v>
      </c>
      <c r="B613" t="s">
        <v>8973</v>
      </c>
      <c r="C613" t="s">
        <v>6380</v>
      </c>
      <c r="D613" t="s">
        <v>16252</v>
      </c>
      <c r="E613" s="65">
        <f t="shared" si="36"/>
        <v>41029</v>
      </c>
      <c r="F613">
        <f t="shared" si="37"/>
        <v>2012</v>
      </c>
      <c r="G613">
        <f t="shared" si="38"/>
        <v>4</v>
      </c>
      <c r="H613">
        <f t="shared" si="39"/>
        <v>1</v>
      </c>
      <c r="I613" s="1" t="s">
        <v>15622</v>
      </c>
      <c r="J613" s="1" t="s">
        <v>17051</v>
      </c>
      <c r="K613" s="1" t="s">
        <v>17125</v>
      </c>
      <c r="L613" s="1" t="s">
        <v>15623</v>
      </c>
      <c r="M613" s="42">
        <v>1</v>
      </c>
      <c r="N613" s="42">
        <v>0.43</v>
      </c>
      <c r="O613" s="1" t="s">
        <v>15615</v>
      </c>
    </row>
    <row r="614" spans="1:15" x14ac:dyDescent="0.25">
      <c r="A614">
        <v>613</v>
      </c>
      <c r="B614" t="s">
        <v>8444</v>
      </c>
      <c r="C614" t="s">
        <v>6898</v>
      </c>
      <c r="D614" t="s">
        <v>16253</v>
      </c>
      <c r="E614" s="65">
        <f t="shared" si="36"/>
        <v>41030</v>
      </c>
      <c r="F614">
        <f t="shared" si="37"/>
        <v>2012</v>
      </c>
      <c r="G614">
        <f t="shared" si="38"/>
        <v>5</v>
      </c>
      <c r="H614">
        <f t="shared" si="39"/>
        <v>2</v>
      </c>
      <c r="I614" s="1" t="s">
        <v>15622</v>
      </c>
      <c r="J614" s="1" t="s">
        <v>17051</v>
      </c>
      <c r="K614" s="1" t="s">
        <v>17125</v>
      </c>
      <c r="L614" s="1" t="s">
        <v>15626</v>
      </c>
      <c r="M614" s="42">
        <v>0.87</v>
      </c>
      <c r="N614" s="42">
        <v>0.93</v>
      </c>
      <c r="O614" s="1" t="s">
        <v>15615</v>
      </c>
    </row>
    <row r="615" spans="1:15" x14ac:dyDescent="0.25">
      <c r="A615">
        <v>614</v>
      </c>
      <c r="B615" t="s">
        <v>9517</v>
      </c>
      <c r="C615" t="s">
        <v>5843</v>
      </c>
      <c r="D615" t="s">
        <v>16253</v>
      </c>
      <c r="E615" s="65">
        <f t="shared" si="36"/>
        <v>41030</v>
      </c>
      <c r="F615">
        <f t="shared" si="37"/>
        <v>2012</v>
      </c>
      <c r="G615">
        <f t="shared" si="38"/>
        <v>5</v>
      </c>
      <c r="H615">
        <f t="shared" si="39"/>
        <v>2</v>
      </c>
      <c r="I615" s="1" t="s">
        <v>15622</v>
      </c>
      <c r="J615" s="1" t="s">
        <v>17051</v>
      </c>
      <c r="K615" s="1" t="s">
        <v>17125</v>
      </c>
      <c r="L615" s="1" t="s">
        <v>15626</v>
      </c>
      <c r="M615" s="42">
        <v>1</v>
      </c>
      <c r="N615" s="42">
        <v>1</v>
      </c>
      <c r="O615" s="1" t="s">
        <v>15616</v>
      </c>
    </row>
    <row r="616" spans="1:15" x14ac:dyDescent="0.25">
      <c r="A616">
        <v>615</v>
      </c>
      <c r="B616" t="s">
        <v>10986</v>
      </c>
      <c r="C616" t="s">
        <v>3587</v>
      </c>
      <c r="D616" t="s">
        <v>16253</v>
      </c>
      <c r="E616" s="65">
        <f t="shared" si="36"/>
        <v>41030</v>
      </c>
      <c r="F616">
        <f t="shared" si="37"/>
        <v>2012</v>
      </c>
      <c r="G616">
        <f t="shared" si="38"/>
        <v>5</v>
      </c>
      <c r="H616">
        <f t="shared" si="39"/>
        <v>2</v>
      </c>
      <c r="I616" s="1" t="s">
        <v>15622</v>
      </c>
      <c r="J616" s="1" t="s">
        <v>17051</v>
      </c>
      <c r="K616" s="1" t="s">
        <v>17125</v>
      </c>
      <c r="L616" s="1" t="s">
        <v>15626</v>
      </c>
      <c r="M616" s="42">
        <v>1</v>
      </c>
      <c r="N616" s="42">
        <v>0.83</v>
      </c>
      <c r="O616" s="1" t="s">
        <v>15616</v>
      </c>
    </row>
    <row r="617" spans="1:15" x14ac:dyDescent="0.25">
      <c r="A617">
        <v>616</v>
      </c>
      <c r="B617" t="s">
        <v>8051</v>
      </c>
      <c r="C617" t="s">
        <v>7282</v>
      </c>
      <c r="D617" t="s">
        <v>16253</v>
      </c>
      <c r="E617" s="65">
        <f t="shared" si="36"/>
        <v>41030</v>
      </c>
      <c r="F617">
        <f t="shared" si="37"/>
        <v>2012</v>
      </c>
      <c r="G617">
        <f t="shared" si="38"/>
        <v>5</v>
      </c>
      <c r="H617">
        <f t="shared" si="39"/>
        <v>2</v>
      </c>
      <c r="I617" s="1" t="s">
        <v>15622</v>
      </c>
      <c r="J617" s="1" t="s">
        <v>17051</v>
      </c>
      <c r="K617" s="1" t="s">
        <v>17125</v>
      </c>
      <c r="L617" s="1" t="s">
        <v>15626</v>
      </c>
      <c r="M617" s="42">
        <v>1</v>
      </c>
      <c r="N617" s="42">
        <v>0.87</v>
      </c>
      <c r="O617" s="1" t="s">
        <v>15616</v>
      </c>
    </row>
    <row r="618" spans="1:15" x14ac:dyDescent="0.25">
      <c r="A618">
        <v>617</v>
      </c>
      <c r="B618" t="s">
        <v>11364</v>
      </c>
      <c r="C618" t="s">
        <v>4036</v>
      </c>
      <c r="D618" t="s">
        <v>16253</v>
      </c>
      <c r="E618" s="65">
        <f t="shared" si="36"/>
        <v>41030</v>
      </c>
      <c r="F618">
        <f t="shared" si="37"/>
        <v>2012</v>
      </c>
      <c r="G618">
        <f t="shared" si="38"/>
        <v>5</v>
      </c>
      <c r="H618">
        <f t="shared" si="39"/>
        <v>2</v>
      </c>
      <c r="I618" s="1" t="s">
        <v>15622</v>
      </c>
      <c r="J618" s="1" t="s">
        <v>17051</v>
      </c>
      <c r="K618" s="1" t="s">
        <v>17125</v>
      </c>
      <c r="L618" s="1" t="s">
        <v>15623</v>
      </c>
      <c r="M618" s="42">
        <v>1</v>
      </c>
      <c r="N618" s="42">
        <v>0.98</v>
      </c>
      <c r="O618" s="1" t="s">
        <v>15616</v>
      </c>
    </row>
    <row r="619" spans="1:15" x14ac:dyDescent="0.25">
      <c r="A619">
        <v>618</v>
      </c>
      <c r="B619" t="s">
        <v>11037</v>
      </c>
      <c r="C619" t="s">
        <v>4360</v>
      </c>
      <c r="D619" t="s">
        <v>16253</v>
      </c>
      <c r="E619" s="65">
        <f t="shared" si="36"/>
        <v>41030</v>
      </c>
      <c r="F619">
        <f t="shared" si="37"/>
        <v>2012</v>
      </c>
      <c r="G619">
        <f t="shared" si="38"/>
        <v>5</v>
      </c>
      <c r="H619">
        <f t="shared" si="39"/>
        <v>2</v>
      </c>
      <c r="I619" s="1" t="s">
        <v>15622</v>
      </c>
      <c r="J619" s="1" t="s">
        <v>17051</v>
      </c>
      <c r="K619" s="1" t="s">
        <v>17125</v>
      </c>
      <c r="L619" s="1" t="s">
        <v>15626</v>
      </c>
      <c r="M619" s="42">
        <v>1</v>
      </c>
      <c r="N619" s="42">
        <v>0.94</v>
      </c>
      <c r="O619" s="1" t="s">
        <v>15616</v>
      </c>
    </row>
    <row r="620" spans="1:15" x14ac:dyDescent="0.25">
      <c r="A620">
        <v>619</v>
      </c>
      <c r="B620" t="s">
        <v>7971</v>
      </c>
      <c r="C620" t="s">
        <v>7360</v>
      </c>
      <c r="D620" t="s">
        <v>16254</v>
      </c>
      <c r="E620" s="65">
        <f t="shared" si="36"/>
        <v>41031</v>
      </c>
      <c r="F620">
        <f t="shared" si="37"/>
        <v>2012</v>
      </c>
      <c r="G620">
        <f t="shared" si="38"/>
        <v>5</v>
      </c>
      <c r="H620">
        <f t="shared" si="39"/>
        <v>3</v>
      </c>
      <c r="I620" s="1" t="s">
        <v>15650</v>
      </c>
      <c r="J620" s="1" t="s">
        <v>17051</v>
      </c>
      <c r="K620" s="1" t="s">
        <v>17125</v>
      </c>
      <c r="L620" s="1" t="s">
        <v>15626</v>
      </c>
      <c r="M620" s="42">
        <v>1</v>
      </c>
      <c r="N620" s="42">
        <v>1</v>
      </c>
      <c r="O620" s="1" t="s">
        <v>15616</v>
      </c>
    </row>
    <row r="621" spans="1:15" x14ac:dyDescent="0.25">
      <c r="A621">
        <v>620</v>
      </c>
      <c r="B621" t="s">
        <v>10951</v>
      </c>
      <c r="C621" t="s">
        <v>4443</v>
      </c>
      <c r="D621" t="s">
        <v>16254</v>
      </c>
      <c r="E621" s="65">
        <f t="shared" si="36"/>
        <v>41031</v>
      </c>
      <c r="F621">
        <f t="shared" si="37"/>
        <v>2012</v>
      </c>
      <c r="G621">
        <f t="shared" si="38"/>
        <v>5</v>
      </c>
      <c r="H621">
        <f t="shared" si="39"/>
        <v>3</v>
      </c>
      <c r="I621" s="1" t="s">
        <v>15650</v>
      </c>
      <c r="J621" s="1" t="s">
        <v>17051</v>
      </c>
      <c r="K621" s="1" t="s">
        <v>17125</v>
      </c>
      <c r="L621" s="1" t="s">
        <v>15626</v>
      </c>
      <c r="M621" s="42">
        <v>0.92</v>
      </c>
      <c r="N621" s="42">
        <v>1</v>
      </c>
      <c r="O621" s="1" t="s">
        <v>15616</v>
      </c>
    </row>
    <row r="622" spans="1:15" x14ac:dyDescent="0.25">
      <c r="A622">
        <v>621</v>
      </c>
      <c r="B622" t="s">
        <v>8932</v>
      </c>
      <c r="C622" t="s">
        <v>6420</v>
      </c>
      <c r="D622" t="s">
        <v>16255</v>
      </c>
      <c r="E622" s="65">
        <f t="shared" si="36"/>
        <v>41033</v>
      </c>
      <c r="F622">
        <f t="shared" si="37"/>
        <v>2012</v>
      </c>
      <c r="G622">
        <f t="shared" si="38"/>
        <v>5</v>
      </c>
      <c r="H622">
        <f t="shared" si="39"/>
        <v>5</v>
      </c>
      <c r="I622" s="1" t="s">
        <v>15622</v>
      </c>
      <c r="J622" s="1" t="s">
        <v>17051</v>
      </c>
      <c r="K622" s="1" t="s">
        <v>17125</v>
      </c>
      <c r="L622" s="1" t="s">
        <v>15626</v>
      </c>
      <c r="M622" s="42">
        <v>1</v>
      </c>
      <c r="N622" s="42">
        <v>0.92</v>
      </c>
      <c r="O622" s="1" t="s">
        <v>15616</v>
      </c>
    </row>
    <row r="623" spans="1:15" x14ac:dyDescent="0.25">
      <c r="A623">
        <v>622</v>
      </c>
      <c r="B623" t="s">
        <v>10252</v>
      </c>
      <c r="C623" t="s">
        <v>5127</v>
      </c>
      <c r="D623" t="s">
        <v>16256</v>
      </c>
      <c r="E623" s="65">
        <f t="shared" si="36"/>
        <v>41034</v>
      </c>
      <c r="F623">
        <f t="shared" si="37"/>
        <v>2012</v>
      </c>
      <c r="G623">
        <f t="shared" si="38"/>
        <v>5</v>
      </c>
      <c r="H623">
        <f t="shared" si="39"/>
        <v>6</v>
      </c>
      <c r="I623" s="1" t="s">
        <v>15629</v>
      </c>
      <c r="J623" s="1" t="s">
        <v>17051</v>
      </c>
      <c r="K623" s="1" t="s">
        <v>17125</v>
      </c>
      <c r="L623" s="1" t="s">
        <v>15626</v>
      </c>
      <c r="M623" s="42">
        <v>1</v>
      </c>
      <c r="N623" s="42">
        <v>0.87</v>
      </c>
      <c r="O623" s="1" t="s">
        <v>15616</v>
      </c>
    </row>
    <row r="624" spans="1:15" x14ac:dyDescent="0.25">
      <c r="A624">
        <v>623</v>
      </c>
      <c r="B624" t="s">
        <v>11313</v>
      </c>
      <c r="C624" t="s">
        <v>4088</v>
      </c>
      <c r="D624" t="s">
        <v>16256</v>
      </c>
      <c r="E624" s="65">
        <f t="shared" si="36"/>
        <v>41034</v>
      </c>
      <c r="F624">
        <f t="shared" si="37"/>
        <v>2012</v>
      </c>
      <c r="G624">
        <f t="shared" si="38"/>
        <v>5</v>
      </c>
      <c r="H624">
        <f t="shared" si="39"/>
        <v>6</v>
      </c>
      <c r="I624" s="1" t="s">
        <v>15622</v>
      </c>
      <c r="J624" s="1" t="s">
        <v>17051</v>
      </c>
      <c r="K624" s="1" t="s">
        <v>17125</v>
      </c>
      <c r="L624" s="1" t="s">
        <v>15626</v>
      </c>
      <c r="M624" s="42">
        <v>0.8</v>
      </c>
      <c r="N624" s="42">
        <v>0.83</v>
      </c>
      <c r="O624" s="1" t="s">
        <v>15616</v>
      </c>
    </row>
    <row r="625" spans="1:15" x14ac:dyDescent="0.25">
      <c r="A625">
        <v>624</v>
      </c>
      <c r="B625" t="s">
        <v>8802</v>
      </c>
      <c r="C625" t="s">
        <v>6546</v>
      </c>
      <c r="D625" t="s">
        <v>16256</v>
      </c>
      <c r="E625" s="65">
        <f t="shared" si="36"/>
        <v>41034</v>
      </c>
      <c r="F625">
        <f t="shared" si="37"/>
        <v>2012</v>
      </c>
      <c r="G625">
        <f t="shared" si="38"/>
        <v>5</v>
      </c>
      <c r="H625">
        <f t="shared" si="39"/>
        <v>6</v>
      </c>
      <c r="I625" s="1" t="s">
        <v>15622</v>
      </c>
      <c r="J625" s="1" t="s">
        <v>17051</v>
      </c>
      <c r="K625" s="1" t="s">
        <v>17125</v>
      </c>
      <c r="L625" s="1" t="s">
        <v>15626</v>
      </c>
      <c r="M625" s="42">
        <v>1</v>
      </c>
      <c r="N625" s="42">
        <v>0.96</v>
      </c>
      <c r="O625" s="1" t="s">
        <v>15615</v>
      </c>
    </row>
    <row r="626" spans="1:15" x14ac:dyDescent="0.25">
      <c r="A626">
        <v>625</v>
      </c>
      <c r="B626" t="s">
        <v>9232</v>
      </c>
      <c r="C626" t="s">
        <v>6122</v>
      </c>
      <c r="D626" t="s">
        <v>16257</v>
      </c>
      <c r="E626" s="65">
        <f t="shared" si="36"/>
        <v>41035</v>
      </c>
      <c r="F626">
        <f t="shared" si="37"/>
        <v>2012</v>
      </c>
      <c r="G626">
        <f t="shared" si="38"/>
        <v>5</v>
      </c>
      <c r="H626">
        <f t="shared" si="39"/>
        <v>7</v>
      </c>
      <c r="I626" s="1" t="s">
        <v>15622</v>
      </c>
      <c r="J626" s="1" t="s">
        <v>17051</v>
      </c>
      <c r="K626" s="1" t="s">
        <v>17125</v>
      </c>
      <c r="L626" s="1" t="s">
        <v>15626</v>
      </c>
      <c r="M626" s="42">
        <v>1</v>
      </c>
      <c r="N626" s="42">
        <v>0.67</v>
      </c>
      <c r="O626" s="1" t="s">
        <v>15615</v>
      </c>
    </row>
    <row r="627" spans="1:15" x14ac:dyDescent="0.25">
      <c r="A627">
        <v>626</v>
      </c>
      <c r="B627" t="s">
        <v>10661</v>
      </c>
      <c r="C627" t="s">
        <v>4725</v>
      </c>
      <c r="D627" t="s">
        <v>16257</v>
      </c>
      <c r="E627" s="65">
        <f t="shared" si="36"/>
        <v>41035</v>
      </c>
      <c r="F627">
        <f t="shared" si="37"/>
        <v>2012</v>
      </c>
      <c r="G627">
        <f t="shared" si="38"/>
        <v>5</v>
      </c>
      <c r="H627">
        <f t="shared" si="39"/>
        <v>7</v>
      </c>
      <c r="I627" s="1" t="s">
        <v>15622</v>
      </c>
      <c r="J627" s="1" t="s">
        <v>17051</v>
      </c>
      <c r="K627" s="1" t="s">
        <v>17125</v>
      </c>
      <c r="L627" s="1" t="s">
        <v>15626</v>
      </c>
      <c r="M627" s="42">
        <v>1</v>
      </c>
      <c r="N627" s="42">
        <v>0.9</v>
      </c>
      <c r="O627" s="1" t="s">
        <v>15615</v>
      </c>
    </row>
    <row r="628" spans="1:15" x14ac:dyDescent="0.25">
      <c r="A628">
        <v>627</v>
      </c>
      <c r="B628" t="s">
        <v>11351</v>
      </c>
      <c r="C628" t="s">
        <v>4049</v>
      </c>
      <c r="D628" t="s">
        <v>16258</v>
      </c>
      <c r="E628" s="65">
        <f t="shared" si="36"/>
        <v>41036</v>
      </c>
      <c r="F628">
        <f t="shared" si="37"/>
        <v>2012</v>
      </c>
      <c r="G628">
        <f t="shared" si="38"/>
        <v>5</v>
      </c>
      <c r="H628">
        <f t="shared" si="39"/>
        <v>1</v>
      </c>
      <c r="I628" s="1" t="s">
        <v>15622</v>
      </c>
      <c r="J628" s="1" t="s">
        <v>17051</v>
      </c>
      <c r="K628" s="1" t="s">
        <v>17125</v>
      </c>
      <c r="L628" s="1" t="s">
        <v>15626</v>
      </c>
      <c r="M628" s="42">
        <v>1</v>
      </c>
      <c r="N628" s="42">
        <v>0.93</v>
      </c>
      <c r="O628" s="1" t="s">
        <v>15616</v>
      </c>
    </row>
    <row r="629" spans="1:15" x14ac:dyDescent="0.25">
      <c r="A629">
        <v>628</v>
      </c>
      <c r="B629" t="s">
        <v>11608</v>
      </c>
      <c r="C629" t="s">
        <v>3797</v>
      </c>
      <c r="D629" t="s">
        <v>16258</v>
      </c>
      <c r="E629" s="65">
        <f t="shared" si="36"/>
        <v>41036</v>
      </c>
      <c r="F629">
        <f t="shared" si="37"/>
        <v>2012</v>
      </c>
      <c r="G629">
        <f t="shared" si="38"/>
        <v>5</v>
      </c>
      <c r="H629">
        <f t="shared" si="39"/>
        <v>1</v>
      </c>
      <c r="I629" s="1" t="s">
        <v>15622</v>
      </c>
      <c r="J629" s="1" t="s">
        <v>17051</v>
      </c>
      <c r="K629" s="1" t="s">
        <v>17125</v>
      </c>
      <c r="L629" s="1" t="s">
        <v>15626</v>
      </c>
      <c r="M629" s="42">
        <v>1</v>
      </c>
      <c r="N629" s="42">
        <v>0.91</v>
      </c>
      <c r="O629" s="1" t="s">
        <v>15616</v>
      </c>
    </row>
    <row r="630" spans="1:15" x14ac:dyDescent="0.25">
      <c r="A630">
        <v>629</v>
      </c>
      <c r="B630" t="s">
        <v>8531</v>
      </c>
      <c r="C630" t="s">
        <v>6815</v>
      </c>
      <c r="D630" t="s">
        <v>16258</v>
      </c>
      <c r="E630" s="65">
        <f t="shared" si="36"/>
        <v>41036</v>
      </c>
      <c r="F630">
        <f t="shared" si="37"/>
        <v>2012</v>
      </c>
      <c r="G630">
        <f t="shared" si="38"/>
        <v>5</v>
      </c>
      <c r="H630">
        <f t="shared" si="39"/>
        <v>1</v>
      </c>
      <c r="I630" s="1" t="s">
        <v>15622</v>
      </c>
      <c r="J630" s="1" t="s">
        <v>17051</v>
      </c>
      <c r="K630" s="1" t="s">
        <v>17125</v>
      </c>
      <c r="L630" s="1" t="s">
        <v>15626</v>
      </c>
      <c r="M630" s="42">
        <v>0.83</v>
      </c>
      <c r="N630" s="42">
        <v>0.91</v>
      </c>
      <c r="O630" s="1" t="s">
        <v>15615</v>
      </c>
    </row>
    <row r="631" spans="1:15" x14ac:dyDescent="0.25">
      <c r="A631">
        <v>630</v>
      </c>
      <c r="B631" t="s">
        <v>7825</v>
      </c>
      <c r="C631" t="s">
        <v>7498</v>
      </c>
      <c r="D631" t="s">
        <v>16258</v>
      </c>
      <c r="E631" s="65">
        <f t="shared" si="36"/>
        <v>41036</v>
      </c>
      <c r="F631">
        <f t="shared" si="37"/>
        <v>2012</v>
      </c>
      <c r="G631">
        <f t="shared" si="38"/>
        <v>5</v>
      </c>
      <c r="H631">
        <f t="shared" si="39"/>
        <v>1</v>
      </c>
      <c r="I631" s="1" t="s">
        <v>15622</v>
      </c>
      <c r="J631" s="1" t="s">
        <v>17051</v>
      </c>
      <c r="K631" s="1" t="s">
        <v>17125</v>
      </c>
      <c r="L631" s="1" t="s">
        <v>15628</v>
      </c>
      <c r="M631" s="42">
        <v>0</v>
      </c>
      <c r="N631" s="42">
        <v>0.47</v>
      </c>
      <c r="O631" s="1" t="s">
        <v>15615</v>
      </c>
    </row>
    <row r="632" spans="1:15" x14ac:dyDescent="0.25">
      <c r="A632">
        <v>631</v>
      </c>
      <c r="B632" t="s">
        <v>10980</v>
      </c>
      <c r="C632" t="s">
        <v>4416</v>
      </c>
      <c r="D632" t="s">
        <v>16258</v>
      </c>
      <c r="E632" s="65">
        <f t="shared" si="36"/>
        <v>41036</v>
      </c>
      <c r="F632">
        <f t="shared" si="37"/>
        <v>2012</v>
      </c>
      <c r="G632">
        <f t="shared" si="38"/>
        <v>5</v>
      </c>
      <c r="H632">
        <f t="shared" si="39"/>
        <v>1</v>
      </c>
      <c r="I632" s="1" t="s">
        <v>15625</v>
      </c>
      <c r="J632" s="1" t="s">
        <v>17051</v>
      </c>
      <c r="K632" s="1" t="s">
        <v>17125</v>
      </c>
      <c r="L632" s="1" t="s">
        <v>15626</v>
      </c>
      <c r="M632" s="42">
        <v>1</v>
      </c>
      <c r="N632" s="42">
        <v>1</v>
      </c>
      <c r="O632" s="1" t="s">
        <v>15616</v>
      </c>
    </row>
    <row r="633" spans="1:15" x14ac:dyDescent="0.25">
      <c r="A633">
        <v>632</v>
      </c>
      <c r="B633" t="s">
        <v>11046</v>
      </c>
      <c r="C633" t="s">
        <v>4351</v>
      </c>
      <c r="D633" t="s">
        <v>16259</v>
      </c>
      <c r="E633" s="65">
        <f t="shared" si="36"/>
        <v>41037</v>
      </c>
      <c r="F633">
        <f t="shared" si="37"/>
        <v>2012</v>
      </c>
      <c r="G633">
        <f t="shared" si="38"/>
        <v>5</v>
      </c>
      <c r="H633">
        <f t="shared" si="39"/>
        <v>2</v>
      </c>
      <c r="I633" s="1" t="s">
        <v>15622</v>
      </c>
      <c r="J633" s="1" t="s">
        <v>17051</v>
      </c>
      <c r="K633" s="1" t="s">
        <v>17125</v>
      </c>
      <c r="L633" s="1" t="s">
        <v>15624</v>
      </c>
      <c r="M633" s="42">
        <v>1</v>
      </c>
      <c r="N633" s="42">
        <v>0.95</v>
      </c>
      <c r="O633" s="1" t="s">
        <v>15616</v>
      </c>
    </row>
    <row r="634" spans="1:15" x14ac:dyDescent="0.25">
      <c r="A634">
        <v>633</v>
      </c>
      <c r="B634" t="s">
        <v>10061</v>
      </c>
      <c r="C634" t="s">
        <v>5313</v>
      </c>
      <c r="D634" t="s">
        <v>16259</v>
      </c>
      <c r="E634" s="65">
        <f t="shared" si="36"/>
        <v>41037</v>
      </c>
      <c r="F634">
        <f t="shared" si="37"/>
        <v>2012</v>
      </c>
      <c r="G634">
        <f t="shared" si="38"/>
        <v>5</v>
      </c>
      <c r="H634">
        <f t="shared" si="39"/>
        <v>2</v>
      </c>
      <c r="I634" s="1" t="s">
        <v>15622</v>
      </c>
      <c r="J634" s="1" t="s">
        <v>17051</v>
      </c>
      <c r="K634" s="1" t="s">
        <v>17125</v>
      </c>
      <c r="L634" s="1" t="s">
        <v>15624</v>
      </c>
      <c r="M634" s="42">
        <v>0.9</v>
      </c>
      <c r="N634" s="42">
        <v>0.92</v>
      </c>
      <c r="O634" s="1" t="s">
        <v>15616</v>
      </c>
    </row>
    <row r="635" spans="1:15" x14ac:dyDescent="0.25">
      <c r="A635">
        <v>634</v>
      </c>
      <c r="B635" t="s">
        <v>10096</v>
      </c>
      <c r="C635" t="s">
        <v>5278</v>
      </c>
      <c r="D635" t="s">
        <v>16260</v>
      </c>
      <c r="E635" s="65">
        <f t="shared" si="36"/>
        <v>41038</v>
      </c>
      <c r="F635">
        <f t="shared" si="37"/>
        <v>2012</v>
      </c>
      <c r="G635">
        <f t="shared" si="38"/>
        <v>5</v>
      </c>
      <c r="H635">
        <f t="shared" si="39"/>
        <v>3</v>
      </c>
      <c r="I635" s="1" t="s">
        <v>15622</v>
      </c>
      <c r="J635" s="1" t="s">
        <v>17051</v>
      </c>
      <c r="K635" s="1" t="s">
        <v>17125</v>
      </c>
      <c r="L635" s="1" t="s">
        <v>15626</v>
      </c>
      <c r="M635" s="42">
        <v>1</v>
      </c>
      <c r="N635" s="42">
        <v>1</v>
      </c>
      <c r="O635" s="1" t="s">
        <v>15615</v>
      </c>
    </row>
    <row r="636" spans="1:15" x14ac:dyDescent="0.25">
      <c r="A636">
        <v>635</v>
      </c>
      <c r="B636" t="s">
        <v>7684</v>
      </c>
      <c r="C636" t="s">
        <v>7633</v>
      </c>
      <c r="D636" t="s">
        <v>16260</v>
      </c>
      <c r="E636" s="65">
        <f t="shared" si="36"/>
        <v>41038</v>
      </c>
      <c r="F636">
        <f t="shared" si="37"/>
        <v>2012</v>
      </c>
      <c r="G636">
        <f t="shared" si="38"/>
        <v>5</v>
      </c>
      <c r="H636">
        <f t="shared" si="39"/>
        <v>3</v>
      </c>
      <c r="I636" s="1" t="s">
        <v>15622</v>
      </c>
      <c r="J636" s="1" t="s">
        <v>17051</v>
      </c>
      <c r="K636" s="1" t="s">
        <v>17125</v>
      </c>
      <c r="L636" s="1" t="s">
        <v>15624</v>
      </c>
      <c r="M636" s="42">
        <v>1</v>
      </c>
      <c r="N636" s="42">
        <v>1</v>
      </c>
      <c r="O636" s="1" t="s">
        <v>15615</v>
      </c>
    </row>
    <row r="637" spans="1:15" x14ac:dyDescent="0.25">
      <c r="A637">
        <v>636</v>
      </c>
      <c r="B637" t="s">
        <v>9995</v>
      </c>
      <c r="C637" t="s">
        <v>5378</v>
      </c>
      <c r="D637" t="s">
        <v>16261</v>
      </c>
      <c r="E637" s="65">
        <f t="shared" si="36"/>
        <v>41039</v>
      </c>
      <c r="F637">
        <f t="shared" si="37"/>
        <v>2012</v>
      </c>
      <c r="G637">
        <f t="shared" si="38"/>
        <v>5</v>
      </c>
      <c r="H637">
        <f t="shared" si="39"/>
        <v>4</v>
      </c>
      <c r="I637" s="1" t="s">
        <v>15622</v>
      </c>
      <c r="J637" s="1" t="s">
        <v>17051</v>
      </c>
      <c r="K637" s="1" t="s">
        <v>17125</v>
      </c>
      <c r="L637" s="1" t="s">
        <v>15626</v>
      </c>
      <c r="M637" s="42">
        <v>1</v>
      </c>
      <c r="N637" s="42">
        <v>1</v>
      </c>
      <c r="O637" s="1" t="s">
        <v>15615</v>
      </c>
    </row>
    <row r="638" spans="1:15" x14ac:dyDescent="0.25">
      <c r="A638">
        <v>637</v>
      </c>
      <c r="B638" t="s">
        <v>11161</v>
      </c>
      <c r="C638" t="s">
        <v>4239</v>
      </c>
      <c r="D638" t="s">
        <v>16262</v>
      </c>
      <c r="E638" s="65">
        <f t="shared" si="36"/>
        <v>41040</v>
      </c>
      <c r="F638">
        <f t="shared" si="37"/>
        <v>2012</v>
      </c>
      <c r="G638">
        <f t="shared" si="38"/>
        <v>5</v>
      </c>
      <c r="H638">
        <f t="shared" si="39"/>
        <v>5</v>
      </c>
      <c r="I638" s="1" t="s">
        <v>15622</v>
      </c>
      <c r="J638" s="1" t="s">
        <v>17051</v>
      </c>
      <c r="K638" s="1" t="s">
        <v>17125</v>
      </c>
      <c r="L638" s="1" t="s">
        <v>15624</v>
      </c>
      <c r="M638" s="42">
        <v>1</v>
      </c>
      <c r="N638" s="42">
        <v>0.98</v>
      </c>
      <c r="O638" s="1" t="s">
        <v>15616</v>
      </c>
    </row>
    <row r="639" spans="1:15" x14ac:dyDescent="0.25">
      <c r="A639">
        <v>638</v>
      </c>
      <c r="B639" t="s">
        <v>7868</v>
      </c>
      <c r="C639" t="s">
        <v>7460</v>
      </c>
      <c r="D639" t="s">
        <v>16262</v>
      </c>
      <c r="E639" s="65">
        <f t="shared" si="36"/>
        <v>41040</v>
      </c>
      <c r="F639">
        <f t="shared" si="37"/>
        <v>2012</v>
      </c>
      <c r="G639">
        <f t="shared" si="38"/>
        <v>5</v>
      </c>
      <c r="H639">
        <f t="shared" si="39"/>
        <v>5</v>
      </c>
      <c r="I639" s="1" t="s">
        <v>15622</v>
      </c>
      <c r="J639" s="1" t="s">
        <v>17051</v>
      </c>
      <c r="K639" s="1" t="s">
        <v>17125</v>
      </c>
      <c r="L639" s="1" t="s">
        <v>15626</v>
      </c>
      <c r="M639" s="42">
        <v>1</v>
      </c>
      <c r="N639" s="42">
        <v>0.81</v>
      </c>
      <c r="O639" s="1" t="s">
        <v>15615</v>
      </c>
    </row>
    <row r="640" spans="1:15" x14ac:dyDescent="0.25">
      <c r="A640">
        <v>639</v>
      </c>
      <c r="B640" t="s">
        <v>9950</v>
      </c>
      <c r="C640" t="s">
        <v>5421</v>
      </c>
      <c r="D640" t="s">
        <v>16263</v>
      </c>
      <c r="E640" s="65">
        <f t="shared" si="36"/>
        <v>41042</v>
      </c>
      <c r="F640">
        <f t="shared" si="37"/>
        <v>2012</v>
      </c>
      <c r="G640">
        <f t="shared" si="38"/>
        <v>5</v>
      </c>
      <c r="H640">
        <f t="shared" si="39"/>
        <v>7</v>
      </c>
      <c r="I640" s="1" t="s">
        <v>15625</v>
      </c>
      <c r="J640" s="1" t="s">
        <v>17051</v>
      </c>
      <c r="K640" s="1" t="s">
        <v>17125</v>
      </c>
      <c r="L640" s="1" t="s">
        <v>15623</v>
      </c>
      <c r="M640" s="42">
        <v>1</v>
      </c>
      <c r="N640" s="42">
        <v>0.7</v>
      </c>
      <c r="O640" s="1" t="s">
        <v>15615</v>
      </c>
    </row>
    <row r="641" spans="1:15" x14ac:dyDescent="0.25">
      <c r="A641">
        <v>640</v>
      </c>
      <c r="B641" t="s">
        <v>10097</v>
      </c>
      <c r="C641" t="s">
        <v>3567</v>
      </c>
      <c r="D641" t="s">
        <v>16264</v>
      </c>
      <c r="E641" s="65">
        <f t="shared" si="36"/>
        <v>41043</v>
      </c>
      <c r="F641">
        <f t="shared" si="37"/>
        <v>2012</v>
      </c>
      <c r="G641">
        <f t="shared" si="38"/>
        <v>5</v>
      </c>
      <c r="H641">
        <f t="shared" si="39"/>
        <v>1</v>
      </c>
      <c r="I641" s="1" t="s">
        <v>15622</v>
      </c>
      <c r="J641" s="1" t="s">
        <v>17051</v>
      </c>
      <c r="K641" s="1" t="s">
        <v>17125</v>
      </c>
      <c r="L641" s="1" t="s">
        <v>15626</v>
      </c>
      <c r="M641" s="42">
        <v>1</v>
      </c>
      <c r="N641" s="42">
        <v>1</v>
      </c>
      <c r="O641" s="1" t="s">
        <v>15615</v>
      </c>
    </row>
    <row r="642" spans="1:15" x14ac:dyDescent="0.25">
      <c r="A642">
        <v>641</v>
      </c>
      <c r="B642" t="s">
        <v>9114</v>
      </c>
      <c r="C642" t="s">
        <v>6239</v>
      </c>
      <c r="D642" t="s">
        <v>16264</v>
      </c>
      <c r="E642" s="65">
        <f t="shared" si="36"/>
        <v>41043</v>
      </c>
      <c r="F642">
        <f t="shared" si="37"/>
        <v>2012</v>
      </c>
      <c r="G642">
        <f t="shared" si="38"/>
        <v>5</v>
      </c>
      <c r="H642">
        <f t="shared" si="39"/>
        <v>1</v>
      </c>
      <c r="I642" s="1" t="s">
        <v>15622</v>
      </c>
      <c r="J642" s="1" t="s">
        <v>17051</v>
      </c>
      <c r="K642" s="1" t="s">
        <v>17125</v>
      </c>
      <c r="L642" s="1" t="s">
        <v>15624</v>
      </c>
      <c r="M642" s="42">
        <v>1</v>
      </c>
      <c r="N642" s="42">
        <v>0.98</v>
      </c>
      <c r="O642" s="1" t="s">
        <v>15616</v>
      </c>
    </row>
    <row r="643" spans="1:15" x14ac:dyDescent="0.25">
      <c r="A643">
        <v>642</v>
      </c>
      <c r="B643" t="s">
        <v>8091</v>
      </c>
      <c r="C643" t="s">
        <v>7242</v>
      </c>
      <c r="D643" t="s">
        <v>16264</v>
      </c>
      <c r="E643" s="65">
        <f t="shared" ref="E643:E706" si="40">DATE(LEFT(D643,4),MID(D643,5,2),RIGHT(D643,2))</f>
        <v>41043</v>
      </c>
      <c r="F643">
        <f t="shared" ref="F643:F706" si="41">YEAR(E643)</f>
        <v>2012</v>
      </c>
      <c r="G643">
        <f t="shared" ref="G643:G706" si="42">MONTH(E643)</f>
        <v>5</v>
      </c>
      <c r="H643">
        <f t="shared" ref="H643:H706" si="43">WEEKDAY(E643,2)</f>
        <v>1</v>
      </c>
      <c r="I643" s="1" t="s">
        <v>15622</v>
      </c>
      <c r="J643" s="1" t="s">
        <v>17051</v>
      </c>
      <c r="K643" s="1" t="s">
        <v>17125</v>
      </c>
      <c r="L643" s="1" t="s">
        <v>15626</v>
      </c>
      <c r="M643" s="42">
        <v>1</v>
      </c>
      <c r="N643" s="42">
        <v>0.83</v>
      </c>
      <c r="O643" s="1" t="s">
        <v>15615</v>
      </c>
    </row>
    <row r="644" spans="1:15" x14ac:dyDescent="0.25">
      <c r="A644">
        <v>643</v>
      </c>
      <c r="B644" t="s">
        <v>9771</v>
      </c>
      <c r="C644" t="s">
        <v>5598</v>
      </c>
      <c r="D644" t="s">
        <v>11855</v>
      </c>
      <c r="E644" s="65">
        <f t="shared" si="40"/>
        <v>41045</v>
      </c>
      <c r="F644">
        <f t="shared" si="41"/>
        <v>2012</v>
      </c>
      <c r="G644">
        <f t="shared" si="42"/>
        <v>5</v>
      </c>
      <c r="H644">
        <f t="shared" si="43"/>
        <v>3</v>
      </c>
      <c r="I644" s="1" t="s">
        <v>15622</v>
      </c>
      <c r="J644" s="1" t="s">
        <v>17051</v>
      </c>
      <c r="K644" s="1" t="s">
        <v>17125</v>
      </c>
      <c r="L644" s="1" t="s">
        <v>15626</v>
      </c>
      <c r="M644" s="42">
        <v>1</v>
      </c>
      <c r="N644" s="42">
        <v>0.96</v>
      </c>
      <c r="O644" s="1" t="s">
        <v>15616</v>
      </c>
    </row>
    <row r="645" spans="1:15" x14ac:dyDescent="0.25">
      <c r="A645">
        <v>644</v>
      </c>
      <c r="B645" t="s">
        <v>8084</v>
      </c>
      <c r="C645" t="s">
        <v>7249</v>
      </c>
      <c r="D645" t="s">
        <v>16265</v>
      </c>
      <c r="E645" s="65">
        <f t="shared" si="40"/>
        <v>41048</v>
      </c>
      <c r="F645">
        <f t="shared" si="41"/>
        <v>2012</v>
      </c>
      <c r="G645">
        <f t="shared" si="42"/>
        <v>5</v>
      </c>
      <c r="H645">
        <f t="shared" si="43"/>
        <v>6</v>
      </c>
      <c r="I645" s="1" t="s">
        <v>15622</v>
      </c>
      <c r="J645" s="1" t="s">
        <v>17051</v>
      </c>
      <c r="K645" s="1" t="s">
        <v>17125</v>
      </c>
      <c r="L645" s="1" t="s">
        <v>15626</v>
      </c>
      <c r="M645" s="42">
        <v>1</v>
      </c>
      <c r="N645" s="42">
        <v>0.77</v>
      </c>
      <c r="O645" s="1" t="s">
        <v>15615</v>
      </c>
    </row>
    <row r="646" spans="1:15" x14ac:dyDescent="0.25">
      <c r="A646">
        <v>645</v>
      </c>
      <c r="B646" t="s">
        <v>11158</v>
      </c>
      <c r="C646" t="s">
        <v>4242</v>
      </c>
      <c r="D646" t="s">
        <v>16266</v>
      </c>
      <c r="E646" s="65">
        <f t="shared" si="40"/>
        <v>41049</v>
      </c>
      <c r="F646">
        <f t="shared" si="41"/>
        <v>2012</v>
      </c>
      <c r="G646">
        <f t="shared" si="42"/>
        <v>5</v>
      </c>
      <c r="H646">
        <f t="shared" si="43"/>
        <v>7</v>
      </c>
      <c r="I646" s="1" t="s">
        <v>15645</v>
      </c>
      <c r="J646" s="1" t="s">
        <v>17076</v>
      </c>
      <c r="K646" s="1" t="s">
        <v>17125</v>
      </c>
      <c r="L646" s="1" t="s">
        <v>15623</v>
      </c>
      <c r="M646" s="42">
        <v>0.5</v>
      </c>
      <c r="N646" s="42">
        <v>0.63</v>
      </c>
      <c r="O646" s="1" t="s">
        <v>15615</v>
      </c>
    </row>
    <row r="647" spans="1:15" x14ac:dyDescent="0.25">
      <c r="A647">
        <v>646</v>
      </c>
      <c r="B647" t="s">
        <v>10632</v>
      </c>
      <c r="C647" t="s">
        <v>4754</v>
      </c>
      <c r="D647" t="s">
        <v>16267</v>
      </c>
      <c r="E647" s="65">
        <f t="shared" si="40"/>
        <v>41050</v>
      </c>
      <c r="F647">
        <f t="shared" si="41"/>
        <v>2012</v>
      </c>
      <c r="G647">
        <f t="shared" si="42"/>
        <v>5</v>
      </c>
      <c r="H647">
        <f t="shared" si="43"/>
        <v>1</v>
      </c>
      <c r="I647" s="1" t="s">
        <v>15622</v>
      </c>
      <c r="J647" s="1" t="s">
        <v>17051</v>
      </c>
      <c r="K647" s="1" t="s">
        <v>17125</v>
      </c>
      <c r="L647" s="1" t="s">
        <v>15624</v>
      </c>
      <c r="M647" s="42">
        <v>1</v>
      </c>
      <c r="N647" s="42">
        <v>0.94</v>
      </c>
      <c r="O647" s="1" t="s">
        <v>15616</v>
      </c>
    </row>
    <row r="648" spans="1:15" x14ac:dyDescent="0.25">
      <c r="A648">
        <v>647</v>
      </c>
      <c r="B648" t="s">
        <v>7899</v>
      </c>
      <c r="C648" t="s">
        <v>7430</v>
      </c>
      <c r="D648" t="s">
        <v>16267</v>
      </c>
      <c r="E648" s="65">
        <f t="shared" si="40"/>
        <v>41050</v>
      </c>
      <c r="F648">
        <f t="shared" si="41"/>
        <v>2012</v>
      </c>
      <c r="G648">
        <f t="shared" si="42"/>
        <v>5</v>
      </c>
      <c r="H648">
        <f t="shared" si="43"/>
        <v>1</v>
      </c>
      <c r="I648" s="1" t="s">
        <v>15622</v>
      </c>
      <c r="J648" s="1" t="s">
        <v>17051</v>
      </c>
      <c r="K648" s="1" t="s">
        <v>17125</v>
      </c>
      <c r="L648" s="1" t="s">
        <v>15623</v>
      </c>
      <c r="M648" s="42">
        <v>1</v>
      </c>
      <c r="N648" s="42">
        <v>1</v>
      </c>
      <c r="O648" s="1" t="s">
        <v>15615</v>
      </c>
    </row>
    <row r="649" spans="1:15" x14ac:dyDescent="0.25">
      <c r="A649">
        <v>648</v>
      </c>
      <c r="B649" t="s">
        <v>10587</v>
      </c>
      <c r="C649" t="s">
        <v>4798</v>
      </c>
      <c r="D649" t="s">
        <v>11856</v>
      </c>
      <c r="E649" s="65">
        <f t="shared" si="40"/>
        <v>41052</v>
      </c>
      <c r="F649">
        <f t="shared" si="41"/>
        <v>2012</v>
      </c>
      <c r="G649">
        <f t="shared" si="42"/>
        <v>5</v>
      </c>
      <c r="H649">
        <f t="shared" si="43"/>
        <v>3</v>
      </c>
      <c r="I649" s="1" t="s">
        <v>15622</v>
      </c>
      <c r="J649" s="1" t="s">
        <v>17051</v>
      </c>
      <c r="K649" s="1" t="s">
        <v>17125</v>
      </c>
      <c r="L649" s="1" t="s">
        <v>15626</v>
      </c>
      <c r="M649" s="42">
        <v>1</v>
      </c>
      <c r="N649" s="42">
        <v>0.4</v>
      </c>
      <c r="O649" s="1" t="s">
        <v>15615</v>
      </c>
    </row>
    <row r="650" spans="1:15" x14ac:dyDescent="0.25">
      <c r="A650">
        <v>649</v>
      </c>
      <c r="B650" t="s">
        <v>9490</v>
      </c>
      <c r="C650" t="s">
        <v>5869</v>
      </c>
      <c r="D650" t="s">
        <v>16268</v>
      </c>
      <c r="E650" s="65">
        <f t="shared" si="40"/>
        <v>41053</v>
      </c>
      <c r="F650">
        <f t="shared" si="41"/>
        <v>2012</v>
      </c>
      <c r="G650">
        <f t="shared" si="42"/>
        <v>5</v>
      </c>
      <c r="H650">
        <f t="shared" si="43"/>
        <v>4</v>
      </c>
      <c r="I650" s="1" t="s">
        <v>15629</v>
      </c>
      <c r="J650" s="1" t="s">
        <v>17051</v>
      </c>
      <c r="K650" s="1" t="s">
        <v>17125</v>
      </c>
      <c r="L650" s="1" t="s">
        <v>15626</v>
      </c>
      <c r="M650" s="42">
        <v>1</v>
      </c>
      <c r="N650" s="42">
        <v>0.36</v>
      </c>
      <c r="O650" s="1" t="s">
        <v>15615</v>
      </c>
    </row>
    <row r="651" spans="1:15" x14ac:dyDescent="0.25">
      <c r="A651">
        <v>650</v>
      </c>
      <c r="B651" t="s">
        <v>11692</v>
      </c>
      <c r="C651" t="s">
        <v>3714</v>
      </c>
      <c r="D651" t="s">
        <v>16269</v>
      </c>
      <c r="E651" s="65">
        <f t="shared" si="40"/>
        <v>41055</v>
      </c>
      <c r="F651">
        <f t="shared" si="41"/>
        <v>2012</v>
      </c>
      <c r="G651">
        <f t="shared" si="42"/>
        <v>5</v>
      </c>
      <c r="H651">
        <f t="shared" si="43"/>
        <v>6</v>
      </c>
      <c r="I651" s="1" t="s">
        <v>15622</v>
      </c>
      <c r="J651" s="1" t="s">
        <v>17051</v>
      </c>
      <c r="K651" s="1" t="s">
        <v>17125</v>
      </c>
      <c r="L651" s="1" t="s">
        <v>15623</v>
      </c>
      <c r="M651" s="42">
        <v>1</v>
      </c>
      <c r="N651" s="42">
        <v>1</v>
      </c>
      <c r="O651" s="1" t="s">
        <v>15616</v>
      </c>
    </row>
    <row r="652" spans="1:15" x14ac:dyDescent="0.25">
      <c r="A652">
        <v>651</v>
      </c>
      <c r="B652" t="s">
        <v>7742</v>
      </c>
      <c r="C652" t="s">
        <v>7579</v>
      </c>
      <c r="D652" t="s">
        <v>11857</v>
      </c>
      <c r="E652" s="65">
        <f t="shared" si="40"/>
        <v>41057</v>
      </c>
      <c r="F652">
        <f t="shared" si="41"/>
        <v>2012</v>
      </c>
      <c r="G652">
        <f t="shared" si="42"/>
        <v>5</v>
      </c>
      <c r="H652">
        <f t="shared" si="43"/>
        <v>1</v>
      </c>
      <c r="I652" s="1" t="s">
        <v>15631</v>
      </c>
      <c r="J652" s="1" t="s">
        <v>17077</v>
      </c>
      <c r="K652" s="1" t="s">
        <v>17131</v>
      </c>
      <c r="L652" s="1" t="s">
        <v>15624</v>
      </c>
      <c r="M652" s="42">
        <v>1</v>
      </c>
      <c r="N652" s="42">
        <v>0.93</v>
      </c>
      <c r="O652" s="1" t="s">
        <v>15615</v>
      </c>
    </row>
    <row r="653" spans="1:15" x14ac:dyDescent="0.25">
      <c r="A653">
        <v>652</v>
      </c>
      <c r="B653" t="s">
        <v>7844</v>
      </c>
      <c r="C653" t="s">
        <v>7480</v>
      </c>
      <c r="D653" t="s">
        <v>11857</v>
      </c>
      <c r="E653" s="65">
        <f t="shared" si="40"/>
        <v>41057</v>
      </c>
      <c r="F653">
        <f t="shared" si="41"/>
        <v>2012</v>
      </c>
      <c r="G653">
        <f t="shared" si="42"/>
        <v>5</v>
      </c>
      <c r="H653">
        <f t="shared" si="43"/>
        <v>1</v>
      </c>
      <c r="I653" s="1" t="s">
        <v>15622</v>
      </c>
      <c r="J653" s="1" t="s">
        <v>17051</v>
      </c>
      <c r="K653" s="1" t="s">
        <v>17125</v>
      </c>
      <c r="L653" s="1" t="s">
        <v>15624</v>
      </c>
      <c r="M653" s="42">
        <v>1</v>
      </c>
      <c r="N653" s="42">
        <v>0.93</v>
      </c>
      <c r="O653" s="1" t="s">
        <v>15616</v>
      </c>
    </row>
    <row r="654" spans="1:15" x14ac:dyDescent="0.25">
      <c r="A654">
        <v>653</v>
      </c>
      <c r="B654" t="s">
        <v>9487</v>
      </c>
      <c r="C654" t="s">
        <v>5872</v>
      </c>
      <c r="D654" t="s">
        <v>16270</v>
      </c>
      <c r="E654" s="65">
        <f t="shared" si="40"/>
        <v>41058</v>
      </c>
      <c r="F654">
        <f t="shared" si="41"/>
        <v>2012</v>
      </c>
      <c r="G654">
        <f t="shared" si="42"/>
        <v>5</v>
      </c>
      <c r="H654">
        <f t="shared" si="43"/>
        <v>2</v>
      </c>
      <c r="I654" s="1" t="s">
        <v>15622</v>
      </c>
      <c r="J654" s="1" t="s">
        <v>17051</v>
      </c>
      <c r="K654" s="1" t="s">
        <v>17125</v>
      </c>
      <c r="L654" s="1" t="s">
        <v>15626</v>
      </c>
      <c r="M654" s="42">
        <v>1</v>
      </c>
      <c r="N654" s="42">
        <v>0.79</v>
      </c>
      <c r="O654" s="1" t="s">
        <v>15616</v>
      </c>
    </row>
    <row r="655" spans="1:15" x14ac:dyDescent="0.25">
      <c r="A655">
        <v>654</v>
      </c>
      <c r="B655" t="s">
        <v>8622</v>
      </c>
      <c r="C655" t="s">
        <v>6725</v>
      </c>
      <c r="D655" t="s">
        <v>16270</v>
      </c>
      <c r="E655" s="65">
        <f t="shared" si="40"/>
        <v>41058</v>
      </c>
      <c r="F655">
        <f t="shared" si="41"/>
        <v>2012</v>
      </c>
      <c r="G655">
        <f t="shared" si="42"/>
        <v>5</v>
      </c>
      <c r="H655">
        <f t="shared" si="43"/>
        <v>2</v>
      </c>
      <c r="I655" s="1" t="s">
        <v>15622</v>
      </c>
      <c r="J655" s="1" t="s">
        <v>17051</v>
      </c>
      <c r="K655" s="1" t="s">
        <v>17125</v>
      </c>
      <c r="L655" s="1" t="s">
        <v>15623</v>
      </c>
      <c r="M655" s="42">
        <v>1</v>
      </c>
      <c r="N655" s="42">
        <v>0</v>
      </c>
      <c r="O655" s="1" t="s">
        <v>15615</v>
      </c>
    </row>
    <row r="656" spans="1:15" x14ac:dyDescent="0.25">
      <c r="A656">
        <v>655</v>
      </c>
      <c r="B656" t="s">
        <v>7786</v>
      </c>
      <c r="C656" t="s">
        <v>7536</v>
      </c>
      <c r="D656" t="s">
        <v>16270</v>
      </c>
      <c r="E656" s="65">
        <f t="shared" si="40"/>
        <v>41058</v>
      </c>
      <c r="F656">
        <f t="shared" si="41"/>
        <v>2012</v>
      </c>
      <c r="G656">
        <f t="shared" si="42"/>
        <v>5</v>
      </c>
      <c r="H656">
        <f t="shared" si="43"/>
        <v>2</v>
      </c>
      <c r="I656" s="1" t="s">
        <v>15622</v>
      </c>
      <c r="J656" s="1" t="s">
        <v>17051</v>
      </c>
      <c r="K656" s="1" t="s">
        <v>17125</v>
      </c>
      <c r="L656" s="1" t="s">
        <v>15626</v>
      </c>
      <c r="M656" s="42">
        <v>1</v>
      </c>
      <c r="N656" s="42">
        <v>0.98</v>
      </c>
      <c r="O656" s="1" t="s">
        <v>15616</v>
      </c>
    </row>
    <row r="657" spans="1:15" x14ac:dyDescent="0.25">
      <c r="A657">
        <v>656</v>
      </c>
      <c r="B657" t="s">
        <v>8070</v>
      </c>
      <c r="C657" t="s">
        <v>7263</v>
      </c>
      <c r="D657" t="s">
        <v>16270</v>
      </c>
      <c r="E657" s="65">
        <f t="shared" si="40"/>
        <v>41058</v>
      </c>
      <c r="F657">
        <f t="shared" si="41"/>
        <v>2012</v>
      </c>
      <c r="G657">
        <f t="shared" si="42"/>
        <v>5</v>
      </c>
      <c r="H657">
        <f t="shared" si="43"/>
        <v>2</v>
      </c>
      <c r="I657" s="1" t="s">
        <v>15622</v>
      </c>
      <c r="J657" s="1" t="s">
        <v>17051</v>
      </c>
      <c r="K657" s="1" t="s">
        <v>17125</v>
      </c>
      <c r="L657" s="1" t="s">
        <v>15626</v>
      </c>
      <c r="M657" s="42">
        <v>1</v>
      </c>
      <c r="N657" s="42">
        <v>1</v>
      </c>
      <c r="O657" s="1" t="s">
        <v>15615</v>
      </c>
    </row>
    <row r="658" spans="1:15" x14ac:dyDescent="0.25">
      <c r="A658">
        <v>657</v>
      </c>
      <c r="B658" t="s">
        <v>10562</v>
      </c>
      <c r="C658" t="s">
        <v>4822</v>
      </c>
      <c r="D658" t="s">
        <v>16270</v>
      </c>
      <c r="E658" s="65">
        <f t="shared" si="40"/>
        <v>41058</v>
      </c>
      <c r="F658">
        <f t="shared" si="41"/>
        <v>2012</v>
      </c>
      <c r="G658">
        <f t="shared" si="42"/>
        <v>5</v>
      </c>
      <c r="H658">
        <f t="shared" si="43"/>
        <v>2</v>
      </c>
      <c r="I658" s="1" t="s">
        <v>15625</v>
      </c>
      <c r="J658" s="1" t="s">
        <v>17051</v>
      </c>
      <c r="K658" s="1" t="s">
        <v>17125</v>
      </c>
      <c r="L658" s="1" t="s">
        <v>15626</v>
      </c>
      <c r="M658" s="42">
        <v>1</v>
      </c>
      <c r="N658" s="42">
        <v>1</v>
      </c>
      <c r="O658" s="1" t="s">
        <v>15615</v>
      </c>
    </row>
    <row r="659" spans="1:15" x14ac:dyDescent="0.25">
      <c r="A659">
        <v>658</v>
      </c>
      <c r="B659" t="s">
        <v>7823</v>
      </c>
      <c r="C659" t="s">
        <v>7500</v>
      </c>
      <c r="D659" t="s">
        <v>16271</v>
      </c>
      <c r="E659" s="65">
        <f t="shared" si="40"/>
        <v>41061</v>
      </c>
      <c r="F659">
        <f t="shared" si="41"/>
        <v>2012</v>
      </c>
      <c r="G659">
        <f t="shared" si="42"/>
        <v>6</v>
      </c>
      <c r="H659">
        <f t="shared" si="43"/>
        <v>5</v>
      </c>
      <c r="I659" s="1" t="s">
        <v>15622</v>
      </c>
      <c r="J659" s="1" t="s">
        <v>17051</v>
      </c>
      <c r="K659" s="1" t="s">
        <v>17125</v>
      </c>
      <c r="L659" s="1" t="s">
        <v>15624</v>
      </c>
      <c r="M659" s="42">
        <v>1</v>
      </c>
      <c r="N659" s="42">
        <v>0.97</v>
      </c>
      <c r="O659" s="1" t="s">
        <v>15615</v>
      </c>
    </row>
    <row r="660" spans="1:15" x14ac:dyDescent="0.25">
      <c r="A660">
        <v>659</v>
      </c>
      <c r="B660" t="s">
        <v>9770</v>
      </c>
      <c r="C660" t="s">
        <v>5599</v>
      </c>
      <c r="D660" t="s">
        <v>16271</v>
      </c>
      <c r="E660" s="65">
        <f t="shared" si="40"/>
        <v>41061</v>
      </c>
      <c r="F660">
        <f t="shared" si="41"/>
        <v>2012</v>
      </c>
      <c r="G660">
        <f t="shared" si="42"/>
        <v>6</v>
      </c>
      <c r="H660">
        <f t="shared" si="43"/>
        <v>5</v>
      </c>
      <c r="I660" s="1" t="s">
        <v>15622</v>
      </c>
      <c r="J660" s="1" t="s">
        <v>17051</v>
      </c>
      <c r="K660" s="1" t="s">
        <v>17125</v>
      </c>
      <c r="L660" s="1" t="s">
        <v>15624</v>
      </c>
      <c r="M660" s="42">
        <v>1</v>
      </c>
      <c r="N660" s="42">
        <v>0.83</v>
      </c>
      <c r="O660" s="1" t="s">
        <v>15616</v>
      </c>
    </row>
    <row r="661" spans="1:15" x14ac:dyDescent="0.25">
      <c r="A661">
        <v>660</v>
      </c>
      <c r="B661" t="s">
        <v>10060</v>
      </c>
      <c r="C661" t="s">
        <v>5314</v>
      </c>
      <c r="D661" t="s">
        <v>16271</v>
      </c>
      <c r="E661" s="65">
        <f t="shared" si="40"/>
        <v>41061</v>
      </c>
      <c r="F661">
        <f t="shared" si="41"/>
        <v>2012</v>
      </c>
      <c r="G661">
        <f t="shared" si="42"/>
        <v>6</v>
      </c>
      <c r="H661">
        <f t="shared" si="43"/>
        <v>5</v>
      </c>
      <c r="I661" s="1" t="s">
        <v>15645</v>
      </c>
      <c r="J661" s="1" t="s">
        <v>17076</v>
      </c>
      <c r="K661" s="1" t="s">
        <v>17125</v>
      </c>
      <c r="L661" s="1" t="s">
        <v>15626</v>
      </c>
      <c r="M661" s="42">
        <v>1</v>
      </c>
      <c r="N661" s="42">
        <v>1</v>
      </c>
      <c r="O661" s="1" t="s">
        <v>15616</v>
      </c>
    </row>
    <row r="662" spans="1:15" x14ac:dyDescent="0.25">
      <c r="A662">
        <v>661</v>
      </c>
      <c r="B662" t="s">
        <v>11661</v>
      </c>
      <c r="C662" t="s">
        <v>3744</v>
      </c>
      <c r="D662" t="s">
        <v>16271</v>
      </c>
      <c r="E662" s="65">
        <f t="shared" si="40"/>
        <v>41061</v>
      </c>
      <c r="F662">
        <f t="shared" si="41"/>
        <v>2012</v>
      </c>
      <c r="G662">
        <f t="shared" si="42"/>
        <v>6</v>
      </c>
      <c r="H662">
        <f t="shared" si="43"/>
        <v>5</v>
      </c>
      <c r="I662" s="1" t="s">
        <v>15622</v>
      </c>
      <c r="J662" s="1" t="s">
        <v>17051</v>
      </c>
      <c r="K662" s="1" t="s">
        <v>17125</v>
      </c>
      <c r="L662" s="1" t="s">
        <v>15624</v>
      </c>
      <c r="M662" s="42">
        <v>1</v>
      </c>
      <c r="N662" s="42">
        <v>0.69</v>
      </c>
      <c r="O662" s="1" t="s">
        <v>15616</v>
      </c>
    </row>
    <row r="663" spans="1:15" x14ac:dyDescent="0.25">
      <c r="A663">
        <v>662</v>
      </c>
      <c r="B663" t="s">
        <v>9504</v>
      </c>
      <c r="C663" t="s">
        <v>5856</v>
      </c>
      <c r="D663" t="s">
        <v>16272</v>
      </c>
      <c r="E663" s="65">
        <f t="shared" si="40"/>
        <v>41062</v>
      </c>
      <c r="F663">
        <f t="shared" si="41"/>
        <v>2012</v>
      </c>
      <c r="G663">
        <f t="shared" si="42"/>
        <v>6</v>
      </c>
      <c r="H663">
        <f t="shared" si="43"/>
        <v>6</v>
      </c>
      <c r="I663" s="1" t="s">
        <v>15622</v>
      </c>
      <c r="J663" s="1" t="s">
        <v>17051</v>
      </c>
      <c r="K663" s="1" t="s">
        <v>17125</v>
      </c>
      <c r="L663" s="1" t="s">
        <v>15626</v>
      </c>
      <c r="M663" s="42">
        <v>1</v>
      </c>
      <c r="N663" s="42">
        <v>0.86</v>
      </c>
      <c r="O663" s="1" t="s">
        <v>15616</v>
      </c>
    </row>
    <row r="664" spans="1:15" x14ac:dyDescent="0.25">
      <c r="A664">
        <v>663</v>
      </c>
      <c r="B664" t="s">
        <v>11602</v>
      </c>
      <c r="C664" t="s">
        <v>3803</v>
      </c>
      <c r="D664" t="s">
        <v>16273</v>
      </c>
      <c r="E664" s="65">
        <f t="shared" si="40"/>
        <v>41063</v>
      </c>
      <c r="F664">
        <f t="shared" si="41"/>
        <v>2012</v>
      </c>
      <c r="G664">
        <f t="shared" si="42"/>
        <v>6</v>
      </c>
      <c r="H664">
        <f t="shared" si="43"/>
        <v>7</v>
      </c>
      <c r="I664" s="1" t="s">
        <v>15622</v>
      </c>
      <c r="J664" s="1" t="s">
        <v>17051</v>
      </c>
      <c r="K664" s="1" t="s">
        <v>17125</v>
      </c>
      <c r="L664" s="1" t="s">
        <v>15623</v>
      </c>
      <c r="M664" s="42">
        <v>0.9</v>
      </c>
      <c r="N664" s="42">
        <v>0.92</v>
      </c>
      <c r="O664" s="1" t="s">
        <v>15616</v>
      </c>
    </row>
    <row r="665" spans="1:15" x14ac:dyDescent="0.25">
      <c r="A665">
        <v>664</v>
      </c>
      <c r="B665" t="s">
        <v>11210</v>
      </c>
      <c r="C665" t="s">
        <v>4190</v>
      </c>
      <c r="D665" t="s">
        <v>16274</v>
      </c>
      <c r="E665" s="65">
        <f t="shared" si="40"/>
        <v>41064</v>
      </c>
      <c r="F665">
        <f t="shared" si="41"/>
        <v>2012</v>
      </c>
      <c r="G665">
        <f t="shared" si="42"/>
        <v>6</v>
      </c>
      <c r="H665">
        <f t="shared" si="43"/>
        <v>1</v>
      </c>
      <c r="I665" s="1" t="s">
        <v>15622</v>
      </c>
      <c r="J665" s="1" t="s">
        <v>17051</v>
      </c>
      <c r="K665" s="1" t="s">
        <v>17125</v>
      </c>
      <c r="L665" s="1" t="s">
        <v>15626</v>
      </c>
      <c r="M665" s="42">
        <v>1</v>
      </c>
      <c r="N665" s="42">
        <v>0.97</v>
      </c>
      <c r="O665" s="1" t="s">
        <v>15616</v>
      </c>
    </row>
    <row r="666" spans="1:15" x14ac:dyDescent="0.25">
      <c r="A666">
        <v>665</v>
      </c>
      <c r="B666" t="s">
        <v>10826</v>
      </c>
      <c r="C666" t="s">
        <v>4567</v>
      </c>
      <c r="D666" t="s">
        <v>16274</v>
      </c>
      <c r="E666" s="65">
        <f t="shared" si="40"/>
        <v>41064</v>
      </c>
      <c r="F666">
        <f t="shared" si="41"/>
        <v>2012</v>
      </c>
      <c r="G666">
        <f t="shared" si="42"/>
        <v>6</v>
      </c>
      <c r="H666">
        <f t="shared" si="43"/>
        <v>1</v>
      </c>
      <c r="I666" s="1" t="s">
        <v>15622</v>
      </c>
      <c r="J666" s="1" t="s">
        <v>17051</v>
      </c>
      <c r="K666" s="1" t="s">
        <v>17125</v>
      </c>
      <c r="L666" s="1" t="s">
        <v>15624</v>
      </c>
      <c r="M666" s="42">
        <v>1</v>
      </c>
      <c r="N666" s="42">
        <v>0.83</v>
      </c>
      <c r="O666" s="1" t="s">
        <v>15615</v>
      </c>
    </row>
    <row r="667" spans="1:15" x14ac:dyDescent="0.25">
      <c r="A667">
        <v>666</v>
      </c>
      <c r="B667" t="s">
        <v>9453</v>
      </c>
      <c r="C667" t="s">
        <v>5906</v>
      </c>
      <c r="D667" t="s">
        <v>16274</v>
      </c>
      <c r="E667" s="65">
        <f t="shared" si="40"/>
        <v>41064</v>
      </c>
      <c r="F667">
        <f t="shared" si="41"/>
        <v>2012</v>
      </c>
      <c r="G667">
        <f t="shared" si="42"/>
        <v>6</v>
      </c>
      <c r="H667">
        <f t="shared" si="43"/>
        <v>1</v>
      </c>
      <c r="I667" s="1" t="s">
        <v>15642</v>
      </c>
      <c r="J667" s="1" t="s">
        <v>17060</v>
      </c>
      <c r="K667" s="1" t="s">
        <v>17125</v>
      </c>
      <c r="L667" s="1" t="s">
        <v>15623</v>
      </c>
      <c r="M667" s="42">
        <v>0.71</v>
      </c>
      <c r="N667" s="42">
        <v>0.54</v>
      </c>
      <c r="O667" s="1" t="s">
        <v>15615</v>
      </c>
    </row>
    <row r="668" spans="1:15" x14ac:dyDescent="0.25">
      <c r="A668">
        <v>667</v>
      </c>
      <c r="B668" t="s">
        <v>9117</v>
      </c>
      <c r="C668" t="s">
        <v>6236</v>
      </c>
      <c r="D668" t="s">
        <v>16275</v>
      </c>
      <c r="E668" s="65">
        <f t="shared" si="40"/>
        <v>41065</v>
      </c>
      <c r="F668">
        <f t="shared" si="41"/>
        <v>2012</v>
      </c>
      <c r="G668">
        <f t="shared" si="42"/>
        <v>6</v>
      </c>
      <c r="H668">
        <f t="shared" si="43"/>
        <v>2</v>
      </c>
      <c r="I668" s="1" t="s">
        <v>15714</v>
      </c>
      <c r="J668" s="1" t="s">
        <v>17074</v>
      </c>
      <c r="K668" s="1" t="s">
        <v>17125</v>
      </c>
      <c r="L668" s="1" t="s">
        <v>15623</v>
      </c>
      <c r="M668" s="42">
        <v>0.75</v>
      </c>
      <c r="N668" s="42">
        <v>1</v>
      </c>
      <c r="O668" s="1" t="s">
        <v>15615</v>
      </c>
    </row>
    <row r="669" spans="1:15" x14ac:dyDescent="0.25">
      <c r="A669">
        <v>668</v>
      </c>
      <c r="B669" t="s">
        <v>9982</v>
      </c>
      <c r="C669" t="s">
        <v>5391</v>
      </c>
      <c r="D669" t="s">
        <v>16275</v>
      </c>
      <c r="E669" s="65">
        <f t="shared" si="40"/>
        <v>41065</v>
      </c>
      <c r="F669">
        <f t="shared" si="41"/>
        <v>2012</v>
      </c>
      <c r="G669">
        <f t="shared" si="42"/>
        <v>6</v>
      </c>
      <c r="H669">
        <f t="shared" si="43"/>
        <v>2</v>
      </c>
      <c r="I669" s="1" t="s">
        <v>15622</v>
      </c>
      <c r="J669" s="1" t="s">
        <v>17051</v>
      </c>
      <c r="K669" s="1" t="s">
        <v>17125</v>
      </c>
      <c r="L669" s="1" t="s">
        <v>15624</v>
      </c>
      <c r="M669" s="42">
        <v>0.9</v>
      </c>
      <c r="N669" s="42">
        <v>0.94</v>
      </c>
      <c r="O669" s="1" t="s">
        <v>15615</v>
      </c>
    </row>
    <row r="670" spans="1:15" x14ac:dyDescent="0.25">
      <c r="A670">
        <v>669</v>
      </c>
      <c r="B670" t="s">
        <v>11267</v>
      </c>
      <c r="C670" t="s">
        <v>4134</v>
      </c>
      <c r="D670" t="s">
        <v>16275</v>
      </c>
      <c r="E670" s="65">
        <f t="shared" si="40"/>
        <v>41065</v>
      </c>
      <c r="F670">
        <f t="shared" si="41"/>
        <v>2012</v>
      </c>
      <c r="G670">
        <f t="shared" si="42"/>
        <v>6</v>
      </c>
      <c r="H670">
        <f t="shared" si="43"/>
        <v>2</v>
      </c>
      <c r="I670" s="1" t="s">
        <v>15622</v>
      </c>
      <c r="J670" s="1" t="s">
        <v>17051</v>
      </c>
      <c r="K670" s="1" t="s">
        <v>17125</v>
      </c>
      <c r="L670" s="1" t="s">
        <v>15626</v>
      </c>
      <c r="M670" s="42">
        <v>0.88</v>
      </c>
      <c r="N670" s="42">
        <v>0.5</v>
      </c>
      <c r="O670" s="1" t="s">
        <v>15615</v>
      </c>
    </row>
    <row r="671" spans="1:15" x14ac:dyDescent="0.25">
      <c r="A671">
        <v>670</v>
      </c>
      <c r="B671" t="s">
        <v>10640</v>
      </c>
      <c r="C671" t="s">
        <v>4746</v>
      </c>
      <c r="D671" t="s">
        <v>16276</v>
      </c>
      <c r="E671" s="65">
        <f t="shared" si="40"/>
        <v>41071</v>
      </c>
      <c r="F671">
        <f t="shared" si="41"/>
        <v>2012</v>
      </c>
      <c r="G671">
        <f t="shared" si="42"/>
        <v>6</v>
      </c>
      <c r="H671">
        <f t="shared" si="43"/>
        <v>1</v>
      </c>
      <c r="I671" s="1" t="s">
        <v>15622</v>
      </c>
      <c r="J671" s="1" t="s">
        <v>17051</v>
      </c>
      <c r="K671" s="1" t="s">
        <v>17125</v>
      </c>
      <c r="L671" s="1" t="s">
        <v>15626</v>
      </c>
      <c r="M671" s="42">
        <v>1</v>
      </c>
      <c r="N671" s="42">
        <v>1</v>
      </c>
      <c r="O671" s="1" t="s">
        <v>15616</v>
      </c>
    </row>
    <row r="672" spans="1:15" x14ac:dyDescent="0.25">
      <c r="A672">
        <v>671</v>
      </c>
      <c r="B672" t="s">
        <v>9410</v>
      </c>
      <c r="C672" t="s">
        <v>5947</v>
      </c>
      <c r="D672" t="s">
        <v>16276</v>
      </c>
      <c r="E672" s="65">
        <f t="shared" si="40"/>
        <v>41071</v>
      </c>
      <c r="F672">
        <f t="shared" si="41"/>
        <v>2012</v>
      </c>
      <c r="G672">
        <f t="shared" si="42"/>
        <v>6</v>
      </c>
      <c r="H672">
        <f t="shared" si="43"/>
        <v>1</v>
      </c>
      <c r="I672" s="1" t="s">
        <v>15622</v>
      </c>
      <c r="J672" s="1" t="s">
        <v>17051</v>
      </c>
      <c r="K672" s="1" t="s">
        <v>17125</v>
      </c>
      <c r="L672" s="1" t="s">
        <v>15628</v>
      </c>
      <c r="M672" s="42">
        <v>0</v>
      </c>
      <c r="N672" s="42">
        <v>0</v>
      </c>
      <c r="O672" s="1" t="s">
        <v>15615</v>
      </c>
    </row>
    <row r="673" spans="1:15" x14ac:dyDescent="0.25">
      <c r="A673">
        <v>672</v>
      </c>
      <c r="B673" t="s">
        <v>10123</v>
      </c>
      <c r="C673" t="s">
        <v>5254</v>
      </c>
      <c r="D673" t="s">
        <v>16276</v>
      </c>
      <c r="E673" s="65">
        <f t="shared" si="40"/>
        <v>41071</v>
      </c>
      <c r="F673">
        <f t="shared" si="41"/>
        <v>2012</v>
      </c>
      <c r="G673">
        <f t="shared" si="42"/>
        <v>6</v>
      </c>
      <c r="H673">
        <f t="shared" si="43"/>
        <v>1</v>
      </c>
      <c r="I673" s="1" t="s">
        <v>15622</v>
      </c>
      <c r="J673" s="1" t="s">
        <v>17051</v>
      </c>
      <c r="K673" s="1" t="s">
        <v>17125</v>
      </c>
      <c r="L673" s="1" t="s">
        <v>15626</v>
      </c>
      <c r="M673" s="42">
        <v>1</v>
      </c>
      <c r="N673" s="42">
        <v>1</v>
      </c>
      <c r="O673" s="1" t="s">
        <v>15615</v>
      </c>
    </row>
    <row r="674" spans="1:15" x14ac:dyDescent="0.25">
      <c r="A674">
        <v>673</v>
      </c>
      <c r="B674" t="s">
        <v>8578</v>
      </c>
      <c r="C674" t="s">
        <v>6769</v>
      </c>
      <c r="D674" t="s">
        <v>16276</v>
      </c>
      <c r="E674" s="65">
        <f t="shared" si="40"/>
        <v>41071</v>
      </c>
      <c r="F674">
        <f t="shared" si="41"/>
        <v>2012</v>
      </c>
      <c r="G674">
        <f t="shared" si="42"/>
        <v>6</v>
      </c>
      <c r="H674">
        <f t="shared" si="43"/>
        <v>1</v>
      </c>
      <c r="I674" s="1" t="s">
        <v>15622</v>
      </c>
      <c r="J674" s="1" t="s">
        <v>17051</v>
      </c>
      <c r="K674" s="1" t="s">
        <v>17125</v>
      </c>
      <c r="L674" s="1" t="s">
        <v>15623</v>
      </c>
      <c r="M674" s="42">
        <v>1</v>
      </c>
      <c r="N674" s="42">
        <v>0.33</v>
      </c>
      <c r="O674" s="1" t="s">
        <v>15616</v>
      </c>
    </row>
    <row r="675" spans="1:15" x14ac:dyDescent="0.25">
      <c r="A675">
        <v>674</v>
      </c>
      <c r="B675" t="s">
        <v>10000</v>
      </c>
      <c r="C675" t="s">
        <v>5373</v>
      </c>
      <c r="D675" t="s">
        <v>16276</v>
      </c>
      <c r="E675" s="65">
        <f t="shared" si="40"/>
        <v>41071</v>
      </c>
      <c r="F675">
        <f t="shared" si="41"/>
        <v>2012</v>
      </c>
      <c r="G675">
        <f t="shared" si="42"/>
        <v>6</v>
      </c>
      <c r="H675">
        <f t="shared" si="43"/>
        <v>1</v>
      </c>
      <c r="I675" s="1" t="s">
        <v>15622</v>
      </c>
      <c r="J675" s="1" t="s">
        <v>17051</v>
      </c>
      <c r="K675" s="1" t="s">
        <v>17125</v>
      </c>
      <c r="L675" s="1" t="s">
        <v>15626</v>
      </c>
      <c r="M675" s="42">
        <v>1</v>
      </c>
      <c r="N675" s="42">
        <v>0.75</v>
      </c>
      <c r="O675" s="1" t="s">
        <v>15615</v>
      </c>
    </row>
    <row r="676" spans="1:15" x14ac:dyDescent="0.25">
      <c r="A676">
        <v>675</v>
      </c>
      <c r="B676" t="s">
        <v>9371</v>
      </c>
      <c r="C676" t="s">
        <v>5986</v>
      </c>
      <c r="D676" t="s">
        <v>16277</v>
      </c>
      <c r="E676" s="65">
        <f t="shared" si="40"/>
        <v>41072</v>
      </c>
      <c r="F676">
        <f t="shared" si="41"/>
        <v>2012</v>
      </c>
      <c r="G676">
        <f t="shared" si="42"/>
        <v>6</v>
      </c>
      <c r="H676">
        <f t="shared" si="43"/>
        <v>2</v>
      </c>
      <c r="I676" s="1" t="s">
        <v>15622</v>
      </c>
      <c r="J676" s="1" t="s">
        <v>17051</v>
      </c>
      <c r="K676" s="1" t="s">
        <v>17125</v>
      </c>
      <c r="L676" s="1" t="s">
        <v>15626</v>
      </c>
      <c r="M676" s="42">
        <v>1</v>
      </c>
      <c r="N676" s="42">
        <v>1</v>
      </c>
      <c r="O676" s="1" t="s">
        <v>15616</v>
      </c>
    </row>
    <row r="677" spans="1:15" x14ac:dyDescent="0.25">
      <c r="A677">
        <v>676</v>
      </c>
      <c r="B677" t="s">
        <v>7817</v>
      </c>
      <c r="C677" t="s">
        <v>7506</v>
      </c>
      <c r="D677" t="s">
        <v>16278</v>
      </c>
      <c r="E677" s="65">
        <f t="shared" si="40"/>
        <v>41073</v>
      </c>
      <c r="F677">
        <f t="shared" si="41"/>
        <v>2012</v>
      </c>
      <c r="G677">
        <f t="shared" si="42"/>
        <v>6</v>
      </c>
      <c r="H677">
        <f t="shared" si="43"/>
        <v>3</v>
      </c>
      <c r="I677" s="1" t="s">
        <v>15622</v>
      </c>
      <c r="J677" s="1" t="s">
        <v>17051</v>
      </c>
      <c r="K677" s="1" t="s">
        <v>17125</v>
      </c>
      <c r="L677" s="1" t="s">
        <v>15624</v>
      </c>
      <c r="M677" s="42">
        <v>1</v>
      </c>
      <c r="N677" s="42">
        <v>1</v>
      </c>
      <c r="O677" s="1" t="s">
        <v>15615</v>
      </c>
    </row>
    <row r="678" spans="1:15" x14ac:dyDescent="0.25">
      <c r="A678">
        <v>677</v>
      </c>
      <c r="B678" t="s">
        <v>7920</v>
      </c>
      <c r="C678" t="s">
        <v>7410</v>
      </c>
      <c r="D678" t="s">
        <v>16278</v>
      </c>
      <c r="E678" s="65">
        <f t="shared" si="40"/>
        <v>41073</v>
      </c>
      <c r="F678">
        <f t="shared" si="41"/>
        <v>2012</v>
      </c>
      <c r="G678">
        <f t="shared" si="42"/>
        <v>6</v>
      </c>
      <c r="H678">
        <f t="shared" si="43"/>
        <v>3</v>
      </c>
      <c r="I678" s="1" t="s">
        <v>15622</v>
      </c>
      <c r="J678" s="1" t="s">
        <v>17051</v>
      </c>
      <c r="K678" s="1" t="s">
        <v>17125</v>
      </c>
      <c r="L678" s="1" t="s">
        <v>15624</v>
      </c>
      <c r="M678" s="42">
        <v>1</v>
      </c>
      <c r="N678" s="42">
        <v>1</v>
      </c>
      <c r="O678" s="1" t="s">
        <v>15616</v>
      </c>
    </row>
    <row r="679" spans="1:15" x14ac:dyDescent="0.25">
      <c r="A679">
        <v>678</v>
      </c>
      <c r="B679" t="s">
        <v>10495</v>
      </c>
      <c r="C679" t="s">
        <v>4888</v>
      </c>
      <c r="D679" t="s">
        <v>16278</v>
      </c>
      <c r="E679" s="65">
        <f t="shared" si="40"/>
        <v>41073</v>
      </c>
      <c r="F679">
        <f t="shared" si="41"/>
        <v>2012</v>
      </c>
      <c r="G679">
        <f t="shared" si="42"/>
        <v>6</v>
      </c>
      <c r="H679">
        <f t="shared" si="43"/>
        <v>3</v>
      </c>
      <c r="I679" s="1" t="s">
        <v>15622</v>
      </c>
      <c r="J679" s="1" t="s">
        <v>17051</v>
      </c>
      <c r="K679" s="1" t="s">
        <v>17125</v>
      </c>
      <c r="L679" s="1" t="s">
        <v>15624</v>
      </c>
      <c r="M679" s="42">
        <v>1</v>
      </c>
      <c r="N679" s="42">
        <v>0.89</v>
      </c>
      <c r="O679" s="1" t="s">
        <v>15615</v>
      </c>
    </row>
    <row r="680" spans="1:15" x14ac:dyDescent="0.25">
      <c r="A680">
        <v>679</v>
      </c>
      <c r="B680" t="s">
        <v>8890</v>
      </c>
      <c r="C680" t="s">
        <v>6461</v>
      </c>
      <c r="D680" t="s">
        <v>16279</v>
      </c>
      <c r="E680" s="65">
        <f t="shared" si="40"/>
        <v>41074</v>
      </c>
      <c r="F680">
        <f t="shared" si="41"/>
        <v>2012</v>
      </c>
      <c r="G680">
        <f t="shared" si="42"/>
        <v>6</v>
      </c>
      <c r="H680">
        <f t="shared" si="43"/>
        <v>4</v>
      </c>
      <c r="I680" s="1" t="s">
        <v>15622</v>
      </c>
      <c r="J680" s="1" t="s">
        <v>17051</v>
      </c>
      <c r="K680" s="1" t="s">
        <v>17125</v>
      </c>
      <c r="L680" s="1" t="s">
        <v>15626</v>
      </c>
      <c r="M680" s="42">
        <v>0.92</v>
      </c>
      <c r="N680" s="42">
        <v>0.95</v>
      </c>
      <c r="O680" s="1" t="s">
        <v>15616</v>
      </c>
    </row>
    <row r="681" spans="1:15" x14ac:dyDescent="0.25">
      <c r="A681">
        <v>680</v>
      </c>
      <c r="B681" t="s">
        <v>10438</v>
      </c>
      <c r="C681" t="s">
        <v>4943</v>
      </c>
      <c r="D681" t="s">
        <v>16279</v>
      </c>
      <c r="E681" s="65">
        <f t="shared" si="40"/>
        <v>41074</v>
      </c>
      <c r="F681">
        <f t="shared" si="41"/>
        <v>2012</v>
      </c>
      <c r="G681">
        <f t="shared" si="42"/>
        <v>6</v>
      </c>
      <c r="H681">
        <f t="shared" si="43"/>
        <v>4</v>
      </c>
      <c r="I681" s="1" t="s">
        <v>15622</v>
      </c>
      <c r="J681" s="1" t="s">
        <v>17051</v>
      </c>
      <c r="K681" s="1" t="s">
        <v>17125</v>
      </c>
      <c r="L681" s="1" t="s">
        <v>15626</v>
      </c>
      <c r="M681" s="42">
        <v>0.9</v>
      </c>
      <c r="N681" s="42">
        <v>0.4</v>
      </c>
      <c r="O681" s="1" t="s">
        <v>15615</v>
      </c>
    </row>
    <row r="682" spans="1:15" x14ac:dyDescent="0.25">
      <c r="A682">
        <v>681</v>
      </c>
      <c r="B682" t="s">
        <v>8879</v>
      </c>
      <c r="C682" t="s">
        <v>6471</v>
      </c>
      <c r="D682" t="s">
        <v>16279</v>
      </c>
      <c r="E682" s="65">
        <f t="shared" si="40"/>
        <v>41074</v>
      </c>
      <c r="F682">
        <f t="shared" si="41"/>
        <v>2012</v>
      </c>
      <c r="G682">
        <f t="shared" si="42"/>
        <v>6</v>
      </c>
      <c r="H682">
        <f t="shared" si="43"/>
        <v>4</v>
      </c>
      <c r="I682" s="1" t="s">
        <v>15622</v>
      </c>
      <c r="J682" s="1" t="s">
        <v>17051</v>
      </c>
      <c r="K682" s="1" t="s">
        <v>17125</v>
      </c>
      <c r="L682" s="1" t="s">
        <v>15624</v>
      </c>
      <c r="M682" s="42">
        <v>1</v>
      </c>
      <c r="N682" s="42">
        <v>0.8</v>
      </c>
      <c r="O682" s="1" t="s">
        <v>15615</v>
      </c>
    </row>
    <row r="683" spans="1:15" x14ac:dyDescent="0.25">
      <c r="A683">
        <v>682</v>
      </c>
      <c r="B683" t="s">
        <v>9524</v>
      </c>
      <c r="C683" t="s">
        <v>5836</v>
      </c>
      <c r="D683" t="s">
        <v>16280</v>
      </c>
      <c r="E683" s="65">
        <f t="shared" si="40"/>
        <v>41075</v>
      </c>
      <c r="F683">
        <f t="shared" si="41"/>
        <v>2012</v>
      </c>
      <c r="G683">
        <f t="shared" si="42"/>
        <v>6</v>
      </c>
      <c r="H683">
        <f t="shared" si="43"/>
        <v>5</v>
      </c>
      <c r="I683" s="1" t="s">
        <v>15622</v>
      </c>
      <c r="J683" s="1" t="s">
        <v>17051</v>
      </c>
      <c r="K683" s="1" t="s">
        <v>17125</v>
      </c>
      <c r="L683" s="1" t="s">
        <v>15626</v>
      </c>
      <c r="M683" s="42">
        <v>1</v>
      </c>
      <c r="N683" s="42">
        <v>1</v>
      </c>
      <c r="O683" s="1" t="s">
        <v>15615</v>
      </c>
    </row>
    <row r="684" spans="1:15" x14ac:dyDescent="0.25">
      <c r="A684">
        <v>683</v>
      </c>
      <c r="B684" t="s">
        <v>9545</v>
      </c>
      <c r="C684" t="s">
        <v>5815</v>
      </c>
      <c r="D684" t="s">
        <v>16280</v>
      </c>
      <c r="E684" s="65">
        <f t="shared" si="40"/>
        <v>41075</v>
      </c>
      <c r="F684">
        <f t="shared" si="41"/>
        <v>2012</v>
      </c>
      <c r="G684">
        <f t="shared" si="42"/>
        <v>6</v>
      </c>
      <c r="H684">
        <f t="shared" si="43"/>
        <v>5</v>
      </c>
      <c r="I684" s="1" t="s">
        <v>15625</v>
      </c>
      <c r="J684" s="1" t="s">
        <v>17051</v>
      </c>
      <c r="K684" s="1" t="s">
        <v>17125</v>
      </c>
      <c r="L684" s="1" t="s">
        <v>15626</v>
      </c>
      <c r="M684" s="42">
        <v>1</v>
      </c>
      <c r="N684" s="42">
        <v>1</v>
      </c>
      <c r="O684" s="1" t="s">
        <v>15616</v>
      </c>
    </row>
    <row r="685" spans="1:15" x14ac:dyDescent="0.25">
      <c r="A685">
        <v>684</v>
      </c>
      <c r="B685" t="s">
        <v>7784</v>
      </c>
      <c r="C685" t="s">
        <v>7538</v>
      </c>
      <c r="D685" t="s">
        <v>16281</v>
      </c>
      <c r="E685" s="65">
        <f t="shared" si="40"/>
        <v>41076</v>
      </c>
      <c r="F685">
        <f t="shared" si="41"/>
        <v>2012</v>
      </c>
      <c r="G685">
        <f t="shared" si="42"/>
        <v>6</v>
      </c>
      <c r="H685">
        <f t="shared" si="43"/>
        <v>6</v>
      </c>
      <c r="I685" s="1" t="s">
        <v>15622</v>
      </c>
      <c r="J685" s="1" t="s">
        <v>17051</v>
      </c>
      <c r="K685" s="1" t="s">
        <v>17125</v>
      </c>
      <c r="L685" s="1" t="s">
        <v>15623</v>
      </c>
      <c r="M685" s="42">
        <v>0.8</v>
      </c>
      <c r="N685" s="42">
        <v>0.87</v>
      </c>
      <c r="O685" s="1" t="s">
        <v>15615</v>
      </c>
    </row>
    <row r="686" spans="1:15" x14ac:dyDescent="0.25">
      <c r="A686">
        <v>685</v>
      </c>
      <c r="B686" t="s">
        <v>10706</v>
      </c>
      <c r="C686" t="s">
        <v>3519</v>
      </c>
      <c r="D686" t="s">
        <v>16281</v>
      </c>
      <c r="E686" s="65">
        <f t="shared" si="40"/>
        <v>41076</v>
      </c>
      <c r="F686">
        <f t="shared" si="41"/>
        <v>2012</v>
      </c>
      <c r="G686">
        <f t="shared" si="42"/>
        <v>6</v>
      </c>
      <c r="H686">
        <f t="shared" si="43"/>
        <v>6</v>
      </c>
      <c r="I686" s="1" t="s">
        <v>15622</v>
      </c>
      <c r="J686" s="1" t="s">
        <v>17051</v>
      </c>
      <c r="K686" s="1" t="s">
        <v>17125</v>
      </c>
      <c r="L686" s="1" t="s">
        <v>15626</v>
      </c>
      <c r="M686" s="42">
        <v>1</v>
      </c>
      <c r="N686" s="42">
        <v>0.88</v>
      </c>
      <c r="O686" s="1" t="s">
        <v>15616</v>
      </c>
    </row>
    <row r="687" spans="1:15" x14ac:dyDescent="0.25">
      <c r="A687">
        <v>686</v>
      </c>
      <c r="B687" t="s">
        <v>10935</v>
      </c>
      <c r="C687" t="s">
        <v>4459</v>
      </c>
      <c r="D687" t="s">
        <v>16282</v>
      </c>
      <c r="E687" s="65">
        <f t="shared" si="40"/>
        <v>41077</v>
      </c>
      <c r="F687">
        <f t="shared" si="41"/>
        <v>2012</v>
      </c>
      <c r="G687">
        <f t="shared" si="42"/>
        <v>6</v>
      </c>
      <c r="H687">
        <f t="shared" si="43"/>
        <v>7</v>
      </c>
      <c r="I687" s="1" t="s">
        <v>15622</v>
      </c>
      <c r="J687" s="1" t="s">
        <v>17051</v>
      </c>
      <c r="K687" s="1" t="s">
        <v>17125</v>
      </c>
      <c r="L687" s="1" t="s">
        <v>15623</v>
      </c>
      <c r="M687" s="42">
        <v>1</v>
      </c>
      <c r="N687" s="42">
        <v>1</v>
      </c>
      <c r="O687" s="1" t="s">
        <v>15615</v>
      </c>
    </row>
    <row r="688" spans="1:15" x14ac:dyDescent="0.25">
      <c r="A688">
        <v>687</v>
      </c>
      <c r="B688" t="s">
        <v>8562</v>
      </c>
      <c r="C688" t="s">
        <v>6785</v>
      </c>
      <c r="D688" t="s">
        <v>16282</v>
      </c>
      <c r="E688" s="65">
        <f t="shared" si="40"/>
        <v>41077</v>
      </c>
      <c r="F688">
        <f t="shared" si="41"/>
        <v>2012</v>
      </c>
      <c r="G688">
        <f t="shared" si="42"/>
        <v>6</v>
      </c>
      <c r="H688">
        <f t="shared" si="43"/>
        <v>7</v>
      </c>
      <c r="I688" s="1" t="s">
        <v>15622</v>
      </c>
      <c r="J688" s="1" t="s">
        <v>17051</v>
      </c>
      <c r="K688" s="1" t="s">
        <v>17125</v>
      </c>
      <c r="L688" s="1" t="s">
        <v>15624</v>
      </c>
      <c r="M688" s="42">
        <v>1</v>
      </c>
      <c r="N688" s="42">
        <v>0.84</v>
      </c>
      <c r="O688" s="1" t="s">
        <v>15616</v>
      </c>
    </row>
    <row r="689" spans="1:15" x14ac:dyDescent="0.25">
      <c r="A689">
        <v>688</v>
      </c>
      <c r="B689" t="s">
        <v>11195</v>
      </c>
      <c r="C689" t="s">
        <v>4205</v>
      </c>
      <c r="D689" t="s">
        <v>16283</v>
      </c>
      <c r="E689" s="65">
        <f t="shared" si="40"/>
        <v>41078</v>
      </c>
      <c r="F689">
        <f t="shared" si="41"/>
        <v>2012</v>
      </c>
      <c r="G689">
        <f t="shared" si="42"/>
        <v>6</v>
      </c>
      <c r="H689">
        <f t="shared" si="43"/>
        <v>1</v>
      </c>
      <c r="I689" s="1" t="s">
        <v>15622</v>
      </c>
      <c r="J689" s="1" t="s">
        <v>17051</v>
      </c>
      <c r="K689" s="1" t="s">
        <v>17125</v>
      </c>
      <c r="L689" s="1" t="s">
        <v>15626</v>
      </c>
      <c r="M689" s="42">
        <v>1</v>
      </c>
      <c r="N689" s="42">
        <v>0.96</v>
      </c>
      <c r="O689" s="1" t="s">
        <v>15616</v>
      </c>
    </row>
    <row r="690" spans="1:15" x14ac:dyDescent="0.25">
      <c r="A690">
        <v>689</v>
      </c>
      <c r="B690" t="s">
        <v>9735</v>
      </c>
      <c r="C690" t="s">
        <v>5630</v>
      </c>
      <c r="D690" t="s">
        <v>16283</v>
      </c>
      <c r="E690" s="65">
        <f t="shared" si="40"/>
        <v>41078</v>
      </c>
      <c r="F690">
        <f t="shared" si="41"/>
        <v>2012</v>
      </c>
      <c r="G690">
        <f t="shared" si="42"/>
        <v>6</v>
      </c>
      <c r="H690">
        <f t="shared" si="43"/>
        <v>1</v>
      </c>
      <c r="I690" s="1" t="s">
        <v>15622</v>
      </c>
      <c r="J690" s="1" t="s">
        <v>17051</v>
      </c>
      <c r="K690" s="1" t="s">
        <v>17125</v>
      </c>
      <c r="L690" s="1" t="s">
        <v>15626</v>
      </c>
      <c r="M690" s="42">
        <v>1</v>
      </c>
      <c r="N690" s="42">
        <v>1</v>
      </c>
      <c r="O690" s="1" t="s">
        <v>15616</v>
      </c>
    </row>
    <row r="691" spans="1:15" x14ac:dyDescent="0.25">
      <c r="A691">
        <v>690</v>
      </c>
      <c r="B691" t="s">
        <v>11511</v>
      </c>
      <c r="C691" t="s">
        <v>3892</v>
      </c>
      <c r="D691" t="s">
        <v>16283</v>
      </c>
      <c r="E691" s="65">
        <f t="shared" si="40"/>
        <v>41078</v>
      </c>
      <c r="F691">
        <f t="shared" si="41"/>
        <v>2012</v>
      </c>
      <c r="G691">
        <f t="shared" si="42"/>
        <v>6</v>
      </c>
      <c r="H691">
        <f t="shared" si="43"/>
        <v>1</v>
      </c>
      <c r="I691" s="1" t="s">
        <v>15622</v>
      </c>
      <c r="J691" s="1" t="s">
        <v>17051</v>
      </c>
      <c r="K691" s="1" t="s">
        <v>17125</v>
      </c>
      <c r="L691" s="1" t="s">
        <v>15624</v>
      </c>
      <c r="M691" s="42">
        <v>0.67</v>
      </c>
      <c r="N691" s="42">
        <v>0</v>
      </c>
      <c r="O691" s="1" t="s">
        <v>15616</v>
      </c>
    </row>
    <row r="692" spans="1:15" x14ac:dyDescent="0.25">
      <c r="A692">
        <v>691</v>
      </c>
      <c r="B692" t="s">
        <v>10143</v>
      </c>
      <c r="C692" t="s">
        <v>5235</v>
      </c>
      <c r="D692" t="s">
        <v>16283</v>
      </c>
      <c r="E692" s="65">
        <f t="shared" si="40"/>
        <v>41078</v>
      </c>
      <c r="F692">
        <f t="shared" si="41"/>
        <v>2012</v>
      </c>
      <c r="G692">
        <f t="shared" si="42"/>
        <v>6</v>
      </c>
      <c r="H692">
        <f t="shared" si="43"/>
        <v>1</v>
      </c>
      <c r="I692" s="1" t="s">
        <v>15622</v>
      </c>
      <c r="J692" s="1" t="s">
        <v>17051</v>
      </c>
      <c r="K692" s="1" t="s">
        <v>17125</v>
      </c>
      <c r="L692" s="1" t="s">
        <v>15623</v>
      </c>
      <c r="M692" s="42">
        <v>0.56999999999999995</v>
      </c>
      <c r="N692" s="42">
        <v>0.71</v>
      </c>
      <c r="O692" s="1" t="s">
        <v>15615</v>
      </c>
    </row>
    <row r="693" spans="1:15" x14ac:dyDescent="0.25">
      <c r="A693">
        <v>692</v>
      </c>
      <c r="B693" t="s">
        <v>11703</v>
      </c>
      <c r="C693" t="s">
        <v>3703</v>
      </c>
      <c r="D693" t="s">
        <v>16283</v>
      </c>
      <c r="E693" s="65">
        <f t="shared" si="40"/>
        <v>41078</v>
      </c>
      <c r="F693">
        <f t="shared" si="41"/>
        <v>2012</v>
      </c>
      <c r="G693">
        <f t="shared" si="42"/>
        <v>6</v>
      </c>
      <c r="H693">
        <f t="shared" si="43"/>
        <v>1</v>
      </c>
      <c r="I693" s="1" t="s">
        <v>15622</v>
      </c>
      <c r="J693" s="1" t="s">
        <v>17051</v>
      </c>
      <c r="K693" s="1" t="s">
        <v>17125</v>
      </c>
      <c r="L693" s="1" t="s">
        <v>15626</v>
      </c>
      <c r="M693" s="42">
        <v>1</v>
      </c>
      <c r="N693" s="42">
        <v>0.56000000000000005</v>
      </c>
      <c r="O693" s="1" t="s">
        <v>15616</v>
      </c>
    </row>
    <row r="694" spans="1:15" x14ac:dyDescent="0.25">
      <c r="A694">
        <v>693</v>
      </c>
      <c r="B694" t="s">
        <v>10229</v>
      </c>
      <c r="C694" t="s">
        <v>5150</v>
      </c>
      <c r="D694" t="s">
        <v>11858</v>
      </c>
      <c r="E694" s="65">
        <f t="shared" si="40"/>
        <v>41079</v>
      </c>
      <c r="F694">
        <f t="shared" si="41"/>
        <v>2012</v>
      </c>
      <c r="G694">
        <f t="shared" si="42"/>
        <v>6</v>
      </c>
      <c r="H694">
        <f t="shared" si="43"/>
        <v>2</v>
      </c>
      <c r="I694" s="1" t="s">
        <v>15622</v>
      </c>
      <c r="J694" s="1" t="s">
        <v>17051</v>
      </c>
      <c r="K694" s="1" t="s">
        <v>17125</v>
      </c>
      <c r="L694" s="1" t="s">
        <v>15624</v>
      </c>
      <c r="M694" s="42">
        <v>1</v>
      </c>
      <c r="N694" s="42">
        <v>0.71</v>
      </c>
      <c r="O694" s="1" t="s">
        <v>15616</v>
      </c>
    </row>
    <row r="695" spans="1:15" x14ac:dyDescent="0.25">
      <c r="A695">
        <v>694</v>
      </c>
      <c r="B695" t="s">
        <v>8957</v>
      </c>
      <c r="C695" t="s">
        <v>6396</v>
      </c>
      <c r="D695" t="s">
        <v>11858</v>
      </c>
      <c r="E695" s="65">
        <f t="shared" si="40"/>
        <v>41079</v>
      </c>
      <c r="F695">
        <f t="shared" si="41"/>
        <v>2012</v>
      </c>
      <c r="G695">
        <f t="shared" si="42"/>
        <v>6</v>
      </c>
      <c r="H695">
        <f t="shared" si="43"/>
        <v>2</v>
      </c>
      <c r="I695" s="1" t="s">
        <v>15629</v>
      </c>
      <c r="J695" s="1" t="s">
        <v>17051</v>
      </c>
      <c r="K695" s="1" t="s">
        <v>17125</v>
      </c>
      <c r="L695" s="1" t="s">
        <v>15626</v>
      </c>
      <c r="M695" s="42">
        <v>1</v>
      </c>
      <c r="N695" s="42">
        <v>0.89</v>
      </c>
      <c r="O695" s="1" t="s">
        <v>15616</v>
      </c>
    </row>
    <row r="696" spans="1:15" x14ac:dyDescent="0.25">
      <c r="A696">
        <v>695</v>
      </c>
      <c r="B696" t="s">
        <v>9184</v>
      </c>
      <c r="C696" t="s">
        <v>6170</v>
      </c>
      <c r="D696" t="s">
        <v>11858</v>
      </c>
      <c r="E696" s="65">
        <f t="shared" si="40"/>
        <v>41079</v>
      </c>
      <c r="F696">
        <f t="shared" si="41"/>
        <v>2012</v>
      </c>
      <c r="G696">
        <f t="shared" si="42"/>
        <v>6</v>
      </c>
      <c r="H696">
        <f t="shared" si="43"/>
        <v>2</v>
      </c>
      <c r="I696" s="1" t="s">
        <v>15622</v>
      </c>
      <c r="J696" s="1" t="s">
        <v>17051</v>
      </c>
      <c r="K696" s="1" t="s">
        <v>17125</v>
      </c>
      <c r="L696" s="1" t="s">
        <v>15626</v>
      </c>
      <c r="M696" s="42">
        <v>1</v>
      </c>
      <c r="N696" s="42">
        <v>0.99</v>
      </c>
      <c r="O696" s="1" t="s">
        <v>15615</v>
      </c>
    </row>
    <row r="697" spans="1:15" x14ac:dyDescent="0.25">
      <c r="A697">
        <v>696</v>
      </c>
      <c r="B697" t="s">
        <v>8915</v>
      </c>
      <c r="C697" t="s">
        <v>6437</v>
      </c>
      <c r="D697" t="s">
        <v>16284</v>
      </c>
      <c r="E697" s="65">
        <f t="shared" si="40"/>
        <v>41081</v>
      </c>
      <c r="F697">
        <f t="shared" si="41"/>
        <v>2012</v>
      </c>
      <c r="G697">
        <f t="shared" si="42"/>
        <v>6</v>
      </c>
      <c r="H697">
        <f t="shared" si="43"/>
        <v>4</v>
      </c>
      <c r="I697" s="1" t="s">
        <v>15622</v>
      </c>
      <c r="J697" s="1" t="s">
        <v>17051</v>
      </c>
      <c r="K697" s="1" t="s">
        <v>17125</v>
      </c>
      <c r="L697" s="1" t="s">
        <v>15623</v>
      </c>
      <c r="M697" s="42">
        <v>1</v>
      </c>
      <c r="N697" s="42">
        <v>0.45</v>
      </c>
      <c r="O697" s="1" t="s">
        <v>15615</v>
      </c>
    </row>
    <row r="698" spans="1:15" x14ac:dyDescent="0.25">
      <c r="A698">
        <v>697</v>
      </c>
      <c r="B698" t="s">
        <v>11215</v>
      </c>
      <c r="C698" t="s">
        <v>4185</v>
      </c>
      <c r="D698" t="s">
        <v>16284</v>
      </c>
      <c r="E698" s="65">
        <f t="shared" si="40"/>
        <v>41081</v>
      </c>
      <c r="F698">
        <f t="shared" si="41"/>
        <v>2012</v>
      </c>
      <c r="G698">
        <f t="shared" si="42"/>
        <v>6</v>
      </c>
      <c r="H698">
        <f t="shared" si="43"/>
        <v>4</v>
      </c>
      <c r="I698" s="1" t="s">
        <v>15622</v>
      </c>
      <c r="J698" s="1" t="s">
        <v>17051</v>
      </c>
      <c r="K698" s="1" t="s">
        <v>17125</v>
      </c>
      <c r="L698" s="1" t="s">
        <v>15623</v>
      </c>
      <c r="M698" s="42">
        <v>0.83</v>
      </c>
      <c r="N698" s="42">
        <v>0.8</v>
      </c>
      <c r="O698" s="1" t="s">
        <v>15616</v>
      </c>
    </row>
    <row r="699" spans="1:15" x14ac:dyDescent="0.25">
      <c r="A699">
        <v>698</v>
      </c>
      <c r="B699" t="s">
        <v>9179</v>
      </c>
      <c r="C699" t="s">
        <v>6175</v>
      </c>
      <c r="D699" t="s">
        <v>16285</v>
      </c>
      <c r="E699" s="65">
        <f t="shared" si="40"/>
        <v>41082</v>
      </c>
      <c r="F699">
        <f t="shared" si="41"/>
        <v>2012</v>
      </c>
      <c r="G699">
        <f t="shared" si="42"/>
        <v>6</v>
      </c>
      <c r="H699">
        <f t="shared" si="43"/>
        <v>5</v>
      </c>
      <c r="I699" s="1" t="s">
        <v>15622</v>
      </c>
      <c r="J699" s="1" t="s">
        <v>17051</v>
      </c>
      <c r="K699" s="1" t="s">
        <v>17125</v>
      </c>
      <c r="L699" s="1" t="s">
        <v>15624</v>
      </c>
      <c r="M699" s="42">
        <v>0.95</v>
      </c>
      <c r="N699" s="42">
        <v>0.94</v>
      </c>
      <c r="O699" s="1" t="s">
        <v>15615</v>
      </c>
    </row>
    <row r="700" spans="1:15" x14ac:dyDescent="0.25">
      <c r="A700">
        <v>699</v>
      </c>
      <c r="B700" t="s">
        <v>11203</v>
      </c>
      <c r="C700" t="s">
        <v>4197</v>
      </c>
      <c r="D700" t="s">
        <v>16286</v>
      </c>
      <c r="E700" s="65">
        <f t="shared" si="40"/>
        <v>41083</v>
      </c>
      <c r="F700">
        <f t="shared" si="41"/>
        <v>2012</v>
      </c>
      <c r="G700">
        <f t="shared" si="42"/>
        <v>6</v>
      </c>
      <c r="H700">
        <f t="shared" si="43"/>
        <v>6</v>
      </c>
      <c r="I700" s="1" t="s">
        <v>15622</v>
      </c>
      <c r="J700" s="1" t="s">
        <v>17051</v>
      </c>
      <c r="K700" s="1" t="s">
        <v>17125</v>
      </c>
      <c r="L700" s="1" t="s">
        <v>15623</v>
      </c>
      <c r="M700" s="42">
        <v>1</v>
      </c>
      <c r="N700" s="42">
        <v>0.5</v>
      </c>
      <c r="O700" s="1" t="s">
        <v>15615</v>
      </c>
    </row>
    <row r="701" spans="1:15" x14ac:dyDescent="0.25">
      <c r="A701">
        <v>700</v>
      </c>
      <c r="B701" t="s">
        <v>8922</v>
      </c>
      <c r="C701" t="s">
        <v>6430</v>
      </c>
      <c r="D701" t="s">
        <v>16287</v>
      </c>
      <c r="E701" s="65">
        <f t="shared" si="40"/>
        <v>41085</v>
      </c>
      <c r="F701">
        <f t="shared" si="41"/>
        <v>2012</v>
      </c>
      <c r="G701">
        <f t="shared" si="42"/>
        <v>6</v>
      </c>
      <c r="H701">
        <f t="shared" si="43"/>
        <v>1</v>
      </c>
      <c r="I701" s="1" t="s">
        <v>15622</v>
      </c>
      <c r="J701" s="1" t="s">
        <v>17051</v>
      </c>
      <c r="K701" s="1" t="s">
        <v>17125</v>
      </c>
      <c r="L701" s="1" t="s">
        <v>15623</v>
      </c>
      <c r="M701" s="42">
        <v>0.67</v>
      </c>
      <c r="N701" s="42">
        <v>1</v>
      </c>
      <c r="O701" s="1" t="s">
        <v>15615</v>
      </c>
    </row>
    <row r="702" spans="1:15" x14ac:dyDescent="0.25">
      <c r="A702">
        <v>701</v>
      </c>
      <c r="B702" t="s">
        <v>8109</v>
      </c>
      <c r="C702" t="s">
        <v>7226</v>
      </c>
      <c r="D702" t="s">
        <v>16287</v>
      </c>
      <c r="E702" s="65">
        <f t="shared" si="40"/>
        <v>41085</v>
      </c>
      <c r="F702">
        <f t="shared" si="41"/>
        <v>2012</v>
      </c>
      <c r="G702">
        <f t="shared" si="42"/>
        <v>6</v>
      </c>
      <c r="H702">
        <f t="shared" si="43"/>
        <v>1</v>
      </c>
      <c r="I702" s="1" t="s">
        <v>15622</v>
      </c>
      <c r="J702" s="1" t="s">
        <v>17051</v>
      </c>
      <c r="K702" s="1" t="s">
        <v>17125</v>
      </c>
      <c r="L702" s="1" t="s">
        <v>15626</v>
      </c>
      <c r="M702" s="42">
        <v>1</v>
      </c>
      <c r="N702" s="42">
        <v>0.63</v>
      </c>
      <c r="O702" s="1" t="s">
        <v>15615</v>
      </c>
    </row>
    <row r="703" spans="1:15" x14ac:dyDescent="0.25">
      <c r="A703">
        <v>702</v>
      </c>
      <c r="B703" t="s">
        <v>10757</v>
      </c>
      <c r="C703" t="s">
        <v>4633</v>
      </c>
      <c r="D703" t="s">
        <v>16288</v>
      </c>
      <c r="E703" s="65">
        <f t="shared" si="40"/>
        <v>41086</v>
      </c>
      <c r="F703">
        <f t="shared" si="41"/>
        <v>2012</v>
      </c>
      <c r="G703">
        <f t="shared" si="42"/>
        <v>6</v>
      </c>
      <c r="H703">
        <f t="shared" si="43"/>
        <v>2</v>
      </c>
      <c r="I703" s="1" t="s">
        <v>15642</v>
      </c>
      <c r="J703" s="1" t="s">
        <v>17060</v>
      </c>
      <c r="K703" s="1" t="s">
        <v>17125</v>
      </c>
      <c r="L703" s="1" t="s">
        <v>15623</v>
      </c>
      <c r="M703" s="42">
        <v>0.9</v>
      </c>
      <c r="N703" s="42">
        <v>0.43</v>
      </c>
      <c r="O703" s="1" t="s">
        <v>15616</v>
      </c>
    </row>
    <row r="704" spans="1:15" x14ac:dyDescent="0.25">
      <c r="A704">
        <v>703</v>
      </c>
      <c r="B704" t="s">
        <v>10279</v>
      </c>
      <c r="C704" t="s">
        <v>5100</v>
      </c>
      <c r="D704" t="s">
        <v>16288</v>
      </c>
      <c r="E704" s="65">
        <f t="shared" si="40"/>
        <v>41086</v>
      </c>
      <c r="F704">
        <f t="shared" si="41"/>
        <v>2012</v>
      </c>
      <c r="G704">
        <f t="shared" si="42"/>
        <v>6</v>
      </c>
      <c r="H704">
        <f t="shared" si="43"/>
        <v>2</v>
      </c>
      <c r="I704" s="1" t="s">
        <v>15622</v>
      </c>
      <c r="J704" s="1" t="s">
        <v>17051</v>
      </c>
      <c r="K704" s="1" t="s">
        <v>17125</v>
      </c>
      <c r="L704" s="1" t="s">
        <v>15628</v>
      </c>
      <c r="M704" s="42">
        <v>0.1</v>
      </c>
      <c r="N704" s="42">
        <v>0.25</v>
      </c>
      <c r="O704" s="1" t="s">
        <v>15615</v>
      </c>
    </row>
    <row r="705" spans="1:15" x14ac:dyDescent="0.25">
      <c r="A705">
        <v>704</v>
      </c>
      <c r="B705" t="s">
        <v>9224</v>
      </c>
      <c r="C705" t="s">
        <v>6130</v>
      </c>
      <c r="D705" t="s">
        <v>16288</v>
      </c>
      <c r="E705" s="65">
        <f t="shared" si="40"/>
        <v>41086</v>
      </c>
      <c r="F705">
        <f t="shared" si="41"/>
        <v>2012</v>
      </c>
      <c r="G705">
        <f t="shared" si="42"/>
        <v>6</v>
      </c>
      <c r="H705">
        <f t="shared" si="43"/>
        <v>2</v>
      </c>
      <c r="I705" s="1" t="s">
        <v>15622</v>
      </c>
      <c r="J705" s="1" t="s">
        <v>17051</v>
      </c>
      <c r="K705" s="1" t="s">
        <v>17125</v>
      </c>
      <c r="L705" s="1" t="s">
        <v>15624</v>
      </c>
      <c r="M705" s="42">
        <v>1</v>
      </c>
      <c r="N705" s="42">
        <v>0.28999999999999998</v>
      </c>
      <c r="O705" s="1" t="s">
        <v>15616</v>
      </c>
    </row>
    <row r="706" spans="1:15" x14ac:dyDescent="0.25">
      <c r="A706">
        <v>705</v>
      </c>
      <c r="B706" t="s">
        <v>10586</v>
      </c>
      <c r="C706" t="s">
        <v>4799</v>
      </c>
      <c r="D706" t="s">
        <v>16289</v>
      </c>
      <c r="E706" s="65">
        <f t="shared" si="40"/>
        <v>41087</v>
      </c>
      <c r="F706">
        <f t="shared" si="41"/>
        <v>2012</v>
      </c>
      <c r="G706">
        <f t="shared" si="42"/>
        <v>6</v>
      </c>
      <c r="H706">
        <f t="shared" si="43"/>
        <v>3</v>
      </c>
      <c r="I706" s="1" t="s">
        <v>15622</v>
      </c>
      <c r="J706" s="1" t="s">
        <v>17051</v>
      </c>
      <c r="K706" s="1" t="s">
        <v>17125</v>
      </c>
      <c r="L706" s="1" t="s">
        <v>15623</v>
      </c>
      <c r="M706" s="42">
        <v>0.89</v>
      </c>
      <c r="N706" s="42">
        <v>0.95</v>
      </c>
      <c r="O706" s="1" t="s">
        <v>15615</v>
      </c>
    </row>
    <row r="707" spans="1:15" x14ac:dyDescent="0.25">
      <c r="A707">
        <v>706</v>
      </c>
      <c r="B707" t="s">
        <v>9556</v>
      </c>
      <c r="C707" t="s">
        <v>5804</v>
      </c>
      <c r="D707" t="s">
        <v>16290</v>
      </c>
      <c r="E707" s="65">
        <f t="shared" ref="E707:E770" si="44">DATE(LEFT(D707,4),MID(D707,5,2),RIGHT(D707,2))</f>
        <v>41088</v>
      </c>
      <c r="F707">
        <f t="shared" ref="F707:F770" si="45">YEAR(E707)</f>
        <v>2012</v>
      </c>
      <c r="G707">
        <f t="shared" ref="G707:G770" si="46">MONTH(E707)</f>
        <v>6</v>
      </c>
      <c r="H707">
        <f t="shared" ref="H707:H770" si="47">WEEKDAY(E707,2)</f>
        <v>4</v>
      </c>
      <c r="I707" s="1" t="s">
        <v>15622</v>
      </c>
      <c r="J707" s="1" t="s">
        <v>17051</v>
      </c>
      <c r="K707" s="1" t="s">
        <v>17125</v>
      </c>
      <c r="L707" s="1" t="s">
        <v>15626</v>
      </c>
      <c r="M707" s="42">
        <v>1</v>
      </c>
      <c r="N707" s="42">
        <v>0.94</v>
      </c>
      <c r="O707" s="1" t="s">
        <v>15615</v>
      </c>
    </row>
    <row r="708" spans="1:15" x14ac:dyDescent="0.25">
      <c r="A708">
        <v>707</v>
      </c>
      <c r="B708" t="s">
        <v>8968</v>
      </c>
      <c r="C708" t="s">
        <v>6385</v>
      </c>
      <c r="D708" t="s">
        <v>16291</v>
      </c>
      <c r="E708" s="65">
        <f t="shared" si="44"/>
        <v>41089</v>
      </c>
      <c r="F708">
        <f t="shared" si="45"/>
        <v>2012</v>
      </c>
      <c r="G708">
        <f t="shared" si="46"/>
        <v>6</v>
      </c>
      <c r="H708">
        <f t="shared" si="47"/>
        <v>5</v>
      </c>
      <c r="I708" s="1" t="s">
        <v>15622</v>
      </c>
      <c r="J708" s="1" t="s">
        <v>17051</v>
      </c>
      <c r="K708" s="1" t="s">
        <v>17125</v>
      </c>
      <c r="L708" s="1" t="s">
        <v>15626</v>
      </c>
      <c r="M708" s="42">
        <v>0.75</v>
      </c>
      <c r="N708" s="42">
        <v>0.97</v>
      </c>
      <c r="O708" s="1" t="s">
        <v>15615</v>
      </c>
    </row>
    <row r="709" spans="1:15" x14ac:dyDescent="0.25">
      <c r="A709">
        <v>708</v>
      </c>
      <c r="B709" t="s">
        <v>10588</v>
      </c>
      <c r="C709" t="s">
        <v>4797</v>
      </c>
      <c r="D709" t="s">
        <v>16292</v>
      </c>
      <c r="E709" s="65">
        <f t="shared" si="44"/>
        <v>41090</v>
      </c>
      <c r="F709">
        <f t="shared" si="45"/>
        <v>2012</v>
      </c>
      <c r="G709">
        <f t="shared" si="46"/>
        <v>6</v>
      </c>
      <c r="H709">
        <f t="shared" si="47"/>
        <v>6</v>
      </c>
      <c r="I709" s="1" t="s">
        <v>15622</v>
      </c>
      <c r="J709" s="1" t="s">
        <v>17051</v>
      </c>
      <c r="K709" s="1" t="s">
        <v>17125</v>
      </c>
      <c r="L709" s="1" t="s">
        <v>15626</v>
      </c>
      <c r="M709" s="42">
        <v>1</v>
      </c>
      <c r="N709" s="42">
        <v>0.89</v>
      </c>
      <c r="O709" s="1" t="s">
        <v>15616</v>
      </c>
    </row>
    <row r="710" spans="1:15" x14ac:dyDescent="0.25">
      <c r="A710">
        <v>709</v>
      </c>
      <c r="B710" t="s">
        <v>9796</v>
      </c>
      <c r="C710" t="s">
        <v>5573</v>
      </c>
      <c r="D710" t="s">
        <v>16292</v>
      </c>
      <c r="E710" s="65">
        <f t="shared" si="44"/>
        <v>41090</v>
      </c>
      <c r="F710">
        <f t="shared" si="45"/>
        <v>2012</v>
      </c>
      <c r="G710">
        <f t="shared" si="46"/>
        <v>6</v>
      </c>
      <c r="H710">
        <f t="shared" si="47"/>
        <v>6</v>
      </c>
      <c r="I710" s="1" t="s">
        <v>15622</v>
      </c>
      <c r="J710" s="1" t="s">
        <v>17051</v>
      </c>
      <c r="K710" s="1" t="s">
        <v>17125</v>
      </c>
      <c r="L710" s="1" t="s">
        <v>15626</v>
      </c>
      <c r="M710" s="42">
        <v>1</v>
      </c>
      <c r="N710" s="42">
        <v>1</v>
      </c>
      <c r="O710" s="1" t="s">
        <v>15615</v>
      </c>
    </row>
    <row r="711" spans="1:15" x14ac:dyDescent="0.25">
      <c r="A711">
        <v>710</v>
      </c>
      <c r="B711" t="s">
        <v>11736</v>
      </c>
      <c r="C711" t="s">
        <v>3672</v>
      </c>
      <c r="D711" t="s">
        <v>16292</v>
      </c>
      <c r="E711" s="65">
        <f t="shared" si="44"/>
        <v>41090</v>
      </c>
      <c r="F711">
        <f t="shared" si="45"/>
        <v>2012</v>
      </c>
      <c r="G711">
        <f t="shared" si="46"/>
        <v>6</v>
      </c>
      <c r="H711">
        <f t="shared" si="47"/>
        <v>6</v>
      </c>
      <c r="I711" s="1" t="s">
        <v>15622</v>
      </c>
      <c r="J711" s="1" t="s">
        <v>17051</v>
      </c>
      <c r="K711" s="1" t="s">
        <v>17125</v>
      </c>
      <c r="L711" s="1" t="s">
        <v>15623</v>
      </c>
      <c r="M711" s="42">
        <v>1</v>
      </c>
      <c r="N711" s="42">
        <v>1</v>
      </c>
      <c r="O711" s="1" t="s">
        <v>15615</v>
      </c>
    </row>
    <row r="712" spans="1:15" x14ac:dyDescent="0.25">
      <c r="A712">
        <v>711</v>
      </c>
      <c r="B712" t="s">
        <v>11717</v>
      </c>
      <c r="C712" t="s">
        <v>3689</v>
      </c>
      <c r="D712" t="s">
        <v>11859</v>
      </c>
      <c r="E712" s="65">
        <f t="shared" si="44"/>
        <v>41092</v>
      </c>
      <c r="F712">
        <f t="shared" si="45"/>
        <v>2012</v>
      </c>
      <c r="G712">
        <f t="shared" si="46"/>
        <v>7</v>
      </c>
      <c r="H712">
        <f t="shared" si="47"/>
        <v>1</v>
      </c>
      <c r="I712" s="1" t="s">
        <v>15622</v>
      </c>
      <c r="J712" s="1" t="s">
        <v>17051</v>
      </c>
      <c r="K712" s="1" t="s">
        <v>17125</v>
      </c>
      <c r="L712" s="1" t="s">
        <v>15628</v>
      </c>
      <c r="M712" s="42">
        <v>0</v>
      </c>
      <c r="N712" s="42">
        <v>0.59</v>
      </c>
      <c r="O712" s="1" t="s">
        <v>15615</v>
      </c>
    </row>
    <row r="713" spans="1:15" x14ac:dyDescent="0.25">
      <c r="A713">
        <v>712</v>
      </c>
      <c r="B713" t="s">
        <v>10877</v>
      </c>
      <c r="C713" t="s">
        <v>4517</v>
      </c>
      <c r="D713" t="s">
        <v>11859</v>
      </c>
      <c r="E713" s="65">
        <f t="shared" si="44"/>
        <v>41092</v>
      </c>
      <c r="F713">
        <f t="shared" si="45"/>
        <v>2012</v>
      </c>
      <c r="G713">
        <f t="shared" si="46"/>
        <v>7</v>
      </c>
      <c r="H713">
        <f t="shared" si="47"/>
        <v>1</v>
      </c>
      <c r="I713" s="1" t="s">
        <v>15622</v>
      </c>
      <c r="J713" s="1" t="s">
        <v>17051</v>
      </c>
      <c r="K713" s="1" t="s">
        <v>17125</v>
      </c>
      <c r="L713" s="1" t="s">
        <v>15626</v>
      </c>
      <c r="M713" s="42">
        <v>1</v>
      </c>
      <c r="N713" s="42">
        <v>0.97</v>
      </c>
      <c r="O713" s="1" t="s">
        <v>15616</v>
      </c>
    </row>
    <row r="714" spans="1:15" x14ac:dyDescent="0.25">
      <c r="A714">
        <v>713</v>
      </c>
      <c r="B714" t="s">
        <v>11569</v>
      </c>
      <c r="C714" t="s">
        <v>3836</v>
      </c>
      <c r="D714" t="s">
        <v>11859</v>
      </c>
      <c r="E714" s="65">
        <f t="shared" si="44"/>
        <v>41092</v>
      </c>
      <c r="F714">
        <f t="shared" si="45"/>
        <v>2012</v>
      </c>
      <c r="G714">
        <f t="shared" si="46"/>
        <v>7</v>
      </c>
      <c r="H714">
        <f t="shared" si="47"/>
        <v>1</v>
      </c>
      <c r="I714" s="1" t="s">
        <v>15622</v>
      </c>
      <c r="J714" s="1" t="s">
        <v>17051</v>
      </c>
      <c r="K714" s="1" t="s">
        <v>17125</v>
      </c>
      <c r="L714" s="1" t="s">
        <v>15626</v>
      </c>
      <c r="M714" s="42">
        <v>1</v>
      </c>
      <c r="N714" s="42">
        <v>1</v>
      </c>
      <c r="O714" s="1" t="s">
        <v>15616</v>
      </c>
    </row>
    <row r="715" spans="1:15" x14ac:dyDescent="0.25">
      <c r="A715">
        <v>714</v>
      </c>
      <c r="B715" t="s">
        <v>9851</v>
      </c>
      <c r="C715" t="s">
        <v>5520</v>
      </c>
      <c r="D715" t="s">
        <v>11859</v>
      </c>
      <c r="E715" s="65">
        <f t="shared" si="44"/>
        <v>41092</v>
      </c>
      <c r="F715">
        <f t="shared" si="45"/>
        <v>2012</v>
      </c>
      <c r="G715">
        <f t="shared" si="46"/>
        <v>7</v>
      </c>
      <c r="H715">
        <f t="shared" si="47"/>
        <v>1</v>
      </c>
      <c r="I715" s="1" t="s">
        <v>15622</v>
      </c>
      <c r="J715" s="1" t="s">
        <v>17051</v>
      </c>
      <c r="K715" s="1" t="s">
        <v>17125</v>
      </c>
      <c r="L715" s="1" t="s">
        <v>15623</v>
      </c>
      <c r="M715" s="42">
        <v>1</v>
      </c>
      <c r="N715" s="42">
        <v>1</v>
      </c>
      <c r="O715" s="1" t="s">
        <v>15615</v>
      </c>
    </row>
    <row r="716" spans="1:15" x14ac:dyDescent="0.25">
      <c r="A716">
        <v>715</v>
      </c>
      <c r="B716" t="s">
        <v>10985</v>
      </c>
      <c r="C716" t="s">
        <v>4411</v>
      </c>
      <c r="D716" t="s">
        <v>16293</v>
      </c>
      <c r="E716" s="65">
        <f t="shared" si="44"/>
        <v>41093</v>
      </c>
      <c r="F716">
        <f t="shared" si="45"/>
        <v>2012</v>
      </c>
      <c r="G716">
        <f t="shared" si="46"/>
        <v>7</v>
      </c>
      <c r="H716">
        <f t="shared" si="47"/>
        <v>2</v>
      </c>
      <c r="I716" s="1" t="s">
        <v>15794</v>
      </c>
      <c r="J716" s="1" t="s">
        <v>17060</v>
      </c>
      <c r="K716" s="1" t="s">
        <v>17125</v>
      </c>
      <c r="L716" s="1" t="s">
        <v>15626</v>
      </c>
      <c r="M716" s="42">
        <v>1</v>
      </c>
      <c r="N716" s="42">
        <v>0.95</v>
      </c>
      <c r="O716" s="1" t="s">
        <v>15615</v>
      </c>
    </row>
    <row r="717" spans="1:15" x14ac:dyDescent="0.25">
      <c r="A717">
        <v>716</v>
      </c>
      <c r="B717" t="s">
        <v>10465</v>
      </c>
      <c r="C717" t="s">
        <v>4917</v>
      </c>
      <c r="D717" t="s">
        <v>16293</v>
      </c>
      <c r="E717" s="65">
        <f t="shared" si="44"/>
        <v>41093</v>
      </c>
      <c r="F717">
        <f t="shared" si="45"/>
        <v>2012</v>
      </c>
      <c r="G717">
        <f t="shared" si="46"/>
        <v>7</v>
      </c>
      <c r="H717">
        <f t="shared" si="47"/>
        <v>2</v>
      </c>
      <c r="I717" s="1" t="s">
        <v>15622</v>
      </c>
      <c r="J717" s="1" t="s">
        <v>17051</v>
      </c>
      <c r="K717" s="1" t="s">
        <v>17125</v>
      </c>
      <c r="L717" s="1" t="s">
        <v>15624</v>
      </c>
      <c r="M717" s="42">
        <v>0.93</v>
      </c>
      <c r="N717" s="42">
        <v>0.87</v>
      </c>
      <c r="O717" s="1" t="s">
        <v>15615</v>
      </c>
    </row>
    <row r="718" spans="1:15" x14ac:dyDescent="0.25">
      <c r="A718">
        <v>717</v>
      </c>
      <c r="B718" t="s">
        <v>8989</v>
      </c>
      <c r="C718" t="s">
        <v>6364</v>
      </c>
      <c r="D718" t="s">
        <v>16294</v>
      </c>
      <c r="E718" s="65">
        <f t="shared" si="44"/>
        <v>41094</v>
      </c>
      <c r="F718">
        <f t="shared" si="45"/>
        <v>2012</v>
      </c>
      <c r="G718">
        <f t="shared" si="46"/>
        <v>7</v>
      </c>
      <c r="H718">
        <f t="shared" si="47"/>
        <v>3</v>
      </c>
      <c r="I718" s="1" t="s">
        <v>15622</v>
      </c>
      <c r="J718" s="1" t="s">
        <v>17051</v>
      </c>
      <c r="K718" s="1" t="s">
        <v>17125</v>
      </c>
      <c r="L718" s="1" t="s">
        <v>15626</v>
      </c>
      <c r="M718" s="42">
        <v>1</v>
      </c>
      <c r="N718" s="42">
        <v>0.97</v>
      </c>
      <c r="O718" s="1" t="s">
        <v>15616</v>
      </c>
    </row>
    <row r="719" spans="1:15" x14ac:dyDescent="0.25">
      <c r="A719">
        <v>718</v>
      </c>
      <c r="B719" t="s">
        <v>9978</v>
      </c>
      <c r="C719" t="s">
        <v>5394</v>
      </c>
      <c r="D719" t="s">
        <v>16295</v>
      </c>
      <c r="E719" s="65">
        <f t="shared" si="44"/>
        <v>41095</v>
      </c>
      <c r="F719">
        <f t="shared" si="45"/>
        <v>2012</v>
      </c>
      <c r="G719">
        <f t="shared" si="46"/>
        <v>7</v>
      </c>
      <c r="H719">
        <f t="shared" si="47"/>
        <v>4</v>
      </c>
      <c r="I719" s="1" t="s">
        <v>15622</v>
      </c>
      <c r="J719" s="1" t="s">
        <v>17051</v>
      </c>
      <c r="K719" s="1" t="s">
        <v>17125</v>
      </c>
      <c r="L719" s="1" t="s">
        <v>15628</v>
      </c>
      <c r="M719" s="42">
        <v>0.33</v>
      </c>
      <c r="N719" s="42">
        <v>1</v>
      </c>
      <c r="O719" s="1" t="s">
        <v>15615</v>
      </c>
    </row>
    <row r="720" spans="1:15" x14ac:dyDescent="0.25">
      <c r="A720">
        <v>719</v>
      </c>
      <c r="B720" t="s">
        <v>11054</v>
      </c>
      <c r="C720" t="s">
        <v>4343</v>
      </c>
      <c r="D720" t="s">
        <v>16295</v>
      </c>
      <c r="E720" s="65">
        <f t="shared" si="44"/>
        <v>41095</v>
      </c>
      <c r="F720">
        <f t="shared" si="45"/>
        <v>2012</v>
      </c>
      <c r="G720">
        <f t="shared" si="46"/>
        <v>7</v>
      </c>
      <c r="H720">
        <f t="shared" si="47"/>
        <v>4</v>
      </c>
      <c r="I720" s="1" t="s">
        <v>15622</v>
      </c>
      <c r="J720" s="1" t="s">
        <v>17051</v>
      </c>
      <c r="K720" s="1" t="s">
        <v>17125</v>
      </c>
      <c r="L720" s="1" t="s">
        <v>15624</v>
      </c>
      <c r="M720" s="42">
        <v>1</v>
      </c>
      <c r="N720" s="42">
        <v>0.83</v>
      </c>
      <c r="O720" s="1" t="s">
        <v>15616</v>
      </c>
    </row>
    <row r="721" spans="1:15" x14ac:dyDescent="0.25">
      <c r="A721">
        <v>720</v>
      </c>
      <c r="B721" t="s">
        <v>8322</v>
      </c>
      <c r="C721" t="s">
        <v>7015</v>
      </c>
      <c r="D721" t="s">
        <v>16295</v>
      </c>
      <c r="E721" s="65">
        <f t="shared" si="44"/>
        <v>41095</v>
      </c>
      <c r="F721">
        <f t="shared" si="45"/>
        <v>2012</v>
      </c>
      <c r="G721">
        <f t="shared" si="46"/>
        <v>7</v>
      </c>
      <c r="H721">
        <f t="shared" si="47"/>
        <v>4</v>
      </c>
      <c r="I721" s="1" t="s">
        <v>15622</v>
      </c>
      <c r="J721" s="1" t="s">
        <v>17051</v>
      </c>
      <c r="K721" s="1" t="s">
        <v>17125</v>
      </c>
      <c r="L721" s="1" t="s">
        <v>15623</v>
      </c>
      <c r="M721" s="42">
        <v>1</v>
      </c>
      <c r="N721" s="42">
        <v>0.71</v>
      </c>
      <c r="O721" s="1" t="s">
        <v>15616</v>
      </c>
    </row>
    <row r="722" spans="1:15" x14ac:dyDescent="0.25">
      <c r="A722">
        <v>721</v>
      </c>
      <c r="B722" t="s">
        <v>10594</v>
      </c>
      <c r="C722" t="s">
        <v>4792</v>
      </c>
      <c r="D722" t="s">
        <v>16295</v>
      </c>
      <c r="E722" s="65">
        <f t="shared" si="44"/>
        <v>41095</v>
      </c>
      <c r="F722">
        <f t="shared" si="45"/>
        <v>2012</v>
      </c>
      <c r="G722">
        <f t="shared" si="46"/>
        <v>7</v>
      </c>
      <c r="H722">
        <f t="shared" si="47"/>
        <v>4</v>
      </c>
      <c r="I722" s="1" t="s">
        <v>15622</v>
      </c>
      <c r="J722" s="1" t="s">
        <v>17051</v>
      </c>
      <c r="K722" s="1" t="s">
        <v>17125</v>
      </c>
      <c r="L722" s="1" t="s">
        <v>15623</v>
      </c>
      <c r="M722" s="42">
        <v>0.8</v>
      </c>
      <c r="N722" s="42">
        <v>0.69</v>
      </c>
      <c r="O722" s="1" t="s">
        <v>15615</v>
      </c>
    </row>
    <row r="723" spans="1:15" x14ac:dyDescent="0.25">
      <c r="A723">
        <v>722</v>
      </c>
      <c r="B723" t="s">
        <v>8179</v>
      </c>
      <c r="C723" t="s">
        <v>7156</v>
      </c>
      <c r="D723" t="s">
        <v>16295</v>
      </c>
      <c r="E723" s="65">
        <f t="shared" si="44"/>
        <v>41095</v>
      </c>
      <c r="F723">
        <f t="shared" si="45"/>
        <v>2012</v>
      </c>
      <c r="G723">
        <f t="shared" si="46"/>
        <v>7</v>
      </c>
      <c r="H723">
        <f t="shared" si="47"/>
        <v>4</v>
      </c>
      <c r="I723" s="1" t="s">
        <v>15622</v>
      </c>
      <c r="J723" s="1" t="s">
        <v>17051</v>
      </c>
      <c r="K723" s="1" t="s">
        <v>17125</v>
      </c>
      <c r="L723" s="1" t="s">
        <v>15626</v>
      </c>
      <c r="M723" s="42">
        <v>0.83</v>
      </c>
      <c r="N723" s="42">
        <v>0.72</v>
      </c>
      <c r="O723" s="1" t="s">
        <v>15615</v>
      </c>
    </row>
    <row r="724" spans="1:15" x14ac:dyDescent="0.25">
      <c r="A724">
        <v>723</v>
      </c>
      <c r="B724" t="s">
        <v>10802</v>
      </c>
      <c r="C724" t="s">
        <v>4590</v>
      </c>
      <c r="D724" t="s">
        <v>16296</v>
      </c>
      <c r="E724" s="65">
        <f t="shared" si="44"/>
        <v>41100</v>
      </c>
      <c r="F724">
        <f t="shared" si="45"/>
        <v>2012</v>
      </c>
      <c r="G724">
        <f t="shared" si="46"/>
        <v>7</v>
      </c>
      <c r="H724">
        <f t="shared" si="47"/>
        <v>2</v>
      </c>
      <c r="I724" s="1" t="s">
        <v>15625</v>
      </c>
      <c r="J724" s="1" t="s">
        <v>17051</v>
      </c>
      <c r="K724" s="1" t="s">
        <v>17125</v>
      </c>
      <c r="L724" s="1" t="s">
        <v>15628</v>
      </c>
      <c r="M724" s="42">
        <v>0</v>
      </c>
      <c r="N724" s="42">
        <v>0</v>
      </c>
      <c r="O724" s="1" t="s">
        <v>15615</v>
      </c>
    </row>
    <row r="725" spans="1:15" x14ac:dyDescent="0.25">
      <c r="A725">
        <v>724</v>
      </c>
      <c r="B725" t="s">
        <v>10002</v>
      </c>
      <c r="C725" t="s">
        <v>5371</v>
      </c>
      <c r="D725" t="s">
        <v>16296</v>
      </c>
      <c r="E725" s="65">
        <f t="shared" si="44"/>
        <v>41100</v>
      </c>
      <c r="F725">
        <f t="shared" si="45"/>
        <v>2012</v>
      </c>
      <c r="G725">
        <f t="shared" si="46"/>
        <v>7</v>
      </c>
      <c r="H725">
        <f t="shared" si="47"/>
        <v>2</v>
      </c>
      <c r="I725" s="1" t="s">
        <v>15622</v>
      </c>
      <c r="J725" s="1" t="s">
        <v>17051</v>
      </c>
      <c r="K725" s="1" t="s">
        <v>17125</v>
      </c>
      <c r="L725" s="1" t="s">
        <v>15626</v>
      </c>
      <c r="M725" s="42">
        <v>1</v>
      </c>
      <c r="N725" s="42">
        <v>0.98</v>
      </c>
      <c r="O725" s="1" t="s">
        <v>15616</v>
      </c>
    </row>
    <row r="726" spans="1:15" x14ac:dyDescent="0.25">
      <c r="A726">
        <v>725</v>
      </c>
      <c r="B726" t="s">
        <v>11127</v>
      </c>
      <c r="C726" t="s">
        <v>4273</v>
      </c>
      <c r="D726" t="s">
        <v>16296</v>
      </c>
      <c r="E726" s="65">
        <f t="shared" si="44"/>
        <v>41100</v>
      </c>
      <c r="F726">
        <f t="shared" si="45"/>
        <v>2012</v>
      </c>
      <c r="G726">
        <f t="shared" si="46"/>
        <v>7</v>
      </c>
      <c r="H726">
        <f t="shared" si="47"/>
        <v>2</v>
      </c>
      <c r="I726" s="1" t="s">
        <v>15622</v>
      </c>
      <c r="J726" s="1" t="s">
        <v>17051</v>
      </c>
      <c r="K726" s="1" t="s">
        <v>17125</v>
      </c>
      <c r="L726" s="1" t="s">
        <v>15628</v>
      </c>
      <c r="M726" s="42">
        <v>0</v>
      </c>
      <c r="N726" s="42">
        <v>0.5</v>
      </c>
      <c r="O726" s="1" t="s">
        <v>15615</v>
      </c>
    </row>
    <row r="727" spans="1:15" x14ac:dyDescent="0.25">
      <c r="A727">
        <v>726</v>
      </c>
      <c r="B727" t="s">
        <v>8074</v>
      </c>
      <c r="C727" t="s">
        <v>7259</v>
      </c>
      <c r="D727" t="s">
        <v>16297</v>
      </c>
      <c r="E727" s="65">
        <f t="shared" si="44"/>
        <v>41101</v>
      </c>
      <c r="F727">
        <f t="shared" si="45"/>
        <v>2012</v>
      </c>
      <c r="G727">
        <f t="shared" si="46"/>
        <v>7</v>
      </c>
      <c r="H727">
        <f t="shared" si="47"/>
        <v>3</v>
      </c>
      <c r="I727" s="1" t="s">
        <v>15625</v>
      </c>
      <c r="J727" s="1" t="s">
        <v>17051</v>
      </c>
      <c r="K727" s="1" t="s">
        <v>17125</v>
      </c>
      <c r="L727" s="1" t="s">
        <v>15626</v>
      </c>
      <c r="M727" s="42">
        <v>1</v>
      </c>
      <c r="N727" s="42">
        <v>0.98</v>
      </c>
      <c r="O727" s="1" t="s">
        <v>15616</v>
      </c>
    </row>
    <row r="728" spans="1:15" x14ac:dyDescent="0.25">
      <c r="A728">
        <v>727</v>
      </c>
      <c r="B728" t="s">
        <v>11126</v>
      </c>
      <c r="C728" t="s">
        <v>4274</v>
      </c>
      <c r="D728" t="s">
        <v>16297</v>
      </c>
      <c r="E728" s="65">
        <f t="shared" si="44"/>
        <v>41101</v>
      </c>
      <c r="F728">
        <f t="shared" si="45"/>
        <v>2012</v>
      </c>
      <c r="G728">
        <f t="shared" si="46"/>
        <v>7</v>
      </c>
      <c r="H728">
        <f t="shared" si="47"/>
        <v>3</v>
      </c>
      <c r="I728" s="1" t="s">
        <v>15622</v>
      </c>
      <c r="J728" s="1" t="s">
        <v>17051</v>
      </c>
      <c r="K728" s="1" t="s">
        <v>17125</v>
      </c>
      <c r="L728" s="1" t="s">
        <v>15624</v>
      </c>
      <c r="M728" s="42">
        <v>1</v>
      </c>
      <c r="N728" s="42">
        <v>1</v>
      </c>
      <c r="O728" s="1" t="s">
        <v>15615</v>
      </c>
    </row>
    <row r="729" spans="1:15" x14ac:dyDescent="0.25">
      <c r="A729">
        <v>728</v>
      </c>
      <c r="B729" t="s">
        <v>9423</v>
      </c>
      <c r="C729" t="s">
        <v>5934</v>
      </c>
      <c r="D729" t="s">
        <v>16297</v>
      </c>
      <c r="E729" s="65">
        <f t="shared" si="44"/>
        <v>41101</v>
      </c>
      <c r="F729">
        <f t="shared" si="45"/>
        <v>2012</v>
      </c>
      <c r="G729">
        <f t="shared" si="46"/>
        <v>7</v>
      </c>
      <c r="H729">
        <f t="shared" si="47"/>
        <v>3</v>
      </c>
      <c r="I729" s="1" t="s">
        <v>15622</v>
      </c>
      <c r="J729" s="1" t="s">
        <v>17051</v>
      </c>
      <c r="K729" s="1" t="s">
        <v>17125</v>
      </c>
      <c r="L729" s="1" t="s">
        <v>15624</v>
      </c>
      <c r="M729" s="42">
        <v>1</v>
      </c>
      <c r="N729" s="42">
        <v>0.94</v>
      </c>
      <c r="O729" s="1" t="s">
        <v>15616</v>
      </c>
    </row>
    <row r="730" spans="1:15" x14ac:dyDescent="0.25">
      <c r="A730">
        <v>729</v>
      </c>
      <c r="B730" t="s">
        <v>11477</v>
      </c>
      <c r="C730" t="s">
        <v>3925</v>
      </c>
      <c r="D730" t="s">
        <v>16298</v>
      </c>
      <c r="E730" s="65">
        <f t="shared" si="44"/>
        <v>41102</v>
      </c>
      <c r="F730">
        <f t="shared" si="45"/>
        <v>2012</v>
      </c>
      <c r="G730">
        <f t="shared" si="46"/>
        <v>7</v>
      </c>
      <c r="H730">
        <f t="shared" si="47"/>
        <v>4</v>
      </c>
      <c r="I730" s="1" t="s">
        <v>15622</v>
      </c>
      <c r="J730" s="1" t="s">
        <v>17051</v>
      </c>
      <c r="K730" s="1" t="s">
        <v>17125</v>
      </c>
      <c r="L730" s="1" t="s">
        <v>15626</v>
      </c>
      <c r="M730" s="42">
        <v>1</v>
      </c>
      <c r="N730" s="42">
        <v>1</v>
      </c>
      <c r="O730" s="1" t="s">
        <v>15615</v>
      </c>
    </row>
    <row r="731" spans="1:15" x14ac:dyDescent="0.25">
      <c r="A731">
        <v>730</v>
      </c>
      <c r="B731" t="s">
        <v>9373</v>
      </c>
      <c r="C731" t="s">
        <v>5984</v>
      </c>
      <c r="D731" t="s">
        <v>16298</v>
      </c>
      <c r="E731" s="65">
        <f t="shared" si="44"/>
        <v>41102</v>
      </c>
      <c r="F731">
        <f t="shared" si="45"/>
        <v>2012</v>
      </c>
      <c r="G731">
        <f t="shared" si="46"/>
        <v>7</v>
      </c>
      <c r="H731">
        <f t="shared" si="47"/>
        <v>4</v>
      </c>
      <c r="I731" s="1" t="s">
        <v>15724</v>
      </c>
      <c r="J731" s="1" t="s">
        <v>17054</v>
      </c>
      <c r="K731" s="1" t="s">
        <v>17134</v>
      </c>
      <c r="L731" s="1" t="s">
        <v>15623</v>
      </c>
      <c r="M731" s="42">
        <v>0.5</v>
      </c>
      <c r="N731" s="42">
        <v>0.63</v>
      </c>
      <c r="O731" s="1" t="s">
        <v>15616</v>
      </c>
    </row>
    <row r="732" spans="1:15" x14ac:dyDescent="0.25">
      <c r="A732">
        <v>731</v>
      </c>
      <c r="B732" t="s">
        <v>11155</v>
      </c>
      <c r="C732" t="s">
        <v>4245</v>
      </c>
      <c r="D732" t="s">
        <v>16299</v>
      </c>
      <c r="E732" s="65">
        <f t="shared" si="44"/>
        <v>41103</v>
      </c>
      <c r="F732">
        <f t="shared" si="45"/>
        <v>2012</v>
      </c>
      <c r="G732">
        <f t="shared" si="46"/>
        <v>7</v>
      </c>
      <c r="H732">
        <f t="shared" si="47"/>
        <v>5</v>
      </c>
      <c r="I732" s="1" t="s">
        <v>15622</v>
      </c>
      <c r="J732" s="1" t="s">
        <v>17051</v>
      </c>
      <c r="K732" s="1" t="s">
        <v>17125</v>
      </c>
      <c r="L732" s="1" t="s">
        <v>15626</v>
      </c>
      <c r="M732" s="42">
        <v>1</v>
      </c>
      <c r="N732" s="42">
        <v>0.94</v>
      </c>
      <c r="O732" s="1" t="s">
        <v>15615</v>
      </c>
    </row>
    <row r="733" spans="1:15" x14ac:dyDescent="0.25">
      <c r="A733">
        <v>732</v>
      </c>
      <c r="B733" t="s">
        <v>11532</v>
      </c>
      <c r="C733" t="s">
        <v>3872</v>
      </c>
      <c r="D733" t="s">
        <v>16300</v>
      </c>
      <c r="E733" s="65">
        <f t="shared" si="44"/>
        <v>41104</v>
      </c>
      <c r="F733">
        <f t="shared" si="45"/>
        <v>2012</v>
      </c>
      <c r="G733">
        <f t="shared" si="46"/>
        <v>7</v>
      </c>
      <c r="H733">
        <f t="shared" si="47"/>
        <v>6</v>
      </c>
      <c r="I733" s="1" t="s">
        <v>15622</v>
      </c>
      <c r="J733" s="1" t="s">
        <v>17051</v>
      </c>
      <c r="K733" s="1" t="s">
        <v>17125</v>
      </c>
      <c r="L733" s="1" t="s">
        <v>15628</v>
      </c>
      <c r="M733" s="42">
        <v>0</v>
      </c>
      <c r="N733" s="42">
        <v>0.17</v>
      </c>
      <c r="O733" s="1" t="s">
        <v>15615</v>
      </c>
    </row>
    <row r="734" spans="1:15" x14ac:dyDescent="0.25">
      <c r="A734">
        <v>733</v>
      </c>
      <c r="B734" t="s">
        <v>11570</v>
      </c>
      <c r="C734" t="s">
        <v>3835</v>
      </c>
      <c r="D734" t="s">
        <v>16301</v>
      </c>
      <c r="E734" s="65">
        <f t="shared" si="44"/>
        <v>41105</v>
      </c>
      <c r="F734">
        <f t="shared" si="45"/>
        <v>2012</v>
      </c>
      <c r="G734">
        <f t="shared" si="46"/>
        <v>7</v>
      </c>
      <c r="H734">
        <f t="shared" si="47"/>
        <v>7</v>
      </c>
      <c r="I734" s="1" t="s">
        <v>15625</v>
      </c>
      <c r="J734" s="1" t="s">
        <v>17051</v>
      </c>
      <c r="K734" s="1" t="s">
        <v>17125</v>
      </c>
      <c r="L734" s="1" t="s">
        <v>15626</v>
      </c>
      <c r="M734" s="42">
        <v>1</v>
      </c>
      <c r="N734" s="42">
        <v>1</v>
      </c>
      <c r="O734" s="1" t="s">
        <v>15615</v>
      </c>
    </row>
    <row r="735" spans="1:15" x14ac:dyDescent="0.25">
      <c r="A735">
        <v>734</v>
      </c>
      <c r="B735" t="s">
        <v>8398</v>
      </c>
      <c r="C735" t="s">
        <v>6944</v>
      </c>
      <c r="D735" t="s">
        <v>16301</v>
      </c>
      <c r="E735" s="65">
        <f t="shared" si="44"/>
        <v>41105</v>
      </c>
      <c r="F735">
        <f t="shared" si="45"/>
        <v>2012</v>
      </c>
      <c r="G735">
        <f t="shared" si="46"/>
        <v>7</v>
      </c>
      <c r="H735">
        <f t="shared" si="47"/>
        <v>7</v>
      </c>
      <c r="I735" s="1" t="s">
        <v>15622</v>
      </c>
      <c r="J735" s="1" t="s">
        <v>17051</v>
      </c>
      <c r="K735" s="1" t="s">
        <v>17125</v>
      </c>
      <c r="L735" s="1" t="s">
        <v>15626</v>
      </c>
      <c r="M735" s="42">
        <v>1</v>
      </c>
      <c r="N735" s="42">
        <v>0.99</v>
      </c>
      <c r="O735" s="1" t="s">
        <v>15615</v>
      </c>
    </row>
    <row r="736" spans="1:15" x14ac:dyDescent="0.25">
      <c r="A736">
        <v>735</v>
      </c>
      <c r="B736" t="s">
        <v>10318</v>
      </c>
      <c r="C736" t="s">
        <v>5061</v>
      </c>
      <c r="D736" t="s">
        <v>16301</v>
      </c>
      <c r="E736" s="65">
        <f t="shared" si="44"/>
        <v>41105</v>
      </c>
      <c r="F736">
        <f t="shared" si="45"/>
        <v>2012</v>
      </c>
      <c r="G736">
        <f t="shared" si="46"/>
        <v>7</v>
      </c>
      <c r="H736">
        <f t="shared" si="47"/>
        <v>7</v>
      </c>
      <c r="I736" s="1" t="s">
        <v>15622</v>
      </c>
      <c r="J736" s="1" t="s">
        <v>17051</v>
      </c>
      <c r="K736" s="1" t="s">
        <v>17125</v>
      </c>
      <c r="L736" s="1" t="s">
        <v>15626</v>
      </c>
      <c r="M736" s="42">
        <v>0.9</v>
      </c>
      <c r="N736" s="42">
        <v>1</v>
      </c>
      <c r="O736" s="1" t="s">
        <v>15616</v>
      </c>
    </row>
    <row r="737" spans="1:15" x14ac:dyDescent="0.25">
      <c r="A737">
        <v>736</v>
      </c>
      <c r="B737" t="s">
        <v>9401</v>
      </c>
      <c r="C737" t="s">
        <v>5956</v>
      </c>
      <c r="D737" t="s">
        <v>11860</v>
      </c>
      <c r="E737" s="65">
        <f t="shared" si="44"/>
        <v>41106</v>
      </c>
      <c r="F737">
        <f t="shared" si="45"/>
        <v>2012</v>
      </c>
      <c r="G737">
        <f t="shared" si="46"/>
        <v>7</v>
      </c>
      <c r="H737">
        <f t="shared" si="47"/>
        <v>1</v>
      </c>
      <c r="I737" s="1" t="s">
        <v>15622</v>
      </c>
      <c r="J737" s="1" t="s">
        <v>17051</v>
      </c>
      <c r="K737" s="1" t="s">
        <v>17125</v>
      </c>
      <c r="L737" s="1" t="s">
        <v>15626</v>
      </c>
      <c r="M737" s="42">
        <v>1</v>
      </c>
      <c r="N737" s="42">
        <v>1</v>
      </c>
      <c r="O737" s="1" t="s">
        <v>15616</v>
      </c>
    </row>
    <row r="738" spans="1:15" x14ac:dyDescent="0.25">
      <c r="A738">
        <v>737</v>
      </c>
      <c r="B738" t="s">
        <v>10981</v>
      </c>
      <c r="C738" t="s">
        <v>4415</v>
      </c>
      <c r="D738" t="s">
        <v>11860</v>
      </c>
      <c r="E738" s="65">
        <f t="shared" si="44"/>
        <v>41106</v>
      </c>
      <c r="F738">
        <f t="shared" si="45"/>
        <v>2012</v>
      </c>
      <c r="G738">
        <f t="shared" si="46"/>
        <v>7</v>
      </c>
      <c r="H738">
        <f t="shared" si="47"/>
        <v>1</v>
      </c>
      <c r="I738" s="1" t="s">
        <v>15622</v>
      </c>
      <c r="J738" s="1" t="s">
        <v>17051</v>
      </c>
      <c r="K738" s="1" t="s">
        <v>17125</v>
      </c>
      <c r="L738" s="1" t="s">
        <v>15626</v>
      </c>
      <c r="M738" s="42">
        <v>1</v>
      </c>
      <c r="N738" s="42">
        <v>0.99</v>
      </c>
      <c r="O738" s="1" t="s">
        <v>15615</v>
      </c>
    </row>
    <row r="739" spans="1:15" x14ac:dyDescent="0.25">
      <c r="A739">
        <v>738</v>
      </c>
      <c r="B739" t="s">
        <v>9906</v>
      </c>
      <c r="C739" t="s">
        <v>5465</v>
      </c>
      <c r="D739" t="s">
        <v>16302</v>
      </c>
      <c r="E739" s="65">
        <f t="shared" si="44"/>
        <v>41108</v>
      </c>
      <c r="F739">
        <f t="shared" si="45"/>
        <v>2012</v>
      </c>
      <c r="G739">
        <f t="shared" si="46"/>
        <v>7</v>
      </c>
      <c r="H739">
        <f t="shared" si="47"/>
        <v>3</v>
      </c>
      <c r="I739" s="1" t="s">
        <v>15622</v>
      </c>
      <c r="J739" s="1" t="s">
        <v>17051</v>
      </c>
      <c r="K739" s="1" t="s">
        <v>17125</v>
      </c>
      <c r="L739" s="1" t="s">
        <v>15624</v>
      </c>
      <c r="M739" s="42">
        <v>1</v>
      </c>
      <c r="N739" s="42">
        <v>0.91</v>
      </c>
      <c r="O739" s="1" t="s">
        <v>15616</v>
      </c>
    </row>
    <row r="740" spans="1:15" x14ac:dyDescent="0.25">
      <c r="A740">
        <v>739</v>
      </c>
      <c r="B740" t="s">
        <v>8332</v>
      </c>
      <c r="C740" t="s">
        <v>7005</v>
      </c>
      <c r="D740" t="s">
        <v>16302</v>
      </c>
      <c r="E740" s="65">
        <f t="shared" si="44"/>
        <v>41108</v>
      </c>
      <c r="F740">
        <f t="shared" si="45"/>
        <v>2012</v>
      </c>
      <c r="G740">
        <f t="shared" si="46"/>
        <v>7</v>
      </c>
      <c r="H740">
        <f t="shared" si="47"/>
        <v>3</v>
      </c>
      <c r="I740" s="1" t="s">
        <v>15622</v>
      </c>
      <c r="J740" s="1" t="s">
        <v>17051</v>
      </c>
      <c r="K740" s="1" t="s">
        <v>17125</v>
      </c>
      <c r="L740" s="1" t="s">
        <v>15626</v>
      </c>
      <c r="M740" s="42">
        <v>1</v>
      </c>
      <c r="N740" s="42">
        <v>1</v>
      </c>
      <c r="O740" s="1" t="s">
        <v>15615</v>
      </c>
    </row>
    <row r="741" spans="1:15" x14ac:dyDescent="0.25">
      <c r="A741">
        <v>740</v>
      </c>
      <c r="B741" t="s">
        <v>10095</v>
      </c>
      <c r="C741" t="s">
        <v>5279</v>
      </c>
      <c r="D741" t="s">
        <v>16303</v>
      </c>
      <c r="E741" s="65">
        <f t="shared" si="44"/>
        <v>41109</v>
      </c>
      <c r="F741">
        <f t="shared" si="45"/>
        <v>2012</v>
      </c>
      <c r="G741">
        <f t="shared" si="46"/>
        <v>7</v>
      </c>
      <c r="H741">
        <f t="shared" si="47"/>
        <v>4</v>
      </c>
      <c r="I741" s="1" t="s">
        <v>15622</v>
      </c>
      <c r="J741" s="1" t="s">
        <v>17051</v>
      </c>
      <c r="K741" s="1" t="s">
        <v>17125</v>
      </c>
      <c r="L741" s="1" t="s">
        <v>15628</v>
      </c>
      <c r="M741" s="42">
        <v>0</v>
      </c>
      <c r="N741" s="42">
        <v>0.67</v>
      </c>
      <c r="O741" s="1" t="s">
        <v>15615</v>
      </c>
    </row>
    <row r="742" spans="1:15" x14ac:dyDescent="0.25">
      <c r="A742">
        <v>741</v>
      </c>
      <c r="B742" t="s">
        <v>8580</v>
      </c>
      <c r="C742" t="s">
        <v>6767</v>
      </c>
      <c r="D742" t="s">
        <v>16304</v>
      </c>
      <c r="E742" s="65">
        <f t="shared" si="44"/>
        <v>41110</v>
      </c>
      <c r="F742">
        <f t="shared" si="45"/>
        <v>2012</v>
      </c>
      <c r="G742">
        <f t="shared" si="46"/>
        <v>7</v>
      </c>
      <c r="H742">
        <f t="shared" si="47"/>
        <v>5</v>
      </c>
      <c r="I742" s="1" t="s">
        <v>15622</v>
      </c>
      <c r="J742" s="1" t="s">
        <v>17051</v>
      </c>
      <c r="K742" s="1" t="s">
        <v>17125</v>
      </c>
      <c r="L742" s="1" t="s">
        <v>15624</v>
      </c>
      <c r="M742" s="42">
        <v>1</v>
      </c>
      <c r="N742" s="42">
        <v>0.97</v>
      </c>
      <c r="O742" s="1" t="s">
        <v>15616</v>
      </c>
    </row>
    <row r="743" spans="1:15" x14ac:dyDescent="0.25">
      <c r="A743">
        <v>742</v>
      </c>
      <c r="B743" t="s">
        <v>11724</v>
      </c>
      <c r="C743" t="s">
        <v>3557</v>
      </c>
      <c r="D743" t="s">
        <v>16304</v>
      </c>
      <c r="E743" s="65">
        <f t="shared" si="44"/>
        <v>41110</v>
      </c>
      <c r="F743">
        <f t="shared" si="45"/>
        <v>2012</v>
      </c>
      <c r="G743">
        <f t="shared" si="46"/>
        <v>7</v>
      </c>
      <c r="H743">
        <f t="shared" si="47"/>
        <v>5</v>
      </c>
      <c r="I743" s="1" t="s">
        <v>15622</v>
      </c>
      <c r="J743" s="1" t="s">
        <v>17051</v>
      </c>
      <c r="K743" s="1" t="s">
        <v>17125</v>
      </c>
      <c r="L743" s="1" t="s">
        <v>15623</v>
      </c>
      <c r="M743" s="42">
        <v>0.8</v>
      </c>
      <c r="N743" s="42">
        <v>0.5</v>
      </c>
      <c r="O743" s="1" t="s">
        <v>15615</v>
      </c>
    </row>
    <row r="744" spans="1:15" x14ac:dyDescent="0.25">
      <c r="A744">
        <v>743</v>
      </c>
      <c r="B744" t="s">
        <v>11175</v>
      </c>
      <c r="C744" t="s">
        <v>4225</v>
      </c>
      <c r="D744" t="s">
        <v>16304</v>
      </c>
      <c r="E744" s="65">
        <f t="shared" si="44"/>
        <v>41110</v>
      </c>
      <c r="F744">
        <f t="shared" si="45"/>
        <v>2012</v>
      </c>
      <c r="G744">
        <f t="shared" si="46"/>
        <v>7</v>
      </c>
      <c r="H744">
        <f t="shared" si="47"/>
        <v>5</v>
      </c>
      <c r="I744" s="1" t="s">
        <v>15622</v>
      </c>
      <c r="J744" s="1" t="s">
        <v>17051</v>
      </c>
      <c r="K744" s="1" t="s">
        <v>17125</v>
      </c>
      <c r="L744" s="1" t="s">
        <v>15626</v>
      </c>
      <c r="M744" s="42">
        <v>1</v>
      </c>
      <c r="N744" s="42">
        <v>1</v>
      </c>
      <c r="O744" s="1" t="s">
        <v>15615</v>
      </c>
    </row>
    <row r="745" spans="1:15" x14ac:dyDescent="0.25">
      <c r="A745">
        <v>744</v>
      </c>
      <c r="B745" t="s">
        <v>11255</v>
      </c>
      <c r="C745" t="s">
        <v>4146</v>
      </c>
      <c r="D745" t="s">
        <v>16305</v>
      </c>
      <c r="E745" s="65">
        <f t="shared" si="44"/>
        <v>41113</v>
      </c>
      <c r="F745">
        <f t="shared" si="45"/>
        <v>2012</v>
      </c>
      <c r="G745">
        <f t="shared" si="46"/>
        <v>7</v>
      </c>
      <c r="H745">
        <f t="shared" si="47"/>
        <v>1</v>
      </c>
      <c r="I745" s="1" t="s">
        <v>15622</v>
      </c>
      <c r="J745" s="1" t="s">
        <v>17051</v>
      </c>
      <c r="K745" s="1" t="s">
        <v>17125</v>
      </c>
      <c r="L745" s="1" t="s">
        <v>15626</v>
      </c>
      <c r="M745" s="42">
        <v>1</v>
      </c>
      <c r="N745" s="42">
        <v>0.96</v>
      </c>
      <c r="O745" s="1" t="s">
        <v>15616</v>
      </c>
    </row>
    <row r="746" spans="1:15" x14ac:dyDescent="0.25">
      <c r="A746">
        <v>745</v>
      </c>
      <c r="B746" t="s">
        <v>9249</v>
      </c>
      <c r="C746" t="s">
        <v>6105</v>
      </c>
      <c r="D746" t="s">
        <v>16306</v>
      </c>
      <c r="E746" s="65">
        <f t="shared" si="44"/>
        <v>41114</v>
      </c>
      <c r="F746">
        <f t="shared" si="45"/>
        <v>2012</v>
      </c>
      <c r="G746">
        <f t="shared" si="46"/>
        <v>7</v>
      </c>
      <c r="H746">
        <f t="shared" si="47"/>
        <v>2</v>
      </c>
      <c r="I746" s="1" t="s">
        <v>15622</v>
      </c>
      <c r="J746" s="1" t="s">
        <v>17051</v>
      </c>
      <c r="K746" s="1" t="s">
        <v>17125</v>
      </c>
      <c r="L746" s="1" t="s">
        <v>15623</v>
      </c>
      <c r="M746" s="42">
        <v>0.67</v>
      </c>
      <c r="N746" s="42">
        <v>0.63</v>
      </c>
      <c r="O746" s="1" t="s">
        <v>15615</v>
      </c>
    </row>
    <row r="747" spans="1:15" x14ac:dyDescent="0.25">
      <c r="A747">
        <v>746</v>
      </c>
      <c r="B747" t="s">
        <v>9858</v>
      </c>
      <c r="C747" t="s">
        <v>5513</v>
      </c>
      <c r="D747" t="s">
        <v>16306</v>
      </c>
      <c r="E747" s="65">
        <f t="shared" si="44"/>
        <v>41114</v>
      </c>
      <c r="F747">
        <f t="shared" si="45"/>
        <v>2012</v>
      </c>
      <c r="G747">
        <f t="shared" si="46"/>
        <v>7</v>
      </c>
      <c r="H747">
        <f t="shared" si="47"/>
        <v>2</v>
      </c>
      <c r="I747" s="1" t="s">
        <v>15622</v>
      </c>
      <c r="J747" s="1" t="s">
        <v>17051</v>
      </c>
      <c r="K747" s="1" t="s">
        <v>17125</v>
      </c>
      <c r="L747" s="1" t="s">
        <v>15626</v>
      </c>
      <c r="M747" s="42">
        <v>1</v>
      </c>
      <c r="N747" s="42">
        <v>0.4</v>
      </c>
      <c r="O747" s="1" t="s">
        <v>15615</v>
      </c>
    </row>
    <row r="748" spans="1:15" x14ac:dyDescent="0.25">
      <c r="A748">
        <v>747</v>
      </c>
      <c r="B748" t="s">
        <v>9388</v>
      </c>
      <c r="C748" t="s">
        <v>5969</v>
      </c>
      <c r="D748" t="s">
        <v>16307</v>
      </c>
      <c r="E748" s="65">
        <f t="shared" si="44"/>
        <v>41115</v>
      </c>
      <c r="F748">
        <f t="shared" si="45"/>
        <v>2012</v>
      </c>
      <c r="G748">
        <f t="shared" si="46"/>
        <v>7</v>
      </c>
      <c r="H748">
        <f t="shared" si="47"/>
        <v>3</v>
      </c>
      <c r="I748" s="1" t="s">
        <v>15622</v>
      </c>
      <c r="J748" s="1" t="s">
        <v>17051</v>
      </c>
      <c r="K748" s="1" t="s">
        <v>17125</v>
      </c>
      <c r="L748" s="1" t="s">
        <v>15623</v>
      </c>
      <c r="M748" s="42">
        <v>1</v>
      </c>
      <c r="N748" s="42">
        <v>0.67</v>
      </c>
      <c r="O748" s="1" t="s">
        <v>15615</v>
      </c>
    </row>
    <row r="749" spans="1:15" x14ac:dyDescent="0.25">
      <c r="A749">
        <v>748</v>
      </c>
      <c r="B749" t="s">
        <v>8095</v>
      </c>
      <c r="C749" t="s">
        <v>7239</v>
      </c>
      <c r="D749" t="s">
        <v>16308</v>
      </c>
      <c r="E749" s="65">
        <f t="shared" si="44"/>
        <v>41116</v>
      </c>
      <c r="F749">
        <f t="shared" si="45"/>
        <v>2012</v>
      </c>
      <c r="G749">
        <f t="shared" si="46"/>
        <v>7</v>
      </c>
      <c r="H749">
        <f t="shared" si="47"/>
        <v>4</v>
      </c>
      <c r="I749" s="1" t="s">
        <v>15622</v>
      </c>
      <c r="J749" s="1" t="s">
        <v>17051</v>
      </c>
      <c r="K749" s="1" t="s">
        <v>17125</v>
      </c>
      <c r="L749" s="1" t="s">
        <v>15624</v>
      </c>
      <c r="M749" s="42">
        <v>1</v>
      </c>
      <c r="N749" s="42">
        <v>0.91</v>
      </c>
      <c r="O749" s="1" t="s">
        <v>15615</v>
      </c>
    </row>
    <row r="750" spans="1:15" x14ac:dyDescent="0.25">
      <c r="A750">
        <v>749</v>
      </c>
      <c r="B750" t="s">
        <v>9158</v>
      </c>
      <c r="C750" t="s">
        <v>6195</v>
      </c>
      <c r="D750" t="s">
        <v>16309</v>
      </c>
      <c r="E750" s="65">
        <f t="shared" si="44"/>
        <v>41117</v>
      </c>
      <c r="F750">
        <f t="shared" si="45"/>
        <v>2012</v>
      </c>
      <c r="G750">
        <f t="shared" si="46"/>
        <v>7</v>
      </c>
      <c r="H750">
        <f t="shared" si="47"/>
        <v>5</v>
      </c>
      <c r="I750" s="1" t="s">
        <v>15622</v>
      </c>
      <c r="J750" s="1" t="s">
        <v>17051</v>
      </c>
      <c r="K750" s="1" t="s">
        <v>17125</v>
      </c>
      <c r="L750" s="1" t="s">
        <v>15626</v>
      </c>
      <c r="M750" s="42">
        <v>1</v>
      </c>
      <c r="N750" s="42">
        <v>0</v>
      </c>
      <c r="O750" s="1" t="s">
        <v>15615</v>
      </c>
    </row>
    <row r="751" spans="1:15" x14ac:dyDescent="0.25">
      <c r="A751">
        <v>750</v>
      </c>
      <c r="B751" t="s">
        <v>10972</v>
      </c>
      <c r="C751" t="s">
        <v>3552</v>
      </c>
      <c r="D751" t="s">
        <v>16309</v>
      </c>
      <c r="E751" s="65">
        <f t="shared" si="44"/>
        <v>41117</v>
      </c>
      <c r="F751">
        <f t="shared" si="45"/>
        <v>2012</v>
      </c>
      <c r="G751">
        <f t="shared" si="46"/>
        <v>7</v>
      </c>
      <c r="H751">
        <f t="shared" si="47"/>
        <v>5</v>
      </c>
      <c r="I751" s="1" t="s">
        <v>15622</v>
      </c>
      <c r="J751" s="1" t="s">
        <v>17051</v>
      </c>
      <c r="K751" s="1" t="s">
        <v>17125</v>
      </c>
      <c r="L751" s="1" t="s">
        <v>15626</v>
      </c>
      <c r="M751" s="42">
        <v>1</v>
      </c>
      <c r="N751" s="42">
        <v>1</v>
      </c>
      <c r="O751" s="1" t="s">
        <v>15616</v>
      </c>
    </row>
    <row r="752" spans="1:15" x14ac:dyDescent="0.25">
      <c r="A752">
        <v>751</v>
      </c>
      <c r="B752" t="s">
        <v>10715</v>
      </c>
      <c r="C752" t="s">
        <v>4672</v>
      </c>
      <c r="D752" t="s">
        <v>16309</v>
      </c>
      <c r="E752" s="65">
        <f t="shared" si="44"/>
        <v>41117</v>
      </c>
      <c r="F752">
        <f t="shared" si="45"/>
        <v>2012</v>
      </c>
      <c r="G752">
        <f t="shared" si="46"/>
        <v>7</v>
      </c>
      <c r="H752">
        <f t="shared" si="47"/>
        <v>5</v>
      </c>
      <c r="I752" s="1" t="s">
        <v>15784</v>
      </c>
      <c r="J752" s="1" t="s">
        <v>17078</v>
      </c>
      <c r="K752" s="1" t="s">
        <v>17135</v>
      </c>
      <c r="L752" s="1" t="s">
        <v>15623</v>
      </c>
      <c r="M752" s="42">
        <v>1</v>
      </c>
      <c r="N752" s="42">
        <v>0.71</v>
      </c>
      <c r="O752" s="1" t="s">
        <v>15616</v>
      </c>
    </row>
    <row r="753" spans="1:15" x14ac:dyDescent="0.25">
      <c r="A753">
        <v>752</v>
      </c>
      <c r="B753" t="s">
        <v>9984</v>
      </c>
      <c r="C753" t="s">
        <v>5389</v>
      </c>
      <c r="D753" t="s">
        <v>16309</v>
      </c>
      <c r="E753" s="65">
        <f t="shared" si="44"/>
        <v>41117</v>
      </c>
      <c r="F753">
        <f t="shared" si="45"/>
        <v>2012</v>
      </c>
      <c r="G753">
        <f t="shared" si="46"/>
        <v>7</v>
      </c>
      <c r="H753">
        <f t="shared" si="47"/>
        <v>5</v>
      </c>
      <c r="I753" s="1" t="s">
        <v>15622</v>
      </c>
      <c r="J753" s="1" t="s">
        <v>17051</v>
      </c>
      <c r="K753" s="1" t="s">
        <v>17125</v>
      </c>
      <c r="L753" s="1" t="s">
        <v>15626</v>
      </c>
      <c r="M753" s="42">
        <v>1</v>
      </c>
      <c r="N753" s="42">
        <v>1</v>
      </c>
      <c r="O753" s="1" t="s">
        <v>15616</v>
      </c>
    </row>
    <row r="754" spans="1:15" x14ac:dyDescent="0.25">
      <c r="A754">
        <v>753</v>
      </c>
      <c r="B754" t="s">
        <v>8335</v>
      </c>
      <c r="C754" t="s">
        <v>7002</v>
      </c>
      <c r="D754" t="s">
        <v>16310</v>
      </c>
      <c r="E754" s="65">
        <f t="shared" si="44"/>
        <v>41118</v>
      </c>
      <c r="F754">
        <f t="shared" si="45"/>
        <v>2012</v>
      </c>
      <c r="G754">
        <f t="shared" si="46"/>
        <v>7</v>
      </c>
      <c r="H754">
        <f t="shared" si="47"/>
        <v>6</v>
      </c>
      <c r="I754" s="1" t="s">
        <v>15622</v>
      </c>
      <c r="J754" s="1" t="s">
        <v>17051</v>
      </c>
      <c r="K754" s="1" t="s">
        <v>17125</v>
      </c>
      <c r="L754" s="1" t="s">
        <v>15624</v>
      </c>
      <c r="M754" s="42">
        <v>0.91</v>
      </c>
      <c r="N754" s="42">
        <v>0.78</v>
      </c>
      <c r="O754" s="1" t="s">
        <v>15615</v>
      </c>
    </row>
    <row r="755" spans="1:15" x14ac:dyDescent="0.25">
      <c r="A755">
        <v>754</v>
      </c>
      <c r="B755" t="s">
        <v>11515</v>
      </c>
      <c r="C755" t="s">
        <v>3888</v>
      </c>
      <c r="D755" t="s">
        <v>16311</v>
      </c>
      <c r="E755" s="65">
        <f t="shared" si="44"/>
        <v>41120</v>
      </c>
      <c r="F755">
        <f t="shared" si="45"/>
        <v>2012</v>
      </c>
      <c r="G755">
        <f t="shared" si="46"/>
        <v>7</v>
      </c>
      <c r="H755">
        <f t="shared" si="47"/>
        <v>1</v>
      </c>
      <c r="I755" s="1" t="s">
        <v>15622</v>
      </c>
      <c r="J755" s="1" t="s">
        <v>17051</v>
      </c>
      <c r="K755" s="1" t="s">
        <v>17125</v>
      </c>
      <c r="L755" s="1" t="s">
        <v>15624</v>
      </c>
      <c r="M755" s="42">
        <v>0.9</v>
      </c>
      <c r="N755" s="42">
        <v>0.97</v>
      </c>
      <c r="O755" s="1" t="s">
        <v>15615</v>
      </c>
    </row>
    <row r="756" spans="1:15" x14ac:dyDescent="0.25">
      <c r="A756">
        <v>755</v>
      </c>
      <c r="B756" t="s">
        <v>9286</v>
      </c>
      <c r="C756" t="s">
        <v>6070</v>
      </c>
      <c r="D756" t="s">
        <v>16312</v>
      </c>
      <c r="E756" s="65">
        <f t="shared" si="44"/>
        <v>41121</v>
      </c>
      <c r="F756">
        <f t="shared" si="45"/>
        <v>2012</v>
      </c>
      <c r="G756">
        <f t="shared" si="46"/>
        <v>7</v>
      </c>
      <c r="H756">
        <f t="shared" si="47"/>
        <v>2</v>
      </c>
      <c r="I756" s="1" t="s">
        <v>15622</v>
      </c>
      <c r="J756" s="1" t="s">
        <v>17051</v>
      </c>
      <c r="K756" s="1" t="s">
        <v>17125</v>
      </c>
      <c r="L756" s="1" t="s">
        <v>15626</v>
      </c>
      <c r="M756" s="42">
        <v>1</v>
      </c>
      <c r="N756" s="42">
        <v>0.88</v>
      </c>
      <c r="O756" s="1" t="s">
        <v>15615</v>
      </c>
    </row>
    <row r="757" spans="1:15" x14ac:dyDescent="0.25">
      <c r="A757">
        <v>756</v>
      </c>
      <c r="B757" t="s">
        <v>10864</v>
      </c>
      <c r="C757" t="s">
        <v>4530</v>
      </c>
      <c r="D757" t="s">
        <v>16312</v>
      </c>
      <c r="E757" s="65">
        <f t="shared" si="44"/>
        <v>41121</v>
      </c>
      <c r="F757">
        <f t="shared" si="45"/>
        <v>2012</v>
      </c>
      <c r="G757">
        <f t="shared" si="46"/>
        <v>7</v>
      </c>
      <c r="H757">
        <f t="shared" si="47"/>
        <v>2</v>
      </c>
      <c r="I757" s="1" t="s">
        <v>15625</v>
      </c>
      <c r="J757" s="1" t="s">
        <v>17051</v>
      </c>
      <c r="K757" s="1" t="s">
        <v>17125</v>
      </c>
      <c r="L757" s="1" t="s">
        <v>15626</v>
      </c>
      <c r="M757" s="42">
        <v>1</v>
      </c>
      <c r="N757" s="42">
        <v>0.88</v>
      </c>
      <c r="O757" s="1" t="s">
        <v>15616</v>
      </c>
    </row>
    <row r="758" spans="1:15" x14ac:dyDescent="0.25">
      <c r="A758">
        <v>757</v>
      </c>
      <c r="B758" t="s">
        <v>11504</v>
      </c>
      <c r="C758" t="s">
        <v>3898</v>
      </c>
      <c r="D758" t="s">
        <v>16312</v>
      </c>
      <c r="E758" s="65">
        <f t="shared" si="44"/>
        <v>41121</v>
      </c>
      <c r="F758">
        <f t="shared" si="45"/>
        <v>2012</v>
      </c>
      <c r="G758">
        <f t="shared" si="46"/>
        <v>7</v>
      </c>
      <c r="H758">
        <f t="shared" si="47"/>
        <v>2</v>
      </c>
      <c r="I758" s="1" t="s">
        <v>15622</v>
      </c>
      <c r="J758" s="1" t="s">
        <v>17051</v>
      </c>
      <c r="K758" s="1" t="s">
        <v>17125</v>
      </c>
      <c r="L758" s="1" t="s">
        <v>15626</v>
      </c>
      <c r="M758" s="42">
        <v>1</v>
      </c>
      <c r="N758" s="42">
        <v>0.53</v>
      </c>
      <c r="O758" s="1" t="s">
        <v>15616</v>
      </c>
    </row>
    <row r="759" spans="1:15" x14ac:dyDescent="0.25">
      <c r="A759">
        <v>758</v>
      </c>
      <c r="B759" t="s">
        <v>10962</v>
      </c>
      <c r="C759" t="s">
        <v>4433</v>
      </c>
      <c r="D759" t="s">
        <v>16312</v>
      </c>
      <c r="E759" s="65">
        <f t="shared" si="44"/>
        <v>41121</v>
      </c>
      <c r="F759">
        <f t="shared" si="45"/>
        <v>2012</v>
      </c>
      <c r="G759">
        <f t="shared" si="46"/>
        <v>7</v>
      </c>
      <c r="H759">
        <f t="shared" si="47"/>
        <v>2</v>
      </c>
      <c r="I759" s="1" t="s">
        <v>15622</v>
      </c>
      <c r="J759" s="1" t="s">
        <v>17051</v>
      </c>
      <c r="K759" s="1" t="s">
        <v>17125</v>
      </c>
      <c r="L759" s="1" t="s">
        <v>15626</v>
      </c>
      <c r="M759" s="42">
        <v>1</v>
      </c>
      <c r="N759" s="42">
        <v>1</v>
      </c>
      <c r="O759" s="1" t="s">
        <v>15616</v>
      </c>
    </row>
    <row r="760" spans="1:15" x14ac:dyDescent="0.25">
      <c r="A760">
        <v>759</v>
      </c>
      <c r="B760" t="s">
        <v>8433</v>
      </c>
      <c r="C760" t="s">
        <v>6909</v>
      </c>
      <c r="D760" t="s">
        <v>16313</v>
      </c>
      <c r="E760" s="65">
        <f t="shared" si="44"/>
        <v>41122</v>
      </c>
      <c r="F760">
        <f t="shared" si="45"/>
        <v>2012</v>
      </c>
      <c r="G760">
        <f t="shared" si="46"/>
        <v>8</v>
      </c>
      <c r="H760">
        <f t="shared" si="47"/>
        <v>3</v>
      </c>
      <c r="I760" s="1" t="s">
        <v>15622</v>
      </c>
      <c r="J760" s="1" t="s">
        <v>17051</v>
      </c>
      <c r="K760" s="1" t="s">
        <v>17125</v>
      </c>
      <c r="L760" s="1" t="s">
        <v>15626</v>
      </c>
      <c r="M760" s="42">
        <v>1</v>
      </c>
      <c r="N760" s="42">
        <v>0.33</v>
      </c>
      <c r="O760" s="1" t="s">
        <v>15615</v>
      </c>
    </row>
    <row r="761" spans="1:15" x14ac:dyDescent="0.25">
      <c r="A761">
        <v>760</v>
      </c>
      <c r="B761" t="s">
        <v>9464</v>
      </c>
      <c r="C761" t="s">
        <v>5895</v>
      </c>
      <c r="D761" t="s">
        <v>16313</v>
      </c>
      <c r="E761" s="65">
        <f t="shared" si="44"/>
        <v>41122</v>
      </c>
      <c r="F761">
        <f t="shared" si="45"/>
        <v>2012</v>
      </c>
      <c r="G761">
        <f t="shared" si="46"/>
        <v>8</v>
      </c>
      <c r="H761">
        <f t="shared" si="47"/>
        <v>3</v>
      </c>
      <c r="I761" s="1" t="s">
        <v>15622</v>
      </c>
      <c r="J761" s="1" t="s">
        <v>17051</v>
      </c>
      <c r="K761" s="1" t="s">
        <v>17125</v>
      </c>
      <c r="L761" s="1" t="s">
        <v>15624</v>
      </c>
      <c r="M761" s="42">
        <v>0.71</v>
      </c>
      <c r="N761" s="42">
        <v>0.43</v>
      </c>
      <c r="O761" s="1" t="s">
        <v>15615</v>
      </c>
    </row>
    <row r="762" spans="1:15" x14ac:dyDescent="0.25">
      <c r="A762">
        <v>761</v>
      </c>
      <c r="B762" t="s">
        <v>8075</v>
      </c>
      <c r="C762" t="s">
        <v>7258</v>
      </c>
      <c r="D762" t="s">
        <v>11861</v>
      </c>
      <c r="E762" s="65">
        <f t="shared" si="44"/>
        <v>41123</v>
      </c>
      <c r="F762">
        <f t="shared" si="45"/>
        <v>2012</v>
      </c>
      <c r="G762">
        <f t="shared" si="46"/>
        <v>8</v>
      </c>
      <c r="H762">
        <f t="shared" si="47"/>
        <v>4</v>
      </c>
      <c r="I762" s="1" t="s">
        <v>15622</v>
      </c>
      <c r="J762" s="1" t="s">
        <v>17051</v>
      </c>
      <c r="K762" s="1" t="s">
        <v>17125</v>
      </c>
      <c r="L762" s="1" t="s">
        <v>15626</v>
      </c>
      <c r="M762" s="42">
        <v>1</v>
      </c>
      <c r="N762" s="42">
        <v>0.86</v>
      </c>
      <c r="O762" s="1" t="s">
        <v>15615</v>
      </c>
    </row>
    <row r="763" spans="1:15" x14ac:dyDescent="0.25">
      <c r="A763">
        <v>762</v>
      </c>
      <c r="B763" t="s">
        <v>10514</v>
      </c>
      <c r="C763" t="s">
        <v>4869</v>
      </c>
      <c r="D763" t="s">
        <v>16314</v>
      </c>
      <c r="E763" s="65">
        <f t="shared" si="44"/>
        <v>41125</v>
      </c>
      <c r="F763">
        <f t="shared" si="45"/>
        <v>2012</v>
      </c>
      <c r="G763">
        <f t="shared" si="46"/>
        <v>8</v>
      </c>
      <c r="H763">
        <f t="shared" si="47"/>
        <v>6</v>
      </c>
      <c r="I763" s="1" t="s">
        <v>15622</v>
      </c>
      <c r="J763" s="1" t="s">
        <v>17051</v>
      </c>
      <c r="K763" s="1" t="s">
        <v>17125</v>
      </c>
      <c r="L763" s="1" t="s">
        <v>15626</v>
      </c>
      <c r="M763" s="42">
        <v>1</v>
      </c>
      <c r="N763" s="42">
        <v>1</v>
      </c>
      <c r="O763" s="1" t="s">
        <v>15616</v>
      </c>
    </row>
    <row r="764" spans="1:15" x14ac:dyDescent="0.25">
      <c r="A764">
        <v>763</v>
      </c>
      <c r="B764" t="s">
        <v>8868</v>
      </c>
      <c r="C764" t="s">
        <v>6482</v>
      </c>
      <c r="D764" t="s">
        <v>16314</v>
      </c>
      <c r="E764" s="65">
        <f t="shared" si="44"/>
        <v>41125</v>
      </c>
      <c r="F764">
        <f t="shared" si="45"/>
        <v>2012</v>
      </c>
      <c r="G764">
        <f t="shared" si="46"/>
        <v>8</v>
      </c>
      <c r="H764">
        <f t="shared" si="47"/>
        <v>6</v>
      </c>
      <c r="I764" s="1" t="s">
        <v>15622</v>
      </c>
      <c r="J764" s="1" t="s">
        <v>17051</v>
      </c>
      <c r="K764" s="1" t="s">
        <v>17125</v>
      </c>
      <c r="L764" s="1" t="s">
        <v>15626</v>
      </c>
      <c r="M764" s="42">
        <v>1</v>
      </c>
      <c r="N764" s="42">
        <v>0.99</v>
      </c>
      <c r="O764" s="1" t="s">
        <v>15615</v>
      </c>
    </row>
    <row r="765" spans="1:15" x14ac:dyDescent="0.25">
      <c r="A765">
        <v>764</v>
      </c>
      <c r="B765" t="s">
        <v>10081</v>
      </c>
      <c r="C765" t="s">
        <v>5293</v>
      </c>
      <c r="D765" t="s">
        <v>16315</v>
      </c>
      <c r="E765" s="65">
        <f t="shared" si="44"/>
        <v>41126</v>
      </c>
      <c r="F765">
        <f t="shared" si="45"/>
        <v>2012</v>
      </c>
      <c r="G765">
        <f t="shared" si="46"/>
        <v>8</v>
      </c>
      <c r="H765">
        <f t="shared" si="47"/>
        <v>7</v>
      </c>
      <c r="I765" s="1" t="s">
        <v>15622</v>
      </c>
      <c r="J765" s="1" t="s">
        <v>17051</v>
      </c>
      <c r="K765" s="1" t="s">
        <v>17125</v>
      </c>
      <c r="L765" s="1" t="s">
        <v>15624</v>
      </c>
      <c r="M765" s="42">
        <v>0.7</v>
      </c>
      <c r="N765" s="42">
        <v>0.5</v>
      </c>
      <c r="O765" s="1" t="s">
        <v>15615</v>
      </c>
    </row>
    <row r="766" spans="1:15" x14ac:dyDescent="0.25">
      <c r="A766">
        <v>765</v>
      </c>
      <c r="B766" t="s">
        <v>11401</v>
      </c>
      <c r="C766" t="s">
        <v>3999</v>
      </c>
      <c r="D766" t="s">
        <v>16315</v>
      </c>
      <c r="E766" s="65">
        <f t="shared" si="44"/>
        <v>41126</v>
      </c>
      <c r="F766">
        <f t="shared" si="45"/>
        <v>2012</v>
      </c>
      <c r="G766">
        <f t="shared" si="46"/>
        <v>8</v>
      </c>
      <c r="H766">
        <f t="shared" si="47"/>
        <v>7</v>
      </c>
      <c r="I766" s="1" t="s">
        <v>15622</v>
      </c>
      <c r="J766" s="1" t="s">
        <v>17051</v>
      </c>
      <c r="K766" s="1" t="s">
        <v>17125</v>
      </c>
      <c r="L766" s="1" t="s">
        <v>15626</v>
      </c>
      <c r="M766" s="42">
        <v>1</v>
      </c>
      <c r="N766" s="42">
        <v>0.75</v>
      </c>
      <c r="O766" s="1" t="s">
        <v>15616</v>
      </c>
    </row>
    <row r="767" spans="1:15" x14ac:dyDescent="0.25">
      <c r="A767">
        <v>766</v>
      </c>
      <c r="B767" t="s">
        <v>8401</v>
      </c>
      <c r="C767" t="s">
        <v>6941</v>
      </c>
      <c r="D767" t="s">
        <v>16315</v>
      </c>
      <c r="E767" s="65">
        <f t="shared" si="44"/>
        <v>41126</v>
      </c>
      <c r="F767">
        <f t="shared" si="45"/>
        <v>2012</v>
      </c>
      <c r="G767">
        <f t="shared" si="46"/>
        <v>8</v>
      </c>
      <c r="H767">
        <f t="shared" si="47"/>
        <v>7</v>
      </c>
      <c r="I767" s="1" t="s">
        <v>15622</v>
      </c>
      <c r="J767" s="1" t="s">
        <v>17051</v>
      </c>
      <c r="K767" s="1" t="s">
        <v>17125</v>
      </c>
      <c r="L767" s="1" t="s">
        <v>15626</v>
      </c>
      <c r="M767" s="42">
        <v>0.92</v>
      </c>
      <c r="N767" s="42">
        <v>0.95</v>
      </c>
      <c r="O767" s="1" t="s">
        <v>15615</v>
      </c>
    </row>
    <row r="768" spans="1:15" x14ac:dyDescent="0.25">
      <c r="A768">
        <v>767</v>
      </c>
      <c r="B768" t="s">
        <v>9042</v>
      </c>
      <c r="C768" t="s">
        <v>6311</v>
      </c>
      <c r="D768" t="s">
        <v>16316</v>
      </c>
      <c r="E768" s="65">
        <f t="shared" si="44"/>
        <v>41127</v>
      </c>
      <c r="F768">
        <f t="shared" si="45"/>
        <v>2012</v>
      </c>
      <c r="G768">
        <f t="shared" si="46"/>
        <v>8</v>
      </c>
      <c r="H768">
        <f t="shared" si="47"/>
        <v>1</v>
      </c>
      <c r="I768" s="1" t="s">
        <v>15622</v>
      </c>
      <c r="J768" s="1" t="s">
        <v>17051</v>
      </c>
      <c r="K768" s="1" t="s">
        <v>17125</v>
      </c>
      <c r="L768" s="1" t="s">
        <v>15626</v>
      </c>
      <c r="M768" s="42">
        <v>1</v>
      </c>
      <c r="N768" s="42">
        <v>1</v>
      </c>
      <c r="O768" s="1" t="s">
        <v>15616</v>
      </c>
    </row>
    <row r="769" spans="1:15" x14ac:dyDescent="0.25">
      <c r="A769">
        <v>768</v>
      </c>
      <c r="B769" t="s">
        <v>10481</v>
      </c>
      <c r="C769" t="s">
        <v>4902</v>
      </c>
      <c r="D769" t="s">
        <v>16317</v>
      </c>
      <c r="E769" s="65">
        <f t="shared" si="44"/>
        <v>41128</v>
      </c>
      <c r="F769">
        <f t="shared" si="45"/>
        <v>2012</v>
      </c>
      <c r="G769">
        <f t="shared" si="46"/>
        <v>8</v>
      </c>
      <c r="H769">
        <f t="shared" si="47"/>
        <v>2</v>
      </c>
      <c r="I769" s="1" t="s">
        <v>15622</v>
      </c>
      <c r="J769" s="1" t="s">
        <v>17051</v>
      </c>
      <c r="K769" s="1" t="s">
        <v>17125</v>
      </c>
      <c r="L769" s="1" t="s">
        <v>15624</v>
      </c>
      <c r="M769" s="42">
        <v>1</v>
      </c>
      <c r="N769" s="42">
        <v>0.88</v>
      </c>
      <c r="O769" s="1" t="s">
        <v>15615</v>
      </c>
    </row>
    <row r="770" spans="1:15" x14ac:dyDescent="0.25">
      <c r="A770">
        <v>769</v>
      </c>
      <c r="B770" t="s">
        <v>8343</v>
      </c>
      <c r="C770" t="s">
        <v>6995</v>
      </c>
      <c r="D770" t="s">
        <v>16317</v>
      </c>
      <c r="E770" s="65">
        <f t="shared" si="44"/>
        <v>41128</v>
      </c>
      <c r="F770">
        <f t="shared" si="45"/>
        <v>2012</v>
      </c>
      <c r="G770">
        <f t="shared" si="46"/>
        <v>8</v>
      </c>
      <c r="H770">
        <f t="shared" si="47"/>
        <v>2</v>
      </c>
      <c r="I770" s="1" t="s">
        <v>15622</v>
      </c>
      <c r="J770" s="1" t="s">
        <v>17051</v>
      </c>
      <c r="K770" s="1" t="s">
        <v>17125</v>
      </c>
      <c r="L770" s="1" t="s">
        <v>15624</v>
      </c>
      <c r="M770" s="42">
        <v>0.9</v>
      </c>
      <c r="N770" s="42">
        <v>0.95</v>
      </c>
      <c r="O770" s="1" t="s">
        <v>15616</v>
      </c>
    </row>
    <row r="771" spans="1:15" x14ac:dyDescent="0.25">
      <c r="A771">
        <v>770</v>
      </c>
      <c r="B771" t="s">
        <v>9134</v>
      </c>
      <c r="C771" t="s">
        <v>6219</v>
      </c>
      <c r="D771" t="s">
        <v>16318</v>
      </c>
      <c r="E771" s="65">
        <f t="shared" ref="E771:E834" si="48">DATE(LEFT(D771,4),MID(D771,5,2),RIGHT(D771,2))</f>
        <v>41130</v>
      </c>
      <c r="F771">
        <f t="shared" ref="F771:F834" si="49">YEAR(E771)</f>
        <v>2012</v>
      </c>
      <c r="G771">
        <f t="shared" ref="G771:G834" si="50">MONTH(E771)</f>
        <v>8</v>
      </c>
      <c r="H771">
        <f t="shared" ref="H771:H834" si="51">WEEKDAY(E771,2)</f>
        <v>4</v>
      </c>
      <c r="I771" s="1" t="s">
        <v>15622</v>
      </c>
      <c r="J771" s="1" t="s">
        <v>17051</v>
      </c>
      <c r="K771" s="1" t="s">
        <v>17125</v>
      </c>
      <c r="L771" s="1" t="s">
        <v>15626</v>
      </c>
      <c r="M771" s="42">
        <v>1</v>
      </c>
      <c r="N771" s="42">
        <v>0.75</v>
      </c>
      <c r="O771" s="1" t="s">
        <v>15616</v>
      </c>
    </row>
    <row r="772" spans="1:15" x14ac:dyDescent="0.25">
      <c r="A772">
        <v>771</v>
      </c>
      <c r="B772" t="s">
        <v>8611</v>
      </c>
      <c r="C772" t="s">
        <v>6736</v>
      </c>
      <c r="D772" t="s">
        <v>16318</v>
      </c>
      <c r="E772" s="65">
        <f t="shared" si="48"/>
        <v>41130</v>
      </c>
      <c r="F772">
        <f t="shared" si="49"/>
        <v>2012</v>
      </c>
      <c r="G772">
        <f t="shared" si="50"/>
        <v>8</v>
      </c>
      <c r="H772">
        <f t="shared" si="51"/>
        <v>4</v>
      </c>
      <c r="I772" s="1" t="s">
        <v>15622</v>
      </c>
      <c r="J772" s="1" t="s">
        <v>17051</v>
      </c>
      <c r="K772" s="1" t="s">
        <v>17125</v>
      </c>
      <c r="L772" s="1" t="s">
        <v>15624</v>
      </c>
      <c r="M772" s="42">
        <v>1</v>
      </c>
      <c r="N772" s="42">
        <v>0.92</v>
      </c>
      <c r="O772" s="1" t="s">
        <v>15616</v>
      </c>
    </row>
    <row r="773" spans="1:15" x14ac:dyDescent="0.25">
      <c r="A773">
        <v>772</v>
      </c>
      <c r="B773" t="s">
        <v>10531</v>
      </c>
      <c r="C773" t="s">
        <v>4852</v>
      </c>
      <c r="D773" t="s">
        <v>16318</v>
      </c>
      <c r="E773" s="65">
        <f t="shared" si="48"/>
        <v>41130</v>
      </c>
      <c r="F773">
        <f t="shared" si="49"/>
        <v>2012</v>
      </c>
      <c r="G773">
        <f t="shared" si="50"/>
        <v>8</v>
      </c>
      <c r="H773">
        <f t="shared" si="51"/>
        <v>4</v>
      </c>
      <c r="I773" s="1" t="s">
        <v>15622</v>
      </c>
      <c r="J773" s="1" t="s">
        <v>17051</v>
      </c>
      <c r="K773" s="1" t="s">
        <v>17125</v>
      </c>
      <c r="L773" s="1" t="s">
        <v>15626</v>
      </c>
      <c r="M773" s="42">
        <v>1</v>
      </c>
      <c r="N773" s="42">
        <v>0.97</v>
      </c>
      <c r="O773" s="1" t="s">
        <v>15616</v>
      </c>
    </row>
    <row r="774" spans="1:15" x14ac:dyDescent="0.25">
      <c r="A774">
        <v>773</v>
      </c>
      <c r="B774" t="s">
        <v>7752</v>
      </c>
      <c r="C774" t="s">
        <v>7569</v>
      </c>
      <c r="D774" t="s">
        <v>16319</v>
      </c>
      <c r="E774" s="65">
        <f t="shared" si="48"/>
        <v>41132</v>
      </c>
      <c r="F774">
        <f t="shared" si="49"/>
        <v>2012</v>
      </c>
      <c r="G774">
        <f t="shared" si="50"/>
        <v>8</v>
      </c>
      <c r="H774">
        <f t="shared" si="51"/>
        <v>6</v>
      </c>
      <c r="I774" s="1" t="s">
        <v>15622</v>
      </c>
      <c r="J774" s="1" t="s">
        <v>17051</v>
      </c>
      <c r="K774" s="1" t="s">
        <v>17125</v>
      </c>
      <c r="L774" s="1" t="s">
        <v>15623</v>
      </c>
      <c r="M774" s="42">
        <v>0.5</v>
      </c>
      <c r="N774" s="42">
        <v>0.23</v>
      </c>
      <c r="O774" s="1" t="s">
        <v>15615</v>
      </c>
    </row>
    <row r="775" spans="1:15" x14ac:dyDescent="0.25">
      <c r="A775">
        <v>774</v>
      </c>
      <c r="B775" t="s">
        <v>8758</v>
      </c>
      <c r="C775" t="s">
        <v>6590</v>
      </c>
      <c r="D775" t="s">
        <v>16320</v>
      </c>
      <c r="E775" s="65">
        <f t="shared" si="48"/>
        <v>41133</v>
      </c>
      <c r="F775">
        <f t="shared" si="49"/>
        <v>2012</v>
      </c>
      <c r="G775">
        <f t="shared" si="50"/>
        <v>8</v>
      </c>
      <c r="H775">
        <f t="shared" si="51"/>
        <v>7</v>
      </c>
      <c r="I775" s="1" t="s">
        <v>15622</v>
      </c>
      <c r="J775" s="1" t="s">
        <v>17051</v>
      </c>
      <c r="K775" s="1" t="s">
        <v>17125</v>
      </c>
      <c r="L775" s="1" t="s">
        <v>15626</v>
      </c>
      <c r="M775" s="42">
        <v>1</v>
      </c>
      <c r="N775" s="42">
        <v>0.79</v>
      </c>
      <c r="O775" s="1" t="s">
        <v>15616</v>
      </c>
    </row>
    <row r="776" spans="1:15" x14ac:dyDescent="0.25">
      <c r="A776">
        <v>775</v>
      </c>
      <c r="B776" t="s">
        <v>8852</v>
      </c>
      <c r="C776" t="s">
        <v>3535</v>
      </c>
      <c r="D776" t="s">
        <v>16320</v>
      </c>
      <c r="E776" s="65">
        <f t="shared" si="48"/>
        <v>41133</v>
      </c>
      <c r="F776">
        <f t="shared" si="49"/>
        <v>2012</v>
      </c>
      <c r="G776">
        <f t="shared" si="50"/>
        <v>8</v>
      </c>
      <c r="H776">
        <f t="shared" si="51"/>
        <v>7</v>
      </c>
      <c r="I776" s="1" t="s">
        <v>15622</v>
      </c>
      <c r="J776" s="1" t="s">
        <v>17051</v>
      </c>
      <c r="K776" s="1" t="s">
        <v>17125</v>
      </c>
      <c r="L776" s="1" t="s">
        <v>15624</v>
      </c>
      <c r="M776" s="42">
        <v>1</v>
      </c>
      <c r="N776" s="42">
        <v>0.95</v>
      </c>
      <c r="O776" s="1" t="s">
        <v>15615</v>
      </c>
    </row>
    <row r="777" spans="1:15" x14ac:dyDescent="0.25">
      <c r="A777">
        <v>776</v>
      </c>
      <c r="B777" t="s">
        <v>8348</v>
      </c>
      <c r="C777" t="s">
        <v>3506</v>
      </c>
      <c r="D777" t="s">
        <v>16321</v>
      </c>
      <c r="E777" s="65">
        <f t="shared" si="48"/>
        <v>41134</v>
      </c>
      <c r="F777">
        <f t="shared" si="49"/>
        <v>2012</v>
      </c>
      <c r="G777">
        <f t="shared" si="50"/>
        <v>8</v>
      </c>
      <c r="H777">
        <f t="shared" si="51"/>
        <v>1</v>
      </c>
      <c r="I777" s="1" t="s">
        <v>15622</v>
      </c>
      <c r="J777" s="1" t="s">
        <v>17051</v>
      </c>
      <c r="K777" s="1" t="s">
        <v>17125</v>
      </c>
      <c r="L777" s="1" t="s">
        <v>15624</v>
      </c>
      <c r="M777" s="42">
        <v>1</v>
      </c>
      <c r="N777" s="42">
        <v>0.5</v>
      </c>
      <c r="O777" s="1" t="s">
        <v>15615</v>
      </c>
    </row>
    <row r="778" spans="1:15" x14ac:dyDescent="0.25">
      <c r="A778">
        <v>777</v>
      </c>
      <c r="B778" t="s">
        <v>9139</v>
      </c>
      <c r="C778" t="s">
        <v>6214</v>
      </c>
      <c r="D778" t="s">
        <v>16322</v>
      </c>
      <c r="E778" s="65">
        <f t="shared" si="48"/>
        <v>41135</v>
      </c>
      <c r="F778">
        <f t="shared" si="49"/>
        <v>2012</v>
      </c>
      <c r="G778">
        <f t="shared" si="50"/>
        <v>8</v>
      </c>
      <c r="H778">
        <f t="shared" si="51"/>
        <v>2</v>
      </c>
      <c r="I778" s="1" t="s">
        <v>15622</v>
      </c>
      <c r="J778" s="1" t="s">
        <v>17051</v>
      </c>
      <c r="K778" s="1" t="s">
        <v>17125</v>
      </c>
      <c r="L778" s="1" t="s">
        <v>15624</v>
      </c>
      <c r="M778" s="42">
        <v>1</v>
      </c>
      <c r="N778" s="42">
        <v>0.9</v>
      </c>
      <c r="O778" s="1" t="s">
        <v>15615</v>
      </c>
    </row>
    <row r="779" spans="1:15" x14ac:dyDescent="0.25">
      <c r="A779">
        <v>778</v>
      </c>
      <c r="B779" t="s">
        <v>8652</v>
      </c>
      <c r="C779" t="s">
        <v>6696</v>
      </c>
      <c r="D779" t="s">
        <v>16322</v>
      </c>
      <c r="E779" s="65">
        <f t="shared" si="48"/>
        <v>41135</v>
      </c>
      <c r="F779">
        <f t="shared" si="49"/>
        <v>2012</v>
      </c>
      <c r="G779">
        <f t="shared" si="50"/>
        <v>8</v>
      </c>
      <c r="H779">
        <f t="shared" si="51"/>
        <v>2</v>
      </c>
      <c r="I779" s="1" t="s">
        <v>15622</v>
      </c>
      <c r="J779" s="1" t="s">
        <v>17051</v>
      </c>
      <c r="K779" s="1" t="s">
        <v>17125</v>
      </c>
      <c r="L779" s="1" t="s">
        <v>15623</v>
      </c>
      <c r="M779" s="42">
        <v>1</v>
      </c>
      <c r="N779" s="42">
        <v>0.67</v>
      </c>
      <c r="O779" s="1" t="s">
        <v>15615</v>
      </c>
    </row>
    <row r="780" spans="1:15" x14ac:dyDescent="0.25">
      <c r="A780">
        <v>779</v>
      </c>
      <c r="B780" t="s">
        <v>7887</v>
      </c>
      <c r="C780" t="s">
        <v>7441</v>
      </c>
      <c r="D780" t="s">
        <v>16322</v>
      </c>
      <c r="E780" s="65">
        <f t="shared" si="48"/>
        <v>41135</v>
      </c>
      <c r="F780">
        <f t="shared" si="49"/>
        <v>2012</v>
      </c>
      <c r="G780">
        <f t="shared" si="50"/>
        <v>8</v>
      </c>
      <c r="H780">
        <f t="shared" si="51"/>
        <v>2</v>
      </c>
      <c r="I780" s="1" t="s">
        <v>15622</v>
      </c>
      <c r="J780" s="1" t="s">
        <v>17051</v>
      </c>
      <c r="K780" s="1" t="s">
        <v>17125</v>
      </c>
      <c r="L780" s="1" t="s">
        <v>15626</v>
      </c>
      <c r="M780" s="42">
        <v>1</v>
      </c>
      <c r="N780" s="42">
        <v>0.85</v>
      </c>
      <c r="O780" s="1" t="s">
        <v>15616</v>
      </c>
    </row>
    <row r="781" spans="1:15" x14ac:dyDescent="0.25">
      <c r="A781">
        <v>780</v>
      </c>
      <c r="B781" t="s">
        <v>10959</v>
      </c>
      <c r="C781" t="s">
        <v>4436</v>
      </c>
      <c r="D781" t="s">
        <v>16322</v>
      </c>
      <c r="E781" s="65">
        <f t="shared" si="48"/>
        <v>41135</v>
      </c>
      <c r="F781">
        <f t="shared" si="49"/>
        <v>2012</v>
      </c>
      <c r="G781">
        <f t="shared" si="50"/>
        <v>8</v>
      </c>
      <c r="H781">
        <f t="shared" si="51"/>
        <v>2</v>
      </c>
      <c r="I781" s="1" t="s">
        <v>15622</v>
      </c>
      <c r="J781" s="1" t="s">
        <v>17051</v>
      </c>
      <c r="K781" s="1" t="s">
        <v>17125</v>
      </c>
      <c r="L781" s="1" t="s">
        <v>15624</v>
      </c>
      <c r="M781" s="42">
        <v>1</v>
      </c>
      <c r="N781" s="42">
        <v>0.63</v>
      </c>
      <c r="O781" s="1" t="s">
        <v>15616</v>
      </c>
    </row>
    <row r="782" spans="1:15" x14ac:dyDescent="0.25">
      <c r="A782">
        <v>781</v>
      </c>
      <c r="B782" t="s">
        <v>10173</v>
      </c>
      <c r="C782" t="s">
        <v>5205</v>
      </c>
      <c r="D782" t="s">
        <v>11862</v>
      </c>
      <c r="E782" s="65">
        <f t="shared" si="48"/>
        <v>41137</v>
      </c>
      <c r="F782">
        <f t="shared" si="49"/>
        <v>2012</v>
      </c>
      <c r="G782">
        <f t="shared" si="50"/>
        <v>8</v>
      </c>
      <c r="H782">
        <f t="shared" si="51"/>
        <v>4</v>
      </c>
      <c r="I782" s="1" t="s">
        <v>15622</v>
      </c>
      <c r="J782" s="1" t="s">
        <v>17051</v>
      </c>
      <c r="K782" s="1" t="s">
        <v>17125</v>
      </c>
      <c r="L782" s="1" t="s">
        <v>15623</v>
      </c>
      <c r="M782" s="42">
        <v>1</v>
      </c>
      <c r="N782" s="42">
        <v>0.5</v>
      </c>
      <c r="O782" s="1" t="s">
        <v>15615</v>
      </c>
    </row>
    <row r="783" spans="1:15" x14ac:dyDescent="0.25">
      <c r="A783">
        <v>782</v>
      </c>
      <c r="B783" t="s">
        <v>8911</v>
      </c>
      <c r="C783" t="s">
        <v>6441</v>
      </c>
      <c r="D783" t="s">
        <v>16323</v>
      </c>
      <c r="E783" s="65">
        <f t="shared" si="48"/>
        <v>41138</v>
      </c>
      <c r="F783">
        <f t="shared" si="49"/>
        <v>2012</v>
      </c>
      <c r="G783">
        <f t="shared" si="50"/>
        <v>8</v>
      </c>
      <c r="H783">
        <f t="shared" si="51"/>
        <v>5</v>
      </c>
      <c r="I783" s="1" t="s">
        <v>15622</v>
      </c>
      <c r="J783" s="1" t="s">
        <v>17051</v>
      </c>
      <c r="K783" s="1" t="s">
        <v>17125</v>
      </c>
      <c r="L783" s="1" t="s">
        <v>15626</v>
      </c>
      <c r="M783" s="42">
        <v>1</v>
      </c>
      <c r="N783" s="42">
        <v>1</v>
      </c>
      <c r="O783" s="1" t="s">
        <v>15616</v>
      </c>
    </row>
    <row r="784" spans="1:15" x14ac:dyDescent="0.25">
      <c r="A784">
        <v>783</v>
      </c>
      <c r="B784" t="s">
        <v>9922</v>
      </c>
      <c r="C784" t="s">
        <v>5449</v>
      </c>
      <c r="D784" t="s">
        <v>16324</v>
      </c>
      <c r="E784" s="65">
        <f t="shared" si="48"/>
        <v>41140</v>
      </c>
      <c r="F784">
        <f t="shared" si="49"/>
        <v>2012</v>
      </c>
      <c r="G784">
        <f t="shared" si="50"/>
        <v>8</v>
      </c>
      <c r="H784">
        <f t="shared" si="51"/>
        <v>7</v>
      </c>
      <c r="I784" s="1" t="s">
        <v>15622</v>
      </c>
      <c r="J784" s="1" t="s">
        <v>17051</v>
      </c>
      <c r="K784" s="1" t="s">
        <v>17125</v>
      </c>
      <c r="L784" s="1" t="s">
        <v>15626</v>
      </c>
      <c r="M784" s="42">
        <v>0.98</v>
      </c>
      <c r="N784" s="42">
        <v>0.97</v>
      </c>
      <c r="O784" s="1" t="s">
        <v>15615</v>
      </c>
    </row>
    <row r="785" spans="1:15" x14ac:dyDescent="0.25">
      <c r="A785">
        <v>784</v>
      </c>
      <c r="B785" t="s">
        <v>9576</v>
      </c>
      <c r="C785" t="s">
        <v>5785</v>
      </c>
      <c r="D785" t="s">
        <v>16324</v>
      </c>
      <c r="E785" s="65">
        <f t="shared" si="48"/>
        <v>41140</v>
      </c>
      <c r="F785">
        <f t="shared" si="49"/>
        <v>2012</v>
      </c>
      <c r="G785">
        <f t="shared" si="50"/>
        <v>8</v>
      </c>
      <c r="H785">
        <f t="shared" si="51"/>
        <v>7</v>
      </c>
      <c r="I785" s="1" t="s">
        <v>15625</v>
      </c>
      <c r="J785" s="1" t="s">
        <v>17051</v>
      </c>
      <c r="K785" s="1" t="s">
        <v>17125</v>
      </c>
      <c r="L785" s="1" t="s">
        <v>15624</v>
      </c>
      <c r="M785" s="42">
        <v>1</v>
      </c>
      <c r="N785" s="42">
        <v>1</v>
      </c>
      <c r="O785" s="1" t="s">
        <v>15616</v>
      </c>
    </row>
    <row r="786" spans="1:15" x14ac:dyDescent="0.25">
      <c r="A786">
        <v>785</v>
      </c>
      <c r="B786" t="s">
        <v>11111</v>
      </c>
      <c r="C786" t="s">
        <v>4288</v>
      </c>
      <c r="D786" t="s">
        <v>16324</v>
      </c>
      <c r="E786" s="65">
        <f t="shared" si="48"/>
        <v>41140</v>
      </c>
      <c r="F786">
        <f t="shared" si="49"/>
        <v>2012</v>
      </c>
      <c r="G786">
        <f t="shared" si="50"/>
        <v>8</v>
      </c>
      <c r="H786">
        <f t="shared" si="51"/>
        <v>7</v>
      </c>
      <c r="I786" s="1" t="s">
        <v>15622</v>
      </c>
      <c r="J786" s="1" t="s">
        <v>17051</v>
      </c>
      <c r="K786" s="1" t="s">
        <v>17125</v>
      </c>
      <c r="L786" s="1" t="s">
        <v>15623</v>
      </c>
      <c r="M786" s="42">
        <v>1</v>
      </c>
      <c r="N786" s="42">
        <v>0.98</v>
      </c>
      <c r="O786" s="1" t="s">
        <v>15615</v>
      </c>
    </row>
    <row r="787" spans="1:15" x14ac:dyDescent="0.25">
      <c r="A787">
        <v>786</v>
      </c>
      <c r="B787" t="s">
        <v>8025</v>
      </c>
      <c r="C787" t="s">
        <v>7306</v>
      </c>
      <c r="D787" t="s">
        <v>11863</v>
      </c>
      <c r="E787" s="65">
        <f t="shared" si="48"/>
        <v>41141</v>
      </c>
      <c r="F787">
        <f t="shared" si="49"/>
        <v>2012</v>
      </c>
      <c r="G787">
        <f t="shared" si="50"/>
        <v>8</v>
      </c>
      <c r="H787">
        <f t="shared" si="51"/>
        <v>1</v>
      </c>
      <c r="I787" s="1" t="s">
        <v>15622</v>
      </c>
      <c r="J787" s="1" t="s">
        <v>17051</v>
      </c>
      <c r="K787" s="1" t="s">
        <v>17125</v>
      </c>
      <c r="L787" s="1" t="s">
        <v>15626</v>
      </c>
      <c r="M787" s="42">
        <v>1</v>
      </c>
      <c r="N787" s="42">
        <v>1</v>
      </c>
      <c r="O787" s="1" t="s">
        <v>15615</v>
      </c>
    </row>
    <row r="788" spans="1:15" x14ac:dyDescent="0.25">
      <c r="A788">
        <v>787</v>
      </c>
      <c r="B788" t="s">
        <v>10165</v>
      </c>
      <c r="C788" t="s">
        <v>5213</v>
      </c>
      <c r="D788" t="s">
        <v>11863</v>
      </c>
      <c r="E788" s="65">
        <f t="shared" si="48"/>
        <v>41141</v>
      </c>
      <c r="F788">
        <f t="shared" si="49"/>
        <v>2012</v>
      </c>
      <c r="G788">
        <f t="shared" si="50"/>
        <v>8</v>
      </c>
      <c r="H788">
        <f t="shared" si="51"/>
        <v>1</v>
      </c>
      <c r="I788" s="1" t="s">
        <v>15622</v>
      </c>
      <c r="J788" s="1" t="s">
        <v>17051</v>
      </c>
      <c r="K788" s="1" t="s">
        <v>17125</v>
      </c>
      <c r="L788" s="1" t="s">
        <v>15623</v>
      </c>
      <c r="M788" s="42">
        <v>0.67</v>
      </c>
      <c r="N788" s="42">
        <v>0.82</v>
      </c>
      <c r="O788" s="1" t="s">
        <v>15616</v>
      </c>
    </row>
    <row r="789" spans="1:15" x14ac:dyDescent="0.25">
      <c r="A789">
        <v>788</v>
      </c>
      <c r="B789" t="s">
        <v>10094</v>
      </c>
      <c r="C789" t="s">
        <v>5280</v>
      </c>
      <c r="D789" t="s">
        <v>11863</v>
      </c>
      <c r="E789" s="65">
        <f t="shared" si="48"/>
        <v>41141</v>
      </c>
      <c r="F789">
        <f t="shared" si="49"/>
        <v>2012</v>
      </c>
      <c r="G789">
        <f t="shared" si="50"/>
        <v>8</v>
      </c>
      <c r="H789">
        <f t="shared" si="51"/>
        <v>1</v>
      </c>
      <c r="I789" s="1" t="s">
        <v>15622</v>
      </c>
      <c r="J789" s="1" t="s">
        <v>17051</v>
      </c>
      <c r="K789" s="1" t="s">
        <v>17125</v>
      </c>
      <c r="L789" s="1" t="s">
        <v>15623</v>
      </c>
      <c r="M789" s="42">
        <v>1</v>
      </c>
      <c r="N789" s="42">
        <v>0.48</v>
      </c>
      <c r="O789" s="1" t="s">
        <v>15615</v>
      </c>
    </row>
    <row r="790" spans="1:15" x14ac:dyDescent="0.25">
      <c r="A790">
        <v>789</v>
      </c>
      <c r="B790" t="s">
        <v>9788</v>
      </c>
      <c r="C790" t="s">
        <v>5581</v>
      </c>
      <c r="D790" t="s">
        <v>11863</v>
      </c>
      <c r="E790" s="65">
        <f t="shared" si="48"/>
        <v>41141</v>
      </c>
      <c r="F790">
        <f t="shared" si="49"/>
        <v>2012</v>
      </c>
      <c r="G790">
        <f t="shared" si="50"/>
        <v>8</v>
      </c>
      <c r="H790">
        <f t="shared" si="51"/>
        <v>1</v>
      </c>
      <c r="I790" s="1" t="s">
        <v>15622</v>
      </c>
      <c r="J790" s="1" t="s">
        <v>17051</v>
      </c>
      <c r="K790" s="1" t="s">
        <v>17125</v>
      </c>
      <c r="L790" s="1" t="s">
        <v>15624</v>
      </c>
      <c r="M790" s="42">
        <v>1</v>
      </c>
      <c r="N790" s="42">
        <v>0.4</v>
      </c>
      <c r="O790" s="1" t="s">
        <v>15615</v>
      </c>
    </row>
    <row r="791" spans="1:15" x14ac:dyDescent="0.25">
      <c r="A791">
        <v>790</v>
      </c>
      <c r="B791" t="s">
        <v>9609</v>
      </c>
      <c r="C791" t="s">
        <v>5754</v>
      </c>
      <c r="D791" t="s">
        <v>16325</v>
      </c>
      <c r="E791" s="65">
        <f t="shared" si="48"/>
        <v>41142</v>
      </c>
      <c r="F791">
        <f t="shared" si="49"/>
        <v>2012</v>
      </c>
      <c r="G791">
        <f t="shared" si="50"/>
        <v>8</v>
      </c>
      <c r="H791">
        <f t="shared" si="51"/>
        <v>2</v>
      </c>
      <c r="I791" s="1" t="s">
        <v>15622</v>
      </c>
      <c r="J791" s="1" t="s">
        <v>17051</v>
      </c>
      <c r="K791" s="1" t="s">
        <v>17125</v>
      </c>
      <c r="L791" s="1" t="s">
        <v>15623</v>
      </c>
      <c r="M791" s="42">
        <v>1</v>
      </c>
      <c r="N791" s="42">
        <v>0.98</v>
      </c>
      <c r="O791" s="1" t="s">
        <v>15615</v>
      </c>
    </row>
    <row r="792" spans="1:15" x14ac:dyDescent="0.25">
      <c r="A792">
        <v>791</v>
      </c>
      <c r="B792" t="s">
        <v>10181</v>
      </c>
      <c r="C792" t="s">
        <v>5197</v>
      </c>
      <c r="D792" t="s">
        <v>16325</v>
      </c>
      <c r="E792" s="65">
        <f t="shared" si="48"/>
        <v>41142</v>
      </c>
      <c r="F792">
        <f t="shared" si="49"/>
        <v>2012</v>
      </c>
      <c r="G792">
        <f t="shared" si="50"/>
        <v>8</v>
      </c>
      <c r="H792">
        <f t="shared" si="51"/>
        <v>2</v>
      </c>
      <c r="I792" s="1" t="s">
        <v>15622</v>
      </c>
      <c r="J792" s="1" t="s">
        <v>17051</v>
      </c>
      <c r="K792" s="1" t="s">
        <v>17125</v>
      </c>
      <c r="L792" s="1" t="s">
        <v>15623</v>
      </c>
      <c r="M792" s="42">
        <v>0.67</v>
      </c>
      <c r="N792" s="42">
        <v>0.71</v>
      </c>
      <c r="O792" s="1" t="s">
        <v>15615</v>
      </c>
    </row>
    <row r="793" spans="1:15" x14ac:dyDescent="0.25">
      <c r="A793">
        <v>792</v>
      </c>
      <c r="B793" t="s">
        <v>8229</v>
      </c>
      <c r="C793" t="s">
        <v>7106</v>
      </c>
      <c r="D793" t="s">
        <v>11864</v>
      </c>
      <c r="E793" s="65">
        <f t="shared" si="48"/>
        <v>41143</v>
      </c>
      <c r="F793">
        <f t="shared" si="49"/>
        <v>2012</v>
      </c>
      <c r="G793">
        <f t="shared" si="50"/>
        <v>8</v>
      </c>
      <c r="H793">
        <f t="shared" si="51"/>
        <v>3</v>
      </c>
      <c r="I793" s="1" t="s">
        <v>15622</v>
      </c>
      <c r="J793" s="1" t="s">
        <v>17051</v>
      </c>
      <c r="K793" s="1" t="s">
        <v>17125</v>
      </c>
      <c r="L793" s="1" t="s">
        <v>15623</v>
      </c>
      <c r="M793" s="42">
        <v>0.5</v>
      </c>
      <c r="N793" s="42">
        <v>0.95</v>
      </c>
      <c r="O793" s="1" t="s">
        <v>15615</v>
      </c>
    </row>
    <row r="794" spans="1:15" x14ac:dyDescent="0.25">
      <c r="A794">
        <v>793</v>
      </c>
      <c r="B794" t="s">
        <v>10042</v>
      </c>
      <c r="C794" t="s">
        <v>5332</v>
      </c>
      <c r="D794" t="s">
        <v>16326</v>
      </c>
      <c r="E794" s="65">
        <f t="shared" si="48"/>
        <v>41144</v>
      </c>
      <c r="F794">
        <f t="shared" si="49"/>
        <v>2012</v>
      </c>
      <c r="G794">
        <f t="shared" si="50"/>
        <v>8</v>
      </c>
      <c r="H794">
        <f t="shared" si="51"/>
        <v>4</v>
      </c>
      <c r="I794" s="1" t="s">
        <v>15622</v>
      </c>
      <c r="J794" s="1" t="s">
        <v>17051</v>
      </c>
      <c r="K794" s="1" t="s">
        <v>17125</v>
      </c>
      <c r="L794" s="1" t="s">
        <v>15628</v>
      </c>
      <c r="M794" s="42">
        <v>0.33</v>
      </c>
      <c r="N794" s="42">
        <v>0</v>
      </c>
      <c r="O794" s="1" t="s">
        <v>15615</v>
      </c>
    </row>
    <row r="795" spans="1:15" x14ac:dyDescent="0.25">
      <c r="A795">
        <v>794</v>
      </c>
      <c r="B795" t="s">
        <v>10388</v>
      </c>
      <c r="C795" t="s">
        <v>4991</v>
      </c>
      <c r="D795" t="s">
        <v>16327</v>
      </c>
      <c r="E795" s="65">
        <f t="shared" si="48"/>
        <v>41146</v>
      </c>
      <c r="F795">
        <f t="shared" si="49"/>
        <v>2012</v>
      </c>
      <c r="G795">
        <f t="shared" si="50"/>
        <v>8</v>
      </c>
      <c r="H795">
        <f t="shared" si="51"/>
        <v>6</v>
      </c>
      <c r="I795" s="1" t="s">
        <v>15622</v>
      </c>
      <c r="J795" s="1" t="s">
        <v>17051</v>
      </c>
      <c r="K795" s="1" t="s">
        <v>17125</v>
      </c>
      <c r="L795" s="1" t="s">
        <v>15626</v>
      </c>
      <c r="M795" s="42">
        <v>1</v>
      </c>
      <c r="N795" s="42">
        <v>0.91</v>
      </c>
      <c r="O795" s="1" t="s">
        <v>15615</v>
      </c>
    </row>
    <row r="796" spans="1:15" x14ac:dyDescent="0.25">
      <c r="A796">
        <v>795</v>
      </c>
      <c r="B796" t="s">
        <v>11523</v>
      </c>
      <c r="C796" t="s">
        <v>3880</v>
      </c>
      <c r="D796" t="s">
        <v>16327</v>
      </c>
      <c r="E796" s="65">
        <f t="shared" si="48"/>
        <v>41146</v>
      </c>
      <c r="F796">
        <f t="shared" si="49"/>
        <v>2012</v>
      </c>
      <c r="G796">
        <f t="shared" si="50"/>
        <v>8</v>
      </c>
      <c r="H796">
        <f t="shared" si="51"/>
        <v>6</v>
      </c>
      <c r="I796" s="1" t="s">
        <v>15622</v>
      </c>
      <c r="J796" s="1" t="s">
        <v>17051</v>
      </c>
      <c r="K796" s="1" t="s">
        <v>17125</v>
      </c>
      <c r="L796" s="1" t="s">
        <v>15624</v>
      </c>
      <c r="M796" s="42">
        <v>1</v>
      </c>
      <c r="N796" s="42">
        <v>0.94</v>
      </c>
      <c r="O796" s="1" t="s">
        <v>15615</v>
      </c>
    </row>
    <row r="797" spans="1:15" x14ac:dyDescent="0.25">
      <c r="A797">
        <v>796</v>
      </c>
      <c r="B797" t="s">
        <v>9915</v>
      </c>
      <c r="C797" t="s">
        <v>5456</v>
      </c>
      <c r="D797" t="s">
        <v>16327</v>
      </c>
      <c r="E797" s="65">
        <f t="shared" si="48"/>
        <v>41146</v>
      </c>
      <c r="F797">
        <f t="shared" si="49"/>
        <v>2012</v>
      </c>
      <c r="G797">
        <f t="shared" si="50"/>
        <v>8</v>
      </c>
      <c r="H797">
        <f t="shared" si="51"/>
        <v>6</v>
      </c>
      <c r="I797" s="1" t="s">
        <v>15622</v>
      </c>
      <c r="J797" s="1" t="s">
        <v>17051</v>
      </c>
      <c r="K797" s="1" t="s">
        <v>17125</v>
      </c>
      <c r="L797" s="1" t="s">
        <v>15623</v>
      </c>
      <c r="M797" s="42">
        <v>1</v>
      </c>
      <c r="N797" s="42">
        <v>0.78</v>
      </c>
      <c r="O797" s="1" t="s">
        <v>15615</v>
      </c>
    </row>
    <row r="798" spans="1:15" x14ac:dyDescent="0.25">
      <c r="A798">
        <v>797</v>
      </c>
      <c r="B798" t="s">
        <v>11727</v>
      </c>
      <c r="C798" t="s">
        <v>3680</v>
      </c>
      <c r="D798" t="s">
        <v>16328</v>
      </c>
      <c r="E798" s="65">
        <f t="shared" si="48"/>
        <v>41148</v>
      </c>
      <c r="F798">
        <f t="shared" si="49"/>
        <v>2012</v>
      </c>
      <c r="G798">
        <f t="shared" si="50"/>
        <v>8</v>
      </c>
      <c r="H798">
        <f t="shared" si="51"/>
        <v>1</v>
      </c>
      <c r="I798" s="1" t="s">
        <v>15642</v>
      </c>
      <c r="J798" s="1" t="s">
        <v>17060</v>
      </c>
      <c r="K798" s="1" t="s">
        <v>17125</v>
      </c>
      <c r="L798" s="1" t="s">
        <v>15623</v>
      </c>
      <c r="M798" s="42">
        <v>0.75</v>
      </c>
      <c r="N798" s="42">
        <v>0.83</v>
      </c>
      <c r="O798" s="1" t="s">
        <v>15615</v>
      </c>
    </row>
    <row r="799" spans="1:15" x14ac:dyDescent="0.25">
      <c r="A799">
        <v>798</v>
      </c>
      <c r="B799" t="s">
        <v>8259</v>
      </c>
      <c r="C799" t="s">
        <v>7076</v>
      </c>
      <c r="D799" t="s">
        <v>16328</v>
      </c>
      <c r="E799" s="65">
        <f t="shared" si="48"/>
        <v>41148</v>
      </c>
      <c r="F799">
        <f t="shared" si="49"/>
        <v>2012</v>
      </c>
      <c r="G799">
        <f t="shared" si="50"/>
        <v>8</v>
      </c>
      <c r="H799">
        <f t="shared" si="51"/>
        <v>1</v>
      </c>
      <c r="I799" s="1" t="s">
        <v>15622</v>
      </c>
      <c r="J799" s="1" t="s">
        <v>17051</v>
      </c>
      <c r="K799" s="1" t="s">
        <v>17125</v>
      </c>
      <c r="L799" s="1" t="s">
        <v>15624</v>
      </c>
      <c r="M799" s="42">
        <v>1</v>
      </c>
      <c r="N799" s="42">
        <v>1</v>
      </c>
      <c r="O799" s="1" t="s">
        <v>15615</v>
      </c>
    </row>
    <row r="800" spans="1:15" x14ac:dyDescent="0.25">
      <c r="A800">
        <v>799</v>
      </c>
      <c r="B800" t="s">
        <v>8882</v>
      </c>
      <c r="C800" t="s">
        <v>3513</v>
      </c>
      <c r="D800" t="s">
        <v>16328</v>
      </c>
      <c r="E800" s="65">
        <f t="shared" si="48"/>
        <v>41148</v>
      </c>
      <c r="F800">
        <f t="shared" si="49"/>
        <v>2012</v>
      </c>
      <c r="G800">
        <f t="shared" si="50"/>
        <v>8</v>
      </c>
      <c r="H800">
        <f t="shared" si="51"/>
        <v>1</v>
      </c>
      <c r="I800" s="1" t="s">
        <v>15622</v>
      </c>
      <c r="J800" s="1" t="s">
        <v>17051</v>
      </c>
      <c r="K800" s="1" t="s">
        <v>17125</v>
      </c>
      <c r="L800" s="1" t="s">
        <v>15623</v>
      </c>
      <c r="M800" s="42">
        <v>1</v>
      </c>
      <c r="N800" s="42">
        <v>0.5</v>
      </c>
      <c r="O800" s="1" t="s">
        <v>15615</v>
      </c>
    </row>
    <row r="801" spans="1:15" x14ac:dyDescent="0.25">
      <c r="A801">
        <v>800</v>
      </c>
      <c r="B801" t="s">
        <v>11020</v>
      </c>
      <c r="C801" t="s">
        <v>4377</v>
      </c>
      <c r="D801" t="s">
        <v>16329</v>
      </c>
      <c r="E801" s="65">
        <f t="shared" si="48"/>
        <v>41149</v>
      </c>
      <c r="F801">
        <f t="shared" si="49"/>
        <v>2012</v>
      </c>
      <c r="G801">
        <f t="shared" si="50"/>
        <v>8</v>
      </c>
      <c r="H801">
        <f t="shared" si="51"/>
        <v>2</v>
      </c>
      <c r="I801" s="1" t="s">
        <v>15622</v>
      </c>
      <c r="J801" s="1" t="s">
        <v>17051</v>
      </c>
      <c r="K801" s="1" t="s">
        <v>17125</v>
      </c>
      <c r="L801" s="1" t="s">
        <v>15628</v>
      </c>
      <c r="M801" s="42">
        <v>0</v>
      </c>
      <c r="N801" s="42">
        <v>1</v>
      </c>
      <c r="O801" s="1" t="s">
        <v>15615</v>
      </c>
    </row>
    <row r="802" spans="1:15" x14ac:dyDescent="0.25">
      <c r="A802">
        <v>801</v>
      </c>
      <c r="B802" t="s">
        <v>9916</v>
      </c>
      <c r="C802" t="s">
        <v>5455</v>
      </c>
      <c r="D802" t="s">
        <v>16329</v>
      </c>
      <c r="E802" s="65">
        <f t="shared" si="48"/>
        <v>41149</v>
      </c>
      <c r="F802">
        <f t="shared" si="49"/>
        <v>2012</v>
      </c>
      <c r="G802">
        <f t="shared" si="50"/>
        <v>8</v>
      </c>
      <c r="H802">
        <f t="shared" si="51"/>
        <v>2</v>
      </c>
      <c r="I802" s="1" t="s">
        <v>15622</v>
      </c>
      <c r="J802" s="1" t="s">
        <v>17051</v>
      </c>
      <c r="K802" s="1" t="s">
        <v>17125</v>
      </c>
      <c r="L802" s="1" t="s">
        <v>15624</v>
      </c>
      <c r="M802" s="42">
        <v>1</v>
      </c>
      <c r="N802" s="42">
        <v>0.91</v>
      </c>
      <c r="O802" s="1" t="s">
        <v>15615</v>
      </c>
    </row>
    <row r="803" spans="1:15" x14ac:dyDescent="0.25">
      <c r="A803">
        <v>802</v>
      </c>
      <c r="B803" t="s">
        <v>10204</v>
      </c>
      <c r="C803" t="s">
        <v>5175</v>
      </c>
      <c r="D803" t="s">
        <v>16330</v>
      </c>
      <c r="E803" s="65">
        <f t="shared" si="48"/>
        <v>41150</v>
      </c>
      <c r="F803">
        <f t="shared" si="49"/>
        <v>2012</v>
      </c>
      <c r="G803">
        <f t="shared" si="50"/>
        <v>8</v>
      </c>
      <c r="H803">
        <f t="shared" si="51"/>
        <v>3</v>
      </c>
      <c r="I803" s="1" t="s">
        <v>15622</v>
      </c>
      <c r="J803" s="1" t="s">
        <v>17051</v>
      </c>
      <c r="K803" s="1" t="s">
        <v>17125</v>
      </c>
      <c r="L803" s="1" t="s">
        <v>15626</v>
      </c>
      <c r="M803" s="42">
        <v>1</v>
      </c>
      <c r="N803" s="42">
        <v>0.25</v>
      </c>
      <c r="O803" s="1" t="s">
        <v>15615</v>
      </c>
    </row>
    <row r="804" spans="1:15" x14ac:dyDescent="0.25">
      <c r="A804">
        <v>803</v>
      </c>
      <c r="B804" t="s">
        <v>10853</v>
      </c>
      <c r="C804" t="s">
        <v>4541</v>
      </c>
      <c r="D804" t="s">
        <v>16330</v>
      </c>
      <c r="E804" s="65">
        <f t="shared" si="48"/>
        <v>41150</v>
      </c>
      <c r="F804">
        <f t="shared" si="49"/>
        <v>2012</v>
      </c>
      <c r="G804">
        <f t="shared" si="50"/>
        <v>8</v>
      </c>
      <c r="H804">
        <f t="shared" si="51"/>
        <v>3</v>
      </c>
      <c r="I804" s="1" t="s">
        <v>15622</v>
      </c>
      <c r="J804" s="1" t="s">
        <v>17051</v>
      </c>
      <c r="K804" s="1" t="s">
        <v>17125</v>
      </c>
      <c r="L804" s="1" t="s">
        <v>15628</v>
      </c>
      <c r="M804" s="42">
        <v>0.28999999999999998</v>
      </c>
      <c r="N804" s="42">
        <v>0.28000000000000003</v>
      </c>
      <c r="O804" s="1" t="s">
        <v>15615</v>
      </c>
    </row>
    <row r="805" spans="1:15" x14ac:dyDescent="0.25">
      <c r="A805">
        <v>804</v>
      </c>
      <c r="B805" t="s">
        <v>10873</v>
      </c>
      <c r="C805" t="s">
        <v>4521</v>
      </c>
      <c r="D805" t="s">
        <v>16331</v>
      </c>
      <c r="E805" s="65">
        <f t="shared" si="48"/>
        <v>41151</v>
      </c>
      <c r="F805">
        <f t="shared" si="49"/>
        <v>2012</v>
      </c>
      <c r="G805">
        <f t="shared" si="50"/>
        <v>8</v>
      </c>
      <c r="H805">
        <f t="shared" si="51"/>
        <v>4</v>
      </c>
      <c r="I805" s="1" t="s">
        <v>15622</v>
      </c>
      <c r="J805" s="1" t="s">
        <v>17051</v>
      </c>
      <c r="K805" s="1" t="s">
        <v>17125</v>
      </c>
      <c r="L805" s="1" t="s">
        <v>15624</v>
      </c>
      <c r="M805" s="42">
        <v>1</v>
      </c>
      <c r="N805" s="42">
        <v>0.5</v>
      </c>
      <c r="O805" s="1" t="s">
        <v>15615</v>
      </c>
    </row>
    <row r="806" spans="1:15" x14ac:dyDescent="0.25">
      <c r="A806">
        <v>805</v>
      </c>
      <c r="B806" t="s">
        <v>9675</v>
      </c>
      <c r="C806" t="s">
        <v>5689</v>
      </c>
      <c r="D806" t="s">
        <v>16331</v>
      </c>
      <c r="E806" s="65">
        <f t="shared" si="48"/>
        <v>41151</v>
      </c>
      <c r="F806">
        <f t="shared" si="49"/>
        <v>2012</v>
      </c>
      <c r="G806">
        <f t="shared" si="50"/>
        <v>8</v>
      </c>
      <c r="H806">
        <f t="shared" si="51"/>
        <v>4</v>
      </c>
      <c r="I806" s="1" t="s">
        <v>15622</v>
      </c>
      <c r="J806" s="1" t="s">
        <v>17051</v>
      </c>
      <c r="K806" s="1" t="s">
        <v>17125</v>
      </c>
      <c r="L806" s="1" t="s">
        <v>15624</v>
      </c>
      <c r="M806" s="42">
        <v>1</v>
      </c>
      <c r="N806" s="42">
        <v>0.5</v>
      </c>
      <c r="O806" s="1" t="s">
        <v>15615</v>
      </c>
    </row>
    <row r="807" spans="1:15" x14ac:dyDescent="0.25">
      <c r="A807">
        <v>806</v>
      </c>
      <c r="B807" t="s">
        <v>10399</v>
      </c>
      <c r="C807" t="s">
        <v>4980</v>
      </c>
      <c r="D807" t="s">
        <v>11865</v>
      </c>
      <c r="E807" s="65">
        <f t="shared" si="48"/>
        <v>41152</v>
      </c>
      <c r="F807">
        <f t="shared" si="49"/>
        <v>2012</v>
      </c>
      <c r="G807">
        <f t="shared" si="50"/>
        <v>8</v>
      </c>
      <c r="H807">
        <f t="shared" si="51"/>
        <v>5</v>
      </c>
      <c r="I807" s="1" t="s">
        <v>15625</v>
      </c>
      <c r="J807" s="1" t="s">
        <v>17051</v>
      </c>
      <c r="K807" s="1" t="s">
        <v>17125</v>
      </c>
      <c r="L807" s="1" t="s">
        <v>15624</v>
      </c>
      <c r="M807" s="42">
        <v>0.85</v>
      </c>
      <c r="N807" s="42">
        <v>0.17</v>
      </c>
      <c r="O807" s="1" t="s">
        <v>15615</v>
      </c>
    </row>
    <row r="808" spans="1:15" x14ac:dyDescent="0.25">
      <c r="A808">
        <v>807</v>
      </c>
      <c r="B808" t="s">
        <v>8869</v>
      </c>
      <c r="C808" t="s">
        <v>6481</v>
      </c>
      <c r="D808" t="s">
        <v>11865</v>
      </c>
      <c r="E808" s="65">
        <f t="shared" si="48"/>
        <v>41152</v>
      </c>
      <c r="F808">
        <f t="shared" si="49"/>
        <v>2012</v>
      </c>
      <c r="G808">
        <f t="shared" si="50"/>
        <v>8</v>
      </c>
      <c r="H808">
        <f t="shared" si="51"/>
        <v>5</v>
      </c>
      <c r="I808" s="1" t="s">
        <v>15622</v>
      </c>
      <c r="J808" s="1" t="s">
        <v>17051</v>
      </c>
      <c r="K808" s="1" t="s">
        <v>17125</v>
      </c>
      <c r="L808" s="1" t="s">
        <v>15623</v>
      </c>
      <c r="M808" s="42">
        <v>0.8</v>
      </c>
      <c r="N808" s="42">
        <v>0.86</v>
      </c>
      <c r="O808" s="1" t="s">
        <v>15616</v>
      </c>
    </row>
    <row r="809" spans="1:15" x14ac:dyDescent="0.25">
      <c r="A809">
        <v>808</v>
      </c>
      <c r="B809" t="s">
        <v>10186</v>
      </c>
      <c r="C809" t="s">
        <v>5192</v>
      </c>
      <c r="D809" t="s">
        <v>16332</v>
      </c>
      <c r="E809" s="65">
        <f t="shared" si="48"/>
        <v>41153</v>
      </c>
      <c r="F809">
        <f t="shared" si="49"/>
        <v>2012</v>
      </c>
      <c r="G809">
        <f t="shared" si="50"/>
        <v>9</v>
      </c>
      <c r="H809">
        <f t="shared" si="51"/>
        <v>6</v>
      </c>
      <c r="I809" s="1" t="s">
        <v>15625</v>
      </c>
      <c r="J809" s="1" t="s">
        <v>17051</v>
      </c>
      <c r="K809" s="1" t="s">
        <v>17125</v>
      </c>
      <c r="L809" s="1" t="s">
        <v>15624</v>
      </c>
      <c r="M809" s="42">
        <v>1</v>
      </c>
      <c r="N809" s="42">
        <v>0.98</v>
      </c>
      <c r="O809" s="1" t="s">
        <v>15616</v>
      </c>
    </row>
    <row r="810" spans="1:15" x14ac:dyDescent="0.25">
      <c r="A810">
        <v>809</v>
      </c>
      <c r="B810" t="s">
        <v>8437</v>
      </c>
      <c r="C810" t="s">
        <v>6905</v>
      </c>
      <c r="D810" t="s">
        <v>16332</v>
      </c>
      <c r="E810" s="65">
        <f t="shared" si="48"/>
        <v>41153</v>
      </c>
      <c r="F810">
        <f t="shared" si="49"/>
        <v>2012</v>
      </c>
      <c r="G810">
        <f t="shared" si="50"/>
        <v>9</v>
      </c>
      <c r="H810">
        <f t="shared" si="51"/>
        <v>6</v>
      </c>
      <c r="I810" s="1" t="s">
        <v>15622</v>
      </c>
      <c r="J810" s="1" t="s">
        <v>17051</v>
      </c>
      <c r="K810" s="1" t="s">
        <v>17125</v>
      </c>
      <c r="L810" s="1" t="s">
        <v>15628</v>
      </c>
      <c r="M810" s="42">
        <v>0.25</v>
      </c>
      <c r="N810" s="42">
        <v>0.77</v>
      </c>
      <c r="O810" s="1" t="s">
        <v>15616</v>
      </c>
    </row>
    <row r="811" spans="1:15" x14ac:dyDescent="0.25">
      <c r="A811">
        <v>810</v>
      </c>
      <c r="B811" t="s">
        <v>11199</v>
      </c>
      <c r="C811" t="s">
        <v>4201</v>
      </c>
      <c r="D811" t="s">
        <v>16333</v>
      </c>
      <c r="E811" s="65">
        <f t="shared" si="48"/>
        <v>41155</v>
      </c>
      <c r="F811">
        <f t="shared" si="49"/>
        <v>2012</v>
      </c>
      <c r="G811">
        <f t="shared" si="50"/>
        <v>9</v>
      </c>
      <c r="H811">
        <f t="shared" si="51"/>
        <v>1</v>
      </c>
      <c r="I811" s="1" t="s">
        <v>15622</v>
      </c>
      <c r="J811" s="1" t="s">
        <v>17051</v>
      </c>
      <c r="K811" s="1" t="s">
        <v>17125</v>
      </c>
      <c r="L811" s="1" t="s">
        <v>15626</v>
      </c>
      <c r="M811" s="42">
        <v>1</v>
      </c>
      <c r="N811" s="42">
        <v>0.71</v>
      </c>
      <c r="O811" s="1" t="s">
        <v>15615</v>
      </c>
    </row>
    <row r="812" spans="1:15" x14ac:dyDescent="0.25">
      <c r="A812">
        <v>811</v>
      </c>
      <c r="B812" t="s">
        <v>10814</v>
      </c>
      <c r="C812" t="s">
        <v>4579</v>
      </c>
      <c r="D812" t="s">
        <v>11866</v>
      </c>
      <c r="E812" s="65">
        <f t="shared" si="48"/>
        <v>41156</v>
      </c>
      <c r="F812">
        <f t="shared" si="49"/>
        <v>2012</v>
      </c>
      <c r="G812">
        <f t="shared" si="50"/>
        <v>9</v>
      </c>
      <c r="H812">
        <f t="shared" si="51"/>
        <v>2</v>
      </c>
      <c r="I812" s="1" t="s">
        <v>15622</v>
      </c>
      <c r="J812" s="1" t="s">
        <v>17051</v>
      </c>
      <c r="K812" s="1" t="s">
        <v>17125</v>
      </c>
      <c r="L812" s="1" t="s">
        <v>15626</v>
      </c>
      <c r="M812" s="42">
        <v>1</v>
      </c>
      <c r="N812" s="42">
        <v>0.91</v>
      </c>
      <c r="O812" s="1" t="s">
        <v>15616</v>
      </c>
    </row>
    <row r="813" spans="1:15" x14ac:dyDescent="0.25">
      <c r="A813">
        <v>812</v>
      </c>
      <c r="B813" t="s">
        <v>11185</v>
      </c>
      <c r="C813" t="s">
        <v>4215</v>
      </c>
      <c r="D813" t="s">
        <v>11866</v>
      </c>
      <c r="E813" s="65">
        <f t="shared" si="48"/>
        <v>41156</v>
      </c>
      <c r="F813">
        <f t="shared" si="49"/>
        <v>2012</v>
      </c>
      <c r="G813">
        <f t="shared" si="50"/>
        <v>9</v>
      </c>
      <c r="H813">
        <f t="shared" si="51"/>
        <v>2</v>
      </c>
      <c r="I813" s="1" t="s">
        <v>15622</v>
      </c>
      <c r="J813" s="1" t="s">
        <v>17051</v>
      </c>
      <c r="K813" s="1" t="s">
        <v>17125</v>
      </c>
      <c r="L813" s="1" t="s">
        <v>15626</v>
      </c>
      <c r="M813" s="42">
        <v>1</v>
      </c>
      <c r="N813" s="42">
        <v>0.86</v>
      </c>
      <c r="O813" s="1" t="s">
        <v>15616</v>
      </c>
    </row>
    <row r="814" spans="1:15" x14ac:dyDescent="0.25">
      <c r="A814">
        <v>813</v>
      </c>
      <c r="B814" t="s">
        <v>11564</v>
      </c>
      <c r="C814" t="s">
        <v>3841</v>
      </c>
      <c r="D814" t="s">
        <v>16334</v>
      </c>
      <c r="E814" s="65">
        <f t="shared" si="48"/>
        <v>41157</v>
      </c>
      <c r="F814">
        <f t="shared" si="49"/>
        <v>2012</v>
      </c>
      <c r="G814">
        <f t="shared" si="50"/>
        <v>9</v>
      </c>
      <c r="H814">
        <f t="shared" si="51"/>
        <v>3</v>
      </c>
      <c r="I814" s="1" t="s">
        <v>15622</v>
      </c>
      <c r="J814" s="1" t="s">
        <v>17051</v>
      </c>
      <c r="K814" s="1" t="s">
        <v>17125</v>
      </c>
      <c r="L814" s="1" t="s">
        <v>15624</v>
      </c>
      <c r="M814" s="42">
        <v>1</v>
      </c>
      <c r="N814" s="42">
        <v>1</v>
      </c>
      <c r="O814" s="1" t="s">
        <v>15616</v>
      </c>
    </row>
    <row r="815" spans="1:15" x14ac:dyDescent="0.25">
      <c r="A815">
        <v>814</v>
      </c>
      <c r="B815" t="s">
        <v>10813</v>
      </c>
      <c r="C815" t="s">
        <v>4580</v>
      </c>
      <c r="D815" t="s">
        <v>16335</v>
      </c>
      <c r="E815" s="65">
        <f t="shared" si="48"/>
        <v>41158</v>
      </c>
      <c r="F815">
        <f t="shared" si="49"/>
        <v>2012</v>
      </c>
      <c r="G815">
        <f t="shared" si="50"/>
        <v>9</v>
      </c>
      <c r="H815">
        <f t="shared" si="51"/>
        <v>4</v>
      </c>
      <c r="I815" s="1" t="s">
        <v>15629</v>
      </c>
      <c r="J815" s="1" t="s">
        <v>17051</v>
      </c>
      <c r="K815" s="1" t="s">
        <v>17125</v>
      </c>
      <c r="L815" s="1" t="s">
        <v>15624</v>
      </c>
      <c r="M815" s="42">
        <v>1</v>
      </c>
      <c r="N815" s="42">
        <v>0.3</v>
      </c>
      <c r="O815" s="1" t="s">
        <v>15616</v>
      </c>
    </row>
    <row r="816" spans="1:15" x14ac:dyDescent="0.25">
      <c r="A816">
        <v>815</v>
      </c>
      <c r="B816" t="s">
        <v>8799</v>
      </c>
      <c r="C816" t="s">
        <v>6549</v>
      </c>
      <c r="D816" t="s">
        <v>16335</v>
      </c>
      <c r="E816" s="65">
        <f t="shared" si="48"/>
        <v>41158</v>
      </c>
      <c r="F816">
        <f t="shared" si="49"/>
        <v>2012</v>
      </c>
      <c r="G816">
        <f t="shared" si="50"/>
        <v>9</v>
      </c>
      <c r="H816">
        <f t="shared" si="51"/>
        <v>4</v>
      </c>
      <c r="I816" s="1" t="s">
        <v>15622</v>
      </c>
      <c r="J816" s="1" t="s">
        <v>17051</v>
      </c>
      <c r="K816" s="1" t="s">
        <v>17125</v>
      </c>
      <c r="L816" s="1" t="s">
        <v>15626</v>
      </c>
      <c r="M816" s="42">
        <v>1</v>
      </c>
      <c r="N816" s="42">
        <v>1</v>
      </c>
      <c r="O816" s="1" t="s">
        <v>15616</v>
      </c>
    </row>
    <row r="817" spans="1:15" x14ac:dyDescent="0.25">
      <c r="A817">
        <v>816</v>
      </c>
      <c r="B817" t="s">
        <v>11230</v>
      </c>
      <c r="C817" t="s">
        <v>4171</v>
      </c>
      <c r="D817" t="s">
        <v>16336</v>
      </c>
      <c r="E817" s="65">
        <f t="shared" si="48"/>
        <v>41159</v>
      </c>
      <c r="F817">
        <f t="shared" si="49"/>
        <v>2012</v>
      </c>
      <c r="G817">
        <f t="shared" si="50"/>
        <v>9</v>
      </c>
      <c r="H817">
        <f t="shared" si="51"/>
        <v>5</v>
      </c>
      <c r="I817" s="1" t="s">
        <v>15622</v>
      </c>
      <c r="J817" s="1" t="s">
        <v>17051</v>
      </c>
      <c r="K817" s="1" t="s">
        <v>17125</v>
      </c>
      <c r="L817" s="1" t="s">
        <v>15623</v>
      </c>
      <c r="M817" s="42">
        <v>0.5</v>
      </c>
      <c r="N817" s="42">
        <v>0.44</v>
      </c>
      <c r="O817" s="1" t="s">
        <v>15615</v>
      </c>
    </row>
    <row r="818" spans="1:15" x14ac:dyDescent="0.25">
      <c r="A818">
        <v>817</v>
      </c>
      <c r="B818" t="s">
        <v>9480</v>
      </c>
      <c r="C818" t="s">
        <v>5879</v>
      </c>
      <c r="D818" t="s">
        <v>16337</v>
      </c>
      <c r="E818" s="65">
        <f t="shared" si="48"/>
        <v>41160</v>
      </c>
      <c r="F818">
        <f t="shared" si="49"/>
        <v>2012</v>
      </c>
      <c r="G818">
        <f t="shared" si="50"/>
        <v>9</v>
      </c>
      <c r="H818">
        <f t="shared" si="51"/>
        <v>6</v>
      </c>
      <c r="I818" s="1" t="s">
        <v>15622</v>
      </c>
      <c r="J818" s="1" t="s">
        <v>17051</v>
      </c>
      <c r="K818" s="1" t="s">
        <v>17125</v>
      </c>
      <c r="L818" s="1" t="s">
        <v>15624</v>
      </c>
      <c r="M818" s="42">
        <v>1</v>
      </c>
      <c r="N818" s="42">
        <v>0</v>
      </c>
      <c r="O818" s="1" t="s">
        <v>15615</v>
      </c>
    </row>
    <row r="819" spans="1:15" x14ac:dyDescent="0.25">
      <c r="A819">
        <v>818</v>
      </c>
      <c r="B819" t="s">
        <v>11568</v>
      </c>
      <c r="C819" t="s">
        <v>3837</v>
      </c>
      <c r="D819" t="s">
        <v>11867</v>
      </c>
      <c r="E819" s="65">
        <f t="shared" si="48"/>
        <v>41162</v>
      </c>
      <c r="F819">
        <f t="shared" si="49"/>
        <v>2012</v>
      </c>
      <c r="G819">
        <f t="shared" si="50"/>
        <v>9</v>
      </c>
      <c r="H819">
        <f t="shared" si="51"/>
        <v>1</v>
      </c>
      <c r="I819" s="1" t="s">
        <v>15622</v>
      </c>
      <c r="J819" s="1" t="s">
        <v>17051</v>
      </c>
      <c r="K819" s="1" t="s">
        <v>17125</v>
      </c>
      <c r="L819" s="1" t="s">
        <v>15623</v>
      </c>
      <c r="M819" s="42">
        <v>0.63</v>
      </c>
      <c r="N819" s="42">
        <v>0.39</v>
      </c>
      <c r="O819" s="1" t="s">
        <v>15615</v>
      </c>
    </row>
    <row r="820" spans="1:15" x14ac:dyDescent="0.25">
      <c r="A820">
        <v>819</v>
      </c>
      <c r="B820" t="s">
        <v>9221</v>
      </c>
      <c r="C820" t="s">
        <v>6133</v>
      </c>
      <c r="D820" t="s">
        <v>11867</v>
      </c>
      <c r="E820" s="65">
        <f t="shared" si="48"/>
        <v>41162</v>
      </c>
      <c r="F820">
        <f t="shared" si="49"/>
        <v>2012</v>
      </c>
      <c r="G820">
        <f t="shared" si="50"/>
        <v>9</v>
      </c>
      <c r="H820">
        <f t="shared" si="51"/>
        <v>1</v>
      </c>
      <c r="I820" s="1" t="s">
        <v>15625</v>
      </c>
      <c r="J820" s="1" t="s">
        <v>17051</v>
      </c>
      <c r="K820" s="1" t="s">
        <v>17125</v>
      </c>
      <c r="L820" s="1" t="s">
        <v>15626</v>
      </c>
      <c r="M820" s="42">
        <v>1</v>
      </c>
      <c r="N820" s="42">
        <v>0.97</v>
      </c>
      <c r="O820" s="1" t="s">
        <v>15616</v>
      </c>
    </row>
    <row r="821" spans="1:15" x14ac:dyDescent="0.25">
      <c r="A821">
        <v>820</v>
      </c>
      <c r="B821" t="s">
        <v>7807</v>
      </c>
      <c r="C821" t="s">
        <v>7516</v>
      </c>
      <c r="D821" t="s">
        <v>16338</v>
      </c>
      <c r="E821" s="65">
        <f t="shared" si="48"/>
        <v>41163</v>
      </c>
      <c r="F821">
        <f t="shared" si="49"/>
        <v>2012</v>
      </c>
      <c r="G821">
        <f t="shared" si="50"/>
        <v>9</v>
      </c>
      <c r="H821">
        <f t="shared" si="51"/>
        <v>2</v>
      </c>
      <c r="I821" s="1" t="s">
        <v>15622</v>
      </c>
      <c r="J821" s="1" t="s">
        <v>17051</v>
      </c>
      <c r="K821" s="1" t="s">
        <v>17125</v>
      </c>
      <c r="L821" s="1" t="s">
        <v>15626</v>
      </c>
      <c r="M821" s="42">
        <v>1</v>
      </c>
      <c r="N821" s="42">
        <v>0.77</v>
      </c>
      <c r="O821" s="1" t="s">
        <v>15616</v>
      </c>
    </row>
    <row r="822" spans="1:15" x14ac:dyDescent="0.25">
      <c r="A822">
        <v>821</v>
      </c>
      <c r="B822" t="s">
        <v>11145</v>
      </c>
      <c r="C822" t="s">
        <v>4255</v>
      </c>
      <c r="D822" t="s">
        <v>16339</v>
      </c>
      <c r="E822" s="65">
        <f t="shared" si="48"/>
        <v>41164</v>
      </c>
      <c r="F822">
        <f t="shared" si="49"/>
        <v>2012</v>
      </c>
      <c r="G822">
        <f t="shared" si="50"/>
        <v>9</v>
      </c>
      <c r="H822">
        <f t="shared" si="51"/>
        <v>3</v>
      </c>
      <c r="I822" s="1" t="s">
        <v>15622</v>
      </c>
      <c r="J822" s="1" t="s">
        <v>17051</v>
      </c>
      <c r="K822" s="1" t="s">
        <v>17125</v>
      </c>
      <c r="L822" s="1" t="s">
        <v>15626</v>
      </c>
      <c r="M822" s="42">
        <v>1</v>
      </c>
      <c r="N822" s="42">
        <v>1</v>
      </c>
      <c r="O822" s="1" t="s">
        <v>15616</v>
      </c>
    </row>
    <row r="823" spans="1:15" x14ac:dyDescent="0.25">
      <c r="A823">
        <v>822</v>
      </c>
      <c r="B823" t="s">
        <v>8467</v>
      </c>
      <c r="C823" t="s">
        <v>6876</v>
      </c>
      <c r="D823" t="s">
        <v>16340</v>
      </c>
      <c r="E823" s="65">
        <f t="shared" si="48"/>
        <v>41165</v>
      </c>
      <c r="F823">
        <f t="shared" si="49"/>
        <v>2012</v>
      </c>
      <c r="G823">
        <f t="shared" si="50"/>
        <v>9</v>
      </c>
      <c r="H823">
        <f t="shared" si="51"/>
        <v>4</v>
      </c>
      <c r="I823" s="1" t="s">
        <v>15622</v>
      </c>
      <c r="J823" s="1" t="s">
        <v>17051</v>
      </c>
      <c r="K823" s="1" t="s">
        <v>17125</v>
      </c>
      <c r="L823" s="1" t="s">
        <v>15626</v>
      </c>
      <c r="M823" s="42">
        <v>1</v>
      </c>
      <c r="N823" s="42">
        <v>0.88</v>
      </c>
      <c r="O823" s="1" t="s">
        <v>15616</v>
      </c>
    </row>
    <row r="824" spans="1:15" x14ac:dyDescent="0.25">
      <c r="A824">
        <v>823</v>
      </c>
      <c r="B824" t="s">
        <v>9865</v>
      </c>
      <c r="C824" t="s">
        <v>5506</v>
      </c>
      <c r="D824" t="s">
        <v>16341</v>
      </c>
      <c r="E824" s="65">
        <f t="shared" si="48"/>
        <v>41167</v>
      </c>
      <c r="F824">
        <f t="shared" si="49"/>
        <v>2012</v>
      </c>
      <c r="G824">
        <f t="shared" si="50"/>
        <v>9</v>
      </c>
      <c r="H824">
        <f t="shared" si="51"/>
        <v>6</v>
      </c>
      <c r="I824" s="1" t="s">
        <v>15622</v>
      </c>
      <c r="J824" s="1" t="s">
        <v>17051</v>
      </c>
      <c r="K824" s="1" t="s">
        <v>17125</v>
      </c>
      <c r="L824" s="1" t="s">
        <v>15626</v>
      </c>
      <c r="M824" s="42">
        <v>1</v>
      </c>
      <c r="N824" s="42">
        <v>0.62</v>
      </c>
      <c r="O824" s="1" t="s">
        <v>15616</v>
      </c>
    </row>
    <row r="825" spans="1:15" x14ac:dyDescent="0.25">
      <c r="A825">
        <v>824</v>
      </c>
      <c r="B825" t="s">
        <v>7761</v>
      </c>
      <c r="C825" t="s">
        <v>7560</v>
      </c>
      <c r="D825" t="s">
        <v>16341</v>
      </c>
      <c r="E825" s="65">
        <f t="shared" si="48"/>
        <v>41167</v>
      </c>
      <c r="F825">
        <f t="shared" si="49"/>
        <v>2012</v>
      </c>
      <c r="G825">
        <f t="shared" si="50"/>
        <v>9</v>
      </c>
      <c r="H825">
        <f t="shared" si="51"/>
        <v>6</v>
      </c>
      <c r="I825" s="1" t="s">
        <v>15622</v>
      </c>
      <c r="J825" s="1" t="s">
        <v>17051</v>
      </c>
      <c r="K825" s="1" t="s">
        <v>17125</v>
      </c>
      <c r="L825" s="1" t="s">
        <v>15624</v>
      </c>
      <c r="M825" s="42">
        <v>1</v>
      </c>
      <c r="N825" s="42">
        <v>0.43</v>
      </c>
      <c r="O825" s="1" t="s">
        <v>15615</v>
      </c>
    </row>
    <row r="826" spans="1:15" x14ac:dyDescent="0.25">
      <c r="A826">
        <v>825</v>
      </c>
      <c r="B826" t="s">
        <v>10326</v>
      </c>
      <c r="C826" t="s">
        <v>5053</v>
      </c>
      <c r="D826" t="s">
        <v>16342</v>
      </c>
      <c r="E826" s="65">
        <f t="shared" si="48"/>
        <v>41168</v>
      </c>
      <c r="F826">
        <f t="shared" si="49"/>
        <v>2012</v>
      </c>
      <c r="G826">
        <f t="shared" si="50"/>
        <v>9</v>
      </c>
      <c r="H826">
        <f t="shared" si="51"/>
        <v>7</v>
      </c>
      <c r="I826" s="1" t="s">
        <v>15622</v>
      </c>
      <c r="J826" s="1" t="s">
        <v>17051</v>
      </c>
      <c r="K826" s="1" t="s">
        <v>17125</v>
      </c>
      <c r="L826" s="1" t="s">
        <v>15626</v>
      </c>
      <c r="M826" s="42">
        <v>1</v>
      </c>
      <c r="N826" s="42">
        <v>0.95</v>
      </c>
      <c r="O826" s="1" t="s">
        <v>15616</v>
      </c>
    </row>
    <row r="827" spans="1:15" x14ac:dyDescent="0.25">
      <c r="A827">
        <v>826</v>
      </c>
      <c r="B827" t="s">
        <v>11105</v>
      </c>
      <c r="C827" t="s">
        <v>4293</v>
      </c>
      <c r="D827" t="s">
        <v>16342</v>
      </c>
      <c r="E827" s="65">
        <f t="shared" si="48"/>
        <v>41168</v>
      </c>
      <c r="F827">
        <f t="shared" si="49"/>
        <v>2012</v>
      </c>
      <c r="G827">
        <f t="shared" si="50"/>
        <v>9</v>
      </c>
      <c r="H827">
        <f t="shared" si="51"/>
        <v>7</v>
      </c>
      <c r="I827" s="1" t="s">
        <v>15625</v>
      </c>
      <c r="J827" s="1" t="s">
        <v>17051</v>
      </c>
      <c r="K827" s="1" t="s">
        <v>17125</v>
      </c>
      <c r="L827" s="1" t="s">
        <v>15628</v>
      </c>
      <c r="M827" s="42">
        <v>0.33</v>
      </c>
      <c r="N827" s="42">
        <v>0.91</v>
      </c>
      <c r="O827" s="1" t="s">
        <v>15616</v>
      </c>
    </row>
    <row r="828" spans="1:15" x14ac:dyDescent="0.25">
      <c r="A828">
        <v>827</v>
      </c>
      <c r="B828" t="s">
        <v>9638</v>
      </c>
      <c r="C828" t="s">
        <v>5726</v>
      </c>
      <c r="D828" t="s">
        <v>16343</v>
      </c>
      <c r="E828" s="65">
        <f t="shared" si="48"/>
        <v>41169</v>
      </c>
      <c r="F828">
        <f t="shared" si="49"/>
        <v>2012</v>
      </c>
      <c r="G828">
        <f t="shared" si="50"/>
        <v>9</v>
      </c>
      <c r="H828">
        <f t="shared" si="51"/>
        <v>1</v>
      </c>
      <c r="I828" s="1" t="s">
        <v>15622</v>
      </c>
      <c r="J828" s="1" t="s">
        <v>17051</v>
      </c>
      <c r="K828" s="1" t="s">
        <v>17125</v>
      </c>
      <c r="L828" s="1" t="s">
        <v>15624</v>
      </c>
      <c r="M828" s="42">
        <v>0.88</v>
      </c>
      <c r="N828" s="42">
        <v>0.88</v>
      </c>
      <c r="O828" s="1" t="s">
        <v>15616</v>
      </c>
    </row>
    <row r="829" spans="1:15" x14ac:dyDescent="0.25">
      <c r="A829">
        <v>828</v>
      </c>
      <c r="B829" t="s">
        <v>9714</v>
      </c>
      <c r="C829" t="s">
        <v>5651</v>
      </c>
      <c r="D829" t="s">
        <v>16343</v>
      </c>
      <c r="E829" s="65">
        <f t="shared" si="48"/>
        <v>41169</v>
      </c>
      <c r="F829">
        <f t="shared" si="49"/>
        <v>2012</v>
      </c>
      <c r="G829">
        <f t="shared" si="50"/>
        <v>9</v>
      </c>
      <c r="H829">
        <f t="shared" si="51"/>
        <v>1</v>
      </c>
      <c r="I829" s="1" t="s">
        <v>15622</v>
      </c>
      <c r="J829" s="1" t="s">
        <v>17051</v>
      </c>
      <c r="K829" s="1" t="s">
        <v>17125</v>
      </c>
      <c r="L829" s="1" t="s">
        <v>15626</v>
      </c>
      <c r="M829" s="42">
        <v>1</v>
      </c>
      <c r="N829" s="42">
        <v>0.8</v>
      </c>
      <c r="O829" s="1" t="s">
        <v>15616</v>
      </c>
    </row>
    <row r="830" spans="1:15" x14ac:dyDescent="0.25">
      <c r="A830">
        <v>829</v>
      </c>
      <c r="B830" t="s">
        <v>11754</v>
      </c>
      <c r="C830" t="s">
        <v>3655</v>
      </c>
      <c r="D830" t="s">
        <v>16344</v>
      </c>
      <c r="E830" s="65">
        <f t="shared" si="48"/>
        <v>41170</v>
      </c>
      <c r="F830">
        <f t="shared" si="49"/>
        <v>2012</v>
      </c>
      <c r="G830">
        <f t="shared" si="50"/>
        <v>9</v>
      </c>
      <c r="H830">
        <f t="shared" si="51"/>
        <v>2</v>
      </c>
      <c r="I830" s="1" t="s">
        <v>15622</v>
      </c>
      <c r="J830" s="1" t="s">
        <v>17051</v>
      </c>
      <c r="K830" s="1" t="s">
        <v>17125</v>
      </c>
      <c r="L830" s="1" t="s">
        <v>15623</v>
      </c>
      <c r="M830" s="42">
        <v>0.9</v>
      </c>
      <c r="N830" s="42">
        <v>0.4</v>
      </c>
      <c r="O830" s="1" t="s">
        <v>15615</v>
      </c>
    </row>
    <row r="831" spans="1:15" x14ac:dyDescent="0.25">
      <c r="A831">
        <v>830</v>
      </c>
      <c r="B831" t="s">
        <v>11803</v>
      </c>
      <c r="C831" t="s">
        <v>3608</v>
      </c>
      <c r="D831" t="s">
        <v>16344</v>
      </c>
      <c r="E831" s="65">
        <f t="shared" si="48"/>
        <v>41170</v>
      </c>
      <c r="F831">
        <f t="shared" si="49"/>
        <v>2012</v>
      </c>
      <c r="G831">
        <f t="shared" si="50"/>
        <v>9</v>
      </c>
      <c r="H831">
        <f t="shared" si="51"/>
        <v>2</v>
      </c>
      <c r="I831" s="1" t="s">
        <v>15622</v>
      </c>
      <c r="J831" s="1" t="s">
        <v>17051</v>
      </c>
      <c r="K831" s="1" t="s">
        <v>17125</v>
      </c>
      <c r="L831" s="1" t="s">
        <v>15626</v>
      </c>
      <c r="M831" s="42">
        <v>1</v>
      </c>
      <c r="N831" s="42">
        <v>1</v>
      </c>
      <c r="O831" s="1" t="s">
        <v>15615</v>
      </c>
    </row>
    <row r="832" spans="1:15" x14ac:dyDescent="0.25">
      <c r="A832">
        <v>831</v>
      </c>
      <c r="B832" t="s">
        <v>8837</v>
      </c>
      <c r="C832" t="s">
        <v>6512</v>
      </c>
      <c r="D832" t="s">
        <v>16345</v>
      </c>
      <c r="E832" s="65">
        <f t="shared" si="48"/>
        <v>41171</v>
      </c>
      <c r="F832">
        <f t="shared" si="49"/>
        <v>2012</v>
      </c>
      <c r="G832">
        <f t="shared" si="50"/>
        <v>9</v>
      </c>
      <c r="H832">
        <f t="shared" si="51"/>
        <v>3</v>
      </c>
      <c r="I832" s="1" t="s">
        <v>15625</v>
      </c>
      <c r="J832" s="1" t="s">
        <v>17051</v>
      </c>
      <c r="K832" s="1" t="s">
        <v>17125</v>
      </c>
      <c r="L832" s="1" t="s">
        <v>15626</v>
      </c>
      <c r="M832" s="42">
        <v>1</v>
      </c>
      <c r="N832" s="42">
        <v>0.98</v>
      </c>
      <c r="O832" s="1" t="s">
        <v>15616</v>
      </c>
    </row>
    <row r="833" spans="1:15" x14ac:dyDescent="0.25">
      <c r="A833">
        <v>832</v>
      </c>
      <c r="B833" t="s">
        <v>11109</v>
      </c>
      <c r="C833" t="s">
        <v>4290</v>
      </c>
      <c r="D833" t="s">
        <v>16345</v>
      </c>
      <c r="E833" s="65">
        <f t="shared" si="48"/>
        <v>41171</v>
      </c>
      <c r="F833">
        <f t="shared" si="49"/>
        <v>2012</v>
      </c>
      <c r="G833">
        <f t="shared" si="50"/>
        <v>9</v>
      </c>
      <c r="H833">
        <f t="shared" si="51"/>
        <v>3</v>
      </c>
      <c r="I833" s="1" t="s">
        <v>15622</v>
      </c>
      <c r="J833" s="1" t="s">
        <v>17051</v>
      </c>
      <c r="K833" s="1" t="s">
        <v>17125</v>
      </c>
      <c r="L833" s="1" t="s">
        <v>15623</v>
      </c>
      <c r="M833" s="42">
        <v>1</v>
      </c>
      <c r="N833" s="42">
        <v>0.75</v>
      </c>
      <c r="O833" s="1" t="s">
        <v>15615</v>
      </c>
    </row>
    <row r="834" spans="1:15" x14ac:dyDescent="0.25">
      <c r="A834">
        <v>833</v>
      </c>
      <c r="B834" t="s">
        <v>8832</v>
      </c>
      <c r="C834" t="s">
        <v>6516</v>
      </c>
      <c r="D834" t="s">
        <v>11868</v>
      </c>
      <c r="E834" s="65">
        <f t="shared" si="48"/>
        <v>41172</v>
      </c>
      <c r="F834">
        <f t="shared" si="49"/>
        <v>2012</v>
      </c>
      <c r="G834">
        <f t="shared" si="50"/>
        <v>9</v>
      </c>
      <c r="H834">
        <f t="shared" si="51"/>
        <v>4</v>
      </c>
      <c r="I834" s="1" t="s">
        <v>15622</v>
      </c>
      <c r="J834" s="1" t="s">
        <v>17051</v>
      </c>
      <c r="K834" s="1" t="s">
        <v>17125</v>
      </c>
      <c r="L834" s="1" t="s">
        <v>15624</v>
      </c>
      <c r="M834" s="42">
        <v>1</v>
      </c>
      <c r="N834" s="42">
        <v>0.91</v>
      </c>
      <c r="O834" s="1" t="s">
        <v>15616</v>
      </c>
    </row>
    <row r="835" spans="1:15" x14ac:dyDescent="0.25">
      <c r="A835">
        <v>834</v>
      </c>
      <c r="B835" t="s">
        <v>8827</v>
      </c>
      <c r="C835" t="s">
        <v>6521</v>
      </c>
      <c r="D835" t="s">
        <v>16346</v>
      </c>
      <c r="E835" s="65">
        <f t="shared" ref="E835:E898" si="52">DATE(LEFT(D835,4),MID(D835,5,2),RIGHT(D835,2))</f>
        <v>41173</v>
      </c>
      <c r="F835">
        <f t="shared" ref="F835:F898" si="53">YEAR(E835)</f>
        <v>2012</v>
      </c>
      <c r="G835">
        <f t="shared" ref="G835:G898" si="54">MONTH(E835)</f>
        <v>9</v>
      </c>
      <c r="H835">
        <f t="shared" ref="H835:H898" si="55">WEEKDAY(E835,2)</f>
        <v>5</v>
      </c>
      <c r="I835" s="1" t="s">
        <v>15642</v>
      </c>
      <c r="J835" s="1" t="s">
        <v>17060</v>
      </c>
      <c r="K835" s="1" t="s">
        <v>17125</v>
      </c>
      <c r="L835" s="1" t="s">
        <v>15626</v>
      </c>
      <c r="M835" s="42">
        <v>1</v>
      </c>
      <c r="N835" s="42">
        <v>0.88</v>
      </c>
      <c r="O835" s="1" t="s">
        <v>15616</v>
      </c>
    </row>
    <row r="836" spans="1:15" x14ac:dyDescent="0.25">
      <c r="A836">
        <v>835</v>
      </c>
      <c r="B836" t="s">
        <v>11614</v>
      </c>
      <c r="C836" t="s">
        <v>3791</v>
      </c>
      <c r="D836" t="s">
        <v>16347</v>
      </c>
      <c r="E836" s="65">
        <f t="shared" si="52"/>
        <v>41174</v>
      </c>
      <c r="F836">
        <f t="shared" si="53"/>
        <v>2012</v>
      </c>
      <c r="G836">
        <f t="shared" si="54"/>
        <v>9</v>
      </c>
      <c r="H836">
        <f t="shared" si="55"/>
        <v>6</v>
      </c>
      <c r="I836" s="1" t="s">
        <v>15622</v>
      </c>
      <c r="J836" s="1" t="s">
        <v>17051</v>
      </c>
      <c r="K836" s="1" t="s">
        <v>17125</v>
      </c>
      <c r="L836" s="1" t="s">
        <v>15623</v>
      </c>
      <c r="M836" s="42">
        <v>1</v>
      </c>
      <c r="N836" s="42">
        <v>0</v>
      </c>
      <c r="O836" s="1" t="s">
        <v>15615</v>
      </c>
    </row>
    <row r="837" spans="1:15" x14ac:dyDescent="0.25">
      <c r="A837">
        <v>836</v>
      </c>
      <c r="B837" t="s">
        <v>8260</v>
      </c>
      <c r="C837" t="s">
        <v>7075</v>
      </c>
      <c r="D837" t="s">
        <v>16348</v>
      </c>
      <c r="E837" s="65">
        <f t="shared" si="52"/>
        <v>41175</v>
      </c>
      <c r="F837">
        <f t="shared" si="53"/>
        <v>2012</v>
      </c>
      <c r="G837">
        <f t="shared" si="54"/>
        <v>9</v>
      </c>
      <c r="H837">
        <f t="shared" si="55"/>
        <v>7</v>
      </c>
      <c r="I837" s="1" t="s">
        <v>15622</v>
      </c>
      <c r="J837" s="1" t="s">
        <v>17051</v>
      </c>
      <c r="K837" s="1" t="s">
        <v>17125</v>
      </c>
      <c r="L837" s="1" t="s">
        <v>15626</v>
      </c>
      <c r="M837" s="42">
        <v>1</v>
      </c>
      <c r="N837" s="42">
        <v>1</v>
      </c>
      <c r="O837" s="1" t="s">
        <v>15615</v>
      </c>
    </row>
    <row r="838" spans="1:15" x14ac:dyDescent="0.25">
      <c r="A838">
        <v>837</v>
      </c>
      <c r="B838" t="s">
        <v>9791</v>
      </c>
      <c r="C838" t="s">
        <v>5578</v>
      </c>
      <c r="D838" t="s">
        <v>16349</v>
      </c>
      <c r="E838" s="65">
        <f t="shared" si="52"/>
        <v>41176</v>
      </c>
      <c r="F838">
        <f t="shared" si="53"/>
        <v>2012</v>
      </c>
      <c r="G838">
        <f t="shared" si="54"/>
        <v>9</v>
      </c>
      <c r="H838">
        <f t="shared" si="55"/>
        <v>1</v>
      </c>
      <c r="I838" s="1" t="s">
        <v>15622</v>
      </c>
      <c r="J838" s="1" t="s">
        <v>17051</v>
      </c>
      <c r="K838" s="1" t="s">
        <v>17125</v>
      </c>
      <c r="L838" s="1" t="s">
        <v>15628</v>
      </c>
      <c r="M838" s="42">
        <v>0</v>
      </c>
      <c r="N838" s="42">
        <v>0.97</v>
      </c>
      <c r="O838" s="1" t="s">
        <v>15616</v>
      </c>
    </row>
    <row r="839" spans="1:15" x14ac:dyDescent="0.25">
      <c r="A839">
        <v>838</v>
      </c>
      <c r="B839" t="s">
        <v>10460</v>
      </c>
      <c r="C839" t="s">
        <v>4921</v>
      </c>
      <c r="D839" t="s">
        <v>16349</v>
      </c>
      <c r="E839" s="65">
        <f t="shared" si="52"/>
        <v>41176</v>
      </c>
      <c r="F839">
        <f t="shared" si="53"/>
        <v>2012</v>
      </c>
      <c r="G839">
        <f t="shared" si="54"/>
        <v>9</v>
      </c>
      <c r="H839">
        <f t="shared" si="55"/>
        <v>1</v>
      </c>
      <c r="I839" s="1" t="s">
        <v>15622</v>
      </c>
      <c r="J839" s="1" t="s">
        <v>17051</v>
      </c>
      <c r="K839" s="1" t="s">
        <v>17125</v>
      </c>
      <c r="L839" s="1" t="s">
        <v>15624</v>
      </c>
      <c r="M839" s="42">
        <v>1</v>
      </c>
      <c r="N839" s="42">
        <v>1</v>
      </c>
      <c r="O839" s="1" t="s">
        <v>15615</v>
      </c>
    </row>
    <row r="840" spans="1:15" x14ac:dyDescent="0.25">
      <c r="A840">
        <v>839</v>
      </c>
      <c r="B840" t="s">
        <v>10191</v>
      </c>
      <c r="C840" t="s">
        <v>5187</v>
      </c>
      <c r="D840" t="s">
        <v>16349</v>
      </c>
      <c r="E840" s="65">
        <f t="shared" si="52"/>
        <v>41176</v>
      </c>
      <c r="F840">
        <f t="shared" si="53"/>
        <v>2012</v>
      </c>
      <c r="G840">
        <f t="shared" si="54"/>
        <v>9</v>
      </c>
      <c r="H840">
        <f t="shared" si="55"/>
        <v>1</v>
      </c>
      <c r="I840" s="1" t="s">
        <v>15625</v>
      </c>
      <c r="J840" s="1" t="s">
        <v>17051</v>
      </c>
      <c r="K840" s="1" t="s">
        <v>17125</v>
      </c>
      <c r="L840" s="1" t="s">
        <v>15626</v>
      </c>
      <c r="M840" s="42">
        <v>1</v>
      </c>
      <c r="N840" s="42">
        <v>1</v>
      </c>
      <c r="O840" s="1" t="s">
        <v>15616</v>
      </c>
    </row>
    <row r="841" spans="1:15" x14ac:dyDescent="0.25">
      <c r="A841">
        <v>840</v>
      </c>
      <c r="B841" t="s">
        <v>7873</v>
      </c>
      <c r="C841" t="s">
        <v>7455</v>
      </c>
      <c r="D841" t="s">
        <v>16350</v>
      </c>
      <c r="E841" s="65">
        <f t="shared" si="52"/>
        <v>41177</v>
      </c>
      <c r="F841">
        <f t="shared" si="53"/>
        <v>2012</v>
      </c>
      <c r="G841">
        <f t="shared" si="54"/>
        <v>9</v>
      </c>
      <c r="H841">
        <f t="shared" si="55"/>
        <v>2</v>
      </c>
      <c r="I841" s="1" t="s">
        <v>15625</v>
      </c>
      <c r="J841" s="1" t="s">
        <v>17051</v>
      </c>
      <c r="K841" s="1" t="s">
        <v>17125</v>
      </c>
      <c r="L841" s="1" t="s">
        <v>15626</v>
      </c>
      <c r="M841" s="42">
        <v>1</v>
      </c>
      <c r="N841" s="42">
        <v>0.88</v>
      </c>
      <c r="O841" s="1" t="s">
        <v>15615</v>
      </c>
    </row>
    <row r="842" spans="1:15" x14ac:dyDescent="0.25">
      <c r="A842">
        <v>841</v>
      </c>
      <c r="B842" t="s">
        <v>10798</v>
      </c>
      <c r="C842" t="s">
        <v>4594</v>
      </c>
      <c r="D842" t="s">
        <v>16350</v>
      </c>
      <c r="E842" s="65">
        <f t="shared" si="52"/>
        <v>41177</v>
      </c>
      <c r="F842">
        <f t="shared" si="53"/>
        <v>2012</v>
      </c>
      <c r="G842">
        <f t="shared" si="54"/>
        <v>9</v>
      </c>
      <c r="H842">
        <f t="shared" si="55"/>
        <v>2</v>
      </c>
      <c r="I842" s="1" t="s">
        <v>15622</v>
      </c>
      <c r="J842" s="1" t="s">
        <v>17051</v>
      </c>
      <c r="K842" s="1" t="s">
        <v>17125</v>
      </c>
      <c r="L842" s="1" t="s">
        <v>15623</v>
      </c>
      <c r="M842" s="42">
        <v>0.5</v>
      </c>
      <c r="N842" s="42">
        <v>0.69</v>
      </c>
      <c r="O842" s="1" t="s">
        <v>15616</v>
      </c>
    </row>
    <row r="843" spans="1:15" x14ac:dyDescent="0.25">
      <c r="A843">
        <v>842</v>
      </c>
      <c r="B843" t="s">
        <v>10428</v>
      </c>
      <c r="C843" t="s">
        <v>4952</v>
      </c>
      <c r="D843" t="s">
        <v>16351</v>
      </c>
      <c r="E843" s="65">
        <f t="shared" si="52"/>
        <v>41178</v>
      </c>
      <c r="F843">
        <f t="shared" si="53"/>
        <v>2012</v>
      </c>
      <c r="G843">
        <f t="shared" si="54"/>
        <v>9</v>
      </c>
      <c r="H843">
        <f t="shared" si="55"/>
        <v>3</v>
      </c>
      <c r="I843" s="1" t="s">
        <v>15622</v>
      </c>
      <c r="J843" s="1" t="s">
        <v>17051</v>
      </c>
      <c r="K843" s="1" t="s">
        <v>17125</v>
      </c>
      <c r="L843" s="1" t="s">
        <v>15626</v>
      </c>
      <c r="M843" s="42">
        <v>0.96</v>
      </c>
      <c r="N843" s="42">
        <v>0.99</v>
      </c>
      <c r="O843" s="1" t="s">
        <v>15615</v>
      </c>
    </row>
    <row r="844" spans="1:15" x14ac:dyDescent="0.25">
      <c r="A844">
        <v>843</v>
      </c>
      <c r="B844" t="s">
        <v>8287</v>
      </c>
      <c r="C844" t="s">
        <v>7048</v>
      </c>
      <c r="D844" t="s">
        <v>16352</v>
      </c>
      <c r="E844" s="65">
        <f t="shared" si="52"/>
        <v>41179</v>
      </c>
      <c r="F844">
        <f t="shared" si="53"/>
        <v>2012</v>
      </c>
      <c r="G844">
        <f t="shared" si="54"/>
        <v>9</v>
      </c>
      <c r="H844">
        <f t="shared" si="55"/>
        <v>4</v>
      </c>
      <c r="I844" s="1" t="s">
        <v>15622</v>
      </c>
      <c r="J844" s="1" t="s">
        <v>17051</v>
      </c>
      <c r="K844" s="1" t="s">
        <v>17125</v>
      </c>
      <c r="L844" s="1" t="s">
        <v>15623</v>
      </c>
      <c r="M844" s="42">
        <v>1</v>
      </c>
      <c r="N844" s="42">
        <v>0.6</v>
      </c>
      <c r="O844" s="1" t="s">
        <v>15616</v>
      </c>
    </row>
    <row r="845" spans="1:15" x14ac:dyDescent="0.25">
      <c r="A845">
        <v>844</v>
      </c>
      <c r="B845" t="s">
        <v>11030</v>
      </c>
      <c r="C845" t="s">
        <v>4367</v>
      </c>
      <c r="D845" t="s">
        <v>16353</v>
      </c>
      <c r="E845" s="65">
        <f t="shared" si="52"/>
        <v>41181</v>
      </c>
      <c r="F845">
        <f t="shared" si="53"/>
        <v>2012</v>
      </c>
      <c r="G845">
        <f t="shared" si="54"/>
        <v>9</v>
      </c>
      <c r="H845">
        <f t="shared" si="55"/>
        <v>6</v>
      </c>
      <c r="I845" s="1" t="s">
        <v>15622</v>
      </c>
      <c r="J845" s="1" t="s">
        <v>17051</v>
      </c>
      <c r="K845" s="1" t="s">
        <v>17125</v>
      </c>
      <c r="L845" s="1" t="s">
        <v>15624</v>
      </c>
      <c r="M845" s="42">
        <v>1</v>
      </c>
      <c r="N845" s="42">
        <v>0.85</v>
      </c>
      <c r="O845" s="1" t="s">
        <v>15616</v>
      </c>
    </row>
    <row r="846" spans="1:15" x14ac:dyDescent="0.25">
      <c r="A846">
        <v>845</v>
      </c>
      <c r="B846" t="s">
        <v>10693</v>
      </c>
      <c r="C846" t="s">
        <v>4693</v>
      </c>
      <c r="D846" t="s">
        <v>16354</v>
      </c>
      <c r="E846" s="65">
        <f t="shared" si="52"/>
        <v>41182</v>
      </c>
      <c r="F846">
        <f t="shared" si="53"/>
        <v>2012</v>
      </c>
      <c r="G846">
        <f t="shared" si="54"/>
        <v>9</v>
      </c>
      <c r="H846">
        <f t="shared" si="55"/>
        <v>7</v>
      </c>
      <c r="I846" s="1" t="s">
        <v>15622</v>
      </c>
      <c r="J846" s="1" t="s">
        <v>17051</v>
      </c>
      <c r="K846" s="1" t="s">
        <v>17125</v>
      </c>
      <c r="L846" s="1" t="s">
        <v>15624</v>
      </c>
      <c r="M846" s="42">
        <v>1</v>
      </c>
      <c r="N846" s="42">
        <v>0.4</v>
      </c>
      <c r="O846" s="1" t="s">
        <v>15615</v>
      </c>
    </row>
    <row r="847" spans="1:15" x14ac:dyDescent="0.25">
      <c r="A847">
        <v>846</v>
      </c>
      <c r="B847" t="s">
        <v>8809</v>
      </c>
      <c r="C847" t="s">
        <v>6539</v>
      </c>
      <c r="D847" t="s">
        <v>16354</v>
      </c>
      <c r="E847" s="65">
        <f t="shared" si="52"/>
        <v>41182</v>
      </c>
      <c r="F847">
        <f t="shared" si="53"/>
        <v>2012</v>
      </c>
      <c r="G847">
        <f t="shared" si="54"/>
        <v>9</v>
      </c>
      <c r="H847">
        <f t="shared" si="55"/>
        <v>7</v>
      </c>
      <c r="I847" s="1" t="s">
        <v>15622</v>
      </c>
      <c r="J847" s="1" t="s">
        <v>17051</v>
      </c>
      <c r="K847" s="1" t="s">
        <v>17125</v>
      </c>
      <c r="L847" s="1" t="s">
        <v>15624</v>
      </c>
      <c r="M847" s="42">
        <v>0.9</v>
      </c>
      <c r="N847" s="42">
        <v>0.94</v>
      </c>
      <c r="O847" s="1" t="s">
        <v>15616</v>
      </c>
    </row>
    <row r="848" spans="1:15" x14ac:dyDescent="0.25">
      <c r="A848">
        <v>847</v>
      </c>
      <c r="B848" t="s">
        <v>7720</v>
      </c>
      <c r="C848" t="s">
        <v>7600</v>
      </c>
      <c r="D848" t="s">
        <v>16355</v>
      </c>
      <c r="E848" s="65">
        <f t="shared" si="52"/>
        <v>41183</v>
      </c>
      <c r="F848">
        <f t="shared" si="53"/>
        <v>2012</v>
      </c>
      <c r="G848">
        <f t="shared" si="54"/>
        <v>10</v>
      </c>
      <c r="H848">
        <f t="shared" si="55"/>
        <v>1</v>
      </c>
      <c r="I848" s="1" t="s">
        <v>15625</v>
      </c>
      <c r="J848" s="1" t="s">
        <v>17051</v>
      </c>
      <c r="K848" s="1" t="s">
        <v>17125</v>
      </c>
      <c r="L848" s="1" t="s">
        <v>15623</v>
      </c>
      <c r="M848" s="42">
        <v>0.67</v>
      </c>
      <c r="N848" s="42">
        <v>1</v>
      </c>
      <c r="O848" s="1" t="s">
        <v>15615</v>
      </c>
    </row>
    <row r="849" spans="1:15" x14ac:dyDescent="0.25">
      <c r="A849">
        <v>848</v>
      </c>
      <c r="B849" t="s">
        <v>9137</v>
      </c>
      <c r="C849" t="s">
        <v>6216</v>
      </c>
      <c r="D849" t="s">
        <v>16355</v>
      </c>
      <c r="E849" s="65">
        <f t="shared" si="52"/>
        <v>41183</v>
      </c>
      <c r="F849">
        <f t="shared" si="53"/>
        <v>2012</v>
      </c>
      <c r="G849">
        <f t="shared" si="54"/>
        <v>10</v>
      </c>
      <c r="H849">
        <f t="shared" si="55"/>
        <v>1</v>
      </c>
      <c r="I849" s="1" t="s">
        <v>15715</v>
      </c>
      <c r="J849" s="1" t="s">
        <v>17069</v>
      </c>
      <c r="K849" s="1" t="s">
        <v>17125</v>
      </c>
      <c r="L849" s="1" t="s">
        <v>15623</v>
      </c>
      <c r="M849" s="42">
        <v>1</v>
      </c>
      <c r="N849" s="42">
        <v>0.89</v>
      </c>
      <c r="O849" s="1" t="s">
        <v>15616</v>
      </c>
    </row>
    <row r="850" spans="1:15" x14ac:dyDescent="0.25">
      <c r="A850">
        <v>849</v>
      </c>
      <c r="B850" t="s">
        <v>10952</v>
      </c>
      <c r="C850" t="s">
        <v>4442</v>
      </c>
      <c r="D850" t="s">
        <v>11869</v>
      </c>
      <c r="E850" s="65">
        <f t="shared" si="52"/>
        <v>41184</v>
      </c>
      <c r="F850">
        <f t="shared" si="53"/>
        <v>2012</v>
      </c>
      <c r="G850">
        <f t="shared" si="54"/>
        <v>10</v>
      </c>
      <c r="H850">
        <f t="shared" si="55"/>
        <v>2</v>
      </c>
      <c r="I850" s="1" t="s">
        <v>15622</v>
      </c>
      <c r="J850" s="1" t="s">
        <v>17051</v>
      </c>
      <c r="K850" s="1" t="s">
        <v>17125</v>
      </c>
      <c r="L850" s="1" t="s">
        <v>15626</v>
      </c>
      <c r="M850" s="42">
        <v>1</v>
      </c>
      <c r="N850" s="42">
        <v>0.93</v>
      </c>
      <c r="O850" s="1" t="s">
        <v>15616</v>
      </c>
    </row>
    <row r="851" spans="1:15" x14ac:dyDescent="0.25">
      <c r="A851">
        <v>850</v>
      </c>
      <c r="B851" t="s">
        <v>11380</v>
      </c>
      <c r="C851" t="s">
        <v>4020</v>
      </c>
      <c r="D851" t="s">
        <v>16356</v>
      </c>
      <c r="E851" s="65">
        <f t="shared" si="52"/>
        <v>41185</v>
      </c>
      <c r="F851">
        <f t="shared" si="53"/>
        <v>2012</v>
      </c>
      <c r="G851">
        <f t="shared" si="54"/>
        <v>10</v>
      </c>
      <c r="H851">
        <f t="shared" si="55"/>
        <v>3</v>
      </c>
      <c r="I851" s="1" t="s">
        <v>15622</v>
      </c>
      <c r="J851" s="1" t="s">
        <v>17051</v>
      </c>
      <c r="K851" s="1" t="s">
        <v>17125</v>
      </c>
      <c r="L851" s="1" t="s">
        <v>15626</v>
      </c>
      <c r="M851" s="42">
        <v>1</v>
      </c>
      <c r="N851" s="42">
        <v>0.8</v>
      </c>
      <c r="O851" s="1" t="s">
        <v>15616</v>
      </c>
    </row>
    <row r="852" spans="1:15" x14ac:dyDescent="0.25">
      <c r="A852">
        <v>851</v>
      </c>
      <c r="B852" t="s">
        <v>8754</v>
      </c>
      <c r="C852" t="s">
        <v>6594</v>
      </c>
      <c r="D852" t="s">
        <v>16356</v>
      </c>
      <c r="E852" s="65">
        <f t="shared" si="52"/>
        <v>41185</v>
      </c>
      <c r="F852">
        <f t="shared" si="53"/>
        <v>2012</v>
      </c>
      <c r="G852">
        <f t="shared" si="54"/>
        <v>10</v>
      </c>
      <c r="H852">
        <f t="shared" si="55"/>
        <v>3</v>
      </c>
      <c r="I852" s="1" t="s">
        <v>15622</v>
      </c>
      <c r="J852" s="1" t="s">
        <v>17051</v>
      </c>
      <c r="K852" s="1" t="s">
        <v>17125</v>
      </c>
      <c r="L852" s="1" t="s">
        <v>15626</v>
      </c>
      <c r="M852" s="42">
        <v>1</v>
      </c>
      <c r="N852" s="42">
        <v>1</v>
      </c>
      <c r="O852" s="1" t="s">
        <v>15616</v>
      </c>
    </row>
    <row r="853" spans="1:15" x14ac:dyDescent="0.25">
      <c r="A853">
        <v>852</v>
      </c>
      <c r="B853" t="s">
        <v>10265</v>
      </c>
      <c r="C853" t="s">
        <v>5114</v>
      </c>
      <c r="D853" t="s">
        <v>16357</v>
      </c>
      <c r="E853" s="65">
        <f t="shared" si="52"/>
        <v>41186</v>
      </c>
      <c r="F853">
        <f t="shared" si="53"/>
        <v>2012</v>
      </c>
      <c r="G853">
        <f t="shared" si="54"/>
        <v>10</v>
      </c>
      <c r="H853">
        <f t="shared" si="55"/>
        <v>4</v>
      </c>
      <c r="I853" s="1" t="s">
        <v>15622</v>
      </c>
      <c r="J853" s="1" t="s">
        <v>17051</v>
      </c>
      <c r="K853" s="1" t="s">
        <v>17125</v>
      </c>
      <c r="L853" s="1" t="s">
        <v>15626</v>
      </c>
      <c r="M853" s="42">
        <v>1</v>
      </c>
      <c r="N853" s="42">
        <v>0.56999999999999995</v>
      </c>
      <c r="O853" s="1" t="s">
        <v>15615</v>
      </c>
    </row>
    <row r="854" spans="1:15" x14ac:dyDescent="0.25">
      <c r="A854">
        <v>853</v>
      </c>
      <c r="B854" t="s">
        <v>9852</v>
      </c>
      <c r="C854" t="s">
        <v>5519</v>
      </c>
      <c r="D854" t="s">
        <v>16357</v>
      </c>
      <c r="E854" s="65">
        <f t="shared" si="52"/>
        <v>41186</v>
      </c>
      <c r="F854">
        <f t="shared" si="53"/>
        <v>2012</v>
      </c>
      <c r="G854">
        <f t="shared" si="54"/>
        <v>10</v>
      </c>
      <c r="H854">
        <f t="shared" si="55"/>
        <v>4</v>
      </c>
      <c r="I854" s="1" t="s">
        <v>15745</v>
      </c>
      <c r="J854" s="1" t="s">
        <v>17079</v>
      </c>
      <c r="K854" s="1" t="s">
        <v>17125</v>
      </c>
      <c r="L854" s="1" t="s">
        <v>15626</v>
      </c>
      <c r="M854" s="42">
        <v>1</v>
      </c>
      <c r="N854" s="42">
        <v>0.85</v>
      </c>
      <c r="O854" s="1" t="s">
        <v>15616</v>
      </c>
    </row>
    <row r="855" spans="1:15" x14ac:dyDescent="0.25">
      <c r="A855">
        <v>854</v>
      </c>
      <c r="B855" t="s">
        <v>11038</v>
      </c>
      <c r="C855" t="s">
        <v>4359</v>
      </c>
      <c r="D855" t="s">
        <v>16357</v>
      </c>
      <c r="E855" s="65">
        <f t="shared" si="52"/>
        <v>41186</v>
      </c>
      <c r="F855">
        <f t="shared" si="53"/>
        <v>2012</v>
      </c>
      <c r="G855">
        <f t="shared" si="54"/>
        <v>10</v>
      </c>
      <c r="H855">
        <f t="shared" si="55"/>
        <v>4</v>
      </c>
      <c r="I855" s="1" t="s">
        <v>15625</v>
      </c>
      <c r="J855" s="1" t="s">
        <v>17051</v>
      </c>
      <c r="K855" s="1" t="s">
        <v>17125</v>
      </c>
      <c r="L855" s="1" t="s">
        <v>15624</v>
      </c>
      <c r="M855" s="42">
        <v>1</v>
      </c>
      <c r="N855" s="42">
        <v>0.68</v>
      </c>
      <c r="O855" s="1" t="s">
        <v>15616</v>
      </c>
    </row>
    <row r="856" spans="1:15" x14ac:dyDescent="0.25">
      <c r="A856">
        <v>855</v>
      </c>
      <c r="B856" t="s">
        <v>11294</v>
      </c>
      <c r="C856" t="s">
        <v>4107</v>
      </c>
      <c r="D856" t="s">
        <v>16358</v>
      </c>
      <c r="E856" s="65">
        <f t="shared" si="52"/>
        <v>41189</v>
      </c>
      <c r="F856">
        <f t="shared" si="53"/>
        <v>2012</v>
      </c>
      <c r="G856">
        <f t="shared" si="54"/>
        <v>10</v>
      </c>
      <c r="H856">
        <f t="shared" si="55"/>
        <v>7</v>
      </c>
      <c r="I856" s="1" t="s">
        <v>15622</v>
      </c>
      <c r="J856" s="1" t="s">
        <v>17051</v>
      </c>
      <c r="K856" s="1" t="s">
        <v>17125</v>
      </c>
      <c r="L856" s="1" t="s">
        <v>15623</v>
      </c>
      <c r="M856" s="42">
        <v>0.5</v>
      </c>
      <c r="N856" s="42">
        <v>0.83</v>
      </c>
      <c r="O856" s="1" t="s">
        <v>15615</v>
      </c>
    </row>
    <row r="857" spans="1:15" x14ac:dyDescent="0.25">
      <c r="A857">
        <v>856</v>
      </c>
      <c r="B857" t="s">
        <v>11651</v>
      </c>
      <c r="C857" t="s">
        <v>3754</v>
      </c>
      <c r="D857" t="s">
        <v>16358</v>
      </c>
      <c r="E857" s="65">
        <f t="shared" si="52"/>
        <v>41189</v>
      </c>
      <c r="F857">
        <f t="shared" si="53"/>
        <v>2012</v>
      </c>
      <c r="G857">
        <f t="shared" si="54"/>
        <v>10</v>
      </c>
      <c r="H857">
        <f t="shared" si="55"/>
        <v>7</v>
      </c>
      <c r="I857" s="1" t="s">
        <v>15622</v>
      </c>
      <c r="J857" s="1" t="s">
        <v>17051</v>
      </c>
      <c r="K857" s="1" t="s">
        <v>17125</v>
      </c>
      <c r="L857" s="1" t="s">
        <v>15628</v>
      </c>
      <c r="M857" s="42">
        <v>0.28999999999999998</v>
      </c>
      <c r="N857" s="42">
        <v>0.6</v>
      </c>
      <c r="O857" s="1" t="s">
        <v>15615</v>
      </c>
    </row>
    <row r="858" spans="1:15" x14ac:dyDescent="0.25">
      <c r="A858">
        <v>857</v>
      </c>
      <c r="B858" t="s">
        <v>10341</v>
      </c>
      <c r="C858" t="s">
        <v>5038</v>
      </c>
      <c r="D858" t="s">
        <v>16358</v>
      </c>
      <c r="E858" s="65">
        <f t="shared" si="52"/>
        <v>41189</v>
      </c>
      <c r="F858">
        <f t="shared" si="53"/>
        <v>2012</v>
      </c>
      <c r="G858">
        <f t="shared" si="54"/>
        <v>10</v>
      </c>
      <c r="H858">
        <f t="shared" si="55"/>
        <v>7</v>
      </c>
      <c r="I858" s="1" t="s">
        <v>15622</v>
      </c>
      <c r="J858" s="1" t="s">
        <v>17051</v>
      </c>
      <c r="K858" s="1" t="s">
        <v>17125</v>
      </c>
      <c r="L858" s="1" t="s">
        <v>15623</v>
      </c>
      <c r="M858" s="42">
        <v>0.9</v>
      </c>
      <c r="N858" s="42">
        <v>0.75</v>
      </c>
      <c r="O858" s="1" t="s">
        <v>15615</v>
      </c>
    </row>
    <row r="859" spans="1:15" x14ac:dyDescent="0.25">
      <c r="A859">
        <v>858</v>
      </c>
      <c r="B859" t="s">
        <v>11220</v>
      </c>
      <c r="C859" t="s">
        <v>4181</v>
      </c>
      <c r="D859" t="s">
        <v>16359</v>
      </c>
      <c r="E859" s="65">
        <f t="shared" si="52"/>
        <v>41190</v>
      </c>
      <c r="F859">
        <f t="shared" si="53"/>
        <v>2012</v>
      </c>
      <c r="G859">
        <f t="shared" si="54"/>
        <v>10</v>
      </c>
      <c r="H859">
        <f t="shared" si="55"/>
        <v>1</v>
      </c>
      <c r="I859" s="1" t="s">
        <v>15622</v>
      </c>
      <c r="J859" s="1" t="s">
        <v>17051</v>
      </c>
      <c r="K859" s="1" t="s">
        <v>17125</v>
      </c>
      <c r="L859" s="1" t="s">
        <v>15623</v>
      </c>
      <c r="M859" s="42">
        <v>1</v>
      </c>
      <c r="N859" s="42">
        <v>0.75</v>
      </c>
      <c r="O859" s="1" t="s">
        <v>15616</v>
      </c>
    </row>
    <row r="860" spans="1:15" x14ac:dyDescent="0.25">
      <c r="A860">
        <v>859</v>
      </c>
      <c r="B860" t="s">
        <v>8671</v>
      </c>
      <c r="C860" t="s">
        <v>6677</v>
      </c>
      <c r="D860" t="s">
        <v>16359</v>
      </c>
      <c r="E860" s="65">
        <f t="shared" si="52"/>
        <v>41190</v>
      </c>
      <c r="F860">
        <f t="shared" si="53"/>
        <v>2012</v>
      </c>
      <c r="G860">
        <f t="shared" si="54"/>
        <v>10</v>
      </c>
      <c r="H860">
        <f t="shared" si="55"/>
        <v>1</v>
      </c>
      <c r="I860" s="1" t="s">
        <v>15622</v>
      </c>
      <c r="J860" s="1" t="s">
        <v>17051</v>
      </c>
      <c r="K860" s="1" t="s">
        <v>17125</v>
      </c>
      <c r="L860" s="1" t="s">
        <v>15623</v>
      </c>
      <c r="M860" s="42">
        <v>1</v>
      </c>
      <c r="N860" s="42">
        <v>0.93</v>
      </c>
      <c r="O860" s="1" t="s">
        <v>15616</v>
      </c>
    </row>
    <row r="861" spans="1:15" x14ac:dyDescent="0.25">
      <c r="A861">
        <v>860</v>
      </c>
      <c r="B861" t="s">
        <v>11032</v>
      </c>
      <c r="C861" t="s">
        <v>4365</v>
      </c>
      <c r="D861" t="s">
        <v>16359</v>
      </c>
      <c r="E861" s="65">
        <f t="shared" si="52"/>
        <v>41190</v>
      </c>
      <c r="F861">
        <f t="shared" si="53"/>
        <v>2012</v>
      </c>
      <c r="G861">
        <f t="shared" si="54"/>
        <v>10</v>
      </c>
      <c r="H861">
        <f t="shared" si="55"/>
        <v>1</v>
      </c>
      <c r="I861" s="1" t="s">
        <v>15622</v>
      </c>
      <c r="J861" s="1" t="s">
        <v>17051</v>
      </c>
      <c r="K861" s="1" t="s">
        <v>17125</v>
      </c>
      <c r="L861" s="1" t="s">
        <v>15626</v>
      </c>
      <c r="M861" s="42">
        <v>1</v>
      </c>
      <c r="N861" s="42">
        <v>0.89</v>
      </c>
      <c r="O861" s="1" t="s">
        <v>15616</v>
      </c>
    </row>
    <row r="862" spans="1:15" x14ac:dyDescent="0.25">
      <c r="A862">
        <v>861</v>
      </c>
      <c r="B862" t="s">
        <v>8831</v>
      </c>
      <c r="C862" t="s">
        <v>6517</v>
      </c>
      <c r="D862" t="s">
        <v>16360</v>
      </c>
      <c r="E862" s="65">
        <f t="shared" si="52"/>
        <v>41191</v>
      </c>
      <c r="F862">
        <f t="shared" si="53"/>
        <v>2012</v>
      </c>
      <c r="G862">
        <f t="shared" si="54"/>
        <v>10</v>
      </c>
      <c r="H862">
        <f t="shared" si="55"/>
        <v>2</v>
      </c>
      <c r="I862" s="1" t="s">
        <v>15622</v>
      </c>
      <c r="J862" s="1" t="s">
        <v>17051</v>
      </c>
      <c r="K862" s="1" t="s">
        <v>17125</v>
      </c>
      <c r="L862" s="1" t="s">
        <v>15628</v>
      </c>
      <c r="M862" s="42">
        <v>0</v>
      </c>
      <c r="N862" s="42">
        <v>0.98</v>
      </c>
      <c r="O862" s="1" t="s">
        <v>15616</v>
      </c>
    </row>
    <row r="863" spans="1:15" x14ac:dyDescent="0.25">
      <c r="A863">
        <v>862</v>
      </c>
      <c r="B863" t="s">
        <v>11584</v>
      </c>
      <c r="C863" t="s">
        <v>3821</v>
      </c>
      <c r="D863" t="s">
        <v>16360</v>
      </c>
      <c r="E863" s="65">
        <f t="shared" si="52"/>
        <v>41191</v>
      </c>
      <c r="F863">
        <f t="shared" si="53"/>
        <v>2012</v>
      </c>
      <c r="G863">
        <f t="shared" si="54"/>
        <v>10</v>
      </c>
      <c r="H863">
        <f t="shared" si="55"/>
        <v>2</v>
      </c>
      <c r="I863" s="1" t="s">
        <v>15622</v>
      </c>
      <c r="J863" s="1" t="s">
        <v>17051</v>
      </c>
      <c r="K863" s="1" t="s">
        <v>17125</v>
      </c>
      <c r="L863" s="1" t="s">
        <v>15626</v>
      </c>
      <c r="M863" s="42">
        <v>1</v>
      </c>
      <c r="N863" s="42">
        <v>1</v>
      </c>
      <c r="O863" s="1" t="s">
        <v>15616</v>
      </c>
    </row>
    <row r="864" spans="1:15" x14ac:dyDescent="0.25">
      <c r="A864">
        <v>863</v>
      </c>
      <c r="B864" t="s">
        <v>8563</v>
      </c>
      <c r="C864" t="s">
        <v>6784</v>
      </c>
      <c r="D864" t="s">
        <v>16361</v>
      </c>
      <c r="E864" s="65">
        <f t="shared" si="52"/>
        <v>41192</v>
      </c>
      <c r="F864">
        <f t="shared" si="53"/>
        <v>2012</v>
      </c>
      <c r="G864">
        <f t="shared" si="54"/>
        <v>10</v>
      </c>
      <c r="H864">
        <f t="shared" si="55"/>
        <v>3</v>
      </c>
      <c r="I864" s="1" t="s">
        <v>15622</v>
      </c>
      <c r="J864" s="1" t="s">
        <v>17051</v>
      </c>
      <c r="K864" s="1" t="s">
        <v>17125</v>
      </c>
      <c r="L864" s="1" t="s">
        <v>15626</v>
      </c>
      <c r="M864" s="42">
        <v>1</v>
      </c>
      <c r="N864" s="42">
        <v>1</v>
      </c>
      <c r="O864" s="1" t="s">
        <v>15615</v>
      </c>
    </row>
    <row r="865" spans="1:15" x14ac:dyDescent="0.25">
      <c r="A865">
        <v>864</v>
      </c>
      <c r="B865" t="s">
        <v>8133</v>
      </c>
      <c r="C865" t="s">
        <v>7202</v>
      </c>
      <c r="D865" t="s">
        <v>16362</v>
      </c>
      <c r="E865" s="65">
        <f t="shared" si="52"/>
        <v>41193</v>
      </c>
      <c r="F865">
        <f t="shared" si="53"/>
        <v>2012</v>
      </c>
      <c r="G865">
        <f t="shared" si="54"/>
        <v>10</v>
      </c>
      <c r="H865">
        <f t="shared" si="55"/>
        <v>4</v>
      </c>
      <c r="I865" s="1" t="s">
        <v>15622</v>
      </c>
      <c r="J865" s="1" t="s">
        <v>17051</v>
      </c>
      <c r="K865" s="1" t="s">
        <v>17125</v>
      </c>
      <c r="L865" s="1" t="s">
        <v>15623</v>
      </c>
      <c r="M865" s="42">
        <v>0.5</v>
      </c>
      <c r="N865" s="42">
        <v>0.33</v>
      </c>
      <c r="O865" s="1" t="s">
        <v>15615</v>
      </c>
    </row>
    <row r="866" spans="1:15" x14ac:dyDescent="0.25">
      <c r="A866">
        <v>865</v>
      </c>
      <c r="B866" t="s">
        <v>8714</v>
      </c>
      <c r="C866" t="s">
        <v>6634</v>
      </c>
      <c r="D866" t="s">
        <v>16362</v>
      </c>
      <c r="E866" s="65">
        <f t="shared" si="52"/>
        <v>41193</v>
      </c>
      <c r="F866">
        <f t="shared" si="53"/>
        <v>2012</v>
      </c>
      <c r="G866">
        <f t="shared" si="54"/>
        <v>10</v>
      </c>
      <c r="H866">
        <f t="shared" si="55"/>
        <v>4</v>
      </c>
      <c r="I866" s="1" t="s">
        <v>15625</v>
      </c>
      <c r="J866" s="1" t="s">
        <v>17051</v>
      </c>
      <c r="K866" s="1" t="s">
        <v>17125</v>
      </c>
      <c r="L866" s="1" t="s">
        <v>15623</v>
      </c>
      <c r="M866" s="42">
        <v>1</v>
      </c>
      <c r="N866" s="42">
        <v>0.42</v>
      </c>
      <c r="O866" s="1" t="s">
        <v>15615</v>
      </c>
    </row>
    <row r="867" spans="1:15" x14ac:dyDescent="0.25">
      <c r="A867">
        <v>866</v>
      </c>
      <c r="B867" t="s">
        <v>9174</v>
      </c>
      <c r="C867" t="s">
        <v>3572</v>
      </c>
      <c r="D867" t="s">
        <v>16363</v>
      </c>
      <c r="E867" s="65">
        <f t="shared" si="52"/>
        <v>41194</v>
      </c>
      <c r="F867">
        <f t="shared" si="53"/>
        <v>2012</v>
      </c>
      <c r="G867">
        <f t="shared" si="54"/>
        <v>10</v>
      </c>
      <c r="H867">
        <f t="shared" si="55"/>
        <v>5</v>
      </c>
      <c r="I867" s="1" t="s">
        <v>15622</v>
      </c>
      <c r="J867" s="1" t="s">
        <v>17051</v>
      </c>
      <c r="K867" s="1" t="s">
        <v>17125</v>
      </c>
      <c r="L867" s="1" t="s">
        <v>15626</v>
      </c>
      <c r="M867" s="42">
        <v>1</v>
      </c>
      <c r="N867" s="42">
        <v>0.83</v>
      </c>
      <c r="O867" s="1" t="s">
        <v>15615</v>
      </c>
    </row>
    <row r="868" spans="1:15" x14ac:dyDescent="0.25">
      <c r="A868">
        <v>867</v>
      </c>
      <c r="B868" t="s">
        <v>10477</v>
      </c>
      <c r="C868" t="s">
        <v>4906</v>
      </c>
      <c r="D868" t="s">
        <v>16364</v>
      </c>
      <c r="E868" s="65">
        <f t="shared" si="52"/>
        <v>41195</v>
      </c>
      <c r="F868">
        <f t="shared" si="53"/>
        <v>2012</v>
      </c>
      <c r="G868">
        <f t="shared" si="54"/>
        <v>10</v>
      </c>
      <c r="H868">
        <f t="shared" si="55"/>
        <v>6</v>
      </c>
      <c r="I868" s="1" t="s">
        <v>15622</v>
      </c>
      <c r="J868" s="1" t="s">
        <v>17051</v>
      </c>
      <c r="K868" s="1" t="s">
        <v>17125</v>
      </c>
      <c r="L868" s="1" t="s">
        <v>15628</v>
      </c>
      <c r="M868" s="42">
        <v>0.2</v>
      </c>
      <c r="N868" s="42">
        <v>0</v>
      </c>
      <c r="O868" s="1" t="s">
        <v>15615</v>
      </c>
    </row>
    <row r="869" spans="1:15" x14ac:dyDescent="0.25">
      <c r="A869">
        <v>868</v>
      </c>
      <c r="B869" t="s">
        <v>11172</v>
      </c>
      <c r="C869" t="s">
        <v>4228</v>
      </c>
      <c r="D869" t="s">
        <v>16364</v>
      </c>
      <c r="E869" s="65">
        <f t="shared" si="52"/>
        <v>41195</v>
      </c>
      <c r="F869">
        <f t="shared" si="53"/>
        <v>2012</v>
      </c>
      <c r="G869">
        <f t="shared" si="54"/>
        <v>10</v>
      </c>
      <c r="H869">
        <f t="shared" si="55"/>
        <v>6</v>
      </c>
      <c r="I869" s="1" t="s">
        <v>15622</v>
      </c>
      <c r="J869" s="1" t="s">
        <v>17051</v>
      </c>
      <c r="K869" s="1" t="s">
        <v>17125</v>
      </c>
      <c r="L869" s="1" t="s">
        <v>15626</v>
      </c>
      <c r="M869" s="42">
        <v>0.95</v>
      </c>
      <c r="N869" s="42">
        <v>1</v>
      </c>
      <c r="O869" s="1" t="s">
        <v>15615</v>
      </c>
    </row>
    <row r="870" spans="1:15" x14ac:dyDescent="0.25">
      <c r="A870">
        <v>869</v>
      </c>
      <c r="B870" t="s">
        <v>8271</v>
      </c>
      <c r="C870" t="s">
        <v>7064</v>
      </c>
      <c r="D870" t="s">
        <v>11870</v>
      </c>
      <c r="E870" s="65">
        <f t="shared" si="52"/>
        <v>41198</v>
      </c>
      <c r="F870">
        <f t="shared" si="53"/>
        <v>2012</v>
      </c>
      <c r="G870">
        <f t="shared" si="54"/>
        <v>10</v>
      </c>
      <c r="H870">
        <f t="shared" si="55"/>
        <v>2</v>
      </c>
      <c r="I870" s="1" t="s">
        <v>15622</v>
      </c>
      <c r="J870" s="1" t="s">
        <v>17051</v>
      </c>
      <c r="K870" s="1" t="s">
        <v>17125</v>
      </c>
      <c r="L870" s="1" t="s">
        <v>15624</v>
      </c>
      <c r="M870" s="42">
        <v>1</v>
      </c>
      <c r="N870" s="42">
        <v>0.85</v>
      </c>
      <c r="O870" s="1" t="s">
        <v>15616</v>
      </c>
    </row>
    <row r="871" spans="1:15" x14ac:dyDescent="0.25">
      <c r="A871">
        <v>870</v>
      </c>
      <c r="B871" t="s">
        <v>9888</v>
      </c>
      <c r="C871" t="s">
        <v>5483</v>
      </c>
      <c r="D871" t="s">
        <v>11870</v>
      </c>
      <c r="E871" s="65">
        <f t="shared" si="52"/>
        <v>41198</v>
      </c>
      <c r="F871">
        <f t="shared" si="53"/>
        <v>2012</v>
      </c>
      <c r="G871">
        <f t="shared" si="54"/>
        <v>10</v>
      </c>
      <c r="H871">
        <f t="shared" si="55"/>
        <v>2</v>
      </c>
      <c r="I871" s="1" t="s">
        <v>15622</v>
      </c>
      <c r="J871" s="1" t="s">
        <v>17051</v>
      </c>
      <c r="K871" s="1" t="s">
        <v>17125</v>
      </c>
      <c r="L871" s="1" t="s">
        <v>15624</v>
      </c>
      <c r="M871" s="42">
        <v>1</v>
      </c>
      <c r="N871" s="42">
        <v>0.75</v>
      </c>
      <c r="O871" s="1" t="s">
        <v>15616</v>
      </c>
    </row>
    <row r="872" spans="1:15" x14ac:dyDescent="0.25">
      <c r="A872">
        <v>871</v>
      </c>
      <c r="B872" t="s">
        <v>8064</v>
      </c>
      <c r="C872" t="s">
        <v>7269</v>
      </c>
      <c r="D872" t="s">
        <v>11870</v>
      </c>
      <c r="E872" s="65">
        <f t="shared" si="52"/>
        <v>41198</v>
      </c>
      <c r="F872">
        <f t="shared" si="53"/>
        <v>2012</v>
      </c>
      <c r="G872">
        <f t="shared" si="54"/>
        <v>10</v>
      </c>
      <c r="H872">
        <f t="shared" si="55"/>
        <v>2</v>
      </c>
      <c r="I872" s="1" t="s">
        <v>15622</v>
      </c>
      <c r="J872" s="1" t="s">
        <v>17051</v>
      </c>
      <c r="K872" s="1" t="s">
        <v>17125</v>
      </c>
      <c r="L872" s="1" t="s">
        <v>15624</v>
      </c>
      <c r="M872" s="42">
        <v>0.84</v>
      </c>
      <c r="N872" s="42">
        <v>0.99</v>
      </c>
      <c r="O872" s="1" t="s">
        <v>15616</v>
      </c>
    </row>
    <row r="873" spans="1:15" x14ac:dyDescent="0.25">
      <c r="A873">
        <v>872</v>
      </c>
      <c r="B873" t="s">
        <v>9013</v>
      </c>
      <c r="C873" t="s">
        <v>6341</v>
      </c>
      <c r="D873" t="s">
        <v>16365</v>
      </c>
      <c r="E873" s="65">
        <f t="shared" si="52"/>
        <v>41199</v>
      </c>
      <c r="F873">
        <f t="shared" si="53"/>
        <v>2012</v>
      </c>
      <c r="G873">
        <f t="shared" si="54"/>
        <v>10</v>
      </c>
      <c r="H873">
        <f t="shared" si="55"/>
        <v>3</v>
      </c>
      <c r="I873" s="1" t="s">
        <v>15708</v>
      </c>
      <c r="J873" s="1" t="s">
        <v>17053</v>
      </c>
      <c r="K873" s="1" t="s">
        <v>17125</v>
      </c>
      <c r="L873" s="1" t="s">
        <v>15624</v>
      </c>
      <c r="M873" s="42">
        <v>1</v>
      </c>
      <c r="N873" s="42">
        <v>0.98</v>
      </c>
      <c r="O873" s="1" t="s">
        <v>15616</v>
      </c>
    </row>
    <row r="874" spans="1:15" x14ac:dyDescent="0.25">
      <c r="A874">
        <v>873</v>
      </c>
      <c r="B874" t="s">
        <v>10544</v>
      </c>
      <c r="C874" t="s">
        <v>4840</v>
      </c>
      <c r="D874" t="s">
        <v>16365</v>
      </c>
      <c r="E874" s="65">
        <f t="shared" si="52"/>
        <v>41199</v>
      </c>
      <c r="F874">
        <f t="shared" si="53"/>
        <v>2012</v>
      </c>
      <c r="G874">
        <f t="shared" si="54"/>
        <v>10</v>
      </c>
      <c r="H874">
        <f t="shared" si="55"/>
        <v>3</v>
      </c>
      <c r="I874" s="1" t="s">
        <v>15622</v>
      </c>
      <c r="J874" s="1" t="s">
        <v>17051</v>
      </c>
      <c r="K874" s="1" t="s">
        <v>17125</v>
      </c>
      <c r="L874" s="1" t="s">
        <v>15623</v>
      </c>
      <c r="M874" s="42">
        <v>1</v>
      </c>
      <c r="N874" s="42">
        <v>0.98</v>
      </c>
      <c r="O874" s="1" t="s">
        <v>15616</v>
      </c>
    </row>
    <row r="875" spans="1:15" x14ac:dyDescent="0.25">
      <c r="A875">
        <v>874</v>
      </c>
      <c r="B875" t="s">
        <v>11273</v>
      </c>
      <c r="C875" t="s">
        <v>4128</v>
      </c>
      <c r="D875" t="s">
        <v>16365</v>
      </c>
      <c r="E875" s="65">
        <f t="shared" si="52"/>
        <v>41199</v>
      </c>
      <c r="F875">
        <f t="shared" si="53"/>
        <v>2012</v>
      </c>
      <c r="G875">
        <f t="shared" si="54"/>
        <v>10</v>
      </c>
      <c r="H875">
        <f t="shared" si="55"/>
        <v>3</v>
      </c>
      <c r="I875" s="1" t="s">
        <v>15622</v>
      </c>
      <c r="J875" s="1" t="s">
        <v>17051</v>
      </c>
      <c r="K875" s="1" t="s">
        <v>17125</v>
      </c>
      <c r="L875" s="1" t="s">
        <v>15624</v>
      </c>
      <c r="M875" s="42">
        <v>0.83</v>
      </c>
      <c r="N875" s="42">
        <v>0.96</v>
      </c>
      <c r="O875" s="1" t="s">
        <v>15616</v>
      </c>
    </row>
    <row r="876" spans="1:15" x14ac:dyDescent="0.25">
      <c r="A876">
        <v>875</v>
      </c>
      <c r="B876" t="s">
        <v>8990</v>
      </c>
      <c r="C876" t="s">
        <v>6363</v>
      </c>
      <c r="D876" t="s">
        <v>16366</v>
      </c>
      <c r="E876" s="65">
        <f t="shared" si="52"/>
        <v>41200</v>
      </c>
      <c r="F876">
        <f t="shared" si="53"/>
        <v>2012</v>
      </c>
      <c r="G876">
        <f t="shared" si="54"/>
        <v>10</v>
      </c>
      <c r="H876">
        <f t="shared" si="55"/>
        <v>4</v>
      </c>
      <c r="I876" s="1" t="s">
        <v>15622</v>
      </c>
      <c r="J876" s="1" t="s">
        <v>17051</v>
      </c>
      <c r="K876" s="1" t="s">
        <v>17125</v>
      </c>
      <c r="L876" s="1" t="s">
        <v>15623</v>
      </c>
      <c r="M876" s="42">
        <v>1</v>
      </c>
      <c r="N876" s="42">
        <v>1</v>
      </c>
      <c r="O876" s="1" t="s">
        <v>15615</v>
      </c>
    </row>
    <row r="877" spans="1:15" x14ac:dyDescent="0.25">
      <c r="A877">
        <v>876</v>
      </c>
      <c r="B877" t="s">
        <v>8426</v>
      </c>
      <c r="C877" t="s">
        <v>6916</v>
      </c>
      <c r="D877" t="s">
        <v>16367</v>
      </c>
      <c r="E877" s="65">
        <f t="shared" si="52"/>
        <v>41201</v>
      </c>
      <c r="F877">
        <f t="shared" si="53"/>
        <v>2012</v>
      </c>
      <c r="G877">
        <f t="shared" si="54"/>
        <v>10</v>
      </c>
      <c r="H877">
        <f t="shared" si="55"/>
        <v>5</v>
      </c>
      <c r="I877" s="1" t="s">
        <v>15622</v>
      </c>
      <c r="J877" s="1" t="s">
        <v>17051</v>
      </c>
      <c r="K877" s="1" t="s">
        <v>17125</v>
      </c>
      <c r="L877" s="1" t="s">
        <v>15623</v>
      </c>
      <c r="M877" s="42">
        <v>1</v>
      </c>
      <c r="N877" s="42">
        <v>0.94</v>
      </c>
      <c r="O877" s="1" t="s">
        <v>15616</v>
      </c>
    </row>
    <row r="878" spans="1:15" x14ac:dyDescent="0.25">
      <c r="A878">
        <v>877</v>
      </c>
      <c r="B878" t="s">
        <v>8220</v>
      </c>
      <c r="C878" t="s">
        <v>7115</v>
      </c>
      <c r="D878" t="s">
        <v>16367</v>
      </c>
      <c r="E878" s="65">
        <f t="shared" si="52"/>
        <v>41201</v>
      </c>
      <c r="F878">
        <f t="shared" si="53"/>
        <v>2012</v>
      </c>
      <c r="G878">
        <f t="shared" si="54"/>
        <v>10</v>
      </c>
      <c r="H878">
        <f t="shared" si="55"/>
        <v>5</v>
      </c>
      <c r="I878" s="1" t="s">
        <v>15622</v>
      </c>
      <c r="J878" s="1" t="s">
        <v>17051</v>
      </c>
      <c r="K878" s="1" t="s">
        <v>17125</v>
      </c>
      <c r="L878" s="1" t="s">
        <v>15624</v>
      </c>
      <c r="M878" s="42">
        <v>1</v>
      </c>
      <c r="N878" s="42">
        <v>0.75</v>
      </c>
      <c r="O878" s="1" t="s">
        <v>15615</v>
      </c>
    </row>
    <row r="879" spans="1:15" x14ac:dyDescent="0.25">
      <c r="A879">
        <v>878</v>
      </c>
      <c r="B879" t="s">
        <v>9422</v>
      </c>
      <c r="C879" t="s">
        <v>5935</v>
      </c>
      <c r="D879" t="s">
        <v>16368</v>
      </c>
      <c r="E879" s="65">
        <f t="shared" si="52"/>
        <v>41205</v>
      </c>
      <c r="F879">
        <f t="shared" si="53"/>
        <v>2012</v>
      </c>
      <c r="G879">
        <f t="shared" si="54"/>
        <v>10</v>
      </c>
      <c r="H879">
        <f t="shared" si="55"/>
        <v>2</v>
      </c>
      <c r="I879" s="1" t="s">
        <v>15729</v>
      </c>
      <c r="J879" s="1" t="s">
        <v>17080</v>
      </c>
      <c r="K879" s="1" t="s">
        <v>17125</v>
      </c>
      <c r="L879" s="1" t="s">
        <v>15628</v>
      </c>
      <c r="M879" s="42">
        <v>0.33</v>
      </c>
      <c r="N879" s="42">
        <v>0.77</v>
      </c>
      <c r="O879" s="1" t="s">
        <v>15615</v>
      </c>
    </row>
    <row r="880" spans="1:15" x14ac:dyDescent="0.25">
      <c r="A880">
        <v>879</v>
      </c>
      <c r="B880" t="s">
        <v>9709</v>
      </c>
      <c r="C880" t="s">
        <v>5656</v>
      </c>
      <c r="D880" t="s">
        <v>16368</v>
      </c>
      <c r="E880" s="65">
        <f t="shared" si="52"/>
        <v>41205</v>
      </c>
      <c r="F880">
        <f t="shared" si="53"/>
        <v>2012</v>
      </c>
      <c r="G880">
        <f t="shared" si="54"/>
        <v>10</v>
      </c>
      <c r="H880">
        <f t="shared" si="55"/>
        <v>2</v>
      </c>
      <c r="I880" s="1" t="s">
        <v>15622</v>
      </c>
      <c r="J880" s="1" t="s">
        <v>17051</v>
      </c>
      <c r="K880" s="1" t="s">
        <v>17125</v>
      </c>
      <c r="L880" s="1" t="s">
        <v>15626</v>
      </c>
      <c r="M880" s="42">
        <v>1</v>
      </c>
      <c r="N880" s="42">
        <v>1</v>
      </c>
      <c r="O880" s="1" t="s">
        <v>15616</v>
      </c>
    </row>
    <row r="881" spans="1:15" x14ac:dyDescent="0.25">
      <c r="A881">
        <v>880</v>
      </c>
      <c r="B881" t="s">
        <v>8976</v>
      </c>
      <c r="C881" t="s">
        <v>6377</v>
      </c>
      <c r="D881" t="s">
        <v>16369</v>
      </c>
      <c r="E881" s="65">
        <f t="shared" si="52"/>
        <v>41206</v>
      </c>
      <c r="F881">
        <f t="shared" si="53"/>
        <v>2012</v>
      </c>
      <c r="G881">
        <f t="shared" si="54"/>
        <v>10</v>
      </c>
      <c r="H881">
        <f t="shared" si="55"/>
        <v>3</v>
      </c>
      <c r="I881" s="1" t="s">
        <v>15622</v>
      </c>
      <c r="J881" s="1" t="s">
        <v>17051</v>
      </c>
      <c r="K881" s="1" t="s">
        <v>17125</v>
      </c>
      <c r="L881" s="1" t="s">
        <v>15628</v>
      </c>
      <c r="M881" s="42">
        <v>0</v>
      </c>
      <c r="N881" s="42">
        <v>1</v>
      </c>
      <c r="O881" s="1" t="s">
        <v>15615</v>
      </c>
    </row>
    <row r="882" spans="1:15" x14ac:dyDescent="0.25">
      <c r="A882">
        <v>881</v>
      </c>
      <c r="B882" t="s">
        <v>9437</v>
      </c>
      <c r="C882" t="s">
        <v>5922</v>
      </c>
      <c r="D882" t="s">
        <v>16370</v>
      </c>
      <c r="E882" s="65">
        <f t="shared" si="52"/>
        <v>41209</v>
      </c>
      <c r="F882">
        <f t="shared" si="53"/>
        <v>2012</v>
      </c>
      <c r="G882">
        <f t="shared" si="54"/>
        <v>10</v>
      </c>
      <c r="H882">
        <f t="shared" si="55"/>
        <v>6</v>
      </c>
      <c r="I882" s="1" t="s">
        <v>15622</v>
      </c>
      <c r="J882" s="1" t="s">
        <v>17051</v>
      </c>
      <c r="K882" s="1" t="s">
        <v>17125</v>
      </c>
      <c r="L882" s="1" t="s">
        <v>15624</v>
      </c>
      <c r="M882" s="42">
        <v>1</v>
      </c>
      <c r="N882" s="42">
        <v>0.97</v>
      </c>
      <c r="O882" s="1" t="s">
        <v>15616</v>
      </c>
    </row>
    <row r="883" spans="1:15" x14ac:dyDescent="0.25">
      <c r="A883">
        <v>882</v>
      </c>
      <c r="B883" t="s">
        <v>9097</v>
      </c>
      <c r="C883" t="s">
        <v>6256</v>
      </c>
      <c r="D883" t="s">
        <v>16370</v>
      </c>
      <c r="E883" s="65">
        <f t="shared" si="52"/>
        <v>41209</v>
      </c>
      <c r="F883">
        <f t="shared" si="53"/>
        <v>2012</v>
      </c>
      <c r="G883">
        <f t="shared" si="54"/>
        <v>10</v>
      </c>
      <c r="H883">
        <f t="shared" si="55"/>
        <v>6</v>
      </c>
      <c r="I883" s="1" t="s">
        <v>15622</v>
      </c>
      <c r="J883" s="1" t="s">
        <v>17051</v>
      </c>
      <c r="K883" s="1" t="s">
        <v>17125</v>
      </c>
      <c r="L883" s="1" t="s">
        <v>15624</v>
      </c>
      <c r="M883" s="42">
        <v>1</v>
      </c>
      <c r="N883" s="42">
        <v>0.68</v>
      </c>
      <c r="O883" s="1" t="s">
        <v>15616</v>
      </c>
    </row>
    <row r="884" spans="1:15" x14ac:dyDescent="0.25">
      <c r="A884">
        <v>883</v>
      </c>
      <c r="B884" t="s">
        <v>8176</v>
      </c>
      <c r="C884" t="s">
        <v>7159</v>
      </c>
      <c r="D884" t="s">
        <v>16371</v>
      </c>
      <c r="E884" s="65">
        <f t="shared" si="52"/>
        <v>41212</v>
      </c>
      <c r="F884">
        <f t="shared" si="53"/>
        <v>2012</v>
      </c>
      <c r="G884">
        <f t="shared" si="54"/>
        <v>10</v>
      </c>
      <c r="H884">
        <f t="shared" si="55"/>
        <v>2</v>
      </c>
      <c r="I884" s="1" t="s">
        <v>15622</v>
      </c>
      <c r="J884" s="1" t="s">
        <v>17051</v>
      </c>
      <c r="K884" s="1" t="s">
        <v>17125</v>
      </c>
      <c r="L884" s="1" t="s">
        <v>15624</v>
      </c>
      <c r="M884" s="42">
        <v>0.9</v>
      </c>
      <c r="N884" s="42">
        <v>0.33</v>
      </c>
      <c r="O884" s="1" t="s">
        <v>15615</v>
      </c>
    </row>
    <row r="885" spans="1:15" x14ac:dyDescent="0.25">
      <c r="A885">
        <v>884</v>
      </c>
      <c r="B885" t="s">
        <v>9366</v>
      </c>
      <c r="C885" t="s">
        <v>5991</v>
      </c>
      <c r="D885" t="s">
        <v>16372</v>
      </c>
      <c r="E885" s="65">
        <f t="shared" si="52"/>
        <v>41213</v>
      </c>
      <c r="F885">
        <f t="shared" si="53"/>
        <v>2012</v>
      </c>
      <c r="G885">
        <f t="shared" si="54"/>
        <v>10</v>
      </c>
      <c r="H885">
        <f t="shared" si="55"/>
        <v>3</v>
      </c>
      <c r="I885" s="1" t="s">
        <v>15622</v>
      </c>
      <c r="J885" s="1" t="s">
        <v>17051</v>
      </c>
      <c r="K885" s="1" t="s">
        <v>17125</v>
      </c>
      <c r="L885" s="1" t="s">
        <v>15623</v>
      </c>
      <c r="M885" s="42">
        <v>0.6</v>
      </c>
      <c r="N885" s="42">
        <v>0.48</v>
      </c>
      <c r="O885" s="1" t="s">
        <v>15615</v>
      </c>
    </row>
    <row r="886" spans="1:15" x14ac:dyDescent="0.25">
      <c r="A886">
        <v>885</v>
      </c>
      <c r="B886" t="s">
        <v>8804</v>
      </c>
      <c r="C886" t="s">
        <v>6544</v>
      </c>
      <c r="D886" t="s">
        <v>16373</v>
      </c>
      <c r="E886" s="65">
        <f t="shared" si="52"/>
        <v>41214</v>
      </c>
      <c r="F886">
        <f t="shared" si="53"/>
        <v>2012</v>
      </c>
      <c r="G886">
        <f t="shared" si="54"/>
        <v>11</v>
      </c>
      <c r="H886">
        <f t="shared" si="55"/>
        <v>4</v>
      </c>
      <c r="I886" s="1" t="s">
        <v>15622</v>
      </c>
      <c r="J886" s="1" t="s">
        <v>17051</v>
      </c>
      <c r="K886" s="1" t="s">
        <v>17125</v>
      </c>
      <c r="L886" s="1" t="s">
        <v>15623</v>
      </c>
      <c r="M886" s="42">
        <v>1</v>
      </c>
      <c r="N886" s="42">
        <v>0.32</v>
      </c>
      <c r="O886" s="1" t="s">
        <v>15616</v>
      </c>
    </row>
    <row r="887" spans="1:15" x14ac:dyDescent="0.25">
      <c r="A887">
        <v>886</v>
      </c>
      <c r="B887" t="s">
        <v>9270</v>
      </c>
      <c r="C887" t="s">
        <v>6085</v>
      </c>
      <c r="D887" t="s">
        <v>16374</v>
      </c>
      <c r="E887" s="65">
        <f t="shared" si="52"/>
        <v>41215</v>
      </c>
      <c r="F887">
        <f t="shared" si="53"/>
        <v>2012</v>
      </c>
      <c r="G887">
        <f t="shared" si="54"/>
        <v>11</v>
      </c>
      <c r="H887">
        <f t="shared" si="55"/>
        <v>5</v>
      </c>
      <c r="I887" s="1" t="s">
        <v>15622</v>
      </c>
      <c r="J887" s="1" t="s">
        <v>17051</v>
      </c>
      <c r="K887" s="1" t="s">
        <v>17125</v>
      </c>
      <c r="L887" s="1" t="s">
        <v>15623</v>
      </c>
      <c r="M887" s="42">
        <v>0.5</v>
      </c>
      <c r="N887" s="42">
        <v>0</v>
      </c>
      <c r="O887" s="1" t="s">
        <v>15615</v>
      </c>
    </row>
    <row r="888" spans="1:15" x14ac:dyDescent="0.25">
      <c r="A888">
        <v>887</v>
      </c>
      <c r="B888" t="s">
        <v>7972</v>
      </c>
      <c r="C888" t="s">
        <v>7359</v>
      </c>
      <c r="D888" t="s">
        <v>16374</v>
      </c>
      <c r="E888" s="65">
        <f t="shared" si="52"/>
        <v>41215</v>
      </c>
      <c r="F888">
        <f t="shared" si="53"/>
        <v>2012</v>
      </c>
      <c r="G888">
        <f t="shared" si="54"/>
        <v>11</v>
      </c>
      <c r="H888">
        <f t="shared" si="55"/>
        <v>5</v>
      </c>
      <c r="I888" s="1" t="s">
        <v>15625</v>
      </c>
      <c r="J888" s="1" t="s">
        <v>17051</v>
      </c>
      <c r="K888" s="1" t="s">
        <v>17125</v>
      </c>
      <c r="L888" s="1" t="s">
        <v>15623</v>
      </c>
      <c r="M888" s="42">
        <v>1</v>
      </c>
      <c r="N888" s="42">
        <v>0.8</v>
      </c>
      <c r="O888" s="1" t="s">
        <v>15615</v>
      </c>
    </row>
    <row r="889" spans="1:15" x14ac:dyDescent="0.25">
      <c r="A889">
        <v>888</v>
      </c>
      <c r="B889" t="s">
        <v>10745</v>
      </c>
      <c r="C889" t="s">
        <v>4644</v>
      </c>
      <c r="D889" t="s">
        <v>16375</v>
      </c>
      <c r="E889" s="65">
        <f t="shared" si="52"/>
        <v>41216</v>
      </c>
      <c r="F889">
        <f t="shared" si="53"/>
        <v>2012</v>
      </c>
      <c r="G889">
        <f t="shared" si="54"/>
        <v>11</v>
      </c>
      <c r="H889">
        <f t="shared" si="55"/>
        <v>6</v>
      </c>
      <c r="I889" s="1" t="s">
        <v>15622</v>
      </c>
      <c r="J889" s="1" t="s">
        <v>17051</v>
      </c>
      <c r="K889" s="1" t="s">
        <v>17125</v>
      </c>
      <c r="L889" s="1" t="s">
        <v>15626</v>
      </c>
      <c r="M889" s="42">
        <v>0.8</v>
      </c>
      <c r="N889" s="42">
        <v>0.94</v>
      </c>
      <c r="O889" s="1" t="s">
        <v>15616</v>
      </c>
    </row>
    <row r="890" spans="1:15" x14ac:dyDescent="0.25">
      <c r="A890">
        <v>889</v>
      </c>
      <c r="B890" t="s">
        <v>10953</v>
      </c>
      <c r="C890" t="s">
        <v>4441</v>
      </c>
      <c r="D890" t="s">
        <v>16375</v>
      </c>
      <c r="E890" s="65">
        <f t="shared" si="52"/>
        <v>41216</v>
      </c>
      <c r="F890">
        <f t="shared" si="53"/>
        <v>2012</v>
      </c>
      <c r="G890">
        <f t="shared" si="54"/>
        <v>11</v>
      </c>
      <c r="H890">
        <f t="shared" si="55"/>
        <v>6</v>
      </c>
      <c r="I890" s="1" t="s">
        <v>15622</v>
      </c>
      <c r="J890" s="1" t="s">
        <v>17051</v>
      </c>
      <c r="K890" s="1" t="s">
        <v>17125</v>
      </c>
      <c r="L890" s="1" t="s">
        <v>15626</v>
      </c>
      <c r="M890" s="42">
        <v>1</v>
      </c>
      <c r="N890" s="42">
        <v>0.94</v>
      </c>
      <c r="O890" s="1" t="s">
        <v>15616</v>
      </c>
    </row>
    <row r="891" spans="1:15" x14ac:dyDescent="0.25">
      <c r="A891">
        <v>890</v>
      </c>
      <c r="B891" t="s">
        <v>11097</v>
      </c>
      <c r="C891" t="s">
        <v>4301</v>
      </c>
      <c r="D891" t="s">
        <v>11871</v>
      </c>
      <c r="E891" s="65">
        <f t="shared" si="52"/>
        <v>41217</v>
      </c>
      <c r="F891">
        <f t="shared" si="53"/>
        <v>2012</v>
      </c>
      <c r="G891">
        <f t="shared" si="54"/>
        <v>11</v>
      </c>
      <c r="H891">
        <f t="shared" si="55"/>
        <v>7</v>
      </c>
      <c r="I891" s="1" t="s">
        <v>15622</v>
      </c>
      <c r="J891" s="1" t="s">
        <v>17051</v>
      </c>
      <c r="K891" s="1" t="s">
        <v>17125</v>
      </c>
      <c r="L891" s="1" t="s">
        <v>15623</v>
      </c>
      <c r="M891" s="42">
        <v>0.5</v>
      </c>
      <c r="N891" s="42">
        <v>0</v>
      </c>
      <c r="O891" s="1" t="s">
        <v>15615</v>
      </c>
    </row>
    <row r="892" spans="1:15" x14ac:dyDescent="0.25">
      <c r="A892">
        <v>891</v>
      </c>
      <c r="B892" t="s">
        <v>10776</v>
      </c>
      <c r="C892" t="s">
        <v>4614</v>
      </c>
      <c r="D892" t="s">
        <v>11871</v>
      </c>
      <c r="E892" s="65">
        <f t="shared" si="52"/>
        <v>41217</v>
      </c>
      <c r="F892">
        <f t="shared" si="53"/>
        <v>2012</v>
      </c>
      <c r="G892">
        <f t="shared" si="54"/>
        <v>11</v>
      </c>
      <c r="H892">
        <f t="shared" si="55"/>
        <v>7</v>
      </c>
      <c r="I892" s="1" t="s">
        <v>15622</v>
      </c>
      <c r="J892" s="1" t="s">
        <v>17051</v>
      </c>
      <c r="K892" s="1" t="s">
        <v>17125</v>
      </c>
      <c r="L892" s="1" t="s">
        <v>15626</v>
      </c>
      <c r="M892" s="42">
        <v>1</v>
      </c>
      <c r="N892" s="42">
        <v>1</v>
      </c>
      <c r="O892" s="1" t="s">
        <v>15615</v>
      </c>
    </row>
    <row r="893" spans="1:15" x14ac:dyDescent="0.25">
      <c r="A893">
        <v>892</v>
      </c>
      <c r="B893" t="s">
        <v>9065</v>
      </c>
      <c r="C893" t="s">
        <v>6288</v>
      </c>
      <c r="D893" t="s">
        <v>16376</v>
      </c>
      <c r="E893" s="65">
        <f t="shared" si="52"/>
        <v>41218</v>
      </c>
      <c r="F893">
        <f t="shared" si="53"/>
        <v>2012</v>
      </c>
      <c r="G893">
        <f t="shared" si="54"/>
        <v>11</v>
      </c>
      <c r="H893">
        <f t="shared" si="55"/>
        <v>1</v>
      </c>
      <c r="I893" s="1" t="s">
        <v>15622</v>
      </c>
      <c r="J893" s="1" t="s">
        <v>17051</v>
      </c>
      <c r="K893" s="1" t="s">
        <v>17125</v>
      </c>
      <c r="L893" s="1" t="s">
        <v>15623</v>
      </c>
      <c r="M893" s="42">
        <v>0.7</v>
      </c>
      <c r="N893" s="42">
        <v>0.7</v>
      </c>
      <c r="O893" s="1" t="s">
        <v>15615</v>
      </c>
    </row>
    <row r="894" spans="1:15" x14ac:dyDescent="0.25">
      <c r="A894">
        <v>893</v>
      </c>
      <c r="B894" t="s">
        <v>10823</v>
      </c>
      <c r="C894" t="s">
        <v>4570</v>
      </c>
      <c r="D894" t="s">
        <v>16377</v>
      </c>
      <c r="E894" s="65">
        <f t="shared" si="52"/>
        <v>41219</v>
      </c>
      <c r="F894">
        <f t="shared" si="53"/>
        <v>2012</v>
      </c>
      <c r="G894">
        <f t="shared" si="54"/>
        <v>11</v>
      </c>
      <c r="H894">
        <f t="shared" si="55"/>
        <v>2</v>
      </c>
      <c r="I894" s="1" t="s">
        <v>15622</v>
      </c>
      <c r="J894" s="1" t="s">
        <v>17051</v>
      </c>
      <c r="K894" s="1" t="s">
        <v>17125</v>
      </c>
      <c r="L894" s="1" t="s">
        <v>15626</v>
      </c>
      <c r="M894" s="42">
        <v>1</v>
      </c>
      <c r="N894" s="42">
        <v>0.38</v>
      </c>
      <c r="O894" s="1" t="s">
        <v>15615</v>
      </c>
    </row>
    <row r="895" spans="1:15" x14ac:dyDescent="0.25">
      <c r="A895">
        <v>894</v>
      </c>
      <c r="B895" t="s">
        <v>9089</v>
      </c>
      <c r="C895" t="s">
        <v>6264</v>
      </c>
      <c r="D895" t="s">
        <v>16378</v>
      </c>
      <c r="E895" s="65">
        <f t="shared" si="52"/>
        <v>41220</v>
      </c>
      <c r="F895">
        <f t="shared" si="53"/>
        <v>2012</v>
      </c>
      <c r="G895">
        <f t="shared" si="54"/>
        <v>11</v>
      </c>
      <c r="H895">
        <f t="shared" si="55"/>
        <v>3</v>
      </c>
      <c r="I895" s="1" t="s">
        <v>15622</v>
      </c>
      <c r="J895" s="1" t="s">
        <v>17051</v>
      </c>
      <c r="K895" s="1" t="s">
        <v>17125</v>
      </c>
      <c r="L895" s="1" t="s">
        <v>15623</v>
      </c>
      <c r="M895" s="42">
        <v>1</v>
      </c>
      <c r="N895" s="42">
        <v>0.89</v>
      </c>
      <c r="O895" s="1" t="s">
        <v>15616</v>
      </c>
    </row>
    <row r="896" spans="1:15" x14ac:dyDescent="0.25">
      <c r="A896">
        <v>895</v>
      </c>
      <c r="B896" t="s">
        <v>10778</v>
      </c>
      <c r="C896" t="s">
        <v>4612</v>
      </c>
      <c r="D896" t="s">
        <v>16378</v>
      </c>
      <c r="E896" s="65">
        <f t="shared" si="52"/>
        <v>41220</v>
      </c>
      <c r="F896">
        <f t="shared" si="53"/>
        <v>2012</v>
      </c>
      <c r="G896">
        <f t="shared" si="54"/>
        <v>11</v>
      </c>
      <c r="H896">
        <f t="shared" si="55"/>
        <v>3</v>
      </c>
      <c r="I896" s="1" t="s">
        <v>15622</v>
      </c>
      <c r="J896" s="1" t="s">
        <v>17051</v>
      </c>
      <c r="K896" s="1" t="s">
        <v>17125</v>
      </c>
      <c r="L896" s="1" t="s">
        <v>15626</v>
      </c>
      <c r="M896" s="42">
        <v>1</v>
      </c>
      <c r="N896" s="42">
        <v>0.91</v>
      </c>
      <c r="O896" s="1" t="s">
        <v>15616</v>
      </c>
    </row>
    <row r="897" spans="1:15" x14ac:dyDescent="0.25">
      <c r="A897">
        <v>896</v>
      </c>
      <c r="B897" t="s">
        <v>10251</v>
      </c>
      <c r="C897" t="s">
        <v>5128</v>
      </c>
      <c r="D897" t="s">
        <v>16379</v>
      </c>
      <c r="E897" s="65">
        <f t="shared" si="52"/>
        <v>41221</v>
      </c>
      <c r="F897">
        <f t="shared" si="53"/>
        <v>2012</v>
      </c>
      <c r="G897">
        <f t="shared" si="54"/>
        <v>11</v>
      </c>
      <c r="H897">
        <f t="shared" si="55"/>
        <v>4</v>
      </c>
      <c r="I897" s="1" t="s">
        <v>15622</v>
      </c>
      <c r="J897" s="1" t="s">
        <v>17051</v>
      </c>
      <c r="K897" s="1" t="s">
        <v>17125</v>
      </c>
      <c r="L897" s="1" t="s">
        <v>15624</v>
      </c>
      <c r="M897" s="42">
        <v>1</v>
      </c>
      <c r="N897" s="42">
        <v>0.97</v>
      </c>
      <c r="O897" s="1" t="s">
        <v>15616</v>
      </c>
    </row>
    <row r="898" spans="1:15" x14ac:dyDescent="0.25">
      <c r="A898">
        <v>897</v>
      </c>
      <c r="B898" t="s">
        <v>9511</v>
      </c>
      <c r="C898" t="s">
        <v>5849</v>
      </c>
      <c r="D898" t="s">
        <v>16379</v>
      </c>
      <c r="E898" s="65">
        <f t="shared" si="52"/>
        <v>41221</v>
      </c>
      <c r="F898">
        <f t="shared" si="53"/>
        <v>2012</v>
      </c>
      <c r="G898">
        <f t="shared" si="54"/>
        <v>11</v>
      </c>
      <c r="H898">
        <f t="shared" si="55"/>
        <v>4</v>
      </c>
      <c r="I898" s="1" t="s">
        <v>15622</v>
      </c>
      <c r="J898" s="1" t="s">
        <v>17051</v>
      </c>
      <c r="K898" s="1" t="s">
        <v>17125</v>
      </c>
      <c r="L898" s="1" t="s">
        <v>15626</v>
      </c>
      <c r="M898" s="42">
        <v>1</v>
      </c>
      <c r="N898" s="42">
        <v>0.33</v>
      </c>
      <c r="O898" s="1" t="s">
        <v>15615</v>
      </c>
    </row>
    <row r="899" spans="1:15" x14ac:dyDescent="0.25">
      <c r="A899">
        <v>898</v>
      </c>
      <c r="B899" t="s">
        <v>8717</v>
      </c>
      <c r="C899" t="s">
        <v>6631</v>
      </c>
      <c r="D899" t="s">
        <v>16380</v>
      </c>
      <c r="E899" s="65">
        <f t="shared" ref="E899:E962" si="56">DATE(LEFT(D899,4),MID(D899,5,2),RIGHT(D899,2))</f>
        <v>41222</v>
      </c>
      <c r="F899">
        <f t="shared" ref="F899:F962" si="57">YEAR(E899)</f>
        <v>2012</v>
      </c>
      <c r="G899">
        <f t="shared" ref="G899:G962" si="58">MONTH(E899)</f>
        <v>11</v>
      </c>
      <c r="H899">
        <f t="shared" ref="H899:H962" si="59">WEEKDAY(E899,2)</f>
        <v>5</v>
      </c>
      <c r="I899" s="1" t="s">
        <v>15622</v>
      </c>
      <c r="J899" s="1" t="s">
        <v>17051</v>
      </c>
      <c r="K899" s="1" t="s">
        <v>17125</v>
      </c>
      <c r="L899" s="1" t="s">
        <v>15623</v>
      </c>
      <c r="M899" s="42">
        <v>1</v>
      </c>
      <c r="N899" s="42">
        <v>0.5</v>
      </c>
      <c r="O899" s="1" t="s">
        <v>15615</v>
      </c>
    </row>
    <row r="900" spans="1:15" x14ac:dyDescent="0.25">
      <c r="A900">
        <v>899</v>
      </c>
      <c r="B900" t="s">
        <v>10749</v>
      </c>
      <c r="C900" t="s">
        <v>4640</v>
      </c>
      <c r="D900" t="s">
        <v>16381</v>
      </c>
      <c r="E900" s="65">
        <f t="shared" si="56"/>
        <v>41223</v>
      </c>
      <c r="F900">
        <f t="shared" si="57"/>
        <v>2012</v>
      </c>
      <c r="G900">
        <f t="shared" si="58"/>
        <v>11</v>
      </c>
      <c r="H900">
        <f t="shared" si="59"/>
        <v>6</v>
      </c>
      <c r="I900" s="1" t="s">
        <v>15622</v>
      </c>
      <c r="J900" s="1" t="s">
        <v>17051</v>
      </c>
      <c r="K900" s="1" t="s">
        <v>17125</v>
      </c>
      <c r="L900" s="1" t="s">
        <v>15626</v>
      </c>
      <c r="M900" s="42">
        <v>1</v>
      </c>
      <c r="N900" s="42">
        <v>0.5</v>
      </c>
      <c r="O900" s="1" t="s">
        <v>15615</v>
      </c>
    </row>
    <row r="901" spans="1:15" x14ac:dyDescent="0.25">
      <c r="A901">
        <v>900</v>
      </c>
      <c r="B901" t="s">
        <v>9653</v>
      </c>
      <c r="C901" t="s">
        <v>5711</v>
      </c>
      <c r="D901" t="s">
        <v>16381</v>
      </c>
      <c r="E901" s="65">
        <f t="shared" si="56"/>
        <v>41223</v>
      </c>
      <c r="F901">
        <f t="shared" si="57"/>
        <v>2012</v>
      </c>
      <c r="G901">
        <f t="shared" si="58"/>
        <v>11</v>
      </c>
      <c r="H901">
        <f t="shared" si="59"/>
        <v>6</v>
      </c>
      <c r="I901" s="1" t="s">
        <v>15622</v>
      </c>
      <c r="J901" s="1" t="s">
        <v>17051</v>
      </c>
      <c r="K901" s="1" t="s">
        <v>17125</v>
      </c>
      <c r="L901" s="1" t="s">
        <v>15626</v>
      </c>
      <c r="M901" s="42">
        <v>1</v>
      </c>
      <c r="N901" s="42">
        <v>0.4</v>
      </c>
      <c r="O901" s="1" t="s">
        <v>15615</v>
      </c>
    </row>
    <row r="902" spans="1:15" x14ac:dyDescent="0.25">
      <c r="A902">
        <v>901</v>
      </c>
      <c r="B902" t="s">
        <v>8023</v>
      </c>
      <c r="C902" t="s">
        <v>7308</v>
      </c>
      <c r="D902" t="s">
        <v>16382</v>
      </c>
      <c r="E902" s="65">
        <f t="shared" si="56"/>
        <v>41225</v>
      </c>
      <c r="F902">
        <f t="shared" si="57"/>
        <v>2012</v>
      </c>
      <c r="G902">
        <f t="shared" si="58"/>
        <v>11</v>
      </c>
      <c r="H902">
        <f t="shared" si="59"/>
        <v>1</v>
      </c>
      <c r="I902" s="1" t="s">
        <v>15622</v>
      </c>
      <c r="J902" s="1" t="s">
        <v>17051</v>
      </c>
      <c r="K902" s="1" t="s">
        <v>17125</v>
      </c>
      <c r="L902" s="1" t="s">
        <v>15626</v>
      </c>
      <c r="M902" s="42">
        <v>1</v>
      </c>
      <c r="N902" s="42">
        <v>0.7</v>
      </c>
      <c r="O902" s="1" t="s">
        <v>15616</v>
      </c>
    </row>
    <row r="903" spans="1:15" x14ac:dyDescent="0.25">
      <c r="A903">
        <v>902</v>
      </c>
      <c r="B903" t="s">
        <v>10575</v>
      </c>
      <c r="C903" t="s">
        <v>4810</v>
      </c>
      <c r="D903" t="s">
        <v>16382</v>
      </c>
      <c r="E903" s="65">
        <f t="shared" si="56"/>
        <v>41225</v>
      </c>
      <c r="F903">
        <f t="shared" si="57"/>
        <v>2012</v>
      </c>
      <c r="G903">
        <f t="shared" si="58"/>
        <v>11</v>
      </c>
      <c r="H903">
        <f t="shared" si="59"/>
        <v>1</v>
      </c>
      <c r="I903" s="1" t="s">
        <v>15622</v>
      </c>
      <c r="J903" s="1" t="s">
        <v>17051</v>
      </c>
      <c r="K903" s="1" t="s">
        <v>17125</v>
      </c>
      <c r="L903" s="1" t="s">
        <v>15626</v>
      </c>
      <c r="M903" s="42">
        <v>1</v>
      </c>
      <c r="N903" s="42">
        <v>0</v>
      </c>
      <c r="O903" s="1" t="s">
        <v>15615</v>
      </c>
    </row>
    <row r="904" spans="1:15" x14ac:dyDescent="0.25">
      <c r="A904">
        <v>903</v>
      </c>
      <c r="B904" t="s">
        <v>11134</v>
      </c>
      <c r="C904" t="s">
        <v>4266</v>
      </c>
      <c r="D904" t="s">
        <v>16383</v>
      </c>
      <c r="E904" s="65">
        <f t="shared" si="56"/>
        <v>41226</v>
      </c>
      <c r="F904">
        <f t="shared" si="57"/>
        <v>2012</v>
      </c>
      <c r="G904">
        <f t="shared" si="58"/>
        <v>11</v>
      </c>
      <c r="H904">
        <f t="shared" si="59"/>
        <v>2</v>
      </c>
      <c r="I904" s="1" t="s">
        <v>15625</v>
      </c>
      <c r="J904" s="1" t="s">
        <v>17051</v>
      </c>
      <c r="K904" s="1" t="s">
        <v>17125</v>
      </c>
      <c r="L904" s="1" t="s">
        <v>15626</v>
      </c>
      <c r="M904" s="42">
        <v>1</v>
      </c>
      <c r="N904" s="42">
        <v>0.98</v>
      </c>
      <c r="O904" s="1" t="s">
        <v>15616</v>
      </c>
    </row>
    <row r="905" spans="1:15" x14ac:dyDescent="0.25">
      <c r="A905">
        <v>904</v>
      </c>
      <c r="B905" t="s">
        <v>10964</v>
      </c>
      <c r="C905" t="s">
        <v>4431</v>
      </c>
      <c r="D905" t="s">
        <v>16384</v>
      </c>
      <c r="E905" s="65">
        <f t="shared" si="56"/>
        <v>41227</v>
      </c>
      <c r="F905">
        <f t="shared" si="57"/>
        <v>2012</v>
      </c>
      <c r="G905">
        <f t="shared" si="58"/>
        <v>11</v>
      </c>
      <c r="H905">
        <f t="shared" si="59"/>
        <v>3</v>
      </c>
      <c r="I905" s="1" t="s">
        <v>15622</v>
      </c>
      <c r="J905" s="1" t="s">
        <v>17051</v>
      </c>
      <c r="K905" s="1" t="s">
        <v>17125</v>
      </c>
      <c r="L905" s="1" t="s">
        <v>15626</v>
      </c>
      <c r="M905" s="42">
        <v>1</v>
      </c>
      <c r="N905" s="42">
        <v>0.98</v>
      </c>
      <c r="O905" s="1" t="s">
        <v>15616</v>
      </c>
    </row>
    <row r="906" spans="1:15" x14ac:dyDescent="0.25">
      <c r="A906">
        <v>905</v>
      </c>
      <c r="B906" t="s">
        <v>9592</v>
      </c>
      <c r="C906" t="s">
        <v>5769</v>
      </c>
      <c r="D906" t="s">
        <v>16384</v>
      </c>
      <c r="E906" s="65">
        <f t="shared" si="56"/>
        <v>41227</v>
      </c>
      <c r="F906">
        <f t="shared" si="57"/>
        <v>2012</v>
      </c>
      <c r="G906">
        <f t="shared" si="58"/>
        <v>11</v>
      </c>
      <c r="H906">
        <f t="shared" si="59"/>
        <v>3</v>
      </c>
      <c r="I906" s="1" t="s">
        <v>15622</v>
      </c>
      <c r="J906" s="1" t="s">
        <v>17051</v>
      </c>
      <c r="K906" s="1" t="s">
        <v>17125</v>
      </c>
      <c r="L906" s="1" t="s">
        <v>15624</v>
      </c>
      <c r="M906" s="42">
        <v>1</v>
      </c>
      <c r="N906" s="42">
        <v>1</v>
      </c>
      <c r="O906" s="1" t="s">
        <v>15616</v>
      </c>
    </row>
    <row r="907" spans="1:15" x14ac:dyDescent="0.25">
      <c r="A907">
        <v>906</v>
      </c>
      <c r="B907" t="s">
        <v>8145</v>
      </c>
      <c r="C907" t="s">
        <v>7190</v>
      </c>
      <c r="D907" t="s">
        <v>16384</v>
      </c>
      <c r="E907" s="65">
        <f t="shared" si="56"/>
        <v>41227</v>
      </c>
      <c r="F907">
        <f t="shared" si="57"/>
        <v>2012</v>
      </c>
      <c r="G907">
        <f t="shared" si="58"/>
        <v>11</v>
      </c>
      <c r="H907">
        <f t="shared" si="59"/>
        <v>3</v>
      </c>
      <c r="I907" s="1" t="s">
        <v>15622</v>
      </c>
      <c r="J907" s="1" t="s">
        <v>17051</v>
      </c>
      <c r="K907" s="1" t="s">
        <v>17125</v>
      </c>
      <c r="L907" s="1" t="s">
        <v>15626</v>
      </c>
      <c r="M907" s="42">
        <v>1</v>
      </c>
      <c r="N907" s="42">
        <v>0.87</v>
      </c>
      <c r="O907" s="1" t="s">
        <v>15616</v>
      </c>
    </row>
    <row r="908" spans="1:15" x14ac:dyDescent="0.25">
      <c r="A908">
        <v>907</v>
      </c>
      <c r="B908" t="s">
        <v>10641</v>
      </c>
      <c r="C908" t="s">
        <v>4745</v>
      </c>
      <c r="D908" t="s">
        <v>16385</v>
      </c>
      <c r="E908" s="65">
        <f t="shared" si="56"/>
        <v>41229</v>
      </c>
      <c r="F908">
        <f t="shared" si="57"/>
        <v>2012</v>
      </c>
      <c r="G908">
        <f t="shared" si="58"/>
        <v>11</v>
      </c>
      <c r="H908">
        <f t="shared" si="59"/>
        <v>5</v>
      </c>
      <c r="I908" s="1" t="s">
        <v>15622</v>
      </c>
      <c r="J908" s="1" t="s">
        <v>17051</v>
      </c>
      <c r="K908" s="1" t="s">
        <v>17125</v>
      </c>
      <c r="L908" s="1" t="s">
        <v>15626</v>
      </c>
      <c r="M908" s="42">
        <v>1</v>
      </c>
      <c r="N908" s="42">
        <v>1</v>
      </c>
      <c r="O908" s="1" t="s">
        <v>15615</v>
      </c>
    </row>
    <row r="909" spans="1:15" x14ac:dyDescent="0.25">
      <c r="A909">
        <v>908</v>
      </c>
      <c r="B909" t="s">
        <v>7783</v>
      </c>
      <c r="C909" t="s">
        <v>7539</v>
      </c>
      <c r="D909" t="s">
        <v>16385</v>
      </c>
      <c r="E909" s="65">
        <f t="shared" si="56"/>
        <v>41229</v>
      </c>
      <c r="F909">
        <f t="shared" si="57"/>
        <v>2012</v>
      </c>
      <c r="G909">
        <f t="shared" si="58"/>
        <v>11</v>
      </c>
      <c r="H909">
        <f t="shared" si="59"/>
        <v>5</v>
      </c>
      <c r="I909" s="1" t="s">
        <v>15622</v>
      </c>
      <c r="J909" s="1" t="s">
        <v>17051</v>
      </c>
      <c r="K909" s="1" t="s">
        <v>17125</v>
      </c>
      <c r="L909" s="1" t="s">
        <v>15624</v>
      </c>
      <c r="M909" s="42">
        <v>0.75</v>
      </c>
      <c r="N909" s="42">
        <v>0</v>
      </c>
      <c r="O909" s="1" t="s">
        <v>15615</v>
      </c>
    </row>
    <row r="910" spans="1:15" x14ac:dyDescent="0.25">
      <c r="A910">
        <v>909</v>
      </c>
      <c r="B910" t="s">
        <v>9228</v>
      </c>
      <c r="C910" t="s">
        <v>6126</v>
      </c>
      <c r="D910" t="s">
        <v>16386</v>
      </c>
      <c r="E910" s="65">
        <f t="shared" si="56"/>
        <v>41230</v>
      </c>
      <c r="F910">
        <f t="shared" si="57"/>
        <v>2012</v>
      </c>
      <c r="G910">
        <f t="shared" si="58"/>
        <v>11</v>
      </c>
      <c r="H910">
        <f t="shared" si="59"/>
        <v>6</v>
      </c>
      <c r="I910" s="1" t="s">
        <v>15622</v>
      </c>
      <c r="J910" s="1" t="s">
        <v>17051</v>
      </c>
      <c r="K910" s="1" t="s">
        <v>17125</v>
      </c>
      <c r="L910" s="1" t="s">
        <v>15624</v>
      </c>
      <c r="M910" s="42">
        <v>1</v>
      </c>
      <c r="N910" s="42">
        <v>0.62</v>
      </c>
      <c r="O910" s="1" t="s">
        <v>15615</v>
      </c>
    </row>
    <row r="911" spans="1:15" x14ac:dyDescent="0.25">
      <c r="A911">
        <v>910</v>
      </c>
      <c r="B911" t="s">
        <v>9812</v>
      </c>
      <c r="C911" t="s">
        <v>5557</v>
      </c>
      <c r="D911" t="s">
        <v>16387</v>
      </c>
      <c r="E911" s="65">
        <f t="shared" si="56"/>
        <v>41231</v>
      </c>
      <c r="F911">
        <f t="shared" si="57"/>
        <v>2012</v>
      </c>
      <c r="G911">
        <f t="shared" si="58"/>
        <v>11</v>
      </c>
      <c r="H911">
        <f t="shared" si="59"/>
        <v>7</v>
      </c>
      <c r="I911" s="1" t="s">
        <v>15622</v>
      </c>
      <c r="J911" s="1" t="s">
        <v>17051</v>
      </c>
      <c r="K911" s="1" t="s">
        <v>17125</v>
      </c>
      <c r="L911" s="1" t="s">
        <v>15624</v>
      </c>
      <c r="M911" s="42">
        <v>1</v>
      </c>
      <c r="N911" s="42">
        <v>0.69</v>
      </c>
      <c r="O911" s="1" t="s">
        <v>15616</v>
      </c>
    </row>
    <row r="912" spans="1:15" x14ac:dyDescent="0.25">
      <c r="A912">
        <v>911</v>
      </c>
      <c r="B912" t="s">
        <v>9560</v>
      </c>
      <c r="C912" t="s">
        <v>5800</v>
      </c>
      <c r="D912" t="s">
        <v>16388</v>
      </c>
      <c r="E912" s="65">
        <f t="shared" si="56"/>
        <v>41232</v>
      </c>
      <c r="F912">
        <f t="shared" si="57"/>
        <v>2012</v>
      </c>
      <c r="G912">
        <f t="shared" si="58"/>
        <v>11</v>
      </c>
      <c r="H912">
        <f t="shared" si="59"/>
        <v>1</v>
      </c>
      <c r="I912" s="1" t="s">
        <v>15629</v>
      </c>
      <c r="J912" s="1" t="s">
        <v>17051</v>
      </c>
      <c r="K912" s="1" t="s">
        <v>17125</v>
      </c>
      <c r="L912" s="1" t="s">
        <v>15626</v>
      </c>
      <c r="M912" s="42">
        <v>1</v>
      </c>
      <c r="N912" s="42">
        <v>1</v>
      </c>
      <c r="O912" s="1" t="s">
        <v>15615</v>
      </c>
    </row>
    <row r="913" spans="1:15" x14ac:dyDescent="0.25">
      <c r="A913">
        <v>912</v>
      </c>
      <c r="B913" t="s">
        <v>8532</v>
      </c>
      <c r="C913" t="s">
        <v>6814</v>
      </c>
      <c r="D913" t="s">
        <v>16388</v>
      </c>
      <c r="E913" s="65">
        <f t="shared" si="56"/>
        <v>41232</v>
      </c>
      <c r="F913">
        <f t="shared" si="57"/>
        <v>2012</v>
      </c>
      <c r="G913">
        <f t="shared" si="58"/>
        <v>11</v>
      </c>
      <c r="H913">
        <f t="shared" si="59"/>
        <v>1</v>
      </c>
      <c r="I913" s="1" t="s">
        <v>15622</v>
      </c>
      <c r="J913" s="1" t="s">
        <v>17051</v>
      </c>
      <c r="K913" s="1" t="s">
        <v>17125</v>
      </c>
      <c r="L913" s="1" t="s">
        <v>15624</v>
      </c>
      <c r="M913" s="42">
        <v>0.9</v>
      </c>
      <c r="N913" s="42">
        <v>0.76</v>
      </c>
      <c r="O913" s="1" t="s">
        <v>15616</v>
      </c>
    </row>
    <row r="914" spans="1:15" x14ac:dyDescent="0.25">
      <c r="A914">
        <v>913</v>
      </c>
      <c r="B914" t="s">
        <v>10956</v>
      </c>
      <c r="C914" t="s">
        <v>4438</v>
      </c>
      <c r="D914" t="s">
        <v>16389</v>
      </c>
      <c r="E914" s="65">
        <f t="shared" si="56"/>
        <v>41234</v>
      </c>
      <c r="F914">
        <f t="shared" si="57"/>
        <v>2012</v>
      </c>
      <c r="G914">
        <f t="shared" si="58"/>
        <v>11</v>
      </c>
      <c r="H914">
        <f t="shared" si="59"/>
        <v>3</v>
      </c>
      <c r="I914" s="1" t="s">
        <v>15622</v>
      </c>
      <c r="J914" s="1" t="s">
        <v>17051</v>
      </c>
      <c r="K914" s="1" t="s">
        <v>17125</v>
      </c>
      <c r="L914" s="1" t="s">
        <v>15626</v>
      </c>
      <c r="M914" s="42">
        <v>1</v>
      </c>
      <c r="N914" s="42">
        <v>1</v>
      </c>
      <c r="O914" s="1" t="s">
        <v>15616</v>
      </c>
    </row>
    <row r="915" spans="1:15" x14ac:dyDescent="0.25">
      <c r="A915">
        <v>914</v>
      </c>
      <c r="B915" t="s">
        <v>8790</v>
      </c>
      <c r="C915" t="s">
        <v>6558</v>
      </c>
      <c r="D915" t="s">
        <v>16390</v>
      </c>
      <c r="E915" s="65">
        <f t="shared" si="56"/>
        <v>41236</v>
      </c>
      <c r="F915">
        <f t="shared" si="57"/>
        <v>2012</v>
      </c>
      <c r="G915">
        <f t="shared" si="58"/>
        <v>11</v>
      </c>
      <c r="H915">
        <f t="shared" si="59"/>
        <v>5</v>
      </c>
      <c r="I915" s="1" t="s">
        <v>15625</v>
      </c>
      <c r="J915" s="1" t="s">
        <v>17051</v>
      </c>
      <c r="K915" s="1" t="s">
        <v>17125</v>
      </c>
      <c r="L915" s="1" t="s">
        <v>15624</v>
      </c>
      <c r="M915" s="42">
        <v>1</v>
      </c>
      <c r="N915" s="42">
        <v>0.89</v>
      </c>
      <c r="O915" s="1" t="s">
        <v>15616</v>
      </c>
    </row>
    <row r="916" spans="1:15" x14ac:dyDescent="0.25">
      <c r="A916">
        <v>915</v>
      </c>
      <c r="B916" t="s">
        <v>8680</v>
      </c>
      <c r="C916" t="s">
        <v>6668</v>
      </c>
      <c r="D916" t="s">
        <v>16391</v>
      </c>
      <c r="E916" s="65">
        <f t="shared" si="56"/>
        <v>41238</v>
      </c>
      <c r="F916">
        <f t="shared" si="57"/>
        <v>2012</v>
      </c>
      <c r="G916">
        <f t="shared" si="58"/>
        <v>11</v>
      </c>
      <c r="H916">
        <f t="shared" si="59"/>
        <v>7</v>
      </c>
      <c r="I916" s="1" t="s">
        <v>15622</v>
      </c>
      <c r="J916" s="1" t="s">
        <v>17051</v>
      </c>
      <c r="K916" s="1" t="s">
        <v>17125</v>
      </c>
      <c r="L916" s="1" t="s">
        <v>15628</v>
      </c>
      <c r="M916" s="42">
        <v>0</v>
      </c>
      <c r="N916" s="42">
        <v>0.8</v>
      </c>
      <c r="O916" s="1" t="s">
        <v>15615</v>
      </c>
    </row>
    <row r="917" spans="1:15" x14ac:dyDescent="0.25">
      <c r="A917">
        <v>916</v>
      </c>
      <c r="B917" t="s">
        <v>9927</v>
      </c>
      <c r="C917" t="s">
        <v>5444</v>
      </c>
      <c r="D917" t="s">
        <v>16392</v>
      </c>
      <c r="E917" s="65">
        <f t="shared" si="56"/>
        <v>41240</v>
      </c>
      <c r="F917">
        <f t="shared" si="57"/>
        <v>2012</v>
      </c>
      <c r="G917">
        <f t="shared" si="58"/>
        <v>11</v>
      </c>
      <c r="H917">
        <f t="shared" si="59"/>
        <v>2</v>
      </c>
      <c r="I917" s="1" t="s">
        <v>15622</v>
      </c>
      <c r="J917" s="1" t="s">
        <v>17051</v>
      </c>
      <c r="K917" s="1" t="s">
        <v>17125</v>
      </c>
      <c r="L917" s="1" t="s">
        <v>15626</v>
      </c>
      <c r="M917" s="42">
        <v>1</v>
      </c>
      <c r="N917" s="42">
        <v>0.84</v>
      </c>
      <c r="O917" s="1" t="s">
        <v>15615</v>
      </c>
    </row>
    <row r="918" spans="1:15" x14ac:dyDescent="0.25">
      <c r="A918">
        <v>917</v>
      </c>
      <c r="B918" t="s">
        <v>8007</v>
      </c>
      <c r="C918" t="s">
        <v>7324</v>
      </c>
      <c r="D918" t="s">
        <v>16393</v>
      </c>
      <c r="E918" s="65">
        <f t="shared" si="56"/>
        <v>41242</v>
      </c>
      <c r="F918">
        <f t="shared" si="57"/>
        <v>2012</v>
      </c>
      <c r="G918">
        <f t="shared" si="58"/>
        <v>11</v>
      </c>
      <c r="H918">
        <f t="shared" si="59"/>
        <v>4</v>
      </c>
      <c r="I918" s="1" t="s">
        <v>15622</v>
      </c>
      <c r="J918" s="1" t="s">
        <v>17051</v>
      </c>
      <c r="K918" s="1" t="s">
        <v>17125</v>
      </c>
      <c r="L918" s="1" t="s">
        <v>15626</v>
      </c>
      <c r="M918" s="42">
        <v>1</v>
      </c>
      <c r="N918" s="42">
        <v>0.9</v>
      </c>
      <c r="O918" s="1" t="s">
        <v>15616</v>
      </c>
    </row>
    <row r="919" spans="1:15" x14ac:dyDescent="0.25">
      <c r="A919">
        <v>918</v>
      </c>
      <c r="B919" t="s">
        <v>7867</v>
      </c>
      <c r="C919" t="s">
        <v>7461</v>
      </c>
      <c r="D919" t="s">
        <v>16393</v>
      </c>
      <c r="E919" s="65">
        <f t="shared" si="56"/>
        <v>41242</v>
      </c>
      <c r="F919">
        <f t="shared" si="57"/>
        <v>2012</v>
      </c>
      <c r="G919">
        <f t="shared" si="58"/>
        <v>11</v>
      </c>
      <c r="H919">
        <f t="shared" si="59"/>
        <v>4</v>
      </c>
      <c r="I919" s="1" t="s">
        <v>15642</v>
      </c>
      <c r="J919" s="1" t="s">
        <v>17060</v>
      </c>
      <c r="K919" s="1" t="s">
        <v>17125</v>
      </c>
      <c r="L919" s="1" t="s">
        <v>15624</v>
      </c>
      <c r="M919" s="42">
        <v>0.83</v>
      </c>
      <c r="N919" s="42">
        <v>0.4</v>
      </c>
      <c r="O919" s="1" t="s">
        <v>15615</v>
      </c>
    </row>
    <row r="920" spans="1:15" x14ac:dyDescent="0.25">
      <c r="A920">
        <v>919</v>
      </c>
      <c r="B920" t="s">
        <v>7862</v>
      </c>
      <c r="C920" t="s">
        <v>7466</v>
      </c>
      <c r="D920" t="s">
        <v>16394</v>
      </c>
      <c r="E920" s="65">
        <f t="shared" si="56"/>
        <v>41243</v>
      </c>
      <c r="F920">
        <f t="shared" si="57"/>
        <v>2012</v>
      </c>
      <c r="G920">
        <f t="shared" si="58"/>
        <v>11</v>
      </c>
      <c r="H920">
        <f t="shared" si="59"/>
        <v>5</v>
      </c>
      <c r="I920" s="1" t="s">
        <v>15622</v>
      </c>
      <c r="J920" s="1" t="s">
        <v>17051</v>
      </c>
      <c r="K920" s="1" t="s">
        <v>17125</v>
      </c>
      <c r="L920" s="1" t="s">
        <v>15624</v>
      </c>
      <c r="M920" s="42">
        <v>0.98</v>
      </c>
      <c r="N920" s="42">
        <v>0.99</v>
      </c>
      <c r="O920" s="1" t="s">
        <v>15615</v>
      </c>
    </row>
    <row r="921" spans="1:15" x14ac:dyDescent="0.25">
      <c r="A921">
        <v>920</v>
      </c>
      <c r="B921" t="s">
        <v>11628</v>
      </c>
      <c r="C921" t="s">
        <v>3777</v>
      </c>
      <c r="D921" t="s">
        <v>16395</v>
      </c>
      <c r="E921" s="65">
        <f t="shared" si="56"/>
        <v>41244</v>
      </c>
      <c r="F921">
        <f t="shared" si="57"/>
        <v>2012</v>
      </c>
      <c r="G921">
        <f t="shared" si="58"/>
        <v>12</v>
      </c>
      <c r="H921">
        <f t="shared" si="59"/>
        <v>6</v>
      </c>
      <c r="I921" s="1" t="s">
        <v>15622</v>
      </c>
      <c r="J921" s="1" t="s">
        <v>17051</v>
      </c>
      <c r="K921" s="1" t="s">
        <v>17125</v>
      </c>
      <c r="L921" s="1" t="s">
        <v>15626</v>
      </c>
      <c r="M921" s="42">
        <v>0.9</v>
      </c>
      <c r="N921" s="42">
        <v>0.97</v>
      </c>
      <c r="O921" s="1" t="s">
        <v>15615</v>
      </c>
    </row>
    <row r="922" spans="1:15" x14ac:dyDescent="0.25">
      <c r="A922">
        <v>921</v>
      </c>
      <c r="B922" t="s">
        <v>11372</v>
      </c>
      <c r="C922" t="s">
        <v>4028</v>
      </c>
      <c r="D922" t="s">
        <v>11872</v>
      </c>
      <c r="E922" s="65">
        <f t="shared" si="56"/>
        <v>41245</v>
      </c>
      <c r="F922">
        <f t="shared" si="57"/>
        <v>2012</v>
      </c>
      <c r="G922">
        <f t="shared" si="58"/>
        <v>12</v>
      </c>
      <c r="H922">
        <f t="shared" si="59"/>
        <v>7</v>
      </c>
      <c r="I922" s="1" t="s">
        <v>15762</v>
      </c>
      <c r="J922" s="1" t="s">
        <v>17081</v>
      </c>
      <c r="K922" s="1" t="s">
        <v>17125</v>
      </c>
      <c r="L922" s="1" t="s">
        <v>15626</v>
      </c>
      <c r="M922" s="42">
        <v>0.97</v>
      </c>
      <c r="N922" s="42">
        <v>0.85</v>
      </c>
      <c r="O922" s="1" t="s">
        <v>15616</v>
      </c>
    </row>
    <row r="923" spans="1:15" x14ac:dyDescent="0.25">
      <c r="A923">
        <v>922</v>
      </c>
      <c r="B923" t="s">
        <v>8627</v>
      </c>
      <c r="C923" t="s">
        <v>6721</v>
      </c>
      <c r="D923" t="s">
        <v>16396</v>
      </c>
      <c r="E923" s="65">
        <f t="shared" si="56"/>
        <v>41246</v>
      </c>
      <c r="F923">
        <f t="shared" si="57"/>
        <v>2012</v>
      </c>
      <c r="G923">
        <f t="shared" si="58"/>
        <v>12</v>
      </c>
      <c r="H923">
        <f t="shared" si="59"/>
        <v>1</v>
      </c>
      <c r="I923" s="1" t="s">
        <v>15622</v>
      </c>
      <c r="J923" s="1" t="s">
        <v>17051</v>
      </c>
      <c r="K923" s="1" t="s">
        <v>17125</v>
      </c>
      <c r="L923" s="1" t="s">
        <v>15623</v>
      </c>
      <c r="M923" s="42">
        <v>0.67</v>
      </c>
      <c r="N923" s="42">
        <v>0</v>
      </c>
      <c r="O923" s="1" t="s">
        <v>15615</v>
      </c>
    </row>
    <row r="924" spans="1:15" x14ac:dyDescent="0.25">
      <c r="A924">
        <v>923</v>
      </c>
      <c r="B924" t="s">
        <v>10663</v>
      </c>
      <c r="C924" t="s">
        <v>4723</v>
      </c>
      <c r="D924" t="s">
        <v>16397</v>
      </c>
      <c r="E924" s="65">
        <f t="shared" si="56"/>
        <v>41247</v>
      </c>
      <c r="F924">
        <f t="shared" si="57"/>
        <v>2012</v>
      </c>
      <c r="G924">
        <f t="shared" si="58"/>
        <v>12</v>
      </c>
      <c r="H924">
        <f t="shared" si="59"/>
        <v>2</v>
      </c>
      <c r="I924" s="1" t="s">
        <v>15622</v>
      </c>
      <c r="J924" s="1" t="s">
        <v>17051</v>
      </c>
      <c r="K924" s="1" t="s">
        <v>17125</v>
      </c>
      <c r="L924" s="1" t="s">
        <v>15626</v>
      </c>
      <c r="M924" s="42">
        <v>1</v>
      </c>
      <c r="N924" s="42">
        <v>1</v>
      </c>
      <c r="O924" s="1" t="s">
        <v>15615</v>
      </c>
    </row>
    <row r="925" spans="1:15" x14ac:dyDescent="0.25">
      <c r="A925">
        <v>924</v>
      </c>
      <c r="B925" t="s">
        <v>9566</v>
      </c>
      <c r="C925" t="s">
        <v>5794</v>
      </c>
      <c r="D925" t="s">
        <v>16397</v>
      </c>
      <c r="E925" s="65">
        <f t="shared" si="56"/>
        <v>41247</v>
      </c>
      <c r="F925">
        <f t="shared" si="57"/>
        <v>2012</v>
      </c>
      <c r="G925">
        <f t="shared" si="58"/>
        <v>12</v>
      </c>
      <c r="H925">
        <f t="shared" si="59"/>
        <v>2</v>
      </c>
      <c r="I925" s="1" t="s">
        <v>15622</v>
      </c>
      <c r="J925" s="1" t="s">
        <v>17051</v>
      </c>
      <c r="K925" s="1" t="s">
        <v>17125</v>
      </c>
      <c r="L925" s="1" t="s">
        <v>15628</v>
      </c>
      <c r="M925" s="42">
        <v>0</v>
      </c>
      <c r="N925" s="42">
        <v>1</v>
      </c>
      <c r="O925" s="1" t="s">
        <v>15615</v>
      </c>
    </row>
    <row r="926" spans="1:15" x14ac:dyDescent="0.25">
      <c r="A926">
        <v>925</v>
      </c>
      <c r="B926" t="s">
        <v>9633</v>
      </c>
      <c r="C926" t="s">
        <v>5731</v>
      </c>
      <c r="D926" t="s">
        <v>16398</v>
      </c>
      <c r="E926" s="65">
        <f t="shared" si="56"/>
        <v>41248</v>
      </c>
      <c r="F926">
        <f t="shared" si="57"/>
        <v>2012</v>
      </c>
      <c r="G926">
        <f t="shared" si="58"/>
        <v>12</v>
      </c>
      <c r="H926">
        <f t="shared" si="59"/>
        <v>3</v>
      </c>
      <c r="I926" s="1" t="s">
        <v>15622</v>
      </c>
      <c r="J926" s="1" t="s">
        <v>17051</v>
      </c>
      <c r="K926" s="1" t="s">
        <v>17125</v>
      </c>
      <c r="L926" s="1" t="s">
        <v>15623</v>
      </c>
      <c r="M926" s="42">
        <v>0.6</v>
      </c>
      <c r="N926" s="42">
        <v>1</v>
      </c>
      <c r="O926" s="1" t="s">
        <v>15615</v>
      </c>
    </row>
    <row r="927" spans="1:15" x14ac:dyDescent="0.25">
      <c r="A927">
        <v>926</v>
      </c>
      <c r="B927" t="s">
        <v>8725</v>
      </c>
      <c r="C927" t="s">
        <v>6623</v>
      </c>
      <c r="D927" t="s">
        <v>16399</v>
      </c>
      <c r="E927" s="65">
        <f t="shared" si="56"/>
        <v>41249</v>
      </c>
      <c r="F927">
        <f t="shared" si="57"/>
        <v>2012</v>
      </c>
      <c r="G927">
        <f t="shared" si="58"/>
        <v>12</v>
      </c>
      <c r="H927">
        <f t="shared" si="59"/>
        <v>4</v>
      </c>
      <c r="I927" s="1" t="s">
        <v>15622</v>
      </c>
      <c r="J927" s="1" t="s">
        <v>17051</v>
      </c>
      <c r="K927" s="1" t="s">
        <v>17125</v>
      </c>
      <c r="L927" s="1" t="s">
        <v>15623</v>
      </c>
      <c r="M927" s="42">
        <v>1</v>
      </c>
      <c r="N927" s="42">
        <v>0.95</v>
      </c>
      <c r="O927" s="1" t="s">
        <v>15616</v>
      </c>
    </row>
    <row r="928" spans="1:15" x14ac:dyDescent="0.25">
      <c r="A928">
        <v>927</v>
      </c>
      <c r="B928" t="s">
        <v>10786</v>
      </c>
      <c r="C928" t="s">
        <v>4605</v>
      </c>
      <c r="D928" t="s">
        <v>16400</v>
      </c>
      <c r="E928" s="65">
        <f t="shared" si="56"/>
        <v>41252</v>
      </c>
      <c r="F928">
        <f t="shared" si="57"/>
        <v>2012</v>
      </c>
      <c r="G928">
        <f t="shared" si="58"/>
        <v>12</v>
      </c>
      <c r="H928">
        <f t="shared" si="59"/>
        <v>7</v>
      </c>
      <c r="I928" s="1" t="s">
        <v>15622</v>
      </c>
      <c r="J928" s="1" t="s">
        <v>17051</v>
      </c>
      <c r="K928" s="1" t="s">
        <v>17125</v>
      </c>
      <c r="L928" s="1" t="s">
        <v>15626</v>
      </c>
      <c r="M928" s="42">
        <v>1</v>
      </c>
      <c r="N928" s="42">
        <v>0.35</v>
      </c>
      <c r="O928" s="1" t="s">
        <v>15616</v>
      </c>
    </row>
    <row r="929" spans="1:15" x14ac:dyDescent="0.25">
      <c r="A929">
        <v>928</v>
      </c>
      <c r="B929" t="s">
        <v>11274</v>
      </c>
      <c r="C929" t="s">
        <v>4127</v>
      </c>
      <c r="D929" t="s">
        <v>16400</v>
      </c>
      <c r="E929" s="65">
        <f t="shared" si="56"/>
        <v>41252</v>
      </c>
      <c r="F929">
        <f t="shared" si="57"/>
        <v>2012</v>
      </c>
      <c r="G929">
        <f t="shared" si="58"/>
        <v>12</v>
      </c>
      <c r="H929">
        <f t="shared" si="59"/>
        <v>7</v>
      </c>
      <c r="I929" s="1" t="s">
        <v>15622</v>
      </c>
      <c r="J929" s="1" t="s">
        <v>17051</v>
      </c>
      <c r="K929" s="1" t="s">
        <v>17125</v>
      </c>
      <c r="L929" s="1" t="s">
        <v>15624</v>
      </c>
      <c r="M929" s="42">
        <v>1</v>
      </c>
      <c r="N929" s="42">
        <v>0.86</v>
      </c>
      <c r="O929" s="1" t="s">
        <v>15616</v>
      </c>
    </row>
    <row r="930" spans="1:15" x14ac:dyDescent="0.25">
      <c r="A930">
        <v>929</v>
      </c>
      <c r="B930" t="s">
        <v>10055</v>
      </c>
      <c r="C930" t="s">
        <v>5319</v>
      </c>
      <c r="D930" t="s">
        <v>16400</v>
      </c>
      <c r="E930" s="65">
        <f t="shared" si="56"/>
        <v>41252</v>
      </c>
      <c r="F930">
        <f t="shared" si="57"/>
        <v>2012</v>
      </c>
      <c r="G930">
        <f t="shared" si="58"/>
        <v>12</v>
      </c>
      <c r="H930">
        <f t="shared" si="59"/>
        <v>7</v>
      </c>
      <c r="I930" s="1" t="s">
        <v>15622</v>
      </c>
      <c r="J930" s="1" t="s">
        <v>17051</v>
      </c>
      <c r="K930" s="1" t="s">
        <v>17125</v>
      </c>
      <c r="L930" s="1" t="s">
        <v>15626</v>
      </c>
      <c r="M930" s="42">
        <v>1</v>
      </c>
      <c r="N930" s="42">
        <v>0</v>
      </c>
      <c r="O930" s="1" t="s">
        <v>15615</v>
      </c>
    </row>
    <row r="931" spans="1:15" x14ac:dyDescent="0.25">
      <c r="A931">
        <v>930</v>
      </c>
      <c r="B931" t="s">
        <v>11603</v>
      </c>
      <c r="C931" t="s">
        <v>3802</v>
      </c>
      <c r="D931" t="s">
        <v>16401</v>
      </c>
      <c r="E931" s="65">
        <f t="shared" si="56"/>
        <v>41254</v>
      </c>
      <c r="F931">
        <f t="shared" si="57"/>
        <v>2012</v>
      </c>
      <c r="G931">
        <f t="shared" si="58"/>
        <v>12</v>
      </c>
      <c r="H931">
        <f t="shared" si="59"/>
        <v>2</v>
      </c>
      <c r="I931" s="1" t="s">
        <v>15625</v>
      </c>
      <c r="J931" s="1" t="s">
        <v>17051</v>
      </c>
      <c r="K931" s="1" t="s">
        <v>17125</v>
      </c>
      <c r="L931" s="1" t="s">
        <v>15626</v>
      </c>
      <c r="M931" s="42">
        <v>1</v>
      </c>
      <c r="N931" s="42">
        <v>1</v>
      </c>
      <c r="O931" s="1" t="s">
        <v>15615</v>
      </c>
    </row>
    <row r="932" spans="1:15" x14ac:dyDescent="0.25">
      <c r="A932">
        <v>931</v>
      </c>
      <c r="B932" t="s">
        <v>7967</v>
      </c>
      <c r="C932" t="s">
        <v>7364</v>
      </c>
      <c r="D932" t="s">
        <v>16401</v>
      </c>
      <c r="E932" s="65">
        <f t="shared" si="56"/>
        <v>41254</v>
      </c>
      <c r="F932">
        <f t="shared" si="57"/>
        <v>2012</v>
      </c>
      <c r="G932">
        <f t="shared" si="58"/>
        <v>12</v>
      </c>
      <c r="H932">
        <f t="shared" si="59"/>
        <v>2</v>
      </c>
      <c r="I932" s="1" t="s">
        <v>15622</v>
      </c>
      <c r="J932" s="1" t="s">
        <v>17051</v>
      </c>
      <c r="K932" s="1" t="s">
        <v>17125</v>
      </c>
      <c r="L932" s="1" t="s">
        <v>15623</v>
      </c>
      <c r="M932" s="42">
        <v>0.85</v>
      </c>
      <c r="N932" s="42">
        <v>0.94</v>
      </c>
      <c r="O932" s="1" t="s">
        <v>15615</v>
      </c>
    </row>
    <row r="933" spans="1:15" x14ac:dyDescent="0.25">
      <c r="A933">
        <v>932</v>
      </c>
      <c r="B933" t="s">
        <v>9748</v>
      </c>
      <c r="C933" t="s">
        <v>5618</v>
      </c>
      <c r="D933" t="s">
        <v>16402</v>
      </c>
      <c r="E933" s="65">
        <f t="shared" si="56"/>
        <v>41255</v>
      </c>
      <c r="F933">
        <f t="shared" si="57"/>
        <v>2012</v>
      </c>
      <c r="G933">
        <f t="shared" si="58"/>
        <v>12</v>
      </c>
      <c r="H933">
        <f t="shared" si="59"/>
        <v>3</v>
      </c>
      <c r="I933" s="1" t="s">
        <v>15622</v>
      </c>
      <c r="J933" s="1" t="s">
        <v>17051</v>
      </c>
      <c r="K933" s="1" t="s">
        <v>17125</v>
      </c>
      <c r="L933" s="1" t="s">
        <v>15624</v>
      </c>
      <c r="M933" s="42">
        <v>1</v>
      </c>
      <c r="N933" s="42">
        <v>0.5</v>
      </c>
      <c r="O933" s="1" t="s">
        <v>15615</v>
      </c>
    </row>
    <row r="934" spans="1:15" x14ac:dyDescent="0.25">
      <c r="A934">
        <v>933</v>
      </c>
      <c r="B934" t="s">
        <v>10067</v>
      </c>
      <c r="C934" t="s">
        <v>5307</v>
      </c>
      <c r="D934" t="s">
        <v>16402</v>
      </c>
      <c r="E934" s="65">
        <f t="shared" si="56"/>
        <v>41255</v>
      </c>
      <c r="F934">
        <f t="shared" si="57"/>
        <v>2012</v>
      </c>
      <c r="G934">
        <f t="shared" si="58"/>
        <v>12</v>
      </c>
      <c r="H934">
        <f t="shared" si="59"/>
        <v>3</v>
      </c>
      <c r="I934" s="1" t="s">
        <v>15622</v>
      </c>
      <c r="J934" s="1" t="s">
        <v>17051</v>
      </c>
      <c r="K934" s="1" t="s">
        <v>17125</v>
      </c>
      <c r="L934" s="1" t="s">
        <v>15624</v>
      </c>
      <c r="M934" s="42">
        <v>1</v>
      </c>
      <c r="N934" s="42">
        <v>1</v>
      </c>
      <c r="O934" s="1" t="s">
        <v>15615</v>
      </c>
    </row>
    <row r="935" spans="1:15" x14ac:dyDescent="0.25">
      <c r="A935">
        <v>934</v>
      </c>
      <c r="B935" t="s">
        <v>7692</v>
      </c>
      <c r="C935" t="s">
        <v>3593</v>
      </c>
      <c r="D935" t="s">
        <v>16403</v>
      </c>
      <c r="E935" s="65">
        <f t="shared" si="56"/>
        <v>41256</v>
      </c>
      <c r="F935">
        <f t="shared" si="57"/>
        <v>2012</v>
      </c>
      <c r="G935">
        <f t="shared" si="58"/>
        <v>12</v>
      </c>
      <c r="H935">
        <f t="shared" si="59"/>
        <v>4</v>
      </c>
      <c r="I935" s="1" t="s">
        <v>15622</v>
      </c>
      <c r="J935" s="1" t="s">
        <v>17051</v>
      </c>
      <c r="K935" s="1" t="s">
        <v>17125</v>
      </c>
      <c r="L935" s="1" t="s">
        <v>15626</v>
      </c>
      <c r="M935" s="42">
        <v>1</v>
      </c>
      <c r="N935" s="42">
        <v>1</v>
      </c>
      <c r="O935" s="1" t="s">
        <v>15615</v>
      </c>
    </row>
    <row r="936" spans="1:15" x14ac:dyDescent="0.25">
      <c r="A936">
        <v>935</v>
      </c>
      <c r="B936" t="s">
        <v>8969</v>
      </c>
      <c r="C936" t="s">
        <v>6384</v>
      </c>
      <c r="D936" t="s">
        <v>11873</v>
      </c>
      <c r="E936" s="65">
        <f t="shared" si="56"/>
        <v>41257</v>
      </c>
      <c r="F936">
        <f t="shared" si="57"/>
        <v>2012</v>
      </c>
      <c r="G936">
        <f t="shared" si="58"/>
        <v>12</v>
      </c>
      <c r="H936">
        <f t="shared" si="59"/>
        <v>5</v>
      </c>
      <c r="I936" s="1" t="s">
        <v>15622</v>
      </c>
      <c r="J936" s="1" t="s">
        <v>17051</v>
      </c>
      <c r="K936" s="1" t="s">
        <v>17125</v>
      </c>
      <c r="L936" s="1" t="s">
        <v>15624</v>
      </c>
      <c r="M936" s="42">
        <v>1</v>
      </c>
      <c r="N936" s="42">
        <v>0.93</v>
      </c>
      <c r="O936" s="1" t="s">
        <v>15616</v>
      </c>
    </row>
    <row r="937" spans="1:15" x14ac:dyDescent="0.25">
      <c r="A937">
        <v>936</v>
      </c>
      <c r="B937" t="s">
        <v>9719</v>
      </c>
      <c r="C937" t="s">
        <v>5646</v>
      </c>
      <c r="D937" t="s">
        <v>11873</v>
      </c>
      <c r="E937" s="65">
        <f t="shared" si="56"/>
        <v>41257</v>
      </c>
      <c r="F937">
        <f t="shared" si="57"/>
        <v>2012</v>
      </c>
      <c r="G937">
        <f t="shared" si="58"/>
        <v>12</v>
      </c>
      <c r="H937">
        <f t="shared" si="59"/>
        <v>5</v>
      </c>
      <c r="I937" s="1" t="s">
        <v>15622</v>
      </c>
      <c r="J937" s="1" t="s">
        <v>17051</v>
      </c>
      <c r="K937" s="1" t="s">
        <v>17125</v>
      </c>
      <c r="L937" s="1" t="s">
        <v>15626</v>
      </c>
      <c r="M937" s="42">
        <v>1</v>
      </c>
      <c r="N937" s="42">
        <v>0.85</v>
      </c>
      <c r="O937" s="1" t="s">
        <v>15616</v>
      </c>
    </row>
    <row r="938" spans="1:15" x14ac:dyDescent="0.25">
      <c r="A938">
        <v>937</v>
      </c>
      <c r="B938" t="s">
        <v>11136</v>
      </c>
      <c r="C938" t="s">
        <v>4264</v>
      </c>
      <c r="D938" t="s">
        <v>16404</v>
      </c>
      <c r="E938" s="65">
        <f t="shared" si="56"/>
        <v>41259</v>
      </c>
      <c r="F938">
        <f t="shared" si="57"/>
        <v>2012</v>
      </c>
      <c r="G938">
        <f t="shared" si="58"/>
        <v>12</v>
      </c>
      <c r="H938">
        <f t="shared" si="59"/>
        <v>7</v>
      </c>
      <c r="I938" s="1" t="s">
        <v>15622</v>
      </c>
      <c r="J938" s="1" t="s">
        <v>17051</v>
      </c>
      <c r="K938" s="1" t="s">
        <v>17125</v>
      </c>
      <c r="L938" s="1" t="s">
        <v>15626</v>
      </c>
      <c r="M938" s="42">
        <v>1</v>
      </c>
      <c r="N938" s="42">
        <v>0.94</v>
      </c>
      <c r="O938" s="1" t="s">
        <v>15615</v>
      </c>
    </row>
    <row r="939" spans="1:15" x14ac:dyDescent="0.25">
      <c r="A939">
        <v>938</v>
      </c>
      <c r="B939" t="s">
        <v>9567</v>
      </c>
      <c r="C939" t="s">
        <v>5793</v>
      </c>
      <c r="D939" t="s">
        <v>16405</v>
      </c>
      <c r="E939" s="65">
        <f t="shared" si="56"/>
        <v>41260</v>
      </c>
      <c r="F939">
        <f t="shared" si="57"/>
        <v>2012</v>
      </c>
      <c r="G939">
        <f t="shared" si="58"/>
        <v>12</v>
      </c>
      <c r="H939">
        <f t="shared" si="59"/>
        <v>1</v>
      </c>
      <c r="I939" s="1" t="s">
        <v>15622</v>
      </c>
      <c r="J939" s="1" t="s">
        <v>17051</v>
      </c>
      <c r="K939" s="1" t="s">
        <v>17125</v>
      </c>
      <c r="L939" s="1" t="s">
        <v>15626</v>
      </c>
      <c r="M939" s="42">
        <v>1</v>
      </c>
      <c r="N939" s="42">
        <v>0.9</v>
      </c>
      <c r="O939" s="1" t="s">
        <v>15615</v>
      </c>
    </row>
    <row r="940" spans="1:15" x14ac:dyDescent="0.25">
      <c r="A940">
        <v>939</v>
      </c>
      <c r="B940" t="s">
        <v>8222</v>
      </c>
      <c r="C940" t="s">
        <v>7113</v>
      </c>
      <c r="D940" t="s">
        <v>16405</v>
      </c>
      <c r="E940" s="65">
        <f t="shared" si="56"/>
        <v>41260</v>
      </c>
      <c r="F940">
        <f t="shared" si="57"/>
        <v>2012</v>
      </c>
      <c r="G940">
        <f t="shared" si="58"/>
        <v>12</v>
      </c>
      <c r="H940">
        <f t="shared" si="59"/>
        <v>1</v>
      </c>
      <c r="I940" s="1" t="s">
        <v>15622</v>
      </c>
      <c r="J940" s="1" t="s">
        <v>17051</v>
      </c>
      <c r="K940" s="1" t="s">
        <v>17125</v>
      </c>
      <c r="L940" s="1" t="s">
        <v>15624</v>
      </c>
      <c r="M940" s="42">
        <v>1</v>
      </c>
      <c r="N940" s="42">
        <v>0.83</v>
      </c>
      <c r="O940" s="1" t="s">
        <v>15616</v>
      </c>
    </row>
    <row r="941" spans="1:15" x14ac:dyDescent="0.25">
      <c r="A941">
        <v>940</v>
      </c>
      <c r="B941" t="s">
        <v>10472</v>
      </c>
      <c r="C941" t="s">
        <v>4910</v>
      </c>
      <c r="D941" t="s">
        <v>16405</v>
      </c>
      <c r="E941" s="65">
        <f t="shared" si="56"/>
        <v>41260</v>
      </c>
      <c r="F941">
        <f t="shared" si="57"/>
        <v>2012</v>
      </c>
      <c r="G941">
        <f t="shared" si="58"/>
        <v>12</v>
      </c>
      <c r="H941">
        <f t="shared" si="59"/>
        <v>1</v>
      </c>
      <c r="I941" s="1" t="s">
        <v>15622</v>
      </c>
      <c r="J941" s="1" t="s">
        <v>17051</v>
      </c>
      <c r="K941" s="1" t="s">
        <v>17125</v>
      </c>
      <c r="L941" s="1" t="s">
        <v>15623</v>
      </c>
      <c r="M941" s="42">
        <v>0.67</v>
      </c>
      <c r="N941" s="42">
        <v>0.86</v>
      </c>
      <c r="O941" s="1" t="s">
        <v>15615</v>
      </c>
    </row>
    <row r="942" spans="1:15" x14ac:dyDescent="0.25">
      <c r="A942">
        <v>941</v>
      </c>
      <c r="B942" t="s">
        <v>8866</v>
      </c>
      <c r="C942" t="s">
        <v>6484</v>
      </c>
      <c r="D942" t="s">
        <v>16405</v>
      </c>
      <c r="E942" s="65">
        <f t="shared" si="56"/>
        <v>41260</v>
      </c>
      <c r="F942">
        <f t="shared" si="57"/>
        <v>2012</v>
      </c>
      <c r="G942">
        <f t="shared" si="58"/>
        <v>12</v>
      </c>
      <c r="H942">
        <f t="shared" si="59"/>
        <v>1</v>
      </c>
      <c r="I942" s="1" t="s">
        <v>15622</v>
      </c>
      <c r="J942" s="1" t="s">
        <v>17051</v>
      </c>
      <c r="K942" s="1" t="s">
        <v>17125</v>
      </c>
      <c r="L942" s="1" t="s">
        <v>15628</v>
      </c>
      <c r="M942" s="42">
        <v>0.4</v>
      </c>
      <c r="N942" s="42">
        <v>1</v>
      </c>
      <c r="O942" s="1" t="s">
        <v>15616</v>
      </c>
    </row>
    <row r="943" spans="1:15" x14ac:dyDescent="0.25">
      <c r="A943">
        <v>942</v>
      </c>
      <c r="B943" t="s">
        <v>9414</v>
      </c>
      <c r="C943" t="s">
        <v>5943</v>
      </c>
      <c r="D943" t="s">
        <v>16406</v>
      </c>
      <c r="E943" s="65">
        <f t="shared" si="56"/>
        <v>41261</v>
      </c>
      <c r="F943">
        <f t="shared" si="57"/>
        <v>2012</v>
      </c>
      <c r="G943">
        <f t="shared" si="58"/>
        <v>12</v>
      </c>
      <c r="H943">
        <f t="shared" si="59"/>
        <v>2</v>
      </c>
      <c r="I943" s="1" t="s">
        <v>15697</v>
      </c>
      <c r="J943" s="1" t="s">
        <v>17060</v>
      </c>
      <c r="K943" s="1" t="s">
        <v>17125</v>
      </c>
      <c r="L943" s="1" t="s">
        <v>15623</v>
      </c>
      <c r="M943" s="42">
        <v>0.85</v>
      </c>
      <c r="N943" s="42">
        <v>0.52</v>
      </c>
      <c r="O943" s="1" t="s">
        <v>15615</v>
      </c>
    </row>
    <row r="944" spans="1:15" x14ac:dyDescent="0.25">
      <c r="A944">
        <v>943</v>
      </c>
      <c r="B944" t="s">
        <v>8014</v>
      </c>
      <c r="C944" t="s">
        <v>7317</v>
      </c>
      <c r="D944" t="s">
        <v>16406</v>
      </c>
      <c r="E944" s="65">
        <f t="shared" si="56"/>
        <v>41261</v>
      </c>
      <c r="F944">
        <f t="shared" si="57"/>
        <v>2012</v>
      </c>
      <c r="G944">
        <f t="shared" si="58"/>
        <v>12</v>
      </c>
      <c r="H944">
        <f t="shared" si="59"/>
        <v>2</v>
      </c>
      <c r="I944" s="1" t="s">
        <v>15622</v>
      </c>
      <c r="J944" s="1" t="s">
        <v>17051</v>
      </c>
      <c r="K944" s="1" t="s">
        <v>17125</v>
      </c>
      <c r="L944" s="1" t="s">
        <v>15626</v>
      </c>
      <c r="M944" s="42">
        <v>1</v>
      </c>
      <c r="N944" s="42">
        <v>0.83</v>
      </c>
      <c r="O944" s="1" t="s">
        <v>15616</v>
      </c>
    </row>
    <row r="945" spans="1:15" x14ac:dyDescent="0.25">
      <c r="A945">
        <v>944</v>
      </c>
      <c r="B945" t="s">
        <v>9368</v>
      </c>
      <c r="C945" t="s">
        <v>5989</v>
      </c>
      <c r="D945" t="s">
        <v>11874</v>
      </c>
      <c r="E945" s="65">
        <f t="shared" si="56"/>
        <v>41262</v>
      </c>
      <c r="F945">
        <f t="shared" si="57"/>
        <v>2012</v>
      </c>
      <c r="G945">
        <f t="shared" si="58"/>
        <v>12</v>
      </c>
      <c r="H945">
        <f t="shared" si="59"/>
        <v>3</v>
      </c>
      <c r="I945" s="1" t="s">
        <v>15675</v>
      </c>
      <c r="J945" s="1" t="s">
        <v>17074</v>
      </c>
      <c r="K945" s="1" t="s">
        <v>17125</v>
      </c>
      <c r="L945" s="1" t="s">
        <v>15626</v>
      </c>
      <c r="M945" s="42">
        <v>1</v>
      </c>
      <c r="N945" s="42">
        <v>1</v>
      </c>
      <c r="O945" s="1" t="s">
        <v>15616</v>
      </c>
    </row>
    <row r="946" spans="1:15" x14ac:dyDescent="0.25">
      <c r="A946">
        <v>945</v>
      </c>
      <c r="B946" t="s">
        <v>9263</v>
      </c>
      <c r="C946" t="s">
        <v>6091</v>
      </c>
      <c r="D946" t="s">
        <v>16407</v>
      </c>
      <c r="E946" s="65">
        <f t="shared" si="56"/>
        <v>41263</v>
      </c>
      <c r="F946">
        <f t="shared" si="57"/>
        <v>2012</v>
      </c>
      <c r="G946">
        <f t="shared" si="58"/>
        <v>12</v>
      </c>
      <c r="H946">
        <f t="shared" si="59"/>
        <v>4</v>
      </c>
      <c r="I946" s="1" t="s">
        <v>15622</v>
      </c>
      <c r="J946" s="1" t="s">
        <v>17051</v>
      </c>
      <c r="K946" s="1" t="s">
        <v>17125</v>
      </c>
      <c r="L946" s="1" t="s">
        <v>15628</v>
      </c>
      <c r="M946" s="42">
        <v>0.2</v>
      </c>
      <c r="N946" s="42">
        <v>0.94</v>
      </c>
      <c r="O946" s="1" t="s">
        <v>15615</v>
      </c>
    </row>
    <row r="947" spans="1:15" x14ac:dyDescent="0.25">
      <c r="A947">
        <v>946</v>
      </c>
      <c r="B947" t="s">
        <v>8692</v>
      </c>
      <c r="C947" t="s">
        <v>6656</v>
      </c>
      <c r="D947" t="s">
        <v>16408</v>
      </c>
      <c r="E947" s="65">
        <f t="shared" si="56"/>
        <v>41264</v>
      </c>
      <c r="F947">
        <f t="shared" si="57"/>
        <v>2012</v>
      </c>
      <c r="G947">
        <f t="shared" si="58"/>
        <v>12</v>
      </c>
      <c r="H947">
        <f t="shared" si="59"/>
        <v>5</v>
      </c>
      <c r="I947" s="1" t="s">
        <v>15622</v>
      </c>
      <c r="J947" s="1" t="s">
        <v>17051</v>
      </c>
      <c r="K947" s="1" t="s">
        <v>17125</v>
      </c>
      <c r="L947" s="1" t="s">
        <v>15624</v>
      </c>
      <c r="M947" s="42">
        <v>0.9</v>
      </c>
      <c r="N947" s="42">
        <v>0.97</v>
      </c>
      <c r="O947" s="1" t="s">
        <v>15615</v>
      </c>
    </row>
    <row r="948" spans="1:15" x14ac:dyDescent="0.25">
      <c r="A948">
        <v>947</v>
      </c>
      <c r="B948" t="s">
        <v>10898</v>
      </c>
      <c r="C948" t="s">
        <v>4496</v>
      </c>
      <c r="D948" t="s">
        <v>16409</v>
      </c>
      <c r="E948" s="65">
        <f t="shared" si="56"/>
        <v>41268</v>
      </c>
      <c r="F948">
        <f t="shared" si="57"/>
        <v>2012</v>
      </c>
      <c r="G948">
        <f t="shared" si="58"/>
        <v>12</v>
      </c>
      <c r="H948">
        <f t="shared" si="59"/>
        <v>2</v>
      </c>
      <c r="I948" s="1" t="s">
        <v>15622</v>
      </c>
      <c r="J948" s="1" t="s">
        <v>17051</v>
      </c>
      <c r="K948" s="1" t="s">
        <v>17125</v>
      </c>
      <c r="L948" s="1" t="s">
        <v>15626</v>
      </c>
      <c r="M948" s="42">
        <v>1</v>
      </c>
      <c r="N948" s="42">
        <v>0.67</v>
      </c>
      <c r="O948" s="1" t="s">
        <v>15616</v>
      </c>
    </row>
    <row r="949" spans="1:15" x14ac:dyDescent="0.25">
      <c r="A949">
        <v>948</v>
      </c>
      <c r="B949" t="s">
        <v>9750</v>
      </c>
      <c r="C949" t="s">
        <v>5617</v>
      </c>
      <c r="D949" t="s">
        <v>16409</v>
      </c>
      <c r="E949" s="65">
        <f t="shared" si="56"/>
        <v>41268</v>
      </c>
      <c r="F949">
        <f t="shared" si="57"/>
        <v>2012</v>
      </c>
      <c r="G949">
        <f t="shared" si="58"/>
        <v>12</v>
      </c>
      <c r="H949">
        <f t="shared" si="59"/>
        <v>2</v>
      </c>
      <c r="I949" s="1" t="s">
        <v>15622</v>
      </c>
      <c r="J949" s="1" t="s">
        <v>17051</v>
      </c>
      <c r="K949" s="1" t="s">
        <v>17125</v>
      </c>
      <c r="L949" s="1" t="s">
        <v>15626</v>
      </c>
      <c r="M949" s="42">
        <v>1</v>
      </c>
      <c r="N949" s="42">
        <v>0.91</v>
      </c>
      <c r="O949" s="1" t="s">
        <v>15616</v>
      </c>
    </row>
    <row r="950" spans="1:15" x14ac:dyDescent="0.25">
      <c r="A950">
        <v>949</v>
      </c>
      <c r="B950" t="s">
        <v>10076</v>
      </c>
      <c r="C950" t="s">
        <v>5298</v>
      </c>
      <c r="D950" t="s">
        <v>16410</v>
      </c>
      <c r="E950" s="65">
        <f t="shared" si="56"/>
        <v>41270</v>
      </c>
      <c r="F950">
        <f t="shared" si="57"/>
        <v>2012</v>
      </c>
      <c r="G950">
        <f t="shared" si="58"/>
        <v>12</v>
      </c>
      <c r="H950">
        <f t="shared" si="59"/>
        <v>4</v>
      </c>
      <c r="I950" s="1" t="s">
        <v>15622</v>
      </c>
      <c r="J950" s="1" t="s">
        <v>17051</v>
      </c>
      <c r="K950" s="1" t="s">
        <v>17125</v>
      </c>
      <c r="L950" s="1" t="s">
        <v>15623</v>
      </c>
      <c r="M950" s="42">
        <v>0.75</v>
      </c>
      <c r="N950" s="42">
        <v>0.5</v>
      </c>
      <c r="O950" s="1" t="s">
        <v>15615</v>
      </c>
    </row>
    <row r="951" spans="1:15" x14ac:dyDescent="0.25">
      <c r="A951">
        <v>950</v>
      </c>
      <c r="B951" t="s">
        <v>9784</v>
      </c>
      <c r="C951" t="s">
        <v>5585</v>
      </c>
      <c r="D951" t="s">
        <v>16410</v>
      </c>
      <c r="E951" s="65">
        <f t="shared" si="56"/>
        <v>41270</v>
      </c>
      <c r="F951">
        <f t="shared" si="57"/>
        <v>2012</v>
      </c>
      <c r="G951">
        <f t="shared" si="58"/>
        <v>12</v>
      </c>
      <c r="H951">
        <f t="shared" si="59"/>
        <v>4</v>
      </c>
      <c r="I951" s="1" t="s">
        <v>15622</v>
      </c>
      <c r="J951" s="1" t="s">
        <v>17051</v>
      </c>
      <c r="K951" s="1" t="s">
        <v>17125</v>
      </c>
      <c r="L951" s="1" t="s">
        <v>15623</v>
      </c>
      <c r="M951" s="42">
        <v>1</v>
      </c>
      <c r="N951" s="42">
        <v>0.9</v>
      </c>
      <c r="O951" s="1" t="s">
        <v>15615</v>
      </c>
    </row>
    <row r="952" spans="1:15" x14ac:dyDescent="0.25">
      <c r="A952">
        <v>951</v>
      </c>
      <c r="B952" t="s">
        <v>10019</v>
      </c>
      <c r="C952" t="s">
        <v>5354</v>
      </c>
      <c r="D952" t="s">
        <v>16411</v>
      </c>
      <c r="E952" s="65">
        <f t="shared" si="56"/>
        <v>41271</v>
      </c>
      <c r="F952">
        <f t="shared" si="57"/>
        <v>2012</v>
      </c>
      <c r="G952">
        <f t="shared" si="58"/>
        <v>12</v>
      </c>
      <c r="H952">
        <f t="shared" si="59"/>
        <v>5</v>
      </c>
      <c r="I952" s="1" t="s">
        <v>15622</v>
      </c>
      <c r="J952" s="1" t="s">
        <v>17051</v>
      </c>
      <c r="K952" s="1" t="s">
        <v>17125</v>
      </c>
      <c r="L952" s="1" t="s">
        <v>15626</v>
      </c>
      <c r="M952" s="42">
        <v>1</v>
      </c>
      <c r="N952" s="42">
        <v>1</v>
      </c>
      <c r="O952" s="1" t="s">
        <v>15615</v>
      </c>
    </row>
    <row r="953" spans="1:15" x14ac:dyDescent="0.25">
      <c r="A953">
        <v>952</v>
      </c>
      <c r="B953" t="s">
        <v>8167</v>
      </c>
      <c r="C953" t="s">
        <v>7168</v>
      </c>
      <c r="D953" t="s">
        <v>16412</v>
      </c>
      <c r="E953" s="65">
        <f t="shared" si="56"/>
        <v>41272</v>
      </c>
      <c r="F953">
        <f t="shared" si="57"/>
        <v>2012</v>
      </c>
      <c r="G953">
        <f t="shared" si="58"/>
        <v>12</v>
      </c>
      <c r="H953">
        <f t="shared" si="59"/>
        <v>6</v>
      </c>
      <c r="I953" s="1" t="s">
        <v>15622</v>
      </c>
      <c r="J953" s="1" t="s">
        <v>17051</v>
      </c>
      <c r="K953" s="1" t="s">
        <v>17125</v>
      </c>
      <c r="L953" s="1" t="s">
        <v>15624</v>
      </c>
      <c r="M953" s="42">
        <v>1</v>
      </c>
      <c r="N953" s="42">
        <v>0.95</v>
      </c>
      <c r="O953" s="1" t="s">
        <v>15616</v>
      </c>
    </row>
    <row r="954" spans="1:15" x14ac:dyDescent="0.25">
      <c r="A954">
        <v>953</v>
      </c>
      <c r="B954" t="s">
        <v>8303</v>
      </c>
      <c r="C954" t="s">
        <v>7033</v>
      </c>
      <c r="D954" t="s">
        <v>16413</v>
      </c>
      <c r="E954" s="65">
        <f t="shared" si="56"/>
        <v>41273</v>
      </c>
      <c r="F954">
        <f t="shared" si="57"/>
        <v>2012</v>
      </c>
      <c r="G954">
        <f t="shared" si="58"/>
        <v>12</v>
      </c>
      <c r="H954">
        <f t="shared" si="59"/>
        <v>7</v>
      </c>
      <c r="I954" s="1" t="s">
        <v>15622</v>
      </c>
      <c r="J954" s="1" t="s">
        <v>17051</v>
      </c>
      <c r="K954" s="1" t="s">
        <v>17125</v>
      </c>
      <c r="L954" s="1" t="s">
        <v>15626</v>
      </c>
      <c r="M954" s="42">
        <v>1</v>
      </c>
      <c r="N954" s="42">
        <v>0.86</v>
      </c>
      <c r="O954" s="1" t="s">
        <v>15616</v>
      </c>
    </row>
    <row r="955" spans="1:15" x14ac:dyDescent="0.25">
      <c r="A955">
        <v>954</v>
      </c>
      <c r="B955" t="s">
        <v>9917</v>
      </c>
      <c r="C955" t="s">
        <v>5454</v>
      </c>
      <c r="D955" t="s">
        <v>11875</v>
      </c>
      <c r="E955" s="65">
        <f t="shared" si="56"/>
        <v>41274</v>
      </c>
      <c r="F955">
        <f t="shared" si="57"/>
        <v>2012</v>
      </c>
      <c r="G955">
        <f t="shared" si="58"/>
        <v>12</v>
      </c>
      <c r="H955">
        <f t="shared" si="59"/>
        <v>1</v>
      </c>
      <c r="I955" s="1" t="s">
        <v>15622</v>
      </c>
      <c r="J955" s="1" t="s">
        <v>17051</v>
      </c>
      <c r="K955" s="1" t="s">
        <v>17125</v>
      </c>
      <c r="L955" s="1" t="s">
        <v>15626</v>
      </c>
      <c r="M955" s="42">
        <v>1</v>
      </c>
      <c r="N955" s="42">
        <v>0.71</v>
      </c>
      <c r="O955" s="1" t="s">
        <v>15616</v>
      </c>
    </row>
    <row r="956" spans="1:15" x14ac:dyDescent="0.25">
      <c r="A956">
        <v>955</v>
      </c>
      <c r="B956" t="s">
        <v>8368</v>
      </c>
      <c r="C956" t="s">
        <v>6972</v>
      </c>
      <c r="D956" t="s">
        <v>11875</v>
      </c>
      <c r="E956" s="65">
        <f t="shared" si="56"/>
        <v>41274</v>
      </c>
      <c r="F956">
        <f t="shared" si="57"/>
        <v>2012</v>
      </c>
      <c r="G956">
        <f t="shared" si="58"/>
        <v>12</v>
      </c>
      <c r="H956">
        <f t="shared" si="59"/>
        <v>1</v>
      </c>
      <c r="I956" s="1" t="s">
        <v>15625</v>
      </c>
      <c r="J956" s="1" t="s">
        <v>17051</v>
      </c>
      <c r="K956" s="1" t="s">
        <v>17125</v>
      </c>
      <c r="L956" s="1" t="s">
        <v>15628</v>
      </c>
      <c r="M956" s="42">
        <v>0.33</v>
      </c>
      <c r="N956" s="42">
        <v>0.89</v>
      </c>
      <c r="O956" s="1" t="s">
        <v>15615</v>
      </c>
    </row>
    <row r="957" spans="1:15" x14ac:dyDescent="0.25">
      <c r="A957">
        <v>956</v>
      </c>
      <c r="B957" t="s">
        <v>11063</v>
      </c>
      <c r="C957" t="s">
        <v>4334</v>
      </c>
      <c r="D957" t="s">
        <v>16414</v>
      </c>
      <c r="E957" s="65">
        <f t="shared" si="56"/>
        <v>41275</v>
      </c>
      <c r="F957">
        <f t="shared" si="57"/>
        <v>2013</v>
      </c>
      <c r="G957">
        <f t="shared" si="58"/>
        <v>1</v>
      </c>
      <c r="H957">
        <f t="shared" si="59"/>
        <v>2</v>
      </c>
      <c r="I957" s="1" t="s">
        <v>15622</v>
      </c>
      <c r="J957" s="1" t="s">
        <v>17051</v>
      </c>
      <c r="K957" s="1" t="s">
        <v>17125</v>
      </c>
      <c r="L957" s="1" t="s">
        <v>15623</v>
      </c>
      <c r="M957" s="42">
        <v>1</v>
      </c>
      <c r="N957" s="42">
        <v>1</v>
      </c>
      <c r="O957" s="1" t="s">
        <v>15615</v>
      </c>
    </row>
    <row r="958" spans="1:15" x14ac:dyDescent="0.25">
      <c r="A958">
        <v>957</v>
      </c>
      <c r="B958" t="s">
        <v>11248</v>
      </c>
      <c r="C958" t="s">
        <v>4153</v>
      </c>
      <c r="D958" t="s">
        <v>16415</v>
      </c>
      <c r="E958" s="65">
        <f t="shared" si="56"/>
        <v>41276</v>
      </c>
      <c r="F958">
        <f t="shared" si="57"/>
        <v>2013</v>
      </c>
      <c r="G958">
        <f t="shared" si="58"/>
        <v>1</v>
      </c>
      <c r="H958">
        <f t="shared" si="59"/>
        <v>3</v>
      </c>
      <c r="I958" s="1" t="s">
        <v>15622</v>
      </c>
      <c r="J958" s="1" t="s">
        <v>17051</v>
      </c>
      <c r="K958" s="1" t="s">
        <v>17125</v>
      </c>
      <c r="L958" s="1" t="s">
        <v>15628</v>
      </c>
      <c r="M958" s="42">
        <v>0.33</v>
      </c>
      <c r="N958" s="42">
        <v>0.2</v>
      </c>
      <c r="O958" s="1" t="s">
        <v>15615</v>
      </c>
    </row>
    <row r="959" spans="1:15" x14ac:dyDescent="0.25">
      <c r="A959">
        <v>958</v>
      </c>
      <c r="B959" t="s">
        <v>8374</v>
      </c>
      <c r="C959" t="s">
        <v>6966</v>
      </c>
      <c r="D959" t="s">
        <v>16415</v>
      </c>
      <c r="E959" s="65">
        <f t="shared" si="56"/>
        <v>41276</v>
      </c>
      <c r="F959">
        <f t="shared" si="57"/>
        <v>2013</v>
      </c>
      <c r="G959">
        <f t="shared" si="58"/>
        <v>1</v>
      </c>
      <c r="H959">
        <f t="shared" si="59"/>
        <v>3</v>
      </c>
      <c r="I959" s="1" t="s">
        <v>15672</v>
      </c>
      <c r="J959" s="1" t="s">
        <v>17055</v>
      </c>
      <c r="K959" s="1" t="s">
        <v>17127</v>
      </c>
      <c r="L959" s="1" t="s">
        <v>15626</v>
      </c>
      <c r="M959" s="42">
        <v>1</v>
      </c>
      <c r="N959" s="42">
        <v>0.99</v>
      </c>
      <c r="O959" s="1" t="s">
        <v>15616</v>
      </c>
    </row>
    <row r="960" spans="1:15" x14ac:dyDescent="0.25">
      <c r="A960">
        <v>959</v>
      </c>
      <c r="B960" t="s">
        <v>10225</v>
      </c>
      <c r="C960" t="s">
        <v>5154</v>
      </c>
      <c r="D960" t="s">
        <v>16416</v>
      </c>
      <c r="E960" s="65">
        <f t="shared" si="56"/>
        <v>41277</v>
      </c>
      <c r="F960">
        <f t="shared" si="57"/>
        <v>2013</v>
      </c>
      <c r="G960">
        <f t="shared" si="58"/>
        <v>1</v>
      </c>
      <c r="H960">
        <f t="shared" si="59"/>
        <v>4</v>
      </c>
      <c r="I960" s="1" t="s">
        <v>15622</v>
      </c>
      <c r="J960" s="1" t="s">
        <v>17051</v>
      </c>
      <c r="K960" s="1" t="s">
        <v>17125</v>
      </c>
      <c r="L960" s="1" t="s">
        <v>15623</v>
      </c>
      <c r="M960" s="42">
        <v>1</v>
      </c>
      <c r="N960" s="42">
        <v>0.88</v>
      </c>
      <c r="O960" s="1" t="s">
        <v>15615</v>
      </c>
    </row>
    <row r="961" spans="1:15" x14ac:dyDescent="0.25">
      <c r="A961">
        <v>960</v>
      </c>
      <c r="B961" t="s">
        <v>9341</v>
      </c>
      <c r="C961" t="s">
        <v>6016</v>
      </c>
      <c r="D961" t="s">
        <v>11876</v>
      </c>
      <c r="E961" s="65">
        <f t="shared" si="56"/>
        <v>41278</v>
      </c>
      <c r="F961">
        <f t="shared" si="57"/>
        <v>2013</v>
      </c>
      <c r="G961">
        <f t="shared" si="58"/>
        <v>1</v>
      </c>
      <c r="H961">
        <f t="shared" si="59"/>
        <v>5</v>
      </c>
      <c r="I961" s="1" t="s">
        <v>15622</v>
      </c>
      <c r="J961" s="1" t="s">
        <v>17051</v>
      </c>
      <c r="K961" s="1" t="s">
        <v>17125</v>
      </c>
      <c r="L961" s="1" t="s">
        <v>15624</v>
      </c>
      <c r="M961" s="42">
        <v>1</v>
      </c>
      <c r="N961" s="42">
        <v>0.75</v>
      </c>
      <c r="O961" s="1" t="s">
        <v>15616</v>
      </c>
    </row>
    <row r="962" spans="1:15" x14ac:dyDescent="0.25">
      <c r="A962">
        <v>961</v>
      </c>
      <c r="B962" t="s">
        <v>10589</v>
      </c>
      <c r="C962" t="s">
        <v>4796</v>
      </c>
      <c r="D962" t="s">
        <v>16417</v>
      </c>
      <c r="E962" s="65">
        <f t="shared" si="56"/>
        <v>41279</v>
      </c>
      <c r="F962">
        <f t="shared" si="57"/>
        <v>2013</v>
      </c>
      <c r="G962">
        <f t="shared" si="58"/>
        <v>1</v>
      </c>
      <c r="H962">
        <f t="shared" si="59"/>
        <v>6</v>
      </c>
      <c r="I962" s="1" t="s">
        <v>15622</v>
      </c>
      <c r="J962" s="1" t="s">
        <v>17051</v>
      </c>
      <c r="K962" s="1" t="s">
        <v>17125</v>
      </c>
      <c r="L962" s="1" t="s">
        <v>15626</v>
      </c>
      <c r="M962" s="42">
        <v>1</v>
      </c>
      <c r="N962" s="42">
        <v>1</v>
      </c>
      <c r="O962" s="1" t="s">
        <v>15616</v>
      </c>
    </row>
    <row r="963" spans="1:15" x14ac:dyDescent="0.25">
      <c r="A963">
        <v>962</v>
      </c>
      <c r="B963" t="s">
        <v>10350</v>
      </c>
      <c r="C963" t="s">
        <v>5029</v>
      </c>
      <c r="D963" t="s">
        <v>16418</v>
      </c>
      <c r="E963" s="65">
        <f t="shared" ref="E963:E1026" si="60">DATE(LEFT(D963,4),MID(D963,5,2),RIGHT(D963,2))</f>
        <v>41281</v>
      </c>
      <c r="F963">
        <f t="shared" ref="F963:F1026" si="61">YEAR(E963)</f>
        <v>2013</v>
      </c>
      <c r="G963">
        <f t="shared" ref="G963:G1026" si="62">MONTH(E963)</f>
        <v>1</v>
      </c>
      <c r="H963">
        <f t="shared" ref="H963:H1026" si="63">WEEKDAY(E963,2)</f>
        <v>1</v>
      </c>
      <c r="I963" s="1" t="s">
        <v>15771</v>
      </c>
      <c r="J963" s="1" t="s">
        <v>17051</v>
      </c>
      <c r="K963" s="1" t="s">
        <v>17125</v>
      </c>
      <c r="L963" s="1" t="s">
        <v>15626</v>
      </c>
      <c r="M963" s="42">
        <v>1</v>
      </c>
      <c r="N963" s="42">
        <v>1</v>
      </c>
      <c r="O963" s="1" t="s">
        <v>15616</v>
      </c>
    </row>
    <row r="964" spans="1:15" x14ac:dyDescent="0.25">
      <c r="A964">
        <v>963</v>
      </c>
      <c r="B964" t="s">
        <v>11595</v>
      </c>
      <c r="C964" t="s">
        <v>3810</v>
      </c>
      <c r="D964" t="s">
        <v>16419</v>
      </c>
      <c r="E964" s="65">
        <f t="shared" si="60"/>
        <v>41283</v>
      </c>
      <c r="F964">
        <f t="shared" si="61"/>
        <v>2013</v>
      </c>
      <c r="G964">
        <f t="shared" si="62"/>
        <v>1</v>
      </c>
      <c r="H964">
        <f t="shared" si="63"/>
        <v>3</v>
      </c>
      <c r="I964" s="1" t="s">
        <v>15622</v>
      </c>
      <c r="J964" s="1" t="s">
        <v>17051</v>
      </c>
      <c r="K964" s="1" t="s">
        <v>17125</v>
      </c>
      <c r="L964" s="1" t="s">
        <v>15624</v>
      </c>
      <c r="M964" s="42">
        <v>1</v>
      </c>
      <c r="N964" s="42">
        <v>0.79</v>
      </c>
      <c r="O964" s="1" t="s">
        <v>15615</v>
      </c>
    </row>
    <row r="965" spans="1:15" x14ac:dyDescent="0.25">
      <c r="A965">
        <v>964</v>
      </c>
      <c r="B965" t="s">
        <v>8847</v>
      </c>
      <c r="C965" t="s">
        <v>6502</v>
      </c>
      <c r="D965" t="s">
        <v>16420</v>
      </c>
      <c r="E965" s="65">
        <f t="shared" si="60"/>
        <v>41285</v>
      </c>
      <c r="F965">
        <f t="shared" si="61"/>
        <v>2013</v>
      </c>
      <c r="G965">
        <f t="shared" si="62"/>
        <v>1</v>
      </c>
      <c r="H965">
        <f t="shared" si="63"/>
        <v>5</v>
      </c>
      <c r="I965" s="1" t="s">
        <v>15622</v>
      </c>
      <c r="J965" s="1" t="s">
        <v>17051</v>
      </c>
      <c r="K965" s="1" t="s">
        <v>17125</v>
      </c>
      <c r="L965" s="1" t="s">
        <v>15628</v>
      </c>
      <c r="M965" s="42">
        <v>0.08</v>
      </c>
      <c r="N965" s="42">
        <v>0.25</v>
      </c>
      <c r="O965" s="1" t="s">
        <v>15615</v>
      </c>
    </row>
    <row r="966" spans="1:15" x14ac:dyDescent="0.25">
      <c r="A966">
        <v>965</v>
      </c>
      <c r="B966" t="s">
        <v>9838</v>
      </c>
      <c r="C966" t="s">
        <v>5531</v>
      </c>
      <c r="D966" t="s">
        <v>16420</v>
      </c>
      <c r="E966" s="65">
        <f t="shared" si="60"/>
        <v>41285</v>
      </c>
      <c r="F966">
        <f t="shared" si="61"/>
        <v>2013</v>
      </c>
      <c r="G966">
        <f t="shared" si="62"/>
        <v>1</v>
      </c>
      <c r="H966">
        <f t="shared" si="63"/>
        <v>5</v>
      </c>
      <c r="I966" s="1" t="s">
        <v>15622</v>
      </c>
      <c r="J966" s="1" t="s">
        <v>17051</v>
      </c>
      <c r="K966" s="1" t="s">
        <v>17125</v>
      </c>
      <c r="L966" s="1" t="s">
        <v>15626</v>
      </c>
      <c r="M966" s="42">
        <v>1</v>
      </c>
      <c r="N966" s="42">
        <v>0.98</v>
      </c>
      <c r="O966" s="1" t="s">
        <v>15615</v>
      </c>
    </row>
    <row r="967" spans="1:15" x14ac:dyDescent="0.25">
      <c r="A967">
        <v>966</v>
      </c>
      <c r="B967" t="s">
        <v>10565</v>
      </c>
      <c r="C967" t="s">
        <v>4819</v>
      </c>
      <c r="D967" t="s">
        <v>16420</v>
      </c>
      <c r="E967" s="65">
        <f t="shared" si="60"/>
        <v>41285</v>
      </c>
      <c r="F967">
        <f t="shared" si="61"/>
        <v>2013</v>
      </c>
      <c r="G967">
        <f t="shared" si="62"/>
        <v>1</v>
      </c>
      <c r="H967">
        <f t="shared" si="63"/>
        <v>5</v>
      </c>
      <c r="I967" s="1" t="s">
        <v>15622</v>
      </c>
      <c r="J967" s="1" t="s">
        <v>17051</v>
      </c>
      <c r="K967" s="1" t="s">
        <v>17125</v>
      </c>
      <c r="L967" s="1" t="s">
        <v>15624</v>
      </c>
      <c r="M967" s="42">
        <v>1</v>
      </c>
      <c r="N967" s="42">
        <v>0.83</v>
      </c>
      <c r="O967" s="1" t="s">
        <v>15615</v>
      </c>
    </row>
    <row r="968" spans="1:15" x14ac:dyDescent="0.25">
      <c r="A968">
        <v>967</v>
      </c>
      <c r="B968" t="s">
        <v>10463</v>
      </c>
      <c r="C968" t="s">
        <v>4918</v>
      </c>
      <c r="D968" t="s">
        <v>16420</v>
      </c>
      <c r="E968" s="65">
        <f t="shared" si="60"/>
        <v>41285</v>
      </c>
      <c r="F968">
        <f t="shared" si="61"/>
        <v>2013</v>
      </c>
      <c r="G968">
        <f t="shared" si="62"/>
        <v>1</v>
      </c>
      <c r="H968">
        <f t="shared" si="63"/>
        <v>5</v>
      </c>
      <c r="I968" s="1" t="s">
        <v>15622</v>
      </c>
      <c r="J968" s="1" t="s">
        <v>17051</v>
      </c>
      <c r="K968" s="1" t="s">
        <v>17125</v>
      </c>
      <c r="L968" s="1" t="s">
        <v>15628</v>
      </c>
      <c r="M968" s="42">
        <v>0</v>
      </c>
      <c r="N968" s="42">
        <v>0.85</v>
      </c>
      <c r="O968" s="1" t="s">
        <v>15616</v>
      </c>
    </row>
    <row r="969" spans="1:15" x14ac:dyDescent="0.25">
      <c r="A969">
        <v>968</v>
      </c>
      <c r="B969" t="s">
        <v>8905</v>
      </c>
      <c r="C969" t="s">
        <v>6447</v>
      </c>
      <c r="D969" t="s">
        <v>16421</v>
      </c>
      <c r="E969" s="65">
        <f t="shared" si="60"/>
        <v>41286</v>
      </c>
      <c r="F969">
        <f t="shared" si="61"/>
        <v>2013</v>
      </c>
      <c r="G969">
        <f t="shared" si="62"/>
        <v>1</v>
      </c>
      <c r="H969">
        <f t="shared" si="63"/>
        <v>6</v>
      </c>
      <c r="I969" s="1" t="s">
        <v>15622</v>
      </c>
      <c r="J969" s="1" t="s">
        <v>17051</v>
      </c>
      <c r="K969" s="1" t="s">
        <v>17125</v>
      </c>
      <c r="L969" s="1" t="s">
        <v>15624</v>
      </c>
      <c r="M969" s="42">
        <v>1</v>
      </c>
      <c r="N969" s="42">
        <v>0.9</v>
      </c>
      <c r="O969" s="1" t="s">
        <v>15616</v>
      </c>
    </row>
    <row r="970" spans="1:15" x14ac:dyDescent="0.25">
      <c r="A970">
        <v>969</v>
      </c>
      <c r="B970" t="s">
        <v>9095</v>
      </c>
      <c r="C970" t="s">
        <v>6258</v>
      </c>
      <c r="D970" t="s">
        <v>16421</v>
      </c>
      <c r="E970" s="65">
        <f t="shared" si="60"/>
        <v>41286</v>
      </c>
      <c r="F970">
        <f t="shared" si="61"/>
        <v>2013</v>
      </c>
      <c r="G970">
        <f t="shared" si="62"/>
        <v>1</v>
      </c>
      <c r="H970">
        <f t="shared" si="63"/>
        <v>6</v>
      </c>
      <c r="I970" s="1" t="s">
        <v>15622</v>
      </c>
      <c r="J970" s="1" t="s">
        <v>17051</v>
      </c>
      <c r="K970" s="1" t="s">
        <v>17125</v>
      </c>
      <c r="L970" s="1" t="s">
        <v>15623</v>
      </c>
      <c r="M970" s="42">
        <v>1</v>
      </c>
      <c r="N970" s="42">
        <v>0.4</v>
      </c>
      <c r="O970" s="1" t="s">
        <v>15615</v>
      </c>
    </row>
    <row r="971" spans="1:15" x14ac:dyDescent="0.25">
      <c r="A971">
        <v>970</v>
      </c>
      <c r="B971" t="s">
        <v>8481</v>
      </c>
      <c r="C971" t="s">
        <v>6863</v>
      </c>
      <c r="D971" t="s">
        <v>16421</v>
      </c>
      <c r="E971" s="65">
        <f t="shared" si="60"/>
        <v>41286</v>
      </c>
      <c r="F971">
        <f t="shared" si="61"/>
        <v>2013</v>
      </c>
      <c r="G971">
        <f t="shared" si="62"/>
        <v>1</v>
      </c>
      <c r="H971">
        <f t="shared" si="63"/>
        <v>6</v>
      </c>
      <c r="I971" s="1" t="s">
        <v>15622</v>
      </c>
      <c r="J971" s="1" t="s">
        <v>17051</v>
      </c>
      <c r="K971" s="1" t="s">
        <v>17125</v>
      </c>
      <c r="L971" s="1" t="s">
        <v>15623</v>
      </c>
      <c r="M971" s="42">
        <v>0.5</v>
      </c>
      <c r="N971" s="42">
        <v>0.44</v>
      </c>
      <c r="O971" s="1" t="s">
        <v>15615</v>
      </c>
    </row>
    <row r="972" spans="1:15" x14ac:dyDescent="0.25">
      <c r="A972">
        <v>971</v>
      </c>
      <c r="B972" t="s">
        <v>7954</v>
      </c>
      <c r="C972" t="s">
        <v>7377</v>
      </c>
      <c r="D972" t="s">
        <v>16422</v>
      </c>
      <c r="E972" s="65">
        <f t="shared" si="60"/>
        <v>41288</v>
      </c>
      <c r="F972">
        <f t="shared" si="61"/>
        <v>2013</v>
      </c>
      <c r="G972">
        <f t="shared" si="62"/>
        <v>1</v>
      </c>
      <c r="H972">
        <f t="shared" si="63"/>
        <v>1</v>
      </c>
      <c r="I972" s="1" t="s">
        <v>15622</v>
      </c>
      <c r="J972" s="1" t="s">
        <v>17051</v>
      </c>
      <c r="K972" s="1" t="s">
        <v>17125</v>
      </c>
      <c r="L972" s="1" t="s">
        <v>15626</v>
      </c>
      <c r="M972" s="42">
        <v>1</v>
      </c>
      <c r="N972" s="42">
        <v>1</v>
      </c>
      <c r="O972" s="1" t="s">
        <v>15616</v>
      </c>
    </row>
    <row r="973" spans="1:15" x14ac:dyDescent="0.25">
      <c r="A973">
        <v>972</v>
      </c>
      <c r="B973" t="s">
        <v>9039</v>
      </c>
      <c r="C973" t="s">
        <v>6314</v>
      </c>
      <c r="D973" t="s">
        <v>16422</v>
      </c>
      <c r="E973" s="65">
        <f t="shared" si="60"/>
        <v>41288</v>
      </c>
      <c r="F973">
        <f t="shared" si="61"/>
        <v>2013</v>
      </c>
      <c r="G973">
        <f t="shared" si="62"/>
        <v>1</v>
      </c>
      <c r="H973">
        <f t="shared" si="63"/>
        <v>1</v>
      </c>
      <c r="I973" s="1" t="s">
        <v>15622</v>
      </c>
      <c r="J973" s="1" t="s">
        <v>17051</v>
      </c>
      <c r="K973" s="1" t="s">
        <v>17125</v>
      </c>
      <c r="L973" s="1" t="s">
        <v>15623</v>
      </c>
      <c r="M973" s="42">
        <v>1</v>
      </c>
      <c r="N973" s="42">
        <v>0.83</v>
      </c>
      <c r="O973" s="1" t="s">
        <v>15615</v>
      </c>
    </row>
    <row r="974" spans="1:15" x14ac:dyDescent="0.25">
      <c r="A974">
        <v>973</v>
      </c>
      <c r="B974" t="s">
        <v>11451</v>
      </c>
      <c r="C974" t="s">
        <v>3950</v>
      </c>
      <c r="D974" t="s">
        <v>16422</v>
      </c>
      <c r="E974" s="65">
        <f t="shared" si="60"/>
        <v>41288</v>
      </c>
      <c r="F974">
        <f t="shared" si="61"/>
        <v>2013</v>
      </c>
      <c r="G974">
        <f t="shared" si="62"/>
        <v>1</v>
      </c>
      <c r="H974">
        <f t="shared" si="63"/>
        <v>1</v>
      </c>
      <c r="I974" s="1" t="s">
        <v>15622</v>
      </c>
      <c r="J974" s="1" t="s">
        <v>17051</v>
      </c>
      <c r="K974" s="1" t="s">
        <v>17125</v>
      </c>
      <c r="L974" s="1" t="s">
        <v>15626</v>
      </c>
      <c r="M974" s="42">
        <v>1</v>
      </c>
      <c r="N974" s="42">
        <v>1</v>
      </c>
      <c r="O974" s="1" t="s">
        <v>15616</v>
      </c>
    </row>
    <row r="975" spans="1:15" x14ac:dyDescent="0.25">
      <c r="A975">
        <v>974</v>
      </c>
      <c r="B975" t="s">
        <v>7726</v>
      </c>
      <c r="C975" t="s">
        <v>7594</v>
      </c>
      <c r="D975" t="s">
        <v>16423</v>
      </c>
      <c r="E975" s="65">
        <f t="shared" si="60"/>
        <v>41289</v>
      </c>
      <c r="F975">
        <f t="shared" si="61"/>
        <v>2013</v>
      </c>
      <c r="G975">
        <f t="shared" si="62"/>
        <v>1</v>
      </c>
      <c r="H975">
        <f t="shared" si="63"/>
        <v>2</v>
      </c>
      <c r="I975" s="1" t="s">
        <v>15622</v>
      </c>
      <c r="J975" s="1" t="s">
        <v>17051</v>
      </c>
      <c r="K975" s="1" t="s">
        <v>17125</v>
      </c>
      <c r="L975" s="1" t="s">
        <v>15626</v>
      </c>
      <c r="M975" s="42">
        <v>1</v>
      </c>
      <c r="N975" s="42">
        <v>0.5</v>
      </c>
      <c r="O975" s="1" t="s">
        <v>15615</v>
      </c>
    </row>
    <row r="976" spans="1:15" x14ac:dyDescent="0.25">
      <c r="A976">
        <v>975</v>
      </c>
      <c r="B976" t="s">
        <v>8941</v>
      </c>
      <c r="C976" t="s">
        <v>6412</v>
      </c>
      <c r="D976" t="s">
        <v>16424</v>
      </c>
      <c r="E976" s="65">
        <f t="shared" si="60"/>
        <v>41292</v>
      </c>
      <c r="F976">
        <f t="shared" si="61"/>
        <v>2013</v>
      </c>
      <c r="G976">
        <f t="shared" si="62"/>
        <v>1</v>
      </c>
      <c r="H976">
        <f t="shared" si="63"/>
        <v>5</v>
      </c>
      <c r="I976" s="1" t="s">
        <v>15622</v>
      </c>
      <c r="J976" s="1" t="s">
        <v>17051</v>
      </c>
      <c r="K976" s="1" t="s">
        <v>17125</v>
      </c>
      <c r="L976" s="1" t="s">
        <v>15624</v>
      </c>
      <c r="M976" s="42">
        <v>1</v>
      </c>
      <c r="N976" s="42">
        <v>1</v>
      </c>
      <c r="O976" s="1" t="s">
        <v>15616</v>
      </c>
    </row>
    <row r="977" spans="1:15" x14ac:dyDescent="0.25">
      <c r="A977">
        <v>976</v>
      </c>
      <c r="B977" t="s">
        <v>9482</v>
      </c>
      <c r="C977" t="s">
        <v>5877</v>
      </c>
      <c r="D977" t="s">
        <v>16425</v>
      </c>
      <c r="E977" s="65">
        <f t="shared" si="60"/>
        <v>41293</v>
      </c>
      <c r="F977">
        <f t="shared" si="61"/>
        <v>2013</v>
      </c>
      <c r="G977">
        <f t="shared" si="62"/>
        <v>1</v>
      </c>
      <c r="H977">
        <f t="shared" si="63"/>
        <v>6</v>
      </c>
      <c r="I977" s="1" t="s">
        <v>15622</v>
      </c>
      <c r="J977" s="1" t="s">
        <v>17051</v>
      </c>
      <c r="K977" s="1" t="s">
        <v>17125</v>
      </c>
      <c r="L977" s="1" t="s">
        <v>15626</v>
      </c>
      <c r="M977" s="42">
        <v>1</v>
      </c>
      <c r="N977" s="42">
        <v>0.81</v>
      </c>
      <c r="O977" s="1" t="s">
        <v>15616</v>
      </c>
    </row>
    <row r="978" spans="1:15" x14ac:dyDescent="0.25">
      <c r="A978">
        <v>977</v>
      </c>
      <c r="B978" t="s">
        <v>8898</v>
      </c>
      <c r="C978" t="s">
        <v>6454</v>
      </c>
      <c r="D978" t="s">
        <v>16426</v>
      </c>
      <c r="E978" s="65">
        <f t="shared" si="60"/>
        <v>41296</v>
      </c>
      <c r="F978">
        <f t="shared" si="61"/>
        <v>2013</v>
      </c>
      <c r="G978">
        <f t="shared" si="62"/>
        <v>1</v>
      </c>
      <c r="H978">
        <f t="shared" si="63"/>
        <v>2</v>
      </c>
      <c r="I978" s="1" t="s">
        <v>15622</v>
      </c>
      <c r="J978" s="1" t="s">
        <v>17051</v>
      </c>
      <c r="K978" s="1" t="s">
        <v>17125</v>
      </c>
      <c r="L978" s="1" t="s">
        <v>15624</v>
      </c>
      <c r="M978" s="42">
        <v>1</v>
      </c>
      <c r="N978" s="42">
        <v>1</v>
      </c>
      <c r="O978" s="1" t="s">
        <v>15615</v>
      </c>
    </row>
    <row r="979" spans="1:15" x14ac:dyDescent="0.25">
      <c r="A979">
        <v>978</v>
      </c>
      <c r="B979" t="s">
        <v>9986</v>
      </c>
      <c r="C979" t="s">
        <v>5387</v>
      </c>
      <c r="D979" t="s">
        <v>16426</v>
      </c>
      <c r="E979" s="65">
        <f t="shared" si="60"/>
        <v>41296</v>
      </c>
      <c r="F979">
        <f t="shared" si="61"/>
        <v>2013</v>
      </c>
      <c r="G979">
        <f t="shared" si="62"/>
        <v>1</v>
      </c>
      <c r="H979">
        <f t="shared" si="63"/>
        <v>2</v>
      </c>
      <c r="I979" s="1" t="s">
        <v>15622</v>
      </c>
      <c r="J979" s="1" t="s">
        <v>17051</v>
      </c>
      <c r="K979" s="1" t="s">
        <v>17125</v>
      </c>
      <c r="L979" s="1" t="s">
        <v>15624</v>
      </c>
      <c r="M979" s="42">
        <v>1</v>
      </c>
      <c r="N979" s="42">
        <v>0.89</v>
      </c>
      <c r="O979" s="1" t="s">
        <v>15616</v>
      </c>
    </row>
    <row r="980" spans="1:15" x14ac:dyDescent="0.25">
      <c r="A980">
        <v>979</v>
      </c>
      <c r="B980" t="s">
        <v>11752</v>
      </c>
      <c r="C980" t="s">
        <v>3657</v>
      </c>
      <c r="D980" t="s">
        <v>16427</v>
      </c>
      <c r="E980" s="65">
        <f t="shared" si="60"/>
        <v>41297</v>
      </c>
      <c r="F980">
        <f t="shared" si="61"/>
        <v>2013</v>
      </c>
      <c r="G980">
        <f t="shared" si="62"/>
        <v>1</v>
      </c>
      <c r="H980">
        <f t="shared" si="63"/>
        <v>3</v>
      </c>
      <c r="I980" s="1" t="s">
        <v>15622</v>
      </c>
      <c r="J980" s="1" t="s">
        <v>17051</v>
      </c>
      <c r="K980" s="1" t="s">
        <v>17125</v>
      </c>
      <c r="L980" s="1" t="s">
        <v>15623</v>
      </c>
      <c r="M980" s="42">
        <v>1</v>
      </c>
      <c r="N980" s="42">
        <v>0.86</v>
      </c>
      <c r="O980" s="1" t="s">
        <v>15616</v>
      </c>
    </row>
    <row r="981" spans="1:15" x14ac:dyDescent="0.25">
      <c r="A981">
        <v>980</v>
      </c>
      <c r="B981" t="s">
        <v>11761</v>
      </c>
      <c r="C981" t="s">
        <v>3649</v>
      </c>
      <c r="D981" t="s">
        <v>16427</v>
      </c>
      <c r="E981" s="65">
        <f t="shared" si="60"/>
        <v>41297</v>
      </c>
      <c r="F981">
        <f t="shared" si="61"/>
        <v>2013</v>
      </c>
      <c r="G981">
        <f t="shared" si="62"/>
        <v>1</v>
      </c>
      <c r="H981">
        <f t="shared" si="63"/>
        <v>3</v>
      </c>
      <c r="I981" s="1" t="s">
        <v>15622</v>
      </c>
      <c r="J981" s="1" t="s">
        <v>17051</v>
      </c>
      <c r="K981" s="1" t="s">
        <v>17125</v>
      </c>
      <c r="L981" s="1" t="s">
        <v>15623</v>
      </c>
      <c r="M981" s="42">
        <v>0.67</v>
      </c>
      <c r="N981" s="42">
        <v>0.92</v>
      </c>
      <c r="O981" s="1" t="s">
        <v>15615</v>
      </c>
    </row>
    <row r="982" spans="1:15" x14ac:dyDescent="0.25">
      <c r="A982">
        <v>981</v>
      </c>
      <c r="B982" t="s">
        <v>11008</v>
      </c>
      <c r="C982" t="s">
        <v>4389</v>
      </c>
      <c r="D982" t="s">
        <v>16428</v>
      </c>
      <c r="E982" s="65">
        <f t="shared" si="60"/>
        <v>41298</v>
      </c>
      <c r="F982">
        <f t="shared" si="61"/>
        <v>2013</v>
      </c>
      <c r="G982">
        <f t="shared" si="62"/>
        <v>1</v>
      </c>
      <c r="H982">
        <f t="shared" si="63"/>
        <v>4</v>
      </c>
      <c r="I982" s="1" t="s">
        <v>15796</v>
      </c>
      <c r="J982" s="1" t="s">
        <v>17082</v>
      </c>
      <c r="K982" s="1" t="s">
        <v>17131</v>
      </c>
      <c r="L982" s="1" t="s">
        <v>15623</v>
      </c>
      <c r="M982" s="42">
        <v>1</v>
      </c>
      <c r="N982" s="42">
        <v>0.67</v>
      </c>
      <c r="O982" s="1" t="s">
        <v>15615</v>
      </c>
    </row>
    <row r="983" spans="1:15" x14ac:dyDescent="0.25">
      <c r="A983">
        <v>982</v>
      </c>
      <c r="B983" t="s">
        <v>11473</v>
      </c>
      <c r="C983" t="s">
        <v>3929</v>
      </c>
      <c r="D983" t="s">
        <v>16428</v>
      </c>
      <c r="E983" s="65">
        <f t="shared" si="60"/>
        <v>41298</v>
      </c>
      <c r="F983">
        <f t="shared" si="61"/>
        <v>2013</v>
      </c>
      <c r="G983">
        <f t="shared" si="62"/>
        <v>1</v>
      </c>
      <c r="H983">
        <f t="shared" si="63"/>
        <v>4</v>
      </c>
      <c r="I983" s="1" t="s">
        <v>15622</v>
      </c>
      <c r="J983" s="1" t="s">
        <v>17051</v>
      </c>
      <c r="K983" s="1" t="s">
        <v>17125</v>
      </c>
      <c r="L983" s="1" t="s">
        <v>15626</v>
      </c>
      <c r="M983" s="42">
        <v>1</v>
      </c>
      <c r="N983" s="42">
        <v>1</v>
      </c>
      <c r="O983" s="1" t="s">
        <v>15615</v>
      </c>
    </row>
    <row r="984" spans="1:15" x14ac:dyDescent="0.25">
      <c r="A984">
        <v>983</v>
      </c>
      <c r="B984" t="s">
        <v>10629</v>
      </c>
      <c r="C984" t="s">
        <v>4757</v>
      </c>
      <c r="D984" t="s">
        <v>16429</v>
      </c>
      <c r="E984" s="65">
        <f t="shared" si="60"/>
        <v>41299</v>
      </c>
      <c r="F984">
        <f t="shared" si="61"/>
        <v>2013</v>
      </c>
      <c r="G984">
        <f t="shared" si="62"/>
        <v>1</v>
      </c>
      <c r="H984">
        <f t="shared" si="63"/>
        <v>5</v>
      </c>
      <c r="I984" s="1" t="s">
        <v>15622</v>
      </c>
      <c r="J984" s="1" t="s">
        <v>17051</v>
      </c>
      <c r="K984" s="1" t="s">
        <v>17125</v>
      </c>
      <c r="L984" s="1" t="s">
        <v>15623</v>
      </c>
      <c r="M984" s="42">
        <v>1</v>
      </c>
      <c r="N984" s="42">
        <v>0.84</v>
      </c>
      <c r="O984" s="1" t="s">
        <v>15615</v>
      </c>
    </row>
    <row r="985" spans="1:15" x14ac:dyDescent="0.25">
      <c r="A985">
        <v>984</v>
      </c>
      <c r="B985" t="s">
        <v>8339</v>
      </c>
      <c r="C985" t="s">
        <v>6998</v>
      </c>
      <c r="D985" t="s">
        <v>16429</v>
      </c>
      <c r="E985" s="65">
        <f t="shared" si="60"/>
        <v>41299</v>
      </c>
      <c r="F985">
        <f t="shared" si="61"/>
        <v>2013</v>
      </c>
      <c r="G985">
        <f t="shared" si="62"/>
        <v>1</v>
      </c>
      <c r="H985">
        <f t="shared" si="63"/>
        <v>5</v>
      </c>
      <c r="I985" s="1" t="s">
        <v>15622</v>
      </c>
      <c r="J985" s="1" t="s">
        <v>17051</v>
      </c>
      <c r="K985" s="1" t="s">
        <v>17125</v>
      </c>
      <c r="L985" s="1" t="s">
        <v>15624</v>
      </c>
      <c r="M985" s="42">
        <v>1</v>
      </c>
      <c r="N985" s="42">
        <v>0.75</v>
      </c>
      <c r="O985" s="1" t="s">
        <v>15616</v>
      </c>
    </row>
    <row r="986" spans="1:15" x14ac:dyDescent="0.25">
      <c r="A986">
        <v>985</v>
      </c>
      <c r="B986" t="s">
        <v>10885</v>
      </c>
      <c r="C986" t="s">
        <v>4509</v>
      </c>
      <c r="D986" t="s">
        <v>16430</v>
      </c>
      <c r="E986" s="65">
        <f t="shared" si="60"/>
        <v>41300</v>
      </c>
      <c r="F986">
        <f t="shared" si="61"/>
        <v>2013</v>
      </c>
      <c r="G986">
        <f t="shared" si="62"/>
        <v>1</v>
      </c>
      <c r="H986">
        <f t="shared" si="63"/>
        <v>6</v>
      </c>
      <c r="I986" s="1" t="s">
        <v>15622</v>
      </c>
      <c r="J986" s="1" t="s">
        <v>17051</v>
      </c>
      <c r="K986" s="1" t="s">
        <v>17125</v>
      </c>
      <c r="L986" s="1" t="s">
        <v>15626</v>
      </c>
      <c r="M986" s="42">
        <v>1</v>
      </c>
      <c r="N986" s="42">
        <v>0.67</v>
      </c>
      <c r="O986" s="1" t="s">
        <v>15615</v>
      </c>
    </row>
    <row r="987" spans="1:15" x14ac:dyDescent="0.25">
      <c r="A987">
        <v>986</v>
      </c>
      <c r="B987" t="s">
        <v>8875</v>
      </c>
      <c r="C987" t="s">
        <v>6475</v>
      </c>
      <c r="D987" t="s">
        <v>16431</v>
      </c>
      <c r="E987" s="65">
        <f t="shared" si="60"/>
        <v>41302</v>
      </c>
      <c r="F987">
        <f t="shared" si="61"/>
        <v>2013</v>
      </c>
      <c r="G987">
        <f t="shared" si="62"/>
        <v>1</v>
      </c>
      <c r="H987">
        <f t="shared" si="63"/>
        <v>1</v>
      </c>
      <c r="I987" s="1" t="s">
        <v>15622</v>
      </c>
      <c r="J987" s="1" t="s">
        <v>17051</v>
      </c>
      <c r="K987" s="1" t="s">
        <v>17125</v>
      </c>
      <c r="L987" s="1" t="s">
        <v>15628</v>
      </c>
      <c r="M987" s="42">
        <v>0</v>
      </c>
      <c r="N987" s="42">
        <v>0.5</v>
      </c>
      <c r="O987" s="1" t="s">
        <v>15615</v>
      </c>
    </row>
    <row r="988" spans="1:15" x14ac:dyDescent="0.25">
      <c r="A988">
        <v>987</v>
      </c>
      <c r="B988" t="s">
        <v>10832</v>
      </c>
      <c r="C988" t="s">
        <v>4561</v>
      </c>
      <c r="D988" t="s">
        <v>16432</v>
      </c>
      <c r="E988" s="65">
        <f t="shared" si="60"/>
        <v>41303</v>
      </c>
      <c r="F988">
        <f t="shared" si="61"/>
        <v>2013</v>
      </c>
      <c r="G988">
        <f t="shared" si="62"/>
        <v>1</v>
      </c>
      <c r="H988">
        <f t="shared" si="63"/>
        <v>2</v>
      </c>
      <c r="I988" s="1" t="s">
        <v>15622</v>
      </c>
      <c r="J988" s="1" t="s">
        <v>17051</v>
      </c>
      <c r="K988" s="1" t="s">
        <v>17125</v>
      </c>
      <c r="L988" s="1" t="s">
        <v>15626</v>
      </c>
      <c r="M988" s="42">
        <v>1</v>
      </c>
      <c r="N988" s="42">
        <v>0.98</v>
      </c>
      <c r="O988" s="1" t="s">
        <v>15616</v>
      </c>
    </row>
    <row r="989" spans="1:15" x14ac:dyDescent="0.25">
      <c r="A989">
        <v>988</v>
      </c>
      <c r="B989" t="s">
        <v>11751</v>
      </c>
      <c r="C989" t="s">
        <v>3658</v>
      </c>
      <c r="D989" t="s">
        <v>16433</v>
      </c>
      <c r="E989" s="65">
        <f t="shared" si="60"/>
        <v>41304</v>
      </c>
      <c r="F989">
        <f t="shared" si="61"/>
        <v>2013</v>
      </c>
      <c r="G989">
        <f t="shared" si="62"/>
        <v>1</v>
      </c>
      <c r="H989">
        <f t="shared" si="63"/>
        <v>3</v>
      </c>
      <c r="I989" s="1" t="s">
        <v>15622</v>
      </c>
      <c r="J989" s="1" t="s">
        <v>17051</v>
      </c>
      <c r="K989" s="1" t="s">
        <v>17125</v>
      </c>
      <c r="L989" s="1" t="s">
        <v>15626</v>
      </c>
      <c r="M989" s="42">
        <v>0.83</v>
      </c>
      <c r="N989" s="42">
        <v>0.97</v>
      </c>
      <c r="O989" s="1" t="s">
        <v>15615</v>
      </c>
    </row>
    <row r="990" spans="1:15" x14ac:dyDescent="0.25">
      <c r="A990">
        <v>989</v>
      </c>
      <c r="B990" t="s">
        <v>7729</v>
      </c>
      <c r="C990" t="s">
        <v>7591</v>
      </c>
      <c r="D990" t="s">
        <v>16433</v>
      </c>
      <c r="E990" s="65">
        <f t="shared" si="60"/>
        <v>41304</v>
      </c>
      <c r="F990">
        <f t="shared" si="61"/>
        <v>2013</v>
      </c>
      <c r="G990">
        <f t="shared" si="62"/>
        <v>1</v>
      </c>
      <c r="H990">
        <f t="shared" si="63"/>
        <v>3</v>
      </c>
      <c r="I990" s="1" t="s">
        <v>15622</v>
      </c>
      <c r="J990" s="1" t="s">
        <v>17051</v>
      </c>
      <c r="K990" s="1" t="s">
        <v>17125</v>
      </c>
      <c r="L990" s="1" t="s">
        <v>15624</v>
      </c>
      <c r="M990" s="42">
        <v>1</v>
      </c>
      <c r="N990" s="42">
        <v>0.5</v>
      </c>
      <c r="O990" s="1" t="s">
        <v>15615</v>
      </c>
    </row>
    <row r="991" spans="1:15" x14ac:dyDescent="0.25">
      <c r="A991">
        <v>990</v>
      </c>
      <c r="B991" t="s">
        <v>10475</v>
      </c>
      <c r="C991" t="s">
        <v>4908</v>
      </c>
      <c r="D991" t="s">
        <v>16434</v>
      </c>
      <c r="E991" s="65">
        <f t="shared" si="60"/>
        <v>41307</v>
      </c>
      <c r="F991">
        <f t="shared" si="61"/>
        <v>2013</v>
      </c>
      <c r="G991">
        <f t="shared" si="62"/>
        <v>2</v>
      </c>
      <c r="H991">
        <f t="shared" si="63"/>
        <v>6</v>
      </c>
      <c r="I991" s="1" t="s">
        <v>15622</v>
      </c>
      <c r="J991" s="1" t="s">
        <v>17051</v>
      </c>
      <c r="K991" s="1" t="s">
        <v>17125</v>
      </c>
      <c r="L991" s="1" t="s">
        <v>15626</v>
      </c>
      <c r="M991" s="42">
        <v>1</v>
      </c>
      <c r="N991" s="42">
        <v>1</v>
      </c>
      <c r="O991" s="1" t="s">
        <v>15616</v>
      </c>
    </row>
    <row r="992" spans="1:15" x14ac:dyDescent="0.25">
      <c r="A992">
        <v>991</v>
      </c>
      <c r="B992" t="s">
        <v>11100</v>
      </c>
      <c r="C992" t="s">
        <v>4298</v>
      </c>
      <c r="D992" t="s">
        <v>16434</v>
      </c>
      <c r="E992" s="65">
        <f t="shared" si="60"/>
        <v>41307</v>
      </c>
      <c r="F992">
        <f t="shared" si="61"/>
        <v>2013</v>
      </c>
      <c r="G992">
        <f t="shared" si="62"/>
        <v>2</v>
      </c>
      <c r="H992">
        <f t="shared" si="63"/>
        <v>6</v>
      </c>
      <c r="I992" s="1" t="s">
        <v>15642</v>
      </c>
      <c r="J992" s="1" t="s">
        <v>17060</v>
      </c>
      <c r="K992" s="1" t="s">
        <v>17125</v>
      </c>
      <c r="L992" s="1" t="s">
        <v>15626</v>
      </c>
      <c r="M992" s="42">
        <v>1</v>
      </c>
      <c r="N992" s="42">
        <v>0.99</v>
      </c>
      <c r="O992" s="1" t="s">
        <v>15616</v>
      </c>
    </row>
    <row r="993" spans="1:15" x14ac:dyDescent="0.25">
      <c r="A993">
        <v>992</v>
      </c>
      <c r="B993" t="s">
        <v>9611</v>
      </c>
      <c r="C993" t="s">
        <v>5752</v>
      </c>
      <c r="D993" t="s">
        <v>16435</v>
      </c>
      <c r="E993" s="65">
        <f t="shared" si="60"/>
        <v>41308</v>
      </c>
      <c r="F993">
        <f t="shared" si="61"/>
        <v>2013</v>
      </c>
      <c r="G993">
        <f t="shared" si="62"/>
        <v>2</v>
      </c>
      <c r="H993">
        <f t="shared" si="63"/>
        <v>7</v>
      </c>
      <c r="I993" s="1" t="s">
        <v>15625</v>
      </c>
      <c r="J993" s="1" t="s">
        <v>17051</v>
      </c>
      <c r="K993" s="1" t="s">
        <v>17125</v>
      </c>
      <c r="L993" s="1" t="s">
        <v>15628</v>
      </c>
      <c r="M993" s="42">
        <v>0</v>
      </c>
      <c r="N993" s="42">
        <v>0</v>
      </c>
      <c r="O993" s="1" t="s">
        <v>15615</v>
      </c>
    </row>
    <row r="994" spans="1:15" x14ac:dyDescent="0.25">
      <c r="A994">
        <v>993</v>
      </c>
      <c r="B994" t="s">
        <v>7956</v>
      </c>
      <c r="C994" t="s">
        <v>7375</v>
      </c>
      <c r="D994" t="s">
        <v>16436</v>
      </c>
      <c r="E994" s="65">
        <f t="shared" si="60"/>
        <v>41309</v>
      </c>
      <c r="F994">
        <f t="shared" si="61"/>
        <v>2013</v>
      </c>
      <c r="G994">
        <f t="shared" si="62"/>
        <v>2</v>
      </c>
      <c r="H994">
        <f t="shared" si="63"/>
        <v>1</v>
      </c>
      <c r="I994" s="1" t="s">
        <v>15622</v>
      </c>
      <c r="J994" s="1" t="s">
        <v>17051</v>
      </c>
      <c r="K994" s="1" t="s">
        <v>17125</v>
      </c>
      <c r="L994" s="1" t="s">
        <v>15626</v>
      </c>
      <c r="M994" s="42">
        <v>1</v>
      </c>
      <c r="N994" s="42">
        <v>0.85</v>
      </c>
      <c r="O994" s="1" t="s">
        <v>15615</v>
      </c>
    </row>
    <row r="995" spans="1:15" x14ac:dyDescent="0.25">
      <c r="A995">
        <v>994</v>
      </c>
      <c r="B995" t="s">
        <v>10163</v>
      </c>
      <c r="C995" t="s">
        <v>5215</v>
      </c>
      <c r="D995" t="s">
        <v>16436</v>
      </c>
      <c r="E995" s="65">
        <f t="shared" si="60"/>
        <v>41309</v>
      </c>
      <c r="F995">
        <f t="shared" si="61"/>
        <v>2013</v>
      </c>
      <c r="G995">
        <f t="shared" si="62"/>
        <v>2</v>
      </c>
      <c r="H995">
        <f t="shared" si="63"/>
        <v>1</v>
      </c>
      <c r="I995" s="1" t="s">
        <v>15622</v>
      </c>
      <c r="J995" s="1" t="s">
        <v>17051</v>
      </c>
      <c r="K995" s="1" t="s">
        <v>17125</v>
      </c>
      <c r="L995" s="1" t="s">
        <v>15624</v>
      </c>
      <c r="M995" s="42">
        <v>1</v>
      </c>
      <c r="N995" s="42">
        <v>0</v>
      </c>
      <c r="O995" s="1" t="s">
        <v>15615</v>
      </c>
    </row>
    <row r="996" spans="1:15" x14ac:dyDescent="0.25">
      <c r="A996">
        <v>995</v>
      </c>
      <c r="B996" t="s">
        <v>8740</v>
      </c>
      <c r="C996" t="s">
        <v>6608</v>
      </c>
      <c r="D996" t="s">
        <v>16437</v>
      </c>
      <c r="E996" s="65">
        <f t="shared" si="60"/>
        <v>41310</v>
      </c>
      <c r="F996">
        <f t="shared" si="61"/>
        <v>2013</v>
      </c>
      <c r="G996">
        <f t="shared" si="62"/>
        <v>2</v>
      </c>
      <c r="H996">
        <f t="shared" si="63"/>
        <v>2</v>
      </c>
      <c r="I996" s="1" t="s">
        <v>15622</v>
      </c>
      <c r="J996" s="1" t="s">
        <v>17051</v>
      </c>
      <c r="K996" s="1" t="s">
        <v>17125</v>
      </c>
      <c r="L996" s="1" t="s">
        <v>15626</v>
      </c>
      <c r="M996" s="42">
        <v>1</v>
      </c>
      <c r="N996" s="42">
        <v>0.99</v>
      </c>
      <c r="O996" s="1" t="s">
        <v>15616</v>
      </c>
    </row>
    <row r="997" spans="1:15" x14ac:dyDescent="0.25">
      <c r="A997">
        <v>996</v>
      </c>
      <c r="B997" t="s">
        <v>7847</v>
      </c>
      <c r="C997" t="s">
        <v>7478</v>
      </c>
      <c r="D997" t="s">
        <v>16437</v>
      </c>
      <c r="E997" s="65">
        <f t="shared" si="60"/>
        <v>41310</v>
      </c>
      <c r="F997">
        <f t="shared" si="61"/>
        <v>2013</v>
      </c>
      <c r="G997">
        <f t="shared" si="62"/>
        <v>2</v>
      </c>
      <c r="H997">
        <f t="shared" si="63"/>
        <v>2</v>
      </c>
      <c r="I997" s="1" t="s">
        <v>15622</v>
      </c>
      <c r="J997" s="1" t="s">
        <v>17051</v>
      </c>
      <c r="K997" s="1" t="s">
        <v>17125</v>
      </c>
      <c r="L997" s="1" t="s">
        <v>15624</v>
      </c>
      <c r="M997" s="42">
        <v>1</v>
      </c>
      <c r="N997" s="42">
        <v>0.73</v>
      </c>
      <c r="O997" s="1" t="s">
        <v>15616</v>
      </c>
    </row>
    <row r="998" spans="1:15" x14ac:dyDescent="0.25">
      <c r="A998">
        <v>997</v>
      </c>
      <c r="B998" t="s">
        <v>8363</v>
      </c>
      <c r="C998" t="s">
        <v>6977</v>
      </c>
      <c r="D998" t="s">
        <v>16438</v>
      </c>
      <c r="E998" s="65">
        <f t="shared" si="60"/>
        <v>41311</v>
      </c>
      <c r="F998">
        <f t="shared" si="61"/>
        <v>2013</v>
      </c>
      <c r="G998">
        <f t="shared" si="62"/>
        <v>2</v>
      </c>
      <c r="H998">
        <f t="shared" si="63"/>
        <v>3</v>
      </c>
      <c r="I998" s="1" t="s">
        <v>15622</v>
      </c>
      <c r="J998" s="1" t="s">
        <v>17051</v>
      </c>
      <c r="K998" s="1" t="s">
        <v>17125</v>
      </c>
      <c r="L998" s="1" t="s">
        <v>15626</v>
      </c>
      <c r="M998" s="42">
        <v>1</v>
      </c>
      <c r="N998" s="42">
        <v>1</v>
      </c>
      <c r="O998" s="1" t="s">
        <v>15615</v>
      </c>
    </row>
    <row r="999" spans="1:15" x14ac:dyDescent="0.25">
      <c r="A999">
        <v>998</v>
      </c>
      <c r="B999" t="s">
        <v>10425</v>
      </c>
      <c r="C999" t="s">
        <v>4955</v>
      </c>
      <c r="D999" t="s">
        <v>16439</v>
      </c>
      <c r="E999" s="65">
        <f t="shared" si="60"/>
        <v>41312</v>
      </c>
      <c r="F999">
        <f t="shared" si="61"/>
        <v>2013</v>
      </c>
      <c r="G999">
        <f t="shared" si="62"/>
        <v>2</v>
      </c>
      <c r="H999">
        <f t="shared" si="63"/>
        <v>4</v>
      </c>
      <c r="I999" s="1" t="s">
        <v>15622</v>
      </c>
      <c r="J999" s="1" t="s">
        <v>17051</v>
      </c>
      <c r="K999" s="1" t="s">
        <v>17125</v>
      </c>
      <c r="L999" s="1" t="s">
        <v>15624</v>
      </c>
      <c r="M999" s="42">
        <v>1</v>
      </c>
      <c r="N999" s="42">
        <v>0.94</v>
      </c>
      <c r="O999" s="1" t="s">
        <v>15616</v>
      </c>
    </row>
    <row r="1000" spans="1:15" x14ac:dyDescent="0.25">
      <c r="A1000">
        <v>999</v>
      </c>
      <c r="B1000" t="s">
        <v>8588</v>
      </c>
      <c r="C1000" t="s">
        <v>6759</v>
      </c>
      <c r="D1000" t="s">
        <v>16439</v>
      </c>
      <c r="E1000" s="65">
        <f t="shared" si="60"/>
        <v>41312</v>
      </c>
      <c r="F1000">
        <f t="shared" si="61"/>
        <v>2013</v>
      </c>
      <c r="G1000">
        <f t="shared" si="62"/>
        <v>2</v>
      </c>
      <c r="H1000">
        <f t="shared" si="63"/>
        <v>4</v>
      </c>
      <c r="I1000" s="1" t="s">
        <v>15622</v>
      </c>
      <c r="J1000" s="1" t="s">
        <v>17051</v>
      </c>
      <c r="K1000" s="1" t="s">
        <v>17125</v>
      </c>
      <c r="L1000" s="1" t="s">
        <v>15626</v>
      </c>
      <c r="M1000" s="42">
        <v>1</v>
      </c>
      <c r="N1000" s="42">
        <v>1</v>
      </c>
      <c r="O1000" s="1" t="s">
        <v>15616</v>
      </c>
    </row>
    <row r="1001" spans="1:15" x14ac:dyDescent="0.25">
      <c r="A1001">
        <v>1000</v>
      </c>
      <c r="B1001" t="s">
        <v>8417</v>
      </c>
      <c r="C1001" t="s">
        <v>6925</v>
      </c>
      <c r="D1001" t="s">
        <v>16440</v>
      </c>
      <c r="E1001" s="65">
        <f t="shared" si="60"/>
        <v>41313</v>
      </c>
      <c r="F1001">
        <f t="shared" si="61"/>
        <v>2013</v>
      </c>
      <c r="G1001">
        <f t="shared" si="62"/>
        <v>2</v>
      </c>
      <c r="H1001">
        <f t="shared" si="63"/>
        <v>5</v>
      </c>
      <c r="I1001" s="1" t="s">
        <v>15622</v>
      </c>
      <c r="J1001" s="1" t="s">
        <v>17051</v>
      </c>
      <c r="K1001" s="1" t="s">
        <v>17125</v>
      </c>
      <c r="L1001" s="1" t="s">
        <v>15624</v>
      </c>
      <c r="M1001" s="42">
        <v>0.8</v>
      </c>
      <c r="N1001" s="42">
        <v>0.86</v>
      </c>
      <c r="O1001" s="1" t="s">
        <v>15615</v>
      </c>
    </row>
    <row r="1002" spans="1:15" x14ac:dyDescent="0.25">
      <c r="A1002">
        <v>1001</v>
      </c>
      <c r="B1002" t="s">
        <v>8856</v>
      </c>
      <c r="C1002" t="s">
        <v>6494</v>
      </c>
      <c r="D1002" t="s">
        <v>16441</v>
      </c>
      <c r="E1002" s="65">
        <f t="shared" si="60"/>
        <v>41314</v>
      </c>
      <c r="F1002">
        <f t="shared" si="61"/>
        <v>2013</v>
      </c>
      <c r="G1002">
        <f t="shared" si="62"/>
        <v>2</v>
      </c>
      <c r="H1002">
        <f t="shared" si="63"/>
        <v>6</v>
      </c>
      <c r="I1002" s="1" t="s">
        <v>15694</v>
      </c>
      <c r="J1002" s="1" t="s">
        <v>17067</v>
      </c>
      <c r="K1002" s="1" t="s">
        <v>17130</v>
      </c>
      <c r="L1002" s="1" t="s">
        <v>15624</v>
      </c>
      <c r="M1002" s="42">
        <v>1</v>
      </c>
      <c r="N1002" s="42">
        <v>1</v>
      </c>
      <c r="O1002" s="1" t="s">
        <v>15615</v>
      </c>
    </row>
    <row r="1003" spans="1:15" x14ac:dyDescent="0.25">
      <c r="A1003">
        <v>1002</v>
      </c>
      <c r="B1003" t="s">
        <v>8618</v>
      </c>
      <c r="C1003" t="s">
        <v>6729</v>
      </c>
      <c r="D1003" t="s">
        <v>16441</v>
      </c>
      <c r="E1003" s="65">
        <f t="shared" si="60"/>
        <v>41314</v>
      </c>
      <c r="F1003">
        <f t="shared" si="61"/>
        <v>2013</v>
      </c>
      <c r="G1003">
        <f t="shared" si="62"/>
        <v>2</v>
      </c>
      <c r="H1003">
        <f t="shared" si="63"/>
        <v>6</v>
      </c>
      <c r="I1003" s="1" t="s">
        <v>15643</v>
      </c>
      <c r="J1003" s="1" t="s">
        <v>17073</v>
      </c>
      <c r="K1003" s="1" t="s">
        <v>17125</v>
      </c>
      <c r="L1003" s="1" t="s">
        <v>15623</v>
      </c>
      <c r="M1003" s="42">
        <v>1</v>
      </c>
      <c r="N1003" s="42">
        <v>0.53</v>
      </c>
      <c r="O1003" s="1" t="s">
        <v>15615</v>
      </c>
    </row>
    <row r="1004" spans="1:15" x14ac:dyDescent="0.25">
      <c r="A1004">
        <v>1003</v>
      </c>
      <c r="B1004" t="s">
        <v>10547</v>
      </c>
      <c r="C1004" t="s">
        <v>4837</v>
      </c>
      <c r="D1004" t="s">
        <v>16441</v>
      </c>
      <c r="E1004" s="65">
        <f t="shared" si="60"/>
        <v>41314</v>
      </c>
      <c r="F1004">
        <f t="shared" si="61"/>
        <v>2013</v>
      </c>
      <c r="G1004">
        <f t="shared" si="62"/>
        <v>2</v>
      </c>
      <c r="H1004">
        <f t="shared" si="63"/>
        <v>6</v>
      </c>
      <c r="I1004" s="1" t="s">
        <v>15622</v>
      </c>
      <c r="J1004" s="1" t="s">
        <v>17051</v>
      </c>
      <c r="K1004" s="1" t="s">
        <v>17125</v>
      </c>
      <c r="L1004" s="1" t="s">
        <v>15623</v>
      </c>
      <c r="M1004" s="42">
        <v>0.89</v>
      </c>
      <c r="N1004" s="42">
        <v>0.17</v>
      </c>
      <c r="O1004" s="1" t="s">
        <v>15615</v>
      </c>
    </row>
    <row r="1005" spans="1:15" x14ac:dyDescent="0.25">
      <c r="A1005">
        <v>1004</v>
      </c>
      <c r="B1005" t="s">
        <v>10559</v>
      </c>
      <c r="C1005" t="s">
        <v>4825</v>
      </c>
      <c r="D1005" t="s">
        <v>16442</v>
      </c>
      <c r="E1005" s="65">
        <f t="shared" si="60"/>
        <v>41316</v>
      </c>
      <c r="F1005">
        <f t="shared" si="61"/>
        <v>2013</v>
      </c>
      <c r="G1005">
        <f t="shared" si="62"/>
        <v>2</v>
      </c>
      <c r="H1005">
        <f t="shared" si="63"/>
        <v>1</v>
      </c>
      <c r="I1005" s="1" t="s">
        <v>15777</v>
      </c>
      <c r="J1005" s="1" t="s">
        <v>17083</v>
      </c>
      <c r="K1005" s="1" t="s">
        <v>17125</v>
      </c>
      <c r="L1005" s="1" t="s">
        <v>15626</v>
      </c>
      <c r="M1005" s="42">
        <v>1</v>
      </c>
      <c r="N1005" s="42">
        <v>1</v>
      </c>
      <c r="O1005" s="1" t="s">
        <v>15615</v>
      </c>
    </row>
    <row r="1006" spans="1:15" x14ac:dyDescent="0.25">
      <c r="A1006">
        <v>1005</v>
      </c>
      <c r="B1006" t="s">
        <v>11334</v>
      </c>
      <c r="C1006" t="s">
        <v>4067</v>
      </c>
      <c r="D1006" t="s">
        <v>16442</v>
      </c>
      <c r="E1006" s="65">
        <f t="shared" si="60"/>
        <v>41316</v>
      </c>
      <c r="F1006">
        <f t="shared" si="61"/>
        <v>2013</v>
      </c>
      <c r="G1006">
        <f t="shared" si="62"/>
        <v>2</v>
      </c>
      <c r="H1006">
        <f t="shared" si="63"/>
        <v>1</v>
      </c>
      <c r="I1006" s="1" t="s">
        <v>15622</v>
      </c>
      <c r="J1006" s="1" t="s">
        <v>17051</v>
      </c>
      <c r="K1006" s="1" t="s">
        <v>17125</v>
      </c>
      <c r="L1006" s="1" t="s">
        <v>15626</v>
      </c>
      <c r="M1006" s="42">
        <v>1</v>
      </c>
      <c r="N1006" s="42">
        <v>1</v>
      </c>
      <c r="O1006" s="1" t="s">
        <v>15616</v>
      </c>
    </row>
    <row r="1007" spans="1:15" x14ac:dyDescent="0.25">
      <c r="A1007">
        <v>1006</v>
      </c>
      <c r="B1007" t="s">
        <v>10362</v>
      </c>
      <c r="C1007" t="s">
        <v>5017</v>
      </c>
      <c r="D1007" t="s">
        <v>16443</v>
      </c>
      <c r="E1007" s="65">
        <f t="shared" si="60"/>
        <v>41318</v>
      </c>
      <c r="F1007">
        <f t="shared" si="61"/>
        <v>2013</v>
      </c>
      <c r="G1007">
        <f t="shared" si="62"/>
        <v>2</v>
      </c>
      <c r="H1007">
        <f t="shared" si="63"/>
        <v>3</v>
      </c>
      <c r="I1007" s="1" t="s">
        <v>15622</v>
      </c>
      <c r="J1007" s="1" t="s">
        <v>17051</v>
      </c>
      <c r="K1007" s="1" t="s">
        <v>17125</v>
      </c>
      <c r="L1007" s="1" t="s">
        <v>15624</v>
      </c>
      <c r="M1007" s="42">
        <v>1</v>
      </c>
      <c r="N1007" s="42">
        <v>0.97</v>
      </c>
      <c r="O1007" s="1" t="s">
        <v>15616</v>
      </c>
    </row>
    <row r="1008" spans="1:15" x14ac:dyDescent="0.25">
      <c r="A1008">
        <v>1007</v>
      </c>
      <c r="B1008" t="s">
        <v>10468</v>
      </c>
      <c r="C1008" t="s">
        <v>4914</v>
      </c>
      <c r="D1008" t="s">
        <v>16443</v>
      </c>
      <c r="E1008" s="65">
        <f t="shared" si="60"/>
        <v>41318</v>
      </c>
      <c r="F1008">
        <f t="shared" si="61"/>
        <v>2013</v>
      </c>
      <c r="G1008">
        <f t="shared" si="62"/>
        <v>2</v>
      </c>
      <c r="H1008">
        <f t="shared" si="63"/>
        <v>3</v>
      </c>
      <c r="I1008" s="1" t="s">
        <v>15622</v>
      </c>
      <c r="J1008" s="1" t="s">
        <v>17051</v>
      </c>
      <c r="K1008" s="1" t="s">
        <v>17125</v>
      </c>
      <c r="L1008" s="1" t="s">
        <v>15626</v>
      </c>
      <c r="M1008" s="42">
        <v>1</v>
      </c>
      <c r="N1008" s="42">
        <v>1</v>
      </c>
      <c r="O1008" s="1" t="s">
        <v>15616</v>
      </c>
    </row>
    <row r="1009" spans="1:15" x14ac:dyDescent="0.25">
      <c r="A1009">
        <v>1008</v>
      </c>
      <c r="B1009" t="s">
        <v>8780</v>
      </c>
      <c r="C1009" t="s">
        <v>6568</v>
      </c>
      <c r="D1009" t="s">
        <v>16443</v>
      </c>
      <c r="E1009" s="65">
        <f t="shared" si="60"/>
        <v>41318</v>
      </c>
      <c r="F1009">
        <f t="shared" si="61"/>
        <v>2013</v>
      </c>
      <c r="G1009">
        <f t="shared" si="62"/>
        <v>2</v>
      </c>
      <c r="H1009">
        <f t="shared" si="63"/>
        <v>3</v>
      </c>
      <c r="I1009" s="1" t="s">
        <v>15622</v>
      </c>
      <c r="J1009" s="1" t="s">
        <v>17051</v>
      </c>
      <c r="K1009" s="1" t="s">
        <v>17125</v>
      </c>
      <c r="L1009" s="1" t="s">
        <v>15626</v>
      </c>
      <c r="M1009" s="42">
        <v>1</v>
      </c>
      <c r="N1009" s="42">
        <v>0.97</v>
      </c>
      <c r="O1009" s="1" t="s">
        <v>15616</v>
      </c>
    </row>
    <row r="1010" spans="1:15" x14ac:dyDescent="0.25">
      <c r="A1010">
        <v>1009</v>
      </c>
      <c r="B1010" t="s">
        <v>8616</v>
      </c>
      <c r="C1010" t="s">
        <v>6731</v>
      </c>
      <c r="D1010" t="s">
        <v>16444</v>
      </c>
      <c r="E1010" s="65">
        <f t="shared" si="60"/>
        <v>41322</v>
      </c>
      <c r="F1010">
        <f t="shared" si="61"/>
        <v>2013</v>
      </c>
      <c r="G1010">
        <f t="shared" si="62"/>
        <v>2</v>
      </c>
      <c r="H1010">
        <f t="shared" si="63"/>
        <v>7</v>
      </c>
      <c r="I1010" s="1" t="s">
        <v>15622</v>
      </c>
      <c r="J1010" s="1" t="s">
        <v>17051</v>
      </c>
      <c r="K1010" s="1" t="s">
        <v>17125</v>
      </c>
      <c r="L1010" s="1" t="s">
        <v>15623</v>
      </c>
      <c r="M1010" s="42">
        <v>0.9</v>
      </c>
      <c r="N1010" s="42">
        <v>1</v>
      </c>
      <c r="O1010" s="1" t="s">
        <v>15616</v>
      </c>
    </row>
    <row r="1011" spans="1:15" x14ac:dyDescent="0.25">
      <c r="A1011">
        <v>1010</v>
      </c>
      <c r="B1011" t="s">
        <v>8679</v>
      </c>
      <c r="C1011" t="s">
        <v>6669</v>
      </c>
      <c r="D1011" t="s">
        <v>16445</v>
      </c>
      <c r="E1011" s="65">
        <f t="shared" si="60"/>
        <v>41325</v>
      </c>
      <c r="F1011">
        <f t="shared" si="61"/>
        <v>2013</v>
      </c>
      <c r="G1011">
        <f t="shared" si="62"/>
        <v>2</v>
      </c>
      <c r="H1011">
        <f t="shared" si="63"/>
        <v>3</v>
      </c>
      <c r="I1011" s="1" t="s">
        <v>15622</v>
      </c>
      <c r="J1011" s="1" t="s">
        <v>17051</v>
      </c>
      <c r="K1011" s="1" t="s">
        <v>17125</v>
      </c>
      <c r="L1011" s="1" t="s">
        <v>15624</v>
      </c>
      <c r="M1011" s="42">
        <v>0.95</v>
      </c>
      <c r="N1011" s="42">
        <v>0.85</v>
      </c>
      <c r="O1011" s="1" t="s">
        <v>15615</v>
      </c>
    </row>
    <row r="1012" spans="1:15" x14ac:dyDescent="0.25">
      <c r="A1012">
        <v>1011</v>
      </c>
      <c r="B1012" t="s">
        <v>11157</v>
      </c>
      <c r="C1012" t="s">
        <v>4243</v>
      </c>
      <c r="D1012" t="s">
        <v>16445</v>
      </c>
      <c r="E1012" s="65">
        <f t="shared" si="60"/>
        <v>41325</v>
      </c>
      <c r="F1012">
        <f t="shared" si="61"/>
        <v>2013</v>
      </c>
      <c r="G1012">
        <f t="shared" si="62"/>
        <v>2</v>
      </c>
      <c r="H1012">
        <f t="shared" si="63"/>
        <v>3</v>
      </c>
      <c r="I1012" s="1" t="s">
        <v>15622</v>
      </c>
      <c r="J1012" s="1" t="s">
        <v>17051</v>
      </c>
      <c r="K1012" s="1" t="s">
        <v>17125</v>
      </c>
      <c r="L1012" s="1" t="s">
        <v>15624</v>
      </c>
      <c r="M1012" s="42">
        <v>1</v>
      </c>
      <c r="N1012" s="42">
        <v>1</v>
      </c>
      <c r="O1012" s="1" t="s">
        <v>15615</v>
      </c>
    </row>
    <row r="1013" spans="1:15" x14ac:dyDescent="0.25">
      <c r="A1013">
        <v>1012</v>
      </c>
      <c r="B1013" t="s">
        <v>11051</v>
      </c>
      <c r="C1013" t="s">
        <v>4346</v>
      </c>
      <c r="D1013" t="s">
        <v>16446</v>
      </c>
      <c r="E1013" s="65">
        <f t="shared" si="60"/>
        <v>41326</v>
      </c>
      <c r="F1013">
        <f t="shared" si="61"/>
        <v>2013</v>
      </c>
      <c r="G1013">
        <f t="shared" si="62"/>
        <v>2</v>
      </c>
      <c r="H1013">
        <f t="shared" si="63"/>
        <v>4</v>
      </c>
      <c r="I1013" s="1" t="s">
        <v>15622</v>
      </c>
      <c r="J1013" s="1" t="s">
        <v>17051</v>
      </c>
      <c r="K1013" s="1" t="s">
        <v>17125</v>
      </c>
      <c r="L1013" s="1" t="s">
        <v>15626</v>
      </c>
      <c r="M1013" s="42">
        <v>1</v>
      </c>
      <c r="N1013" s="42">
        <v>1</v>
      </c>
      <c r="O1013" s="1" t="s">
        <v>15616</v>
      </c>
    </row>
    <row r="1014" spans="1:15" x14ac:dyDescent="0.25">
      <c r="A1014">
        <v>1013</v>
      </c>
      <c r="B1014" t="s">
        <v>8987</v>
      </c>
      <c r="C1014" t="s">
        <v>6366</v>
      </c>
      <c r="D1014" t="s">
        <v>16447</v>
      </c>
      <c r="E1014" s="65">
        <f t="shared" si="60"/>
        <v>41333</v>
      </c>
      <c r="F1014">
        <f t="shared" si="61"/>
        <v>2013</v>
      </c>
      <c r="G1014">
        <f t="shared" si="62"/>
        <v>2</v>
      </c>
      <c r="H1014">
        <f t="shared" si="63"/>
        <v>4</v>
      </c>
      <c r="I1014" s="1" t="s">
        <v>15622</v>
      </c>
      <c r="J1014" s="1" t="s">
        <v>17051</v>
      </c>
      <c r="K1014" s="1" t="s">
        <v>17125</v>
      </c>
      <c r="L1014" s="1" t="s">
        <v>15624</v>
      </c>
      <c r="M1014" s="42">
        <v>0.86</v>
      </c>
      <c r="N1014" s="42">
        <v>0.7</v>
      </c>
      <c r="O1014" s="1" t="s">
        <v>15616</v>
      </c>
    </row>
    <row r="1015" spans="1:15" x14ac:dyDescent="0.25">
      <c r="A1015">
        <v>1014</v>
      </c>
      <c r="B1015" t="s">
        <v>8371</v>
      </c>
      <c r="C1015" t="s">
        <v>6969</v>
      </c>
      <c r="D1015" t="s">
        <v>16448</v>
      </c>
      <c r="E1015" s="65">
        <f t="shared" si="60"/>
        <v>41336</v>
      </c>
      <c r="F1015">
        <f t="shared" si="61"/>
        <v>2013</v>
      </c>
      <c r="G1015">
        <f t="shared" si="62"/>
        <v>3</v>
      </c>
      <c r="H1015">
        <f t="shared" si="63"/>
        <v>7</v>
      </c>
      <c r="I1015" s="1" t="s">
        <v>15622</v>
      </c>
      <c r="J1015" s="1" t="s">
        <v>17051</v>
      </c>
      <c r="K1015" s="1" t="s">
        <v>17125</v>
      </c>
      <c r="L1015" s="1" t="s">
        <v>15623</v>
      </c>
      <c r="M1015" s="42">
        <v>0.83</v>
      </c>
      <c r="N1015" s="42">
        <v>0.28999999999999998</v>
      </c>
      <c r="O1015" s="1" t="s">
        <v>15615</v>
      </c>
    </row>
    <row r="1016" spans="1:15" x14ac:dyDescent="0.25">
      <c r="A1016">
        <v>1015</v>
      </c>
      <c r="B1016" t="s">
        <v>11263</v>
      </c>
      <c r="C1016" t="s">
        <v>4138</v>
      </c>
      <c r="D1016" t="s">
        <v>16448</v>
      </c>
      <c r="E1016" s="65">
        <f t="shared" si="60"/>
        <v>41336</v>
      </c>
      <c r="F1016">
        <f t="shared" si="61"/>
        <v>2013</v>
      </c>
      <c r="G1016">
        <f t="shared" si="62"/>
        <v>3</v>
      </c>
      <c r="H1016">
        <f t="shared" si="63"/>
        <v>7</v>
      </c>
      <c r="I1016" s="1" t="s">
        <v>15622</v>
      </c>
      <c r="J1016" s="1" t="s">
        <v>17051</v>
      </c>
      <c r="K1016" s="1" t="s">
        <v>17125</v>
      </c>
      <c r="L1016" s="1" t="s">
        <v>15626</v>
      </c>
      <c r="M1016" s="42">
        <v>1</v>
      </c>
      <c r="N1016" s="42">
        <v>1</v>
      </c>
      <c r="O1016" s="1" t="s">
        <v>15615</v>
      </c>
    </row>
    <row r="1017" spans="1:15" x14ac:dyDescent="0.25">
      <c r="A1017">
        <v>1016</v>
      </c>
      <c r="B1017" t="s">
        <v>11270</v>
      </c>
      <c r="C1017" t="s">
        <v>4131</v>
      </c>
      <c r="D1017" t="s">
        <v>16448</v>
      </c>
      <c r="E1017" s="65">
        <f t="shared" si="60"/>
        <v>41336</v>
      </c>
      <c r="F1017">
        <f t="shared" si="61"/>
        <v>2013</v>
      </c>
      <c r="G1017">
        <f t="shared" si="62"/>
        <v>3</v>
      </c>
      <c r="H1017">
        <f t="shared" si="63"/>
        <v>7</v>
      </c>
      <c r="I1017" s="1" t="s">
        <v>15625</v>
      </c>
      <c r="J1017" s="1" t="s">
        <v>17051</v>
      </c>
      <c r="K1017" s="1" t="s">
        <v>17125</v>
      </c>
      <c r="L1017" s="1" t="s">
        <v>15626</v>
      </c>
      <c r="M1017" s="42">
        <v>1</v>
      </c>
      <c r="N1017" s="42">
        <v>1</v>
      </c>
      <c r="O1017" s="1" t="s">
        <v>15616</v>
      </c>
    </row>
    <row r="1018" spans="1:15" x14ac:dyDescent="0.25">
      <c r="A1018">
        <v>1017</v>
      </c>
      <c r="B1018" t="s">
        <v>9141</v>
      </c>
      <c r="C1018" t="s">
        <v>6212</v>
      </c>
      <c r="D1018" t="s">
        <v>16449</v>
      </c>
      <c r="E1018" s="65">
        <f t="shared" si="60"/>
        <v>41337</v>
      </c>
      <c r="F1018">
        <f t="shared" si="61"/>
        <v>2013</v>
      </c>
      <c r="G1018">
        <f t="shared" si="62"/>
        <v>3</v>
      </c>
      <c r="H1018">
        <f t="shared" si="63"/>
        <v>1</v>
      </c>
      <c r="I1018" s="1" t="s">
        <v>15622</v>
      </c>
      <c r="J1018" s="1" t="s">
        <v>17051</v>
      </c>
      <c r="K1018" s="1" t="s">
        <v>17125</v>
      </c>
      <c r="L1018" s="1" t="s">
        <v>15626</v>
      </c>
      <c r="M1018" s="42">
        <v>1</v>
      </c>
      <c r="N1018" s="42">
        <v>0.89</v>
      </c>
      <c r="O1018" s="1" t="s">
        <v>15616</v>
      </c>
    </row>
    <row r="1019" spans="1:15" x14ac:dyDescent="0.25">
      <c r="A1019">
        <v>1018</v>
      </c>
      <c r="B1019" t="s">
        <v>10578</v>
      </c>
      <c r="C1019" t="s">
        <v>4807</v>
      </c>
      <c r="D1019" t="s">
        <v>16450</v>
      </c>
      <c r="E1019" s="65">
        <f t="shared" si="60"/>
        <v>41338</v>
      </c>
      <c r="F1019">
        <f t="shared" si="61"/>
        <v>2013</v>
      </c>
      <c r="G1019">
        <f t="shared" si="62"/>
        <v>3</v>
      </c>
      <c r="H1019">
        <f t="shared" si="63"/>
        <v>2</v>
      </c>
      <c r="I1019" s="1" t="s">
        <v>15622</v>
      </c>
      <c r="J1019" s="1" t="s">
        <v>17051</v>
      </c>
      <c r="K1019" s="1" t="s">
        <v>17125</v>
      </c>
      <c r="L1019" s="1" t="s">
        <v>15623</v>
      </c>
      <c r="M1019" s="42">
        <v>1</v>
      </c>
      <c r="N1019" s="42">
        <v>0.54</v>
      </c>
      <c r="O1019" s="1" t="s">
        <v>15616</v>
      </c>
    </row>
    <row r="1020" spans="1:15" x14ac:dyDescent="0.25">
      <c r="A1020">
        <v>1019</v>
      </c>
      <c r="B1020" t="s">
        <v>10369</v>
      </c>
      <c r="C1020" t="s">
        <v>5010</v>
      </c>
      <c r="D1020" t="s">
        <v>16450</v>
      </c>
      <c r="E1020" s="65">
        <f t="shared" si="60"/>
        <v>41338</v>
      </c>
      <c r="F1020">
        <f t="shared" si="61"/>
        <v>2013</v>
      </c>
      <c r="G1020">
        <f t="shared" si="62"/>
        <v>3</v>
      </c>
      <c r="H1020">
        <f t="shared" si="63"/>
        <v>2</v>
      </c>
      <c r="I1020" s="1" t="s">
        <v>15622</v>
      </c>
      <c r="J1020" s="1" t="s">
        <v>17051</v>
      </c>
      <c r="K1020" s="1" t="s">
        <v>17125</v>
      </c>
      <c r="L1020" s="1" t="s">
        <v>15626</v>
      </c>
      <c r="M1020" s="42">
        <v>1</v>
      </c>
      <c r="N1020" s="42">
        <v>0.95</v>
      </c>
      <c r="O1020" s="1" t="s">
        <v>15615</v>
      </c>
    </row>
    <row r="1021" spans="1:15" x14ac:dyDescent="0.25">
      <c r="A1021">
        <v>1020</v>
      </c>
      <c r="B1021" t="s">
        <v>7905</v>
      </c>
      <c r="C1021" t="s">
        <v>7424</v>
      </c>
      <c r="D1021" t="s">
        <v>16451</v>
      </c>
      <c r="E1021" s="65">
        <f t="shared" si="60"/>
        <v>41339</v>
      </c>
      <c r="F1021">
        <f t="shared" si="61"/>
        <v>2013</v>
      </c>
      <c r="G1021">
        <f t="shared" si="62"/>
        <v>3</v>
      </c>
      <c r="H1021">
        <f t="shared" si="63"/>
        <v>3</v>
      </c>
      <c r="I1021" s="1" t="s">
        <v>15622</v>
      </c>
      <c r="J1021" s="1" t="s">
        <v>17051</v>
      </c>
      <c r="K1021" s="1" t="s">
        <v>17125</v>
      </c>
      <c r="L1021" s="1" t="s">
        <v>15624</v>
      </c>
      <c r="M1021" s="42">
        <v>1</v>
      </c>
      <c r="N1021" s="42">
        <v>0.99</v>
      </c>
      <c r="O1021" s="1" t="s">
        <v>15616</v>
      </c>
    </row>
    <row r="1022" spans="1:15" x14ac:dyDescent="0.25">
      <c r="A1022">
        <v>1021</v>
      </c>
      <c r="B1022" t="s">
        <v>10280</v>
      </c>
      <c r="C1022" t="s">
        <v>5099</v>
      </c>
      <c r="D1022" t="s">
        <v>16451</v>
      </c>
      <c r="E1022" s="65">
        <f t="shared" si="60"/>
        <v>41339</v>
      </c>
      <c r="F1022">
        <f t="shared" si="61"/>
        <v>2013</v>
      </c>
      <c r="G1022">
        <f t="shared" si="62"/>
        <v>3</v>
      </c>
      <c r="H1022">
        <f t="shared" si="63"/>
        <v>3</v>
      </c>
      <c r="I1022" s="1" t="s">
        <v>15622</v>
      </c>
      <c r="J1022" s="1" t="s">
        <v>17051</v>
      </c>
      <c r="K1022" s="1" t="s">
        <v>17125</v>
      </c>
      <c r="L1022" s="1" t="s">
        <v>15623</v>
      </c>
      <c r="M1022" s="42">
        <v>0.75</v>
      </c>
      <c r="N1022" s="42">
        <v>0.9</v>
      </c>
      <c r="O1022" s="1" t="s">
        <v>15616</v>
      </c>
    </row>
    <row r="1023" spans="1:15" x14ac:dyDescent="0.25">
      <c r="A1023">
        <v>1022</v>
      </c>
      <c r="B1023" t="s">
        <v>11298</v>
      </c>
      <c r="C1023" t="s">
        <v>4103</v>
      </c>
      <c r="D1023" t="s">
        <v>16451</v>
      </c>
      <c r="E1023" s="65">
        <f t="shared" si="60"/>
        <v>41339</v>
      </c>
      <c r="F1023">
        <f t="shared" si="61"/>
        <v>2013</v>
      </c>
      <c r="G1023">
        <f t="shared" si="62"/>
        <v>3</v>
      </c>
      <c r="H1023">
        <f t="shared" si="63"/>
        <v>3</v>
      </c>
      <c r="I1023" s="1" t="s">
        <v>15622</v>
      </c>
      <c r="J1023" s="1" t="s">
        <v>17051</v>
      </c>
      <c r="K1023" s="1" t="s">
        <v>17125</v>
      </c>
      <c r="L1023" s="1" t="s">
        <v>15623</v>
      </c>
      <c r="M1023" s="42">
        <v>0.5</v>
      </c>
      <c r="N1023" s="42">
        <v>0.67</v>
      </c>
      <c r="O1023" s="1" t="s">
        <v>15615</v>
      </c>
    </row>
    <row r="1024" spans="1:15" x14ac:dyDescent="0.25">
      <c r="A1024">
        <v>1023</v>
      </c>
      <c r="B1024" t="s">
        <v>11208</v>
      </c>
      <c r="C1024" t="s">
        <v>4192</v>
      </c>
      <c r="D1024" t="s">
        <v>16451</v>
      </c>
      <c r="E1024" s="65">
        <f t="shared" si="60"/>
        <v>41339</v>
      </c>
      <c r="F1024">
        <f t="shared" si="61"/>
        <v>2013</v>
      </c>
      <c r="G1024">
        <f t="shared" si="62"/>
        <v>3</v>
      </c>
      <c r="H1024">
        <f t="shared" si="63"/>
        <v>3</v>
      </c>
      <c r="I1024" s="1" t="s">
        <v>15622</v>
      </c>
      <c r="J1024" s="1" t="s">
        <v>17051</v>
      </c>
      <c r="K1024" s="1" t="s">
        <v>17125</v>
      </c>
      <c r="L1024" s="1" t="s">
        <v>15626</v>
      </c>
      <c r="M1024" s="42">
        <v>1</v>
      </c>
      <c r="N1024" s="42">
        <v>0.97</v>
      </c>
      <c r="O1024" s="1" t="s">
        <v>15616</v>
      </c>
    </row>
    <row r="1025" spans="1:15" x14ac:dyDescent="0.25">
      <c r="A1025">
        <v>1024</v>
      </c>
      <c r="B1025" t="s">
        <v>9257</v>
      </c>
      <c r="C1025" t="s">
        <v>6097</v>
      </c>
      <c r="D1025" t="s">
        <v>16452</v>
      </c>
      <c r="E1025" s="65">
        <f t="shared" si="60"/>
        <v>41340</v>
      </c>
      <c r="F1025">
        <f t="shared" si="61"/>
        <v>2013</v>
      </c>
      <c r="G1025">
        <f t="shared" si="62"/>
        <v>3</v>
      </c>
      <c r="H1025">
        <f t="shared" si="63"/>
        <v>4</v>
      </c>
      <c r="I1025" s="1" t="s">
        <v>15629</v>
      </c>
      <c r="J1025" s="1" t="s">
        <v>17051</v>
      </c>
      <c r="K1025" s="1" t="s">
        <v>17125</v>
      </c>
      <c r="L1025" s="1" t="s">
        <v>15624</v>
      </c>
      <c r="M1025" s="42">
        <v>1</v>
      </c>
      <c r="N1025" s="42">
        <v>0.9</v>
      </c>
      <c r="O1025" s="1" t="s">
        <v>15615</v>
      </c>
    </row>
    <row r="1026" spans="1:15" x14ac:dyDescent="0.25">
      <c r="A1026">
        <v>1025</v>
      </c>
      <c r="B1026" t="s">
        <v>8643</v>
      </c>
      <c r="C1026" t="s">
        <v>6705</v>
      </c>
      <c r="D1026" t="s">
        <v>16453</v>
      </c>
      <c r="E1026" s="65">
        <f t="shared" si="60"/>
        <v>41342</v>
      </c>
      <c r="F1026">
        <f t="shared" si="61"/>
        <v>2013</v>
      </c>
      <c r="G1026">
        <f t="shared" si="62"/>
        <v>3</v>
      </c>
      <c r="H1026">
        <f t="shared" si="63"/>
        <v>6</v>
      </c>
      <c r="I1026" s="1" t="s">
        <v>15622</v>
      </c>
      <c r="J1026" s="1" t="s">
        <v>17051</v>
      </c>
      <c r="K1026" s="1" t="s">
        <v>17125</v>
      </c>
      <c r="L1026" s="1" t="s">
        <v>15626</v>
      </c>
      <c r="M1026" s="42">
        <v>1</v>
      </c>
      <c r="N1026" s="42">
        <v>1</v>
      </c>
      <c r="O1026" s="1" t="s">
        <v>15615</v>
      </c>
    </row>
    <row r="1027" spans="1:15" x14ac:dyDescent="0.25">
      <c r="A1027">
        <v>1026</v>
      </c>
      <c r="B1027" t="s">
        <v>8794</v>
      </c>
      <c r="C1027" t="s">
        <v>6554</v>
      </c>
      <c r="D1027" t="s">
        <v>11877</v>
      </c>
      <c r="E1027" s="65">
        <f t="shared" ref="E1027:E1090" si="64">DATE(LEFT(D1027,4),MID(D1027,5,2),RIGHT(D1027,2))</f>
        <v>41344</v>
      </c>
      <c r="F1027">
        <f t="shared" ref="F1027:F1090" si="65">YEAR(E1027)</f>
        <v>2013</v>
      </c>
      <c r="G1027">
        <f t="shared" ref="G1027:G1090" si="66">MONTH(E1027)</f>
        <v>3</v>
      </c>
      <c r="H1027">
        <f t="shared" ref="H1027:H1090" si="67">WEEKDAY(E1027,2)</f>
        <v>1</v>
      </c>
      <c r="I1027" s="1" t="s">
        <v>15622</v>
      </c>
      <c r="J1027" s="1" t="s">
        <v>17051</v>
      </c>
      <c r="K1027" s="1" t="s">
        <v>17125</v>
      </c>
      <c r="L1027" s="1" t="s">
        <v>15623</v>
      </c>
      <c r="M1027" s="42">
        <v>1</v>
      </c>
      <c r="N1027" s="42">
        <v>1</v>
      </c>
      <c r="O1027" s="1" t="s">
        <v>15616</v>
      </c>
    </row>
    <row r="1028" spans="1:15" x14ac:dyDescent="0.25">
      <c r="A1028">
        <v>1027</v>
      </c>
      <c r="B1028" t="s">
        <v>10958</v>
      </c>
      <c r="C1028" t="s">
        <v>3541</v>
      </c>
      <c r="D1028" t="s">
        <v>11877</v>
      </c>
      <c r="E1028" s="65">
        <f t="shared" si="64"/>
        <v>41344</v>
      </c>
      <c r="F1028">
        <f t="shared" si="65"/>
        <v>2013</v>
      </c>
      <c r="G1028">
        <f t="shared" si="66"/>
        <v>3</v>
      </c>
      <c r="H1028">
        <f t="shared" si="67"/>
        <v>1</v>
      </c>
      <c r="I1028" s="1" t="s">
        <v>15622</v>
      </c>
      <c r="J1028" s="1" t="s">
        <v>17051</v>
      </c>
      <c r="K1028" s="1" t="s">
        <v>17125</v>
      </c>
      <c r="L1028" s="1" t="s">
        <v>15624</v>
      </c>
      <c r="M1028" s="42">
        <v>0.89</v>
      </c>
      <c r="N1028" s="42">
        <v>0.99</v>
      </c>
      <c r="O1028" s="1" t="s">
        <v>15615</v>
      </c>
    </row>
    <row r="1029" spans="1:15" x14ac:dyDescent="0.25">
      <c r="A1029">
        <v>1028</v>
      </c>
      <c r="B1029" t="s">
        <v>10545</v>
      </c>
      <c r="C1029" t="s">
        <v>4839</v>
      </c>
      <c r="D1029" t="s">
        <v>16454</v>
      </c>
      <c r="E1029" s="65">
        <f t="shared" si="64"/>
        <v>41345</v>
      </c>
      <c r="F1029">
        <f t="shared" si="65"/>
        <v>2013</v>
      </c>
      <c r="G1029">
        <f t="shared" si="66"/>
        <v>3</v>
      </c>
      <c r="H1029">
        <f t="shared" si="67"/>
        <v>2</v>
      </c>
      <c r="I1029" s="1" t="s">
        <v>15622</v>
      </c>
      <c r="J1029" s="1" t="s">
        <v>17051</v>
      </c>
      <c r="K1029" s="1" t="s">
        <v>17125</v>
      </c>
      <c r="L1029" s="1" t="s">
        <v>15624</v>
      </c>
      <c r="M1029" s="42">
        <v>1</v>
      </c>
      <c r="N1029" s="42">
        <v>0.82</v>
      </c>
      <c r="O1029" s="1" t="s">
        <v>15616</v>
      </c>
    </row>
    <row r="1030" spans="1:15" x14ac:dyDescent="0.25">
      <c r="A1030">
        <v>1029</v>
      </c>
      <c r="B1030" t="s">
        <v>8577</v>
      </c>
      <c r="C1030" t="s">
        <v>6770</v>
      </c>
      <c r="D1030" t="s">
        <v>16455</v>
      </c>
      <c r="E1030" s="65">
        <f t="shared" si="64"/>
        <v>41346</v>
      </c>
      <c r="F1030">
        <f t="shared" si="65"/>
        <v>2013</v>
      </c>
      <c r="G1030">
        <f t="shared" si="66"/>
        <v>3</v>
      </c>
      <c r="H1030">
        <f t="shared" si="67"/>
        <v>3</v>
      </c>
      <c r="I1030" s="1" t="s">
        <v>15622</v>
      </c>
      <c r="J1030" s="1" t="s">
        <v>17051</v>
      </c>
      <c r="K1030" s="1" t="s">
        <v>17125</v>
      </c>
      <c r="L1030" s="1" t="s">
        <v>15626</v>
      </c>
      <c r="M1030" s="42">
        <v>1</v>
      </c>
      <c r="N1030" s="42">
        <v>0.92</v>
      </c>
      <c r="O1030" s="1" t="s">
        <v>15616</v>
      </c>
    </row>
    <row r="1031" spans="1:15" x14ac:dyDescent="0.25">
      <c r="A1031">
        <v>1030</v>
      </c>
      <c r="B1031" t="s">
        <v>9588</v>
      </c>
      <c r="C1031" t="s">
        <v>5773</v>
      </c>
      <c r="D1031" t="s">
        <v>16455</v>
      </c>
      <c r="E1031" s="65">
        <f t="shared" si="64"/>
        <v>41346</v>
      </c>
      <c r="F1031">
        <f t="shared" si="65"/>
        <v>2013</v>
      </c>
      <c r="G1031">
        <f t="shared" si="66"/>
        <v>3</v>
      </c>
      <c r="H1031">
        <f t="shared" si="67"/>
        <v>3</v>
      </c>
      <c r="I1031" s="1" t="s">
        <v>15622</v>
      </c>
      <c r="J1031" s="1" t="s">
        <v>17051</v>
      </c>
      <c r="K1031" s="1" t="s">
        <v>17125</v>
      </c>
      <c r="L1031" s="1" t="s">
        <v>15626</v>
      </c>
      <c r="M1031" s="42">
        <v>1</v>
      </c>
      <c r="N1031" s="42">
        <v>0.82</v>
      </c>
      <c r="O1031" s="1" t="s">
        <v>15616</v>
      </c>
    </row>
    <row r="1032" spans="1:15" x14ac:dyDescent="0.25">
      <c r="A1032">
        <v>1031</v>
      </c>
      <c r="B1032" t="s">
        <v>9600</v>
      </c>
      <c r="C1032" t="s">
        <v>5762</v>
      </c>
      <c r="D1032" t="s">
        <v>16456</v>
      </c>
      <c r="E1032" s="65">
        <f t="shared" si="64"/>
        <v>41347</v>
      </c>
      <c r="F1032">
        <f t="shared" si="65"/>
        <v>2013</v>
      </c>
      <c r="G1032">
        <f t="shared" si="66"/>
        <v>3</v>
      </c>
      <c r="H1032">
        <f t="shared" si="67"/>
        <v>4</v>
      </c>
      <c r="I1032" s="1" t="s">
        <v>15622</v>
      </c>
      <c r="J1032" s="1" t="s">
        <v>17051</v>
      </c>
      <c r="K1032" s="1" t="s">
        <v>17125</v>
      </c>
      <c r="L1032" s="1" t="s">
        <v>15628</v>
      </c>
      <c r="M1032" s="42">
        <v>0</v>
      </c>
      <c r="N1032" s="42">
        <v>0.94</v>
      </c>
      <c r="O1032" s="1" t="s">
        <v>15615</v>
      </c>
    </row>
    <row r="1033" spans="1:15" x14ac:dyDescent="0.25">
      <c r="A1033">
        <v>1032</v>
      </c>
      <c r="B1033" t="s">
        <v>10419</v>
      </c>
      <c r="C1033" t="s">
        <v>4961</v>
      </c>
      <c r="D1033" t="s">
        <v>16457</v>
      </c>
      <c r="E1033" s="65">
        <f t="shared" si="64"/>
        <v>41348</v>
      </c>
      <c r="F1033">
        <f t="shared" si="65"/>
        <v>2013</v>
      </c>
      <c r="G1033">
        <f t="shared" si="66"/>
        <v>3</v>
      </c>
      <c r="H1033">
        <f t="shared" si="67"/>
        <v>5</v>
      </c>
      <c r="I1033" s="1" t="s">
        <v>15622</v>
      </c>
      <c r="J1033" s="1" t="s">
        <v>17051</v>
      </c>
      <c r="K1033" s="1" t="s">
        <v>17125</v>
      </c>
      <c r="L1033" s="1" t="s">
        <v>15623</v>
      </c>
      <c r="M1033" s="42">
        <v>0.75</v>
      </c>
      <c r="N1033" s="42">
        <v>0.67</v>
      </c>
      <c r="O1033" s="1" t="s">
        <v>15615</v>
      </c>
    </row>
    <row r="1034" spans="1:15" x14ac:dyDescent="0.25">
      <c r="A1034">
        <v>1033</v>
      </c>
      <c r="B1034" t="s">
        <v>11142</v>
      </c>
      <c r="C1034" t="s">
        <v>4258</v>
      </c>
      <c r="D1034" t="s">
        <v>16457</v>
      </c>
      <c r="E1034" s="65">
        <f t="shared" si="64"/>
        <v>41348</v>
      </c>
      <c r="F1034">
        <f t="shared" si="65"/>
        <v>2013</v>
      </c>
      <c r="G1034">
        <f t="shared" si="66"/>
        <v>3</v>
      </c>
      <c r="H1034">
        <f t="shared" si="67"/>
        <v>5</v>
      </c>
      <c r="I1034" s="1" t="s">
        <v>15622</v>
      </c>
      <c r="J1034" s="1" t="s">
        <v>17051</v>
      </c>
      <c r="K1034" s="1" t="s">
        <v>17125</v>
      </c>
      <c r="L1034" s="1" t="s">
        <v>15626</v>
      </c>
      <c r="M1034" s="42">
        <v>1</v>
      </c>
      <c r="N1034" s="42">
        <v>1</v>
      </c>
      <c r="O1034" s="1" t="s">
        <v>15616</v>
      </c>
    </row>
    <row r="1035" spans="1:15" x14ac:dyDescent="0.25">
      <c r="A1035">
        <v>1034</v>
      </c>
      <c r="B1035" t="s">
        <v>10602</v>
      </c>
      <c r="C1035" t="s">
        <v>4784</v>
      </c>
      <c r="D1035" t="s">
        <v>16458</v>
      </c>
      <c r="E1035" s="65">
        <f t="shared" si="64"/>
        <v>41349</v>
      </c>
      <c r="F1035">
        <f t="shared" si="65"/>
        <v>2013</v>
      </c>
      <c r="G1035">
        <f t="shared" si="66"/>
        <v>3</v>
      </c>
      <c r="H1035">
        <f t="shared" si="67"/>
        <v>6</v>
      </c>
      <c r="I1035" s="1" t="s">
        <v>15625</v>
      </c>
      <c r="J1035" s="1" t="s">
        <v>17051</v>
      </c>
      <c r="K1035" s="1" t="s">
        <v>17125</v>
      </c>
      <c r="L1035" s="1" t="s">
        <v>15626</v>
      </c>
      <c r="M1035" s="42">
        <v>1</v>
      </c>
      <c r="N1035" s="42">
        <v>0.75</v>
      </c>
      <c r="O1035" s="1" t="s">
        <v>15616</v>
      </c>
    </row>
    <row r="1036" spans="1:15" x14ac:dyDescent="0.25">
      <c r="A1036">
        <v>1035</v>
      </c>
      <c r="B1036" t="s">
        <v>9530</v>
      </c>
      <c r="C1036" t="s">
        <v>5830</v>
      </c>
      <c r="D1036" t="s">
        <v>16459</v>
      </c>
      <c r="E1036" s="65">
        <f t="shared" si="64"/>
        <v>41350</v>
      </c>
      <c r="F1036">
        <f t="shared" si="65"/>
        <v>2013</v>
      </c>
      <c r="G1036">
        <f t="shared" si="66"/>
        <v>3</v>
      </c>
      <c r="H1036">
        <f t="shared" si="67"/>
        <v>7</v>
      </c>
      <c r="I1036" s="1" t="s">
        <v>15622</v>
      </c>
      <c r="J1036" s="1" t="s">
        <v>17051</v>
      </c>
      <c r="K1036" s="1" t="s">
        <v>17125</v>
      </c>
      <c r="L1036" s="1" t="s">
        <v>15624</v>
      </c>
      <c r="M1036" s="42">
        <v>1</v>
      </c>
      <c r="N1036" s="42">
        <v>1</v>
      </c>
      <c r="O1036" s="1" t="s">
        <v>15616</v>
      </c>
    </row>
    <row r="1037" spans="1:15" x14ac:dyDescent="0.25">
      <c r="A1037">
        <v>1036</v>
      </c>
      <c r="B1037" t="s">
        <v>11492</v>
      </c>
      <c r="C1037" t="s">
        <v>3910</v>
      </c>
      <c r="D1037" t="s">
        <v>16460</v>
      </c>
      <c r="E1037" s="65">
        <f t="shared" si="64"/>
        <v>41351</v>
      </c>
      <c r="F1037">
        <f t="shared" si="65"/>
        <v>2013</v>
      </c>
      <c r="G1037">
        <f t="shared" si="66"/>
        <v>3</v>
      </c>
      <c r="H1037">
        <f t="shared" si="67"/>
        <v>1</v>
      </c>
      <c r="I1037" s="1" t="s">
        <v>15622</v>
      </c>
      <c r="J1037" s="1" t="s">
        <v>17051</v>
      </c>
      <c r="K1037" s="1" t="s">
        <v>17125</v>
      </c>
      <c r="L1037" s="1" t="s">
        <v>15624</v>
      </c>
      <c r="M1037" s="42">
        <v>1</v>
      </c>
      <c r="N1037" s="42">
        <v>0.56000000000000005</v>
      </c>
      <c r="O1037" s="1" t="s">
        <v>15615</v>
      </c>
    </row>
    <row r="1038" spans="1:15" x14ac:dyDescent="0.25">
      <c r="A1038">
        <v>1037</v>
      </c>
      <c r="B1038" t="s">
        <v>8138</v>
      </c>
      <c r="C1038" t="s">
        <v>7197</v>
      </c>
      <c r="D1038" t="s">
        <v>16461</v>
      </c>
      <c r="E1038" s="65">
        <f t="shared" si="64"/>
        <v>41352</v>
      </c>
      <c r="F1038">
        <f t="shared" si="65"/>
        <v>2013</v>
      </c>
      <c r="G1038">
        <f t="shared" si="66"/>
        <v>3</v>
      </c>
      <c r="H1038">
        <f t="shared" si="67"/>
        <v>2</v>
      </c>
      <c r="I1038" s="1" t="s">
        <v>15622</v>
      </c>
      <c r="J1038" s="1" t="s">
        <v>17051</v>
      </c>
      <c r="K1038" s="1" t="s">
        <v>17125</v>
      </c>
      <c r="L1038" s="1" t="s">
        <v>15623</v>
      </c>
      <c r="M1038" s="42">
        <v>1</v>
      </c>
      <c r="N1038" s="42">
        <v>0.62</v>
      </c>
      <c r="O1038" s="1" t="s">
        <v>15615</v>
      </c>
    </row>
    <row r="1039" spans="1:15" x14ac:dyDescent="0.25">
      <c r="A1039">
        <v>1038</v>
      </c>
      <c r="B1039" t="s">
        <v>8681</v>
      </c>
      <c r="C1039" t="s">
        <v>6667</v>
      </c>
      <c r="D1039" t="s">
        <v>16461</v>
      </c>
      <c r="E1039" s="65">
        <f t="shared" si="64"/>
        <v>41352</v>
      </c>
      <c r="F1039">
        <f t="shared" si="65"/>
        <v>2013</v>
      </c>
      <c r="G1039">
        <f t="shared" si="66"/>
        <v>3</v>
      </c>
      <c r="H1039">
        <f t="shared" si="67"/>
        <v>2</v>
      </c>
      <c r="I1039" s="1" t="s">
        <v>15622</v>
      </c>
      <c r="J1039" s="1" t="s">
        <v>17051</v>
      </c>
      <c r="K1039" s="1" t="s">
        <v>17125</v>
      </c>
      <c r="L1039" s="1" t="s">
        <v>15628</v>
      </c>
      <c r="M1039" s="42">
        <v>0.4</v>
      </c>
      <c r="N1039" s="42">
        <v>0.64</v>
      </c>
      <c r="O1039" s="1" t="s">
        <v>15615</v>
      </c>
    </row>
    <row r="1040" spans="1:15" x14ac:dyDescent="0.25">
      <c r="A1040">
        <v>1039</v>
      </c>
      <c r="B1040" t="s">
        <v>7936</v>
      </c>
      <c r="C1040" t="s">
        <v>7394</v>
      </c>
      <c r="D1040" t="s">
        <v>16461</v>
      </c>
      <c r="E1040" s="65">
        <f t="shared" si="64"/>
        <v>41352</v>
      </c>
      <c r="F1040">
        <f t="shared" si="65"/>
        <v>2013</v>
      </c>
      <c r="G1040">
        <f t="shared" si="66"/>
        <v>3</v>
      </c>
      <c r="H1040">
        <f t="shared" si="67"/>
        <v>2</v>
      </c>
      <c r="I1040" s="1" t="s">
        <v>15622</v>
      </c>
      <c r="J1040" s="1" t="s">
        <v>17051</v>
      </c>
      <c r="K1040" s="1" t="s">
        <v>17125</v>
      </c>
      <c r="L1040" s="1" t="s">
        <v>15626</v>
      </c>
      <c r="M1040" s="42">
        <v>0.6</v>
      </c>
      <c r="N1040" s="42">
        <v>0.55000000000000004</v>
      </c>
      <c r="O1040" s="1" t="s">
        <v>15615</v>
      </c>
    </row>
    <row r="1041" spans="1:15" x14ac:dyDescent="0.25">
      <c r="A1041">
        <v>1040</v>
      </c>
      <c r="B1041" t="s">
        <v>8710</v>
      </c>
      <c r="C1041" t="s">
        <v>6638</v>
      </c>
      <c r="D1041" t="s">
        <v>16461</v>
      </c>
      <c r="E1041" s="65">
        <f t="shared" si="64"/>
        <v>41352</v>
      </c>
      <c r="F1041">
        <f t="shared" si="65"/>
        <v>2013</v>
      </c>
      <c r="G1041">
        <f t="shared" si="66"/>
        <v>3</v>
      </c>
      <c r="H1041">
        <f t="shared" si="67"/>
        <v>2</v>
      </c>
      <c r="I1041" s="1" t="s">
        <v>15622</v>
      </c>
      <c r="J1041" s="1" t="s">
        <v>17051</v>
      </c>
      <c r="K1041" s="1" t="s">
        <v>17125</v>
      </c>
      <c r="L1041" s="1" t="s">
        <v>15623</v>
      </c>
      <c r="M1041" s="42">
        <v>0.5</v>
      </c>
      <c r="N1041" s="42">
        <v>0</v>
      </c>
      <c r="O1041" s="1" t="s">
        <v>15615</v>
      </c>
    </row>
    <row r="1042" spans="1:15" x14ac:dyDescent="0.25">
      <c r="A1042">
        <v>1041</v>
      </c>
      <c r="B1042" t="s">
        <v>11623</v>
      </c>
      <c r="C1042" t="s">
        <v>3782</v>
      </c>
      <c r="D1042" t="s">
        <v>16461</v>
      </c>
      <c r="E1042" s="65">
        <f t="shared" si="64"/>
        <v>41352</v>
      </c>
      <c r="F1042">
        <f t="shared" si="65"/>
        <v>2013</v>
      </c>
      <c r="G1042">
        <f t="shared" si="66"/>
        <v>3</v>
      </c>
      <c r="H1042">
        <f t="shared" si="67"/>
        <v>2</v>
      </c>
      <c r="I1042" s="1" t="s">
        <v>15622</v>
      </c>
      <c r="J1042" s="1" t="s">
        <v>17051</v>
      </c>
      <c r="K1042" s="1" t="s">
        <v>17125</v>
      </c>
      <c r="L1042" s="1" t="s">
        <v>15624</v>
      </c>
      <c r="M1042" s="42">
        <v>1</v>
      </c>
      <c r="N1042" s="42">
        <v>0.5</v>
      </c>
      <c r="O1042" s="1" t="s">
        <v>15616</v>
      </c>
    </row>
    <row r="1043" spans="1:15" x14ac:dyDescent="0.25">
      <c r="A1043">
        <v>1042</v>
      </c>
      <c r="B1043" t="s">
        <v>11360</v>
      </c>
      <c r="C1043" t="s">
        <v>4040</v>
      </c>
      <c r="D1043" t="s">
        <v>16462</v>
      </c>
      <c r="E1043" s="65">
        <f t="shared" si="64"/>
        <v>41353</v>
      </c>
      <c r="F1043">
        <f t="shared" si="65"/>
        <v>2013</v>
      </c>
      <c r="G1043">
        <f t="shared" si="66"/>
        <v>3</v>
      </c>
      <c r="H1043">
        <f t="shared" si="67"/>
        <v>3</v>
      </c>
      <c r="I1043" s="1" t="s">
        <v>15622</v>
      </c>
      <c r="J1043" s="1" t="s">
        <v>17051</v>
      </c>
      <c r="K1043" s="1" t="s">
        <v>17125</v>
      </c>
      <c r="L1043" s="1" t="s">
        <v>15626</v>
      </c>
      <c r="M1043" s="42">
        <v>1</v>
      </c>
      <c r="N1043" s="42">
        <v>0.96</v>
      </c>
      <c r="O1043" s="1" t="s">
        <v>15615</v>
      </c>
    </row>
    <row r="1044" spans="1:15" x14ac:dyDescent="0.25">
      <c r="A1044">
        <v>1043</v>
      </c>
      <c r="B1044" t="s">
        <v>8155</v>
      </c>
      <c r="C1044" t="s">
        <v>7180</v>
      </c>
      <c r="D1044" t="s">
        <v>16463</v>
      </c>
      <c r="E1044" s="65">
        <f t="shared" si="64"/>
        <v>41354</v>
      </c>
      <c r="F1044">
        <f t="shared" si="65"/>
        <v>2013</v>
      </c>
      <c r="G1044">
        <f t="shared" si="66"/>
        <v>3</v>
      </c>
      <c r="H1044">
        <f t="shared" si="67"/>
        <v>4</v>
      </c>
      <c r="I1044" s="1" t="s">
        <v>15622</v>
      </c>
      <c r="J1044" s="1" t="s">
        <v>17051</v>
      </c>
      <c r="K1044" s="1" t="s">
        <v>17125</v>
      </c>
      <c r="L1044" s="1" t="s">
        <v>15624</v>
      </c>
      <c r="M1044" s="42">
        <v>0.75</v>
      </c>
      <c r="N1044" s="42">
        <v>0.44</v>
      </c>
      <c r="O1044" s="1" t="s">
        <v>15615</v>
      </c>
    </row>
    <row r="1045" spans="1:15" x14ac:dyDescent="0.25">
      <c r="A1045">
        <v>1044</v>
      </c>
      <c r="B1045" t="s">
        <v>11101</v>
      </c>
      <c r="C1045" t="s">
        <v>4297</v>
      </c>
      <c r="D1045" t="s">
        <v>16463</v>
      </c>
      <c r="E1045" s="65">
        <f t="shared" si="64"/>
        <v>41354</v>
      </c>
      <c r="F1045">
        <f t="shared" si="65"/>
        <v>2013</v>
      </c>
      <c r="G1045">
        <f t="shared" si="66"/>
        <v>3</v>
      </c>
      <c r="H1045">
        <f t="shared" si="67"/>
        <v>4</v>
      </c>
      <c r="I1045" s="1" t="s">
        <v>15625</v>
      </c>
      <c r="J1045" s="1" t="s">
        <v>17051</v>
      </c>
      <c r="K1045" s="1" t="s">
        <v>17125</v>
      </c>
      <c r="L1045" s="1" t="s">
        <v>15623</v>
      </c>
      <c r="M1045" s="42">
        <v>0.5</v>
      </c>
      <c r="N1045" s="42">
        <v>0.6</v>
      </c>
      <c r="O1045" s="1" t="s">
        <v>15616</v>
      </c>
    </row>
    <row r="1046" spans="1:15" x14ac:dyDescent="0.25">
      <c r="A1046">
        <v>1045</v>
      </c>
      <c r="B1046" t="s">
        <v>8078</v>
      </c>
      <c r="C1046" t="s">
        <v>7255</v>
      </c>
      <c r="D1046" t="s">
        <v>16463</v>
      </c>
      <c r="E1046" s="65">
        <f t="shared" si="64"/>
        <v>41354</v>
      </c>
      <c r="F1046">
        <f t="shared" si="65"/>
        <v>2013</v>
      </c>
      <c r="G1046">
        <f t="shared" si="66"/>
        <v>3</v>
      </c>
      <c r="H1046">
        <f t="shared" si="67"/>
        <v>4</v>
      </c>
      <c r="I1046" s="1" t="s">
        <v>15622</v>
      </c>
      <c r="J1046" s="1" t="s">
        <v>17051</v>
      </c>
      <c r="K1046" s="1" t="s">
        <v>17125</v>
      </c>
      <c r="L1046" s="1" t="s">
        <v>15626</v>
      </c>
      <c r="M1046" s="42">
        <v>1</v>
      </c>
      <c r="N1046" s="42">
        <v>0.73</v>
      </c>
      <c r="O1046" s="1" t="s">
        <v>15616</v>
      </c>
    </row>
    <row r="1047" spans="1:15" x14ac:dyDescent="0.25">
      <c r="A1047">
        <v>1046</v>
      </c>
      <c r="B1047" t="s">
        <v>10995</v>
      </c>
      <c r="C1047" t="s">
        <v>4402</v>
      </c>
      <c r="D1047" t="s">
        <v>11878</v>
      </c>
      <c r="E1047" s="65">
        <f t="shared" si="64"/>
        <v>41356</v>
      </c>
      <c r="F1047">
        <f t="shared" si="65"/>
        <v>2013</v>
      </c>
      <c r="G1047">
        <f t="shared" si="66"/>
        <v>3</v>
      </c>
      <c r="H1047">
        <f t="shared" si="67"/>
        <v>6</v>
      </c>
      <c r="I1047" s="1" t="s">
        <v>15622</v>
      </c>
      <c r="J1047" s="1" t="s">
        <v>17051</v>
      </c>
      <c r="K1047" s="1" t="s">
        <v>17125</v>
      </c>
      <c r="L1047" s="1" t="s">
        <v>15624</v>
      </c>
      <c r="M1047" s="42">
        <v>1</v>
      </c>
      <c r="N1047" s="42">
        <v>0.98</v>
      </c>
      <c r="O1047" s="1" t="s">
        <v>15616</v>
      </c>
    </row>
    <row r="1048" spans="1:15" x14ac:dyDescent="0.25">
      <c r="A1048">
        <v>1047</v>
      </c>
      <c r="B1048" t="s">
        <v>11342</v>
      </c>
      <c r="C1048" t="s">
        <v>4059</v>
      </c>
      <c r="D1048" t="s">
        <v>11878</v>
      </c>
      <c r="E1048" s="65">
        <f t="shared" si="64"/>
        <v>41356</v>
      </c>
      <c r="F1048">
        <f t="shared" si="65"/>
        <v>2013</v>
      </c>
      <c r="G1048">
        <f t="shared" si="66"/>
        <v>3</v>
      </c>
      <c r="H1048">
        <f t="shared" si="67"/>
        <v>6</v>
      </c>
      <c r="I1048" s="1" t="s">
        <v>15625</v>
      </c>
      <c r="J1048" s="1" t="s">
        <v>17051</v>
      </c>
      <c r="K1048" s="1" t="s">
        <v>17125</v>
      </c>
      <c r="L1048" s="1" t="s">
        <v>15623</v>
      </c>
      <c r="M1048" s="42">
        <v>0.5</v>
      </c>
      <c r="N1048" s="42">
        <v>0.86</v>
      </c>
      <c r="O1048" s="1" t="s">
        <v>15616</v>
      </c>
    </row>
    <row r="1049" spans="1:15" x14ac:dyDescent="0.25">
      <c r="A1049">
        <v>1048</v>
      </c>
      <c r="B1049" t="s">
        <v>11059</v>
      </c>
      <c r="C1049" t="s">
        <v>4338</v>
      </c>
      <c r="D1049" t="s">
        <v>16464</v>
      </c>
      <c r="E1049" s="65">
        <f t="shared" si="64"/>
        <v>41357</v>
      </c>
      <c r="F1049">
        <f t="shared" si="65"/>
        <v>2013</v>
      </c>
      <c r="G1049">
        <f t="shared" si="66"/>
        <v>3</v>
      </c>
      <c r="H1049">
        <f t="shared" si="67"/>
        <v>7</v>
      </c>
      <c r="I1049" s="1" t="s">
        <v>15622</v>
      </c>
      <c r="J1049" s="1" t="s">
        <v>17051</v>
      </c>
      <c r="K1049" s="1" t="s">
        <v>17125</v>
      </c>
      <c r="L1049" s="1" t="s">
        <v>15628</v>
      </c>
      <c r="M1049" s="42">
        <v>0</v>
      </c>
      <c r="N1049" s="42">
        <v>1</v>
      </c>
      <c r="O1049" s="1" t="s">
        <v>15615</v>
      </c>
    </row>
    <row r="1050" spans="1:15" x14ac:dyDescent="0.25">
      <c r="A1050">
        <v>1049</v>
      </c>
      <c r="B1050" t="s">
        <v>8318</v>
      </c>
      <c r="C1050" t="s">
        <v>7019</v>
      </c>
      <c r="D1050" t="s">
        <v>16464</v>
      </c>
      <c r="E1050" s="65">
        <f t="shared" si="64"/>
        <v>41357</v>
      </c>
      <c r="F1050">
        <f t="shared" si="65"/>
        <v>2013</v>
      </c>
      <c r="G1050">
        <f t="shared" si="66"/>
        <v>3</v>
      </c>
      <c r="H1050">
        <f t="shared" si="67"/>
        <v>7</v>
      </c>
      <c r="I1050" s="1" t="s">
        <v>15622</v>
      </c>
      <c r="J1050" s="1" t="s">
        <v>17051</v>
      </c>
      <c r="K1050" s="1" t="s">
        <v>17125</v>
      </c>
      <c r="L1050" s="1" t="s">
        <v>15626</v>
      </c>
      <c r="M1050" s="42">
        <v>1</v>
      </c>
      <c r="N1050" s="42">
        <v>0.7</v>
      </c>
      <c r="O1050" s="1" t="s">
        <v>15616</v>
      </c>
    </row>
    <row r="1051" spans="1:15" x14ac:dyDescent="0.25">
      <c r="A1051">
        <v>1050</v>
      </c>
      <c r="B1051" t="s">
        <v>8272</v>
      </c>
      <c r="C1051" t="s">
        <v>7063</v>
      </c>
      <c r="D1051" t="s">
        <v>16465</v>
      </c>
      <c r="E1051" s="65">
        <f t="shared" si="64"/>
        <v>41358</v>
      </c>
      <c r="F1051">
        <f t="shared" si="65"/>
        <v>2013</v>
      </c>
      <c r="G1051">
        <f t="shared" si="66"/>
        <v>3</v>
      </c>
      <c r="H1051">
        <f t="shared" si="67"/>
        <v>1</v>
      </c>
      <c r="I1051" s="1" t="s">
        <v>15622</v>
      </c>
      <c r="J1051" s="1" t="s">
        <v>17051</v>
      </c>
      <c r="K1051" s="1" t="s">
        <v>17125</v>
      </c>
      <c r="L1051" s="1" t="s">
        <v>15626</v>
      </c>
      <c r="M1051" s="42">
        <v>1</v>
      </c>
      <c r="N1051" s="42">
        <v>1</v>
      </c>
      <c r="O1051" s="1" t="s">
        <v>15616</v>
      </c>
    </row>
    <row r="1052" spans="1:15" x14ac:dyDescent="0.25">
      <c r="A1052">
        <v>1051</v>
      </c>
      <c r="B1052" t="s">
        <v>9288</v>
      </c>
      <c r="C1052" t="s">
        <v>6068</v>
      </c>
      <c r="D1052" t="s">
        <v>16465</v>
      </c>
      <c r="E1052" s="65">
        <f t="shared" si="64"/>
        <v>41358</v>
      </c>
      <c r="F1052">
        <f t="shared" si="65"/>
        <v>2013</v>
      </c>
      <c r="G1052">
        <f t="shared" si="66"/>
        <v>3</v>
      </c>
      <c r="H1052">
        <f t="shared" si="67"/>
        <v>1</v>
      </c>
      <c r="I1052" s="1" t="s">
        <v>15622</v>
      </c>
      <c r="J1052" s="1" t="s">
        <v>17051</v>
      </c>
      <c r="K1052" s="1" t="s">
        <v>17125</v>
      </c>
      <c r="L1052" s="1" t="s">
        <v>15624</v>
      </c>
      <c r="M1052" s="42">
        <v>1</v>
      </c>
      <c r="N1052" s="42">
        <v>0.98</v>
      </c>
      <c r="O1052" s="1" t="s">
        <v>15615</v>
      </c>
    </row>
    <row r="1053" spans="1:15" x14ac:dyDescent="0.25">
      <c r="A1053">
        <v>1052</v>
      </c>
      <c r="B1053" t="s">
        <v>9919</v>
      </c>
      <c r="C1053" t="s">
        <v>5452</v>
      </c>
      <c r="D1053" t="s">
        <v>16465</v>
      </c>
      <c r="E1053" s="65">
        <f t="shared" si="64"/>
        <v>41358</v>
      </c>
      <c r="F1053">
        <f t="shared" si="65"/>
        <v>2013</v>
      </c>
      <c r="G1053">
        <f t="shared" si="66"/>
        <v>3</v>
      </c>
      <c r="H1053">
        <f t="shared" si="67"/>
        <v>1</v>
      </c>
      <c r="I1053" s="1" t="s">
        <v>15622</v>
      </c>
      <c r="J1053" s="1" t="s">
        <v>17051</v>
      </c>
      <c r="K1053" s="1" t="s">
        <v>17125</v>
      </c>
      <c r="L1053" s="1" t="s">
        <v>15626</v>
      </c>
      <c r="M1053" s="42">
        <v>1</v>
      </c>
      <c r="N1053" s="42">
        <v>0.96</v>
      </c>
      <c r="O1053" s="1" t="s">
        <v>15615</v>
      </c>
    </row>
    <row r="1054" spans="1:15" x14ac:dyDescent="0.25">
      <c r="A1054">
        <v>1053</v>
      </c>
      <c r="B1054" t="s">
        <v>9036</v>
      </c>
      <c r="C1054" t="s">
        <v>6317</v>
      </c>
      <c r="D1054" t="s">
        <v>16466</v>
      </c>
      <c r="E1054" s="65">
        <f t="shared" si="64"/>
        <v>41360</v>
      </c>
      <c r="F1054">
        <f t="shared" si="65"/>
        <v>2013</v>
      </c>
      <c r="G1054">
        <f t="shared" si="66"/>
        <v>3</v>
      </c>
      <c r="H1054">
        <f t="shared" si="67"/>
        <v>3</v>
      </c>
      <c r="I1054" s="1" t="s">
        <v>15622</v>
      </c>
      <c r="J1054" s="1" t="s">
        <v>17051</v>
      </c>
      <c r="K1054" s="1" t="s">
        <v>17125</v>
      </c>
      <c r="L1054" s="1" t="s">
        <v>15623</v>
      </c>
      <c r="M1054" s="42">
        <v>1</v>
      </c>
      <c r="N1054" s="42">
        <v>0.28999999999999998</v>
      </c>
      <c r="O1054" s="1" t="s">
        <v>15615</v>
      </c>
    </row>
    <row r="1055" spans="1:15" x14ac:dyDescent="0.25">
      <c r="A1055">
        <v>1054</v>
      </c>
      <c r="B1055" t="s">
        <v>9804</v>
      </c>
      <c r="C1055" t="s">
        <v>5565</v>
      </c>
      <c r="D1055" t="s">
        <v>11879</v>
      </c>
      <c r="E1055" s="65">
        <f t="shared" si="64"/>
        <v>41361</v>
      </c>
      <c r="F1055">
        <f t="shared" si="65"/>
        <v>2013</v>
      </c>
      <c r="G1055">
        <f t="shared" si="66"/>
        <v>3</v>
      </c>
      <c r="H1055">
        <f t="shared" si="67"/>
        <v>4</v>
      </c>
      <c r="I1055" s="1" t="s">
        <v>15622</v>
      </c>
      <c r="J1055" s="1" t="s">
        <v>17051</v>
      </c>
      <c r="K1055" s="1" t="s">
        <v>17125</v>
      </c>
      <c r="L1055" s="1" t="s">
        <v>15626</v>
      </c>
      <c r="M1055" s="42">
        <v>1</v>
      </c>
      <c r="N1055" s="42">
        <v>0.99</v>
      </c>
      <c r="O1055" s="1" t="s">
        <v>15615</v>
      </c>
    </row>
    <row r="1056" spans="1:15" x14ac:dyDescent="0.25">
      <c r="A1056">
        <v>1055</v>
      </c>
      <c r="B1056" t="s">
        <v>9693</v>
      </c>
      <c r="C1056" t="s">
        <v>5671</v>
      </c>
      <c r="D1056" t="s">
        <v>11880</v>
      </c>
      <c r="E1056" s="65">
        <f t="shared" si="64"/>
        <v>41362</v>
      </c>
      <c r="F1056">
        <f t="shared" si="65"/>
        <v>2013</v>
      </c>
      <c r="G1056">
        <f t="shared" si="66"/>
        <v>3</v>
      </c>
      <c r="H1056">
        <f t="shared" si="67"/>
        <v>5</v>
      </c>
      <c r="I1056" s="1" t="s">
        <v>15642</v>
      </c>
      <c r="J1056" s="1" t="s">
        <v>17060</v>
      </c>
      <c r="K1056" s="1" t="s">
        <v>17125</v>
      </c>
      <c r="L1056" s="1" t="s">
        <v>15624</v>
      </c>
      <c r="M1056" s="42">
        <v>1</v>
      </c>
      <c r="N1056" s="42">
        <v>1</v>
      </c>
      <c r="O1056" s="1" t="s">
        <v>15615</v>
      </c>
    </row>
    <row r="1057" spans="1:15" x14ac:dyDescent="0.25">
      <c r="A1057">
        <v>1056</v>
      </c>
      <c r="B1057" t="s">
        <v>7983</v>
      </c>
      <c r="C1057" t="s">
        <v>7348</v>
      </c>
      <c r="D1057" t="s">
        <v>11880</v>
      </c>
      <c r="E1057" s="65">
        <f t="shared" si="64"/>
        <v>41362</v>
      </c>
      <c r="F1057">
        <f t="shared" si="65"/>
        <v>2013</v>
      </c>
      <c r="G1057">
        <f t="shared" si="66"/>
        <v>3</v>
      </c>
      <c r="H1057">
        <f t="shared" si="67"/>
        <v>5</v>
      </c>
      <c r="I1057" s="1" t="s">
        <v>15622</v>
      </c>
      <c r="J1057" s="1" t="s">
        <v>17051</v>
      </c>
      <c r="K1057" s="1" t="s">
        <v>17125</v>
      </c>
      <c r="L1057" s="1" t="s">
        <v>15624</v>
      </c>
      <c r="M1057" s="42">
        <v>0.91</v>
      </c>
      <c r="N1057" s="42">
        <v>0.99</v>
      </c>
      <c r="O1057" s="1" t="s">
        <v>15615</v>
      </c>
    </row>
    <row r="1058" spans="1:15" x14ac:dyDescent="0.25">
      <c r="A1058">
        <v>1057</v>
      </c>
      <c r="B1058" t="s">
        <v>9687</v>
      </c>
      <c r="C1058" t="s">
        <v>5677</v>
      </c>
      <c r="D1058" t="s">
        <v>11880</v>
      </c>
      <c r="E1058" s="65">
        <f t="shared" si="64"/>
        <v>41362</v>
      </c>
      <c r="F1058">
        <f t="shared" si="65"/>
        <v>2013</v>
      </c>
      <c r="G1058">
        <f t="shared" si="66"/>
        <v>3</v>
      </c>
      <c r="H1058">
        <f t="shared" si="67"/>
        <v>5</v>
      </c>
      <c r="I1058" s="1" t="s">
        <v>15622</v>
      </c>
      <c r="J1058" s="1" t="s">
        <v>17051</v>
      </c>
      <c r="K1058" s="1" t="s">
        <v>17125</v>
      </c>
      <c r="L1058" s="1" t="s">
        <v>15626</v>
      </c>
      <c r="M1058" s="42">
        <v>1</v>
      </c>
      <c r="N1058" s="42">
        <v>0.75</v>
      </c>
      <c r="O1058" s="1" t="s">
        <v>15615</v>
      </c>
    </row>
    <row r="1059" spans="1:15" x14ac:dyDescent="0.25">
      <c r="A1059">
        <v>1058</v>
      </c>
      <c r="B1059" t="s">
        <v>11660</v>
      </c>
      <c r="C1059" t="s">
        <v>3745</v>
      </c>
      <c r="D1059" t="s">
        <v>11880</v>
      </c>
      <c r="E1059" s="65">
        <f t="shared" si="64"/>
        <v>41362</v>
      </c>
      <c r="F1059">
        <f t="shared" si="65"/>
        <v>2013</v>
      </c>
      <c r="G1059">
        <f t="shared" si="66"/>
        <v>3</v>
      </c>
      <c r="H1059">
        <f t="shared" si="67"/>
        <v>5</v>
      </c>
      <c r="I1059" s="1" t="s">
        <v>15622</v>
      </c>
      <c r="J1059" s="1" t="s">
        <v>17051</v>
      </c>
      <c r="K1059" s="1" t="s">
        <v>17125</v>
      </c>
      <c r="L1059" s="1" t="s">
        <v>15623</v>
      </c>
      <c r="M1059" s="42">
        <v>0.5</v>
      </c>
      <c r="N1059" s="42">
        <v>1</v>
      </c>
      <c r="O1059" s="1" t="s">
        <v>15615</v>
      </c>
    </row>
    <row r="1060" spans="1:15" x14ac:dyDescent="0.25">
      <c r="A1060">
        <v>1059</v>
      </c>
      <c r="B1060" t="s">
        <v>10439</v>
      </c>
      <c r="C1060" t="s">
        <v>4942</v>
      </c>
      <c r="D1060" t="s">
        <v>16467</v>
      </c>
      <c r="E1060" s="65">
        <f t="shared" si="64"/>
        <v>41363</v>
      </c>
      <c r="F1060">
        <f t="shared" si="65"/>
        <v>2013</v>
      </c>
      <c r="G1060">
        <f t="shared" si="66"/>
        <v>3</v>
      </c>
      <c r="H1060">
        <f t="shared" si="67"/>
        <v>6</v>
      </c>
      <c r="I1060" s="1" t="s">
        <v>15622</v>
      </c>
      <c r="J1060" s="1" t="s">
        <v>17051</v>
      </c>
      <c r="K1060" s="1" t="s">
        <v>17125</v>
      </c>
      <c r="L1060" s="1" t="s">
        <v>15623</v>
      </c>
      <c r="M1060" s="42">
        <v>1</v>
      </c>
      <c r="N1060" s="42">
        <v>0.5</v>
      </c>
      <c r="O1060" s="1" t="s">
        <v>15616</v>
      </c>
    </row>
    <row r="1061" spans="1:15" x14ac:dyDescent="0.25">
      <c r="A1061">
        <v>1060</v>
      </c>
      <c r="B1061" t="s">
        <v>11700</v>
      </c>
      <c r="C1061" t="s">
        <v>3706</v>
      </c>
      <c r="D1061" t="s">
        <v>16467</v>
      </c>
      <c r="E1061" s="65">
        <f t="shared" si="64"/>
        <v>41363</v>
      </c>
      <c r="F1061">
        <f t="shared" si="65"/>
        <v>2013</v>
      </c>
      <c r="G1061">
        <f t="shared" si="66"/>
        <v>3</v>
      </c>
      <c r="H1061">
        <f t="shared" si="67"/>
        <v>6</v>
      </c>
      <c r="I1061" s="1" t="s">
        <v>15625</v>
      </c>
      <c r="J1061" s="1" t="s">
        <v>17051</v>
      </c>
      <c r="K1061" s="1" t="s">
        <v>17125</v>
      </c>
      <c r="L1061" s="1" t="s">
        <v>15626</v>
      </c>
      <c r="M1061" s="42">
        <v>1</v>
      </c>
      <c r="N1061" s="42">
        <v>0.96</v>
      </c>
      <c r="O1061" s="1" t="s">
        <v>15615</v>
      </c>
    </row>
    <row r="1062" spans="1:15" x14ac:dyDescent="0.25">
      <c r="A1062">
        <v>1061</v>
      </c>
      <c r="B1062" t="s">
        <v>9751</v>
      </c>
      <c r="C1062" t="s">
        <v>3573</v>
      </c>
      <c r="D1062" t="s">
        <v>16467</v>
      </c>
      <c r="E1062" s="65">
        <f t="shared" si="64"/>
        <v>41363</v>
      </c>
      <c r="F1062">
        <f t="shared" si="65"/>
        <v>2013</v>
      </c>
      <c r="G1062">
        <f t="shared" si="66"/>
        <v>3</v>
      </c>
      <c r="H1062">
        <f t="shared" si="67"/>
        <v>6</v>
      </c>
      <c r="I1062" s="1" t="s">
        <v>15622</v>
      </c>
      <c r="J1062" s="1" t="s">
        <v>17051</v>
      </c>
      <c r="K1062" s="1" t="s">
        <v>17125</v>
      </c>
      <c r="L1062" s="1" t="s">
        <v>15623</v>
      </c>
      <c r="M1062" s="42">
        <v>1</v>
      </c>
      <c r="N1062" s="42">
        <v>1</v>
      </c>
      <c r="O1062" s="1" t="s">
        <v>15615</v>
      </c>
    </row>
    <row r="1063" spans="1:15" x14ac:dyDescent="0.25">
      <c r="A1063">
        <v>1062</v>
      </c>
      <c r="B1063" t="s">
        <v>8057</v>
      </c>
      <c r="C1063" t="s">
        <v>7276</v>
      </c>
      <c r="D1063" t="s">
        <v>16468</v>
      </c>
      <c r="E1063" s="65">
        <f t="shared" si="64"/>
        <v>41364</v>
      </c>
      <c r="F1063">
        <f t="shared" si="65"/>
        <v>2013</v>
      </c>
      <c r="G1063">
        <f t="shared" si="66"/>
        <v>3</v>
      </c>
      <c r="H1063">
        <f t="shared" si="67"/>
        <v>7</v>
      </c>
      <c r="I1063" s="1" t="s">
        <v>15622</v>
      </c>
      <c r="J1063" s="1" t="s">
        <v>17051</v>
      </c>
      <c r="K1063" s="1" t="s">
        <v>17125</v>
      </c>
      <c r="L1063" s="1" t="s">
        <v>15626</v>
      </c>
      <c r="M1063" s="42">
        <v>0.8</v>
      </c>
      <c r="N1063" s="42">
        <v>0.98</v>
      </c>
      <c r="O1063" s="1" t="s">
        <v>15616</v>
      </c>
    </row>
    <row r="1064" spans="1:15" x14ac:dyDescent="0.25">
      <c r="A1064">
        <v>1063</v>
      </c>
      <c r="B1064" t="s">
        <v>7820</v>
      </c>
      <c r="C1064" t="s">
        <v>7503</v>
      </c>
      <c r="D1064" t="s">
        <v>16469</v>
      </c>
      <c r="E1064" s="65">
        <f t="shared" si="64"/>
        <v>41365</v>
      </c>
      <c r="F1064">
        <f t="shared" si="65"/>
        <v>2013</v>
      </c>
      <c r="G1064">
        <f t="shared" si="66"/>
        <v>4</v>
      </c>
      <c r="H1064">
        <f t="shared" si="67"/>
        <v>1</v>
      </c>
      <c r="I1064" s="1" t="s">
        <v>15622</v>
      </c>
      <c r="J1064" s="1" t="s">
        <v>17051</v>
      </c>
      <c r="K1064" s="1" t="s">
        <v>17125</v>
      </c>
      <c r="L1064" s="1" t="s">
        <v>15623</v>
      </c>
      <c r="M1064" s="42">
        <v>1</v>
      </c>
      <c r="N1064" s="42">
        <v>0.17</v>
      </c>
      <c r="O1064" s="1" t="s">
        <v>15615</v>
      </c>
    </row>
    <row r="1065" spans="1:15" x14ac:dyDescent="0.25">
      <c r="A1065">
        <v>1064</v>
      </c>
      <c r="B1065" t="s">
        <v>10470</v>
      </c>
      <c r="C1065" t="s">
        <v>4912</v>
      </c>
      <c r="D1065" t="s">
        <v>16469</v>
      </c>
      <c r="E1065" s="65">
        <f t="shared" si="64"/>
        <v>41365</v>
      </c>
      <c r="F1065">
        <f t="shared" si="65"/>
        <v>2013</v>
      </c>
      <c r="G1065">
        <f t="shared" si="66"/>
        <v>4</v>
      </c>
      <c r="H1065">
        <f t="shared" si="67"/>
        <v>1</v>
      </c>
      <c r="I1065" s="1" t="s">
        <v>15774</v>
      </c>
      <c r="J1065" s="1" t="s">
        <v>17065</v>
      </c>
      <c r="K1065" s="1" t="s">
        <v>17125</v>
      </c>
      <c r="L1065" s="1" t="s">
        <v>15624</v>
      </c>
      <c r="M1065" s="42">
        <v>1</v>
      </c>
      <c r="N1065" s="42">
        <v>0.98</v>
      </c>
      <c r="O1065" s="1" t="s">
        <v>15616</v>
      </c>
    </row>
    <row r="1066" spans="1:15" x14ac:dyDescent="0.25">
      <c r="A1066">
        <v>1065</v>
      </c>
      <c r="B1066" t="s">
        <v>10377</v>
      </c>
      <c r="C1066" t="s">
        <v>5002</v>
      </c>
      <c r="D1066" t="s">
        <v>16470</v>
      </c>
      <c r="E1066" s="65">
        <f t="shared" si="64"/>
        <v>41366</v>
      </c>
      <c r="F1066">
        <f t="shared" si="65"/>
        <v>2013</v>
      </c>
      <c r="G1066">
        <f t="shared" si="66"/>
        <v>4</v>
      </c>
      <c r="H1066">
        <f t="shared" si="67"/>
        <v>2</v>
      </c>
      <c r="I1066" s="1" t="s">
        <v>15625</v>
      </c>
      <c r="J1066" s="1" t="s">
        <v>17051</v>
      </c>
      <c r="K1066" s="1" t="s">
        <v>17125</v>
      </c>
      <c r="L1066" s="1" t="s">
        <v>15626</v>
      </c>
      <c r="M1066" s="42">
        <v>1</v>
      </c>
      <c r="N1066" s="42">
        <v>0.86</v>
      </c>
      <c r="O1066" s="1" t="s">
        <v>15616</v>
      </c>
    </row>
    <row r="1067" spans="1:15" x14ac:dyDescent="0.25">
      <c r="A1067">
        <v>1066</v>
      </c>
      <c r="B1067" t="s">
        <v>10015</v>
      </c>
      <c r="C1067" t="s">
        <v>5358</v>
      </c>
      <c r="D1067" t="s">
        <v>16470</v>
      </c>
      <c r="E1067" s="65">
        <f t="shared" si="64"/>
        <v>41366</v>
      </c>
      <c r="F1067">
        <f t="shared" si="65"/>
        <v>2013</v>
      </c>
      <c r="G1067">
        <f t="shared" si="66"/>
        <v>4</v>
      </c>
      <c r="H1067">
        <f t="shared" si="67"/>
        <v>2</v>
      </c>
      <c r="I1067" s="1" t="s">
        <v>15622</v>
      </c>
      <c r="J1067" s="1" t="s">
        <v>17051</v>
      </c>
      <c r="K1067" s="1" t="s">
        <v>17125</v>
      </c>
      <c r="L1067" s="1" t="s">
        <v>15626</v>
      </c>
      <c r="M1067" s="42">
        <v>1</v>
      </c>
      <c r="N1067" s="42">
        <v>0.96</v>
      </c>
      <c r="O1067" s="1" t="s">
        <v>15615</v>
      </c>
    </row>
    <row r="1068" spans="1:15" x14ac:dyDescent="0.25">
      <c r="A1068">
        <v>1067</v>
      </c>
      <c r="B1068" t="s">
        <v>11416</v>
      </c>
      <c r="C1068" t="s">
        <v>3985</v>
      </c>
      <c r="D1068" t="s">
        <v>16471</v>
      </c>
      <c r="E1068" s="65">
        <f t="shared" si="64"/>
        <v>41367</v>
      </c>
      <c r="F1068">
        <f t="shared" si="65"/>
        <v>2013</v>
      </c>
      <c r="G1068">
        <f t="shared" si="66"/>
        <v>4</v>
      </c>
      <c r="H1068">
        <f t="shared" si="67"/>
        <v>3</v>
      </c>
      <c r="I1068" s="1" t="s">
        <v>15622</v>
      </c>
      <c r="J1068" s="1" t="s">
        <v>17051</v>
      </c>
      <c r="K1068" s="1" t="s">
        <v>17125</v>
      </c>
      <c r="L1068" s="1" t="s">
        <v>15623</v>
      </c>
      <c r="M1068" s="42">
        <v>0.9</v>
      </c>
      <c r="N1068" s="42">
        <v>0.56999999999999995</v>
      </c>
      <c r="O1068" s="1" t="s">
        <v>15615</v>
      </c>
    </row>
    <row r="1069" spans="1:15" x14ac:dyDescent="0.25">
      <c r="A1069">
        <v>1068</v>
      </c>
      <c r="B1069" t="s">
        <v>9462</v>
      </c>
      <c r="C1069" t="s">
        <v>5897</v>
      </c>
      <c r="D1069" t="s">
        <v>16472</v>
      </c>
      <c r="E1069" s="65">
        <f t="shared" si="64"/>
        <v>41368</v>
      </c>
      <c r="F1069">
        <f t="shared" si="65"/>
        <v>2013</v>
      </c>
      <c r="G1069">
        <f t="shared" si="66"/>
        <v>4</v>
      </c>
      <c r="H1069">
        <f t="shared" si="67"/>
        <v>4</v>
      </c>
      <c r="I1069" s="1" t="s">
        <v>15622</v>
      </c>
      <c r="J1069" s="1" t="s">
        <v>17051</v>
      </c>
      <c r="K1069" s="1" t="s">
        <v>17125</v>
      </c>
      <c r="L1069" s="1" t="s">
        <v>15623</v>
      </c>
      <c r="M1069" s="42">
        <v>0.83</v>
      </c>
      <c r="N1069" s="42">
        <v>0.31</v>
      </c>
      <c r="O1069" s="1" t="s">
        <v>15615</v>
      </c>
    </row>
    <row r="1070" spans="1:15" x14ac:dyDescent="0.25">
      <c r="A1070">
        <v>1069</v>
      </c>
      <c r="B1070" t="s">
        <v>8435</v>
      </c>
      <c r="C1070" t="s">
        <v>6907</v>
      </c>
      <c r="D1070" t="s">
        <v>16473</v>
      </c>
      <c r="E1070" s="65">
        <f t="shared" si="64"/>
        <v>41369</v>
      </c>
      <c r="F1070">
        <f t="shared" si="65"/>
        <v>2013</v>
      </c>
      <c r="G1070">
        <f t="shared" si="66"/>
        <v>4</v>
      </c>
      <c r="H1070">
        <f t="shared" si="67"/>
        <v>5</v>
      </c>
      <c r="I1070" s="1" t="s">
        <v>15622</v>
      </c>
      <c r="J1070" s="1" t="s">
        <v>17051</v>
      </c>
      <c r="K1070" s="1" t="s">
        <v>17125</v>
      </c>
      <c r="L1070" s="1" t="s">
        <v>15626</v>
      </c>
      <c r="M1070" s="42">
        <v>1</v>
      </c>
      <c r="N1070" s="42">
        <v>0.9</v>
      </c>
      <c r="O1070" s="1" t="s">
        <v>15616</v>
      </c>
    </row>
    <row r="1071" spans="1:15" x14ac:dyDescent="0.25">
      <c r="A1071">
        <v>1070</v>
      </c>
      <c r="B1071" t="s">
        <v>8094</v>
      </c>
      <c r="C1071" t="s">
        <v>7240</v>
      </c>
      <c r="D1071" t="s">
        <v>16473</v>
      </c>
      <c r="E1071" s="65">
        <f t="shared" si="64"/>
        <v>41369</v>
      </c>
      <c r="F1071">
        <f t="shared" si="65"/>
        <v>2013</v>
      </c>
      <c r="G1071">
        <f t="shared" si="66"/>
        <v>4</v>
      </c>
      <c r="H1071">
        <f t="shared" si="67"/>
        <v>5</v>
      </c>
      <c r="I1071" s="1" t="s">
        <v>15622</v>
      </c>
      <c r="J1071" s="1" t="s">
        <v>17051</v>
      </c>
      <c r="K1071" s="1" t="s">
        <v>17125</v>
      </c>
      <c r="L1071" s="1" t="s">
        <v>15626</v>
      </c>
      <c r="M1071" s="42">
        <v>1</v>
      </c>
      <c r="N1071" s="42">
        <v>0.98</v>
      </c>
      <c r="O1071" s="1" t="s">
        <v>15616</v>
      </c>
    </row>
    <row r="1072" spans="1:15" x14ac:dyDescent="0.25">
      <c r="A1072">
        <v>1071</v>
      </c>
      <c r="B1072" t="s">
        <v>10735</v>
      </c>
      <c r="C1072" t="s">
        <v>4654</v>
      </c>
      <c r="D1072" t="s">
        <v>11881</v>
      </c>
      <c r="E1072" s="65">
        <f t="shared" si="64"/>
        <v>41371</v>
      </c>
      <c r="F1072">
        <f t="shared" si="65"/>
        <v>2013</v>
      </c>
      <c r="G1072">
        <f t="shared" si="66"/>
        <v>4</v>
      </c>
      <c r="H1072">
        <f t="shared" si="67"/>
        <v>7</v>
      </c>
      <c r="I1072" s="1" t="s">
        <v>15622</v>
      </c>
      <c r="J1072" s="1" t="s">
        <v>17051</v>
      </c>
      <c r="K1072" s="1" t="s">
        <v>17125</v>
      </c>
      <c r="L1072" s="1" t="s">
        <v>15628</v>
      </c>
      <c r="M1072" s="42">
        <v>0</v>
      </c>
      <c r="N1072" s="42">
        <v>0.82</v>
      </c>
      <c r="O1072" s="1" t="s">
        <v>15615</v>
      </c>
    </row>
    <row r="1073" spans="1:15" x14ac:dyDescent="0.25">
      <c r="A1073">
        <v>1072</v>
      </c>
      <c r="B1073" t="s">
        <v>10035</v>
      </c>
      <c r="C1073" t="s">
        <v>5338</v>
      </c>
      <c r="D1073" t="s">
        <v>16474</v>
      </c>
      <c r="E1073" s="65">
        <f t="shared" si="64"/>
        <v>41372</v>
      </c>
      <c r="F1073">
        <f t="shared" si="65"/>
        <v>2013</v>
      </c>
      <c r="G1073">
        <f t="shared" si="66"/>
        <v>4</v>
      </c>
      <c r="H1073">
        <f t="shared" si="67"/>
        <v>1</v>
      </c>
      <c r="I1073" s="1" t="s">
        <v>15622</v>
      </c>
      <c r="J1073" s="1" t="s">
        <v>17051</v>
      </c>
      <c r="K1073" s="1" t="s">
        <v>17125</v>
      </c>
      <c r="L1073" s="1" t="s">
        <v>15626</v>
      </c>
      <c r="M1073" s="42">
        <v>1</v>
      </c>
      <c r="N1073" s="42">
        <v>0.67</v>
      </c>
      <c r="O1073" s="1" t="s">
        <v>15616</v>
      </c>
    </row>
    <row r="1074" spans="1:15" x14ac:dyDescent="0.25">
      <c r="A1074">
        <v>1073</v>
      </c>
      <c r="B1074" t="s">
        <v>7974</v>
      </c>
      <c r="C1074" t="s">
        <v>7357</v>
      </c>
      <c r="D1074" t="s">
        <v>16475</v>
      </c>
      <c r="E1074" s="65">
        <f t="shared" si="64"/>
        <v>41373</v>
      </c>
      <c r="F1074">
        <f t="shared" si="65"/>
        <v>2013</v>
      </c>
      <c r="G1074">
        <f t="shared" si="66"/>
        <v>4</v>
      </c>
      <c r="H1074">
        <f t="shared" si="67"/>
        <v>2</v>
      </c>
      <c r="I1074" s="1" t="s">
        <v>15622</v>
      </c>
      <c r="J1074" s="1" t="s">
        <v>17051</v>
      </c>
      <c r="K1074" s="1" t="s">
        <v>17125</v>
      </c>
      <c r="L1074" s="1" t="s">
        <v>15626</v>
      </c>
      <c r="M1074" s="42">
        <v>1</v>
      </c>
      <c r="N1074" s="42">
        <v>0.82</v>
      </c>
      <c r="O1074" s="1" t="s">
        <v>15616</v>
      </c>
    </row>
    <row r="1075" spans="1:15" x14ac:dyDescent="0.25">
      <c r="A1075">
        <v>1074</v>
      </c>
      <c r="B1075" t="s">
        <v>10922</v>
      </c>
      <c r="C1075" t="s">
        <v>4472</v>
      </c>
      <c r="D1075" t="s">
        <v>16476</v>
      </c>
      <c r="E1075" s="65">
        <f t="shared" si="64"/>
        <v>41374</v>
      </c>
      <c r="F1075">
        <f t="shared" si="65"/>
        <v>2013</v>
      </c>
      <c r="G1075">
        <f t="shared" si="66"/>
        <v>4</v>
      </c>
      <c r="H1075">
        <f t="shared" si="67"/>
        <v>3</v>
      </c>
      <c r="I1075" s="1" t="s">
        <v>15622</v>
      </c>
      <c r="J1075" s="1" t="s">
        <v>17051</v>
      </c>
      <c r="K1075" s="1" t="s">
        <v>17125</v>
      </c>
      <c r="L1075" s="1" t="s">
        <v>15623</v>
      </c>
      <c r="M1075" s="42">
        <v>1</v>
      </c>
      <c r="N1075" s="42">
        <v>1</v>
      </c>
      <c r="O1075" s="1" t="s">
        <v>15616</v>
      </c>
    </row>
    <row r="1076" spans="1:15" x14ac:dyDescent="0.25">
      <c r="A1076">
        <v>1075</v>
      </c>
      <c r="B1076" t="s">
        <v>8365</v>
      </c>
      <c r="C1076" t="s">
        <v>6975</v>
      </c>
      <c r="D1076" t="s">
        <v>16477</v>
      </c>
      <c r="E1076" s="65">
        <f t="shared" si="64"/>
        <v>41375</v>
      </c>
      <c r="F1076">
        <f t="shared" si="65"/>
        <v>2013</v>
      </c>
      <c r="G1076">
        <f t="shared" si="66"/>
        <v>4</v>
      </c>
      <c r="H1076">
        <f t="shared" si="67"/>
        <v>4</v>
      </c>
      <c r="I1076" s="1" t="s">
        <v>15622</v>
      </c>
      <c r="J1076" s="1" t="s">
        <v>17051</v>
      </c>
      <c r="K1076" s="1" t="s">
        <v>17125</v>
      </c>
      <c r="L1076" s="1" t="s">
        <v>15626</v>
      </c>
      <c r="M1076" s="42">
        <v>1</v>
      </c>
      <c r="N1076" s="42">
        <v>0.96</v>
      </c>
      <c r="O1076" s="1" t="s">
        <v>15616</v>
      </c>
    </row>
    <row r="1077" spans="1:15" x14ac:dyDescent="0.25">
      <c r="A1077">
        <v>1076</v>
      </c>
      <c r="B1077" t="s">
        <v>9628</v>
      </c>
      <c r="C1077" t="s">
        <v>5735</v>
      </c>
      <c r="D1077" t="s">
        <v>16478</v>
      </c>
      <c r="E1077" s="65">
        <f t="shared" si="64"/>
        <v>41377</v>
      </c>
      <c r="F1077">
        <f t="shared" si="65"/>
        <v>2013</v>
      </c>
      <c r="G1077">
        <f t="shared" si="66"/>
        <v>4</v>
      </c>
      <c r="H1077">
        <f t="shared" si="67"/>
        <v>6</v>
      </c>
      <c r="I1077" s="1" t="s">
        <v>15622</v>
      </c>
      <c r="J1077" s="1" t="s">
        <v>17051</v>
      </c>
      <c r="K1077" s="1" t="s">
        <v>17125</v>
      </c>
      <c r="L1077" s="1" t="s">
        <v>15624</v>
      </c>
      <c r="M1077" s="42">
        <v>1</v>
      </c>
      <c r="N1077" s="42">
        <v>1</v>
      </c>
      <c r="O1077" s="1" t="s">
        <v>15616</v>
      </c>
    </row>
    <row r="1078" spans="1:15" x14ac:dyDescent="0.25">
      <c r="A1078">
        <v>1077</v>
      </c>
      <c r="B1078" t="s">
        <v>9489</v>
      </c>
      <c r="C1078" t="s">
        <v>5870</v>
      </c>
      <c r="D1078" t="s">
        <v>16478</v>
      </c>
      <c r="E1078" s="65">
        <f t="shared" si="64"/>
        <v>41377</v>
      </c>
      <c r="F1078">
        <f t="shared" si="65"/>
        <v>2013</v>
      </c>
      <c r="G1078">
        <f t="shared" si="66"/>
        <v>4</v>
      </c>
      <c r="H1078">
        <f t="shared" si="67"/>
        <v>6</v>
      </c>
      <c r="I1078" s="1" t="s">
        <v>15622</v>
      </c>
      <c r="J1078" s="1" t="s">
        <v>17051</v>
      </c>
      <c r="K1078" s="1" t="s">
        <v>17125</v>
      </c>
      <c r="L1078" s="1" t="s">
        <v>15623</v>
      </c>
      <c r="M1078" s="42">
        <v>1</v>
      </c>
      <c r="N1078" s="42">
        <v>0.9</v>
      </c>
      <c r="O1078" s="1" t="s">
        <v>15616</v>
      </c>
    </row>
    <row r="1079" spans="1:15" x14ac:dyDescent="0.25">
      <c r="A1079">
        <v>1078</v>
      </c>
      <c r="B1079" t="s">
        <v>11026</v>
      </c>
      <c r="C1079" t="s">
        <v>4371</v>
      </c>
      <c r="D1079" t="s">
        <v>16479</v>
      </c>
      <c r="E1079" s="65">
        <f t="shared" si="64"/>
        <v>41378</v>
      </c>
      <c r="F1079">
        <f t="shared" si="65"/>
        <v>2013</v>
      </c>
      <c r="G1079">
        <f t="shared" si="66"/>
        <v>4</v>
      </c>
      <c r="H1079">
        <f t="shared" si="67"/>
        <v>7</v>
      </c>
      <c r="I1079" s="1" t="s">
        <v>15622</v>
      </c>
      <c r="J1079" s="1" t="s">
        <v>17051</v>
      </c>
      <c r="K1079" s="1" t="s">
        <v>17125</v>
      </c>
      <c r="L1079" s="1" t="s">
        <v>15624</v>
      </c>
      <c r="M1079" s="42">
        <v>1</v>
      </c>
      <c r="N1079" s="42">
        <v>0.95</v>
      </c>
      <c r="O1079" s="1" t="s">
        <v>15616</v>
      </c>
    </row>
    <row r="1080" spans="1:15" x14ac:dyDescent="0.25">
      <c r="A1080">
        <v>1079</v>
      </c>
      <c r="B1080" t="s">
        <v>9123</v>
      </c>
      <c r="C1080" t="s">
        <v>6230</v>
      </c>
      <c r="D1080" t="s">
        <v>16480</v>
      </c>
      <c r="E1080" s="65">
        <f t="shared" si="64"/>
        <v>41379</v>
      </c>
      <c r="F1080">
        <f t="shared" si="65"/>
        <v>2013</v>
      </c>
      <c r="G1080">
        <f t="shared" si="66"/>
        <v>4</v>
      </c>
      <c r="H1080">
        <f t="shared" si="67"/>
        <v>1</v>
      </c>
      <c r="I1080" s="1" t="s">
        <v>15625</v>
      </c>
      <c r="J1080" s="1" t="s">
        <v>17051</v>
      </c>
      <c r="K1080" s="1" t="s">
        <v>17125</v>
      </c>
      <c r="L1080" s="1" t="s">
        <v>15623</v>
      </c>
      <c r="M1080" s="42">
        <v>0.8</v>
      </c>
      <c r="N1080" s="42">
        <v>0.35</v>
      </c>
      <c r="O1080" s="1" t="s">
        <v>15615</v>
      </c>
    </row>
    <row r="1081" spans="1:15" x14ac:dyDescent="0.25">
      <c r="A1081">
        <v>1080</v>
      </c>
      <c r="B1081" t="s">
        <v>10020</v>
      </c>
      <c r="C1081" t="s">
        <v>5353</v>
      </c>
      <c r="D1081" t="s">
        <v>16480</v>
      </c>
      <c r="E1081" s="65">
        <f t="shared" si="64"/>
        <v>41379</v>
      </c>
      <c r="F1081">
        <f t="shared" si="65"/>
        <v>2013</v>
      </c>
      <c r="G1081">
        <f t="shared" si="66"/>
        <v>4</v>
      </c>
      <c r="H1081">
        <f t="shared" si="67"/>
        <v>1</v>
      </c>
      <c r="I1081" s="1" t="s">
        <v>15622</v>
      </c>
      <c r="J1081" s="1" t="s">
        <v>17051</v>
      </c>
      <c r="K1081" s="1" t="s">
        <v>17125</v>
      </c>
      <c r="L1081" s="1" t="s">
        <v>15628</v>
      </c>
      <c r="M1081" s="42">
        <v>0</v>
      </c>
      <c r="N1081" s="42">
        <v>0.93</v>
      </c>
      <c r="O1081" s="1" t="s">
        <v>15616</v>
      </c>
    </row>
    <row r="1082" spans="1:15" x14ac:dyDescent="0.25">
      <c r="A1082">
        <v>1081</v>
      </c>
      <c r="B1082" t="s">
        <v>11635</v>
      </c>
      <c r="C1082" t="s">
        <v>3770</v>
      </c>
      <c r="D1082" t="s">
        <v>16481</v>
      </c>
      <c r="E1082" s="65">
        <f t="shared" si="64"/>
        <v>41380</v>
      </c>
      <c r="F1082">
        <f t="shared" si="65"/>
        <v>2013</v>
      </c>
      <c r="G1082">
        <f t="shared" si="66"/>
        <v>4</v>
      </c>
      <c r="H1082">
        <f t="shared" si="67"/>
        <v>2</v>
      </c>
      <c r="I1082" s="1" t="s">
        <v>15823</v>
      </c>
      <c r="J1082" s="1" t="s">
        <v>17084</v>
      </c>
      <c r="K1082" s="1" t="s">
        <v>17125</v>
      </c>
      <c r="L1082" s="1" t="s">
        <v>15626</v>
      </c>
      <c r="M1082" s="42">
        <v>1</v>
      </c>
      <c r="N1082" s="42">
        <v>0.88</v>
      </c>
      <c r="O1082" s="1" t="s">
        <v>15615</v>
      </c>
    </row>
    <row r="1083" spans="1:15" x14ac:dyDescent="0.25">
      <c r="A1083">
        <v>1082</v>
      </c>
      <c r="B1083" t="s">
        <v>10842</v>
      </c>
      <c r="C1083" t="s">
        <v>4552</v>
      </c>
      <c r="D1083" t="s">
        <v>16481</v>
      </c>
      <c r="E1083" s="65">
        <f t="shared" si="64"/>
        <v>41380</v>
      </c>
      <c r="F1083">
        <f t="shared" si="65"/>
        <v>2013</v>
      </c>
      <c r="G1083">
        <f t="shared" si="66"/>
        <v>4</v>
      </c>
      <c r="H1083">
        <f t="shared" si="67"/>
        <v>2</v>
      </c>
      <c r="I1083" s="1" t="s">
        <v>15622</v>
      </c>
      <c r="J1083" s="1" t="s">
        <v>17051</v>
      </c>
      <c r="K1083" s="1" t="s">
        <v>17125</v>
      </c>
      <c r="L1083" s="1" t="s">
        <v>15626</v>
      </c>
      <c r="M1083" s="42">
        <v>1</v>
      </c>
      <c r="N1083" s="42">
        <v>1</v>
      </c>
      <c r="O1083" s="1" t="s">
        <v>15616</v>
      </c>
    </row>
    <row r="1084" spans="1:15" x14ac:dyDescent="0.25">
      <c r="A1084">
        <v>1083</v>
      </c>
      <c r="B1084" t="s">
        <v>8554</v>
      </c>
      <c r="C1084" t="s">
        <v>6792</v>
      </c>
      <c r="D1084" t="s">
        <v>16481</v>
      </c>
      <c r="E1084" s="65">
        <f t="shared" si="64"/>
        <v>41380</v>
      </c>
      <c r="F1084">
        <f t="shared" si="65"/>
        <v>2013</v>
      </c>
      <c r="G1084">
        <f t="shared" si="66"/>
        <v>4</v>
      </c>
      <c r="H1084">
        <f t="shared" si="67"/>
        <v>2</v>
      </c>
      <c r="I1084" s="1" t="s">
        <v>15622</v>
      </c>
      <c r="J1084" s="1" t="s">
        <v>17051</v>
      </c>
      <c r="K1084" s="1" t="s">
        <v>17125</v>
      </c>
      <c r="L1084" s="1" t="s">
        <v>15626</v>
      </c>
      <c r="M1084" s="42">
        <v>1</v>
      </c>
      <c r="N1084" s="42">
        <v>0.8</v>
      </c>
      <c r="O1084" s="1" t="s">
        <v>15616</v>
      </c>
    </row>
    <row r="1085" spans="1:15" x14ac:dyDescent="0.25">
      <c r="A1085">
        <v>1084</v>
      </c>
      <c r="B1085" t="s">
        <v>8283</v>
      </c>
      <c r="C1085" t="s">
        <v>7052</v>
      </c>
      <c r="D1085" t="s">
        <v>16481</v>
      </c>
      <c r="E1085" s="65">
        <f t="shared" si="64"/>
        <v>41380</v>
      </c>
      <c r="F1085">
        <f t="shared" si="65"/>
        <v>2013</v>
      </c>
      <c r="G1085">
        <f t="shared" si="66"/>
        <v>4</v>
      </c>
      <c r="H1085">
        <f t="shared" si="67"/>
        <v>2</v>
      </c>
      <c r="I1085" s="1" t="s">
        <v>15622</v>
      </c>
      <c r="J1085" s="1" t="s">
        <v>17051</v>
      </c>
      <c r="K1085" s="1" t="s">
        <v>17125</v>
      </c>
      <c r="L1085" s="1" t="s">
        <v>15623</v>
      </c>
      <c r="M1085" s="42">
        <v>1</v>
      </c>
      <c r="N1085" s="42">
        <v>1</v>
      </c>
      <c r="O1085" s="1" t="s">
        <v>15615</v>
      </c>
    </row>
    <row r="1086" spans="1:15" x14ac:dyDescent="0.25">
      <c r="A1086">
        <v>1085</v>
      </c>
      <c r="B1086" t="s">
        <v>7739</v>
      </c>
      <c r="C1086" t="s">
        <v>7582</v>
      </c>
      <c r="D1086" t="s">
        <v>16481</v>
      </c>
      <c r="E1086" s="65">
        <f t="shared" si="64"/>
        <v>41380</v>
      </c>
      <c r="F1086">
        <f t="shared" si="65"/>
        <v>2013</v>
      </c>
      <c r="G1086">
        <f t="shared" si="66"/>
        <v>4</v>
      </c>
      <c r="H1086">
        <f t="shared" si="67"/>
        <v>2</v>
      </c>
      <c r="I1086" s="1" t="s">
        <v>15622</v>
      </c>
      <c r="J1086" s="1" t="s">
        <v>17051</v>
      </c>
      <c r="K1086" s="1" t="s">
        <v>17125</v>
      </c>
      <c r="L1086" s="1" t="s">
        <v>15623</v>
      </c>
      <c r="M1086" s="42">
        <v>0.71</v>
      </c>
      <c r="N1086" s="42">
        <v>0</v>
      </c>
      <c r="O1086" s="1" t="s">
        <v>15615</v>
      </c>
    </row>
    <row r="1087" spans="1:15" x14ac:dyDescent="0.25">
      <c r="A1087">
        <v>1086</v>
      </c>
      <c r="B1087" t="s">
        <v>7702</v>
      </c>
      <c r="C1087" t="s">
        <v>7616</v>
      </c>
      <c r="D1087" t="s">
        <v>11882</v>
      </c>
      <c r="E1087" s="65">
        <f t="shared" si="64"/>
        <v>41381</v>
      </c>
      <c r="F1087">
        <f t="shared" si="65"/>
        <v>2013</v>
      </c>
      <c r="G1087">
        <f t="shared" si="66"/>
        <v>4</v>
      </c>
      <c r="H1087">
        <f t="shared" si="67"/>
        <v>3</v>
      </c>
      <c r="I1087" s="1" t="s">
        <v>15622</v>
      </c>
      <c r="J1087" s="1" t="s">
        <v>17051</v>
      </c>
      <c r="K1087" s="1" t="s">
        <v>17125</v>
      </c>
      <c r="L1087" s="1" t="s">
        <v>15626</v>
      </c>
      <c r="M1087" s="42">
        <v>1</v>
      </c>
      <c r="N1087" s="42">
        <v>1</v>
      </c>
      <c r="O1087" s="1" t="s">
        <v>15616</v>
      </c>
    </row>
    <row r="1088" spans="1:15" x14ac:dyDescent="0.25">
      <c r="A1088">
        <v>1087</v>
      </c>
      <c r="B1088" t="s">
        <v>11154</v>
      </c>
      <c r="C1088" t="s">
        <v>4246</v>
      </c>
      <c r="D1088" t="s">
        <v>11882</v>
      </c>
      <c r="E1088" s="65">
        <f t="shared" si="64"/>
        <v>41381</v>
      </c>
      <c r="F1088">
        <f t="shared" si="65"/>
        <v>2013</v>
      </c>
      <c r="G1088">
        <f t="shared" si="66"/>
        <v>4</v>
      </c>
      <c r="H1088">
        <f t="shared" si="67"/>
        <v>3</v>
      </c>
      <c r="I1088" s="1" t="s">
        <v>15622</v>
      </c>
      <c r="J1088" s="1" t="s">
        <v>17051</v>
      </c>
      <c r="K1088" s="1" t="s">
        <v>17125</v>
      </c>
      <c r="L1088" s="1" t="s">
        <v>15623</v>
      </c>
      <c r="M1088" s="42">
        <v>1</v>
      </c>
      <c r="N1088" s="42">
        <v>0.95</v>
      </c>
      <c r="O1088" s="1" t="s">
        <v>15615</v>
      </c>
    </row>
    <row r="1089" spans="1:15" x14ac:dyDescent="0.25">
      <c r="A1089">
        <v>1088</v>
      </c>
      <c r="B1089" t="s">
        <v>7774</v>
      </c>
      <c r="C1089" t="s">
        <v>7548</v>
      </c>
      <c r="D1089" t="s">
        <v>11882</v>
      </c>
      <c r="E1089" s="65">
        <f t="shared" si="64"/>
        <v>41381</v>
      </c>
      <c r="F1089">
        <f t="shared" si="65"/>
        <v>2013</v>
      </c>
      <c r="G1089">
        <f t="shared" si="66"/>
        <v>4</v>
      </c>
      <c r="H1089">
        <f t="shared" si="67"/>
        <v>3</v>
      </c>
      <c r="I1089" s="1" t="s">
        <v>15622</v>
      </c>
      <c r="J1089" s="1" t="s">
        <v>17051</v>
      </c>
      <c r="K1089" s="1" t="s">
        <v>17125</v>
      </c>
      <c r="L1089" s="1" t="s">
        <v>15623</v>
      </c>
      <c r="M1089" s="42">
        <v>0.5</v>
      </c>
      <c r="N1089" s="42">
        <v>0.78</v>
      </c>
      <c r="O1089" s="1" t="s">
        <v>15616</v>
      </c>
    </row>
    <row r="1090" spans="1:15" x14ac:dyDescent="0.25">
      <c r="A1090">
        <v>1089</v>
      </c>
      <c r="B1090" t="s">
        <v>8181</v>
      </c>
      <c r="C1090" t="s">
        <v>7154</v>
      </c>
      <c r="D1090" t="s">
        <v>11882</v>
      </c>
      <c r="E1090" s="65">
        <f t="shared" si="64"/>
        <v>41381</v>
      </c>
      <c r="F1090">
        <f t="shared" si="65"/>
        <v>2013</v>
      </c>
      <c r="G1090">
        <f t="shared" si="66"/>
        <v>4</v>
      </c>
      <c r="H1090">
        <f t="shared" si="67"/>
        <v>3</v>
      </c>
      <c r="I1090" s="1" t="s">
        <v>15622</v>
      </c>
      <c r="J1090" s="1" t="s">
        <v>17051</v>
      </c>
      <c r="K1090" s="1" t="s">
        <v>17125</v>
      </c>
      <c r="L1090" s="1" t="s">
        <v>15626</v>
      </c>
      <c r="M1090" s="42">
        <v>1</v>
      </c>
      <c r="N1090" s="42">
        <v>1</v>
      </c>
      <c r="O1090" s="1" t="s">
        <v>15615</v>
      </c>
    </row>
    <row r="1091" spans="1:15" x14ac:dyDescent="0.25">
      <c r="A1091">
        <v>1090</v>
      </c>
      <c r="B1091" t="s">
        <v>9188</v>
      </c>
      <c r="C1091" t="s">
        <v>6166</v>
      </c>
      <c r="D1091" t="s">
        <v>11882</v>
      </c>
      <c r="E1091" s="65">
        <f t="shared" ref="E1091:E1154" si="68">DATE(LEFT(D1091,4),MID(D1091,5,2),RIGHT(D1091,2))</f>
        <v>41381</v>
      </c>
      <c r="F1091">
        <f t="shared" ref="F1091:F1154" si="69">YEAR(E1091)</f>
        <v>2013</v>
      </c>
      <c r="G1091">
        <f t="shared" ref="G1091:G1154" si="70">MONTH(E1091)</f>
        <v>4</v>
      </c>
      <c r="H1091">
        <f t="shared" ref="H1091:H1154" si="71">WEEKDAY(E1091,2)</f>
        <v>3</v>
      </c>
      <c r="I1091" s="1" t="s">
        <v>15622</v>
      </c>
      <c r="J1091" s="1" t="s">
        <v>17051</v>
      </c>
      <c r="K1091" s="1" t="s">
        <v>17125</v>
      </c>
      <c r="L1091" s="1" t="s">
        <v>15628</v>
      </c>
      <c r="M1091" s="42">
        <v>0</v>
      </c>
      <c r="N1091" s="42">
        <v>0</v>
      </c>
      <c r="O1091" s="1" t="s">
        <v>15615</v>
      </c>
    </row>
    <row r="1092" spans="1:15" x14ac:dyDescent="0.25">
      <c r="A1092">
        <v>1091</v>
      </c>
      <c r="B1092" t="s">
        <v>9582</v>
      </c>
      <c r="C1092" t="s">
        <v>5779</v>
      </c>
      <c r="D1092" t="s">
        <v>11882</v>
      </c>
      <c r="E1092" s="65">
        <f t="shared" si="68"/>
        <v>41381</v>
      </c>
      <c r="F1092">
        <f t="shared" si="69"/>
        <v>2013</v>
      </c>
      <c r="G1092">
        <f t="shared" si="70"/>
        <v>4</v>
      </c>
      <c r="H1092">
        <f t="shared" si="71"/>
        <v>3</v>
      </c>
      <c r="I1092" s="1" t="s">
        <v>15622</v>
      </c>
      <c r="J1092" s="1" t="s">
        <v>17051</v>
      </c>
      <c r="K1092" s="1" t="s">
        <v>17125</v>
      </c>
      <c r="L1092" s="1" t="s">
        <v>15626</v>
      </c>
      <c r="M1092" s="42">
        <v>0.9</v>
      </c>
      <c r="N1092" s="42">
        <v>0.97</v>
      </c>
      <c r="O1092" s="1" t="s">
        <v>15615</v>
      </c>
    </row>
    <row r="1093" spans="1:15" x14ac:dyDescent="0.25">
      <c r="A1093">
        <v>1092</v>
      </c>
      <c r="B1093" t="s">
        <v>11443</v>
      </c>
      <c r="C1093" t="s">
        <v>3958</v>
      </c>
      <c r="D1093" t="s">
        <v>11882</v>
      </c>
      <c r="E1093" s="65">
        <f t="shared" si="68"/>
        <v>41381</v>
      </c>
      <c r="F1093">
        <f t="shared" si="69"/>
        <v>2013</v>
      </c>
      <c r="G1093">
        <f t="shared" si="70"/>
        <v>4</v>
      </c>
      <c r="H1093">
        <f t="shared" si="71"/>
        <v>3</v>
      </c>
      <c r="I1093" s="1" t="s">
        <v>15622</v>
      </c>
      <c r="J1093" s="1" t="s">
        <v>17051</v>
      </c>
      <c r="K1093" s="1" t="s">
        <v>17125</v>
      </c>
      <c r="L1093" s="1" t="s">
        <v>15623</v>
      </c>
      <c r="M1093" s="42">
        <v>1</v>
      </c>
      <c r="N1093" s="42">
        <v>0.5</v>
      </c>
      <c r="O1093" s="1" t="s">
        <v>15615</v>
      </c>
    </row>
    <row r="1094" spans="1:15" x14ac:dyDescent="0.25">
      <c r="A1094">
        <v>1093</v>
      </c>
      <c r="B1094" t="s">
        <v>7944</v>
      </c>
      <c r="C1094" t="s">
        <v>7386</v>
      </c>
      <c r="D1094" t="s">
        <v>16482</v>
      </c>
      <c r="E1094" s="65">
        <f t="shared" si="68"/>
        <v>41382</v>
      </c>
      <c r="F1094">
        <f t="shared" si="69"/>
        <v>2013</v>
      </c>
      <c r="G1094">
        <f t="shared" si="70"/>
        <v>4</v>
      </c>
      <c r="H1094">
        <f t="shared" si="71"/>
        <v>4</v>
      </c>
      <c r="I1094" s="1" t="s">
        <v>15622</v>
      </c>
      <c r="J1094" s="1" t="s">
        <v>17051</v>
      </c>
      <c r="K1094" s="1" t="s">
        <v>17125</v>
      </c>
      <c r="L1094" s="1" t="s">
        <v>15624</v>
      </c>
      <c r="M1094" s="42">
        <v>1</v>
      </c>
      <c r="N1094" s="42">
        <v>1</v>
      </c>
      <c r="O1094" s="1" t="s">
        <v>15616</v>
      </c>
    </row>
    <row r="1095" spans="1:15" x14ac:dyDescent="0.25">
      <c r="A1095">
        <v>1094</v>
      </c>
      <c r="B1095" t="s">
        <v>11107</v>
      </c>
      <c r="C1095" t="s">
        <v>3570</v>
      </c>
      <c r="D1095" t="s">
        <v>16483</v>
      </c>
      <c r="E1095" s="65">
        <f t="shared" si="68"/>
        <v>41383</v>
      </c>
      <c r="F1095">
        <f t="shared" si="69"/>
        <v>2013</v>
      </c>
      <c r="G1095">
        <f t="shared" si="70"/>
        <v>4</v>
      </c>
      <c r="H1095">
        <f t="shared" si="71"/>
        <v>5</v>
      </c>
      <c r="I1095" s="1" t="s">
        <v>15622</v>
      </c>
      <c r="J1095" s="1" t="s">
        <v>17051</v>
      </c>
      <c r="K1095" s="1" t="s">
        <v>17125</v>
      </c>
      <c r="L1095" s="1" t="s">
        <v>15623</v>
      </c>
      <c r="M1095" s="42">
        <v>1</v>
      </c>
      <c r="N1095" s="42">
        <v>0.98</v>
      </c>
      <c r="O1095" s="1" t="s">
        <v>15616</v>
      </c>
    </row>
    <row r="1096" spans="1:15" x14ac:dyDescent="0.25">
      <c r="A1096">
        <v>1095</v>
      </c>
      <c r="B1096" t="s">
        <v>9363</v>
      </c>
      <c r="C1096" t="s">
        <v>5994</v>
      </c>
      <c r="D1096" t="s">
        <v>16484</v>
      </c>
      <c r="E1096" s="65">
        <f t="shared" si="68"/>
        <v>41388</v>
      </c>
      <c r="F1096">
        <f t="shared" si="69"/>
        <v>2013</v>
      </c>
      <c r="G1096">
        <f t="shared" si="70"/>
        <v>4</v>
      </c>
      <c r="H1096">
        <f t="shared" si="71"/>
        <v>3</v>
      </c>
      <c r="I1096" s="1" t="s">
        <v>15622</v>
      </c>
      <c r="J1096" s="1" t="s">
        <v>17051</v>
      </c>
      <c r="K1096" s="1" t="s">
        <v>17125</v>
      </c>
      <c r="L1096" s="1" t="s">
        <v>15626</v>
      </c>
      <c r="M1096" s="42">
        <v>1</v>
      </c>
      <c r="N1096" s="42">
        <v>0.73</v>
      </c>
      <c r="O1096" s="1" t="s">
        <v>15615</v>
      </c>
    </row>
    <row r="1097" spans="1:15" x14ac:dyDescent="0.25">
      <c r="A1097">
        <v>1096</v>
      </c>
      <c r="B1097" t="s">
        <v>10894</v>
      </c>
      <c r="C1097" t="s">
        <v>4500</v>
      </c>
      <c r="D1097" t="s">
        <v>16484</v>
      </c>
      <c r="E1097" s="65">
        <f t="shared" si="68"/>
        <v>41388</v>
      </c>
      <c r="F1097">
        <f t="shared" si="69"/>
        <v>2013</v>
      </c>
      <c r="G1097">
        <f t="shared" si="70"/>
        <v>4</v>
      </c>
      <c r="H1097">
        <f t="shared" si="71"/>
        <v>3</v>
      </c>
      <c r="I1097" s="1" t="s">
        <v>15622</v>
      </c>
      <c r="J1097" s="1" t="s">
        <v>17051</v>
      </c>
      <c r="K1097" s="1" t="s">
        <v>17125</v>
      </c>
      <c r="L1097" s="1" t="s">
        <v>15624</v>
      </c>
      <c r="M1097" s="42">
        <v>1</v>
      </c>
      <c r="N1097" s="42">
        <v>0.97</v>
      </c>
      <c r="O1097" s="1" t="s">
        <v>15615</v>
      </c>
    </row>
    <row r="1098" spans="1:15" x14ac:dyDescent="0.25">
      <c r="A1098">
        <v>1097</v>
      </c>
      <c r="B1098" t="s">
        <v>10934</v>
      </c>
      <c r="C1098" t="s">
        <v>4460</v>
      </c>
      <c r="D1098" t="s">
        <v>11883</v>
      </c>
      <c r="E1098" s="65">
        <f t="shared" si="68"/>
        <v>41389</v>
      </c>
      <c r="F1098">
        <f t="shared" si="69"/>
        <v>2013</v>
      </c>
      <c r="G1098">
        <f t="shared" si="70"/>
        <v>4</v>
      </c>
      <c r="H1098">
        <f t="shared" si="71"/>
        <v>4</v>
      </c>
      <c r="I1098" s="1" t="s">
        <v>15622</v>
      </c>
      <c r="J1098" s="1" t="s">
        <v>17051</v>
      </c>
      <c r="K1098" s="1" t="s">
        <v>17125</v>
      </c>
      <c r="L1098" s="1" t="s">
        <v>15623</v>
      </c>
      <c r="M1098" s="42">
        <v>1</v>
      </c>
      <c r="N1098" s="42">
        <v>0</v>
      </c>
      <c r="O1098" s="1" t="s">
        <v>15615</v>
      </c>
    </row>
    <row r="1099" spans="1:15" x14ac:dyDescent="0.25">
      <c r="A1099">
        <v>1098</v>
      </c>
      <c r="B1099" t="s">
        <v>9797</v>
      </c>
      <c r="C1099" t="s">
        <v>5572</v>
      </c>
      <c r="D1099" t="s">
        <v>16485</v>
      </c>
      <c r="E1099" s="65">
        <f t="shared" si="68"/>
        <v>41390</v>
      </c>
      <c r="F1099">
        <f t="shared" si="69"/>
        <v>2013</v>
      </c>
      <c r="G1099">
        <f t="shared" si="70"/>
        <v>4</v>
      </c>
      <c r="H1099">
        <f t="shared" si="71"/>
        <v>5</v>
      </c>
      <c r="I1099" s="1" t="s">
        <v>15622</v>
      </c>
      <c r="J1099" s="1" t="s">
        <v>17051</v>
      </c>
      <c r="K1099" s="1" t="s">
        <v>17125</v>
      </c>
      <c r="L1099" s="1" t="s">
        <v>15624</v>
      </c>
      <c r="M1099" s="42">
        <v>0.9</v>
      </c>
      <c r="N1099" s="42">
        <v>0.95</v>
      </c>
      <c r="O1099" s="1" t="s">
        <v>15615</v>
      </c>
    </row>
    <row r="1100" spans="1:15" x14ac:dyDescent="0.25">
      <c r="A1100">
        <v>1099</v>
      </c>
      <c r="B1100" t="s">
        <v>7768</v>
      </c>
      <c r="C1100" t="s">
        <v>7553</v>
      </c>
      <c r="D1100" t="s">
        <v>16486</v>
      </c>
      <c r="E1100" s="65">
        <f t="shared" si="68"/>
        <v>41391</v>
      </c>
      <c r="F1100">
        <f t="shared" si="69"/>
        <v>2013</v>
      </c>
      <c r="G1100">
        <f t="shared" si="70"/>
        <v>4</v>
      </c>
      <c r="H1100">
        <f t="shared" si="71"/>
        <v>6</v>
      </c>
      <c r="I1100" s="1" t="s">
        <v>15622</v>
      </c>
      <c r="J1100" s="1" t="s">
        <v>17051</v>
      </c>
      <c r="K1100" s="1" t="s">
        <v>17125</v>
      </c>
      <c r="L1100" s="1" t="s">
        <v>15624</v>
      </c>
      <c r="M1100" s="42">
        <v>1</v>
      </c>
      <c r="N1100" s="42">
        <v>0.75</v>
      </c>
      <c r="O1100" s="1" t="s">
        <v>15615</v>
      </c>
    </row>
    <row r="1101" spans="1:15" x14ac:dyDescent="0.25">
      <c r="A1101">
        <v>1100</v>
      </c>
      <c r="B1101" t="s">
        <v>10246</v>
      </c>
      <c r="C1101" t="s">
        <v>5133</v>
      </c>
      <c r="D1101" t="s">
        <v>16486</v>
      </c>
      <c r="E1101" s="65">
        <f t="shared" si="68"/>
        <v>41391</v>
      </c>
      <c r="F1101">
        <f t="shared" si="69"/>
        <v>2013</v>
      </c>
      <c r="G1101">
        <f t="shared" si="70"/>
        <v>4</v>
      </c>
      <c r="H1101">
        <f t="shared" si="71"/>
        <v>6</v>
      </c>
      <c r="I1101" s="1" t="s">
        <v>15622</v>
      </c>
      <c r="J1101" s="1" t="s">
        <v>17051</v>
      </c>
      <c r="K1101" s="1" t="s">
        <v>17125</v>
      </c>
      <c r="L1101" s="1" t="s">
        <v>15623</v>
      </c>
      <c r="M1101" s="42">
        <v>0.5</v>
      </c>
      <c r="N1101" s="42">
        <v>0.74</v>
      </c>
      <c r="O1101" s="1" t="s">
        <v>15616</v>
      </c>
    </row>
    <row r="1102" spans="1:15" x14ac:dyDescent="0.25">
      <c r="A1102">
        <v>1102</v>
      </c>
      <c r="B1102" t="s">
        <v>11415</v>
      </c>
      <c r="C1102" t="s">
        <v>3986</v>
      </c>
      <c r="D1102" t="s">
        <v>16487</v>
      </c>
      <c r="E1102" s="65">
        <f t="shared" si="68"/>
        <v>41392</v>
      </c>
      <c r="F1102">
        <f t="shared" si="69"/>
        <v>2013</v>
      </c>
      <c r="G1102">
        <f t="shared" si="70"/>
        <v>4</v>
      </c>
      <c r="H1102">
        <f t="shared" si="71"/>
        <v>7</v>
      </c>
      <c r="I1102" s="1" t="s">
        <v>15622</v>
      </c>
      <c r="J1102" s="1" t="s">
        <v>17051</v>
      </c>
      <c r="K1102" s="1" t="s">
        <v>17125</v>
      </c>
      <c r="L1102" s="1" t="s">
        <v>15626</v>
      </c>
      <c r="M1102" s="42">
        <v>1</v>
      </c>
      <c r="N1102" s="42">
        <v>0.95</v>
      </c>
      <c r="O1102" s="1" t="s">
        <v>15615</v>
      </c>
    </row>
    <row r="1103" spans="1:15" x14ac:dyDescent="0.25">
      <c r="A1103">
        <v>1103</v>
      </c>
      <c r="B1103" t="s">
        <v>11064</v>
      </c>
      <c r="C1103" t="s">
        <v>4333</v>
      </c>
      <c r="D1103" t="s">
        <v>16488</v>
      </c>
      <c r="E1103" s="65">
        <f t="shared" si="68"/>
        <v>41393</v>
      </c>
      <c r="F1103">
        <f t="shared" si="69"/>
        <v>2013</v>
      </c>
      <c r="G1103">
        <f t="shared" si="70"/>
        <v>4</v>
      </c>
      <c r="H1103">
        <f t="shared" si="71"/>
        <v>1</v>
      </c>
      <c r="I1103" s="1" t="s">
        <v>15622</v>
      </c>
      <c r="J1103" s="1" t="s">
        <v>17051</v>
      </c>
      <c r="K1103" s="1" t="s">
        <v>17125</v>
      </c>
      <c r="L1103" s="1" t="s">
        <v>15624</v>
      </c>
      <c r="M1103" s="42">
        <v>1</v>
      </c>
      <c r="N1103" s="42">
        <v>1</v>
      </c>
      <c r="O1103" s="1" t="s">
        <v>15616</v>
      </c>
    </row>
    <row r="1104" spans="1:15" x14ac:dyDescent="0.25">
      <c r="A1104">
        <v>1104</v>
      </c>
      <c r="B1104" t="s">
        <v>9168</v>
      </c>
      <c r="C1104" t="s">
        <v>6185</v>
      </c>
      <c r="D1104" t="s">
        <v>16488</v>
      </c>
      <c r="E1104" s="65">
        <f t="shared" si="68"/>
        <v>41393</v>
      </c>
      <c r="F1104">
        <f t="shared" si="69"/>
        <v>2013</v>
      </c>
      <c r="G1104">
        <f t="shared" si="70"/>
        <v>4</v>
      </c>
      <c r="H1104">
        <f t="shared" si="71"/>
        <v>1</v>
      </c>
      <c r="I1104" s="1" t="s">
        <v>15622</v>
      </c>
      <c r="J1104" s="1" t="s">
        <v>17051</v>
      </c>
      <c r="K1104" s="1" t="s">
        <v>17125</v>
      </c>
      <c r="L1104" s="1" t="s">
        <v>15626</v>
      </c>
      <c r="M1104" s="42">
        <v>1</v>
      </c>
      <c r="N1104" s="42">
        <v>0.83</v>
      </c>
      <c r="O1104" s="1" t="s">
        <v>15616</v>
      </c>
    </row>
    <row r="1105" spans="1:15" x14ac:dyDescent="0.25">
      <c r="A1105">
        <v>1105</v>
      </c>
      <c r="B1105" t="s">
        <v>7734</v>
      </c>
      <c r="C1105" t="s">
        <v>7586</v>
      </c>
      <c r="D1105" t="s">
        <v>16489</v>
      </c>
      <c r="E1105" s="65">
        <f t="shared" si="68"/>
        <v>41394</v>
      </c>
      <c r="F1105">
        <f t="shared" si="69"/>
        <v>2013</v>
      </c>
      <c r="G1105">
        <f t="shared" si="70"/>
        <v>4</v>
      </c>
      <c r="H1105">
        <f t="shared" si="71"/>
        <v>2</v>
      </c>
      <c r="I1105" s="1" t="s">
        <v>15622</v>
      </c>
      <c r="J1105" s="1" t="s">
        <v>17051</v>
      </c>
      <c r="K1105" s="1" t="s">
        <v>17125</v>
      </c>
      <c r="L1105" s="1" t="s">
        <v>15626</v>
      </c>
      <c r="M1105" s="42">
        <v>1</v>
      </c>
      <c r="N1105" s="42">
        <v>0.46</v>
      </c>
      <c r="O1105" s="1" t="s">
        <v>15616</v>
      </c>
    </row>
    <row r="1106" spans="1:15" x14ac:dyDescent="0.25">
      <c r="A1106">
        <v>1106</v>
      </c>
      <c r="B1106" t="s">
        <v>11580</v>
      </c>
      <c r="C1106" t="s">
        <v>3825</v>
      </c>
      <c r="D1106" t="s">
        <v>16489</v>
      </c>
      <c r="E1106" s="65">
        <f t="shared" si="68"/>
        <v>41394</v>
      </c>
      <c r="F1106">
        <f t="shared" si="69"/>
        <v>2013</v>
      </c>
      <c r="G1106">
        <f t="shared" si="70"/>
        <v>4</v>
      </c>
      <c r="H1106">
        <f t="shared" si="71"/>
        <v>2</v>
      </c>
      <c r="I1106" s="1" t="s">
        <v>15622</v>
      </c>
      <c r="J1106" s="1" t="s">
        <v>17051</v>
      </c>
      <c r="K1106" s="1" t="s">
        <v>17125</v>
      </c>
      <c r="L1106" s="1" t="s">
        <v>15626</v>
      </c>
      <c r="M1106" s="42">
        <v>1</v>
      </c>
      <c r="N1106" s="42">
        <v>1</v>
      </c>
      <c r="O1106" s="1" t="s">
        <v>15616</v>
      </c>
    </row>
    <row r="1107" spans="1:15" x14ac:dyDescent="0.25">
      <c r="A1107">
        <v>1107</v>
      </c>
      <c r="B1107" t="s">
        <v>8110</v>
      </c>
      <c r="C1107" t="s">
        <v>7225</v>
      </c>
      <c r="D1107" t="s">
        <v>16490</v>
      </c>
      <c r="E1107" s="65">
        <f t="shared" si="68"/>
        <v>41396</v>
      </c>
      <c r="F1107">
        <f t="shared" si="69"/>
        <v>2013</v>
      </c>
      <c r="G1107">
        <f t="shared" si="70"/>
        <v>5</v>
      </c>
      <c r="H1107">
        <f t="shared" si="71"/>
        <v>4</v>
      </c>
      <c r="I1107" s="1" t="s">
        <v>15622</v>
      </c>
      <c r="J1107" s="1" t="s">
        <v>17051</v>
      </c>
      <c r="K1107" s="1" t="s">
        <v>17125</v>
      </c>
      <c r="L1107" s="1" t="s">
        <v>15624</v>
      </c>
      <c r="M1107" s="42">
        <v>0.88</v>
      </c>
      <c r="N1107" s="42">
        <v>1</v>
      </c>
      <c r="O1107" s="1" t="s">
        <v>15615</v>
      </c>
    </row>
    <row r="1108" spans="1:15" x14ac:dyDescent="0.25">
      <c r="A1108">
        <v>1108</v>
      </c>
      <c r="B1108" t="s">
        <v>10358</v>
      </c>
      <c r="C1108" t="s">
        <v>5021</v>
      </c>
      <c r="D1108" t="s">
        <v>16490</v>
      </c>
      <c r="E1108" s="65">
        <f t="shared" si="68"/>
        <v>41396</v>
      </c>
      <c r="F1108">
        <f t="shared" si="69"/>
        <v>2013</v>
      </c>
      <c r="G1108">
        <f t="shared" si="70"/>
        <v>5</v>
      </c>
      <c r="H1108">
        <f t="shared" si="71"/>
        <v>4</v>
      </c>
      <c r="I1108" s="1" t="s">
        <v>15625</v>
      </c>
      <c r="J1108" s="1" t="s">
        <v>17051</v>
      </c>
      <c r="K1108" s="1" t="s">
        <v>17125</v>
      </c>
      <c r="L1108" s="1" t="s">
        <v>15623</v>
      </c>
      <c r="M1108" s="42">
        <v>1</v>
      </c>
      <c r="N1108" s="42">
        <v>0.83</v>
      </c>
      <c r="O1108" s="1" t="s">
        <v>15615</v>
      </c>
    </row>
    <row r="1109" spans="1:15" x14ac:dyDescent="0.25">
      <c r="A1109">
        <v>1109</v>
      </c>
      <c r="B1109" t="s">
        <v>11567</v>
      </c>
      <c r="C1109" t="s">
        <v>3838</v>
      </c>
      <c r="D1109" t="s">
        <v>16490</v>
      </c>
      <c r="E1109" s="65">
        <f t="shared" si="68"/>
        <v>41396</v>
      </c>
      <c r="F1109">
        <f t="shared" si="69"/>
        <v>2013</v>
      </c>
      <c r="G1109">
        <f t="shared" si="70"/>
        <v>5</v>
      </c>
      <c r="H1109">
        <f t="shared" si="71"/>
        <v>4</v>
      </c>
      <c r="I1109" s="1" t="s">
        <v>15622</v>
      </c>
      <c r="J1109" s="1" t="s">
        <v>17051</v>
      </c>
      <c r="K1109" s="1" t="s">
        <v>17125</v>
      </c>
      <c r="L1109" s="1" t="s">
        <v>15626</v>
      </c>
      <c r="M1109" s="42">
        <v>1</v>
      </c>
      <c r="N1109" s="42">
        <v>0.33</v>
      </c>
      <c r="O1109" s="1" t="s">
        <v>15615</v>
      </c>
    </row>
    <row r="1110" spans="1:15" x14ac:dyDescent="0.25">
      <c r="A1110">
        <v>1110</v>
      </c>
      <c r="B1110" t="s">
        <v>11745</v>
      </c>
      <c r="C1110" t="s">
        <v>3663</v>
      </c>
      <c r="D1110" t="s">
        <v>16490</v>
      </c>
      <c r="E1110" s="65">
        <f t="shared" si="68"/>
        <v>41396</v>
      </c>
      <c r="F1110">
        <f t="shared" si="69"/>
        <v>2013</v>
      </c>
      <c r="G1110">
        <f t="shared" si="70"/>
        <v>5</v>
      </c>
      <c r="H1110">
        <f t="shared" si="71"/>
        <v>4</v>
      </c>
      <c r="I1110" s="1" t="s">
        <v>15622</v>
      </c>
      <c r="J1110" s="1" t="s">
        <v>17051</v>
      </c>
      <c r="K1110" s="1" t="s">
        <v>17125</v>
      </c>
      <c r="L1110" s="1" t="s">
        <v>15623</v>
      </c>
      <c r="M1110" s="42">
        <v>1</v>
      </c>
      <c r="N1110" s="42">
        <v>0.35</v>
      </c>
      <c r="O1110" s="1" t="s">
        <v>15616</v>
      </c>
    </row>
    <row r="1111" spans="1:15" x14ac:dyDescent="0.25">
      <c r="A1111">
        <v>1111</v>
      </c>
      <c r="B1111" t="s">
        <v>10850</v>
      </c>
      <c r="C1111" t="s">
        <v>4544</v>
      </c>
      <c r="D1111" t="s">
        <v>16491</v>
      </c>
      <c r="E1111" s="65">
        <f t="shared" si="68"/>
        <v>41397</v>
      </c>
      <c r="F1111">
        <f t="shared" si="69"/>
        <v>2013</v>
      </c>
      <c r="G1111">
        <f t="shared" si="70"/>
        <v>5</v>
      </c>
      <c r="H1111">
        <f t="shared" si="71"/>
        <v>5</v>
      </c>
      <c r="I1111" s="1" t="s">
        <v>15622</v>
      </c>
      <c r="J1111" s="1" t="s">
        <v>17051</v>
      </c>
      <c r="K1111" s="1" t="s">
        <v>17125</v>
      </c>
      <c r="L1111" s="1" t="s">
        <v>15623</v>
      </c>
      <c r="M1111" s="42">
        <v>0.9</v>
      </c>
      <c r="N1111" s="42">
        <v>0.5</v>
      </c>
      <c r="O1111" s="1" t="s">
        <v>15616</v>
      </c>
    </row>
    <row r="1112" spans="1:15" x14ac:dyDescent="0.25">
      <c r="A1112">
        <v>1112</v>
      </c>
      <c r="B1112" t="s">
        <v>11358</v>
      </c>
      <c r="C1112" t="s">
        <v>4042</v>
      </c>
      <c r="D1112" t="s">
        <v>11884</v>
      </c>
      <c r="E1112" s="65">
        <f t="shared" si="68"/>
        <v>41398</v>
      </c>
      <c r="F1112">
        <f t="shared" si="69"/>
        <v>2013</v>
      </c>
      <c r="G1112">
        <f t="shared" si="70"/>
        <v>5</v>
      </c>
      <c r="H1112">
        <f t="shared" si="71"/>
        <v>6</v>
      </c>
      <c r="I1112" s="1" t="s">
        <v>15642</v>
      </c>
      <c r="J1112" s="1" t="s">
        <v>17060</v>
      </c>
      <c r="K1112" s="1" t="s">
        <v>17125</v>
      </c>
      <c r="L1112" s="1" t="s">
        <v>15624</v>
      </c>
      <c r="M1112" s="42">
        <v>0.7</v>
      </c>
      <c r="N1112" s="42">
        <v>0.71</v>
      </c>
      <c r="O1112" s="1" t="s">
        <v>15615</v>
      </c>
    </row>
    <row r="1113" spans="1:15" x14ac:dyDescent="0.25">
      <c r="A1113">
        <v>1113</v>
      </c>
      <c r="B1113" t="s">
        <v>9349</v>
      </c>
      <c r="C1113" t="s">
        <v>6008</v>
      </c>
      <c r="D1113" t="s">
        <v>16492</v>
      </c>
      <c r="E1113" s="65">
        <f t="shared" si="68"/>
        <v>41401</v>
      </c>
      <c r="F1113">
        <f t="shared" si="69"/>
        <v>2013</v>
      </c>
      <c r="G1113">
        <f t="shared" si="70"/>
        <v>5</v>
      </c>
      <c r="H1113">
        <f t="shared" si="71"/>
        <v>2</v>
      </c>
      <c r="I1113" s="1" t="s">
        <v>15622</v>
      </c>
      <c r="J1113" s="1" t="s">
        <v>17051</v>
      </c>
      <c r="K1113" s="1" t="s">
        <v>17125</v>
      </c>
      <c r="L1113" s="1" t="s">
        <v>15623</v>
      </c>
      <c r="M1113" s="42">
        <v>0.5</v>
      </c>
      <c r="N1113" s="42">
        <v>0.26</v>
      </c>
      <c r="O1113" s="1" t="s">
        <v>15615</v>
      </c>
    </row>
    <row r="1114" spans="1:15" x14ac:dyDescent="0.25">
      <c r="A1114">
        <v>1114</v>
      </c>
      <c r="B1114" t="s">
        <v>10387</v>
      </c>
      <c r="C1114" t="s">
        <v>4992</v>
      </c>
      <c r="D1114" t="s">
        <v>16492</v>
      </c>
      <c r="E1114" s="65">
        <f t="shared" si="68"/>
        <v>41401</v>
      </c>
      <c r="F1114">
        <f t="shared" si="69"/>
        <v>2013</v>
      </c>
      <c r="G1114">
        <f t="shared" si="70"/>
        <v>5</v>
      </c>
      <c r="H1114">
        <f t="shared" si="71"/>
        <v>2</v>
      </c>
      <c r="I1114" s="1" t="s">
        <v>15622</v>
      </c>
      <c r="J1114" s="1" t="s">
        <v>17051</v>
      </c>
      <c r="K1114" s="1" t="s">
        <v>17125</v>
      </c>
      <c r="L1114" s="1" t="s">
        <v>15626</v>
      </c>
      <c r="M1114" s="42">
        <v>1</v>
      </c>
      <c r="N1114" s="42">
        <v>1</v>
      </c>
      <c r="O1114" s="1" t="s">
        <v>15616</v>
      </c>
    </row>
    <row r="1115" spans="1:15" x14ac:dyDescent="0.25">
      <c r="A1115">
        <v>1115</v>
      </c>
      <c r="B1115" t="s">
        <v>7763</v>
      </c>
      <c r="C1115" t="s">
        <v>7558</v>
      </c>
      <c r="D1115" t="s">
        <v>16492</v>
      </c>
      <c r="E1115" s="65">
        <f t="shared" si="68"/>
        <v>41401</v>
      </c>
      <c r="F1115">
        <f t="shared" si="69"/>
        <v>2013</v>
      </c>
      <c r="G1115">
        <f t="shared" si="70"/>
        <v>5</v>
      </c>
      <c r="H1115">
        <f t="shared" si="71"/>
        <v>2</v>
      </c>
      <c r="I1115" s="1" t="s">
        <v>15622</v>
      </c>
      <c r="J1115" s="1" t="s">
        <v>17051</v>
      </c>
      <c r="K1115" s="1" t="s">
        <v>17125</v>
      </c>
      <c r="L1115" s="1" t="s">
        <v>15626</v>
      </c>
      <c r="M1115" s="42">
        <v>1</v>
      </c>
      <c r="N1115" s="42">
        <v>0.69</v>
      </c>
      <c r="O1115" s="1" t="s">
        <v>15615</v>
      </c>
    </row>
    <row r="1116" spans="1:15" x14ac:dyDescent="0.25">
      <c r="A1116">
        <v>1116</v>
      </c>
      <c r="B1116" t="s">
        <v>11341</v>
      </c>
      <c r="C1116" t="s">
        <v>4060</v>
      </c>
      <c r="D1116" t="s">
        <v>16493</v>
      </c>
      <c r="E1116" s="65">
        <f t="shared" si="68"/>
        <v>41402</v>
      </c>
      <c r="F1116">
        <f t="shared" si="69"/>
        <v>2013</v>
      </c>
      <c r="G1116">
        <f t="shared" si="70"/>
        <v>5</v>
      </c>
      <c r="H1116">
        <f t="shared" si="71"/>
        <v>3</v>
      </c>
      <c r="I1116" s="1" t="s">
        <v>15625</v>
      </c>
      <c r="J1116" s="1" t="s">
        <v>17051</v>
      </c>
      <c r="K1116" s="1" t="s">
        <v>17125</v>
      </c>
      <c r="L1116" s="1" t="s">
        <v>15624</v>
      </c>
      <c r="M1116" s="42">
        <v>1</v>
      </c>
      <c r="N1116" s="42">
        <v>1</v>
      </c>
      <c r="O1116" s="1" t="s">
        <v>15615</v>
      </c>
    </row>
    <row r="1117" spans="1:15" x14ac:dyDescent="0.25">
      <c r="A1117">
        <v>1117</v>
      </c>
      <c r="B1117" t="s">
        <v>9747</v>
      </c>
      <c r="C1117" t="s">
        <v>5619</v>
      </c>
      <c r="D1117" t="s">
        <v>16494</v>
      </c>
      <c r="E1117" s="65">
        <f t="shared" si="68"/>
        <v>41403</v>
      </c>
      <c r="F1117">
        <f t="shared" si="69"/>
        <v>2013</v>
      </c>
      <c r="G1117">
        <f t="shared" si="70"/>
        <v>5</v>
      </c>
      <c r="H1117">
        <f t="shared" si="71"/>
        <v>4</v>
      </c>
      <c r="I1117" s="1" t="s">
        <v>15622</v>
      </c>
      <c r="J1117" s="1" t="s">
        <v>17051</v>
      </c>
      <c r="K1117" s="1" t="s">
        <v>17125</v>
      </c>
      <c r="L1117" s="1" t="s">
        <v>15624</v>
      </c>
      <c r="M1117" s="42">
        <v>1</v>
      </c>
      <c r="N1117" s="42">
        <v>0.35</v>
      </c>
      <c r="O1117" s="1" t="s">
        <v>15616</v>
      </c>
    </row>
    <row r="1118" spans="1:15" x14ac:dyDescent="0.25">
      <c r="A1118">
        <v>1118</v>
      </c>
      <c r="B1118" t="s">
        <v>8515</v>
      </c>
      <c r="C1118" t="s">
        <v>6829</v>
      </c>
      <c r="D1118" t="s">
        <v>16494</v>
      </c>
      <c r="E1118" s="65">
        <f t="shared" si="68"/>
        <v>41403</v>
      </c>
      <c r="F1118">
        <f t="shared" si="69"/>
        <v>2013</v>
      </c>
      <c r="G1118">
        <f t="shared" si="70"/>
        <v>5</v>
      </c>
      <c r="H1118">
        <f t="shared" si="71"/>
        <v>4</v>
      </c>
      <c r="I1118" s="1" t="s">
        <v>15677</v>
      </c>
      <c r="J1118" s="1" t="s">
        <v>17056</v>
      </c>
      <c r="K1118" s="1" t="s">
        <v>17136</v>
      </c>
      <c r="L1118" s="1" t="s">
        <v>15628</v>
      </c>
      <c r="M1118" s="42">
        <v>0</v>
      </c>
      <c r="N1118" s="42">
        <v>0.8</v>
      </c>
      <c r="O1118" s="1" t="s">
        <v>15615</v>
      </c>
    </row>
    <row r="1119" spans="1:15" x14ac:dyDescent="0.25">
      <c r="A1119">
        <v>1119</v>
      </c>
      <c r="B1119" t="s">
        <v>10523</v>
      </c>
      <c r="C1119" t="s">
        <v>4860</v>
      </c>
      <c r="D1119" t="s">
        <v>16494</v>
      </c>
      <c r="E1119" s="65">
        <f t="shared" si="68"/>
        <v>41403</v>
      </c>
      <c r="F1119">
        <f t="shared" si="69"/>
        <v>2013</v>
      </c>
      <c r="G1119">
        <f t="shared" si="70"/>
        <v>5</v>
      </c>
      <c r="H1119">
        <f t="shared" si="71"/>
        <v>4</v>
      </c>
      <c r="I1119" s="1" t="s">
        <v>15622</v>
      </c>
      <c r="J1119" s="1" t="s">
        <v>17051</v>
      </c>
      <c r="K1119" s="1" t="s">
        <v>17125</v>
      </c>
      <c r="L1119" s="1" t="s">
        <v>15623</v>
      </c>
      <c r="M1119" s="42">
        <v>1</v>
      </c>
      <c r="N1119" s="42">
        <v>0.67</v>
      </c>
      <c r="O1119" s="1" t="s">
        <v>15616</v>
      </c>
    </row>
    <row r="1120" spans="1:15" x14ac:dyDescent="0.25">
      <c r="A1120">
        <v>1120</v>
      </c>
      <c r="B1120" t="s">
        <v>8881</v>
      </c>
      <c r="C1120" t="s">
        <v>6469</v>
      </c>
      <c r="D1120" t="s">
        <v>16494</v>
      </c>
      <c r="E1120" s="65">
        <f t="shared" si="68"/>
        <v>41403</v>
      </c>
      <c r="F1120">
        <f t="shared" si="69"/>
        <v>2013</v>
      </c>
      <c r="G1120">
        <f t="shared" si="70"/>
        <v>5</v>
      </c>
      <c r="H1120">
        <f t="shared" si="71"/>
        <v>4</v>
      </c>
      <c r="I1120" s="1" t="s">
        <v>15622</v>
      </c>
      <c r="J1120" s="1" t="s">
        <v>17051</v>
      </c>
      <c r="K1120" s="1" t="s">
        <v>17125</v>
      </c>
      <c r="L1120" s="1" t="s">
        <v>15624</v>
      </c>
      <c r="M1120" s="42">
        <v>1</v>
      </c>
      <c r="N1120" s="42">
        <v>0.97</v>
      </c>
      <c r="O1120" s="1" t="s">
        <v>15616</v>
      </c>
    </row>
    <row r="1121" spans="1:15" x14ac:dyDescent="0.25">
      <c r="A1121">
        <v>1121</v>
      </c>
      <c r="B1121" t="s">
        <v>9140</v>
      </c>
      <c r="C1121" t="s">
        <v>6213</v>
      </c>
      <c r="D1121" t="s">
        <v>11885</v>
      </c>
      <c r="E1121" s="65">
        <f t="shared" si="68"/>
        <v>41404</v>
      </c>
      <c r="F1121">
        <f t="shared" si="69"/>
        <v>2013</v>
      </c>
      <c r="G1121">
        <f t="shared" si="70"/>
        <v>5</v>
      </c>
      <c r="H1121">
        <f t="shared" si="71"/>
        <v>5</v>
      </c>
      <c r="I1121" s="1" t="s">
        <v>15622</v>
      </c>
      <c r="J1121" s="1" t="s">
        <v>17051</v>
      </c>
      <c r="K1121" s="1" t="s">
        <v>17125</v>
      </c>
      <c r="L1121" s="1" t="s">
        <v>15624</v>
      </c>
      <c r="M1121" s="42">
        <v>1</v>
      </c>
      <c r="N1121" s="42">
        <v>0.94</v>
      </c>
      <c r="O1121" s="1" t="s">
        <v>15616</v>
      </c>
    </row>
    <row r="1122" spans="1:15" x14ac:dyDescent="0.25">
      <c r="A1122">
        <v>1122</v>
      </c>
      <c r="B1122" t="s">
        <v>8083</v>
      </c>
      <c r="C1122" t="s">
        <v>7250</v>
      </c>
      <c r="D1122" t="s">
        <v>16495</v>
      </c>
      <c r="E1122" s="65">
        <f t="shared" si="68"/>
        <v>41405</v>
      </c>
      <c r="F1122">
        <f t="shared" si="69"/>
        <v>2013</v>
      </c>
      <c r="G1122">
        <f t="shared" si="70"/>
        <v>5</v>
      </c>
      <c r="H1122">
        <f t="shared" si="71"/>
        <v>6</v>
      </c>
      <c r="I1122" s="1" t="s">
        <v>15622</v>
      </c>
      <c r="J1122" s="1" t="s">
        <v>17051</v>
      </c>
      <c r="K1122" s="1" t="s">
        <v>17125</v>
      </c>
      <c r="L1122" s="1" t="s">
        <v>15626</v>
      </c>
      <c r="M1122" s="42">
        <v>1</v>
      </c>
      <c r="N1122" s="42">
        <v>1</v>
      </c>
      <c r="O1122" s="1" t="s">
        <v>15616</v>
      </c>
    </row>
    <row r="1123" spans="1:15" x14ac:dyDescent="0.25">
      <c r="A1123">
        <v>1123</v>
      </c>
      <c r="B1123" t="s">
        <v>10793</v>
      </c>
      <c r="C1123" t="s">
        <v>4599</v>
      </c>
      <c r="D1123" t="s">
        <v>16495</v>
      </c>
      <c r="E1123" s="65">
        <f t="shared" si="68"/>
        <v>41405</v>
      </c>
      <c r="F1123">
        <f t="shared" si="69"/>
        <v>2013</v>
      </c>
      <c r="G1123">
        <f t="shared" si="70"/>
        <v>5</v>
      </c>
      <c r="H1123">
        <f t="shared" si="71"/>
        <v>6</v>
      </c>
      <c r="I1123" s="1" t="s">
        <v>15622</v>
      </c>
      <c r="J1123" s="1" t="s">
        <v>17051</v>
      </c>
      <c r="K1123" s="1" t="s">
        <v>17125</v>
      </c>
      <c r="L1123" s="1" t="s">
        <v>15623</v>
      </c>
      <c r="M1123" s="42">
        <v>1</v>
      </c>
      <c r="N1123" s="42">
        <v>0.27</v>
      </c>
      <c r="O1123" s="1" t="s">
        <v>15615</v>
      </c>
    </row>
    <row r="1124" spans="1:15" x14ac:dyDescent="0.25">
      <c r="A1124">
        <v>1124</v>
      </c>
      <c r="B1124" t="s">
        <v>10179</v>
      </c>
      <c r="C1124" t="s">
        <v>5199</v>
      </c>
      <c r="D1124" t="s">
        <v>16496</v>
      </c>
      <c r="E1124" s="65">
        <f t="shared" si="68"/>
        <v>41406</v>
      </c>
      <c r="F1124">
        <f t="shared" si="69"/>
        <v>2013</v>
      </c>
      <c r="G1124">
        <f t="shared" si="70"/>
        <v>5</v>
      </c>
      <c r="H1124">
        <f t="shared" si="71"/>
        <v>7</v>
      </c>
      <c r="I1124" s="1" t="s">
        <v>15622</v>
      </c>
      <c r="J1124" s="1" t="s">
        <v>17051</v>
      </c>
      <c r="K1124" s="1" t="s">
        <v>17125</v>
      </c>
      <c r="L1124" s="1" t="s">
        <v>15623</v>
      </c>
      <c r="M1124" s="42">
        <v>0.75</v>
      </c>
      <c r="N1124" s="42">
        <v>0.84</v>
      </c>
      <c r="O1124" s="1" t="s">
        <v>15615</v>
      </c>
    </row>
    <row r="1125" spans="1:15" x14ac:dyDescent="0.25">
      <c r="A1125">
        <v>1125</v>
      </c>
      <c r="B1125" t="s">
        <v>9873</v>
      </c>
      <c r="C1125" t="s">
        <v>5498</v>
      </c>
      <c r="D1125" t="s">
        <v>11886</v>
      </c>
      <c r="E1125" s="65">
        <f t="shared" si="68"/>
        <v>41407</v>
      </c>
      <c r="F1125">
        <f t="shared" si="69"/>
        <v>2013</v>
      </c>
      <c r="G1125">
        <f t="shared" si="70"/>
        <v>5</v>
      </c>
      <c r="H1125">
        <f t="shared" si="71"/>
        <v>1</v>
      </c>
      <c r="I1125" s="1" t="s">
        <v>15622</v>
      </c>
      <c r="J1125" s="1" t="s">
        <v>17051</v>
      </c>
      <c r="K1125" s="1" t="s">
        <v>17125</v>
      </c>
      <c r="L1125" s="1" t="s">
        <v>15624</v>
      </c>
      <c r="M1125" s="42">
        <v>0.83</v>
      </c>
      <c r="N1125" s="42">
        <v>0.93</v>
      </c>
      <c r="O1125" s="1" t="s">
        <v>15616</v>
      </c>
    </row>
    <row r="1126" spans="1:15" x14ac:dyDescent="0.25">
      <c r="A1126">
        <v>1127</v>
      </c>
      <c r="B1126" t="s">
        <v>10453</v>
      </c>
      <c r="C1126" t="s">
        <v>4928</v>
      </c>
      <c r="D1126" t="s">
        <v>16497</v>
      </c>
      <c r="E1126" s="65">
        <f t="shared" si="68"/>
        <v>41408</v>
      </c>
      <c r="F1126">
        <f t="shared" si="69"/>
        <v>2013</v>
      </c>
      <c r="G1126">
        <f t="shared" si="70"/>
        <v>5</v>
      </c>
      <c r="H1126">
        <f t="shared" si="71"/>
        <v>2</v>
      </c>
      <c r="I1126" s="1" t="s">
        <v>15622</v>
      </c>
      <c r="J1126" s="1" t="s">
        <v>17051</v>
      </c>
      <c r="K1126" s="1" t="s">
        <v>17125</v>
      </c>
      <c r="L1126" s="1" t="s">
        <v>15626</v>
      </c>
      <c r="M1126" s="42">
        <v>1</v>
      </c>
      <c r="N1126" s="42">
        <v>1</v>
      </c>
      <c r="O1126" s="1" t="s">
        <v>15616</v>
      </c>
    </row>
    <row r="1127" spans="1:15" x14ac:dyDescent="0.25">
      <c r="A1127">
        <v>1128</v>
      </c>
      <c r="B1127" t="s">
        <v>8815</v>
      </c>
      <c r="C1127" t="s">
        <v>6533</v>
      </c>
      <c r="D1127" t="s">
        <v>16497</v>
      </c>
      <c r="E1127" s="65">
        <f t="shared" si="68"/>
        <v>41408</v>
      </c>
      <c r="F1127">
        <f t="shared" si="69"/>
        <v>2013</v>
      </c>
      <c r="G1127">
        <f t="shared" si="70"/>
        <v>5</v>
      </c>
      <c r="H1127">
        <f t="shared" si="71"/>
        <v>2</v>
      </c>
      <c r="I1127" s="1" t="s">
        <v>15622</v>
      </c>
      <c r="J1127" s="1" t="s">
        <v>17051</v>
      </c>
      <c r="K1127" s="1" t="s">
        <v>17125</v>
      </c>
      <c r="L1127" s="1" t="s">
        <v>15626</v>
      </c>
      <c r="M1127" s="42">
        <v>1</v>
      </c>
      <c r="N1127" s="42">
        <v>0.94</v>
      </c>
      <c r="O1127" s="1" t="s">
        <v>15616</v>
      </c>
    </row>
    <row r="1128" spans="1:15" x14ac:dyDescent="0.25">
      <c r="A1128">
        <v>1129</v>
      </c>
      <c r="B1128" t="s">
        <v>10828</v>
      </c>
      <c r="C1128" t="s">
        <v>4565</v>
      </c>
      <c r="D1128" t="s">
        <v>16497</v>
      </c>
      <c r="E1128" s="65">
        <f t="shared" si="68"/>
        <v>41408</v>
      </c>
      <c r="F1128">
        <f t="shared" si="69"/>
        <v>2013</v>
      </c>
      <c r="G1128">
        <f t="shared" si="70"/>
        <v>5</v>
      </c>
      <c r="H1128">
        <f t="shared" si="71"/>
        <v>2</v>
      </c>
      <c r="I1128" s="1" t="s">
        <v>15622</v>
      </c>
      <c r="J1128" s="1" t="s">
        <v>17051</v>
      </c>
      <c r="K1128" s="1" t="s">
        <v>17125</v>
      </c>
      <c r="L1128" s="1" t="s">
        <v>15624</v>
      </c>
      <c r="M1128" s="42">
        <v>1</v>
      </c>
      <c r="N1128" s="42">
        <v>0.94</v>
      </c>
      <c r="O1128" s="1" t="s">
        <v>15616</v>
      </c>
    </row>
    <row r="1129" spans="1:15" x14ac:dyDescent="0.25">
      <c r="A1129">
        <v>1130</v>
      </c>
      <c r="B1129" t="s">
        <v>8040</v>
      </c>
      <c r="C1129" t="s">
        <v>7292</v>
      </c>
      <c r="D1129" t="s">
        <v>16497</v>
      </c>
      <c r="E1129" s="65">
        <f t="shared" si="68"/>
        <v>41408</v>
      </c>
      <c r="F1129">
        <f t="shared" si="69"/>
        <v>2013</v>
      </c>
      <c r="G1129">
        <f t="shared" si="70"/>
        <v>5</v>
      </c>
      <c r="H1129">
        <f t="shared" si="71"/>
        <v>2</v>
      </c>
      <c r="I1129" s="1" t="s">
        <v>15653</v>
      </c>
      <c r="J1129" s="1" t="s">
        <v>17085</v>
      </c>
      <c r="K1129" s="1" t="s">
        <v>17125</v>
      </c>
      <c r="L1129" s="1" t="s">
        <v>15624</v>
      </c>
      <c r="M1129" s="42">
        <v>1</v>
      </c>
      <c r="N1129" s="42">
        <v>0.43</v>
      </c>
      <c r="O1129" s="1" t="s">
        <v>15615</v>
      </c>
    </row>
    <row r="1130" spans="1:15" x14ac:dyDescent="0.25">
      <c r="A1130">
        <v>1131</v>
      </c>
      <c r="B1130" t="s">
        <v>11729</v>
      </c>
      <c r="C1130" t="s">
        <v>3678</v>
      </c>
      <c r="D1130" t="s">
        <v>16498</v>
      </c>
      <c r="E1130" s="65">
        <f t="shared" si="68"/>
        <v>41409</v>
      </c>
      <c r="F1130">
        <f t="shared" si="69"/>
        <v>2013</v>
      </c>
      <c r="G1130">
        <f t="shared" si="70"/>
        <v>5</v>
      </c>
      <c r="H1130">
        <f t="shared" si="71"/>
        <v>3</v>
      </c>
      <c r="I1130" s="1" t="s">
        <v>15622</v>
      </c>
      <c r="J1130" s="1" t="s">
        <v>17051</v>
      </c>
      <c r="K1130" s="1" t="s">
        <v>17125</v>
      </c>
      <c r="L1130" s="1" t="s">
        <v>15624</v>
      </c>
      <c r="M1130" s="42">
        <v>0.9</v>
      </c>
      <c r="N1130" s="42">
        <v>0.78</v>
      </c>
      <c r="O1130" s="1" t="s">
        <v>15615</v>
      </c>
    </row>
    <row r="1131" spans="1:15" x14ac:dyDescent="0.25">
      <c r="A1131">
        <v>1132</v>
      </c>
      <c r="B1131" t="s">
        <v>9058</v>
      </c>
      <c r="C1131" t="s">
        <v>6295</v>
      </c>
      <c r="D1131" t="s">
        <v>16498</v>
      </c>
      <c r="E1131" s="65">
        <f t="shared" si="68"/>
        <v>41409</v>
      </c>
      <c r="F1131">
        <f t="shared" si="69"/>
        <v>2013</v>
      </c>
      <c r="G1131">
        <f t="shared" si="70"/>
        <v>5</v>
      </c>
      <c r="H1131">
        <f t="shared" si="71"/>
        <v>3</v>
      </c>
      <c r="I1131" s="1" t="s">
        <v>15622</v>
      </c>
      <c r="J1131" s="1" t="s">
        <v>17051</v>
      </c>
      <c r="K1131" s="1" t="s">
        <v>17125</v>
      </c>
      <c r="L1131" s="1" t="s">
        <v>15628</v>
      </c>
      <c r="M1131" s="42">
        <v>0.31</v>
      </c>
      <c r="N1131" s="42">
        <v>0.59</v>
      </c>
      <c r="O1131" s="1" t="s">
        <v>15615</v>
      </c>
    </row>
    <row r="1132" spans="1:15" x14ac:dyDescent="0.25">
      <c r="A1132">
        <v>1134</v>
      </c>
      <c r="B1132" t="s">
        <v>8803</v>
      </c>
      <c r="C1132" t="s">
        <v>6545</v>
      </c>
      <c r="D1132" t="s">
        <v>16498</v>
      </c>
      <c r="E1132" s="65">
        <f t="shared" si="68"/>
        <v>41409</v>
      </c>
      <c r="F1132">
        <f t="shared" si="69"/>
        <v>2013</v>
      </c>
      <c r="G1132">
        <f t="shared" si="70"/>
        <v>5</v>
      </c>
      <c r="H1132">
        <f t="shared" si="71"/>
        <v>3</v>
      </c>
      <c r="I1132" s="1" t="s">
        <v>15622</v>
      </c>
      <c r="J1132" s="1" t="s">
        <v>17051</v>
      </c>
      <c r="K1132" s="1" t="s">
        <v>17125</v>
      </c>
      <c r="L1132" s="1" t="s">
        <v>15626</v>
      </c>
      <c r="M1132" s="42">
        <v>1</v>
      </c>
      <c r="N1132" s="42">
        <v>0.65</v>
      </c>
      <c r="O1132" s="1" t="s">
        <v>15616</v>
      </c>
    </row>
    <row r="1133" spans="1:15" x14ac:dyDescent="0.25">
      <c r="A1133">
        <v>1135</v>
      </c>
      <c r="B1133" t="s">
        <v>11357</v>
      </c>
      <c r="C1133" t="s">
        <v>4043</v>
      </c>
      <c r="D1133" t="s">
        <v>16499</v>
      </c>
      <c r="E1133" s="65">
        <f t="shared" si="68"/>
        <v>41410</v>
      </c>
      <c r="F1133">
        <f t="shared" si="69"/>
        <v>2013</v>
      </c>
      <c r="G1133">
        <f t="shared" si="70"/>
        <v>5</v>
      </c>
      <c r="H1133">
        <f t="shared" si="71"/>
        <v>4</v>
      </c>
      <c r="I1133" s="1" t="s">
        <v>15622</v>
      </c>
      <c r="J1133" s="1" t="s">
        <v>17051</v>
      </c>
      <c r="K1133" s="1" t="s">
        <v>17125</v>
      </c>
      <c r="L1133" s="1" t="s">
        <v>15626</v>
      </c>
      <c r="M1133" s="42">
        <v>1</v>
      </c>
      <c r="N1133" s="42">
        <v>0.9</v>
      </c>
      <c r="O1133" s="1" t="s">
        <v>15616</v>
      </c>
    </row>
    <row r="1134" spans="1:15" x14ac:dyDescent="0.25">
      <c r="A1134">
        <v>1136</v>
      </c>
      <c r="B1134" t="s">
        <v>11149</v>
      </c>
      <c r="C1134" t="s">
        <v>4251</v>
      </c>
      <c r="D1134" t="s">
        <v>16499</v>
      </c>
      <c r="E1134" s="65">
        <f t="shared" si="68"/>
        <v>41410</v>
      </c>
      <c r="F1134">
        <f t="shared" si="69"/>
        <v>2013</v>
      </c>
      <c r="G1134">
        <f t="shared" si="70"/>
        <v>5</v>
      </c>
      <c r="H1134">
        <f t="shared" si="71"/>
        <v>4</v>
      </c>
      <c r="I1134" s="1" t="s">
        <v>15622</v>
      </c>
      <c r="J1134" s="1" t="s">
        <v>17051</v>
      </c>
      <c r="K1134" s="1" t="s">
        <v>17125</v>
      </c>
      <c r="L1134" s="1" t="s">
        <v>15624</v>
      </c>
      <c r="M1134" s="42">
        <v>1</v>
      </c>
      <c r="N1134" s="42">
        <v>1</v>
      </c>
      <c r="O1134" s="1" t="s">
        <v>15616</v>
      </c>
    </row>
    <row r="1135" spans="1:15" x14ac:dyDescent="0.25">
      <c r="A1135">
        <v>1137</v>
      </c>
      <c r="B1135" t="s">
        <v>10385</v>
      </c>
      <c r="C1135" t="s">
        <v>4994</v>
      </c>
      <c r="D1135" t="s">
        <v>16500</v>
      </c>
      <c r="E1135" s="65">
        <f t="shared" si="68"/>
        <v>41411</v>
      </c>
      <c r="F1135">
        <f t="shared" si="69"/>
        <v>2013</v>
      </c>
      <c r="G1135">
        <f t="shared" si="70"/>
        <v>5</v>
      </c>
      <c r="H1135">
        <f t="shared" si="71"/>
        <v>5</v>
      </c>
      <c r="I1135" s="1" t="s">
        <v>15625</v>
      </c>
      <c r="J1135" s="1" t="s">
        <v>17051</v>
      </c>
      <c r="K1135" s="1" t="s">
        <v>17125</v>
      </c>
      <c r="L1135" s="1" t="s">
        <v>15626</v>
      </c>
      <c r="M1135" s="42">
        <v>1</v>
      </c>
      <c r="N1135" s="42">
        <v>0.86</v>
      </c>
      <c r="O1135" s="1" t="s">
        <v>15616</v>
      </c>
    </row>
    <row r="1136" spans="1:15" x14ac:dyDescent="0.25">
      <c r="A1136">
        <v>1138</v>
      </c>
      <c r="B1136" t="s">
        <v>11055</v>
      </c>
      <c r="C1136" t="s">
        <v>4342</v>
      </c>
      <c r="D1136" t="s">
        <v>16500</v>
      </c>
      <c r="E1136" s="65">
        <f t="shared" si="68"/>
        <v>41411</v>
      </c>
      <c r="F1136">
        <f t="shared" si="69"/>
        <v>2013</v>
      </c>
      <c r="G1136">
        <f t="shared" si="70"/>
        <v>5</v>
      </c>
      <c r="H1136">
        <f t="shared" si="71"/>
        <v>5</v>
      </c>
      <c r="I1136" s="1" t="s">
        <v>15625</v>
      </c>
      <c r="J1136" s="1" t="s">
        <v>17051</v>
      </c>
      <c r="K1136" s="1" t="s">
        <v>17125</v>
      </c>
      <c r="L1136" s="1" t="s">
        <v>15626</v>
      </c>
      <c r="M1136" s="42">
        <v>1</v>
      </c>
      <c r="N1136" s="42">
        <v>1</v>
      </c>
      <c r="O1136" s="1" t="s">
        <v>15616</v>
      </c>
    </row>
    <row r="1137" spans="1:15" x14ac:dyDescent="0.25">
      <c r="A1137">
        <v>1139</v>
      </c>
      <c r="B1137" t="s">
        <v>8097</v>
      </c>
      <c r="C1137" t="s">
        <v>7237</v>
      </c>
      <c r="D1137" t="s">
        <v>16500</v>
      </c>
      <c r="E1137" s="65">
        <f t="shared" si="68"/>
        <v>41411</v>
      </c>
      <c r="F1137">
        <f t="shared" si="69"/>
        <v>2013</v>
      </c>
      <c r="G1137">
        <f t="shared" si="70"/>
        <v>5</v>
      </c>
      <c r="H1137">
        <f t="shared" si="71"/>
        <v>5</v>
      </c>
      <c r="I1137" s="1" t="s">
        <v>15622</v>
      </c>
      <c r="J1137" s="1" t="s">
        <v>17051</v>
      </c>
      <c r="K1137" s="1" t="s">
        <v>17125</v>
      </c>
      <c r="L1137" s="1" t="s">
        <v>15624</v>
      </c>
      <c r="M1137" s="42">
        <v>1</v>
      </c>
      <c r="N1137" s="42">
        <v>0.95</v>
      </c>
      <c r="O1137" s="1" t="s">
        <v>15616</v>
      </c>
    </row>
    <row r="1138" spans="1:15" x14ac:dyDescent="0.25">
      <c r="A1138">
        <v>1140</v>
      </c>
      <c r="B1138" t="s">
        <v>10948</v>
      </c>
      <c r="C1138" t="s">
        <v>4446</v>
      </c>
      <c r="D1138" t="s">
        <v>16501</v>
      </c>
      <c r="E1138" s="65">
        <f t="shared" si="68"/>
        <v>41412</v>
      </c>
      <c r="F1138">
        <f t="shared" si="69"/>
        <v>2013</v>
      </c>
      <c r="G1138">
        <f t="shared" si="70"/>
        <v>5</v>
      </c>
      <c r="H1138">
        <f t="shared" si="71"/>
        <v>6</v>
      </c>
      <c r="I1138" s="1" t="s">
        <v>15622</v>
      </c>
      <c r="J1138" s="1" t="s">
        <v>17051</v>
      </c>
      <c r="K1138" s="1" t="s">
        <v>17125</v>
      </c>
      <c r="L1138" s="1" t="s">
        <v>15624</v>
      </c>
      <c r="M1138" s="42">
        <v>1</v>
      </c>
      <c r="N1138" s="42">
        <v>0</v>
      </c>
      <c r="O1138" s="1" t="s">
        <v>15615</v>
      </c>
    </row>
    <row r="1139" spans="1:15" x14ac:dyDescent="0.25">
      <c r="A1139">
        <v>1141</v>
      </c>
      <c r="B1139" t="s">
        <v>8863</v>
      </c>
      <c r="C1139" t="s">
        <v>6487</v>
      </c>
      <c r="D1139" t="s">
        <v>16501</v>
      </c>
      <c r="E1139" s="65">
        <f t="shared" si="68"/>
        <v>41412</v>
      </c>
      <c r="F1139">
        <f t="shared" si="69"/>
        <v>2013</v>
      </c>
      <c r="G1139">
        <f t="shared" si="70"/>
        <v>5</v>
      </c>
      <c r="H1139">
        <f t="shared" si="71"/>
        <v>6</v>
      </c>
      <c r="I1139" s="1" t="s">
        <v>15622</v>
      </c>
      <c r="J1139" s="1" t="s">
        <v>17051</v>
      </c>
      <c r="K1139" s="1" t="s">
        <v>17125</v>
      </c>
      <c r="L1139" s="1" t="s">
        <v>15626</v>
      </c>
      <c r="M1139" s="42">
        <v>1</v>
      </c>
      <c r="N1139" s="42">
        <v>0.97</v>
      </c>
      <c r="O1139" s="1" t="s">
        <v>15616</v>
      </c>
    </row>
    <row r="1140" spans="1:15" x14ac:dyDescent="0.25">
      <c r="A1140">
        <v>1142</v>
      </c>
      <c r="B1140" t="s">
        <v>8193</v>
      </c>
      <c r="C1140" t="s">
        <v>7142</v>
      </c>
      <c r="D1140" t="s">
        <v>16502</v>
      </c>
      <c r="E1140" s="65">
        <f t="shared" si="68"/>
        <v>41414</v>
      </c>
      <c r="F1140">
        <f t="shared" si="69"/>
        <v>2013</v>
      </c>
      <c r="G1140">
        <f t="shared" si="70"/>
        <v>5</v>
      </c>
      <c r="H1140">
        <f t="shared" si="71"/>
        <v>1</v>
      </c>
      <c r="I1140" s="1" t="s">
        <v>15622</v>
      </c>
      <c r="J1140" s="1" t="s">
        <v>17051</v>
      </c>
      <c r="K1140" s="1" t="s">
        <v>17125</v>
      </c>
      <c r="L1140" s="1" t="s">
        <v>15626</v>
      </c>
      <c r="M1140" s="42">
        <v>0.8</v>
      </c>
      <c r="N1140" s="42">
        <v>0.92</v>
      </c>
      <c r="O1140" s="1" t="s">
        <v>15615</v>
      </c>
    </row>
    <row r="1141" spans="1:15" x14ac:dyDescent="0.25">
      <c r="A1141">
        <v>1143</v>
      </c>
      <c r="B1141" t="s">
        <v>8728</v>
      </c>
      <c r="C1141" t="s">
        <v>6620</v>
      </c>
      <c r="D1141" t="s">
        <v>16502</v>
      </c>
      <c r="E1141" s="65">
        <f t="shared" si="68"/>
        <v>41414</v>
      </c>
      <c r="F1141">
        <f t="shared" si="69"/>
        <v>2013</v>
      </c>
      <c r="G1141">
        <f t="shared" si="70"/>
        <v>5</v>
      </c>
      <c r="H1141">
        <f t="shared" si="71"/>
        <v>1</v>
      </c>
      <c r="I1141" s="1" t="s">
        <v>15622</v>
      </c>
      <c r="J1141" s="1" t="s">
        <v>17051</v>
      </c>
      <c r="K1141" s="1" t="s">
        <v>17125</v>
      </c>
      <c r="L1141" s="1" t="s">
        <v>15626</v>
      </c>
      <c r="M1141" s="42">
        <v>1</v>
      </c>
      <c r="N1141" s="42">
        <v>0.81</v>
      </c>
      <c r="O1141" s="1" t="s">
        <v>15615</v>
      </c>
    </row>
    <row r="1142" spans="1:15" x14ac:dyDescent="0.25">
      <c r="A1142">
        <v>1144</v>
      </c>
      <c r="B1142" t="s">
        <v>10093</v>
      </c>
      <c r="C1142" t="s">
        <v>5281</v>
      </c>
      <c r="D1142" t="s">
        <v>16502</v>
      </c>
      <c r="E1142" s="65">
        <f t="shared" si="68"/>
        <v>41414</v>
      </c>
      <c r="F1142">
        <f t="shared" si="69"/>
        <v>2013</v>
      </c>
      <c r="G1142">
        <f t="shared" si="70"/>
        <v>5</v>
      </c>
      <c r="H1142">
        <f t="shared" si="71"/>
        <v>1</v>
      </c>
      <c r="I1142" s="1" t="s">
        <v>15622</v>
      </c>
      <c r="J1142" s="1" t="s">
        <v>17051</v>
      </c>
      <c r="K1142" s="1" t="s">
        <v>17125</v>
      </c>
      <c r="L1142" s="1" t="s">
        <v>15623</v>
      </c>
      <c r="M1142" s="42">
        <v>0.7</v>
      </c>
      <c r="N1142" s="42">
        <v>0.74</v>
      </c>
      <c r="O1142" s="1" t="s">
        <v>15615</v>
      </c>
    </row>
    <row r="1143" spans="1:15" x14ac:dyDescent="0.25">
      <c r="A1143">
        <v>1145</v>
      </c>
      <c r="B1143" t="s">
        <v>10194</v>
      </c>
      <c r="C1143" t="s">
        <v>5184</v>
      </c>
      <c r="D1143" t="s">
        <v>16503</v>
      </c>
      <c r="E1143" s="65">
        <f t="shared" si="68"/>
        <v>41415</v>
      </c>
      <c r="F1143">
        <f t="shared" si="69"/>
        <v>2013</v>
      </c>
      <c r="G1143">
        <f t="shared" si="70"/>
        <v>5</v>
      </c>
      <c r="H1143">
        <f t="shared" si="71"/>
        <v>2</v>
      </c>
      <c r="I1143" s="1" t="s">
        <v>15622</v>
      </c>
      <c r="J1143" s="1" t="s">
        <v>17051</v>
      </c>
      <c r="K1143" s="1" t="s">
        <v>17125</v>
      </c>
      <c r="L1143" s="1" t="s">
        <v>15623</v>
      </c>
      <c r="M1143" s="42">
        <v>1</v>
      </c>
      <c r="N1143" s="42">
        <v>0.4</v>
      </c>
      <c r="O1143" s="1" t="s">
        <v>15615</v>
      </c>
    </row>
    <row r="1144" spans="1:15" x14ac:dyDescent="0.25">
      <c r="A1144">
        <v>1146</v>
      </c>
      <c r="B1144" t="s">
        <v>9267</v>
      </c>
      <c r="C1144" t="s">
        <v>6088</v>
      </c>
      <c r="D1144" t="s">
        <v>16503</v>
      </c>
      <c r="E1144" s="65">
        <f t="shared" si="68"/>
        <v>41415</v>
      </c>
      <c r="F1144">
        <f t="shared" si="69"/>
        <v>2013</v>
      </c>
      <c r="G1144">
        <f t="shared" si="70"/>
        <v>5</v>
      </c>
      <c r="H1144">
        <f t="shared" si="71"/>
        <v>2</v>
      </c>
      <c r="I1144" s="1" t="s">
        <v>15622</v>
      </c>
      <c r="J1144" s="1" t="s">
        <v>17051</v>
      </c>
      <c r="K1144" s="1" t="s">
        <v>17125</v>
      </c>
      <c r="L1144" s="1" t="s">
        <v>15623</v>
      </c>
      <c r="M1144" s="42">
        <v>0.5</v>
      </c>
      <c r="N1144" s="42">
        <v>0.9</v>
      </c>
      <c r="O1144" s="1" t="s">
        <v>15615</v>
      </c>
    </row>
    <row r="1145" spans="1:15" x14ac:dyDescent="0.25">
      <c r="A1145">
        <v>1147</v>
      </c>
      <c r="B1145" t="s">
        <v>10872</v>
      </c>
      <c r="C1145" t="s">
        <v>4522</v>
      </c>
      <c r="D1145" t="s">
        <v>16503</v>
      </c>
      <c r="E1145" s="65">
        <f t="shared" si="68"/>
        <v>41415</v>
      </c>
      <c r="F1145">
        <f t="shared" si="69"/>
        <v>2013</v>
      </c>
      <c r="G1145">
        <f t="shared" si="70"/>
        <v>5</v>
      </c>
      <c r="H1145">
        <f t="shared" si="71"/>
        <v>2</v>
      </c>
      <c r="I1145" s="1" t="s">
        <v>15622</v>
      </c>
      <c r="J1145" s="1" t="s">
        <v>17051</v>
      </c>
      <c r="K1145" s="1" t="s">
        <v>17125</v>
      </c>
      <c r="L1145" s="1" t="s">
        <v>15626</v>
      </c>
      <c r="M1145" s="42">
        <v>1</v>
      </c>
      <c r="N1145" s="42">
        <v>0</v>
      </c>
      <c r="O1145" s="1" t="s">
        <v>15616</v>
      </c>
    </row>
    <row r="1146" spans="1:15" x14ac:dyDescent="0.25">
      <c r="A1146">
        <v>1148</v>
      </c>
      <c r="B1146" t="s">
        <v>9844</v>
      </c>
      <c r="C1146" t="s">
        <v>3536</v>
      </c>
      <c r="D1146" t="s">
        <v>16503</v>
      </c>
      <c r="E1146" s="65">
        <f t="shared" si="68"/>
        <v>41415</v>
      </c>
      <c r="F1146">
        <f t="shared" si="69"/>
        <v>2013</v>
      </c>
      <c r="G1146">
        <f t="shared" si="70"/>
        <v>5</v>
      </c>
      <c r="H1146">
        <f t="shared" si="71"/>
        <v>2</v>
      </c>
      <c r="I1146" s="1" t="s">
        <v>15622</v>
      </c>
      <c r="J1146" s="1" t="s">
        <v>17051</v>
      </c>
      <c r="K1146" s="1" t="s">
        <v>17125</v>
      </c>
      <c r="L1146" s="1" t="s">
        <v>15623</v>
      </c>
      <c r="M1146" s="42">
        <v>0.5</v>
      </c>
      <c r="N1146" s="42">
        <v>0.66</v>
      </c>
      <c r="O1146" s="1" t="s">
        <v>15615</v>
      </c>
    </row>
    <row r="1147" spans="1:15" x14ac:dyDescent="0.25">
      <c r="A1147">
        <v>1149</v>
      </c>
      <c r="B1147" t="s">
        <v>7798</v>
      </c>
      <c r="C1147" t="s">
        <v>7525</v>
      </c>
      <c r="D1147" t="s">
        <v>16504</v>
      </c>
      <c r="E1147" s="65">
        <f t="shared" si="68"/>
        <v>41416</v>
      </c>
      <c r="F1147">
        <f t="shared" si="69"/>
        <v>2013</v>
      </c>
      <c r="G1147">
        <f t="shared" si="70"/>
        <v>5</v>
      </c>
      <c r="H1147">
        <f t="shared" si="71"/>
        <v>3</v>
      </c>
      <c r="I1147" s="1" t="s">
        <v>15622</v>
      </c>
      <c r="J1147" s="1" t="s">
        <v>17051</v>
      </c>
      <c r="K1147" s="1" t="s">
        <v>17125</v>
      </c>
      <c r="L1147" s="1" t="s">
        <v>15624</v>
      </c>
      <c r="M1147" s="42">
        <v>1</v>
      </c>
      <c r="N1147" s="42">
        <v>0.5</v>
      </c>
      <c r="O1147" s="1" t="s">
        <v>15615</v>
      </c>
    </row>
    <row r="1148" spans="1:15" x14ac:dyDescent="0.25">
      <c r="A1148">
        <v>1150</v>
      </c>
      <c r="B1148" t="s">
        <v>10998</v>
      </c>
      <c r="C1148" t="s">
        <v>4399</v>
      </c>
      <c r="D1148" t="s">
        <v>16504</v>
      </c>
      <c r="E1148" s="65">
        <f t="shared" si="68"/>
        <v>41416</v>
      </c>
      <c r="F1148">
        <f t="shared" si="69"/>
        <v>2013</v>
      </c>
      <c r="G1148">
        <f t="shared" si="70"/>
        <v>5</v>
      </c>
      <c r="H1148">
        <f t="shared" si="71"/>
        <v>3</v>
      </c>
      <c r="I1148" s="1" t="s">
        <v>15622</v>
      </c>
      <c r="J1148" s="1" t="s">
        <v>17051</v>
      </c>
      <c r="K1148" s="1" t="s">
        <v>17125</v>
      </c>
      <c r="L1148" s="1" t="s">
        <v>15624</v>
      </c>
      <c r="M1148" s="42">
        <v>1</v>
      </c>
      <c r="N1148" s="42">
        <v>1</v>
      </c>
      <c r="O1148" s="1" t="s">
        <v>15615</v>
      </c>
    </row>
    <row r="1149" spans="1:15" x14ac:dyDescent="0.25">
      <c r="A1149">
        <v>1151</v>
      </c>
      <c r="B1149" t="s">
        <v>10557</v>
      </c>
      <c r="C1149" t="s">
        <v>4827</v>
      </c>
      <c r="D1149" t="s">
        <v>16504</v>
      </c>
      <c r="E1149" s="65">
        <f t="shared" si="68"/>
        <v>41416</v>
      </c>
      <c r="F1149">
        <f t="shared" si="69"/>
        <v>2013</v>
      </c>
      <c r="G1149">
        <f t="shared" si="70"/>
        <v>5</v>
      </c>
      <c r="H1149">
        <f t="shared" si="71"/>
        <v>3</v>
      </c>
      <c r="I1149" s="1" t="s">
        <v>15622</v>
      </c>
      <c r="J1149" s="1" t="s">
        <v>17051</v>
      </c>
      <c r="K1149" s="1" t="s">
        <v>17125</v>
      </c>
      <c r="L1149" s="1" t="s">
        <v>15626</v>
      </c>
      <c r="M1149" s="42">
        <v>0.94</v>
      </c>
      <c r="N1149" s="42">
        <v>0.89</v>
      </c>
      <c r="O1149" s="1" t="s">
        <v>15615</v>
      </c>
    </row>
    <row r="1150" spans="1:15" x14ac:dyDescent="0.25">
      <c r="A1150">
        <v>1152</v>
      </c>
      <c r="B1150" t="s">
        <v>7756</v>
      </c>
      <c r="C1150" t="s">
        <v>7565</v>
      </c>
      <c r="D1150" t="s">
        <v>16504</v>
      </c>
      <c r="E1150" s="65">
        <f t="shared" si="68"/>
        <v>41416</v>
      </c>
      <c r="F1150">
        <f t="shared" si="69"/>
        <v>2013</v>
      </c>
      <c r="G1150">
        <f t="shared" si="70"/>
        <v>5</v>
      </c>
      <c r="H1150">
        <f t="shared" si="71"/>
        <v>3</v>
      </c>
      <c r="I1150" s="1" t="s">
        <v>15622</v>
      </c>
      <c r="J1150" s="1" t="s">
        <v>17051</v>
      </c>
      <c r="K1150" s="1" t="s">
        <v>17125</v>
      </c>
      <c r="L1150" s="1" t="s">
        <v>15626</v>
      </c>
      <c r="M1150" s="42">
        <v>1</v>
      </c>
      <c r="N1150" s="42">
        <v>0.93</v>
      </c>
      <c r="O1150" s="1" t="s">
        <v>15615</v>
      </c>
    </row>
    <row r="1151" spans="1:15" x14ac:dyDescent="0.25">
      <c r="A1151">
        <v>1153</v>
      </c>
      <c r="B1151" t="s">
        <v>7737</v>
      </c>
      <c r="C1151" t="s">
        <v>7584</v>
      </c>
      <c r="D1151" t="s">
        <v>11887</v>
      </c>
      <c r="E1151" s="65">
        <f t="shared" si="68"/>
        <v>41418</v>
      </c>
      <c r="F1151">
        <f t="shared" si="69"/>
        <v>2013</v>
      </c>
      <c r="G1151">
        <f t="shared" si="70"/>
        <v>5</v>
      </c>
      <c r="H1151">
        <f t="shared" si="71"/>
        <v>5</v>
      </c>
      <c r="I1151" s="1" t="s">
        <v>15630</v>
      </c>
      <c r="J1151" s="1" t="s">
        <v>17086</v>
      </c>
      <c r="K1151" s="1" t="s">
        <v>17137</v>
      </c>
      <c r="L1151" s="1" t="s">
        <v>15626</v>
      </c>
      <c r="M1151" s="42">
        <v>1</v>
      </c>
      <c r="N1151" s="42">
        <v>1</v>
      </c>
      <c r="O1151" s="1" t="s">
        <v>15615</v>
      </c>
    </row>
    <row r="1152" spans="1:15" x14ac:dyDescent="0.25">
      <c r="A1152">
        <v>1154</v>
      </c>
      <c r="B1152" t="s">
        <v>9813</v>
      </c>
      <c r="C1152" t="s">
        <v>5556</v>
      </c>
      <c r="D1152" t="s">
        <v>11887</v>
      </c>
      <c r="E1152" s="65">
        <f t="shared" si="68"/>
        <v>41418</v>
      </c>
      <c r="F1152">
        <f t="shared" si="69"/>
        <v>2013</v>
      </c>
      <c r="G1152">
        <f t="shared" si="70"/>
        <v>5</v>
      </c>
      <c r="H1152">
        <f t="shared" si="71"/>
        <v>5</v>
      </c>
      <c r="I1152" s="1" t="s">
        <v>15622</v>
      </c>
      <c r="J1152" s="1" t="s">
        <v>17051</v>
      </c>
      <c r="K1152" s="1" t="s">
        <v>17125</v>
      </c>
      <c r="L1152" s="1" t="s">
        <v>15623</v>
      </c>
      <c r="M1152" s="42">
        <v>1</v>
      </c>
      <c r="N1152" s="42">
        <v>0.56999999999999995</v>
      </c>
      <c r="O1152" s="1" t="s">
        <v>15615</v>
      </c>
    </row>
    <row r="1153" spans="1:15" x14ac:dyDescent="0.25">
      <c r="A1153">
        <v>1155</v>
      </c>
      <c r="B1153" t="s">
        <v>11596</v>
      </c>
      <c r="C1153" t="s">
        <v>3809</v>
      </c>
      <c r="D1153" t="s">
        <v>16505</v>
      </c>
      <c r="E1153" s="65">
        <f t="shared" si="68"/>
        <v>41419</v>
      </c>
      <c r="F1153">
        <f t="shared" si="69"/>
        <v>2013</v>
      </c>
      <c r="G1153">
        <f t="shared" si="70"/>
        <v>5</v>
      </c>
      <c r="H1153">
        <f t="shared" si="71"/>
        <v>6</v>
      </c>
      <c r="I1153" s="1" t="s">
        <v>15622</v>
      </c>
      <c r="J1153" s="1" t="s">
        <v>17051</v>
      </c>
      <c r="K1153" s="1" t="s">
        <v>17125</v>
      </c>
      <c r="L1153" s="1" t="s">
        <v>15626</v>
      </c>
      <c r="M1153" s="42">
        <v>1</v>
      </c>
      <c r="N1153" s="42">
        <v>0.2</v>
      </c>
      <c r="O1153" s="1" t="s">
        <v>15615</v>
      </c>
    </row>
    <row r="1154" spans="1:15" x14ac:dyDescent="0.25">
      <c r="A1154">
        <v>1156</v>
      </c>
      <c r="B1154" t="s">
        <v>9427</v>
      </c>
      <c r="C1154" t="s">
        <v>5930</v>
      </c>
      <c r="D1154" t="s">
        <v>16505</v>
      </c>
      <c r="E1154" s="65">
        <f t="shared" si="68"/>
        <v>41419</v>
      </c>
      <c r="F1154">
        <f t="shared" si="69"/>
        <v>2013</v>
      </c>
      <c r="G1154">
        <f t="shared" si="70"/>
        <v>5</v>
      </c>
      <c r="H1154">
        <f t="shared" si="71"/>
        <v>6</v>
      </c>
      <c r="I1154" s="1" t="s">
        <v>15622</v>
      </c>
      <c r="J1154" s="1" t="s">
        <v>17051</v>
      </c>
      <c r="K1154" s="1" t="s">
        <v>17125</v>
      </c>
      <c r="L1154" s="1" t="s">
        <v>15623</v>
      </c>
      <c r="M1154" s="42">
        <v>0.6</v>
      </c>
      <c r="N1154" s="42">
        <v>0.94</v>
      </c>
      <c r="O1154" s="1" t="s">
        <v>15615</v>
      </c>
    </row>
    <row r="1155" spans="1:15" x14ac:dyDescent="0.25">
      <c r="A1155">
        <v>1157</v>
      </c>
      <c r="B1155" t="s">
        <v>7829</v>
      </c>
      <c r="C1155" t="s">
        <v>7494</v>
      </c>
      <c r="D1155" t="s">
        <v>16506</v>
      </c>
      <c r="E1155" s="65">
        <f t="shared" ref="E1155:E1218" si="72">DATE(LEFT(D1155,4),MID(D1155,5,2),RIGHT(D1155,2))</f>
        <v>41420</v>
      </c>
      <c r="F1155">
        <f t="shared" ref="F1155:F1218" si="73">YEAR(E1155)</f>
        <v>2013</v>
      </c>
      <c r="G1155">
        <f t="shared" ref="G1155:G1218" si="74">MONTH(E1155)</f>
        <v>5</v>
      </c>
      <c r="H1155">
        <f t="shared" ref="H1155:H1218" si="75">WEEKDAY(E1155,2)</f>
        <v>7</v>
      </c>
      <c r="I1155" s="1" t="s">
        <v>15622</v>
      </c>
      <c r="J1155" s="1" t="s">
        <v>17051</v>
      </c>
      <c r="K1155" s="1" t="s">
        <v>17125</v>
      </c>
      <c r="L1155" s="1" t="s">
        <v>15624</v>
      </c>
      <c r="M1155" s="42">
        <v>1</v>
      </c>
      <c r="N1155" s="42">
        <v>1</v>
      </c>
      <c r="O1155" s="1" t="s">
        <v>15615</v>
      </c>
    </row>
    <row r="1156" spans="1:15" x14ac:dyDescent="0.25">
      <c r="A1156">
        <v>1158</v>
      </c>
      <c r="B1156" t="s">
        <v>7770</v>
      </c>
      <c r="C1156" t="s">
        <v>3526</v>
      </c>
      <c r="D1156" t="s">
        <v>16506</v>
      </c>
      <c r="E1156" s="65">
        <f t="shared" si="72"/>
        <v>41420</v>
      </c>
      <c r="F1156">
        <f t="shared" si="73"/>
        <v>2013</v>
      </c>
      <c r="G1156">
        <f t="shared" si="74"/>
        <v>5</v>
      </c>
      <c r="H1156">
        <f t="shared" si="75"/>
        <v>7</v>
      </c>
      <c r="I1156" s="1" t="s">
        <v>15622</v>
      </c>
      <c r="J1156" s="1" t="s">
        <v>17051</v>
      </c>
      <c r="K1156" s="1" t="s">
        <v>17125</v>
      </c>
      <c r="L1156" s="1" t="s">
        <v>15628</v>
      </c>
      <c r="M1156" s="42">
        <v>0</v>
      </c>
      <c r="N1156" s="42">
        <v>0.73</v>
      </c>
      <c r="O1156" s="1" t="s">
        <v>15615</v>
      </c>
    </row>
    <row r="1157" spans="1:15" x14ac:dyDescent="0.25">
      <c r="A1157">
        <v>1159</v>
      </c>
      <c r="B1157" t="s">
        <v>10493</v>
      </c>
      <c r="C1157" t="s">
        <v>4890</v>
      </c>
      <c r="D1157" t="s">
        <v>16506</v>
      </c>
      <c r="E1157" s="65">
        <f t="shared" si="72"/>
        <v>41420</v>
      </c>
      <c r="F1157">
        <f t="shared" si="73"/>
        <v>2013</v>
      </c>
      <c r="G1157">
        <f t="shared" si="74"/>
        <v>5</v>
      </c>
      <c r="H1157">
        <f t="shared" si="75"/>
        <v>7</v>
      </c>
      <c r="I1157" s="1" t="s">
        <v>15622</v>
      </c>
      <c r="J1157" s="1" t="s">
        <v>17051</v>
      </c>
      <c r="K1157" s="1" t="s">
        <v>17125</v>
      </c>
      <c r="L1157" s="1" t="s">
        <v>15624</v>
      </c>
      <c r="M1157" s="42">
        <v>1</v>
      </c>
      <c r="N1157" s="42">
        <v>0.74</v>
      </c>
      <c r="O1157" s="1" t="s">
        <v>15615</v>
      </c>
    </row>
    <row r="1158" spans="1:15" x14ac:dyDescent="0.25">
      <c r="A1158">
        <v>1160</v>
      </c>
      <c r="B1158" t="s">
        <v>8967</v>
      </c>
      <c r="C1158" t="s">
        <v>6386</v>
      </c>
      <c r="D1158" t="s">
        <v>16507</v>
      </c>
      <c r="E1158" s="65">
        <f t="shared" si="72"/>
        <v>41422</v>
      </c>
      <c r="F1158">
        <f t="shared" si="73"/>
        <v>2013</v>
      </c>
      <c r="G1158">
        <f t="shared" si="74"/>
        <v>5</v>
      </c>
      <c r="H1158">
        <f t="shared" si="75"/>
        <v>2</v>
      </c>
      <c r="I1158" s="1" t="s">
        <v>15629</v>
      </c>
      <c r="J1158" s="1" t="s">
        <v>17051</v>
      </c>
      <c r="K1158" s="1" t="s">
        <v>17125</v>
      </c>
      <c r="L1158" s="1" t="s">
        <v>15624</v>
      </c>
      <c r="M1158" s="42">
        <v>1</v>
      </c>
      <c r="N1158" s="42">
        <v>1</v>
      </c>
      <c r="O1158" s="1" t="s">
        <v>15615</v>
      </c>
    </row>
    <row r="1159" spans="1:15" x14ac:dyDescent="0.25">
      <c r="A1159">
        <v>1161</v>
      </c>
      <c r="B1159" t="s">
        <v>7913</v>
      </c>
      <c r="C1159" t="s">
        <v>7417</v>
      </c>
      <c r="D1159" t="s">
        <v>16508</v>
      </c>
      <c r="E1159" s="65">
        <f t="shared" si="72"/>
        <v>41423</v>
      </c>
      <c r="F1159">
        <f t="shared" si="73"/>
        <v>2013</v>
      </c>
      <c r="G1159">
        <f t="shared" si="74"/>
        <v>5</v>
      </c>
      <c r="H1159">
        <f t="shared" si="75"/>
        <v>3</v>
      </c>
      <c r="I1159" s="1" t="s">
        <v>15622</v>
      </c>
      <c r="J1159" s="1" t="s">
        <v>17051</v>
      </c>
      <c r="K1159" s="1" t="s">
        <v>17125</v>
      </c>
      <c r="L1159" s="1" t="s">
        <v>15626</v>
      </c>
      <c r="M1159" s="42">
        <v>1</v>
      </c>
      <c r="N1159" s="42">
        <v>1</v>
      </c>
      <c r="O1159" s="1" t="s">
        <v>15616</v>
      </c>
    </row>
    <row r="1160" spans="1:15" x14ac:dyDescent="0.25">
      <c r="A1160">
        <v>1162</v>
      </c>
      <c r="B1160" t="s">
        <v>8617</v>
      </c>
      <c r="C1160" t="s">
        <v>6730</v>
      </c>
      <c r="D1160" t="s">
        <v>16508</v>
      </c>
      <c r="E1160" s="65">
        <f t="shared" si="72"/>
        <v>41423</v>
      </c>
      <c r="F1160">
        <f t="shared" si="73"/>
        <v>2013</v>
      </c>
      <c r="G1160">
        <f t="shared" si="74"/>
        <v>5</v>
      </c>
      <c r="H1160">
        <f t="shared" si="75"/>
        <v>3</v>
      </c>
      <c r="I1160" s="1" t="s">
        <v>15622</v>
      </c>
      <c r="J1160" s="1" t="s">
        <v>17051</v>
      </c>
      <c r="K1160" s="1" t="s">
        <v>17125</v>
      </c>
      <c r="L1160" s="1" t="s">
        <v>15626</v>
      </c>
      <c r="M1160" s="42">
        <v>0.95</v>
      </c>
      <c r="N1160" s="42">
        <v>0.99</v>
      </c>
      <c r="O1160" s="1" t="s">
        <v>15615</v>
      </c>
    </row>
    <row r="1161" spans="1:15" x14ac:dyDescent="0.25">
      <c r="A1161">
        <v>1163</v>
      </c>
      <c r="B1161" t="s">
        <v>10729</v>
      </c>
      <c r="C1161" t="s">
        <v>4660</v>
      </c>
      <c r="D1161" t="s">
        <v>16508</v>
      </c>
      <c r="E1161" s="65">
        <f t="shared" si="72"/>
        <v>41423</v>
      </c>
      <c r="F1161">
        <f t="shared" si="73"/>
        <v>2013</v>
      </c>
      <c r="G1161">
        <f t="shared" si="74"/>
        <v>5</v>
      </c>
      <c r="H1161">
        <f t="shared" si="75"/>
        <v>3</v>
      </c>
      <c r="I1161" s="1" t="s">
        <v>15622</v>
      </c>
      <c r="J1161" s="1" t="s">
        <v>17051</v>
      </c>
      <c r="K1161" s="1" t="s">
        <v>17125</v>
      </c>
      <c r="L1161" s="1" t="s">
        <v>15623</v>
      </c>
      <c r="M1161" s="42">
        <v>0.5</v>
      </c>
      <c r="N1161" s="42">
        <v>0</v>
      </c>
      <c r="O1161" s="1" t="s">
        <v>15615</v>
      </c>
    </row>
    <row r="1162" spans="1:15" x14ac:dyDescent="0.25">
      <c r="A1162">
        <v>1164</v>
      </c>
      <c r="B1162" t="s">
        <v>9580</v>
      </c>
      <c r="C1162" t="s">
        <v>5781</v>
      </c>
      <c r="D1162" t="s">
        <v>16509</v>
      </c>
      <c r="E1162" s="65">
        <f t="shared" si="72"/>
        <v>41424</v>
      </c>
      <c r="F1162">
        <f t="shared" si="73"/>
        <v>2013</v>
      </c>
      <c r="G1162">
        <f t="shared" si="74"/>
        <v>5</v>
      </c>
      <c r="H1162">
        <f t="shared" si="75"/>
        <v>4</v>
      </c>
      <c r="I1162" s="1" t="s">
        <v>15622</v>
      </c>
      <c r="J1162" s="1" t="s">
        <v>17051</v>
      </c>
      <c r="K1162" s="1" t="s">
        <v>17125</v>
      </c>
      <c r="L1162" s="1" t="s">
        <v>15626</v>
      </c>
      <c r="M1162" s="42">
        <v>1</v>
      </c>
      <c r="N1162" s="42">
        <v>0.73</v>
      </c>
      <c r="O1162" s="1" t="s">
        <v>15615</v>
      </c>
    </row>
    <row r="1163" spans="1:15" x14ac:dyDescent="0.25">
      <c r="A1163">
        <v>1165</v>
      </c>
      <c r="B1163" t="s">
        <v>11244</v>
      </c>
      <c r="C1163" t="s">
        <v>4157</v>
      </c>
      <c r="D1163" t="s">
        <v>16509</v>
      </c>
      <c r="E1163" s="65">
        <f t="shared" si="72"/>
        <v>41424</v>
      </c>
      <c r="F1163">
        <f t="shared" si="73"/>
        <v>2013</v>
      </c>
      <c r="G1163">
        <f t="shared" si="74"/>
        <v>5</v>
      </c>
      <c r="H1163">
        <f t="shared" si="75"/>
        <v>4</v>
      </c>
      <c r="I1163" s="1" t="s">
        <v>15622</v>
      </c>
      <c r="J1163" s="1" t="s">
        <v>17051</v>
      </c>
      <c r="K1163" s="1" t="s">
        <v>17125</v>
      </c>
      <c r="L1163" s="1" t="s">
        <v>15626</v>
      </c>
      <c r="M1163" s="42">
        <v>0.9</v>
      </c>
      <c r="N1163" s="42">
        <v>0.94</v>
      </c>
      <c r="O1163" s="1" t="s">
        <v>15615</v>
      </c>
    </row>
    <row r="1164" spans="1:15" x14ac:dyDescent="0.25">
      <c r="A1164">
        <v>1166</v>
      </c>
      <c r="B1164" t="s">
        <v>10868</v>
      </c>
      <c r="C1164" t="s">
        <v>4526</v>
      </c>
      <c r="D1164" t="s">
        <v>16510</v>
      </c>
      <c r="E1164" s="65">
        <f t="shared" si="72"/>
        <v>41425</v>
      </c>
      <c r="F1164">
        <f t="shared" si="73"/>
        <v>2013</v>
      </c>
      <c r="G1164">
        <f t="shared" si="74"/>
        <v>5</v>
      </c>
      <c r="H1164">
        <f t="shared" si="75"/>
        <v>5</v>
      </c>
      <c r="I1164" s="1" t="s">
        <v>15622</v>
      </c>
      <c r="J1164" s="1" t="s">
        <v>17051</v>
      </c>
      <c r="K1164" s="1" t="s">
        <v>17125</v>
      </c>
      <c r="L1164" s="1" t="s">
        <v>15626</v>
      </c>
      <c r="M1164" s="42">
        <v>1</v>
      </c>
      <c r="N1164" s="42">
        <v>0.98</v>
      </c>
      <c r="O1164" s="1" t="s">
        <v>15616</v>
      </c>
    </row>
    <row r="1165" spans="1:15" x14ac:dyDescent="0.25">
      <c r="A1165">
        <v>1167</v>
      </c>
      <c r="B1165" t="s">
        <v>8533</v>
      </c>
      <c r="C1165" t="s">
        <v>6813</v>
      </c>
      <c r="D1165" t="s">
        <v>16511</v>
      </c>
      <c r="E1165" s="65">
        <f t="shared" si="72"/>
        <v>41426</v>
      </c>
      <c r="F1165">
        <f t="shared" si="73"/>
        <v>2013</v>
      </c>
      <c r="G1165">
        <f t="shared" si="74"/>
        <v>6</v>
      </c>
      <c r="H1165">
        <f t="shared" si="75"/>
        <v>6</v>
      </c>
      <c r="I1165" s="1" t="s">
        <v>15622</v>
      </c>
      <c r="J1165" s="1" t="s">
        <v>17051</v>
      </c>
      <c r="K1165" s="1" t="s">
        <v>17125</v>
      </c>
      <c r="L1165" s="1" t="s">
        <v>15624</v>
      </c>
      <c r="M1165" s="42">
        <v>0.77</v>
      </c>
      <c r="N1165" s="42">
        <v>0.99</v>
      </c>
      <c r="O1165" s="1" t="s">
        <v>15615</v>
      </c>
    </row>
    <row r="1166" spans="1:15" x14ac:dyDescent="0.25">
      <c r="A1166">
        <v>1168</v>
      </c>
      <c r="B1166" t="s">
        <v>10300</v>
      </c>
      <c r="C1166" t="s">
        <v>5079</v>
      </c>
      <c r="D1166" t="s">
        <v>16511</v>
      </c>
      <c r="E1166" s="65">
        <f t="shared" si="72"/>
        <v>41426</v>
      </c>
      <c r="F1166">
        <f t="shared" si="73"/>
        <v>2013</v>
      </c>
      <c r="G1166">
        <f t="shared" si="74"/>
        <v>6</v>
      </c>
      <c r="H1166">
        <f t="shared" si="75"/>
        <v>6</v>
      </c>
      <c r="I1166" s="1" t="s">
        <v>15622</v>
      </c>
      <c r="J1166" s="1" t="s">
        <v>17051</v>
      </c>
      <c r="K1166" s="1" t="s">
        <v>17125</v>
      </c>
      <c r="L1166" s="1" t="s">
        <v>15623</v>
      </c>
      <c r="M1166" s="42">
        <v>1</v>
      </c>
      <c r="N1166" s="42">
        <v>0.56999999999999995</v>
      </c>
      <c r="O1166" s="1" t="s">
        <v>15615</v>
      </c>
    </row>
    <row r="1167" spans="1:15" x14ac:dyDescent="0.25">
      <c r="A1167">
        <v>1169</v>
      </c>
      <c r="B1167" t="s">
        <v>8114</v>
      </c>
      <c r="C1167" t="s">
        <v>7221</v>
      </c>
      <c r="D1167" t="s">
        <v>16512</v>
      </c>
      <c r="E1167" s="65">
        <f t="shared" si="72"/>
        <v>41427</v>
      </c>
      <c r="F1167">
        <f t="shared" si="73"/>
        <v>2013</v>
      </c>
      <c r="G1167">
        <f t="shared" si="74"/>
        <v>6</v>
      </c>
      <c r="H1167">
        <f t="shared" si="75"/>
        <v>7</v>
      </c>
      <c r="I1167" s="1" t="s">
        <v>15622</v>
      </c>
      <c r="J1167" s="1" t="s">
        <v>17051</v>
      </c>
      <c r="K1167" s="1" t="s">
        <v>17125</v>
      </c>
      <c r="L1167" s="1" t="s">
        <v>15623</v>
      </c>
      <c r="M1167" s="42">
        <v>1</v>
      </c>
      <c r="N1167" s="42">
        <v>0.42</v>
      </c>
      <c r="O1167" s="1" t="s">
        <v>15615</v>
      </c>
    </row>
    <row r="1168" spans="1:15" x14ac:dyDescent="0.25">
      <c r="A1168">
        <v>1170</v>
      </c>
      <c r="B1168" t="s">
        <v>11809</v>
      </c>
      <c r="C1168" t="s">
        <v>3603</v>
      </c>
      <c r="D1168" t="s">
        <v>16512</v>
      </c>
      <c r="E1168" s="65">
        <f t="shared" si="72"/>
        <v>41427</v>
      </c>
      <c r="F1168">
        <f t="shared" si="73"/>
        <v>2013</v>
      </c>
      <c r="G1168">
        <f t="shared" si="74"/>
        <v>6</v>
      </c>
      <c r="H1168">
        <f t="shared" si="75"/>
        <v>7</v>
      </c>
      <c r="I1168" s="1" t="s">
        <v>15622</v>
      </c>
      <c r="J1168" s="1" t="s">
        <v>17051</v>
      </c>
      <c r="K1168" s="1" t="s">
        <v>17125</v>
      </c>
      <c r="L1168" s="1" t="s">
        <v>15624</v>
      </c>
      <c r="M1168" s="42">
        <v>1</v>
      </c>
      <c r="N1168" s="42">
        <v>0.95</v>
      </c>
      <c r="O1168" s="1" t="s">
        <v>15615</v>
      </c>
    </row>
    <row r="1169" spans="1:15" x14ac:dyDescent="0.25">
      <c r="A1169">
        <v>1171</v>
      </c>
      <c r="B1169" t="s">
        <v>11423</v>
      </c>
      <c r="C1169" t="s">
        <v>3978</v>
      </c>
      <c r="D1169" t="s">
        <v>16513</v>
      </c>
      <c r="E1169" s="65">
        <f t="shared" si="72"/>
        <v>41428</v>
      </c>
      <c r="F1169">
        <f t="shared" si="73"/>
        <v>2013</v>
      </c>
      <c r="G1169">
        <f t="shared" si="74"/>
        <v>6</v>
      </c>
      <c r="H1169">
        <f t="shared" si="75"/>
        <v>1</v>
      </c>
      <c r="I1169" s="1" t="s">
        <v>15622</v>
      </c>
      <c r="J1169" s="1" t="s">
        <v>17051</v>
      </c>
      <c r="K1169" s="1" t="s">
        <v>17125</v>
      </c>
      <c r="L1169" s="1" t="s">
        <v>15623</v>
      </c>
      <c r="M1169" s="42">
        <v>0.67</v>
      </c>
      <c r="N1169" s="42">
        <v>0.97</v>
      </c>
      <c r="O1169" s="1" t="s">
        <v>15616</v>
      </c>
    </row>
    <row r="1170" spans="1:15" x14ac:dyDescent="0.25">
      <c r="A1170">
        <v>1172</v>
      </c>
      <c r="B1170" t="s">
        <v>10750</v>
      </c>
      <c r="C1170" t="s">
        <v>4639</v>
      </c>
      <c r="D1170" t="s">
        <v>16513</v>
      </c>
      <c r="E1170" s="65">
        <f t="shared" si="72"/>
        <v>41428</v>
      </c>
      <c r="F1170">
        <f t="shared" si="73"/>
        <v>2013</v>
      </c>
      <c r="G1170">
        <f t="shared" si="74"/>
        <v>6</v>
      </c>
      <c r="H1170">
        <f t="shared" si="75"/>
        <v>1</v>
      </c>
      <c r="I1170" s="1" t="s">
        <v>15622</v>
      </c>
      <c r="J1170" s="1" t="s">
        <v>17051</v>
      </c>
      <c r="K1170" s="1" t="s">
        <v>17125</v>
      </c>
      <c r="L1170" s="1" t="s">
        <v>15626</v>
      </c>
      <c r="M1170" s="42">
        <v>1</v>
      </c>
      <c r="N1170" s="42">
        <v>1</v>
      </c>
      <c r="O1170" s="1" t="s">
        <v>15616</v>
      </c>
    </row>
    <row r="1171" spans="1:15" x14ac:dyDescent="0.25">
      <c r="A1171">
        <v>1173</v>
      </c>
      <c r="B1171" t="s">
        <v>10555</v>
      </c>
      <c r="C1171" t="s">
        <v>4829</v>
      </c>
      <c r="D1171" t="s">
        <v>11888</v>
      </c>
      <c r="E1171" s="65">
        <f t="shared" si="72"/>
        <v>41429</v>
      </c>
      <c r="F1171">
        <f t="shared" si="73"/>
        <v>2013</v>
      </c>
      <c r="G1171">
        <f t="shared" si="74"/>
        <v>6</v>
      </c>
      <c r="H1171">
        <f t="shared" si="75"/>
        <v>2</v>
      </c>
      <c r="I1171" s="1" t="s">
        <v>15622</v>
      </c>
      <c r="J1171" s="1" t="s">
        <v>17051</v>
      </c>
      <c r="K1171" s="1" t="s">
        <v>17125</v>
      </c>
      <c r="L1171" s="1" t="s">
        <v>15626</v>
      </c>
      <c r="M1171" s="42">
        <v>1</v>
      </c>
      <c r="N1171" s="42">
        <v>0.96</v>
      </c>
      <c r="O1171" s="1" t="s">
        <v>15616</v>
      </c>
    </row>
    <row r="1172" spans="1:15" x14ac:dyDescent="0.25">
      <c r="A1172">
        <v>1174</v>
      </c>
      <c r="B1172" t="s">
        <v>8748</v>
      </c>
      <c r="C1172" t="s">
        <v>6600</v>
      </c>
      <c r="D1172" t="s">
        <v>16514</v>
      </c>
      <c r="E1172" s="65">
        <f t="shared" si="72"/>
        <v>41431</v>
      </c>
      <c r="F1172">
        <f t="shared" si="73"/>
        <v>2013</v>
      </c>
      <c r="G1172">
        <f t="shared" si="74"/>
        <v>6</v>
      </c>
      <c r="H1172">
        <f t="shared" si="75"/>
        <v>4</v>
      </c>
      <c r="I1172" s="1" t="s">
        <v>15622</v>
      </c>
      <c r="J1172" s="1" t="s">
        <v>17051</v>
      </c>
      <c r="K1172" s="1" t="s">
        <v>17125</v>
      </c>
      <c r="L1172" s="1" t="s">
        <v>15626</v>
      </c>
      <c r="M1172" s="42">
        <v>1</v>
      </c>
      <c r="N1172" s="42">
        <v>0.98</v>
      </c>
      <c r="O1172" s="1" t="s">
        <v>15616</v>
      </c>
    </row>
    <row r="1173" spans="1:15" x14ac:dyDescent="0.25">
      <c r="A1173">
        <v>1175</v>
      </c>
      <c r="B1173" t="s">
        <v>8375</v>
      </c>
      <c r="C1173" t="s">
        <v>6965</v>
      </c>
      <c r="D1173" t="s">
        <v>16515</v>
      </c>
      <c r="E1173" s="65">
        <f t="shared" si="72"/>
        <v>41432</v>
      </c>
      <c r="F1173">
        <f t="shared" si="73"/>
        <v>2013</v>
      </c>
      <c r="G1173">
        <f t="shared" si="74"/>
        <v>6</v>
      </c>
      <c r="H1173">
        <f t="shared" si="75"/>
        <v>5</v>
      </c>
      <c r="I1173" s="1" t="s">
        <v>15622</v>
      </c>
      <c r="J1173" s="1" t="s">
        <v>17051</v>
      </c>
      <c r="K1173" s="1" t="s">
        <v>17125</v>
      </c>
      <c r="L1173" s="1" t="s">
        <v>15624</v>
      </c>
      <c r="M1173" s="42">
        <v>0.54</v>
      </c>
      <c r="N1173" s="42">
        <v>0.86</v>
      </c>
      <c r="O1173" s="1" t="s">
        <v>15615</v>
      </c>
    </row>
    <row r="1174" spans="1:15" x14ac:dyDescent="0.25">
      <c r="A1174">
        <v>1176</v>
      </c>
      <c r="B1174" t="s">
        <v>7872</v>
      </c>
      <c r="C1174" t="s">
        <v>7456</v>
      </c>
      <c r="D1174" t="s">
        <v>16515</v>
      </c>
      <c r="E1174" s="65">
        <f t="shared" si="72"/>
        <v>41432</v>
      </c>
      <c r="F1174">
        <f t="shared" si="73"/>
        <v>2013</v>
      </c>
      <c r="G1174">
        <f t="shared" si="74"/>
        <v>6</v>
      </c>
      <c r="H1174">
        <f t="shared" si="75"/>
        <v>5</v>
      </c>
      <c r="I1174" s="1" t="s">
        <v>15625</v>
      </c>
      <c r="J1174" s="1" t="s">
        <v>17051</v>
      </c>
      <c r="K1174" s="1" t="s">
        <v>17125</v>
      </c>
      <c r="L1174" s="1" t="s">
        <v>15623</v>
      </c>
      <c r="M1174" s="42">
        <v>0.75</v>
      </c>
      <c r="N1174" s="42">
        <v>0.97</v>
      </c>
      <c r="O1174" s="1" t="s">
        <v>15616</v>
      </c>
    </row>
    <row r="1175" spans="1:15" x14ac:dyDescent="0.25">
      <c r="A1175">
        <v>1177</v>
      </c>
      <c r="B1175" t="s">
        <v>9543</v>
      </c>
      <c r="C1175" t="s">
        <v>5817</v>
      </c>
      <c r="D1175" t="s">
        <v>16515</v>
      </c>
      <c r="E1175" s="65">
        <f t="shared" si="72"/>
        <v>41432</v>
      </c>
      <c r="F1175">
        <f t="shared" si="73"/>
        <v>2013</v>
      </c>
      <c r="G1175">
        <f t="shared" si="74"/>
        <v>6</v>
      </c>
      <c r="H1175">
        <f t="shared" si="75"/>
        <v>5</v>
      </c>
      <c r="I1175" s="1" t="s">
        <v>15642</v>
      </c>
      <c r="J1175" s="1" t="s">
        <v>17060</v>
      </c>
      <c r="K1175" s="1" t="s">
        <v>17125</v>
      </c>
      <c r="L1175" s="1" t="s">
        <v>15624</v>
      </c>
      <c r="M1175" s="42">
        <v>1</v>
      </c>
      <c r="N1175" s="42">
        <v>0.67</v>
      </c>
      <c r="O1175" s="1" t="s">
        <v>15615</v>
      </c>
    </row>
    <row r="1176" spans="1:15" x14ac:dyDescent="0.25">
      <c r="A1176">
        <v>1178</v>
      </c>
      <c r="B1176" t="s">
        <v>9008</v>
      </c>
      <c r="C1176" t="s">
        <v>6346</v>
      </c>
      <c r="D1176" t="s">
        <v>16516</v>
      </c>
      <c r="E1176" s="65">
        <f t="shared" si="72"/>
        <v>41434</v>
      </c>
      <c r="F1176">
        <f t="shared" si="73"/>
        <v>2013</v>
      </c>
      <c r="G1176">
        <f t="shared" si="74"/>
        <v>6</v>
      </c>
      <c r="H1176">
        <f t="shared" si="75"/>
        <v>7</v>
      </c>
      <c r="I1176" s="1" t="s">
        <v>15631</v>
      </c>
      <c r="J1176" s="1" t="s">
        <v>17077</v>
      </c>
      <c r="K1176" s="1" t="s">
        <v>17131</v>
      </c>
      <c r="L1176" s="1" t="s">
        <v>15626</v>
      </c>
      <c r="M1176" s="42">
        <v>1</v>
      </c>
      <c r="N1176" s="42">
        <v>1</v>
      </c>
      <c r="O1176" s="1" t="s">
        <v>15616</v>
      </c>
    </row>
    <row r="1177" spans="1:15" x14ac:dyDescent="0.25">
      <c r="A1177">
        <v>1179</v>
      </c>
      <c r="B1177" t="s">
        <v>11575</v>
      </c>
      <c r="C1177" t="s">
        <v>3830</v>
      </c>
      <c r="D1177" t="s">
        <v>16516</v>
      </c>
      <c r="E1177" s="65">
        <f t="shared" si="72"/>
        <v>41434</v>
      </c>
      <c r="F1177">
        <f t="shared" si="73"/>
        <v>2013</v>
      </c>
      <c r="G1177">
        <f t="shared" si="74"/>
        <v>6</v>
      </c>
      <c r="H1177">
        <f t="shared" si="75"/>
        <v>7</v>
      </c>
      <c r="I1177" s="1" t="s">
        <v>15625</v>
      </c>
      <c r="J1177" s="1" t="s">
        <v>17051</v>
      </c>
      <c r="K1177" s="1" t="s">
        <v>17125</v>
      </c>
      <c r="L1177" s="1" t="s">
        <v>15628</v>
      </c>
      <c r="M1177" s="42">
        <v>0</v>
      </c>
      <c r="N1177" s="42">
        <v>0.71</v>
      </c>
      <c r="O1177" s="1" t="s">
        <v>15615</v>
      </c>
    </row>
    <row r="1178" spans="1:15" x14ac:dyDescent="0.25">
      <c r="A1178">
        <v>1180</v>
      </c>
      <c r="B1178" t="s">
        <v>8667</v>
      </c>
      <c r="C1178" t="s">
        <v>6681</v>
      </c>
      <c r="D1178" t="s">
        <v>16516</v>
      </c>
      <c r="E1178" s="65">
        <f t="shared" si="72"/>
        <v>41434</v>
      </c>
      <c r="F1178">
        <f t="shared" si="73"/>
        <v>2013</v>
      </c>
      <c r="G1178">
        <f t="shared" si="74"/>
        <v>6</v>
      </c>
      <c r="H1178">
        <f t="shared" si="75"/>
        <v>7</v>
      </c>
      <c r="I1178" s="1" t="s">
        <v>15622</v>
      </c>
      <c r="J1178" s="1" t="s">
        <v>17051</v>
      </c>
      <c r="K1178" s="1" t="s">
        <v>17125</v>
      </c>
      <c r="L1178" s="1" t="s">
        <v>15624</v>
      </c>
      <c r="M1178" s="42">
        <v>1</v>
      </c>
      <c r="N1178" s="42">
        <v>0.86</v>
      </c>
      <c r="O1178" s="1" t="s">
        <v>15616</v>
      </c>
    </row>
    <row r="1179" spans="1:15" x14ac:dyDescent="0.25">
      <c r="A1179">
        <v>1181</v>
      </c>
      <c r="B1179" t="s">
        <v>8087</v>
      </c>
      <c r="C1179" t="s">
        <v>7246</v>
      </c>
      <c r="D1179" t="s">
        <v>16516</v>
      </c>
      <c r="E1179" s="65">
        <f t="shared" si="72"/>
        <v>41434</v>
      </c>
      <c r="F1179">
        <f t="shared" si="73"/>
        <v>2013</v>
      </c>
      <c r="G1179">
        <f t="shared" si="74"/>
        <v>6</v>
      </c>
      <c r="H1179">
        <f t="shared" si="75"/>
        <v>7</v>
      </c>
      <c r="I1179" s="1" t="s">
        <v>15622</v>
      </c>
      <c r="J1179" s="1" t="s">
        <v>17051</v>
      </c>
      <c r="K1179" s="1" t="s">
        <v>17125</v>
      </c>
      <c r="L1179" s="1" t="s">
        <v>15626</v>
      </c>
      <c r="M1179" s="42">
        <v>1</v>
      </c>
      <c r="N1179" s="42">
        <v>0.47</v>
      </c>
      <c r="O1179" s="1" t="s">
        <v>15616</v>
      </c>
    </row>
    <row r="1180" spans="1:15" x14ac:dyDescent="0.25">
      <c r="A1180">
        <v>1183</v>
      </c>
      <c r="B1180" t="s">
        <v>9893</v>
      </c>
      <c r="C1180" t="s">
        <v>5478</v>
      </c>
      <c r="D1180" t="s">
        <v>16517</v>
      </c>
      <c r="E1180" s="65">
        <f t="shared" si="72"/>
        <v>41435</v>
      </c>
      <c r="F1180">
        <f t="shared" si="73"/>
        <v>2013</v>
      </c>
      <c r="G1180">
        <f t="shared" si="74"/>
        <v>6</v>
      </c>
      <c r="H1180">
        <f t="shared" si="75"/>
        <v>1</v>
      </c>
      <c r="I1180" s="1" t="s">
        <v>15622</v>
      </c>
      <c r="J1180" s="1" t="s">
        <v>17051</v>
      </c>
      <c r="K1180" s="1" t="s">
        <v>17125</v>
      </c>
      <c r="L1180" s="1" t="s">
        <v>15623</v>
      </c>
      <c r="M1180" s="42">
        <v>1</v>
      </c>
      <c r="N1180" s="42">
        <v>0.88</v>
      </c>
      <c r="O1180" s="1" t="s">
        <v>15616</v>
      </c>
    </row>
    <row r="1181" spans="1:15" x14ac:dyDescent="0.25">
      <c r="A1181">
        <v>1184</v>
      </c>
      <c r="B1181" t="s">
        <v>9853</v>
      </c>
      <c r="C1181" t="s">
        <v>5518</v>
      </c>
      <c r="D1181" t="s">
        <v>16517</v>
      </c>
      <c r="E1181" s="65">
        <f t="shared" si="72"/>
        <v>41435</v>
      </c>
      <c r="F1181">
        <f t="shared" si="73"/>
        <v>2013</v>
      </c>
      <c r="G1181">
        <f t="shared" si="74"/>
        <v>6</v>
      </c>
      <c r="H1181">
        <f t="shared" si="75"/>
        <v>1</v>
      </c>
      <c r="I1181" s="1" t="s">
        <v>15622</v>
      </c>
      <c r="J1181" s="1" t="s">
        <v>17051</v>
      </c>
      <c r="K1181" s="1" t="s">
        <v>17125</v>
      </c>
      <c r="L1181" s="1" t="s">
        <v>15626</v>
      </c>
      <c r="M1181" s="42">
        <v>1</v>
      </c>
      <c r="N1181" s="42">
        <v>0.2</v>
      </c>
      <c r="O1181" s="1" t="s">
        <v>15615</v>
      </c>
    </row>
    <row r="1182" spans="1:15" x14ac:dyDescent="0.25">
      <c r="A1182">
        <v>1185</v>
      </c>
      <c r="B1182" t="s">
        <v>10821</v>
      </c>
      <c r="C1182" t="s">
        <v>4572</v>
      </c>
      <c r="D1182" t="s">
        <v>16517</v>
      </c>
      <c r="E1182" s="65">
        <f t="shared" si="72"/>
        <v>41435</v>
      </c>
      <c r="F1182">
        <f t="shared" si="73"/>
        <v>2013</v>
      </c>
      <c r="G1182">
        <f t="shared" si="74"/>
        <v>6</v>
      </c>
      <c r="H1182">
        <f t="shared" si="75"/>
        <v>1</v>
      </c>
      <c r="I1182" s="1" t="s">
        <v>15622</v>
      </c>
      <c r="J1182" s="1" t="s">
        <v>17051</v>
      </c>
      <c r="K1182" s="1" t="s">
        <v>17125</v>
      </c>
      <c r="L1182" s="1" t="s">
        <v>15626</v>
      </c>
      <c r="M1182" s="42">
        <v>1</v>
      </c>
      <c r="N1182" s="42">
        <v>0.93</v>
      </c>
      <c r="O1182" s="1" t="s">
        <v>15615</v>
      </c>
    </row>
    <row r="1183" spans="1:15" x14ac:dyDescent="0.25">
      <c r="A1183">
        <v>1186</v>
      </c>
      <c r="B1183" t="s">
        <v>10529</v>
      </c>
      <c r="C1183" t="s">
        <v>4854</v>
      </c>
      <c r="D1183" t="s">
        <v>16517</v>
      </c>
      <c r="E1183" s="65">
        <f t="shared" si="72"/>
        <v>41435</v>
      </c>
      <c r="F1183">
        <f t="shared" si="73"/>
        <v>2013</v>
      </c>
      <c r="G1183">
        <f t="shared" si="74"/>
        <v>6</v>
      </c>
      <c r="H1183">
        <f t="shared" si="75"/>
        <v>1</v>
      </c>
      <c r="I1183" s="1" t="s">
        <v>15622</v>
      </c>
      <c r="J1183" s="1" t="s">
        <v>17051</v>
      </c>
      <c r="K1183" s="1" t="s">
        <v>17125</v>
      </c>
      <c r="L1183" s="1" t="s">
        <v>15626</v>
      </c>
      <c r="M1183" s="42">
        <v>1</v>
      </c>
      <c r="N1183" s="42">
        <v>0.93</v>
      </c>
      <c r="O1183" s="1" t="s">
        <v>15615</v>
      </c>
    </row>
    <row r="1184" spans="1:15" x14ac:dyDescent="0.25">
      <c r="A1184">
        <v>1187</v>
      </c>
      <c r="B1184" t="s">
        <v>11554</v>
      </c>
      <c r="C1184" t="s">
        <v>3851</v>
      </c>
      <c r="D1184" t="s">
        <v>16518</v>
      </c>
      <c r="E1184" s="65">
        <f t="shared" si="72"/>
        <v>41436</v>
      </c>
      <c r="F1184">
        <f t="shared" si="73"/>
        <v>2013</v>
      </c>
      <c r="G1184">
        <f t="shared" si="74"/>
        <v>6</v>
      </c>
      <c r="H1184">
        <f t="shared" si="75"/>
        <v>2</v>
      </c>
      <c r="I1184" s="1" t="s">
        <v>15622</v>
      </c>
      <c r="J1184" s="1" t="s">
        <v>17051</v>
      </c>
      <c r="K1184" s="1" t="s">
        <v>17125</v>
      </c>
      <c r="L1184" s="1" t="s">
        <v>15626</v>
      </c>
      <c r="M1184" s="42">
        <v>1</v>
      </c>
      <c r="N1184" s="42">
        <v>0.91</v>
      </c>
      <c r="O1184" s="1" t="s">
        <v>15616</v>
      </c>
    </row>
    <row r="1185" spans="1:15" x14ac:dyDescent="0.25">
      <c r="A1185">
        <v>1188</v>
      </c>
      <c r="B1185" t="s">
        <v>11599</v>
      </c>
      <c r="C1185" t="s">
        <v>3806</v>
      </c>
      <c r="D1185" t="s">
        <v>16519</v>
      </c>
      <c r="E1185" s="65">
        <f t="shared" si="72"/>
        <v>41437</v>
      </c>
      <c r="F1185">
        <f t="shared" si="73"/>
        <v>2013</v>
      </c>
      <c r="G1185">
        <f t="shared" si="74"/>
        <v>6</v>
      </c>
      <c r="H1185">
        <f t="shared" si="75"/>
        <v>3</v>
      </c>
      <c r="I1185" s="1" t="s">
        <v>15622</v>
      </c>
      <c r="J1185" s="1" t="s">
        <v>17051</v>
      </c>
      <c r="K1185" s="1" t="s">
        <v>17125</v>
      </c>
      <c r="L1185" s="1" t="s">
        <v>15626</v>
      </c>
      <c r="M1185" s="42">
        <v>1</v>
      </c>
      <c r="N1185" s="42">
        <v>0.98</v>
      </c>
      <c r="O1185" s="1" t="s">
        <v>15616</v>
      </c>
    </row>
    <row r="1186" spans="1:15" x14ac:dyDescent="0.25">
      <c r="A1186">
        <v>1189</v>
      </c>
      <c r="B1186" t="s">
        <v>10284</v>
      </c>
      <c r="C1186" t="s">
        <v>5095</v>
      </c>
      <c r="D1186" t="s">
        <v>16520</v>
      </c>
      <c r="E1186" s="65">
        <f t="shared" si="72"/>
        <v>41438</v>
      </c>
      <c r="F1186">
        <f t="shared" si="73"/>
        <v>2013</v>
      </c>
      <c r="G1186">
        <f t="shared" si="74"/>
        <v>6</v>
      </c>
      <c r="H1186">
        <f t="shared" si="75"/>
        <v>4</v>
      </c>
      <c r="I1186" s="1" t="s">
        <v>15622</v>
      </c>
      <c r="J1186" s="1" t="s">
        <v>17051</v>
      </c>
      <c r="K1186" s="1" t="s">
        <v>17125</v>
      </c>
      <c r="L1186" s="1" t="s">
        <v>15624</v>
      </c>
      <c r="M1186" s="42">
        <v>1</v>
      </c>
      <c r="N1186" s="42">
        <v>0.61</v>
      </c>
      <c r="O1186" s="1" t="s">
        <v>15615</v>
      </c>
    </row>
    <row r="1187" spans="1:15" x14ac:dyDescent="0.25">
      <c r="A1187">
        <v>1190</v>
      </c>
      <c r="B1187" t="s">
        <v>10370</v>
      </c>
      <c r="C1187" t="s">
        <v>5009</v>
      </c>
      <c r="D1187" t="s">
        <v>16520</v>
      </c>
      <c r="E1187" s="65">
        <f t="shared" si="72"/>
        <v>41438</v>
      </c>
      <c r="F1187">
        <f t="shared" si="73"/>
        <v>2013</v>
      </c>
      <c r="G1187">
        <f t="shared" si="74"/>
        <v>6</v>
      </c>
      <c r="H1187">
        <f t="shared" si="75"/>
        <v>4</v>
      </c>
      <c r="I1187" s="1" t="s">
        <v>15622</v>
      </c>
      <c r="J1187" s="1" t="s">
        <v>17051</v>
      </c>
      <c r="K1187" s="1" t="s">
        <v>17125</v>
      </c>
      <c r="L1187" s="1" t="s">
        <v>15626</v>
      </c>
      <c r="M1187" s="42">
        <v>1</v>
      </c>
      <c r="N1187" s="42">
        <v>1</v>
      </c>
      <c r="O1187" s="1" t="s">
        <v>15616</v>
      </c>
    </row>
    <row r="1188" spans="1:15" x14ac:dyDescent="0.25">
      <c r="A1188">
        <v>1191</v>
      </c>
      <c r="B1188" t="s">
        <v>9918</v>
      </c>
      <c r="C1188" t="s">
        <v>5453</v>
      </c>
      <c r="D1188" t="s">
        <v>11889</v>
      </c>
      <c r="E1188" s="65">
        <f t="shared" si="72"/>
        <v>41440</v>
      </c>
      <c r="F1188">
        <f t="shared" si="73"/>
        <v>2013</v>
      </c>
      <c r="G1188">
        <f t="shared" si="74"/>
        <v>6</v>
      </c>
      <c r="H1188">
        <f t="shared" si="75"/>
        <v>6</v>
      </c>
      <c r="I1188" s="1" t="s">
        <v>15622</v>
      </c>
      <c r="J1188" s="1" t="s">
        <v>17051</v>
      </c>
      <c r="K1188" s="1" t="s">
        <v>17125</v>
      </c>
      <c r="L1188" s="1" t="s">
        <v>15624</v>
      </c>
      <c r="M1188" s="42">
        <v>1</v>
      </c>
      <c r="N1188" s="42">
        <v>0.98</v>
      </c>
      <c r="O1188" s="1" t="s">
        <v>15616</v>
      </c>
    </row>
    <row r="1189" spans="1:15" x14ac:dyDescent="0.25">
      <c r="A1189">
        <v>1192</v>
      </c>
      <c r="B1189" t="s">
        <v>11671</v>
      </c>
      <c r="C1189" t="s">
        <v>3734</v>
      </c>
      <c r="D1189" t="s">
        <v>11889</v>
      </c>
      <c r="E1189" s="65">
        <f t="shared" si="72"/>
        <v>41440</v>
      </c>
      <c r="F1189">
        <f t="shared" si="73"/>
        <v>2013</v>
      </c>
      <c r="G1189">
        <f t="shared" si="74"/>
        <v>6</v>
      </c>
      <c r="H1189">
        <f t="shared" si="75"/>
        <v>6</v>
      </c>
      <c r="I1189" s="1" t="s">
        <v>15622</v>
      </c>
      <c r="J1189" s="1" t="s">
        <v>17051</v>
      </c>
      <c r="K1189" s="1" t="s">
        <v>17125</v>
      </c>
      <c r="L1189" s="1" t="s">
        <v>15626</v>
      </c>
      <c r="M1189" s="42">
        <v>1</v>
      </c>
      <c r="N1189" s="42">
        <v>0.96</v>
      </c>
      <c r="O1189" s="1" t="s">
        <v>15616</v>
      </c>
    </row>
    <row r="1190" spans="1:15" x14ac:dyDescent="0.25">
      <c r="A1190">
        <v>1193</v>
      </c>
      <c r="B1190" t="s">
        <v>10497</v>
      </c>
      <c r="C1190" t="s">
        <v>4886</v>
      </c>
      <c r="D1190" t="s">
        <v>16521</v>
      </c>
      <c r="E1190" s="65">
        <f t="shared" si="72"/>
        <v>41441</v>
      </c>
      <c r="F1190">
        <f t="shared" si="73"/>
        <v>2013</v>
      </c>
      <c r="G1190">
        <f t="shared" si="74"/>
        <v>6</v>
      </c>
      <c r="H1190">
        <f t="shared" si="75"/>
        <v>7</v>
      </c>
      <c r="I1190" s="1" t="s">
        <v>15622</v>
      </c>
      <c r="J1190" s="1" t="s">
        <v>17051</v>
      </c>
      <c r="K1190" s="1" t="s">
        <v>17125</v>
      </c>
      <c r="L1190" s="1" t="s">
        <v>15624</v>
      </c>
      <c r="M1190" s="42">
        <v>1</v>
      </c>
      <c r="N1190" s="42">
        <v>0.74</v>
      </c>
      <c r="O1190" s="1" t="s">
        <v>15615</v>
      </c>
    </row>
    <row r="1191" spans="1:15" x14ac:dyDescent="0.25">
      <c r="A1191">
        <v>1194</v>
      </c>
      <c r="B1191" t="s">
        <v>10994</v>
      </c>
      <c r="C1191" t="s">
        <v>4403</v>
      </c>
      <c r="D1191" t="s">
        <v>16522</v>
      </c>
      <c r="E1191" s="65">
        <f t="shared" si="72"/>
        <v>41442</v>
      </c>
      <c r="F1191">
        <f t="shared" si="73"/>
        <v>2013</v>
      </c>
      <c r="G1191">
        <f t="shared" si="74"/>
        <v>6</v>
      </c>
      <c r="H1191">
        <f t="shared" si="75"/>
        <v>1</v>
      </c>
      <c r="I1191" s="1" t="s">
        <v>15622</v>
      </c>
      <c r="J1191" s="1" t="s">
        <v>17051</v>
      </c>
      <c r="K1191" s="1" t="s">
        <v>17125</v>
      </c>
      <c r="L1191" s="1" t="s">
        <v>15626</v>
      </c>
      <c r="M1191" s="42">
        <v>1</v>
      </c>
      <c r="N1191" s="42">
        <v>0.94</v>
      </c>
      <c r="O1191" s="1" t="s">
        <v>15616</v>
      </c>
    </row>
    <row r="1192" spans="1:15" x14ac:dyDescent="0.25">
      <c r="A1192">
        <v>1195</v>
      </c>
      <c r="B1192" t="s">
        <v>9659</v>
      </c>
      <c r="C1192" t="s">
        <v>5705</v>
      </c>
      <c r="D1192" t="s">
        <v>16522</v>
      </c>
      <c r="E1192" s="65">
        <f t="shared" si="72"/>
        <v>41442</v>
      </c>
      <c r="F1192">
        <f t="shared" si="73"/>
        <v>2013</v>
      </c>
      <c r="G1192">
        <f t="shared" si="74"/>
        <v>6</v>
      </c>
      <c r="H1192">
        <f t="shared" si="75"/>
        <v>1</v>
      </c>
      <c r="I1192" s="1" t="s">
        <v>15622</v>
      </c>
      <c r="J1192" s="1" t="s">
        <v>17051</v>
      </c>
      <c r="K1192" s="1" t="s">
        <v>17125</v>
      </c>
      <c r="L1192" s="1" t="s">
        <v>15624</v>
      </c>
      <c r="M1192" s="42">
        <v>1</v>
      </c>
      <c r="N1192" s="42">
        <v>0.67</v>
      </c>
      <c r="O1192" s="1" t="s">
        <v>15615</v>
      </c>
    </row>
    <row r="1193" spans="1:15" x14ac:dyDescent="0.25">
      <c r="A1193">
        <v>1196</v>
      </c>
      <c r="B1193" t="s">
        <v>9708</v>
      </c>
      <c r="C1193" t="s">
        <v>3562</v>
      </c>
      <c r="D1193" t="s">
        <v>16522</v>
      </c>
      <c r="E1193" s="65">
        <f t="shared" si="72"/>
        <v>41442</v>
      </c>
      <c r="F1193">
        <f t="shared" si="73"/>
        <v>2013</v>
      </c>
      <c r="G1193">
        <f t="shared" si="74"/>
        <v>6</v>
      </c>
      <c r="H1193">
        <f t="shared" si="75"/>
        <v>1</v>
      </c>
      <c r="I1193" s="1" t="s">
        <v>15622</v>
      </c>
      <c r="J1193" s="1" t="s">
        <v>17051</v>
      </c>
      <c r="K1193" s="1" t="s">
        <v>17125</v>
      </c>
      <c r="L1193" s="1" t="s">
        <v>15626</v>
      </c>
      <c r="M1193" s="42">
        <v>1</v>
      </c>
      <c r="N1193" s="42">
        <v>0.96</v>
      </c>
      <c r="O1193" s="1" t="s">
        <v>15616</v>
      </c>
    </row>
    <row r="1194" spans="1:15" x14ac:dyDescent="0.25">
      <c r="A1194">
        <v>1197</v>
      </c>
      <c r="B1194" t="s">
        <v>9391</v>
      </c>
      <c r="C1194" t="s">
        <v>5966</v>
      </c>
      <c r="D1194" t="s">
        <v>16522</v>
      </c>
      <c r="E1194" s="65">
        <f t="shared" si="72"/>
        <v>41442</v>
      </c>
      <c r="F1194">
        <f t="shared" si="73"/>
        <v>2013</v>
      </c>
      <c r="G1194">
        <f t="shared" si="74"/>
        <v>6</v>
      </c>
      <c r="H1194">
        <f t="shared" si="75"/>
        <v>1</v>
      </c>
      <c r="I1194" s="1" t="s">
        <v>15625</v>
      </c>
      <c r="J1194" s="1" t="s">
        <v>17051</v>
      </c>
      <c r="K1194" s="1" t="s">
        <v>17125</v>
      </c>
      <c r="L1194" s="1" t="s">
        <v>15626</v>
      </c>
      <c r="M1194" s="42">
        <v>1</v>
      </c>
      <c r="N1194" s="42">
        <v>0.82</v>
      </c>
      <c r="O1194" s="1" t="s">
        <v>15616</v>
      </c>
    </row>
    <row r="1195" spans="1:15" x14ac:dyDescent="0.25">
      <c r="A1195">
        <v>1198</v>
      </c>
      <c r="B1195" t="s">
        <v>11648</v>
      </c>
      <c r="C1195" t="s">
        <v>3757</v>
      </c>
      <c r="D1195" t="s">
        <v>16522</v>
      </c>
      <c r="E1195" s="65">
        <f t="shared" si="72"/>
        <v>41442</v>
      </c>
      <c r="F1195">
        <f t="shared" si="73"/>
        <v>2013</v>
      </c>
      <c r="G1195">
        <f t="shared" si="74"/>
        <v>6</v>
      </c>
      <c r="H1195">
        <f t="shared" si="75"/>
        <v>1</v>
      </c>
      <c r="I1195" s="1" t="s">
        <v>15622</v>
      </c>
      <c r="J1195" s="1" t="s">
        <v>17051</v>
      </c>
      <c r="K1195" s="1" t="s">
        <v>17125</v>
      </c>
      <c r="L1195" s="1" t="s">
        <v>15626</v>
      </c>
      <c r="M1195" s="42">
        <v>1</v>
      </c>
      <c r="N1195" s="42">
        <v>0.99</v>
      </c>
      <c r="O1195" s="1" t="s">
        <v>15616</v>
      </c>
    </row>
    <row r="1196" spans="1:15" x14ac:dyDescent="0.25">
      <c r="A1196">
        <v>1199</v>
      </c>
      <c r="B1196" t="s">
        <v>7978</v>
      </c>
      <c r="C1196" t="s">
        <v>7353</v>
      </c>
      <c r="D1196" t="s">
        <v>16522</v>
      </c>
      <c r="E1196" s="65">
        <f t="shared" si="72"/>
        <v>41442</v>
      </c>
      <c r="F1196">
        <f t="shared" si="73"/>
        <v>2013</v>
      </c>
      <c r="G1196">
        <f t="shared" si="74"/>
        <v>6</v>
      </c>
      <c r="H1196">
        <f t="shared" si="75"/>
        <v>1</v>
      </c>
      <c r="I1196" s="1" t="s">
        <v>15622</v>
      </c>
      <c r="J1196" s="1" t="s">
        <v>17051</v>
      </c>
      <c r="K1196" s="1" t="s">
        <v>17125</v>
      </c>
      <c r="L1196" s="1" t="s">
        <v>15626</v>
      </c>
      <c r="M1196" s="42">
        <v>1</v>
      </c>
      <c r="N1196" s="42">
        <v>0.89</v>
      </c>
      <c r="O1196" s="1" t="s">
        <v>15616</v>
      </c>
    </row>
    <row r="1197" spans="1:15" x14ac:dyDescent="0.25">
      <c r="A1197">
        <v>1200</v>
      </c>
      <c r="B1197" t="s">
        <v>8614</v>
      </c>
      <c r="C1197" t="s">
        <v>6733</v>
      </c>
      <c r="D1197" t="s">
        <v>11890</v>
      </c>
      <c r="E1197" s="65">
        <f t="shared" si="72"/>
        <v>41447</v>
      </c>
      <c r="F1197">
        <f t="shared" si="73"/>
        <v>2013</v>
      </c>
      <c r="G1197">
        <f t="shared" si="74"/>
        <v>6</v>
      </c>
      <c r="H1197">
        <f t="shared" si="75"/>
        <v>6</v>
      </c>
      <c r="I1197" s="1" t="s">
        <v>15622</v>
      </c>
      <c r="J1197" s="1" t="s">
        <v>17051</v>
      </c>
      <c r="K1197" s="1" t="s">
        <v>17125</v>
      </c>
      <c r="L1197" s="1" t="s">
        <v>15626</v>
      </c>
      <c r="M1197" s="42">
        <v>1</v>
      </c>
      <c r="N1197" s="42">
        <v>1</v>
      </c>
      <c r="O1197" s="1" t="s">
        <v>15616</v>
      </c>
    </row>
    <row r="1198" spans="1:15" x14ac:dyDescent="0.25">
      <c r="A1198">
        <v>1201</v>
      </c>
      <c r="B1198" t="s">
        <v>10820</v>
      </c>
      <c r="C1198" t="s">
        <v>4573</v>
      </c>
      <c r="D1198" t="s">
        <v>16523</v>
      </c>
      <c r="E1198" s="65">
        <f t="shared" si="72"/>
        <v>41448</v>
      </c>
      <c r="F1198">
        <f t="shared" si="73"/>
        <v>2013</v>
      </c>
      <c r="G1198">
        <f t="shared" si="74"/>
        <v>6</v>
      </c>
      <c r="H1198">
        <f t="shared" si="75"/>
        <v>7</v>
      </c>
      <c r="I1198" s="1" t="s">
        <v>15622</v>
      </c>
      <c r="J1198" s="1" t="s">
        <v>17051</v>
      </c>
      <c r="K1198" s="1" t="s">
        <v>17125</v>
      </c>
      <c r="L1198" s="1" t="s">
        <v>15626</v>
      </c>
      <c r="M1198" s="42">
        <v>1</v>
      </c>
      <c r="N1198" s="42">
        <v>1</v>
      </c>
      <c r="O1198" s="1" t="s">
        <v>15616</v>
      </c>
    </row>
    <row r="1199" spans="1:15" x14ac:dyDescent="0.25">
      <c r="A1199">
        <v>1202</v>
      </c>
      <c r="B1199" t="s">
        <v>11434</v>
      </c>
      <c r="C1199" t="s">
        <v>3967</v>
      </c>
      <c r="D1199" t="s">
        <v>16523</v>
      </c>
      <c r="E1199" s="65">
        <f t="shared" si="72"/>
        <v>41448</v>
      </c>
      <c r="F1199">
        <f t="shared" si="73"/>
        <v>2013</v>
      </c>
      <c r="G1199">
        <f t="shared" si="74"/>
        <v>6</v>
      </c>
      <c r="H1199">
        <f t="shared" si="75"/>
        <v>7</v>
      </c>
      <c r="I1199" s="1" t="s">
        <v>15622</v>
      </c>
      <c r="J1199" s="1" t="s">
        <v>17051</v>
      </c>
      <c r="K1199" s="1" t="s">
        <v>17125</v>
      </c>
      <c r="L1199" s="1" t="s">
        <v>15626</v>
      </c>
      <c r="M1199" s="42">
        <v>1</v>
      </c>
      <c r="N1199" s="42">
        <v>1</v>
      </c>
      <c r="O1199" s="1" t="s">
        <v>15616</v>
      </c>
    </row>
    <row r="1200" spans="1:15" x14ac:dyDescent="0.25">
      <c r="A1200">
        <v>1203</v>
      </c>
      <c r="B1200" t="s">
        <v>9430</v>
      </c>
      <c r="C1200" t="s">
        <v>4332</v>
      </c>
      <c r="D1200" t="s">
        <v>16523</v>
      </c>
      <c r="E1200" s="65">
        <f t="shared" si="72"/>
        <v>41448</v>
      </c>
      <c r="F1200">
        <f t="shared" si="73"/>
        <v>2013</v>
      </c>
      <c r="G1200">
        <f t="shared" si="74"/>
        <v>6</v>
      </c>
      <c r="H1200">
        <f t="shared" si="75"/>
        <v>7</v>
      </c>
      <c r="I1200" s="1" t="s">
        <v>15622</v>
      </c>
      <c r="J1200" s="1" t="s">
        <v>17051</v>
      </c>
      <c r="K1200" s="1" t="s">
        <v>17125</v>
      </c>
      <c r="L1200" s="1" t="s">
        <v>15624</v>
      </c>
      <c r="M1200" s="42">
        <v>1</v>
      </c>
      <c r="N1200" s="42">
        <v>0.9</v>
      </c>
      <c r="O1200" s="1" t="s">
        <v>15616</v>
      </c>
    </row>
    <row r="1201" spans="1:15" x14ac:dyDescent="0.25">
      <c r="A1201">
        <v>1204</v>
      </c>
      <c r="B1201" t="s">
        <v>9696</v>
      </c>
      <c r="C1201" t="s">
        <v>5668</v>
      </c>
      <c r="D1201" t="s">
        <v>16524</v>
      </c>
      <c r="E1201" s="65">
        <f t="shared" si="72"/>
        <v>41449</v>
      </c>
      <c r="F1201">
        <f t="shared" si="73"/>
        <v>2013</v>
      </c>
      <c r="G1201">
        <f t="shared" si="74"/>
        <v>6</v>
      </c>
      <c r="H1201">
        <f t="shared" si="75"/>
        <v>1</v>
      </c>
      <c r="I1201" s="1" t="s">
        <v>15622</v>
      </c>
      <c r="J1201" s="1" t="s">
        <v>17051</v>
      </c>
      <c r="K1201" s="1" t="s">
        <v>17125</v>
      </c>
      <c r="L1201" s="1" t="s">
        <v>15626</v>
      </c>
      <c r="M1201" s="42">
        <v>1</v>
      </c>
      <c r="N1201" s="42">
        <v>0.82</v>
      </c>
      <c r="O1201" s="1" t="s">
        <v>15616</v>
      </c>
    </row>
    <row r="1202" spans="1:15" x14ac:dyDescent="0.25">
      <c r="A1202">
        <v>1205</v>
      </c>
      <c r="B1202" t="s">
        <v>10206</v>
      </c>
      <c r="C1202" t="s">
        <v>5173</v>
      </c>
      <c r="D1202" t="s">
        <v>16525</v>
      </c>
      <c r="E1202" s="65">
        <f t="shared" si="72"/>
        <v>41450</v>
      </c>
      <c r="F1202">
        <f t="shared" si="73"/>
        <v>2013</v>
      </c>
      <c r="G1202">
        <f t="shared" si="74"/>
        <v>6</v>
      </c>
      <c r="H1202">
        <f t="shared" si="75"/>
        <v>2</v>
      </c>
      <c r="I1202" s="1" t="s">
        <v>15642</v>
      </c>
      <c r="J1202" s="1" t="s">
        <v>17060</v>
      </c>
      <c r="K1202" s="1" t="s">
        <v>17125</v>
      </c>
      <c r="L1202" s="1" t="s">
        <v>15623</v>
      </c>
      <c r="M1202" s="42">
        <v>0.56000000000000005</v>
      </c>
      <c r="N1202" s="42">
        <v>0.5</v>
      </c>
      <c r="O1202" s="1" t="s">
        <v>15615</v>
      </c>
    </row>
    <row r="1203" spans="1:15" x14ac:dyDescent="0.25">
      <c r="A1203">
        <v>1206</v>
      </c>
      <c r="B1203" t="s">
        <v>11446</v>
      </c>
      <c r="C1203" t="s">
        <v>3955</v>
      </c>
      <c r="D1203" t="s">
        <v>11891</v>
      </c>
      <c r="E1203" s="65">
        <f t="shared" si="72"/>
        <v>41451</v>
      </c>
      <c r="F1203">
        <f t="shared" si="73"/>
        <v>2013</v>
      </c>
      <c r="G1203">
        <f t="shared" si="74"/>
        <v>6</v>
      </c>
      <c r="H1203">
        <f t="shared" si="75"/>
        <v>3</v>
      </c>
      <c r="I1203" s="1" t="s">
        <v>15622</v>
      </c>
      <c r="J1203" s="1" t="s">
        <v>17051</v>
      </c>
      <c r="K1203" s="1" t="s">
        <v>17125</v>
      </c>
      <c r="L1203" s="1" t="s">
        <v>15624</v>
      </c>
      <c r="M1203" s="42">
        <v>1</v>
      </c>
      <c r="N1203" s="42">
        <v>0.92</v>
      </c>
      <c r="O1203" s="1" t="s">
        <v>15615</v>
      </c>
    </row>
    <row r="1204" spans="1:15" x14ac:dyDescent="0.25">
      <c r="A1204">
        <v>1207</v>
      </c>
      <c r="B1204" t="s">
        <v>7679</v>
      </c>
      <c r="C1204" t="s">
        <v>7638</v>
      </c>
      <c r="D1204" t="s">
        <v>11891</v>
      </c>
      <c r="E1204" s="65">
        <f t="shared" si="72"/>
        <v>41451</v>
      </c>
      <c r="F1204">
        <f t="shared" si="73"/>
        <v>2013</v>
      </c>
      <c r="G1204">
        <f t="shared" si="74"/>
        <v>6</v>
      </c>
      <c r="H1204">
        <f t="shared" si="75"/>
        <v>3</v>
      </c>
      <c r="I1204" s="1" t="s">
        <v>15622</v>
      </c>
      <c r="J1204" s="1" t="s">
        <v>17051</v>
      </c>
      <c r="K1204" s="1" t="s">
        <v>17125</v>
      </c>
      <c r="L1204" s="1" t="s">
        <v>15624</v>
      </c>
      <c r="M1204" s="42">
        <v>0.85</v>
      </c>
      <c r="N1204" s="42">
        <v>0.99</v>
      </c>
      <c r="O1204" s="1" t="s">
        <v>15615</v>
      </c>
    </row>
    <row r="1205" spans="1:15" x14ac:dyDescent="0.25">
      <c r="A1205">
        <v>1208</v>
      </c>
      <c r="B1205" t="s">
        <v>11583</v>
      </c>
      <c r="C1205" t="s">
        <v>3822</v>
      </c>
      <c r="D1205" t="s">
        <v>11892</v>
      </c>
      <c r="E1205" s="65">
        <f t="shared" si="72"/>
        <v>41452</v>
      </c>
      <c r="F1205">
        <f t="shared" si="73"/>
        <v>2013</v>
      </c>
      <c r="G1205">
        <f t="shared" si="74"/>
        <v>6</v>
      </c>
      <c r="H1205">
        <f t="shared" si="75"/>
        <v>4</v>
      </c>
      <c r="I1205" s="1" t="s">
        <v>15622</v>
      </c>
      <c r="J1205" s="1" t="s">
        <v>17051</v>
      </c>
      <c r="K1205" s="1" t="s">
        <v>17125</v>
      </c>
      <c r="L1205" s="1" t="s">
        <v>15626</v>
      </c>
      <c r="M1205" s="42">
        <v>1</v>
      </c>
      <c r="N1205" s="42">
        <v>1</v>
      </c>
      <c r="O1205" s="1" t="s">
        <v>15616</v>
      </c>
    </row>
    <row r="1206" spans="1:15" x14ac:dyDescent="0.25">
      <c r="A1206">
        <v>1209</v>
      </c>
      <c r="B1206" t="s">
        <v>11272</v>
      </c>
      <c r="C1206" t="s">
        <v>4129</v>
      </c>
      <c r="D1206" t="s">
        <v>16526</v>
      </c>
      <c r="E1206" s="65">
        <f t="shared" si="72"/>
        <v>41453</v>
      </c>
      <c r="F1206">
        <f t="shared" si="73"/>
        <v>2013</v>
      </c>
      <c r="G1206">
        <f t="shared" si="74"/>
        <v>6</v>
      </c>
      <c r="H1206">
        <f t="shared" si="75"/>
        <v>5</v>
      </c>
      <c r="I1206" s="1" t="s">
        <v>15622</v>
      </c>
      <c r="J1206" s="1" t="s">
        <v>17051</v>
      </c>
      <c r="K1206" s="1" t="s">
        <v>17125</v>
      </c>
      <c r="L1206" s="1" t="s">
        <v>15626</v>
      </c>
      <c r="M1206" s="42">
        <v>1</v>
      </c>
      <c r="N1206" s="42">
        <v>0.5</v>
      </c>
      <c r="O1206" s="1" t="s">
        <v>15615</v>
      </c>
    </row>
    <row r="1207" spans="1:15" x14ac:dyDescent="0.25">
      <c r="A1207">
        <v>1210</v>
      </c>
      <c r="B1207" t="s">
        <v>9625</v>
      </c>
      <c r="C1207" t="s">
        <v>5738</v>
      </c>
      <c r="D1207" t="s">
        <v>16526</v>
      </c>
      <c r="E1207" s="65">
        <f t="shared" si="72"/>
        <v>41453</v>
      </c>
      <c r="F1207">
        <f t="shared" si="73"/>
        <v>2013</v>
      </c>
      <c r="G1207">
        <f t="shared" si="74"/>
        <v>6</v>
      </c>
      <c r="H1207">
        <f t="shared" si="75"/>
        <v>5</v>
      </c>
      <c r="I1207" s="1" t="s">
        <v>15622</v>
      </c>
      <c r="J1207" s="1" t="s">
        <v>17051</v>
      </c>
      <c r="K1207" s="1" t="s">
        <v>17125</v>
      </c>
      <c r="L1207" s="1" t="s">
        <v>15626</v>
      </c>
      <c r="M1207" s="42">
        <v>1</v>
      </c>
      <c r="N1207" s="42">
        <v>0.5</v>
      </c>
      <c r="O1207" s="1" t="s">
        <v>15615</v>
      </c>
    </row>
    <row r="1208" spans="1:15" x14ac:dyDescent="0.25">
      <c r="A1208">
        <v>1211</v>
      </c>
      <c r="B1208" t="s">
        <v>8273</v>
      </c>
      <c r="C1208" t="s">
        <v>7062</v>
      </c>
      <c r="D1208" t="s">
        <v>16527</v>
      </c>
      <c r="E1208" s="65">
        <f t="shared" si="72"/>
        <v>41454</v>
      </c>
      <c r="F1208">
        <f t="shared" si="73"/>
        <v>2013</v>
      </c>
      <c r="G1208">
        <f t="shared" si="74"/>
        <v>6</v>
      </c>
      <c r="H1208">
        <f t="shared" si="75"/>
        <v>6</v>
      </c>
      <c r="I1208" s="1" t="s">
        <v>15622</v>
      </c>
      <c r="J1208" s="1" t="s">
        <v>17051</v>
      </c>
      <c r="K1208" s="1" t="s">
        <v>17125</v>
      </c>
      <c r="L1208" s="1" t="s">
        <v>15626</v>
      </c>
      <c r="M1208" s="42">
        <v>0.83</v>
      </c>
      <c r="N1208" s="42">
        <v>0.98</v>
      </c>
      <c r="O1208" s="1" t="s">
        <v>15615</v>
      </c>
    </row>
    <row r="1209" spans="1:15" x14ac:dyDescent="0.25">
      <c r="A1209">
        <v>1212</v>
      </c>
      <c r="B1209" t="s">
        <v>9477</v>
      </c>
      <c r="C1209" t="s">
        <v>5882</v>
      </c>
      <c r="D1209" t="s">
        <v>16527</v>
      </c>
      <c r="E1209" s="65">
        <f t="shared" si="72"/>
        <v>41454</v>
      </c>
      <c r="F1209">
        <f t="shared" si="73"/>
        <v>2013</v>
      </c>
      <c r="G1209">
        <f t="shared" si="74"/>
        <v>6</v>
      </c>
      <c r="H1209">
        <f t="shared" si="75"/>
        <v>6</v>
      </c>
      <c r="I1209" s="1" t="s">
        <v>15625</v>
      </c>
      <c r="J1209" s="1" t="s">
        <v>17051</v>
      </c>
      <c r="K1209" s="1" t="s">
        <v>17125</v>
      </c>
      <c r="L1209" s="1" t="s">
        <v>15626</v>
      </c>
      <c r="M1209" s="42">
        <v>1</v>
      </c>
      <c r="N1209" s="42">
        <v>0.83</v>
      </c>
      <c r="O1209" s="1" t="s">
        <v>15616</v>
      </c>
    </row>
    <row r="1210" spans="1:15" x14ac:dyDescent="0.25">
      <c r="A1210">
        <v>1213</v>
      </c>
      <c r="B1210" t="s">
        <v>8412</v>
      </c>
      <c r="C1210" t="s">
        <v>6930</v>
      </c>
      <c r="D1210" t="s">
        <v>16528</v>
      </c>
      <c r="E1210" s="65">
        <f t="shared" si="72"/>
        <v>41455</v>
      </c>
      <c r="F1210">
        <f t="shared" si="73"/>
        <v>2013</v>
      </c>
      <c r="G1210">
        <f t="shared" si="74"/>
        <v>6</v>
      </c>
      <c r="H1210">
        <f t="shared" si="75"/>
        <v>7</v>
      </c>
      <c r="I1210" s="1" t="s">
        <v>15625</v>
      </c>
      <c r="J1210" s="1" t="s">
        <v>17051</v>
      </c>
      <c r="K1210" s="1" t="s">
        <v>17125</v>
      </c>
      <c r="L1210" s="1" t="s">
        <v>15626</v>
      </c>
      <c r="M1210" s="42">
        <v>1</v>
      </c>
      <c r="N1210" s="42">
        <v>0.85</v>
      </c>
      <c r="O1210" s="1" t="s">
        <v>15615</v>
      </c>
    </row>
    <row r="1211" spans="1:15" x14ac:dyDescent="0.25">
      <c r="A1211">
        <v>1214</v>
      </c>
      <c r="B1211" t="s">
        <v>9881</v>
      </c>
      <c r="C1211" t="s">
        <v>5490</v>
      </c>
      <c r="D1211" t="s">
        <v>16528</v>
      </c>
      <c r="E1211" s="65">
        <f t="shared" si="72"/>
        <v>41455</v>
      </c>
      <c r="F1211">
        <f t="shared" si="73"/>
        <v>2013</v>
      </c>
      <c r="G1211">
        <f t="shared" si="74"/>
        <v>6</v>
      </c>
      <c r="H1211">
        <f t="shared" si="75"/>
        <v>7</v>
      </c>
      <c r="I1211" s="1" t="s">
        <v>15622</v>
      </c>
      <c r="J1211" s="1" t="s">
        <v>17051</v>
      </c>
      <c r="K1211" s="1" t="s">
        <v>17125</v>
      </c>
      <c r="L1211" s="1" t="s">
        <v>15624</v>
      </c>
      <c r="M1211" s="42">
        <v>0.88</v>
      </c>
      <c r="N1211" s="42">
        <v>0.19</v>
      </c>
      <c r="O1211" s="1" t="s">
        <v>15615</v>
      </c>
    </row>
    <row r="1212" spans="1:15" x14ac:dyDescent="0.25">
      <c r="A1212">
        <v>1215</v>
      </c>
      <c r="B1212" t="s">
        <v>8666</v>
      </c>
      <c r="C1212" t="s">
        <v>6682</v>
      </c>
      <c r="D1212" t="s">
        <v>16528</v>
      </c>
      <c r="E1212" s="65">
        <f t="shared" si="72"/>
        <v>41455</v>
      </c>
      <c r="F1212">
        <f t="shared" si="73"/>
        <v>2013</v>
      </c>
      <c r="G1212">
        <f t="shared" si="74"/>
        <v>6</v>
      </c>
      <c r="H1212">
        <f t="shared" si="75"/>
        <v>7</v>
      </c>
      <c r="I1212" s="1" t="s">
        <v>15622</v>
      </c>
      <c r="J1212" s="1" t="s">
        <v>17051</v>
      </c>
      <c r="K1212" s="1" t="s">
        <v>17125</v>
      </c>
      <c r="L1212" s="1" t="s">
        <v>15628</v>
      </c>
      <c r="M1212" s="42">
        <v>0</v>
      </c>
      <c r="N1212" s="42">
        <v>0.95</v>
      </c>
      <c r="O1212" s="1" t="s">
        <v>15616</v>
      </c>
    </row>
    <row r="1213" spans="1:15" x14ac:dyDescent="0.25">
      <c r="A1213">
        <v>1216</v>
      </c>
      <c r="B1213" t="s">
        <v>10824</v>
      </c>
      <c r="C1213" t="s">
        <v>4569</v>
      </c>
      <c r="D1213" t="s">
        <v>16529</v>
      </c>
      <c r="E1213" s="65">
        <f t="shared" si="72"/>
        <v>41456</v>
      </c>
      <c r="F1213">
        <f t="shared" si="73"/>
        <v>2013</v>
      </c>
      <c r="G1213">
        <f t="shared" si="74"/>
        <v>7</v>
      </c>
      <c r="H1213">
        <f t="shared" si="75"/>
        <v>1</v>
      </c>
      <c r="I1213" s="1" t="s">
        <v>15622</v>
      </c>
      <c r="J1213" s="1" t="s">
        <v>17051</v>
      </c>
      <c r="K1213" s="1" t="s">
        <v>17125</v>
      </c>
      <c r="L1213" s="1" t="s">
        <v>15623</v>
      </c>
      <c r="M1213" s="42">
        <v>1</v>
      </c>
      <c r="N1213" s="42">
        <v>0.28999999999999998</v>
      </c>
      <c r="O1213" s="1" t="s">
        <v>15615</v>
      </c>
    </row>
    <row r="1214" spans="1:15" x14ac:dyDescent="0.25">
      <c r="A1214">
        <v>1217</v>
      </c>
      <c r="B1214" t="s">
        <v>10046</v>
      </c>
      <c r="C1214" t="s">
        <v>5328</v>
      </c>
      <c r="D1214" t="s">
        <v>16530</v>
      </c>
      <c r="E1214" s="65">
        <f t="shared" si="72"/>
        <v>41457</v>
      </c>
      <c r="F1214">
        <f t="shared" si="73"/>
        <v>2013</v>
      </c>
      <c r="G1214">
        <f t="shared" si="74"/>
        <v>7</v>
      </c>
      <c r="H1214">
        <f t="shared" si="75"/>
        <v>2</v>
      </c>
      <c r="I1214" s="1" t="s">
        <v>15622</v>
      </c>
      <c r="J1214" s="1" t="s">
        <v>17051</v>
      </c>
      <c r="K1214" s="1" t="s">
        <v>17125</v>
      </c>
      <c r="L1214" s="1" t="s">
        <v>15624</v>
      </c>
      <c r="M1214" s="42">
        <v>1</v>
      </c>
      <c r="N1214" s="42">
        <v>0.67</v>
      </c>
      <c r="O1214" s="1" t="s">
        <v>15615</v>
      </c>
    </row>
    <row r="1215" spans="1:15" x14ac:dyDescent="0.25">
      <c r="A1215">
        <v>1218</v>
      </c>
      <c r="B1215" t="s">
        <v>7939</v>
      </c>
      <c r="C1215" t="s">
        <v>7391</v>
      </c>
      <c r="D1215" t="s">
        <v>16530</v>
      </c>
      <c r="E1215" s="65">
        <f t="shared" si="72"/>
        <v>41457</v>
      </c>
      <c r="F1215">
        <f t="shared" si="73"/>
        <v>2013</v>
      </c>
      <c r="G1215">
        <f t="shared" si="74"/>
        <v>7</v>
      </c>
      <c r="H1215">
        <f t="shared" si="75"/>
        <v>2</v>
      </c>
      <c r="I1215" s="1" t="s">
        <v>15622</v>
      </c>
      <c r="J1215" s="1" t="s">
        <v>17051</v>
      </c>
      <c r="K1215" s="1" t="s">
        <v>17125</v>
      </c>
      <c r="L1215" s="1" t="s">
        <v>15624</v>
      </c>
      <c r="M1215" s="42">
        <v>0.89</v>
      </c>
      <c r="N1215" s="42">
        <v>0.95</v>
      </c>
      <c r="O1215" s="1" t="s">
        <v>15616</v>
      </c>
    </row>
    <row r="1216" spans="1:15" x14ac:dyDescent="0.25">
      <c r="A1216">
        <v>1219</v>
      </c>
      <c r="B1216" t="s">
        <v>9980</v>
      </c>
      <c r="C1216" t="s">
        <v>3576</v>
      </c>
      <c r="D1216" t="s">
        <v>16530</v>
      </c>
      <c r="E1216" s="65">
        <f t="shared" si="72"/>
        <v>41457</v>
      </c>
      <c r="F1216">
        <f t="shared" si="73"/>
        <v>2013</v>
      </c>
      <c r="G1216">
        <f t="shared" si="74"/>
        <v>7</v>
      </c>
      <c r="H1216">
        <f t="shared" si="75"/>
        <v>2</v>
      </c>
      <c r="I1216" s="1" t="s">
        <v>15625</v>
      </c>
      <c r="J1216" s="1" t="s">
        <v>17051</v>
      </c>
      <c r="K1216" s="1" t="s">
        <v>17125</v>
      </c>
      <c r="L1216" s="1" t="s">
        <v>15626</v>
      </c>
      <c r="M1216" s="42">
        <v>1</v>
      </c>
      <c r="N1216" s="42">
        <v>0.96</v>
      </c>
      <c r="O1216" s="1" t="s">
        <v>15616</v>
      </c>
    </row>
    <row r="1217" spans="1:15" x14ac:dyDescent="0.25">
      <c r="A1217">
        <v>1220</v>
      </c>
      <c r="B1217" t="s">
        <v>7831</v>
      </c>
      <c r="C1217" t="s">
        <v>7492</v>
      </c>
      <c r="D1217" t="s">
        <v>16530</v>
      </c>
      <c r="E1217" s="65">
        <f t="shared" si="72"/>
        <v>41457</v>
      </c>
      <c r="F1217">
        <f t="shared" si="73"/>
        <v>2013</v>
      </c>
      <c r="G1217">
        <f t="shared" si="74"/>
        <v>7</v>
      </c>
      <c r="H1217">
        <f t="shared" si="75"/>
        <v>2</v>
      </c>
      <c r="I1217" s="1" t="s">
        <v>15622</v>
      </c>
      <c r="J1217" s="1" t="s">
        <v>17051</v>
      </c>
      <c r="K1217" s="1" t="s">
        <v>17125</v>
      </c>
      <c r="L1217" s="1" t="s">
        <v>15626</v>
      </c>
      <c r="M1217" s="42">
        <v>1</v>
      </c>
      <c r="N1217" s="42">
        <v>1</v>
      </c>
      <c r="O1217" s="1" t="s">
        <v>15616</v>
      </c>
    </row>
    <row r="1218" spans="1:15" x14ac:dyDescent="0.25">
      <c r="A1218">
        <v>1221</v>
      </c>
      <c r="B1218" t="s">
        <v>10726</v>
      </c>
      <c r="C1218" t="s">
        <v>4662</v>
      </c>
      <c r="D1218" t="s">
        <v>16530</v>
      </c>
      <c r="E1218" s="65">
        <f t="shared" si="72"/>
        <v>41457</v>
      </c>
      <c r="F1218">
        <f t="shared" si="73"/>
        <v>2013</v>
      </c>
      <c r="G1218">
        <f t="shared" si="74"/>
        <v>7</v>
      </c>
      <c r="H1218">
        <f t="shared" si="75"/>
        <v>2</v>
      </c>
      <c r="I1218" s="1" t="s">
        <v>15622</v>
      </c>
      <c r="J1218" s="1" t="s">
        <v>17051</v>
      </c>
      <c r="K1218" s="1" t="s">
        <v>17125</v>
      </c>
      <c r="L1218" s="1" t="s">
        <v>15626</v>
      </c>
      <c r="M1218" s="42">
        <v>1</v>
      </c>
      <c r="N1218" s="42">
        <v>0.79</v>
      </c>
      <c r="O1218" s="1" t="s">
        <v>15615</v>
      </c>
    </row>
    <row r="1219" spans="1:15" x14ac:dyDescent="0.25">
      <c r="A1219">
        <v>1222</v>
      </c>
      <c r="B1219" t="s">
        <v>11528</v>
      </c>
      <c r="C1219" t="s">
        <v>3875</v>
      </c>
      <c r="D1219" t="s">
        <v>16530</v>
      </c>
      <c r="E1219" s="65">
        <f t="shared" ref="E1219:E1282" si="76">DATE(LEFT(D1219,4),MID(D1219,5,2),RIGHT(D1219,2))</f>
        <v>41457</v>
      </c>
      <c r="F1219">
        <f t="shared" ref="F1219:F1282" si="77">YEAR(E1219)</f>
        <v>2013</v>
      </c>
      <c r="G1219">
        <f t="shared" ref="G1219:G1282" si="78">MONTH(E1219)</f>
        <v>7</v>
      </c>
      <c r="H1219">
        <f t="shared" ref="H1219:H1282" si="79">WEEKDAY(E1219,2)</f>
        <v>2</v>
      </c>
      <c r="I1219" s="1" t="s">
        <v>15622</v>
      </c>
      <c r="J1219" s="1" t="s">
        <v>17051</v>
      </c>
      <c r="K1219" s="1" t="s">
        <v>17125</v>
      </c>
      <c r="L1219" s="1" t="s">
        <v>15626</v>
      </c>
      <c r="M1219" s="42">
        <v>1</v>
      </c>
      <c r="N1219" s="42">
        <v>0.97</v>
      </c>
      <c r="O1219" s="1" t="s">
        <v>15616</v>
      </c>
    </row>
    <row r="1220" spans="1:15" x14ac:dyDescent="0.25">
      <c r="A1220">
        <v>1223</v>
      </c>
      <c r="B1220" t="s">
        <v>8762</v>
      </c>
      <c r="C1220" t="s">
        <v>6586</v>
      </c>
      <c r="D1220" t="s">
        <v>16531</v>
      </c>
      <c r="E1220" s="65">
        <f t="shared" si="76"/>
        <v>41458</v>
      </c>
      <c r="F1220">
        <f t="shared" si="77"/>
        <v>2013</v>
      </c>
      <c r="G1220">
        <f t="shared" si="78"/>
        <v>7</v>
      </c>
      <c r="H1220">
        <f t="shared" si="79"/>
        <v>3</v>
      </c>
      <c r="I1220" s="1" t="s">
        <v>15622</v>
      </c>
      <c r="J1220" s="1" t="s">
        <v>17051</v>
      </c>
      <c r="K1220" s="1" t="s">
        <v>17125</v>
      </c>
      <c r="L1220" s="1" t="s">
        <v>15626</v>
      </c>
      <c r="M1220" s="42">
        <v>1</v>
      </c>
      <c r="N1220" s="42">
        <v>1</v>
      </c>
      <c r="O1220" s="1" t="s">
        <v>15616</v>
      </c>
    </row>
    <row r="1221" spans="1:15" x14ac:dyDescent="0.25">
      <c r="A1221">
        <v>1224</v>
      </c>
      <c r="B1221" t="s">
        <v>9323</v>
      </c>
      <c r="C1221" t="s">
        <v>6033</v>
      </c>
      <c r="D1221" t="s">
        <v>16531</v>
      </c>
      <c r="E1221" s="65">
        <f t="shared" si="76"/>
        <v>41458</v>
      </c>
      <c r="F1221">
        <f t="shared" si="77"/>
        <v>2013</v>
      </c>
      <c r="G1221">
        <f t="shared" si="78"/>
        <v>7</v>
      </c>
      <c r="H1221">
        <f t="shared" si="79"/>
        <v>3</v>
      </c>
      <c r="I1221" s="1" t="s">
        <v>15622</v>
      </c>
      <c r="J1221" s="1" t="s">
        <v>17051</v>
      </c>
      <c r="K1221" s="1" t="s">
        <v>17125</v>
      </c>
      <c r="L1221" s="1" t="s">
        <v>15624</v>
      </c>
      <c r="M1221" s="42">
        <v>0.73</v>
      </c>
      <c r="N1221" s="42">
        <v>0.88</v>
      </c>
      <c r="O1221" s="1" t="s">
        <v>15616</v>
      </c>
    </row>
    <row r="1222" spans="1:15" x14ac:dyDescent="0.25">
      <c r="A1222">
        <v>1225</v>
      </c>
      <c r="B1222" t="s">
        <v>8673</v>
      </c>
      <c r="C1222" t="s">
        <v>6675</v>
      </c>
      <c r="D1222" t="s">
        <v>16532</v>
      </c>
      <c r="E1222" s="65">
        <f t="shared" si="76"/>
        <v>41459</v>
      </c>
      <c r="F1222">
        <f t="shared" si="77"/>
        <v>2013</v>
      </c>
      <c r="G1222">
        <f t="shared" si="78"/>
        <v>7</v>
      </c>
      <c r="H1222">
        <f t="shared" si="79"/>
        <v>4</v>
      </c>
      <c r="I1222" s="1" t="s">
        <v>15622</v>
      </c>
      <c r="J1222" s="1" t="s">
        <v>17051</v>
      </c>
      <c r="K1222" s="1" t="s">
        <v>17125</v>
      </c>
      <c r="L1222" s="1" t="s">
        <v>15626</v>
      </c>
      <c r="M1222" s="42">
        <v>1</v>
      </c>
      <c r="N1222" s="42">
        <v>0.99</v>
      </c>
      <c r="O1222" s="1" t="s">
        <v>15616</v>
      </c>
    </row>
    <row r="1223" spans="1:15" x14ac:dyDescent="0.25">
      <c r="A1223">
        <v>1226</v>
      </c>
      <c r="B1223" t="s">
        <v>9678</v>
      </c>
      <c r="C1223" t="s">
        <v>5686</v>
      </c>
      <c r="D1223" t="s">
        <v>16532</v>
      </c>
      <c r="E1223" s="65">
        <f t="shared" si="76"/>
        <v>41459</v>
      </c>
      <c r="F1223">
        <f t="shared" si="77"/>
        <v>2013</v>
      </c>
      <c r="G1223">
        <f t="shared" si="78"/>
        <v>7</v>
      </c>
      <c r="H1223">
        <f t="shared" si="79"/>
        <v>4</v>
      </c>
      <c r="I1223" s="1" t="s">
        <v>15622</v>
      </c>
      <c r="J1223" s="1" t="s">
        <v>17051</v>
      </c>
      <c r="K1223" s="1" t="s">
        <v>17125</v>
      </c>
      <c r="L1223" s="1" t="s">
        <v>15624</v>
      </c>
      <c r="M1223" s="42">
        <v>1</v>
      </c>
      <c r="N1223" s="42">
        <v>1</v>
      </c>
      <c r="O1223" s="1" t="s">
        <v>15615</v>
      </c>
    </row>
    <row r="1224" spans="1:15" x14ac:dyDescent="0.25">
      <c r="A1224">
        <v>1227</v>
      </c>
      <c r="B1224" t="s">
        <v>9227</v>
      </c>
      <c r="C1224" t="s">
        <v>6127</v>
      </c>
      <c r="D1224" t="s">
        <v>16533</v>
      </c>
      <c r="E1224" s="65">
        <f t="shared" si="76"/>
        <v>41460</v>
      </c>
      <c r="F1224">
        <f t="shared" si="77"/>
        <v>2013</v>
      </c>
      <c r="G1224">
        <f t="shared" si="78"/>
        <v>7</v>
      </c>
      <c r="H1224">
        <f t="shared" si="79"/>
        <v>5</v>
      </c>
      <c r="I1224" s="1" t="s">
        <v>15622</v>
      </c>
      <c r="J1224" s="1" t="s">
        <v>17051</v>
      </c>
      <c r="K1224" s="1" t="s">
        <v>17125</v>
      </c>
      <c r="L1224" s="1" t="s">
        <v>15626</v>
      </c>
      <c r="M1224" s="42">
        <v>1</v>
      </c>
      <c r="N1224" s="42">
        <v>1</v>
      </c>
      <c r="O1224" s="1" t="s">
        <v>15616</v>
      </c>
    </row>
    <row r="1225" spans="1:15" x14ac:dyDescent="0.25">
      <c r="A1225">
        <v>1228</v>
      </c>
      <c r="B1225" t="s">
        <v>8769</v>
      </c>
      <c r="C1225" t="s">
        <v>6579</v>
      </c>
      <c r="D1225" t="s">
        <v>16533</v>
      </c>
      <c r="E1225" s="65">
        <f t="shared" si="76"/>
        <v>41460</v>
      </c>
      <c r="F1225">
        <f t="shared" si="77"/>
        <v>2013</v>
      </c>
      <c r="G1225">
        <f t="shared" si="78"/>
        <v>7</v>
      </c>
      <c r="H1225">
        <f t="shared" si="79"/>
        <v>5</v>
      </c>
      <c r="I1225" s="1" t="s">
        <v>15622</v>
      </c>
      <c r="J1225" s="1" t="s">
        <v>17051</v>
      </c>
      <c r="K1225" s="1" t="s">
        <v>17125</v>
      </c>
      <c r="L1225" s="1" t="s">
        <v>15624</v>
      </c>
      <c r="M1225" s="42">
        <v>1</v>
      </c>
      <c r="N1225" s="42">
        <v>1</v>
      </c>
      <c r="O1225" s="1" t="s">
        <v>15615</v>
      </c>
    </row>
    <row r="1226" spans="1:15" x14ac:dyDescent="0.25">
      <c r="A1226">
        <v>1229</v>
      </c>
      <c r="B1226" t="s">
        <v>8362</v>
      </c>
      <c r="C1226" t="s">
        <v>6978</v>
      </c>
      <c r="D1226" t="s">
        <v>16534</v>
      </c>
      <c r="E1226" s="65">
        <f t="shared" si="76"/>
        <v>41463</v>
      </c>
      <c r="F1226">
        <f t="shared" si="77"/>
        <v>2013</v>
      </c>
      <c r="G1226">
        <f t="shared" si="78"/>
        <v>7</v>
      </c>
      <c r="H1226">
        <f t="shared" si="79"/>
        <v>1</v>
      </c>
      <c r="I1226" s="1" t="s">
        <v>15622</v>
      </c>
      <c r="J1226" s="1" t="s">
        <v>17051</v>
      </c>
      <c r="K1226" s="1" t="s">
        <v>17125</v>
      </c>
      <c r="L1226" s="1" t="s">
        <v>15623</v>
      </c>
      <c r="M1226" s="42">
        <v>0.6</v>
      </c>
      <c r="N1226" s="42">
        <v>0.13</v>
      </c>
      <c r="O1226" s="1" t="s">
        <v>15615</v>
      </c>
    </row>
    <row r="1227" spans="1:15" x14ac:dyDescent="0.25">
      <c r="A1227">
        <v>1230</v>
      </c>
      <c r="B1227" t="s">
        <v>8300</v>
      </c>
      <c r="C1227" t="s">
        <v>7036</v>
      </c>
      <c r="D1227" t="s">
        <v>16534</v>
      </c>
      <c r="E1227" s="65">
        <f t="shared" si="76"/>
        <v>41463</v>
      </c>
      <c r="F1227">
        <f t="shared" si="77"/>
        <v>2013</v>
      </c>
      <c r="G1227">
        <f t="shared" si="78"/>
        <v>7</v>
      </c>
      <c r="H1227">
        <f t="shared" si="79"/>
        <v>1</v>
      </c>
      <c r="I1227" s="1" t="s">
        <v>15622</v>
      </c>
      <c r="J1227" s="1" t="s">
        <v>17051</v>
      </c>
      <c r="K1227" s="1" t="s">
        <v>17125</v>
      </c>
      <c r="L1227" s="1" t="s">
        <v>15623</v>
      </c>
      <c r="M1227" s="42">
        <v>1</v>
      </c>
      <c r="N1227" s="42">
        <v>1</v>
      </c>
      <c r="O1227" s="1" t="s">
        <v>15615</v>
      </c>
    </row>
    <row r="1228" spans="1:15" x14ac:dyDescent="0.25">
      <c r="A1228">
        <v>1231</v>
      </c>
      <c r="B1228" t="s">
        <v>8816</v>
      </c>
      <c r="C1228" t="s">
        <v>6532</v>
      </c>
      <c r="D1228" t="s">
        <v>16535</v>
      </c>
      <c r="E1228" s="65">
        <f t="shared" si="76"/>
        <v>41464</v>
      </c>
      <c r="F1228">
        <f t="shared" si="77"/>
        <v>2013</v>
      </c>
      <c r="G1228">
        <f t="shared" si="78"/>
        <v>7</v>
      </c>
      <c r="H1228">
        <f t="shared" si="79"/>
        <v>2</v>
      </c>
      <c r="I1228" s="1" t="s">
        <v>15622</v>
      </c>
      <c r="J1228" s="1" t="s">
        <v>17051</v>
      </c>
      <c r="K1228" s="1" t="s">
        <v>17125</v>
      </c>
      <c r="L1228" s="1" t="s">
        <v>15626</v>
      </c>
      <c r="M1228" s="42">
        <v>1</v>
      </c>
      <c r="N1228" s="42">
        <v>1</v>
      </c>
      <c r="O1228" s="1" t="s">
        <v>15616</v>
      </c>
    </row>
    <row r="1229" spans="1:15" x14ac:dyDescent="0.25">
      <c r="A1229">
        <v>1232</v>
      </c>
      <c r="B1229" t="s">
        <v>10323</v>
      </c>
      <c r="C1229" t="s">
        <v>5056</v>
      </c>
      <c r="D1229" t="s">
        <v>16535</v>
      </c>
      <c r="E1229" s="65">
        <f t="shared" si="76"/>
        <v>41464</v>
      </c>
      <c r="F1229">
        <f t="shared" si="77"/>
        <v>2013</v>
      </c>
      <c r="G1229">
        <f t="shared" si="78"/>
        <v>7</v>
      </c>
      <c r="H1229">
        <f t="shared" si="79"/>
        <v>2</v>
      </c>
      <c r="I1229" s="1" t="s">
        <v>15622</v>
      </c>
      <c r="J1229" s="1" t="s">
        <v>17051</v>
      </c>
      <c r="K1229" s="1" t="s">
        <v>17125</v>
      </c>
      <c r="L1229" s="1" t="s">
        <v>15626</v>
      </c>
      <c r="M1229" s="42">
        <v>1</v>
      </c>
      <c r="N1229" s="42">
        <v>0.97</v>
      </c>
      <c r="O1229" s="1" t="s">
        <v>15616</v>
      </c>
    </row>
    <row r="1230" spans="1:15" x14ac:dyDescent="0.25">
      <c r="A1230">
        <v>1233</v>
      </c>
      <c r="B1230" t="s">
        <v>10563</v>
      </c>
      <c r="C1230" t="s">
        <v>4821</v>
      </c>
      <c r="D1230" t="s">
        <v>16535</v>
      </c>
      <c r="E1230" s="65">
        <f t="shared" si="76"/>
        <v>41464</v>
      </c>
      <c r="F1230">
        <f t="shared" si="77"/>
        <v>2013</v>
      </c>
      <c r="G1230">
        <f t="shared" si="78"/>
        <v>7</v>
      </c>
      <c r="H1230">
        <f t="shared" si="79"/>
        <v>2</v>
      </c>
      <c r="I1230" s="1" t="s">
        <v>15622</v>
      </c>
      <c r="J1230" s="1" t="s">
        <v>17051</v>
      </c>
      <c r="K1230" s="1" t="s">
        <v>17125</v>
      </c>
      <c r="L1230" s="1" t="s">
        <v>15626</v>
      </c>
      <c r="M1230" s="42">
        <v>1</v>
      </c>
      <c r="N1230" s="42">
        <v>0.86</v>
      </c>
      <c r="O1230" s="1" t="s">
        <v>15616</v>
      </c>
    </row>
    <row r="1231" spans="1:15" x14ac:dyDescent="0.25">
      <c r="A1231">
        <v>1234</v>
      </c>
      <c r="B1231" t="s">
        <v>10411</v>
      </c>
      <c r="C1231" t="s">
        <v>4968</v>
      </c>
      <c r="D1231" t="s">
        <v>11893</v>
      </c>
      <c r="E1231" s="65">
        <f t="shared" si="76"/>
        <v>41466</v>
      </c>
      <c r="F1231">
        <f t="shared" si="77"/>
        <v>2013</v>
      </c>
      <c r="G1231">
        <f t="shared" si="78"/>
        <v>7</v>
      </c>
      <c r="H1231">
        <f t="shared" si="79"/>
        <v>4</v>
      </c>
      <c r="I1231" s="1" t="s">
        <v>15622</v>
      </c>
      <c r="J1231" s="1" t="s">
        <v>17051</v>
      </c>
      <c r="K1231" s="1" t="s">
        <v>17125</v>
      </c>
      <c r="L1231" s="1" t="s">
        <v>15626</v>
      </c>
      <c r="M1231" s="42">
        <v>0.9</v>
      </c>
      <c r="N1231" s="42">
        <v>0.6</v>
      </c>
      <c r="O1231" s="1" t="s">
        <v>15615</v>
      </c>
    </row>
    <row r="1232" spans="1:15" x14ac:dyDescent="0.25">
      <c r="A1232">
        <v>1235</v>
      </c>
      <c r="B1232" t="s">
        <v>10720</v>
      </c>
      <c r="C1232" t="s">
        <v>4668</v>
      </c>
      <c r="D1232" t="s">
        <v>16536</v>
      </c>
      <c r="E1232" s="65">
        <f t="shared" si="76"/>
        <v>41467</v>
      </c>
      <c r="F1232">
        <f t="shared" si="77"/>
        <v>2013</v>
      </c>
      <c r="G1232">
        <f t="shared" si="78"/>
        <v>7</v>
      </c>
      <c r="H1232">
        <f t="shared" si="79"/>
        <v>5</v>
      </c>
      <c r="I1232" s="1" t="s">
        <v>15741</v>
      </c>
      <c r="J1232" s="1" t="s">
        <v>17066</v>
      </c>
      <c r="K1232" s="1" t="s">
        <v>17125</v>
      </c>
      <c r="L1232" s="1" t="s">
        <v>15623</v>
      </c>
      <c r="M1232" s="42">
        <v>0.5</v>
      </c>
      <c r="N1232" s="42">
        <v>1</v>
      </c>
      <c r="O1232" s="1" t="s">
        <v>15615</v>
      </c>
    </row>
    <row r="1233" spans="1:15" x14ac:dyDescent="0.25">
      <c r="A1233">
        <v>1236</v>
      </c>
      <c r="B1233" t="s">
        <v>9064</v>
      </c>
      <c r="C1233" t="s">
        <v>6289</v>
      </c>
      <c r="D1233" t="s">
        <v>16537</v>
      </c>
      <c r="E1233" s="65">
        <f t="shared" si="76"/>
        <v>41468</v>
      </c>
      <c r="F1233">
        <f t="shared" si="77"/>
        <v>2013</v>
      </c>
      <c r="G1233">
        <f t="shared" si="78"/>
        <v>7</v>
      </c>
      <c r="H1233">
        <f t="shared" si="79"/>
        <v>6</v>
      </c>
      <c r="I1233" s="1" t="s">
        <v>15625</v>
      </c>
      <c r="J1233" s="1" t="s">
        <v>17051</v>
      </c>
      <c r="K1233" s="1" t="s">
        <v>17125</v>
      </c>
      <c r="L1233" s="1" t="s">
        <v>15626</v>
      </c>
      <c r="M1233" s="42">
        <v>1</v>
      </c>
      <c r="N1233" s="42">
        <v>0.5</v>
      </c>
      <c r="O1233" s="1" t="s">
        <v>15615</v>
      </c>
    </row>
    <row r="1234" spans="1:15" x14ac:dyDescent="0.25">
      <c r="A1234">
        <v>1237</v>
      </c>
      <c r="B1234" t="s">
        <v>11481</v>
      </c>
      <c r="C1234" t="s">
        <v>3921</v>
      </c>
      <c r="D1234" t="s">
        <v>16537</v>
      </c>
      <c r="E1234" s="65">
        <f t="shared" si="76"/>
        <v>41468</v>
      </c>
      <c r="F1234">
        <f t="shared" si="77"/>
        <v>2013</v>
      </c>
      <c r="G1234">
        <f t="shared" si="78"/>
        <v>7</v>
      </c>
      <c r="H1234">
        <f t="shared" si="79"/>
        <v>6</v>
      </c>
      <c r="I1234" s="1" t="s">
        <v>15622</v>
      </c>
      <c r="J1234" s="1" t="s">
        <v>17051</v>
      </c>
      <c r="K1234" s="1" t="s">
        <v>17125</v>
      </c>
      <c r="L1234" s="1" t="s">
        <v>15623</v>
      </c>
      <c r="M1234" s="42">
        <v>0.75</v>
      </c>
      <c r="N1234" s="42">
        <v>0.86</v>
      </c>
      <c r="O1234" s="1" t="s">
        <v>15616</v>
      </c>
    </row>
    <row r="1235" spans="1:15" x14ac:dyDescent="0.25">
      <c r="A1235">
        <v>1238</v>
      </c>
      <c r="B1235" t="s">
        <v>11800</v>
      </c>
      <c r="C1235" t="s">
        <v>3611</v>
      </c>
      <c r="D1235" t="s">
        <v>16538</v>
      </c>
      <c r="E1235" s="65">
        <f t="shared" si="76"/>
        <v>41469</v>
      </c>
      <c r="F1235">
        <f t="shared" si="77"/>
        <v>2013</v>
      </c>
      <c r="G1235">
        <f t="shared" si="78"/>
        <v>7</v>
      </c>
      <c r="H1235">
        <f t="shared" si="79"/>
        <v>7</v>
      </c>
      <c r="I1235" s="1" t="s">
        <v>15622</v>
      </c>
      <c r="J1235" s="1" t="s">
        <v>17051</v>
      </c>
      <c r="K1235" s="1" t="s">
        <v>17125</v>
      </c>
      <c r="L1235" s="1" t="s">
        <v>15624</v>
      </c>
      <c r="M1235" s="42">
        <v>1</v>
      </c>
      <c r="N1235" s="42">
        <v>0.93</v>
      </c>
      <c r="O1235" s="1" t="s">
        <v>15615</v>
      </c>
    </row>
    <row r="1236" spans="1:15" x14ac:dyDescent="0.25">
      <c r="A1236">
        <v>1239</v>
      </c>
      <c r="B1236" t="s">
        <v>8105</v>
      </c>
      <c r="C1236" t="s">
        <v>7230</v>
      </c>
      <c r="D1236" t="s">
        <v>16539</v>
      </c>
      <c r="E1236" s="65">
        <f t="shared" si="76"/>
        <v>41470</v>
      </c>
      <c r="F1236">
        <f t="shared" si="77"/>
        <v>2013</v>
      </c>
      <c r="G1236">
        <f t="shared" si="78"/>
        <v>7</v>
      </c>
      <c r="H1236">
        <f t="shared" si="79"/>
        <v>1</v>
      </c>
      <c r="I1236" s="1" t="s">
        <v>15622</v>
      </c>
      <c r="J1236" s="1" t="s">
        <v>17051</v>
      </c>
      <c r="K1236" s="1" t="s">
        <v>17125</v>
      </c>
      <c r="L1236" s="1" t="s">
        <v>15626</v>
      </c>
      <c r="M1236" s="42">
        <v>0.98</v>
      </c>
      <c r="N1236" s="42">
        <v>1</v>
      </c>
      <c r="O1236" s="1" t="s">
        <v>15615</v>
      </c>
    </row>
    <row r="1237" spans="1:15" x14ac:dyDescent="0.25">
      <c r="A1237">
        <v>1240</v>
      </c>
      <c r="B1237" t="s">
        <v>9009</v>
      </c>
      <c r="C1237" t="s">
        <v>6345</v>
      </c>
      <c r="D1237" t="s">
        <v>16539</v>
      </c>
      <c r="E1237" s="65">
        <f t="shared" si="76"/>
        <v>41470</v>
      </c>
      <c r="F1237">
        <f t="shared" si="77"/>
        <v>2013</v>
      </c>
      <c r="G1237">
        <f t="shared" si="78"/>
        <v>7</v>
      </c>
      <c r="H1237">
        <f t="shared" si="79"/>
        <v>1</v>
      </c>
      <c r="I1237" s="1" t="s">
        <v>15622</v>
      </c>
      <c r="J1237" s="1" t="s">
        <v>17051</v>
      </c>
      <c r="K1237" s="1" t="s">
        <v>17125</v>
      </c>
      <c r="L1237" s="1" t="s">
        <v>15626</v>
      </c>
      <c r="M1237" s="42">
        <v>1</v>
      </c>
      <c r="N1237" s="42">
        <v>0</v>
      </c>
      <c r="O1237" s="1" t="s">
        <v>15615</v>
      </c>
    </row>
    <row r="1238" spans="1:15" x14ac:dyDescent="0.25">
      <c r="A1238">
        <v>1241</v>
      </c>
      <c r="B1238" t="s">
        <v>11057</v>
      </c>
      <c r="C1238" t="s">
        <v>4340</v>
      </c>
      <c r="D1238" t="s">
        <v>16539</v>
      </c>
      <c r="E1238" s="65">
        <f t="shared" si="76"/>
        <v>41470</v>
      </c>
      <c r="F1238">
        <f t="shared" si="77"/>
        <v>2013</v>
      </c>
      <c r="G1238">
        <f t="shared" si="78"/>
        <v>7</v>
      </c>
      <c r="H1238">
        <f t="shared" si="79"/>
        <v>1</v>
      </c>
      <c r="I1238" s="1" t="s">
        <v>15629</v>
      </c>
      <c r="J1238" s="1" t="s">
        <v>17051</v>
      </c>
      <c r="K1238" s="1" t="s">
        <v>17125</v>
      </c>
      <c r="L1238" s="1" t="s">
        <v>15624</v>
      </c>
      <c r="M1238" s="42">
        <v>1</v>
      </c>
      <c r="N1238" s="42">
        <v>0.97</v>
      </c>
      <c r="O1238" s="1" t="s">
        <v>15616</v>
      </c>
    </row>
    <row r="1239" spans="1:15" x14ac:dyDescent="0.25">
      <c r="A1239">
        <v>1242</v>
      </c>
      <c r="B1239" t="s">
        <v>10203</v>
      </c>
      <c r="C1239" t="s">
        <v>5176</v>
      </c>
      <c r="D1239" t="s">
        <v>16540</v>
      </c>
      <c r="E1239" s="65">
        <f t="shared" si="76"/>
        <v>41471</v>
      </c>
      <c r="F1239">
        <f t="shared" si="77"/>
        <v>2013</v>
      </c>
      <c r="G1239">
        <f t="shared" si="78"/>
        <v>7</v>
      </c>
      <c r="H1239">
        <f t="shared" si="79"/>
        <v>2</v>
      </c>
      <c r="I1239" s="1" t="s">
        <v>15622</v>
      </c>
      <c r="J1239" s="1" t="s">
        <v>17051</v>
      </c>
      <c r="K1239" s="1" t="s">
        <v>17125</v>
      </c>
      <c r="L1239" s="1" t="s">
        <v>15623</v>
      </c>
      <c r="M1239" s="42">
        <v>0.5</v>
      </c>
      <c r="N1239" s="42">
        <v>0.84</v>
      </c>
      <c r="O1239" s="1" t="s">
        <v>15616</v>
      </c>
    </row>
    <row r="1240" spans="1:15" x14ac:dyDescent="0.25">
      <c r="A1240">
        <v>1243</v>
      </c>
      <c r="B1240" t="s">
        <v>8579</v>
      </c>
      <c r="C1240" t="s">
        <v>6768</v>
      </c>
      <c r="D1240" t="s">
        <v>16541</v>
      </c>
      <c r="E1240" s="65">
        <f t="shared" si="76"/>
        <v>41472</v>
      </c>
      <c r="F1240">
        <f t="shared" si="77"/>
        <v>2013</v>
      </c>
      <c r="G1240">
        <f t="shared" si="78"/>
        <v>7</v>
      </c>
      <c r="H1240">
        <f t="shared" si="79"/>
        <v>3</v>
      </c>
      <c r="I1240" s="1" t="s">
        <v>15622</v>
      </c>
      <c r="J1240" s="1" t="s">
        <v>17051</v>
      </c>
      <c r="K1240" s="1" t="s">
        <v>17125</v>
      </c>
      <c r="L1240" s="1" t="s">
        <v>15624</v>
      </c>
      <c r="M1240" s="42">
        <v>1</v>
      </c>
      <c r="N1240" s="42">
        <v>1</v>
      </c>
      <c r="O1240" s="1" t="s">
        <v>15616</v>
      </c>
    </row>
    <row r="1241" spans="1:15" x14ac:dyDescent="0.25">
      <c r="A1241">
        <v>1244</v>
      </c>
      <c r="B1241" t="s">
        <v>8159</v>
      </c>
      <c r="C1241" t="s">
        <v>7176</v>
      </c>
      <c r="D1241" t="s">
        <v>16541</v>
      </c>
      <c r="E1241" s="65">
        <f t="shared" si="76"/>
        <v>41472</v>
      </c>
      <c r="F1241">
        <f t="shared" si="77"/>
        <v>2013</v>
      </c>
      <c r="G1241">
        <f t="shared" si="78"/>
        <v>7</v>
      </c>
      <c r="H1241">
        <f t="shared" si="79"/>
        <v>3</v>
      </c>
      <c r="I1241" s="1" t="s">
        <v>15622</v>
      </c>
      <c r="J1241" s="1" t="s">
        <v>17051</v>
      </c>
      <c r="K1241" s="1" t="s">
        <v>17125</v>
      </c>
      <c r="L1241" s="1" t="s">
        <v>15624</v>
      </c>
      <c r="M1241" s="42">
        <v>1</v>
      </c>
      <c r="N1241" s="42">
        <v>0.8</v>
      </c>
      <c r="O1241" s="1" t="s">
        <v>15616</v>
      </c>
    </row>
    <row r="1242" spans="1:15" x14ac:dyDescent="0.25">
      <c r="A1242">
        <v>1245</v>
      </c>
      <c r="B1242" t="s">
        <v>9679</v>
      </c>
      <c r="C1242" t="s">
        <v>5685</v>
      </c>
      <c r="D1242" t="s">
        <v>16541</v>
      </c>
      <c r="E1242" s="65">
        <f t="shared" si="76"/>
        <v>41472</v>
      </c>
      <c r="F1242">
        <f t="shared" si="77"/>
        <v>2013</v>
      </c>
      <c r="G1242">
        <f t="shared" si="78"/>
        <v>7</v>
      </c>
      <c r="H1242">
        <f t="shared" si="79"/>
        <v>3</v>
      </c>
      <c r="I1242" s="1" t="s">
        <v>15622</v>
      </c>
      <c r="J1242" s="1" t="s">
        <v>17051</v>
      </c>
      <c r="K1242" s="1" t="s">
        <v>17125</v>
      </c>
      <c r="L1242" s="1" t="s">
        <v>15626</v>
      </c>
      <c r="M1242" s="42">
        <v>0.96</v>
      </c>
      <c r="N1242" s="42">
        <v>1</v>
      </c>
      <c r="O1242" s="1" t="s">
        <v>15615</v>
      </c>
    </row>
    <row r="1243" spans="1:15" x14ac:dyDescent="0.25">
      <c r="A1243">
        <v>1246</v>
      </c>
      <c r="B1243" t="s">
        <v>9540</v>
      </c>
      <c r="C1243" t="s">
        <v>5820</v>
      </c>
      <c r="D1243" t="s">
        <v>16541</v>
      </c>
      <c r="E1243" s="65">
        <f t="shared" si="76"/>
        <v>41472</v>
      </c>
      <c r="F1243">
        <f t="shared" si="77"/>
        <v>2013</v>
      </c>
      <c r="G1243">
        <f t="shared" si="78"/>
        <v>7</v>
      </c>
      <c r="H1243">
        <f t="shared" si="79"/>
        <v>3</v>
      </c>
      <c r="I1243" s="1" t="s">
        <v>15627</v>
      </c>
      <c r="J1243" s="1" t="s">
        <v>17051</v>
      </c>
      <c r="K1243" s="1" t="s">
        <v>17125</v>
      </c>
      <c r="L1243" s="1" t="s">
        <v>15626</v>
      </c>
      <c r="M1243" s="42">
        <v>1</v>
      </c>
      <c r="N1243" s="42">
        <v>0.97</v>
      </c>
      <c r="O1243" s="1" t="s">
        <v>15616</v>
      </c>
    </row>
    <row r="1244" spans="1:15" x14ac:dyDescent="0.25">
      <c r="A1244">
        <v>1247</v>
      </c>
      <c r="B1244" t="s">
        <v>11275</v>
      </c>
      <c r="C1244" t="s">
        <v>4126</v>
      </c>
      <c r="D1244" t="s">
        <v>16542</v>
      </c>
      <c r="E1244" s="65">
        <f t="shared" si="76"/>
        <v>41473</v>
      </c>
      <c r="F1244">
        <f t="shared" si="77"/>
        <v>2013</v>
      </c>
      <c r="G1244">
        <f t="shared" si="78"/>
        <v>7</v>
      </c>
      <c r="H1244">
        <f t="shared" si="79"/>
        <v>4</v>
      </c>
      <c r="I1244" s="1" t="s">
        <v>15622</v>
      </c>
      <c r="J1244" s="1" t="s">
        <v>17051</v>
      </c>
      <c r="K1244" s="1" t="s">
        <v>17125</v>
      </c>
      <c r="L1244" s="1" t="s">
        <v>15624</v>
      </c>
      <c r="M1244" s="42">
        <v>1</v>
      </c>
      <c r="N1244" s="42">
        <v>0.33</v>
      </c>
      <c r="O1244" s="1" t="s">
        <v>15615</v>
      </c>
    </row>
    <row r="1245" spans="1:15" x14ac:dyDescent="0.25">
      <c r="A1245">
        <v>1248</v>
      </c>
      <c r="B1245" t="s">
        <v>11750</v>
      </c>
      <c r="C1245" t="s">
        <v>3524</v>
      </c>
      <c r="D1245" t="s">
        <v>16542</v>
      </c>
      <c r="E1245" s="65">
        <f t="shared" si="76"/>
        <v>41473</v>
      </c>
      <c r="F1245">
        <f t="shared" si="77"/>
        <v>2013</v>
      </c>
      <c r="G1245">
        <f t="shared" si="78"/>
        <v>7</v>
      </c>
      <c r="H1245">
        <f t="shared" si="79"/>
        <v>4</v>
      </c>
      <c r="I1245" s="1" t="s">
        <v>15622</v>
      </c>
      <c r="J1245" s="1" t="s">
        <v>17051</v>
      </c>
      <c r="K1245" s="1" t="s">
        <v>17125</v>
      </c>
      <c r="L1245" s="1" t="s">
        <v>15626</v>
      </c>
      <c r="M1245" s="42">
        <v>1</v>
      </c>
      <c r="N1245" s="42">
        <v>1</v>
      </c>
      <c r="O1245" s="1" t="s">
        <v>15616</v>
      </c>
    </row>
    <row r="1246" spans="1:15" x14ac:dyDescent="0.25">
      <c r="A1246">
        <v>1249</v>
      </c>
      <c r="B1246" t="s">
        <v>9690</v>
      </c>
      <c r="C1246" t="s">
        <v>5674</v>
      </c>
      <c r="D1246" t="s">
        <v>16542</v>
      </c>
      <c r="E1246" s="65">
        <f t="shared" si="76"/>
        <v>41473</v>
      </c>
      <c r="F1246">
        <f t="shared" si="77"/>
        <v>2013</v>
      </c>
      <c r="G1246">
        <f t="shared" si="78"/>
        <v>7</v>
      </c>
      <c r="H1246">
        <f t="shared" si="79"/>
        <v>4</v>
      </c>
      <c r="I1246" s="1" t="s">
        <v>15622</v>
      </c>
      <c r="J1246" s="1" t="s">
        <v>17051</v>
      </c>
      <c r="K1246" s="1" t="s">
        <v>17125</v>
      </c>
      <c r="L1246" s="1" t="s">
        <v>15626</v>
      </c>
      <c r="M1246" s="42">
        <v>1</v>
      </c>
      <c r="N1246" s="42">
        <v>0.8</v>
      </c>
      <c r="O1246" s="1" t="s">
        <v>15616</v>
      </c>
    </row>
    <row r="1247" spans="1:15" x14ac:dyDescent="0.25">
      <c r="A1247">
        <v>1250</v>
      </c>
      <c r="B1247" t="s">
        <v>10273</v>
      </c>
      <c r="C1247" t="s">
        <v>5106</v>
      </c>
      <c r="D1247" t="s">
        <v>16543</v>
      </c>
      <c r="E1247" s="65">
        <f t="shared" si="76"/>
        <v>41475</v>
      </c>
      <c r="F1247">
        <f t="shared" si="77"/>
        <v>2013</v>
      </c>
      <c r="G1247">
        <f t="shared" si="78"/>
        <v>7</v>
      </c>
      <c r="H1247">
        <f t="shared" si="79"/>
        <v>6</v>
      </c>
      <c r="I1247" s="1" t="s">
        <v>15622</v>
      </c>
      <c r="J1247" s="1" t="s">
        <v>17051</v>
      </c>
      <c r="K1247" s="1" t="s">
        <v>17125</v>
      </c>
      <c r="L1247" s="1" t="s">
        <v>15626</v>
      </c>
      <c r="M1247" s="42">
        <v>1</v>
      </c>
      <c r="N1247" s="42">
        <v>0.94</v>
      </c>
      <c r="O1247" s="1" t="s">
        <v>15615</v>
      </c>
    </row>
    <row r="1248" spans="1:15" x14ac:dyDescent="0.25">
      <c r="A1248">
        <v>1251</v>
      </c>
      <c r="B1248" t="s">
        <v>11245</v>
      </c>
      <c r="C1248" t="s">
        <v>4156</v>
      </c>
      <c r="D1248" t="s">
        <v>16543</v>
      </c>
      <c r="E1248" s="65">
        <f t="shared" si="76"/>
        <v>41475</v>
      </c>
      <c r="F1248">
        <f t="shared" si="77"/>
        <v>2013</v>
      </c>
      <c r="G1248">
        <f t="shared" si="78"/>
        <v>7</v>
      </c>
      <c r="H1248">
        <f t="shared" si="79"/>
        <v>6</v>
      </c>
      <c r="I1248" s="1" t="s">
        <v>15622</v>
      </c>
      <c r="J1248" s="1" t="s">
        <v>17051</v>
      </c>
      <c r="K1248" s="1" t="s">
        <v>17125</v>
      </c>
      <c r="L1248" s="1" t="s">
        <v>15624</v>
      </c>
      <c r="M1248" s="42">
        <v>0.9</v>
      </c>
      <c r="N1248" s="42">
        <v>0.99</v>
      </c>
      <c r="O1248" s="1" t="s">
        <v>15616</v>
      </c>
    </row>
    <row r="1249" spans="1:15" x14ac:dyDescent="0.25">
      <c r="A1249">
        <v>1252</v>
      </c>
      <c r="B1249" t="s">
        <v>9499</v>
      </c>
      <c r="C1249" t="s">
        <v>5861</v>
      </c>
      <c r="D1249" t="s">
        <v>16544</v>
      </c>
      <c r="E1249" s="65">
        <f t="shared" si="76"/>
        <v>41477</v>
      </c>
      <c r="F1249">
        <f t="shared" si="77"/>
        <v>2013</v>
      </c>
      <c r="G1249">
        <f t="shared" si="78"/>
        <v>7</v>
      </c>
      <c r="H1249">
        <f t="shared" si="79"/>
        <v>1</v>
      </c>
      <c r="I1249" s="1" t="s">
        <v>15622</v>
      </c>
      <c r="J1249" s="1" t="s">
        <v>17051</v>
      </c>
      <c r="K1249" s="1" t="s">
        <v>17125</v>
      </c>
      <c r="L1249" s="1" t="s">
        <v>15626</v>
      </c>
      <c r="M1249" s="42">
        <v>1</v>
      </c>
      <c r="N1249" s="42">
        <v>0.88</v>
      </c>
      <c r="O1249" s="1" t="s">
        <v>15615</v>
      </c>
    </row>
    <row r="1250" spans="1:15" x14ac:dyDescent="0.25">
      <c r="A1250">
        <v>1253</v>
      </c>
      <c r="B1250" t="s">
        <v>9378</v>
      </c>
      <c r="C1250" t="s">
        <v>5979</v>
      </c>
      <c r="D1250" t="s">
        <v>16544</v>
      </c>
      <c r="E1250" s="65">
        <f t="shared" si="76"/>
        <v>41477</v>
      </c>
      <c r="F1250">
        <f t="shared" si="77"/>
        <v>2013</v>
      </c>
      <c r="G1250">
        <f t="shared" si="78"/>
        <v>7</v>
      </c>
      <c r="H1250">
        <f t="shared" si="79"/>
        <v>1</v>
      </c>
      <c r="I1250" s="1" t="s">
        <v>15622</v>
      </c>
      <c r="J1250" s="1" t="s">
        <v>17051</v>
      </c>
      <c r="K1250" s="1" t="s">
        <v>17125</v>
      </c>
      <c r="L1250" s="1" t="s">
        <v>15626</v>
      </c>
      <c r="M1250" s="42">
        <v>1</v>
      </c>
      <c r="N1250" s="42">
        <v>0.79</v>
      </c>
      <c r="O1250" s="1" t="s">
        <v>15616</v>
      </c>
    </row>
    <row r="1251" spans="1:15" x14ac:dyDescent="0.25">
      <c r="A1251">
        <v>1254</v>
      </c>
      <c r="B1251" t="s">
        <v>11484</v>
      </c>
      <c r="C1251" t="s">
        <v>3918</v>
      </c>
      <c r="D1251" t="s">
        <v>16544</v>
      </c>
      <c r="E1251" s="65">
        <f t="shared" si="76"/>
        <v>41477</v>
      </c>
      <c r="F1251">
        <f t="shared" si="77"/>
        <v>2013</v>
      </c>
      <c r="G1251">
        <f t="shared" si="78"/>
        <v>7</v>
      </c>
      <c r="H1251">
        <f t="shared" si="79"/>
        <v>1</v>
      </c>
      <c r="I1251" s="1" t="s">
        <v>15625</v>
      </c>
      <c r="J1251" s="1" t="s">
        <v>17051</v>
      </c>
      <c r="K1251" s="1" t="s">
        <v>17125</v>
      </c>
      <c r="L1251" s="1" t="s">
        <v>15626</v>
      </c>
      <c r="M1251" s="42">
        <v>1</v>
      </c>
      <c r="N1251" s="42">
        <v>0.82</v>
      </c>
      <c r="O1251" s="1" t="s">
        <v>15615</v>
      </c>
    </row>
    <row r="1252" spans="1:15" x14ac:dyDescent="0.25">
      <c r="A1252">
        <v>1255</v>
      </c>
      <c r="B1252" t="s">
        <v>8457</v>
      </c>
      <c r="C1252" t="s">
        <v>6886</v>
      </c>
      <c r="D1252" t="s">
        <v>16545</v>
      </c>
      <c r="E1252" s="65">
        <f t="shared" si="76"/>
        <v>41478</v>
      </c>
      <c r="F1252">
        <f t="shared" si="77"/>
        <v>2013</v>
      </c>
      <c r="G1252">
        <f t="shared" si="78"/>
        <v>7</v>
      </c>
      <c r="H1252">
        <f t="shared" si="79"/>
        <v>2</v>
      </c>
      <c r="I1252" s="1" t="s">
        <v>15622</v>
      </c>
      <c r="J1252" s="1" t="s">
        <v>17051</v>
      </c>
      <c r="K1252" s="1" t="s">
        <v>17125</v>
      </c>
      <c r="L1252" s="1" t="s">
        <v>15626</v>
      </c>
      <c r="M1252" s="42">
        <v>1</v>
      </c>
      <c r="N1252" s="42">
        <v>1</v>
      </c>
      <c r="O1252" s="1" t="s">
        <v>15615</v>
      </c>
    </row>
    <row r="1253" spans="1:15" x14ac:dyDescent="0.25">
      <c r="A1253">
        <v>1256</v>
      </c>
      <c r="B1253" t="s">
        <v>10430</v>
      </c>
      <c r="C1253" t="s">
        <v>4950</v>
      </c>
      <c r="D1253" t="s">
        <v>16545</v>
      </c>
      <c r="E1253" s="65">
        <f t="shared" si="76"/>
        <v>41478</v>
      </c>
      <c r="F1253">
        <f t="shared" si="77"/>
        <v>2013</v>
      </c>
      <c r="G1253">
        <f t="shared" si="78"/>
        <v>7</v>
      </c>
      <c r="H1253">
        <f t="shared" si="79"/>
        <v>2</v>
      </c>
      <c r="I1253" s="1" t="s">
        <v>15622</v>
      </c>
      <c r="J1253" s="1" t="s">
        <v>17051</v>
      </c>
      <c r="K1253" s="1" t="s">
        <v>17125</v>
      </c>
      <c r="L1253" s="1" t="s">
        <v>15626</v>
      </c>
      <c r="M1253" s="42">
        <v>0.8</v>
      </c>
      <c r="N1253" s="42">
        <v>1</v>
      </c>
      <c r="O1253" s="1" t="s">
        <v>15616</v>
      </c>
    </row>
    <row r="1254" spans="1:15" x14ac:dyDescent="0.25">
      <c r="A1254">
        <v>1257</v>
      </c>
      <c r="B1254" t="s">
        <v>10202</v>
      </c>
      <c r="C1254" t="s">
        <v>5177</v>
      </c>
      <c r="D1254" t="s">
        <v>16546</v>
      </c>
      <c r="E1254" s="65">
        <f t="shared" si="76"/>
        <v>41480</v>
      </c>
      <c r="F1254">
        <f t="shared" si="77"/>
        <v>2013</v>
      </c>
      <c r="G1254">
        <f t="shared" si="78"/>
        <v>7</v>
      </c>
      <c r="H1254">
        <f t="shared" si="79"/>
        <v>4</v>
      </c>
      <c r="I1254" s="1" t="s">
        <v>15622</v>
      </c>
      <c r="J1254" s="1" t="s">
        <v>17051</v>
      </c>
      <c r="K1254" s="1" t="s">
        <v>17125</v>
      </c>
      <c r="L1254" s="1" t="s">
        <v>15626</v>
      </c>
      <c r="M1254" s="42">
        <v>1</v>
      </c>
      <c r="N1254" s="42">
        <v>1</v>
      </c>
      <c r="O1254" s="1" t="s">
        <v>15616</v>
      </c>
    </row>
    <row r="1255" spans="1:15" x14ac:dyDescent="0.25">
      <c r="A1255">
        <v>1258</v>
      </c>
      <c r="B1255" t="s">
        <v>11615</v>
      </c>
      <c r="C1255" t="s">
        <v>3790</v>
      </c>
      <c r="D1255" t="s">
        <v>16546</v>
      </c>
      <c r="E1255" s="65">
        <f t="shared" si="76"/>
        <v>41480</v>
      </c>
      <c r="F1255">
        <f t="shared" si="77"/>
        <v>2013</v>
      </c>
      <c r="G1255">
        <f t="shared" si="78"/>
        <v>7</v>
      </c>
      <c r="H1255">
        <f t="shared" si="79"/>
        <v>4</v>
      </c>
      <c r="I1255" s="1" t="s">
        <v>15622</v>
      </c>
      <c r="J1255" s="1" t="s">
        <v>17051</v>
      </c>
      <c r="K1255" s="1" t="s">
        <v>17125</v>
      </c>
      <c r="L1255" s="1" t="s">
        <v>15626</v>
      </c>
      <c r="M1255" s="42">
        <v>1</v>
      </c>
      <c r="N1255" s="42">
        <v>0.96</v>
      </c>
      <c r="O1255" s="1" t="s">
        <v>15616</v>
      </c>
    </row>
    <row r="1256" spans="1:15" x14ac:dyDescent="0.25">
      <c r="A1256">
        <v>1259</v>
      </c>
      <c r="B1256" t="s">
        <v>8015</v>
      </c>
      <c r="C1256" t="s">
        <v>7316</v>
      </c>
      <c r="D1256" t="s">
        <v>16546</v>
      </c>
      <c r="E1256" s="65">
        <f t="shared" si="76"/>
        <v>41480</v>
      </c>
      <c r="F1256">
        <f t="shared" si="77"/>
        <v>2013</v>
      </c>
      <c r="G1256">
        <f t="shared" si="78"/>
        <v>7</v>
      </c>
      <c r="H1256">
        <f t="shared" si="79"/>
        <v>4</v>
      </c>
      <c r="I1256" s="1" t="s">
        <v>15622</v>
      </c>
      <c r="J1256" s="1" t="s">
        <v>17051</v>
      </c>
      <c r="K1256" s="1" t="s">
        <v>17125</v>
      </c>
      <c r="L1256" s="1" t="s">
        <v>15624</v>
      </c>
      <c r="M1256" s="42">
        <v>0.86</v>
      </c>
      <c r="N1256" s="42">
        <v>0.98</v>
      </c>
      <c r="O1256" s="1" t="s">
        <v>15616</v>
      </c>
    </row>
    <row r="1257" spans="1:15" x14ac:dyDescent="0.25">
      <c r="A1257">
        <v>1260</v>
      </c>
      <c r="B1257" t="s">
        <v>8337</v>
      </c>
      <c r="C1257" t="s">
        <v>7000</v>
      </c>
      <c r="D1257" t="s">
        <v>16546</v>
      </c>
      <c r="E1257" s="65">
        <f t="shared" si="76"/>
        <v>41480</v>
      </c>
      <c r="F1257">
        <f t="shared" si="77"/>
        <v>2013</v>
      </c>
      <c r="G1257">
        <f t="shared" si="78"/>
        <v>7</v>
      </c>
      <c r="H1257">
        <f t="shared" si="79"/>
        <v>4</v>
      </c>
      <c r="I1257" s="1" t="s">
        <v>15622</v>
      </c>
      <c r="J1257" s="1" t="s">
        <v>17051</v>
      </c>
      <c r="K1257" s="1" t="s">
        <v>17125</v>
      </c>
      <c r="L1257" s="1" t="s">
        <v>15626</v>
      </c>
      <c r="M1257" s="42">
        <v>1</v>
      </c>
      <c r="N1257" s="42">
        <v>0.5</v>
      </c>
      <c r="O1257" s="1" t="s">
        <v>15615</v>
      </c>
    </row>
    <row r="1258" spans="1:15" x14ac:dyDescent="0.25">
      <c r="A1258">
        <v>1261</v>
      </c>
      <c r="B1258" t="s">
        <v>11466</v>
      </c>
      <c r="C1258" t="s">
        <v>3936</v>
      </c>
      <c r="D1258" t="s">
        <v>16546</v>
      </c>
      <c r="E1258" s="65">
        <f t="shared" si="76"/>
        <v>41480</v>
      </c>
      <c r="F1258">
        <f t="shared" si="77"/>
        <v>2013</v>
      </c>
      <c r="G1258">
        <f t="shared" si="78"/>
        <v>7</v>
      </c>
      <c r="H1258">
        <f t="shared" si="79"/>
        <v>4</v>
      </c>
      <c r="I1258" s="1" t="s">
        <v>15622</v>
      </c>
      <c r="J1258" s="1" t="s">
        <v>17051</v>
      </c>
      <c r="K1258" s="1" t="s">
        <v>17125</v>
      </c>
      <c r="L1258" s="1" t="s">
        <v>15624</v>
      </c>
      <c r="M1258" s="42">
        <v>1</v>
      </c>
      <c r="N1258" s="42">
        <v>0.77</v>
      </c>
      <c r="O1258" s="1" t="s">
        <v>15616</v>
      </c>
    </row>
    <row r="1259" spans="1:15" x14ac:dyDescent="0.25">
      <c r="A1259">
        <v>1262</v>
      </c>
      <c r="B1259" t="s">
        <v>10553</v>
      </c>
      <c r="C1259" t="s">
        <v>4831</v>
      </c>
      <c r="D1259" t="s">
        <v>16547</v>
      </c>
      <c r="E1259" s="65">
        <f t="shared" si="76"/>
        <v>41482</v>
      </c>
      <c r="F1259">
        <f t="shared" si="77"/>
        <v>2013</v>
      </c>
      <c r="G1259">
        <f t="shared" si="78"/>
        <v>7</v>
      </c>
      <c r="H1259">
        <f t="shared" si="79"/>
        <v>6</v>
      </c>
      <c r="I1259" s="1" t="s">
        <v>15622</v>
      </c>
      <c r="J1259" s="1" t="s">
        <v>17051</v>
      </c>
      <c r="K1259" s="1" t="s">
        <v>17125</v>
      </c>
      <c r="L1259" s="1" t="s">
        <v>15623</v>
      </c>
      <c r="M1259" s="42">
        <v>1</v>
      </c>
      <c r="N1259" s="42">
        <v>0.98</v>
      </c>
      <c r="O1259" s="1" t="s">
        <v>15616</v>
      </c>
    </row>
    <row r="1260" spans="1:15" x14ac:dyDescent="0.25">
      <c r="A1260">
        <v>1263</v>
      </c>
      <c r="B1260" t="s">
        <v>9432</v>
      </c>
      <c r="C1260" t="s">
        <v>5927</v>
      </c>
      <c r="D1260" t="s">
        <v>16547</v>
      </c>
      <c r="E1260" s="65">
        <f t="shared" si="76"/>
        <v>41482</v>
      </c>
      <c r="F1260">
        <f t="shared" si="77"/>
        <v>2013</v>
      </c>
      <c r="G1260">
        <f t="shared" si="78"/>
        <v>7</v>
      </c>
      <c r="H1260">
        <f t="shared" si="79"/>
        <v>6</v>
      </c>
      <c r="I1260" s="1" t="s">
        <v>15622</v>
      </c>
      <c r="J1260" s="1" t="s">
        <v>17051</v>
      </c>
      <c r="K1260" s="1" t="s">
        <v>17125</v>
      </c>
      <c r="L1260" s="1" t="s">
        <v>15626</v>
      </c>
      <c r="M1260" s="42">
        <v>1</v>
      </c>
      <c r="N1260" s="42">
        <v>0.56000000000000005</v>
      </c>
      <c r="O1260" s="1" t="s">
        <v>15615</v>
      </c>
    </row>
    <row r="1261" spans="1:15" x14ac:dyDescent="0.25">
      <c r="A1261">
        <v>1264</v>
      </c>
      <c r="B1261" t="s">
        <v>11794</v>
      </c>
      <c r="C1261" t="s">
        <v>3617</v>
      </c>
      <c r="D1261" t="s">
        <v>16547</v>
      </c>
      <c r="E1261" s="65">
        <f t="shared" si="76"/>
        <v>41482</v>
      </c>
      <c r="F1261">
        <f t="shared" si="77"/>
        <v>2013</v>
      </c>
      <c r="G1261">
        <f t="shared" si="78"/>
        <v>7</v>
      </c>
      <c r="H1261">
        <f t="shared" si="79"/>
        <v>6</v>
      </c>
      <c r="I1261" s="1" t="s">
        <v>15625</v>
      </c>
      <c r="J1261" s="1" t="s">
        <v>17051</v>
      </c>
      <c r="K1261" s="1" t="s">
        <v>17125</v>
      </c>
      <c r="L1261" s="1" t="s">
        <v>15626</v>
      </c>
      <c r="M1261" s="42">
        <v>0.99</v>
      </c>
      <c r="N1261" s="42">
        <v>0.96</v>
      </c>
      <c r="O1261" s="1" t="s">
        <v>15616</v>
      </c>
    </row>
    <row r="1262" spans="1:15" x14ac:dyDescent="0.25">
      <c r="A1262">
        <v>1265</v>
      </c>
      <c r="B1262" t="s">
        <v>9379</v>
      </c>
      <c r="C1262" t="s">
        <v>5978</v>
      </c>
      <c r="D1262" t="s">
        <v>16548</v>
      </c>
      <c r="E1262" s="65">
        <f t="shared" si="76"/>
        <v>41483</v>
      </c>
      <c r="F1262">
        <f t="shared" si="77"/>
        <v>2013</v>
      </c>
      <c r="G1262">
        <f t="shared" si="78"/>
        <v>7</v>
      </c>
      <c r="H1262">
        <f t="shared" si="79"/>
        <v>7</v>
      </c>
      <c r="I1262" s="1" t="s">
        <v>15725</v>
      </c>
      <c r="J1262" s="1" t="s">
        <v>17074</v>
      </c>
      <c r="K1262" s="1" t="s">
        <v>17125</v>
      </c>
      <c r="L1262" s="1" t="s">
        <v>15626</v>
      </c>
      <c r="M1262" s="42">
        <v>0.94</v>
      </c>
      <c r="N1262" s="42">
        <v>0.98</v>
      </c>
      <c r="O1262" s="1" t="s">
        <v>15616</v>
      </c>
    </row>
    <row r="1263" spans="1:15" x14ac:dyDescent="0.25">
      <c r="A1263">
        <v>1266</v>
      </c>
      <c r="B1263" t="s">
        <v>10023</v>
      </c>
      <c r="C1263" t="s">
        <v>5350</v>
      </c>
      <c r="D1263" t="s">
        <v>16549</v>
      </c>
      <c r="E1263" s="65">
        <f t="shared" si="76"/>
        <v>41484</v>
      </c>
      <c r="F1263">
        <f t="shared" si="77"/>
        <v>2013</v>
      </c>
      <c r="G1263">
        <f t="shared" si="78"/>
        <v>7</v>
      </c>
      <c r="H1263">
        <f t="shared" si="79"/>
        <v>1</v>
      </c>
      <c r="I1263" s="1" t="s">
        <v>15622</v>
      </c>
      <c r="J1263" s="1" t="s">
        <v>17051</v>
      </c>
      <c r="K1263" s="1" t="s">
        <v>17125</v>
      </c>
      <c r="L1263" s="1" t="s">
        <v>15626</v>
      </c>
      <c r="M1263" s="42">
        <v>1</v>
      </c>
      <c r="N1263" s="42">
        <v>1</v>
      </c>
      <c r="O1263" s="1" t="s">
        <v>15615</v>
      </c>
    </row>
    <row r="1264" spans="1:15" x14ac:dyDescent="0.25">
      <c r="A1264">
        <v>1267</v>
      </c>
      <c r="B1264" t="s">
        <v>8581</v>
      </c>
      <c r="C1264" t="s">
        <v>6766</v>
      </c>
      <c r="D1264" t="s">
        <v>16550</v>
      </c>
      <c r="E1264" s="65">
        <f t="shared" si="76"/>
        <v>41485</v>
      </c>
      <c r="F1264">
        <f t="shared" si="77"/>
        <v>2013</v>
      </c>
      <c r="G1264">
        <f t="shared" si="78"/>
        <v>7</v>
      </c>
      <c r="H1264">
        <f t="shared" si="79"/>
        <v>2</v>
      </c>
      <c r="I1264" s="1" t="s">
        <v>15625</v>
      </c>
      <c r="J1264" s="1" t="s">
        <v>17051</v>
      </c>
      <c r="K1264" s="1" t="s">
        <v>17125</v>
      </c>
      <c r="L1264" s="1" t="s">
        <v>15626</v>
      </c>
      <c r="M1264" s="42">
        <v>1</v>
      </c>
      <c r="N1264" s="42">
        <v>0.56999999999999995</v>
      </c>
      <c r="O1264" s="1" t="s">
        <v>15616</v>
      </c>
    </row>
    <row r="1265" spans="1:15" x14ac:dyDescent="0.25">
      <c r="A1265">
        <v>1268</v>
      </c>
      <c r="B1265" t="s">
        <v>7914</v>
      </c>
      <c r="C1265" t="s">
        <v>7416</v>
      </c>
      <c r="D1265" t="s">
        <v>16550</v>
      </c>
      <c r="E1265" s="65">
        <f t="shared" si="76"/>
        <v>41485</v>
      </c>
      <c r="F1265">
        <f t="shared" si="77"/>
        <v>2013</v>
      </c>
      <c r="G1265">
        <f t="shared" si="78"/>
        <v>7</v>
      </c>
      <c r="H1265">
        <f t="shared" si="79"/>
        <v>2</v>
      </c>
      <c r="I1265" s="1" t="s">
        <v>15622</v>
      </c>
      <c r="J1265" s="1" t="s">
        <v>17051</v>
      </c>
      <c r="K1265" s="1" t="s">
        <v>17125</v>
      </c>
      <c r="L1265" s="1" t="s">
        <v>15626</v>
      </c>
      <c r="M1265" s="42">
        <v>0.9</v>
      </c>
      <c r="N1265" s="42">
        <v>0.83</v>
      </c>
      <c r="O1265" s="1" t="s">
        <v>15616</v>
      </c>
    </row>
    <row r="1266" spans="1:15" x14ac:dyDescent="0.25">
      <c r="A1266">
        <v>1269</v>
      </c>
      <c r="B1266" t="s">
        <v>10541</v>
      </c>
      <c r="C1266" t="s">
        <v>3569</v>
      </c>
      <c r="D1266" t="s">
        <v>16550</v>
      </c>
      <c r="E1266" s="65">
        <f t="shared" si="76"/>
        <v>41485</v>
      </c>
      <c r="F1266">
        <f t="shared" si="77"/>
        <v>2013</v>
      </c>
      <c r="G1266">
        <f t="shared" si="78"/>
        <v>7</v>
      </c>
      <c r="H1266">
        <f t="shared" si="79"/>
        <v>2</v>
      </c>
      <c r="I1266" s="1" t="s">
        <v>15622</v>
      </c>
      <c r="J1266" s="1" t="s">
        <v>17051</v>
      </c>
      <c r="K1266" s="1" t="s">
        <v>17125</v>
      </c>
      <c r="L1266" s="1" t="s">
        <v>15626</v>
      </c>
      <c r="M1266" s="42">
        <v>1</v>
      </c>
      <c r="N1266" s="42">
        <v>0.92</v>
      </c>
      <c r="O1266" s="1" t="s">
        <v>15616</v>
      </c>
    </row>
    <row r="1267" spans="1:15" x14ac:dyDescent="0.25">
      <c r="A1267">
        <v>1270</v>
      </c>
      <c r="B1267" t="s">
        <v>11658</v>
      </c>
      <c r="C1267" t="s">
        <v>3747</v>
      </c>
      <c r="D1267" t="s">
        <v>16550</v>
      </c>
      <c r="E1267" s="65">
        <f t="shared" si="76"/>
        <v>41485</v>
      </c>
      <c r="F1267">
        <f t="shared" si="77"/>
        <v>2013</v>
      </c>
      <c r="G1267">
        <f t="shared" si="78"/>
        <v>7</v>
      </c>
      <c r="H1267">
        <f t="shared" si="79"/>
        <v>2</v>
      </c>
      <c r="I1267" s="1" t="s">
        <v>15622</v>
      </c>
      <c r="J1267" s="1" t="s">
        <v>17051</v>
      </c>
      <c r="K1267" s="1" t="s">
        <v>17125</v>
      </c>
      <c r="L1267" s="1" t="s">
        <v>15626</v>
      </c>
      <c r="M1267" s="42">
        <v>1</v>
      </c>
      <c r="N1267" s="42">
        <v>0.97</v>
      </c>
      <c r="O1267" s="1" t="s">
        <v>15615</v>
      </c>
    </row>
    <row r="1268" spans="1:15" x14ac:dyDescent="0.25">
      <c r="A1268">
        <v>1271</v>
      </c>
      <c r="B1268" t="s">
        <v>9486</v>
      </c>
      <c r="C1268" t="s">
        <v>5873</v>
      </c>
      <c r="D1268" t="s">
        <v>16550</v>
      </c>
      <c r="E1268" s="65">
        <f t="shared" si="76"/>
        <v>41485</v>
      </c>
      <c r="F1268">
        <f t="shared" si="77"/>
        <v>2013</v>
      </c>
      <c r="G1268">
        <f t="shared" si="78"/>
        <v>7</v>
      </c>
      <c r="H1268">
        <f t="shared" si="79"/>
        <v>2</v>
      </c>
      <c r="I1268" s="1" t="s">
        <v>15622</v>
      </c>
      <c r="J1268" s="1" t="s">
        <v>17051</v>
      </c>
      <c r="K1268" s="1" t="s">
        <v>17125</v>
      </c>
      <c r="L1268" s="1" t="s">
        <v>15628</v>
      </c>
      <c r="M1268" s="42">
        <v>0</v>
      </c>
      <c r="N1268" s="42">
        <v>0</v>
      </c>
      <c r="O1268" s="1" t="s">
        <v>15615</v>
      </c>
    </row>
    <row r="1269" spans="1:15" x14ac:dyDescent="0.25">
      <c r="A1269">
        <v>1272</v>
      </c>
      <c r="B1269" t="s">
        <v>10065</v>
      </c>
      <c r="C1269" t="s">
        <v>5309</v>
      </c>
      <c r="D1269" t="s">
        <v>16551</v>
      </c>
      <c r="E1269" s="65">
        <f t="shared" si="76"/>
        <v>41486</v>
      </c>
      <c r="F1269">
        <f t="shared" si="77"/>
        <v>2013</v>
      </c>
      <c r="G1269">
        <f t="shared" si="78"/>
        <v>7</v>
      </c>
      <c r="H1269">
        <f t="shared" si="79"/>
        <v>3</v>
      </c>
      <c r="I1269" s="1" t="s">
        <v>15622</v>
      </c>
      <c r="J1269" s="1" t="s">
        <v>17051</v>
      </c>
      <c r="K1269" s="1" t="s">
        <v>17125</v>
      </c>
      <c r="L1269" s="1" t="s">
        <v>15623</v>
      </c>
      <c r="M1269" s="42">
        <v>0.5</v>
      </c>
      <c r="N1269" s="42">
        <v>0.4</v>
      </c>
      <c r="O1269" s="1" t="s">
        <v>15615</v>
      </c>
    </row>
    <row r="1270" spans="1:15" x14ac:dyDescent="0.25">
      <c r="A1270">
        <v>1273</v>
      </c>
      <c r="B1270" t="s">
        <v>8027</v>
      </c>
      <c r="C1270" t="s">
        <v>7304</v>
      </c>
      <c r="D1270" t="s">
        <v>16551</v>
      </c>
      <c r="E1270" s="65">
        <f t="shared" si="76"/>
        <v>41486</v>
      </c>
      <c r="F1270">
        <f t="shared" si="77"/>
        <v>2013</v>
      </c>
      <c r="G1270">
        <f t="shared" si="78"/>
        <v>7</v>
      </c>
      <c r="H1270">
        <f t="shared" si="79"/>
        <v>3</v>
      </c>
      <c r="I1270" s="1" t="s">
        <v>15622</v>
      </c>
      <c r="J1270" s="1" t="s">
        <v>17051</v>
      </c>
      <c r="K1270" s="1" t="s">
        <v>17125</v>
      </c>
      <c r="L1270" s="1" t="s">
        <v>15624</v>
      </c>
      <c r="M1270" s="42">
        <v>0.96</v>
      </c>
      <c r="N1270" s="42">
        <v>0.79</v>
      </c>
      <c r="O1270" s="1" t="s">
        <v>15615</v>
      </c>
    </row>
    <row r="1271" spans="1:15" x14ac:dyDescent="0.25">
      <c r="A1271">
        <v>1274</v>
      </c>
      <c r="B1271" t="s">
        <v>8219</v>
      </c>
      <c r="C1271" t="s">
        <v>7116</v>
      </c>
      <c r="D1271" t="s">
        <v>16551</v>
      </c>
      <c r="E1271" s="65">
        <f t="shared" si="76"/>
        <v>41486</v>
      </c>
      <c r="F1271">
        <f t="shared" si="77"/>
        <v>2013</v>
      </c>
      <c r="G1271">
        <f t="shared" si="78"/>
        <v>7</v>
      </c>
      <c r="H1271">
        <f t="shared" si="79"/>
        <v>3</v>
      </c>
      <c r="I1271" s="1" t="s">
        <v>15622</v>
      </c>
      <c r="J1271" s="1" t="s">
        <v>17051</v>
      </c>
      <c r="K1271" s="1" t="s">
        <v>17125</v>
      </c>
      <c r="L1271" s="1" t="s">
        <v>15626</v>
      </c>
      <c r="M1271" s="42">
        <v>1</v>
      </c>
      <c r="N1271" s="42">
        <v>0.98</v>
      </c>
      <c r="O1271" s="1" t="s">
        <v>15616</v>
      </c>
    </row>
    <row r="1272" spans="1:15" x14ac:dyDescent="0.25">
      <c r="A1272">
        <v>1275</v>
      </c>
      <c r="B1272" t="s">
        <v>11765</v>
      </c>
      <c r="C1272" t="s">
        <v>3645</v>
      </c>
      <c r="D1272" t="s">
        <v>16552</v>
      </c>
      <c r="E1272" s="65">
        <f t="shared" si="76"/>
        <v>41487</v>
      </c>
      <c r="F1272">
        <f t="shared" si="77"/>
        <v>2013</v>
      </c>
      <c r="G1272">
        <f t="shared" si="78"/>
        <v>8</v>
      </c>
      <c r="H1272">
        <f t="shared" si="79"/>
        <v>4</v>
      </c>
      <c r="I1272" s="1" t="s">
        <v>15622</v>
      </c>
      <c r="J1272" s="1" t="s">
        <v>17051</v>
      </c>
      <c r="K1272" s="1" t="s">
        <v>17125</v>
      </c>
      <c r="L1272" s="1" t="s">
        <v>15626</v>
      </c>
      <c r="M1272" s="42">
        <v>1</v>
      </c>
      <c r="N1272" s="42">
        <v>0.91</v>
      </c>
      <c r="O1272" s="1" t="s">
        <v>15616</v>
      </c>
    </row>
    <row r="1273" spans="1:15" x14ac:dyDescent="0.25">
      <c r="A1273">
        <v>1276</v>
      </c>
      <c r="B1273" t="s">
        <v>11156</v>
      </c>
      <c r="C1273" t="s">
        <v>4244</v>
      </c>
      <c r="D1273" t="s">
        <v>16553</v>
      </c>
      <c r="E1273" s="65">
        <f t="shared" si="76"/>
        <v>41488</v>
      </c>
      <c r="F1273">
        <f t="shared" si="77"/>
        <v>2013</v>
      </c>
      <c r="G1273">
        <f t="shared" si="78"/>
        <v>8</v>
      </c>
      <c r="H1273">
        <f t="shared" si="79"/>
        <v>5</v>
      </c>
      <c r="I1273" s="1" t="s">
        <v>15622</v>
      </c>
      <c r="J1273" s="1" t="s">
        <v>17051</v>
      </c>
      <c r="K1273" s="1" t="s">
        <v>17125</v>
      </c>
      <c r="L1273" s="1" t="s">
        <v>15628</v>
      </c>
      <c r="M1273" s="42">
        <v>0.49</v>
      </c>
      <c r="N1273" s="42">
        <v>0.13</v>
      </c>
      <c r="O1273" s="1" t="s">
        <v>15615</v>
      </c>
    </row>
    <row r="1274" spans="1:15" x14ac:dyDescent="0.25">
      <c r="A1274">
        <v>1277</v>
      </c>
      <c r="B1274" t="s">
        <v>8916</v>
      </c>
      <c r="C1274" t="s">
        <v>6436</v>
      </c>
      <c r="D1274" t="s">
        <v>16554</v>
      </c>
      <c r="E1274" s="65">
        <f t="shared" si="76"/>
        <v>41490</v>
      </c>
      <c r="F1274">
        <f t="shared" si="77"/>
        <v>2013</v>
      </c>
      <c r="G1274">
        <f t="shared" si="78"/>
        <v>8</v>
      </c>
      <c r="H1274">
        <f t="shared" si="79"/>
        <v>7</v>
      </c>
      <c r="I1274" s="1" t="s">
        <v>15622</v>
      </c>
      <c r="J1274" s="1" t="s">
        <v>17051</v>
      </c>
      <c r="K1274" s="1" t="s">
        <v>17125</v>
      </c>
      <c r="L1274" s="1" t="s">
        <v>15624</v>
      </c>
      <c r="M1274" s="42">
        <v>1</v>
      </c>
      <c r="N1274" s="42">
        <v>1</v>
      </c>
      <c r="O1274" s="1" t="s">
        <v>15616</v>
      </c>
    </row>
    <row r="1275" spans="1:15" x14ac:dyDescent="0.25">
      <c r="A1275">
        <v>1278</v>
      </c>
      <c r="B1275" t="s">
        <v>7864</v>
      </c>
      <c r="C1275" t="s">
        <v>7464</v>
      </c>
      <c r="D1275" t="s">
        <v>16554</v>
      </c>
      <c r="E1275" s="65">
        <f t="shared" si="76"/>
        <v>41490</v>
      </c>
      <c r="F1275">
        <f t="shared" si="77"/>
        <v>2013</v>
      </c>
      <c r="G1275">
        <f t="shared" si="78"/>
        <v>8</v>
      </c>
      <c r="H1275">
        <f t="shared" si="79"/>
        <v>7</v>
      </c>
      <c r="I1275" s="1" t="s">
        <v>15622</v>
      </c>
      <c r="J1275" s="1" t="s">
        <v>17051</v>
      </c>
      <c r="K1275" s="1" t="s">
        <v>17125</v>
      </c>
      <c r="L1275" s="1" t="s">
        <v>15623</v>
      </c>
      <c r="M1275" s="42">
        <v>0.8</v>
      </c>
      <c r="N1275" s="42">
        <v>0.87</v>
      </c>
      <c r="O1275" s="1" t="s">
        <v>15615</v>
      </c>
    </row>
    <row r="1276" spans="1:15" x14ac:dyDescent="0.25">
      <c r="A1276">
        <v>1279</v>
      </c>
      <c r="B1276" t="s">
        <v>9382</v>
      </c>
      <c r="C1276" t="s">
        <v>5975</v>
      </c>
      <c r="D1276" t="s">
        <v>16555</v>
      </c>
      <c r="E1276" s="65">
        <f t="shared" si="76"/>
        <v>41491</v>
      </c>
      <c r="F1276">
        <f t="shared" si="77"/>
        <v>2013</v>
      </c>
      <c r="G1276">
        <f t="shared" si="78"/>
        <v>8</v>
      </c>
      <c r="H1276">
        <f t="shared" si="79"/>
        <v>1</v>
      </c>
      <c r="I1276" s="1" t="s">
        <v>15622</v>
      </c>
      <c r="J1276" s="1" t="s">
        <v>17051</v>
      </c>
      <c r="K1276" s="1" t="s">
        <v>17125</v>
      </c>
      <c r="L1276" s="1" t="s">
        <v>15626</v>
      </c>
      <c r="M1276" s="42">
        <v>1</v>
      </c>
      <c r="N1276" s="42">
        <v>0.99</v>
      </c>
      <c r="O1276" s="1" t="s">
        <v>15616</v>
      </c>
    </row>
    <row r="1277" spans="1:15" x14ac:dyDescent="0.25">
      <c r="A1277">
        <v>1280</v>
      </c>
      <c r="B1277" t="s">
        <v>8631</v>
      </c>
      <c r="C1277" t="s">
        <v>6717</v>
      </c>
      <c r="D1277" t="s">
        <v>16555</v>
      </c>
      <c r="E1277" s="65">
        <f t="shared" si="76"/>
        <v>41491</v>
      </c>
      <c r="F1277">
        <f t="shared" si="77"/>
        <v>2013</v>
      </c>
      <c r="G1277">
        <f t="shared" si="78"/>
        <v>8</v>
      </c>
      <c r="H1277">
        <f t="shared" si="79"/>
        <v>1</v>
      </c>
      <c r="I1277" s="1" t="s">
        <v>15625</v>
      </c>
      <c r="J1277" s="1" t="s">
        <v>17051</v>
      </c>
      <c r="K1277" s="1" t="s">
        <v>17125</v>
      </c>
      <c r="L1277" s="1" t="s">
        <v>15626</v>
      </c>
      <c r="M1277" s="42">
        <v>0.98</v>
      </c>
      <c r="N1277" s="42">
        <v>0.81</v>
      </c>
      <c r="O1277" s="1" t="s">
        <v>15616</v>
      </c>
    </row>
    <row r="1278" spans="1:15" x14ac:dyDescent="0.25">
      <c r="A1278">
        <v>1281</v>
      </c>
      <c r="B1278" t="s">
        <v>9269</v>
      </c>
      <c r="C1278" t="s">
        <v>6086</v>
      </c>
      <c r="D1278" t="s">
        <v>16556</v>
      </c>
      <c r="E1278" s="65">
        <f t="shared" si="76"/>
        <v>41492</v>
      </c>
      <c r="F1278">
        <f t="shared" si="77"/>
        <v>2013</v>
      </c>
      <c r="G1278">
        <f t="shared" si="78"/>
        <v>8</v>
      </c>
      <c r="H1278">
        <f t="shared" si="79"/>
        <v>2</v>
      </c>
      <c r="I1278" s="1" t="s">
        <v>15622</v>
      </c>
      <c r="J1278" s="1" t="s">
        <v>17051</v>
      </c>
      <c r="K1278" s="1" t="s">
        <v>17125</v>
      </c>
      <c r="L1278" s="1" t="s">
        <v>15623</v>
      </c>
      <c r="M1278" s="42">
        <v>0.56000000000000005</v>
      </c>
      <c r="N1278" s="42">
        <v>0.48</v>
      </c>
      <c r="O1278" s="1" t="s">
        <v>15615</v>
      </c>
    </row>
    <row r="1279" spans="1:15" x14ac:dyDescent="0.25">
      <c r="A1279">
        <v>1282</v>
      </c>
      <c r="B1279" t="s">
        <v>7698</v>
      </c>
      <c r="C1279" t="s">
        <v>7620</v>
      </c>
      <c r="D1279" t="s">
        <v>16556</v>
      </c>
      <c r="E1279" s="65">
        <f t="shared" si="76"/>
        <v>41492</v>
      </c>
      <c r="F1279">
        <f t="shared" si="77"/>
        <v>2013</v>
      </c>
      <c r="G1279">
        <f t="shared" si="78"/>
        <v>8</v>
      </c>
      <c r="H1279">
        <f t="shared" si="79"/>
        <v>2</v>
      </c>
      <c r="I1279" s="1" t="s">
        <v>15622</v>
      </c>
      <c r="J1279" s="1" t="s">
        <v>17051</v>
      </c>
      <c r="K1279" s="1" t="s">
        <v>17125</v>
      </c>
      <c r="L1279" s="1" t="s">
        <v>15626</v>
      </c>
      <c r="M1279" s="42">
        <v>0.94</v>
      </c>
      <c r="N1279" s="42">
        <v>0.96</v>
      </c>
      <c r="O1279" s="1" t="s">
        <v>15616</v>
      </c>
    </row>
    <row r="1280" spans="1:15" x14ac:dyDescent="0.25">
      <c r="A1280">
        <v>1283</v>
      </c>
      <c r="B1280" t="s">
        <v>9856</v>
      </c>
      <c r="C1280" t="s">
        <v>5515</v>
      </c>
      <c r="D1280" t="s">
        <v>16556</v>
      </c>
      <c r="E1280" s="65">
        <f t="shared" si="76"/>
        <v>41492</v>
      </c>
      <c r="F1280">
        <f t="shared" si="77"/>
        <v>2013</v>
      </c>
      <c r="G1280">
        <f t="shared" si="78"/>
        <v>8</v>
      </c>
      <c r="H1280">
        <f t="shared" si="79"/>
        <v>2</v>
      </c>
      <c r="I1280" s="1" t="s">
        <v>15746</v>
      </c>
      <c r="J1280" s="1" t="s">
        <v>17087</v>
      </c>
      <c r="K1280" s="1" t="s">
        <v>17138</v>
      </c>
      <c r="L1280" s="1" t="s">
        <v>15626</v>
      </c>
      <c r="M1280" s="42">
        <v>0.96</v>
      </c>
      <c r="N1280" s="42">
        <v>0.87</v>
      </c>
      <c r="O1280" s="1" t="s">
        <v>15616</v>
      </c>
    </row>
    <row r="1281" spans="1:15" x14ac:dyDescent="0.25">
      <c r="A1281">
        <v>1284</v>
      </c>
      <c r="B1281" t="s">
        <v>8185</v>
      </c>
      <c r="C1281" t="s">
        <v>7150</v>
      </c>
      <c r="D1281" t="s">
        <v>16556</v>
      </c>
      <c r="E1281" s="65">
        <f t="shared" si="76"/>
        <v>41492</v>
      </c>
      <c r="F1281">
        <f t="shared" si="77"/>
        <v>2013</v>
      </c>
      <c r="G1281">
        <f t="shared" si="78"/>
        <v>8</v>
      </c>
      <c r="H1281">
        <f t="shared" si="79"/>
        <v>2</v>
      </c>
      <c r="I1281" s="1" t="s">
        <v>15622</v>
      </c>
      <c r="J1281" s="1" t="s">
        <v>17051</v>
      </c>
      <c r="K1281" s="1" t="s">
        <v>17125</v>
      </c>
      <c r="L1281" s="1" t="s">
        <v>15626</v>
      </c>
      <c r="M1281" s="42">
        <v>1</v>
      </c>
      <c r="N1281" s="42">
        <v>0.92</v>
      </c>
      <c r="O1281" s="1" t="s">
        <v>15615</v>
      </c>
    </row>
    <row r="1282" spans="1:15" x14ac:dyDescent="0.25">
      <c r="A1282">
        <v>1285</v>
      </c>
      <c r="B1282" t="s">
        <v>8121</v>
      </c>
      <c r="C1282" t="s">
        <v>7214</v>
      </c>
      <c r="D1282" t="s">
        <v>16556</v>
      </c>
      <c r="E1282" s="65">
        <f t="shared" si="76"/>
        <v>41492</v>
      </c>
      <c r="F1282">
        <f t="shared" si="77"/>
        <v>2013</v>
      </c>
      <c r="G1282">
        <f t="shared" si="78"/>
        <v>8</v>
      </c>
      <c r="H1282">
        <f t="shared" si="79"/>
        <v>2</v>
      </c>
      <c r="I1282" s="1" t="s">
        <v>15622</v>
      </c>
      <c r="J1282" s="1" t="s">
        <v>17051</v>
      </c>
      <c r="K1282" s="1" t="s">
        <v>17125</v>
      </c>
      <c r="L1282" s="1" t="s">
        <v>15624</v>
      </c>
      <c r="M1282" s="42">
        <v>0.75</v>
      </c>
      <c r="N1282" s="42">
        <v>0.97</v>
      </c>
      <c r="O1282" s="1" t="s">
        <v>15615</v>
      </c>
    </row>
    <row r="1283" spans="1:15" x14ac:dyDescent="0.25">
      <c r="A1283">
        <v>1286</v>
      </c>
      <c r="B1283" t="s">
        <v>9936</v>
      </c>
      <c r="C1283" t="s">
        <v>5435</v>
      </c>
      <c r="D1283" t="s">
        <v>16557</v>
      </c>
      <c r="E1283" s="65">
        <f t="shared" ref="E1283:E1346" si="80">DATE(LEFT(D1283,4),MID(D1283,5,2),RIGHT(D1283,2))</f>
        <v>41493</v>
      </c>
      <c r="F1283">
        <f t="shared" ref="F1283:F1346" si="81">YEAR(E1283)</f>
        <v>2013</v>
      </c>
      <c r="G1283">
        <f t="shared" ref="G1283:G1346" si="82">MONTH(E1283)</f>
        <v>8</v>
      </c>
      <c r="H1283">
        <f t="shared" ref="H1283:H1346" si="83">WEEKDAY(E1283,2)</f>
        <v>3</v>
      </c>
      <c r="I1283" s="1" t="s">
        <v>15622</v>
      </c>
      <c r="J1283" s="1" t="s">
        <v>17051</v>
      </c>
      <c r="K1283" s="1" t="s">
        <v>17125</v>
      </c>
      <c r="L1283" s="1" t="s">
        <v>15628</v>
      </c>
      <c r="M1283" s="42">
        <v>0</v>
      </c>
      <c r="N1283" s="42">
        <v>0.36</v>
      </c>
      <c r="O1283" s="1" t="s">
        <v>15615</v>
      </c>
    </row>
    <row r="1284" spans="1:15" x14ac:dyDescent="0.25">
      <c r="A1284">
        <v>1287</v>
      </c>
      <c r="B1284" t="s">
        <v>8387</v>
      </c>
      <c r="C1284" t="s">
        <v>6955</v>
      </c>
      <c r="D1284" t="s">
        <v>16557</v>
      </c>
      <c r="E1284" s="65">
        <f t="shared" si="80"/>
        <v>41493</v>
      </c>
      <c r="F1284">
        <f t="shared" si="81"/>
        <v>2013</v>
      </c>
      <c r="G1284">
        <f t="shared" si="82"/>
        <v>8</v>
      </c>
      <c r="H1284">
        <f t="shared" si="83"/>
        <v>3</v>
      </c>
      <c r="I1284" s="1" t="s">
        <v>15622</v>
      </c>
      <c r="J1284" s="1" t="s">
        <v>17051</v>
      </c>
      <c r="K1284" s="1" t="s">
        <v>17125</v>
      </c>
      <c r="L1284" s="1" t="s">
        <v>15624</v>
      </c>
      <c r="M1284" s="42">
        <v>1</v>
      </c>
      <c r="N1284" s="42">
        <v>0.91</v>
      </c>
      <c r="O1284" s="1" t="s">
        <v>15616</v>
      </c>
    </row>
    <row r="1285" spans="1:15" x14ac:dyDescent="0.25">
      <c r="A1285">
        <v>1288</v>
      </c>
      <c r="B1285" t="s">
        <v>10636</v>
      </c>
      <c r="C1285" t="s">
        <v>4750</v>
      </c>
      <c r="D1285" t="s">
        <v>16558</v>
      </c>
      <c r="E1285" s="65">
        <f t="shared" si="80"/>
        <v>41494</v>
      </c>
      <c r="F1285">
        <f t="shared" si="81"/>
        <v>2013</v>
      </c>
      <c r="G1285">
        <f t="shared" si="82"/>
        <v>8</v>
      </c>
      <c r="H1285">
        <f t="shared" si="83"/>
        <v>4</v>
      </c>
      <c r="I1285" s="1" t="s">
        <v>15622</v>
      </c>
      <c r="J1285" s="1" t="s">
        <v>17051</v>
      </c>
      <c r="K1285" s="1" t="s">
        <v>17125</v>
      </c>
      <c r="L1285" s="1" t="s">
        <v>15624</v>
      </c>
      <c r="M1285" s="42">
        <v>1</v>
      </c>
      <c r="N1285" s="42">
        <v>0.9</v>
      </c>
      <c r="O1285" s="1" t="s">
        <v>15615</v>
      </c>
    </row>
    <row r="1286" spans="1:15" x14ac:dyDescent="0.25">
      <c r="A1286">
        <v>1289</v>
      </c>
      <c r="B1286" t="s">
        <v>10075</v>
      </c>
      <c r="C1286" t="s">
        <v>5299</v>
      </c>
      <c r="D1286" t="s">
        <v>16559</v>
      </c>
      <c r="E1286" s="65">
        <f t="shared" si="80"/>
        <v>41495</v>
      </c>
      <c r="F1286">
        <f t="shared" si="81"/>
        <v>2013</v>
      </c>
      <c r="G1286">
        <f t="shared" si="82"/>
        <v>8</v>
      </c>
      <c r="H1286">
        <f t="shared" si="83"/>
        <v>5</v>
      </c>
      <c r="I1286" s="1" t="s">
        <v>15622</v>
      </c>
      <c r="J1286" s="1" t="s">
        <v>17051</v>
      </c>
      <c r="K1286" s="1" t="s">
        <v>17125</v>
      </c>
      <c r="L1286" s="1" t="s">
        <v>15623</v>
      </c>
      <c r="M1286" s="42">
        <v>1</v>
      </c>
      <c r="N1286" s="42">
        <v>0.89</v>
      </c>
      <c r="O1286" s="1" t="s">
        <v>15616</v>
      </c>
    </row>
    <row r="1287" spans="1:15" x14ac:dyDescent="0.25">
      <c r="A1287">
        <v>1290</v>
      </c>
      <c r="B1287" t="s">
        <v>9877</v>
      </c>
      <c r="C1287" t="s">
        <v>5494</v>
      </c>
      <c r="D1287" t="s">
        <v>16560</v>
      </c>
      <c r="E1287" s="65">
        <f t="shared" si="80"/>
        <v>41496</v>
      </c>
      <c r="F1287">
        <f t="shared" si="81"/>
        <v>2013</v>
      </c>
      <c r="G1287">
        <f t="shared" si="82"/>
        <v>8</v>
      </c>
      <c r="H1287">
        <f t="shared" si="83"/>
        <v>6</v>
      </c>
      <c r="I1287" s="1" t="s">
        <v>15622</v>
      </c>
      <c r="J1287" s="1" t="s">
        <v>17051</v>
      </c>
      <c r="K1287" s="1" t="s">
        <v>17125</v>
      </c>
      <c r="L1287" s="1" t="s">
        <v>15623</v>
      </c>
      <c r="M1287" s="42">
        <v>0.75</v>
      </c>
      <c r="N1287" s="42">
        <v>0.97</v>
      </c>
      <c r="O1287" s="1" t="s">
        <v>15615</v>
      </c>
    </row>
    <row r="1288" spans="1:15" x14ac:dyDescent="0.25">
      <c r="A1288">
        <v>1291</v>
      </c>
      <c r="B1288" t="s">
        <v>10628</v>
      </c>
      <c r="C1288" t="s">
        <v>4758</v>
      </c>
      <c r="D1288" t="s">
        <v>16560</v>
      </c>
      <c r="E1288" s="65">
        <f t="shared" si="80"/>
        <v>41496</v>
      </c>
      <c r="F1288">
        <f t="shared" si="81"/>
        <v>2013</v>
      </c>
      <c r="G1288">
        <f t="shared" si="82"/>
        <v>8</v>
      </c>
      <c r="H1288">
        <f t="shared" si="83"/>
        <v>6</v>
      </c>
      <c r="I1288" s="1" t="s">
        <v>15622</v>
      </c>
      <c r="J1288" s="1" t="s">
        <v>17051</v>
      </c>
      <c r="K1288" s="1" t="s">
        <v>17125</v>
      </c>
      <c r="L1288" s="1" t="s">
        <v>15626</v>
      </c>
      <c r="M1288" s="42">
        <v>1</v>
      </c>
      <c r="N1288" s="42">
        <v>0.87</v>
      </c>
      <c r="O1288" s="1" t="s">
        <v>15616</v>
      </c>
    </row>
    <row r="1289" spans="1:15" x14ac:dyDescent="0.25">
      <c r="A1289">
        <v>1292</v>
      </c>
      <c r="B1289" t="s">
        <v>11082</v>
      </c>
      <c r="C1289" t="s">
        <v>4315</v>
      </c>
      <c r="D1289" t="s">
        <v>11894</v>
      </c>
      <c r="E1289" s="65">
        <f t="shared" si="80"/>
        <v>41498</v>
      </c>
      <c r="F1289">
        <f t="shared" si="81"/>
        <v>2013</v>
      </c>
      <c r="G1289">
        <f t="shared" si="82"/>
        <v>8</v>
      </c>
      <c r="H1289">
        <f t="shared" si="83"/>
        <v>1</v>
      </c>
      <c r="I1289" s="1" t="s">
        <v>15622</v>
      </c>
      <c r="J1289" s="1" t="s">
        <v>17051</v>
      </c>
      <c r="K1289" s="1" t="s">
        <v>17125</v>
      </c>
      <c r="L1289" s="1" t="s">
        <v>15624</v>
      </c>
      <c r="M1289" s="42">
        <v>1</v>
      </c>
      <c r="N1289" s="42">
        <v>0.3</v>
      </c>
      <c r="O1289" s="1" t="s">
        <v>15615</v>
      </c>
    </row>
    <row r="1290" spans="1:15" x14ac:dyDescent="0.25">
      <c r="A1290">
        <v>1293</v>
      </c>
      <c r="B1290" t="s">
        <v>11367</v>
      </c>
      <c r="C1290" t="s">
        <v>4033</v>
      </c>
      <c r="D1290" t="s">
        <v>11894</v>
      </c>
      <c r="E1290" s="65">
        <f t="shared" si="80"/>
        <v>41498</v>
      </c>
      <c r="F1290">
        <f t="shared" si="81"/>
        <v>2013</v>
      </c>
      <c r="G1290">
        <f t="shared" si="82"/>
        <v>8</v>
      </c>
      <c r="H1290">
        <f t="shared" si="83"/>
        <v>1</v>
      </c>
      <c r="I1290" s="1" t="s">
        <v>15622</v>
      </c>
      <c r="J1290" s="1" t="s">
        <v>17051</v>
      </c>
      <c r="K1290" s="1" t="s">
        <v>17125</v>
      </c>
      <c r="L1290" s="1" t="s">
        <v>15626</v>
      </c>
      <c r="M1290" s="42">
        <v>1</v>
      </c>
      <c r="N1290" s="42">
        <v>0.81</v>
      </c>
      <c r="O1290" s="1" t="s">
        <v>15615</v>
      </c>
    </row>
    <row r="1291" spans="1:15" x14ac:dyDescent="0.25">
      <c r="A1291">
        <v>1294</v>
      </c>
      <c r="B1291" t="s">
        <v>8071</v>
      </c>
      <c r="C1291" t="s">
        <v>7262</v>
      </c>
      <c r="D1291" t="s">
        <v>11894</v>
      </c>
      <c r="E1291" s="65">
        <f t="shared" si="80"/>
        <v>41498</v>
      </c>
      <c r="F1291">
        <f t="shared" si="81"/>
        <v>2013</v>
      </c>
      <c r="G1291">
        <f t="shared" si="82"/>
        <v>8</v>
      </c>
      <c r="H1291">
        <f t="shared" si="83"/>
        <v>1</v>
      </c>
      <c r="I1291" s="1" t="s">
        <v>15622</v>
      </c>
      <c r="J1291" s="1" t="s">
        <v>17051</v>
      </c>
      <c r="K1291" s="1" t="s">
        <v>17125</v>
      </c>
      <c r="L1291" s="1" t="s">
        <v>15623</v>
      </c>
      <c r="M1291" s="42">
        <v>1</v>
      </c>
      <c r="N1291" s="42">
        <v>1</v>
      </c>
      <c r="O1291" s="1" t="s">
        <v>15616</v>
      </c>
    </row>
    <row r="1292" spans="1:15" x14ac:dyDescent="0.25">
      <c r="A1292">
        <v>1295</v>
      </c>
      <c r="B1292" t="s">
        <v>9400</v>
      </c>
      <c r="C1292" t="s">
        <v>5957</v>
      </c>
      <c r="D1292" t="s">
        <v>11895</v>
      </c>
      <c r="E1292" s="65">
        <f t="shared" si="80"/>
        <v>41499</v>
      </c>
      <c r="F1292">
        <f t="shared" si="81"/>
        <v>2013</v>
      </c>
      <c r="G1292">
        <f t="shared" si="82"/>
        <v>8</v>
      </c>
      <c r="H1292">
        <f t="shared" si="83"/>
        <v>2</v>
      </c>
      <c r="I1292" s="1" t="s">
        <v>15622</v>
      </c>
      <c r="J1292" s="1" t="s">
        <v>17051</v>
      </c>
      <c r="K1292" s="1" t="s">
        <v>17125</v>
      </c>
      <c r="L1292" s="1" t="s">
        <v>15624</v>
      </c>
      <c r="M1292" s="42">
        <v>1</v>
      </c>
      <c r="N1292" s="42">
        <v>0.9</v>
      </c>
      <c r="O1292" s="1" t="s">
        <v>15616</v>
      </c>
    </row>
    <row r="1293" spans="1:15" x14ac:dyDescent="0.25">
      <c r="A1293">
        <v>1296</v>
      </c>
      <c r="B1293" t="s">
        <v>11394</v>
      </c>
      <c r="C1293" t="s">
        <v>4006</v>
      </c>
      <c r="D1293" t="s">
        <v>11895</v>
      </c>
      <c r="E1293" s="65">
        <f t="shared" si="80"/>
        <v>41499</v>
      </c>
      <c r="F1293">
        <f t="shared" si="81"/>
        <v>2013</v>
      </c>
      <c r="G1293">
        <f t="shared" si="82"/>
        <v>8</v>
      </c>
      <c r="H1293">
        <f t="shared" si="83"/>
        <v>2</v>
      </c>
      <c r="I1293" s="1" t="s">
        <v>15622</v>
      </c>
      <c r="J1293" s="1" t="s">
        <v>17051</v>
      </c>
      <c r="K1293" s="1" t="s">
        <v>17125</v>
      </c>
      <c r="L1293" s="1" t="s">
        <v>15626</v>
      </c>
      <c r="M1293" s="42">
        <v>1</v>
      </c>
      <c r="N1293" s="42">
        <v>1</v>
      </c>
      <c r="O1293" s="1" t="s">
        <v>15616</v>
      </c>
    </row>
    <row r="1294" spans="1:15" x14ac:dyDescent="0.25">
      <c r="A1294">
        <v>1297</v>
      </c>
      <c r="B1294" t="s">
        <v>11388</v>
      </c>
      <c r="C1294" t="s">
        <v>4012</v>
      </c>
      <c r="D1294" t="s">
        <v>11895</v>
      </c>
      <c r="E1294" s="65">
        <f t="shared" si="80"/>
        <v>41499</v>
      </c>
      <c r="F1294">
        <f t="shared" si="81"/>
        <v>2013</v>
      </c>
      <c r="G1294">
        <f t="shared" si="82"/>
        <v>8</v>
      </c>
      <c r="H1294">
        <f t="shared" si="83"/>
        <v>2</v>
      </c>
      <c r="I1294" s="1" t="s">
        <v>15622</v>
      </c>
      <c r="J1294" s="1" t="s">
        <v>17051</v>
      </c>
      <c r="K1294" s="1" t="s">
        <v>17125</v>
      </c>
      <c r="L1294" s="1" t="s">
        <v>15623</v>
      </c>
      <c r="M1294" s="42">
        <v>1</v>
      </c>
      <c r="N1294" s="42">
        <v>0.5</v>
      </c>
      <c r="O1294" s="1" t="s">
        <v>15615</v>
      </c>
    </row>
    <row r="1295" spans="1:15" x14ac:dyDescent="0.25">
      <c r="A1295">
        <v>1298</v>
      </c>
      <c r="B1295" t="s">
        <v>9586</v>
      </c>
      <c r="C1295" t="s">
        <v>5775</v>
      </c>
      <c r="D1295" t="s">
        <v>16561</v>
      </c>
      <c r="E1295" s="65">
        <f t="shared" si="80"/>
        <v>41500</v>
      </c>
      <c r="F1295">
        <f t="shared" si="81"/>
        <v>2013</v>
      </c>
      <c r="G1295">
        <f t="shared" si="82"/>
        <v>8</v>
      </c>
      <c r="H1295">
        <f t="shared" si="83"/>
        <v>3</v>
      </c>
      <c r="I1295" s="1" t="s">
        <v>15622</v>
      </c>
      <c r="J1295" s="1" t="s">
        <v>17051</v>
      </c>
      <c r="K1295" s="1" t="s">
        <v>17125</v>
      </c>
      <c r="L1295" s="1" t="s">
        <v>15626</v>
      </c>
      <c r="M1295" s="42">
        <v>1</v>
      </c>
      <c r="N1295" s="42">
        <v>0.6</v>
      </c>
      <c r="O1295" s="1" t="s">
        <v>15615</v>
      </c>
    </row>
    <row r="1296" spans="1:15" x14ac:dyDescent="0.25">
      <c r="A1296">
        <v>1299</v>
      </c>
      <c r="B1296" t="s">
        <v>10684</v>
      </c>
      <c r="C1296" t="s">
        <v>4702</v>
      </c>
      <c r="D1296" t="s">
        <v>16561</v>
      </c>
      <c r="E1296" s="65">
        <f t="shared" si="80"/>
        <v>41500</v>
      </c>
      <c r="F1296">
        <f t="shared" si="81"/>
        <v>2013</v>
      </c>
      <c r="G1296">
        <f t="shared" si="82"/>
        <v>8</v>
      </c>
      <c r="H1296">
        <f t="shared" si="83"/>
        <v>3</v>
      </c>
      <c r="I1296" s="1" t="s">
        <v>15622</v>
      </c>
      <c r="J1296" s="1" t="s">
        <v>17051</v>
      </c>
      <c r="K1296" s="1" t="s">
        <v>17125</v>
      </c>
      <c r="L1296" s="1" t="s">
        <v>15624</v>
      </c>
      <c r="M1296" s="42">
        <v>1</v>
      </c>
      <c r="N1296" s="42">
        <v>0.79</v>
      </c>
      <c r="O1296" s="1" t="s">
        <v>15616</v>
      </c>
    </row>
    <row r="1297" spans="1:15" x14ac:dyDescent="0.25">
      <c r="A1297">
        <v>1301</v>
      </c>
      <c r="B1297" t="s">
        <v>10708</v>
      </c>
      <c r="C1297" t="s">
        <v>4679</v>
      </c>
      <c r="D1297" t="s">
        <v>16562</v>
      </c>
      <c r="E1297" s="65">
        <f t="shared" si="80"/>
        <v>41502</v>
      </c>
      <c r="F1297">
        <f t="shared" si="81"/>
        <v>2013</v>
      </c>
      <c r="G1297">
        <f t="shared" si="82"/>
        <v>8</v>
      </c>
      <c r="H1297">
        <f t="shared" si="83"/>
        <v>5</v>
      </c>
      <c r="I1297" s="1" t="s">
        <v>15625</v>
      </c>
      <c r="J1297" s="1" t="s">
        <v>17051</v>
      </c>
      <c r="K1297" s="1" t="s">
        <v>17125</v>
      </c>
      <c r="L1297" s="1" t="s">
        <v>15626</v>
      </c>
      <c r="M1297" s="42">
        <v>1</v>
      </c>
      <c r="N1297" s="42">
        <v>0.82</v>
      </c>
      <c r="O1297" s="1" t="s">
        <v>15616</v>
      </c>
    </row>
    <row r="1298" spans="1:15" x14ac:dyDescent="0.25">
      <c r="A1298">
        <v>1302</v>
      </c>
      <c r="B1298" t="s">
        <v>9597</v>
      </c>
      <c r="C1298" t="s">
        <v>5765</v>
      </c>
      <c r="D1298" t="s">
        <v>16563</v>
      </c>
      <c r="E1298" s="65">
        <f t="shared" si="80"/>
        <v>41504</v>
      </c>
      <c r="F1298">
        <f t="shared" si="81"/>
        <v>2013</v>
      </c>
      <c r="G1298">
        <f t="shared" si="82"/>
        <v>8</v>
      </c>
      <c r="H1298">
        <f t="shared" si="83"/>
        <v>7</v>
      </c>
      <c r="I1298" s="1" t="s">
        <v>15622</v>
      </c>
      <c r="J1298" s="1" t="s">
        <v>17051</v>
      </c>
      <c r="K1298" s="1" t="s">
        <v>17125</v>
      </c>
      <c r="L1298" s="1" t="s">
        <v>15628</v>
      </c>
      <c r="M1298" s="42">
        <v>0</v>
      </c>
      <c r="N1298" s="42">
        <v>0.56999999999999995</v>
      </c>
      <c r="O1298" s="1" t="s">
        <v>15615</v>
      </c>
    </row>
    <row r="1299" spans="1:15" x14ac:dyDescent="0.25">
      <c r="A1299">
        <v>1303</v>
      </c>
      <c r="B1299" t="s">
        <v>9138</v>
      </c>
      <c r="C1299" t="s">
        <v>6215</v>
      </c>
      <c r="D1299" t="s">
        <v>16564</v>
      </c>
      <c r="E1299" s="65">
        <f t="shared" si="80"/>
        <v>41505</v>
      </c>
      <c r="F1299">
        <f t="shared" si="81"/>
        <v>2013</v>
      </c>
      <c r="G1299">
        <f t="shared" si="82"/>
        <v>8</v>
      </c>
      <c r="H1299">
        <f t="shared" si="83"/>
        <v>1</v>
      </c>
      <c r="I1299" s="1" t="s">
        <v>15622</v>
      </c>
      <c r="J1299" s="1" t="s">
        <v>17051</v>
      </c>
      <c r="K1299" s="1" t="s">
        <v>17125</v>
      </c>
      <c r="L1299" s="1" t="s">
        <v>15624</v>
      </c>
      <c r="M1299" s="42">
        <v>1</v>
      </c>
      <c r="N1299" s="42">
        <v>0</v>
      </c>
      <c r="O1299" s="1" t="s">
        <v>15615</v>
      </c>
    </row>
    <row r="1300" spans="1:15" x14ac:dyDescent="0.25">
      <c r="A1300">
        <v>1304</v>
      </c>
      <c r="B1300" t="s">
        <v>8961</v>
      </c>
      <c r="C1300" t="s">
        <v>6392</v>
      </c>
      <c r="D1300" t="s">
        <v>16564</v>
      </c>
      <c r="E1300" s="65">
        <f t="shared" si="80"/>
        <v>41505</v>
      </c>
      <c r="F1300">
        <f t="shared" si="81"/>
        <v>2013</v>
      </c>
      <c r="G1300">
        <f t="shared" si="82"/>
        <v>8</v>
      </c>
      <c r="H1300">
        <f t="shared" si="83"/>
        <v>1</v>
      </c>
      <c r="I1300" s="1" t="s">
        <v>15622</v>
      </c>
      <c r="J1300" s="1" t="s">
        <v>17051</v>
      </c>
      <c r="K1300" s="1" t="s">
        <v>17125</v>
      </c>
      <c r="L1300" s="1" t="s">
        <v>15626</v>
      </c>
      <c r="M1300" s="42">
        <v>0.97</v>
      </c>
      <c r="N1300" s="42">
        <v>0.98</v>
      </c>
      <c r="O1300" s="1" t="s">
        <v>15616</v>
      </c>
    </row>
    <row r="1301" spans="1:15" x14ac:dyDescent="0.25">
      <c r="A1301">
        <v>1305</v>
      </c>
      <c r="B1301" t="s">
        <v>8223</v>
      </c>
      <c r="C1301" t="s">
        <v>7112</v>
      </c>
      <c r="D1301" t="s">
        <v>16564</v>
      </c>
      <c r="E1301" s="65">
        <f t="shared" si="80"/>
        <v>41505</v>
      </c>
      <c r="F1301">
        <f t="shared" si="81"/>
        <v>2013</v>
      </c>
      <c r="G1301">
        <f t="shared" si="82"/>
        <v>8</v>
      </c>
      <c r="H1301">
        <f t="shared" si="83"/>
        <v>1</v>
      </c>
      <c r="I1301" s="1" t="s">
        <v>15622</v>
      </c>
      <c r="J1301" s="1" t="s">
        <v>17051</v>
      </c>
      <c r="K1301" s="1" t="s">
        <v>17125</v>
      </c>
      <c r="L1301" s="1" t="s">
        <v>15624</v>
      </c>
      <c r="M1301" s="42">
        <v>1</v>
      </c>
      <c r="N1301" s="42">
        <v>0.85</v>
      </c>
      <c r="O1301" s="1" t="s">
        <v>15615</v>
      </c>
    </row>
    <row r="1302" spans="1:15" x14ac:dyDescent="0.25">
      <c r="A1302">
        <v>1306</v>
      </c>
      <c r="B1302" t="s">
        <v>11139</v>
      </c>
      <c r="C1302" t="s">
        <v>4261</v>
      </c>
      <c r="D1302" t="s">
        <v>16565</v>
      </c>
      <c r="E1302" s="65">
        <f t="shared" si="80"/>
        <v>41506</v>
      </c>
      <c r="F1302">
        <f t="shared" si="81"/>
        <v>2013</v>
      </c>
      <c r="G1302">
        <f t="shared" si="82"/>
        <v>8</v>
      </c>
      <c r="H1302">
        <f t="shared" si="83"/>
        <v>2</v>
      </c>
      <c r="I1302" s="1" t="s">
        <v>15804</v>
      </c>
      <c r="J1302" s="1" t="s">
        <v>17088</v>
      </c>
      <c r="K1302" s="1" t="s">
        <v>17139</v>
      </c>
      <c r="L1302" s="1" t="s">
        <v>15624</v>
      </c>
      <c r="M1302" s="42">
        <v>0.9</v>
      </c>
      <c r="N1302" s="42">
        <v>0.83</v>
      </c>
      <c r="O1302" s="1" t="s">
        <v>15615</v>
      </c>
    </row>
    <row r="1303" spans="1:15" x14ac:dyDescent="0.25">
      <c r="A1303">
        <v>1307</v>
      </c>
      <c r="B1303" t="s">
        <v>9606</v>
      </c>
      <c r="C1303" t="s">
        <v>5756</v>
      </c>
      <c r="D1303" t="s">
        <v>11896</v>
      </c>
      <c r="E1303" s="65">
        <f t="shared" si="80"/>
        <v>41507</v>
      </c>
      <c r="F1303">
        <f t="shared" si="81"/>
        <v>2013</v>
      </c>
      <c r="G1303">
        <f t="shared" si="82"/>
        <v>8</v>
      </c>
      <c r="H1303">
        <f t="shared" si="83"/>
        <v>3</v>
      </c>
      <c r="I1303" s="1" t="s">
        <v>15625</v>
      </c>
      <c r="J1303" s="1" t="s">
        <v>17051</v>
      </c>
      <c r="K1303" s="1" t="s">
        <v>17125</v>
      </c>
      <c r="L1303" s="1" t="s">
        <v>15623</v>
      </c>
      <c r="M1303" s="42">
        <v>1</v>
      </c>
      <c r="N1303" s="42">
        <v>0.61</v>
      </c>
      <c r="O1303" s="1" t="s">
        <v>15615</v>
      </c>
    </row>
    <row r="1304" spans="1:15" x14ac:dyDescent="0.25">
      <c r="A1304">
        <v>1308</v>
      </c>
      <c r="B1304" t="s">
        <v>11430</v>
      </c>
      <c r="C1304" t="s">
        <v>3971</v>
      </c>
      <c r="D1304" t="s">
        <v>11896</v>
      </c>
      <c r="E1304" s="65">
        <f t="shared" si="80"/>
        <v>41507</v>
      </c>
      <c r="F1304">
        <f t="shared" si="81"/>
        <v>2013</v>
      </c>
      <c r="G1304">
        <f t="shared" si="82"/>
        <v>8</v>
      </c>
      <c r="H1304">
        <f t="shared" si="83"/>
        <v>3</v>
      </c>
      <c r="I1304" s="1" t="s">
        <v>15622</v>
      </c>
      <c r="J1304" s="1" t="s">
        <v>17051</v>
      </c>
      <c r="K1304" s="1" t="s">
        <v>17125</v>
      </c>
      <c r="L1304" s="1" t="s">
        <v>15626</v>
      </c>
      <c r="M1304" s="42">
        <v>1</v>
      </c>
      <c r="N1304" s="42">
        <v>0.9</v>
      </c>
      <c r="O1304" s="1" t="s">
        <v>15616</v>
      </c>
    </row>
    <row r="1305" spans="1:15" x14ac:dyDescent="0.25">
      <c r="A1305">
        <v>1309</v>
      </c>
      <c r="B1305" t="s">
        <v>11690</v>
      </c>
      <c r="C1305" t="s">
        <v>3716</v>
      </c>
      <c r="D1305" t="s">
        <v>11897</v>
      </c>
      <c r="E1305" s="65">
        <f t="shared" si="80"/>
        <v>41508</v>
      </c>
      <c r="F1305">
        <f t="shared" si="81"/>
        <v>2013</v>
      </c>
      <c r="G1305">
        <f t="shared" si="82"/>
        <v>8</v>
      </c>
      <c r="H1305">
        <f t="shared" si="83"/>
        <v>4</v>
      </c>
      <c r="I1305" s="1" t="s">
        <v>15622</v>
      </c>
      <c r="J1305" s="1" t="s">
        <v>17051</v>
      </c>
      <c r="K1305" s="1" t="s">
        <v>17125</v>
      </c>
      <c r="L1305" s="1" t="s">
        <v>15624</v>
      </c>
      <c r="M1305" s="42">
        <v>1</v>
      </c>
      <c r="N1305" s="42">
        <v>0.5</v>
      </c>
      <c r="O1305" s="1" t="s">
        <v>15615</v>
      </c>
    </row>
    <row r="1306" spans="1:15" x14ac:dyDescent="0.25">
      <c r="A1306">
        <v>1310</v>
      </c>
      <c r="B1306" t="s">
        <v>11205</v>
      </c>
      <c r="C1306" t="s">
        <v>4195</v>
      </c>
      <c r="D1306" t="s">
        <v>16566</v>
      </c>
      <c r="E1306" s="65">
        <f t="shared" si="80"/>
        <v>41510</v>
      </c>
      <c r="F1306">
        <f t="shared" si="81"/>
        <v>2013</v>
      </c>
      <c r="G1306">
        <f t="shared" si="82"/>
        <v>8</v>
      </c>
      <c r="H1306">
        <f t="shared" si="83"/>
        <v>6</v>
      </c>
      <c r="I1306" s="1" t="s">
        <v>15622</v>
      </c>
      <c r="J1306" s="1" t="s">
        <v>17051</v>
      </c>
      <c r="K1306" s="1" t="s">
        <v>17125</v>
      </c>
      <c r="L1306" s="1" t="s">
        <v>15626</v>
      </c>
      <c r="M1306" s="42">
        <v>1</v>
      </c>
      <c r="N1306" s="42">
        <v>1</v>
      </c>
      <c r="O1306" s="1" t="s">
        <v>15615</v>
      </c>
    </row>
    <row r="1307" spans="1:15" x14ac:dyDescent="0.25">
      <c r="A1307">
        <v>1311</v>
      </c>
      <c r="B1307" t="s">
        <v>10027</v>
      </c>
      <c r="C1307" t="s">
        <v>5346</v>
      </c>
      <c r="D1307" t="s">
        <v>16567</v>
      </c>
      <c r="E1307" s="65">
        <f t="shared" si="80"/>
        <v>41511</v>
      </c>
      <c r="F1307">
        <f t="shared" si="81"/>
        <v>2013</v>
      </c>
      <c r="G1307">
        <f t="shared" si="82"/>
        <v>8</v>
      </c>
      <c r="H1307">
        <f t="shared" si="83"/>
        <v>7</v>
      </c>
      <c r="I1307" s="1" t="s">
        <v>15622</v>
      </c>
      <c r="J1307" s="1" t="s">
        <v>17051</v>
      </c>
      <c r="K1307" s="1" t="s">
        <v>17125</v>
      </c>
      <c r="L1307" s="1" t="s">
        <v>15626</v>
      </c>
      <c r="M1307" s="42">
        <v>0.94</v>
      </c>
      <c r="N1307" s="42">
        <v>0.92</v>
      </c>
      <c r="O1307" s="1" t="s">
        <v>15615</v>
      </c>
    </row>
    <row r="1308" spans="1:15" x14ac:dyDescent="0.25">
      <c r="A1308">
        <v>1312</v>
      </c>
      <c r="B1308" t="s">
        <v>10675</v>
      </c>
      <c r="C1308" t="s">
        <v>4711</v>
      </c>
      <c r="D1308" t="s">
        <v>16568</v>
      </c>
      <c r="E1308" s="65">
        <f t="shared" si="80"/>
        <v>41512</v>
      </c>
      <c r="F1308">
        <f t="shared" si="81"/>
        <v>2013</v>
      </c>
      <c r="G1308">
        <f t="shared" si="82"/>
        <v>8</v>
      </c>
      <c r="H1308">
        <f t="shared" si="83"/>
        <v>1</v>
      </c>
      <c r="I1308" s="1" t="s">
        <v>15781</v>
      </c>
      <c r="J1308" s="1" t="s">
        <v>17089</v>
      </c>
      <c r="K1308" s="1" t="s">
        <v>17140</v>
      </c>
      <c r="L1308" s="1" t="s">
        <v>15624</v>
      </c>
      <c r="M1308" s="42">
        <v>1</v>
      </c>
      <c r="N1308" s="42">
        <v>0.76</v>
      </c>
      <c r="O1308" s="1" t="s">
        <v>15615</v>
      </c>
    </row>
    <row r="1309" spans="1:15" x14ac:dyDescent="0.25">
      <c r="A1309">
        <v>1313</v>
      </c>
      <c r="B1309" t="s">
        <v>9113</v>
      </c>
      <c r="C1309" t="s">
        <v>6240</v>
      </c>
      <c r="D1309" t="s">
        <v>16568</v>
      </c>
      <c r="E1309" s="65">
        <f t="shared" si="80"/>
        <v>41512</v>
      </c>
      <c r="F1309">
        <f t="shared" si="81"/>
        <v>2013</v>
      </c>
      <c r="G1309">
        <f t="shared" si="82"/>
        <v>8</v>
      </c>
      <c r="H1309">
        <f t="shared" si="83"/>
        <v>1</v>
      </c>
      <c r="I1309" s="1" t="s">
        <v>15622</v>
      </c>
      <c r="J1309" s="1" t="s">
        <v>17051</v>
      </c>
      <c r="K1309" s="1" t="s">
        <v>17125</v>
      </c>
      <c r="L1309" s="1" t="s">
        <v>15624</v>
      </c>
      <c r="M1309" s="42">
        <v>1</v>
      </c>
      <c r="N1309" s="42">
        <v>1</v>
      </c>
      <c r="O1309" s="1" t="s">
        <v>15615</v>
      </c>
    </row>
    <row r="1310" spans="1:15" x14ac:dyDescent="0.25">
      <c r="A1310">
        <v>1314</v>
      </c>
      <c r="B1310" t="s">
        <v>7714</v>
      </c>
      <c r="C1310" t="s">
        <v>7606</v>
      </c>
      <c r="D1310" t="s">
        <v>16568</v>
      </c>
      <c r="E1310" s="65">
        <f t="shared" si="80"/>
        <v>41512</v>
      </c>
      <c r="F1310">
        <f t="shared" si="81"/>
        <v>2013</v>
      </c>
      <c r="G1310">
        <f t="shared" si="82"/>
        <v>8</v>
      </c>
      <c r="H1310">
        <f t="shared" si="83"/>
        <v>1</v>
      </c>
      <c r="I1310" s="1" t="s">
        <v>15622</v>
      </c>
      <c r="J1310" s="1" t="s">
        <v>17051</v>
      </c>
      <c r="K1310" s="1" t="s">
        <v>17125</v>
      </c>
      <c r="L1310" s="1" t="s">
        <v>15626</v>
      </c>
      <c r="M1310" s="42">
        <v>1</v>
      </c>
      <c r="N1310" s="42">
        <v>0.99</v>
      </c>
      <c r="O1310" s="1" t="s">
        <v>15615</v>
      </c>
    </row>
    <row r="1311" spans="1:15" x14ac:dyDescent="0.25">
      <c r="A1311">
        <v>1315</v>
      </c>
      <c r="B1311" t="s">
        <v>11762</v>
      </c>
      <c r="C1311" t="s">
        <v>3648</v>
      </c>
      <c r="D1311" t="s">
        <v>16569</v>
      </c>
      <c r="E1311" s="65">
        <f t="shared" si="80"/>
        <v>41513</v>
      </c>
      <c r="F1311">
        <f t="shared" si="81"/>
        <v>2013</v>
      </c>
      <c r="G1311">
        <f t="shared" si="82"/>
        <v>8</v>
      </c>
      <c r="H1311">
        <f t="shared" si="83"/>
        <v>2</v>
      </c>
      <c r="I1311" s="1" t="s">
        <v>15622</v>
      </c>
      <c r="J1311" s="1" t="s">
        <v>17051</v>
      </c>
      <c r="K1311" s="1" t="s">
        <v>17125</v>
      </c>
      <c r="L1311" s="1" t="s">
        <v>15624</v>
      </c>
      <c r="M1311" s="42">
        <v>0.9</v>
      </c>
      <c r="N1311" s="42">
        <v>0.93</v>
      </c>
      <c r="O1311" s="1" t="s">
        <v>15615</v>
      </c>
    </row>
    <row r="1312" spans="1:15" x14ac:dyDescent="0.25">
      <c r="A1312">
        <v>1316</v>
      </c>
      <c r="B1312" t="s">
        <v>8472</v>
      </c>
      <c r="C1312" t="s">
        <v>3560</v>
      </c>
      <c r="D1312" t="s">
        <v>16570</v>
      </c>
      <c r="E1312" s="65">
        <f t="shared" si="80"/>
        <v>41514</v>
      </c>
      <c r="F1312">
        <f t="shared" si="81"/>
        <v>2013</v>
      </c>
      <c r="G1312">
        <f t="shared" si="82"/>
        <v>8</v>
      </c>
      <c r="H1312">
        <f t="shared" si="83"/>
        <v>3</v>
      </c>
      <c r="I1312" s="1" t="s">
        <v>15622</v>
      </c>
      <c r="J1312" s="1" t="s">
        <v>17051</v>
      </c>
      <c r="K1312" s="1" t="s">
        <v>17125</v>
      </c>
      <c r="L1312" s="1" t="s">
        <v>15623</v>
      </c>
      <c r="M1312" s="42">
        <v>0.9</v>
      </c>
      <c r="N1312" s="42">
        <v>0.37</v>
      </c>
      <c r="O1312" s="1" t="s">
        <v>15615</v>
      </c>
    </row>
    <row r="1313" spans="1:15" x14ac:dyDescent="0.25">
      <c r="A1313">
        <v>1317</v>
      </c>
      <c r="B1313" t="s">
        <v>9001</v>
      </c>
      <c r="C1313" t="s">
        <v>6353</v>
      </c>
      <c r="D1313" t="s">
        <v>16571</v>
      </c>
      <c r="E1313" s="65">
        <f t="shared" si="80"/>
        <v>41515</v>
      </c>
      <c r="F1313">
        <f t="shared" si="81"/>
        <v>2013</v>
      </c>
      <c r="G1313">
        <f t="shared" si="82"/>
        <v>8</v>
      </c>
      <c r="H1313">
        <f t="shared" si="83"/>
        <v>4</v>
      </c>
      <c r="I1313" s="1" t="s">
        <v>15622</v>
      </c>
      <c r="J1313" s="1" t="s">
        <v>17051</v>
      </c>
      <c r="K1313" s="1" t="s">
        <v>17125</v>
      </c>
      <c r="L1313" s="1" t="s">
        <v>15626</v>
      </c>
      <c r="M1313" s="42">
        <v>1</v>
      </c>
      <c r="N1313" s="42">
        <v>0.97</v>
      </c>
      <c r="O1313" s="1" t="s">
        <v>15616</v>
      </c>
    </row>
    <row r="1314" spans="1:15" x14ac:dyDescent="0.25">
      <c r="A1314">
        <v>1318</v>
      </c>
      <c r="B1314" t="s">
        <v>8423</v>
      </c>
      <c r="C1314" t="s">
        <v>6919</v>
      </c>
      <c r="D1314" t="s">
        <v>16572</v>
      </c>
      <c r="E1314" s="65">
        <f t="shared" si="80"/>
        <v>41516</v>
      </c>
      <c r="F1314">
        <f t="shared" si="81"/>
        <v>2013</v>
      </c>
      <c r="G1314">
        <f t="shared" si="82"/>
        <v>8</v>
      </c>
      <c r="H1314">
        <f t="shared" si="83"/>
        <v>5</v>
      </c>
      <c r="I1314" s="1" t="s">
        <v>15622</v>
      </c>
      <c r="J1314" s="1" t="s">
        <v>17051</v>
      </c>
      <c r="K1314" s="1" t="s">
        <v>17125</v>
      </c>
      <c r="L1314" s="1" t="s">
        <v>15626</v>
      </c>
      <c r="M1314" s="42">
        <v>1</v>
      </c>
      <c r="N1314" s="42">
        <v>0.77</v>
      </c>
      <c r="O1314" s="1" t="s">
        <v>15616</v>
      </c>
    </row>
    <row r="1315" spans="1:15" x14ac:dyDescent="0.25">
      <c r="A1315">
        <v>1319</v>
      </c>
      <c r="B1315" t="s">
        <v>9030</v>
      </c>
      <c r="C1315" t="s">
        <v>6323</v>
      </c>
      <c r="D1315" t="s">
        <v>11898</v>
      </c>
      <c r="E1315" s="65">
        <f t="shared" si="80"/>
        <v>41517</v>
      </c>
      <c r="F1315">
        <f t="shared" si="81"/>
        <v>2013</v>
      </c>
      <c r="G1315">
        <f t="shared" si="82"/>
        <v>8</v>
      </c>
      <c r="H1315">
        <f t="shared" si="83"/>
        <v>6</v>
      </c>
      <c r="I1315" s="1" t="s">
        <v>15625</v>
      </c>
      <c r="J1315" s="1" t="s">
        <v>17051</v>
      </c>
      <c r="K1315" s="1" t="s">
        <v>17125</v>
      </c>
      <c r="L1315" s="1" t="s">
        <v>15624</v>
      </c>
      <c r="M1315" s="42">
        <v>0.9</v>
      </c>
      <c r="N1315" s="42">
        <v>0.97</v>
      </c>
      <c r="O1315" s="1" t="s">
        <v>15616</v>
      </c>
    </row>
    <row r="1316" spans="1:15" x14ac:dyDescent="0.25">
      <c r="A1316">
        <v>1320</v>
      </c>
      <c r="B1316" t="s">
        <v>9629</v>
      </c>
      <c r="C1316" t="s">
        <v>5734</v>
      </c>
      <c r="D1316" t="s">
        <v>11898</v>
      </c>
      <c r="E1316" s="65">
        <f t="shared" si="80"/>
        <v>41517</v>
      </c>
      <c r="F1316">
        <f t="shared" si="81"/>
        <v>2013</v>
      </c>
      <c r="G1316">
        <f t="shared" si="82"/>
        <v>8</v>
      </c>
      <c r="H1316">
        <f t="shared" si="83"/>
        <v>6</v>
      </c>
      <c r="I1316" s="1" t="s">
        <v>15622</v>
      </c>
      <c r="J1316" s="1" t="s">
        <v>17051</v>
      </c>
      <c r="K1316" s="1" t="s">
        <v>17125</v>
      </c>
      <c r="L1316" s="1" t="s">
        <v>15624</v>
      </c>
      <c r="M1316" s="42">
        <v>1</v>
      </c>
      <c r="N1316" s="42">
        <v>0.98</v>
      </c>
      <c r="O1316" s="1" t="s">
        <v>15616</v>
      </c>
    </row>
    <row r="1317" spans="1:15" x14ac:dyDescent="0.25">
      <c r="A1317">
        <v>1321</v>
      </c>
      <c r="B1317" t="s">
        <v>8541</v>
      </c>
      <c r="C1317" t="s">
        <v>6805</v>
      </c>
      <c r="D1317" t="s">
        <v>11899</v>
      </c>
      <c r="E1317" s="65">
        <f t="shared" si="80"/>
        <v>41518</v>
      </c>
      <c r="F1317">
        <f t="shared" si="81"/>
        <v>2013</v>
      </c>
      <c r="G1317">
        <f t="shared" si="82"/>
        <v>9</v>
      </c>
      <c r="H1317">
        <f t="shared" si="83"/>
        <v>7</v>
      </c>
      <c r="I1317" s="1" t="s">
        <v>15622</v>
      </c>
      <c r="J1317" s="1" t="s">
        <v>17051</v>
      </c>
      <c r="K1317" s="1" t="s">
        <v>17125</v>
      </c>
      <c r="L1317" s="1" t="s">
        <v>15626</v>
      </c>
      <c r="M1317" s="42">
        <v>1</v>
      </c>
      <c r="N1317" s="42">
        <v>0.56000000000000005</v>
      </c>
      <c r="O1317" s="1" t="s">
        <v>15615</v>
      </c>
    </row>
    <row r="1318" spans="1:15" x14ac:dyDescent="0.25">
      <c r="A1318">
        <v>1322</v>
      </c>
      <c r="B1318" t="s">
        <v>8904</v>
      </c>
      <c r="C1318" t="s">
        <v>6448</v>
      </c>
      <c r="D1318" t="s">
        <v>16573</v>
      </c>
      <c r="E1318" s="65">
        <f t="shared" si="80"/>
        <v>41520</v>
      </c>
      <c r="F1318">
        <f t="shared" si="81"/>
        <v>2013</v>
      </c>
      <c r="G1318">
        <f t="shared" si="82"/>
        <v>9</v>
      </c>
      <c r="H1318">
        <f t="shared" si="83"/>
        <v>2</v>
      </c>
      <c r="I1318" s="1" t="s">
        <v>15622</v>
      </c>
      <c r="J1318" s="1" t="s">
        <v>17051</v>
      </c>
      <c r="K1318" s="1" t="s">
        <v>17125</v>
      </c>
      <c r="L1318" s="1" t="s">
        <v>15626</v>
      </c>
      <c r="M1318" s="42">
        <v>0.9</v>
      </c>
      <c r="N1318" s="42">
        <v>0.96</v>
      </c>
      <c r="O1318" s="1" t="s">
        <v>15615</v>
      </c>
    </row>
    <row r="1319" spans="1:15" x14ac:dyDescent="0.25">
      <c r="A1319">
        <v>1323</v>
      </c>
      <c r="B1319" t="s">
        <v>9210</v>
      </c>
      <c r="C1319" t="s">
        <v>6144</v>
      </c>
      <c r="D1319" t="s">
        <v>11900</v>
      </c>
      <c r="E1319" s="65">
        <f t="shared" si="80"/>
        <v>41521</v>
      </c>
      <c r="F1319">
        <f t="shared" si="81"/>
        <v>2013</v>
      </c>
      <c r="G1319">
        <f t="shared" si="82"/>
        <v>9</v>
      </c>
      <c r="H1319">
        <f t="shared" si="83"/>
        <v>3</v>
      </c>
      <c r="I1319" s="1" t="s">
        <v>15654</v>
      </c>
      <c r="J1319" s="1" t="s">
        <v>17064</v>
      </c>
      <c r="K1319" s="1" t="s">
        <v>17129</v>
      </c>
      <c r="L1319" s="1" t="s">
        <v>15626</v>
      </c>
      <c r="M1319" s="42">
        <v>0.8</v>
      </c>
      <c r="N1319" s="42">
        <v>1</v>
      </c>
      <c r="O1319" s="1" t="s">
        <v>15615</v>
      </c>
    </row>
    <row r="1320" spans="1:15" x14ac:dyDescent="0.25">
      <c r="A1320">
        <v>1324</v>
      </c>
      <c r="B1320" t="s">
        <v>8060</v>
      </c>
      <c r="C1320" t="s">
        <v>7273</v>
      </c>
      <c r="D1320" t="s">
        <v>11900</v>
      </c>
      <c r="E1320" s="65">
        <f t="shared" si="80"/>
        <v>41521</v>
      </c>
      <c r="F1320">
        <f t="shared" si="81"/>
        <v>2013</v>
      </c>
      <c r="G1320">
        <f t="shared" si="82"/>
        <v>9</v>
      </c>
      <c r="H1320">
        <f t="shared" si="83"/>
        <v>3</v>
      </c>
      <c r="I1320" s="1" t="s">
        <v>15622</v>
      </c>
      <c r="J1320" s="1" t="s">
        <v>17051</v>
      </c>
      <c r="K1320" s="1" t="s">
        <v>17125</v>
      </c>
      <c r="L1320" s="1" t="s">
        <v>15626</v>
      </c>
      <c r="M1320" s="42">
        <v>1</v>
      </c>
      <c r="N1320" s="42">
        <v>0.95</v>
      </c>
      <c r="O1320" s="1" t="s">
        <v>15616</v>
      </c>
    </row>
    <row r="1321" spans="1:15" x14ac:dyDescent="0.25">
      <c r="A1321">
        <v>1325</v>
      </c>
      <c r="B1321" t="s">
        <v>7715</v>
      </c>
      <c r="C1321" t="s">
        <v>7605</v>
      </c>
      <c r="D1321" t="s">
        <v>16574</v>
      </c>
      <c r="E1321" s="65">
        <f t="shared" si="80"/>
        <v>41522</v>
      </c>
      <c r="F1321">
        <f t="shared" si="81"/>
        <v>2013</v>
      </c>
      <c r="G1321">
        <f t="shared" si="82"/>
        <v>9</v>
      </c>
      <c r="H1321">
        <f t="shared" si="83"/>
        <v>4</v>
      </c>
      <c r="I1321" s="1" t="s">
        <v>15622</v>
      </c>
      <c r="J1321" s="1" t="s">
        <v>17051</v>
      </c>
      <c r="K1321" s="1" t="s">
        <v>17125</v>
      </c>
      <c r="L1321" s="1" t="s">
        <v>15623</v>
      </c>
      <c r="M1321" s="42">
        <v>0.8</v>
      </c>
      <c r="N1321" s="42">
        <v>0.73</v>
      </c>
      <c r="O1321" s="1" t="s">
        <v>15616</v>
      </c>
    </row>
    <row r="1322" spans="1:15" x14ac:dyDescent="0.25">
      <c r="A1322">
        <v>1326</v>
      </c>
      <c r="B1322" t="s">
        <v>8468</v>
      </c>
      <c r="C1322" t="s">
        <v>6875</v>
      </c>
      <c r="D1322" t="s">
        <v>16575</v>
      </c>
      <c r="E1322" s="65">
        <f t="shared" si="80"/>
        <v>41524</v>
      </c>
      <c r="F1322">
        <f t="shared" si="81"/>
        <v>2013</v>
      </c>
      <c r="G1322">
        <f t="shared" si="82"/>
        <v>9</v>
      </c>
      <c r="H1322">
        <f t="shared" si="83"/>
        <v>6</v>
      </c>
      <c r="I1322" s="1" t="s">
        <v>15622</v>
      </c>
      <c r="J1322" s="1" t="s">
        <v>17051</v>
      </c>
      <c r="K1322" s="1" t="s">
        <v>17125</v>
      </c>
      <c r="L1322" s="1" t="s">
        <v>15628</v>
      </c>
      <c r="M1322" s="42">
        <v>0.13</v>
      </c>
      <c r="N1322" s="42">
        <v>1</v>
      </c>
      <c r="O1322" s="1" t="s">
        <v>15615</v>
      </c>
    </row>
    <row r="1323" spans="1:15" x14ac:dyDescent="0.25">
      <c r="A1323">
        <v>1327</v>
      </c>
      <c r="B1323" t="s">
        <v>8384</v>
      </c>
      <c r="C1323" t="s">
        <v>6958</v>
      </c>
      <c r="D1323" t="s">
        <v>11901</v>
      </c>
      <c r="E1323" s="65">
        <f t="shared" si="80"/>
        <v>41525</v>
      </c>
      <c r="F1323">
        <f t="shared" si="81"/>
        <v>2013</v>
      </c>
      <c r="G1323">
        <f t="shared" si="82"/>
        <v>9</v>
      </c>
      <c r="H1323">
        <f t="shared" si="83"/>
        <v>7</v>
      </c>
      <c r="I1323" s="1" t="s">
        <v>15622</v>
      </c>
      <c r="J1323" s="1" t="s">
        <v>17051</v>
      </c>
      <c r="K1323" s="1" t="s">
        <v>17125</v>
      </c>
      <c r="L1323" s="1" t="s">
        <v>15626</v>
      </c>
      <c r="M1323" s="42">
        <v>1</v>
      </c>
      <c r="N1323" s="42">
        <v>0.61</v>
      </c>
      <c r="O1323" s="1" t="s">
        <v>15616</v>
      </c>
    </row>
    <row r="1324" spans="1:15" x14ac:dyDescent="0.25">
      <c r="A1324">
        <v>1328</v>
      </c>
      <c r="B1324" t="s">
        <v>8501</v>
      </c>
      <c r="C1324" t="s">
        <v>6843</v>
      </c>
      <c r="D1324" t="s">
        <v>11901</v>
      </c>
      <c r="E1324" s="65">
        <f t="shared" si="80"/>
        <v>41525</v>
      </c>
      <c r="F1324">
        <f t="shared" si="81"/>
        <v>2013</v>
      </c>
      <c r="G1324">
        <f t="shared" si="82"/>
        <v>9</v>
      </c>
      <c r="H1324">
        <f t="shared" si="83"/>
        <v>7</v>
      </c>
      <c r="I1324" s="1" t="s">
        <v>15622</v>
      </c>
      <c r="J1324" s="1" t="s">
        <v>17051</v>
      </c>
      <c r="K1324" s="1" t="s">
        <v>17125</v>
      </c>
      <c r="L1324" s="1" t="s">
        <v>15623</v>
      </c>
      <c r="M1324" s="42">
        <v>0.56000000000000005</v>
      </c>
      <c r="N1324" s="42">
        <v>0.99</v>
      </c>
      <c r="O1324" s="1" t="s">
        <v>15615</v>
      </c>
    </row>
    <row r="1325" spans="1:15" x14ac:dyDescent="0.25">
      <c r="A1325">
        <v>1329</v>
      </c>
      <c r="B1325" t="s">
        <v>11184</v>
      </c>
      <c r="C1325" t="s">
        <v>4216</v>
      </c>
      <c r="D1325" t="s">
        <v>11902</v>
      </c>
      <c r="E1325" s="65">
        <f t="shared" si="80"/>
        <v>41526</v>
      </c>
      <c r="F1325">
        <f t="shared" si="81"/>
        <v>2013</v>
      </c>
      <c r="G1325">
        <f t="shared" si="82"/>
        <v>9</v>
      </c>
      <c r="H1325">
        <f t="shared" si="83"/>
        <v>1</v>
      </c>
      <c r="I1325" s="1" t="s">
        <v>15622</v>
      </c>
      <c r="J1325" s="1" t="s">
        <v>17051</v>
      </c>
      <c r="K1325" s="1" t="s">
        <v>17125</v>
      </c>
      <c r="L1325" s="1" t="s">
        <v>15623</v>
      </c>
      <c r="M1325" s="42">
        <v>0.7</v>
      </c>
      <c r="N1325" s="42">
        <v>1</v>
      </c>
      <c r="O1325" s="1" t="s">
        <v>15615</v>
      </c>
    </row>
    <row r="1326" spans="1:15" x14ac:dyDescent="0.25">
      <c r="A1326">
        <v>1330</v>
      </c>
      <c r="B1326" t="s">
        <v>11252</v>
      </c>
      <c r="C1326" t="s">
        <v>4149</v>
      </c>
      <c r="D1326" t="s">
        <v>11902</v>
      </c>
      <c r="E1326" s="65">
        <f t="shared" si="80"/>
        <v>41526</v>
      </c>
      <c r="F1326">
        <f t="shared" si="81"/>
        <v>2013</v>
      </c>
      <c r="G1326">
        <f t="shared" si="82"/>
        <v>9</v>
      </c>
      <c r="H1326">
        <f t="shared" si="83"/>
        <v>1</v>
      </c>
      <c r="I1326" s="1" t="s">
        <v>15625</v>
      </c>
      <c r="J1326" s="1" t="s">
        <v>17051</v>
      </c>
      <c r="K1326" s="1" t="s">
        <v>17125</v>
      </c>
      <c r="L1326" s="1" t="s">
        <v>15624</v>
      </c>
      <c r="M1326" s="42">
        <v>0.86</v>
      </c>
      <c r="N1326" s="42">
        <v>0.71</v>
      </c>
      <c r="O1326" s="1" t="s">
        <v>15615</v>
      </c>
    </row>
    <row r="1327" spans="1:15" x14ac:dyDescent="0.25">
      <c r="A1327">
        <v>1331</v>
      </c>
      <c r="B1327" t="s">
        <v>10724</v>
      </c>
      <c r="C1327" t="s">
        <v>4664</v>
      </c>
      <c r="D1327" t="s">
        <v>11902</v>
      </c>
      <c r="E1327" s="65">
        <f t="shared" si="80"/>
        <v>41526</v>
      </c>
      <c r="F1327">
        <f t="shared" si="81"/>
        <v>2013</v>
      </c>
      <c r="G1327">
        <f t="shared" si="82"/>
        <v>9</v>
      </c>
      <c r="H1327">
        <f t="shared" si="83"/>
        <v>1</v>
      </c>
      <c r="I1327" s="1" t="s">
        <v>15622</v>
      </c>
      <c r="J1327" s="1" t="s">
        <v>17051</v>
      </c>
      <c r="K1327" s="1" t="s">
        <v>17125</v>
      </c>
      <c r="L1327" s="1" t="s">
        <v>15623</v>
      </c>
      <c r="M1327" s="42">
        <v>1</v>
      </c>
      <c r="N1327" s="42">
        <v>1</v>
      </c>
      <c r="O1327" s="1" t="s">
        <v>15616</v>
      </c>
    </row>
    <row r="1328" spans="1:15" x14ac:dyDescent="0.25">
      <c r="A1328">
        <v>1332</v>
      </c>
      <c r="B1328" t="s">
        <v>8798</v>
      </c>
      <c r="C1328" t="s">
        <v>6550</v>
      </c>
      <c r="D1328" t="s">
        <v>11903</v>
      </c>
      <c r="E1328" s="65">
        <f t="shared" si="80"/>
        <v>41527</v>
      </c>
      <c r="F1328">
        <f t="shared" si="81"/>
        <v>2013</v>
      </c>
      <c r="G1328">
        <f t="shared" si="82"/>
        <v>9</v>
      </c>
      <c r="H1328">
        <f t="shared" si="83"/>
        <v>2</v>
      </c>
      <c r="I1328" s="1" t="s">
        <v>15622</v>
      </c>
      <c r="J1328" s="1" t="s">
        <v>17051</v>
      </c>
      <c r="K1328" s="1" t="s">
        <v>17125</v>
      </c>
      <c r="L1328" s="1" t="s">
        <v>15626</v>
      </c>
      <c r="M1328" s="42">
        <v>1</v>
      </c>
      <c r="N1328" s="42">
        <v>1</v>
      </c>
      <c r="O1328" s="1" t="s">
        <v>15616</v>
      </c>
    </row>
    <row r="1329" spans="1:15" x14ac:dyDescent="0.25">
      <c r="A1329">
        <v>1333</v>
      </c>
      <c r="B1329" t="s">
        <v>8369</v>
      </c>
      <c r="C1329" t="s">
        <v>6971</v>
      </c>
      <c r="D1329" t="s">
        <v>16576</v>
      </c>
      <c r="E1329" s="65">
        <f t="shared" si="80"/>
        <v>41528</v>
      </c>
      <c r="F1329">
        <f t="shared" si="81"/>
        <v>2013</v>
      </c>
      <c r="G1329">
        <f t="shared" si="82"/>
        <v>9</v>
      </c>
      <c r="H1329">
        <f t="shared" si="83"/>
        <v>3</v>
      </c>
      <c r="I1329" s="1" t="s">
        <v>15622</v>
      </c>
      <c r="J1329" s="1" t="s">
        <v>17051</v>
      </c>
      <c r="K1329" s="1" t="s">
        <v>17125</v>
      </c>
      <c r="L1329" s="1" t="s">
        <v>15623</v>
      </c>
      <c r="M1329" s="42">
        <v>0.5</v>
      </c>
      <c r="N1329" s="42">
        <v>0</v>
      </c>
      <c r="O1329" s="1" t="s">
        <v>15615</v>
      </c>
    </row>
    <row r="1330" spans="1:15" x14ac:dyDescent="0.25">
      <c r="A1330">
        <v>1334</v>
      </c>
      <c r="B1330" t="s">
        <v>7916</v>
      </c>
      <c r="C1330" t="s">
        <v>7414</v>
      </c>
      <c r="D1330" t="s">
        <v>16576</v>
      </c>
      <c r="E1330" s="65">
        <f t="shared" si="80"/>
        <v>41528</v>
      </c>
      <c r="F1330">
        <f t="shared" si="81"/>
        <v>2013</v>
      </c>
      <c r="G1330">
        <f t="shared" si="82"/>
        <v>9</v>
      </c>
      <c r="H1330">
        <f t="shared" si="83"/>
        <v>3</v>
      </c>
      <c r="I1330" s="1" t="s">
        <v>15622</v>
      </c>
      <c r="J1330" s="1" t="s">
        <v>17051</v>
      </c>
      <c r="K1330" s="1" t="s">
        <v>17125</v>
      </c>
      <c r="L1330" s="1" t="s">
        <v>15624</v>
      </c>
      <c r="M1330" s="42">
        <v>1</v>
      </c>
      <c r="N1330" s="42">
        <v>0.83</v>
      </c>
      <c r="O1330" s="1" t="s">
        <v>15615</v>
      </c>
    </row>
    <row r="1331" spans="1:15" x14ac:dyDescent="0.25">
      <c r="A1331">
        <v>1335</v>
      </c>
      <c r="B1331" t="s">
        <v>8170</v>
      </c>
      <c r="C1331" t="s">
        <v>7165</v>
      </c>
      <c r="D1331" t="s">
        <v>16577</v>
      </c>
      <c r="E1331" s="65">
        <f t="shared" si="80"/>
        <v>41529</v>
      </c>
      <c r="F1331">
        <f t="shared" si="81"/>
        <v>2013</v>
      </c>
      <c r="G1331">
        <f t="shared" si="82"/>
        <v>9</v>
      </c>
      <c r="H1331">
        <f t="shared" si="83"/>
        <v>4</v>
      </c>
      <c r="I1331" s="1" t="s">
        <v>15622</v>
      </c>
      <c r="J1331" s="1" t="s">
        <v>17051</v>
      </c>
      <c r="K1331" s="1" t="s">
        <v>17125</v>
      </c>
      <c r="L1331" s="1" t="s">
        <v>15626</v>
      </c>
      <c r="M1331" s="42">
        <v>0.96</v>
      </c>
      <c r="N1331" s="42">
        <v>0.98</v>
      </c>
      <c r="O1331" s="1" t="s">
        <v>15616</v>
      </c>
    </row>
    <row r="1332" spans="1:15" x14ac:dyDescent="0.25">
      <c r="A1332">
        <v>1336</v>
      </c>
      <c r="B1332" t="s">
        <v>9200</v>
      </c>
      <c r="C1332" t="s">
        <v>6154</v>
      </c>
      <c r="D1332" t="s">
        <v>16578</v>
      </c>
      <c r="E1332" s="65">
        <f t="shared" si="80"/>
        <v>41531</v>
      </c>
      <c r="F1332">
        <f t="shared" si="81"/>
        <v>2013</v>
      </c>
      <c r="G1332">
        <f t="shared" si="82"/>
        <v>9</v>
      </c>
      <c r="H1332">
        <f t="shared" si="83"/>
        <v>6</v>
      </c>
      <c r="I1332" s="1" t="s">
        <v>15622</v>
      </c>
      <c r="J1332" s="1" t="s">
        <v>17051</v>
      </c>
      <c r="K1332" s="1" t="s">
        <v>17125</v>
      </c>
      <c r="L1332" s="1" t="s">
        <v>15626</v>
      </c>
      <c r="M1332" s="42">
        <v>1</v>
      </c>
      <c r="N1332" s="42">
        <v>0.96</v>
      </c>
      <c r="O1332" s="1" t="s">
        <v>15615</v>
      </c>
    </row>
    <row r="1333" spans="1:15" x14ac:dyDescent="0.25">
      <c r="A1333">
        <v>1337</v>
      </c>
      <c r="B1333" t="s">
        <v>11657</v>
      </c>
      <c r="C1333" t="s">
        <v>3748</v>
      </c>
      <c r="D1333" t="s">
        <v>16578</v>
      </c>
      <c r="E1333" s="65">
        <f t="shared" si="80"/>
        <v>41531</v>
      </c>
      <c r="F1333">
        <f t="shared" si="81"/>
        <v>2013</v>
      </c>
      <c r="G1333">
        <f t="shared" si="82"/>
        <v>9</v>
      </c>
      <c r="H1333">
        <f t="shared" si="83"/>
        <v>6</v>
      </c>
      <c r="I1333" s="1" t="s">
        <v>15622</v>
      </c>
      <c r="J1333" s="1" t="s">
        <v>17051</v>
      </c>
      <c r="K1333" s="1" t="s">
        <v>17125</v>
      </c>
      <c r="L1333" s="1" t="s">
        <v>15626</v>
      </c>
      <c r="M1333" s="42">
        <v>0.92</v>
      </c>
      <c r="N1333" s="42">
        <v>1</v>
      </c>
      <c r="O1333" s="1" t="s">
        <v>15616</v>
      </c>
    </row>
    <row r="1334" spans="1:15" x14ac:dyDescent="0.25">
      <c r="A1334">
        <v>1338</v>
      </c>
      <c r="B1334" t="s">
        <v>8630</v>
      </c>
      <c r="C1334" t="s">
        <v>6718</v>
      </c>
      <c r="D1334" t="s">
        <v>16578</v>
      </c>
      <c r="E1334" s="65">
        <f t="shared" si="80"/>
        <v>41531</v>
      </c>
      <c r="F1334">
        <f t="shared" si="81"/>
        <v>2013</v>
      </c>
      <c r="G1334">
        <f t="shared" si="82"/>
        <v>9</v>
      </c>
      <c r="H1334">
        <f t="shared" si="83"/>
        <v>6</v>
      </c>
      <c r="I1334" s="1" t="s">
        <v>15622</v>
      </c>
      <c r="J1334" s="1" t="s">
        <v>17051</v>
      </c>
      <c r="K1334" s="1" t="s">
        <v>17125</v>
      </c>
      <c r="L1334" s="1" t="s">
        <v>15628</v>
      </c>
      <c r="M1334" s="42">
        <v>0</v>
      </c>
      <c r="N1334" s="42">
        <v>1</v>
      </c>
      <c r="O1334" s="1" t="s">
        <v>15615</v>
      </c>
    </row>
    <row r="1335" spans="1:15" x14ac:dyDescent="0.25">
      <c r="A1335">
        <v>1339</v>
      </c>
      <c r="B1335" t="s">
        <v>10905</v>
      </c>
      <c r="C1335" t="s">
        <v>4489</v>
      </c>
      <c r="D1335" t="s">
        <v>16579</v>
      </c>
      <c r="E1335" s="65">
        <f t="shared" si="80"/>
        <v>41532</v>
      </c>
      <c r="F1335">
        <f t="shared" si="81"/>
        <v>2013</v>
      </c>
      <c r="G1335">
        <f t="shared" si="82"/>
        <v>9</v>
      </c>
      <c r="H1335">
        <f t="shared" si="83"/>
        <v>7</v>
      </c>
      <c r="I1335" s="1" t="s">
        <v>15625</v>
      </c>
      <c r="J1335" s="1" t="s">
        <v>17051</v>
      </c>
      <c r="K1335" s="1" t="s">
        <v>17125</v>
      </c>
      <c r="L1335" s="1" t="s">
        <v>15626</v>
      </c>
      <c r="M1335" s="42">
        <v>1</v>
      </c>
      <c r="N1335" s="42">
        <v>0.96</v>
      </c>
      <c r="O1335" s="1" t="s">
        <v>15616</v>
      </c>
    </row>
    <row r="1336" spans="1:15" x14ac:dyDescent="0.25">
      <c r="A1336">
        <v>1340</v>
      </c>
      <c r="B1336" t="s">
        <v>9479</v>
      </c>
      <c r="C1336" t="s">
        <v>5880</v>
      </c>
      <c r="D1336" t="s">
        <v>16580</v>
      </c>
      <c r="E1336" s="65">
        <f t="shared" si="80"/>
        <v>41533</v>
      </c>
      <c r="F1336">
        <f t="shared" si="81"/>
        <v>2013</v>
      </c>
      <c r="G1336">
        <f t="shared" si="82"/>
        <v>9</v>
      </c>
      <c r="H1336">
        <f t="shared" si="83"/>
        <v>1</v>
      </c>
      <c r="I1336" s="1" t="s">
        <v>15622</v>
      </c>
      <c r="J1336" s="1" t="s">
        <v>17051</v>
      </c>
      <c r="K1336" s="1" t="s">
        <v>17125</v>
      </c>
      <c r="L1336" s="1" t="s">
        <v>15628</v>
      </c>
      <c r="M1336" s="42">
        <v>0</v>
      </c>
      <c r="N1336" s="42">
        <v>0.9</v>
      </c>
      <c r="O1336" s="1" t="s">
        <v>15615</v>
      </c>
    </row>
    <row r="1337" spans="1:15" x14ac:dyDescent="0.25">
      <c r="A1337">
        <v>1341</v>
      </c>
      <c r="B1337" t="s">
        <v>9829</v>
      </c>
      <c r="C1337" t="s">
        <v>5540</v>
      </c>
      <c r="D1337" t="s">
        <v>16580</v>
      </c>
      <c r="E1337" s="65">
        <f t="shared" si="80"/>
        <v>41533</v>
      </c>
      <c r="F1337">
        <f t="shared" si="81"/>
        <v>2013</v>
      </c>
      <c r="G1337">
        <f t="shared" si="82"/>
        <v>9</v>
      </c>
      <c r="H1337">
        <f t="shared" si="83"/>
        <v>1</v>
      </c>
      <c r="I1337" s="1" t="s">
        <v>15622</v>
      </c>
      <c r="J1337" s="1" t="s">
        <v>17051</v>
      </c>
      <c r="K1337" s="1" t="s">
        <v>17125</v>
      </c>
      <c r="L1337" s="1" t="s">
        <v>15623</v>
      </c>
      <c r="M1337" s="42">
        <v>0.67</v>
      </c>
      <c r="N1337" s="42">
        <v>0.5</v>
      </c>
      <c r="O1337" s="1" t="s">
        <v>15616</v>
      </c>
    </row>
    <row r="1338" spans="1:15" x14ac:dyDescent="0.25">
      <c r="A1338">
        <v>1342</v>
      </c>
      <c r="B1338" t="s">
        <v>8093</v>
      </c>
      <c r="C1338" t="s">
        <v>3537</v>
      </c>
      <c r="D1338" t="s">
        <v>16580</v>
      </c>
      <c r="E1338" s="65">
        <f t="shared" si="80"/>
        <v>41533</v>
      </c>
      <c r="F1338">
        <f t="shared" si="81"/>
        <v>2013</v>
      </c>
      <c r="G1338">
        <f t="shared" si="82"/>
        <v>9</v>
      </c>
      <c r="H1338">
        <f t="shared" si="83"/>
        <v>1</v>
      </c>
      <c r="I1338" s="1" t="s">
        <v>15622</v>
      </c>
      <c r="J1338" s="1" t="s">
        <v>17051</v>
      </c>
      <c r="K1338" s="1" t="s">
        <v>17125</v>
      </c>
      <c r="L1338" s="1" t="s">
        <v>15623</v>
      </c>
      <c r="M1338" s="42">
        <v>1</v>
      </c>
      <c r="N1338" s="42">
        <v>1</v>
      </c>
      <c r="O1338" s="1" t="s">
        <v>15615</v>
      </c>
    </row>
    <row r="1339" spans="1:15" x14ac:dyDescent="0.25">
      <c r="A1339">
        <v>1343</v>
      </c>
      <c r="B1339" t="s">
        <v>11679</v>
      </c>
      <c r="C1339" t="s">
        <v>3727</v>
      </c>
      <c r="D1339" t="s">
        <v>16580</v>
      </c>
      <c r="E1339" s="65">
        <f t="shared" si="80"/>
        <v>41533</v>
      </c>
      <c r="F1339">
        <f t="shared" si="81"/>
        <v>2013</v>
      </c>
      <c r="G1339">
        <f t="shared" si="82"/>
        <v>9</v>
      </c>
      <c r="H1339">
        <f t="shared" si="83"/>
        <v>1</v>
      </c>
      <c r="I1339" s="1" t="s">
        <v>15622</v>
      </c>
      <c r="J1339" s="1" t="s">
        <v>17051</v>
      </c>
      <c r="K1339" s="1" t="s">
        <v>17125</v>
      </c>
      <c r="L1339" s="1" t="s">
        <v>15626</v>
      </c>
      <c r="M1339" s="42">
        <v>1</v>
      </c>
      <c r="N1339" s="42">
        <v>0.96</v>
      </c>
      <c r="O1339" s="1" t="s">
        <v>15616</v>
      </c>
    </row>
    <row r="1340" spans="1:15" x14ac:dyDescent="0.25">
      <c r="A1340">
        <v>1344</v>
      </c>
      <c r="B1340" t="s">
        <v>8885</v>
      </c>
      <c r="C1340" t="s">
        <v>6466</v>
      </c>
      <c r="D1340" t="s">
        <v>11904</v>
      </c>
      <c r="E1340" s="65">
        <f t="shared" si="80"/>
        <v>41534</v>
      </c>
      <c r="F1340">
        <f t="shared" si="81"/>
        <v>2013</v>
      </c>
      <c r="G1340">
        <f t="shared" si="82"/>
        <v>9</v>
      </c>
      <c r="H1340">
        <f t="shared" si="83"/>
        <v>2</v>
      </c>
      <c r="I1340" s="1" t="s">
        <v>15622</v>
      </c>
      <c r="J1340" s="1" t="s">
        <v>17051</v>
      </c>
      <c r="K1340" s="1" t="s">
        <v>17125</v>
      </c>
      <c r="L1340" s="1" t="s">
        <v>15623</v>
      </c>
      <c r="M1340" s="42">
        <v>1</v>
      </c>
      <c r="N1340" s="42">
        <v>0.68</v>
      </c>
      <c r="O1340" s="1" t="s">
        <v>15616</v>
      </c>
    </row>
    <row r="1341" spans="1:15" x14ac:dyDescent="0.25">
      <c r="A1341">
        <v>1345</v>
      </c>
      <c r="B1341" t="s">
        <v>11265</v>
      </c>
      <c r="C1341" t="s">
        <v>4136</v>
      </c>
      <c r="D1341" t="s">
        <v>11904</v>
      </c>
      <c r="E1341" s="65">
        <f t="shared" si="80"/>
        <v>41534</v>
      </c>
      <c r="F1341">
        <f t="shared" si="81"/>
        <v>2013</v>
      </c>
      <c r="G1341">
        <f t="shared" si="82"/>
        <v>9</v>
      </c>
      <c r="H1341">
        <f t="shared" si="83"/>
        <v>2</v>
      </c>
      <c r="I1341" s="1" t="s">
        <v>15622</v>
      </c>
      <c r="J1341" s="1" t="s">
        <v>17051</v>
      </c>
      <c r="K1341" s="1" t="s">
        <v>17125</v>
      </c>
      <c r="L1341" s="1" t="s">
        <v>15626</v>
      </c>
      <c r="M1341" s="42">
        <v>1</v>
      </c>
      <c r="N1341" s="42">
        <v>0.98</v>
      </c>
      <c r="O1341" s="1" t="s">
        <v>15616</v>
      </c>
    </row>
    <row r="1342" spans="1:15" x14ac:dyDescent="0.25">
      <c r="A1342">
        <v>1346</v>
      </c>
      <c r="B1342" t="s">
        <v>7853</v>
      </c>
      <c r="C1342" t="s">
        <v>3507</v>
      </c>
      <c r="D1342" t="s">
        <v>16581</v>
      </c>
      <c r="E1342" s="65">
        <f t="shared" si="80"/>
        <v>41535</v>
      </c>
      <c r="F1342">
        <f t="shared" si="81"/>
        <v>2013</v>
      </c>
      <c r="G1342">
        <f t="shared" si="82"/>
        <v>9</v>
      </c>
      <c r="H1342">
        <f t="shared" si="83"/>
        <v>3</v>
      </c>
      <c r="I1342" s="1" t="s">
        <v>15622</v>
      </c>
      <c r="J1342" s="1" t="s">
        <v>17051</v>
      </c>
      <c r="K1342" s="1" t="s">
        <v>17125</v>
      </c>
      <c r="L1342" s="1" t="s">
        <v>15626</v>
      </c>
      <c r="M1342" s="42">
        <v>1</v>
      </c>
      <c r="N1342" s="42">
        <v>1</v>
      </c>
      <c r="O1342" s="1" t="s">
        <v>15616</v>
      </c>
    </row>
    <row r="1343" spans="1:15" x14ac:dyDescent="0.25">
      <c r="A1343">
        <v>1347</v>
      </c>
      <c r="B1343" t="s">
        <v>9619</v>
      </c>
      <c r="C1343" t="s">
        <v>5744</v>
      </c>
      <c r="D1343" t="s">
        <v>16582</v>
      </c>
      <c r="E1343" s="65">
        <f t="shared" si="80"/>
        <v>41537</v>
      </c>
      <c r="F1343">
        <f t="shared" si="81"/>
        <v>2013</v>
      </c>
      <c r="G1343">
        <f t="shared" si="82"/>
        <v>9</v>
      </c>
      <c r="H1343">
        <f t="shared" si="83"/>
        <v>5</v>
      </c>
      <c r="I1343" s="1" t="s">
        <v>15622</v>
      </c>
      <c r="J1343" s="1" t="s">
        <v>17051</v>
      </c>
      <c r="K1343" s="1" t="s">
        <v>17125</v>
      </c>
      <c r="L1343" s="1" t="s">
        <v>15623</v>
      </c>
      <c r="M1343" s="42">
        <v>1</v>
      </c>
      <c r="N1343" s="42">
        <v>1</v>
      </c>
      <c r="O1343" s="1" t="s">
        <v>15615</v>
      </c>
    </row>
    <row r="1344" spans="1:15" x14ac:dyDescent="0.25">
      <c r="A1344">
        <v>1348</v>
      </c>
      <c r="B1344" t="s">
        <v>10099</v>
      </c>
      <c r="C1344" t="s">
        <v>5276</v>
      </c>
      <c r="D1344" t="s">
        <v>16582</v>
      </c>
      <c r="E1344" s="65">
        <f t="shared" si="80"/>
        <v>41537</v>
      </c>
      <c r="F1344">
        <f t="shared" si="81"/>
        <v>2013</v>
      </c>
      <c r="G1344">
        <f t="shared" si="82"/>
        <v>9</v>
      </c>
      <c r="H1344">
        <f t="shared" si="83"/>
        <v>5</v>
      </c>
      <c r="I1344" s="1" t="s">
        <v>15622</v>
      </c>
      <c r="J1344" s="1" t="s">
        <v>17051</v>
      </c>
      <c r="K1344" s="1" t="s">
        <v>17125</v>
      </c>
      <c r="L1344" s="1" t="s">
        <v>15626</v>
      </c>
      <c r="M1344" s="42">
        <v>1</v>
      </c>
      <c r="N1344" s="42">
        <v>0.91</v>
      </c>
      <c r="O1344" s="1" t="s">
        <v>15616</v>
      </c>
    </row>
    <row r="1345" spans="1:15" x14ac:dyDescent="0.25">
      <c r="A1345">
        <v>1349</v>
      </c>
      <c r="B1345" t="s">
        <v>8258</v>
      </c>
      <c r="C1345" t="s">
        <v>7077</v>
      </c>
      <c r="D1345" t="s">
        <v>16583</v>
      </c>
      <c r="E1345" s="65">
        <f t="shared" si="80"/>
        <v>41539</v>
      </c>
      <c r="F1345">
        <f t="shared" si="81"/>
        <v>2013</v>
      </c>
      <c r="G1345">
        <f t="shared" si="82"/>
        <v>9</v>
      </c>
      <c r="H1345">
        <f t="shared" si="83"/>
        <v>7</v>
      </c>
      <c r="I1345" s="1" t="s">
        <v>15622</v>
      </c>
      <c r="J1345" s="1" t="s">
        <v>17051</v>
      </c>
      <c r="K1345" s="1" t="s">
        <v>17125</v>
      </c>
      <c r="L1345" s="1" t="s">
        <v>15626</v>
      </c>
      <c r="M1345" s="42">
        <v>1</v>
      </c>
      <c r="N1345" s="42">
        <v>0.98</v>
      </c>
      <c r="O1345" s="1" t="s">
        <v>15615</v>
      </c>
    </row>
    <row r="1346" spans="1:15" x14ac:dyDescent="0.25">
      <c r="A1346">
        <v>1350</v>
      </c>
      <c r="B1346" t="s">
        <v>8413</v>
      </c>
      <c r="C1346" t="s">
        <v>6929</v>
      </c>
      <c r="D1346" t="s">
        <v>16583</v>
      </c>
      <c r="E1346" s="65">
        <f t="shared" si="80"/>
        <v>41539</v>
      </c>
      <c r="F1346">
        <f t="shared" si="81"/>
        <v>2013</v>
      </c>
      <c r="G1346">
        <f t="shared" si="82"/>
        <v>9</v>
      </c>
      <c r="H1346">
        <f t="shared" si="83"/>
        <v>7</v>
      </c>
      <c r="I1346" s="1" t="s">
        <v>15622</v>
      </c>
      <c r="J1346" s="1" t="s">
        <v>17051</v>
      </c>
      <c r="K1346" s="1" t="s">
        <v>17125</v>
      </c>
      <c r="L1346" s="1" t="s">
        <v>15626</v>
      </c>
      <c r="M1346" s="42">
        <v>1</v>
      </c>
      <c r="N1346" s="42">
        <v>0.98</v>
      </c>
      <c r="O1346" s="1" t="s">
        <v>15615</v>
      </c>
    </row>
    <row r="1347" spans="1:15" x14ac:dyDescent="0.25">
      <c r="A1347">
        <v>1351</v>
      </c>
      <c r="B1347" t="s">
        <v>10731</v>
      </c>
      <c r="C1347" t="s">
        <v>4658</v>
      </c>
      <c r="D1347" t="s">
        <v>16584</v>
      </c>
      <c r="E1347" s="65">
        <f t="shared" ref="E1347:E1410" si="84">DATE(LEFT(D1347,4),MID(D1347,5,2),RIGHT(D1347,2))</f>
        <v>41540</v>
      </c>
      <c r="F1347">
        <f t="shared" ref="F1347:F1410" si="85">YEAR(E1347)</f>
        <v>2013</v>
      </c>
      <c r="G1347">
        <f t="shared" ref="G1347:G1410" si="86">MONTH(E1347)</f>
        <v>9</v>
      </c>
      <c r="H1347">
        <f t="shared" ref="H1347:H1410" si="87">WEEKDAY(E1347,2)</f>
        <v>1</v>
      </c>
      <c r="I1347" s="1" t="s">
        <v>15622</v>
      </c>
      <c r="J1347" s="1" t="s">
        <v>17051</v>
      </c>
      <c r="K1347" s="1" t="s">
        <v>17125</v>
      </c>
      <c r="L1347" s="1" t="s">
        <v>15626</v>
      </c>
      <c r="M1347" s="42">
        <v>1</v>
      </c>
      <c r="N1347" s="42">
        <v>0.99</v>
      </c>
      <c r="O1347" s="1" t="s">
        <v>15615</v>
      </c>
    </row>
    <row r="1348" spans="1:15" x14ac:dyDescent="0.25">
      <c r="A1348">
        <v>1352</v>
      </c>
      <c r="B1348" t="s">
        <v>8165</v>
      </c>
      <c r="C1348" t="s">
        <v>7170</v>
      </c>
      <c r="D1348" t="s">
        <v>16584</v>
      </c>
      <c r="E1348" s="65">
        <f t="shared" si="84"/>
        <v>41540</v>
      </c>
      <c r="F1348">
        <f t="shared" si="85"/>
        <v>2013</v>
      </c>
      <c r="G1348">
        <f t="shared" si="86"/>
        <v>9</v>
      </c>
      <c r="H1348">
        <f t="shared" si="87"/>
        <v>1</v>
      </c>
      <c r="I1348" s="1" t="s">
        <v>15622</v>
      </c>
      <c r="J1348" s="1" t="s">
        <v>17051</v>
      </c>
      <c r="K1348" s="1" t="s">
        <v>17125</v>
      </c>
      <c r="L1348" s="1" t="s">
        <v>15626</v>
      </c>
      <c r="M1348" s="42">
        <v>1</v>
      </c>
      <c r="N1348" s="42">
        <v>1</v>
      </c>
      <c r="O1348" s="1" t="s">
        <v>15616</v>
      </c>
    </row>
    <row r="1349" spans="1:15" x14ac:dyDescent="0.25">
      <c r="A1349">
        <v>1353</v>
      </c>
      <c r="B1349" t="s">
        <v>7937</v>
      </c>
      <c r="C1349" t="s">
        <v>7393</v>
      </c>
      <c r="D1349" t="s">
        <v>16585</v>
      </c>
      <c r="E1349" s="65">
        <f t="shared" si="84"/>
        <v>41541</v>
      </c>
      <c r="F1349">
        <f t="shared" si="85"/>
        <v>2013</v>
      </c>
      <c r="G1349">
        <f t="shared" si="86"/>
        <v>9</v>
      </c>
      <c r="H1349">
        <f t="shared" si="87"/>
        <v>2</v>
      </c>
      <c r="I1349" s="1" t="s">
        <v>15622</v>
      </c>
      <c r="J1349" s="1" t="s">
        <v>17051</v>
      </c>
      <c r="K1349" s="1" t="s">
        <v>17125</v>
      </c>
      <c r="L1349" s="1" t="s">
        <v>15623</v>
      </c>
      <c r="M1349" s="42">
        <v>1</v>
      </c>
      <c r="N1349" s="42">
        <v>0.89</v>
      </c>
      <c r="O1349" s="1" t="s">
        <v>15616</v>
      </c>
    </row>
    <row r="1350" spans="1:15" x14ac:dyDescent="0.25">
      <c r="A1350">
        <v>1354</v>
      </c>
      <c r="B1350" t="s">
        <v>9436</v>
      </c>
      <c r="C1350" t="s">
        <v>5923</v>
      </c>
      <c r="D1350" t="s">
        <v>16585</v>
      </c>
      <c r="E1350" s="65">
        <f t="shared" si="84"/>
        <v>41541</v>
      </c>
      <c r="F1350">
        <f t="shared" si="85"/>
        <v>2013</v>
      </c>
      <c r="G1350">
        <f t="shared" si="86"/>
        <v>9</v>
      </c>
      <c r="H1350">
        <f t="shared" si="87"/>
        <v>2</v>
      </c>
      <c r="I1350" s="1" t="s">
        <v>15622</v>
      </c>
      <c r="J1350" s="1" t="s">
        <v>17051</v>
      </c>
      <c r="K1350" s="1" t="s">
        <v>17125</v>
      </c>
      <c r="L1350" s="1" t="s">
        <v>15626</v>
      </c>
      <c r="M1350" s="42">
        <v>1</v>
      </c>
      <c r="N1350" s="42">
        <v>0.5</v>
      </c>
      <c r="O1350" s="1" t="s">
        <v>15616</v>
      </c>
    </row>
    <row r="1351" spans="1:15" x14ac:dyDescent="0.25">
      <c r="A1351">
        <v>1355</v>
      </c>
      <c r="B1351" t="s">
        <v>8323</v>
      </c>
      <c r="C1351" t="s">
        <v>7014</v>
      </c>
      <c r="D1351" t="s">
        <v>16585</v>
      </c>
      <c r="E1351" s="65">
        <f t="shared" si="84"/>
        <v>41541</v>
      </c>
      <c r="F1351">
        <f t="shared" si="85"/>
        <v>2013</v>
      </c>
      <c r="G1351">
        <f t="shared" si="86"/>
        <v>9</v>
      </c>
      <c r="H1351">
        <f t="shared" si="87"/>
        <v>2</v>
      </c>
      <c r="I1351" s="1" t="s">
        <v>15625</v>
      </c>
      <c r="J1351" s="1" t="s">
        <v>17051</v>
      </c>
      <c r="K1351" s="1" t="s">
        <v>17125</v>
      </c>
      <c r="L1351" s="1" t="s">
        <v>15624</v>
      </c>
      <c r="M1351" s="42">
        <v>1</v>
      </c>
      <c r="N1351" s="42">
        <v>0.83</v>
      </c>
      <c r="O1351" s="1" t="s">
        <v>15616</v>
      </c>
    </row>
    <row r="1352" spans="1:15" x14ac:dyDescent="0.25">
      <c r="A1352">
        <v>1356</v>
      </c>
      <c r="B1352" t="s">
        <v>11817</v>
      </c>
      <c r="C1352" t="s">
        <v>3595</v>
      </c>
      <c r="D1352" t="s">
        <v>16586</v>
      </c>
      <c r="E1352" s="65">
        <f t="shared" si="84"/>
        <v>41542</v>
      </c>
      <c r="F1352">
        <f t="shared" si="85"/>
        <v>2013</v>
      </c>
      <c r="G1352">
        <f t="shared" si="86"/>
        <v>9</v>
      </c>
      <c r="H1352">
        <f t="shared" si="87"/>
        <v>3</v>
      </c>
      <c r="I1352" s="1" t="s">
        <v>15622</v>
      </c>
      <c r="J1352" s="1" t="s">
        <v>17051</v>
      </c>
      <c r="K1352" s="1" t="s">
        <v>17125</v>
      </c>
      <c r="L1352" s="1" t="s">
        <v>15626</v>
      </c>
      <c r="M1352" s="42">
        <v>1</v>
      </c>
      <c r="N1352" s="42">
        <v>0.54</v>
      </c>
      <c r="O1352" s="1" t="s">
        <v>15616</v>
      </c>
    </row>
    <row r="1353" spans="1:15" x14ac:dyDescent="0.25">
      <c r="A1353">
        <v>1357</v>
      </c>
      <c r="B1353" t="s">
        <v>10739</v>
      </c>
      <c r="C1353" t="s">
        <v>4650</v>
      </c>
      <c r="D1353" t="s">
        <v>16586</v>
      </c>
      <c r="E1353" s="65">
        <f t="shared" si="84"/>
        <v>41542</v>
      </c>
      <c r="F1353">
        <f t="shared" si="85"/>
        <v>2013</v>
      </c>
      <c r="G1353">
        <f t="shared" si="86"/>
        <v>9</v>
      </c>
      <c r="H1353">
        <f t="shared" si="87"/>
        <v>3</v>
      </c>
      <c r="I1353" s="1" t="s">
        <v>15622</v>
      </c>
      <c r="J1353" s="1" t="s">
        <v>17051</v>
      </c>
      <c r="K1353" s="1" t="s">
        <v>17125</v>
      </c>
      <c r="L1353" s="1" t="s">
        <v>15624</v>
      </c>
      <c r="M1353" s="42">
        <v>1</v>
      </c>
      <c r="N1353" s="42">
        <v>0.42</v>
      </c>
      <c r="O1353" s="1" t="s">
        <v>15615</v>
      </c>
    </row>
    <row r="1354" spans="1:15" x14ac:dyDescent="0.25">
      <c r="A1354">
        <v>1358</v>
      </c>
      <c r="B1354" t="s">
        <v>11069</v>
      </c>
      <c r="C1354" t="s">
        <v>4328</v>
      </c>
      <c r="D1354" t="s">
        <v>16587</v>
      </c>
      <c r="E1354" s="65">
        <f t="shared" si="84"/>
        <v>41544</v>
      </c>
      <c r="F1354">
        <f t="shared" si="85"/>
        <v>2013</v>
      </c>
      <c r="G1354">
        <f t="shared" si="86"/>
        <v>9</v>
      </c>
      <c r="H1354">
        <f t="shared" si="87"/>
        <v>5</v>
      </c>
      <c r="I1354" s="1" t="s">
        <v>15622</v>
      </c>
      <c r="J1354" s="1" t="s">
        <v>17051</v>
      </c>
      <c r="K1354" s="1" t="s">
        <v>17125</v>
      </c>
      <c r="L1354" s="1" t="s">
        <v>15623</v>
      </c>
      <c r="M1354" s="42">
        <v>1</v>
      </c>
      <c r="N1354" s="42">
        <v>0.69</v>
      </c>
      <c r="O1354" s="1" t="s">
        <v>15615</v>
      </c>
    </row>
    <row r="1355" spans="1:15" x14ac:dyDescent="0.25">
      <c r="A1355">
        <v>1359</v>
      </c>
      <c r="B1355" t="s">
        <v>10912</v>
      </c>
      <c r="C1355" t="s">
        <v>4482</v>
      </c>
      <c r="D1355" t="s">
        <v>16588</v>
      </c>
      <c r="E1355" s="65">
        <f t="shared" si="84"/>
        <v>41546</v>
      </c>
      <c r="F1355">
        <f t="shared" si="85"/>
        <v>2013</v>
      </c>
      <c r="G1355">
        <f t="shared" si="86"/>
        <v>9</v>
      </c>
      <c r="H1355">
        <f t="shared" si="87"/>
        <v>7</v>
      </c>
      <c r="I1355" s="1" t="s">
        <v>15622</v>
      </c>
      <c r="J1355" s="1" t="s">
        <v>17051</v>
      </c>
      <c r="K1355" s="1" t="s">
        <v>17125</v>
      </c>
      <c r="L1355" s="1" t="s">
        <v>15626</v>
      </c>
      <c r="M1355" s="42">
        <v>1</v>
      </c>
      <c r="N1355" s="42">
        <v>0.98</v>
      </c>
      <c r="O1355" s="1" t="s">
        <v>15616</v>
      </c>
    </row>
    <row r="1356" spans="1:15" x14ac:dyDescent="0.25">
      <c r="A1356">
        <v>1360</v>
      </c>
      <c r="B1356" t="s">
        <v>9882</v>
      </c>
      <c r="C1356" t="s">
        <v>5489</v>
      </c>
      <c r="D1356" t="s">
        <v>16588</v>
      </c>
      <c r="E1356" s="65">
        <f t="shared" si="84"/>
        <v>41546</v>
      </c>
      <c r="F1356">
        <f t="shared" si="85"/>
        <v>2013</v>
      </c>
      <c r="G1356">
        <f t="shared" si="86"/>
        <v>9</v>
      </c>
      <c r="H1356">
        <f t="shared" si="87"/>
        <v>7</v>
      </c>
      <c r="I1356" s="1" t="s">
        <v>15622</v>
      </c>
      <c r="J1356" s="1" t="s">
        <v>17051</v>
      </c>
      <c r="K1356" s="1" t="s">
        <v>17125</v>
      </c>
      <c r="L1356" s="1" t="s">
        <v>15626</v>
      </c>
      <c r="M1356" s="42">
        <v>1</v>
      </c>
      <c r="N1356" s="42">
        <v>0.69</v>
      </c>
      <c r="O1356" s="1" t="s">
        <v>15615</v>
      </c>
    </row>
    <row r="1357" spans="1:15" x14ac:dyDescent="0.25">
      <c r="A1357">
        <v>1361</v>
      </c>
      <c r="B1357" t="s">
        <v>11744</v>
      </c>
      <c r="C1357" t="s">
        <v>3664</v>
      </c>
      <c r="D1357" t="s">
        <v>16589</v>
      </c>
      <c r="E1357" s="65">
        <f t="shared" si="84"/>
        <v>41548</v>
      </c>
      <c r="F1357">
        <f t="shared" si="85"/>
        <v>2013</v>
      </c>
      <c r="G1357">
        <f t="shared" si="86"/>
        <v>10</v>
      </c>
      <c r="H1357">
        <f t="shared" si="87"/>
        <v>2</v>
      </c>
      <c r="I1357" s="1" t="s">
        <v>15622</v>
      </c>
      <c r="J1357" s="1" t="s">
        <v>17051</v>
      </c>
      <c r="K1357" s="1" t="s">
        <v>17125</v>
      </c>
      <c r="L1357" s="1" t="s">
        <v>15624</v>
      </c>
      <c r="M1357" s="42">
        <v>1</v>
      </c>
      <c r="N1357" s="42">
        <v>0.67</v>
      </c>
      <c r="O1357" s="1" t="s">
        <v>15615</v>
      </c>
    </row>
    <row r="1358" spans="1:15" x14ac:dyDescent="0.25">
      <c r="A1358">
        <v>1362</v>
      </c>
      <c r="B1358" t="s">
        <v>9398</v>
      </c>
      <c r="C1358" t="s">
        <v>5959</v>
      </c>
      <c r="D1358" t="s">
        <v>16589</v>
      </c>
      <c r="E1358" s="65">
        <f t="shared" si="84"/>
        <v>41548</v>
      </c>
      <c r="F1358">
        <f t="shared" si="85"/>
        <v>2013</v>
      </c>
      <c r="G1358">
        <f t="shared" si="86"/>
        <v>10</v>
      </c>
      <c r="H1358">
        <f t="shared" si="87"/>
        <v>2</v>
      </c>
      <c r="I1358" s="1" t="s">
        <v>15622</v>
      </c>
      <c r="J1358" s="1" t="s">
        <v>17051</v>
      </c>
      <c r="K1358" s="1" t="s">
        <v>17125</v>
      </c>
      <c r="L1358" s="1" t="s">
        <v>15628</v>
      </c>
      <c r="M1358" s="42">
        <v>0</v>
      </c>
      <c r="N1358" s="42">
        <v>0</v>
      </c>
      <c r="O1358" s="1" t="s">
        <v>15615</v>
      </c>
    </row>
    <row r="1359" spans="1:15" x14ac:dyDescent="0.25">
      <c r="A1359">
        <v>1363</v>
      </c>
      <c r="B1359" t="s">
        <v>10121</v>
      </c>
      <c r="C1359" t="s">
        <v>5256</v>
      </c>
      <c r="D1359" t="s">
        <v>16589</v>
      </c>
      <c r="E1359" s="65">
        <f t="shared" si="84"/>
        <v>41548</v>
      </c>
      <c r="F1359">
        <f t="shared" si="85"/>
        <v>2013</v>
      </c>
      <c r="G1359">
        <f t="shared" si="86"/>
        <v>10</v>
      </c>
      <c r="H1359">
        <f t="shared" si="87"/>
        <v>2</v>
      </c>
      <c r="I1359" s="1" t="s">
        <v>15625</v>
      </c>
      <c r="J1359" s="1" t="s">
        <v>17051</v>
      </c>
      <c r="K1359" s="1" t="s">
        <v>17125</v>
      </c>
      <c r="L1359" s="1" t="s">
        <v>15626</v>
      </c>
      <c r="M1359" s="42">
        <v>1</v>
      </c>
      <c r="N1359" s="42">
        <v>0.8</v>
      </c>
      <c r="O1359" s="1" t="s">
        <v>15615</v>
      </c>
    </row>
    <row r="1360" spans="1:15" x14ac:dyDescent="0.25">
      <c r="A1360">
        <v>1364</v>
      </c>
      <c r="B1360" t="s">
        <v>11795</v>
      </c>
      <c r="C1360" t="s">
        <v>3616</v>
      </c>
      <c r="D1360" t="s">
        <v>16589</v>
      </c>
      <c r="E1360" s="65">
        <f t="shared" si="84"/>
        <v>41548</v>
      </c>
      <c r="F1360">
        <f t="shared" si="85"/>
        <v>2013</v>
      </c>
      <c r="G1360">
        <f t="shared" si="86"/>
        <v>10</v>
      </c>
      <c r="H1360">
        <f t="shared" si="87"/>
        <v>2</v>
      </c>
      <c r="I1360" s="1" t="s">
        <v>15622</v>
      </c>
      <c r="J1360" s="1" t="s">
        <v>17051</v>
      </c>
      <c r="K1360" s="1" t="s">
        <v>17125</v>
      </c>
      <c r="L1360" s="1" t="s">
        <v>15626</v>
      </c>
      <c r="M1360" s="42">
        <v>1</v>
      </c>
      <c r="N1360" s="42">
        <v>0.47</v>
      </c>
      <c r="O1360" s="1" t="s">
        <v>15616</v>
      </c>
    </row>
    <row r="1361" spans="1:15" x14ac:dyDescent="0.25">
      <c r="A1361">
        <v>1365</v>
      </c>
      <c r="B1361" t="s">
        <v>7994</v>
      </c>
      <c r="C1361" t="s">
        <v>7337</v>
      </c>
      <c r="D1361" t="s">
        <v>11905</v>
      </c>
      <c r="E1361" s="65">
        <f t="shared" si="84"/>
        <v>41549</v>
      </c>
      <c r="F1361">
        <f t="shared" si="85"/>
        <v>2013</v>
      </c>
      <c r="G1361">
        <f t="shared" si="86"/>
        <v>10</v>
      </c>
      <c r="H1361">
        <f t="shared" si="87"/>
        <v>3</v>
      </c>
      <c r="I1361" s="1" t="s">
        <v>15622</v>
      </c>
      <c r="J1361" s="1" t="s">
        <v>17051</v>
      </c>
      <c r="K1361" s="1" t="s">
        <v>17125</v>
      </c>
      <c r="L1361" s="1" t="s">
        <v>15626</v>
      </c>
      <c r="M1361" s="42">
        <v>1</v>
      </c>
      <c r="N1361" s="42">
        <v>1</v>
      </c>
      <c r="O1361" s="1" t="s">
        <v>15616</v>
      </c>
    </row>
    <row r="1362" spans="1:15" x14ac:dyDescent="0.25">
      <c r="A1362">
        <v>1366</v>
      </c>
      <c r="B1362" t="s">
        <v>10297</v>
      </c>
      <c r="C1362" t="s">
        <v>5082</v>
      </c>
      <c r="D1362" t="s">
        <v>11905</v>
      </c>
      <c r="E1362" s="65">
        <f t="shared" si="84"/>
        <v>41549</v>
      </c>
      <c r="F1362">
        <f t="shared" si="85"/>
        <v>2013</v>
      </c>
      <c r="G1362">
        <f t="shared" si="86"/>
        <v>10</v>
      </c>
      <c r="H1362">
        <f t="shared" si="87"/>
        <v>3</v>
      </c>
      <c r="I1362" s="1" t="s">
        <v>15622</v>
      </c>
      <c r="J1362" s="1" t="s">
        <v>17051</v>
      </c>
      <c r="K1362" s="1" t="s">
        <v>17125</v>
      </c>
      <c r="L1362" s="1" t="s">
        <v>15628</v>
      </c>
      <c r="M1362" s="42">
        <v>0.22</v>
      </c>
      <c r="N1362" s="42">
        <v>0.21</v>
      </c>
      <c r="O1362" s="1" t="s">
        <v>15615</v>
      </c>
    </row>
    <row r="1363" spans="1:15" x14ac:dyDescent="0.25">
      <c r="A1363">
        <v>1367</v>
      </c>
      <c r="B1363" t="s">
        <v>11123</v>
      </c>
      <c r="C1363" t="s">
        <v>4277</v>
      </c>
      <c r="D1363" t="s">
        <v>11905</v>
      </c>
      <c r="E1363" s="65">
        <f t="shared" si="84"/>
        <v>41549</v>
      </c>
      <c r="F1363">
        <f t="shared" si="85"/>
        <v>2013</v>
      </c>
      <c r="G1363">
        <f t="shared" si="86"/>
        <v>10</v>
      </c>
      <c r="H1363">
        <f t="shared" si="87"/>
        <v>3</v>
      </c>
      <c r="I1363" s="1" t="s">
        <v>15622</v>
      </c>
      <c r="J1363" s="1" t="s">
        <v>17051</v>
      </c>
      <c r="K1363" s="1" t="s">
        <v>17125</v>
      </c>
      <c r="L1363" s="1" t="s">
        <v>15626</v>
      </c>
      <c r="M1363" s="42">
        <v>1</v>
      </c>
      <c r="N1363" s="42">
        <v>1</v>
      </c>
      <c r="O1363" s="1" t="s">
        <v>15616</v>
      </c>
    </row>
    <row r="1364" spans="1:15" x14ac:dyDescent="0.25">
      <c r="A1364">
        <v>1368</v>
      </c>
      <c r="B1364" t="s">
        <v>10658</v>
      </c>
      <c r="C1364" t="s">
        <v>4728</v>
      </c>
      <c r="D1364" t="s">
        <v>16590</v>
      </c>
      <c r="E1364" s="65">
        <f t="shared" si="84"/>
        <v>41550</v>
      </c>
      <c r="F1364">
        <f t="shared" si="85"/>
        <v>2013</v>
      </c>
      <c r="G1364">
        <f t="shared" si="86"/>
        <v>10</v>
      </c>
      <c r="H1364">
        <f t="shared" si="87"/>
        <v>4</v>
      </c>
      <c r="I1364" s="1" t="s">
        <v>15622</v>
      </c>
      <c r="J1364" s="1" t="s">
        <v>17051</v>
      </c>
      <c r="K1364" s="1" t="s">
        <v>17125</v>
      </c>
      <c r="L1364" s="1" t="s">
        <v>15624</v>
      </c>
      <c r="M1364" s="42">
        <v>1</v>
      </c>
      <c r="N1364" s="42">
        <v>0.9</v>
      </c>
      <c r="O1364" s="1" t="s">
        <v>15615</v>
      </c>
    </row>
    <row r="1365" spans="1:15" x14ac:dyDescent="0.25">
      <c r="A1365">
        <v>1369</v>
      </c>
      <c r="B1365" t="s">
        <v>9019</v>
      </c>
      <c r="C1365" t="s">
        <v>6335</v>
      </c>
      <c r="D1365" t="s">
        <v>16590</v>
      </c>
      <c r="E1365" s="65">
        <f t="shared" si="84"/>
        <v>41550</v>
      </c>
      <c r="F1365">
        <f t="shared" si="85"/>
        <v>2013</v>
      </c>
      <c r="G1365">
        <f t="shared" si="86"/>
        <v>10</v>
      </c>
      <c r="H1365">
        <f t="shared" si="87"/>
        <v>4</v>
      </c>
      <c r="I1365" s="1" t="s">
        <v>15622</v>
      </c>
      <c r="J1365" s="1" t="s">
        <v>17051</v>
      </c>
      <c r="K1365" s="1" t="s">
        <v>17125</v>
      </c>
      <c r="L1365" s="1" t="s">
        <v>15624</v>
      </c>
      <c r="M1365" s="42">
        <v>1</v>
      </c>
      <c r="N1365" s="42">
        <v>0.96</v>
      </c>
      <c r="O1365" s="1" t="s">
        <v>15616</v>
      </c>
    </row>
    <row r="1366" spans="1:15" x14ac:dyDescent="0.25">
      <c r="A1366">
        <v>1370</v>
      </c>
      <c r="B1366" t="s">
        <v>10988</v>
      </c>
      <c r="C1366" t="s">
        <v>4409</v>
      </c>
      <c r="D1366" t="s">
        <v>16590</v>
      </c>
      <c r="E1366" s="65">
        <f t="shared" si="84"/>
        <v>41550</v>
      </c>
      <c r="F1366">
        <f t="shared" si="85"/>
        <v>2013</v>
      </c>
      <c r="G1366">
        <f t="shared" si="86"/>
        <v>10</v>
      </c>
      <c r="H1366">
        <f t="shared" si="87"/>
        <v>4</v>
      </c>
      <c r="I1366" s="1" t="s">
        <v>15622</v>
      </c>
      <c r="J1366" s="1" t="s">
        <v>17051</v>
      </c>
      <c r="K1366" s="1" t="s">
        <v>17125</v>
      </c>
      <c r="L1366" s="1" t="s">
        <v>15624</v>
      </c>
      <c r="M1366" s="42">
        <v>1</v>
      </c>
      <c r="N1366" s="42">
        <v>0.88</v>
      </c>
      <c r="O1366" s="1" t="s">
        <v>15615</v>
      </c>
    </row>
    <row r="1367" spans="1:15" x14ac:dyDescent="0.25">
      <c r="A1367">
        <v>1371</v>
      </c>
      <c r="B1367" t="s">
        <v>10909</v>
      </c>
      <c r="C1367" t="s">
        <v>4485</v>
      </c>
      <c r="D1367" t="s">
        <v>16591</v>
      </c>
      <c r="E1367" s="65">
        <f t="shared" si="84"/>
        <v>41551</v>
      </c>
      <c r="F1367">
        <f t="shared" si="85"/>
        <v>2013</v>
      </c>
      <c r="G1367">
        <f t="shared" si="86"/>
        <v>10</v>
      </c>
      <c r="H1367">
        <f t="shared" si="87"/>
        <v>5</v>
      </c>
      <c r="I1367" s="1" t="s">
        <v>15622</v>
      </c>
      <c r="J1367" s="1" t="s">
        <v>17051</v>
      </c>
      <c r="K1367" s="1" t="s">
        <v>17125</v>
      </c>
      <c r="L1367" s="1" t="s">
        <v>15628</v>
      </c>
      <c r="M1367" s="42">
        <v>0</v>
      </c>
      <c r="N1367" s="42">
        <v>0</v>
      </c>
      <c r="O1367" s="1" t="s">
        <v>15615</v>
      </c>
    </row>
    <row r="1368" spans="1:15" x14ac:dyDescent="0.25">
      <c r="A1368">
        <v>1372</v>
      </c>
      <c r="B1368" t="s">
        <v>9253</v>
      </c>
      <c r="C1368" t="s">
        <v>6101</v>
      </c>
      <c r="D1368" t="s">
        <v>16591</v>
      </c>
      <c r="E1368" s="65">
        <f t="shared" si="84"/>
        <v>41551</v>
      </c>
      <c r="F1368">
        <f t="shared" si="85"/>
        <v>2013</v>
      </c>
      <c r="G1368">
        <f t="shared" si="86"/>
        <v>10</v>
      </c>
      <c r="H1368">
        <f t="shared" si="87"/>
        <v>5</v>
      </c>
      <c r="I1368" s="1" t="s">
        <v>15622</v>
      </c>
      <c r="J1368" s="1" t="s">
        <v>17051</v>
      </c>
      <c r="K1368" s="1" t="s">
        <v>17125</v>
      </c>
      <c r="L1368" s="1" t="s">
        <v>15623</v>
      </c>
      <c r="M1368" s="42">
        <v>0.75</v>
      </c>
      <c r="N1368" s="42">
        <v>7.0000000000000007E-2</v>
      </c>
      <c r="O1368" s="1" t="s">
        <v>15615</v>
      </c>
    </row>
    <row r="1369" spans="1:15" x14ac:dyDescent="0.25">
      <c r="A1369">
        <v>1373</v>
      </c>
      <c r="B1369" t="s">
        <v>10511</v>
      </c>
      <c r="C1369" t="s">
        <v>4872</v>
      </c>
      <c r="D1369" t="s">
        <v>16592</v>
      </c>
      <c r="E1369" s="65">
        <f t="shared" si="84"/>
        <v>41553</v>
      </c>
      <c r="F1369">
        <f t="shared" si="85"/>
        <v>2013</v>
      </c>
      <c r="G1369">
        <f t="shared" si="86"/>
        <v>10</v>
      </c>
      <c r="H1369">
        <f t="shared" si="87"/>
        <v>7</v>
      </c>
      <c r="I1369" s="1" t="s">
        <v>15622</v>
      </c>
      <c r="J1369" s="1" t="s">
        <v>17051</v>
      </c>
      <c r="K1369" s="1" t="s">
        <v>17125</v>
      </c>
      <c r="L1369" s="1" t="s">
        <v>15626</v>
      </c>
      <c r="M1369" s="42">
        <v>1</v>
      </c>
      <c r="N1369" s="42">
        <v>0.36</v>
      </c>
      <c r="O1369" s="1" t="s">
        <v>15615</v>
      </c>
    </row>
    <row r="1370" spans="1:15" x14ac:dyDescent="0.25">
      <c r="A1370">
        <v>1374</v>
      </c>
      <c r="B1370" t="s">
        <v>10257</v>
      </c>
      <c r="C1370" t="s">
        <v>5122</v>
      </c>
      <c r="D1370" t="s">
        <v>16592</v>
      </c>
      <c r="E1370" s="65">
        <f t="shared" si="84"/>
        <v>41553</v>
      </c>
      <c r="F1370">
        <f t="shared" si="85"/>
        <v>2013</v>
      </c>
      <c r="G1370">
        <f t="shared" si="86"/>
        <v>10</v>
      </c>
      <c r="H1370">
        <f t="shared" si="87"/>
        <v>7</v>
      </c>
      <c r="I1370" s="1" t="s">
        <v>15622</v>
      </c>
      <c r="J1370" s="1" t="s">
        <v>17051</v>
      </c>
      <c r="K1370" s="1" t="s">
        <v>17125</v>
      </c>
      <c r="L1370" s="1" t="s">
        <v>15624</v>
      </c>
      <c r="M1370" s="42">
        <v>1</v>
      </c>
      <c r="N1370" s="42">
        <v>0.76</v>
      </c>
      <c r="O1370" s="1" t="s">
        <v>15616</v>
      </c>
    </row>
    <row r="1371" spans="1:15" x14ac:dyDescent="0.25">
      <c r="A1371">
        <v>1375</v>
      </c>
      <c r="B1371" t="s">
        <v>7685</v>
      </c>
      <c r="C1371" t="s">
        <v>7632</v>
      </c>
      <c r="D1371" t="s">
        <v>11906</v>
      </c>
      <c r="E1371" s="65">
        <f t="shared" si="84"/>
        <v>41554</v>
      </c>
      <c r="F1371">
        <f t="shared" si="85"/>
        <v>2013</v>
      </c>
      <c r="G1371">
        <f t="shared" si="86"/>
        <v>10</v>
      </c>
      <c r="H1371">
        <f t="shared" si="87"/>
        <v>1</v>
      </c>
      <c r="I1371" s="1" t="s">
        <v>15622</v>
      </c>
      <c r="J1371" s="1" t="s">
        <v>17051</v>
      </c>
      <c r="K1371" s="1" t="s">
        <v>17125</v>
      </c>
      <c r="L1371" s="1" t="s">
        <v>15626</v>
      </c>
      <c r="M1371" s="42">
        <v>1</v>
      </c>
      <c r="N1371" s="42">
        <v>0.95</v>
      </c>
      <c r="O1371" s="1" t="s">
        <v>15616</v>
      </c>
    </row>
    <row r="1372" spans="1:15" x14ac:dyDescent="0.25">
      <c r="A1372">
        <v>1376</v>
      </c>
      <c r="B1372" t="s">
        <v>9776</v>
      </c>
      <c r="C1372" t="s">
        <v>5593</v>
      </c>
      <c r="D1372" t="s">
        <v>11906</v>
      </c>
      <c r="E1372" s="65">
        <f t="shared" si="84"/>
        <v>41554</v>
      </c>
      <c r="F1372">
        <f t="shared" si="85"/>
        <v>2013</v>
      </c>
      <c r="G1372">
        <f t="shared" si="86"/>
        <v>10</v>
      </c>
      <c r="H1372">
        <f t="shared" si="87"/>
        <v>1</v>
      </c>
      <c r="I1372" s="1" t="s">
        <v>15622</v>
      </c>
      <c r="J1372" s="1" t="s">
        <v>17051</v>
      </c>
      <c r="K1372" s="1" t="s">
        <v>17125</v>
      </c>
      <c r="L1372" s="1" t="s">
        <v>15626</v>
      </c>
      <c r="M1372" s="42">
        <v>1</v>
      </c>
      <c r="N1372" s="42">
        <v>0.62</v>
      </c>
      <c r="O1372" s="1" t="s">
        <v>15615</v>
      </c>
    </row>
    <row r="1373" spans="1:15" x14ac:dyDescent="0.25">
      <c r="A1373">
        <v>1377</v>
      </c>
      <c r="B1373" t="s">
        <v>10854</v>
      </c>
      <c r="C1373" t="s">
        <v>4540</v>
      </c>
      <c r="D1373" t="s">
        <v>16593</v>
      </c>
      <c r="E1373" s="65">
        <f t="shared" si="84"/>
        <v>41555</v>
      </c>
      <c r="F1373">
        <f t="shared" si="85"/>
        <v>2013</v>
      </c>
      <c r="G1373">
        <f t="shared" si="86"/>
        <v>10</v>
      </c>
      <c r="H1373">
        <f t="shared" si="87"/>
        <v>2</v>
      </c>
      <c r="I1373" s="1" t="s">
        <v>15625</v>
      </c>
      <c r="J1373" s="1" t="s">
        <v>17051</v>
      </c>
      <c r="K1373" s="1" t="s">
        <v>17125</v>
      </c>
      <c r="L1373" s="1" t="s">
        <v>15623</v>
      </c>
      <c r="M1373" s="42">
        <v>1</v>
      </c>
      <c r="N1373" s="42">
        <v>1</v>
      </c>
      <c r="O1373" s="1" t="s">
        <v>15616</v>
      </c>
    </row>
    <row r="1374" spans="1:15" x14ac:dyDescent="0.25">
      <c r="A1374">
        <v>1378</v>
      </c>
      <c r="B1374" t="s">
        <v>10073</v>
      </c>
      <c r="C1374" t="s">
        <v>5301</v>
      </c>
      <c r="D1374" t="s">
        <v>16593</v>
      </c>
      <c r="E1374" s="65">
        <f t="shared" si="84"/>
        <v>41555</v>
      </c>
      <c r="F1374">
        <f t="shared" si="85"/>
        <v>2013</v>
      </c>
      <c r="G1374">
        <f t="shared" si="86"/>
        <v>10</v>
      </c>
      <c r="H1374">
        <f t="shared" si="87"/>
        <v>2</v>
      </c>
      <c r="I1374" s="1" t="s">
        <v>15622</v>
      </c>
      <c r="J1374" s="1" t="s">
        <v>17051</v>
      </c>
      <c r="K1374" s="1" t="s">
        <v>17125</v>
      </c>
      <c r="L1374" s="1" t="s">
        <v>15624</v>
      </c>
      <c r="M1374" s="42">
        <v>1</v>
      </c>
      <c r="N1374" s="42">
        <v>0.5</v>
      </c>
      <c r="O1374" s="1" t="s">
        <v>15616</v>
      </c>
    </row>
    <row r="1375" spans="1:15" x14ac:dyDescent="0.25">
      <c r="A1375">
        <v>1379</v>
      </c>
      <c r="B1375" t="s">
        <v>8772</v>
      </c>
      <c r="C1375" t="s">
        <v>6576</v>
      </c>
      <c r="D1375" t="s">
        <v>16594</v>
      </c>
      <c r="E1375" s="65">
        <f t="shared" si="84"/>
        <v>41556</v>
      </c>
      <c r="F1375">
        <f t="shared" si="85"/>
        <v>2013</v>
      </c>
      <c r="G1375">
        <f t="shared" si="86"/>
        <v>10</v>
      </c>
      <c r="H1375">
        <f t="shared" si="87"/>
        <v>3</v>
      </c>
      <c r="I1375" s="1" t="s">
        <v>15622</v>
      </c>
      <c r="J1375" s="1" t="s">
        <v>17051</v>
      </c>
      <c r="K1375" s="1" t="s">
        <v>17125</v>
      </c>
      <c r="L1375" s="1" t="s">
        <v>15623</v>
      </c>
      <c r="M1375" s="42">
        <v>1</v>
      </c>
      <c r="N1375" s="42">
        <v>1</v>
      </c>
      <c r="O1375" s="1" t="s">
        <v>15615</v>
      </c>
    </row>
    <row r="1376" spans="1:15" x14ac:dyDescent="0.25">
      <c r="A1376">
        <v>1380</v>
      </c>
      <c r="B1376" t="s">
        <v>11557</v>
      </c>
      <c r="C1376" t="s">
        <v>3848</v>
      </c>
      <c r="D1376" t="s">
        <v>16595</v>
      </c>
      <c r="E1376" s="65">
        <f t="shared" si="84"/>
        <v>41559</v>
      </c>
      <c r="F1376">
        <f t="shared" si="85"/>
        <v>2013</v>
      </c>
      <c r="G1376">
        <f t="shared" si="86"/>
        <v>10</v>
      </c>
      <c r="H1376">
        <f t="shared" si="87"/>
        <v>6</v>
      </c>
      <c r="I1376" s="1" t="s">
        <v>15622</v>
      </c>
      <c r="J1376" s="1" t="s">
        <v>17051</v>
      </c>
      <c r="K1376" s="1" t="s">
        <v>17125</v>
      </c>
      <c r="L1376" s="1" t="s">
        <v>15624</v>
      </c>
      <c r="M1376" s="42">
        <v>1</v>
      </c>
      <c r="N1376" s="42">
        <v>0.5</v>
      </c>
      <c r="O1376" s="1" t="s">
        <v>15615</v>
      </c>
    </row>
    <row r="1377" spans="1:15" x14ac:dyDescent="0.25">
      <c r="A1377">
        <v>1381</v>
      </c>
      <c r="B1377" t="s">
        <v>10816</v>
      </c>
      <c r="C1377" t="s">
        <v>4577</v>
      </c>
      <c r="D1377" t="s">
        <v>16596</v>
      </c>
      <c r="E1377" s="65">
        <f t="shared" si="84"/>
        <v>41560</v>
      </c>
      <c r="F1377">
        <f t="shared" si="85"/>
        <v>2013</v>
      </c>
      <c r="G1377">
        <f t="shared" si="86"/>
        <v>10</v>
      </c>
      <c r="H1377">
        <f t="shared" si="87"/>
        <v>7</v>
      </c>
      <c r="I1377" s="1" t="s">
        <v>15622</v>
      </c>
      <c r="J1377" s="1" t="s">
        <v>17051</v>
      </c>
      <c r="K1377" s="1" t="s">
        <v>17125</v>
      </c>
      <c r="L1377" s="1" t="s">
        <v>15624</v>
      </c>
      <c r="M1377" s="42">
        <v>1</v>
      </c>
      <c r="N1377" s="42">
        <v>1</v>
      </c>
      <c r="O1377" s="1" t="s">
        <v>15616</v>
      </c>
    </row>
    <row r="1378" spans="1:15" x14ac:dyDescent="0.25">
      <c r="A1378">
        <v>1382</v>
      </c>
      <c r="B1378" t="s">
        <v>10610</v>
      </c>
      <c r="C1378" t="s">
        <v>4776</v>
      </c>
      <c r="D1378" t="s">
        <v>16597</v>
      </c>
      <c r="E1378" s="65">
        <f t="shared" si="84"/>
        <v>41561</v>
      </c>
      <c r="F1378">
        <f t="shared" si="85"/>
        <v>2013</v>
      </c>
      <c r="G1378">
        <f t="shared" si="86"/>
        <v>10</v>
      </c>
      <c r="H1378">
        <f t="shared" si="87"/>
        <v>1</v>
      </c>
      <c r="I1378" s="1" t="s">
        <v>15622</v>
      </c>
      <c r="J1378" s="1" t="s">
        <v>17051</v>
      </c>
      <c r="K1378" s="1" t="s">
        <v>17125</v>
      </c>
      <c r="L1378" s="1" t="s">
        <v>15626</v>
      </c>
      <c r="M1378" s="42">
        <v>1</v>
      </c>
      <c r="N1378" s="42">
        <v>0.67</v>
      </c>
      <c r="O1378" s="1" t="s">
        <v>15615</v>
      </c>
    </row>
    <row r="1379" spans="1:15" x14ac:dyDescent="0.25">
      <c r="A1379">
        <v>1383</v>
      </c>
      <c r="B1379" t="s">
        <v>10613</v>
      </c>
      <c r="C1379" t="s">
        <v>4773</v>
      </c>
      <c r="D1379" t="s">
        <v>16597</v>
      </c>
      <c r="E1379" s="65">
        <f t="shared" si="84"/>
        <v>41561</v>
      </c>
      <c r="F1379">
        <f t="shared" si="85"/>
        <v>2013</v>
      </c>
      <c r="G1379">
        <f t="shared" si="86"/>
        <v>10</v>
      </c>
      <c r="H1379">
        <f t="shared" si="87"/>
        <v>1</v>
      </c>
      <c r="I1379" s="1" t="s">
        <v>15622</v>
      </c>
      <c r="J1379" s="1" t="s">
        <v>17051</v>
      </c>
      <c r="K1379" s="1" t="s">
        <v>17125</v>
      </c>
      <c r="L1379" s="1" t="s">
        <v>15626</v>
      </c>
      <c r="M1379" s="42">
        <v>1</v>
      </c>
      <c r="N1379" s="42">
        <v>0.99</v>
      </c>
      <c r="O1379" s="1" t="s">
        <v>15616</v>
      </c>
    </row>
    <row r="1380" spans="1:15" x14ac:dyDescent="0.25">
      <c r="A1380">
        <v>1384</v>
      </c>
      <c r="B1380" t="s">
        <v>10295</v>
      </c>
      <c r="C1380" t="s">
        <v>5084</v>
      </c>
      <c r="D1380" t="s">
        <v>16597</v>
      </c>
      <c r="E1380" s="65">
        <f t="shared" si="84"/>
        <v>41561</v>
      </c>
      <c r="F1380">
        <f t="shared" si="85"/>
        <v>2013</v>
      </c>
      <c r="G1380">
        <f t="shared" si="86"/>
        <v>10</v>
      </c>
      <c r="H1380">
        <f t="shared" si="87"/>
        <v>1</v>
      </c>
      <c r="I1380" s="1" t="s">
        <v>15622</v>
      </c>
      <c r="J1380" s="1" t="s">
        <v>17051</v>
      </c>
      <c r="K1380" s="1" t="s">
        <v>17125</v>
      </c>
      <c r="L1380" s="1" t="s">
        <v>15624</v>
      </c>
      <c r="M1380" s="42">
        <v>1</v>
      </c>
      <c r="N1380" s="42">
        <v>0.95</v>
      </c>
      <c r="O1380" s="1" t="s">
        <v>15616</v>
      </c>
    </row>
    <row r="1381" spans="1:15" x14ac:dyDescent="0.25">
      <c r="A1381">
        <v>1385</v>
      </c>
      <c r="B1381" t="s">
        <v>9963</v>
      </c>
      <c r="C1381" t="s">
        <v>5409</v>
      </c>
      <c r="D1381" t="s">
        <v>16597</v>
      </c>
      <c r="E1381" s="65">
        <f t="shared" si="84"/>
        <v>41561</v>
      </c>
      <c r="F1381">
        <f t="shared" si="85"/>
        <v>2013</v>
      </c>
      <c r="G1381">
        <f t="shared" si="86"/>
        <v>10</v>
      </c>
      <c r="H1381">
        <f t="shared" si="87"/>
        <v>1</v>
      </c>
      <c r="I1381" s="1" t="s">
        <v>15622</v>
      </c>
      <c r="J1381" s="1" t="s">
        <v>17051</v>
      </c>
      <c r="K1381" s="1" t="s">
        <v>17125</v>
      </c>
      <c r="L1381" s="1" t="s">
        <v>15626</v>
      </c>
      <c r="M1381" s="42">
        <v>1</v>
      </c>
      <c r="N1381" s="42">
        <v>0.95</v>
      </c>
      <c r="O1381" s="1" t="s">
        <v>15616</v>
      </c>
    </row>
    <row r="1382" spans="1:15" x14ac:dyDescent="0.25">
      <c r="A1382">
        <v>1386</v>
      </c>
      <c r="B1382" t="s">
        <v>9199</v>
      </c>
      <c r="C1382" t="s">
        <v>6155</v>
      </c>
      <c r="D1382" t="s">
        <v>16597</v>
      </c>
      <c r="E1382" s="65">
        <f t="shared" si="84"/>
        <v>41561</v>
      </c>
      <c r="F1382">
        <f t="shared" si="85"/>
        <v>2013</v>
      </c>
      <c r="G1382">
        <f t="shared" si="86"/>
        <v>10</v>
      </c>
      <c r="H1382">
        <f t="shared" si="87"/>
        <v>1</v>
      </c>
      <c r="I1382" s="1" t="s">
        <v>15622</v>
      </c>
      <c r="J1382" s="1" t="s">
        <v>17051</v>
      </c>
      <c r="K1382" s="1" t="s">
        <v>17125</v>
      </c>
      <c r="L1382" s="1" t="s">
        <v>15626</v>
      </c>
      <c r="M1382" s="42">
        <v>1</v>
      </c>
      <c r="N1382" s="42">
        <v>1</v>
      </c>
      <c r="O1382" s="1" t="s">
        <v>15616</v>
      </c>
    </row>
    <row r="1383" spans="1:15" x14ac:dyDescent="0.25">
      <c r="A1383">
        <v>1387</v>
      </c>
      <c r="B1383" t="s">
        <v>7804</v>
      </c>
      <c r="C1383" t="s">
        <v>7519</v>
      </c>
      <c r="D1383" t="s">
        <v>16598</v>
      </c>
      <c r="E1383" s="65">
        <f t="shared" si="84"/>
        <v>41562</v>
      </c>
      <c r="F1383">
        <f t="shared" si="85"/>
        <v>2013</v>
      </c>
      <c r="G1383">
        <f t="shared" si="86"/>
        <v>10</v>
      </c>
      <c r="H1383">
        <f t="shared" si="87"/>
        <v>2</v>
      </c>
      <c r="I1383" s="1" t="s">
        <v>15622</v>
      </c>
      <c r="J1383" s="1" t="s">
        <v>17051</v>
      </c>
      <c r="K1383" s="1" t="s">
        <v>17125</v>
      </c>
      <c r="L1383" s="1" t="s">
        <v>15623</v>
      </c>
      <c r="M1383" s="42">
        <v>1</v>
      </c>
      <c r="N1383" s="42">
        <v>1</v>
      </c>
      <c r="O1383" s="1" t="s">
        <v>15616</v>
      </c>
    </row>
    <row r="1384" spans="1:15" x14ac:dyDescent="0.25">
      <c r="A1384">
        <v>1388</v>
      </c>
      <c r="B1384" t="s">
        <v>10809</v>
      </c>
      <c r="C1384" t="s">
        <v>4584</v>
      </c>
      <c r="D1384" t="s">
        <v>16598</v>
      </c>
      <c r="E1384" s="65">
        <f t="shared" si="84"/>
        <v>41562</v>
      </c>
      <c r="F1384">
        <f t="shared" si="85"/>
        <v>2013</v>
      </c>
      <c r="G1384">
        <f t="shared" si="86"/>
        <v>10</v>
      </c>
      <c r="H1384">
        <f t="shared" si="87"/>
        <v>2</v>
      </c>
      <c r="I1384" s="1" t="s">
        <v>15622</v>
      </c>
      <c r="J1384" s="1" t="s">
        <v>17051</v>
      </c>
      <c r="K1384" s="1" t="s">
        <v>17125</v>
      </c>
      <c r="L1384" s="1" t="s">
        <v>15623</v>
      </c>
      <c r="M1384" s="42">
        <v>1</v>
      </c>
      <c r="N1384" s="42">
        <v>0.39</v>
      </c>
      <c r="O1384" s="1" t="s">
        <v>15615</v>
      </c>
    </row>
    <row r="1385" spans="1:15" x14ac:dyDescent="0.25">
      <c r="A1385">
        <v>1389</v>
      </c>
      <c r="B1385" t="s">
        <v>8829</v>
      </c>
      <c r="C1385" t="s">
        <v>6519</v>
      </c>
      <c r="D1385" t="s">
        <v>16599</v>
      </c>
      <c r="E1385" s="65">
        <f t="shared" si="84"/>
        <v>41563</v>
      </c>
      <c r="F1385">
        <f t="shared" si="85"/>
        <v>2013</v>
      </c>
      <c r="G1385">
        <f t="shared" si="86"/>
        <v>10</v>
      </c>
      <c r="H1385">
        <f t="shared" si="87"/>
        <v>3</v>
      </c>
      <c r="I1385" s="1" t="s">
        <v>15622</v>
      </c>
      <c r="J1385" s="1" t="s">
        <v>17051</v>
      </c>
      <c r="K1385" s="1" t="s">
        <v>17125</v>
      </c>
      <c r="L1385" s="1" t="s">
        <v>15624</v>
      </c>
      <c r="M1385" s="42">
        <v>1</v>
      </c>
      <c r="N1385" s="42">
        <v>0.83</v>
      </c>
      <c r="O1385" s="1" t="s">
        <v>15616</v>
      </c>
    </row>
    <row r="1386" spans="1:15" x14ac:dyDescent="0.25">
      <c r="A1386">
        <v>1390</v>
      </c>
      <c r="B1386" t="s">
        <v>11642</v>
      </c>
      <c r="C1386" t="s">
        <v>3763</v>
      </c>
      <c r="D1386" t="s">
        <v>16600</v>
      </c>
      <c r="E1386" s="65">
        <f t="shared" si="84"/>
        <v>41564</v>
      </c>
      <c r="F1386">
        <f t="shared" si="85"/>
        <v>2013</v>
      </c>
      <c r="G1386">
        <f t="shared" si="86"/>
        <v>10</v>
      </c>
      <c r="H1386">
        <f t="shared" si="87"/>
        <v>4</v>
      </c>
      <c r="I1386" s="1" t="s">
        <v>15622</v>
      </c>
      <c r="J1386" s="1" t="s">
        <v>17051</v>
      </c>
      <c r="K1386" s="1" t="s">
        <v>17125</v>
      </c>
      <c r="L1386" s="1" t="s">
        <v>15628</v>
      </c>
      <c r="M1386" s="42">
        <v>0</v>
      </c>
      <c r="N1386" s="42">
        <v>0.64</v>
      </c>
      <c r="O1386" s="1" t="s">
        <v>15615</v>
      </c>
    </row>
    <row r="1387" spans="1:15" x14ac:dyDescent="0.25">
      <c r="A1387">
        <v>1391</v>
      </c>
      <c r="B1387" t="s">
        <v>8266</v>
      </c>
      <c r="C1387" t="s">
        <v>7069</v>
      </c>
      <c r="D1387" t="s">
        <v>16600</v>
      </c>
      <c r="E1387" s="65">
        <f t="shared" si="84"/>
        <v>41564</v>
      </c>
      <c r="F1387">
        <f t="shared" si="85"/>
        <v>2013</v>
      </c>
      <c r="G1387">
        <f t="shared" si="86"/>
        <v>10</v>
      </c>
      <c r="H1387">
        <f t="shared" si="87"/>
        <v>4</v>
      </c>
      <c r="I1387" s="1" t="s">
        <v>15622</v>
      </c>
      <c r="J1387" s="1" t="s">
        <v>17051</v>
      </c>
      <c r="K1387" s="1" t="s">
        <v>17125</v>
      </c>
      <c r="L1387" s="1" t="s">
        <v>15626</v>
      </c>
      <c r="M1387" s="42">
        <v>1</v>
      </c>
      <c r="N1387" s="42">
        <v>0.44</v>
      </c>
      <c r="O1387" s="1" t="s">
        <v>15616</v>
      </c>
    </row>
    <row r="1388" spans="1:15" x14ac:dyDescent="0.25">
      <c r="A1388">
        <v>1392</v>
      </c>
      <c r="B1388" t="s">
        <v>9146</v>
      </c>
      <c r="C1388" t="s">
        <v>6207</v>
      </c>
      <c r="D1388" t="s">
        <v>16601</v>
      </c>
      <c r="E1388" s="65">
        <f t="shared" si="84"/>
        <v>41566</v>
      </c>
      <c r="F1388">
        <f t="shared" si="85"/>
        <v>2013</v>
      </c>
      <c r="G1388">
        <f t="shared" si="86"/>
        <v>10</v>
      </c>
      <c r="H1388">
        <f t="shared" si="87"/>
        <v>6</v>
      </c>
      <c r="I1388" s="1" t="s">
        <v>15622</v>
      </c>
      <c r="J1388" s="1" t="s">
        <v>17051</v>
      </c>
      <c r="K1388" s="1" t="s">
        <v>17125</v>
      </c>
      <c r="L1388" s="1" t="s">
        <v>15626</v>
      </c>
      <c r="M1388" s="42">
        <v>1</v>
      </c>
      <c r="N1388" s="42">
        <v>1</v>
      </c>
      <c r="O1388" s="1" t="s">
        <v>15616</v>
      </c>
    </row>
    <row r="1389" spans="1:15" x14ac:dyDescent="0.25">
      <c r="A1389">
        <v>1393</v>
      </c>
      <c r="B1389" t="s">
        <v>10595</v>
      </c>
      <c r="C1389" t="s">
        <v>4791</v>
      </c>
      <c r="D1389" t="s">
        <v>16602</v>
      </c>
      <c r="E1389" s="65">
        <f t="shared" si="84"/>
        <v>41567</v>
      </c>
      <c r="F1389">
        <f t="shared" si="85"/>
        <v>2013</v>
      </c>
      <c r="G1389">
        <f t="shared" si="86"/>
        <v>10</v>
      </c>
      <c r="H1389">
        <f t="shared" si="87"/>
        <v>7</v>
      </c>
      <c r="I1389" s="1" t="s">
        <v>15622</v>
      </c>
      <c r="J1389" s="1" t="s">
        <v>17051</v>
      </c>
      <c r="K1389" s="1" t="s">
        <v>17125</v>
      </c>
      <c r="L1389" s="1" t="s">
        <v>15624</v>
      </c>
      <c r="M1389" s="42">
        <v>1</v>
      </c>
      <c r="N1389" s="42">
        <v>1</v>
      </c>
      <c r="O1389" s="1" t="s">
        <v>15615</v>
      </c>
    </row>
    <row r="1390" spans="1:15" x14ac:dyDescent="0.25">
      <c r="A1390">
        <v>1394</v>
      </c>
      <c r="B1390" t="s">
        <v>9229</v>
      </c>
      <c r="C1390" t="s">
        <v>6125</v>
      </c>
      <c r="D1390" t="s">
        <v>16603</v>
      </c>
      <c r="E1390" s="65">
        <f t="shared" si="84"/>
        <v>41569</v>
      </c>
      <c r="F1390">
        <f t="shared" si="85"/>
        <v>2013</v>
      </c>
      <c r="G1390">
        <f t="shared" si="86"/>
        <v>10</v>
      </c>
      <c r="H1390">
        <f t="shared" si="87"/>
        <v>2</v>
      </c>
      <c r="I1390" s="1" t="s">
        <v>15622</v>
      </c>
      <c r="J1390" s="1" t="s">
        <v>17051</v>
      </c>
      <c r="K1390" s="1" t="s">
        <v>17125</v>
      </c>
      <c r="L1390" s="1" t="s">
        <v>15623</v>
      </c>
      <c r="M1390" s="42">
        <v>1</v>
      </c>
      <c r="N1390" s="42">
        <v>0.92</v>
      </c>
      <c r="O1390" s="1" t="s">
        <v>15615</v>
      </c>
    </row>
    <row r="1391" spans="1:15" x14ac:dyDescent="0.25">
      <c r="A1391">
        <v>1395</v>
      </c>
      <c r="B1391" t="s">
        <v>11775</v>
      </c>
      <c r="C1391" t="s">
        <v>3635</v>
      </c>
      <c r="D1391" t="s">
        <v>16604</v>
      </c>
      <c r="E1391" s="65">
        <f t="shared" si="84"/>
        <v>41570</v>
      </c>
      <c r="F1391">
        <f t="shared" si="85"/>
        <v>2013</v>
      </c>
      <c r="G1391">
        <f t="shared" si="86"/>
        <v>10</v>
      </c>
      <c r="H1391">
        <f t="shared" si="87"/>
        <v>3</v>
      </c>
      <c r="I1391" s="1" t="s">
        <v>15622</v>
      </c>
      <c r="J1391" s="1" t="s">
        <v>17051</v>
      </c>
      <c r="K1391" s="1" t="s">
        <v>17125</v>
      </c>
      <c r="L1391" s="1" t="s">
        <v>15623</v>
      </c>
      <c r="M1391" s="42">
        <v>0.5</v>
      </c>
      <c r="N1391" s="42">
        <v>0.43</v>
      </c>
      <c r="O1391" s="1" t="s">
        <v>15615</v>
      </c>
    </row>
    <row r="1392" spans="1:15" x14ac:dyDescent="0.25">
      <c r="A1392">
        <v>1396</v>
      </c>
      <c r="B1392" t="s">
        <v>11428</v>
      </c>
      <c r="C1392" t="s">
        <v>3973</v>
      </c>
      <c r="D1392" t="s">
        <v>16605</v>
      </c>
      <c r="E1392" s="65">
        <f t="shared" si="84"/>
        <v>41571</v>
      </c>
      <c r="F1392">
        <f t="shared" si="85"/>
        <v>2013</v>
      </c>
      <c r="G1392">
        <f t="shared" si="86"/>
        <v>10</v>
      </c>
      <c r="H1392">
        <f t="shared" si="87"/>
        <v>4</v>
      </c>
      <c r="I1392" s="1" t="s">
        <v>15625</v>
      </c>
      <c r="J1392" s="1" t="s">
        <v>17051</v>
      </c>
      <c r="K1392" s="1" t="s">
        <v>17125</v>
      </c>
      <c r="L1392" s="1" t="s">
        <v>15626</v>
      </c>
      <c r="M1392" s="42">
        <v>1</v>
      </c>
      <c r="N1392" s="42">
        <v>0.98</v>
      </c>
      <c r="O1392" s="1" t="s">
        <v>15616</v>
      </c>
    </row>
    <row r="1393" spans="1:15" x14ac:dyDescent="0.25">
      <c r="A1393">
        <v>1397</v>
      </c>
      <c r="B1393" t="s">
        <v>10219</v>
      </c>
      <c r="C1393" t="s">
        <v>5160</v>
      </c>
      <c r="D1393" t="s">
        <v>16606</v>
      </c>
      <c r="E1393" s="65">
        <f t="shared" si="84"/>
        <v>41572</v>
      </c>
      <c r="F1393">
        <f t="shared" si="85"/>
        <v>2013</v>
      </c>
      <c r="G1393">
        <f t="shared" si="86"/>
        <v>10</v>
      </c>
      <c r="H1393">
        <f t="shared" si="87"/>
        <v>5</v>
      </c>
      <c r="I1393" s="1" t="s">
        <v>15764</v>
      </c>
      <c r="J1393" s="1" t="s">
        <v>17060</v>
      </c>
      <c r="K1393" s="1" t="s">
        <v>17125</v>
      </c>
      <c r="L1393" s="1" t="s">
        <v>15626</v>
      </c>
      <c r="M1393" s="42">
        <v>1</v>
      </c>
      <c r="N1393" s="42">
        <v>0.97</v>
      </c>
      <c r="O1393" s="1" t="s">
        <v>15616</v>
      </c>
    </row>
    <row r="1394" spans="1:15" x14ac:dyDescent="0.25">
      <c r="A1394">
        <v>1398</v>
      </c>
      <c r="B1394" t="s">
        <v>9250</v>
      </c>
      <c r="C1394" t="s">
        <v>6104</v>
      </c>
      <c r="D1394" t="s">
        <v>16607</v>
      </c>
      <c r="E1394" s="65">
        <f t="shared" si="84"/>
        <v>41573</v>
      </c>
      <c r="F1394">
        <f t="shared" si="85"/>
        <v>2013</v>
      </c>
      <c r="G1394">
        <f t="shared" si="86"/>
        <v>10</v>
      </c>
      <c r="H1394">
        <f t="shared" si="87"/>
        <v>6</v>
      </c>
      <c r="I1394" s="1" t="s">
        <v>15622</v>
      </c>
      <c r="J1394" s="1" t="s">
        <v>17051</v>
      </c>
      <c r="K1394" s="1" t="s">
        <v>17125</v>
      </c>
      <c r="L1394" s="1" t="s">
        <v>15623</v>
      </c>
      <c r="M1394" s="42">
        <v>1</v>
      </c>
      <c r="N1394" s="42">
        <v>0.31</v>
      </c>
      <c r="O1394" s="1" t="s">
        <v>15615</v>
      </c>
    </row>
    <row r="1395" spans="1:15" x14ac:dyDescent="0.25">
      <c r="A1395">
        <v>1399</v>
      </c>
      <c r="B1395" t="s">
        <v>7709</v>
      </c>
      <c r="C1395" t="s">
        <v>7610</v>
      </c>
      <c r="D1395" t="s">
        <v>16608</v>
      </c>
      <c r="E1395" s="65">
        <f t="shared" si="84"/>
        <v>41574</v>
      </c>
      <c r="F1395">
        <f t="shared" si="85"/>
        <v>2013</v>
      </c>
      <c r="G1395">
        <f t="shared" si="86"/>
        <v>10</v>
      </c>
      <c r="H1395">
        <f t="shared" si="87"/>
        <v>7</v>
      </c>
      <c r="I1395" s="1" t="s">
        <v>15625</v>
      </c>
      <c r="J1395" s="1" t="s">
        <v>17051</v>
      </c>
      <c r="K1395" s="1" t="s">
        <v>17125</v>
      </c>
      <c r="L1395" s="1" t="s">
        <v>15626</v>
      </c>
      <c r="M1395" s="42">
        <v>1</v>
      </c>
      <c r="N1395" s="42">
        <v>0.91</v>
      </c>
      <c r="O1395" s="1" t="s">
        <v>15615</v>
      </c>
    </row>
    <row r="1396" spans="1:15" x14ac:dyDescent="0.25">
      <c r="A1396">
        <v>1400</v>
      </c>
      <c r="B1396" t="s">
        <v>8090</v>
      </c>
      <c r="C1396" t="s">
        <v>7243</v>
      </c>
      <c r="D1396" t="s">
        <v>16608</v>
      </c>
      <c r="E1396" s="65">
        <f t="shared" si="84"/>
        <v>41574</v>
      </c>
      <c r="F1396">
        <f t="shared" si="85"/>
        <v>2013</v>
      </c>
      <c r="G1396">
        <f t="shared" si="86"/>
        <v>10</v>
      </c>
      <c r="H1396">
        <f t="shared" si="87"/>
        <v>7</v>
      </c>
      <c r="I1396" s="1" t="s">
        <v>15622</v>
      </c>
      <c r="J1396" s="1" t="s">
        <v>17051</v>
      </c>
      <c r="K1396" s="1" t="s">
        <v>17125</v>
      </c>
      <c r="L1396" s="1" t="s">
        <v>15623</v>
      </c>
      <c r="M1396" s="42">
        <v>1</v>
      </c>
      <c r="N1396" s="42">
        <v>0.25</v>
      </c>
      <c r="O1396" s="1" t="s">
        <v>15615</v>
      </c>
    </row>
    <row r="1397" spans="1:15" x14ac:dyDescent="0.25">
      <c r="A1397">
        <v>1401</v>
      </c>
      <c r="B1397" t="s">
        <v>9271</v>
      </c>
      <c r="C1397" t="s">
        <v>6084</v>
      </c>
      <c r="D1397" t="s">
        <v>16609</v>
      </c>
      <c r="E1397" s="65">
        <f t="shared" si="84"/>
        <v>41575</v>
      </c>
      <c r="F1397">
        <f t="shared" si="85"/>
        <v>2013</v>
      </c>
      <c r="G1397">
        <f t="shared" si="86"/>
        <v>10</v>
      </c>
      <c r="H1397">
        <f t="shared" si="87"/>
        <v>1</v>
      </c>
      <c r="I1397" s="1" t="s">
        <v>15622</v>
      </c>
      <c r="J1397" s="1" t="s">
        <v>17051</v>
      </c>
      <c r="K1397" s="1" t="s">
        <v>17125</v>
      </c>
      <c r="L1397" s="1" t="s">
        <v>15624</v>
      </c>
      <c r="M1397" s="42">
        <v>1</v>
      </c>
      <c r="N1397" s="42">
        <v>0.6</v>
      </c>
      <c r="O1397" s="1" t="s">
        <v>15616</v>
      </c>
    </row>
    <row r="1398" spans="1:15" x14ac:dyDescent="0.25">
      <c r="A1398">
        <v>1402</v>
      </c>
      <c r="B1398" t="s">
        <v>9190</v>
      </c>
      <c r="C1398" t="s">
        <v>6164</v>
      </c>
      <c r="D1398" t="s">
        <v>16609</v>
      </c>
      <c r="E1398" s="65">
        <f t="shared" si="84"/>
        <v>41575</v>
      </c>
      <c r="F1398">
        <f t="shared" si="85"/>
        <v>2013</v>
      </c>
      <c r="G1398">
        <f t="shared" si="86"/>
        <v>10</v>
      </c>
      <c r="H1398">
        <f t="shared" si="87"/>
        <v>1</v>
      </c>
      <c r="I1398" s="1" t="s">
        <v>15622</v>
      </c>
      <c r="J1398" s="1" t="s">
        <v>17051</v>
      </c>
      <c r="K1398" s="1" t="s">
        <v>17125</v>
      </c>
      <c r="L1398" s="1" t="s">
        <v>15624</v>
      </c>
      <c r="M1398" s="42">
        <v>0.96</v>
      </c>
      <c r="N1398" s="42">
        <v>0.75</v>
      </c>
      <c r="O1398" s="1" t="s">
        <v>15616</v>
      </c>
    </row>
    <row r="1399" spans="1:15" x14ac:dyDescent="0.25">
      <c r="A1399">
        <v>1403</v>
      </c>
      <c r="B1399" t="s">
        <v>8156</v>
      </c>
      <c r="C1399" t="s">
        <v>7179</v>
      </c>
      <c r="D1399" t="s">
        <v>16610</v>
      </c>
      <c r="E1399" s="65">
        <f t="shared" si="84"/>
        <v>41576</v>
      </c>
      <c r="F1399">
        <f t="shared" si="85"/>
        <v>2013</v>
      </c>
      <c r="G1399">
        <f t="shared" si="86"/>
        <v>10</v>
      </c>
      <c r="H1399">
        <f t="shared" si="87"/>
        <v>2</v>
      </c>
      <c r="I1399" s="1" t="s">
        <v>15622</v>
      </c>
      <c r="J1399" s="1" t="s">
        <v>17051</v>
      </c>
      <c r="K1399" s="1" t="s">
        <v>17125</v>
      </c>
      <c r="L1399" s="1" t="s">
        <v>15626</v>
      </c>
      <c r="M1399" s="42">
        <v>1</v>
      </c>
      <c r="N1399" s="42">
        <v>0.95</v>
      </c>
      <c r="O1399" s="1" t="s">
        <v>15615</v>
      </c>
    </row>
    <row r="1400" spans="1:15" x14ac:dyDescent="0.25">
      <c r="A1400">
        <v>1404</v>
      </c>
      <c r="B1400" t="s">
        <v>9191</v>
      </c>
      <c r="C1400" t="s">
        <v>6163</v>
      </c>
      <c r="D1400" t="s">
        <v>16610</v>
      </c>
      <c r="E1400" s="65">
        <f t="shared" si="84"/>
        <v>41576</v>
      </c>
      <c r="F1400">
        <f t="shared" si="85"/>
        <v>2013</v>
      </c>
      <c r="G1400">
        <f t="shared" si="86"/>
        <v>10</v>
      </c>
      <c r="H1400">
        <f t="shared" si="87"/>
        <v>2</v>
      </c>
      <c r="I1400" s="1" t="s">
        <v>15642</v>
      </c>
      <c r="J1400" s="1" t="s">
        <v>17060</v>
      </c>
      <c r="K1400" s="1" t="s">
        <v>17125</v>
      </c>
      <c r="L1400" s="1" t="s">
        <v>15626</v>
      </c>
      <c r="M1400" s="42">
        <v>1</v>
      </c>
      <c r="N1400" s="42">
        <v>0.5</v>
      </c>
      <c r="O1400" s="1" t="s">
        <v>15616</v>
      </c>
    </row>
    <row r="1401" spans="1:15" x14ac:dyDescent="0.25">
      <c r="A1401">
        <v>1405</v>
      </c>
      <c r="B1401" t="s">
        <v>9316</v>
      </c>
      <c r="C1401" t="s">
        <v>6040</v>
      </c>
      <c r="D1401" t="s">
        <v>16611</v>
      </c>
      <c r="E1401" s="65">
        <f t="shared" si="84"/>
        <v>41577</v>
      </c>
      <c r="F1401">
        <f t="shared" si="85"/>
        <v>2013</v>
      </c>
      <c r="G1401">
        <f t="shared" si="86"/>
        <v>10</v>
      </c>
      <c r="H1401">
        <f t="shared" si="87"/>
        <v>3</v>
      </c>
      <c r="I1401" s="1" t="s">
        <v>15622</v>
      </c>
      <c r="J1401" s="1" t="s">
        <v>17051</v>
      </c>
      <c r="K1401" s="1" t="s">
        <v>17125</v>
      </c>
      <c r="L1401" s="1" t="s">
        <v>15624</v>
      </c>
      <c r="M1401" s="42">
        <v>1</v>
      </c>
      <c r="N1401" s="42">
        <v>0.75</v>
      </c>
      <c r="O1401" s="1" t="s">
        <v>15615</v>
      </c>
    </row>
    <row r="1402" spans="1:15" x14ac:dyDescent="0.25">
      <c r="A1402">
        <v>1406</v>
      </c>
      <c r="B1402" t="s">
        <v>8639</v>
      </c>
      <c r="C1402" t="s">
        <v>6709</v>
      </c>
      <c r="D1402" t="s">
        <v>16611</v>
      </c>
      <c r="E1402" s="65">
        <f t="shared" si="84"/>
        <v>41577</v>
      </c>
      <c r="F1402">
        <f t="shared" si="85"/>
        <v>2013</v>
      </c>
      <c r="G1402">
        <f t="shared" si="86"/>
        <v>10</v>
      </c>
      <c r="H1402">
        <f t="shared" si="87"/>
        <v>3</v>
      </c>
      <c r="I1402" s="1" t="s">
        <v>15622</v>
      </c>
      <c r="J1402" s="1" t="s">
        <v>17051</v>
      </c>
      <c r="K1402" s="1" t="s">
        <v>17125</v>
      </c>
      <c r="L1402" s="1" t="s">
        <v>15626</v>
      </c>
      <c r="M1402" s="42">
        <v>0.88</v>
      </c>
      <c r="N1402" s="42">
        <v>0.98</v>
      </c>
      <c r="O1402" s="1" t="s">
        <v>15616</v>
      </c>
    </row>
    <row r="1403" spans="1:15" x14ac:dyDescent="0.25">
      <c r="A1403">
        <v>1407</v>
      </c>
      <c r="B1403" t="s">
        <v>10908</v>
      </c>
      <c r="C1403" t="s">
        <v>4486</v>
      </c>
      <c r="D1403" t="s">
        <v>16611</v>
      </c>
      <c r="E1403" s="65">
        <f t="shared" si="84"/>
        <v>41577</v>
      </c>
      <c r="F1403">
        <f t="shared" si="85"/>
        <v>2013</v>
      </c>
      <c r="G1403">
        <f t="shared" si="86"/>
        <v>10</v>
      </c>
      <c r="H1403">
        <f t="shared" si="87"/>
        <v>3</v>
      </c>
      <c r="I1403" s="1" t="s">
        <v>15622</v>
      </c>
      <c r="J1403" s="1" t="s">
        <v>17051</v>
      </c>
      <c r="K1403" s="1" t="s">
        <v>17125</v>
      </c>
      <c r="L1403" s="1" t="s">
        <v>15626</v>
      </c>
      <c r="M1403" s="42">
        <v>1</v>
      </c>
      <c r="N1403" s="42">
        <v>0.92</v>
      </c>
      <c r="O1403" s="1" t="s">
        <v>15616</v>
      </c>
    </row>
    <row r="1404" spans="1:15" x14ac:dyDescent="0.25">
      <c r="A1404">
        <v>1408</v>
      </c>
      <c r="B1404" t="s">
        <v>8473</v>
      </c>
      <c r="C1404" t="s">
        <v>6871</v>
      </c>
      <c r="D1404" t="s">
        <v>16612</v>
      </c>
      <c r="E1404" s="65">
        <f t="shared" si="84"/>
        <v>41578</v>
      </c>
      <c r="F1404">
        <f t="shared" si="85"/>
        <v>2013</v>
      </c>
      <c r="G1404">
        <f t="shared" si="86"/>
        <v>10</v>
      </c>
      <c r="H1404">
        <f t="shared" si="87"/>
        <v>4</v>
      </c>
      <c r="I1404" s="1" t="s">
        <v>15622</v>
      </c>
      <c r="J1404" s="1" t="s">
        <v>17051</v>
      </c>
      <c r="K1404" s="1" t="s">
        <v>17125</v>
      </c>
      <c r="L1404" s="1" t="s">
        <v>15626</v>
      </c>
      <c r="M1404" s="42">
        <v>1</v>
      </c>
      <c r="N1404" s="42">
        <v>0.88</v>
      </c>
      <c r="O1404" s="1" t="s">
        <v>15616</v>
      </c>
    </row>
    <row r="1405" spans="1:15" x14ac:dyDescent="0.25">
      <c r="A1405">
        <v>1409</v>
      </c>
      <c r="B1405" t="s">
        <v>11764</v>
      </c>
      <c r="C1405" t="s">
        <v>3646</v>
      </c>
      <c r="D1405" t="s">
        <v>16612</v>
      </c>
      <c r="E1405" s="65">
        <f t="shared" si="84"/>
        <v>41578</v>
      </c>
      <c r="F1405">
        <f t="shared" si="85"/>
        <v>2013</v>
      </c>
      <c r="G1405">
        <f t="shared" si="86"/>
        <v>10</v>
      </c>
      <c r="H1405">
        <f t="shared" si="87"/>
        <v>4</v>
      </c>
      <c r="I1405" s="1" t="s">
        <v>15622</v>
      </c>
      <c r="J1405" s="1" t="s">
        <v>17051</v>
      </c>
      <c r="K1405" s="1" t="s">
        <v>17125</v>
      </c>
      <c r="L1405" s="1" t="s">
        <v>15626</v>
      </c>
      <c r="M1405" s="42">
        <v>1</v>
      </c>
      <c r="N1405" s="42">
        <v>0.78</v>
      </c>
      <c r="O1405" s="1" t="s">
        <v>15615</v>
      </c>
    </row>
    <row r="1406" spans="1:15" x14ac:dyDescent="0.25">
      <c r="A1406">
        <v>1410</v>
      </c>
      <c r="B1406" t="s">
        <v>9384</v>
      </c>
      <c r="C1406" t="s">
        <v>5973</v>
      </c>
      <c r="D1406" t="s">
        <v>16613</v>
      </c>
      <c r="E1406" s="65">
        <f t="shared" si="84"/>
        <v>41579</v>
      </c>
      <c r="F1406">
        <f t="shared" si="85"/>
        <v>2013</v>
      </c>
      <c r="G1406">
        <f t="shared" si="86"/>
        <v>11</v>
      </c>
      <c r="H1406">
        <f t="shared" si="87"/>
        <v>5</v>
      </c>
      <c r="I1406" s="1" t="s">
        <v>15622</v>
      </c>
      <c r="J1406" s="1" t="s">
        <v>17051</v>
      </c>
      <c r="K1406" s="1" t="s">
        <v>17125</v>
      </c>
      <c r="L1406" s="1" t="s">
        <v>15624</v>
      </c>
      <c r="M1406" s="42">
        <v>1</v>
      </c>
      <c r="N1406" s="42">
        <v>0.99</v>
      </c>
      <c r="O1406" s="1" t="s">
        <v>15616</v>
      </c>
    </row>
    <row r="1407" spans="1:15" x14ac:dyDescent="0.25">
      <c r="A1407">
        <v>1411</v>
      </c>
      <c r="B1407" t="s">
        <v>10743</v>
      </c>
      <c r="C1407" t="s">
        <v>4646</v>
      </c>
      <c r="D1407" t="s">
        <v>16614</v>
      </c>
      <c r="E1407" s="65">
        <f t="shared" si="84"/>
        <v>41580</v>
      </c>
      <c r="F1407">
        <f t="shared" si="85"/>
        <v>2013</v>
      </c>
      <c r="G1407">
        <f t="shared" si="86"/>
        <v>11</v>
      </c>
      <c r="H1407">
        <f t="shared" si="87"/>
        <v>6</v>
      </c>
      <c r="I1407" s="1" t="s">
        <v>15625</v>
      </c>
      <c r="J1407" s="1" t="s">
        <v>17051</v>
      </c>
      <c r="K1407" s="1" t="s">
        <v>17125</v>
      </c>
      <c r="L1407" s="1" t="s">
        <v>15623</v>
      </c>
      <c r="M1407" s="42">
        <v>0.5</v>
      </c>
      <c r="N1407" s="42">
        <v>0.94</v>
      </c>
      <c r="O1407" s="1" t="s">
        <v>15616</v>
      </c>
    </row>
    <row r="1408" spans="1:15" x14ac:dyDescent="0.25">
      <c r="A1408">
        <v>1412</v>
      </c>
      <c r="B1408" t="s">
        <v>7718</v>
      </c>
      <c r="C1408" t="s">
        <v>7602</v>
      </c>
      <c r="D1408" t="s">
        <v>11907</v>
      </c>
      <c r="E1408" s="65">
        <f t="shared" si="84"/>
        <v>41581</v>
      </c>
      <c r="F1408">
        <f t="shared" si="85"/>
        <v>2013</v>
      </c>
      <c r="G1408">
        <f t="shared" si="86"/>
        <v>11</v>
      </c>
      <c r="H1408">
        <f t="shared" si="87"/>
        <v>7</v>
      </c>
      <c r="I1408" s="1" t="s">
        <v>15622</v>
      </c>
      <c r="J1408" s="1" t="s">
        <v>17051</v>
      </c>
      <c r="K1408" s="1" t="s">
        <v>17125</v>
      </c>
      <c r="L1408" s="1" t="s">
        <v>15626</v>
      </c>
      <c r="M1408" s="42">
        <v>1</v>
      </c>
      <c r="N1408" s="42">
        <v>1</v>
      </c>
      <c r="O1408" s="1" t="s">
        <v>15616</v>
      </c>
    </row>
    <row r="1409" spans="1:15" x14ac:dyDescent="0.25">
      <c r="A1409">
        <v>1413</v>
      </c>
      <c r="B1409" t="s">
        <v>8250</v>
      </c>
      <c r="C1409" t="s">
        <v>7085</v>
      </c>
      <c r="D1409" t="s">
        <v>11907</v>
      </c>
      <c r="E1409" s="65">
        <f t="shared" si="84"/>
        <v>41581</v>
      </c>
      <c r="F1409">
        <f t="shared" si="85"/>
        <v>2013</v>
      </c>
      <c r="G1409">
        <f t="shared" si="86"/>
        <v>11</v>
      </c>
      <c r="H1409">
        <f t="shared" si="87"/>
        <v>7</v>
      </c>
      <c r="I1409" s="1" t="s">
        <v>15622</v>
      </c>
      <c r="J1409" s="1" t="s">
        <v>17051</v>
      </c>
      <c r="K1409" s="1" t="s">
        <v>17125</v>
      </c>
      <c r="L1409" s="1" t="s">
        <v>15626</v>
      </c>
      <c r="M1409" s="42">
        <v>1</v>
      </c>
      <c r="N1409" s="42">
        <v>1</v>
      </c>
      <c r="O1409" s="1" t="s">
        <v>15616</v>
      </c>
    </row>
    <row r="1410" spans="1:15" x14ac:dyDescent="0.25">
      <c r="A1410">
        <v>1414</v>
      </c>
      <c r="B1410" t="s">
        <v>11710</v>
      </c>
      <c r="C1410" t="s">
        <v>3696</v>
      </c>
      <c r="D1410" t="s">
        <v>16615</v>
      </c>
      <c r="E1410" s="65">
        <f t="shared" si="84"/>
        <v>41582</v>
      </c>
      <c r="F1410">
        <f t="shared" si="85"/>
        <v>2013</v>
      </c>
      <c r="G1410">
        <f t="shared" si="86"/>
        <v>11</v>
      </c>
      <c r="H1410">
        <f t="shared" si="87"/>
        <v>1</v>
      </c>
      <c r="I1410" s="1" t="s">
        <v>15622</v>
      </c>
      <c r="J1410" s="1" t="s">
        <v>17051</v>
      </c>
      <c r="K1410" s="1" t="s">
        <v>17125</v>
      </c>
      <c r="L1410" s="1" t="s">
        <v>15623</v>
      </c>
      <c r="M1410" s="42">
        <v>0.7</v>
      </c>
      <c r="N1410" s="42">
        <v>0.38</v>
      </c>
      <c r="O1410" s="1" t="s">
        <v>15615</v>
      </c>
    </row>
    <row r="1411" spans="1:15" x14ac:dyDescent="0.25">
      <c r="A1411">
        <v>1415</v>
      </c>
      <c r="B1411" t="s">
        <v>11453</v>
      </c>
      <c r="C1411" t="s">
        <v>3948</v>
      </c>
      <c r="D1411" t="s">
        <v>16615</v>
      </c>
      <c r="E1411" s="65">
        <f t="shared" ref="E1411:E1474" si="88">DATE(LEFT(D1411,4),MID(D1411,5,2),RIGHT(D1411,2))</f>
        <v>41582</v>
      </c>
      <c r="F1411">
        <f t="shared" ref="F1411:F1474" si="89">YEAR(E1411)</f>
        <v>2013</v>
      </c>
      <c r="G1411">
        <f t="shared" ref="G1411:G1474" si="90">MONTH(E1411)</f>
        <v>11</v>
      </c>
      <c r="H1411">
        <f t="shared" ref="H1411:H1474" si="91">WEEKDAY(E1411,2)</f>
        <v>1</v>
      </c>
      <c r="I1411" s="1" t="s">
        <v>15622</v>
      </c>
      <c r="J1411" s="1" t="s">
        <v>17051</v>
      </c>
      <c r="K1411" s="1" t="s">
        <v>17125</v>
      </c>
      <c r="L1411" s="1" t="s">
        <v>15623</v>
      </c>
      <c r="M1411" s="42">
        <v>0.68</v>
      </c>
      <c r="N1411" s="42">
        <v>0.68</v>
      </c>
      <c r="O1411" s="1" t="s">
        <v>15615</v>
      </c>
    </row>
    <row r="1412" spans="1:15" x14ac:dyDescent="0.25">
      <c r="A1412">
        <v>1416</v>
      </c>
      <c r="B1412" t="s">
        <v>9521</v>
      </c>
      <c r="C1412" t="s">
        <v>5839</v>
      </c>
      <c r="D1412" t="s">
        <v>16616</v>
      </c>
      <c r="E1412" s="65">
        <f t="shared" si="88"/>
        <v>41583</v>
      </c>
      <c r="F1412">
        <f t="shared" si="89"/>
        <v>2013</v>
      </c>
      <c r="G1412">
        <f t="shared" si="90"/>
        <v>11</v>
      </c>
      <c r="H1412">
        <f t="shared" si="91"/>
        <v>2</v>
      </c>
      <c r="I1412" s="1" t="s">
        <v>15625</v>
      </c>
      <c r="J1412" s="1" t="s">
        <v>17051</v>
      </c>
      <c r="K1412" s="1" t="s">
        <v>17125</v>
      </c>
      <c r="L1412" s="1" t="s">
        <v>15626</v>
      </c>
      <c r="M1412" s="42">
        <v>1</v>
      </c>
      <c r="N1412" s="42">
        <v>1</v>
      </c>
      <c r="O1412" s="1" t="s">
        <v>15616</v>
      </c>
    </row>
    <row r="1413" spans="1:15" x14ac:dyDescent="0.25">
      <c r="A1413">
        <v>1417</v>
      </c>
      <c r="B1413" t="s">
        <v>10916</v>
      </c>
      <c r="C1413" t="s">
        <v>4478</v>
      </c>
      <c r="D1413" t="s">
        <v>16616</v>
      </c>
      <c r="E1413" s="65">
        <f t="shared" si="88"/>
        <v>41583</v>
      </c>
      <c r="F1413">
        <f t="shared" si="89"/>
        <v>2013</v>
      </c>
      <c r="G1413">
        <f t="shared" si="90"/>
        <v>11</v>
      </c>
      <c r="H1413">
        <f t="shared" si="91"/>
        <v>2</v>
      </c>
      <c r="I1413" s="1" t="s">
        <v>15622</v>
      </c>
      <c r="J1413" s="1" t="s">
        <v>17051</v>
      </c>
      <c r="K1413" s="1" t="s">
        <v>17125</v>
      </c>
      <c r="L1413" s="1" t="s">
        <v>15623</v>
      </c>
      <c r="M1413" s="42">
        <v>1</v>
      </c>
      <c r="N1413" s="42">
        <v>0.68</v>
      </c>
      <c r="O1413" s="1" t="s">
        <v>15615</v>
      </c>
    </row>
    <row r="1414" spans="1:15" x14ac:dyDescent="0.25">
      <c r="A1414">
        <v>1418</v>
      </c>
      <c r="B1414" t="s">
        <v>9793</v>
      </c>
      <c r="C1414" t="s">
        <v>5576</v>
      </c>
      <c r="D1414" t="s">
        <v>16616</v>
      </c>
      <c r="E1414" s="65">
        <f t="shared" si="88"/>
        <v>41583</v>
      </c>
      <c r="F1414">
        <f t="shared" si="89"/>
        <v>2013</v>
      </c>
      <c r="G1414">
        <f t="shared" si="90"/>
        <v>11</v>
      </c>
      <c r="H1414">
        <f t="shared" si="91"/>
        <v>2</v>
      </c>
      <c r="I1414" s="1" t="s">
        <v>15622</v>
      </c>
      <c r="J1414" s="1" t="s">
        <v>17051</v>
      </c>
      <c r="K1414" s="1" t="s">
        <v>17125</v>
      </c>
      <c r="L1414" s="1" t="s">
        <v>15626</v>
      </c>
      <c r="M1414" s="42">
        <v>1</v>
      </c>
      <c r="N1414" s="42">
        <v>0.44</v>
      </c>
      <c r="O1414" s="1" t="s">
        <v>15615</v>
      </c>
    </row>
    <row r="1415" spans="1:15" x14ac:dyDescent="0.25">
      <c r="A1415">
        <v>1419</v>
      </c>
      <c r="B1415" t="s">
        <v>11228</v>
      </c>
      <c r="C1415" t="s">
        <v>4173</v>
      </c>
      <c r="D1415" t="s">
        <v>16617</v>
      </c>
      <c r="E1415" s="65">
        <f t="shared" si="88"/>
        <v>41584</v>
      </c>
      <c r="F1415">
        <f t="shared" si="89"/>
        <v>2013</v>
      </c>
      <c r="G1415">
        <f t="shared" si="90"/>
        <v>11</v>
      </c>
      <c r="H1415">
        <f t="shared" si="91"/>
        <v>3</v>
      </c>
      <c r="I1415" s="1" t="s">
        <v>15622</v>
      </c>
      <c r="J1415" s="1" t="s">
        <v>17051</v>
      </c>
      <c r="K1415" s="1" t="s">
        <v>17125</v>
      </c>
      <c r="L1415" s="1" t="s">
        <v>15626</v>
      </c>
      <c r="M1415" s="42">
        <v>1</v>
      </c>
      <c r="N1415" s="42">
        <v>0.92</v>
      </c>
      <c r="O1415" s="1" t="s">
        <v>15615</v>
      </c>
    </row>
    <row r="1416" spans="1:15" x14ac:dyDescent="0.25">
      <c r="A1416">
        <v>1420</v>
      </c>
      <c r="B1416" t="s">
        <v>7723</v>
      </c>
      <c r="C1416" t="s">
        <v>7597</v>
      </c>
      <c r="D1416" t="s">
        <v>16617</v>
      </c>
      <c r="E1416" s="65">
        <f t="shared" si="88"/>
        <v>41584</v>
      </c>
      <c r="F1416">
        <f t="shared" si="89"/>
        <v>2013</v>
      </c>
      <c r="G1416">
        <f t="shared" si="90"/>
        <v>11</v>
      </c>
      <c r="H1416">
        <f t="shared" si="91"/>
        <v>3</v>
      </c>
      <c r="I1416" s="1" t="s">
        <v>15622</v>
      </c>
      <c r="J1416" s="1" t="s">
        <v>17051</v>
      </c>
      <c r="K1416" s="1" t="s">
        <v>17125</v>
      </c>
      <c r="L1416" s="1" t="s">
        <v>15623</v>
      </c>
      <c r="M1416" s="42">
        <v>0.67</v>
      </c>
      <c r="N1416" s="42">
        <v>1</v>
      </c>
      <c r="O1416" s="1" t="s">
        <v>15615</v>
      </c>
    </row>
    <row r="1417" spans="1:15" x14ac:dyDescent="0.25">
      <c r="A1417">
        <v>1421</v>
      </c>
      <c r="B1417" t="s">
        <v>11716</v>
      </c>
      <c r="C1417" t="s">
        <v>3690</v>
      </c>
      <c r="D1417" t="s">
        <v>16617</v>
      </c>
      <c r="E1417" s="65">
        <f t="shared" si="88"/>
        <v>41584</v>
      </c>
      <c r="F1417">
        <f t="shared" si="89"/>
        <v>2013</v>
      </c>
      <c r="G1417">
        <f t="shared" si="90"/>
        <v>11</v>
      </c>
      <c r="H1417">
        <f t="shared" si="91"/>
        <v>3</v>
      </c>
      <c r="I1417" s="1" t="s">
        <v>15622</v>
      </c>
      <c r="J1417" s="1" t="s">
        <v>17051</v>
      </c>
      <c r="K1417" s="1" t="s">
        <v>17125</v>
      </c>
      <c r="L1417" s="1" t="s">
        <v>15626</v>
      </c>
      <c r="M1417" s="42">
        <v>1</v>
      </c>
      <c r="N1417" s="42">
        <v>0</v>
      </c>
      <c r="O1417" s="1" t="s">
        <v>15616</v>
      </c>
    </row>
    <row r="1418" spans="1:15" x14ac:dyDescent="0.25">
      <c r="A1418">
        <v>1422</v>
      </c>
      <c r="B1418" t="s">
        <v>8670</v>
      </c>
      <c r="C1418" t="s">
        <v>6678</v>
      </c>
      <c r="D1418" t="s">
        <v>16617</v>
      </c>
      <c r="E1418" s="65">
        <f t="shared" si="88"/>
        <v>41584</v>
      </c>
      <c r="F1418">
        <f t="shared" si="89"/>
        <v>2013</v>
      </c>
      <c r="G1418">
        <f t="shared" si="90"/>
        <v>11</v>
      </c>
      <c r="H1418">
        <f t="shared" si="91"/>
        <v>3</v>
      </c>
      <c r="I1418" s="1" t="s">
        <v>15622</v>
      </c>
      <c r="J1418" s="1" t="s">
        <v>17051</v>
      </c>
      <c r="K1418" s="1" t="s">
        <v>17125</v>
      </c>
      <c r="L1418" s="1" t="s">
        <v>15623</v>
      </c>
      <c r="M1418" s="42">
        <v>0.9</v>
      </c>
      <c r="N1418" s="42">
        <v>0.73</v>
      </c>
      <c r="O1418" s="1" t="s">
        <v>15616</v>
      </c>
    </row>
    <row r="1419" spans="1:15" x14ac:dyDescent="0.25">
      <c r="A1419">
        <v>1423</v>
      </c>
      <c r="B1419" t="s">
        <v>11447</v>
      </c>
      <c r="C1419" t="s">
        <v>3954</v>
      </c>
      <c r="D1419" t="s">
        <v>16617</v>
      </c>
      <c r="E1419" s="65">
        <f t="shared" si="88"/>
        <v>41584</v>
      </c>
      <c r="F1419">
        <f t="shared" si="89"/>
        <v>2013</v>
      </c>
      <c r="G1419">
        <f t="shared" si="90"/>
        <v>11</v>
      </c>
      <c r="H1419">
        <f t="shared" si="91"/>
        <v>3</v>
      </c>
      <c r="I1419" s="1" t="s">
        <v>15622</v>
      </c>
      <c r="J1419" s="1" t="s">
        <v>17051</v>
      </c>
      <c r="K1419" s="1" t="s">
        <v>17125</v>
      </c>
      <c r="L1419" s="1" t="s">
        <v>15624</v>
      </c>
      <c r="M1419" s="42">
        <v>1</v>
      </c>
      <c r="N1419" s="42">
        <v>0.1</v>
      </c>
      <c r="O1419" s="1" t="s">
        <v>15615</v>
      </c>
    </row>
    <row r="1420" spans="1:15" x14ac:dyDescent="0.25">
      <c r="A1420">
        <v>1424</v>
      </c>
      <c r="B1420" t="s">
        <v>9467</v>
      </c>
      <c r="C1420" t="s">
        <v>5892</v>
      </c>
      <c r="D1420" t="s">
        <v>16617</v>
      </c>
      <c r="E1420" s="65">
        <f t="shared" si="88"/>
        <v>41584</v>
      </c>
      <c r="F1420">
        <f t="shared" si="89"/>
        <v>2013</v>
      </c>
      <c r="G1420">
        <f t="shared" si="90"/>
        <v>11</v>
      </c>
      <c r="H1420">
        <f t="shared" si="91"/>
        <v>3</v>
      </c>
      <c r="I1420" s="1" t="s">
        <v>15622</v>
      </c>
      <c r="J1420" s="1" t="s">
        <v>17051</v>
      </c>
      <c r="K1420" s="1" t="s">
        <v>17125</v>
      </c>
      <c r="L1420" s="1" t="s">
        <v>15626</v>
      </c>
      <c r="M1420" s="42">
        <v>1</v>
      </c>
      <c r="N1420" s="42">
        <v>0.67</v>
      </c>
      <c r="O1420" s="1" t="s">
        <v>15615</v>
      </c>
    </row>
    <row r="1421" spans="1:15" x14ac:dyDescent="0.25">
      <c r="A1421">
        <v>1425</v>
      </c>
      <c r="B1421" t="s">
        <v>7810</v>
      </c>
      <c r="C1421" t="s">
        <v>7513</v>
      </c>
      <c r="D1421" t="s">
        <v>16618</v>
      </c>
      <c r="E1421" s="65">
        <f t="shared" si="88"/>
        <v>41585</v>
      </c>
      <c r="F1421">
        <f t="shared" si="89"/>
        <v>2013</v>
      </c>
      <c r="G1421">
        <f t="shared" si="90"/>
        <v>11</v>
      </c>
      <c r="H1421">
        <f t="shared" si="91"/>
        <v>4</v>
      </c>
      <c r="I1421" s="1" t="s">
        <v>15622</v>
      </c>
      <c r="J1421" s="1" t="s">
        <v>17051</v>
      </c>
      <c r="K1421" s="1" t="s">
        <v>17125</v>
      </c>
      <c r="L1421" s="1" t="s">
        <v>15623</v>
      </c>
      <c r="M1421" s="42">
        <v>0.67</v>
      </c>
      <c r="N1421" s="42">
        <v>0.33</v>
      </c>
      <c r="O1421" s="1" t="s">
        <v>15615</v>
      </c>
    </row>
    <row r="1422" spans="1:15" x14ac:dyDescent="0.25">
      <c r="A1422">
        <v>1426</v>
      </c>
      <c r="B1422" t="s">
        <v>10080</v>
      </c>
      <c r="C1422" t="s">
        <v>5294</v>
      </c>
      <c r="D1422" t="s">
        <v>16619</v>
      </c>
      <c r="E1422" s="65">
        <f t="shared" si="88"/>
        <v>41586</v>
      </c>
      <c r="F1422">
        <f t="shared" si="89"/>
        <v>2013</v>
      </c>
      <c r="G1422">
        <f t="shared" si="90"/>
        <v>11</v>
      </c>
      <c r="H1422">
        <f t="shared" si="91"/>
        <v>5</v>
      </c>
      <c r="I1422" s="1" t="s">
        <v>15622</v>
      </c>
      <c r="J1422" s="1" t="s">
        <v>17051</v>
      </c>
      <c r="K1422" s="1" t="s">
        <v>17125</v>
      </c>
      <c r="L1422" s="1" t="s">
        <v>15626</v>
      </c>
      <c r="M1422" s="42">
        <v>0.89</v>
      </c>
      <c r="N1422" s="42">
        <v>0.9</v>
      </c>
      <c r="O1422" s="1" t="s">
        <v>15615</v>
      </c>
    </row>
    <row r="1423" spans="1:15" x14ac:dyDescent="0.25">
      <c r="A1423">
        <v>1427</v>
      </c>
      <c r="B1423" t="s">
        <v>11612</v>
      </c>
      <c r="C1423" t="s">
        <v>3793</v>
      </c>
      <c r="D1423" t="s">
        <v>16619</v>
      </c>
      <c r="E1423" s="65">
        <f t="shared" si="88"/>
        <v>41586</v>
      </c>
      <c r="F1423">
        <f t="shared" si="89"/>
        <v>2013</v>
      </c>
      <c r="G1423">
        <f t="shared" si="90"/>
        <v>11</v>
      </c>
      <c r="H1423">
        <f t="shared" si="91"/>
        <v>5</v>
      </c>
      <c r="I1423" s="1" t="s">
        <v>15622</v>
      </c>
      <c r="J1423" s="1" t="s">
        <v>17051</v>
      </c>
      <c r="K1423" s="1" t="s">
        <v>17125</v>
      </c>
      <c r="L1423" s="1" t="s">
        <v>15626</v>
      </c>
      <c r="M1423" s="42">
        <v>1</v>
      </c>
      <c r="N1423" s="42">
        <v>0.87</v>
      </c>
      <c r="O1423" s="1" t="s">
        <v>15616</v>
      </c>
    </row>
    <row r="1424" spans="1:15" x14ac:dyDescent="0.25">
      <c r="A1424">
        <v>1428</v>
      </c>
      <c r="B1424" t="s">
        <v>8784</v>
      </c>
      <c r="C1424" t="s">
        <v>6564</v>
      </c>
      <c r="D1424" t="s">
        <v>16620</v>
      </c>
      <c r="E1424" s="65">
        <f t="shared" si="88"/>
        <v>41587</v>
      </c>
      <c r="F1424">
        <f t="shared" si="89"/>
        <v>2013</v>
      </c>
      <c r="G1424">
        <f t="shared" si="90"/>
        <v>11</v>
      </c>
      <c r="H1424">
        <f t="shared" si="91"/>
        <v>6</v>
      </c>
      <c r="I1424" s="1" t="s">
        <v>15622</v>
      </c>
      <c r="J1424" s="1" t="s">
        <v>17051</v>
      </c>
      <c r="K1424" s="1" t="s">
        <v>17125</v>
      </c>
      <c r="L1424" s="1" t="s">
        <v>15626</v>
      </c>
      <c r="M1424" s="42">
        <v>1</v>
      </c>
      <c r="N1424" s="42">
        <v>1</v>
      </c>
      <c r="O1424" s="1" t="s">
        <v>15616</v>
      </c>
    </row>
    <row r="1425" spans="1:15" x14ac:dyDescent="0.25">
      <c r="A1425">
        <v>1429</v>
      </c>
      <c r="B1425" t="s">
        <v>8658</v>
      </c>
      <c r="C1425" t="s">
        <v>6690</v>
      </c>
      <c r="D1425" t="s">
        <v>16620</v>
      </c>
      <c r="E1425" s="65">
        <f t="shared" si="88"/>
        <v>41587</v>
      </c>
      <c r="F1425">
        <f t="shared" si="89"/>
        <v>2013</v>
      </c>
      <c r="G1425">
        <f t="shared" si="90"/>
        <v>11</v>
      </c>
      <c r="H1425">
        <f t="shared" si="91"/>
        <v>6</v>
      </c>
      <c r="I1425" s="1" t="s">
        <v>15622</v>
      </c>
      <c r="J1425" s="1" t="s">
        <v>17051</v>
      </c>
      <c r="K1425" s="1" t="s">
        <v>17125</v>
      </c>
      <c r="L1425" s="1" t="s">
        <v>15626</v>
      </c>
      <c r="M1425" s="42">
        <v>0.89</v>
      </c>
      <c r="N1425" s="42">
        <v>0.38</v>
      </c>
      <c r="O1425" s="1" t="s">
        <v>15616</v>
      </c>
    </row>
    <row r="1426" spans="1:15" x14ac:dyDescent="0.25">
      <c r="A1426">
        <v>1430</v>
      </c>
      <c r="B1426" t="s">
        <v>8168</v>
      </c>
      <c r="C1426" t="s">
        <v>7167</v>
      </c>
      <c r="D1426" t="s">
        <v>16621</v>
      </c>
      <c r="E1426" s="65">
        <f t="shared" si="88"/>
        <v>41588</v>
      </c>
      <c r="F1426">
        <f t="shared" si="89"/>
        <v>2013</v>
      </c>
      <c r="G1426">
        <f t="shared" si="90"/>
        <v>11</v>
      </c>
      <c r="H1426">
        <f t="shared" si="91"/>
        <v>7</v>
      </c>
      <c r="I1426" s="1" t="s">
        <v>15622</v>
      </c>
      <c r="J1426" s="1" t="s">
        <v>17051</v>
      </c>
      <c r="K1426" s="1" t="s">
        <v>17125</v>
      </c>
      <c r="L1426" s="1" t="s">
        <v>15626</v>
      </c>
      <c r="M1426" s="42">
        <v>1</v>
      </c>
      <c r="N1426" s="42">
        <v>0.96</v>
      </c>
      <c r="O1426" s="1" t="s">
        <v>15615</v>
      </c>
    </row>
    <row r="1427" spans="1:15" x14ac:dyDescent="0.25">
      <c r="A1427">
        <v>1431</v>
      </c>
      <c r="B1427" t="s">
        <v>8135</v>
      </c>
      <c r="C1427" t="s">
        <v>7200</v>
      </c>
      <c r="D1427" t="s">
        <v>16622</v>
      </c>
      <c r="E1427" s="65">
        <f t="shared" si="88"/>
        <v>41589</v>
      </c>
      <c r="F1427">
        <f t="shared" si="89"/>
        <v>2013</v>
      </c>
      <c r="G1427">
        <f t="shared" si="90"/>
        <v>11</v>
      </c>
      <c r="H1427">
        <f t="shared" si="91"/>
        <v>1</v>
      </c>
      <c r="I1427" s="1" t="s">
        <v>15622</v>
      </c>
      <c r="J1427" s="1" t="s">
        <v>17051</v>
      </c>
      <c r="K1427" s="1" t="s">
        <v>17125</v>
      </c>
      <c r="L1427" s="1" t="s">
        <v>15626</v>
      </c>
      <c r="M1427" s="42">
        <v>1</v>
      </c>
      <c r="N1427" s="42">
        <v>1</v>
      </c>
      <c r="O1427" s="1" t="s">
        <v>15615</v>
      </c>
    </row>
    <row r="1428" spans="1:15" x14ac:dyDescent="0.25">
      <c r="A1428">
        <v>1432</v>
      </c>
      <c r="B1428" t="s">
        <v>8059</v>
      </c>
      <c r="C1428" t="s">
        <v>7274</v>
      </c>
      <c r="D1428" t="s">
        <v>16622</v>
      </c>
      <c r="E1428" s="65">
        <f t="shared" si="88"/>
        <v>41589</v>
      </c>
      <c r="F1428">
        <f t="shared" si="89"/>
        <v>2013</v>
      </c>
      <c r="G1428">
        <f t="shared" si="90"/>
        <v>11</v>
      </c>
      <c r="H1428">
        <f t="shared" si="91"/>
        <v>1</v>
      </c>
      <c r="I1428" s="1" t="s">
        <v>15622</v>
      </c>
      <c r="J1428" s="1" t="s">
        <v>17051</v>
      </c>
      <c r="K1428" s="1" t="s">
        <v>17125</v>
      </c>
      <c r="L1428" s="1" t="s">
        <v>15624</v>
      </c>
      <c r="M1428" s="42">
        <v>1</v>
      </c>
      <c r="N1428" s="42">
        <v>1</v>
      </c>
      <c r="O1428" s="1" t="s">
        <v>15615</v>
      </c>
    </row>
    <row r="1429" spans="1:15" x14ac:dyDescent="0.25">
      <c r="A1429">
        <v>1433</v>
      </c>
      <c r="B1429" t="s">
        <v>11369</v>
      </c>
      <c r="C1429" t="s">
        <v>4031</v>
      </c>
      <c r="D1429" t="s">
        <v>16622</v>
      </c>
      <c r="E1429" s="65">
        <f t="shared" si="88"/>
        <v>41589</v>
      </c>
      <c r="F1429">
        <f t="shared" si="89"/>
        <v>2013</v>
      </c>
      <c r="G1429">
        <f t="shared" si="90"/>
        <v>11</v>
      </c>
      <c r="H1429">
        <f t="shared" si="91"/>
        <v>1</v>
      </c>
      <c r="I1429" s="1" t="s">
        <v>15622</v>
      </c>
      <c r="J1429" s="1" t="s">
        <v>17051</v>
      </c>
      <c r="K1429" s="1" t="s">
        <v>17125</v>
      </c>
      <c r="L1429" s="1" t="s">
        <v>15626</v>
      </c>
      <c r="M1429" s="42">
        <v>1</v>
      </c>
      <c r="N1429" s="42">
        <v>1</v>
      </c>
      <c r="O1429" s="1" t="s">
        <v>15616</v>
      </c>
    </row>
    <row r="1430" spans="1:15" x14ac:dyDescent="0.25">
      <c r="A1430">
        <v>1434</v>
      </c>
      <c r="B1430" t="s">
        <v>8535</v>
      </c>
      <c r="C1430" t="s">
        <v>6811</v>
      </c>
      <c r="D1430" t="s">
        <v>16622</v>
      </c>
      <c r="E1430" s="65">
        <f t="shared" si="88"/>
        <v>41589</v>
      </c>
      <c r="F1430">
        <f t="shared" si="89"/>
        <v>2013</v>
      </c>
      <c r="G1430">
        <f t="shared" si="90"/>
        <v>11</v>
      </c>
      <c r="H1430">
        <f t="shared" si="91"/>
        <v>1</v>
      </c>
      <c r="I1430" s="1" t="s">
        <v>15622</v>
      </c>
      <c r="J1430" s="1" t="s">
        <v>17051</v>
      </c>
      <c r="K1430" s="1" t="s">
        <v>17125</v>
      </c>
      <c r="L1430" s="1" t="s">
        <v>15623</v>
      </c>
      <c r="M1430" s="42">
        <v>0.9</v>
      </c>
      <c r="N1430" s="42">
        <v>0.75</v>
      </c>
      <c r="O1430" s="1" t="s">
        <v>15615</v>
      </c>
    </row>
    <row r="1431" spans="1:15" x14ac:dyDescent="0.25">
      <c r="A1431">
        <v>1435</v>
      </c>
      <c r="B1431" t="s">
        <v>9180</v>
      </c>
      <c r="C1431" t="s">
        <v>6174</v>
      </c>
      <c r="D1431" t="s">
        <v>16623</v>
      </c>
      <c r="E1431" s="65">
        <f t="shared" si="88"/>
        <v>41590</v>
      </c>
      <c r="F1431">
        <f t="shared" si="89"/>
        <v>2013</v>
      </c>
      <c r="G1431">
        <f t="shared" si="90"/>
        <v>11</v>
      </c>
      <c r="H1431">
        <f t="shared" si="91"/>
        <v>2</v>
      </c>
      <c r="I1431" s="1" t="s">
        <v>15622</v>
      </c>
      <c r="J1431" s="1" t="s">
        <v>17051</v>
      </c>
      <c r="K1431" s="1" t="s">
        <v>17125</v>
      </c>
      <c r="L1431" s="1" t="s">
        <v>15624</v>
      </c>
      <c r="M1431" s="42">
        <v>1</v>
      </c>
      <c r="N1431" s="42">
        <v>0.63</v>
      </c>
      <c r="O1431" s="1" t="s">
        <v>15615</v>
      </c>
    </row>
    <row r="1432" spans="1:15" x14ac:dyDescent="0.25">
      <c r="A1432">
        <v>1436</v>
      </c>
      <c r="B1432" t="s">
        <v>8906</v>
      </c>
      <c r="C1432" t="s">
        <v>6446</v>
      </c>
      <c r="D1432" t="s">
        <v>16623</v>
      </c>
      <c r="E1432" s="65">
        <f t="shared" si="88"/>
        <v>41590</v>
      </c>
      <c r="F1432">
        <f t="shared" si="89"/>
        <v>2013</v>
      </c>
      <c r="G1432">
        <f t="shared" si="90"/>
        <v>11</v>
      </c>
      <c r="H1432">
        <f t="shared" si="91"/>
        <v>2</v>
      </c>
      <c r="I1432" s="1" t="s">
        <v>15625</v>
      </c>
      <c r="J1432" s="1" t="s">
        <v>17051</v>
      </c>
      <c r="K1432" s="1" t="s">
        <v>17125</v>
      </c>
      <c r="L1432" s="1" t="s">
        <v>15626</v>
      </c>
      <c r="M1432" s="42">
        <v>1</v>
      </c>
      <c r="N1432" s="42">
        <v>1</v>
      </c>
      <c r="O1432" s="1" t="s">
        <v>15616</v>
      </c>
    </row>
    <row r="1433" spans="1:15" x14ac:dyDescent="0.25">
      <c r="A1433">
        <v>1437</v>
      </c>
      <c r="B1433" t="s">
        <v>10167</v>
      </c>
      <c r="C1433" t="s">
        <v>5211</v>
      </c>
      <c r="D1433" t="s">
        <v>16624</v>
      </c>
      <c r="E1433" s="65">
        <f t="shared" si="88"/>
        <v>41591</v>
      </c>
      <c r="F1433">
        <f t="shared" si="89"/>
        <v>2013</v>
      </c>
      <c r="G1433">
        <f t="shared" si="90"/>
        <v>11</v>
      </c>
      <c r="H1433">
        <f t="shared" si="91"/>
        <v>3</v>
      </c>
      <c r="I1433" s="1" t="s">
        <v>15761</v>
      </c>
      <c r="J1433" s="1" t="s">
        <v>17090</v>
      </c>
      <c r="K1433" s="1" t="s">
        <v>17140</v>
      </c>
      <c r="L1433" s="1" t="s">
        <v>15626</v>
      </c>
      <c r="M1433" s="42">
        <v>1</v>
      </c>
      <c r="N1433" s="42">
        <v>0.75</v>
      </c>
      <c r="O1433" s="1" t="s">
        <v>15615</v>
      </c>
    </row>
    <row r="1434" spans="1:15" x14ac:dyDescent="0.25">
      <c r="A1434">
        <v>1438</v>
      </c>
      <c r="B1434" t="s">
        <v>8395</v>
      </c>
      <c r="C1434" t="s">
        <v>6947</v>
      </c>
      <c r="D1434" t="s">
        <v>16624</v>
      </c>
      <c r="E1434" s="65">
        <f t="shared" si="88"/>
        <v>41591</v>
      </c>
      <c r="F1434">
        <f t="shared" si="89"/>
        <v>2013</v>
      </c>
      <c r="G1434">
        <f t="shared" si="90"/>
        <v>11</v>
      </c>
      <c r="H1434">
        <f t="shared" si="91"/>
        <v>3</v>
      </c>
      <c r="I1434" s="1" t="s">
        <v>15622</v>
      </c>
      <c r="J1434" s="1" t="s">
        <v>17051</v>
      </c>
      <c r="K1434" s="1" t="s">
        <v>17125</v>
      </c>
      <c r="L1434" s="1" t="s">
        <v>15623</v>
      </c>
      <c r="M1434" s="42">
        <v>0.67</v>
      </c>
      <c r="N1434" s="42">
        <v>0.81</v>
      </c>
      <c r="O1434" s="1" t="s">
        <v>15615</v>
      </c>
    </row>
    <row r="1435" spans="1:15" x14ac:dyDescent="0.25">
      <c r="A1435">
        <v>1439</v>
      </c>
      <c r="B1435" t="s">
        <v>10426</v>
      </c>
      <c r="C1435" t="s">
        <v>4954</v>
      </c>
      <c r="D1435" t="s">
        <v>16624</v>
      </c>
      <c r="E1435" s="65">
        <f t="shared" si="88"/>
        <v>41591</v>
      </c>
      <c r="F1435">
        <f t="shared" si="89"/>
        <v>2013</v>
      </c>
      <c r="G1435">
        <f t="shared" si="90"/>
        <v>11</v>
      </c>
      <c r="H1435">
        <f t="shared" si="91"/>
        <v>3</v>
      </c>
      <c r="I1435" s="1" t="s">
        <v>15622</v>
      </c>
      <c r="J1435" s="1" t="s">
        <v>17051</v>
      </c>
      <c r="K1435" s="1" t="s">
        <v>17125</v>
      </c>
      <c r="L1435" s="1" t="s">
        <v>15626</v>
      </c>
      <c r="M1435" s="42">
        <v>1</v>
      </c>
      <c r="N1435" s="42">
        <v>1</v>
      </c>
      <c r="O1435" s="1" t="s">
        <v>15616</v>
      </c>
    </row>
    <row r="1436" spans="1:15" x14ac:dyDescent="0.25">
      <c r="A1436">
        <v>1440</v>
      </c>
      <c r="B1436" t="s">
        <v>11502</v>
      </c>
      <c r="C1436" t="s">
        <v>3900</v>
      </c>
      <c r="D1436" t="s">
        <v>16625</v>
      </c>
      <c r="E1436" s="65">
        <f t="shared" si="88"/>
        <v>41592</v>
      </c>
      <c r="F1436">
        <f t="shared" si="89"/>
        <v>2013</v>
      </c>
      <c r="G1436">
        <f t="shared" si="90"/>
        <v>11</v>
      </c>
      <c r="H1436">
        <f t="shared" si="91"/>
        <v>4</v>
      </c>
      <c r="I1436" s="1" t="s">
        <v>15622</v>
      </c>
      <c r="J1436" s="1" t="s">
        <v>17051</v>
      </c>
      <c r="K1436" s="1" t="s">
        <v>17125</v>
      </c>
      <c r="L1436" s="1" t="s">
        <v>15624</v>
      </c>
      <c r="M1436" s="42">
        <v>0.75</v>
      </c>
      <c r="N1436" s="42">
        <v>0.96</v>
      </c>
      <c r="O1436" s="1" t="s">
        <v>15615</v>
      </c>
    </row>
    <row r="1437" spans="1:15" x14ac:dyDescent="0.25">
      <c r="A1437">
        <v>1441</v>
      </c>
      <c r="B1437" t="s">
        <v>10883</v>
      </c>
      <c r="C1437" t="s">
        <v>4511</v>
      </c>
      <c r="D1437" t="s">
        <v>16625</v>
      </c>
      <c r="E1437" s="65">
        <f t="shared" si="88"/>
        <v>41592</v>
      </c>
      <c r="F1437">
        <f t="shared" si="89"/>
        <v>2013</v>
      </c>
      <c r="G1437">
        <f t="shared" si="90"/>
        <v>11</v>
      </c>
      <c r="H1437">
        <f t="shared" si="91"/>
        <v>4</v>
      </c>
      <c r="I1437" s="1" t="s">
        <v>15622</v>
      </c>
      <c r="J1437" s="1" t="s">
        <v>17051</v>
      </c>
      <c r="K1437" s="1" t="s">
        <v>17125</v>
      </c>
      <c r="L1437" s="1" t="s">
        <v>15624</v>
      </c>
      <c r="M1437" s="42">
        <v>1</v>
      </c>
      <c r="N1437" s="42">
        <v>0.85</v>
      </c>
      <c r="O1437" s="1" t="s">
        <v>15616</v>
      </c>
    </row>
    <row r="1438" spans="1:15" x14ac:dyDescent="0.25">
      <c r="A1438">
        <v>1442</v>
      </c>
      <c r="B1438" t="s">
        <v>11479</v>
      </c>
      <c r="C1438" t="s">
        <v>3923</v>
      </c>
      <c r="D1438" t="s">
        <v>16626</v>
      </c>
      <c r="E1438" s="65">
        <f t="shared" si="88"/>
        <v>41593</v>
      </c>
      <c r="F1438">
        <f t="shared" si="89"/>
        <v>2013</v>
      </c>
      <c r="G1438">
        <f t="shared" si="90"/>
        <v>11</v>
      </c>
      <c r="H1438">
        <f t="shared" si="91"/>
        <v>5</v>
      </c>
      <c r="I1438" s="1" t="s">
        <v>15622</v>
      </c>
      <c r="J1438" s="1" t="s">
        <v>17051</v>
      </c>
      <c r="K1438" s="1" t="s">
        <v>17125</v>
      </c>
      <c r="L1438" s="1" t="s">
        <v>15623</v>
      </c>
      <c r="M1438" s="42">
        <v>0.67</v>
      </c>
      <c r="N1438" s="42">
        <v>0.2</v>
      </c>
      <c r="O1438" s="1" t="s">
        <v>15615</v>
      </c>
    </row>
    <row r="1439" spans="1:15" x14ac:dyDescent="0.25">
      <c r="A1439">
        <v>1443</v>
      </c>
      <c r="B1439" t="s">
        <v>10761</v>
      </c>
      <c r="C1439" t="s">
        <v>4629</v>
      </c>
      <c r="D1439" t="s">
        <v>16627</v>
      </c>
      <c r="E1439" s="65">
        <f t="shared" si="88"/>
        <v>41594</v>
      </c>
      <c r="F1439">
        <f t="shared" si="89"/>
        <v>2013</v>
      </c>
      <c r="G1439">
        <f t="shared" si="90"/>
        <v>11</v>
      </c>
      <c r="H1439">
        <f t="shared" si="91"/>
        <v>6</v>
      </c>
      <c r="I1439" s="1" t="s">
        <v>15622</v>
      </c>
      <c r="J1439" s="1" t="s">
        <v>17051</v>
      </c>
      <c r="K1439" s="1" t="s">
        <v>17125</v>
      </c>
      <c r="L1439" s="1" t="s">
        <v>15626</v>
      </c>
      <c r="M1439" s="42">
        <v>1</v>
      </c>
      <c r="N1439" s="42">
        <v>1</v>
      </c>
      <c r="O1439" s="1" t="s">
        <v>15616</v>
      </c>
    </row>
    <row r="1440" spans="1:15" x14ac:dyDescent="0.25">
      <c r="A1440">
        <v>1444</v>
      </c>
      <c r="B1440" t="s">
        <v>11354</v>
      </c>
      <c r="C1440" t="s">
        <v>4046</v>
      </c>
      <c r="D1440" t="s">
        <v>16628</v>
      </c>
      <c r="E1440" s="65">
        <f t="shared" si="88"/>
        <v>41596</v>
      </c>
      <c r="F1440">
        <f t="shared" si="89"/>
        <v>2013</v>
      </c>
      <c r="G1440">
        <f t="shared" si="90"/>
        <v>11</v>
      </c>
      <c r="H1440">
        <f t="shared" si="91"/>
        <v>1</v>
      </c>
      <c r="I1440" s="1" t="s">
        <v>15622</v>
      </c>
      <c r="J1440" s="1" t="s">
        <v>17051</v>
      </c>
      <c r="K1440" s="1" t="s">
        <v>17125</v>
      </c>
      <c r="L1440" s="1" t="s">
        <v>15626</v>
      </c>
      <c r="M1440" s="42">
        <v>1</v>
      </c>
      <c r="N1440" s="42">
        <v>0.33</v>
      </c>
      <c r="O1440" s="1" t="s">
        <v>15615</v>
      </c>
    </row>
    <row r="1441" spans="1:15" x14ac:dyDescent="0.25">
      <c r="A1441">
        <v>1445</v>
      </c>
      <c r="B1441" t="s">
        <v>9847</v>
      </c>
      <c r="C1441" t="s">
        <v>5524</v>
      </c>
      <c r="D1441" t="s">
        <v>16628</v>
      </c>
      <c r="E1441" s="65">
        <f t="shared" si="88"/>
        <v>41596</v>
      </c>
      <c r="F1441">
        <f t="shared" si="89"/>
        <v>2013</v>
      </c>
      <c r="G1441">
        <f t="shared" si="90"/>
        <v>11</v>
      </c>
      <c r="H1441">
        <f t="shared" si="91"/>
        <v>1</v>
      </c>
      <c r="I1441" s="1" t="s">
        <v>15622</v>
      </c>
      <c r="J1441" s="1" t="s">
        <v>17051</v>
      </c>
      <c r="K1441" s="1" t="s">
        <v>17125</v>
      </c>
      <c r="L1441" s="1" t="s">
        <v>15623</v>
      </c>
      <c r="M1441" s="42">
        <v>0.8</v>
      </c>
      <c r="N1441" s="42">
        <v>0.77</v>
      </c>
      <c r="O1441" s="1" t="s">
        <v>15616</v>
      </c>
    </row>
    <row r="1442" spans="1:15" x14ac:dyDescent="0.25">
      <c r="A1442">
        <v>1446</v>
      </c>
      <c r="B1442" t="s">
        <v>9050</v>
      </c>
      <c r="C1442" t="s">
        <v>6303</v>
      </c>
      <c r="D1442" t="s">
        <v>16628</v>
      </c>
      <c r="E1442" s="65">
        <f t="shared" si="88"/>
        <v>41596</v>
      </c>
      <c r="F1442">
        <f t="shared" si="89"/>
        <v>2013</v>
      </c>
      <c r="G1442">
        <f t="shared" si="90"/>
        <v>11</v>
      </c>
      <c r="H1442">
        <f t="shared" si="91"/>
        <v>1</v>
      </c>
      <c r="I1442" s="1" t="s">
        <v>15622</v>
      </c>
      <c r="J1442" s="1" t="s">
        <v>17051</v>
      </c>
      <c r="K1442" s="1" t="s">
        <v>17125</v>
      </c>
      <c r="L1442" s="1" t="s">
        <v>15626</v>
      </c>
      <c r="M1442" s="42">
        <v>1</v>
      </c>
      <c r="N1442" s="42">
        <v>1</v>
      </c>
      <c r="O1442" s="1" t="s">
        <v>15616</v>
      </c>
    </row>
    <row r="1443" spans="1:15" x14ac:dyDescent="0.25">
      <c r="A1443">
        <v>1447</v>
      </c>
      <c r="B1443" t="s">
        <v>11493</v>
      </c>
      <c r="C1443" t="s">
        <v>3909</v>
      </c>
      <c r="D1443" t="s">
        <v>16629</v>
      </c>
      <c r="E1443" s="65">
        <f t="shared" si="88"/>
        <v>41597</v>
      </c>
      <c r="F1443">
        <f t="shared" si="89"/>
        <v>2013</v>
      </c>
      <c r="G1443">
        <f t="shared" si="90"/>
        <v>11</v>
      </c>
      <c r="H1443">
        <f t="shared" si="91"/>
        <v>2</v>
      </c>
      <c r="I1443" s="1" t="s">
        <v>15625</v>
      </c>
      <c r="J1443" s="1" t="s">
        <v>17051</v>
      </c>
      <c r="K1443" s="1" t="s">
        <v>17125</v>
      </c>
      <c r="L1443" s="1" t="s">
        <v>15626</v>
      </c>
      <c r="M1443" s="42">
        <v>1</v>
      </c>
      <c r="N1443" s="42">
        <v>1</v>
      </c>
      <c r="O1443" s="1" t="s">
        <v>15615</v>
      </c>
    </row>
    <row r="1444" spans="1:15" x14ac:dyDescent="0.25">
      <c r="A1444">
        <v>1448</v>
      </c>
      <c r="B1444" t="s">
        <v>10331</v>
      </c>
      <c r="C1444" t="s">
        <v>5048</v>
      </c>
      <c r="D1444" t="s">
        <v>16630</v>
      </c>
      <c r="E1444" s="65">
        <f t="shared" si="88"/>
        <v>41599</v>
      </c>
      <c r="F1444">
        <f t="shared" si="89"/>
        <v>2013</v>
      </c>
      <c r="G1444">
        <f t="shared" si="90"/>
        <v>11</v>
      </c>
      <c r="H1444">
        <f t="shared" si="91"/>
        <v>4</v>
      </c>
      <c r="I1444" s="1" t="s">
        <v>15622</v>
      </c>
      <c r="J1444" s="1" t="s">
        <v>17051</v>
      </c>
      <c r="K1444" s="1" t="s">
        <v>17125</v>
      </c>
      <c r="L1444" s="1" t="s">
        <v>15624</v>
      </c>
      <c r="M1444" s="42">
        <v>1</v>
      </c>
      <c r="N1444" s="42">
        <v>0.72</v>
      </c>
      <c r="O1444" s="1" t="s">
        <v>15616</v>
      </c>
    </row>
    <row r="1445" spans="1:15" x14ac:dyDescent="0.25">
      <c r="A1445">
        <v>1449</v>
      </c>
      <c r="B1445" t="s">
        <v>9153</v>
      </c>
      <c r="C1445" t="s">
        <v>6200</v>
      </c>
      <c r="D1445" t="s">
        <v>16630</v>
      </c>
      <c r="E1445" s="65">
        <f t="shared" si="88"/>
        <v>41599</v>
      </c>
      <c r="F1445">
        <f t="shared" si="89"/>
        <v>2013</v>
      </c>
      <c r="G1445">
        <f t="shared" si="90"/>
        <v>11</v>
      </c>
      <c r="H1445">
        <f t="shared" si="91"/>
        <v>4</v>
      </c>
      <c r="I1445" s="1" t="s">
        <v>15622</v>
      </c>
      <c r="J1445" s="1" t="s">
        <v>17051</v>
      </c>
      <c r="K1445" s="1" t="s">
        <v>17125</v>
      </c>
      <c r="L1445" s="1" t="s">
        <v>15626</v>
      </c>
      <c r="M1445" s="42">
        <v>1</v>
      </c>
      <c r="N1445" s="42">
        <v>0.89</v>
      </c>
      <c r="O1445" s="1" t="s">
        <v>15615</v>
      </c>
    </row>
    <row r="1446" spans="1:15" x14ac:dyDescent="0.25">
      <c r="A1446">
        <v>1450</v>
      </c>
      <c r="B1446" t="s">
        <v>7982</v>
      </c>
      <c r="C1446" t="s">
        <v>7349</v>
      </c>
      <c r="D1446" t="s">
        <v>16631</v>
      </c>
      <c r="E1446" s="65">
        <f t="shared" si="88"/>
        <v>41600</v>
      </c>
      <c r="F1446">
        <f t="shared" si="89"/>
        <v>2013</v>
      </c>
      <c r="G1446">
        <f t="shared" si="90"/>
        <v>11</v>
      </c>
      <c r="H1446">
        <f t="shared" si="91"/>
        <v>5</v>
      </c>
      <c r="I1446" s="1" t="s">
        <v>15622</v>
      </c>
      <c r="J1446" s="1" t="s">
        <v>17051</v>
      </c>
      <c r="K1446" s="1" t="s">
        <v>17125</v>
      </c>
      <c r="L1446" s="1" t="s">
        <v>15626</v>
      </c>
      <c r="M1446" s="42">
        <v>1</v>
      </c>
      <c r="N1446" s="42">
        <v>1</v>
      </c>
      <c r="O1446" s="1" t="s">
        <v>15615</v>
      </c>
    </row>
    <row r="1447" spans="1:15" x14ac:dyDescent="0.25">
      <c r="A1447">
        <v>1451</v>
      </c>
      <c r="B1447" t="s">
        <v>9607</v>
      </c>
      <c r="C1447" t="s">
        <v>5755</v>
      </c>
      <c r="D1447" t="s">
        <v>16632</v>
      </c>
      <c r="E1447" s="65">
        <f t="shared" si="88"/>
        <v>41602</v>
      </c>
      <c r="F1447">
        <f t="shared" si="89"/>
        <v>2013</v>
      </c>
      <c r="G1447">
        <f t="shared" si="90"/>
        <v>11</v>
      </c>
      <c r="H1447">
        <f t="shared" si="91"/>
        <v>7</v>
      </c>
      <c r="I1447" s="1" t="s">
        <v>15622</v>
      </c>
      <c r="J1447" s="1" t="s">
        <v>17051</v>
      </c>
      <c r="K1447" s="1" t="s">
        <v>17125</v>
      </c>
      <c r="L1447" s="1" t="s">
        <v>15623</v>
      </c>
      <c r="M1447" s="42">
        <v>1</v>
      </c>
      <c r="N1447" s="42">
        <v>0.6</v>
      </c>
      <c r="O1447" s="1" t="s">
        <v>15615</v>
      </c>
    </row>
    <row r="1448" spans="1:15" x14ac:dyDescent="0.25">
      <c r="A1448">
        <v>1452</v>
      </c>
      <c r="B1448" t="s">
        <v>8651</v>
      </c>
      <c r="C1448" t="s">
        <v>6697</v>
      </c>
      <c r="D1448" t="s">
        <v>16633</v>
      </c>
      <c r="E1448" s="65">
        <f t="shared" si="88"/>
        <v>41603</v>
      </c>
      <c r="F1448">
        <f t="shared" si="89"/>
        <v>2013</v>
      </c>
      <c r="G1448">
        <f t="shared" si="90"/>
        <v>11</v>
      </c>
      <c r="H1448">
        <f t="shared" si="91"/>
        <v>1</v>
      </c>
      <c r="I1448" s="1" t="s">
        <v>15622</v>
      </c>
      <c r="J1448" s="1" t="s">
        <v>17051</v>
      </c>
      <c r="K1448" s="1" t="s">
        <v>17125</v>
      </c>
      <c r="L1448" s="1" t="s">
        <v>15623</v>
      </c>
      <c r="M1448" s="42">
        <v>1</v>
      </c>
      <c r="N1448" s="42">
        <v>0.73</v>
      </c>
      <c r="O1448" s="1" t="s">
        <v>15616</v>
      </c>
    </row>
    <row r="1449" spans="1:15" x14ac:dyDescent="0.25">
      <c r="A1449">
        <v>1453</v>
      </c>
      <c r="B1449" t="s">
        <v>8612</v>
      </c>
      <c r="C1449" t="s">
        <v>6735</v>
      </c>
      <c r="D1449" t="s">
        <v>16633</v>
      </c>
      <c r="E1449" s="65">
        <f t="shared" si="88"/>
        <v>41603</v>
      </c>
      <c r="F1449">
        <f t="shared" si="89"/>
        <v>2013</v>
      </c>
      <c r="G1449">
        <f t="shared" si="90"/>
        <v>11</v>
      </c>
      <c r="H1449">
        <f t="shared" si="91"/>
        <v>1</v>
      </c>
      <c r="I1449" s="1" t="s">
        <v>15622</v>
      </c>
      <c r="J1449" s="1" t="s">
        <v>17051</v>
      </c>
      <c r="K1449" s="1" t="s">
        <v>17125</v>
      </c>
      <c r="L1449" s="1" t="s">
        <v>15624</v>
      </c>
      <c r="M1449" s="42">
        <v>1</v>
      </c>
      <c r="N1449" s="42">
        <v>1</v>
      </c>
      <c r="O1449" s="1" t="s">
        <v>15615</v>
      </c>
    </row>
    <row r="1450" spans="1:15" x14ac:dyDescent="0.25">
      <c r="A1450">
        <v>1454</v>
      </c>
      <c r="B1450" t="s">
        <v>10558</v>
      </c>
      <c r="C1450" t="s">
        <v>4826</v>
      </c>
      <c r="D1450" t="s">
        <v>16633</v>
      </c>
      <c r="E1450" s="65">
        <f t="shared" si="88"/>
        <v>41603</v>
      </c>
      <c r="F1450">
        <f t="shared" si="89"/>
        <v>2013</v>
      </c>
      <c r="G1450">
        <f t="shared" si="90"/>
        <v>11</v>
      </c>
      <c r="H1450">
        <f t="shared" si="91"/>
        <v>1</v>
      </c>
      <c r="I1450" s="1" t="s">
        <v>15622</v>
      </c>
      <c r="J1450" s="1" t="s">
        <v>17051</v>
      </c>
      <c r="K1450" s="1" t="s">
        <v>17125</v>
      </c>
      <c r="L1450" s="1" t="s">
        <v>15623</v>
      </c>
      <c r="M1450" s="42">
        <v>0.63</v>
      </c>
      <c r="N1450" s="42">
        <v>0.91</v>
      </c>
      <c r="O1450" s="1" t="s">
        <v>15615</v>
      </c>
    </row>
    <row r="1451" spans="1:15" x14ac:dyDescent="0.25">
      <c r="A1451">
        <v>1455</v>
      </c>
      <c r="B1451" t="s">
        <v>8561</v>
      </c>
      <c r="C1451" t="s">
        <v>6786</v>
      </c>
      <c r="D1451" t="s">
        <v>16634</v>
      </c>
      <c r="E1451" s="65">
        <f t="shared" si="88"/>
        <v>41604</v>
      </c>
      <c r="F1451">
        <f t="shared" si="89"/>
        <v>2013</v>
      </c>
      <c r="G1451">
        <f t="shared" si="90"/>
        <v>11</v>
      </c>
      <c r="H1451">
        <f t="shared" si="91"/>
        <v>2</v>
      </c>
      <c r="I1451" s="1" t="s">
        <v>15622</v>
      </c>
      <c r="J1451" s="1" t="s">
        <v>17051</v>
      </c>
      <c r="K1451" s="1" t="s">
        <v>17125</v>
      </c>
      <c r="L1451" s="1" t="s">
        <v>15626</v>
      </c>
      <c r="M1451" s="42">
        <v>1</v>
      </c>
      <c r="N1451" s="42">
        <v>1</v>
      </c>
      <c r="O1451" s="1" t="s">
        <v>15615</v>
      </c>
    </row>
    <row r="1452" spans="1:15" x14ac:dyDescent="0.25">
      <c r="A1452">
        <v>1456</v>
      </c>
      <c r="B1452" t="s">
        <v>10899</v>
      </c>
      <c r="C1452" t="s">
        <v>4495</v>
      </c>
      <c r="D1452" t="s">
        <v>16635</v>
      </c>
      <c r="E1452" s="65">
        <f t="shared" si="88"/>
        <v>41605</v>
      </c>
      <c r="F1452">
        <f t="shared" si="89"/>
        <v>2013</v>
      </c>
      <c r="G1452">
        <f t="shared" si="90"/>
        <v>11</v>
      </c>
      <c r="H1452">
        <f t="shared" si="91"/>
        <v>3</v>
      </c>
      <c r="I1452" s="1" t="s">
        <v>15622</v>
      </c>
      <c r="J1452" s="1" t="s">
        <v>17051</v>
      </c>
      <c r="K1452" s="1" t="s">
        <v>17125</v>
      </c>
      <c r="L1452" s="1" t="s">
        <v>15626</v>
      </c>
      <c r="M1452" s="42">
        <v>0.9</v>
      </c>
      <c r="N1452" s="42">
        <v>1</v>
      </c>
      <c r="O1452" s="1" t="s">
        <v>15615</v>
      </c>
    </row>
    <row r="1453" spans="1:15" x14ac:dyDescent="0.25">
      <c r="A1453">
        <v>1457</v>
      </c>
      <c r="B1453" t="s">
        <v>8557</v>
      </c>
      <c r="C1453" t="s">
        <v>6789</v>
      </c>
      <c r="D1453" t="s">
        <v>16635</v>
      </c>
      <c r="E1453" s="65">
        <f t="shared" si="88"/>
        <v>41605</v>
      </c>
      <c r="F1453">
        <f t="shared" si="89"/>
        <v>2013</v>
      </c>
      <c r="G1453">
        <f t="shared" si="90"/>
        <v>11</v>
      </c>
      <c r="H1453">
        <f t="shared" si="91"/>
        <v>3</v>
      </c>
      <c r="I1453" s="1" t="s">
        <v>15622</v>
      </c>
      <c r="J1453" s="1" t="s">
        <v>17051</v>
      </c>
      <c r="K1453" s="1" t="s">
        <v>17125</v>
      </c>
      <c r="L1453" s="1" t="s">
        <v>15624</v>
      </c>
      <c r="M1453" s="42">
        <v>1</v>
      </c>
      <c r="N1453" s="42">
        <v>0.97</v>
      </c>
      <c r="O1453" s="1" t="s">
        <v>15616</v>
      </c>
    </row>
    <row r="1454" spans="1:15" x14ac:dyDescent="0.25">
      <c r="A1454">
        <v>1458</v>
      </c>
      <c r="B1454" t="s">
        <v>10177</v>
      </c>
      <c r="C1454" t="s">
        <v>5201</v>
      </c>
      <c r="D1454" t="s">
        <v>16636</v>
      </c>
      <c r="E1454" s="65">
        <f t="shared" si="88"/>
        <v>41606</v>
      </c>
      <c r="F1454">
        <f t="shared" si="89"/>
        <v>2013</v>
      </c>
      <c r="G1454">
        <f t="shared" si="90"/>
        <v>11</v>
      </c>
      <c r="H1454">
        <f t="shared" si="91"/>
        <v>4</v>
      </c>
      <c r="I1454" s="1" t="s">
        <v>15762</v>
      </c>
      <c r="J1454" s="1" t="s">
        <v>17081</v>
      </c>
      <c r="K1454" s="1" t="s">
        <v>17125</v>
      </c>
      <c r="L1454" s="1" t="s">
        <v>15626</v>
      </c>
      <c r="M1454" s="42">
        <v>1</v>
      </c>
      <c r="N1454" s="42">
        <v>1</v>
      </c>
      <c r="O1454" s="1" t="s">
        <v>15616</v>
      </c>
    </row>
    <row r="1455" spans="1:15" x14ac:dyDescent="0.25">
      <c r="A1455">
        <v>1459</v>
      </c>
      <c r="B1455" t="s">
        <v>7824</v>
      </c>
      <c r="C1455" t="s">
        <v>7499</v>
      </c>
      <c r="D1455" t="s">
        <v>16636</v>
      </c>
      <c r="E1455" s="65">
        <f t="shared" si="88"/>
        <v>41606</v>
      </c>
      <c r="F1455">
        <f t="shared" si="89"/>
        <v>2013</v>
      </c>
      <c r="G1455">
        <f t="shared" si="90"/>
        <v>11</v>
      </c>
      <c r="H1455">
        <f t="shared" si="91"/>
        <v>4</v>
      </c>
      <c r="I1455" s="1" t="s">
        <v>15622</v>
      </c>
      <c r="J1455" s="1" t="s">
        <v>17051</v>
      </c>
      <c r="K1455" s="1" t="s">
        <v>17125</v>
      </c>
      <c r="L1455" s="1" t="s">
        <v>15626</v>
      </c>
      <c r="M1455" s="42">
        <v>1</v>
      </c>
      <c r="N1455" s="42">
        <v>0.97</v>
      </c>
      <c r="O1455" s="1" t="s">
        <v>15615</v>
      </c>
    </row>
    <row r="1456" spans="1:15" x14ac:dyDescent="0.25">
      <c r="A1456">
        <v>1460</v>
      </c>
      <c r="B1456" t="s">
        <v>9025</v>
      </c>
      <c r="C1456" t="s">
        <v>6329</v>
      </c>
      <c r="D1456" t="s">
        <v>16636</v>
      </c>
      <c r="E1456" s="65">
        <f t="shared" si="88"/>
        <v>41606</v>
      </c>
      <c r="F1456">
        <f t="shared" si="89"/>
        <v>2013</v>
      </c>
      <c r="G1456">
        <f t="shared" si="90"/>
        <v>11</v>
      </c>
      <c r="H1456">
        <f t="shared" si="91"/>
        <v>4</v>
      </c>
      <c r="I1456" s="1" t="s">
        <v>15622</v>
      </c>
      <c r="J1456" s="1" t="s">
        <v>17051</v>
      </c>
      <c r="K1456" s="1" t="s">
        <v>17125</v>
      </c>
      <c r="L1456" s="1" t="s">
        <v>15623</v>
      </c>
      <c r="M1456" s="42">
        <v>1</v>
      </c>
      <c r="N1456" s="42">
        <v>0.93</v>
      </c>
      <c r="O1456" s="1" t="s">
        <v>15616</v>
      </c>
    </row>
    <row r="1457" spans="1:15" x14ac:dyDescent="0.25">
      <c r="A1457">
        <v>1461</v>
      </c>
      <c r="B1457" t="s">
        <v>9842</v>
      </c>
      <c r="C1457" t="s">
        <v>5527</v>
      </c>
      <c r="D1457" t="s">
        <v>16637</v>
      </c>
      <c r="E1457" s="65">
        <f t="shared" si="88"/>
        <v>41608</v>
      </c>
      <c r="F1457">
        <f t="shared" si="89"/>
        <v>2013</v>
      </c>
      <c r="G1457">
        <f t="shared" si="90"/>
        <v>11</v>
      </c>
      <c r="H1457">
        <f t="shared" si="91"/>
        <v>6</v>
      </c>
      <c r="I1457" s="1" t="s">
        <v>15622</v>
      </c>
      <c r="J1457" s="1" t="s">
        <v>17051</v>
      </c>
      <c r="K1457" s="1" t="s">
        <v>17125</v>
      </c>
      <c r="L1457" s="1" t="s">
        <v>15626</v>
      </c>
      <c r="M1457" s="42">
        <v>1</v>
      </c>
      <c r="N1457" s="42">
        <v>1</v>
      </c>
      <c r="O1457" s="1" t="s">
        <v>15615</v>
      </c>
    </row>
    <row r="1458" spans="1:15" x14ac:dyDescent="0.25">
      <c r="A1458">
        <v>1462</v>
      </c>
      <c r="B1458" t="s">
        <v>9807</v>
      </c>
      <c r="C1458" t="s">
        <v>5562</v>
      </c>
      <c r="D1458" t="s">
        <v>16638</v>
      </c>
      <c r="E1458" s="65">
        <f t="shared" si="88"/>
        <v>41609</v>
      </c>
      <c r="F1458">
        <f t="shared" si="89"/>
        <v>2013</v>
      </c>
      <c r="G1458">
        <f t="shared" si="90"/>
        <v>12</v>
      </c>
      <c r="H1458">
        <f t="shared" si="91"/>
        <v>7</v>
      </c>
      <c r="I1458" s="1" t="s">
        <v>15622</v>
      </c>
      <c r="J1458" s="1" t="s">
        <v>17051</v>
      </c>
      <c r="K1458" s="1" t="s">
        <v>17125</v>
      </c>
      <c r="L1458" s="1" t="s">
        <v>15624</v>
      </c>
      <c r="M1458" s="42">
        <v>0.81</v>
      </c>
      <c r="N1458" s="42">
        <v>1</v>
      </c>
      <c r="O1458" s="1" t="s">
        <v>15616</v>
      </c>
    </row>
    <row r="1459" spans="1:15" x14ac:dyDescent="0.25">
      <c r="A1459">
        <v>1463</v>
      </c>
      <c r="B1459" t="s">
        <v>9239</v>
      </c>
      <c r="C1459" t="s">
        <v>6115</v>
      </c>
      <c r="D1459" t="s">
        <v>16638</v>
      </c>
      <c r="E1459" s="65">
        <f t="shared" si="88"/>
        <v>41609</v>
      </c>
      <c r="F1459">
        <f t="shared" si="89"/>
        <v>2013</v>
      </c>
      <c r="G1459">
        <f t="shared" si="90"/>
        <v>12</v>
      </c>
      <c r="H1459">
        <f t="shared" si="91"/>
        <v>7</v>
      </c>
      <c r="I1459" s="1" t="s">
        <v>15622</v>
      </c>
      <c r="J1459" s="1" t="s">
        <v>17051</v>
      </c>
      <c r="K1459" s="1" t="s">
        <v>17125</v>
      </c>
      <c r="L1459" s="1" t="s">
        <v>15626</v>
      </c>
      <c r="M1459" s="42">
        <v>1</v>
      </c>
      <c r="N1459" s="42">
        <v>0.93</v>
      </c>
      <c r="O1459" s="1" t="s">
        <v>15616</v>
      </c>
    </row>
    <row r="1460" spans="1:15" x14ac:dyDescent="0.25">
      <c r="A1460">
        <v>1464</v>
      </c>
      <c r="B1460" t="s">
        <v>10361</v>
      </c>
      <c r="C1460" t="s">
        <v>5018</v>
      </c>
      <c r="D1460" t="s">
        <v>11908</v>
      </c>
      <c r="E1460" s="65">
        <f t="shared" si="88"/>
        <v>41610</v>
      </c>
      <c r="F1460">
        <f t="shared" si="89"/>
        <v>2013</v>
      </c>
      <c r="G1460">
        <f t="shared" si="90"/>
        <v>12</v>
      </c>
      <c r="H1460">
        <f t="shared" si="91"/>
        <v>1</v>
      </c>
      <c r="I1460" s="1" t="s">
        <v>15622</v>
      </c>
      <c r="J1460" s="1" t="s">
        <v>17051</v>
      </c>
      <c r="K1460" s="1" t="s">
        <v>17125</v>
      </c>
      <c r="L1460" s="1" t="s">
        <v>15626</v>
      </c>
      <c r="M1460" s="42">
        <v>1</v>
      </c>
      <c r="N1460" s="42">
        <v>0.31</v>
      </c>
      <c r="O1460" s="1" t="s">
        <v>15615</v>
      </c>
    </row>
    <row r="1461" spans="1:15" x14ac:dyDescent="0.25">
      <c r="A1461">
        <v>1465</v>
      </c>
      <c r="B1461" t="s">
        <v>11189</v>
      </c>
      <c r="C1461" t="s">
        <v>4211</v>
      </c>
      <c r="D1461" t="s">
        <v>11908</v>
      </c>
      <c r="E1461" s="65">
        <f t="shared" si="88"/>
        <v>41610</v>
      </c>
      <c r="F1461">
        <f t="shared" si="89"/>
        <v>2013</v>
      </c>
      <c r="G1461">
        <f t="shared" si="90"/>
        <v>12</v>
      </c>
      <c r="H1461">
        <f t="shared" si="91"/>
        <v>1</v>
      </c>
      <c r="I1461" s="1" t="s">
        <v>15622</v>
      </c>
      <c r="J1461" s="1" t="s">
        <v>17051</v>
      </c>
      <c r="K1461" s="1" t="s">
        <v>17125</v>
      </c>
      <c r="L1461" s="1" t="s">
        <v>15626</v>
      </c>
      <c r="M1461" s="42">
        <v>1</v>
      </c>
      <c r="N1461" s="42">
        <v>1</v>
      </c>
      <c r="O1461" s="1" t="s">
        <v>15615</v>
      </c>
    </row>
    <row r="1462" spans="1:15" x14ac:dyDescent="0.25">
      <c r="A1462">
        <v>1466</v>
      </c>
      <c r="B1462" t="s">
        <v>11170</v>
      </c>
      <c r="C1462" t="s">
        <v>4230</v>
      </c>
      <c r="D1462" t="s">
        <v>11909</v>
      </c>
      <c r="E1462" s="65">
        <f t="shared" si="88"/>
        <v>41611</v>
      </c>
      <c r="F1462">
        <f t="shared" si="89"/>
        <v>2013</v>
      </c>
      <c r="G1462">
        <f t="shared" si="90"/>
        <v>12</v>
      </c>
      <c r="H1462">
        <f t="shared" si="91"/>
        <v>2</v>
      </c>
      <c r="I1462" s="1" t="s">
        <v>15622</v>
      </c>
      <c r="J1462" s="1" t="s">
        <v>17051</v>
      </c>
      <c r="K1462" s="1" t="s">
        <v>17125</v>
      </c>
      <c r="L1462" s="1" t="s">
        <v>15624</v>
      </c>
      <c r="M1462" s="42">
        <v>1</v>
      </c>
      <c r="N1462" s="42">
        <v>0.71</v>
      </c>
      <c r="O1462" s="1" t="s">
        <v>15615</v>
      </c>
    </row>
    <row r="1463" spans="1:15" x14ac:dyDescent="0.25">
      <c r="A1463">
        <v>1467</v>
      </c>
      <c r="B1463" t="s">
        <v>10086</v>
      </c>
      <c r="C1463" t="s">
        <v>5288</v>
      </c>
      <c r="D1463" t="s">
        <v>11909</v>
      </c>
      <c r="E1463" s="65">
        <f t="shared" si="88"/>
        <v>41611</v>
      </c>
      <c r="F1463">
        <f t="shared" si="89"/>
        <v>2013</v>
      </c>
      <c r="G1463">
        <f t="shared" si="90"/>
        <v>12</v>
      </c>
      <c r="H1463">
        <f t="shared" si="91"/>
        <v>2</v>
      </c>
      <c r="I1463" s="1" t="s">
        <v>15622</v>
      </c>
      <c r="J1463" s="1" t="s">
        <v>17051</v>
      </c>
      <c r="K1463" s="1" t="s">
        <v>17125</v>
      </c>
      <c r="L1463" s="1" t="s">
        <v>15626</v>
      </c>
      <c r="M1463" s="42">
        <v>0.89</v>
      </c>
      <c r="N1463" s="42">
        <v>0.96</v>
      </c>
      <c r="O1463" s="1" t="s">
        <v>15615</v>
      </c>
    </row>
    <row r="1464" spans="1:15" x14ac:dyDescent="0.25">
      <c r="A1464">
        <v>1468</v>
      </c>
      <c r="B1464" t="s">
        <v>10705</v>
      </c>
      <c r="C1464" t="s">
        <v>4681</v>
      </c>
      <c r="D1464" t="s">
        <v>16639</v>
      </c>
      <c r="E1464" s="65">
        <f t="shared" si="88"/>
        <v>41612</v>
      </c>
      <c r="F1464">
        <f t="shared" si="89"/>
        <v>2013</v>
      </c>
      <c r="G1464">
        <f t="shared" si="90"/>
        <v>12</v>
      </c>
      <c r="H1464">
        <f t="shared" si="91"/>
        <v>3</v>
      </c>
      <c r="I1464" s="1" t="s">
        <v>15622</v>
      </c>
      <c r="J1464" s="1" t="s">
        <v>17051</v>
      </c>
      <c r="K1464" s="1" t="s">
        <v>17125</v>
      </c>
      <c r="L1464" s="1" t="s">
        <v>15623</v>
      </c>
      <c r="M1464" s="42">
        <v>1</v>
      </c>
      <c r="N1464" s="42">
        <v>0.87</v>
      </c>
      <c r="O1464" s="1" t="s">
        <v>15616</v>
      </c>
    </row>
    <row r="1465" spans="1:15" x14ac:dyDescent="0.25">
      <c r="A1465">
        <v>1469</v>
      </c>
      <c r="B1465" t="s">
        <v>10406</v>
      </c>
      <c r="C1465" t="s">
        <v>4973</v>
      </c>
      <c r="D1465" t="s">
        <v>16639</v>
      </c>
      <c r="E1465" s="65">
        <f t="shared" si="88"/>
        <v>41612</v>
      </c>
      <c r="F1465">
        <f t="shared" si="89"/>
        <v>2013</v>
      </c>
      <c r="G1465">
        <f t="shared" si="90"/>
        <v>12</v>
      </c>
      <c r="H1465">
        <f t="shared" si="91"/>
        <v>3</v>
      </c>
      <c r="I1465" s="1" t="s">
        <v>15622</v>
      </c>
      <c r="J1465" s="1" t="s">
        <v>17051</v>
      </c>
      <c r="K1465" s="1" t="s">
        <v>17125</v>
      </c>
      <c r="L1465" s="1" t="s">
        <v>15623</v>
      </c>
      <c r="M1465" s="42">
        <v>1</v>
      </c>
      <c r="N1465" s="42">
        <v>0</v>
      </c>
      <c r="O1465" s="1" t="s">
        <v>15615</v>
      </c>
    </row>
    <row r="1466" spans="1:15" x14ac:dyDescent="0.25">
      <c r="A1466">
        <v>1470</v>
      </c>
      <c r="B1466" t="s">
        <v>11193</v>
      </c>
      <c r="C1466" t="s">
        <v>4207</v>
      </c>
      <c r="D1466" t="s">
        <v>16640</v>
      </c>
      <c r="E1466" s="65">
        <f t="shared" si="88"/>
        <v>41613</v>
      </c>
      <c r="F1466">
        <f t="shared" si="89"/>
        <v>2013</v>
      </c>
      <c r="G1466">
        <f t="shared" si="90"/>
        <v>12</v>
      </c>
      <c r="H1466">
        <f t="shared" si="91"/>
        <v>4</v>
      </c>
      <c r="I1466" s="1" t="s">
        <v>15622</v>
      </c>
      <c r="J1466" s="1" t="s">
        <v>17051</v>
      </c>
      <c r="K1466" s="1" t="s">
        <v>17125</v>
      </c>
      <c r="L1466" s="1" t="s">
        <v>15623</v>
      </c>
      <c r="M1466" s="42">
        <v>0.8</v>
      </c>
      <c r="N1466" s="42">
        <v>0.25</v>
      </c>
      <c r="O1466" s="1" t="s">
        <v>15615</v>
      </c>
    </row>
    <row r="1467" spans="1:15" x14ac:dyDescent="0.25">
      <c r="A1467">
        <v>1471</v>
      </c>
      <c r="B1467" t="s">
        <v>9753</v>
      </c>
      <c r="C1467" t="s">
        <v>5615</v>
      </c>
      <c r="D1467" t="s">
        <v>16640</v>
      </c>
      <c r="E1467" s="65">
        <f t="shared" si="88"/>
        <v>41613</v>
      </c>
      <c r="F1467">
        <f t="shared" si="89"/>
        <v>2013</v>
      </c>
      <c r="G1467">
        <f t="shared" si="90"/>
        <v>12</v>
      </c>
      <c r="H1467">
        <f t="shared" si="91"/>
        <v>4</v>
      </c>
      <c r="I1467" s="1" t="s">
        <v>15622</v>
      </c>
      <c r="J1467" s="1" t="s">
        <v>17051</v>
      </c>
      <c r="K1467" s="1" t="s">
        <v>17125</v>
      </c>
      <c r="L1467" s="1" t="s">
        <v>15624</v>
      </c>
      <c r="M1467" s="42">
        <v>1</v>
      </c>
      <c r="N1467" s="42">
        <v>0.76</v>
      </c>
      <c r="O1467" s="1" t="s">
        <v>15616</v>
      </c>
    </row>
    <row r="1468" spans="1:15" x14ac:dyDescent="0.25">
      <c r="A1468">
        <v>1472</v>
      </c>
      <c r="B1468" t="s">
        <v>10034</v>
      </c>
      <c r="C1468" t="s">
        <v>5339</v>
      </c>
      <c r="D1468" t="s">
        <v>16640</v>
      </c>
      <c r="E1468" s="65">
        <f t="shared" si="88"/>
        <v>41613</v>
      </c>
      <c r="F1468">
        <f t="shared" si="89"/>
        <v>2013</v>
      </c>
      <c r="G1468">
        <f t="shared" si="90"/>
        <v>12</v>
      </c>
      <c r="H1468">
        <f t="shared" si="91"/>
        <v>4</v>
      </c>
      <c r="I1468" s="1" t="s">
        <v>15622</v>
      </c>
      <c r="J1468" s="1" t="s">
        <v>17051</v>
      </c>
      <c r="K1468" s="1" t="s">
        <v>17125</v>
      </c>
      <c r="L1468" s="1" t="s">
        <v>15626</v>
      </c>
      <c r="M1468" s="42">
        <v>1</v>
      </c>
      <c r="N1468" s="42">
        <v>1</v>
      </c>
      <c r="O1468" s="1" t="s">
        <v>15616</v>
      </c>
    </row>
    <row r="1469" spans="1:15" x14ac:dyDescent="0.25">
      <c r="A1469">
        <v>1473</v>
      </c>
      <c r="B1469" t="s">
        <v>11460</v>
      </c>
      <c r="C1469" t="s">
        <v>3941</v>
      </c>
      <c r="D1469" t="s">
        <v>16641</v>
      </c>
      <c r="E1469" s="65">
        <f t="shared" si="88"/>
        <v>41616</v>
      </c>
      <c r="F1469">
        <f t="shared" si="89"/>
        <v>2013</v>
      </c>
      <c r="G1469">
        <f t="shared" si="90"/>
        <v>12</v>
      </c>
      <c r="H1469">
        <f t="shared" si="91"/>
        <v>7</v>
      </c>
      <c r="I1469" s="1" t="s">
        <v>15622</v>
      </c>
      <c r="J1469" s="1" t="s">
        <v>17051</v>
      </c>
      <c r="K1469" s="1" t="s">
        <v>17125</v>
      </c>
      <c r="L1469" s="1" t="s">
        <v>15624</v>
      </c>
      <c r="M1469" s="42">
        <v>1</v>
      </c>
      <c r="N1469" s="42">
        <v>1</v>
      </c>
      <c r="O1469" s="1" t="s">
        <v>15615</v>
      </c>
    </row>
    <row r="1470" spans="1:15" x14ac:dyDescent="0.25">
      <c r="A1470">
        <v>1474</v>
      </c>
      <c r="B1470" t="s">
        <v>9268</v>
      </c>
      <c r="C1470" t="s">
        <v>6087</v>
      </c>
      <c r="D1470" t="s">
        <v>11910</v>
      </c>
      <c r="E1470" s="65">
        <f t="shared" si="88"/>
        <v>41617</v>
      </c>
      <c r="F1470">
        <f t="shared" si="89"/>
        <v>2013</v>
      </c>
      <c r="G1470">
        <f t="shared" si="90"/>
        <v>12</v>
      </c>
      <c r="H1470">
        <f t="shared" si="91"/>
        <v>1</v>
      </c>
      <c r="I1470" s="1" t="s">
        <v>15622</v>
      </c>
      <c r="J1470" s="1" t="s">
        <v>17051</v>
      </c>
      <c r="K1470" s="1" t="s">
        <v>17125</v>
      </c>
      <c r="L1470" s="1" t="s">
        <v>15626</v>
      </c>
      <c r="M1470" s="42">
        <v>1</v>
      </c>
      <c r="N1470" s="42">
        <v>0.68</v>
      </c>
      <c r="O1470" s="1" t="s">
        <v>15615</v>
      </c>
    </row>
    <row r="1471" spans="1:15" x14ac:dyDescent="0.25">
      <c r="A1471">
        <v>1475</v>
      </c>
      <c r="B1471" t="s">
        <v>11392</v>
      </c>
      <c r="C1471" t="s">
        <v>4008</v>
      </c>
      <c r="D1471" t="s">
        <v>11910</v>
      </c>
      <c r="E1471" s="65">
        <f t="shared" si="88"/>
        <v>41617</v>
      </c>
      <c r="F1471">
        <f t="shared" si="89"/>
        <v>2013</v>
      </c>
      <c r="G1471">
        <f t="shared" si="90"/>
        <v>12</v>
      </c>
      <c r="H1471">
        <f t="shared" si="91"/>
        <v>1</v>
      </c>
      <c r="I1471" s="1" t="s">
        <v>15812</v>
      </c>
      <c r="J1471" s="1" t="s">
        <v>17051</v>
      </c>
      <c r="K1471" s="1" t="s">
        <v>17125</v>
      </c>
      <c r="L1471" s="1" t="s">
        <v>15623</v>
      </c>
      <c r="M1471" s="42">
        <v>0.8</v>
      </c>
      <c r="N1471" s="42">
        <v>0.78</v>
      </c>
      <c r="O1471" s="1" t="s">
        <v>15616</v>
      </c>
    </row>
    <row r="1472" spans="1:15" x14ac:dyDescent="0.25">
      <c r="A1472">
        <v>1476</v>
      </c>
      <c r="B1472" t="s">
        <v>8636</v>
      </c>
      <c r="C1472" t="s">
        <v>6712</v>
      </c>
      <c r="D1472" t="s">
        <v>11910</v>
      </c>
      <c r="E1472" s="65">
        <f t="shared" si="88"/>
        <v>41617</v>
      </c>
      <c r="F1472">
        <f t="shared" si="89"/>
        <v>2013</v>
      </c>
      <c r="G1472">
        <f t="shared" si="90"/>
        <v>12</v>
      </c>
      <c r="H1472">
        <f t="shared" si="91"/>
        <v>1</v>
      </c>
      <c r="I1472" s="1" t="s">
        <v>15622</v>
      </c>
      <c r="J1472" s="1" t="s">
        <v>17051</v>
      </c>
      <c r="K1472" s="1" t="s">
        <v>17125</v>
      </c>
      <c r="L1472" s="1" t="s">
        <v>15626</v>
      </c>
      <c r="M1472" s="42">
        <v>1</v>
      </c>
      <c r="N1472" s="42">
        <v>0.96</v>
      </c>
      <c r="O1472" s="1" t="s">
        <v>15616</v>
      </c>
    </row>
    <row r="1473" spans="1:15" x14ac:dyDescent="0.25">
      <c r="A1473">
        <v>1477</v>
      </c>
      <c r="B1473" t="s">
        <v>9359</v>
      </c>
      <c r="C1473" t="s">
        <v>5998</v>
      </c>
      <c r="D1473" t="s">
        <v>16642</v>
      </c>
      <c r="E1473" s="65">
        <f t="shared" si="88"/>
        <v>41618</v>
      </c>
      <c r="F1473">
        <f t="shared" si="89"/>
        <v>2013</v>
      </c>
      <c r="G1473">
        <f t="shared" si="90"/>
        <v>12</v>
      </c>
      <c r="H1473">
        <f t="shared" si="91"/>
        <v>2</v>
      </c>
      <c r="I1473" s="1" t="s">
        <v>15622</v>
      </c>
      <c r="J1473" s="1" t="s">
        <v>17051</v>
      </c>
      <c r="K1473" s="1" t="s">
        <v>17125</v>
      </c>
      <c r="L1473" s="1" t="s">
        <v>15626</v>
      </c>
      <c r="M1473" s="42">
        <v>1</v>
      </c>
      <c r="N1473" s="42">
        <v>1</v>
      </c>
      <c r="O1473" s="1" t="s">
        <v>15616</v>
      </c>
    </row>
    <row r="1474" spans="1:15" x14ac:dyDescent="0.25">
      <c r="A1474">
        <v>1478</v>
      </c>
      <c r="B1474" t="s">
        <v>11668</v>
      </c>
      <c r="C1474" t="s">
        <v>3737</v>
      </c>
      <c r="D1474" t="s">
        <v>16642</v>
      </c>
      <c r="E1474" s="65">
        <f t="shared" si="88"/>
        <v>41618</v>
      </c>
      <c r="F1474">
        <f t="shared" si="89"/>
        <v>2013</v>
      </c>
      <c r="G1474">
        <f t="shared" si="90"/>
        <v>12</v>
      </c>
      <c r="H1474">
        <f t="shared" si="91"/>
        <v>2</v>
      </c>
      <c r="I1474" s="1" t="s">
        <v>15622</v>
      </c>
      <c r="J1474" s="1" t="s">
        <v>17051</v>
      </c>
      <c r="K1474" s="1" t="s">
        <v>17125</v>
      </c>
      <c r="L1474" s="1" t="s">
        <v>15626</v>
      </c>
      <c r="M1474" s="42">
        <v>1</v>
      </c>
      <c r="N1474" s="42">
        <v>0.5</v>
      </c>
      <c r="O1474" s="1" t="s">
        <v>15616</v>
      </c>
    </row>
    <row r="1475" spans="1:15" x14ac:dyDescent="0.25">
      <c r="A1475">
        <v>1479</v>
      </c>
      <c r="B1475" t="s">
        <v>8897</v>
      </c>
      <c r="C1475" t="s">
        <v>6455</v>
      </c>
      <c r="D1475" t="s">
        <v>16643</v>
      </c>
      <c r="E1475" s="65">
        <f t="shared" ref="E1475:E1538" si="92">DATE(LEFT(D1475,4),MID(D1475,5,2),RIGHT(D1475,2))</f>
        <v>41620</v>
      </c>
      <c r="F1475">
        <f t="shared" ref="F1475:F1538" si="93">YEAR(E1475)</f>
        <v>2013</v>
      </c>
      <c r="G1475">
        <f t="shared" ref="G1475:G1538" si="94">MONTH(E1475)</f>
        <v>12</v>
      </c>
      <c r="H1475">
        <f t="shared" ref="H1475:H1538" si="95">WEEKDAY(E1475,2)</f>
        <v>4</v>
      </c>
      <c r="I1475" s="1" t="s">
        <v>15622</v>
      </c>
      <c r="J1475" s="1" t="s">
        <v>17051</v>
      </c>
      <c r="K1475" s="1" t="s">
        <v>17125</v>
      </c>
      <c r="L1475" s="1" t="s">
        <v>15626</v>
      </c>
      <c r="M1475" s="42">
        <v>1</v>
      </c>
      <c r="N1475" s="42">
        <v>0.97</v>
      </c>
      <c r="O1475" s="1" t="s">
        <v>15616</v>
      </c>
    </row>
    <row r="1476" spans="1:15" x14ac:dyDescent="0.25">
      <c r="A1476">
        <v>1480</v>
      </c>
      <c r="B1476" t="s">
        <v>9330</v>
      </c>
      <c r="C1476" t="s">
        <v>6027</v>
      </c>
      <c r="D1476" t="s">
        <v>16643</v>
      </c>
      <c r="E1476" s="65">
        <f t="shared" si="92"/>
        <v>41620</v>
      </c>
      <c r="F1476">
        <f t="shared" si="93"/>
        <v>2013</v>
      </c>
      <c r="G1476">
        <f t="shared" si="94"/>
        <v>12</v>
      </c>
      <c r="H1476">
        <f t="shared" si="95"/>
        <v>4</v>
      </c>
      <c r="I1476" s="1" t="s">
        <v>15622</v>
      </c>
      <c r="J1476" s="1" t="s">
        <v>17051</v>
      </c>
      <c r="K1476" s="1" t="s">
        <v>17125</v>
      </c>
      <c r="L1476" s="1" t="s">
        <v>15624</v>
      </c>
      <c r="M1476" s="42">
        <v>0.83</v>
      </c>
      <c r="N1476" s="42">
        <v>0.93</v>
      </c>
      <c r="O1476" s="1" t="s">
        <v>15616</v>
      </c>
    </row>
    <row r="1477" spans="1:15" x14ac:dyDescent="0.25">
      <c r="A1477">
        <v>1481</v>
      </c>
      <c r="B1477" t="s">
        <v>10357</v>
      </c>
      <c r="C1477" t="s">
        <v>5022</v>
      </c>
      <c r="D1477" t="s">
        <v>16644</v>
      </c>
      <c r="E1477" s="65">
        <f t="shared" si="92"/>
        <v>41621</v>
      </c>
      <c r="F1477">
        <f t="shared" si="93"/>
        <v>2013</v>
      </c>
      <c r="G1477">
        <f t="shared" si="94"/>
        <v>12</v>
      </c>
      <c r="H1477">
        <f t="shared" si="95"/>
        <v>5</v>
      </c>
      <c r="I1477" s="1" t="s">
        <v>15629</v>
      </c>
      <c r="J1477" s="1" t="s">
        <v>17051</v>
      </c>
      <c r="K1477" s="1" t="s">
        <v>17125</v>
      </c>
      <c r="L1477" s="1" t="s">
        <v>15624</v>
      </c>
      <c r="M1477" s="42">
        <v>0.71</v>
      </c>
      <c r="N1477" s="42">
        <v>0.89</v>
      </c>
      <c r="O1477" s="1" t="s">
        <v>15615</v>
      </c>
    </row>
    <row r="1478" spans="1:15" x14ac:dyDescent="0.25">
      <c r="A1478">
        <v>1482</v>
      </c>
      <c r="B1478" t="s">
        <v>11259</v>
      </c>
      <c r="C1478" t="s">
        <v>4142</v>
      </c>
      <c r="D1478" t="s">
        <v>11911</v>
      </c>
      <c r="E1478" s="65">
        <f t="shared" si="92"/>
        <v>41622</v>
      </c>
      <c r="F1478">
        <f t="shared" si="93"/>
        <v>2013</v>
      </c>
      <c r="G1478">
        <f t="shared" si="94"/>
        <v>12</v>
      </c>
      <c r="H1478">
        <f t="shared" si="95"/>
        <v>6</v>
      </c>
      <c r="I1478" s="1" t="s">
        <v>15622</v>
      </c>
      <c r="J1478" s="1" t="s">
        <v>17051</v>
      </c>
      <c r="K1478" s="1" t="s">
        <v>17125</v>
      </c>
      <c r="L1478" s="1" t="s">
        <v>15626</v>
      </c>
      <c r="M1478" s="42">
        <v>1</v>
      </c>
      <c r="N1478" s="42">
        <v>0.93</v>
      </c>
      <c r="O1478" s="1" t="s">
        <v>15616</v>
      </c>
    </row>
    <row r="1479" spans="1:15" x14ac:dyDescent="0.25">
      <c r="A1479">
        <v>1483</v>
      </c>
      <c r="B1479" t="s">
        <v>10303</v>
      </c>
      <c r="C1479" t="s">
        <v>5076</v>
      </c>
      <c r="D1479" t="s">
        <v>16645</v>
      </c>
      <c r="E1479" s="65">
        <f t="shared" si="92"/>
        <v>41623</v>
      </c>
      <c r="F1479">
        <f t="shared" si="93"/>
        <v>2013</v>
      </c>
      <c r="G1479">
        <f t="shared" si="94"/>
        <v>12</v>
      </c>
      <c r="H1479">
        <f t="shared" si="95"/>
        <v>7</v>
      </c>
      <c r="I1479" s="1" t="s">
        <v>15622</v>
      </c>
      <c r="J1479" s="1" t="s">
        <v>17051</v>
      </c>
      <c r="K1479" s="1" t="s">
        <v>17125</v>
      </c>
      <c r="L1479" s="1" t="s">
        <v>15626</v>
      </c>
      <c r="M1479" s="42">
        <v>1</v>
      </c>
      <c r="N1479" s="42">
        <v>0.99</v>
      </c>
      <c r="O1479" s="1" t="s">
        <v>15616</v>
      </c>
    </row>
    <row r="1480" spans="1:15" x14ac:dyDescent="0.25">
      <c r="A1480">
        <v>1484</v>
      </c>
      <c r="B1480" t="s">
        <v>7893</v>
      </c>
      <c r="C1480" t="s">
        <v>7435</v>
      </c>
      <c r="D1480" t="s">
        <v>16645</v>
      </c>
      <c r="E1480" s="65">
        <f t="shared" si="92"/>
        <v>41623</v>
      </c>
      <c r="F1480">
        <f t="shared" si="93"/>
        <v>2013</v>
      </c>
      <c r="G1480">
        <f t="shared" si="94"/>
        <v>12</v>
      </c>
      <c r="H1480">
        <f t="shared" si="95"/>
        <v>7</v>
      </c>
      <c r="I1480" s="1" t="s">
        <v>15622</v>
      </c>
      <c r="J1480" s="1" t="s">
        <v>17051</v>
      </c>
      <c r="K1480" s="1" t="s">
        <v>17125</v>
      </c>
      <c r="L1480" s="1" t="s">
        <v>15624</v>
      </c>
      <c r="M1480" s="42">
        <v>1</v>
      </c>
      <c r="N1480" s="42">
        <v>0.28999999999999998</v>
      </c>
      <c r="O1480" s="1" t="s">
        <v>15615</v>
      </c>
    </row>
    <row r="1481" spans="1:15" x14ac:dyDescent="0.25">
      <c r="A1481">
        <v>1485</v>
      </c>
      <c r="B1481" t="s">
        <v>9886</v>
      </c>
      <c r="C1481" t="s">
        <v>5485</v>
      </c>
      <c r="D1481" t="s">
        <v>16646</v>
      </c>
      <c r="E1481" s="65">
        <f t="shared" si="92"/>
        <v>41624</v>
      </c>
      <c r="F1481">
        <f t="shared" si="93"/>
        <v>2013</v>
      </c>
      <c r="G1481">
        <f t="shared" si="94"/>
        <v>12</v>
      </c>
      <c r="H1481">
        <f t="shared" si="95"/>
        <v>1</v>
      </c>
      <c r="I1481" s="1" t="s">
        <v>15622</v>
      </c>
      <c r="J1481" s="1" t="s">
        <v>17051</v>
      </c>
      <c r="K1481" s="1" t="s">
        <v>17125</v>
      </c>
      <c r="L1481" s="1" t="s">
        <v>15626</v>
      </c>
      <c r="M1481" s="42">
        <v>1</v>
      </c>
      <c r="N1481" s="42">
        <v>0.95</v>
      </c>
      <c r="O1481" s="1" t="s">
        <v>15616</v>
      </c>
    </row>
    <row r="1482" spans="1:15" x14ac:dyDescent="0.25">
      <c r="A1482">
        <v>1486</v>
      </c>
      <c r="B1482" t="s">
        <v>7750</v>
      </c>
      <c r="C1482" t="s">
        <v>7571</v>
      </c>
      <c r="D1482" t="s">
        <v>11912</v>
      </c>
      <c r="E1482" s="65">
        <f t="shared" si="92"/>
        <v>41625</v>
      </c>
      <c r="F1482">
        <f t="shared" si="93"/>
        <v>2013</v>
      </c>
      <c r="G1482">
        <f t="shared" si="94"/>
        <v>12</v>
      </c>
      <c r="H1482">
        <f t="shared" si="95"/>
        <v>2</v>
      </c>
      <c r="I1482" s="1" t="s">
        <v>15632</v>
      </c>
      <c r="J1482" s="1" t="s">
        <v>17091</v>
      </c>
      <c r="K1482" s="1" t="s">
        <v>17125</v>
      </c>
      <c r="L1482" s="1" t="s">
        <v>15626</v>
      </c>
      <c r="M1482" s="42">
        <v>1</v>
      </c>
      <c r="N1482" s="42">
        <v>0.98</v>
      </c>
      <c r="O1482" s="1" t="s">
        <v>15615</v>
      </c>
    </row>
    <row r="1483" spans="1:15" x14ac:dyDescent="0.25">
      <c r="A1483">
        <v>1487</v>
      </c>
      <c r="B1483" t="s">
        <v>8609</v>
      </c>
      <c r="C1483" t="s">
        <v>6738</v>
      </c>
      <c r="D1483" t="s">
        <v>11912</v>
      </c>
      <c r="E1483" s="65">
        <f t="shared" si="92"/>
        <v>41625</v>
      </c>
      <c r="F1483">
        <f t="shared" si="93"/>
        <v>2013</v>
      </c>
      <c r="G1483">
        <f t="shared" si="94"/>
        <v>12</v>
      </c>
      <c r="H1483">
        <f t="shared" si="95"/>
        <v>2</v>
      </c>
      <c r="I1483" s="1" t="s">
        <v>15625</v>
      </c>
      <c r="J1483" s="1" t="s">
        <v>17051</v>
      </c>
      <c r="K1483" s="1" t="s">
        <v>17125</v>
      </c>
      <c r="L1483" s="1" t="s">
        <v>15623</v>
      </c>
      <c r="M1483" s="42">
        <v>1</v>
      </c>
      <c r="N1483" s="42">
        <v>1</v>
      </c>
      <c r="O1483" s="1" t="s">
        <v>15616</v>
      </c>
    </row>
    <row r="1484" spans="1:15" x14ac:dyDescent="0.25">
      <c r="A1484">
        <v>1488</v>
      </c>
      <c r="B1484" t="s">
        <v>7764</v>
      </c>
      <c r="C1484" t="s">
        <v>7557</v>
      </c>
      <c r="D1484" t="s">
        <v>11912</v>
      </c>
      <c r="E1484" s="65">
        <f t="shared" si="92"/>
        <v>41625</v>
      </c>
      <c r="F1484">
        <f t="shared" si="93"/>
        <v>2013</v>
      </c>
      <c r="G1484">
        <f t="shared" si="94"/>
        <v>12</v>
      </c>
      <c r="H1484">
        <f t="shared" si="95"/>
        <v>2</v>
      </c>
      <c r="I1484" s="1" t="s">
        <v>15622</v>
      </c>
      <c r="J1484" s="1" t="s">
        <v>17051</v>
      </c>
      <c r="K1484" s="1" t="s">
        <v>17125</v>
      </c>
      <c r="L1484" s="1" t="s">
        <v>15623</v>
      </c>
      <c r="M1484" s="42">
        <v>1</v>
      </c>
      <c r="N1484" s="42">
        <v>0.17</v>
      </c>
      <c r="O1484" s="1" t="s">
        <v>15615</v>
      </c>
    </row>
    <row r="1485" spans="1:15" x14ac:dyDescent="0.25">
      <c r="A1485">
        <v>1489</v>
      </c>
      <c r="B1485" t="s">
        <v>10210</v>
      </c>
      <c r="C1485" t="s">
        <v>5169</v>
      </c>
      <c r="D1485" t="s">
        <v>11912</v>
      </c>
      <c r="E1485" s="65">
        <f t="shared" si="92"/>
        <v>41625</v>
      </c>
      <c r="F1485">
        <f t="shared" si="93"/>
        <v>2013</v>
      </c>
      <c r="G1485">
        <f t="shared" si="94"/>
        <v>12</v>
      </c>
      <c r="H1485">
        <f t="shared" si="95"/>
        <v>2</v>
      </c>
      <c r="I1485" s="1" t="s">
        <v>15622</v>
      </c>
      <c r="J1485" s="1" t="s">
        <v>17051</v>
      </c>
      <c r="K1485" s="1" t="s">
        <v>17125</v>
      </c>
      <c r="L1485" s="1" t="s">
        <v>15623</v>
      </c>
      <c r="M1485" s="42">
        <v>0.5</v>
      </c>
      <c r="N1485" s="42">
        <v>0.9</v>
      </c>
      <c r="O1485" s="1" t="s">
        <v>15615</v>
      </c>
    </row>
    <row r="1486" spans="1:15" x14ac:dyDescent="0.25">
      <c r="A1486">
        <v>1490</v>
      </c>
      <c r="B1486" t="s">
        <v>9131</v>
      </c>
      <c r="C1486" t="s">
        <v>6222</v>
      </c>
      <c r="D1486" t="s">
        <v>11912</v>
      </c>
      <c r="E1486" s="65">
        <f t="shared" si="92"/>
        <v>41625</v>
      </c>
      <c r="F1486">
        <f t="shared" si="93"/>
        <v>2013</v>
      </c>
      <c r="G1486">
        <f t="shared" si="94"/>
        <v>12</v>
      </c>
      <c r="H1486">
        <f t="shared" si="95"/>
        <v>2</v>
      </c>
      <c r="I1486" s="1" t="s">
        <v>15622</v>
      </c>
      <c r="J1486" s="1" t="s">
        <v>17051</v>
      </c>
      <c r="K1486" s="1" t="s">
        <v>17125</v>
      </c>
      <c r="L1486" s="1" t="s">
        <v>15623</v>
      </c>
      <c r="M1486" s="42">
        <v>0.8</v>
      </c>
      <c r="N1486" s="42">
        <v>0.28999999999999998</v>
      </c>
      <c r="O1486" s="1" t="s">
        <v>15615</v>
      </c>
    </row>
    <row r="1487" spans="1:15" x14ac:dyDescent="0.25">
      <c r="A1487">
        <v>1491</v>
      </c>
      <c r="B1487" t="s">
        <v>10014</v>
      </c>
      <c r="C1487" t="s">
        <v>5359</v>
      </c>
      <c r="D1487" t="s">
        <v>11913</v>
      </c>
      <c r="E1487" s="65">
        <f t="shared" si="92"/>
        <v>41626</v>
      </c>
      <c r="F1487">
        <f t="shared" si="93"/>
        <v>2013</v>
      </c>
      <c r="G1487">
        <f t="shared" si="94"/>
        <v>12</v>
      </c>
      <c r="H1487">
        <f t="shared" si="95"/>
        <v>3</v>
      </c>
      <c r="I1487" s="1" t="s">
        <v>15752</v>
      </c>
      <c r="J1487" s="1" t="s">
        <v>17092</v>
      </c>
      <c r="K1487" s="1" t="s">
        <v>17141</v>
      </c>
      <c r="L1487" s="1" t="s">
        <v>15626</v>
      </c>
      <c r="M1487" s="42">
        <v>1</v>
      </c>
      <c r="N1487" s="42">
        <v>0.97</v>
      </c>
      <c r="O1487" s="1" t="s">
        <v>15615</v>
      </c>
    </row>
    <row r="1488" spans="1:15" x14ac:dyDescent="0.25">
      <c r="A1488">
        <v>1492</v>
      </c>
      <c r="B1488" t="s">
        <v>10925</v>
      </c>
      <c r="C1488" t="s">
        <v>4469</v>
      </c>
      <c r="D1488" t="s">
        <v>11913</v>
      </c>
      <c r="E1488" s="65">
        <f t="shared" si="92"/>
        <v>41626</v>
      </c>
      <c r="F1488">
        <f t="shared" si="93"/>
        <v>2013</v>
      </c>
      <c r="G1488">
        <f t="shared" si="94"/>
        <v>12</v>
      </c>
      <c r="H1488">
        <f t="shared" si="95"/>
        <v>3</v>
      </c>
      <c r="I1488" s="1" t="s">
        <v>15622</v>
      </c>
      <c r="J1488" s="1" t="s">
        <v>17051</v>
      </c>
      <c r="K1488" s="1" t="s">
        <v>17125</v>
      </c>
      <c r="L1488" s="1" t="s">
        <v>15626</v>
      </c>
      <c r="M1488" s="42">
        <v>1</v>
      </c>
      <c r="N1488" s="42">
        <v>0.84</v>
      </c>
      <c r="O1488" s="1" t="s">
        <v>15616</v>
      </c>
    </row>
    <row r="1489" spans="1:15" x14ac:dyDescent="0.25">
      <c r="A1489">
        <v>1493</v>
      </c>
      <c r="B1489" t="s">
        <v>8346</v>
      </c>
      <c r="C1489" t="s">
        <v>6992</v>
      </c>
      <c r="D1489" t="s">
        <v>11913</v>
      </c>
      <c r="E1489" s="65">
        <f t="shared" si="92"/>
        <v>41626</v>
      </c>
      <c r="F1489">
        <f t="shared" si="93"/>
        <v>2013</v>
      </c>
      <c r="G1489">
        <f t="shared" si="94"/>
        <v>12</v>
      </c>
      <c r="H1489">
        <f t="shared" si="95"/>
        <v>3</v>
      </c>
      <c r="I1489" s="1" t="s">
        <v>15670</v>
      </c>
      <c r="J1489" s="1" t="s">
        <v>17051</v>
      </c>
      <c r="K1489" s="1" t="s">
        <v>17125</v>
      </c>
      <c r="L1489" s="1" t="s">
        <v>15624</v>
      </c>
      <c r="M1489" s="42">
        <v>0.72</v>
      </c>
      <c r="N1489" s="42">
        <v>0.9</v>
      </c>
      <c r="O1489" s="1" t="s">
        <v>15615</v>
      </c>
    </row>
    <row r="1490" spans="1:15" x14ac:dyDescent="0.25">
      <c r="A1490">
        <v>1494</v>
      </c>
      <c r="B1490" t="s">
        <v>9172</v>
      </c>
      <c r="C1490" t="s">
        <v>6181</v>
      </c>
      <c r="D1490" t="s">
        <v>16647</v>
      </c>
      <c r="E1490" s="65">
        <f t="shared" si="92"/>
        <v>41627</v>
      </c>
      <c r="F1490">
        <f t="shared" si="93"/>
        <v>2013</v>
      </c>
      <c r="G1490">
        <f t="shared" si="94"/>
        <v>12</v>
      </c>
      <c r="H1490">
        <f t="shared" si="95"/>
        <v>4</v>
      </c>
      <c r="I1490" s="1" t="s">
        <v>15622</v>
      </c>
      <c r="J1490" s="1" t="s">
        <v>17051</v>
      </c>
      <c r="K1490" s="1" t="s">
        <v>17125</v>
      </c>
      <c r="L1490" s="1" t="s">
        <v>15624</v>
      </c>
      <c r="M1490" s="42">
        <v>0.9</v>
      </c>
      <c r="N1490" s="42">
        <v>0.85</v>
      </c>
      <c r="O1490" s="1" t="s">
        <v>15615</v>
      </c>
    </row>
    <row r="1491" spans="1:15" x14ac:dyDescent="0.25">
      <c r="A1491">
        <v>1495</v>
      </c>
      <c r="B1491" t="s">
        <v>10397</v>
      </c>
      <c r="C1491" t="s">
        <v>4982</v>
      </c>
      <c r="D1491" t="s">
        <v>16647</v>
      </c>
      <c r="E1491" s="65">
        <f t="shared" si="92"/>
        <v>41627</v>
      </c>
      <c r="F1491">
        <f t="shared" si="93"/>
        <v>2013</v>
      </c>
      <c r="G1491">
        <f t="shared" si="94"/>
        <v>12</v>
      </c>
      <c r="H1491">
        <f t="shared" si="95"/>
        <v>4</v>
      </c>
      <c r="I1491" s="1" t="s">
        <v>15622</v>
      </c>
      <c r="J1491" s="1" t="s">
        <v>17051</v>
      </c>
      <c r="K1491" s="1" t="s">
        <v>17125</v>
      </c>
      <c r="L1491" s="1" t="s">
        <v>15623</v>
      </c>
      <c r="M1491" s="42">
        <v>0.59</v>
      </c>
      <c r="N1491" s="42">
        <v>0.65</v>
      </c>
      <c r="O1491" s="1" t="s">
        <v>15615</v>
      </c>
    </row>
    <row r="1492" spans="1:15" x14ac:dyDescent="0.25">
      <c r="A1492">
        <v>1496</v>
      </c>
      <c r="B1492" t="s">
        <v>7876</v>
      </c>
      <c r="C1492" t="s">
        <v>7452</v>
      </c>
      <c r="D1492" t="s">
        <v>16648</v>
      </c>
      <c r="E1492" s="65">
        <f t="shared" si="92"/>
        <v>41629</v>
      </c>
      <c r="F1492">
        <f t="shared" si="93"/>
        <v>2013</v>
      </c>
      <c r="G1492">
        <f t="shared" si="94"/>
        <v>12</v>
      </c>
      <c r="H1492">
        <f t="shared" si="95"/>
        <v>6</v>
      </c>
      <c r="I1492" s="1" t="s">
        <v>15622</v>
      </c>
      <c r="J1492" s="1" t="s">
        <v>17051</v>
      </c>
      <c r="K1492" s="1" t="s">
        <v>17125</v>
      </c>
      <c r="L1492" s="1" t="s">
        <v>15626</v>
      </c>
      <c r="M1492" s="42">
        <v>0.81</v>
      </c>
      <c r="N1492" s="42">
        <v>0.85</v>
      </c>
      <c r="O1492" s="1" t="s">
        <v>15615</v>
      </c>
    </row>
    <row r="1493" spans="1:15" x14ac:dyDescent="0.25">
      <c r="A1493">
        <v>1497</v>
      </c>
      <c r="B1493" t="s">
        <v>10754</v>
      </c>
      <c r="C1493" t="s">
        <v>4636</v>
      </c>
      <c r="D1493" t="s">
        <v>16648</v>
      </c>
      <c r="E1493" s="65">
        <f t="shared" si="92"/>
        <v>41629</v>
      </c>
      <c r="F1493">
        <f t="shared" si="93"/>
        <v>2013</v>
      </c>
      <c r="G1493">
        <f t="shared" si="94"/>
        <v>12</v>
      </c>
      <c r="H1493">
        <f t="shared" si="95"/>
        <v>6</v>
      </c>
      <c r="I1493" s="1" t="s">
        <v>15622</v>
      </c>
      <c r="J1493" s="1" t="s">
        <v>17051</v>
      </c>
      <c r="K1493" s="1" t="s">
        <v>17125</v>
      </c>
      <c r="L1493" s="1" t="s">
        <v>15626</v>
      </c>
      <c r="M1493" s="42">
        <v>1</v>
      </c>
      <c r="N1493" s="42">
        <v>0.98</v>
      </c>
      <c r="O1493" s="1" t="s">
        <v>15615</v>
      </c>
    </row>
    <row r="1494" spans="1:15" x14ac:dyDescent="0.25">
      <c r="A1494">
        <v>1498</v>
      </c>
      <c r="B1494" t="s">
        <v>10266</v>
      </c>
      <c r="C1494" t="s">
        <v>5113</v>
      </c>
      <c r="D1494" t="s">
        <v>16649</v>
      </c>
      <c r="E1494" s="65">
        <f t="shared" si="92"/>
        <v>41630</v>
      </c>
      <c r="F1494">
        <f t="shared" si="93"/>
        <v>2013</v>
      </c>
      <c r="G1494">
        <f t="shared" si="94"/>
        <v>12</v>
      </c>
      <c r="H1494">
        <f t="shared" si="95"/>
        <v>7</v>
      </c>
      <c r="I1494" s="1" t="s">
        <v>15622</v>
      </c>
      <c r="J1494" s="1" t="s">
        <v>17051</v>
      </c>
      <c r="K1494" s="1" t="s">
        <v>17125</v>
      </c>
      <c r="L1494" s="1" t="s">
        <v>15623</v>
      </c>
      <c r="M1494" s="42">
        <v>1</v>
      </c>
      <c r="N1494" s="42">
        <v>0.5</v>
      </c>
      <c r="O1494" s="1" t="s">
        <v>15615</v>
      </c>
    </row>
    <row r="1495" spans="1:15" x14ac:dyDescent="0.25">
      <c r="A1495">
        <v>1499</v>
      </c>
      <c r="B1495" t="s">
        <v>8571</v>
      </c>
      <c r="C1495" t="s">
        <v>6776</v>
      </c>
      <c r="D1495" t="s">
        <v>16649</v>
      </c>
      <c r="E1495" s="65">
        <f t="shared" si="92"/>
        <v>41630</v>
      </c>
      <c r="F1495">
        <f t="shared" si="93"/>
        <v>2013</v>
      </c>
      <c r="G1495">
        <f t="shared" si="94"/>
        <v>12</v>
      </c>
      <c r="H1495">
        <f t="shared" si="95"/>
        <v>7</v>
      </c>
      <c r="I1495" s="1" t="s">
        <v>15622</v>
      </c>
      <c r="J1495" s="1" t="s">
        <v>17051</v>
      </c>
      <c r="K1495" s="1" t="s">
        <v>17125</v>
      </c>
      <c r="L1495" s="1" t="s">
        <v>15626</v>
      </c>
      <c r="M1495" s="42">
        <v>1</v>
      </c>
      <c r="N1495" s="42">
        <v>0.97</v>
      </c>
      <c r="O1495" s="1" t="s">
        <v>15615</v>
      </c>
    </row>
    <row r="1496" spans="1:15" x14ac:dyDescent="0.25">
      <c r="A1496">
        <v>1500</v>
      </c>
      <c r="B1496" t="s">
        <v>8430</v>
      </c>
      <c r="C1496" t="s">
        <v>6912</v>
      </c>
      <c r="D1496" t="s">
        <v>16650</v>
      </c>
      <c r="E1496" s="65">
        <f t="shared" si="92"/>
        <v>41631</v>
      </c>
      <c r="F1496">
        <f t="shared" si="93"/>
        <v>2013</v>
      </c>
      <c r="G1496">
        <f t="shared" si="94"/>
        <v>12</v>
      </c>
      <c r="H1496">
        <f t="shared" si="95"/>
        <v>1</v>
      </c>
      <c r="I1496" s="1" t="s">
        <v>15622</v>
      </c>
      <c r="J1496" s="1" t="s">
        <v>17051</v>
      </c>
      <c r="K1496" s="1" t="s">
        <v>17125</v>
      </c>
      <c r="L1496" s="1" t="s">
        <v>15628</v>
      </c>
      <c r="M1496" s="42">
        <v>0</v>
      </c>
      <c r="N1496" s="42">
        <v>0.83</v>
      </c>
      <c r="O1496" s="1" t="s">
        <v>15616</v>
      </c>
    </row>
    <row r="1497" spans="1:15" x14ac:dyDescent="0.25">
      <c r="A1497">
        <v>1501</v>
      </c>
      <c r="B1497" t="s">
        <v>11588</v>
      </c>
      <c r="C1497" t="s">
        <v>3817</v>
      </c>
      <c r="D1497" t="s">
        <v>16650</v>
      </c>
      <c r="E1497" s="65">
        <f t="shared" si="92"/>
        <v>41631</v>
      </c>
      <c r="F1497">
        <f t="shared" si="93"/>
        <v>2013</v>
      </c>
      <c r="G1497">
        <f t="shared" si="94"/>
        <v>12</v>
      </c>
      <c r="H1497">
        <f t="shared" si="95"/>
        <v>1</v>
      </c>
      <c r="I1497" s="1" t="s">
        <v>15622</v>
      </c>
      <c r="J1497" s="1" t="s">
        <v>17051</v>
      </c>
      <c r="K1497" s="1" t="s">
        <v>17125</v>
      </c>
      <c r="L1497" s="1" t="s">
        <v>15624</v>
      </c>
      <c r="M1497" s="42">
        <v>1</v>
      </c>
      <c r="N1497" s="42">
        <v>0.75</v>
      </c>
      <c r="O1497" s="1" t="s">
        <v>15615</v>
      </c>
    </row>
    <row r="1498" spans="1:15" x14ac:dyDescent="0.25">
      <c r="A1498">
        <v>1502</v>
      </c>
      <c r="B1498" t="s">
        <v>9703</v>
      </c>
      <c r="C1498" t="s">
        <v>5661</v>
      </c>
      <c r="D1498" t="s">
        <v>16651</v>
      </c>
      <c r="E1498" s="65">
        <f t="shared" si="92"/>
        <v>41635</v>
      </c>
      <c r="F1498">
        <f t="shared" si="93"/>
        <v>2013</v>
      </c>
      <c r="G1498">
        <f t="shared" si="94"/>
        <v>12</v>
      </c>
      <c r="H1498">
        <f t="shared" si="95"/>
        <v>5</v>
      </c>
      <c r="I1498" s="1" t="s">
        <v>15622</v>
      </c>
      <c r="J1498" s="1" t="s">
        <v>17051</v>
      </c>
      <c r="K1498" s="1" t="s">
        <v>17125</v>
      </c>
      <c r="L1498" s="1" t="s">
        <v>15624</v>
      </c>
      <c r="M1498" s="42">
        <v>1</v>
      </c>
      <c r="N1498" s="42">
        <v>0.99</v>
      </c>
      <c r="O1498" s="1" t="s">
        <v>15616</v>
      </c>
    </row>
    <row r="1499" spans="1:15" x14ac:dyDescent="0.25">
      <c r="A1499">
        <v>1503</v>
      </c>
      <c r="B1499" t="s">
        <v>9356</v>
      </c>
      <c r="C1499" t="s">
        <v>6001</v>
      </c>
      <c r="D1499" t="s">
        <v>16652</v>
      </c>
      <c r="E1499" s="65">
        <f t="shared" si="92"/>
        <v>41636</v>
      </c>
      <c r="F1499">
        <f t="shared" si="93"/>
        <v>2013</v>
      </c>
      <c r="G1499">
        <f t="shared" si="94"/>
        <v>12</v>
      </c>
      <c r="H1499">
        <f t="shared" si="95"/>
        <v>6</v>
      </c>
      <c r="I1499" s="1" t="s">
        <v>15622</v>
      </c>
      <c r="J1499" s="1" t="s">
        <v>17051</v>
      </c>
      <c r="K1499" s="1" t="s">
        <v>17125</v>
      </c>
      <c r="L1499" s="1" t="s">
        <v>15623</v>
      </c>
      <c r="M1499" s="42">
        <v>1</v>
      </c>
      <c r="N1499" s="42">
        <v>0.1</v>
      </c>
      <c r="O1499" s="1" t="s">
        <v>15616</v>
      </c>
    </row>
    <row r="1500" spans="1:15" x14ac:dyDescent="0.25">
      <c r="A1500">
        <v>1504</v>
      </c>
      <c r="B1500" t="s">
        <v>10789</v>
      </c>
      <c r="C1500" t="s">
        <v>4603</v>
      </c>
      <c r="D1500" t="s">
        <v>16653</v>
      </c>
      <c r="E1500" s="65">
        <f t="shared" si="92"/>
        <v>41638</v>
      </c>
      <c r="F1500">
        <f t="shared" si="93"/>
        <v>2013</v>
      </c>
      <c r="G1500">
        <f t="shared" si="94"/>
        <v>12</v>
      </c>
      <c r="H1500">
        <f t="shared" si="95"/>
        <v>1</v>
      </c>
      <c r="I1500" s="1" t="s">
        <v>15622</v>
      </c>
      <c r="J1500" s="1" t="s">
        <v>17051</v>
      </c>
      <c r="K1500" s="1" t="s">
        <v>17125</v>
      </c>
      <c r="L1500" s="1" t="s">
        <v>15624</v>
      </c>
      <c r="M1500" s="42">
        <v>1</v>
      </c>
      <c r="N1500" s="42">
        <v>1</v>
      </c>
      <c r="O1500" s="1" t="s">
        <v>15616</v>
      </c>
    </row>
    <row r="1501" spans="1:15" x14ac:dyDescent="0.25">
      <c r="A1501">
        <v>1505</v>
      </c>
      <c r="B1501" t="s">
        <v>10713</v>
      </c>
      <c r="C1501" t="s">
        <v>4674</v>
      </c>
      <c r="D1501" t="s">
        <v>16653</v>
      </c>
      <c r="E1501" s="65">
        <f t="shared" si="92"/>
        <v>41638</v>
      </c>
      <c r="F1501">
        <f t="shared" si="93"/>
        <v>2013</v>
      </c>
      <c r="G1501">
        <f t="shared" si="94"/>
        <v>12</v>
      </c>
      <c r="H1501">
        <f t="shared" si="95"/>
        <v>1</v>
      </c>
      <c r="I1501" s="1" t="s">
        <v>15622</v>
      </c>
      <c r="J1501" s="1" t="s">
        <v>17051</v>
      </c>
      <c r="K1501" s="1" t="s">
        <v>17125</v>
      </c>
      <c r="L1501" s="1" t="s">
        <v>15626</v>
      </c>
      <c r="M1501" s="42">
        <v>0.92</v>
      </c>
      <c r="N1501" s="42">
        <v>1</v>
      </c>
      <c r="O1501" s="1" t="s">
        <v>15615</v>
      </c>
    </row>
    <row r="1502" spans="1:15" x14ac:dyDescent="0.25">
      <c r="A1502">
        <v>1506</v>
      </c>
      <c r="B1502" t="s">
        <v>11166</v>
      </c>
      <c r="C1502" t="s">
        <v>4234</v>
      </c>
      <c r="D1502" t="s">
        <v>11914</v>
      </c>
      <c r="E1502" s="65">
        <f t="shared" si="92"/>
        <v>41640</v>
      </c>
      <c r="F1502">
        <f t="shared" si="93"/>
        <v>2014</v>
      </c>
      <c r="G1502">
        <f t="shared" si="94"/>
        <v>1</v>
      </c>
      <c r="H1502">
        <f t="shared" si="95"/>
        <v>3</v>
      </c>
      <c r="I1502" s="1" t="s">
        <v>15622</v>
      </c>
      <c r="J1502" s="1" t="s">
        <v>17051</v>
      </c>
      <c r="K1502" s="1" t="s">
        <v>17125</v>
      </c>
      <c r="L1502" s="1" t="s">
        <v>15624</v>
      </c>
      <c r="M1502" s="42">
        <v>1</v>
      </c>
      <c r="N1502" s="42">
        <v>0.92</v>
      </c>
      <c r="O1502" s="1" t="s">
        <v>15616</v>
      </c>
    </row>
    <row r="1503" spans="1:15" x14ac:dyDescent="0.25">
      <c r="A1503">
        <v>1507</v>
      </c>
      <c r="B1503" t="s">
        <v>10442</v>
      </c>
      <c r="C1503" t="s">
        <v>4939</v>
      </c>
      <c r="D1503" t="s">
        <v>11915</v>
      </c>
      <c r="E1503" s="65">
        <f t="shared" si="92"/>
        <v>41641</v>
      </c>
      <c r="F1503">
        <f t="shared" si="93"/>
        <v>2014</v>
      </c>
      <c r="G1503">
        <f t="shared" si="94"/>
        <v>1</v>
      </c>
      <c r="H1503">
        <f t="shared" si="95"/>
        <v>4</v>
      </c>
      <c r="I1503" s="1" t="s">
        <v>15622</v>
      </c>
      <c r="J1503" s="1" t="s">
        <v>17051</v>
      </c>
      <c r="K1503" s="1" t="s">
        <v>17125</v>
      </c>
      <c r="L1503" s="1" t="s">
        <v>15628</v>
      </c>
      <c r="M1503" s="42">
        <v>0.4</v>
      </c>
      <c r="N1503" s="42">
        <v>0.53</v>
      </c>
      <c r="O1503" s="1" t="s">
        <v>15615</v>
      </c>
    </row>
    <row r="1504" spans="1:15" x14ac:dyDescent="0.25">
      <c r="A1504">
        <v>1508</v>
      </c>
      <c r="B1504" t="s">
        <v>8507</v>
      </c>
      <c r="C1504" t="s">
        <v>6837</v>
      </c>
      <c r="D1504" t="s">
        <v>11916</v>
      </c>
      <c r="E1504" s="65">
        <f t="shared" si="92"/>
        <v>41642</v>
      </c>
      <c r="F1504">
        <f t="shared" si="93"/>
        <v>2014</v>
      </c>
      <c r="G1504">
        <f t="shared" si="94"/>
        <v>1</v>
      </c>
      <c r="H1504">
        <f t="shared" si="95"/>
        <v>5</v>
      </c>
      <c r="I1504" s="1" t="s">
        <v>15622</v>
      </c>
      <c r="J1504" s="1" t="s">
        <v>17051</v>
      </c>
      <c r="K1504" s="1" t="s">
        <v>17125</v>
      </c>
      <c r="L1504" s="1" t="s">
        <v>15626</v>
      </c>
      <c r="M1504" s="42">
        <v>1</v>
      </c>
      <c r="N1504" s="42">
        <v>1</v>
      </c>
      <c r="O1504" s="1" t="s">
        <v>15616</v>
      </c>
    </row>
    <row r="1505" spans="1:15" x14ac:dyDescent="0.25">
      <c r="A1505">
        <v>1509</v>
      </c>
      <c r="B1505" t="s">
        <v>11796</v>
      </c>
      <c r="C1505" t="s">
        <v>3615</v>
      </c>
      <c r="D1505" t="s">
        <v>11916</v>
      </c>
      <c r="E1505" s="65">
        <f t="shared" si="92"/>
        <v>41642</v>
      </c>
      <c r="F1505">
        <f t="shared" si="93"/>
        <v>2014</v>
      </c>
      <c r="G1505">
        <f t="shared" si="94"/>
        <v>1</v>
      </c>
      <c r="H1505">
        <f t="shared" si="95"/>
        <v>5</v>
      </c>
      <c r="I1505" s="1" t="s">
        <v>15622</v>
      </c>
      <c r="J1505" s="1" t="s">
        <v>17051</v>
      </c>
      <c r="K1505" s="1" t="s">
        <v>17125</v>
      </c>
      <c r="L1505" s="1" t="s">
        <v>15626</v>
      </c>
      <c r="M1505" s="42">
        <v>1</v>
      </c>
      <c r="N1505" s="42">
        <v>0.86</v>
      </c>
      <c r="O1505" s="1" t="s">
        <v>15616</v>
      </c>
    </row>
    <row r="1506" spans="1:15" x14ac:dyDescent="0.25">
      <c r="A1506">
        <v>1510</v>
      </c>
      <c r="B1506" t="s">
        <v>11179</v>
      </c>
      <c r="C1506" t="s">
        <v>4221</v>
      </c>
      <c r="D1506" t="s">
        <v>11916</v>
      </c>
      <c r="E1506" s="65">
        <f t="shared" si="92"/>
        <v>41642</v>
      </c>
      <c r="F1506">
        <f t="shared" si="93"/>
        <v>2014</v>
      </c>
      <c r="G1506">
        <f t="shared" si="94"/>
        <v>1</v>
      </c>
      <c r="H1506">
        <f t="shared" si="95"/>
        <v>5</v>
      </c>
      <c r="I1506" s="1" t="s">
        <v>15625</v>
      </c>
      <c r="J1506" s="1" t="s">
        <v>17051</v>
      </c>
      <c r="K1506" s="1" t="s">
        <v>17125</v>
      </c>
      <c r="L1506" s="1" t="s">
        <v>15626</v>
      </c>
      <c r="M1506" s="42">
        <v>1</v>
      </c>
      <c r="N1506" s="42">
        <v>1</v>
      </c>
      <c r="O1506" s="1" t="s">
        <v>15615</v>
      </c>
    </row>
    <row r="1507" spans="1:15" x14ac:dyDescent="0.25">
      <c r="A1507">
        <v>1511</v>
      </c>
      <c r="B1507" t="s">
        <v>9147</v>
      </c>
      <c r="C1507" t="s">
        <v>6206</v>
      </c>
      <c r="D1507" t="s">
        <v>11916</v>
      </c>
      <c r="E1507" s="65">
        <f t="shared" si="92"/>
        <v>41642</v>
      </c>
      <c r="F1507">
        <f t="shared" si="93"/>
        <v>2014</v>
      </c>
      <c r="G1507">
        <f t="shared" si="94"/>
        <v>1</v>
      </c>
      <c r="H1507">
        <f t="shared" si="95"/>
        <v>5</v>
      </c>
      <c r="I1507" s="1" t="s">
        <v>15622</v>
      </c>
      <c r="J1507" s="1" t="s">
        <v>17051</v>
      </c>
      <c r="K1507" s="1" t="s">
        <v>17125</v>
      </c>
      <c r="L1507" s="1" t="s">
        <v>15626</v>
      </c>
      <c r="M1507" s="42">
        <v>0.9</v>
      </c>
      <c r="N1507" s="42">
        <v>0.35</v>
      </c>
      <c r="O1507" s="1" t="s">
        <v>15616</v>
      </c>
    </row>
    <row r="1508" spans="1:15" x14ac:dyDescent="0.25">
      <c r="A1508">
        <v>1512</v>
      </c>
      <c r="B1508" t="s">
        <v>11470</v>
      </c>
      <c r="C1508" t="s">
        <v>3932</v>
      </c>
      <c r="D1508" t="s">
        <v>16654</v>
      </c>
      <c r="E1508" s="65">
        <f t="shared" si="92"/>
        <v>41645</v>
      </c>
      <c r="F1508">
        <f t="shared" si="93"/>
        <v>2014</v>
      </c>
      <c r="G1508">
        <f t="shared" si="94"/>
        <v>1</v>
      </c>
      <c r="H1508">
        <f t="shared" si="95"/>
        <v>1</v>
      </c>
      <c r="I1508" s="1" t="s">
        <v>15818</v>
      </c>
      <c r="J1508" s="1" t="s">
        <v>17093</v>
      </c>
      <c r="K1508" s="1" t="s">
        <v>17125</v>
      </c>
      <c r="L1508" s="1" t="s">
        <v>15624</v>
      </c>
      <c r="M1508" s="42">
        <v>1</v>
      </c>
      <c r="N1508" s="42">
        <v>0.86</v>
      </c>
      <c r="O1508" s="1" t="s">
        <v>15616</v>
      </c>
    </row>
    <row r="1509" spans="1:15" x14ac:dyDescent="0.25">
      <c r="A1509">
        <v>1513</v>
      </c>
      <c r="B1509" t="s">
        <v>8937</v>
      </c>
      <c r="C1509" t="s">
        <v>6416</v>
      </c>
      <c r="D1509" t="s">
        <v>16655</v>
      </c>
      <c r="E1509" s="65">
        <f t="shared" si="92"/>
        <v>41646</v>
      </c>
      <c r="F1509">
        <f t="shared" si="93"/>
        <v>2014</v>
      </c>
      <c r="G1509">
        <f t="shared" si="94"/>
        <v>1</v>
      </c>
      <c r="H1509">
        <f t="shared" si="95"/>
        <v>2</v>
      </c>
      <c r="I1509" s="1" t="s">
        <v>15622</v>
      </c>
      <c r="J1509" s="1" t="s">
        <v>17051</v>
      </c>
      <c r="K1509" s="1" t="s">
        <v>17125</v>
      </c>
      <c r="L1509" s="1" t="s">
        <v>15624</v>
      </c>
      <c r="M1509" s="42">
        <v>1</v>
      </c>
      <c r="N1509" s="42">
        <v>0.5</v>
      </c>
      <c r="O1509" s="1" t="s">
        <v>15615</v>
      </c>
    </row>
    <row r="1510" spans="1:15" x14ac:dyDescent="0.25">
      <c r="A1510">
        <v>1514</v>
      </c>
      <c r="B1510" t="s">
        <v>10781</v>
      </c>
      <c r="C1510" t="s">
        <v>4609</v>
      </c>
      <c r="D1510" t="s">
        <v>16655</v>
      </c>
      <c r="E1510" s="65">
        <f t="shared" si="92"/>
        <v>41646</v>
      </c>
      <c r="F1510">
        <f t="shared" si="93"/>
        <v>2014</v>
      </c>
      <c r="G1510">
        <f t="shared" si="94"/>
        <v>1</v>
      </c>
      <c r="H1510">
        <f t="shared" si="95"/>
        <v>2</v>
      </c>
      <c r="I1510" s="1" t="s">
        <v>15622</v>
      </c>
      <c r="J1510" s="1" t="s">
        <v>17051</v>
      </c>
      <c r="K1510" s="1" t="s">
        <v>17125</v>
      </c>
      <c r="L1510" s="1" t="s">
        <v>15626</v>
      </c>
      <c r="M1510" s="42">
        <v>1</v>
      </c>
      <c r="N1510" s="42">
        <v>0.83</v>
      </c>
      <c r="O1510" s="1" t="s">
        <v>15615</v>
      </c>
    </row>
    <row r="1511" spans="1:15" x14ac:dyDescent="0.25">
      <c r="A1511">
        <v>1515</v>
      </c>
      <c r="B1511" t="s">
        <v>10638</v>
      </c>
      <c r="C1511" t="s">
        <v>4748</v>
      </c>
      <c r="D1511" t="s">
        <v>16656</v>
      </c>
      <c r="E1511" s="65">
        <f t="shared" si="92"/>
        <v>41649</v>
      </c>
      <c r="F1511">
        <f t="shared" si="93"/>
        <v>2014</v>
      </c>
      <c r="G1511">
        <f t="shared" si="94"/>
        <v>1</v>
      </c>
      <c r="H1511">
        <f t="shared" si="95"/>
        <v>5</v>
      </c>
      <c r="I1511" s="1" t="s">
        <v>15622</v>
      </c>
      <c r="J1511" s="1" t="s">
        <v>17051</v>
      </c>
      <c r="K1511" s="1" t="s">
        <v>17125</v>
      </c>
      <c r="L1511" s="1" t="s">
        <v>15623</v>
      </c>
      <c r="M1511" s="42">
        <v>0.8</v>
      </c>
      <c r="N1511" s="42">
        <v>0.46</v>
      </c>
      <c r="O1511" s="1" t="s">
        <v>15615</v>
      </c>
    </row>
    <row r="1512" spans="1:15" x14ac:dyDescent="0.25">
      <c r="A1512">
        <v>1516</v>
      </c>
      <c r="B1512" t="s">
        <v>8408</v>
      </c>
      <c r="C1512" t="s">
        <v>6934</v>
      </c>
      <c r="D1512" t="s">
        <v>16657</v>
      </c>
      <c r="E1512" s="65">
        <f t="shared" si="92"/>
        <v>41652</v>
      </c>
      <c r="F1512">
        <f t="shared" si="93"/>
        <v>2014</v>
      </c>
      <c r="G1512">
        <f t="shared" si="94"/>
        <v>1</v>
      </c>
      <c r="H1512">
        <f t="shared" si="95"/>
        <v>1</v>
      </c>
      <c r="I1512" s="1" t="s">
        <v>15622</v>
      </c>
      <c r="J1512" s="1" t="s">
        <v>17051</v>
      </c>
      <c r="K1512" s="1" t="s">
        <v>17125</v>
      </c>
      <c r="L1512" s="1" t="s">
        <v>15626</v>
      </c>
      <c r="M1512" s="42">
        <v>1</v>
      </c>
      <c r="N1512" s="42">
        <v>1</v>
      </c>
      <c r="O1512" s="1" t="s">
        <v>15616</v>
      </c>
    </row>
    <row r="1513" spans="1:15" x14ac:dyDescent="0.25">
      <c r="A1513">
        <v>1517</v>
      </c>
      <c r="B1513" t="s">
        <v>8479</v>
      </c>
      <c r="C1513" t="s">
        <v>6865</v>
      </c>
      <c r="D1513" t="s">
        <v>16658</v>
      </c>
      <c r="E1513" s="65">
        <f t="shared" si="92"/>
        <v>41653</v>
      </c>
      <c r="F1513">
        <f t="shared" si="93"/>
        <v>2014</v>
      </c>
      <c r="G1513">
        <f t="shared" si="94"/>
        <v>1</v>
      </c>
      <c r="H1513">
        <f t="shared" si="95"/>
        <v>2</v>
      </c>
      <c r="I1513" s="1" t="s">
        <v>15622</v>
      </c>
      <c r="J1513" s="1" t="s">
        <v>17051</v>
      </c>
      <c r="K1513" s="1" t="s">
        <v>17125</v>
      </c>
      <c r="L1513" s="1" t="s">
        <v>15623</v>
      </c>
      <c r="M1513" s="42">
        <v>1</v>
      </c>
      <c r="N1513" s="42">
        <v>1</v>
      </c>
      <c r="O1513" s="1" t="s">
        <v>15616</v>
      </c>
    </row>
    <row r="1514" spans="1:15" x14ac:dyDescent="0.25">
      <c r="A1514">
        <v>1518</v>
      </c>
      <c r="B1514" t="s">
        <v>8140</v>
      </c>
      <c r="C1514" t="s">
        <v>7195</v>
      </c>
      <c r="D1514" t="s">
        <v>16658</v>
      </c>
      <c r="E1514" s="65">
        <f t="shared" si="92"/>
        <v>41653</v>
      </c>
      <c r="F1514">
        <f t="shared" si="93"/>
        <v>2014</v>
      </c>
      <c r="G1514">
        <f t="shared" si="94"/>
        <v>1</v>
      </c>
      <c r="H1514">
        <f t="shared" si="95"/>
        <v>2</v>
      </c>
      <c r="I1514" s="1" t="s">
        <v>15622</v>
      </c>
      <c r="J1514" s="1" t="s">
        <v>17051</v>
      </c>
      <c r="K1514" s="1" t="s">
        <v>17125</v>
      </c>
      <c r="L1514" s="1" t="s">
        <v>15624</v>
      </c>
      <c r="M1514" s="42">
        <v>0.69</v>
      </c>
      <c r="N1514" s="42">
        <v>0.79</v>
      </c>
      <c r="O1514" s="1" t="s">
        <v>15615</v>
      </c>
    </row>
    <row r="1515" spans="1:15" x14ac:dyDescent="0.25">
      <c r="A1515">
        <v>1519</v>
      </c>
      <c r="B1515" t="s">
        <v>11114</v>
      </c>
      <c r="C1515" t="s">
        <v>4285</v>
      </c>
      <c r="D1515" t="s">
        <v>16658</v>
      </c>
      <c r="E1515" s="65">
        <f t="shared" si="92"/>
        <v>41653</v>
      </c>
      <c r="F1515">
        <f t="shared" si="93"/>
        <v>2014</v>
      </c>
      <c r="G1515">
        <f t="shared" si="94"/>
        <v>1</v>
      </c>
      <c r="H1515">
        <f t="shared" si="95"/>
        <v>2</v>
      </c>
      <c r="I1515" s="1" t="s">
        <v>15622</v>
      </c>
      <c r="J1515" s="1" t="s">
        <v>17051</v>
      </c>
      <c r="K1515" s="1" t="s">
        <v>17125</v>
      </c>
      <c r="L1515" s="1" t="s">
        <v>15626</v>
      </c>
      <c r="M1515" s="42">
        <v>1</v>
      </c>
      <c r="N1515" s="42">
        <v>0.96</v>
      </c>
      <c r="O1515" s="1" t="s">
        <v>15616</v>
      </c>
    </row>
    <row r="1516" spans="1:15" x14ac:dyDescent="0.25">
      <c r="A1516">
        <v>1520</v>
      </c>
      <c r="B1516" t="s">
        <v>8971</v>
      </c>
      <c r="C1516" t="s">
        <v>6382</v>
      </c>
      <c r="D1516" t="s">
        <v>16658</v>
      </c>
      <c r="E1516" s="65">
        <f t="shared" si="92"/>
        <v>41653</v>
      </c>
      <c r="F1516">
        <f t="shared" si="93"/>
        <v>2014</v>
      </c>
      <c r="G1516">
        <f t="shared" si="94"/>
        <v>1</v>
      </c>
      <c r="H1516">
        <f t="shared" si="95"/>
        <v>2</v>
      </c>
      <c r="I1516" s="1" t="s">
        <v>15622</v>
      </c>
      <c r="J1516" s="1" t="s">
        <v>17051</v>
      </c>
      <c r="K1516" s="1" t="s">
        <v>17125</v>
      </c>
      <c r="L1516" s="1" t="s">
        <v>15624</v>
      </c>
      <c r="M1516" s="42">
        <v>1</v>
      </c>
      <c r="N1516" s="42">
        <v>0.82</v>
      </c>
      <c r="O1516" s="1" t="s">
        <v>15615</v>
      </c>
    </row>
    <row r="1517" spans="1:15" x14ac:dyDescent="0.25">
      <c r="A1517">
        <v>1521</v>
      </c>
      <c r="B1517" t="s">
        <v>11647</v>
      </c>
      <c r="C1517" t="s">
        <v>3758</v>
      </c>
      <c r="D1517" t="s">
        <v>16659</v>
      </c>
      <c r="E1517" s="65">
        <f t="shared" si="92"/>
        <v>41654</v>
      </c>
      <c r="F1517">
        <f t="shared" si="93"/>
        <v>2014</v>
      </c>
      <c r="G1517">
        <f t="shared" si="94"/>
        <v>1</v>
      </c>
      <c r="H1517">
        <f t="shared" si="95"/>
        <v>3</v>
      </c>
      <c r="I1517" s="1" t="s">
        <v>15622</v>
      </c>
      <c r="J1517" s="1" t="s">
        <v>17051</v>
      </c>
      <c r="K1517" s="1" t="s">
        <v>17125</v>
      </c>
      <c r="L1517" s="1" t="s">
        <v>15624</v>
      </c>
      <c r="M1517" s="42">
        <v>0.86</v>
      </c>
      <c r="N1517" s="42">
        <v>0.83</v>
      </c>
      <c r="O1517" s="1" t="s">
        <v>15615</v>
      </c>
    </row>
    <row r="1518" spans="1:15" x14ac:dyDescent="0.25">
      <c r="A1518">
        <v>1522</v>
      </c>
      <c r="B1518" t="s">
        <v>11187</v>
      </c>
      <c r="C1518" t="s">
        <v>4213</v>
      </c>
      <c r="D1518" t="s">
        <v>16660</v>
      </c>
      <c r="E1518" s="65">
        <f t="shared" si="92"/>
        <v>41655</v>
      </c>
      <c r="F1518">
        <f t="shared" si="93"/>
        <v>2014</v>
      </c>
      <c r="G1518">
        <f t="shared" si="94"/>
        <v>1</v>
      </c>
      <c r="H1518">
        <f t="shared" si="95"/>
        <v>4</v>
      </c>
      <c r="I1518" s="1" t="s">
        <v>15622</v>
      </c>
      <c r="J1518" s="1" t="s">
        <v>17051</v>
      </c>
      <c r="K1518" s="1" t="s">
        <v>17125</v>
      </c>
      <c r="L1518" s="1" t="s">
        <v>15623</v>
      </c>
      <c r="M1518" s="42">
        <v>0.8</v>
      </c>
      <c r="N1518" s="42">
        <v>0.67</v>
      </c>
      <c r="O1518" s="1" t="s">
        <v>15615</v>
      </c>
    </row>
    <row r="1519" spans="1:15" x14ac:dyDescent="0.25">
      <c r="A1519">
        <v>1523</v>
      </c>
      <c r="B1519" t="s">
        <v>8046</v>
      </c>
      <c r="C1519" t="s">
        <v>7286</v>
      </c>
      <c r="D1519" t="s">
        <v>16660</v>
      </c>
      <c r="E1519" s="65">
        <f t="shared" si="92"/>
        <v>41655</v>
      </c>
      <c r="F1519">
        <f t="shared" si="93"/>
        <v>2014</v>
      </c>
      <c r="G1519">
        <f t="shared" si="94"/>
        <v>1</v>
      </c>
      <c r="H1519">
        <f t="shared" si="95"/>
        <v>4</v>
      </c>
      <c r="I1519" s="1" t="s">
        <v>15622</v>
      </c>
      <c r="J1519" s="1" t="s">
        <v>17051</v>
      </c>
      <c r="K1519" s="1" t="s">
        <v>17125</v>
      </c>
      <c r="L1519" s="1" t="s">
        <v>15624</v>
      </c>
      <c r="M1519" s="42">
        <v>1</v>
      </c>
      <c r="N1519" s="42">
        <v>0.77</v>
      </c>
      <c r="O1519" s="1" t="s">
        <v>15616</v>
      </c>
    </row>
    <row r="1520" spans="1:15" x14ac:dyDescent="0.25">
      <c r="A1520">
        <v>1524</v>
      </c>
      <c r="B1520" t="s">
        <v>10805</v>
      </c>
      <c r="C1520" t="s">
        <v>4588</v>
      </c>
      <c r="D1520" t="s">
        <v>16661</v>
      </c>
      <c r="E1520" s="65">
        <f t="shared" si="92"/>
        <v>41658</v>
      </c>
      <c r="F1520">
        <f t="shared" si="93"/>
        <v>2014</v>
      </c>
      <c r="G1520">
        <f t="shared" si="94"/>
        <v>1</v>
      </c>
      <c r="H1520">
        <f t="shared" si="95"/>
        <v>7</v>
      </c>
      <c r="I1520" s="1" t="s">
        <v>15622</v>
      </c>
      <c r="J1520" s="1" t="s">
        <v>17051</v>
      </c>
      <c r="K1520" s="1" t="s">
        <v>17125</v>
      </c>
      <c r="L1520" s="1" t="s">
        <v>15624</v>
      </c>
      <c r="M1520" s="42">
        <v>1</v>
      </c>
      <c r="N1520" s="42">
        <v>0.5</v>
      </c>
      <c r="O1520" s="1" t="s">
        <v>15615</v>
      </c>
    </row>
    <row r="1521" spans="1:15" x14ac:dyDescent="0.25">
      <c r="A1521">
        <v>1525</v>
      </c>
      <c r="B1521" t="s">
        <v>9299</v>
      </c>
      <c r="C1521" t="s">
        <v>6057</v>
      </c>
      <c r="D1521" t="s">
        <v>16661</v>
      </c>
      <c r="E1521" s="65">
        <f t="shared" si="92"/>
        <v>41658</v>
      </c>
      <c r="F1521">
        <f t="shared" si="93"/>
        <v>2014</v>
      </c>
      <c r="G1521">
        <f t="shared" si="94"/>
        <v>1</v>
      </c>
      <c r="H1521">
        <f t="shared" si="95"/>
        <v>7</v>
      </c>
      <c r="I1521" s="1" t="s">
        <v>15622</v>
      </c>
      <c r="J1521" s="1" t="s">
        <v>17051</v>
      </c>
      <c r="K1521" s="1" t="s">
        <v>17125</v>
      </c>
      <c r="L1521" s="1" t="s">
        <v>15623</v>
      </c>
      <c r="M1521" s="42">
        <v>0.75</v>
      </c>
      <c r="N1521" s="42">
        <v>0.73</v>
      </c>
      <c r="O1521" s="1" t="s">
        <v>15615</v>
      </c>
    </row>
    <row r="1522" spans="1:15" x14ac:dyDescent="0.25">
      <c r="A1522">
        <v>1526</v>
      </c>
      <c r="B1522" t="s">
        <v>9515</v>
      </c>
      <c r="C1522" t="s">
        <v>5845</v>
      </c>
      <c r="D1522" t="s">
        <v>16662</v>
      </c>
      <c r="E1522" s="65">
        <f t="shared" si="92"/>
        <v>41659</v>
      </c>
      <c r="F1522">
        <f t="shared" si="93"/>
        <v>2014</v>
      </c>
      <c r="G1522">
        <f t="shared" si="94"/>
        <v>1</v>
      </c>
      <c r="H1522">
        <f t="shared" si="95"/>
        <v>1</v>
      </c>
      <c r="I1522" s="1" t="s">
        <v>15622</v>
      </c>
      <c r="J1522" s="1" t="s">
        <v>17051</v>
      </c>
      <c r="K1522" s="1" t="s">
        <v>17125</v>
      </c>
      <c r="L1522" s="1" t="s">
        <v>15628</v>
      </c>
      <c r="M1522" s="42">
        <v>0.33</v>
      </c>
      <c r="N1522" s="42">
        <v>0</v>
      </c>
      <c r="O1522" s="1" t="s">
        <v>15615</v>
      </c>
    </row>
    <row r="1523" spans="1:15" x14ac:dyDescent="0.25">
      <c r="A1523">
        <v>1527</v>
      </c>
      <c r="B1523" t="s">
        <v>8032</v>
      </c>
      <c r="C1523" t="s">
        <v>3499</v>
      </c>
      <c r="D1523" t="s">
        <v>16663</v>
      </c>
      <c r="E1523" s="65">
        <f t="shared" si="92"/>
        <v>41660</v>
      </c>
      <c r="F1523">
        <f t="shared" si="93"/>
        <v>2014</v>
      </c>
      <c r="G1523">
        <f t="shared" si="94"/>
        <v>1</v>
      </c>
      <c r="H1523">
        <f t="shared" si="95"/>
        <v>2</v>
      </c>
      <c r="I1523" s="1" t="s">
        <v>15625</v>
      </c>
      <c r="J1523" s="1" t="s">
        <v>17051</v>
      </c>
      <c r="K1523" s="1" t="s">
        <v>17125</v>
      </c>
      <c r="L1523" s="1" t="s">
        <v>15624</v>
      </c>
      <c r="M1523" s="42">
        <v>1</v>
      </c>
      <c r="N1523" s="42">
        <v>0.92</v>
      </c>
      <c r="O1523" s="1" t="s">
        <v>15616</v>
      </c>
    </row>
    <row r="1524" spans="1:15" x14ac:dyDescent="0.25">
      <c r="A1524">
        <v>1528</v>
      </c>
      <c r="B1524" t="s">
        <v>9561</v>
      </c>
      <c r="C1524" t="s">
        <v>5799</v>
      </c>
      <c r="D1524" t="s">
        <v>16663</v>
      </c>
      <c r="E1524" s="65">
        <f t="shared" si="92"/>
        <v>41660</v>
      </c>
      <c r="F1524">
        <f t="shared" si="93"/>
        <v>2014</v>
      </c>
      <c r="G1524">
        <f t="shared" si="94"/>
        <v>1</v>
      </c>
      <c r="H1524">
        <f t="shared" si="95"/>
        <v>2</v>
      </c>
      <c r="I1524" s="1" t="s">
        <v>15622</v>
      </c>
      <c r="J1524" s="1" t="s">
        <v>17051</v>
      </c>
      <c r="K1524" s="1" t="s">
        <v>17125</v>
      </c>
      <c r="L1524" s="1" t="s">
        <v>15626</v>
      </c>
      <c r="M1524" s="42">
        <v>1</v>
      </c>
      <c r="N1524" s="42">
        <v>0.7</v>
      </c>
      <c r="O1524" s="1" t="s">
        <v>15616</v>
      </c>
    </row>
    <row r="1525" spans="1:15" x14ac:dyDescent="0.25">
      <c r="A1525">
        <v>1529</v>
      </c>
      <c r="B1525" t="s">
        <v>11152</v>
      </c>
      <c r="C1525" t="s">
        <v>4248</v>
      </c>
      <c r="D1525" t="s">
        <v>16664</v>
      </c>
      <c r="E1525" s="65">
        <f t="shared" si="92"/>
        <v>41661</v>
      </c>
      <c r="F1525">
        <f t="shared" si="93"/>
        <v>2014</v>
      </c>
      <c r="G1525">
        <f t="shared" si="94"/>
        <v>1</v>
      </c>
      <c r="H1525">
        <f t="shared" si="95"/>
        <v>3</v>
      </c>
      <c r="I1525" s="1" t="s">
        <v>15622</v>
      </c>
      <c r="J1525" s="1" t="s">
        <v>17051</v>
      </c>
      <c r="K1525" s="1" t="s">
        <v>17125</v>
      </c>
      <c r="L1525" s="1" t="s">
        <v>15626</v>
      </c>
      <c r="M1525" s="42">
        <v>1</v>
      </c>
      <c r="N1525" s="42">
        <v>0.52</v>
      </c>
      <c r="O1525" s="1" t="s">
        <v>15615</v>
      </c>
    </row>
    <row r="1526" spans="1:15" x14ac:dyDescent="0.25">
      <c r="A1526">
        <v>1530</v>
      </c>
      <c r="B1526" t="s">
        <v>8224</v>
      </c>
      <c r="C1526" t="s">
        <v>7111</v>
      </c>
      <c r="D1526" t="s">
        <v>16664</v>
      </c>
      <c r="E1526" s="65">
        <f t="shared" si="92"/>
        <v>41661</v>
      </c>
      <c r="F1526">
        <f t="shared" si="93"/>
        <v>2014</v>
      </c>
      <c r="G1526">
        <f t="shared" si="94"/>
        <v>1</v>
      </c>
      <c r="H1526">
        <f t="shared" si="95"/>
        <v>3</v>
      </c>
      <c r="I1526" s="1" t="s">
        <v>15622</v>
      </c>
      <c r="J1526" s="1" t="s">
        <v>17051</v>
      </c>
      <c r="K1526" s="1" t="s">
        <v>17125</v>
      </c>
      <c r="L1526" s="1" t="s">
        <v>15626</v>
      </c>
      <c r="M1526" s="42">
        <v>1</v>
      </c>
      <c r="N1526" s="42">
        <v>0.98</v>
      </c>
      <c r="O1526" s="1" t="s">
        <v>15616</v>
      </c>
    </row>
    <row r="1527" spans="1:15" x14ac:dyDescent="0.25">
      <c r="A1527">
        <v>1531</v>
      </c>
      <c r="B1527" t="s">
        <v>10427</v>
      </c>
      <c r="C1527" t="s">
        <v>4953</v>
      </c>
      <c r="D1527" t="s">
        <v>16665</v>
      </c>
      <c r="E1527" s="65">
        <f t="shared" si="92"/>
        <v>41662</v>
      </c>
      <c r="F1527">
        <f t="shared" si="93"/>
        <v>2014</v>
      </c>
      <c r="G1527">
        <f t="shared" si="94"/>
        <v>1</v>
      </c>
      <c r="H1527">
        <f t="shared" si="95"/>
        <v>4</v>
      </c>
      <c r="I1527" s="1" t="s">
        <v>15622</v>
      </c>
      <c r="J1527" s="1" t="s">
        <v>17051</v>
      </c>
      <c r="K1527" s="1" t="s">
        <v>17125</v>
      </c>
      <c r="L1527" s="1" t="s">
        <v>15624</v>
      </c>
      <c r="M1527" s="42">
        <v>1</v>
      </c>
      <c r="N1527" s="42">
        <v>0.67</v>
      </c>
      <c r="O1527" s="1" t="s">
        <v>15615</v>
      </c>
    </row>
    <row r="1528" spans="1:15" x14ac:dyDescent="0.25">
      <c r="A1528">
        <v>1532</v>
      </c>
      <c r="B1528" t="s">
        <v>7961</v>
      </c>
      <c r="C1528" t="s">
        <v>7370</v>
      </c>
      <c r="D1528" t="s">
        <v>16665</v>
      </c>
      <c r="E1528" s="65">
        <f t="shared" si="92"/>
        <v>41662</v>
      </c>
      <c r="F1528">
        <f t="shared" si="93"/>
        <v>2014</v>
      </c>
      <c r="G1528">
        <f t="shared" si="94"/>
        <v>1</v>
      </c>
      <c r="H1528">
        <f t="shared" si="95"/>
        <v>4</v>
      </c>
      <c r="I1528" s="1" t="s">
        <v>15622</v>
      </c>
      <c r="J1528" s="1" t="s">
        <v>17051</v>
      </c>
      <c r="K1528" s="1" t="s">
        <v>17125</v>
      </c>
      <c r="L1528" s="1" t="s">
        <v>15626</v>
      </c>
      <c r="M1528" s="42">
        <v>1</v>
      </c>
      <c r="N1528" s="42">
        <v>0.97</v>
      </c>
      <c r="O1528" s="1" t="s">
        <v>15616</v>
      </c>
    </row>
    <row r="1529" spans="1:15" x14ac:dyDescent="0.25">
      <c r="A1529">
        <v>1533</v>
      </c>
      <c r="B1529" t="s">
        <v>10394</v>
      </c>
      <c r="C1529" t="s">
        <v>4985</v>
      </c>
      <c r="D1529" t="s">
        <v>16665</v>
      </c>
      <c r="E1529" s="65">
        <f t="shared" si="92"/>
        <v>41662</v>
      </c>
      <c r="F1529">
        <f t="shared" si="93"/>
        <v>2014</v>
      </c>
      <c r="G1529">
        <f t="shared" si="94"/>
        <v>1</v>
      </c>
      <c r="H1529">
        <f t="shared" si="95"/>
        <v>4</v>
      </c>
      <c r="I1529" s="1" t="s">
        <v>15622</v>
      </c>
      <c r="J1529" s="1" t="s">
        <v>17051</v>
      </c>
      <c r="K1529" s="1" t="s">
        <v>17125</v>
      </c>
      <c r="L1529" s="1" t="s">
        <v>15626</v>
      </c>
      <c r="M1529" s="42">
        <v>1</v>
      </c>
      <c r="N1529" s="42">
        <v>1</v>
      </c>
      <c r="O1529" s="1" t="s">
        <v>15616</v>
      </c>
    </row>
    <row r="1530" spans="1:15" x14ac:dyDescent="0.25">
      <c r="A1530">
        <v>1534</v>
      </c>
      <c r="B1530" t="s">
        <v>8889</v>
      </c>
      <c r="C1530" t="s">
        <v>6462</v>
      </c>
      <c r="D1530" t="s">
        <v>16666</v>
      </c>
      <c r="E1530" s="65">
        <f t="shared" si="92"/>
        <v>41663</v>
      </c>
      <c r="F1530">
        <f t="shared" si="93"/>
        <v>2014</v>
      </c>
      <c r="G1530">
        <f t="shared" si="94"/>
        <v>1</v>
      </c>
      <c r="H1530">
        <f t="shared" si="95"/>
        <v>5</v>
      </c>
      <c r="I1530" s="1" t="s">
        <v>15622</v>
      </c>
      <c r="J1530" s="1" t="s">
        <v>17051</v>
      </c>
      <c r="K1530" s="1" t="s">
        <v>17125</v>
      </c>
      <c r="L1530" s="1" t="s">
        <v>15626</v>
      </c>
      <c r="M1530" s="42">
        <v>1</v>
      </c>
      <c r="N1530" s="42">
        <v>0.83</v>
      </c>
      <c r="O1530" s="1" t="s">
        <v>15616</v>
      </c>
    </row>
    <row r="1531" spans="1:15" x14ac:dyDescent="0.25">
      <c r="A1531">
        <v>1535</v>
      </c>
      <c r="B1531" t="s">
        <v>11715</v>
      </c>
      <c r="C1531" t="s">
        <v>3691</v>
      </c>
      <c r="D1531" t="s">
        <v>16667</v>
      </c>
      <c r="E1531" s="65">
        <f t="shared" si="92"/>
        <v>41664</v>
      </c>
      <c r="F1531">
        <f t="shared" si="93"/>
        <v>2014</v>
      </c>
      <c r="G1531">
        <f t="shared" si="94"/>
        <v>1</v>
      </c>
      <c r="H1531">
        <f t="shared" si="95"/>
        <v>6</v>
      </c>
      <c r="I1531" s="1" t="s">
        <v>15625</v>
      </c>
      <c r="J1531" s="1" t="s">
        <v>17051</v>
      </c>
      <c r="K1531" s="1" t="s">
        <v>17125</v>
      </c>
      <c r="L1531" s="1" t="s">
        <v>15626</v>
      </c>
      <c r="M1531" s="42">
        <v>1</v>
      </c>
      <c r="N1531" s="42">
        <v>0.93</v>
      </c>
      <c r="O1531" s="1" t="s">
        <v>15615</v>
      </c>
    </row>
    <row r="1532" spans="1:15" x14ac:dyDescent="0.25">
      <c r="A1532">
        <v>1536</v>
      </c>
      <c r="B1532" t="s">
        <v>8857</v>
      </c>
      <c r="C1532" t="s">
        <v>6493</v>
      </c>
      <c r="D1532" t="s">
        <v>16668</v>
      </c>
      <c r="E1532" s="65">
        <f t="shared" si="92"/>
        <v>41666</v>
      </c>
      <c r="F1532">
        <f t="shared" si="93"/>
        <v>2014</v>
      </c>
      <c r="G1532">
        <f t="shared" si="94"/>
        <v>1</v>
      </c>
      <c r="H1532">
        <f t="shared" si="95"/>
        <v>1</v>
      </c>
      <c r="I1532" s="1" t="s">
        <v>15622</v>
      </c>
      <c r="J1532" s="1" t="s">
        <v>17051</v>
      </c>
      <c r="K1532" s="1" t="s">
        <v>17125</v>
      </c>
      <c r="L1532" s="1" t="s">
        <v>15628</v>
      </c>
      <c r="M1532" s="42">
        <v>0</v>
      </c>
      <c r="N1532" s="42">
        <v>0.71</v>
      </c>
      <c r="O1532" s="1" t="s">
        <v>15615</v>
      </c>
    </row>
    <row r="1533" spans="1:15" x14ac:dyDescent="0.25">
      <c r="A1533">
        <v>1537</v>
      </c>
      <c r="B1533" t="s">
        <v>10402</v>
      </c>
      <c r="C1533" t="s">
        <v>4977</v>
      </c>
      <c r="D1533" t="s">
        <v>16668</v>
      </c>
      <c r="E1533" s="65">
        <f t="shared" si="92"/>
        <v>41666</v>
      </c>
      <c r="F1533">
        <f t="shared" si="93"/>
        <v>2014</v>
      </c>
      <c r="G1533">
        <f t="shared" si="94"/>
        <v>1</v>
      </c>
      <c r="H1533">
        <f t="shared" si="95"/>
        <v>1</v>
      </c>
      <c r="I1533" s="1" t="s">
        <v>15622</v>
      </c>
      <c r="J1533" s="1" t="s">
        <v>17051</v>
      </c>
      <c r="K1533" s="1" t="s">
        <v>17125</v>
      </c>
      <c r="L1533" s="1" t="s">
        <v>15626</v>
      </c>
      <c r="M1533" s="42">
        <v>1</v>
      </c>
      <c r="N1533" s="42">
        <v>1</v>
      </c>
      <c r="O1533" s="1" t="s">
        <v>15616</v>
      </c>
    </row>
    <row r="1534" spans="1:15" x14ac:dyDescent="0.25">
      <c r="A1534">
        <v>1538</v>
      </c>
      <c r="B1534" t="s">
        <v>8861</v>
      </c>
      <c r="C1534" t="s">
        <v>6489</v>
      </c>
      <c r="D1534" t="s">
        <v>16669</v>
      </c>
      <c r="E1534" s="65">
        <f t="shared" si="92"/>
        <v>41667</v>
      </c>
      <c r="F1534">
        <f t="shared" si="93"/>
        <v>2014</v>
      </c>
      <c r="G1534">
        <f t="shared" si="94"/>
        <v>1</v>
      </c>
      <c r="H1534">
        <f t="shared" si="95"/>
        <v>2</v>
      </c>
      <c r="I1534" s="1" t="s">
        <v>15622</v>
      </c>
      <c r="J1534" s="1" t="s">
        <v>17051</v>
      </c>
      <c r="K1534" s="1" t="s">
        <v>17125</v>
      </c>
      <c r="L1534" s="1" t="s">
        <v>15628</v>
      </c>
      <c r="M1534" s="42">
        <v>0</v>
      </c>
      <c r="N1534" s="42">
        <v>0.14000000000000001</v>
      </c>
      <c r="O1534" s="1" t="s">
        <v>15615</v>
      </c>
    </row>
    <row r="1535" spans="1:15" x14ac:dyDescent="0.25">
      <c r="A1535">
        <v>1539</v>
      </c>
      <c r="B1535" t="s">
        <v>8537</v>
      </c>
      <c r="C1535" t="s">
        <v>6809</v>
      </c>
      <c r="D1535" t="s">
        <v>16670</v>
      </c>
      <c r="E1535" s="65">
        <f t="shared" si="92"/>
        <v>41668</v>
      </c>
      <c r="F1535">
        <f t="shared" si="93"/>
        <v>2014</v>
      </c>
      <c r="G1535">
        <f t="shared" si="94"/>
        <v>1</v>
      </c>
      <c r="H1535">
        <f t="shared" si="95"/>
        <v>3</v>
      </c>
      <c r="I1535" s="1" t="s">
        <v>15622</v>
      </c>
      <c r="J1535" s="1" t="s">
        <v>17051</v>
      </c>
      <c r="K1535" s="1" t="s">
        <v>17125</v>
      </c>
      <c r="L1535" s="1" t="s">
        <v>15626</v>
      </c>
      <c r="M1535" s="42">
        <v>0.8</v>
      </c>
      <c r="N1535" s="42">
        <v>0.99</v>
      </c>
      <c r="O1535" s="1" t="s">
        <v>15615</v>
      </c>
    </row>
    <row r="1536" spans="1:15" x14ac:dyDescent="0.25">
      <c r="A1536">
        <v>1540</v>
      </c>
      <c r="B1536" t="s">
        <v>8739</v>
      </c>
      <c r="C1536" t="s">
        <v>6609</v>
      </c>
      <c r="D1536" t="s">
        <v>16670</v>
      </c>
      <c r="E1536" s="65">
        <f t="shared" si="92"/>
        <v>41668</v>
      </c>
      <c r="F1536">
        <f t="shared" si="93"/>
        <v>2014</v>
      </c>
      <c r="G1536">
        <f t="shared" si="94"/>
        <v>1</v>
      </c>
      <c r="H1536">
        <f t="shared" si="95"/>
        <v>3</v>
      </c>
      <c r="I1536" s="1" t="s">
        <v>15690</v>
      </c>
      <c r="J1536" s="1" t="s">
        <v>17060</v>
      </c>
      <c r="K1536" s="1" t="s">
        <v>17125</v>
      </c>
      <c r="L1536" s="1" t="s">
        <v>15624</v>
      </c>
      <c r="M1536" s="42">
        <v>1</v>
      </c>
      <c r="N1536" s="42">
        <v>0.97</v>
      </c>
      <c r="O1536" s="1" t="s">
        <v>15615</v>
      </c>
    </row>
    <row r="1537" spans="1:15" x14ac:dyDescent="0.25">
      <c r="A1537">
        <v>1541</v>
      </c>
      <c r="B1537" t="s">
        <v>9468</v>
      </c>
      <c r="C1537" t="s">
        <v>5891</v>
      </c>
      <c r="D1537" t="s">
        <v>16670</v>
      </c>
      <c r="E1537" s="65">
        <f t="shared" si="92"/>
        <v>41668</v>
      </c>
      <c r="F1537">
        <f t="shared" si="93"/>
        <v>2014</v>
      </c>
      <c r="G1537">
        <f t="shared" si="94"/>
        <v>1</v>
      </c>
      <c r="H1537">
        <f t="shared" si="95"/>
        <v>3</v>
      </c>
      <c r="I1537" s="1" t="s">
        <v>15622</v>
      </c>
      <c r="J1537" s="1" t="s">
        <v>17051</v>
      </c>
      <c r="K1537" s="1" t="s">
        <v>17125</v>
      </c>
      <c r="L1537" s="1" t="s">
        <v>15623</v>
      </c>
      <c r="M1537" s="42">
        <v>1</v>
      </c>
      <c r="N1537" s="42">
        <v>0.92</v>
      </c>
      <c r="O1537" s="1" t="s">
        <v>15616</v>
      </c>
    </row>
    <row r="1538" spans="1:15" x14ac:dyDescent="0.25">
      <c r="A1538">
        <v>1542</v>
      </c>
      <c r="B1538" t="s">
        <v>9913</v>
      </c>
      <c r="C1538" t="s">
        <v>5458</v>
      </c>
      <c r="D1538" t="s">
        <v>16671</v>
      </c>
      <c r="E1538" s="65">
        <f t="shared" si="92"/>
        <v>41671</v>
      </c>
      <c r="F1538">
        <f t="shared" si="93"/>
        <v>2014</v>
      </c>
      <c r="G1538">
        <f t="shared" si="94"/>
        <v>2</v>
      </c>
      <c r="H1538">
        <f t="shared" si="95"/>
        <v>6</v>
      </c>
      <c r="I1538" s="1" t="s">
        <v>15625</v>
      </c>
      <c r="J1538" s="1" t="s">
        <v>17051</v>
      </c>
      <c r="K1538" s="1" t="s">
        <v>17125</v>
      </c>
      <c r="L1538" s="1" t="s">
        <v>15626</v>
      </c>
      <c r="M1538" s="42">
        <v>1</v>
      </c>
      <c r="N1538" s="42">
        <v>0.82</v>
      </c>
      <c r="O1538" s="1" t="s">
        <v>15616</v>
      </c>
    </row>
    <row r="1539" spans="1:15" x14ac:dyDescent="0.25">
      <c r="A1539">
        <v>1543</v>
      </c>
      <c r="B1539" t="s">
        <v>10237</v>
      </c>
      <c r="C1539" t="s">
        <v>5142</v>
      </c>
      <c r="D1539" t="s">
        <v>16671</v>
      </c>
      <c r="E1539" s="65">
        <f t="shared" ref="E1539:E1602" si="96">DATE(LEFT(D1539,4),MID(D1539,5,2),RIGHT(D1539,2))</f>
        <v>41671</v>
      </c>
      <c r="F1539">
        <f t="shared" ref="F1539:F1602" si="97">YEAR(E1539)</f>
        <v>2014</v>
      </c>
      <c r="G1539">
        <f t="shared" ref="G1539:G1602" si="98">MONTH(E1539)</f>
        <v>2</v>
      </c>
      <c r="H1539">
        <f t="shared" ref="H1539:H1602" si="99">WEEKDAY(E1539,2)</f>
        <v>6</v>
      </c>
      <c r="I1539" s="1" t="s">
        <v>15622</v>
      </c>
      <c r="J1539" s="1" t="s">
        <v>17051</v>
      </c>
      <c r="K1539" s="1" t="s">
        <v>17125</v>
      </c>
      <c r="L1539" s="1" t="s">
        <v>15623</v>
      </c>
      <c r="M1539" s="42">
        <v>1</v>
      </c>
      <c r="N1539" s="42">
        <v>0.91</v>
      </c>
      <c r="O1539" s="1" t="s">
        <v>15616</v>
      </c>
    </row>
    <row r="1540" spans="1:15" x14ac:dyDescent="0.25">
      <c r="A1540">
        <v>1544</v>
      </c>
      <c r="B1540" t="s">
        <v>11168</v>
      </c>
      <c r="C1540" t="s">
        <v>4232</v>
      </c>
      <c r="D1540" t="s">
        <v>16672</v>
      </c>
      <c r="E1540" s="65">
        <f t="shared" si="96"/>
        <v>41672</v>
      </c>
      <c r="F1540">
        <f t="shared" si="97"/>
        <v>2014</v>
      </c>
      <c r="G1540">
        <f t="shared" si="98"/>
        <v>2</v>
      </c>
      <c r="H1540">
        <f t="shared" si="99"/>
        <v>7</v>
      </c>
      <c r="I1540" s="1" t="s">
        <v>15622</v>
      </c>
      <c r="J1540" s="1" t="s">
        <v>17051</v>
      </c>
      <c r="K1540" s="1" t="s">
        <v>17125</v>
      </c>
      <c r="L1540" s="1" t="s">
        <v>15626</v>
      </c>
      <c r="M1540" s="42">
        <v>1</v>
      </c>
      <c r="N1540" s="42">
        <v>1</v>
      </c>
      <c r="O1540" s="1" t="s">
        <v>15615</v>
      </c>
    </row>
    <row r="1541" spans="1:15" x14ac:dyDescent="0.25">
      <c r="A1541">
        <v>1545</v>
      </c>
      <c r="B1541" t="s">
        <v>11224</v>
      </c>
      <c r="C1541" t="s">
        <v>4177</v>
      </c>
      <c r="D1541" t="s">
        <v>16672</v>
      </c>
      <c r="E1541" s="65">
        <f t="shared" si="96"/>
        <v>41672</v>
      </c>
      <c r="F1541">
        <f t="shared" si="97"/>
        <v>2014</v>
      </c>
      <c r="G1541">
        <f t="shared" si="98"/>
        <v>2</v>
      </c>
      <c r="H1541">
        <f t="shared" si="99"/>
        <v>7</v>
      </c>
      <c r="I1541" s="1" t="s">
        <v>15622</v>
      </c>
      <c r="J1541" s="1" t="s">
        <v>17051</v>
      </c>
      <c r="K1541" s="1" t="s">
        <v>17125</v>
      </c>
      <c r="L1541" s="1" t="s">
        <v>15626</v>
      </c>
      <c r="M1541" s="42">
        <v>1</v>
      </c>
      <c r="N1541" s="42">
        <v>0.95</v>
      </c>
      <c r="O1541" s="1" t="s">
        <v>15616</v>
      </c>
    </row>
    <row r="1542" spans="1:15" x14ac:dyDescent="0.25">
      <c r="A1542">
        <v>1546</v>
      </c>
      <c r="B1542" t="s">
        <v>8756</v>
      </c>
      <c r="C1542" t="s">
        <v>6592</v>
      </c>
      <c r="D1542" t="s">
        <v>16673</v>
      </c>
      <c r="E1542" s="65">
        <f t="shared" si="96"/>
        <v>41674</v>
      </c>
      <c r="F1542">
        <f t="shared" si="97"/>
        <v>2014</v>
      </c>
      <c r="G1542">
        <f t="shared" si="98"/>
        <v>2</v>
      </c>
      <c r="H1542">
        <f t="shared" si="99"/>
        <v>2</v>
      </c>
      <c r="I1542" s="1" t="s">
        <v>15622</v>
      </c>
      <c r="J1542" s="1" t="s">
        <v>17051</v>
      </c>
      <c r="K1542" s="1" t="s">
        <v>17125</v>
      </c>
      <c r="L1542" s="1" t="s">
        <v>15626</v>
      </c>
      <c r="M1542" s="42">
        <v>1</v>
      </c>
      <c r="N1542" s="42">
        <v>0.93</v>
      </c>
      <c r="O1542" s="1" t="s">
        <v>15616</v>
      </c>
    </row>
    <row r="1543" spans="1:15" x14ac:dyDescent="0.25">
      <c r="A1543">
        <v>1547</v>
      </c>
      <c r="B1543" t="s">
        <v>8378</v>
      </c>
      <c r="C1543" t="s">
        <v>6963</v>
      </c>
      <c r="D1543" t="s">
        <v>16674</v>
      </c>
      <c r="E1543" s="65">
        <f t="shared" si="96"/>
        <v>41675</v>
      </c>
      <c r="F1543">
        <f t="shared" si="97"/>
        <v>2014</v>
      </c>
      <c r="G1543">
        <f t="shared" si="98"/>
        <v>2</v>
      </c>
      <c r="H1543">
        <f t="shared" si="99"/>
        <v>3</v>
      </c>
      <c r="I1543" s="1" t="s">
        <v>15622</v>
      </c>
      <c r="J1543" s="1" t="s">
        <v>17051</v>
      </c>
      <c r="K1543" s="1" t="s">
        <v>17125</v>
      </c>
      <c r="L1543" s="1" t="s">
        <v>15626</v>
      </c>
      <c r="M1543" s="42">
        <v>1</v>
      </c>
      <c r="N1543" s="42">
        <v>0.93</v>
      </c>
      <c r="O1543" s="1" t="s">
        <v>15616</v>
      </c>
    </row>
    <row r="1544" spans="1:15" x14ac:dyDescent="0.25">
      <c r="A1544">
        <v>1548</v>
      </c>
      <c r="B1544" t="s">
        <v>11277</v>
      </c>
      <c r="C1544" t="s">
        <v>4124</v>
      </c>
      <c r="D1544" t="s">
        <v>16674</v>
      </c>
      <c r="E1544" s="65">
        <f t="shared" si="96"/>
        <v>41675</v>
      </c>
      <c r="F1544">
        <f t="shared" si="97"/>
        <v>2014</v>
      </c>
      <c r="G1544">
        <f t="shared" si="98"/>
        <v>2</v>
      </c>
      <c r="H1544">
        <f t="shared" si="99"/>
        <v>3</v>
      </c>
      <c r="I1544" s="1" t="s">
        <v>15622</v>
      </c>
      <c r="J1544" s="1" t="s">
        <v>17051</v>
      </c>
      <c r="K1544" s="1" t="s">
        <v>17125</v>
      </c>
      <c r="L1544" s="1" t="s">
        <v>15626</v>
      </c>
      <c r="M1544" s="42">
        <v>1</v>
      </c>
      <c r="N1544" s="42">
        <v>1</v>
      </c>
      <c r="O1544" s="1" t="s">
        <v>15616</v>
      </c>
    </row>
    <row r="1545" spans="1:15" x14ac:dyDescent="0.25">
      <c r="A1545">
        <v>1549</v>
      </c>
      <c r="B1545" t="s">
        <v>11264</v>
      </c>
      <c r="C1545" t="s">
        <v>4137</v>
      </c>
      <c r="D1545" t="s">
        <v>16675</v>
      </c>
      <c r="E1545" s="65">
        <f t="shared" si="96"/>
        <v>41676</v>
      </c>
      <c r="F1545">
        <f t="shared" si="97"/>
        <v>2014</v>
      </c>
      <c r="G1545">
        <f t="shared" si="98"/>
        <v>2</v>
      </c>
      <c r="H1545">
        <f t="shared" si="99"/>
        <v>4</v>
      </c>
      <c r="I1545" s="1" t="s">
        <v>15622</v>
      </c>
      <c r="J1545" s="1" t="s">
        <v>17051</v>
      </c>
      <c r="K1545" s="1" t="s">
        <v>17125</v>
      </c>
      <c r="L1545" s="1" t="s">
        <v>15623</v>
      </c>
      <c r="M1545" s="42">
        <v>1</v>
      </c>
      <c r="N1545" s="42">
        <v>0.8</v>
      </c>
      <c r="O1545" s="1" t="s">
        <v>15615</v>
      </c>
    </row>
    <row r="1546" spans="1:15" x14ac:dyDescent="0.25">
      <c r="A1546">
        <v>1550</v>
      </c>
      <c r="B1546" t="s">
        <v>8372</v>
      </c>
      <c r="C1546" t="s">
        <v>6968</v>
      </c>
      <c r="D1546" t="s">
        <v>16675</v>
      </c>
      <c r="E1546" s="65">
        <f t="shared" si="96"/>
        <v>41676</v>
      </c>
      <c r="F1546">
        <f t="shared" si="97"/>
        <v>2014</v>
      </c>
      <c r="G1546">
        <f t="shared" si="98"/>
        <v>2</v>
      </c>
      <c r="H1546">
        <f t="shared" si="99"/>
        <v>4</v>
      </c>
      <c r="I1546" s="1" t="s">
        <v>15625</v>
      </c>
      <c r="J1546" s="1" t="s">
        <v>17051</v>
      </c>
      <c r="K1546" s="1" t="s">
        <v>17125</v>
      </c>
      <c r="L1546" s="1" t="s">
        <v>15624</v>
      </c>
      <c r="M1546" s="42">
        <v>1</v>
      </c>
      <c r="N1546" s="42">
        <v>0.9</v>
      </c>
      <c r="O1546" s="1" t="s">
        <v>15616</v>
      </c>
    </row>
    <row r="1547" spans="1:15" x14ac:dyDescent="0.25">
      <c r="A1547">
        <v>1551</v>
      </c>
      <c r="B1547" t="s">
        <v>11639</v>
      </c>
      <c r="C1547" t="s">
        <v>3766</v>
      </c>
      <c r="D1547" t="s">
        <v>16675</v>
      </c>
      <c r="E1547" s="65">
        <f t="shared" si="96"/>
        <v>41676</v>
      </c>
      <c r="F1547">
        <f t="shared" si="97"/>
        <v>2014</v>
      </c>
      <c r="G1547">
        <f t="shared" si="98"/>
        <v>2</v>
      </c>
      <c r="H1547">
        <f t="shared" si="99"/>
        <v>4</v>
      </c>
      <c r="I1547" s="1" t="s">
        <v>15622</v>
      </c>
      <c r="J1547" s="1" t="s">
        <v>17051</v>
      </c>
      <c r="K1547" s="1" t="s">
        <v>17125</v>
      </c>
      <c r="L1547" s="1" t="s">
        <v>15623</v>
      </c>
      <c r="M1547" s="42">
        <v>1</v>
      </c>
      <c r="N1547" s="42">
        <v>0.21</v>
      </c>
      <c r="O1547" s="1" t="s">
        <v>15615</v>
      </c>
    </row>
    <row r="1548" spans="1:15" x14ac:dyDescent="0.25">
      <c r="A1548">
        <v>1552</v>
      </c>
      <c r="B1548" t="s">
        <v>11677</v>
      </c>
      <c r="C1548" t="s">
        <v>3729</v>
      </c>
      <c r="D1548" t="s">
        <v>16676</v>
      </c>
      <c r="E1548" s="65">
        <f t="shared" si="96"/>
        <v>41680</v>
      </c>
      <c r="F1548">
        <f t="shared" si="97"/>
        <v>2014</v>
      </c>
      <c r="G1548">
        <f t="shared" si="98"/>
        <v>2</v>
      </c>
      <c r="H1548">
        <f t="shared" si="99"/>
        <v>1</v>
      </c>
      <c r="I1548" s="1" t="s">
        <v>15622</v>
      </c>
      <c r="J1548" s="1" t="s">
        <v>17051</v>
      </c>
      <c r="K1548" s="1" t="s">
        <v>17125</v>
      </c>
      <c r="L1548" s="1" t="s">
        <v>15623</v>
      </c>
      <c r="M1548" s="42">
        <v>0.83</v>
      </c>
      <c r="N1548" s="42">
        <v>0.92</v>
      </c>
      <c r="O1548" s="1" t="s">
        <v>15615</v>
      </c>
    </row>
    <row r="1549" spans="1:15" x14ac:dyDescent="0.25">
      <c r="A1549">
        <v>1553</v>
      </c>
      <c r="B1549" t="s">
        <v>8347</v>
      </c>
      <c r="C1549" t="s">
        <v>6991</v>
      </c>
      <c r="D1549" t="s">
        <v>16676</v>
      </c>
      <c r="E1549" s="65">
        <f t="shared" si="96"/>
        <v>41680</v>
      </c>
      <c r="F1549">
        <f t="shared" si="97"/>
        <v>2014</v>
      </c>
      <c r="G1549">
        <f t="shared" si="98"/>
        <v>2</v>
      </c>
      <c r="H1549">
        <f t="shared" si="99"/>
        <v>1</v>
      </c>
      <c r="I1549" s="1" t="s">
        <v>15622</v>
      </c>
      <c r="J1549" s="1" t="s">
        <v>17051</v>
      </c>
      <c r="K1549" s="1" t="s">
        <v>17125</v>
      </c>
      <c r="L1549" s="1" t="s">
        <v>15623</v>
      </c>
      <c r="M1549" s="42">
        <v>0.67</v>
      </c>
      <c r="N1549" s="42">
        <v>0</v>
      </c>
      <c r="O1549" s="1" t="s">
        <v>15615</v>
      </c>
    </row>
    <row r="1550" spans="1:15" x14ac:dyDescent="0.25">
      <c r="A1550">
        <v>1554</v>
      </c>
      <c r="B1550" t="s">
        <v>9196</v>
      </c>
      <c r="C1550" t="s">
        <v>6158</v>
      </c>
      <c r="D1550" t="s">
        <v>16676</v>
      </c>
      <c r="E1550" s="65">
        <f t="shared" si="96"/>
        <v>41680</v>
      </c>
      <c r="F1550">
        <f t="shared" si="97"/>
        <v>2014</v>
      </c>
      <c r="G1550">
        <f t="shared" si="98"/>
        <v>2</v>
      </c>
      <c r="H1550">
        <f t="shared" si="99"/>
        <v>1</v>
      </c>
      <c r="I1550" s="1" t="s">
        <v>15622</v>
      </c>
      <c r="J1550" s="1" t="s">
        <v>17051</v>
      </c>
      <c r="K1550" s="1" t="s">
        <v>17125</v>
      </c>
      <c r="L1550" s="1" t="s">
        <v>15626</v>
      </c>
      <c r="M1550" s="42">
        <v>1</v>
      </c>
      <c r="N1550" s="42">
        <v>1</v>
      </c>
      <c r="O1550" s="1" t="s">
        <v>15616</v>
      </c>
    </row>
    <row r="1551" spans="1:15" x14ac:dyDescent="0.25">
      <c r="A1551">
        <v>1555</v>
      </c>
      <c r="B1551" t="s">
        <v>9085</v>
      </c>
      <c r="C1551" t="s">
        <v>6268</v>
      </c>
      <c r="D1551" t="s">
        <v>16676</v>
      </c>
      <c r="E1551" s="65">
        <f t="shared" si="96"/>
        <v>41680</v>
      </c>
      <c r="F1551">
        <f t="shared" si="97"/>
        <v>2014</v>
      </c>
      <c r="G1551">
        <f t="shared" si="98"/>
        <v>2</v>
      </c>
      <c r="H1551">
        <f t="shared" si="99"/>
        <v>1</v>
      </c>
      <c r="I1551" s="1" t="s">
        <v>15622</v>
      </c>
      <c r="J1551" s="1" t="s">
        <v>17051</v>
      </c>
      <c r="K1551" s="1" t="s">
        <v>17125</v>
      </c>
      <c r="L1551" s="1" t="s">
        <v>15623</v>
      </c>
      <c r="M1551" s="42">
        <v>0.5</v>
      </c>
      <c r="N1551" s="42">
        <v>0.97</v>
      </c>
      <c r="O1551" s="1" t="s">
        <v>15615</v>
      </c>
    </row>
    <row r="1552" spans="1:15" x14ac:dyDescent="0.25">
      <c r="A1552">
        <v>1556</v>
      </c>
      <c r="B1552" t="s">
        <v>8838</v>
      </c>
      <c r="C1552" t="s">
        <v>6511</v>
      </c>
      <c r="D1552" t="s">
        <v>16677</v>
      </c>
      <c r="E1552" s="65">
        <f t="shared" si="96"/>
        <v>41681</v>
      </c>
      <c r="F1552">
        <f t="shared" si="97"/>
        <v>2014</v>
      </c>
      <c r="G1552">
        <f t="shared" si="98"/>
        <v>2</v>
      </c>
      <c r="H1552">
        <f t="shared" si="99"/>
        <v>2</v>
      </c>
      <c r="I1552" s="1" t="s">
        <v>15622</v>
      </c>
      <c r="J1552" s="1" t="s">
        <v>17051</v>
      </c>
      <c r="K1552" s="1" t="s">
        <v>17125</v>
      </c>
      <c r="L1552" s="1" t="s">
        <v>15624</v>
      </c>
      <c r="M1552" s="42">
        <v>1</v>
      </c>
      <c r="N1552" s="42">
        <v>1</v>
      </c>
      <c r="O1552" s="1" t="s">
        <v>15615</v>
      </c>
    </row>
    <row r="1553" spans="1:15" x14ac:dyDescent="0.25">
      <c r="A1553">
        <v>1557</v>
      </c>
      <c r="B1553" t="s">
        <v>8458</v>
      </c>
      <c r="C1553" t="s">
        <v>6885</v>
      </c>
      <c r="D1553" t="s">
        <v>16677</v>
      </c>
      <c r="E1553" s="65">
        <f t="shared" si="96"/>
        <v>41681</v>
      </c>
      <c r="F1553">
        <f t="shared" si="97"/>
        <v>2014</v>
      </c>
      <c r="G1553">
        <f t="shared" si="98"/>
        <v>2</v>
      </c>
      <c r="H1553">
        <f t="shared" si="99"/>
        <v>2</v>
      </c>
      <c r="I1553" s="1" t="s">
        <v>15622</v>
      </c>
      <c r="J1553" s="1" t="s">
        <v>17051</v>
      </c>
      <c r="K1553" s="1" t="s">
        <v>17125</v>
      </c>
      <c r="L1553" s="1" t="s">
        <v>15626</v>
      </c>
      <c r="M1553" s="42">
        <v>1</v>
      </c>
      <c r="N1553" s="42">
        <v>1</v>
      </c>
      <c r="O1553" s="1" t="s">
        <v>15616</v>
      </c>
    </row>
    <row r="1554" spans="1:15" x14ac:dyDescent="0.25">
      <c r="A1554">
        <v>1558</v>
      </c>
      <c r="B1554" t="s">
        <v>11072</v>
      </c>
      <c r="C1554" t="s">
        <v>4325</v>
      </c>
      <c r="D1554" t="s">
        <v>16678</v>
      </c>
      <c r="E1554" s="65">
        <f t="shared" si="96"/>
        <v>41682</v>
      </c>
      <c r="F1554">
        <f t="shared" si="97"/>
        <v>2014</v>
      </c>
      <c r="G1554">
        <f t="shared" si="98"/>
        <v>2</v>
      </c>
      <c r="H1554">
        <f t="shared" si="99"/>
        <v>3</v>
      </c>
      <c r="I1554" s="1" t="s">
        <v>15622</v>
      </c>
      <c r="J1554" s="1" t="s">
        <v>17051</v>
      </c>
      <c r="K1554" s="1" t="s">
        <v>17125</v>
      </c>
      <c r="L1554" s="1" t="s">
        <v>15624</v>
      </c>
      <c r="M1554" s="42">
        <v>1</v>
      </c>
      <c r="N1554" s="42">
        <v>0.93</v>
      </c>
      <c r="O1554" s="1" t="s">
        <v>15616</v>
      </c>
    </row>
    <row r="1555" spans="1:15" x14ac:dyDescent="0.25">
      <c r="A1555">
        <v>1559</v>
      </c>
      <c r="B1555" t="s">
        <v>8053</v>
      </c>
      <c r="C1555" t="s">
        <v>7280</v>
      </c>
      <c r="D1555" t="s">
        <v>16679</v>
      </c>
      <c r="E1555" s="65">
        <f t="shared" si="96"/>
        <v>41683</v>
      </c>
      <c r="F1555">
        <f t="shared" si="97"/>
        <v>2014</v>
      </c>
      <c r="G1555">
        <f t="shared" si="98"/>
        <v>2</v>
      </c>
      <c r="H1555">
        <f t="shared" si="99"/>
        <v>4</v>
      </c>
      <c r="I1555" s="1" t="s">
        <v>15622</v>
      </c>
      <c r="J1555" s="1" t="s">
        <v>17051</v>
      </c>
      <c r="K1555" s="1" t="s">
        <v>17125</v>
      </c>
      <c r="L1555" s="1" t="s">
        <v>15624</v>
      </c>
      <c r="M1555" s="42">
        <v>1</v>
      </c>
      <c r="N1555" s="42">
        <v>1</v>
      </c>
      <c r="O1555" s="1" t="s">
        <v>15616</v>
      </c>
    </row>
    <row r="1556" spans="1:15" x14ac:dyDescent="0.25">
      <c r="A1556">
        <v>1560</v>
      </c>
      <c r="B1556" t="s">
        <v>10794</v>
      </c>
      <c r="C1556" t="s">
        <v>4598</v>
      </c>
      <c r="D1556" t="s">
        <v>16679</v>
      </c>
      <c r="E1556" s="65">
        <f t="shared" si="96"/>
        <v>41683</v>
      </c>
      <c r="F1556">
        <f t="shared" si="97"/>
        <v>2014</v>
      </c>
      <c r="G1556">
        <f t="shared" si="98"/>
        <v>2</v>
      </c>
      <c r="H1556">
        <f t="shared" si="99"/>
        <v>4</v>
      </c>
      <c r="I1556" s="1" t="s">
        <v>15622</v>
      </c>
      <c r="J1556" s="1" t="s">
        <v>17051</v>
      </c>
      <c r="K1556" s="1" t="s">
        <v>17125</v>
      </c>
      <c r="L1556" s="1" t="s">
        <v>15626</v>
      </c>
      <c r="M1556" s="42">
        <v>1</v>
      </c>
      <c r="N1556" s="42">
        <v>1</v>
      </c>
      <c r="O1556" s="1" t="s">
        <v>15615</v>
      </c>
    </row>
    <row r="1557" spans="1:15" x14ac:dyDescent="0.25">
      <c r="A1557">
        <v>1561</v>
      </c>
      <c r="B1557" t="s">
        <v>8985</v>
      </c>
      <c r="C1557" t="s">
        <v>6368</v>
      </c>
      <c r="D1557" t="s">
        <v>16679</v>
      </c>
      <c r="E1557" s="65">
        <f t="shared" si="96"/>
        <v>41683</v>
      </c>
      <c r="F1557">
        <f t="shared" si="97"/>
        <v>2014</v>
      </c>
      <c r="G1557">
        <f t="shared" si="98"/>
        <v>2</v>
      </c>
      <c r="H1557">
        <f t="shared" si="99"/>
        <v>4</v>
      </c>
      <c r="I1557" s="1" t="s">
        <v>15622</v>
      </c>
      <c r="J1557" s="1" t="s">
        <v>17051</v>
      </c>
      <c r="K1557" s="1" t="s">
        <v>17125</v>
      </c>
      <c r="L1557" s="1" t="s">
        <v>15624</v>
      </c>
      <c r="M1557" s="42">
        <v>1</v>
      </c>
      <c r="N1557" s="42">
        <v>0.97</v>
      </c>
      <c r="O1557" s="1" t="s">
        <v>15616</v>
      </c>
    </row>
    <row r="1558" spans="1:15" x14ac:dyDescent="0.25">
      <c r="A1558">
        <v>1562</v>
      </c>
      <c r="B1558" t="s">
        <v>8351</v>
      </c>
      <c r="C1558" t="s">
        <v>6988</v>
      </c>
      <c r="D1558" t="s">
        <v>16680</v>
      </c>
      <c r="E1558" s="65">
        <f t="shared" si="96"/>
        <v>41684</v>
      </c>
      <c r="F1558">
        <f t="shared" si="97"/>
        <v>2014</v>
      </c>
      <c r="G1558">
        <f t="shared" si="98"/>
        <v>2</v>
      </c>
      <c r="H1558">
        <f t="shared" si="99"/>
        <v>5</v>
      </c>
      <c r="I1558" s="1" t="s">
        <v>15671</v>
      </c>
      <c r="J1558" s="1" t="s">
        <v>17094</v>
      </c>
      <c r="K1558" s="1" t="s">
        <v>17142</v>
      </c>
      <c r="L1558" s="1" t="s">
        <v>15624</v>
      </c>
      <c r="M1558" s="42">
        <v>1</v>
      </c>
      <c r="N1558" s="42">
        <v>1</v>
      </c>
      <c r="O1558" s="1" t="s">
        <v>15615</v>
      </c>
    </row>
    <row r="1559" spans="1:15" x14ac:dyDescent="0.25">
      <c r="A1559">
        <v>1563</v>
      </c>
      <c r="B1559" t="s">
        <v>11001</v>
      </c>
      <c r="C1559" t="s">
        <v>4396</v>
      </c>
      <c r="D1559" t="s">
        <v>16681</v>
      </c>
      <c r="E1559" s="65">
        <f t="shared" si="96"/>
        <v>41686</v>
      </c>
      <c r="F1559">
        <f t="shared" si="97"/>
        <v>2014</v>
      </c>
      <c r="G1559">
        <f t="shared" si="98"/>
        <v>2</v>
      </c>
      <c r="H1559">
        <f t="shared" si="99"/>
        <v>7</v>
      </c>
      <c r="I1559" s="1" t="s">
        <v>15622</v>
      </c>
      <c r="J1559" s="1" t="s">
        <v>17051</v>
      </c>
      <c r="K1559" s="1" t="s">
        <v>17125</v>
      </c>
      <c r="L1559" s="1" t="s">
        <v>15626</v>
      </c>
      <c r="M1559" s="42">
        <v>1</v>
      </c>
      <c r="N1559" s="42">
        <v>0.99</v>
      </c>
      <c r="O1559" s="1" t="s">
        <v>15615</v>
      </c>
    </row>
    <row r="1560" spans="1:15" x14ac:dyDescent="0.25">
      <c r="A1560">
        <v>1564</v>
      </c>
      <c r="B1560" t="s">
        <v>11506</v>
      </c>
      <c r="C1560" t="s">
        <v>3896</v>
      </c>
      <c r="D1560" t="s">
        <v>16681</v>
      </c>
      <c r="E1560" s="65">
        <f t="shared" si="96"/>
        <v>41686</v>
      </c>
      <c r="F1560">
        <f t="shared" si="97"/>
        <v>2014</v>
      </c>
      <c r="G1560">
        <f t="shared" si="98"/>
        <v>2</v>
      </c>
      <c r="H1560">
        <f t="shared" si="99"/>
        <v>7</v>
      </c>
      <c r="I1560" s="1" t="s">
        <v>15622</v>
      </c>
      <c r="J1560" s="1" t="s">
        <v>17051</v>
      </c>
      <c r="K1560" s="1" t="s">
        <v>17125</v>
      </c>
      <c r="L1560" s="1" t="s">
        <v>15626</v>
      </c>
      <c r="M1560" s="42">
        <v>1</v>
      </c>
      <c r="N1560" s="42">
        <v>0.92</v>
      </c>
      <c r="O1560" s="1" t="s">
        <v>15616</v>
      </c>
    </row>
    <row r="1561" spans="1:15" x14ac:dyDescent="0.25">
      <c r="A1561">
        <v>1565</v>
      </c>
      <c r="B1561" t="s">
        <v>9673</v>
      </c>
      <c r="C1561" t="s">
        <v>5691</v>
      </c>
      <c r="D1561" t="s">
        <v>16681</v>
      </c>
      <c r="E1561" s="65">
        <f t="shared" si="96"/>
        <v>41686</v>
      </c>
      <c r="F1561">
        <f t="shared" si="97"/>
        <v>2014</v>
      </c>
      <c r="G1561">
        <f t="shared" si="98"/>
        <v>2</v>
      </c>
      <c r="H1561">
        <f t="shared" si="99"/>
        <v>7</v>
      </c>
      <c r="I1561" s="1" t="s">
        <v>15697</v>
      </c>
      <c r="J1561" s="1" t="s">
        <v>17060</v>
      </c>
      <c r="K1561" s="1" t="s">
        <v>17125</v>
      </c>
      <c r="L1561" s="1" t="s">
        <v>15624</v>
      </c>
      <c r="M1561" s="42">
        <v>0.69</v>
      </c>
      <c r="N1561" s="42">
        <v>0.99</v>
      </c>
      <c r="O1561" s="1" t="s">
        <v>15615</v>
      </c>
    </row>
    <row r="1562" spans="1:15" x14ac:dyDescent="0.25">
      <c r="A1562">
        <v>1566</v>
      </c>
      <c r="B1562" t="s">
        <v>7928</v>
      </c>
      <c r="C1562" t="s">
        <v>7402</v>
      </c>
      <c r="D1562" t="s">
        <v>16682</v>
      </c>
      <c r="E1562" s="65">
        <f t="shared" si="96"/>
        <v>41687</v>
      </c>
      <c r="F1562">
        <f t="shared" si="97"/>
        <v>2014</v>
      </c>
      <c r="G1562">
        <f t="shared" si="98"/>
        <v>2</v>
      </c>
      <c r="H1562">
        <f t="shared" si="99"/>
        <v>1</v>
      </c>
      <c r="I1562" s="1" t="s">
        <v>15622</v>
      </c>
      <c r="J1562" s="1" t="s">
        <v>17051</v>
      </c>
      <c r="K1562" s="1" t="s">
        <v>17125</v>
      </c>
      <c r="L1562" s="1" t="s">
        <v>15626</v>
      </c>
      <c r="M1562" s="42">
        <v>1</v>
      </c>
      <c r="N1562" s="42">
        <v>0.98</v>
      </c>
      <c r="O1562" s="1" t="s">
        <v>15616</v>
      </c>
    </row>
    <row r="1563" spans="1:15" x14ac:dyDescent="0.25">
      <c r="A1563">
        <v>1567</v>
      </c>
      <c r="B1563" t="s">
        <v>8676</v>
      </c>
      <c r="C1563" t="s">
        <v>6672</v>
      </c>
      <c r="D1563" t="s">
        <v>16682</v>
      </c>
      <c r="E1563" s="65">
        <f t="shared" si="96"/>
        <v>41687</v>
      </c>
      <c r="F1563">
        <f t="shared" si="97"/>
        <v>2014</v>
      </c>
      <c r="G1563">
        <f t="shared" si="98"/>
        <v>2</v>
      </c>
      <c r="H1563">
        <f t="shared" si="99"/>
        <v>1</v>
      </c>
      <c r="I1563" s="1" t="s">
        <v>15622</v>
      </c>
      <c r="J1563" s="1" t="s">
        <v>17051</v>
      </c>
      <c r="K1563" s="1" t="s">
        <v>17125</v>
      </c>
      <c r="L1563" s="1" t="s">
        <v>15623</v>
      </c>
      <c r="M1563" s="42">
        <v>1</v>
      </c>
      <c r="N1563" s="42">
        <v>0.71</v>
      </c>
      <c r="O1563" s="1" t="s">
        <v>15615</v>
      </c>
    </row>
    <row r="1564" spans="1:15" x14ac:dyDescent="0.25">
      <c r="A1564">
        <v>1568</v>
      </c>
      <c r="B1564" t="s">
        <v>9756</v>
      </c>
      <c r="C1564" t="s">
        <v>3582</v>
      </c>
      <c r="D1564" t="s">
        <v>16683</v>
      </c>
      <c r="E1564" s="65">
        <f t="shared" si="96"/>
        <v>41689</v>
      </c>
      <c r="F1564">
        <f t="shared" si="97"/>
        <v>2014</v>
      </c>
      <c r="G1564">
        <f t="shared" si="98"/>
        <v>2</v>
      </c>
      <c r="H1564">
        <f t="shared" si="99"/>
        <v>3</v>
      </c>
      <c r="I1564" s="1" t="s">
        <v>15622</v>
      </c>
      <c r="J1564" s="1" t="s">
        <v>17051</v>
      </c>
      <c r="K1564" s="1" t="s">
        <v>17125</v>
      </c>
      <c r="L1564" s="1" t="s">
        <v>15626</v>
      </c>
      <c r="M1564" s="42">
        <v>1</v>
      </c>
      <c r="N1564" s="42">
        <v>0.87</v>
      </c>
      <c r="O1564" s="1" t="s">
        <v>15616</v>
      </c>
    </row>
    <row r="1565" spans="1:15" x14ac:dyDescent="0.25">
      <c r="A1565">
        <v>1569</v>
      </c>
      <c r="B1565" t="s">
        <v>11144</v>
      </c>
      <c r="C1565" t="s">
        <v>4256</v>
      </c>
      <c r="D1565" t="s">
        <v>16683</v>
      </c>
      <c r="E1565" s="65">
        <f t="shared" si="96"/>
        <v>41689</v>
      </c>
      <c r="F1565">
        <f t="shared" si="97"/>
        <v>2014</v>
      </c>
      <c r="G1565">
        <f t="shared" si="98"/>
        <v>2</v>
      </c>
      <c r="H1565">
        <f t="shared" si="99"/>
        <v>3</v>
      </c>
      <c r="I1565" s="1" t="s">
        <v>15622</v>
      </c>
      <c r="J1565" s="1" t="s">
        <v>17051</v>
      </c>
      <c r="K1565" s="1" t="s">
        <v>17125</v>
      </c>
      <c r="L1565" s="1" t="s">
        <v>15626</v>
      </c>
      <c r="M1565" s="42">
        <v>1</v>
      </c>
      <c r="N1565" s="42">
        <v>1</v>
      </c>
      <c r="O1565" s="1" t="s">
        <v>15616</v>
      </c>
    </row>
    <row r="1566" spans="1:15" x14ac:dyDescent="0.25">
      <c r="A1566">
        <v>1570</v>
      </c>
      <c r="B1566" t="s">
        <v>9000</v>
      </c>
      <c r="C1566" t="s">
        <v>6354</v>
      </c>
      <c r="D1566" t="s">
        <v>16683</v>
      </c>
      <c r="E1566" s="65">
        <f t="shared" si="96"/>
        <v>41689</v>
      </c>
      <c r="F1566">
        <f t="shared" si="97"/>
        <v>2014</v>
      </c>
      <c r="G1566">
        <f t="shared" si="98"/>
        <v>2</v>
      </c>
      <c r="H1566">
        <f t="shared" si="99"/>
        <v>3</v>
      </c>
      <c r="I1566" s="1" t="s">
        <v>15625</v>
      </c>
      <c r="J1566" s="1" t="s">
        <v>17051</v>
      </c>
      <c r="K1566" s="1" t="s">
        <v>17125</v>
      </c>
      <c r="L1566" s="1" t="s">
        <v>15624</v>
      </c>
      <c r="M1566" s="42">
        <v>1</v>
      </c>
      <c r="N1566" s="42">
        <v>0.91</v>
      </c>
      <c r="O1566" s="1" t="s">
        <v>15616</v>
      </c>
    </row>
    <row r="1567" spans="1:15" x14ac:dyDescent="0.25">
      <c r="A1567">
        <v>1571</v>
      </c>
      <c r="B1567" t="s">
        <v>8270</v>
      </c>
      <c r="C1567" t="s">
        <v>7065</v>
      </c>
      <c r="D1567" t="s">
        <v>16683</v>
      </c>
      <c r="E1567" s="65">
        <f t="shared" si="96"/>
        <v>41689</v>
      </c>
      <c r="F1567">
        <f t="shared" si="97"/>
        <v>2014</v>
      </c>
      <c r="G1567">
        <f t="shared" si="98"/>
        <v>2</v>
      </c>
      <c r="H1567">
        <f t="shared" si="99"/>
        <v>3</v>
      </c>
      <c r="I1567" s="1" t="s">
        <v>15622</v>
      </c>
      <c r="J1567" s="1" t="s">
        <v>17051</v>
      </c>
      <c r="K1567" s="1" t="s">
        <v>17125</v>
      </c>
      <c r="L1567" s="1" t="s">
        <v>15624</v>
      </c>
      <c r="M1567" s="42">
        <v>1</v>
      </c>
      <c r="N1567" s="42">
        <v>0.95</v>
      </c>
      <c r="O1567" s="1" t="s">
        <v>15616</v>
      </c>
    </row>
    <row r="1568" spans="1:15" x14ac:dyDescent="0.25">
      <c r="A1568">
        <v>1572</v>
      </c>
      <c r="B1568" t="s">
        <v>9589</v>
      </c>
      <c r="C1568" t="s">
        <v>5772</v>
      </c>
      <c r="D1568" t="s">
        <v>16684</v>
      </c>
      <c r="E1568" s="65">
        <f t="shared" si="96"/>
        <v>41691</v>
      </c>
      <c r="F1568">
        <f t="shared" si="97"/>
        <v>2014</v>
      </c>
      <c r="G1568">
        <f t="shared" si="98"/>
        <v>2</v>
      </c>
      <c r="H1568">
        <f t="shared" si="99"/>
        <v>5</v>
      </c>
      <c r="I1568" s="1" t="s">
        <v>15622</v>
      </c>
      <c r="J1568" s="1" t="s">
        <v>17051</v>
      </c>
      <c r="K1568" s="1" t="s">
        <v>17125</v>
      </c>
      <c r="L1568" s="1" t="s">
        <v>15624</v>
      </c>
      <c r="M1568" s="42">
        <v>1</v>
      </c>
      <c r="N1568" s="42">
        <v>1</v>
      </c>
      <c r="O1568" s="1" t="s">
        <v>15616</v>
      </c>
    </row>
    <row r="1569" spans="1:15" x14ac:dyDescent="0.25">
      <c r="A1569">
        <v>1573</v>
      </c>
      <c r="B1569" t="s">
        <v>8212</v>
      </c>
      <c r="C1569" t="s">
        <v>7123</v>
      </c>
      <c r="D1569" t="s">
        <v>16684</v>
      </c>
      <c r="E1569" s="65">
        <f t="shared" si="96"/>
        <v>41691</v>
      </c>
      <c r="F1569">
        <f t="shared" si="97"/>
        <v>2014</v>
      </c>
      <c r="G1569">
        <f t="shared" si="98"/>
        <v>2</v>
      </c>
      <c r="H1569">
        <f t="shared" si="99"/>
        <v>5</v>
      </c>
      <c r="I1569" s="1" t="s">
        <v>15622</v>
      </c>
      <c r="J1569" s="1" t="s">
        <v>17051</v>
      </c>
      <c r="K1569" s="1" t="s">
        <v>17125</v>
      </c>
      <c r="L1569" s="1" t="s">
        <v>15624</v>
      </c>
      <c r="M1569" s="42">
        <v>0.9</v>
      </c>
      <c r="N1569" s="42">
        <v>0.92</v>
      </c>
      <c r="O1569" s="1" t="s">
        <v>15615</v>
      </c>
    </row>
    <row r="1570" spans="1:15" x14ac:dyDescent="0.25">
      <c r="A1570">
        <v>1574</v>
      </c>
      <c r="B1570" t="s">
        <v>8902</v>
      </c>
      <c r="C1570" t="s">
        <v>6450</v>
      </c>
      <c r="D1570" t="s">
        <v>16685</v>
      </c>
      <c r="E1570" s="65">
        <f t="shared" si="96"/>
        <v>41694</v>
      </c>
      <c r="F1570">
        <f t="shared" si="97"/>
        <v>2014</v>
      </c>
      <c r="G1570">
        <f t="shared" si="98"/>
        <v>2</v>
      </c>
      <c r="H1570">
        <f t="shared" si="99"/>
        <v>1</v>
      </c>
      <c r="I1570" s="1" t="s">
        <v>15622</v>
      </c>
      <c r="J1570" s="1" t="s">
        <v>17051</v>
      </c>
      <c r="K1570" s="1" t="s">
        <v>17125</v>
      </c>
      <c r="L1570" s="1" t="s">
        <v>15624</v>
      </c>
      <c r="M1570" s="42">
        <v>0.9</v>
      </c>
      <c r="N1570" s="42">
        <v>0.8</v>
      </c>
      <c r="O1570" s="1" t="s">
        <v>15616</v>
      </c>
    </row>
    <row r="1571" spans="1:15" x14ac:dyDescent="0.25">
      <c r="A1571">
        <v>1575</v>
      </c>
      <c r="B1571" t="s">
        <v>9762</v>
      </c>
      <c r="C1571" t="s">
        <v>5607</v>
      </c>
      <c r="D1571" t="s">
        <v>16686</v>
      </c>
      <c r="E1571" s="65">
        <f t="shared" si="96"/>
        <v>41695</v>
      </c>
      <c r="F1571">
        <f t="shared" si="97"/>
        <v>2014</v>
      </c>
      <c r="G1571">
        <f t="shared" si="98"/>
        <v>2</v>
      </c>
      <c r="H1571">
        <f t="shared" si="99"/>
        <v>2</v>
      </c>
      <c r="I1571" s="1" t="s">
        <v>15622</v>
      </c>
      <c r="J1571" s="1" t="s">
        <v>17051</v>
      </c>
      <c r="K1571" s="1" t="s">
        <v>17125</v>
      </c>
      <c r="L1571" s="1" t="s">
        <v>15624</v>
      </c>
      <c r="M1571" s="42">
        <v>1</v>
      </c>
      <c r="N1571" s="42">
        <v>0.67</v>
      </c>
      <c r="O1571" s="1" t="s">
        <v>15615</v>
      </c>
    </row>
    <row r="1572" spans="1:15" x14ac:dyDescent="0.25">
      <c r="A1572">
        <v>1576</v>
      </c>
      <c r="B1572" t="s">
        <v>9912</v>
      </c>
      <c r="C1572" t="s">
        <v>5459</v>
      </c>
      <c r="D1572" t="s">
        <v>16686</v>
      </c>
      <c r="E1572" s="65">
        <f t="shared" si="96"/>
        <v>41695</v>
      </c>
      <c r="F1572">
        <f t="shared" si="97"/>
        <v>2014</v>
      </c>
      <c r="G1572">
        <f t="shared" si="98"/>
        <v>2</v>
      </c>
      <c r="H1572">
        <f t="shared" si="99"/>
        <v>2</v>
      </c>
      <c r="I1572" s="1" t="s">
        <v>15622</v>
      </c>
      <c r="J1572" s="1" t="s">
        <v>17051</v>
      </c>
      <c r="K1572" s="1" t="s">
        <v>17125</v>
      </c>
      <c r="L1572" s="1" t="s">
        <v>15623</v>
      </c>
      <c r="M1572" s="42">
        <v>0.75</v>
      </c>
      <c r="N1572" s="42">
        <v>0.68</v>
      </c>
      <c r="O1572" s="1" t="s">
        <v>15616</v>
      </c>
    </row>
    <row r="1573" spans="1:15" x14ac:dyDescent="0.25">
      <c r="A1573">
        <v>1577</v>
      </c>
      <c r="B1573" t="s">
        <v>9173</v>
      </c>
      <c r="C1573" t="s">
        <v>6180</v>
      </c>
      <c r="D1573" t="s">
        <v>16686</v>
      </c>
      <c r="E1573" s="65">
        <f t="shared" si="96"/>
        <v>41695</v>
      </c>
      <c r="F1573">
        <f t="shared" si="97"/>
        <v>2014</v>
      </c>
      <c r="G1573">
        <f t="shared" si="98"/>
        <v>2</v>
      </c>
      <c r="H1573">
        <f t="shared" si="99"/>
        <v>2</v>
      </c>
      <c r="I1573" s="1" t="s">
        <v>15622</v>
      </c>
      <c r="J1573" s="1" t="s">
        <v>17051</v>
      </c>
      <c r="K1573" s="1" t="s">
        <v>17125</v>
      </c>
      <c r="L1573" s="1" t="s">
        <v>15624</v>
      </c>
      <c r="M1573" s="42">
        <v>1</v>
      </c>
      <c r="N1573" s="42">
        <v>1</v>
      </c>
      <c r="O1573" s="1" t="s">
        <v>15615</v>
      </c>
    </row>
    <row r="1574" spans="1:15" x14ac:dyDescent="0.25">
      <c r="A1574">
        <v>1578</v>
      </c>
      <c r="B1574" t="s">
        <v>7865</v>
      </c>
      <c r="C1574" t="s">
        <v>7463</v>
      </c>
      <c r="D1574" t="s">
        <v>16687</v>
      </c>
      <c r="E1574" s="65">
        <f t="shared" si="96"/>
        <v>41696</v>
      </c>
      <c r="F1574">
        <f t="shared" si="97"/>
        <v>2014</v>
      </c>
      <c r="G1574">
        <f t="shared" si="98"/>
        <v>2</v>
      </c>
      <c r="H1574">
        <f t="shared" si="99"/>
        <v>3</v>
      </c>
      <c r="I1574" s="1" t="s">
        <v>15622</v>
      </c>
      <c r="J1574" s="1" t="s">
        <v>17051</v>
      </c>
      <c r="K1574" s="1" t="s">
        <v>17125</v>
      </c>
      <c r="L1574" s="1" t="s">
        <v>15623</v>
      </c>
      <c r="M1574" s="42">
        <v>1</v>
      </c>
      <c r="N1574" s="42">
        <v>0.28000000000000003</v>
      </c>
      <c r="O1574" s="1" t="s">
        <v>15615</v>
      </c>
    </row>
    <row r="1575" spans="1:15" x14ac:dyDescent="0.25">
      <c r="A1575">
        <v>1579</v>
      </c>
      <c r="B1575" t="s">
        <v>9272</v>
      </c>
      <c r="C1575" t="s">
        <v>6083</v>
      </c>
      <c r="D1575" t="s">
        <v>16688</v>
      </c>
      <c r="E1575" s="65">
        <f t="shared" si="96"/>
        <v>41700</v>
      </c>
      <c r="F1575">
        <f t="shared" si="97"/>
        <v>2014</v>
      </c>
      <c r="G1575">
        <f t="shared" si="98"/>
        <v>3</v>
      </c>
      <c r="H1575">
        <f t="shared" si="99"/>
        <v>7</v>
      </c>
      <c r="I1575" s="1" t="s">
        <v>15622</v>
      </c>
      <c r="J1575" s="1" t="s">
        <v>17051</v>
      </c>
      <c r="K1575" s="1" t="s">
        <v>17125</v>
      </c>
      <c r="L1575" s="1" t="s">
        <v>15624</v>
      </c>
      <c r="M1575" s="42">
        <v>0.94</v>
      </c>
      <c r="N1575" s="42">
        <v>0.37</v>
      </c>
      <c r="O1575" s="1" t="s">
        <v>15615</v>
      </c>
    </row>
    <row r="1576" spans="1:15" x14ac:dyDescent="0.25">
      <c r="A1576">
        <v>1580</v>
      </c>
      <c r="B1576" t="s">
        <v>10337</v>
      </c>
      <c r="C1576" t="s">
        <v>5042</v>
      </c>
      <c r="D1576" t="s">
        <v>16688</v>
      </c>
      <c r="E1576" s="65">
        <f t="shared" si="96"/>
        <v>41700</v>
      </c>
      <c r="F1576">
        <f t="shared" si="97"/>
        <v>2014</v>
      </c>
      <c r="G1576">
        <f t="shared" si="98"/>
        <v>3</v>
      </c>
      <c r="H1576">
        <f t="shared" si="99"/>
        <v>7</v>
      </c>
      <c r="I1576" s="1" t="s">
        <v>15622</v>
      </c>
      <c r="J1576" s="1" t="s">
        <v>17051</v>
      </c>
      <c r="K1576" s="1" t="s">
        <v>17125</v>
      </c>
      <c r="L1576" s="1" t="s">
        <v>15626</v>
      </c>
      <c r="M1576" s="42">
        <v>1</v>
      </c>
      <c r="N1576" s="42">
        <v>0.75</v>
      </c>
      <c r="O1576" s="1" t="s">
        <v>15616</v>
      </c>
    </row>
    <row r="1577" spans="1:15" x14ac:dyDescent="0.25">
      <c r="A1577">
        <v>1581</v>
      </c>
      <c r="B1577" t="s">
        <v>9702</v>
      </c>
      <c r="C1577" t="s">
        <v>5662</v>
      </c>
      <c r="D1577" t="s">
        <v>16689</v>
      </c>
      <c r="E1577" s="65">
        <f t="shared" si="96"/>
        <v>41701</v>
      </c>
      <c r="F1577">
        <f t="shared" si="97"/>
        <v>2014</v>
      </c>
      <c r="G1577">
        <f t="shared" si="98"/>
        <v>3</v>
      </c>
      <c r="H1577">
        <f t="shared" si="99"/>
        <v>1</v>
      </c>
      <c r="I1577" s="1" t="s">
        <v>15662</v>
      </c>
      <c r="J1577" s="1" t="s">
        <v>17057</v>
      </c>
      <c r="K1577" s="1" t="s">
        <v>17138</v>
      </c>
      <c r="L1577" s="1" t="s">
        <v>15624</v>
      </c>
      <c r="M1577" s="42">
        <v>1</v>
      </c>
      <c r="N1577" s="42">
        <v>0.25</v>
      </c>
      <c r="O1577" s="1" t="s">
        <v>15615</v>
      </c>
    </row>
    <row r="1578" spans="1:15" x14ac:dyDescent="0.25">
      <c r="A1578">
        <v>1582</v>
      </c>
      <c r="B1578" t="s">
        <v>7878</v>
      </c>
      <c r="C1578" t="s">
        <v>7450</v>
      </c>
      <c r="D1578" t="s">
        <v>16689</v>
      </c>
      <c r="E1578" s="65">
        <f t="shared" si="96"/>
        <v>41701</v>
      </c>
      <c r="F1578">
        <f t="shared" si="97"/>
        <v>2014</v>
      </c>
      <c r="G1578">
        <f t="shared" si="98"/>
        <v>3</v>
      </c>
      <c r="H1578">
        <f t="shared" si="99"/>
        <v>1</v>
      </c>
      <c r="I1578" s="1" t="s">
        <v>15622</v>
      </c>
      <c r="J1578" s="1" t="s">
        <v>17051</v>
      </c>
      <c r="K1578" s="1" t="s">
        <v>17125</v>
      </c>
      <c r="L1578" s="1" t="s">
        <v>15624</v>
      </c>
      <c r="M1578" s="42">
        <v>1</v>
      </c>
      <c r="N1578" s="42">
        <v>1</v>
      </c>
      <c r="O1578" s="1" t="s">
        <v>15616</v>
      </c>
    </row>
    <row r="1579" spans="1:15" x14ac:dyDescent="0.25">
      <c r="A1579">
        <v>1583</v>
      </c>
      <c r="B1579" t="s">
        <v>9757</v>
      </c>
      <c r="C1579" t="s">
        <v>5612</v>
      </c>
      <c r="D1579" t="s">
        <v>16689</v>
      </c>
      <c r="E1579" s="65">
        <f t="shared" si="96"/>
        <v>41701</v>
      </c>
      <c r="F1579">
        <f t="shared" si="97"/>
        <v>2014</v>
      </c>
      <c r="G1579">
        <f t="shared" si="98"/>
        <v>3</v>
      </c>
      <c r="H1579">
        <f t="shared" si="99"/>
        <v>1</v>
      </c>
      <c r="I1579" s="1" t="s">
        <v>15622</v>
      </c>
      <c r="J1579" s="1" t="s">
        <v>17051</v>
      </c>
      <c r="K1579" s="1" t="s">
        <v>17125</v>
      </c>
      <c r="L1579" s="1" t="s">
        <v>15623</v>
      </c>
      <c r="M1579" s="42">
        <v>1</v>
      </c>
      <c r="N1579" s="42">
        <v>0.8</v>
      </c>
      <c r="O1579" s="1" t="s">
        <v>15615</v>
      </c>
    </row>
    <row r="1580" spans="1:15" x14ac:dyDescent="0.25">
      <c r="A1580">
        <v>1584</v>
      </c>
      <c r="B1580" t="s">
        <v>8076</v>
      </c>
      <c r="C1580" t="s">
        <v>7257</v>
      </c>
      <c r="D1580" t="s">
        <v>16690</v>
      </c>
      <c r="E1580" s="65">
        <f t="shared" si="96"/>
        <v>41704</v>
      </c>
      <c r="F1580">
        <f t="shared" si="97"/>
        <v>2014</v>
      </c>
      <c r="G1580">
        <f t="shared" si="98"/>
        <v>3</v>
      </c>
      <c r="H1580">
        <f t="shared" si="99"/>
        <v>4</v>
      </c>
      <c r="I1580" s="1" t="s">
        <v>15642</v>
      </c>
      <c r="J1580" s="1" t="s">
        <v>17060</v>
      </c>
      <c r="K1580" s="1" t="s">
        <v>17125</v>
      </c>
      <c r="L1580" s="1" t="s">
        <v>15628</v>
      </c>
      <c r="M1580" s="42">
        <v>0</v>
      </c>
      <c r="N1580" s="42">
        <v>0.39</v>
      </c>
      <c r="O1580" s="1" t="s">
        <v>15616</v>
      </c>
    </row>
    <row r="1581" spans="1:15" x14ac:dyDescent="0.25">
      <c r="A1581">
        <v>1585</v>
      </c>
      <c r="B1581" t="s">
        <v>8870</v>
      </c>
      <c r="C1581" t="s">
        <v>6480</v>
      </c>
      <c r="D1581" t="s">
        <v>16690</v>
      </c>
      <c r="E1581" s="65">
        <f t="shared" si="96"/>
        <v>41704</v>
      </c>
      <c r="F1581">
        <f t="shared" si="97"/>
        <v>2014</v>
      </c>
      <c r="G1581">
        <f t="shared" si="98"/>
        <v>3</v>
      </c>
      <c r="H1581">
        <f t="shared" si="99"/>
        <v>4</v>
      </c>
      <c r="I1581" s="1" t="s">
        <v>15622</v>
      </c>
      <c r="J1581" s="1" t="s">
        <v>17051</v>
      </c>
      <c r="K1581" s="1" t="s">
        <v>17125</v>
      </c>
      <c r="L1581" s="1" t="s">
        <v>15624</v>
      </c>
      <c r="M1581" s="42">
        <v>0.92</v>
      </c>
      <c r="N1581" s="42">
        <v>0.67</v>
      </c>
      <c r="O1581" s="1" t="s">
        <v>15616</v>
      </c>
    </row>
    <row r="1582" spans="1:15" x14ac:dyDescent="0.25">
      <c r="A1582">
        <v>1586</v>
      </c>
      <c r="B1582" t="s">
        <v>10016</v>
      </c>
      <c r="C1582" t="s">
        <v>5357</v>
      </c>
      <c r="D1582" t="s">
        <v>16691</v>
      </c>
      <c r="E1582" s="65">
        <f t="shared" si="96"/>
        <v>41706</v>
      </c>
      <c r="F1582">
        <f t="shared" si="97"/>
        <v>2014</v>
      </c>
      <c r="G1582">
        <f t="shared" si="98"/>
        <v>3</v>
      </c>
      <c r="H1582">
        <f t="shared" si="99"/>
        <v>6</v>
      </c>
      <c r="I1582" s="1" t="s">
        <v>15642</v>
      </c>
      <c r="J1582" s="1" t="s">
        <v>17060</v>
      </c>
      <c r="K1582" s="1" t="s">
        <v>17125</v>
      </c>
      <c r="L1582" s="1" t="s">
        <v>15626</v>
      </c>
      <c r="M1582" s="42">
        <v>1</v>
      </c>
      <c r="N1582" s="42">
        <v>0.97</v>
      </c>
      <c r="O1582" s="1" t="s">
        <v>15615</v>
      </c>
    </row>
    <row r="1583" spans="1:15" x14ac:dyDescent="0.25">
      <c r="A1583">
        <v>1587</v>
      </c>
      <c r="B1583" t="s">
        <v>10918</v>
      </c>
      <c r="C1583" t="s">
        <v>4476</v>
      </c>
      <c r="D1583" t="s">
        <v>16691</v>
      </c>
      <c r="E1583" s="65">
        <f t="shared" si="96"/>
        <v>41706</v>
      </c>
      <c r="F1583">
        <f t="shared" si="97"/>
        <v>2014</v>
      </c>
      <c r="G1583">
        <f t="shared" si="98"/>
        <v>3</v>
      </c>
      <c r="H1583">
        <f t="shared" si="99"/>
        <v>6</v>
      </c>
      <c r="I1583" s="1" t="s">
        <v>15622</v>
      </c>
      <c r="J1583" s="1" t="s">
        <v>17051</v>
      </c>
      <c r="K1583" s="1" t="s">
        <v>17125</v>
      </c>
      <c r="L1583" s="1" t="s">
        <v>15624</v>
      </c>
      <c r="M1583" s="42">
        <v>1</v>
      </c>
      <c r="N1583" s="42">
        <v>0.83</v>
      </c>
      <c r="O1583" s="1" t="s">
        <v>15615</v>
      </c>
    </row>
    <row r="1584" spans="1:15" x14ac:dyDescent="0.25">
      <c r="A1584">
        <v>1588</v>
      </c>
      <c r="B1584" t="s">
        <v>10790</v>
      </c>
      <c r="C1584" t="s">
        <v>4602</v>
      </c>
      <c r="D1584" t="s">
        <v>16692</v>
      </c>
      <c r="E1584" s="65">
        <f t="shared" si="96"/>
        <v>41708</v>
      </c>
      <c r="F1584">
        <f t="shared" si="97"/>
        <v>2014</v>
      </c>
      <c r="G1584">
        <f t="shared" si="98"/>
        <v>3</v>
      </c>
      <c r="H1584">
        <f t="shared" si="99"/>
        <v>1</v>
      </c>
      <c r="I1584" s="1" t="s">
        <v>15622</v>
      </c>
      <c r="J1584" s="1" t="s">
        <v>17051</v>
      </c>
      <c r="K1584" s="1" t="s">
        <v>17125</v>
      </c>
      <c r="L1584" s="1" t="s">
        <v>15626</v>
      </c>
      <c r="M1584" s="42">
        <v>1</v>
      </c>
      <c r="N1584" s="42">
        <v>1</v>
      </c>
      <c r="O1584" s="1" t="s">
        <v>15615</v>
      </c>
    </row>
    <row r="1585" spans="1:15" x14ac:dyDescent="0.25">
      <c r="A1585">
        <v>1589</v>
      </c>
      <c r="B1585" t="s">
        <v>9660</v>
      </c>
      <c r="C1585" t="s">
        <v>5704</v>
      </c>
      <c r="D1585" t="s">
        <v>16693</v>
      </c>
      <c r="E1585" s="65">
        <f t="shared" si="96"/>
        <v>41709</v>
      </c>
      <c r="F1585">
        <f t="shared" si="97"/>
        <v>2014</v>
      </c>
      <c r="G1585">
        <f t="shared" si="98"/>
        <v>3</v>
      </c>
      <c r="H1585">
        <f t="shared" si="99"/>
        <v>2</v>
      </c>
      <c r="I1585" s="1" t="s">
        <v>15622</v>
      </c>
      <c r="J1585" s="1" t="s">
        <v>17051</v>
      </c>
      <c r="K1585" s="1" t="s">
        <v>17125</v>
      </c>
      <c r="L1585" s="1" t="s">
        <v>15628</v>
      </c>
      <c r="M1585" s="42">
        <v>0</v>
      </c>
      <c r="N1585" s="42">
        <v>0.33</v>
      </c>
      <c r="O1585" s="1" t="s">
        <v>15615</v>
      </c>
    </row>
    <row r="1586" spans="1:15" x14ac:dyDescent="0.25">
      <c r="A1586">
        <v>1590</v>
      </c>
      <c r="B1586" t="s">
        <v>9219</v>
      </c>
      <c r="C1586" t="s">
        <v>6135</v>
      </c>
      <c r="D1586" t="s">
        <v>16694</v>
      </c>
      <c r="E1586" s="65">
        <f t="shared" si="96"/>
        <v>41710</v>
      </c>
      <c r="F1586">
        <f t="shared" si="97"/>
        <v>2014</v>
      </c>
      <c r="G1586">
        <f t="shared" si="98"/>
        <v>3</v>
      </c>
      <c r="H1586">
        <f t="shared" si="99"/>
        <v>3</v>
      </c>
      <c r="I1586" s="1" t="s">
        <v>15622</v>
      </c>
      <c r="J1586" s="1" t="s">
        <v>17051</v>
      </c>
      <c r="K1586" s="1" t="s">
        <v>17125</v>
      </c>
      <c r="L1586" s="1" t="s">
        <v>15626</v>
      </c>
      <c r="M1586" s="42">
        <v>1</v>
      </c>
      <c r="N1586" s="42">
        <v>0.99</v>
      </c>
      <c r="O1586" s="1" t="s">
        <v>15615</v>
      </c>
    </row>
    <row r="1587" spans="1:15" x14ac:dyDescent="0.25">
      <c r="A1587">
        <v>1591</v>
      </c>
      <c r="B1587" t="s">
        <v>8699</v>
      </c>
      <c r="C1587" t="s">
        <v>6649</v>
      </c>
      <c r="D1587" t="s">
        <v>11917</v>
      </c>
      <c r="E1587" s="65">
        <f t="shared" si="96"/>
        <v>41711</v>
      </c>
      <c r="F1587">
        <f t="shared" si="97"/>
        <v>2014</v>
      </c>
      <c r="G1587">
        <f t="shared" si="98"/>
        <v>3</v>
      </c>
      <c r="H1587">
        <f t="shared" si="99"/>
        <v>4</v>
      </c>
      <c r="I1587" s="1" t="s">
        <v>15622</v>
      </c>
      <c r="J1587" s="1" t="s">
        <v>17051</v>
      </c>
      <c r="K1587" s="1" t="s">
        <v>17125</v>
      </c>
      <c r="L1587" s="1" t="s">
        <v>15628</v>
      </c>
      <c r="M1587" s="42">
        <v>0</v>
      </c>
      <c r="N1587" s="42">
        <v>0.32</v>
      </c>
      <c r="O1587" s="1" t="s">
        <v>15615</v>
      </c>
    </row>
    <row r="1588" spans="1:15" x14ac:dyDescent="0.25">
      <c r="A1588">
        <v>1592</v>
      </c>
      <c r="B1588" t="s">
        <v>8243</v>
      </c>
      <c r="C1588" t="s">
        <v>7092</v>
      </c>
      <c r="D1588" t="s">
        <v>11917</v>
      </c>
      <c r="E1588" s="65">
        <f t="shared" si="96"/>
        <v>41711</v>
      </c>
      <c r="F1588">
        <f t="shared" si="97"/>
        <v>2014</v>
      </c>
      <c r="G1588">
        <f t="shared" si="98"/>
        <v>3</v>
      </c>
      <c r="H1588">
        <f t="shared" si="99"/>
        <v>4</v>
      </c>
      <c r="I1588" s="1" t="s">
        <v>15666</v>
      </c>
      <c r="J1588" s="1" t="s">
        <v>17071</v>
      </c>
      <c r="K1588" s="1" t="s">
        <v>17132</v>
      </c>
      <c r="L1588" s="1" t="s">
        <v>15628</v>
      </c>
      <c r="M1588" s="42">
        <v>0</v>
      </c>
      <c r="N1588" s="42">
        <v>0.62</v>
      </c>
      <c r="O1588" s="1" t="s">
        <v>15616</v>
      </c>
    </row>
    <row r="1589" spans="1:15" x14ac:dyDescent="0.25">
      <c r="A1589">
        <v>1593</v>
      </c>
      <c r="B1589" t="s">
        <v>9078</v>
      </c>
      <c r="C1589" t="s">
        <v>6275</v>
      </c>
      <c r="D1589" t="s">
        <v>11917</v>
      </c>
      <c r="E1589" s="65">
        <f t="shared" si="96"/>
        <v>41711</v>
      </c>
      <c r="F1589">
        <f t="shared" si="97"/>
        <v>2014</v>
      </c>
      <c r="G1589">
        <f t="shared" si="98"/>
        <v>3</v>
      </c>
      <c r="H1589">
        <f t="shared" si="99"/>
        <v>4</v>
      </c>
      <c r="I1589" s="1" t="s">
        <v>15622</v>
      </c>
      <c r="J1589" s="1" t="s">
        <v>17051</v>
      </c>
      <c r="K1589" s="1" t="s">
        <v>17125</v>
      </c>
      <c r="L1589" s="1" t="s">
        <v>15626</v>
      </c>
      <c r="M1589" s="42">
        <v>1</v>
      </c>
      <c r="N1589" s="42">
        <v>0.94</v>
      </c>
      <c r="O1589" s="1" t="s">
        <v>15616</v>
      </c>
    </row>
    <row r="1590" spans="1:15" x14ac:dyDescent="0.25">
      <c r="A1590">
        <v>1594</v>
      </c>
      <c r="B1590" t="s">
        <v>10083</v>
      </c>
      <c r="C1590" t="s">
        <v>5291</v>
      </c>
      <c r="D1590" t="s">
        <v>11917</v>
      </c>
      <c r="E1590" s="65">
        <f t="shared" si="96"/>
        <v>41711</v>
      </c>
      <c r="F1590">
        <f t="shared" si="97"/>
        <v>2014</v>
      </c>
      <c r="G1590">
        <f t="shared" si="98"/>
        <v>3</v>
      </c>
      <c r="H1590">
        <f t="shared" si="99"/>
        <v>4</v>
      </c>
      <c r="I1590" s="1" t="s">
        <v>15622</v>
      </c>
      <c r="J1590" s="1" t="s">
        <v>17051</v>
      </c>
      <c r="K1590" s="1" t="s">
        <v>17125</v>
      </c>
      <c r="L1590" s="1" t="s">
        <v>15624</v>
      </c>
      <c r="M1590" s="42">
        <v>1</v>
      </c>
      <c r="N1590" s="42">
        <v>0.67</v>
      </c>
      <c r="O1590" s="1" t="s">
        <v>15615</v>
      </c>
    </row>
    <row r="1591" spans="1:15" x14ac:dyDescent="0.25">
      <c r="A1591">
        <v>1595</v>
      </c>
      <c r="B1591" t="s">
        <v>9418</v>
      </c>
      <c r="C1591" t="s">
        <v>5939</v>
      </c>
      <c r="D1591" t="s">
        <v>11917</v>
      </c>
      <c r="E1591" s="65">
        <f t="shared" si="96"/>
        <v>41711</v>
      </c>
      <c r="F1591">
        <f t="shared" si="97"/>
        <v>2014</v>
      </c>
      <c r="G1591">
        <f t="shared" si="98"/>
        <v>3</v>
      </c>
      <c r="H1591">
        <f t="shared" si="99"/>
        <v>4</v>
      </c>
      <c r="I1591" s="1" t="s">
        <v>15728</v>
      </c>
      <c r="J1591" s="1" t="s">
        <v>17051</v>
      </c>
      <c r="K1591" s="1" t="s">
        <v>17125</v>
      </c>
      <c r="L1591" s="1" t="s">
        <v>15623</v>
      </c>
      <c r="M1591" s="42">
        <v>0.77</v>
      </c>
      <c r="N1591" s="42">
        <v>1</v>
      </c>
      <c r="O1591" s="1" t="s">
        <v>15616</v>
      </c>
    </row>
    <row r="1592" spans="1:15" x14ac:dyDescent="0.25">
      <c r="A1592">
        <v>1596</v>
      </c>
      <c r="B1592" t="s">
        <v>10053</v>
      </c>
      <c r="C1592" t="s">
        <v>5321</v>
      </c>
      <c r="D1592" t="s">
        <v>11917</v>
      </c>
      <c r="E1592" s="65">
        <f t="shared" si="96"/>
        <v>41711</v>
      </c>
      <c r="F1592">
        <f t="shared" si="97"/>
        <v>2014</v>
      </c>
      <c r="G1592">
        <f t="shared" si="98"/>
        <v>3</v>
      </c>
      <c r="H1592">
        <f t="shared" si="99"/>
        <v>4</v>
      </c>
      <c r="I1592" s="1" t="s">
        <v>15625</v>
      </c>
      <c r="J1592" s="1" t="s">
        <v>17051</v>
      </c>
      <c r="K1592" s="1" t="s">
        <v>17125</v>
      </c>
      <c r="L1592" s="1" t="s">
        <v>15624</v>
      </c>
      <c r="M1592" s="42">
        <v>1</v>
      </c>
      <c r="N1592" s="42">
        <v>1</v>
      </c>
      <c r="O1592" s="1" t="s">
        <v>15616</v>
      </c>
    </row>
    <row r="1593" spans="1:15" x14ac:dyDescent="0.25">
      <c r="A1593">
        <v>1597</v>
      </c>
      <c r="B1593" t="s">
        <v>9203</v>
      </c>
      <c r="C1593" t="s">
        <v>6151</v>
      </c>
      <c r="D1593" t="s">
        <v>16695</v>
      </c>
      <c r="E1593" s="65">
        <f t="shared" si="96"/>
        <v>41712</v>
      </c>
      <c r="F1593">
        <f t="shared" si="97"/>
        <v>2014</v>
      </c>
      <c r="G1593">
        <f t="shared" si="98"/>
        <v>3</v>
      </c>
      <c r="H1593">
        <f t="shared" si="99"/>
        <v>5</v>
      </c>
      <c r="I1593" s="1" t="s">
        <v>15622</v>
      </c>
      <c r="J1593" s="1" t="s">
        <v>17051</v>
      </c>
      <c r="K1593" s="1" t="s">
        <v>17125</v>
      </c>
      <c r="L1593" s="1" t="s">
        <v>15624</v>
      </c>
      <c r="M1593" s="42">
        <v>1</v>
      </c>
      <c r="N1593" s="42">
        <v>0.61</v>
      </c>
      <c r="O1593" s="1" t="s">
        <v>15615</v>
      </c>
    </row>
    <row r="1594" spans="1:15" x14ac:dyDescent="0.25">
      <c r="A1594">
        <v>1598</v>
      </c>
      <c r="B1594" t="s">
        <v>9247</v>
      </c>
      <c r="C1594" t="s">
        <v>6107</v>
      </c>
      <c r="D1594" t="s">
        <v>16696</v>
      </c>
      <c r="E1594" s="65">
        <f t="shared" si="96"/>
        <v>41713</v>
      </c>
      <c r="F1594">
        <f t="shared" si="97"/>
        <v>2014</v>
      </c>
      <c r="G1594">
        <f t="shared" si="98"/>
        <v>3</v>
      </c>
      <c r="H1594">
        <f t="shared" si="99"/>
        <v>6</v>
      </c>
      <c r="I1594" s="1" t="s">
        <v>15622</v>
      </c>
      <c r="J1594" s="1" t="s">
        <v>17051</v>
      </c>
      <c r="K1594" s="1" t="s">
        <v>17125</v>
      </c>
      <c r="L1594" s="1" t="s">
        <v>15626</v>
      </c>
      <c r="M1594" s="42">
        <v>1</v>
      </c>
      <c r="N1594" s="42">
        <v>0.64</v>
      </c>
      <c r="O1594" s="1" t="s">
        <v>15615</v>
      </c>
    </row>
    <row r="1595" spans="1:15" x14ac:dyDescent="0.25">
      <c r="A1595">
        <v>1599</v>
      </c>
      <c r="B1595" t="s">
        <v>9857</v>
      </c>
      <c r="C1595" t="s">
        <v>5514</v>
      </c>
      <c r="D1595" t="s">
        <v>11918</v>
      </c>
      <c r="E1595" s="65">
        <f t="shared" si="96"/>
        <v>41714</v>
      </c>
      <c r="F1595">
        <f t="shared" si="97"/>
        <v>2014</v>
      </c>
      <c r="G1595">
        <f t="shared" si="98"/>
        <v>3</v>
      </c>
      <c r="H1595">
        <f t="shared" si="99"/>
        <v>7</v>
      </c>
      <c r="I1595" s="1" t="s">
        <v>15622</v>
      </c>
      <c r="J1595" s="1" t="s">
        <v>17051</v>
      </c>
      <c r="K1595" s="1" t="s">
        <v>17125</v>
      </c>
      <c r="L1595" s="1" t="s">
        <v>15626</v>
      </c>
      <c r="M1595" s="42">
        <v>1</v>
      </c>
      <c r="N1595" s="42">
        <v>0.94</v>
      </c>
      <c r="O1595" s="1" t="s">
        <v>15615</v>
      </c>
    </row>
    <row r="1596" spans="1:15" x14ac:dyDescent="0.25">
      <c r="A1596">
        <v>1600</v>
      </c>
      <c r="B1596" t="s">
        <v>8842</v>
      </c>
      <c r="C1596" t="s">
        <v>6507</v>
      </c>
      <c r="D1596" t="s">
        <v>11918</v>
      </c>
      <c r="E1596" s="65">
        <f t="shared" si="96"/>
        <v>41714</v>
      </c>
      <c r="F1596">
        <f t="shared" si="97"/>
        <v>2014</v>
      </c>
      <c r="G1596">
        <f t="shared" si="98"/>
        <v>3</v>
      </c>
      <c r="H1596">
        <f t="shared" si="99"/>
        <v>7</v>
      </c>
      <c r="I1596" s="1" t="s">
        <v>15622</v>
      </c>
      <c r="J1596" s="1" t="s">
        <v>17051</v>
      </c>
      <c r="K1596" s="1" t="s">
        <v>17125</v>
      </c>
      <c r="L1596" s="1" t="s">
        <v>15628</v>
      </c>
      <c r="M1596" s="42">
        <v>0</v>
      </c>
      <c r="N1596" s="42">
        <v>0.6</v>
      </c>
      <c r="O1596" s="1" t="s">
        <v>15615</v>
      </c>
    </row>
    <row r="1597" spans="1:15" x14ac:dyDescent="0.25">
      <c r="A1597">
        <v>1601</v>
      </c>
      <c r="B1597" t="s">
        <v>11697</v>
      </c>
      <c r="C1597" t="s">
        <v>3709</v>
      </c>
      <c r="D1597" t="s">
        <v>11918</v>
      </c>
      <c r="E1597" s="65">
        <f t="shared" si="96"/>
        <v>41714</v>
      </c>
      <c r="F1597">
        <f t="shared" si="97"/>
        <v>2014</v>
      </c>
      <c r="G1597">
        <f t="shared" si="98"/>
        <v>3</v>
      </c>
      <c r="H1597">
        <f t="shared" si="99"/>
        <v>7</v>
      </c>
      <c r="I1597" s="1" t="s">
        <v>15622</v>
      </c>
      <c r="J1597" s="1" t="s">
        <v>17051</v>
      </c>
      <c r="K1597" s="1" t="s">
        <v>17125</v>
      </c>
      <c r="L1597" s="1" t="s">
        <v>15626</v>
      </c>
      <c r="M1597" s="42">
        <v>1</v>
      </c>
      <c r="N1597" s="42">
        <v>0.52</v>
      </c>
      <c r="O1597" s="1" t="s">
        <v>15616</v>
      </c>
    </row>
    <row r="1598" spans="1:15" x14ac:dyDescent="0.25">
      <c r="A1598">
        <v>1602</v>
      </c>
      <c r="B1598" t="s">
        <v>8440</v>
      </c>
      <c r="C1598" t="s">
        <v>6902</v>
      </c>
      <c r="D1598" t="s">
        <v>16697</v>
      </c>
      <c r="E1598" s="65">
        <f t="shared" si="96"/>
        <v>41716</v>
      </c>
      <c r="F1598">
        <f t="shared" si="97"/>
        <v>2014</v>
      </c>
      <c r="G1598">
        <f t="shared" si="98"/>
        <v>3</v>
      </c>
      <c r="H1598">
        <f t="shared" si="99"/>
        <v>2</v>
      </c>
      <c r="I1598" s="1" t="s">
        <v>15622</v>
      </c>
      <c r="J1598" s="1" t="s">
        <v>17051</v>
      </c>
      <c r="K1598" s="1" t="s">
        <v>17125</v>
      </c>
      <c r="L1598" s="1" t="s">
        <v>15626</v>
      </c>
      <c r="M1598" s="42">
        <v>1</v>
      </c>
      <c r="N1598" s="42">
        <v>0.91</v>
      </c>
      <c r="O1598" s="1" t="s">
        <v>15616</v>
      </c>
    </row>
    <row r="1599" spans="1:15" x14ac:dyDescent="0.25">
      <c r="A1599">
        <v>1603</v>
      </c>
      <c r="B1599" t="s">
        <v>7832</v>
      </c>
      <c r="C1599" t="s">
        <v>7491</v>
      </c>
      <c r="D1599" t="s">
        <v>11919</v>
      </c>
      <c r="E1599" s="65">
        <f t="shared" si="96"/>
        <v>41717</v>
      </c>
      <c r="F1599">
        <f t="shared" si="97"/>
        <v>2014</v>
      </c>
      <c r="G1599">
        <f t="shared" si="98"/>
        <v>3</v>
      </c>
      <c r="H1599">
        <f t="shared" si="99"/>
        <v>3</v>
      </c>
      <c r="I1599" s="1" t="s">
        <v>15625</v>
      </c>
      <c r="J1599" s="1" t="s">
        <v>17051</v>
      </c>
      <c r="K1599" s="1" t="s">
        <v>17125</v>
      </c>
      <c r="L1599" s="1" t="s">
        <v>15628</v>
      </c>
      <c r="M1599" s="42">
        <v>0</v>
      </c>
      <c r="N1599" s="42">
        <v>0.92</v>
      </c>
      <c r="O1599" s="1" t="s">
        <v>15615</v>
      </c>
    </row>
    <row r="1600" spans="1:15" x14ac:dyDescent="0.25">
      <c r="A1600">
        <v>1604</v>
      </c>
      <c r="B1600" t="s">
        <v>8687</v>
      </c>
      <c r="C1600" t="s">
        <v>6661</v>
      </c>
      <c r="D1600" t="s">
        <v>16698</v>
      </c>
      <c r="E1600" s="65">
        <f t="shared" si="96"/>
        <v>41718</v>
      </c>
      <c r="F1600">
        <f t="shared" si="97"/>
        <v>2014</v>
      </c>
      <c r="G1600">
        <f t="shared" si="98"/>
        <v>3</v>
      </c>
      <c r="H1600">
        <f t="shared" si="99"/>
        <v>4</v>
      </c>
      <c r="I1600" s="1" t="s">
        <v>15622</v>
      </c>
      <c r="J1600" s="1" t="s">
        <v>17051</v>
      </c>
      <c r="K1600" s="1" t="s">
        <v>17125</v>
      </c>
      <c r="L1600" s="1" t="s">
        <v>15624</v>
      </c>
      <c r="M1600" s="42">
        <v>1</v>
      </c>
      <c r="N1600" s="42">
        <v>0.75</v>
      </c>
      <c r="O1600" s="1" t="s">
        <v>15615</v>
      </c>
    </row>
    <row r="1601" spans="1:15" x14ac:dyDescent="0.25">
      <c r="A1601">
        <v>1605</v>
      </c>
      <c r="B1601" t="s">
        <v>8196</v>
      </c>
      <c r="C1601" t="s">
        <v>7139</v>
      </c>
      <c r="D1601" t="s">
        <v>16698</v>
      </c>
      <c r="E1601" s="65">
        <f t="shared" si="96"/>
        <v>41718</v>
      </c>
      <c r="F1601">
        <f t="shared" si="97"/>
        <v>2014</v>
      </c>
      <c r="G1601">
        <f t="shared" si="98"/>
        <v>3</v>
      </c>
      <c r="H1601">
        <f t="shared" si="99"/>
        <v>4</v>
      </c>
      <c r="I1601" s="1" t="s">
        <v>15622</v>
      </c>
      <c r="J1601" s="1" t="s">
        <v>17051</v>
      </c>
      <c r="K1601" s="1" t="s">
        <v>17125</v>
      </c>
      <c r="L1601" s="1" t="s">
        <v>15626</v>
      </c>
      <c r="M1601" s="42">
        <v>0.92</v>
      </c>
      <c r="N1601" s="42">
        <v>0.84</v>
      </c>
      <c r="O1601" s="1" t="s">
        <v>15615</v>
      </c>
    </row>
    <row r="1602" spans="1:15" x14ac:dyDescent="0.25">
      <c r="A1602">
        <v>1606</v>
      </c>
      <c r="B1602" t="s">
        <v>10915</v>
      </c>
      <c r="C1602" t="s">
        <v>4479</v>
      </c>
      <c r="D1602" t="s">
        <v>11920</v>
      </c>
      <c r="E1602" s="65">
        <f t="shared" si="96"/>
        <v>41720</v>
      </c>
      <c r="F1602">
        <f t="shared" si="97"/>
        <v>2014</v>
      </c>
      <c r="G1602">
        <f t="shared" si="98"/>
        <v>3</v>
      </c>
      <c r="H1602">
        <f t="shared" si="99"/>
        <v>6</v>
      </c>
      <c r="I1602" s="1" t="s">
        <v>15622</v>
      </c>
      <c r="J1602" s="1" t="s">
        <v>17051</v>
      </c>
      <c r="K1602" s="1" t="s">
        <v>17125</v>
      </c>
      <c r="L1602" s="1" t="s">
        <v>15623</v>
      </c>
      <c r="M1602" s="42">
        <v>1</v>
      </c>
      <c r="N1602" s="42">
        <v>1</v>
      </c>
      <c r="O1602" s="1" t="s">
        <v>15616</v>
      </c>
    </row>
    <row r="1603" spans="1:15" x14ac:dyDescent="0.25">
      <c r="A1603">
        <v>1607</v>
      </c>
      <c r="B1603" t="s">
        <v>9207</v>
      </c>
      <c r="C1603" t="s">
        <v>6147</v>
      </c>
      <c r="D1603" t="s">
        <v>11920</v>
      </c>
      <c r="E1603" s="65">
        <f t="shared" ref="E1603:E1666" si="100">DATE(LEFT(D1603,4),MID(D1603,5,2),RIGHT(D1603,2))</f>
        <v>41720</v>
      </c>
      <c r="F1603">
        <f t="shared" ref="F1603:F1666" si="101">YEAR(E1603)</f>
        <v>2014</v>
      </c>
      <c r="G1603">
        <f t="shared" ref="G1603:G1666" si="102">MONTH(E1603)</f>
        <v>3</v>
      </c>
      <c r="H1603">
        <f t="shared" ref="H1603:H1666" si="103">WEEKDAY(E1603,2)</f>
        <v>6</v>
      </c>
      <c r="I1603" s="1" t="s">
        <v>15622</v>
      </c>
      <c r="J1603" s="1" t="s">
        <v>17051</v>
      </c>
      <c r="K1603" s="1" t="s">
        <v>17125</v>
      </c>
      <c r="L1603" s="1" t="s">
        <v>15626</v>
      </c>
      <c r="M1603" s="42">
        <v>1</v>
      </c>
      <c r="N1603" s="42">
        <v>1</v>
      </c>
      <c r="O1603" s="1" t="s">
        <v>15615</v>
      </c>
    </row>
    <row r="1604" spans="1:15" x14ac:dyDescent="0.25">
      <c r="A1604">
        <v>1608</v>
      </c>
      <c r="B1604" t="s">
        <v>8312</v>
      </c>
      <c r="C1604" t="s">
        <v>7025</v>
      </c>
      <c r="D1604" t="s">
        <v>11920</v>
      </c>
      <c r="E1604" s="65">
        <f t="shared" si="100"/>
        <v>41720</v>
      </c>
      <c r="F1604">
        <f t="shared" si="101"/>
        <v>2014</v>
      </c>
      <c r="G1604">
        <f t="shared" si="102"/>
        <v>3</v>
      </c>
      <c r="H1604">
        <f t="shared" si="103"/>
        <v>6</v>
      </c>
      <c r="I1604" s="1" t="s">
        <v>15625</v>
      </c>
      <c r="J1604" s="1" t="s">
        <v>17051</v>
      </c>
      <c r="K1604" s="1" t="s">
        <v>17125</v>
      </c>
      <c r="L1604" s="1" t="s">
        <v>15624</v>
      </c>
      <c r="M1604" s="42">
        <v>1</v>
      </c>
      <c r="N1604" s="42">
        <v>0.52</v>
      </c>
      <c r="O1604" s="1" t="s">
        <v>15616</v>
      </c>
    </row>
    <row r="1605" spans="1:15" x14ac:dyDescent="0.25">
      <c r="A1605">
        <v>1609</v>
      </c>
      <c r="B1605" t="s">
        <v>11181</v>
      </c>
      <c r="C1605" t="s">
        <v>4219</v>
      </c>
      <c r="D1605" t="s">
        <v>11920</v>
      </c>
      <c r="E1605" s="65">
        <f t="shared" si="100"/>
        <v>41720</v>
      </c>
      <c r="F1605">
        <f t="shared" si="101"/>
        <v>2014</v>
      </c>
      <c r="G1605">
        <f t="shared" si="102"/>
        <v>3</v>
      </c>
      <c r="H1605">
        <f t="shared" si="103"/>
        <v>6</v>
      </c>
      <c r="I1605" s="1" t="s">
        <v>15622</v>
      </c>
      <c r="J1605" s="1" t="s">
        <v>17051</v>
      </c>
      <c r="K1605" s="1" t="s">
        <v>17125</v>
      </c>
      <c r="L1605" s="1" t="s">
        <v>15626</v>
      </c>
      <c r="M1605" s="42">
        <v>1</v>
      </c>
      <c r="N1605" s="42">
        <v>0.5</v>
      </c>
      <c r="O1605" s="1" t="s">
        <v>15615</v>
      </c>
    </row>
    <row r="1606" spans="1:15" x14ac:dyDescent="0.25">
      <c r="A1606">
        <v>1610</v>
      </c>
      <c r="B1606" t="s">
        <v>11106</v>
      </c>
      <c r="C1606" t="s">
        <v>4292</v>
      </c>
      <c r="D1606" t="s">
        <v>16699</v>
      </c>
      <c r="E1606" s="65">
        <f t="shared" si="100"/>
        <v>41721</v>
      </c>
      <c r="F1606">
        <f t="shared" si="101"/>
        <v>2014</v>
      </c>
      <c r="G1606">
        <f t="shared" si="102"/>
        <v>3</v>
      </c>
      <c r="H1606">
        <f t="shared" si="103"/>
        <v>7</v>
      </c>
      <c r="I1606" s="1" t="s">
        <v>15622</v>
      </c>
      <c r="J1606" s="1" t="s">
        <v>17051</v>
      </c>
      <c r="K1606" s="1" t="s">
        <v>17125</v>
      </c>
      <c r="L1606" s="1" t="s">
        <v>15623</v>
      </c>
      <c r="M1606" s="42">
        <v>1</v>
      </c>
      <c r="N1606" s="42">
        <v>0.8</v>
      </c>
      <c r="O1606" s="1" t="s">
        <v>15615</v>
      </c>
    </row>
    <row r="1607" spans="1:15" x14ac:dyDescent="0.25">
      <c r="A1607">
        <v>1611</v>
      </c>
      <c r="B1607" t="s">
        <v>8814</v>
      </c>
      <c r="C1607" t="s">
        <v>6534</v>
      </c>
      <c r="D1607" t="s">
        <v>16699</v>
      </c>
      <c r="E1607" s="65">
        <f t="shared" si="100"/>
        <v>41721</v>
      </c>
      <c r="F1607">
        <f t="shared" si="101"/>
        <v>2014</v>
      </c>
      <c r="G1607">
        <f t="shared" si="102"/>
        <v>3</v>
      </c>
      <c r="H1607">
        <f t="shared" si="103"/>
        <v>7</v>
      </c>
      <c r="I1607" s="1" t="s">
        <v>15622</v>
      </c>
      <c r="J1607" s="1" t="s">
        <v>17051</v>
      </c>
      <c r="K1607" s="1" t="s">
        <v>17125</v>
      </c>
      <c r="L1607" s="1" t="s">
        <v>15626</v>
      </c>
      <c r="M1607" s="42">
        <v>1</v>
      </c>
      <c r="N1607" s="42">
        <v>0.98</v>
      </c>
      <c r="O1607" s="1" t="s">
        <v>15615</v>
      </c>
    </row>
    <row r="1608" spans="1:15" x14ac:dyDescent="0.25">
      <c r="A1608">
        <v>1612</v>
      </c>
      <c r="B1608" t="s">
        <v>10697</v>
      </c>
      <c r="C1608" t="s">
        <v>4689</v>
      </c>
      <c r="D1608" t="s">
        <v>16699</v>
      </c>
      <c r="E1608" s="65">
        <f t="shared" si="100"/>
        <v>41721</v>
      </c>
      <c r="F1608">
        <f t="shared" si="101"/>
        <v>2014</v>
      </c>
      <c r="G1608">
        <f t="shared" si="102"/>
        <v>3</v>
      </c>
      <c r="H1608">
        <f t="shared" si="103"/>
        <v>7</v>
      </c>
      <c r="I1608" s="1" t="s">
        <v>15622</v>
      </c>
      <c r="J1608" s="1" t="s">
        <v>17051</v>
      </c>
      <c r="K1608" s="1" t="s">
        <v>17125</v>
      </c>
      <c r="L1608" s="1" t="s">
        <v>15628</v>
      </c>
      <c r="M1608" s="42">
        <v>0.3</v>
      </c>
      <c r="N1608" s="42">
        <v>0.88</v>
      </c>
      <c r="O1608" s="1" t="s">
        <v>15616</v>
      </c>
    </row>
    <row r="1609" spans="1:15" x14ac:dyDescent="0.25">
      <c r="A1609">
        <v>1613</v>
      </c>
      <c r="B1609" t="s">
        <v>11374</v>
      </c>
      <c r="C1609" t="s">
        <v>4026</v>
      </c>
      <c r="D1609" t="s">
        <v>16699</v>
      </c>
      <c r="E1609" s="65">
        <f t="shared" si="100"/>
        <v>41721</v>
      </c>
      <c r="F1609">
        <f t="shared" si="101"/>
        <v>2014</v>
      </c>
      <c r="G1609">
        <f t="shared" si="102"/>
        <v>3</v>
      </c>
      <c r="H1609">
        <f t="shared" si="103"/>
        <v>7</v>
      </c>
      <c r="I1609" s="1" t="s">
        <v>15622</v>
      </c>
      <c r="J1609" s="1" t="s">
        <v>17051</v>
      </c>
      <c r="K1609" s="1" t="s">
        <v>17125</v>
      </c>
      <c r="L1609" s="1" t="s">
        <v>15628</v>
      </c>
      <c r="M1609" s="42">
        <v>0</v>
      </c>
      <c r="N1609" s="42">
        <v>1</v>
      </c>
      <c r="O1609" s="1" t="s">
        <v>15615</v>
      </c>
    </row>
    <row r="1610" spans="1:15" x14ac:dyDescent="0.25">
      <c r="A1610">
        <v>1614</v>
      </c>
      <c r="B1610" t="s">
        <v>11048</v>
      </c>
      <c r="C1610" t="s">
        <v>4349</v>
      </c>
      <c r="D1610" t="s">
        <v>16699</v>
      </c>
      <c r="E1610" s="65">
        <f t="shared" si="100"/>
        <v>41721</v>
      </c>
      <c r="F1610">
        <f t="shared" si="101"/>
        <v>2014</v>
      </c>
      <c r="G1610">
        <f t="shared" si="102"/>
        <v>3</v>
      </c>
      <c r="H1610">
        <f t="shared" si="103"/>
        <v>7</v>
      </c>
      <c r="I1610" s="1" t="s">
        <v>15622</v>
      </c>
      <c r="J1610" s="1" t="s">
        <v>17051</v>
      </c>
      <c r="K1610" s="1" t="s">
        <v>17125</v>
      </c>
      <c r="L1610" s="1" t="s">
        <v>15626</v>
      </c>
      <c r="M1610" s="42">
        <v>1</v>
      </c>
      <c r="N1610" s="42">
        <v>0.99</v>
      </c>
      <c r="O1610" s="1" t="s">
        <v>15616</v>
      </c>
    </row>
    <row r="1611" spans="1:15" x14ac:dyDescent="0.25">
      <c r="A1611">
        <v>1615</v>
      </c>
      <c r="B1611" t="s">
        <v>10311</v>
      </c>
      <c r="C1611" t="s">
        <v>5068</v>
      </c>
      <c r="D1611" t="s">
        <v>16699</v>
      </c>
      <c r="E1611" s="65">
        <f t="shared" si="100"/>
        <v>41721</v>
      </c>
      <c r="F1611">
        <f t="shared" si="101"/>
        <v>2014</v>
      </c>
      <c r="G1611">
        <f t="shared" si="102"/>
        <v>3</v>
      </c>
      <c r="H1611">
        <f t="shared" si="103"/>
        <v>7</v>
      </c>
      <c r="I1611" s="1" t="s">
        <v>15715</v>
      </c>
      <c r="J1611" s="1" t="s">
        <v>17069</v>
      </c>
      <c r="K1611" s="1" t="s">
        <v>17125</v>
      </c>
      <c r="L1611" s="1" t="s">
        <v>15623</v>
      </c>
      <c r="M1611" s="42">
        <v>1</v>
      </c>
      <c r="N1611" s="42">
        <v>0.19</v>
      </c>
      <c r="O1611" s="1" t="s">
        <v>15615</v>
      </c>
    </row>
    <row r="1612" spans="1:15" x14ac:dyDescent="0.25">
      <c r="A1612">
        <v>1616</v>
      </c>
      <c r="B1612" t="s">
        <v>9121</v>
      </c>
      <c r="C1612" t="s">
        <v>6232</v>
      </c>
      <c r="D1612" t="s">
        <v>11921</v>
      </c>
      <c r="E1612" s="65">
        <f t="shared" si="100"/>
        <v>41722</v>
      </c>
      <c r="F1612">
        <f t="shared" si="101"/>
        <v>2014</v>
      </c>
      <c r="G1612">
        <f t="shared" si="102"/>
        <v>3</v>
      </c>
      <c r="H1612">
        <f t="shared" si="103"/>
        <v>1</v>
      </c>
      <c r="I1612" s="1" t="s">
        <v>15622</v>
      </c>
      <c r="J1612" s="1" t="s">
        <v>17051</v>
      </c>
      <c r="K1612" s="1" t="s">
        <v>17125</v>
      </c>
      <c r="L1612" s="1" t="s">
        <v>15624</v>
      </c>
      <c r="M1612" s="42">
        <v>0.8</v>
      </c>
      <c r="N1612" s="42">
        <v>0.8</v>
      </c>
      <c r="O1612" s="1" t="s">
        <v>15615</v>
      </c>
    </row>
    <row r="1613" spans="1:15" x14ac:dyDescent="0.25">
      <c r="A1613">
        <v>1617</v>
      </c>
      <c r="B1613" t="s">
        <v>11010</v>
      </c>
      <c r="C1613" t="s">
        <v>4387</v>
      </c>
      <c r="D1613" t="s">
        <v>16700</v>
      </c>
      <c r="E1613" s="65">
        <f t="shared" si="100"/>
        <v>41723</v>
      </c>
      <c r="F1613">
        <f t="shared" si="101"/>
        <v>2014</v>
      </c>
      <c r="G1613">
        <f t="shared" si="102"/>
        <v>3</v>
      </c>
      <c r="H1613">
        <f t="shared" si="103"/>
        <v>2</v>
      </c>
      <c r="I1613" s="1" t="s">
        <v>15622</v>
      </c>
      <c r="J1613" s="1" t="s">
        <v>17051</v>
      </c>
      <c r="K1613" s="1" t="s">
        <v>17125</v>
      </c>
      <c r="L1613" s="1" t="s">
        <v>15623</v>
      </c>
      <c r="M1613" s="42">
        <v>0.5</v>
      </c>
      <c r="N1613" s="42">
        <v>0.67</v>
      </c>
      <c r="O1613" s="1" t="s">
        <v>15615</v>
      </c>
    </row>
    <row r="1614" spans="1:15" x14ac:dyDescent="0.25">
      <c r="A1614">
        <v>1618</v>
      </c>
      <c r="B1614" t="s">
        <v>7874</v>
      </c>
      <c r="C1614" t="s">
        <v>7454</v>
      </c>
      <c r="D1614" t="s">
        <v>16700</v>
      </c>
      <c r="E1614" s="65">
        <f t="shared" si="100"/>
        <v>41723</v>
      </c>
      <c r="F1614">
        <f t="shared" si="101"/>
        <v>2014</v>
      </c>
      <c r="G1614">
        <f t="shared" si="102"/>
        <v>3</v>
      </c>
      <c r="H1614">
        <f t="shared" si="103"/>
        <v>2</v>
      </c>
      <c r="I1614" s="1" t="s">
        <v>15622</v>
      </c>
      <c r="J1614" s="1" t="s">
        <v>17051</v>
      </c>
      <c r="K1614" s="1" t="s">
        <v>17125</v>
      </c>
      <c r="L1614" s="1" t="s">
        <v>15623</v>
      </c>
      <c r="M1614" s="42">
        <v>1</v>
      </c>
      <c r="N1614" s="42">
        <v>0.96</v>
      </c>
      <c r="O1614" s="1" t="s">
        <v>15616</v>
      </c>
    </row>
    <row r="1615" spans="1:15" x14ac:dyDescent="0.25">
      <c r="A1615">
        <v>1619</v>
      </c>
      <c r="B1615" t="s">
        <v>11556</v>
      </c>
      <c r="C1615" t="s">
        <v>3849</v>
      </c>
      <c r="D1615" t="s">
        <v>16700</v>
      </c>
      <c r="E1615" s="65">
        <f t="shared" si="100"/>
        <v>41723</v>
      </c>
      <c r="F1615">
        <f t="shared" si="101"/>
        <v>2014</v>
      </c>
      <c r="G1615">
        <f t="shared" si="102"/>
        <v>3</v>
      </c>
      <c r="H1615">
        <f t="shared" si="103"/>
        <v>2</v>
      </c>
      <c r="I1615" s="1" t="s">
        <v>15643</v>
      </c>
      <c r="J1615" s="1" t="s">
        <v>17073</v>
      </c>
      <c r="K1615" s="1" t="s">
        <v>17125</v>
      </c>
      <c r="L1615" s="1" t="s">
        <v>15624</v>
      </c>
      <c r="M1615" s="42">
        <v>0.75</v>
      </c>
      <c r="N1615" s="42">
        <v>1</v>
      </c>
      <c r="O1615" s="1" t="s">
        <v>15615</v>
      </c>
    </row>
    <row r="1616" spans="1:15" x14ac:dyDescent="0.25">
      <c r="A1616">
        <v>1620</v>
      </c>
      <c r="B1616" t="s">
        <v>10418</v>
      </c>
      <c r="C1616" t="s">
        <v>3514</v>
      </c>
      <c r="D1616" t="s">
        <v>16701</v>
      </c>
      <c r="E1616" s="65">
        <f t="shared" si="100"/>
        <v>41724</v>
      </c>
      <c r="F1616">
        <f t="shared" si="101"/>
        <v>2014</v>
      </c>
      <c r="G1616">
        <f t="shared" si="102"/>
        <v>3</v>
      </c>
      <c r="H1616">
        <f t="shared" si="103"/>
        <v>3</v>
      </c>
      <c r="I1616" s="1" t="s">
        <v>15708</v>
      </c>
      <c r="J1616" s="1" t="s">
        <v>17053</v>
      </c>
      <c r="K1616" s="1" t="s">
        <v>17125</v>
      </c>
      <c r="L1616" s="1" t="s">
        <v>15626</v>
      </c>
      <c r="M1616" s="42">
        <v>0.67</v>
      </c>
      <c r="N1616" s="42">
        <v>0.71</v>
      </c>
      <c r="O1616" s="1" t="s">
        <v>15615</v>
      </c>
    </row>
    <row r="1617" spans="1:15" x14ac:dyDescent="0.25">
      <c r="A1617">
        <v>1621</v>
      </c>
      <c r="B1617" t="s">
        <v>8291</v>
      </c>
      <c r="C1617" t="s">
        <v>7044</v>
      </c>
      <c r="D1617" t="s">
        <v>16701</v>
      </c>
      <c r="E1617" s="65">
        <f t="shared" si="100"/>
        <v>41724</v>
      </c>
      <c r="F1617">
        <f t="shared" si="101"/>
        <v>2014</v>
      </c>
      <c r="G1617">
        <f t="shared" si="102"/>
        <v>3</v>
      </c>
      <c r="H1617">
        <f t="shared" si="103"/>
        <v>3</v>
      </c>
      <c r="I1617" s="1" t="s">
        <v>15622</v>
      </c>
      <c r="J1617" s="1" t="s">
        <v>17051</v>
      </c>
      <c r="K1617" s="1" t="s">
        <v>17125</v>
      </c>
      <c r="L1617" s="1" t="s">
        <v>15628</v>
      </c>
      <c r="M1617" s="42">
        <v>0.33</v>
      </c>
      <c r="N1617" s="42">
        <v>0.67</v>
      </c>
      <c r="O1617" s="1" t="s">
        <v>15615</v>
      </c>
    </row>
    <row r="1618" spans="1:15" x14ac:dyDescent="0.25">
      <c r="A1618">
        <v>1622</v>
      </c>
      <c r="B1618" t="s">
        <v>8750</v>
      </c>
      <c r="C1618" t="s">
        <v>6598</v>
      </c>
      <c r="D1618" t="s">
        <v>16701</v>
      </c>
      <c r="E1618" s="65">
        <f t="shared" si="100"/>
        <v>41724</v>
      </c>
      <c r="F1618">
        <f t="shared" si="101"/>
        <v>2014</v>
      </c>
      <c r="G1618">
        <f t="shared" si="102"/>
        <v>3</v>
      </c>
      <c r="H1618">
        <f t="shared" si="103"/>
        <v>3</v>
      </c>
      <c r="I1618" s="1" t="s">
        <v>15622</v>
      </c>
      <c r="J1618" s="1" t="s">
        <v>17051</v>
      </c>
      <c r="K1618" s="1" t="s">
        <v>17125</v>
      </c>
      <c r="L1618" s="1" t="s">
        <v>15624</v>
      </c>
      <c r="M1618" s="42">
        <v>0.8</v>
      </c>
      <c r="N1618" s="42">
        <v>0.88</v>
      </c>
      <c r="O1618" s="1" t="s">
        <v>15616</v>
      </c>
    </row>
    <row r="1619" spans="1:15" x14ac:dyDescent="0.25">
      <c r="A1619">
        <v>1623</v>
      </c>
      <c r="B1619" t="s">
        <v>8903</v>
      </c>
      <c r="C1619" t="s">
        <v>6449</v>
      </c>
      <c r="D1619" t="s">
        <v>16702</v>
      </c>
      <c r="E1619" s="65">
        <f t="shared" si="100"/>
        <v>41725</v>
      </c>
      <c r="F1619">
        <f t="shared" si="101"/>
        <v>2014</v>
      </c>
      <c r="G1619">
        <f t="shared" si="102"/>
        <v>3</v>
      </c>
      <c r="H1619">
        <f t="shared" si="103"/>
        <v>4</v>
      </c>
      <c r="I1619" s="1" t="s">
        <v>15622</v>
      </c>
      <c r="J1619" s="1" t="s">
        <v>17051</v>
      </c>
      <c r="K1619" s="1" t="s">
        <v>17125</v>
      </c>
      <c r="L1619" s="1" t="s">
        <v>15624</v>
      </c>
      <c r="M1619" s="42">
        <v>1</v>
      </c>
      <c r="N1619" s="42">
        <v>0.98</v>
      </c>
      <c r="O1619" s="1" t="s">
        <v>15616</v>
      </c>
    </row>
    <row r="1620" spans="1:15" x14ac:dyDescent="0.25">
      <c r="A1620">
        <v>1624</v>
      </c>
      <c r="B1620" t="s">
        <v>7965</v>
      </c>
      <c r="C1620" t="s">
        <v>7366</v>
      </c>
      <c r="D1620" t="s">
        <v>11922</v>
      </c>
      <c r="E1620" s="65">
        <f t="shared" si="100"/>
        <v>41727</v>
      </c>
      <c r="F1620">
        <f t="shared" si="101"/>
        <v>2014</v>
      </c>
      <c r="G1620">
        <f t="shared" si="102"/>
        <v>3</v>
      </c>
      <c r="H1620">
        <f t="shared" si="103"/>
        <v>6</v>
      </c>
      <c r="I1620" s="1" t="s">
        <v>15649</v>
      </c>
      <c r="J1620" s="1" t="s">
        <v>17071</v>
      </c>
      <c r="K1620" s="1" t="s">
        <v>17132</v>
      </c>
      <c r="L1620" s="1" t="s">
        <v>15626</v>
      </c>
      <c r="M1620" s="42">
        <v>1</v>
      </c>
      <c r="N1620" s="42">
        <v>0.57999999999999996</v>
      </c>
      <c r="O1620" s="1" t="s">
        <v>15615</v>
      </c>
    </row>
    <row r="1621" spans="1:15" x14ac:dyDescent="0.25">
      <c r="A1621">
        <v>1625</v>
      </c>
      <c r="B1621" t="s">
        <v>8042</v>
      </c>
      <c r="C1621" t="s">
        <v>7290</v>
      </c>
      <c r="D1621" t="s">
        <v>16703</v>
      </c>
      <c r="E1621" s="65">
        <f t="shared" si="100"/>
        <v>41729</v>
      </c>
      <c r="F1621">
        <f t="shared" si="101"/>
        <v>2014</v>
      </c>
      <c r="G1621">
        <f t="shared" si="102"/>
        <v>3</v>
      </c>
      <c r="H1621">
        <f t="shared" si="103"/>
        <v>1</v>
      </c>
      <c r="I1621" s="1" t="s">
        <v>15625</v>
      </c>
      <c r="J1621" s="1" t="s">
        <v>17051</v>
      </c>
      <c r="K1621" s="1" t="s">
        <v>17125</v>
      </c>
      <c r="L1621" s="1" t="s">
        <v>15623</v>
      </c>
      <c r="M1621" s="42">
        <v>1</v>
      </c>
      <c r="N1621" s="42">
        <v>0.91</v>
      </c>
      <c r="O1621" s="1" t="s">
        <v>15616</v>
      </c>
    </row>
    <row r="1622" spans="1:15" x14ac:dyDescent="0.25">
      <c r="A1622">
        <v>1626</v>
      </c>
      <c r="B1622" t="s">
        <v>8864</v>
      </c>
      <c r="C1622" t="s">
        <v>6486</v>
      </c>
      <c r="D1622" t="s">
        <v>16703</v>
      </c>
      <c r="E1622" s="65">
        <f t="shared" si="100"/>
        <v>41729</v>
      </c>
      <c r="F1622">
        <f t="shared" si="101"/>
        <v>2014</v>
      </c>
      <c r="G1622">
        <f t="shared" si="102"/>
        <v>3</v>
      </c>
      <c r="H1622">
        <f t="shared" si="103"/>
        <v>1</v>
      </c>
      <c r="I1622" s="1" t="s">
        <v>15622</v>
      </c>
      <c r="J1622" s="1" t="s">
        <v>17051</v>
      </c>
      <c r="K1622" s="1" t="s">
        <v>17125</v>
      </c>
      <c r="L1622" s="1" t="s">
        <v>15626</v>
      </c>
      <c r="M1622" s="42">
        <v>0.83</v>
      </c>
      <c r="N1622" s="42">
        <v>0.9</v>
      </c>
      <c r="O1622" s="1" t="s">
        <v>15615</v>
      </c>
    </row>
    <row r="1623" spans="1:15" x14ac:dyDescent="0.25">
      <c r="A1623">
        <v>1627</v>
      </c>
      <c r="B1623" t="s">
        <v>10221</v>
      </c>
      <c r="C1623" t="s">
        <v>5158</v>
      </c>
      <c r="D1623" t="s">
        <v>16704</v>
      </c>
      <c r="E1623" s="65">
        <f t="shared" si="100"/>
        <v>41730</v>
      </c>
      <c r="F1623">
        <f t="shared" si="101"/>
        <v>2014</v>
      </c>
      <c r="G1623">
        <f t="shared" si="102"/>
        <v>4</v>
      </c>
      <c r="H1623">
        <f t="shared" si="103"/>
        <v>2</v>
      </c>
      <c r="I1623" s="1" t="s">
        <v>15629</v>
      </c>
      <c r="J1623" s="1" t="s">
        <v>17051</v>
      </c>
      <c r="K1623" s="1" t="s">
        <v>17125</v>
      </c>
      <c r="L1623" s="1" t="s">
        <v>15626</v>
      </c>
      <c r="M1623" s="42">
        <v>1</v>
      </c>
      <c r="N1623" s="42">
        <v>0.91</v>
      </c>
      <c r="O1623" s="1" t="s">
        <v>15616</v>
      </c>
    </row>
    <row r="1624" spans="1:15" x14ac:dyDescent="0.25">
      <c r="A1624">
        <v>1628</v>
      </c>
      <c r="B1624" t="s">
        <v>8521</v>
      </c>
      <c r="C1624" t="s">
        <v>6824</v>
      </c>
      <c r="D1624" t="s">
        <v>16704</v>
      </c>
      <c r="E1624" s="65">
        <f t="shared" si="100"/>
        <v>41730</v>
      </c>
      <c r="F1624">
        <f t="shared" si="101"/>
        <v>2014</v>
      </c>
      <c r="G1624">
        <f t="shared" si="102"/>
        <v>4</v>
      </c>
      <c r="H1624">
        <f t="shared" si="103"/>
        <v>2</v>
      </c>
      <c r="I1624" s="1" t="s">
        <v>15679</v>
      </c>
      <c r="J1624" s="1" t="s">
        <v>17060</v>
      </c>
      <c r="K1624" s="1" t="s">
        <v>17125</v>
      </c>
      <c r="L1624" s="1" t="s">
        <v>15624</v>
      </c>
      <c r="M1624" s="42">
        <v>0.8</v>
      </c>
      <c r="N1624" s="42">
        <v>0.44</v>
      </c>
      <c r="O1624" s="1" t="s">
        <v>15615</v>
      </c>
    </row>
    <row r="1625" spans="1:15" x14ac:dyDescent="0.25">
      <c r="A1625">
        <v>1629</v>
      </c>
      <c r="B1625" t="s">
        <v>9663</v>
      </c>
      <c r="C1625" t="s">
        <v>5701</v>
      </c>
      <c r="D1625" t="s">
        <v>16705</v>
      </c>
      <c r="E1625" s="65">
        <f t="shared" si="100"/>
        <v>41732</v>
      </c>
      <c r="F1625">
        <f t="shared" si="101"/>
        <v>2014</v>
      </c>
      <c r="G1625">
        <f t="shared" si="102"/>
        <v>4</v>
      </c>
      <c r="H1625">
        <f t="shared" si="103"/>
        <v>4</v>
      </c>
      <c r="I1625" s="1" t="s">
        <v>15622</v>
      </c>
      <c r="J1625" s="1" t="s">
        <v>17051</v>
      </c>
      <c r="K1625" s="1" t="s">
        <v>17125</v>
      </c>
      <c r="L1625" s="1" t="s">
        <v>15626</v>
      </c>
      <c r="M1625" s="42">
        <v>1</v>
      </c>
      <c r="N1625" s="42">
        <v>0.83</v>
      </c>
      <c r="O1625" s="1" t="s">
        <v>15615</v>
      </c>
    </row>
    <row r="1626" spans="1:15" x14ac:dyDescent="0.25">
      <c r="A1626">
        <v>1630</v>
      </c>
      <c r="B1626" t="s">
        <v>10744</v>
      </c>
      <c r="C1626" t="s">
        <v>4645</v>
      </c>
      <c r="D1626" t="s">
        <v>16706</v>
      </c>
      <c r="E1626" s="65">
        <f t="shared" si="100"/>
        <v>41733</v>
      </c>
      <c r="F1626">
        <f t="shared" si="101"/>
        <v>2014</v>
      </c>
      <c r="G1626">
        <f t="shared" si="102"/>
        <v>4</v>
      </c>
      <c r="H1626">
        <f t="shared" si="103"/>
        <v>5</v>
      </c>
      <c r="I1626" s="1" t="s">
        <v>15625</v>
      </c>
      <c r="J1626" s="1" t="s">
        <v>17051</v>
      </c>
      <c r="K1626" s="1" t="s">
        <v>17125</v>
      </c>
      <c r="L1626" s="1" t="s">
        <v>15626</v>
      </c>
      <c r="M1626" s="42">
        <v>1</v>
      </c>
      <c r="N1626" s="42">
        <v>1</v>
      </c>
      <c r="O1626" s="1" t="s">
        <v>15615</v>
      </c>
    </row>
    <row r="1627" spans="1:15" x14ac:dyDescent="0.25">
      <c r="A1627">
        <v>1631</v>
      </c>
      <c r="B1627" t="s">
        <v>10887</v>
      </c>
      <c r="C1627" t="s">
        <v>4507</v>
      </c>
      <c r="D1627" t="s">
        <v>16706</v>
      </c>
      <c r="E1627" s="65">
        <f t="shared" si="100"/>
        <v>41733</v>
      </c>
      <c r="F1627">
        <f t="shared" si="101"/>
        <v>2014</v>
      </c>
      <c r="G1627">
        <f t="shared" si="102"/>
        <v>4</v>
      </c>
      <c r="H1627">
        <f t="shared" si="103"/>
        <v>5</v>
      </c>
      <c r="I1627" s="1" t="s">
        <v>15622</v>
      </c>
      <c r="J1627" s="1" t="s">
        <v>17051</v>
      </c>
      <c r="K1627" s="1" t="s">
        <v>17125</v>
      </c>
      <c r="L1627" s="1" t="s">
        <v>15624</v>
      </c>
      <c r="M1627" s="42">
        <v>0.81</v>
      </c>
      <c r="N1627" s="42">
        <v>0.43</v>
      </c>
      <c r="O1627" s="1" t="s">
        <v>15615</v>
      </c>
    </row>
    <row r="1628" spans="1:15" x14ac:dyDescent="0.25">
      <c r="A1628">
        <v>1632</v>
      </c>
      <c r="B1628" t="s">
        <v>10423</v>
      </c>
      <c r="C1628" t="s">
        <v>4957</v>
      </c>
      <c r="D1628" t="s">
        <v>16707</v>
      </c>
      <c r="E1628" s="65">
        <f t="shared" si="100"/>
        <v>41735</v>
      </c>
      <c r="F1628">
        <f t="shared" si="101"/>
        <v>2014</v>
      </c>
      <c r="G1628">
        <f t="shared" si="102"/>
        <v>4</v>
      </c>
      <c r="H1628">
        <f t="shared" si="103"/>
        <v>7</v>
      </c>
      <c r="I1628" s="1" t="s">
        <v>15622</v>
      </c>
      <c r="J1628" s="1" t="s">
        <v>17051</v>
      </c>
      <c r="K1628" s="1" t="s">
        <v>17125</v>
      </c>
      <c r="L1628" s="1" t="s">
        <v>15626</v>
      </c>
      <c r="M1628" s="42">
        <v>1</v>
      </c>
      <c r="N1628" s="42">
        <v>1</v>
      </c>
      <c r="O1628" s="1" t="s">
        <v>15616</v>
      </c>
    </row>
    <row r="1629" spans="1:15" x14ac:dyDescent="0.25">
      <c r="A1629">
        <v>1633</v>
      </c>
      <c r="B1629" t="s">
        <v>11236</v>
      </c>
      <c r="C1629" t="s">
        <v>4165</v>
      </c>
      <c r="D1629" t="s">
        <v>16707</v>
      </c>
      <c r="E1629" s="65">
        <f t="shared" si="100"/>
        <v>41735</v>
      </c>
      <c r="F1629">
        <f t="shared" si="101"/>
        <v>2014</v>
      </c>
      <c r="G1629">
        <f t="shared" si="102"/>
        <v>4</v>
      </c>
      <c r="H1629">
        <f t="shared" si="103"/>
        <v>7</v>
      </c>
      <c r="I1629" s="1" t="s">
        <v>15622</v>
      </c>
      <c r="J1629" s="1" t="s">
        <v>17051</v>
      </c>
      <c r="K1629" s="1" t="s">
        <v>17125</v>
      </c>
      <c r="L1629" s="1" t="s">
        <v>15624</v>
      </c>
      <c r="M1629" s="42">
        <v>0.9</v>
      </c>
      <c r="N1629" s="42">
        <v>0.97</v>
      </c>
      <c r="O1629" s="1" t="s">
        <v>15615</v>
      </c>
    </row>
    <row r="1630" spans="1:15" x14ac:dyDescent="0.25">
      <c r="A1630">
        <v>1634</v>
      </c>
      <c r="B1630" t="s">
        <v>11389</v>
      </c>
      <c r="C1630" t="s">
        <v>4011</v>
      </c>
      <c r="D1630" t="s">
        <v>16707</v>
      </c>
      <c r="E1630" s="65">
        <f t="shared" si="100"/>
        <v>41735</v>
      </c>
      <c r="F1630">
        <f t="shared" si="101"/>
        <v>2014</v>
      </c>
      <c r="G1630">
        <f t="shared" si="102"/>
        <v>4</v>
      </c>
      <c r="H1630">
        <f t="shared" si="103"/>
        <v>7</v>
      </c>
      <c r="I1630" s="1" t="s">
        <v>15622</v>
      </c>
      <c r="J1630" s="1" t="s">
        <v>17051</v>
      </c>
      <c r="K1630" s="1" t="s">
        <v>17125</v>
      </c>
      <c r="L1630" s="1" t="s">
        <v>15626</v>
      </c>
      <c r="M1630" s="42">
        <v>1</v>
      </c>
      <c r="N1630" s="42">
        <v>0.83</v>
      </c>
      <c r="O1630" s="1" t="s">
        <v>15615</v>
      </c>
    </row>
    <row r="1631" spans="1:15" x14ac:dyDescent="0.25">
      <c r="A1631">
        <v>1635</v>
      </c>
      <c r="B1631" t="s">
        <v>8394</v>
      </c>
      <c r="C1631" t="s">
        <v>6948</v>
      </c>
      <c r="D1631" t="s">
        <v>11923</v>
      </c>
      <c r="E1631" s="65">
        <f t="shared" si="100"/>
        <v>41736</v>
      </c>
      <c r="F1631">
        <f t="shared" si="101"/>
        <v>2014</v>
      </c>
      <c r="G1631">
        <f t="shared" si="102"/>
        <v>4</v>
      </c>
      <c r="H1631">
        <f t="shared" si="103"/>
        <v>1</v>
      </c>
      <c r="I1631" s="1" t="s">
        <v>15622</v>
      </c>
      <c r="J1631" s="1" t="s">
        <v>17051</v>
      </c>
      <c r="K1631" s="1" t="s">
        <v>17125</v>
      </c>
      <c r="L1631" s="1" t="s">
        <v>15626</v>
      </c>
      <c r="M1631" s="42">
        <v>1</v>
      </c>
      <c r="N1631" s="42">
        <v>1</v>
      </c>
      <c r="O1631" s="1" t="s">
        <v>15616</v>
      </c>
    </row>
    <row r="1632" spans="1:15" x14ac:dyDescent="0.25">
      <c r="A1632">
        <v>1636</v>
      </c>
      <c r="B1632" t="s">
        <v>9120</v>
      </c>
      <c r="C1632" t="s">
        <v>6233</v>
      </c>
      <c r="D1632" t="s">
        <v>16708</v>
      </c>
      <c r="E1632" s="65">
        <f t="shared" si="100"/>
        <v>41739</v>
      </c>
      <c r="F1632">
        <f t="shared" si="101"/>
        <v>2014</v>
      </c>
      <c r="G1632">
        <f t="shared" si="102"/>
        <v>4</v>
      </c>
      <c r="H1632">
        <f t="shared" si="103"/>
        <v>4</v>
      </c>
      <c r="I1632" s="1" t="s">
        <v>15629</v>
      </c>
      <c r="J1632" s="1" t="s">
        <v>17051</v>
      </c>
      <c r="K1632" s="1" t="s">
        <v>17125</v>
      </c>
      <c r="L1632" s="1" t="s">
        <v>15626</v>
      </c>
      <c r="M1632" s="42">
        <v>1</v>
      </c>
      <c r="N1632" s="42">
        <v>0.93</v>
      </c>
      <c r="O1632" s="1" t="s">
        <v>15616</v>
      </c>
    </row>
    <row r="1633" spans="1:15" x14ac:dyDescent="0.25">
      <c r="A1633">
        <v>1637</v>
      </c>
      <c r="B1633" t="s">
        <v>9875</v>
      </c>
      <c r="C1633" t="s">
        <v>5496</v>
      </c>
      <c r="D1633" t="s">
        <v>16708</v>
      </c>
      <c r="E1633" s="65">
        <f t="shared" si="100"/>
        <v>41739</v>
      </c>
      <c r="F1633">
        <f t="shared" si="101"/>
        <v>2014</v>
      </c>
      <c r="G1633">
        <f t="shared" si="102"/>
        <v>4</v>
      </c>
      <c r="H1633">
        <f t="shared" si="103"/>
        <v>4</v>
      </c>
      <c r="I1633" s="1" t="s">
        <v>15622</v>
      </c>
      <c r="J1633" s="1" t="s">
        <v>17051</v>
      </c>
      <c r="K1633" s="1" t="s">
        <v>17125</v>
      </c>
      <c r="L1633" s="1" t="s">
        <v>15626</v>
      </c>
      <c r="M1633" s="42">
        <v>1</v>
      </c>
      <c r="N1633" s="42">
        <v>1</v>
      </c>
      <c r="O1633" s="1" t="s">
        <v>15616</v>
      </c>
    </row>
    <row r="1634" spans="1:15" x14ac:dyDescent="0.25">
      <c r="A1634">
        <v>1638</v>
      </c>
      <c r="B1634" t="s">
        <v>10975</v>
      </c>
      <c r="C1634" t="s">
        <v>4421</v>
      </c>
      <c r="D1634" t="s">
        <v>16708</v>
      </c>
      <c r="E1634" s="65">
        <f t="shared" si="100"/>
        <v>41739</v>
      </c>
      <c r="F1634">
        <f t="shared" si="101"/>
        <v>2014</v>
      </c>
      <c r="G1634">
        <f t="shared" si="102"/>
        <v>4</v>
      </c>
      <c r="H1634">
        <f t="shared" si="103"/>
        <v>4</v>
      </c>
      <c r="I1634" s="1" t="s">
        <v>15622</v>
      </c>
      <c r="J1634" s="1" t="s">
        <v>17051</v>
      </c>
      <c r="K1634" s="1" t="s">
        <v>17125</v>
      </c>
      <c r="L1634" s="1" t="s">
        <v>15626</v>
      </c>
      <c r="M1634" s="42">
        <v>1</v>
      </c>
      <c r="N1634" s="42">
        <v>1</v>
      </c>
      <c r="O1634" s="1" t="s">
        <v>15616</v>
      </c>
    </row>
    <row r="1635" spans="1:15" x14ac:dyDescent="0.25">
      <c r="A1635">
        <v>1639</v>
      </c>
      <c r="B1635" t="s">
        <v>11282</v>
      </c>
      <c r="C1635" t="s">
        <v>4119</v>
      </c>
      <c r="D1635" t="s">
        <v>16709</v>
      </c>
      <c r="E1635" s="65">
        <f t="shared" si="100"/>
        <v>41740</v>
      </c>
      <c r="F1635">
        <f t="shared" si="101"/>
        <v>2014</v>
      </c>
      <c r="G1635">
        <f t="shared" si="102"/>
        <v>4</v>
      </c>
      <c r="H1635">
        <f t="shared" si="103"/>
        <v>5</v>
      </c>
      <c r="I1635" s="1" t="s">
        <v>15622</v>
      </c>
      <c r="J1635" s="1" t="s">
        <v>17051</v>
      </c>
      <c r="K1635" s="1" t="s">
        <v>17125</v>
      </c>
      <c r="L1635" s="1" t="s">
        <v>15626</v>
      </c>
      <c r="M1635" s="42">
        <v>1</v>
      </c>
      <c r="N1635" s="42">
        <v>1</v>
      </c>
      <c r="O1635" s="1" t="s">
        <v>15615</v>
      </c>
    </row>
    <row r="1636" spans="1:15" x14ac:dyDescent="0.25">
      <c r="A1636">
        <v>1640</v>
      </c>
      <c r="B1636" t="s">
        <v>10969</v>
      </c>
      <c r="C1636" t="s">
        <v>4426</v>
      </c>
      <c r="D1636" t="s">
        <v>11924</v>
      </c>
      <c r="E1636" s="65">
        <f t="shared" si="100"/>
        <v>41742</v>
      </c>
      <c r="F1636">
        <f t="shared" si="101"/>
        <v>2014</v>
      </c>
      <c r="G1636">
        <f t="shared" si="102"/>
        <v>4</v>
      </c>
      <c r="H1636">
        <f t="shared" si="103"/>
        <v>7</v>
      </c>
      <c r="I1636" s="1" t="s">
        <v>15622</v>
      </c>
      <c r="J1636" s="1" t="s">
        <v>17051</v>
      </c>
      <c r="K1636" s="1" t="s">
        <v>17125</v>
      </c>
      <c r="L1636" s="1" t="s">
        <v>15626</v>
      </c>
      <c r="M1636" s="42">
        <v>0.9</v>
      </c>
      <c r="N1636" s="42">
        <v>1</v>
      </c>
      <c r="O1636" s="1" t="s">
        <v>15615</v>
      </c>
    </row>
    <row r="1637" spans="1:15" x14ac:dyDescent="0.25">
      <c r="A1637">
        <v>1641</v>
      </c>
      <c r="B1637" t="s">
        <v>11667</v>
      </c>
      <c r="C1637" t="s">
        <v>3738</v>
      </c>
      <c r="D1637" t="s">
        <v>16710</v>
      </c>
      <c r="E1637" s="65">
        <f t="shared" si="100"/>
        <v>41743</v>
      </c>
      <c r="F1637">
        <f t="shared" si="101"/>
        <v>2014</v>
      </c>
      <c r="G1637">
        <f t="shared" si="102"/>
        <v>4</v>
      </c>
      <c r="H1637">
        <f t="shared" si="103"/>
        <v>1</v>
      </c>
      <c r="I1637" s="1" t="s">
        <v>15622</v>
      </c>
      <c r="J1637" s="1" t="s">
        <v>17051</v>
      </c>
      <c r="K1637" s="1" t="s">
        <v>17125</v>
      </c>
      <c r="L1637" s="1" t="s">
        <v>15626</v>
      </c>
      <c r="M1637" s="42">
        <v>1</v>
      </c>
      <c r="N1637" s="42">
        <v>1</v>
      </c>
      <c r="O1637" s="1" t="s">
        <v>15615</v>
      </c>
    </row>
    <row r="1638" spans="1:15" x14ac:dyDescent="0.25">
      <c r="A1638">
        <v>1642</v>
      </c>
      <c r="B1638" t="s">
        <v>11053</v>
      </c>
      <c r="C1638" t="s">
        <v>4344</v>
      </c>
      <c r="D1638" t="s">
        <v>16710</v>
      </c>
      <c r="E1638" s="65">
        <f t="shared" si="100"/>
        <v>41743</v>
      </c>
      <c r="F1638">
        <f t="shared" si="101"/>
        <v>2014</v>
      </c>
      <c r="G1638">
        <f t="shared" si="102"/>
        <v>4</v>
      </c>
      <c r="H1638">
        <f t="shared" si="103"/>
        <v>1</v>
      </c>
      <c r="I1638" s="1" t="s">
        <v>15622</v>
      </c>
      <c r="J1638" s="1" t="s">
        <v>17051</v>
      </c>
      <c r="K1638" s="1" t="s">
        <v>17125</v>
      </c>
      <c r="L1638" s="1" t="s">
        <v>15628</v>
      </c>
      <c r="M1638" s="42">
        <v>0</v>
      </c>
      <c r="N1638" s="42">
        <v>0.44</v>
      </c>
      <c r="O1638" s="1" t="s">
        <v>15615</v>
      </c>
    </row>
    <row r="1639" spans="1:15" x14ac:dyDescent="0.25">
      <c r="A1639">
        <v>1643</v>
      </c>
      <c r="B1639" t="s">
        <v>9442</v>
      </c>
      <c r="C1639" t="s">
        <v>5917</v>
      </c>
      <c r="D1639" t="s">
        <v>16710</v>
      </c>
      <c r="E1639" s="65">
        <f t="shared" si="100"/>
        <v>41743</v>
      </c>
      <c r="F1639">
        <f t="shared" si="101"/>
        <v>2014</v>
      </c>
      <c r="G1639">
        <f t="shared" si="102"/>
        <v>4</v>
      </c>
      <c r="H1639">
        <f t="shared" si="103"/>
        <v>1</v>
      </c>
      <c r="I1639" s="1" t="s">
        <v>15622</v>
      </c>
      <c r="J1639" s="1" t="s">
        <v>17051</v>
      </c>
      <c r="K1639" s="1" t="s">
        <v>17125</v>
      </c>
      <c r="L1639" s="1" t="s">
        <v>15624</v>
      </c>
      <c r="M1639" s="42">
        <v>1</v>
      </c>
      <c r="N1639" s="42">
        <v>0.97</v>
      </c>
      <c r="O1639" s="1" t="s">
        <v>15616</v>
      </c>
    </row>
    <row r="1640" spans="1:15" x14ac:dyDescent="0.25">
      <c r="A1640">
        <v>1644</v>
      </c>
      <c r="B1640" t="s">
        <v>8584</v>
      </c>
      <c r="C1640" t="s">
        <v>6763</v>
      </c>
      <c r="D1640" t="s">
        <v>11925</v>
      </c>
      <c r="E1640" s="65">
        <f t="shared" si="100"/>
        <v>41744</v>
      </c>
      <c r="F1640">
        <f t="shared" si="101"/>
        <v>2014</v>
      </c>
      <c r="G1640">
        <f t="shared" si="102"/>
        <v>4</v>
      </c>
      <c r="H1640">
        <f t="shared" si="103"/>
        <v>2</v>
      </c>
      <c r="I1640" s="1" t="s">
        <v>15625</v>
      </c>
      <c r="J1640" s="1" t="s">
        <v>17051</v>
      </c>
      <c r="K1640" s="1" t="s">
        <v>17125</v>
      </c>
      <c r="L1640" s="1" t="s">
        <v>15623</v>
      </c>
      <c r="M1640" s="42">
        <v>1</v>
      </c>
      <c r="N1640" s="42">
        <v>0.92</v>
      </c>
      <c r="O1640" s="1" t="s">
        <v>15616</v>
      </c>
    </row>
    <row r="1641" spans="1:15" x14ac:dyDescent="0.25">
      <c r="A1641">
        <v>1645</v>
      </c>
      <c r="B1641" t="s">
        <v>10712</v>
      </c>
      <c r="C1641" t="s">
        <v>4675</v>
      </c>
      <c r="D1641" t="s">
        <v>11926</v>
      </c>
      <c r="E1641" s="65">
        <f t="shared" si="100"/>
        <v>41745</v>
      </c>
      <c r="F1641">
        <f t="shared" si="101"/>
        <v>2014</v>
      </c>
      <c r="G1641">
        <f t="shared" si="102"/>
        <v>4</v>
      </c>
      <c r="H1641">
        <f t="shared" si="103"/>
        <v>3</v>
      </c>
      <c r="I1641" s="1" t="s">
        <v>15622</v>
      </c>
      <c r="J1641" s="1" t="s">
        <v>17051</v>
      </c>
      <c r="K1641" s="1" t="s">
        <v>17125</v>
      </c>
      <c r="L1641" s="1" t="s">
        <v>15623</v>
      </c>
      <c r="M1641" s="42">
        <v>1</v>
      </c>
      <c r="N1641" s="42">
        <v>1</v>
      </c>
      <c r="O1641" s="1" t="s">
        <v>15616</v>
      </c>
    </row>
    <row r="1642" spans="1:15" x14ac:dyDescent="0.25">
      <c r="A1642">
        <v>1646</v>
      </c>
      <c r="B1642" t="s">
        <v>8340</v>
      </c>
      <c r="C1642" t="s">
        <v>6997</v>
      </c>
      <c r="D1642" t="s">
        <v>11926</v>
      </c>
      <c r="E1642" s="65">
        <f t="shared" si="100"/>
        <v>41745</v>
      </c>
      <c r="F1642">
        <f t="shared" si="101"/>
        <v>2014</v>
      </c>
      <c r="G1642">
        <f t="shared" si="102"/>
        <v>4</v>
      </c>
      <c r="H1642">
        <f t="shared" si="103"/>
        <v>3</v>
      </c>
      <c r="I1642" s="1" t="s">
        <v>15622</v>
      </c>
      <c r="J1642" s="1" t="s">
        <v>17051</v>
      </c>
      <c r="K1642" s="1" t="s">
        <v>17125</v>
      </c>
      <c r="L1642" s="1" t="s">
        <v>15626</v>
      </c>
      <c r="M1642" s="42">
        <v>1</v>
      </c>
      <c r="N1642" s="42">
        <v>0.98</v>
      </c>
      <c r="O1642" s="1" t="s">
        <v>15616</v>
      </c>
    </row>
    <row r="1643" spans="1:15" x14ac:dyDescent="0.25">
      <c r="A1643">
        <v>1647</v>
      </c>
      <c r="B1643" t="s">
        <v>9549</v>
      </c>
      <c r="C1643" t="s">
        <v>5811</v>
      </c>
      <c r="D1643" t="s">
        <v>11927</v>
      </c>
      <c r="E1643" s="65">
        <f t="shared" si="100"/>
        <v>41746</v>
      </c>
      <c r="F1643">
        <f t="shared" si="101"/>
        <v>2014</v>
      </c>
      <c r="G1643">
        <f t="shared" si="102"/>
        <v>4</v>
      </c>
      <c r="H1643">
        <f t="shared" si="103"/>
        <v>4</v>
      </c>
      <c r="I1643" s="1" t="s">
        <v>15622</v>
      </c>
      <c r="J1643" s="1" t="s">
        <v>17051</v>
      </c>
      <c r="K1643" s="1" t="s">
        <v>17125</v>
      </c>
      <c r="L1643" s="1" t="s">
        <v>15623</v>
      </c>
      <c r="M1643" s="42">
        <v>1</v>
      </c>
      <c r="N1643" s="42">
        <v>0.88</v>
      </c>
      <c r="O1643" s="1" t="s">
        <v>15616</v>
      </c>
    </row>
    <row r="1644" spans="1:15" x14ac:dyDescent="0.25">
      <c r="A1644">
        <v>1648</v>
      </c>
      <c r="B1644" t="s">
        <v>11301</v>
      </c>
      <c r="C1644" t="s">
        <v>4100</v>
      </c>
      <c r="D1644" t="s">
        <v>16711</v>
      </c>
      <c r="E1644" s="65">
        <f t="shared" si="100"/>
        <v>41748</v>
      </c>
      <c r="F1644">
        <f t="shared" si="101"/>
        <v>2014</v>
      </c>
      <c r="G1644">
        <f t="shared" si="102"/>
        <v>4</v>
      </c>
      <c r="H1644">
        <f t="shared" si="103"/>
        <v>6</v>
      </c>
      <c r="I1644" s="1" t="s">
        <v>15622</v>
      </c>
      <c r="J1644" s="1" t="s">
        <v>17051</v>
      </c>
      <c r="K1644" s="1" t="s">
        <v>17125</v>
      </c>
      <c r="L1644" s="1" t="s">
        <v>15626</v>
      </c>
      <c r="M1644" s="42">
        <v>1</v>
      </c>
      <c r="N1644" s="42">
        <v>0.98</v>
      </c>
      <c r="O1644" s="1" t="s">
        <v>15616</v>
      </c>
    </row>
    <row r="1645" spans="1:15" x14ac:dyDescent="0.25">
      <c r="A1645">
        <v>1649</v>
      </c>
      <c r="B1645" t="s">
        <v>10862</v>
      </c>
      <c r="C1645" t="s">
        <v>4532</v>
      </c>
      <c r="D1645" t="s">
        <v>16712</v>
      </c>
      <c r="E1645" s="65">
        <f t="shared" si="100"/>
        <v>41749</v>
      </c>
      <c r="F1645">
        <f t="shared" si="101"/>
        <v>2014</v>
      </c>
      <c r="G1645">
        <f t="shared" si="102"/>
        <v>4</v>
      </c>
      <c r="H1645">
        <f t="shared" si="103"/>
        <v>7</v>
      </c>
      <c r="I1645" s="1" t="s">
        <v>15622</v>
      </c>
      <c r="J1645" s="1" t="s">
        <v>17051</v>
      </c>
      <c r="K1645" s="1" t="s">
        <v>17125</v>
      </c>
      <c r="L1645" s="1" t="s">
        <v>15626</v>
      </c>
      <c r="M1645" s="42">
        <v>1</v>
      </c>
      <c r="N1645" s="42">
        <v>0.8</v>
      </c>
      <c r="O1645" s="1" t="s">
        <v>15615</v>
      </c>
    </row>
    <row r="1646" spans="1:15" x14ac:dyDescent="0.25">
      <c r="A1646">
        <v>1650</v>
      </c>
      <c r="B1646" t="s">
        <v>9135</v>
      </c>
      <c r="C1646" t="s">
        <v>6218</v>
      </c>
      <c r="D1646" t="s">
        <v>11928</v>
      </c>
      <c r="E1646" s="65">
        <f t="shared" si="100"/>
        <v>41750</v>
      </c>
      <c r="F1646">
        <f t="shared" si="101"/>
        <v>2014</v>
      </c>
      <c r="G1646">
        <f t="shared" si="102"/>
        <v>4</v>
      </c>
      <c r="H1646">
        <f t="shared" si="103"/>
        <v>1</v>
      </c>
      <c r="I1646" s="1" t="s">
        <v>15622</v>
      </c>
      <c r="J1646" s="1" t="s">
        <v>17051</v>
      </c>
      <c r="K1646" s="1" t="s">
        <v>17125</v>
      </c>
      <c r="L1646" s="1" t="s">
        <v>15626</v>
      </c>
      <c r="M1646" s="42">
        <v>1</v>
      </c>
      <c r="N1646" s="42">
        <v>0.56000000000000005</v>
      </c>
      <c r="O1646" s="1" t="s">
        <v>15615</v>
      </c>
    </row>
    <row r="1647" spans="1:15" x14ac:dyDescent="0.25">
      <c r="A1647">
        <v>1651</v>
      </c>
      <c r="B1647" t="s">
        <v>9649</v>
      </c>
      <c r="C1647" t="s">
        <v>5715</v>
      </c>
      <c r="D1647" t="s">
        <v>11928</v>
      </c>
      <c r="E1647" s="65">
        <f t="shared" si="100"/>
        <v>41750</v>
      </c>
      <c r="F1647">
        <f t="shared" si="101"/>
        <v>2014</v>
      </c>
      <c r="G1647">
        <f t="shared" si="102"/>
        <v>4</v>
      </c>
      <c r="H1647">
        <f t="shared" si="103"/>
        <v>1</v>
      </c>
      <c r="I1647" s="1" t="s">
        <v>15622</v>
      </c>
      <c r="J1647" s="1" t="s">
        <v>17051</v>
      </c>
      <c r="K1647" s="1" t="s">
        <v>17125</v>
      </c>
      <c r="L1647" s="1" t="s">
        <v>15626</v>
      </c>
      <c r="M1647" s="42">
        <v>1</v>
      </c>
      <c r="N1647" s="42">
        <v>0.95</v>
      </c>
      <c r="O1647" s="1" t="s">
        <v>15616</v>
      </c>
    </row>
    <row r="1648" spans="1:15" x14ac:dyDescent="0.25">
      <c r="A1648">
        <v>1652</v>
      </c>
      <c r="B1648" t="s">
        <v>8683</v>
      </c>
      <c r="C1648" t="s">
        <v>6665</v>
      </c>
      <c r="D1648" t="s">
        <v>11928</v>
      </c>
      <c r="E1648" s="65">
        <f t="shared" si="100"/>
        <v>41750</v>
      </c>
      <c r="F1648">
        <f t="shared" si="101"/>
        <v>2014</v>
      </c>
      <c r="G1648">
        <f t="shared" si="102"/>
        <v>4</v>
      </c>
      <c r="H1648">
        <f t="shared" si="103"/>
        <v>1</v>
      </c>
      <c r="I1648" s="1" t="s">
        <v>15687</v>
      </c>
      <c r="J1648" s="1" t="s">
        <v>17051</v>
      </c>
      <c r="K1648" s="1" t="s">
        <v>17125</v>
      </c>
      <c r="L1648" s="1" t="s">
        <v>15623</v>
      </c>
      <c r="M1648" s="42">
        <v>0.6</v>
      </c>
      <c r="N1648" s="42">
        <v>0.95</v>
      </c>
      <c r="O1648" s="1" t="s">
        <v>15615</v>
      </c>
    </row>
    <row r="1649" spans="1:15" x14ac:dyDescent="0.25">
      <c r="A1649">
        <v>1653</v>
      </c>
      <c r="B1649" t="s">
        <v>11406</v>
      </c>
      <c r="C1649" t="s">
        <v>3994</v>
      </c>
      <c r="D1649" t="s">
        <v>11929</v>
      </c>
      <c r="E1649" s="65">
        <f t="shared" si="100"/>
        <v>41751</v>
      </c>
      <c r="F1649">
        <f t="shared" si="101"/>
        <v>2014</v>
      </c>
      <c r="G1649">
        <f t="shared" si="102"/>
        <v>4</v>
      </c>
      <c r="H1649">
        <f t="shared" si="103"/>
        <v>2</v>
      </c>
      <c r="I1649" s="1" t="s">
        <v>15622</v>
      </c>
      <c r="J1649" s="1" t="s">
        <v>17051</v>
      </c>
      <c r="K1649" s="1" t="s">
        <v>17125</v>
      </c>
      <c r="L1649" s="1" t="s">
        <v>15626</v>
      </c>
      <c r="M1649" s="42">
        <v>0.56999999999999995</v>
      </c>
      <c r="N1649" s="42">
        <v>1</v>
      </c>
      <c r="O1649" s="1" t="s">
        <v>15616</v>
      </c>
    </row>
    <row r="1650" spans="1:15" x14ac:dyDescent="0.25">
      <c r="A1650">
        <v>1654</v>
      </c>
      <c r="B1650" t="s">
        <v>8329</v>
      </c>
      <c r="C1650" t="s">
        <v>7008</v>
      </c>
      <c r="D1650" t="s">
        <v>11929</v>
      </c>
      <c r="E1650" s="65">
        <f t="shared" si="100"/>
        <v>41751</v>
      </c>
      <c r="F1650">
        <f t="shared" si="101"/>
        <v>2014</v>
      </c>
      <c r="G1650">
        <f t="shared" si="102"/>
        <v>4</v>
      </c>
      <c r="H1650">
        <f t="shared" si="103"/>
        <v>2</v>
      </c>
      <c r="I1650" s="1" t="s">
        <v>15625</v>
      </c>
      <c r="J1650" s="1" t="s">
        <v>17051</v>
      </c>
      <c r="K1650" s="1" t="s">
        <v>17125</v>
      </c>
      <c r="L1650" s="1" t="s">
        <v>15626</v>
      </c>
      <c r="M1650" s="42">
        <v>1</v>
      </c>
      <c r="N1650" s="42">
        <v>0.6</v>
      </c>
      <c r="O1650" s="1" t="s">
        <v>15615</v>
      </c>
    </row>
    <row r="1651" spans="1:15" x14ac:dyDescent="0.25">
      <c r="A1651">
        <v>1655</v>
      </c>
      <c r="B1651" t="s">
        <v>10924</v>
      </c>
      <c r="C1651" t="s">
        <v>4470</v>
      </c>
      <c r="D1651" t="s">
        <v>11929</v>
      </c>
      <c r="E1651" s="65">
        <f t="shared" si="100"/>
        <v>41751</v>
      </c>
      <c r="F1651">
        <f t="shared" si="101"/>
        <v>2014</v>
      </c>
      <c r="G1651">
        <f t="shared" si="102"/>
        <v>4</v>
      </c>
      <c r="H1651">
        <f t="shared" si="103"/>
        <v>2</v>
      </c>
      <c r="I1651" s="1" t="s">
        <v>15622</v>
      </c>
      <c r="J1651" s="1" t="s">
        <v>17051</v>
      </c>
      <c r="K1651" s="1" t="s">
        <v>17125</v>
      </c>
      <c r="L1651" s="1" t="s">
        <v>15624</v>
      </c>
      <c r="M1651" s="42">
        <v>1</v>
      </c>
      <c r="N1651" s="42">
        <v>0.71</v>
      </c>
      <c r="O1651" s="1" t="s">
        <v>15615</v>
      </c>
    </row>
    <row r="1652" spans="1:15" x14ac:dyDescent="0.25">
      <c r="A1652">
        <v>1656</v>
      </c>
      <c r="B1652" t="s">
        <v>9802</v>
      </c>
      <c r="C1652" t="s">
        <v>5567</v>
      </c>
      <c r="D1652" t="s">
        <v>16713</v>
      </c>
      <c r="E1652" s="65">
        <f t="shared" si="100"/>
        <v>41752</v>
      </c>
      <c r="F1652">
        <f t="shared" si="101"/>
        <v>2014</v>
      </c>
      <c r="G1652">
        <f t="shared" si="102"/>
        <v>4</v>
      </c>
      <c r="H1652">
        <f t="shared" si="103"/>
        <v>3</v>
      </c>
      <c r="I1652" s="1" t="s">
        <v>15622</v>
      </c>
      <c r="J1652" s="1" t="s">
        <v>17051</v>
      </c>
      <c r="K1652" s="1" t="s">
        <v>17125</v>
      </c>
      <c r="L1652" s="1" t="s">
        <v>15624</v>
      </c>
      <c r="M1652" s="42">
        <v>1</v>
      </c>
      <c r="N1652" s="42">
        <v>1</v>
      </c>
      <c r="O1652" s="1" t="s">
        <v>15616</v>
      </c>
    </row>
    <row r="1653" spans="1:15" x14ac:dyDescent="0.25">
      <c r="A1653">
        <v>1657</v>
      </c>
      <c r="B1653" t="s">
        <v>7841</v>
      </c>
      <c r="C1653" t="s">
        <v>7483</v>
      </c>
      <c r="D1653" t="s">
        <v>16713</v>
      </c>
      <c r="E1653" s="65">
        <f t="shared" si="100"/>
        <v>41752</v>
      </c>
      <c r="F1653">
        <f t="shared" si="101"/>
        <v>2014</v>
      </c>
      <c r="G1653">
        <f t="shared" si="102"/>
        <v>4</v>
      </c>
      <c r="H1653">
        <f t="shared" si="103"/>
        <v>3</v>
      </c>
      <c r="I1653" s="1" t="s">
        <v>15622</v>
      </c>
      <c r="J1653" s="1" t="s">
        <v>17051</v>
      </c>
      <c r="K1653" s="1" t="s">
        <v>17125</v>
      </c>
      <c r="L1653" s="1" t="s">
        <v>15624</v>
      </c>
      <c r="M1653" s="42">
        <v>1</v>
      </c>
      <c r="N1653" s="42">
        <v>0.82</v>
      </c>
      <c r="O1653" s="1" t="s">
        <v>15616</v>
      </c>
    </row>
    <row r="1654" spans="1:15" x14ac:dyDescent="0.25">
      <c r="A1654">
        <v>1658</v>
      </c>
      <c r="B1654" t="s">
        <v>8504</v>
      </c>
      <c r="C1654" t="s">
        <v>6840</v>
      </c>
      <c r="D1654" t="s">
        <v>11930</v>
      </c>
      <c r="E1654" s="65">
        <f t="shared" si="100"/>
        <v>41754</v>
      </c>
      <c r="F1654">
        <f t="shared" si="101"/>
        <v>2014</v>
      </c>
      <c r="G1654">
        <f t="shared" si="102"/>
        <v>4</v>
      </c>
      <c r="H1654">
        <f t="shared" si="103"/>
        <v>5</v>
      </c>
      <c r="I1654" s="1" t="s">
        <v>15622</v>
      </c>
      <c r="J1654" s="1" t="s">
        <v>17051</v>
      </c>
      <c r="K1654" s="1" t="s">
        <v>17125</v>
      </c>
      <c r="L1654" s="1" t="s">
        <v>15626</v>
      </c>
      <c r="M1654" s="42">
        <v>1</v>
      </c>
      <c r="N1654" s="42">
        <v>1</v>
      </c>
      <c r="O1654" s="1" t="s">
        <v>15615</v>
      </c>
    </row>
    <row r="1655" spans="1:15" x14ac:dyDescent="0.25">
      <c r="A1655">
        <v>1659</v>
      </c>
      <c r="B1655" t="s">
        <v>9434</v>
      </c>
      <c r="C1655" t="s">
        <v>5925</v>
      </c>
      <c r="D1655" t="s">
        <v>16714</v>
      </c>
      <c r="E1655" s="65">
        <f t="shared" si="100"/>
        <v>41755</v>
      </c>
      <c r="F1655">
        <f t="shared" si="101"/>
        <v>2014</v>
      </c>
      <c r="G1655">
        <f t="shared" si="102"/>
        <v>4</v>
      </c>
      <c r="H1655">
        <f t="shared" si="103"/>
        <v>6</v>
      </c>
      <c r="I1655" s="1" t="s">
        <v>15622</v>
      </c>
      <c r="J1655" s="1" t="s">
        <v>17051</v>
      </c>
      <c r="K1655" s="1" t="s">
        <v>17125</v>
      </c>
      <c r="L1655" s="1" t="s">
        <v>15623</v>
      </c>
      <c r="M1655" s="42">
        <v>0.8</v>
      </c>
      <c r="N1655" s="42">
        <v>0.54</v>
      </c>
      <c r="O1655" s="1" t="s">
        <v>15616</v>
      </c>
    </row>
    <row r="1656" spans="1:15" x14ac:dyDescent="0.25">
      <c r="A1656">
        <v>1660</v>
      </c>
      <c r="B1656" t="s">
        <v>10734</v>
      </c>
      <c r="C1656" t="s">
        <v>4655</v>
      </c>
      <c r="D1656" t="s">
        <v>16714</v>
      </c>
      <c r="E1656" s="65">
        <f t="shared" si="100"/>
        <v>41755</v>
      </c>
      <c r="F1656">
        <f t="shared" si="101"/>
        <v>2014</v>
      </c>
      <c r="G1656">
        <f t="shared" si="102"/>
        <v>4</v>
      </c>
      <c r="H1656">
        <f t="shared" si="103"/>
        <v>6</v>
      </c>
      <c r="I1656" s="1" t="s">
        <v>15679</v>
      </c>
      <c r="J1656" s="1" t="s">
        <v>17060</v>
      </c>
      <c r="K1656" s="1" t="s">
        <v>17125</v>
      </c>
      <c r="L1656" s="1" t="s">
        <v>15624</v>
      </c>
      <c r="M1656" s="42">
        <v>1</v>
      </c>
      <c r="N1656" s="42">
        <v>0.91</v>
      </c>
      <c r="O1656" s="1" t="s">
        <v>15616</v>
      </c>
    </row>
    <row r="1657" spans="1:15" x14ac:dyDescent="0.25">
      <c r="A1657">
        <v>1661</v>
      </c>
      <c r="B1657" t="s">
        <v>7875</v>
      </c>
      <c r="C1657" t="s">
        <v>7453</v>
      </c>
      <c r="D1657" t="s">
        <v>16714</v>
      </c>
      <c r="E1657" s="65">
        <f t="shared" si="100"/>
        <v>41755</v>
      </c>
      <c r="F1657">
        <f t="shared" si="101"/>
        <v>2014</v>
      </c>
      <c r="G1657">
        <f t="shared" si="102"/>
        <v>4</v>
      </c>
      <c r="H1657">
        <f t="shared" si="103"/>
        <v>6</v>
      </c>
      <c r="I1657" s="1" t="s">
        <v>15643</v>
      </c>
      <c r="J1657" s="1" t="s">
        <v>17073</v>
      </c>
      <c r="K1657" s="1" t="s">
        <v>17125</v>
      </c>
      <c r="L1657" s="1" t="s">
        <v>15623</v>
      </c>
      <c r="M1657" s="42">
        <v>0.88</v>
      </c>
      <c r="N1657" s="42">
        <v>0.83</v>
      </c>
      <c r="O1657" s="1" t="s">
        <v>15615</v>
      </c>
    </row>
    <row r="1658" spans="1:15" x14ac:dyDescent="0.25">
      <c r="A1658">
        <v>1662</v>
      </c>
      <c r="B1658" t="s">
        <v>10987</v>
      </c>
      <c r="C1658" t="s">
        <v>4410</v>
      </c>
      <c r="D1658" t="s">
        <v>11931</v>
      </c>
      <c r="E1658" s="65">
        <f t="shared" si="100"/>
        <v>41756</v>
      </c>
      <c r="F1658">
        <f t="shared" si="101"/>
        <v>2014</v>
      </c>
      <c r="G1658">
        <f t="shared" si="102"/>
        <v>4</v>
      </c>
      <c r="H1658">
        <f t="shared" si="103"/>
        <v>7</v>
      </c>
      <c r="I1658" s="1" t="s">
        <v>15622</v>
      </c>
      <c r="J1658" s="1" t="s">
        <v>17051</v>
      </c>
      <c r="K1658" s="1" t="s">
        <v>17125</v>
      </c>
      <c r="L1658" s="1" t="s">
        <v>15626</v>
      </c>
      <c r="M1658" s="42">
        <v>1</v>
      </c>
      <c r="N1658" s="42">
        <v>0.84</v>
      </c>
      <c r="O1658" s="1" t="s">
        <v>15615</v>
      </c>
    </row>
    <row r="1659" spans="1:15" x14ac:dyDescent="0.25">
      <c r="A1659">
        <v>1663</v>
      </c>
      <c r="B1659" t="s">
        <v>10170</v>
      </c>
      <c r="C1659" t="s">
        <v>5208</v>
      </c>
      <c r="D1659" t="s">
        <v>11931</v>
      </c>
      <c r="E1659" s="65">
        <f t="shared" si="100"/>
        <v>41756</v>
      </c>
      <c r="F1659">
        <f t="shared" si="101"/>
        <v>2014</v>
      </c>
      <c r="G1659">
        <f t="shared" si="102"/>
        <v>4</v>
      </c>
      <c r="H1659">
        <f t="shared" si="103"/>
        <v>7</v>
      </c>
      <c r="I1659" s="1" t="s">
        <v>15622</v>
      </c>
      <c r="J1659" s="1" t="s">
        <v>17051</v>
      </c>
      <c r="K1659" s="1" t="s">
        <v>17125</v>
      </c>
      <c r="L1659" s="1" t="s">
        <v>15628</v>
      </c>
      <c r="M1659" s="42">
        <v>0.17</v>
      </c>
      <c r="N1659" s="42">
        <v>0.95</v>
      </c>
      <c r="O1659" s="1" t="s">
        <v>15615</v>
      </c>
    </row>
    <row r="1660" spans="1:15" x14ac:dyDescent="0.25">
      <c r="A1660">
        <v>1664</v>
      </c>
      <c r="B1660" t="s">
        <v>8194</v>
      </c>
      <c r="C1660" t="s">
        <v>7141</v>
      </c>
      <c r="D1660" t="s">
        <v>11931</v>
      </c>
      <c r="E1660" s="65">
        <f t="shared" si="100"/>
        <v>41756</v>
      </c>
      <c r="F1660">
        <f t="shared" si="101"/>
        <v>2014</v>
      </c>
      <c r="G1660">
        <f t="shared" si="102"/>
        <v>4</v>
      </c>
      <c r="H1660">
        <f t="shared" si="103"/>
        <v>7</v>
      </c>
      <c r="I1660" s="1" t="s">
        <v>15622</v>
      </c>
      <c r="J1660" s="1" t="s">
        <v>17051</v>
      </c>
      <c r="K1660" s="1" t="s">
        <v>17125</v>
      </c>
      <c r="L1660" s="1" t="s">
        <v>15626</v>
      </c>
      <c r="M1660" s="42">
        <v>0.9</v>
      </c>
      <c r="N1660" s="42">
        <v>0.92</v>
      </c>
      <c r="O1660" s="1" t="s">
        <v>15616</v>
      </c>
    </row>
    <row r="1661" spans="1:15" x14ac:dyDescent="0.25">
      <c r="A1661">
        <v>1665</v>
      </c>
      <c r="B1661" t="s">
        <v>11044</v>
      </c>
      <c r="C1661" t="s">
        <v>4353</v>
      </c>
      <c r="D1661" t="s">
        <v>16715</v>
      </c>
      <c r="E1661" s="65">
        <f t="shared" si="100"/>
        <v>41757</v>
      </c>
      <c r="F1661">
        <f t="shared" si="101"/>
        <v>2014</v>
      </c>
      <c r="G1661">
        <f t="shared" si="102"/>
        <v>4</v>
      </c>
      <c r="H1661">
        <f t="shared" si="103"/>
        <v>1</v>
      </c>
      <c r="I1661" s="1" t="s">
        <v>15625</v>
      </c>
      <c r="J1661" s="1" t="s">
        <v>17051</v>
      </c>
      <c r="K1661" s="1" t="s">
        <v>17125</v>
      </c>
      <c r="L1661" s="1" t="s">
        <v>15624</v>
      </c>
      <c r="M1661" s="42">
        <v>0.83</v>
      </c>
      <c r="N1661" s="42">
        <v>0.83</v>
      </c>
      <c r="O1661" s="1" t="s">
        <v>15616</v>
      </c>
    </row>
    <row r="1662" spans="1:15" x14ac:dyDescent="0.25">
      <c r="A1662">
        <v>1666</v>
      </c>
      <c r="B1662" t="s">
        <v>10892</v>
      </c>
      <c r="C1662" t="s">
        <v>4502</v>
      </c>
      <c r="D1662" t="s">
        <v>16715</v>
      </c>
      <c r="E1662" s="65">
        <f t="shared" si="100"/>
        <v>41757</v>
      </c>
      <c r="F1662">
        <f t="shared" si="101"/>
        <v>2014</v>
      </c>
      <c r="G1662">
        <f t="shared" si="102"/>
        <v>4</v>
      </c>
      <c r="H1662">
        <f t="shared" si="103"/>
        <v>1</v>
      </c>
      <c r="I1662" s="1" t="s">
        <v>15625</v>
      </c>
      <c r="J1662" s="1" t="s">
        <v>17051</v>
      </c>
      <c r="K1662" s="1" t="s">
        <v>17125</v>
      </c>
      <c r="L1662" s="1" t="s">
        <v>15626</v>
      </c>
      <c r="M1662" s="42">
        <v>1</v>
      </c>
      <c r="N1662" s="42">
        <v>0.96</v>
      </c>
      <c r="O1662" s="1" t="s">
        <v>15616</v>
      </c>
    </row>
    <row r="1663" spans="1:15" x14ac:dyDescent="0.25">
      <c r="A1663">
        <v>1667</v>
      </c>
      <c r="B1663" t="s">
        <v>8324</v>
      </c>
      <c r="C1663" t="s">
        <v>7013</v>
      </c>
      <c r="D1663" t="s">
        <v>16715</v>
      </c>
      <c r="E1663" s="65">
        <f t="shared" si="100"/>
        <v>41757</v>
      </c>
      <c r="F1663">
        <f t="shared" si="101"/>
        <v>2014</v>
      </c>
      <c r="G1663">
        <f t="shared" si="102"/>
        <v>4</v>
      </c>
      <c r="H1663">
        <f t="shared" si="103"/>
        <v>1</v>
      </c>
      <c r="I1663" s="1" t="s">
        <v>15622</v>
      </c>
      <c r="J1663" s="1" t="s">
        <v>17051</v>
      </c>
      <c r="K1663" s="1" t="s">
        <v>17125</v>
      </c>
      <c r="L1663" s="1" t="s">
        <v>15628</v>
      </c>
      <c r="M1663" s="42">
        <v>0.25</v>
      </c>
      <c r="N1663" s="42">
        <v>0.57999999999999996</v>
      </c>
      <c r="O1663" s="1" t="s">
        <v>15615</v>
      </c>
    </row>
    <row r="1664" spans="1:15" x14ac:dyDescent="0.25">
      <c r="A1664">
        <v>1668</v>
      </c>
      <c r="B1664" t="s">
        <v>9636</v>
      </c>
      <c r="C1664" t="s">
        <v>5728</v>
      </c>
      <c r="D1664" t="s">
        <v>16716</v>
      </c>
      <c r="E1664" s="65">
        <f t="shared" si="100"/>
        <v>41758</v>
      </c>
      <c r="F1664">
        <f t="shared" si="101"/>
        <v>2014</v>
      </c>
      <c r="G1664">
        <f t="shared" si="102"/>
        <v>4</v>
      </c>
      <c r="H1664">
        <f t="shared" si="103"/>
        <v>2</v>
      </c>
      <c r="I1664" s="1" t="s">
        <v>15625</v>
      </c>
      <c r="J1664" s="1" t="s">
        <v>17051</v>
      </c>
      <c r="K1664" s="1" t="s">
        <v>17125</v>
      </c>
      <c r="L1664" s="1" t="s">
        <v>15626</v>
      </c>
      <c r="M1664" s="42">
        <v>1</v>
      </c>
      <c r="N1664" s="42">
        <v>0.96</v>
      </c>
      <c r="O1664" s="1" t="s">
        <v>15615</v>
      </c>
    </row>
    <row r="1665" spans="1:15" x14ac:dyDescent="0.25">
      <c r="A1665">
        <v>1669</v>
      </c>
      <c r="B1665" t="s">
        <v>8647</v>
      </c>
      <c r="C1665" t="s">
        <v>6701</v>
      </c>
      <c r="D1665" t="s">
        <v>16717</v>
      </c>
      <c r="E1665" s="65">
        <f t="shared" si="100"/>
        <v>41759</v>
      </c>
      <c r="F1665">
        <f t="shared" si="101"/>
        <v>2014</v>
      </c>
      <c r="G1665">
        <f t="shared" si="102"/>
        <v>4</v>
      </c>
      <c r="H1665">
        <f t="shared" si="103"/>
        <v>3</v>
      </c>
      <c r="I1665" s="1" t="s">
        <v>15622</v>
      </c>
      <c r="J1665" s="1" t="s">
        <v>17051</v>
      </c>
      <c r="K1665" s="1" t="s">
        <v>17125</v>
      </c>
      <c r="L1665" s="1" t="s">
        <v>15626</v>
      </c>
      <c r="M1665" s="42">
        <v>1</v>
      </c>
      <c r="N1665" s="42">
        <v>1</v>
      </c>
      <c r="O1665" s="1" t="s">
        <v>15616</v>
      </c>
    </row>
    <row r="1666" spans="1:15" x14ac:dyDescent="0.25">
      <c r="A1666">
        <v>1671</v>
      </c>
      <c r="B1666" t="s">
        <v>9343</v>
      </c>
      <c r="C1666" t="s">
        <v>6014</v>
      </c>
      <c r="D1666" t="s">
        <v>16717</v>
      </c>
      <c r="E1666" s="65">
        <f t="shared" si="100"/>
        <v>41759</v>
      </c>
      <c r="F1666">
        <f t="shared" si="101"/>
        <v>2014</v>
      </c>
      <c r="G1666">
        <f t="shared" si="102"/>
        <v>4</v>
      </c>
      <c r="H1666">
        <f t="shared" si="103"/>
        <v>3</v>
      </c>
      <c r="I1666" s="1" t="s">
        <v>15622</v>
      </c>
      <c r="J1666" s="1" t="s">
        <v>17051</v>
      </c>
      <c r="K1666" s="1" t="s">
        <v>17125</v>
      </c>
      <c r="L1666" s="1" t="s">
        <v>15626</v>
      </c>
      <c r="M1666" s="42">
        <v>1</v>
      </c>
      <c r="N1666" s="42">
        <v>0.97</v>
      </c>
      <c r="O1666" s="1" t="s">
        <v>15616</v>
      </c>
    </row>
    <row r="1667" spans="1:15" x14ac:dyDescent="0.25">
      <c r="A1667">
        <v>1672</v>
      </c>
      <c r="B1667" t="s">
        <v>11242</v>
      </c>
      <c r="C1667" t="s">
        <v>4159</v>
      </c>
      <c r="D1667" t="s">
        <v>16718</v>
      </c>
      <c r="E1667" s="65">
        <f t="shared" ref="E1667:E1730" si="104">DATE(LEFT(D1667,4),MID(D1667,5,2),RIGHT(D1667,2))</f>
        <v>41760</v>
      </c>
      <c r="F1667">
        <f t="shared" ref="F1667:F1730" si="105">YEAR(E1667)</f>
        <v>2014</v>
      </c>
      <c r="G1667">
        <f t="shared" ref="G1667:G1730" si="106">MONTH(E1667)</f>
        <v>5</v>
      </c>
      <c r="H1667">
        <f t="shared" ref="H1667:H1730" si="107">WEEKDAY(E1667,2)</f>
        <v>4</v>
      </c>
      <c r="I1667" s="1" t="s">
        <v>15671</v>
      </c>
      <c r="J1667" s="1" t="s">
        <v>17094</v>
      </c>
      <c r="K1667" s="1" t="s">
        <v>17142</v>
      </c>
      <c r="L1667" s="1" t="s">
        <v>15626</v>
      </c>
      <c r="M1667" s="42">
        <v>0.9</v>
      </c>
      <c r="N1667" s="42">
        <v>0.67</v>
      </c>
      <c r="O1667" s="1" t="s">
        <v>15615</v>
      </c>
    </row>
    <row r="1668" spans="1:15" x14ac:dyDescent="0.25">
      <c r="A1668">
        <v>1673</v>
      </c>
      <c r="B1668" t="s">
        <v>9971</v>
      </c>
      <c r="C1668" t="s">
        <v>5401</v>
      </c>
      <c r="D1668" t="s">
        <v>16719</v>
      </c>
      <c r="E1668" s="65">
        <f t="shared" si="104"/>
        <v>41762</v>
      </c>
      <c r="F1668">
        <f t="shared" si="105"/>
        <v>2014</v>
      </c>
      <c r="G1668">
        <f t="shared" si="106"/>
        <v>5</v>
      </c>
      <c r="H1668">
        <f t="shared" si="107"/>
        <v>6</v>
      </c>
      <c r="I1668" s="1" t="s">
        <v>15622</v>
      </c>
      <c r="J1668" s="1" t="s">
        <v>17051</v>
      </c>
      <c r="K1668" s="1" t="s">
        <v>17125</v>
      </c>
      <c r="L1668" s="1" t="s">
        <v>15624</v>
      </c>
      <c r="M1668" s="42">
        <v>1</v>
      </c>
      <c r="N1668" s="42">
        <v>0.86</v>
      </c>
      <c r="O1668" s="1" t="s">
        <v>15616</v>
      </c>
    </row>
    <row r="1669" spans="1:15" x14ac:dyDescent="0.25">
      <c r="A1669">
        <v>1674</v>
      </c>
      <c r="B1669" t="s">
        <v>8841</v>
      </c>
      <c r="C1669" t="s">
        <v>6508</v>
      </c>
      <c r="D1669" t="s">
        <v>16720</v>
      </c>
      <c r="E1669" s="65">
        <f t="shared" si="104"/>
        <v>41763</v>
      </c>
      <c r="F1669">
        <f t="shared" si="105"/>
        <v>2014</v>
      </c>
      <c r="G1669">
        <f t="shared" si="106"/>
        <v>5</v>
      </c>
      <c r="H1669">
        <f t="shared" si="107"/>
        <v>7</v>
      </c>
      <c r="I1669" s="1" t="s">
        <v>15622</v>
      </c>
      <c r="J1669" s="1" t="s">
        <v>17051</v>
      </c>
      <c r="K1669" s="1" t="s">
        <v>17125</v>
      </c>
      <c r="L1669" s="1" t="s">
        <v>15626</v>
      </c>
      <c r="M1669" s="42">
        <v>1</v>
      </c>
      <c r="N1669" s="42">
        <v>1</v>
      </c>
      <c r="O1669" s="1" t="s">
        <v>15615</v>
      </c>
    </row>
    <row r="1670" spans="1:15" x14ac:dyDescent="0.25">
      <c r="A1670">
        <v>1675</v>
      </c>
      <c r="B1670" t="s">
        <v>11503</v>
      </c>
      <c r="C1670" t="s">
        <v>3899</v>
      </c>
      <c r="D1670" t="s">
        <v>16720</v>
      </c>
      <c r="E1670" s="65">
        <f t="shared" si="104"/>
        <v>41763</v>
      </c>
      <c r="F1670">
        <f t="shared" si="105"/>
        <v>2014</v>
      </c>
      <c r="G1670">
        <f t="shared" si="106"/>
        <v>5</v>
      </c>
      <c r="H1670">
        <f t="shared" si="107"/>
        <v>7</v>
      </c>
      <c r="I1670" s="1" t="s">
        <v>15622</v>
      </c>
      <c r="J1670" s="1" t="s">
        <v>17051</v>
      </c>
      <c r="K1670" s="1" t="s">
        <v>17125</v>
      </c>
      <c r="L1670" s="1" t="s">
        <v>15626</v>
      </c>
      <c r="M1670" s="42">
        <v>1</v>
      </c>
      <c r="N1670" s="42">
        <v>1</v>
      </c>
      <c r="O1670" s="1" t="s">
        <v>15615</v>
      </c>
    </row>
    <row r="1671" spans="1:15" x14ac:dyDescent="0.25">
      <c r="A1671">
        <v>1676</v>
      </c>
      <c r="B1671" t="s">
        <v>8876</v>
      </c>
      <c r="C1671" t="s">
        <v>6474</v>
      </c>
      <c r="D1671" t="s">
        <v>11932</v>
      </c>
      <c r="E1671" s="65">
        <f t="shared" si="104"/>
        <v>41764</v>
      </c>
      <c r="F1671">
        <f t="shared" si="105"/>
        <v>2014</v>
      </c>
      <c r="G1671">
        <f t="shared" si="106"/>
        <v>5</v>
      </c>
      <c r="H1671">
        <f t="shared" si="107"/>
        <v>1</v>
      </c>
      <c r="I1671" s="1" t="s">
        <v>15622</v>
      </c>
      <c r="J1671" s="1" t="s">
        <v>17051</v>
      </c>
      <c r="K1671" s="1" t="s">
        <v>17125</v>
      </c>
      <c r="L1671" s="1" t="s">
        <v>15626</v>
      </c>
      <c r="M1671" s="42">
        <v>1</v>
      </c>
      <c r="N1671" s="42">
        <v>0.88</v>
      </c>
      <c r="O1671" s="1" t="s">
        <v>15616</v>
      </c>
    </row>
    <row r="1672" spans="1:15" x14ac:dyDescent="0.25">
      <c r="A1672">
        <v>1677</v>
      </c>
      <c r="B1672" t="s">
        <v>11770</v>
      </c>
      <c r="C1672" t="s">
        <v>3640</v>
      </c>
      <c r="D1672" t="s">
        <v>11932</v>
      </c>
      <c r="E1672" s="65">
        <f t="shared" si="104"/>
        <v>41764</v>
      </c>
      <c r="F1672">
        <f t="shared" si="105"/>
        <v>2014</v>
      </c>
      <c r="G1672">
        <f t="shared" si="106"/>
        <v>5</v>
      </c>
      <c r="H1672">
        <f t="shared" si="107"/>
        <v>1</v>
      </c>
      <c r="I1672" s="1" t="s">
        <v>15625</v>
      </c>
      <c r="J1672" s="1" t="s">
        <v>17051</v>
      </c>
      <c r="K1672" s="1" t="s">
        <v>17125</v>
      </c>
      <c r="L1672" s="1" t="s">
        <v>15626</v>
      </c>
      <c r="M1672" s="42">
        <v>1</v>
      </c>
      <c r="N1672" s="42">
        <v>0.97</v>
      </c>
      <c r="O1672" s="1" t="s">
        <v>15616</v>
      </c>
    </row>
    <row r="1673" spans="1:15" x14ac:dyDescent="0.25">
      <c r="A1673">
        <v>1678</v>
      </c>
      <c r="B1673" t="s">
        <v>9701</v>
      </c>
      <c r="C1673" t="s">
        <v>5663</v>
      </c>
      <c r="D1673" t="s">
        <v>16721</v>
      </c>
      <c r="E1673" s="65">
        <f t="shared" si="104"/>
        <v>41765</v>
      </c>
      <c r="F1673">
        <f t="shared" si="105"/>
        <v>2014</v>
      </c>
      <c r="G1673">
        <f t="shared" si="106"/>
        <v>5</v>
      </c>
      <c r="H1673">
        <f t="shared" si="107"/>
        <v>2</v>
      </c>
      <c r="I1673" s="1" t="s">
        <v>15622</v>
      </c>
      <c r="J1673" s="1" t="s">
        <v>17051</v>
      </c>
      <c r="K1673" s="1" t="s">
        <v>17125</v>
      </c>
      <c r="L1673" s="1" t="s">
        <v>15624</v>
      </c>
      <c r="M1673" s="42">
        <v>1</v>
      </c>
      <c r="N1673" s="42">
        <v>0.86</v>
      </c>
      <c r="O1673" s="1" t="s">
        <v>15616</v>
      </c>
    </row>
    <row r="1674" spans="1:15" x14ac:dyDescent="0.25">
      <c r="A1674">
        <v>1679</v>
      </c>
      <c r="B1674" t="s">
        <v>11562</v>
      </c>
      <c r="C1674" t="s">
        <v>3843</v>
      </c>
      <c r="D1674" t="s">
        <v>16721</v>
      </c>
      <c r="E1674" s="65">
        <f t="shared" si="104"/>
        <v>41765</v>
      </c>
      <c r="F1674">
        <f t="shared" si="105"/>
        <v>2014</v>
      </c>
      <c r="G1674">
        <f t="shared" si="106"/>
        <v>5</v>
      </c>
      <c r="H1674">
        <f t="shared" si="107"/>
        <v>2</v>
      </c>
      <c r="I1674" s="1" t="s">
        <v>15622</v>
      </c>
      <c r="J1674" s="1" t="s">
        <v>17051</v>
      </c>
      <c r="K1674" s="1" t="s">
        <v>17125</v>
      </c>
      <c r="L1674" s="1" t="s">
        <v>15626</v>
      </c>
      <c r="M1674" s="42">
        <v>1</v>
      </c>
      <c r="N1674" s="42">
        <v>0.89</v>
      </c>
      <c r="O1674" s="1" t="s">
        <v>15616</v>
      </c>
    </row>
    <row r="1675" spans="1:15" x14ac:dyDescent="0.25">
      <c r="A1675">
        <v>1680</v>
      </c>
      <c r="B1675" t="s">
        <v>11442</v>
      </c>
      <c r="C1675" t="s">
        <v>3959</v>
      </c>
      <c r="D1675" t="s">
        <v>16721</v>
      </c>
      <c r="E1675" s="65">
        <f t="shared" si="104"/>
        <v>41765</v>
      </c>
      <c r="F1675">
        <f t="shared" si="105"/>
        <v>2014</v>
      </c>
      <c r="G1675">
        <f t="shared" si="106"/>
        <v>5</v>
      </c>
      <c r="H1675">
        <f t="shared" si="107"/>
        <v>2</v>
      </c>
      <c r="I1675" s="1" t="s">
        <v>15622</v>
      </c>
      <c r="J1675" s="1" t="s">
        <v>17051</v>
      </c>
      <c r="K1675" s="1" t="s">
        <v>17125</v>
      </c>
      <c r="L1675" s="1" t="s">
        <v>15624</v>
      </c>
      <c r="M1675" s="42">
        <v>1</v>
      </c>
      <c r="N1675" s="42">
        <v>0.97</v>
      </c>
      <c r="O1675" s="1" t="s">
        <v>15615</v>
      </c>
    </row>
    <row r="1676" spans="1:15" x14ac:dyDescent="0.25">
      <c r="A1676">
        <v>1681</v>
      </c>
      <c r="B1676" t="s">
        <v>9846</v>
      </c>
      <c r="C1676" t="s">
        <v>5525</v>
      </c>
      <c r="D1676" t="s">
        <v>16722</v>
      </c>
      <c r="E1676" s="65">
        <f t="shared" si="104"/>
        <v>41766</v>
      </c>
      <c r="F1676">
        <f t="shared" si="105"/>
        <v>2014</v>
      </c>
      <c r="G1676">
        <f t="shared" si="106"/>
        <v>5</v>
      </c>
      <c r="H1676">
        <f t="shared" si="107"/>
        <v>3</v>
      </c>
      <c r="I1676" s="1" t="s">
        <v>15622</v>
      </c>
      <c r="J1676" s="1" t="s">
        <v>17051</v>
      </c>
      <c r="K1676" s="1" t="s">
        <v>17125</v>
      </c>
      <c r="L1676" s="1" t="s">
        <v>15624</v>
      </c>
      <c r="M1676" s="42">
        <v>1</v>
      </c>
      <c r="N1676" s="42">
        <v>1</v>
      </c>
      <c r="O1676" s="1" t="s">
        <v>15615</v>
      </c>
    </row>
    <row r="1677" spans="1:15" x14ac:dyDescent="0.25">
      <c r="A1677">
        <v>1682</v>
      </c>
      <c r="B1677" t="s">
        <v>11465</v>
      </c>
      <c r="C1677" t="s">
        <v>3937</v>
      </c>
      <c r="D1677" t="s">
        <v>11933</v>
      </c>
      <c r="E1677" s="65">
        <f t="shared" si="104"/>
        <v>41767</v>
      </c>
      <c r="F1677">
        <f t="shared" si="105"/>
        <v>2014</v>
      </c>
      <c r="G1677">
        <f t="shared" si="106"/>
        <v>5</v>
      </c>
      <c r="H1677">
        <f t="shared" si="107"/>
        <v>4</v>
      </c>
      <c r="I1677" s="1" t="s">
        <v>15622</v>
      </c>
      <c r="J1677" s="1" t="s">
        <v>17051</v>
      </c>
      <c r="K1677" s="1" t="s">
        <v>17125</v>
      </c>
      <c r="L1677" s="1" t="s">
        <v>15626</v>
      </c>
      <c r="M1677" s="42">
        <v>1</v>
      </c>
      <c r="N1677" s="42">
        <v>0.94</v>
      </c>
      <c r="O1677" s="1" t="s">
        <v>15616</v>
      </c>
    </row>
    <row r="1678" spans="1:15" x14ac:dyDescent="0.25">
      <c r="A1678">
        <v>1683</v>
      </c>
      <c r="B1678" t="s">
        <v>9020</v>
      </c>
      <c r="C1678" t="s">
        <v>6334</v>
      </c>
      <c r="D1678" t="s">
        <v>11933</v>
      </c>
      <c r="E1678" s="65">
        <f t="shared" si="104"/>
        <v>41767</v>
      </c>
      <c r="F1678">
        <f t="shared" si="105"/>
        <v>2014</v>
      </c>
      <c r="G1678">
        <f t="shared" si="106"/>
        <v>5</v>
      </c>
      <c r="H1678">
        <f t="shared" si="107"/>
        <v>4</v>
      </c>
      <c r="I1678" s="1" t="s">
        <v>15622</v>
      </c>
      <c r="J1678" s="1" t="s">
        <v>17051</v>
      </c>
      <c r="K1678" s="1" t="s">
        <v>17125</v>
      </c>
      <c r="L1678" s="1" t="s">
        <v>15628</v>
      </c>
      <c r="M1678" s="42">
        <v>0</v>
      </c>
      <c r="N1678" s="42">
        <v>0.71</v>
      </c>
      <c r="O1678" s="1" t="s">
        <v>15615</v>
      </c>
    </row>
    <row r="1679" spans="1:15" x14ac:dyDescent="0.25">
      <c r="A1679">
        <v>1684</v>
      </c>
      <c r="B1679" t="s">
        <v>9620</v>
      </c>
      <c r="C1679" t="s">
        <v>5743</v>
      </c>
      <c r="D1679" t="s">
        <v>11934</v>
      </c>
      <c r="E1679" s="65">
        <f t="shared" si="104"/>
        <v>41768</v>
      </c>
      <c r="F1679">
        <f t="shared" si="105"/>
        <v>2014</v>
      </c>
      <c r="G1679">
        <f t="shared" si="106"/>
        <v>5</v>
      </c>
      <c r="H1679">
        <f t="shared" si="107"/>
        <v>5</v>
      </c>
      <c r="I1679" s="1" t="s">
        <v>15622</v>
      </c>
      <c r="J1679" s="1" t="s">
        <v>17051</v>
      </c>
      <c r="K1679" s="1" t="s">
        <v>17125</v>
      </c>
      <c r="L1679" s="1" t="s">
        <v>15626</v>
      </c>
      <c r="M1679" s="42">
        <v>1</v>
      </c>
      <c r="N1679" s="42">
        <v>0.75</v>
      </c>
      <c r="O1679" s="1" t="s">
        <v>15615</v>
      </c>
    </row>
    <row r="1680" spans="1:15" x14ac:dyDescent="0.25">
      <c r="A1680">
        <v>1685</v>
      </c>
      <c r="B1680" t="s">
        <v>8203</v>
      </c>
      <c r="C1680" t="s">
        <v>7132</v>
      </c>
      <c r="D1680" t="s">
        <v>11935</v>
      </c>
      <c r="E1680" s="65">
        <f t="shared" si="104"/>
        <v>41769</v>
      </c>
      <c r="F1680">
        <f t="shared" si="105"/>
        <v>2014</v>
      </c>
      <c r="G1680">
        <f t="shared" si="106"/>
        <v>5</v>
      </c>
      <c r="H1680">
        <f t="shared" si="107"/>
        <v>6</v>
      </c>
      <c r="I1680" s="1" t="s">
        <v>15622</v>
      </c>
      <c r="J1680" s="1" t="s">
        <v>17051</v>
      </c>
      <c r="K1680" s="1" t="s">
        <v>17125</v>
      </c>
      <c r="L1680" s="1" t="s">
        <v>15626</v>
      </c>
      <c r="M1680" s="42">
        <v>1</v>
      </c>
      <c r="N1680" s="42">
        <v>1</v>
      </c>
      <c r="O1680" s="1" t="s">
        <v>15616</v>
      </c>
    </row>
    <row r="1681" spans="1:15" x14ac:dyDescent="0.25">
      <c r="A1681">
        <v>1686</v>
      </c>
      <c r="B1681" t="s">
        <v>11505</v>
      </c>
      <c r="C1681" t="s">
        <v>3897</v>
      </c>
      <c r="D1681" t="s">
        <v>16723</v>
      </c>
      <c r="E1681" s="65">
        <f t="shared" si="104"/>
        <v>41770</v>
      </c>
      <c r="F1681">
        <f t="shared" si="105"/>
        <v>2014</v>
      </c>
      <c r="G1681">
        <f t="shared" si="106"/>
        <v>5</v>
      </c>
      <c r="H1681">
        <f t="shared" si="107"/>
        <v>7</v>
      </c>
      <c r="I1681" s="1" t="s">
        <v>15622</v>
      </c>
      <c r="J1681" s="1" t="s">
        <v>17051</v>
      </c>
      <c r="K1681" s="1" t="s">
        <v>17125</v>
      </c>
      <c r="L1681" s="1" t="s">
        <v>15626</v>
      </c>
      <c r="M1681" s="42">
        <v>1</v>
      </c>
      <c r="N1681" s="42">
        <v>0.98</v>
      </c>
      <c r="O1681" s="1" t="s">
        <v>15616</v>
      </c>
    </row>
    <row r="1682" spans="1:15" x14ac:dyDescent="0.25">
      <c r="A1682">
        <v>1687</v>
      </c>
      <c r="B1682" t="s">
        <v>11718</v>
      </c>
      <c r="C1682" t="s">
        <v>3688</v>
      </c>
      <c r="D1682" t="s">
        <v>16724</v>
      </c>
      <c r="E1682" s="65">
        <f t="shared" si="104"/>
        <v>41772</v>
      </c>
      <c r="F1682">
        <f t="shared" si="105"/>
        <v>2014</v>
      </c>
      <c r="G1682">
        <f t="shared" si="106"/>
        <v>5</v>
      </c>
      <c r="H1682">
        <f t="shared" si="107"/>
        <v>2</v>
      </c>
      <c r="I1682" s="1" t="s">
        <v>15622</v>
      </c>
      <c r="J1682" s="1" t="s">
        <v>17051</v>
      </c>
      <c r="K1682" s="1" t="s">
        <v>17125</v>
      </c>
      <c r="L1682" s="1" t="s">
        <v>15624</v>
      </c>
      <c r="M1682" s="42">
        <v>1</v>
      </c>
      <c r="N1682" s="42">
        <v>0.78</v>
      </c>
      <c r="O1682" s="1" t="s">
        <v>15615</v>
      </c>
    </row>
    <row r="1683" spans="1:15" x14ac:dyDescent="0.25">
      <c r="A1683">
        <v>1688</v>
      </c>
      <c r="B1683" t="s">
        <v>8974</v>
      </c>
      <c r="C1683" t="s">
        <v>6379</v>
      </c>
      <c r="D1683" t="s">
        <v>11936</v>
      </c>
      <c r="E1683" s="65">
        <f t="shared" si="104"/>
        <v>41773</v>
      </c>
      <c r="F1683">
        <f t="shared" si="105"/>
        <v>2014</v>
      </c>
      <c r="G1683">
        <f t="shared" si="106"/>
        <v>5</v>
      </c>
      <c r="H1683">
        <f t="shared" si="107"/>
        <v>3</v>
      </c>
      <c r="I1683" s="1" t="s">
        <v>15622</v>
      </c>
      <c r="J1683" s="1" t="s">
        <v>17051</v>
      </c>
      <c r="K1683" s="1" t="s">
        <v>17125</v>
      </c>
      <c r="L1683" s="1" t="s">
        <v>15628</v>
      </c>
      <c r="M1683" s="42">
        <v>0.33</v>
      </c>
      <c r="N1683" s="42">
        <v>0.14000000000000001</v>
      </c>
      <c r="O1683" s="1" t="s">
        <v>15615</v>
      </c>
    </row>
    <row r="1684" spans="1:15" x14ac:dyDescent="0.25">
      <c r="A1684">
        <v>1689</v>
      </c>
      <c r="B1684" t="s">
        <v>9710</v>
      </c>
      <c r="C1684" t="s">
        <v>5655</v>
      </c>
      <c r="D1684" t="s">
        <v>11936</v>
      </c>
      <c r="E1684" s="65">
        <f t="shared" si="104"/>
        <v>41773</v>
      </c>
      <c r="F1684">
        <f t="shared" si="105"/>
        <v>2014</v>
      </c>
      <c r="G1684">
        <f t="shared" si="106"/>
        <v>5</v>
      </c>
      <c r="H1684">
        <f t="shared" si="107"/>
        <v>3</v>
      </c>
      <c r="I1684" s="1" t="s">
        <v>15622</v>
      </c>
      <c r="J1684" s="1" t="s">
        <v>17051</v>
      </c>
      <c r="K1684" s="1" t="s">
        <v>17125</v>
      </c>
      <c r="L1684" s="1" t="s">
        <v>15624</v>
      </c>
      <c r="M1684" s="42">
        <v>1</v>
      </c>
      <c r="N1684" s="42">
        <v>0.88</v>
      </c>
      <c r="O1684" s="1" t="s">
        <v>15615</v>
      </c>
    </row>
    <row r="1685" spans="1:15" x14ac:dyDescent="0.25">
      <c r="A1685">
        <v>1690</v>
      </c>
      <c r="B1685" t="s">
        <v>10973</v>
      </c>
      <c r="C1685" t="s">
        <v>4423</v>
      </c>
      <c r="D1685" t="s">
        <v>16725</v>
      </c>
      <c r="E1685" s="65">
        <f t="shared" si="104"/>
        <v>41774</v>
      </c>
      <c r="F1685">
        <f t="shared" si="105"/>
        <v>2014</v>
      </c>
      <c r="G1685">
        <f t="shared" si="106"/>
        <v>5</v>
      </c>
      <c r="H1685">
        <f t="shared" si="107"/>
        <v>4</v>
      </c>
      <c r="I1685" s="1" t="s">
        <v>15622</v>
      </c>
      <c r="J1685" s="1" t="s">
        <v>17051</v>
      </c>
      <c r="K1685" s="1" t="s">
        <v>17125</v>
      </c>
      <c r="L1685" s="1" t="s">
        <v>15623</v>
      </c>
      <c r="M1685" s="42">
        <v>1</v>
      </c>
      <c r="N1685" s="42">
        <v>0.92</v>
      </c>
      <c r="O1685" s="1" t="s">
        <v>15615</v>
      </c>
    </row>
    <row r="1686" spans="1:15" x14ac:dyDescent="0.25">
      <c r="A1686">
        <v>1691</v>
      </c>
      <c r="B1686" t="s">
        <v>10100</v>
      </c>
      <c r="C1686" t="s">
        <v>5275</v>
      </c>
      <c r="D1686" t="s">
        <v>16725</v>
      </c>
      <c r="E1686" s="65">
        <f t="shared" si="104"/>
        <v>41774</v>
      </c>
      <c r="F1686">
        <f t="shared" si="105"/>
        <v>2014</v>
      </c>
      <c r="G1686">
        <f t="shared" si="106"/>
        <v>5</v>
      </c>
      <c r="H1686">
        <f t="shared" si="107"/>
        <v>4</v>
      </c>
      <c r="I1686" s="1" t="s">
        <v>15622</v>
      </c>
      <c r="J1686" s="1" t="s">
        <v>17051</v>
      </c>
      <c r="K1686" s="1" t="s">
        <v>17125</v>
      </c>
      <c r="L1686" s="1" t="s">
        <v>15623</v>
      </c>
      <c r="M1686" s="42">
        <v>1</v>
      </c>
      <c r="N1686" s="42">
        <v>1</v>
      </c>
      <c r="O1686" s="1" t="s">
        <v>15615</v>
      </c>
    </row>
    <row r="1687" spans="1:15" x14ac:dyDescent="0.25">
      <c r="A1687">
        <v>1692</v>
      </c>
      <c r="B1687" t="s">
        <v>8388</v>
      </c>
      <c r="C1687" t="s">
        <v>6954</v>
      </c>
      <c r="D1687" t="s">
        <v>11937</v>
      </c>
      <c r="E1687" s="65">
        <f t="shared" si="104"/>
        <v>41776</v>
      </c>
      <c r="F1687">
        <f t="shared" si="105"/>
        <v>2014</v>
      </c>
      <c r="G1687">
        <f t="shared" si="106"/>
        <v>5</v>
      </c>
      <c r="H1687">
        <f t="shared" si="107"/>
        <v>6</v>
      </c>
      <c r="I1687" s="1" t="s">
        <v>15625</v>
      </c>
      <c r="J1687" s="1" t="s">
        <v>17051</v>
      </c>
      <c r="K1687" s="1" t="s">
        <v>17125</v>
      </c>
      <c r="L1687" s="1" t="s">
        <v>15626</v>
      </c>
      <c r="M1687" s="42">
        <v>1</v>
      </c>
      <c r="N1687" s="42">
        <v>1</v>
      </c>
      <c r="O1687" s="1" t="s">
        <v>15615</v>
      </c>
    </row>
    <row r="1688" spans="1:15" x14ac:dyDescent="0.25">
      <c r="A1688">
        <v>1693</v>
      </c>
      <c r="B1688" t="s">
        <v>7724</v>
      </c>
      <c r="C1688" t="s">
        <v>7596</v>
      </c>
      <c r="D1688" t="s">
        <v>11938</v>
      </c>
      <c r="E1688" s="65">
        <f t="shared" si="104"/>
        <v>41777</v>
      </c>
      <c r="F1688">
        <f t="shared" si="105"/>
        <v>2014</v>
      </c>
      <c r="G1688">
        <f t="shared" si="106"/>
        <v>5</v>
      </c>
      <c r="H1688">
        <f t="shared" si="107"/>
        <v>7</v>
      </c>
      <c r="I1688" s="1" t="s">
        <v>15622</v>
      </c>
      <c r="J1688" s="1" t="s">
        <v>17051</v>
      </c>
      <c r="K1688" s="1" t="s">
        <v>17125</v>
      </c>
      <c r="L1688" s="1" t="s">
        <v>15626</v>
      </c>
      <c r="M1688" s="42">
        <v>1</v>
      </c>
      <c r="N1688" s="42">
        <v>1</v>
      </c>
      <c r="O1688" s="1" t="s">
        <v>15615</v>
      </c>
    </row>
    <row r="1689" spans="1:15" x14ac:dyDescent="0.25">
      <c r="A1689">
        <v>1694</v>
      </c>
      <c r="B1689" t="s">
        <v>8238</v>
      </c>
      <c r="C1689" t="s">
        <v>7097</v>
      </c>
      <c r="D1689" t="s">
        <v>11938</v>
      </c>
      <c r="E1689" s="65">
        <f t="shared" si="104"/>
        <v>41777</v>
      </c>
      <c r="F1689">
        <f t="shared" si="105"/>
        <v>2014</v>
      </c>
      <c r="G1689">
        <f t="shared" si="106"/>
        <v>5</v>
      </c>
      <c r="H1689">
        <f t="shared" si="107"/>
        <v>7</v>
      </c>
      <c r="I1689" s="1" t="s">
        <v>15622</v>
      </c>
      <c r="J1689" s="1" t="s">
        <v>17051</v>
      </c>
      <c r="K1689" s="1" t="s">
        <v>17125</v>
      </c>
      <c r="L1689" s="1" t="s">
        <v>15623</v>
      </c>
      <c r="M1689" s="42">
        <v>0.5</v>
      </c>
      <c r="N1689" s="42">
        <v>0.97</v>
      </c>
      <c r="O1689" s="1" t="s">
        <v>15616</v>
      </c>
    </row>
    <row r="1690" spans="1:15" x14ac:dyDescent="0.25">
      <c r="A1690">
        <v>1695</v>
      </c>
      <c r="B1690" t="s">
        <v>10598</v>
      </c>
      <c r="C1690" t="s">
        <v>4788</v>
      </c>
      <c r="D1690" t="s">
        <v>11938</v>
      </c>
      <c r="E1690" s="65">
        <f t="shared" si="104"/>
        <v>41777</v>
      </c>
      <c r="F1690">
        <f t="shared" si="105"/>
        <v>2014</v>
      </c>
      <c r="G1690">
        <f t="shared" si="106"/>
        <v>5</v>
      </c>
      <c r="H1690">
        <f t="shared" si="107"/>
        <v>7</v>
      </c>
      <c r="I1690" s="1" t="s">
        <v>15622</v>
      </c>
      <c r="J1690" s="1" t="s">
        <v>17051</v>
      </c>
      <c r="K1690" s="1" t="s">
        <v>17125</v>
      </c>
      <c r="L1690" s="1" t="s">
        <v>15626</v>
      </c>
      <c r="M1690" s="42">
        <v>1</v>
      </c>
      <c r="N1690" s="42">
        <v>0.99</v>
      </c>
      <c r="O1690" s="1" t="s">
        <v>15616</v>
      </c>
    </row>
    <row r="1691" spans="1:15" x14ac:dyDescent="0.25">
      <c r="A1691">
        <v>1696</v>
      </c>
      <c r="B1691" t="s">
        <v>9712</v>
      </c>
      <c r="C1691" t="s">
        <v>5653</v>
      </c>
      <c r="D1691" t="s">
        <v>11938</v>
      </c>
      <c r="E1691" s="65">
        <f t="shared" si="104"/>
        <v>41777</v>
      </c>
      <c r="F1691">
        <f t="shared" si="105"/>
        <v>2014</v>
      </c>
      <c r="G1691">
        <f t="shared" si="106"/>
        <v>5</v>
      </c>
      <c r="H1691">
        <f t="shared" si="107"/>
        <v>7</v>
      </c>
      <c r="I1691" s="1" t="s">
        <v>15622</v>
      </c>
      <c r="J1691" s="1" t="s">
        <v>17051</v>
      </c>
      <c r="K1691" s="1" t="s">
        <v>17125</v>
      </c>
      <c r="L1691" s="1" t="s">
        <v>15626</v>
      </c>
      <c r="M1691" s="42">
        <v>1</v>
      </c>
      <c r="N1691" s="42">
        <v>1</v>
      </c>
      <c r="O1691" s="1" t="s">
        <v>15616</v>
      </c>
    </row>
    <row r="1692" spans="1:15" x14ac:dyDescent="0.25">
      <c r="A1692">
        <v>1697</v>
      </c>
      <c r="B1692" t="s">
        <v>11777</v>
      </c>
      <c r="C1692" t="s">
        <v>3633</v>
      </c>
      <c r="D1692" t="s">
        <v>16726</v>
      </c>
      <c r="E1692" s="65">
        <f t="shared" si="104"/>
        <v>41778</v>
      </c>
      <c r="F1692">
        <f t="shared" si="105"/>
        <v>2014</v>
      </c>
      <c r="G1692">
        <f t="shared" si="106"/>
        <v>5</v>
      </c>
      <c r="H1692">
        <f t="shared" si="107"/>
        <v>1</v>
      </c>
      <c r="I1692" s="1" t="s">
        <v>15622</v>
      </c>
      <c r="J1692" s="1" t="s">
        <v>17051</v>
      </c>
      <c r="K1692" s="1" t="s">
        <v>17125</v>
      </c>
      <c r="L1692" s="1" t="s">
        <v>15626</v>
      </c>
      <c r="M1692" s="42">
        <v>0.9</v>
      </c>
      <c r="N1692" s="42">
        <v>1</v>
      </c>
      <c r="O1692" s="1" t="s">
        <v>15616</v>
      </c>
    </row>
    <row r="1693" spans="1:15" x14ac:dyDescent="0.25">
      <c r="A1693">
        <v>1698</v>
      </c>
      <c r="B1693" t="s">
        <v>10480</v>
      </c>
      <c r="C1693" t="s">
        <v>4903</v>
      </c>
      <c r="D1693" t="s">
        <v>16726</v>
      </c>
      <c r="E1693" s="65">
        <f t="shared" si="104"/>
        <v>41778</v>
      </c>
      <c r="F1693">
        <f t="shared" si="105"/>
        <v>2014</v>
      </c>
      <c r="G1693">
        <f t="shared" si="106"/>
        <v>5</v>
      </c>
      <c r="H1693">
        <f t="shared" si="107"/>
        <v>1</v>
      </c>
      <c r="I1693" s="1" t="s">
        <v>15622</v>
      </c>
      <c r="J1693" s="1" t="s">
        <v>17051</v>
      </c>
      <c r="K1693" s="1" t="s">
        <v>17125</v>
      </c>
      <c r="L1693" s="1" t="s">
        <v>15624</v>
      </c>
      <c r="M1693" s="42">
        <v>0.88</v>
      </c>
      <c r="N1693" s="42">
        <v>0.95</v>
      </c>
      <c r="O1693" s="1" t="s">
        <v>15616</v>
      </c>
    </row>
    <row r="1694" spans="1:15" x14ac:dyDescent="0.25">
      <c r="A1694">
        <v>1699</v>
      </c>
      <c r="B1694" t="s">
        <v>10007</v>
      </c>
      <c r="C1694" t="s">
        <v>5366</v>
      </c>
      <c r="D1694" t="s">
        <v>16726</v>
      </c>
      <c r="E1694" s="65">
        <f t="shared" si="104"/>
        <v>41778</v>
      </c>
      <c r="F1694">
        <f t="shared" si="105"/>
        <v>2014</v>
      </c>
      <c r="G1694">
        <f t="shared" si="106"/>
        <v>5</v>
      </c>
      <c r="H1694">
        <f t="shared" si="107"/>
        <v>1</v>
      </c>
      <c r="I1694" s="1" t="s">
        <v>15622</v>
      </c>
      <c r="J1694" s="1" t="s">
        <v>17051</v>
      </c>
      <c r="K1694" s="1" t="s">
        <v>17125</v>
      </c>
      <c r="L1694" s="1" t="s">
        <v>15626</v>
      </c>
      <c r="M1694" s="42">
        <v>1</v>
      </c>
      <c r="N1694" s="42">
        <v>0.88</v>
      </c>
      <c r="O1694" s="1" t="s">
        <v>15615</v>
      </c>
    </row>
    <row r="1695" spans="1:15" x14ac:dyDescent="0.25">
      <c r="A1695">
        <v>1700</v>
      </c>
      <c r="B1695" t="s">
        <v>10122</v>
      </c>
      <c r="C1695" t="s">
        <v>5255</v>
      </c>
      <c r="D1695" t="s">
        <v>16727</v>
      </c>
      <c r="E1695" s="65">
        <f t="shared" si="104"/>
        <v>41779</v>
      </c>
      <c r="F1695">
        <f t="shared" si="105"/>
        <v>2014</v>
      </c>
      <c r="G1695">
        <f t="shared" si="106"/>
        <v>5</v>
      </c>
      <c r="H1695">
        <f t="shared" si="107"/>
        <v>2</v>
      </c>
      <c r="I1695" s="1" t="s">
        <v>15625</v>
      </c>
      <c r="J1695" s="1" t="s">
        <v>17051</v>
      </c>
      <c r="K1695" s="1" t="s">
        <v>17125</v>
      </c>
      <c r="L1695" s="1" t="s">
        <v>15626</v>
      </c>
      <c r="M1695" s="42">
        <v>1</v>
      </c>
      <c r="N1695" s="42">
        <v>0.5</v>
      </c>
      <c r="O1695" s="1" t="s">
        <v>15616</v>
      </c>
    </row>
    <row r="1696" spans="1:15" x14ac:dyDescent="0.25">
      <c r="A1696">
        <v>1701</v>
      </c>
      <c r="B1696" t="s">
        <v>10063</v>
      </c>
      <c r="C1696" t="s">
        <v>5311</v>
      </c>
      <c r="D1696" t="s">
        <v>16728</v>
      </c>
      <c r="E1696" s="65">
        <f t="shared" si="104"/>
        <v>41780</v>
      </c>
      <c r="F1696">
        <f t="shared" si="105"/>
        <v>2014</v>
      </c>
      <c r="G1696">
        <f t="shared" si="106"/>
        <v>5</v>
      </c>
      <c r="H1696">
        <f t="shared" si="107"/>
        <v>3</v>
      </c>
      <c r="I1696" s="1" t="s">
        <v>15622</v>
      </c>
      <c r="J1696" s="1" t="s">
        <v>17051</v>
      </c>
      <c r="K1696" s="1" t="s">
        <v>17125</v>
      </c>
      <c r="L1696" s="1" t="s">
        <v>15626</v>
      </c>
      <c r="M1696" s="42">
        <v>1</v>
      </c>
      <c r="N1696" s="42">
        <v>0.97</v>
      </c>
      <c r="O1696" s="1" t="s">
        <v>15616</v>
      </c>
    </row>
    <row r="1697" spans="1:15" x14ac:dyDescent="0.25">
      <c r="A1697">
        <v>1702</v>
      </c>
      <c r="B1697" t="s">
        <v>8373</v>
      </c>
      <c r="C1697" t="s">
        <v>6967</v>
      </c>
      <c r="D1697" t="s">
        <v>16728</v>
      </c>
      <c r="E1697" s="65">
        <f t="shared" si="104"/>
        <v>41780</v>
      </c>
      <c r="F1697">
        <f t="shared" si="105"/>
        <v>2014</v>
      </c>
      <c r="G1697">
        <f t="shared" si="106"/>
        <v>5</v>
      </c>
      <c r="H1697">
        <f t="shared" si="107"/>
        <v>3</v>
      </c>
      <c r="I1697" s="1" t="s">
        <v>15622</v>
      </c>
      <c r="J1697" s="1" t="s">
        <v>17051</v>
      </c>
      <c r="K1697" s="1" t="s">
        <v>17125</v>
      </c>
      <c r="L1697" s="1" t="s">
        <v>15624</v>
      </c>
      <c r="M1697" s="42">
        <v>0.8</v>
      </c>
      <c r="N1697" s="42">
        <v>1</v>
      </c>
      <c r="O1697" s="1" t="s">
        <v>15616</v>
      </c>
    </row>
    <row r="1698" spans="1:15" x14ac:dyDescent="0.25">
      <c r="A1698">
        <v>1703</v>
      </c>
      <c r="B1698" t="s">
        <v>10582</v>
      </c>
      <c r="C1698" t="s">
        <v>4803</v>
      </c>
      <c r="D1698" t="s">
        <v>16728</v>
      </c>
      <c r="E1698" s="65">
        <f t="shared" si="104"/>
        <v>41780</v>
      </c>
      <c r="F1698">
        <f t="shared" si="105"/>
        <v>2014</v>
      </c>
      <c r="G1698">
        <f t="shared" si="106"/>
        <v>5</v>
      </c>
      <c r="H1698">
        <f t="shared" si="107"/>
        <v>3</v>
      </c>
      <c r="I1698" s="1" t="s">
        <v>15625</v>
      </c>
      <c r="J1698" s="1" t="s">
        <v>17051</v>
      </c>
      <c r="K1698" s="1" t="s">
        <v>17125</v>
      </c>
      <c r="L1698" s="1" t="s">
        <v>15626</v>
      </c>
      <c r="M1698" s="42">
        <v>1</v>
      </c>
      <c r="N1698" s="42">
        <v>1</v>
      </c>
      <c r="O1698" s="1" t="s">
        <v>15615</v>
      </c>
    </row>
    <row r="1699" spans="1:15" x14ac:dyDescent="0.25">
      <c r="A1699">
        <v>1704</v>
      </c>
      <c r="B1699" t="s">
        <v>10332</v>
      </c>
      <c r="C1699" t="s">
        <v>5047</v>
      </c>
      <c r="D1699" t="s">
        <v>16728</v>
      </c>
      <c r="E1699" s="65">
        <f t="shared" si="104"/>
        <v>41780</v>
      </c>
      <c r="F1699">
        <f t="shared" si="105"/>
        <v>2014</v>
      </c>
      <c r="G1699">
        <f t="shared" si="106"/>
        <v>5</v>
      </c>
      <c r="H1699">
        <f t="shared" si="107"/>
        <v>3</v>
      </c>
      <c r="I1699" s="1" t="s">
        <v>15622</v>
      </c>
      <c r="J1699" s="1" t="s">
        <v>17051</v>
      </c>
      <c r="K1699" s="1" t="s">
        <v>17125</v>
      </c>
      <c r="L1699" s="1" t="s">
        <v>15624</v>
      </c>
      <c r="M1699" s="42">
        <v>1</v>
      </c>
      <c r="N1699" s="42">
        <v>0.98</v>
      </c>
      <c r="O1699" s="1" t="s">
        <v>15616</v>
      </c>
    </row>
    <row r="1700" spans="1:15" x14ac:dyDescent="0.25">
      <c r="A1700">
        <v>1705</v>
      </c>
      <c r="B1700" t="s">
        <v>11656</v>
      </c>
      <c r="C1700" t="s">
        <v>3749</v>
      </c>
      <c r="D1700" t="s">
        <v>11939</v>
      </c>
      <c r="E1700" s="65">
        <f t="shared" si="104"/>
        <v>41781</v>
      </c>
      <c r="F1700">
        <f t="shared" si="105"/>
        <v>2014</v>
      </c>
      <c r="G1700">
        <f t="shared" si="106"/>
        <v>5</v>
      </c>
      <c r="H1700">
        <f t="shared" si="107"/>
        <v>4</v>
      </c>
      <c r="I1700" s="1" t="s">
        <v>15622</v>
      </c>
      <c r="J1700" s="1" t="s">
        <v>17051</v>
      </c>
      <c r="K1700" s="1" t="s">
        <v>17125</v>
      </c>
      <c r="L1700" s="1" t="s">
        <v>15623</v>
      </c>
      <c r="M1700" s="42">
        <v>1</v>
      </c>
      <c r="N1700" s="42">
        <v>0.75</v>
      </c>
      <c r="O1700" s="1" t="s">
        <v>15616</v>
      </c>
    </row>
    <row r="1701" spans="1:15" x14ac:dyDescent="0.25">
      <c r="A1701">
        <v>1706</v>
      </c>
      <c r="B1701" t="s">
        <v>10211</v>
      </c>
      <c r="C1701" t="s">
        <v>5168</v>
      </c>
      <c r="D1701" t="s">
        <v>16729</v>
      </c>
      <c r="E1701" s="65">
        <f t="shared" si="104"/>
        <v>41783</v>
      </c>
      <c r="F1701">
        <f t="shared" si="105"/>
        <v>2014</v>
      </c>
      <c r="G1701">
        <f t="shared" si="106"/>
        <v>5</v>
      </c>
      <c r="H1701">
        <f t="shared" si="107"/>
        <v>6</v>
      </c>
      <c r="I1701" s="1" t="s">
        <v>15697</v>
      </c>
      <c r="J1701" s="1" t="s">
        <v>17060</v>
      </c>
      <c r="K1701" s="1" t="s">
        <v>17125</v>
      </c>
      <c r="L1701" s="1" t="s">
        <v>15628</v>
      </c>
      <c r="M1701" s="42">
        <v>0</v>
      </c>
      <c r="N1701" s="42">
        <v>1</v>
      </c>
      <c r="O1701" s="1" t="s">
        <v>15615</v>
      </c>
    </row>
    <row r="1702" spans="1:15" x14ac:dyDescent="0.25">
      <c r="A1702">
        <v>1707</v>
      </c>
      <c r="B1702" t="s">
        <v>10996</v>
      </c>
      <c r="C1702" t="s">
        <v>4401</v>
      </c>
      <c r="D1702" t="s">
        <v>16730</v>
      </c>
      <c r="E1702" s="65">
        <f t="shared" si="104"/>
        <v>41787</v>
      </c>
      <c r="F1702">
        <f t="shared" si="105"/>
        <v>2014</v>
      </c>
      <c r="G1702">
        <f t="shared" si="106"/>
        <v>5</v>
      </c>
      <c r="H1702">
        <f t="shared" si="107"/>
        <v>3</v>
      </c>
      <c r="I1702" s="1" t="s">
        <v>15622</v>
      </c>
      <c r="J1702" s="1" t="s">
        <v>17051</v>
      </c>
      <c r="K1702" s="1" t="s">
        <v>17125</v>
      </c>
      <c r="L1702" s="1" t="s">
        <v>15626</v>
      </c>
      <c r="M1702" s="42">
        <v>1</v>
      </c>
      <c r="N1702" s="42">
        <v>0.92</v>
      </c>
      <c r="O1702" s="1" t="s">
        <v>15616</v>
      </c>
    </row>
    <row r="1703" spans="1:15" x14ac:dyDescent="0.25">
      <c r="A1703">
        <v>1708</v>
      </c>
      <c r="B1703" t="s">
        <v>11799</v>
      </c>
      <c r="C1703" t="s">
        <v>3612</v>
      </c>
      <c r="D1703" t="s">
        <v>16730</v>
      </c>
      <c r="E1703" s="65">
        <f t="shared" si="104"/>
        <v>41787</v>
      </c>
      <c r="F1703">
        <f t="shared" si="105"/>
        <v>2014</v>
      </c>
      <c r="G1703">
        <f t="shared" si="106"/>
        <v>5</v>
      </c>
      <c r="H1703">
        <f t="shared" si="107"/>
        <v>3</v>
      </c>
      <c r="I1703" s="1" t="s">
        <v>15622</v>
      </c>
      <c r="J1703" s="1" t="s">
        <v>17051</v>
      </c>
      <c r="K1703" s="1" t="s">
        <v>17125</v>
      </c>
      <c r="L1703" s="1" t="s">
        <v>15623</v>
      </c>
      <c r="M1703" s="42">
        <v>0.91</v>
      </c>
      <c r="N1703" s="42">
        <v>0.85</v>
      </c>
      <c r="O1703" s="1" t="s">
        <v>15616</v>
      </c>
    </row>
    <row r="1704" spans="1:15" x14ac:dyDescent="0.25">
      <c r="A1704">
        <v>1709</v>
      </c>
      <c r="B1704" t="s">
        <v>8164</v>
      </c>
      <c r="C1704" t="s">
        <v>7171</v>
      </c>
      <c r="D1704" t="s">
        <v>16730</v>
      </c>
      <c r="E1704" s="65">
        <f t="shared" si="104"/>
        <v>41787</v>
      </c>
      <c r="F1704">
        <f t="shared" si="105"/>
        <v>2014</v>
      </c>
      <c r="G1704">
        <f t="shared" si="106"/>
        <v>5</v>
      </c>
      <c r="H1704">
        <f t="shared" si="107"/>
        <v>3</v>
      </c>
      <c r="I1704" s="1" t="s">
        <v>15622</v>
      </c>
      <c r="J1704" s="1" t="s">
        <v>17051</v>
      </c>
      <c r="K1704" s="1" t="s">
        <v>17125</v>
      </c>
      <c r="L1704" s="1" t="s">
        <v>15624</v>
      </c>
      <c r="M1704" s="42">
        <v>1</v>
      </c>
      <c r="N1704" s="42">
        <v>0.14000000000000001</v>
      </c>
      <c r="O1704" s="1" t="s">
        <v>15615</v>
      </c>
    </row>
    <row r="1705" spans="1:15" x14ac:dyDescent="0.25">
      <c r="A1705">
        <v>1710</v>
      </c>
      <c r="B1705" t="s">
        <v>8849</v>
      </c>
      <c r="C1705" t="s">
        <v>6500</v>
      </c>
      <c r="D1705" t="s">
        <v>11940</v>
      </c>
      <c r="E1705" s="65">
        <f t="shared" si="104"/>
        <v>41788</v>
      </c>
      <c r="F1705">
        <f t="shared" si="105"/>
        <v>2014</v>
      </c>
      <c r="G1705">
        <f t="shared" si="106"/>
        <v>5</v>
      </c>
      <c r="H1705">
        <f t="shared" si="107"/>
        <v>4</v>
      </c>
      <c r="I1705" s="1" t="s">
        <v>15625</v>
      </c>
      <c r="J1705" s="1" t="s">
        <v>17051</v>
      </c>
      <c r="K1705" s="1" t="s">
        <v>17125</v>
      </c>
      <c r="L1705" s="1" t="s">
        <v>15624</v>
      </c>
      <c r="M1705" s="42">
        <v>1</v>
      </c>
      <c r="N1705" s="42">
        <v>0.98</v>
      </c>
      <c r="O1705" s="1" t="s">
        <v>15615</v>
      </c>
    </row>
    <row r="1706" spans="1:15" x14ac:dyDescent="0.25">
      <c r="A1706">
        <v>1711</v>
      </c>
      <c r="B1706" t="s">
        <v>10691</v>
      </c>
      <c r="C1706" t="s">
        <v>4695</v>
      </c>
      <c r="D1706" t="s">
        <v>11941</v>
      </c>
      <c r="E1706" s="65">
        <f t="shared" si="104"/>
        <v>41791</v>
      </c>
      <c r="F1706">
        <f t="shared" si="105"/>
        <v>2014</v>
      </c>
      <c r="G1706">
        <f t="shared" si="106"/>
        <v>6</v>
      </c>
      <c r="H1706">
        <f t="shared" si="107"/>
        <v>7</v>
      </c>
      <c r="I1706" s="1" t="s">
        <v>15782</v>
      </c>
      <c r="J1706" s="1" t="s">
        <v>17095</v>
      </c>
      <c r="K1706" s="1" t="s">
        <v>17125</v>
      </c>
      <c r="L1706" s="1" t="s">
        <v>15623</v>
      </c>
      <c r="M1706" s="42">
        <v>1</v>
      </c>
      <c r="N1706" s="42">
        <v>0.93</v>
      </c>
      <c r="O1706" s="1" t="s">
        <v>15615</v>
      </c>
    </row>
    <row r="1707" spans="1:15" x14ac:dyDescent="0.25">
      <c r="A1707">
        <v>1712</v>
      </c>
      <c r="B1707" t="s">
        <v>9774</v>
      </c>
      <c r="C1707" t="s">
        <v>5595</v>
      </c>
      <c r="D1707" t="s">
        <v>11941</v>
      </c>
      <c r="E1707" s="65">
        <f t="shared" si="104"/>
        <v>41791</v>
      </c>
      <c r="F1707">
        <f t="shared" si="105"/>
        <v>2014</v>
      </c>
      <c r="G1707">
        <f t="shared" si="106"/>
        <v>6</v>
      </c>
      <c r="H1707">
        <f t="shared" si="107"/>
        <v>7</v>
      </c>
      <c r="I1707" s="1" t="s">
        <v>15622</v>
      </c>
      <c r="J1707" s="1" t="s">
        <v>17051</v>
      </c>
      <c r="K1707" s="1" t="s">
        <v>17125</v>
      </c>
      <c r="L1707" s="1" t="s">
        <v>15626</v>
      </c>
      <c r="M1707" s="42">
        <v>0.8</v>
      </c>
      <c r="N1707" s="42">
        <v>0.99</v>
      </c>
      <c r="O1707" s="1" t="s">
        <v>15615</v>
      </c>
    </row>
    <row r="1708" spans="1:15" x14ac:dyDescent="0.25">
      <c r="A1708">
        <v>1713</v>
      </c>
      <c r="B1708" t="s">
        <v>8760</v>
      </c>
      <c r="C1708" t="s">
        <v>6588</v>
      </c>
      <c r="D1708" t="s">
        <v>11942</v>
      </c>
      <c r="E1708" s="65">
        <f t="shared" si="104"/>
        <v>41792</v>
      </c>
      <c r="F1708">
        <f t="shared" si="105"/>
        <v>2014</v>
      </c>
      <c r="G1708">
        <f t="shared" si="106"/>
        <v>6</v>
      </c>
      <c r="H1708">
        <f t="shared" si="107"/>
        <v>1</v>
      </c>
      <c r="I1708" s="1" t="s">
        <v>15625</v>
      </c>
      <c r="J1708" s="1" t="s">
        <v>17051</v>
      </c>
      <c r="K1708" s="1" t="s">
        <v>17125</v>
      </c>
      <c r="L1708" s="1" t="s">
        <v>15626</v>
      </c>
      <c r="M1708" s="42">
        <v>1</v>
      </c>
      <c r="N1708" s="42">
        <v>0.63</v>
      </c>
      <c r="O1708" s="1" t="s">
        <v>15615</v>
      </c>
    </row>
    <row r="1709" spans="1:15" x14ac:dyDescent="0.25">
      <c r="A1709">
        <v>1714</v>
      </c>
      <c r="B1709" t="s">
        <v>8208</v>
      </c>
      <c r="C1709" t="s">
        <v>7127</v>
      </c>
      <c r="D1709" t="s">
        <v>11942</v>
      </c>
      <c r="E1709" s="65">
        <f t="shared" si="104"/>
        <v>41792</v>
      </c>
      <c r="F1709">
        <f t="shared" si="105"/>
        <v>2014</v>
      </c>
      <c r="G1709">
        <f t="shared" si="106"/>
        <v>6</v>
      </c>
      <c r="H1709">
        <f t="shared" si="107"/>
        <v>1</v>
      </c>
      <c r="I1709" s="1" t="s">
        <v>15622</v>
      </c>
      <c r="J1709" s="1" t="s">
        <v>17051</v>
      </c>
      <c r="K1709" s="1" t="s">
        <v>17125</v>
      </c>
      <c r="L1709" s="1" t="s">
        <v>15628</v>
      </c>
      <c r="M1709" s="42">
        <v>0</v>
      </c>
      <c r="N1709" s="42">
        <v>0.8</v>
      </c>
      <c r="O1709" s="1" t="s">
        <v>15615</v>
      </c>
    </row>
    <row r="1710" spans="1:15" x14ac:dyDescent="0.25">
      <c r="A1710">
        <v>1715</v>
      </c>
      <c r="B1710" t="s">
        <v>9578</v>
      </c>
      <c r="C1710" t="s">
        <v>5783</v>
      </c>
      <c r="D1710" t="s">
        <v>11942</v>
      </c>
      <c r="E1710" s="65">
        <f t="shared" si="104"/>
        <v>41792</v>
      </c>
      <c r="F1710">
        <f t="shared" si="105"/>
        <v>2014</v>
      </c>
      <c r="G1710">
        <f t="shared" si="106"/>
        <v>6</v>
      </c>
      <c r="H1710">
        <f t="shared" si="107"/>
        <v>1</v>
      </c>
      <c r="I1710" s="1" t="s">
        <v>15622</v>
      </c>
      <c r="J1710" s="1" t="s">
        <v>17051</v>
      </c>
      <c r="K1710" s="1" t="s">
        <v>17125</v>
      </c>
      <c r="L1710" s="1" t="s">
        <v>15626</v>
      </c>
      <c r="M1710" s="42">
        <v>1</v>
      </c>
      <c r="N1710" s="42">
        <v>0.98</v>
      </c>
      <c r="O1710" s="1" t="s">
        <v>15616</v>
      </c>
    </row>
    <row r="1711" spans="1:15" x14ac:dyDescent="0.25">
      <c r="A1711">
        <v>1716</v>
      </c>
      <c r="B1711" t="s">
        <v>8907</v>
      </c>
      <c r="C1711" t="s">
        <v>6445</v>
      </c>
      <c r="D1711" t="s">
        <v>11942</v>
      </c>
      <c r="E1711" s="65">
        <f t="shared" si="104"/>
        <v>41792</v>
      </c>
      <c r="F1711">
        <f t="shared" si="105"/>
        <v>2014</v>
      </c>
      <c r="G1711">
        <f t="shared" si="106"/>
        <v>6</v>
      </c>
      <c r="H1711">
        <f t="shared" si="107"/>
        <v>1</v>
      </c>
      <c r="I1711" s="1" t="s">
        <v>15622</v>
      </c>
      <c r="J1711" s="1" t="s">
        <v>17051</v>
      </c>
      <c r="K1711" s="1" t="s">
        <v>17125</v>
      </c>
      <c r="L1711" s="1" t="s">
        <v>15623</v>
      </c>
      <c r="M1711" s="42">
        <v>0.5</v>
      </c>
      <c r="N1711" s="42">
        <v>0.77</v>
      </c>
      <c r="O1711" s="1" t="s">
        <v>15615</v>
      </c>
    </row>
    <row r="1712" spans="1:15" x14ac:dyDescent="0.25">
      <c r="A1712">
        <v>1717</v>
      </c>
      <c r="B1712" t="s">
        <v>11352</v>
      </c>
      <c r="C1712" t="s">
        <v>4048</v>
      </c>
      <c r="D1712" t="s">
        <v>16731</v>
      </c>
      <c r="E1712" s="65">
        <f t="shared" si="104"/>
        <v>41793</v>
      </c>
      <c r="F1712">
        <f t="shared" si="105"/>
        <v>2014</v>
      </c>
      <c r="G1712">
        <f t="shared" si="106"/>
        <v>6</v>
      </c>
      <c r="H1712">
        <f t="shared" si="107"/>
        <v>2</v>
      </c>
      <c r="I1712" s="1" t="s">
        <v>15697</v>
      </c>
      <c r="J1712" s="1" t="s">
        <v>17060</v>
      </c>
      <c r="K1712" s="1" t="s">
        <v>17125</v>
      </c>
      <c r="L1712" s="1" t="s">
        <v>15626</v>
      </c>
      <c r="M1712" s="42">
        <v>1</v>
      </c>
      <c r="N1712" s="42">
        <v>1</v>
      </c>
      <c r="O1712" s="1" t="s">
        <v>15615</v>
      </c>
    </row>
    <row r="1713" spans="1:15" x14ac:dyDescent="0.25">
      <c r="A1713">
        <v>1718</v>
      </c>
      <c r="B1713" t="s">
        <v>11659</v>
      </c>
      <c r="C1713" t="s">
        <v>3746</v>
      </c>
      <c r="D1713" t="s">
        <v>16731</v>
      </c>
      <c r="E1713" s="65">
        <f t="shared" si="104"/>
        <v>41793</v>
      </c>
      <c r="F1713">
        <f t="shared" si="105"/>
        <v>2014</v>
      </c>
      <c r="G1713">
        <f t="shared" si="106"/>
        <v>6</v>
      </c>
      <c r="H1713">
        <f t="shared" si="107"/>
        <v>2</v>
      </c>
      <c r="I1713" s="1" t="s">
        <v>15622</v>
      </c>
      <c r="J1713" s="1" t="s">
        <v>17051</v>
      </c>
      <c r="K1713" s="1" t="s">
        <v>17125</v>
      </c>
      <c r="L1713" s="1" t="s">
        <v>15626</v>
      </c>
      <c r="M1713" s="42">
        <v>1</v>
      </c>
      <c r="N1713" s="42">
        <v>0.96</v>
      </c>
      <c r="O1713" s="1" t="s">
        <v>15616</v>
      </c>
    </row>
    <row r="1714" spans="1:15" x14ac:dyDescent="0.25">
      <c r="A1714">
        <v>1719</v>
      </c>
      <c r="B1714" t="s">
        <v>10451</v>
      </c>
      <c r="C1714" t="s">
        <v>4930</v>
      </c>
      <c r="D1714" t="s">
        <v>16732</v>
      </c>
      <c r="E1714" s="65">
        <f t="shared" si="104"/>
        <v>41794</v>
      </c>
      <c r="F1714">
        <f t="shared" si="105"/>
        <v>2014</v>
      </c>
      <c r="G1714">
        <f t="shared" si="106"/>
        <v>6</v>
      </c>
      <c r="H1714">
        <f t="shared" si="107"/>
        <v>3</v>
      </c>
      <c r="I1714" s="1" t="s">
        <v>15625</v>
      </c>
      <c r="J1714" s="1" t="s">
        <v>17051</v>
      </c>
      <c r="K1714" s="1" t="s">
        <v>17125</v>
      </c>
      <c r="L1714" s="1" t="s">
        <v>15624</v>
      </c>
      <c r="M1714" s="42">
        <v>1</v>
      </c>
      <c r="N1714" s="42">
        <v>1</v>
      </c>
      <c r="O1714" s="1" t="s">
        <v>15615</v>
      </c>
    </row>
    <row r="1715" spans="1:15" x14ac:dyDescent="0.25">
      <c r="A1715">
        <v>1720</v>
      </c>
      <c r="B1715" t="s">
        <v>10450</v>
      </c>
      <c r="C1715" t="s">
        <v>4931</v>
      </c>
      <c r="D1715" t="s">
        <v>16732</v>
      </c>
      <c r="E1715" s="65">
        <f t="shared" si="104"/>
        <v>41794</v>
      </c>
      <c r="F1715">
        <f t="shared" si="105"/>
        <v>2014</v>
      </c>
      <c r="G1715">
        <f t="shared" si="106"/>
        <v>6</v>
      </c>
      <c r="H1715">
        <f t="shared" si="107"/>
        <v>3</v>
      </c>
      <c r="I1715" s="1" t="s">
        <v>15622</v>
      </c>
      <c r="J1715" s="1" t="s">
        <v>17051</v>
      </c>
      <c r="K1715" s="1" t="s">
        <v>17125</v>
      </c>
      <c r="L1715" s="1" t="s">
        <v>15626</v>
      </c>
      <c r="M1715" s="42">
        <v>1</v>
      </c>
      <c r="N1715" s="42">
        <v>1</v>
      </c>
      <c r="O1715" s="1" t="s">
        <v>15616</v>
      </c>
    </row>
    <row r="1716" spans="1:15" x14ac:dyDescent="0.25">
      <c r="A1716">
        <v>1721</v>
      </c>
      <c r="B1716" t="s">
        <v>9034</v>
      </c>
      <c r="C1716" t="s">
        <v>6319</v>
      </c>
      <c r="D1716" t="s">
        <v>16733</v>
      </c>
      <c r="E1716" s="65">
        <f t="shared" si="104"/>
        <v>41795</v>
      </c>
      <c r="F1716">
        <f t="shared" si="105"/>
        <v>2014</v>
      </c>
      <c r="G1716">
        <f t="shared" si="106"/>
        <v>6</v>
      </c>
      <c r="H1716">
        <f t="shared" si="107"/>
        <v>4</v>
      </c>
      <c r="I1716" s="1" t="s">
        <v>15622</v>
      </c>
      <c r="J1716" s="1" t="s">
        <v>17051</v>
      </c>
      <c r="K1716" s="1" t="s">
        <v>17125</v>
      </c>
      <c r="L1716" s="1" t="s">
        <v>15623</v>
      </c>
      <c r="M1716" s="42">
        <v>1</v>
      </c>
      <c r="N1716" s="42">
        <v>0.98</v>
      </c>
      <c r="O1716" s="1" t="s">
        <v>15616</v>
      </c>
    </row>
    <row r="1717" spans="1:15" x14ac:dyDescent="0.25">
      <c r="A1717">
        <v>1722</v>
      </c>
      <c r="B1717" t="s">
        <v>9599</v>
      </c>
      <c r="C1717" t="s">
        <v>5763</v>
      </c>
      <c r="D1717" t="s">
        <v>16733</v>
      </c>
      <c r="E1717" s="65">
        <f t="shared" si="104"/>
        <v>41795</v>
      </c>
      <c r="F1717">
        <f t="shared" si="105"/>
        <v>2014</v>
      </c>
      <c r="G1717">
        <f t="shared" si="106"/>
        <v>6</v>
      </c>
      <c r="H1717">
        <f t="shared" si="107"/>
        <v>4</v>
      </c>
      <c r="I1717" s="1" t="s">
        <v>15622</v>
      </c>
      <c r="J1717" s="1" t="s">
        <v>17051</v>
      </c>
      <c r="K1717" s="1" t="s">
        <v>17125</v>
      </c>
      <c r="L1717" s="1" t="s">
        <v>15628</v>
      </c>
      <c r="M1717" s="42">
        <v>0.4</v>
      </c>
      <c r="N1717" s="42">
        <v>0.22</v>
      </c>
      <c r="O1717" s="1" t="s">
        <v>15615</v>
      </c>
    </row>
    <row r="1718" spans="1:15" x14ac:dyDescent="0.25">
      <c r="A1718">
        <v>1723</v>
      </c>
      <c r="B1718" t="s">
        <v>9084</v>
      </c>
      <c r="C1718" t="s">
        <v>6269</v>
      </c>
      <c r="D1718" t="s">
        <v>16733</v>
      </c>
      <c r="E1718" s="65">
        <f t="shared" si="104"/>
        <v>41795</v>
      </c>
      <c r="F1718">
        <f t="shared" si="105"/>
        <v>2014</v>
      </c>
      <c r="G1718">
        <f t="shared" si="106"/>
        <v>6</v>
      </c>
      <c r="H1718">
        <f t="shared" si="107"/>
        <v>4</v>
      </c>
      <c r="I1718" s="1" t="s">
        <v>15625</v>
      </c>
      <c r="J1718" s="1" t="s">
        <v>17051</v>
      </c>
      <c r="K1718" s="1" t="s">
        <v>17125</v>
      </c>
      <c r="L1718" s="1" t="s">
        <v>15624</v>
      </c>
      <c r="M1718" s="42">
        <v>0.96</v>
      </c>
      <c r="N1718" s="42">
        <v>0.71</v>
      </c>
      <c r="O1718" s="1" t="s">
        <v>15615</v>
      </c>
    </row>
    <row r="1719" spans="1:15" x14ac:dyDescent="0.25">
      <c r="A1719">
        <v>1725</v>
      </c>
      <c r="B1719" t="s">
        <v>7846</v>
      </c>
      <c r="C1719" t="s">
        <v>3590</v>
      </c>
      <c r="D1719" t="s">
        <v>16734</v>
      </c>
      <c r="E1719" s="65">
        <f t="shared" si="104"/>
        <v>41797</v>
      </c>
      <c r="F1719">
        <f t="shared" si="105"/>
        <v>2014</v>
      </c>
      <c r="G1719">
        <f t="shared" si="106"/>
        <v>6</v>
      </c>
      <c r="H1719">
        <f t="shared" si="107"/>
        <v>6</v>
      </c>
      <c r="I1719" s="1" t="s">
        <v>15622</v>
      </c>
      <c r="J1719" s="1" t="s">
        <v>17051</v>
      </c>
      <c r="K1719" s="1" t="s">
        <v>17125</v>
      </c>
      <c r="L1719" s="1" t="s">
        <v>15626</v>
      </c>
      <c r="M1719" s="42">
        <v>1</v>
      </c>
      <c r="N1719" s="42">
        <v>0.88</v>
      </c>
      <c r="O1719" s="1" t="s">
        <v>15615</v>
      </c>
    </row>
    <row r="1720" spans="1:15" x14ac:dyDescent="0.25">
      <c r="A1720">
        <v>1726</v>
      </c>
      <c r="B1720" t="s">
        <v>7701</v>
      </c>
      <c r="C1720" t="s">
        <v>7617</v>
      </c>
      <c r="D1720" t="s">
        <v>11943</v>
      </c>
      <c r="E1720" s="65">
        <f t="shared" si="104"/>
        <v>41798</v>
      </c>
      <c r="F1720">
        <f t="shared" si="105"/>
        <v>2014</v>
      </c>
      <c r="G1720">
        <f t="shared" si="106"/>
        <v>6</v>
      </c>
      <c r="H1720">
        <f t="shared" si="107"/>
        <v>7</v>
      </c>
      <c r="I1720" s="1" t="s">
        <v>15625</v>
      </c>
      <c r="J1720" s="1" t="s">
        <v>17051</v>
      </c>
      <c r="K1720" s="1" t="s">
        <v>17125</v>
      </c>
      <c r="L1720" s="1" t="s">
        <v>15626</v>
      </c>
      <c r="M1720" s="42">
        <v>1</v>
      </c>
      <c r="N1720" s="42">
        <v>0.96</v>
      </c>
      <c r="O1720" s="1" t="s">
        <v>15616</v>
      </c>
    </row>
    <row r="1721" spans="1:15" x14ac:dyDescent="0.25">
      <c r="A1721">
        <v>1727</v>
      </c>
      <c r="B1721" t="s">
        <v>8008</v>
      </c>
      <c r="C1721" t="s">
        <v>7323</v>
      </c>
      <c r="D1721" t="s">
        <v>16735</v>
      </c>
      <c r="E1721" s="65">
        <f t="shared" si="104"/>
        <v>41799</v>
      </c>
      <c r="F1721">
        <f t="shared" si="105"/>
        <v>2014</v>
      </c>
      <c r="G1721">
        <f t="shared" si="106"/>
        <v>6</v>
      </c>
      <c r="H1721">
        <f t="shared" si="107"/>
        <v>1</v>
      </c>
      <c r="I1721" s="1" t="s">
        <v>15622</v>
      </c>
      <c r="J1721" s="1" t="s">
        <v>17051</v>
      </c>
      <c r="K1721" s="1" t="s">
        <v>17125</v>
      </c>
      <c r="L1721" s="1" t="s">
        <v>15626</v>
      </c>
      <c r="M1721" s="42">
        <v>1</v>
      </c>
      <c r="N1721" s="42">
        <v>1</v>
      </c>
      <c r="O1721" s="1" t="s">
        <v>15616</v>
      </c>
    </row>
    <row r="1722" spans="1:15" x14ac:dyDescent="0.25">
      <c r="A1722">
        <v>1728</v>
      </c>
      <c r="B1722" t="s">
        <v>9744</v>
      </c>
      <c r="C1722" t="s">
        <v>5621</v>
      </c>
      <c r="D1722" t="s">
        <v>16735</v>
      </c>
      <c r="E1722" s="65">
        <f t="shared" si="104"/>
        <v>41799</v>
      </c>
      <c r="F1722">
        <f t="shared" si="105"/>
        <v>2014</v>
      </c>
      <c r="G1722">
        <f t="shared" si="106"/>
        <v>6</v>
      </c>
      <c r="H1722">
        <f t="shared" si="107"/>
        <v>1</v>
      </c>
      <c r="I1722" s="1" t="s">
        <v>15622</v>
      </c>
      <c r="J1722" s="1" t="s">
        <v>17051</v>
      </c>
      <c r="K1722" s="1" t="s">
        <v>17125</v>
      </c>
      <c r="L1722" s="1" t="s">
        <v>15623</v>
      </c>
      <c r="M1722" s="42">
        <v>1</v>
      </c>
      <c r="N1722" s="42">
        <v>0.84</v>
      </c>
      <c r="O1722" s="1" t="s">
        <v>15616</v>
      </c>
    </row>
    <row r="1723" spans="1:15" x14ac:dyDescent="0.25">
      <c r="A1723">
        <v>1729</v>
      </c>
      <c r="B1723" t="s">
        <v>9650</v>
      </c>
      <c r="C1723" t="s">
        <v>5714</v>
      </c>
      <c r="D1723" t="s">
        <v>16735</v>
      </c>
      <c r="E1723" s="65">
        <f t="shared" si="104"/>
        <v>41799</v>
      </c>
      <c r="F1723">
        <f t="shared" si="105"/>
        <v>2014</v>
      </c>
      <c r="G1723">
        <f t="shared" si="106"/>
        <v>6</v>
      </c>
      <c r="H1723">
        <f t="shared" si="107"/>
        <v>1</v>
      </c>
      <c r="I1723" s="1" t="s">
        <v>15622</v>
      </c>
      <c r="J1723" s="1" t="s">
        <v>17051</v>
      </c>
      <c r="K1723" s="1" t="s">
        <v>17125</v>
      </c>
      <c r="L1723" s="1" t="s">
        <v>15623</v>
      </c>
      <c r="M1723" s="42">
        <v>0.5</v>
      </c>
      <c r="N1723" s="42">
        <v>0.86</v>
      </c>
      <c r="O1723" s="1" t="s">
        <v>15615</v>
      </c>
    </row>
    <row r="1724" spans="1:15" x14ac:dyDescent="0.25">
      <c r="A1724">
        <v>1730</v>
      </c>
      <c r="B1724" t="s">
        <v>9646</v>
      </c>
      <c r="C1724" t="s">
        <v>5718</v>
      </c>
      <c r="D1724" t="s">
        <v>16735</v>
      </c>
      <c r="E1724" s="65">
        <f t="shared" si="104"/>
        <v>41799</v>
      </c>
      <c r="F1724">
        <f t="shared" si="105"/>
        <v>2014</v>
      </c>
      <c r="G1724">
        <f t="shared" si="106"/>
        <v>6</v>
      </c>
      <c r="H1724">
        <f t="shared" si="107"/>
        <v>1</v>
      </c>
      <c r="I1724" s="1" t="s">
        <v>15625</v>
      </c>
      <c r="J1724" s="1" t="s">
        <v>17051</v>
      </c>
      <c r="K1724" s="1" t="s">
        <v>17125</v>
      </c>
      <c r="L1724" s="1" t="s">
        <v>15626</v>
      </c>
      <c r="M1724" s="42">
        <v>1</v>
      </c>
      <c r="N1724" s="42">
        <v>0.38</v>
      </c>
      <c r="O1724" s="1" t="s">
        <v>15615</v>
      </c>
    </row>
    <row r="1725" spans="1:15" x14ac:dyDescent="0.25">
      <c r="A1725">
        <v>1731</v>
      </c>
      <c r="B1725" t="s">
        <v>11462</v>
      </c>
      <c r="C1725" t="s">
        <v>3939</v>
      </c>
      <c r="D1725" t="s">
        <v>16735</v>
      </c>
      <c r="E1725" s="65">
        <f t="shared" si="104"/>
        <v>41799</v>
      </c>
      <c r="F1725">
        <f t="shared" si="105"/>
        <v>2014</v>
      </c>
      <c r="G1725">
        <f t="shared" si="106"/>
        <v>6</v>
      </c>
      <c r="H1725">
        <f t="shared" si="107"/>
        <v>1</v>
      </c>
      <c r="I1725" s="1" t="s">
        <v>15629</v>
      </c>
      <c r="J1725" s="1" t="s">
        <v>17051</v>
      </c>
      <c r="K1725" s="1" t="s">
        <v>17125</v>
      </c>
      <c r="L1725" s="1" t="s">
        <v>15623</v>
      </c>
      <c r="M1725" s="42">
        <v>0.67</v>
      </c>
      <c r="N1725" s="42">
        <v>0.8</v>
      </c>
      <c r="O1725" s="1" t="s">
        <v>15615</v>
      </c>
    </row>
    <row r="1726" spans="1:15" x14ac:dyDescent="0.25">
      <c r="A1726">
        <v>1732</v>
      </c>
      <c r="B1726" t="s">
        <v>10137</v>
      </c>
      <c r="C1726" t="s">
        <v>5240</v>
      </c>
      <c r="D1726" t="s">
        <v>11944</v>
      </c>
      <c r="E1726" s="65">
        <f t="shared" si="104"/>
        <v>41801</v>
      </c>
      <c r="F1726">
        <f t="shared" si="105"/>
        <v>2014</v>
      </c>
      <c r="G1726">
        <f t="shared" si="106"/>
        <v>6</v>
      </c>
      <c r="H1726">
        <f t="shared" si="107"/>
        <v>3</v>
      </c>
      <c r="I1726" s="1" t="s">
        <v>15622</v>
      </c>
      <c r="J1726" s="1" t="s">
        <v>17051</v>
      </c>
      <c r="K1726" s="1" t="s">
        <v>17125</v>
      </c>
      <c r="L1726" s="1" t="s">
        <v>15626</v>
      </c>
      <c r="M1726" s="42">
        <v>1</v>
      </c>
      <c r="N1726" s="42">
        <v>0.97</v>
      </c>
      <c r="O1726" s="1" t="s">
        <v>15616</v>
      </c>
    </row>
    <row r="1727" spans="1:15" x14ac:dyDescent="0.25">
      <c r="A1727">
        <v>1733</v>
      </c>
      <c r="B1727" t="s">
        <v>11533</v>
      </c>
      <c r="C1727" t="s">
        <v>3871</v>
      </c>
      <c r="D1727" t="s">
        <v>11944</v>
      </c>
      <c r="E1727" s="65">
        <f t="shared" si="104"/>
        <v>41801</v>
      </c>
      <c r="F1727">
        <f t="shared" si="105"/>
        <v>2014</v>
      </c>
      <c r="G1727">
        <f t="shared" si="106"/>
        <v>6</v>
      </c>
      <c r="H1727">
        <f t="shared" si="107"/>
        <v>3</v>
      </c>
      <c r="I1727" s="1" t="s">
        <v>15622</v>
      </c>
      <c r="J1727" s="1" t="s">
        <v>17051</v>
      </c>
      <c r="K1727" s="1" t="s">
        <v>17125</v>
      </c>
      <c r="L1727" s="1" t="s">
        <v>15623</v>
      </c>
      <c r="M1727" s="42">
        <v>1</v>
      </c>
      <c r="N1727" s="42">
        <v>0.67</v>
      </c>
      <c r="O1727" s="1" t="s">
        <v>15615</v>
      </c>
    </row>
    <row r="1728" spans="1:15" x14ac:dyDescent="0.25">
      <c r="A1728">
        <v>1734</v>
      </c>
      <c r="B1728" t="s">
        <v>9175</v>
      </c>
      <c r="C1728" t="s">
        <v>6179</v>
      </c>
      <c r="D1728" t="s">
        <v>11944</v>
      </c>
      <c r="E1728" s="65">
        <f t="shared" si="104"/>
        <v>41801</v>
      </c>
      <c r="F1728">
        <f t="shared" si="105"/>
        <v>2014</v>
      </c>
      <c r="G1728">
        <f t="shared" si="106"/>
        <v>6</v>
      </c>
      <c r="H1728">
        <f t="shared" si="107"/>
        <v>3</v>
      </c>
      <c r="I1728" s="1" t="s">
        <v>15622</v>
      </c>
      <c r="J1728" s="1" t="s">
        <v>17051</v>
      </c>
      <c r="K1728" s="1" t="s">
        <v>17125</v>
      </c>
      <c r="L1728" s="1" t="s">
        <v>15626</v>
      </c>
      <c r="M1728" s="42">
        <v>1</v>
      </c>
      <c r="N1728" s="42">
        <v>1</v>
      </c>
      <c r="O1728" s="1" t="s">
        <v>15615</v>
      </c>
    </row>
    <row r="1729" spans="1:15" x14ac:dyDescent="0.25">
      <c r="A1729">
        <v>1735</v>
      </c>
      <c r="B1729" t="s">
        <v>10102</v>
      </c>
      <c r="C1729" t="s">
        <v>3565</v>
      </c>
      <c r="D1729" t="s">
        <v>11944</v>
      </c>
      <c r="E1729" s="65">
        <f t="shared" si="104"/>
        <v>41801</v>
      </c>
      <c r="F1729">
        <f t="shared" si="105"/>
        <v>2014</v>
      </c>
      <c r="G1729">
        <f t="shared" si="106"/>
        <v>6</v>
      </c>
      <c r="H1729">
        <f t="shared" si="107"/>
        <v>3</v>
      </c>
      <c r="I1729" s="1" t="s">
        <v>15622</v>
      </c>
      <c r="J1729" s="1" t="s">
        <v>17051</v>
      </c>
      <c r="K1729" s="1" t="s">
        <v>17125</v>
      </c>
      <c r="L1729" s="1" t="s">
        <v>15626</v>
      </c>
      <c r="M1729" s="42">
        <v>1</v>
      </c>
      <c r="N1729" s="42">
        <v>0.88</v>
      </c>
      <c r="O1729" s="1" t="s">
        <v>15615</v>
      </c>
    </row>
    <row r="1730" spans="1:15" x14ac:dyDescent="0.25">
      <c r="A1730">
        <v>1736</v>
      </c>
      <c r="B1730" t="s">
        <v>7958</v>
      </c>
      <c r="C1730" t="s">
        <v>7373</v>
      </c>
      <c r="D1730" t="s">
        <v>16736</v>
      </c>
      <c r="E1730" s="65">
        <f t="shared" si="104"/>
        <v>41802</v>
      </c>
      <c r="F1730">
        <f t="shared" si="105"/>
        <v>2014</v>
      </c>
      <c r="G1730">
        <f t="shared" si="106"/>
        <v>6</v>
      </c>
      <c r="H1730">
        <f t="shared" si="107"/>
        <v>4</v>
      </c>
      <c r="I1730" s="1" t="s">
        <v>15622</v>
      </c>
      <c r="J1730" s="1" t="s">
        <v>17051</v>
      </c>
      <c r="K1730" s="1" t="s">
        <v>17125</v>
      </c>
      <c r="L1730" s="1" t="s">
        <v>15626</v>
      </c>
      <c r="M1730" s="42">
        <v>1</v>
      </c>
      <c r="N1730" s="42">
        <v>0.93</v>
      </c>
      <c r="O1730" s="1" t="s">
        <v>15616</v>
      </c>
    </row>
    <row r="1731" spans="1:15" x14ac:dyDescent="0.25">
      <c r="A1731">
        <v>1737</v>
      </c>
      <c r="B1731" t="s">
        <v>10913</v>
      </c>
      <c r="C1731" t="s">
        <v>4481</v>
      </c>
      <c r="D1731" t="s">
        <v>16736</v>
      </c>
      <c r="E1731" s="65">
        <f t="shared" ref="E1731:E1794" si="108">DATE(LEFT(D1731,4),MID(D1731,5,2),RIGHT(D1731,2))</f>
        <v>41802</v>
      </c>
      <c r="F1731">
        <f t="shared" ref="F1731:F1794" si="109">YEAR(E1731)</f>
        <v>2014</v>
      </c>
      <c r="G1731">
        <f t="shared" ref="G1731:G1794" si="110">MONTH(E1731)</f>
        <v>6</v>
      </c>
      <c r="H1731">
        <f t="shared" ref="H1731:H1794" si="111">WEEKDAY(E1731,2)</f>
        <v>4</v>
      </c>
      <c r="I1731" s="1" t="s">
        <v>15622</v>
      </c>
      <c r="J1731" s="1" t="s">
        <v>17051</v>
      </c>
      <c r="K1731" s="1" t="s">
        <v>17125</v>
      </c>
      <c r="L1731" s="1" t="s">
        <v>15624</v>
      </c>
      <c r="M1731" s="42">
        <v>1</v>
      </c>
      <c r="N1731" s="42">
        <v>0.7</v>
      </c>
      <c r="O1731" s="1" t="s">
        <v>15615</v>
      </c>
    </row>
    <row r="1732" spans="1:15" x14ac:dyDescent="0.25">
      <c r="A1732">
        <v>1738</v>
      </c>
      <c r="B1732" t="s">
        <v>11353</v>
      </c>
      <c r="C1732" t="s">
        <v>4047</v>
      </c>
      <c r="D1732" t="s">
        <v>16737</v>
      </c>
      <c r="E1732" s="65">
        <f t="shared" si="108"/>
        <v>41804</v>
      </c>
      <c r="F1732">
        <f t="shared" si="109"/>
        <v>2014</v>
      </c>
      <c r="G1732">
        <f t="shared" si="110"/>
        <v>6</v>
      </c>
      <c r="H1732">
        <f t="shared" si="111"/>
        <v>6</v>
      </c>
      <c r="I1732" s="1" t="s">
        <v>15622</v>
      </c>
      <c r="J1732" s="1" t="s">
        <v>17051</v>
      </c>
      <c r="K1732" s="1" t="s">
        <v>17125</v>
      </c>
      <c r="L1732" s="1" t="s">
        <v>15623</v>
      </c>
      <c r="M1732" s="42">
        <v>0.67</v>
      </c>
      <c r="N1732" s="42">
        <v>0</v>
      </c>
      <c r="O1732" s="1" t="s">
        <v>15615</v>
      </c>
    </row>
    <row r="1733" spans="1:15" x14ac:dyDescent="0.25">
      <c r="A1733">
        <v>1739</v>
      </c>
      <c r="B1733" t="s">
        <v>10487</v>
      </c>
      <c r="C1733" t="s">
        <v>4896</v>
      </c>
      <c r="D1733" t="s">
        <v>16738</v>
      </c>
      <c r="E1733" s="65">
        <f t="shared" si="108"/>
        <v>41805</v>
      </c>
      <c r="F1733">
        <f t="shared" si="109"/>
        <v>2014</v>
      </c>
      <c r="G1733">
        <f t="shared" si="110"/>
        <v>6</v>
      </c>
      <c r="H1733">
        <f t="shared" si="111"/>
        <v>7</v>
      </c>
      <c r="I1733" s="1" t="s">
        <v>15694</v>
      </c>
      <c r="J1733" s="1" t="s">
        <v>17067</v>
      </c>
      <c r="K1733" s="1" t="s">
        <v>17130</v>
      </c>
      <c r="L1733" s="1" t="s">
        <v>15626</v>
      </c>
      <c r="M1733" s="42">
        <v>1</v>
      </c>
      <c r="N1733" s="42">
        <v>0.9</v>
      </c>
      <c r="O1733" s="1" t="s">
        <v>15615</v>
      </c>
    </row>
    <row r="1734" spans="1:15" x14ac:dyDescent="0.25">
      <c r="A1734">
        <v>1740</v>
      </c>
      <c r="B1734" t="s">
        <v>9264</v>
      </c>
      <c r="C1734" t="s">
        <v>6090</v>
      </c>
      <c r="D1734" t="s">
        <v>16738</v>
      </c>
      <c r="E1734" s="65">
        <f t="shared" si="108"/>
        <v>41805</v>
      </c>
      <c r="F1734">
        <f t="shared" si="109"/>
        <v>2014</v>
      </c>
      <c r="G1734">
        <f t="shared" si="110"/>
        <v>6</v>
      </c>
      <c r="H1734">
        <f t="shared" si="111"/>
        <v>7</v>
      </c>
      <c r="I1734" s="1" t="s">
        <v>15622</v>
      </c>
      <c r="J1734" s="1" t="s">
        <v>17051</v>
      </c>
      <c r="K1734" s="1" t="s">
        <v>17125</v>
      </c>
      <c r="L1734" s="1" t="s">
        <v>15626</v>
      </c>
      <c r="M1734" s="42">
        <v>1</v>
      </c>
      <c r="N1734" s="42">
        <v>0.87</v>
      </c>
      <c r="O1734" s="1" t="s">
        <v>15616</v>
      </c>
    </row>
    <row r="1735" spans="1:15" x14ac:dyDescent="0.25">
      <c r="A1735">
        <v>1741</v>
      </c>
      <c r="B1735" t="s">
        <v>8427</v>
      </c>
      <c r="C1735" t="s">
        <v>6915</v>
      </c>
      <c r="D1735" t="s">
        <v>16739</v>
      </c>
      <c r="E1735" s="65">
        <f t="shared" si="108"/>
        <v>41806</v>
      </c>
      <c r="F1735">
        <f t="shared" si="109"/>
        <v>2014</v>
      </c>
      <c r="G1735">
        <f t="shared" si="110"/>
        <v>6</v>
      </c>
      <c r="H1735">
        <f t="shared" si="111"/>
        <v>1</v>
      </c>
      <c r="I1735" s="1" t="s">
        <v>15627</v>
      </c>
      <c r="J1735" s="1" t="s">
        <v>17051</v>
      </c>
      <c r="K1735" s="1" t="s">
        <v>17125</v>
      </c>
      <c r="L1735" s="1" t="s">
        <v>15626</v>
      </c>
      <c r="M1735" s="42">
        <v>1</v>
      </c>
      <c r="N1735" s="42">
        <v>0.99</v>
      </c>
      <c r="O1735" s="1" t="s">
        <v>15615</v>
      </c>
    </row>
    <row r="1736" spans="1:15" x14ac:dyDescent="0.25">
      <c r="A1736">
        <v>1742</v>
      </c>
      <c r="B1736" t="s">
        <v>8712</v>
      </c>
      <c r="C1736" t="s">
        <v>6636</v>
      </c>
      <c r="D1736" t="s">
        <v>16739</v>
      </c>
      <c r="E1736" s="65">
        <f t="shared" si="108"/>
        <v>41806</v>
      </c>
      <c r="F1736">
        <f t="shared" si="109"/>
        <v>2014</v>
      </c>
      <c r="G1736">
        <f t="shared" si="110"/>
        <v>6</v>
      </c>
      <c r="H1736">
        <f t="shared" si="111"/>
        <v>1</v>
      </c>
      <c r="I1736" s="1" t="s">
        <v>15622</v>
      </c>
      <c r="J1736" s="1" t="s">
        <v>17051</v>
      </c>
      <c r="K1736" s="1" t="s">
        <v>17125</v>
      </c>
      <c r="L1736" s="1" t="s">
        <v>15626</v>
      </c>
      <c r="M1736" s="42">
        <v>1</v>
      </c>
      <c r="N1736" s="42">
        <v>0.81</v>
      </c>
      <c r="O1736" s="1" t="s">
        <v>15615</v>
      </c>
    </row>
    <row r="1737" spans="1:15" x14ac:dyDescent="0.25">
      <c r="A1737">
        <v>1743</v>
      </c>
      <c r="B1737" t="s">
        <v>10401</v>
      </c>
      <c r="C1737" t="s">
        <v>4978</v>
      </c>
      <c r="D1737" t="s">
        <v>16739</v>
      </c>
      <c r="E1737" s="65">
        <f t="shared" si="108"/>
        <v>41806</v>
      </c>
      <c r="F1737">
        <f t="shared" si="109"/>
        <v>2014</v>
      </c>
      <c r="G1737">
        <f t="shared" si="110"/>
        <v>6</v>
      </c>
      <c r="H1737">
        <f t="shared" si="111"/>
        <v>1</v>
      </c>
      <c r="I1737" s="1" t="s">
        <v>15622</v>
      </c>
      <c r="J1737" s="1" t="s">
        <v>17051</v>
      </c>
      <c r="K1737" s="1" t="s">
        <v>17125</v>
      </c>
      <c r="L1737" s="1" t="s">
        <v>15623</v>
      </c>
      <c r="M1737" s="42">
        <v>1</v>
      </c>
      <c r="N1737" s="42">
        <v>0.92</v>
      </c>
      <c r="O1737" s="1" t="s">
        <v>15616</v>
      </c>
    </row>
    <row r="1738" spans="1:15" x14ac:dyDescent="0.25">
      <c r="A1738">
        <v>1744</v>
      </c>
      <c r="B1738" t="s">
        <v>10180</v>
      </c>
      <c r="C1738" t="s">
        <v>5198</v>
      </c>
      <c r="D1738" t="s">
        <v>16739</v>
      </c>
      <c r="E1738" s="65">
        <f t="shared" si="108"/>
        <v>41806</v>
      </c>
      <c r="F1738">
        <f t="shared" si="109"/>
        <v>2014</v>
      </c>
      <c r="G1738">
        <f t="shared" si="110"/>
        <v>6</v>
      </c>
      <c r="H1738">
        <f t="shared" si="111"/>
        <v>1</v>
      </c>
      <c r="I1738" s="1" t="s">
        <v>15622</v>
      </c>
      <c r="J1738" s="1" t="s">
        <v>17051</v>
      </c>
      <c r="K1738" s="1" t="s">
        <v>17125</v>
      </c>
      <c r="L1738" s="1" t="s">
        <v>15626</v>
      </c>
      <c r="M1738" s="42">
        <v>1</v>
      </c>
      <c r="N1738" s="42">
        <v>1</v>
      </c>
      <c r="O1738" s="1" t="s">
        <v>15616</v>
      </c>
    </row>
    <row r="1739" spans="1:15" x14ac:dyDescent="0.25">
      <c r="A1739">
        <v>1745</v>
      </c>
      <c r="B1739" t="s">
        <v>11299</v>
      </c>
      <c r="C1739" t="s">
        <v>4102</v>
      </c>
      <c r="D1739" t="s">
        <v>11945</v>
      </c>
      <c r="E1739" s="65">
        <f t="shared" si="108"/>
        <v>41807</v>
      </c>
      <c r="F1739">
        <f t="shared" si="109"/>
        <v>2014</v>
      </c>
      <c r="G1739">
        <f t="shared" si="110"/>
        <v>6</v>
      </c>
      <c r="H1739">
        <f t="shared" si="111"/>
        <v>2</v>
      </c>
      <c r="I1739" s="1" t="s">
        <v>15622</v>
      </c>
      <c r="J1739" s="1" t="s">
        <v>17051</v>
      </c>
      <c r="K1739" s="1" t="s">
        <v>17125</v>
      </c>
      <c r="L1739" s="1" t="s">
        <v>15624</v>
      </c>
      <c r="M1739" s="42">
        <v>1</v>
      </c>
      <c r="N1739" s="42">
        <v>0.5</v>
      </c>
      <c r="O1739" s="1" t="s">
        <v>15615</v>
      </c>
    </row>
    <row r="1740" spans="1:15" x14ac:dyDescent="0.25">
      <c r="A1740">
        <v>1746</v>
      </c>
      <c r="B1740" t="s">
        <v>8598</v>
      </c>
      <c r="C1740" t="s">
        <v>6749</v>
      </c>
      <c r="D1740" t="s">
        <v>11946</v>
      </c>
      <c r="E1740" s="65">
        <f t="shared" si="108"/>
        <v>41808</v>
      </c>
      <c r="F1740">
        <f t="shared" si="109"/>
        <v>2014</v>
      </c>
      <c r="G1740">
        <f t="shared" si="110"/>
        <v>6</v>
      </c>
      <c r="H1740">
        <f t="shared" si="111"/>
        <v>3</v>
      </c>
      <c r="I1740" s="1" t="s">
        <v>15622</v>
      </c>
      <c r="J1740" s="1" t="s">
        <v>17051</v>
      </c>
      <c r="K1740" s="1" t="s">
        <v>17125</v>
      </c>
      <c r="L1740" s="1" t="s">
        <v>15626</v>
      </c>
      <c r="M1740" s="42">
        <v>1</v>
      </c>
      <c r="N1740" s="42">
        <v>0.93</v>
      </c>
      <c r="O1740" s="1" t="s">
        <v>15615</v>
      </c>
    </row>
    <row r="1741" spans="1:15" x14ac:dyDescent="0.25">
      <c r="A1741">
        <v>1747</v>
      </c>
      <c r="B1741" t="s">
        <v>8162</v>
      </c>
      <c r="C1741" t="s">
        <v>7173</v>
      </c>
      <c r="D1741" t="s">
        <v>11946</v>
      </c>
      <c r="E1741" s="65">
        <f t="shared" si="108"/>
        <v>41808</v>
      </c>
      <c r="F1741">
        <f t="shared" si="109"/>
        <v>2014</v>
      </c>
      <c r="G1741">
        <f t="shared" si="110"/>
        <v>6</v>
      </c>
      <c r="H1741">
        <f t="shared" si="111"/>
        <v>3</v>
      </c>
      <c r="I1741" s="1" t="s">
        <v>15622</v>
      </c>
      <c r="J1741" s="1" t="s">
        <v>17051</v>
      </c>
      <c r="K1741" s="1" t="s">
        <v>17125</v>
      </c>
      <c r="L1741" s="1" t="s">
        <v>15628</v>
      </c>
      <c r="M1741" s="42">
        <v>0.25</v>
      </c>
      <c r="N1741" s="42">
        <v>0.36</v>
      </c>
      <c r="O1741" s="1" t="s">
        <v>15615</v>
      </c>
    </row>
    <row r="1742" spans="1:15" x14ac:dyDescent="0.25">
      <c r="A1742">
        <v>1748</v>
      </c>
      <c r="B1742" t="s">
        <v>8795</v>
      </c>
      <c r="C1742" t="s">
        <v>6553</v>
      </c>
      <c r="D1742" t="s">
        <v>11947</v>
      </c>
      <c r="E1742" s="65">
        <f t="shared" si="108"/>
        <v>41809</v>
      </c>
      <c r="F1742">
        <f t="shared" si="109"/>
        <v>2014</v>
      </c>
      <c r="G1742">
        <f t="shared" si="110"/>
        <v>6</v>
      </c>
      <c r="H1742">
        <f t="shared" si="111"/>
        <v>4</v>
      </c>
      <c r="I1742" s="1" t="s">
        <v>15622</v>
      </c>
      <c r="J1742" s="1" t="s">
        <v>17051</v>
      </c>
      <c r="K1742" s="1" t="s">
        <v>17125</v>
      </c>
      <c r="L1742" s="1" t="s">
        <v>15623</v>
      </c>
      <c r="M1742" s="42">
        <v>0.5</v>
      </c>
      <c r="N1742" s="42">
        <v>1</v>
      </c>
      <c r="O1742" s="1" t="s">
        <v>15615</v>
      </c>
    </row>
    <row r="1743" spans="1:15" x14ac:dyDescent="0.25">
      <c r="A1743">
        <v>1749</v>
      </c>
      <c r="B1743" t="s">
        <v>8642</v>
      </c>
      <c r="C1743" t="s">
        <v>6706</v>
      </c>
      <c r="D1743" t="s">
        <v>11947</v>
      </c>
      <c r="E1743" s="65">
        <f t="shared" si="108"/>
        <v>41809</v>
      </c>
      <c r="F1743">
        <f t="shared" si="109"/>
        <v>2014</v>
      </c>
      <c r="G1743">
        <f t="shared" si="110"/>
        <v>6</v>
      </c>
      <c r="H1743">
        <f t="shared" si="111"/>
        <v>4</v>
      </c>
      <c r="I1743" s="1" t="s">
        <v>15684</v>
      </c>
      <c r="J1743" s="1" t="s">
        <v>17096</v>
      </c>
      <c r="K1743" s="1" t="s">
        <v>17142</v>
      </c>
      <c r="L1743" s="1" t="s">
        <v>15623</v>
      </c>
      <c r="M1743" s="42">
        <v>0.5</v>
      </c>
      <c r="N1743" s="42">
        <v>1</v>
      </c>
      <c r="O1743" s="1" t="s">
        <v>15615</v>
      </c>
    </row>
    <row r="1744" spans="1:15" x14ac:dyDescent="0.25">
      <c r="A1744">
        <v>1750</v>
      </c>
      <c r="B1744" t="s">
        <v>7741</v>
      </c>
      <c r="C1744" t="s">
        <v>7580</v>
      </c>
      <c r="D1744" t="s">
        <v>11947</v>
      </c>
      <c r="E1744" s="65">
        <f t="shared" si="108"/>
        <v>41809</v>
      </c>
      <c r="F1744">
        <f t="shared" si="109"/>
        <v>2014</v>
      </c>
      <c r="G1744">
        <f t="shared" si="110"/>
        <v>6</v>
      </c>
      <c r="H1744">
        <f t="shared" si="111"/>
        <v>4</v>
      </c>
      <c r="I1744" s="1" t="s">
        <v>15622</v>
      </c>
      <c r="J1744" s="1" t="s">
        <v>17051</v>
      </c>
      <c r="K1744" s="1" t="s">
        <v>17125</v>
      </c>
      <c r="L1744" s="1" t="s">
        <v>15624</v>
      </c>
      <c r="M1744" s="42">
        <v>1</v>
      </c>
      <c r="N1744" s="42">
        <v>1</v>
      </c>
      <c r="O1744" s="1" t="s">
        <v>15615</v>
      </c>
    </row>
    <row r="1745" spans="1:15" x14ac:dyDescent="0.25">
      <c r="A1745">
        <v>1751</v>
      </c>
      <c r="B1745" t="s">
        <v>11586</v>
      </c>
      <c r="C1745" t="s">
        <v>3819</v>
      </c>
      <c r="D1745" t="s">
        <v>11947</v>
      </c>
      <c r="E1745" s="65">
        <f t="shared" si="108"/>
        <v>41809</v>
      </c>
      <c r="F1745">
        <f t="shared" si="109"/>
        <v>2014</v>
      </c>
      <c r="G1745">
        <f t="shared" si="110"/>
        <v>6</v>
      </c>
      <c r="H1745">
        <f t="shared" si="111"/>
        <v>4</v>
      </c>
      <c r="I1745" s="1" t="s">
        <v>15622</v>
      </c>
      <c r="J1745" s="1" t="s">
        <v>17051</v>
      </c>
      <c r="K1745" s="1" t="s">
        <v>17125</v>
      </c>
      <c r="L1745" s="1" t="s">
        <v>15623</v>
      </c>
      <c r="M1745" s="42">
        <v>0.75</v>
      </c>
      <c r="N1745" s="42">
        <v>0.43</v>
      </c>
      <c r="O1745" s="1" t="s">
        <v>15615</v>
      </c>
    </row>
    <row r="1746" spans="1:15" x14ac:dyDescent="0.25">
      <c r="A1746">
        <v>1752</v>
      </c>
      <c r="B1746" t="s">
        <v>10241</v>
      </c>
      <c r="C1746" t="s">
        <v>5138</v>
      </c>
      <c r="D1746" t="s">
        <v>11948</v>
      </c>
      <c r="E1746" s="65">
        <f t="shared" si="108"/>
        <v>41810</v>
      </c>
      <c r="F1746">
        <f t="shared" si="109"/>
        <v>2014</v>
      </c>
      <c r="G1746">
        <f t="shared" si="110"/>
        <v>6</v>
      </c>
      <c r="H1746">
        <f t="shared" si="111"/>
        <v>5</v>
      </c>
      <c r="I1746" s="1" t="s">
        <v>15622</v>
      </c>
      <c r="J1746" s="1" t="s">
        <v>17051</v>
      </c>
      <c r="K1746" s="1" t="s">
        <v>17125</v>
      </c>
      <c r="L1746" s="1" t="s">
        <v>15626</v>
      </c>
      <c r="M1746" s="42">
        <v>1</v>
      </c>
      <c r="N1746" s="42">
        <v>0.63</v>
      </c>
      <c r="O1746" s="1" t="s">
        <v>15615</v>
      </c>
    </row>
    <row r="1747" spans="1:15" x14ac:dyDescent="0.25">
      <c r="A1747">
        <v>1753</v>
      </c>
      <c r="B1747" t="s">
        <v>11535</v>
      </c>
      <c r="C1747" t="s">
        <v>3869</v>
      </c>
      <c r="D1747" t="s">
        <v>16740</v>
      </c>
      <c r="E1747" s="65">
        <f t="shared" si="108"/>
        <v>41811</v>
      </c>
      <c r="F1747">
        <f t="shared" si="109"/>
        <v>2014</v>
      </c>
      <c r="G1747">
        <f t="shared" si="110"/>
        <v>6</v>
      </c>
      <c r="H1747">
        <f t="shared" si="111"/>
        <v>6</v>
      </c>
      <c r="I1747" s="1" t="s">
        <v>15622</v>
      </c>
      <c r="J1747" s="1" t="s">
        <v>17051</v>
      </c>
      <c r="K1747" s="1" t="s">
        <v>17125</v>
      </c>
      <c r="L1747" s="1" t="s">
        <v>15624</v>
      </c>
      <c r="M1747" s="42">
        <v>0.96</v>
      </c>
      <c r="N1747" s="42">
        <v>0</v>
      </c>
      <c r="O1747" s="1" t="s">
        <v>15615</v>
      </c>
    </row>
    <row r="1748" spans="1:15" x14ac:dyDescent="0.25">
      <c r="A1748">
        <v>1754</v>
      </c>
      <c r="B1748" t="s">
        <v>11047</v>
      </c>
      <c r="C1748" t="s">
        <v>4350</v>
      </c>
      <c r="D1748" t="s">
        <v>16741</v>
      </c>
      <c r="E1748" s="65">
        <f t="shared" si="108"/>
        <v>41812</v>
      </c>
      <c r="F1748">
        <f t="shared" si="109"/>
        <v>2014</v>
      </c>
      <c r="G1748">
        <f t="shared" si="110"/>
        <v>6</v>
      </c>
      <c r="H1748">
        <f t="shared" si="111"/>
        <v>7</v>
      </c>
      <c r="I1748" s="1" t="s">
        <v>15622</v>
      </c>
      <c r="J1748" s="1" t="s">
        <v>17051</v>
      </c>
      <c r="K1748" s="1" t="s">
        <v>17125</v>
      </c>
      <c r="L1748" s="1" t="s">
        <v>15624</v>
      </c>
      <c r="M1748" s="42">
        <v>1</v>
      </c>
      <c r="N1748" s="42">
        <v>0.56999999999999995</v>
      </c>
      <c r="O1748" s="1" t="s">
        <v>15616</v>
      </c>
    </row>
    <row r="1749" spans="1:15" x14ac:dyDescent="0.25">
      <c r="A1749">
        <v>1755</v>
      </c>
      <c r="B1749" t="s">
        <v>7894</v>
      </c>
      <c r="C1749" t="s">
        <v>7434</v>
      </c>
      <c r="D1749" t="s">
        <v>16742</v>
      </c>
      <c r="E1749" s="65">
        <f t="shared" si="108"/>
        <v>41813</v>
      </c>
      <c r="F1749">
        <f t="shared" si="109"/>
        <v>2014</v>
      </c>
      <c r="G1749">
        <f t="shared" si="110"/>
        <v>6</v>
      </c>
      <c r="H1749">
        <f t="shared" si="111"/>
        <v>1</v>
      </c>
      <c r="I1749" s="1" t="s">
        <v>15622</v>
      </c>
      <c r="J1749" s="1" t="s">
        <v>17051</v>
      </c>
      <c r="K1749" s="1" t="s">
        <v>17125</v>
      </c>
      <c r="L1749" s="1" t="s">
        <v>15623</v>
      </c>
      <c r="M1749" s="42">
        <v>0.5</v>
      </c>
      <c r="N1749" s="42">
        <v>0.88</v>
      </c>
      <c r="O1749" s="1" t="s">
        <v>15615</v>
      </c>
    </row>
    <row r="1750" spans="1:15" x14ac:dyDescent="0.25">
      <c r="A1750">
        <v>1756</v>
      </c>
      <c r="B1750" t="s">
        <v>11137</v>
      </c>
      <c r="C1750" t="s">
        <v>4263</v>
      </c>
      <c r="D1750" t="s">
        <v>16742</v>
      </c>
      <c r="E1750" s="65">
        <f t="shared" si="108"/>
        <v>41813</v>
      </c>
      <c r="F1750">
        <f t="shared" si="109"/>
        <v>2014</v>
      </c>
      <c r="G1750">
        <f t="shared" si="110"/>
        <v>6</v>
      </c>
      <c r="H1750">
        <f t="shared" si="111"/>
        <v>1</v>
      </c>
      <c r="I1750" s="1" t="s">
        <v>15622</v>
      </c>
      <c r="J1750" s="1" t="s">
        <v>17051</v>
      </c>
      <c r="K1750" s="1" t="s">
        <v>17125</v>
      </c>
      <c r="L1750" s="1" t="s">
        <v>15626</v>
      </c>
      <c r="M1750" s="42">
        <v>1</v>
      </c>
      <c r="N1750" s="42">
        <v>1</v>
      </c>
      <c r="O1750" s="1" t="s">
        <v>15615</v>
      </c>
    </row>
    <row r="1751" spans="1:15" x14ac:dyDescent="0.25">
      <c r="A1751">
        <v>1757</v>
      </c>
      <c r="B1751" t="s">
        <v>11121</v>
      </c>
      <c r="C1751" t="s">
        <v>3591</v>
      </c>
      <c r="D1751" t="s">
        <v>16743</v>
      </c>
      <c r="E1751" s="65">
        <f t="shared" si="108"/>
        <v>41814</v>
      </c>
      <c r="F1751">
        <f t="shared" si="109"/>
        <v>2014</v>
      </c>
      <c r="G1751">
        <f t="shared" si="110"/>
        <v>6</v>
      </c>
      <c r="H1751">
        <f t="shared" si="111"/>
        <v>2</v>
      </c>
      <c r="I1751" s="1" t="s">
        <v>15802</v>
      </c>
      <c r="J1751" s="1" t="s">
        <v>17073</v>
      </c>
      <c r="K1751" s="1" t="s">
        <v>17125</v>
      </c>
      <c r="L1751" s="1" t="s">
        <v>15624</v>
      </c>
      <c r="M1751" s="42">
        <v>1</v>
      </c>
      <c r="N1751" s="42">
        <v>0.94</v>
      </c>
      <c r="O1751" s="1" t="s">
        <v>15615</v>
      </c>
    </row>
    <row r="1752" spans="1:15" x14ac:dyDescent="0.25">
      <c r="A1752">
        <v>1758</v>
      </c>
      <c r="B1752" t="s">
        <v>9925</v>
      </c>
      <c r="C1752" t="s">
        <v>5446</v>
      </c>
      <c r="D1752" t="s">
        <v>16744</v>
      </c>
      <c r="E1752" s="65">
        <f t="shared" si="108"/>
        <v>41815</v>
      </c>
      <c r="F1752">
        <f t="shared" si="109"/>
        <v>2014</v>
      </c>
      <c r="G1752">
        <f t="shared" si="110"/>
        <v>6</v>
      </c>
      <c r="H1752">
        <f t="shared" si="111"/>
        <v>3</v>
      </c>
      <c r="I1752" s="1" t="s">
        <v>15622</v>
      </c>
      <c r="J1752" s="1" t="s">
        <v>17051</v>
      </c>
      <c r="K1752" s="1" t="s">
        <v>17125</v>
      </c>
      <c r="L1752" s="1" t="s">
        <v>15626</v>
      </c>
      <c r="M1752" s="42">
        <v>1</v>
      </c>
      <c r="N1752" s="42">
        <v>0.9</v>
      </c>
      <c r="O1752" s="1" t="s">
        <v>15615</v>
      </c>
    </row>
    <row r="1753" spans="1:15" x14ac:dyDescent="0.25">
      <c r="A1753">
        <v>1759</v>
      </c>
      <c r="B1753" t="s">
        <v>8895</v>
      </c>
      <c r="C1753" t="s">
        <v>6457</v>
      </c>
      <c r="D1753" t="s">
        <v>16745</v>
      </c>
      <c r="E1753" s="65">
        <f t="shared" si="108"/>
        <v>41816</v>
      </c>
      <c r="F1753">
        <f t="shared" si="109"/>
        <v>2014</v>
      </c>
      <c r="G1753">
        <f t="shared" si="110"/>
        <v>6</v>
      </c>
      <c r="H1753">
        <f t="shared" si="111"/>
        <v>4</v>
      </c>
      <c r="I1753" s="1" t="s">
        <v>15622</v>
      </c>
      <c r="J1753" s="1" t="s">
        <v>17051</v>
      </c>
      <c r="K1753" s="1" t="s">
        <v>17125</v>
      </c>
      <c r="L1753" s="1" t="s">
        <v>15626</v>
      </c>
      <c r="M1753" s="42">
        <v>1</v>
      </c>
      <c r="N1753" s="42">
        <v>1</v>
      </c>
      <c r="O1753" s="1" t="s">
        <v>15616</v>
      </c>
    </row>
    <row r="1754" spans="1:15" x14ac:dyDescent="0.25">
      <c r="A1754">
        <v>1760</v>
      </c>
      <c r="B1754" t="s">
        <v>11636</v>
      </c>
      <c r="C1754" t="s">
        <v>3769</v>
      </c>
      <c r="D1754" t="s">
        <v>16745</v>
      </c>
      <c r="E1754" s="65">
        <f t="shared" si="108"/>
        <v>41816</v>
      </c>
      <c r="F1754">
        <f t="shared" si="109"/>
        <v>2014</v>
      </c>
      <c r="G1754">
        <f t="shared" si="110"/>
        <v>6</v>
      </c>
      <c r="H1754">
        <f t="shared" si="111"/>
        <v>4</v>
      </c>
      <c r="I1754" s="1" t="s">
        <v>15622</v>
      </c>
      <c r="J1754" s="1" t="s">
        <v>17051</v>
      </c>
      <c r="K1754" s="1" t="s">
        <v>17125</v>
      </c>
      <c r="L1754" s="1" t="s">
        <v>15626</v>
      </c>
      <c r="M1754" s="42">
        <v>1</v>
      </c>
      <c r="N1754" s="42">
        <v>0</v>
      </c>
      <c r="O1754" s="1" t="s">
        <v>15615</v>
      </c>
    </row>
    <row r="1755" spans="1:15" x14ac:dyDescent="0.25">
      <c r="A1755">
        <v>1761</v>
      </c>
      <c r="B1755" t="s">
        <v>9579</v>
      </c>
      <c r="C1755" t="s">
        <v>5782</v>
      </c>
      <c r="D1755" t="s">
        <v>16745</v>
      </c>
      <c r="E1755" s="65">
        <f t="shared" si="108"/>
        <v>41816</v>
      </c>
      <c r="F1755">
        <f t="shared" si="109"/>
        <v>2014</v>
      </c>
      <c r="G1755">
        <f t="shared" si="110"/>
        <v>6</v>
      </c>
      <c r="H1755">
        <f t="shared" si="111"/>
        <v>4</v>
      </c>
      <c r="I1755" s="1" t="s">
        <v>15622</v>
      </c>
      <c r="J1755" s="1" t="s">
        <v>17051</v>
      </c>
      <c r="K1755" s="1" t="s">
        <v>17125</v>
      </c>
      <c r="L1755" s="1" t="s">
        <v>15623</v>
      </c>
      <c r="M1755" s="42">
        <v>0.86</v>
      </c>
      <c r="N1755" s="42">
        <v>1</v>
      </c>
      <c r="O1755" s="1" t="s">
        <v>15615</v>
      </c>
    </row>
    <row r="1756" spans="1:15" x14ac:dyDescent="0.25">
      <c r="A1756">
        <v>1762</v>
      </c>
      <c r="B1756" t="s">
        <v>7782</v>
      </c>
      <c r="C1756" t="s">
        <v>7540</v>
      </c>
      <c r="D1756" t="s">
        <v>16746</v>
      </c>
      <c r="E1756" s="65">
        <f t="shared" si="108"/>
        <v>41818</v>
      </c>
      <c r="F1756">
        <f t="shared" si="109"/>
        <v>2014</v>
      </c>
      <c r="G1756">
        <f t="shared" si="110"/>
        <v>6</v>
      </c>
      <c r="H1756">
        <f t="shared" si="111"/>
        <v>6</v>
      </c>
      <c r="I1756" s="1" t="s">
        <v>15625</v>
      </c>
      <c r="J1756" s="1" t="s">
        <v>17051</v>
      </c>
      <c r="K1756" s="1" t="s">
        <v>17125</v>
      </c>
      <c r="L1756" s="1" t="s">
        <v>15626</v>
      </c>
      <c r="M1756" s="42">
        <v>1</v>
      </c>
      <c r="N1756" s="42">
        <v>1</v>
      </c>
      <c r="O1756" s="1" t="s">
        <v>15616</v>
      </c>
    </row>
    <row r="1757" spans="1:15" x14ac:dyDescent="0.25">
      <c r="A1757">
        <v>1763</v>
      </c>
      <c r="B1757" t="s">
        <v>11077</v>
      </c>
      <c r="C1757" t="s">
        <v>4320</v>
      </c>
      <c r="D1757" t="s">
        <v>16747</v>
      </c>
      <c r="E1757" s="65">
        <f t="shared" si="108"/>
        <v>41819</v>
      </c>
      <c r="F1757">
        <f t="shared" si="109"/>
        <v>2014</v>
      </c>
      <c r="G1757">
        <f t="shared" si="110"/>
        <v>6</v>
      </c>
      <c r="H1757">
        <f t="shared" si="111"/>
        <v>7</v>
      </c>
      <c r="I1757" s="1" t="s">
        <v>15622</v>
      </c>
      <c r="J1757" s="1" t="s">
        <v>17051</v>
      </c>
      <c r="K1757" s="1" t="s">
        <v>17125</v>
      </c>
      <c r="L1757" s="1" t="s">
        <v>15626</v>
      </c>
      <c r="M1757" s="42">
        <v>1</v>
      </c>
      <c r="N1757" s="42">
        <v>0.85</v>
      </c>
      <c r="O1757" s="1" t="s">
        <v>15616</v>
      </c>
    </row>
    <row r="1758" spans="1:15" x14ac:dyDescent="0.25">
      <c r="A1758">
        <v>1764</v>
      </c>
      <c r="B1758" t="s">
        <v>10400</v>
      </c>
      <c r="C1758" t="s">
        <v>4979</v>
      </c>
      <c r="D1758" t="s">
        <v>16747</v>
      </c>
      <c r="E1758" s="65">
        <f t="shared" si="108"/>
        <v>41819</v>
      </c>
      <c r="F1758">
        <f t="shared" si="109"/>
        <v>2014</v>
      </c>
      <c r="G1758">
        <f t="shared" si="110"/>
        <v>6</v>
      </c>
      <c r="H1758">
        <f t="shared" si="111"/>
        <v>7</v>
      </c>
      <c r="I1758" s="1" t="s">
        <v>15622</v>
      </c>
      <c r="J1758" s="1" t="s">
        <v>17051</v>
      </c>
      <c r="K1758" s="1" t="s">
        <v>17125</v>
      </c>
      <c r="L1758" s="1" t="s">
        <v>15623</v>
      </c>
      <c r="M1758" s="42">
        <v>1</v>
      </c>
      <c r="N1758" s="42">
        <v>1</v>
      </c>
      <c r="O1758" s="1" t="s">
        <v>15616</v>
      </c>
    </row>
    <row r="1759" spans="1:15" x14ac:dyDescent="0.25">
      <c r="A1759">
        <v>1765</v>
      </c>
      <c r="B1759" t="s">
        <v>9075</v>
      </c>
      <c r="C1759" t="s">
        <v>6278</v>
      </c>
      <c r="D1759" t="s">
        <v>16747</v>
      </c>
      <c r="E1759" s="65">
        <f t="shared" si="108"/>
        <v>41819</v>
      </c>
      <c r="F1759">
        <f t="shared" si="109"/>
        <v>2014</v>
      </c>
      <c r="G1759">
        <f t="shared" si="110"/>
        <v>6</v>
      </c>
      <c r="H1759">
        <f t="shared" si="111"/>
        <v>7</v>
      </c>
      <c r="I1759" s="1" t="s">
        <v>15622</v>
      </c>
      <c r="J1759" s="1" t="s">
        <v>17051</v>
      </c>
      <c r="K1759" s="1" t="s">
        <v>17125</v>
      </c>
      <c r="L1759" s="1" t="s">
        <v>15628</v>
      </c>
      <c r="M1759" s="42">
        <v>0</v>
      </c>
      <c r="N1759" s="42">
        <v>0.85</v>
      </c>
      <c r="O1759" s="1" t="s">
        <v>15615</v>
      </c>
    </row>
    <row r="1760" spans="1:15" x14ac:dyDescent="0.25">
      <c r="A1760">
        <v>1766</v>
      </c>
      <c r="B1760" t="s">
        <v>9076</v>
      </c>
      <c r="C1760" t="s">
        <v>6277</v>
      </c>
      <c r="D1760" t="s">
        <v>11949</v>
      </c>
      <c r="E1760" s="65">
        <f t="shared" si="108"/>
        <v>41820</v>
      </c>
      <c r="F1760">
        <f t="shared" si="109"/>
        <v>2014</v>
      </c>
      <c r="G1760">
        <f t="shared" si="110"/>
        <v>6</v>
      </c>
      <c r="H1760">
        <f t="shared" si="111"/>
        <v>1</v>
      </c>
      <c r="I1760" s="1" t="s">
        <v>15622</v>
      </c>
      <c r="J1760" s="1" t="s">
        <v>17051</v>
      </c>
      <c r="K1760" s="1" t="s">
        <v>17125</v>
      </c>
      <c r="L1760" s="1" t="s">
        <v>15624</v>
      </c>
      <c r="M1760" s="42">
        <v>1</v>
      </c>
      <c r="N1760" s="42">
        <v>0.63</v>
      </c>
      <c r="O1760" s="1" t="s">
        <v>15615</v>
      </c>
    </row>
    <row r="1761" spans="1:15" x14ac:dyDescent="0.25">
      <c r="A1761">
        <v>1767</v>
      </c>
      <c r="B1761" t="s">
        <v>9786</v>
      </c>
      <c r="C1761" t="s">
        <v>5583</v>
      </c>
      <c r="D1761" t="s">
        <v>11949</v>
      </c>
      <c r="E1761" s="65">
        <f t="shared" si="108"/>
        <v>41820</v>
      </c>
      <c r="F1761">
        <f t="shared" si="109"/>
        <v>2014</v>
      </c>
      <c r="G1761">
        <f t="shared" si="110"/>
        <v>6</v>
      </c>
      <c r="H1761">
        <f t="shared" si="111"/>
        <v>1</v>
      </c>
      <c r="I1761" s="1" t="s">
        <v>15622</v>
      </c>
      <c r="J1761" s="1" t="s">
        <v>17051</v>
      </c>
      <c r="K1761" s="1" t="s">
        <v>17125</v>
      </c>
      <c r="L1761" s="1" t="s">
        <v>15626</v>
      </c>
      <c r="M1761" s="42">
        <v>1</v>
      </c>
      <c r="N1761" s="42">
        <v>1</v>
      </c>
      <c r="O1761" s="1" t="s">
        <v>15615</v>
      </c>
    </row>
    <row r="1762" spans="1:15" x14ac:dyDescent="0.25">
      <c r="A1762">
        <v>1768</v>
      </c>
      <c r="B1762" t="s">
        <v>9012</v>
      </c>
      <c r="C1762" t="s">
        <v>6342</v>
      </c>
      <c r="D1762" t="s">
        <v>16748</v>
      </c>
      <c r="E1762" s="65">
        <f t="shared" si="108"/>
        <v>41821</v>
      </c>
      <c r="F1762">
        <f t="shared" si="109"/>
        <v>2014</v>
      </c>
      <c r="G1762">
        <f t="shared" si="110"/>
        <v>7</v>
      </c>
      <c r="H1762">
        <f t="shared" si="111"/>
        <v>2</v>
      </c>
      <c r="I1762" s="1" t="s">
        <v>15622</v>
      </c>
      <c r="J1762" s="1" t="s">
        <v>17051</v>
      </c>
      <c r="K1762" s="1" t="s">
        <v>17125</v>
      </c>
      <c r="L1762" s="1" t="s">
        <v>15623</v>
      </c>
      <c r="M1762" s="42">
        <v>1</v>
      </c>
      <c r="N1762" s="42">
        <v>0.52</v>
      </c>
      <c r="O1762" s="1" t="s">
        <v>15616</v>
      </c>
    </row>
    <row r="1763" spans="1:15" x14ac:dyDescent="0.25">
      <c r="A1763">
        <v>1769</v>
      </c>
      <c r="B1763" t="s">
        <v>11011</v>
      </c>
      <c r="C1763" t="s">
        <v>4386</v>
      </c>
      <c r="D1763" t="s">
        <v>16748</v>
      </c>
      <c r="E1763" s="65">
        <f t="shared" si="108"/>
        <v>41821</v>
      </c>
      <c r="F1763">
        <f t="shared" si="109"/>
        <v>2014</v>
      </c>
      <c r="G1763">
        <f t="shared" si="110"/>
        <v>7</v>
      </c>
      <c r="H1763">
        <f t="shared" si="111"/>
        <v>2</v>
      </c>
      <c r="I1763" s="1" t="s">
        <v>15622</v>
      </c>
      <c r="J1763" s="1" t="s">
        <v>17051</v>
      </c>
      <c r="K1763" s="1" t="s">
        <v>17125</v>
      </c>
      <c r="L1763" s="1" t="s">
        <v>15624</v>
      </c>
      <c r="M1763" s="42">
        <v>1</v>
      </c>
      <c r="N1763" s="42">
        <v>0.53</v>
      </c>
      <c r="O1763" s="1" t="s">
        <v>15616</v>
      </c>
    </row>
    <row r="1764" spans="1:15" x14ac:dyDescent="0.25">
      <c r="A1764">
        <v>1770</v>
      </c>
      <c r="B1764" t="s">
        <v>9010</v>
      </c>
      <c r="C1764" t="s">
        <v>6344</v>
      </c>
      <c r="D1764" t="s">
        <v>16749</v>
      </c>
      <c r="E1764" s="65">
        <f t="shared" si="108"/>
        <v>41822</v>
      </c>
      <c r="F1764">
        <f t="shared" si="109"/>
        <v>2014</v>
      </c>
      <c r="G1764">
        <f t="shared" si="110"/>
        <v>7</v>
      </c>
      <c r="H1764">
        <f t="shared" si="111"/>
        <v>3</v>
      </c>
      <c r="I1764" s="1" t="s">
        <v>15622</v>
      </c>
      <c r="J1764" s="1" t="s">
        <v>17051</v>
      </c>
      <c r="K1764" s="1" t="s">
        <v>17125</v>
      </c>
      <c r="L1764" s="1" t="s">
        <v>15626</v>
      </c>
      <c r="M1764" s="42">
        <v>1</v>
      </c>
      <c r="N1764" s="42">
        <v>0.86</v>
      </c>
      <c r="O1764" s="1" t="s">
        <v>15615</v>
      </c>
    </row>
    <row r="1765" spans="1:15" x14ac:dyDescent="0.25">
      <c r="A1765">
        <v>1771</v>
      </c>
      <c r="B1765" t="s">
        <v>10683</v>
      </c>
      <c r="C1765" t="s">
        <v>4703</v>
      </c>
      <c r="D1765" t="s">
        <v>16750</v>
      </c>
      <c r="E1765" s="65">
        <f t="shared" si="108"/>
        <v>41823</v>
      </c>
      <c r="F1765">
        <f t="shared" si="109"/>
        <v>2014</v>
      </c>
      <c r="G1765">
        <f t="shared" si="110"/>
        <v>7</v>
      </c>
      <c r="H1765">
        <f t="shared" si="111"/>
        <v>4</v>
      </c>
      <c r="I1765" s="1" t="s">
        <v>15622</v>
      </c>
      <c r="J1765" s="1" t="s">
        <v>17051</v>
      </c>
      <c r="K1765" s="1" t="s">
        <v>17125</v>
      </c>
      <c r="L1765" s="1" t="s">
        <v>15626</v>
      </c>
      <c r="M1765" s="42">
        <v>1</v>
      </c>
      <c r="N1765" s="42">
        <v>1</v>
      </c>
      <c r="O1765" s="1" t="s">
        <v>15615</v>
      </c>
    </row>
    <row r="1766" spans="1:15" x14ac:dyDescent="0.25">
      <c r="A1766">
        <v>1772</v>
      </c>
      <c r="B1766" t="s">
        <v>7934</v>
      </c>
      <c r="C1766" t="s">
        <v>7396</v>
      </c>
      <c r="D1766" t="s">
        <v>16750</v>
      </c>
      <c r="E1766" s="65">
        <f t="shared" si="108"/>
        <v>41823</v>
      </c>
      <c r="F1766">
        <f t="shared" si="109"/>
        <v>2014</v>
      </c>
      <c r="G1766">
        <f t="shared" si="110"/>
        <v>7</v>
      </c>
      <c r="H1766">
        <f t="shared" si="111"/>
        <v>4</v>
      </c>
      <c r="I1766" s="1" t="s">
        <v>15645</v>
      </c>
      <c r="J1766" s="1" t="s">
        <v>17076</v>
      </c>
      <c r="K1766" s="1" t="s">
        <v>17125</v>
      </c>
      <c r="L1766" s="1" t="s">
        <v>15624</v>
      </c>
      <c r="M1766" s="42">
        <v>1</v>
      </c>
      <c r="N1766" s="42">
        <v>0.73</v>
      </c>
      <c r="O1766" s="1" t="s">
        <v>15615</v>
      </c>
    </row>
    <row r="1767" spans="1:15" x14ac:dyDescent="0.25">
      <c r="A1767">
        <v>1773</v>
      </c>
      <c r="B1767" t="s">
        <v>10507</v>
      </c>
      <c r="C1767" t="s">
        <v>4876</v>
      </c>
      <c r="D1767" t="s">
        <v>16750</v>
      </c>
      <c r="E1767" s="65">
        <f t="shared" si="108"/>
        <v>41823</v>
      </c>
      <c r="F1767">
        <f t="shared" si="109"/>
        <v>2014</v>
      </c>
      <c r="G1767">
        <f t="shared" si="110"/>
        <v>7</v>
      </c>
      <c r="H1767">
        <f t="shared" si="111"/>
        <v>4</v>
      </c>
      <c r="I1767" s="1" t="s">
        <v>15622</v>
      </c>
      <c r="J1767" s="1" t="s">
        <v>17051</v>
      </c>
      <c r="K1767" s="1" t="s">
        <v>17125</v>
      </c>
      <c r="L1767" s="1" t="s">
        <v>15626</v>
      </c>
      <c r="M1767" s="42">
        <v>1</v>
      </c>
      <c r="N1767" s="42">
        <v>0.92</v>
      </c>
      <c r="O1767" s="1" t="s">
        <v>15615</v>
      </c>
    </row>
    <row r="1768" spans="1:15" x14ac:dyDescent="0.25">
      <c r="A1768">
        <v>1774</v>
      </c>
      <c r="B1768" t="s">
        <v>10509</v>
      </c>
      <c r="C1768" t="s">
        <v>4874</v>
      </c>
      <c r="D1768" t="s">
        <v>16750</v>
      </c>
      <c r="E1768" s="65">
        <f t="shared" si="108"/>
        <v>41823</v>
      </c>
      <c r="F1768">
        <f t="shared" si="109"/>
        <v>2014</v>
      </c>
      <c r="G1768">
        <f t="shared" si="110"/>
        <v>7</v>
      </c>
      <c r="H1768">
        <f t="shared" si="111"/>
        <v>4</v>
      </c>
      <c r="I1768" s="1" t="s">
        <v>15622</v>
      </c>
      <c r="J1768" s="1" t="s">
        <v>17051</v>
      </c>
      <c r="K1768" s="1" t="s">
        <v>17125</v>
      </c>
      <c r="L1768" s="1" t="s">
        <v>15626</v>
      </c>
      <c r="M1768" s="42">
        <v>1</v>
      </c>
      <c r="N1768" s="42">
        <v>0.93</v>
      </c>
      <c r="O1768" s="1" t="s">
        <v>15616</v>
      </c>
    </row>
    <row r="1769" spans="1:15" x14ac:dyDescent="0.25">
      <c r="A1769">
        <v>1775</v>
      </c>
      <c r="B1769" t="s">
        <v>11006</v>
      </c>
      <c r="C1769" t="s">
        <v>4391</v>
      </c>
      <c r="D1769" t="s">
        <v>16750</v>
      </c>
      <c r="E1769" s="65">
        <f t="shared" si="108"/>
        <v>41823</v>
      </c>
      <c r="F1769">
        <f t="shared" si="109"/>
        <v>2014</v>
      </c>
      <c r="G1769">
        <f t="shared" si="110"/>
        <v>7</v>
      </c>
      <c r="H1769">
        <f t="shared" si="111"/>
        <v>4</v>
      </c>
      <c r="I1769" s="1" t="s">
        <v>15622</v>
      </c>
      <c r="J1769" s="1" t="s">
        <v>17051</v>
      </c>
      <c r="K1769" s="1" t="s">
        <v>17125</v>
      </c>
      <c r="L1769" s="1" t="s">
        <v>15624</v>
      </c>
      <c r="M1769" s="42">
        <v>1</v>
      </c>
      <c r="N1769" s="42">
        <v>0.79</v>
      </c>
      <c r="O1769" s="1" t="s">
        <v>15616</v>
      </c>
    </row>
    <row r="1770" spans="1:15" x14ac:dyDescent="0.25">
      <c r="A1770">
        <v>1776</v>
      </c>
      <c r="B1770" t="s">
        <v>11141</v>
      </c>
      <c r="C1770" t="s">
        <v>4259</v>
      </c>
      <c r="D1770" t="s">
        <v>11950</v>
      </c>
      <c r="E1770" s="65">
        <f t="shared" si="108"/>
        <v>41824</v>
      </c>
      <c r="F1770">
        <f t="shared" si="109"/>
        <v>2014</v>
      </c>
      <c r="G1770">
        <f t="shared" si="110"/>
        <v>7</v>
      </c>
      <c r="H1770">
        <f t="shared" si="111"/>
        <v>5</v>
      </c>
      <c r="I1770" s="1" t="s">
        <v>15622</v>
      </c>
      <c r="J1770" s="1" t="s">
        <v>17051</v>
      </c>
      <c r="K1770" s="1" t="s">
        <v>17125</v>
      </c>
      <c r="L1770" s="1" t="s">
        <v>15626</v>
      </c>
      <c r="M1770" s="42">
        <v>1</v>
      </c>
      <c r="N1770" s="42">
        <v>1</v>
      </c>
      <c r="O1770" s="1" t="s">
        <v>15616</v>
      </c>
    </row>
    <row r="1771" spans="1:15" x14ac:dyDescent="0.25">
      <c r="A1771">
        <v>1777</v>
      </c>
      <c r="B1771" t="s">
        <v>8028</v>
      </c>
      <c r="C1771" t="s">
        <v>7303</v>
      </c>
      <c r="D1771" t="s">
        <v>11950</v>
      </c>
      <c r="E1771" s="65">
        <f t="shared" si="108"/>
        <v>41824</v>
      </c>
      <c r="F1771">
        <f t="shared" si="109"/>
        <v>2014</v>
      </c>
      <c r="G1771">
        <f t="shared" si="110"/>
        <v>7</v>
      </c>
      <c r="H1771">
        <f t="shared" si="111"/>
        <v>5</v>
      </c>
      <c r="I1771" s="1" t="s">
        <v>15654</v>
      </c>
      <c r="J1771" s="1" t="s">
        <v>17064</v>
      </c>
      <c r="K1771" s="1" t="s">
        <v>17129</v>
      </c>
      <c r="L1771" s="1" t="s">
        <v>15623</v>
      </c>
      <c r="M1771" s="42">
        <v>0.92</v>
      </c>
      <c r="N1771" s="42">
        <v>0.67</v>
      </c>
      <c r="O1771" s="1" t="s">
        <v>15615</v>
      </c>
    </row>
    <row r="1772" spans="1:15" x14ac:dyDescent="0.25">
      <c r="A1772">
        <v>1778</v>
      </c>
      <c r="B1772" t="s">
        <v>10144</v>
      </c>
      <c r="C1772" t="s">
        <v>5234</v>
      </c>
      <c r="D1772" t="s">
        <v>16751</v>
      </c>
      <c r="E1772" s="65">
        <f t="shared" si="108"/>
        <v>41825</v>
      </c>
      <c r="F1772">
        <f t="shared" si="109"/>
        <v>2014</v>
      </c>
      <c r="G1772">
        <f t="shared" si="110"/>
        <v>7</v>
      </c>
      <c r="H1772">
        <f t="shared" si="111"/>
        <v>6</v>
      </c>
      <c r="I1772" s="1" t="s">
        <v>15649</v>
      </c>
      <c r="J1772" s="1" t="s">
        <v>17071</v>
      </c>
      <c r="K1772" s="1" t="s">
        <v>17132</v>
      </c>
      <c r="L1772" s="1" t="s">
        <v>15623</v>
      </c>
      <c r="M1772" s="42">
        <v>1</v>
      </c>
      <c r="N1772" s="42">
        <v>0.72</v>
      </c>
      <c r="O1772" s="1" t="s">
        <v>15615</v>
      </c>
    </row>
    <row r="1773" spans="1:15" x14ac:dyDescent="0.25">
      <c r="A1773">
        <v>1779</v>
      </c>
      <c r="B1773" t="s">
        <v>8653</v>
      </c>
      <c r="C1773" t="s">
        <v>6695</v>
      </c>
      <c r="D1773" t="s">
        <v>16752</v>
      </c>
      <c r="E1773" s="65">
        <f t="shared" si="108"/>
        <v>41826</v>
      </c>
      <c r="F1773">
        <f t="shared" si="109"/>
        <v>2014</v>
      </c>
      <c r="G1773">
        <f t="shared" si="110"/>
        <v>7</v>
      </c>
      <c r="H1773">
        <f t="shared" si="111"/>
        <v>7</v>
      </c>
      <c r="I1773" s="1" t="s">
        <v>15622</v>
      </c>
      <c r="J1773" s="1" t="s">
        <v>17051</v>
      </c>
      <c r="K1773" s="1" t="s">
        <v>17125</v>
      </c>
      <c r="L1773" s="1" t="s">
        <v>15626</v>
      </c>
      <c r="M1773" s="42">
        <v>1</v>
      </c>
      <c r="N1773" s="42">
        <v>0.47</v>
      </c>
      <c r="O1773" s="1" t="s">
        <v>15615</v>
      </c>
    </row>
    <row r="1774" spans="1:15" x14ac:dyDescent="0.25">
      <c r="A1774">
        <v>1780</v>
      </c>
      <c r="B1774" t="s">
        <v>9110</v>
      </c>
      <c r="C1774" t="s">
        <v>6243</v>
      </c>
      <c r="D1774" t="s">
        <v>16753</v>
      </c>
      <c r="E1774" s="65">
        <f t="shared" si="108"/>
        <v>41827</v>
      </c>
      <c r="F1774">
        <f t="shared" si="109"/>
        <v>2014</v>
      </c>
      <c r="G1774">
        <f t="shared" si="110"/>
        <v>7</v>
      </c>
      <c r="H1774">
        <f t="shared" si="111"/>
        <v>1</v>
      </c>
      <c r="I1774" s="1" t="s">
        <v>15622</v>
      </c>
      <c r="J1774" s="1" t="s">
        <v>17051</v>
      </c>
      <c r="K1774" s="1" t="s">
        <v>17125</v>
      </c>
      <c r="L1774" s="1" t="s">
        <v>15626</v>
      </c>
      <c r="M1774" s="42">
        <v>1</v>
      </c>
      <c r="N1774" s="42">
        <v>0.89</v>
      </c>
      <c r="O1774" s="1" t="s">
        <v>15615</v>
      </c>
    </row>
    <row r="1775" spans="1:15" x14ac:dyDescent="0.25">
      <c r="A1775">
        <v>1781</v>
      </c>
      <c r="B1775" t="s">
        <v>8215</v>
      </c>
      <c r="C1775" t="s">
        <v>7120</v>
      </c>
      <c r="D1775" t="s">
        <v>11951</v>
      </c>
      <c r="E1775" s="65">
        <f t="shared" si="108"/>
        <v>41828</v>
      </c>
      <c r="F1775">
        <f t="shared" si="109"/>
        <v>2014</v>
      </c>
      <c r="G1775">
        <f t="shared" si="110"/>
        <v>7</v>
      </c>
      <c r="H1775">
        <f t="shared" si="111"/>
        <v>2</v>
      </c>
      <c r="I1775" s="1" t="s">
        <v>15622</v>
      </c>
      <c r="J1775" s="1" t="s">
        <v>17051</v>
      </c>
      <c r="K1775" s="1" t="s">
        <v>17125</v>
      </c>
      <c r="L1775" s="1" t="s">
        <v>15624</v>
      </c>
      <c r="M1775" s="42">
        <v>0.8</v>
      </c>
      <c r="N1775" s="42">
        <v>1</v>
      </c>
      <c r="O1775" s="1" t="s">
        <v>15615</v>
      </c>
    </row>
    <row r="1776" spans="1:15" x14ac:dyDescent="0.25">
      <c r="A1776">
        <v>1782</v>
      </c>
      <c r="B1776" t="s">
        <v>8664</v>
      </c>
      <c r="C1776" t="s">
        <v>6684</v>
      </c>
      <c r="D1776" t="s">
        <v>11951</v>
      </c>
      <c r="E1776" s="65">
        <f t="shared" si="108"/>
        <v>41828</v>
      </c>
      <c r="F1776">
        <f t="shared" si="109"/>
        <v>2014</v>
      </c>
      <c r="G1776">
        <f t="shared" si="110"/>
        <v>7</v>
      </c>
      <c r="H1776">
        <f t="shared" si="111"/>
        <v>2</v>
      </c>
      <c r="I1776" s="1" t="s">
        <v>15622</v>
      </c>
      <c r="J1776" s="1" t="s">
        <v>17051</v>
      </c>
      <c r="K1776" s="1" t="s">
        <v>17125</v>
      </c>
      <c r="L1776" s="1" t="s">
        <v>15626</v>
      </c>
      <c r="M1776" s="42">
        <v>1</v>
      </c>
      <c r="N1776" s="42">
        <v>0.6</v>
      </c>
      <c r="O1776" s="1" t="s">
        <v>15615</v>
      </c>
    </row>
    <row r="1777" spans="1:15" x14ac:dyDescent="0.25">
      <c r="A1777">
        <v>1783</v>
      </c>
      <c r="B1777" t="s">
        <v>8490</v>
      </c>
      <c r="C1777" t="s">
        <v>6854</v>
      </c>
      <c r="D1777" t="s">
        <v>11951</v>
      </c>
      <c r="E1777" s="65">
        <f t="shared" si="108"/>
        <v>41828</v>
      </c>
      <c r="F1777">
        <f t="shared" si="109"/>
        <v>2014</v>
      </c>
      <c r="G1777">
        <f t="shared" si="110"/>
        <v>7</v>
      </c>
      <c r="H1777">
        <f t="shared" si="111"/>
        <v>2</v>
      </c>
      <c r="I1777" s="1" t="s">
        <v>15622</v>
      </c>
      <c r="J1777" s="1" t="s">
        <v>17051</v>
      </c>
      <c r="K1777" s="1" t="s">
        <v>17125</v>
      </c>
      <c r="L1777" s="1" t="s">
        <v>15626</v>
      </c>
      <c r="M1777" s="42">
        <v>1</v>
      </c>
      <c r="N1777" s="42">
        <v>0.97</v>
      </c>
      <c r="O1777" s="1" t="s">
        <v>15616</v>
      </c>
    </row>
    <row r="1778" spans="1:15" x14ac:dyDescent="0.25">
      <c r="A1778">
        <v>1784</v>
      </c>
      <c r="B1778" t="s">
        <v>11058</v>
      </c>
      <c r="C1778" t="s">
        <v>4339</v>
      </c>
      <c r="D1778" t="s">
        <v>11952</v>
      </c>
      <c r="E1778" s="65">
        <f t="shared" si="108"/>
        <v>41830</v>
      </c>
      <c r="F1778">
        <f t="shared" si="109"/>
        <v>2014</v>
      </c>
      <c r="G1778">
        <f t="shared" si="110"/>
        <v>7</v>
      </c>
      <c r="H1778">
        <f t="shared" si="111"/>
        <v>4</v>
      </c>
      <c r="I1778" s="1" t="s">
        <v>15622</v>
      </c>
      <c r="J1778" s="1" t="s">
        <v>17051</v>
      </c>
      <c r="K1778" s="1" t="s">
        <v>17125</v>
      </c>
      <c r="L1778" s="1" t="s">
        <v>15624</v>
      </c>
      <c r="M1778" s="42">
        <v>1</v>
      </c>
      <c r="N1778" s="42">
        <v>0.99</v>
      </c>
      <c r="O1778" s="1" t="s">
        <v>15615</v>
      </c>
    </row>
    <row r="1779" spans="1:15" x14ac:dyDescent="0.25">
      <c r="A1779">
        <v>1785</v>
      </c>
      <c r="B1779" t="s">
        <v>8392</v>
      </c>
      <c r="C1779" t="s">
        <v>6950</v>
      </c>
      <c r="D1779" t="s">
        <v>11953</v>
      </c>
      <c r="E1779" s="65">
        <f t="shared" si="108"/>
        <v>41831</v>
      </c>
      <c r="F1779">
        <f t="shared" si="109"/>
        <v>2014</v>
      </c>
      <c r="G1779">
        <f t="shared" si="110"/>
        <v>7</v>
      </c>
      <c r="H1779">
        <f t="shared" si="111"/>
        <v>5</v>
      </c>
      <c r="I1779" s="1" t="s">
        <v>15622</v>
      </c>
      <c r="J1779" s="1" t="s">
        <v>17051</v>
      </c>
      <c r="K1779" s="1" t="s">
        <v>17125</v>
      </c>
      <c r="L1779" s="1" t="s">
        <v>15624</v>
      </c>
      <c r="M1779" s="42">
        <v>1</v>
      </c>
      <c r="N1779" s="42">
        <v>0.53</v>
      </c>
      <c r="O1779" s="1" t="s">
        <v>15616</v>
      </c>
    </row>
    <row r="1780" spans="1:15" x14ac:dyDescent="0.25">
      <c r="A1780">
        <v>1786</v>
      </c>
      <c r="B1780" t="s">
        <v>10242</v>
      </c>
      <c r="C1780" t="s">
        <v>5137</v>
      </c>
      <c r="D1780" t="s">
        <v>11953</v>
      </c>
      <c r="E1780" s="65">
        <f t="shared" si="108"/>
        <v>41831</v>
      </c>
      <c r="F1780">
        <f t="shared" si="109"/>
        <v>2014</v>
      </c>
      <c r="G1780">
        <f t="shared" si="110"/>
        <v>7</v>
      </c>
      <c r="H1780">
        <f t="shared" si="111"/>
        <v>5</v>
      </c>
      <c r="I1780" s="1" t="s">
        <v>15622</v>
      </c>
      <c r="J1780" s="1" t="s">
        <v>17051</v>
      </c>
      <c r="K1780" s="1" t="s">
        <v>17125</v>
      </c>
      <c r="L1780" s="1" t="s">
        <v>15628</v>
      </c>
      <c r="M1780" s="42">
        <v>0</v>
      </c>
      <c r="N1780" s="42">
        <v>0.46</v>
      </c>
      <c r="O1780" s="1" t="s">
        <v>15615</v>
      </c>
    </row>
    <row r="1781" spans="1:15" x14ac:dyDescent="0.25">
      <c r="A1781">
        <v>1788</v>
      </c>
      <c r="B1781" t="s">
        <v>9346</v>
      </c>
      <c r="C1781" t="s">
        <v>6011</v>
      </c>
      <c r="D1781" t="s">
        <v>11954</v>
      </c>
      <c r="E1781" s="65">
        <f t="shared" si="108"/>
        <v>41832</v>
      </c>
      <c r="F1781">
        <f t="shared" si="109"/>
        <v>2014</v>
      </c>
      <c r="G1781">
        <f t="shared" si="110"/>
        <v>7</v>
      </c>
      <c r="H1781">
        <f t="shared" si="111"/>
        <v>6</v>
      </c>
      <c r="I1781" s="1" t="s">
        <v>15622</v>
      </c>
      <c r="J1781" s="1" t="s">
        <v>17051</v>
      </c>
      <c r="K1781" s="1" t="s">
        <v>17125</v>
      </c>
      <c r="L1781" s="1" t="s">
        <v>15626</v>
      </c>
      <c r="M1781" s="42">
        <v>1</v>
      </c>
      <c r="N1781" s="42">
        <v>0.84</v>
      </c>
      <c r="O1781" s="1" t="s">
        <v>15615</v>
      </c>
    </row>
    <row r="1782" spans="1:15" x14ac:dyDescent="0.25">
      <c r="A1782">
        <v>1789</v>
      </c>
      <c r="B1782" t="s">
        <v>9671</v>
      </c>
      <c r="C1782" t="s">
        <v>5693</v>
      </c>
      <c r="D1782" t="s">
        <v>11954</v>
      </c>
      <c r="E1782" s="65">
        <f t="shared" si="108"/>
        <v>41832</v>
      </c>
      <c r="F1782">
        <f t="shared" si="109"/>
        <v>2014</v>
      </c>
      <c r="G1782">
        <f t="shared" si="110"/>
        <v>7</v>
      </c>
      <c r="H1782">
        <f t="shared" si="111"/>
        <v>6</v>
      </c>
      <c r="I1782" s="1" t="s">
        <v>15622</v>
      </c>
      <c r="J1782" s="1" t="s">
        <v>17051</v>
      </c>
      <c r="K1782" s="1" t="s">
        <v>17125</v>
      </c>
      <c r="L1782" s="1" t="s">
        <v>15624</v>
      </c>
      <c r="M1782" s="42">
        <v>1</v>
      </c>
      <c r="N1782" s="42">
        <v>0.92</v>
      </c>
      <c r="O1782" s="1" t="s">
        <v>15615</v>
      </c>
    </row>
    <row r="1783" spans="1:15" x14ac:dyDescent="0.25">
      <c r="A1783">
        <v>1790</v>
      </c>
      <c r="B1783" t="s">
        <v>11463</v>
      </c>
      <c r="C1783" t="s">
        <v>3511</v>
      </c>
      <c r="D1783" t="s">
        <v>16754</v>
      </c>
      <c r="E1783" s="65">
        <f t="shared" si="108"/>
        <v>41833</v>
      </c>
      <c r="F1783">
        <f t="shared" si="109"/>
        <v>2014</v>
      </c>
      <c r="G1783">
        <f t="shared" si="110"/>
        <v>7</v>
      </c>
      <c r="H1783">
        <f t="shared" si="111"/>
        <v>7</v>
      </c>
      <c r="I1783" s="1" t="s">
        <v>15622</v>
      </c>
      <c r="J1783" s="1" t="s">
        <v>17051</v>
      </c>
      <c r="K1783" s="1" t="s">
        <v>17125</v>
      </c>
      <c r="L1783" s="1" t="s">
        <v>15624</v>
      </c>
      <c r="M1783" s="42">
        <v>1</v>
      </c>
      <c r="N1783" s="42">
        <v>1</v>
      </c>
      <c r="O1783" s="1" t="s">
        <v>15615</v>
      </c>
    </row>
    <row r="1784" spans="1:15" x14ac:dyDescent="0.25">
      <c r="A1784">
        <v>1791</v>
      </c>
      <c r="B1784" t="s">
        <v>8738</v>
      </c>
      <c r="C1784" t="s">
        <v>6610</v>
      </c>
      <c r="D1784" t="s">
        <v>16755</v>
      </c>
      <c r="E1784" s="65">
        <f t="shared" si="108"/>
        <v>41834</v>
      </c>
      <c r="F1784">
        <f t="shared" si="109"/>
        <v>2014</v>
      </c>
      <c r="G1784">
        <f t="shared" si="110"/>
        <v>7</v>
      </c>
      <c r="H1784">
        <f t="shared" si="111"/>
        <v>1</v>
      </c>
      <c r="I1784" s="1" t="s">
        <v>15622</v>
      </c>
      <c r="J1784" s="1" t="s">
        <v>17051</v>
      </c>
      <c r="K1784" s="1" t="s">
        <v>17125</v>
      </c>
      <c r="L1784" s="1" t="s">
        <v>15626</v>
      </c>
      <c r="M1784" s="42">
        <v>1</v>
      </c>
      <c r="N1784" s="42">
        <v>0.78</v>
      </c>
      <c r="O1784" s="1" t="s">
        <v>15616</v>
      </c>
    </row>
    <row r="1785" spans="1:15" x14ac:dyDescent="0.25">
      <c r="A1785">
        <v>1792</v>
      </c>
      <c r="B1785" t="s">
        <v>9452</v>
      </c>
      <c r="C1785" t="s">
        <v>5907</v>
      </c>
      <c r="D1785" t="s">
        <v>16755</v>
      </c>
      <c r="E1785" s="65">
        <f t="shared" si="108"/>
        <v>41834</v>
      </c>
      <c r="F1785">
        <f t="shared" si="109"/>
        <v>2014</v>
      </c>
      <c r="G1785">
        <f t="shared" si="110"/>
        <v>7</v>
      </c>
      <c r="H1785">
        <f t="shared" si="111"/>
        <v>1</v>
      </c>
      <c r="I1785" s="1" t="s">
        <v>15622</v>
      </c>
      <c r="J1785" s="1" t="s">
        <v>17051</v>
      </c>
      <c r="K1785" s="1" t="s">
        <v>17125</v>
      </c>
      <c r="L1785" s="1" t="s">
        <v>15626</v>
      </c>
      <c r="M1785" s="42">
        <v>1</v>
      </c>
      <c r="N1785" s="42">
        <v>0.63</v>
      </c>
      <c r="O1785" s="1" t="s">
        <v>15615</v>
      </c>
    </row>
    <row r="1786" spans="1:15" x14ac:dyDescent="0.25">
      <c r="A1786">
        <v>1793</v>
      </c>
      <c r="B1786" t="s">
        <v>9011</v>
      </c>
      <c r="C1786" t="s">
        <v>6343</v>
      </c>
      <c r="D1786" t="s">
        <v>16756</v>
      </c>
      <c r="E1786" s="65">
        <f t="shared" si="108"/>
        <v>41835</v>
      </c>
      <c r="F1786">
        <f t="shared" si="109"/>
        <v>2014</v>
      </c>
      <c r="G1786">
        <f t="shared" si="110"/>
        <v>7</v>
      </c>
      <c r="H1786">
        <f t="shared" si="111"/>
        <v>2</v>
      </c>
      <c r="I1786" s="1" t="s">
        <v>15642</v>
      </c>
      <c r="J1786" s="1" t="s">
        <v>17060</v>
      </c>
      <c r="K1786" s="1" t="s">
        <v>17125</v>
      </c>
      <c r="L1786" s="1" t="s">
        <v>15623</v>
      </c>
      <c r="M1786" s="42">
        <v>1</v>
      </c>
      <c r="N1786" s="42">
        <v>1</v>
      </c>
      <c r="O1786" s="1" t="s">
        <v>15616</v>
      </c>
    </row>
    <row r="1787" spans="1:15" x14ac:dyDescent="0.25">
      <c r="A1787">
        <v>1794</v>
      </c>
      <c r="B1787" t="s">
        <v>9465</v>
      </c>
      <c r="C1787" t="s">
        <v>5894</v>
      </c>
      <c r="D1787" t="s">
        <v>16756</v>
      </c>
      <c r="E1787" s="65">
        <f t="shared" si="108"/>
        <v>41835</v>
      </c>
      <c r="F1787">
        <f t="shared" si="109"/>
        <v>2014</v>
      </c>
      <c r="G1787">
        <f t="shared" si="110"/>
        <v>7</v>
      </c>
      <c r="H1787">
        <f t="shared" si="111"/>
        <v>2</v>
      </c>
      <c r="I1787" s="1" t="s">
        <v>15622</v>
      </c>
      <c r="J1787" s="1" t="s">
        <v>17051</v>
      </c>
      <c r="K1787" s="1" t="s">
        <v>17125</v>
      </c>
      <c r="L1787" s="1" t="s">
        <v>15628</v>
      </c>
      <c r="M1787" s="42">
        <v>0</v>
      </c>
      <c r="N1787" s="42">
        <v>0.3</v>
      </c>
      <c r="O1787" s="1" t="s">
        <v>15615</v>
      </c>
    </row>
    <row r="1788" spans="1:15" x14ac:dyDescent="0.25">
      <c r="A1788">
        <v>1795</v>
      </c>
      <c r="B1788" t="s">
        <v>11753</v>
      </c>
      <c r="C1788" t="s">
        <v>3656</v>
      </c>
      <c r="D1788" t="s">
        <v>16756</v>
      </c>
      <c r="E1788" s="65">
        <f t="shared" si="108"/>
        <v>41835</v>
      </c>
      <c r="F1788">
        <f t="shared" si="109"/>
        <v>2014</v>
      </c>
      <c r="G1788">
        <f t="shared" si="110"/>
        <v>7</v>
      </c>
      <c r="H1788">
        <f t="shared" si="111"/>
        <v>2</v>
      </c>
      <c r="I1788" s="1" t="s">
        <v>15622</v>
      </c>
      <c r="J1788" s="1" t="s">
        <v>17051</v>
      </c>
      <c r="K1788" s="1" t="s">
        <v>17125</v>
      </c>
      <c r="L1788" s="1" t="s">
        <v>15624</v>
      </c>
      <c r="M1788" s="42">
        <v>0.94</v>
      </c>
      <c r="N1788" s="42">
        <v>0.77</v>
      </c>
      <c r="O1788" s="1" t="s">
        <v>15615</v>
      </c>
    </row>
    <row r="1789" spans="1:15" x14ac:dyDescent="0.25">
      <c r="A1789">
        <v>1796</v>
      </c>
      <c r="B1789" t="s">
        <v>10184</v>
      </c>
      <c r="C1789" t="s">
        <v>5194</v>
      </c>
      <c r="D1789" t="s">
        <v>11955</v>
      </c>
      <c r="E1789" s="65">
        <f t="shared" si="108"/>
        <v>41836</v>
      </c>
      <c r="F1789">
        <f t="shared" si="109"/>
        <v>2014</v>
      </c>
      <c r="G1789">
        <f t="shared" si="110"/>
        <v>7</v>
      </c>
      <c r="H1789">
        <f t="shared" si="111"/>
        <v>3</v>
      </c>
      <c r="I1789" s="1" t="s">
        <v>15622</v>
      </c>
      <c r="J1789" s="1" t="s">
        <v>17051</v>
      </c>
      <c r="K1789" s="1" t="s">
        <v>17125</v>
      </c>
      <c r="L1789" s="1" t="s">
        <v>15628</v>
      </c>
      <c r="M1789" s="42">
        <v>0</v>
      </c>
      <c r="N1789" s="42">
        <v>0.56000000000000005</v>
      </c>
      <c r="O1789" s="1" t="s">
        <v>15615</v>
      </c>
    </row>
    <row r="1790" spans="1:15" x14ac:dyDescent="0.25">
      <c r="A1790">
        <v>1797</v>
      </c>
      <c r="B1790" t="s">
        <v>8213</v>
      </c>
      <c r="C1790" t="s">
        <v>7122</v>
      </c>
      <c r="D1790" t="s">
        <v>16757</v>
      </c>
      <c r="E1790" s="65">
        <f t="shared" si="108"/>
        <v>41837</v>
      </c>
      <c r="F1790">
        <f t="shared" si="109"/>
        <v>2014</v>
      </c>
      <c r="G1790">
        <f t="shared" si="110"/>
        <v>7</v>
      </c>
      <c r="H1790">
        <f t="shared" si="111"/>
        <v>4</v>
      </c>
      <c r="I1790" s="1" t="s">
        <v>15622</v>
      </c>
      <c r="J1790" s="1" t="s">
        <v>17051</v>
      </c>
      <c r="K1790" s="1" t="s">
        <v>17125</v>
      </c>
      <c r="L1790" s="1" t="s">
        <v>15624</v>
      </c>
      <c r="M1790" s="42">
        <v>1</v>
      </c>
      <c r="N1790" s="42">
        <v>0</v>
      </c>
      <c r="O1790" s="1" t="s">
        <v>15616</v>
      </c>
    </row>
    <row r="1791" spans="1:15" x14ac:dyDescent="0.25">
      <c r="A1791">
        <v>1798</v>
      </c>
      <c r="B1791" t="s">
        <v>10616</v>
      </c>
      <c r="C1791" t="s">
        <v>4770</v>
      </c>
      <c r="D1791" t="s">
        <v>16758</v>
      </c>
      <c r="E1791" s="65">
        <f t="shared" si="108"/>
        <v>41839</v>
      </c>
      <c r="F1791">
        <f t="shared" si="109"/>
        <v>2014</v>
      </c>
      <c r="G1791">
        <f t="shared" si="110"/>
        <v>7</v>
      </c>
      <c r="H1791">
        <f t="shared" si="111"/>
        <v>6</v>
      </c>
      <c r="I1791" s="1" t="s">
        <v>15622</v>
      </c>
      <c r="J1791" s="1" t="s">
        <v>17051</v>
      </c>
      <c r="K1791" s="1" t="s">
        <v>17125</v>
      </c>
      <c r="L1791" s="1" t="s">
        <v>15626</v>
      </c>
      <c r="M1791" s="42">
        <v>0.92</v>
      </c>
      <c r="N1791" s="42">
        <v>0.85</v>
      </c>
      <c r="O1791" s="1" t="s">
        <v>15616</v>
      </c>
    </row>
    <row r="1792" spans="1:15" x14ac:dyDescent="0.25">
      <c r="A1792">
        <v>1799</v>
      </c>
      <c r="B1792" t="s">
        <v>9290</v>
      </c>
      <c r="C1792" t="s">
        <v>6066</v>
      </c>
      <c r="D1792" t="s">
        <v>11956</v>
      </c>
      <c r="E1792" s="65">
        <f t="shared" si="108"/>
        <v>41840</v>
      </c>
      <c r="F1792">
        <f t="shared" si="109"/>
        <v>2014</v>
      </c>
      <c r="G1792">
        <f t="shared" si="110"/>
        <v>7</v>
      </c>
      <c r="H1792">
        <f t="shared" si="111"/>
        <v>7</v>
      </c>
      <c r="I1792" s="1" t="s">
        <v>15622</v>
      </c>
      <c r="J1792" s="1" t="s">
        <v>17051</v>
      </c>
      <c r="K1792" s="1" t="s">
        <v>17125</v>
      </c>
      <c r="L1792" s="1" t="s">
        <v>15626</v>
      </c>
      <c r="M1792" s="42">
        <v>0.92</v>
      </c>
      <c r="N1792" s="42">
        <v>1</v>
      </c>
      <c r="O1792" s="1" t="s">
        <v>15616</v>
      </c>
    </row>
    <row r="1793" spans="1:15" x14ac:dyDescent="0.25">
      <c r="A1793">
        <v>1800</v>
      </c>
      <c r="B1793" t="s">
        <v>11706</v>
      </c>
      <c r="C1793" t="s">
        <v>3700</v>
      </c>
      <c r="D1793" t="s">
        <v>16759</v>
      </c>
      <c r="E1793" s="65">
        <f t="shared" si="108"/>
        <v>41841</v>
      </c>
      <c r="F1793">
        <f t="shared" si="109"/>
        <v>2014</v>
      </c>
      <c r="G1793">
        <f t="shared" si="110"/>
        <v>7</v>
      </c>
      <c r="H1793">
        <f t="shared" si="111"/>
        <v>1</v>
      </c>
      <c r="I1793" s="1" t="s">
        <v>15639</v>
      </c>
      <c r="J1793" s="1" t="s">
        <v>17051</v>
      </c>
      <c r="K1793" s="1" t="s">
        <v>17125</v>
      </c>
      <c r="L1793" s="1" t="s">
        <v>15628</v>
      </c>
      <c r="M1793" s="42">
        <v>0</v>
      </c>
      <c r="N1793" s="42">
        <v>1</v>
      </c>
      <c r="O1793" s="1" t="s">
        <v>15616</v>
      </c>
    </row>
    <row r="1794" spans="1:15" x14ac:dyDescent="0.25">
      <c r="A1794">
        <v>1801</v>
      </c>
      <c r="B1794" t="s">
        <v>8763</v>
      </c>
      <c r="C1794" t="s">
        <v>6585</v>
      </c>
      <c r="D1794" t="s">
        <v>16760</v>
      </c>
      <c r="E1794" s="65">
        <f t="shared" si="108"/>
        <v>41842</v>
      </c>
      <c r="F1794">
        <f t="shared" si="109"/>
        <v>2014</v>
      </c>
      <c r="G1794">
        <f t="shared" si="110"/>
        <v>7</v>
      </c>
      <c r="H1794">
        <f t="shared" si="111"/>
        <v>2</v>
      </c>
      <c r="I1794" s="1" t="s">
        <v>15622</v>
      </c>
      <c r="J1794" s="1" t="s">
        <v>17051</v>
      </c>
      <c r="K1794" s="1" t="s">
        <v>17125</v>
      </c>
      <c r="L1794" s="1" t="s">
        <v>15624</v>
      </c>
      <c r="M1794" s="42">
        <v>1</v>
      </c>
      <c r="N1794" s="42">
        <v>1</v>
      </c>
      <c r="O1794" s="1" t="s">
        <v>15616</v>
      </c>
    </row>
    <row r="1795" spans="1:15" x14ac:dyDescent="0.25">
      <c r="A1795">
        <v>1802</v>
      </c>
      <c r="B1795" t="s">
        <v>9512</v>
      </c>
      <c r="C1795" t="s">
        <v>5848</v>
      </c>
      <c r="D1795" t="s">
        <v>16760</v>
      </c>
      <c r="E1795" s="65">
        <f t="shared" ref="E1795:E1858" si="112">DATE(LEFT(D1795,4),MID(D1795,5,2),RIGHT(D1795,2))</f>
        <v>41842</v>
      </c>
      <c r="F1795">
        <f t="shared" ref="F1795:F1858" si="113">YEAR(E1795)</f>
        <v>2014</v>
      </c>
      <c r="G1795">
        <f t="shared" ref="G1795:G1858" si="114">MONTH(E1795)</f>
        <v>7</v>
      </c>
      <c r="H1795">
        <f t="shared" ref="H1795:H1858" si="115">WEEKDAY(E1795,2)</f>
        <v>2</v>
      </c>
      <c r="I1795" s="1" t="s">
        <v>15622</v>
      </c>
      <c r="J1795" s="1" t="s">
        <v>17051</v>
      </c>
      <c r="K1795" s="1" t="s">
        <v>17125</v>
      </c>
      <c r="L1795" s="1" t="s">
        <v>15626</v>
      </c>
      <c r="M1795" s="42">
        <v>1</v>
      </c>
      <c r="N1795" s="42">
        <v>0.94</v>
      </c>
      <c r="O1795" s="1" t="s">
        <v>15616</v>
      </c>
    </row>
    <row r="1796" spans="1:15" x14ac:dyDescent="0.25">
      <c r="A1796">
        <v>1803</v>
      </c>
      <c r="B1796" t="s">
        <v>10482</v>
      </c>
      <c r="C1796" t="s">
        <v>4901</v>
      </c>
      <c r="D1796" t="s">
        <v>16760</v>
      </c>
      <c r="E1796" s="65">
        <f t="shared" si="112"/>
        <v>41842</v>
      </c>
      <c r="F1796">
        <f t="shared" si="113"/>
        <v>2014</v>
      </c>
      <c r="G1796">
        <f t="shared" si="114"/>
        <v>7</v>
      </c>
      <c r="H1796">
        <f t="shared" si="115"/>
        <v>2</v>
      </c>
      <c r="I1796" s="1" t="s">
        <v>15622</v>
      </c>
      <c r="J1796" s="1" t="s">
        <v>17051</v>
      </c>
      <c r="K1796" s="1" t="s">
        <v>17125</v>
      </c>
      <c r="L1796" s="1" t="s">
        <v>15626</v>
      </c>
      <c r="M1796" s="42">
        <v>1</v>
      </c>
      <c r="N1796" s="42">
        <v>0.93</v>
      </c>
      <c r="O1796" s="1" t="s">
        <v>15615</v>
      </c>
    </row>
    <row r="1797" spans="1:15" x14ac:dyDescent="0.25">
      <c r="A1797">
        <v>1804</v>
      </c>
      <c r="B1797" t="s">
        <v>9596</v>
      </c>
      <c r="C1797" t="s">
        <v>5766</v>
      </c>
      <c r="D1797" t="s">
        <v>11957</v>
      </c>
      <c r="E1797" s="65">
        <f t="shared" si="112"/>
        <v>41843</v>
      </c>
      <c r="F1797">
        <f t="shared" si="113"/>
        <v>2014</v>
      </c>
      <c r="G1797">
        <f t="shared" si="114"/>
        <v>7</v>
      </c>
      <c r="H1797">
        <f t="shared" si="115"/>
        <v>3</v>
      </c>
      <c r="I1797" s="1" t="s">
        <v>15622</v>
      </c>
      <c r="J1797" s="1" t="s">
        <v>17051</v>
      </c>
      <c r="K1797" s="1" t="s">
        <v>17125</v>
      </c>
      <c r="L1797" s="1" t="s">
        <v>15626</v>
      </c>
      <c r="M1797" s="42">
        <v>1</v>
      </c>
      <c r="N1797" s="42">
        <v>1</v>
      </c>
      <c r="O1797" s="1" t="s">
        <v>15616</v>
      </c>
    </row>
    <row r="1798" spans="1:15" x14ac:dyDescent="0.25">
      <c r="A1798">
        <v>1805</v>
      </c>
      <c r="B1798" t="s">
        <v>8674</v>
      </c>
      <c r="C1798" t="s">
        <v>6674</v>
      </c>
      <c r="D1798" t="s">
        <v>16761</v>
      </c>
      <c r="E1798" s="65">
        <f t="shared" si="112"/>
        <v>41844</v>
      </c>
      <c r="F1798">
        <f t="shared" si="113"/>
        <v>2014</v>
      </c>
      <c r="G1798">
        <f t="shared" si="114"/>
        <v>7</v>
      </c>
      <c r="H1798">
        <f t="shared" si="115"/>
        <v>4</v>
      </c>
      <c r="I1798" s="1" t="s">
        <v>15622</v>
      </c>
      <c r="J1798" s="1" t="s">
        <v>17051</v>
      </c>
      <c r="K1798" s="1" t="s">
        <v>17125</v>
      </c>
      <c r="L1798" s="1" t="s">
        <v>15624</v>
      </c>
      <c r="M1798" s="42">
        <v>0.86</v>
      </c>
      <c r="N1798" s="42">
        <v>0.96</v>
      </c>
      <c r="O1798" s="1" t="s">
        <v>15615</v>
      </c>
    </row>
    <row r="1799" spans="1:15" x14ac:dyDescent="0.25">
      <c r="A1799">
        <v>1806</v>
      </c>
      <c r="B1799" t="s">
        <v>8136</v>
      </c>
      <c r="C1799" t="s">
        <v>7199</v>
      </c>
      <c r="D1799" t="s">
        <v>11958</v>
      </c>
      <c r="E1799" s="65">
        <f t="shared" si="112"/>
        <v>41845</v>
      </c>
      <c r="F1799">
        <f t="shared" si="113"/>
        <v>2014</v>
      </c>
      <c r="G1799">
        <f t="shared" si="114"/>
        <v>7</v>
      </c>
      <c r="H1799">
        <f t="shared" si="115"/>
        <v>5</v>
      </c>
      <c r="I1799" s="1" t="s">
        <v>15622</v>
      </c>
      <c r="J1799" s="1" t="s">
        <v>17051</v>
      </c>
      <c r="K1799" s="1" t="s">
        <v>17125</v>
      </c>
      <c r="L1799" s="1" t="s">
        <v>15628</v>
      </c>
      <c r="M1799" s="42">
        <v>0</v>
      </c>
      <c r="N1799" s="42">
        <v>0</v>
      </c>
      <c r="O1799" s="1" t="s">
        <v>15615</v>
      </c>
    </row>
    <row r="1800" spans="1:15" x14ac:dyDescent="0.25">
      <c r="A1800">
        <v>1807</v>
      </c>
      <c r="B1800" t="s">
        <v>11062</v>
      </c>
      <c r="C1800" t="s">
        <v>4335</v>
      </c>
      <c r="D1800" t="s">
        <v>11958</v>
      </c>
      <c r="E1800" s="65">
        <f t="shared" si="112"/>
        <v>41845</v>
      </c>
      <c r="F1800">
        <f t="shared" si="113"/>
        <v>2014</v>
      </c>
      <c r="G1800">
        <f t="shared" si="114"/>
        <v>7</v>
      </c>
      <c r="H1800">
        <f t="shared" si="115"/>
        <v>5</v>
      </c>
      <c r="I1800" s="1" t="s">
        <v>15622</v>
      </c>
      <c r="J1800" s="1" t="s">
        <v>17051</v>
      </c>
      <c r="K1800" s="1" t="s">
        <v>17125</v>
      </c>
      <c r="L1800" s="1" t="s">
        <v>15624</v>
      </c>
      <c r="M1800" s="42">
        <v>1</v>
      </c>
      <c r="N1800" s="42">
        <v>0.88</v>
      </c>
      <c r="O1800" s="1" t="s">
        <v>15616</v>
      </c>
    </row>
    <row r="1801" spans="1:15" x14ac:dyDescent="0.25">
      <c r="A1801">
        <v>1808</v>
      </c>
      <c r="B1801" t="s">
        <v>9752</v>
      </c>
      <c r="C1801" t="s">
        <v>5616</v>
      </c>
      <c r="D1801" t="s">
        <v>11959</v>
      </c>
      <c r="E1801" s="65">
        <f t="shared" si="112"/>
        <v>41846</v>
      </c>
      <c r="F1801">
        <f t="shared" si="113"/>
        <v>2014</v>
      </c>
      <c r="G1801">
        <f t="shared" si="114"/>
        <v>7</v>
      </c>
      <c r="H1801">
        <f t="shared" si="115"/>
        <v>6</v>
      </c>
      <c r="I1801" s="1" t="s">
        <v>15625</v>
      </c>
      <c r="J1801" s="1" t="s">
        <v>17051</v>
      </c>
      <c r="K1801" s="1" t="s">
        <v>17125</v>
      </c>
      <c r="L1801" s="1" t="s">
        <v>15626</v>
      </c>
      <c r="M1801" s="42">
        <v>1</v>
      </c>
      <c r="N1801" s="42">
        <v>0.98</v>
      </c>
      <c r="O1801" s="1" t="s">
        <v>15616</v>
      </c>
    </row>
    <row r="1802" spans="1:15" x14ac:dyDescent="0.25">
      <c r="A1802">
        <v>1809</v>
      </c>
      <c r="B1802" t="s">
        <v>11792</v>
      </c>
      <c r="C1802" t="s">
        <v>3503</v>
      </c>
      <c r="D1802" t="s">
        <v>11960</v>
      </c>
      <c r="E1802" s="65">
        <f t="shared" si="112"/>
        <v>41847</v>
      </c>
      <c r="F1802">
        <f t="shared" si="113"/>
        <v>2014</v>
      </c>
      <c r="G1802">
        <f t="shared" si="114"/>
        <v>7</v>
      </c>
      <c r="H1802">
        <f t="shared" si="115"/>
        <v>7</v>
      </c>
      <c r="I1802" s="1" t="s">
        <v>15622</v>
      </c>
      <c r="J1802" s="1" t="s">
        <v>17051</v>
      </c>
      <c r="K1802" s="1" t="s">
        <v>17125</v>
      </c>
      <c r="L1802" s="1" t="s">
        <v>15626</v>
      </c>
      <c r="M1802" s="42">
        <v>1</v>
      </c>
      <c r="N1802" s="42">
        <v>1</v>
      </c>
      <c r="O1802" s="1" t="s">
        <v>15615</v>
      </c>
    </row>
    <row r="1803" spans="1:15" x14ac:dyDescent="0.25">
      <c r="A1803">
        <v>1810</v>
      </c>
      <c r="B1803" t="s">
        <v>8128</v>
      </c>
      <c r="C1803" t="s">
        <v>7207</v>
      </c>
      <c r="D1803" t="s">
        <v>11960</v>
      </c>
      <c r="E1803" s="65">
        <f t="shared" si="112"/>
        <v>41847</v>
      </c>
      <c r="F1803">
        <f t="shared" si="113"/>
        <v>2014</v>
      </c>
      <c r="G1803">
        <f t="shared" si="114"/>
        <v>7</v>
      </c>
      <c r="H1803">
        <f t="shared" si="115"/>
        <v>7</v>
      </c>
      <c r="I1803" s="1" t="s">
        <v>15622</v>
      </c>
      <c r="J1803" s="1" t="s">
        <v>17051</v>
      </c>
      <c r="K1803" s="1" t="s">
        <v>17125</v>
      </c>
      <c r="L1803" s="1" t="s">
        <v>15626</v>
      </c>
      <c r="M1803" s="42">
        <v>1</v>
      </c>
      <c r="N1803" s="42">
        <v>0.97</v>
      </c>
      <c r="O1803" s="1" t="s">
        <v>15616</v>
      </c>
    </row>
    <row r="1804" spans="1:15" x14ac:dyDescent="0.25">
      <c r="A1804">
        <v>1811</v>
      </c>
      <c r="B1804" t="s">
        <v>9070</v>
      </c>
      <c r="C1804" t="s">
        <v>6283</v>
      </c>
      <c r="D1804" t="s">
        <v>16762</v>
      </c>
      <c r="E1804" s="65">
        <f t="shared" si="112"/>
        <v>41848</v>
      </c>
      <c r="F1804">
        <f t="shared" si="113"/>
        <v>2014</v>
      </c>
      <c r="G1804">
        <f t="shared" si="114"/>
        <v>7</v>
      </c>
      <c r="H1804">
        <f t="shared" si="115"/>
        <v>1</v>
      </c>
      <c r="I1804" s="1" t="s">
        <v>15661</v>
      </c>
      <c r="J1804" s="1" t="s">
        <v>17074</v>
      </c>
      <c r="K1804" s="1" t="s">
        <v>17125</v>
      </c>
      <c r="L1804" s="1" t="s">
        <v>15623</v>
      </c>
      <c r="M1804" s="42">
        <v>0.7</v>
      </c>
      <c r="N1804" s="42">
        <v>0.89</v>
      </c>
      <c r="O1804" s="1" t="s">
        <v>15615</v>
      </c>
    </row>
    <row r="1805" spans="1:15" x14ac:dyDescent="0.25">
      <c r="A1805">
        <v>1812</v>
      </c>
      <c r="B1805" t="s">
        <v>8801</v>
      </c>
      <c r="C1805" t="s">
        <v>6547</v>
      </c>
      <c r="D1805" t="s">
        <v>11961</v>
      </c>
      <c r="E1805" s="65">
        <f t="shared" si="112"/>
        <v>41849</v>
      </c>
      <c r="F1805">
        <f t="shared" si="113"/>
        <v>2014</v>
      </c>
      <c r="G1805">
        <f t="shared" si="114"/>
        <v>7</v>
      </c>
      <c r="H1805">
        <f t="shared" si="115"/>
        <v>2</v>
      </c>
      <c r="I1805" s="1" t="s">
        <v>15622</v>
      </c>
      <c r="J1805" s="1" t="s">
        <v>17051</v>
      </c>
      <c r="K1805" s="1" t="s">
        <v>17125</v>
      </c>
      <c r="L1805" s="1" t="s">
        <v>15624</v>
      </c>
      <c r="M1805" s="42">
        <v>1</v>
      </c>
      <c r="N1805" s="42">
        <v>0.8</v>
      </c>
      <c r="O1805" s="1" t="s">
        <v>15616</v>
      </c>
    </row>
    <row r="1806" spans="1:15" x14ac:dyDescent="0.25">
      <c r="A1806">
        <v>1813</v>
      </c>
      <c r="B1806" t="s">
        <v>8106</v>
      </c>
      <c r="C1806" t="s">
        <v>7229</v>
      </c>
      <c r="D1806" t="s">
        <v>16763</v>
      </c>
      <c r="E1806" s="65">
        <f t="shared" si="112"/>
        <v>41850</v>
      </c>
      <c r="F1806">
        <f t="shared" si="113"/>
        <v>2014</v>
      </c>
      <c r="G1806">
        <f t="shared" si="114"/>
        <v>7</v>
      </c>
      <c r="H1806">
        <f t="shared" si="115"/>
        <v>3</v>
      </c>
      <c r="I1806" s="1" t="s">
        <v>15622</v>
      </c>
      <c r="J1806" s="1" t="s">
        <v>17051</v>
      </c>
      <c r="K1806" s="1" t="s">
        <v>17125</v>
      </c>
      <c r="L1806" s="1" t="s">
        <v>15626</v>
      </c>
      <c r="M1806" s="42">
        <v>1</v>
      </c>
      <c r="N1806" s="42">
        <v>0.98</v>
      </c>
      <c r="O1806" s="1" t="s">
        <v>15616</v>
      </c>
    </row>
    <row r="1807" spans="1:15" x14ac:dyDescent="0.25">
      <c r="A1807">
        <v>1814</v>
      </c>
      <c r="B1807" t="s">
        <v>8234</v>
      </c>
      <c r="C1807" t="s">
        <v>7101</v>
      </c>
      <c r="D1807" t="s">
        <v>16763</v>
      </c>
      <c r="E1807" s="65">
        <f t="shared" si="112"/>
        <v>41850</v>
      </c>
      <c r="F1807">
        <f t="shared" si="113"/>
        <v>2014</v>
      </c>
      <c r="G1807">
        <f t="shared" si="114"/>
        <v>7</v>
      </c>
      <c r="H1807">
        <f t="shared" si="115"/>
        <v>3</v>
      </c>
      <c r="I1807" s="1" t="s">
        <v>15622</v>
      </c>
      <c r="J1807" s="1" t="s">
        <v>17051</v>
      </c>
      <c r="K1807" s="1" t="s">
        <v>17125</v>
      </c>
      <c r="L1807" s="1" t="s">
        <v>15624</v>
      </c>
      <c r="M1807" s="42">
        <v>0.8</v>
      </c>
      <c r="N1807" s="42">
        <v>0.83</v>
      </c>
      <c r="O1807" s="1" t="s">
        <v>15616</v>
      </c>
    </row>
    <row r="1808" spans="1:15" x14ac:dyDescent="0.25">
      <c r="A1808">
        <v>1815</v>
      </c>
      <c r="B1808" t="s">
        <v>10692</v>
      </c>
      <c r="C1808" t="s">
        <v>4694</v>
      </c>
      <c r="D1808" t="s">
        <v>16763</v>
      </c>
      <c r="E1808" s="65">
        <f t="shared" si="112"/>
        <v>41850</v>
      </c>
      <c r="F1808">
        <f t="shared" si="113"/>
        <v>2014</v>
      </c>
      <c r="G1808">
        <f t="shared" si="114"/>
        <v>7</v>
      </c>
      <c r="H1808">
        <f t="shared" si="115"/>
        <v>3</v>
      </c>
      <c r="I1808" s="1" t="s">
        <v>15622</v>
      </c>
      <c r="J1808" s="1" t="s">
        <v>17051</v>
      </c>
      <c r="K1808" s="1" t="s">
        <v>17125</v>
      </c>
      <c r="L1808" s="1" t="s">
        <v>15626</v>
      </c>
      <c r="M1808" s="42">
        <v>0.83</v>
      </c>
      <c r="N1808" s="42">
        <v>0.57999999999999996</v>
      </c>
      <c r="O1808" s="1" t="s">
        <v>15615</v>
      </c>
    </row>
    <row r="1809" spans="1:15" x14ac:dyDescent="0.25">
      <c r="A1809">
        <v>1816</v>
      </c>
      <c r="B1809" t="s">
        <v>10535</v>
      </c>
      <c r="C1809" t="s">
        <v>4848</v>
      </c>
      <c r="D1809" t="s">
        <v>16763</v>
      </c>
      <c r="E1809" s="65">
        <f t="shared" si="112"/>
        <v>41850</v>
      </c>
      <c r="F1809">
        <f t="shared" si="113"/>
        <v>2014</v>
      </c>
      <c r="G1809">
        <f t="shared" si="114"/>
        <v>7</v>
      </c>
      <c r="H1809">
        <f t="shared" si="115"/>
        <v>3</v>
      </c>
      <c r="I1809" s="1" t="s">
        <v>15622</v>
      </c>
      <c r="J1809" s="1" t="s">
        <v>17051</v>
      </c>
      <c r="K1809" s="1" t="s">
        <v>17125</v>
      </c>
      <c r="L1809" s="1" t="s">
        <v>15626</v>
      </c>
      <c r="M1809" s="42">
        <v>0.7</v>
      </c>
      <c r="N1809" s="42">
        <v>0.99</v>
      </c>
      <c r="O1809" s="1" t="s">
        <v>15615</v>
      </c>
    </row>
    <row r="1810" spans="1:15" x14ac:dyDescent="0.25">
      <c r="A1810">
        <v>1817</v>
      </c>
      <c r="B1810" t="s">
        <v>10070</v>
      </c>
      <c r="C1810" t="s">
        <v>5304</v>
      </c>
      <c r="D1810" t="s">
        <v>16764</v>
      </c>
      <c r="E1810" s="65">
        <f t="shared" si="112"/>
        <v>41851</v>
      </c>
      <c r="F1810">
        <f t="shared" si="113"/>
        <v>2014</v>
      </c>
      <c r="G1810">
        <f t="shared" si="114"/>
        <v>7</v>
      </c>
      <c r="H1810">
        <f t="shared" si="115"/>
        <v>4</v>
      </c>
      <c r="I1810" s="1" t="s">
        <v>15622</v>
      </c>
      <c r="J1810" s="1" t="s">
        <v>17051</v>
      </c>
      <c r="K1810" s="1" t="s">
        <v>17125</v>
      </c>
      <c r="L1810" s="1" t="s">
        <v>15623</v>
      </c>
      <c r="M1810" s="42">
        <v>1</v>
      </c>
      <c r="N1810" s="42">
        <v>0.8</v>
      </c>
      <c r="O1810" s="1" t="s">
        <v>15616</v>
      </c>
    </row>
    <row r="1811" spans="1:15" x14ac:dyDescent="0.25">
      <c r="A1811">
        <v>1818</v>
      </c>
      <c r="B1811" t="s">
        <v>11099</v>
      </c>
      <c r="C1811" t="s">
        <v>4299</v>
      </c>
      <c r="D1811" t="s">
        <v>16764</v>
      </c>
      <c r="E1811" s="65">
        <f t="shared" si="112"/>
        <v>41851</v>
      </c>
      <c r="F1811">
        <f t="shared" si="113"/>
        <v>2014</v>
      </c>
      <c r="G1811">
        <f t="shared" si="114"/>
        <v>7</v>
      </c>
      <c r="H1811">
        <f t="shared" si="115"/>
        <v>4</v>
      </c>
      <c r="I1811" s="1" t="s">
        <v>15622</v>
      </c>
      <c r="J1811" s="1" t="s">
        <v>17051</v>
      </c>
      <c r="K1811" s="1" t="s">
        <v>17125</v>
      </c>
      <c r="L1811" s="1" t="s">
        <v>15624</v>
      </c>
      <c r="M1811" s="42">
        <v>0.67</v>
      </c>
      <c r="N1811" s="42">
        <v>0.8</v>
      </c>
      <c r="O1811" s="1" t="s">
        <v>15615</v>
      </c>
    </row>
    <row r="1812" spans="1:15" x14ac:dyDescent="0.25">
      <c r="A1812">
        <v>1819</v>
      </c>
      <c r="B1812" t="s">
        <v>9974</v>
      </c>
      <c r="C1812" t="s">
        <v>5398</v>
      </c>
      <c r="D1812" t="s">
        <v>16764</v>
      </c>
      <c r="E1812" s="65">
        <f t="shared" si="112"/>
        <v>41851</v>
      </c>
      <c r="F1812">
        <f t="shared" si="113"/>
        <v>2014</v>
      </c>
      <c r="G1812">
        <f t="shared" si="114"/>
        <v>7</v>
      </c>
      <c r="H1812">
        <f t="shared" si="115"/>
        <v>4</v>
      </c>
      <c r="I1812" s="1" t="s">
        <v>15622</v>
      </c>
      <c r="J1812" s="1" t="s">
        <v>17051</v>
      </c>
      <c r="K1812" s="1" t="s">
        <v>17125</v>
      </c>
      <c r="L1812" s="1" t="s">
        <v>15626</v>
      </c>
      <c r="M1812" s="42">
        <v>1</v>
      </c>
      <c r="N1812" s="42">
        <v>1</v>
      </c>
      <c r="O1812" s="1" t="s">
        <v>15616</v>
      </c>
    </row>
    <row r="1813" spans="1:15" x14ac:dyDescent="0.25">
      <c r="A1813">
        <v>1820</v>
      </c>
      <c r="B1813" t="s">
        <v>7689</v>
      </c>
      <c r="C1813" t="s">
        <v>7628</v>
      </c>
      <c r="D1813" t="s">
        <v>16764</v>
      </c>
      <c r="E1813" s="65">
        <f t="shared" si="112"/>
        <v>41851</v>
      </c>
      <c r="F1813">
        <f t="shared" si="113"/>
        <v>2014</v>
      </c>
      <c r="G1813">
        <f t="shared" si="114"/>
        <v>7</v>
      </c>
      <c r="H1813">
        <f t="shared" si="115"/>
        <v>4</v>
      </c>
      <c r="I1813" s="1" t="s">
        <v>15622</v>
      </c>
      <c r="J1813" s="1" t="s">
        <v>17051</v>
      </c>
      <c r="K1813" s="1" t="s">
        <v>17125</v>
      </c>
      <c r="L1813" s="1" t="s">
        <v>15624</v>
      </c>
      <c r="M1813" s="42">
        <v>1</v>
      </c>
      <c r="N1813" s="42">
        <v>0.83</v>
      </c>
      <c r="O1813" s="1" t="s">
        <v>15616</v>
      </c>
    </row>
    <row r="1814" spans="1:15" x14ac:dyDescent="0.25">
      <c r="A1814">
        <v>1821</v>
      </c>
      <c r="B1814" t="s">
        <v>9336</v>
      </c>
      <c r="C1814" t="s">
        <v>6021</v>
      </c>
      <c r="D1814" t="s">
        <v>16764</v>
      </c>
      <c r="E1814" s="65">
        <f t="shared" si="112"/>
        <v>41851</v>
      </c>
      <c r="F1814">
        <f t="shared" si="113"/>
        <v>2014</v>
      </c>
      <c r="G1814">
        <f t="shared" si="114"/>
        <v>7</v>
      </c>
      <c r="H1814">
        <f t="shared" si="115"/>
        <v>4</v>
      </c>
      <c r="I1814" s="1" t="s">
        <v>15622</v>
      </c>
      <c r="J1814" s="1" t="s">
        <v>17051</v>
      </c>
      <c r="K1814" s="1" t="s">
        <v>17125</v>
      </c>
      <c r="L1814" s="1" t="s">
        <v>15626</v>
      </c>
      <c r="M1814" s="42">
        <v>1</v>
      </c>
      <c r="N1814" s="42">
        <v>0.95</v>
      </c>
      <c r="O1814" s="1" t="s">
        <v>15616</v>
      </c>
    </row>
    <row r="1815" spans="1:15" x14ac:dyDescent="0.25">
      <c r="A1815">
        <v>1822</v>
      </c>
      <c r="B1815" t="s">
        <v>8862</v>
      </c>
      <c r="C1815" t="s">
        <v>6488</v>
      </c>
      <c r="D1815" t="s">
        <v>11962</v>
      </c>
      <c r="E1815" s="65">
        <f t="shared" si="112"/>
        <v>41852</v>
      </c>
      <c r="F1815">
        <f t="shared" si="113"/>
        <v>2014</v>
      </c>
      <c r="G1815">
        <f t="shared" si="114"/>
        <v>8</v>
      </c>
      <c r="H1815">
        <f t="shared" si="115"/>
        <v>5</v>
      </c>
      <c r="I1815" s="1" t="s">
        <v>15622</v>
      </c>
      <c r="J1815" s="1" t="s">
        <v>17051</v>
      </c>
      <c r="K1815" s="1" t="s">
        <v>17125</v>
      </c>
      <c r="L1815" s="1" t="s">
        <v>15623</v>
      </c>
      <c r="M1815" s="42">
        <v>1</v>
      </c>
      <c r="N1815" s="42">
        <v>1</v>
      </c>
      <c r="O1815" s="1" t="s">
        <v>15615</v>
      </c>
    </row>
    <row r="1816" spans="1:15" x14ac:dyDescent="0.25">
      <c r="A1816">
        <v>1823</v>
      </c>
      <c r="B1816" t="s">
        <v>11355</v>
      </c>
      <c r="C1816" t="s">
        <v>4045</v>
      </c>
      <c r="D1816" t="s">
        <v>16765</v>
      </c>
      <c r="E1816" s="65">
        <f t="shared" si="112"/>
        <v>41854</v>
      </c>
      <c r="F1816">
        <f t="shared" si="113"/>
        <v>2014</v>
      </c>
      <c r="G1816">
        <f t="shared" si="114"/>
        <v>8</v>
      </c>
      <c r="H1816">
        <f t="shared" si="115"/>
        <v>7</v>
      </c>
      <c r="I1816" s="1" t="s">
        <v>15622</v>
      </c>
      <c r="J1816" s="1" t="s">
        <v>17051</v>
      </c>
      <c r="K1816" s="1" t="s">
        <v>17125</v>
      </c>
      <c r="L1816" s="1" t="s">
        <v>15626</v>
      </c>
      <c r="M1816" s="42">
        <v>1</v>
      </c>
      <c r="N1816" s="42">
        <v>1</v>
      </c>
      <c r="O1816" s="1" t="s">
        <v>15616</v>
      </c>
    </row>
    <row r="1817" spans="1:15" x14ac:dyDescent="0.25">
      <c r="A1817">
        <v>1824</v>
      </c>
      <c r="B1817" t="s">
        <v>9350</v>
      </c>
      <c r="C1817" t="s">
        <v>6007</v>
      </c>
      <c r="D1817" t="s">
        <v>16765</v>
      </c>
      <c r="E1817" s="65">
        <f t="shared" si="112"/>
        <v>41854</v>
      </c>
      <c r="F1817">
        <f t="shared" si="113"/>
        <v>2014</v>
      </c>
      <c r="G1817">
        <f t="shared" si="114"/>
        <v>8</v>
      </c>
      <c r="H1817">
        <f t="shared" si="115"/>
        <v>7</v>
      </c>
      <c r="I1817" s="1" t="s">
        <v>15622</v>
      </c>
      <c r="J1817" s="1" t="s">
        <v>17051</v>
      </c>
      <c r="K1817" s="1" t="s">
        <v>17125</v>
      </c>
      <c r="L1817" s="1" t="s">
        <v>15623</v>
      </c>
      <c r="M1817" s="42">
        <v>1</v>
      </c>
      <c r="N1817" s="42">
        <v>0.94</v>
      </c>
      <c r="O1817" s="1" t="s">
        <v>15615</v>
      </c>
    </row>
    <row r="1818" spans="1:15" x14ac:dyDescent="0.25">
      <c r="A1818">
        <v>1825</v>
      </c>
      <c r="B1818" t="s">
        <v>9116</v>
      </c>
      <c r="C1818" t="s">
        <v>6237</v>
      </c>
      <c r="D1818" t="s">
        <v>16765</v>
      </c>
      <c r="E1818" s="65">
        <f t="shared" si="112"/>
        <v>41854</v>
      </c>
      <c r="F1818">
        <f t="shared" si="113"/>
        <v>2014</v>
      </c>
      <c r="G1818">
        <f t="shared" si="114"/>
        <v>8</v>
      </c>
      <c r="H1818">
        <f t="shared" si="115"/>
        <v>7</v>
      </c>
      <c r="I1818" s="1" t="s">
        <v>15622</v>
      </c>
      <c r="J1818" s="1" t="s">
        <v>17051</v>
      </c>
      <c r="K1818" s="1" t="s">
        <v>17125</v>
      </c>
      <c r="L1818" s="1" t="s">
        <v>15626</v>
      </c>
      <c r="M1818" s="42">
        <v>1</v>
      </c>
      <c r="N1818" s="42">
        <v>0.83</v>
      </c>
      <c r="O1818" s="1" t="s">
        <v>15616</v>
      </c>
    </row>
    <row r="1819" spans="1:15" x14ac:dyDescent="0.25">
      <c r="A1819">
        <v>1826</v>
      </c>
      <c r="B1819" t="s">
        <v>11012</v>
      </c>
      <c r="C1819" t="s">
        <v>4385</v>
      </c>
      <c r="D1819" t="s">
        <v>16766</v>
      </c>
      <c r="E1819" s="65">
        <f t="shared" si="112"/>
        <v>41855</v>
      </c>
      <c r="F1819">
        <f t="shared" si="113"/>
        <v>2014</v>
      </c>
      <c r="G1819">
        <f t="shared" si="114"/>
        <v>8</v>
      </c>
      <c r="H1819">
        <f t="shared" si="115"/>
        <v>1</v>
      </c>
      <c r="I1819" s="1" t="s">
        <v>15622</v>
      </c>
      <c r="J1819" s="1" t="s">
        <v>17051</v>
      </c>
      <c r="K1819" s="1" t="s">
        <v>17125</v>
      </c>
      <c r="L1819" s="1" t="s">
        <v>15624</v>
      </c>
      <c r="M1819" s="42">
        <v>1</v>
      </c>
      <c r="N1819" s="42">
        <v>1</v>
      </c>
      <c r="O1819" s="1" t="s">
        <v>15615</v>
      </c>
    </row>
    <row r="1820" spans="1:15" x14ac:dyDescent="0.25">
      <c r="A1820">
        <v>1827</v>
      </c>
      <c r="B1820" t="s">
        <v>10412</v>
      </c>
      <c r="C1820" t="s">
        <v>4967</v>
      </c>
      <c r="D1820" t="s">
        <v>16766</v>
      </c>
      <c r="E1820" s="65">
        <f t="shared" si="112"/>
        <v>41855</v>
      </c>
      <c r="F1820">
        <f t="shared" si="113"/>
        <v>2014</v>
      </c>
      <c r="G1820">
        <f t="shared" si="114"/>
        <v>8</v>
      </c>
      <c r="H1820">
        <f t="shared" si="115"/>
        <v>1</v>
      </c>
      <c r="I1820" s="1" t="s">
        <v>15622</v>
      </c>
      <c r="J1820" s="1" t="s">
        <v>17051</v>
      </c>
      <c r="K1820" s="1" t="s">
        <v>17125</v>
      </c>
      <c r="L1820" s="1" t="s">
        <v>15626</v>
      </c>
      <c r="M1820" s="42">
        <v>1</v>
      </c>
      <c r="N1820" s="42">
        <v>0.5</v>
      </c>
      <c r="O1820" s="1" t="s">
        <v>15615</v>
      </c>
    </row>
    <row r="1821" spans="1:15" x14ac:dyDescent="0.25">
      <c r="A1821">
        <v>1828</v>
      </c>
      <c r="B1821" t="s">
        <v>9435</v>
      </c>
      <c r="C1821" t="s">
        <v>5924</v>
      </c>
      <c r="D1821" t="s">
        <v>11963</v>
      </c>
      <c r="E1821" s="65">
        <f t="shared" si="112"/>
        <v>41856</v>
      </c>
      <c r="F1821">
        <f t="shared" si="113"/>
        <v>2014</v>
      </c>
      <c r="G1821">
        <f t="shared" si="114"/>
        <v>8</v>
      </c>
      <c r="H1821">
        <f t="shared" si="115"/>
        <v>2</v>
      </c>
      <c r="I1821" s="1" t="s">
        <v>15625</v>
      </c>
      <c r="J1821" s="1" t="s">
        <v>17051</v>
      </c>
      <c r="K1821" s="1" t="s">
        <v>17125</v>
      </c>
      <c r="L1821" s="1" t="s">
        <v>15626</v>
      </c>
      <c r="M1821" s="42">
        <v>1</v>
      </c>
      <c r="N1821" s="42">
        <v>0.97</v>
      </c>
      <c r="O1821" s="1" t="s">
        <v>15616</v>
      </c>
    </row>
    <row r="1822" spans="1:15" x14ac:dyDescent="0.25">
      <c r="A1822">
        <v>1829</v>
      </c>
      <c r="B1822" t="s">
        <v>9233</v>
      </c>
      <c r="C1822" t="s">
        <v>6121</v>
      </c>
      <c r="D1822" t="s">
        <v>11963</v>
      </c>
      <c r="E1822" s="65">
        <f t="shared" si="112"/>
        <v>41856</v>
      </c>
      <c r="F1822">
        <f t="shared" si="113"/>
        <v>2014</v>
      </c>
      <c r="G1822">
        <f t="shared" si="114"/>
        <v>8</v>
      </c>
      <c r="H1822">
        <f t="shared" si="115"/>
        <v>2</v>
      </c>
      <c r="I1822" s="1" t="s">
        <v>15718</v>
      </c>
      <c r="J1822" s="1" t="s">
        <v>17097</v>
      </c>
      <c r="K1822" s="1" t="s">
        <v>17142</v>
      </c>
      <c r="L1822" s="1" t="s">
        <v>15626</v>
      </c>
      <c r="M1822" s="42">
        <v>0.86</v>
      </c>
      <c r="N1822" s="42">
        <v>0.93</v>
      </c>
      <c r="O1822" s="1" t="s">
        <v>15616</v>
      </c>
    </row>
    <row r="1823" spans="1:15" x14ac:dyDescent="0.25">
      <c r="A1823">
        <v>1830</v>
      </c>
      <c r="B1823" t="s">
        <v>7803</v>
      </c>
      <c r="C1823" t="s">
        <v>7520</v>
      </c>
      <c r="D1823" t="s">
        <v>11963</v>
      </c>
      <c r="E1823" s="65">
        <f t="shared" si="112"/>
        <v>41856</v>
      </c>
      <c r="F1823">
        <f t="shared" si="113"/>
        <v>2014</v>
      </c>
      <c r="G1823">
        <f t="shared" si="114"/>
        <v>8</v>
      </c>
      <c r="H1823">
        <f t="shared" si="115"/>
        <v>2</v>
      </c>
      <c r="I1823" s="1" t="s">
        <v>15622</v>
      </c>
      <c r="J1823" s="1" t="s">
        <v>17051</v>
      </c>
      <c r="K1823" s="1" t="s">
        <v>17125</v>
      </c>
      <c r="L1823" s="1" t="s">
        <v>15626</v>
      </c>
      <c r="M1823" s="42">
        <v>1</v>
      </c>
      <c r="N1823" s="42">
        <v>0.98</v>
      </c>
      <c r="O1823" s="1" t="s">
        <v>15615</v>
      </c>
    </row>
    <row r="1824" spans="1:15" x14ac:dyDescent="0.25">
      <c r="A1824">
        <v>1831</v>
      </c>
      <c r="B1824" t="s">
        <v>11551</v>
      </c>
      <c r="C1824" t="s">
        <v>3854</v>
      </c>
      <c r="D1824" t="s">
        <v>11964</v>
      </c>
      <c r="E1824" s="65">
        <f t="shared" si="112"/>
        <v>41857</v>
      </c>
      <c r="F1824">
        <f t="shared" si="113"/>
        <v>2014</v>
      </c>
      <c r="G1824">
        <f t="shared" si="114"/>
        <v>8</v>
      </c>
      <c r="H1824">
        <f t="shared" si="115"/>
        <v>3</v>
      </c>
      <c r="I1824" s="1" t="s">
        <v>15622</v>
      </c>
      <c r="J1824" s="1" t="s">
        <v>17051</v>
      </c>
      <c r="K1824" s="1" t="s">
        <v>17125</v>
      </c>
      <c r="L1824" s="1" t="s">
        <v>15623</v>
      </c>
      <c r="M1824" s="42">
        <v>0.8</v>
      </c>
      <c r="N1824" s="42">
        <v>0.67</v>
      </c>
      <c r="O1824" s="1" t="s">
        <v>15616</v>
      </c>
    </row>
    <row r="1825" spans="1:15" x14ac:dyDescent="0.25">
      <c r="A1825">
        <v>1832</v>
      </c>
      <c r="B1825" t="s">
        <v>7871</v>
      </c>
      <c r="C1825" t="s">
        <v>7457</v>
      </c>
      <c r="D1825" t="s">
        <v>11965</v>
      </c>
      <c r="E1825" s="65">
        <f t="shared" si="112"/>
        <v>41858</v>
      </c>
      <c r="F1825">
        <f t="shared" si="113"/>
        <v>2014</v>
      </c>
      <c r="G1825">
        <f t="shared" si="114"/>
        <v>8</v>
      </c>
      <c r="H1825">
        <f t="shared" si="115"/>
        <v>4</v>
      </c>
      <c r="I1825" s="1" t="s">
        <v>15622</v>
      </c>
      <c r="J1825" s="1" t="s">
        <v>17051</v>
      </c>
      <c r="K1825" s="1" t="s">
        <v>17125</v>
      </c>
      <c r="L1825" s="1" t="s">
        <v>15626</v>
      </c>
      <c r="M1825" s="42">
        <v>1</v>
      </c>
      <c r="N1825" s="42">
        <v>0.71</v>
      </c>
      <c r="O1825" s="1" t="s">
        <v>15615</v>
      </c>
    </row>
    <row r="1826" spans="1:15" x14ac:dyDescent="0.25">
      <c r="A1826">
        <v>1833</v>
      </c>
      <c r="B1826" t="s">
        <v>8546</v>
      </c>
      <c r="C1826" t="s">
        <v>6800</v>
      </c>
      <c r="D1826" t="s">
        <v>11965</v>
      </c>
      <c r="E1826" s="65">
        <f t="shared" si="112"/>
        <v>41858</v>
      </c>
      <c r="F1826">
        <f t="shared" si="113"/>
        <v>2014</v>
      </c>
      <c r="G1826">
        <f t="shared" si="114"/>
        <v>8</v>
      </c>
      <c r="H1826">
        <f t="shared" si="115"/>
        <v>4</v>
      </c>
      <c r="I1826" s="1" t="s">
        <v>15622</v>
      </c>
      <c r="J1826" s="1" t="s">
        <v>17051</v>
      </c>
      <c r="K1826" s="1" t="s">
        <v>17125</v>
      </c>
      <c r="L1826" s="1" t="s">
        <v>15623</v>
      </c>
      <c r="M1826" s="42">
        <v>1</v>
      </c>
      <c r="N1826" s="42">
        <v>0.81</v>
      </c>
      <c r="O1826" s="1" t="s">
        <v>15616</v>
      </c>
    </row>
    <row r="1827" spans="1:15" x14ac:dyDescent="0.25">
      <c r="A1827">
        <v>1834</v>
      </c>
      <c r="B1827" t="s">
        <v>9876</v>
      </c>
      <c r="C1827" t="s">
        <v>5495</v>
      </c>
      <c r="D1827" t="s">
        <v>11966</v>
      </c>
      <c r="E1827" s="65">
        <f t="shared" si="112"/>
        <v>41859</v>
      </c>
      <c r="F1827">
        <f t="shared" si="113"/>
        <v>2014</v>
      </c>
      <c r="G1827">
        <f t="shared" si="114"/>
        <v>8</v>
      </c>
      <c r="H1827">
        <f t="shared" si="115"/>
        <v>5</v>
      </c>
      <c r="I1827" s="1" t="s">
        <v>15622</v>
      </c>
      <c r="J1827" s="1" t="s">
        <v>17051</v>
      </c>
      <c r="K1827" s="1" t="s">
        <v>17125</v>
      </c>
      <c r="L1827" s="1" t="s">
        <v>15626</v>
      </c>
      <c r="M1827" s="42">
        <v>0.8</v>
      </c>
      <c r="N1827" s="42">
        <v>0.96</v>
      </c>
      <c r="O1827" s="1" t="s">
        <v>15616</v>
      </c>
    </row>
    <row r="1828" spans="1:15" x14ac:dyDescent="0.25">
      <c r="A1828">
        <v>1835</v>
      </c>
      <c r="B1828" t="s">
        <v>9474</v>
      </c>
      <c r="C1828" t="s">
        <v>5885</v>
      </c>
      <c r="D1828" t="s">
        <v>11967</v>
      </c>
      <c r="E1828" s="65">
        <f t="shared" si="112"/>
        <v>41861</v>
      </c>
      <c r="F1828">
        <f t="shared" si="113"/>
        <v>2014</v>
      </c>
      <c r="G1828">
        <f t="shared" si="114"/>
        <v>8</v>
      </c>
      <c r="H1828">
        <f t="shared" si="115"/>
        <v>7</v>
      </c>
      <c r="I1828" s="1" t="s">
        <v>15625</v>
      </c>
      <c r="J1828" s="1" t="s">
        <v>17051</v>
      </c>
      <c r="K1828" s="1" t="s">
        <v>17125</v>
      </c>
      <c r="L1828" s="1" t="s">
        <v>15626</v>
      </c>
      <c r="M1828" s="42">
        <v>1</v>
      </c>
      <c r="N1828" s="42">
        <v>0.94</v>
      </c>
      <c r="O1828" s="1" t="s">
        <v>15615</v>
      </c>
    </row>
    <row r="1829" spans="1:15" x14ac:dyDescent="0.25">
      <c r="A1829">
        <v>1836</v>
      </c>
      <c r="B1829" t="s">
        <v>9998</v>
      </c>
      <c r="C1829" t="s">
        <v>5375</v>
      </c>
      <c r="D1829" t="s">
        <v>11967</v>
      </c>
      <c r="E1829" s="65">
        <f t="shared" si="112"/>
        <v>41861</v>
      </c>
      <c r="F1829">
        <f t="shared" si="113"/>
        <v>2014</v>
      </c>
      <c r="G1829">
        <f t="shared" si="114"/>
        <v>8</v>
      </c>
      <c r="H1829">
        <f t="shared" si="115"/>
        <v>7</v>
      </c>
      <c r="I1829" s="1" t="s">
        <v>15622</v>
      </c>
      <c r="J1829" s="1" t="s">
        <v>17051</v>
      </c>
      <c r="K1829" s="1" t="s">
        <v>17125</v>
      </c>
      <c r="L1829" s="1" t="s">
        <v>15623</v>
      </c>
      <c r="M1829" s="42">
        <v>1</v>
      </c>
      <c r="N1829" s="42">
        <v>1</v>
      </c>
      <c r="O1829" s="1" t="s">
        <v>15615</v>
      </c>
    </row>
    <row r="1830" spans="1:15" x14ac:dyDescent="0.25">
      <c r="A1830">
        <v>1837</v>
      </c>
      <c r="B1830" t="s">
        <v>8963</v>
      </c>
      <c r="C1830" t="s">
        <v>6390</v>
      </c>
      <c r="D1830" t="s">
        <v>11968</v>
      </c>
      <c r="E1830" s="65">
        <f t="shared" si="112"/>
        <v>41862</v>
      </c>
      <c r="F1830">
        <f t="shared" si="113"/>
        <v>2014</v>
      </c>
      <c r="G1830">
        <f t="shared" si="114"/>
        <v>8</v>
      </c>
      <c r="H1830">
        <f t="shared" si="115"/>
        <v>1</v>
      </c>
      <c r="I1830" s="1" t="s">
        <v>15625</v>
      </c>
      <c r="J1830" s="1" t="s">
        <v>17051</v>
      </c>
      <c r="K1830" s="1" t="s">
        <v>17125</v>
      </c>
      <c r="L1830" s="1" t="s">
        <v>15624</v>
      </c>
      <c r="M1830" s="42">
        <v>1</v>
      </c>
      <c r="N1830" s="42">
        <v>0.93</v>
      </c>
      <c r="O1830" s="1" t="s">
        <v>15616</v>
      </c>
    </row>
    <row r="1831" spans="1:15" x14ac:dyDescent="0.25">
      <c r="A1831">
        <v>1838</v>
      </c>
      <c r="B1831" t="s">
        <v>10808</v>
      </c>
      <c r="C1831" t="s">
        <v>4585</v>
      </c>
      <c r="D1831" t="s">
        <v>11968</v>
      </c>
      <c r="E1831" s="65">
        <f t="shared" si="112"/>
        <v>41862</v>
      </c>
      <c r="F1831">
        <f t="shared" si="113"/>
        <v>2014</v>
      </c>
      <c r="G1831">
        <f t="shared" si="114"/>
        <v>8</v>
      </c>
      <c r="H1831">
        <f t="shared" si="115"/>
        <v>1</v>
      </c>
      <c r="I1831" s="1" t="s">
        <v>15708</v>
      </c>
      <c r="J1831" s="1" t="s">
        <v>17053</v>
      </c>
      <c r="K1831" s="1" t="s">
        <v>17125</v>
      </c>
      <c r="L1831" s="1" t="s">
        <v>15624</v>
      </c>
      <c r="M1831" s="42">
        <v>0.6</v>
      </c>
      <c r="N1831" s="42">
        <v>0.71</v>
      </c>
      <c r="O1831" s="1" t="s">
        <v>15615</v>
      </c>
    </row>
    <row r="1832" spans="1:15" x14ac:dyDescent="0.25">
      <c r="A1832">
        <v>1839</v>
      </c>
      <c r="B1832" t="s">
        <v>9220</v>
      </c>
      <c r="C1832" t="s">
        <v>6134</v>
      </c>
      <c r="D1832" t="s">
        <v>16767</v>
      </c>
      <c r="E1832" s="65">
        <f t="shared" si="112"/>
        <v>41863</v>
      </c>
      <c r="F1832">
        <f t="shared" si="113"/>
        <v>2014</v>
      </c>
      <c r="G1832">
        <f t="shared" si="114"/>
        <v>8</v>
      </c>
      <c r="H1832">
        <f t="shared" si="115"/>
        <v>2</v>
      </c>
      <c r="I1832" s="1" t="s">
        <v>15625</v>
      </c>
      <c r="J1832" s="1" t="s">
        <v>17051</v>
      </c>
      <c r="K1832" s="1" t="s">
        <v>17125</v>
      </c>
      <c r="L1832" s="1" t="s">
        <v>15626</v>
      </c>
      <c r="M1832" s="42">
        <v>1</v>
      </c>
      <c r="N1832" s="42">
        <v>0.92</v>
      </c>
      <c r="O1832" s="1" t="s">
        <v>15616</v>
      </c>
    </row>
    <row r="1833" spans="1:15" x14ac:dyDescent="0.25">
      <c r="A1833">
        <v>1840</v>
      </c>
      <c r="B1833" t="s">
        <v>9403</v>
      </c>
      <c r="C1833" t="s">
        <v>5954</v>
      </c>
      <c r="D1833" t="s">
        <v>16767</v>
      </c>
      <c r="E1833" s="65">
        <f t="shared" si="112"/>
        <v>41863</v>
      </c>
      <c r="F1833">
        <f t="shared" si="113"/>
        <v>2014</v>
      </c>
      <c r="G1833">
        <f t="shared" si="114"/>
        <v>8</v>
      </c>
      <c r="H1833">
        <f t="shared" si="115"/>
        <v>2</v>
      </c>
      <c r="I1833" s="1" t="s">
        <v>15622</v>
      </c>
      <c r="J1833" s="1" t="s">
        <v>17051</v>
      </c>
      <c r="K1833" s="1" t="s">
        <v>17125</v>
      </c>
      <c r="L1833" s="1" t="s">
        <v>15626</v>
      </c>
      <c r="M1833" s="42">
        <v>0.9</v>
      </c>
      <c r="N1833" s="42">
        <v>0.93</v>
      </c>
      <c r="O1833" s="1" t="s">
        <v>15616</v>
      </c>
    </row>
    <row r="1834" spans="1:15" x14ac:dyDescent="0.25">
      <c r="A1834">
        <v>1841</v>
      </c>
      <c r="B1834" t="s">
        <v>9575</v>
      </c>
      <c r="C1834" t="s">
        <v>5786</v>
      </c>
      <c r="D1834" t="s">
        <v>16767</v>
      </c>
      <c r="E1834" s="65">
        <f t="shared" si="112"/>
        <v>41863</v>
      </c>
      <c r="F1834">
        <f t="shared" si="113"/>
        <v>2014</v>
      </c>
      <c r="G1834">
        <f t="shared" si="114"/>
        <v>8</v>
      </c>
      <c r="H1834">
        <f t="shared" si="115"/>
        <v>2</v>
      </c>
      <c r="I1834" s="1" t="s">
        <v>15622</v>
      </c>
      <c r="J1834" s="1" t="s">
        <v>17051</v>
      </c>
      <c r="K1834" s="1" t="s">
        <v>17125</v>
      </c>
      <c r="L1834" s="1" t="s">
        <v>15624</v>
      </c>
      <c r="M1834" s="42">
        <v>0.89</v>
      </c>
      <c r="N1834" s="42">
        <v>0.88</v>
      </c>
      <c r="O1834" s="1" t="s">
        <v>15616</v>
      </c>
    </row>
    <row r="1835" spans="1:15" x14ac:dyDescent="0.25">
      <c r="A1835">
        <v>1842</v>
      </c>
      <c r="B1835" t="s">
        <v>9491</v>
      </c>
      <c r="C1835" t="s">
        <v>5868</v>
      </c>
      <c r="D1835" t="s">
        <v>11969</v>
      </c>
      <c r="E1835" s="65">
        <f t="shared" si="112"/>
        <v>41865</v>
      </c>
      <c r="F1835">
        <f t="shared" si="113"/>
        <v>2014</v>
      </c>
      <c r="G1835">
        <f t="shared" si="114"/>
        <v>8</v>
      </c>
      <c r="H1835">
        <f t="shared" si="115"/>
        <v>4</v>
      </c>
      <c r="I1835" s="1" t="s">
        <v>15625</v>
      </c>
      <c r="J1835" s="1" t="s">
        <v>17051</v>
      </c>
      <c r="K1835" s="1" t="s">
        <v>17125</v>
      </c>
      <c r="L1835" s="1" t="s">
        <v>15624</v>
      </c>
      <c r="M1835" s="42">
        <v>1</v>
      </c>
      <c r="N1835" s="42">
        <v>0.91</v>
      </c>
      <c r="O1835" s="1" t="s">
        <v>15616</v>
      </c>
    </row>
    <row r="1836" spans="1:15" x14ac:dyDescent="0.25">
      <c r="A1836">
        <v>1843</v>
      </c>
      <c r="B1836" t="s">
        <v>11034</v>
      </c>
      <c r="C1836" t="s">
        <v>4363</v>
      </c>
      <c r="D1836" t="s">
        <v>16768</v>
      </c>
      <c r="E1836" s="65">
        <f t="shared" si="112"/>
        <v>41866</v>
      </c>
      <c r="F1836">
        <f t="shared" si="113"/>
        <v>2014</v>
      </c>
      <c r="G1836">
        <f t="shared" si="114"/>
        <v>8</v>
      </c>
      <c r="H1836">
        <f t="shared" si="115"/>
        <v>5</v>
      </c>
      <c r="I1836" s="1" t="s">
        <v>15697</v>
      </c>
      <c r="J1836" s="1" t="s">
        <v>17060</v>
      </c>
      <c r="K1836" s="1" t="s">
        <v>17125</v>
      </c>
      <c r="L1836" s="1" t="s">
        <v>15626</v>
      </c>
      <c r="M1836" s="42">
        <v>1</v>
      </c>
      <c r="N1836" s="42">
        <v>0.96</v>
      </c>
      <c r="O1836" s="1" t="s">
        <v>15616</v>
      </c>
    </row>
    <row r="1837" spans="1:15" x14ac:dyDescent="0.25">
      <c r="A1837">
        <v>1844</v>
      </c>
      <c r="B1837" t="s">
        <v>9976</v>
      </c>
      <c r="C1837" t="s">
        <v>5396</v>
      </c>
      <c r="D1837" t="s">
        <v>11970</v>
      </c>
      <c r="E1837" s="65">
        <f t="shared" si="112"/>
        <v>41867</v>
      </c>
      <c r="F1837">
        <f t="shared" si="113"/>
        <v>2014</v>
      </c>
      <c r="G1837">
        <f t="shared" si="114"/>
        <v>8</v>
      </c>
      <c r="H1837">
        <f t="shared" si="115"/>
        <v>6</v>
      </c>
      <c r="I1837" s="1" t="s">
        <v>15622</v>
      </c>
      <c r="J1837" s="1" t="s">
        <v>17051</v>
      </c>
      <c r="K1837" s="1" t="s">
        <v>17125</v>
      </c>
      <c r="L1837" s="1" t="s">
        <v>15626</v>
      </c>
      <c r="M1837" s="42">
        <v>1</v>
      </c>
      <c r="N1837" s="42">
        <v>1</v>
      </c>
      <c r="O1837" s="1" t="s">
        <v>15616</v>
      </c>
    </row>
    <row r="1838" spans="1:15" x14ac:dyDescent="0.25">
      <c r="A1838">
        <v>1845</v>
      </c>
      <c r="B1838" t="s">
        <v>11412</v>
      </c>
      <c r="C1838" t="s">
        <v>3989</v>
      </c>
      <c r="D1838" t="s">
        <v>11970</v>
      </c>
      <c r="E1838" s="65">
        <f t="shared" si="112"/>
        <v>41867</v>
      </c>
      <c r="F1838">
        <f t="shared" si="113"/>
        <v>2014</v>
      </c>
      <c r="G1838">
        <f t="shared" si="114"/>
        <v>8</v>
      </c>
      <c r="H1838">
        <f t="shared" si="115"/>
        <v>6</v>
      </c>
      <c r="I1838" s="1" t="s">
        <v>15622</v>
      </c>
      <c r="J1838" s="1" t="s">
        <v>17051</v>
      </c>
      <c r="K1838" s="1" t="s">
        <v>17125</v>
      </c>
      <c r="L1838" s="1" t="s">
        <v>15626</v>
      </c>
      <c r="M1838" s="42">
        <v>1</v>
      </c>
      <c r="N1838" s="42">
        <v>1</v>
      </c>
      <c r="O1838" s="1" t="s">
        <v>15616</v>
      </c>
    </row>
    <row r="1839" spans="1:15" x14ac:dyDescent="0.25">
      <c r="A1839">
        <v>1846</v>
      </c>
      <c r="B1839" t="s">
        <v>11131</v>
      </c>
      <c r="C1839" t="s">
        <v>4269</v>
      </c>
      <c r="D1839" t="s">
        <v>11970</v>
      </c>
      <c r="E1839" s="65">
        <f t="shared" si="112"/>
        <v>41867</v>
      </c>
      <c r="F1839">
        <f t="shared" si="113"/>
        <v>2014</v>
      </c>
      <c r="G1839">
        <f t="shared" si="114"/>
        <v>8</v>
      </c>
      <c r="H1839">
        <f t="shared" si="115"/>
        <v>6</v>
      </c>
      <c r="I1839" s="1" t="s">
        <v>15622</v>
      </c>
      <c r="J1839" s="1" t="s">
        <v>17051</v>
      </c>
      <c r="K1839" s="1" t="s">
        <v>17125</v>
      </c>
      <c r="L1839" s="1" t="s">
        <v>15626</v>
      </c>
      <c r="M1839" s="42">
        <v>0.9</v>
      </c>
      <c r="N1839" s="42">
        <v>1</v>
      </c>
      <c r="O1839" s="1" t="s">
        <v>15615</v>
      </c>
    </row>
    <row r="1840" spans="1:15" x14ac:dyDescent="0.25">
      <c r="A1840">
        <v>1847</v>
      </c>
      <c r="B1840" t="s">
        <v>9255</v>
      </c>
      <c r="C1840" t="s">
        <v>6099</v>
      </c>
      <c r="D1840" t="s">
        <v>11970</v>
      </c>
      <c r="E1840" s="65">
        <f t="shared" si="112"/>
        <v>41867</v>
      </c>
      <c r="F1840">
        <f t="shared" si="113"/>
        <v>2014</v>
      </c>
      <c r="G1840">
        <f t="shared" si="114"/>
        <v>8</v>
      </c>
      <c r="H1840">
        <f t="shared" si="115"/>
        <v>6</v>
      </c>
      <c r="I1840" s="1" t="s">
        <v>15625</v>
      </c>
      <c r="J1840" s="1" t="s">
        <v>17051</v>
      </c>
      <c r="K1840" s="1" t="s">
        <v>17125</v>
      </c>
      <c r="L1840" s="1" t="s">
        <v>15626</v>
      </c>
      <c r="M1840" s="42">
        <v>1</v>
      </c>
      <c r="N1840" s="42">
        <v>1</v>
      </c>
      <c r="O1840" s="1" t="s">
        <v>15615</v>
      </c>
    </row>
    <row r="1841" spans="1:15" x14ac:dyDescent="0.25">
      <c r="A1841">
        <v>1848</v>
      </c>
      <c r="B1841" t="s">
        <v>10247</v>
      </c>
      <c r="C1841" t="s">
        <v>5132</v>
      </c>
      <c r="D1841" t="s">
        <v>16769</v>
      </c>
      <c r="E1841" s="65">
        <f t="shared" si="112"/>
        <v>41868</v>
      </c>
      <c r="F1841">
        <f t="shared" si="113"/>
        <v>2014</v>
      </c>
      <c r="G1841">
        <f t="shared" si="114"/>
        <v>8</v>
      </c>
      <c r="H1841">
        <f t="shared" si="115"/>
        <v>7</v>
      </c>
      <c r="I1841" s="1" t="s">
        <v>15629</v>
      </c>
      <c r="J1841" s="1" t="s">
        <v>17051</v>
      </c>
      <c r="K1841" s="1" t="s">
        <v>17125</v>
      </c>
      <c r="L1841" s="1" t="s">
        <v>15624</v>
      </c>
      <c r="M1841" s="42">
        <v>1</v>
      </c>
      <c r="N1841" s="42">
        <v>1</v>
      </c>
      <c r="O1841" s="1" t="s">
        <v>15615</v>
      </c>
    </row>
    <row r="1842" spans="1:15" x14ac:dyDescent="0.25">
      <c r="A1842">
        <v>1849</v>
      </c>
      <c r="B1842" t="s">
        <v>9178</v>
      </c>
      <c r="C1842" t="s">
        <v>6176</v>
      </c>
      <c r="D1842" t="s">
        <v>16769</v>
      </c>
      <c r="E1842" s="65">
        <f t="shared" si="112"/>
        <v>41868</v>
      </c>
      <c r="F1842">
        <f t="shared" si="113"/>
        <v>2014</v>
      </c>
      <c r="G1842">
        <f t="shared" si="114"/>
        <v>8</v>
      </c>
      <c r="H1842">
        <f t="shared" si="115"/>
        <v>7</v>
      </c>
      <c r="I1842" s="1" t="s">
        <v>15622</v>
      </c>
      <c r="J1842" s="1" t="s">
        <v>17051</v>
      </c>
      <c r="K1842" s="1" t="s">
        <v>17125</v>
      </c>
      <c r="L1842" s="1" t="s">
        <v>15623</v>
      </c>
      <c r="M1842" s="42">
        <v>1</v>
      </c>
      <c r="N1842" s="42">
        <v>0</v>
      </c>
      <c r="O1842" s="1" t="s">
        <v>15615</v>
      </c>
    </row>
    <row r="1843" spans="1:15" x14ac:dyDescent="0.25">
      <c r="A1843">
        <v>1850</v>
      </c>
      <c r="B1843" t="s">
        <v>9969</v>
      </c>
      <c r="C1843" t="s">
        <v>5403</v>
      </c>
      <c r="D1843" t="s">
        <v>16769</v>
      </c>
      <c r="E1843" s="65">
        <f t="shared" si="112"/>
        <v>41868</v>
      </c>
      <c r="F1843">
        <f t="shared" si="113"/>
        <v>2014</v>
      </c>
      <c r="G1843">
        <f t="shared" si="114"/>
        <v>8</v>
      </c>
      <c r="H1843">
        <f t="shared" si="115"/>
        <v>7</v>
      </c>
      <c r="I1843" s="1" t="s">
        <v>15622</v>
      </c>
      <c r="J1843" s="1" t="s">
        <v>17051</v>
      </c>
      <c r="K1843" s="1" t="s">
        <v>17125</v>
      </c>
      <c r="L1843" s="1" t="s">
        <v>15626</v>
      </c>
      <c r="M1843" s="42">
        <v>1</v>
      </c>
      <c r="N1843" s="42">
        <v>0.98</v>
      </c>
      <c r="O1843" s="1" t="s">
        <v>15616</v>
      </c>
    </row>
    <row r="1844" spans="1:15" x14ac:dyDescent="0.25">
      <c r="A1844">
        <v>1851</v>
      </c>
      <c r="B1844" t="s">
        <v>10579</v>
      </c>
      <c r="C1844" t="s">
        <v>4806</v>
      </c>
      <c r="D1844" t="s">
        <v>16769</v>
      </c>
      <c r="E1844" s="65">
        <f t="shared" si="112"/>
        <v>41868</v>
      </c>
      <c r="F1844">
        <f t="shared" si="113"/>
        <v>2014</v>
      </c>
      <c r="G1844">
        <f t="shared" si="114"/>
        <v>8</v>
      </c>
      <c r="H1844">
        <f t="shared" si="115"/>
        <v>7</v>
      </c>
      <c r="I1844" s="1" t="s">
        <v>15622</v>
      </c>
      <c r="J1844" s="1" t="s">
        <v>17051</v>
      </c>
      <c r="K1844" s="1" t="s">
        <v>17125</v>
      </c>
      <c r="L1844" s="1" t="s">
        <v>15626</v>
      </c>
      <c r="M1844" s="42">
        <v>1</v>
      </c>
      <c r="N1844" s="42">
        <v>0.99</v>
      </c>
      <c r="O1844" s="1" t="s">
        <v>15616</v>
      </c>
    </row>
    <row r="1845" spans="1:15" x14ac:dyDescent="0.25">
      <c r="A1845">
        <v>1852</v>
      </c>
      <c r="B1845" t="s">
        <v>10321</v>
      </c>
      <c r="C1845" t="s">
        <v>5058</v>
      </c>
      <c r="D1845" t="s">
        <v>16769</v>
      </c>
      <c r="E1845" s="65">
        <f t="shared" si="112"/>
        <v>41868</v>
      </c>
      <c r="F1845">
        <f t="shared" si="113"/>
        <v>2014</v>
      </c>
      <c r="G1845">
        <f t="shared" si="114"/>
        <v>8</v>
      </c>
      <c r="H1845">
        <f t="shared" si="115"/>
        <v>7</v>
      </c>
      <c r="I1845" s="1" t="s">
        <v>15622</v>
      </c>
      <c r="J1845" s="1" t="s">
        <v>17051</v>
      </c>
      <c r="K1845" s="1" t="s">
        <v>17125</v>
      </c>
      <c r="L1845" s="1" t="s">
        <v>15626</v>
      </c>
      <c r="M1845" s="42">
        <v>1</v>
      </c>
      <c r="N1845" s="42">
        <v>0.94</v>
      </c>
      <c r="O1845" s="1" t="s">
        <v>15615</v>
      </c>
    </row>
    <row r="1846" spans="1:15" x14ac:dyDescent="0.25">
      <c r="A1846">
        <v>1853</v>
      </c>
      <c r="B1846" t="s">
        <v>11385</v>
      </c>
      <c r="C1846" t="s">
        <v>4015</v>
      </c>
      <c r="D1846" t="s">
        <v>16769</v>
      </c>
      <c r="E1846" s="65">
        <f t="shared" si="112"/>
        <v>41868</v>
      </c>
      <c r="F1846">
        <f t="shared" si="113"/>
        <v>2014</v>
      </c>
      <c r="G1846">
        <f t="shared" si="114"/>
        <v>8</v>
      </c>
      <c r="H1846">
        <f t="shared" si="115"/>
        <v>7</v>
      </c>
      <c r="I1846" s="1" t="s">
        <v>15622</v>
      </c>
      <c r="J1846" s="1" t="s">
        <v>17051</v>
      </c>
      <c r="K1846" s="1" t="s">
        <v>17125</v>
      </c>
      <c r="L1846" s="1" t="s">
        <v>15624</v>
      </c>
      <c r="M1846" s="42">
        <v>1</v>
      </c>
      <c r="N1846" s="42">
        <v>0.89</v>
      </c>
      <c r="O1846" s="1" t="s">
        <v>15616</v>
      </c>
    </row>
    <row r="1847" spans="1:15" x14ac:dyDescent="0.25">
      <c r="A1847">
        <v>1854</v>
      </c>
      <c r="B1847" t="s">
        <v>10626</v>
      </c>
      <c r="C1847" t="s">
        <v>4760</v>
      </c>
      <c r="D1847" t="s">
        <v>16769</v>
      </c>
      <c r="E1847" s="65">
        <f t="shared" si="112"/>
        <v>41868</v>
      </c>
      <c r="F1847">
        <f t="shared" si="113"/>
        <v>2014</v>
      </c>
      <c r="G1847">
        <f t="shared" si="114"/>
        <v>8</v>
      </c>
      <c r="H1847">
        <f t="shared" si="115"/>
        <v>7</v>
      </c>
      <c r="I1847" s="1" t="s">
        <v>15622</v>
      </c>
      <c r="J1847" s="1" t="s">
        <v>17051</v>
      </c>
      <c r="K1847" s="1" t="s">
        <v>17125</v>
      </c>
      <c r="L1847" s="1" t="s">
        <v>15623</v>
      </c>
      <c r="M1847" s="42">
        <v>0.9</v>
      </c>
      <c r="N1847" s="42">
        <v>0.85</v>
      </c>
      <c r="O1847" s="1" t="s">
        <v>15616</v>
      </c>
    </row>
    <row r="1848" spans="1:15" x14ac:dyDescent="0.25">
      <c r="A1848">
        <v>1855</v>
      </c>
      <c r="B1848" t="s">
        <v>8282</v>
      </c>
      <c r="C1848" t="s">
        <v>7053</v>
      </c>
      <c r="D1848" t="s">
        <v>11971</v>
      </c>
      <c r="E1848" s="65">
        <f t="shared" si="112"/>
        <v>41869</v>
      </c>
      <c r="F1848">
        <f t="shared" si="113"/>
        <v>2014</v>
      </c>
      <c r="G1848">
        <f t="shared" si="114"/>
        <v>8</v>
      </c>
      <c r="H1848">
        <f t="shared" si="115"/>
        <v>1</v>
      </c>
      <c r="I1848" s="1" t="s">
        <v>15622</v>
      </c>
      <c r="J1848" s="1" t="s">
        <v>17051</v>
      </c>
      <c r="K1848" s="1" t="s">
        <v>17125</v>
      </c>
      <c r="L1848" s="1" t="s">
        <v>15624</v>
      </c>
      <c r="M1848" s="42">
        <v>1</v>
      </c>
      <c r="N1848" s="42">
        <v>0.97</v>
      </c>
      <c r="O1848" s="1" t="s">
        <v>15615</v>
      </c>
    </row>
    <row r="1849" spans="1:15" x14ac:dyDescent="0.25">
      <c r="A1849">
        <v>1856</v>
      </c>
      <c r="B1849" t="s">
        <v>11683</v>
      </c>
      <c r="C1849" t="s">
        <v>3723</v>
      </c>
      <c r="D1849" t="s">
        <v>11972</v>
      </c>
      <c r="E1849" s="65">
        <f t="shared" si="112"/>
        <v>41870</v>
      </c>
      <c r="F1849">
        <f t="shared" si="113"/>
        <v>2014</v>
      </c>
      <c r="G1849">
        <f t="shared" si="114"/>
        <v>8</v>
      </c>
      <c r="H1849">
        <f t="shared" si="115"/>
        <v>2</v>
      </c>
      <c r="I1849" s="1" t="s">
        <v>15622</v>
      </c>
      <c r="J1849" s="1" t="s">
        <v>17051</v>
      </c>
      <c r="K1849" s="1" t="s">
        <v>17125</v>
      </c>
      <c r="L1849" s="1" t="s">
        <v>15624</v>
      </c>
      <c r="M1849" s="42">
        <v>1</v>
      </c>
      <c r="N1849" s="42">
        <v>0.56000000000000005</v>
      </c>
      <c r="O1849" s="1" t="s">
        <v>15615</v>
      </c>
    </row>
    <row r="1850" spans="1:15" x14ac:dyDescent="0.25">
      <c r="A1850">
        <v>1857</v>
      </c>
      <c r="B1850" t="s">
        <v>10287</v>
      </c>
      <c r="C1850" t="s">
        <v>5092</v>
      </c>
      <c r="D1850" t="s">
        <v>11972</v>
      </c>
      <c r="E1850" s="65">
        <f t="shared" si="112"/>
        <v>41870</v>
      </c>
      <c r="F1850">
        <f t="shared" si="113"/>
        <v>2014</v>
      </c>
      <c r="G1850">
        <f t="shared" si="114"/>
        <v>8</v>
      </c>
      <c r="H1850">
        <f t="shared" si="115"/>
        <v>2</v>
      </c>
      <c r="I1850" s="1" t="s">
        <v>15622</v>
      </c>
      <c r="J1850" s="1" t="s">
        <v>17051</v>
      </c>
      <c r="K1850" s="1" t="s">
        <v>17125</v>
      </c>
      <c r="L1850" s="1" t="s">
        <v>15624</v>
      </c>
      <c r="M1850" s="42">
        <v>1</v>
      </c>
      <c r="N1850" s="42">
        <v>0</v>
      </c>
      <c r="O1850" s="1" t="s">
        <v>15615</v>
      </c>
    </row>
    <row r="1851" spans="1:15" x14ac:dyDescent="0.25">
      <c r="A1851">
        <v>1858</v>
      </c>
      <c r="B1851" t="s">
        <v>9015</v>
      </c>
      <c r="C1851" t="s">
        <v>6339</v>
      </c>
      <c r="D1851" t="s">
        <v>11973</v>
      </c>
      <c r="E1851" s="65">
        <f t="shared" si="112"/>
        <v>41871</v>
      </c>
      <c r="F1851">
        <f t="shared" si="113"/>
        <v>2014</v>
      </c>
      <c r="G1851">
        <f t="shared" si="114"/>
        <v>8</v>
      </c>
      <c r="H1851">
        <f t="shared" si="115"/>
        <v>3</v>
      </c>
      <c r="I1851" s="1" t="s">
        <v>15622</v>
      </c>
      <c r="J1851" s="1" t="s">
        <v>17051</v>
      </c>
      <c r="K1851" s="1" t="s">
        <v>17125</v>
      </c>
      <c r="L1851" s="1" t="s">
        <v>15626</v>
      </c>
      <c r="M1851" s="42">
        <v>0.75</v>
      </c>
      <c r="N1851" s="42">
        <v>0.43</v>
      </c>
      <c r="O1851" s="1" t="s">
        <v>15615</v>
      </c>
    </row>
    <row r="1852" spans="1:15" x14ac:dyDescent="0.25">
      <c r="A1852">
        <v>1859</v>
      </c>
      <c r="B1852" t="s">
        <v>11115</v>
      </c>
      <c r="C1852" t="s">
        <v>4284</v>
      </c>
      <c r="D1852" t="s">
        <v>11973</v>
      </c>
      <c r="E1852" s="65">
        <f t="shared" si="112"/>
        <v>41871</v>
      </c>
      <c r="F1852">
        <f t="shared" si="113"/>
        <v>2014</v>
      </c>
      <c r="G1852">
        <f t="shared" si="114"/>
        <v>8</v>
      </c>
      <c r="H1852">
        <f t="shared" si="115"/>
        <v>3</v>
      </c>
      <c r="I1852" s="1" t="s">
        <v>15622</v>
      </c>
      <c r="J1852" s="1" t="s">
        <v>17051</v>
      </c>
      <c r="K1852" s="1" t="s">
        <v>17125</v>
      </c>
      <c r="L1852" s="1" t="s">
        <v>15624</v>
      </c>
      <c r="M1852" s="42">
        <v>1</v>
      </c>
      <c r="N1852" s="42">
        <v>1</v>
      </c>
      <c r="O1852" s="1" t="s">
        <v>15615</v>
      </c>
    </row>
    <row r="1853" spans="1:15" x14ac:dyDescent="0.25">
      <c r="A1853">
        <v>1860</v>
      </c>
      <c r="B1853" t="s">
        <v>9413</v>
      </c>
      <c r="C1853" t="s">
        <v>5944</v>
      </c>
      <c r="D1853" t="s">
        <v>11974</v>
      </c>
      <c r="E1853" s="65">
        <f t="shared" si="112"/>
        <v>41872</v>
      </c>
      <c r="F1853">
        <f t="shared" si="113"/>
        <v>2014</v>
      </c>
      <c r="G1853">
        <f t="shared" si="114"/>
        <v>8</v>
      </c>
      <c r="H1853">
        <f t="shared" si="115"/>
        <v>4</v>
      </c>
      <c r="I1853" s="1" t="s">
        <v>15622</v>
      </c>
      <c r="J1853" s="1" t="s">
        <v>17051</v>
      </c>
      <c r="K1853" s="1" t="s">
        <v>17125</v>
      </c>
      <c r="L1853" s="1" t="s">
        <v>15626</v>
      </c>
      <c r="M1853" s="42">
        <v>1</v>
      </c>
      <c r="N1853" s="42">
        <v>1</v>
      </c>
      <c r="O1853" s="1" t="s">
        <v>15615</v>
      </c>
    </row>
    <row r="1854" spans="1:15" x14ac:dyDescent="0.25">
      <c r="A1854">
        <v>1861</v>
      </c>
      <c r="B1854" t="s">
        <v>9245</v>
      </c>
      <c r="C1854" t="s">
        <v>6109</v>
      </c>
      <c r="D1854" t="s">
        <v>11975</v>
      </c>
      <c r="E1854" s="65">
        <f t="shared" si="112"/>
        <v>41873</v>
      </c>
      <c r="F1854">
        <f t="shared" si="113"/>
        <v>2014</v>
      </c>
      <c r="G1854">
        <f t="shared" si="114"/>
        <v>8</v>
      </c>
      <c r="H1854">
        <f t="shared" si="115"/>
        <v>5</v>
      </c>
      <c r="I1854" s="1" t="s">
        <v>15629</v>
      </c>
      <c r="J1854" s="1" t="s">
        <v>17051</v>
      </c>
      <c r="K1854" s="1" t="s">
        <v>17125</v>
      </c>
      <c r="L1854" s="1" t="s">
        <v>15626</v>
      </c>
      <c r="M1854" s="42">
        <v>1</v>
      </c>
      <c r="N1854" s="42">
        <v>1</v>
      </c>
      <c r="O1854" s="1" t="s">
        <v>15616</v>
      </c>
    </row>
    <row r="1855" spans="1:15" x14ac:dyDescent="0.25">
      <c r="A1855">
        <v>1862</v>
      </c>
      <c r="B1855" t="s">
        <v>9033</v>
      </c>
      <c r="C1855" t="s">
        <v>6320</v>
      </c>
      <c r="D1855" t="s">
        <v>11975</v>
      </c>
      <c r="E1855" s="65">
        <f t="shared" si="112"/>
        <v>41873</v>
      </c>
      <c r="F1855">
        <f t="shared" si="113"/>
        <v>2014</v>
      </c>
      <c r="G1855">
        <f t="shared" si="114"/>
        <v>8</v>
      </c>
      <c r="H1855">
        <f t="shared" si="115"/>
        <v>5</v>
      </c>
      <c r="I1855" s="1" t="s">
        <v>15622</v>
      </c>
      <c r="J1855" s="1" t="s">
        <v>17051</v>
      </c>
      <c r="K1855" s="1" t="s">
        <v>17125</v>
      </c>
      <c r="L1855" s="1" t="s">
        <v>15628</v>
      </c>
      <c r="M1855" s="42">
        <v>0</v>
      </c>
      <c r="N1855" s="42">
        <v>0</v>
      </c>
      <c r="O1855" s="1" t="s">
        <v>15615</v>
      </c>
    </row>
    <row r="1856" spans="1:15" x14ac:dyDescent="0.25">
      <c r="A1856">
        <v>1863</v>
      </c>
      <c r="B1856" t="s">
        <v>8171</v>
      </c>
      <c r="C1856" t="s">
        <v>7164</v>
      </c>
      <c r="D1856" t="s">
        <v>11975</v>
      </c>
      <c r="E1856" s="65">
        <f t="shared" si="112"/>
        <v>41873</v>
      </c>
      <c r="F1856">
        <f t="shared" si="113"/>
        <v>2014</v>
      </c>
      <c r="G1856">
        <f t="shared" si="114"/>
        <v>8</v>
      </c>
      <c r="H1856">
        <f t="shared" si="115"/>
        <v>5</v>
      </c>
      <c r="I1856" s="1" t="s">
        <v>15622</v>
      </c>
      <c r="J1856" s="1" t="s">
        <v>17051</v>
      </c>
      <c r="K1856" s="1" t="s">
        <v>17125</v>
      </c>
      <c r="L1856" s="1" t="s">
        <v>15624</v>
      </c>
      <c r="M1856" s="42">
        <v>1</v>
      </c>
      <c r="N1856" s="42">
        <v>0.88</v>
      </c>
      <c r="O1856" s="1" t="s">
        <v>15616</v>
      </c>
    </row>
    <row r="1857" spans="1:15" x14ac:dyDescent="0.25">
      <c r="A1857">
        <v>1864</v>
      </c>
      <c r="B1857" t="s">
        <v>8593</v>
      </c>
      <c r="C1857" t="s">
        <v>6754</v>
      </c>
      <c r="D1857" t="s">
        <v>11976</v>
      </c>
      <c r="E1857" s="65">
        <f t="shared" si="112"/>
        <v>41874</v>
      </c>
      <c r="F1857">
        <f t="shared" si="113"/>
        <v>2014</v>
      </c>
      <c r="G1857">
        <f t="shared" si="114"/>
        <v>8</v>
      </c>
      <c r="H1857">
        <f t="shared" si="115"/>
        <v>6</v>
      </c>
      <c r="I1857" s="1" t="s">
        <v>15625</v>
      </c>
      <c r="J1857" s="1" t="s">
        <v>17051</v>
      </c>
      <c r="K1857" s="1" t="s">
        <v>17125</v>
      </c>
      <c r="L1857" s="1" t="s">
        <v>15626</v>
      </c>
      <c r="M1857" s="42">
        <v>1</v>
      </c>
      <c r="N1857" s="42">
        <v>0.8</v>
      </c>
      <c r="O1857" s="1" t="s">
        <v>15616</v>
      </c>
    </row>
    <row r="1858" spans="1:15" x14ac:dyDescent="0.25">
      <c r="A1858">
        <v>1865</v>
      </c>
      <c r="B1858" t="s">
        <v>10716</v>
      </c>
      <c r="C1858" t="s">
        <v>3551</v>
      </c>
      <c r="D1858" t="s">
        <v>11977</v>
      </c>
      <c r="E1858" s="65">
        <f t="shared" si="112"/>
        <v>41875</v>
      </c>
      <c r="F1858">
        <f t="shared" si="113"/>
        <v>2014</v>
      </c>
      <c r="G1858">
        <f t="shared" si="114"/>
        <v>8</v>
      </c>
      <c r="H1858">
        <f t="shared" si="115"/>
        <v>7</v>
      </c>
      <c r="I1858" s="1" t="s">
        <v>15622</v>
      </c>
      <c r="J1858" s="1" t="s">
        <v>17051</v>
      </c>
      <c r="K1858" s="1" t="s">
        <v>17125</v>
      </c>
      <c r="L1858" s="1" t="s">
        <v>15623</v>
      </c>
      <c r="M1858" s="42">
        <v>1</v>
      </c>
      <c r="N1858" s="42">
        <v>0.95</v>
      </c>
      <c r="O1858" s="1" t="s">
        <v>15616</v>
      </c>
    </row>
    <row r="1859" spans="1:15" x14ac:dyDescent="0.25">
      <c r="A1859">
        <v>1866</v>
      </c>
      <c r="B1859" t="s">
        <v>11591</v>
      </c>
      <c r="C1859" t="s">
        <v>3814</v>
      </c>
      <c r="D1859" t="s">
        <v>11977</v>
      </c>
      <c r="E1859" s="65">
        <f t="shared" ref="E1859:E1922" si="116">DATE(LEFT(D1859,4),MID(D1859,5,2),RIGHT(D1859,2))</f>
        <v>41875</v>
      </c>
      <c r="F1859">
        <f t="shared" ref="F1859:F1922" si="117">YEAR(E1859)</f>
        <v>2014</v>
      </c>
      <c r="G1859">
        <f t="shared" ref="G1859:G1922" si="118">MONTH(E1859)</f>
        <v>8</v>
      </c>
      <c r="H1859">
        <f t="shared" ref="H1859:H1922" si="119">WEEKDAY(E1859,2)</f>
        <v>7</v>
      </c>
      <c r="I1859" s="1" t="s">
        <v>15622</v>
      </c>
      <c r="J1859" s="1" t="s">
        <v>17051</v>
      </c>
      <c r="K1859" s="1" t="s">
        <v>17125</v>
      </c>
      <c r="L1859" s="1" t="s">
        <v>15624</v>
      </c>
      <c r="M1859" s="42">
        <v>1</v>
      </c>
      <c r="N1859" s="42">
        <v>0.96</v>
      </c>
      <c r="O1859" s="1" t="s">
        <v>15615</v>
      </c>
    </row>
    <row r="1860" spans="1:15" x14ac:dyDescent="0.25">
      <c r="A1860">
        <v>1867</v>
      </c>
      <c r="B1860" t="s">
        <v>9407</v>
      </c>
      <c r="C1860" t="s">
        <v>5950</v>
      </c>
      <c r="D1860" t="s">
        <v>16770</v>
      </c>
      <c r="E1860" s="65">
        <f t="shared" si="116"/>
        <v>41876</v>
      </c>
      <c r="F1860">
        <f t="shared" si="117"/>
        <v>2014</v>
      </c>
      <c r="G1860">
        <f t="shared" si="118"/>
        <v>8</v>
      </c>
      <c r="H1860">
        <f t="shared" si="119"/>
        <v>1</v>
      </c>
      <c r="I1860" s="1" t="s">
        <v>15622</v>
      </c>
      <c r="J1860" s="1" t="s">
        <v>17051</v>
      </c>
      <c r="K1860" s="1" t="s">
        <v>17125</v>
      </c>
      <c r="L1860" s="1" t="s">
        <v>15626</v>
      </c>
      <c r="M1860" s="42">
        <v>1</v>
      </c>
      <c r="N1860" s="42">
        <v>0.93</v>
      </c>
      <c r="O1860" s="1" t="s">
        <v>15616</v>
      </c>
    </row>
    <row r="1861" spans="1:15" x14ac:dyDescent="0.25">
      <c r="A1861">
        <v>1868</v>
      </c>
      <c r="B1861" t="s">
        <v>10193</v>
      </c>
      <c r="C1861" t="s">
        <v>5185</v>
      </c>
      <c r="D1861" t="s">
        <v>16770</v>
      </c>
      <c r="E1861" s="65">
        <f t="shared" si="116"/>
        <v>41876</v>
      </c>
      <c r="F1861">
        <f t="shared" si="117"/>
        <v>2014</v>
      </c>
      <c r="G1861">
        <f t="shared" si="118"/>
        <v>8</v>
      </c>
      <c r="H1861">
        <f t="shared" si="119"/>
        <v>1</v>
      </c>
      <c r="I1861" s="1" t="s">
        <v>15763</v>
      </c>
      <c r="J1861" s="1" t="s">
        <v>17074</v>
      </c>
      <c r="K1861" s="1" t="s">
        <v>17125</v>
      </c>
      <c r="L1861" s="1" t="s">
        <v>15623</v>
      </c>
      <c r="M1861" s="42">
        <v>0.5</v>
      </c>
      <c r="N1861" s="42">
        <v>0.5</v>
      </c>
      <c r="O1861" s="1" t="s">
        <v>15615</v>
      </c>
    </row>
    <row r="1862" spans="1:15" x14ac:dyDescent="0.25">
      <c r="A1862">
        <v>1869</v>
      </c>
      <c r="B1862" t="s">
        <v>8986</v>
      </c>
      <c r="C1862" t="s">
        <v>6367</v>
      </c>
      <c r="D1862" t="s">
        <v>11978</v>
      </c>
      <c r="E1862" s="65">
        <f t="shared" si="116"/>
        <v>41877</v>
      </c>
      <c r="F1862">
        <f t="shared" si="117"/>
        <v>2014</v>
      </c>
      <c r="G1862">
        <f t="shared" si="118"/>
        <v>8</v>
      </c>
      <c r="H1862">
        <f t="shared" si="119"/>
        <v>2</v>
      </c>
      <c r="I1862" s="1" t="s">
        <v>15625</v>
      </c>
      <c r="J1862" s="1" t="s">
        <v>17051</v>
      </c>
      <c r="K1862" s="1" t="s">
        <v>17125</v>
      </c>
      <c r="L1862" s="1" t="s">
        <v>15624</v>
      </c>
      <c r="M1862" s="42">
        <v>0.8</v>
      </c>
      <c r="N1862" s="42">
        <v>0.92</v>
      </c>
      <c r="O1862" s="1" t="s">
        <v>15615</v>
      </c>
    </row>
    <row r="1863" spans="1:15" x14ac:dyDescent="0.25">
      <c r="A1863">
        <v>1870</v>
      </c>
      <c r="B1863" t="s">
        <v>9730</v>
      </c>
      <c r="C1863" t="s">
        <v>5635</v>
      </c>
      <c r="D1863" t="s">
        <v>11978</v>
      </c>
      <c r="E1863" s="65">
        <f t="shared" si="116"/>
        <v>41877</v>
      </c>
      <c r="F1863">
        <f t="shared" si="117"/>
        <v>2014</v>
      </c>
      <c r="G1863">
        <f t="shared" si="118"/>
        <v>8</v>
      </c>
      <c r="H1863">
        <f t="shared" si="119"/>
        <v>2</v>
      </c>
      <c r="I1863" s="1" t="s">
        <v>15622</v>
      </c>
      <c r="J1863" s="1" t="s">
        <v>17051</v>
      </c>
      <c r="K1863" s="1" t="s">
        <v>17125</v>
      </c>
      <c r="L1863" s="1" t="s">
        <v>15623</v>
      </c>
      <c r="M1863" s="42">
        <v>0.75</v>
      </c>
      <c r="N1863" s="42">
        <v>0.94</v>
      </c>
      <c r="O1863" s="1" t="s">
        <v>15616</v>
      </c>
    </row>
    <row r="1864" spans="1:15" x14ac:dyDescent="0.25">
      <c r="A1864">
        <v>1871</v>
      </c>
      <c r="B1864" t="s">
        <v>11096</v>
      </c>
      <c r="C1864" t="s">
        <v>4302</v>
      </c>
      <c r="D1864" t="s">
        <v>11978</v>
      </c>
      <c r="E1864" s="65">
        <f t="shared" si="116"/>
        <v>41877</v>
      </c>
      <c r="F1864">
        <f t="shared" si="117"/>
        <v>2014</v>
      </c>
      <c r="G1864">
        <f t="shared" si="118"/>
        <v>8</v>
      </c>
      <c r="H1864">
        <f t="shared" si="119"/>
        <v>2</v>
      </c>
      <c r="I1864" s="1" t="s">
        <v>15622</v>
      </c>
      <c r="J1864" s="1" t="s">
        <v>17051</v>
      </c>
      <c r="K1864" s="1" t="s">
        <v>17125</v>
      </c>
      <c r="L1864" s="1" t="s">
        <v>15626</v>
      </c>
      <c r="M1864" s="42">
        <v>1</v>
      </c>
      <c r="N1864" s="42">
        <v>0.9</v>
      </c>
      <c r="O1864" s="1" t="s">
        <v>15616</v>
      </c>
    </row>
    <row r="1865" spans="1:15" x14ac:dyDescent="0.25">
      <c r="A1865">
        <v>1872</v>
      </c>
      <c r="B1865" t="s">
        <v>7904</v>
      </c>
      <c r="C1865" t="s">
        <v>7425</v>
      </c>
      <c r="D1865" t="s">
        <v>11979</v>
      </c>
      <c r="E1865" s="65">
        <f t="shared" si="116"/>
        <v>41882</v>
      </c>
      <c r="F1865">
        <f t="shared" si="117"/>
        <v>2014</v>
      </c>
      <c r="G1865">
        <f t="shared" si="118"/>
        <v>8</v>
      </c>
      <c r="H1865">
        <f t="shared" si="119"/>
        <v>7</v>
      </c>
      <c r="I1865" s="1" t="s">
        <v>15622</v>
      </c>
      <c r="J1865" s="1" t="s">
        <v>17051</v>
      </c>
      <c r="K1865" s="1" t="s">
        <v>17125</v>
      </c>
      <c r="L1865" s="1" t="s">
        <v>15626</v>
      </c>
      <c r="M1865" s="42">
        <v>1</v>
      </c>
      <c r="N1865" s="42">
        <v>1</v>
      </c>
      <c r="O1865" s="1" t="s">
        <v>15615</v>
      </c>
    </row>
    <row r="1866" spans="1:15" x14ac:dyDescent="0.25">
      <c r="A1866">
        <v>1873</v>
      </c>
      <c r="B1866" t="s">
        <v>9450</v>
      </c>
      <c r="C1866" t="s">
        <v>5909</v>
      </c>
      <c r="D1866" t="s">
        <v>16771</v>
      </c>
      <c r="E1866" s="65">
        <f t="shared" si="116"/>
        <v>41883</v>
      </c>
      <c r="F1866">
        <f t="shared" si="117"/>
        <v>2014</v>
      </c>
      <c r="G1866">
        <f t="shared" si="118"/>
        <v>9</v>
      </c>
      <c r="H1866">
        <f t="shared" si="119"/>
        <v>1</v>
      </c>
      <c r="I1866" s="1" t="s">
        <v>15622</v>
      </c>
      <c r="J1866" s="1" t="s">
        <v>17051</v>
      </c>
      <c r="K1866" s="1" t="s">
        <v>17125</v>
      </c>
      <c r="L1866" s="1" t="s">
        <v>15624</v>
      </c>
      <c r="M1866" s="42">
        <v>1</v>
      </c>
      <c r="N1866" s="42">
        <v>0.77</v>
      </c>
      <c r="O1866" s="1" t="s">
        <v>15615</v>
      </c>
    </row>
    <row r="1867" spans="1:15" x14ac:dyDescent="0.25">
      <c r="A1867">
        <v>1874</v>
      </c>
      <c r="B1867" t="s">
        <v>10146</v>
      </c>
      <c r="C1867" t="s">
        <v>5232</v>
      </c>
      <c r="D1867" t="s">
        <v>16771</v>
      </c>
      <c r="E1867" s="65">
        <f t="shared" si="116"/>
        <v>41883</v>
      </c>
      <c r="F1867">
        <f t="shared" si="117"/>
        <v>2014</v>
      </c>
      <c r="G1867">
        <f t="shared" si="118"/>
        <v>9</v>
      </c>
      <c r="H1867">
        <f t="shared" si="119"/>
        <v>1</v>
      </c>
      <c r="I1867" s="1" t="s">
        <v>15622</v>
      </c>
      <c r="J1867" s="1" t="s">
        <v>17051</v>
      </c>
      <c r="K1867" s="1" t="s">
        <v>17125</v>
      </c>
      <c r="L1867" s="1" t="s">
        <v>15626</v>
      </c>
      <c r="M1867" s="42">
        <v>0.67</v>
      </c>
      <c r="N1867" s="42">
        <v>0.33</v>
      </c>
      <c r="O1867" s="1" t="s">
        <v>15615</v>
      </c>
    </row>
    <row r="1868" spans="1:15" x14ac:dyDescent="0.25">
      <c r="A1868">
        <v>1875</v>
      </c>
      <c r="B1868" t="s">
        <v>9376</v>
      </c>
      <c r="C1868" t="s">
        <v>5981</v>
      </c>
      <c r="D1868" t="s">
        <v>16771</v>
      </c>
      <c r="E1868" s="65">
        <f t="shared" si="116"/>
        <v>41883</v>
      </c>
      <c r="F1868">
        <f t="shared" si="117"/>
        <v>2014</v>
      </c>
      <c r="G1868">
        <f t="shared" si="118"/>
        <v>9</v>
      </c>
      <c r="H1868">
        <f t="shared" si="119"/>
        <v>1</v>
      </c>
      <c r="I1868" s="1" t="s">
        <v>15625</v>
      </c>
      <c r="J1868" s="1" t="s">
        <v>17051</v>
      </c>
      <c r="K1868" s="1" t="s">
        <v>17125</v>
      </c>
      <c r="L1868" s="1" t="s">
        <v>15628</v>
      </c>
      <c r="M1868" s="42">
        <v>0</v>
      </c>
      <c r="N1868" s="42">
        <v>0.74</v>
      </c>
      <c r="O1868" s="1" t="s">
        <v>15615</v>
      </c>
    </row>
    <row r="1869" spans="1:15" x14ac:dyDescent="0.25">
      <c r="A1869">
        <v>1876</v>
      </c>
      <c r="B1869" t="s">
        <v>11085</v>
      </c>
      <c r="C1869" t="s">
        <v>4312</v>
      </c>
      <c r="D1869" t="s">
        <v>11980</v>
      </c>
      <c r="E1869" s="65">
        <f t="shared" si="116"/>
        <v>41884</v>
      </c>
      <c r="F1869">
        <f t="shared" si="117"/>
        <v>2014</v>
      </c>
      <c r="G1869">
        <f t="shared" si="118"/>
        <v>9</v>
      </c>
      <c r="H1869">
        <f t="shared" si="119"/>
        <v>2</v>
      </c>
      <c r="I1869" s="1" t="s">
        <v>15622</v>
      </c>
      <c r="J1869" s="1" t="s">
        <v>17051</v>
      </c>
      <c r="K1869" s="1" t="s">
        <v>17125</v>
      </c>
      <c r="L1869" s="1" t="s">
        <v>15624</v>
      </c>
      <c r="M1869" s="42">
        <v>1</v>
      </c>
      <c r="N1869" s="42">
        <v>0.67</v>
      </c>
      <c r="O1869" s="1" t="s">
        <v>15616</v>
      </c>
    </row>
    <row r="1870" spans="1:15" x14ac:dyDescent="0.25">
      <c r="A1870">
        <v>1877</v>
      </c>
      <c r="B1870" t="s">
        <v>7780</v>
      </c>
      <c r="C1870" t="s">
        <v>7542</v>
      </c>
      <c r="D1870" t="s">
        <v>11980</v>
      </c>
      <c r="E1870" s="65">
        <f t="shared" si="116"/>
        <v>41884</v>
      </c>
      <c r="F1870">
        <f t="shared" si="117"/>
        <v>2014</v>
      </c>
      <c r="G1870">
        <f t="shared" si="118"/>
        <v>9</v>
      </c>
      <c r="H1870">
        <f t="shared" si="119"/>
        <v>2</v>
      </c>
      <c r="I1870" s="1" t="s">
        <v>15622</v>
      </c>
      <c r="J1870" s="1" t="s">
        <v>17051</v>
      </c>
      <c r="K1870" s="1" t="s">
        <v>17125</v>
      </c>
      <c r="L1870" s="1" t="s">
        <v>15626</v>
      </c>
      <c r="M1870" s="42">
        <v>1</v>
      </c>
      <c r="N1870" s="42">
        <v>1</v>
      </c>
      <c r="O1870" s="1" t="s">
        <v>15616</v>
      </c>
    </row>
    <row r="1871" spans="1:15" x14ac:dyDescent="0.25">
      <c r="A1871">
        <v>1878</v>
      </c>
      <c r="B1871" t="s">
        <v>10384</v>
      </c>
      <c r="C1871" t="s">
        <v>4995</v>
      </c>
      <c r="D1871" t="s">
        <v>16772</v>
      </c>
      <c r="E1871" s="65">
        <f t="shared" si="116"/>
        <v>41885</v>
      </c>
      <c r="F1871">
        <f t="shared" si="117"/>
        <v>2014</v>
      </c>
      <c r="G1871">
        <f t="shared" si="118"/>
        <v>9</v>
      </c>
      <c r="H1871">
        <f t="shared" si="119"/>
        <v>3</v>
      </c>
      <c r="I1871" s="1" t="s">
        <v>15625</v>
      </c>
      <c r="J1871" s="1" t="s">
        <v>17051</v>
      </c>
      <c r="K1871" s="1" t="s">
        <v>17125</v>
      </c>
      <c r="L1871" s="1" t="s">
        <v>15626</v>
      </c>
      <c r="M1871" s="42">
        <v>1</v>
      </c>
      <c r="N1871" s="42">
        <v>1</v>
      </c>
      <c r="O1871" s="1" t="s">
        <v>15615</v>
      </c>
    </row>
    <row r="1872" spans="1:15" x14ac:dyDescent="0.25">
      <c r="A1872">
        <v>1879</v>
      </c>
      <c r="B1872" t="s">
        <v>11322</v>
      </c>
      <c r="C1872" t="s">
        <v>4079</v>
      </c>
      <c r="D1872" t="s">
        <v>16772</v>
      </c>
      <c r="E1872" s="65">
        <f t="shared" si="116"/>
        <v>41885</v>
      </c>
      <c r="F1872">
        <f t="shared" si="117"/>
        <v>2014</v>
      </c>
      <c r="G1872">
        <f t="shared" si="118"/>
        <v>9</v>
      </c>
      <c r="H1872">
        <f t="shared" si="119"/>
        <v>3</v>
      </c>
      <c r="I1872" s="1" t="s">
        <v>15622</v>
      </c>
      <c r="J1872" s="1" t="s">
        <v>17051</v>
      </c>
      <c r="K1872" s="1" t="s">
        <v>17125</v>
      </c>
      <c r="L1872" s="1" t="s">
        <v>15623</v>
      </c>
      <c r="M1872" s="42">
        <v>0.5</v>
      </c>
      <c r="N1872" s="42">
        <v>0.56000000000000005</v>
      </c>
      <c r="O1872" s="1" t="s">
        <v>15615</v>
      </c>
    </row>
    <row r="1873" spans="1:15" x14ac:dyDescent="0.25">
      <c r="A1873">
        <v>1880</v>
      </c>
      <c r="B1873" t="s">
        <v>9454</v>
      </c>
      <c r="C1873" t="s">
        <v>5905</v>
      </c>
      <c r="D1873" t="s">
        <v>16772</v>
      </c>
      <c r="E1873" s="65">
        <f t="shared" si="116"/>
        <v>41885</v>
      </c>
      <c r="F1873">
        <f t="shared" si="117"/>
        <v>2014</v>
      </c>
      <c r="G1873">
        <f t="shared" si="118"/>
        <v>9</v>
      </c>
      <c r="H1873">
        <f t="shared" si="119"/>
        <v>3</v>
      </c>
      <c r="I1873" s="1" t="s">
        <v>15723</v>
      </c>
      <c r="J1873" s="1" t="s">
        <v>17073</v>
      </c>
      <c r="K1873" s="1" t="s">
        <v>17125</v>
      </c>
      <c r="L1873" s="1" t="s">
        <v>15626</v>
      </c>
      <c r="M1873" s="42">
        <v>1</v>
      </c>
      <c r="N1873" s="42">
        <v>0.99</v>
      </c>
      <c r="O1873" s="1" t="s">
        <v>15615</v>
      </c>
    </row>
    <row r="1874" spans="1:15" x14ac:dyDescent="0.25">
      <c r="A1874">
        <v>1881</v>
      </c>
      <c r="B1874" t="s">
        <v>9656</v>
      </c>
      <c r="C1874" t="s">
        <v>5708</v>
      </c>
      <c r="D1874" t="s">
        <v>16772</v>
      </c>
      <c r="E1874" s="65">
        <f t="shared" si="116"/>
        <v>41885</v>
      </c>
      <c r="F1874">
        <f t="shared" si="117"/>
        <v>2014</v>
      </c>
      <c r="G1874">
        <f t="shared" si="118"/>
        <v>9</v>
      </c>
      <c r="H1874">
        <f t="shared" si="119"/>
        <v>3</v>
      </c>
      <c r="I1874" s="1" t="s">
        <v>15622</v>
      </c>
      <c r="J1874" s="1" t="s">
        <v>17051</v>
      </c>
      <c r="K1874" s="1" t="s">
        <v>17125</v>
      </c>
      <c r="L1874" s="1" t="s">
        <v>15626</v>
      </c>
      <c r="M1874" s="42">
        <v>1</v>
      </c>
      <c r="N1874" s="42">
        <v>0.55000000000000004</v>
      </c>
      <c r="O1874" s="1" t="s">
        <v>15615</v>
      </c>
    </row>
    <row r="1875" spans="1:15" x14ac:dyDescent="0.25">
      <c r="A1875">
        <v>1882</v>
      </c>
      <c r="B1875" t="s">
        <v>7941</v>
      </c>
      <c r="C1875" t="s">
        <v>7389</v>
      </c>
      <c r="D1875" t="s">
        <v>16772</v>
      </c>
      <c r="E1875" s="65">
        <f t="shared" si="116"/>
        <v>41885</v>
      </c>
      <c r="F1875">
        <f t="shared" si="117"/>
        <v>2014</v>
      </c>
      <c r="G1875">
        <f t="shared" si="118"/>
        <v>9</v>
      </c>
      <c r="H1875">
        <f t="shared" si="119"/>
        <v>3</v>
      </c>
      <c r="I1875" s="1" t="s">
        <v>15646</v>
      </c>
      <c r="J1875" s="1" t="s">
        <v>17098</v>
      </c>
      <c r="K1875" s="1" t="s">
        <v>17143</v>
      </c>
      <c r="L1875" s="1" t="s">
        <v>15626</v>
      </c>
      <c r="M1875" s="42">
        <v>1</v>
      </c>
      <c r="N1875" s="42">
        <v>0.91</v>
      </c>
      <c r="O1875" s="1" t="s">
        <v>15616</v>
      </c>
    </row>
    <row r="1876" spans="1:15" x14ac:dyDescent="0.25">
      <c r="A1876">
        <v>1883</v>
      </c>
      <c r="B1876" t="s">
        <v>8237</v>
      </c>
      <c r="C1876" t="s">
        <v>7098</v>
      </c>
      <c r="D1876" t="s">
        <v>11981</v>
      </c>
      <c r="E1876" s="65">
        <f t="shared" si="116"/>
        <v>41886</v>
      </c>
      <c r="F1876">
        <f t="shared" si="117"/>
        <v>2014</v>
      </c>
      <c r="G1876">
        <f t="shared" si="118"/>
        <v>9</v>
      </c>
      <c r="H1876">
        <f t="shared" si="119"/>
        <v>4</v>
      </c>
      <c r="I1876" s="1" t="s">
        <v>15622</v>
      </c>
      <c r="J1876" s="1" t="s">
        <v>17051</v>
      </c>
      <c r="K1876" s="1" t="s">
        <v>17125</v>
      </c>
      <c r="L1876" s="1" t="s">
        <v>15624</v>
      </c>
      <c r="M1876" s="42">
        <v>0.8</v>
      </c>
      <c r="N1876" s="42">
        <v>0.94</v>
      </c>
      <c r="O1876" s="1" t="s">
        <v>15615</v>
      </c>
    </row>
    <row r="1877" spans="1:15" x14ac:dyDescent="0.25">
      <c r="A1877">
        <v>1884</v>
      </c>
      <c r="B1877" t="s">
        <v>7988</v>
      </c>
      <c r="C1877" t="s">
        <v>7343</v>
      </c>
      <c r="D1877" t="s">
        <v>16773</v>
      </c>
      <c r="E1877" s="65">
        <f t="shared" si="116"/>
        <v>41888</v>
      </c>
      <c r="F1877">
        <f t="shared" si="117"/>
        <v>2014</v>
      </c>
      <c r="G1877">
        <f t="shared" si="118"/>
        <v>9</v>
      </c>
      <c r="H1877">
        <f t="shared" si="119"/>
        <v>6</v>
      </c>
      <c r="I1877" s="1" t="s">
        <v>15625</v>
      </c>
      <c r="J1877" s="1" t="s">
        <v>17051</v>
      </c>
      <c r="K1877" s="1" t="s">
        <v>17125</v>
      </c>
      <c r="L1877" s="1" t="s">
        <v>15626</v>
      </c>
      <c r="M1877" s="42">
        <v>1</v>
      </c>
      <c r="N1877" s="42">
        <v>1</v>
      </c>
      <c r="O1877" s="1" t="s">
        <v>15616</v>
      </c>
    </row>
    <row r="1878" spans="1:15" x14ac:dyDescent="0.25">
      <c r="A1878">
        <v>1885</v>
      </c>
      <c r="B1878" t="s">
        <v>7879</v>
      </c>
      <c r="C1878" t="s">
        <v>7449</v>
      </c>
      <c r="D1878" t="s">
        <v>16773</v>
      </c>
      <c r="E1878" s="65">
        <f t="shared" si="116"/>
        <v>41888</v>
      </c>
      <c r="F1878">
        <f t="shared" si="117"/>
        <v>2014</v>
      </c>
      <c r="G1878">
        <f t="shared" si="118"/>
        <v>9</v>
      </c>
      <c r="H1878">
        <f t="shared" si="119"/>
        <v>6</v>
      </c>
      <c r="I1878" s="1" t="s">
        <v>15622</v>
      </c>
      <c r="J1878" s="1" t="s">
        <v>17051</v>
      </c>
      <c r="K1878" s="1" t="s">
        <v>17125</v>
      </c>
      <c r="L1878" s="1" t="s">
        <v>15623</v>
      </c>
      <c r="M1878" s="42">
        <v>1</v>
      </c>
      <c r="N1878" s="42">
        <v>0.46</v>
      </c>
      <c r="O1878" s="1" t="s">
        <v>15615</v>
      </c>
    </row>
    <row r="1879" spans="1:15" x14ac:dyDescent="0.25">
      <c r="A1879">
        <v>1886</v>
      </c>
      <c r="B1879" t="s">
        <v>8822</v>
      </c>
      <c r="C1879" t="s">
        <v>6526</v>
      </c>
      <c r="D1879" t="s">
        <v>16773</v>
      </c>
      <c r="E1879" s="65">
        <f t="shared" si="116"/>
        <v>41888</v>
      </c>
      <c r="F1879">
        <f t="shared" si="117"/>
        <v>2014</v>
      </c>
      <c r="G1879">
        <f t="shared" si="118"/>
        <v>9</v>
      </c>
      <c r="H1879">
        <f t="shared" si="119"/>
        <v>6</v>
      </c>
      <c r="I1879" s="1" t="s">
        <v>15622</v>
      </c>
      <c r="J1879" s="1" t="s">
        <v>17051</v>
      </c>
      <c r="K1879" s="1" t="s">
        <v>17125</v>
      </c>
      <c r="L1879" s="1" t="s">
        <v>15626</v>
      </c>
      <c r="M1879" s="42">
        <v>1</v>
      </c>
      <c r="N1879" s="42">
        <v>0.96</v>
      </c>
      <c r="O1879" s="1" t="s">
        <v>15616</v>
      </c>
    </row>
    <row r="1880" spans="1:15" x14ac:dyDescent="0.25">
      <c r="A1880">
        <v>1887</v>
      </c>
      <c r="B1880" t="s">
        <v>8859</v>
      </c>
      <c r="C1880" t="s">
        <v>6491</v>
      </c>
      <c r="D1880" t="s">
        <v>11982</v>
      </c>
      <c r="E1880" s="65">
        <f t="shared" si="116"/>
        <v>41889</v>
      </c>
      <c r="F1880">
        <f t="shared" si="117"/>
        <v>2014</v>
      </c>
      <c r="G1880">
        <f t="shared" si="118"/>
        <v>9</v>
      </c>
      <c r="H1880">
        <f t="shared" si="119"/>
        <v>7</v>
      </c>
      <c r="I1880" s="1" t="s">
        <v>15622</v>
      </c>
      <c r="J1880" s="1" t="s">
        <v>17051</v>
      </c>
      <c r="K1880" s="1" t="s">
        <v>17125</v>
      </c>
      <c r="L1880" s="1" t="s">
        <v>15624</v>
      </c>
      <c r="M1880" s="42">
        <v>1</v>
      </c>
      <c r="N1880" s="42">
        <v>0.96</v>
      </c>
      <c r="O1880" s="1" t="s">
        <v>15616</v>
      </c>
    </row>
    <row r="1881" spans="1:15" x14ac:dyDescent="0.25">
      <c r="A1881">
        <v>1888</v>
      </c>
      <c r="B1881" t="s">
        <v>7785</v>
      </c>
      <c r="C1881" t="s">
        <v>7537</v>
      </c>
      <c r="D1881" t="s">
        <v>11983</v>
      </c>
      <c r="E1881" s="65">
        <f t="shared" si="116"/>
        <v>41890</v>
      </c>
      <c r="F1881">
        <f t="shared" si="117"/>
        <v>2014</v>
      </c>
      <c r="G1881">
        <f t="shared" si="118"/>
        <v>9</v>
      </c>
      <c r="H1881">
        <f t="shared" si="119"/>
        <v>1</v>
      </c>
      <c r="I1881" s="1" t="s">
        <v>15622</v>
      </c>
      <c r="J1881" s="1" t="s">
        <v>17051</v>
      </c>
      <c r="K1881" s="1" t="s">
        <v>17125</v>
      </c>
      <c r="L1881" s="1" t="s">
        <v>15626</v>
      </c>
      <c r="M1881" s="42">
        <v>1</v>
      </c>
      <c r="N1881" s="42">
        <v>0.98</v>
      </c>
      <c r="O1881" s="1" t="s">
        <v>15615</v>
      </c>
    </row>
    <row r="1882" spans="1:15" x14ac:dyDescent="0.25">
      <c r="A1882">
        <v>1889</v>
      </c>
      <c r="B1882" t="s">
        <v>8364</v>
      </c>
      <c r="C1882" t="s">
        <v>6976</v>
      </c>
      <c r="D1882" t="s">
        <v>11984</v>
      </c>
      <c r="E1882" s="65">
        <f t="shared" si="116"/>
        <v>41891</v>
      </c>
      <c r="F1882">
        <f t="shared" si="117"/>
        <v>2014</v>
      </c>
      <c r="G1882">
        <f t="shared" si="118"/>
        <v>9</v>
      </c>
      <c r="H1882">
        <f t="shared" si="119"/>
        <v>2</v>
      </c>
      <c r="I1882" s="1" t="s">
        <v>15622</v>
      </c>
      <c r="J1882" s="1" t="s">
        <v>17051</v>
      </c>
      <c r="K1882" s="1" t="s">
        <v>17125</v>
      </c>
      <c r="L1882" s="1" t="s">
        <v>15624</v>
      </c>
      <c r="M1882" s="42">
        <v>1</v>
      </c>
      <c r="N1882" s="42">
        <v>0.24</v>
      </c>
      <c r="O1882" s="1" t="s">
        <v>15615</v>
      </c>
    </row>
    <row r="1883" spans="1:15" x14ac:dyDescent="0.25">
      <c r="A1883">
        <v>1890</v>
      </c>
      <c r="B1883" t="s">
        <v>7809</v>
      </c>
      <c r="C1883" t="s">
        <v>7514</v>
      </c>
      <c r="D1883" t="s">
        <v>11984</v>
      </c>
      <c r="E1883" s="65">
        <f t="shared" si="116"/>
        <v>41891</v>
      </c>
      <c r="F1883">
        <f t="shared" si="117"/>
        <v>2014</v>
      </c>
      <c r="G1883">
        <f t="shared" si="118"/>
        <v>9</v>
      </c>
      <c r="H1883">
        <f t="shared" si="119"/>
        <v>2</v>
      </c>
      <c r="I1883" s="1" t="s">
        <v>15622</v>
      </c>
      <c r="J1883" s="1" t="s">
        <v>17051</v>
      </c>
      <c r="K1883" s="1" t="s">
        <v>17125</v>
      </c>
      <c r="L1883" s="1" t="s">
        <v>15624</v>
      </c>
      <c r="M1883" s="42">
        <v>0.87</v>
      </c>
      <c r="N1883" s="42">
        <v>0.76</v>
      </c>
      <c r="O1883" s="1" t="s">
        <v>15615</v>
      </c>
    </row>
    <row r="1884" spans="1:15" x14ac:dyDescent="0.25">
      <c r="A1884">
        <v>1891</v>
      </c>
      <c r="B1884" t="s">
        <v>11617</v>
      </c>
      <c r="C1884" t="s">
        <v>3788</v>
      </c>
      <c r="D1884" t="s">
        <v>16774</v>
      </c>
      <c r="E1884" s="65">
        <f t="shared" si="116"/>
        <v>41892</v>
      </c>
      <c r="F1884">
        <f t="shared" si="117"/>
        <v>2014</v>
      </c>
      <c r="G1884">
        <f t="shared" si="118"/>
        <v>9</v>
      </c>
      <c r="H1884">
        <f t="shared" si="119"/>
        <v>3</v>
      </c>
      <c r="I1884" s="1" t="s">
        <v>15622</v>
      </c>
      <c r="J1884" s="1" t="s">
        <v>17051</v>
      </c>
      <c r="K1884" s="1" t="s">
        <v>17125</v>
      </c>
      <c r="L1884" s="1" t="s">
        <v>15626</v>
      </c>
      <c r="M1884" s="42">
        <v>1</v>
      </c>
      <c r="N1884" s="42">
        <v>1</v>
      </c>
      <c r="O1884" s="1" t="s">
        <v>15616</v>
      </c>
    </row>
    <row r="1885" spans="1:15" x14ac:dyDescent="0.25">
      <c r="A1885">
        <v>1892</v>
      </c>
      <c r="B1885" t="s">
        <v>10603</v>
      </c>
      <c r="C1885" t="s">
        <v>4783</v>
      </c>
      <c r="D1885" t="s">
        <v>16774</v>
      </c>
      <c r="E1885" s="65">
        <f t="shared" si="116"/>
        <v>41892</v>
      </c>
      <c r="F1885">
        <f t="shared" si="117"/>
        <v>2014</v>
      </c>
      <c r="G1885">
        <f t="shared" si="118"/>
        <v>9</v>
      </c>
      <c r="H1885">
        <f t="shared" si="119"/>
        <v>3</v>
      </c>
      <c r="I1885" s="1" t="s">
        <v>15622</v>
      </c>
      <c r="J1885" s="1" t="s">
        <v>17051</v>
      </c>
      <c r="K1885" s="1" t="s">
        <v>17125</v>
      </c>
      <c r="L1885" s="1" t="s">
        <v>15624</v>
      </c>
      <c r="M1885" s="42">
        <v>0.92</v>
      </c>
      <c r="N1885" s="42">
        <v>0.71</v>
      </c>
      <c r="O1885" s="1" t="s">
        <v>15615</v>
      </c>
    </row>
    <row r="1886" spans="1:15" x14ac:dyDescent="0.25">
      <c r="A1886">
        <v>1893</v>
      </c>
      <c r="B1886" t="s">
        <v>9833</v>
      </c>
      <c r="C1886" t="s">
        <v>5536</v>
      </c>
      <c r="D1886" t="s">
        <v>11985</v>
      </c>
      <c r="E1886" s="65">
        <f t="shared" si="116"/>
        <v>41893</v>
      </c>
      <c r="F1886">
        <f t="shared" si="117"/>
        <v>2014</v>
      </c>
      <c r="G1886">
        <f t="shared" si="118"/>
        <v>9</v>
      </c>
      <c r="H1886">
        <f t="shared" si="119"/>
        <v>4</v>
      </c>
      <c r="I1886" s="1" t="s">
        <v>15622</v>
      </c>
      <c r="J1886" s="1" t="s">
        <v>17051</v>
      </c>
      <c r="K1886" s="1" t="s">
        <v>17125</v>
      </c>
      <c r="L1886" s="1" t="s">
        <v>15626</v>
      </c>
      <c r="M1886" s="42">
        <v>1</v>
      </c>
      <c r="N1886" s="42">
        <v>0.98</v>
      </c>
      <c r="O1886" s="1" t="s">
        <v>15616</v>
      </c>
    </row>
    <row r="1887" spans="1:15" x14ac:dyDescent="0.25">
      <c r="A1887">
        <v>1894</v>
      </c>
      <c r="B1887" t="s">
        <v>11469</v>
      </c>
      <c r="C1887" t="s">
        <v>3933</v>
      </c>
      <c r="D1887" t="s">
        <v>16775</v>
      </c>
      <c r="E1887" s="65">
        <f t="shared" si="116"/>
        <v>41894</v>
      </c>
      <c r="F1887">
        <f t="shared" si="117"/>
        <v>2014</v>
      </c>
      <c r="G1887">
        <f t="shared" si="118"/>
        <v>9</v>
      </c>
      <c r="H1887">
        <f t="shared" si="119"/>
        <v>5</v>
      </c>
      <c r="I1887" s="1" t="s">
        <v>15622</v>
      </c>
      <c r="J1887" s="1" t="s">
        <v>17051</v>
      </c>
      <c r="K1887" s="1" t="s">
        <v>17125</v>
      </c>
      <c r="L1887" s="1" t="s">
        <v>15626</v>
      </c>
      <c r="M1887" s="42">
        <v>1</v>
      </c>
      <c r="N1887" s="42">
        <v>0.92</v>
      </c>
      <c r="O1887" s="1" t="s">
        <v>15616</v>
      </c>
    </row>
    <row r="1888" spans="1:15" x14ac:dyDescent="0.25">
      <c r="A1888">
        <v>1895</v>
      </c>
      <c r="B1888" t="s">
        <v>10635</v>
      </c>
      <c r="C1888" t="s">
        <v>4751</v>
      </c>
      <c r="D1888" t="s">
        <v>16775</v>
      </c>
      <c r="E1888" s="65">
        <f t="shared" si="116"/>
        <v>41894</v>
      </c>
      <c r="F1888">
        <f t="shared" si="117"/>
        <v>2014</v>
      </c>
      <c r="G1888">
        <f t="shared" si="118"/>
        <v>9</v>
      </c>
      <c r="H1888">
        <f t="shared" si="119"/>
        <v>5</v>
      </c>
      <c r="I1888" s="1" t="s">
        <v>15641</v>
      </c>
      <c r="J1888" s="1" t="s">
        <v>17099</v>
      </c>
      <c r="K1888" s="1" t="s">
        <v>17126</v>
      </c>
      <c r="L1888" s="1" t="s">
        <v>15624</v>
      </c>
      <c r="M1888" s="42">
        <v>1</v>
      </c>
      <c r="N1888" s="42">
        <v>0.93</v>
      </c>
      <c r="O1888" s="1" t="s">
        <v>15615</v>
      </c>
    </row>
    <row r="1889" spans="1:15" x14ac:dyDescent="0.25">
      <c r="A1889">
        <v>1896</v>
      </c>
      <c r="B1889" t="s">
        <v>8495</v>
      </c>
      <c r="C1889" t="s">
        <v>6849</v>
      </c>
      <c r="D1889" t="s">
        <v>16776</v>
      </c>
      <c r="E1889" s="65">
        <f t="shared" si="116"/>
        <v>41895</v>
      </c>
      <c r="F1889">
        <f t="shared" si="117"/>
        <v>2014</v>
      </c>
      <c r="G1889">
        <f t="shared" si="118"/>
        <v>9</v>
      </c>
      <c r="H1889">
        <f t="shared" si="119"/>
        <v>6</v>
      </c>
      <c r="I1889" s="1" t="s">
        <v>15622</v>
      </c>
      <c r="J1889" s="1" t="s">
        <v>17051</v>
      </c>
      <c r="K1889" s="1" t="s">
        <v>17125</v>
      </c>
      <c r="L1889" s="1" t="s">
        <v>15626</v>
      </c>
      <c r="M1889" s="42">
        <v>1</v>
      </c>
      <c r="N1889" s="42">
        <v>1</v>
      </c>
      <c r="O1889" s="1" t="s">
        <v>15616</v>
      </c>
    </row>
    <row r="1890" spans="1:15" x14ac:dyDescent="0.25">
      <c r="A1890">
        <v>1897</v>
      </c>
      <c r="B1890" t="s">
        <v>7790</v>
      </c>
      <c r="C1890" t="s">
        <v>7532</v>
      </c>
      <c r="D1890" t="s">
        <v>11986</v>
      </c>
      <c r="E1890" s="65">
        <f t="shared" si="116"/>
        <v>41896</v>
      </c>
      <c r="F1890">
        <f t="shared" si="117"/>
        <v>2014</v>
      </c>
      <c r="G1890">
        <f t="shared" si="118"/>
        <v>9</v>
      </c>
      <c r="H1890">
        <f t="shared" si="119"/>
        <v>7</v>
      </c>
      <c r="I1890" s="1" t="s">
        <v>15622</v>
      </c>
      <c r="J1890" s="1" t="s">
        <v>17051</v>
      </c>
      <c r="K1890" s="1" t="s">
        <v>17125</v>
      </c>
      <c r="L1890" s="1" t="s">
        <v>15626</v>
      </c>
      <c r="M1890" s="42">
        <v>1</v>
      </c>
      <c r="N1890" s="42">
        <v>0.9</v>
      </c>
      <c r="O1890" s="1" t="s">
        <v>15615</v>
      </c>
    </row>
    <row r="1891" spans="1:15" x14ac:dyDescent="0.25">
      <c r="A1891">
        <v>1898</v>
      </c>
      <c r="B1891" t="s">
        <v>11087</v>
      </c>
      <c r="C1891" t="s">
        <v>4310</v>
      </c>
      <c r="D1891" t="s">
        <v>11987</v>
      </c>
      <c r="E1891" s="65">
        <f t="shared" si="116"/>
        <v>41898</v>
      </c>
      <c r="F1891">
        <f t="shared" si="117"/>
        <v>2014</v>
      </c>
      <c r="G1891">
        <f t="shared" si="118"/>
        <v>9</v>
      </c>
      <c r="H1891">
        <f t="shared" si="119"/>
        <v>2</v>
      </c>
      <c r="I1891" s="1" t="s">
        <v>15622</v>
      </c>
      <c r="J1891" s="1" t="s">
        <v>17051</v>
      </c>
      <c r="K1891" s="1" t="s">
        <v>17125</v>
      </c>
      <c r="L1891" s="1" t="s">
        <v>15623</v>
      </c>
      <c r="M1891" s="42">
        <v>0.65</v>
      </c>
      <c r="N1891" s="42">
        <v>0.23</v>
      </c>
      <c r="O1891" s="1" t="s">
        <v>15615</v>
      </c>
    </row>
    <row r="1892" spans="1:15" x14ac:dyDescent="0.25">
      <c r="A1892">
        <v>1899</v>
      </c>
      <c r="B1892" t="s">
        <v>9689</v>
      </c>
      <c r="C1892" t="s">
        <v>5675</v>
      </c>
      <c r="D1892" t="s">
        <v>11987</v>
      </c>
      <c r="E1892" s="65">
        <f t="shared" si="116"/>
        <v>41898</v>
      </c>
      <c r="F1892">
        <f t="shared" si="117"/>
        <v>2014</v>
      </c>
      <c r="G1892">
        <f t="shared" si="118"/>
        <v>9</v>
      </c>
      <c r="H1892">
        <f t="shared" si="119"/>
        <v>2</v>
      </c>
      <c r="I1892" s="1" t="s">
        <v>15622</v>
      </c>
      <c r="J1892" s="1" t="s">
        <v>17051</v>
      </c>
      <c r="K1892" s="1" t="s">
        <v>17125</v>
      </c>
      <c r="L1892" s="1" t="s">
        <v>15626</v>
      </c>
      <c r="M1892" s="42">
        <v>1</v>
      </c>
      <c r="N1892" s="42">
        <v>0.85</v>
      </c>
      <c r="O1892" s="1" t="s">
        <v>15615</v>
      </c>
    </row>
    <row r="1893" spans="1:15" x14ac:dyDescent="0.25">
      <c r="A1893">
        <v>1900</v>
      </c>
      <c r="B1893" t="s">
        <v>8685</v>
      </c>
      <c r="C1893" t="s">
        <v>6663</v>
      </c>
      <c r="D1893" t="s">
        <v>16777</v>
      </c>
      <c r="E1893" s="65">
        <f t="shared" si="116"/>
        <v>41899</v>
      </c>
      <c r="F1893">
        <f t="shared" si="117"/>
        <v>2014</v>
      </c>
      <c r="G1893">
        <f t="shared" si="118"/>
        <v>9</v>
      </c>
      <c r="H1893">
        <f t="shared" si="119"/>
        <v>3</v>
      </c>
      <c r="I1893" s="1" t="s">
        <v>15622</v>
      </c>
      <c r="J1893" s="1" t="s">
        <v>17051</v>
      </c>
      <c r="K1893" s="1" t="s">
        <v>17125</v>
      </c>
      <c r="L1893" s="1" t="s">
        <v>15626</v>
      </c>
      <c r="M1893" s="42">
        <v>1</v>
      </c>
      <c r="N1893" s="42">
        <v>0.36</v>
      </c>
      <c r="O1893" s="1" t="s">
        <v>15615</v>
      </c>
    </row>
    <row r="1894" spans="1:15" x14ac:dyDescent="0.25">
      <c r="A1894">
        <v>1901</v>
      </c>
      <c r="B1894" t="s">
        <v>9860</v>
      </c>
      <c r="C1894" t="s">
        <v>5511</v>
      </c>
      <c r="D1894" t="s">
        <v>16777</v>
      </c>
      <c r="E1894" s="65">
        <f t="shared" si="116"/>
        <v>41899</v>
      </c>
      <c r="F1894">
        <f t="shared" si="117"/>
        <v>2014</v>
      </c>
      <c r="G1894">
        <f t="shared" si="118"/>
        <v>9</v>
      </c>
      <c r="H1894">
        <f t="shared" si="119"/>
        <v>3</v>
      </c>
      <c r="I1894" s="1" t="s">
        <v>15622</v>
      </c>
      <c r="J1894" s="1" t="s">
        <v>17051</v>
      </c>
      <c r="K1894" s="1" t="s">
        <v>17125</v>
      </c>
      <c r="L1894" s="1" t="s">
        <v>15626</v>
      </c>
      <c r="M1894" s="42">
        <v>1</v>
      </c>
      <c r="N1894" s="42">
        <v>0.93</v>
      </c>
      <c r="O1894" s="1" t="s">
        <v>15615</v>
      </c>
    </row>
    <row r="1895" spans="1:15" x14ac:dyDescent="0.25">
      <c r="A1895">
        <v>1902</v>
      </c>
      <c r="B1895" t="s">
        <v>8080</v>
      </c>
      <c r="C1895" t="s">
        <v>7253</v>
      </c>
      <c r="D1895" t="s">
        <v>16778</v>
      </c>
      <c r="E1895" s="65">
        <f t="shared" si="116"/>
        <v>41900</v>
      </c>
      <c r="F1895">
        <f t="shared" si="117"/>
        <v>2014</v>
      </c>
      <c r="G1895">
        <f t="shared" si="118"/>
        <v>9</v>
      </c>
      <c r="H1895">
        <f t="shared" si="119"/>
        <v>4</v>
      </c>
      <c r="I1895" s="1" t="s">
        <v>15622</v>
      </c>
      <c r="J1895" s="1" t="s">
        <v>17051</v>
      </c>
      <c r="K1895" s="1" t="s">
        <v>17125</v>
      </c>
      <c r="L1895" s="1" t="s">
        <v>15626</v>
      </c>
      <c r="M1895" s="42">
        <v>1</v>
      </c>
      <c r="N1895" s="42">
        <v>0.97</v>
      </c>
      <c r="O1895" s="1" t="s">
        <v>15616</v>
      </c>
    </row>
    <row r="1896" spans="1:15" x14ac:dyDescent="0.25">
      <c r="A1896">
        <v>1903</v>
      </c>
      <c r="B1896" t="s">
        <v>9879</v>
      </c>
      <c r="C1896" t="s">
        <v>5492</v>
      </c>
      <c r="D1896" t="s">
        <v>16779</v>
      </c>
      <c r="E1896" s="65">
        <f t="shared" si="116"/>
        <v>41901</v>
      </c>
      <c r="F1896">
        <f t="shared" si="117"/>
        <v>2014</v>
      </c>
      <c r="G1896">
        <f t="shared" si="118"/>
        <v>9</v>
      </c>
      <c r="H1896">
        <f t="shared" si="119"/>
        <v>5</v>
      </c>
      <c r="I1896" s="1" t="s">
        <v>15622</v>
      </c>
      <c r="J1896" s="1" t="s">
        <v>17051</v>
      </c>
      <c r="K1896" s="1" t="s">
        <v>17125</v>
      </c>
      <c r="L1896" s="1" t="s">
        <v>15626</v>
      </c>
      <c r="M1896" s="42">
        <v>1</v>
      </c>
      <c r="N1896" s="42">
        <v>1</v>
      </c>
      <c r="O1896" s="1" t="s">
        <v>15615</v>
      </c>
    </row>
    <row r="1897" spans="1:15" x14ac:dyDescent="0.25">
      <c r="A1897">
        <v>1904</v>
      </c>
      <c r="B1897" t="s">
        <v>8520</v>
      </c>
      <c r="C1897" t="s">
        <v>3523</v>
      </c>
      <c r="D1897" t="s">
        <v>11988</v>
      </c>
      <c r="E1897" s="65">
        <f t="shared" si="116"/>
        <v>41902</v>
      </c>
      <c r="F1897">
        <f t="shared" si="117"/>
        <v>2014</v>
      </c>
      <c r="G1897">
        <f t="shared" si="118"/>
        <v>9</v>
      </c>
      <c r="H1897">
        <f t="shared" si="119"/>
        <v>6</v>
      </c>
      <c r="I1897" s="1" t="s">
        <v>15622</v>
      </c>
      <c r="J1897" s="1" t="s">
        <v>17051</v>
      </c>
      <c r="K1897" s="1" t="s">
        <v>17125</v>
      </c>
      <c r="L1897" s="1" t="s">
        <v>15623</v>
      </c>
      <c r="M1897" s="42">
        <v>1</v>
      </c>
      <c r="N1897" s="42">
        <v>1</v>
      </c>
      <c r="O1897" s="1" t="s">
        <v>15616</v>
      </c>
    </row>
    <row r="1898" spans="1:15" x14ac:dyDescent="0.25">
      <c r="A1898">
        <v>1905</v>
      </c>
      <c r="B1898" t="s">
        <v>8122</v>
      </c>
      <c r="C1898" t="s">
        <v>7213</v>
      </c>
      <c r="D1898" t="s">
        <v>11989</v>
      </c>
      <c r="E1898" s="65">
        <f t="shared" si="116"/>
        <v>41904</v>
      </c>
      <c r="F1898">
        <f t="shared" si="117"/>
        <v>2014</v>
      </c>
      <c r="G1898">
        <f t="shared" si="118"/>
        <v>9</v>
      </c>
      <c r="H1898">
        <f t="shared" si="119"/>
        <v>1</v>
      </c>
      <c r="I1898" s="1" t="s">
        <v>15622</v>
      </c>
      <c r="J1898" s="1" t="s">
        <v>17051</v>
      </c>
      <c r="K1898" s="1" t="s">
        <v>17125</v>
      </c>
      <c r="L1898" s="1" t="s">
        <v>15626</v>
      </c>
      <c r="M1898" s="42">
        <v>1</v>
      </c>
      <c r="N1898" s="42">
        <v>0.97</v>
      </c>
      <c r="O1898" s="1" t="s">
        <v>15615</v>
      </c>
    </row>
    <row r="1899" spans="1:15" x14ac:dyDescent="0.25">
      <c r="A1899">
        <v>1906</v>
      </c>
      <c r="B1899" t="s">
        <v>7736</v>
      </c>
      <c r="C1899" t="s">
        <v>3512</v>
      </c>
      <c r="D1899" t="s">
        <v>11989</v>
      </c>
      <c r="E1899" s="65">
        <f t="shared" si="116"/>
        <v>41904</v>
      </c>
      <c r="F1899">
        <f t="shared" si="117"/>
        <v>2014</v>
      </c>
      <c r="G1899">
        <f t="shared" si="118"/>
        <v>9</v>
      </c>
      <c r="H1899">
        <f t="shared" si="119"/>
        <v>1</v>
      </c>
      <c r="I1899" s="1" t="s">
        <v>15622</v>
      </c>
      <c r="J1899" s="1" t="s">
        <v>17051</v>
      </c>
      <c r="K1899" s="1" t="s">
        <v>17125</v>
      </c>
      <c r="L1899" s="1" t="s">
        <v>15626</v>
      </c>
      <c r="M1899" s="42">
        <v>1</v>
      </c>
      <c r="N1899" s="42">
        <v>0.96</v>
      </c>
      <c r="O1899" s="1" t="s">
        <v>15615</v>
      </c>
    </row>
    <row r="1900" spans="1:15" x14ac:dyDescent="0.25">
      <c r="A1900">
        <v>1907</v>
      </c>
      <c r="B1900" t="s">
        <v>10466</v>
      </c>
      <c r="C1900" t="s">
        <v>4916</v>
      </c>
      <c r="D1900" t="s">
        <v>11990</v>
      </c>
      <c r="E1900" s="65">
        <f t="shared" si="116"/>
        <v>41905</v>
      </c>
      <c r="F1900">
        <f t="shared" si="117"/>
        <v>2014</v>
      </c>
      <c r="G1900">
        <f t="shared" si="118"/>
        <v>9</v>
      </c>
      <c r="H1900">
        <f t="shared" si="119"/>
        <v>2</v>
      </c>
      <c r="I1900" s="1" t="s">
        <v>15622</v>
      </c>
      <c r="J1900" s="1" t="s">
        <v>17051</v>
      </c>
      <c r="K1900" s="1" t="s">
        <v>17125</v>
      </c>
      <c r="L1900" s="1" t="s">
        <v>15626</v>
      </c>
      <c r="M1900" s="42">
        <v>1</v>
      </c>
      <c r="N1900" s="42">
        <v>0.86</v>
      </c>
      <c r="O1900" s="1" t="s">
        <v>15616</v>
      </c>
    </row>
    <row r="1901" spans="1:15" x14ac:dyDescent="0.25">
      <c r="A1901">
        <v>1908</v>
      </c>
      <c r="B1901" t="s">
        <v>8132</v>
      </c>
      <c r="C1901" t="s">
        <v>7203</v>
      </c>
      <c r="D1901" t="s">
        <v>11990</v>
      </c>
      <c r="E1901" s="65">
        <f t="shared" si="116"/>
        <v>41905</v>
      </c>
      <c r="F1901">
        <f t="shared" si="117"/>
        <v>2014</v>
      </c>
      <c r="G1901">
        <f t="shared" si="118"/>
        <v>9</v>
      </c>
      <c r="H1901">
        <f t="shared" si="119"/>
        <v>2</v>
      </c>
      <c r="I1901" s="1" t="s">
        <v>15622</v>
      </c>
      <c r="J1901" s="1" t="s">
        <v>17051</v>
      </c>
      <c r="K1901" s="1" t="s">
        <v>17125</v>
      </c>
      <c r="L1901" s="1" t="s">
        <v>15626</v>
      </c>
      <c r="M1901" s="42">
        <v>0.9</v>
      </c>
      <c r="N1901" s="42">
        <v>0.93</v>
      </c>
      <c r="O1901" s="1" t="s">
        <v>15615</v>
      </c>
    </row>
    <row r="1902" spans="1:15" x14ac:dyDescent="0.25">
      <c r="A1902">
        <v>1909</v>
      </c>
      <c r="B1902" t="s">
        <v>8180</v>
      </c>
      <c r="C1902" t="s">
        <v>7155</v>
      </c>
      <c r="D1902" t="s">
        <v>11990</v>
      </c>
      <c r="E1902" s="65">
        <f t="shared" si="116"/>
        <v>41905</v>
      </c>
      <c r="F1902">
        <f t="shared" si="117"/>
        <v>2014</v>
      </c>
      <c r="G1902">
        <f t="shared" si="118"/>
        <v>9</v>
      </c>
      <c r="H1902">
        <f t="shared" si="119"/>
        <v>2</v>
      </c>
      <c r="I1902" s="1" t="s">
        <v>15622</v>
      </c>
      <c r="J1902" s="1" t="s">
        <v>17051</v>
      </c>
      <c r="K1902" s="1" t="s">
        <v>17125</v>
      </c>
      <c r="L1902" s="1" t="s">
        <v>15623</v>
      </c>
      <c r="M1902" s="42">
        <v>0.75</v>
      </c>
      <c r="N1902" s="42">
        <v>0.98</v>
      </c>
      <c r="O1902" s="1" t="s">
        <v>15616</v>
      </c>
    </row>
    <row r="1903" spans="1:15" x14ac:dyDescent="0.25">
      <c r="A1903">
        <v>1910</v>
      </c>
      <c r="B1903" t="s">
        <v>7957</v>
      </c>
      <c r="C1903" t="s">
        <v>7374</v>
      </c>
      <c r="D1903" t="s">
        <v>11990</v>
      </c>
      <c r="E1903" s="65">
        <f t="shared" si="116"/>
        <v>41905</v>
      </c>
      <c r="F1903">
        <f t="shared" si="117"/>
        <v>2014</v>
      </c>
      <c r="G1903">
        <f t="shared" si="118"/>
        <v>9</v>
      </c>
      <c r="H1903">
        <f t="shared" si="119"/>
        <v>2</v>
      </c>
      <c r="I1903" s="1" t="s">
        <v>15622</v>
      </c>
      <c r="J1903" s="1" t="s">
        <v>17051</v>
      </c>
      <c r="K1903" s="1" t="s">
        <v>17125</v>
      </c>
      <c r="L1903" s="1" t="s">
        <v>15626</v>
      </c>
      <c r="M1903" s="42">
        <v>1</v>
      </c>
      <c r="N1903" s="42">
        <v>0</v>
      </c>
      <c r="O1903" s="1" t="s">
        <v>15615</v>
      </c>
    </row>
    <row r="1904" spans="1:15" x14ac:dyDescent="0.25">
      <c r="A1904">
        <v>1911</v>
      </c>
      <c r="B1904" t="s">
        <v>8792</v>
      </c>
      <c r="C1904" t="s">
        <v>6556</v>
      </c>
      <c r="D1904" t="s">
        <v>11991</v>
      </c>
      <c r="E1904" s="65">
        <f t="shared" si="116"/>
        <v>41906</v>
      </c>
      <c r="F1904">
        <f t="shared" si="117"/>
        <v>2014</v>
      </c>
      <c r="G1904">
        <f t="shared" si="118"/>
        <v>9</v>
      </c>
      <c r="H1904">
        <f t="shared" si="119"/>
        <v>3</v>
      </c>
      <c r="I1904" s="1" t="s">
        <v>15622</v>
      </c>
      <c r="J1904" s="1" t="s">
        <v>17051</v>
      </c>
      <c r="K1904" s="1" t="s">
        <v>17125</v>
      </c>
      <c r="L1904" s="1" t="s">
        <v>15626</v>
      </c>
      <c r="M1904" s="42">
        <v>1</v>
      </c>
      <c r="N1904" s="42">
        <v>0.99</v>
      </c>
      <c r="O1904" s="1" t="s">
        <v>15616</v>
      </c>
    </row>
    <row r="1905" spans="1:15" x14ac:dyDescent="0.25">
      <c r="A1905">
        <v>1912</v>
      </c>
      <c r="B1905" t="s">
        <v>9522</v>
      </c>
      <c r="C1905" t="s">
        <v>5838</v>
      </c>
      <c r="D1905" t="s">
        <v>11991</v>
      </c>
      <c r="E1905" s="65">
        <f t="shared" si="116"/>
        <v>41906</v>
      </c>
      <c r="F1905">
        <f t="shared" si="117"/>
        <v>2014</v>
      </c>
      <c r="G1905">
        <f t="shared" si="118"/>
        <v>9</v>
      </c>
      <c r="H1905">
        <f t="shared" si="119"/>
        <v>3</v>
      </c>
      <c r="I1905" s="1" t="s">
        <v>15622</v>
      </c>
      <c r="J1905" s="1" t="s">
        <v>17051</v>
      </c>
      <c r="K1905" s="1" t="s">
        <v>17125</v>
      </c>
      <c r="L1905" s="1" t="s">
        <v>15626</v>
      </c>
      <c r="M1905" s="42">
        <v>1</v>
      </c>
      <c r="N1905" s="42">
        <v>1</v>
      </c>
      <c r="O1905" s="1" t="s">
        <v>15615</v>
      </c>
    </row>
    <row r="1906" spans="1:15" x14ac:dyDescent="0.25">
      <c r="A1906">
        <v>1913</v>
      </c>
      <c r="B1906" t="s">
        <v>11474</v>
      </c>
      <c r="C1906" t="s">
        <v>3928</v>
      </c>
      <c r="D1906" t="s">
        <v>11992</v>
      </c>
      <c r="E1906" s="65">
        <f t="shared" si="116"/>
        <v>41907</v>
      </c>
      <c r="F1906">
        <f t="shared" si="117"/>
        <v>2014</v>
      </c>
      <c r="G1906">
        <f t="shared" si="118"/>
        <v>9</v>
      </c>
      <c r="H1906">
        <f t="shared" si="119"/>
        <v>4</v>
      </c>
      <c r="I1906" s="1" t="s">
        <v>15625</v>
      </c>
      <c r="J1906" s="1" t="s">
        <v>17051</v>
      </c>
      <c r="K1906" s="1" t="s">
        <v>17125</v>
      </c>
      <c r="L1906" s="1" t="s">
        <v>15626</v>
      </c>
      <c r="M1906" s="42">
        <v>1</v>
      </c>
      <c r="N1906" s="42">
        <v>0.85</v>
      </c>
      <c r="O1906" s="1" t="s">
        <v>15616</v>
      </c>
    </row>
    <row r="1907" spans="1:15" x14ac:dyDescent="0.25">
      <c r="A1907">
        <v>1914</v>
      </c>
      <c r="B1907" t="s">
        <v>10685</v>
      </c>
      <c r="C1907" t="s">
        <v>4701</v>
      </c>
      <c r="D1907" t="s">
        <v>11992</v>
      </c>
      <c r="E1907" s="65">
        <f t="shared" si="116"/>
        <v>41907</v>
      </c>
      <c r="F1907">
        <f t="shared" si="117"/>
        <v>2014</v>
      </c>
      <c r="G1907">
        <f t="shared" si="118"/>
        <v>9</v>
      </c>
      <c r="H1907">
        <f t="shared" si="119"/>
        <v>4</v>
      </c>
      <c r="I1907" s="1" t="s">
        <v>15622</v>
      </c>
      <c r="J1907" s="1" t="s">
        <v>17051</v>
      </c>
      <c r="K1907" s="1" t="s">
        <v>17125</v>
      </c>
      <c r="L1907" s="1" t="s">
        <v>15623</v>
      </c>
      <c r="M1907" s="42">
        <v>1</v>
      </c>
      <c r="N1907" s="42">
        <v>1</v>
      </c>
      <c r="O1907" s="1" t="s">
        <v>15616</v>
      </c>
    </row>
    <row r="1908" spans="1:15" x14ac:dyDescent="0.25">
      <c r="A1908">
        <v>1915</v>
      </c>
      <c r="B1908" t="s">
        <v>9429</v>
      </c>
      <c r="C1908" t="s">
        <v>3550</v>
      </c>
      <c r="D1908" t="s">
        <v>11993</v>
      </c>
      <c r="E1908" s="65">
        <f t="shared" si="116"/>
        <v>41908</v>
      </c>
      <c r="F1908">
        <f t="shared" si="117"/>
        <v>2014</v>
      </c>
      <c r="G1908">
        <f t="shared" si="118"/>
        <v>9</v>
      </c>
      <c r="H1908">
        <f t="shared" si="119"/>
        <v>5</v>
      </c>
      <c r="I1908" s="1" t="s">
        <v>15622</v>
      </c>
      <c r="J1908" s="1" t="s">
        <v>17051</v>
      </c>
      <c r="K1908" s="1" t="s">
        <v>17125</v>
      </c>
      <c r="L1908" s="1" t="s">
        <v>15626</v>
      </c>
      <c r="M1908" s="42">
        <v>1</v>
      </c>
      <c r="N1908" s="42">
        <v>0.76</v>
      </c>
      <c r="O1908" s="1" t="s">
        <v>15615</v>
      </c>
    </row>
    <row r="1909" spans="1:15" x14ac:dyDescent="0.25">
      <c r="A1909">
        <v>1916</v>
      </c>
      <c r="B1909" t="s">
        <v>10154</v>
      </c>
      <c r="C1909" t="s">
        <v>5224</v>
      </c>
      <c r="D1909" t="s">
        <v>11993</v>
      </c>
      <c r="E1909" s="65">
        <f t="shared" si="116"/>
        <v>41908</v>
      </c>
      <c r="F1909">
        <f t="shared" si="117"/>
        <v>2014</v>
      </c>
      <c r="G1909">
        <f t="shared" si="118"/>
        <v>9</v>
      </c>
      <c r="H1909">
        <f t="shared" si="119"/>
        <v>5</v>
      </c>
      <c r="I1909" s="1" t="s">
        <v>15622</v>
      </c>
      <c r="J1909" s="1" t="s">
        <v>17051</v>
      </c>
      <c r="K1909" s="1" t="s">
        <v>17125</v>
      </c>
      <c r="L1909" s="1" t="s">
        <v>15628</v>
      </c>
      <c r="M1909" s="42">
        <v>0.44</v>
      </c>
      <c r="N1909" s="42">
        <v>0.97</v>
      </c>
      <c r="O1909" s="1" t="s">
        <v>15615</v>
      </c>
    </row>
    <row r="1910" spans="1:15" x14ac:dyDescent="0.25">
      <c r="A1910">
        <v>1917</v>
      </c>
      <c r="B1910" t="s">
        <v>7945</v>
      </c>
      <c r="C1910" t="s">
        <v>7385</v>
      </c>
      <c r="D1910" t="s">
        <v>11994</v>
      </c>
      <c r="E1910" s="65">
        <f t="shared" si="116"/>
        <v>41911</v>
      </c>
      <c r="F1910">
        <f t="shared" si="117"/>
        <v>2014</v>
      </c>
      <c r="G1910">
        <f t="shared" si="118"/>
        <v>9</v>
      </c>
      <c r="H1910">
        <f t="shared" si="119"/>
        <v>1</v>
      </c>
      <c r="I1910" s="1" t="s">
        <v>15622</v>
      </c>
      <c r="J1910" s="1" t="s">
        <v>17051</v>
      </c>
      <c r="K1910" s="1" t="s">
        <v>17125</v>
      </c>
      <c r="L1910" s="1" t="s">
        <v>15628</v>
      </c>
      <c r="M1910" s="42">
        <v>0</v>
      </c>
      <c r="N1910" s="42">
        <v>0.75</v>
      </c>
      <c r="O1910" s="1" t="s">
        <v>15615</v>
      </c>
    </row>
    <row r="1911" spans="1:15" x14ac:dyDescent="0.25">
      <c r="A1911">
        <v>1918</v>
      </c>
      <c r="B1911" t="s">
        <v>10686</v>
      </c>
      <c r="C1911" t="s">
        <v>4700</v>
      </c>
      <c r="D1911" t="s">
        <v>11994</v>
      </c>
      <c r="E1911" s="65">
        <f t="shared" si="116"/>
        <v>41911</v>
      </c>
      <c r="F1911">
        <f t="shared" si="117"/>
        <v>2014</v>
      </c>
      <c r="G1911">
        <f t="shared" si="118"/>
        <v>9</v>
      </c>
      <c r="H1911">
        <f t="shared" si="119"/>
        <v>1</v>
      </c>
      <c r="I1911" s="1" t="s">
        <v>15622</v>
      </c>
      <c r="J1911" s="1" t="s">
        <v>17051</v>
      </c>
      <c r="K1911" s="1" t="s">
        <v>17125</v>
      </c>
      <c r="L1911" s="1" t="s">
        <v>15626</v>
      </c>
      <c r="M1911" s="42">
        <v>1</v>
      </c>
      <c r="N1911" s="42">
        <v>0.95</v>
      </c>
      <c r="O1911" s="1" t="s">
        <v>15615</v>
      </c>
    </row>
    <row r="1912" spans="1:15" x14ac:dyDescent="0.25">
      <c r="A1912">
        <v>1919</v>
      </c>
      <c r="B1912" t="s">
        <v>8744</v>
      </c>
      <c r="C1912" t="s">
        <v>6604</v>
      </c>
      <c r="D1912" t="s">
        <v>11994</v>
      </c>
      <c r="E1912" s="65">
        <f t="shared" si="116"/>
        <v>41911</v>
      </c>
      <c r="F1912">
        <f t="shared" si="117"/>
        <v>2014</v>
      </c>
      <c r="G1912">
        <f t="shared" si="118"/>
        <v>9</v>
      </c>
      <c r="H1912">
        <f t="shared" si="119"/>
        <v>1</v>
      </c>
      <c r="I1912" s="1" t="s">
        <v>15622</v>
      </c>
      <c r="J1912" s="1" t="s">
        <v>17051</v>
      </c>
      <c r="K1912" s="1" t="s">
        <v>17125</v>
      </c>
      <c r="L1912" s="1" t="s">
        <v>15626</v>
      </c>
      <c r="M1912" s="42">
        <v>1</v>
      </c>
      <c r="N1912" s="42">
        <v>0.99</v>
      </c>
      <c r="O1912" s="1" t="s">
        <v>15615</v>
      </c>
    </row>
    <row r="1913" spans="1:15" x14ac:dyDescent="0.25">
      <c r="A1913">
        <v>1920</v>
      </c>
      <c r="B1913" t="s">
        <v>11546</v>
      </c>
      <c r="C1913" t="s">
        <v>3858</v>
      </c>
      <c r="D1913" t="s">
        <v>11994</v>
      </c>
      <c r="E1913" s="65">
        <f t="shared" si="116"/>
        <v>41911</v>
      </c>
      <c r="F1913">
        <f t="shared" si="117"/>
        <v>2014</v>
      </c>
      <c r="G1913">
        <f t="shared" si="118"/>
        <v>9</v>
      </c>
      <c r="H1913">
        <f t="shared" si="119"/>
        <v>1</v>
      </c>
      <c r="I1913" s="1" t="s">
        <v>15622</v>
      </c>
      <c r="J1913" s="1" t="s">
        <v>17051</v>
      </c>
      <c r="K1913" s="1" t="s">
        <v>17125</v>
      </c>
      <c r="L1913" s="1" t="s">
        <v>15626</v>
      </c>
      <c r="M1913" s="42">
        <v>1</v>
      </c>
      <c r="N1913" s="42">
        <v>0.38</v>
      </c>
      <c r="O1913" s="1" t="s">
        <v>15616</v>
      </c>
    </row>
    <row r="1914" spans="1:15" x14ac:dyDescent="0.25">
      <c r="A1914">
        <v>1921</v>
      </c>
      <c r="B1914" t="s">
        <v>9284</v>
      </c>
      <c r="C1914" t="s">
        <v>6072</v>
      </c>
      <c r="D1914" t="s">
        <v>11994</v>
      </c>
      <c r="E1914" s="65">
        <f t="shared" si="116"/>
        <v>41911</v>
      </c>
      <c r="F1914">
        <f t="shared" si="117"/>
        <v>2014</v>
      </c>
      <c r="G1914">
        <f t="shared" si="118"/>
        <v>9</v>
      </c>
      <c r="H1914">
        <f t="shared" si="119"/>
        <v>1</v>
      </c>
      <c r="I1914" s="1" t="s">
        <v>15622</v>
      </c>
      <c r="J1914" s="1" t="s">
        <v>17051</v>
      </c>
      <c r="K1914" s="1" t="s">
        <v>17125</v>
      </c>
      <c r="L1914" s="1" t="s">
        <v>15626</v>
      </c>
      <c r="M1914" s="42">
        <v>1</v>
      </c>
      <c r="N1914" s="42">
        <v>0</v>
      </c>
      <c r="O1914" s="1" t="s">
        <v>15615</v>
      </c>
    </row>
    <row r="1915" spans="1:15" x14ac:dyDescent="0.25">
      <c r="A1915">
        <v>1922</v>
      </c>
      <c r="B1915" t="s">
        <v>8965</v>
      </c>
      <c r="C1915" t="s">
        <v>6388</v>
      </c>
      <c r="D1915" t="s">
        <v>11994</v>
      </c>
      <c r="E1915" s="65">
        <f t="shared" si="116"/>
        <v>41911</v>
      </c>
      <c r="F1915">
        <f t="shared" si="117"/>
        <v>2014</v>
      </c>
      <c r="G1915">
        <f t="shared" si="118"/>
        <v>9</v>
      </c>
      <c r="H1915">
        <f t="shared" si="119"/>
        <v>1</v>
      </c>
      <c r="I1915" s="1" t="s">
        <v>15622</v>
      </c>
      <c r="J1915" s="1" t="s">
        <v>17051</v>
      </c>
      <c r="K1915" s="1" t="s">
        <v>17125</v>
      </c>
      <c r="L1915" s="1" t="s">
        <v>15626</v>
      </c>
      <c r="M1915" s="42">
        <v>1</v>
      </c>
      <c r="N1915" s="42">
        <v>1</v>
      </c>
      <c r="O1915" s="1" t="s">
        <v>15615</v>
      </c>
    </row>
    <row r="1916" spans="1:15" x14ac:dyDescent="0.25">
      <c r="A1916">
        <v>1923</v>
      </c>
      <c r="B1916" t="s">
        <v>9700</v>
      </c>
      <c r="C1916" t="s">
        <v>5664</v>
      </c>
      <c r="D1916" t="s">
        <v>11994</v>
      </c>
      <c r="E1916" s="65">
        <f t="shared" si="116"/>
        <v>41911</v>
      </c>
      <c r="F1916">
        <f t="shared" si="117"/>
        <v>2014</v>
      </c>
      <c r="G1916">
        <f t="shared" si="118"/>
        <v>9</v>
      </c>
      <c r="H1916">
        <f t="shared" si="119"/>
        <v>1</v>
      </c>
      <c r="I1916" s="1" t="s">
        <v>15622</v>
      </c>
      <c r="J1916" s="1" t="s">
        <v>17051</v>
      </c>
      <c r="K1916" s="1" t="s">
        <v>17125</v>
      </c>
      <c r="L1916" s="1" t="s">
        <v>15624</v>
      </c>
      <c r="M1916" s="42">
        <v>1</v>
      </c>
      <c r="N1916" s="42">
        <v>0.2</v>
      </c>
      <c r="O1916" s="1" t="s">
        <v>15615</v>
      </c>
    </row>
    <row r="1917" spans="1:15" x14ac:dyDescent="0.25">
      <c r="A1917">
        <v>1924</v>
      </c>
      <c r="B1917" t="s">
        <v>7828</v>
      </c>
      <c r="C1917" t="s">
        <v>7495</v>
      </c>
      <c r="D1917" t="s">
        <v>11995</v>
      </c>
      <c r="E1917" s="65">
        <f t="shared" si="116"/>
        <v>41912</v>
      </c>
      <c r="F1917">
        <f t="shared" si="117"/>
        <v>2014</v>
      </c>
      <c r="G1917">
        <f t="shared" si="118"/>
        <v>9</v>
      </c>
      <c r="H1917">
        <f t="shared" si="119"/>
        <v>2</v>
      </c>
      <c r="I1917" s="1" t="s">
        <v>15629</v>
      </c>
      <c r="J1917" s="1" t="s">
        <v>17051</v>
      </c>
      <c r="K1917" s="1" t="s">
        <v>17125</v>
      </c>
      <c r="L1917" s="1" t="s">
        <v>15624</v>
      </c>
      <c r="M1917" s="42">
        <v>1</v>
      </c>
      <c r="N1917" s="42">
        <v>0.55000000000000004</v>
      </c>
      <c r="O1917" s="1" t="s">
        <v>15616</v>
      </c>
    </row>
    <row r="1918" spans="1:15" x14ac:dyDescent="0.25">
      <c r="A1918">
        <v>1925</v>
      </c>
      <c r="B1918" t="s">
        <v>10657</v>
      </c>
      <c r="C1918" t="s">
        <v>4729</v>
      </c>
      <c r="D1918" t="s">
        <v>11996</v>
      </c>
      <c r="E1918" s="65">
        <f t="shared" si="116"/>
        <v>41913</v>
      </c>
      <c r="F1918">
        <f t="shared" si="117"/>
        <v>2014</v>
      </c>
      <c r="G1918">
        <f t="shared" si="118"/>
        <v>10</v>
      </c>
      <c r="H1918">
        <f t="shared" si="119"/>
        <v>3</v>
      </c>
      <c r="I1918" s="1" t="s">
        <v>15625</v>
      </c>
      <c r="J1918" s="1" t="s">
        <v>17051</v>
      </c>
      <c r="K1918" s="1" t="s">
        <v>17125</v>
      </c>
      <c r="L1918" s="1" t="s">
        <v>15626</v>
      </c>
      <c r="M1918" s="42">
        <v>1</v>
      </c>
      <c r="N1918" s="42">
        <v>1</v>
      </c>
      <c r="O1918" s="1" t="s">
        <v>15616</v>
      </c>
    </row>
    <row r="1919" spans="1:15" x14ac:dyDescent="0.25">
      <c r="A1919">
        <v>1926</v>
      </c>
      <c r="B1919" t="s">
        <v>10454</v>
      </c>
      <c r="C1919" t="s">
        <v>4927</v>
      </c>
      <c r="D1919" t="s">
        <v>11997</v>
      </c>
      <c r="E1919" s="65">
        <f t="shared" si="116"/>
        <v>41914</v>
      </c>
      <c r="F1919">
        <f t="shared" si="117"/>
        <v>2014</v>
      </c>
      <c r="G1919">
        <f t="shared" si="118"/>
        <v>10</v>
      </c>
      <c r="H1919">
        <f t="shared" si="119"/>
        <v>4</v>
      </c>
      <c r="I1919" s="1" t="s">
        <v>15622</v>
      </c>
      <c r="J1919" s="1" t="s">
        <v>17051</v>
      </c>
      <c r="K1919" s="1" t="s">
        <v>17125</v>
      </c>
      <c r="L1919" s="1" t="s">
        <v>15624</v>
      </c>
      <c r="M1919" s="42">
        <v>1</v>
      </c>
      <c r="N1919" s="42">
        <v>1</v>
      </c>
      <c r="O1919" s="1" t="s">
        <v>15615</v>
      </c>
    </row>
    <row r="1920" spans="1:15" x14ac:dyDescent="0.25">
      <c r="A1920">
        <v>1927</v>
      </c>
      <c r="B1920" t="s">
        <v>10349</v>
      </c>
      <c r="C1920" t="s">
        <v>5030</v>
      </c>
      <c r="D1920" t="s">
        <v>16780</v>
      </c>
      <c r="E1920" s="65">
        <f t="shared" si="116"/>
        <v>41915</v>
      </c>
      <c r="F1920">
        <f t="shared" si="117"/>
        <v>2014</v>
      </c>
      <c r="G1920">
        <f t="shared" si="118"/>
        <v>10</v>
      </c>
      <c r="H1920">
        <f t="shared" si="119"/>
        <v>5</v>
      </c>
      <c r="I1920" s="1" t="s">
        <v>15622</v>
      </c>
      <c r="J1920" s="1" t="s">
        <v>17051</v>
      </c>
      <c r="K1920" s="1" t="s">
        <v>17125</v>
      </c>
      <c r="L1920" s="1" t="s">
        <v>15626</v>
      </c>
      <c r="M1920" s="42">
        <v>1</v>
      </c>
      <c r="N1920" s="42">
        <v>1</v>
      </c>
      <c r="O1920" s="1" t="s">
        <v>15615</v>
      </c>
    </row>
    <row r="1921" spans="1:15" x14ac:dyDescent="0.25">
      <c r="A1921">
        <v>1928</v>
      </c>
      <c r="B1921" t="s">
        <v>9176</v>
      </c>
      <c r="C1921" t="s">
        <v>6178</v>
      </c>
      <c r="D1921" t="s">
        <v>16780</v>
      </c>
      <c r="E1921" s="65">
        <f t="shared" si="116"/>
        <v>41915</v>
      </c>
      <c r="F1921">
        <f t="shared" si="117"/>
        <v>2014</v>
      </c>
      <c r="G1921">
        <f t="shared" si="118"/>
        <v>10</v>
      </c>
      <c r="H1921">
        <f t="shared" si="119"/>
        <v>5</v>
      </c>
      <c r="I1921" s="1" t="s">
        <v>15622</v>
      </c>
      <c r="J1921" s="1" t="s">
        <v>17051</v>
      </c>
      <c r="K1921" s="1" t="s">
        <v>17125</v>
      </c>
      <c r="L1921" s="1" t="s">
        <v>15626</v>
      </c>
      <c r="M1921" s="42">
        <v>0.94</v>
      </c>
      <c r="N1921" s="42">
        <v>1</v>
      </c>
      <c r="O1921" s="1" t="s">
        <v>15615</v>
      </c>
    </row>
    <row r="1922" spans="1:15" x14ac:dyDescent="0.25">
      <c r="A1922">
        <v>1929</v>
      </c>
      <c r="B1922" t="s">
        <v>11197</v>
      </c>
      <c r="C1922" t="s">
        <v>4203</v>
      </c>
      <c r="D1922" t="s">
        <v>11998</v>
      </c>
      <c r="E1922" s="65">
        <f t="shared" si="116"/>
        <v>41916</v>
      </c>
      <c r="F1922">
        <f t="shared" si="117"/>
        <v>2014</v>
      </c>
      <c r="G1922">
        <f t="shared" si="118"/>
        <v>10</v>
      </c>
      <c r="H1922">
        <f t="shared" si="119"/>
        <v>6</v>
      </c>
      <c r="I1922" s="1" t="s">
        <v>15622</v>
      </c>
      <c r="J1922" s="1" t="s">
        <v>17051</v>
      </c>
      <c r="K1922" s="1" t="s">
        <v>17125</v>
      </c>
      <c r="L1922" s="1" t="s">
        <v>15626</v>
      </c>
      <c r="M1922" s="42">
        <v>0.79</v>
      </c>
      <c r="N1922" s="42">
        <v>0.61</v>
      </c>
      <c r="O1922" s="1" t="s">
        <v>15615</v>
      </c>
    </row>
    <row r="1923" spans="1:15" x14ac:dyDescent="0.25">
      <c r="A1923">
        <v>1930</v>
      </c>
      <c r="B1923" t="s">
        <v>11654</v>
      </c>
      <c r="C1923" t="s">
        <v>3751</v>
      </c>
      <c r="D1923" t="s">
        <v>16781</v>
      </c>
      <c r="E1923" s="65">
        <f t="shared" ref="E1923:E1986" si="120">DATE(LEFT(D1923,4),MID(D1923,5,2),RIGHT(D1923,2))</f>
        <v>41917</v>
      </c>
      <c r="F1923">
        <f t="shared" ref="F1923:F1986" si="121">YEAR(E1923)</f>
        <v>2014</v>
      </c>
      <c r="G1923">
        <f t="shared" ref="G1923:G1986" si="122">MONTH(E1923)</f>
        <v>10</v>
      </c>
      <c r="H1923">
        <f t="shared" ref="H1923:H1986" si="123">WEEKDAY(E1923,2)</f>
        <v>7</v>
      </c>
      <c r="I1923" s="1" t="s">
        <v>15622</v>
      </c>
      <c r="J1923" s="1" t="s">
        <v>17051</v>
      </c>
      <c r="K1923" s="1" t="s">
        <v>17125</v>
      </c>
      <c r="L1923" s="1" t="s">
        <v>15624</v>
      </c>
      <c r="M1923" s="42">
        <v>1</v>
      </c>
      <c r="N1923" s="42">
        <v>1</v>
      </c>
      <c r="O1923" s="1" t="s">
        <v>15616</v>
      </c>
    </row>
    <row r="1924" spans="1:15" x14ac:dyDescent="0.25">
      <c r="A1924">
        <v>1931</v>
      </c>
      <c r="B1924" t="s">
        <v>10597</v>
      </c>
      <c r="C1924" t="s">
        <v>4789</v>
      </c>
      <c r="D1924" t="s">
        <v>16781</v>
      </c>
      <c r="E1924" s="65">
        <f t="shared" si="120"/>
        <v>41917</v>
      </c>
      <c r="F1924">
        <f t="shared" si="121"/>
        <v>2014</v>
      </c>
      <c r="G1924">
        <f t="shared" si="122"/>
        <v>10</v>
      </c>
      <c r="H1924">
        <f t="shared" si="123"/>
        <v>7</v>
      </c>
      <c r="I1924" s="1" t="s">
        <v>15622</v>
      </c>
      <c r="J1924" s="1" t="s">
        <v>17051</v>
      </c>
      <c r="K1924" s="1" t="s">
        <v>17125</v>
      </c>
      <c r="L1924" s="1" t="s">
        <v>15623</v>
      </c>
      <c r="M1924" s="42">
        <v>1</v>
      </c>
      <c r="N1924" s="42">
        <v>0.89</v>
      </c>
      <c r="O1924" s="1" t="s">
        <v>15616</v>
      </c>
    </row>
    <row r="1925" spans="1:15" x14ac:dyDescent="0.25">
      <c r="A1925">
        <v>1932</v>
      </c>
      <c r="B1925" t="s">
        <v>10304</v>
      </c>
      <c r="C1925" t="s">
        <v>5075</v>
      </c>
      <c r="D1925" t="s">
        <v>16782</v>
      </c>
      <c r="E1925" s="65">
        <f t="shared" si="120"/>
        <v>41918</v>
      </c>
      <c r="F1925">
        <f t="shared" si="121"/>
        <v>2014</v>
      </c>
      <c r="G1925">
        <f t="shared" si="122"/>
        <v>10</v>
      </c>
      <c r="H1925">
        <f t="shared" si="123"/>
        <v>1</v>
      </c>
      <c r="I1925" s="1" t="s">
        <v>15622</v>
      </c>
      <c r="J1925" s="1" t="s">
        <v>17051</v>
      </c>
      <c r="K1925" s="1" t="s">
        <v>17125</v>
      </c>
      <c r="L1925" s="1" t="s">
        <v>15628</v>
      </c>
      <c r="M1925" s="42">
        <v>0</v>
      </c>
      <c r="N1925" s="42">
        <v>0.43</v>
      </c>
      <c r="O1925" s="1" t="s">
        <v>15615</v>
      </c>
    </row>
    <row r="1926" spans="1:15" x14ac:dyDescent="0.25">
      <c r="A1926">
        <v>1933</v>
      </c>
      <c r="B1926" t="s">
        <v>11178</v>
      </c>
      <c r="C1926" t="s">
        <v>4222</v>
      </c>
      <c r="D1926" t="s">
        <v>16782</v>
      </c>
      <c r="E1926" s="65">
        <f t="shared" si="120"/>
        <v>41918</v>
      </c>
      <c r="F1926">
        <f t="shared" si="121"/>
        <v>2014</v>
      </c>
      <c r="G1926">
        <f t="shared" si="122"/>
        <v>10</v>
      </c>
      <c r="H1926">
        <f t="shared" si="123"/>
        <v>1</v>
      </c>
      <c r="I1926" s="1" t="s">
        <v>15622</v>
      </c>
      <c r="J1926" s="1" t="s">
        <v>17051</v>
      </c>
      <c r="K1926" s="1" t="s">
        <v>17125</v>
      </c>
      <c r="L1926" s="1" t="s">
        <v>15626</v>
      </c>
      <c r="M1926" s="42">
        <v>1</v>
      </c>
      <c r="N1926" s="42">
        <v>0.77</v>
      </c>
      <c r="O1926" s="1" t="s">
        <v>15616</v>
      </c>
    </row>
    <row r="1927" spans="1:15" x14ac:dyDescent="0.25">
      <c r="A1927">
        <v>1934</v>
      </c>
      <c r="B1927" t="s">
        <v>8648</v>
      </c>
      <c r="C1927" t="s">
        <v>6700</v>
      </c>
      <c r="D1927" t="s">
        <v>16782</v>
      </c>
      <c r="E1927" s="65">
        <f t="shared" si="120"/>
        <v>41918</v>
      </c>
      <c r="F1927">
        <f t="shared" si="121"/>
        <v>2014</v>
      </c>
      <c r="G1927">
        <f t="shared" si="122"/>
        <v>10</v>
      </c>
      <c r="H1927">
        <f t="shared" si="123"/>
        <v>1</v>
      </c>
      <c r="I1927" s="1" t="s">
        <v>15622</v>
      </c>
      <c r="J1927" s="1" t="s">
        <v>17051</v>
      </c>
      <c r="K1927" s="1" t="s">
        <v>17125</v>
      </c>
      <c r="L1927" s="1" t="s">
        <v>15626</v>
      </c>
      <c r="M1927" s="42">
        <v>1</v>
      </c>
      <c r="N1927" s="42">
        <v>0.97</v>
      </c>
      <c r="O1927" s="1" t="s">
        <v>15616</v>
      </c>
    </row>
    <row r="1928" spans="1:15" x14ac:dyDescent="0.25">
      <c r="A1928">
        <v>1935</v>
      </c>
      <c r="B1928" t="s">
        <v>8966</v>
      </c>
      <c r="C1928" t="s">
        <v>6387</v>
      </c>
      <c r="D1928" t="s">
        <v>16782</v>
      </c>
      <c r="E1928" s="65">
        <f t="shared" si="120"/>
        <v>41918</v>
      </c>
      <c r="F1928">
        <f t="shared" si="121"/>
        <v>2014</v>
      </c>
      <c r="G1928">
        <f t="shared" si="122"/>
        <v>10</v>
      </c>
      <c r="H1928">
        <f t="shared" si="123"/>
        <v>1</v>
      </c>
      <c r="I1928" s="1" t="s">
        <v>15622</v>
      </c>
      <c r="J1928" s="1" t="s">
        <v>17051</v>
      </c>
      <c r="K1928" s="1" t="s">
        <v>17125</v>
      </c>
      <c r="L1928" s="1" t="s">
        <v>15626</v>
      </c>
      <c r="M1928" s="42">
        <v>1</v>
      </c>
      <c r="N1928" s="42">
        <v>0.85</v>
      </c>
      <c r="O1928" s="1" t="s">
        <v>15616</v>
      </c>
    </row>
    <row r="1929" spans="1:15" x14ac:dyDescent="0.25">
      <c r="A1929">
        <v>1936</v>
      </c>
      <c r="B1929" t="s">
        <v>10769</v>
      </c>
      <c r="C1929" t="s">
        <v>4621</v>
      </c>
      <c r="D1929" t="s">
        <v>11999</v>
      </c>
      <c r="E1929" s="65">
        <f t="shared" si="120"/>
        <v>41919</v>
      </c>
      <c r="F1929">
        <f t="shared" si="121"/>
        <v>2014</v>
      </c>
      <c r="G1929">
        <f t="shared" si="122"/>
        <v>10</v>
      </c>
      <c r="H1929">
        <f t="shared" si="123"/>
        <v>2</v>
      </c>
      <c r="I1929" s="1" t="s">
        <v>15622</v>
      </c>
      <c r="J1929" s="1" t="s">
        <v>17051</v>
      </c>
      <c r="K1929" s="1" t="s">
        <v>17125</v>
      </c>
      <c r="L1929" s="1" t="s">
        <v>15624</v>
      </c>
      <c r="M1929" s="42">
        <v>1</v>
      </c>
      <c r="N1929" s="42">
        <v>1</v>
      </c>
      <c r="O1929" s="1" t="s">
        <v>15616</v>
      </c>
    </row>
    <row r="1930" spans="1:15" x14ac:dyDescent="0.25">
      <c r="A1930">
        <v>1937</v>
      </c>
      <c r="B1930" t="s">
        <v>9279</v>
      </c>
      <c r="C1930" t="s">
        <v>6077</v>
      </c>
      <c r="D1930" t="s">
        <v>11999</v>
      </c>
      <c r="E1930" s="65">
        <f t="shared" si="120"/>
        <v>41919</v>
      </c>
      <c r="F1930">
        <f t="shared" si="121"/>
        <v>2014</v>
      </c>
      <c r="G1930">
        <f t="shared" si="122"/>
        <v>10</v>
      </c>
      <c r="H1930">
        <f t="shared" si="123"/>
        <v>2</v>
      </c>
      <c r="I1930" s="1" t="s">
        <v>15622</v>
      </c>
      <c r="J1930" s="1" t="s">
        <v>17051</v>
      </c>
      <c r="K1930" s="1" t="s">
        <v>17125</v>
      </c>
      <c r="L1930" s="1" t="s">
        <v>15628</v>
      </c>
      <c r="M1930" s="42">
        <v>0</v>
      </c>
      <c r="N1930" s="42">
        <v>0.94</v>
      </c>
      <c r="O1930" s="1" t="s">
        <v>15615</v>
      </c>
    </row>
    <row r="1931" spans="1:15" x14ac:dyDescent="0.25">
      <c r="A1931">
        <v>1938</v>
      </c>
      <c r="B1931" t="s">
        <v>9281</v>
      </c>
      <c r="C1931" t="s">
        <v>6075</v>
      </c>
      <c r="D1931" t="s">
        <v>11999</v>
      </c>
      <c r="E1931" s="65">
        <f t="shared" si="120"/>
        <v>41919</v>
      </c>
      <c r="F1931">
        <f t="shared" si="121"/>
        <v>2014</v>
      </c>
      <c r="G1931">
        <f t="shared" si="122"/>
        <v>10</v>
      </c>
      <c r="H1931">
        <f t="shared" si="123"/>
        <v>2</v>
      </c>
      <c r="I1931" s="1" t="s">
        <v>15622</v>
      </c>
      <c r="J1931" s="1" t="s">
        <v>17051</v>
      </c>
      <c r="K1931" s="1" t="s">
        <v>17125</v>
      </c>
      <c r="L1931" s="1" t="s">
        <v>15626</v>
      </c>
      <c r="M1931" s="42">
        <v>1</v>
      </c>
      <c r="N1931" s="42">
        <v>0.9</v>
      </c>
      <c r="O1931" s="1" t="s">
        <v>15616</v>
      </c>
    </row>
    <row r="1932" spans="1:15" x14ac:dyDescent="0.25">
      <c r="A1932">
        <v>1939</v>
      </c>
      <c r="B1932" t="s">
        <v>10077</v>
      </c>
      <c r="C1932" t="s">
        <v>5297</v>
      </c>
      <c r="D1932" t="s">
        <v>16783</v>
      </c>
      <c r="E1932" s="65">
        <f t="shared" si="120"/>
        <v>41920</v>
      </c>
      <c r="F1932">
        <f t="shared" si="121"/>
        <v>2014</v>
      </c>
      <c r="G1932">
        <f t="shared" si="122"/>
        <v>10</v>
      </c>
      <c r="H1932">
        <f t="shared" si="123"/>
        <v>3</v>
      </c>
      <c r="I1932" s="1" t="s">
        <v>15622</v>
      </c>
      <c r="J1932" s="1" t="s">
        <v>17051</v>
      </c>
      <c r="K1932" s="1" t="s">
        <v>17125</v>
      </c>
      <c r="L1932" s="1" t="s">
        <v>15624</v>
      </c>
      <c r="M1932" s="42">
        <v>1</v>
      </c>
      <c r="N1932" s="42">
        <v>0.98</v>
      </c>
      <c r="O1932" s="1" t="s">
        <v>15616</v>
      </c>
    </row>
    <row r="1933" spans="1:15" x14ac:dyDescent="0.25">
      <c r="A1933">
        <v>1940</v>
      </c>
      <c r="B1933" t="s">
        <v>8186</v>
      </c>
      <c r="C1933" t="s">
        <v>7149</v>
      </c>
      <c r="D1933" t="s">
        <v>12000</v>
      </c>
      <c r="E1933" s="65">
        <f t="shared" si="120"/>
        <v>41922</v>
      </c>
      <c r="F1933">
        <f t="shared" si="121"/>
        <v>2014</v>
      </c>
      <c r="G1933">
        <f t="shared" si="122"/>
        <v>10</v>
      </c>
      <c r="H1933">
        <f t="shared" si="123"/>
        <v>5</v>
      </c>
      <c r="I1933" s="1" t="s">
        <v>15622</v>
      </c>
      <c r="J1933" s="1" t="s">
        <v>17051</v>
      </c>
      <c r="K1933" s="1" t="s">
        <v>17125</v>
      </c>
      <c r="L1933" s="1" t="s">
        <v>15624</v>
      </c>
      <c r="M1933" s="42">
        <v>1</v>
      </c>
      <c r="N1933" s="42">
        <v>1</v>
      </c>
      <c r="O1933" s="1" t="s">
        <v>15616</v>
      </c>
    </row>
    <row r="1934" spans="1:15" x14ac:dyDescent="0.25">
      <c r="A1934">
        <v>1941</v>
      </c>
      <c r="B1934" t="s">
        <v>11818</v>
      </c>
      <c r="C1934" t="s">
        <v>3594</v>
      </c>
      <c r="D1934" t="s">
        <v>12001</v>
      </c>
      <c r="E1934" s="65">
        <f t="shared" si="120"/>
        <v>41924</v>
      </c>
      <c r="F1934">
        <f t="shared" si="121"/>
        <v>2014</v>
      </c>
      <c r="G1934">
        <f t="shared" si="122"/>
        <v>10</v>
      </c>
      <c r="H1934">
        <f t="shared" si="123"/>
        <v>7</v>
      </c>
      <c r="I1934" s="1" t="s">
        <v>15622</v>
      </c>
      <c r="J1934" s="1" t="s">
        <v>17051</v>
      </c>
      <c r="K1934" s="1" t="s">
        <v>17125</v>
      </c>
      <c r="L1934" s="1" t="s">
        <v>15623</v>
      </c>
      <c r="M1934" s="42">
        <v>1</v>
      </c>
      <c r="N1934" s="42">
        <v>0.9</v>
      </c>
      <c r="O1934" s="1" t="s">
        <v>15616</v>
      </c>
    </row>
    <row r="1935" spans="1:15" x14ac:dyDescent="0.25">
      <c r="A1935">
        <v>1942</v>
      </c>
      <c r="B1935" t="s">
        <v>8230</v>
      </c>
      <c r="C1935" t="s">
        <v>7105</v>
      </c>
      <c r="D1935" t="s">
        <v>12001</v>
      </c>
      <c r="E1935" s="65">
        <f t="shared" si="120"/>
        <v>41924</v>
      </c>
      <c r="F1935">
        <f t="shared" si="121"/>
        <v>2014</v>
      </c>
      <c r="G1935">
        <f t="shared" si="122"/>
        <v>10</v>
      </c>
      <c r="H1935">
        <f t="shared" si="123"/>
        <v>7</v>
      </c>
      <c r="I1935" s="1" t="s">
        <v>15622</v>
      </c>
      <c r="J1935" s="1" t="s">
        <v>17051</v>
      </c>
      <c r="K1935" s="1" t="s">
        <v>17125</v>
      </c>
      <c r="L1935" s="1" t="s">
        <v>15624</v>
      </c>
      <c r="M1935" s="42">
        <v>1</v>
      </c>
      <c r="N1935" s="42">
        <v>0.91</v>
      </c>
      <c r="O1935" s="1" t="s">
        <v>15616</v>
      </c>
    </row>
    <row r="1936" spans="1:15" x14ac:dyDescent="0.25">
      <c r="A1936">
        <v>1943</v>
      </c>
      <c r="B1936" t="s">
        <v>9018</v>
      </c>
      <c r="C1936" t="s">
        <v>6336</v>
      </c>
      <c r="D1936" t="s">
        <v>16784</v>
      </c>
      <c r="E1936" s="65">
        <f t="shared" si="120"/>
        <v>41925</v>
      </c>
      <c r="F1936">
        <f t="shared" si="121"/>
        <v>2014</v>
      </c>
      <c r="G1936">
        <f t="shared" si="122"/>
        <v>10</v>
      </c>
      <c r="H1936">
        <f t="shared" si="123"/>
        <v>1</v>
      </c>
      <c r="I1936" s="1" t="s">
        <v>15622</v>
      </c>
      <c r="J1936" s="1" t="s">
        <v>17051</v>
      </c>
      <c r="K1936" s="1" t="s">
        <v>17125</v>
      </c>
      <c r="L1936" s="1" t="s">
        <v>15623</v>
      </c>
      <c r="M1936" s="42">
        <v>1</v>
      </c>
      <c r="N1936" s="42">
        <v>0.92</v>
      </c>
      <c r="O1936" s="1" t="s">
        <v>15616</v>
      </c>
    </row>
    <row r="1937" spans="1:15" x14ac:dyDescent="0.25">
      <c r="A1937">
        <v>1944</v>
      </c>
      <c r="B1937" t="s">
        <v>8200</v>
      </c>
      <c r="C1937" t="s">
        <v>7135</v>
      </c>
      <c r="D1937" t="s">
        <v>12002</v>
      </c>
      <c r="E1937" s="65">
        <f t="shared" si="120"/>
        <v>41926</v>
      </c>
      <c r="F1937">
        <f t="shared" si="121"/>
        <v>2014</v>
      </c>
      <c r="G1937">
        <f t="shared" si="122"/>
        <v>10</v>
      </c>
      <c r="H1937">
        <f t="shared" si="123"/>
        <v>2</v>
      </c>
      <c r="I1937" s="1" t="s">
        <v>15622</v>
      </c>
      <c r="J1937" s="1" t="s">
        <v>17051</v>
      </c>
      <c r="K1937" s="1" t="s">
        <v>17125</v>
      </c>
      <c r="L1937" s="1" t="s">
        <v>15624</v>
      </c>
      <c r="M1937" s="42">
        <v>0.92</v>
      </c>
      <c r="N1937" s="42">
        <v>0.85</v>
      </c>
      <c r="O1937" s="1" t="s">
        <v>15615</v>
      </c>
    </row>
    <row r="1938" spans="1:15" x14ac:dyDescent="0.25">
      <c r="A1938">
        <v>1945</v>
      </c>
      <c r="B1938" t="s">
        <v>11650</v>
      </c>
      <c r="C1938" t="s">
        <v>3755</v>
      </c>
      <c r="D1938" t="s">
        <v>12002</v>
      </c>
      <c r="E1938" s="65">
        <f t="shared" si="120"/>
        <v>41926</v>
      </c>
      <c r="F1938">
        <f t="shared" si="121"/>
        <v>2014</v>
      </c>
      <c r="G1938">
        <f t="shared" si="122"/>
        <v>10</v>
      </c>
      <c r="H1938">
        <f t="shared" si="123"/>
        <v>2</v>
      </c>
      <c r="I1938" s="1" t="s">
        <v>15622</v>
      </c>
      <c r="J1938" s="1" t="s">
        <v>17051</v>
      </c>
      <c r="K1938" s="1" t="s">
        <v>17125</v>
      </c>
      <c r="L1938" s="1" t="s">
        <v>15623</v>
      </c>
      <c r="M1938" s="42">
        <v>1</v>
      </c>
      <c r="N1938" s="42">
        <v>0.92</v>
      </c>
      <c r="O1938" s="1" t="s">
        <v>15615</v>
      </c>
    </row>
    <row r="1939" spans="1:15" x14ac:dyDescent="0.25">
      <c r="A1939">
        <v>1946</v>
      </c>
      <c r="B1939" t="s">
        <v>11798</v>
      </c>
      <c r="C1939" t="s">
        <v>3613</v>
      </c>
      <c r="D1939" t="s">
        <v>12003</v>
      </c>
      <c r="E1939" s="65">
        <f t="shared" si="120"/>
        <v>41927</v>
      </c>
      <c r="F1939">
        <f t="shared" si="121"/>
        <v>2014</v>
      </c>
      <c r="G1939">
        <f t="shared" si="122"/>
        <v>10</v>
      </c>
      <c r="H1939">
        <f t="shared" si="123"/>
        <v>3</v>
      </c>
      <c r="I1939" s="1" t="s">
        <v>15625</v>
      </c>
      <c r="J1939" s="1" t="s">
        <v>17051</v>
      </c>
      <c r="K1939" s="1" t="s">
        <v>17125</v>
      </c>
      <c r="L1939" s="1" t="s">
        <v>15626</v>
      </c>
      <c r="M1939" s="42">
        <v>1</v>
      </c>
      <c r="N1939" s="42">
        <v>0.67</v>
      </c>
      <c r="O1939" s="1" t="s">
        <v>15615</v>
      </c>
    </row>
    <row r="1940" spans="1:15" x14ac:dyDescent="0.25">
      <c r="A1940">
        <v>1947</v>
      </c>
      <c r="B1940" t="s">
        <v>10324</v>
      </c>
      <c r="C1940" t="s">
        <v>5055</v>
      </c>
      <c r="D1940" t="s">
        <v>12003</v>
      </c>
      <c r="E1940" s="65">
        <f t="shared" si="120"/>
        <v>41927</v>
      </c>
      <c r="F1940">
        <f t="shared" si="121"/>
        <v>2014</v>
      </c>
      <c r="G1940">
        <f t="shared" si="122"/>
        <v>10</v>
      </c>
      <c r="H1940">
        <f t="shared" si="123"/>
        <v>3</v>
      </c>
      <c r="I1940" s="1" t="s">
        <v>15622</v>
      </c>
      <c r="J1940" s="1" t="s">
        <v>17051</v>
      </c>
      <c r="K1940" s="1" t="s">
        <v>17125</v>
      </c>
      <c r="L1940" s="1" t="s">
        <v>15626</v>
      </c>
      <c r="M1940" s="42">
        <v>1</v>
      </c>
      <c r="N1940" s="42">
        <v>1</v>
      </c>
      <c r="O1940" s="1" t="s">
        <v>15615</v>
      </c>
    </row>
    <row r="1941" spans="1:15" x14ac:dyDescent="0.25">
      <c r="A1941">
        <v>1948</v>
      </c>
      <c r="B1941" t="s">
        <v>7869</v>
      </c>
      <c r="C1941" t="s">
        <v>7459</v>
      </c>
      <c r="D1941" t="s">
        <v>12003</v>
      </c>
      <c r="E1941" s="65">
        <f t="shared" si="120"/>
        <v>41927</v>
      </c>
      <c r="F1941">
        <f t="shared" si="121"/>
        <v>2014</v>
      </c>
      <c r="G1941">
        <f t="shared" si="122"/>
        <v>10</v>
      </c>
      <c r="H1941">
        <f t="shared" si="123"/>
        <v>3</v>
      </c>
      <c r="I1941" s="1" t="s">
        <v>15622</v>
      </c>
      <c r="J1941" s="1" t="s">
        <v>17051</v>
      </c>
      <c r="K1941" s="1" t="s">
        <v>17125</v>
      </c>
      <c r="L1941" s="1" t="s">
        <v>15626</v>
      </c>
      <c r="M1941" s="42">
        <v>1</v>
      </c>
      <c r="N1941" s="42">
        <v>1</v>
      </c>
      <c r="O1941" s="1" t="s">
        <v>15616</v>
      </c>
    </row>
    <row r="1942" spans="1:15" x14ac:dyDescent="0.25">
      <c r="A1942">
        <v>1949</v>
      </c>
      <c r="B1942" t="s">
        <v>10322</v>
      </c>
      <c r="C1942" t="s">
        <v>5057</v>
      </c>
      <c r="D1942" t="s">
        <v>16785</v>
      </c>
      <c r="E1942" s="65">
        <f t="shared" si="120"/>
        <v>41928</v>
      </c>
      <c r="F1942">
        <f t="shared" si="121"/>
        <v>2014</v>
      </c>
      <c r="G1942">
        <f t="shared" si="122"/>
        <v>10</v>
      </c>
      <c r="H1942">
        <f t="shared" si="123"/>
        <v>4</v>
      </c>
      <c r="I1942" s="1" t="s">
        <v>15625</v>
      </c>
      <c r="J1942" s="1" t="s">
        <v>17051</v>
      </c>
      <c r="K1942" s="1" t="s">
        <v>17125</v>
      </c>
      <c r="L1942" s="1" t="s">
        <v>15626</v>
      </c>
      <c r="M1942" s="42">
        <v>1</v>
      </c>
      <c r="N1942" s="42">
        <v>0.91</v>
      </c>
      <c r="O1942" s="1" t="s">
        <v>15616</v>
      </c>
    </row>
    <row r="1943" spans="1:15" x14ac:dyDescent="0.25">
      <c r="A1943">
        <v>1950</v>
      </c>
      <c r="B1943" t="s">
        <v>9304</v>
      </c>
      <c r="C1943" t="s">
        <v>6052</v>
      </c>
      <c r="D1943" t="s">
        <v>12004</v>
      </c>
      <c r="E1943" s="65">
        <f t="shared" si="120"/>
        <v>41929</v>
      </c>
      <c r="F1943">
        <f t="shared" si="121"/>
        <v>2014</v>
      </c>
      <c r="G1943">
        <f t="shared" si="122"/>
        <v>10</v>
      </c>
      <c r="H1943">
        <f t="shared" si="123"/>
        <v>5</v>
      </c>
      <c r="I1943" s="1" t="s">
        <v>15622</v>
      </c>
      <c r="J1943" s="1" t="s">
        <v>17051</v>
      </c>
      <c r="K1943" s="1" t="s">
        <v>17125</v>
      </c>
      <c r="L1943" s="1" t="s">
        <v>15626</v>
      </c>
      <c r="M1943" s="42">
        <v>1</v>
      </c>
      <c r="N1943" s="42">
        <v>0.95</v>
      </c>
      <c r="O1943" s="1" t="s">
        <v>15615</v>
      </c>
    </row>
    <row r="1944" spans="1:15" x14ac:dyDescent="0.25">
      <c r="A1944">
        <v>1951</v>
      </c>
      <c r="B1944" t="s">
        <v>8107</v>
      </c>
      <c r="C1944" t="s">
        <v>7228</v>
      </c>
      <c r="D1944" t="s">
        <v>12005</v>
      </c>
      <c r="E1944" s="65">
        <f t="shared" si="120"/>
        <v>41930</v>
      </c>
      <c r="F1944">
        <f t="shared" si="121"/>
        <v>2014</v>
      </c>
      <c r="G1944">
        <f t="shared" si="122"/>
        <v>10</v>
      </c>
      <c r="H1944">
        <f t="shared" si="123"/>
        <v>6</v>
      </c>
      <c r="I1944" s="1" t="s">
        <v>15625</v>
      </c>
      <c r="J1944" s="1" t="s">
        <v>17051</v>
      </c>
      <c r="K1944" s="1" t="s">
        <v>17125</v>
      </c>
      <c r="L1944" s="1" t="s">
        <v>15623</v>
      </c>
      <c r="M1944" s="42">
        <v>1</v>
      </c>
      <c r="N1944" s="42">
        <v>0.57999999999999996</v>
      </c>
      <c r="O1944" s="1" t="s">
        <v>15615</v>
      </c>
    </row>
    <row r="1945" spans="1:15" x14ac:dyDescent="0.25">
      <c r="A1945">
        <v>1952</v>
      </c>
      <c r="B1945" t="s">
        <v>8024</v>
      </c>
      <c r="C1945" t="s">
        <v>7307</v>
      </c>
      <c r="D1945" t="s">
        <v>12006</v>
      </c>
      <c r="E1945" s="65">
        <f t="shared" si="120"/>
        <v>41931</v>
      </c>
      <c r="F1945">
        <f t="shared" si="121"/>
        <v>2014</v>
      </c>
      <c r="G1945">
        <f t="shared" si="122"/>
        <v>10</v>
      </c>
      <c r="H1945">
        <f t="shared" si="123"/>
        <v>7</v>
      </c>
      <c r="I1945" s="1" t="s">
        <v>15625</v>
      </c>
      <c r="J1945" s="1" t="s">
        <v>17051</v>
      </c>
      <c r="K1945" s="1" t="s">
        <v>17125</v>
      </c>
      <c r="L1945" s="1" t="s">
        <v>15626</v>
      </c>
      <c r="M1945" s="42">
        <v>1</v>
      </c>
      <c r="N1945" s="42">
        <v>0.96</v>
      </c>
      <c r="O1945" s="1" t="s">
        <v>15616</v>
      </c>
    </row>
    <row r="1946" spans="1:15" x14ac:dyDescent="0.25">
      <c r="A1946">
        <v>1953</v>
      </c>
      <c r="B1946" t="s">
        <v>9657</v>
      </c>
      <c r="C1946" t="s">
        <v>5707</v>
      </c>
      <c r="D1946" t="s">
        <v>12007</v>
      </c>
      <c r="E1946" s="65">
        <f t="shared" si="120"/>
        <v>41934</v>
      </c>
      <c r="F1946">
        <f t="shared" si="121"/>
        <v>2014</v>
      </c>
      <c r="G1946">
        <f t="shared" si="122"/>
        <v>10</v>
      </c>
      <c r="H1946">
        <f t="shared" si="123"/>
        <v>3</v>
      </c>
      <c r="I1946" s="1" t="s">
        <v>15622</v>
      </c>
      <c r="J1946" s="1" t="s">
        <v>17051</v>
      </c>
      <c r="K1946" s="1" t="s">
        <v>17125</v>
      </c>
      <c r="L1946" s="1" t="s">
        <v>15626</v>
      </c>
      <c r="M1946" s="42">
        <v>1</v>
      </c>
      <c r="N1946" s="42">
        <v>0.85</v>
      </c>
      <c r="O1946" s="1" t="s">
        <v>15616</v>
      </c>
    </row>
    <row r="1947" spans="1:15" x14ac:dyDescent="0.25">
      <c r="A1947">
        <v>1954</v>
      </c>
      <c r="B1947" t="s">
        <v>10825</v>
      </c>
      <c r="C1947" t="s">
        <v>4568</v>
      </c>
      <c r="D1947" t="s">
        <v>12007</v>
      </c>
      <c r="E1947" s="65">
        <f t="shared" si="120"/>
        <v>41934</v>
      </c>
      <c r="F1947">
        <f t="shared" si="121"/>
        <v>2014</v>
      </c>
      <c r="G1947">
        <f t="shared" si="122"/>
        <v>10</v>
      </c>
      <c r="H1947">
        <f t="shared" si="123"/>
        <v>3</v>
      </c>
      <c r="I1947" s="1" t="s">
        <v>15622</v>
      </c>
      <c r="J1947" s="1" t="s">
        <v>17051</v>
      </c>
      <c r="K1947" s="1" t="s">
        <v>17125</v>
      </c>
      <c r="L1947" s="1" t="s">
        <v>15623</v>
      </c>
      <c r="M1947" s="42">
        <v>1</v>
      </c>
      <c r="N1947" s="42">
        <v>0.98</v>
      </c>
      <c r="O1947" s="1" t="s">
        <v>15615</v>
      </c>
    </row>
    <row r="1948" spans="1:15" x14ac:dyDescent="0.25">
      <c r="A1948">
        <v>1955</v>
      </c>
      <c r="B1948" t="s">
        <v>10049</v>
      </c>
      <c r="C1948" t="s">
        <v>5325</v>
      </c>
      <c r="D1948" t="s">
        <v>16786</v>
      </c>
      <c r="E1948" s="65">
        <f t="shared" si="120"/>
        <v>41935</v>
      </c>
      <c r="F1948">
        <f t="shared" si="121"/>
        <v>2014</v>
      </c>
      <c r="G1948">
        <f t="shared" si="122"/>
        <v>10</v>
      </c>
      <c r="H1948">
        <f t="shared" si="123"/>
        <v>4</v>
      </c>
      <c r="I1948" s="1" t="s">
        <v>15622</v>
      </c>
      <c r="J1948" s="1" t="s">
        <v>17051</v>
      </c>
      <c r="K1948" s="1" t="s">
        <v>17125</v>
      </c>
      <c r="L1948" s="1" t="s">
        <v>15623</v>
      </c>
      <c r="M1948" s="42">
        <v>1</v>
      </c>
      <c r="N1948" s="42">
        <v>0.86</v>
      </c>
      <c r="O1948" s="1" t="s">
        <v>15616</v>
      </c>
    </row>
    <row r="1949" spans="1:15" x14ac:dyDescent="0.25">
      <c r="A1949">
        <v>1956</v>
      </c>
      <c r="B1949" t="s">
        <v>7765</v>
      </c>
      <c r="C1949" t="s">
        <v>7556</v>
      </c>
      <c r="D1949" t="s">
        <v>16786</v>
      </c>
      <c r="E1949" s="65">
        <f t="shared" si="120"/>
        <v>41935</v>
      </c>
      <c r="F1949">
        <f t="shared" si="121"/>
        <v>2014</v>
      </c>
      <c r="G1949">
        <f t="shared" si="122"/>
        <v>10</v>
      </c>
      <c r="H1949">
        <f t="shared" si="123"/>
        <v>4</v>
      </c>
      <c r="I1949" s="1" t="s">
        <v>15622</v>
      </c>
      <c r="J1949" s="1" t="s">
        <v>17051</v>
      </c>
      <c r="K1949" s="1" t="s">
        <v>17125</v>
      </c>
      <c r="L1949" s="1" t="s">
        <v>15623</v>
      </c>
      <c r="M1949" s="42">
        <v>0.5</v>
      </c>
      <c r="N1949" s="42">
        <v>0.94</v>
      </c>
      <c r="O1949" s="1" t="s">
        <v>15616</v>
      </c>
    </row>
    <row r="1950" spans="1:15" x14ac:dyDescent="0.25">
      <c r="A1950">
        <v>1957</v>
      </c>
      <c r="B1950" t="s">
        <v>10112</v>
      </c>
      <c r="C1950" t="s">
        <v>5264</v>
      </c>
      <c r="D1950" t="s">
        <v>16786</v>
      </c>
      <c r="E1950" s="65">
        <f t="shared" si="120"/>
        <v>41935</v>
      </c>
      <c r="F1950">
        <f t="shared" si="121"/>
        <v>2014</v>
      </c>
      <c r="G1950">
        <f t="shared" si="122"/>
        <v>10</v>
      </c>
      <c r="H1950">
        <f t="shared" si="123"/>
        <v>4</v>
      </c>
      <c r="I1950" s="1" t="s">
        <v>15622</v>
      </c>
      <c r="J1950" s="1" t="s">
        <v>17051</v>
      </c>
      <c r="K1950" s="1" t="s">
        <v>17125</v>
      </c>
      <c r="L1950" s="1" t="s">
        <v>15626</v>
      </c>
      <c r="M1950" s="42">
        <v>0.8</v>
      </c>
      <c r="N1950" s="42">
        <v>0.56000000000000005</v>
      </c>
      <c r="O1950" s="1" t="s">
        <v>15616</v>
      </c>
    </row>
    <row r="1951" spans="1:15" x14ac:dyDescent="0.25">
      <c r="A1951">
        <v>1958</v>
      </c>
      <c r="B1951" t="s">
        <v>9825</v>
      </c>
      <c r="C1951" t="s">
        <v>5544</v>
      </c>
      <c r="D1951" t="s">
        <v>16787</v>
      </c>
      <c r="E1951" s="65">
        <f t="shared" si="120"/>
        <v>41936</v>
      </c>
      <c r="F1951">
        <f t="shared" si="121"/>
        <v>2014</v>
      </c>
      <c r="G1951">
        <f t="shared" si="122"/>
        <v>10</v>
      </c>
      <c r="H1951">
        <f t="shared" si="123"/>
        <v>5</v>
      </c>
      <c r="I1951" s="1" t="s">
        <v>15622</v>
      </c>
      <c r="J1951" s="1" t="s">
        <v>17051</v>
      </c>
      <c r="K1951" s="1" t="s">
        <v>17125</v>
      </c>
      <c r="L1951" s="1" t="s">
        <v>15626</v>
      </c>
      <c r="M1951" s="42">
        <v>0.67</v>
      </c>
      <c r="N1951" s="42">
        <v>1</v>
      </c>
      <c r="O1951" s="1" t="s">
        <v>15615</v>
      </c>
    </row>
    <row r="1952" spans="1:15" x14ac:dyDescent="0.25">
      <c r="A1952">
        <v>1959</v>
      </c>
      <c r="B1952" t="s">
        <v>11019</v>
      </c>
      <c r="C1952" t="s">
        <v>4378</v>
      </c>
      <c r="D1952" t="s">
        <v>16787</v>
      </c>
      <c r="E1952" s="65">
        <f t="shared" si="120"/>
        <v>41936</v>
      </c>
      <c r="F1952">
        <f t="shared" si="121"/>
        <v>2014</v>
      </c>
      <c r="G1952">
        <f t="shared" si="122"/>
        <v>10</v>
      </c>
      <c r="H1952">
        <f t="shared" si="123"/>
        <v>5</v>
      </c>
      <c r="I1952" s="1" t="s">
        <v>15622</v>
      </c>
      <c r="J1952" s="1" t="s">
        <v>17051</v>
      </c>
      <c r="K1952" s="1" t="s">
        <v>17125</v>
      </c>
      <c r="L1952" s="1" t="s">
        <v>15623</v>
      </c>
      <c r="M1952" s="42">
        <v>1</v>
      </c>
      <c r="N1952" s="42">
        <v>0.75</v>
      </c>
      <c r="O1952" s="1" t="s">
        <v>15616</v>
      </c>
    </row>
    <row r="1953" spans="1:15" x14ac:dyDescent="0.25">
      <c r="A1953">
        <v>1960</v>
      </c>
      <c r="B1953" t="s">
        <v>8173</v>
      </c>
      <c r="C1953" t="s">
        <v>7162</v>
      </c>
      <c r="D1953" t="s">
        <v>16787</v>
      </c>
      <c r="E1953" s="65">
        <f t="shared" si="120"/>
        <v>41936</v>
      </c>
      <c r="F1953">
        <f t="shared" si="121"/>
        <v>2014</v>
      </c>
      <c r="G1953">
        <f t="shared" si="122"/>
        <v>10</v>
      </c>
      <c r="H1953">
        <f t="shared" si="123"/>
        <v>5</v>
      </c>
      <c r="I1953" s="1" t="s">
        <v>15622</v>
      </c>
      <c r="J1953" s="1" t="s">
        <v>17051</v>
      </c>
      <c r="K1953" s="1" t="s">
        <v>17125</v>
      </c>
      <c r="L1953" s="1" t="s">
        <v>15626</v>
      </c>
      <c r="M1953" s="42">
        <v>1</v>
      </c>
      <c r="N1953" s="42">
        <v>1</v>
      </c>
      <c r="O1953" s="1" t="s">
        <v>15616</v>
      </c>
    </row>
    <row r="1954" spans="1:15" x14ac:dyDescent="0.25">
      <c r="A1954">
        <v>1961</v>
      </c>
      <c r="B1954" t="s">
        <v>10312</v>
      </c>
      <c r="C1954" t="s">
        <v>5067</v>
      </c>
      <c r="D1954" t="s">
        <v>16788</v>
      </c>
      <c r="E1954" s="65">
        <f t="shared" si="120"/>
        <v>41937</v>
      </c>
      <c r="F1954">
        <f t="shared" si="121"/>
        <v>2014</v>
      </c>
      <c r="G1954">
        <f t="shared" si="122"/>
        <v>10</v>
      </c>
      <c r="H1954">
        <f t="shared" si="123"/>
        <v>6</v>
      </c>
      <c r="I1954" s="1" t="s">
        <v>15622</v>
      </c>
      <c r="J1954" s="1" t="s">
        <v>17051</v>
      </c>
      <c r="K1954" s="1" t="s">
        <v>17125</v>
      </c>
      <c r="L1954" s="1" t="s">
        <v>15623</v>
      </c>
      <c r="M1954" s="42">
        <v>0.56999999999999995</v>
      </c>
      <c r="N1954" s="42">
        <v>0.86</v>
      </c>
      <c r="O1954" s="1" t="s">
        <v>15615</v>
      </c>
    </row>
    <row r="1955" spans="1:15" x14ac:dyDescent="0.25">
      <c r="A1955">
        <v>1962</v>
      </c>
      <c r="B1955" t="s">
        <v>8727</v>
      </c>
      <c r="C1955" t="s">
        <v>6621</v>
      </c>
      <c r="D1955" t="s">
        <v>16789</v>
      </c>
      <c r="E1955" s="65">
        <f t="shared" si="120"/>
        <v>41939</v>
      </c>
      <c r="F1955">
        <f t="shared" si="121"/>
        <v>2014</v>
      </c>
      <c r="G1955">
        <f t="shared" si="122"/>
        <v>10</v>
      </c>
      <c r="H1955">
        <f t="shared" si="123"/>
        <v>1</v>
      </c>
      <c r="I1955" s="1" t="s">
        <v>15622</v>
      </c>
      <c r="J1955" s="1" t="s">
        <v>17051</v>
      </c>
      <c r="K1955" s="1" t="s">
        <v>17125</v>
      </c>
      <c r="L1955" s="1" t="s">
        <v>15624</v>
      </c>
      <c r="M1955" s="42">
        <v>1</v>
      </c>
      <c r="N1955" s="42">
        <v>0.96</v>
      </c>
      <c r="O1955" s="1" t="s">
        <v>15616</v>
      </c>
    </row>
    <row r="1956" spans="1:15" x14ac:dyDescent="0.25">
      <c r="A1956">
        <v>1963</v>
      </c>
      <c r="B1956" t="s">
        <v>10615</v>
      </c>
      <c r="C1956" t="s">
        <v>4771</v>
      </c>
      <c r="D1956" t="s">
        <v>12008</v>
      </c>
      <c r="E1956" s="65">
        <f t="shared" si="120"/>
        <v>41940</v>
      </c>
      <c r="F1956">
        <f t="shared" si="121"/>
        <v>2014</v>
      </c>
      <c r="G1956">
        <f t="shared" si="122"/>
        <v>10</v>
      </c>
      <c r="H1956">
        <f t="shared" si="123"/>
        <v>2</v>
      </c>
      <c r="I1956" s="1" t="s">
        <v>15625</v>
      </c>
      <c r="J1956" s="1" t="s">
        <v>17051</v>
      </c>
      <c r="K1956" s="1" t="s">
        <v>17125</v>
      </c>
      <c r="L1956" s="1" t="s">
        <v>15626</v>
      </c>
      <c r="M1956" s="42">
        <v>1</v>
      </c>
      <c r="N1956" s="42">
        <v>0.96</v>
      </c>
      <c r="O1956" s="1" t="s">
        <v>15615</v>
      </c>
    </row>
    <row r="1957" spans="1:15" x14ac:dyDescent="0.25">
      <c r="A1957">
        <v>1964</v>
      </c>
      <c r="B1957" t="s">
        <v>8255</v>
      </c>
      <c r="C1957" t="s">
        <v>7080</v>
      </c>
      <c r="D1957" t="s">
        <v>12008</v>
      </c>
      <c r="E1957" s="65">
        <f t="shared" si="120"/>
        <v>41940</v>
      </c>
      <c r="F1957">
        <f t="shared" si="121"/>
        <v>2014</v>
      </c>
      <c r="G1957">
        <f t="shared" si="122"/>
        <v>10</v>
      </c>
      <c r="H1957">
        <f t="shared" si="123"/>
        <v>2</v>
      </c>
      <c r="I1957" s="1" t="s">
        <v>15622</v>
      </c>
      <c r="J1957" s="1" t="s">
        <v>17051</v>
      </c>
      <c r="K1957" s="1" t="s">
        <v>17125</v>
      </c>
      <c r="L1957" s="1" t="s">
        <v>15623</v>
      </c>
      <c r="M1957" s="42">
        <v>1</v>
      </c>
      <c r="N1957" s="42">
        <v>0.33</v>
      </c>
      <c r="O1957" s="1" t="s">
        <v>15615</v>
      </c>
    </row>
    <row r="1958" spans="1:15" x14ac:dyDescent="0.25">
      <c r="A1958">
        <v>1965</v>
      </c>
      <c r="B1958" t="s">
        <v>10859</v>
      </c>
      <c r="C1958" t="s">
        <v>4535</v>
      </c>
      <c r="D1958" t="s">
        <v>12008</v>
      </c>
      <c r="E1958" s="65">
        <f t="shared" si="120"/>
        <v>41940</v>
      </c>
      <c r="F1958">
        <f t="shared" si="121"/>
        <v>2014</v>
      </c>
      <c r="G1958">
        <f t="shared" si="122"/>
        <v>10</v>
      </c>
      <c r="H1958">
        <f t="shared" si="123"/>
        <v>2</v>
      </c>
      <c r="I1958" s="1" t="s">
        <v>15622</v>
      </c>
      <c r="J1958" s="1" t="s">
        <v>17051</v>
      </c>
      <c r="K1958" s="1" t="s">
        <v>17125</v>
      </c>
      <c r="L1958" s="1" t="s">
        <v>15628</v>
      </c>
      <c r="M1958" s="42">
        <v>0</v>
      </c>
      <c r="N1958" s="42">
        <v>0.69</v>
      </c>
      <c r="O1958" s="1" t="s">
        <v>15615</v>
      </c>
    </row>
    <row r="1959" spans="1:15" x14ac:dyDescent="0.25">
      <c r="A1959">
        <v>1966</v>
      </c>
      <c r="B1959" t="s">
        <v>7815</v>
      </c>
      <c r="C1959" t="s">
        <v>7508</v>
      </c>
      <c r="D1959" t="s">
        <v>12008</v>
      </c>
      <c r="E1959" s="65">
        <f t="shared" si="120"/>
        <v>41940</v>
      </c>
      <c r="F1959">
        <f t="shared" si="121"/>
        <v>2014</v>
      </c>
      <c r="G1959">
        <f t="shared" si="122"/>
        <v>10</v>
      </c>
      <c r="H1959">
        <f t="shared" si="123"/>
        <v>2</v>
      </c>
      <c r="I1959" s="1" t="s">
        <v>15622</v>
      </c>
      <c r="J1959" s="1" t="s">
        <v>17051</v>
      </c>
      <c r="K1959" s="1" t="s">
        <v>17125</v>
      </c>
      <c r="L1959" s="1" t="s">
        <v>15626</v>
      </c>
      <c r="M1959" s="42">
        <v>0.96</v>
      </c>
      <c r="N1959" s="42">
        <v>0.92</v>
      </c>
      <c r="O1959" s="1" t="s">
        <v>15615</v>
      </c>
    </row>
    <row r="1960" spans="1:15" x14ac:dyDescent="0.25">
      <c r="A1960">
        <v>1967</v>
      </c>
      <c r="B1960" t="s">
        <v>10932</v>
      </c>
      <c r="C1960" t="s">
        <v>4462</v>
      </c>
      <c r="D1960" t="s">
        <v>12009</v>
      </c>
      <c r="E1960" s="65">
        <f t="shared" si="120"/>
        <v>41941</v>
      </c>
      <c r="F1960">
        <f t="shared" si="121"/>
        <v>2014</v>
      </c>
      <c r="G1960">
        <f t="shared" si="122"/>
        <v>10</v>
      </c>
      <c r="H1960">
        <f t="shared" si="123"/>
        <v>3</v>
      </c>
      <c r="I1960" s="1" t="s">
        <v>15625</v>
      </c>
      <c r="J1960" s="1" t="s">
        <v>17051</v>
      </c>
      <c r="K1960" s="1" t="s">
        <v>17125</v>
      </c>
      <c r="L1960" s="1" t="s">
        <v>15626</v>
      </c>
      <c r="M1960" s="42">
        <v>1</v>
      </c>
      <c r="N1960" s="42">
        <v>0.67</v>
      </c>
      <c r="O1960" s="1" t="s">
        <v>15615</v>
      </c>
    </row>
    <row r="1961" spans="1:15" x14ac:dyDescent="0.25">
      <c r="A1961">
        <v>1968</v>
      </c>
      <c r="B1961" t="s">
        <v>8249</v>
      </c>
      <c r="C1961" t="s">
        <v>7086</v>
      </c>
      <c r="D1961" t="s">
        <v>12010</v>
      </c>
      <c r="E1961" s="65">
        <f t="shared" si="120"/>
        <v>41942</v>
      </c>
      <c r="F1961">
        <f t="shared" si="121"/>
        <v>2014</v>
      </c>
      <c r="G1961">
        <f t="shared" si="122"/>
        <v>10</v>
      </c>
      <c r="H1961">
        <f t="shared" si="123"/>
        <v>4</v>
      </c>
      <c r="I1961" s="1" t="s">
        <v>15622</v>
      </c>
      <c r="J1961" s="1" t="s">
        <v>17051</v>
      </c>
      <c r="K1961" s="1" t="s">
        <v>17125</v>
      </c>
      <c r="L1961" s="1" t="s">
        <v>15623</v>
      </c>
      <c r="M1961" s="42">
        <v>0.54</v>
      </c>
      <c r="N1961" s="42">
        <v>0.49</v>
      </c>
      <c r="O1961" s="1" t="s">
        <v>15615</v>
      </c>
    </row>
    <row r="1962" spans="1:15" x14ac:dyDescent="0.25">
      <c r="A1962">
        <v>1969</v>
      </c>
      <c r="B1962" t="s">
        <v>11225</v>
      </c>
      <c r="C1962" t="s">
        <v>4176</v>
      </c>
      <c r="D1962" t="s">
        <v>12010</v>
      </c>
      <c r="E1962" s="65">
        <f t="shared" si="120"/>
        <v>41942</v>
      </c>
      <c r="F1962">
        <f t="shared" si="121"/>
        <v>2014</v>
      </c>
      <c r="G1962">
        <f t="shared" si="122"/>
        <v>10</v>
      </c>
      <c r="H1962">
        <f t="shared" si="123"/>
        <v>4</v>
      </c>
      <c r="I1962" s="1" t="s">
        <v>15622</v>
      </c>
      <c r="J1962" s="1" t="s">
        <v>17051</v>
      </c>
      <c r="K1962" s="1" t="s">
        <v>17125</v>
      </c>
      <c r="L1962" s="1" t="s">
        <v>15624</v>
      </c>
      <c r="M1962" s="42">
        <v>1</v>
      </c>
      <c r="N1962" s="42">
        <v>0.57999999999999996</v>
      </c>
      <c r="O1962" s="1" t="s">
        <v>15615</v>
      </c>
    </row>
    <row r="1963" spans="1:15" x14ac:dyDescent="0.25">
      <c r="A1963">
        <v>1970</v>
      </c>
      <c r="B1963" t="s">
        <v>10653</v>
      </c>
      <c r="C1963" t="s">
        <v>4733</v>
      </c>
      <c r="D1963" t="s">
        <v>12011</v>
      </c>
      <c r="E1963" s="65">
        <f t="shared" si="120"/>
        <v>41943</v>
      </c>
      <c r="F1963">
        <f t="shared" si="121"/>
        <v>2014</v>
      </c>
      <c r="G1963">
        <f t="shared" si="122"/>
        <v>10</v>
      </c>
      <c r="H1963">
        <f t="shared" si="123"/>
        <v>5</v>
      </c>
      <c r="I1963" s="1" t="s">
        <v>15622</v>
      </c>
      <c r="J1963" s="1" t="s">
        <v>17051</v>
      </c>
      <c r="K1963" s="1" t="s">
        <v>17125</v>
      </c>
      <c r="L1963" s="1" t="s">
        <v>15624</v>
      </c>
      <c r="M1963" s="42">
        <v>1</v>
      </c>
      <c r="N1963" s="42">
        <v>0.92</v>
      </c>
      <c r="O1963" s="1" t="s">
        <v>15615</v>
      </c>
    </row>
    <row r="1964" spans="1:15" x14ac:dyDescent="0.25">
      <c r="A1964">
        <v>1971</v>
      </c>
      <c r="B1964" t="s">
        <v>10722</v>
      </c>
      <c r="C1964" t="s">
        <v>4666</v>
      </c>
      <c r="D1964" t="s">
        <v>12011</v>
      </c>
      <c r="E1964" s="65">
        <f t="shared" si="120"/>
        <v>41943</v>
      </c>
      <c r="F1964">
        <f t="shared" si="121"/>
        <v>2014</v>
      </c>
      <c r="G1964">
        <f t="shared" si="122"/>
        <v>10</v>
      </c>
      <c r="H1964">
        <f t="shared" si="123"/>
        <v>5</v>
      </c>
      <c r="I1964" s="1" t="s">
        <v>15622</v>
      </c>
      <c r="J1964" s="1" t="s">
        <v>17051</v>
      </c>
      <c r="K1964" s="1" t="s">
        <v>17125</v>
      </c>
      <c r="L1964" s="1" t="s">
        <v>15626</v>
      </c>
      <c r="M1964" s="42">
        <v>1</v>
      </c>
      <c r="N1964" s="42">
        <v>1</v>
      </c>
      <c r="O1964" s="1" t="s">
        <v>15616</v>
      </c>
    </row>
    <row r="1965" spans="1:15" x14ac:dyDescent="0.25">
      <c r="A1965">
        <v>1972</v>
      </c>
      <c r="B1965" t="s">
        <v>9367</v>
      </c>
      <c r="C1965" t="s">
        <v>5990</v>
      </c>
      <c r="D1965" t="s">
        <v>16790</v>
      </c>
      <c r="E1965" s="65">
        <f t="shared" si="120"/>
        <v>41944</v>
      </c>
      <c r="F1965">
        <f t="shared" si="121"/>
        <v>2014</v>
      </c>
      <c r="G1965">
        <f t="shared" si="122"/>
        <v>11</v>
      </c>
      <c r="H1965">
        <f t="shared" si="123"/>
        <v>6</v>
      </c>
      <c r="I1965" s="1" t="s">
        <v>15625</v>
      </c>
      <c r="J1965" s="1" t="s">
        <v>17051</v>
      </c>
      <c r="K1965" s="1" t="s">
        <v>17125</v>
      </c>
      <c r="L1965" s="1" t="s">
        <v>15628</v>
      </c>
      <c r="M1965" s="42">
        <v>0.14000000000000001</v>
      </c>
      <c r="N1965" s="42">
        <v>0.8</v>
      </c>
      <c r="O1965" s="1" t="s">
        <v>15616</v>
      </c>
    </row>
    <row r="1966" spans="1:15" x14ac:dyDescent="0.25">
      <c r="A1966">
        <v>1973</v>
      </c>
      <c r="B1966" t="s">
        <v>9365</v>
      </c>
      <c r="C1966" t="s">
        <v>5992</v>
      </c>
      <c r="D1966" t="s">
        <v>16790</v>
      </c>
      <c r="E1966" s="65">
        <f t="shared" si="120"/>
        <v>41944</v>
      </c>
      <c r="F1966">
        <f t="shared" si="121"/>
        <v>2014</v>
      </c>
      <c r="G1966">
        <f t="shared" si="122"/>
        <v>11</v>
      </c>
      <c r="H1966">
        <f t="shared" si="123"/>
        <v>6</v>
      </c>
      <c r="I1966" s="1" t="s">
        <v>15625</v>
      </c>
      <c r="J1966" s="1" t="s">
        <v>17051</v>
      </c>
      <c r="K1966" s="1" t="s">
        <v>17125</v>
      </c>
      <c r="L1966" s="1" t="s">
        <v>15626</v>
      </c>
      <c r="M1966" s="42">
        <v>1</v>
      </c>
      <c r="N1966" s="42">
        <v>0.68</v>
      </c>
      <c r="O1966" s="1" t="s">
        <v>15615</v>
      </c>
    </row>
    <row r="1967" spans="1:15" x14ac:dyDescent="0.25">
      <c r="A1967">
        <v>1974</v>
      </c>
      <c r="B1967" t="s">
        <v>7935</v>
      </c>
      <c r="C1967" t="s">
        <v>7395</v>
      </c>
      <c r="D1967" t="s">
        <v>16790</v>
      </c>
      <c r="E1967" s="65">
        <f t="shared" si="120"/>
        <v>41944</v>
      </c>
      <c r="F1967">
        <f t="shared" si="121"/>
        <v>2014</v>
      </c>
      <c r="G1967">
        <f t="shared" si="122"/>
        <v>11</v>
      </c>
      <c r="H1967">
        <f t="shared" si="123"/>
        <v>6</v>
      </c>
      <c r="I1967" s="1" t="s">
        <v>15622</v>
      </c>
      <c r="J1967" s="1" t="s">
        <v>17051</v>
      </c>
      <c r="K1967" s="1" t="s">
        <v>17125</v>
      </c>
      <c r="L1967" s="1" t="s">
        <v>15626</v>
      </c>
      <c r="M1967" s="42">
        <v>1</v>
      </c>
      <c r="N1967" s="42">
        <v>0.99</v>
      </c>
      <c r="O1967" s="1" t="s">
        <v>15616</v>
      </c>
    </row>
    <row r="1968" spans="1:15" x14ac:dyDescent="0.25">
      <c r="A1968">
        <v>1975</v>
      </c>
      <c r="B1968" t="s">
        <v>9108</v>
      </c>
      <c r="C1968" t="s">
        <v>6245</v>
      </c>
      <c r="D1968" t="s">
        <v>12012</v>
      </c>
      <c r="E1968" s="65">
        <f t="shared" si="120"/>
        <v>41945</v>
      </c>
      <c r="F1968">
        <f t="shared" si="121"/>
        <v>2014</v>
      </c>
      <c r="G1968">
        <f t="shared" si="122"/>
        <v>11</v>
      </c>
      <c r="H1968">
        <f t="shared" si="123"/>
        <v>7</v>
      </c>
      <c r="I1968" s="1" t="s">
        <v>15622</v>
      </c>
      <c r="J1968" s="1" t="s">
        <v>17051</v>
      </c>
      <c r="K1968" s="1" t="s">
        <v>17125</v>
      </c>
      <c r="L1968" s="1" t="s">
        <v>15626</v>
      </c>
      <c r="M1968" s="42">
        <v>1</v>
      </c>
      <c r="N1968" s="42">
        <v>0.9</v>
      </c>
      <c r="O1968" s="1" t="s">
        <v>15616</v>
      </c>
    </row>
    <row r="1969" spans="1:15" x14ac:dyDescent="0.25">
      <c r="A1969">
        <v>1976</v>
      </c>
      <c r="B1969" t="s">
        <v>8516</v>
      </c>
      <c r="C1969" t="s">
        <v>6828</v>
      </c>
      <c r="D1969" t="s">
        <v>12012</v>
      </c>
      <c r="E1969" s="65">
        <f t="shared" si="120"/>
        <v>41945</v>
      </c>
      <c r="F1969">
        <f t="shared" si="121"/>
        <v>2014</v>
      </c>
      <c r="G1969">
        <f t="shared" si="122"/>
        <v>11</v>
      </c>
      <c r="H1969">
        <f t="shared" si="123"/>
        <v>7</v>
      </c>
      <c r="I1969" s="1" t="s">
        <v>15622</v>
      </c>
      <c r="J1969" s="1" t="s">
        <v>17051</v>
      </c>
      <c r="K1969" s="1" t="s">
        <v>17125</v>
      </c>
      <c r="L1969" s="1" t="s">
        <v>15626</v>
      </c>
      <c r="M1969" s="42">
        <v>1</v>
      </c>
      <c r="N1969" s="42">
        <v>1</v>
      </c>
      <c r="O1969" s="1" t="s">
        <v>15615</v>
      </c>
    </row>
    <row r="1970" spans="1:15" x14ac:dyDescent="0.25">
      <c r="A1970">
        <v>1977</v>
      </c>
      <c r="B1970" t="s">
        <v>8770</v>
      </c>
      <c r="C1970" t="s">
        <v>6578</v>
      </c>
      <c r="D1970" t="s">
        <v>12012</v>
      </c>
      <c r="E1970" s="65">
        <f t="shared" si="120"/>
        <v>41945</v>
      </c>
      <c r="F1970">
        <f t="shared" si="121"/>
        <v>2014</v>
      </c>
      <c r="G1970">
        <f t="shared" si="122"/>
        <v>11</v>
      </c>
      <c r="H1970">
        <f t="shared" si="123"/>
        <v>7</v>
      </c>
      <c r="I1970" s="1" t="s">
        <v>15622</v>
      </c>
      <c r="J1970" s="1" t="s">
        <v>17051</v>
      </c>
      <c r="K1970" s="1" t="s">
        <v>17125</v>
      </c>
      <c r="L1970" s="1" t="s">
        <v>15628</v>
      </c>
      <c r="M1970" s="42">
        <v>0.33</v>
      </c>
      <c r="N1970" s="42">
        <v>0.65</v>
      </c>
      <c r="O1970" s="1" t="s">
        <v>15615</v>
      </c>
    </row>
    <row r="1971" spans="1:15" x14ac:dyDescent="0.25">
      <c r="A1971">
        <v>1978</v>
      </c>
      <c r="B1971" t="s">
        <v>8017</v>
      </c>
      <c r="C1971" t="s">
        <v>7314</v>
      </c>
      <c r="D1971" t="s">
        <v>12012</v>
      </c>
      <c r="E1971" s="65">
        <f t="shared" si="120"/>
        <v>41945</v>
      </c>
      <c r="F1971">
        <f t="shared" si="121"/>
        <v>2014</v>
      </c>
      <c r="G1971">
        <f t="shared" si="122"/>
        <v>11</v>
      </c>
      <c r="H1971">
        <f t="shared" si="123"/>
        <v>7</v>
      </c>
      <c r="I1971" s="1" t="s">
        <v>15622</v>
      </c>
      <c r="J1971" s="1" t="s">
        <v>17051</v>
      </c>
      <c r="K1971" s="1" t="s">
        <v>17125</v>
      </c>
      <c r="L1971" s="1" t="s">
        <v>15624</v>
      </c>
      <c r="M1971" s="42">
        <v>1</v>
      </c>
      <c r="N1971" s="42">
        <v>0.88</v>
      </c>
      <c r="O1971" s="1" t="s">
        <v>15616</v>
      </c>
    </row>
    <row r="1972" spans="1:15" x14ac:dyDescent="0.25">
      <c r="A1972">
        <v>1979</v>
      </c>
      <c r="B1972" t="s">
        <v>8560</v>
      </c>
      <c r="C1972" t="s">
        <v>6787</v>
      </c>
      <c r="D1972" t="s">
        <v>16791</v>
      </c>
      <c r="E1972" s="65">
        <f t="shared" si="120"/>
        <v>41946</v>
      </c>
      <c r="F1972">
        <f t="shared" si="121"/>
        <v>2014</v>
      </c>
      <c r="G1972">
        <f t="shared" si="122"/>
        <v>11</v>
      </c>
      <c r="H1972">
        <f t="shared" si="123"/>
        <v>1</v>
      </c>
      <c r="I1972" s="1" t="s">
        <v>15640</v>
      </c>
      <c r="J1972" s="1" t="s">
        <v>17051</v>
      </c>
      <c r="K1972" s="1" t="s">
        <v>17125</v>
      </c>
      <c r="L1972" s="1" t="s">
        <v>15628</v>
      </c>
      <c r="M1972" s="42">
        <v>0.38</v>
      </c>
      <c r="N1972" s="42">
        <v>0.45</v>
      </c>
      <c r="O1972" s="1" t="s">
        <v>15615</v>
      </c>
    </row>
    <row r="1973" spans="1:15" x14ac:dyDescent="0.25">
      <c r="A1973">
        <v>1980</v>
      </c>
      <c r="B1973" t="s">
        <v>10843</v>
      </c>
      <c r="C1973" t="s">
        <v>4551</v>
      </c>
      <c r="D1973" t="s">
        <v>16791</v>
      </c>
      <c r="E1973" s="65">
        <f t="shared" si="120"/>
        <v>41946</v>
      </c>
      <c r="F1973">
        <f t="shared" si="121"/>
        <v>2014</v>
      </c>
      <c r="G1973">
        <f t="shared" si="122"/>
        <v>11</v>
      </c>
      <c r="H1973">
        <f t="shared" si="123"/>
        <v>1</v>
      </c>
      <c r="I1973" s="1" t="s">
        <v>15622</v>
      </c>
      <c r="J1973" s="1" t="s">
        <v>17051</v>
      </c>
      <c r="K1973" s="1" t="s">
        <v>17125</v>
      </c>
      <c r="L1973" s="1" t="s">
        <v>15626</v>
      </c>
      <c r="M1973" s="42">
        <v>1</v>
      </c>
      <c r="N1973" s="42">
        <v>0.6</v>
      </c>
      <c r="O1973" s="1" t="s">
        <v>15615</v>
      </c>
    </row>
    <row r="1974" spans="1:15" x14ac:dyDescent="0.25">
      <c r="A1974">
        <v>1981</v>
      </c>
      <c r="B1974" t="s">
        <v>11757</v>
      </c>
      <c r="C1974" t="s">
        <v>3652</v>
      </c>
      <c r="D1974" t="s">
        <v>16792</v>
      </c>
      <c r="E1974" s="65">
        <f t="shared" si="120"/>
        <v>41947</v>
      </c>
      <c r="F1974">
        <f t="shared" si="121"/>
        <v>2014</v>
      </c>
      <c r="G1974">
        <f t="shared" si="122"/>
        <v>11</v>
      </c>
      <c r="H1974">
        <f t="shared" si="123"/>
        <v>2</v>
      </c>
      <c r="I1974" s="1" t="s">
        <v>15625</v>
      </c>
      <c r="J1974" s="1" t="s">
        <v>17051</v>
      </c>
      <c r="K1974" s="1" t="s">
        <v>17125</v>
      </c>
      <c r="L1974" s="1" t="s">
        <v>15626</v>
      </c>
      <c r="M1974" s="42">
        <v>1</v>
      </c>
      <c r="N1974" s="42">
        <v>0.75</v>
      </c>
      <c r="O1974" s="1" t="s">
        <v>15615</v>
      </c>
    </row>
    <row r="1975" spans="1:15" x14ac:dyDescent="0.25">
      <c r="A1975">
        <v>1982</v>
      </c>
      <c r="B1975" t="s">
        <v>11694</v>
      </c>
      <c r="C1975" t="s">
        <v>3712</v>
      </c>
      <c r="D1975" t="s">
        <v>16792</v>
      </c>
      <c r="E1975" s="65">
        <f t="shared" si="120"/>
        <v>41947</v>
      </c>
      <c r="F1975">
        <f t="shared" si="121"/>
        <v>2014</v>
      </c>
      <c r="G1975">
        <f t="shared" si="122"/>
        <v>11</v>
      </c>
      <c r="H1975">
        <f t="shared" si="123"/>
        <v>2</v>
      </c>
      <c r="I1975" s="1" t="s">
        <v>15737</v>
      </c>
      <c r="J1975" s="1" t="s">
        <v>17061</v>
      </c>
      <c r="K1975" s="1" t="s">
        <v>17125</v>
      </c>
      <c r="L1975" s="1" t="s">
        <v>15624</v>
      </c>
      <c r="M1975" s="42">
        <v>1</v>
      </c>
      <c r="N1975" s="42">
        <v>0.38</v>
      </c>
      <c r="O1975" s="1" t="s">
        <v>15615</v>
      </c>
    </row>
    <row r="1976" spans="1:15" x14ac:dyDescent="0.25">
      <c r="A1976">
        <v>1983</v>
      </c>
      <c r="B1976" t="s">
        <v>11498</v>
      </c>
      <c r="C1976" t="s">
        <v>3904</v>
      </c>
      <c r="D1976" t="s">
        <v>16792</v>
      </c>
      <c r="E1976" s="65">
        <f t="shared" si="120"/>
        <v>41947</v>
      </c>
      <c r="F1976">
        <f t="shared" si="121"/>
        <v>2014</v>
      </c>
      <c r="G1976">
        <f t="shared" si="122"/>
        <v>11</v>
      </c>
      <c r="H1976">
        <f t="shared" si="123"/>
        <v>2</v>
      </c>
      <c r="I1976" s="1" t="s">
        <v>15622</v>
      </c>
      <c r="J1976" s="1" t="s">
        <v>17051</v>
      </c>
      <c r="K1976" s="1" t="s">
        <v>17125</v>
      </c>
      <c r="L1976" s="1" t="s">
        <v>15623</v>
      </c>
      <c r="M1976" s="42">
        <v>1</v>
      </c>
      <c r="N1976" s="42">
        <v>1</v>
      </c>
      <c r="O1976" s="1" t="s">
        <v>15615</v>
      </c>
    </row>
    <row r="1977" spans="1:15" x14ac:dyDescent="0.25">
      <c r="A1977">
        <v>1984</v>
      </c>
      <c r="B1977" t="s">
        <v>8035</v>
      </c>
      <c r="C1977" t="s">
        <v>7297</v>
      </c>
      <c r="D1977" t="s">
        <v>16793</v>
      </c>
      <c r="E1977" s="65">
        <f t="shared" si="120"/>
        <v>41949</v>
      </c>
      <c r="F1977">
        <f t="shared" si="121"/>
        <v>2014</v>
      </c>
      <c r="G1977">
        <f t="shared" si="122"/>
        <v>11</v>
      </c>
      <c r="H1977">
        <f t="shared" si="123"/>
        <v>4</v>
      </c>
      <c r="I1977" s="1" t="s">
        <v>15629</v>
      </c>
      <c r="J1977" s="1" t="s">
        <v>17051</v>
      </c>
      <c r="K1977" s="1" t="s">
        <v>17125</v>
      </c>
      <c r="L1977" s="1" t="s">
        <v>15623</v>
      </c>
      <c r="M1977" s="42">
        <v>0.5</v>
      </c>
      <c r="N1977" s="42">
        <v>0.92</v>
      </c>
      <c r="O1977" s="1" t="s">
        <v>15615</v>
      </c>
    </row>
    <row r="1978" spans="1:15" x14ac:dyDescent="0.25">
      <c r="A1978">
        <v>1985</v>
      </c>
      <c r="B1978" t="s">
        <v>11702</v>
      </c>
      <c r="C1978" t="s">
        <v>3704</v>
      </c>
      <c r="D1978" t="s">
        <v>16793</v>
      </c>
      <c r="E1978" s="65">
        <f t="shared" si="120"/>
        <v>41949</v>
      </c>
      <c r="F1978">
        <f t="shared" si="121"/>
        <v>2014</v>
      </c>
      <c r="G1978">
        <f t="shared" si="122"/>
        <v>11</v>
      </c>
      <c r="H1978">
        <f t="shared" si="123"/>
        <v>4</v>
      </c>
      <c r="I1978" s="1" t="s">
        <v>15826</v>
      </c>
      <c r="J1978" s="1" t="s">
        <v>17100</v>
      </c>
      <c r="K1978" s="1" t="s">
        <v>17142</v>
      </c>
      <c r="L1978" s="1" t="s">
        <v>15624</v>
      </c>
      <c r="M1978" s="42">
        <v>0.8</v>
      </c>
      <c r="N1978" s="42">
        <v>0.85</v>
      </c>
      <c r="O1978" s="1" t="s">
        <v>15615</v>
      </c>
    </row>
    <row r="1979" spans="1:15" x14ac:dyDescent="0.25">
      <c r="A1979">
        <v>1986</v>
      </c>
      <c r="B1979" t="s">
        <v>11781</v>
      </c>
      <c r="C1979" t="s">
        <v>3629</v>
      </c>
      <c r="D1979" t="s">
        <v>16793</v>
      </c>
      <c r="E1979" s="65">
        <f t="shared" si="120"/>
        <v>41949</v>
      </c>
      <c r="F1979">
        <f t="shared" si="121"/>
        <v>2014</v>
      </c>
      <c r="G1979">
        <f t="shared" si="122"/>
        <v>11</v>
      </c>
      <c r="H1979">
        <f t="shared" si="123"/>
        <v>4</v>
      </c>
      <c r="I1979" s="1" t="s">
        <v>15622</v>
      </c>
      <c r="J1979" s="1" t="s">
        <v>17051</v>
      </c>
      <c r="K1979" s="1" t="s">
        <v>17125</v>
      </c>
      <c r="L1979" s="1" t="s">
        <v>15628</v>
      </c>
      <c r="M1979" s="42">
        <v>0</v>
      </c>
      <c r="N1979" s="42">
        <v>0.67</v>
      </c>
      <c r="O1979" s="1" t="s">
        <v>15615</v>
      </c>
    </row>
    <row r="1980" spans="1:15" x14ac:dyDescent="0.25">
      <c r="A1980">
        <v>1987</v>
      </c>
      <c r="B1980" t="s">
        <v>9358</v>
      </c>
      <c r="C1980" t="s">
        <v>5999</v>
      </c>
      <c r="D1980" t="s">
        <v>16793</v>
      </c>
      <c r="E1980" s="65">
        <f t="shared" si="120"/>
        <v>41949</v>
      </c>
      <c r="F1980">
        <f t="shared" si="121"/>
        <v>2014</v>
      </c>
      <c r="G1980">
        <f t="shared" si="122"/>
        <v>11</v>
      </c>
      <c r="H1980">
        <f t="shared" si="123"/>
        <v>4</v>
      </c>
      <c r="I1980" s="1" t="s">
        <v>15622</v>
      </c>
      <c r="J1980" s="1" t="s">
        <v>17051</v>
      </c>
      <c r="K1980" s="1" t="s">
        <v>17125</v>
      </c>
      <c r="L1980" s="1" t="s">
        <v>15624</v>
      </c>
      <c r="M1980" s="42">
        <v>0.88</v>
      </c>
      <c r="N1980" s="42">
        <v>0.75</v>
      </c>
      <c r="O1980" s="1" t="s">
        <v>15615</v>
      </c>
    </row>
    <row r="1981" spans="1:15" x14ac:dyDescent="0.25">
      <c r="A1981">
        <v>1988</v>
      </c>
      <c r="B1981" t="s">
        <v>7699</v>
      </c>
      <c r="C1981" t="s">
        <v>7619</v>
      </c>
      <c r="D1981" t="s">
        <v>16793</v>
      </c>
      <c r="E1981" s="65">
        <f t="shared" si="120"/>
        <v>41949</v>
      </c>
      <c r="F1981">
        <f t="shared" si="121"/>
        <v>2014</v>
      </c>
      <c r="G1981">
        <f t="shared" si="122"/>
        <v>11</v>
      </c>
      <c r="H1981">
        <f t="shared" si="123"/>
        <v>4</v>
      </c>
      <c r="I1981" s="1" t="s">
        <v>15622</v>
      </c>
      <c r="J1981" s="1" t="s">
        <v>17051</v>
      </c>
      <c r="K1981" s="1" t="s">
        <v>17125</v>
      </c>
      <c r="L1981" s="1" t="s">
        <v>15623</v>
      </c>
      <c r="M1981" s="42">
        <v>1</v>
      </c>
      <c r="N1981" s="42">
        <v>0.75</v>
      </c>
      <c r="O1981" s="1" t="s">
        <v>15615</v>
      </c>
    </row>
    <row r="1982" spans="1:15" x14ac:dyDescent="0.25">
      <c r="A1982">
        <v>1989</v>
      </c>
      <c r="B1982" t="s">
        <v>8102</v>
      </c>
      <c r="C1982" t="s">
        <v>7233</v>
      </c>
      <c r="D1982" t="s">
        <v>16793</v>
      </c>
      <c r="E1982" s="65">
        <f t="shared" si="120"/>
        <v>41949</v>
      </c>
      <c r="F1982">
        <f t="shared" si="121"/>
        <v>2014</v>
      </c>
      <c r="G1982">
        <f t="shared" si="122"/>
        <v>11</v>
      </c>
      <c r="H1982">
        <f t="shared" si="123"/>
        <v>4</v>
      </c>
      <c r="I1982" s="1" t="s">
        <v>15622</v>
      </c>
      <c r="J1982" s="1" t="s">
        <v>17051</v>
      </c>
      <c r="K1982" s="1" t="s">
        <v>17125</v>
      </c>
      <c r="L1982" s="1" t="s">
        <v>15623</v>
      </c>
      <c r="M1982" s="42">
        <v>1</v>
      </c>
      <c r="N1982" s="42">
        <v>0.98</v>
      </c>
      <c r="O1982" s="1" t="s">
        <v>15616</v>
      </c>
    </row>
    <row r="1983" spans="1:15" x14ac:dyDescent="0.25">
      <c r="A1983">
        <v>1990</v>
      </c>
      <c r="B1983" t="s">
        <v>8195</v>
      </c>
      <c r="C1983" t="s">
        <v>7140</v>
      </c>
      <c r="D1983" t="s">
        <v>16793</v>
      </c>
      <c r="E1983" s="65">
        <f t="shared" si="120"/>
        <v>41949</v>
      </c>
      <c r="F1983">
        <f t="shared" si="121"/>
        <v>2014</v>
      </c>
      <c r="G1983">
        <f t="shared" si="122"/>
        <v>11</v>
      </c>
      <c r="H1983">
        <f t="shared" si="123"/>
        <v>4</v>
      </c>
      <c r="I1983" s="1" t="s">
        <v>15622</v>
      </c>
      <c r="J1983" s="1" t="s">
        <v>17051</v>
      </c>
      <c r="K1983" s="1" t="s">
        <v>17125</v>
      </c>
      <c r="L1983" s="1" t="s">
        <v>15628</v>
      </c>
      <c r="M1983" s="42">
        <v>0.4</v>
      </c>
      <c r="N1983" s="42">
        <v>0.85</v>
      </c>
      <c r="O1983" s="1" t="s">
        <v>15616</v>
      </c>
    </row>
    <row r="1984" spans="1:15" x14ac:dyDescent="0.25">
      <c r="A1984">
        <v>1991</v>
      </c>
      <c r="B1984" t="s">
        <v>10654</v>
      </c>
      <c r="C1984" t="s">
        <v>4732</v>
      </c>
      <c r="D1984" t="s">
        <v>16794</v>
      </c>
      <c r="E1984" s="65">
        <f t="shared" si="120"/>
        <v>41952</v>
      </c>
      <c r="F1984">
        <f t="shared" si="121"/>
        <v>2014</v>
      </c>
      <c r="G1984">
        <f t="shared" si="122"/>
        <v>11</v>
      </c>
      <c r="H1984">
        <f t="shared" si="123"/>
        <v>7</v>
      </c>
      <c r="I1984" s="1" t="s">
        <v>15622</v>
      </c>
      <c r="J1984" s="1" t="s">
        <v>17051</v>
      </c>
      <c r="K1984" s="1" t="s">
        <v>17125</v>
      </c>
      <c r="L1984" s="1" t="s">
        <v>15623</v>
      </c>
      <c r="M1984" s="42">
        <v>1</v>
      </c>
      <c r="N1984" s="42">
        <v>1</v>
      </c>
      <c r="O1984" s="1" t="s">
        <v>15615</v>
      </c>
    </row>
    <row r="1985" spans="1:15" x14ac:dyDescent="0.25">
      <c r="A1985">
        <v>1992</v>
      </c>
      <c r="B1985" t="s">
        <v>8158</v>
      </c>
      <c r="C1985" t="s">
        <v>7177</v>
      </c>
      <c r="D1985" t="s">
        <v>16794</v>
      </c>
      <c r="E1985" s="65">
        <f t="shared" si="120"/>
        <v>41952</v>
      </c>
      <c r="F1985">
        <f t="shared" si="121"/>
        <v>2014</v>
      </c>
      <c r="G1985">
        <f t="shared" si="122"/>
        <v>11</v>
      </c>
      <c r="H1985">
        <f t="shared" si="123"/>
        <v>7</v>
      </c>
      <c r="I1985" s="1" t="s">
        <v>15622</v>
      </c>
      <c r="J1985" s="1" t="s">
        <v>17051</v>
      </c>
      <c r="K1985" s="1" t="s">
        <v>17125</v>
      </c>
      <c r="L1985" s="1" t="s">
        <v>15623</v>
      </c>
      <c r="M1985" s="42">
        <v>1</v>
      </c>
      <c r="N1985" s="42">
        <v>1</v>
      </c>
      <c r="O1985" s="1" t="s">
        <v>15615</v>
      </c>
    </row>
    <row r="1986" spans="1:15" x14ac:dyDescent="0.25">
      <c r="A1986">
        <v>1993</v>
      </c>
      <c r="B1986" t="s">
        <v>10440</v>
      </c>
      <c r="C1986" t="s">
        <v>4941</v>
      </c>
      <c r="D1986" t="s">
        <v>16794</v>
      </c>
      <c r="E1986" s="65">
        <f t="shared" si="120"/>
        <v>41952</v>
      </c>
      <c r="F1986">
        <f t="shared" si="121"/>
        <v>2014</v>
      </c>
      <c r="G1986">
        <f t="shared" si="122"/>
        <v>11</v>
      </c>
      <c r="H1986">
        <f t="shared" si="123"/>
        <v>7</v>
      </c>
      <c r="I1986" s="1" t="s">
        <v>15622</v>
      </c>
      <c r="J1986" s="1" t="s">
        <v>17051</v>
      </c>
      <c r="K1986" s="1" t="s">
        <v>17125</v>
      </c>
      <c r="L1986" s="1" t="s">
        <v>15624</v>
      </c>
      <c r="M1986" s="42">
        <v>1</v>
      </c>
      <c r="N1986" s="42">
        <v>0.7</v>
      </c>
      <c r="O1986" s="1" t="s">
        <v>15616</v>
      </c>
    </row>
    <row r="1987" spans="1:15" x14ac:dyDescent="0.25">
      <c r="A1987">
        <v>1994</v>
      </c>
      <c r="B1987" t="s">
        <v>10949</v>
      </c>
      <c r="C1987" t="s">
        <v>4445</v>
      </c>
      <c r="D1987" t="s">
        <v>16795</v>
      </c>
      <c r="E1987" s="65">
        <f t="shared" ref="E1987:E2050" si="124">DATE(LEFT(D1987,4),MID(D1987,5,2),RIGHT(D1987,2))</f>
        <v>41953</v>
      </c>
      <c r="F1987">
        <f t="shared" ref="F1987:F2050" si="125">YEAR(E1987)</f>
        <v>2014</v>
      </c>
      <c r="G1987">
        <f t="shared" ref="G1987:G2050" si="126">MONTH(E1987)</f>
        <v>11</v>
      </c>
      <c r="H1987">
        <f t="shared" ref="H1987:H2050" si="127">WEEKDAY(E1987,2)</f>
        <v>1</v>
      </c>
      <c r="I1987" s="1" t="s">
        <v>15622</v>
      </c>
      <c r="J1987" s="1" t="s">
        <v>17051</v>
      </c>
      <c r="K1987" s="1" t="s">
        <v>17125</v>
      </c>
      <c r="L1987" s="1" t="s">
        <v>15624</v>
      </c>
      <c r="M1987" s="42">
        <v>1</v>
      </c>
      <c r="N1987" s="42">
        <v>0.44</v>
      </c>
      <c r="O1987" s="1" t="s">
        <v>15616</v>
      </c>
    </row>
    <row r="1988" spans="1:15" x14ac:dyDescent="0.25">
      <c r="A1988">
        <v>1995</v>
      </c>
      <c r="B1988" t="s">
        <v>10585</v>
      </c>
      <c r="C1988" t="s">
        <v>4800</v>
      </c>
      <c r="D1988" t="s">
        <v>16795</v>
      </c>
      <c r="E1988" s="65">
        <f t="shared" si="124"/>
        <v>41953</v>
      </c>
      <c r="F1988">
        <f t="shared" si="125"/>
        <v>2014</v>
      </c>
      <c r="G1988">
        <f t="shared" si="126"/>
        <v>11</v>
      </c>
      <c r="H1988">
        <f t="shared" si="127"/>
        <v>1</v>
      </c>
      <c r="I1988" s="1" t="s">
        <v>15622</v>
      </c>
      <c r="J1988" s="1" t="s">
        <v>17051</v>
      </c>
      <c r="K1988" s="1" t="s">
        <v>17125</v>
      </c>
      <c r="L1988" s="1" t="s">
        <v>15626</v>
      </c>
      <c r="M1988" s="42">
        <v>0.92</v>
      </c>
      <c r="N1988" s="42">
        <v>0.92</v>
      </c>
      <c r="O1988" s="1" t="s">
        <v>15616</v>
      </c>
    </row>
    <row r="1989" spans="1:15" x14ac:dyDescent="0.25">
      <c r="A1989">
        <v>1996</v>
      </c>
      <c r="B1989" t="s">
        <v>10459</v>
      </c>
      <c r="C1989" t="s">
        <v>4922</v>
      </c>
      <c r="D1989" t="s">
        <v>16796</v>
      </c>
      <c r="E1989" s="65">
        <f t="shared" si="124"/>
        <v>41954</v>
      </c>
      <c r="F1989">
        <f t="shared" si="125"/>
        <v>2014</v>
      </c>
      <c r="G1989">
        <f t="shared" si="126"/>
        <v>11</v>
      </c>
      <c r="H1989">
        <f t="shared" si="127"/>
        <v>2</v>
      </c>
      <c r="I1989" s="1" t="s">
        <v>15622</v>
      </c>
      <c r="J1989" s="1" t="s">
        <v>17051</v>
      </c>
      <c r="K1989" s="1" t="s">
        <v>17125</v>
      </c>
      <c r="L1989" s="1" t="s">
        <v>15623</v>
      </c>
      <c r="M1989" s="42">
        <v>1</v>
      </c>
      <c r="N1989" s="42">
        <v>0.87</v>
      </c>
      <c r="O1989" s="1" t="s">
        <v>15616</v>
      </c>
    </row>
    <row r="1990" spans="1:15" x14ac:dyDescent="0.25">
      <c r="A1990">
        <v>1997</v>
      </c>
      <c r="B1990" t="s">
        <v>7852</v>
      </c>
      <c r="C1990" t="s">
        <v>3569</v>
      </c>
      <c r="D1990" t="s">
        <v>16796</v>
      </c>
      <c r="E1990" s="65">
        <f t="shared" si="124"/>
        <v>41954</v>
      </c>
      <c r="F1990">
        <f t="shared" si="125"/>
        <v>2014</v>
      </c>
      <c r="G1990">
        <f t="shared" si="126"/>
        <v>11</v>
      </c>
      <c r="H1990">
        <f t="shared" si="127"/>
        <v>2</v>
      </c>
      <c r="I1990" s="1" t="s">
        <v>15622</v>
      </c>
      <c r="J1990" s="1" t="s">
        <v>17051</v>
      </c>
      <c r="K1990" s="1" t="s">
        <v>17125</v>
      </c>
      <c r="L1990" s="1" t="s">
        <v>15623</v>
      </c>
      <c r="M1990" s="42">
        <v>1</v>
      </c>
      <c r="N1990" s="42">
        <v>0.5</v>
      </c>
      <c r="O1990" s="1" t="s">
        <v>15615</v>
      </c>
    </row>
    <row r="1991" spans="1:15" x14ac:dyDescent="0.25">
      <c r="A1991">
        <v>1998</v>
      </c>
      <c r="B1991" t="s">
        <v>9392</v>
      </c>
      <c r="C1991" t="s">
        <v>5965</v>
      </c>
      <c r="D1991" t="s">
        <v>16796</v>
      </c>
      <c r="E1991" s="65">
        <f t="shared" si="124"/>
        <v>41954</v>
      </c>
      <c r="F1991">
        <f t="shared" si="125"/>
        <v>2014</v>
      </c>
      <c r="G1991">
        <f t="shared" si="126"/>
        <v>11</v>
      </c>
      <c r="H1991">
        <f t="shared" si="127"/>
        <v>2</v>
      </c>
      <c r="I1991" s="1" t="s">
        <v>15622</v>
      </c>
      <c r="J1991" s="1" t="s">
        <v>17051</v>
      </c>
      <c r="K1991" s="1" t="s">
        <v>17125</v>
      </c>
      <c r="L1991" s="1" t="s">
        <v>15624</v>
      </c>
      <c r="M1991" s="42">
        <v>1</v>
      </c>
      <c r="N1991" s="42">
        <v>0.77</v>
      </c>
      <c r="O1991" s="1" t="s">
        <v>15616</v>
      </c>
    </row>
    <row r="1992" spans="1:15" x14ac:dyDescent="0.25">
      <c r="A1992">
        <v>1999</v>
      </c>
      <c r="B1992" t="s">
        <v>9495</v>
      </c>
      <c r="C1992" t="s">
        <v>5864</v>
      </c>
      <c r="D1992" t="s">
        <v>16797</v>
      </c>
      <c r="E1992" s="65">
        <f t="shared" si="124"/>
        <v>41956</v>
      </c>
      <c r="F1992">
        <f t="shared" si="125"/>
        <v>2014</v>
      </c>
      <c r="G1992">
        <f t="shared" si="126"/>
        <v>11</v>
      </c>
      <c r="H1992">
        <f t="shared" si="127"/>
        <v>4</v>
      </c>
      <c r="I1992" s="1" t="s">
        <v>15622</v>
      </c>
      <c r="J1992" s="1" t="s">
        <v>17051</v>
      </c>
      <c r="K1992" s="1" t="s">
        <v>17125</v>
      </c>
      <c r="L1992" s="1" t="s">
        <v>15626</v>
      </c>
      <c r="M1992" s="42">
        <v>1</v>
      </c>
      <c r="N1992" s="42">
        <v>1</v>
      </c>
      <c r="O1992" s="1" t="s">
        <v>15615</v>
      </c>
    </row>
    <row r="1993" spans="1:15" x14ac:dyDescent="0.25">
      <c r="A1993">
        <v>2000</v>
      </c>
      <c r="B1993" t="s">
        <v>8768</v>
      </c>
      <c r="C1993" t="s">
        <v>6580</v>
      </c>
      <c r="D1993" t="s">
        <v>16797</v>
      </c>
      <c r="E1993" s="65">
        <f t="shared" si="124"/>
        <v>41956</v>
      </c>
      <c r="F1993">
        <f t="shared" si="125"/>
        <v>2014</v>
      </c>
      <c r="G1993">
        <f t="shared" si="126"/>
        <v>11</v>
      </c>
      <c r="H1993">
        <f t="shared" si="127"/>
        <v>4</v>
      </c>
      <c r="I1993" s="1" t="s">
        <v>15622</v>
      </c>
      <c r="J1993" s="1" t="s">
        <v>17051</v>
      </c>
      <c r="K1993" s="1" t="s">
        <v>17125</v>
      </c>
      <c r="L1993" s="1" t="s">
        <v>15623</v>
      </c>
      <c r="M1993" s="42">
        <v>1</v>
      </c>
      <c r="N1993" s="42">
        <v>0.73</v>
      </c>
      <c r="O1993" s="1" t="s">
        <v>15615</v>
      </c>
    </row>
    <row r="1994" spans="1:15" x14ac:dyDescent="0.25">
      <c r="A1994">
        <v>2001</v>
      </c>
      <c r="B1994" t="s">
        <v>8139</v>
      </c>
      <c r="C1994" t="s">
        <v>7196</v>
      </c>
      <c r="D1994" t="s">
        <v>16797</v>
      </c>
      <c r="E1994" s="65">
        <f t="shared" si="124"/>
        <v>41956</v>
      </c>
      <c r="F1994">
        <f t="shared" si="125"/>
        <v>2014</v>
      </c>
      <c r="G1994">
        <f t="shared" si="126"/>
        <v>11</v>
      </c>
      <c r="H1994">
        <f t="shared" si="127"/>
        <v>4</v>
      </c>
      <c r="I1994" s="1" t="s">
        <v>15622</v>
      </c>
      <c r="J1994" s="1" t="s">
        <v>17051</v>
      </c>
      <c r="K1994" s="1" t="s">
        <v>17125</v>
      </c>
      <c r="L1994" s="1" t="s">
        <v>15624</v>
      </c>
      <c r="M1994" s="42">
        <v>1</v>
      </c>
      <c r="N1994" s="42">
        <v>0.98</v>
      </c>
      <c r="O1994" s="1" t="s">
        <v>15616</v>
      </c>
    </row>
    <row r="1995" spans="1:15" x14ac:dyDescent="0.25">
      <c r="A1995">
        <v>2002</v>
      </c>
      <c r="B1995" t="s">
        <v>10162</v>
      </c>
      <c r="C1995" t="s">
        <v>5216</v>
      </c>
      <c r="D1995" t="s">
        <v>16797</v>
      </c>
      <c r="E1995" s="65">
        <f t="shared" si="124"/>
        <v>41956</v>
      </c>
      <c r="F1995">
        <f t="shared" si="125"/>
        <v>2014</v>
      </c>
      <c r="G1995">
        <f t="shared" si="126"/>
        <v>11</v>
      </c>
      <c r="H1995">
        <f t="shared" si="127"/>
        <v>4</v>
      </c>
      <c r="I1995" s="1" t="s">
        <v>15622</v>
      </c>
      <c r="J1995" s="1" t="s">
        <v>17051</v>
      </c>
      <c r="K1995" s="1" t="s">
        <v>17125</v>
      </c>
      <c r="L1995" s="1" t="s">
        <v>15624</v>
      </c>
      <c r="M1995" s="42">
        <v>1</v>
      </c>
      <c r="N1995" s="42">
        <v>0.77</v>
      </c>
      <c r="O1995" s="1" t="s">
        <v>15615</v>
      </c>
    </row>
    <row r="1996" spans="1:15" x14ac:dyDescent="0.25">
      <c r="A1996">
        <v>2003</v>
      </c>
      <c r="B1996" t="s">
        <v>10301</v>
      </c>
      <c r="C1996" t="s">
        <v>5078</v>
      </c>
      <c r="D1996" t="s">
        <v>16798</v>
      </c>
      <c r="E1996" s="65">
        <f t="shared" si="124"/>
        <v>41957</v>
      </c>
      <c r="F1996">
        <f t="shared" si="125"/>
        <v>2014</v>
      </c>
      <c r="G1996">
        <f t="shared" si="126"/>
        <v>11</v>
      </c>
      <c r="H1996">
        <f t="shared" si="127"/>
        <v>5</v>
      </c>
      <c r="I1996" s="1" t="s">
        <v>15622</v>
      </c>
      <c r="J1996" s="1" t="s">
        <v>17051</v>
      </c>
      <c r="K1996" s="1" t="s">
        <v>17125</v>
      </c>
      <c r="L1996" s="1" t="s">
        <v>15624</v>
      </c>
      <c r="M1996" s="42">
        <v>0.93</v>
      </c>
      <c r="N1996" s="42">
        <v>0.8</v>
      </c>
      <c r="O1996" s="1" t="s">
        <v>15615</v>
      </c>
    </row>
    <row r="1997" spans="1:15" x14ac:dyDescent="0.25">
      <c r="A1997">
        <v>2004</v>
      </c>
      <c r="B1997" t="s">
        <v>9319</v>
      </c>
      <c r="C1997" t="s">
        <v>6037</v>
      </c>
      <c r="D1997" t="s">
        <v>16798</v>
      </c>
      <c r="E1997" s="65">
        <f t="shared" si="124"/>
        <v>41957</v>
      </c>
      <c r="F1997">
        <f t="shared" si="125"/>
        <v>2014</v>
      </c>
      <c r="G1997">
        <f t="shared" si="126"/>
        <v>11</v>
      </c>
      <c r="H1997">
        <f t="shared" si="127"/>
        <v>5</v>
      </c>
      <c r="I1997" s="1" t="s">
        <v>15622</v>
      </c>
      <c r="J1997" s="1" t="s">
        <v>17051</v>
      </c>
      <c r="K1997" s="1" t="s">
        <v>17125</v>
      </c>
      <c r="L1997" s="1" t="s">
        <v>15626</v>
      </c>
      <c r="M1997" s="42">
        <v>1</v>
      </c>
      <c r="N1997" s="42">
        <v>1</v>
      </c>
      <c r="O1997" s="1" t="s">
        <v>15615</v>
      </c>
    </row>
    <row r="1998" spans="1:15" x14ac:dyDescent="0.25">
      <c r="A1998">
        <v>2005</v>
      </c>
      <c r="B1998" t="s">
        <v>7811</v>
      </c>
      <c r="C1998" t="s">
        <v>7512</v>
      </c>
      <c r="D1998" t="s">
        <v>16799</v>
      </c>
      <c r="E1998" s="65">
        <f t="shared" si="124"/>
        <v>41958</v>
      </c>
      <c r="F1998">
        <f t="shared" si="125"/>
        <v>2014</v>
      </c>
      <c r="G1998">
        <f t="shared" si="126"/>
        <v>11</v>
      </c>
      <c r="H1998">
        <f t="shared" si="127"/>
        <v>6</v>
      </c>
      <c r="I1998" s="1" t="s">
        <v>15622</v>
      </c>
      <c r="J1998" s="1" t="s">
        <v>17051</v>
      </c>
      <c r="K1998" s="1" t="s">
        <v>17125</v>
      </c>
      <c r="L1998" s="1" t="s">
        <v>15626</v>
      </c>
      <c r="M1998" s="42">
        <v>1</v>
      </c>
      <c r="N1998" s="42">
        <v>0.87</v>
      </c>
      <c r="O1998" s="1" t="s">
        <v>15616</v>
      </c>
    </row>
    <row r="1999" spans="1:15" x14ac:dyDescent="0.25">
      <c r="A1999">
        <v>2006</v>
      </c>
      <c r="B1999" t="s">
        <v>9834</v>
      </c>
      <c r="C1999" t="s">
        <v>5535</v>
      </c>
      <c r="D1999" t="s">
        <v>16799</v>
      </c>
      <c r="E1999" s="65">
        <f t="shared" si="124"/>
        <v>41958</v>
      </c>
      <c r="F1999">
        <f t="shared" si="125"/>
        <v>2014</v>
      </c>
      <c r="G1999">
        <f t="shared" si="126"/>
        <v>11</v>
      </c>
      <c r="H1999">
        <f t="shared" si="127"/>
        <v>6</v>
      </c>
      <c r="I1999" s="1" t="s">
        <v>15622</v>
      </c>
      <c r="J1999" s="1" t="s">
        <v>17051</v>
      </c>
      <c r="K1999" s="1" t="s">
        <v>17125</v>
      </c>
      <c r="L1999" s="1" t="s">
        <v>15626</v>
      </c>
      <c r="M1999" s="42">
        <v>1</v>
      </c>
      <c r="N1999" s="42">
        <v>0.93</v>
      </c>
      <c r="O1999" s="1" t="s">
        <v>15616</v>
      </c>
    </row>
    <row r="2000" spans="1:15" x14ac:dyDescent="0.25">
      <c r="A2000">
        <v>2007</v>
      </c>
      <c r="B2000" t="s">
        <v>8281</v>
      </c>
      <c r="C2000" t="s">
        <v>7054</v>
      </c>
      <c r="D2000" t="s">
        <v>16799</v>
      </c>
      <c r="E2000" s="65">
        <f t="shared" si="124"/>
        <v>41958</v>
      </c>
      <c r="F2000">
        <f t="shared" si="125"/>
        <v>2014</v>
      </c>
      <c r="G2000">
        <f t="shared" si="126"/>
        <v>11</v>
      </c>
      <c r="H2000">
        <f t="shared" si="127"/>
        <v>6</v>
      </c>
      <c r="I2000" s="1" t="s">
        <v>15622</v>
      </c>
      <c r="J2000" s="1" t="s">
        <v>17051</v>
      </c>
      <c r="K2000" s="1" t="s">
        <v>17125</v>
      </c>
      <c r="L2000" s="1" t="s">
        <v>15626</v>
      </c>
      <c r="M2000" s="42">
        <v>1</v>
      </c>
      <c r="N2000" s="42">
        <v>0.86</v>
      </c>
      <c r="O2000" s="1" t="s">
        <v>15616</v>
      </c>
    </row>
    <row r="2001" spans="1:15" x14ac:dyDescent="0.25">
      <c r="A2001">
        <v>2008</v>
      </c>
      <c r="B2001" t="s">
        <v>11640</v>
      </c>
      <c r="C2001" t="s">
        <v>3765</v>
      </c>
      <c r="D2001" t="s">
        <v>12013</v>
      </c>
      <c r="E2001" s="65">
        <f t="shared" si="124"/>
        <v>41959</v>
      </c>
      <c r="F2001">
        <f t="shared" si="125"/>
        <v>2014</v>
      </c>
      <c r="G2001">
        <f t="shared" si="126"/>
        <v>11</v>
      </c>
      <c r="H2001">
        <f t="shared" si="127"/>
        <v>7</v>
      </c>
      <c r="I2001" s="1" t="s">
        <v>15622</v>
      </c>
      <c r="J2001" s="1" t="s">
        <v>17051</v>
      </c>
      <c r="K2001" s="1" t="s">
        <v>17125</v>
      </c>
      <c r="L2001" s="1" t="s">
        <v>15623</v>
      </c>
      <c r="M2001" s="42">
        <v>0.67</v>
      </c>
      <c r="N2001" s="42">
        <v>0.69</v>
      </c>
      <c r="O2001" s="1" t="s">
        <v>15616</v>
      </c>
    </row>
    <row r="2002" spans="1:15" x14ac:dyDescent="0.25">
      <c r="A2002">
        <v>2009</v>
      </c>
      <c r="B2002" t="s">
        <v>7758</v>
      </c>
      <c r="C2002" t="s">
        <v>7563</v>
      </c>
      <c r="D2002" t="s">
        <v>12013</v>
      </c>
      <c r="E2002" s="65">
        <f t="shared" si="124"/>
        <v>41959</v>
      </c>
      <c r="F2002">
        <f t="shared" si="125"/>
        <v>2014</v>
      </c>
      <c r="G2002">
        <f t="shared" si="126"/>
        <v>11</v>
      </c>
      <c r="H2002">
        <f t="shared" si="127"/>
        <v>7</v>
      </c>
      <c r="I2002" s="1" t="s">
        <v>15622</v>
      </c>
      <c r="J2002" s="1" t="s">
        <v>17051</v>
      </c>
      <c r="K2002" s="1" t="s">
        <v>17125</v>
      </c>
      <c r="L2002" s="1" t="s">
        <v>15626</v>
      </c>
      <c r="M2002" s="42">
        <v>1</v>
      </c>
      <c r="N2002" s="42">
        <v>1</v>
      </c>
      <c r="O2002" s="1" t="s">
        <v>15616</v>
      </c>
    </row>
    <row r="2003" spans="1:15" x14ac:dyDescent="0.25">
      <c r="A2003">
        <v>2010</v>
      </c>
      <c r="B2003" t="s">
        <v>8296</v>
      </c>
      <c r="C2003" t="s">
        <v>7039</v>
      </c>
      <c r="D2003" t="s">
        <v>12013</v>
      </c>
      <c r="E2003" s="65">
        <f t="shared" si="124"/>
        <v>41959</v>
      </c>
      <c r="F2003">
        <f t="shared" si="125"/>
        <v>2014</v>
      </c>
      <c r="G2003">
        <f t="shared" si="126"/>
        <v>11</v>
      </c>
      <c r="H2003">
        <f t="shared" si="127"/>
        <v>7</v>
      </c>
      <c r="I2003" s="1" t="s">
        <v>15622</v>
      </c>
      <c r="J2003" s="1" t="s">
        <v>17051</v>
      </c>
      <c r="K2003" s="1" t="s">
        <v>17125</v>
      </c>
      <c r="L2003" s="1" t="s">
        <v>15624</v>
      </c>
      <c r="M2003" s="42">
        <v>0.83</v>
      </c>
      <c r="N2003" s="42">
        <v>0.85</v>
      </c>
      <c r="O2003" s="1" t="s">
        <v>15615</v>
      </c>
    </row>
    <row r="2004" spans="1:15" x14ac:dyDescent="0.25">
      <c r="A2004">
        <v>2011</v>
      </c>
      <c r="B2004" t="s">
        <v>10498</v>
      </c>
      <c r="C2004" t="s">
        <v>4885</v>
      </c>
      <c r="D2004" t="s">
        <v>12013</v>
      </c>
      <c r="E2004" s="65">
        <f t="shared" si="124"/>
        <v>41959</v>
      </c>
      <c r="F2004">
        <f t="shared" si="125"/>
        <v>2014</v>
      </c>
      <c r="G2004">
        <f t="shared" si="126"/>
        <v>11</v>
      </c>
      <c r="H2004">
        <f t="shared" si="127"/>
        <v>7</v>
      </c>
      <c r="I2004" s="1" t="s">
        <v>15622</v>
      </c>
      <c r="J2004" s="1" t="s">
        <v>17051</v>
      </c>
      <c r="K2004" s="1" t="s">
        <v>17125</v>
      </c>
      <c r="L2004" s="1" t="s">
        <v>15623</v>
      </c>
      <c r="M2004" s="42">
        <v>1</v>
      </c>
      <c r="N2004" s="42">
        <v>1</v>
      </c>
      <c r="O2004" s="1" t="s">
        <v>15615</v>
      </c>
    </row>
    <row r="2005" spans="1:15" x14ac:dyDescent="0.25">
      <c r="A2005">
        <v>2012</v>
      </c>
      <c r="B2005" t="s">
        <v>9149</v>
      </c>
      <c r="C2005" t="s">
        <v>6204</v>
      </c>
      <c r="D2005" t="s">
        <v>12013</v>
      </c>
      <c r="E2005" s="65">
        <f t="shared" si="124"/>
        <v>41959</v>
      </c>
      <c r="F2005">
        <f t="shared" si="125"/>
        <v>2014</v>
      </c>
      <c r="G2005">
        <f t="shared" si="126"/>
        <v>11</v>
      </c>
      <c r="H2005">
        <f t="shared" si="127"/>
        <v>7</v>
      </c>
      <c r="I2005" s="1" t="s">
        <v>15622</v>
      </c>
      <c r="J2005" s="1" t="s">
        <v>17051</v>
      </c>
      <c r="K2005" s="1" t="s">
        <v>17125</v>
      </c>
      <c r="L2005" s="1" t="s">
        <v>15626</v>
      </c>
      <c r="M2005" s="42">
        <v>1</v>
      </c>
      <c r="N2005" s="42">
        <v>0.71</v>
      </c>
      <c r="O2005" s="1" t="s">
        <v>15615</v>
      </c>
    </row>
    <row r="2006" spans="1:15" x14ac:dyDescent="0.25">
      <c r="A2006">
        <v>2013</v>
      </c>
      <c r="B2006" t="s">
        <v>11056</v>
      </c>
      <c r="C2006" t="s">
        <v>4341</v>
      </c>
      <c r="D2006" t="s">
        <v>12013</v>
      </c>
      <c r="E2006" s="65">
        <f t="shared" si="124"/>
        <v>41959</v>
      </c>
      <c r="F2006">
        <f t="shared" si="125"/>
        <v>2014</v>
      </c>
      <c r="G2006">
        <f t="shared" si="126"/>
        <v>11</v>
      </c>
      <c r="H2006">
        <f t="shared" si="127"/>
        <v>7</v>
      </c>
      <c r="I2006" s="1" t="s">
        <v>15622</v>
      </c>
      <c r="J2006" s="1" t="s">
        <v>17051</v>
      </c>
      <c r="K2006" s="1" t="s">
        <v>17125</v>
      </c>
      <c r="L2006" s="1" t="s">
        <v>15624</v>
      </c>
      <c r="M2006" s="42">
        <v>1</v>
      </c>
      <c r="N2006" s="42">
        <v>1</v>
      </c>
      <c r="O2006" s="1" t="s">
        <v>15616</v>
      </c>
    </row>
    <row r="2007" spans="1:15" x14ac:dyDescent="0.25">
      <c r="A2007">
        <v>2014</v>
      </c>
      <c r="B2007" t="s">
        <v>9455</v>
      </c>
      <c r="C2007" t="s">
        <v>5904</v>
      </c>
      <c r="D2007" t="s">
        <v>16800</v>
      </c>
      <c r="E2007" s="65">
        <f t="shared" si="124"/>
        <v>41960</v>
      </c>
      <c r="F2007">
        <f t="shared" si="125"/>
        <v>2014</v>
      </c>
      <c r="G2007">
        <f t="shared" si="126"/>
        <v>11</v>
      </c>
      <c r="H2007">
        <f t="shared" si="127"/>
        <v>1</v>
      </c>
      <c r="I2007" s="1" t="s">
        <v>15622</v>
      </c>
      <c r="J2007" s="1" t="s">
        <v>17051</v>
      </c>
      <c r="K2007" s="1" t="s">
        <v>17125</v>
      </c>
      <c r="L2007" s="1" t="s">
        <v>15624</v>
      </c>
      <c r="M2007" s="42">
        <v>0.93</v>
      </c>
      <c r="N2007" s="42">
        <v>0.97</v>
      </c>
      <c r="O2007" s="1" t="s">
        <v>15615</v>
      </c>
    </row>
    <row r="2008" spans="1:15" x14ac:dyDescent="0.25">
      <c r="A2008">
        <v>2015</v>
      </c>
      <c r="B2008" t="s">
        <v>10680</v>
      </c>
      <c r="C2008" t="s">
        <v>4706</v>
      </c>
      <c r="D2008" t="s">
        <v>16800</v>
      </c>
      <c r="E2008" s="65">
        <f t="shared" si="124"/>
        <v>41960</v>
      </c>
      <c r="F2008">
        <f t="shared" si="125"/>
        <v>2014</v>
      </c>
      <c r="G2008">
        <f t="shared" si="126"/>
        <v>11</v>
      </c>
      <c r="H2008">
        <f t="shared" si="127"/>
        <v>1</v>
      </c>
      <c r="I2008" s="1" t="s">
        <v>15622</v>
      </c>
      <c r="J2008" s="1" t="s">
        <v>17051</v>
      </c>
      <c r="K2008" s="1" t="s">
        <v>17125</v>
      </c>
      <c r="L2008" s="1" t="s">
        <v>15624</v>
      </c>
      <c r="M2008" s="42">
        <v>1</v>
      </c>
      <c r="N2008" s="42">
        <v>0.9</v>
      </c>
      <c r="O2008" s="1" t="s">
        <v>15615</v>
      </c>
    </row>
    <row r="2009" spans="1:15" x14ac:dyDescent="0.25">
      <c r="A2009">
        <v>2016</v>
      </c>
      <c r="B2009" t="s">
        <v>11078</v>
      </c>
      <c r="C2009" t="s">
        <v>4319</v>
      </c>
      <c r="D2009" t="s">
        <v>16801</v>
      </c>
      <c r="E2009" s="65">
        <f t="shared" si="124"/>
        <v>41961</v>
      </c>
      <c r="F2009">
        <f t="shared" si="125"/>
        <v>2014</v>
      </c>
      <c r="G2009">
        <f t="shared" si="126"/>
        <v>11</v>
      </c>
      <c r="H2009">
        <f t="shared" si="127"/>
        <v>2</v>
      </c>
      <c r="I2009" s="1" t="s">
        <v>15622</v>
      </c>
      <c r="J2009" s="1" t="s">
        <v>17051</v>
      </c>
      <c r="K2009" s="1" t="s">
        <v>17125</v>
      </c>
      <c r="L2009" s="1" t="s">
        <v>15624</v>
      </c>
      <c r="M2009" s="42">
        <v>1</v>
      </c>
      <c r="N2009" s="42">
        <v>0.75</v>
      </c>
      <c r="O2009" s="1" t="s">
        <v>15616</v>
      </c>
    </row>
    <row r="2010" spans="1:15" x14ac:dyDescent="0.25">
      <c r="A2010">
        <v>2017</v>
      </c>
      <c r="B2010" t="s">
        <v>11148</v>
      </c>
      <c r="C2010" t="s">
        <v>4252</v>
      </c>
      <c r="D2010" t="s">
        <v>16801</v>
      </c>
      <c r="E2010" s="65">
        <f t="shared" si="124"/>
        <v>41961</v>
      </c>
      <c r="F2010">
        <f t="shared" si="125"/>
        <v>2014</v>
      </c>
      <c r="G2010">
        <f t="shared" si="126"/>
        <v>11</v>
      </c>
      <c r="H2010">
        <f t="shared" si="127"/>
        <v>2</v>
      </c>
      <c r="I2010" s="1" t="s">
        <v>15622</v>
      </c>
      <c r="J2010" s="1" t="s">
        <v>17051</v>
      </c>
      <c r="K2010" s="1" t="s">
        <v>17125</v>
      </c>
      <c r="L2010" s="1" t="s">
        <v>15624</v>
      </c>
      <c r="M2010" s="42">
        <v>1</v>
      </c>
      <c r="N2010" s="42">
        <v>0.81</v>
      </c>
      <c r="O2010" s="1" t="s">
        <v>15615</v>
      </c>
    </row>
    <row r="2011" spans="1:15" x14ac:dyDescent="0.25">
      <c r="A2011">
        <v>2018</v>
      </c>
      <c r="B2011" t="s">
        <v>8513</v>
      </c>
      <c r="C2011" t="s">
        <v>6831</v>
      </c>
      <c r="D2011" t="s">
        <v>16801</v>
      </c>
      <c r="E2011" s="65">
        <f t="shared" si="124"/>
        <v>41961</v>
      </c>
      <c r="F2011">
        <f t="shared" si="125"/>
        <v>2014</v>
      </c>
      <c r="G2011">
        <f t="shared" si="126"/>
        <v>11</v>
      </c>
      <c r="H2011">
        <f t="shared" si="127"/>
        <v>2</v>
      </c>
      <c r="I2011" s="1" t="s">
        <v>15622</v>
      </c>
      <c r="J2011" s="1" t="s">
        <v>17051</v>
      </c>
      <c r="K2011" s="1" t="s">
        <v>17125</v>
      </c>
      <c r="L2011" s="1" t="s">
        <v>15626</v>
      </c>
      <c r="M2011" s="42">
        <v>1</v>
      </c>
      <c r="N2011" s="42">
        <v>1</v>
      </c>
      <c r="O2011" s="1" t="s">
        <v>15616</v>
      </c>
    </row>
    <row r="2012" spans="1:15" x14ac:dyDescent="0.25">
      <c r="A2012">
        <v>2019</v>
      </c>
      <c r="B2012" t="s">
        <v>10517</v>
      </c>
      <c r="C2012" t="s">
        <v>4866</v>
      </c>
      <c r="D2012" t="s">
        <v>16802</v>
      </c>
      <c r="E2012" s="65">
        <f t="shared" si="124"/>
        <v>41962</v>
      </c>
      <c r="F2012">
        <f t="shared" si="125"/>
        <v>2014</v>
      </c>
      <c r="G2012">
        <f t="shared" si="126"/>
        <v>11</v>
      </c>
      <c r="H2012">
        <f t="shared" si="127"/>
        <v>3</v>
      </c>
      <c r="I2012" s="1" t="s">
        <v>15622</v>
      </c>
      <c r="J2012" s="1" t="s">
        <v>17051</v>
      </c>
      <c r="K2012" s="1" t="s">
        <v>17125</v>
      </c>
      <c r="L2012" s="1" t="s">
        <v>15624</v>
      </c>
      <c r="M2012" s="42">
        <v>1</v>
      </c>
      <c r="N2012" s="42">
        <v>0.86</v>
      </c>
      <c r="O2012" s="1" t="s">
        <v>15616</v>
      </c>
    </row>
    <row r="2013" spans="1:15" x14ac:dyDescent="0.25">
      <c r="A2013">
        <v>2020</v>
      </c>
      <c r="B2013" t="s">
        <v>9006</v>
      </c>
      <c r="C2013" t="s">
        <v>6348</v>
      </c>
      <c r="D2013" t="s">
        <v>16802</v>
      </c>
      <c r="E2013" s="65">
        <f t="shared" si="124"/>
        <v>41962</v>
      </c>
      <c r="F2013">
        <f t="shared" si="125"/>
        <v>2014</v>
      </c>
      <c r="G2013">
        <f t="shared" si="126"/>
        <v>11</v>
      </c>
      <c r="H2013">
        <f t="shared" si="127"/>
        <v>3</v>
      </c>
      <c r="I2013" s="1" t="s">
        <v>15622</v>
      </c>
      <c r="J2013" s="1" t="s">
        <v>17051</v>
      </c>
      <c r="K2013" s="1" t="s">
        <v>17125</v>
      </c>
      <c r="L2013" s="1" t="s">
        <v>15623</v>
      </c>
      <c r="M2013" s="42">
        <v>0.82</v>
      </c>
      <c r="N2013" s="42">
        <v>0.88</v>
      </c>
      <c r="O2013" s="1" t="s">
        <v>15615</v>
      </c>
    </row>
    <row r="2014" spans="1:15" x14ac:dyDescent="0.25">
      <c r="A2014">
        <v>2021</v>
      </c>
      <c r="B2014" t="s">
        <v>10965</v>
      </c>
      <c r="C2014" t="s">
        <v>4430</v>
      </c>
      <c r="D2014" t="s">
        <v>16803</v>
      </c>
      <c r="E2014" s="65">
        <f t="shared" si="124"/>
        <v>41963</v>
      </c>
      <c r="F2014">
        <f t="shared" si="125"/>
        <v>2014</v>
      </c>
      <c r="G2014">
        <f t="shared" si="126"/>
        <v>11</v>
      </c>
      <c r="H2014">
        <f t="shared" si="127"/>
        <v>4</v>
      </c>
      <c r="I2014" s="1" t="s">
        <v>15675</v>
      </c>
      <c r="J2014" s="1" t="s">
        <v>17074</v>
      </c>
      <c r="K2014" s="1" t="s">
        <v>17125</v>
      </c>
      <c r="L2014" s="1" t="s">
        <v>15626</v>
      </c>
      <c r="M2014" s="42">
        <v>0.9</v>
      </c>
      <c r="N2014" s="42">
        <v>0.83</v>
      </c>
      <c r="O2014" s="1" t="s">
        <v>15615</v>
      </c>
    </row>
    <row r="2015" spans="1:15" x14ac:dyDescent="0.25">
      <c r="A2015">
        <v>2022</v>
      </c>
      <c r="B2015" t="s">
        <v>9618</v>
      </c>
      <c r="C2015" t="s">
        <v>5745</v>
      </c>
      <c r="D2015" t="s">
        <v>16803</v>
      </c>
      <c r="E2015" s="65">
        <f t="shared" si="124"/>
        <v>41963</v>
      </c>
      <c r="F2015">
        <f t="shared" si="125"/>
        <v>2014</v>
      </c>
      <c r="G2015">
        <f t="shared" si="126"/>
        <v>11</v>
      </c>
      <c r="H2015">
        <f t="shared" si="127"/>
        <v>4</v>
      </c>
      <c r="I2015" s="1" t="s">
        <v>15622</v>
      </c>
      <c r="J2015" s="1" t="s">
        <v>17051</v>
      </c>
      <c r="K2015" s="1" t="s">
        <v>17125</v>
      </c>
      <c r="L2015" s="1" t="s">
        <v>15626</v>
      </c>
      <c r="M2015" s="42">
        <v>0.89</v>
      </c>
      <c r="N2015" s="42">
        <v>1</v>
      </c>
      <c r="O2015" s="1" t="s">
        <v>15616</v>
      </c>
    </row>
    <row r="2016" spans="1:15" x14ac:dyDescent="0.25">
      <c r="A2016">
        <v>2023</v>
      </c>
      <c r="B2016" t="s">
        <v>8834</v>
      </c>
      <c r="C2016" t="s">
        <v>6514</v>
      </c>
      <c r="D2016" t="s">
        <v>12014</v>
      </c>
      <c r="E2016" s="65">
        <f t="shared" si="124"/>
        <v>41964</v>
      </c>
      <c r="F2016">
        <f t="shared" si="125"/>
        <v>2014</v>
      </c>
      <c r="G2016">
        <f t="shared" si="126"/>
        <v>11</v>
      </c>
      <c r="H2016">
        <f t="shared" si="127"/>
        <v>5</v>
      </c>
      <c r="I2016" s="1" t="s">
        <v>15622</v>
      </c>
      <c r="J2016" s="1" t="s">
        <v>17051</v>
      </c>
      <c r="K2016" s="1" t="s">
        <v>17125</v>
      </c>
      <c r="L2016" s="1" t="s">
        <v>15626</v>
      </c>
      <c r="M2016" s="42">
        <v>1</v>
      </c>
      <c r="N2016" s="42">
        <v>1</v>
      </c>
      <c r="O2016" s="1" t="s">
        <v>15616</v>
      </c>
    </row>
    <row r="2017" spans="1:15" x14ac:dyDescent="0.25">
      <c r="A2017">
        <v>2024</v>
      </c>
      <c r="B2017" t="s">
        <v>11344</v>
      </c>
      <c r="C2017" t="s">
        <v>4057</v>
      </c>
      <c r="D2017" t="s">
        <v>16804</v>
      </c>
      <c r="E2017" s="65">
        <f t="shared" si="124"/>
        <v>41966</v>
      </c>
      <c r="F2017">
        <f t="shared" si="125"/>
        <v>2014</v>
      </c>
      <c r="G2017">
        <f t="shared" si="126"/>
        <v>11</v>
      </c>
      <c r="H2017">
        <f t="shared" si="127"/>
        <v>7</v>
      </c>
      <c r="I2017" s="1" t="s">
        <v>15622</v>
      </c>
      <c r="J2017" s="1" t="s">
        <v>17051</v>
      </c>
      <c r="K2017" s="1" t="s">
        <v>17125</v>
      </c>
      <c r="L2017" s="1" t="s">
        <v>15624</v>
      </c>
      <c r="M2017" s="42">
        <v>1</v>
      </c>
      <c r="N2017" s="42">
        <v>1</v>
      </c>
      <c r="O2017" s="1" t="s">
        <v>15616</v>
      </c>
    </row>
    <row r="2018" spans="1:15" x14ac:dyDescent="0.25">
      <c r="A2018">
        <v>2025</v>
      </c>
      <c r="B2018" t="s">
        <v>11005</v>
      </c>
      <c r="C2018" t="s">
        <v>4392</v>
      </c>
      <c r="D2018" t="s">
        <v>16805</v>
      </c>
      <c r="E2018" s="65">
        <f t="shared" si="124"/>
        <v>41967</v>
      </c>
      <c r="F2018">
        <f t="shared" si="125"/>
        <v>2014</v>
      </c>
      <c r="G2018">
        <f t="shared" si="126"/>
        <v>11</v>
      </c>
      <c r="H2018">
        <f t="shared" si="127"/>
        <v>1</v>
      </c>
      <c r="I2018" s="1" t="s">
        <v>15622</v>
      </c>
      <c r="J2018" s="1" t="s">
        <v>17051</v>
      </c>
      <c r="K2018" s="1" t="s">
        <v>17125</v>
      </c>
      <c r="L2018" s="1" t="s">
        <v>15628</v>
      </c>
      <c r="M2018" s="42">
        <v>0.33</v>
      </c>
      <c r="N2018" s="42">
        <v>0.55000000000000004</v>
      </c>
      <c r="O2018" s="1" t="s">
        <v>15615</v>
      </c>
    </row>
    <row r="2019" spans="1:15" x14ac:dyDescent="0.25">
      <c r="A2019">
        <v>2026</v>
      </c>
      <c r="B2019" t="s">
        <v>11073</v>
      </c>
      <c r="C2019" t="s">
        <v>4324</v>
      </c>
      <c r="D2019" t="s">
        <v>16805</v>
      </c>
      <c r="E2019" s="65">
        <f t="shared" si="124"/>
        <v>41967</v>
      </c>
      <c r="F2019">
        <f t="shared" si="125"/>
        <v>2014</v>
      </c>
      <c r="G2019">
        <f t="shared" si="126"/>
        <v>11</v>
      </c>
      <c r="H2019">
        <f t="shared" si="127"/>
        <v>1</v>
      </c>
      <c r="I2019" s="1" t="s">
        <v>15622</v>
      </c>
      <c r="J2019" s="1" t="s">
        <v>17051</v>
      </c>
      <c r="K2019" s="1" t="s">
        <v>17125</v>
      </c>
      <c r="L2019" s="1" t="s">
        <v>15626</v>
      </c>
      <c r="M2019" s="42">
        <v>1</v>
      </c>
      <c r="N2019" s="42">
        <v>1</v>
      </c>
      <c r="O2019" s="1" t="s">
        <v>15616</v>
      </c>
    </row>
    <row r="2020" spans="1:15" x14ac:dyDescent="0.25">
      <c r="A2020">
        <v>2027</v>
      </c>
      <c r="B2020" t="s">
        <v>9022</v>
      </c>
      <c r="C2020" t="s">
        <v>6332</v>
      </c>
      <c r="D2020" t="s">
        <v>16805</v>
      </c>
      <c r="E2020" s="65">
        <f t="shared" si="124"/>
        <v>41967</v>
      </c>
      <c r="F2020">
        <f t="shared" si="125"/>
        <v>2014</v>
      </c>
      <c r="G2020">
        <f t="shared" si="126"/>
        <v>11</v>
      </c>
      <c r="H2020">
        <f t="shared" si="127"/>
        <v>1</v>
      </c>
      <c r="I2020" s="1" t="s">
        <v>15709</v>
      </c>
      <c r="J2020" s="1" t="s">
        <v>17065</v>
      </c>
      <c r="K2020" s="1" t="s">
        <v>17125</v>
      </c>
      <c r="L2020" s="1" t="s">
        <v>15624</v>
      </c>
      <c r="M2020" s="42">
        <v>0.92</v>
      </c>
      <c r="N2020" s="42">
        <v>0.64</v>
      </c>
      <c r="O2020" s="1" t="s">
        <v>15616</v>
      </c>
    </row>
    <row r="2021" spans="1:15" x14ac:dyDescent="0.25">
      <c r="A2021">
        <v>2028</v>
      </c>
      <c r="B2021" t="s">
        <v>8534</v>
      </c>
      <c r="C2021" t="s">
        <v>6812</v>
      </c>
      <c r="D2021" t="s">
        <v>12015</v>
      </c>
      <c r="E2021" s="65">
        <f t="shared" si="124"/>
        <v>41968</v>
      </c>
      <c r="F2021">
        <f t="shared" si="125"/>
        <v>2014</v>
      </c>
      <c r="G2021">
        <f t="shared" si="126"/>
        <v>11</v>
      </c>
      <c r="H2021">
        <f t="shared" si="127"/>
        <v>2</v>
      </c>
      <c r="I2021" s="1" t="s">
        <v>15622</v>
      </c>
      <c r="J2021" s="1" t="s">
        <v>17051</v>
      </c>
      <c r="K2021" s="1" t="s">
        <v>17125</v>
      </c>
      <c r="L2021" s="1" t="s">
        <v>15626</v>
      </c>
      <c r="M2021" s="42">
        <v>1</v>
      </c>
      <c r="N2021" s="42">
        <v>0.98</v>
      </c>
      <c r="O2021" s="1" t="s">
        <v>15615</v>
      </c>
    </row>
    <row r="2022" spans="1:15" x14ac:dyDescent="0.25">
      <c r="A2022">
        <v>2029</v>
      </c>
      <c r="B2022" t="s">
        <v>9347</v>
      </c>
      <c r="C2022" t="s">
        <v>6010</v>
      </c>
      <c r="D2022" t="s">
        <v>12015</v>
      </c>
      <c r="E2022" s="65">
        <f t="shared" si="124"/>
        <v>41968</v>
      </c>
      <c r="F2022">
        <f t="shared" si="125"/>
        <v>2014</v>
      </c>
      <c r="G2022">
        <f t="shared" si="126"/>
        <v>11</v>
      </c>
      <c r="H2022">
        <f t="shared" si="127"/>
        <v>2</v>
      </c>
      <c r="I2022" s="1" t="s">
        <v>15622</v>
      </c>
      <c r="J2022" s="1" t="s">
        <v>17051</v>
      </c>
      <c r="K2022" s="1" t="s">
        <v>17125</v>
      </c>
      <c r="L2022" s="1" t="s">
        <v>15626</v>
      </c>
      <c r="M2022" s="42">
        <v>1</v>
      </c>
      <c r="N2022" s="42">
        <v>0.61</v>
      </c>
      <c r="O2022" s="1" t="s">
        <v>15616</v>
      </c>
    </row>
    <row r="2023" spans="1:15" x14ac:dyDescent="0.25">
      <c r="A2023">
        <v>2030</v>
      </c>
      <c r="B2023" t="s">
        <v>10966</v>
      </c>
      <c r="C2023" t="s">
        <v>4429</v>
      </c>
      <c r="D2023" t="s">
        <v>16806</v>
      </c>
      <c r="E2023" s="65">
        <f t="shared" si="124"/>
        <v>41969</v>
      </c>
      <c r="F2023">
        <f t="shared" si="125"/>
        <v>2014</v>
      </c>
      <c r="G2023">
        <f t="shared" si="126"/>
        <v>11</v>
      </c>
      <c r="H2023">
        <f t="shared" si="127"/>
        <v>3</v>
      </c>
      <c r="I2023" s="1" t="s">
        <v>15793</v>
      </c>
      <c r="J2023" s="1" t="s">
        <v>17101</v>
      </c>
      <c r="K2023" s="1" t="s">
        <v>17144</v>
      </c>
      <c r="L2023" s="1" t="s">
        <v>15624</v>
      </c>
      <c r="M2023" s="42">
        <v>0.9</v>
      </c>
      <c r="N2023" s="42">
        <v>0.99</v>
      </c>
      <c r="O2023" s="1" t="s">
        <v>15615</v>
      </c>
    </row>
    <row r="2024" spans="1:15" x14ac:dyDescent="0.25">
      <c r="A2024">
        <v>2031</v>
      </c>
      <c r="B2024" t="s">
        <v>10773</v>
      </c>
      <c r="C2024" t="s">
        <v>4617</v>
      </c>
      <c r="D2024" t="s">
        <v>12016</v>
      </c>
      <c r="E2024" s="65">
        <f t="shared" si="124"/>
        <v>41971</v>
      </c>
      <c r="F2024">
        <f t="shared" si="125"/>
        <v>2014</v>
      </c>
      <c r="G2024">
        <f t="shared" si="126"/>
        <v>11</v>
      </c>
      <c r="H2024">
        <f t="shared" si="127"/>
        <v>5</v>
      </c>
      <c r="I2024" s="1" t="s">
        <v>15622</v>
      </c>
      <c r="J2024" s="1" t="s">
        <v>17051</v>
      </c>
      <c r="K2024" s="1" t="s">
        <v>17125</v>
      </c>
      <c r="L2024" s="1" t="s">
        <v>15623</v>
      </c>
      <c r="M2024" s="42">
        <v>1</v>
      </c>
      <c r="N2024" s="42">
        <v>0.75</v>
      </c>
      <c r="O2024" s="1" t="s">
        <v>15615</v>
      </c>
    </row>
    <row r="2025" spans="1:15" x14ac:dyDescent="0.25">
      <c r="A2025">
        <v>2032</v>
      </c>
      <c r="B2025" t="s">
        <v>10900</v>
      </c>
      <c r="C2025" t="s">
        <v>4494</v>
      </c>
      <c r="D2025" t="s">
        <v>12016</v>
      </c>
      <c r="E2025" s="65">
        <f t="shared" si="124"/>
        <v>41971</v>
      </c>
      <c r="F2025">
        <f t="shared" si="125"/>
        <v>2014</v>
      </c>
      <c r="G2025">
        <f t="shared" si="126"/>
        <v>11</v>
      </c>
      <c r="H2025">
        <f t="shared" si="127"/>
        <v>5</v>
      </c>
      <c r="I2025" s="1" t="s">
        <v>15622</v>
      </c>
      <c r="J2025" s="1" t="s">
        <v>17051</v>
      </c>
      <c r="K2025" s="1" t="s">
        <v>17125</v>
      </c>
      <c r="L2025" s="1" t="s">
        <v>15623</v>
      </c>
      <c r="M2025" s="42">
        <v>1</v>
      </c>
      <c r="N2025" s="42">
        <v>0.78</v>
      </c>
      <c r="O2025" s="1" t="s">
        <v>15616</v>
      </c>
    </row>
    <row r="2026" spans="1:15" x14ac:dyDescent="0.25">
      <c r="A2026">
        <v>2033</v>
      </c>
      <c r="B2026" t="s">
        <v>9409</v>
      </c>
      <c r="C2026" t="s">
        <v>5948</v>
      </c>
      <c r="D2026" t="s">
        <v>12016</v>
      </c>
      <c r="E2026" s="65">
        <f t="shared" si="124"/>
        <v>41971</v>
      </c>
      <c r="F2026">
        <f t="shared" si="125"/>
        <v>2014</v>
      </c>
      <c r="G2026">
        <f t="shared" si="126"/>
        <v>11</v>
      </c>
      <c r="H2026">
        <f t="shared" si="127"/>
        <v>5</v>
      </c>
      <c r="I2026" s="1" t="s">
        <v>15622</v>
      </c>
      <c r="J2026" s="1" t="s">
        <v>17051</v>
      </c>
      <c r="K2026" s="1" t="s">
        <v>17125</v>
      </c>
      <c r="L2026" s="1" t="s">
        <v>15624</v>
      </c>
      <c r="M2026" s="42">
        <v>1</v>
      </c>
      <c r="N2026" s="42">
        <v>1</v>
      </c>
      <c r="O2026" s="1" t="s">
        <v>15615</v>
      </c>
    </row>
    <row r="2027" spans="1:15" x14ac:dyDescent="0.25">
      <c r="A2027">
        <v>2034</v>
      </c>
      <c r="B2027" t="s">
        <v>10098</v>
      </c>
      <c r="C2027" t="s">
        <v>5277</v>
      </c>
      <c r="D2027" t="s">
        <v>12016</v>
      </c>
      <c r="E2027" s="65">
        <f t="shared" si="124"/>
        <v>41971</v>
      </c>
      <c r="F2027">
        <f t="shared" si="125"/>
        <v>2014</v>
      </c>
      <c r="G2027">
        <f t="shared" si="126"/>
        <v>11</v>
      </c>
      <c r="H2027">
        <f t="shared" si="127"/>
        <v>5</v>
      </c>
      <c r="I2027" s="1" t="s">
        <v>15622</v>
      </c>
      <c r="J2027" s="1" t="s">
        <v>17051</v>
      </c>
      <c r="K2027" s="1" t="s">
        <v>17125</v>
      </c>
      <c r="L2027" s="1" t="s">
        <v>15626</v>
      </c>
      <c r="M2027" s="42">
        <v>1</v>
      </c>
      <c r="N2027" s="42">
        <v>0.98</v>
      </c>
      <c r="O2027" s="1" t="s">
        <v>15616</v>
      </c>
    </row>
    <row r="2028" spans="1:15" x14ac:dyDescent="0.25">
      <c r="A2028">
        <v>2035</v>
      </c>
      <c r="B2028" t="s">
        <v>8236</v>
      </c>
      <c r="C2028" t="s">
        <v>7099</v>
      </c>
      <c r="D2028" t="s">
        <v>16807</v>
      </c>
      <c r="E2028" s="65">
        <f t="shared" si="124"/>
        <v>41972</v>
      </c>
      <c r="F2028">
        <f t="shared" si="125"/>
        <v>2014</v>
      </c>
      <c r="G2028">
        <f t="shared" si="126"/>
        <v>11</v>
      </c>
      <c r="H2028">
        <f t="shared" si="127"/>
        <v>6</v>
      </c>
      <c r="I2028" s="1" t="s">
        <v>15622</v>
      </c>
      <c r="J2028" s="1" t="s">
        <v>17051</v>
      </c>
      <c r="K2028" s="1" t="s">
        <v>17125</v>
      </c>
      <c r="L2028" s="1" t="s">
        <v>15623</v>
      </c>
      <c r="M2028" s="42">
        <v>1</v>
      </c>
      <c r="N2028" s="42">
        <v>1</v>
      </c>
      <c r="O2028" s="1" t="s">
        <v>15616</v>
      </c>
    </row>
    <row r="2029" spans="1:15" x14ac:dyDescent="0.25">
      <c r="A2029">
        <v>2036</v>
      </c>
      <c r="B2029" t="s">
        <v>9889</v>
      </c>
      <c r="C2029" t="s">
        <v>5482</v>
      </c>
      <c r="D2029" t="s">
        <v>12017</v>
      </c>
      <c r="E2029" s="65">
        <f t="shared" si="124"/>
        <v>41974</v>
      </c>
      <c r="F2029">
        <f t="shared" si="125"/>
        <v>2014</v>
      </c>
      <c r="G2029">
        <f t="shared" si="126"/>
        <v>12</v>
      </c>
      <c r="H2029">
        <f t="shared" si="127"/>
        <v>1</v>
      </c>
      <c r="I2029" s="1" t="s">
        <v>15622</v>
      </c>
      <c r="J2029" s="1" t="s">
        <v>17051</v>
      </c>
      <c r="K2029" s="1" t="s">
        <v>17125</v>
      </c>
      <c r="L2029" s="1" t="s">
        <v>15626</v>
      </c>
      <c r="M2029" s="42">
        <v>1</v>
      </c>
      <c r="N2029" s="42">
        <v>0.88</v>
      </c>
      <c r="O2029" s="1" t="s">
        <v>15615</v>
      </c>
    </row>
    <row r="2030" spans="1:15" x14ac:dyDescent="0.25">
      <c r="A2030">
        <v>2037</v>
      </c>
      <c r="B2030" t="s">
        <v>9869</v>
      </c>
      <c r="C2030" t="s">
        <v>5502</v>
      </c>
      <c r="D2030" t="s">
        <v>12017</v>
      </c>
      <c r="E2030" s="65">
        <f t="shared" si="124"/>
        <v>41974</v>
      </c>
      <c r="F2030">
        <f t="shared" si="125"/>
        <v>2014</v>
      </c>
      <c r="G2030">
        <f t="shared" si="126"/>
        <v>12</v>
      </c>
      <c r="H2030">
        <f t="shared" si="127"/>
        <v>1</v>
      </c>
      <c r="I2030" s="1" t="s">
        <v>15622</v>
      </c>
      <c r="J2030" s="1" t="s">
        <v>17051</v>
      </c>
      <c r="K2030" s="1" t="s">
        <v>17125</v>
      </c>
      <c r="L2030" s="1" t="s">
        <v>15624</v>
      </c>
      <c r="M2030" s="42">
        <v>1</v>
      </c>
      <c r="N2030" s="42">
        <v>0.57999999999999996</v>
      </c>
      <c r="O2030" s="1" t="s">
        <v>15616</v>
      </c>
    </row>
    <row r="2031" spans="1:15" x14ac:dyDescent="0.25">
      <c r="A2031">
        <v>2038</v>
      </c>
      <c r="B2031" t="s">
        <v>9989</v>
      </c>
      <c r="C2031" t="s">
        <v>5384</v>
      </c>
      <c r="D2031" t="s">
        <v>16808</v>
      </c>
      <c r="E2031" s="65">
        <f t="shared" si="124"/>
        <v>41975</v>
      </c>
      <c r="F2031">
        <f t="shared" si="125"/>
        <v>2014</v>
      </c>
      <c r="G2031">
        <f t="shared" si="126"/>
        <v>12</v>
      </c>
      <c r="H2031">
        <f t="shared" si="127"/>
        <v>2</v>
      </c>
      <c r="I2031" s="1" t="s">
        <v>15625</v>
      </c>
      <c r="J2031" s="1" t="s">
        <v>17051</v>
      </c>
      <c r="K2031" s="1" t="s">
        <v>17125</v>
      </c>
      <c r="L2031" s="1" t="s">
        <v>15623</v>
      </c>
      <c r="M2031" s="42">
        <v>1</v>
      </c>
      <c r="N2031" s="42">
        <v>0.45</v>
      </c>
      <c r="O2031" s="1" t="s">
        <v>15616</v>
      </c>
    </row>
    <row r="2032" spans="1:15" x14ac:dyDescent="0.25">
      <c r="A2032">
        <v>2039</v>
      </c>
      <c r="B2032" t="s">
        <v>8160</v>
      </c>
      <c r="C2032" t="s">
        <v>7175</v>
      </c>
      <c r="D2032" t="s">
        <v>16808</v>
      </c>
      <c r="E2032" s="65">
        <f t="shared" si="124"/>
        <v>41975</v>
      </c>
      <c r="F2032">
        <f t="shared" si="125"/>
        <v>2014</v>
      </c>
      <c r="G2032">
        <f t="shared" si="126"/>
        <v>12</v>
      </c>
      <c r="H2032">
        <f t="shared" si="127"/>
        <v>2</v>
      </c>
      <c r="I2032" s="1" t="s">
        <v>15622</v>
      </c>
      <c r="J2032" s="1" t="s">
        <v>17051</v>
      </c>
      <c r="K2032" s="1" t="s">
        <v>17125</v>
      </c>
      <c r="L2032" s="1" t="s">
        <v>15626</v>
      </c>
      <c r="M2032" s="42">
        <v>1</v>
      </c>
      <c r="N2032" s="42">
        <v>0.56999999999999995</v>
      </c>
      <c r="O2032" s="1" t="s">
        <v>15616</v>
      </c>
    </row>
    <row r="2033" spans="1:15" x14ac:dyDescent="0.25">
      <c r="A2033">
        <v>2040</v>
      </c>
      <c r="B2033" t="s">
        <v>9294</v>
      </c>
      <c r="C2033" t="s">
        <v>6062</v>
      </c>
      <c r="D2033" t="s">
        <v>12018</v>
      </c>
      <c r="E2033" s="65">
        <f t="shared" si="124"/>
        <v>41977</v>
      </c>
      <c r="F2033">
        <f t="shared" si="125"/>
        <v>2014</v>
      </c>
      <c r="G2033">
        <f t="shared" si="126"/>
        <v>12</v>
      </c>
      <c r="H2033">
        <f t="shared" si="127"/>
        <v>4</v>
      </c>
      <c r="I2033" s="1" t="s">
        <v>15622</v>
      </c>
      <c r="J2033" s="1" t="s">
        <v>17051</v>
      </c>
      <c r="K2033" s="1" t="s">
        <v>17125</v>
      </c>
      <c r="L2033" s="1" t="s">
        <v>15626</v>
      </c>
      <c r="M2033" s="42">
        <v>0.94</v>
      </c>
      <c r="N2033" s="42">
        <v>0.95</v>
      </c>
      <c r="O2033" s="1" t="s">
        <v>15615</v>
      </c>
    </row>
    <row r="2034" spans="1:15" x14ac:dyDescent="0.25">
      <c r="A2034">
        <v>2041</v>
      </c>
      <c r="B2034" t="s">
        <v>10672</v>
      </c>
      <c r="C2034" t="s">
        <v>4714</v>
      </c>
      <c r="D2034" t="s">
        <v>12018</v>
      </c>
      <c r="E2034" s="65">
        <f t="shared" si="124"/>
        <v>41977</v>
      </c>
      <c r="F2034">
        <f t="shared" si="125"/>
        <v>2014</v>
      </c>
      <c r="G2034">
        <f t="shared" si="126"/>
        <v>12</v>
      </c>
      <c r="H2034">
        <f t="shared" si="127"/>
        <v>4</v>
      </c>
      <c r="I2034" s="1" t="s">
        <v>15622</v>
      </c>
      <c r="J2034" s="1" t="s">
        <v>17051</v>
      </c>
      <c r="K2034" s="1" t="s">
        <v>17125</v>
      </c>
      <c r="L2034" s="1" t="s">
        <v>15626</v>
      </c>
      <c r="M2034" s="42">
        <v>1</v>
      </c>
      <c r="N2034" s="42">
        <v>1</v>
      </c>
      <c r="O2034" s="1" t="s">
        <v>15615</v>
      </c>
    </row>
    <row r="2035" spans="1:15" x14ac:dyDescent="0.25">
      <c r="A2035">
        <v>2042</v>
      </c>
      <c r="B2035" t="s">
        <v>8565</v>
      </c>
      <c r="C2035" t="s">
        <v>6782</v>
      </c>
      <c r="D2035" t="s">
        <v>16809</v>
      </c>
      <c r="E2035" s="65">
        <f t="shared" si="124"/>
        <v>41978</v>
      </c>
      <c r="F2035">
        <f t="shared" si="125"/>
        <v>2014</v>
      </c>
      <c r="G2035">
        <f t="shared" si="126"/>
        <v>12</v>
      </c>
      <c r="H2035">
        <f t="shared" si="127"/>
        <v>5</v>
      </c>
      <c r="I2035" s="1" t="s">
        <v>15682</v>
      </c>
      <c r="J2035" s="1" t="s">
        <v>17059</v>
      </c>
      <c r="K2035" s="1" t="s">
        <v>17126</v>
      </c>
      <c r="L2035" s="1" t="s">
        <v>15624</v>
      </c>
      <c r="M2035" s="42">
        <v>1</v>
      </c>
      <c r="N2035" s="42">
        <v>0.94</v>
      </c>
      <c r="O2035" s="1" t="s">
        <v>15615</v>
      </c>
    </row>
    <row r="2036" spans="1:15" x14ac:dyDescent="0.25">
      <c r="A2036">
        <v>2043</v>
      </c>
      <c r="B2036" t="s">
        <v>11518</v>
      </c>
      <c r="C2036" t="s">
        <v>3885</v>
      </c>
      <c r="D2036" t="s">
        <v>16809</v>
      </c>
      <c r="E2036" s="65">
        <f t="shared" si="124"/>
        <v>41978</v>
      </c>
      <c r="F2036">
        <f t="shared" si="125"/>
        <v>2014</v>
      </c>
      <c r="G2036">
        <f t="shared" si="126"/>
        <v>12</v>
      </c>
      <c r="H2036">
        <f t="shared" si="127"/>
        <v>5</v>
      </c>
      <c r="I2036" s="1" t="s">
        <v>15622</v>
      </c>
      <c r="J2036" s="1" t="s">
        <v>17051</v>
      </c>
      <c r="K2036" s="1" t="s">
        <v>17125</v>
      </c>
      <c r="L2036" s="1" t="s">
        <v>15623</v>
      </c>
      <c r="M2036" s="42">
        <v>1</v>
      </c>
      <c r="N2036" s="42">
        <v>0.5</v>
      </c>
      <c r="O2036" s="1" t="s">
        <v>15615</v>
      </c>
    </row>
    <row r="2037" spans="1:15" x14ac:dyDescent="0.25">
      <c r="A2037">
        <v>2044</v>
      </c>
      <c r="B2037" t="s">
        <v>11150</v>
      </c>
      <c r="C2037" t="s">
        <v>4250</v>
      </c>
      <c r="D2037" t="s">
        <v>16809</v>
      </c>
      <c r="E2037" s="65">
        <f t="shared" si="124"/>
        <v>41978</v>
      </c>
      <c r="F2037">
        <f t="shared" si="125"/>
        <v>2014</v>
      </c>
      <c r="G2037">
        <f t="shared" si="126"/>
        <v>12</v>
      </c>
      <c r="H2037">
        <f t="shared" si="127"/>
        <v>5</v>
      </c>
      <c r="I2037" s="1" t="s">
        <v>15622</v>
      </c>
      <c r="J2037" s="1" t="s">
        <v>17051</v>
      </c>
      <c r="K2037" s="1" t="s">
        <v>17125</v>
      </c>
      <c r="L2037" s="1" t="s">
        <v>15624</v>
      </c>
      <c r="M2037" s="42">
        <v>1</v>
      </c>
      <c r="N2037" s="42">
        <v>0.32</v>
      </c>
      <c r="O2037" s="1" t="s">
        <v>15615</v>
      </c>
    </row>
    <row r="2038" spans="1:15" x14ac:dyDescent="0.25">
      <c r="A2038">
        <v>2045</v>
      </c>
      <c r="B2038" t="s">
        <v>10062</v>
      </c>
      <c r="C2038" t="s">
        <v>5312</v>
      </c>
      <c r="D2038" t="s">
        <v>12019</v>
      </c>
      <c r="E2038" s="65">
        <f t="shared" si="124"/>
        <v>41979</v>
      </c>
      <c r="F2038">
        <f t="shared" si="125"/>
        <v>2014</v>
      </c>
      <c r="G2038">
        <f t="shared" si="126"/>
        <v>12</v>
      </c>
      <c r="H2038">
        <f t="shared" si="127"/>
        <v>6</v>
      </c>
      <c r="I2038" s="1" t="s">
        <v>15622</v>
      </c>
      <c r="J2038" s="1" t="s">
        <v>17051</v>
      </c>
      <c r="K2038" s="1" t="s">
        <v>17125</v>
      </c>
      <c r="L2038" s="1" t="s">
        <v>15626</v>
      </c>
      <c r="M2038" s="42">
        <v>1</v>
      </c>
      <c r="N2038" s="42">
        <v>0.76</v>
      </c>
      <c r="O2038" s="1" t="s">
        <v>15616</v>
      </c>
    </row>
    <row r="2039" spans="1:15" x14ac:dyDescent="0.25">
      <c r="A2039">
        <v>2046</v>
      </c>
      <c r="B2039" t="s">
        <v>9456</v>
      </c>
      <c r="C2039" t="s">
        <v>5903</v>
      </c>
      <c r="D2039" t="s">
        <v>12019</v>
      </c>
      <c r="E2039" s="65">
        <f t="shared" si="124"/>
        <v>41979</v>
      </c>
      <c r="F2039">
        <f t="shared" si="125"/>
        <v>2014</v>
      </c>
      <c r="G2039">
        <f t="shared" si="126"/>
        <v>12</v>
      </c>
      <c r="H2039">
        <f t="shared" si="127"/>
        <v>6</v>
      </c>
      <c r="I2039" s="1" t="s">
        <v>15622</v>
      </c>
      <c r="J2039" s="1" t="s">
        <v>17051</v>
      </c>
      <c r="K2039" s="1" t="s">
        <v>17125</v>
      </c>
      <c r="L2039" s="1" t="s">
        <v>15626</v>
      </c>
      <c r="M2039" s="42">
        <v>1</v>
      </c>
      <c r="N2039" s="42">
        <v>0.71</v>
      </c>
      <c r="O2039" s="1" t="s">
        <v>15615</v>
      </c>
    </row>
    <row r="2040" spans="1:15" x14ac:dyDescent="0.25">
      <c r="A2040">
        <v>2047</v>
      </c>
      <c r="B2040" t="s">
        <v>8256</v>
      </c>
      <c r="C2040" t="s">
        <v>7079</v>
      </c>
      <c r="D2040" t="s">
        <v>12020</v>
      </c>
      <c r="E2040" s="65">
        <f t="shared" si="124"/>
        <v>41980</v>
      </c>
      <c r="F2040">
        <f t="shared" si="125"/>
        <v>2014</v>
      </c>
      <c r="G2040">
        <f t="shared" si="126"/>
        <v>12</v>
      </c>
      <c r="H2040">
        <f t="shared" si="127"/>
        <v>7</v>
      </c>
      <c r="I2040" s="1" t="s">
        <v>15625</v>
      </c>
      <c r="J2040" s="1" t="s">
        <v>17051</v>
      </c>
      <c r="K2040" s="1" t="s">
        <v>17125</v>
      </c>
      <c r="L2040" s="1" t="s">
        <v>15624</v>
      </c>
      <c r="M2040" s="42">
        <v>1</v>
      </c>
      <c r="N2040" s="42">
        <v>1</v>
      </c>
      <c r="O2040" s="1" t="s">
        <v>15615</v>
      </c>
    </row>
    <row r="2041" spans="1:15" x14ac:dyDescent="0.25">
      <c r="A2041">
        <v>2048</v>
      </c>
      <c r="B2041" t="s">
        <v>10058</v>
      </c>
      <c r="C2041" t="s">
        <v>5316</v>
      </c>
      <c r="D2041" t="s">
        <v>12020</v>
      </c>
      <c r="E2041" s="65">
        <f t="shared" si="124"/>
        <v>41980</v>
      </c>
      <c r="F2041">
        <f t="shared" si="125"/>
        <v>2014</v>
      </c>
      <c r="G2041">
        <f t="shared" si="126"/>
        <v>12</v>
      </c>
      <c r="H2041">
        <f t="shared" si="127"/>
        <v>7</v>
      </c>
      <c r="I2041" s="1" t="s">
        <v>15625</v>
      </c>
      <c r="J2041" s="1" t="s">
        <v>17051</v>
      </c>
      <c r="K2041" s="1" t="s">
        <v>17125</v>
      </c>
      <c r="L2041" s="1" t="s">
        <v>15624</v>
      </c>
      <c r="M2041" s="42">
        <v>1</v>
      </c>
      <c r="N2041" s="42">
        <v>0.8</v>
      </c>
      <c r="O2041" s="1" t="s">
        <v>15615</v>
      </c>
    </row>
    <row r="2042" spans="1:15" x14ac:dyDescent="0.25">
      <c r="A2042">
        <v>2049</v>
      </c>
      <c r="B2042" t="s">
        <v>9905</v>
      </c>
      <c r="C2042" t="s">
        <v>5466</v>
      </c>
      <c r="D2042" t="s">
        <v>12020</v>
      </c>
      <c r="E2042" s="65">
        <f t="shared" si="124"/>
        <v>41980</v>
      </c>
      <c r="F2042">
        <f t="shared" si="125"/>
        <v>2014</v>
      </c>
      <c r="G2042">
        <f t="shared" si="126"/>
        <v>12</v>
      </c>
      <c r="H2042">
        <f t="shared" si="127"/>
        <v>7</v>
      </c>
      <c r="I2042" s="1" t="s">
        <v>15622</v>
      </c>
      <c r="J2042" s="1" t="s">
        <v>17051</v>
      </c>
      <c r="K2042" s="1" t="s">
        <v>17125</v>
      </c>
      <c r="L2042" s="1" t="s">
        <v>15624</v>
      </c>
      <c r="M2042" s="42">
        <v>0.9</v>
      </c>
      <c r="N2042" s="42">
        <v>0.43</v>
      </c>
      <c r="O2042" s="1" t="s">
        <v>15615</v>
      </c>
    </row>
    <row r="2043" spans="1:15" x14ac:dyDescent="0.25">
      <c r="A2043">
        <v>2050</v>
      </c>
      <c r="B2043" t="s">
        <v>11669</v>
      </c>
      <c r="C2043" t="s">
        <v>3736</v>
      </c>
      <c r="D2043" t="s">
        <v>12021</v>
      </c>
      <c r="E2043" s="65">
        <f t="shared" si="124"/>
        <v>41982</v>
      </c>
      <c r="F2043">
        <f t="shared" si="125"/>
        <v>2014</v>
      </c>
      <c r="G2043">
        <f t="shared" si="126"/>
        <v>12</v>
      </c>
      <c r="H2043">
        <f t="shared" si="127"/>
        <v>2</v>
      </c>
      <c r="I2043" s="1" t="s">
        <v>15625</v>
      </c>
      <c r="J2043" s="1" t="s">
        <v>17051</v>
      </c>
      <c r="K2043" s="1" t="s">
        <v>17125</v>
      </c>
      <c r="L2043" s="1" t="s">
        <v>15624</v>
      </c>
      <c r="M2043" s="42">
        <v>0.92</v>
      </c>
      <c r="N2043" s="42">
        <v>0.77</v>
      </c>
      <c r="O2043" s="1" t="s">
        <v>15616</v>
      </c>
    </row>
    <row r="2044" spans="1:15" x14ac:dyDescent="0.25">
      <c r="A2044">
        <v>2051</v>
      </c>
      <c r="B2044" t="s">
        <v>9975</v>
      </c>
      <c r="C2044" t="s">
        <v>5397</v>
      </c>
      <c r="D2044" t="s">
        <v>12022</v>
      </c>
      <c r="E2044" s="65">
        <f t="shared" si="124"/>
        <v>41983</v>
      </c>
      <c r="F2044">
        <f t="shared" si="125"/>
        <v>2014</v>
      </c>
      <c r="G2044">
        <f t="shared" si="126"/>
        <v>12</v>
      </c>
      <c r="H2044">
        <f t="shared" si="127"/>
        <v>3</v>
      </c>
      <c r="I2044" s="1" t="s">
        <v>15622</v>
      </c>
      <c r="J2044" s="1" t="s">
        <v>17051</v>
      </c>
      <c r="K2044" s="1" t="s">
        <v>17125</v>
      </c>
      <c r="L2044" s="1" t="s">
        <v>15628</v>
      </c>
      <c r="M2044" s="42">
        <v>0</v>
      </c>
      <c r="N2044" s="42">
        <v>0.5</v>
      </c>
      <c r="O2044" s="1" t="s">
        <v>15615</v>
      </c>
    </row>
    <row r="2045" spans="1:15" x14ac:dyDescent="0.25">
      <c r="A2045">
        <v>2052</v>
      </c>
      <c r="B2045" t="s">
        <v>7743</v>
      </c>
      <c r="C2045" t="s">
        <v>7578</v>
      </c>
      <c r="D2045" t="s">
        <v>12022</v>
      </c>
      <c r="E2045" s="65">
        <f t="shared" si="124"/>
        <v>41983</v>
      </c>
      <c r="F2045">
        <f t="shared" si="125"/>
        <v>2014</v>
      </c>
      <c r="G2045">
        <f t="shared" si="126"/>
        <v>12</v>
      </c>
      <c r="H2045">
        <f t="shared" si="127"/>
        <v>3</v>
      </c>
      <c r="I2045" s="1" t="s">
        <v>15622</v>
      </c>
      <c r="J2045" s="1" t="s">
        <v>17051</v>
      </c>
      <c r="K2045" s="1" t="s">
        <v>17125</v>
      </c>
      <c r="L2045" s="1" t="s">
        <v>15623</v>
      </c>
      <c r="M2045" s="42">
        <v>0.73</v>
      </c>
      <c r="N2045" s="42">
        <v>0.32</v>
      </c>
      <c r="O2045" s="1" t="s">
        <v>15615</v>
      </c>
    </row>
    <row r="2046" spans="1:15" x14ac:dyDescent="0.25">
      <c r="A2046">
        <v>2053</v>
      </c>
      <c r="B2046" t="s">
        <v>8821</v>
      </c>
      <c r="C2046" t="s">
        <v>6527</v>
      </c>
      <c r="D2046" t="s">
        <v>12023</v>
      </c>
      <c r="E2046" s="65">
        <f t="shared" si="124"/>
        <v>41984</v>
      </c>
      <c r="F2046">
        <f t="shared" si="125"/>
        <v>2014</v>
      </c>
      <c r="G2046">
        <f t="shared" si="126"/>
        <v>12</v>
      </c>
      <c r="H2046">
        <f t="shared" si="127"/>
        <v>4</v>
      </c>
      <c r="I2046" s="1" t="s">
        <v>15622</v>
      </c>
      <c r="J2046" s="1" t="s">
        <v>17051</v>
      </c>
      <c r="K2046" s="1" t="s">
        <v>17125</v>
      </c>
      <c r="L2046" s="1" t="s">
        <v>15624</v>
      </c>
      <c r="M2046" s="42">
        <v>1</v>
      </c>
      <c r="N2046" s="42">
        <v>0.95</v>
      </c>
      <c r="O2046" s="1" t="s">
        <v>15616</v>
      </c>
    </row>
    <row r="2047" spans="1:15" x14ac:dyDescent="0.25">
      <c r="A2047">
        <v>2054</v>
      </c>
      <c r="B2047" t="s">
        <v>10884</v>
      </c>
      <c r="C2047" t="s">
        <v>4510</v>
      </c>
      <c r="D2047" t="s">
        <v>16810</v>
      </c>
      <c r="E2047" s="65">
        <f t="shared" si="124"/>
        <v>41985</v>
      </c>
      <c r="F2047">
        <f t="shared" si="125"/>
        <v>2014</v>
      </c>
      <c r="G2047">
        <f t="shared" si="126"/>
        <v>12</v>
      </c>
      <c r="H2047">
        <f t="shared" si="127"/>
        <v>5</v>
      </c>
      <c r="I2047" s="1" t="s">
        <v>15622</v>
      </c>
      <c r="J2047" s="1" t="s">
        <v>17051</v>
      </c>
      <c r="K2047" s="1" t="s">
        <v>17125</v>
      </c>
      <c r="L2047" s="1" t="s">
        <v>15623</v>
      </c>
      <c r="M2047" s="42">
        <v>1</v>
      </c>
      <c r="N2047" s="42">
        <v>1</v>
      </c>
      <c r="O2047" s="1" t="s">
        <v>15615</v>
      </c>
    </row>
    <row r="2048" spans="1:15" x14ac:dyDescent="0.25">
      <c r="A2048">
        <v>2055</v>
      </c>
      <c r="B2048" t="s">
        <v>10829</v>
      </c>
      <c r="C2048" t="s">
        <v>4564</v>
      </c>
      <c r="D2048" t="s">
        <v>12024</v>
      </c>
      <c r="E2048" s="65">
        <f t="shared" si="124"/>
        <v>41986</v>
      </c>
      <c r="F2048">
        <f t="shared" si="125"/>
        <v>2014</v>
      </c>
      <c r="G2048">
        <f t="shared" si="126"/>
        <v>12</v>
      </c>
      <c r="H2048">
        <f t="shared" si="127"/>
        <v>6</v>
      </c>
      <c r="I2048" s="1" t="s">
        <v>15622</v>
      </c>
      <c r="J2048" s="1" t="s">
        <v>17051</v>
      </c>
      <c r="K2048" s="1" t="s">
        <v>17125</v>
      </c>
      <c r="L2048" s="1" t="s">
        <v>15628</v>
      </c>
      <c r="M2048" s="42">
        <v>0</v>
      </c>
      <c r="N2048" s="42">
        <v>1</v>
      </c>
      <c r="O2048" s="1" t="s">
        <v>15615</v>
      </c>
    </row>
    <row r="2049" spans="1:15" x14ac:dyDescent="0.25">
      <c r="A2049">
        <v>2056</v>
      </c>
      <c r="B2049" t="s">
        <v>10583</v>
      </c>
      <c r="C2049" t="s">
        <v>4802</v>
      </c>
      <c r="D2049" t="s">
        <v>12024</v>
      </c>
      <c r="E2049" s="65">
        <f t="shared" si="124"/>
        <v>41986</v>
      </c>
      <c r="F2049">
        <f t="shared" si="125"/>
        <v>2014</v>
      </c>
      <c r="G2049">
        <f t="shared" si="126"/>
        <v>12</v>
      </c>
      <c r="H2049">
        <f t="shared" si="127"/>
        <v>6</v>
      </c>
      <c r="I2049" s="1" t="s">
        <v>15622</v>
      </c>
      <c r="J2049" s="1" t="s">
        <v>17051</v>
      </c>
      <c r="K2049" s="1" t="s">
        <v>17125</v>
      </c>
      <c r="L2049" s="1" t="s">
        <v>15624</v>
      </c>
      <c r="M2049" s="42">
        <v>0.55000000000000004</v>
      </c>
      <c r="N2049" s="42">
        <v>0.42</v>
      </c>
      <c r="O2049" s="1" t="s">
        <v>15615</v>
      </c>
    </row>
    <row r="2050" spans="1:15" x14ac:dyDescent="0.25">
      <c r="A2050">
        <v>2057</v>
      </c>
      <c r="B2050" t="s">
        <v>8696</v>
      </c>
      <c r="C2050" t="s">
        <v>6652</v>
      </c>
      <c r="D2050" t="s">
        <v>12025</v>
      </c>
      <c r="E2050" s="65">
        <f t="shared" si="124"/>
        <v>41987</v>
      </c>
      <c r="F2050">
        <f t="shared" si="125"/>
        <v>2014</v>
      </c>
      <c r="G2050">
        <f t="shared" si="126"/>
        <v>12</v>
      </c>
      <c r="H2050">
        <f t="shared" si="127"/>
        <v>7</v>
      </c>
      <c r="I2050" s="1" t="s">
        <v>15625</v>
      </c>
      <c r="J2050" s="1" t="s">
        <v>17051</v>
      </c>
      <c r="K2050" s="1" t="s">
        <v>17125</v>
      </c>
      <c r="L2050" s="1" t="s">
        <v>15624</v>
      </c>
      <c r="M2050" s="42">
        <v>1</v>
      </c>
      <c r="N2050" s="42">
        <v>0.98</v>
      </c>
      <c r="O2050" s="1" t="s">
        <v>15616</v>
      </c>
    </row>
    <row r="2051" spans="1:15" x14ac:dyDescent="0.25">
      <c r="A2051">
        <v>2058</v>
      </c>
      <c r="B2051" t="s">
        <v>8113</v>
      </c>
      <c r="C2051" t="s">
        <v>7222</v>
      </c>
      <c r="D2051" t="s">
        <v>12026</v>
      </c>
      <c r="E2051" s="65">
        <f t="shared" ref="E2051:E2114" si="128">DATE(LEFT(D2051,4),MID(D2051,5,2),RIGHT(D2051,2))</f>
        <v>41989</v>
      </c>
      <c r="F2051">
        <f t="shared" ref="F2051:F2114" si="129">YEAR(E2051)</f>
        <v>2014</v>
      </c>
      <c r="G2051">
        <f t="shared" ref="G2051:G2114" si="130">MONTH(E2051)</f>
        <v>12</v>
      </c>
      <c r="H2051">
        <f t="shared" ref="H2051:H2114" si="131">WEEKDAY(E2051,2)</f>
        <v>2</v>
      </c>
      <c r="I2051" s="1" t="s">
        <v>15622</v>
      </c>
      <c r="J2051" s="1" t="s">
        <v>17051</v>
      </c>
      <c r="K2051" s="1" t="s">
        <v>17125</v>
      </c>
      <c r="L2051" s="1" t="s">
        <v>15626</v>
      </c>
      <c r="M2051" s="42">
        <v>1</v>
      </c>
      <c r="N2051" s="42">
        <v>1</v>
      </c>
      <c r="O2051" s="1" t="s">
        <v>15615</v>
      </c>
    </row>
    <row r="2052" spans="1:15" x14ac:dyDescent="0.25">
      <c r="A2052">
        <v>2059</v>
      </c>
      <c r="B2052" t="s">
        <v>9763</v>
      </c>
      <c r="C2052" t="s">
        <v>5606</v>
      </c>
      <c r="D2052" t="s">
        <v>12027</v>
      </c>
      <c r="E2052" s="65">
        <f t="shared" si="128"/>
        <v>41991</v>
      </c>
      <c r="F2052">
        <f t="shared" si="129"/>
        <v>2014</v>
      </c>
      <c r="G2052">
        <f t="shared" si="130"/>
        <v>12</v>
      </c>
      <c r="H2052">
        <f t="shared" si="131"/>
        <v>4</v>
      </c>
      <c r="I2052" s="1" t="s">
        <v>15622</v>
      </c>
      <c r="J2052" s="1" t="s">
        <v>17051</v>
      </c>
      <c r="K2052" s="1" t="s">
        <v>17125</v>
      </c>
      <c r="L2052" s="1" t="s">
        <v>15623</v>
      </c>
      <c r="M2052" s="42">
        <v>1</v>
      </c>
      <c r="N2052" s="42">
        <v>0.93</v>
      </c>
      <c r="O2052" s="1" t="s">
        <v>15616</v>
      </c>
    </row>
    <row r="2053" spans="1:15" x14ac:dyDescent="0.25">
      <c r="A2053">
        <v>2060</v>
      </c>
      <c r="B2053" t="s">
        <v>10942</v>
      </c>
      <c r="C2053" t="s">
        <v>4452</v>
      </c>
      <c r="D2053" t="s">
        <v>12027</v>
      </c>
      <c r="E2053" s="65">
        <f t="shared" si="128"/>
        <v>41991</v>
      </c>
      <c r="F2053">
        <f t="shared" si="129"/>
        <v>2014</v>
      </c>
      <c r="G2053">
        <f t="shared" si="130"/>
        <v>12</v>
      </c>
      <c r="H2053">
        <f t="shared" si="131"/>
        <v>4</v>
      </c>
      <c r="I2053" s="1" t="s">
        <v>15622</v>
      </c>
      <c r="J2053" s="1" t="s">
        <v>17051</v>
      </c>
      <c r="K2053" s="1" t="s">
        <v>17125</v>
      </c>
      <c r="L2053" s="1" t="s">
        <v>15626</v>
      </c>
      <c r="M2053" s="42">
        <v>1</v>
      </c>
      <c r="N2053" s="42">
        <v>1</v>
      </c>
      <c r="O2053" s="1" t="s">
        <v>15615</v>
      </c>
    </row>
    <row r="2054" spans="1:15" x14ac:dyDescent="0.25">
      <c r="A2054">
        <v>2061</v>
      </c>
      <c r="B2054" t="s">
        <v>8052</v>
      </c>
      <c r="C2054" t="s">
        <v>7281</v>
      </c>
      <c r="D2054" t="s">
        <v>12028</v>
      </c>
      <c r="E2054" s="65">
        <f t="shared" si="128"/>
        <v>41992</v>
      </c>
      <c r="F2054">
        <f t="shared" si="129"/>
        <v>2014</v>
      </c>
      <c r="G2054">
        <f t="shared" si="130"/>
        <v>12</v>
      </c>
      <c r="H2054">
        <f t="shared" si="131"/>
        <v>5</v>
      </c>
      <c r="I2054" s="1" t="s">
        <v>15625</v>
      </c>
      <c r="J2054" s="1" t="s">
        <v>17051</v>
      </c>
      <c r="K2054" s="1" t="s">
        <v>17125</v>
      </c>
      <c r="L2054" s="1" t="s">
        <v>15626</v>
      </c>
      <c r="M2054" s="42">
        <v>1</v>
      </c>
      <c r="N2054" s="42">
        <v>0.79</v>
      </c>
      <c r="O2054" s="1" t="s">
        <v>15616</v>
      </c>
    </row>
    <row r="2055" spans="1:15" x14ac:dyDescent="0.25">
      <c r="A2055">
        <v>2062</v>
      </c>
      <c r="B2055" t="s">
        <v>11414</v>
      </c>
      <c r="C2055" t="s">
        <v>3987</v>
      </c>
      <c r="D2055" t="s">
        <v>12029</v>
      </c>
      <c r="E2055" s="65">
        <f t="shared" si="128"/>
        <v>41993</v>
      </c>
      <c r="F2055">
        <f t="shared" si="129"/>
        <v>2014</v>
      </c>
      <c r="G2055">
        <f t="shared" si="130"/>
        <v>12</v>
      </c>
      <c r="H2055">
        <f t="shared" si="131"/>
        <v>6</v>
      </c>
      <c r="I2055" s="1" t="s">
        <v>15622</v>
      </c>
      <c r="J2055" s="1" t="s">
        <v>17051</v>
      </c>
      <c r="K2055" s="1" t="s">
        <v>17125</v>
      </c>
      <c r="L2055" s="1" t="s">
        <v>15623</v>
      </c>
      <c r="M2055" s="42">
        <v>0.5</v>
      </c>
      <c r="N2055" s="42">
        <v>0.25</v>
      </c>
      <c r="O2055" s="1" t="s">
        <v>15615</v>
      </c>
    </row>
    <row r="2056" spans="1:15" x14ac:dyDescent="0.25">
      <c r="A2056">
        <v>2063</v>
      </c>
      <c r="B2056" t="s">
        <v>10335</v>
      </c>
      <c r="C2056" t="s">
        <v>5044</v>
      </c>
      <c r="D2056" t="s">
        <v>12030</v>
      </c>
      <c r="E2056" s="65">
        <f t="shared" si="128"/>
        <v>41994</v>
      </c>
      <c r="F2056">
        <f t="shared" si="129"/>
        <v>2014</v>
      </c>
      <c r="G2056">
        <f t="shared" si="130"/>
        <v>12</v>
      </c>
      <c r="H2056">
        <f t="shared" si="131"/>
        <v>7</v>
      </c>
      <c r="I2056" s="1" t="s">
        <v>15622</v>
      </c>
      <c r="J2056" s="1" t="s">
        <v>17051</v>
      </c>
      <c r="K2056" s="1" t="s">
        <v>17125</v>
      </c>
      <c r="L2056" s="1" t="s">
        <v>15623</v>
      </c>
      <c r="M2056" s="42">
        <v>0.7</v>
      </c>
      <c r="N2056" s="42">
        <v>0.64</v>
      </c>
      <c r="O2056" s="1" t="s">
        <v>15616</v>
      </c>
    </row>
    <row r="2057" spans="1:15" x14ac:dyDescent="0.25">
      <c r="A2057">
        <v>2064</v>
      </c>
      <c r="B2057" t="s">
        <v>11475</v>
      </c>
      <c r="C2057" t="s">
        <v>3927</v>
      </c>
      <c r="D2057" t="s">
        <v>12030</v>
      </c>
      <c r="E2057" s="65">
        <f t="shared" si="128"/>
        <v>41994</v>
      </c>
      <c r="F2057">
        <f t="shared" si="129"/>
        <v>2014</v>
      </c>
      <c r="G2057">
        <f t="shared" si="130"/>
        <v>12</v>
      </c>
      <c r="H2057">
        <f t="shared" si="131"/>
        <v>7</v>
      </c>
      <c r="I2057" s="1" t="s">
        <v>15631</v>
      </c>
      <c r="J2057" s="1" t="s">
        <v>17077</v>
      </c>
      <c r="K2057" s="1" t="s">
        <v>17131</v>
      </c>
      <c r="L2057" s="1" t="s">
        <v>15626</v>
      </c>
      <c r="M2057" s="42">
        <v>1</v>
      </c>
      <c r="N2057" s="42">
        <v>0.96</v>
      </c>
      <c r="O2057" s="1" t="s">
        <v>15615</v>
      </c>
    </row>
    <row r="2058" spans="1:15" x14ac:dyDescent="0.25">
      <c r="A2058">
        <v>2065</v>
      </c>
      <c r="B2058" t="s">
        <v>9855</v>
      </c>
      <c r="C2058" t="s">
        <v>5516</v>
      </c>
      <c r="D2058" t="s">
        <v>12030</v>
      </c>
      <c r="E2058" s="65">
        <f t="shared" si="128"/>
        <v>41994</v>
      </c>
      <c r="F2058">
        <f t="shared" si="129"/>
        <v>2014</v>
      </c>
      <c r="G2058">
        <f t="shared" si="130"/>
        <v>12</v>
      </c>
      <c r="H2058">
        <f t="shared" si="131"/>
        <v>7</v>
      </c>
      <c r="I2058" s="1" t="s">
        <v>15622</v>
      </c>
      <c r="J2058" s="1" t="s">
        <v>17051</v>
      </c>
      <c r="K2058" s="1" t="s">
        <v>17125</v>
      </c>
      <c r="L2058" s="1" t="s">
        <v>15624</v>
      </c>
      <c r="M2058" s="42">
        <v>1</v>
      </c>
      <c r="N2058" s="42">
        <v>1</v>
      </c>
      <c r="O2058" s="1" t="s">
        <v>15616</v>
      </c>
    </row>
    <row r="2059" spans="1:15" x14ac:dyDescent="0.25">
      <c r="A2059">
        <v>2066</v>
      </c>
      <c r="B2059" t="s">
        <v>11419</v>
      </c>
      <c r="C2059" t="s">
        <v>3982</v>
      </c>
      <c r="D2059" t="s">
        <v>12031</v>
      </c>
      <c r="E2059" s="65">
        <f t="shared" si="128"/>
        <v>41995</v>
      </c>
      <c r="F2059">
        <f t="shared" si="129"/>
        <v>2014</v>
      </c>
      <c r="G2059">
        <f t="shared" si="130"/>
        <v>12</v>
      </c>
      <c r="H2059">
        <f t="shared" si="131"/>
        <v>1</v>
      </c>
      <c r="I2059" s="1" t="s">
        <v>15622</v>
      </c>
      <c r="J2059" s="1" t="s">
        <v>17051</v>
      </c>
      <c r="K2059" s="1" t="s">
        <v>17125</v>
      </c>
      <c r="L2059" s="1" t="s">
        <v>15626</v>
      </c>
      <c r="M2059" s="42">
        <v>1</v>
      </c>
      <c r="N2059" s="42">
        <v>0.94</v>
      </c>
      <c r="O2059" s="1" t="s">
        <v>15615</v>
      </c>
    </row>
    <row r="2060" spans="1:15" x14ac:dyDescent="0.25">
      <c r="A2060">
        <v>2067</v>
      </c>
      <c r="B2060" t="s">
        <v>8361</v>
      </c>
      <c r="C2060" t="s">
        <v>6979</v>
      </c>
      <c r="D2060" t="s">
        <v>12031</v>
      </c>
      <c r="E2060" s="65">
        <f t="shared" si="128"/>
        <v>41995</v>
      </c>
      <c r="F2060">
        <f t="shared" si="129"/>
        <v>2014</v>
      </c>
      <c r="G2060">
        <f t="shared" si="130"/>
        <v>12</v>
      </c>
      <c r="H2060">
        <f t="shared" si="131"/>
        <v>1</v>
      </c>
      <c r="I2060" s="1" t="s">
        <v>15622</v>
      </c>
      <c r="J2060" s="1" t="s">
        <v>17051</v>
      </c>
      <c r="K2060" s="1" t="s">
        <v>17125</v>
      </c>
      <c r="L2060" s="1" t="s">
        <v>15626</v>
      </c>
      <c r="M2060" s="42">
        <v>1</v>
      </c>
      <c r="N2060" s="42">
        <v>0.99</v>
      </c>
      <c r="O2060" s="1" t="s">
        <v>15615</v>
      </c>
    </row>
    <row r="2061" spans="1:15" x14ac:dyDescent="0.25">
      <c r="A2061">
        <v>2068</v>
      </c>
      <c r="B2061" t="s">
        <v>8471</v>
      </c>
      <c r="C2061" t="s">
        <v>6872</v>
      </c>
      <c r="D2061" t="s">
        <v>12032</v>
      </c>
      <c r="E2061" s="65">
        <f t="shared" si="128"/>
        <v>41996</v>
      </c>
      <c r="F2061">
        <f t="shared" si="129"/>
        <v>2014</v>
      </c>
      <c r="G2061">
        <f t="shared" si="130"/>
        <v>12</v>
      </c>
      <c r="H2061">
        <f t="shared" si="131"/>
        <v>2</v>
      </c>
      <c r="I2061" s="1" t="s">
        <v>15622</v>
      </c>
      <c r="J2061" s="1" t="s">
        <v>17051</v>
      </c>
      <c r="K2061" s="1" t="s">
        <v>17125</v>
      </c>
      <c r="L2061" s="1" t="s">
        <v>15626</v>
      </c>
      <c r="M2061" s="42">
        <v>1</v>
      </c>
      <c r="N2061" s="42">
        <v>0.97</v>
      </c>
      <c r="O2061" s="1" t="s">
        <v>15615</v>
      </c>
    </row>
    <row r="2062" spans="1:15" x14ac:dyDescent="0.25">
      <c r="A2062">
        <v>2069</v>
      </c>
      <c r="B2062" t="s">
        <v>10433</v>
      </c>
      <c r="C2062" t="s">
        <v>3517</v>
      </c>
      <c r="D2062" t="s">
        <v>12032</v>
      </c>
      <c r="E2062" s="65">
        <f t="shared" si="128"/>
        <v>41996</v>
      </c>
      <c r="F2062">
        <f t="shared" si="129"/>
        <v>2014</v>
      </c>
      <c r="G2062">
        <f t="shared" si="130"/>
        <v>12</v>
      </c>
      <c r="H2062">
        <f t="shared" si="131"/>
        <v>2</v>
      </c>
      <c r="I2062" s="1" t="s">
        <v>15622</v>
      </c>
      <c r="J2062" s="1" t="s">
        <v>17051</v>
      </c>
      <c r="K2062" s="1" t="s">
        <v>17125</v>
      </c>
      <c r="L2062" s="1" t="s">
        <v>15626</v>
      </c>
      <c r="M2062" s="42">
        <v>0.96</v>
      </c>
      <c r="N2062" s="42">
        <v>0.92</v>
      </c>
      <c r="O2062" s="1" t="s">
        <v>15616</v>
      </c>
    </row>
    <row r="2063" spans="1:15" x14ac:dyDescent="0.25">
      <c r="A2063">
        <v>2070</v>
      </c>
      <c r="B2063" t="s">
        <v>9571</v>
      </c>
      <c r="C2063" t="s">
        <v>5790</v>
      </c>
      <c r="D2063" t="s">
        <v>12033</v>
      </c>
      <c r="E2063" s="65">
        <f t="shared" si="128"/>
        <v>41997</v>
      </c>
      <c r="F2063">
        <f t="shared" si="129"/>
        <v>2014</v>
      </c>
      <c r="G2063">
        <f t="shared" si="130"/>
        <v>12</v>
      </c>
      <c r="H2063">
        <f t="shared" si="131"/>
        <v>3</v>
      </c>
      <c r="I2063" s="1" t="s">
        <v>15622</v>
      </c>
      <c r="J2063" s="1" t="s">
        <v>17051</v>
      </c>
      <c r="K2063" s="1" t="s">
        <v>17125</v>
      </c>
      <c r="L2063" s="1" t="s">
        <v>15623</v>
      </c>
      <c r="M2063" s="42">
        <v>1</v>
      </c>
      <c r="N2063" s="42">
        <v>0.67</v>
      </c>
      <c r="O2063" s="1" t="s">
        <v>15616</v>
      </c>
    </row>
    <row r="2064" spans="1:15" x14ac:dyDescent="0.25">
      <c r="A2064">
        <v>2071</v>
      </c>
      <c r="B2064" t="s">
        <v>7687</v>
      </c>
      <c r="C2064" t="s">
        <v>7630</v>
      </c>
      <c r="D2064" t="s">
        <v>12033</v>
      </c>
      <c r="E2064" s="65">
        <f t="shared" si="128"/>
        <v>41997</v>
      </c>
      <c r="F2064">
        <f t="shared" si="129"/>
        <v>2014</v>
      </c>
      <c r="G2064">
        <f t="shared" si="130"/>
        <v>12</v>
      </c>
      <c r="H2064">
        <f t="shared" si="131"/>
        <v>3</v>
      </c>
      <c r="I2064" s="1" t="s">
        <v>15622</v>
      </c>
      <c r="J2064" s="1" t="s">
        <v>17051</v>
      </c>
      <c r="K2064" s="1" t="s">
        <v>17125</v>
      </c>
      <c r="L2064" s="1" t="s">
        <v>15626</v>
      </c>
      <c r="M2064" s="42">
        <v>1</v>
      </c>
      <c r="N2064" s="42">
        <v>1</v>
      </c>
      <c r="O2064" s="1" t="s">
        <v>15615</v>
      </c>
    </row>
    <row r="2065" spans="1:15" x14ac:dyDescent="0.25">
      <c r="A2065">
        <v>2072</v>
      </c>
      <c r="B2065" t="s">
        <v>10819</v>
      </c>
      <c r="C2065" t="s">
        <v>4574</v>
      </c>
      <c r="D2065" t="s">
        <v>12034</v>
      </c>
      <c r="E2065" s="65">
        <f t="shared" si="128"/>
        <v>41999</v>
      </c>
      <c r="F2065">
        <f t="shared" si="129"/>
        <v>2014</v>
      </c>
      <c r="G2065">
        <f t="shared" si="130"/>
        <v>12</v>
      </c>
      <c r="H2065">
        <f t="shared" si="131"/>
        <v>5</v>
      </c>
      <c r="I2065" s="1" t="s">
        <v>15622</v>
      </c>
      <c r="J2065" s="1" t="s">
        <v>17051</v>
      </c>
      <c r="K2065" s="1" t="s">
        <v>17125</v>
      </c>
      <c r="L2065" s="1" t="s">
        <v>15626</v>
      </c>
      <c r="M2065" s="42">
        <v>1</v>
      </c>
      <c r="N2065" s="42">
        <v>0.89</v>
      </c>
      <c r="O2065" s="1" t="s">
        <v>15616</v>
      </c>
    </row>
    <row r="2066" spans="1:15" x14ac:dyDescent="0.25">
      <c r="A2066">
        <v>2073</v>
      </c>
      <c r="B2066" t="s">
        <v>9165</v>
      </c>
      <c r="C2066" t="s">
        <v>6188</v>
      </c>
      <c r="D2066" t="s">
        <v>12034</v>
      </c>
      <c r="E2066" s="65">
        <f t="shared" si="128"/>
        <v>41999</v>
      </c>
      <c r="F2066">
        <f t="shared" si="129"/>
        <v>2014</v>
      </c>
      <c r="G2066">
        <f t="shared" si="130"/>
        <v>12</v>
      </c>
      <c r="H2066">
        <f t="shared" si="131"/>
        <v>5</v>
      </c>
      <c r="I2066" s="1" t="s">
        <v>15622</v>
      </c>
      <c r="J2066" s="1" t="s">
        <v>17051</v>
      </c>
      <c r="K2066" s="1" t="s">
        <v>17125</v>
      </c>
      <c r="L2066" s="1" t="s">
        <v>15624</v>
      </c>
      <c r="M2066" s="42">
        <v>0.93</v>
      </c>
      <c r="N2066" s="42">
        <v>1</v>
      </c>
      <c r="O2066" s="1" t="s">
        <v>15616</v>
      </c>
    </row>
    <row r="2067" spans="1:15" x14ac:dyDescent="0.25">
      <c r="A2067">
        <v>2074</v>
      </c>
      <c r="B2067" t="s">
        <v>11435</v>
      </c>
      <c r="C2067" t="s">
        <v>3966</v>
      </c>
      <c r="D2067" t="s">
        <v>16811</v>
      </c>
      <c r="E2067" s="65">
        <f t="shared" si="128"/>
        <v>42000</v>
      </c>
      <c r="F2067">
        <f t="shared" si="129"/>
        <v>2014</v>
      </c>
      <c r="G2067">
        <f t="shared" si="130"/>
        <v>12</v>
      </c>
      <c r="H2067">
        <f t="shared" si="131"/>
        <v>6</v>
      </c>
      <c r="I2067" s="1" t="s">
        <v>15622</v>
      </c>
      <c r="J2067" s="1" t="s">
        <v>17051</v>
      </c>
      <c r="K2067" s="1" t="s">
        <v>17125</v>
      </c>
      <c r="L2067" s="1" t="s">
        <v>15624</v>
      </c>
      <c r="M2067" s="42">
        <v>1</v>
      </c>
      <c r="N2067" s="42">
        <v>1</v>
      </c>
      <c r="O2067" s="1" t="s">
        <v>15615</v>
      </c>
    </row>
    <row r="2068" spans="1:15" x14ac:dyDescent="0.25">
      <c r="A2068">
        <v>2075</v>
      </c>
      <c r="B2068" t="s">
        <v>11243</v>
      </c>
      <c r="C2068" t="s">
        <v>4158</v>
      </c>
      <c r="D2068" t="s">
        <v>12035</v>
      </c>
      <c r="E2068" s="65">
        <f t="shared" si="128"/>
        <v>42002</v>
      </c>
      <c r="F2068">
        <f t="shared" si="129"/>
        <v>2014</v>
      </c>
      <c r="G2068">
        <f t="shared" si="130"/>
        <v>12</v>
      </c>
      <c r="H2068">
        <f t="shared" si="131"/>
        <v>1</v>
      </c>
      <c r="I2068" s="1" t="s">
        <v>15622</v>
      </c>
      <c r="J2068" s="1" t="s">
        <v>17051</v>
      </c>
      <c r="K2068" s="1" t="s">
        <v>17125</v>
      </c>
      <c r="L2068" s="1" t="s">
        <v>15623</v>
      </c>
      <c r="M2068" s="42">
        <v>1</v>
      </c>
      <c r="N2068" s="42">
        <v>1</v>
      </c>
      <c r="O2068" s="1" t="s">
        <v>15615</v>
      </c>
    </row>
    <row r="2069" spans="1:15" x14ac:dyDescent="0.25">
      <c r="A2069">
        <v>2076</v>
      </c>
      <c r="B2069" t="s">
        <v>9908</v>
      </c>
      <c r="C2069" t="s">
        <v>5463</v>
      </c>
      <c r="D2069" t="s">
        <v>12036</v>
      </c>
      <c r="E2069" s="65">
        <f t="shared" si="128"/>
        <v>42003</v>
      </c>
      <c r="F2069">
        <f t="shared" si="129"/>
        <v>2014</v>
      </c>
      <c r="G2069">
        <f t="shared" si="130"/>
        <v>12</v>
      </c>
      <c r="H2069">
        <f t="shared" si="131"/>
        <v>2</v>
      </c>
      <c r="I2069" s="1" t="s">
        <v>15622</v>
      </c>
      <c r="J2069" s="1" t="s">
        <v>17051</v>
      </c>
      <c r="K2069" s="1" t="s">
        <v>17125</v>
      </c>
      <c r="L2069" s="1" t="s">
        <v>15624</v>
      </c>
      <c r="M2069" s="42">
        <v>1</v>
      </c>
      <c r="N2069" s="42">
        <v>1</v>
      </c>
      <c r="O2069" s="1" t="s">
        <v>15616</v>
      </c>
    </row>
    <row r="2070" spans="1:15" x14ac:dyDescent="0.25">
      <c r="A2070">
        <v>2077</v>
      </c>
      <c r="B2070" t="s">
        <v>9472</v>
      </c>
      <c r="C2070" t="s">
        <v>5887</v>
      </c>
      <c r="D2070" t="s">
        <v>12037</v>
      </c>
      <c r="E2070" s="65">
        <f t="shared" si="128"/>
        <v>42005</v>
      </c>
      <c r="F2070">
        <f t="shared" si="129"/>
        <v>2015</v>
      </c>
      <c r="G2070">
        <f t="shared" si="130"/>
        <v>1</v>
      </c>
      <c r="H2070">
        <f t="shared" si="131"/>
        <v>4</v>
      </c>
      <c r="I2070" s="1" t="s">
        <v>15622</v>
      </c>
      <c r="J2070" s="1" t="s">
        <v>17051</v>
      </c>
      <c r="K2070" s="1" t="s">
        <v>17125</v>
      </c>
      <c r="L2070" s="1" t="s">
        <v>15626</v>
      </c>
      <c r="M2070" s="42">
        <v>1</v>
      </c>
      <c r="N2070" s="42">
        <v>0.94</v>
      </c>
      <c r="O2070" s="1" t="s">
        <v>15616</v>
      </c>
    </row>
    <row r="2071" spans="1:15" x14ac:dyDescent="0.25">
      <c r="A2071">
        <v>2078</v>
      </c>
      <c r="B2071" t="s">
        <v>9205</v>
      </c>
      <c r="C2071" t="s">
        <v>6149</v>
      </c>
      <c r="D2071" t="s">
        <v>12038</v>
      </c>
      <c r="E2071" s="65">
        <f t="shared" si="128"/>
        <v>42006</v>
      </c>
      <c r="F2071">
        <f t="shared" si="129"/>
        <v>2015</v>
      </c>
      <c r="G2071">
        <f t="shared" si="130"/>
        <v>1</v>
      </c>
      <c r="H2071">
        <f t="shared" si="131"/>
        <v>5</v>
      </c>
      <c r="I2071" s="1" t="s">
        <v>15622</v>
      </c>
      <c r="J2071" s="1" t="s">
        <v>17051</v>
      </c>
      <c r="K2071" s="1" t="s">
        <v>17125</v>
      </c>
      <c r="L2071" s="1" t="s">
        <v>15626</v>
      </c>
      <c r="M2071" s="42">
        <v>1</v>
      </c>
      <c r="N2071" s="42">
        <v>0.89</v>
      </c>
      <c r="O2071" s="1" t="s">
        <v>15615</v>
      </c>
    </row>
    <row r="2072" spans="1:15" x14ac:dyDescent="0.25">
      <c r="A2072">
        <v>2079</v>
      </c>
      <c r="B2072" t="s">
        <v>8753</v>
      </c>
      <c r="C2072" t="s">
        <v>6595</v>
      </c>
      <c r="D2072" t="s">
        <v>16812</v>
      </c>
      <c r="E2072" s="65">
        <f t="shared" si="128"/>
        <v>42007</v>
      </c>
      <c r="F2072">
        <f t="shared" si="129"/>
        <v>2015</v>
      </c>
      <c r="G2072">
        <f t="shared" si="130"/>
        <v>1</v>
      </c>
      <c r="H2072">
        <f t="shared" si="131"/>
        <v>6</v>
      </c>
      <c r="I2072" s="1" t="s">
        <v>15622</v>
      </c>
      <c r="J2072" s="1" t="s">
        <v>17051</v>
      </c>
      <c r="K2072" s="1" t="s">
        <v>17125</v>
      </c>
      <c r="L2072" s="1" t="s">
        <v>15626</v>
      </c>
      <c r="M2072" s="42">
        <v>1</v>
      </c>
      <c r="N2072" s="42">
        <v>1</v>
      </c>
      <c r="O2072" s="1" t="s">
        <v>15615</v>
      </c>
    </row>
    <row r="2073" spans="1:15" x14ac:dyDescent="0.25">
      <c r="A2073">
        <v>2080</v>
      </c>
      <c r="B2073" t="s">
        <v>10133</v>
      </c>
      <c r="C2073" t="s">
        <v>5244</v>
      </c>
      <c r="D2073" t="s">
        <v>16812</v>
      </c>
      <c r="E2073" s="65">
        <f t="shared" si="128"/>
        <v>42007</v>
      </c>
      <c r="F2073">
        <f t="shared" si="129"/>
        <v>2015</v>
      </c>
      <c r="G2073">
        <f t="shared" si="130"/>
        <v>1</v>
      </c>
      <c r="H2073">
        <f t="shared" si="131"/>
        <v>6</v>
      </c>
      <c r="I2073" s="1" t="s">
        <v>15622</v>
      </c>
      <c r="J2073" s="1" t="s">
        <v>17051</v>
      </c>
      <c r="K2073" s="1" t="s">
        <v>17125</v>
      </c>
      <c r="L2073" s="1" t="s">
        <v>15624</v>
      </c>
      <c r="M2073" s="42">
        <v>1</v>
      </c>
      <c r="N2073" s="42">
        <v>0.96</v>
      </c>
      <c r="O2073" s="1" t="s">
        <v>15616</v>
      </c>
    </row>
    <row r="2074" spans="1:15" x14ac:dyDescent="0.25">
      <c r="A2074">
        <v>2081</v>
      </c>
      <c r="B2074" t="s">
        <v>9361</v>
      </c>
      <c r="C2074" t="s">
        <v>5996</v>
      </c>
      <c r="D2074" t="s">
        <v>12039</v>
      </c>
      <c r="E2074" s="65">
        <f t="shared" si="128"/>
        <v>42008</v>
      </c>
      <c r="F2074">
        <f t="shared" si="129"/>
        <v>2015</v>
      </c>
      <c r="G2074">
        <f t="shared" si="130"/>
        <v>1</v>
      </c>
      <c r="H2074">
        <f t="shared" si="131"/>
        <v>7</v>
      </c>
      <c r="I2074" s="1" t="s">
        <v>15622</v>
      </c>
      <c r="J2074" s="1" t="s">
        <v>17051</v>
      </c>
      <c r="K2074" s="1" t="s">
        <v>17125</v>
      </c>
      <c r="L2074" s="1" t="s">
        <v>15626</v>
      </c>
      <c r="M2074" s="42">
        <v>1</v>
      </c>
      <c r="N2074" s="42">
        <v>0.95</v>
      </c>
      <c r="O2074" s="1" t="s">
        <v>15616</v>
      </c>
    </row>
    <row r="2075" spans="1:15" x14ac:dyDescent="0.25">
      <c r="A2075">
        <v>2082</v>
      </c>
      <c r="B2075" t="s">
        <v>11456</v>
      </c>
      <c r="C2075" t="s">
        <v>3945</v>
      </c>
      <c r="D2075" t="s">
        <v>12040</v>
      </c>
      <c r="E2075" s="65">
        <f t="shared" si="128"/>
        <v>42010</v>
      </c>
      <c r="F2075">
        <f t="shared" si="129"/>
        <v>2015</v>
      </c>
      <c r="G2075">
        <f t="shared" si="130"/>
        <v>1</v>
      </c>
      <c r="H2075">
        <f t="shared" si="131"/>
        <v>2</v>
      </c>
      <c r="I2075" s="1" t="s">
        <v>15669</v>
      </c>
      <c r="J2075" s="1" t="s">
        <v>17102</v>
      </c>
      <c r="K2075" s="1" t="s">
        <v>17126</v>
      </c>
      <c r="L2075" s="1" t="s">
        <v>15623</v>
      </c>
      <c r="M2075" s="42">
        <v>1</v>
      </c>
      <c r="N2075" s="42">
        <v>1</v>
      </c>
      <c r="O2075" s="1" t="s">
        <v>15615</v>
      </c>
    </row>
    <row r="2076" spans="1:15" x14ac:dyDescent="0.25">
      <c r="A2076">
        <v>2083</v>
      </c>
      <c r="B2076" t="s">
        <v>8030</v>
      </c>
      <c r="C2076" t="s">
        <v>7301</v>
      </c>
      <c r="D2076" t="s">
        <v>16813</v>
      </c>
      <c r="E2076" s="65">
        <f t="shared" si="128"/>
        <v>42012</v>
      </c>
      <c r="F2076">
        <f t="shared" si="129"/>
        <v>2015</v>
      </c>
      <c r="G2076">
        <f t="shared" si="130"/>
        <v>1</v>
      </c>
      <c r="H2076">
        <f t="shared" si="131"/>
        <v>4</v>
      </c>
      <c r="I2076" s="1" t="s">
        <v>15629</v>
      </c>
      <c r="J2076" s="1" t="s">
        <v>17051</v>
      </c>
      <c r="K2076" s="1" t="s">
        <v>17125</v>
      </c>
      <c r="L2076" s="1" t="s">
        <v>15628</v>
      </c>
      <c r="M2076" s="42">
        <v>0</v>
      </c>
      <c r="N2076" s="42">
        <v>0.4</v>
      </c>
      <c r="O2076" s="1" t="s">
        <v>15615</v>
      </c>
    </row>
    <row r="2077" spans="1:15" x14ac:dyDescent="0.25">
      <c r="A2077">
        <v>2084</v>
      </c>
      <c r="B2077" t="s">
        <v>9318</v>
      </c>
      <c r="C2077" t="s">
        <v>6038</v>
      </c>
      <c r="D2077" t="s">
        <v>12041</v>
      </c>
      <c r="E2077" s="65">
        <f t="shared" si="128"/>
        <v>42013</v>
      </c>
      <c r="F2077">
        <f t="shared" si="129"/>
        <v>2015</v>
      </c>
      <c r="G2077">
        <f t="shared" si="130"/>
        <v>1</v>
      </c>
      <c r="H2077">
        <f t="shared" si="131"/>
        <v>5</v>
      </c>
      <c r="I2077" s="1" t="s">
        <v>15622</v>
      </c>
      <c r="J2077" s="1" t="s">
        <v>17051</v>
      </c>
      <c r="K2077" s="1" t="s">
        <v>17125</v>
      </c>
      <c r="L2077" s="1" t="s">
        <v>15626</v>
      </c>
      <c r="M2077" s="42">
        <v>0.79</v>
      </c>
      <c r="N2077" s="42">
        <v>1</v>
      </c>
      <c r="O2077" s="1" t="s">
        <v>15616</v>
      </c>
    </row>
    <row r="2078" spans="1:15" x14ac:dyDescent="0.25">
      <c r="A2078">
        <v>2085</v>
      </c>
      <c r="B2078" t="s">
        <v>9074</v>
      </c>
      <c r="C2078" t="s">
        <v>6279</v>
      </c>
      <c r="D2078" t="s">
        <v>12041</v>
      </c>
      <c r="E2078" s="65">
        <f t="shared" si="128"/>
        <v>42013</v>
      </c>
      <c r="F2078">
        <f t="shared" si="129"/>
        <v>2015</v>
      </c>
      <c r="G2078">
        <f t="shared" si="130"/>
        <v>1</v>
      </c>
      <c r="H2078">
        <f t="shared" si="131"/>
        <v>5</v>
      </c>
      <c r="I2078" s="1" t="s">
        <v>15622</v>
      </c>
      <c r="J2078" s="1" t="s">
        <v>17051</v>
      </c>
      <c r="K2078" s="1" t="s">
        <v>17125</v>
      </c>
      <c r="L2078" s="1" t="s">
        <v>15624</v>
      </c>
      <c r="M2078" s="42">
        <v>1</v>
      </c>
      <c r="N2078" s="42">
        <v>1</v>
      </c>
      <c r="O2078" s="1" t="s">
        <v>15615</v>
      </c>
    </row>
    <row r="2079" spans="1:15" x14ac:dyDescent="0.25">
      <c r="A2079">
        <v>2086</v>
      </c>
      <c r="B2079" t="s">
        <v>9424</v>
      </c>
      <c r="C2079" t="s">
        <v>5933</v>
      </c>
      <c r="D2079" t="s">
        <v>12042</v>
      </c>
      <c r="E2079" s="65">
        <f t="shared" si="128"/>
        <v>42014</v>
      </c>
      <c r="F2079">
        <f t="shared" si="129"/>
        <v>2015</v>
      </c>
      <c r="G2079">
        <f t="shared" si="130"/>
        <v>1</v>
      </c>
      <c r="H2079">
        <f t="shared" si="131"/>
        <v>6</v>
      </c>
      <c r="I2079" s="1" t="s">
        <v>15622</v>
      </c>
      <c r="J2079" s="1" t="s">
        <v>17051</v>
      </c>
      <c r="K2079" s="1" t="s">
        <v>17125</v>
      </c>
      <c r="L2079" s="1" t="s">
        <v>15624</v>
      </c>
      <c r="M2079" s="42">
        <v>0.86</v>
      </c>
      <c r="N2079" s="42">
        <v>0.5</v>
      </c>
      <c r="O2079" s="1" t="s">
        <v>15615</v>
      </c>
    </row>
    <row r="2080" spans="1:15" x14ac:dyDescent="0.25">
      <c r="A2080">
        <v>2087</v>
      </c>
      <c r="B2080" t="s">
        <v>9186</v>
      </c>
      <c r="C2080" t="s">
        <v>6168</v>
      </c>
      <c r="D2080" t="s">
        <v>16814</v>
      </c>
      <c r="E2080" s="65">
        <f t="shared" si="128"/>
        <v>42015</v>
      </c>
      <c r="F2080">
        <f t="shared" si="129"/>
        <v>2015</v>
      </c>
      <c r="G2080">
        <f t="shared" si="130"/>
        <v>1</v>
      </c>
      <c r="H2080">
        <f t="shared" si="131"/>
        <v>7</v>
      </c>
      <c r="I2080" s="1" t="s">
        <v>15622</v>
      </c>
      <c r="J2080" s="1" t="s">
        <v>17051</v>
      </c>
      <c r="K2080" s="1" t="s">
        <v>17125</v>
      </c>
      <c r="L2080" s="1" t="s">
        <v>15626</v>
      </c>
      <c r="M2080" s="42">
        <v>1</v>
      </c>
      <c r="N2080" s="42">
        <v>0.99</v>
      </c>
      <c r="O2080" s="1" t="s">
        <v>15616</v>
      </c>
    </row>
    <row r="2081" spans="1:15" x14ac:dyDescent="0.25">
      <c r="A2081">
        <v>2088</v>
      </c>
      <c r="B2081" t="s">
        <v>10469</v>
      </c>
      <c r="C2081" t="s">
        <v>4913</v>
      </c>
      <c r="D2081" t="s">
        <v>16815</v>
      </c>
      <c r="E2081" s="65">
        <f t="shared" si="128"/>
        <v>42018</v>
      </c>
      <c r="F2081">
        <f t="shared" si="129"/>
        <v>2015</v>
      </c>
      <c r="G2081">
        <f t="shared" si="130"/>
        <v>1</v>
      </c>
      <c r="H2081">
        <f t="shared" si="131"/>
        <v>3</v>
      </c>
      <c r="I2081" s="1" t="s">
        <v>15625</v>
      </c>
      <c r="J2081" s="1" t="s">
        <v>17051</v>
      </c>
      <c r="K2081" s="1" t="s">
        <v>17125</v>
      </c>
      <c r="L2081" s="1" t="s">
        <v>15626</v>
      </c>
      <c r="M2081" s="42">
        <v>1</v>
      </c>
      <c r="N2081" s="42">
        <v>1</v>
      </c>
      <c r="O2081" s="1" t="s">
        <v>15616</v>
      </c>
    </row>
    <row r="2082" spans="1:15" x14ac:dyDescent="0.25">
      <c r="A2082">
        <v>2089</v>
      </c>
      <c r="B2082" t="s">
        <v>11696</v>
      </c>
      <c r="C2082" t="s">
        <v>3710</v>
      </c>
      <c r="D2082" t="s">
        <v>16815</v>
      </c>
      <c r="E2082" s="65">
        <f t="shared" si="128"/>
        <v>42018</v>
      </c>
      <c r="F2082">
        <f t="shared" si="129"/>
        <v>2015</v>
      </c>
      <c r="G2082">
        <f t="shared" si="130"/>
        <v>1</v>
      </c>
      <c r="H2082">
        <f t="shared" si="131"/>
        <v>3</v>
      </c>
      <c r="I2082" s="1" t="s">
        <v>15622</v>
      </c>
      <c r="J2082" s="1" t="s">
        <v>17051</v>
      </c>
      <c r="K2082" s="1" t="s">
        <v>17125</v>
      </c>
      <c r="L2082" s="1" t="s">
        <v>15626</v>
      </c>
      <c r="M2082" s="42">
        <v>1</v>
      </c>
      <c r="N2082" s="42">
        <v>0.5</v>
      </c>
      <c r="O2082" s="1" t="s">
        <v>15615</v>
      </c>
    </row>
    <row r="2083" spans="1:15" x14ac:dyDescent="0.25">
      <c r="A2083">
        <v>2090</v>
      </c>
      <c r="B2083" t="s">
        <v>8589</v>
      </c>
      <c r="C2083" t="s">
        <v>6758</v>
      </c>
      <c r="D2083" t="s">
        <v>16816</v>
      </c>
      <c r="E2083" s="65">
        <f t="shared" si="128"/>
        <v>42019</v>
      </c>
      <c r="F2083">
        <f t="shared" si="129"/>
        <v>2015</v>
      </c>
      <c r="G2083">
        <f t="shared" si="130"/>
        <v>1</v>
      </c>
      <c r="H2083">
        <f t="shared" si="131"/>
        <v>4</v>
      </c>
      <c r="I2083" s="1" t="s">
        <v>15622</v>
      </c>
      <c r="J2083" s="1" t="s">
        <v>17051</v>
      </c>
      <c r="K2083" s="1" t="s">
        <v>17125</v>
      </c>
      <c r="L2083" s="1" t="s">
        <v>15624</v>
      </c>
      <c r="M2083" s="42">
        <v>1</v>
      </c>
      <c r="N2083" s="42">
        <v>0.86</v>
      </c>
      <c r="O2083" s="1" t="s">
        <v>15616</v>
      </c>
    </row>
    <row r="2084" spans="1:15" x14ac:dyDescent="0.25">
      <c r="A2084">
        <v>2091</v>
      </c>
      <c r="B2084" t="s">
        <v>8601</v>
      </c>
      <c r="C2084" t="s">
        <v>6746</v>
      </c>
      <c r="D2084" t="s">
        <v>16817</v>
      </c>
      <c r="E2084" s="65">
        <f t="shared" si="128"/>
        <v>42021</v>
      </c>
      <c r="F2084">
        <f t="shared" si="129"/>
        <v>2015</v>
      </c>
      <c r="G2084">
        <f t="shared" si="130"/>
        <v>1</v>
      </c>
      <c r="H2084">
        <f t="shared" si="131"/>
        <v>6</v>
      </c>
      <c r="I2084" s="1" t="s">
        <v>15622</v>
      </c>
      <c r="J2084" s="1" t="s">
        <v>17051</v>
      </c>
      <c r="K2084" s="1" t="s">
        <v>17125</v>
      </c>
      <c r="L2084" s="1" t="s">
        <v>15626</v>
      </c>
      <c r="M2084" s="42">
        <v>1</v>
      </c>
      <c r="N2084" s="42">
        <v>0.93</v>
      </c>
      <c r="O2084" s="1" t="s">
        <v>15616</v>
      </c>
    </row>
    <row r="2085" spans="1:15" x14ac:dyDescent="0.25">
      <c r="A2085">
        <v>2092</v>
      </c>
      <c r="B2085" t="s">
        <v>11701</v>
      </c>
      <c r="C2085" t="s">
        <v>3705</v>
      </c>
      <c r="D2085" t="s">
        <v>16818</v>
      </c>
      <c r="E2085" s="65">
        <f t="shared" si="128"/>
        <v>42022</v>
      </c>
      <c r="F2085">
        <f t="shared" si="129"/>
        <v>2015</v>
      </c>
      <c r="G2085">
        <f t="shared" si="130"/>
        <v>1</v>
      </c>
      <c r="H2085">
        <f t="shared" si="131"/>
        <v>7</v>
      </c>
      <c r="I2085" s="1" t="s">
        <v>15718</v>
      </c>
      <c r="J2085" s="1" t="s">
        <v>17097</v>
      </c>
      <c r="K2085" s="1" t="s">
        <v>17142</v>
      </c>
      <c r="L2085" s="1" t="s">
        <v>15624</v>
      </c>
      <c r="M2085" s="42">
        <v>1</v>
      </c>
      <c r="N2085" s="42">
        <v>0.71</v>
      </c>
      <c r="O2085" s="1" t="s">
        <v>15616</v>
      </c>
    </row>
    <row r="2086" spans="1:15" x14ac:dyDescent="0.25">
      <c r="A2086">
        <v>2093</v>
      </c>
      <c r="B2086" t="s">
        <v>8043</v>
      </c>
      <c r="C2086" t="s">
        <v>7289</v>
      </c>
      <c r="D2086" t="s">
        <v>16818</v>
      </c>
      <c r="E2086" s="65">
        <f t="shared" si="128"/>
        <v>42022</v>
      </c>
      <c r="F2086">
        <f t="shared" si="129"/>
        <v>2015</v>
      </c>
      <c r="G2086">
        <f t="shared" si="130"/>
        <v>1</v>
      </c>
      <c r="H2086">
        <f t="shared" si="131"/>
        <v>7</v>
      </c>
      <c r="I2086" s="1" t="s">
        <v>15622</v>
      </c>
      <c r="J2086" s="1" t="s">
        <v>17051</v>
      </c>
      <c r="K2086" s="1" t="s">
        <v>17125</v>
      </c>
      <c r="L2086" s="1" t="s">
        <v>15626</v>
      </c>
      <c r="M2086" s="42">
        <v>1</v>
      </c>
      <c r="N2086" s="42">
        <v>0.98</v>
      </c>
      <c r="O2086" s="1" t="s">
        <v>15615</v>
      </c>
    </row>
    <row r="2087" spans="1:15" x14ac:dyDescent="0.25">
      <c r="A2087">
        <v>2094</v>
      </c>
      <c r="B2087" t="s">
        <v>9623</v>
      </c>
      <c r="C2087" t="s">
        <v>5740</v>
      </c>
      <c r="D2087" t="s">
        <v>16818</v>
      </c>
      <c r="E2087" s="65">
        <f t="shared" si="128"/>
        <v>42022</v>
      </c>
      <c r="F2087">
        <f t="shared" si="129"/>
        <v>2015</v>
      </c>
      <c r="G2087">
        <f t="shared" si="130"/>
        <v>1</v>
      </c>
      <c r="H2087">
        <f t="shared" si="131"/>
        <v>7</v>
      </c>
      <c r="I2087" s="1" t="s">
        <v>15622</v>
      </c>
      <c r="J2087" s="1" t="s">
        <v>17051</v>
      </c>
      <c r="K2087" s="1" t="s">
        <v>17125</v>
      </c>
      <c r="L2087" s="1" t="s">
        <v>15626</v>
      </c>
      <c r="M2087" s="42">
        <v>1</v>
      </c>
      <c r="N2087" s="42">
        <v>0</v>
      </c>
      <c r="O2087" s="1" t="s">
        <v>15615</v>
      </c>
    </row>
    <row r="2088" spans="1:15" x14ac:dyDescent="0.25">
      <c r="A2088">
        <v>2095</v>
      </c>
      <c r="B2088" t="s">
        <v>10810</v>
      </c>
      <c r="C2088" t="s">
        <v>4583</v>
      </c>
      <c r="D2088" t="s">
        <v>12043</v>
      </c>
      <c r="E2088" s="65">
        <f t="shared" si="128"/>
        <v>42023</v>
      </c>
      <c r="F2088">
        <f t="shared" si="129"/>
        <v>2015</v>
      </c>
      <c r="G2088">
        <f t="shared" si="130"/>
        <v>1</v>
      </c>
      <c r="H2088">
        <f t="shared" si="131"/>
        <v>1</v>
      </c>
      <c r="I2088" s="1" t="s">
        <v>15622</v>
      </c>
      <c r="J2088" s="1" t="s">
        <v>17051</v>
      </c>
      <c r="K2088" s="1" t="s">
        <v>17125</v>
      </c>
      <c r="L2088" s="1" t="s">
        <v>15626</v>
      </c>
      <c r="M2088" s="42">
        <v>1</v>
      </c>
      <c r="N2088" s="42">
        <v>0.73</v>
      </c>
      <c r="O2088" s="1" t="s">
        <v>15615</v>
      </c>
    </row>
    <row r="2089" spans="1:15" x14ac:dyDescent="0.25">
      <c r="A2089">
        <v>2096</v>
      </c>
      <c r="B2089" t="s">
        <v>9216</v>
      </c>
      <c r="C2089" t="s">
        <v>6138</v>
      </c>
      <c r="D2089" t="s">
        <v>12043</v>
      </c>
      <c r="E2089" s="65">
        <f t="shared" si="128"/>
        <v>42023</v>
      </c>
      <c r="F2089">
        <f t="shared" si="129"/>
        <v>2015</v>
      </c>
      <c r="G2089">
        <f t="shared" si="130"/>
        <v>1</v>
      </c>
      <c r="H2089">
        <f t="shared" si="131"/>
        <v>1</v>
      </c>
      <c r="I2089" s="1" t="s">
        <v>15622</v>
      </c>
      <c r="J2089" s="1" t="s">
        <v>17051</v>
      </c>
      <c r="K2089" s="1" t="s">
        <v>17125</v>
      </c>
      <c r="L2089" s="1" t="s">
        <v>15624</v>
      </c>
      <c r="M2089" s="42">
        <v>0.95</v>
      </c>
      <c r="N2089" s="42">
        <v>0.26</v>
      </c>
      <c r="O2089" s="1" t="s">
        <v>15615</v>
      </c>
    </row>
    <row r="2090" spans="1:15" x14ac:dyDescent="0.25">
      <c r="A2090">
        <v>2097</v>
      </c>
      <c r="B2090" t="s">
        <v>9639</v>
      </c>
      <c r="C2090" t="s">
        <v>5725</v>
      </c>
      <c r="D2090" t="s">
        <v>12043</v>
      </c>
      <c r="E2090" s="65">
        <f t="shared" si="128"/>
        <v>42023</v>
      </c>
      <c r="F2090">
        <f t="shared" si="129"/>
        <v>2015</v>
      </c>
      <c r="G2090">
        <f t="shared" si="130"/>
        <v>1</v>
      </c>
      <c r="H2090">
        <f t="shared" si="131"/>
        <v>1</v>
      </c>
      <c r="I2090" s="1" t="s">
        <v>15622</v>
      </c>
      <c r="J2090" s="1" t="s">
        <v>17051</v>
      </c>
      <c r="K2090" s="1" t="s">
        <v>17125</v>
      </c>
      <c r="L2090" s="1" t="s">
        <v>15623</v>
      </c>
      <c r="M2090" s="42">
        <v>1</v>
      </c>
      <c r="N2090" s="42">
        <v>1</v>
      </c>
      <c r="O2090" s="1" t="s">
        <v>15616</v>
      </c>
    </row>
    <row r="2091" spans="1:15" x14ac:dyDescent="0.25">
      <c r="A2091">
        <v>2098</v>
      </c>
      <c r="B2091" t="s">
        <v>11730</v>
      </c>
      <c r="C2091" t="s">
        <v>3568</v>
      </c>
      <c r="D2091" t="s">
        <v>12043</v>
      </c>
      <c r="E2091" s="65">
        <f t="shared" si="128"/>
        <v>42023</v>
      </c>
      <c r="F2091">
        <f t="shared" si="129"/>
        <v>2015</v>
      </c>
      <c r="G2091">
        <f t="shared" si="130"/>
        <v>1</v>
      </c>
      <c r="H2091">
        <f t="shared" si="131"/>
        <v>1</v>
      </c>
      <c r="I2091" s="1" t="s">
        <v>15622</v>
      </c>
      <c r="J2091" s="1" t="s">
        <v>17051</v>
      </c>
      <c r="K2091" s="1" t="s">
        <v>17125</v>
      </c>
      <c r="L2091" s="1" t="s">
        <v>15624</v>
      </c>
      <c r="M2091" s="42">
        <v>1</v>
      </c>
      <c r="N2091" s="42">
        <v>0.59</v>
      </c>
      <c r="O2091" s="1" t="s">
        <v>15616</v>
      </c>
    </row>
    <row r="2092" spans="1:15" x14ac:dyDescent="0.25">
      <c r="A2092">
        <v>2099</v>
      </c>
      <c r="B2092" t="s">
        <v>11790</v>
      </c>
      <c r="C2092" t="s">
        <v>3620</v>
      </c>
      <c r="D2092" t="s">
        <v>16819</v>
      </c>
      <c r="E2092" s="65">
        <f t="shared" si="128"/>
        <v>42025</v>
      </c>
      <c r="F2092">
        <f t="shared" si="129"/>
        <v>2015</v>
      </c>
      <c r="G2092">
        <f t="shared" si="130"/>
        <v>1</v>
      </c>
      <c r="H2092">
        <f t="shared" si="131"/>
        <v>3</v>
      </c>
      <c r="I2092" s="1" t="s">
        <v>15622</v>
      </c>
      <c r="J2092" s="1" t="s">
        <v>17051</v>
      </c>
      <c r="K2092" s="1" t="s">
        <v>17125</v>
      </c>
      <c r="L2092" s="1" t="s">
        <v>15626</v>
      </c>
      <c r="M2092" s="42">
        <v>1</v>
      </c>
      <c r="N2092" s="42">
        <v>1</v>
      </c>
      <c r="O2092" s="1" t="s">
        <v>15615</v>
      </c>
    </row>
    <row r="2093" spans="1:15" x14ac:dyDescent="0.25">
      <c r="A2093">
        <v>2100</v>
      </c>
      <c r="B2093" t="s">
        <v>10633</v>
      </c>
      <c r="C2093" t="s">
        <v>4753</v>
      </c>
      <c r="D2093" t="s">
        <v>16819</v>
      </c>
      <c r="E2093" s="65">
        <f t="shared" si="128"/>
        <v>42025</v>
      </c>
      <c r="F2093">
        <f t="shared" si="129"/>
        <v>2015</v>
      </c>
      <c r="G2093">
        <f t="shared" si="130"/>
        <v>1</v>
      </c>
      <c r="H2093">
        <f t="shared" si="131"/>
        <v>3</v>
      </c>
      <c r="I2093" s="1" t="s">
        <v>15622</v>
      </c>
      <c r="J2093" s="1" t="s">
        <v>17051</v>
      </c>
      <c r="K2093" s="1" t="s">
        <v>17125</v>
      </c>
      <c r="L2093" s="1" t="s">
        <v>15626</v>
      </c>
      <c r="M2093" s="42">
        <v>1</v>
      </c>
      <c r="N2093" s="42">
        <v>1</v>
      </c>
      <c r="O2093" s="1" t="s">
        <v>15615</v>
      </c>
    </row>
    <row r="2094" spans="1:15" x14ac:dyDescent="0.25">
      <c r="A2094">
        <v>2101</v>
      </c>
      <c r="B2094" t="s">
        <v>8149</v>
      </c>
      <c r="C2094" t="s">
        <v>7186</v>
      </c>
      <c r="D2094" t="s">
        <v>16820</v>
      </c>
      <c r="E2094" s="65">
        <f t="shared" si="128"/>
        <v>42026</v>
      </c>
      <c r="F2094">
        <f t="shared" si="129"/>
        <v>2015</v>
      </c>
      <c r="G2094">
        <f t="shared" si="130"/>
        <v>1</v>
      </c>
      <c r="H2094">
        <f t="shared" si="131"/>
        <v>4</v>
      </c>
      <c r="I2094" s="1" t="s">
        <v>15664</v>
      </c>
      <c r="J2094" s="1" t="s">
        <v>17074</v>
      </c>
      <c r="K2094" s="1" t="s">
        <v>17125</v>
      </c>
      <c r="L2094" s="1" t="s">
        <v>15626</v>
      </c>
      <c r="M2094" s="42">
        <v>1</v>
      </c>
      <c r="N2094" s="42">
        <v>0.56999999999999995</v>
      </c>
      <c r="O2094" s="1" t="s">
        <v>15616</v>
      </c>
    </row>
    <row r="2095" spans="1:15" x14ac:dyDescent="0.25">
      <c r="A2095">
        <v>2102</v>
      </c>
      <c r="B2095" t="s">
        <v>11009</v>
      </c>
      <c r="C2095" t="s">
        <v>4388</v>
      </c>
      <c r="D2095" t="s">
        <v>16820</v>
      </c>
      <c r="E2095" s="65">
        <f t="shared" si="128"/>
        <v>42026</v>
      </c>
      <c r="F2095">
        <f t="shared" si="129"/>
        <v>2015</v>
      </c>
      <c r="G2095">
        <f t="shared" si="130"/>
        <v>1</v>
      </c>
      <c r="H2095">
        <f t="shared" si="131"/>
        <v>4</v>
      </c>
      <c r="I2095" s="1" t="s">
        <v>15665</v>
      </c>
      <c r="J2095" s="1" t="s">
        <v>17073</v>
      </c>
      <c r="K2095" s="1" t="s">
        <v>17125</v>
      </c>
      <c r="L2095" s="1" t="s">
        <v>15624</v>
      </c>
      <c r="M2095" s="42">
        <v>1</v>
      </c>
      <c r="N2095" s="42">
        <v>0.24</v>
      </c>
      <c r="O2095" s="1" t="s">
        <v>15616</v>
      </c>
    </row>
    <row r="2096" spans="1:15" x14ac:dyDescent="0.25">
      <c r="A2096">
        <v>2103</v>
      </c>
      <c r="B2096" t="s">
        <v>11174</v>
      </c>
      <c r="C2096" t="s">
        <v>4226</v>
      </c>
      <c r="D2096" t="s">
        <v>16821</v>
      </c>
      <c r="E2096" s="65">
        <f t="shared" si="128"/>
        <v>42027</v>
      </c>
      <c r="F2096">
        <f t="shared" si="129"/>
        <v>2015</v>
      </c>
      <c r="G2096">
        <f t="shared" si="130"/>
        <v>1</v>
      </c>
      <c r="H2096">
        <f t="shared" si="131"/>
        <v>5</v>
      </c>
      <c r="I2096" s="1" t="s">
        <v>15622</v>
      </c>
      <c r="J2096" s="1" t="s">
        <v>17051</v>
      </c>
      <c r="K2096" s="1" t="s">
        <v>17125</v>
      </c>
      <c r="L2096" s="1" t="s">
        <v>15626</v>
      </c>
      <c r="M2096" s="42">
        <v>1</v>
      </c>
      <c r="N2096" s="42">
        <v>0.98</v>
      </c>
      <c r="O2096" s="1" t="s">
        <v>15616</v>
      </c>
    </row>
    <row r="2097" spans="1:15" x14ac:dyDescent="0.25">
      <c r="A2097">
        <v>2104</v>
      </c>
      <c r="B2097" t="s">
        <v>11529</v>
      </c>
      <c r="C2097" t="s">
        <v>3874</v>
      </c>
      <c r="D2097" t="s">
        <v>16822</v>
      </c>
      <c r="E2097" s="65">
        <f t="shared" si="128"/>
        <v>42028</v>
      </c>
      <c r="F2097">
        <f t="shared" si="129"/>
        <v>2015</v>
      </c>
      <c r="G2097">
        <f t="shared" si="130"/>
        <v>1</v>
      </c>
      <c r="H2097">
        <f t="shared" si="131"/>
        <v>6</v>
      </c>
      <c r="I2097" s="1" t="s">
        <v>15622</v>
      </c>
      <c r="J2097" s="1" t="s">
        <v>17051</v>
      </c>
      <c r="K2097" s="1" t="s">
        <v>17125</v>
      </c>
      <c r="L2097" s="1" t="s">
        <v>15626</v>
      </c>
      <c r="M2097" s="42">
        <v>1</v>
      </c>
      <c r="N2097" s="42">
        <v>0.88</v>
      </c>
      <c r="O2097" s="1" t="s">
        <v>15616</v>
      </c>
    </row>
    <row r="2098" spans="1:15" x14ac:dyDescent="0.25">
      <c r="A2098">
        <v>2105</v>
      </c>
      <c r="B2098" t="s">
        <v>9333</v>
      </c>
      <c r="C2098" t="s">
        <v>6024</v>
      </c>
      <c r="D2098" t="s">
        <v>16823</v>
      </c>
      <c r="E2098" s="65">
        <f t="shared" si="128"/>
        <v>42029</v>
      </c>
      <c r="F2098">
        <f t="shared" si="129"/>
        <v>2015</v>
      </c>
      <c r="G2098">
        <f t="shared" si="130"/>
        <v>1</v>
      </c>
      <c r="H2098">
        <f t="shared" si="131"/>
        <v>7</v>
      </c>
      <c r="I2098" s="1" t="s">
        <v>15622</v>
      </c>
      <c r="J2098" s="1" t="s">
        <v>17051</v>
      </c>
      <c r="K2098" s="1" t="s">
        <v>17125</v>
      </c>
      <c r="L2098" s="1" t="s">
        <v>15624</v>
      </c>
      <c r="M2098" s="42">
        <v>1</v>
      </c>
      <c r="N2098" s="42">
        <v>0.96</v>
      </c>
      <c r="O2098" s="1" t="s">
        <v>15616</v>
      </c>
    </row>
    <row r="2099" spans="1:15" x14ac:dyDescent="0.25">
      <c r="A2099">
        <v>2106</v>
      </c>
      <c r="B2099" t="s">
        <v>11211</v>
      </c>
      <c r="C2099" t="s">
        <v>4189</v>
      </c>
      <c r="D2099" t="s">
        <v>12044</v>
      </c>
      <c r="E2099" s="65">
        <f t="shared" si="128"/>
        <v>42030</v>
      </c>
      <c r="F2099">
        <f t="shared" si="129"/>
        <v>2015</v>
      </c>
      <c r="G2099">
        <f t="shared" si="130"/>
        <v>1</v>
      </c>
      <c r="H2099">
        <f t="shared" si="131"/>
        <v>1</v>
      </c>
      <c r="I2099" s="1" t="s">
        <v>15622</v>
      </c>
      <c r="J2099" s="1" t="s">
        <v>17051</v>
      </c>
      <c r="K2099" s="1" t="s">
        <v>17125</v>
      </c>
      <c r="L2099" s="1" t="s">
        <v>15623</v>
      </c>
      <c r="M2099" s="42">
        <v>0.88</v>
      </c>
      <c r="N2099" s="42">
        <v>0.91</v>
      </c>
      <c r="O2099" s="1" t="s">
        <v>15615</v>
      </c>
    </row>
    <row r="2100" spans="1:15" x14ac:dyDescent="0.25">
      <c r="A2100">
        <v>2107</v>
      </c>
      <c r="B2100" t="s">
        <v>8997</v>
      </c>
      <c r="C2100" t="s">
        <v>6356</v>
      </c>
      <c r="D2100" t="s">
        <v>12044</v>
      </c>
      <c r="E2100" s="65">
        <f t="shared" si="128"/>
        <v>42030</v>
      </c>
      <c r="F2100">
        <f t="shared" si="129"/>
        <v>2015</v>
      </c>
      <c r="G2100">
        <f t="shared" si="130"/>
        <v>1</v>
      </c>
      <c r="H2100">
        <f t="shared" si="131"/>
        <v>1</v>
      </c>
      <c r="I2100" s="1" t="s">
        <v>15625</v>
      </c>
      <c r="J2100" s="1" t="s">
        <v>17051</v>
      </c>
      <c r="K2100" s="1" t="s">
        <v>17125</v>
      </c>
      <c r="L2100" s="1" t="s">
        <v>15628</v>
      </c>
      <c r="M2100" s="42">
        <v>0</v>
      </c>
      <c r="N2100" s="42">
        <v>0.7</v>
      </c>
      <c r="O2100" s="1" t="s">
        <v>15615</v>
      </c>
    </row>
    <row r="2101" spans="1:15" x14ac:dyDescent="0.25">
      <c r="A2101">
        <v>2108</v>
      </c>
      <c r="B2101" t="s">
        <v>8205</v>
      </c>
      <c r="C2101" t="s">
        <v>7130</v>
      </c>
      <c r="D2101" t="s">
        <v>16824</v>
      </c>
      <c r="E2101" s="65">
        <f t="shared" si="128"/>
        <v>42032</v>
      </c>
      <c r="F2101">
        <f t="shared" si="129"/>
        <v>2015</v>
      </c>
      <c r="G2101">
        <f t="shared" si="130"/>
        <v>1</v>
      </c>
      <c r="H2101">
        <f t="shared" si="131"/>
        <v>3</v>
      </c>
      <c r="I2101" s="1" t="s">
        <v>15622</v>
      </c>
      <c r="J2101" s="1" t="s">
        <v>17051</v>
      </c>
      <c r="K2101" s="1" t="s">
        <v>17125</v>
      </c>
      <c r="L2101" s="1" t="s">
        <v>15626</v>
      </c>
      <c r="M2101" s="42">
        <v>1</v>
      </c>
      <c r="N2101" s="42">
        <v>0.83</v>
      </c>
      <c r="O2101" s="1" t="s">
        <v>15616</v>
      </c>
    </row>
    <row r="2102" spans="1:15" x14ac:dyDescent="0.25">
      <c r="A2102">
        <v>2109</v>
      </c>
      <c r="B2102" t="s">
        <v>8184</v>
      </c>
      <c r="C2102" t="s">
        <v>7151</v>
      </c>
      <c r="D2102" t="s">
        <v>16824</v>
      </c>
      <c r="E2102" s="65">
        <f t="shared" si="128"/>
        <v>42032</v>
      </c>
      <c r="F2102">
        <f t="shared" si="129"/>
        <v>2015</v>
      </c>
      <c r="G2102">
        <f t="shared" si="130"/>
        <v>1</v>
      </c>
      <c r="H2102">
        <f t="shared" si="131"/>
        <v>3</v>
      </c>
      <c r="I2102" s="1" t="s">
        <v>15622</v>
      </c>
      <c r="J2102" s="1" t="s">
        <v>17051</v>
      </c>
      <c r="K2102" s="1" t="s">
        <v>17125</v>
      </c>
      <c r="L2102" s="1" t="s">
        <v>15626</v>
      </c>
      <c r="M2102" s="42">
        <v>1</v>
      </c>
      <c r="N2102" s="42">
        <v>0.99</v>
      </c>
      <c r="O2102" s="1" t="s">
        <v>15615</v>
      </c>
    </row>
    <row r="2103" spans="1:15" x14ac:dyDescent="0.25">
      <c r="A2103">
        <v>2110</v>
      </c>
      <c r="B2103" t="s">
        <v>9406</v>
      </c>
      <c r="C2103" t="s">
        <v>5951</v>
      </c>
      <c r="D2103" t="s">
        <v>16824</v>
      </c>
      <c r="E2103" s="65">
        <f t="shared" si="128"/>
        <v>42032</v>
      </c>
      <c r="F2103">
        <f t="shared" si="129"/>
        <v>2015</v>
      </c>
      <c r="G2103">
        <f t="shared" si="130"/>
        <v>1</v>
      </c>
      <c r="H2103">
        <f t="shared" si="131"/>
        <v>3</v>
      </c>
      <c r="I2103" s="1" t="s">
        <v>15622</v>
      </c>
      <c r="J2103" s="1" t="s">
        <v>17051</v>
      </c>
      <c r="K2103" s="1" t="s">
        <v>17125</v>
      </c>
      <c r="L2103" s="1" t="s">
        <v>15626</v>
      </c>
      <c r="M2103" s="42">
        <v>1</v>
      </c>
      <c r="N2103" s="42">
        <v>0.75</v>
      </c>
      <c r="O2103" s="1" t="s">
        <v>15615</v>
      </c>
    </row>
    <row r="2104" spans="1:15" x14ac:dyDescent="0.25">
      <c r="A2104">
        <v>2111</v>
      </c>
      <c r="B2104" t="s">
        <v>9692</v>
      </c>
      <c r="C2104" t="s">
        <v>5672</v>
      </c>
      <c r="D2104" t="s">
        <v>12045</v>
      </c>
      <c r="E2104" s="65">
        <f t="shared" si="128"/>
        <v>42033</v>
      </c>
      <c r="F2104">
        <f t="shared" si="129"/>
        <v>2015</v>
      </c>
      <c r="G2104">
        <f t="shared" si="130"/>
        <v>1</v>
      </c>
      <c r="H2104">
        <f t="shared" si="131"/>
        <v>4</v>
      </c>
      <c r="I2104" s="1" t="s">
        <v>15622</v>
      </c>
      <c r="J2104" s="1" t="s">
        <v>17051</v>
      </c>
      <c r="K2104" s="1" t="s">
        <v>17125</v>
      </c>
      <c r="L2104" s="1" t="s">
        <v>15626</v>
      </c>
      <c r="M2104" s="42">
        <v>1</v>
      </c>
      <c r="N2104" s="42">
        <v>0.96</v>
      </c>
      <c r="O2104" s="1" t="s">
        <v>15615</v>
      </c>
    </row>
    <row r="2105" spans="1:15" x14ac:dyDescent="0.25">
      <c r="A2105">
        <v>2112</v>
      </c>
      <c r="B2105" t="s">
        <v>11200</v>
      </c>
      <c r="C2105" t="s">
        <v>4200</v>
      </c>
      <c r="D2105" t="s">
        <v>12046</v>
      </c>
      <c r="E2105" s="65">
        <f t="shared" si="128"/>
        <v>42034</v>
      </c>
      <c r="F2105">
        <f t="shared" si="129"/>
        <v>2015</v>
      </c>
      <c r="G2105">
        <f t="shared" si="130"/>
        <v>1</v>
      </c>
      <c r="H2105">
        <f t="shared" si="131"/>
        <v>5</v>
      </c>
      <c r="I2105" s="1" t="s">
        <v>15622</v>
      </c>
      <c r="J2105" s="1" t="s">
        <v>17051</v>
      </c>
      <c r="K2105" s="1" t="s">
        <v>17125</v>
      </c>
      <c r="L2105" s="1" t="s">
        <v>15626</v>
      </c>
      <c r="M2105" s="42">
        <v>1</v>
      </c>
      <c r="N2105" s="42">
        <v>0.85</v>
      </c>
      <c r="O2105" s="1" t="s">
        <v>15616</v>
      </c>
    </row>
    <row r="2106" spans="1:15" x14ac:dyDescent="0.25">
      <c r="A2106">
        <v>2113</v>
      </c>
      <c r="B2106" t="s">
        <v>9758</v>
      </c>
      <c r="C2106" t="s">
        <v>5611</v>
      </c>
      <c r="D2106" t="s">
        <v>16825</v>
      </c>
      <c r="E2106" s="65">
        <f t="shared" si="128"/>
        <v>42038</v>
      </c>
      <c r="F2106">
        <f t="shared" si="129"/>
        <v>2015</v>
      </c>
      <c r="G2106">
        <f t="shared" si="130"/>
        <v>2</v>
      </c>
      <c r="H2106">
        <f t="shared" si="131"/>
        <v>2</v>
      </c>
      <c r="I2106" s="1" t="s">
        <v>15622</v>
      </c>
      <c r="J2106" s="1" t="s">
        <v>17051</v>
      </c>
      <c r="K2106" s="1" t="s">
        <v>17125</v>
      </c>
      <c r="L2106" s="1" t="s">
        <v>15626</v>
      </c>
      <c r="M2106" s="42">
        <v>1</v>
      </c>
      <c r="N2106" s="42">
        <v>0.92</v>
      </c>
      <c r="O2106" s="1" t="s">
        <v>15616</v>
      </c>
    </row>
    <row r="2107" spans="1:15" x14ac:dyDescent="0.25">
      <c r="A2107">
        <v>2114</v>
      </c>
      <c r="B2107" t="s">
        <v>11218</v>
      </c>
      <c r="C2107" t="s">
        <v>4183</v>
      </c>
      <c r="D2107" t="s">
        <v>16825</v>
      </c>
      <c r="E2107" s="65">
        <f t="shared" si="128"/>
        <v>42038</v>
      </c>
      <c r="F2107">
        <f t="shared" si="129"/>
        <v>2015</v>
      </c>
      <c r="G2107">
        <f t="shared" si="130"/>
        <v>2</v>
      </c>
      <c r="H2107">
        <f t="shared" si="131"/>
        <v>2</v>
      </c>
      <c r="I2107" s="1" t="s">
        <v>15622</v>
      </c>
      <c r="J2107" s="1" t="s">
        <v>17051</v>
      </c>
      <c r="K2107" s="1" t="s">
        <v>17125</v>
      </c>
      <c r="L2107" s="1" t="s">
        <v>15626</v>
      </c>
      <c r="M2107" s="42">
        <v>1</v>
      </c>
      <c r="N2107" s="42">
        <v>1</v>
      </c>
      <c r="O2107" s="1" t="s">
        <v>15615</v>
      </c>
    </row>
    <row r="2108" spans="1:15" x14ac:dyDescent="0.25">
      <c r="A2108">
        <v>2115</v>
      </c>
      <c r="B2108" t="s">
        <v>7959</v>
      </c>
      <c r="C2108" t="s">
        <v>7372</v>
      </c>
      <c r="D2108" t="s">
        <v>12047</v>
      </c>
      <c r="E2108" s="65">
        <f t="shared" si="128"/>
        <v>42039</v>
      </c>
      <c r="F2108">
        <f t="shared" si="129"/>
        <v>2015</v>
      </c>
      <c r="G2108">
        <f t="shared" si="130"/>
        <v>2</v>
      </c>
      <c r="H2108">
        <f t="shared" si="131"/>
        <v>3</v>
      </c>
      <c r="I2108" s="1" t="s">
        <v>15648</v>
      </c>
      <c r="J2108" s="1" t="s">
        <v>17074</v>
      </c>
      <c r="K2108" s="1" t="s">
        <v>17125</v>
      </c>
      <c r="L2108" s="1" t="s">
        <v>15628</v>
      </c>
      <c r="M2108" s="42">
        <v>0.33</v>
      </c>
      <c r="N2108" s="42">
        <v>0.91</v>
      </c>
      <c r="O2108" s="1" t="s">
        <v>15616</v>
      </c>
    </row>
    <row r="2109" spans="1:15" x14ac:dyDescent="0.25">
      <c r="A2109">
        <v>2116</v>
      </c>
      <c r="B2109" t="s">
        <v>10644</v>
      </c>
      <c r="C2109" t="s">
        <v>4742</v>
      </c>
      <c r="D2109" t="s">
        <v>12048</v>
      </c>
      <c r="E2109" s="65">
        <f t="shared" si="128"/>
        <v>42040</v>
      </c>
      <c r="F2109">
        <f t="shared" si="129"/>
        <v>2015</v>
      </c>
      <c r="G2109">
        <f t="shared" si="130"/>
        <v>2</v>
      </c>
      <c r="H2109">
        <f t="shared" si="131"/>
        <v>4</v>
      </c>
      <c r="I2109" s="1" t="s">
        <v>15622</v>
      </c>
      <c r="J2109" s="1" t="s">
        <v>17051</v>
      </c>
      <c r="K2109" s="1" t="s">
        <v>17125</v>
      </c>
      <c r="L2109" s="1" t="s">
        <v>15626</v>
      </c>
      <c r="M2109" s="42">
        <v>1</v>
      </c>
      <c r="N2109" s="42">
        <v>0.91</v>
      </c>
      <c r="O2109" s="1" t="s">
        <v>15616</v>
      </c>
    </row>
    <row r="2110" spans="1:15" x14ac:dyDescent="0.25">
      <c r="A2110">
        <v>2117</v>
      </c>
      <c r="B2110" t="s">
        <v>9725</v>
      </c>
      <c r="C2110" t="s">
        <v>5640</v>
      </c>
      <c r="D2110" t="s">
        <v>16826</v>
      </c>
      <c r="E2110" s="65">
        <f t="shared" si="128"/>
        <v>42042</v>
      </c>
      <c r="F2110">
        <f t="shared" si="129"/>
        <v>2015</v>
      </c>
      <c r="G2110">
        <f t="shared" si="130"/>
        <v>2</v>
      </c>
      <c r="H2110">
        <f t="shared" si="131"/>
        <v>6</v>
      </c>
      <c r="I2110" s="1" t="s">
        <v>15622</v>
      </c>
      <c r="J2110" s="1" t="s">
        <v>17051</v>
      </c>
      <c r="K2110" s="1" t="s">
        <v>17125</v>
      </c>
      <c r="L2110" s="1" t="s">
        <v>15624</v>
      </c>
      <c r="M2110" s="42">
        <v>1</v>
      </c>
      <c r="N2110" s="42">
        <v>0.33</v>
      </c>
      <c r="O2110" s="1" t="s">
        <v>15615</v>
      </c>
    </row>
    <row r="2111" spans="1:15" x14ac:dyDescent="0.25">
      <c r="A2111">
        <v>2118</v>
      </c>
      <c r="B2111" t="s">
        <v>9782</v>
      </c>
      <c r="C2111" t="s">
        <v>5587</v>
      </c>
      <c r="D2111" t="s">
        <v>16826</v>
      </c>
      <c r="E2111" s="65">
        <f t="shared" si="128"/>
        <v>42042</v>
      </c>
      <c r="F2111">
        <f t="shared" si="129"/>
        <v>2015</v>
      </c>
      <c r="G2111">
        <f t="shared" si="130"/>
        <v>2</v>
      </c>
      <c r="H2111">
        <f t="shared" si="131"/>
        <v>6</v>
      </c>
      <c r="I2111" s="1" t="s">
        <v>15622</v>
      </c>
      <c r="J2111" s="1" t="s">
        <v>17051</v>
      </c>
      <c r="K2111" s="1" t="s">
        <v>17125</v>
      </c>
      <c r="L2111" s="1" t="s">
        <v>15624</v>
      </c>
      <c r="M2111" s="42">
        <v>0.9</v>
      </c>
      <c r="N2111" s="42">
        <v>1</v>
      </c>
      <c r="O2111" s="1" t="s">
        <v>15616</v>
      </c>
    </row>
    <row r="2112" spans="1:15" x14ac:dyDescent="0.25">
      <c r="A2112">
        <v>2119</v>
      </c>
      <c r="B2112" t="s">
        <v>7929</v>
      </c>
      <c r="C2112" t="s">
        <v>7401</v>
      </c>
      <c r="D2112" t="s">
        <v>12049</v>
      </c>
      <c r="E2112" s="65">
        <f t="shared" si="128"/>
        <v>42043</v>
      </c>
      <c r="F2112">
        <f t="shared" si="129"/>
        <v>2015</v>
      </c>
      <c r="G2112">
        <f t="shared" si="130"/>
        <v>2</v>
      </c>
      <c r="H2112">
        <f t="shared" si="131"/>
        <v>7</v>
      </c>
      <c r="I2112" s="1" t="s">
        <v>15622</v>
      </c>
      <c r="J2112" s="1" t="s">
        <v>17051</v>
      </c>
      <c r="K2112" s="1" t="s">
        <v>17125</v>
      </c>
      <c r="L2112" s="1" t="s">
        <v>15623</v>
      </c>
      <c r="M2112" s="42">
        <v>1</v>
      </c>
      <c r="N2112" s="42">
        <v>0.97</v>
      </c>
      <c r="O2112" s="1" t="s">
        <v>15616</v>
      </c>
    </row>
    <row r="2113" spans="1:15" x14ac:dyDescent="0.25">
      <c r="A2113">
        <v>2120</v>
      </c>
      <c r="B2113" t="s">
        <v>10424</v>
      </c>
      <c r="C2113" t="s">
        <v>4956</v>
      </c>
      <c r="D2113" t="s">
        <v>16827</v>
      </c>
      <c r="E2113" s="65">
        <f t="shared" si="128"/>
        <v>42044</v>
      </c>
      <c r="F2113">
        <f t="shared" si="129"/>
        <v>2015</v>
      </c>
      <c r="G2113">
        <f t="shared" si="130"/>
        <v>2</v>
      </c>
      <c r="H2113">
        <f t="shared" si="131"/>
        <v>1</v>
      </c>
      <c r="I2113" s="1" t="s">
        <v>15622</v>
      </c>
      <c r="J2113" s="1" t="s">
        <v>17051</v>
      </c>
      <c r="K2113" s="1" t="s">
        <v>17125</v>
      </c>
      <c r="L2113" s="1" t="s">
        <v>15623</v>
      </c>
      <c r="M2113" s="42">
        <v>1</v>
      </c>
      <c r="N2113" s="42">
        <v>1</v>
      </c>
      <c r="O2113" s="1" t="s">
        <v>15615</v>
      </c>
    </row>
    <row r="2114" spans="1:15" x14ac:dyDescent="0.25">
      <c r="A2114">
        <v>2121</v>
      </c>
      <c r="B2114" t="s">
        <v>9537</v>
      </c>
      <c r="C2114" t="s">
        <v>5823</v>
      </c>
      <c r="D2114" t="s">
        <v>16827</v>
      </c>
      <c r="E2114" s="65">
        <f t="shared" si="128"/>
        <v>42044</v>
      </c>
      <c r="F2114">
        <f t="shared" si="129"/>
        <v>2015</v>
      </c>
      <c r="G2114">
        <f t="shared" si="130"/>
        <v>2</v>
      </c>
      <c r="H2114">
        <f t="shared" si="131"/>
        <v>1</v>
      </c>
      <c r="I2114" s="1" t="s">
        <v>15622</v>
      </c>
      <c r="J2114" s="1" t="s">
        <v>17051</v>
      </c>
      <c r="K2114" s="1" t="s">
        <v>17125</v>
      </c>
      <c r="L2114" s="1" t="s">
        <v>15624</v>
      </c>
      <c r="M2114" s="42">
        <v>1</v>
      </c>
      <c r="N2114" s="42">
        <v>0</v>
      </c>
      <c r="O2114" s="1" t="s">
        <v>15615</v>
      </c>
    </row>
    <row r="2115" spans="1:15" x14ac:dyDescent="0.25">
      <c r="A2115">
        <v>2122</v>
      </c>
      <c r="B2115" t="s">
        <v>8062</v>
      </c>
      <c r="C2115" t="s">
        <v>7271</v>
      </c>
      <c r="D2115" t="s">
        <v>16828</v>
      </c>
      <c r="E2115" s="65">
        <f t="shared" ref="E2115:E2178" si="132">DATE(LEFT(D2115,4),MID(D2115,5,2),RIGHT(D2115,2))</f>
        <v>42045</v>
      </c>
      <c r="F2115">
        <f t="shared" ref="F2115:F2178" si="133">YEAR(E2115)</f>
        <v>2015</v>
      </c>
      <c r="G2115">
        <f t="shared" ref="G2115:G2178" si="134">MONTH(E2115)</f>
        <v>2</v>
      </c>
      <c r="H2115">
        <f t="shared" ref="H2115:H2178" si="135">WEEKDAY(E2115,2)</f>
        <v>2</v>
      </c>
      <c r="I2115" s="1" t="s">
        <v>15625</v>
      </c>
      <c r="J2115" s="1" t="s">
        <v>17051</v>
      </c>
      <c r="K2115" s="1" t="s">
        <v>17125</v>
      </c>
      <c r="L2115" s="1" t="s">
        <v>15626</v>
      </c>
      <c r="M2115" s="42">
        <v>0.9</v>
      </c>
      <c r="N2115" s="42">
        <v>0.96</v>
      </c>
      <c r="O2115" s="1" t="s">
        <v>15615</v>
      </c>
    </row>
    <row r="2116" spans="1:15" x14ac:dyDescent="0.25">
      <c r="A2116">
        <v>2123</v>
      </c>
      <c r="B2116" t="s">
        <v>11035</v>
      </c>
      <c r="C2116" t="s">
        <v>4362</v>
      </c>
      <c r="D2116" t="s">
        <v>16828</v>
      </c>
      <c r="E2116" s="65">
        <f t="shared" si="132"/>
        <v>42045</v>
      </c>
      <c r="F2116">
        <f t="shared" si="133"/>
        <v>2015</v>
      </c>
      <c r="G2116">
        <f t="shared" si="134"/>
        <v>2</v>
      </c>
      <c r="H2116">
        <f t="shared" si="135"/>
        <v>2</v>
      </c>
      <c r="I2116" s="1" t="s">
        <v>15798</v>
      </c>
      <c r="J2116" s="1" t="s">
        <v>17103</v>
      </c>
      <c r="K2116" s="1" t="s">
        <v>17145</v>
      </c>
      <c r="L2116" s="1" t="s">
        <v>15623</v>
      </c>
      <c r="M2116" s="42">
        <v>1</v>
      </c>
      <c r="N2116" s="42">
        <v>1</v>
      </c>
      <c r="O2116" s="1" t="s">
        <v>15616</v>
      </c>
    </row>
    <row r="2117" spans="1:15" x14ac:dyDescent="0.25">
      <c r="A2117">
        <v>2124</v>
      </c>
      <c r="B2117" t="s">
        <v>8730</v>
      </c>
      <c r="C2117" t="s">
        <v>6618</v>
      </c>
      <c r="D2117" t="s">
        <v>12050</v>
      </c>
      <c r="E2117" s="65">
        <f t="shared" si="132"/>
        <v>42046</v>
      </c>
      <c r="F2117">
        <f t="shared" si="133"/>
        <v>2015</v>
      </c>
      <c r="G2117">
        <f t="shared" si="134"/>
        <v>2</v>
      </c>
      <c r="H2117">
        <f t="shared" si="135"/>
        <v>3</v>
      </c>
      <c r="I2117" s="1" t="s">
        <v>15654</v>
      </c>
      <c r="J2117" s="1" t="s">
        <v>17064</v>
      </c>
      <c r="K2117" s="1" t="s">
        <v>17129</v>
      </c>
      <c r="L2117" s="1" t="s">
        <v>15626</v>
      </c>
      <c r="M2117" s="42">
        <v>1</v>
      </c>
      <c r="N2117" s="42">
        <v>1</v>
      </c>
      <c r="O2117" s="1" t="s">
        <v>15616</v>
      </c>
    </row>
    <row r="2118" spans="1:15" x14ac:dyDescent="0.25">
      <c r="A2118">
        <v>2125</v>
      </c>
      <c r="B2118" t="s">
        <v>11304</v>
      </c>
      <c r="C2118" t="s">
        <v>4097</v>
      </c>
      <c r="D2118" t="s">
        <v>16829</v>
      </c>
      <c r="E2118" s="65">
        <f t="shared" si="132"/>
        <v>42047</v>
      </c>
      <c r="F2118">
        <f t="shared" si="133"/>
        <v>2015</v>
      </c>
      <c r="G2118">
        <f t="shared" si="134"/>
        <v>2</v>
      </c>
      <c r="H2118">
        <f t="shared" si="135"/>
        <v>4</v>
      </c>
      <c r="I2118" s="1" t="s">
        <v>15622</v>
      </c>
      <c r="J2118" s="1" t="s">
        <v>17051</v>
      </c>
      <c r="K2118" s="1" t="s">
        <v>17125</v>
      </c>
      <c r="L2118" s="1" t="s">
        <v>15624</v>
      </c>
      <c r="M2118" s="42">
        <v>1</v>
      </c>
      <c r="N2118" s="42">
        <v>0.97</v>
      </c>
      <c r="O2118" s="1" t="s">
        <v>15615</v>
      </c>
    </row>
    <row r="2119" spans="1:15" x14ac:dyDescent="0.25">
      <c r="A2119">
        <v>2126</v>
      </c>
      <c r="B2119" t="s">
        <v>8127</v>
      </c>
      <c r="C2119" t="s">
        <v>7208</v>
      </c>
      <c r="D2119" t="s">
        <v>16830</v>
      </c>
      <c r="E2119" s="65">
        <f t="shared" si="132"/>
        <v>42048</v>
      </c>
      <c r="F2119">
        <f t="shared" si="133"/>
        <v>2015</v>
      </c>
      <c r="G2119">
        <f t="shared" si="134"/>
        <v>2</v>
      </c>
      <c r="H2119">
        <f t="shared" si="135"/>
        <v>5</v>
      </c>
      <c r="I2119" s="1" t="s">
        <v>15622</v>
      </c>
      <c r="J2119" s="1" t="s">
        <v>17051</v>
      </c>
      <c r="K2119" s="1" t="s">
        <v>17125</v>
      </c>
      <c r="L2119" s="1" t="s">
        <v>15626</v>
      </c>
      <c r="M2119" s="42">
        <v>0.96</v>
      </c>
      <c r="N2119" s="42">
        <v>0.95</v>
      </c>
      <c r="O2119" s="1" t="s">
        <v>15615</v>
      </c>
    </row>
    <row r="2120" spans="1:15" x14ac:dyDescent="0.25">
      <c r="A2120">
        <v>2127</v>
      </c>
      <c r="B2120" t="s">
        <v>10328</v>
      </c>
      <c r="C2120" t="s">
        <v>5051</v>
      </c>
      <c r="D2120" t="s">
        <v>16830</v>
      </c>
      <c r="E2120" s="65">
        <f t="shared" si="132"/>
        <v>42048</v>
      </c>
      <c r="F2120">
        <f t="shared" si="133"/>
        <v>2015</v>
      </c>
      <c r="G2120">
        <f t="shared" si="134"/>
        <v>2</v>
      </c>
      <c r="H2120">
        <f t="shared" si="135"/>
        <v>5</v>
      </c>
      <c r="I2120" s="1" t="s">
        <v>15622</v>
      </c>
      <c r="J2120" s="1" t="s">
        <v>17051</v>
      </c>
      <c r="K2120" s="1" t="s">
        <v>17125</v>
      </c>
      <c r="L2120" s="1" t="s">
        <v>15626</v>
      </c>
      <c r="M2120" s="42">
        <v>1</v>
      </c>
      <c r="N2120" s="42">
        <v>0.96</v>
      </c>
      <c r="O2120" s="1" t="s">
        <v>15616</v>
      </c>
    </row>
    <row r="2121" spans="1:15" x14ac:dyDescent="0.25">
      <c r="A2121">
        <v>2128</v>
      </c>
      <c r="B2121" t="s">
        <v>11609</v>
      </c>
      <c r="C2121" t="s">
        <v>3796</v>
      </c>
      <c r="D2121" t="s">
        <v>16830</v>
      </c>
      <c r="E2121" s="65">
        <f t="shared" si="132"/>
        <v>42048</v>
      </c>
      <c r="F2121">
        <f t="shared" si="133"/>
        <v>2015</v>
      </c>
      <c r="G2121">
        <f t="shared" si="134"/>
        <v>2</v>
      </c>
      <c r="H2121">
        <f t="shared" si="135"/>
        <v>5</v>
      </c>
      <c r="I2121" s="1" t="s">
        <v>15625</v>
      </c>
      <c r="J2121" s="1" t="s">
        <v>17051</v>
      </c>
      <c r="K2121" s="1" t="s">
        <v>17125</v>
      </c>
      <c r="L2121" s="1" t="s">
        <v>15624</v>
      </c>
      <c r="M2121" s="42">
        <v>0.83</v>
      </c>
      <c r="N2121" s="42">
        <v>0.47</v>
      </c>
      <c r="O2121" s="1" t="s">
        <v>15616</v>
      </c>
    </row>
    <row r="2122" spans="1:15" x14ac:dyDescent="0.25">
      <c r="A2122">
        <v>2129</v>
      </c>
      <c r="B2122" t="s">
        <v>11393</v>
      </c>
      <c r="C2122" t="s">
        <v>4007</v>
      </c>
      <c r="D2122" t="s">
        <v>16830</v>
      </c>
      <c r="E2122" s="65">
        <f t="shared" si="132"/>
        <v>42048</v>
      </c>
      <c r="F2122">
        <f t="shared" si="133"/>
        <v>2015</v>
      </c>
      <c r="G2122">
        <f t="shared" si="134"/>
        <v>2</v>
      </c>
      <c r="H2122">
        <f t="shared" si="135"/>
        <v>5</v>
      </c>
      <c r="I2122" s="1" t="s">
        <v>15622</v>
      </c>
      <c r="J2122" s="1" t="s">
        <v>17051</v>
      </c>
      <c r="K2122" s="1" t="s">
        <v>17125</v>
      </c>
      <c r="L2122" s="1" t="s">
        <v>15626</v>
      </c>
      <c r="M2122" s="42">
        <v>1</v>
      </c>
      <c r="N2122" s="42">
        <v>0.94</v>
      </c>
      <c r="O2122" s="1" t="s">
        <v>15615</v>
      </c>
    </row>
    <row r="2123" spans="1:15" x14ac:dyDescent="0.25">
      <c r="A2123">
        <v>2130</v>
      </c>
      <c r="B2123" t="s">
        <v>9909</v>
      </c>
      <c r="C2123" t="s">
        <v>5462</v>
      </c>
      <c r="D2123" t="s">
        <v>12051</v>
      </c>
      <c r="E2123" s="65">
        <f t="shared" si="132"/>
        <v>42049</v>
      </c>
      <c r="F2123">
        <f t="shared" si="133"/>
        <v>2015</v>
      </c>
      <c r="G2123">
        <f t="shared" si="134"/>
        <v>2</v>
      </c>
      <c r="H2123">
        <f t="shared" si="135"/>
        <v>6</v>
      </c>
      <c r="I2123" s="1" t="s">
        <v>15622</v>
      </c>
      <c r="J2123" s="1" t="s">
        <v>17051</v>
      </c>
      <c r="K2123" s="1" t="s">
        <v>17125</v>
      </c>
      <c r="L2123" s="1" t="s">
        <v>15626</v>
      </c>
      <c r="M2123" s="42">
        <v>1</v>
      </c>
      <c r="N2123" s="42">
        <v>0.17</v>
      </c>
      <c r="O2123" s="1" t="s">
        <v>15615</v>
      </c>
    </row>
    <row r="2124" spans="1:15" x14ac:dyDescent="0.25">
      <c r="A2124">
        <v>2131</v>
      </c>
      <c r="B2124" t="s">
        <v>10334</v>
      </c>
      <c r="C2124" t="s">
        <v>5045</v>
      </c>
      <c r="D2124" t="s">
        <v>12052</v>
      </c>
      <c r="E2124" s="65">
        <f t="shared" si="132"/>
        <v>42050</v>
      </c>
      <c r="F2124">
        <f t="shared" si="133"/>
        <v>2015</v>
      </c>
      <c r="G2124">
        <f t="shared" si="134"/>
        <v>2</v>
      </c>
      <c r="H2124">
        <f t="shared" si="135"/>
        <v>7</v>
      </c>
      <c r="I2124" s="1" t="s">
        <v>15622</v>
      </c>
      <c r="J2124" s="1" t="s">
        <v>17051</v>
      </c>
      <c r="K2124" s="1" t="s">
        <v>17125</v>
      </c>
      <c r="L2124" s="1" t="s">
        <v>15623</v>
      </c>
      <c r="M2124" s="42">
        <v>0.89</v>
      </c>
      <c r="N2124" s="42">
        <v>0.86</v>
      </c>
      <c r="O2124" s="1" t="s">
        <v>15615</v>
      </c>
    </row>
    <row r="2125" spans="1:15" x14ac:dyDescent="0.25">
      <c r="A2125">
        <v>2132</v>
      </c>
      <c r="B2125" t="s">
        <v>8252</v>
      </c>
      <c r="C2125" t="s">
        <v>7083</v>
      </c>
      <c r="D2125" t="s">
        <v>12053</v>
      </c>
      <c r="E2125" s="65">
        <f t="shared" si="132"/>
        <v>42052</v>
      </c>
      <c r="F2125">
        <f t="shared" si="133"/>
        <v>2015</v>
      </c>
      <c r="G2125">
        <f t="shared" si="134"/>
        <v>2</v>
      </c>
      <c r="H2125">
        <f t="shared" si="135"/>
        <v>2</v>
      </c>
      <c r="I2125" s="1" t="s">
        <v>15622</v>
      </c>
      <c r="J2125" s="1" t="s">
        <v>17051</v>
      </c>
      <c r="K2125" s="1" t="s">
        <v>17125</v>
      </c>
      <c r="L2125" s="1" t="s">
        <v>15624</v>
      </c>
      <c r="M2125" s="42">
        <v>1</v>
      </c>
      <c r="N2125" s="42">
        <v>0.5</v>
      </c>
      <c r="O2125" s="1" t="s">
        <v>15615</v>
      </c>
    </row>
    <row r="2126" spans="1:15" x14ac:dyDescent="0.25">
      <c r="A2126">
        <v>2133</v>
      </c>
      <c r="B2126" t="s">
        <v>10671</v>
      </c>
      <c r="C2126" t="s">
        <v>4715</v>
      </c>
      <c r="D2126" t="s">
        <v>12053</v>
      </c>
      <c r="E2126" s="65">
        <f t="shared" si="132"/>
        <v>42052</v>
      </c>
      <c r="F2126">
        <f t="shared" si="133"/>
        <v>2015</v>
      </c>
      <c r="G2126">
        <f t="shared" si="134"/>
        <v>2</v>
      </c>
      <c r="H2126">
        <f t="shared" si="135"/>
        <v>2</v>
      </c>
      <c r="I2126" s="1" t="s">
        <v>15622</v>
      </c>
      <c r="J2126" s="1" t="s">
        <v>17051</v>
      </c>
      <c r="K2126" s="1" t="s">
        <v>17125</v>
      </c>
      <c r="L2126" s="1" t="s">
        <v>15624</v>
      </c>
      <c r="M2126" s="42">
        <v>1</v>
      </c>
      <c r="N2126" s="42">
        <v>0.75</v>
      </c>
      <c r="O2126" s="1" t="s">
        <v>15615</v>
      </c>
    </row>
    <row r="2127" spans="1:15" x14ac:dyDescent="0.25">
      <c r="A2127">
        <v>2134</v>
      </c>
      <c r="B2127" t="s">
        <v>11186</v>
      </c>
      <c r="C2127" t="s">
        <v>4214</v>
      </c>
      <c r="D2127" t="s">
        <v>16831</v>
      </c>
      <c r="E2127" s="65">
        <f t="shared" si="132"/>
        <v>42053</v>
      </c>
      <c r="F2127">
        <f t="shared" si="133"/>
        <v>2015</v>
      </c>
      <c r="G2127">
        <f t="shared" si="134"/>
        <v>2</v>
      </c>
      <c r="H2127">
        <f t="shared" si="135"/>
        <v>3</v>
      </c>
      <c r="I2127" s="1" t="s">
        <v>15622</v>
      </c>
      <c r="J2127" s="1" t="s">
        <v>17051</v>
      </c>
      <c r="K2127" s="1" t="s">
        <v>17125</v>
      </c>
      <c r="L2127" s="1" t="s">
        <v>15624</v>
      </c>
      <c r="M2127" s="42">
        <v>1</v>
      </c>
      <c r="N2127" s="42">
        <v>1</v>
      </c>
      <c r="O2127" s="1" t="s">
        <v>15615</v>
      </c>
    </row>
    <row r="2128" spans="1:15" x14ac:dyDescent="0.25">
      <c r="A2128">
        <v>2135</v>
      </c>
      <c r="B2128" t="s">
        <v>9466</v>
      </c>
      <c r="C2128" t="s">
        <v>5893</v>
      </c>
      <c r="D2128" t="s">
        <v>16831</v>
      </c>
      <c r="E2128" s="65">
        <f t="shared" si="132"/>
        <v>42053</v>
      </c>
      <c r="F2128">
        <f t="shared" si="133"/>
        <v>2015</v>
      </c>
      <c r="G2128">
        <f t="shared" si="134"/>
        <v>2</v>
      </c>
      <c r="H2128">
        <f t="shared" si="135"/>
        <v>3</v>
      </c>
      <c r="I2128" s="1" t="s">
        <v>15622</v>
      </c>
      <c r="J2128" s="1" t="s">
        <v>17051</v>
      </c>
      <c r="K2128" s="1" t="s">
        <v>17125</v>
      </c>
      <c r="L2128" s="1" t="s">
        <v>15626</v>
      </c>
      <c r="M2128" s="42">
        <v>0.8</v>
      </c>
      <c r="N2128" s="42">
        <v>1</v>
      </c>
      <c r="O2128" s="1" t="s">
        <v>15615</v>
      </c>
    </row>
    <row r="2129" spans="1:15" x14ac:dyDescent="0.25">
      <c r="A2129">
        <v>2136</v>
      </c>
      <c r="B2129" t="s">
        <v>8492</v>
      </c>
      <c r="C2129" t="s">
        <v>6852</v>
      </c>
      <c r="D2129" t="s">
        <v>16831</v>
      </c>
      <c r="E2129" s="65">
        <f t="shared" si="132"/>
        <v>42053</v>
      </c>
      <c r="F2129">
        <f t="shared" si="133"/>
        <v>2015</v>
      </c>
      <c r="G2129">
        <f t="shared" si="134"/>
        <v>2</v>
      </c>
      <c r="H2129">
        <f t="shared" si="135"/>
        <v>3</v>
      </c>
      <c r="I2129" s="1" t="s">
        <v>15622</v>
      </c>
      <c r="J2129" s="1" t="s">
        <v>17051</v>
      </c>
      <c r="K2129" s="1" t="s">
        <v>17125</v>
      </c>
      <c r="L2129" s="1" t="s">
        <v>15624</v>
      </c>
      <c r="M2129" s="42">
        <v>1</v>
      </c>
      <c r="N2129" s="42">
        <v>0.74</v>
      </c>
      <c r="O2129" s="1" t="s">
        <v>15615</v>
      </c>
    </row>
    <row r="2130" spans="1:15" x14ac:dyDescent="0.25">
      <c r="A2130">
        <v>2137</v>
      </c>
      <c r="B2130" t="s">
        <v>7735</v>
      </c>
      <c r="C2130" t="s">
        <v>7585</v>
      </c>
      <c r="D2130" t="s">
        <v>16831</v>
      </c>
      <c r="E2130" s="65">
        <f t="shared" si="132"/>
        <v>42053</v>
      </c>
      <c r="F2130">
        <f t="shared" si="133"/>
        <v>2015</v>
      </c>
      <c r="G2130">
        <f t="shared" si="134"/>
        <v>2</v>
      </c>
      <c r="H2130">
        <f t="shared" si="135"/>
        <v>3</v>
      </c>
      <c r="I2130" s="1" t="s">
        <v>15622</v>
      </c>
      <c r="J2130" s="1" t="s">
        <v>17051</v>
      </c>
      <c r="K2130" s="1" t="s">
        <v>17125</v>
      </c>
      <c r="L2130" s="1" t="s">
        <v>15626</v>
      </c>
      <c r="M2130" s="42">
        <v>0.9</v>
      </c>
      <c r="N2130" s="42">
        <v>0.69</v>
      </c>
      <c r="O2130" s="1" t="s">
        <v>15615</v>
      </c>
    </row>
    <row r="2131" spans="1:15" x14ac:dyDescent="0.25">
      <c r="A2131">
        <v>2138</v>
      </c>
      <c r="B2131" t="s">
        <v>11071</v>
      </c>
      <c r="C2131" t="s">
        <v>4326</v>
      </c>
      <c r="D2131" t="s">
        <v>12054</v>
      </c>
      <c r="E2131" s="65">
        <f t="shared" si="132"/>
        <v>42054</v>
      </c>
      <c r="F2131">
        <f t="shared" si="133"/>
        <v>2015</v>
      </c>
      <c r="G2131">
        <f t="shared" si="134"/>
        <v>2</v>
      </c>
      <c r="H2131">
        <f t="shared" si="135"/>
        <v>4</v>
      </c>
      <c r="I2131" s="1" t="s">
        <v>15654</v>
      </c>
      <c r="J2131" s="1" t="s">
        <v>17064</v>
      </c>
      <c r="K2131" s="1" t="s">
        <v>17129</v>
      </c>
      <c r="L2131" s="1" t="s">
        <v>15624</v>
      </c>
      <c r="M2131" s="42">
        <v>0.95</v>
      </c>
      <c r="N2131" s="42">
        <v>0.93</v>
      </c>
      <c r="O2131" s="1" t="s">
        <v>15615</v>
      </c>
    </row>
    <row r="2132" spans="1:15" x14ac:dyDescent="0.25">
      <c r="A2132">
        <v>2139</v>
      </c>
      <c r="B2132" t="s">
        <v>10533</v>
      </c>
      <c r="C2132" t="s">
        <v>4850</v>
      </c>
      <c r="D2132" t="s">
        <v>12054</v>
      </c>
      <c r="E2132" s="65">
        <f t="shared" si="132"/>
        <v>42054</v>
      </c>
      <c r="F2132">
        <f t="shared" si="133"/>
        <v>2015</v>
      </c>
      <c r="G2132">
        <f t="shared" si="134"/>
        <v>2</v>
      </c>
      <c r="H2132">
        <f t="shared" si="135"/>
        <v>4</v>
      </c>
      <c r="I2132" s="1" t="s">
        <v>15622</v>
      </c>
      <c r="J2132" s="1" t="s">
        <v>17051</v>
      </c>
      <c r="K2132" s="1" t="s">
        <v>17125</v>
      </c>
      <c r="L2132" s="1" t="s">
        <v>15626</v>
      </c>
      <c r="M2132" s="42">
        <v>1</v>
      </c>
      <c r="N2132" s="42">
        <v>0.97</v>
      </c>
      <c r="O2132" s="1" t="s">
        <v>15616</v>
      </c>
    </row>
    <row r="2133" spans="1:15" x14ac:dyDescent="0.25">
      <c r="A2133">
        <v>2140</v>
      </c>
      <c r="B2133" t="s">
        <v>9789</v>
      </c>
      <c r="C2133" t="s">
        <v>5580</v>
      </c>
      <c r="D2133" t="s">
        <v>16832</v>
      </c>
      <c r="E2133" s="65">
        <f t="shared" si="132"/>
        <v>42056</v>
      </c>
      <c r="F2133">
        <f t="shared" si="133"/>
        <v>2015</v>
      </c>
      <c r="G2133">
        <f t="shared" si="134"/>
        <v>2</v>
      </c>
      <c r="H2133">
        <f t="shared" si="135"/>
        <v>6</v>
      </c>
      <c r="I2133" s="1" t="s">
        <v>15629</v>
      </c>
      <c r="J2133" s="1" t="s">
        <v>17051</v>
      </c>
      <c r="K2133" s="1" t="s">
        <v>17125</v>
      </c>
      <c r="L2133" s="1" t="s">
        <v>15626</v>
      </c>
      <c r="M2133" s="42">
        <v>1</v>
      </c>
      <c r="N2133" s="42">
        <v>0.93</v>
      </c>
      <c r="O2133" s="1" t="s">
        <v>15616</v>
      </c>
    </row>
    <row r="2134" spans="1:15" x14ac:dyDescent="0.25">
      <c r="A2134">
        <v>2141</v>
      </c>
      <c r="B2134" t="s">
        <v>10870</v>
      </c>
      <c r="C2134" t="s">
        <v>4524</v>
      </c>
      <c r="D2134" t="s">
        <v>12055</v>
      </c>
      <c r="E2134" s="65">
        <f t="shared" si="132"/>
        <v>42057</v>
      </c>
      <c r="F2134">
        <f t="shared" si="133"/>
        <v>2015</v>
      </c>
      <c r="G2134">
        <f t="shared" si="134"/>
        <v>2</v>
      </c>
      <c r="H2134">
        <f t="shared" si="135"/>
        <v>7</v>
      </c>
      <c r="I2134" s="1" t="s">
        <v>15622</v>
      </c>
      <c r="J2134" s="1" t="s">
        <v>17051</v>
      </c>
      <c r="K2134" s="1" t="s">
        <v>17125</v>
      </c>
      <c r="L2134" s="1" t="s">
        <v>15626</v>
      </c>
      <c r="M2134" s="42">
        <v>0.88</v>
      </c>
      <c r="N2134" s="42">
        <v>0.91</v>
      </c>
      <c r="O2134" s="1" t="s">
        <v>15616</v>
      </c>
    </row>
    <row r="2135" spans="1:15" x14ac:dyDescent="0.25">
      <c r="A2135">
        <v>2142</v>
      </c>
      <c r="B2135" t="s">
        <v>11555</v>
      </c>
      <c r="C2135" t="s">
        <v>3850</v>
      </c>
      <c r="D2135" t="s">
        <v>12056</v>
      </c>
      <c r="E2135" s="65">
        <f t="shared" si="132"/>
        <v>42059</v>
      </c>
      <c r="F2135">
        <f t="shared" si="133"/>
        <v>2015</v>
      </c>
      <c r="G2135">
        <f t="shared" si="134"/>
        <v>2</v>
      </c>
      <c r="H2135">
        <f t="shared" si="135"/>
        <v>2</v>
      </c>
      <c r="I2135" s="1" t="s">
        <v>15622</v>
      </c>
      <c r="J2135" s="1" t="s">
        <v>17051</v>
      </c>
      <c r="K2135" s="1" t="s">
        <v>17125</v>
      </c>
      <c r="L2135" s="1" t="s">
        <v>15624</v>
      </c>
      <c r="M2135" s="42">
        <v>1</v>
      </c>
      <c r="N2135" s="42">
        <v>0.92</v>
      </c>
      <c r="O2135" s="1" t="s">
        <v>15616</v>
      </c>
    </row>
    <row r="2136" spans="1:15" x14ac:dyDescent="0.25">
      <c r="A2136">
        <v>2143</v>
      </c>
      <c r="B2136" t="s">
        <v>10409</v>
      </c>
      <c r="C2136" t="s">
        <v>4970</v>
      </c>
      <c r="D2136" t="s">
        <v>12056</v>
      </c>
      <c r="E2136" s="65">
        <f t="shared" si="132"/>
        <v>42059</v>
      </c>
      <c r="F2136">
        <f t="shared" si="133"/>
        <v>2015</v>
      </c>
      <c r="G2136">
        <f t="shared" si="134"/>
        <v>2</v>
      </c>
      <c r="H2136">
        <f t="shared" si="135"/>
        <v>2</v>
      </c>
      <c r="I2136" s="1" t="s">
        <v>15622</v>
      </c>
      <c r="J2136" s="1" t="s">
        <v>17051</v>
      </c>
      <c r="K2136" s="1" t="s">
        <v>17125</v>
      </c>
      <c r="L2136" s="1" t="s">
        <v>15623</v>
      </c>
      <c r="M2136" s="42">
        <v>1</v>
      </c>
      <c r="N2136" s="42">
        <v>0.94</v>
      </c>
      <c r="O2136" s="1" t="s">
        <v>15615</v>
      </c>
    </row>
    <row r="2137" spans="1:15" x14ac:dyDescent="0.25">
      <c r="A2137">
        <v>2144</v>
      </c>
      <c r="B2137" t="s">
        <v>10478</v>
      </c>
      <c r="C2137" t="s">
        <v>4905</v>
      </c>
      <c r="D2137" t="s">
        <v>12056</v>
      </c>
      <c r="E2137" s="65">
        <f t="shared" si="132"/>
        <v>42059</v>
      </c>
      <c r="F2137">
        <f t="shared" si="133"/>
        <v>2015</v>
      </c>
      <c r="G2137">
        <f t="shared" si="134"/>
        <v>2</v>
      </c>
      <c r="H2137">
        <f t="shared" si="135"/>
        <v>2</v>
      </c>
      <c r="I2137" s="1" t="s">
        <v>15622</v>
      </c>
      <c r="J2137" s="1" t="s">
        <v>17051</v>
      </c>
      <c r="K2137" s="1" t="s">
        <v>17125</v>
      </c>
      <c r="L2137" s="1" t="s">
        <v>15626</v>
      </c>
      <c r="M2137" s="42">
        <v>1</v>
      </c>
      <c r="N2137" s="42">
        <v>1</v>
      </c>
      <c r="O2137" s="1" t="s">
        <v>15616</v>
      </c>
    </row>
    <row r="2138" spans="1:15" x14ac:dyDescent="0.25">
      <c r="A2138">
        <v>2145</v>
      </c>
      <c r="B2138" t="s">
        <v>8072</v>
      </c>
      <c r="C2138" t="s">
        <v>7261</v>
      </c>
      <c r="D2138" t="s">
        <v>12057</v>
      </c>
      <c r="E2138" s="65">
        <f t="shared" si="132"/>
        <v>42060</v>
      </c>
      <c r="F2138">
        <f t="shared" si="133"/>
        <v>2015</v>
      </c>
      <c r="G2138">
        <f t="shared" si="134"/>
        <v>2</v>
      </c>
      <c r="H2138">
        <f t="shared" si="135"/>
        <v>3</v>
      </c>
      <c r="I2138" s="1" t="s">
        <v>15658</v>
      </c>
      <c r="J2138" s="1" t="s">
        <v>17051</v>
      </c>
      <c r="K2138" s="1" t="s">
        <v>17125</v>
      </c>
      <c r="L2138" s="1" t="s">
        <v>15624</v>
      </c>
      <c r="M2138" s="42">
        <v>1</v>
      </c>
      <c r="N2138" s="42">
        <v>0.33</v>
      </c>
      <c r="O2138" s="1" t="s">
        <v>15615</v>
      </c>
    </row>
    <row r="2139" spans="1:15" x14ac:dyDescent="0.25">
      <c r="A2139">
        <v>2146</v>
      </c>
      <c r="B2139" t="s">
        <v>10188</v>
      </c>
      <c r="C2139" t="s">
        <v>5190</v>
      </c>
      <c r="D2139" t="s">
        <v>12057</v>
      </c>
      <c r="E2139" s="65">
        <f t="shared" si="132"/>
        <v>42060</v>
      </c>
      <c r="F2139">
        <f t="shared" si="133"/>
        <v>2015</v>
      </c>
      <c r="G2139">
        <f t="shared" si="134"/>
        <v>2</v>
      </c>
      <c r="H2139">
        <f t="shared" si="135"/>
        <v>3</v>
      </c>
      <c r="I2139" s="1" t="s">
        <v>15625</v>
      </c>
      <c r="J2139" s="1" t="s">
        <v>17051</v>
      </c>
      <c r="K2139" s="1" t="s">
        <v>17125</v>
      </c>
      <c r="L2139" s="1" t="s">
        <v>15624</v>
      </c>
      <c r="M2139" s="42">
        <v>1</v>
      </c>
      <c r="N2139" s="42">
        <v>0.97</v>
      </c>
      <c r="O2139" s="1" t="s">
        <v>15616</v>
      </c>
    </row>
    <row r="2140" spans="1:15" x14ac:dyDescent="0.25">
      <c r="A2140">
        <v>2147</v>
      </c>
      <c r="B2140" t="s">
        <v>10413</v>
      </c>
      <c r="C2140" t="s">
        <v>4966</v>
      </c>
      <c r="D2140" t="s">
        <v>16833</v>
      </c>
      <c r="E2140" s="65">
        <f t="shared" si="132"/>
        <v>42062</v>
      </c>
      <c r="F2140">
        <f t="shared" si="133"/>
        <v>2015</v>
      </c>
      <c r="G2140">
        <f t="shared" si="134"/>
        <v>2</v>
      </c>
      <c r="H2140">
        <f t="shared" si="135"/>
        <v>5</v>
      </c>
      <c r="I2140" s="1" t="s">
        <v>15622</v>
      </c>
      <c r="J2140" s="1" t="s">
        <v>17051</v>
      </c>
      <c r="K2140" s="1" t="s">
        <v>17125</v>
      </c>
      <c r="L2140" s="1" t="s">
        <v>15623</v>
      </c>
      <c r="M2140" s="42">
        <v>1</v>
      </c>
      <c r="N2140" s="42">
        <v>0.83</v>
      </c>
      <c r="O2140" s="1" t="s">
        <v>15615</v>
      </c>
    </row>
    <row r="2141" spans="1:15" x14ac:dyDescent="0.25">
      <c r="A2141">
        <v>2148</v>
      </c>
      <c r="B2141" t="s">
        <v>10710</v>
      </c>
      <c r="C2141" t="s">
        <v>4677</v>
      </c>
      <c r="D2141" t="s">
        <v>16833</v>
      </c>
      <c r="E2141" s="65">
        <f t="shared" si="132"/>
        <v>42062</v>
      </c>
      <c r="F2141">
        <f t="shared" si="133"/>
        <v>2015</v>
      </c>
      <c r="G2141">
        <f t="shared" si="134"/>
        <v>2</v>
      </c>
      <c r="H2141">
        <f t="shared" si="135"/>
        <v>5</v>
      </c>
      <c r="I2141" s="1" t="s">
        <v>15783</v>
      </c>
      <c r="J2141" s="1" t="s">
        <v>17051</v>
      </c>
      <c r="K2141" s="1" t="s">
        <v>17125</v>
      </c>
      <c r="L2141" s="1" t="s">
        <v>15623</v>
      </c>
      <c r="M2141" s="42">
        <v>0.83</v>
      </c>
      <c r="N2141" s="42">
        <v>0.3</v>
      </c>
      <c r="O2141" s="1" t="s">
        <v>15616</v>
      </c>
    </row>
    <row r="2142" spans="1:15" x14ac:dyDescent="0.25">
      <c r="A2142">
        <v>2149</v>
      </c>
      <c r="B2142" t="s">
        <v>7861</v>
      </c>
      <c r="C2142" t="s">
        <v>7467</v>
      </c>
      <c r="D2142" t="s">
        <v>12058</v>
      </c>
      <c r="E2142" s="65">
        <f t="shared" si="132"/>
        <v>42064</v>
      </c>
      <c r="F2142">
        <f t="shared" si="133"/>
        <v>2015</v>
      </c>
      <c r="G2142">
        <f t="shared" si="134"/>
        <v>3</v>
      </c>
      <c r="H2142">
        <f t="shared" si="135"/>
        <v>7</v>
      </c>
      <c r="I2142" s="1" t="s">
        <v>15622</v>
      </c>
      <c r="J2142" s="1" t="s">
        <v>17051</v>
      </c>
      <c r="K2142" s="1" t="s">
        <v>17125</v>
      </c>
      <c r="L2142" s="1" t="s">
        <v>15626</v>
      </c>
      <c r="M2142" s="42">
        <v>1</v>
      </c>
      <c r="N2142" s="42">
        <v>0.86</v>
      </c>
      <c r="O2142" s="1" t="s">
        <v>15616</v>
      </c>
    </row>
    <row r="2143" spans="1:15" x14ac:dyDescent="0.25">
      <c r="A2143">
        <v>2150</v>
      </c>
      <c r="B2143" t="s">
        <v>10429</v>
      </c>
      <c r="C2143" t="s">
        <v>4951</v>
      </c>
      <c r="D2143" t="s">
        <v>12058</v>
      </c>
      <c r="E2143" s="65">
        <f t="shared" si="132"/>
        <v>42064</v>
      </c>
      <c r="F2143">
        <f t="shared" si="133"/>
        <v>2015</v>
      </c>
      <c r="G2143">
        <f t="shared" si="134"/>
        <v>3</v>
      </c>
      <c r="H2143">
        <f t="shared" si="135"/>
        <v>7</v>
      </c>
      <c r="I2143" s="1" t="s">
        <v>15622</v>
      </c>
      <c r="J2143" s="1" t="s">
        <v>17051</v>
      </c>
      <c r="K2143" s="1" t="s">
        <v>17125</v>
      </c>
      <c r="L2143" s="1" t="s">
        <v>15626</v>
      </c>
      <c r="M2143" s="42">
        <v>1</v>
      </c>
      <c r="N2143" s="42">
        <v>0.92</v>
      </c>
      <c r="O2143" s="1" t="s">
        <v>15615</v>
      </c>
    </row>
    <row r="2144" spans="1:15" x14ac:dyDescent="0.25">
      <c r="A2144">
        <v>2151</v>
      </c>
      <c r="B2144" t="s">
        <v>9339</v>
      </c>
      <c r="C2144" t="s">
        <v>6018</v>
      </c>
      <c r="D2144" t="s">
        <v>16834</v>
      </c>
      <c r="E2144" s="65">
        <f t="shared" si="132"/>
        <v>42066</v>
      </c>
      <c r="F2144">
        <f t="shared" si="133"/>
        <v>2015</v>
      </c>
      <c r="G2144">
        <f t="shared" si="134"/>
        <v>3</v>
      </c>
      <c r="H2144">
        <f t="shared" si="135"/>
        <v>2</v>
      </c>
      <c r="I2144" s="1" t="s">
        <v>15622</v>
      </c>
      <c r="J2144" s="1" t="s">
        <v>17051</v>
      </c>
      <c r="K2144" s="1" t="s">
        <v>17125</v>
      </c>
      <c r="L2144" s="1" t="s">
        <v>15626</v>
      </c>
      <c r="M2144" s="42">
        <v>1</v>
      </c>
      <c r="N2144" s="42">
        <v>0.89</v>
      </c>
      <c r="O2144" s="1" t="s">
        <v>15615</v>
      </c>
    </row>
    <row r="2145" spans="1:15" x14ac:dyDescent="0.25">
      <c r="A2145">
        <v>2152</v>
      </c>
      <c r="B2145" t="s">
        <v>9197</v>
      </c>
      <c r="C2145" t="s">
        <v>6157</v>
      </c>
      <c r="D2145" t="s">
        <v>16834</v>
      </c>
      <c r="E2145" s="65">
        <f t="shared" si="132"/>
        <v>42066</v>
      </c>
      <c r="F2145">
        <f t="shared" si="133"/>
        <v>2015</v>
      </c>
      <c r="G2145">
        <f t="shared" si="134"/>
        <v>3</v>
      </c>
      <c r="H2145">
        <f t="shared" si="135"/>
        <v>2</v>
      </c>
      <c r="I2145" s="1" t="s">
        <v>15625</v>
      </c>
      <c r="J2145" s="1" t="s">
        <v>17051</v>
      </c>
      <c r="K2145" s="1" t="s">
        <v>17125</v>
      </c>
      <c r="L2145" s="1" t="s">
        <v>15626</v>
      </c>
      <c r="M2145" s="42">
        <v>1</v>
      </c>
      <c r="N2145" s="42">
        <v>1</v>
      </c>
      <c r="O2145" s="1" t="s">
        <v>15615</v>
      </c>
    </row>
    <row r="2146" spans="1:15" x14ac:dyDescent="0.25">
      <c r="A2146">
        <v>2153</v>
      </c>
      <c r="B2146" t="s">
        <v>10092</v>
      </c>
      <c r="C2146" t="s">
        <v>5282</v>
      </c>
      <c r="D2146" t="s">
        <v>16834</v>
      </c>
      <c r="E2146" s="65">
        <f t="shared" si="132"/>
        <v>42066</v>
      </c>
      <c r="F2146">
        <f t="shared" si="133"/>
        <v>2015</v>
      </c>
      <c r="G2146">
        <f t="shared" si="134"/>
        <v>3</v>
      </c>
      <c r="H2146">
        <f t="shared" si="135"/>
        <v>2</v>
      </c>
      <c r="I2146" s="1" t="s">
        <v>15622</v>
      </c>
      <c r="J2146" s="1" t="s">
        <v>17051</v>
      </c>
      <c r="K2146" s="1" t="s">
        <v>17125</v>
      </c>
      <c r="L2146" s="1" t="s">
        <v>15628</v>
      </c>
      <c r="M2146" s="42">
        <v>0.2</v>
      </c>
      <c r="N2146" s="42">
        <v>0.84</v>
      </c>
      <c r="O2146" s="1" t="s">
        <v>15615</v>
      </c>
    </row>
    <row r="2147" spans="1:15" x14ac:dyDescent="0.25">
      <c r="A2147">
        <v>2154</v>
      </c>
      <c r="B2147" t="s">
        <v>7711</v>
      </c>
      <c r="C2147" t="s">
        <v>7608</v>
      </c>
      <c r="D2147" t="s">
        <v>16834</v>
      </c>
      <c r="E2147" s="65">
        <f t="shared" si="132"/>
        <v>42066</v>
      </c>
      <c r="F2147">
        <f t="shared" si="133"/>
        <v>2015</v>
      </c>
      <c r="G2147">
        <f t="shared" si="134"/>
        <v>3</v>
      </c>
      <c r="H2147">
        <f t="shared" si="135"/>
        <v>2</v>
      </c>
      <c r="I2147" s="1" t="s">
        <v>15622</v>
      </c>
      <c r="J2147" s="1" t="s">
        <v>17051</v>
      </c>
      <c r="K2147" s="1" t="s">
        <v>17125</v>
      </c>
      <c r="L2147" s="1" t="s">
        <v>15626</v>
      </c>
      <c r="M2147" s="42">
        <v>1</v>
      </c>
      <c r="N2147" s="42">
        <v>1</v>
      </c>
      <c r="O2147" s="1" t="s">
        <v>15616</v>
      </c>
    </row>
    <row r="2148" spans="1:15" x14ac:dyDescent="0.25">
      <c r="A2148">
        <v>2155</v>
      </c>
      <c r="B2148" t="s">
        <v>10928</v>
      </c>
      <c r="C2148" t="s">
        <v>4466</v>
      </c>
      <c r="D2148" t="s">
        <v>16835</v>
      </c>
      <c r="E2148" s="65">
        <f t="shared" si="132"/>
        <v>42068</v>
      </c>
      <c r="F2148">
        <f t="shared" si="133"/>
        <v>2015</v>
      </c>
      <c r="G2148">
        <f t="shared" si="134"/>
        <v>3</v>
      </c>
      <c r="H2148">
        <f t="shared" si="135"/>
        <v>4</v>
      </c>
      <c r="I2148" s="1" t="s">
        <v>15622</v>
      </c>
      <c r="J2148" s="1" t="s">
        <v>17051</v>
      </c>
      <c r="K2148" s="1" t="s">
        <v>17125</v>
      </c>
      <c r="L2148" s="1" t="s">
        <v>15624</v>
      </c>
      <c r="M2148" s="42">
        <v>1</v>
      </c>
      <c r="N2148" s="42">
        <v>0.35</v>
      </c>
      <c r="O2148" s="1" t="s">
        <v>15616</v>
      </c>
    </row>
    <row r="2149" spans="1:15" x14ac:dyDescent="0.25">
      <c r="A2149">
        <v>2156</v>
      </c>
      <c r="B2149" t="s">
        <v>9892</v>
      </c>
      <c r="C2149" t="s">
        <v>5479</v>
      </c>
      <c r="D2149" t="s">
        <v>16835</v>
      </c>
      <c r="E2149" s="65">
        <f t="shared" si="132"/>
        <v>42068</v>
      </c>
      <c r="F2149">
        <f t="shared" si="133"/>
        <v>2015</v>
      </c>
      <c r="G2149">
        <f t="shared" si="134"/>
        <v>3</v>
      </c>
      <c r="H2149">
        <f t="shared" si="135"/>
        <v>4</v>
      </c>
      <c r="I2149" s="1" t="s">
        <v>15622</v>
      </c>
      <c r="J2149" s="1" t="s">
        <v>17051</v>
      </c>
      <c r="K2149" s="1" t="s">
        <v>17125</v>
      </c>
      <c r="L2149" s="1" t="s">
        <v>15624</v>
      </c>
      <c r="M2149" s="42">
        <v>1</v>
      </c>
      <c r="N2149" s="42">
        <v>0.89</v>
      </c>
      <c r="O2149" s="1" t="s">
        <v>15616</v>
      </c>
    </row>
    <row r="2150" spans="1:15" x14ac:dyDescent="0.25">
      <c r="A2150">
        <v>2157</v>
      </c>
      <c r="B2150" t="s">
        <v>11278</v>
      </c>
      <c r="C2150" t="s">
        <v>4123</v>
      </c>
      <c r="D2150" t="s">
        <v>12059</v>
      </c>
      <c r="E2150" s="65">
        <f t="shared" si="132"/>
        <v>42069</v>
      </c>
      <c r="F2150">
        <f t="shared" si="133"/>
        <v>2015</v>
      </c>
      <c r="G2150">
        <f t="shared" si="134"/>
        <v>3</v>
      </c>
      <c r="H2150">
        <f t="shared" si="135"/>
        <v>5</v>
      </c>
      <c r="I2150" s="1" t="s">
        <v>15622</v>
      </c>
      <c r="J2150" s="1" t="s">
        <v>17051</v>
      </c>
      <c r="K2150" s="1" t="s">
        <v>17125</v>
      </c>
      <c r="L2150" s="1" t="s">
        <v>15626</v>
      </c>
      <c r="M2150" s="42">
        <v>0.91</v>
      </c>
      <c r="N2150" s="42">
        <v>0.89</v>
      </c>
      <c r="O2150" s="1" t="s">
        <v>15616</v>
      </c>
    </row>
    <row r="2151" spans="1:15" x14ac:dyDescent="0.25">
      <c r="A2151">
        <v>2158</v>
      </c>
      <c r="B2151" t="s">
        <v>10489</v>
      </c>
      <c r="C2151" t="s">
        <v>4894</v>
      </c>
      <c r="D2151" t="s">
        <v>16836</v>
      </c>
      <c r="E2151" s="65">
        <f t="shared" si="132"/>
        <v>42070</v>
      </c>
      <c r="F2151">
        <f t="shared" si="133"/>
        <v>2015</v>
      </c>
      <c r="G2151">
        <f t="shared" si="134"/>
        <v>3</v>
      </c>
      <c r="H2151">
        <f t="shared" si="135"/>
        <v>6</v>
      </c>
      <c r="I2151" s="1" t="s">
        <v>15629</v>
      </c>
      <c r="J2151" s="1" t="s">
        <v>17051</v>
      </c>
      <c r="K2151" s="1" t="s">
        <v>17125</v>
      </c>
      <c r="L2151" s="1" t="s">
        <v>15626</v>
      </c>
      <c r="M2151" s="42">
        <v>1</v>
      </c>
      <c r="N2151" s="42">
        <v>0.67</v>
      </c>
      <c r="O2151" s="1" t="s">
        <v>15615</v>
      </c>
    </row>
    <row r="2152" spans="1:15" x14ac:dyDescent="0.25">
      <c r="A2152">
        <v>2159</v>
      </c>
      <c r="B2152" t="s">
        <v>8325</v>
      </c>
      <c r="C2152" t="s">
        <v>7012</v>
      </c>
      <c r="D2152" t="s">
        <v>12060</v>
      </c>
      <c r="E2152" s="65">
        <f t="shared" si="132"/>
        <v>42071</v>
      </c>
      <c r="F2152">
        <f t="shared" si="133"/>
        <v>2015</v>
      </c>
      <c r="G2152">
        <f t="shared" si="134"/>
        <v>3</v>
      </c>
      <c r="H2152">
        <f t="shared" si="135"/>
        <v>7</v>
      </c>
      <c r="I2152" s="1" t="s">
        <v>15622</v>
      </c>
      <c r="J2152" s="1" t="s">
        <v>17051</v>
      </c>
      <c r="K2152" s="1" t="s">
        <v>17125</v>
      </c>
      <c r="L2152" s="1" t="s">
        <v>15628</v>
      </c>
      <c r="M2152" s="42">
        <v>0</v>
      </c>
      <c r="N2152" s="42">
        <v>0</v>
      </c>
      <c r="O2152" s="1" t="s">
        <v>15615</v>
      </c>
    </row>
    <row r="2153" spans="1:15" x14ac:dyDescent="0.25">
      <c r="A2153">
        <v>2160</v>
      </c>
      <c r="B2153" t="s">
        <v>10253</v>
      </c>
      <c r="C2153" t="s">
        <v>5126</v>
      </c>
      <c r="D2153" t="s">
        <v>12060</v>
      </c>
      <c r="E2153" s="65">
        <f t="shared" si="132"/>
        <v>42071</v>
      </c>
      <c r="F2153">
        <f t="shared" si="133"/>
        <v>2015</v>
      </c>
      <c r="G2153">
        <f t="shared" si="134"/>
        <v>3</v>
      </c>
      <c r="H2153">
        <f t="shared" si="135"/>
        <v>7</v>
      </c>
      <c r="I2153" s="1" t="s">
        <v>15622</v>
      </c>
      <c r="J2153" s="1" t="s">
        <v>17051</v>
      </c>
      <c r="K2153" s="1" t="s">
        <v>17125</v>
      </c>
      <c r="L2153" s="1" t="s">
        <v>15626</v>
      </c>
      <c r="M2153" s="42">
        <v>1</v>
      </c>
      <c r="N2153" s="42">
        <v>0.33</v>
      </c>
      <c r="O2153" s="1" t="s">
        <v>15615</v>
      </c>
    </row>
    <row r="2154" spans="1:15" x14ac:dyDescent="0.25">
      <c r="A2154">
        <v>2161</v>
      </c>
      <c r="B2154" t="s">
        <v>8420</v>
      </c>
      <c r="C2154" t="s">
        <v>6922</v>
      </c>
      <c r="D2154" t="s">
        <v>12060</v>
      </c>
      <c r="E2154" s="65">
        <f t="shared" si="132"/>
        <v>42071</v>
      </c>
      <c r="F2154">
        <f t="shared" si="133"/>
        <v>2015</v>
      </c>
      <c r="G2154">
        <f t="shared" si="134"/>
        <v>3</v>
      </c>
      <c r="H2154">
        <f t="shared" si="135"/>
        <v>7</v>
      </c>
      <c r="I2154" s="1" t="s">
        <v>15622</v>
      </c>
      <c r="J2154" s="1" t="s">
        <v>17051</v>
      </c>
      <c r="K2154" s="1" t="s">
        <v>17125</v>
      </c>
      <c r="L2154" s="1" t="s">
        <v>15626</v>
      </c>
      <c r="M2154" s="42">
        <v>1</v>
      </c>
      <c r="N2154" s="42">
        <v>1</v>
      </c>
      <c r="O2154" s="1" t="s">
        <v>15616</v>
      </c>
    </row>
    <row r="2155" spans="1:15" x14ac:dyDescent="0.25">
      <c r="A2155">
        <v>2162</v>
      </c>
      <c r="B2155" t="s">
        <v>9419</v>
      </c>
      <c r="C2155" t="s">
        <v>5938</v>
      </c>
      <c r="D2155" t="s">
        <v>16837</v>
      </c>
      <c r="E2155" s="65">
        <f t="shared" si="132"/>
        <v>42072</v>
      </c>
      <c r="F2155">
        <f t="shared" si="133"/>
        <v>2015</v>
      </c>
      <c r="G2155">
        <f t="shared" si="134"/>
        <v>3</v>
      </c>
      <c r="H2155">
        <f t="shared" si="135"/>
        <v>1</v>
      </c>
      <c r="I2155" s="1" t="s">
        <v>15622</v>
      </c>
      <c r="J2155" s="1" t="s">
        <v>17051</v>
      </c>
      <c r="K2155" s="1" t="s">
        <v>17125</v>
      </c>
      <c r="L2155" s="1" t="s">
        <v>15624</v>
      </c>
      <c r="M2155" s="42">
        <v>1</v>
      </c>
      <c r="N2155" s="42">
        <v>1</v>
      </c>
      <c r="O2155" s="1" t="s">
        <v>15615</v>
      </c>
    </row>
    <row r="2156" spans="1:15" x14ac:dyDescent="0.25">
      <c r="A2156">
        <v>2163</v>
      </c>
      <c r="B2156" t="s">
        <v>11381</v>
      </c>
      <c r="C2156" t="s">
        <v>4019</v>
      </c>
      <c r="D2156" t="s">
        <v>16837</v>
      </c>
      <c r="E2156" s="65">
        <f t="shared" si="132"/>
        <v>42072</v>
      </c>
      <c r="F2156">
        <f t="shared" si="133"/>
        <v>2015</v>
      </c>
      <c r="G2156">
        <f t="shared" si="134"/>
        <v>3</v>
      </c>
      <c r="H2156">
        <f t="shared" si="135"/>
        <v>1</v>
      </c>
      <c r="I2156" s="1" t="s">
        <v>15622</v>
      </c>
      <c r="J2156" s="1" t="s">
        <v>17051</v>
      </c>
      <c r="K2156" s="1" t="s">
        <v>17125</v>
      </c>
      <c r="L2156" s="1" t="s">
        <v>15623</v>
      </c>
      <c r="M2156" s="42">
        <v>0.8</v>
      </c>
      <c r="N2156" s="42">
        <v>0.92</v>
      </c>
      <c r="O2156" s="1" t="s">
        <v>15616</v>
      </c>
    </row>
    <row r="2157" spans="1:15" x14ac:dyDescent="0.25">
      <c r="A2157">
        <v>2164</v>
      </c>
      <c r="B2157" t="s">
        <v>9809</v>
      </c>
      <c r="C2157" t="s">
        <v>5560</v>
      </c>
      <c r="D2157" t="s">
        <v>16837</v>
      </c>
      <c r="E2157" s="65">
        <f t="shared" si="132"/>
        <v>42072</v>
      </c>
      <c r="F2157">
        <f t="shared" si="133"/>
        <v>2015</v>
      </c>
      <c r="G2157">
        <f t="shared" si="134"/>
        <v>3</v>
      </c>
      <c r="H2157">
        <f t="shared" si="135"/>
        <v>1</v>
      </c>
      <c r="I2157" s="1" t="s">
        <v>15622</v>
      </c>
      <c r="J2157" s="1" t="s">
        <v>17051</v>
      </c>
      <c r="K2157" s="1" t="s">
        <v>17125</v>
      </c>
      <c r="L2157" s="1" t="s">
        <v>15626</v>
      </c>
      <c r="M2157" s="42">
        <v>1</v>
      </c>
      <c r="N2157" s="42">
        <v>1</v>
      </c>
      <c r="O2157" s="1" t="s">
        <v>15616</v>
      </c>
    </row>
    <row r="2158" spans="1:15" x14ac:dyDescent="0.25">
      <c r="A2158">
        <v>2165</v>
      </c>
      <c r="B2158" t="s">
        <v>11258</v>
      </c>
      <c r="C2158" t="s">
        <v>4143</v>
      </c>
      <c r="D2158" t="s">
        <v>12061</v>
      </c>
      <c r="E2158" s="65">
        <f t="shared" si="132"/>
        <v>42073</v>
      </c>
      <c r="F2158">
        <f t="shared" si="133"/>
        <v>2015</v>
      </c>
      <c r="G2158">
        <f t="shared" si="134"/>
        <v>3</v>
      </c>
      <c r="H2158">
        <f t="shared" si="135"/>
        <v>2</v>
      </c>
      <c r="I2158" s="1" t="s">
        <v>15622</v>
      </c>
      <c r="J2158" s="1" t="s">
        <v>17051</v>
      </c>
      <c r="K2158" s="1" t="s">
        <v>17125</v>
      </c>
      <c r="L2158" s="1" t="s">
        <v>15624</v>
      </c>
      <c r="M2158" s="42">
        <v>1</v>
      </c>
      <c r="N2158" s="42">
        <v>1</v>
      </c>
      <c r="O2158" s="1" t="s">
        <v>15616</v>
      </c>
    </row>
    <row r="2159" spans="1:15" x14ac:dyDescent="0.25">
      <c r="A2159">
        <v>2166</v>
      </c>
      <c r="B2159" t="s">
        <v>9104</v>
      </c>
      <c r="C2159" t="s">
        <v>6249</v>
      </c>
      <c r="D2159" t="s">
        <v>16838</v>
      </c>
      <c r="E2159" s="65">
        <f t="shared" si="132"/>
        <v>42075</v>
      </c>
      <c r="F2159">
        <f t="shared" si="133"/>
        <v>2015</v>
      </c>
      <c r="G2159">
        <f t="shared" si="134"/>
        <v>3</v>
      </c>
      <c r="H2159">
        <f t="shared" si="135"/>
        <v>4</v>
      </c>
      <c r="I2159" s="1" t="s">
        <v>15622</v>
      </c>
      <c r="J2159" s="1" t="s">
        <v>17051</v>
      </c>
      <c r="K2159" s="1" t="s">
        <v>17125</v>
      </c>
      <c r="L2159" s="1" t="s">
        <v>15624</v>
      </c>
      <c r="M2159" s="42">
        <v>1</v>
      </c>
      <c r="N2159" s="42">
        <v>0.82</v>
      </c>
      <c r="O2159" s="1" t="s">
        <v>15616</v>
      </c>
    </row>
    <row r="2160" spans="1:15" x14ac:dyDescent="0.25">
      <c r="A2160">
        <v>2167</v>
      </c>
      <c r="B2160" t="s">
        <v>7984</v>
      </c>
      <c r="C2160" t="s">
        <v>7347</v>
      </c>
      <c r="D2160" t="s">
        <v>12062</v>
      </c>
      <c r="E2160" s="65">
        <f t="shared" si="132"/>
        <v>42076</v>
      </c>
      <c r="F2160">
        <f t="shared" si="133"/>
        <v>2015</v>
      </c>
      <c r="G2160">
        <f t="shared" si="134"/>
        <v>3</v>
      </c>
      <c r="H2160">
        <f t="shared" si="135"/>
        <v>5</v>
      </c>
      <c r="I2160" s="1" t="s">
        <v>15622</v>
      </c>
      <c r="J2160" s="1" t="s">
        <v>17051</v>
      </c>
      <c r="K2160" s="1" t="s">
        <v>17125</v>
      </c>
      <c r="L2160" s="1" t="s">
        <v>15626</v>
      </c>
      <c r="M2160" s="42">
        <v>1</v>
      </c>
      <c r="N2160" s="42">
        <v>0.78</v>
      </c>
      <c r="O2160" s="1" t="s">
        <v>15616</v>
      </c>
    </row>
    <row r="2161" spans="1:15" x14ac:dyDescent="0.25">
      <c r="A2161">
        <v>2168</v>
      </c>
      <c r="B2161" t="s">
        <v>11316</v>
      </c>
      <c r="C2161" t="s">
        <v>4085</v>
      </c>
      <c r="D2161" t="s">
        <v>12062</v>
      </c>
      <c r="E2161" s="65">
        <f t="shared" si="132"/>
        <v>42076</v>
      </c>
      <c r="F2161">
        <f t="shared" si="133"/>
        <v>2015</v>
      </c>
      <c r="G2161">
        <f t="shared" si="134"/>
        <v>3</v>
      </c>
      <c r="H2161">
        <f t="shared" si="135"/>
        <v>5</v>
      </c>
      <c r="I2161" s="1" t="s">
        <v>15622</v>
      </c>
      <c r="J2161" s="1" t="s">
        <v>17051</v>
      </c>
      <c r="K2161" s="1" t="s">
        <v>17125</v>
      </c>
      <c r="L2161" s="1" t="s">
        <v>15623</v>
      </c>
      <c r="M2161" s="42">
        <v>1</v>
      </c>
      <c r="N2161" s="42">
        <v>0.89</v>
      </c>
      <c r="O2161" s="1" t="s">
        <v>15615</v>
      </c>
    </row>
    <row r="2162" spans="1:15" x14ac:dyDescent="0.25">
      <c r="A2162">
        <v>2169</v>
      </c>
      <c r="B2162" t="s">
        <v>11094</v>
      </c>
      <c r="C2162" t="s">
        <v>4304</v>
      </c>
      <c r="D2162" t="s">
        <v>16839</v>
      </c>
      <c r="E2162" s="65">
        <f t="shared" si="132"/>
        <v>42077</v>
      </c>
      <c r="F2162">
        <f t="shared" si="133"/>
        <v>2015</v>
      </c>
      <c r="G2162">
        <f t="shared" si="134"/>
        <v>3</v>
      </c>
      <c r="H2162">
        <f t="shared" si="135"/>
        <v>6</v>
      </c>
      <c r="I2162" s="1" t="s">
        <v>15625</v>
      </c>
      <c r="J2162" s="1" t="s">
        <v>17051</v>
      </c>
      <c r="K2162" s="1" t="s">
        <v>17125</v>
      </c>
      <c r="L2162" s="1" t="s">
        <v>15624</v>
      </c>
      <c r="M2162" s="42">
        <v>1</v>
      </c>
      <c r="N2162" s="42">
        <v>1</v>
      </c>
      <c r="O2162" s="1" t="s">
        <v>15615</v>
      </c>
    </row>
    <row r="2163" spans="1:15" x14ac:dyDescent="0.25">
      <c r="A2163">
        <v>2170</v>
      </c>
      <c r="B2163" t="s">
        <v>9428</v>
      </c>
      <c r="C2163" t="s">
        <v>5929</v>
      </c>
      <c r="D2163" t="s">
        <v>12063</v>
      </c>
      <c r="E2163" s="65">
        <f t="shared" si="132"/>
        <v>42078</v>
      </c>
      <c r="F2163">
        <f t="shared" si="133"/>
        <v>2015</v>
      </c>
      <c r="G2163">
        <f t="shared" si="134"/>
        <v>3</v>
      </c>
      <c r="H2163">
        <f t="shared" si="135"/>
        <v>7</v>
      </c>
      <c r="I2163" s="1" t="s">
        <v>15622</v>
      </c>
      <c r="J2163" s="1" t="s">
        <v>17051</v>
      </c>
      <c r="K2163" s="1" t="s">
        <v>17125</v>
      </c>
      <c r="L2163" s="1" t="s">
        <v>15624</v>
      </c>
      <c r="M2163" s="42">
        <v>1</v>
      </c>
      <c r="N2163" s="42">
        <v>0.96</v>
      </c>
      <c r="O2163" s="1" t="s">
        <v>15616</v>
      </c>
    </row>
    <row r="2164" spans="1:15" x14ac:dyDescent="0.25">
      <c r="A2164">
        <v>2171</v>
      </c>
      <c r="B2164" t="s">
        <v>10914</v>
      </c>
      <c r="C2164" t="s">
        <v>4480</v>
      </c>
      <c r="D2164" t="s">
        <v>16840</v>
      </c>
      <c r="E2164" s="65">
        <f t="shared" si="132"/>
        <v>42079</v>
      </c>
      <c r="F2164">
        <f t="shared" si="133"/>
        <v>2015</v>
      </c>
      <c r="G2164">
        <f t="shared" si="134"/>
        <v>3</v>
      </c>
      <c r="H2164">
        <f t="shared" si="135"/>
        <v>1</v>
      </c>
      <c r="I2164" s="1" t="s">
        <v>15622</v>
      </c>
      <c r="J2164" s="1" t="s">
        <v>17051</v>
      </c>
      <c r="K2164" s="1" t="s">
        <v>17125</v>
      </c>
      <c r="L2164" s="1" t="s">
        <v>15624</v>
      </c>
      <c r="M2164" s="42">
        <v>1</v>
      </c>
      <c r="N2164" s="42">
        <v>0.5</v>
      </c>
      <c r="O2164" s="1" t="s">
        <v>15615</v>
      </c>
    </row>
    <row r="2165" spans="1:15" x14ac:dyDescent="0.25">
      <c r="A2165">
        <v>2172</v>
      </c>
      <c r="B2165" t="s">
        <v>9539</v>
      </c>
      <c r="C2165" t="s">
        <v>5821</v>
      </c>
      <c r="D2165" t="s">
        <v>16841</v>
      </c>
      <c r="E2165" s="65">
        <f t="shared" si="132"/>
        <v>42081</v>
      </c>
      <c r="F2165">
        <f t="shared" si="133"/>
        <v>2015</v>
      </c>
      <c r="G2165">
        <f t="shared" si="134"/>
        <v>3</v>
      </c>
      <c r="H2165">
        <f t="shared" si="135"/>
        <v>3</v>
      </c>
      <c r="I2165" s="1" t="s">
        <v>15622</v>
      </c>
      <c r="J2165" s="1" t="s">
        <v>17051</v>
      </c>
      <c r="K2165" s="1" t="s">
        <v>17125</v>
      </c>
      <c r="L2165" s="1" t="s">
        <v>15626</v>
      </c>
      <c r="M2165" s="42">
        <v>1</v>
      </c>
      <c r="N2165" s="42">
        <v>0.96</v>
      </c>
      <c r="O2165" s="1" t="s">
        <v>15616</v>
      </c>
    </row>
    <row r="2166" spans="1:15" x14ac:dyDescent="0.25">
      <c r="A2166">
        <v>2173</v>
      </c>
      <c r="B2166" t="s">
        <v>11482</v>
      </c>
      <c r="C2166" t="s">
        <v>3920</v>
      </c>
      <c r="D2166" t="s">
        <v>12064</v>
      </c>
      <c r="E2166" s="65">
        <f t="shared" si="132"/>
        <v>42082</v>
      </c>
      <c r="F2166">
        <f t="shared" si="133"/>
        <v>2015</v>
      </c>
      <c r="G2166">
        <f t="shared" si="134"/>
        <v>3</v>
      </c>
      <c r="H2166">
        <f t="shared" si="135"/>
        <v>4</v>
      </c>
      <c r="I2166" s="1" t="s">
        <v>15622</v>
      </c>
      <c r="J2166" s="1" t="s">
        <v>17051</v>
      </c>
      <c r="K2166" s="1" t="s">
        <v>17125</v>
      </c>
      <c r="L2166" s="1" t="s">
        <v>15626</v>
      </c>
      <c r="M2166" s="42">
        <v>1</v>
      </c>
      <c r="N2166" s="42">
        <v>0.64</v>
      </c>
      <c r="O2166" s="1" t="s">
        <v>15616</v>
      </c>
    </row>
    <row r="2167" spans="1:15" x14ac:dyDescent="0.25">
      <c r="A2167">
        <v>2174</v>
      </c>
      <c r="B2167" t="s">
        <v>10536</v>
      </c>
      <c r="C2167" t="s">
        <v>4847</v>
      </c>
      <c r="D2167" t="s">
        <v>12065</v>
      </c>
      <c r="E2167" s="65">
        <f t="shared" si="132"/>
        <v>42084</v>
      </c>
      <c r="F2167">
        <f t="shared" si="133"/>
        <v>2015</v>
      </c>
      <c r="G2167">
        <f t="shared" si="134"/>
        <v>3</v>
      </c>
      <c r="H2167">
        <f t="shared" si="135"/>
        <v>6</v>
      </c>
      <c r="I2167" s="1" t="s">
        <v>15625</v>
      </c>
      <c r="J2167" s="1" t="s">
        <v>17051</v>
      </c>
      <c r="K2167" s="1" t="s">
        <v>17125</v>
      </c>
      <c r="L2167" s="1" t="s">
        <v>15623</v>
      </c>
      <c r="M2167" s="42">
        <v>1</v>
      </c>
      <c r="N2167" s="42">
        <v>0.97</v>
      </c>
      <c r="O2167" s="1" t="s">
        <v>15616</v>
      </c>
    </row>
    <row r="2168" spans="1:15" x14ac:dyDescent="0.25">
      <c r="A2168">
        <v>2175</v>
      </c>
      <c r="B2168" t="s">
        <v>11688</v>
      </c>
      <c r="C2168" t="s">
        <v>3718</v>
      </c>
      <c r="D2168" t="s">
        <v>12066</v>
      </c>
      <c r="E2168" s="65">
        <f t="shared" si="132"/>
        <v>42085</v>
      </c>
      <c r="F2168">
        <f t="shared" si="133"/>
        <v>2015</v>
      </c>
      <c r="G2168">
        <f t="shared" si="134"/>
        <v>3</v>
      </c>
      <c r="H2168">
        <f t="shared" si="135"/>
        <v>7</v>
      </c>
      <c r="I2168" s="1" t="s">
        <v>15622</v>
      </c>
      <c r="J2168" s="1" t="s">
        <v>17051</v>
      </c>
      <c r="K2168" s="1" t="s">
        <v>17125</v>
      </c>
      <c r="L2168" s="1" t="s">
        <v>15626</v>
      </c>
      <c r="M2168" s="42">
        <v>1</v>
      </c>
      <c r="N2168" s="42">
        <v>0.97</v>
      </c>
      <c r="O2168" s="1" t="s">
        <v>15615</v>
      </c>
    </row>
    <row r="2169" spans="1:15" x14ac:dyDescent="0.25">
      <c r="A2169">
        <v>2176</v>
      </c>
      <c r="B2169" t="s">
        <v>11209</v>
      </c>
      <c r="C2169" t="s">
        <v>4191</v>
      </c>
      <c r="D2169" t="s">
        <v>16842</v>
      </c>
      <c r="E2169" s="65">
        <f t="shared" si="132"/>
        <v>42086</v>
      </c>
      <c r="F2169">
        <f t="shared" si="133"/>
        <v>2015</v>
      </c>
      <c r="G2169">
        <f t="shared" si="134"/>
        <v>3</v>
      </c>
      <c r="H2169">
        <f t="shared" si="135"/>
        <v>1</v>
      </c>
      <c r="I2169" s="1" t="s">
        <v>15622</v>
      </c>
      <c r="J2169" s="1" t="s">
        <v>17051</v>
      </c>
      <c r="K2169" s="1" t="s">
        <v>17125</v>
      </c>
      <c r="L2169" s="1" t="s">
        <v>15624</v>
      </c>
      <c r="M2169" s="42">
        <v>1</v>
      </c>
      <c r="N2169" s="42">
        <v>0.96</v>
      </c>
      <c r="O2169" s="1" t="s">
        <v>15616</v>
      </c>
    </row>
    <row r="2170" spans="1:15" x14ac:dyDescent="0.25">
      <c r="A2170">
        <v>2177</v>
      </c>
      <c r="B2170" t="s">
        <v>10392</v>
      </c>
      <c r="C2170" t="s">
        <v>4987</v>
      </c>
      <c r="D2170" t="s">
        <v>12067</v>
      </c>
      <c r="E2170" s="65">
        <f t="shared" si="132"/>
        <v>42087</v>
      </c>
      <c r="F2170">
        <f t="shared" si="133"/>
        <v>2015</v>
      </c>
      <c r="G2170">
        <f t="shared" si="134"/>
        <v>3</v>
      </c>
      <c r="H2170">
        <f t="shared" si="135"/>
        <v>2</v>
      </c>
      <c r="I2170" s="1" t="s">
        <v>15622</v>
      </c>
      <c r="J2170" s="1" t="s">
        <v>17051</v>
      </c>
      <c r="K2170" s="1" t="s">
        <v>17125</v>
      </c>
      <c r="L2170" s="1" t="s">
        <v>15626</v>
      </c>
      <c r="M2170" s="42">
        <v>1</v>
      </c>
      <c r="N2170" s="42">
        <v>1</v>
      </c>
      <c r="O2170" s="1" t="s">
        <v>15616</v>
      </c>
    </row>
    <row r="2171" spans="1:15" x14ac:dyDescent="0.25">
      <c r="A2171">
        <v>2178</v>
      </c>
      <c r="B2171" t="s">
        <v>10997</v>
      </c>
      <c r="C2171" t="s">
        <v>4400</v>
      </c>
      <c r="D2171" t="s">
        <v>12067</v>
      </c>
      <c r="E2171" s="65">
        <f t="shared" si="132"/>
        <v>42087</v>
      </c>
      <c r="F2171">
        <f t="shared" si="133"/>
        <v>2015</v>
      </c>
      <c r="G2171">
        <f t="shared" si="134"/>
        <v>3</v>
      </c>
      <c r="H2171">
        <f t="shared" si="135"/>
        <v>2</v>
      </c>
      <c r="I2171" s="1" t="s">
        <v>15622</v>
      </c>
      <c r="J2171" s="1" t="s">
        <v>17051</v>
      </c>
      <c r="K2171" s="1" t="s">
        <v>17125</v>
      </c>
      <c r="L2171" s="1" t="s">
        <v>15626</v>
      </c>
      <c r="M2171" s="42">
        <v>1</v>
      </c>
      <c r="N2171" s="42">
        <v>1</v>
      </c>
      <c r="O2171" s="1" t="s">
        <v>15615</v>
      </c>
    </row>
    <row r="2172" spans="1:15" x14ac:dyDescent="0.25">
      <c r="A2172">
        <v>2179</v>
      </c>
      <c r="B2172" t="s">
        <v>7877</v>
      </c>
      <c r="C2172" t="s">
        <v>7451</v>
      </c>
      <c r="D2172" t="s">
        <v>12068</v>
      </c>
      <c r="E2172" s="65">
        <f t="shared" si="132"/>
        <v>42088</v>
      </c>
      <c r="F2172">
        <f t="shared" si="133"/>
        <v>2015</v>
      </c>
      <c r="G2172">
        <f t="shared" si="134"/>
        <v>3</v>
      </c>
      <c r="H2172">
        <f t="shared" si="135"/>
        <v>3</v>
      </c>
      <c r="I2172" s="1" t="s">
        <v>15622</v>
      </c>
      <c r="J2172" s="1" t="s">
        <v>17051</v>
      </c>
      <c r="K2172" s="1" t="s">
        <v>17125</v>
      </c>
      <c r="L2172" s="1" t="s">
        <v>15626</v>
      </c>
      <c r="M2172" s="42">
        <v>1</v>
      </c>
      <c r="N2172" s="42">
        <v>0.7</v>
      </c>
      <c r="O2172" s="1" t="s">
        <v>15616</v>
      </c>
    </row>
    <row r="2173" spans="1:15" x14ac:dyDescent="0.25">
      <c r="A2173">
        <v>2180</v>
      </c>
      <c r="B2173" t="s">
        <v>10779</v>
      </c>
      <c r="C2173" t="s">
        <v>4611</v>
      </c>
      <c r="D2173" t="s">
        <v>16843</v>
      </c>
      <c r="E2173" s="65">
        <f t="shared" si="132"/>
        <v>42091</v>
      </c>
      <c r="F2173">
        <f t="shared" si="133"/>
        <v>2015</v>
      </c>
      <c r="G2173">
        <f t="shared" si="134"/>
        <v>3</v>
      </c>
      <c r="H2173">
        <f t="shared" si="135"/>
        <v>6</v>
      </c>
      <c r="I2173" s="1" t="s">
        <v>15622</v>
      </c>
      <c r="J2173" s="1" t="s">
        <v>17051</v>
      </c>
      <c r="K2173" s="1" t="s">
        <v>17125</v>
      </c>
      <c r="L2173" s="1" t="s">
        <v>15626</v>
      </c>
      <c r="M2173" s="42">
        <v>1</v>
      </c>
      <c r="N2173" s="42">
        <v>1</v>
      </c>
      <c r="O2173" s="1" t="s">
        <v>15616</v>
      </c>
    </row>
    <row r="2174" spans="1:15" x14ac:dyDescent="0.25">
      <c r="A2174">
        <v>2181</v>
      </c>
      <c r="B2174" t="s">
        <v>9864</v>
      </c>
      <c r="C2174" t="s">
        <v>5507</v>
      </c>
      <c r="D2174" t="s">
        <v>16843</v>
      </c>
      <c r="E2174" s="65">
        <f t="shared" si="132"/>
        <v>42091</v>
      </c>
      <c r="F2174">
        <f t="shared" si="133"/>
        <v>2015</v>
      </c>
      <c r="G2174">
        <f t="shared" si="134"/>
        <v>3</v>
      </c>
      <c r="H2174">
        <f t="shared" si="135"/>
        <v>6</v>
      </c>
      <c r="I2174" s="1" t="s">
        <v>15622</v>
      </c>
      <c r="J2174" s="1" t="s">
        <v>17051</v>
      </c>
      <c r="K2174" s="1" t="s">
        <v>17125</v>
      </c>
      <c r="L2174" s="1" t="s">
        <v>15624</v>
      </c>
      <c r="M2174" s="42">
        <v>1</v>
      </c>
      <c r="N2174" s="42">
        <v>1</v>
      </c>
      <c r="O2174" s="1" t="s">
        <v>15616</v>
      </c>
    </row>
    <row r="2175" spans="1:15" x14ac:dyDescent="0.25">
      <c r="A2175">
        <v>2182</v>
      </c>
      <c r="B2175" t="s">
        <v>9340</v>
      </c>
      <c r="C2175" t="s">
        <v>6017</v>
      </c>
      <c r="D2175" t="s">
        <v>16844</v>
      </c>
      <c r="E2175" s="65">
        <f t="shared" si="132"/>
        <v>42092</v>
      </c>
      <c r="F2175">
        <f t="shared" si="133"/>
        <v>2015</v>
      </c>
      <c r="G2175">
        <f t="shared" si="134"/>
        <v>3</v>
      </c>
      <c r="H2175">
        <f t="shared" si="135"/>
        <v>7</v>
      </c>
      <c r="I2175" s="1" t="s">
        <v>15622</v>
      </c>
      <c r="J2175" s="1" t="s">
        <v>17051</v>
      </c>
      <c r="K2175" s="1" t="s">
        <v>17125</v>
      </c>
      <c r="L2175" s="1" t="s">
        <v>15623</v>
      </c>
      <c r="M2175" s="42">
        <v>0.5</v>
      </c>
      <c r="N2175" s="42">
        <v>0.62</v>
      </c>
      <c r="O2175" s="1" t="s">
        <v>15615</v>
      </c>
    </row>
    <row r="2176" spans="1:15" x14ac:dyDescent="0.25">
      <c r="A2176">
        <v>2183</v>
      </c>
      <c r="B2176" t="s">
        <v>10534</v>
      </c>
      <c r="C2176" t="s">
        <v>4849</v>
      </c>
      <c r="D2176" t="s">
        <v>16844</v>
      </c>
      <c r="E2176" s="65">
        <f t="shared" si="132"/>
        <v>42092</v>
      </c>
      <c r="F2176">
        <f t="shared" si="133"/>
        <v>2015</v>
      </c>
      <c r="G2176">
        <f t="shared" si="134"/>
        <v>3</v>
      </c>
      <c r="H2176">
        <f t="shared" si="135"/>
        <v>7</v>
      </c>
      <c r="I2176" s="1" t="s">
        <v>15622</v>
      </c>
      <c r="J2176" s="1" t="s">
        <v>17051</v>
      </c>
      <c r="K2176" s="1" t="s">
        <v>17125</v>
      </c>
      <c r="L2176" s="1" t="s">
        <v>15628</v>
      </c>
      <c r="M2176" s="42">
        <v>0.4</v>
      </c>
      <c r="N2176" s="42">
        <v>0.97</v>
      </c>
      <c r="O2176" s="1" t="s">
        <v>15616</v>
      </c>
    </row>
    <row r="2177" spans="1:15" x14ac:dyDescent="0.25">
      <c r="A2177">
        <v>2184</v>
      </c>
      <c r="B2177" t="s">
        <v>7722</v>
      </c>
      <c r="C2177" t="s">
        <v>7598</v>
      </c>
      <c r="D2177" t="s">
        <v>12069</v>
      </c>
      <c r="E2177" s="65">
        <f t="shared" si="132"/>
        <v>42093</v>
      </c>
      <c r="F2177">
        <f t="shared" si="133"/>
        <v>2015</v>
      </c>
      <c r="G2177">
        <f t="shared" si="134"/>
        <v>3</v>
      </c>
      <c r="H2177">
        <f t="shared" si="135"/>
        <v>1</v>
      </c>
      <c r="I2177" s="1" t="s">
        <v>15622</v>
      </c>
      <c r="J2177" s="1" t="s">
        <v>17051</v>
      </c>
      <c r="K2177" s="1" t="s">
        <v>17125</v>
      </c>
      <c r="L2177" s="1" t="s">
        <v>15624</v>
      </c>
      <c r="M2177" s="42">
        <v>1</v>
      </c>
      <c r="N2177" s="42">
        <v>0.71</v>
      </c>
      <c r="O2177" s="1" t="s">
        <v>15615</v>
      </c>
    </row>
    <row r="2178" spans="1:15" x14ac:dyDescent="0.25">
      <c r="A2178">
        <v>2185</v>
      </c>
      <c r="B2178" t="s">
        <v>10050</v>
      </c>
      <c r="C2178" t="s">
        <v>5324</v>
      </c>
      <c r="D2178" t="s">
        <v>12069</v>
      </c>
      <c r="E2178" s="65">
        <f t="shared" si="132"/>
        <v>42093</v>
      </c>
      <c r="F2178">
        <f t="shared" si="133"/>
        <v>2015</v>
      </c>
      <c r="G2178">
        <f t="shared" si="134"/>
        <v>3</v>
      </c>
      <c r="H2178">
        <f t="shared" si="135"/>
        <v>1</v>
      </c>
      <c r="I2178" s="1" t="s">
        <v>15756</v>
      </c>
      <c r="J2178" s="1" t="s">
        <v>17074</v>
      </c>
      <c r="K2178" s="1" t="s">
        <v>17125</v>
      </c>
      <c r="L2178" s="1" t="s">
        <v>15626</v>
      </c>
      <c r="M2178" s="42">
        <v>0.99</v>
      </c>
      <c r="N2178" s="42">
        <v>0.96</v>
      </c>
      <c r="O2178" s="1" t="s">
        <v>15615</v>
      </c>
    </row>
    <row r="2179" spans="1:15" x14ac:dyDescent="0.25">
      <c r="A2179">
        <v>2186</v>
      </c>
      <c r="B2179" t="s">
        <v>10688</v>
      </c>
      <c r="C2179" t="s">
        <v>4698</v>
      </c>
      <c r="D2179" t="s">
        <v>12070</v>
      </c>
      <c r="E2179" s="65">
        <f t="shared" ref="E2179:E2242" si="136">DATE(LEFT(D2179,4),MID(D2179,5,2),RIGHT(D2179,2))</f>
        <v>42094</v>
      </c>
      <c r="F2179">
        <f t="shared" ref="F2179:F2242" si="137">YEAR(E2179)</f>
        <v>2015</v>
      </c>
      <c r="G2179">
        <f t="shared" ref="G2179:G2242" si="138">MONTH(E2179)</f>
        <v>3</v>
      </c>
      <c r="H2179">
        <f t="shared" ref="H2179:H2242" si="139">WEEKDAY(E2179,2)</f>
        <v>2</v>
      </c>
      <c r="I2179" s="1" t="s">
        <v>15625</v>
      </c>
      <c r="J2179" s="1" t="s">
        <v>17051</v>
      </c>
      <c r="K2179" s="1" t="s">
        <v>17125</v>
      </c>
      <c r="L2179" s="1" t="s">
        <v>15624</v>
      </c>
      <c r="M2179" s="42">
        <v>1</v>
      </c>
      <c r="N2179" s="42">
        <v>1</v>
      </c>
      <c r="O2179" s="1" t="s">
        <v>15615</v>
      </c>
    </row>
    <row r="2180" spans="1:15" x14ac:dyDescent="0.25">
      <c r="A2180">
        <v>2187</v>
      </c>
      <c r="B2180" t="s">
        <v>11433</v>
      </c>
      <c r="C2180" t="s">
        <v>3968</v>
      </c>
      <c r="D2180" t="s">
        <v>12070</v>
      </c>
      <c r="E2180" s="65">
        <f t="shared" si="136"/>
        <v>42094</v>
      </c>
      <c r="F2180">
        <f t="shared" si="137"/>
        <v>2015</v>
      </c>
      <c r="G2180">
        <f t="shared" si="138"/>
        <v>3</v>
      </c>
      <c r="H2180">
        <f t="shared" si="139"/>
        <v>2</v>
      </c>
      <c r="I2180" s="1" t="s">
        <v>15625</v>
      </c>
      <c r="J2180" s="1" t="s">
        <v>17051</v>
      </c>
      <c r="K2180" s="1" t="s">
        <v>17125</v>
      </c>
      <c r="L2180" s="1" t="s">
        <v>15626</v>
      </c>
      <c r="M2180" s="42">
        <v>1</v>
      </c>
      <c r="N2180" s="42">
        <v>0.92</v>
      </c>
      <c r="O2180" s="1" t="s">
        <v>15616</v>
      </c>
    </row>
    <row r="2181" spans="1:15" x14ac:dyDescent="0.25">
      <c r="A2181">
        <v>2188</v>
      </c>
      <c r="B2181" t="s">
        <v>9903</v>
      </c>
      <c r="C2181" t="s">
        <v>5468</v>
      </c>
      <c r="D2181" t="s">
        <v>12071</v>
      </c>
      <c r="E2181" s="65">
        <f t="shared" si="136"/>
        <v>42095</v>
      </c>
      <c r="F2181">
        <f t="shared" si="137"/>
        <v>2015</v>
      </c>
      <c r="G2181">
        <f t="shared" si="138"/>
        <v>4</v>
      </c>
      <c r="H2181">
        <f t="shared" si="139"/>
        <v>3</v>
      </c>
      <c r="I2181" s="1" t="s">
        <v>15622</v>
      </c>
      <c r="J2181" s="1" t="s">
        <v>17051</v>
      </c>
      <c r="K2181" s="1" t="s">
        <v>17125</v>
      </c>
      <c r="L2181" s="1" t="s">
        <v>15626</v>
      </c>
      <c r="M2181" s="42">
        <v>1</v>
      </c>
      <c r="N2181" s="42">
        <v>0.91</v>
      </c>
      <c r="O2181" s="1" t="s">
        <v>15616</v>
      </c>
    </row>
    <row r="2182" spans="1:15" x14ac:dyDescent="0.25">
      <c r="A2182">
        <v>2189</v>
      </c>
      <c r="B2182" t="s">
        <v>7906</v>
      </c>
      <c r="C2182" t="s">
        <v>7423</v>
      </c>
      <c r="D2182" t="s">
        <v>12072</v>
      </c>
      <c r="E2182" s="65">
        <f t="shared" si="136"/>
        <v>42096</v>
      </c>
      <c r="F2182">
        <f t="shared" si="137"/>
        <v>2015</v>
      </c>
      <c r="G2182">
        <f t="shared" si="138"/>
        <v>4</v>
      </c>
      <c r="H2182">
        <f t="shared" si="139"/>
        <v>4</v>
      </c>
      <c r="I2182" s="1" t="s">
        <v>15622</v>
      </c>
      <c r="J2182" s="1" t="s">
        <v>17051</v>
      </c>
      <c r="K2182" s="1" t="s">
        <v>17125</v>
      </c>
      <c r="L2182" s="1" t="s">
        <v>15626</v>
      </c>
      <c r="M2182" s="42">
        <v>1</v>
      </c>
      <c r="N2182" s="42">
        <v>1</v>
      </c>
      <c r="O2182" s="1" t="s">
        <v>15615</v>
      </c>
    </row>
    <row r="2183" spans="1:15" x14ac:dyDescent="0.25">
      <c r="A2183">
        <v>2190</v>
      </c>
      <c r="B2183" t="s">
        <v>9353</v>
      </c>
      <c r="C2183" t="s">
        <v>6004</v>
      </c>
      <c r="D2183" t="s">
        <v>16845</v>
      </c>
      <c r="E2183" s="65">
        <f t="shared" si="136"/>
        <v>42097</v>
      </c>
      <c r="F2183">
        <f t="shared" si="137"/>
        <v>2015</v>
      </c>
      <c r="G2183">
        <f t="shared" si="138"/>
        <v>4</v>
      </c>
      <c r="H2183">
        <f t="shared" si="139"/>
        <v>5</v>
      </c>
      <c r="I2183" s="1" t="s">
        <v>15639</v>
      </c>
      <c r="J2183" s="1" t="s">
        <v>17051</v>
      </c>
      <c r="K2183" s="1" t="s">
        <v>17125</v>
      </c>
      <c r="L2183" s="1" t="s">
        <v>15624</v>
      </c>
      <c r="M2183" s="42">
        <v>0.94</v>
      </c>
      <c r="N2183" s="42">
        <v>0.96</v>
      </c>
      <c r="O2183" s="1" t="s">
        <v>15615</v>
      </c>
    </row>
    <row r="2184" spans="1:15" x14ac:dyDescent="0.25">
      <c r="A2184">
        <v>2191</v>
      </c>
      <c r="B2184" t="s">
        <v>10889</v>
      </c>
      <c r="C2184" t="s">
        <v>4505</v>
      </c>
      <c r="D2184" t="s">
        <v>12073</v>
      </c>
      <c r="E2184" s="65">
        <f t="shared" si="136"/>
        <v>42098</v>
      </c>
      <c r="F2184">
        <f t="shared" si="137"/>
        <v>2015</v>
      </c>
      <c r="G2184">
        <f t="shared" si="138"/>
        <v>4</v>
      </c>
      <c r="H2184">
        <f t="shared" si="139"/>
        <v>6</v>
      </c>
      <c r="I2184" s="1" t="s">
        <v>15622</v>
      </c>
      <c r="J2184" s="1" t="s">
        <v>17051</v>
      </c>
      <c r="K2184" s="1" t="s">
        <v>17125</v>
      </c>
      <c r="L2184" s="1" t="s">
        <v>15626</v>
      </c>
      <c r="M2184" s="42">
        <v>1</v>
      </c>
      <c r="N2184" s="42">
        <v>0.67</v>
      </c>
      <c r="O2184" s="1" t="s">
        <v>15616</v>
      </c>
    </row>
    <row r="2185" spans="1:15" x14ac:dyDescent="0.25">
      <c r="A2185">
        <v>2192</v>
      </c>
      <c r="B2185" t="s">
        <v>9845</v>
      </c>
      <c r="C2185" t="s">
        <v>3533</v>
      </c>
      <c r="D2185" t="s">
        <v>12073</v>
      </c>
      <c r="E2185" s="65">
        <f t="shared" si="136"/>
        <v>42098</v>
      </c>
      <c r="F2185">
        <f t="shared" si="137"/>
        <v>2015</v>
      </c>
      <c r="G2185">
        <f t="shared" si="138"/>
        <v>4</v>
      </c>
      <c r="H2185">
        <f t="shared" si="139"/>
        <v>6</v>
      </c>
      <c r="I2185" s="1" t="s">
        <v>15622</v>
      </c>
      <c r="J2185" s="1" t="s">
        <v>17051</v>
      </c>
      <c r="K2185" s="1" t="s">
        <v>17125</v>
      </c>
      <c r="L2185" s="1" t="s">
        <v>15624</v>
      </c>
      <c r="M2185" s="42">
        <v>1</v>
      </c>
      <c r="N2185" s="42">
        <v>0.78</v>
      </c>
      <c r="O2185" s="1" t="s">
        <v>15616</v>
      </c>
    </row>
    <row r="2186" spans="1:15" x14ac:dyDescent="0.25">
      <c r="A2186">
        <v>2193</v>
      </c>
      <c r="B2186" t="s">
        <v>8077</v>
      </c>
      <c r="C2186" t="s">
        <v>7256</v>
      </c>
      <c r="D2186" t="s">
        <v>12074</v>
      </c>
      <c r="E2186" s="65">
        <f t="shared" si="136"/>
        <v>42099</v>
      </c>
      <c r="F2186">
        <f t="shared" si="137"/>
        <v>2015</v>
      </c>
      <c r="G2186">
        <f t="shared" si="138"/>
        <v>4</v>
      </c>
      <c r="H2186">
        <f t="shared" si="139"/>
        <v>7</v>
      </c>
      <c r="I2186" s="1" t="s">
        <v>15622</v>
      </c>
      <c r="J2186" s="1" t="s">
        <v>17051</v>
      </c>
      <c r="K2186" s="1" t="s">
        <v>17125</v>
      </c>
      <c r="L2186" s="1" t="s">
        <v>15626</v>
      </c>
      <c r="M2186" s="42">
        <v>1</v>
      </c>
      <c r="N2186" s="42">
        <v>0.94</v>
      </c>
      <c r="O2186" s="1" t="s">
        <v>15615</v>
      </c>
    </row>
    <row r="2187" spans="1:15" x14ac:dyDescent="0.25">
      <c r="A2187">
        <v>2194</v>
      </c>
      <c r="B2187" t="s">
        <v>7932</v>
      </c>
      <c r="C2187" t="s">
        <v>7398</v>
      </c>
      <c r="D2187" t="s">
        <v>12075</v>
      </c>
      <c r="E2187" s="65">
        <f t="shared" si="136"/>
        <v>42100</v>
      </c>
      <c r="F2187">
        <f t="shared" si="137"/>
        <v>2015</v>
      </c>
      <c r="G2187">
        <f t="shared" si="138"/>
        <v>4</v>
      </c>
      <c r="H2187">
        <f t="shared" si="139"/>
        <v>1</v>
      </c>
      <c r="I2187" s="1" t="s">
        <v>15625</v>
      </c>
      <c r="J2187" s="1" t="s">
        <v>17051</v>
      </c>
      <c r="K2187" s="1" t="s">
        <v>17125</v>
      </c>
      <c r="L2187" s="1" t="s">
        <v>15623</v>
      </c>
      <c r="M2187" s="42">
        <v>1</v>
      </c>
      <c r="N2187" s="42">
        <v>0.84</v>
      </c>
      <c r="O2187" s="1" t="s">
        <v>15616</v>
      </c>
    </row>
    <row r="2188" spans="1:15" x14ac:dyDescent="0.25">
      <c r="A2188">
        <v>2195</v>
      </c>
      <c r="B2188" t="s">
        <v>7922</v>
      </c>
      <c r="C2188" t="s">
        <v>7408</v>
      </c>
      <c r="D2188" t="s">
        <v>12075</v>
      </c>
      <c r="E2188" s="65">
        <f t="shared" si="136"/>
        <v>42100</v>
      </c>
      <c r="F2188">
        <f t="shared" si="137"/>
        <v>2015</v>
      </c>
      <c r="G2188">
        <f t="shared" si="138"/>
        <v>4</v>
      </c>
      <c r="H2188">
        <f t="shared" si="139"/>
        <v>1</v>
      </c>
      <c r="I2188" s="1" t="s">
        <v>15622</v>
      </c>
      <c r="J2188" s="1" t="s">
        <v>17051</v>
      </c>
      <c r="K2188" s="1" t="s">
        <v>17125</v>
      </c>
      <c r="L2188" s="1" t="s">
        <v>15626</v>
      </c>
      <c r="M2188" s="42">
        <v>1</v>
      </c>
      <c r="N2188" s="42">
        <v>0.98</v>
      </c>
      <c r="O2188" s="1" t="s">
        <v>15616</v>
      </c>
    </row>
    <row r="2189" spans="1:15" x14ac:dyDescent="0.25">
      <c r="A2189">
        <v>2196</v>
      </c>
      <c r="B2189" t="s">
        <v>9772</v>
      </c>
      <c r="C2189" t="s">
        <v>5597</v>
      </c>
      <c r="D2189" t="s">
        <v>12076</v>
      </c>
      <c r="E2189" s="65">
        <f t="shared" si="136"/>
        <v>42102</v>
      </c>
      <c r="F2189">
        <f t="shared" si="137"/>
        <v>2015</v>
      </c>
      <c r="G2189">
        <f t="shared" si="138"/>
        <v>4</v>
      </c>
      <c r="H2189">
        <f t="shared" si="139"/>
        <v>3</v>
      </c>
      <c r="I2189" s="1" t="s">
        <v>15622</v>
      </c>
      <c r="J2189" s="1" t="s">
        <v>17051</v>
      </c>
      <c r="K2189" s="1" t="s">
        <v>17125</v>
      </c>
      <c r="L2189" s="1" t="s">
        <v>15624</v>
      </c>
      <c r="M2189" s="42">
        <v>1</v>
      </c>
      <c r="N2189" s="42">
        <v>0.93</v>
      </c>
      <c r="O2189" s="1" t="s">
        <v>15615</v>
      </c>
    </row>
    <row r="2190" spans="1:15" x14ac:dyDescent="0.25">
      <c r="A2190">
        <v>2197</v>
      </c>
      <c r="B2190" t="s">
        <v>7753</v>
      </c>
      <c r="C2190" t="s">
        <v>7568</v>
      </c>
      <c r="D2190" t="s">
        <v>12076</v>
      </c>
      <c r="E2190" s="65">
        <f t="shared" si="136"/>
        <v>42102</v>
      </c>
      <c r="F2190">
        <f t="shared" si="137"/>
        <v>2015</v>
      </c>
      <c r="G2190">
        <f t="shared" si="138"/>
        <v>4</v>
      </c>
      <c r="H2190">
        <f t="shared" si="139"/>
        <v>3</v>
      </c>
      <c r="I2190" s="1" t="s">
        <v>15622</v>
      </c>
      <c r="J2190" s="1" t="s">
        <v>17051</v>
      </c>
      <c r="K2190" s="1" t="s">
        <v>17125</v>
      </c>
      <c r="L2190" s="1" t="s">
        <v>15626</v>
      </c>
      <c r="M2190" s="42">
        <v>1</v>
      </c>
      <c r="N2190" s="42">
        <v>0.63</v>
      </c>
      <c r="O2190" s="1" t="s">
        <v>15615</v>
      </c>
    </row>
    <row r="2191" spans="1:15" x14ac:dyDescent="0.25">
      <c r="A2191">
        <v>2198</v>
      </c>
      <c r="B2191" t="s">
        <v>10674</v>
      </c>
      <c r="C2191" t="s">
        <v>4712</v>
      </c>
      <c r="D2191" t="s">
        <v>12076</v>
      </c>
      <c r="E2191" s="65">
        <f t="shared" si="136"/>
        <v>42102</v>
      </c>
      <c r="F2191">
        <f t="shared" si="137"/>
        <v>2015</v>
      </c>
      <c r="G2191">
        <f t="shared" si="138"/>
        <v>4</v>
      </c>
      <c r="H2191">
        <f t="shared" si="139"/>
        <v>3</v>
      </c>
      <c r="I2191" s="1" t="s">
        <v>15622</v>
      </c>
      <c r="J2191" s="1" t="s">
        <v>17051</v>
      </c>
      <c r="K2191" s="1" t="s">
        <v>17125</v>
      </c>
      <c r="L2191" s="1" t="s">
        <v>15623</v>
      </c>
      <c r="M2191" s="42">
        <v>1</v>
      </c>
      <c r="N2191" s="42">
        <v>0.94</v>
      </c>
      <c r="O2191" s="1" t="s">
        <v>15616</v>
      </c>
    </row>
    <row r="2192" spans="1:15" x14ac:dyDescent="0.25">
      <c r="A2192">
        <v>2199</v>
      </c>
      <c r="B2192" t="s">
        <v>10978</v>
      </c>
      <c r="C2192" t="s">
        <v>4418</v>
      </c>
      <c r="D2192" t="s">
        <v>12077</v>
      </c>
      <c r="E2192" s="65">
        <f t="shared" si="136"/>
        <v>42104</v>
      </c>
      <c r="F2192">
        <f t="shared" si="137"/>
        <v>2015</v>
      </c>
      <c r="G2192">
        <f t="shared" si="138"/>
        <v>4</v>
      </c>
      <c r="H2192">
        <f t="shared" si="139"/>
        <v>5</v>
      </c>
      <c r="I2192" s="1" t="s">
        <v>15622</v>
      </c>
      <c r="J2192" s="1" t="s">
        <v>17051</v>
      </c>
      <c r="K2192" s="1" t="s">
        <v>17125</v>
      </c>
      <c r="L2192" s="1" t="s">
        <v>15623</v>
      </c>
      <c r="M2192" s="42">
        <v>0.8</v>
      </c>
      <c r="N2192" s="42">
        <v>0.87</v>
      </c>
      <c r="O2192" s="1" t="s">
        <v>15616</v>
      </c>
    </row>
    <row r="2193" spans="1:15" x14ac:dyDescent="0.25">
      <c r="A2193">
        <v>2200</v>
      </c>
      <c r="B2193" t="s">
        <v>8317</v>
      </c>
      <c r="C2193" t="s">
        <v>7020</v>
      </c>
      <c r="D2193" t="s">
        <v>12077</v>
      </c>
      <c r="E2193" s="65">
        <f t="shared" si="136"/>
        <v>42104</v>
      </c>
      <c r="F2193">
        <f t="shared" si="137"/>
        <v>2015</v>
      </c>
      <c r="G2193">
        <f t="shared" si="138"/>
        <v>4</v>
      </c>
      <c r="H2193">
        <f t="shared" si="139"/>
        <v>5</v>
      </c>
      <c r="I2193" s="1" t="s">
        <v>15622</v>
      </c>
      <c r="J2193" s="1" t="s">
        <v>17051</v>
      </c>
      <c r="K2193" s="1" t="s">
        <v>17125</v>
      </c>
      <c r="L2193" s="1" t="s">
        <v>15626</v>
      </c>
      <c r="M2193" s="42">
        <v>1</v>
      </c>
      <c r="N2193" s="42">
        <v>1</v>
      </c>
      <c r="O2193" s="1" t="s">
        <v>15615</v>
      </c>
    </row>
    <row r="2194" spans="1:15" x14ac:dyDescent="0.25">
      <c r="A2194">
        <v>2201</v>
      </c>
      <c r="B2194" t="s">
        <v>10269</v>
      </c>
      <c r="C2194" t="s">
        <v>5110</v>
      </c>
      <c r="D2194" t="s">
        <v>12078</v>
      </c>
      <c r="E2194" s="65">
        <f t="shared" si="136"/>
        <v>42105</v>
      </c>
      <c r="F2194">
        <f t="shared" si="137"/>
        <v>2015</v>
      </c>
      <c r="G2194">
        <f t="shared" si="138"/>
        <v>4</v>
      </c>
      <c r="H2194">
        <f t="shared" si="139"/>
        <v>6</v>
      </c>
      <c r="I2194" s="1" t="s">
        <v>15625</v>
      </c>
      <c r="J2194" s="1" t="s">
        <v>17051</v>
      </c>
      <c r="K2194" s="1" t="s">
        <v>17125</v>
      </c>
      <c r="L2194" s="1" t="s">
        <v>15626</v>
      </c>
      <c r="M2194" s="42">
        <v>1</v>
      </c>
      <c r="N2194" s="42">
        <v>1</v>
      </c>
      <c r="O2194" s="1" t="s">
        <v>15616</v>
      </c>
    </row>
    <row r="2195" spans="1:15" x14ac:dyDescent="0.25">
      <c r="A2195">
        <v>2202</v>
      </c>
      <c r="B2195" t="s">
        <v>8988</v>
      </c>
      <c r="C2195" t="s">
        <v>6365</v>
      </c>
      <c r="D2195" t="s">
        <v>16846</v>
      </c>
      <c r="E2195" s="65">
        <f t="shared" si="136"/>
        <v>42107</v>
      </c>
      <c r="F2195">
        <f t="shared" si="137"/>
        <v>2015</v>
      </c>
      <c r="G2195">
        <f t="shared" si="138"/>
        <v>4</v>
      </c>
      <c r="H2195">
        <f t="shared" si="139"/>
        <v>1</v>
      </c>
      <c r="I2195" s="1" t="s">
        <v>15622</v>
      </c>
      <c r="J2195" s="1" t="s">
        <v>17051</v>
      </c>
      <c r="K2195" s="1" t="s">
        <v>17125</v>
      </c>
      <c r="L2195" s="1" t="s">
        <v>15624</v>
      </c>
      <c r="M2195" s="42">
        <v>1</v>
      </c>
      <c r="N2195" s="42">
        <v>0.87</v>
      </c>
      <c r="O2195" s="1" t="s">
        <v>15615</v>
      </c>
    </row>
    <row r="2196" spans="1:15" x14ac:dyDescent="0.25">
      <c r="A2196">
        <v>2203</v>
      </c>
      <c r="B2196" t="s">
        <v>11324</v>
      </c>
      <c r="C2196" t="s">
        <v>4077</v>
      </c>
      <c r="D2196" t="s">
        <v>16846</v>
      </c>
      <c r="E2196" s="65">
        <f t="shared" si="136"/>
        <v>42107</v>
      </c>
      <c r="F2196">
        <f t="shared" si="137"/>
        <v>2015</v>
      </c>
      <c r="G2196">
        <f t="shared" si="138"/>
        <v>4</v>
      </c>
      <c r="H2196">
        <f t="shared" si="139"/>
        <v>1</v>
      </c>
      <c r="I2196" s="1" t="s">
        <v>15622</v>
      </c>
      <c r="J2196" s="1" t="s">
        <v>17051</v>
      </c>
      <c r="K2196" s="1" t="s">
        <v>17125</v>
      </c>
      <c r="L2196" s="1" t="s">
        <v>15623</v>
      </c>
      <c r="M2196" s="42">
        <v>1</v>
      </c>
      <c r="N2196" s="42">
        <v>1</v>
      </c>
      <c r="O2196" s="1" t="s">
        <v>15615</v>
      </c>
    </row>
    <row r="2197" spans="1:15" x14ac:dyDescent="0.25">
      <c r="A2197">
        <v>2204</v>
      </c>
      <c r="B2197" t="s">
        <v>10155</v>
      </c>
      <c r="C2197" t="s">
        <v>5223</v>
      </c>
      <c r="D2197" t="s">
        <v>16846</v>
      </c>
      <c r="E2197" s="65">
        <f t="shared" si="136"/>
        <v>42107</v>
      </c>
      <c r="F2197">
        <f t="shared" si="137"/>
        <v>2015</v>
      </c>
      <c r="G2197">
        <f t="shared" si="138"/>
        <v>4</v>
      </c>
      <c r="H2197">
        <f t="shared" si="139"/>
        <v>1</v>
      </c>
      <c r="I2197" s="1" t="s">
        <v>15622</v>
      </c>
      <c r="J2197" s="1" t="s">
        <v>17051</v>
      </c>
      <c r="K2197" s="1" t="s">
        <v>17125</v>
      </c>
      <c r="L2197" s="1" t="s">
        <v>15624</v>
      </c>
      <c r="M2197" s="42">
        <v>1</v>
      </c>
      <c r="N2197" s="42">
        <v>0.96</v>
      </c>
      <c r="O2197" s="1" t="s">
        <v>15615</v>
      </c>
    </row>
    <row r="2198" spans="1:15" x14ac:dyDescent="0.25">
      <c r="A2198">
        <v>2205</v>
      </c>
      <c r="B2198" t="s">
        <v>7799</v>
      </c>
      <c r="C2198" t="s">
        <v>7524</v>
      </c>
      <c r="D2198" t="s">
        <v>12079</v>
      </c>
      <c r="E2198" s="65">
        <f t="shared" si="136"/>
        <v>42108</v>
      </c>
      <c r="F2198">
        <f t="shared" si="137"/>
        <v>2015</v>
      </c>
      <c r="G2198">
        <f t="shared" si="138"/>
        <v>4</v>
      </c>
      <c r="H2198">
        <f t="shared" si="139"/>
        <v>2</v>
      </c>
      <c r="I2198" s="1" t="s">
        <v>15622</v>
      </c>
      <c r="J2198" s="1" t="s">
        <v>17051</v>
      </c>
      <c r="K2198" s="1" t="s">
        <v>17125</v>
      </c>
      <c r="L2198" s="1" t="s">
        <v>15626</v>
      </c>
      <c r="M2198" s="42">
        <v>1</v>
      </c>
      <c r="N2198" s="42">
        <v>0.94</v>
      </c>
      <c r="O2198" s="1" t="s">
        <v>15615</v>
      </c>
    </row>
    <row r="2199" spans="1:15" x14ac:dyDescent="0.25">
      <c r="A2199">
        <v>2206</v>
      </c>
      <c r="B2199" t="s">
        <v>9562</v>
      </c>
      <c r="C2199" t="s">
        <v>5798</v>
      </c>
      <c r="D2199" t="s">
        <v>12079</v>
      </c>
      <c r="E2199" s="65">
        <f t="shared" si="136"/>
        <v>42108</v>
      </c>
      <c r="F2199">
        <f t="shared" si="137"/>
        <v>2015</v>
      </c>
      <c r="G2199">
        <f t="shared" si="138"/>
        <v>4</v>
      </c>
      <c r="H2199">
        <f t="shared" si="139"/>
        <v>2</v>
      </c>
      <c r="I2199" s="1" t="s">
        <v>15622</v>
      </c>
      <c r="J2199" s="1" t="s">
        <v>17051</v>
      </c>
      <c r="K2199" s="1" t="s">
        <v>17125</v>
      </c>
      <c r="L2199" s="1" t="s">
        <v>15623</v>
      </c>
      <c r="M2199" s="42">
        <v>1</v>
      </c>
      <c r="N2199" s="42">
        <v>0.5</v>
      </c>
      <c r="O2199" s="1" t="s">
        <v>15615</v>
      </c>
    </row>
    <row r="2200" spans="1:15" x14ac:dyDescent="0.25">
      <c r="A2200">
        <v>2207</v>
      </c>
      <c r="B2200" t="s">
        <v>9412</v>
      </c>
      <c r="C2200" t="s">
        <v>5945</v>
      </c>
      <c r="D2200" t="s">
        <v>12080</v>
      </c>
      <c r="E2200" s="65">
        <f t="shared" si="136"/>
        <v>42109</v>
      </c>
      <c r="F2200">
        <f t="shared" si="137"/>
        <v>2015</v>
      </c>
      <c r="G2200">
        <f t="shared" si="138"/>
        <v>4</v>
      </c>
      <c r="H2200">
        <f t="shared" si="139"/>
        <v>3</v>
      </c>
      <c r="I2200" s="1" t="s">
        <v>15622</v>
      </c>
      <c r="J2200" s="1" t="s">
        <v>17051</v>
      </c>
      <c r="K2200" s="1" t="s">
        <v>17125</v>
      </c>
      <c r="L2200" s="1" t="s">
        <v>15626</v>
      </c>
      <c r="M2200" s="42">
        <v>1</v>
      </c>
      <c r="N2200" s="42">
        <v>0.97</v>
      </c>
      <c r="O2200" s="1" t="s">
        <v>15615</v>
      </c>
    </row>
    <row r="2201" spans="1:15" x14ac:dyDescent="0.25">
      <c r="A2201">
        <v>2208</v>
      </c>
      <c r="B2201" t="s">
        <v>8737</v>
      </c>
      <c r="C2201" t="s">
        <v>6611</v>
      </c>
      <c r="D2201" t="s">
        <v>12081</v>
      </c>
      <c r="E2201" s="65">
        <f t="shared" si="136"/>
        <v>42110</v>
      </c>
      <c r="F2201">
        <f t="shared" si="137"/>
        <v>2015</v>
      </c>
      <c r="G2201">
        <f t="shared" si="138"/>
        <v>4</v>
      </c>
      <c r="H2201">
        <f t="shared" si="139"/>
        <v>4</v>
      </c>
      <c r="I2201" s="1" t="s">
        <v>15622</v>
      </c>
      <c r="J2201" s="1" t="s">
        <v>17051</v>
      </c>
      <c r="K2201" s="1" t="s">
        <v>17125</v>
      </c>
      <c r="L2201" s="1" t="s">
        <v>15626</v>
      </c>
      <c r="M2201" s="42">
        <v>1</v>
      </c>
      <c r="N2201" s="42">
        <v>0</v>
      </c>
      <c r="O2201" s="1" t="s">
        <v>15615</v>
      </c>
    </row>
    <row r="2202" spans="1:15" x14ac:dyDescent="0.25">
      <c r="A2202">
        <v>2209</v>
      </c>
      <c r="B2202" t="s">
        <v>10314</v>
      </c>
      <c r="C2202" t="s">
        <v>5065</v>
      </c>
      <c r="D2202" t="s">
        <v>16847</v>
      </c>
      <c r="E2202" s="65">
        <f t="shared" si="136"/>
        <v>42111</v>
      </c>
      <c r="F2202">
        <f t="shared" si="137"/>
        <v>2015</v>
      </c>
      <c r="G2202">
        <f t="shared" si="138"/>
        <v>4</v>
      </c>
      <c r="H2202">
        <f t="shared" si="139"/>
        <v>5</v>
      </c>
      <c r="I2202" s="1" t="s">
        <v>15622</v>
      </c>
      <c r="J2202" s="1" t="s">
        <v>17051</v>
      </c>
      <c r="K2202" s="1" t="s">
        <v>17125</v>
      </c>
      <c r="L2202" s="1" t="s">
        <v>15623</v>
      </c>
      <c r="M2202" s="42">
        <v>1</v>
      </c>
      <c r="N2202" s="42">
        <v>1</v>
      </c>
      <c r="O2202" s="1" t="s">
        <v>15616</v>
      </c>
    </row>
    <row r="2203" spans="1:15" x14ac:dyDescent="0.25">
      <c r="A2203">
        <v>2210</v>
      </c>
      <c r="B2203" t="s">
        <v>11198</v>
      </c>
      <c r="C2203" t="s">
        <v>4202</v>
      </c>
      <c r="D2203" t="s">
        <v>16847</v>
      </c>
      <c r="E2203" s="65">
        <f t="shared" si="136"/>
        <v>42111</v>
      </c>
      <c r="F2203">
        <f t="shared" si="137"/>
        <v>2015</v>
      </c>
      <c r="G2203">
        <f t="shared" si="138"/>
        <v>4</v>
      </c>
      <c r="H2203">
        <f t="shared" si="139"/>
        <v>5</v>
      </c>
      <c r="I2203" s="1" t="s">
        <v>15622</v>
      </c>
      <c r="J2203" s="1" t="s">
        <v>17051</v>
      </c>
      <c r="K2203" s="1" t="s">
        <v>17125</v>
      </c>
      <c r="L2203" s="1" t="s">
        <v>15623</v>
      </c>
      <c r="M2203" s="42">
        <v>0.7</v>
      </c>
      <c r="N2203" s="42">
        <v>0.93</v>
      </c>
      <c r="O2203" s="1" t="s">
        <v>15615</v>
      </c>
    </row>
    <row r="2204" spans="1:15" x14ac:dyDescent="0.25">
      <c r="A2204">
        <v>2211</v>
      </c>
      <c r="B2204" t="s">
        <v>10911</v>
      </c>
      <c r="C2204" t="s">
        <v>4483</v>
      </c>
      <c r="D2204" t="s">
        <v>16847</v>
      </c>
      <c r="E2204" s="65">
        <f t="shared" si="136"/>
        <v>42111</v>
      </c>
      <c r="F2204">
        <f t="shared" si="137"/>
        <v>2015</v>
      </c>
      <c r="G2204">
        <f t="shared" si="138"/>
        <v>4</v>
      </c>
      <c r="H2204">
        <f t="shared" si="139"/>
        <v>5</v>
      </c>
      <c r="I2204" s="1" t="s">
        <v>15622</v>
      </c>
      <c r="J2204" s="1" t="s">
        <v>17051</v>
      </c>
      <c r="K2204" s="1" t="s">
        <v>17125</v>
      </c>
      <c r="L2204" s="1" t="s">
        <v>15626</v>
      </c>
      <c r="M2204" s="42">
        <v>1</v>
      </c>
      <c r="N2204" s="42">
        <v>0.83</v>
      </c>
      <c r="O2204" s="1" t="s">
        <v>15616</v>
      </c>
    </row>
    <row r="2205" spans="1:15" x14ac:dyDescent="0.25">
      <c r="A2205">
        <v>2212</v>
      </c>
      <c r="B2205" t="s">
        <v>8523</v>
      </c>
      <c r="C2205" t="s">
        <v>6822</v>
      </c>
      <c r="D2205" t="s">
        <v>12082</v>
      </c>
      <c r="E2205" s="65">
        <f t="shared" si="136"/>
        <v>42112</v>
      </c>
      <c r="F2205">
        <f t="shared" si="137"/>
        <v>2015</v>
      </c>
      <c r="G2205">
        <f t="shared" si="138"/>
        <v>4</v>
      </c>
      <c r="H2205">
        <f t="shared" si="139"/>
        <v>6</v>
      </c>
      <c r="I2205" s="1" t="s">
        <v>15622</v>
      </c>
      <c r="J2205" s="1" t="s">
        <v>17051</v>
      </c>
      <c r="K2205" s="1" t="s">
        <v>17125</v>
      </c>
      <c r="L2205" s="1" t="s">
        <v>15624</v>
      </c>
      <c r="M2205" s="42">
        <v>1</v>
      </c>
      <c r="N2205" s="42">
        <v>0.81</v>
      </c>
      <c r="O2205" s="1" t="s">
        <v>15616</v>
      </c>
    </row>
    <row r="2206" spans="1:15" x14ac:dyDescent="0.25">
      <c r="A2206">
        <v>2213</v>
      </c>
      <c r="B2206" t="s">
        <v>10107</v>
      </c>
      <c r="C2206" t="s">
        <v>5269</v>
      </c>
      <c r="D2206" t="s">
        <v>12083</v>
      </c>
      <c r="E2206" s="65">
        <f t="shared" si="136"/>
        <v>42113</v>
      </c>
      <c r="F2206">
        <f t="shared" si="137"/>
        <v>2015</v>
      </c>
      <c r="G2206">
        <f t="shared" si="138"/>
        <v>4</v>
      </c>
      <c r="H2206">
        <f t="shared" si="139"/>
        <v>7</v>
      </c>
      <c r="I2206" s="1" t="s">
        <v>15622</v>
      </c>
      <c r="J2206" s="1" t="s">
        <v>17051</v>
      </c>
      <c r="K2206" s="1" t="s">
        <v>17125</v>
      </c>
      <c r="L2206" s="1" t="s">
        <v>15624</v>
      </c>
      <c r="M2206" s="42">
        <v>0.9</v>
      </c>
      <c r="N2206" s="42">
        <v>1</v>
      </c>
      <c r="O2206" s="1" t="s">
        <v>15615</v>
      </c>
    </row>
    <row r="2207" spans="1:15" x14ac:dyDescent="0.25">
      <c r="A2207">
        <v>2214</v>
      </c>
      <c r="B2207" t="s">
        <v>9163</v>
      </c>
      <c r="C2207" t="s">
        <v>6190</v>
      </c>
      <c r="D2207" t="s">
        <v>12084</v>
      </c>
      <c r="E2207" s="65">
        <f t="shared" si="136"/>
        <v>42114</v>
      </c>
      <c r="F2207">
        <f t="shared" si="137"/>
        <v>2015</v>
      </c>
      <c r="G2207">
        <f t="shared" si="138"/>
        <v>4</v>
      </c>
      <c r="H2207">
        <f t="shared" si="139"/>
        <v>1</v>
      </c>
      <c r="I2207" s="1" t="s">
        <v>15622</v>
      </c>
      <c r="J2207" s="1" t="s">
        <v>17051</v>
      </c>
      <c r="K2207" s="1" t="s">
        <v>17125</v>
      </c>
      <c r="L2207" s="1" t="s">
        <v>15626</v>
      </c>
      <c r="M2207" s="42">
        <v>1</v>
      </c>
      <c r="N2207" s="42">
        <v>0.96</v>
      </c>
      <c r="O2207" s="1" t="s">
        <v>15615</v>
      </c>
    </row>
    <row r="2208" spans="1:15" x14ac:dyDescent="0.25">
      <c r="A2208">
        <v>2215</v>
      </c>
      <c r="B2208" t="s">
        <v>9073</v>
      </c>
      <c r="C2208" t="s">
        <v>6280</v>
      </c>
      <c r="D2208" t="s">
        <v>12084</v>
      </c>
      <c r="E2208" s="65">
        <f t="shared" si="136"/>
        <v>42114</v>
      </c>
      <c r="F2208">
        <f t="shared" si="137"/>
        <v>2015</v>
      </c>
      <c r="G2208">
        <f t="shared" si="138"/>
        <v>4</v>
      </c>
      <c r="H2208">
        <f t="shared" si="139"/>
        <v>1</v>
      </c>
      <c r="I2208" s="1" t="s">
        <v>15622</v>
      </c>
      <c r="J2208" s="1" t="s">
        <v>17051</v>
      </c>
      <c r="K2208" s="1" t="s">
        <v>17125</v>
      </c>
      <c r="L2208" s="1" t="s">
        <v>15623</v>
      </c>
      <c r="M2208" s="42">
        <v>1</v>
      </c>
      <c r="N2208" s="42">
        <v>0.5</v>
      </c>
      <c r="O2208" s="1" t="s">
        <v>15616</v>
      </c>
    </row>
    <row r="2209" spans="1:15" x14ac:dyDescent="0.25">
      <c r="A2209">
        <v>2216</v>
      </c>
      <c r="B2209" t="s">
        <v>10009</v>
      </c>
      <c r="C2209" t="s">
        <v>5364</v>
      </c>
      <c r="D2209" t="s">
        <v>12084</v>
      </c>
      <c r="E2209" s="65">
        <f t="shared" si="136"/>
        <v>42114</v>
      </c>
      <c r="F2209">
        <f t="shared" si="137"/>
        <v>2015</v>
      </c>
      <c r="G2209">
        <f t="shared" si="138"/>
        <v>4</v>
      </c>
      <c r="H2209">
        <f t="shared" si="139"/>
        <v>1</v>
      </c>
      <c r="I2209" s="1" t="s">
        <v>15622</v>
      </c>
      <c r="J2209" s="1" t="s">
        <v>17051</v>
      </c>
      <c r="K2209" s="1" t="s">
        <v>17125</v>
      </c>
      <c r="L2209" s="1" t="s">
        <v>15626</v>
      </c>
      <c r="M2209" s="42">
        <v>1</v>
      </c>
      <c r="N2209" s="42">
        <v>1</v>
      </c>
      <c r="O2209" s="1" t="s">
        <v>15616</v>
      </c>
    </row>
    <row r="2210" spans="1:15" x14ac:dyDescent="0.25">
      <c r="A2210">
        <v>2217</v>
      </c>
      <c r="B2210" t="s">
        <v>7759</v>
      </c>
      <c r="C2210" t="s">
        <v>7562</v>
      </c>
      <c r="D2210" t="s">
        <v>12084</v>
      </c>
      <c r="E2210" s="65">
        <f t="shared" si="136"/>
        <v>42114</v>
      </c>
      <c r="F2210">
        <f t="shared" si="137"/>
        <v>2015</v>
      </c>
      <c r="G2210">
        <f t="shared" si="138"/>
        <v>4</v>
      </c>
      <c r="H2210">
        <f t="shared" si="139"/>
        <v>1</v>
      </c>
      <c r="I2210" s="1" t="s">
        <v>15629</v>
      </c>
      <c r="J2210" s="1" t="s">
        <v>17051</v>
      </c>
      <c r="K2210" s="1" t="s">
        <v>17125</v>
      </c>
      <c r="L2210" s="1" t="s">
        <v>15626</v>
      </c>
      <c r="M2210" s="42">
        <v>1</v>
      </c>
      <c r="N2210" s="42">
        <v>0.98</v>
      </c>
      <c r="O2210" s="1" t="s">
        <v>15616</v>
      </c>
    </row>
    <row r="2211" spans="1:15" x14ac:dyDescent="0.25">
      <c r="A2211">
        <v>2218</v>
      </c>
      <c r="B2211" t="s">
        <v>11707</v>
      </c>
      <c r="C2211" t="s">
        <v>3699</v>
      </c>
      <c r="D2211" t="s">
        <v>12084</v>
      </c>
      <c r="E2211" s="65">
        <f t="shared" si="136"/>
        <v>42114</v>
      </c>
      <c r="F2211">
        <f t="shared" si="137"/>
        <v>2015</v>
      </c>
      <c r="G2211">
        <f t="shared" si="138"/>
        <v>4</v>
      </c>
      <c r="H2211">
        <f t="shared" si="139"/>
        <v>1</v>
      </c>
      <c r="I2211" s="1" t="s">
        <v>15622</v>
      </c>
      <c r="J2211" s="1" t="s">
        <v>17051</v>
      </c>
      <c r="K2211" s="1" t="s">
        <v>17125</v>
      </c>
      <c r="L2211" s="1" t="s">
        <v>15626</v>
      </c>
      <c r="M2211" s="42">
        <v>1</v>
      </c>
      <c r="N2211" s="42">
        <v>0.98</v>
      </c>
      <c r="O2211" s="1" t="s">
        <v>15616</v>
      </c>
    </row>
    <row r="2212" spans="1:15" x14ac:dyDescent="0.25">
      <c r="A2212">
        <v>2219</v>
      </c>
      <c r="B2212" t="s">
        <v>8573</v>
      </c>
      <c r="C2212" t="s">
        <v>6774</v>
      </c>
      <c r="D2212" t="s">
        <v>12084</v>
      </c>
      <c r="E2212" s="65">
        <f t="shared" si="136"/>
        <v>42114</v>
      </c>
      <c r="F2212">
        <f t="shared" si="137"/>
        <v>2015</v>
      </c>
      <c r="G2212">
        <f t="shared" si="138"/>
        <v>4</v>
      </c>
      <c r="H2212">
        <f t="shared" si="139"/>
        <v>1</v>
      </c>
      <c r="I2212" s="1" t="s">
        <v>15622</v>
      </c>
      <c r="J2212" s="1" t="s">
        <v>17051</v>
      </c>
      <c r="K2212" s="1" t="s">
        <v>17125</v>
      </c>
      <c r="L2212" s="1" t="s">
        <v>15626</v>
      </c>
      <c r="M2212" s="42">
        <v>1</v>
      </c>
      <c r="N2212" s="42">
        <v>1</v>
      </c>
      <c r="O2212" s="1" t="s">
        <v>15616</v>
      </c>
    </row>
    <row r="2213" spans="1:15" x14ac:dyDescent="0.25">
      <c r="A2213">
        <v>2220</v>
      </c>
      <c r="B2213" t="s">
        <v>11814</v>
      </c>
      <c r="C2213" t="s">
        <v>3598</v>
      </c>
      <c r="D2213" t="s">
        <v>12085</v>
      </c>
      <c r="E2213" s="65">
        <f t="shared" si="136"/>
        <v>42115</v>
      </c>
      <c r="F2213">
        <f t="shared" si="137"/>
        <v>2015</v>
      </c>
      <c r="G2213">
        <f t="shared" si="138"/>
        <v>4</v>
      </c>
      <c r="H2213">
        <f t="shared" si="139"/>
        <v>2</v>
      </c>
      <c r="I2213" s="1" t="s">
        <v>15622</v>
      </c>
      <c r="J2213" s="1" t="s">
        <v>17051</v>
      </c>
      <c r="K2213" s="1" t="s">
        <v>17125</v>
      </c>
      <c r="L2213" s="1" t="s">
        <v>15624</v>
      </c>
      <c r="M2213" s="42">
        <v>1</v>
      </c>
      <c r="N2213" s="42">
        <v>0.71</v>
      </c>
      <c r="O2213" s="1" t="s">
        <v>15616</v>
      </c>
    </row>
    <row r="2214" spans="1:15" x14ac:dyDescent="0.25">
      <c r="A2214">
        <v>2221</v>
      </c>
      <c r="B2214" t="s">
        <v>11691</v>
      </c>
      <c r="C2214" t="s">
        <v>3715</v>
      </c>
      <c r="D2214" t="s">
        <v>12085</v>
      </c>
      <c r="E2214" s="65">
        <f t="shared" si="136"/>
        <v>42115</v>
      </c>
      <c r="F2214">
        <f t="shared" si="137"/>
        <v>2015</v>
      </c>
      <c r="G2214">
        <f t="shared" si="138"/>
        <v>4</v>
      </c>
      <c r="H2214">
        <f t="shared" si="139"/>
        <v>2</v>
      </c>
      <c r="I2214" s="1" t="s">
        <v>15622</v>
      </c>
      <c r="J2214" s="1" t="s">
        <v>17051</v>
      </c>
      <c r="K2214" s="1" t="s">
        <v>17125</v>
      </c>
      <c r="L2214" s="1" t="s">
        <v>15628</v>
      </c>
      <c r="M2214" s="42">
        <v>0</v>
      </c>
      <c r="N2214" s="42">
        <v>0.82</v>
      </c>
      <c r="O2214" s="1" t="s">
        <v>15615</v>
      </c>
    </row>
    <row r="2215" spans="1:15" x14ac:dyDescent="0.25">
      <c r="A2215">
        <v>2222</v>
      </c>
      <c r="B2215" t="s">
        <v>8011</v>
      </c>
      <c r="C2215" t="s">
        <v>7320</v>
      </c>
      <c r="D2215" t="s">
        <v>12086</v>
      </c>
      <c r="E2215" s="65">
        <f t="shared" si="136"/>
        <v>42117</v>
      </c>
      <c r="F2215">
        <f t="shared" si="137"/>
        <v>2015</v>
      </c>
      <c r="G2215">
        <f t="shared" si="138"/>
        <v>4</v>
      </c>
      <c r="H2215">
        <f t="shared" si="139"/>
        <v>4</v>
      </c>
      <c r="I2215" s="1" t="s">
        <v>15622</v>
      </c>
      <c r="J2215" s="1" t="s">
        <v>17051</v>
      </c>
      <c r="K2215" s="1" t="s">
        <v>17125</v>
      </c>
      <c r="L2215" s="1" t="s">
        <v>15623</v>
      </c>
      <c r="M2215" s="42">
        <v>1</v>
      </c>
      <c r="N2215" s="42">
        <v>0.97</v>
      </c>
      <c r="O2215" s="1" t="s">
        <v>15616</v>
      </c>
    </row>
    <row r="2216" spans="1:15" x14ac:dyDescent="0.25">
      <c r="A2216">
        <v>2223</v>
      </c>
      <c r="B2216" t="s">
        <v>9921</v>
      </c>
      <c r="C2216" t="s">
        <v>5450</v>
      </c>
      <c r="D2216" t="s">
        <v>12086</v>
      </c>
      <c r="E2216" s="65">
        <f t="shared" si="136"/>
        <v>42117</v>
      </c>
      <c r="F2216">
        <f t="shared" si="137"/>
        <v>2015</v>
      </c>
      <c r="G2216">
        <f t="shared" si="138"/>
        <v>4</v>
      </c>
      <c r="H2216">
        <f t="shared" si="139"/>
        <v>4</v>
      </c>
      <c r="I2216" s="1" t="s">
        <v>15622</v>
      </c>
      <c r="J2216" s="1" t="s">
        <v>17051</v>
      </c>
      <c r="K2216" s="1" t="s">
        <v>17125</v>
      </c>
      <c r="L2216" s="1" t="s">
        <v>15626</v>
      </c>
      <c r="M2216" s="42">
        <v>1</v>
      </c>
      <c r="N2216" s="42">
        <v>0.91</v>
      </c>
      <c r="O2216" s="1" t="s">
        <v>15616</v>
      </c>
    </row>
    <row r="2217" spans="1:15" x14ac:dyDescent="0.25">
      <c r="A2217">
        <v>2224</v>
      </c>
      <c r="B2217" t="s">
        <v>8657</v>
      </c>
      <c r="C2217" t="s">
        <v>6691</v>
      </c>
      <c r="D2217" t="s">
        <v>12087</v>
      </c>
      <c r="E2217" s="65">
        <f t="shared" si="136"/>
        <v>42118</v>
      </c>
      <c r="F2217">
        <f t="shared" si="137"/>
        <v>2015</v>
      </c>
      <c r="G2217">
        <f t="shared" si="138"/>
        <v>4</v>
      </c>
      <c r="H2217">
        <f t="shared" si="139"/>
        <v>5</v>
      </c>
      <c r="I2217" s="1" t="s">
        <v>15685</v>
      </c>
      <c r="J2217" s="1" t="s">
        <v>17063</v>
      </c>
      <c r="K2217" s="1" t="s">
        <v>17125</v>
      </c>
      <c r="L2217" s="1" t="s">
        <v>15623</v>
      </c>
      <c r="M2217" s="42">
        <v>1</v>
      </c>
      <c r="N2217" s="42">
        <v>0.85</v>
      </c>
      <c r="O2217" s="1" t="s">
        <v>15616</v>
      </c>
    </row>
    <row r="2218" spans="1:15" x14ac:dyDescent="0.25">
      <c r="A2218">
        <v>2225</v>
      </c>
      <c r="B2218" t="s">
        <v>8597</v>
      </c>
      <c r="C2218" t="s">
        <v>6750</v>
      </c>
      <c r="D2218" t="s">
        <v>16848</v>
      </c>
      <c r="E2218" s="65">
        <f t="shared" si="136"/>
        <v>42119</v>
      </c>
      <c r="F2218">
        <f t="shared" si="137"/>
        <v>2015</v>
      </c>
      <c r="G2218">
        <f t="shared" si="138"/>
        <v>4</v>
      </c>
      <c r="H2218">
        <f t="shared" si="139"/>
        <v>6</v>
      </c>
      <c r="I2218" s="1" t="s">
        <v>15622</v>
      </c>
      <c r="J2218" s="1" t="s">
        <v>17051</v>
      </c>
      <c r="K2218" s="1" t="s">
        <v>17125</v>
      </c>
      <c r="L2218" s="1" t="s">
        <v>15624</v>
      </c>
      <c r="M2218" s="42">
        <v>1</v>
      </c>
      <c r="N2218" s="42">
        <v>0</v>
      </c>
      <c r="O2218" s="1" t="s">
        <v>15615</v>
      </c>
    </row>
    <row r="2219" spans="1:15" x14ac:dyDescent="0.25">
      <c r="A2219">
        <v>2226</v>
      </c>
      <c r="B2219" t="s">
        <v>8678</v>
      </c>
      <c r="C2219" t="s">
        <v>6670</v>
      </c>
      <c r="D2219" t="s">
        <v>16848</v>
      </c>
      <c r="E2219" s="65">
        <f t="shared" si="136"/>
        <v>42119</v>
      </c>
      <c r="F2219">
        <f t="shared" si="137"/>
        <v>2015</v>
      </c>
      <c r="G2219">
        <f t="shared" si="138"/>
        <v>4</v>
      </c>
      <c r="H2219">
        <f t="shared" si="139"/>
        <v>6</v>
      </c>
      <c r="I2219" s="1" t="s">
        <v>15622</v>
      </c>
      <c r="J2219" s="1" t="s">
        <v>17051</v>
      </c>
      <c r="K2219" s="1" t="s">
        <v>17125</v>
      </c>
      <c r="L2219" s="1" t="s">
        <v>15626</v>
      </c>
      <c r="M2219" s="42">
        <v>1</v>
      </c>
      <c r="N2219" s="42">
        <v>0.88</v>
      </c>
      <c r="O2219" s="1" t="s">
        <v>15615</v>
      </c>
    </row>
    <row r="2220" spans="1:15" x14ac:dyDescent="0.25">
      <c r="A2220">
        <v>2227</v>
      </c>
      <c r="B2220" t="s">
        <v>9557</v>
      </c>
      <c r="C2220" t="s">
        <v>5803</v>
      </c>
      <c r="D2220" t="s">
        <v>16848</v>
      </c>
      <c r="E2220" s="65">
        <f t="shared" si="136"/>
        <v>42119</v>
      </c>
      <c r="F2220">
        <f t="shared" si="137"/>
        <v>2015</v>
      </c>
      <c r="G2220">
        <f t="shared" si="138"/>
        <v>4</v>
      </c>
      <c r="H2220">
        <f t="shared" si="139"/>
        <v>6</v>
      </c>
      <c r="I2220" s="1" t="s">
        <v>15625</v>
      </c>
      <c r="J2220" s="1" t="s">
        <v>17051</v>
      </c>
      <c r="K2220" s="1" t="s">
        <v>17125</v>
      </c>
      <c r="L2220" s="1" t="s">
        <v>15623</v>
      </c>
      <c r="M2220" s="42">
        <v>1</v>
      </c>
      <c r="N2220" s="42">
        <v>0.56999999999999995</v>
      </c>
      <c r="O2220" s="1" t="s">
        <v>15615</v>
      </c>
    </row>
    <row r="2221" spans="1:15" x14ac:dyDescent="0.25">
      <c r="A2221">
        <v>2228</v>
      </c>
      <c r="B2221" t="s">
        <v>11732</v>
      </c>
      <c r="C2221" t="s">
        <v>3676</v>
      </c>
      <c r="D2221" t="s">
        <v>16849</v>
      </c>
      <c r="E2221" s="65">
        <f t="shared" si="136"/>
        <v>42120</v>
      </c>
      <c r="F2221">
        <f t="shared" si="137"/>
        <v>2015</v>
      </c>
      <c r="G2221">
        <f t="shared" si="138"/>
        <v>4</v>
      </c>
      <c r="H2221">
        <f t="shared" si="139"/>
        <v>7</v>
      </c>
      <c r="I2221" s="1" t="s">
        <v>15622</v>
      </c>
      <c r="J2221" s="1" t="s">
        <v>17051</v>
      </c>
      <c r="K2221" s="1" t="s">
        <v>17125</v>
      </c>
      <c r="L2221" s="1" t="s">
        <v>15626</v>
      </c>
      <c r="M2221" s="42">
        <v>1</v>
      </c>
      <c r="N2221" s="42">
        <v>0.95</v>
      </c>
      <c r="O2221" s="1" t="s">
        <v>15616</v>
      </c>
    </row>
    <row r="2222" spans="1:15" x14ac:dyDescent="0.25">
      <c r="A2222">
        <v>2229</v>
      </c>
      <c r="B2222" t="s">
        <v>9766</v>
      </c>
      <c r="C2222" t="s">
        <v>5603</v>
      </c>
      <c r="D2222" t="s">
        <v>12088</v>
      </c>
      <c r="E2222" s="65">
        <f t="shared" si="136"/>
        <v>42121</v>
      </c>
      <c r="F2222">
        <f t="shared" si="137"/>
        <v>2015</v>
      </c>
      <c r="G2222">
        <f t="shared" si="138"/>
        <v>4</v>
      </c>
      <c r="H2222">
        <f t="shared" si="139"/>
        <v>1</v>
      </c>
      <c r="I2222" s="1" t="s">
        <v>15622</v>
      </c>
      <c r="J2222" s="1" t="s">
        <v>17051</v>
      </c>
      <c r="K2222" s="1" t="s">
        <v>17125</v>
      </c>
      <c r="L2222" s="1" t="s">
        <v>15626</v>
      </c>
      <c r="M2222" s="42">
        <v>0.93</v>
      </c>
      <c r="N2222" s="42">
        <v>0.99</v>
      </c>
      <c r="O2222" s="1" t="s">
        <v>15615</v>
      </c>
    </row>
    <row r="2223" spans="1:15" x14ac:dyDescent="0.25">
      <c r="A2223">
        <v>2230</v>
      </c>
      <c r="B2223" t="s">
        <v>7694</v>
      </c>
      <c r="C2223" t="s">
        <v>7624</v>
      </c>
      <c r="D2223" t="s">
        <v>12089</v>
      </c>
      <c r="E2223" s="65">
        <f t="shared" si="136"/>
        <v>42122</v>
      </c>
      <c r="F2223">
        <f t="shared" si="137"/>
        <v>2015</v>
      </c>
      <c r="G2223">
        <f t="shared" si="138"/>
        <v>4</v>
      </c>
      <c r="H2223">
        <f t="shared" si="139"/>
        <v>2</v>
      </c>
      <c r="I2223" s="1" t="s">
        <v>15622</v>
      </c>
      <c r="J2223" s="1" t="s">
        <v>17051</v>
      </c>
      <c r="K2223" s="1" t="s">
        <v>17125</v>
      </c>
      <c r="L2223" s="1" t="s">
        <v>15624</v>
      </c>
      <c r="M2223" s="42">
        <v>1</v>
      </c>
      <c r="N2223" s="42">
        <v>0.4</v>
      </c>
      <c r="O2223" s="1" t="s">
        <v>15616</v>
      </c>
    </row>
    <row r="2224" spans="1:15" x14ac:dyDescent="0.25">
      <c r="A2224">
        <v>2231</v>
      </c>
      <c r="B2224" t="s">
        <v>11296</v>
      </c>
      <c r="C2224" t="s">
        <v>4105</v>
      </c>
      <c r="D2224" t="s">
        <v>12089</v>
      </c>
      <c r="E2224" s="65">
        <f t="shared" si="136"/>
        <v>42122</v>
      </c>
      <c r="F2224">
        <f t="shared" si="137"/>
        <v>2015</v>
      </c>
      <c r="G2224">
        <f t="shared" si="138"/>
        <v>4</v>
      </c>
      <c r="H2224">
        <f t="shared" si="139"/>
        <v>2</v>
      </c>
      <c r="I2224" s="1" t="s">
        <v>15810</v>
      </c>
      <c r="J2224" s="1" t="s">
        <v>17074</v>
      </c>
      <c r="K2224" s="1" t="s">
        <v>17125</v>
      </c>
      <c r="L2224" s="1" t="s">
        <v>15623</v>
      </c>
      <c r="M2224" s="42">
        <v>0.5</v>
      </c>
      <c r="N2224" s="42">
        <v>0.96</v>
      </c>
      <c r="O2224" s="1" t="s">
        <v>15615</v>
      </c>
    </row>
    <row r="2225" spans="1:15" x14ac:dyDescent="0.25">
      <c r="A2225">
        <v>2232</v>
      </c>
      <c r="B2225" t="s">
        <v>8755</v>
      </c>
      <c r="C2225" t="s">
        <v>6593</v>
      </c>
      <c r="D2225" t="s">
        <v>12090</v>
      </c>
      <c r="E2225" s="65">
        <f t="shared" si="136"/>
        <v>42123</v>
      </c>
      <c r="F2225">
        <f t="shared" si="137"/>
        <v>2015</v>
      </c>
      <c r="G2225">
        <f t="shared" si="138"/>
        <v>4</v>
      </c>
      <c r="H2225">
        <f t="shared" si="139"/>
        <v>3</v>
      </c>
      <c r="I2225" s="1" t="s">
        <v>15622</v>
      </c>
      <c r="J2225" s="1" t="s">
        <v>17051</v>
      </c>
      <c r="K2225" s="1" t="s">
        <v>17125</v>
      </c>
      <c r="L2225" s="1" t="s">
        <v>15626</v>
      </c>
      <c r="M2225" s="42">
        <v>1</v>
      </c>
      <c r="N2225" s="42">
        <v>0.89</v>
      </c>
      <c r="O2225" s="1" t="s">
        <v>15615</v>
      </c>
    </row>
    <row r="2226" spans="1:15" x14ac:dyDescent="0.25">
      <c r="A2226">
        <v>2233</v>
      </c>
      <c r="B2226" t="s">
        <v>8445</v>
      </c>
      <c r="C2226" t="s">
        <v>6897</v>
      </c>
      <c r="D2226" t="s">
        <v>12091</v>
      </c>
      <c r="E2226" s="65">
        <f t="shared" si="136"/>
        <v>42124</v>
      </c>
      <c r="F2226">
        <f t="shared" si="137"/>
        <v>2015</v>
      </c>
      <c r="G2226">
        <f t="shared" si="138"/>
        <v>4</v>
      </c>
      <c r="H2226">
        <f t="shared" si="139"/>
        <v>4</v>
      </c>
      <c r="I2226" s="1" t="s">
        <v>15622</v>
      </c>
      <c r="J2226" s="1" t="s">
        <v>17051</v>
      </c>
      <c r="K2226" s="1" t="s">
        <v>17125</v>
      </c>
      <c r="L2226" s="1" t="s">
        <v>15626</v>
      </c>
      <c r="M2226" s="42">
        <v>1</v>
      </c>
      <c r="N2226" s="42">
        <v>1</v>
      </c>
      <c r="O2226" s="1" t="s">
        <v>15615</v>
      </c>
    </row>
    <row r="2227" spans="1:15" x14ac:dyDescent="0.25">
      <c r="A2227">
        <v>2234</v>
      </c>
      <c r="B2227" t="s">
        <v>10110</v>
      </c>
      <c r="C2227" t="s">
        <v>5266</v>
      </c>
      <c r="D2227" t="s">
        <v>12091</v>
      </c>
      <c r="E2227" s="65">
        <f t="shared" si="136"/>
        <v>42124</v>
      </c>
      <c r="F2227">
        <f t="shared" si="137"/>
        <v>2015</v>
      </c>
      <c r="G2227">
        <f t="shared" si="138"/>
        <v>4</v>
      </c>
      <c r="H2227">
        <f t="shared" si="139"/>
        <v>4</v>
      </c>
      <c r="I2227" s="1" t="s">
        <v>15622</v>
      </c>
      <c r="J2227" s="1" t="s">
        <v>17051</v>
      </c>
      <c r="K2227" s="1" t="s">
        <v>17125</v>
      </c>
      <c r="L2227" s="1" t="s">
        <v>15623</v>
      </c>
      <c r="M2227" s="42">
        <v>0.75</v>
      </c>
      <c r="N2227" s="42">
        <v>0.98</v>
      </c>
      <c r="O2227" s="1" t="s">
        <v>15616</v>
      </c>
    </row>
    <row r="2228" spans="1:15" x14ac:dyDescent="0.25">
      <c r="A2228">
        <v>2235</v>
      </c>
      <c r="B2228" t="s">
        <v>10679</v>
      </c>
      <c r="C2228" t="s">
        <v>4707</v>
      </c>
      <c r="D2228" t="s">
        <v>12091</v>
      </c>
      <c r="E2228" s="65">
        <f t="shared" si="136"/>
        <v>42124</v>
      </c>
      <c r="F2228">
        <f t="shared" si="137"/>
        <v>2015</v>
      </c>
      <c r="G2228">
        <f t="shared" si="138"/>
        <v>4</v>
      </c>
      <c r="H2228">
        <f t="shared" si="139"/>
        <v>4</v>
      </c>
      <c r="I2228" s="1" t="s">
        <v>15622</v>
      </c>
      <c r="J2228" s="1" t="s">
        <v>17051</v>
      </c>
      <c r="K2228" s="1" t="s">
        <v>17125</v>
      </c>
      <c r="L2228" s="1" t="s">
        <v>15624</v>
      </c>
      <c r="M2228" s="42">
        <v>1</v>
      </c>
      <c r="N2228" s="42">
        <v>0.74</v>
      </c>
      <c r="O2228" s="1" t="s">
        <v>15615</v>
      </c>
    </row>
    <row r="2229" spans="1:15" x14ac:dyDescent="0.25">
      <c r="A2229">
        <v>2236</v>
      </c>
      <c r="B2229" t="s">
        <v>8431</v>
      </c>
      <c r="C2229" t="s">
        <v>6911</v>
      </c>
      <c r="D2229" t="s">
        <v>12092</v>
      </c>
      <c r="E2229" s="65">
        <f t="shared" si="136"/>
        <v>42126</v>
      </c>
      <c r="F2229">
        <f t="shared" si="137"/>
        <v>2015</v>
      </c>
      <c r="G2229">
        <f t="shared" si="138"/>
        <v>5</v>
      </c>
      <c r="H2229">
        <f t="shared" si="139"/>
        <v>6</v>
      </c>
      <c r="I2229" s="1" t="s">
        <v>15622</v>
      </c>
      <c r="J2229" s="1" t="s">
        <v>17051</v>
      </c>
      <c r="K2229" s="1" t="s">
        <v>17125</v>
      </c>
      <c r="L2229" s="1" t="s">
        <v>15623</v>
      </c>
      <c r="M2229" s="42">
        <v>1</v>
      </c>
      <c r="N2229" s="42">
        <v>1</v>
      </c>
      <c r="O2229" s="1" t="s">
        <v>15615</v>
      </c>
    </row>
    <row r="2230" spans="1:15" x14ac:dyDescent="0.25">
      <c r="A2230">
        <v>2237</v>
      </c>
      <c r="B2230" t="s">
        <v>8888</v>
      </c>
      <c r="C2230" t="s">
        <v>6463</v>
      </c>
      <c r="D2230" t="s">
        <v>12092</v>
      </c>
      <c r="E2230" s="65">
        <f t="shared" si="136"/>
        <v>42126</v>
      </c>
      <c r="F2230">
        <f t="shared" si="137"/>
        <v>2015</v>
      </c>
      <c r="G2230">
        <f t="shared" si="138"/>
        <v>5</v>
      </c>
      <c r="H2230">
        <f t="shared" si="139"/>
        <v>6</v>
      </c>
      <c r="I2230" s="1" t="s">
        <v>15698</v>
      </c>
      <c r="J2230" s="1" t="s">
        <v>17083</v>
      </c>
      <c r="K2230" s="1" t="s">
        <v>17125</v>
      </c>
      <c r="L2230" s="1" t="s">
        <v>15626</v>
      </c>
      <c r="M2230" s="42">
        <v>0.89</v>
      </c>
      <c r="N2230" s="42">
        <v>0.94</v>
      </c>
      <c r="O2230" s="1" t="s">
        <v>15616</v>
      </c>
    </row>
    <row r="2231" spans="1:15" x14ac:dyDescent="0.25">
      <c r="A2231">
        <v>2238</v>
      </c>
      <c r="B2231" t="s">
        <v>8620</v>
      </c>
      <c r="C2231" t="s">
        <v>6727</v>
      </c>
      <c r="D2231" t="s">
        <v>12092</v>
      </c>
      <c r="E2231" s="65">
        <f t="shared" si="136"/>
        <v>42126</v>
      </c>
      <c r="F2231">
        <f t="shared" si="137"/>
        <v>2015</v>
      </c>
      <c r="G2231">
        <f t="shared" si="138"/>
        <v>5</v>
      </c>
      <c r="H2231">
        <f t="shared" si="139"/>
        <v>6</v>
      </c>
      <c r="I2231" s="1" t="s">
        <v>15622</v>
      </c>
      <c r="J2231" s="1" t="s">
        <v>17051</v>
      </c>
      <c r="K2231" s="1" t="s">
        <v>17125</v>
      </c>
      <c r="L2231" s="1" t="s">
        <v>15628</v>
      </c>
      <c r="M2231" s="42">
        <v>0</v>
      </c>
      <c r="N2231" s="42">
        <v>0.88</v>
      </c>
      <c r="O2231" s="1" t="s">
        <v>15615</v>
      </c>
    </row>
    <row r="2232" spans="1:15" x14ac:dyDescent="0.25">
      <c r="A2232">
        <v>2239</v>
      </c>
      <c r="B2232" t="s">
        <v>7943</v>
      </c>
      <c r="C2232" t="s">
        <v>7387</v>
      </c>
      <c r="D2232" t="s">
        <v>12093</v>
      </c>
      <c r="E2232" s="65">
        <f t="shared" si="136"/>
        <v>42127</v>
      </c>
      <c r="F2232">
        <f t="shared" si="137"/>
        <v>2015</v>
      </c>
      <c r="G2232">
        <f t="shared" si="138"/>
        <v>5</v>
      </c>
      <c r="H2232">
        <f t="shared" si="139"/>
        <v>7</v>
      </c>
      <c r="I2232" s="1" t="s">
        <v>15622</v>
      </c>
      <c r="J2232" s="1" t="s">
        <v>17051</v>
      </c>
      <c r="K2232" s="1" t="s">
        <v>17125</v>
      </c>
      <c r="L2232" s="1" t="s">
        <v>15626</v>
      </c>
      <c r="M2232" s="42">
        <v>1</v>
      </c>
      <c r="N2232" s="42">
        <v>0.96</v>
      </c>
      <c r="O2232" s="1" t="s">
        <v>15616</v>
      </c>
    </row>
    <row r="2233" spans="1:15" x14ac:dyDescent="0.25">
      <c r="A2233">
        <v>2240</v>
      </c>
      <c r="B2233" t="s">
        <v>9072</v>
      </c>
      <c r="C2233" t="s">
        <v>6281</v>
      </c>
      <c r="D2233" t="s">
        <v>12094</v>
      </c>
      <c r="E2233" s="65">
        <f t="shared" si="136"/>
        <v>42128</v>
      </c>
      <c r="F2233">
        <f t="shared" si="137"/>
        <v>2015</v>
      </c>
      <c r="G2233">
        <f t="shared" si="138"/>
        <v>5</v>
      </c>
      <c r="H2233">
        <f t="shared" si="139"/>
        <v>1</v>
      </c>
      <c r="I2233" s="1" t="s">
        <v>15713</v>
      </c>
      <c r="J2233" s="1" t="s">
        <v>17073</v>
      </c>
      <c r="K2233" s="1" t="s">
        <v>17125</v>
      </c>
      <c r="L2233" s="1" t="s">
        <v>15623</v>
      </c>
      <c r="M2233" s="42">
        <v>1</v>
      </c>
      <c r="N2233" s="42">
        <v>0.39</v>
      </c>
      <c r="O2233" s="1" t="s">
        <v>15615</v>
      </c>
    </row>
    <row r="2234" spans="1:15" x14ac:dyDescent="0.25">
      <c r="A2234">
        <v>2241</v>
      </c>
      <c r="B2234" t="s">
        <v>7924</v>
      </c>
      <c r="C2234" t="s">
        <v>7406</v>
      </c>
      <c r="D2234" t="s">
        <v>12094</v>
      </c>
      <c r="E2234" s="65">
        <f t="shared" si="136"/>
        <v>42128</v>
      </c>
      <c r="F2234">
        <f t="shared" si="137"/>
        <v>2015</v>
      </c>
      <c r="G2234">
        <f t="shared" si="138"/>
        <v>5</v>
      </c>
      <c r="H2234">
        <f t="shared" si="139"/>
        <v>1</v>
      </c>
      <c r="I2234" s="1" t="s">
        <v>15644</v>
      </c>
      <c r="J2234" s="1" t="s">
        <v>17080</v>
      </c>
      <c r="K2234" s="1" t="s">
        <v>17125</v>
      </c>
      <c r="L2234" s="1" t="s">
        <v>15626</v>
      </c>
      <c r="M2234" s="42">
        <v>1</v>
      </c>
      <c r="N2234" s="42">
        <v>0.98</v>
      </c>
      <c r="O2234" s="1" t="s">
        <v>15616</v>
      </c>
    </row>
    <row r="2235" spans="1:15" x14ac:dyDescent="0.25">
      <c r="A2235">
        <v>2242</v>
      </c>
      <c r="B2235" t="s">
        <v>8887</v>
      </c>
      <c r="C2235" t="s">
        <v>6464</v>
      </c>
      <c r="D2235" t="s">
        <v>12095</v>
      </c>
      <c r="E2235" s="65">
        <f t="shared" si="136"/>
        <v>42129</v>
      </c>
      <c r="F2235">
        <f t="shared" si="137"/>
        <v>2015</v>
      </c>
      <c r="G2235">
        <f t="shared" si="138"/>
        <v>5</v>
      </c>
      <c r="H2235">
        <f t="shared" si="139"/>
        <v>2</v>
      </c>
      <c r="I2235" s="1" t="s">
        <v>15622</v>
      </c>
      <c r="J2235" s="1" t="s">
        <v>17051</v>
      </c>
      <c r="K2235" s="1" t="s">
        <v>17125</v>
      </c>
      <c r="L2235" s="1" t="s">
        <v>15626</v>
      </c>
      <c r="M2235" s="42">
        <v>1</v>
      </c>
      <c r="N2235" s="42">
        <v>1</v>
      </c>
      <c r="O2235" s="1" t="s">
        <v>15615</v>
      </c>
    </row>
    <row r="2236" spans="1:15" x14ac:dyDescent="0.25">
      <c r="A2236">
        <v>2243</v>
      </c>
      <c r="B2236" t="s">
        <v>8125</v>
      </c>
      <c r="C2236" t="s">
        <v>7210</v>
      </c>
      <c r="D2236" t="s">
        <v>12095</v>
      </c>
      <c r="E2236" s="65">
        <f t="shared" si="136"/>
        <v>42129</v>
      </c>
      <c r="F2236">
        <f t="shared" si="137"/>
        <v>2015</v>
      </c>
      <c r="G2236">
        <f t="shared" si="138"/>
        <v>5</v>
      </c>
      <c r="H2236">
        <f t="shared" si="139"/>
        <v>2</v>
      </c>
      <c r="I2236" s="1" t="s">
        <v>15622</v>
      </c>
      <c r="J2236" s="1" t="s">
        <v>17051</v>
      </c>
      <c r="K2236" s="1" t="s">
        <v>17125</v>
      </c>
      <c r="L2236" s="1" t="s">
        <v>15626</v>
      </c>
      <c r="M2236" s="42">
        <v>1</v>
      </c>
      <c r="N2236" s="42">
        <v>0.77</v>
      </c>
      <c r="O2236" s="1" t="s">
        <v>15616</v>
      </c>
    </row>
    <row r="2237" spans="1:15" x14ac:dyDescent="0.25">
      <c r="A2237">
        <v>2244</v>
      </c>
      <c r="B2237" t="s">
        <v>7767</v>
      </c>
      <c r="C2237" t="s">
        <v>7554</v>
      </c>
      <c r="D2237" t="s">
        <v>12095</v>
      </c>
      <c r="E2237" s="65">
        <f t="shared" si="136"/>
        <v>42129</v>
      </c>
      <c r="F2237">
        <f t="shared" si="137"/>
        <v>2015</v>
      </c>
      <c r="G2237">
        <f t="shared" si="138"/>
        <v>5</v>
      </c>
      <c r="H2237">
        <f t="shared" si="139"/>
        <v>2</v>
      </c>
      <c r="I2237" s="1" t="s">
        <v>15622</v>
      </c>
      <c r="J2237" s="1" t="s">
        <v>17051</v>
      </c>
      <c r="K2237" s="1" t="s">
        <v>17125</v>
      </c>
      <c r="L2237" s="1" t="s">
        <v>15626</v>
      </c>
      <c r="M2237" s="42">
        <v>1</v>
      </c>
      <c r="N2237" s="42">
        <v>0.9</v>
      </c>
      <c r="O2237" s="1" t="s">
        <v>15615</v>
      </c>
    </row>
    <row r="2238" spans="1:15" x14ac:dyDescent="0.25">
      <c r="A2238">
        <v>2245</v>
      </c>
      <c r="B2238" t="s">
        <v>10434</v>
      </c>
      <c r="C2238" t="s">
        <v>4947</v>
      </c>
      <c r="D2238" t="s">
        <v>12096</v>
      </c>
      <c r="E2238" s="65">
        <f t="shared" si="136"/>
        <v>42130</v>
      </c>
      <c r="F2238">
        <f t="shared" si="137"/>
        <v>2015</v>
      </c>
      <c r="G2238">
        <f t="shared" si="138"/>
        <v>5</v>
      </c>
      <c r="H2238">
        <f t="shared" si="139"/>
        <v>3</v>
      </c>
      <c r="I2238" s="1" t="s">
        <v>15622</v>
      </c>
      <c r="J2238" s="1" t="s">
        <v>17051</v>
      </c>
      <c r="K2238" s="1" t="s">
        <v>17125</v>
      </c>
      <c r="L2238" s="1" t="s">
        <v>15626</v>
      </c>
      <c r="M2238" s="42">
        <v>1</v>
      </c>
      <c r="N2238" s="42">
        <v>0.94</v>
      </c>
      <c r="O2238" s="1" t="s">
        <v>15615</v>
      </c>
    </row>
    <row r="2239" spans="1:15" x14ac:dyDescent="0.25">
      <c r="A2239">
        <v>2246</v>
      </c>
      <c r="B2239" t="s">
        <v>9458</v>
      </c>
      <c r="C2239" t="s">
        <v>5901</v>
      </c>
      <c r="D2239" t="s">
        <v>12097</v>
      </c>
      <c r="E2239" s="65">
        <f t="shared" si="136"/>
        <v>42132</v>
      </c>
      <c r="F2239">
        <f t="shared" si="137"/>
        <v>2015</v>
      </c>
      <c r="G2239">
        <f t="shared" si="138"/>
        <v>5</v>
      </c>
      <c r="H2239">
        <f t="shared" si="139"/>
        <v>5</v>
      </c>
      <c r="I2239" s="1" t="s">
        <v>15625</v>
      </c>
      <c r="J2239" s="1" t="s">
        <v>17051</v>
      </c>
      <c r="K2239" s="1" t="s">
        <v>17125</v>
      </c>
      <c r="L2239" s="1" t="s">
        <v>15623</v>
      </c>
      <c r="M2239" s="42">
        <v>0.75</v>
      </c>
      <c r="N2239" s="42">
        <v>0.36</v>
      </c>
      <c r="O2239" s="1" t="s">
        <v>15615</v>
      </c>
    </row>
    <row r="2240" spans="1:15" x14ac:dyDescent="0.25">
      <c r="A2240">
        <v>2247</v>
      </c>
      <c r="B2240" t="s">
        <v>9311</v>
      </c>
      <c r="C2240" t="s">
        <v>6045</v>
      </c>
      <c r="D2240" t="s">
        <v>12098</v>
      </c>
      <c r="E2240" s="65">
        <f t="shared" si="136"/>
        <v>42133</v>
      </c>
      <c r="F2240">
        <f t="shared" si="137"/>
        <v>2015</v>
      </c>
      <c r="G2240">
        <f t="shared" si="138"/>
        <v>5</v>
      </c>
      <c r="H2240">
        <f t="shared" si="139"/>
        <v>6</v>
      </c>
      <c r="I2240" s="1" t="s">
        <v>15622</v>
      </c>
      <c r="J2240" s="1" t="s">
        <v>17051</v>
      </c>
      <c r="K2240" s="1" t="s">
        <v>17125</v>
      </c>
      <c r="L2240" s="1" t="s">
        <v>15626</v>
      </c>
      <c r="M2240" s="42">
        <v>0.67</v>
      </c>
      <c r="N2240" s="42">
        <v>0.97</v>
      </c>
      <c r="O2240" s="1" t="s">
        <v>15615</v>
      </c>
    </row>
    <row r="2241" spans="1:15" x14ac:dyDescent="0.25">
      <c r="A2241">
        <v>2248</v>
      </c>
      <c r="B2241" t="s">
        <v>9017</v>
      </c>
      <c r="C2241" t="s">
        <v>6337</v>
      </c>
      <c r="D2241" t="s">
        <v>12099</v>
      </c>
      <c r="E2241" s="65">
        <f t="shared" si="136"/>
        <v>42134</v>
      </c>
      <c r="F2241">
        <f t="shared" si="137"/>
        <v>2015</v>
      </c>
      <c r="G2241">
        <f t="shared" si="138"/>
        <v>5</v>
      </c>
      <c r="H2241">
        <f t="shared" si="139"/>
        <v>7</v>
      </c>
      <c r="I2241" s="1" t="s">
        <v>15622</v>
      </c>
      <c r="J2241" s="1" t="s">
        <v>17051</v>
      </c>
      <c r="K2241" s="1" t="s">
        <v>17125</v>
      </c>
      <c r="L2241" s="1" t="s">
        <v>15626</v>
      </c>
      <c r="M2241" s="42">
        <v>1</v>
      </c>
      <c r="N2241" s="42">
        <v>1</v>
      </c>
      <c r="O2241" s="1" t="s">
        <v>15615</v>
      </c>
    </row>
    <row r="2242" spans="1:15" x14ac:dyDescent="0.25">
      <c r="A2242">
        <v>2249</v>
      </c>
      <c r="B2242" t="s">
        <v>8743</v>
      </c>
      <c r="C2242" t="s">
        <v>6605</v>
      </c>
      <c r="D2242" t="s">
        <v>12100</v>
      </c>
      <c r="E2242" s="65">
        <f t="shared" si="136"/>
        <v>42136</v>
      </c>
      <c r="F2242">
        <f t="shared" si="137"/>
        <v>2015</v>
      </c>
      <c r="G2242">
        <f t="shared" si="138"/>
        <v>5</v>
      </c>
      <c r="H2242">
        <f t="shared" si="139"/>
        <v>2</v>
      </c>
      <c r="I2242" s="1" t="s">
        <v>15622</v>
      </c>
      <c r="J2242" s="1" t="s">
        <v>17051</v>
      </c>
      <c r="K2242" s="1" t="s">
        <v>17125</v>
      </c>
      <c r="L2242" s="1" t="s">
        <v>15623</v>
      </c>
      <c r="M2242" s="42">
        <v>1</v>
      </c>
      <c r="N2242" s="42">
        <v>0.72</v>
      </c>
      <c r="O2242" s="1" t="s">
        <v>15616</v>
      </c>
    </row>
    <row r="2243" spans="1:15" x14ac:dyDescent="0.25">
      <c r="A2243">
        <v>2250</v>
      </c>
      <c r="B2243" t="s">
        <v>7730</v>
      </c>
      <c r="C2243" t="s">
        <v>7590</v>
      </c>
      <c r="D2243" t="s">
        <v>12100</v>
      </c>
      <c r="E2243" s="65">
        <f t="shared" ref="E2243:E2306" si="140">DATE(LEFT(D2243,4),MID(D2243,5,2),RIGHT(D2243,2))</f>
        <v>42136</v>
      </c>
      <c r="F2243">
        <f t="shared" ref="F2243:F2306" si="141">YEAR(E2243)</f>
        <v>2015</v>
      </c>
      <c r="G2243">
        <f t="shared" ref="G2243:G2306" si="142">MONTH(E2243)</f>
        <v>5</v>
      </c>
      <c r="H2243">
        <f t="shared" ref="H2243:H2306" si="143">WEEKDAY(E2243,2)</f>
        <v>2</v>
      </c>
      <c r="I2243" s="1" t="s">
        <v>15625</v>
      </c>
      <c r="J2243" s="1" t="s">
        <v>17051</v>
      </c>
      <c r="K2243" s="1" t="s">
        <v>17125</v>
      </c>
      <c r="L2243" s="1" t="s">
        <v>15624</v>
      </c>
      <c r="M2243" s="42">
        <v>1</v>
      </c>
      <c r="N2243" s="42">
        <v>0.83</v>
      </c>
      <c r="O2243" s="1" t="s">
        <v>15616</v>
      </c>
    </row>
    <row r="2244" spans="1:15" x14ac:dyDescent="0.25">
      <c r="A2244">
        <v>2251</v>
      </c>
      <c r="B2244" t="s">
        <v>8131</v>
      </c>
      <c r="C2244" t="s">
        <v>7204</v>
      </c>
      <c r="D2244" t="s">
        <v>12100</v>
      </c>
      <c r="E2244" s="65">
        <f t="shared" si="140"/>
        <v>42136</v>
      </c>
      <c r="F2244">
        <f t="shared" si="141"/>
        <v>2015</v>
      </c>
      <c r="G2244">
        <f t="shared" si="142"/>
        <v>5</v>
      </c>
      <c r="H2244">
        <f t="shared" si="143"/>
        <v>2</v>
      </c>
      <c r="I2244" s="1" t="s">
        <v>15622</v>
      </c>
      <c r="J2244" s="1" t="s">
        <v>17051</v>
      </c>
      <c r="K2244" s="1" t="s">
        <v>17125</v>
      </c>
      <c r="L2244" s="1" t="s">
        <v>15623</v>
      </c>
      <c r="M2244" s="42">
        <v>0.5</v>
      </c>
      <c r="N2244" s="42">
        <v>0.94</v>
      </c>
      <c r="O2244" s="1" t="s">
        <v>15616</v>
      </c>
    </row>
    <row r="2245" spans="1:15" x14ac:dyDescent="0.25">
      <c r="A2245">
        <v>2252</v>
      </c>
      <c r="B2245" t="s">
        <v>10315</v>
      </c>
      <c r="C2245" t="s">
        <v>5064</v>
      </c>
      <c r="D2245" t="s">
        <v>12100</v>
      </c>
      <c r="E2245" s="65">
        <f t="shared" si="140"/>
        <v>42136</v>
      </c>
      <c r="F2245">
        <f t="shared" si="141"/>
        <v>2015</v>
      </c>
      <c r="G2245">
        <f t="shared" si="142"/>
        <v>5</v>
      </c>
      <c r="H2245">
        <f t="shared" si="143"/>
        <v>2</v>
      </c>
      <c r="I2245" s="1" t="s">
        <v>15622</v>
      </c>
      <c r="J2245" s="1" t="s">
        <v>17051</v>
      </c>
      <c r="K2245" s="1" t="s">
        <v>17125</v>
      </c>
      <c r="L2245" s="1" t="s">
        <v>15626</v>
      </c>
      <c r="M2245" s="42">
        <v>1</v>
      </c>
      <c r="N2245" s="42">
        <v>0.99</v>
      </c>
      <c r="O2245" s="1" t="s">
        <v>15616</v>
      </c>
    </row>
    <row r="2246" spans="1:15" x14ac:dyDescent="0.25">
      <c r="A2246">
        <v>2253</v>
      </c>
      <c r="B2246" t="s">
        <v>9810</v>
      </c>
      <c r="C2246" t="s">
        <v>5559</v>
      </c>
      <c r="D2246" t="s">
        <v>12100</v>
      </c>
      <c r="E2246" s="65">
        <f t="shared" si="140"/>
        <v>42136</v>
      </c>
      <c r="F2246">
        <f t="shared" si="141"/>
        <v>2015</v>
      </c>
      <c r="G2246">
        <f t="shared" si="142"/>
        <v>5</v>
      </c>
      <c r="H2246">
        <f t="shared" si="143"/>
        <v>2</v>
      </c>
      <c r="I2246" s="1" t="s">
        <v>15625</v>
      </c>
      <c r="J2246" s="1" t="s">
        <v>17051</v>
      </c>
      <c r="K2246" s="1" t="s">
        <v>17125</v>
      </c>
      <c r="L2246" s="1" t="s">
        <v>15623</v>
      </c>
      <c r="M2246" s="42">
        <v>0.67</v>
      </c>
      <c r="N2246" s="42">
        <v>1</v>
      </c>
      <c r="O2246" s="1" t="s">
        <v>15615</v>
      </c>
    </row>
    <row r="2247" spans="1:15" x14ac:dyDescent="0.25">
      <c r="A2247">
        <v>2254</v>
      </c>
      <c r="B2247" t="s">
        <v>11480</v>
      </c>
      <c r="C2247" t="s">
        <v>3922</v>
      </c>
      <c r="D2247" t="s">
        <v>12101</v>
      </c>
      <c r="E2247" s="65">
        <f t="shared" si="140"/>
        <v>42137</v>
      </c>
      <c r="F2247">
        <f t="shared" si="141"/>
        <v>2015</v>
      </c>
      <c r="G2247">
        <f t="shared" si="142"/>
        <v>5</v>
      </c>
      <c r="H2247">
        <f t="shared" si="143"/>
        <v>3</v>
      </c>
      <c r="I2247" s="1" t="s">
        <v>15622</v>
      </c>
      <c r="J2247" s="1" t="s">
        <v>17051</v>
      </c>
      <c r="K2247" s="1" t="s">
        <v>17125</v>
      </c>
      <c r="L2247" s="1" t="s">
        <v>15626</v>
      </c>
      <c r="M2247" s="42">
        <v>1</v>
      </c>
      <c r="N2247" s="42">
        <v>1</v>
      </c>
      <c r="O2247" s="1" t="s">
        <v>15616</v>
      </c>
    </row>
    <row r="2248" spans="1:15" x14ac:dyDescent="0.25">
      <c r="A2248">
        <v>2255</v>
      </c>
      <c r="B2248" t="s">
        <v>10886</v>
      </c>
      <c r="C2248" t="s">
        <v>4508</v>
      </c>
      <c r="D2248" t="s">
        <v>12101</v>
      </c>
      <c r="E2248" s="65">
        <f t="shared" si="140"/>
        <v>42137</v>
      </c>
      <c r="F2248">
        <f t="shared" si="141"/>
        <v>2015</v>
      </c>
      <c r="G2248">
        <f t="shared" si="142"/>
        <v>5</v>
      </c>
      <c r="H2248">
        <f t="shared" si="143"/>
        <v>3</v>
      </c>
      <c r="I2248" s="1" t="s">
        <v>15622</v>
      </c>
      <c r="J2248" s="1" t="s">
        <v>17051</v>
      </c>
      <c r="K2248" s="1" t="s">
        <v>17125</v>
      </c>
      <c r="L2248" s="1" t="s">
        <v>15626</v>
      </c>
      <c r="M2248" s="42">
        <v>1</v>
      </c>
      <c r="N2248" s="42">
        <v>0.75</v>
      </c>
      <c r="O2248" s="1" t="s">
        <v>15616</v>
      </c>
    </row>
    <row r="2249" spans="1:15" x14ac:dyDescent="0.25">
      <c r="A2249">
        <v>2256</v>
      </c>
      <c r="B2249" t="s">
        <v>9885</v>
      </c>
      <c r="C2249" t="s">
        <v>5486</v>
      </c>
      <c r="D2249" t="s">
        <v>12101</v>
      </c>
      <c r="E2249" s="65">
        <f t="shared" si="140"/>
        <v>42137</v>
      </c>
      <c r="F2249">
        <f t="shared" si="141"/>
        <v>2015</v>
      </c>
      <c r="G2249">
        <f t="shared" si="142"/>
        <v>5</v>
      </c>
      <c r="H2249">
        <f t="shared" si="143"/>
        <v>3</v>
      </c>
      <c r="I2249" s="1" t="s">
        <v>15622</v>
      </c>
      <c r="J2249" s="1" t="s">
        <v>17051</v>
      </c>
      <c r="K2249" s="1" t="s">
        <v>17125</v>
      </c>
      <c r="L2249" s="1" t="s">
        <v>15626</v>
      </c>
      <c r="M2249" s="42">
        <v>1</v>
      </c>
      <c r="N2249" s="42">
        <v>0.98</v>
      </c>
      <c r="O2249" s="1" t="s">
        <v>15616</v>
      </c>
    </row>
    <row r="2250" spans="1:15" x14ac:dyDescent="0.25">
      <c r="A2250">
        <v>2257</v>
      </c>
      <c r="B2250" t="s">
        <v>11454</v>
      </c>
      <c r="C2250" t="s">
        <v>3947</v>
      </c>
      <c r="D2250" t="s">
        <v>12102</v>
      </c>
      <c r="E2250" s="65">
        <f t="shared" si="140"/>
        <v>42138</v>
      </c>
      <c r="F2250">
        <f t="shared" si="141"/>
        <v>2015</v>
      </c>
      <c r="G2250">
        <f t="shared" si="142"/>
        <v>5</v>
      </c>
      <c r="H2250">
        <f t="shared" si="143"/>
        <v>4</v>
      </c>
      <c r="I2250" s="1" t="s">
        <v>15625</v>
      </c>
      <c r="J2250" s="1" t="s">
        <v>17051</v>
      </c>
      <c r="K2250" s="1" t="s">
        <v>17125</v>
      </c>
      <c r="L2250" s="1" t="s">
        <v>15626</v>
      </c>
      <c r="M2250" s="42">
        <v>1</v>
      </c>
      <c r="N2250" s="42">
        <v>0.8</v>
      </c>
      <c r="O2250" s="1" t="s">
        <v>15615</v>
      </c>
    </row>
    <row r="2251" spans="1:15" x14ac:dyDescent="0.25">
      <c r="A2251">
        <v>2258</v>
      </c>
      <c r="B2251" t="s">
        <v>9836</v>
      </c>
      <c r="C2251" t="s">
        <v>5533</v>
      </c>
      <c r="D2251" t="s">
        <v>12102</v>
      </c>
      <c r="E2251" s="65">
        <f t="shared" si="140"/>
        <v>42138</v>
      </c>
      <c r="F2251">
        <f t="shared" si="141"/>
        <v>2015</v>
      </c>
      <c r="G2251">
        <f t="shared" si="142"/>
        <v>5</v>
      </c>
      <c r="H2251">
        <f t="shared" si="143"/>
        <v>4</v>
      </c>
      <c r="I2251" s="1" t="s">
        <v>15622</v>
      </c>
      <c r="J2251" s="1" t="s">
        <v>17051</v>
      </c>
      <c r="K2251" s="1" t="s">
        <v>17125</v>
      </c>
      <c r="L2251" s="1" t="s">
        <v>15626</v>
      </c>
      <c r="M2251" s="42">
        <v>1</v>
      </c>
      <c r="N2251" s="42">
        <v>0.86</v>
      </c>
      <c r="O2251" s="1" t="s">
        <v>15616</v>
      </c>
    </row>
    <row r="2252" spans="1:15" x14ac:dyDescent="0.25">
      <c r="A2252">
        <v>2259</v>
      </c>
      <c r="B2252" t="s">
        <v>7947</v>
      </c>
      <c r="C2252" t="s">
        <v>7383</v>
      </c>
      <c r="D2252" t="s">
        <v>12103</v>
      </c>
      <c r="E2252" s="65">
        <f t="shared" si="140"/>
        <v>42139</v>
      </c>
      <c r="F2252">
        <f t="shared" si="141"/>
        <v>2015</v>
      </c>
      <c r="G2252">
        <f t="shared" si="142"/>
        <v>5</v>
      </c>
      <c r="H2252">
        <f t="shared" si="143"/>
        <v>5</v>
      </c>
      <c r="I2252" s="1" t="s">
        <v>15622</v>
      </c>
      <c r="J2252" s="1" t="s">
        <v>17051</v>
      </c>
      <c r="K2252" s="1" t="s">
        <v>17125</v>
      </c>
      <c r="L2252" s="1" t="s">
        <v>15626</v>
      </c>
      <c r="M2252" s="42">
        <v>1</v>
      </c>
      <c r="N2252" s="42">
        <v>1</v>
      </c>
      <c r="O2252" s="1" t="s">
        <v>15615</v>
      </c>
    </row>
    <row r="2253" spans="1:15" x14ac:dyDescent="0.25">
      <c r="A2253">
        <v>2260</v>
      </c>
      <c r="B2253" t="s">
        <v>11363</v>
      </c>
      <c r="C2253" t="s">
        <v>4037</v>
      </c>
      <c r="D2253" t="s">
        <v>12103</v>
      </c>
      <c r="E2253" s="65">
        <f t="shared" si="140"/>
        <v>42139</v>
      </c>
      <c r="F2253">
        <f t="shared" si="141"/>
        <v>2015</v>
      </c>
      <c r="G2253">
        <f t="shared" si="142"/>
        <v>5</v>
      </c>
      <c r="H2253">
        <f t="shared" si="143"/>
        <v>5</v>
      </c>
      <c r="I2253" s="1" t="s">
        <v>15622</v>
      </c>
      <c r="J2253" s="1" t="s">
        <v>17051</v>
      </c>
      <c r="K2253" s="1" t="s">
        <v>17125</v>
      </c>
      <c r="L2253" s="1" t="s">
        <v>15624</v>
      </c>
      <c r="M2253" s="42">
        <v>1</v>
      </c>
      <c r="N2253" s="42">
        <v>0.64</v>
      </c>
      <c r="O2253" s="1" t="s">
        <v>15616</v>
      </c>
    </row>
    <row r="2254" spans="1:15" x14ac:dyDescent="0.25">
      <c r="A2254">
        <v>2261</v>
      </c>
      <c r="B2254" t="s">
        <v>9372</v>
      </c>
      <c r="C2254" t="s">
        <v>5985</v>
      </c>
      <c r="D2254" t="s">
        <v>12104</v>
      </c>
      <c r="E2254" s="65">
        <f t="shared" si="140"/>
        <v>42140</v>
      </c>
      <c r="F2254">
        <f t="shared" si="141"/>
        <v>2015</v>
      </c>
      <c r="G2254">
        <f t="shared" si="142"/>
        <v>5</v>
      </c>
      <c r="H2254">
        <f t="shared" si="143"/>
        <v>6</v>
      </c>
      <c r="I2254" s="1" t="s">
        <v>15622</v>
      </c>
      <c r="J2254" s="1" t="s">
        <v>17051</v>
      </c>
      <c r="K2254" s="1" t="s">
        <v>17125</v>
      </c>
      <c r="L2254" s="1" t="s">
        <v>15624</v>
      </c>
      <c r="M2254" s="42">
        <v>0.91</v>
      </c>
      <c r="N2254" s="42">
        <v>1</v>
      </c>
      <c r="O2254" s="1" t="s">
        <v>15616</v>
      </c>
    </row>
    <row r="2255" spans="1:15" x14ac:dyDescent="0.25">
      <c r="A2255">
        <v>2262</v>
      </c>
      <c r="B2255" t="s">
        <v>8079</v>
      </c>
      <c r="C2255" t="s">
        <v>7254</v>
      </c>
      <c r="D2255" t="s">
        <v>12104</v>
      </c>
      <c r="E2255" s="65">
        <f t="shared" si="140"/>
        <v>42140</v>
      </c>
      <c r="F2255">
        <f t="shared" si="141"/>
        <v>2015</v>
      </c>
      <c r="G2255">
        <f t="shared" si="142"/>
        <v>5</v>
      </c>
      <c r="H2255">
        <f t="shared" si="143"/>
        <v>6</v>
      </c>
      <c r="I2255" s="1" t="s">
        <v>15622</v>
      </c>
      <c r="J2255" s="1" t="s">
        <v>17051</v>
      </c>
      <c r="K2255" s="1" t="s">
        <v>17125</v>
      </c>
      <c r="L2255" s="1" t="s">
        <v>15624</v>
      </c>
      <c r="M2255" s="42">
        <v>0.81</v>
      </c>
      <c r="N2255" s="42">
        <v>0.56999999999999995</v>
      </c>
      <c r="O2255" s="1" t="s">
        <v>15615</v>
      </c>
    </row>
    <row r="2256" spans="1:15" x14ac:dyDescent="0.25">
      <c r="A2256">
        <v>2263</v>
      </c>
      <c r="B2256" t="s">
        <v>10501</v>
      </c>
      <c r="C2256" t="s">
        <v>4882</v>
      </c>
      <c r="D2256" t="s">
        <v>12105</v>
      </c>
      <c r="E2256" s="65">
        <f t="shared" si="140"/>
        <v>42141</v>
      </c>
      <c r="F2256">
        <f t="shared" si="141"/>
        <v>2015</v>
      </c>
      <c r="G2256">
        <f t="shared" si="142"/>
        <v>5</v>
      </c>
      <c r="H2256">
        <f t="shared" si="143"/>
        <v>7</v>
      </c>
      <c r="I2256" s="1" t="s">
        <v>15622</v>
      </c>
      <c r="J2256" s="1" t="s">
        <v>17051</v>
      </c>
      <c r="K2256" s="1" t="s">
        <v>17125</v>
      </c>
      <c r="L2256" s="1" t="s">
        <v>15623</v>
      </c>
      <c r="M2256" s="42">
        <v>1</v>
      </c>
      <c r="N2256" s="42">
        <v>1</v>
      </c>
      <c r="O2256" s="1" t="s">
        <v>15616</v>
      </c>
    </row>
    <row r="2257" spans="1:15" x14ac:dyDescent="0.25">
      <c r="A2257">
        <v>2264</v>
      </c>
      <c r="B2257" t="s">
        <v>7837</v>
      </c>
      <c r="C2257" t="s">
        <v>7486</v>
      </c>
      <c r="D2257" t="s">
        <v>12105</v>
      </c>
      <c r="E2257" s="65">
        <f t="shared" si="140"/>
        <v>42141</v>
      </c>
      <c r="F2257">
        <f t="shared" si="141"/>
        <v>2015</v>
      </c>
      <c r="G2257">
        <f t="shared" si="142"/>
        <v>5</v>
      </c>
      <c r="H2257">
        <f t="shared" si="143"/>
        <v>7</v>
      </c>
      <c r="I2257" s="1" t="s">
        <v>15622</v>
      </c>
      <c r="J2257" s="1" t="s">
        <v>17051</v>
      </c>
      <c r="K2257" s="1" t="s">
        <v>17125</v>
      </c>
      <c r="L2257" s="1" t="s">
        <v>15626</v>
      </c>
      <c r="M2257" s="42">
        <v>0.98</v>
      </c>
      <c r="N2257" s="42">
        <v>0.96</v>
      </c>
      <c r="O2257" s="1" t="s">
        <v>15616</v>
      </c>
    </row>
    <row r="2258" spans="1:15" x14ac:dyDescent="0.25">
      <c r="A2258">
        <v>2265</v>
      </c>
      <c r="B2258" t="s">
        <v>11767</v>
      </c>
      <c r="C2258" t="s">
        <v>3643</v>
      </c>
      <c r="D2258" t="s">
        <v>16850</v>
      </c>
      <c r="E2258" s="65">
        <f t="shared" si="140"/>
        <v>42142</v>
      </c>
      <c r="F2258">
        <f t="shared" si="141"/>
        <v>2015</v>
      </c>
      <c r="G2258">
        <f t="shared" si="142"/>
        <v>5</v>
      </c>
      <c r="H2258">
        <f t="shared" si="143"/>
        <v>1</v>
      </c>
      <c r="I2258" s="1" t="s">
        <v>15622</v>
      </c>
      <c r="J2258" s="1" t="s">
        <v>17051</v>
      </c>
      <c r="K2258" s="1" t="s">
        <v>17125</v>
      </c>
      <c r="L2258" s="1" t="s">
        <v>15624</v>
      </c>
      <c r="M2258" s="42">
        <v>1</v>
      </c>
      <c r="N2258" s="42">
        <v>1</v>
      </c>
      <c r="O2258" s="1" t="s">
        <v>15616</v>
      </c>
    </row>
    <row r="2259" spans="1:15" x14ac:dyDescent="0.25">
      <c r="A2259">
        <v>2266</v>
      </c>
      <c r="B2259" t="s">
        <v>11132</v>
      </c>
      <c r="C2259" t="s">
        <v>4268</v>
      </c>
      <c r="D2259" t="s">
        <v>16850</v>
      </c>
      <c r="E2259" s="65">
        <f t="shared" si="140"/>
        <v>42142</v>
      </c>
      <c r="F2259">
        <f t="shared" si="141"/>
        <v>2015</v>
      </c>
      <c r="G2259">
        <f t="shared" si="142"/>
        <v>5</v>
      </c>
      <c r="H2259">
        <f t="shared" si="143"/>
        <v>1</v>
      </c>
      <c r="I2259" s="1" t="s">
        <v>15622</v>
      </c>
      <c r="J2259" s="1" t="s">
        <v>17051</v>
      </c>
      <c r="K2259" s="1" t="s">
        <v>17125</v>
      </c>
      <c r="L2259" s="1" t="s">
        <v>15623</v>
      </c>
      <c r="M2259" s="42">
        <v>0.5</v>
      </c>
      <c r="N2259" s="42">
        <v>0.5</v>
      </c>
      <c r="O2259" s="1" t="s">
        <v>15615</v>
      </c>
    </row>
    <row r="2260" spans="1:15" x14ac:dyDescent="0.25">
      <c r="A2260">
        <v>2267</v>
      </c>
      <c r="B2260" t="s">
        <v>10276</v>
      </c>
      <c r="C2260" t="s">
        <v>5103</v>
      </c>
      <c r="D2260" t="s">
        <v>16850</v>
      </c>
      <c r="E2260" s="65">
        <f t="shared" si="140"/>
        <v>42142</v>
      </c>
      <c r="F2260">
        <f t="shared" si="141"/>
        <v>2015</v>
      </c>
      <c r="G2260">
        <f t="shared" si="142"/>
        <v>5</v>
      </c>
      <c r="H2260">
        <f t="shared" si="143"/>
        <v>1</v>
      </c>
      <c r="I2260" s="1" t="s">
        <v>15622</v>
      </c>
      <c r="J2260" s="1" t="s">
        <v>17051</v>
      </c>
      <c r="K2260" s="1" t="s">
        <v>17125</v>
      </c>
      <c r="L2260" s="1" t="s">
        <v>15623</v>
      </c>
      <c r="M2260" s="42">
        <v>0.5</v>
      </c>
      <c r="N2260" s="42">
        <v>1</v>
      </c>
      <c r="O2260" s="1" t="s">
        <v>15615</v>
      </c>
    </row>
    <row r="2261" spans="1:15" x14ac:dyDescent="0.25">
      <c r="A2261">
        <v>2268</v>
      </c>
      <c r="B2261" t="s">
        <v>10448</v>
      </c>
      <c r="C2261" t="s">
        <v>4933</v>
      </c>
      <c r="D2261" t="s">
        <v>12106</v>
      </c>
      <c r="E2261" s="65">
        <f t="shared" si="140"/>
        <v>42143</v>
      </c>
      <c r="F2261">
        <f t="shared" si="141"/>
        <v>2015</v>
      </c>
      <c r="G2261">
        <f t="shared" si="142"/>
        <v>5</v>
      </c>
      <c r="H2261">
        <f t="shared" si="143"/>
        <v>2</v>
      </c>
      <c r="I2261" s="1" t="s">
        <v>15622</v>
      </c>
      <c r="J2261" s="1" t="s">
        <v>17051</v>
      </c>
      <c r="K2261" s="1" t="s">
        <v>17125</v>
      </c>
      <c r="L2261" s="1" t="s">
        <v>15624</v>
      </c>
      <c r="M2261" s="42">
        <v>1</v>
      </c>
      <c r="N2261" s="42">
        <v>0.84</v>
      </c>
      <c r="O2261" s="1" t="s">
        <v>15615</v>
      </c>
    </row>
    <row r="2262" spans="1:15" x14ac:dyDescent="0.25">
      <c r="A2262">
        <v>2269</v>
      </c>
      <c r="B2262" t="s">
        <v>8511</v>
      </c>
      <c r="C2262" t="s">
        <v>6833</v>
      </c>
      <c r="D2262" t="s">
        <v>12107</v>
      </c>
      <c r="E2262" s="65">
        <f t="shared" si="140"/>
        <v>42144</v>
      </c>
      <c r="F2262">
        <f t="shared" si="141"/>
        <v>2015</v>
      </c>
      <c r="G2262">
        <f t="shared" si="142"/>
        <v>5</v>
      </c>
      <c r="H2262">
        <f t="shared" si="143"/>
        <v>3</v>
      </c>
      <c r="I2262" s="1" t="s">
        <v>15622</v>
      </c>
      <c r="J2262" s="1" t="s">
        <v>17051</v>
      </c>
      <c r="K2262" s="1" t="s">
        <v>17125</v>
      </c>
      <c r="L2262" s="1" t="s">
        <v>15624</v>
      </c>
      <c r="M2262" s="42">
        <v>0.9</v>
      </c>
      <c r="N2262" s="42">
        <v>0.77</v>
      </c>
      <c r="O2262" s="1" t="s">
        <v>15615</v>
      </c>
    </row>
    <row r="2263" spans="1:15" x14ac:dyDescent="0.25">
      <c r="A2263">
        <v>2270</v>
      </c>
      <c r="B2263" t="s">
        <v>11408</v>
      </c>
      <c r="C2263" t="s">
        <v>3992</v>
      </c>
      <c r="D2263" t="s">
        <v>12107</v>
      </c>
      <c r="E2263" s="65">
        <f t="shared" si="140"/>
        <v>42144</v>
      </c>
      <c r="F2263">
        <f t="shared" si="141"/>
        <v>2015</v>
      </c>
      <c r="G2263">
        <f t="shared" si="142"/>
        <v>5</v>
      </c>
      <c r="H2263">
        <f t="shared" si="143"/>
        <v>3</v>
      </c>
      <c r="I2263" s="1" t="s">
        <v>15814</v>
      </c>
      <c r="J2263" s="1" t="s">
        <v>17051</v>
      </c>
      <c r="K2263" s="1" t="s">
        <v>17125</v>
      </c>
      <c r="L2263" s="1" t="s">
        <v>15626</v>
      </c>
      <c r="M2263" s="42">
        <v>1</v>
      </c>
      <c r="N2263" s="42">
        <v>1</v>
      </c>
      <c r="O2263" s="1" t="s">
        <v>15616</v>
      </c>
    </row>
    <row r="2264" spans="1:15" x14ac:dyDescent="0.25">
      <c r="A2264">
        <v>2271</v>
      </c>
      <c r="B2264" t="s">
        <v>9438</v>
      </c>
      <c r="C2264" t="s">
        <v>5921</v>
      </c>
      <c r="D2264" t="s">
        <v>12107</v>
      </c>
      <c r="E2264" s="65">
        <f t="shared" si="140"/>
        <v>42144</v>
      </c>
      <c r="F2264">
        <f t="shared" si="141"/>
        <v>2015</v>
      </c>
      <c r="G2264">
        <f t="shared" si="142"/>
        <v>5</v>
      </c>
      <c r="H2264">
        <f t="shared" si="143"/>
        <v>3</v>
      </c>
      <c r="I2264" s="1" t="s">
        <v>15730</v>
      </c>
      <c r="J2264" s="1" t="s">
        <v>17104</v>
      </c>
      <c r="K2264" s="1" t="s">
        <v>17125</v>
      </c>
      <c r="L2264" s="1" t="s">
        <v>15623</v>
      </c>
      <c r="M2264" s="42">
        <v>0.63</v>
      </c>
      <c r="N2264" s="42">
        <v>0.89</v>
      </c>
      <c r="O2264" s="1" t="s">
        <v>15615</v>
      </c>
    </row>
    <row r="2265" spans="1:15" x14ac:dyDescent="0.25">
      <c r="A2265">
        <v>2272</v>
      </c>
      <c r="B2265" t="s">
        <v>8706</v>
      </c>
      <c r="C2265" t="s">
        <v>6642</v>
      </c>
      <c r="D2265" t="s">
        <v>12107</v>
      </c>
      <c r="E2265" s="65">
        <f t="shared" si="140"/>
        <v>42144</v>
      </c>
      <c r="F2265">
        <f t="shared" si="141"/>
        <v>2015</v>
      </c>
      <c r="G2265">
        <f t="shared" si="142"/>
        <v>5</v>
      </c>
      <c r="H2265">
        <f t="shared" si="143"/>
        <v>3</v>
      </c>
      <c r="I2265" s="1" t="s">
        <v>15622</v>
      </c>
      <c r="J2265" s="1" t="s">
        <v>17051</v>
      </c>
      <c r="K2265" s="1" t="s">
        <v>17125</v>
      </c>
      <c r="L2265" s="1" t="s">
        <v>15624</v>
      </c>
      <c r="M2265" s="42">
        <v>0.8</v>
      </c>
      <c r="N2265" s="42">
        <v>0.83</v>
      </c>
      <c r="O2265" s="1" t="s">
        <v>15616</v>
      </c>
    </row>
    <row r="2266" spans="1:15" x14ac:dyDescent="0.25">
      <c r="A2266">
        <v>2273</v>
      </c>
      <c r="B2266" t="s">
        <v>11086</v>
      </c>
      <c r="C2266" t="s">
        <v>4311</v>
      </c>
      <c r="D2266" t="s">
        <v>12107</v>
      </c>
      <c r="E2266" s="65">
        <f t="shared" si="140"/>
        <v>42144</v>
      </c>
      <c r="F2266">
        <f t="shared" si="141"/>
        <v>2015</v>
      </c>
      <c r="G2266">
        <f t="shared" si="142"/>
        <v>5</v>
      </c>
      <c r="H2266">
        <f t="shared" si="143"/>
        <v>3</v>
      </c>
      <c r="I2266" s="1" t="s">
        <v>15625</v>
      </c>
      <c r="J2266" s="1" t="s">
        <v>17051</v>
      </c>
      <c r="K2266" s="1" t="s">
        <v>17125</v>
      </c>
      <c r="L2266" s="1" t="s">
        <v>15626</v>
      </c>
      <c r="M2266" s="42">
        <v>1</v>
      </c>
      <c r="N2266" s="42">
        <v>0.82</v>
      </c>
      <c r="O2266" s="1" t="s">
        <v>15615</v>
      </c>
    </row>
    <row r="2267" spans="1:15" x14ac:dyDescent="0.25">
      <c r="A2267">
        <v>2274</v>
      </c>
      <c r="B2267" t="s">
        <v>7987</v>
      </c>
      <c r="C2267" t="s">
        <v>7344</v>
      </c>
      <c r="D2267" t="s">
        <v>12108</v>
      </c>
      <c r="E2267" s="65">
        <f t="shared" si="140"/>
        <v>42146</v>
      </c>
      <c r="F2267">
        <f t="shared" si="141"/>
        <v>2015</v>
      </c>
      <c r="G2267">
        <f t="shared" si="142"/>
        <v>5</v>
      </c>
      <c r="H2267">
        <f t="shared" si="143"/>
        <v>5</v>
      </c>
      <c r="I2267" s="1" t="s">
        <v>15651</v>
      </c>
      <c r="J2267" s="1" t="s">
        <v>17058</v>
      </c>
      <c r="K2267" s="1" t="s">
        <v>17146</v>
      </c>
      <c r="L2267" s="1" t="s">
        <v>15624</v>
      </c>
      <c r="M2267" s="42">
        <v>1</v>
      </c>
      <c r="N2267" s="42">
        <v>1</v>
      </c>
      <c r="O2267" s="1" t="s">
        <v>15615</v>
      </c>
    </row>
    <row r="2268" spans="1:15" x14ac:dyDescent="0.25">
      <c r="A2268">
        <v>2275</v>
      </c>
      <c r="B2268" t="s">
        <v>9244</v>
      </c>
      <c r="C2268" t="s">
        <v>6110</v>
      </c>
      <c r="D2268" t="s">
        <v>12108</v>
      </c>
      <c r="E2268" s="65">
        <f t="shared" si="140"/>
        <v>42146</v>
      </c>
      <c r="F2268">
        <f t="shared" si="141"/>
        <v>2015</v>
      </c>
      <c r="G2268">
        <f t="shared" si="142"/>
        <v>5</v>
      </c>
      <c r="H2268">
        <f t="shared" si="143"/>
        <v>5</v>
      </c>
      <c r="I2268" s="1" t="s">
        <v>15625</v>
      </c>
      <c r="J2268" s="1" t="s">
        <v>17051</v>
      </c>
      <c r="K2268" s="1" t="s">
        <v>17125</v>
      </c>
      <c r="L2268" s="1" t="s">
        <v>15626</v>
      </c>
      <c r="M2268" s="42">
        <v>1</v>
      </c>
      <c r="N2268" s="42">
        <v>0.88</v>
      </c>
      <c r="O2268" s="1" t="s">
        <v>15616</v>
      </c>
    </row>
    <row r="2269" spans="1:15" x14ac:dyDescent="0.25">
      <c r="A2269">
        <v>2276</v>
      </c>
      <c r="B2269" t="s">
        <v>10302</v>
      </c>
      <c r="C2269" t="s">
        <v>5077</v>
      </c>
      <c r="D2269" t="s">
        <v>12109</v>
      </c>
      <c r="E2269" s="65">
        <f t="shared" si="140"/>
        <v>42149</v>
      </c>
      <c r="F2269">
        <f t="shared" si="141"/>
        <v>2015</v>
      </c>
      <c r="G2269">
        <f t="shared" si="142"/>
        <v>5</v>
      </c>
      <c r="H2269">
        <f t="shared" si="143"/>
        <v>1</v>
      </c>
      <c r="I2269" s="1" t="s">
        <v>15625</v>
      </c>
      <c r="J2269" s="1" t="s">
        <v>17051</v>
      </c>
      <c r="K2269" s="1" t="s">
        <v>17125</v>
      </c>
      <c r="L2269" s="1" t="s">
        <v>15626</v>
      </c>
      <c r="M2269" s="42">
        <v>1</v>
      </c>
      <c r="N2269" s="42">
        <v>1</v>
      </c>
      <c r="O2269" s="1" t="s">
        <v>15616</v>
      </c>
    </row>
    <row r="2270" spans="1:15" x14ac:dyDescent="0.25">
      <c r="A2270">
        <v>2277</v>
      </c>
      <c r="B2270" t="s">
        <v>11060</v>
      </c>
      <c r="C2270" t="s">
        <v>4337</v>
      </c>
      <c r="D2270" t="s">
        <v>12110</v>
      </c>
      <c r="E2270" s="65">
        <f t="shared" si="140"/>
        <v>42150</v>
      </c>
      <c r="F2270">
        <f t="shared" si="141"/>
        <v>2015</v>
      </c>
      <c r="G2270">
        <f t="shared" si="142"/>
        <v>5</v>
      </c>
      <c r="H2270">
        <f t="shared" si="143"/>
        <v>2</v>
      </c>
      <c r="I2270" s="1" t="s">
        <v>15622</v>
      </c>
      <c r="J2270" s="1" t="s">
        <v>17051</v>
      </c>
      <c r="K2270" s="1" t="s">
        <v>17125</v>
      </c>
      <c r="L2270" s="1" t="s">
        <v>15626</v>
      </c>
      <c r="M2270" s="42">
        <v>1</v>
      </c>
      <c r="N2270" s="42">
        <v>0.9</v>
      </c>
      <c r="O2270" s="1" t="s">
        <v>15616</v>
      </c>
    </row>
    <row r="2271" spans="1:15" x14ac:dyDescent="0.25">
      <c r="A2271">
        <v>2278</v>
      </c>
      <c r="B2271" t="s">
        <v>8480</v>
      </c>
      <c r="C2271" t="s">
        <v>6864</v>
      </c>
      <c r="D2271" t="s">
        <v>12110</v>
      </c>
      <c r="E2271" s="65">
        <f t="shared" si="140"/>
        <v>42150</v>
      </c>
      <c r="F2271">
        <f t="shared" si="141"/>
        <v>2015</v>
      </c>
      <c r="G2271">
        <f t="shared" si="142"/>
        <v>5</v>
      </c>
      <c r="H2271">
        <f t="shared" si="143"/>
        <v>2</v>
      </c>
      <c r="I2271" s="1" t="s">
        <v>15622</v>
      </c>
      <c r="J2271" s="1" t="s">
        <v>17051</v>
      </c>
      <c r="K2271" s="1" t="s">
        <v>17125</v>
      </c>
      <c r="L2271" s="1" t="s">
        <v>15628</v>
      </c>
      <c r="M2271" s="42">
        <v>0</v>
      </c>
      <c r="N2271" s="42">
        <v>0.36</v>
      </c>
      <c r="O2271" s="1" t="s">
        <v>15615</v>
      </c>
    </row>
    <row r="2272" spans="1:15" x14ac:dyDescent="0.25">
      <c r="A2272">
        <v>2279</v>
      </c>
      <c r="B2272" t="s">
        <v>9942</v>
      </c>
      <c r="C2272" t="s">
        <v>5429</v>
      </c>
      <c r="D2272" t="s">
        <v>12111</v>
      </c>
      <c r="E2272" s="65">
        <f t="shared" si="140"/>
        <v>42151</v>
      </c>
      <c r="F2272">
        <f t="shared" si="141"/>
        <v>2015</v>
      </c>
      <c r="G2272">
        <f t="shared" si="142"/>
        <v>5</v>
      </c>
      <c r="H2272">
        <f t="shared" si="143"/>
        <v>3</v>
      </c>
      <c r="I2272" s="1" t="s">
        <v>15625</v>
      </c>
      <c r="J2272" s="1" t="s">
        <v>17051</v>
      </c>
      <c r="K2272" s="1" t="s">
        <v>17125</v>
      </c>
      <c r="L2272" s="1" t="s">
        <v>15623</v>
      </c>
      <c r="M2272" s="42">
        <v>1</v>
      </c>
      <c r="N2272" s="42">
        <v>0.31</v>
      </c>
      <c r="O2272" s="1" t="s">
        <v>15615</v>
      </c>
    </row>
    <row r="2273" spans="1:15" x14ac:dyDescent="0.25">
      <c r="A2273">
        <v>2280</v>
      </c>
      <c r="B2273" t="s">
        <v>10307</v>
      </c>
      <c r="C2273" t="s">
        <v>5072</v>
      </c>
      <c r="D2273" t="s">
        <v>12111</v>
      </c>
      <c r="E2273" s="65">
        <f t="shared" si="140"/>
        <v>42151</v>
      </c>
      <c r="F2273">
        <f t="shared" si="141"/>
        <v>2015</v>
      </c>
      <c r="G2273">
        <f t="shared" si="142"/>
        <v>5</v>
      </c>
      <c r="H2273">
        <f t="shared" si="143"/>
        <v>3</v>
      </c>
      <c r="I2273" s="1" t="s">
        <v>15622</v>
      </c>
      <c r="J2273" s="1" t="s">
        <v>17051</v>
      </c>
      <c r="K2273" s="1" t="s">
        <v>17125</v>
      </c>
      <c r="L2273" s="1" t="s">
        <v>15626</v>
      </c>
      <c r="M2273" s="42">
        <v>1</v>
      </c>
      <c r="N2273" s="42">
        <v>0.88</v>
      </c>
      <c r="O2273" s="1" t="s">
        <v>15616</v>
      </c>
    </row>
    <row r="2274" spans="1:15" x14ac:dyDescent="0.25">
      <c r="A2274">
        <v>2281</v>
      </c>
      <c r="B2274" t="s">
        <v>9446</v>
      </c>
      <c r="C2274" t="s">
        <v>5913</v>
      </c>
      <c r="D2274" t="s">
        <v>12111</v>
      </c>
      <c r="E2274" s="65">
        <f t="shared" si="140"/>
        <v>42151</v>
      </c>
      <c r="F2274">
        <f t="shared" si="141"/>
        <v>2015</v>
      </c>
      <c r="G2274">
        <f t="shared" si="142"/>
        <v>5</v>
      </c>
      <c r="H2274">
        <f t="shared" si="143"/>
        <v>3</v>
      </c>
      <c r="I2274" s="1" t="s">
        <v>15622</v>
      </c>
      <c r="J2274" s="1" t="s">
        <v>17051</v>
      </c>
      <c r="K2274" s="1" t="s">
        <v>17125</v>
      </c>
      <c r="L2274" s="1" t="s">
        <v>15626</v>
      </c>
      <c r="M2274" s="42">
        <v>1</v>
      </c>
      <c r="N2274" s="42">
        <v>0.86</v>
      </c>
      <c r="O2274" s="1" t="s">
        <v>15615</v>
      </c>
    </row>
    <row r="2275" spans="1:15" x14ac:dyDescent="0.25">
      <c r="A2275">
        <v>2282</v>
      </c>
      <c r="B2275" t="s">
        <v>9926</v>
      </c>
      <c r="C2275" t="s">
        <v>5445</v>
      </c>
      <c r="D2275" t="s">
        <v>12111</v>
      </c>
      <c r="E2275" s="65">
        <f t="shared" si="140"/>
        <v>42151</v>
      </c>
      <c r="F2275">
        <f t="shared" si="141"/>
        <v>2015</v>
      </c>
      <c r="G2275">
        <f t="shared" si="142"/>
        <v>5</v>
      </c>
      <c r="H2275">
        <f t="shared" si="143"/>
        <v>3</v>
      </c>
      <c r="I2275" s="1" t="s">
        <v>15622</v>
      </c>
      <c r="J2275" s="1" t="s">
        <v>17051</v>
      </c>
      <c r="K2275" s="1" t="s">
        <v>17125</v>
      </c>
      <c r="L2275" s="1" t="s">
        <v>15624</v>
      </c>
      <c r="M2275" s="42">
        <v>0.8</v>
      </c>
      <c r="N2275" s="42">
        <v>1</v>
      </c>
      <c r="O2275" s="1" t="s">
        <v>15615</v>
      </c>
    </row>
    <row r="2276" spans="1:15" x14ac:dyDescent="0.25">
      <c r="A2276">
        <v>2283</v>
      </c>
      <c r="B2276" t="s">
        <v>9377</v>
      </c>
      <c r="C2276" t="s">
        <v>5980</v>
      </c>
      <c r="D2276" t="s">
        <v>12112</v>
      </c>
      <c r="E2276" s="65">
        <f t="shared" si="140"/>
        <v>42153</v>
      </c>
      <c r="F2276">
        <f t="shared" si="141"/>
        <v>2015</v>
      </c>
      <c r="G2276">
        <f t="shared" si="142"/>
        <v>5</v>
      </c>
      <c r="H2276">
        <f t="shared" si="143"/>
        <v>5</v>
      </c>
      <c r="I2276" s="1" t="s">
        <v>15622</v>
      </c>
      <c r="J2276" s="1" t="s">
        <v>17051</v>
      </c>
      <c r="K2276" s="1" t="s">
        <v>17125</v>
      </c>
      <c r="L2276" s="1" t="s">
        <v>15626</v>
      </c>
      <c r="M2276" s="42">
        <v>0.9</v>
      </c>
      <c r="N2276" s="42">
        <v>0.96</v>
      </c>
      <c r="O2276" s="1" t="s">
        <v>15615</v>
      </c>
    </row>
    <row r="2277" spans="1:15" x14ac:dyDescent="0.25">
      <c r="A2277">
        <v>2284</v>
      </c>
      <c r="B2277" t="s">
        <v>8996</v>
      </c>
      <c r="C2277" t="s">
        <v>6357</v>
      </c>
      <c r="D2277" t="s">
        <v>12113</v>
      </c>
      <c r="E2277" s="65">
        <f t="shared" si="140"/>
        <v>42154</v>
      </c>
      <c r="F2277">
        <f t="shared" si="141"/>
        <v>2015</v>
      </c>
      <c r="G2277">
        <f t="shared" si="142"/>
        <v>5</v>
      </c>
      <c r="H2277">
        <f t="shared" si="143"/>
        <v>6</v>
      </c>
      <c r="I2277" s="1" t="s">
        <v>15622</v>
      </c>
      <c r="J2277" s="1" t="s">
        <v>17051</v>
      </c>
      <c r="K2277" s="1" t="s">
        <v>17125</v>
      </c>
      <c r="L2277" s="1" t="s">
        <v>15626</v>
      </c>
      <c r="M2277" s="42">
        <v>1</v>
      </c>
      <c r="N2277" s="42">
        <v>0.73</v>
      </c>
      <c r="O2277" s="1" t="s">
        <v>15615</v>
      </c>
    </row>
    <row r="2278" spans="1:15" x14ac:dyDescent="0.25">
      <c r="A2278">
        <v>2285</v>
      </c>
      <c r="B2278" t="s">
        <v>8697</v>
      </c>
      <c r="C2278" t="s">
        <v>6651</v>
      </c>
      <c r="D2278" t="s">
        <v>12113</v>
      </c>
      <c r="E2278" s="65">
        <f t="shared" si="140"/>
        <v>42154</v>
      </c>
      <c r="F2278">
        <f t="shared" si="141"/>
        <v>2015</v>
      </c>
      <c r="G2278">
        <f t="shared" si="142"/>
        <v>5</v>
      </c>
      <c r="H2278">
        <f t="shared" si="143"/>
        <v>6</v>
      </c>
      <c r="I2278" s="1" t="s">
        <v>15622</v>
      </c>
      <c r="J2278" s="1" t="s">
        <v>17051</v>
      </c>
      <c r="K2278" s="1" t="s">
        <v>17125</v>
      </c>
      <c r="L2278" s="1" t="s">
        <v>15626</v>
      </c>
      <c r="M2278" s="42">
        <v>1</v>
      </c>
      <c r="N2278" s="42">
        <v>1</v>
      </c>
      <c r="O2278" s="1" t="s">
        <v>15616</v>
      </c>
    </row>
    <row r="2279" spans="1:15" x14ac:dyDescent="0.25">
      <c r="A2279">
        <v>2286</v>
      </c>
      <c r="B2279" t="s">
        <v>10285</v>
      </c>
      <c r="C2279" t="s">
        <v>5094</v>
      </c>
      <c r="D2279" t="s">
        <v>12114</v>
      </c>
      <c r="E2279" s="65">
        <f t="shared" si="140"/>
        <v>42155</v>
      </c>
      <c r="F2279">
        <f t="shared" si="141"/>
        <v>2015</v>
      </c>
      <c r="G2279">
        <f t="shared" si="142"/>
        <v>5</v>
      </c>
      <c r="H2279">
        <f t="shared" si="143"/>
        <v>7</v>
      </c>
      <c r="I2279" s="1" t="s">
        <v>15622</v>
      </c>
      <c r="J2279" s="1" t="s">
        <v>17051</v>
      </c>
      <c r="K2279" s="1" t="s">
        <v>17125</v>
      </c>
      <c r="L2279" s="1" t="s">
        <v>15623</v>
      </c>
      <c r="M2279" s="42">
        <v>0.6</v>
      </c>
      <c r="N2279" s="42">
        <v>0.86</v>
      </c>
      <c r="O2279" s="1" t="s">
        <v>15615</v>
      </c>
    </row>
    <row r="2280" spans="1:15" x14ac:dyDescent="0.25">
      <c r="A2280">
        <v>2287</v>
      </c>
      <c r="B2280" t="s">
        <v>8142</v>
      </c>
      <c r="C2280" t="s">
        <v>7193</v>
      </c>
      <c r="D2280" t="s">
        <v>12114</v>
      </c>
      <c r="E2280" s="65">
        <f t="shared" si="140"/>
        <v>42155</v>
      </c>
      <c r="F2280">
        <f t="shared" si="141"/>
        <v>2015</v>
      </c>
      <c r="G2280">
        <f t="shared" si="142"/>
        <v>5</v>
      </c>
      <c r="H2280">
        <f t="shared" si="143"/>
        <v>7</v>
      </c>
      <c r="I2280" s="1" t="s">
        <v>15622</v>
      </c>
      <c r="J2280" s="1" t="s">
        <v>17051</v>
      </c>
      <c r="K2280" s="1" t="s">
        <v>17125</v>
      </c>
      <c r="L2280" s="1" t="s">
        <v>15623</v>
      </c>
      <c r="M2280" s="42">
        <v>1</v>
      </c>
      <c r="N2280" s="42">
        <v>0.79</v>
      </c>
      <c r="O2280" s="1" t="s">
        <v>15615</v>
      </c>
    </row>
    <row r="2281" spans="1:15" x14ac:dyDescent="0.25">
      <c r="A2281">
        <v>2288</v>
      </c>
      <c r="B2281" t="s">
        <v>8477</v>
      </c>
      <c r="C2281" t="s">
        <v>6867</v>
      </c>
      <c r="D2281" t="s">
        <v>12114</v>
      </c>
      <c r="E2281" s="65">
        <f t="shared" si="140"/>
        <v>42155</v>
      </c>
      <c r="F2281">
        <f t="shared" si="141"/>
        <v>2015</v>
      </c>
      <c r="G2281">
        <f t="shared" si="142"/>
        <v>5</v>
      </c>
      <c r="H2281">
        <f t="shared" si="143"/>
        <v>7</v>
      </c>
      <c r="I2281" s="1" t="s">
        <v>15622</v>
      </c>
      <c r="J2281" s="1" t="s">
        <v>17051</v>
      </c>
      <c r="K2281" s="1" t="s">
        <v>17125</v>
      </c>
      <c r="L2281" s="1" t="s">
        <v>15628</v>
      </c>
      <c r="M2281" s="42">
        <v>0</v>
      </c>
      <c r="N2281" s="42">
        <v>0.87</v>
      </c>
      <c r="O2281" s="1" t="s">
        <v>15615</v>
      </c>
    </row>
    <row r="2282" spans="1:15" x14ac:dyDescent="0.25">
      <c r="A2282">
        <v>2289</v>
      </c>
      <c r="B2282" t="s">
        <v>11427</v>
      </c>
      <c r="C2282" t="s">
        <v>3974</v>
      </c>
      <c r="D2282" t="s">
        <v>12115</v>
      </c>
      <c r="E2282" s="65">
        <f t="shared" si="140"/>
        <v>42158</v>
      </c>
      <c r="F2282">
        <f t="shared" si="141"/>
        <v>2015</v>
      </c>
      <c r="G2282">
        <f t="shared" si="142"/>
        <v>6</v>
      </c>
      <c r="H2282">
        <f t="shared" si="143"/>
        <v>3</v>
      </c>
      <c r="I2282" s="1" t="s">
        <v>15622</v>
      </c>
      <c r="J2282" s="1" t="s">
        <v>17051</v>
      </c>
      <c r="K2282" s="1" t="s">
        <v>17125</v>
      </c>
      <c r="L2282" s="1" t="s">
        <v>15626</v>
      </c>
      <c r="M2282" s="42">
        <v>1</v>
      </c>
      <c r="N2282" s="42">
        <v>0.55000000000000004</v>
      </c>
      <c r="O2282" s="1" t="s">
        <v>15615</v>
      </c>
    </row>
    <row r="2283" spans="1:15" x14ac:dyDescent="0.25">
      <c r="A2283">
        <v>2290</v>
      </c>
      <c r="B2283" t="s">
        <v>9488</v>
      </c>
      <c r="C2283" t="s">
        <v>5871</v>
      </c>
      <c r="D2283" t="s">
        <v>12116</v>
      </c>
      <c r="E2283" s="65">
        <f t="shared" si="140"/>
        <v>42159</v>
      </c>
      <c r="F2283">
        <f t="shared" si="141"/>
        <v>2015</v>
      </c>
      <c r="G2283">
        <f t="shared" si="142"/>
        <v>6</v>
      </c>
      <c r="H2283">
        <f t="shared" si="143"/>
        <v>4</v>
      </c>
      <c r="I2283" s="1" t="s">
        <v>15622</v>
      </c>
      <c r="J2283" s="1" t="s">
        <v>17051</v>
      </c>
      <c r="K2283" s="1" t="s">
        <v>17125</v>
      </c>
      <c r="L2283" s="1" t="s">
        <v>15624</v>
      </c>
      <c r="M2283" s="42">
        <v>0.75</v>
      </c>
      <c r="N2283" s="42">
        <v>0.42</v>
      </c>
      <c r="O2283" s="1" t="s">
        <v>15615</v>
      </c>
    </row>
    <row r="2284" spans="1:15" x14ac:dyDescent="0.25">
      <c r="A2284">
        <v>2291</v>
      </c>
      <c r="B2284" t="s">
        <v>9749</v>
      </c>
      <c r="C2284" t="s">
        <v>3580</v>
      </c>
      <c r="D2284" t="s">
        <v>12116</v>
      </c>
      <c r="E2284" s="65">
        <f t="shared" si="140"/>
        <v>42159</v>
      </c>
      <c r="F2284">
        <f t="shared" si="141"/>
        <v>2015</v>
      </c>
      <c r="G2284">
        <f t="shared" si="142"/>
        <v>6</v>
      </c>
      <c r="H2284">
        <f t="shared" si="143"/>
        <v>4</v>
      </c>
      <c r="I2284" s="1" t="s">
        <v>15622</v>
      </c>
      <c r="J2284" s="1" t="s">
        <v>17051</v>
      </c>
      <c r="K2284" s="1" t="s">
        <v>17125</v>
      </c>
      <c r="L2284" s="1" t="s">
        <v>15626</v>
      </c>
      <c r="M2284" s="42">
        <v>1</v>
      </c>
      <c r="N2284" s="42">
        <v>1</v>
      </c>
      <c r="O2284" s="1" t="s">
        <v>15615</v>
      </c>
    </row>
    <row r="2285" spans="1:15" x14ac:dyDescent="0.25">
      <c r="A2285">
        <v>2292</v>
      </c>
      <c r="B2285" t="s">
        <v>8765</v>
      </c>
      <c r="C2285" t="s">
        <v>6583</v>
      </c>
      <c r="D2285" t="s">
        <v>12116</v>
      </c>
      <c r="E2285" s="65">
        <f t="shared" si="140"/>
        <v>42159</v>
      </c>
      <c r="F2285">
        <f t="shared" si="141"/>
        <v>2015</v>
      </c>
      <c r="G2285">
        <f t="shared" si="142"/>
        <v>6</v>
      </c>
      <c r="H2285">
        <f t="shared" si="143"/>
        <v>4</v>
      </c>
      <c r="I2285" s="1" t="s">
        <v>15622</v>
      </c>
      <c r="J2285" s="1" t="s">
        <v>17051</v>
      </c>
      <c r="K2285" s="1" t="s">
        <v>17125</v>
      </c>
      <c r="L2285" s="1" t="s">
        <v>15626</v>
      </c>
      <c r="M2285" s="42">
        <v>1</v>
      </c>
      <c r="N2285" s="42">
        <v>0.94</v>
      </c>
      <c r="O2285" s="1" t="s">
        <v>15616</v>
      </c>
    </row>
    <row r="2286" spans="1:15" x14ac:dyDescent="0.25">
      <c r="A2286">
        <v>2293</v>
      </c>
      <c r="B2286" t="s">
        <v>7919</v>
      </c>
      <c r="C2286" t="s">
        <v>7411</v>
      </c>
      <c r="D2286" t="s">
        <v>12116</v>
      </c>
      <c r="E2286" s="65">
        <f t="shared" si="140"/>
        <v>42159</v>
      </c>
      <c r="F2286">
        <f t="shared" si="141"/>
        <v>2015</v>
      </c>
      <c r="G2286">
        <f t="shared" si="142"/>
        <v>6</v>
      </c>
      <c r="H2286">
        <f t="shared" si="143"/>
        <v>4</v>
      </c>
      <c r="I2286" s="1" t="s">
        <v>15622</v>
      </c>
      <c r="J2286" s="1" t="s">
        <v>17051</v>
      </c>
      <c r="K2286" s="1" t="s">
        <v>17125</v>
      </c>
      <c r="L2286" s="1" t="s">
        <v>15624</v>
      </c>
      <c r="M2286" s="42">
        <v>1</v>
      </c>
      <c r="N2286" s="42">
        <v>0.89</v>
      </c>
      <c r="O2286" s="1" t="s">
        <v>15616</v>
      </c>
    </row>
    <row r="2287" spans="1:15" x14ac:dyDescent="0.25">
      <c r="A2287">
        <v>2294</v>
      </c>
      <c r="B2287" t="s">
        <v>7775</v>
      </c>
      <c r="C2287" t="s">
        <v>7547</v>
      </c>
      <c r="D2287" t="s">
        <v>12117</v>
      </c>
      <c r="E2287" s="65">
        <f t="shared" si="140"/>
        <v>42160</v>
      </c>
      <c r="F2287">
        <f t="shared" si="141"/>
        <v>2015</v>
      </c>
      <c r="G2287">
        <f t="shared" si="142"/>
        <v>6</v>
      </c>
      <c r="H2287">
        <f t="shared" si="143"/>
        <v>5</v>
      </c>
      <c r="I2287" s="1" t="s">
        <v>15622</v>
      </c>
      <c r="J2287" s="1" t="s">
        <v>17051</v>
      </c>
      <c r="K2287" s="1" t="s">
        <v>17125</v>
      </c>
      <c r="L2287" s="1" t="s">
        <v>15628</v>
      </c>
      <c r="M2287" s="42">
        <v>0</v>
      </c>
      <c r="N2287" s="42">
        <v>0</v>
      </c>
      <c r="O2287" s="1" t="s">
        <v>15615</v>
      </c>
    </row>
    <row r="2288" spans="1:15" x14ac:dyDescent="0.25">
      <c r="A2288">
        <v>2295</v>
      </c>
      <c r="B2288" t="s">
        <v>9185</v>
      </c>
      <c r="C2288" t="s">
        <v>6169</v>
      </c>
      <c r="D2288" t="s">
        <v>12117</v>
      </c>
      <c r="E2288" s="65">
        <f t="shared" si="140"/>
        <v>42160</v>
      </c>
      <c r="F2288">
        <f t="shared" si="141"/>
        <v>2015</v>
      </c>
      <c r="G2288">
        <f t="shared" si="142"/>
        <v>6</v>
      </c>
      <c r="H2288">
        <f t="shared" si="143"/>
        <v>5</v>
      </c>
      <c r="I2288" s="1" t="s">
        <v>15622</v>
      </c>
      <c r="J2288" s="1" t="s">
        <v>17051</v>
      </c>
      <c r="K2288" s="1" t="s">
        <v>17125</v>
      </c>
      <c r="L2288" s="1" t="s">
        <v>15624</v>
      </c>
      <c r="M2288" s="42">
        <v>0.97</v>
      </c>
      <c r="N2288" s="42">
        <v>1</v>
      </c>
      <c r="O2288" s="1" t="s">
        <v>15615</v>
      </c>
    </row>
    <row r="2289" spans="1:15" x14ac:dyDescent="0.25">
      <c r="A2289">
        <v>2296</v>
      </c>
      <c r="B2289" t="s">
        <v>8460</v>
      </c>
      <c r="C2289" t="s">
        <v>6883</v>
      </c>
      <c r="D2289" t="s">
        <v>12117</v>
      </c>
      <c r="E2289" s="65">
        <f t="shared" si="140"/>
        <v>42160</v>
      </c>
      <c r="F2289">
        <f t="shared" si="141"/>
        <v>2015</v>
      </c>
      <c r="G2289">
        <f t="shared" si="142"/>
        <v>6</v>
      </c>
      <c r="H2289">
        <f t="shared" si="143"/>
        <v>5</v>
      </c>
      <c r="I2289" s="1" t="s">
        <v>15622</v>
      </c>
      <c r="J2289" s="1" t="s">
        <v>17051</v>
      </c>
      <c r="K2289" s="1" t="s">
        <v>17125</v>
      </c>
      <c r="L2289" s="1" t="s">
        <v>15623</v>
      </c>
      <c r="M2289" s="42">
        <v>1</v>
      </c>
      <c r="N2289" s="42">
        <v>1</v>
      </c>
      <c r="O2289" s="1" t="s">
        <v>15616</v>
      </c>
    </row>
    <row r="2290" spans="1:15" x14ac:dyDescent="0.25">
      <c r="A2290">
        <v>2297</v>
      </c>
      <c r="B2290" t="s">
        <v>8811</v>
      </c>
      <c r="C2290" t="s">
        <v>6537</v>
      </c>
      <c r="D2290" t="s">
        <v>12117</v>
      </c>
      <c r="E2290" s="65">
        <f t="shared" si="140"/>
        <v>42160</v>
      </c>
      <c r="F2290">
        <f t="shared" si="141"/>
        <v>2015</v>
      </c>
      <c r="G2290">
        <f t="shared" si="142"/>
        <v>6</v>
      </c>
      <c r="H2290">
        <f t="shared" si="143"/>
        <v>5</v>
      </c>
      <c r="I2290" s="1" t="s">
        <v>15622</v>
      </c>
      <c r="J2290" s="1" t="s">
        <v>17051</v>
      </c>
      <c r="K2290" s="1" t="s">
        <v>17125</v>
      </c>
      <c r="L2290" s="1" t="s">
        <v>15626</v>
      </c>
      <c r="M2290" s="42">
        <v>1</v>
      </c>
      <c r="N2290" s="42">
        <v>1</v>
      </c>
      <c r="O2290" s="1" t="s">
        <v>15615</v>
      </c>
    </row>
    <row r="2291" spans="1:15" x14ac:dyDescent="0.25">
      <c r="A2291">
        <v>2298</v>
      </c>
      <c r="B2291" t="s">
        <v>8119</v>
      </c>
      <c r="C2291" t="s">
        <v>7216</v>
      </c>
      <c r="D2291" t="s">
        <v>12118</v>
      </c>
      <c r="E2291" s="65">
        <f t="shared" si="140"/>
        <v>42162</v>
      </c>
      <c r="F2291">
        <f t="shared" si="141"/>
        <v>2015</v>
      </c>
      <c r="G2291">
        <f t="shared" si="142"/>
        <v>6</v>
      </c>
      <c r="H2291">
        <f t="shared" si="143"/>
        <v>7</v>
      </c>
      <c r="I2291" s="1" t="s">
        <v>15622</v>
      </c>
      <c r="J2291" s="1" t="s">
        <v>17051</v>
      </c>
      <c r="K2291" s="1" t="s">
        <v>17125</v>
      </c>
      <c r="L2291" s="1" t="s">
        <v>15628</v>
      </c>
      <c r="M2291" s="42">
        <v>0</v>
      </c>
      <c r="N2291" s="42">
        <v>0.28999999999999998</v>
      </c>
      <c r="O2291" s="1" t="s">
        <v>15615</v>
      </c>
    </row>
    <row r="2292" spans="1:15" x14ac:dyDescent="0.25">
      <c r="A2292">
        <v>2299</v>
      </c>
      <c r="B2292" t="s">
        <v>10012</v>
      </c>
      <c r="C2292" t="s">
        <v>5361</v>
      </c>
      <c r="D2292" t="s">
        <v>12119</v>
      </c>
      <c r="E2292" s="65">
        <f t="shared" si="140"/>
        <v>42163</v>
      </c>
      <c r="F2292">
        <f t="shared" si="141"/>
        <v>2015</v>
      </c>
      <c r="G2292">
        <f t="shared" si="142"/>
        <v>6</v>
      </c>
      <c r="H2292">
        <f t="shared" si="143"/>
        <v>1</v>
      </c>
      <c r="I2292" s="1" t="s">
        <v>15622</v>
      </c>
      <c r="J2292" s="1" t="s">
        <v>17051</v>
      </c>
      <c r="K2292" s="1" t="s">
        <v>17125</v>
      </c>
      <c r="L2292" s="1" t="s">
        <v>15626</v>
      </c>
      <c r="M2292" s="42">
        <v>0.67</v>
      </c>
      <c r="N2292" s="42">
        <v>0.92</v>
      </c>
      <c r="O2292" s="1" t="s">
        <v>15615</v>
      </c>
    </row>
    <row r="2293" spans="1:15" x14ac:dyDescent="0.25">
      <c r="A2293">
        <v>2300</v>
      </c>
      <c r="B2293" t="s">
        <v>7848</v>
      </c>
      <c r="C2293" t="s">
        <v>7477</v>
      </c>
      <c r="D2293" t="s">
        <v>12119</v>
      </c>
      <c r="E2293" s="65">
        <f t="shared" si="140"/>
        <v>42163</v>
      </c>
      <c r="F2293">
        <f t="shared" si="141"/>
        <v>2015</v>
      </c>
      <c r="G2293">
        <f t="shared" si="142"/>
        <v>6</v>
      </c>
      <c r="H2293">
        <f t="shared" si="143"/>
        <v>1</v>
      </c>
      <c r="I2293" s="1" t="s">
        <v>15625</v>
      </c>
      <c r="J2293" s="1" t="s">
        <v>17051</v>
      </c>
      <c r="K2293" s="1" t="s">
        <v>17125</v>
      </c>
      <c r="L2293" s="1" t="s">
        <v>15626</v>
      </c>
      <c r="M2293" s="42">
        <v>1</v>
      </c>
      <c r="N2293" s="42">
        <v>1</v>
      </c>
      <c r="O2293" s="1" t="s">
        <v>15616</v>
      </c>
    </row>
    <row r="2294" spans="1:15" x14ac:dyDescent="0.25">
      <c r="A2294">
        <v>2301</v>
      </c>
      <c r="B2294" t="s">
        <v>9049</v>
      </c>
      <c r="C2294" t="s">
        <v>6304</v>
      </c>
      <c r="D2294" t="s">
        <v>12120</v>
      </c>
      <c r="E2294" s="65">
        <f t="shared" si="140"/>
        <v>42164</v>
      </c>
      <c r="F2294">
        <f t="shared" si="141"/>
        <v>2015</v>
      </c>
      <c r="G2294">
        <f t="shared" si="142"/>
        <v>6</v>
      </c>
      <c r="H2294">
        <f t="shared" si="143"/>
        <v>2</v>
      </c>
      <c r="I2294" s="1" t="s">
        <v>15622</v>
      </c>
      <c r="J2294" s="1" t="s">
        <v>17051</v>
      </c>
      <c r="K2294" s="1" t="s">
        <v>17125</v>
      </c>
      <c r="L2294" s="1" t="s">
        <v>15624</v>
      </c>
      <c r="M2294" s="42">
        <v>0.75</v>
      </c>
      <c r="N2294" s="42">
        <v>0.97</v>
      </c>
      <c r="O2294" s="1" t="s">
        <v>15616</v>
      </c>
    </row>
    <row r="2295" spans="1:15" x14ac:dyDescent="0.25">
      <c r="A2295">
        <v>2302</v>
      </c>
      <c r="B2295" t="s">
        <v>10700</v>
      </c>
      <c r="C2295" t="s">
        <v>4686</v>
      </c>
      <c r="D2295" t="s">
        <v>12120</v>
      </c>
      <c r="E2295" s="65">
        <f t="shared" si="140"/>
        <v>42164</v>
      </c>
      <c r="F2295">
        <f t="shared" si="141"/>
        <v>2015</v>
      </c>
      <c r="G2295">
        <f t="shared" si="142"/>
        <v>6</v>
      </c>
      <c r="H2295">
        <f t="shared" si="143"/>
        <v>2</v>
      </c>
      <c r="I2295" s="1" t="s">
        <v>15625</v>
      </c>
      <c r="J2295" s="1" t="s">
        <v>17051</v>
      </c>
      <c r="K2295" s="1" t="s">
        <v>17125</v>
      </c>
      <c r="L2295" s="1" t="s">
        <v>15623</v>
      </c>
      <c r="M2295" s="42">
        <v>1</v>
      </c>
      <c r="N2295" s="42">
        <v>0</v>
      </c>
      <c r="O2295" s="1" t="s">
        <v>15615</v>
      </c>
    </row>
    <row r="2296" spans="1:15" x14ac:dyDescent="0.25">
      <c r="A2296">
        <v>2303</v>
      </c>
      <c r="B2296" t="s">
        <v>8301</v>
      </c>
      <c r="C2296" t="s">
        <v>7035</v>
      </c>
      <c r="D2296" t="s">
        <v>12120</v>
      </c>
      <c r="E2296" s="65">
        <f t="shared" si="140"/>
        <v>42164</v>
      </c>
      <c r="F2296">
        <f t="shared" si="141"/>
        <v>2015</v>
      </c>
      <c r="G2296">
        <f t="shared" si="142"/>
        <v>6</v>
      </c>
      <c r="H2296">
        <f t="shared" si="143"/>
        <v>2</v>
      </c>
      <c r="I2296" s="1" t="s">
        <v>15622</v>
      </c>
      <c r="J2296" s="1" t="s">
        <v>17051</v>
      </c>
      <c r="K2296" s="1" t="s">
        <v>17125</v>
      </c>
      <c r="L2296" s="1" t="s">
        <v>15624</v>
      </c>
      <c r="M2296" s="42">
        <v>1</v>
      </c>
      <c r="N2296" s="42">
        <v>0.5</v>
      </c>
      <c r="O2296" s="1" t="s">
        <v>15616</v>
      </c>
    </row>
    <row r="2297" spans="1:15" x14ac:dyDescent="0.25">
      <c r="A2297">
        <v>2304</v>
      </c>
      <c r="B2297" t="s">
        <v>10118</v>
      </c>
      <c r="C2297" t="s">
        <v>5259</v>
      </c>
      <c r="D2297" t="s">
        <v>12120</v>
      </c>
      <c r="E2297" s="65">
        <f t="shared" si="140"/>
        <v>42164</v>
      </c>
      <c r="F2297">
        <f t="shared" si="141"/>
        <v>2015</v>
      </c>
      <c r="G2297">
        <f t="shared" si="142"/>
        <v>6</v>
      </c>
      <c r="H2297">
        <f t="shared" si="143"/>
        <v>2</v>
      </c>
      <c r="I2297" s="1" t="s">
        <v>15622</v>
      </c>
      <c r="J2297" s="1" t="s">
        <v>17051</v>
      </c>
      <c r="K2297" s="1" t="s">
        <v>17125</v>
      </c>
      <c r="L2297" s="1" t="s">
        <v>15626</v>
      </c>
      <c r="M2297" s="42">
        <v>1</v>
      </c>
      <c r="N2297" s="42">
        <v>0.9</v>
      </c>
      <c r="O2297" s="1" t="s">
        <v>15615</v>
      </c>
    </row>
    <row r="2298" spans="1:15" x14ac:dyDescent="0.25">
      <c r="A2298">
        <v>2305</v>
      </c>
      <c r="B2298" t="s">
        <v>10513</v>
      </c>
      <c r="C2298" t="s">
        <v>4870</v>
      </c>
      <c r="D2298" t="s">
        <v>12121</v>
      </c>
      <c r="E2298" s="65">
        <f t="shared" si="140"/>
        <v>42165</v>
      </c>
      <c r="F2298">
        <f t="shared" si="141"/>
        <v>2015</v>
      </c>
      <c r="G2298">
        <f t="shared" si="142"/>
        <v>6</v>
      </c>
      <c r="H2298">
        <f t="shared" si="143"/>
        <v>3</v>
      </c>
      <c r="I2298" s="1" t="s">
        <v>15622</v>
      </c>
      <c r="J2298" s="1" t="s">
        <v>17051</v>
      </c>
      <c r="K2298" s="1" t="s">
        <v>17125</v>
      </c>
      <c r="L2298" s="1" t="s">
        <v>15626</v>
      </c>
      <c r="M2298" s="42">
        <v>1</v>
      </c>
      <c r="N2298" s="42">
        <v>0.94</v>
      </c>
      <c r="O2298" s="1" t="s">
        <v>15616</v>
      </c>
    </row>
    <row r="2299" spans="1:15" x14ac:dyDescent="0.25">
      <c r="A2299">
        <v>2306</v>
      </c>
      <c r="B2299" t="s">
        <v>7706</v>
      </c>
      <c r="C2299" t="s">
        <v>7612</v>
      </c>
      <c r="D2299" t="s">
        <v>12122</v>
      </c>
      <c r="E2299" s="65">
        <f t="shared" si="140"/>
        <v>42166</v>
      </c>
      <c r="F2299">
        <f t="shared" si="141"/>
        <v>2015</v>
      </c>
      <c r="G2299">
        <f t="shared" si="142"/>
        <v>6</v>
      </c>
      <c r="H2299">
        <f t="shared" si="143"/>
        <v>4</v>
      </c>
      <c r="I2299" s="1" t="s">
        <v>15622</v>
      </c>
      <c r="J2299" s="1" t="s">
        <v>17051</v>
      </c>
      <c r="K2299" s="1" t="s">
        <v>17125</v>
      </c>
      <c r="L2299" s="1" t="s">
        <v>15624</v>
      </c>
      <c r="M2299" s="42">
        <v>1</v>
      </c>
      <c r="N2299" s="42">
        <v>0.8</v>
      </c>
      <c r="O2299" s="1" t="s">
        <v>15615</v>
      </c>
    </row>
    <row r="2300" spans="1:15" x14ac:dyDescent="0.25">
      <c r="A2300">
        <v>2307</v>
      </c>
      <c r="B2300" t="s">
        <v>8241</v>
      </c>
      <c r="C2300" t="s">
        <v>7094</v>
      </c>
      <c r="D2300" t="s">
        <v>12123</v>
      </c>
      <c r="E2300" s="65">
        <f t="shared" si="140"/>
        <v>42167</v>
      </c>
      <c r="F2300">
        <f t="shared" si="141"/>
        <v>2015</v>
      </c>
      <c r="G2300">
        <f t="shared" si="142"/>
        <v>6</v>
      </c>
      <c r="H2300">
        <f t="shared" si="143"/>
        <v>5</v>
      </c>
      <c r="I2300" s="1" t="s">
        <v>15622</v>
      </c>
      <c r="J2300" s="1" t="s">
        <v>17051</v>
      </c>
      <c r="K2300" s="1" t="s">
        <v>17125</v>
      </c>
      <c r="L2300" s="1" t="s">
        <v>15623</v>
      </c>
      <c r="M2300" s="42">
        <v>0.61</v>
      </c>
      <c r="N2300" s="42">
        <v>0.99</v>
      </c>
      <c r="O2300" s="1" t="s">
        <v>15615</v>
      </c>
    </row>
    <row r="2301" spans="1:15" x14ac:dyDescent="0.25">
      <c r="A2301">
        <v>2308</v>
      </c>
      <c r="B2301" t="s">
        <v>11214</v>
      </c>
      <c r="C2301" t="s">
        <v>4186</v>
      </c>
      <c r="D2301" t="s">
        <v>12123</v>
      </c>
      <c r="E2301" s="65">
        <f t="shared" si="140"/>
        <v>42167</v>
      </c>
      <c r="F2301">
        <f t="shared" si="141"/>
        <v>2015</v>
      </c>
      <c r="G2301">
        <f t="shared" si="142"/>
        <v>6</v>
      </c>
      <c r="H2301">
        <f t="shared" si="143"/>
        <v>5</v>
      </c>
      <c r="I2301" s="1" t="s">
        <v>15622</v>
      </c>
      <c r="J2301" s="1" t="s">
        <v>17051</v>
      </c>
      <c r="K2301" s="1" t="s">
        <v>17125</v>
      </c>
      <c r="L2301" s="1" t="s">
        <v>15624</v>
      </c>
      <c r="M2301" s="42">
        <v>0.83</v>
      </c>
      <c r="N2301" s="42">
        <v>0.96</v>
      </c>
      <c r="O2301" s="1" t="s">
        <v>15615</v>
      </c>
    </row>
    <row r="2302" spans="1:15" x14ac:dyDescent="0.25">
      <c r="A2302">
        <v>2309</v>
      </c>
      <c r="B2302" t="s">
        <v>11330</v>
      </c>
      <c r="C2302" t="s">
        <v>4071</v>
      </c>
      <c r="D2302" t="s">
        <v>12123</v>
      </c>
      <c r="E2302" s="65">
        <f t="shared" si="140"/>
        <v>42167</v>
      </c>
      <c r="F2302">
        <f t="shared" si="141"/>
        <v>2015</v>
      </c>
      <c r="G2302">
        <f t="shared" si="142"/>
        <v>6</v>
      </c>
      <c r="H2302">
        <f t="shared" si="143"/>
        <v>5</v>
      </c>
      <c r="I2302" s="1" t="s">
        <v>15622</v>
      </c>
      <c r="J2302" s="1" t="s">
        <v>17051</v>
      </c>
      <c r="K2302" s="1" t="s">
        <v>17125</v>
      </c>
      <c r="L2302" s="1" t="s">
        <v>15626</v>
      </c>
      <c r="M2302" s="42">
        <v>1</v>
      </c>
      <c r="N2302" s="42">
        <v>0.65</v>
      </c>
      <c r="O2302" s="1" t="s">
        <v>15616</v>
      </c>
    </row>
    <row r="2303" spans="1:15" x14ac:dyDescent="0.25">
      <c r="A2303">
        <v>2310</v>
      </c>
      <c r="B2303" t="s">
        <v>9547</v>
      </c>
      <c r="C2303" t="s">
        <v>5813</v>
      </c>
      <c r="D2303" t="s">
        <v>12124</v>
      </c>
      <c r="E2303" s="65">
        <f t="shared" si="140"/>
        <v>42169</v>
      </c>
      <c r="F2303">
        <f t="shared" si="141"/>
        <v>2015</v>
      </c>
      <c r="G2303">
        <f t="shared" si="142"/>
        <v>6</v>
      </c>
      <c r="H2303">
        <f t="shared" si="143"/>
        <v>7</v>
      </c>
      <c r="I2303" s="1" t="s">
        <v>15622</v>
      </c>
      <c r="J2303" s="1" t="s">
        <v>17051</v>
      </c>
      <c r="K2303" s="1" t="s">
        <v>17125</v>
      </c>
      <c r="L2303" s="1" t="s">
        <v>15626</v>
      </c>
      <c r="M2303" s="42">
        <v>1</v>
      </c>
      <c r="N2303" s="42">
        <v>0.83</v>
      </c>
      <c r="O2303" s="1" t="s">
        <v>15616</v>
      </c>
    </row>
    <row r="2304" spans="1:15" x14ac:dyDescent="0.25">
      <c r="A2304">
        <v>2311</v>
      </c>
      <c r="B2304" t="s">
        <v>9460</v>
      </c>
      <c r="C2304" t="s">
        <v>5899</v>
      </c>
      <c r="D2304" t="s">
        <v>12124</v>
      </c>
      <c r="E2304" s="65">
        <f t="shared" si="140"/>
        <v>42169</v>
      </c>
      <c r="F2304">
        <f t="shared" si="141"/>
        <v>2015</v>
      </c>
      <c r="G2304">
        <f t="shared" si="142"/>
        <v>6</v>
      </c>
      <c r="H2304">
        <f t="shared" si="143"/>
        <v>7</v>
      </c>
      <c r="I2304" s="1" t="s">
        <v>15622</v>
      </c>
      <c r="J2304" s="1" t="s">
        <v>17051</v>
      </c>
      <c r="K2304" s="1" t="s">
        <v>17125</v>
      </c>
      <c r="L2304" s="1" t="s">
        <v>15624</v>
      </c>
      <c r="M2304" s="42">
        <v>1</v>
      </c>
      <c r="N2304" s="42">
        <v>0.98</v>
      </c>
      <c r="O2304" s="1" t="s">
        <v>15616</v>
      </c>
    </row>
    <row r="2305" spans="1:15" x14ac:dyDescent="0.25">
      <c r="A2305">
        <v>2312</v>
      </c>
      <c r="B2305" t="s">
        <v>10223</v>
      </c>
      <c r="C2305" t="s">
        <v>5156</v>
      </c>
      <c r="D2305" t="s">
        <v>12125</v>
      </c>
      <c r="E2305" s="65">
        <f t="shared" si="140"/>
        <v>42171</v>
      </c>
      <c r="F2305">
        <f t="shared" si="141"/>
        <v>2015</v>
      </c>
      <c r="G2305">
        <f t="shared" si="142"/>
        <v>6</v>
      </c>
      <c r="H2305">
        <f t="shared" si="143"/>
        <v>2</v>
      </c>
      <c r="I2305" s="1" t="s">
        <v>15622</v>
      </c>
      <c r="J2305" s="1" t="s">
        <v>17051</v>
      </c>
      <c r="K2305" s="1" t="s">
        <v>17125</v>
      </c>
      <c r="L2305" s="1" t="s">
        <v>15626</v>
      </c>
      <c r="M2305" s="42">
        <v>1</v>
      </c>
      <c r="N2305" s="42">
        <v>1</v>
      </c>
      <c r="O2305" s="1" t="s">
        <v>15616</v>
      </c>
    </row>
    <row r="2306" spans="1:15" x14ac:dyDescent="0.25">
      <c r="A2306">
        <v>2313</v>
      </c>
      <c r="B2306" t="s">
        <v>10336</v>
      </c>
      <c r="C2306" t="s">
        <v>5043</v>
      </c>
      <c r="D2306" t="s">
        <v>12126</v>
      </c>
      <c r="E2306" s="65">
        <f t="shared" si="140"/>
        <v>42172</v>
      </c>
      <c r="F2306">
        <f t="shared" si="141"/>
        <v>2015</v>
      </c>
      <c r="G2306">
        <f t="shared" si="142"/>
        <v>6</v>
      </c>
      <c r="H2306">
        <f t="shared" si="143"/>
        <v>3</v>
      </c>
      <c r="I2306" s="1" t="s">
        <v>15625</v>
      </c>
      <c r="J2306" s="1" t="s">
        <v>17051</v>
      </c>
      <c r="K2306" s="1" t="s">
        <v>17125</v>
      </c>
      <c r="L2306" s="1" t="s">
        <v>15624</v>
      </c>
      <c r="M2306" s="42">
        <v>0.93</v>
      </c>
      <c r="N2306" s="42">
        <v>0.71</v>
      </c>
      <c r="O2306" s="1" t="s">
        <v>15615</v>
      </c>
    </row>
    <row r="2307" spans="1:15" x14ac:dyDescent="0.25">
      <c r="A2307">
        <v>2314</v>
      </c>
      <c r="B2307" t="s">
        <v>8123</v>
      </c>
      <c r="C2307" t="s">
        <v>7212</v>
      </c>
      <c r="D2307" t="s">
        <v>12126</v>
      </c>
      <c r="E2307" s="65">
        <f t="shared" ref="E2307:E2370" si="144">DATE(LEFT(D2307,4),MID(D2307,5,2),RIGHT(D2307,2))</f>
        <v>42172</v>
      </c>
      <c r="F2307">
        <f t="shared" ref="F2307:F2370" si="145">YEAR(E2307)</f>
        <v>2015</v>
      </c>
      <c r="G2307">
        <f t="shared" ref="G2307:G2370" si="146">MONTH(E2307)</f>
        <v>6</v>
      </c>
      <c r="H2307">
        <f t="shared" ref="H2307:H2370" si="147">WEEKDAY(E2307,2)</f>
        <v>3</v>
      </c>
      <c r="I2307" s="1" t="s">
        <v>15643</v>
      </c>
      <c r="J2307" s="1" t="s">
        <v>17073</v>
      </c>
      <c r="K2307" s="1" t="s">
        <v>17125</v>
      </c>
      <c r="L2307" s="1" t="s">
        <v>15626</v>
      </c>
      <c r="M2307" s="42">
        <v>1</v>
      </c>
      <c r="N2307" s="42">
        <v>0.97</v>
      </c>
      <c r="O2307" s="1" t="s">
        <v>15616</v>
      </c>
    </row>
    <row r="2308" spans="1:15" x14ac:dyDescent="0.25">
      <c r="A2308">
        <v>2315</v>
      </c>
      <c r="B2308" t="s">
        <v>8058</v>
      </c>
      <c r="C2308" t="s">
        <v>7275</v>
      </c>
      <c r="D2308" t="s">
        <v>12127</v>
      </c>
      <c r="E2308" s="65">
        <f t="shared" si="144"/>
        <v>42173</v>
      </c>
      <c r="F2308">
        <f t="shared" si="145"/>
        <v>2015</v>
      </c>
      <c r="G2308">
        <f t="shared" si="146"/>
        <v>6</v>
      </c>
      <c r="H2308">
        <f t="shared" si="147"/>
        <v>4</v>
      </c>
      <c r="I2308" s="1" t="s">
        <v>15622</v>
      </c>
      <c r="J2308" s="1" t="s">
        <v>17051</v>
      </c>
      <c r="K2308" s="1" t="s">
        <v>17125</v>
      </c>
      <c r="L2308" s="1" t="s">
        <v>15626</v>
      </c>
      <c r="M2308" s="42">
        <v>1</v>
      </c>
      <c r="N2308" s="42">
        <v>1</v>
      </c>
      <c r="O2308" s="1" t="s">
        <v>15615</v>
      </c>
    </row>
    <row r="2309" spans="1:15" x14ac:dyDescent="0.25">
      <c r="A2309">
        <v>2316</v>
      </c>
      <c r="B2309" t="s">
        <v>9923</v>
      </c>
      <c r="C2309" t="s">
        <v>5448</v>
      </c>
      <c r="D2309" t="s">
        <v>12128</v>
      </c>
      <c r="E2309" s="65">
        <f t="shared" si="144"/>
        <v>42174</v>
      </c>
      <c r="F2309">
        <f t="shared" si="145"/>
        <v>2015</v>
      </c>
      <c r="G2309">
        <f t="shared" si="146"/>
        <v>6</v>
      </c>
      <c r="H2309">
        <f t="shared" si="147"/>
        <v>5</v>
      </c>
      <c r="I2309" s="1" t="s">
        <v>15622</v>
      </c>
      <c r="J2309" s="1" t="s">
        <v>17051</v>
      </c>
      <c r="K2309" s="1" t="s">
        <v>17125</v>
      </c>
      <c r="L2309" s="1" t="s">
        <v>15624</v>
      </c>
      <c r="M2309" s="42">
        <v>0.7</v>
      </c>
      <c r="N2309" s="42">
        <v>0.89</v>
      </c>
      <c r="O2309" s="1" t="s">
        <v>15615</v>
      </c>
    </row>
    <row r="2310" spans="1:15" x14ac:dyDescent="0.25">
      <c r="A2310">
        <v>2317</v>
      </c>
      <c r="B2310" t="s">
        <v>9720</v>
      </c>
      <c r="C2310" t="s">
        <v>5645</v>
      </c>
      <c r="D2310" t="s">
        <v>12129</v>
      </c>
      <c r="E2310" s="65">
        <f t="shared" si="144"/>
        <v>42175</v>
      </c>
      <c r="F2310">
        <f t="shared" si="145"/>
        <v>2015</v>
      </c>
      <c r="G2310">
        <f t="shared" si="146"/>
        <v>6</v>
      </c>
      <c r="H2310">
        <f t="shared" si="147"/>
        <v>6</v>
      </c>
      <c r="I2310" s="1" t="s">
        <v>15622</v>
      </c>
      <c r="J2310" s="1" t="s">
        <v>17051</v>
      </c>
      <c r="K2310" s="1" t="s">
        <v>17125</v>
      </c>
      <c r="L2310" s="1" t="s">
        <v>15626</v>
      </c>
      <c r="M2310" s="42">
        <v>1</v>
      </c>
      <c r="N2310" s="42">
        <v>1</v>
      </c>
      <c r="O2310" s="1" t="s">
        <v>15615</v>
      </c>
    </row>
    <row r="2311" spans="1:15" x14ac:dyDescent="0.25">
      <c r="A2311">
        <v>2318</v>
      </c>
      <c r="B2311" t="s">
        <v>9564</v>
      </c>
      <c r="C2311" t="s">
        <v>5796</v>
      </c>
      <c r="D2311" t="s">
        <v>12130</v>
      </c>
      <c r="E2311" s="65">
        <f t="shared" si="144"/>
        <v>42178</v>
      </c>
      <c r="F2311">
        <f t="shared" si="145"/>
        <v>2015</v>
      </c>
      <c r="G2311">
        <f t="shared" si="146"/>
        <v>6</v>
      </c>
      <c r="H2311">
        <f t="shared" si="147"/>
        <v>2</v>
      </c>
      <c r="I2311" s="1" t="s">
        <v>15622</v>
      </c>
      <c r="J2311" s="1" t="s">
        <v>17051</v>
      </c>
      <c r="K2311" s="1" t="s">
        <v>17125</v>
      </c>
      <c r="L2311" s="1" t="s">
        <v>15626</v>
      </c>
      <c r="M2311" s="42">
        <v>1</v>
      </c>
      <c r="N2311" s="42">
        <v>0.73</v>
      </c>
      <c r="O2311" s="1" t="s">
        <v>15615</v>
      </c>
    </row>
    <row r="2312" spans="1:15" x14ac:dyDescent="0.25">
      <c r="A2312">
        <v>2319</v>
      </c>
      <c r="B2312" t="s">
        <v>8397</v>
      </c>
      <c r="C2312" t="s">
        <v>6945</v>
      </c>
      <c r="D2312" t="s">
        <v>12130</v>
      </c>
      <c r="E2312" s="65">
        <f t="shared" si="144"/>
        <v>42178</v>
      </c>
      <c r="F2312">
        <f t="shared" si="145"/>
        <v>2015</v>
      </c>
      <c r="G2312">
        <f t="shared" si="146"/>
        <v>6</v>
      </c>
      <c r="H2312">
        <f t="shared" si="147"/>
        <v>2</v>
      </c>
      <c r="I2312" s="1" t="s">
        <v>15653</v>
      </c>
      <c r="J2312" s="1" t="s">
        <v>17085</v>
      </c>
      <c r="K2312" s="1" t="s">
        <v>17125</v>
      </c>
      <c r="L2312" s="1" t="s">
        <v>15626</v>
      </c>
      <c r="M2312" s="42">
        <v>0.87</v>
      </c>
      <c r="N2312" s="42">
        <v>0.96</v>
      </c>
      <c r="O2312" s="1" t="s">
        <v>15616</v>
      </c>
    </row>
    <row r="2313" spans="1:15" x14ac:dyDescent="0.25">
      <c r="A2313">
        <v>2320</v>
      </c>
      <c r="B2313" t="s">
        <v>9473</v>
      </c>
      <c r="C2313" t="s">
        <v>5886</v>
      </c>
      <c r="D2313" t="s">
        <v>12131</v>
      </c>
      <c r="E2313" s="65">
        <f t="shared" si="144"/>
        <v>42179</v>
      </c>
      <c r="F2313">
        <f t="shared" si="145"/>
        <v>2015</v>
      </c>
      <c r="G2313">
        <f t="shared" si="146"/>
        <v>6</v>
      </c>
      <c r="H2313">
        <f t="shared" si="147"/>
        <v>3</v>
      </c>
      <c r="I2313" s="1" t="s">
        <v>15622</v>
      </c>
      <c r="J2313" s="1" t="s">
        <v>17051</v>
      </c>
      <c r="K2313" s="1" t="s">
        <v>17125</v>
      </c>
      <c r="L2313" s="1" t="s">
        <v>15626</v>
      </c>
      <c r="M2313" s="42">
        <v>1</v>
      </c>
      <c r="N2313" s="42">
        <v>1</v>
      </c>
      <c r="O2313" s="1" t="s">
        <v>15616</v>
      </c>
    </row>
    <row r="2314" spans="1:15" x14ac:dyDescent="0.25">
      <c r="A2314">
        <v>2321</v>
      </c>
      <c r="B2314" t="s">
        <v>8825</v>
      </c>
      <c r="C2314" t="s">
        <v>6523</v>
      </c>
      <c r="D2314" t="s">
        <v>12132</v>
      </c>
      <c r="E2314" s="65">
        <f t="shared" si="144"/>
        <v>42180</v>
      </c>
      <c r="F2314">
        <f t="shared" si="145"/>
        <v>2015</v>
      </c>
      <c r="G2314">
        <f t="shared" si="146"/>
        <v>6</v>
      </c>
      <c r="H2314">
        <f t="shared" si="147"/>
        <v>4</v>
      </c>
      <c r="I2314" s="1" t="s">
        <v>15622</v>
      </c>
      <c r="J2314" s="1" t="s">
        <v>17051</v>
      </c>
      <c r="K2314" s="1" t="s">
        <v>17125</v>
      </c>
      <c r="L2314" s="1" t="s">
        <v>15626</v>
      </c>
      <c r="M2314" s="42">
        <v>1</v>
      </c>
      <c r="N2314" s="42">
        <v>0.67</v>
      </c>
      <c r="O2314" s="1" t="s">
        <v>15615</v>
      </c>
    </row>
    <row r="2315" spans="1:15" x14ac:dyDescent="0.25">
      <c r="A2315">
        <v>2322</v>
      </c>
      <c r="B2315" t="s">
        <v>9029</v>
      </c>
      <c r="C2315" t="s">
        <v>6324</v>
      </c>
      <c r="D2315" t="s">
        <v>12132</v>
      </c>
      <c r="E2315" s="65">
        <f t="shared" si="144"/>
        <v>42180</v>
      </c>
      <c r="F2315">
        <f t="shared" si="145"/>
        <v>2015</v>
      </c>
      <c r="G2315">
        <f t="shared" si="146"/>
        <v>6</v>
      </c>
      <c r="H2315">
        <f t="shared" si="147"/>
        <v>4</v>
      </c>
      <c r="I2315" s="1" t="s">
        <v>15622</v>
      </c>
      <c r="J2315" s="1" t="s">
        <v>17051</v>
      </c>
      <c r="K2315" s="1" t="s">
        <v>17125</v>
      </c>
      <c r="L2315" s="1" t="s">
        <v>15624</v>
      </c>
      <c r="M2315" s="42">
        <v>1</v>
      </c>
      <c r="N2315" s="42">
        <v>0.77</v>
      </c>
      <c r="O2315" s="1" t="s">
        <v>15615</v>
      </c>
    </row>
    <row r="2316" spans="1:15" x14ac:dyDescent="0.25">
      <c r="A2316">
        <v>2323</v>
      </c>
      <c r="B2316" t="s">
        <v>8436</v>
      </c>
      <c r="C2316" t="s">
        <v>6906</v>
      </c>
      <c r="D2316" t="s">
        <v>12132</v>
      </c>
      <c r="E2316" s="65">
        <f t="shared" si="144"/>
        <v>42180</v>
      </c>
      <c r="F2316">
        <f t="shared" si="145"/>
        <v>2015</v>
      </c>
      <c r="G2316">
        <f t="shared" si="146"/>
        <v>6</v>
      </c>
      <c r="H2316">
        <f t="shared" si="147"/>
        <v>4</v>
      </c>
      <c r="I2316" s="1" t="s">
        <v>15622</v>
      </c>
      <c r="J2316" s="1" t="s">
        <v>17051</v>
      </c>
      <c r="K2316" s="1" t="s">
        <v>17125</v>
      </c>
      <c r="L2316" s="1" t="s">
        <v>15624</v>
      </c>
      <c r="M2316" s="42">
        <v>1</v>
      </c>
      <c r="N2316" s="42">
        <v>1</v>
      </c>
      <c r="O2316" s="1" t="s">
        <v>15615</v>
      </c>
    </row>
    <row r="2317" spans="1:15" x14ac:dyDescent="0.25">
      <c r="A2317">
        <v>2324</v>
      </c>
      <c r="B2317" t="s">
        <v>11589</v>
      </c>
      <c r="C2317" t="s">
        <v>3816</v>
      </c>
      <c r="D2317" t="s">
        <v>12133</v>
      </c>
      <c r="E2317" s="65">
        <f t="shared" si="144"/>
        <v>42181</v>
      </c>
      <c r="F2317">
        <f t="shared" si="145"/>
        <v>2015</v>
      </c>
      <c r="G2317">
        <f t="shared" si="146"/>
        <v>6</v>
      </c>
      <c r="H2317">
        <f t="shared" si="147"/>
        <v>5</v>
      </c>
      <c r="I2317" s="1" t="s">
        <v>15622</v>
      </c>
      <c r="J2317" s="1" t="s">
        <v>17051</v>
      </c>
      <c r="K2317" s="1" t="s">
        <v>17125</v>
      </c>
      <c r="L2317" s="1" t="s">
        <v>15626</v>
      </c>
      <c r="M2317" s="42">
        <v>1</v>
      </c>
      <c r="N2317" s="42">
        <v>0.99</v>
      </c>
      <c r="O2317" s="1" t="s">
        <v>15615</v>
      </c>
    </row>
    <row r="2318" spans="1:15" x14ac:dyDescent="0.25">
      <c r="A2318">
        <v>2325</v>
      </c>
      <c r="B2318" t="s">
        <v>8452</v>
      </c>
      <c r="C2318" t="s">
        <v>6891</v>
      </c>
      <c r="D2318" t="s">
        <v>12133</v>
      </c>
      <c r="E2318" s="65">
        <f t="shared" si="144"/>
        <v>42181</v>
      </c>
      <c r="F2318">
        <f t="shared" si="145"/>
        <v>2015</v>
      </c>
      <c r="G2318">
        <f t="shared" si="146"/>
        <v>6</v>
      </c>
      <c r="H2318">
        <f t="shared" si="147"/>
        <v>5</v>
      </c>
      <c r="I2318" s="1" t="s">
        <v>15622</v>
      </c>
      <c r="J2318" s="1" t="s">
        <v>17051</v>
      </c>
      <c r="K2318" s="1" t="s">
        <v>17125</v>
      </c>
      <c r="L2318" s="1" t="s">
        <v>15626</v>
      </c>
      <c r="M2318" s="42">
        <v>1</v>
      </c>
      <c r="N2318" s="42">
        <v>0.95</v>
      </c>
      <c r="O2318" s="1" t="s">
        <v>15616</v>
      </c>
    </row>
    <row r="2319" spans="1:15" x14ac:dyDescent="0.25">
      <c r="A2319">
        <v>2326</v>
      </c>
      <c r="B2319" t="s">
        <v>9808</v>
      </c>
      <c r="C2319" t="s">
        <v>5561</v>
      </c>
      <c r="D2319" t="s">
        <v>12133</v>
      </c>
      <c r="E2319" s="65">
        <f t="shared" si="144"/>
        <v>42181</v>
      </c>
      <c r="F2319">
        <f t="shared" si="145"/>
        <v>2015</v>
      </c>
      <c r="G2319">
        <f t="shared" si="146"/>
        <v>6</v>
      </c>
      <c r="H2319">
        <f t="shared" si="147"/>
        <v>5</v>
      </c>
      <c r="I2319" s="1" t="s">
        <v>15622</v>
      </c>
      <c r="J2319" s="1" t="s">
        <v>17051</v>
      </c>
      <c r="K2319" s="1" t="s">
        <v>17125</v>
      </c>
      <c r="L2319" s="1" t="s">
        <v>15628</v>
      </c>
      <c r="M2319" s="42">
        <v>0</v>
      </c>
      <c r="N2319" s="42">
        <v>0</v>
      </c>
      <c r="O2319" s="1" t="s">
        <v>15615</v>
      </c>
    </row>
    <row r="2320" spans="1:15" x14ac:dyDescent="0.25">
      <c r="A2320">
        <v>2327</v>
      </c>
      <c r="B2320" t="s">
        <v>9035</v>
      </c>
      <c r="C2320" t="s">
        <v>6318</v>
      </c>
      <c r="D2320" t="s">
        <v>12134</v>
      </c>
      <c r="E2320" s="65">
        <f t="shared" si="144"/>
        <v>42182</v>
      </c>
      <c r="F2320">
        <f t="shared" si="145"/>
        <v>2015</v>
      </c>
      <c r="G2320">
        <f t="shared" si="146"/>
        <v>6</v>
      </c>
      <c r="H2320">
        <f t="shared" si="147"/>
        <v>6</v>
      </c>
      <c r="I2320" s="1" t="s">
        <v>15622</v>
      </c>
      <c r="J2320" s="1" t="s">
        <v>17051</v>
      </c>
      <c r="K2320" s="1" t="s">
        <v>17125</v>
      </c>
      <c r="L2320" s="1" t="s">
        <v>15626</v>
      </c>
      <c r="M2320" s="42">
        <v>1</v>
      </c>
      <c r="N2320" s="42">
        <v>1</v>
      </c>
      <c r="O2320" s="1" t="s">
        <v>15616</v>
      </c>
    </row>
    <row r="2321" spans="1:15" x14ac:dyDescent="0.25">
      <c r="A2321">
        <v>2328</v>
      </c>
      <c r="B2321" t="s">
        <v>11323</v>
      </c>
      <c r="C2321" t="s">
        <v>4078</v>
      </c>
      <c r="D2321" t="s">
        <v>12134</v>
      </c>
      <c r="E2321" s="65">
        <f t="shared" si="144"/>
        <v>42182</v>
      </c>
      <c r="F2321">
        <f t="shared" si="145"/>
        <v>2015</v>
      </c>
      <c r="G2321">
        <f t="shared" si="146"/>
        <v>6</v>
      </c>
      <c r="H2321">
        <f t="shared" si="147"/>
        <v>6</v>
      </c>
      <c r="I2321" s="1" t="s">
        <v>15622</v>
      </c>
      <c r="J2321" s="1" t="s">
        <v>17051</v>
      </c>
      <c r="K2321" s="1" t="s">
        <v>17125</v>
      </c>
      <c r="L2321" s="1" t="s">
        <v>15626</v>
      </c>
      <c r="M2321" s="42">
        <v>1</v>
      </c>
      <c r="N2321" s="42">
        <v>1</v>
      </c>
      <c r="O2321" s="1" t="s">
        <v>15615</v>
      </c>
    </row>
    <row r="2322" spans="1:15" x14ac:dyDescent="0.25">
      <c r="A2322">
        <v>2329</v>
      </c>
      <c r="B2322" t="s">
        <v>9818</v>
      </c>
      <c r="C2322" t="s">
        <v>5551</v>
      </c>
      <c r="D2322" t="s">
        <v>12134</v>
      </c>
      <c r="E2322" s="65">
        <f t="shared" si="144"/>
        <v>42182</v>
      </c>
      <c r="F2322">
        <f t="shared" si="145"/>
        <v>2015</v>
      </c>
      <c r="G2322">
        <f t="shared" si="146"/>
        <v>6</v>
      </c>
      <c r="H2322">
        <f t="shared" si="147"/>
        <v>6</v>
      </c>
      <c r="I2322" s="1" t="s">
        <v>15622</v>
      </c>
      <c r="J2322" s="1" t="s">
        <v>17051</v>
      </c>
      <c r="K2322" s="1" t="s">
        <v>17125</v>
      </c>
      <c r="L2322" s="1" t="s">
        <v>15626</v>
      </c>
      <c r="M2322" s="42">
        <v>1</v>
      </c>
      <c r="N2322" s="42">
        <v>0.6</v>
      </c>
      <c r="O2322" s="1" t="s">
        <v>15615</v>
      </c>
    </row>
    <row r="2323" spans="1:15" x14ac:dyDescent="0.25">
      <c r="A2323">
        <v>2330</v>
      </c>
      <c r="B2323" t="s">
        <v>9729</v>
      </c>
      <c r="C2323" t="s">
        <v>5636</v>
      </c>
      <c r="D2323" t="s">
        <v>12134</v>
      </c>
      <c r="E2323" s="65">
        <f t="shared" si="144"/>
        <v>42182</v>
      </c>
      <c r="F2323">
        <f t="shared" si="145"/>
        <v>2015</v>
      </c>
      <c r="G2323">
        <f t="shared" si="146"/>
        <v>6</v>
      </c>
      <c r="H2323">
        <f t="shared" si="147"/>
        <v>6</v>
      </c>
      <c r="I2323" s="1" t="s">
        <v>15622</v>
      </c>
      <c r="J2323" s="1" t="s">
        <v>17051</v>
      </c>
      <c r="K2323" s="1" t="s">
        <v>17125</v>
      </c>
      <c r="L2323" s="1" t="s">
        <v>15626</v>
      </c>
      <c r="M2323" s="42">
        <v>1</v>
      </c>
      <c r="N2323" s="42">
        <v>1</v>
      </c>
      <c r="O2323" s="1" t="s">
        <v>15616</v>
      </c>
    </row>
    <row r="2324" spans="1:15" x14ac:dyDescent="0.25">
      <c r="A2324">
        <v>2331</v>
      </c>
      <c r="B2324" t="s">
        <v>10792</v>
      </c>
      <c r="C2324" t="s">
        <v>4600</v>
      </c>
      <c r="D2324" t="s">
        <v>12135</v>
      </c>
      <c r="E2324" s="65">
        <f t="shared" si="144"/>
        <v>42183</v>
      </c>
      <c r="F2324">
        <f t="shared" si="145"/>
        <v>2015</v>
      </c>
      <c r="G2324">
        <f t="shared" si="146"/>
        <v>6</v>
      </c>
      <c r="H2324">
        <f t="shared" si="147"/>
        <v>7</v>
      </c>
      <c r="I2324" s="1" t="s">
        <v>15622</v>
      </c>
      <c r="J2324" s="1" t="s">
        <v>17051</v>
      </c>
      <c r="K2324" s="1" t="s">
        <v>17125</v>
      </c>
      <c r="L2324" s="1" t="s">
        <v>15626</v>
      </c>
      <c r="M2324" s="42">
        <v>1</v>
      </c>
      <c r="N2324" s="42">
        <v>0.89</v>
      </c>
      <c r="O2324" s="1" t="s">
        <v>15615</v>
      </c>
    </row>
    <row r="2325" spans="1:15" x14ac:dyDescent="0.25">
      <c r="A2325">
        <v>2332</v>
      </c>
      <c r="B2325" t="s">
        <v>10944</v>
      </c>
      <c r="C2325" t="s">
        <v>4450</v>
      </c>
      <c r="D2325" t="s">
        <v>12135</v>
      </c>
      <c r="E2325" s="65">
        <f t="shared" si="144"/>
        <v>42183</v>
      </c>
      <c r="F2325">
        <f t="shared" si="145"/>
        <v>2015</v>
      </c>
      <c r="G2325">
        <f t="shared" si="146"/>
        <v>6</v>
      </c>
      <c r="H2325">
        <f t="shared" si="147"/>
        <v>7</v>
      </c>
      <c r="I2325" s="1" t="s">
        <v>15622</v>
      </c>
      <c r="J2325" s="1" t="s">
        <v>17051</v>
      </c>
      <c r="K2325" s="1" t="s">
        <v>17125</v>
      </c>
      <c r="L2325" s="1" t="s">
        <v>15623</v>
      </c>
      <c r="M2325" s="42">
        <v>1</v>
      </c>
      <c r="N2325" s="42">
        <v>0.62</v>
      </c>
      <c r="O2325" s="1" t="s">
        <v>15616</v>
      </c>
    </row>
    <row r="2326" spans="1:15" x14ac:dyDescent="0.25">
      <c r="A2326">
        <v>2333</v>
      </c>
      <c r="B2326" t="s">
        <v>8726</v>
      </c>
      <c r="C2326" t="s">
        <v>6622</v>
      </c>
      <c r="D2326" t="s">
        <v>12136</v>
      </c>
      <c r="E2326" s="65">
        <f t="shared" si="144"/>
        <v>42184</v>
      </c>
      <c r="F2326">
        <f t="shared" si="145"/>
        <v>2015</v>
      </c>
      <c r="G2326">
        <f t="shared" si="146"/>
        <v>6</v>
      </c>
      <c r="H2326">
        <f t="shared" si="147"/>
        <v>1</v>
      </c>
      <c r="I2326" s="1" t="s">
        <v>15622</v>
      </c>
      <c r="J2326" s="1" t="s">
        <v>17051</v>
      </c>
      <c r="K2326" s="1" t="s">
        <v>17125</v>
      </c>
      <c r="L2326" s="1" t="s">
        <v>15628</v>
      </c>
      <c r="M2326" s="42">
        <v>0</v>
      </c>
      <c r="N2326" s="42">
        <v>0.66</v>
      </c>
      <c r="O2326" s="1" t="s">
        <v>15616</v>
      </c>
    </row>
    <row r="2327" spans="1:15" x14ac:dyDescent="0.25">
      <c r="A2327">
        <v>2334</v>
      </c>
      <c r="B2327" t="s">
        <v>9577</v>
      </c>
      <c r="C2327" t="s">
        <v>5784</v>
      </c>
      <c r="D2327" t="s">
        <v>12136</v>
      </c>
      <c r="E2327" s="65">
        <f t="shared" si="144"/>
        <v>42184</v>
      </c>
      <c r="F2327">
        <f t="shared" si="145"/>
        <v>2015</v>
      </c>
      <c r="G2327">
        <f t="shared" si="146"/>
        <v>6</v>
      </c>
      <c r="H2327">
        <f t="shared" si="147"/>
        <v>1</v>
      </c>
      <c r="I2327" s="1" t="s">
        <v>15622</v>
      </c>
      <c r="J2327" s="1" t="s">
        <v>17051</v>
      </c>
      <c r="K2327" s="1" t="s">
        <v>17125</v>
      </c>
      <c r="L2327" s="1" t="s">
        <v>15624</v>
      </c>
      <c r="M2327" s="42">
        <v>1</v>
      </c>
      <c r="N2327" s="42">
        <v>0.83</v>
      </c>
      <c r="O2327" s="1" t="s">
        <v>15616</v>
      </c>
    </row>
    <row r="2328" spans="1:15" x14ac:dyDescent="0.25">
      <c r="A2328">
        <v>2335</v>
      </c>
      <c r="B2328" t="s">
        <v>10290</v>
      </c>
      <c r="C2328" t="s">
        <v>5089</v>
      </c>
      <c r="D2328" t="s">
        <v>12136</v>
      </c>
      <c r="E2328" s="65">
        <f t="shared" si="144"/>
        <v>42184</v>
      </c>
      <c r="F2328">
        <f t="shared" si="145"/>
        <v>2015</v>
      </c>
      <c r="G2328">
        <f t="shared" si="146"/>
        <v>6</v>
      </c>
      <c r="H2328">
        <f t="shared" si="147"/>
        <v>1</v>
      </c>
      <c r="I2328" s="1" t="s">
        <v>15622</v>
      </c>
      <c r="J2328" s="1" t="s">
        <v>17051</v>
      </c>
      <c r="K2328" s="1" t="s">
        <v>17125</v>
      </c>
      <c r="L2328" s="1" t="s">
        <v>15628</v>
      </c>
      <c r="M2328" s="42">
        <v>0</v>
      </c>
      <c r="N2328" s="42">
        <v>0.5</v>
      </c>
      <c r="O2328" s="1" t="s">
        <v>15615</v>
      </c>
    </row>
    <row r="2329" spans="1:15" x14ac:dyDescent="0.25">
      <c r="A2329">
        <v>2336</v>
      </c>
      <c r="B2329" t="s">
        <v>10212</v>
      </c>
      <c r="C2329" t="s">
        <v>5167</v>
      </c>
      <c r="D2329" t="s">
        <v>12136</v>
      </c>
      <c r="E2329" s="65">
        <f t="shared" si="144"/>
        <v>42184</v>
      </c>
      <c r="F2329">
        <f t="shared" si="145"/>
        <v>2015</v>
      </c>
      <c r="G2329">
        <f t="shared" si="146"/>
        <v>6</v>
      </c>
      <c r="H2329">
        <f t="shared" si="147"/>
        <v>1</v>
      </c>
      <c r="I2329" s="1" t="s">
        <v>15625</v>
      </c>
      <c r="J2329" s="1" t="s">
        <v>17051</v>
      </c>
      <c r="K2329" s="1" t="s">
        <v>17125</v>
      </c>
      <c r="L2329" s="1" t="s">
        <v>15624</v>
      </c>
      <c r="M2329" s="42">
        <v>1</v>
      </c>
      <c r="N2329" s="42">
        <v>0.6</v>
      </c>
      <c r="O2329" s="1" t="s">
        <v>15615</v>
      </c>
    </row>
    <row r="2330" spans="1:15" x14ac:dyDescent="0.25">
      <c r="A2330">
        <v>2337</v>
      </c>
      <c r="B2330" t="s">
        <v>11237</v>
      </c>
      <c r="C2330" t="s">
        <v>4164</v>
      </c>
      <c r="D2330" t="s">
        <v>12137</v>
      </c>
      <c r="E2330" s="65">
        <f t="shared" si="144"/>
        <v>42185</v>
      </c>
      <c r="F2330">
        <f t="shared" si="145"/>
        <v>2015</v>
      </c>
      <c r="G2330">
        <f t="shared" si="146"/>
        <v>6</v>
      </c>
      <c r="H2330">
        <f t="shared" si="147"/>
        <v>2</v>
      </c>
      <c r="I2330" s="1" t="s">
        <v>15622</v>
      </c>
      <c r="J2330" s="1" t="s">
        <v>17051</v>
      </c>
      <c r="K2330" s="1" t="s">
        <v>17125</v>
      </c>
      <c r="L2330" s="1" t="s">
        <v>15626</v>
      </c>
      <c r="M2330" s="42">
        <v>1</v>
      </c>
      <c r="N2330" s="42">
        <v>0.99</v>
      </c>
      <c r="O2330" s="1" t="s">
        <v>15616</v>
      </c>
    </row>
    <row r="2331" spans="1:15" x14ac:dyDescent="0.25">
      <c r="A2331">
        <v>2338</v>
      </c>
      <c r="B2331" t="s">
        <v>10152</v>
      </c>
      <c r="C2331" t="s">
        <v>5226</v>
      </c>
      <c r="D2331" t="s">
        <v>12137</v>
      </c>
      <c r="E2331" s="65">
        <f t="shared" si="144"/>
        <v>42185</v>
      </c>
      <c r="F2331">
        <f t="shared" si="145"/>
        <v>2015</v>
      </c>
      <c r="G2331">
        <f t="shared" si="146"/>
        <v>6</v>
      </c>
      <c r="H2331">
        <f t="shared" si="147"/>
        <v>2</v>
      </c>
      <c r="I2331" s="1" t="s">
        <v>15622</v>
      </c>
      <c r="J2331" s="1" t="s">
        <v>17051</v>
      </c>
      <c r="K2331" s="1" t="s">
        <v>17125</v>
      </c>
      <c r="L2331" s="1" t="s">
        <v>15626</v>
      </c>
      <c r="M2331" s="42">
        <v>1</v>
      </c>
      <c r="N2331" s="42">
        <v>0.33</v>
      </c>
      <c r="O2331" s="1" t="s">
        <v>15615</v>
      </c>
    </row>
    <row r="2332" spans="1:15" x14ac:dyDescent="0.25">
      <c r="A2332">
        <v>2339</v>
      </c>
      <c r="B2332" t="s">
        <v>9622</v>
      </c>
      <c r="C2332" t="s">
        <v>5741</v>
      </c>
      <c r="D2332" t="s">
        <v>12137</v>
      </c>
      <c r="E2332" s="65">
        <f t="shared" si="144"/>
        <v>42185</v>
      </c>
      <c r="F2332">
        <f t="shared" si="145"/>
        <v>2015</v>
      </c>
      <c r="G2332">
        <f t="shared" si="146"/>
        <v>6</v>
      </c>
      <c r="H2332">
        <f t="shared" si="147"/>
        <v>2</v>
      </c>
      <c r="I2332" s="1" t="s">
        <v>15622</v>
      </c>
      <c r="J2332" s="1" t="s">
        <v>17051</v>
      </c>
      <c r="K2332" s="1" t="s">
        <v>17125</v>
      </c>
      <c r="L2332" s="1" t="s">
        <v>15626</v>
      </c>
      <c r="M2332" s="42">
        <v>1</v>
      </c>
      <c r="N2332" s="42">
        <v>0.93</v>
      </c>
      <c r="O2332" s="1" t="s">
        <v>15616</v>
      </c>
    </row>
    <row r="2333" spans="1:15" x14ac:dyDescent="0.25">
      <c r="A2333">
        <v>2340</v>
      </c>
      <c r="B2333" t="s">
        <v>8993</v>
      </c>
      <c r="C2333" t="s">
        <v>6360</v>
      </c>
      <c r="D2333" t="s">
        <v>12137</v>
      </c>
      <c r="E2333" s="65">
        <f t="shared" si="144"/>
        <v>42185</v>
      </c>
      <c r="F2333">
        <f t="shared" si="145"/>
        <v>2015</v>
      </c>
      <c r="G2333">
        <f t="shared" si="146"/>
        <v>6</v>
      </c>
      <c r="H2333">
        <f t="shared" si="147"/>
        <v>2</v>
      </c>
      <c r="I2333" s="1" t="s">
        <v>15622</v>
      </c>
      <c r="J2333" s="1" t="s">
        <v>17051</v>
      </c>
      <c r="K2333" s="1" t="s">
        <v>17125</v>
      </c>
      <c r="L2333" s="1" t="s">
        <v>15624</v>
      </c>
      <c r="M2333" s="42">
        <v>1</v>
      </c>
      <c r="N2333" s="42">
        <v>1</v>
      </c>
      <c r="O2333" s="1" t="s">
        <v>15615</v>
      </c>
    </row>
    <row r="2334" spans="1:15" x14ac:dyDescent="0.25">
      <c r="A2334">
        <v>2341</v>
      </c>
      <c r="B2334" t="s">
        <v>9395</v>
      </c>
      <c r="C2334" t="s">
        <v>5962</v>
      </c>
      <c r="D2334" t="s">
        <v>12138</v>
      </c>
      <c r="E2334" s="65">
        <f t="shared" si="144"/>
        <v>42186</v>
      </c>
      <c r="F2334">
        <f t="shared" si="145"/>
        <v>2015</v>
      </c>
      <c r="G2334">
        <f t="shared" si="146"/>
        <v>7</v>
      </c>
      <c r="H2334">
        <f t="shared" si="147"/>
        <v>3</v>
      </c>
      <c r="I2334" s="1" t="s">
        <v>15622</v>
      </c>
      <c r="J2334" s="1" t="s">
        <v>17051</v>
      </c>
      <c r="K2334" s="1" t="s">
        <v>17125</v>
      </c>
      <c r="L2334" s="1" t="s">
        <v>15626</v>
      </c>
      <c r="M2334" s="42">
        <v>1</v>
      </c>
      <c r="N2334" s="42">
        <v>1</v>
      </c>
      <c r="O2334" s="1" t="s">
        <v>15616</v>
      </c>
    </row>
    <row r="2335" spans="1:15" x14ac:dyDescent="0.25">
      <c r="A2335">
        <v>2342</v>
      </c>
      <c r="B2335" t="s">
        <v>8499</v>
      </c>
      <c r="C2335" t="s">
        <v>6845</v>
      </c>
      <c r="D2335" t="s">
        <v>12139</v>
      </c>
      <c r="E2335" s="65">
        <f t="shared" si="144"/>
        <v>42187</v>
      </c>
      <c r="F2335">
        <f t="shared" si="145"/>
        <v>2015</v>
      </c>
      <c r="G2335">
        <f t="shared" si="146"/>
        <v>7</v>
      </c>
      <c r="H2335">
        <f t="shared" si="147"/>
        <v>4</v>
      </c>
      <c r="I2335" s="1" t="s">
        <v>15622</v>
      </c>
      <c r="J2335" s="1" t="s">
        <v>17051</v>
      </c>
      <c r="K2335" s="1" t="s">
        <v>17125</v>
      </c>
      <c r="L2335" s="1" t="s">
        <v>15626</v>
      </c>
      <c r="M2335" s="42">
        <v>1</v>
      </c>
      <c r="N2335" s="42">
        <v>0.97</v>
      </c>
      <c r="O2335" s="1" t="s">
        <v>15616</v>
      </c>
    </row>
    <row r="2336" spans="1:15" x14ac:dyDescent="0.25">
      <c r="A2336">
        <v>2343</v>
      </c>
      <c r="B2336" t="s">
        <v>11685</v>
      </c>
      <c r="C2336" t="s">
        <v>3721</v>
      </c>
      <c r="D2336" t="s">
        <v>12139</v>
      </c>
      <c r="E2336" s="65">
        <f t="shared" si="144"/>
        <v>42187</v>
      </c>
      <c r="F2336">
        <f t="shared" si="145"/>
        <v>2015</v>
      </c>
      <c r="G2336">
        <f t="shared" si="146"/>
        <v>7</v>
      </c>
      <c r="H2336">
        <f t="shared" si="147"/>
        <v>4</v>
      </c>
      <c r="I2336" s="1" t="s">
        <v>15622</v>
      </c>
      <c r="J2336" s="1" t="s">
        <v>17051</v>
      </c>
      <c r="K2336" s="1" t="s">
        <v>17125</v>
      </c>
      <c r="L2336" s="1" t="s">
        <v>15626</v>
      </c>
      <c r="M2336" s="42">
        <v>1</v>
      </c>
      <c r="N2336" s="42">
        <v>0.98</v>
      </c>
      <c r="O2336" s="1" t="s">
        <v>15616</v>
      </c>
    </row>
    <row r="2337" spans="1:15" x14ac:dyDescent="0.25">
      <c r="A2337">
        <v>2344</v>
      </c>
      <c r="B2337" t="s">
        <v>8775</v>
      </c>
      <c r="C2337" t="s">
        <v>6573</v>
      </c>
      <c r="D2337" t="s">
        <v>12139</v>
      </c>
      <c r="E2337" s="65">
        <f t="shared" si="144"/>
        <v>42187</v>
      </c>
      <c r="F2337">
        <f t="shared" si="145"/>
        <v>2015</v>
      </c>
      <c r="G2337">
        <f t="shared" si="146"/>
        <v>7</v>
      </c>
      <c r="H2337">
        <f t="shared" si="147"/>
        <v>4</v>
      </c>
      <c r="I2337" s="1" t="s">
        <v>15622</v>
      </c>
      <c r="J2337" s="1" t="s">
        <v>17051</v>
      </c>
      <c r="K2337" s="1" t="s">
        <v>17125</v>
      </c>
      <c r="L2337" s="1" t="s">
        <v>15623</v>
      </c>
      <c r="M2337" s="42">
        <v>1</v>
      </c>
      <c r="N2337" s="42">
        <v>0.6</v>
      </c>
      <c r="O2337" s="1" t="s">
        <v>15615</v>
      </c>
    </row>
    <row r="2338" spans="1:15" x14ac:dyDescent="0.25">
      <c r="A2338">
        <v>2345</v>
      </c>
      <c r="B2338" t="s">
        <v>10467</v>
      </c>
      <c r="C2338" t="s">
        <v>4915</v>
      </c>
      <c r="D2338" t="s">
        <v>12139</v>
      </c>
      <c r="E2338" s="65">
        <f t="shared" si="144"/>
        <v>42187</v>
      </c>
      <c r="F2338">
        <f t="shared" si="145"/>
        <v>2015</v>
      </c>
      <c r="G2338">
        <f t="shared" si="146"/>
        <v>7</v>
      </c>
      <c r="H2338">
        <f t="shared" si="147"/>
        <v>4</v>
      </c>
      <c r="I2338" s="1" t="s">
        <v>15622</v>
      </c>
      <c r="J2338" s="1" t="s">
        <v>17051</v>
      </c>
      <c r="K2338" s="1" t="s">
        <v>17125</v>
      </c>
      <c r="L2338" s="1" t="s">
        <v>15626</v>
      </c>
      <c r="M2338" s="42">
        <v>1</v>
      </c>
      <c r="N2338" s="42">
        <v>1</v>
      </c>
      <c r="O2338" s="1" t="s">
        <v>15615</v>
      </c>
    </row>
    <row r="2339" spans="1:15" x14ac:dyDescent="0.25">
      <c r="A2339">
        <v>2346</v>
      </c>
      <c r="B2339" t="s">
        <v>10656</v>
      </c>
      <c r="C2339" t="s">
        <v>4730</v>
      </c>
      <c r="D2339" t="s">
        <v>12140</v>
      </c>
      <c r="E2339" s="65">
        <f t="shared" si="144"/>
        <v>42188</v>
      </c>
      <c r="F2339">
        <f t="shared" si="145"/>
        <v>2015</v>
      </c>
      <c r="G2339">
        <f t="shared" si="146"/>
        <v>7</v>
      </c>
      <c r="H2339">
        <f t="shared" si="147"/>
        <v>5</v>
      </c>
      <c r="I2339" s="1" t="s">
        <v>15622</v>
      </c>
      <c r="J2339" s="1" t="s">
        <v>17051</v>
      </c>
      <c r="K2339" s="1" t="s">
        <v>17125</v>
      </c>
      <c r="L2339" s="1" t="s">
        <v>15624</v>
      </c>
      <c r="M2339" s="42">
        <v>1</v>
      </c>
      <c r="N2339" s="42">
        <v>1</v>
      </c>
      <c r="O2339" s="1" t="s">
        <v>15615</v>
      </c>
    </row>
    <row r="2340" spans="1:15" x14ac:dyDescent="0.25">
      <c r="A2340">
        <v>2347</v>
      </c>
      <c r="B2340" t="s">
        <v>8654</v>
      </c>
      <c r="C2340" t="s">
        <v>6694</v>
      </c>
      <c r="D2340" t="s">
        <v>12140</v>
      </c>
      <c r="E2340" s="65">
        <f t="shared" si="144"/>
        <v>42188</v>
      </c>
      <c r="F2340">
        <f t="shared" si="145"/>
        <v>2015</v>
      </c>
      <c r="G2340">
        <f t="shared" si="146"/>
        <v>7</v>
      </c>
      <c r="H2340">
        <f t="shared" si="147"/>
        <v>5</v>
      </c>
      <c r="I2340" s="1" t="s">
        <v>15622</v>
      </c>
      <c r="J2340" s="1" t="s">
        <v>17051</v>
      </c>
      <c r="K2340" s="1" t="s">
        <v>17125</v>
      </c>
      <c r="L2340" s="1" t="s">
        <v>15626</v>
      </c>
      <c r="M2340" s="42">
        <v>0.9</v>
      </c>
      <c r="N2340" s="42">
        <v>0.96</v>
      </c>
      <c r="O2340" s="1" t="s">
        <v>15615</v>
      </c>
    </row>
    <row r="2341" spans="1:15" x14ac:dyDescent="0.25">
      <c r="A2341">
        <v>2348</v>
      </c>
      <c r="B2341" t="s">
        <v>11080</v>
      </c>
      <c r="C2341" t="s">
        <v>4317</v>
      </c>
      <c r="D2341" t="s">
        <v>12141</v>
      </c>
      <c r="E2341" s="65">
        <f t="shared" si="144"/>
        <v>42189</v>
      </c>
      <c r="F2341">
        <f t="shared" si="145"/>
        <v>2015</v>
      </c>
      <c r="G2341">
        <f t="shared" si="146"/>
        <v>7</v>
      </c>
      <c r="H2341">
        <f t="shared" si="147"/>
        <v>6</v>
      </c>
      <c r="I2341" s="1" t="s">
        <v>15622</v>
      </c>
      <c r="J2341" s="1" t="s">
        <v>17051</v>
      </c>
      <c r="K2341" s="1" t="s">
        <v>17125</v>
      </c>
      <c r="L2341" s="1" t="s">
        <v>15624</v>
      </c>
      <c r="M2341" s="42">
        <v>1</v>
      </c>
      <c r="N2341" s="42">
        <v>0.89</v>
      </c>
      <c r="O2341" s="1" t="s">
        <v>15616</v>
      </c>
    </row>
    <row r="2342" spans="1:15" x14ac:dyDescent="0.25">
      <c r="A2342">
        <v>2349</v>
      </c>
      <c r="B2342" t="s">
        <v>10841</v>
      </c>
      <c r="C2342" t="s">
        <v>4553</v>
      </c>
      <c r="D2342" t="s">
        <v>12142</v>
      </c>
      <c r="E2342" s="65">
        <f t="shared" si="144"/>
        <v>42190</v>
      </c>
      <c r="F2342">
        <f t="shared" si="145"/>
        <v>2015</v>
      </c>
      <c r="G2342">
        <f t="shared" si="146"/>
        <v>7</v>
      </c>
      <c r="H2342">
        <f t="shared" si="147"/>
        <v>7</v>
      </c>
      <c r="I2342" s="1" t="s">
        <v>15622</v>
      </c>
      <c r="J2342" s="1" t="s">
        <v>17051</v>
      </c>
      <c r="K2342" s="1" t="s">
        <v>17125</v>
      </c>
      <c r="L2342" s="1" t="s">
        <v>15623</v>
      </c>
      <c r="M2342" s="42">
        <v>0.8</v>
      </c>
      <c r="N2342" s="42">
        <v>0.78</v>
      </c>
      <c r="O2342" s="1" t="s">
        <v>15615</v>
      </c>
    </row>
    <row r="2343" spans="1:15" x14ac:dyDescent="0.25">
      <c r="A2343">
        <v>2350</v>
      </c>
      <c r="B2343" t="s">
        <v>9867</v>
      </c>
      <c r="C2343" t="s">
        <v>5504</v>
      </c>
      <c r="D2343" t="s">
        <v>12143</v>
      </c>
      <c r="E2343" s="65">
        <f t="shared" si="144"/>
        <v>42191</v>
      </c>
      <c r="F2343">
        <f t="shared" si="145"/>
        <v>2015</v>
      </c>
      <c r="G2343">
        <f t="shared" si="146"/>
        <v>7</v>
      </c>
      <c r="H2343">
        <f t="shared" si="147"/>
        <v>1</v>
      </c>
      <c r="I2343" s="1" t="s">
        <v>15622</v>
      </c>
      <c r="J2343" s="1" t="s">
        <v>17051</v>
      </c>
      <c r="K2343" s="1" t="s">
        <v>17125</v>
      </c>
      <c r="L2343" s="1" t="s">
        <v>15623</v>
      </c>
      <c r="M2343" s="42">
        <v>0.9</v>
      </c>
      <c r="N2343" s="42">
        <v>1</v>
      </c>
      <c r="O2343" s="1" t="s">
        <v>15616</v>
      </c>
    </row>
    <row r="2344" spans="1:15" x14ac:dyDescent="0.25">
      <c r="A2344">
        <v>2351</v>
      </c>
      <c r="B2344" t="s">
        <v>9324</v>
      </c>
      <c r="C2344" t="s">
        <v>6032</v>
      </c>
      <c r="D2344" t="s">
        <v>12144</v>
      </c>
      <c r="E2344" s="65">
        <f t="shared" si="144"/>
        <v>42192</v>
      </c>
      <c r="F2344">
        <f t="shared" si="145"/>
        <v>2015</v>
      </c>
      <c r="G2344">
        <f t="shared" si="146"/>
        <v>7</v>
      </c>
      <c r="H2344">
        <f t="shared" si="147"/>
        <v>2</v>
      </c>
      <c r="I2344" s="1" t="s">
        <v>15622</v>
      </c>
      <c r="J2344" s="1" t="s">
        <v>17051</v>
      </c>
      <c r="K2344" s="1" t="s">
        <v>17125</v>
      </c>
      <c r="L2344" s="1" t="s">
        <v>15626</v>
      </c>
      <c r="M2344" s="42">
        <v>1</v>
      </c>
      <c r="N2344" s="42">
        <v>0.98</v>
      </c>
      <c r="O2344" s="1" t="s">
        <v>15615</v>
      </c>
    </row>
    <row r="2345" spans="1:15" x14ac:dyDescent="0.25">
      <c r="A2345">
        <v>2352</v>
      </c>
      <c r="B2345" t="s">
        <v>10085</v>
      </c>
      <c r="C2345" t="s">
        <v>5289</v>
      </c>
      <c r="D2345" t="s">
        <v>12144</v>
      </c>
      <c r="E2345" s="65">
        <f t="shared" si="144"/>
        <v>42192</v>
      </c>
      <c r="F2345">
        <f t="shared" si="145"/>
        <v>2015</v>
      </c>
      <c r="G2345">
        <f t="shared" si="146"/>
        <v>7</v>
      </c>
      <c r="H2345">
        <f t="shared" si="147"/>
        <v>2</v>
      </c>
      <c r="I2345" s="1" t="s">
        <v>15622</v>
      </c>
      <c r="J2345" s="1" t="s">
        <v>17051</v>
      </c>
      <c r="K2345" s="1" t="s">
        <v>17125</v>
      </c>
      <c r="L2345" s="1" t="s">
        <v>15623</v>
      </c>
      <c r="M2345" s="42">
        <v>1</v>
      </c>
      <c r="N2345" s="42">
        <v>1</v>
      </c>
      <c r="O2345" s="1" t="s">
        <v>15616</v>
      </c>
    </row>
    <row r="2346" spans="1:15" x14ac:dyDescent="0.25">
      <c r="A2346">
        <v>2353</v>
      </c>
      <c r="B2346" t="s">
        <v>8807</v>
      </c>
      <c r="C2346" t="s">
        <v>6541</v>
      </c>
      <c r="D2346" t="s">
        <v>12145</v>
      </c>
      <c r="E2346" s="65">
        <f t="shared" si="144"/>
        <v>42193</v>
      </c>
      <c r="F2346">
        <f t="shared" si="145"/>
        <v>2015</v>
      </c>
      <c r="G2346">
        <f t="shared" si="146"/>
        <v>7</v>
      </c>
      <c r="H2346">
        <f t="shared" si="147"/>
        <v>3</v>
      </c>
      <c r="I2346" s="1" t="s">
        <v>15622</v>
      </c>
      <c r="J2346" s="1" t="s">
        <v>17051</v>
      </c>
      <c r="K2346" s="1" t="s">
        <v>17125</v>
      </c>
      <c r="L2346" s="1" t="s">
        <v>15623</v>
      </c>
      <c r="M2346" s="42">
        <v>1</v>
      </c>
      <c r="N2346" s="42">
        <v>0.89</v>
      </c>
      <c r="O2346" s="1" t="s">
        <v>15615</v>
      </c>
    </row>
    <row r="2347" spans="1:15" x14ac:dyDescent="0.25">
      <c r="A2347">
        <v>2354</v>
      </c>
      <c r="B2347" t="s">
        <v>11023</v>
      </c>
      <c r="C2347" t="s">
        <v>4374</v>
      </c>
      <c r="D2347" t="s">
        <v>12145</v>
      </c>
      <c r="E2347" s="65">
        <f t="shared" si="144"/>
        <v>42193</v>
      </c>
      <c r="F2347">
        <f t="shared" si="145"/>
        <v>2015</v>
      </c>
      <c r="G2347">
        <f t="shared" si="146"/>
        <v>7</v>
      </c>
      <c r="H2347">
        <f t="shared" si="147"/>
        <v>3</v>
      </c>
      <c r="I2347" s="1" t="s">
        <v>15622</v>
      </c>
      <c r="J2347" s="1" t="s">
        <v>17051</v>
      </c>
      <c r="K2347" s="1" t="s">
        <v>17125</v>
      </c>
      <c r="L2347" s="1" t="s">
        <v>15628</v>
      </c>
      <c r="M2347" s="42">
        <v>0</v>
      </c>
      <c r="N2347" s="42">
        <v>0.33</v>
      </c>
      <c r="O2347" s="1" t="s">
        <v>15615</v>
      </c>
    </row>
    <row r="2348" spans="1:15" x14ac:dyDescent="0.25">
      <c r="A2348">
        <v>2355</v>
      </c>
      <c r="B2348" t="s">
        <v>10512</v>
      </c>
      <c r="C2348" t="s">
        <v>4871</v>
      </c>
      <c r="D2348" t="s">
        <v>12146</v>
      </c>
      <c r="E2348" s="65">
        <f t="shared" si="144"/>
        <v>42194</v>
      </c>
      <c r="F2348">
        <f t="shared" si="145"/>
        <v>2015</v>
      </c>
      <c r="G2348">
        <f t="shared" si="146"/>
        <v>7</v>
      </c>
      <c r="H2348">
        <f t="shared" si="147"/>
        <v>4</v>
      </c>
      <c r="I2348" s="1" t="s">
        <v>15625</v>
      </c>
      <c r="J2348" s="1" t="s">
        <v>17051</v>
      </c>
      <c r="K2348" s="1" t="s">
        <v>17125</v>
      </c>
      <c r="L2348" s="1" t="s">
        <v>15626</v>
      </c>
      <c r="M2348" s="42">
        <v>0.89</v>
      </c>
      <c r="N2348" s="42">
        <v>0.97</v>
      </c>
      <c r="O2348" s="1" t="s">
        <v>15615</v>
      </c>
    </row>
    <row r="2349" spans="1:15" x14ac:dyDescent="0.25">
      <c r="A2349">
        <v>2356</v>
      </c>
      <c r="B2349" t="s">
        <v>7700</v>
      </c>
      <c r="C2349" t="s">
        <v>7618</v>
      </c>
      <c r="D2349" t="s">
        <v>12147</v>
      </c>
      <c r="E2349" s="65">
        <f t="shared" si="144"/>
        <v>42195</v>
      </c>
      <c r="F2349">
        <f t="shared" si="145"/>
        <v>2015</v>
      </c>
      <c r="G2349">
        <f t="shared" si="146"/>
        <v>7</v>
      </c>
      <c r="H2349">
        <f t="shared" si="147"/>
        <v>5</v>
      </c>
      <c r="I2349" s="1" t="s">
        <v>15622</v>
      </c>
      <c r="J2349" s="1" t="s">
        <v>17051</v>
      </c>
      <c r="K2349" s="1" t="s">
        <v>17125</v>
      </c>
      <c r="L2349" s="1" t="s">
        <v>15626</v>
      </c>
      <c r="M2349" s="42">
        <v>1</v>
      </c>
      <c r="N2349" s="42">
        <v>0.98</v>
      </c>
      <c r="O2349" s="1" t="s">
        <v>15616</v>
      </c>
    </row>
    <row r="2350" spans="1:15" x14ac:dyDescent="0.25">
      <c r="A2350">
        <v>2357</v>
      </c>
      <c r="B2350" t="s">
        <v>11066</v>
      </c>
      <c r="C2350" t="s">
        <v>4331</v>
      </c>
      <c r="D2350" t="s">
        <v>12148</v>
      </c>
      <c r="E2350" s="65">
        <f t="shared" si="144"/>
        <v>42197</v>
      </c>
      <c r="F2350">
        <f t="shared" si="145"/>
        <v>2015</v>
      </c>
      <c r="G2350">
        <f t="shared" si="146"/>
        <v>7</v>
      </c>
      <c r="H2350">
        <f t="shared" si="147"/>
        <v>7</v>
      </c>
      <c r="I2350" s="1" t="s">
        <v>15788</v>
      </c>
      <c r="J2350" s="1" t="s">
        <v>17074</v>
      </c>
      <c r="K2350" s="1" t="s">
        <v>17125</v>
      </c>
      <c r="L2350" s="1" t="s">
        <v>15626</v>
      </c>
      <c r="M2350" s="42">
        <v>1</v>
      </c>
      <c r="N2350" s="42">
        <v>0.95</v>
      </c>
      <c r="O2350" s="1" t="s">
        <v>15615</v>
      </c>
    </row>
    <row r="2351" spans="1:15" x14ac:dyDescent="0.25">
      <c r="A2351">
        <v>2358</v>
      </c>
      <c r="B2351" t="s">
        <v>9496</v>
      </c>
      <c r="C2351" t="s">
        <v>5863</v>
      </c>
      <c r="D2351" t="s">
        <v>12149</v>
      </c>
      <c r="E2351" s="65">
        <f t="shared" si="144"/>
        <v>42198</v>
      </c>
      <c r="F2351">
        <f t="shared" si="145"/>
        <v>2015</v>
      </c>
      <c r="G2351">
        <f t="shared" si="146"/>
        <v>7</v>
      </c>
      <c r="H2351">
        <f t="shared" si="147"/>
        <v>1</v>
      </c>
      <c r="I2351" s="1" t="s">
        <v>15622</v>
      </c>
      <c r="J2351" s="1" t="s">
        <v>17051</v>
      </c>
      <c r="K2351" s="1" t="s">
        <v>17125</v>
      </c>
      <c r="L2351" s="1" t="s">
        <v>15626</v>
      </c>
      <c r="M2351" s="42">
        <v>1</v>
      </c>
      <c r="N2351" s="42">
        <v>0.95</v>
      </c>
      <c r="O2351" s="1" t="s">
        <v>15616</v>
      </c>
    </row>
    <row r="2352" spans="1:15" x14ac:dyDescent="0.25">
      <c r="A2352">
        <v>2359</v>
      </c>
      <c r="B2352" t="s">
        <v>10021</v>
      </c>
      <c r="C2352" t="s">
        <v>5352</v>
      </c>
      <c r="D2352" t="s">
        <v>12149</v>
      </c>
      <c r="E2352" s="65">
        <f t="shared" si="144"/>
        <v>42198</v>
      </c>
      <c r="F2352">
        <f t="shared" si="145"/>
        <v>2015</v>
      </c>
      <c r="G2352">
        <f t="shared" si="146"/>
        <v>7</v>
      </c>
      <c r="H2352">
        <f t="shared" si="147"/>
        <v>1</v>
      </c>
      <c r="I2352" s="1" t="s">
        <v>15622</v>
      </c>
      <c r="J2352" s="1" t="s">
        <v>17051</v>
      </c>
      <c r="K2352" s="1" t="s">
        <v>17125</v>
      </c>
      <c r="L2352" s="1" t="s">
        <v>15626</v>
      </c>
      <c r="M2352" s="42">
        <v>1</v>
      </c>
      <c r="N2352" s="42">
        <v>0.97</v>
      </c>
      <c r="O2352" s="1" t="s">
        <v>15616</v>
      </c>
    </row>
    <row r="2353" spans="1:15" x14ac:dyDescent="0.25">
      <c r="A2353">
        <v>2360</v>
      </c>
      <c r="B2353" t="s">
        <v>9938</v>
      </c>
      <c r="C2353" t="s">
        <v>5433</v>
      </c>
      <c r="D2353" t="s">
        <v>12149</v>
      </c>
      <c r="E2353" s="65">
        <f t="shared" si="144"/>
        <v>42198</v>
      </c>
      <c r="F2353">
        <f t="shared" si="145"/>
        <v>2015</v>
      </c>
      <c r="G2353">
        <f t="shared" si="146"/>
        <v>7</v>
      </c>
      <c r="H2353">
        <f t="shared" si="147"/>
        <v>1</v>
      </c>
      <c r="I2353" s="1" t="s">
        <v>15622</v>
      </c>
      <c r="J2353" s="1" t="s">
        <v>17051</v>
      </c>
      <c r="K2353" s="1" t="s">
        <v>17125</v>
      </c>
      <c r="L2353" s="1" t="s">
        <v>15623</v>
      </c>
      <c r="M2353" s="42">
        <v>0.6</v>
      </c>
      <c r="N2353" s="42">
        <v>0.74</v>
      </c>
      <c r="O2353" s="1" t="s">
        <v>15615</v>
      </c>
    </row>
    <row r="2354" spans="1:15" x14ac:dyDescent="0.25">
      <c r="A2354">
        <v>2361</v>
      </c>
      <c r="B2354" t="s">
        <v>10867</v>
      </c>
      <c r="C2354" t="s">
        <v>4527</v>
      </c>
      <c r="D2354" t="s">
        <v>12149</v>
      </c>
      <c r="E2354" s="65">
        <f t="shared" si="144"/>
        <v>42198</v>
      </c>
      <c r="F2354">
        <f t="shared" si="145"/>
        <v>2015</v>
      </c>
      <c r="G2354">
        <f t="shared" si="146"/>
        <v>7</v>
      </c>
      <c r="H2354">
        <f t="shared" si="147"/>
        <v>1</v>
      </c>
      <c r="I2354" s="1" t="s">
        <v>15622</v>
      </c>
      <c r="J2354" s="1" t="s">
        <v>17051</v>
      </c>
      <c r="K2354" s="1" t="s">
        <v>17125</v>
      </c>
      <c r="L2354" s="1" t="s">
        <v>15626</v>
      </c>
      <c r="M2354" s="42">
        <v>1</v>
      </c>
      <c r="N2354" s="42">
        <v>0.74</v>
      </c>
      <c r="O2354" s="1" t="s">
        <v>15616</v>
      </c>
    </row>
    <row r="2355" spans="1:15" x14ac:dyDescent="0.25">
      <c r="A2355">
        <v>2362</v>
      </c>
      <c r="B2355" t="s">
        <v>10718</v>
      </c>
      <c r="C2355" t="s">
        <v>4670</v>
      </c>
      <c r="D2355" t="s">
        <v>12149</v>
      </c>
      <c r="E2355" s="65">
        <f t="shared" si="144"/>
        <v>42198</v>
      </c>
      <c r="F2355">
        <f t="shared" si="145"/>
        <v>2015</v>
      </c>
      <c r="G2355">
        <f t="shared" si="146"/>
        <v>7</v>
      </c>
      <c r="H2355">
        <f t="shared" si="147"/>
        <v>1</v>
      </c>
      <c r="I2355" s="1" t="s">
        <v>15625</v>
      </c>
      <c r="J2355" s="1" t="s">
        <v>17051</v>
      </c>
      <c r="K2355" s="1" t="s">
        <v>17125</v>
      </c>
      <c r="L2355" s="1" t="s">
        <v>15628</v>
      </c>
      <c r="M2355" s="42">
        <v>0.25</v>
      </c>
      <c r="N2355" s="42">
        <v>0.93</v>
      </c>
      <c r="O2355" s="1" t="s">
        <v>15615</v>
      </c>
    </row>
    <row r="2356" spans="1:15" x14ac:dyDescent="0.25">
      <c r="A2356">
        <v>2363</v>
      </c>
      <c r="B2356" t="s">
        <v>8619</v>
      </c>
      <c r="C2356" t="s">
        <v>6728</v>
      </c>
      <c r="D2356" t="s">
        <v>12150</v>
      </c>
      <c r="E2356" s="65">
        <f t="shared" si="144"/>
        <v>42199</v>
      </c>
      <c r="F2356">
        <f t="shared" si="145"/>
        <v>2015</v>
      </c>
      <c r="G2356">
        <f t="shared" si="146"/>
        <v>7</v>
      </c>
      <c r="H2356">
        <f t="shared" si="147"/>
        <v>2</v>
      </c>
      <c r="I2356" s="1" t="s">
        <v>15622</v>
      </c>
      <c r="J2356" s="1" t="s">
        <v>17051</v>
      </c>
      <c r="K2356" s="1" t="s">
        <v>17125</v>
      </c>
      <c r="L2356" s="1" t="s">
        <v>15624</v>
      </c>
      <c r="M2356" s="42">
        <v>0.67</v>
      </c>
      <c r="N2356" s="42">
        <v>0.96</v>
      </c>
      <c r="O2356" s="1" t="s">
        <v>15615</v>
      </c>
    </row>
    <row r="2357" spans="1:15" x14ac:dyDescent="0.25">
      <c r="A2357">
        <v>2364</v>
      </c>
      <c r="B2357" t="s">
        <v>9348</v>
      </c>
      <c r="C2357" t="s">
        <v>6009</v>
      </c>
      <c r="D2357" t="s">
        <v>12150</v>
      </c>
      <c r="E2357" s="65">
        <f t="shared" si="144"/>
        <v>42199</v>
      </c>
      <c r="F2357">
        <f t="shared" si="145"/>
        <v>2015</v>
      </c>
      <c r="G2357">
        <f t="shared" si="146"/>
        <v>7</v>
      </c>
      <c r="H2357">
        <f t="shared" si="147"/>
        <v>2</v>
      </c>
      <c r="I2357" s="1" t="s">
        <v>15622</v>
      </c>
      <c r="J2357" s="1" t="s">
        <v>17051</v>
      </c>
      <c r="K2357" s="1" t="s">
        <v>17125</v>
      </c>
      <c r="L2357" s="1" t="s">
        <v>15626</v>
      </c>
      <c r="M2357" s="42">
        <v>1</v>
      </c>
      <c r="N2357" s="42">
        <v>1</v>
      </c>
      <c r="O2357" s="1" t="s">
        <v>15616</v>
      </c>
    </row>
    <row r="2358" spans="1:15" x14ac:dyDescent="0.25">
      <c r="A2358">
        <v>2365</v>
      </c>
      <c r="B2358" t="s">
        <v>11592</v>
      </c>
      <c r="C2358" t="s">
        <v>3813</v>
      </c>
      <c r="D2358" t="s">
        <v>12151</v>
      </c>
      <c r="E2358" s="65">
        <f t="shared" si="144"/>
        <v>42200</v>
      </c>
      <c r="F2358">
        <f t="shared" si="145"/>
        <v>2015</v>
      </c>
      <c r="G2358">
        <f t="shared" si="146"/>
        <v>7</v>
      </c>
      <c r="H2358">
        <f t="shared" si="147"/>
        <v>3</v>
      </c>
      <c r="I2358" s="1" t="s">
        <v>15622</v>
      </c>
      <c r="J2358" s="1" t="s">
        <v>17051</v>
      </c>
      <c r="K2358" s="1" t="s">
        <v>17125</v>
      </c>
      <c r="L2358" s="1" t="s">
        <v>15626</v>
      </c>
      <c r="M2358" s="42">
        <v>1</v>
      </c>
      <c r="N2358" s="42">
        <v>1</v>
      </c>
      <c r="O2358" s="1" t="s">
        <v>15616</v>
      </c>
    </row>
    <row r="2359" spans="1:15" x14ac:dyDescent="0.25">
      <c r="A2359">
        <v>2366</v>
      </c>
      <c r="B2359" t="s">
        <v>8923</v>
      </c>
      <c r="C2359" t="s">
        <v>6429</v>
      </c>
      <c r="D2359" t="s">
        <v>12151</v>
      </c>
      <c r="E2359" s="65">
        <f t="shared" si="144"/>
        <v>42200</v>
      </c>
      <c r="F2359">
        <f t="shared" si="145"/>
        <v>2015</v>
      </c>
      <c r="G2359">
        <f t="shared" si="146"/>
        <v>7</v>
      </c>
      <c r="H2359">
        <f t="shared" si="147"/>
        <v>3</v>
      </c>
      <c r="I2359" s="1" t="s">
        <v>15622</v>
      </c>
      <c r="J2359" s="1" t="s">
        <v>17051</v>
      </c>
      <c r="K2359" s="1" t="s">
        <v>17125</v>
      </c>
      <c r="L2359" s="1" t="s">
        <v>15626</v>
      </c>
      <c r="M2359" s="42">
        <v>1</v>
      </c>
      <c r="N2359" s="42">
        <v>0.84</v>
      </c>
      <c r="O2359" s="1" t="s">
        <v>15615</v>
      </c>
    </row>
    <row r="2360" spans="1:15" x14ac:dyDescent="0.25">
      <c r="A2360">
        <v>2367</v>
      </c>
      <c r="B2360" t="s">
        <v>9738</v>
      </c>
      <c r="C2360" t="s">
        <v>5627</v>
      </c>
      <c r="D2360" t="s">
        <v>12152</v>
      </c>
      <c r="E2360" s="65">
        <f t="shared" si="144"/>
        <v>42201</v>
      </c>
      <c r="F2360">
        <f t="shared" si="145"/>
        <v>2015</v>
      </c>
      <c r="G2360">
        <f t="shared" si="146"/>
        <v>7</v>
      </c>
      <c r="H2360">
        <f t="shared" si="147"/>
        <v>4</v>
      </c>
      <c r="I2360" s="1" t="s">
        <v>15622</v>
      </c>
      <c r="J2360" s="1" t="s">
        <v>17051</v>
      </c>
      <c r="K2360" s="1" t="s">
        <v>17125</v>
      </c>
      <c r="L2360" s="1" t="s">
        <v>15626</v>
      </c>
      <c r="M2360" s="42">
        <v>1</v>
      </c>
      <c r="N2360" s="42">
        <v>0.89</v>
      </c>
      <c r="O2360" s="1" t="s">
        <v>15616</v>
      </c>
    </row>
    <row r="2361" spans="1:15" x14ac:dyDescent="0.25">
      <c r="A2361">
        <v>2368</v>
      </c>
      <c r="B2361" t="s">
        <v>9593</v>
      </c>
      <c r="C2361" t="s">
        <v>5768</v>
      </c>
      <c r="D2361" t="s">
        <v>12153</v>
      </c>
      <c r="E2361" s="65">
        <f t="shared" si="144"/>
        <v>42203</v>
      </c>
      <c r="F2361">
        <f t="shared" si="145"/>
        <v>2015</v>
      </c>
      <c r="G2361">
        <f t="shared" si="146"/>
        <v>7</v>
      </c>
      <c r="H2361">
        <f t="shared" si="147"/>
        <v>6</v>
      </c>
      <c r="I2361" s="1" t="s">
        <v>15622</v>
      </c>
      <c r="J2361" s="1" t="s">
        <v>17051</v>
      </c>
      <c r="K2361" s="1" t="s">
        <v>17125</v>
      </c>
      <c r="L2361" s="1" t="s">
        <v>15624</v>
      </c>
      <c r="M2361" s="42">
        <v>1</v>
      </c>
      <c r="N2361" s="42">
        <v>0.88</v>
      </c>
      <c r="O2361" s="1" t="s">
        <v>15616</v>
      </c>
    </row>
    <row r="2362" spans="1:15" x14ac:dyDescent="0.25">
      <c r="A2362">
        <v>2369</v>
      </c>
      <c r="B2362" t="s">
        <v>10525</v>
      </c>
      <c r="C2362" t="s">
        <v>4858</v>
      </c>
      <c r="D2362" t="s">
        <v>12153</v>
      </c>
      <c r="E2362" s="65">
        <f t="shared" si="144"/>
        <v>42203</v>
      </c>
      <c r="F2362">
        <f t="shared" si="145"/>
        <v>2015</v>
      </c>
      <c r="G2362">
        <f t="shared" si="146"/>
        <v>7</v>
      </c>
      <c r="H2362">
        <f t="shared" si="147"/>
        <v>6</v>
      </c>
      <c r="I2362" s="1" t="s">
        <v>15622</v>
      </c>
      <c r="J2362" s="1" t="s">
        <v>17051</v>
      </c>
      <c r="K2362" s="1" t="s">
        <v>17125</v>
      </c>
      <c r="L2362" s="1" t="s">
        <v>15624</v>
      </c>
      <c r="M2362" s="42">
        <v>1</v>
      </c>
      <c r="N2362" s="42">
        <v>0.81</v>
      </c>
      <c r="O2362" s="1" t="s">
        <v>15615</v>
      </c>
    </row>
    <row r="2363" spans="1:15" x14ac:dyDescent="0.25">
      <c r="A2363">
        <v>2370</v>
      </c>
      <c r="B2363" t="s">
        <v>11759</v>
      </c>
      <c r="C2363" t="s">
        <v>3521</v>
      </c>
      <c r="D2363" t="s">
        <v>12153</v>
      </c>
      <c r="E2363" s="65">
        <f t="shared" si="144"/>
        <v>42203</v>
      </c>
      <c r="F2363">
        <f t="shared" si="145"/>
        <v>2015</v>
      </c>
      <c r="G2363">
        <f t="shared" si="146"/>
        <v>7</v>
      </c>
      <c r="H2363">
        <f t="shared" si="147"/>
        <v>6</v>
      </c>
      <c r="I2363" s="1" t="s">
        <v>15622</v>
      </c>
      <c r="J2363" s="1" t="s">
        <v>17051</v>
      </c>
      <c r="K2363" s="1" t="s">
        <v>17125</v>
      </c>
      <c r="L2363" s="1" t="s">
        <v>15624</v>
      </c>
      <c r="M2363" s="42">
        <v>0.9</v>
      </c>
      <c r="N2363" s="42">
        <v>0.98</v>
      </c>
      <c r="O2363" s="1" t="s">
        <v>15616</v>
      </c>
    </row>
    <row r="2364" spans="1:15" x14ac:dyDescent="0.25">
      <c r="A2364">
        <v>2371</v>
      </c>
      <c r="B2364" t="s">
        <v>8020</v>
      </c>
      <c r="C2364" t="s">
        <v>7311</v>
      </c>
      <c r="D2364" t="s">
        <v>12154</v>
      </c>
      <c r="E2364" s="65">
        <f t="shared" si="144"/>
        <v>42205</v>
      </c>
      <c r="F2364">
        <f t="shared" si="145"/>
        <v>2015</v>
      </c>
      <c r="G2364">
        <f t="shared" si="146"/>
        <v>7</v>
      </c>
      <c r="H2364">
        <f t="shared" si="147"/>
        <v>1</v>
      </c>
      <c r="I2364" s="1" t="s">
        <v>15653</v>
      </c>
      <c r="J2364" s="1" t="s">
        <v>17085</v>
      </c>
      <c r="K2364" s="1" t="s">
        <v>17125</v>
      </c>
      <c r="L2364" s="1" t="s">
        <v>15626</v>
      </c>
      <c r="M2364" s="42">
        <v>1</v>
      </c>
      <c r="N2364" s="42">
        <v>0.98</v>
      </c>
      <c r="O2364" s="1" t="s">
        <v>15616</v>
      </c>
    </row>
    <row r="2365" spans="1:15" x14ac:dyDescent="0.25">
      <c r="A2365">
        <v>2372</v>
      </c>
      <c r="B2365" t="s">
        <v>11173</v>
      </c>
      <c r="C2365" t="s">
        <v>4227</v>
      </c>
      <c r="D2365" t="s">
        <v>12154</v>
      </c>
      <c r="E2365" s="65">
        <f t="shared" si="144"/>
        <v>42205</v>
      </c>
      <c r="F2365">
        <f t="shared" si="145"/>
        <v>2015</v>
      </c>
      <c r="G2365">
        <f t="shared" si="146"/>
        <v>7</v>
      </c>
      <c r="H2365">
        <f t="shared" si="147"/>
        <v>1</v>
      </c>
      <c r="I2365" s="1" t="s">
        <v>15622</v>
      </c>
      <c r="J2365" s="1" t="s">
        <v>17051</v>
      </c>
      <c r="K2365" s="1" t="s">
        <v>17125</v>
      </c>
      <c r="L2365" s="1" t="s">
        <v>15626</v>
      </c>
      <c r="M2365" s="42">
        <v>1</v>
      </c>
      <c r="N2365" s="42">
        <v>1</v>
      </c>
      <c r="O2365" s="1" t="s">
        <v>15616</v>
      </c>
    </row>
    <row r="2366" spans="1:15" x14ac:dyDescent="0.25">
      <c r="A2366">
        <v>2373</v>
      </c>
      <c r="B2366" t="s">
        <v>11169</v>
      </c>
      <c r="C2366" t="s">
        <v>4231</v>
      </c>
      <c r="D2366" t="s">
        <v>12155</v>
      </c>
      <c r="E2366" s="65">
        <f t="shared" si="144"/>
        <v>42206</v>
      </c>
      <c r="F2366">
        <f t="shared" si="145"/>
        <v>2015</v>
      </c>
      <c r="G2366">
        <f t="shared" si="146"/>
        <v>7</v>
      </c>
      <c r="H2366">
        <f t="shared" si="147"/>
        <v>2</v>
      </c>
      <c r="I2366" s="1" t="s">
        <v>15622</v>
      </c>
      <c r="J2366" s="1" t="s">
        <v>17051</v>
      </c>
      <c r="K2366" s="1" t="s">
        <v>17125</v>
      </c>
      <c r="L2366" s="1" t="s">
        <v>15623</v>
      </c>
      <c r="M2366" s="42">
        <v>1</v>
      </c>
      <c r="N2366" s="42">
        <v>0.33</v>
      </c>
      <c r="O2366" s="1" t="s">
        <v>15616</v>
      </c>
    </row>
    <row r="2367" spans="1:15" x14ac:dyDescent="0.25">
      <c r="A2367">
        <v>2374</v>
      </c>
      <c r="B2367" t="s">
        <v>8478</v>
      </c>
      <c r="C2367" t="s">
        <v>6866</v>
      </c>
      <c r="D2367" t="s">
        <v>12155</v>
      </c>
      <c r="E2367" s="65">
        <f t="shared" si="144"/>
        <v>42206</v>
      </c>
      <c r="F2367">
        <f t="shared" si="145"/>
        <v>2015</v>
      </c>
      <c r="G2367">
        <f t="shared" si="146"/>
        <v>7</v>
      </c>
      <c r="H2367">
        <f t="shared" si="147"/>
        <v>2</v>
      </c>
      <c r="I2367" s="1" t="s">
        <v>15625</v>
      </c>
      <c r="J2367" s="1" t="s">
        <v>17051</v>
      </c>
      <c r="K2367" s="1" t="s">
        <v>17125</v>
      </c>
      <c r="L2367" s="1" t="s">
        <v>15623</v>
      </c>
      <c r="M2367" s="42">
        <v>1</v>
      </c>
      <c r="N2367" s="42">
        <v>0.88</v>
      </c>
      <c r="O2367" s="1" t="s">
        <v>15615</v>
      </c>
    </row>
    <row r="2368" spans="1:15" x14ac:dyDescent="0.25">
      <c r="A2368">
        <v>1133</v>
      </c>
      <c r="B2368" t="s">
        <v>8418</v>
      </c>
      <c r="C2368" t="s">
        <v>6924</v>
      </c>
      <c r="D2368" t="s">
        <v>12156</v>
      </c>
      <c r="E2368" s="65">
        <f t="shared" si="144"/>
        <v>42207</v>
      </c>
      <c r="F2368">
        <f t="shared" si="145"/>
        <v>2015</v>
      </c>
      <c r="G2368">
        <f t="shared" si="146"/>
        <v>7</v>
      </c>
      <c r="H2368">
        <f t="shared" si="147"/>
        <v>3</v>
      </c>
      <c r="I2368" s="1" t="s">
        <v>15622</v>
      </c>
      <c r="J2368" s="1" t="s">
        <v>17051</v>
      </c>
      <c r="K2368" s="1" t="s">
        <v>17125</v>
      </c>
      <c r="L2368" s="1" t="s">
        <v>15626</v>
      </c>
      <c r="M2368" s="42">
        <v>1</v>
      </c>
      <c r="N2368" s="42">
        <v>1</v>
      </c>
      <c r="O2368" s="1" t="s">
        <v>15615</v>
      </c>
    </row>
    <row r="2369" spans="1:15" x14ac:dyDescent="0.25">
      <c r="A2369">
        <v>2375</v>
      </c>
      <c r="B2369" t="s">
        <v>9525</v>
      </c>
      <c r="C2369" t="s">
        <v>5835</v>
      </c>
      <c r="D2369" t="s">
        <v>12156</v>
      </c>
      <c r="E2369" s="65">
        <f t="shared" si="144"/>
        <v>42207</v>
      </c>
      <c r="F2369">
        <f t="shared" si="145"/>
        <v>2015</v>
      </c>
      <c r="G2369">
        <f t="shared" si="146"/>
        <v>7</v>
      </c>
      <c r="H2369">
        <f t="shared" si="147"/>
        <v>3</v>
      </c>
      <c r="I2369" s="1" t="s">
        <v>15622</v>
      </c>
      <c r="J2369" s="1" t="s">
        <v>17051</v>
      </c>
      <c r="K2369" s="1" t="s">
        <v>17125</v>
      </c>
      <c r="L2369" s="1" t="s">
        <v>15624</v>
      </c>
      <c r="M2369" s="42">
        <v>0.67</v>
      </c>
      <c r="N2369" s="42">
        <v>1</v>
      </c>
      <c r="O2369" s="1" t="s">
        <v>15616</v>
      </c>
    </row>
    <row r="2370" spans="1:15" x14ac:dyDescent="0.25">
      <c r="A2370">
        <v>2376</v>
      </c>
      <c r="B2370" t="s">
        <v>11695</v>
      </c>
      <c r="C2370" t="s">
        <v>3711</v>
      </c>
      <c r="D2370" t="s">
        <v>12157</v>
      </c>
      <c r="E2370" s="65">
        <f t="shared" si="144"/>
        <v>42209</v>
      </c>
      <c r="F2370">
        <f t="shared" si="145"/>
        <v>2015</v>
      </c>
      <c r="G2370">
        <f t="shared" si="146"/>
        <v>7</v>
      </c>
      <c r="H2370">
        <f t="shared" si="147"/>
        <v>5</v>
      </c>
      <c r="I2370" s="1" t="s">
        <v>15625</v>
      </c>
      <c r="J2370" s="1" t="s">
        <v>17051</v>
      </c>
      <c r="K2370" s="1" t="s">
        <v>17125</v>
      </c>
      <c r="L2370" s="1" t="s">
        <v>15626</v>
      </c>
      <c r="M2370" s="42">
        <v>1</v>
      </c>
      <c r="N2370" s="42">
        <v>1</v>
      </c>
      <c r="O2370" s="1" t="s">
        <v>15616</v>
      </c>
    </row>
    <row r="2371" spans="1:15" x14ac:dyDescent="0.25">
      <c r="A2371">
        <v>2377</v>
      </c>
      <c r="B2371" t="s">
        <v>8349</v>
      </c>
      <c r="C2371" t="s">
        <v>6990</v>
      </c>
      <c r="D2371" t="s">
        <v>12158</v>
      </c>
      <c r="E2371" s="65">
        <f t="shared" ref="E2371:E2434" si="148">DATE(LEFT(D2371,4),MID(D2371,5,2),RIGHT(D2371,2))</f>
        <v>42211</v>
      </c>
      <c r="F2371">
        <f t="shared" ref="F2371:F2434" si="149">YEAR(E2371)</f>
        <v>2015</v>
      </c>
      <c r="G2371">
        <f t="shared" ref="G2371:G2434" si="150">MONTH(E2371)</f>
        <v>7</v>
      </c>
      <c r="H2371">
        <f t="shared" ref="H2371:H2434" si="151">WEEKDAY(E2371,2)</f>
        <v>7</v>
      </c>
      <c r="I2371" s="1" t="s">
        <v>15622</v>
      </c>
      <c r="J2371" s="1" t="s">
        <v>17051</v>
      </c>
      <c r="K2371" s="1" t="s">
        <v>17125</v>
      </c>
      <c r="L2371" s="1" t="s">
        <v>15626</v>
      </c>
      <c r="M2371" s="42">
        <v>1</v>
      </c>
      <c r="N2371" s="42">
        <v>1</v>
      </c>
      <c r="O2371" s="1" t="s">
        <v>15616</v>
      </c>
    </row>
    <row r="2372" spans="1:15" x14ac:dyDescent="0.25">
      <c r="A2372">
        <v>2378</v>
      </c>
      <c r="B2372" t="s">
        <v>10542</v>
      </c>
      <c r="C2372" t="s">
        <v>4842</v>
      </c>
      <c r="D2372" t="s">
        <v>12158</v>
      </c>
      <c r="E2372" s="65">
        <f t="shared" si="148"/>
        <v>42211</v>
      </c>
      <c r="F2372">
        <f t="shared" si="149"/>
        <v>2015</v>
      </c>
      <c r="G2372">
        <f t="shared" si="150"/>
        <v>7</v>
      </c>
      <c r="H2372">
        <f t="shared" si="151"/>
        <v>7</v>
      </c>
      <c r="I2372" s="1" t="s">
        <v>15622</v>
      </c>
      <c r="J2372" s="1" t="s">
        <v>17051</v>
      </c>
      <c r="K2372" s="1" t="s">
        <v>17125</v>
      </c>
      <c r="L2372" s="1" t="s">
        <v>15624</v>
      </c>
      <c r="M2372" s="42">
        <v>0.8</v>
      </c>
      <c r="N2372" s="42">
        <v>0.67</v>
      </c>
      <c r="O2372" s="1" t="s">
        <v>15615</v>
      </c>
    </row>
    <row r="2373" spans="1:15" x14ac:dyDescent="0.25">
      <c r="A2373">
        <v>2379</v>
      </c>
      <c r="B2373" t="s">
        <v>9716</v>
      </c>
      <c r="C2373" t="s">
        <v>5649</v>
      </c>
      <c r="D2373" t="s">
        <v>12158</v>
      </c>
      <c r="E2373" s="65">
        <f t="shared" si="148"/>
        <v>42211</v>
      </c>
      <c r="F2373">
        <f t="shared" si="149"/>
        <v>2015</v>
      </c>
      <c r="G2373">
        <f t="shared" si="150"/>
        <v>7</v>
      </c>
      <c r="H2373">
        <f t="shared" si="151"/>
        <v>7</v>
      </c>
      <c r="I2373" s="1" t="s">
        <v>15622</v>
      </c>
      <c r="J2373" s="1" t="s">
        <v>17051</v>
      </c>
      <c r="K2373" s="1" t="s">
        <v>17125</v>
      </c>
      <c r="L2373" s="1" t="s">
        <v>15626</v>
      </c>
      <c r="M2373" s="42">
        <v>1</v>
      </c>
      <c r="N2373" s="42">
        <v>0.94</v>
      </c>
      <c r="O2373" s="1" t="s">
        <v>15616</v>
      </c>
    </row>
    <row r="2374" spans="1:15" x14ac:dyDescent="0.25">
      <c r="A2374">
        <v>2380</v>
      </c>
      <c r="B2374" t="s">
        <v>8644</v>
      </c>
      <c r="C2374" t="s">
        <v>6704</v>
      </c>
      <c r="D2374" t="s">
        <v>12158</v>
      </c>
      <c r="E2374" s="65">
        <f t="shared" si="148"/>
        <v>42211</v>
      </c>
      <c r="F2374">
        <f t="shared" si="149"/>
        <v>2015</v>
      </c>
      <c r="G2374">
        <f t="shared" si="150"/>
        <v>7</v>
      </c>
      <c r="H2374">
        <f t="shared" si="151"/>
        <v>7</v>
      </c>
      <c r="I2374" s="1" t="s">
        <v>15622</v>
      </c>
      <c r="J2374" s="1" t="s">
        <v>17051</v>
      </c>
      <c r="K2374" s="1" t="s">
        <v>17125</v>
      </c>
      <c r="L2374" s="1" t="s">
        <v>15626</v>
      </c>
      <c r="M2374" s="42">
        <v>1</v>
      </c>
      <c r="N2374" s="42">
        <v>1</v>
      </c>
      <c r="O2374" s="1" t="s">
        <v>15616</v>
      </c>
    </row>
    <row r="2375" spans="1:15" x14ac:dyDescent="0.25">
      <c r="A2375">
        <v>2381</v>
      </c>
      <c r="B2375" t="s">
        <v>9585</v>
      </c>
      <c r="C2375" t="s">
        <v>5776</v>
      </c>
      <c r="D2375" t="s">
        <v>12158</v>
      </c>
      <c r="E2375" s="65">
        <f t="shared" si="148"/>
        <v>42211</v>
      </c>
      <c r="F2375">
        <f t="shared" si="149"/>
        <v>2015</v>
      </c>
      <c r="G2375">
        <f t="shared" si="150"/>
        <v>7</v>
      </c>
      <c r="H2375">
        <f t="shared" si="151"/>
        <v>7</v>
      </c>
      <c r="I2375" s="1" t="s">
        <v>15629</v>
      </c>
      <c r="J2375" s="1" t="s">
        <v>17051</v>
      </c>
      <c r="K2375" s="1" t="s">
        <v>17125</v>
      </c>
      <c r="L2375" s="1" t="s">
        <v>15626</v>
      </c>
      <c r="M2375" s="42">
        <v>0.96</v>
      </c>
      <c r="N2375" s="42">
        <v>0.96</v>
      </c>
      <c r="O2375" s="1" t="s">
        <v>15615</v>
      </c>
    </row>
    <row r="2376" spans="1:15" x14ac:dyDescent="0.25">
      <c r="A2376">
        <v>2382</v>
      </c>
      <c r="B2376" t="s">
        <v>11517</v>
      </c>
      <c r="C2376" t="s">
        <v>3886</v>
      </c>
      <c r="D2376" t="s">
        <v>12159</v>
      </c>
      <c r="E2376" s="65">
        <f t="shared" si="148"/>
        <v>42212</v>
      </c>
      <c r="F2376">
        <f t="shared" si="149"/>
        <v>2015</v>
      </c>
      <c r="G2376">
        <f t="shared" si="150"/>
        <v>7</v>
      </c>
      <c r="H2376">
        <f t="shared" si="151"/>
        <v>1</v>
      </c>
      <c r="I2376" s="1" t="s">
        <v>15622</v>
      </c>
      <c r="J2376" s="1" t="s">
        <v>17051</v>
      </c>
      <c r="K2376" s="1" t="s">
        <v>17125</v>
      </c>
      <c r="L2376" s="1" t="s">
        <v>15626</v>
      </c>
      <c r="M2376" s="42">
        <v>1</v>
      </c>
      <c r="N2376" s="42">
        <v>1</v>
      </c>
      <c r="O2376" s="1" t="s">
        <v>15615</v>
      </c>
    </row>
    <row r="2377" spans="1:15" x14ac:dyDescent="0.25">
      <c r="A2377">
        <v>2383</v>
      </c>
      <c r="B2377" t="s">
        <v>10866</v>
      </c>
      <c r="C2377" t="s">
        <v>4528</v>
      </c>
      <c r="D2377" t="s">
        <v>12160</v>
      </c>
      <c r="E2377" s="65">
        <f t="shared" si="148"/>
        <v>42213</v>
      </c>
      <c r="F2377">
        <f t="shared" si="149"/>
        <v>2015</v>
      </c>
      <c r="G2377">
        <f t="shared" si="150"/>
        <v>7</v>
      </c>
      <c r="H2377">
        <f t="shared" si="151"/>
        <v>2</v>
      </c>
      <c r="I2377" s="1" t="s">
        <v>15622</v>
      </c>
      <c r="J2377" s="1" t="s">
        <v>17051</v>
      </c>
      <c r="K2377" s="1" t="s">
        <v>17125</v>
      </c>
      <c r="L2377" s="1" t="s">
        <v>15623</v>
      </c>
      <c r="M2377" s="42">
        <v>1</v>
      </c>
      <c r="N2377" s="42">
        <v>0.93</v>
      </c>
      <c r="O2377" s="1" t="s">
        <v>15616</v>
      </c>
    </row>
    <row r="2378" spans="1:15" x14ac:dyDescent="0.25">
      <c r="A2378">
        <v>2384</v>
      </c>
      <c r="B2378" t="s">
        <v>9669</v>
      </c>
      <c r="C2378" t="s">
        <v>5695</v>
      </c>
      <c r="D2378" t="s">
        <v>12160</v>
      </c>
      <c r="E2378" s="65">
        <f t="shared" si="148"/>
        <v>42213</v>
      </c>
      <c r="F2378">
        <f t="shared" si="149"/>
        <v>2015</v>
      </c>
      <c r="G2378">
        <f t="shared" si="150"/>
        <v>7</v>
      </c>
      <c r="H2378">
        <f t="shared" si="151"/>
        <v>2</v>
      </c>
      <c r="I2378" s="1" t="s">
        <v>15622</v>
      </c>
      <c r="J2378" s="1" t="s">
        <v>17051</v>
      </c>
      <c r="K2378" s="1" t="s">
        <v>17125</v>
      </c>
      <c r="L2378" s="1" t="s">
        <v>15626</v>
      </c>
      <c r="M2378" s="42">
        <v>1</v>
      </c>
      <c r="N2378" s="42">
        <v>0.88</v>
      </c>
      <c r="O2378" s="1" t="s">
        <v>15616</v>
      </c>
    </row>
    <row r="2379" spans="1:15" x14ac:dyDescent="0.25">
      <c r="A2379">
        <v>2385</v>
      </c>
      <c r="B2379" t="s">
        <v>8022</v>
      </c>
      <c r="C2379" t="s">
        <v>7309</v>
      </c>
      <c r="D2379" t="s">
        <v>12160</v>
      </c>
      <c r="E2379" s="65">
        <f t="shared" si="148"/>
        <v>42213</v>
      </c>
      <c r="F2379">
        <f t="shared" si="149"/>
        <v>2015</v>
      </c>
      <c r="G2379">
        <f t="shared" si="150"/>
        <v>7</v>
      </c>
      <c r="H2379">
        <f t="shared" si="151"/>
        <v>2</v>
      </c>
      <c r="I2379" s="1" t="s">
        <v>15622</v>
      </c>
      <c r="J2379" s="1" t="s">
        <v>17051</v>
      </c>
      <c r="K2379" s="1" t="s">
        <v>17125</v>
      </c>
      <c r="L2379" s="1" t="s">
        <v>15626</v>
      </c>
      <c r="M2379" s="42">
        <v>1</v>
      </c>
      <c r="N2379" s="42">
        <v>1</v>
      </c>
      <c r="O2379" s="1" t="s">
        <v>15615</v>
      </c>
    </row>
    <row r="2380" spans="1:15" x14ac:dyDescent="0.25">
      <c r="A2380">
        <v>2386</v>
      </c>
      <c r="B2380" t="s">
        <v>11621</v>
      </c>
      <c r="C2380" t="s">
        <v>3784</v>
      </c>
      <c r="D2380" t="s">
        <v>12160</v>
      </c>
      <c r="E2380" s="65">
        <f t="shared" si="148"/>
        <v>42213</v>
      </c>
      <c r="F2380">
        <f t="shared" si="149"/>
        <v>2015</v>
      </c>
      <c r="G2380">
        <f t="shared" si="150"/>
        <v>7</v>
      </c>
      <c r="H2380">
        <f t="shared" si="151"/>
        <v>2</v>
      </c>
      <c r="I2380" s="1" t="s">
        <v>15622</v>
      </c>
      <c r="J2380" s="1" t="s">
        <v>17051</v>
      </c>
      <c r="K2380" s="1" t="s">
        <v>17125</v>
      </c>
      <c r="L2380" s="1" t="s">
        <v>15626</v>
      </c>
      <c r="M2380" s="42">
        <v>1</v>
      </c>
      <c r="N2380" s="42">
        <v>1</v>
      </c>
      <c r="O2380" s="1" t="s">
        <v>15616</v>
      </c>
    </row>
    <row r="2381" spans="1:15" x14ac:dyDescent="0.25">
      <c r="A2381">
        <v>2387</v>
      </c>
      <c r="B2381" t="s">
        <v>8970</v>
      </c>
      <c r="C2381" t="s">
        <v>6383</v>
      </c>
      <c r="D2381" t="s">
        <v>12161</v>
      </c>
      <c r="E2381" s="65">
        <f t="shared" si="148"/>
        <v>42214</v>
      </c>
      <c r="F2381">
        <f t="shared" si="149"/>
        <v>2015</v>
      </c>
      <c r="G2381">
        <f t="shared" si="150"/>
        <v>7</v>
      </c>
      <c r="H2381">
        <f t="shared" si="151"/>
        <v>3</v>
      </c>
      <c r="I2381" s="1" t="s">
        <v>15622</v>
      </c>
      <c r="J2381" s="1" t="s">
        <v>17051</v>
      </c>
      <c r="K2381" s="1" t="s">
        <v>17125</v>
      </c>
      <c r="L2381" s="1" t="s">
        <v>15623</v>
      </c>
      <c r="M2381" s="42">
        <v>0.67</v>
      </c>
      <c r="N2381" s="42">
        <v>0</v>
      </c>
      <c r="O2381" s="1" t="s">
        <v>15615</v>
      </c>
    </row>
    <row r="2382" spans="1:15" x14ac:dyDescent="0.25">
      <c r="A2382">
        <v>2388</v>
      </c>
      <c r="B2382" t="s">
        <v>9417</v>
      </c>
      <c r="C2382" t="s">
        <v>5940</v>
      </c>
      <c r="D2382" t="s">
        <v>12162</v>
      </c>
      <c r="E2382" s="65">
        <f t="shared" si="148"/>
        <v>42215</v>
      </c>
      <c r="F2382">
        <f t="shared" si="149"/>
        <v>2015</v>
      </c>
      <c r="G2382">
        <f t="shared" si="150"/>
        <v>7</v>
      </c>
      <c r="H2382">
        <f t="shared" si="151"/>
        <v>4</v>
      </c>
      <c r="I2382" s="1" t="s">
        <v>15622</v>
      </c>
      <c r="J2382" s="1" t="s">
        <v>17051</v>
      </c>
      <c r="K2382" s="1" t="s">
        <v>17125</v>
      </c>
      <c r="L2382" s="1" t="s">
        <v>15623</v>
      </c>
      <c r="M2382" s="42">
        <v>0.88</v>
      </c>
      <c r="N2382" s="42">
        <v>0.99</v>
      </c>
      <c r="O2382" s="1" t="s">
        <v>15615</v>
      </c>
    </row>
    <row r="2383" spans="1:15" x14ac:dyDescent="0.25">
      <c r="A2383">
        <v>2389</v>
      </c>
      <c r="B2383" t="s">
        <v>8910</v>
      </c>
      <c r="C2383" t="s">
        <v>6442</v>
      </c>
      <c r="D2383" t="s">
        <v>12162</v>
      </c>
      <c r="E2383" s="65">
        <f t="shared" si="148"/>
        <v>42215</v>
      </c>
      <c r="F2383">
        <f t="shared" si="149"/>
        <v>2015</v>
      </c>
      <c r="G2383">
        <f t="shared" si="150"/>
        <v>7</v>
      </c>
      <c r="H2383">
        <f t="shared" si="151"/>
        <v>4</v>
      </c>
      <c r="I2383" s="1" t="s">
        <v>15629</v>
      </c>
      <c r="J2383" s="1" t="s">
        <v>17051</v>
      </c>
      <c r="K2383" s="1" t="s">
        <v>17125</v>
      </c>
      <c r="L2383" s="1" t="s">
        <v>15628</v>
      </c>
      <c r="M2383" s="42">
        <v>0</v>
      </c>
      <c r="N2383" s="42">
        <v>1</v>
      </c>
      <c r="O2383" s="1" t="s">
        <v>15615</v>
      </c>
    </row>
    <row r="2384" spans="1:15" x14ac:dyDescent="0.25">
      <c r="A2384">
        <v>2390</v>
      </c>
      <c r="B2384" t="s">
        <v>10483</v>
      </c>
      <c r="C2384" t="s">
        <v>4900</v>
      </c>
      <c r="D2384" t="s">
        <v>12162</v>
      </c>
      <c r="E2384" s="65">
        <f t="shared" si="148"/>
        <v>42215</v>
      </c>
      <c r="F2384">
        <f t="shared" si="149"/>
        <v>2015</v>
      </c>
      <c r="G2384">
        <f t="shared" si="150"/>
        <v>7</v>
      </c>
      <c r="H2384">
        <f t="shared" si="151"/>
        <v>4</v>
      </c>
      <c r="I2384" s="1" t="s">
        <v>15622</v>
      </c>
      <c r="J2384" s="1" t="s">
        <v>17051</v>
      </c>
      <c r="K2384" s="1" t="s">
        <v>17125</v>
      </c>
      <c r="L2384" s="1" t="s">
        <v>15626</v>
      </c>
      <c r="M2384" s="42">
        <v>1</v>
      </c>
      <c r="N2384" s="42">
        <v>1</v>
      </c>
      <c r="O2384" s="1" t="s">
        <v>15615</v>
      </c>
    </row>
    <row r="2385" spans="1:15" x14ac:dyDescent="0.25">
      <c r="A2385">
        <v>2391</v>
      </c>
      <c r="B2385" t="s">
        <v>7830</v>
      </c>
      <c r="C2385" t="s">
        <v>7493</v>
      </c>
      <c r="D2385" t="s">
        <v>12163</v>
      </c>
      <c r="E2385" s="65">
        <f t="shared" si="148"/>
        <v>42216</v>
      </c>
      <c r="F2385">
        <f t="shared" si="149"/>
        <v>2015</v>
      </c>
      <c r="G2385">
        <f t="shared" si="150"/>
        <v>7</v>
      </c>
      <c r="H2385">
        <f t="shared" si="151"/>
        <v>5</v>
      </c>
      <c r="I2385" s="1" t="s">
        <v>15622</v>
      </c>
      <c r="J2385" s="1" t="s">
        <v>17051</v>
      </c>
      <c r="K2385" s="1" t="s">
        <v>17125</v>
      </c>
      <c r="L2385" s="1" t="s">
        <v>15626</v>
      </c>
      <c r="M2385" s="42">
        <v>0.89</v>
      </c>
      <c r="N2385" s="42">
        <v>0.91</v>
      </c>
      <c r="O2385" s="1" t="s">
        <v>15615</v>
      </c>
    </row>
    <row r="2386" spans="1:15" x14ac:dyDescent="0.25">
      <c r="A2386">
        <v>2392</v>
      </c>
      <c r="B2386" t="s">
        <v>9612</v>
      </c>
      <c r="C2386" t="s">
        <v>5751</v>
      </c>
      <c r="D2386" t="s">
        <v>12163</v>
      </c>
      <c r="E2386" s="65">
        <f t="shared" si="148"/>
        <v>42216</v>
      </c>
      <c r="F2386">
        <f t="shared" si="149"/>
        <v>2015</v>
      </c>
      <c r="G2386">
        <f t="shared" si="150"/>
        <v>7</v>
      </c>
      <c r="H2386">
        <f t="shared" si="151"/>
        <v>5</v>
      </c>
      <c r="I2386" s="1" t="s">
        <v>15622</v>
      </c>
      <c r="J2386" s="1" t="s">
        <v>17051</v>
      </c>
      <c r="K2386" s="1" t="s">
        <v>17125</v>
      </c>
      <c r="L2386" s="1" t="s">
        <v>15626</v>
      </c>
      <c r="M2386" s="42">
        <v>1</v>
      </c>
      <c r="N2386" s="42">
        <v>1</v>
      </c>
      <c r="O2386" s="1" t="s">
        <v>15616</v>
      </c>
    </row>
    <row r="2387" spans="1:15" x14ac:dyDescent="0.25">
      <c r="A2387">
        <v>2393</v>
      </c>
      <c r="B2387" t="s">
        <v>9166</v>
      </c>
      <c r="C2387" t="s">
        <v>6187</v>
      </c>
      <c r="D2387" t="s">
        <v>12164</v>
      </c>
      <c r="E2387" s="65">
        <f t="shared" si="148"/>
        <v>42217</v>
      </c>
      <c r="F2387">
        <f t="shared" si="149"/>
        <v>2015</v>
      </c>
      <c r="G2387">
        <f t="shared" si="150"/>
        <v>8</v>
      </c>
      <c r="H2387">
        <f t="shared" si="151"/>
        <v>6</v>
      </c>
      <c r="I2387" s="1" t="s">
        <v>15622</v>
      </c>
      <c r="J2387" s="1" t="s">
        <v>17051</v>
      </c>
      <c r="K2387" s="1" t="s">
        <v>17125</v>
      </c>
      <c r="L2387" s="1" t="s">
        <v>15626</v>
      </c>
      <c r="M2387" s="42">
        <v>1</v>
      </c>
      <c r="N2387" s="42">
        <v>1</v>
      </c>
      <c r="O2387" s="1" t="s">
        <v>15615</v>
      </c>
    </row>
    <row r="2388" spans="1:15" x14ac:dyDescent="0.25">
      <c r="A2388">
        <v>2394</v>
      </c>
      <c r="B2388" t="s">
        <v>7910</v>
      </c>
      <c r="C2388" t="s">
        <v>7419</v>
      </c>
      <c r="D2388" t="s">
        <v>12164</v>
      </c>
      <c r="E2388" s="65">
        <f t="shared" si="148"/>
        <v>42217</v>
      </c>
      <c r="F2388">
        <f t="shared" si="149"/>
        <v>2015</v>
      </c>
      <c r="G2388">
        <f t="shared" si="150"/>
        <v>8</v>
      </c>
      <c r="H2388">
        <f t="shared" si="151"/>
        <v>6</v>
      </c>
      <c r="I2388" s="1" t="s">
        <v>15622</v>
      </c>
      <c r="J2388" s="1" t="s">
        <v>17051</v>
      </c>
      <c r="K2388" s="1" t="s">
        <v>17125</v>
      </c>
      <c r="L2388" s="1" t="s">
        <v>15626</v>
      </c>
      <c r="M2388" s="42">
        <v>1</v>
      </c>
      <c r="N2388" s="42">
        <v>0.96</v>
      </c>
      <c r="O2388" s="1" t="s">
        <v>15616</v>
      </c>
    </row>
    <row r="2389" spans="1:15" x14ac:dyDescent="0.25">
      <c r="A2389">
        <v>2395</v>
      </c>
      <c r="B2389" t="s">
        <v>10875</v>
      </c>
      <c r="C2389" t="s">
        <v>4519</v>
      </c>
      <c r="D2389" t="s">
        <v>12164</v>
      </c>
      <c r="E2389" s="65">
        <f t="shared" si="148"/>
        <v>42217</v>
      </c>
      <c r="F2389">
        <f t="shared" si="149"/>
        <v>2015</v>
      </c>
      <c r="G2389">
        <f t="shared" si="150"/>
        <v>8</v>
      </c>
      <c r="H2389">
        <f t="shared" si="151"/>
        <v>6</v>
      </c>
      <c r="I2389" s="1" t="s">
        <v>15622</v>
      </c>
      <c r="J2389" s="1" t="s">
        <v>17051</v>
      </c>
      <c r="K2389" s="1" t="s">
        <v>17125</v>
      </c>
      <c r="L2389" s="1" t="s">
        <v>15626</v>
      </c>
      <c r="M2389" s="42">
        <v>0.67</v>
      </c>
      <c r="N2389" s="42">
        <v>1</v>
      </c>
      <c r="O2389" s="1" t="s">
        <v>15615</v>
      </c>
    </row>
    <row r="2390" spans="1:15" x14ac:dyDescent="0.25">
      <c r="A2390">
        <v>2396</v>
      </c>
      <c r="B2390" t="s">
        <v>9169</v>
      </c>
      <c r="C2390" t="s">
        <v>6184</v>
      </c>
      <c r="D2390" t="s">
        <v>12164</v>
      </c>
      <c r="E2390" s="65">
        <f t="shared" si="148"/>
        <v>42217</v>
      </c>
      <c r="F2390">
        <f t="shared" si="149"/>
        <v>2015</v>
      </c>
      <c r="G2390">
        <f t="shared" si="150"/>
        <v>8</v>
      </c>
      <c r="H2390">
        <f t="shared" si="151"/>
        <v>6</v>
      </c>
      <c r="I2390" s="1" t="s">
        <v>15622</v>
      </c>
      <c r="J2390" s="1" t="s">
        <v>17051</v>
      </c>
      <c r="K2390" s="1" t="s">
        <v>17125</v>
      </c>
      <c r="L2390" s="1" t="s">
        <v>15623</v>
      </c>
      <c r="M2390" s="42">
        <v>0.7</v>
      </c>
      <c r="N2390" s="42">
        <v>0.54</v>
      </c>
      <c r="O2390" s="1" t="s">
        <v>15615</v>
      </c>
    </row>
    <row r="2391" spans="1:15" x14ac:dyDescent="0.25">
      <c r="A2391">
        <v>2397</v>
      </c>
      <c r="B2391" t="s">
        <v>9492</v>
      </c>
      <c r="C2391" t="s">
        <v>5867</v>
      </c>
      <c r="D2391" t="s">
        <v>12164</v>
      </c>
      <c r="E2391" s="65">
        <f t="shared" si="148"/>
        <v>42217</v>
      </c>
      <c r="F2391">
        <f t="shared" si="149"/>
        <v>2015</v>
      </c>
      <c r="G2391">
        <f t="shared" si="150"/>
        <v>8</v>
      </c>
      <c r="H2391">
        <f t="shared" si="151"/>
        <v>6</v>
      </c>
      <c r="I2391" s="1" t="s">
        <v>15622</v>
      </c>
      <c r="J2391" s="1" t="s">
        <v>17051</v>
      </c>
      <c r="K2391" s="1" t="s">
        <v>17125</v>
      </c>
      <c r="L2391" s="1" t="s">
        <v>15624</v>
      </c>
      <c r="M2391" s="42">
        <v>0.8</v>
      </c>
      <c r="N2391" s="42">
        <v>0.97</v>
      </c>
      <c r="O2391" s="1" t="s">
        <v>15616</v>
      </c>
    </row>
    <row r="2392" spans="1:15" x14ac:dyDescent="0.25">
      <c r="A2392">
        <v>2398</v>
      </c>
      <c r="B2392" t="s">
        <v>10954</v>
      </c>
      <c r="C2392" t="s">
        <v>4440</v>
      </c>
      <c r="D2392" t="s">
        <v>12164</v>
      </c>
      <c r="E2392" s="65">
        <f t="shared" si="148"/>
        <v>42217</v>
      </c>
      <c r="F2392">
        <f t="shared" si="149"/>
        <v>2015</v>
      </c>
      <c r="G2392">
        <f t="shared" si="150"/>
        <v>8</v>
      </c>
      <c r="H2392">
        <f t="shared" si="151"/>
        <v>6</v>
      </c>
      <c r="I2392" s="1" t="s">
        <v>15622</v>
      </c>
      <c r="J2392" s="1" t="s">
        <v>17051</v>
      </c>
      <c r="K2392" s="1" t="s">
        <v>17125</v>
      </c>
      <c r="L2392" s="1" t="s">
        <v>15626</v>
      </c>
      <c r="M2392" s="42">
        <v>1</v>
      </c>
      <c r="N2392" s="42">
        <v>0.96</v>
      </c>
      <c r="O2392" s="1" t="s">
        <v>15616</v>
      </c>
    </row>
    <row r="2393" spans="1:15" x14ac:dyDescent="0.25">
      <c r="A2393">
        <v>2399</v>
      </c>
      <c r="B2393" t="s">
        <v>9948</v>
      </c>
      <c r="C2393" t="s">
        <v>5423</v>
      </c>
      <c r="D2393" t="s">
        <v>12165</v>
      </c>
      <c r="E2393" s="65">
        <f t="shared" si="148"/>
        <v>42218</v>
      </c>
      <c r="F2393">
        <f t="shared" si="149"/>
        <v>2015</v>
      </c>
      <c r="G2393">
        <f t="shared" si="150"/>
        <v>8</v>
      </c>
      <c r="H2393">
        <f t="shared" si="151"/>
        <v>7</v>
      </c>
      <c r="I2393" s="1" t="s">
        <v>15622</v>
      </c>
      <c r="J2393" s="1" t="s">
        <v>17051</v>
      </c>
      <c r="K2393" s="1" t="s">
        <v>17125</v>
      </c>
      <c r="L2393" s="1" t="s">
        <v>15626</v>
      </c>
      <c r="M2393" s="42">
        <v>1</v>
      </c>
      <c r="N2393" s="42">
        <v>0.95</v>
      </c>
      <c r="O2393" s="1" t="s">
        <v>15615</v>
      </c>
    </row>
    <row r="2394" spans="1:15" x14ac:dyDescent="0.25">
      <c r="A2394">
        <v>2400</v>
      </c>
      <c r="B2394" t="s">
        <v>8284</v>
      </c>
      <c r="C2394" t="s">
        <v>7051</v>
      </c>
      <c r="D2394" t="s">
        <v>12166</v>
      </c>
      <c r="E2394" s="65">
        <f t="shared" si="148"/>
        <v>42219</v>
      </c>
      <c r="F2394">
        <f t="shared" si="149"/>
        <v>2015</v>
      </c>
      <c r="G2394">
        <f t="shared" si="150"/>
        <v>8</v>
      </c>
      <c r="H2394">
        <f t="shared" si="151"/>
        <v>1</v>
      </c>
      <c r="I2394" s="1" t="s">
        <v>15622</v>
      </c>
      <c r="J2394" s="1" t="s">
        <v>17051</v>
      </c>
      <c r="K2394" s="1" t="s">
        <v>17125</v>
      </c>
      <c r="L2394" s="1" t="s">
        <v>15623</v>
      </c>
      <c r="M2394" s="42">
        <v>0.5</v>
      </c>
      <c r="N2394" s="42">
        <v>0.73</v>
      </c>
      <c r="O2394" s="1" t="s">
        <v>15615</v>
      </c>
    </row>
    <row r="2395" spans="1:15" x14ac:dyDescent="0.25">
      <c r="A2395">
        <v>2401</v>
      </c>
      <c r="B2395" t="s">
        <v>10815</v>
      </c>
      <c r="C2395" t="s">
        <v>4578</v>
      </c>
      <c r="D2395" t="s">
        <v>12166</v>
      </c>
      <c r="E2395" s="65">
        <f t="shared" si="148"/>
        <v>42219</v>
      </c>
      <c r="F2395">
        <f t="shared" si="149"/>
        <v>2015</v>
      </c>
      <c r="G2395">
        <f t="shared" si="150"/>
        <v>8</v>
      </c>
      <c r="H2395">
        <f t="shared" si="151"/>
        <v>1</v>
      </c>
      <c r="I2395" s="1" t="s">
        <v>15622</v>
      </c>
      <c r="J2395" s="1" t="s">
        <v>17051</v>
      </c>
      <c r="K2395" s="1" t="s">
        <v>17125</v>
      </c>
      <c r="L2395" s="1" t="s">
        <v>15624</v>
      </c>
      <c r="M2395" s="42">
        <v>1</v>
      </c>
      <c r="N2395" s="42">
        <v>0.86</v>
      </c>
      <c r="O2395" s="1" t="s">
        <v>15615</v>
      </c>
    </row>
    <row r="2396" spans="1:15" x14ac:dyDescent="0.25">
      <c r="A2396">
        <v>2402</v>
      </c>
      <c r="B2396" t="s">
        <v>10135</v>
      </c>
      <c r="C2396" t="s">
        <v>5242</v>
      </c>
      <c r="D2396" t="s">
        <v>12167</v>
      </c>
      <c r="E2396" s="65">
        <f t="shared" si="148"/>
        <v>42220</v>
      </c>
      <c r="F2396">
        <f t="shared" si="149"/>
        <v>2015</v>
      </c>
      <c r="G2396">
        <f t="shared" si="150"/>
        <v>8</v>
      </c>
      <c r="H2396">
        <f t="shared" si="151"/>
        <v>2</v>
      </c>
      <c r="I2396" s="1" t="s">
        <v>15622</v>
      </c>
      <c r="J2396" s="1" t="s">
        <v>17051</v>
      </c>
      <c r="K2396" s="1" t="s">
        <v>17125</v>
      </c>
      <c r="L2396" s="1" t="s">
        <v>15624</v>
      </c>
      <c r="M2396" s="42">
        <v>1</v>
      </c>
      <c r="N2396" s="42">
        <v>0.98</v>
      </c>
      <c r="O2396" s="1" t="s">
        <v>15616</v>
      </c>
    </row>
    <row r="2397" spans="1:15" x14ac:dyDescent="0.25">
      <c r="A2397">
        <v>2403</v>
      </c>
      <c r="B2397" t="s">
        <v>10858</v>
      </c>
      <c r="C2397" t="s">
        <v>4536</v>
      </c>
      <c r="D2397" t="s">
        <v>12167</v>
      </c>
      <c r="E2397" s="65">
        <f t="shared" si="148"/>
        <v>42220</v>
      </c>
      <c r="F2397">
        <f t="shared" si="149"/>
        <v>2015</v>
      </c>
      <c r="G2397">
        <f t="shared" si="150"/>
        <v>8</v>
      </c>
      <c r="H2397">
        <f t="shared" si="151"/>
        <v>2</v>
      </c>
      <c r="I2397" s="1" t="s">
        <v>15622</v>
      </c>
      <c r="J2397" s="1" t="s">
        <v>17051</v>
      </c>
      <c r="K2397" s="1" t="s">
        <v>17125</v>
      </c>
      <c r="L2397" s="1" t="s">
        <v>15624</v>
      </c>
      <c r="M2397" s="42">
        <v>1</v>
      </c>
      <c r="N2397" s="42">
        <v>0.67</v>
      </c>
      <c r="O2397" s="1" t="s">
        <v>15616</v>
      </c>
    </row>
    <row r="2398" spans="1:15" x14ac:dyDescent="0.25">
      <c r="A2398">
        <v>2404</v>
      </c>
      <c r="B2398" t="s">
        <v>8555</v>
      </c>
      <c r="C2398" t="s">
        <v>6791</v>
      </c>
      <c r="D2398" t="s">
        <v>12168</v>
      </c>
      <c r="E2398" s="65">
        <f t="shared" si="148"/>
        <v>42221</v>
      </c>
      <c r="F2398">
        <f t="shared" si="149"/>
        <v>2015</v>
      </c>
      <c r="G2398">
        <f t="shared" si="150"/>
        <v>8</v>
      </c>
      <c r="H2398">
        <f t="shared" si="151"/>
        <v>3</v>
      </c>
      <c r="I2398" s="1" t="s">
        <v>15622</v>
      </c>
      <c r="J2398" s="1" t="s">
        <v>17051</v>
      </c>
      <c r="K2398" s="1" t="s">
        <v>17125</v>
      </c>
      <c r="L2398" s="1" t="s">
        <v>15626</v>
      </c>
      <c r="M2398" s="42">
        <v>1</v>
      </c>
      <c r="N2398" s="42">
        <v>0.99</v>
      </c>
      <c r="O2398" s="1" t="s">
        <v>15616</v>
      </c>
    </row>
    <row r="2399" spans="1:15" x14ac:dyDescent="0.25">
      <c r="A2399">
        <v>2405</v>
      </c>
      <c r="B2399" t="s">
        <v>10039</v>
      </c>
      <c r="C2399" t="s">
        <v>5335</v>
      </c>
      <c r="D2399" t="s">
        <v>12169</v>
      </c>
      <c r="E2399" s="65">
        <f t="shared" si="148"/>
        <v>42223</v>
      </c>
      <c r="F2399">
        <f t="shared" si="149"/>
        <v>2015</v>
      </c>
      <c r="G2399">
        <f t="shared" si="150"/>
        <v>8</v>
      </c>
      <c r="H2399">
        <f t="shared" si="151"/>
        <v>5</v>
      </c>
      <c r="I2399" s="1" t="s">
        <v>15622</v>
      </c>
      <c r="J2399" s="1" t="s">
        <v>17051</v>
      </c>
      <c r="K2399" s="1" t="s">
        <v>17125</v>
      </c>
      <c r="L2399" s="1" t="s">
        <v>15624</v>
      </c>
      <c r="M2399" s="42">
        <v>0.9</v>
      </c>
      <c r="N2399" s="42">
        <v>0.96</v>
      </c>
      <c r="O2399" s="1" t="s">
        <v>15615</v>
      </c>
    </row>
    <row r="2400" spans="1:15" x14ac:dyDescent="0.25">
      <c r="A2400">
        <v>2406</v>
      </c>
      <c r="B2400" t="s">
        <v>8400</v>
      </c>
      <c r="C2400" t="s">
        <v>6942</v>
      </c>
      <c r="D2400" t="s">
        <v>12170</v>
      </c>
      <c r="E2400" s="65">
        <f t="shared" si="148"/>
        <v>42224</v>
      </c>
      <c r="F2400">
        <f t="shared" si="149"/>
        <v>2015</v>
      </c>
      <c r="G2400">
        <f t="shared" si="150"/>
        <v>8</v>
      </c>
      <c r="H2400">
        <f t="shared" si="151"/>
        <v>6</v>
      </c>
      <c r="I2400" s="1" t="s">
        <v>15622</v>
      </c>
      <c r="J2400" s="1" t="s">
        <v>17051</v>
      </c>
      <c r="K2400" s="1" t="s">
        <v>17125</v>
      </c>
      <c r="L2400" s="1" t="s">
        <v>15624</v>
      </c>
      <c r="M2400" s="42">
        <v>0.78</v>
      </c>
      <c r="N2400" s="42">
        <v>0.98</v>
      </c>
      <c r="O2400" s="1" t="s">
        <v>15615</v>
      </c>
    </row>
    <row r="2401" spans="1:15" x14ac:dyDescent="0.25">
      <c r="A2401">
        <v>2407</v>
      </c>
      <c r="B2401" t="s">
        <v>7777</v>
      </c>
      <c r="C2401" t="s">
        <v>7545</v>
      </c>
      <c r="D2401" t="s">
        <v>12170</v>
      </c>
      <c r="E2401" s="65">
        <f t="shared" si="148"/>
        <v>42224</v>
      </c>
      <c r="F2401">
        <f t="shared" si="149"/>
        <v>2015</v>
      </c>
      <c r="G2401">
        <f t="shared" si="150"/>
        <v>8</v>
      </c>
      <c r="H2401">
        <f t="shared" si="151"/>
        <v>6</v>
      </c>
      <c r="I2401" s="1" t="s">
        <v>15622</v>
      </c>
      <c r="J2401" s="1" t="s">
        <v>17051</v>
      </c>
      <c r="K2401" s="1" t="s">
        <v>17125</v>
      </c>
      <c r="L2401" s="1" t="s">
        <v>15623</v>
      </c>
      <c r="M2401" s="42">
        <v>1</v>
      </c>
      <c r="N2401" s="42">
        <v>1</v>
      </c>
      <c r="O2401" s="1" t="s">
        <v>15616</v>
      </c>
    </row>
    <row r="2402" spans="1:15" x14ac:dyDescent="0.25">
      <c r="A2402">
        <v>2408</v>
      </c>
      <c r="B2402" t="s">
        <v>10368</v>
      </c>
      <c r="C2402" t="s">
        <v>5011</v>
      </c>
      <c r="D2402" t="s">
        <v>12170</v>
      </c>
      <c r="E2402" s="65">
        <f t="shared" si="148"/>
        <v>42224</v>
      </c>
      <c r="F2402">
        <f t="shared" si="149"/>
        <v>2015</v>
      </c>
      <c r="G2402">
        <f t="shared" si="150"/>
        <v>8</v>
      </c>
      <c r="H2402">
        <f t="shared" si="151"/>
        <v>6</v>
      </c>
      <c r="I2402" s="1" t="s">
        <v>15622</v>
      </c>
      <c r="J2402" s="1" t="s">
        <v>17051</v>
      </c>
      <c r="K2402" s="1" t="s">
        <v>17125</v>
      </c>
      <c r="L2402" s="1" t="s">
        <v>15626</v>
      </c>
      <c r="M2402" s="42">
        <v>1</v>
      </c>
      <c r="N2402" s="42">
        <v>0.99</v>
      </c>
      <c r="O2402" s="1" t="s">
        <v>15616</v>
      </c>
    </row>
    <row r="2403" spans="1:15" x14ac:dyDescent="0.25">
      <c r="A2403">
        <v>2409</v>
      </c>
      <c r="B2403" t="s">
        <v>9132</v>
      </c>
      <c r="C2403" t="s">
        <v>6221</v>
      </c>
      <c r="D2403" t="s">
        <v>12171</v>
      </c>
      <c r="E2403" s="65">
        <f t="shared" si="148"/>
        <v>42225</v>
      </c>
      <c r="F2403">
        <f t="shared" si="149"/>
        <v>2015</v>
      </c>
      <c r="G2403">
        <f t="shared" si="150"/>
        <v>8</v>
      </c>
      <c r="H2403">
        <f t="shared" si="151"/>
        <v>7</v>
      </c>
      <c r="I2403" s="1" t="s">
        <v>15622</v>
      </c>
      <c r="J2403" s="1" t="s">
        <v>17051</v>
      </c>
      <c r="K2403" s="1" t="s">
        <v>17125</v>
      </c>
      <c r="L2403" s="1" t="s">
        <v>15626</v>
      </c>
      <c r="M2403" s="42">
        <v>1</v>
      </c>
      <c r="N2403" s="42">
        <v>0.95</v>
      </c>
      <c r="O2403" s="1" t="s">
        <v>15616</v>
      </c>
    </row>
    <row r="2404" spans="1:15" x14ac:dyDescent="0.25">
      <c r="A2404">
        <v>2410</v>
      </c>
      <c r="B2404" t="s">
        <v>9594</v>
      </c>
      <c r="C2404" t="s">
        <v>4140</v>
      </c>
      <c r="D2404" t="s">
        <v>12171</v>
      </c>
      <c r="E2404" s="65">
        <f t="shared" si="148"/>
        <v>42225</v>
      </c>
      <c r="F2404">
        <f t="shared" si="149"/>
        <v>2015</v>
      </c>
      <c r="G2404">
        <f t="shared" si="150"/>
        <v>8</v>
      </c>
      <c r="H2404">
        <f t="shared" si="151"/>
        <v>7</v>
      </c>
      <c r="I2404" s="1" t="s">
        <v>15622</v>
      </c>
      <c r="J2404" s="1" t="s">
        <v>17051</v>
      </c>
      <c r="K2404" s="1" t="s">
        <v>17125</v>
      </c>
      <c r="L2404" s="1" t="s">
        <v>15626</v>
      </c>
      <c r="M2404" s="42">
        <v>1</v>
      </c>
      <c r="N2404" s="42">
        <v>0.92</v>
      </c>
      <c r="O2404" s="1" t="s">
        <v>15616</v>
      </c>
    </row>
    <row r="2405" spans="1:15" x14ac:dyDescent="0.25">
      <c r="A2405">
        <v>2411</v>
      </c>
      <c r="B2405" t="s">
        <v>10195</v>
      </c>
      <c r="C2405" t="s">
        <v>5183</v>
      </c>
      <c r="D2405" t="s">
        <v>12171</v>
      </c>
      <c r="E2405" s="65">
        <f t="shared" si="148"/>
        <v>42225</v>
      </c>
      <c r="F2405">
        <f t="shared" si="149"/>
        <v>2015</v>
      </c>
      <c r="G2405">
        <f t="shared" si="150"/>
        <v>8</v>
      </c>
      <c r="H2405">
        <f t="shared" si="151"/>
        <v>7</v>
      </c>
      <c r="I2405" s="1" t="s">
        <v>15622</v>
      </c>
      <c r="J2405" s="1" t="s">
        <v>17051</v>
      </c>
      <c r="K2405" s="1" t="s">
        <v>17125</v>
      </c>
      <c r="L2405" s="1" t="s">
        <v>15623</v>
      </c>
      <c r="M2405" s="42">
        <v>1</v>
      </c>
      <c r="N2405" s="42">
        <v>0.4</v>
      </c>
      <c r="O2405" s="1" t="s">
        <v>15615</v>
      </c>
    </row>
    <row r="2406" spans="1:15" x14ac:dyDescent="0.25">
      <c r="A2406">
        <v>2412</v>
      </c>
      <c r="B2406" t="s">
        <v>9644</v>
      </c>
      <c r="C2406" t="s">
        <v>5720</v>
      </c>
      <c r="D2406" t="s">
        <v>12172</v>
      </c>
      <c r="E2406" s="65">
        <f t="shared" si="148"/>
        <v>42226</v>
      </c>
      <c r="F2406">
        <f t="shared" si="149"/>
        <v>2015</v>
      </c>
      <c r="G2406">
        <f t="shared" si="150"/>
        <v>8</v>
      </c>
      <c r="H2406">
        <f t="shared" si="151"/>
        <v>1</v>
      </c>
      <c r="I2406" s="1" t="s">
        <v>15625</v>
      </c>
      <c r="J2406" s="1" t="s">
        <v>17051</v>
      </c>
      <c r="K2406" s="1" t="s">
        <v>17125</v>
      </c>
      <c r="L2406" s="1" t="s">
        <v>15626</v>
      </c>
      <c r="M2406" s="42">
        <v>1</v>
      </c>
      <c r="N2406" s="42">
        <v>1</v>
      </c>
      <c r="O2406" s="1" t="s">
        <v>15616</v>
      </c>
    </row>
    <row r="2407" spans="1:15" x14ac:dyDescent="0.25">
      <c r="A2407">
        <v>2413</v>
      </c>
      <c r="B2407" t="s">
        <v>10484</v>
      </c>
      <c r="C2407" t="s">
        <v>4899</v>
      </c>
      <c r="D2407" t="s">
        <v>12173</v>
      </c>
      <c r="E2407" s="65">
        <f t="shared" si="148"/>
        <v>42227</v>
      </c>
      <c r="F2407">
        <f t="shared" si="149"/>
        <v>2015</v>
      </c>
      <c r="G2407">
        <f t="shared" si="150"/>
        <v>8</v>
      </c>
      <c r="H2407">
        <f t="shared" si="151"/>
        <v>2</v>
      </c>
      <c r="I2407" s="1" t="s">
        <v>15625</v>
      </c>
      <c r="J2407" s="1" t="s">
        <v>17051</v>
      </c>
      <c r="K2407" s="1" t="s">
        <v>17125</v>
      </c>
      <c r="L2407" s="1" t="s">
        <v>15624</v>
      </c>
      <c r="M2407" s="42">
        <v>1</v>
      </c>
      <c r="N2407" s="42">
        <v>1</v>
      </c>
      <c r="O2407" s="1" t="s">
        <v>15616</v>
      </c>
    </row>
    <row r="2408" spans="1:15" x14ac:dyDescent="0.25">
      <c r="A2408">
        <v>2414</v>
      </c>
      <c r="B2408" t="s">
        <v>10659</v>
      </c>
      <c r="C2408" t="s">
        <v>4727</v>
      </c>
      <c r="D2408" t="s">
        <v>12173</v>
      </c>
      <c r="E2408" s="65">
        <f t="shared" si="148"/>
        <v>42227</v>
      </c>
      <c r="F2408">
        <f t="shared" si="149"/>
        <v>2015</v>
      </c>
      <c r="G2408">
        <f t="shared" si="150"/>
        <v>8</v>
      </c>
      <c r="H2408">
        <f t="shared" si="151"/>
        <v>2</v>
      </c>
      <c r="I2408" s="1" t="s">
        <v>15622</v>
      </c>
      <c r="J2408" s="1" t="s">
        <v>17051</v>
      </c>
      <c r="K2408" s="1" t="s">
        <v>17125</v>
      </c>
      <c r="L2408" s="1" t="s">
        <v>15624</v>
      </c>
      <c r="M2408" s="42">
        <v>0.7</v>
      </c>
      <c r="N2408" s="42">
        <v>0.75</v>
      </c>
      <c r="O2408" s="1" t="s">
        <v>15615</v>
      </c>
    </row>
    <row r="2409" spans="1:15" x14ac:dyDescent="0.25">
      <c r="A2409">
        <v>2415</v>
      </c>
      <c r="B2409" t="s">
        <v>10737</v>
      </c>
      <c r="C2409" t="s">
        <v>4652</v>
      </c>
      <c r="D2409" t="s">
        <v>12173</v>
      </c>
      <c r="E2409" s="65">
        <f t="shared" si="148"/>
        <v>42227</v>
      </c>
      <c r="F2409">
        <f t="shared" si="149"/>
        <v>2015</v>
      </c>
      <c r="G2409">
        <f t="shared" si="150"/>
        <v>8</v>
      </c>
      <c r="H2409">
        <f t="shared" si="151"/>
        <v>2</v>
      </c>
      <c r="I2409" s="1" t="s">
        <v>15622</v>
      </c>
      <c r="J2409" s="1" t="s">
        <v>17051</v>
      </c>
      <c r="K2409" s="1" t="s">
        <v>17125</v>
      </c>
      <c r="L2409" s="1" t="s">
        <v>15626</v>
      </c>
      <c r="M2409" s="42">
        <v>1</v>
      </c>
      <c r="N2409" s="42">
        <v>1</v>
      </c>
      <c r="O2409" s="1" t="s">
        <v>15615</v>
      </c>
    </row>
    <row r="2410" spans="1:15" x14ac:dyDescent="0.25">
      <c r="A2410">
        <v>2416</v>
      </c>
      <c r="B2410" t="s">
        <v>10869</v>
      </c>
      <c r="C2410" t="s">
        <v>4525</v>
      </c>
      <c r="D2410" t="s">
        <v>12174</v>
      </c>
      <c r="E2410" s="65">
        <f t="shared" si="148"/>
        <v>42228</v>
      </c>
      <c r="F2410">
        <f t="shared" si="149"/>
        <v>2015</v>
      </c>
      <c r="G2410">
        <f t="shared" si="150"/>
        <v>8</v>
      </c>
      <c r="H2410">
        <f t="shared" si="151"/>
        <v>3</v>
      </c>
      <c r="I2410" s="1" t="s">
        <v>15622</v>
      </c>
      <c r="J2410" s="1" t="s">
        <v>17051</v>
      </c>
      <c r="K2410" s="1" t="s">
        <v>17125</v>
      </c>
      <c r="L2410" s="1" t="s">
        <v>15628</v>
      </c>
      <c r="M2410" s="42">
        <v>0</v>
      </c>
      <c r="N2410" s="42">
        <v>0.75</v>
      </c>
      <c r="O2410" s="1" t="s">
        <v>15615</v>
      </c>
    </row>
    <row r="2411" spans="1:15" x14ac:dyDescent="0.25">
      <c r="A2411">
        <v>2417</v>
      </c>
      <c r="B2411" t="s">
        <v>10006</v>
      </c>
      <c r="C2411" t="s">
        <v>5367</v>
      </c>
      <c r="D2411" t="s">
        <v>12174</v>
      </c>
      <c r="E2411" s="65">
        <f t="shared" si="148"/>
        <v>42228</v>
      </c>
      <c r="F2411">
        <f t="shared" si="149"/>
        <v>2015</v>
      </c>
      <c r="G2411">
        <f t="shared" si="150"/>
        <v>8</v>
      </c>
      <c r="H2411">
        <f t="shared" si="151"/>
        <v>3</v>
      </c>
      <c r="I2411" s="1" t="s">
        <v>15622</v>
      </c>
      <c r="J2411" s="1" t="s">
        <v>17051</v>
      </c>
      <c r="K2411" s="1" t="s">
        <v>17125</v>
      </c>
      <c r="L2411" s="1" t="s">
        <v>15624</v>
      </c>
      <c r="M2411" s="42">
        <v>1</v>
      </c>
      <c r="N2411" s="42">
        <v>1</v>
      </c>
      <c r="O2411" s="1" t="s">
        <v>15616</v>
      </c>
    </row>
    <row r="2412" spans="1:15" x14ac:dyDescent="0.25">
      <c r="A2412">
        <v>2418</v>
      </c>
      <c r="B2412" t="s">
        <v>9565</v>
      </c>
      <c r="C2412" t="s">
        <v>5795</v>
      </c>
      <c r="D2412" t="s">
        <v>12174</v>
      </c>
      <c r="E2412" s="65">
        <f t="shared" si="148"/>
        <v>42228</v>
      </c>
      <c r="F2412">
        <f t="shared" si="149"/>
        <v>2015</v>
      </c>
      <c r="G2412">
        <f t="shared" si="150"/>
        <v>8</v>
      </c>
      <c r="H2412">
        <f t="shared" si="151"/>
        <v>3</v>
      </c>
      <c r="I2412" s="1" t="s">
        <v>15622</v>
      </c>
      <c r="J2412" s="1" t="s">
        <v>17051</v>
      </c>
      <c r="K2412" s="1" t="s">
        <v>17125</v>
      </c>
      <c r="L2412" s="1" t="s">
        <v>15626</v>
      </c>
      <c r="M2412" s="42">
        <v>1</v>
      </c>
      <c r="N2412" s="42">
        <v>0.95</v>
      </c>
      <c r="O2412" s="1" t="s">
        <v>15616</v>
      </c>
    </row>
    <row r="2413" spans="1:15" x14ac:dyDescent="0.25">
      <c r="A2413">
        <v>2419</v>
      </c>
      <c r="B2413" t="s">
        <v>10441</v>
      </c>
      <c r="C2413" t="s">
        <v>4940</v>
      </c>
      <c r="D2413" t="s">
        <v>12175</v>
      </c>
      <c r="E2413" s="65">
        <f t="shared" si="148"/>
        <v>42229</v>
      </c>
      <c r="F2413">
        <f t="shared" si="149"/>
        <v>2015</v>
      </c>
      <c r="G2413">
        <f t="shared" si="150"/>
        <v>8</v>
      </c>
      <c r="H2413">
        <f t="shared" si="151"/>
        <v>4</v>
      </c>
      <c r="I2413" s="1" t="s">
        <v>15622</v>
      </c>
      <c r="J2413" s="1" t="s">
        <v>17051</v>
      </c>
      <c r="K2413" s="1" t="s">
        <v>17125</v>
      </c>
      <c r="L2413" s="1" t="s">
        <v>15624</v>
      </c>
      <c r="M2413" s="42">
        <v>1</v>
      </c>
      <c r="N2413" s="42">
        <v>0.71</v>
      </c>
      <c r="O2413" s="1" t="s">
        <v>15615</v>
      </c>
    </row>
    <row r="2414" spans="1:15" x14ac:dyDescent="0.25">
      <c r="A2414">
        <v>2420</v>
      </c>
      <c r="B2414" t="s">
        <v>9237</v>
      </c>
      <c r="C2414" t="s">
        <v>6117</v>
      </c>
      <c r="D2414" t="s">
        <v>12175</v>
      </c>
      <c r="E2414" s="65">
        <f t="shared" si="148"/>
        <v>42229</v>
      </c>
      <c r="F2414">
        <f t="shared" si="149"/>
        <v>2015</v>
      </c>
      <c r="G2414">
        <f t="shared" si="150"/>
        <v>8</v>
      </c>
      <c r="H2414">
        <f t="shared" si="151"/>
        <v>4</v>
      </c>
      <c r="I2414" s="1" t="s">
        <v>15622</v>
      </c>
      <c r="J2414" s="1" t="s">
        <v>17051</v>
      </c>
      <c r="K2414" s="1" t="s">
        <v>17125</v>
      </c>
      <c r="L2414" s="1" t="s">
        <v>15626</v>
      </c>
      <c r="M2414" s="42">
        <v>1</v>
      </c>
      <c r="N2414" s="42">
        <v>0.99</v>
      </c>
      <c r="O2414" s="1" t="s">
        <v>15615</v>
      </c>
    </row>
    <row r="2415" spans="1:15" x14ac:dyDescent="0.25">
      <c r="A2415">
        <v>2421</v>
      </c>
      <c r="B2415" t="s">
        <v>10687</v>
      </c>
      <c r="C2415" t="s">
        <v>4699</v>
      </c>
      <c r="D2415" t="s">
        <v>12175</v>
      </c>
      <c r="E2415" s="65">
        <f t="shared" si="148"/>
        <v>42229</v>
      </c>
      <c r="F2415">
        <f t="shared" si="149"/>
        <v>2015</v>
      </c>
      <c r="G2415">
        <f t="shared" si="150"/>
        <v>8</v>
      </c>
      <c r="H2415">
        <f t="shared" si="151"/>
        <v>4</v>
      </c>
      <c r="I2415" s="1" t="s">
        <v>15622</v>
      </c>
      <c r="J2415" s="1" t="s">
        <v>17051</v>
      </c>
      <c r="K2415" s="1" t="s">
        <v>17125</v>
      </c>
      <c r="L2415" s="1" t="s">
        <v>15626</v>
      </c>
      <c r="M2415" s="42">
        <v>1</v>
      </c>
      <c r="N2415" s="42">
        <v>0.99</v>
      </c>
      <c r="O2415" s="1" t="s">
        <v>15615</v>
      </c>
    </row>
    <row r="2416" spans="1:15" x14ac:dyDescent="0.25">
      <c r="A2416">
        <v>2422</v>
      </c>
      <c r="B2416" t="s">
        <v>8486</v>
      </c>
      <c r="C2416" t="s">
        <v>6858</v>
      </c>
      <c r="D2416" t="s">
        <v>12175</v>
      </c>
      <c r="E2416" s="65">
        <f t="shared" si="148"/>
        <v>42229</v>
      </c>
      <c r="F2416">
        <f t="shared" si="149"/>
        <v>2015</v>
      </c>
      <c r="G2416">
        <f t="shared" si="150"/>
        <v>8</v>
      </c>
      <c r="H2416">
        <f t="shared" si="151"/>
        <v>4</v>
      </c>
      <c r="I2416" s="1" t="s">
        <v>15622</v>
      </c>
      <c r="J2416" s="1" t="s">
        <v>17051</v>
      </c>
      <c r="K2416" s="1" t="s">
        <v>17125</v>
      </c>
      <c r="L2416" s="1" t="s">
        <v>15624</v>
      </c>
      <c r="M2416" s="42">
        <v>0.84</v>
      </c>
      <c r="N2416" s="42">
        <v>0.86</v>
      </c>
      <c r="O2416" s="1" t="s">
        <v>15615</v>
      </c>
    </row>
    <row r="2417" spans="1:15" x14ac:dyDescent="0.25">
      <c r="A2417">
        <v>2423</v>
      </c>
      <c r="B2417" t="s">
        <v>8386</v>
      </c>
      <c r="C2417" t="s">
        <v>6956</v>
      </c>
      <c r="D2417" t="s">
        <v>12176</v>
      </c>
      <c r="E2417" s="65">
        <f t="shared" si="148"/>
        <v>42233</v>
      </c>
      <c r="F2417">
        <f t="shared" si="149"/>
        <v>2015</v>
      </c>
      <c r="G2417">
        <f t="shared" si="150"/>
        <v>8</v>
      </c>
      <c r="H2417">
        <f t="shared" si="151"/>
        <v>1</v>
      </c>
      <c r="I2417" s="1" t="s">
        <v>15622</v>
      </c>
      <c r="J2417" s="1" t="s">
        <v>17051</v>
      </c>
      <c r="K2417" s="1" t="s">
        <v>17125</v>
      </c>
      <c r="L2417" s="1" t="s">
        <v>15626</v>
      </c>
      <c r="M2417" s="42">
        <v>1</v>
      </c>
      <c r="N2417" s="42">
        <v>1</v>
      </c>
      <c r="O2417" s="1" t="s">
        <v>15616</v>
      </c>
    </row>
    <row r="2418" spans="1:15" x14ac:dyDescent="0.25">
      <c r="A2418">
        <v>2424</v>
      </c>
      <c r="B2418" t="s">
        <v>10120</v>
      </c>
      <c r="C2418" t="s">
        <v>5257</v>
      </c>
      <c r="D2418" t="s">
        <v>12177</v>
      </c>
      <c r="E2418" s="65">
        <f t="shared" si="148"/>
        <v>42235</v>
      </c>
      <c r="F2418">
        <f t="shared" si="149"/>
        <v>2015</v>
      </c>
      <c r="G2418">
        <f t="shared" si="150"/>
        <v>8</v>
      </c>
      <c r="H2418">
        <f t="shared" si="151"/>
        <v>3</v>
      </c>
      <c r="I2418" s="1" t="s">
        <v>15622</v>
      </c>
      <c r="J2418" s="1" t="s">
        <v>17051</v>
      </c>
      <c r="K2418" s="1" t="s">
        <v>17125</v>
      </c>
      <c r="L2418" s="1" t="s">
        <v>15626</v>
      </c>
      <c r="M2418" s="42">
        <v>1</v>
      </c>
      <c r="N2418" s="42">
        <v>0.92</v>
      </c>
      <c r="O2418" s="1" t="s">
        <v>15616</v>
      </c>
    </row>
    <row r="2419" spans="1:15" x14ac:dyDescent="0.25">
      <c r="A2419">
        <v>2425</v>
      </c>
      <c r="B2419" t="s">
        <v>7771</v>
      </c>
      <c r="C2419" t="s">
        <v>7551</v>
      </c>
      <c r="D2419" t="s">
        <v>12177</v>
      </c>
      <c r="E2419" s="65">
        <f t="shared" si="148"/>
        <v>42235</v>
      </c>
      <c r="F2419">
        <f t="shared" si="149"/>
        <v>2015</v>
      </c>
      <c r="G2419">
        <f t="shared" si="150"/>
        <v>8</v>
      </c>
      <c r="H2419">
        <f t="shared" si="151"/>
        <v>3</v>
      </c>
      <c r="I2419" s="1" t="s">
        <v>15622</v>
      </c>
      <c r="J2419" s="1" t="s">
        <v>17051</v>
      </c>
      <c r="K2419" s="1" t="s">
        <v>17125</v>
      </c>
      <c r="L2419" s="1" t="s">
        <v>15624</v>
      </c>
      <c r="M2419" s="42">
        <v>1</v>
      </c>
      <c r="N2419" s="42">
        <v>0.86</v>
      </c>
      <c r="O2419" s="1" t="s">
        <v>15616</v>
      </c>
    </row>
    <row r="2420" spans="1:15" x14ac:dyDescent="0.25">
      <c r="A2420">
        <v>2426</v>
      </c>
      <c r="B2420" t="s">
        <v>10410</v>
      </c>
      <c r="C2420" t="s">
        <v>4969</v>
      </c>
      <c r="D2420" t="s">
        <v>12178</v>
      </c>
      <c r="E2420" s="65">
        <f t="shared" si="148"/>
        <v>42236</v>
      </c>
      <c r="F2420">
        <f t="shared" si="149"/>
        <v>2015</v>
      </c>
      <c r="G2420">
        <f t="shared" si="150"/>
        <v>8</v>
      </c>
      <c r="H2420">
        <f t="shared" si="151"/>
        <v>4</v>
      </c>
      <c r="I2420" s="1" t="s">
        <v>15625</v>
      </c>
      <c r="J2420" s="1" t="s">
        <v>17051</v>
      </c>
      <c r="K2420" s="1" t="s">
        <v>17125</v>
      </c>
      <c r="L2420" s="1" t="s">
        <v>15626</v>
      </c>
      <c r="M2420" s="42">
        <v>1</v>
      </c>
      <c r="N2420" s="42">
        <v>0.92</v>
      </c>
      <c r="O2420" s="1" t="s">
        <v>15616</v>
      </c>
    </row>
    <row r="2421" spans="1:15" x14ac:dyDescent="0.25">
      <c r="A2421">
        <v>2427</v>
      </c>
      <c r="B2421" t="s">
        <v>8085</v>
      </c>
      <c r="C2421" t="s">
        <v>7248</v>
      </c>
      <c r="D2421" t="s">
        <v>12178</v>
      </c>
      <c r="E2421" s="65">
        <f t="shared" si="148"/>
        <v>42236</v>
      </c>
      <c r="F2421">
        <f t="shared" si="149"/>
        <v>2015</v>
      </c>
      <c r="G2421">
        <f t="shared" si="150"/>
        <v>8</v>
      </c>
      <c r="H2421">
        <f t="shared" si="151"/>
        <v>4</v>
      </c>
      <c r="I2421" s="1" t="s">
        <v>15622</v>
      </c>
      <c r="J2421" s="1" t="s">
        <v>17051</v>
      </c>
      <c r="K2421" s="1" t="s">
        <v>17125</v>
      </c>
      <c r="L2421" s="1" t="s">
        <v>15626</v>
      </c>
      <c r="M2421" s="42">
        <v>1</v>
      </c>
      <c r="N2421" s="42">
        <v>0.97</v>
      </c>
      <c r="O2421" s="1" t="s">
        <v>15615</v>
      </c>
    </row>
    <row r="2422" spans="1:15" x14ac:dyDescent="0.25">
      <c r="A2422">
        <v>2428</v>
      </c>
      <c r="B2422" t="s">
        <v>10431</v>
      </c>
      <c r="C2422" t="s">
        <v>4949</v>
      </c>
      <c r="D2422" t="s">
        <v>12179</v>
      </c>
      <c r="E2422" s="65">
        <f t="shared" si="148"/>
        <v>42237</v>
      </c>
      <c r="F2422">
        <f t="shared" si="149"/>
        <v>2015</v>
      </c>
      <c r="G2422">
        <f t="shared" si="150"/>
        <v>8</v>
      </c>
      <c r="H2422">
        <f t="shared" si="151"/>
        <v>5</v>
      </c>
      <c r="I2422" s="1" t="s">
        <v>15622</v>
      </c>
      <c r="J2422" s="1" t="s">
        <v>17051</v>
      </c>
      <c r="K2422" s="1" t="s">
        <v>17125</v>
      </c>
      <c r="L2422" s="1" t="s">
        <v>15626</v>
      </c>
      <c r="M2422" s="42">
        <v>1</v>
      </c>
      <c r="N2422" s="42">
        <v>1</v>
      </c>
      <c r="O2422" s="1" t="s">
        <v>15615</v>
      </c>
    </row>
    <row r="2423" spans="1:15" x14ac:dyDescent="0.25">
      <c r="A2423">
        <v>2429</v>
      </c>
      <c r="B2423" t="s">
        <v>10537</v>
      </c>
      <c r="C2423" t="s">
        <v>4846</v>
      </c>
      <c r="D2423" t="s">
        <v>12179</v>
      </c>
      <c r="E2423" s="65">
        <f t="shared" si="148"/>
        <v>42237</v>
      </c>
      <c r="F2423">
        <f t="shared" si="149"/>
        <v>2015</v>
      </c>
      <c r="G2423">
        <f t="shared" si="150"/>
        <v>8</v>
      </c>
      <c r="H2423">
        <f t="shared" si="151"/>
        <v>5</v>
      </c>
      <c r="I2423" s="1" t="s">
        <v>15622</v>
      </c>
      <c r="J2423" s="1" t="s">
        <v>17051</v>
      </c>
      <c r="K2423" s="1" t="s">
        <v>17125</v>
      </c>
      <c r="L2423" s="1" t="s">
        <v>15626</v>
      </c>
      <c r="M2423" s="42">
        <v>1</v>
      </c>
      <c r="N2423" s="42">
        <v>0.94</v>
      </c>
      <c r="O2423" s="1" t="s">
        <v>15615</v>
      </c>
    </row>
    <row r="2424" spans="1:15" x14ac:dyDescent="0.25">
      <c r="A2424">
        <v>2430</v>
      </c>
      <c r="B2424" t="s">
        <v>9553</v>
      </c>
      <c r="C2424" t="s">
        <v>5807</v>
      </c>
      <c r="D2424" t="s">
        <v>12179</v>
      </c>
      <c r="E2424" s="65">
        <f t="shared" si="148"/>
        <v>42237</v>
      </c>
      <c r="F2424">
        <f t="shared" si="149"/>
        <v>2015</v>
      </c>
      <c r="G2424">
        <f t="shared" si="150"/>
        <v>8</v>
      </c>
      <c r="H2424">
        <f t="shared" si="151"/>
        <v>5</v>
      </c>
      <c r="I2424" s="1" t="s">
        <v>15622</v>
      </c>
      <c r="J2424" s="1" t="s">
        <v>17051</v>
      </c>
      <c r="K2424" s="1" t="s">
        <v>17125</v>
      </c>
      <c r="L2424" s="1" t="s">
        <v>15623</v>
      </c>
      <c r="M2424" s="42">
        <v>0.8</v>
      </c>
      <c r="N2424" s="42">
        <v>0.91</v>
      </c>
      <c r="O2424" s="1" t="s">
        <v>15616</v>
      </c>
    </row>
    <row r="2425" spans="1:15" x14ac:dyDescent="0.25">
      <c r="A2425">
        <v>2431</v>
      </c>
      <c r="B2425" t="s">
        <v>9420</v>
      </c>
      <c r="C2425" t="s">
        <v>5937</v>
      </c>
      <c r="D2425" t="s">
        <v>12180</v>
      </c>
      <c r="E2425" s="65">
        <f t="shared" si="148"/>
        <v>42241</v>
      </c>
      <c r="F2425">
        <f t="shared" si="149"/>
        <v>2015</v>
      </c>
      <c r="G2425">
        <f t="shared" si="150"/>
        <v>8</v>
      </c>
      <c r="H2425">
        <f t="shared" si="151"/>
        <v>2</v>
      </c>
      <c r="I2425" s="1" t="s">
        <v>15622</v>
      </c>
      <c r="J2425" s="1" t="s">
        <v>17051</v>
      </c>
      <c r="K2425" s="1" t="s">
        <v>17125</v>
      </c>
      <c r="L2425" s="1" t="s">
        <v>15623</v>
      </c>
      <c r="M2425" s="42">
        <v>1</v>
      </c>
      <c r="N2425" s="42">
        <v>0.98</v>
      </c>
      <c r="O2425" s="1" t="s">
        <v>15616</v>
      </c>
    </row>
    <row r="2426" spans="1:15" x14ac:dyDescent="0.25">
      <c r="A2426">
        <v>2432</v>
      </c>
      <c r="B2426" t="s">
        <v>7680</v>
      </c>
      <c r="C2426" t="s">
        <v>7637</v>
      </c>
      <c r="D2426" t="s">
        <v>12180</v>
      </c>
      <c r="E2426" s="65">
        <f t="shared" si="148"/>
        <v>42241</v>
      </c>
      <c r="F2426">
        <f t="shared" si="149"/>
        <v>2015</v>
      </c>
      <c r="G2426">
        <f t="shared" si="150"/>
        <v>8</v>
      </c>
      <c r="H2426">
        <f t="shared" si="151"/>
        <v>2</v>
      </c>
      <c r="I2426" s="1" t="s">
        <v>15622</v>
      </c>
      <c r="J2426" s="1" t="s">
        <v>17051</v>
      </c>
      <c r="K2426" s="1" t="s">
        <v>17125</v>
      </c>
      <c r="L2426" s="1" t="s">
        <v>15623</v>
      </c>
      <c r="M2426" s="42">
        <v>0.5</v>
      </c>
      <c r="N2426" s="42">
        <v>0.55000000000000004</v>
      </c>
      <c r="O2426" s="1" t="s">
        <v>15615</v>
      </c>
    </row>
    <row r="2427" spans="1:15" x14ac:dyDescent="0.25">
      <c r="A2427">
        <v>2433</v>
      </c>
      <c r="B2427" t="s">
        <v>7843</v>
      </c>
      <c r="C2427" t="s">
        <v>7481</v>
      </c>
      <c r="D2427" t="s">
        <v>12181</v>
      </c>
      <c r="E2427" s="65">
        <f t="shared" si="148"/>
        <v>42242</v>
      </c>
      <c r="F2427">
        <f t="shared" si="149"/>
        <v>2015</v>
      </c>
      <c r="G2427">
        <f t="shared" si="150"/>
        <v>8</v>
      </c>
      <c r="H2427">
        <f t="shared" si="151"/>
        <v>3</v>
      </c>
      <c r="I2427" s="1" t="s">
        <v>15622</v>
      </c>
      <c r="J2427" s="1" t="s">
        <v>17051</v>
      </c>
      <c r="K2427" s="1" t="s">
        <v>17125</v>
      </c>
      <c r="L2427" s="1" t="s">
        <v>15624</v>
      </c>
      <c r="M2427" s="42">
        <v>1</v>
      </c>
      <c r="N2427" s="42">
        <v>0.95</v>
      </c>
      <c r="O2427" s="1" t="s">
        <v>15616</v>
      </c>
    </row>
    <row r="2428" spans="1:15" x14ac:dyDescent="0.25">
      <c r="A2428">
        <v>2434</v>
      </c>
      <c r="B2428" t="s">
        <v>8302</v>
      </c>
      <c r="C2428" t="s">
        <v>7034</v>
      </c>
      <c r="D2428" t="s">
        <v>12182</v>
      </c>
      <c r="E2428" s="65">
        <f t="shared" si="148"/>
        <v>42243</v>
      </c>
      <c r="F2428">
        <f t="shared" si="149"/>
        <v>2015</v>
      </c>
      <c r="G2428">
        <f t="shared" si="150"/>
        <v>8</v>
      </c>
      <c r="H2428">
        <f t="shared" si="151"/>
        <v>4</v>
      </c>
      <c r="I2428" s="1" t="s">
        <v>15622</v>
      </c>
      <c r="J2428" s="1" t="s">
        <v>17051</v>
      </c>
      <c r="K2428" s="1" t="s">
        <v>17125</v>
      </c>
      <c r="L2428" s="1" t="s">
        <v>15626</v>
      </c>
      <c r="M2428" s="42">
        <v>1</v>
      </c>
      <c r="N2428" s="42">
        <v>1</v>
      </c>
      <c r="O2428" s="1" t="s">
        <v>15615</v>
      </c>
    </row>
    <row r="2429" spans="1:15" x14ac:dyDescent="0.25">
      <c r="A2429">
        <v>2435</v>
      </c>
      <c r="B2429" t="s">
        <v>9507</v>
      </c>
      <c r="C2429" t="s">
        <v>5853</v>
      </c>
      <c r="D2429" t="s">
        <v>12182</v>
      </c>
      <c r="E2429" s="65">
        <f t="shared" si="148"/>
        <v>42243</v>
      </c>
      <c r="F2429">
        <f t="shared" si="149"/>
        <v>2015</v>
      </c>
      <c r="G2429">
        <f t="shared" si="150"/>
        <v>8</v>
      </c>
      <c r="H2429">
        <f t="shared" si="151"/>
        <v>4</v>
      </c>
      <c r="I2429" s="1" t="s">
        <v>15622</v>
      </c>
      <c r="J2429" s="1" t="s">
        <v>17051</v>
      </c>
      <c r="K2429" s="1" t="s">
        <v>17125</v>
      </c>
      <c r="L2429" s="1" t="s">
        <v>15626</v>
      </c>
      <c r="M2429" s="42">
        <v>1</v>
      </c>
      <c r="N2429" s="42">
        <v>1</v>
      </c>
      <c r="O2429" s="1" t="s">
        <v>15616</v>
      </c>
    </row>
    <row r="2430" spans="1:15" x14ac:dyDescent="0.25">
      <c r="A2430">
        <v>2436</v>
      </c>
      <c r="B2430" t="s">
        <v>8494</v>
      </c>
      <c r="C2430" t="s">
        <v>6850</v>
      </c>
      <c r="D2430" t="s">
        <v>12182</v>
      </c>
      <c r="E2430" s="65">
        <f t="shared" si="148"/>
        <v>42243</v>
      </c>
      <c r="F2430">
        <f t="shared" si="149"/>
        <v>2015</v>
      </c>
      <c r="G2430">
        <f t="shared" si="150"/>
        <v>8</v>
      </c>
      <c r="H2430">
        <f t="shared" si="151"/>
        <v>4</v>
      </c>
      <c r="I2430" s="1" t="s">
        <v>15622</v>
      </c>
      <c r="J2430" s="1" t="s">
        <v>17051</v>
      </c>
      <c r="K2430" s="1" t="s">
        <v>17125</v>
      </c>
      <c r="L2430" s="1" t="s">
        <v>15623</v>
      </c>
      <c r="M2430" s="42">
        <v>1</v>
      </c>
      <c r="N2430" s="42">
        <v>0.5</v>
      </c>
      <c r="O2430" s="1" t="s">
        <v>15616</v>
      </c>
    </row>
    <row r="2431" spans="1:15" x14ac:dyDescent="0.25">
      <c r="A2431">
        <v>2437</v>
      </c>
      <c r="B2431" t="s">
        <v>10199</v>
      </c>
      <c r="C2431" t="s">
        <v>5180</v>
      </c>
      <c r="D2431" t="s">
        <v>12183</v>
      </c>
      <c r="E2431" s="65">
        <f t="shared" si="148"/>
        <v>42244</v>
      </c>
      <c r="F2431">
        <f t="shared" si="149"/>
        <v>2015</v>
      </c>
      <c r="G2431">
        <f t="shared" si="150"/>
        <v>8</v>
      </c>
      <c r="H2431">
        <f t="shared" si="151"/>
        <v>5</v>
      </c>
      <c r="I2431" s="1" t="s">
        <v>15622</v>
      </c>
      <c r="J2431" s="1" t="s">
        <v>17051</v>
      </c>
      <c r="K2431" s="1" t="s">
        <v>17125</v>
      </c>
      <c r="L2431" s="1" t="s">
        <v>15624</v>
      </c>
      <c r="M2431" s="42">
        <v>0.75</v>
      </c>
      <c r="N2431" s="42">
        <v>0.63</v>
      </c>
      <c r="O2431" s="1" t="s">
        <v>15615</v>
      </c>
    </row>
    <row r="2432" spans="1:15" x14ac:dyDescent="0.25">
      <c r="A2432">
        <v>2438</v>
      </c>
      <c r="B2432" t="s">
        <v>10738</v>
      </c>
      <c r="C2432" t="s">
        <v>4651</v>
      </c>
      <c r="D2432" t="s">
        <v>12184</v>
      </c>
      <c r="E2432" s="65">
        <f t="shared" si="148"/>
        <v>42246</v>
      </c>
      <c r="F2432">
        <f t="shared" si="149"/>
        <v>2015</v>
      </c>
      <c r="G2432">
        <f t="shared" si="150"/>
        <v>8</v>
      </c>
      <c r="H2432">
        <f t="shared" si="151"/>
        <v>7</v>
      </c>
      <c r="I2432" s="1" t="s">
        <v>15622</v>
      </c>
      <c r="J2432" s="1" t="s">
        <v>17051</v>
      </c>
      <c r="K2432" s="1" t="s">
        <v>17125</v>
      </c>
      <c r="L2432" s="1" t="s">
        <v>15623</v>
      </c>
      <c r="M2432" s="42">
        <v>1</v>
      </c>
      <c r="N2432" s="42">
        <v>1</v>
      </c>
      <c r="O2432" s="1" t="s">
        <v>15616</v>
      </c>
    </row>
    <row r="2433" spans="1:15" x14ac:dyDescent="0.25">
      <c r="A2433">
        <v>2439</v>
      </c>
      <c r="B2433" t="s">
        <v>10104</v>
      </c>
      <c r="C2433" t="s">
        <v>5272</v>
      </c>
      <c r="D2433" t="s">
        <v>12185</v>
      </c>
      <c r="E2433" s="65">
        <f t="shared" si="148"/>
        <v>42247</v>
      </c>
      <c r="F2433">
        <f t="shared" si="149"/>
        <v>2015</v>
      </c>
      <c r="G2433">
        <f t="shared" si="150"/>
        <v>8</v>
      </c>
      <c r="H2433">
        <f t="shared" si="151"/>
        <v>1</v>
      </c>
      <c r="I2433" s="1" t="s">
        <v>15622</v>
      </c>
      <c r="J2433" s="1" t="s">
        <v>17051</v>
      </c>
      <c r="K2433" s="1" t="s">
        <v>17125</v>
      </c>
      <c r="L2433" s="1" t="s">
        <v>15623</v>
      </c>
      <c r="M2433" s="42">
        <v>1</v>
      </c>
      <c r="N2433" s="42">
        <v>1</v>
      </c>
      <c r="O2433" s="1" t="s">
        <v>15615</v>
      </c>
    </row>
    <row r="2434" spans="1:15" x14ac:dyDescent="0.25">
      <c r="A2434">
        <v>2440</v>
      </c>
      <c r="B2434" t="s">
        <v>10088</v>
      </c>
      <c r="C2434" t="s">
        <v>5286</v>
      </c>
      <c r="D2434" t="s">
        <v>12185</v>
      </c>
      <c r="E2434" s="65">
        <f t="shared" si="148"/>
        <v>42247</v>
      </c>
      <c r="F2434">
        <f t="shared" si="149"/>
        <v>2015</v>
      </c>
      <c r="G2434">
        <f t="shared" si="150"/>
        <v>8</v>
      </c>
      <c r="H2434">
        <f t="shared" si="151"/>
        <v>1</v>
      </c>
      <c r="I2434" s="1" t="s">
        <v>15622</v>
      </c>
      <c r="J2434" s="1" t="s">
        <v>17051</v>
      </c>
      <c r="K2434" s="1" t="s">
        <v>17125</v>
      </c>
      <c r="L2434" s="1" t="s">
        <v>15626</v>
      </c>
      <c r="M2434" s="42">
        <v>1</v>
      </c>
      <c r="N2434" s="42">
        <v>1</v>
      </c>
      <c r="O2434" s="1" t="s">
        <v>15615</v>
      </c>
    </row>
    <row r="2435" spans="1:15" x14ac:dyDescent="0.25">
      <c r="A2435">
        <v>2441</v>
      </c>
      <c r="B2435" t="s">
        <v>7757</v>
      </c>
      <c r="C2435" t="s">
        <v>7564</v>
      </c>
      <c r="D2435" t="s">
        <v>12185</v>
      </c>
      <c r="E2435" s="65">
        <f t="shared" ref="E2435:E2498" si="152">DATE(LEFT(D2435,4),MID(D2435,5,2),RIGHT(D2435,2))</f>
        <v>42247</v>
      </c>
      <c r="F2435">
        <f t="shared" ref="F2435:F2498" si="153">YEAR(E2435)</f>
        <v>2015</v>
      </c>
      <c r="G2435">
        <f t="shared" ref="G2435:G2498" si="154">MONTH(E2435)</f>
        <v>8</v>
      </c>
      <c r="H2435">
        <f t="shared" ref="H2435:H2498" si="155">WEEKDAY(E2435,2)</f>
        <v>1</v>
      </c>
      <c r="I2435" s="1" t="s">
        <v>15622</v>
      </c>
      <c r="J2435" s="1" t="s">
        <v>17051</v>
      </c>
      <c r="K2435" s="1" t="s">
        <v>17125</v>
      </c>
      <c r="L2435" s="1" t="s">
        <v>15624</v>
      </c>
      <c r="M2435" s="42">
        <v>0.67</v>
      </c>
      <c r="N2435" s="42">
        <v>0.77</v>
      </c>
      <c r="O2435" s="1" t="s">
        <v>15615</v>
      </c>
    </row>
    <row r="2436" spans="1:15" x14ac:dyDescent="0.25">
      <c r="A2436">
        <v>2442</v>
      </c>
      <c r="B2436" t="s">
        <v>10888</v>
      </c>
      <c r="C2436" t="s">
        <v>4506</v>
      </c>
      <c r="D2436" t="s">
        <v>12186</v>
      </c>
      <c r="E2436" s="65">
        <f t="shared" si="152"/>
        <v>42248</v>
      </c>
      <c r="F2436">
        <f t="shared" si="153"/>
        <v>2015</v>
      </c>
      <c r="G2436">
        <f t="shared" si="154"/>
        <v>9</v>
      </c>
      <c r="H2436">
        <f t="shared" si="155"/>
        <v>2</v>
      </c>
      <c r="I2436" s="1" t="s">
        <v>15625</v>
      </c>
      <c r="J2436" s="1" t="s">
        <v>17051</v>
      </c>
      <c r="K2436" s="1" t="s">
        <v>17125</v>
      </c>
      <c r="L2436" s="1" t="s">
        <v>15626</v>
      </c>
      <c r="M2436" s="42">
        <v>1</v>
      </c>
      <c r="N2436" s="42">
        <v>1</v>
      </c>
      <c r="O2436" s="1" t="s">
        <v>15616</v>
      </c>
    </row>
    <row r="2437" spans="1:15" x14ac:dyDescent="0.25">
      <c r="A2437">
        <v>2443</v>
      </c>
      <c r="B2437" t="s">
        <v>8487</v>
      </c>
      <c r="C2437" t="s">
        <v>6857</v>
      </c>
      <c r="D2437" t="s">
        <v>12186</v>
      </c>
      <c r="E2437" s="65">
        <f t="shared" si="152"/>
        <v>42248</v>
      </c>
      <c r="F2437">
        <f t="shared" si="153"/>
        <v>2015</v>
      </c>
      <c r="G2437">
        <f t="shared" si="154"/>
        <v>9</v>
      </c>
      <c r="H2437">
        <f t="shared" si="155"/>
        <v>2</v>
      </c>
      <c r="I2437" s="1" t="s">
        <v>15625</v>
      </c>
      <c r="J2437" s="1" t="s">
        <v>17051</v>
      </c>
      <c r="K2437" s="1" t="s">
        <v>17125</v>
      </c>
      <c r="L2437" s="1" t="s">
        <v>15626</v>
      </c>
      <c r="M2437" s="42">
        <v>1</v>
      </c>
      <c r="N2437" s="42">
        <v>1</v>
      </c>
      <c r="O2437" s="1" t="s">
        <v>15616</v>
      </c>
    </row>
    <row r="2438" spans="1:15" x14ac:dyDescent="0.25">
      <c r="A2438">
        <v>2444</v>
      </c>
      <c r="B2438" t="s">
        <v>8244</v>
      </c>
      <c r="C2438" t="s">
        <v>7091</v>
      </c>
      <c r="D2438" t="s">
        <v>12186</v>
      </c>
      <c r="E2438" s="65">
        <f t="shared" si="152"/>
        <v>42248</v>
      </c>
      <c r="F2438">
        <f t="shared" si="153"/>
        <v>2015</v>
      </c>
      <c r="G2438">
        <f t="shared" si="154"/>
        <v>9</v>
      </c>
      <c r="H2438">
        <f t="shared" si="155"/>
        <v>2</v>
      </c>
      <c r="I2438" s="1" t="s">
        <v>15622</v>
      </c>
      <c r="J2438" s="1" t="s">
        <v>17051</v>
      </c>
      <c r="K2438" s="1" t="s">
        <v>17125</v>
      </c>
      <c r="L2438" s="1" t="s">
        <v>15626</v>
      </c>
      <c r="M2438" s="42">
        <v>1</v>
      </c>
      <c r="N2438" s="42">
        <v>0.83</v>
      </c>
      <c r="O2438" s="1" t="s">
        <v>15615</v>
      </c>
    </row>
    <row r="2439" spans="1:15" x14ac:dyDescent="0.25">
      <c r="A2439">
        <v>2445</v>
      </c>
      <c r="B2439" t="s">
        <v>9632</v>
      </c>
      <c r="C2439" t="s">
        <v>3578</v>
      </c>
      <c r="D2439" t="s">
        <v>12186</v>
      </c>
      <c r="E2439" s="65">
        <f t="shared" si="152"/>
        <v>42248</v>
      </c>
      <c r="F2439">
        <f t="shared" si="153"/>
        <v>2015</v>
      </c>
      <c r="G2439">
        <f t="shared" si="154"/>
        <v>9</v>
      </c>
      <c r="H2439">
        <f t="shared" si="155"/>
        <v>2</v>
      </c>
      <c r="I2439" s="1" t="s">
        <v>15622</v>
      </c>
      <c r="J2439" s="1" t="s">
        <v>17051</v>
      </c>
      <c r="K2439" s="1" t="s">
        <v>17125</v>
      </c>
      <c r="L2439" s="1" t="s">
        <v>15624</v>
      </c>
      <c r="M2439" s="42">
        <v>1</v>
      </c>
      <c r="N2439" s="42">
        <v>0.76</v>
      </c>
      <c r="O2439" s="1" t="s">
        <v>15616</v>
      </c>
    </row>
    <row r="2440" spans="1:15" x14ac:dyDescent="0.25">
      <c r="A2440">
        <v>2446</v>
      </c>
      <c r="B2440" t="s">
        <v>8908</v>
      </c>
      <c r="C2440" t="s">
        <v>6444</v>
      </c>
      <c r="D2440" t="s">
        <v>12186</v>
      </c>
      <c r="E2440" s="65">
        <f t="shared" si="152"/>
        <v>42248</v>
      </c>
      <c r="F2440">
        <f t="shared" si="153"/>
        <v>2015</v>
      </c>
      <c r="G2440">
        <f t="shared" si="154"/>
        <v>9</v>
      </c>
      <c r="H2440">
        <f t="shared" si="155"/>
        <v>2</v>
      </c>
      <c r="I2440" s="1" t="s">
        <v>15622</v>
      </c>
      <c r="J2440" s="1" t="s">
        <v>17051</v>
      </c>
      <c r="K2440" s="1" t="s">
        <v>17125</v>
      </c>
      <c r="L2440" s="1" t="s">
        <v>15624</v>
      </c>
      <c r="M2440" s="42">
        <v>0.9</v>
      </c>
      <c r="N2440" s="42">
        <v>0.96</v>
      </c>
      <c r="O2440" s="1" t="s">
        <v>15615</v>
      </c>
    </row>
    <row r="2441" spans="1:15" x14ac:dyDescent="0.25">
      <c r="A2441">
        <v>2447</v>
      </c>
      <c r="B2441" t="s">
        <v>11260</v>
      </c>
      <c r="C2441" t="s">
        <v>4141</v>
      </c>
      <c r="D2441" t="s">
        <v>12187</v>
      </c>
      <c r="E2441" s="65">
        <f t="shared" si="152"/>
        <v>42249</v>
      </c>
      <c r="F2441">
        <f t="shared" si="153"/>
        <v>2015</v>
      </c>
      <c r="G2441">
        <f t="shared" si="154"/>
        <v>9</v>
      </c>
      <c r="H2441">
        <f t="shared" si="155"/>
        <v>3</v>
      </c>
      <c r="I2441" s="1" t="s">
        <v>15625</v>
      </c>
      <c r="J2441" s="1" t="s">
        <v>17051</v>
      </c>
      <c r="K2441" s="1" t="s">
        <v>17125</v>
      </c>
      <c r="L2441" s="1" t="s">
        <v>15624</v>
      </c>
      <c r="M2441" s="42">
        <v>1</v>
      </c>
      <c r="N2441" s="42">
        <v>1</v>
      </c>
      <c r="O2441" s="1" t="s">
        <v>15615</v>
      </c>
    </row>
    <row r="2442" spans="1:15" x14ac:dyDescent="0.25">
      <c r="A2442">
        <v>2448</v>
      </c>
      <c r="B2442" t="s">
        <v>9866</v>
      </c>
      <c r="C2442" t="s">
        <v>5505</v>
      </c>
      <c r="D2442" t="s">
        <v>12188</v>
      </c>
      <c r="E2442" s="65">
        <f t="shared" si="152"/>
        <v>42250</v>
      </c>
      <c r="F2442">
        <f t="shared" si="153"/>
        <v>2015</v>
      </c>
      <c r="G2442">
        <f t="shared" si="154"/>
        <v>9</v>
      </c>
      <c r="H2442">
        <f t="shared" si="155"/>
        <v>4</v>
      </c>
      <c r="I2442" s="1" t="s">
        <v>15622</v>
      </c>
      <c r="J2442" s="1" t="s">
        <v>17051</v>
      </c>
      <c r="K2442" s="1" t="s">
        <v>17125</v>
      </c>
      <c r="L2442" s="1" t="s">
        <v>15626</v>
      </c>
      <c r="M2442" s="42">
        <v>0.9</v>
      </c>
      <c r="N2442" s="42">
        <v>0.87</v>
      </c>
      <c r="O2442" s="1" t="s">
        <v>15616</v>
      </c>
    </row>
    <row r="2443" spans="1:15" x14ac:dyDescent="0.25">
      <c r="A2443">
        <v>2449</v>
      </c>
      <c r="B2443" t="s">
        <v>9314</v>
      </c>
      <c r="C2443" t="s">
        <v>6042</v>
      </c>
      <c r="D2443" t="s">
        <v>12189</v>
      </c>
      <c r="E2443" s="65">
        <f t="shared" si="152"/>
        <v>42251</v>
      </c>
      <c r="F2443">
        <f t="shared" si="153"/>
        <v>2015</v>
      </c>
      <c r="G2443">
        <f t="shared" si="154"/>
        <v>9</v>
      </c>
      <c r="H2443">
        <f t="shared" si="155"/>
        <v>5</v>
      </c>
      <c r="I2443" s="1" t="s">
        <v>15622</v>
      </c>
      <c r="J2443" s="1" t="s">
        <v>17051</v>
      </c>
      <c r="K2443" s="1" t="s">
        <v>17125</v>
      </c>
      <c r="L2443" s="1" t="s">
        <v>15628</v>
      </c>
      <c r="M2443" s="42">
        <v>0.33</v>
      </c>
      <c r="N2443" s="42">
        <v>0.23</v>
      </c>
      <c r="O2443" s="1" t="s">
        <v>15615</v>
      </c>
    </row>
    <row r="2444" spans="1:15" x14ac:dyDescent="0.25">
      <c r="A2444">
        <v>2450</v>
      </c>
      <c r="B2444" t="s">
        <v>8279</v>
      </c>
      <c r="C2444" t="s">
        <v>7056</v>
      </c>
      <c r="D2444" t="s">
        <v>12189</v>
      </c>
      <c r="E2444" s="65">
        <f t="shared" si="152"/>
        <v>42251</v>
      </c>
      <c r="F2444">
        <f t="shared" si="153"/>
        <v>2015</v>
      </c>
      <c r="G2444">
        <f t="shared" si="154"/>
        <v>9</v>
      </c>
      <c r="H2444">
        <f t="shared" si="155"/>
        <v>5</v>
      </c>
      <c r="I2444" s="1" t="s">
        <v>15622</v>
      </c>
      <c r="J2444" s="1" t="s">
        <v>17051</v>
      </c>
      <c r="K2444" s="1" t="s">
        <v>17125</v>
      </c>
      <c r="L2444" s="1" t="s">
        <v>15626</v>
      </c>
      <c r="M2444" s="42">
        <v>1</v>
      </c>
      <c r="N2444" s="42">
        <v>0.64</v>
      </c>
      <c r="O2444" s="1" t="s">
        <v>15615</v>
      </c>
    </row>
    <row r="2445" spans="1:15" x14ac:dyDescent="0.25">
      <c r="A2445">
        <v>2451</v>
      </c>
      <c r="B2445" t="s">
        <v>9536</v>
      </c>
      <c r="C2445" t="s">
        <v>5824</v>
      </c>
      <c r="D2445" t="s">
        <v>12190</v>
      </c>
      <c r="E2445" s="65">
        <f t="shared" si="152"/>
        <v>42252</v>
      </c>
      <c r="F2445">
        <f t="shared" si="153"/>
        <v>2015</v>
      </c>
      <c r="G2445">
        <f t="shared" si="154"/>
        <v>9</v>
      </c>
      <c r="H2445">
        <f t="shared" si="155"/>
        <v>6</v>
      </c>
      <c r="I2445" s="1" t="s">
        <v>15622</v>
      </c>
      <c r="J2445" s="1" t="s">
        <v>17051</v>
      </c>
      <c r="K2445" s="1" t="s">
        <v>17125</v>
      </c>
      <c r="L2445" s="1" t="s">
        <v>15626</v>
      </c>
      <c r="M2445" s="42">
        <v>1</v>
      </c>
      <c r="N2445" s="42">
        <v>1</v>
      </c>
      <c r="O2445" s="1" t="s">
        <v>15616</v>
      </c>
    </row>
    <row r="2446" spans="1:15" x14ac:dyDescent="0.25">
      <c r="A2446">
        <v>2452</v>
      </c>
      <c r="B2446" t="s">
        <v>10327</v>
      </c>
      <c r="C2446" t="s">
        <v>5052</v>
      </c>
      <c r="D2446" t="s">
        <v>12190</v>
      </c>
      <c r="E2446" s="65">
        <f t="shared" si="152"/>
        <v>42252</v>
      </c>
      <c r="F2446">
        <f t="shared" si="153"/>
        <v>2015</v>
      </c>
      <c r="G2446">
        <f t="shared" si="154"/>
        <v>9</v>
      </c>
      <c r="H2446">
        <f t="shared" si="155"/>
        <v>6</v>
      </c>
      <c r="I2446" s="1" t="s">
        <v>15622</v>
      </c>
      <c r="J2446" s="1" t="s">
        <v>17051</v>
      </c>
      <c r="K2446" s="1" t="s">
        <v>17125</v>
      </c>
      <c r="L2446" s="1" t="s">
        <v>15626</v>
      </c>
      <c r="M2446" s="42">
        <v>1</v>
      </c>
      <c r="N2446" s="42">
        <v>1</v>
      </c>
      <c r="O2446" s="1" t="s">
        <v>15616</v>
      </c>
    </row>
    <row r="2447" spans="1:15" x14ac:dyDescent="0.25">
      <c r="A2447">
        <v>2453</v>
      </c>
      <c r="B2447" t="s">
        <v>10396</v>
      </c>
      <c r="C2447" t="s">
        <v>4983</v>
      </c>
      <c r="D2447" t="s">
        <v>12191</v>
      </c>
      <c r="E2447" s="65">
        <f t="shared" si="152"/>
        <v>42254</v>
      </c>
      <c r="F2447">
        <f t="shared" si="153"/>
        <v>2015</v>
      </c>
      <c r="G2447">
        <f t="shared" si="154"/>
        <v>9</v>
      </c>
      <c r="H2447">
        <f t="shared" si="155"/>
        <v>1</v>
      </c>
      <c r="I2447" s="1" t="s">
        <v>15622</v>
      </c>
      <c r="J2447" s="1" t="s">
        <v>17051</v>
      </c>
      <c r="K2447" s="1" t="s">
        <v>17125</v>
      </c>
      <c r="L2447" s="1" t="s">
        <v>15623</v>
      </c>
      <c r="M2447" s="42">
        <v>1</v>
      </c>
      <c r="N2447" s="42">
        <v>0.78</v>
      </c>
      <c r="O2447" s="1" t="s">
        <v>15615</v>
      </c>
    </row>
    <row r="2448" spans="1:15" x14ac:dyDescent="0.25">
      <c r="A2448">
        <v>2454</v>
      </c>
      <c r="B2448" t="s">
        <v>10158</v>
      </c>
      <c r="C2448" t="s">
        <v>5220</v>
      </c>
      <c r="D2448" t="s">
        <v>12192</v>
      </c>
      <c r="E2448" s="65">
        <f t="shared" si="152"/>
        <v>42255</v>
      </c>
      <c r="F2448">
        <f t="shared" si="153"/>
        <v>2015</v>
      </c>
      <c r="G2448">
        <f t="shared" si="154"/>
        <v>9</v>
      </c>
      <c r="H2448">
        <f t="shared" si="155"/>
        <v>2</v>
      </c>
      <c r="I2448" s="1" t="s">
        <v>15622</v>
      </c>
      <c r="J2448" s="1" t="s">
        <v>17051</v>
      </c>
      <c r="K2448" s="1" t="s">
        <v>17125</v>
      </c>
      <c r="L2448" s="1" t="s">
        <v>15624</v>
      </c>
      <c r="M2448" s="42">
        <v>0.8</v>
      </c>
      <c r="N2448" s="42">
        <v>0.42</v>
      </c>
      <c r="O2448" s="1" t="s">
        <v>15615</v>
      </c>
    </row>
    <row r="2449" spans="1:15" x14ac:dyDescent="0.25">
      <c r="A2449">
        <v>2455</v>
      </c>
      <c r="B2449" t="s">
        <v>11662</v>
      </c>
      <c r="C2449" t="s">
        <v>3743</v>
      </c>
      <c r="D2449" t="s">
        <v>12193</v>
      </c>
      <c r="E2449" s="65">
        <f t="shared" si="152"/>
        <v>42256</v>
      </c>
      <c r="F2449">
        <f t="shared" si="153"/>
        <v>2015</v>
      </c>
      <c r="G2449">
        <f t="shared" si="154"/>
        <v>9</v>
      </c>
      <c r="H2449">
        <f t="shared" si="155"/>
        <v>3</v>
      </c>
      <c r="I2449" s="1" t="s">
        <v>15622</v>
      </c>
      <c r="J2449" s="1" t="s">
        <v>17051</v>
      </c>
      <c r="K2449" s="1" t="s">
        <v>17125</v>
      </c>
      <c r="L2449" s="1" t="s">
        <v>15623</v>
      </c>
      <c r="M2449" s="42">
        <v>1</v>
      </c>
      <c r="N2449" s="42">
        <v>0.56999999999999995</v>
      </c>
      <c r="O2449" s="1" t="s">
        <v>15615</v>
      </c>
    </row>
    <row r="2450" spans="1:15" x14ac:dyDescent="0.25">
      <c r="A2450">
        <v>2456</v>
      </c>
      <c r="B2450" t="s">
        <v>11663</v>
      </c>
      <c r="C2450" t="s">
        <v>3742</v>
      </c>
      <c r="D2450" t="s">
        <v>12194</v>
      </c>
      <c r="E2450" s="65">
        <f t="shared" si="152"/>
        <v>42257</v>
      </c>
      <c r="F2450">
        <f t="shared" si="153"/>
        <v>2015</v>
      </c>
      <c r="G2450">
        <f t="shared" si="154"/>
        <v>9</v>
      </c>
      <c r="H2450">
        <f t="shared" si="155"/>
        <v>4</v>
      </c>
      <c r="I2450" s="1" t="s">
        <v>15622</v>
      </c>
      <c r="J2450" s="1" t="s">
        <v>17051</v>
      </c>
      <c r="K2450" s="1" t="s">
        <v>17125</v>
      </c>
      <c r="L2450" s="1" t="s">
        <v>15624</v>
      </c>
      <c r="M2450" s="42">
        <v>1</v>
      </c>
      <c r="N2450" s="42">
        <v>0.96</v>
      </c>
      <c r="O2450" s="1" t="s">
        <v>15616</v>
      </c>
    </row>
    <row r="2451" spans="1:15" x14ac:dyDescent="0.25">
      <c r="A2451">
        <v>2457</v>
      </c>
      <c r="B2451" t="s">
        <v>11719</v>
      </c>
      <c r="C2451" t="s">
        <v>3687</v>
      </c>
      <c r="D2451" t="s">
        <v>12194</v>
      </c>
      <c r="E2451" s="65">
        <f t="shared" si="152"/>
        <v>42257</v>
      </c>
      <c r="F2451">
        <f t="shared" si="153"/>
        <v>2015</v>
      </c>
      <c r="G2451">
        <f t="shared" si="154"/>
        <v>9</v>
      </c>
      <c r="H2451">
        <f t="shared" si="155"/>
        <v>4</v>
      </c>
      <c r="I2451" s="1" t="s">
        <v>15622</v>
      </c>
      <c r="J2451" s="1" t="s">
        <v>17051</v>
      </c>
      <c r="K2451" s="1" t="s">
        <v>17125</v>
      </c>
      <c r="L2451" s="1" t="s">
        <v>15624</v>
      </c>
      <c r="M2451" s="42">
        <v>0.78</v>
      </c>
      <c r="N2451" s="42">
        <v>0.96</v>
      </c>
      <c r="O2451" s="1" t="s">
        <v>15616</v>
      </c>
    </row>
    <row r="2452" spans="1:15" x14ac:dyDescent="0.25">
      <c r="A2452">
        <v>2458</v>
      </c>
      <c r="B2452" t="s">
        <v>11024</v>
      </c>
      <c r="C2452" t="s">
        <v>4373</v>
      </c>
      <c r="D2452" t="s">
        <v>12194</v>
      </c>
      <c r="E2452" s="65">
        <f t="shared" si="152"/>
        <v>42257</v>
      </c>
      <c r="F2452">
        <f t="shared" si="153"/>
        <v>2015</v>
      </c>
      <c r="G2452">
        <f t="shared" si="154"/>
        <v>9</v>
      </c>
      <c r="H2452">
        <f t="shared" si="155"/>
        <v>4</v>
      </c>
      <c r="I2452" s="1" t="s">
        <v>15622</v>
      </c>
      <c r="J2452" s="1" t="s">
        <v>17051</v>
      </c>
      <c r="K2452" s="1" t="s">
        <v>17125</v>
      </c>
      <c r="L2452" s="1" t="s">
        <v>15626</v>
      </c>
      <c r="M2452" s="42">
        <v>1</v>
      </c>
      <c r="N2452" s="42">
        <v>1</v>
      </c>
      <c r="O2452" s="1" t="s">
        <v>15616</v>
      </c>
    </row>
    <row r="2453" spans="1:15" x14ac:dyDescent="0.25">
      <c r="A2453">
        <v>2459</v>
      </c>
      <c r="B2453" t="s">
        <v>8326</v>
      </c>
      <c r="C2453" t="s">
        <v>7011</v>
      </c>
      <c r="D2453" t="s">
        <v>12194</v>
      </c>
      <c r="E2453" s="65">
        <f t="shared" si="152"/>
        <v>42257</v>
      </c>
      <c r="F2453">
        <f t="shared" si="153"/>
        <v>2015</v>
      </c>
      <c r="G2453">
        <f t="shared" si="154"/>
        <v>9</v>
      </c>
      <c r="H2453">
        <f t="shared" si="155"/>
        <v>4</v>
      </c>
      <c r="I2453" s="1" t="s">
        <v>15622</v>
      </c>
      <c r="J2453" s="1" t="s">
        <v>17051</v>
      </c>
      <c r="K2453" s="1" t="s">
        <v>17125</v>
      </c>
      <c r="L2453" s="1" t="s">
        <v>15623</v>
      </c>
      <c r="M2453" s="42">
        <v>1</v>
      </c>
      <c r="N2453" s="42">
        <v>1</v>
      </c>
      <c r="O2453" s="1" t="s">
        <v>15616</v>
      </c>
    </row>
    <row r="2454" spans="1:15" x14ac:dyDescent="0.25">
      <c r="A2454">
        <v>2460</v>
      </c>
      <c r="B2454" t="s">
        <v>9863</v>
      </c>
      <c r="C2454" t="s">
        <v>5508</v>
      </c>
      <c r="D2454" t="s">
        <v>12195</v>
      </c>
      <c r="E2454" s="65">
        <f t="shared" si="152"/>
        <v>42259</v>
      </c>
      <c r="F2454">
        <f t="shared" si="153"/>
        <v>2015</v>
      </c>
      <c r="G2454">
        <f t="shared" si="154"/>
        <v>9</v>
      </c>
      <c r="H2454">
        <f t="shared" si="155"/>
        <v>6</v>
      </c>
      <c r="I2454" s="1" t="s">
        <v>15622</v>
      </c>
      <c r="J2454" s="1" t="s">
        <v>17051</v>
      </c>
      <c r="K2454" s="1" t="s">
        <v>17125</v>
      </c>
      <c r="L2454" s="1" t="s">
        <v>15626</v>
      </c>
      <c r="M2454" s="42">
        <v>1</v>
      </c>
      <c r="N2454" s="42">
        <v>0.99</v>
      </c>
      <c r="O2454" s="1" t="s">
        <v>15615</v>
      </c>
    </row>
    <row r="2455" spans="1:15" x14ac:dyDescent="0.25">
      <c r="A2455">
        <v>2461</v>
      </c>
      <c r="B2455" t="s">
        <v>9717</v>
      </c>
      <c r="C2455" t="s">
        <v>5648</v>
      </c>
      <c r="D2455" t="s">
        <v>12195</v>
      </c>
      <c r="E2455" s="65">
        <f t="shared" si="152"/>
        <v>42259</v>
      </c>
      <c r="F2455">
        <f t="shared" si="153"/>
        <v>2015</v>
      </c>
      <c r="G2455">
        <f t="shared" si="154"/>
        <v>9</v>
      </c>
      <c r="H2455">
        <f t="shared" si="155"/>
        <v>6</v>
      </c>
      <c r="I2455" s="1" t="s">
        <v>15625</v>
      </c>
      <c r="J2455" s="1" t="s">
        <v>17051</v>
      </c>
      <c r="K2455" s="1" t="s">
        <v>17125</v>
      </c>
      <c r="L2455" s="1" t="s">
        <v>15626</v>
      </c>
      <c r="M2455" s="42">
        <v>1</v>
      </c>
      <c r="N2455" s="42">
        <v>0.87</v>
      </c>
      <c r="O2455" s="1" t="s">
        <v>15616</v>
      </c>
    </row>
    <row r="2456" spans="1:15" x14ac:dyDescent="0.25">
      <c r="A2456">
        <v>2462</v>
      </c>
      <c r="B2456" t="s">
        <v>9047</v>
      </c>
      <c r="C2456" t="s">
        <v>6306</v>
      </c>
      <c r="D2456" t="s">
        <v>12196</v>
      </c>
      <c r="E2456" s="65">
        <f t="shared" si="152"/>
        <v>42260</v>
      </c>
      <c r="F2456">
        <f t="shared" si="153"/>
        <v>2015</v>
      </c>
      <c r="G2456">
        <f t="shared" si="154"/>
        <v>9</v>
      </c>
      <c r="H2456">
        <f t="shared" si="155"/>
        <v>7</v>
      </c>
      <c r="I2456" s="1" t="s">
        <v>15625</v>
      </c>
      <c r="J2456" s="1" t="s">
        <v>17051</v>
      </c>
      <c r="K2456" s="1" t="s">
        <v>17125</v>
      </c>
      <c r="L2456" s="1" t="s">
        <v>15626</v>
      </c>
      <c r="M2456" s="42">
        <v>1</v>
      </c>
      <c r="N2456" s="42">
        <v>0.99</v>
      </c>
      <c r="O2456" s="1" t="s">
        <v>15615</v>
      </c>
    </row>
    <row r="2457" spans="1:15" x14ac:dyDescent="0.25">
      <c r="A2457">
        <v>2463</v>
      </c>
      <c r="B2457" t="s">
        <v>7995</v>
      </c>
      <c r="C2457" t="s">
        <v>7336</v>
      </c>
      <c r="D2457" t="s">
        <v>12197</v>
      </c>
      <c r="E2457" s="65">
        <f t="shared" si="152"/>
        <v>42264</v>
      </c>
      <c r="F2457">
        <f t="shared" si="153"/>
        <v>2015</v>
      </c>
      <c r="G2457">
        <f t="shared" si="154"/>
        <v>9</v>
      </c>
      <c r="H2457">
        <f t="shared" si="155"/>
        <v>4</v>
      </c>
      <c r="I2457" s="1" t="s">
        <v>15625</v>
      </c>
      <c r="J2457" s="1" t="s">
        <v>17051</v>
      </c>
      <c r="K2457" s="1" t="s">
        <v>17125</v>
      </c>
      <c r="L2457" s="1" t="s">
        <v>15628</v>
      </c>
      <c r="M2457" s="42">
        <v>0</v>
      </c>
      <c r="N2457" s="42">
        <v>0.1</v>
      </c>
      <c r="O2457" s="1" t="s">
        <v>15615</v>
      </c>
    </row>
    <row r="2458" spans="1:15" x14ac:dyDescent="0.25">
      <c r="A2458">
        <v>2464</v>
      </c>
      <c r="B2458" t="s">
        <v>10704</v>
      </c>
      <c r="C2458" t="s">
        <v>4682</v>
      </c>
      <c r="D2458" t="s">
        <v>12197</v>
      </c>
      <c r="E2458" s="65">
        <f t="shared" si="152"/>
        <v>42264</v>
      </c>
      <c r="F2458">
        <f t="shared" si="153"/>
        <v>2015</v>
      </c>
      <c r="G2458">
        <f t="shared" si="154"/>
        <v>9</v>
      </c>
      <c r="H2458">
        <f t="shared" si="155"/>
        <v>4</v>
      </c>
      <c r="I2458" s="1" t="s">
        <v>15622</v>
      </c>
      <c r="J2458" s="1" t="s">
        <v>17051</v>
      </c>
      <c r="K2458" s="1" t="s">
        <v>17125</v>
      </c>
      <c r="L2458" s="1" t="s">
        <v>15628</v>
      </c>
      <c r="M2458" s="42">
        <v>0</v>
      </c>
      <c r="N2458" s="42">
        <v>0.5</v>
      </c>
      <c r="O2458" s="1" t="s">
        <v>15615</v>
      </c>
    </row>
    <row r="2459" spans="1:15" x14ac:dyDescent="0.25">
      <c r="A2459">
        <v>2465</v>
      </c>
      <c r="B2459" t="s">
        <v>9345</v>
      </c>
      <c r="C2459" t="s">
        <v>6012</v>
      </c>
      <c r="D2459" t="s">
        <v>12198</v>
      </c>
      <c r="E2459" s="65">
        <f t="shared" si="152"/>
        <v>42265</v>
      </c>
      <c r="F2459">
        <f t="shared" si="153"/>
        <v>2015</v>
      </c>
      <c r="G2459">
        <f t="shared" si="154"/>
        <v>9</v>
      </c>
      <c r="H2459">
        <f t="shared" si="155"/>
        <v>5</v>
      </c>
      <c r="I2459" s="1" t="s">
        <v>15622</v>
      </c>
      <c r="J2459" s="1" t="s">
        <v>17051</v>
      </c>
      <c r="K2459" s="1" t="s">
        <v>17125</v>
      </c>
      <c r="L2459" s="1" t="s">
        <v>15626</v>
      </c>
      <c r="M2459" s="42">
        <v>1</v>
      </c>
      <c r="N2459" s="42">
        <v>1</v>
      </c>
      <c r="O2459" s="1" t="s">
        <v>15616</v>
      </c>
    </row>
    <row r="2460" spans="1:15" x14ac:dyDescent="0.25">
      <c r="A2460">
        <v>2466</v>
      </c>
      <c r="B2460" t="s">
        <v>9891</v>
      </c>
      <c r="C2460" t="s">
        <v>5480</v>
      </c>
      <c r="D2460" t="s">
        <v>12198</v>
      </c>
      <c r="E2460" s="65">
        <f t="shared" si="152"/>
        <v>42265</v>
      </c>
      <c r="F2460">
        <f t="shared" si="153"/>
        <v>2015</v>
      </c>
      <c r="G2460">
        <f t="shared" si="154"/>
        <v>9</v>
      </c>
      <c r="H2460">
        <f t="shared" si="155"/>
        <v>5</v>
      </c>
      <c r="I2460" s="1" t="s">
        <v>15622</v>
      </c>
      <c r="J2460" s="1" t="s">
        <v>17051</v>
      </c>
      <c r="K2460" s="1" t="s">
        <v>17125</v>
      </c>
      <c r="L2460" s="1" t="s">
        <v>15623</v>
      </c>
      <c r="M2460" s="42">
        <v>0.5</v>
      </c>
      <c r="N2460" s="42">
        <v>0.93</v>
      </c>
      <c r="O2460" s="1" t="s">
        <v>15615</v>
      </c>
    </row>
    <row r="2461" spans="1:15" x14ac:dyDescent="0.25">
      <c r="A2461">
        <v>2467</v>
      </c>
      <c r="B2461" t="s">
        <v>10572</v>
      </c>
      <c r="C2461" t="s">
        <v>4812</v>
      </c>
      <c r="D2461" t="s">
        <v>12198</v>
      </c>
      <c r="E2461" s="65">
        <f t="shared" si="152"/>
        <v>42265</v>
      </c>
      <c r="F2461">
        <f t="shared" si="153"/>
        <v>2015</v>
      </c>
      <c r="G2461">
        <f t="shared" si="154"/>
        <v>9</v>
      </c>
      <c r="H2461">
        <f t="shared" si="155"/>
        <v>5</v>
      </c>
      <c r="I2461" s="1" t="s">
        <v>15622</v>
      </c>
      <c r="J2461" s="1" t="s">
        <v>17051</v>
      </c>
      <c r="K2461" s="1" t="s">
        <v>17125</v>
      </c>
      <c r="L2461" s="1" t="s">
        <v>15626</v>
      </c>
      <c r="M2461" s="42">
        <v>1</v>
      </c>
      <c r="N2461" s="42">
        <v>1</v>
      </c>
      <c r="O2461" s="1" t="s">
        <v>15616</v>
      </c>
    </row>
    <row r="2462" spans="1:15" x14ac:dyDescent="0.25">
      <c r="A2462">
        <v>2468</v>
      </c>
      <c r="B2462" t="s">
        <v>8489</v>
      </c>
      <c r="C2462" t="s">
        <v>6855</v>
      </c>
      <c r="D2462" t="s">
        <v>12199</v>
      </c>
      <c r="E2462" s="65">
        <f t="shared" si="152"/>
        <v>42267</v>
      </c>
      <c r="F2462">
        <f t="shared" si="153"/>
        <v>2015</v>
      </c>
      <c r="G2462">
        <f t="shared" si="154"/>
        <v>9</v>
      </c>
      <c r="H2462">
        <f t="shared" si="155"/>
        <v>7</v>
      </c>
      <c r="I2462" s="1" t="s">
        <v>15622</v>
      </c>
      <c r="J2462" s="1" t="s">
        <v>17051</v>
      </c>
      <c r="K2462" s="1" t="s">
        <v>17125</v>
      </c>
      <c r="L2462" s="1" t="s">
        <v>15626</v>
      </c>
      <c r="M2462" s="42">
        <v>0.94</v>
      </c>
      <c r="N2462" s="42">
        <v>0.98</v>
      </c>
      <c r="O2462" s="1" t="s">
        <v>15616</v>
      </c>
    </row>
    <row r="2463" spans="1:15" x14ac:dyDescent="0.25">
      <c r="A2463">
        <v>2469</v>
      </c>
      <c r="B2463" t="s">
        <v>8393</v>
      </c>
      <c r="C2463" t="s">
        <v>6949</v>
      </c>
      <c r="D2463" t="s">
        <v>12200</v>
      </c>
      <c r="E2463" s="65">
        <f t="shared" si="152"/>
        <v>42268</v>
      </c>
      <c r="F2463">
        <f t="shared" si="153"/>
        <v>2015</v>
      </c>
      <c r="G2463">
        <f t="shared" si="154"/>
        <v>9</v>
      </c>
      <c r="H2463">
        <f t="shared" si="155"/>
        <v>1</v>
      </c>
      <c r="I2463" s="1" t="s">
        <v>15622</v>
      </c>
      <c r="J2463" s="1" t="s">
        <v>17051</v>
      </c>
      <c r="K2463" s="1" t="s">
        <v>17125</v>
      </c>
      <c r="L2463" s="1" t="s">
        <v>15624</v>
      </c>
      <c r="M2463" s="42">
        <v>1</v>
      </c>
      <c r="N2463" s="42">
        <v>1</v>
      </c>
      <c r="O2463" s="1" t="s">
        <v>15615</v>
      </c>
    </row>
    <row r="2464" spans="1:15" x14ac:dyDescent="0.25">
      <c r="A2464">
        <v>2470</v>
      </c>
      <c r="B2464" t="s">
        <v>11075</v>
      </c>
      <c r="C2464" t="s">
        <v>4322</v>
      </c>
      <c r="D2464" t="s">
        <v>12200</v>
      </c>
      <c r="E2464" s="65">
        <f t="shared" si="152"/>
        <v>42268</v>
      </c>
      <c r="F2464">
        <f t="shared" si="153"/>
        <v>2015</v>
      </c>
      <c r="G2464">
        <f t="shared" si="154"/>
        <v>9</v>
      </c>
      <c r="H2464">
        <f t="shared" si="155"/>
        <v>1</v>
      </c>
      <c r="I2464" s="1" t="s">
        <v>15622</v>
      </c>
      <c r="J2464" s="1" t="s">
        <v>17051</v>
      </c>
      <c r="K2464" s="1" t="s">
        <v>17125</v>
      </c>
      <c r="L2464" s="1" t="s">
        <v>15624</v>
      </c>
      <c r="M2464" s="42">
        <v>1</v>
      </c>
      <c r="N2464" s="42">
        <v>0.78</v>
      </c>
      <c r="O2464" s="1" t="s">
        <v>15615</v>
      </c>
    </row>
    <row r="2465" spans="1:15" x14ac:dyDescent="0.25">
      <c r="A2465">
        <v>2471</v>
      </c>
      <c r="B2465" t="s">
        <v>7980</v>
      </c>
      <c r="C2465" t="s">
        <v>7351</v>
      </c>
      <c r="D2465" t="s">
        <v>12201</v>
      </c>
      <c r="E2465" s="65">
        <f t="shared" si="152"/>
        <v>42269</v>
      </c>
      <c r="F2465">
        <f t="shared" si="153"/>
        <v>2015</v>
      </c>
      <c r="G2465">
        <f t="shared" si="154"/>
        <v>9</v>
      </c>
      <c r="H2465">
        <f t="shared" si="155"/>
        <v>2</v>
      </c>
      <c r="I2465" s="1" t="s">
        <v>15622</v>
      </c>
      <c r="J2465" s="1" t="s">
        <v>17051</v>
      </c>
      <c r="K2465" s="1" t="s">
        <v>17125</v>
      </c>
      <c r="L2465" s="1" t="s">
        <v>15626</v>
      </c>
      <c r="M2465" s="42">
        <v>1</v>
      </c>
      <c r="N2465" s="42">
        <v>0.97</v>
      </c>
      <c r="O2465" s="1" t="s">
        <v>15615</v>
      </c>
    </row>
    <row r="2466" spans="1:15" x14ac:dyDescent="0.25">
      <c r="A2466">
        <v>2472</v>
      </c>
      <c r="B2466" t="s">
        <v>9526</v>
      </c>
      <c r="C2466" t="s">
        <v>5834</v>
      </c>
      <c r="D2466" t="s">
        <v>12201</v>
      </c>
      <c r="E2466" s="65">
        <f t="shared" si="152"/>
        <v>42269</v>
      </c>
      <c r="F2466">
        <f t="shared" si="153"/>
        <v>2015</v>
      </c>
      <c r="G2466">
        <f t="shared" si="154"/>
        <v>9</v>
      </c>
      <c r="H2466">
        <f t="shared" si="155"/>
        <v>2</v>
      </c>
      <c r="I2466" s="1" t="s">
        <v>15622</v>
      </c>
      <c r="J2466" s="1" t="s">
        <v>17051</v>
      </c>
      <c r="K2466" s="1" t="s">
        <v>17125</v>
      </c>
      <c r="L2466" s="1" t="s">
        <v>15626</v>
      </c>
      <c r="M2466" s="42">
        <v>1</v>
      </c>
      <c r="N2466" s="42">
        <v>0.75</v>
      </c>
      <c r="O2466" s="1" t="s">
        <v>15615</v>
      </c>
    </row>
    <row r="2467" spans="1:15" x14ac:dyDescent="0.25">
      <c r="A2467">
        <v>2473</v>
      </c>
      <c r="B2467" t="s">
        <v>9900</v>
      </c>
      <c r="C2467" t="s">
        <v>5471</v>
      </c>
      <c r="D2467" t="s">
        <v>12202</v>
      </c>
      <c r="E2467" s="65">
        <f t="shared" si="152"/>
        <v>42270</v>
      </c>
      <c r="F2467">
        <f t="shared" si="153"/>
        <v>2015</v>
      </c>
      <c r="G2467">
        <f t="shared" si="154"/>
        <v>9</v>
      </c>
      <c r="H2467">
        <f t="shared" si="155"/>
        <v>3</v>
      </c>
      <c r="I2467" s="1" t="s">
        <v>15622</v>
      </c>
      <c r="J2467" s="1" t="s">
        <v>17051</v>
      </c>
      <c r="K2467" s="1" t="s">
        <v>17125</v>
      </c>
      <c r="L2467" s="1" t="s">
        <v>15624</v>
      </c>
      <c r="M2467" s="42">
        <v>1</v>
      </c>
      <c r="N2467" s="42">
        <v>0.69</v>
      </c>
      <c r="O2467" s="1" t="s">
        <v>15616</v>
      </c>
    </row>
    <row r="2468" spans="1:15" x14ac:dyDescent="0.25">
      <c r="A2468">
        <v>2474</v>
      </c>
      <c r="B2468" t="s">
        <v>8672</v>
      </c>
      <c r="C2468" t="s">
        <v>6676</v>
      </c>
      <c r="D2468" t="s">
        <v>12202</v>
      </c>
      <c r="E2468" s="65">
        <f t="shared" si="152"/>
        <v>42270</v>
      </c>
      <c r="F2468">
        <f t="shared" si="153"/>
        <v>2015</v>
      </c>
      <c r="G2468">
        <f t="shared" si="154"/>
        <v>9</v>
      </c>
      <c r="H2468">
        <f t="shared" si="155"/>
        <v>3</v>
      </c>
      <c r="I2468" s="1" t="s">
        <v>15622</v>
      </c>
      <c r="J2468" s="1" t="s">
        <v>17051</v>
      </c>
      <c r="K2468" s="1" t="s">
        <v>17125</v>
      </c>
      <c r="L2468" s="1" t="s">
        <v>15626</v>
      </c>
      <c r="M2468" s="42">
        <v>0.94</v>
      </c>
      <c r="N2468" s="42">
        <v>0.99</v>
      </c>
      <c r="O2468" s="1" t="s">
        <v>15615</v>
      </c>
    </row>
    <row r="2469" spans="1:15" x14ac:dyDescent="0.25">
      <c r="A2469">
        <v>2475</v>
      </c>
      <c r="B2469" t="s">
        <v>7857</v>
      </c>
      <c r="C2469" t="s">
        <v>7471</v>
      </c>
      <c r="D2469" t="s">
        <v>12202</v>
      </c>
      <c r="E2469" s="65">
        <f t="shared" si="152"/>
        <v>42270</v>
      </c>
      <c r="F2469">
        <f t="shared" si="153"/>
        <v>2015</v>
      </c>
      <c r="G2469">
        <f t="shared" si="154"/>
        <v>9</v>
      </c>
      <c r="H2469">
        <f t="shared" si="155"/>
        <v>3</v>
      </c>
      <c r="I2469" s="1" t="s">
        <v>15641</v>
      </c>
      <c r="J2469" s="1" t="s">
        <v>17099</v>
      </c>
      <c r="K2469" s="1" t="s">
        <v>17126</v>
      </c>
      <c r="L2469" s="1" t="s">
        <v>15623</v>
      </c>
      <c r="M2469" s="42">
        <v>1</v>
      </c>
      <c r="N2469" s="42">
        <v>1</v>
      </c>
      <c r="O2469" s="1" t="s">
        <v>15616</v>
      </c>
    </row>
    <row r="2470" spans="1:15" x14ac:dyDescent="0.25">
      <c r="A2470">
        <v>2476</v>
      </c>
      <c r="B2470" t="s">
        <v>8953</v>
      </c>
      <c r="C2470" t="s">
        <v>6400</v>
      </c>
      <c r="D2470" t="s">
        <v>12203</v>
      </c>
      <c r="E2470" s="65">
        <f t="shared" si="152"/>
        <v>42272</v>
      </c>
      <c r="F2470">
        <f t="shared" si="153"/>
        <v>2015</v>
      </c>
      <c r="G2470">
        <f t="shared" si="154"/>
        <v>9</v>
      </c>
      <c r="H2470">
        <f t="shared" si="155"/>
        <v>5</v>
      </c>
      <c r="I2470" s="1" t="s">
        <v>15622</v>
      </c>
      <c r="J2470" s="1" t="s">
        <v>17051</v>
      </c>
      <c r="K2470" s="1" t="s">
        <v>17125</v>
      </c>
      <c r="L2470" s="1" t="s">
        <v>15624</v>
      </c>
      <c r="M2470" s="42">
        <v>1</v>
      </c>
      <c r="N2470" s="42">
        <v>0.86</v>
      </c>
      <c r="O2470" s="1" t="s">
        <v>15615</v>
      </c>
    </row>
    <row r="2471" spans="1:15" x14ac:dyDescent="0.25">
      <c r="A2471">
        <v>2477</v>
      </c>
      <c r="B2471" t="s">
        <v>9509</v>
      </c>
      <c r="C2471" t="s">
        <v>5851</v>
      </c>
      <c r="D2471" t="s">
        <v>12203</v>
      </c>
      <c r="E2471" s="65">
        <f t="shared" si="152"/>
        <v>42272</v>
      </c>
      <c r="F2471">
        <f t="shared" si="153"/>
        <v>2015</v>
      </c>
      <c r="G2471">
        <f t="shared" si="154"/>
        <v>9</v>
      </c>
      <c r="H2471">
        <f t="shared" si="155"/>
        <v>5</v>
      </c>
      <c r="I2471" s="1" t="s">
        <v>15622</v>
      </c>
      <c r="J2471" s="1" t="s">
        <v>17051</v>
      </c>
      <c r="K2471" s="1" t="s">
        <v>17125</v>
      </c>
      <c r="L2471" s="1" t="s">
        <v>15626</v>
      </c>
      <c r="M2471" s="42">
        <v>1</v>
      </c>
      <c r="N2471" s="42">
        <v>1</v>
      </c>
      <c r="O2471" s="1" t="s">
        <v>15616</v>
      </c>
    </row>
    <row r="2472" spans="1:15" x14ac:dyDescent="0.25">
      <c r="A2472">
        <v>2478</v>
      </c>
      <c r="B2472" t="s">
        <v>11758</v>
      </c>
      <c r="C2472" t="s">
        <v>3651</v>
      </c>
      <c r="D2472" t="s">
        <v>12203</v>
      </c>
      <c r="E2472" s="65">
        <f t="shared" si="152"/>
        <v>42272</v>
      </c>
      <c r="F2472">
        <f t="shared" si="153"/>
        <v>2015</v>
      </c>
      <c r="G2472">
        <f t="shared" si="154"/>
        <v>9</v>
      </c>
      <c r="H2472">
        <f t="shared" si="155"/>
        <v>5</v>
      </c>
      <c r="I2472" s="1" t="s">
        <v>15828</v>
      </c>
      <c r="J2472" s="1" t="s">
        <v>17073</v>
      </c>
      <c r="K2472" s="1" t="s">
        <v>17125</v>
      </c>
      <c r="L2472" s="1" t="s">
        <v>15626</v>
      </c>
      <c r="M2472" s="42">
        <v>1</v>
      </c>
      <c r="N2472" s="42">
        <v>1</v>
      </c>
      <c r="O2472" s="1" t="s">
        <v>15616</v>
      </c>
    </row>
    <row r="2473" spans="1:15" x14ac:dyDescent="0.25">
      <c r="A2473">
        <v>2479</v>
      </c>
      <c r="B2473" t="s">
        <v>10878</v>
      </c>
      <c r="C2473" t="s">
        <v>4516</v>
      </c>
      <c r="D2473" t="s">
        <v>12203</v>
      </c>
      <c r="E2473" s="65">
        <f t="shared" si="152"/>
        <v>42272</v>
      </c>
      <c r="F2473">
        <f t="shared" si="153"/>
        <v>2015</v>
      </c>
      <c r="G2473">
        <f t="shared" si="154"/>
        <v>9</v>
      </c>
      <c r="H2473">
        <f t="shared" si="155"/>
        <v>5</v>
      </c>
      <c r="I2473" s="1" t="s">
        <v>15622</v>
      </c>
      <c r="J2473" s="1" t="s">
        <v>17051</v>
      </c>
      <c r="K2473" s="1" t="s">
        <v>17125</v>
      </c>
      <c r="L2473" s="1" t="s">
        <v>15623</v>
      </c>
      <c r="M2473" s="42">
        <v>1</v>
      </c>
      <c r="N2473" s="42">
        <v>0</v>
      </c>
      <c r="O2473" s="1" t="s">
        <v>15615</v>
      </c>
    </row>
    <row r="2474" spans="1:15" x14ac:dyDescent="0.25">
      <c r="A2474">
        <v>2480</v>
      </c>
      <c r="B2474" t="s">
        <v>9743</v>
      </c>
      <c r="C2474" t="s">
        <v>5622</v>
      </c>
      <c r="D2474" t="s">
        <v>12204</v>
      </c>
      <c r="E2474" s="65">
        <f t="shared" si="152"/>
        <v>42273</v>
      </c>
      <c r="F2474">
        <f t="shared" si="153"/>
        <v>2015</v>
      </c>
      <c r="G2474">
        <f t="shared" si="154"/>
        <v>9</v>
      </c>
      <c r="H2474">
        <f t="shared" si="155"/>
        <v>6</v>
      </c>
      <c r="I2474" s="1" t="s">
        <v>15622</v>
      </c>
      <c r="J2474" s="1" t="s">
        <v>17051</v>
      </c>
      <c r="K2474" s="1" t="s">
        <v>17125</v>
      </c>
      <c r="L2474" s="1" t="s">
        <v>15626</v>
      </c>
      <c r="M2474" s="42">
        <v>1</v>
      </c>
      <c r="N2474" s="42">
        <v>0.97</v>
      </c>
      <c r="O2474" s="1" t="s">
        <v>15616</v>
      </c>
    </row>
    <row r="2475" spans="1:15" x14ac:dyDescent="0.25">
      <c r="A2475">
        <v>2481</v>
      </c>
      <c r="B2475" t="s">
        <v>10288</v>
      </c>
      <c r="C2475" t="s">
        <v>5091</v>
      </c>
      <c r="D2475" t="s">
        <v>12205</v>
      </c>
      <c r="E2475" s="65">
        <f t="shared" si="152"/>
        <v>42274</v>
      </c>
      <c r="F2475">
        <f t="shared" si="153"/>
        <v>2015</v>
      </c>
      <c r="G2475">
        <f t="shared" si="154"/>
        <v>9</v>
      </c>
      <c r="H2475">
        <f t="shared" si="155"/>
        <v>7</v>
      </c>
      <c r="I2475" s="1" t="s">
        <v>15622</v>
      </c>
      <c r="J2475" s="1" t="s">
        <v>17051</v>
      </c>
      <c r="K2475" s="1" t="s">
        <v>17125</v>
      </c>
      <c r="L2475" s="1" t="s">
        <v>15624</v>
      </c>
      <c r="M2475" s="42">
        <v>1</v>
      </c>
      <c r="N2475" s="42">
        <v>1</v>
      </c>
      <c r="O2475" s="1" t="s">
        <v>15616</v>
      </c>
    </row>
    <row r="2476" spans="1:15" x14ac:dyDescent="0.25">
      <c r="A2476">
        <v>2482</v>
      </c>
      <c r="B2476" t="s">
        <v>10025</v>
      </c>
      <c r="C2476" t="s">
        <v>5348</v>
      </c>
      <c r="D2476" t="s">
        <v>12205</v>
      </c>
      <c r="E2476" s="65">
        <f t="shared" si="152"/>
        <v>42274</v>
      </c>
      <c r="F2476">
        <f t="shared" si="153"/>
        <v>2015</v>
      </c>
      <c r="G2476">
        <f t="shared" si="154"/>
        <v>9</v>
      </c>
      <c r="H2476">
        <f t="shared" si="155"/>
        <v>7</v>
      </c>
      <c r="I2476" s="1" t="s">
        <v>15622</v>
      </c>
      <c r="J2476" s="1" t="s">
        <v>17051</v>
      </c>
      <c r="K2476" s="1" t="s">
        <v>17125</v>
      </c>
      <c r="L2476" s="1" t="s">
        <v>15623</v>
      </c>
      <c r="M2476" s="42">
        <v>1</v>
      </c>
      <c r="N2476" s="42">
        <v>0.65</v>
      </c>
      <c r="O2476" s="1" t="s">
        <v>15615</v>
      </c>
    </row>
    <row r="2477" spans="1:15" x14ac:dyDescent="0.25">
      <c r="A2477">
        <v>2483</v>
      </c>
      <c r="B2477" t="s">
        <v>9154</v>
      </c>
      <c r="C2477" t="s">
        <v>6199</v>
      </c>
      <c r="D2477" t="s">
        <v>12205</v>
      </c>
      <c r="E2477" s="65">
        <f t="shared" si="152"/>
        <v>42274</v>
      </c>
      <c r="F2477">
        <f t="shared" si="153"/>
        <v>2015</v>
      </c>
      <c r="G2477">
        <f t="shared" si="154"/>
        <v>9</v>
      </c>
      <c r="H2477">
        <f t="shared" si="155"/>
        <v>7</v>
      </c>
      <c r="I2477" s="1" t="s">
        <v>15622</v>
      </c>
      <c r="J2477" s="1" t="s">
        <v>17051</v>
      </c>
      <c r="K2477" s="1" t="s">
        <v>17125</v>
      </c>
      <c r="L2477" s="1" t="s">
        <v>15626</v>
      </c>
      <c r="M2477" s="42">
        <v>1</v>
      </c>
      <c r="N2477" s="42">
        <v>0.79</v>
      </c>
      <c r="O2477" s="1" t="s">
        <v>15616</v>
      </c>
    </row>
    <row r="2478" spans="1:15" x14ac:dyDescent="0.25">
      <c r="A2478">
        <v>2484</v>
      </c>
      <c r="B2478" t="s">
        <v>10156</v>
      </c>
      <c r="C2478" t="s">
        <v>5222</v>
      </c>
      <c r="D2478" t="s">
        <v>12206</v>
      </c>
      <c r="E2478" s="65">
        <f t="shared" si="152"/>
        <v>42276</v>
      </c>
      <c r="F2478">
        <f t="shared" si="153"/>
        <v>2015</v>
      </c>
      <c r="G2478">
        <f t="shared" si="154"/>
        <v>9</v>
      </c>
      <c r="H2478">
        <f t="shared" si="155"/>
        <v>2</v>
      </c>
      <c r="I2478" s="1" t="s">
        <v>15622</v>
      </c>
      <c r="J2478" s="1" t="s">
        <v>17051</v>
      </c>
      <c r="K2478" s="1" t="s">
        <v>17125</v>
      </c>
      <c r="L2478" s="1" t="s">
        <v>15626</v>
      </c>
      <c r="M2478" s="42">
        <v>1</v>
      </c>
      <c r="N2478" s="42">
        <v>1</v>
      </c>
      <c r="O2478" s="1" t="s">
        <v>15616</v>
      </c>
    </row>
    <row r="2479" spans="1:15" x14ac:dyDescent="0.25">
      <c r="A2479">
        <v>2485</v>
      </c>
      <c r="B2479" t="s">
        <v>11191</v>
      </c>
      <c r="C2479" t="s">
        <v>4209</v>
      </c>
      <c r="D2479" t="s">
        <v>12207</v>
      </c>
      <c r="E2479" s="65">
        <f t="shared" si="152"/>
        <v>42277</v>
      </c>
      <c r="F2479">
        <f t="shared" si="153"/>
        <v>2015</v>
      </c>
      <c r="G2479">
        <f t="shared" si="154"/>
        <v>9</v>
      </c>
      <c r="H2479">
        <f t="shared" si="155"/>
        <v>3</v>
      </c>
      <c r="I2479" s="1" t="s">
        <v>15622</v>
      </c>
      <c r="J2479" s="1" t="s">
        <v>17051</v>
      </c>
      <c r="K2479" s="1" t="s">
        <v>17125</v>
      </c>
      <c r="L2479" s="1" t="s">
        <v>15624</v>
      </c>
      <c r="M2479" s="42">
        <v>1</v>
      </c>
      <c r="N2479" s="42">
        <v>0.96</v>
      </c>
      <c r="O2479" s="1" t="s">
        <v>15615</v>
      </c>
    </row>
    <row r="2480" spans="1:15" x14ac:dyDescent="0.25">
      <c r="A2480">
        <v>2486</v>
      </c>
      <c r="B2480" t="s">
        <v>9993</v>
      </c>
      <c r="C2480" t="s">
        <v>5380</v>
      </c>
      <c r="D2480" t="s">
        <v>12208</v>
      </c>
      <c r="E2480" s="65">
        <f t="shared" si="152"/>
        <v>42279</v>
      </c>
      <c r="F2480">
        <f t="shared" si="153"/>
        <v>2015</v>
      </c>
      <c r="G2480">
        <f t="shared" si="154"/>
        <v>10</v>
      </c>
      <c r="H2480">
        <f t="shared" si="155"/>
        <v>5</v>
      </c>
      <c r="I2480" s="1" t="s">
        <v>15622</v>
      </c>
      <c r="J2480" s="1" t="s">
        <v>17051</v>
      </c>
      <c r="K2480" s="1" t="s">
        <v>17125</v>
      </c>
      <c r="L2480" s="1" t="s">
        <v>15624</v>
      </c>
      <c r="M2480" s="42">
        <v>1</v>
      </c>
      <c r="N2480" s="42">
        <v>0.82</v>
      </c>
      <c r="O2480" s="1" t="s">
        <v>15615</v>
      </c>
    </row>
    <row r="2481" spans="1:15" x14ac:dyDescent="0.25">
      <c r="A2481">
        <v>2487</v>
      </c>
      <c r="B2481" t="s">
        <v>11655</v>
      </c>
      <c r="C2481" t="s">
        <v>3750</v>
      </c>
      <c r="D2481" t="s">
        <v>12208</v>
      </c>
      <c r="E2481" s="65">
        <f t="shared" si="152"/>
        <v>42279</v>
      </c>
      <c r="F2481">
        <f t="shared" si="153"/>
        <v>2015</v>
      </c>
      <c r="G2481">
        <f t="shared" si="154"/>
        <v>10</v>
      </c>
      <c r="H2481">
        <f t="shared" si="155"/>
        <v>5</v>
      </c>
      <c r="I2481" s="1" t="s">
        <v>15622</v>
      </c>
      <c r="J2481" s="1" t="s">
        <v>17051</v>
      </c>
      <c r="K2481" s="1" t="s">
        <v>17125</v>
      </c>
      <c r="L2481" s="1" t="s">
        <v>15626</v>
      </c>
      <c r="M2481" s="42">
        <v>0.8</v>
      </c>
      <c r="N2481" s="42">
        <v>0.99</v>
      </c>
      <c r="O2481" s="1" t="s">
        <v>15615</v>
      </c>
    </row>
    <row r="2482" spans="1:15" x14ac:dyDescent="0.25">
      <c r="A2482">
        <v>2488</v>
      </c>
      <c r="B2482" t="s">
        <v>7952</v>
      </c>
      <c r="C2482" t="s">
        <v>7379</v>
      </c>
      <c r="D2482" t="s">
        <v>12208</v>
      </c>
      <c r="E2482" s="65">
        <f t="shared" si="152"/>
        <v>42279</v>
      </c>
      <c r="F2482">
        <f t="shared" si="153"/>
        <v>2015</v>
      </c>
      <c r="G2482">
        <f t="shared" si="154"/>
        <v>10</v>
      </c>
      <c r="H2482">
        <f t="shared" si="155"/>
        <v>5</v>
      </c>
      <c r="I2482" s="1" t="s">
        <v>15622</v>
      </c>
      <c r="J2482" s="1" t="s">
        <v>17051</v>
      </c>
      <c r="K2482" s="1" t="s">
        <v>17125</v>
      </c>
      <c r="L2482" s="1" t="s">
        <v>15626</v>
      </c>
      <c r="M2482" s="42">
        <v>1</v>
      </c>
      <c r="N2482" s="42">
        <v>0.89</v>
      </c>
      <c r="O2482" s="1" t="s">
        <v>15615</v>
      </c>
    </row>
    <row r="2483" spans="1:15" x14ac:dyDescent="0.25">
      <c r="A2483">
        <v>2489</v>
      </c>
      <c r="B2483" t="s">
        <v>9351</v>
      </c>
      <c r="C2483" t="s">
        <v>6006</v>
      </c>
      <c r="D2483" t="s">
        <v>12209</v>
      </c>
      <c r="E2483" s="65">
        <f t="shared" si="152"/>
        <v>42280</v>
      </c>
      <c r="F2483">
        <f t="shared" si="153"/>
        <v>2015</v>
      </c>
      <c r="G2483">
        <f t="shared" si="154"/>
        <v>10</v>
      </c>
      <c r="H2483">
        <f t="shared" si="155"/>
        <v>6</v>
      </c>
      <c r="I2483" s="1" t="s">
        <v>15622</v>
      </c>
      <c r="J2483" s="1" t="s">
        <v>17051</v>
      </c>
      <c r="K2483" s="1" t="s">
        <v>17125</v>
      </c>
      <c r="L2483" s="1" t="s">
        <v>15626</v>
      </c>
      <c r="M2483" s="42">
        <v>1</v>
      </c>
      <c r="N2483" s="42">
        <v>0.8</v>
      </c>
      <c r="O2483" s="1" t="s">
        <v>15616</v>
      </c>
    </row>
    <row r="2484" spans="1:15" x14ac:dyDescent="0.25">
      <c r="A2484">
        <v>2490</v>
      </c>
      <c r="B2484" t="s">
        <v>10927</v>
      </c>
      <c r="C2484" t="s">
        <v>4467</v>
      </c>
      <c r="D2484" t="s">
        <v>12209</v>
      </c>
      <c r="E2484" s="65">
        <f t="shared" si="152"/>
        <v>42280</v>
      </c>
      <c r="F2484">
        <f t="shared" si="153"/>
        <v>2015</v>
      </c>
      <c r="G2484">
        <f t="shared" si="154"/>
        <v>10</v>
      </c>
      <c r="H2484">
        <f t="shared" si="155"/>
        <v>6</v>
      </c>
      <c r="I2484" s="1" t="s">
        <v>15625</v>
      </c>
      <c r="J2484" s="1" t="s">
        <v>17051</v>
      </c>
      <c r="K2484" s="1" t="s">
        <v>17125</v>
      </c>
      <c r="L2484" s="1" t="s">
        <v>15626</v>
      </c>
      <c r="M2484" s="42">
        <v>1</v>
      </c>
      <c r="N2484" s="42">
        <v>0.88</v>
      </c>
      <c r="O2484" s="1" t="s">
        <v>15615</v>
      </c>
    </row>
    <row r="2485" spans="1:15" x14ac:dyDescent="0.25">
      <c r="A2485">
        <v>2491</v>
      </c>
      <c r="B2485" t="s">
        <v>9841</v>
      </c>
      <c r="C2485" t="s">
        <v>5528</v>
      </c>
      <c r="D2485" t="s">
        <v>12210</v>
      </c>
      <c r="E2485" s="65">
        <f t="shared" si="152"/>
        <v>42282</v>
      </c>
      <c r="F2485">
        <f t="shared" si="153"/>
        <v>2015</v>
      </c>
      <c r="G2485">
        <f t="shared" si="154"/>
        <v>10</v>
      </c>
      <c r="H2485">
        <f t="shared" si="155"/>
        <v>1</v>
      </c>
      <c r="I2485" s="1" t="s">
        <v>15622</v>
      </c>
      <c r="J2485" s="1" t="s">
        <v>17051</v>
      </c>
      <c r="K2485" s="1" t="s">
        <v>17125</v>
      </c>
      <c r="L2485" s="1" t="s">
        <v>15624</v>
      </c>
      <c r="M2485" s="42">
        <v>1</v>
      </c>
      <c r="N2485" s="42">
        <v>0.46</v>
      </c>
      <c r="O2485" s="1" t="s">
        <v>15616</v>
      </c>
    </row>
    <row r="2486" spans="1:15" x14ac:dyDescent="0.25">
      <c r="A2486">
        <v>2492</v>
      </c>
      <c r="B2486" t="s">
        <v>9045</v>
      </c>
      <c r="C2486" t="s">
        <v>6308</v>
      </c>
      <c r="D2486" t="s">
        <v>12211</v>
      </c>
      <c r="E2486" s="65">
        <f t="shared" si="152"/>
        <v>42283</v>
      </c>
      <c r="F2486">
        <f t="shared" si="153"/>
        <v>2015</v>
      </c>
      <c r="G2486">
        <f t="shared" si="154"/>
        <v>10</v>
      </c>
      <c r="H2486">
        <f t="shared" si="155"/>
        <v>2</v>
      </c>
      <c r="I2486" s="1" t="s">
        <v>15622</v>
      </c>
      <c r="J2486" s="1" t="s">
        <v>17051</v>
      </c>
      <c r="K2486" s="1" t="s">
        <v>17125</v>
      </c>
      <c r="L2486" s="1" t="s">
        <v>15623</v>
      </c>
      <c r="M2486" s="42">
        <v>1</v>
      </c>
      <c r="N2486" s="42">
        <v>0.4</v>
      </c>
      <c r="O2486" s="1" t="s">
        <v>15615</v>
      </c>
    </row>
    <row r="2487" spans="1:15" x14ac:dyDescent="0.25">
      <c r="A2487">
        <v>2493</v>
      </c>
      <c r="B2487" t="s">
        <v>11147</v>
      </c>
      <c r="C2487" t="s">
        <v>4253</v>
      </c>
      <c r="D2487" t="s">
        <v>12211</v>
      </c>
      <c r="E2487" s="65">
        <f t="shared" si="152"/>
        <v>42283</v>
      </c>
      <c r="F2487">
        <f t="shared" si="153"/>
        <v>2015</v>
      </c>
      <c r="G2487">
        <f t="shared" si="154"/>
        <v>10</v>
      </c>
      <c r="H2487">
        <f t="shared" si="155"/>
        <v>2</v>
      </c>
      <c r="I2487" s="1" t="s">
        <v>15622</v>
      </c>
      <c r="J2487" s="1" t="s">
        <v>17051</v>
      </c>
      <c r="K2487" s="1" t="s">
        <v>17125</v>
      </c>
      <c r="L2487" s="1" t="s">
        <v>15626</v>
      </c>
      <c r="M2487" s="42">
        <v>1</v>
      </c>
      <c r="N2487" s="42">
        <v>1</v>
      </c>
      <c r="O2487" s="1" t="s">
        <v>15616</v>
      </c>
    </row>
    <row r="2488" spans="1:15" x14ac:dyDescent="0.25">
      <c r="A2488">
        <v>2494</v>
      </c>
      <c r="B2488" t="s">
        <v>8761</v>
      </c>
      <c r="C2488" t="s">
        <v>6587</v>
      </c>
      <c r="D2488" t="s">
        <v>12211</v>
      </c>
      <c r="E2488" s="65">
        <f t="shared" si="152"/>
        <v>42283</v>
      </c>
      <c r="F2488">
        <f t="shared" si="153"/>
        <v>2015</v>
      </c>
      <c r="G2488">
        <f t="shared" si="154"/>
        <v>10</v>
      </c>
      <c r="H2488">
        <f t="shared" si="155"/>
        <v>2</v>
      </c>
      <c r="I2488" s="1" t="s">
        <v>15622</v>
      </c>
      <c r="J2488" s="1" t="s">
        <v>17051</v>
      </c>
      <c r="K2488" s="1" t="s">
        <v>17125</v>
      </c>
      <c r="L2488" s="1" t="s">
        <v>15623</v>
      </c>
      <c r="M2488" s="42">
        <v>0.5</v>
      </c>
      <c r="N2488" s="42">
        <v>0.99</v>
      </c>
      <c r="O2488" s="1" t="s">
        <v>15615</v>
      </c>
    </row>
    <row r="2489" spans="1:15" x14ac:dyDescent="0.25">
      <c r="A2489">
        <v>2495</v>
      </c>
      <c r="B2489" t="s">
        <v>9352</v>
      </c>
      <c r="C2489" t="s">
        <v>6005</v>
      </c>
      <c r="D2489" t="s">
        <v>12212</v>
      </c>
      <c r="E2489" s="65">
        <f t="shared" si="152"/>
        <v>42284</v>
      </c>
      <c r="F2489">
        <f t="shared" si="153"/>
        <v>2015</v>
      </c>
      <c r="G2489">
        <f t="shared" si="154"/>
        <v>10</v>
      </c>
      <c r="H2489">
        <f t="shared" si="155"/>
        <v>3</v>
      </c>
      <c r="I2489" s="1" t="s">
        <v>15622</v>
      </c>
      <c r="J2489" s="1" t="s">
        <v>17051</v>
      </c>
      <c r="K2489" s="1" t="s">
        <v>17125</v>
      </c>
      <c r="L2489" s="1" t="s">
        <v>15626</v>
      </c>
      <c r="M2489" s="42">
        <v>1</v>
      </c>
      <c r="N2489" s="42">
        <v>1</v>
      </c>
      <c r="O2489" s="1" t="s">
        <v>15616</v>
      </c>
    </row>
    <row r="2490" spans="1:15" x14ac:dyDescent="0.25">
      <c r="A2490">
        <v>2496</v>
      </c>
      <c r="B2490" t="s">
        <v>11138</v>
      </c>
      <c r="C2490" t="s">
        <v>4262</v>
      </c>
      <c r="D2490" t="s">
        <v>12213</v>
      </c>
      <c r="E2490" s="65">
        <f t="shared" si="152"/>
        <v>42286</v>
      </c>
      <c r="F2490">
        <f t="shared" si="153"/>
        <v>2015</v>
      </c>
      <c r="G2490">
        <f t="shared" si="154"/>
        <v>10</v>
      </c>
      <c r="H2490">
        <f t="shared" si="155"/>
        <v>5</v>
      </c>
      <c r="I2490" s="1" t="s">
        <v>15622</v>
      </c>
      <c r="J2490" s="1" t="s">
        <v>17051</v>
      </c>
      <c r="K2490" s="1" t="s">
        <v>17125</v>
      </c>
      <c r="L2490" s="1" t="s">
        <v>15623</v>
      </c>
      <c r="M2490" s="42">
        <v>0.6</v>
      </c>
      <c r="N2490" s="42">
        <v>0.44</v>
      </c>
      <c r="O2490" s="1" t="s">
        <v>15615</v>
      </c>
    </row>
    <row r="2491" spans="1:15" x14ac:dyDescent="0.25">
      <c r="A2491">
        <v>2497</v>
      </c>
      <c r="B2491" t="s">
        <v>11618</v>
      </c>
      <c r="C2491" t="s">
        <v>3787</v>
      </c>
      <c r="D2491" t="s">
        <v>12213</v>
      </c>
      <c r="E2491" s="65">
        <f t="shared" si="152"/>
        <v>42286</v>
      </c>
      <c r="F2491">
        <f t="shared" si="153"/>
        <v>2015</v>
      </c>
      <c r="G2491">
        <f t="shared" si="154"/>
        <v>10</v>
      </c>
      <c r="H2491">
        <f t="shared" si="155"/>
        <v>5</v>
      </c>
      <c r="I2491" s="1" t="s">
        <v>15622</v>
      </c>
      <c r="J2491" s="1" t="s">
        <v>17051</v>
      </c>
      <c r="K2491" s="1" t="s">
        <v>17125</v>
      </c>
      <c r="L2491" s="1" t="s">
        <v>15624</v>
      </c>
      <c r="M2491" s="42">
        <v>1</v>
      </c>
      <c r="N2491" s="42">
        <v>0.94</v>
      </c>
      <c r="O2491" s="1" t="s">
        <v>15616</v>
      </c>
    </row>
    <row r="2492" spans="1:15" x14ac:dyDescent="0.25">
      <c r="A2492">
        <v>2498</v>
      </c>
      <c r="B2492" t="s">
        <v>11140</v>
      </c>
      <c r="C2492" t="s">
        <v>4260</v>
      </c>
      <c r="D2492" t="s">
        <v>12214</v>
      </c>
      <c r="E2492" s="65">
        <f t="shared" si="152"/>
        <v>42287</v>
      </c>
      <c r="F2492">
        <f t="shared" si="153"/>
        <v>2015</v>
      </c>
      <c r="G2492">
        <f t="shared" si="154"/>
        <v>10</v>
      </c>
      <c r="H2492">
        <f t="shared" si="155"/>
        <v>6</v>
      </c>
      <c r="I2492" s="1" t="s">
        <v>15625</v>
      </c>
      <c r="J2492" s="1" t="s">
        <v>17051</v>
      </c>
      <c r="K2492" s="1" t="s">
        <v>17125</v>
      </c>
      <c r="L2492" s="1" t="s">
        <v>15626</v>
      </c>
      <c r="M2492" s="42">
        <v>1</v>
      </c>
      <c r="N2492" s="42">
        <v>0.99</v>
      </c>
      <c r="O2492" s="1" t="s">
        <v>15616</v>
      </c>
    </row>
    <row r="2493" spans="1:15" x14ac:dyDescent="0.25">
      <c r="A2493">
        <v>2499</v>
      </c>
      <c r="B2493" t="s">
        <v>11610</v>
      </c>
      <c r="C2493" t="s">
        <v>3795</v>
      </c>
      <c r="D2493" t="s">
        <v>12214</v>
      </c>
      <c r="E2493" s="65">
        <f t="shared" si="152"/>
        <v>42287</v>
      </c>
      <c r="F2493">
        <f t="shared" si="153"/>
        <v>2015</v>
      </c>
      <c r="G2493">
        <f t="shared" si="154"/>
        <v>10</v>
      </c>
      <c r="H2493">
        <f t="shared" si="155"/>
        <v>6</v>
      </c>
      <c r="I2493" s="1" t="s">
        <v>15622</v>
      </c>
      <c r="J2493" s="1" t="s">
        <v>17051</v>
      </c>
      <c r="K2493" s="1" t="s">
        <v>17125</v>
      </c>
      <c r="L2493" s="1" t="s">
        <v>15623</v>
      </c>
      <c r="M2493" s="42">
        <v>1</v>
      </c>
      <c r="N2493" s="42">
        <v>0.83</v>
      </c>
      <c r="O2493" s="1" t="s">
        <v>15616</v>
      </c>
    </row>
    <row r="2494" spans="1:15" x14ac:dyDescent="0.25">
      <c r="A2494">
        <v>2500</v>
      </c>
      <c r="B2494" t="s">
        <v>8497</v>
      </c>
      <c r="C2494" t="s">
        <v>6847</v>
      </c>
      <c r="D2494" t="s">
        <v>12215</v>
      </c>
      <c r="E2494" s="65">
        <f t="shared" si="152"/>
        <v>42288</v>
      </c>
      <c r="F2494">
        <f t="shared" si="153"/>
        <v>2015</v>
      </c>
      <c r="G2494">
        <f t="shared" si="154"/>
        <v>10</v>
      </c>
      <c r="H2494">
        <f t="shared" si="155"/>
        <v>7</v>
      </c>
      <c r="I2494" s="1" t="s">
        <v>15622</v>
      </c>
      <c r="J2494" s="1" t="s">
        <v>17051</v>
      </c>
      <c r="K2494" s="1" t="s">
        <v>17125</v>
      </c>
      <c r="L2494" s="1" t="s">
        <v>15624</v>
      </c>
      <c r="M2494" s="42">
        <v>0.86</v>
      </c>
      <c r="N2494" s="42">
        <v>0.98</v>
      </c>
      <c r="O2494" s="1" t="s">
        <v>15616</v>
      </c>
    </row>
    <row r="2495" spans="1:15" x14ac:dyDescent="0.25">
      <c r="A2495">
        <v>2501</v>
      </c>
      <c r="B2495" t="s">
        <v>11587</v>
      </c>
      <c r="C2495" t="s">
        <v>3818</v>
      </c>
      <c r="D2495" t="s">
        <v>12215</v>
      </c>
      <c r="E2495" s="65">
        <f t="shared" si="152"/>
        <v>42288</v>
      </c>
      <c r="F2495">
        <f t="shared" si="153"/>
        <v>2015</v>
      </c>
      <c r="G2495">
        <f t="shared" si="154"/>
        <v>10</v>
      </c>
      <c r="H2495">
        <f t="shared" si="155"/>
        <v>7</v>
      </c>
      <c r="I2495" s="1" t="s">
        <v>15622</v>
      </c>
      <c r="J2495" s="1" t="s">
        <v>17051</v>
      </c>
      <c r="K2495" s="1" t="s">
        <v>17125</v>
      </c>
      <c r="L2495" s="1" t="s">
        <v>15626</v>
      </c>
      <c r="M2495" s="42">
        <v>1</v>
      </c>
      <c r="N2495" s="42">
        <v>1</v>
      </c>
      <c r="O2495" s="1" t="s">
        <v>15615</v>
      </c>
    </row>
    <row r="2496" spans="1:15" x14ac:dyDescent="0.25">
      <c r="A2496">
        <v>2502</v>
      </c>
      <c r="B2496" t="s">
        <v>8524</v>
      </c>
      <c r="C2496" t="s">
        <v>6821</v>
      </c>
      <c r="D2496" t="s">
        <v>12216</v>
      </c>
      <c r="E2496" s="65">
        <f t="shared" si="152"/>
        <v>42289</v>
      </c>
      <c r="F2496">
        <f t="shared" si="153"/>
        <v>2015</v>
      </c>
      <c r="G2496">
        <f t="shared" si="154"/>
        <v>10</v>
      </c>
      <c r="H2496">
        <f t="shared" si="155"/>
        <v>1</v>
      </c>
      <c r="I2496" s="1" t="s">
        <v>15622</v>
      </c>
      <c r="J2496" s="1" t="s">
        <v>17051</v>
      </c>
      <c r="K2496" s="1" t="s">
        <v>17125</v>
      </c>
      <c r="L2496" s="1" t="s">
        <v>15624</v>
      </c>
      <c r="M2496" s="42">
        <v>0.88</v>
      </c>
      <c r="N2496" s="42">
        <v>0.91</v>
      </c>
      <c r="O2496" s="1" t="s">
        <v>15615</v>
      </c>
    </row>
    <row r="2497" spans="1:15" x14ac:dyDescent="0.25">
      <c r="A2497">
        <v>2503</v>
      </c>
      <c r="B2497" t="s">
        <v>10330</v>
      </c>
      <c r="C2497" t="s">
        <v>5049</v>
      </c>
      <c r="D2497" t="s">
        <v>12217</v>
      </c>
      <c r="E2497" s="65">
        <f t="shared" si="152"/>
        <v>42290</v>
      </c>
      <c r="F2497">
        <f t="shared" si="153"/>
        <v>2015</v>
      </c>
      <c r="G2497">
        <f t="shared" si="154"/>
        <v>10</v>
      </c>
      <c r="H2497">
        <f t="shared" si="155"/>
        <v>2</v>
      </c>
      <c r="I2497" s="1" t="s">
        <v>15622</v>
      </c>
      <c r="J2497" s="1" t="s">
        <v>17051</v>
      </c>
      <c r="K2497" s="1" t="s">
        <v>17125</v>
      </c>
      <c r="L2497" s="1" t="s">
        <v>15626</v>
      </c>
      <c r="M2497" s="42">
        <v>1</v>
      </c>
      <c r="N2497" s="42">
        <v>0.93</v>
      </c>
      <c r="O2497" s="1" t="s">
        <v>15616</v>
      </c>
    </row>
    <row r="2498" spans="1:15" x14ac:dyDescent="0.25">
      <c r="A2498">
        <v>2504</v>
      </c>
      <c r="B2498" t="s">
        <v>10695</v>
      </c>
      <c r="C2498" t="s">
        <v>4691</v>
      </c>
      <c r="D2498" t="s">
        <v>12218</v>
      </c>
      <c r="E2498" s="65">
        <f t="shared" si="152"/>
        <v>42291</v>
      </c>
      <c r="F2498">
        <f t="shared" si="153"/>
        <v>2015</v>
      </c>
      <c r="G2498">
        <f t="shared" si="154"/>
        <v>10</v>
      </c>
      <c r="H2498">
        <f t="shared" si="155"/>
        <v>3</v>
      </c>
      <c r="I2498" s="1" t="s">
        <v>15622</v>
      </c>
      <c r="J2498" s="1" t="s">
        <v>17051</v>
      </c>
      <c r="K2498" s="1" t="s">
        <v>17125</v>
      </c>
      <c r="L2498" s="1" t="s">
        <v>15626</v>
      </c>
      <c r="M2498" s="42">
        <v>1</v>
      </c>
      <c r="N2498" s="42">
        <v>0.71</v>
      </c>
      <c r="O2498" s="1" t="s">
        <v>15615</v>
      </c>
    </row>
    <row r="2499" spans="1:15" x14ac:dyDescent="0.25">
      <c r="A2499">
        <v>2505</v>
      </c>
      <c r="B2499" t="s">
        <v>9634</v>
      </c>
      <c r="C2499" t="s">
        <v>5730</v>
      </c>
      <c r="D2499" t="s">
        <v>12218</v>
      </c>
      <c r="E2499" s="65">
        <f t="shared" ref="E2499:E2562" si="156">DATE(LEFT(D2499,4),MID(D2499,5,2),RIGHT(D2499,2))</f>
        <v>42291</v>
      </c>
      <c r="F2499">
        <f t="shared" ref="F2499:F2562" si="157">YEAR(E2499)</f>
        <v>2015</v>
      </c>
      <c r="G2499">
        <f t="shared" ref="G2499:G2562" si="158">MONTH(E2499)</f>
        <v>10</v>
      </c>
      <c r="H2499">
        <f t="shared" ref="H2499:H2562" si="159">WEEKDAY(E2499,2)</f>
        <v>3</v>
      </c>
      <c r="I2499" s="1" t="s">
        <v>15625</v>
      </c>
      <c r="J2499" s="1" t="s">
        <v>17051</v>
      </c>
      <c r="K2499" s="1" t="s">
        <v>17125</v>
      </c>
      <c r="L2499" s="1" t="s">
        <v>15626</v>
      </c>
      <c r="M2499" s="42">
        <v>1</v>
      </c>
      <c r="N2499" s="42">
        <v>1</v>
      </c>
      <c r="O2499" s="1" t="s">
        <v>15616</v>
      </c>
    </row>
    <row r="2500" spans="1:15" x14ac:dyDescent="0.25">
      <c r="A2500">
        <v>2506</v>
      </c>
      <c r="B2500" t="s">
        <v>9404</v>
      </c>
      <c r="C2500" t="s">
        <v>5953</v>
      </c>
      <c r="D2500" t="s">
        <v>12219</v>
      </c>
      <c r="E2500" s="65">
        <f t="shared" si="156"/>
        <v>42292</v>
      </c>
      <c r="F2500">
        <f t="shared" si="157"/>
        <v>2015</v>
      </c>
      <c r="G2500">
        <f t="shared" si="158"/>
        <v>10</v>
      </c>
      <c r="H2500">
        <f t="shared" si="159"/>
        <v>4</v>
      </c>
      <c r="I2500" s="1" t="s">
        <v>15622</v>
      </c>
      <c r="J2500" s="1" t="s">
        <v>17051</v>
      </c>
      <c r="K2500" s="1" t="s">
        <v>17125</v>
      </c>
      <c r="L2500" s="1" t="s">
        <v>15626</v>
      </c>
      <c r="M2500" s="42">
        <v>1</v>
      </c>
      <c r="N2500" s="42">
        <v>0.96</v>
      </c>
      <c r="O2500" s="1" t="s">
        <v>15615</v>
      </c>
    </row>
    <row r="2501" spans="1:15" x14ac:dyDescent="0.25">
      <c r="A2501">
        <v>2507</v>
      </c>
      <c r="B2501" t="s">
        <v>11212</v>
      </c>
      <c r="C2501" t="s">
        <v>4188</v>
      </c>
      <c r="D2501" t="s">
        <v>12220</v>
      </c>
      <c r="E2501" s="65">
        <f t="shared" si="156"/>
        <v>42293</v>
      </c>
      <c r="F2501">
        <f t="shared" si="157"/>
        <v>2015</v>
      </c>
      <c r="G2501">
        <f t="shared" si="158"/>
        <v>10</v>
      </c>
      <c r="H2501">
        <f t="shared" si="159"/>
        <v>5</v>
      </c>
      <c r="I2501" s="1" t="s">
        <v>15622</v>
      </c>
      <c r="J2501" s="1" t="s">
        <v>17051</v>
      </c>
      <c r="K2501" s="1" t="s">
        <v>17125</v>
      </c>
      <c r="L2501" s="1" t="s">
        <v>15624</v>
      </c>
      <c r="M2501" s="42">
        <v>1</v>
      </c>
      <c r="N2501" s="42">
        <v>1</v>
      </c>
      <c r="O2501" s="1" t="s">
        <v>15616</v>
      </c>
    </row>
    <row r="2502" spans="1:15" x14ac:dyDescent="0.25">
      <c r="A2502">
        <v>2508</v>
      </c>
      <c r="B2502" t="s">
        <v>10407</v>
      </c>
      <c r="C2502" t="s">
        <v>4972</v>
      </c>
      <c r="D2502" t="s">
        <v>12221</v>
      </c>
      <c r="E2502" s="65">
        <f t="shared" si="156"/>
        <v>42294</v>
      </c>
      <c r="F2502">
        <f t="shared" si="157"/>
        <v>2015</v>
      </c>
      <c r="G2502">
        <f t="shared" si="158"/>
        <v>10</v>
      </c>
      <c r="H2502">
        <f t="shared" si="159"/>
        <v>6</v>
      </c>
      <c r="I2502" s="1" t="s">
        <v>15625</v>
      </c>
      <c r="J2502" s="1" t="s">
        <v>17051</v>
      </c>
      <c r="K2502" s="1" t="s">
        <v>17125</v>
      </c>
      <c r="L2502" s="1" t="s">
        <v>15623</v>
      </c>
      <c r="M2502" s="42">
        <v>1</v>
      </c>
      <c r="N2502" s="42">
        <v>0.94</v>
      </c>
      <c r="O2502" s="1" t="s">
        <v>15615</v>
      </c>
    </row>
    <row r="2503" spans="1:15" x14ac:dyDescent="0.25">
      <c r="A2503">
        <v>2509</v>
      </c>
      <c r="B2503" t="s">
        <v>9251</v>
      </c>
      <c r="C2503" t="s">
        <v>6103</v>
      </c>
      <c r="D2503" t="s">
        <v>12222</v>
      </c>
      <c r="E2503" s="65">
        <f t="shared" si="156"/>
        <v>42296</v>
      </c>
      <c r="F2503">
        <f t="shared" si="157"/>
        <v>2015</v>
      </c>
      <c r="G2503">
        <f t="shared" si="158"/>
        <v>10</v>
      </c>
      <c r="H2503">
        <f t="shared" si="159"/>
        <v>1</v>
      </c>
      <c r="I2503" s="1" t="s">
        <v>15622</v>
      </c>
      <c r="J2503" s="1" t="s">
        <v>17051</v>
      </c>
      <c r="K2503" s="1" t="s">
        <v>17125</v>
      </c>
      <c r="L2503" s="1" t="s">
        <v>15628</v>
      </c>
      <c r="M2503" s="42">
        <v>0</v>
      </c>
      <c r="N2503" s="42">
        <v>0.28999999999999998</v>
      </c>
      <c r="O2503" s="1" t="s">
        <v>15615</v>
      </c>
    </row>
    <row r="2504" spans="1:15" x14ac:dyDescent="0.25">
      <c r="A2504">
        <v>2510</v>
      </c>
      <c r="B2504" t="s">
        <v>11507</v>
      </c>
      <c r="C2504" t="s">
        <v>3895</v>
      </c>
      <c r="D2504" t="s">
        <v>12223</v>
      </c>
      <c r="E2504" s="65">
        <f t="shared" si="156"/>
        <v>42297</v>
      </c>
      <c r="F2504">
        <f t="shared" si="157"/>
        <v>2015</v>
      </c>
      <c r="G2504">
        <f t="shared" si="158"/>
        <v>10</v>
      </c>
      <c r="H2504">
        <f t="shared" si="159"/>
        <v>2</v>
      </c>
      <c r="I2504" s="1" t="s">
        <v>15631</v>
      </c>
      <c r="J2504" s="1" t="s">
        <v>17077</v>
      </c>
      <c r="K2504" s="1" t="s">
        <v>17131</v>
      </c>
      <c r="L2504" s="1" t="s">
        <v>15628</v>
      </c>
      <c r="M2504" s="42">
        <v>0</v>
      </c>
      <c r="N2504" s="42">
        <v>0.35</v>
      </c>
      <c r="O2504" s="1" t="s">
        <v>15615</v>
      </c>
    </row>
    <row r="2505" spans="1:15" x14ac:dyDescent="0.25">
      <c r="A2505">
        <v>2511</v>
      </c>
      <c r="B2505" t="s">
        <v>8350</v>
      </c>
      <c r="C2505" t="s">
        <v>6989</v>
      </c>
      <c r="D2505" t="s">
        <v>12224</v>
      </c>
      <c r="E2505" s="65">
        <f t="shared" si="156"/>
        <v>42298</v>
      </c>
      <c r="F2505">
        <f t="shared" si="157"/>
        <v>2015</v>
      </c>
      <c r="G2505">
        <f t="shared" si="158"/>
        <v>10</v>
      </c>
      <c r="H2505">
        <f t="shared" si="159"/>
        <v>3</v>
      </c>
      <c r="I2505" s="1" t="s">
        <v>15622</v>
      </c>
      <c r="J2505" s="1" t="s">
        <v>17051</v>
      </c>
      <c r="K2505" s="1" t="s">
        <v>17125</v>
      </c>
      <c r="L2505" s="1" t="s">
        <v>15626</v>
      </c>
      <c r="M2505" s="42">
        <v>1</v>
      </c>
      <c r="N2505" s="42">
        <v>0.79</v>
      </c>
      <c r="O2505" s="1" t="s">
        <v>15616</v>
      </c>
    </row>
    <row r="2506" spans="1:15" x14ac:dyDescent="0.25">
      <c r="A2506">
        <v>2512</v>
      </c>
      <c r="B2506" t="s">
        <v>11387</v>
      </c>
      <c r="C2506" t="s">
        <v>4013</v>
      </c>
      <c r="D2506" t="s">
        <v>12225</v>
      </c>
      <c r="E2506" s="65">
        <f t="shared" si="156"/>
        <v>42299</v>
      </c>
      <c r="F2506">
        <f t="shared" si="157"/>
        <v>2015</v>
      </c>
      <c r="G2506">
        <f t="shared" si="158"/>
        <v>10</v>
      </c>
      <c r="H2506">
        <f t="shared" si="159"/>
        <v>4</v>
      </c>
      <c r="I2506" s="1" t="s">
        <v>15622</v>
      </c>
      <c r="J2506" s="1" t="s">
        <v>17051</v>
      </c>
      <c r="K2506" s="1" t="s">
        <v>17125</v>
      </c>
      <c r="L2506" s="1" t="s">
        <v>15626</v>
      </c>
      <c r="M2506" s="42">
        <v>1</v>
      </c>
      <c r="N2506" s="42">
        <v>1</v>
      </c>
      <c r="O2506" s="1" t="s">
        <v>15616</v>
      </c>
    </row>
    <row r="2507" spans="1:15" x14ac:dyDescent="0.25">
      <c r="A2507">
        <v>2513</v>
      </c>
      <c r="B2507" t="s">
        <v>8788</v>
      </c>
      <c r="C2507" t="s">
        <v>6560</v>
      </c>
      <c r="D2507" t="s">
        <v>12226</v>
      </c>
      <c r="E2507" s="65">
        <f t="shared" si="156"/>
        <v>42300</v>
      </c>
      <c r="F2507">
        <f t="shared" si="157"/>
        <v>2015</v>
      </c>
      <c r="G2507">
        <f t="shared" si="158"/>
        <v>10</v>
      </c>
      <c r="H2507">
        <f t="shared" si="159"/>
        <v>5</v>
      </c>
      <c r="I2507" s="1" t="s">
        <v>15622</v>
      </c>
      <c r="J2507" s="1" t="s">
        <v>17051</v>
      </c>
      <c r="K2507" s="1" t="s">
        <v>17125</v>
      </c>
      <c r="L2507" s="1" t="s">
        <v>15626</v>
      </c>
      <c r="M2507" s="42">
        <v>1</v>
      </c>
      <c r="N2507" s="42">
        <v>0.89</v>
      </c>
      <c r="O2507" s="1" t="s">
        <v>15616</v>
      </c>
    </row>
    <row r="2508" spans="1:15" x14ac:dyDescent="0.25">
      <c r="A2508">
        <v>2514</v>
      </c>
      <c r="B2508" t="s">
        <v>10907</v>
      </c>
      <c r="C2508" t="s">
        <v>4487</v>
      </c>
      <c r="D2508" t="s">
        <v>12226</v>
      </c>
      <c r="E2508" s="65">
        <f t="shared" si="156"/>
        <v>42300</v>
      </c>
      <c r="F2508">
        <f t="shared" si="157"/>
        <v>2015</v>
      </c>
      <c r="G2508">
        <f t="shared" si="158"/>
        <v>10</v>
      </c>
      <c r="H2508">
        <f t="shared" si="159"/>
        <v>5</v>
      </c>
      <c r="I2508" s="1" t="s">
        <v>15622</v>
      </c>
      <c r="J2508" s="1" t="s">
        <v>17051</v>
      </c>
      <c r="K2508" s="1" t="s">
        <v>17125</v>
      </c>
      <c r="L2508" s="1" t="s">
        <v>15626</v>
      </c>
      <c r="M2508" s="42">
        <v>1</v>
      </c>
      <c r="N2508" s="42">
        <v>0.88</v>
      </c>
      <c r="O2508" s="1" t="s">
        <v>15615</v>
      </c>
    </row>
    <row r="2509" spans="1:15" x14ac:dyDescent="0.25">
      <c r="A2509">
        <v>2515</v>
      </c>
      <c r="B2509" t="s">
        <v>9574</v>
      </c>
      <c r="C2509" t="s">
        <v>5787</v>
      </c>
      <c r="D2509" t="s">
        <v>12227</v>
      </c>
      <c r="E2509" s="65">
        <f t="shared" si="156"/>
        <v>42301</v>
      </c>
      <c r="F2509">
        <f t="shared" si="157"/>
        <v>2015</v>
      </c>
      <c r="G2509">
        <f t="shared" si="158"/>
        <v>10</v>
      </c>
      <c r="H2509">
        <f t="shared" si="159"/>
        <v>6</v>
      </c>
      <c r="I2509" s="1" t="s">
        <v>15622</v>
      </c>
      <c r="J2509" s="1" t="s">
        <v>17051</v>
      </c>
      <c r="K2509" s="1" t="s">
        <v>17125</v>
      </c>
      <c r="L2509" s="1" t="s">
        <v>15626</v>
      </c>
      <c r="M2509" s="42">
        <v>1</v>
      </c>
      <c r="N2509" s="42">
        <v>0.8</v>
      </c>
      <c r="O2509" s="1" t="s">
        <v>15615</v>
      </c>
    </row>
    <row r="2510" spans="1:15" x14ac:dyDescent="0.25">
      <c r="A2510">
        <v>2516</v>
      </c>
      <c r="B2510" t="s">
        <v>10270</v>
      </c>
      <c r="C2510" t="s">
        <v>5109</v>
      </c>
      <c r="D2510" t="s">
        <v>12228</v>
      </c>
      <c r="E2510" s="65">
        <f t="shared" si="156"/>
        <v>42302</v>
      </c>
      <c r="F2510">
        <f t="shared" si="157"/>
        <v>2015</v>
      </c>
      <c r="G2510">
        <f t="shared" si="158"/>
        <v>10</v>
      </c>
      <c r="H2510">
        <f t="shared" si="159"/>
        <v>7</v>
      </c>
      <c r="I2510" s="1" t="s">
        <v>15768</v>
      </c>
      <c r="J2510" s="1" t="s">
        <v>17105</v>
      </c>
      <c r="K2510" s="1" t="s">
        <v>17125</v>
      </c>
      <c r="L2510" s="1" t="s">
        <v>15626</v>
      </c>
      <c r="M2510" s="42">
        <v>1</v>
      </c>
      <c r="N2510" s="42">
        <v>0.95</v>
      </c>
      <c r="O2510" s="1" t="s">
        <v>15616</v>
      </c>
    </row>
    <row r="2511" spans="1:15" x14ac:dyDescent="0.25">
      <c r="A2511">
        <v>2517</v>
      </c>
      <c r="B2511" t="s">
        <v>8221</v>
      </c>
      <c r="C2511" t="s">
        <v>7114</v>
      </c>
      <c r="D2511" t="s">
        <v>12228</v>
      </c>
      <c r="E2511" s="65">
        <f t="shared" si="156"/>
        <v>42302</v>
      </c>
      <c r="F2511">
        <f t="shared" si="157"/>
        <v>2015</v>
      </c>
      <c r="G2511">
        <f t="shared" si="158"/>
        <v>10</v>
      </c>
      <c r="H2511">
        <f t="shared" si="159"/>
        <v>7</v>
      </c>
      <c r="I2511" s="1" t="s">
        <v>15622</v>
      </c>
      <c r="J2511" s="1" t="s">
        <v>17051</v>
      </c>
      <c r="K2511" s="1" t="s">
        <v>17125</v>
      </c>
      <c r="L2511" s="1" t="s">
        <v>15626</v>
      </c>
      <c r="M2511" s="42">
        <v>1</v>
      </c>
      <c r="N2511" s="42">
        <v>1</v>
      </c>
      <c r="O2511" s="1" t="s">
        <v>15616</v>
      </c>
    </row>
    <row r="2512" spans="1:15" x14ac:dyDescent="0.25">
      <c r="A2512">
        <v>2518</v>
      </c>
      <c r="B2512" t="s">
        <v>10113</v>
      </c>
      <c r="C2512" t="s">
        <v>3540</v>
      </c>
      <c r="D2512" t="s">
        <v>12228</v>
      </c>
      <c r="E2512" s="65">
        <f t="shared" si="156"/>
        <v>42302</v>
      </c>
      <c r="F2512">
        <f t="shared" si="157"/>
        <v>2015</v>
      </c>
      <c r="G2512">
        <f t="shared" si="158"/>
        <v>10</v>
      </c>
      <c r="H2512">
        <f t="shared" si="159"/>
        <v>7</v>
      </c>
      <c r="I2512" s="1" t="s">
        <v>15622</v>
      </c>
      <c r="J2512" s="1" t="s">
        <v>17051</v>
      </c>
      <c r="K2512" s="1" t="s">
        <v>17125</v>
      </c>
      <c r="L2512" s="1" t="s">
        <v>15623</v>
      </c>
      <c r="M2512" s="42">
        <v>0.75</v>
      </c>
      <c r="N2512" s="42">
        <v>0.4</v>
      </c>
      <c r="O2512" s="1" t="s">
        <v>15615</v>
      </c>
    </row>
    <row r="2513" spans="1:15" x14ac:dyDescent="0.25">
      <c r="A2513">
        <v>2519</v>
      </c>
      <c r="B2513" t="s">
        <v>8677</v>
      </c>
      <c r="C2513" t="s">
        <v>6671</v>
      </c>
      <c r="D2513" t="s">
        <v>12228</v>
      </c>
      <c r="E2513" s="65">
        <f t="shared" si="156"/>
        <v>42302</v>
      </c>
      <c r="F2513">
        <f t="shared" si="157"/>
        <v>2015</v>
      </c>
      <c r="G2513">
        <f t="shared" si="158"/>
        <v>10</v>
      </c>
      <c r="H2513">
        <f t="shared" si="159"/>
        <v>7</v>
      </c>
      <c r="I2513" s="1" t="s">
        <v>15622</v>
      </c>
      <c r="J2513" s="1" t="s">
        <v>17051</v>
      </c>
      <c r="K2513" s="1" t="s">
        <v>17125</v>
      </c>
      <c r="L2513" s="1" t="s">
        <v>15624</v>
      </c>
      <c r="M2513" s="42">
        <v>0.9</v>
      </c>
      <c r="N2513" s="42">
        <v>0.97</v>
      </c>
      <c r="O2513" s="1" t="s">
        <v>15616</v>
      </c>
    </row>
    <row r="2514" spans="1:15" x14ac:dyDescent="0.25">
      <c r="A2514">
        <v>2520</v>
      </c>
      <c r="B2514" t="s">
        <v>11630</v>
      </c>
      <c r="C2514" t="s">
        <v>3775</v>
      </c>
      <c r="D2514" t="s">
        <v>12229</v>
      </c>
      <c r="E2514" s="65">
        <f t="shared" si="156"/>
        <v>42304</v>
      </c>
      <c r="F2514">
        <f t="shared" si="157"/>
        <v>2015</v>
      </c>
      <c r="G2514">
        <f t="shared" si="158"/>
        <v>10</v>
      </c>
      <c r="H2514">
        <f t="shared" si="159"/>
        <v>2</v>
      </c>
      <c r="I2514" s="1" t="s">
        <v>15622</v>
      </c>
      <c r="J2514" s="1" t="s">
        <v>17051</v>
      </c>
      <c r="K2514" s="1" t="s">
        <v>17125</v>
      </c>
      <c r="L2514" s="1" t="s">
        <v>15623</v>
      </c>
      <c r="M2514" s="42">
        <v>1</v>
      </c>
      <c r="N2514" s="42">
        <v>0.98</v>
      </c>
      <c r="O2514" s="1" t="s">
        <v>15616</v>
      </c>
    </row>
    <row r="2515" spans="1:15" x14ac:dyDescent="0.25">
      <c r="A2515">
        <v>2521</v>
      </c>
      <c r="B2515" t="s">
        <v>10920</v>
      </c>
      <c r="C2515" t="s">
        <v>4474</v>
      </c>
      <c r="D2515" t="s">
        <v>12229</v>
      </c>
      <c r="E2515" s="65">
        <f t="shared" si="156"/>
        <v>42304</v>
      </c>
      <c r="F2515">
        <f t="shared" si="157"/>
        <v>2015</v>
      </c>
      <c r="G2515">
        <f t="shared" si="158"/>
        <v>10</v>
      </c>
      <c r="H2515">
        <f t="shared" si="159"/>
        <v>2</v>
      </c>
      <c r="I2515" s="1" t="s">
        <v>15622</v>
      </c>
      <c r="J2515" s="1" t="s">
        <v>17051</v>
      </c>
      <c r="K2515" s="1" t="s">
        <v>17125</v>
      </c>
      <c r="L2515" s="1" t="s">
        <v>15626</v>
      </c>
      <c r="M2515" s="42">
        <v>1</v>
      </c>
      <c r="N2515" s="42">
        <v>1</v>
      </c>
      <c r="O2515" s="1" t="s">
        <v>15615</v>
      </c>
    </row>
    <row r="2516" spans="1:15" x14ac:dyDescent="0.25">
      <c r="A2516">
        <v>2522</v>
      </c>
      <c r="B2516" t="s">
        <v>8962</v>
      </c>
      <c r="C2516" t="s">
        <v>6391</v>
      </c>
      <c r="D2516" t="s">
        <v>12229</v>
      </c>
      <c r="E2516" s="65">
        <f t="shared" si="156"/>
        <v>42304</v>
      </c>
      <c r="F2516">
        <f t="shared" si="157"/>
        <v>2015</v>
      </c>
      <c r="G2516">
        <f t="shared" si="158"/>
        <v>10</v>
      </c>
      <c r="H2516">
        <f t="shared" si="159"/>
        <v>2</v>
      </c>
      <c r="I2516" s="1" t="s">
        <v>15622</v>
      </c>
      <c r="J2516" s="1" t="s">
        <v>17051</v>
      </c>
      <c r="K2516" s="1" t="s">
        <v>17125</v>
      </c>
      <c r="L2516" s="1" t="s">
        <v>15623</v>
      </c>
      <c r="M2516" s="42">
        <v>1</v>
      </c>
      <c r="N2516" s="42">
        <v>1</v>
      </c>
      <c r="O2516" s="1" t="s">
        <v>15616</v>
      </c>
    </row>
    <row r="2517" spans="1:15" x14ac:dyDescent="0.25">
      <c r="A2517">
        <v>2523</v>
      </c>
      <c r="B2517" t="s">
        <v>9686</v>
      </c>
      <c r="C2517" t="s">
        <v>5678</v>
      </c>
      <c r="D2517" t="s">
        <v>12230</v>
      </c>
      <c r="E2517" s="65">
        <f t="shared" si="156"/>
        <v>42305</v>
      </c>
      <c r="F2517">
        <f t="shared" si="157"/>
        <v>2015</v>
      </c>
      <c r="G2517">
        <f t="shared" si="158"/>
        <v>10</v>
      </c>
      <c r="H2517">
        <f t="shared" si="159"/>
        <v>3</v>
      </c>
      <c r="I2517" s="1" t="s">
        <v>15622</v>
      </c>
      <c r="J2517" s="1" t="s">
        <v>17051</v>
      </c>
      <c r="K2517" s="1" t="s">
        <v>17125</v>
      </c>
      <c r="L2517" s="1" t="s">
        <v>15623</v>
      </c>
      <c r="M2517" s="42">
        <v>0.5</v>
      </c>
      <c r="N2517" s="42">
        <v>0.99</v>
      </c>
      <c r="O2517" s="1" t="s">
        <v>15616</v>
      </c>
    </row>
    <row r="2518" spans="1:15" x14ac:dyDescent="0.25">
      <c r="A2518">
        <v>2524</v>
      </c>
      <c r="B2518" t="s">
        <v>8019</v>
      </c>
      <c r="C2518" t="s">
        <v>7312</v>
      </c>
      <c r="D2518" t="s">
        <v>12230</v>
      </c>
      <c r="E2518" s="65">
        <f t="shared" si="156"/>
        <v>42305</v>
      </c>
      <c r="F2518">
        <f t="shared" si="157"/>
        <v>2015</v>
      </c>
      <c r="G2518">
        <f t="shared" si="158"/>
        <v>10</v>
      </c>
      <c r="H2518">
        <f t="shared" si="159"/>
        <v>3</v>
      </c>
      <c r="I2518" s="1" t="s">
        <v>15622</v>
      </c>
      <c r="J2518" s="1" t="s">
        <v>17051</v>
      </c>
      <c r="K2518" s="1" t="s">
        <v>17125</v>
      </c>
      <c r="L2518" s="1" t="s">
        <v>15623</v>
      </c>
      <c r="M2518" s="42">
        <v>1</v>
      </c>
      <c r="N2518" s="42">
        <v>0.5</v>
      </c>
      <c r="O2518" s="1" t="s">
        <v>15615</v>
      </c>
    </row>
    <row r="2519" spans="1:15" x14ac:dyDescent="0.25">
      <c r="A2519">
        <v>2525</v>
      </c>
      <c r="B2519" t="s">
        <v>10765</v>
      </c>
      <c r="C2519" t="s">
        <v>4625</v>
      </c>
      <c r="D2519" t="s">
        <v>12231</v>
      </c>
      <c r="E2519" s="65">
        <f t="shared" si="156"/>
        <v>42306</v>
      </c>
      <c r="F2519">
        <f t="shared" si="157"/>
        <v>2015</v>
      </c>
      <c r="G2519">
        <f t="shared" si="158"/>
        <v>10</v>
      </c>
      <c r="H2519">
        <f t="shared" si="159"/>
        <v>4</v>
      </c>
      <c r="I2519" s="1" t="s">
        <v>15622</v>
      </c>
      <c r="J2519" s="1" t="s">
        <v>17051</v>
      </c>
      <c r="K2519" s="1" t="s">
        <v>17125</v>
      </c>
      <c r="L2519" s="1" t="s">
        <v>15628</v>
      </c>
      <c r="M2519" s="42">
        <v>0.2</v>
      </c>
      <c r="N2519" s="42">
        <v>0.68</v>
      </c>
      <c r="O2519" s="1" t="s">
        <v>15615</v>
      </c>
    </row>
    <row r="2520" spans="1:15" x14ac:dyDescent="0.25">
      <c r="A2520">
        <v>2526</v>
      </c>
      <c r="B2520" t="s">
        <v>8640</v>
      </c>
      <c r="C2520" t="s">
        <v>6708</v>
      </c>
      <c r="D2520" t="s">
        <v>12231</v>
      </c>
      <c r="E2520" s="65">
        <f t="shared" si="156"/>
        <v>42306</v>
      </c>
      <c r="F2520">
        <f t="shared" si="157"/>
        <v>2015</v>
      </c>
      <c r="G2520">
        <f t="shared" si="158"/>
        <v>10</v>
      </c>
      <c r="H2520">
        <f t="shared" si="159"/>
        <v>4</v>
      </c>
      <c r="I2520" s="1" t="s">
        <v>15622</v>
      </c>
      <c r="J2520" s="1" t="s">
        <v>17051</v>
      </c>
      <c r="K2520" s="1" t="s">
        <v>17125</v>
      </c>
      <c r="L2520" s="1" t="s">
        <v>15626</v>
      </c>
      <c r="M2520" s="42">
        <v>0.88</v>
      </c>
      <c r="N2520" s="42">
        <v>1</v>
      </c>
      <c r="O2520" s="1" t="s">
        <v>15616</v>
      </c>
    </row>
    <row r="2521" spans="1:15" x14ac:dyDescent="0.25">
      <c r="A2521">
        <v>2527</v>
      </c>
      <c r="B2521" t="s">
        <v>11383</v>
      </c>
      <c r="C2521" t="s">
        <v>4017</v>
      </c>
      <c r="D2521" t="s">
        <v>12231</v>
      </c>
      <c r="E2521" s="65">
        <f t="shared" si="156"/>
        <v>42306</v>
      </c>
      <c r="F2521">
        <f t="shared" si="157"/>
        <v>2015</v>
      </c>
      <c r="G2521">
        <f t="shared" si="158"/>
        <v>10</v>
      </c>
      <c r="H2521">
        <f t="shared" si="159"/>
        <v>4</v>
      </c>
      <c r="I2521" s="1" t="s">
        <v>15622</v>
      </c>
      <c r="J2521" s="1" t="s">
        <v>17051</v>
      </c>
      <c r="K2521" s="1" t="s">
        <v>17125</v>
      </c>
      <c r="L2521" s="1" t="s">
        <v>15626</v>
      </c>
      <c r="M2521" s="42">
        <v>1</v>
      </c>
      <c r="N2521" s="42">
        <v>1</v>
      </c>
      <c r="O2521" s="1" t="s">
        <v>15616</v>
      </c>
    </row>
    <row r="2522" spans="1:15" x14ac:dyDescent="0.25">
      <c r="A2522">
        <v>2528</v>
      </c>
      <c r="B2522" t="s">
        <v>10217</v>
      </c>
      <c r="C2522" t="s">
        <v>5162</v>
      </c>
      <c r="D2522" t="s">
        <v>12232</v>
      </c>
      <c r="E2522" s="65">
        <f t="shared" si="156"/>
        <v>42307</v>
      </c>
      <c r="F2522">
        <f t="shared" si="157"/>
        <v>2015</v>
      </c>
      <c r="G2522">
        <f t="shared" si="158"/>
        <v>10</v>
      </c>
      <c r="H2522">
        <f t="shared" si="159"/>
        <v>5</v>
      </c>
      <c r="I2522" s="1" t="s">
        <v>15622</v>
      </c>
      <c r="J2522" s="1" t="s">
        <v>17051</v>
      </c>
      <c r="K2522" s="1" t="s">
        <v>17125</v>
      </c>
      <c r="L2522" s="1" t="s">
        <v>15623</v>
      </c>
      <c r="M2522" s="42">
        <v>0.64</v>
      </c>
      <c r="N2522" s="42">
        <v>0.94</v>
      </c>
      <c r="O2522" s="1" t="s">
        <v>15615</v>
      </c>
    </row>
    <row r="2523" spans="1:15" x14ac:dyDescent="0.25">
      <c r="A2523">
        <v>2529</v>
      </c>
      <c r="B2523" t="s">
        <v>8309</v>
      </c>
      <c r="C2523" t="s">
        <v>7027</v>
      </c>
      <c r="D2523" t="s">
        <v>12232</v>
      </c>
      <c r="E2523" s="65">
        <f t="shared" si="156"/>
        <v>42307</v>
      </c>
      <c r="F2523">
        <f t="shared" si="157"/>
        <v>2015</v>
      </c>
      <c r="G2523">
        <f t="shared" si="158"/>
        <v>10</v>
      </c>
      <c r="H2523">
        <f t="shared" si="159"/>
        <v>5</v>
      </c>
      <c r="I2523" s="1" t="s">
        <v>15622</v>
      </c>
      <c r="J2523" s="1" t="s">
        <v>17051</v>
      </c>
      <c r="K2523" s="1" t="s">
        <v>17125</v>
      </c>
      <c r="L2523" s="1" t="s">
        <v>15624</v>
      </c>
      <c r="M2523" s="42">
        <v>1</v>
      </c>
      <c r="N2523" s="42">
        <v>1</v>
      </c>
      <c r="O2523" s="1" t="s">
        <v>15616</v>
      </c>
    </row>
    <row r="2524" spans="1:15" x14ac:dyDescent="0.25">
      <c r="A2524">
        <v>2530</v>
      </c>
      <c r="B2524" t="s">
        <v>7900</v>
      </c>
      <c r="C2524" t="s">
        <v>7429</v>
      </c>
      <c r="D2524" t="s">
        <v>12233</v>
      </c>
      <c r="E2524" s="65">
        <f t="shared" si="156"/>
        <v>42310</v>
      </c>
      <c r="F2524">
        <f t="shared" si="157"/>
        <v>2015</v>
      </c>
      <c r="G2524">
        <f t="shared" si="158"/>
        <v>11</v>
      </c>
      <c r="H2524">
        <f t="shared" si="159"/>
        <v>1</v>
      </c>
      <c r="I2524" s="1" t="s">
        <v>15622</v>
      </c>
      <c r="J2524" s="1" t="s">
        <v>17051</v>
      </c>
      <c r="K2524" s="1" t="s">
        <v>17125</v>
      </c>
      <c r="L2524" s="1" t="s">
        <v>15628</v>
      </c>
      <c r="M2524" s="42">
        <v>0.2</v>
      </c>
      <c r="N2524" s="42">
        <v>0.4</v>
      </c>
      <c r="O2524" s="1" t="s">
        <v>15615</v>
      </c>
    </row>
    <row r="2525" spans="1:15" x14ac:dyDescent="0.25">
      <c r="A2525">
        <v>2531</v>
      </c>
      <c r="B2525" t="s">
        <v>11574</v>
      </c>
      <c r="C2525" t="s">
        <v>3831</v>
      </c>
      <c r="D2525" t="s">
        <v>12234</v>
      </c>
      <c r="E2525" s="65">
        <f t="shared" si="156"/>
        <v>42311</v>
      </c>
      <c r="F2525">
        <f t="shared" si="157"/>
        <v>2015</v>
      </c>
      <c r="G2525">
        <f t="shared" si="158"/>
        <v>11</v>
      </c>
      <c r="H2525">
        <f t="shared" si="159"/>
        <v>2</v>
      </c>
      <c r="I2525" s="1" t="s">
        <v>15622</v>
      </c>
      <c r="J2525" s="1" t="s">
        <v>17051</v>
      </c>
      <c r="K2525" s="1" t="s">
        <v>17125</v>
      </c>
      <c r="L2525" s="1" t="s">
        <v>15626</v>
      </c>
      <c r="M2525" s="42">
        <v>1</v>
      </c>
      <c r="N2525" s="42">
        <v>0.99</v>
      </c>
      <c r="O2525" s="1" t="s">
        <v>15616</v>
      </c>
    </row>
    <row r="2526" spans="1:15" x14ac:dyDescent="0.25">
      <c r="A2526">
        <v>2532</v>
      </c>
      <c r="B2526" t="s">
        <v>11091</v>
      </c>
      <c r="C2526" t="s">
        <v>4306</v>
      </c>
      <c r="D2526" t="s">
        <v>12234</v>
      </c>
      <c r="E2526" s="65">
        <f t="shared" si="156"/>
        <v>42311</v>
      </c>
      <c r="F2526">
        <f t="shared" si="157"/>
        <v>2015</v>
      </c>
      <c r="G2526">
        <f t="shared" si="158"/>
        <v>11</v>
      </c>
      <c r="H2526">
        <f t="shared" si="159"/>
        <v>2</v>
      </c>
      <c r="I2526" s="1" t="s">
        <v>15625</v>
      </c>
      <c r="J2526" s="1" t="s">
        <v>17051</v>
      </c>
      <c r="K2526" s="1" t="s">
        <v>17125</v>
      </c>
      <c r="L2526" s="1" t="s">
        <v>15623</v>
      </c>
      <c r="M2526" s="42">
        <v>1</v>
      </c>
      <c r="N2526" s="42">
        <v>1</v>
      </c>
      <c r="O2526" s="1" t="s">
        <v>15615</v>
      </c>
    </row>
    <row r="2527" spans="1:15" x14ac:dyDescent="0.25">
      <c r="A2527">
        <v>2533</v>
      </c>
      <c r="B2527" t="s">
        <v>9003</v>
      </c>
      <c r="C2527" t="s">
        <v>6351</v>
      </c>
      <c r="D2527" t="s">
        <v>12235</v>
      </c>
      <c r="E2527" s="65">
        <f t="shared" si="156"/>
        <v>42312</v>
      </c>
      <c r="F2527">
        <f t="shared" si="157"/>
        <v>2015</v>
      </c>
      <c r="G2527">
        <f t="shared" si="158"/>
        <v>11</v>
      </c>
      <c r="H2527">
        <f t="shared" si="159"/>
        <v>3</v>
      </c>
      <c r="I2527" s="1" t="s">
        <v>15622</v>
      </c>
      <c r="J2527" s="1" t="s">
        <v>17051</v>
      </c>
      <c r="K2527" s="1" t="s">
        <v>17125</v>
      </c>
      <c r="L2527" s="1" t="s">
        <v>15626</v>
      </c>
      <c r="M2527" s="42">
        <v>0.99</v>
      </c>
      <c r="N2527" s="42">
        <v>0.74</v>
      </c>
      <c r="O2527" s="1" t="s">
        <v>15615</v>
      </c>
    </row>
    <row r="2528" spans="1:15" x14ac:dyDescent="0.25">
      <c r="A2528">
        <v>2534</v>
      </c>
      <c r="B2528" t="s">
        <v>9282</v>
      </c>
      <c r="C2528" t="s">
        <v>6074</v>
      </c>
      <c r="D2528" t="s">
        <v>12236</v>
      </c>
      <c r="E2528" s="65">
        <f t="shared" si="156"/>
        <v>42313</v>
      </c>
      <c r="F2528">
        <f t="shared" si="157"/>
        <v>2015</v>
      </c>
      <c r="G2528">
        <f t="shared" si="158"/>
        <v>11</v>
      </c>
      <c r="H2528">
        <f t="shared" si="159"/>
        <v>4</v>
      </c>
      <c r="I2528" s="1" t="s">
        <v>15622</v>
      </c>
      <c r="J2528" s="1" t="s">
        <v>17051</v>
      </c>
      <c r="K2528" s="1" t="s">
        <v>17125</v>
      </c>
      <c r="L2528" s="1" t="s">
        <v>15628</v>
      </c>
      <c r="M2528" s="42">
        <v>0</v>
      </c>
      <c r="N2528" s="42">
        <v>0.92</v>
      </c>
      <c r="O2528" s="1" t="s">
        <v>15615</v>
      </c>
    </row>
    <row r="2529" spans="1:15" x14ac:dyDescent="0.25">
      <c r="A2529">
        <v>2535</v>
      </c>
      <c r="B2529" t="s">
        <v>10646</v>
      </c>
      <c r="C2529" t="s">
        <v>4740</v>
      </c>
      <c r="D2529" t="s">
        <v>12237</v>
      </c>
      <c r="E2529" s="65">
        <f t="shared" si="156"/>
        <v>42314</v>
      </c>
      <c r="F2529">
        <f t="shared" si="157"/>
        <v>2015</v>
      </c>
      <c r="G2529">
        <f t="shared" si="158"/>
        <v>11</v>
      </c>
      <c r="H2529">
        <f t="shared" si="159"/>
        <v>5</v>
      </c>
      <c r="I2529" s="1" t="s">
        <v>15625</v>
      </c>
      <c r="J2529" s="1" t="s">
        <v>17051</v>
      </c>
      <c r="K2529" s="1" t="s">
        <v>17125</v>
      </c>
      <c r="L2529" s="1" t="s">
        <v>15626</v>
      </c>
      <c r="M2529" s="42">
        <v>1</v>
      </c>
      <c r="N2529" s="42">
        <v>0.96</v>
      </c>
      <c r="O2529" s="1" t="s">
        <v>15616</v>
      </c>
    </row>
    <row r="2530" spans="1:15" x14ac:dyDescent="0.25">
      <c r="A2530">
        <v>2536</v>
      </c>
      <c r="B2530" t="s">
        <v>7840</v>
      </c>
      <c r="C2530" t="s">
        <v>7484</v>
      </c>
      <c r="D2530" t="s">
        <v>12238</v>
      </c>
      <c r="E2530" s="65">
        <f t="shared" si="156"/>
        <v>42317</v>
      </c>
      <c r="F2530">
        <f t="shared" si="157"/>
        <v>2015</v>
      </c>
      <c r="G2530">
        <f t="shared" si="158"/>
        <v>11</v>
      </c>
      <c r="H2530">
        <f t="shared" si="159"/>
        <v>1</v>
      </c>
      <c r="I2530" s="1" t="s">
        <v>15622</v>
      </c>
      <c r="J2530" s="1" t="s">
        <v>17051</v>
      </c>
      <c r="K2530" s="1" t="s">
        <v>17125</v>
      </c>
      <c r="L2530" s="1" t="s">
        <v>15626</v>
      </c>
      <c r="M2530" s="42">
        <v>1</v>
      </c>
      <c r="N2530" s="42">
        <v>0.98</v>
      </c>
      <c r="O2530" s="1" t="s">
        <v>15616</v>
      </c>
    </row>
    <row r="2531" spans="1:15" x14ac:dyDescent="0.25">
      <c r="A2531">
        <v>2537</v>
      </c>
      <c r="B2531" t="s">
        <v>11234</v>
      </c>
      <c r="C2531" t="s">
        <v>4167</v>
      </c>
      <c r="D2531" t="s">
        <v>12239</v>
      </c>
      <c r="E2531" s="65">
        <f t="shared" si="156"/>
        <v>42318</v>
      </c>
      <c r="F2531">
        <f t="shared" si="157"/>
        <v>2015</v>
      </c>
      <c r="G2531">
        <f t="shared" si="158"/>
        <v>11</v>
      </c>
      <c r="H2531">
        <f t="shared" si="159"/>
        <v>2</v>
      </c>
      <c r="I2531" s="1" t="s">
        <v>15625</v>
      </c>
      <c r="J2531" s="1" t="s">
        <v>17051</v>
      </c>
      <c r="K2531" s="1" t="s">
        <v>17125</v>
      </c>
      <c r="L2531" s="1" t="s">
        <v>15626</v>
      </c>
      <c r="M2531" s="42">
        <v>1</v>
      </c>
      <c r="N2531" s="42">
        <v>0.83</v>
      </c>
      <c r="O2531" s="1" t="s">
        <v>15615</v>
      </c>
    </row>
    <row r="2532" spans="1:15" x14ac:dyDescent="0.25">
      <c r="A2532">
        <v>2538</v>
      </c>
      <c r="B2532" t="s">
        <v>9344</v>
      </c>
      <c r="C2532" t="s">
        <v>6013</v>
      </c>
      <c r="D2532" t="s">
        <v>12240</v>
      </c>
      <c r="E2532" s="65">
        <f t="shared" si="156"/>
        <v>42319</v>
      </c>
      <c r="F2532">
        <f t="shared" si="157"/>
        <v>2015</v>
      </c>
      <c r="G2532">
        <f t="shared" si="158"/>
        <v>11</v>
      </c>
      <c r="H2532">
        <f t="shared" si="159"/>
        <v>3</v>
      </c>
      <c r="I2532" s="1" t="s">
        <v>15622</v>
      </c>
      <c r="J2532" s="1" t="s">
        <v>17051</v>
      </c>
      <c r="K2532" s="1" t="s">
        <v>17125</v>
      </c>
      <c r="L2532" s="1" t="s">
        <v>15626</v>
      </c>
      <c r="M2532" s="42">
        <v>1</v>
      </c>
      <c r="N2532" s="42">
        <v>0.94</v>
      </c>
      <c r="O2532" s="1" t="s">
        <v>15616</v>
      </c>
    </row>
    <row r="2533" spans="1:15" x14ac:dyDescent="0.25">
      <c r="A2533">
        <v>2539</v>
      </c>
      <c r="B2533" t="s">
        <v>8214</v>
      </c>
      <c r="C2533" t="s">
        <v>7121</v>
      </c>
      <c r="D2533" t="s">
        <v>12241</v>
      </c>
      <c r="E2533" s="65">
        <f t="shared" si="156"/>
        <v>42320</v>
      </c>
      <c r="F2533">
        <f t="shared" si="157"/>
        <v>2015</v>
      </c>
      <c r="G2533">
        <f t="shared" si="158"/>
        <v>11</v>
      </c>
      <c r="H2533">
        <f t="shared" si="159"/>
        <v>4</v>
      </c>
      <c r="I2533" s="1" t="s">
        <v>15622</v>
      </c>
      <c r="J2533" s="1" t="s">
        <v>17051</v>
      </c>
      <c r="K2533" s="1" t="s">
        <v>17125</v>
      </c>
      <c r="L2533" s="1" t="s">
        <v>15628</v>
      </c>
      <c r="M2533" s="42">
        <v>0</v>
      </c>
      <c r="N2533" s="42">
        <v>0</v>
      </c>
      <c r="O2533" s="1" t="s">
        <v>15615</v>
      </c>
    </row>
    <row r="2534" spans="1:15" x14ac:dyDescent="0.25">
      <c r="A2534">
        <v>2540</v>
      </c>
      <c r="B2534" t="s">
        <v>11079</v>
      </c>
      <c r="C2534" t="s">
        <v>4318</v>
      </c>
      <c r="D2534" t="s">
        <v>12242</v>
      </c>
      <c r="E2534" s="65">
        <f t="shared" si="156"/>
        <v>42321</v>
      </c>
      <c r="F2534">
        <f t="shared" si="157"/>
        <v>2015</v>
      </c>
      <c r="G2534">
        <f t="shared" si="158"/>
        <v>11</v>
      </c>
      <c r="H2534">
        <f t="shared" si="159"/>
        <v>5</v>
      </c>
      <c r="I2534" s="1" t="s">
        <v>15622</v>
      </c>
      <c r="J2534" s="1" t="s">
        <v>17051</v>
      </c>
      <c r="K2534" s="1" t="s">
        <v>17125</v>
      </c>
      <c r="L2534" s="1" t="s">
        <v>15624</v>
      </c>
      <c r="M2534" s="42">
        <v>1</v>
      </c>
      <c r="N2534" s="42">
        <v>1</v>
      </c>
      <c r="O2534" s="1" t="s">
        <v>15615</v>
      </c>
    </row>
    <row r="2535" spans="1:15" x14ac:dyDescent="0.25">
      <c r="A2535">
        <v>2541</v>
      </c>
      <c r="B2535" t="s">
        <v>11125</v>
      </c>
      <c r="C2535" t="s">
        <v>4275</v>
      </c>
      <c r="D2535" t="s">
        <v>12242</v>
      </c>
      <c r="E2535" s="65">
        <f t="shared" si="156"/>
        <v>42321</v>
      </c>
      <c r="F2535">
        <f t="shared" si="157"/>
        <v>2015</v>
      </c>
      <c r="G2535">
        <f t="shared" si="158"/>
        <v>11</v>
      </c>
      <c r="H2535">
        <f t="shared" si="159"/>
        <v>5</v>
      </c>
      <c r="I2535" s="1" t="s">
        <v>15622</v>
      </c>
      <c r="J2535" s="1" t="s">
        <v>17051</v>
      </c>
      <c r="K2535" s="1" t="s">
        <v>17125</v>
      </c>
      <c r="L2535" s="1" t="s">
        <v>15626</v>
      </c>
      <c r="M2535" s="42">
        <v>1</v>
      </c>
      <c r="N2535" s="42">
        <v>1</v>
      </c>
      <c r="O2535" s="1" t="s">
        <v>15616</v>
      </c>
    </row>
    <row r="2536" spans="1:15" x14ac:dyDescent="0.25">
      <c r="A2536">
        <v>2542</v>
      </c>
      <c r="B2536" t="s">
        <v>9764</v>
      </c>
      <c r="C2536" t="s">
        <v>5605</v>
      </c>
      <c r="D2536" t="s">
        <v>12242</v>
      </c>
      <c r="E2536" s="65">
        <f t="shared" si="156"/>
        <v>42321</v>
      </c>
      <c r="F2536">
        <f t="shared" si="157"/>
        <v>2015</v>
      </c>
      <c r="G2536">
        <f t="shared" si="158"/>
        <v>11</v>
      </c>
      <c r="H2536">
        <f t="shared" si="159"/>
        <v>5</v>
      </c>
      <c r="I2536" s="1" t="s">
        <v>15622</v>
      </c>
      <c r="J2536" s="1" t="s">
        <v>17051</v>
      </c>
      <c r="K2536" s="1" t="s">
        <v>17125</v>
      </c>
      <c r="L2536" s="1" t="s">
        <v>15626</v>
      </c>
      <c r="M2536" s="42">
        <v>1</v>
      </c>
      <c r="N2536" s="42">
        <v>1</v>
      </c>
      <c r="O2536" s="1" t="s">
        <v>15615</v>
      </c>
    </row>
    <row r="2537" spans="1:15" x14ac:dyDescent="0.25">
      <c r="A2537">
        <v>2543</v>
      </c>
      <c r="B2537" t="s">
        <v>8745</v>
      </c>
      <c r="C2537" t="s">
        <v>6603</v>
      </c>
      <c r="D2537" t="s">
        <v>12243</v>
      </c>
      <c r="E2537" s="65">
        <f t="shared" si="156"/>
        <v>42322</v>
      </c>
      <c r="F2537">
        <f t="shared" si="157"/>
        <v>2015</v>
      </c>
      <c r="G2537">
        <f t="shared" si="158"/>
        <v>11</v>
      </c>
      <c r="H2537">
        <f t="shared" si="159"/>
        <v>6</v>
      </c>
      <c r="I2537" s="1" t="s">
        <v>15622</v>
      </c>
      <c r="J2537" s="1" t="s">
        <v>17051</v>
      </c>
      <c r="K2537" s="1" t="s">
        <v>17125</v>
      </c>
      <c r="L2537" s="1" t="s">
        <v>15626</v>
      </c>
      <c r="M2537" s="42">
        <v>1</v>
      </c>
      <c r="N2537" s="42">
        <v>1</v>
      </c>
      <c r="O2537" s="1" t="s">
        <v>15616</v>
      </c>
    </row>
    <row r="2538" spans="1:15" x14ac:dyDescent="0.25">
      <c r="A2538">
        <v>2544</v>
      </c>
      <c r="B2538" t="s">
        <v>11233</v>
      </c>
      <c r="C2538" t="s">
        <v>4168</v>
      </c>
      <c r="D2538" t="s">
        <v>12244</v>
      </c>
      <c r="E2538" s="65">
        <f t="shared" si="156"/>
        <v>42324</v>
      </c>
      <c r="F2538">
        <f t="shared" si="157"/>
        <v>2015</v>
      </c>
      <c r="G2538">
        <f t="shared" si="158"/>
        <v>11</v>
      </c>
      <c r="H2538">
        <f t="shared" si="159"/>
        <v>1</v>
      </c>
      <c r="I2538" s="1" t="s">
        <v>15622</v>
      </c>
      <c r="J2538" s="1" t="s">
        <v>17051</v>
      </c>
      <c r="K2538" s="1" t="s">
        <v>17125</v>
      </c>
      <c r="L2538" s="1" t="s">
        <v>15626</v>
      </c>
      <c r="M2538" s="42">
        <v>1</v>
      </c>
      <c r="N2538" s="42">
        <v>1</v>
      </c>
      <c r="O2538" s="1" t="s">
        <v>15615</v>
      </c>
    </row>
    <row r="2539" spans="1:15" x14ac:dyDescent="0.25">
      <c r="A2539">
        <v>2545</v>
      </c>
      <c r="B2539" t="s">
        <v>9928</v>
      </c>
      <c r="C2539" t="s">
        <v>5443</v>
      </c>
      <c r="D2539" t="s">
        <v>12244</v>
      </c>
      <c r="E2539" s="65">
        <f t="shared" si="156"/>
        <v>42324</v>
      </c>
      <c r="F2539">
        <f t="shared" si="157"/>
        <v>2015</v>
      </c>
      <c r="G2539">
        <f t="shared" si="158"/>
        <v>11</v>
      </c>
      <c r="H2539">
        <f t="shared" si="159"/>
        <v>1</v>
      </c>
      <c r="I2539" s="1" t="s">
        <v>15685</v>
      </c>
      <c r="J2539" s="1" t="s">
        <v>17063</v>
      </c>
      <c r="K2539" s="1" t="s">
        <v>17125</v>
      </c>
      <c r="L2539" s="1" t="s">
        <v>15626</v>
      </c>
      <c r="M2539" s="42">
        <v>1</v>
      </c>
      <c r="N2539" s="42">
        <v>0.91</v>
      </c>
      <c r="O2539" s="1" t="s">
        <v>15616</v>
      </c>
    </row>
    <row r="2540" spans="1:15" x14ac:dyDescent="0.25">
      <c r="A2540">
        <v>2546</v>
      </c>
      <c r="B2540" t="s">
        <v>9287</v>
      </c>
      <c r="C2540" t="s">
        <v>6069</v>
      </c>
      <c r="D2540" t="s">
        <v>12244</v>
      </c>
      <c r="E2540" s="65">
        <f t="shared" si="156"/>
        <v>42324</v>
      </c>
      <c r="F2540">
        <f t="shared" si="157"/>
        <v>2015</v>
      </c>
      <c r="G2540">
        <f t="shared" si="158"/>
        <v>11</v>
      </c>
      <c r="H2540">
        <f t="shared" si="159"/>
        <v>1</v>
      </c>
      <c r="I2540" s="1" t="s">
        <v>15622</v>
      </c>
      <c r="J2540" s="1" t="s">
        <v>17051</v>
      </c>
      <c r="K2540" s="1" t="s">
        <v>17125</v>
      </c>
      <c r="L2540" s="1" t="s">
        <v>15626</v>
      </c>
      <c r="M2540" s="42">
        <v>1</v>
      </c>
      <c r="N2540" s="42">
        <v>0.9</v>
      </c>
      <c r="O2540" s="1" t="s">
        <v>15615</v>
      </c>
    </row>
    <row r="2541" spans="1:15" x14ac:dyDescent="0.25">
      <c r="A2541">
        <v>2547</v>
      </c>
      <c r="B2541" t="s">
        <v>8321</v>
      </c>
      <c r="C2541" t="s">
        <v>7016</v>
      </c>
      <c r="D2541" t="s">
        <v>12244</v>
      </c>
      <c r="E2541" s="65">
        <f t="shared" si="156"/>
        <v>42324</v>
      </c>
      <c r="F2541">
        <f t="shared" si="157"/>
        <v>2015</v>
      </c>
      <c r="G2541">
        <f t="shared" si="158"/>
        <v>11</v>
      </c>
      <c r="H2541">
        <f t="shared" si="159"/>
        <v>1</v>
      </c>
      <c r="I2541" s="1" t="s">
        <v>15669</v>
      </c>
      <c r="J2541" s="1" t="s">
        <v>17102</v>
      </c>
      <c r="K2541" s="1" t="s">
        <v>17126</v>
      </c>
      <c r="L2541" s="1" t="s">
        <v>15626</v>
      </c>
      <c r="M2541" s="42">
        <v>1</v>
      </c>
      <c r="N2541" s="42">
        <v>0.97</v>
      </c>
      <c r="O2541" s="1" t="s">
        <v>15615</v>
      </c>
    </row>
    <row r="2542" spans="1:15" x14ac:dyDescent="0.25">
      <c r="A2542">
        <v>2548</v>
      </c>
      <c r="B2542" t="s">
        <v>7835</v>
      </c>
      <c r="C2542" t="s">
        <v>7488</v>
      </c>
      <c r="D2542" t="s">
        <v>12244</v>
      </c>
      <c r="E2542" s="65">
        <f t="shared" si="156"/>
        <v>42324</v>
      </c>
      <c r="F2542">
        <f t="shared" si="157"/>
        <v>2015</v>
      </c>
      <c r="G2542">
        <f t="shared" si="158"/>
        <v>11</v>
      </c>
      <c r="H2542">
        <f t="shared" si="159"/>
        <v>1</v>
      </c>
      <c r="I2542" s="1" t="s">
        <v>15622</v>
      </c>
      <c r="J2542" s="1" t="s">
        <v>17051</v>
      </c>
      <c r="K2542" s="1" t="s">
        <v>17125</v>
      </c>
      <c r="L2542" s="1" t="s">
        <v>15624</v>
      </c>
      <c r="M2542" s="42">
        <v>1</v>
      </c>
      <c r="N2542" s="42">
        <v>0.7</v>
      </c>
      <c r="O2542" s="1" t="s">
        <v>15615</v>
      </c>
    </row>
    <row r="2543" spans="1:15" x14ac:dyDescent="0.25">
      <c r="A2543">
        <v>2549</v>
      </c>
      <c r="B2543" t="s">
        <v>10024</v>
      </c>
      <c r="C2543" t="s">
        <v>5349</v>
      </c>
      <c r="D2543" t="s">
        <v>12244</v>
      </c>
      <c r="E2543" s="65">
        <f t="shared" si="156"/>
        <v>42324</v>
      </c>
      <c r="F2543">
        <f t="shared" si="157"/>
        <v>2015</v>
      </c>
      <c r="G2543">
        <f t="shared" si="158"/>
        <v>11</v>
      </c>
      <c r="H2543">
        <f t="shared" si="159"/>
        <v>1</v>
      </c>
      <c r="I2543" s="1" t="s">
        <v>15622</v>
      </c>
      <c r="J2543" s="1" t="s">
        <v>17051</v>
      </c>
      <c r="K2543" s="1" t="s">
        <v>17125</v>
      </c>
      <c r="L2543" s="1" t="s">
        <v>15623</v>
      </c>
      <c r="M2543" s="42">
        <v>1</v>
      </c>
      <c r="N2543" s="42">
        <v>1</v>
      </c>
      <c r="O2543" s="1" t="s">
        <v>15615</v>
      </c>
    </row>
    <row r="2544" spans="1:15" x14ac:dyDescent="0.25">
      <c r="A2544">
        <v>2550</v>
      </c>
      <c r="B2544" t="s">
        <v>11328</v>
      </c>
      <c r="C2544" t="s">
        <v>4073</v>
      </c>
      <c r="D2544" t="s">
        <v>12245</v>
      </c>
      <c r="E2544" s="65">
        <f t="shared" si="156"/>
        <v>42325</v>
      </c>
      <c r="F2544">
        <f t="shared" si="157"/>
        <v>2015</v>
      </c>
      <c r="G2544">
        <f t="shared" si="158"/>
        <v>11</v>
      </c>
      <c r="H2544">
        <f t="shared" si="159"/>
        <v>2</v>
      </c>
      <c r="I2544" s="1" t="s">
        <v>15622</v>
      </c>
      <c r="J2544" s="1" t="s">
        <v>17051</v>
      </c>
      <c r="K2544" s="1" t="s">
        <v>17125</v>
      </c>
      <c r="L2544" s="1" t="s">
        <v>15626</v>
      </c>
      <c r="M2544" s="42">
        <v>1</v>
      </c>
      <c r="N2544" s="42">
        <v>0.5</v>
      </c>
      <c r="O2544" s="1" t="s">
        <v>15615</v>
      </c>
    </row>
    <row r="2545" spans="1:15" x14ac:dyDescent="0.25">
      <c r="A2545">
        <v>2551</v>
      </c>
      <c r="B2545" t="s">
        <v>11102</v>
      </c>
      <c r="C2545" t="s">
        <v>4296</v>
      </c>
      <c r="D2545" t="s">
        <v>12245</v>
      </c>
      <c r="E2545" s="65">
        <f t="shared" si="156"/>
        <v>42325</v>
      </c>
      <c r="F2545">
        <f t="shared" si="157"/>
        <v>2015</v>
      </c>
      <c r="G2545">
        <f t="shared" si="158"/>
        <v>11</v>
      </c>
      <c r="H2545">
        <f t="shared" si="159"/>
        <v>2</v>
      </c>
      <c r="I2545" s="1" t="s">
        <v>15622</v>
      </c>
      <c r="J2545" s="1" t="s">
        <v>17051</v>
      </c>
      <c r="K2545" s="1" t="s">
        <v>17125</v>
      </c>
      <c r="L2545" s="1" t="s">
        <v>15624</v>
      </c>
      <c r="M2545" s="42">
        <v>1</v>
      </c>
      <c r="N2545" s="42">
        <v>0.79</v>
      </c>
      <c r="O2545" s="1" t="s">
        <v>15616</v>
      </c>
    </row>
    <row r="2546" spans="1:15" x14ac:dyDescent="0.25">
      <c r="A2546">
        <v>2552</v>
      </c>
      <c r="B2546" t="s">
        <v>10983</v>
      </c>
      <c r="C2546" t="s">
        <v>4413</v>
      </c>
      <c r="D2546" t="s">
        <v>12245</v>
      </c>
      <c r="E2546" s="65">
        <f t="shared" si="156"/>
        <v>42325</v>
      </c>
      <c r="F2546">
        <f t="shared" si="157"/>
        <v>2015</v>
      </c>
      <c r="G2546">
        <f t="shared" si="158"/>
        <v>11</v>
      </c>
      <c r="H2546">
        <f t="shared" si="159"/>
        <v>2</v>
      </c>
      <c r="I2546" s="1" t="s">
        <v>15622</v>
      </c>
      <c r="J2546" s="1" t="s">
        <v>17051</v>
      </c>
      <c r="K2546" s="1" t="s">
        <v>17125</v>
      </c>
      <c r="L2546" s="1" t="s">
        <v>15624</v>
      </c>
      <c r="M2546" s="42">
        <v>0.75</v>
      </c>
      <c r="N2546" s="42">
        <v>0.5</v>
      </c>
      <c r="O2546" s="1" t="s">
        <v>15615</v>
      </c>
    </row>
    <row r="2547" spans="1:15" x14ac:dyDescent="0.25">
      <c r="A2547">
        <v>2553</v>
      </c>
      <c r="B2547" t="s">
        <v>7996</v>
      </c>
      <c r="C2547" t="s">
        <v>7335</v>
      </c>
      <c r="D2547" t="s">
        <v>12246</v>
      </c>
      <c r="E2547" s="65">
        <f t="shared" si="156"/>
        <v>42327</v>
      </c>
      <c r="F2547">
        <f t="shared" si="157"/>
        <v>2015</v>
      </c>
      <c r="G2547">
        <f t="shared" si="158"/>
        <v>11</v>
      </c>
      <c r="H2547">
        <f t="shared" si="159"/>
        <v>4</v>
      </c>
      <c r="I2547" s="1" t="s">
        <v>15622</v>
      </c>
      <c r="J2547" s="1" t="s">
        <v>17051</v>
      </c>
      <c r="K2547" s="1" t="s">
        <v>17125</v>
      </c>
      <c r="L2547" s="1" t="s">
        <v>15626</v>
      </c>
      <c r="M2547" s="42">
        <v>1</v>
      </c>
      <c r="N2547" s="42">
        <v>1</v>
      </c>
      <c r="O2547" s="1" t="s">
        <v>15616</v>
      </c>
    </row>
    <row r="2548" spans="1:15" x14ac:dyDescent="0.25">
      <c r="A2548">
        <v>2554</v>
      </c>
      <c r="B2548" t="s">
        <v>9031</v>
      </c>
      <c r="C2548" t="s">
        <v>6322</v>
      </c>
      <c r="D2548" t="s">
        <v>12247</v>
      </c>
      <c r="E2548" s="65">
        <f t="shared" si="156"/>
        <v>42329</v>
      </c>
      <c r="F2548">
        <f t="shared" si="157"/>
        <v>2015</v>
      </c>
      <c r="G2548">
        <f t="shared" si="158"/>
        <v>11</v>
      </c>
      <c r="H2548">
        <f t="shared" si="159"/>
        <v>6</v>
      </c>
      <c r="I2548" s="1" t="s">
        <v>15710</v>
      </c>
      <c r="J2548" s="1" t="s">
        <v>17060</v>
      </c>
      <c r="K2548" s="1" t="s">
        <v>17125</v>
      </c>
      <c r="L2548" s="1" t="s">
        <v>15626</v>
      </c>
      <c r="M2548" s="42">
        <v>0.98</v>
      </c>
      <c r="N2548" s="42">
        <v>0.99</v>
      </c>
      <c r="O2548" s="1" t="s">
        <v>15616</v>
      </c>
    </row>
    <row r="2549" spans="1:15" x14ac:dyDescent="0.25">
      <c r="A2549">
        <v>2555</v>
      </c>
      <c r="B2549" t="s">
        <v>9767</v>
      </c>
      <c r="C2549" t="s">
        <v>5602</v>
      </c>
      <c r="D2549" t="s">
        <v>12248</v>
      </c>
      <c r="E2549" s="65">
        <f t="shared" si="156"/>
        <v>42331</v>
      </c>
      <c r="F2549">
        <f t="shared" si="157"/>
        <v>2015</v>
      </c>
      <c r="G2549">
        <f t="shared" si="158"/>
        <v>11</v>
      </c>
      <c r="H2549">
        <f t="shared" si="159"/>
        <v>1</v>
      </c>
      <c r="I2549" s="1" t="s">
        <v>15622</v>
      </c>
      <c r="J2549" s="1" t="s">
        <v>17051</v>
      </c>
      <c r="K2549" s="1" t="s">
        <v>17125</v>
      </c>
      <c r="L2549" s="1" t="s">
        <v>15623</v>
      </c>
      <c r="M2549" s="42">
        <v>1</v>
      </c>
      <c r="N2549" s="42">
        <v>0.86</v>
      </c>
      <c r="O2549" s="1" t="s">
        <v>15616</v>
      </c>
    </row>
    <row r="2550" spans="1:15" x14ac:dyDescent="0.25">
      <c r="A2550">
        <v>2556</v>
      </c>
      <c r="B2550" t="s">
        <v>7836</v>
      </c>
      <c r="C2550" t="s">
        <v>7487</v>
      </c>
      <c r="D2550" t="s">
        <v>12248</v>
      </c>
      <c r="E2550" s="65">
        <f t="shared" si="156"/>
        <v>42331</v>
      </c>
      <c r="F2550">
        <f t="shared" si="157"/>
        <v>2015</v>
      </c>
      <c r="G2550">
        <f t="shared" si="158"/>
        <v>11</v>
      </c>
      <c r="H2550">
        <f t="shared" si="159"/>
        <v>1</v>
      </c>
      <c r="I2550" s="1" t="s">
        <v>15622</v>
      </c>
      <c r="J2550" s="1" t="s">
        <v>17051</v>
      </c>
      <c r="K2550" s="1" t="s">
        <v>17125</v>
      </c>
      <c r="L2550" s="1" t="s">
        <v>15626</v>
      </c>
      <c r="M2550" s="42">
        <v>1</v>
      </c>
      <c r="N2550" s="42">
        <v>0.99</v>
      </c>
      <c r="O2550" s="1" t="s">
        <v>15616</v>
      </c>
    </row>
    <row r="2551" spans="1:15" x14ac:dyDescent="0.25">
      <c r="A2551">
        <v>2557</v>
      </c>
      <c r="B2551" t="s">
        <v>8314</v>
      </c>
      <c r="C2551" t="s">
        <v>7023</v>
      </c>
      <c r="D2551" t="s">
        <v>12248</v>
      </c>
      <c r="E2551" s="65">
        <f t="shared" si="156"/>
        <v>42331</v>
      </c>
      <c r="F2551">
        <f t="shared" si="157"/>
        <v>2015</v>
      </c>
      <c r="G2551">
        <f t="shared" si="158"/>
        <v>11</v>
      </c>
      <c r="H2551">
        <f t="shared" si="159"/>
        <v>1</v>
      </c>
      <c r="I2551" s="1" t="s">
        <v>15625</v>
      </c>
      <c r="J2551" s="1" t="s">
        <v>17051</v>
      </c>
      <c r="K2551" s="1" t="s">
        <v>17125</v>
      </c>
      <c r="L2551" s="1" t="s">
        <v>15626</v>
      </c>
      <c r="M2551" s="42">
        <v>0.98</v>
      </c>
      <c r="N2551" s="42">
        <v>0.91</v>
      </c>
      <c r="O2551" s="1" t="s">
        <v>15616</v>
      </c>
    </row>
    <row r="2552" spans="1:15" x14ac:dyDescent="0.25">
      <c r="A2552">
        <v>2558</v>
      </c>
      <c r="B2552" t="s">
        <v>10190</v>
      </c>
      <c r="C2552" t="s">
        <v>5188</v>
      </c>
      <c r="D2552" t="s">
        <v>12249</v>
      </c>
      <c r="E2552" s="65">
        <f t="shared" si="156"/>
        <v>42332</v>
      </c>
      <c r="F2552">
        <f t="shared" si="157"/>
        <v>2015</v>
      </c>
      <c r="G2552">
        <f t="shared" si="158"/>
        <v>11</v>
      </c>
      <c r="H2552">
        <f t="shared" si="159"/>
        <v>2</v>
      </c>
      <c r="I2552" s="1" t="s">
        <v>15622</v>
      </c>
      <c r="J2552" s="1" t="s">
        <v>17051</v>
      </c>
      <c r="K2552" s="1" t="s">
        <v>17125</v>
      </c>
      <c r="L2552" s="1" t="s">
        <v>15628</v>
      </c>
      <c r="M2552" s="42">
        <v>0.13</v>
      </c>
      <c r="N2552" s="42">
        <v>0.96</v>
      </c>
      <c r="O2552" s="1" t="s">
        <v>15615</v>
      </c>
    </row>
    <row r="2553" spans="1:15" x14ac:dyDescent="0.25">
      <c r="A2553">
        <v>2559</v>
      </c>
      <c r="B2553" t="s">
        <v>11395</v>
      </c>
      <c r="C2553" t="s">
        <v>4005</v>
      </c>
      <c r="D2553" t="s">
        <v>12249</v>
      </c>
      <c r="E2553" s="65">
        <f t="shared" si="156"/>
        <v>42332</v>
      </c>
      <c r="F2553">
        <f t="shared" si="157"/>
        <v>2015</v>
      </c>
      <c r="G2553">
        <f t="shared" si="158"/>
        <v>11</v>
      </c>
      <c r="H2553">
        <f t="shared" si="159"/>
        <v>2</v>
      </c>
      <c r="I2553" s="1" t="s">
        <v>15813</v>
      </c>
      <c r="J2553" s="1" t="s">
        <v>17060</v>
      </c>
      <c r="K2553" s="1" t="s">
        <v>17125</v>
      </c>
      <c r="L2553" s="1" t="s">
        <v>15624</v>
      </c>
      <c r="M2553" s="42">
        <v>1</v>
      </c>
      <c r="N2553" s="42">
        <v>0.5</v>
      </c>
      <c r="O2553" s="1" t="s">
        <v>15616</v>
      </c>
    </row>
    <row r="2554" spans="1:15" x14ac:dyDescent="0.25">
      <c r="A2554">
        <v>2560</v>
      </c>
      <c r="B2554" t="s">
        <v>7930</v>
      </c>
      <c r="C2554" t="s">
        <v>7400</v>
      </c>
      <c r="D2554" t="s">
        <v>12250</v>
      </c>
      <c r="E2554" s="65">
        <f t="shared" si="156"/>
        <v>42334</v>
      </c>
      <c r="F2554">
        <f t="shared" si="157"/>
        <v>2015</v>
      </c>
      <c r="G2554">
        <f t="shared" si="158"/>
        <v>11</v>
      </c>
      <c r="H2554">
        <f t="shared" si="159"/>
        <v>4</v>
      </c>
      <c r="I2554" s="1" t="s">
        <v>15622</v>
      </c>
      <c r="J2554" s="1" t="s">
        <v>17051</v>
      </c>
      <c r="K2554" s="1" t="s">
        <v>17125</v>
      </c>
      <c r="L2554" s="1" t="s">
        <v>15626</v>
      </c>
      <c r="M2554" s="42">
        <v>0.8</v>
      </c>
      <c r="N2554" s="42">
        <v>0.93</v>
      </c>
      <c r="O2554" s="1" t="s">
        <v>15616</v>
      </c>
    </row>
    <row r="2555" spans="1:15" x14ac:dyDescent="0.25">
      <c r="A2555">
        <v>2561</v>
      </c>
      <c r="B2555" t="s">
        <v>9849</v>
      </c>
      <c r="C2555" t="s">
        <v>5522</v>
      </c>
      <c r="D2555" t="s">
        <v>12251</v>
      </c>
      <c r="E2555" s="65">
        <f t="shared" si="156"/>
        <v>42336</v>
      </c>
      <c r="F2555">
        <f t="shared" si="157"/>
        <v>2015</v>
      </c>
      <c r="G2555">
        <f t="shared" si="158"/>
        <v>11</v>
      </c>
      <c r="H2555">
        <f t="shared" si="159"/>
        <v>6</v>
      </c>
      <c r="I2555" s="1" t="s">
        <v>15622</v>
      </c>
      <c r="J2555" s="1" t="s">
        <v>17051</v>
      </c>
      <c r="K2555" s="1" t="s">
        <v>17125</v>
      </c>
      <c r="L2555" s="1" t="s">
        <v>15626</v>
      </c>
      <c r="M2555" s="42">
        <v>1</v>
      </c>
      <c r="N2555" s="42">
        <v>0.99</v>
      </c>
      <c r="O2555" s="1" t="s">
        <v>15615</v>
      </c>
    </row>
    <row r="2556" spans="1:15" x14ac:dyDescent="0.25">
      <c r="A2556">
        <v>2562</v>
      </c>
      <c r="B2556" t="s">
        <v>10052</v>
      </c>
      <c r="C2556" t="s">
        <v>5322</v>
      </c>
      <c r="D2556" t="s">
        <v>12251</v>
      </c>
      <c r="E2556" s="65">
        <f t="shared" si="156"/>
        <v>42336</v>
      </c>
      <c r="F2556">
        <f t="shared" si="157"/>
        <v>2015</v>
      </c>
      <c r="G2556">
        <f t="shared" si="158"/>
        <v>11</v>
      </c>
      <c r="H2556">
        <f t="shared" si="159"/>
        <v>6</v>
      </c>
      <c r="I2556" s="1" t="s">
        <v>15622</v>
      </c>
      <c r="J2556" s="1" t="s">
        <v>17051</v>
      </c>
      <c r="K2556" s="1" t="s">
        <v>17125</v>
      </c>
      <c r="L2556" s="1" t="s">
        <v>15626</v>
      </c>
      <c r="M2556" s="42">
        <v>1</v>
      </c>
      <c r="N2556" s="42">
        <v>0.97</v>
      </c>
      <c r="O2556" s="1" t="s">
        <v>15616</v>
      </c>
    </row>
    <row r="2557" spans="1:15" x14ac:dyDescent="0.25">
      <c r="A2557">
        <v>2563</v>
      </c>
      <c r="B2557" t="s">
        <v>8776</v>
      </c>
      <c r="C2557" t="s">
        <v>6572</v>
      </c>
      <c r="D2557" t="s">
        <v>12252</v>
      </c>
      <c r="E2557" s="65">
        <f t="shared" si="156"/>
        <v>42337</v>
      </c>
      <c r="F2557">
        <f t="shared" si="157"/>
        <v>2015</v>
      </c>
      <c r="G2557">
        <f t="shared" si="158"/>
        <v>11</v>
      </c>
      <c r="H2557">
        <f t="shared" si="159"/>
        <v>7</v>
      </c>
      <c r="I2557" s="1" t="s">
        <v>15625</v>
      </c>
      <c r="J2557" s="1" t="s">
        <v>17051</v>
      </c>
      <c r="K2557" s="1" t="s">
        <v>17125</v>
      </c>
      <c r="L2557" s="1" t="s">
        <v>15626</v>
      </c>
      <c r="M2557" s="42">
        <v>1</v>
      </c>
      <c r="N2557" s="42">
        <v>0.79</v>
      </c>
      <c r="O2557" s="1" t="s">
        <v>15615</v>
      </c>
    </row>
    <row r="2558" spans="1:15" x14ac:dyDescent="0.25">
      <c r="A2558">
        <v>2564</v>
      </c>
      <c r="B2558" t="s">
        <v>8783</v>
      </c>
      <c r="C2558" t="s">
        <v>6565</v>
      </c>
      <c r="D2558" t="s">
        <v>12253</v>
      </c>
      <c r="E2558" s="65">
        <f t="shared" si="156"/>
        <v>42340</v>
      </c>
      <c r="F2558">
        <f t="shared" si="157"/>
        <v>2015</v>
      </c>
      <c r="G2558">
        <f t="shared" si="158"/>
        <v>12</v>
      </c>
      <c r="H2558">
        <f t="shared" si="159"/>
        <v>3</v>
      </c>
      <c r="I2558" s="1" t="s">
        <v>15625</v>
      </c>
      <c r="J2558" s="1" t="s">
        <v>17051</v>
      </c>
      <c r="K2558" s="1" t="s">
        <v>17125</v>
      </c>
      <c r="L2558" s="1" t="s">
        <v>15624</v>
      </c>
      <c r="M2558" s="42">
        <v>1</v>
      </c>
      <c r="N2558" s="42">
        <v>0.95</v>
      </c>
      <c r="O2558" s="1" t="s">
        <v>15616</v>
      </c>
    </row>
    <row r="2559" spans="1:15" x14ac:dyDescent="0.25">
      <c r="A2559">
        <v>2565</v>
      </c>
      <c r="B2559" t="s">
        <v>11371</v>
      </c>
      <c r="C2559" t="s">
        <v>4029</v>
      </c>
      <c r="D2559" t="s">
        <v>12253</v>
      </c>
      <c r="E2559" s="65">
        <f t="shared" si="156"/>
        <v>42340</v>
      </c>
      <c r="F2559">
        <f t="shared" si="157"/>
        <v>2015</v>
      </c>
      <c r="G2559">
        <f t="shared" si="158"/>
        <v>12</v>
      </c>
      <c r="H2559">
        <f t="shared" si="159"/>
        <v>3</v>
      </c>
      <c r="I2559" s="1" t="s">
        <v>15639</v>
      </c>
      <c r="J2559" s="1" t="s">
        <v>17051</v>
      </c>
      <c r="K2559" s="1" t="s">
        <v>17125</v>
      </c>
      <c r="L2559" s="1" t="s">
        <v>15626</v>
      </c>
      <c r="M2559" s="42">
        <v>1</v>
      </c>
      <c r="N2559" s="42">
        <v>1</v>
      </c>
      <c r="O2559" s="1" t="s">
        <v>15615</v>
      </c>
    </row>
    <row r="2560" spans="1:15" x14ac:dyDescent="0.25">
      <c r="A2560">
        <v>2566</v>
      </c>
      <c r="B2560" t="s">
        <v>11579</v>
      </c>
      <c r="C2560" t="s">
        <v>3826</v>
      </c>
      <c r="D2560" t="s">
        <v>12254</v>
      </c>
      <c r="E2560" s="65">
        <f t="shared" si="156"/>
        <v>42341</v>
      </c>
      <c r="F2560">
        <f t="shared" si="157"/>
        <v>2015</v>
      </c>
      <c r="G2560">
        <f t="shared" si="158"/>
        <v>12</v>
      </c>
      <c r="H2560">
        <f t="shared" si="159"/>
        <v>4</v>
      </c>
      <c r="I2560" s="1" t="s">
        <v>15622</v>
      </c>
      <c r="J2560" s="1" t="s">
        <v>17051</v>
      </c>
      <c r="K2560" s="1" t="s">
        <v>17125</v>
      </c>
      <c r="L2560" s="1" t="s">
        <v>15623</v>
      </c>
      <c r="M2560" s="42">
        <v>1</v>
      </c>
      <c r="N2560" s="42">
        <v>0.95</v>
      </c>
      <c r="O2560" s="1" t="s">
        <v>15616</v>
      </c>
    </row>
    <row r="2561" spans="1:15" x14ac:dyDescent="0.25">
      <c r="A2561">
        <v>2567</v>
      </c>
      <c r="B2561" t="s">
        <v>11712</v>
      </c>
      <c r="C2561" t="s">
        <v>3694</v>
      </c>
      <c r="D2561" t="s">
        <v>12254</v>
      </c>
      <c r="E2561" s="65">
        <f t="shared" si="156"/>
        <v>42341</v>
      </c>
      <c r="F2561">
        <f t="shared" si="157"/>
        <v>2015</v>
      </c>
      <c r="G2561">
        <f t="shared" si="158"/>
        <v>12</v>
      </c>
      <c r="H2561">
        <f t="shared" si="159"/>
        <v>4</v>
      </c>
      <c r="I2561" s="1" t="s">
        <v>15622</v>
      </c>
      <c r="J2561" s="1" t="s">
        <v>17051</v>
      </c>
      <c r="K2561" s="1" t="s">
        <v>17125</v>
      </c>
      <c r="L2561" s="1" t="s">
        <v>15624</v>
      </c>
      <c r="M2561" s="42">
        <v>1</v>
      </c>
      <c r="N2561" s="42">
        <v>0.88</v>
      </c>
      <c r="O2561" s="1" t="s">
        <v>15616</v>
      </c>
    </row>
    <row r="2562" spans="1:15" x14ac:dyDescent="0.25">
      <c r="A2562">
        <v>2568</v>
      </c>
      <c r="B2562" t="s">
        <v>9037</v>
      </c>
      <c r="C2562" t="s">
        <v>6316</v>
      </c>
      <c r="D2562" t="s">
        <v>12255</v>
      </c>
      <c r="E2562" s="65">
        <f t="shared" si="156"/>
        <v>42342</v>
      </c>
      <c r="F2562">
        <f t="shared" si="157"/>
        <v>2015</v>
      </c>
      <c r="G2562">
        <f t="shared" si="158"/>
        <v>12</v>
      </c>
      <c r="H2562">
        <f t="shared" si="159"/>
        <v>5</v>
      </c>
      <c r="I2562" s="1" t="s">
        <v>15622</v>
      </c>
      <c r="J2562" s="1" t="s">
        <v>17051</v>
      </c>
      <c r="K2562" s="1" t="s">
        <v>17125</v>
      </c>
      <c r="L2562" s="1" t="s">
        <v>15628</v>
      </c>
      <c r="M2562" s="42">
        <v>0.33</v>
      </c>
      <c r="N2562" s="42">
        <v>0.65</v>
      </c>
      <c r="O2562" s="1" t="s">
        <v>15615</v>
      </c>
    </row>
    <row r="2563" spans="1:15" x14ac:dyDescent="0.25">
      <c r="A2563">
        <v>2569</v>
      </c>
      <c r="B2563" t="s">
        <v>11819</v>
      </c>
      <c r="C2563" t="s">
        <v>3515</v>
      </c>
      <c r="D2563" t="s">
        <v>12256</v>
      </c>
      <c r="E2563" s="65">
        <f t="shared" ref="E2563:E2626" si="160">DATE(LEFT(D2563,4),MID(D2563,5,2),RIGHT(D2563,2))</f>
        <v>42343</v>
      </c>
      <c r="F2563">
        <f t="shared" ref="F2563:F2626" si="161">YEAR(E2563)</f>
        <v>2015</v>
      </c>
      <c r="G2563">
        <f t="shared" ref="G2563:G2626" si="162">MONTH(E2563)</f>
        <v>12</v>
      </c>
      <c r="H2563">
        <f t="shared" ref="H2563:H2626" si="163">WEEKDAY(E2563,2)</f>
        <v>6</v>
      </c>
      <c r="I2563" s="1" t="s">
        <v>15622</v>
      </c>
      <c r="J2563" s="1" t="s">
        <v>17051</v>
      </c>
      <c r="K2563" s="1" t="s">
        <v>17125</v>
      </c>
      <c r="L2563" s="1" t="s">
        <v>15626</v>
      </c>
      <c r="M2563" s="42">
        <v>1</v>
      </c>
      <c r="N2563" s="42">
        <v>0.93</v>
      </c>
      <c r="O2563" s="1" t="s">
        <v>15616</v>
      </c>
    </row>
    <row r="2564" spans="1:15" x14ac:dyDescent="0.25">
      <c r="A2564">
        <v>2570</v>
      </c>
      <c r="B2564" t="s">
        <v>9230</v>
      </c>
      <c r="C2564" t="s">
        <v>6124</v>
      </c>
      <c r="D2564" t="s">
        <v>12256</v>
      </c>
      <c r="E2564" s="65">
        <f t="shared" si="160"/>
        <v>42343</v>
      </c>
      <c r="F2564">
        <f t="shared" si="161"/>
        <v>2015</v>
      </c>
      <c r="G2564">
        <f t="shared" si="162"/>
        <v>12</v>
      </c>
      <c r="H2564">
        <f t="shared" si="163"/>
        <v>6</v>
      </c>
      <c r="I2564" s="1" t="s">
        <v>15622</v>
      </c>
      <c r="J2564" s="1" t="s">
        <v>17051</v>
      </c>
      <c r="K2564" s="1" t="s">
        <v>17125</v>
      </c>
      <c r="L2564" s="1" t="s">
        <v>15628</v>
      </c>
      <c r="M2564" s="42">
        <v>0</v>
      </c>
      <c r="N2564" s="42">
        <v>0.4</v>
      </c>
      <c r="O2564" s="1" t="s">
        <v>15615</v>
      </c>
    </row>
    <row r="2565" spans="1:15" x14ac:dyDescent="0.25">
      <c r="A2565">
        <v>2571</v>
      </c>
      <c r="B2565" t="s">
        <v>8548</v>
      </c>
      <c r="C2565" t="s">
        <v>6798</v>
      </c>
      <c r="D2565" t="s">
        <v>12256</v>
      </c>
      <c r="E2565" s="65">
        <f t="shared" si="160"/>
        <v>42343</v>
      </c>
      <c r="F2565">
        <f t="shared" si="161"/>
        <v>2015</v>
      </c>
      <c r="G2565">
        <f t="shared" si="162"/>
        <v>12</v>
      </c>
      <c r="H2565">
        <f t="shared" si="163"/>
        <v>6</v>
      </c>
      <c r="I2565" s="1" t="s">
        <v>15625</v>
      </c>
      <c r="J2565" s="1" t="s">
        <v>17051</v>
      </c>
      <c r="K2565" s="1" t="s">
        <v>17125</v>
      </c>
      <c r="L2565" s="1" t="s">
        <v>15626</v>
      </c>
      <c r="M2565" s="42">
        <v>0.84</v>
      </c>
      <c r="N2565" s="42">
        <v>0.97</v>
      </c>
      <c r="O2565" s="1" t="s">
        <v>15615</v>
      </c>
    </row>
    <row r="2566" spans="1:15" x14ac:dyDescent="0.25">
      <c r="A2566">
        <v>2572</v>
      </c>
      <c r="B2566" t="s">
        <v>8111</v>
      </c>
      <c r="C2566" t="s">
        <v>7224</v>
      </c>
      <c r="D2566" t="s">
        <v>12256</v>
      </c>
      <c r="E2566" s="65">
        <f t="shared" si="160"/>
        <v>42343</v>
      </c>
      <c r="F2566">
        <f t="shared" si="161"/>
        <v>2015</v>
      </c>
      <c r="G2566">
        <f t="shared" si="162"/>
        <v>12</v>
      </c>
      <c r="H2566">
        <f t="shared" si="163"/>
        <v>6</v>
      </c>
      <c r="I2566" s="1" t="s">
        <v>15622</v>
      </c>
      <c r="J2566" s="1" t="s">
        <v>17051</v>
      </c>
      <c r="K2566" s="1" t="s">
        <v>17125</v>
      </c>
      <c r="L2566" s="1" t="s">
        <v>15624</v>
      </c>
      <c r="M2566" s="42">
        <v>0.9</v>
      </c>
      <c r="N2566" s="42">
        <v>0.98</v>
      </c>
      <c r="O2566" s="1" t="s">
        <v>15615</v>
      </c>
    </row>
    <row r="2567" spans="1:15" x14ac:dyDescent="0.25">
      <c r="A2567">
        <v>2573</v>
      </c>
      <c r="B2567" t="s">
        <v>7953</v>
      </c>
      <c r="C2567" t="s">
        <v>7378</v>
      </c>
      <c r="D2567" t="s">
        <v>12257</v>
      </c>
      <c r="E2567" s="65">
        <f t="shared" si="160"/>
        <v>42344</v>
      </c>
      <c r="F2567">
        <f t="shared" si="161"/>
        <v>2015</v>
      </c>
      <c r="G2567">
        <f t="shared" si="162"/>
        <v>12</v>
      </c>
      <c r="H2567">
        <f t="shared" si="163"/>
        <v>7</v>
      </c>
      <c r="I2567" s="1" t="s">
        <v>15622</v>
      </c>
      <c r="J2567" s="1" t="s">
        <v>17051</v>
      </c>
      <c r="K2567" s="1" t="s">
        <v>17125</v>
      </c>
      <c r="L2567" s="1" t="s">
        <v>15626</v>
      </c>
      <c r="M2567" s="42">
        <v>1</v>
      </c>
      <c r="N2567" s="42">
        <v>0.98</v>
      </c>
      <c r="O2567" s="1" t="s">
        <v>15616</v>
      </c>
    </row>
    <row r="2568" spans="1:15" x14ac:dyDescent="0.25">
      <c r="A2568">
        <v>2574</v>
      </c>
      <c r="B2568" t="s">
        <v>10818</v>
      </c>
      <c r="C2568" t="s">
        <v>4575</v>
      </c>
      <c r="D2568" t="s">
        <v>12257</v>
      </c>
      <c r="E2568" s="65">
        <f t="shared" si="160"/>
        <v>42344</v>
      </c>
      <c r="F2568">
        <f t="shared" si="161"/>
        <v>2015</v>
      </c>
      <c r="G2568">
        <f t="shared" si="162"/>
        <v>12</v>
      </c>
      <c r="H2568">
        <f t="shared" si="163"/>
        <v>7</v>
      </c>
      <c r="I2568" s="1" t="s">
        <v>15622</v>
      </c>
      <c r="J2568" s="1" t="s">
        <v>17051</v>
      </c>
      <c r="K2568" s="1" t="s">
        <v>17125</v>
      </c>
      <c r="L2568" s="1" t="s">
        <v>15628</v>
      </c>
      <c r="M2568" s="42">
        <v>0</v>
      </c>
      <c r="N2568" s="42">
        <v>0</v>
      </c>
      <c r="O2568" s="1" t="s">
        <v>15615</v>
      </c>
    </row>
    <row r="2569" spans="1:15" x14ac:dyDescent="0.25">
      <c r="A2569">
        <v>2575</v>
      </c>
      <c r="B2569" t="s">
        <v>8278</v>
      </c>
      <c r="C2569" t="s">
        <v>7057</v>
      </c>
      <c r="D2569" t="s">
        <v>12258</v>
      </c>
      <c r="E2569" s="65">
        <f t="shared" si="160"/>
        <v>42345</v>
      </c>
      <c r="F2569">
        <f t="shared" si="161"/>
        <v>2015</v>
      </c>
      <c r="G2569">
        <f t="shared" si="162"/>
        <v>12</v>
      </c>
      <c r="H2569">
        <f t="shared" si="163"/>
        <v>1</v>
      </c>
      <c r="I2569" s="1" t="s">
        <v>15625</v>
      </c>
      <c r="J2569" s="1" t="s">
        <v>17051</v>
      </c>
      <c r="K2569" s="1" t="s">
        <v>17125</v>
      </c>
      <c r="L2569" s="1" t="s">
        <v>15626</v>
      </c>
      <c r="M2569" s="42">
        <v>1</v>
      </c>
      <c r="N2569" s="42">
        <v>0.97</v>
      </c>
      <c r="O2569" s="1" t="s">
        <v>15616</v>
      </c>
    </row>
    <row r="2570" spans="1:15" x14ac:dyDescent="0.25">
      <c r="A2570">
        <v>2576</v>
      </c>
      <c r="B2570" t="s">
        <v>8047</v>
      </c>
      <c r="C2570" t="s">
        <v>7285</v>
      </c>
      <c r="D2570" t="s">
        <v>12258</v>
      </c>
      <c r="E2570" s="65">
        <f t="shared" si="160"/>
        <v>42345</v>
      </c>
      <c r="F2570">
        <f t="shared" si="161"/>
        <v>2015</v>
      </c>
      <c r="G2570">
        <f t="shared" si="162"/>
        <v>12</v>
      </c>
      <c r="H2570">
        <f t="shared" si="163"/>
        <v>1</v>
      </c>
      <c r="I2570" s="1" t="s">
        <v>15622</v>
      </c>
      <c r="J2570" s="1" t="s">
        <v>17051</v>
      </c>
      <c r="K2570" s="1" t="s">
        <v>17125</v>
      </c>
      <c r="L2570" s="1" t="s">
        <v>15624</v>
      </c>
      <c r="M2570" s="42">
        <v>0.93</v>
      </c>
      <c r="N2570" s="42">
        <v>0.66</v>
      </c>
      <c r="O2570" s="1" t="s">
        <v>15615</v>
      </c>
    </row>
    <row r="2571" spans="1:15" x14ac:dyDescent="0.25">
      <c r="A2571">
        <v>2577</v>
      </c>
      <c r="B2571" t="s">
        <v>9533</v>
      </c>
      <c r="C2571" t="s">
        <v>5827</v>
      </c>
      <c r="D2571" t="s">
        <v>12259</v>
      </c>
      <c r="E2571" s="65">
        <f t="shared" si="160"/>
        <v>42348</v>
      </c>
      <c r="F2571">
        <f t="shared" si="161"/>
        <v>2015</v>
      </c>
      <c r="G2571">
        <f t="shared" si="162"/>
        <v>12</v>
      </c>
      <c r="H2571">
        <f t="shared" si="163"/>
        <v>4</v>
      </c>
      <c r="I2571" s="1" t="s">
        <v>15622</v>
      </c>
      <c r="J2571" s="1" t="s">
        <v>17051</v>
      </c>
      <c r="K2571" s="1" t="s">
        <v>17125</v>
      </c>
      <c r="L2571" s="1" t="s">
        <v>15624</v>
      </c>
      <c r="M2571" s="42">
        <v>1</v>
      </c>
      <c r="N2571" s="42">
        <v>0.44</v>
      </c>
      <c r="O2571" s="1" t="s">
        <v>15615</v>
      </c>
    </row>
    <row r="2572" spans="1:15" x14ac:dyDescent="0.25">
      <c r="A2572">
        <v>2578</v>
      </c>
      <c r="B2572" t="s">
        <v>9380</v>
      </c>
      <c r="C2572" t="s">
        <v>5977</v>
      </c>
      <c r="D2572" t="s">
        <v>12259</v>
      </c>
      <c r="E2572" s="65">
        <f t="shared" si="160"/>
        <v>42348</v>
      </c>
      <c r="F2572">
        <f t="shared" si="161"/>
        <v>2015</v>
      </c>
      <c r="G2572">
        <f t="shared" si="162"/>
        <v>12</v>
      </c>
      <c r="H2572">
        <f t="shared" si="163"/>
        <v>4</v>
      </c>
      <c r="I2572" s="1" t="s">
        <v>15622</v>
      </c>
      <c r="J2572" s="1" t="s">
        <v>17051</v>
      </c>
      <c r="K2572" s="1" t="s">
        <v>17125</v>
      </c>
      <c r="L2572" s="1" t="s">
        <v>15624</v>
      </c>
      <c r="M2572" s="42">
        <v>0.9</v>
      </c>
      <c r="N2572" s="42">
        <v>0.52</v>
      </c>
      <c r="O2572" s="1" t="s">
        <v>15615</v>
      </c>
    </row>
    <row r="2573" spans="1:15" x14ac:dyDescent="0.25">
      <c r="A2573">
        <v>2579</v>
      </c>
      <c r="B2573" t="s">
        <v>8797</v>
      </c>
      <c r="C2573" t="s">
        <v>6551</v>
      </c>
      <c r="D2573" t="s">
        <v>12260</v>
      </c>
      <c r="E2573" s="65">
        <f t="shared" si="160"/>
        <v>42351</v>
      </c>
      <c r="F2573">
        <f t="shared" si="161"/>
        <v>2015</v>
      </c>
      <c r="G2573">
        <f t="shared" si="162"/>
        <v>12</v>
      </c>
      <c r="H2573">
        <f t="shared" si="163"/>
        <v>7</v>
      </c>
      <c r="I2573" s="1" t="s">
        <v>15622</v>
      </c>
      <c r="J2573" s="1" t="s">
        <v>17051</v>
      </c>
      <c r="K2573" s="1" t="s">
        <v>17125</v>
      </c>
      <c r="L2573" s="1" t="s">
        <v>15626</v>
      </c>
      <c r="M2573" s="42">
        <v>1</v>
      </c>
      <c r="N2573" s="42">
        <v>1</v>
      </c>
      <c r="O2573" s="1" t="s">
        <v>15616</v>
      </c>
    </row>
    <row r="2574" spans="1:15" x14ac:dyDescent="0.25">
      <c r="A2574">
        <v>2580</v>
      </c>
      <c r="B2574" t="s">
        <v>10078</v>
      </c>
      <c r="C2574" t="s">
        <v>5296</v>
      </c>
      <c r="D2574" t="s">
        <v>12260</v>
      </c>
      <c r="E2574" s="65">
        <f t="shared" si="160"/>
        <v>42351</v>
      </c>
      <c r="F2574">
        <f t="shared" si="161"/>
        <v>2015</v>
      </c>
      <c r="G2574">
        <f t="shared" si="162"/>
        <v>12</v>
      </c>
      <c r="H2574">
        <f t="shared" si="163"/>
        <v>7</v>
      </c>
      <c r="I2574" s="1" t="s">
        <v>15622</v>
      </c>
      <c r="J2574" s="1" t="s">
        <v>17051</v>
      </c>
      <c r="K2574" s="1" t="s">
        <v>17125</v>
      </c>
      <c r="L2574" s="1" t="s">
        <v>15624</v>
      </c>
      <c r="M2574" s="42">
        <v>1</v>
      </c>
      <c r="N2574" s="42">
        <v>0.73</v>
      </c>
      <c r="O2574" s="1" t="s">
        <v>15615</v>
      </c>
    </row>
    <row r="2575" spans="1:15" x14ac:dyDescent="0.25">
      <c r="A2575">
        <v>2581</v>
      </c>
      <c r="B2575" t="s">
        <v>8002</v>
      </c>
      <c r="C2575" t="s">
        <v>7329</v>
      </c>
      <c r="D2575" t="s">
        <v>12261</v>
      </c>
      <c r="E2575" s="65">
        <f t="shared" si="160"/>
        <v>42352</v>
      </c>
      <c r="F2575">
        <f t="shared" si="161"/>
        <v>2015</v>
      </c>
      <c r="G2575">
        <f t="shared" si="162"/>
        <v>12</v>
      </c>
      <c r="H2575">
        <f t="shared" si="163"/>
        <v>1</v>
      </c>
      <c r="I2575" s="1" t="s">
        <v>15622</v>
      </c>
      <c r="J2575" s="1" t="s">
        <v>17051</v>
      </c>
      <c r="K2575" s="1" t="s">
        <v>17125</v>
      </c>
      <c r="L2575" s="1" t="s">
        <v>15623</v>
      </c>
      <c r="M2575" s="42">
        <v>0.5</v>
      </c>
      <c r="N2575" s="42">
        <v>0.94</v>
      </c>
      <c r="O2575" s="1" t="s">
        <v>15615</v>
      </c>
    </row>
    <row r="2576" spans="1:15" x14ac:dyDescent="0.25">
      <c r="A2576">
        <v>2582</v>
      </c>
      <c r="B2576" t="s">
        <v>7890</v>
      </c>
      <c r="C2576" t="s">
        <v>7438</v>
      </c>
      <c r="D2576" t="s">
        <v>12261</v>
      </c>
      <c r="E2576" s="65">
        <f t="shared" si="160"/>
        <v>42352</v>
      </c>
      <c r="F2576">
        <f t="shared" si="161"/>
        <v>2015</v>
      </c>
      <c r="G2576">
        <f t="shared" si="162"/>
        <v>12</v>
      </c>
      <c r="H2576">
        <f t="shared" si="163"/>
        <v>1</v>
      </c>
      <c r="I2576" s="1" t="s">
        <v>15622</v>
      </c>
      <c r="J2576" s="1" t="s">
        <v>17051</v>
      </c>
      <c r="K2576" s="1" t="s">
        <v>17125</v>
      </c>
      <c r="L2576" s="1" t="s">
        <v>15623</v>
      </c>
      <c r="M2576" s="42">
        <v>1</v>
      </c>
      <c r="N2576" s="42">
        <v>0.36</v>
      </c>
      <c r="O2576" s="1" t="s">
        <v>15615</v>
      </c>
    </row>
    <row r="2577" spans="1:15" x14ac:dyDescent="0.25">
      <c r="A2577">
        <v>2583</v>
      </c>
      <c r="B2577" t="s">
        <v>8920</v>
      </c>
      <c r="C2577" t="s">
        <v>6432</v>
      </c>
      <c r="D2577" t="s">
        <v>12262</v>
      </c>
      <c r="E2577" s="65">
        <f t="shared" si="160"/>
        <v>42353</v>
      </c>
      <c r="F2577">
        <f t="shared" si="161"/>
        <v>2015</v>
      </c>
      <c r="G2577">
        <f t="shared" si="162"/>
        <v>12</v>
      </c>
      <c r="H2577">
        <f t="shared" si="163"/>
        <v>2</v>
      </c>
      <c r="I2577" s="1" t="s">
        <v>15622</v>
      </c>
      <c r="J2577" s="1" t="s">
        <v>17051</v>
      </c>
      <c r="K2577" s="1" t="s">
        <v>17125</v>
      </c>
      <c r="L2577" s="1" t="s">
        <v>15626</v>
      </c>
      <c r="M2577" s="42">
        <v>1</v>
      </c>
      <c r="N2577" s="42">
        <v>0.96</v>
      </c>
      <c r="O2577" s="1" t="s">
        <v>15615</v>
      </c>
    </row>
    <row r="2578" spans="1:15" x14ac:dyDescent="0.25">
      <c r="A2578">
        <v>2584</v>
      </c>
      <c r="B2578" t="s">
        <v>10543</v>
      </c>
      <c r="C2578" t="s">
        <v>4841</v>
      </c>
      <c r="D2578" t="s">
        <v>12262</v>
      </c>
      <c r="E2578" s="65">
        <f t="shared" si="160"/>
        <v>42353</v>
      </c>
      <c r="F2578">
        <f t="shared" si="161"/>
        <v>2015</v>
      </c>
      <c r="G2578">
        <f t="shared" si="162"/>
        <v>12</v>
      </c>
      <c r="H2578">
        <f t="shared" si="163"/>
        <v>2</v>
      </c>
      <c r="I2578" s="1" t="s">
        <v>15715</v>
      </c>
      <c r="J2578" s="1" t="s">
        <v>17069</v>
      </c>
      <c r="K2578" s="1" t="s">
        <v>17125</v>
      </c>
      <c r="L2578" s="1" t="s">
        <v>15626</v>
      </c>
      <c r="M2578" s="42">
        <v>1</v>
      </c>
      <c r="N2578" s="42">
        <v>0.91</v>
      </c>
      <c r="O2578" s="1" t="s">
        <v>15616</v>
      </c>
    </row>
    <row r="2579" spans="1:15" x14ac:dyDescent="0.25">
      <c r="A2579">
        <v>2585</v>
      </c>
      <c r="B2579" t="s">
        <v>8538</v>
      </c>
      <c r="C2579" t="s">
        <v>6808</v>
      </c>
      <c r="D2579" t="s">
        <v>12263</v>
      </c>
      <c r="E2579" s="65">
        <f t="shared" si="160"/>
        <v>42354</v>
      </c>
      <c r="F2579">
        <f t="shared" si="161"/>
        <v>2015</v>
      </c>
      <c r="G2579">
        <f t="shared" si="162"/>
        <v>12</v>
      </c>
      <c r="H2579">
        <f t="shared" si="163"/>
        <v>3</v>
      </c>
      <c r="I2579" s="1" t="s">
        <v>15622</v>
      </c>
      <c r="J2579" s="1" t="s">
        <v>17051</v>
      </c>
      <c r="K2579" s="1" t="s">
        <v>17125</v>
      </c>
      <c r="L2579" s="1" t="s">
        <v>15623</v>
      </c>
      <c r="M2579" s="42">
        <v>0.67</v>
      </c>
      <c r="N2579" s="42">
        <v>0.75</v>
      </c>
      <c r="O2579" s="1" t="s">
        <v>15615</v>
      </c>
    </row>
    <row r="2580" spans="1:15" x14ac:dyDescent="0.25">
      <c r="A2580">
        <v>2586</v>
      </c>
      <c r="B2580" t="s">
        <v>9066</v>
      </c>
      <c r="C2580" t="s">
        <v>6287</v>
      </c>
      <c r="D2580" t="s">
        <v>12263</v>
      </c>
      <c r="E2580" s="65">
        <f t="shared" si="160"/>
        <v>42354</v>
      </c>
      <c r="F2580">
        <f t="shared" si="161"/>
        <v>2015</v>
      </c>
      <c r="G2580">
        <f t="shared" si="162"/>
        <v>12</v>
      </c>
      <c r="H2580">
        <f t="shared" si="163"/>
        <v>3</v>
      </c>
      <c r="I2580" s="1" t="s">
        <v>15622</v>
      </c>
      <c r="J2580" s="1" t="s">
        <v>17051</v>
      </c>
      <c r="K2580" s="1" t="s">
        <v>17125</v>
      </c>
      <c r="L2580" s="1" t="s">
        <v>15624</v>
      </c>
      <c r="M2580" s="42">
        <v>1</v>
      </c>
      <c r="N2580" s="42">
        <v>0.64</v>
      </c>
      <c r="O2580" s="1" t="s">
        <v>15616</v>
      </c>
    </row>
    <row r="2581" spans="1:15" x14ac:dyDescent="0.25">
      <c r="A2581">
        <v>2587</v>
      </c>
      <c r="B2581" t="s">
        <v>10277</v>
      </c>
      <c r="C2581" t="s">
        <v>5102</v>
      </c>
      <c r="D2581" t="s">
        <v>12264</v>
      </c>
      <c r="E2581" s="65">
        <f t="shared" si="160"/>
        <v>42355</v>
      </c>
      <c r="F2581">
        <f t="shared" si="161"/>
        <v>2015</v>
      </c>
      <c r="G2581">
        <f t="shared" si="162"/>
        <v>12</v>
      </c>
      <c r="H2581">
        <f t="shared" si="163"/>
        <v>4</v>
      </c>
      <c r="I2581" s="1" t="s">
        <v>15622</v>
      </c>
      <c r="J2581" s="1" t="s">
        <v>17051</v>
      </c>
      <c r="K2581" s="1" t="s">
        <v>17125</v>
      </c>
      <c r="L2581" s="1" t="s">
        <v>15626</v>
      </c>
      <c r="M2581" s="42">
        <v>1</v>
      </c>
      <c r="N2581" s="42">
        <v>1</v>
      </c>
      <c r="O2581" s="1" t="s">
        <v>15616</v>
      </c>
    </row>
    <row r="2582" spans="1:15" x14ac:dyDescent="0.25">
      <c r="A2582">
        <v>2588</v>
      </c>
      <c r="B2582" t="s">
        <v>9745</v>
      </c>
      <c r="C2582" t="s">
        <v>5620</v>
      </c>
      <c r="D2582" t="s">
        <v>12264</v>
      </c>
      <c r="E2582" s="65">
        <f t="shared" si="160"/>
        <v>42355</v>
      </c>
      <c r="F2582">
        <f t="shared" si="161"/>
        <v>2015</v>
      </c>
      <c r="G2582">
        <f t="shared" si="162"/>
        <v>12</v>
      </c>
      <c r="H2582">
        <f t="shared" si="163"/>
        <v>4</v>
      </c>
      <c r="I2582" s="1" t="s">
        <v>15622</v>
      </c>
      <c r="J2582" s="1" t="s">
        <v>17051</v>
      </c>
      <c r="K2582" s="1" t="s">
        <v>17125</v>
      </c>
      <c r="L2582" s="1" t="s">
        <v>15626</v>
      </c>
      <c r="M2582" s="42">
        <v>0.9</v>
      </c>
      <c r="N2582" s="42">
        <v>0.94</v>
      </c>
      <c r="O2582" s="1" t="s">
        <v>15615</v>
      </c>
    </row>
    <row r="2583" spans="1:15" x14ac:dyDescent="0.25">
      <c r="A2583">
        <v>2589</v>
      </c>
      <c r="B2583" t="s">
        <v>9071</v>
      </c>
      <c r="C2583" t="s">
        <v>6282</v>
      </c>
      <c r="D2583" t="s">
        <v>12264</v>
      </c>
      <c r="E2583" s="65">
        <f t="shared" si="160"/>
        <v>42355</v>
      </c>
      <c r="F2583">
        <f t="shared" si="161"/>
        <v>2015</v>
      </c>
      <c r="G2583">
        <f t="shared" si="162"/>
        <v>12</v>
      </c>
      <c r="H2583">
        <f t="shared" si="163"/>
        <v>4</v>
      </c>
      <c r="I2583" s="1" t="s">
        <v>15622</v>
      </c>
      <c r="J2583" s="1" t="s">
        <v>17051</v>
      </c>
      <c r="K2583" s="1" t="s">
        <v>17125</v>
      </c>
      <c r="L2583" s="1" t="s">
        <v>15626</v>
      </c>
      <c r="M2583" s="42">
        <v>1</v>
      </c>
      <c r="N2583" s="42">
        <v>0.91</v>
      </c>
      <c r="O2583" s="1" t="s">
        <v>15615</v>
      </c>
    </row>
    <row r="2584" spans="1:15" x14ac:dyDescent="0.25">
      <c r="A2584">
        <v>2590</v>
      </c>
      <c r="B2584" t="s">
        <v>10767</v>
      </c>
      <c r="C2584" t="s">
        <v>4623</v>
      </c>
      <c r="D2584" t="s">
        <v>12265</v>
      </c>
      <c r="E2584" s="65">
        <f t="shared" si="160"/>
        <v>42357</v>
      </c>
      <c r="F2584">
        <f t="shared" si="161"/>
        <v>2015</v>
      </c>
      <c r="G2584">
        <f t="shared" si="162"/>
        <v>12</v>
      </c>
      <c r="H2584">
        <f t="shared" si="163"/>
        <v>6</v>
      </c>
      <c r="I2584" s="1" t="s">
        <v>15625</v>
      </c>
      <c r="J2584" s="1" t="s">
        <v>17051</v>
      </c>
      <c r="K2584" s="1" t="s">
        <v>17125</v>
      </c>
      <c r="L2584" s="1" t="s">
        <v>15626</v>
      </c>
      <c r="M2584" s="42">
        <v>0.99</v>
      </c>
      <c r="N2584" s="42">
        <v>0.94</v>
      </c>
      <c r="O2584" s="1" t="s">
        <v>15616</v>
      </c>
    </row>
    <row r="2585" spans="1:15" x14ac:dyDescent="0.25">
      <c r="A2585">
        <v>2591</v>
      </c>
      <c r="B2585" t="s">
        <v>9601</v>
      </c>
      <c r="C2585" t="s">
        <v>5761</v>
      </c>
      <c r="D2585" t="s">
        <v>12265</v>
      </c>
      <c r="E2585" s="65">
        <f t="shared" si="160"/>
        <v>42357</v>
      </c>
      <c r="F2585">
        <f t="shared" si="161"/>
        <v>2015</v>
      </c>
      <c r="G2585">
        <f t="shared" si="162"/>
        <v>12</v>
      </c>
      <c r="H2585">
        <f t="shared" si="163"/>
        <v>6</v>
      </c>
      <c r="I2585" s="1" t="s">
        <v>15622</v>
      </c>
      <c r="J2585" s="1" t="s">
        <v>17051</v>
      </c>
      <c r="K2585" s="1" t="s">
        <v>17125</v>
      </c>
      <c r="L2585" s="1" t="s">
        <v>15623</v>
      </c>
      <c r="M2585" s="42">
        <v>0.5</v>
      </c>
      <c r="N2585" s="42">
        <v>0.2</v>
      </c>
      <c r="O2585" s="1" t="s">
        <v>15615</v>
      </c>
    </row>
    <row r="2586" spans="1:15" x14ac:dyDescent="0.25">
      <c r="A2586">
        <v>2592</v>
      </c>
      <c r="B2586" t="s">
        <v>9787</v>
      </c>
      <c r="C2586" t="s">
        <v>5582</v>
      </c>
      <c r="D2586" t="s">
        <v>12265</v>
      </c>
      <c r="E2586" s="65">
        <f t="shared" si="160"/>
        <v>42357</v>
      </c>
      <c r="F2586">
        <f t="shared" si="161"/>
        <v>2015</v>
      </c>
      <c r="G2586">
        <f t="shared" si="162"/>
        <v>12</v>
      </c>
      <c r="H2586">
        <f t="shared" si="163"/>
        <v>6</v>
      </c>
      <c r="I2586" s="1" t="s">
        <v>15740</v>
      </c>
      <c r="J2586" s="1" t="s">
        <v>17073</v>
      </c>
      <c r="K2586" s="1" t="s">
        <v>17125</v>
      </c>
      <c r="L2586" s="1" t="s">
        <v>15623</v>
      </c>
      <c r="M2586" s="42">
        <v>1</v>
      </c>
      <c r="N2586" s="42">
        <v>0.38</v>
      </c>
      <c r="O2586" s="1" t="s">
        <v>15615</v>
      </c>
    </row>
    <row r="2587" spans="1:15" x14ac:dyDescent="0.25">
      <c r="A2587">
        <v>2593</v>
      </c>
      <c r="B2587" t="s">
        <v>9870</v>
      </c>
      <c r="C2587" t="s">
        <v>5501</v>
      </c>
      <c r="D2587" t="s">
        <v>12266</v>
      </c>
      <c r="E2587" s="65">
        <f t="shared" si="160"/>
        <v>42358</v>
      </c>
      <c r="F2587">
        <f t="shared" si="161"/>
        <v>2015</v>
      </c>
      <c r="G2587">
        <f t="shared" si="162"/>
        <v>12</v>
      </c>
      <c r="H2587">
        <f t="shared" si="163"/>
        <v>7</v>
      </c>
      <c r="I2587" s="1" t="s">
        <v>15622</v>
      </c>
      <c r="J2587" s="1" t="s">
        <v>17051</v>
      </c>
      <c r="K2587" s="1" t="s">
        <v>17125</v>
      </c>
      <c r="L2587" s="1" t="s">
        <v>15626</v>
      </c>
      <c r="M2587" s="42">
        <v>1</v>
      </c>
      <c r="N2587" s="42">
        <v>1</v>
      </c>
      <c r="O2587" s="1" t="s">
        <v>15616</v>
      </c>
    </row>
    <row r="2588" spans="1:15" x14ac:dyDescent="0.25">
      <c r="A2588">
        <v>2594</v>
      </c>
      <c r="B2588" t="s">
        <v>10581</v>
      </c>
      <c r="C2588" t="s">
        <v>4804</v>
      </c>
      <c r="D2588" t="s">
        <v>12266</v>
      </c>
      <c r="E2588" s="65">
        <f t="shared" si="160"/>
        <v>42358</v>
      </c>
      <c r="F2588">
        <f t="shared" si="161"/>
        <v>2015</v>
      </c>
      <c r="G2588">
        <f t="shared" si="162"/>
        <v>12</v>
      </c>
      <c r="H2588">
        <f t="shared" si="163"/>
        <v>7</v>
      </c>
      <c r="I2588" s="1" t="s">
        <v>15622</v>
      </c>
      <c r="J2588" s="1" t="s">
        <v>17051</v>
      </c>
      <c r="K2588" s="1" t="s">
        <v>17125</v>
      </c>
      <c r="L2588" s="1" t="s">
        <v>15626</v>
      </c>
      <c r="M2588" s="42">
        <v>1</v>
      </c>
      <c r="N2588" s="42">
        <v>0.33</v>
      </c>
      <c r="O2588" s="1" t="s">
        <v>15615</v>
      </c>
    </row>
    <row r="2589" spans="1:15" x14ac:dyDescent="0.25">
      <c r="A2589">
        <v>2595</v>
      </c>
      <c r="B2589" t="s">
        <v>9447</v>
      </c>
      <c r="C2589" t="s">
        <v>5912</v>
      </c>
      <c r="D2589" t="s">
        <v>12267</v>
      </c>
      <c r="E2589" s="65">
        <f t="shared" si="160"/>
        <v>42359</v>
      </c>
      <c r="F2589">
        <f t="shared" si="161"/>
        <v>2015</v>
      </c>
      <c r="G2589">
        <f t="shared" si="162"/>
        <v>12</v>
      </c>
      <c r="H2589">
        <f t="shared" si="163"/>
        <v>1</v>
      </c>
      <c r="I2589" s="1" t="s">
        <v>15622</v>
      </c>
      <c r="J2589" s="1" t="s">
        <v>17051</v>
      </c>
      <c r="K2589" s="1" t="s">
        <v>17125</v>
      </c>
      <c r="L2589" s="1" t="s">
        <v>15623</v>
      </c>
      <c r="M2589" s="42">
        <v>1</v>
      </c>
      <c r="N2589" s="42">
        <v>1</v>
      </c>
      <c r="O2589" s="1" t="s">
        <v>15615</v>
      </c>
    </row>
    <row r="2590" spans="1:15" x14ac:dyDescent="0.25">
      <c r="A2590">
        <v>2596</v>
      </c>
      <c r="B2590" t="s">
        <v>8485</v>
      </c>
      <c r="C2590" t="s">
        <v>6859</v>
      </c>
      <c r="D2590" t="s">
        <v>12267</v>
      </c>
      <c r="E2590" s="65">
        <f t="shared" si="160"/>
        <v>42359</v>
      </c>
      <c r="F2590">
        <f t="shared" si="161"/>
        <v>2015</v>
      </c>
      <c r="G2590">
        <f t="shared" si="162"/>
        <v>12</v>
      </c>
      <c r="H2590">
        <f t="shared" si="163"/>
        <v>1</v>
      </c>
      <c r="I2590" s="1" t="s">
        <v>15622</v>
      </c>
      <c r="J2590" s="1" t="s">
        <v>17051</v>
      </c>
      <c r="K2590" s="1" t="s">
        <v>17125</v>
      </c>
      <c r="L2590" s="1" t="s">
        <v>15626</v>
      </c>
      <c r="M2590" s="42">
        <v>1</v>
      </c>
      <c r="N2590" s="42">
        <v>0.99</v>
      </c>
      <c r="O2590" s="1" t="s">
        <v>15616</v>
      </c>
    </row>
    <row r="2591" spans="1:15" x14ac:dyDescent="0.25">
      <c r="A2591">
        <v>2597</v>
      </c>
      <c r="B2591" t="s">
        <v>11687</v>
      </c>
      <c r="C2591" t="s">
        <v>3719</v>
      </c>
      <c r="D2591" t="s">
        <v>12268</v>
      </c>
      <c r="E2591" s="65">
        <f t="shared" si="160"/>
        <v>42360</v>
      </c>
      <c r="F2591">
        <f t="shared" si="161"/>
        <v>2015</v>
      </c>
      <c r="G2591">
        <f t="shared" si="162"/>
        <v>12</v>
      </c>
      <c r="H2591">
        <f t="shared" si="163"/>
        <v>2</v>
      </c>
      <c r="I2591" s="1" t="s">
        <v>15625</v>
      </c>
      <c r="J2591" s="1" t="s">
        <v>17051</v>
      </c>
      <c r="K2591" s="1" t="s">
        <v>17125</v>
      </c>
      <c r="L2591" s="1" t="s">
        <v>15626</v>
      </c>
      <c r="M2591" s="42">
        <v>1</v>
      </c>
      <c r="N2591" s="42">
        <v>0.97</v>
      </c>
      <c r="O2591" s="1" t="s">
        <v>15615</v>
      </c>
    </row>
    <row r="2592" spans="1:15" x14ac:dyDescent="0.25">
      <c r="A2592">
        <v>2598</v>
      </c>
      <c r="B2592" t="s">
        <v>10608</v>
      </c>
      <c r="C2592" t="s">
        <v>4778</v>
      </c>
      <c r="D2592" t="s">
        <v>12269</v>
      </c>
      <c r="E2592" s="65">
        <f t="shared" si="160"/>
        <v>42362</v>
      </c>
      <c r="F2592">
        <f t="shared" si="161"/>
        <v>2015</v>
      </c>
      <c r="G2592">
        <f t="shared" si="162"/>
        <v>12</v>
      </c>
      <c r="H2592">
        <f t="shared" si="163"/>
        <v>4</v>
      </c>
      <c r="I2592" s="1" t="s">
        <v>15622</v>
      </c>
      <c r="J2592" s="1" t="s">
        <v>17051</v>
      </c>
      <c r="K2592" s="1" t="s">
        <v>17125</v>
      </c>
      <c r="L2592" s="1" t="s">
        <v>15626</v>
      </c>
      <c r="M2592" s="42">
        <v>1</v>
      </c>
      <c r="N2592" s="42">
        <v>0.98</v>
      </c>
      <c r="O2592" s="1" t="s">
        <v>15616</v>
      </c>
    </row>
    <row r="2593" spans="1:15" x14ac:dyDescent="0.25">
      <c r="A2593">
        <v>2599</v>
      </c>
      <c r="B2593" t="s">
        <v>10196</v>
      </c>
      <c r="C2593" t="s">
        <v>5182</v>
      </c>
      <c r="D2593" t="s">
        <v>12269</v>
      </c>
      <c r="E2593" s="65">
        <f t="shared" si="160"/>
        <v>42362</v>
      </c>
      <c r="F2593">
        <f t="shared" si="161"/>
        <v>2015</v>
      </c>
      <c r="G2593">
        <f t="shared" si="162"/>
        <v>12</v>
      </c>
      <c r="H2593">
        <f t="shared" si="163"/>
        <v>4</v>
      </c>
      <c r="I2593" s="1" t="s">
        <v>15622</v>
      </c>
      <c r="J2593" s="1" t="s">
        <v>17051</v>
      </c>
      <c r="K2593" s="1" t="s">
        <v>17125</v>
      </c>
      <c r="L2593" s="1" t="s">
        <v>15626</v>
      </c>
      <c r="M2593" s="42">
        <v>1</v>
      </c>
      <c r="N2593" s="42">
        <v>1</v>
      </c>
      <c r="O2593" s="1" t="s">
        <v>15616</v>
      </c>
    </row>
    <row r="2594" spans="1:15" x14ac:dyDescent="0.25">
      <c r="A2594">
        <v>2600</v>
      </c>
      <c r="B2594" t="s">
        <v>8660</v>
      </c>
      <c r="C2594" t="s">
        <v>6688</v>
      </c>
      <c r="D2594" t="s">
        <v>12270</v>
      </c>
      <c r="E2594" s="65">
        <f t="shared" si="160"/>
        <v>42364</v>
      </c>
      <c r="F2594">
        <f t="shared" si="161"/>
        <v>2015</v>
      </c>
      <c r="G2594">
        <f t="shared" si="162"/>
        <v>12</v>
      </c>
      <c r="H2594">
        <f t="shared" si="163"/>
        <v>6</v>
      </c>
      <c r="I2594" s="1" t="s">
        <v>15686</v>
      </c>
      <c r="J2594" s="1" t="s">
        <v>17073</v>
      </c>
      <c r="K2594" s="1" t="s">
        <v>17125</v>
      </c>
      <c r="L2594" s="1" t="s">
        <v>15623</v>
      </c>
      <c r="M2594" s="42">
        <v>0.9</v>
      </c>
      <c r="N2594" s="42">
        <v>1</v>
      </c>
      <c r="O2594" s="1" t="s">
        <v>15615</v>
      </c>
    </row>
    <row r="2595" spans="1:15" x14ac:dyDescent="0.25">
      <c r="A2595">
        <v>2601</v>
      </c>
      <c r="B2595" t="s">
        <v>11378</v>
      </c>
      <c r="C2595" t="s">
        <v>4022</v>
      </c>
      <c r="D2595" t="s">
        <v>12271</v>
      </c>
      <c r="E2595" s="65">
        <f t="shared" si="160"/>
        <v>42365</v>
      </c>
      <c r="F2595">
        <f t="shared" si="161"/>
        <v>2015</v>
      </c>
      <c r="G2595">
        <f t="shared" si="162"/>
        <v>12</v>
      </c>
      <c r="H2595">
        <f t="shared" si="163"/>
        <v>7</v>
      </c>
      <c r="I2595" s="1" t="s">
        <v>15625</v>
      </c>
      <c r="J2595" s="1" t="s">
        <v>17051</v>
      </c>
      <c r="K2595" s="1" t="s">
        <v>17125</v>
      </c>
      <c r="L2595" s="1" t="s">
        <v>15626</v>
      </c>
      <c r="M2595" s="42">
        <v>0.88</v>
      </c>
      <c r="N2595" s="42">
        <v>0.93</v>
      </c>
      <c r="O2595" s="1" t="s">
        <v>15615</v>
      </c>
    </row>
    <row r="2596" spans="1:15" x14ac:dyDescent="0.25">
      <c r="A2596">
        <v>2602</v>
      </c>
      <c r="B2596" t="s">
        <v>10044</v>
      </c>
      <c r="C2596" t="s">
        <v>5330</v>
      </c>
      <c r="D2596" t="s">
        <v>12271</v>
      </c>
      <c r="E2596" s="65">
        <f t="shared" si="160"/>
        <v>42365</v>
      </c>
      <c r="F2596">
        <f t="shared" si="161"/>
        <v>2015</v>
      </c>
      <c r="G2596">
        <f t="shared" si="162"/>
        <v>12</v>
      </c>
      <c r="H2596">
        <f t="shared" si="163"/>
        <v>7</v>
      </c>
      <c r="I2596" s="1" t="s">
        <v>15622</v>
      </c>
      <c r="J2596" s="1" t="s">
        <v>17051</v>
      </c>
      <c r="K2596" s="1" t="s">
        <v>17125</v>
      </c>
      <c r="L2596" s="1" t="s">
        <v>15626</v>
      </c>
      <c r="M2596" s="42">
        <v>1</v>
      </c>
      <c r="N2596" s="42">
        <v>1</v>
      </c>
      <c r="O2596" s="1" t="s">
        <v>15615</v>
      </c>
    </row>
    <row r="2597" spans="1:15" x14ac:dyDescent="0.25">
      <c r="A2597">
        <v>2603</v>
      </c>
      <c r="B2597" t="s">
        <v>9295</v>
      </c>
      <c r="C2597" t="s">
        <v>6061</v>
      </c>
      <c r="D2597" t="s">
        <v>12272</v>
      </c>
      <c r="E2597" s="65">
        <f t="shared" si="160"/>
        <v>42366</v>
      </c>
      <c r="F2597">
        <f t="shared" si="161"/>
        <v>2015</v>
      </c>
      <c r="G2597">
        <f t="shared" si="162"/>
        <v>12</v>
      </c>
      <c r="H2597">
        <f t="shared" si="163"/>
        <v>1</v>
      </c>
      <c r="I2597" s="1" t="s">
        <v>15622</v>
      </c>
      <c r="J2597" s="1" t="s">
        <v>17051</v>
      </c>
      <c r="K2597" s="1" t="s">
        <v>17125</v>
      </c>
      <c r="L2597" s="1" t="s">
        <v>15626</v>
      </c>
      <c r="M2597" s="42">
        <v>1</v>
      </c>
      <c r="N2597" s="42">
        <v>0.99</v>
      </c>
      <c r="O2597" s="1" t="s">
        <v>15616</v>
      </c>
    </row>
    <row r="2598" spans="1:15" x14ac:dyDescent="0.25">
      <c r="A2598">
        <v>2604</v>
      </c>
      <c r="B2598" t="s">
        <v>9761</v>
      </c>
      <c r="C2598" t="s">
        <v>5608</v>
      </c>
      <c r="D2598" t="s">
        <v>12272</v>
      </c>
      <c r="E2598" s="65">
        <f t="shared" si="160"/>
        <v>42366</v>
      </c>
      <c r="F2598">
        <f t="shared" si="161"/>
        <v>2015</v>
      </c>
      <c r="G2598">
        <f t="shared" si="162"/>
        <v>12</v>
      </c>
      <c r="H2598">
        <f t="shared" si="163"/>
        <v>1</v>
      </c>
      <c r="I2598" s="1" t="s">
        <v>15622</v>
      </c>
      <c r="J2598" s="1" t="s">
        <v>17051</v>
      </c>
      <c r="K2598" s="1" t="s">
        <v>17125</v>
      </c>
      <c r="L2598" s="1" t="s">
        <v>15626</v>
      </c>
      <c r="M2598" s="42">
        <v>1</v>
      </c>
      <c r="N2598" s="42">
        <v>0.98</v>
      </c>
      <c r="O2598" s="1" t="s">
        <v>15616</v>
      </c>
    </row>
    <row r="2599" spans="1:15" x14ac:dyDescent="0.25">
      <c r="A2599">
        <v>2605</v>
      </c>
      <c r="B2599" t="s">
        <v>10780</v>
      </c>
      <c r="C2599" t="s">
        <v>4610</v>
      </c>
      <c r="D2599" t="s">
        <v>12272</v>
      </c>
      <c r="E2599" s="65">
        <f t="shared" si="160"/>
        <v>42366</v>
      </c>
      <c r="F2599">
        <f t="shared" si="161"/>
        <v>2015</v>
      </c>
      <c r="G2599">
        <f t="shared" si="162"/>
        <v>12</v>
      </c>
      <c r="H2599">
        <f t="shared" si="163"/>
        <v>1</v>
      </c>
      <c r="I2599" s="1" t="s">
        <v>15622</v>
      </c>
      <c r="J2599" s="1" t="s">
        <v>17051</v>
      </c>
      <c r="K2599" s="1" t="s">
        <v>17125</v>
      </c>
      <c r="L2599" s="1" t="s">
        <v>15626</v>
      </c>
      <c r="M2599" s="42">
        <v>1</v>
      </c>
      <c r="N2599" s="42">
        <v>1</v>
      </c>
      <c r="O2599" s="1" t="s">
        <v>15615</v>
      </c>
    </row>
    <row r="2600" spans="1:15" x14ac:dyDescent="0.25">
      <c r="A2600">
        <v>2606</v>
      </c>
      <c r="B2600" t="s">
        <v>7870</v>
      </c>
      <c r="C2600" t="s">
        <v>7458</v>
      </c>
      <c r="D2600" t="s">
        <v>12273</v>
      </c>
      <c r="E2600" s="65">
        <f t="shared" si="160"/>
        <v>42367</v>
      </c>
      <c r="F2600">
        <f t="shared" si="161"/>
        <v>2015</v>
      </c>
      <c r="G2600">
        <f t="shared" si="162"/>
        <v>12</v>
      </c>
      <c r="H2600">
        <f t="shared" si="163"/>
        <v>2</v>
      </c>
      <c r="I2600" s="1" t="s">
        <v>15622</v>
      </c>
      <c r="J2600" s="1" t="s">
        <v>17051</v>
      </c>
      <c r="K2600" s="1" t="s">
        <v>17125</v>
      </c>
      <c r="L2600" s="1" t="s">
        <v>15623</v>
      </c>
      <c r="M2600" s="42">
        <v>1</v>
      </c>
      <c r="N2600" s="42">
        <v>1</v>
      </c>
      <c r="O2600" s="1" t="s">
        <v>15616</v>
      </c>
    </row>
    <row r="2601" spans="1:15" x14ac:dyDescent="0.25">
      <c r="A2601">
        <v>2607</v>
      </c>
      <c r="B2601" t="s">
        <v>8833</v>
      </c>
      <c r="C2601" t="s">
        <v>6515</v>
      </c>
      <c r="D2601" t="s">
        <v>12273</v>
      </c>
      <c r="E2601" s="65">
        <f t="shared" si="160"/>
        <v>42367</v>
      </c>
      <c r="F2601">
        <f t="shared" si="161"/>
        <v>2015</v>
      </c>
      <c r="G2601">
        <f t="shared" si="162"/>
        <v>12</v>
      </c>
      <c r="H2601">
        <f t="shared" si="163"/>
        <v>2</v>
      </c>
      <c r="I2601" s="1" t="s">
        <v>15622</v>
      </c>
      <c r="J2601" s="1" t="s">
        <v>17051</v>
      </c>
      <c r="K2601" s="1" t="s">
        <v>17125</v>
      </c>
      <c r="L2601" s="1" t="s">
        <v>15623</v>
      </c>
      <c r="M2601" s="42">
        <v>0.92</v>
      </c>
      <c r="N2601" s="42">
        <v>0.9</v>
      </c>
      <c r="O2601" s="1" t="s">
        <v>15615</v>
      </c>
    </row>
    <row r="2602" spans="1:15" x14ac:dyDescent="0.25">
      <c r="A2602">
        <v>2608</v>
      </c>
      <c r="B2602" t="s">
        <v>9832</v>
      </c>
      <c r="C2602" t="s">
        <v>5537</v>
      </c>
      <c r="D2602" t="s">
        <v>12274</v>
      </c>
      <c r="E2602" s="65">
        <f t="shared" si="160"/>
        <v>42369</v>
      </c>
      <c r="F2602">
        <f t="shared" si="161"/>
        <v>2015</v>
      </c>
      <c r="G2602">
        <f t="shared" si="162"/>
        <v>12</v>
      </c>
      <c r="H2602">
        <f t="shared" si="163"/>
        <v>4</v>
      </c>
      <c r="I2602" s="1" t="s">
        <v>15622</v>
      </c>
      <c r="J2602" s="1" t="s">
        <v>17051</v>
      </c>
      <c r="K2602" s="1" t="s">
        <v>17125</v>
      </c>
      <c r="L2602" s="1" t="s">
        <v>15626</v>
      </c>
      <c r="M2602" s="42">
        <v>1</v>
      </c>
      <c r="N2602" s="42">
        <v>0.95</v>
      </c>
      <c r="O2602" s="1" t="s">
        <v>15616</v>
      </c>
    </row>
    <row r="2603" spans="1:15" x14ac:dyDescent="0.25">
      <c r="A2603">
        <v>2609</v>
      </c>
      <c r="B2603" t="s">
        <v>11213</v>
      </c>
      <c r="C2603" t="s">
        <v>4187</v>
      </c>
      <c r="D2603" t="s">
        <v>12274</v>
      </c>
      <c r="E2603" s="65">
        <f t="shared" si="160"/>
        <v>42369</v>
      </c>
      <c r="F2603">
        <f t="shared" si="161"/>
        <v>2015</v>
      </c>
      <c r="G2603">
        <f t="shared" si="162"/>
        <v>12</v>
      </c>
      <c r="H2603">
        <f t="shared" si="163"/>
        <v>4</v>
      </c>
      <c r="I2603" s="1" t="s">
        <v>15625</v>
      </c>
      <c r="J2603" s="1" t="s">
        <v>17051</v>
      </c>
      <c r="K2603" s="1" t="s">
        <v>17125</v>
      </c>
      <c r="L2603" s="1" t="s">
        <v>15623</v>
      </c>
      <c r="M2603" s="42">
        <v>1</v>
      </c>
      <c r="N2603" s="42">
        <v>1</v>
      </c>
      <c r="O2603" s="1" t="s">
        <v>15615</v>
      </c>
    </row>
    <row r="2604" spans="1:15" x14ac:dyDescent="0.25">
      <c r="A2604">
        <v>2610</v>
      </c>
      <c r="B2604" t="s">
        <v>11151</v>
      </c>
      <c r="C2604" t="s">
        <v>4249</v>
      </c>
      <c r="D2604" t="s">
        <v>12275</v>
      </c>
      <c r="E2604" s="65">
        <f t="shared" si="160"/>
        <v>42370</v>
      </c>
      <c r="F2604">
        <f t="shared" si="161"/>
        <v>2016</v>
      </c>
      <c r="G2604">
        <f t="shared" si="162"/>
        <v>1</v>
      </c>
      <c r="H2604">
        <f t="shared" si="163"/>
        <v>5</v>
      </c>
      <c r="I2604" s="1" t="s">
        <v>15622</v>
      </c>
      <c r="J2604" s="1" t="s">
        <v>17051</v>
      </c>
      <c r="K2604" s="1" t="s">
        <v>17125</v>
      </c>
      <c r="L2604" s="1" t="s">
        <v>15626</v>
      </c>
      <c r="M2604" s="42">
        <v>1</v>
      </c>
      <c r="N2604" s="42">
        <v>0.63</v>
      </c>
      <c r="O2604" s="1" t="s">
        <v>15615</v>
      </c>
    </row>
    <row r="2605" spans="1:15" x14ac:dyDescent="0.25">
      <c r="A2605">
        <v>2611</v>
      </c>
      <c r="B2605" t="s">
        <v>9236</v>
      </c>
      <c r="C2605" t="s">
        <v>6118</v>
      </c>
      <c r="D2605" t="s">
        <v>12275</v>
      </c>
      <c r="E2605" s="65">
        <f t="shared" si="160"/>
        <v>42370</v>
      </c>
      <c r="F2605">
        <f t="shared" si="161"/>
        <v>2016</v>
      </c>
      <c r="G2605">
        <f t="shared" si="162"/>
        <v>1</v>
      </c>
      <c r="H2605">
        <f t="shared" si="163"/>
        <v>5</v>
      </c>
      <c r="I2605" s="1" t="s">
        <v>15622</v>
      </c>
      <c r="J2605" s="1" t="s">
        <v>17051</v>
      </c>
      <c r="K2605" s="1" t="s">
        <v>17125</v>
      </c>
      <c r="L2605" s="1" t="s">
        <v>15626</v>
      </c>
      <c r="M2605" s="42">
        <v>1</v>
      </c>
      <c r="N2605" s="42">
        <v>0.96</v>
      </c>
      <c r="O2605" s="1" t="s">
        <v>15615</v>
      </c>
    </row>
    <row r="2606" spans="1:15" x14ac:dyDescent="0.25">
      <c r="A2606">
        <v>2612</v>
      </c>
      <c r="B2606" t="s">
        <v>8082</v>
      </c>
      <c r="C2606" t="s">
        <v>7251</v>
      </c>
      <c r="D2606" t="s">
        <v>12276</v>
      </c>
      <c r="E2606" s="65">
        <f t="shared" si="160"/>
        <v>42371</v>
      </c>
      <c r="F2606">
        <f t="shared" si="161"/>
        <v>2016</v>
      </c>
      <c r="G2606">
        <f t="shared" si="162"/>
        <v>1</v>
      </c>
      <c r="H2606">
        <f t="shared" si="163"/>
        <v>6</v>
      </c>
      <c r="I2606" s="1" t="s">
        <v>15622</v>
      </c>
      <c r="J2606" s="1" t="s">
        <v>17051</v>
      </c>
      <c r="K2606" s="1" t="s">
        <v>17125</v>
      </c>
      <c r="L2606" s="1" t="s">
        <v>15623</v>
      </c>
      <c r="M2606" s="42">
        <v>0.5</v>
      </c>
      <c r="N2606" s="42">
        <v>0.69</v>
      </c>
      <c r="O2606" s="1" t="s">
        <v>15615</v>
      </c>
    </row>
    <row r="2607" spans="1:15" x14ac:dyDescent="0.25">
      <c r="A2607">
        <v>2613</v>
      </c>
      <c r="B2607" t="s">
        <v>10947</v>
      </c>
      <c r="C2607" t="s">
        <v>4447</v>
      </c>
      <c r="D2607" t="s">
        <v>12277</v>
      </c>
      <c r="E2607" s="65">
        <f t="shared" si="160"/>
        <v>42372</v>
      </c>
      <c r="F2607">
        <f t="shared" si="161"/>
        <v>2016</v>
      </c>
      <c r="G2607">
        <f t="shared" si="162"/>
        <v>1</v>
      </c>
      <c r="H2607">
        <f t="shared" si="163"/>
        <v>7</v>
      </c>
      <c r="I2607" s="1" t="s">
        <v>15643</v>
      </c>
      <c r="J2607" s="1" t="s">
        <v>17073</v>
      </c>
      <c r="K2607" s="1" t="s">
        <v>17125</v>
      </c>
      <c r="L2607" s="1" t="s">
        <v>15626</v>
      </c>
      <c r="M2607" s="42">
        <v>1</v>
      </c>
      <c r="N2607" s="42">
        <v>0.46</v>
      </c>
      <c r="O2607" s="1" t="s">
        <v>15615</v>
      </c>
    </row>
    <row r="2608" spans="1:15" x14ac:dyDescent="0.25">
      <c r="A2608">
        <v>2614</v>
      </c>
      <c r="B2608" t="s">
        <v>11084</v>
      </c>
      <c r="C2608" t="s">
        <v>4313</v>
      </c>
      <c r="D2608" t="s">
        <v>12277</v>
      </c>
      <c r="E2608" s="65">
        <f t="shared" si="160"/>
        <v>42372</v>
      </c>
      <c r="F2608">
        <f t="shared" si="161"/>
        <v>2016</v>
      </c>
      <c r="G2608">
        <f t="shared" si="162"/>
        <v>1</v>
      </c>
      <c r="H2608">
        <f t="shared" si="163"/>
        <v>7</v>
      </c>
      <c r="I2608" s="1" t="s">
        <v>15622</v>
      </c>
      <c r="J2608" s="1" t="s">
        <v>17051</v>
      </c>
      <c r="K2608" s="1" t="s">
        <v>17125</v>
      </c>
      <c r="L2608" s="1" t="s">
        <v>15623</v>
      </c>
      <c r="M2608" s="42">
        <v>0.5</v>
      </c>
      <c r="N2608" s="42">
        <v>0.67</v>
      </c>
      <c r="O2608" s="1" t="s">
        <v>15615</v>
      </c>
    </row>
    <row r="2609" spans="1:15" x14ac:dyDescent="0.25">
      <c r="A2609">
        <v>2615</v>
      </c>
      <c r="B2609" t="s">
        <v>9327</v>
      </c>
      <c r="C2609" t="s">
        <v>6029</v>
      </c>
      <c r="D2609" t="s">
        <v>12277</v>
      </c>
      <c r="E2609" s="65">
        <f t="shared" si="160"/>
        <v>42372</v>
      </c>
      <c r="F2609">
        <f t="shared" si="161"/>
        <v>2016</v>
      </c>
      <c r="G2609">
        <f t="shared" si="162"/>
        <v>1</v>
      </c>
      <c r="H2609">
        <f t="shared" si="163"/>
        <v>7</v>
      </c>
      <c r="I2609" s="1" t="s">
        <v>15622</v>
      </c>
      <c r="J2609" s="1" t="s">
        <v>17051</v>
      </c>
      <c r="K2609" s="1" t="s">
        <v>17125</v>
      </c>
      <c r="L2609" s="1" t="s">
        <v>15626</v>
      </c>
      <c r="M2609" s="42">
        <v>1</v>
      </c>
      <c r="N2609" s="42">
        <v>0.93</v>
      </c>
      <c r="O2609" s="1" t="s">
        <v>15615</v>
      </c>
    </row>
    <row r="2610" spans="1:15" x14ac:dyDescent="0.25">
      <c r="A2610">
        <v>2616</v>
      </c>
      <c r="B2610" t="s">
        <v>10783</v>
      </c>
      <c r="C2610" t="s">
        <v>4608</v>
      </c>
      <c r="D2610" t="s">
        <v>12277</v>
      </c>
      <c r="E2610" s="65">
        <f t="shared" si="160"/>
        <v>42372</v>
      </c>
      <c r="F2610">
        <f t="shared" si="161"/>
        <v>2016</v>
      </c>
      <c r="G2610">
        <f t="shared" si="162"/>
        <v>1</v>
      </c>
      <c r="H2610">
        <f t="shared" si="163"/>
        <v>7</v>
      </c>
      <c r="I2610" s="1" t="s">
        <v>15622</v>
      </c>
      <c r="J2610" s="1" t="s">
        <v>17051</v>
      </c>
      <c r="K2610" s="1" t="s">
        <v>17125</v>
      </c>
      <c r="L2610" s="1" t="s">
        <v>15626</v>
      </c>
      <c r="M2610" s="42">
        <v>1</v>
      </c>
      <c r="N2610" s="42">
        <v>0.5</v>
      </c>
      <c r="O2610" s="1" t="s">
        <v>15616</v>
      </c>
    </row>
    <row r="2611" spans="1:15" x14ac:dyDescent="0.25">
      <c r="A2611">
        <v>2617</v>
      </c>
      <c r="B2611" t="s">
        <v>10216</v>
      </c>
      <c r="C2611" t="s">
        <v>5163</v>
      </c>
      <c r="D2611" t="s">
        <v>12277</v>
      </c>
      <c r="E2611" s="65">
        <f t="shared" si="160"/>
        <v>42372</v>
      </c>
      <c r="F2611">
        <f t="shared" si="161"/>
        <v>2016</v>
      </c>
      <c r="G2611">
        <f t="shared" si="162"/>
        <v>1</v>
      </c>
      <c r="H2611">
        <f t="shared" si="163"/>
        <v>7</v>
      </c>
      <c r="I2611" s="1" t="s">
        <v>15622</v>
      </c>
      <c r="J2611" s="1" t="s">
        <v>17051</v>
      </c>
      <c r="K2611" s="1" t="s">
        <v>17125</v>
      </c>
      <c r="L2611" s="1" t="s">
        <v>15628</v>
      </c>
      <c r="M2611" s="42">
        <v>0.33</v>
      </c>
      <c r="N2611" s="42">
        <v>0.88</v>
      </c>
      <c r="O2611" s="1" t="s">
        <v>15615</v>
      </c>
    </row>
    <row r="2612" spans="1:15" x14ac:dyDescent="0.25">
      <c r="A2612">
        <v>2618</v>
      </c>
      <c r="B2612" t="s">
        <v>9792</v>
      </c>
      <c r="C2612" t="s">
        <v>5577</v>
      </c>
      <c r="D2612" t="s">
        <v>12278</v>
      </c>
      <c r="E2612" s="65">
        <f t="shared" si="160"/>
        <v>42373</v>
      </c>
      <c r="F2612">
        <f t="shared" si="161"/>
        <v>2016</v>
      </c>
      <c r="G2612">
        <f t="shared" si="162"/>
        <v>1</v>
      </c>
      <c r="H2612">
        <f t="shared" si="163"/>
        <v>1</v>
      </c>
      <c r="I2612" s="1" t="s">
        <v>15622</v>
      </c>
      <c r="J2612" s="1" t="s">
        <v>17051</v>
      </c>
      <c r="K2612" s="1" t="s">
        <v>17125</v>
      </c>
      <c r="L2612" s="1" t="s">
        <v>15623</v>
      </c>
      <c r="M2612" s="42">
        <v>1</v>
      </c>
      <c r="N2612" s="42">
        <v>1</v>
      </c>
      <c r="O2612" s="1" t="s">
        <v>15616</v>
      </c>
    </row>
    <row r="2613" spans="1:15" x14ac:dyDescent="0.25">
      <c r="A2613">
        <v>2619</v>
      </c>
      <c r="B2613" t="s">
        <v>11317</v>
      </c>
      <c r="C2613" t="s">
        <v>4084</v>
      </c>
      <c r="D2613" t="s">
        <v>12279</v>
      </c>
      <c r="E2613" s="65">
        <f t="shared" si="160"/>
        <v>42374</v>
      </c>
      <c r="F2613">
        <f t="shared" si="161"/>
        <v>2016</v>
      </c>
      <c r="G2613">
        <f t="shared" si="162"/>
        <v>1</v>
      </c>
      <c r="H2613">
        <f t="shared" si="163"/>
        <v>2</v>
      </c>
      <c r="I2613" s="1" t="s">
        <v>15622</v>
      </c>
      <c r="J2613" s="1" t="s">
        <v>17051</v>
      </c>
      <c r="K2613" s="1" t="s">
        <v>17125</v>
      </c>
      <c r="L2613" s="1" t="s">
        <v>15624</v>
      </c>
      <c r="M2613" s="42">
        <v>0.94</v>
      </c>
      <c r="N2613" s="42">
        <v>0.78</v>
      </c>
      <c r="O2613" s="1" t="s">
        <v>15616</v>
      </c>
    </row>
    <row r="2614" spans="1:15" x14ac:dyDescent="0.25">
      <c r="A2614">
        <v>2620</v>
      </c>
      <c r="B2614" t="s">
        <v>10650</v>
      </c>
      <c r="C2614" t="s">
        <v>4736</v>
      </c>
      <c r="D2614" t="s">
        <v>12279</v>
      </c>
      <c r="E2614" s="65">
        <f t="shared" si="160"/>
        <v>42374</v>
      </c>
      <c r="F2614">
        <f t="shared" si="161"/>
        <v>2016</v>
      </c>
      <c r="G2614">
        <f t="shared" si="162"/>
        <v>1</v>
      </c>
      <c r="H2614">
        <f t="shared" si="163"/>
        <v>2</v>
      </c>
      <c r="I2614" s="1" t="s">
        <v>15625</v>
      </c>
      <c r="J2614" s="1" t="s">
        <v>17051</v>
      </c>
      <c r="K2614" s="1" t="s">
        <v>17125</v>
      </c>
      <c r="L2614" s="1" t="s">
        <v>15623</v>
      </c>
      <c r="M2614" s="42">
        <v>1</v>
      </c>
      <c r="N2614" s="42">
        <v>0.75</v>
      </c>
      <c r="O2614" s="1" t="s">
        <v>15616</v>
      </c>
    </row>
    <row r="2615" spans="1:15" x14ac:dyDescent="0.25">
      <c r="A2615">
        <v>2621</v>
      </c>
      <c r="B2615" t="s">
        <v>10552</v>
      </c>
      <c r="C2615" t="s">
        <v>4832</v>
      </c>
      <c r="D2615" t="s">
        <v>12280</v>
      </c>
      <c r="E2615" s="65">
        <f t="shared" si="160"/>
        <v>42375</v>
      </c>
      <c r="F2615">
        <f t="shared" si="161"/>
        <v>2016</v>
      </c>
      <c r="G2615">
        <f t="shared" si="162"/>
        <v>1</v>
      </c>
      <c r="H2615">
        <f t="shared" si="163"/>
        <v>3</v>
      </c>
      <c r="I2615" s="1" t="s">
        <v>15622</v>
      </c>
      <c r="J2615" s="1" t="s">
        <v>17051</v>
      </c>
      <c r="K2615" s="1" t="s">
        <v>17125</v>
      </c>
      <c r="L2615" s="1" t="s">
        <v>15628</v>
      </c>
      <c r="M2615" s="42">
        <v>0</v>
      </c>
      <c r="N2615" s="42">
        <v>0.95</v>
      </c>
      <c r="O2615" s="1" t="s">
        <v>15615</v>
      </c>
    </row>
    <row r="2616" spans="1:15" x14ac:dyDescent="0.25">
      <c r="A2616">
        <v>2622</v>
      </c>
      <c r="B2616" t="s">
        <v>11143</v>
      </c>
      <c r="C2616" t="s">
        <v>4257</v>
      </c>
      <c r="D2616" t="s">
        <v>12280</v>
      </c>
      <c r="E2616" s="65">
        <f t="shared" si="160"/>
        <v>42375</v>
      </c>
      <c r="F2616">
        <f t="shared" si="161"/>
        <v>2016</v>
      </c>
      <c r="G2616">
        <f t="shared" si="162"/>
        <v>1</v>
      </c>
      <c r="H2616">
        <f t="shared" si="163"/>
        <v>3</v>
      </c>
      <c r="I2616" s="1" t="s">
        <v>15622</v>
      </c>
      <c r="J2616" s="1" t="s">
        <v>17051</v>
      </c>
      <c r="K2616" s="1" t="s">
        <v>17125</v>
      </c>
      <c r="L2616" s="1" t="s">
        <v>15626</v>
      </c>
      <c r="M2616" s="42">
        <v>1</v>
      </c>
      <c r="N2616" s="42">
        <v>0.75</v>
      </c>
      <c r="O2616" s="1" t="s">
        <v>15615</v>
      </c>
    </row>
    <row r="2617" spans="1:15" x14ac:dyDescent="0.25">
      <c r="A2617">
        <v>2623</v>
      </c>
      <c r="B2617" t="s">
        <v>10651</v>
      </c>
      <c r="C2617" t="s">
        <v>4735</v>
      </c>
      <c r="D2617" t="s">
        <v>12280</v>
      </c>
      <c r="E2617" s="65">
        <f t="shared" si="160"/>
        <v>42375</v>
      </c>
      <c r="F2617">
        <f t="shared" si="161"/>
        <v>2016</v>
      </c>
      <c r="G2617">
        <f t="shared" si="162"/>
        <v>1</v>
      </c>
      <c r="H2617">
        <f t="shared" si="163"/>
        <v>3</v>
      </c>
      <c r="I2617" s="1" t="s">
        <v>15622</v>
      </c>
      <c r="J2617" s="1" t="s">
        <v>17051</v>
      </c>
      <c r="K2617" s="1" t="s">
        <v>17125</v>
      </c>
      <c r="L2617" s="1" t="s">
        <v>15623</v>
      </c>
      <c r="M2617" s="42">
        <v>1</v>
      </c>
      <c r="N2617" s="42">
        <v>1</v>
      </c>
      <c r="O2617" s="1" t="s">
        <v>15616</v>
      </c>
    </row>
    <row r="2618" spans="1:15" x14ac:dyDescent="0.25">
      <c r="A2618">
        <v>2624</v>
      </c>
      <c r="B2618" t="s">
        <v>10974</v>
      </c>
      <c r="C2618" t="s">
        <v>4422</v>
      </c>
      <c r="D2618" t="s">
        <v>12280</v>
      </c>
      <c r="E2618" s="65">
        <f t="shared" si="160"/>
        <v>42375</v>
      </c>
      <c r="F2618">
        <f t="shared" si="161"/>
        <v>2016</v>
      </c>
      <c r="G2618">
        <f t="shared" si="162"/>
        <v>1</v>
      </c>
      <c r="H2618">
        <f t="shared" si="163"/>
        <v>3</v>
      </c>
      <c r="I2618" s="1" t="s">
        <v>15625</v>
      </c>
      <c r="J2618" s="1" t="s">
        <v>17051</v>
      </c>
      <c r="K2618" s="1" t="s">
        <v>17125</v>
      </c>
      <c r="L2618" s="1" t="s">
        <v>15626</v>
      </c>
      <c r="M2618" s="42">
        <v>1</v>
      </c>
      <c r="N2618" s="42">
        <v>1</v>
      </c>
      <c r="O2618" s="1" t="s">
        <v>15615</v>
      </c>
    </row>
    <row r="2619" spans="1:15" x14ac:dyDescent="0.25">
      <c r="A2619">
        <v>2625</v>
      </c>
      <c r="B2619" t="s">
        <v>10840</v>
      </c>
      <c r="C2619" t="s">
        <v>4554</v>
      </c>
      <c r="D2619" t="s">
        <v>12281</v>
      </c>
      <c r="E2619" s="65">
        <f t="shared" si="160"/>
        <v>42376</v>
      </c>
      <c r="F2619">
        <f t="shared" si="161"/>
        <v>2016</v>
      </c>
      <c r="G2619">
        <f t="shared" si="162"/>
        <v>1</v>
      </c>
      <c r="H2619">
        <f t="shared" si="163"/>
        <v>4</v>
      </c>
      <c r="I2619" s="1" t="s">
        <v>15625</v>
      </c>
      <c r="J2619" s="1" t="s">
        <v>17051</v>
      </c>
      <c r="K2619" s="1" t="s">
        <v>17125</v>
      </c>
      <c r="L2619" s="1" t="s">
        <v>15624</v>
      </c>
      <c r="M2619" s="42">
        <v>1</v>
      </c>
      <c r="N2619" s="42">
        <v>1</v>
      </c>
      <c r="O2619" s="1" t="s">
        <v>15615</v>
      </c>
    </row>
    <row r="2620" spans="1:15" x14ac:dyDescent="0.25">
      <c r="A2620">
        <v>2626</v>
      </c>
      <c r="B2620" t="s">
        <v>9839</v>
      </c>
      <c r="C2620" t="s">
        <v>5530</v>
      </c>
      <c r="D2620" t="s">
        <v>12282</v>
      </c>
      <c r="E2620" s="65">
        <f t="shared" si="160"/>
        <v>42377</v>
      </c>
      <c r="F2620">
        <f t="shared" si="161"/>
        <v>2016</v>
      </c>
      <c r="G2620">
        <f t="shared" si="162"/>
        <v>1</v>
      </c>
      <c r="H2620">
        <f t="shared" si="163"/>
        <v>5</v>
      </c>
      <c r="I2620" s="1" t="s">
        <v>15629</v>
      </c>
      <c r="J2620" s="1" t="s">
        <v>17051</v>
      </c>
      <c r="K2620" s="1" t="s">
        <v>17125</v>
      </c>
      <c r="L2620" s="1" t="s">
        <v>15623</v>
      </c>
      <c r="M2620" s="42">
        <v>0.71</v>
      </c>
      <c r="N2620" s="42">
        <v>0.67</v>
      </c>
      <c r="O2620" s="1" t="s">
        <v>15616</v>
      </c>
    </row>
    <row r="2621" spans="1:15" x14ac:dyDescent="0.25">
      <c r="A2621">
        <v>2627</v>
      </c>
      <c r="B2621" t="s">
        <v>8021</v>
      </c>
      <c r="C2621" t="s">
        <v>7310</v>
      </c>
      <c r="D2621" t="s">
        <v>12282</v>
      </c>
      <c r="E2621" s="65">
        <f t="shared" si="160"/>
        <v>42377</v>
      </c>
      <c r="F2621">
        <f t="shared" si="161"/>
        <v>2016</v>
      </c>
      <c r="G2621">
        <f t="shared" si="162"/>
        <v>1</v>
      </c>
      <c r="H2621">
        <f t="shared" si="163"/>
        <v>5</v>
      </c>
      <c r="I2621" s="1" t="s">
        <v>15622</v>
      </c>
      <c r="J2621" s="1" t="s">
        <v>17051</v>
      </c>
      <c r="K2621" s="1" t="s">
        <v>17125</v>
      </c>
      <c r="L2621" s="1" t="s">
        <v>15626</v>
      </c>
      <c r="M2621" s="42">
        <v>1</v>
      </c>
      <c r="N2621" s="42">
        <v>0.99</v>
      </c>
      <c r="O2621" s="1" t="s">
        <v>15615</v>
      </c>
    </row>
    <row r="2622" spans="1:15" x14ac:dyDescent="0.25">
      <c r="A2622">
        <v>2628</v>
      </c>
      <c r="B2622" t="s">
        <v>9910</v>
      </c>
      <c r="C2622" t="s">
        <v>5461</v>
      </c>
      <c r="D2622" t="s">
        <v>12282</v>
      </c>
      <c r="E2622" s="65">
        <f t="shared" si="160"/>
        <v>42377</v>
      </c>
      <c r="F2622">
        <f t="shared" si="161"/>
        <v>2016</v>
      </c>
      <c r="G2622">
        <f t="shared" si="162"/>
        <v>1</v>
      </c>
      <c r="H2622">
        <f t="shared" si="163"/>
        <v>5</v>
      </c>
      <c r="I2622" s="1" t="s">
        <v>15625</v>
      </c>
      <c r="J2622" s="1" t="s">
        <v>17051</v>
      </c>
      <c r="K2622" s="1" t="s">
        <v>17125</v>
      </c>
      <c r="L2622" s="1" t="s">
        <v>15626</v>
      </c>
      <c r="M2622" s="42">
        <v>1</v>
      </c>
      <c r="N2622" s="42">
        <v>0.95</v>
      </c>
      <c r="O2622" s="1" t="s">
        <v>15615</v>
      </c>
    </row>
    <row r="2623" spans="1:15" x14ac:dyDescent="0.25">
      <c r="A2623">
        <v>2629</v>
      </c>
      <c r="B2623" t="s">
        <v>9694</v>
      </c>
      <c r="C2623" t="s">
        <v>5670</v>
      </c>
      <c r="D2623" t="s">
        <v>12283</v>
      </c>
      <c r="E2623" s="65">
        <f t="shared" si="160"/>
        <v>42378</v>
      </c>
      <c r="F2623">
        <f t="shared" si="161"/>
        <v>2016</v>
      </c>
      <c r="G2623">
        <f t="shared" si="162"/>
        <v>1</v>
      </c>
      <c r="H2623">
        <f t="shared" si="163"/>
        <v>6</v>
      </c>
      <c r="I2623" s="1" t="s">
        <v>15622</v>
      </c>
      <c r="J2623" s="1" t="s">
        <v>17051</v>
      </c>
      <c r="K2623" s="1" t="s">
        <v>17125</v>
      </c>
      <c r="L2623" s="1" t="s">
        <v>15623</v>
      </c>
      <c r="M2623" s="42">
        <v>0.64</v>
      </c>
      <c r="N2623" s="42">
        <v>0.39</v>
      </c>
      <c r="O2623" s="1" t="s">
        <v>15615</v>
      </c>
    </row>
    <row r="2624" spans="1:15" x14ac:dyDescent="0.25">
      <c r="A2624">
        <v>2630</v>
      </c>
      <c r="B2624" t="s">
        <v>9067</v>
      </c>
      <c r="C2624" t="s">
        <v>6286</v>
      </c>
      <c r="D2624" t="s">
        <v>12283</v>
      </c>
      <c r="E2624" s="65">
        <f t="shared" si="160"/>
        <v>42378</v>
      </c>
      <c r="F2624">
        <f t="shared" si="161"/>
        <v>2016</v>
      </c>
      <c r="G2624">
        <f t="shared" si="162"/>
        <v>1</v>
      </c>
      <c r="H2624">
        <f t="shared" si="163"/>
        <v>6</v>
      </c>
      <c r="I2624" s="1" t="s">
        <v>15622</v>
      </c>
      <c r="J2624" s="1" t="s">
        <v>17051</v>
      </c>
      <c r="K2624" s="1" t="s">
        <v>17125</v>
      </c>
      <c r="L2624" s="1" t="s">
        <v>15623</v>
      </c>
      <c r="M2624" s="42">
        <v>0.56999999999999995</v>
      </c>
      <c r="N2624" s="42">
        <v>1</v>
      </c>
      <c r="O2624" s="1" t="s">
        <v>15616</v>
      </c>
    </row>
    <row r="2625" spans="1:15" x14ac:dyDescent="0.25">
      <c r="A2625">
        <v>2631</v>
      </c>
      <c r="B2625" t="s">
        <v>11041</v>
      </c>
      <c r="C2625" t="s">
        <v>4356</v>
      </c>
      <c r="D2625" t="s">
        <v>12284</v>
      </c>
      <c r="E2625" s="65">
        <f t="shared" si="160"/>
        <v>42379</v>
      </c>
      <c r="F2625">
        <f t="shared" si="161"/>
        <v>2016</v>
      </c>
      <c r="G2625">
        <f t="shared" si="162"/>
        <v>1</v>
      </c>
      <c r="H2625">
        <f t="shared" si="163"/>
        <v>7</v>
      </c>
      <c r="I2625" s="1" t="s">
        <v>15625</v>
      </c>
      <c r="J2625" s="1" t="s">
        <v>17051</v>
      </c>
      <c r="K2625" s="1" t="s">
        <v>17125</v>
      </c>
      <c r="L2625" s="1" t="s">
        <v>15626</v>
      </c>
      <c r="M2625" s="42">
        <v>1</v>
      </c>
      <c r="N2625" s="42">
        <v>0.92</v>
      </c>
      <c r="O2625" s="1" t="s">
        <v>15615</v>
      </c>
    </row>
    <row r="2626" spans="1:15" x14ac:dyDescent="0.25">
      <c r="A2626">
        <v>2632</v>
      </c>
      <c r="B2626" t="s">
        <v>9397</v>
      </c>
      <c r="C2626" t="s">
        <v>5960</v>
      </c>
      <c r="D2626" t="s">
        <v>12285</v>
      </c>
      <c r="E2626" s="65">
        <f t="shared" si="160"/>
        <v>42380</v>
      </c>
      <c r="F2626">
        <f t="shared" si="161"/>
        <v>2016</v>
      </c>
      <c r="G2626">
        <f t="shared" si="162"/>
        <v>1</v>
      </c>
      <c r="H2626">
        <f t="shared" si="163"/>
        <v>1</v>
      </c>
      <c r="I2626" s="1" t="s">
        <v>15622</v>
      </c>
      <c r="J2626" s="1" t="s">
        <v>17051</v>
      </c>
      <c r="K2626" s="1" t="s">
        <v>17125</v>
      </c>
      <c r="L2626" s="1" t="s">
        <v>15624</v>
      </c>
      <c r="M2626" s="42">
        <v>1</v>
      </c>
      <c r="N2626" s="42">
        <v>0.77</v>
      </c>
      <c r="O2626" s="1" t="s">
        <v>15616</v>
      </c>
    </row>
    <row r="2627" spans="1:15" x14ac:dyDescent="0.25">
      <c r="A2627">
        <v>2633</v>
      </c>
      <c r="B2627" t="s">
        <v>9640</v>
      </c>
      <c r="C2627" t="s">
        <v>5724</v>
      </c>
      <c r="D2627" t="s">
        <v>12285</v>
      </c>
      <c r="E2627" s="65">
        <f t="shared" ref="E2627:E2690" si="164">DATE(LEFT(D2627,4),MID(D2627,5,2),RIGHT(D2627,2))</f>
        <v>42380</v>
      </c>
      <c r="F2627">
        <f t="shared" ref="F2627:F2690" si="165">YEAR(E2627)</f>
        <v>2016</v>
      </c>
      <c r="G2627">
        <f t="shared" ref="G2627:G2690" si="166">MONTH(E2627)</f>
        <v>1</v>
      </c>
      <c r="H2627">
        <f t="shared" ref="H2627:H2690" si="167">WEEKDAY(E2627,2)</f>
        <v>1</v>
      </c>
      <c r="I2627" s="1" t="s">
        <v>15625</v>
      </c>
      <c r="J2627" s="1" t="s">
        <v>17051</v>
      </c>
      <c r="K2627" s="1" t="s">
        <v>17125</v>
      </c>
      <c r="L2627" s="1" t="s">
        <v>15626</v>
      </c>
      <c r="M2627" s="42">
        <v>0.96</v>
      </c>
      <c r="N2627" s="42">
        <v>1</v>
      </c>
      <c r="O2627" s="1" t="s">
        <v>15616</v>
      </c>
    </row>
    <row r="2628" spans="1:15" x14ac:dyDescent="0.25">
      <c r="A2628">
        <v>2634</v>
      </c>
      <c r="B2628" t="s">
        <v>10590</v>
      </c>
      <c r="C2628" t="s">
        <v>3584</v>
      </c>
      <c r="D2628" t="s">
        <v>16851</v>
      </c>
      <c r="E2628" s="65">
        <f t="shared" si="164"/>
        <v>42381</v>
      </c>
      <c r="F2628">
        <f t="shared" si="165"/>
        <v>2016</v>
      </c>
      <c r="G2628">
        <f t="shared" si="166"/>
        <v>1</v>
      </c>
      <c r="H2628">
        <f t="shared" si="167"/>
        <v>2</v>
      </c>
      <c r="I2628" s="1" t="s">
        <v>15622</v>
      </c>
      <c r="J2628" s="1" t="s">
        <v>17051</v>
      </c>
      <c r="K2628" s="1" t="s">
        <v>17125</v>
      </c>
      <c r="L2628" s="1" t="s">
        <v>15623</v>
      </c>
      <c r="M2628" s="42">
        <v>1</v>
      </c>
      <c r="N2628" s="42">
        <v>0</v>
      </c>
      <c r="O2628" s="1" t="s">
        <v>15615</v>
      </c>
    </row>
    <row r="2629" spans="1:15" x14ac:dyDescent="0.25">
      <c r="A2629">
        <v>2635</v>
      </c>
      <c r="B2629" t="s">
        <v>11578</v>
      </c>
      <c r="C2629" t="s">
        <v>3827</v>
      </c>
      <c r="D2629" t="s">
        <v>16851</v>
      </c>
      <c r="E2629" s="65">
        <f t="shared" si="164"/>
        <v>42381</v>
      </c>
      <c r="F2629">
        <f t="shared" si="165"/>
        <v>2016</v>
      </c>
      <c r="G2629">
        <f t="shared" si="166"/>
        <v>1</v>
      </c>
      <c r="H2629">
        <f t="shared" si="167"/>
        <v>2</v>
      </c>
      <c r="I2629" s="1" t="s">
        <v>15622</v>
      </c>
      <c r="J2629" s="1" t="s">
        <v>17051</v>
      </c>
      <c r="K2629" s="1" t="s">
        <v>17125</v>
      </c>
      <c r="L2629" s="1" t="s">
        <v>15626</v>
      </c>
      <c r="M2629" s="42">
        <v>1</v>
      </c>
      <c r="N2629" s="42">
        <v>0.79</v>
      </c>
      <c r="O2629" s="1" t="s">
        <v>15616</v>
      </c>
    </row>
    <row r="2630" spans="1:15" x14ac:dyDescent="0.25">
      <c r="A2630">
        <v>2636</v>
      </c>
      <c r="B2630" t="s">
        <v>9023</v>
      </c>
      <c r="C2630" t="s">
        <v>6331</v>
      </c>
      <c r="D2630" t="s">
        <v>12286</v>
      </c>
      <c r="E2630" s="65">
        <f t="shared" si="164"/>
        <v>42382</v>
      </c>
      <c r="F2630">
        <f t="shared" si="165"/>
        <v>2016</v>
      </c>
      <c r="G2630">
        <f t="shared" si="166"/>
        <v>1</v>
      </c>
      <c r="H2630">
        <f t="shared" si="167"/>
        <v>3</v>
      </c>
      <c r="I2630" s="1" t="s">
        <v>15622</v>
      </c>
      <c r="J2630" s="1" t="s">
        <v>17051</v>
      </c>
      <c r="K2630" s="1" t="s">
        <v>17125</v>
      </c>
      <c r="L2630" s="1" t="s">
        <v>15626</v>
      </c>
      <c r="M2630" s="42">
        <v>0.75</v>
      </c>
      <c r="N2630" s="42">
        <v>0.91</v>
      </c>
      <c r="O2630" s="1" t="s">
        <v>15615</v>
      </c>
    </row>
    <row r="2631" spans="1:15" x14ac:dyDescent="0.25">
      <c r="A2631">
        <v>2637</v>
      </c>
      <c r="B2631" t="s">
        <v>10811</v>
      </c>
      <c r="C2631" t="s">
        <v>4582</v>
      </c>
      <c r="D2631" t="s">
        <v>12286</v>
      </c>
      <c r="E2631" s="65">
        <f t="shared" si="164"/>
        <v>42382</v>
      </c>
      <c r="F2631">
        <f t="shared" si="165"/>
        <v>2016</v>
      </c>
      <c r="G2631">
        <f t="shared" si="166"/>
        <v>1</v>
      </c>
      <c r="H2631">
        <f t="shared" si="167"/>
        <v>3</v>
      </c>
      <c r="I2631" s="1" t="s">
        <v>15625</v>
      </c>
      <c r="J2631" s="1" t="s">
        <v>17051</v>
      </c>
      <c r="K2631" s="1" t="s">
        <v>17125</v>
      </c>
      <c r="L2631" s="1" t="s">
        <v>15626</v>
      </c>
      <c r="M2631" s="42">
        <v>1</v>
      </c>
      <c r="N2631" s="42">
        <v>1</v>
      </c>
      <c r="O2631" s="1" t="s">
        <v>15616</v>
      </c>
    </row>
    <row r="2632" spans="1:15" x14ac:dyDescent="0.25">
      <c r="A2632">
        <v>2638</v>
      </c>
      <c r="B2632" t="s">
        <v>8789</v>
      </c>
      <c r="C2632" t="s">
        <v>6559</v>
      </c>
      <c r="D2632" t="s">
        <v>12287</v>
      </c>
      <c r="E2632" s="65">
        <f t="shared" si="164"/>
        <v>42384</v>
      </c>
      <c r="F2632">
        <f t="shared" si="165"/>
        <v>2016</v>
      </c>
      <c r="G2632">
        <f t="shared" si="166"/>
        <v>1</v>
      </c>
      <c r="H2632">
        <f t="shared" si="167"/>
        <v>5</v>
      </c>
      <c r="I2632" s="1" t="s">
        <v>15622</v>
      </c>
      <c r="J2632" s="1" t="s">
        <v>17051</v>
      </c>
      <c r="K2632" s="1" t="s">
        <v>17125</v>
      </c>
      <c r="L2632" s="1" t="s">
        <v>15626</v>
      </c>
      <c r="M2632" s="42">
        <v>1</v>
      </c>
      <c r="N2632" s="42">
        <v>0.92</v>
      </c>
      <c r="O2632" s="1" t="s">
        <v>15616</v>
      </c>
    </row>
    <row r="2633" spans="1:15" x14ac:dyDescent="0.25">
      <c r="A2633">
        <v>2639</v>
      </c>
      <c r="B2633" t="s">
        <v>9152</v>
      </c>
      <c r="C2633" t="s">
        <v>6201</v>
      </c>
      <c r="D2633" t="s">
        <v>12287</v>
      </c>
      <c r="E2633" s="65">
        <f t="shared" si="164"/>
        <v>42384</v>
      </c>
      <c r="F2633">
        <f t="shared" si="165"/>
        <v>2016</v>
      </c>
      <c r="G2633">
        <f t="shared" si="166"/>
        <v>1</v>
      </c>
      <c r="H2633">
        <f t="shared" si="167"/>
        <v>5</v>
      </c>
      <c r="I2633" s="1" t="s">
        <v>15622</v>
      </c>
      <c r="J2633" s="1" t="s">
        <v>17051</v>
      </c>
      <c r="K2633" s="1" t="s">
        <v>17125</v>
      </c>
      <c r="L2633" s="1" t="s">
        <v>15624</v>
      </c>
      <c r="M2633" s="42">
        <v>1</v>
      </c>
      <c r="N2633" s="42">
        <v>0.89</v>
      </c>
      <c r="O2633" s="1" t="s">
        <v>15616</v>
      </c>
    </row>
    <row r="2634" spans="1:15" x14ac:dyDescent="0.25">
      <c r="A2634">
        <v>2640</v>
      </c>
      <c r="B2634" t="s">
        <v>9837</v>
      </c>
      <c r="C2634" t="s">
        <v>5532</v>
      </c>
      <c r="D2634" t="s">
        <v>12288</v>
      </c>
      <c r="E2634" s="65">
        <f t="shared" si="164"/>
        <v>42386</v>
      </c>
      <c r="F2634">
        <f t="shared" si="165"/>
        <v>2016</v>
      </c>
      <c r="G2634">
        <f t="shared" si="166"/>
        <v>1</v>
      </c>
      <c r="H2634">
        <f t="shared" si="167"/>
        <v>7</v>
      </c>
      <c r="I2634" s="1" t="s">
        <v>15622</v>
      </c>
      <c r="J2634" s="1" t="s">
        <v>17051</v>
      </c>
      <c r="K2634" s="1" t="s">
        <v>17125</v>
      </c>
      <c r="L2634" s="1" t="s">
        <v>15623</v>
      </c>
      <c r="M2634" s="42">
        <v>0.5</v>
      </c>
      <c r="N2634" s="42">
        <v>0.98</v>
      </c>
      <c r="O2634" s="1" t="s">
        <v>15615</v>
      </c>
    </row>
    <row r="2635" spans="1:15" x14ac:dyDescent="0.25">
      <c r="A2635">
        <v>2641</v>
      </c>
      <c r="B2635" t="s">
        <v>11043</v>
      </c>
      <c r="C2635" t="s">
        <v>4354</v>
      </c>
      <c r="D2635" t="s">
        <v>12289</v>
      </c>
      <c r="E2635" s="65">
        <f t="shared" si="164"/>
        <v>42387</v>
      </c>
      <c r="F2635">
        <f t="shared" si="165"/>
        <v>2016</v>
      </c>
      <c r="G2635">
        <f t="shared" si="166"/>
        <v>1</v>
      </c>
      <c r="H2635">
        <f t="shared" si="167"/>
        <v>1</v>
      </c>
      <c r="I2635" s="1" t="s">
        <v>15622</v>
      </c>
      <c r="J2635" s="1" t="s">
        <v>17051</v>
      </c>
      <c r="K2635" s="1" t="s">
        <v>17125</v>
      </c>
      <c r="L2635" s="1" t="s">
        <v>15626</v>
      </c>
      <c r="M2635" s="42">
        <v>1</v>
      </c>
      <c r="N2635" s="42">
        <v>0.93</v>
      </c>
      <c r="O2635" s="1" t="s">
        <v>15615</v>
      </c>
    </row>
    <row r="2636" spans="1:15" x14ac:dyDescent="0.25">
      <c r="A2636">
        <v>2642</v>
      </c>
      <c r="B2636" t="s">
        <v>11632</v>
      </c>
      <c r="C2636" t="s">
        <v>3773</v>
      </c>
      <c r="D2636" t="s">
        <v>12289</v>
      </c>
      <c r="E2636" s="65">
        <f t="shared" si="164"/>
        <v>42387</v>
      </c>
      <c r="F2636">
        <f t="shared" si="165"/>
        <v>2016</v>
      </c>
      <c r="G2636">
        <f t="shared" si="166"/>
        <v>1</v>
      </c>
      <c r="H2636">
        <f t="shared" si="167"/>
        <v>1</v>
      </c>
      <c r="I2636" s="1" t="s">
        <v>15622</v>
      </c>
      <c r="J2636" s="1" t="s">
        <v>17051</v>
      </c>
      <c r="K2636" s="1" t="s">
        <v>17125</v>
      </c>
      <c r="L2636" s="1" t="s">
        <v>15626</v>
      </c>
      <c r="M2636" s="42">
        <v>1</v>
      </c>
      <c r="N2636" s="42">
        <v>1</v>
      </c>
      <c r="O2636" s="1" t="s">
        <v>15616</v>
      </c>
    </row>
    <row r="2637" spans="1:15" x14ac:dyDescent="0.25">
      <c r="A2637">
        <v>2643</v>
      </c>
      <c r="B2637" t="s">
        <v>8527</v>
      </c>
      <c r="C2637" t="s">
        <v>6819</v>
      </c>
      <c r="D2637" t="s">
        <v>12289</v>
      </c>
      <c r="E2637" s="65">
        <f t="shared" si="164"/>
        <v>42387</v>
      </c>
      <c r="F2637">
        <f t="shared" si="165"/>
        <v>2016</v>
      </c>
      <c r="G2637">
        <f t="shared" si="166"/>
        <v>1</v>
      </c>
      <c r="H2637">
        <f t="shared" si="167"/>
        <v>1</v>
      </c>
      <c r="I2637" s="1" t="s">
        <v>15622</v>
      </c>
      <c r="J2637" s="1" t="s">
        <v>17051</v>
      </c>
      <c r="K2637" s="1" t="s">
        <v>17125</v>
      </c>
      <c r="L2637" s="1" t="s">
        <v>15623</v>
      </c>
      <c r="M2637" s="42">
        <v>1</v>
      </c>
      <c r="N2637" s="42">
        <v>0.56000000000000005</v>
      </c>
      <c r="O2637" s="1" t="s">
        <v>15615</v>
      </c>
    </row>
    <row r="2638" spans="1:15" x14ac:dyDescent="0.25">
      <c r="A2638">
        <v>2644</v>
      </c>
      <c r="B2638" t="s">
        <v>9342</v>
      </c>
      <c r="C2638" t="s">
        <v>6015</v>
      </c>
      <c r="D2638" t="s">
        <v>12289</v>
      </c>
      <c r="E2638" s="65">
        <f t="shared" si="164"/>
        <v>42387</v>
      </c>
      <c r="F2638">
        <f t="shared" si="165"/>
        <v>2016</v>
      </c>
      <c r="G2638">
        <f t="shared" si="166"/>
        <v>1</v>
      </c>
      <c r="H2638">
        <f t="shared" si="167"/>
        <v>1</v>
      </c>
      <c r="I2638" s="1" t="s">
        <v>15622</v>
      </c>
      <c r="J2638" s="1" t="s">
        <v>17051</v>
      </c>
      <c r="K2638" s="1" t="s">
        <v>17125</v>
      </c>
      <c r="L2638" s="1" t="s">
        <v>15626</v>
      </c>
      <c r="M2638" s="42">
        <v>1</v>
      </c>
      <c r="N2638" s="42">
        <v>0.93</v>
      </c>
      <c r="O2638" s="1" t="s">
        <v>15615</v>
      </c>
    </row>
    <row r="2639" spans="1:15" x14ac:dyDescent="0.25">
      <c r="A2639">
        <v>2645</v>
      </c>
      <c r="B2639" t="s">
        <v>8356</v>
      </c>
      <c r="C2639" t="s">
        <v>6984</v>
      </c>
      <c r="D2639" t="s">
        <v>12290</v>
      </c>
      <c r="E2639" s="65">
        <f t="shared" si="164"/>
        <v>42388</v>
      </c>
      <c r="F2639">
        <f t="shared" si="165"/>
        <v>2016</v>
      </c>
      <c r="G2639">
        <f t="shared" si="166"/>
        <v>1</v>
      </c>
      <c r="H2639">
        <f t="shared" si="167"/>
        <v>2</v>
      </c>
      <c r="I2639" s="1" t="s">
        <v>15622</v>
      </c>
      <c r="J2639" s="1" t="s">
        <v>17051</v>
      </c>
      <c r="K2639" s="1" t="s">
        <v>17125</v>
      </c>
      <c r="L2639" s="1" t="s">
        <v>15623</v>
      </c>
      <c r="M2639" s="42">
        <v>1</v>
      </c>
      <c r="N2639" s="42">
        <v>0.47</v>
      </c>
      <c r="O2639" s="1" t="s">
        <v>15616</v>
      </c>
    </row>
    <row r="2640" spans="1:15" x14ac:dyDescent="0.25">
      <c r="A2640">
        <v>2646</v>
      </c>
      <c r="B2640" t="s">
        <v>11537</v>
      </c>
      <c r="C2640" t="s">
        <v>3867</v>
      </c>
      <c r="D2640" t="s">
        <v>12290</v>
      </c>
      <c r="E2640" s="65">
        <f t="shared" si="164"/>
        <v>42388</v>
      </c>
      <c r="F2640">
        <f t="shared" si="165"/>
        <v>2016</v>
      </c>
      <c r="G2640">
        <f t="shared" si="166"/>
        <v>1</v>
      </c>
      <c r="H2640">
        <f t="shared" si="167"/>
        <v>2</v>
      </c>
      <c r="I2640" s="1" t="s">
        <v>15622</v>
      </c>
      <c r="J2640" s="1" t="s">
        <v>17051</v>
      </c>
      <c r="K2640" s="1" t="s">
        <v>17125</v>
      </c>
      <c r="L2640" s="1" t="s">
        <v>15626</v>
      </c>
      <c r="M2640" s="42">
        <v>1</v>
      </c>
      <c r="N2640" s="42">
        <v>0.88</v>
      </c>
      <c r="O2640" s="1" t="s">
        <v>15616</v>
      </c>
    </row>
    <row r="2641" spans="1:15" x14ac:dyDescent="0.25">
      <c r="A2641">
        <v>2647</v>
      </c>
      <c r="B2641" t="s">
        <v>9213</v>
      </c>
      <c r="C2641" t="s">
        <v>6141</v>
      </c>
      <c r="D2641" t="s">
        <v>12291</v>
      </c>
      <c r="E2641" s="65">
        <f t="shared" si="164"/>
        <v>42389</v>
      </c>
      <c r="F2641">
        <f t="shared" si="165"/>
        <v>2016</v>
      </c>
      <c r="G2641">
        <f t="shared" si="166"/>
        <v>1</v>
      </c>
      <c r="H2641">
        <f t="shared" si="167"/>
        <v>3</v>
      </c>
      <c r="I2641" s="1" t="s">
        <v>15622</v>
      </c>
      <c r="J2641" s="1" t="s">
        <v>17051</v>
      </c>
      <c r="K2641" s="1" t="s">
        <v>17125</v>
      </c>
      <c r="L2641" s="1" t="s">
        <v>15624</v>
      </c>
      <c r="M2641" s="42">
        <v>0.92</v>
      </c>
      <c r="N2641" s="42">
        <v>0.91</v>
      </c>
      <c r="O2641" s="1" t="s">
        <v>15615</v>
      </c>
    </row>
    <row r="2642" spans="1:15" x14ac:dyDescent="0.25">
      <c r="A2642">
        <v>2648</v>
      </c>
      <c r="B2642" t="s">
        <v>11524</v>
      </c>
      <c r="C2642" t="s">
        <v>3879</v>
      </c>
      <c r="D2642" t="s">
        <v>12292</v>
      </c>
      <c r="E2642" s="65">
        <f t="shared" si="164"/>
        <v>42391</v>
      </c>
      <c r="F2642">
        <f t="shared" si="165"/>
        <v>2016</v>
      </c>
      <c r="G2642">
        <f t="shared" si="166"/>
        <v>1</v>
      </c>
      <c r="H2642">
        <f t="shared" si="167"/>
        <v>5</v>
      </c>
      <c r="I2642" s="1" t="s">
        <v>15622</v>
      </c>
      <c r="J2642" s="1" t="s">
        <v>17051</v>
      </c>
      <c r="K2642" s="1" t="s">
        <v>17125</v>
      </c>
      <c r="L2642" s="1" t="s">
        <v>15626</v>
      </c>
      <c r="M2642" s="42">
        <v>1</v>
      </c>
      <c r="N2642" s="42">
        <v>0.99</v>
      </c>
      <c r="O2642" s="1" t="s">
        <v>15616</v>
      </c>
    </row>
    <row r="2643" spans="1:15" x14ac:dyDescent="0.25">
      <c r="A2643">
        <v>2649</v>
      </c>
      <c r="B2643" t="s">
        <v>10725</v>
      </c>
      <c r="C2643" t="s">
        <v>4663</v>
      </c>
      <c r="D2643" t="s">
        <v>12292</v>
      </c>
      <c r="E2643" s="65">
        <f t="shared" si="164"/>
        <v>42391</v>
      </c>
      <c r="F2643">
        <f t="shared" si="165"/>
        <v>2016</v>
      </c>
      <c r="G2643">
        <f t="shared" si="166"/>
        <v>1</v>
      </c>
      <c r="H2643">
        <f t="shared" si="167"/>
        <v>5</v>
      </c>
      <c r="I2643" s="1" t="s">
        <v>15622</v>
      </c>
      <c r="J2643" s="1" t="s">
        <v>17051</v>
      </c>
      <c r="K2643" s="1" t="s">
        <v>17125</v>
      </c>
      <c r="L2643" s="1" t="s">
        <v>15624</v>
      </c>
      <c r="M2643" s="42">
        <v>1</v>
      </c>
      <c r="N2643" s="42">
        <v>0.92</v>
      </c>
      <c r="O2643" s="1" t="s">
        <v>15615</v>
      </c>
    </row>
    <row r="2644" spans="1:15" x14ac:dyDescent="0.25">
      <c r="A2644">
        <v>2650</v>
      </c>
      <c r="B2644" t="s">
        <v>9328</v>
      </c>
      <c r="C2644" t="s">
        <v>6028</v>
      </c>
      <c r="D2644" t="s">
        <v>12293</v>
      </c>
      <c r="E2644" s="65">
        <f t="shared" si="164"/>
        <v>42392</v>
      </c>
      <c r="F2644">
        <f t="shared" si="165"/>
        <v>2016</v>
      </c>
      <c r="G2644">
        <f t="shared" si="166"/>
        <v>1</v>
      </c>
      <c r="H2644">
        <f t="shared" si="167"/>
        <v>6</v>
      </c>
      <c r="I2644" s="1" t="s">
        <v>15622</v>
      </c>
      <c r="J2644" s="1" t="s">
        <v>17051</v>
      </c>
      <c r="K2644" s="1" t="s">
        <v>17125</v>
      </c>
      <c r="L2644" s="1" t="s">
        <v>15626</v>
      </c>
      <c r="M2644" s="42">
        <v>1</v>
      </c>
      <c r="N2644" s="42">
        <v>1</v>
      </c>
      <c r="O2644" s="1" t="s">
        <v>15615</v>
      </c>
    </row>
    <row r="2645" spans="1:15" x14ac:dyDescent="0.25">
      <c r="A2645">
        <v>2651</v>
      </c>
      <c r="B2645" t="s">
        <v>9572</v>
      </c>
      <c r="C2645" t="s">
        <v>5789</v>
      </c>
      <c r="D2645" t="s">
        <v>12293</v>
      </c>
      <c r="E2645" s="65">
        <f t="shared" si="164"/>
        <v>42392</v>
      </c>
      <c r="F2645">
        <f t="shared" si="165"/>
        <v>2016</v>
      </c>
      <c r="G2645">
        <f t="shared" si="166"/>
        <v>1</v>
      </c>
      <c r="H2645">
        <f t="shared" si="167"/>
        <v>6</v>
      </c>
      <c r="I2645" s="1" t="s">
        <v>15714</v>
      </c>
      <c r="J2645" s="1" t="s">
        <v>17074</v>
      </c>
      <c r="K2645" s="1" t="s">
        <v>17125</v>
      </c>
      <c r="L2645" s="1" t="s">
        <v>15626</v>
      </c>
      <c r="M2645" s="42">
        <v>1</v>
      </c>
      <c r="N2645" s="42">
        <v>1</v>
      </c>
      <c r="O2645" s="1" t="s">
        <v>15616</v>
      </c>
    </row>
    <row r="2646" spans="1:15" x14ac:dyDescent="0.25">
      <c r="A2646">
        <v>2652</v>
      </c>
      <c r="B2646" t="s">
        <v>11029</v>
      </c>
      <c r="C2646" t="s">
        <v>4368</v>
      </c>
      <c r="D2646" t="s">
        <v>12293</v>
      </c>
      <c r="E2646" s="65">
        <f t="shared" si="164"/>
        <v>42392</v>
      </c>
      <c r="F2646">
        <f t="shared" si="165"/>
        <v>2016</v>
      </c>
      <c r="G2646">
        <f t="shared" si="166"/>
        <v>1</v>
      </c>
      <c r="H2646">
        <f t="shared" si="167"/>
        <v>6</v>
      </c>
      <c r="I2646" s="1" t="s">
        <v>15622</v>
      </c>
      <c r="J2646" s="1" t="s">
        <v>17051</v>
      </c>
      <c r="K2646" s="1" t="s">
        <v>17125</v>
      </c>
      <c r="L2646" s="1" t="s">
        <v>15624</v>
      </c>
      <c r="M2646" s="42">
        <v>1</v>
      </c>
      <c r="N2646" s="42">
        <v>0.79</v>
      </c>
      <c r="O2646" s="1" t="s">
        <v>15616</v>
      </c>
    </row>
    <row r="2647" spans="1:15" x14ac:dyDescent="0.25">
      <c r="A2647">
        <v>1101</v>
      </c>
      <c r="B2647" t="s">
        <v>9775</v>
      </c>
      <c r="C2647" t="s">
        <v>5594</v>
      </c>
      <c r="D2647" t="s">
        <v>12294</v>
      </c>
      <c r="E2647" s="65">
        <f t="shared" si="164"/>
        <v>42393</v>
      </c>
      <c r="F2647">
        <f t="shared" si="165"/>
        <v>2016</v>
      </c>
      <c r="G2647">
        <f t="shared" si="166"/>
        <v>1</v>
      </c>
      <c r="H2647">
        <f t="shared" si="167"/>
        <v>7</v>
      </c>
      <c r="I2647" s="1" t="s">
        <v>15622</v>
      </c>
      <c r="J2647" s="1" t="s">
        <v>17051</v>
      </c>
      <c r="K2647" s="1" t="s">
        <v>17125</v>
      </c>
      <c r="L2647" s="1" t="s">
        <v>15624</v>
      </c>
      <c r="M2647" s="42">
        <v>1</v>
      </c>
      <c r="N2647" s="42">
        <v>0.32</v>
      </c>
      <c r="O2647" s="1" t="s">
        <v>15615</v>
      </c>
    </row>
    <row r="2648" spans="1:15" x14ac:dyDescent="0.25">
      <c r="A2648">
        <v>2653</v>
      </c>
      <c r="B2648" t="s">
        <v>10895</v>
      </c>
      <c r="C2648" t="s">
        <v>4499</v>
      </c>
      <c r="D2648" t="s">
        <v>12295</v>
      </c>
      <c r="E2648" s="65">
        <f t="shared" si="164"/>
        <v>42394</v>
      </c>
      <c r="F2648">
        <f t="shared" si="165"/>
        <v>2016</v>
      </c>
      <c r="G2648">
        <f t="shared" si="166"/>
        <v>1</v>
      </c>
      <c r="H2648">
        <f t="shared" si="167"/>
        <v>1</v>
      </c>
      <c r="I2648" s="1" t="s">
        <v>15622</v>
      </c>
      <c r="J2648" s="1" t="s">
        <v>17051</v>
      </c>
      <c r="K2648" s="1" t="s">
        <v>17125</v>
      </c>
      <c r="L2648" s="1" t="s">
        <v>15626</v>
      </c>
      <c r="M2648" s="42">
        <v>0.88</v>
      </c>
      <c r="N2648" s="42">
        <v>0.93</v>
      </c>
      <c r="O2648" s="1" t="s">
        <v>15615</v>
      </c>
    </row>
    <row r="2649" spans="1:15" x14ac:dyDescent="0.25">
      <c r="A2649">
        <v>2654</v>
      </c>
      <c r="B2649" t="s">
        <v>9331</v>
      </c>
      <c r="C2649" t="s">
        <v>6026</v>
      </c>
      <c r="D2649" t="s">
        <v>12295</v>
      </c>
      <c r="E2649" s="65">
        <f t="shared" si="164"/>
        <v>42394</v>
      </c>
      <c r="F2649">
        <f t="shared" si="165"/>
        <v>2016</v>
      </c>
      <c r="G2649">
        <f t="shared" si="166"/>
        <v>1</v>
      </c>
      <c r="H2649">
        <f t="shared" si="167"/>
        <v>1</v>
      </c>
      <c r="I2649" s="1" t="s">
        <v>15622</v>
      </c>
      <c r="J2649" s="1" t="s">
        <v>17051</v>
      </c>
      <c r="K2649" s="1" t="s">
        <v>17125</v>
      </c>
      <c r="L2649" s="1" t="s">
        <v>15623</v>
      </c>
      <c r="M2649" s="42">
        <v>1</v>
      </c>
      <c r="N2649" s="42">
        <v>1</v>
      </c>
      <c r="O2649" s="1" t="s">
        <v>15615</v>
      </c>
    </row>
    <row r="2650" spans="1:15" x14ac:dyDescent="0.25">
      <c r="A2650">
        <v>2655</v>
      </c>
      <c r="B2650" t="s">
        <v>10452</v>
      </c>
      <c r="C2650" t="s">
        <v>4929</v>
      </c>
      <c r="D2650" t="s">
        <v>12296</v>
      </c>
      <c r="E2650" s="65">
        <f t="shared" si="164"/>
        <v>42395</v>
      </c>
      <c r="F2650">
        <f t="shared" si="165"/>
        <v>2016</v>
      </c>
      <c r="G2650">
        <f t="shared" si="166"/>
        <v>1</v>
      </c>
      <c r="H2650">
        <f t="shared" si="167"/>
        <v>2</v>
      </c>
      <c r="I2650" s="1" t="s">
        <v>15622</v>
      </c>
      <c r="J2650" s="1" t="s">
        <v>17051</v>
      </c>
      <c r="K2650" s="1" t="s">
        <v>17125</v>
      </c>
      <c r="L2650" s="1" t="s">
        <v>15628</v>
      </c>
      <c r="M2650" s="42">
        <v>0</v>
      </c>
      <c r="N2650" s="42">
        <v>0.67</v>
      </c>
      <c r="O2650" s="1" t="s">
        <v>15615</v>
      </c>
    </row>
    <row r="2651" spans="1:15" x14ac:dyDescent="0.25">
      <c r="A2651">
        <v>2656</v>
      </c>
      <c r="B2651" t="s">
        <v>9215</v>
      </c>
      <c r="C2651" t="s">
        <v>6139</v>
      </c>
      <c r="D2651" t="s">
        <v>12296</v>
      </c>
      <c r="E2651" s="65">
        <f t="shared" si="164"/>
        <v>42395</v>
      </c>
      <c r="F2651">
        <f t="shared" si="165"/>
        <v>2016</v>
      </c>
      <c r="G2651">
        <f t="shared" si="166"/>
        <v>1</v>
      </c>
      <c r="H2651">
        <f t="shared" si="167"/>
        <v>2</v>
      </c>
      <c r="I2651" s="1" t="s">
        <v>15622</v>
      </c>
      <c r="J2651" s="1" t="s">
        <v>17051</v>
      </c>
      <c r="K2651" s="1" t="s">
        <v>17125</v>
      </c>
      <c r="L2651" s="1" t="s">
        <v>15626</v>
      </c>
      <c r="M2651" s="42">
        <v>1</v>
      </c>
      <c r="N2651" s="42">
        <v>1</v>
      </c>
      <c r="O2651" s="1" t="s">
        <v>15616</v>
      </c>
    </row>
    <row r="2652" spans="1:15" x14ac:dyDescent="0.25">
      <c r="A2652">
        <v>2657</v>
      </c>
      <c r="B2652" t="s">
        <v>8307</v>
      </c>
      <c r="C2652" t="s">
        <v>7029</v>
      </c>
      <c r="D2652" t="s">
        <v>12297</v>
      </c>
      <c r="E2652" s="65">
        <f t="shared" si="164"/>
        <v>42396</v>
      </c>
      <c r="F2652">
        <f t="shared" si="165"/>
        <v>2016</v>
      </c>
      <c r="G2652">
        <f t="shared" si="166"/>
        <v>1</v>
      </c>
      <c r="H2652">
        <f t="shared" si="167"/>
        <v>3</v>
      </c>
      <c r="I2652" s="1" t="s">
        <v>15622</v>
      </c>
      <c r="J2652" s="1" t="s">
        <v>17051</v>
      </c>
      <c r="K2652" s="1" t="s">
        <v>17125</v>
      </c>
      <c r="L2652" s="1" t="s">
        <v>15624</v>
      </c>
      <c r="M2652" s="42">
        <v>0.8</v>
      </c>
      <c r="N2652" s="42">
        <v>0.76</v>
      </c>
      <c r="O2652" s="1" t="s">
        <v>15615</v>
      </c>
    </row>
    <row r="2653" spans="1:15" x14ac:dyDescent="0.25">
      <c r="A2653">
        <v>2658</v>
      </c>
      <c r="B2653" t="s">
        <v>10938</v>
      </c>
      <c r="C2653" t="s">
        <v>4456</v>
      </c>
      <c r="D2653" t="s">
        <v>12297</v>
      </c>
      <c r="E2653" s="65">
        <f t="shared" si="164"/>
        <v>42396</v>
      </c>
      <c r="F2653">
        <f t="shared" si="165"/>
        <v>2016</v>
      </c>
      <c r="G2653">
        <f t="shared" si="166"/>
        <v>1</v>
      </c>
      <c r="H2653">
        <f t="shared" si="167"/>
        <v>3</v>
      </c>
      <c r="I2653" s="1" t="s">
        <v>15654</v>
      </c>
      <c r="J2653" s="1" t="s">
        <v>17064</v>
      </c>
      <c r="K2653" s="1" t="s">
        <v>17129</v>
      </c>
      <c r="L2653" s="1" t="s">
        <v>15624</v>
      </c>
      <c r="M2653" s="42">
        <v>1</v>
      </c>
      <c r="N2653" s="42">
        <v>1</v>
      </c>
      <c r="O2653" s="1" t="s">
        <v>15615</v>
      </c>
    </row>
    <row r="2654" spans="1:15" x14ac:dyDescent="0.25">
      <c r="A2654">
        <v>2659</v>
      </c>
      <c r="B2654" t="s">
        <v>8313</v>
      </c>
      <c r="C2654" t="s">
        <v>7024</v>
      </c>
      <c r="D2654" t="s">
        <v>12297</v>
      </c>
      <c r="E2654" s="65">
        <f t="shared" si="164"/>
        <v>42396</v>
      </c>
      <c r="F2654">
        <f t="shared" si="165"/>
        <v>2016</v>
      </c>
      <c r="G2654">
        <f t="shared" si="166"/>
        <v>1</v>
      </c>
      <c r="H2654">
        <f t="shared" si="167"/>
        <v>3</v>
      </c>
      <c r="I2654" s="1" t="s">
        <v>15622</v>
      </c>
      <c r="J2654" s="1" t="s">
        <v>17051</v>
      </c>
      <c r="K2654" s="1" t="s">
        <v>17125</v>
      </c>
      <c r="L2654" s="1" t="s">
        <v>15624</v>
      </c>
      <c r="M2654" s="42">
        <v>1</v>
      </c>
      <c r="N2654" s="42">
        <v>1</v>
      </c>
      <c r="O2654" s="1" t="s">
        <v>15616</v>
      </c>
    </row>
    <row r="2655" spans="1:15" x14ac:dyDescent="0.25">
      <c r="A2655">
        <v>2660</v>
      </c>
      <c r="B2655" t="s">
        <v>11526</v>
      </c>
      <c r="C2655" t="s">
        <v>3877</v>
      </c>
      <c r="D2655" t="s">
        <v>12297</v>
      </c>
      <c r="E2655" s="65">
        <f t="shared" si="164"/>
        <v>42396</v>
      </c>
      <c r="F2655">
        <f t="shared" si="165"/>
        <v>2016</v>
      </c>
      <c r="G2655">
        <f t="shared" si="166"/>
        <v>1</v>
      </c>
      <c r="H2655">
        <f t="shared" si="167"/>
        <v>3</v>
      </c>
      <c r="I2655" s="1" t="s">
        <v>15622</v>
      </c>
      <c r="J2655" s="1" t="s">
        <v>17051</v>
      </c>
      <c r="K2655" s="1" t="s">
        <v>17125</v>
      </c>
      <c r="L2655" s="1" t="s">
        <v>15624</v>
      </c>
      <c r="M2655" s="42">
        <v>1</v>
      </c>
      <c r="N2655" s="42">
        <v>0.86</v>
      </c>
      <c r="O2655" s="1" t="s">
        <v>15616</v>
      </c>
    </row>
    <row r="2656" spans="1:15" x14ac:dyDescent="0.25">
      <c r="A2656">
        <v>2661</v>
      </c>
      <c r="B2656" t="s">
        <v>8543</v>
      </c>
      <c r="C2656" t="s">
        <v>6803</v>
      </c>
      <c r="D2656" t="s">
        <v>12297</v>
      </c>
      <c r="E2656" s="65">
        <f t="shared" si="164"/>
        <v>42396</v>
      </c>
      <c r="F2656">
        <f t="shared" si="165"/>
        <v>2016</v>
      </c>
      <c r="G2656">
        <f t="shared" si="166"/>
        <v>1</v>
      </c>
      <c r="H2656">
        <f t="shared" si="167"/>
        <v>3</v>
      </c>
      <c r="I2656" s="1" t="s">
        <v>15622</v>
      </c>
      <c r="J2656" s="1" t="s">
        <v>17051</v>
      </c>
      <c r="K2656" s="1" t="s">
        <v>17125</v>
      </c>
      <c r="L2656" s="1" t="s">
        <v>15623</v>
      </c>
      <c r="M2656" s="42">
        <v>0.67</v>
      </c>
      <c r="N2656" s="42">
        <v>0.94</v>
      </c>
      <c r="O2656" s="1" t="s">
        <v>15615</v>
      </c>
    </row>
    <row r="2657" spans="1:15" x14ac:dyDescent="0.25">
      <c r="A2657">
        <v>2662</v>
      </c>
      <c r="B2657" t="s">
        <v>7966</v>
      </c>
      <c r="C2657" t="s">
        <v>7365</v>
      </c>
      <c r="D2657" t="s">
        <v>12298</v>
      </c>
      <c r="E2657" s="65">
        <f t="shared" si="164"/>
        <v>42401</v>
      </c>
      <c r="F2657">
        <f t="shared" si="165"/>
        <v>2016</v>
      </c>
      <c r="G2657">
        <f t="shared" si="166"/>
        <v>2</v>
      </c>
      <c r="H2657">
        <f t="shared" si="167"/>
        <v>1</v>
      </c>
      <c r="I2657" s="1" t="s">
        <v>15622</v>
      </c>
      <c r="J2657" s="1" t="s">
        <v>17051</v>
      </c>
      <c r="K2657" s="1" t="s">
        <v>17125</v>
      </c>
      <c r="L2657" s="1" t="s">
        <v>15626</v>
      </c>
      <c r="M2657" s="42">
        <v>1</v>
      </c>
      <c r="N2657" s="42">
        <v>1</v>
      </c>
      <c r="O2657" s="1" t="s">
        <v>15616</v>
      </c>
    </row>
    <row r="2658" spans="1:15" x14ac:dyDescent="0.25">
      <c r="A2658">
        <v>2663</v>
      </c>
      <c r="B2658" t="s">
        <v>9746</v>
      </c>
      <c r="C2658" t="s">
        <v>3501</v>
      </c>
      <c r="D2658" t="s">
        <v>12298</v>
      </c>
      <c r="E2658" s="65">
        <f t="shared" si="164"/>
        <v>42401</v>
      </c>
      <c r="F2658">
        <f t="shared" si="165"/>
        <v>2016</v>
      </c>
      <c r="G2658">
        <f t="shared" si="166"/>
        <v>2</v>
      </c>
      <c r="H2658">
        <f t="shared" si="167"/>
        <v>1</v>
      </c>
      <c r="I2658" s="1" t="s">
        <v>15622</v>
      </c>
      <c r="J2658" s="1" t="s">
        <v>17051</v>
      </c>
      <c r="K2658" s="1" t="s">
        <v>17125</v>
      </c>
      <c r="L2658" s="1" t="s">
        <v>15623</v>
      </c>
      <c r="M2658" s="42">
        <v>0.75</v>
      </c>
      <c r="N2658" s="42">
        <v>0.67</v>
      </c>
      <c r="O2658" s="1" t="s">
        <v>15615</v>
      </c>
    </row>
    <row r="2659" spans="1:15" x14ac:dyDescent="0.25">
      <c r="A2659">
        <v>2664</v>
      </c>
      <c r="B2659" t="s">
        <v>10839</v>
      </c>
      <c r="C2659" t="s">
        <v>3543</v>
      </c>
      <c r="D2659" t="s">
        <v>12298</v>
      </c>
      <c r="E2659" s="65">
        <f t="shared" si="164"/>
        <v>42401</v>
      </c>
      <c r="F2659">
        <f t="shared" si="165"/>
        <v>2016</v>
      </c>
      <c r="G2659">
        <f t="shared" si="166"/>
        <v>2</v>
      </c>
      <c r="H2659">
        <f t="shared" si="167"/>
        <v>1</v>
      </c>
      <c r="I2659" s="1" t="s">
        <v>15622</v>
      </c>
      <c r="J2659" s="1" t="s">
        <v>17051</v>
      </c>
      <c r="K2659" s="1" t="s">
        <v>17125</v>
      </c>
      <c r="L2659" s="1" t="s">
        <v>15623</v>
      </c>
      <c r="M2659" s="42">
        <v>1</v>
      </c>
      <c r="N2659" s="42">
        <v>0.64</v>
      </c>
      <c r="O2659" s="1" t="s">
        <v>15616</v>
      </c>
    </row>
    <row r="2660" spans="1:15" x14ac:dyDescent="0.25">
      <c r="A2660">
        <v>2665</v>
      </c>
      <c r="B2660" t="s">
        <v>8197</v>
      </c>
      <c r="C2660" t="s">
        <v>7138</v>
      </c>
      <c r="D2660" t="s">
        <v>12299</v>
      </c>
      <c r="E2660" s="65">
        <f t="shared" si="164"/>
        <v>42402</v>
      </c>
      <c r="F2660">
        <f t="shared" si="165"/>
        <v>2016</v>
      </c>
      <c r="G2660">
        <f t="shared" si="166"/>
        <v>2</v>
      </c>
      <c r="H2660">
        <f t="shared" si="167"/>
        <v>2</v>
      </c>
      <c r="I2660" s="1" t="s">
        <v>15622</v>
      </c>
      <c r="J2660" s="1" t="s">
        <v>17051</v>
      </c>
      <c r="K2660" s="1" t="s">
        <v>17125</v>
      </c>
      <c r="L2660" s="1" t="s">
        <v>15623</v>
      </c>
      <c r="M2660" s="42">
        <v>1</v>
      </c>
      <c r="N2660" s="42">
        <v>0.83</v>
      </c>
      <c r="O2660" s="1" t="s">
        <v>15616</v>
      </c>
    </row>
    <row r="2661" spans="1:15" x14ac:dyDescent="0.25">
      <c r="A2661">
        <v>2666</v>
      </c>
      <c r="B2661" t="s">
        <v>9320</v>
      </c>
      <c r="C2661" t="s">
        <v>6036</v>
      </c>
      <c r="D2661" t="s">
        <v>12299</v>
      </c>
      <c r="E2661" s="65">
        <f t="shared" si="164"/>
        <v>42402</v>
      </c>
      <c r="F2661">
        <f t="shared" si="165"/>
        <v>2016</v>
      </c>
      <c r="G2661">
        <f t="shared" si="166"/>
        <v>2</v>
      </c>
      <c r="H2661">
        <f t="shared" si="167"/>
        <v>2</v>
      </c>
      <c r="I2661" s="1" t="s">
        <v>15622</v>
      </c>
      <c r="J2661" s="1" t="s">
        <v>17051</v>
      </c>
      <c r="K2661" s="1" t="s">
        <v>17125</v>
      </c>
      <c r="L2661" s="1" t="s">
        <v>15626</v>
      </c>
      <c r="M2661" s="42">
        <v>1</v>
      </c>
      <c r="N2661" s="42">
        <v>1</v>
      </c>
      <c r="O2661" s="1" t="s">
        <v>15615</v>
      </c>
    </row>
    <row r="2662" spans="1:15" x14ac:dyDescent="0.25">
      <c r="A2662">
        <v>2667</v>
      </c>
      <c r="B2662" t="s">
        <v>11772</v>
      </c>
      <c r="C2662" t="s">
        <v>3638</v>
      </c>
      <c r="D2662" t="s">
        <v>12299</v>
      </c>
      <c r="E2662" s="65">
        <f t="shared" si="164"/>
        <v>42402</v>
      </c>
      <c r="F2662">
        <f t="shared" si="165"/>
        <v>2016</v>
      </c>
      <c r="G2662">
        <f t="shared" si="166"/>
        <v>2</v>
      </c>
      <c r="H2662">
        <f t="shared" si="167"/>
        <v>2</v>
      </c>
      <c r="I2662" s="1" t="s">
        <v>15622</v>
      </c>
      <c r="J2662" s="1" t="s">
        <v>17051</v>
      </c>
      <c r="K2662" s="1" t="s">
        <v>17125</v>
      </c>
      <c r="L2662" s="1" t="s">
        <v>15626</v>
      </c>
      <c r="M2662" s="42">
        <v>1</v>
      </c>
      <c r="N2662" s="42">
        <v>0.99</v>
      </c>
      <c r="O2662" s="1" t="s">
        <v>15615</v>
      </c>
    </row>
    <row r="2663" spans="1:15" x14ac:dyDescent="0.25">
      <c r="A2663">
        <v>2668</v>
      </c>
      <c r="B2663" t="s">
        <v>8310</v>
      </c>
      <c r="C2663" t="s">
        <v>3586</v>
      </c>
      <c r="D2663" t="s">
        <v>12300</v>
      </c>
      <c r="E2663" s="65">
        <f t="shared" si="164"/>
        <v>42404</v>
      </c>
      <c r="F2663">
        <f t="shared" si="165"/>
        <v>2016</v>
      </c>
      <c r="G2663">
        <f t="shared" si="166"/>
        <v>2</v>
      </c>
      <c r="H2663">
        <f t="shared" si="167"/>
        <v>4</v>
      </c>
      <c r="I2663" s="1" t="s">
        <v>15622</v>
      </c>
      <c r="J2663" s="1" t="s">
        <v>17051</v>
      </c>
      <c r="K2663" s="1" t="s">
        <v>17125</v>
      </c>
      <c r="L2663" s="1" t="s">
        <v>15628</v>
      </c>
      <c r="M2663" s="42">
        <v>0</v>
      </c>
      <c r="N2663" s="42">
        <v>0.33</v>
      </c>
      <c r="O2663" s="1" t="s">
        <v>15615</v>
      </c>
    </row>
    <row r="2664" spans="1:15" x14ac:dyDescent="0.25">
      <c r="A2664">
        <v>2669</v>
      </c>
      <c r="B2664" t="s">
        <v>11347</v>
      </c>
      <c r="C2664" t="s">
        <v>4054</v>
      </c>
      <c r="D2664" t="s">
        <v>12300</v>
      </c>
      <c r="E2664" s="65">
        <f t="shared" si="164"/>
        <v>42404</v>
      </c>
      <c r="F2664">
        <f t="shared" si="165"/>
        <v>2016</v>
      </c>
      <c r="G2664">
        <f t="shared" si="166"/>
        <v>2</v>
      </c>
      <c r="H2664">
        <f t="shared" si="167"/>
        <v>4</v>
      </c>
      <c r="I2664" s="1" t="s">
        <v>15622</v>
      </c>
      <c r="J2664" s="1" t="s">
        <v>17051</v>
      </c>
      <c r="K2664" s="1" t="s">
        <v>17125</v>
      </c>
      <c r="L2664" s="1" t="s">
        <v>15628</v>
      </c>
      <c r="M2664" s="42">
        <v>0</v>
      </c>
      <c r="N2664" s="42">
        <v>0.95</v>
      </c>
      <c r="O2664" s="1" t="s">
        <v>15615</v>
      </c>
    </row>
    <row r="2665" spans="1:15" x14ac:dyDescent="0.25">
      <c r="A2665">
        <v>2670</v>
      </c>
      <c r="B2665" t="s">
        <v>10847</v>
      </c>
      <c r="C2665" t="s">
        <v>4547</v>
      </c>
      <c r="D2665" t="s">
        <v>12300</v>
      </c>
      <c r="E2665" s="65">
        <f t="shared" si="164"/>
        <v>42404</v>
      </c>
      <c r="F2665">
        <f t="shared" si="165"/>
        <v>2016</v>
      </c>
      <c r="G2665">
        <f t="shared" si="166"/>
        <v>2</v>
      </c>
      <c r="H2665">
        <f t="shared" si="167"/>
        <v>4</v>
      </c>
      <c r="I2665" s="1" t="s">
        <v>15622</v>
      </c>
      <c r="J2665" s="1" t="s">
        <v>17051</v>
      </c>
      <c r="K2665" s="1" t="s">
        <v>17125</v>
      </c>
      <c r="L2665" s="1" t="s">
        <v>15626</v>
      </c>
      <c r="M2665" s="42">
        <v>1</v>
      </c>
      <c r="N2665" s="42">
        <v>1</v>
      </c>
      <c r="O2665" s="1" t="s">
        <v>15616</v>
      </c>
    </row>
    <row r="2666" spans="1:15" x14ac:dyDescent="0.25">
      <c r="A2666">
        <v>2671</v>
      </c>
      <c r="B2666" t="s">
        <v>11786</v>
      </c>
      <c r="C2666" t="s">
        <v>3624</v>
      </c>
      <c r="D2666" t="s">
        <v>12301</v>
      </c>
      <c r="E2666" s="65">
        <f t="shared" si="164"/>
        <v>42406</v>
      </c>
      <c r="F2666">
        <f t="shared" si="165"/>
        <v>2016</v>
      </c>
      <c r="G2666">
        <f t="shared" si="166"/>
        <v>2</v>
      </c>
      <c r="H2666">
        <f t="shared" si="167"/>
        <v>6</v>
      </c>
      <c r="I2666" s="1" t="s">
        <v>15622</v>
      </c>
      <c r="J2666" s="1" t="s">
        <v>17051</v>
      </c>
      <c r="K2666" s="1" t="s">
        <v>17125</v>
      </c>
      <c r="L2666" s="1" t="s">
        <v>15626</v>
      </c>
      <c r="M2666" s="42">
        <v>1</v>
      </c>
      <c r="N2666" s="42">
        <v>0.94</v>
      </c>
      <c r="O2666" s="1" t="s">
        <v>15616</v>
      </c>
    </row>
    <row r="2667" spans="1:15" x14ac:dyDescent="0.25">
      <c r="A2667">
        <v>2672</v>
      </c>
      <c r="B2667" t="s">
        <v>8810</v>
      </c>
      <c r="C2667" t="s">
        <v>6538</v>
      </c>
      <c r="D2667" t="s">
        <v>12301</v>
      </c>
      <c r="E2667" s="65">
        <f t="shared" si="164"/>
        <v>42406</v>
      </c>
      <c r="F2667">
        <f t="shared" si="165"/>
        <v>2016</v>
      </c>
      <c r="G2667">
        <f t="shared" si="166"/>
        <v>2</v>
      </c>
      <c r="H2667">
        <f t="shared" si="167"/>
        <v>6</v>
      </c>
      <c r="I2667" s="1" t="s">
        <v>15622</v>
      </c>
      <c r="J2667" s="1" t="s">
        <v>17051</v>
      </c>
      <c r="K2667" s="1" t="s">
        <v>17125</v>
      </c>
      <c r="L2667" s="1" t="s">
        <v>15623</v>
      </c>
      <c r="M2667" s="42">
        <v>1</v>
      </c>
      <c r="N2667" s="42">
        <v>0.93</v>
      </c>
      <c r="O2667" s="1" t="s">
        <v>15616</v>
      </c>
    </row>
    <row r="2668" spans="1:15" x14ac:dyDescent="0.25">
      <c r="A2668">
        <v>2673</v>
      </c>
      <c r="B2668" t="s">
        <v>11637</v>
      </c>
      <c r="C2668" t="s">
        <v>3768</v>
      </c>
      <c r="D2668" t="s">
        <v>12301</v>
      </c>
      <c r="E2668" s="65">
        <f t="shared" si="164"/>
        <v>42406</v>
      </c>
      <c r="F2668">
        <f t="shared" si="165"/>
        <v>2016</v>
      </c>
      <c r="G2668">
        <f t="shared" si="166"/>
        <v>2</v>
      </c>
      <c r="H2668">
        <f t="shared" si="167"/>
        <v>6</v>
      </c>
      <c r="I2668" s="1" t="s">
        <v>15622</v>
      </c>
      <c r="J2668" s="1" t="s">
        <v>17051</v>
      </c>
      <c r="K2668" s="1" t="s">
        <v>17125</v>
      </c>
      <c r="L2668" s="1" t="s">
        <v>15624</v>
      </c>
      <c r="M2668" s="42">
        <v>0.93</v>
      </c>
      <c r="N2668" s="42">
        <v>1</v>
      </c>
      <c r="O2668" s="1" t="s">
        <v>15616</v>
      </c>
    </row>
    <row r="2669" spans="1:15" x14ac:dyDescent="0.25">
      <c r="A2669">
        <v>2674</v>
      </c>
      <c r="B2669" t="s">
        <v>10515</v>
      </c>
      <c r="C2669" t="s">
        <v>4868</v>
      </c>
      <c r="D2669" t="s">
        <v>12301</v>
      </c>
      <c r="E2669" s="65">
        <f t="shared" si="164"/>
        <v>42406</v>
      </c>
      <c r="F2669">
        <f t="shared" si="165"/>
        <v>2016</v>
      </c>
      <c r="G2669">
        <f t="shared" si="166"/>
        <v>2</v>
      </c>
      <c r="H2669">
        <f t="shared" si="167"/>
        <v>6</v>
      </c>
      <c r="I2669" s="1" t="s">
        <v>15622</v>
      </c>
      <c r="J2669" s="1" t="s">
        <v>17051</v>
      </c>
      <c r="K2669" s="1" t="s">
        <v>17125</v>
      </c>
      <c r="L2669" s="1" t="s">
        <v>15623</v>
      </c>
      <c r="M2669" s="42">
        <v>1</v>
      </c>
      <c r="N2669" s="42">
        <v>1</v>
      </c>
      <c r="O2669" s="1" t="s">
        <v>15616</v>
      </c>
    </row>
    <row r="2670" spans="1:15" x14ac:dyDescent="0.25">
      <c r="A2670">
        <v>2675</v>
      </c>
      <c r="B2670" t="s">
        <v>8984</v>
      </c>
      <c r="C2670" t="s">
        <v>6369</v>
      </c>
      <c r="D2670" t="s">
        <v>12302</v>
      </c>
      <c r="E2670" s="65">
        <f t="shared" si="164"/>
        <v>42408</v>
      </c>
      <c r="F2670">
        <f t="shared" si="165"/>
        <v>2016</v>
      </c>
      <c r="G2670">
        <f t="shared" si="166"/>
        <v>2</v>
      </c>
      <c r="H2670">
        <f t="shared" si="167"/>
        <v>1</v>
      </c>
      <c r="I2670" s="1" t="s">
        <v>15627</v>
      </c>
      <c r="J2670" s="1" t="s">
        <v>17051</v>
      </c>
      <c r="K2670" s="1" t="s">
        <v>17125</v>
      </c>
      <c r="L2670" s="1" t="s">
        <v>15626</v>
      </c>
      <c r="M2670" s="42">
        <v>1</v>
      </c>
      <c r="N2670" s="42">
        <v>0.94</v>
      </c>
      <c r="O2670" s="1" t="s">
        <v>15616</v>
      </c>
    </row>
    <row r="2671" spans="1:15" x14ac:dyDescent="0.25">
      <c r="A2671">
        <v>2676</v>
      </c>
      <c r="B2671" t="s">
        <v>11286</v>
      </c>
      <c r="C2671" t="s">
        <v>4115</v>
      </c>
      <c r="D2671" t="s">
        <v>12303</v>
      </c>
      <c r="E2671" s="65">
        <f t="shared" si="164"/>
        <v>42409</v>
      </c>
      <c r="F2671">
        <f t="shared" si="165"/>
        <v>2016</v>
      </c>
      <c r="G2671">
        <f t="shared" si="166"/>
        <v>2</v>
      </c>
      <c r="H2671">
        <f t="shared" si="167"/>
        <v>2</v>
      </c>
      <c r="I2671" s="1" t="s">
        <v>15625</v>
      </c>
      <c r="J2671" s="1" t="s">
        <v>17051</v>
      </c>
      <c r="K2671" s="1" t="s">
        <v>17125</v>
      </c>
      <c r="L2671" s="1" t="s">
        <v>15624</v>
      </c>
      <c r="M2671" s="42">
        <v>1</v>
      </c>
      <c r="N2671" s="42">
        <v>0.99</v>
      </c>
      <c r="O2671" s="1" t="s">
        <v>15616</v>
      </c>
    </row>
    <row r="2672" spans="1:15" x14ac:dyDescent="0.25">
      <c r="A2672">
        <v>2677</v>
      </c>
      <c r="B2672" t="s">
        <v>10707</v>
      </c>
      <c r="C2672" t="s">
        <v>4680</v>
      </c>
      <c r="D2672" t="s">
        <v>12303</v>
      </c>
      <c r="E2672" s="65">
        <f t="shared" si="164"/>
        <v>42409</v>
      </c>
      <c r="F2672">
        <f t="shared" si="165"/>
        <v>2016</v>
      </c>
      <c r="G2672">
        <f t="shared" si="166"/>
        <v>2</v>
      </c>
      <c r="H2672">
        <f t="shared" si="167"/>
        <v>2</v>
      </c>
      <c r="I2672" s="1" t="s">
        <v>15622</v>
      </c>
      <c r="J2672" s="1" t="s">
        <v>17051</v>
      </c>
      <c r="K2672" s="1" t="s">
        <v>17125</v>
      </c>
      <c r="L2672" s="1" t="s">
        <v>15626</v>
      </c>
      <c r="M2672" s="42">
        <v>1</v>
      </c>
      <c r="N2672" s="42">
        <v>0.95</v>
      </c>
      <c r="O2672" s="1" t="s">
        <v>15615</v>
      </c>
    </row>
    <row r="2673" spans="1:15" x14ac:dyDescent="0.25">
      <c r="A2673">
        <v>2678</v>
      </c>
      <c r="B2673" t="s">
        <v>7721</v>
      </c>
      <c r="C2673" t="s">
        <v>7599</v>
      </c>
      <c r="D2673" t="s">
        <v>12304</v>
      </c>
      <c r="E2673" s="65">
        <f t="shared" si="164"/>
        <v>42410</v>
      </c>
      <c r="F2673">
        <f t="shared" si="165"/>
        <v>2016</v>
      </c>
      <c r="G2673">
        <f t="shared" si="166"/>
        <v>2</v>
      </c>
      <c r="H2673">
        <f t="shared" si="167"/>
        <v>3</v>
      </c>
      <c r="I2673" s="1" t="s">
        <v>15622</v>
      </c>
      <c r="J2673" s="1" t="s">
        <v>17051</v>
      </c>
      <c r="K2673" s="1" t="s">
        <v>17125</v>
      </c>
      <c r="L2673" s="1" t="s">
        <v>15626</v>
      </c>
      <c r="M2673" s="42">
        <v>1</v>
      </c>
      <c r="N2673" s="42">
        <v>0.99</v>
      </c>
      <c r="O2673" s="1" t="s">
        <v>15615</v>
      </c>
    </row>
    <row r="2674" spans="1:15" x14ac:dyDescent="0.25">
      <c r="A2674">
        <v>2679</v>
      </c>
      <c r="B2674" t="s">
        <v>7728</v>
      </c>
      <c r="C2674" t="s">
        <v>7592</v>
      </c>
      <c r="D2674" t="s">
        <v>12304</v>
      </c>
      <c r="E2674" s="65">
        <f t="shared" si="164"/>
        <v>42410</v>
      </c>
      <c r="F2674">
        <f t="shared" si="165"/>
        <v>2016</v>
      </c>
      <c r="G2674">
        <f t="shared" si="166"/>
        <v>2</v>
      </c>
      <c r="H2674">
        <f t="shared" si="167"/>
        <v>3</v>
      </c>
      <c r="I2674" s="1" t="s">
        <v>15625</v>
      </c>
      <c r="J2674" s="1" t="s">
        <v>17051</v>
      </c>
      <c r="K2674" s="1" t="s">
        <v>17125</v>
      </c>
      <c r="L2674" s="1" t="s">
        <v>15623</v>
      </c>
      <c r="M2674" s="42">
        <v>0.6</v>
      </c>
      <c r="N2674" s="42">
        <v>0.47</v>
      </c>
      <c r="O2674" s="1" t="s">
        <v>15615</v>
      </c>
    </row>
    <row r="2675" spans="1:15" x14ac:dyDescent="0.25">
      <c r="A2675">
        <v>2680</v>
      </c>
      <c r="B2675" t="s">
        <v>11673</v>
      </c>
      <c r="C2675" t="s">
        <v>3733</v>
      </c>
      <c r="D2675" t="s">
        <v>12305</v>
      </c>
      <c r="E2675" s="65">
        <f t="shared" si="164"/>
        <v>42411</v>
      </c>
      <c r="F2675">
        <f t="shared" si="165"/>
        <v>2016</v>
      </c>
      <c r="G2675">
        <f t="shared" si="166"/>
        <v>2</v>
      </c>
      <c r="H2675">
        <f t="shared" si="167"/>
        <v>4</v>
      </c>
      <c r="I2675" s="1" t="s">
        <v>15629</v>
      </c>
      <c r="J2675" s="1" t="s">
        <v>17051</v>
      </c>
      <c r="K2675" s="1" t="s">
        <v>17125</v>
      </c>
      <c r="L2675" s="1" t="s">
        <v>15624</v>
      </c>
      <c r="M2675" s="42">
        <v>1</v>
      </c>
      <c r="N2675" s="42">
        <v>0.98</v>
      </c>
      <c r="O2675" s="1" t="s">
        <v>15616</v>
      </c>
    </row>
    <row r="2676" spans="1:15" x14ac:dyDescent="0.25">
      <c r="A2676">
        <v>2681</v>
      </c>
      <c r="B2676" t="s">
        <v>11734</v>
      </c>
      <c r="C2676" t="s">
        <v>3674</v>
      </c>
      <c r="D2676" t="s">
        <v>12306</v>
      </c>
      <c r="E2676" s="65">
        <f t="shared" si="164"/>
        <v>42412</v>
      </c>
      <c r="F2676">
        <f t="shared" si="165"/>
        <v>2016</v>
      </c>
      <c r="G2676">
        <f t="shared" si="166"/>
        <v>2</v>
      </c>
      <c r="H2676">
        <f t="shared" si="167"/>
        <v>5</v>
      </c>
      <c r="I2676" s="1" t="s">
        <v>15622</v>
      </c>
      <c r="J2676" s="1" t="s">
        <v>17051</v>
      </c>
      <c r="K2676" s="1" t="s">
        <v>17125</v>
      </c>
      <c r="L2676" s="1" t="s">
        <v>15626</v>
      </c>
      <c r="M2676" s="42">
        <v>1</v>
      </c>
      <c r="N2676" s="42">
        <v>1</v>
      </c>
      <c r="O2676" s="1" t="s">
        <v>15615</v>
      </c>
    </row>
    <row r="2677" spans="1:15" x14ac:dyDescent="0.25">
      <c r="A2677">
        <v>2682</v>
      </c>
      <c r="B2677" t="s">
        <v>8247</v>
      </c>
      <c r="C2677" t="s">
        <v>7088</v>
      </c>
      <c r="D2677" t="s">
        <v>12307</v>
      </c>
      <c r="E2677" s="65">
        <f t="shared" si="164"/>
        <v>42414</v>
      </c>
      <c r="F2677">
        <f t="shared" si="165"/>
        <v>2016</v>
      </c>
      <c r="G2677">
        <f t="shared" si="166"/>
        <v>2</v>
      </c>
      <c r="H2677">
        <f t="shared" si="167"/>
        <v>7</v>
      </c>
      <c r="I2677" s="1" t="s">
        <v>15622</v>
      </c>
      <c r="J2677" s="1" t="s">
        <v>17051</v>
      </c>
      <c r="K2677" s="1" t="s">
        <v>17125</v>
      </c>
      <c r="L2677" s="1" t="s">
        <v>15626</v>
      </c>
      <c r="M2677" s="42">
        <v>0.9</v>
      </c>
      <c r="N2677" s="42">
        <v>0.94</v>
      </c>
      <c r="O2677" s="1" t="s">
        <v>15616</v>
      </c>
    </row>
    <row r="2678" spans="1:15" x14ac:dyDescent="0.25">
      <c r="A2678">
        <v>2683</v>
      </c>
      <c r="B2678" t="s">
        <v>8850</v>
      </c>
      <c r="C2678" t="s">
        <v>6499</v>
      </c>
      <c r="D2678" t="s">
        <v>12307</v>
      </c>
      <c r="E2678" s="65">
        <f t="shared" si="164"/>
        <v>42414</v>
      </c>
      <c r="F2678">
        <f t="shared" si="165"/>
        <v>2016</v>
      </c>
      <c r="G2678">
        <f t="shared" si="166"/>
        <v>2</v>
      </c>
      <c r="H2678">
        <f t="shared" si="167"/>
        <v>7</v>
      </c>
      <c r="I2678" s="1" t="s">
        <v>15693</v>
      </c>
      <c r="J2678" s="1" t="s">
        <v>17051</v>
      </c>
      <c r="K2678" s="1" t="s">
        <v>17125</v>
      </c>
      <c r="L2678" s="1" t="s">
        <v>15624</v>
      </c>
      <c r="M2678" s="42">
        <v>1</v>
      </c>
      <c r="N2678" s="42">
        <v>1</v>
      </c>
      <c r="O2678" s="1" t="s">
        <v>15615</v>
      </c>
    </row>
    <row r="2679" spans="1:15" x14ac:dyDescent="0.25">
      <c r="A2679">
        <v>2684</v>
      </c>
      <c r="B2679" t="s">
        <v>8459</v>
      </c>
      <c r="C2679" t="s">
        <v>6884</v>
      </c>
      <c r="D2679" t="s">
        <v>12308</v>
      </c>
      <c r="E2679" s="65">
        <f t="shared" si="164"/>
        <v>42415</v>
      </c>
      <c r="F2679">
        <f t="shared" si="165"/>
        <v>2016</v>
      </c>
      <c r="G2679">
        <f t="shared" si="166"/>
        <v>2</v>
      </c>
      <c r="H2679">
        <f t="shared" si="167"/>
        <v>1</v>
      </c>
      <c r="I2679" s="1" t="s">
        <v>15622</v>
      </c>
      <c r="J2679" s="1" t="s">
        <v>17051</v>
      </c>
      <c r="K2679" s="1" t="s">
        <v>17125</v>
      </c>
      <c r="L2679" s="1" t="s">
        <v>15624</v>
      </c>
      <c r="M2679" s="42">
        <v>1</v>
      </c>
      <c r="N2679" s="42">
        <v>1</v>
      </c>
      <c r="O2679" s="1" t="s">
        <v>15615</v>
      </c>
    </row>
    <row r="2680" spans="1:15" x14ac:dyDescent="0.25">
      <c r="A2680">
        <v>2685</v>
      </c>
      <c r="B2680" t="s">
        <v>10343</v>
      </c>
      <c r="C2680" t="s">
        <v>5036</v>
      </c>
      <c r="D2680" t="s">
        <v>12309</v>
      </c>
      <c r="E2680" s="65">
        <f t="shared" si="164"/>
        <v>42416</v>
      </c>
      <c r="F2680">
        <f t="shared" si="165"/>
        <v>2016</v>
      </c>
      <c r="G2680">
        <f t="shared" si="166"/>
        <v>2</v>
      </c>
      <c r="H2680">
        <f t="shared" si="167"/>
        <v>2</v>
      </c>
      <c r="I2680" s="1" t="s">
        <v>15622</v>
      </c>
      <c r="J2680" s="1" t="s">
        <v>17051</v>
      </c>
      <c r="K2680" s="1" t="s">
        <v>17125</v>
      </c>
      <c r="L2680" s="1" t="s">
        <v>15628</v>
      </c>
      <c r="M2680" s="42">
        <v>0</v>
      </c>
      <c r="N2680" s="42">
        <v>0.94</v>
      </c>
      <c r="O2680" s="1" t="s">
        <v>15616</v>
      </c>
    </row>
    <row r="2681" spans="1:15" x14ac:dyDescent="0.25">
      <c r="A2681">
        <v>2686</v>
      </c>
      <c r="B2681" t="s">
        <v>8613</v>
      </c>
      <c r="C2681" t="s">
        <v>6734</v>
      </c>
      <c r="D2681" t="s">
        <v>12309</v>
      </c>
      <c r="E2681" s="65">
        <f t="shared" si="164"/>
        <v>42416</v>
      </c>
      <c r="F2681">
        <f t="shared" si="165"/>
        <v>2016</v>
      </c>
      <c r="G2681">
        <f t="shared" si="166"/>
        <v>2</v>
      </c>
      <c r="H2681">
        <f t="shared" si="167"/>
        <v>2</v>
      </c>
      <c r="I2681" s="1" t="s">
        <v>15622</v>
      </c>
      <c r="J2681" s="1" t="s">
        <v>17051</v>
      </c>
      <c r="K2681" s="1" t="s">
        <v>17125</v>
      </c>
      <c r="L2681" s="1" t="s">
        <v>15626</v>
      </c>
      <c r="M2681" s="42">
        <v>1</v>
      </c>
      <c r="N2681" s="42">
        <v>0.68</v>
      </c>
      <c r="O2681" s="1" t="s">
        <v>15615</v>
      </c>
    </row>
    <row r="2682" spans="1:15" x14ac:dyDescent="0.25">
      <c r="A2682">
        <v>2687</v>
      </c>
      <c r="B2682" t="s">
        <v>9899</v>
      </c>
      <c r="C2682" t="s">
        <v>5472</v>
      </c>
      <c r="D2682" t="s">
        <v>12310</v>
      </c>
      <c r="E2682" s="65">
        <f t="shared" si="164"/>
        <v>42417</v>
      </c>
      <c r="F2682">
        <f t="shared" si="165"/>
        <v>2016</v>
      </c>
      <c r="G2682">
        <f t="shared" si="166"/>
        <v>2</v>
      </c>
      <c r="H2682">
        <f t="shared" si="167"/>
        <v>3</v>
      </c>
      <c r="I2682" s="1" t="s">
        <v>15748</v>
      </c>
      <c r="J2682" s="1" t="s">
        <v>17074</v>
      </c>
      <c r="K2682" s="1" t="s">
        <v>17125</v>
      </c>
      <c r="L2682" s="1" t="s">
        <v>15626</v>
      </c>
      <c r="M2682" s="42">
        <v>1</v>
      </c>
      <c r="N2682" s="42">
        <v>0.96</v>
      </c>
      <c r="O2682" s="1" t="s">
        <v>15615</v>
      </c>
    </row>
    <row r="2683" spans="1:15" x14ac:dyDescent="0.25">
      <c r="A2683">
        <v>2688</v>
      </c>
      <c r="B2683" t="s">
        <v>10207</v>
      </c>
      <c r="C2683" t="s">
        <v>5172</v>
      </c>
      <c r="D2683" t="s">
        <v>12311</v>
      </c>
      <c r="E2683" s="65">
        <f t="shared" si="164"/>
        <v>42420</v>
      </c>
      <c r="F2683">
        <f t="shared" si="165"/>
        <v>2016</v>
      </c>
      <c r="G2683">
        <f t="shared" si="166"/>
        <v>2</v>
      </c>
      <c r="H2683">
        <f t="shared" si="167"/>
        <v>6</v>
      </c>
      <c r="I2683" s="1" t="s">
        <v>15622</v>
      </c>
      <c r="J2683" s="1" t="s">
        <v>17051</v>
      </c>
      <c r="K2683" s="1" t="s">
        <v>17125</v>
      </c>
      <c r="L2683" s="1" t="s">
        <v>15623</v>
      </c>
      <c r="M2683" s="42">
        <v>1</v>
      </c>
      <c r="N2683" s="42">
        <v>0.95</v>
      </c>
      <c r="O2683" s="1" t="s">
        <v>15616</v>
      </c>
    </row>
    <row r="2684" spans="1:15" x14ac:dyDescent="0.25">
      <c r="A2684">
        <v>2689</v>
      </c>
      <c r="B2684" t="s">
        <v>11500</v>
      </c>
      <c r="C2684" t="s">
        <v>3902</v>
      </c>
      <c r="D2684" t="s">
        <v>16852</v>
      </c>
      <c r="E2684" s="65">
        <f t="shared" si="164"/>
        <v>42421</v>
      </c>
      <c r="F2684">
        <f t="shared" si="165"/>
        <v>2016</v>
      </c>
      <c r="G2684">
        <f t="shared" si="166"/>
        <v>2</v>
      </c>
      <c r="H2684">
        <f t="shared" si="167"/>
        <v>7</v>
      </c>
      <c r="I2684" s="1" t="s">
        <v>15819</v>
      </c>
      <c r="J2684" s="1" t="s">
        <v>17060</v>
      </c>
      <c r="K2684" s="1" t="s">
        <v>17125</v>
      </c>
      <c r="L2684" s="1" t="s">
        <v>15628</v>
      </c>
      <c r="M2684" s="42">
        <v>0</v>
      </c>
      <c r="N2684" s="42">
        <v>0.75</v>
      </c>
      <c r="O2684" s="1" t="s">
        <v>15616</v>
      </c>
    </row>
    <row r="2685" spans="1:15" x14ac:dyDescent="0.25">
      <c r="A2685">
        <v>2690</v>
      </c>
      <c r="B2685" t="s">
        <v>10516</v>
      </c>
      <c r="C2685" t="s">
        <v>4867</v>
      </c>
      <c r="D2685" t="s">
        <v>16852</v>
      </c>
      <c r="E2685" s="65">
        <f t="shared" si="164"/>
        <v>42421</v>
      </c>
      <c r="F2685">
        <f t="shared" si="165"/>
        <v>2016</v>
      </c>
      <c r="G2685">
        <f t="shared" si="166"/>
        <v>2</v>
      </c>
      <c r="H2685">
        <f t="shared" si="167"/>
        <v>7</v>
      </c>
      <c r="I2685" s="1" t="s">
        <v>15625</v>
      </c>
      <c r="J2685" s="1" t="s">
        <v>17051</v>
      </c>
      <c r="K2685" s="1" t="s">
        <v>17125</v>
      </c>
      <c r="L2685" s="1" t="s">
        <v>15626</v>
      </c>
      <c r="M2685" s="42">
        <v>1</v>
      </c>
      <c r="N2685" s="42">
        <v>0.99</v>
      </c>
      <c r="O2685" s="1" t="s">
        <v>15616</v>
      </c>
    </row>
    <row r="2686" spans="1:15" x14ac:dyDescent="0.25">
      <c r="A2686">
        <v>2691</v>
      </c>
      <c r="B2686" t="s">
        <v>11217</v>
      </c>
      <c r="C2686" t="s">
        <v>4184</v>
      </c>
      <c r="D2686" t="s">
        <v>12312</v>
      </c>
      <c r="E2686" s="65">
        <f t="shared" si="164"/>
        <v>42422</v>
      </c>
      <c r="F2686">
        <f t="shared" si="165"/>
        <v>2016</v>
      </c>
      <c r="G2686">
        <f t="shared" si="166"/>
        <v>2</v>
      </c>
      <c r="H2686">
        <f t="shared" si="167"/>
        <v>1</v>
      </c>
      <c r="I2686" s="1" t="s">
        <v>15622</v>
      </c>
      <c r="J2686" s="1" t="s">
        <v>17051</v>
      </c>
      <c r="K2686" s="1" t="s">
        <v>17125</v>
      </c>
      <c r="L2686" s="1" t="s">
        <v>15624</v>
      </c>
      <c r="M2686" s="42">
        <v>1</v>
      </c>
      <c r="N2686" s="42">
        <v>1</v>
      </c>
      <c r="O2686" s="1" t="s">
        <v>15616</v>
      </c>
    </row>
    <row r="2687" spans="1:15" x14ac:dyDescent="0.25">
      <c r="A2687">
        <v>2692</v>
      </c>
      <c r="B2687" t="s">
        <v>11714</v>
      </c>
      <c r="C2687" t="s">
        <v>3692</v>
      </c>
      <c r="D2687" t="s">
        <v>12313</v>
      </c>
      <c r="E2687" s="65">
        <f t="shared" si="164"/>
        <v>42423</v>
      </c>
      <c r="F2687">
        <f t="shared" si="165"/>
        <v>2016</v>
      </c>
      <c r="G2687">
        <f t="shared" si="166"/>
        <v>2</v>
      </c>
      <c r="H2687">
        <f t="shared" si="167"/>
        <v>2</v>
      </c>
      <c r="I2687" s="1" t="s">
        <v>15622</v>
      </c>
      <c r="J2687" s="1" t="s">
        <v>17051</v>
      </c>
      <c r="K2687" s="1" t="s">
        <v>17125</v>
      </c>
      <c r="L2687" s="1" t="s">
        <v>15623</v>
      </c>
      <c r="M2687" s="42">
        <v>1</v>
      </c>
      <c r="N2687" s="42">
        <v>0.96</v>
      </c>
      <c r="O2687" s="1" t="s">
        <v>15616</v>
      </c>
    </row>
    <row r="2688" spans="1:15" x14ac:dyDescent="0.25">
      <c r="A2688">
        <v>2693</v>
      </c>
      <c r="B2688" t="s">
        <v>9212</v>
      </c>
      <c r="C2688" t="s">
        <v>6142</v>
      </c>
      <c r="D2688" t="s">
        <v>12314</v>
      </c>
      <c r="E2688" s="65">
        <f t="shared" si="164"/>
        <v>42424</v>
      </c>
      <c r="F2688">
        <f t="shared" si="165"/>
        <v>2016</v>
      </c>
      <c r="G2688">
        <f t="shared" si="166"/>
        <v>2</v>
      </c>
      <c r="H2688">
        <f t="shared" si="167"/>
        <v>3</v>
      </c>
      <c r="I2688" s="1" t="s">
        <v>15622</v>
      </c>
      <c r="J2688" s="1" t="s">
        <v>17051</v>
      </c>
      <c r="K2688" s="1" t="s">
        <v>17125</v>
      </c>
      <c r="L2688" s="1" t="s">
        <v>15626</v>
      </c>
      <c r="M2688" s="42">
        <v>1</v>
      </c>
      <c r="N2688" s="42">
        <v>1</v>
      </c>
      <c r="O2688" s="1" t="s">
        <v>15616</v>
      </c>
    </row>
    <row r="2689" spans="1:15" x14ac:dyDescent="0.25">
      <c r="A2689">
        <v>2694</v>
      </c>
      <c r="B2689" t="s">
        <v>9803</v>
      </c>
      <c r="C2689" t="s">
        <v>5566</v>
      </c>
      <c r="D2689" t="s">
        <v>12314</v>
      </c>
      <c r="E2689" s="65">
        <f t="shared" si="164"/>
        <v>42424</v>
      </c>
      <c r="F2689">
        <f t="shared" si="165"/>
        <v>2016</v>
      </c>
      <c r="G2689">
        <f t="shared" si="166"/>
        <v>2</v>
      </c>
      <c r="H2689">
        <f t="shared" si="167"/>
        <v>3</v>
      </c>
      <c r="I2689" s="1" t="s">
        <v>15622</v>
      </c>
      <c r="J2689" s="1" t="s">
        <v>17051</v>
      </c>
      <c r="K2689" s="1" t="s">
        <v>17125</v>
      </c>
      <c r="L2689" s="1" t="s">
        <v>15626</v>
      </c>
      <c r="M2689" s="42">
        <v>1</v>
      </c>
      <c r="N2689" s="42">
        <v>1</v>
      </c>
      <c r="O2689" s="1" t="s">
        <v>15616</v>
      </c>
    </row>
    <row r="2690" spans="1:15" x14ac:dyDescent="0.25">
      <c r="A2690">
        <v>2695</v>
      </c>
      <c r="B2690" t="s">
        <v>9242</v>
      </c>
      <c r="C2690" t="s">
        <v>6112</v>
      </c>
      <c r="D2690" t="s">
        <v>12314</v>
      </c>
      <c r="E2690" s="65">
        <f t="shared" si="164"/>
        <v>42424</v>
      </c>
      <c r="F2690">
        <f t="shared" si="165"/>
        <v>2016</v>
      </c>
      <c r="G2690">
        <f t="shared" si="166"/>
        <v>2</v>
      </c>
      <c r="H2690">
        <f t="shared" si="167"/>
        <v>3</v>
      </c>
      <c r="I2690" s="1" t="s">
        <v>15622</v>
      </c>
      <c r="J2690" s="1" t="s">
        <v>17051</v>
      </c>
      <c r="K2690" s="1" t="s">
        <v>17125</v>
      </c>
      <c r="L2690" s="1" t="s">
        <v>15624</v>
      </c>
      <c r="M2690" s="42">
        <v>1</v>
      </c>
      <c r="N2690" s="42">
        <v>0.89</v>
      </c>
      <c r="O2690" s="1" t="s">
        <v>15615</v>
      </c>
    </row>
    <row r="2691" spans="1:15" x14ac:dyDescent="0.25">
      <c r="A2691">
        <v>2696</v>
      </c>
      <c r="B2691" t="s">
        <v>8434</v>
      </c>
      <c r="C2691" t="s">
        <v>6908</v>
      </c>
      <c r="D2691" t="s">
        <v>12314</v>
      </c>
      <c r="E2691" s="65">
        <f t="shared" ref="E2691:E2754" si="168">DATE(LEFT(D2691,4),MID(D2691,5,2),RIGHT(D2691,2))</f>
        <v>42424</v>
      </c>
      <c r="F2691">
        <f t="shared" ref="F2691:F2754" si="169">YEAR(E2691)</f>
        <v>2016</v>
      </c>
      <c r="G2691">
        <f t="shared" ref="G2691:G2754" si="170">MONTH(E2691)</f>
        <v>2</v>
      </c>
      <c r="H2691">
        <f t="shared" ref="H2691:H2754" si="171">WEEKDAY(E2691,2)</f>
        <v>3</v>
      </c>
      <c r="I2691" s="1" t="s">
        <v>15622</v>
      </c>
      <c r="J2691" s="1" t="s">
        <v>17051</v>
      </c>
      <c r="K2691" s="1" t="s">
        <v>17125</v>
      </c>
      <c r="L2691" s="1" t="s">
        <v>15626</v>
      </c>
      <c r="M2691" s="42">
        <v>1</v>
      </c>
      <c r="N2691" s="42">
        <v>0.91</v>
      </c>
      <c r="O2691" s="1" t="s">
        <v>15616</v>
      </c>
    </row>
    <row r="2692" spans="1:15" x14ac:dyDescent="0.25">
      <c r="A2692">
        <v>2697</v>
      </c>
      <c r="B2692" t="s">
        <v>8566</v>
      </c>
      <c r="C2692" t="s">
        <v>6781</v>
      </c>
      <c r="D2692" t="s">
        <v>12314</v>
      </c>
      <c r="E2692" s="65">
        <f t="shared" si="168"/>
        <v>42424</v>
      </c>
      <c r="F2692">
        <f t="shared" si="169"/>
        <v>2016</v>
      </c>
      <c r="G2692">
        <f t="shared" si="170"/>
        <v>2</v>
      </c>
      <c r="H2692">
        <f t="shared" si="171"/>
        <v>3</v>
      </c>
      <c r="I2692" s="1" t="s">
        <v>15622</v>
      </c>
      <c r="J2692" s="1" t="s">
        <v>17051</v>
      </c>
      <c r="K2692" s="1" t="s">
        <v>17125</v>
      </c>
      <c r="L2692" s="1" t="s">
        <v>15626</v>
      </c>
      <c r="M2692" s="42">
        <v>1</v>
      </c>
      <c r="N2692" s="42">
        <v>0.98</v>
      </c>
      <c r="O2692" s="1" t="s">
        <v>15615</v>
      </c>
    </row>
    <row r="2693" spans="1:15" x14ac:dyDescent="0.25">
      <c r="A2693">
        <v>2698</v>
      </c>
      <c r="B2693" t="s">
        <v>10999</v>
      </c>
      <c r="C2693" t="s">
        <v>4398</v>
      </c>
      <c r="D2693" t="s">
        <v>12315</v>
      </c>
      <c r="E2693" s="65">
        <f t="shared" si="168"/>
        <v>42425</v>
      </c>
      <c r="F2693">
        <f t="shared" si="169"/>
        <v>2016</v>
      </c>
      <c r="G2693">
        <f t="shared" si="170"/>
        <v>2</v>
      </c>
      <c r="H2693">
        <f t="shared" si="171"/>
        <v>4</v>
      </c>
      <c r="I2693" s="1" t="s">
        <v>15795</v>
      </c>
      <c r="J2693" s="1" t="s">
        <v>17095</v>
      </c>
      <c r="K2693" s="1" t="s">
        <v>17125</v>
      </c>
      <c r="L2693" s="1" t="s">
        <v>15626</v>
      </c>
      <c r="M2693" s="42">
        <v>1</v>
      </c>
      <c r="N2693" s="42">
        <v>0.95</v>
      </c>
      <c r="O2693" s="1" t="s">
        <v>15616</v>
      </c>
    </row>
    <row r="2694" spans="1:15" x14ac:dyDescent="0.25">
      <c r="A2694">
        <v>2699</v>
      </c>
      <c r="B2694" t="s">
        <v>10865</v>
      </c>
      <c r="C2694" t="s">
        <v>4529</v>
      </c>
      <c r="D2694" t="s">
        <v>12315</v>
      </c>
      <c r="E2694" s="65">
        <f t="shared" si="168"/>
        <v>42425</v>
      </c>
      <c r="F2694">
        <f t="shared" si="169"/>
        <v>2016</v>
      </c>
      <c r="G2694">
        <f t="shared" si="170"/>
        <v>2</v>
      </c>
      <c r="H2694">
        <f t="shared" si="171"/>
        <v>4</v>
      </c>
      <c r="I2694" s="1" t="s">
        <v>15622</v>
      </c>
      <c r="J2694" s="1" t="s">
        <v>17051</v>
      </c>
      <c r="K2694" s="1" t="s">
        <v>17125</v>
      </c>
      <c r="L2694" s="1" t="s">
        <v>15624</v>
      </c>
      <c r="M2694" s="42">
        <v>1</v>
      </c>
      <c r="N2694" s="42">
        <v>0.94</v>
      </c>
      <c r="O2694" s="1" t="s">
        <v>15616</v>
      </c>
    </row>
    <row r="2695" spans="1:15" x14ac:dyDescent="0.25">
      <c r="A2695">
        <v>2700</v>
      </c>
      <c r="B2695" t="s">
        <v>7778</v>
      </c>
      <c r="C2695" t="s">
        <v>7544</v>
      </c>
      <c r="D2695" t="s">
        <v>12315</v>
      </c>
      <c r="E2695" s="65">
        <f t="shared" si="168"/>
        <v>42425</v>
      </c>
      <c r="F2695">
        <f t="shared" si="169"/>
        <v>2016</v>
      </c>
      <c r="G2695">
        <f t="shared" si="170"/>
        <v>2</v>
      </c>
      <c r="H2695">
        <f t="shared" si="171"/>
        <v>4</v>
      </c>
      <c r="I2695" s="1" t="s">
        <v>15625</v>
      </c>
      <c r="J2695" s="1" t="s">
        <v>17051</v>
      </c>
      <c r="K2695" s="1" t="s">
        <v>17125</v>
      </c>
      <c r="L2695" s="1" t="s">
        <v>15623</v>
      </c>
      <c r="M2695" s="42">
        <v>0.75</v>
      </c>
      <c r="N2695" s="42">
        <v>1</v>
      </c>
      <c r="O2695" s="1" t="s">
        <v>15615</v>
      </c>
    </row>
    <row r="2696" spans="1:15" x14ac:dyDescent="0.25">
      <c r="A2696">
        <v>2701</v>
      </c>
      <c r="B2696" t="s">
        <v>9732</v>
      </c>
      <c r="C2696" t="s">
        <v>5633</v>
      </c>
      <c r="D2696" t="s">
        <v>12316</v>
      </c>
      <c r="E2696" s="65">
        <f t="shared" si="168"/>
        <v>42426</v>
      </c>
      <c r="F2696">
        <f t="shared" si="169"/>
        <v>2016</v>
      </c>
      <c r="G2696">
        <f t="shared" si="170"/>
        <v>2</v>
      </c>
      <c r="H2696">
        <f t="shared" si="171"/>
        <v>5</v>
      </c>
      <c r="I2696" s="1" t="s">
        <v>15622</v>
      </c>
      <c r="J2696" s="1" t="s">
        <v>17051</v>
      </c>
      <c r="K2696" s="1" t="s">
        <v>17125</v>
      </c>
      <c r="L2696" s="1" t="s">
        <v>15624</v>
      </c>
      <c r="M2696" s="42">
        <v>1</v>
      </c>
      <c r="N2696" s="42">
        <v>1</v>
      </c>
      <c r="O2696" s="1" t="s">
        <v>15615</v>
      </c>
    </row>
    <row r="2697" spans="1:15" x14ac:dyDescent="0.25">
      <c r="A2697">
        <v>2702</v>
      </c>
      <c r="B2697" t="s">
        <v>8048</v>
      </c>
      <c r="C2697" t="s">
        <v>7284</v>
      </c>
      <c r="D2697" t="s">
        <v>12316</v>
      </c>
      <c r="E2697" s="65">
        <f t="shared" si="168"/>
        <v>42426</v>
      </c>
      <c r="F2697">
        <f t="shared" si="169"/>
        <v>2016</v>
      </c>
      <c r="G2697">
        <f t="shared" si="170"/>
        <v>2</v>
      </c>
      <c r="H2697">
        <f t="shared" si="171"/>
        <v>5</v>
      </c>
      <c r="I2697" s="1" t="s">
        <v>15622</v>
      </c>
      <c r="J2697" s="1" t="s">
        <v>17051</v>
      </c>
      <c r="K2697" s="1" t="s">
        <v>17125</v>
      </c>
      <c r="L2697" s="1" t="s">
        <v>15624</v>
      </c>
      <c r="M2697" s="42">
        <v>1</v>
      </c>
      <c r="N2697" s="42">
        <v>1</v>
      </c>
      <c r="O2697" s="1" t="s">
        <v>15616</v>
      </c>
    </row>
    <row r="2698" spans="1:15" x14ac:dyDescent="0.25">
      <c r="A2698">
        <v>2703</v>
      </c>
      <c r="B2698" t="s">
        <v>9193</v>
      </c>
      <c r="C2698" t="s">
        <v>6161</v>
      </c>
      <c r="D2698" t="s">
        <v>12316</v>
      </c>
      <c r="E2698" s="65">
        <f t="shared" si="168"/>
        <v>42426</v>
      </c>
      <c r="F2698">
        <f t="shared" si="169"/>
        <v>2016</v>
      </c>
      <c r="G2698">
        <f t="shared" si="170"/>
        <v>2</v>
      </c>
      <c r="H2698">
        <f t="shared" si="171"/>
        <v>5</v>
      </c>
      <c r="I2698" s="1" t="s">
        <v>15625</v>
      </c>
      <c r="J2698" s="1" t="s">
        <v>17051</v>
      </c>
      <c r="K2698" s="1" t="s">
        <v>17125</v>
      </c>
      <c r="L2698" s="1" t="s">
        <v>15623</v>
      </c>
      <c r="M2698" s="42">
        <v>0.67</v>
      </c>
      <c r="N2698" s="42">
        <v>0.54</v>
      </c>
      <c r="O2698" s="1" t="s">
        <v>15615</v>
      </c>
    </row>
    <row r="2699" spans="1:15" x14ac:dyDescent="0.25">
      <c r="A2699">
        <v>2704</v>
      </c>
      <c r="B2699" t="s">
        <v>10540</v>
      </c>
      <c r="C2699" t="s">
        <v>4843</v>
      </c>
      <c r="D2699" t="s">
        <v>12316</v>
      </c>
      <c r="E2699" s="65">
        <f t="shared" si="168"/>
        <v>42426</v>
      </c>
      <c r="F2699">
        <f t="shared" si="169"/>
        <v>2016</v>
      </c>
      <c r="G2699">
        <f t="shared" si="170"/>
        <v>2</v>
      </c>
      <c r="H2699">
        <f t="shared" si="171"/>
        <v>5</v>
      </c>
      <c r="I2699" s="1" t="s">
        <v>15622</v>
      </c>
      <c r="J2699" s="1" t="s">
        <v>17051</v>
      </c>
      <c r="K2699" s="1" t="s">
        <v>17125</v>
      </c>
      <c r="L2699" s="1" t="s">
        <v>15626</v>
      </c>
      <c r="M2699" s="42">
        <v>1</v>
      </c>
      <c r="N2699" s="42">
        <v>1</v>
      </c>
      <c r="O2699" s="1" t="s">
        <v>15616</v>
      </c>
    </row>
    <row r="2700" spans="1:15" x14ac:dyDescent="0.25">
      <c r="A2700">
        <v>2705</v>
      </c>
      <c r="B2700" t="s">
        <v>8732</v>
      </c>
      <c r="C2700" t="s">
        <v>6327</v>
      </c>
      <c r="D2700" t="s">
        <v>12317</v>
      </c>
      <c r="E2700" s="65">
        <f t="shared" si="168"/>
        <v>42429</v>
      </c>
      <c r="F2700">
        <f t="shared" si="169"/>
        <v>2016</v>
      </c>
      <c r="G2700">
        <f t="shared" si="170"/>
        <v>2</v>
      </c>
      <c r="H2700">
        <f t="shared" si="171"/>
        <v>1</v>
      </c>
      <c r="I2700" s="1" t="s">
        <v>15622</v>
      </c>
      <c r="J2700" s="1" t="s">
        <v>17051</v>
      </c>
      <c r="K2700" s="1" t="s">
        <v>17125</v>
      </c>
      <c r="L2700" s="1" t="s">
        <v>15626</v>
      </c>
      <c r="M2700" s="42">
        <v>1</v>
      </c>
      <c r="N2700" s="42">
        <v>0.89</v>
      </c>
      <c r="O2700" s="1" t="s">
        <v>15615</v>
      </c>
    </row>
    <row r="2701" spans="1:15" x14ac:dyDescent="0.25">
      <c r="A2701">
        <v>2706</v>
      </c>
      <c r="B2701" t="s">
        <v>7886</v>
      </c>
      <c r="C2701" t="s">
        <v>7442</v>
      </c>
      <c r="D2701" t="s">
        <v>12317</v>
      </c>
      <c r="E2701" s="65">
        <f t="shared" si="168"/>
        <v>42429</v>
      </c>
      <c r="F2701">
        <f t="shared" si="169"/>
        <v>2016</v>
      </c>
      <c r="G2701">
        <f t="shared" si="170"/>
        <v>2</v>
      </c>
      <c r="H2701">
        <f t="shared" si="171"/>
        <v>1</v>
      </c>
      <c r="I2701" s="1" t="s">
        <v>15622</v>
      </c>
      <c r="J2701" s="1" t="s">
        <v>17051</v>
      </c>
      <c r="K2701" s="1" t="s">
        <v>17125</v>
      </c>
      <c r="L2701" s="1" t="s">
        <v>15626</v>
      </c>
      <c r="M2701" s="42">
        <v>1</v>
      </c>
      <c r="N2701" s="42">
        <v>1</v>
      </c>
      <c r="O2701" s="1" t="s">
        <v>15616</v>
      </c>
    </row>
    <row r="2702" spans="1:15" x14ac:dyDescent="0.25">
      <c r="A2702">
        <v>2707</v>
      </c>
      <c r="B2702" t="s">
        <v>10717</v>
      </c>
      <c r="C2702" t="s">
        <v>4671</v>
      </c>
      <c r="D2702" t="s">
        <v>12317</v>
      </c>
      <c r="E2702" s="65">
        <f t="shared" si="168"/>
        <v>42429</v>
      </c>
      <c r="F2702">
        <f t="shared" si="169"/>
        <v>2016</v>
      </c>
      <c r="G2702">
        <f t="shared" si="170"/>
        <v>2</v>
      </c>
      <c r="H2702">
        <f t="shared" si="171"/>
        <v>1</v>
      </c>
      <c r="I2702" s="1" t="s">
        <v>15629</v>
      </c>
      <c r="J2702" s="1" t="s">
        <v>17051</v>
      </c>
      <c r="K2702" s="1" t="s">
        <v>17125</v>
      </c>
      <c r="L2702" s="1" t="s">
        <v>15624</v>
      </c>
      <c r="M2702" s="42">
        <v>1</v>
      </c>
      <c r="N2702" s="42">
        <v>0.62</v>
      </c>
      <c r="O2702" s="1" t="s">
        <v>15616</v>
      </c>
    </row>
    <row r="2703" spans="1:15" x14ac:dyDescent="0.25">
      <c r="A2703">
        <v>2708</v>
      </c>
      <c r="B2703" t="s">
        <v>8192</v>
      </c>
      <c r="C2703" t="s">
        <v>7143</v>
      </c>
      <c r="D2703" t="s">
        <v>12318</v>
      </c>
      <c r="E2703" s="65">
        <f t="shared" si="168"/>
        <v>42430</v>
      </c>
      <c r="F2703">
        <f t="shared" si="169"/>
        <v>2016</v>
      </c>
      <c r="G2703">
        <f t="shared" si="170"/>
        <v>3</v>
      </c>
      <c r="H2703">
        <f t="shared" si="171"/>
        <v>2</v>
      </c>
      <c r="I2703" s="1" t="s">
        <v>15622</v>
      </c>
      <c r="J2703" s="1" t="s">
        <v>17051</v>
      </c>
      <c r="K2703" s="1" t="s">
        <v>17125</v>
      </c>
      <c r="L2703" s="1" t="s">
        <v>15628</v>
      </c>
      <c r="M2703" s="42">
        <v>0.13</v>
      </c>
      <c r="N2703" s="42">
        <v>0.46</v>
      </c>
      <c r="O2703" s="1" t="s">
        <v>15615</v>
      </c>
    </row>
    <row r="2704" spans="1:15" x14ac:dyDescent="0.25">
      <c r="A2704">
        <v>2709</v>
      </c>
      <c r="B2704" t="s">
        <v>9955</v>
      </c>
      <c r="C2704" t="s">
        <v>5417</v>
      </c>
      <c r="D2704" t="s">
        <v>12318</v>
      </c>
      <c r="E2704" s="65">
        <f t="shared" si="168"/>
        <v>42430</v>
      </c>
      <c r="F2704">
        <f t="shared" si="169"/>
        <v>2016</v>
      </c>
      <c r="G2704">
        <f t="shared" si="170"/>
        <v>3</v>
      </c>
      <c r="H2704">
        <f t="shared" si="171"/>
        <v>2</v>
      </c>
      <c r="I2704" s="1" t="s">
        <v>15642</v>
      </c>
      <c r="J2704" s="1" t="s">
        <v>17060</v>
      </c>
      <c r="K2704" s="1" t="s">
        <v>17125</v>
      </c>
      <c r="L2704" s="1" t="s">
        <v>15626</v>
      </c>
      <c r="M2704" s="42">
        <v>1</v>
      </c>
      <c r="N2704" s="42">
        <v>1</v>
      </c>
      <c r="O2704" s="1" t="s">
        <v>15616</v>
      </c>
    </row>
    <row r="2705" spans="1:15" x14ac:dyDescent="0.25">
      <c r="A2705">
        <v>2710</v>
      </c>
      <c r="B2705" t="s">
        <v>9666</v>
      </c>
      <c r="C2705" t="s">
        <v>5698</v>
      </c>
      <c r="D2705" t="s">
        <v>12318</v>
      </c>
      <c r="E2705" s="65">
        <f t="shared" si="168"/>
        <v>42430</v>
      </c>
      <c r="F2705">
        <f t="shared" si="169"/>
        <v>2016</v>
      </c>
      <c r="G2705">
        <f t="shared" si="170"/>
        <v>3</v>
      </c>
      <c r="H2705">
        <f t="shared" si="171"/>
        <v>2</v>
      </c>
      <c r="I2705" s="1" t="s">
        <v>15622</v>
      </c>
      <c r="J2705" s="1" t="s">
        <v>17051</v>
      </c>
      <c r="K2705" s="1" t="s">
        <v>17125</v>
      </c>
      <c r="L2705" s="1" t="s">
        <v>15624</v>
      </c>
      <c r="M2705" s="42">
        <v>1</v>
      </c>
      <c r="N2705" s="42">
        <v>1</v>
      </c>
      <c r="O2705" s="1" t="s">
        <v>15616</v>
      </c>
    </row>
    <row r="2706" spans="1:15" x14ac:dyDescent="0.25">
      <c r="A2706">
        <v>2711</v>
      </c>
      <c r="B2706" t="s">
        <v>10444</v>
      </c>
      <c r="C2706" t="s">
        <v>4937</v>
      </c>
      <c r="D2706" t="s">
        <v>12318</v>
      </c>
      <c r="E2706" s="65">
        <f t="shared" si="168"/>
        <v>42430</v>
      </c>
      <c r="F2706">
        <f t="shared" si="169"/>
        <v>2016</v>
      </c>
      <c r="G2706">
        <f t="shared" si="170"/>
        <v>3</v>
      </c>
      <c r="H2706">
        <f t="shared" si="171"/>
        <v>2</v>
      </c>
      <c r="I2706" s="1" t="s">
        <v>15622</v>
      </c>
      <c r="J2706" s="1" t="s">
        <v>17051</v>
      </c>
      <c r="K2706" s="1" t="s">
        <v>17125</v>
      </c>
      <c r="L2706" s="1" t="s">
        <v>15624</v>
      </c>
      <c r="M2706" s="42">
        <v>1</v>
      </c>
      <c r="N2706" s="42">
        <v>0.8</v>
      </c>
      <c r="O2706" s="1" t="s">
        <v>15616</v>
      </c>
    </row>
    <row r="2707" spans="1:15" x14ac:dyDescent="0.25">
      <c r="A2707">
        <v>2712</v>
      </c>
      <c r="B2707" t="s">
        <v>8899</v>
      </c>
      <c r="C2707" t="s">
        <v>6453</v>
      </c>
      <c r="D2707" t="s">
        <v>12318</v>
      </c>
      <c r="E2707" s="65">
        <f t="shared" si="168"/>
        <v>42430</v>
      </c>
      <c r="F2707">
        <f t="shared" si="169"/>
        <v>2016</v>
      </c>
      <c r="G2707">
        <f t="shared" si="170"/>
        <v>3</v>
      </c>
      <c r="H2707">
        <f t="shared" si="171"/>
        <v>2</v>
      </c>
      <c r="I2707" s="1" t="s">
        <v>15625</v>
      </c>
      <c r="J2707" s="1" t="s">
        <v>17051</v>
      </c>
      <c r="K2707" s="1" t="s">
        <v>17125</v>
      </c>
      <c r="L2707" s="1" t="s">
        <v>15626</v>
      </c>
      <c r="M2707" s="42">
        <v>1</v>
      </c>
      <c r="N2707" s="42">
        <v>0.79</v>
      </c>
      <c r="O2707" s="1" t="s">
        <v>15615</v>
      </c>
    </row>
    <row r="2708" spans="1:15" x14ac:dyDescent="0.25">
      <c r="A2708">
        <v>2713</v>
      </c>
      <c r="B2708" t="s">
        <v>8950</v>
      </c>
      <c r="C2708" t="s">
        <v>6403</v>
      </c>
      <c r="D2708" t="s">
        <v>12319</v>
      </c>
      <c r="E2708" s="65">
        <f t="shared" si="168"/>
        <v>42431</v>
      </c>
      <c r="F2708">
        <f t="shared" si="169"/>
        <v>2016</v>
      </c>
      <c r="G2708">
        <f t="shared" si="170"/>
        <v>3</v>
      </c>
      <c r="H2708">
        <f t="shared" si="171"/>
        <v>3</v>
      </c>
      <c r="I2708" s="1" t="s">
        <v>15622</v>
      </c>
      <c r="J2708" s="1" t="s">
        <v>17051</v>
      </c>
      <c r="K2708" s="1" t="s">
        <v>17125</v>
      </c>
      <c r="L2708" s="1" t="s">
        <v>15624</v>
      </c>
      <c r="M2708" s="42">
        <v>1</v>
      </c>
      <c r="N2708" s="42">
        <v>0.99</v>
      </c>
      <c r="O2708" s="1" t="s">
        <v>15616</v>
      </c>
    </row>
    <row r="2709" spans="1:15" x14ac:dyDescent="0.25">
      <c r="A2709">
        <v>2714</v>
      </c>
      <c r="B2709" t="s">
        <v>10556</v>
      </c>
      <c r="C2709" t="s">
        <v>4828</v>
      </c>
      <c r="D2709" t="s">
        <v>12319</v>
      </c>
      <c r="E2709" s="65">
        <f t="shared" si="168"/>
        <v>42431</v>
      </c>
      <c r="F2709">
        <f t="shared" si="169"/>
        <v>2016</v>
      </c>
      <c r="G2709">
        <f t="shared" si="170"/>
        <v>3</v>
      </c>
      <c r="H2709">
        <f t="shared" si="171"/>
        <v>3</v>
      </c>
      <c r="I2709" s="1" t="s">
        <v>15622</v>
      </c>
      <c r="J2709" s="1" t="s">
        <v>17051</v>
      </c>
      <c r="K2709" s="1" t="s">
        <v>17125</v>
      </c>
      <c r="L2709" s="1" t="s">
        <v>15624</v>
      </c>
      <c r="M2709" s="42">
        <v>1</v>
      </c>
      <c r="N2709" s="42">
        <v>1</v>
      </c>
      <c r="O2709" s="1" t="s">
        <v>15616</v>
      </c>
    </row>
    <row r="2710" spans="1:15" x14ac:dyDescent="0.25">
      <c r="A2710">
        <v>2715</v>
      </c>
      <c r="B2710" t="s">
        <v>8451</v>
      </c>
      <c r="C2710" t="s">
        <v>3546</v>
      </c>
      <c r="D2710" t="s">
        <v>12320</v>
      </c>
      <c r="E2710" s="65">
        <f t="shared" si="168"/>
        <v>42432</v>
      </c>
      <c r="F2710">
        <f t="shared" si="169"/>
        <v>2016</v>
      </c>
      <c r="G2710">
        <f t="shared" si="170"/>
        <v>3</v>
      </c>
      <c r="H2710">
        <f t="shared" si="171"/>
        <v>4</v>
      </c>
      <c r="I2710" s="1" t="s">
        <v>15640</v>
      </c>
      <c r="J2710" s="1" t="s">
        <v>17051</v>
      </c>
      <c r="K2710" s="1" t="s">
        <v>17125</v>
      </c>
      <c r="L2710" s="1" t="s">
        <v>15626</v>
      </c>
      <c r="M2710" s="42">
        <v>0.88</v>
      </c>
      <c r="N2710" s="42">
        <v>0.98</v>
      </c>
      <c r="O2710" s="1" t="s">
        <v>15615</v>
      </c>
    </row>
    <row r="2711" spans="1:15" x14ac:dyDescent="0.25">
      <c r="A2711">
        <v>2716</v>
      </c>
      <c r="B2711" t="s">
        <v>8731</v>
      </c>
      <c r="C2711" t="s">
        <v>6617</v>
      </c>
      <c r="D2711" t="s">
        <v>12321</v>
      </c>
      <c r="E2711" s="65">
        <f t="shared" si="168"/>
        <v>42434</v>
      </c>
      <c r="F2711">
        <f t="shared" si="169"/>
        <v>2016</v>
      </c>
      <c r="G2711">
        <f t="shared" si="170"/>
        <v>3</v>
      </c>
      <c r="H2711">
        <f t="shared" si="171"/>
        <v>6</v>
      </c>
      <c r="I2711" s="1" t="s">
        <v>15622</v>
      </c>
      <c r="J2711" s="1" t="s">
        <v>17051</v>
      </c>
      <c r="K2711" s="1" t="s">
        <v>17125</v>
      </c>
      <c r="L2711" s="1" t="s">
        <v>15626</v>
      </c>
      <c r="M2711" s="42">
        <v>1</v>
      </c>
      <c r="N2711" s="42">
        <v>0.88</v>
      </c>
      <c r="O2711" s="1" t="s">
        <v>15616</v>
      </c>
    </row>
    <row r="2712" spans="1:15" x14ac:dyDescent="0.25">
      <c r="A2712">
        <v>2717</v>
      </c>
      <c r="B2712" t="s">
        <v>11160</v>
      </c>
      <c r="C2712" t="s">
        <v>4240</v>
      </c>
      <c r="D2712" t="s">
        <v>12321</v>
      </c>
      <c r="E2712" s="65">
        <f t="shared" si="168"/>
        <v>42434</v>
      </c>
      <c r="F2712">
        <f t="shared" si="169"/>
        <v>2016</v>
      </c>
      <c r="G2712">
        <f t="shared" si="170"/>
        <v>3</v>
      </c>
      <c r="H2712">
        <f t="shared" si="171"/>
        <v>6</v>
      </c>
      <c r="I2712" s="1" t="s">
        <v>15622</v>
      </c>
      <c r="J2712" s="1" t="s">
        <v>17051</v>
      </c>
      <c r="K2712" s="1" t="s">
        <v>17125</v>
      </c>
      <c r="L2712" s="1" t="s">
        <v>15626</v>
      </c>
      <c r="M2712" s="42">
        <v>1</v>
      </c>
      <c r="N2712" s="42">
        <v>0.87</v>
      </c>
      <c r="O2712" s="1" t="s">
        <v>15616</v>
      </c>
    </row>
    <row r="2713" spans="1:15" x14ac:dyDescent="0.25">
      <c r="A2713">
        <v>2718</v>
      </c>
      <c r="B2713" t="s">
        <v>11539</v>
      </c>
      <c r="C2713" t="s">
        <v>3865</v>
      </c>
      <c r="D2713" t="s">
        <v>12321</v>
      </c>
      <c r="E2713" s="65">
        <f t="shared" si="168"/>
        <v>42434</v>
      </c>
      <c r="F2713">
        <f t="shared" si="169"/>
        <v>2016</v>
      </c>
      <c r="G2713">
        <f t="shared" si="170"/>
        <v>3</v>
      </c>
      <c r="H2713">
        <f t="shared" si="171"/>
        <v>6</v>
      </c>
      <c r="I2713" s="1" t="s">
        <v>15622</v>
      </c>
      <c r="J2713" s="1" t="s">
        <v>17051</v>
      </c>
      <c r="K2713" s="1" t="s">
        <v>17125</v>
      </c>
      <c r="L2713" s="1" t="s">
        <v>15626</v>
      </c>
      <c r="M2713" s="42">
        <v>1</v>
      </c>
      <c r="N2713" s="42">
        <v>0.96</v>
      </c>
      <c r="O2713" s="1" t="s">
        <v>15616</v>
      </c>
    </row>
    <row r="2714" spans="1:15" x14ac:dyDescent="0.25">
      <c r="A2714">
        <v>2719</v>
      </c>
      <c r="B2714" t="s">
        <v>11559</v>
      </c>
      <c r="C2714" t="s">
        <v>3846</v>
      </c>
      <c r="D2714" t="s">
        <v>12322</v>
      </c>
      <c r="E2714" s="65">
        <f t="shared" si="168"/>
        <v>42436</v>
      </c>
      <c r="F2714">
        <f t="shared" si="169"/>
        <v>2016</v>
      </c>
      <c r="G2714">
        <f t="shared" si="170"/>
        <v>3</v>
      </c>
      <c r="H2714">
        <f t="shared" si="171"/>
        <v>1</v>
      </c>
      <c r="I2714" s="1" t="s">
        <v>15821</v>
      </c>
      <c r="J2714" s="1" t="s">
        <v>17076</v>
      </c>
      <c r="K2714" s="1" t="s">
        <v>17125</v>
      </c>
      <c r="L2714" s="1" t="s">
        <v>15626</v>
      </c>
      <c r="M2714" s="42">
        <v>1</v>
      </c>
      <c r="N2714" s="42">
        <v>1</v>
      </c>
      <c r="O2714" s="1" t="s">
        <v>15615</v>
      </c>
    </row>
    <row r="2715" spans="1:15" x14ac:dyDescent="0.25">
      <c r="A2715">
        <v>2720</v>
      </c>
      <c r="B2715" t="s">
        <v>11398</v>
      </c>
      <c r="C2715" t="s">
        <v>4002</v>
      </c>
      <c r="D2715" t="s">
        <v>12323</v>
      </c>
      <c r="E2715" s="65">
        <f t="shared" si="168"/>
        <v>42437</v>
      </c>
      <c r="F2715">
        <f t="shared" si="169"/>
        <v>2016</v>
      </c>
      <c r="G2715">
        <f t="shared" si="170"/>
        <v>3</v>
      </c>
      <c r="H2715">
        <f t="shared" si="171"/>
        <v>2</v>
      </c>
      <c r="I2715" s="1" t="s">
        <v>15622</v>
      </c>
      <c r="J2715" s="1" t="s">
        <v>17051</v>
      </c>
      <c r="K2715" s="1" t="s">
        <v>17125</v>
      </c>
      <c r="L2715" s="1" t="s">
        <v>15626</v>
      </c>
      <c r="M2715" s="42">
        <v>1</v>
      </c>
      <c r="N2715" s="42">
        <v>0.59</v>
      </c>
      <c r="O2715" s="1" t="s">
        <v>15615</v>
      </c>
    </row>
    <row r="2716" spans="1:15" x14ac:dyDescent="0.25">
      <c r="A2716">
        <v>2721</v>
      </c>
      <c r="B2716" t="s">
        <v>11485</v>
      </c>
      <c r="C2716" t="s">
        <v>3917</v>
      </c>
      <c r="D2716" t="s">
        <v>12324</v>
      </c>
      <c r="E2716" s="65">
        <f t="shared" si="168"/>
        <v>42438</v>
      </c>
      <c r="F2716">
        <f t="shared" si="169"/>
        <v>2016</v>
      </c>
      <c r="G2716">
        <f t="shared" si="170"/>
        <v>3</v>
      </c>
      <c r="H2716">
        <f t="shared" si="171"/>
        <v>3</v>
      </c>
      <c r="I2716" s="1" t="s">
        <v>15622</v>
      </c>
      <c r="J2716" s="1" t="s">
        <v>17051</v>
      </c>
      <c r="K2716" s="1" t="s">
        <v>17125</v>
      </c>
      <c r="L2716" s="1" t="s">
        <v>15626</v>
      </c>
      <c r="M2716" s="42">
        <v>1</v>
      </c>
      <c r="N2716" s="42">
        <v>0.94</v>
      </c>
      <c r="O2716" s="1" t="s">
        <v>15615</v>
      </c>
    </row>
    <row r="2717" spans="1:15" x14ac:dyDescent="0.25">
      <c r="A2717">
        <v>2722</v>
      </c>
      <c r="B2717" t="s">
        <v>8172</v>
      </c>
      <c r="C2717" t="s">
        <v>7163</v>
      </c>
      <c r="D2717" t="s">
        <v>12324</v>
      </c>
      <c r="E2717" s="65">
        <f t="shared" si="168"/>
        <v>42438</v>
      </c>
      <c r="F2717">
        <f t="shared" si="169"/>
        <v>2016</v>
      </c>
      <c r="G2717">
        <f t="shared" si="170"/>
        <v>3</v>
      </c>
      <c r="H2717">
        <f t="shared" si="171"/>
        <v>3</v>
      </c>
      <c r="I2717" s="1" t="s">
        <v>15625</v>
      </c>
      <c r="J2717" s="1" t="s">
        <v>17051</v>
      </c>
      <c r="K2717" s="1" t="s">
        <v>17125</v>
      </c>
      <c r="L2717" s="1" t="s">
        <v>15623</v>
      </c>
      <c r="M2717" s="42">
        <v>1</v>
      </c>
      <c r="N2717" s="42">
        <v>1</v>
      </c>
      <c r="O2717" s="1" t="s">
        <v>15615</v>
      </c>
    </row>
    <row r="2718" spans="1:15" x14ac:dyDescent="0.25">
      <c r="A2718">
        <v>2723</v>
      </c>
      <c r="B2718" t="s">
        <v>11083</v>
      </c>
      <c r="C2718" t="s">
        <v>4314</v>
      </c>
      <c r="D2718" t="s">
        <v>12324</v>
      </c>
      <c r="E2718" s="65">
        <f t="shared" si="168"/>
        <v>42438</v>
      </c>
      <c r="F2718">
        <f t="shared" si="169"/>
        <v>2016</v>
      </c>
      <c r="G2718">
        <f t="shared" si="170"/>
        <v>3</v>
      </c>
      <c r="H2718">
        <f t="shared" si="171"/>
        <v>3</v>
      </c>
      <c r="I2718" s="1" t="s">
        <v>15622</v>
      </c>
      <c r="J2718" s="1" t="s">
        <v>17051</v>
      </c>
      <c r="K2718" s="1" t="s">
        <v>17125</v>
      </c>
      <c r="L2718" s="1" t="s">
        <v>15626</v>
      </c>
      <c r="M2718" s="42">
        <v>1</v>
      </c>
      <c r="N2718" s="42">
        <v>0.89</v>
      </c>
      <c r="O2718" s="1" t="s">
        <v>15615</v>
      </c>
    </row>
    <row r="2719" spans="1:15" x14ac:dyDescent="0.25">
      <c r="A2719">
        <v>2724</v>
      </c>
      <c r="B2719" t="s">
        <v>8591</v>
      </c>
      <c r="C2719" t="s">
        <v>6756</v>
      </c>
      <c r="D2719" t="s">
        <v>12324</v>
      </c>
      <c r="E2719" s="65">
        <f t="shared" si="168"/>
        <v>42438</v>
      </c>
      <c r="F2719">
        <f t="shared" si="169"/>
        <v>2016</v>
      </c>
      <c r="G2719">
        <f t="shared" si="170"/>
        <v>3</v>
      </c>
      <c r="H2719">
        <f t="shared" si="171"/>
        <v>3</v>
      </c>
      <c r="I2719" s="1" t="s">
        <v>15622</v>
      </c>
      <c r="J2719" s="1" t="s">
        <v>17051</v>
      </c>
      <c r="K2719" s="1" t="s">
        <v>17125</v>
      </c>
      <c r="L2719" s="1" t="s">
        <v>15624</v>
      </c>
      <c r="M2719" s="42">
        <v>1</v>
      </c>
      <c r="N2719" s="42">
        <v>0.98</v>
      </c>
      <c r="O2719" s="1" t="s">
        <v>15616</v>
      </c>
    </row>
    <row r="2720" spans="1:15" x14ac:dyDescent="0.25">
      <c r="A2720">
        <v>2725</v>
      </c>
      <c r="B2720" t="s">
        <v>10248</v>
      </c>
      <c r="C2720" t="s">
        <v>5131</v>
      </c>
      <c r="D2720" t="s">
        <v>12324</v>
      </c>
      <c r="E2720" s="65">
        <f t="shared" si="168"/>
        <v>42438</v>
      </c>
      <c r="F2720">
        <f t="shared" si="169"/>
        <v>2016</v>
      </c>
      <c r="G2720">
        <f t="shared" si="170"/>
        <v>3</v>
      </c>
      <c r="H2720">
        <f t="shared" si="171"/>
        <v>3</v>
      </c>
      <c r="I2720" s="1" t="s">
        <v>15622</v>
      </c>
      <c r="J2720" s="1" t="s">
        <v>17051</v>
      </c>
      <c r="K2720" s="1" t="s">
        <v>17125</v>
      </c>
      <c r="L2720" s="1" t="s">
        <v>15626</v>
      </c>
      <c r="M2720" s="42">
        <v>1</v>
      </c>
      <c r="N2720" s="42">
        <v>0.95</v>
      </c>
      <c r="O2720" s="1" t="s">
        <v>15615</v>
      </c>
    </row>
    <row r="2721" spans="1:15" x14ac:dyDescent="0.25">
      <c r="A2721">
        <v>2726</v>
      </c>
      <c r="B2721" t="s">
        <v>7976</v>
      </c>
      <c r="C2721" t="s">
        <v>7355</v>
      </c>
      <c r="D2721" t="s">
        <v>12324</v>
      </c>
      <c r="E2721" s="65">
        <f t="shared" si="168"/>
        <v>42438</v>
      </c>
      <c r="F2721">
        <f t="shared" si="169"/>
        <v>2016</v>
      </c>
      <c r="G2721">
        <f t="shared" si="170"/>
        <v>3</v>
      </c>
      <c r="H2721">
        <f t="shared" si="171"/>
        <v>3</v>
      </c>
      <c r="I2721" s="1" t="s">
        <v>15622</v>
      </c>
      <c r="J2721" s="1" t="s">
        <v>17051</v>
      </c>
      <c r="K2721" s="1" t="s">
        <v>17125</v>
      </c>
      <c r="L2721" s="1" t="s">
        <v>15623</v>
      </c>
      <c r="M2721" s="42">
        <v>1</v>
      </c>
      <c r="N2721" s="42">
        <v>0.53</v>
      </c>
      <c r="O2721" s="1" t="s">
        <v>15616</v>
      </c>
    </row>
    <row r="2722" spans="1:15" x14ac:dyDescent="0.25">
      <c r="A2722">
        <v>2727</v>
      </c>
      <c r="B2722" t="s">
        <v>11112</v>
      </c>
      <c r="C2722" t="s">
        <v>4287</v>
      </c>
      <c r="D2722" t="s">
        <v>12325</v>
      </c>
      <c r="E2722" s="65">
        <f t="shared" si="168"/>
        <v>42441</v>
      </c>
      <c r="F2722">
        <f t="shared" si="169"/>
        <v>2016</v>
      </c>
      <c r="G2722">
        <f t="shared" si="170"/>
        <v>3</v>
      </c>
      <c r="H2722">
        <f t="shared" si="171"/>
        <v>6</v>
      </c>
      <c r="I2722" s="1" t="s">
        <v>15622</v>
      </c>
      <c r="J2722" s="1" t="s">
        <v>17051</v>
      </c>
      <c r="K2722" s="1" t="s">
        <v>17125</v>
      </c>
      <c r="L2722" s="1" t="s">
        <v>15626</v>
      </c>
      <c r="M2722" s="42">
        <v>1</v>
      </c>
      <c r="N2722" s="42">
        <v>0.5</v>
      </c>
      <c r="O2722" s="1" t="s">
        <v>15615</v>
      </c>
    </row>
    <row r="2723" spans="1:15" x14ac:dyDescent="0.25">
      <c r="A2723">
        <v>2728</v>
      </c>
      <c r="B2723" t="s">
        <v>9583</v>
      </c>
      <c r="C2723" t="s">
        <v>5778</v>
      </c>
      <c r="D2723" t="s">
        <v>12325</v>
      </c>
      <c r="E2723" s="65">
        <f t="shared" si="168"/>
        <v>42441</v>
      </c>
      <c r="F2723">
        <f t="shared" si="169"/>
        <v>2016</v>
      </c>
      <c r="G2723">
        <f t="shared" si="170"/>
        <v>3</v>
      </c>
      <c r="H2723">
        <f t="shared" si="171"/>
        <v>6</v>
      </c>
      <c r="I2723" s="1" t="s">
        <v>15625</v>
      </c>
      <c r="J2723" s="1" t="s">
        <v>17051</v>
      </c>
      <c r="K2723" s="1" t="s">
        <v>17125</v>
      </c>
      <c r="L2723" s="1" t="s">
        <v>15623</v>
      </c>
      <c r="M2723" s="42">
        <v>0.86</v>
      </c>
      <c r="N2723" s="42">
        <v>0.33</v>
      </c>
      <c r="O2723" s="1" t="s">
        <v>15615</v>
      </c>
    </row>
    <row r="2724" spans="1:15" x14ac:dyDescent="0.25">
      <c r="A2724">
        <v>2729</v>
      </c>
      <c r="B2724" t="s">
        <v>11404</v>
      </c>
      <c r="C2724" t="s">
        <v>3996</v>
      </c>
      <c r="D2724" t="s">
        <v>12325</v>
      </c>
      <c r="E2724" s="65">
        <f t="shared" si="168"/>
        <v>42441</v>
      </c>
      <c r="F2724">
        <f t="shared" si="169"/>
        <v>2016</v>
      </c>
      <c r="G2724">
        <f t="shared" si="170"/>
        <v>3</v>
      </c>
      <c r="H2724">
        <f t="shared" si="171"/>
        <v>6</v>
      </c>
      <c r="I2724" s="1" t="s">
        <v>15622</v>
      </c>
      <c r="J2724" s="1" t="s">
        <v>17051</v>
      </c>
      <c r="K2724" s="1" t="s">
        <v>17125</v>
      </c>
      <c r="L2724" s="1" t="s">
        <v>15623</v>
      </c>
      <c r="M2724" s="42">
        <v>1</v>
      </c>
      <c r="N2724" s="42">
        <v>1</v>
      </c>
      <c r="O2724" s="1" t="s">
        <v>15616</v>
      </c>
    </row>
    <row r="2725" spans="1:15" x14ac:dyDescent="0.25">
      <c r="A2725">
        <v>2730</v>
      </c>
      <c r="B2725" t="s">
        <v>9194</v>
      </c>
      <c r="C2725" t="s">
        <v>6160</v>
      </c>
      <c r="D2725" t="s">
        <v>12325</v>
      </c>
      <c r="E2725" s="65">
        <f t="shared" si="168"/>
        <v>42441</v>
      </c>
      <c r="F2725">
        <f t="shared" si="169"/>
        <v>2016</v>
      </c>
      <c r="G2725">
        <f t="shared" si="170"/>
        <v>3</v>
      </c>
      <c r="H2725">
        <f t="shared" si="171"/>
        <v>6</v>
      </c>
      <c r="I2725" s="1" t="s">
        <v>15622</v>
      </c>
      <c r="J2725" s="1" t="s">
        <v>17051</v>
      </c>
      <c r="K2725" s="1" t="s">
        <v>17125</v>
      </c>
      <c r="L2725" s="1" t="s">
        <v>15626</v>
      </c>
      <c r="M2725" s="42">
        <v>1</v>
      </c>
      <c r="N2725" s="42">
        <v>0.96</v>
      </c>
      <c r="O2725" s="1" t="s">
        <v>15615</v>
      </c>
    </row>
    <row r="2726" spans="1:15" x14ac:dyDescent="0.25">
      <c r="A2726">
        <v>2731</v>
      </c>
      <c r="B2726" t="s">
        <v>9048</v>
      </c>
      <c r="C2726" t="s">
        <v>6305</v>
      </c>
      <c r="D2726" t="s">
        <v>12326</v>
      </c>
      <c r="E2726" s="65">
        <f t="shared" si="168"/>
        <v>42443</v>
      </c>
      <c r="F2726">
        <f t="shared" si="169"/>
        <v>2016</v>
      </c>
      <c r="G2726">
        <f t="shared" si="170"/>
        <v>3</v>
      </c>
      <c r="H2726">
        <f t="shared" si="171"/>
        <v>1</v>
      </c>
      <c r="I2726" s="1" t="s">
        <v>15622</v>
      </c>
      <c r="J2726" s="1" t="s">
        <v>17051</v>
      </c>
      <c r="K2726" s="1" t="s">
        <v>17125</v>
      </c>
      <c r="L2726" s="1" t="s">
        <v>15626</v>
      </c>
      <c r="M2726" s="42">
        <v>1</v>
      </c>
      <c r="N2726" s="42">
        <v>1</v>
      </c>
      <c r="O2726" s="1" t="s">
        <v>15616</v>
      </c>
    </row>
    <row r="2727" spans="1:15" x14ac:dyDescent="0.25">
      <c r="A2727">
        <v>2732</v>
      </c>
      <c r="B2727" t="s">
        <v>10762</v>
      </c>
      <c r="C2727" t="s">
        <v>4628</v>
      </c>
      <c r="D2727" t="s">
        <v>12326</v>
      </c>
      <c r="E2727" s="65">
        <f t="shared" si="168"/>
        <v>42443</v>
      </c>
      <c r="F2727">
        <f t="shared" si="169"/>
        <v>2016</v>
      </c>
      <c r="G2727">
        <f t="shared" si="170"/>
        <v>3</v>
      </c>
      <c r="H2727">
        <f t="shared" si="171"/>
        <v>1</v>
      </c>
      <c r="I2727" s="1" t="s">
        <v>15622</v>
      </c>
      <c r="J2727" s="1" t="s">
        <v>17051</v>
      </c>
      <c r="K2727" s="1" t="s">
        <v>17125</v>
      </c>
      <c r="L2727" s="1" t="s">
        <v>15623</v>
      </c>
      <c r="M2727" s="42">
        <v>0.5</v>
      </c>
      <c r="N2727" s="42">
        <v>1</v>
      </c>
      <c r="O2727" s="1" t="s">
        <v>15615</v>
      </c>
    </row>
    <row r="2728" spans="1:15" x14ac:dyDescent="0.25">
      <c r="A2728">
        <v>2733</v>
      </c>
      <c r="B2728" t="s">
        <v>9631</v>
      </c>
      <c r="C2728" t="s">
        <v>5732</v>
      </c>
      <c r="D2728" t="s">
        <v>12326</v>
      </c>
      <c r="E2728" s="65">
        <f t="shared" si="168"/>
        <v>42443</v>
      </c>
      <c r="F2728">
        <f t="shared" si="169"/>
        <v>2016</v>
      </c>
      <c r="G2728">
        <f t="shared" si="170"/>
        <v>3</v>
      </c>
      <c r="H2728">
        <f t="shared" si="171"/>
        <v>1</v>
      </c>
      <c r="I2728" s="1" t="s">
        <v>15625</v>
      </c>
      <c r="J2728" s="1" t="s">
        <v>17051</v>
      </c>
      <c r="K2728" s="1" t="s">
        <v>17125</v>
      </c>
      <c r="L2728" s="1" t="s">
        <v>15626</v>
      </c>
      <c r="M2728" s="42">
        <v>1</v>
      </c>
      <c r="N2728" s="42">
        <v>1</v>
      </c>
      <c r="O2728" s="1" t="s">
        <v>15616</v>
      </c>
    </row>
    <row r="2729" spans="1:15" x14ac:dyDescent="0.25">
      <c r="A2729">
        <v>2734</v>
      </c>
      <c r="B2729" t="s">
        <v>9595</v>
      </c>
      <c r="C2729" t="s">
        <v>5767</v>
      </c>
      <c r="D2729" t="s">
        <v>12327</v>
      </c>
      <c r="E2729" s="65">
        <f t="shared" si="168"/>
        <v>42444</v>
      </c>
      <c r="F2729">
        <f t="shared" si="169"/>
        <v>2016</v>
      </c>
      <c r="G2729">
        <f t="shared" si="170"/>
        <v>3</v>
      </c>
      <c r="H2729">
        <f t="shared" si="171"/>
        <v>2</v>
      </c>
      <c r="I2729" s="1" t="s">
        <v>15734</v>
      </c>
      <c r="J2729" s="1" t="s">
        <v>17081</v>
      </c>
      <c r="K2729" s="1" t="s">
        <v>17125</v>
      </c>
      <c r="L2729" s="1" t="s">
        <v>15626</v>
      </c>
      <c r="M2729" s="42">
        <v>1</v>
      </c>
      <c r="N2729" s="42">
        <v>1</v>
      </c>
      <c r="O2729" s="1" t="s">
        <v>15615</v>
      </c>
    </row>
    <row r="2730" spans="1:15" x14ac:dyDescent="0.25">
      <c r="A2730">
        <v>2735</v>
      </c>
      <c r="B2730" t="s">
        <v>10770</v>
      </c>
      <c r="C2730" t="s">
        <v>4620</v>
      </c>
      <c r="D2730" t="s">
        <v>12327</v>
      </c>
      <c r="E2730" s="65">
        <f t="shared" si="168"/>
        <v>42444</v>
      </c>
      <c r="F2730">
        <f t="shared" si="169"/>
        <v>2016</v>
      </c>
      <c r="G2730">
        <f t="shared" si="170"/>
        <v>3</v>
      </c>
      <c r="H2730">
        <f t="shared" si="171"/>
        <v>2</v>
      </c>
      <c r="I2730" s="1" t="s">
        <v>15622</v>
      </c>
      <c r="J2730" s="1" t="s">
        <v>17051</v>
      </c>
      <c r="K2730" s="1" t="s">
        <v>17125</v>
      </c>
      <c r="L2730" s="1" t="s">
        <v>15624</v>
      </c>
      <c r="M2730" s="42">
        <v>1</v>
      </c>
      <c r="N2730" s="42">
        <v>1</v>
      </c>
      <c r="O2730" s="1" t="s">
        <v>15615</v>
      </c>
    </row>
    <row r="2731" spans="1:15" x14ac:dyDescent="0.25">
      <c r="A2731">
        <v>2736</v>
      </c>
      <c r="B2731" t="s">
        <v>8245</v>
      </c>
      <c r="C2731" t="s">
        <v>7090</v>
      </c>
      <c r="D2731" t="s">
        <v>12327</v>
      </c>
      <c r="E2731" s="65">
        <f t="shared" si="168"/>
        <v>42444</v>
      </c>
      <c r="F2731">
        <f t="shared" si="169"/>
        <v>2016</v>
      </c>
      <c r="G2731">
        <f t="shared" si="170"/>
        <v>3</v>
      </c>
      <c r="H2731">
        <f t="shared" si="171"/>
        <v>2</v>
      </c>
      <c r="I2731" s="1" t="s">
        <v>15622</v>
      </c>
      <c r="J2731" s="1" t="s">
        <v>17051</v>
      </c>
      <c r="K2731" s="1" t="s">
        <v>17125</v>
      </c>
      <c r="L2731" s="1" t="s">
        <v>15623</v>
      </c>
      <c r="M2731" s="42">
        <v>1</v>
      </c>
      <c r="N2731" s="42">
        <v>0.96</v>
      </c>
      <c r="O2731" s="1" t="s">
        <v>15616</v>
      </c>
    </row>
    <row r="2732" spans="1:15" x14ac:dyDescent="0.25">
      <c r="A2732">
        <v>2737</v>
      </c>
      <c r="B2732" t="s">
        <v>8013</v>
      </c>
      <c r="C2732" t="s">
        <v>7318</v>
      </c>
      <c r="D2732" t="s">
        <v>12328</v>
      </c>
      <c r="E2732" s="65">
        <f t="shared" si="168"/>
        <v>42445</v>
      </c>
      <c r="F2732">
        <f t="shared" si="169"/>
        <v>2016</v>
      </c>
      <c r="G2732">
        <f t="shared" si="170"/>
        <v>3</v>
      </c>
      <c r="H2732">
        <f t="shared" si="171"/>
        <v>3</v>
      </c>
      <c r="I2732" s="1" t="s">
        <v>15622</v>
      </c>
      <c r="J2732" s="1" t="s">
        <v>17051</v>
      </c>
      <c r="K2732" s="1" t="s">
        <v>17125</v>
      </c>
      <c r="L2732" s="1" t="s">
        <v>15626</v>
      </c>
      <c r="M2732" s="42">
        <v>1</v>
      </c>
      <c r="N2732" s="42">
        <v>1</v>
      </c>
      <c r="O2732" s="1" t="s">
        <v>15615</v>
      </c>
    </row>
    <row r="2733" spans="1:15" x14ac:dyDescent="0.25">
      <c r="A2733">
        <v>2738</v>
      </c>
      <c r="B2733" t="s">
        <v>8226</v>
      </c>
      <c r="C2733" t="s">
        <v>7109</v>
      </c>
      <c r="D2733" t="s">
        <v>12329</v>
      </c>
      <c r="E2733" s="65">
        <f t="shared" si="168"/>
        <v>42446</v>
      </c>
      <c r="F2733">
        <f t="shared" si="169"/>
        <v>2016</v>
      </c>
      <c r="G2733">
        <f t="shared" si="170"/>
        <v>3</v>
      </c>
      <c r="H2733">
        <f t="shared" si="171"/>
        <v>4</v>
      </c>
      <c r="I2733" s="1" t="s">
        <v>15622</v>
      </c>
      <c r="J2733" s="1" t="s">
        <v>17051</v>
      </c>
      <c r="K2733" s="1" t="s">
        <v>17125</v>
      </c>
      <c r="L2733" s="1" t="s">
        <v>15626</v>
      </c>
      <c r="M2733" s="42">
        <v>1</v>
      </c>
      <c r="N2733" s="42">
        <v>0.98</v>
      </c>
      <c r="O2733" s="1" t="s">
        <v>15616</v>
      </c>
    </row>
    <row r="2734" spans="1:15" x14ac:dyDescent="0.25">
      <c r="A2734">
        <v>2739</v>
      </c>
      <c r="B2734" t="s">
        <v>11766</v>
      </c>
      <c r="C2734" t="s">
        <v>3644</v>
      </c>
      <c r="D2734" t="s">
        <v>12330</v>
      </c>
      <c r="E2734" s="65">
        <f t="shared" si="168"/>
        <v>42447</v>
      </c>
      <c r="F2734">
        <f t="shared" si="169"/>
        <v>2016</v>
      </c>
      <c r="G2734">
        <f t="shared" si="170"/>
        <v>3</v>
      </c>
      <c r="H2734">
        <f t="shared" si="171"/>
        <v>5</v>
      </c>
      <c r="I2734" s="1" t="s">
        <v>15625</v>
      </c>
      <c r="J2734" s="1" t="s">
        <v>17051</v>
      </c>
      <c r="K2734" s="1" t="s">
        <v>17125</v>
      </c>
      <c r="L2734" s="1" t="s">
        <v>15623</v>
      </c>
      <c r="M2734" s="42">
        <v>0.8</v>
      </c>
      <c r="N2734" s="42">
        <v>0.96</v>
      </c>
      <c r="O2734" s="1" t="s">
        <v>15615</v>
      </c>
    </row>
    <row r="2735" spans="1:15" x14ac:dyDescent="0.25">
      <c r="A2735">
        <v>2740</v>
      </c>
      <c r="B2735" t="s">
        <v>9405</v>
      </c>
      <c r="C2735" t="s">
        <v>5952</v>
      </c>
      <c r="D2735" t="s">
        <v>12331</v>
      </c>
      <c r="E2735" s="65">
        <f t="shared" si="168"/>
        <v>42449</v>
      </c>
      <c r="F2735">
        <f t="shared" si="169"/>
        <v>2016</v>
      </c>
      <c r="G2735">
        <f t="shared" si="170"/>
        <v>3</v>
      </c>
      <c r="H2735">
        <f t="shared" si="171"/>
        <v>7</v>
      </c>
      <c r="I2735" s="1" t="s">
        <v>15625</v>
      </c>
      <c r="J2735" s="1" t="s">
        <v>17051</v>
      </c>
      <c r="K2735" s="1" t="s">
        <v>17125</v>
      </c>
      <c r="L2735" s="1" t="s">
        <v>15626</v>
      </c>
      <c r="M2735" s="42">
        <v>1</v>
      </c>
      <c r="N2735" s="42">
        <v>1</v>
      </c>
      <c r="O2735" s="1" t="s">
        <v>15616</v>
      </c>
    </row>
    <row r="2736" spans="1:15" x14ac:dyDescent="0.25">
      <c r="A2736">
        <v>2741</v>
      </c>
      <c r="B2736" t="s">
        <v>9155</v>
      </c>
      <c r="C2736" t="s">
        <v>6198</v>
      </c>
      <c r="D2736" t="s">
        <v>12332</v>
      </c>
      <c r="E2736" s="65">
        <f t="shared" si="168"/>
        <v>42451</v>
      </c>
      <c r="F2736">
        <f t="shared" si="169"/>
        <v>2016</v>
      </c>
      <c r="G2736">
        <f t="shared" si="170"/>
        <v>3</v>
      </c>
      <c r="H2736">
        <f t="shared" si="171"/>
        <v>2</v>
      </c>
      <c r="I2736" s="1" t="s">
        <v>15622</v>
      </c>
      <c r="J2736" s="1" t="s">
        <v>17051</v>
      </c>
      <c r="K2736" s="1" t="s">
        <v>17125</v>
      </c>
      <c r="L2736" s="1" t="s">
        <v>15624</v>
      </c>
      <c r="M2736" s="42">
        <v>1</v>
      </c>
      <c r="N2736" s="42">
        <v>1</v>
      </c>
      <c r="O2736" s="1" t="s">
        <v>15615</v>
      </c>
    </row>
    <row r="2737" spans="1:15" x14ac:dyDescent="0.25">
      <c r="A2737">
        <v>2742</v>
      </c>
      <c r="B2737" t="s">
        <v>8049</v>
      </c>
      <c r="C2737" t="s">
        <v>3508</v>
      </c>
      <c r="D2737" t="s">
        <v>12332</v>
      </c>
      <c r="E2737" s="65">
        <f t="shared" si="168"/>
        <v>42451</v>
      </c>
      <c r="F2737">
        <f t="shared" si="169"/>
        <v>2016</v>
      </c>
      <c r="G2737">
        <f t="shared" si="170"/>
        <v>3</v>
      </c>
      <c r="H2737">
        <f t="shared" si="171"/>
        <v>2</v>
      </c>
      <c r="I2737" s="1" t="s">
        <v>15655</v>
      </c>
      <c r="J2737" s="1" t="s">
        <v>17060</v>
      </c>
      <c r="K2737" s="1" t="s">
        <v>17125</v>
      </c>
      <c r="L2737" s="1" t="s">
        <v>15626</v>
      </c>
      <c r="M2737" s="42">
        <v>0.81</v>
      </c>
      <c r="N2737" s="42">
        <v>1</v>
      </c>
      <c r="O2737" s="1" t="s">
        <v>15615</v>
      </c>
    </row>
    <row r="2738" spans="1:15" x14ac:dyDescent="0.25">
      <c r="A2738">
        <v>2743</v>
      </c>
      <c r="B2738" t="s">
        <v>10567</v>
      </c>
      <c r="C2738" t="s">
        <v>4817</v>
      </c>
      <c r="D2738" t="s">
        <v>12332</v>
      </c>
      <c r="E2738" s="65">
        <f t="shared" si="168"/>
        <v>42451</v>
      </c>
      <c r="F2738">
        <f t="shared" si="169"/>
        <v>2016</v>
      </c>
      <c r="G2738">
        <f t="shared" si="170"/>
        <v>3</v>
      </c>
      <c r="H2738">
        <f t="shared" si="171"/>
        <v>2</v>
      </c>
      <c r="I2738" s="1" t="s">
        <v>15625</v>
      </c>
      <c r="J2738" s="1" t="s">
        <v>17051</v>
      </c>
      <c r="K2738" s="1" t="s">
        <v>17125</v>
      </c>
      <c r="L2738" s="1" t="s">
        <v>15626</v>
      </c>
      <c r="M2738" s="42">
        <v>1</v>
      </c>
      <c r="N2738" s="42">
        <v>1</v>
      </c>
      <c r="O2738" s="1" t="s">
        <v>15616</v>
      </c>
    </row>
    <row r="2739" spans="1:15" x14ac:dyDescent="0.25">
      <c r="A2739">
        <v>2744</v>
      </c>
      <c r="B2739" t="s">
        <v>10141</v>
      </c>
      <c r="C2739" t="s">
        <v>5237</v>
      </c>
      <c r="D2739" t="s">
        <v>12333</v>
      </c>
      <c r="E2739" s="65">
        <f t="shared" si="168"/>
        <v>42452</v>
      </c>
      <c r="F2739">
        <f t="shared" si="169"/>
        <v>2016</v>
      </c>
      <c r="G2739">
        <f t="shared" si="170"/>
        <v>3</v>
      </c>
      <c r="H2739">
        <f t="shared" si="171"/>
        <v>3</v>
      </c>
      <c r="I2739" s="1" t="s">
        <v>15629</v>
      </c>
      <c r="J2739" s="1" t="s">
        <v>17051</v>
      </c>
      <c r="K2739" s="1" t="s">
        <v>17125</v>
      </c>
      <c r="L2739" s="1" t="s">
        <v>15626</v>
      </c>
      <c r="M2739" s="42">
        <v>1</v>
      </c>
      <c r="N2739" s="42">
        <v>1</v>
      </c>
      <c r="O2739" s="1" t="s">
        <v>15615</v>
      </c>
    </row>
    <row r="2740" spans="1:15" x14ac:dyDescent="0.25">
      <c r="A2740">
        <v>2745</v>
      </c>
      <c r="B2740" t="s">
        <v>8354</v>
      </c>
      <c r="C2740" t="s">
        <v>6985</v>
      </c>
      <c r="D2740" t="s">
        <v>12333</v>
      </c>
      <c r="E2740" s="65">
        <f t="shared" si="168"/>
        <v>42452</v>
      </c>
      <c r="F2740">
        <f t="shared" si="169"/>
        <v>2016</v>
      </c>
      <c r="G2740">
        <f t="shared" si="170"/>
        <v>3</v>
      </c>
      <c r="H2740">
        <f t="shared" si="171"/>
        <v>3</v>
      </c>
      <c r="I2740" s="1" t="s">
        <v>15622</v>
      </c>
      <c r="J2740" s="1" t="s">
        <v>17051</v>
      </c>
      <c r="K2740" s="1" t="s">
        <v>17125</v>
      </c>
      <c r="L2740" s="1" t="s">
        <v>15628</v>
      </c>
      <c r="M2740" s="42">
        <v>0</v>
      </c>
      <c r="N2740" s="42">
        <v>0.54</v>
      </c>
      <c r="O2740" s="1" t="s">
        <v>15615</v>
      </c>
    </row>
    <row r="2741" spans="1:15" x14ac:dyDescent="0.25">
      <c r="A2741">
        <v>2746</v>
      </c>
      <c r="B2741" t="s">
        <v>9645</v>
      </c>
      <c r="C2741" t="s">
        <v>5719</v>
      </c>
      <c r="D2741" t="s">
        <v>12334</v>
      </c>
      <c r="E2741" s="65">
        <f t="shared" si="168"/>
        <v>42453</v>
      </c>
      <c r="F2741">
        <f t="shared" si="169"/>
        <v>2016</v>
      </c>
      <c r="G2741">
        <f t="shared" si="170"/>
        <v>3</v>
      </c>
      <c r="H2741">
        <f t="shared" si="171"/>
        <v>4</v>
      </c>
      <c r="I2741" s="1" t="s">
        <v>15622</v>
      </c>
      <c r="J2741" s="1" t="s">
        <v>17051</v>
      </c>
      <c r="K2741" s="1" t="s">
        <v>17125</v>
      </c>
      <c r="L2741" s="1" t="s">
        <v>15624</v>
      </c>
      <c r="M2741" s="42">
        <v>1</v>
      </c>
      <c r="N2741" s="42">
        <v>0.5</v>
      </c>
      <c r="O2741" s="1" t="s">
        <v>15615</v>
      </c>
    </row>
    <row r="2742" spans="1:15" x14ac:dyDescent="0.25">
      <c r="A2742">
        <v>2747</v>
      </c>
      <c r="B2742" t="s">
        <v>11327</v>
      </c>
      <c r="C2742" t="s">
        <v>4074</v>
      </c>
      <c r="D2742" t="s">
        <v>12334</v>
      </c>
      <c r="E2742" s="65">
        <f t="shared" si="168"/>
        <v>42453</v>
      </c>
      <c r="F2742">
        <f t="shared" si="169"/>
        <v>2016</v>
      </c>
      <c r="G2742">
        <f t="shared" si="170"/>
        <v>3</v>
      </c>
      <c r="H2742">
        <f t="shared" si="171"/>
        <v>4</v>
      </c>
      <c r="I2742" s="1" t="s">
        <v>15622</v>
      </c>
      <c r="J2742" s="1" t="s">
        <v>17051</v>
      </c>
      <c r="K2742" s="1" t="s">
        <v>17125</v>
      </c>
      <c r="L2742" s="1" t="s">
        <v>15626</v>
      </c>
      <c r="M2742" s="42">
        <v>1</v>
      </c>
      <c r="N2742" s="42">
        <v>1</v>
      </c>
      <c r="O2742" s="1" t="s">
        <v>15616</v>
      </c>
    </row>
    <row r="2743" spans="1:15" x14ac:dyDescent="0.25">
      <c r="A2743">
        <v>2748</v>
      </c>
      <c r="B2743" t="s">
        <v>11361</v>
      </c>
      <c r="C2743" t="s">
        <v>4039</v>
      </c>
      <c r="D2743" t="s">
        <v>12334</v>
      </c>
      <c r="E2743" s="65">
        <f t="shared" si="168"/>
        <v>42453</v>
      </c>
      <c r="F2743">
        <f t="shared" si="169"/>
        <v>2016</v>
      </c>
      <c r="G2743">
        <f t="shared" si="170"/>
        <v>3</v>
      </c>
      <c r="H2743">
        <f t="shared" si="171"/>
        <v>4</v>
      </c>
      <c r="I2743" s="1" t="s">
        <v>15622</v>
      </c>
      <c r="J2743" s="1" t="s">
        <v>17051</v>
      </c>
      <c r="K2743" s="1" t="s">
        <v>17125</v>
      </c>
      <c r="L2743" s="1" t="s">
        <v>15628</v>
      </c>
      <c r="M2743" s="42">
        <v>0</v>
      </c>
      <c r="N2743" s="42">
        <v>0.85</v>
      </c>
      <c r="O2743" s="1" t="s">
        <v>15615</v>
      </c>
    </row>
    <row r="2744" spans="1:15" x14ac:dyDescent="0.25">
      <c r="A2744">
        <v>2749</v>
      </c>
      <c r="B2744" t="s">
        <v>9285</v>
      </c>
      <c r="C2744" t="s">
        <v>6071</v>
      </c>
      <c r="D2744" t="s">
        <v>12335</v>
      </c>
      <c r="E2744" s="65">
        <f t="shared" si="168"/>
        <v>42454</v>
      </c>
      <c r="F2744">
        <f t="shared" si="169"/>
        <v>2016</v>
      </c>
      <c r="G2744">
        <f t="shared" si="170"/>
        <v>3</v>
      </c>
      <c r="H2744">
        <f t="shared" si="171"/>
        <v>5</v>
      </c>
      <c r="I2744" s="1" t="s">
        <v>15622</v>
      </c>
      <c r="J2744" s="1" t="s">
        <v>17051</v>
      </c>
      <c r="K2744" s="1" t="s">
        <v>17125</v>
      </c>
      <c r="L2744" s="1" t="s">
        <v>15626</v>
      </c>
      <c r="M2744" s="42">
        <v>1</v>
      </c>
      <c r="N2744" s="42">
        <v>1</v>
      </c>
      <c r="O2744" s="1" t="s">
        <v>15616</v>
      </c>
    </row>
    <row r="2745" spans="1:15" x14ac:dyDescent="0.25">
      <c r="A2745">
        <v>2750</v>
      </c>
      <c r="B2745" t="s">
        <v>11420</v>
      </c>
      <c r="C2745" t="s">
        <v>3981</v>
      </c>
      <c r="D2745" t="s">
        <v>12336</v>
      </c>
      <c r="E2745" s="65">
        <f t="shared" si="168"/>
        <v>42455</v>
      </c>
      <c r="F2745">
        <f t="shared" si="169"/>
        <v>2016</v>
      </c>
      <c r="G2745">
        <f t="shared" si="170"/>
        <v>3</v>
      </c>
      <c r="H2745">
        <f t="shared" si="171"/>
        <v>6</v>
      </c>
      <c r="I2745" s="1" t="s">
        <v>15622</v>
      </c>
      <c r="J2745" s="1" t="s">
        <v>17051</v>
      </c>
      <c r="K2745" s="1" t="s">
        <v>17125</v>
      </c>
      <c r="L2745" s="1" t="s">
        <v>15626</v>
      </c>
      <c r="M2745" s="42">
        <v>1</v>
      </c>
      <c r="N2745" s="42">
        <v>0.7</v>
      </c>
      <c r="O2745" s="1" t="s">
        <v>15616</v>
      </c>
    </row>
    <row r="2746" spans="1:15" x14ac:dyDescent="0.25">
      <c r="A2746">
        <v>2751</v>
      </c>
      <c r="B2746" t="s">
        <v>10398</v>
      </c>
      <c r="C2746" t="s">
        <v>4981</v>
      </c>
      <c r="D2746" t="s">
        <v>12336</v>
      </c>
      <c r="E2746" s="65">
        <f t="shared" si="168"/>
        <v>42455</v>
      </c>
      <c r="F2746">
        <f t="shared" si="169"/>
        <v>2016</v>
      </c>
      <c r="G2746">
        <f t="shared" si="170"/>
        <v>3</v>
      </c>
      <c r="H2746">
        <f t="shared" si="171"/>
        <v>6</v>
      </c>
      <c r="I2746" s="1" t="s">
        <v>15622</v>
      </c>
      <c r="J2746" s="1" t="s">
        <v>17051</v>
      </c>
      <c r="K2746" s="1" t="s">
        <v>17125</v>
      </c>
      <c r="L2746" s="1" t="s">
        <v>15626</v>
      </c>
      <c r="M2746" s="42">
        <v>1</v>
      </c>
      <c r="N2746" s="42">
        <v>1</v>
      </c>
      <c r="O2746" s="1" t="s">
        <v>15616</v>
      </c>
    </row>
    <row r="2747" spans="1:15" x14ac:dyDescent="0.25">
      <c r="A2747">
        <v>2752</v>
      </c>
      <c r="B2747" t="s">
        <v>9665</v>
      </c>
      <c r="C2747" t="s">
        <v>5699</v>
      </c>
      <c r="D2747" t="s">
        <v>12336</v>
      </c>
      <c r="E2747" s="65">
        <f t="shared" si="168"/>
        <v>42455</v>
      </c>
      <c r="F2747">
        <f t="shared" si="169"/>
        <v>2016</v>
      </c>
      <c r="G2747">
        <f t="shared" si="170"/>
        <v>3</v>
      </c>
      <c r="H2747">
        <f t="shared" si="171"/>
        <v>6</v>
      </c>
      <c r="I2747" s="1" t="s">
        <v>15622</v>
      </c>
      <c r="J2747" s="1" t="s">
        <v>17051</v>
      </c>
      <c r="K2747" s="1" t="s">
        <v>17125</v>
      </c>
      <c r="L2747" s="1" t="s">
        <v>15623</v>
      </c>
      <c r="M2747" s="42">
        <v>1</v>
      </c>
      <c r="N2747" s="42">
        <v>1</v>
      </c>
      <c r="O2747" s="1" t="s">
        <v>15616</v>
      </c>
    </row>
    <row r="2748" spans="1:15" x14ac:dyDescent="0.25">
      <c r="A2748">
        <v>2753</v>
      </c>
      <c r="B2748" t="s">
        <v>11541</v>
      </c>
      <c r="C2748" t="s">
        <v>3863</v>
      </c>
      <c r="D2748" t="s">
        <v>12337</v>
      </c>
      <c r="E2748" s="65">
        <f t="shared" si="168"/>
        <v>42457</v>
      </c>
      <c r="F2748">
        <f t="shared" si="169"/>
        <v>2016</v>
      </c>
      <c r="G2748">
        <f t="shared" si="170"/>
        <v>3</v>
      </c>
      <c r="H2748">
        <f t="shared" si="171"/>
        <v>1</v>
      </c>
      <c r="I2748" s="1" t="s">
        <v>15622</v>
      </c>
      <c r="J2748" s="1" t="s">
        <v>17051</v>
      </c>
      <c r="K2748" s="1" t="s">
        <v>17125</v>
      </c>
      <c r="L2748" s="1" t="s">
        <v>15624</v>
      </c>
      <c r="M2748" s="42">
        <v>1</v>
      </c>
      <c r="N2748" s="42">
        <v>0.8</v>
      </c>
      <c r="O2748" s="1" t="s">
        <v>15615</v>
      </c>
    </row>
    <row r="2749" spans="1:15" x14ac:dyDescent="0.25">
      <c r="A2749">
        <v>2754</v>
      </c>
      <c r="B2749" t="s">
        <v>11284</v>
      </c>
      <c r="C2749" t="s">
        <v>4117</v>
      </c>
      <c r="D2749" t="s">
        <v>12338</v>
      </c>
      <c r="E2749" s="65">
        <f t="shared" si="168"/>
        <v>42458</v>
      </c>
      <c r="F2749">
        <f t="shared" si="169"/>
        <v>2016</v>
      </c>
      <c r="G2749">
        <f t="shared" si="170"/>
        <v>3</v>
      </c>
      <c r="H2749">
        <f t="shared" si="171"/>
        <v>2</v>
      </c>
      <c r="I2749" s="1" t="s">
        <v>15809</v>
      </c>
      <c r="J2749" s="1" t="s">
        <v>17105</v>
      </c>
      <c r="K2749" s="1" t="s">
        <v>17125</v>
      </c>
      <c r="L2749" s="1" t="s">
        <v>15626</v>
      </c>
      <c r="M2749" s="42">
        <v>1</v>
      </c>
      <c r="N2749" s="42">
        <v>1</v>
      </c>
      <c r="O2749" s="1" t="s">
        <v>15615</v>
      </c>
    </row>
    <row r="2750" spans="1:15" x14ac:dyDescent="0.25">
      <c r="A2750">
        <v>2755</v>
      </c>
      <c r="B2750" t="s">
        <v>11820</v>
      </c>
      <c r="C2750" t="s">
        <v>3571</v>
      </c>
      <c r="D2750" t="s">
        <v>12338</v>
      </c>
      <c r="E2750" s="65">
        <f t="shared" si="168"/>
        <v>42458</v>
      </c>
      <c r="F2750">
        <f t="shared" si="169"/>
        <v>2016</v>
      </c>
      <c r="G2750">
        <f t="shared" si="170"/>
        <v>3</v>
      </c>
      <c r="H2750">
        <f t="shared" si="171"/>
        <v>2</v>
      </c>
      <c r="I2750" s="1" t="s">
        <v>15622</v>
      </c>
      <c r="J2750" s="1" t="s">
        <v>17051</v>
      </c>
      <c r="K2750" s="1" t="s">
        <v>17125</v>
      </c>
      <c r="L2750" s="1" t="s">
        <v>15623</v>
      </c>
      <c r="M2750" s="42">
        <v>1</v>
      </c>
      <c r="N2750" s="42">
        <v>0.95</v>
      </c>
      <c r="O2750" s="1" t="s">
        <v>15616</v>
      </c>
    </row>
    <row r="2751" spans="1:15" x14ac:dyDescent="0.25">
      <c r="A2751">
        <v>2756</v>
      </c>
      <c r="B2751" t="s">
        <v>10043</v>
      </c>
      <c r="C2751" t="s">
        <v>5331</v>
      </c>
      <c r="D2751" t="s">
        <v>12338</v>
      </c>
      <c r="E2751" s="65">
        <f t="shared" si="168"/>
        <v>42458</v>
      </c>
      <c r="F2751">
        <f t="shared" si="169"/>
        <v>2016</v>
      </c>
      <c r="G2751">
        <f t="shared" si="170"/>
        <v>3</v>
      </c>
      <c r="H2751">
        <f t="shared" si="171"/>
        <v>2</v>
      </c>
      <c r="I2751" s="1" t="s">
        <v>15622</v>
      </c>
      <c r="J2751" s="1" t="s">
        <v>17051</v>
      </c>
      <c r="K2751" s="1" t="s">
        <v>17125</v>
      </c>
      <c r="L2751" s="1" t="s">
        <v>15624</v>
      </c>
      <c r="M2751" s="42">
        <v>1</v>
      </c>
      <c r="N2751" s="42">
        <v>1</v>
      </c>
      <c r="O2751" s="1" t="s">
        <v>15616</v>
      </c>
    </row>
    <row r="2752" spans="1:15" x14ac:dyDescent="0.25">
      <c r="A2752">
        <v>2757</v>
      </c>
      <c r="B2752" t="s">
        <v>9386</v>
      </c>
      <c r="C2752" t="s">
        <v>5971</v>
      </c>
      <c r="D2752" t="s">
        <v>12339</v>
      </c>
      <c r="E2752" s="65">
        <f t="shared" si="168"/>
        <v>42459</v>
      </c>
      <c r="F2752">
        <f t="shared" si="169"/>
        <v>2016</v>
      </c>
      <c r="G2752">
        <f t="shared" si="170"/>
        <v>3</v>
      </c>
      <c r="H2752">
        <f t="shared" si="171"/>
        <v>3</v>
      </c>
      <c r="I2752" s="1" t="s">
        <v>15622</v>
      </c>
      <c r="J2752" s="1" t="s">
        <v>17051</v>
      </c>
      <c r="K2752" s="1" t="s">
        <v>17125</v>
      </c>
      <c r="L2752" s="1" t="s">
        <v>15626</v>
      </c>
      <c r="M2752" s="42">
        <v>0.9</v>
      </c>
      <c r="N2752" s="42">
        <v>0.97</v>
      </c>
      <c r="O2752" s="1" t="s">
        <v>15615</v>
      </c>
    </row>
    <row r="2753" spans="1:15" x14ac:dyDescent="0.25">
      <c r="A2753">
        <v>2758</v>
      </c>
      <c r="B2753" t="s">
        <v>10286</v>
      </c>
      <c r="C2753" t="s">
        <v>5093</v>
      </c>
      <c r="D2753" t="s">
        <v>12340</v>
      </c>
      <c r="E2753" s="65">
        <f t="shared" si="168"/>
        <v>42460</v>
      </c>
      <c r="F2753">
        <f t="shared" si="169"/>
        <v>2016</v>
      </c>
      <c r="G2753">
        <f t="shared" si="170"/>
        <v>3</v>
      </c>
      <c r="H2753">
        <f t="shared" si="171"/>
        <v>4</v>
      </c>
      <c r="I2753" s="1" t="s">
        <v>15622</v>
      </c>
      <c r="J2753" s="1" t="s">
        <v>17051</v>
      </c>
      <c r="K2753" s="1" t="s">
        <v>17125</v>
      </c>
      <c r="L2753" s="1" t="s">
        <v>15624</v>
      </c>
      <c r="M2753" s="42">
        <v>1</v>
      </c>
      <c r="N2753" s="42">
        <v>1</v>
      </c>
      <c r="O2753" s="1" t="s">
        <v>15616</v>
      </c>
    </row>
    <row r="2754" spans="1:15" x14ac:dyDescent="0.25">
      <c r="A2754">
        <v>2759</v>
      </c>
      <c r="B2754" t="s">
        <v>10160</v>
      </c>
      <c r="C2754" t="s">
        <v>5218</v>
      </c>
      <c r="D2754" t="s">
        <v>12341</v>
      </c>
      <c r="E2754" s="65">
        <f t="shared" si="168"/>
        <v>42462</v>
      </c>
      <c r="F2754">
        <f t="shared" si="169"/>
        <v>2016</v>
      </c>
      <c r="G2754">
        <f t="shared" si="170"/>
        <v>4</v>
      </c>
      <c r="H2754">
        <f t="shared" si="171"/>
        <v>6</v>
      </c>
      <c r="I2754" s="1" t="s">
        <v>15622</v>
      </c>
      <c r="J2754" s="1" t="s">
        <v>17051</v>
      </c>
      <c r="K2754" s="1" t="s">
        <v>17125</v>
      </c>
      <c r="L2754" s="1" t="s">
        <v>15626</v>
      </c>
      <c r="M2754" s="42">
        <v>1</v>
      </c>
      <c r="N2754" s="42">
        <v>0.97</v>
      </c>
      <c r="O2754" s="1" t="s">
        <v>15616</v>
      </c>
    </row>
    <row r="2755" spans="1:15" x14ac:dyDescent="0.25">
      <c r="A2755">
        <v>2760</v>
      </c>
      <c r="B2755" t="s">
        <v>8980</v>
      </c>
      <c r="C2755" t="s">
        <v>6373</v>
      </c>
      <c r="D2755" t="s">
        <v>12341</v>
      </c>
      <c r="E2755" s="65">
        <f t="shared" ref="E2755:E2818" si="172">DATE(LEFT(D2755,4),MID(D2755,5,2),RIGHT(D2755,2))</f>
        <v>42462</v>
      </c>
      <c r="F2755">
        <f t="shared" ref="F2755:F2818" si="173">YEAR(E2755)</f>
        <v>2016</v>
      </c>
      <c r="G2755">
        <f t="shared" ref="G2755:G2818" si="174">MONTH(E2755)</f>
        <v>4</v>
      </c>
      <c r="H2755">
        <f t="shared" ref="H2755:H2818" si="175">WEEKDAY(E2755,2)</f>
        <v>6</v>
      </c>
      <c r="I2755" s="1" t="s">
        <v>15697</v>
      </c>
      <c r="J2755" s="1" t="s">
        <v>17060</v>
      </c>
      <c r="K2755" s="1" t="s">
        <v>17125</v>
      </c>
      <c r="L2755" s="1" t="s">
        <v>15626</v>
      </c>
      <c r="M2755" s="42">
        <v>1</v>
      </c>
      <c r="N2755" s="42">
        <v>1</v>
      </c>
      <c r="O2755" s="1" t="s">
        <v>15615</v>
      </c>
    </row>
    <row r="2756" spans="1:15" x14ac:dyDescent="0.25">
      <c r="A2756">
        <v>2761</v>
      </c>
      <c r="B2756" t="s">
        <v>9736</v>
      </c>
      <c r="C2756" t="s">
        <v>5629</v>
      </c>
      <c r="D2756" t="s">
        <v>12341</v>
      </c>
      <c r="E2756" s="65">
        <f t="shared" si="172"/>
        <v>42462</v>
      </c>
      <c r="F2756">
        <f t="shared" si="173"/>
        <v>2016</v>
      </c>
      <c r="G2756">
        <f t="shared" si="174"/>
        <v>4</v>
      </c>
      <c r="H2756">
        <f t="shared" si="175"/>
        <v>6</v>
      </c>
      <c r="I2756" s="1" t="s">
        <v>15622</v>
      </c>
      <c r="J2756" s="1" t="s">
        <v>17051</v>
      </c>
      <c r="K2756" s="1" t="s">
        <v>17125</v>
      </c>
      <c r="L2756" s="1" t="s">
        <v>15626</v>
      </c>
      <c r="M2756" s="42">
        <v>0.97</v>
      </c>
      <c r="N2756" s="42">
        <v>0.64</v>
      </c>
      <c r="O2756" s="1" t="s">
        <v>15615</v>
      </c>
    </row>
    <row r="2757" spans="1:15" x14ac:dyDescent="0.25">
      <c r="A2757">
        <v>2762</v>
      </c>
      <c r="B2757" t="s">
        <v>10568</v>
      </c>
      <c r="C2757" t="s">
        <v>4816</v>
      </c>
      <c r="D2757" t="s">
        <v>12341</v>
      </c>
      <c r="E2757" s="65">
        <f t="shared" si="172"/>
        <v>42462</v>
      </c>
      <c r="F2757">
        <f t="shared" si="173"/>
        <v>2016</v>
      </c>
      <c r="G2757">
        <f t="shared" si="174"/>
        <v>4</v>
      </c>
      <c r="H2757">
        <f t="shared" si="175"/>
        <v>6</v>
      </c>
      <c r="I2757" s="1" t="s">
        <v>15622</v>
      </c>
      <c r="J2757" s="1" t="s">
        <v>17051</v>
      </c>
      <c r="K2757" s="1" t="s">
        <v>17125</v>
      </c>
      <c r="L2757" s="1" t="s">
        <v>15626</v>
      </c>
      <c r="M2757" s="42">
        <v>1</v>
      </c>
      <c r="N2757" s="42">
        <v>1</v>
      </c>
      <c r="O2757" s="1" t="s">
        <v>15616</v>
      </c>
    </row>
    <row r="2758" spans="1:15" x14ac:dyDescent="0.25">
      <c r="A2758">
        <v>2763</v>
      </c>
      <c r="B2758" t="s">
        <v>8843</v>
      </c>
      <c r="C2758" t="s">
        <v>6506</v>
      </c>
      <c r="D2758" t="s">
        <v>12342</v>
      </c>
      <c r="E2758" s="65">
        <f t="shared" si="172"/>
        <v>42463</v>
      </c>
      <c r="F2758">
        <f t="shared" si="173"/>
        <v>2016</v>
      </c>
      <c r="G2758">
        <f t="shared" si="174"/>
        <v>4</v>
      </c>
      <c r="H2758">
        <f t="shared" si="175"/>
        <v>7</v>
      </c>
      <c r="I2758" s="1" t="s">
        <v>15622</v>
      </c>
      <c r="J2758" s="1" t="s">
        <v>17051</v>
      </c>
      <c r="K2758" s="1" t="s">
        <v>17125</v>
      </c>
      <c r="L2758" s="1" t="s">
        <v>15626</v>
      </c>
      <c r="M2758" s="42">
        <v>1</v>
      </c>
      <c r="N2758" s="42">
        <v>0.95</v>
      </c>
      <c r="O2758" s="1" t="s">
        <v>15616</v>
      </c>
    </row>
    <row r="2759" spans="1:15" x14ac:dyDescent="0.25">
      <c r="A2759">
        <v>2764</v>
      </c>
      <c r="B2759" t="s">
        <v>7788</v>
      </c>
      <c r="C2759" t="s">
        <v>7534</v>
      </c>
      <c r="D2759" t="s">
        <v>12342</v>
      </c>
      <c r="E2759" s="65">
        <f t="shared" si="172"/>
        <v>42463</v>
      </c>
      <c r="F2759">
        <f t="shared" si="173"/>
        <v>2016</v>
      </c>
      <c r="G2759">
        <f t="shared" si="174"/>
        <v>4</v>
      </c>
      <c r="H2759">
        <f t="shared" si="175"/>
        <v>7</v>
      </c>
      <c r="I2759" s="1" t="s">
        <v>15622</v>
      </c>
      <c r="J2759" s="1" t="s">
        <v>17051</v>
      </c>
      <c r="K2759" s="1" t="s">
        <v>17125</v>
      </c>
      <c r="L2759" s="1" t="s">
        <v>15626</v>
      </c>
      <c r="M2759" s="42">
        <v>1</v>
      </c>
      <c r="N2759" s="42">
        <v>1</v>
      </c>
      <c r="O2759" s="1" t="s">
        <v>15616</v>
      </c>
    </row>
    <row r="2760" spans="1:15" x14ac:dyDescent="0.25">
      <c r="A2760">
        <v>2765</v>
      </c>
      <c r="B2760" t="s">
        <v>10011</v>
      </c>
      <c r="C2760" t="s">
        <v>5362</v>
      </c>
      <c r="D2760" t="s">
        <v>12342</v>
      </c>
      <c r="E2760" s="65">
        <f t="shared" si="172"/>
        <v>42463</v>
      </c>
      <c r="F2760">
        <f t="shared" si="173"/>
        <v>2016</v>
      </c>
      <c r="G2760">
        <f t="shared" si="174"/>
        <v>4</v>
      </c>
      <c r="H2760">
        <f t="shared" si="175"/>
        <v>7</v>
      </c>
      <c r="I2760" s="1" t="s">
        <v>15622</v>
      </c>
      <c r="J2760" s="1" t="s">
        <v>17051</v>
      </c>
      <c r="K2760" s="1" t="s">
        <v>17125</v>
      </c>
      <c r="L2760" s="1" t="s">
        <v>15626</v>
      </c>
      <c r="M2760" s="42">
        <v>1</v>
      </c>
      <c r="N2760" s="42">
        <v>0.9</v>
      </c>
      <c r="O2760" s="1" t="s">
        <v>15615</v>
      </c>
    </row>
    <row r="2761" spans="1:15" x14ac:dyDescent="0.25">
      <c r="A2761">
        <v>2766</v>
      </c>
      <c r="B2761" t="s">
        <v>8901</v>
      </c>
      <c r="C2761" t="s">
        <v>6451</v>
      </c>
      <c r="D2761" t="s">
        <v>12343</v>
      </c>
      <c r="E2761" s="65">
        <f t="shared" si="172"/>
        <v>42464</v>
      </c>
      <c r="F2761">
        <f t="shared" si="173"/>
        <v>2016</v>
      </c>
      <c r="G2761">
        <f t="shared" si="174"/>
        <v>4</v>
      </c>
      <c r="H2761">
        <f t="shared" si="175"/>
        <v>1</v>
      </c>
      <c r="I2761" s="1" t="s">
        <v>15622</v>
      </c>
      <c r="J2761" s="1" t="s">
        <v>17051</v>
      </c>
      <c r="K2761" s="1" t="s">
        <v>17125</v>
      </c>
      <c r="L2761" s="1" t="s">
        <v>15626</v>
      </c>
      <c r="M2761" s="42">
        <v>1</v>
      </c>
      <c r="N2761" s="42">
        <v>0.94</v>
      </c>
      <c r="O2761" s="1" t="s">
        <v>15616</v>
      </c>
    </row>
    <row r="2762" spans="1:15" x14ac:dyDescent="0.25">
      <c r="A2762">
        <v>2767</v>
      </c>
      <c r="B2762" t="s">
        <v>8693</v>
      </c>
      <c r="C2762" t="s">
        <v>6655</v>
      </c>
      <c r="D2762" t="s">
        <v>12343</v>
      </c>
      <c r="E2762" s="65">
        <f t="shared" si="172"/>
        <v>42464</v>
      </c>
      <c r="F2762">
        <f t="shared" si="173"/>
        <v>2016</v>
      </c>
      <c r="G2762">
        <f t="shared" si="174"/>
        <v>4</v>
      </c>
      <c r="H2762">
        <f t="shared" si="175"/>
        <v>1</v>
      </c>
      <c r="I2762" s="1" t="s">
        <v>15622</v>
      </c>
      <c r="J2762" s="1" t="s">
        <v>17051</v>
      </c>
      <c r="K2762" s="1" t="s">
        <v>17125</v>
      </c>
      <c r="L2762" s="1" t="s">
        <v>15626</v>
      </c>
      <c r="M2762" s="42">
        <v>0.97</v>
      </c>
      <c r="N2762" s="42">
        <v>0.91</v>
      </c>
      <c r="O2762" s="1" t="s">
        <v>15615</v>
      </c>
    </row>
    <row r="2763" spans="1:15" x14ac:dyDescent="0.25">
      <c r="A2763">
        <v>2768</v>
      </c>
      <c r="B2763" t="s">
        <v>8628</v>
      </c>
      <c r="C2763" t="s">
        <v>6720</v>
      </c>
      <c r="D2763" t="s">
        <v>12344</v>
      </c>
      <c r="E2763" s="65">
        <f t="shared" si="172"/>
        <v>42465</v>
      </c>
      <c r="F2763">
        <f t="shared" si="173"/>
        <v>2016</v>
      </c>
      <c r="G2763">
        <f t="shared" si="174"/>
        <v>4</v>
      </c>
      <c r="H2763">
        <f t="shared" si="175"/>
        <v>2</v>
      </c>
      <c r="I2763" s="1" t="s">
        <v>15625</v>
      </c>
      <c r="J2763" s="1" t="s">
        <v>17051</v>
      </c>
      <c r="K2763" s="1" t="s">
        <v>17125</v>
      </c>
      <c r="L2763" s="1" t="s">
        <v>15623</v>
      </c>
      <c r="M2763" s="42">
        <v>1</v>
      </c>
      <c r="N2763" s="42">
        <v>1</v>
      </c>
      <c r="O2763" s="1" t="s">
        <v>15616</v>
      </c>
    </row>
    <row r="2764" spans="1:15" x14ac:dyDescent="0.25">
      <c r="A2764">
        <v>2769</v>
      </c>
      <c r="B2764" t="s">
        <v>10730</v>
      </c>
      <c r="C2764" t="s">
        <v>4659</v>
      </c>
      <c r="D2764" t="s">
        <v>12345</v>
      </c>
      <c r="E2764" s="65">
        <f t="shared" si="172"/>
        <v>42467</v>
      </c>
      <c r="F2764">
        <f t="shared" si="173"/>
        <v>2016</v>
      </c>
      <c r="G2764">
        <f t="shared" si="174"/>
        <v>4</v>
      </c>
      <c r="H2764">
        <f t="shared" si="175"/>
        <v>4</v>
      </c>
      <c r="I2764" s="1" t="s">
        <v>15786</v>
      </c>
      <c r="J2764" s="1" t="s">
        <v>17104</v>
      </c>
      <c r="K2764" s="1" t="s">
        <v>17125</v>
      </c>
      <c r="L2764" s="1" t="s">
        <v>15626</v>
      </c>
      <c r="M2764" s="42">
        <v>1</v>
      </c>
      <c r="N2764" s="42">
        <v>0.96</v>
      </c>
      <c r="O2764" s="1" t="s">
        <v>15616</v>
      </c>
    </row>
    <row r="2765" spans="1:15" x14ac:dyDescent="0.25">
      <c r="A2765">
        <v>2770</v>
      </c>
      <c r="B2765" t="s">
        <v>10838</v>
      </c>
      <c r="C2765" t="s">
        <v>4555</v>
      </c>
      <c r="D2765" t="s">
        <v>12345</v>
      </c>
      <c r="E2765" s="65">
        <f t="shared" si="172"/>
        <v>42467</v>
      </c>
      <c r="F2765">
        <f t="shared" si="173"/>
        <v>2016</v>
      </c>
      <c r="G2765">
        <f t="shared" si="174"/>
        <v>4</v>
      </c>
      <c r="H2765">
        <f t="shared" si="175"/>
        <v>4</v>
      </c>
      <c r="I2765" s="1" t="s">
        <v>15622</v>
      </c>
      <c r="J2765" s="1" t="s">
        <v>17051</v>
      </c>
      <c r="K2765" s="1" t="s">
        <v>17125</v>
      </c>
      <c r="L2765" s="1" t="s">
        <v>15626</v>
      </c>
      <c r="M2765" s="42">
        <v>1</v>
      </c>
      <c r="N2765" s="42">
        <v>1</v>
      </c>
      <c r="O2765" s="1" t="s">
        <v>15616</v>
      </c>
    </row>
    <row r="2766" spans="1:15" x14ac:dyDescent="0.25">
      <c r="A2766">
        <v>2771</v>
      </c>
      <c r="B2766" t="s">
        <v>7754</v>
      </c>
      <c r="C2766" t="s">
        <v>7567</v>
      </c>
      <c r="D2766" t="s">
        <v>12346</v>
      </c>
      <c r="E2766" s="65">
        <f t="shared" si="172"/>
        <v>42468</v>
      </c>
      <c r="F2766">
        <f t="shared" si="173"/>
        <v>2016</v>
      </c>
      <c r="G2766">
        <f t="shared" si="174"/>
        <v>4</v>
      </c>
      <c r="H2766">
        <f t="shared" si="175"/>
        <v>5</v>
      </c>
      <c r="I2766" s="1" t="s">
        <v>15622</v>
      </c>
      <c r="J2766" s="1" t="s">
        <v>17051</v>
      </c>
      <c r="K2766" s="1" t="s">
        <v>17125</v>
      </c>
      <c r="L2766" s="1" t="s">
        <v>15623</v>
      </c>
      <c r="M2766" s="42">
        <v>0.77</v>
      </c>
      <c r="N2766" s="42">
        <v>0.93</v>
      </c>
      <c r="O2766" s="1" t="s">
        <v>15615</v>
      </c>
    </row>
    <row r="2767" spans="1:15" x14ac:dyDescent="0.25">
      <c r="A2767">
        <v>2772</v>
      </c>
      <c r="B2767" t="s">
        <v>11512</v>
      </c>
      <c r="C2767" t="s">
        <v>3891</v>
      </c>
      <c r="D2767" t="s">
        <v>12347</v>
      </c>
      <c r="E2767" s="65">
        <f t="shared" si="172"/>
        <v>42469</v>
      </c>
      <c r="F2767">
        <f t="shared" si="173"/>
        <v>2016</v>
      </c>
      <c r="G2767">
        <f t="shared" si="174"/>
        <v>4</v>
      </c>
      <c r="H2767">
        <f t="shared" si="175"/>
        <v>6</v>
      </c>
      <c r="I2767" s="1" t="s">
        <v>15622</v>
      </c>
      <c r="J2767" s="1" t="s">
        <v>17051</v>
      </c>
      <c r="K2767" s="1" t="s">
        <v>17125</v>
      </c>
      <c r="L2767" s="1" t="s">
        <v>15624</v>
      </c>
      <c r="M2767" s="42">
        <v>1</v>
      </c>
      <c r="N2767" s="42">
        <v>0.28000000000000003</v>
      </c>
      <c r="O2767" s="1" t="s">
        <v>15615</v>
      </c>
    </row>
    <row r="2768" spans="1:15" x14ac:dyDescent="0.25">
      <c r="A2768">
        <v>2773</v>
      </c>
      <c r="B2768" t="s">
        <v>10103</v>
      </c>
      <c r="C2768" t="s">
        <v>5273</v>
      </c>
      <c r="D2768" t="s">
        <v>12348</v>
      </c>
      <c r="E2768" s="65">
        <f t="shared" si="172"/>
        <v>42471</v>
      </c>
      <c r="F2768">
        <f t="shared" si="173"/>
        <v>2016</v>
      </c>
      <c r="G2768">
        <f t="shared" si="174"/>
        <v>4</v>
      </c>
      <c r="H2768">
        <f t="shared" si="175"/>
        <v>1</v>
      </c>
      <c r="I2768" s="1" t="s">
        <v>15625</v>
      </c>
      <c r="J2768" s="1" t="s">
        <v>17051</v>
      </c>
      <c r="K2768" s="1" t="s">
        <v>17125</v>
      </c>
      <c r="L2768" s="1" t="s">
        <v>15626</v>
      </c>
      <c r="M2768" s="42">
        <v>1</v>
      </c>
      <c r="N2768" s="42">
        <v>0.98</v>
      </c>
      <c r="O2768" s="1" t="s">
        <v>15615</v>
      </c>
    </row>
    <row r="2769" spans="1:15" x14ac:dyDescent="0.25">
      <c r="A2769">
        <v>2774</v>
      </c>
      <c r="B2769" t="s">
        <v>10022</v>
      </c>
      <c r="C2769" t="s">
        <v>5351</v>
      </c>
      <c r="D2769" t="s">
        <v>12349</v>
      </c>
      <c r="E2769" s="65">
        <f t="shared" si="172"/>
        <v>42472</v>
      </c>
      <c r="F2769">
        <f t="shared" si="173"/>
        <v>2016</v>
      </c>
      <c r="G2769">
        <f t="shared" si="174"/>
        <v>4</v>
      </c>
      <c r="H2769">
        <f t="shared" si="175"/>
        <v>2</v>
      </c>
      <c r="I2769" s="1" t="s">
        <v>15753</v>
      </c>
      <c r="J2769" s="1" t="s">
        <v>17106</v>
      </c>
      <c r="K2769" s="1" t="s">
        <v>17126</v>
      </c>
      <c r="L2769" s="1" t="s">
        <v>15623</v>
      </c>
      <c r="M2769" s="42">
        <v>0.67</v>
      </c>
      <c r="N2769" s="42">
        <v>0.45</v>
      </c>
      <c r="O2769" s="1" t="s">
        <v>15615</v>
      </c>
    </row>
    <row r="2770" spans="1:15" x14ac:dyDescent="0.25">
      <c r="A2770">
        <v>2775</v>
      </c>
      <c r="B2770" t="s">
        <v>11789</v>
      </c>
      <c r="C2770" t="s">
        <v>3621</v>
      </c>
      <c r="D2770" t="s">
        <v>12349</v>
      </c>
      <c r="E2770" s="65">
        <f t="shared" si="172"/>
        <v>42472</v>
      </c>
      <c r="F2770">
        <f t="shared" si="173"/>
        <v>2016</v>
      </c>
      <c r="G2770">
        <f t="shared" si="174"/>
        <v>4</v>
      </c>
      <c r="H2770">
        <f t="shared" si="175"/>
        <v>2</v>
      </c>
      <c r="I2770" s="1" t="s">
        <v>15625</v>
      </c>
      <c r="J2770" s="1" t="s">
        <v>17051</v>
      </c>
      <c r="K2770" s="1" t="s">
        <v>17125</v>
      </c>
      <c r="L2770" s="1" t="s">
        <v>15623</v>
      </c>
      <c r="M2770" s="42">
        <v>1</v>
      </c>
      <c r="N2770" s="42">
        <v>0.8</v>
      </c>
      <c r="O2770" s="1" t="s">
        <v>15615</v>
      </c>
    </row>
    <row r="2771" spans="1:15" x14ac:dyDescent="0.25">
      <c r="A2771">
        <v>2776</v>
      </c>
      <c r="B2771" t="s">
        <v>10538</v>
      </c>
      <c r="C2771" t="s">
        <v>4845</v>
      </c>
      <c r="D2771" t="s">
        <v>12349</v>
      </c>
      <c r="E2771" s="65">
        <f t="shared" si="172"/>
        <v>42472</v>
      </c>
      <c r="F2771">
        <f t="shared" si="173"/>
        <v>2016</v>
      </c>
      <c r="G2771">
        <f t="shared" si="174"/>
        <v>4</v>
      </c>
      <c r="H2771">
        <f t="shared" si="175"/>
        <v>2</v>
      </c>
      <c r="I2771" s="1" t="s">
        <v>15625</v>
      </c>
      <c r="J2771" s="1" t="s">
        <v>17051</v>
      </c>
      <c r="K2771" s="1" t="s">
        <v>17125</v>
      </c>
      <c r="L2771" s="1" t="s">
        <v>15626</v>
      </c>
      <c r="M2771" s="42">
        <v>1</v>
      </c>
      <c r="N2771" s="42">
        <v>0.92</v>
      </c>
      <c r="O2771" s="1" t="s">
        <v>15616</v>
      </c>
    </row>
    <row r="2772" spans="1:15" x14ac:dyDescent="0.25">
      <c r="A2772">
        <v>2777</v>
      </c>
      <c r="B2772" t="s">
        <v>10037</v>
      </c>
      <c r="C2772" t="s">
        <v>3575</v>
      </c>
      <c r="D2772" t="s">
        <v>12349</v>
      </c>
      <c r="E2772" s="65">
        <f t="shared" si="172"/>
        <v>42472</v>
      </c>
      <c r="F2772">
        <f t="shared" si="173"/>
        <v>2016</v>
      </c>
      <c r="G2772">
        <f t="shared" si="174"/>
        <v>4</v>
      </c>
      <c r="H2772">
        <f t="shared" si="175"/>
        <v>2</v>
      </c>
      <c r="I2772" s="1" t="s">
        <v>15622</v>
      </c>
      <c r="J2772" s="1" t="s">
        <v>17051</v>
      </c>
      <c r="K2772" s="1" t="s">
        <v>17125</v>
      </c>
      <c r="L2772" s="1" t="s">
        <v>15626</v>
      </c>
      <c r="M2772" s="42">
        <v>1</v>
      </c>
      <c r="N2772" s="42">
        <v>0.96</v>
      </c>
      <c r="O2772" s="1" t="s">
        <v>15616</v>
      </c>
    </row>
    <row r="2773" spans="1:15" x14ac:dyDescent="0.25">
      <c r="A2773">
        <v>2778</v>
      </c>
      <c r="B2773" t="s">
        <v>8909</v>
      </c>
      <c r="C2773" t="s">
        <v>6443</v>
      </c>
      <c r="D2773" t="s">
        <v>12350</v>
      </c>
      <c r="E2773" s="65">
        <f t="shared" si="172"/>
        <v>42473</v>
      </c>
      <c r="F2773">
        <f t="shared" si="173"/>
        <v>2016</v>
      </c>
      <c r="G2773">
        <f t="shared" si="174"/>
        <v>4</v>
      </c>
      <c r="H2773">
        <f t="shared" si="175"/>
        <v>3</v>
      </c>
      <c r="I2773" s="1" t="s">
        <v>15622</v>
      </c>
      <c r="J2773" s="1" t="s">
        <v>17051</v>
      </c>
      <c r="K2773" s="1" t="s">
        <v>17125</v>
      </c>
      <c r="L2773" s="1" t="s">
        <v>15626</v>
      </c>
      <c r="M2773" s="42">
        <v>1</v>
      </c>
      <c r="N2773" s="42">
        <v>0.92</v>
      </c>
      <c r="O2773" s="1" t="s">
        <v>15615</v>
      </c>
    </row>
    <row r="2774" spans="1:15" x14ac:dyDescent="0.25">
      <c r="A2774">
        <v>2779</v>
      </c>
      <c r="B2774" t="s">
        <v>9835</v>
      </c>
      <c r="C2774" t="s">
        <v>5534</v>
      </c>
      <c r="D2774" t="s">
        <v>12350</v>
      </c>
      <c r="E2774" s="65">
        <f t="shared" si="172"/>
        <v>42473</v>
      </c>
      <c r="F2774">
        <f t="shared" si="173"/>
        <v>2016</v>
      </c>
      <c r="G2774">
        <f t="shared" si="174"/>
        <v>4</v>
      </c>
      <c r="H2774">
        <f t="shared" si="175"/>
        <v>3</v>
      </c>
      <c r="I2774" s="1" t="s">
        <v>15629</v>
      </c>
      <c r="J2774" s="1" t="s">
        <v>17051</v>
      </c>
      <c r="K2774" s="1" t="s">
        <v>17125</v>
      </c>
      <c r="L2774" s="1" t="s">
        <v>15626</v>
      </c>
      <c r="M2774" s="42">
        <v>1</v>
      </c>
      <c r="N2774" s="42">
        <v>0.98</v>
      </c>
      <c r="O2774" s="1" t="s">
        <v>15615</v>
      </c>
    </row>
    <row r="2775" spans="1:15" x14ac:dyDescent="0.25">
      <c r="A2775">
        <v>2780</v>
      </c>
      <c r="B2775" t="s">
        <v>9206</v>
      </c>
      <c r="C2775" t="s">
        <v>6148</v>
      </c>
      <c r="D2775" t="s">
        <v>12350</v>
      </c>
      <c r="E2775" s="65">
        <f t="shared" si="172"/>
        <v>42473</v>
      </c>
      <c r="F2775">
        <f t="shared" si="173"/>
        <v>2016</v>
      </c>
      <c r="G2775">
        <f t="shared" si="174"/>
        <v>4</v>
      </c>
      <c r="H2775">
        <f t="shared" si="175"/>
        <v>3</v>
      </c>
      <c r="I2775" s="1" t="s">
        <v>15622</v>
      </c>
      <c r="J2775" s="1" t="s">
        <v>17051</v>
      </c>
      <c r="K2775" s="1" t="s">
        <v>17125</v>
      </c>
      <c r="L2775" s="1" t="s">
        <v>15624</v>
      </c>
      <c r="M2775" s="42">
        <v>1</v>
      </c>
      <c r="N2775" s="42">
        <v>0.34</v>
      </c>
      <c r="O2775" s="1" t="s">
        <v>15615</v>
      </c>
    </row>
    <row r="2776" spans="1:15" x14ac:dyDescent="0.25">
      <c r="A2776">
        <v>2781</v>
      </c>
      <c r="B2776" t="s">
        <v>9332</v>
      </c>
      <c r="C2776" t="s">
        <v>6025</v>
      </c>
      <c r="D2776" t="s">
        <v>12350</v>
      </c>
      <c r="E2776" s="65">
        <f t="shared" si="172"/>
        <v>42473</v>
      </c>
      <c r="F2776">
        <f t="shared" si="173"/>
        <v>2016</v>
      </c>
      <c r="G2776">
        <f t="shared" si="174"/>
        <v>4</v>
      </c>
      <c r="H2776">
        <f t="shared" si="175"/>
        <v>3</v>
      </c>
      <c r="I2776" s="1" t="s">
        <v>15622</v>
      </c>
      <c r="J2776" s="1" t="s">
        <v>17051</v>
      </c>
      <c r="K2776" s="1" t="s">
        <v>17125</v>
      </c>
      <c r="L2776" s="1" t="s">
        <v>15626</v>
      </c>
      <c r="M2776" s="42">
        <v>1</v>
      </c>
      <c r="N2776" s="42">
        <v>0.99</v>
      </c>
      <c r="O2776" s="1" t="s">
        <v>15615</v>
      </c>
    </row>
    <row r="2777" spans="1:15" x14ac:dyDescent="0.25">
      <c r="A2777">
        <v>2782</v>
      </c>
      <c r="B2777" t="s">
        <v>10833</v>
      </c>
      <c r="C2777" t="s">
        <v>4560</v>
      </c>
      <c r="D2777" t="s">
        <v>12350</v>
      </c>
      <c r="E2777" s="65">
        <f t="shared" si="172"/>
        <v>42473</v>
      </c>
      <c r="F2777">
        <f t="shared" si="173"/>
        <v>2016</v>
      </c>
      <c r="G2777">
        <f t="shared" si="174"/>
        <v>4</v>
      </c>
      <c r="H2777">
        <f t="shared" si="175"/>
        <v>3</v>
      </c>
      <c r="I2777" s="1" t="s">
        <v>15625</v>
      </c>
      <c r="J2777" s="1" t="s">
        <v>17051</v>
      </c>
      <c r="K2777" s="1" t="s">
        <v>17125</v>
      </c>
      <c r="L2777" s="1" t="s">
        <v>15626</v>
      </c>
      <c r="M2777" s="42">
        <v>0.9</v>
      </c>
      <c r="N2777" s="42">
        <v>1</v>
      </c>
      <c r="O2777" s="1" t="s">
        <v>15615</v>
      </c>
    </row>
    <row r="2778" spans="1:15" x14ac:dyDescent="0.25">
      <c r="A2778">
        <v>2783</v>
      </c>
      <c r="B2778" t="s">
        <v>9335</v>
      </c>
      <c r="C2778" t="s">
        <v>6022</v>
      </c>
      <c r="D2778" t="s">
        <v>12351</v>
      </c>
      <c r="E2778" s="65">
        <f t="shared" si="172"/>
        <v>42474</v>
      </c>
      <c r="F2778">
        <f t="shared" si="173"/>
        <v>2016</v>
      </c>
      <c r="G2778">
        <f t="shared" si="174"/>
        <v>4</v>
      </c>
      <c r="H2778">
        <f t="shared" si="175"/>
        <v>4</v>
      </c>
      <c r="I2778" s="1" t="s">
        <v>15622</v>
      </c>
      <c r="J2778" s="1" t="s">
        <v>17051</v>
      </c>
      <c r="K2778" s="1" t="s">
        <v>17125</v>
      </c>
      <c r="L2778" s="1" t="s">
        <v>15623</v>
      </c>
      <c r="M2778" s="42">
        <v>0.64</v>
      </c>
      <c r="N2778" s="42">
        <v>0.33</v>
      </c>
      <c r="O2778" s="1" t="s">
        <v>15615</v>
      </c>
    </row>
    <row r="2779" spans="1:15" x14ac:dyDescent="0.25">
      <c r="A2779">
        <v>2784</v>
      </c>
      <c r="B2779" t="s">
        <v>11455</v>
      </c>
      <c r="C2779" t="s">
        <v>3946</v>
      </c>
      <c r="D2779" t="s">
        <v>12351</v>
      </c>
      <c r="E2779" s="65">
        <f t="shared" si="172"/>
        <v>42474</v>
      </c>
      <c r="F2779">
        <f t="shared" si="173"/>
        <v>2016</v>
      </c>
      <c r="G2779">
        <f t="shared" si="174"/>
        <v>4</v>
      </c>
      <c r="H2779">
        <f t="shared" si="175"/>
        <v>4</v>
      </c>
      <c r="I2779" s="1" t="s">
        <v>15622</v>
      </c>
      <c r="J2779" s="1" t="s">
        <v>17051</v>
      </c>
      <c r="K2779" s="1" t="s">
        <v>17125</v>
      </c>
      <c r="L2779" s="1" t="s">
        <v>15626</v>
      </c>
      <c r="M2779" s="42">
        <v>1</v>
      </c>
      <c r="N2779" s="42">
        <v>0</v>
      </c>
      <c r="O2779" s="1" t="s">
        <v>15615</v>
      </c>
    </row>
    <row r="2780" spans="1:15" x14ac:dyDescent="0.25">
      <c r="A2780">
        <v>2785</v>
      </c>
      <c r="B2780" t="s">
        <v>8041</v>
      </c>
      <c r="C2780" t="s">
        <v>7291</v>
      </c>
      <c r="D2780" t="s">
        <v>12352</v>
      </c>
      <c r="E2780" s="65">
        <f t="shared" si="172"/>
        <v>42475</v>
      </c>
      <c r="F2780">
        <f t="shared" si="173"/>
        <v>2016</v>
      </c>
      <c r="G2780">
        <f t="shared" si="174"/>
        <v>4</v>
      </c>
      <c r="H2780">
        <f t="shared" si="175"/>
        <v>5</v>
      </c>
      <c r="I2780" s="1" t="s">
        <v>15629</v>
      </c>
      <c r="J2780" s="1" t="s">
        <v>17051</v>
      </c>
      <c r="K2780" s="1" t="s">
        <v>17125</v>
      </c>
      <c r="L2780" s="1" t="s">
        <v>15626</v>
      </c>
      <c r="M2780" s="42">
        <v>1</v>
      </c>
      <c r="N2780" s="42">
        <v>1</v>
      </c>
      <c r="O2780" s="1" t="s">
        <v>15615</v>
      </c>
    </row>
    <row r="2781" spans="1:15" x14ac:dyDescent="0.25">
      <c r="A2781">
        <v>2786</v>
      </c>
      <c r="B2781" t="s">
        <v>11222</v>
      </c>
      <c r="C2781" t="s">
        <v>4179</v>
      </c>
      <c r="D2781" t="s">
        <v>12352</v>
      </c>
      <c r="E2781" s="65">
        <f t="shared" si="172"/>
        <v>42475</v>
      </c>
      <c r="F2781">
        <f t="shared" si="173"/>
        <v>2016</v>
      </c>
      <c r="G2781">
        <f t="shared" si="174"/>
        <v>4</v>
      </c>
      <c r="H2781">
        <f t="shared" si="175"/>
        <v>5</v>
      </c>
      <c r="I2781" s="1" t="s">
        <v>15806</v>
      </c>
      <c r="J2781" s="1" t="s">
        <v>17074</v>
      </c>
      <c r="K2781" s="1" t="s">
        <v>17125</v>
      </c>
      <c r="L2781" s="1" t="s">
        <v>15626</v>
      </c>
      <c r="M2781" s="42">
        <v>1</v>
      </c>
      <c r="N2781" s="42">
        <v>1</v>
      </c>
      <c r="O2781" s="1" t="s">
        <v>15616</v>
      </c>
    </row>
    <row r="2782" spans="1:15" x14ac:dyDescent="0.25">
      <c r="A2782">
        <v>2787</v>
      </c>
      <c r="B2782" t="s">
        <v>10230</v>
      </c>
      <c r="C2782" t="s">
        <v>5149</v>
      </c>
      <c r="D2782" t="s">
        <v>12352</v>
      </c>
      <c r="E2782" s="65">
        <f t="shared" si="172"/>
        <v>42475</v>
      </c>
      <c r="F2782">
        <f t="shared" si="173"/>
        <v>2016</v>
      </c>
      <c r="G2782">
        <f t="shared" si="174"/>
        <v>4</v>
      </c>
      <c r="H2782">
        <f t="shared" si="175"/>
        <v>5</v>
      </c>
      <c r="I2782" s="1" t="s">
        <v>15625</v>
      </c>
      <c r="J2782" s="1" t="s">
        <v>17051</v>
      </c>
      <c r="K2782" s="1" t="s">
        <v>17125</v>
      </c>
      <c r="L2782" s="1" t="s">
        <v>15623</v>
      </c>
      <c r="M2782" s="42">
        <v>1</v>
      </c>
      <c r="N2782" s="42">
        <v>0.94</v>
      </c>
      <c r="O2782" s="1" t="s">
        <v>15616</v>
      </c>
    </row>
    <row r="2783" spans="1:15" x14ac:dyDescent="0.25">
      <c r="A2783">
        <v>2788</v>
      </c>
      <c r="B2783" t="s">
        <v>7703</v>
      </c>
      <c r="C2783" t="s">
        <v>7615</v>
      </c>
      <c r="D2783" t="s">
        <v>12352</v>
      </c>
      <c r="E2783" s="65">
        <f t="shared" si="172"/>
        <v>42475</v>
      </c>
      <c r="F2783">
        <f t="shared" si="173"/>
        <v>2016</v>
      </c>
      <c r="G2783">
        <f t="shared" si="174"/>
        <v>4</v>
      </c>
      <c r="H2783">
        <f t="shared" si="175"/>
        <v>5</v>
      </c>
      <c r="I2783" s="1" t="s">
        <v>15622</v>
      </c>
      <c r="J2783" s="1" t="s">
        <v>17051</v>
      </c>
      <c r="K2783" s="1" t="s">
        <v>17125</v>
      </c>
      <c r="L2783" s="1" t="s">
        <v>15624</v>
      </c>
      <c r="M2783" s="42">
        <v>1</v>
      </c>
      <c r="N2783" s="42">
        <v>1</v>
      </c>
      <c r="O2783" s="1" t="s">
        <v>15615</v>
      </c>
    </row>
    <row r="2784" spans="1:15" x14ac:dyDescent="0.25">
      <c r="A2784">
        <v>2789</v>
      </c>
      <c r="B2784" t="s">
        <v>10524</v>
      </c>
      <c r="C2784" t="s">
        <v>4859</v>
      </c>
      <c r="D2784" t="s">
        <v>12353</v>
      </c>
      <c r="E2784" s="65">
        <f t="shared" si="172"/>
        <v>42476</v>
      </c>
      <c r="F2784">
        <f t="shared" si="173"/>
        <v>2016</v>
      </c>
      <c r="G2784">
        <f t="shared" si="174"/>
        <v>4</v>
      </c>
      <c r="H2784">
        <f t="shared" si="175"/>
        <v>6</v>
      </c>
      <c r="I2784" s="1" t="s">
        <v>15622</v>
      </c>
      <c r="J2784" s="1" t="s">
        <v>17051</v>
      </c>
      <c r="K2784" s="1" t="s">
        <v>17125</v>
      </c>
      <c r="L2784" s="1" t="s">
        <v>15628</v>
      </c>
      <c r="M2784" s="42">
        <v>0</v>
      </c>
      <c r="N2784" s="42">
        <v>0.73</v>
      </c>
      <c r="O2784" s="1" t="s">
        <v>15616</v>
      </c>
    </row>
    <row r="2785" spans="1:15" x14ac:dyDescent="0.25">
      <c r="A2785">
        <v>2790</v>
      </c>
      <c r="B2785" t="s">
        <v>11681</v>
      </c>
      <c r="C2785" t="s">
        <v>3725</v>
      </c>
      <c r="D2785" t="s">
        <v>12353</v>
      </c>
      <c r="E2785" s="65">
        <f t="shared" si="172"/>
        <v>42476</v>
      </c>
      <c r="F2785">
        <f t="shared" si="173"/>
        <v>2016</v>
      </c>
      <c r="G2785">
        <f t="shared" si="174"/>
        <v>4</v>
      </c>
      <c r="H2785">
        <f t="shared" si="175"/>
        <v>6</v>
      </c>
      <c r="I2785" s="1" t="s">
        <v>15622</v>
      </c>
      <c r="J2785" s="1" t="s">
        <v>17051</v>
      </c>
      <c r="K2785" s="1" t="s">
        <v>17125</v>
      </c>
      <c r="L2785" s="1" t="s">
        <v>15623</v>
      </c>
      <c r="M2785" s="42">
        <v>1</v>
      </c>
      <c r="N2785" s="42">
        <v>0.96</v>
      </c>
      <c r="O2785" s="1" t="s">
        <v>15615</v>
      </c>
    </row>
    <row r="2786" spans="1:15" x14ac:dyDescent="0.25">
      <c r="A2786">
        <v>1182</v>
      </c>
      <c r="B2786" t="s">
        <v>10479</v>
      </c>
      <c r="C2786" t="s">
        <v>4904</v>
      </c>
      <c r="D2786" t="s">
        <v>12354</v>
      </c>
      <c r="E2786" s="65">
        <f t="shared" si="172"/>
        <v>42477</v>
      </c>
      <c r="F2786">
        <f t="shared" si="173"/>
        <v>2016</v>
      </c>
      <c r="G2786">
        <f t="shared" si="174"/>
        <v>4</v>
      </c>
      <c r="H2786">
        <f t="shared" si="175"/>
        <v>7</v>
      </c>
      <c r="I2786" s="1" t="s">
        <v>15622</v>
      </c>
      <c r="J2786" s="1" t="s">
        <v>17051</v>
      </c>
      <c r="K2786" s="1" t="s">
        <v>17125</v>
      </c>
      <c r="L2786" s="1" t="s">
        <v>15626</v>
      </c>
      <c r="M2786" s="42">
        <v>1</v>
      </c>
      <c r="N2786" s="42">
        <v>0.94</v>
      </c>
      <c r="O2786" s="1" t="s">
        <v>15616</v>
      </c>
    </row>
    <row r="2787" spans="1:15" x14ac:dyDescent="0.25">
      <c r="A2787">
        <v>2791</v>
      </c>
      <c r="B2787" t="s">
        <v>7882</v>
      </c>
      <c r="C2787" t="s">
        <v>7446</v>
      </c>
      <c r="D2787" t="s">
        <v>12355</v>
      </c>
      <c r="E2787" s="65">
        <f t="shared" si="172"/>
        <v>42478</v>
      </c>
      <c r="F2787">
        <f t="shared" si="173"/>
        <v>2016</v>
      </c>
      <c r="G2787">
        <f t="shared" si="174"/>
        <v>4</v>
      </c>
      <c r="H2787">
        <f t="shared" si="175"/>
        <v>1</v>
      </c>
      <c r="I2787" s="1" t="s">
        <v>15622</v>
      </c>
      <c r="J2787" s="1" t="s">
        <v>17051</v>
      </c>
      <c r="K2787" s="1" t="s">
        <v>17125</v>
      </c>
      <c r="L2787" s="1" t="s">
        <v>15623</v>
      </c>
      <c r="M2787" s="42">
        <v>0.5</v>
      </c>
      <c r="N2787" s="42">
        <v>0.81</v>
      </c>
      <c r="O2787" s="1" t="s">
        <v>15616</v>
      </c>
    </row>
    <row r="2788" spans="1:15" x14ac:dyDescent="0.25">
      <c r="A2788">
        <v>2792</v>
      </c>
      <c r="B2788" t="s">
        <v>9514</v>
      </c>
      <c r="C2788" t="s">
        <v>5846</v>
      </c>
      <c r="D2788" t="s">
        <v>12355</v>
      </c>
      <c r="E2788" s="65">
        <f t="shared" si="172"/>
        <v>42478</v>
      </c>
      <c r="F2788">
        <f t="shared" si="173"/>
        <v>2016</v>
      </c>
      <c r="G2788">
        <f t="shared" si="174"/>
        <v>4</v>
      </c>
      <c r="H2788">
        <f t="shared" si="175"/>
        <v>1</v>
      </c>
      <c r="I2788" s="1" t="s">
        <v>15622</v>
      </c>
      <c r="J2788" s="1" t="s">
        <v>17051</v>
      </c>
      <c r="K2788" s="1" t="s">
        <v>17125</v>
      </c>
      <c r="L2788" s="1" t="s">
        <v>15624</v>
      </c>
      <c r="M2788" s="42">
        <v>1</v>
      </c>
      <c r="N2788" s="42">
        <v>0.83</v>
      </c>
      <c r="O2788" s="1" t="s">
        <v>15616</v>
      </c>
    </row>
    <row r="2789" spans="1:15" x14ac:dyDescent="0.25">
      <c r="A2789">
        <v>2793</v>
      </c>
      <c r="B2789" t="s">
        <v>10871</v>
      </c>
      <c r="C2789" t="s">
        <v>4523</v>
      </c>
      <c r="D2789" t="s">
        <v>12356</v>
      </c>
      <c r="E2789" s="65">
        <f t="shared" si="172"/>
        <v>42480</v>
      </c>
      <c r="F2789">
        <f t="shared" si="173"/>
        <v>2016</v>
      </c>
      <c r="G2789">
        <f t="shared" si="174"/>
        <v>4</v>
      </c>
      <c r="H2789">
        <f t="shared" si="175"/>
        <v>3</v>
      </c>
      <c r="I2789" s="1" t="s">
        <v>15622</v>
      </c>
      <c r="J2789" s="1" t="s">
        <v>17051</v>
      </c>
      <c r="K2789" s="1" t="s">
        <v>17125</v>
      </c>
      <c r="L2789" s="1" t="s">
        <v>15623</v>
      </c>
      <c r="M2789" s="42">
        <v>0.9</v>
      </c>
      <c r="N2789" s="42">
        <v>0.99</v>
      </c>
      <c r="O2789" s="1" t="s">
        <v>15616</v>
      </c>
    </row>
    <row r="2790" spans="1:15" x14ac:dyDescent="0.25">
      <c r="A2790">
        <v>2794</v>
      </c>
      <c r="B2790" t="s">
        <v>9505</v>
      </c>
      <c r="C2790" t="s">
        <v>5855</v>
      </c>
      <c r="D2790" t="s">
        <v>12357</v>
      </c>
      <c r="E2790" s="65">
        <f t="shared" si="172"/>
        <v>42481</v>
      </c>
      <c r="F2790">
        <f t="shared" si="173"/>
        <v>2016</v>
      </c>
      <c r="G2790">
        <f t="shared" si="174"/>
        <v>4</v>
      </c>
      <c r="H2790">
        <f t="shared" si="175"/>
        <v>4</v>
      </c>
      <c r="I2790" s="1" t="s">
        <v>15622</v>
      </c>
      <c r="J2790" s="1" t="s">
        <v>17051</v>
      </c>
      <c r="K2790" s="1" t="s">
        <v>17125</v>
      </c>
      <c r="L2790" s="1" t="s">
        <v>15626</v>
      </c>
      <c r="M2790" s="42">
        <v>1</v>
      </c>
      <c r="N2790" s="42">
        <v>1</v>
      </c>
      <c r="O2790" s="1" t="s">
        <v>15616</v>
      </c>
    </row>
    <row r="2791" spans="1:15" x14ac:dyDescent="0.25">
      <c r="A2791">
        <v>2795</v>
      </c>
      <c r="B2791" t="s">
        <v>10604</v>
      </c>
      <c r="C2791" t="s">
        <v>4782</v>
      </c>
      <c r="D2791" t="s">
        <v>12357</v>
      </c>
      <c r="E2791" s="65">
        <f t="shared" si="172"/>
        <v>42481</v>
      </c>
      <c r="F2791">
        <f t="shared" si="173"/>
        <v>2016</v>
      </c>
      <c r="G2791">
        <f t="shared" si="174"/>
        <v>4</v>
      </c>
      <c r="H2791">
        <f t="shared" si="175"/>
        <v>4</v>
      </c>
      <c r="I2791" s="1" t="s">
        <v>15622</v>
      </c>
      <c r="J2791" s="1" t="s">
        <v>17051</v>
      </c>
      <c r="K2791" s="1" t="s">
        <v>17125</v>
      </c>
      <c r="L2791" s="1" t="s">
        <v>15626</v>
      </c>
      <c r="M2791" s="42">
        <v>1</v>
      </c>
      <c r="N2791" s="42">
        <v>0.51</v>
      </c>
      <c r="O2791" s="1" t="s">
        <v>15616</v>
      </c>
    </row>
    <row r="2792" spans="1:15" x14ac:dyDescent="0.25">
      <c r="A2792">
        <v>2796</v>
      </c>
      <c r="B2792" t="s">
        <v>11396</v>
      </c>
      <c r="C2792" t="s">
        <v>4004</v>
      </c>
      <c r="D2792" t="s">
        <v>12357</v>
      </c>
      <c r="E2792" s="65">
        <f t="shared" si="172"/>
        <v>42481</v>
      </c>
      <c r="F2792">
        <f t="shared" si="173"/>
        <v>2016</v>
      </c>
      <c r="G2792">
        <f t="shared" si="174"/>
        <v>4</v>
      </c>
      <c r="H2792">
        <f t="shared" si="175"/>
        <v>4</v>
      </c>
      <c r="I2792" s="1" t="s">
        <v>15622</v>
      </c>
      <c r="J2792" s="1" t="s">
        <v>17051</v>
      </c>
      <c r="K2792" s="1" t="s">
        <v>17125</v>
      </c>
      <c r="L2792" s="1" t="s">
        <v>15626</v>
      </c>
      <c r="M2792" s="42">
        <v>1</v>
      </c>
      <c r="N2792" s="42">
        <v>0.25</v>
      </c>
      <c r="O2792" s="1" t="s">
        <v>15615</v>
      </c>
    </row>
    <row r="2793" spans="1:15" x14ac:dyDescent="0.25">
      <c r="A2793">
        <v>2797</v>
      </c>
      <c r="B2793" t="s">
        <v>11468</v>
      </c>
      <c r="C2793" t="s">
        <v>3934</v>
      </c>
      <c r="D2793" t="s">
        <v>12357</v>
      </c>
      <c r="E2793" s="65">
        <f t="shared" si="172"/>
        <v>42481</v>
      </c>
      <c r="F2793">
        <f t="shared" si="173"/>
        <v>2016</v>
      </c>
      <c r="G2793">
        <f t="shared" si="174"/>
        <v>4</v>
      </c>
      <c r="H2793">
        <f t="shared" si="175"/>
        <v>4</v>
      </c>
      <c r="I2793" s="1" t="s">
        <v>15629</v>
      </c>
      <c r="J2793" s="1" t="s">
        <v>17051</v>
      </c>
      <c r="K2793" s="1" t="s">
        <v>17125</v>
      </c>
      <c r="L2793" s="1" t="s">
        <v>15626</v>
      </c>
      <c r="M2793" s="42">
        <v>0.97</v>
      </c>
      <c r="N2793" s="42">
        <v>1</v>
      </c>
      <c r="O2793" s="1" t="s">
        <v>15616</v>
      </c>
    </row>
    <row r="2794" spans="1:15" x14ac:dyDescent="0.25">
      <c r="A2794">
        <v>2798</v>
      </c>
      <c r="B2794" t="s">
        <v>10623</v>
      </c>
      <c r="C2794" t="s">
        <v>4763</v>
      </c>
      <c r="D2794" t="s">
        <v>12358</v>
      </c>
      <c r="E2794" s="65">
        <f t="shared" si="172"/>
        <v>42483</v>
      </c>
      <c r="F2794">
        <f t="shared" si="173"/>
        <v>2016</v>
      </c>
      <c r="G2794">
        <f t="shared" si="174"/>
        <v>4</v>
      </c>
      <c r="H2794">
        <f t="shared" si="175"/>
        <v>6</v>
      </c>
      <c r="I2794" s="1" t="s">
        <v>15622</v>
      </c>
      <c r="J2794" s="1" t="s">
        <v>17051</v>
      </c>
      <c r="K2794" s="1" t="s">
        <v>17125</v>
      </c>
      <c r="L2794" s="1" t="s">
        <v>15623</v>
      </c>
      <c r="M2794" s="42">
        <v>0.8</v>
      </c>
      <c r="N2794" s="42">
        <v>0.97</v>
      </c>
      <c r="O2794" s="1" t="s">
        <v>15616</v>
      </c>
    </row>
    <row r="2795" spans="1:15" x14ac:dyDescent="0.25">
      <c r="A2795">
        <v>2799</v>
      </c>
      <c r="B2795" t="s">
        <v>9897</v>
      </c>
      <c r="C2795" t="s">
        <v>5474</v>
      </c>
      <c r="D2795" t="s">
        <v>12359</v>
      </c>
      <c r="E2795" s="65">
        <f t="shared" si="172"/>
        <v>42484</v>
      </c>
      <c r="F2795">
        <f t="shared" si="173"/>
        <v>2016</v>
      </c>
      <c r="G2795">
        <f t="shared" si="174"/>
        <v>4</v>
      </c>
      <c r="H2795">
        <f t="shared" si="175"/>
        <v>7</v>
      </c>
      <c r="I2795" s="1" t="s">
        <v>15622</v>
      </c>
      <c r="J2795" s="1" t="s">
        <v>17051</v>
      </c>
      <c r="K2795" s="1" t="s">
        <v>17125</v>
      </c>
      <c r="L2795" s="1" t="s">
        <v>15626</v>
      </c>
      <c r="M2795" s="42">
        <v>1</v>
      </c>
      <c r="N2795" s="42">
        <v>0.98</v>
      </c>
      <c r="O2795" s="1" t="s">
        <v>15615</v>
      </c>
    </row>
    <row r="2796" spans="1:15" x14ac:dyDescent="0.25">
      <c r="A2796">
        <v>2800</v>
      </c>
      <c r="B2796" t="s">
        <v>8813</v>
      </c>
      <c r="C2796" t="s">
        <v>6535</v>
      </c>
      <c r="D2796" t="s">
        <v>12360</v>
      </c>
      <c r="E2796" s="65">
        <f t="shared" si="172"/>
        <v>42485</v>
      </c>
      <c r="F2796">
        <f t="shared" si="173"/>
        <v>2016</v>
      </c>
      <c r="G2796">
        <f t="shared" si="174"/>
        <v>4</v>
      </c>
      <c r="H2796">
        <f t="shared" si="175"/>
        <v>1</v>
      </c>
      <c r="I2796" s="1" t="s">
        <v>15622</v>
      </c>
      <c r="J2796" s="1" t="s">
        <v>17051</v>
      </c>
      <c r="K2796" s="1" t="s">
        <v>17125</v>
      </c>
      <c r="L2796" s="1" t="s">
        <v>15626</v>
      </c>
      <c r="M2796" s="42">
        <v>1</v>
      </c>
      <c r="N2796" s="42">
        <v>0.89</v>
      </c>
      <c r="O2796" s="1" t="s">
        <v>15615</v>
      </c>
    </row>
    <row r="2797" spans="1:15" x14ac:dyDescent="0.25">
      <c r="A2797">
        <v>2801</v>
      </c>
      <c r="B2797" t="s">
        <v>10788</v>
      </c>
      <c r="C2797" t="s">
        <v>3527</v>
      </c>
      <c r="D2797" t="s">
        <v>12360</v>
      </c>
      <c r="E2797" s="65">
        <f t="shared" si="172"/>
        <v>42485</v>
      </c>
      <c r="F2797">
        <f t="shared" si="173"/>
        <v>2016</v>
      </c>
      <c r="G2797">
        <f t="shared" si="174"/>
        <v>4</v>
      </c>
      <c r="H2797">
        <f t="shared" si="175"/>
        <v>1</v>
      </c>
      <c r="I2797" s="1" t="s">
        <v>15622</v>
      </c>
      <c r="J2797" s="1" t="s">
        <v>17051</v>
      </c>
      <c r="K2797" s="1" t="s">
        <v>17125</v>
      </c>
      <c r="L2797" s="1" t="s">
        <v>15623</v>
      </c>
      <c r="M2797" s="42">
        <v>1</v>
      </c>
      <c r="N2797" s="42">
        <v>1</v>
      </c>
      <c r="O2797" s="1" t="s">
        <v>15616</v>
      </c>
    </row>
    <row r="2798" spans="1:15" x14ac:dyDescent="0.25">
      <c r="A2798">
        <v>2802</v>
      </c>
      <c r="B2798" t="s">
        <v>7707</v>
      </c>
      <c r="C2798" t="s">
        <v>3553</v>
      </c>
      <c r="D2798" t="s">
        <v>12361</v>
      </c>
      <c r="E2798" s="65">
        <f t="shared" si="172"/>
        <v>42487</v>
      </c>
      <c r="F2798">
        <f t="shared" si="173"/>
        <v>2016</v>
      </c>
      <c r="G2798">
        <f t="shared" si="174"/>
        <v>4</v>
      </c>
      <c r="H2798">
        <f t="shared" si="175"/>
        <v>3</v>
      </c>
      <c r="I2798" s="1" t="s">
        <v>15622</v>
      </c>
      <c r="J2798" s="1" t="s">
        <v>17051</v>
      </c>
      <c r="K2798" s="1" t="s">
        <v>17125</v>
      </c>
      <c r="L2798" s="1" t="s">
        <v>15626</v>
      </c>
      <c r="M2798" s="42">
        <v>0.94</v>
      </c>
      <c r="N2798" s="42">
        <v>0.99</v>
      </c>
      <c r="O2798" s="1" t="s">
        <v>15616</v>
      </c>
    </row>
    <row r="2799" spans="1:15" x14ac:dyDescent="0.25">
      <c r="A2799">
        <v>2803</v>
      </c>
      <c r="B2799" t="s">
        <v>11604</v>
      </c>
      <c r="C2799" t="s">
        <v>3801</v>
      </c>
      <c r="D2799" t="s">
        <v>12361</v>
      </c>
      <c r="E2799" s="65">
        <f t="shared" si="172"/>
        <v>42487</v>
      </c>
      <c r="F2799">
        <f t="shared" si="173"/>
        <v>2016</v>
      </c>
      <c r="G2799">
        <f t="shared" si="174"/>
        <v>4</v>
      </c>
      <c r="H2799">
        <f t="shared" si="175"/>
        <v>3</v>
      </c>
      <c r="I2799" s="1" t="s">
        <v>15622</v>
      </c>
      <c r="J2799" s="1" t="s">
        <v>17051</v>
      </c>
      <c r="K2799" s="1" t="s">
        <v>17125</v>
      </c>
      <c r="L2799" s="1" t="s">
        <v>15626</v>
      </c>
      <c r="M2799" s="42">
        <v>1</v>
      </c>
      <c r="N2799" s="42">
        <v>0.92</v>
      </c>
      <c r="O2799" s="1" t="s">
        <v>15615</v>
      </c>
    </row>
    <row r="2800" spans="1:15" x14ac:dyDescent="0.25">
      <c r="A2800">
        <v>2804</v>
      </c>
      <c r="B2800" t="s">
        <v>9798</v>
      </c>
      <c r="C2800" t="s">
        <v>5571</v>
      </c>
      <c r="D2800" t="s">
        <v>12362</v>
      </c>
      <c r="E2800" s="65">
        <f t="shared" si="172"/>
        <v>42490</v>
      </c>
      <c r="F2800">
        <f t="shared" si="173"/>
        <v>2016</v>
      </c>
      <c r="G2800">
        <f t="shared" si="174"/>
        <v>4</v>
      </c>
      <c r="H2800">
        <f t="shared" si="175"/>
        <v>6</v>
      </c>
      <c r="I2800" s="1" t="s">
        <v>15622</v>
      </c>
      <c r="J2800" s="1" t="s">
        <v>17051</v>
      </c>
      <c r="K2800" s="1" t="s">
        <v>17125</v>
      </c>
      <c r="L2800" s="1" t="s">
        <v>15626</v>
      </c>
      <c r="M2800" s="42">
        <v>1</v>
      </c>
      <c r="N2800" s="42">
        <v>0.96</v>
      </c>
      <c r="O2800" s="1" t="s">
        <v>15616</v>
      </c>
    </row>
    <row r="2801" spans="1:15" x14ac:dyDescent="0.25">
      <c r="A2801">
        <v>2805</v>
      </c>
      <c r="B2801" t="s">
        <v>7880</v>
      </c>
      <c r="C2801" t="s">
        <v>7448</v>
      </c>
      <c r="D2801" t="s">
        <v>12363</v>
      </c>
      <c r="E2801" s="65">
        <f t="shared" si="172"/>
        <v>42491</v>
      </c>
      <c r="F2801">
        <f t="shared" si="173"/>
        <v>2016</v>
      </c>
      <c r="G2801">
        <f t="shared" si="174"/>
        <v>5</v>
      </c>
      <c r="H2801">
        <f t="shared" si="175"/>
        <v>7</v>
      </c>
      <c r="I2801" s="1" t="s">
        <v>15622</v>
      </c>
      <c r="J2801" s="1" t="s">
        <v>17051</v>
      </c>
      <c r="K2801" s="1" t="s">
        <v>17125</v>
      </c>
      <c r="L2801" s="1" t="s">
        <v>15626</v>
      </c>
      <c r="M2801" s="42">
        <v>1</v>
      </c>
      <c r="N2801" s="42">
        <v>0.88</v>
      </c>
      <c r="O2801" s="1" t="s">
        <v>15616</v>
      </c>
    </row>
    <row r="2802" spans="1:15" x14ac:dyDescent="0.25">
      <c r="A2802">
        <v>2806</v>
      </c>
      <c r="B2802" t="s">
        <v>11437</v>
      </c>
      <c r="C2802" t="s">
        <v>3964</v>
      </c>
      <c r="D2802" t="s">
        <v>12364</v>
      </c>
      <c r="E2802" s="65">
        <f t="shared" si="172"/>
        <v>42492</v>
      </c>
      <c r="F2802">
        <f t="shared" si="173"/>
        <v>2016</v>
      </c>
      <c r="G2802">
        <f t="shared" si="174"/>
        <v>5</v>
      </c>
      <c r="H2802">
        <f t="shared" si="175"/>
        <v>1</v>
      </c>
      <c r="I2802" s="1" t="s">
        <v>15622</v>
      </c>
      <c r="J2802" s="1" t="s">
        <v>17051</v>
      </c>
      <c r="K2802" s="1" t="s">
        <v>17125</v>
      </c>
      <c r="L2802" s="1" t="s">
        <v>15626</v>
      </c>
      <c r="M2802" s="42">
        <v>0.91</v>
      </c>
      <c r="N2802" s="42">
        <v>1</v>
      </c>
      <c r="O2802" s="1" t="s">
        <v>15615</v>
      </c>
    </row>
    <row r="2803" spans="1:15" x14ac:dyDescent="0.25">
      <c r="A2803">
        <v>2807</v>
      </c>
      <c r="B2803" t="s">
        <v>11629</v>
      </c>
      <c r="C2803" t="s">
        <v>3776</v>
      </c>
      <c r="D2803" t="s">
        <v>12364</v>
      </c>
      <c r="E2803" s="65">
        <f t="shared" si="172"/>
        <v>42492</v>
      </c>
      <c r="F2803">
        <f t="shared" si="173"/>
        <v>2016</v>
      </c>
      <c r="G2803">
        <f t="shared" si="174"/>
        <v>5</v>
      </c>
      <c r="H2803">
        <f t="shared" si="175"/>
        <v>1</v>
      </c>
      <c r="I2803" s="1" t="s">
        <v>15625</v>
      </c>
      <c r="J2803" s="1" t="s">
        <v>17051</v>
      </c>
      <c r="K2803" s="1" t="s">
        <v>17125</v>
      </c>
      <c r="L2803" s="1" t="s">
        <v>15626</v>
      </c>
      <c r="M2803" s="42">
        <v>1</v>
      </c>
      <c r="N2803" s="42">
        <v>0.6</v>
      </c>
      <c r="O2803" s="1" t="s">
        <v>15615</v>
      </c>
    </row>
    <row r="2804" spans="1:15" x14ac:dyDescent="0.25">
      <c r="A2804">
        <v>2808</v>
      </c>
      <c r="B2804" t="s">
        <v>10817</v>
      </c>
      <c r="C2804" t="s">
        <v>4576</v>
      </c>
      <c r="D2804" t="s">
        <v>12364</v>
      </c>
      <c r="E2804" s="65">
        <f t="shared" si="172"/>
        <v>42492</v>
      </c>
      <c r="F2804">
        <f t="shared" si="173"/>
        <v>2016</v>
      </c>
      <c r="G2804">
        <f t="shared" si="174"/>
        <v>5</v>
      </c>
      <c r="H2804">
        <f t="shared" si="175"/>
        <v>1</v>
      </c>
      <c r="I2804" s="1" t="s">
        <v>15622</v>
      </c>
      <c r="J2804" s="1" t="s">
        <v>17051</v>
      </c>
      <c r="K2804" s="1" t="s">
        <v>17125</v>
      </c>
      <c r="L2804" s="1" t="s">
        <v>15628</v>
      </c>
      <c r="M2804" s="42">
        <v>0</v>
      </c>
      <c r="N2804" s="42">
        <v>0</v>
      </c>
      <c r="O2804" s="1" t="s">
        <v>15615</v>
      </c>
    </row>
    <row r="2805" spans="1:15" x14ac:dyDescent="0.25">
      <c r="A2805">
        <v>2809</v>
      </c>
      <c r="B2805" t="s">
        <v>7738</v>
      </c>
      <c r="C2805" t="s">
        <v>7583</v>
      </c>
      <c r="D2805" t="s">
        <v>12365</v>
      </c>
      <c r="E2805" s="65">
        <f t="shared" si="172"/>
        <v>42493</v>
      </c>
      <c r="F2805">
        <f t="shared" si="173"/>
        <v>2016</v>
      </c>
      <c r="G2805">
        <f t="shared" si="174"/>
        <v>5</v>
      </c>
      <c r="H2805">
        <f t="shared" si="175"/>
        <v>2</v>
      </c>
      <c r="I2805" s="1" t="s">
        <v>15622</v>
      </c>
      <c r="J2805" s="1" t="s">
        <v>17051</v>
      </c>
      <c r="K2805" s="1" t="s">
        <v>17125</v>
      </c>
      <c r="L2805" s="1" t="s">
        <v>15626</v>
      </c>
      <c r="M2805" s="42">
        <v>1</v>
      </c>
      <c r="N2805" s="42">
        <v>1</v>
      </c>
      <c r="O2805" s="1" t="s">
        <v>15616</v>
      </c>
    </row>
    <row r="2806" spans="1:15" x14ac:dyDescent="0.25">
      <c r="A2806">
        <v>2810</v>
      </c>
      <c r="B2806" t="s">
        <v>11235</v>
      </c>
      <c r="C2806" t="s">
        <v>4166</v>
      </c>
      <c r="D2806" t="s">
        <v>12366</v>
      </c>
      <c r="E2806" s="65">
        <f t="shared" si="172"/>
        <v>42494</v>
      </c>
      <c r="F2806">
        <f t="shared" si="173"/>
        <v>2016</v>
      </c>
      <c r="G2806">
        <f t="shared" si="174"/>
        <v>5</v>
      </c>
      <c r="H2806">
        <f t="shared" si="175"/>
        <v>3</v>
      </c>
      <c r="I2806" s="1" t="s">
        <v>15622</v>
      </c>
      <c r="J2806" s="1" t="s">
        <v>17051</v>
      </c>
      <c r="K2806" s="1" t="s">
        <v>17125</v>
      </c>
      <c r="L2806" s="1" t="s">
        <v>15624</v>
      </c>
      <c r="M2806" s="42">
        <v>0.8</v>
      </c>
      <c r="N2806" s="42">
        <v>0.67</v>
      </c>
      <c r="O2806" s="1" t="s">
        <v>15615</v>
      </c>
    </row>
    <row r="2807" spans="1:15" x14ac:dyDescent="0.25">
      <c r="A2807">
        <v>2811</v>
      </c>
      <c r="B2807" t="s">
        <v>9953</v>
      </c>
      <c r="C2807" t="s">
        <v>5419</v>
      </c>
      <c r="D2807" t="s">
        <v>12367</v>
      </c>
      <c r="E2807" s="65">
        <f t="shared" si="172"/>
        <v>42495</v>
      </c>
      <c r="F2807">
        <f t="shared" si="173"/>
        <v>2016</v>
      </c>
      <c r="G2807">
        <f t="shared" si="174"/>
        <v>5</v>
      </c>
      <c r="H2807">
        <f t="shared" si="175"/>
        <v>4</v>
      </c>
      <c r="I2807" s="1" t="s">
        <v>15640</v>
      </c>
      <c r="J2807" s="1" t="s">
        <v>17051</v>
      </c>
      <c r="K2807" s="1" t="s">
        <v>17125</v>
      </c>
      <c r="L2807" s="1" t="s">
        <v>15628</v>
      </c>
      <c r="M2807" s="42">
        <v>0.25</v>
      </c>
      <c r="N2807" s="42">
        <v>0.67</v>
      </c>
      <c r="O2807" s="1" t="s">
        <v>15615</v>
      </c>
    </row>
    <row r="2808" spans="1:15" x14ac:dyDescent="0.25">
      <c r="A2808">
        <v>2812</v>
      </c>
      <c r="B2808" t="s">
        <v>7948</v>
      </c>
      <c r="C2808" t="s">
        <v>3556</v>
      </c>
      <c r="D2808" t="s">
        <v>12368</v>
      </c>
      <c r="E2808" s="65">
        <f t="shared" si="172"/>
        <v>42497</v>
      </c>
      <c r="F2808">
        <f t="shared" si="173"/>
        <v>2016</v>
      </c>
      <c r="G2808">
        <f t="shared" si="174"/>
        <v>5</v>
      </c>
      <c r="H2808">
        <f t="shared" si="175"/>
        <v>6</v>
      </c>
      <c r="I2808" s="1" t="s">
        <v>15622</v>
      </c>
      <c r="J2808" s="1" t="s">
        <v>17051</v>
      </c>
      <c r="K2808" s="1" t="s">
        <v>17125</v>
      </c>
      <c r="L2808" s="1" t="s">
        <v>15626</v>
      </c>
      <c r="M2808" s="42">
        <v>1</v>
      </c>
      <c r="N2808" s="42">
        <v>1</v>
      </c>
      <c r="O2808" s="1" t="s">
        <v>15616</v>
      </c>
    </row>
    <row r="2809" spans="1:15" x14ac:dyDescent="0.25">
      <c r="A2809">
        <v>2813</v>
      </c>
      <c r="B2809" t="s">
        <v>11689</v>
      </c>
      <c r="C2809" t="s">
        <v>3717</v>
      </c>
      <c r="D2809" t="s">
        <v>12369</v>
      </c>
      <c r="E2809" s="65">
        <f t="shared" si="172"/>
        <v>42498</v>
      </c>
      <c r="F2809">
        <f t="shared" si="173"/>
        <v>2016</v>
      </c>
      <c r="G2809">
        <f t="shared" si="174"/>
        <v>5</v>
      </c>
      <c r="H2809">
        <f t="shared" si="175"/>
        <v>7</v>
      </c>
      <c r="I2809" s="1" t="s">
        <v>15625</v>
      </c>
      <c r="J2809" s="1" t="s">
        <v>17051</v>
      </c>
      <c r="K2809" s="1" t="s">
        <v>17125</v>
      </c>
      <c r="L2809" s="1" t="s">
        <v>15623</v>
      </c>
      <c r="M2809" s="42">
        <v>1</v>
      </c>
      <c r="N2809" s="42">
        <v>1</v>
      </c>
      <c r="O2809" s="1" t="s">
        <v>15615</v>
      </c>
    </row>
    <row r="2810" spans="1:15" x14ac:dyDescent="0.25">
      <c r="A2810">
        <v>2814</v>
      </c>
      <c r="B2810" t="s">
        <v>9878</v>
      </c>
      <c r="C2810" t="s">
        <v>5493</v>
      </c>
      <c r="D2810" t="s">
        <v>12370</v>
      </c>
      <c r="E2810" s="65">
        <f t="shared" si="172"/>
        <v>42499</v>
      </c>
      <c r="F2810">
        <f t="shared" si="173"/>
        <v>2016</v>
      </c>
      <c r="G2810">
        <f t="shared" si="174"/>
        <v>5</v>
      </c>
      <c r="H2810">
        <f t="shared" si="175"/>
        <v>1</v>
      </c>
      <c r="I2810" s="1" t="s">
        <v>15629</v>
      </c>
      <c r="J2810" s="1" t="s">
        <v>17051</v>
      </c>
      <c r="K2810" s="1" t="s">
        <v>17125</v>
      </c>
      <c r="L2810" s="1" t="s">
        <v>15626</v>
      </c>
      <c r="M2810" s="42">
        <v>1</v>
      </c>
      <c r="N2810" s="42">
        <v>0.94</v>
      </c>
      <c r="O2810" s="1" t="s">
        <v>15616</v>
      </c>
    </row>
    <row r="2811" spans="1:15" x14ac:dyDescent="0.25">
      <c r="A2811">
        <v>2815</v>
      </c>
      <c r="B2811" t="s">
        <v>9697</v>
      </c>
      <c r="C2811" t="s">
        <v>5667</v>
      </c>
      <c r="D2811" t="s">
        <v>12370</v>
      </c>
      <c r="E2811" s="65">
        <f t="shared" si="172"/>
        <v>42499</v>
      </c>
      <c r="F2811">
        <f t="shared" si="173"/>
        <v>2016</v>
      </c>
      <c r="G2811">
        <f t="shared" si="174"/>
        <v>5</v>
      </c>
      <c r="H2811">
        <f t="shared" si="175"/>
        <v>1</v>
      </c>
      <c r="I2811" s="1" t="s">
        <v>15622</v>
      </c>
      <c r="J2811" s="1" t="s">
        <v>17051</v>
      </c>
      <c r="K2811" s="1" t="s">
        <v>17125</v>
      </c>
      <c r="L2811" s="1" t="s">
        <v>15626</v>
      </c>
      <c r="M2811" s="42">
        <v>1</v>
      </c>
      <c r="N2811" s="42">
        <v>1</v>
      </c>
      <c r="O2811" s="1" t="s">
        <v>15616</v>
      </c>
    </row>
    <row r="2812" spans="1:15" x14ac:dyDescent="0.25">
      <c r="A2812">
        <v>2816</v>
      </c>
      <c r="B2812" t="s">
        <v>11368</v>
      </c>
      <c r="C2812" t="s">
        <v>4032</v>
      </c>
      <c r="D2812" t="s">
        <v>12370</v>
      </c>
      <c r="E2812" s="65">
        <f t="shared" si="172"/>
        <v>42499</v>
      </c>
      <c r="F2812">
        <f t="shared" si="173"/>
        <v>2016</v>
      </c>
      <c r="G2812">
        <f t="shared" si="174"/>
        <v>5</v>
      </c>
      <c r="H2812">
        <f t="shared" si="175"/>
        <v>1</v>
      </c>
      <c r="I2812" s="1" t="s">
        <v>15622</v>
      </c>
      <c r="J2812" s="1" t="s">
        <v>17051</v>
      </c>
      <c r="K2812" s="1" t="s">
        <v>17125</v>
      </c>
      <c r="L2812" s="1" t="s">
        <v>15628</v>
      </c>
      <c r="M2812" s="42">
        <v>0</v>
      </c>
      <c r="N2812" s="42">
        <v>0.97</v>
      </c>
      <c r="O2812" s="1" t="s">
        <v>15615</v>
      </c>
    </row>
    <row r="2813" spans="1:15" x14ac:dyDescent="0.25">
      <c r="A2813">
        <v>2817</v>
      </c>
      <c r="B2813" t="s">
        <v>9544</v>
      </c>
      <c r="C2813" t="s">
        <v>5816</v>
      </c>
      <c r="D2813" t="s">
        <v>12371</v>
      </c>
      <c r="E2813" s="65">
        <f t="shared" si="172"/>
        <v>42500</v>
      </c>
      <c r="F2813">
        <f t="shared" si="173"/>
        <v>2016</v>
      </c>
      <c r="G2813">
        <f t="shared" si="174"/>
        <v>5</v>
      </c>
      <c r="H2813">
        <f t="shared" si="175"/>
        <v>2</v>
      </c>
      <c r="I2813" s="1" t="s">
        <v>15622</v>
      </c>
      <c r="J2813" s="1" t="s">
        <v>17051</v>
      </c>
      <c r="K2813" s="1" t="s">
        <v>17125</v>
      </c>
      <c r="L2813" s="1" t="s">
        <v>15626</v>
      </c>
      <c r="M2813" s="42">
        <v>1</v>
      </c>
      <c r="N2813" s="42">
        <v>1</v>
      </c>
      <c r="O2813" s="1" t="s">
        <v>15615</v>
      </c>
    </row>
    <row r="2814" spans="1:15" x14ac:dyDescent="0.25">
      <c r="A2814">
        <v>2818</v>
      </c>
      <c r="B2814" t="s">
        <v>10262</v>
      </c>
      <c r="C2814" t="s">
        <v>5117</v>
      </c>
      <c r="D2814" t="s">
        <v>12372</v>
      </c>
      <c r="E2814" s="65">
        <f t="shared" si="172"/>
        <v>42501</v>
      </c>
      <c r="F2814">
        <f t="shared" si="173"/>
        <v>2016</v>
      </c>
      <c r="G2814">
        <f t="shared" si="174"/>
        <v>5</v>
      </c>
      <c r="H2814">
        <f t="shared" si="175"/>
        <v>3</v>
      </c>
      <c r="I2814" s="1" t="s">
        <v>15622</v>
      </c>
      <c r="J2814" s="1" t="s">
        <v>17051</v>
      </c>
      <c r="K2814" s="1" t="s">
        <v>17125</v>
      </c>
      <c r="L2814" s="1" t="s">
        <v>15624</v>
      </c>
      <c r="M2814" s="42">
        <v>1</v>
      </c>
      <c r="N2814" s="42">
        <v>0.98</v>
      </c>
      <c r="O2814" s="1" t="s">
        <v>15615</v>
      </c>
    </row>
    <row r="2815" spans="1:15" x14ac:dyDescent="0.25">
      <c r="A2815">
        <v>2819</v>
      </c>
      <c r="B2815" t="s">
        <v>8415</v>
      </c>
      <c r="C2815" t="s">
        <v>6927</v>
      </c>
      <c r="D2815" t="s">
        <v>12372</v>
      </c>
      <c r="E2815" s="65">
        <f t="shared" si="172"/>
        <v>42501</v>
      </c>
      <c r="F2815">
        <f t="shared" si="173"/>
        <v>2016</v>
      </c>
      <c r="G2815">
        <f t="shared" si="174"/>
        <v>5</v>
      </c>
      <c r="H2815">
        <f t="shared" si="175"/>
        <v>3</v>
      </c>
      <c r="I2815" s="1" t="s">
        <v>15622</v>
      </c>
      <c r="J2815" s="1" t="s">
        <v>17051</v>
      </c>
      <c r="K2815" s="1" t="s">
        <v>17125</v>
      </c>
      <c r="L2815" s="1" t="s">
        <v>15623</v>
      </c>
      <c r="M2815" s="42">
        <v>0.6</v>
      </c>
      <c r="N2815" s="42">
        <v>0.98</v>
      </c>
      <c r="O2815" s="1" t="s">
        <v>15615</v>
      </c>
    </row>
    <row r="2816" spans="1:15" x14ac:dyDescent="0.25">
      <c r="A2816">
        <v>2820</v>
      </c>
      <c r="B2816" t="s">
        <v>10355</v>
      </c>
      <c r="C2816" t="s">
        <v>5024</v>
      </c>
      <c r="D2816" t="s">
        <v>12373</v>
      </c>
      <c r="E2816" s="65">
        <f t="shared" si="172"/>
        <v>42502</v>
      </c>
      <c r="F2816">
        <f t="shared" si="173"/>
        <v>2016</v>
      </c>
      <c r="G2816">
        <f t="shared" si="174"/>
        <v>5</v>
      </c>
      <c r="H2816">
        <f t="shared" si="175"/>
        <v>4</v>
      </c>
      <c r="I2816" s="1" t="s">
        <v>15622</v>
      </c>
      <c r="J2816" s="1" t="s">
        <v>17051</v>
      </c>
      <c r="K2816" s="1" t="s">
        <v>17125</v>
      </c>
      <c r="L2816" s="1" t="s">
        <v>15623</v>
      </c>
      <c r="M2816" s="42">
        <v>1</v>
      </c>
      <c r="N2816" s="42">
        <v>1</v>
      </c>
      <c r="O2816" s="1" t="s">
        <v>15616</v>
      </c>
    </row>
    <row r="2817" spans="1:15" x14ac:dyDescent="0.25">
      <c r="A2817">
        <v>2821</v>
      </c>
      <c r="B2817" t="s">
        <v>10701</v>
      </c>
      <c r="C2817" t="s">
        <v>4685</v>
      </c>
      <c r="D2817" t="s">
        <v>12373</v>
      </c>
      <c r="E2817" s="65">
        <f t="shared" si="172"/>
        <v>42502</v>
      </c>
      <c r="F2817">
        <f t="shared" si="173"/>
        <v>2016</v>
      </c>
      <c r="G2817">
        <f t="shared" si="174"/>
        <v>5</v>
      </c>
      <c r="H2817">
        <f t="shared" si="175"/>
        <v>4</v>
      </c>
      <c r="I2817" s="1" t="s">
        <v>15622</v>
      </c>
      <c r="J2817" s="1" t="s">
        <v>17051</v>
      </c>
      <c r="K2817" s="1" t="s">
        <v>17125</v>
      </c>
      <c r="L2817" s="1" t="s">
        <v>15628</v>
      </c>
      <c r="M2817" s="42">
        <v>0</v>
      </c>
      <c r="N2817" s="42">
        <v>0.33</v>
      </c>
      <c r="O2817" s="1" t="s">
        <v>15615</v>
      </c>
    </row>
    <row r="2818" spans="1:15" x14ac:dyDescent="0.25">
      <c r="A2818">
        <v>2822</v>
      </c>
      <c r="B2818" t="s">
        <v>9801</v>
      </c>
      <c r="C2818" t="s">
        <v>5568</v>
      </c>
      <c r="D2818" t="s">
        <v>12374</v>
      </c>
      <c r="E2818" s="65">
        <f t="shared" si="172"/>
        <v>42503</v>
      </c>
      <c r="F2818">
        <f t="shared" si="173"/>
        <v>2016</v>
      </c>
      <c r="G2818">
        <f t="shared" si="174"/>
        <v>5</v>
      </c>
      <c r="H2818">
        <f t="shared" si="175"/>
        <v>5</v>
      </c>
      <c r="I2818" s="1" t="s">
        <v>15622</v>
      </c>
      <c r="J2818" s="1" t="s">
        <v>17051</v>
      </c>
      <c r="K2818" s="1" t="s">
        <v>17125</v>
      </c>
      <c r="L2818" s="1" t="s">
        <v>15626</v>
      </c>
      <c r="M2818" s="42">
        <v>1</v>
      </c>
      <c r="N2818" s="42">
        <v>0.97</v>
      </c>
      <c r="O2818" s="1" t="s">
        <v>15616</v>
      </c>
    </row>
    <row r="2819" spans="1:15" x14ac:dyDescent="0.25">
      <c r="A2819">
        <v>2823</v>
      </c>
      <c r="B2819" t="s">
        <v>8686</v>
      </c>
      <c r="C2819" t="s">
        <v>6662</v>
      </c>
      <c r="D2819" t="s">
        <v>12374</v>
      </c>
      <c r="E2819" s="65">
        <f t="shared" ref="E2819:E2882" si="176">DATE(LEFT(D2819,4),MID(D2819,5,2),RIGHT(D2819,2))</f>
        <v>42503</v>
      </c>
      <c r="F2819">
        <f t="shared" ref="F2819:F2882" si="177">YEAR(E2819)</f>
        <v>2016</v>
      </c>
      <c r="G2819">
        <f t="shared" ref="G2819:G2882" si="178">MONTH(E2819)</f>
        <v>5</v>
      </c>
      <c r="H2819">
        <f t="shared" ref="H2819:H2882" si="179">WEEKDAY(E2819,2)</f>
        <v>5</v>
      </c>
      <c r="I2819" s="1" t="s">
        <v>15622</v>
      </c>
      <c r="J2819" s="1" t="s">
        <v>17051</v>
      </c>
      <c r="K2819" s="1" t="s">
        <v>17125</v>
      </c>
      <c r="L2819" s="1" t="s">
        <v>15626</v>
      </c>
      <c r="M2819" s="42">
        <v>1</v>
      </c>
      <c r="N2819" s="42">
        <v>1</v>
      </c>
      <c r="O2819" s="1" t="s">
        <v>15616</v>
      </c>
    </row>
    <row r="2820" spans="1:15" x14ac:dyDescent="0.25">
      <c r="A2820">
        <v>2824</v>
      </c>
      <c r="B2820" t="s">
        <v>10157</v>
      </c>
      <c r="C2820" t="s">
        <v>5221</v>
      </c>
      <c r="D2820" t="s">
        <v>12375</v>
      </c>
      <c r="E2820" s="65">
        <f t="shared" si="176"/>
        <v>42504</v>
      </c>
      <c r="F2820">
        <f t="shared" si="177"/>
        <v>2016</v>
      </c>
      <c r="G2820">
        <f t="shared" si="178"/>
        <v>5</v>
      </c>
      <c r="H2820">
        <f t="shared" si="179"/>
        <v>6</v>
      </c>
      <c r="I2820" s="1" t="s">
        <v>15640</v>
      </c>
      <c r="J2820" s="1" t="s">
        <v>17051</v>
      </c>
      <c r="K2820" s="1" t="s">
        <v>17125</v>
      </c>
      <c r="L2820" s="1" t="s">
        <v>15624</v>
      </c>
      <c r="M2820" s="42">
        <v>1</v>
      </c>
      <c r="N2820" s="42">
        <v>0.96</v>
      </c>
      <c r="O2820" s="1" t="s">
        <v>15616</v>
      </c>
    </row>
    <row r="2821" spans="1:15" x14ac:dyDescent="0.25">
      <c r="A2821">
        <v>2825</v>
      </c>
      <c r="B2821" t="s">
        <v>9041</v>
      </c>
      <c r="C2821" t="s">
        <v>6312</v>
      </c>
      <c r="D2821" t="s">
        <v>12375</v>
      </c>
      <c r="E2821" s="65">
        <f t="shared" si="176"/>
        <v>42504</v>
      </c>
      <c r="F2821">
        <f t="shared" si="177"/>
        <v>2016</v>
      </c>
      <c r="G2821">
        <f t="shared" si="178"/>
        <v>5</v>
      </c>
      <c r="H2821">
        <f t="shared" si="179"/>
        <v>6</v>
      </c>
      <c r="I2821" s="1" t="s">
        <v>15622</v>
      </c>
      <c r="J2821" s="1" t="s">
        <v>17051</v>
      </c>
      <c r="K2821" s="1" t="s">
        <v>17125</v>
      </c>
      <c r="L2821" s="1" t="s">
        <v>15628</v>
      </c>
      <c r="M2821" s="42">
        <v>0.4</v>
      </c>
      <c r="N2821" s="42">
        <v>0.95</v>
      </c>
      <c r="O2821" s="1" t="s">
        <v>15615</v>
      </c>
    </row>
    <row r="2822" spans="1:15" x14ac:dyDescent="0.25">
      <c r="A2822">
        <v>2826</v>
      </c>
      <c r="B2822" t="s">
        <v>10272</v>
      </c>
      <c r="C2822" t="s">
        <v>5107</v>
      </c>
      <c r="D2822" t="s">
        <v>12376</v>
      </c>
      <c r="E2822" s="65">
        <f t="shared" si="176"/>
        <v>42506</v>
      </c>
      <c r="F2822">
        <f t="shared" si="177"/>
        <v>2016</v>
      </c>
      <c r="G2822">
        <f t="shared" si="178"/>
        <v>5</v>
      </c>
      <c r="H2822">
        <f t="shared" si="179"/>
        <v>1</v>
      </c>
      <c r="I2822" s="1" t="s">
        <v>15625</v>
      </c>
      <c r="J2822" s="1" t="s">
        <v>17051</v>
      </c>
      <c r="K2822" s="1" t="s">
        <v>17125</v>
      </c>
      <c r="L2822" s="1" t="s">
        <v>15624</v>
      </c>
      <c r="M2822" s="42">
        <v>1</v>
      </c>
      <c r="N2822" s="42">
        <v>0.65</v>
      </c>
      <c r="O2822" s="1" t="s">
        <v>15616</v>
      </c>
    </row>
    <row r="2823" spans="1:15" x14ac:dyDescent="0.25">
      <c r="A2823">
        <v>2827</v>
      </c>
      <c r="B2823" t="s">
        <v>10669</v>
      </c>
      <c r="C2823" t="s">
        <v>4717</v>
      </c>
      <c r="D2823" t="s">
        <v>12376</v>
      </c>
      <c r="E2823" s="65">
        <f t="shared" si="176"/>
        <v>42506</v>
      </c>
      <c r="F2823">
        <f t="shared" si="177"/>
        <v>2016</v>
      </c>
      <c r="G2823">
        <f t="shared" si="178"/>
        <v>5</v>
      </c>
      <c r="H2823">
        <f t="shared" si="179"/>
        <v>1</v>
      </c>
      <c r="I2823" s="1" t="s">
        <v>15622</v>
      </c>
      <c r="J2823" s="1" t="s">
        <v>17051</v>
      </c>
      <c r="K2823" s="1" t="s">
        <v>17125</v>
      </c>
      <c r="L2823" s="1" t="s">
        <v>15626</v>
      </c>
      <c r="M2823" s="42">
        <v>1</v>
      </c>
      <c r="N2823" s="42">
        <v>0.97</v>
      </c>
      <c r="O2823" s="1" t="s">
        <v>15615</v>
      </c>
    </row>
    <row r="2824" spans="1:15" x14ac:dyDescent="0.25">
      <c r="A2824">
        <v>2828</v>
      </c>
      <c r="B2824" t="s">
        <v>11488</v>
      </c>
      <c r="C2824" t="s">
        <v>3914</v>
      </c>
      <c r="D2824" t="s">
        <v>12376</v>
      </c>
      <c r="E2824" s="65">
        <f t="shared" si="176"/>
        <v>42506</v>
      </c>
      <c r="F2824">
        <f t="shared" si="177"/>
        <v>2016</v>
      </c>
      <c r="G2824">
        <f t="shared" si="178"/>
        <v>5</v>
      </c>
      <c r="H2824">
        <f t="shared" si="179"/>
        <v>1</v>
      </c>
      <c r="I2824" s="1" t="s">
        <v>15622</v>
      </c>
      <c r="J2824" s="1" t="s">
        <v>17051</v>
      </c>
      <c r="K2824" s="1" t="s">
        <v>17125</v>
      </c>
      <c r="L2824" s="1" t="s">
        <v>15626</v>
      </c>
      <c r="M2824" s="42">
        <v>1</v>
      </c>
      <c r="N2824" s="42">
        <v>0.7</v>
      </c>
      <c r="O2824" s="1" t="s">
        <v>15615</v>
      </c>
    </row>
    <row r="2825" spans="1:15" x14ac:dyDescent="0.25">
      <c r="A2825">
        <v>2829</v>
      </c>
      <c r="B2825" t="s">
        <v>10461</v>
      </c>
      <c r="C2825" t="s">
        <v>4920</v>
      </c>
      <c r="D2825" t="s">
        <v>12376</v>
      </c>
      <c r="E2825" s="65">
        <f t="shared" si="176"/>
        <v>42506</v>
      </c>
      <c r="F2825">
        <f t="shared" si="177"/>
        <v>2016</v>
      </c>
      <c r="G2825">
        <f t="shared" si="178"/>
        <v>5</v>
      </c>
      <c r="H2825">
        <f t="shared" si="179"/>
        <v>1</v>
      </c>
      <c r="I2825" s="1" t="s">
        <v>15622</v>
      </c>
      <c r="J2825" s="1" t="s">
        <v>17051</v>
      </c>
      <c r="K2825" s="1" t="s">
        <v>17125</v>
      </c>
      <c r="L2825" s="1" t="s">
        <v>15626</v>
      </c>
      <c r="M2825" s="42">
        <v>1</v>
      </c>
      <c r="N2825" s="42">
        <v>1</v>
      </c>
      <c r="O2825" s="1" t="s">
        <v>15616</v>
      </c>
    </row>
    <row r="2826" spans="1:15" x14ac:dyDescent="0.25">
      <c r="A2826">
        <v>2830</v>
      </c>
      <c r="B2826" t="s">
        <v>11379</v>
      </c>
      <c r="C2826" t="s">
        <v>4021</v>
      </c>
      <c r="D2826" t="s">
        <v>12377</v>
      </c>
      <c r="E2826" s="65">
        <f t="shared" si="176"/>
        <v>42507</v>
      </c>
      <c r="F2826">
        <f t="shared" si="177"/>
        <v>2016</v>
      </c>
      <c r="G2826">
        <f t="shared" si="178"/>
        <v>5</v>
      </c>
      <c r="H2826">
        <f t="shared" si="179"/>
        <v>2</v>
      </c>
      <c r="I2826" s="1" t="s">
        <v>15625</v>
      </c>
      <c r="J2826" s="1" t="s">
        <v>17051</v>
      </c>
      <c r="K2826" s="1" t="s">
        <v>17125</v>
      </c>
      <c r="L2826" s="1" t="s">
        <v>15626</v>
      </c>
      <c r="M2826" s="42">
        <v>1</v>
      </c>
      <c r="N2826" s="42">
        <v>0.92</v>
      </c>
      <c r="O2826" s="1" t="s">
        <v>15615</v>
      </c>
    </row>
    <row r="2827" spans="1:15" x14ac:dyDescent="0.25">
      <c r="A2827">
        <v>2831</v>
      </c>
      <c r="B2827" t="s">
        <v>10391</v>
      </c>
      <c r="C2827" t="s">
        <v>4988</v>
      </c>
      <c r="D2827" t="s">
        <v>12377</v>
      </c>
      <c r="E2827" s="65">
        <f t="shared" si="176"/>
        <v>42507</v>
      </c>
      <c r="F2827">
        <f t="shared" si="177"/>
        <v>2016</v>
      </c>
      <c r="G2827">
        <f t="shared" si="178"/>
        <v>5</v>
      </c>
      <c r="H2827">
        <f t="shared" si="179"/>
        <v>2</v>
      </c>
      <c r="I2827" s="1" t="s">
        <v>15772</v>
      </c>
      <c r="J2827" s="1" t="s">
        <v>17066</v>
      </c>
      <c r="K2827" s="1" t="s">
        <v>17125</v>
      </c>
      <c r="L2827" s="1" t="s">
        <v>15628</v>
      </c>
      <c r="M2827" s="42">
        <v>0</v>
      </c>
      <c r="N2827" s="42">
        <v>0.47</v>
      </c>
      <c r="O2827" s="1" t="s">
        <v>15615</v>
      </c>
    </row>
    <row r="2828" spans="1:15" x14ac:dyDescent="0.25">
      <c r="A2828">
        <v>2832</v>
      </c>
      <c r="B2828" t="s">
        <v>8294</v>
      </c>
      <c r="C2828" t="s">
        <v>7041</v>
      </c>
      <c r="D2828" t="s">
        <v>12377</v>
      </c>
      <c r="E2828" s="65">
        <f t="shared" si="176"/>
        <v>42507</v>
      </c>
      <c r="F2828">
        <f t="shared" si="177"/>
        <v>2016</v>
      </c>
      <c r="G2828">
        <f t="shared" si="178"/>
        <v>5</v>
      </c>
      <c r="H2828">
        <f t="shared" si="179"/>
        <v>2</v>
      </c>
      <c r="I2828" s="1" t="s">
        <v>15622</v>
      </c>
      <c r="J2828" s="1" t="s">
        <v>17051</v>
      </c>
      <c r="K2828" s="1" t="s">
        <v>17125</v>
      </c>
      <c r="L2828" s="1" t="s">
        <v>15626</v>
      </c>
      <c r="M2828" s="42">
        <v>1</v>
      </c>
      <c r="N2828" s="42">
        <v>1</v>
      </c>
      <c r="O2828" s="1" t="s">
        <v>15616</v>
      </c>
    </row>
    <row r="2829" spans="1:15" x14ac:dyDescent="0.25">
      <c r="A2829">
        <v>2833</v>
      </c>
      <c r="B2829" t="s">
        <v>7792</v>
      </c>
      <c r="C2829" t="s">
        <v>7530</v>
      </c>
      <c r="D2829" t="s">
        <v>12378</v>
      </c>
      <c r="E2829" s="65">
        <f t="shared" si="176"/>
        <v>42508</v>
      </c>
      <c r="F2829">
        <f t="shared" si="177"/>
        <v>2016</v>
      </c>
      <c r="G2829">
        <f t="shared" si="178"/>
        <v>5</v>
      </c>
      <c r="H2829">
        <f t="shared" si="179"/>
        <v>3</v>
      </c>
      <c r="I2829" s="1" t="s">
        <v>15635</v>
      </c>
      <c r="J2829" s="1" t="s">
        <v>17076</v>
      </c>
      <c r="K2829" s="1" t="s">
        <v>17125</v>
      </c>
      <c r="L2829" s="1" t="s">
        <v>15626</v>
      </c>
      <c r="M2829" s="42">
        <v>1</v>
      </c>
      <c r="N2829" s="42">
        <v>0.88</v>
      </c>
      <c r="O2829" s="1" t="s">
        <v>15615</v>
      </c>
    </row>
    <row r="2830" spans="1:15" x14ac:dyDescent="0.25">
      <c r="A2830">
        <v>2834</v>
      </c>
      <c r="B2830" t="s">
        <v>9415</v>
      </c>
      <c r="C2830" t="s">
        <v>5942</v>
      </c>
      <c r="D2830" t="s">
        <v>12378</v>
      </c>
      <c r="E2830" s="65">
        <f t="shared" si="176"/>
        <v>42508</v>
      </c>
      <c r="F2830">
        <f t="shared" si="177"/>
        <v>2016</v>
      </c>
      <c r="G2830">
        <f t="shared" si="178"/>
        <v>5</v>
      </c>
      <c r="H2830">
        <f t="shared" si="179"/>
        <v>3</v>
      </c>
      <c r="I2830" s="1" t="s">
        <v>15622</v>
      </c>
      <c r="J2830" s="1" t="s">
        <v>17051</v>
      </c>
      <c r="K2830" s="1" t="s">
        <v>17125</v>
      </c>
      <c r="L2830" s="1" t="s">
        <v>15626</v>
      </c>
      <c r="M2830" s="42">
        <v>0.92</v>
      </c>
      <c r="N2830" s="42">
        <v>0.95</v>
      </c>
      <c r="O2830" s="1" t="s">
        <v>15615</v>
      </c>
    </row>
    <row r="2831" spans="1:15" x14ac:dyDescent="0.25">
      <c r="A2831">
        <v>2835</v>
      </c>
      <c r="B2831" t="s">
        <v>9002</v>
      </c>
      <c r="C2831" t="s">
        <v>6352</v>
      </c>
      <c r="D2831" t="s">
        <v>12379</v>
      </c>
      <c r="E2831" s="65">
        <f t="shared" si="176"/>
        <v>42509</v>
      </c>
      <c r="F2831">
        <f t="shared" si="177"/>
        <v>2016</v>
      </c>
      <c r="G2831">
        <f t="shared" si="178"/>
        <v>5</v>
      </c>
      <c r="H2831">
        <f t="shared" si="179"/>
        <v>4</v>
      </c>
      <c r="I2831" s="1" t="s">
        <v>15622</v>
      </c>
      <c r="J2831" s="1" t="s">
        <v>17051</v>
      </c>
      <c r="K2831" s="1" t="s">
        <v>17125</v>
      </c>
      <c r="L2831" s="1" t="s">
        <v>15626</v>
      </c>
      <c r="M2831" s="42">
        <v>1</v>
      </c>
      <c r="N2831" s="42">
        <v>1</v>
      </c>
      <c r="O2831" s="1" t="s">
        <v>15616</v>
      </c>
    </row>
    <row r="2832" spans="1:15" x14ac:dyDescent="0.25">
      <c r="A2832">
        <v>2836</v>
      </c>
      <c r="B2832" t="s">
        <v>8574</v>
      </c>
      <c r="C2832" t="s">
        <v>6773</v>
      </c>
      <c r="D2832" t="s">
        <v>12379</v>
      </c>
      <c r="E2832" s="65">
        <f t="shared" si="176"/>
        <v>42509</v>
      </c>
      <c r="F2832">
        <f t="shared" si="177"/>
        <v>2016</v>
      </c>
      <c r="G2832">
        <f t="shared" si="178"/>
        <v>5</v>
      </c>
      <c r="H2832">
        <f t="shared" si="179"/>
        <v>4</v>
      </c>
      <c r="I2832" s="1" t="s">
        <v>15622</v>
      </c>
      <c r="J2832" s="1" t="s">
        <v>17051</v>
      </c>
      <c r="K2832" s="1" t="s">
        <v>17125</v>
      </c>
      <c r="L2832" s="1" t="s">
        <v>15626</v>
      </c>
      <c r="M2832" s="42">
        <v>0.95</v>
      </c>
      <c r="N2832" s="42">
        <v>0.94</v>
      </c>
      <c r="O2832" s="1" t="s">
        <v>15615</v>
      </c>
    </row>
    <row r="2833" spans="1:15" x14ac:dyDescent="0.25">
      <c r="A2833">
        <v>2837</v>
      </c>
      <c r="B2833" t="s">
        <v>10172</v>
      </c>
      <c r="C2833" t="s">
        <v>5206</v>
      </c>
      <c r="D2833" t="s">
        <v>12380</v>
      </c>
      <c r="E2833" s="65">
        <f t="shared" si="176"/>
        <v>42510</v>
      </c>
      <c r="F2833">
        <f t="shared" si="177"/>
        <v>2016</v>
      </c>
      <c r="G2833">
        <f t="shared" si="178"/>
        <v>5</v>
      </c>
      <c r="H2833">
        <f t="shared" si="179"/>
        <v>5</v>
      </c>
      <c r="I2833" s="1" t="s">
        <v>15622</v>
      </c>
      <c r="J2833" s="1" t="s">
        <v>17051</v>
      </c>
      <c r="K2833" s="1" t="s">
        <v>17125</v>
      </c>
      <c r="L2833" s="1" t="s">
        <v>15623</v>
      </c>
      <c r="M2833" s="42">
        <v>1</v>
      </c>
      <c r="N2833" s="42">
        <v>1</v>
      </c>
      <c r="O2833" s="1" t="s">
        <v>15616</v>
      </c>
    </row>
    <row r="2834" spans="1:15" x14ac:dyDescent="0.25">
      <c r="A2834">
        <v>2838</v>
      </c>
      <c r="B2834" t="s">
        <v>9699</v>
      </c>
      <c r="C2834" t="s">
        <v>5665</v>
      </c>
      <c r="D2834" t="s">
        <v>12380</v>
      </c>
      <c r="E2834" s="65">
        <f t="shared" si="176"/>
        <v>42510</v>
      </c>
      <c r="F2834">
        <f t="shared" si="177"/>
        <v>2016</v>
      </c>
      <c r="G2834">
        <f t="shared" si="178"/>
        <v>5</v>
      </c>
      <c r="H2834">
        <f t="shared" si="179"/>
        <v>5</v>
      </c>
      <c r="I2834" s="1" t="s">
        <v>15622</v>
      </c>
      <c r="J2834" s="1" t="s">
        <v>17051</v>
      </c>
      <c r="K2834" s="1" t="s">
        <v>17125</v>
      </c>
      <c r="L2834" s="1" t="s">
        <v>15623</v>
      </c>
      <c r="M2834" s="42">
        <v>1</v>
      </c>
      <c r="N2834" s="42">
        <v>0.93</v>
      </c>
      <c r="O2834" s="1" t="s">
        <v>15616</v>
      </c>
    </row>
    <row r="2835" spans="1:15" x14ac:dyDescent="0.25">
      <c r="A2835">
        <v>2839</v>
      </c>
      <c r="B2835" t="s">
        <v>9742</v>
      </c>
      <c r="C2835" t="s">
        <v>5623</v>
      </c>
      <c r="D2835" t="s">
        <v>12381</v>
      </c>
      <c r="E2835" s="65">
        <f t="shared" si="176"/>
        <v>42511</v>
      </c>
      <c r="F2835">
        <f t="shared" si="177"/>
        <v>2016</v>
      </c>
      <c r="G2835">
        <f t="shared" si="178"/>
        <v>5</v>
      </c>
      <c r="H2835">
        <f t="shared" si="179"/>
        <v>6</v>
      </c>
      <c r="I2835" s="1" t="s">
        <v>15678</v>
      </c>
      <c r="J2835" s="1" t="s">
        <v>17084</v>
      </c>
      <c r="K2835" s="1" t="s">
        <v>17125</v>
      </c>
      <c r="L2835" s="1" t="s">
        <v>15626</v>
      </c>
      <c r="M2835" s="42">
        <v>1</v>
      </c>
      <c r="N2835" s="42">
        <v>1</v>
      </c>
      <c r="O2835" s="1" t="s">
        <v>15616</v>
      </c>
    </row>
    <row r="2836" spans="1:15" x14ac:dyDescent="0.25">
      <c r="A2836">
        <v>2840</v>
      </c>
      <c r="B2836" t="s">
        <v>11074</v>
      </c>
      <c r="C2836" t="s">
        <v>4323</v>
      </c>
      <c r="D2836" t="s">
        <v>12381</v>
      </c>
      <c r="E2836" s="65">
        <f t="shared" si="176"/>
        <v>42511</v>
      </c>
      <c r="F2836">
        <f t="shared" si="177"/>
        <v>2016</v>
      </c>
      <c r="G2836">
        <f t="shared" si="178"/>
        <v>5</v>
      </c>
      <c r="H2836">
        <f t="shared" si="179"/>
        <v>6</v>
      </c>
      <c r="I2836" s="1" t="s">
        <v>15622</v>
      </c>
      <c r="J2836" s="1" t="s">
        <v>17051</v>
      </c>
      <c r="K2836" s="1" t="s">
        <v>17125</v>
      </c>
      <c r="L2836" s="1" t="s">
        <v>15626</v>
      </c>
      <c r="M2836" s="42">
        <v>1</v>
      </c>
      <c r="N2836" s="42">
        <v>0.92</v>
      </c>
      <c r="O2836" s="1" t="s">
        <v>15616</v>
      </c>
    </row>
    <row r="2837" spans="1:15" x14ac:dyDescent="0.25">
      <c r="A2837">
        <v>2841</v>
      </c>
      <c r="B2837" t="s">
        <v>8151</v>
      </c>
      <c r="C2837" t="s">
        <v>7184</v>
      </c>
      <c r="D2837" t="s">
        <v>12382</v>
      </c>
      <c r="E2837" s="65">
        <f t="shared" si="176"/>
        <v>42512</v>
      </c>
      <c r="F2837">
        <f t="shared" si="177"/>
        <v>2016</v>
      </c>
      <c r="G2837">
        <f t="shared" si="178"/>
        <v>5</v>
      </c>
      <c r="H2837">
        <f t="shared" si="179"/>
        <v>7</v>
      </c>
      <c r="I2837" s="1" t="s">
        <v>15665</v>
      </c>
      <c r="J2837" s="1" t="s">
        <v>17073</v>
      </c>
      <c r="K2837" s="1" t="s">
        <v>17125</v>
      </c>
      <c r="L2837" s="1" t="s">
        <v>15623</v>
      </c>
      <c r="M2837" s="42">
        <v>0.6</v>
      </c>
      <c r="N2837" s="42">
        <v>0.85</v>
      </c>
      <c r="O2837" s="1" t="s">
        <v>15615</v>
      </c>
    </row>
    <row r="2838" spans="1:15" x14ac:dyDescent="0.25">
      <c r="A2838">
        <v>2842</v>
      </c>
      <c r="B2838" t="s">
        <v>10570</v>
      </c>
      <c r="C2838" t="s">
        <v>4814</v>
      </c>
      <c r="D2838" t="s">
        <v>12382</v>
      </c>
      <c r="E2838" s="65">
        <f t="shared" si="176"/>
        <v>42512</v>
      </c>
      <c r="F2838">
        <f t="shared" si="177"/>
        <v>2016</v>
      </c>
      <c r="G2838">
        <f t="shared" si="178"/>
        <v>5</v>
      </c>
      <c r="H2838">
        <f t="shared" si="179"/>
        <v>7</v>
      </c>
      <c r="I2838" s="1" t="s">
        <v>15622</v>
      </c>
      <c r="J2838" s="1" t="s">
        <v>17051</v>
      </c>
      <c r="K2838" s="1" t="s">
        <v>17125</v>
      </c>
      <c r="L2838" s="1" t="s">
        <v>15628</v>
      </c>
      <c r="M2838" s="42">
        <v>0</v>
      </c>
      <c r="N2838" s="42">
        <v>0.83</v>
      </c>
      <c r="O2838" s="1" t="s">
        <v>15615</v>
      </c>
    </row>
    <row r="2839" spans="1:15" x14ac:dyDescent="0.25">
      <c r="A2839">
        <v>2843</v>
      </c>
      <c r="B2839" t="s">
        <v>10992</v>
      </c>
      <c r="C2839" t="s">
        <v>4405</v>
      </c>
      <c r="D2839" t="s">
        <v>12382</v>
      </c>
      <c r="E2839" s="65">
        <f t="shared" si="176"/>
        <v>42512</v>
      </c>
      <c r="F2839">
        <f t="shared" si="177"/>
        <v>2016</v>
      </c>
      <c r="G2839">
        <f t="shared" si="178"/>
        <v>5</v>
      </c>
      <c r="H2839">
        <f t="shared" si="179"/>
        <v>7</v>
      </c>
      <c r="I2839" s="1" t="s">
        <v>15625</v>
      </c>
      <c r="J2839" s="1" t="s">
        <v>17051</v>
      </c>
      <c r="K2839" s="1" t="s">
        <v>17125</v>
      </c>
      <c r="L2839" s="1" t="s">
        <v>15623</v>
      </c>
      <c r="M2839" s="42">
        <v>1</v>
      </c>
      <c r="N2839" s="42">
        <v>0.93</v>
      </c>
      <c r="O2839" s="1" t="s">
        <v>15616</v>
      </c>
    </row>
    <row r="2840" spans="1:15" x14ac:dyDescent="0.25">
      <c r="A2840">
        <v>2844</v>
      </c>
      <c r="B2840" t="s">
        <v>10106</v>
      </c>
      <c r="C2840" t="s">
        <v>5270</v>
      </c>
      <c r="D2840" t="s">
        <v>12382</v>
      </c>
      <c r="E2840" s="65">
        <f t="shared" si="176"/>
        <v>42512</v>
      </c>
      <c r="F2840">
        <f t="shared" si="177"/>
        <v>2016</v>
      </c>
      <c r="G2840">
        <f t="shared" si="178"/>
        <v>5</v>
      </c>
      <c r="H2840">
        <f t="shared" si="179"/>
        <v>7</v>
      </c>
      <c r="I2840" s="1" t="s">
        <v>15622</v>
      </c>
      <c r="J2840" s="1" t="s">
        <v>17051</v>
      </c>
      <c r="K2840" s="1" t="s">
        <v>17125</v>
      </c>
      <c r="L2840" s="1" t="s">
        <v>15626</v>
      </c>
      <c r="M2840" s="42">
        <v>1</v>
      </c>
      <c r="N2840" s="42">
        <v>0.67</v>
      </c>
      <c r="O2840" s="1" t="s">
        <v>15615</v>
      </c>
    </row>
    <row r="2841" spans="1:15" x14ac:dyDescent="0.25">
      <c r="A2841">
        <v>2845</v>
      </c>
      <c r="B2841" t="s">
        <v>8848</v>
      </c>
      <c r="C2841" t="s">
        <v>6501</v>
      </c>
      <c r="D2841" t="s">
        <v>12383</v>
      </c>
      <c r="E2841" s="65">
        <f t="shared" si="176"/>
        <v>42513</v>
      </c>
      <c r="F2841">
        <f t="shared" si="177"/>
        <v>2016</v>
      </c>
      <c r="G2841">
        <f t="shared" si="178"/>
        <v>5</v>
      </c>
      <c r="H2841">
        <f t="shared" si="179"/>
        <v>1</v>
      </c>
      <c r="I2841" s="1" t="s">
        <v>15622</v>
      </c>
      <c r="J2841" s="1" t="s">
        <v>17051</v>
      </c>
      <c r="K2841" s="1" t="s">
        <v>17125</v>
      </c>
      <c r="L2841" s="1" t="s">
        <v>15626</v>
      </c>
      <c r="M2841" s="42">
        <v>1</v>
      </c>
      <c r="N2841" s="42">
        <v>0.99</v>
      </c>
      <c r="O2841" s="1" t="s">
        <v>15615</v>
      </c>
    </row>
    <row r="2842" spans="1:15" x14ac:dyDescent="0.25">
      <c r="A2842">
        <v>2846</v>
      </c>
      <c r="B2842" t="s">
        <v>7888</v>
      </c>
      <c r="C2842" t="s">
        <v>7440</v>
      </c>
      <c r="D2842" t="s">
        <v>12383</v>
      </c>
      <c r="E2842" s="65">
        <f t="shared" si="176"/>
        <v>42513</v>
      </c>
      <c r="F2842">
        <f t="shared" si="177"/>
        <v>2016</v>
      </c>
      <c r="G2842">
        <f t="shared" si="178"/>
        <v>5</v>
      </c>
      <c r="H2842">
        <f t="shared" si="179"/>
        <v>1</v>
      </c>
      <c r="I2842" s="1" t="s">
        <v>15625</v>
      </c>
      <c r="J2842" s="1" t="s">
        <v>17051</v>
      </c>
      <c r="K2842" s="1" t="s">
        <v>17125</v>
      </c>
      <c r="L2842" s="1" t="s">
        <v>15624</v>
      </c>
      <c r="M2842" s="42">
        <v>1</v>
      </c>
      <c r="N2842" s="42">
        <v>0.6</v>
      </c>
      <c r="O2842" s="1" t="s">
        <v>15616</v>
      </c>
    </row>
    <row r="2843" spans="1:15" x14ac:dyDescent="0.25">
      <c r="A2843">
        <v>2847</v>
      </c>
      <c r="B2843" t="s">
        <v>10890</v>
      </c>
      <c r="C2843" t="s">
        <v>4504</v>
      </c>
      <c r="D2843" t="s">
        <v>12383</v>
      </c>
      <c r="E2843" s="65">
        <f t="shared" si="176"/>
        <v>42513</v>
      </c>
      <c r="F2843">
        <f t="shared" si="177"/>
        <v>2016</v>
      </c>
      <c r="G2843">
        <f t="shared" si="178"/>
        <v>5</v>
      </c>
      <c r="H2843">
        <f t="shared" si="179"/>
        <v>1</v>
      </c>
      <c r="I2843" s="1" t="s">
        <v>15654</v>
      </c>
      <c r="J2843" s="1" t="s">
        <v>17064</v>
      </c>
      <c r="K2843" s="1" t="s">
        <v>17129</v>
      </c>
      <c r="L2843" s="1" t="s">
        <v>15626</v>
      </c>
      <c r="M2843" s="42">
        <v>1</v>
      </c>
      <c r="N2843" s="42">
        <v>1</v>
      </c>
      <c r="O2843" s="1" t="s">
        <v>15615</v>
      </c>
    </row>
    <row r="2844" spans="1:15" x14ac:dyDescent="0.25">
      <c r="A2844">
        <v>2848</v>
      </c>
      <c r="B2844" t="s">
        <v>8406</v>
      </c>
      <c r="C2844" t="s">
        <v>6936</v>
      </c>
      <c r="D2844" t="s">
        <v>12384</v>
      </c>
      <c r="E2844" s="65">
        <f t="shared" si="176"/>
        <v>42514</v>
      </c>
      <c r="F2844">
        <f t="shared" si="177"/>
        <v>2016</v>
      </c>
      <c r="G2844">
        <f t="shared" si="178"/>
        <v>5</v>
      </c>
      <c r="H2844">
        <f t="shared" si="179"/>
        <v>2</v>
      </c>
      <c r="I2844" s="1" t="s">
        <v>15622</v>
      </c>
      <c r="J2844" s="1" t="s">
        <v>17051</v>
      </c>
      <c r="K2844" s="1" t="s">
        <v>17125</v>
      </c>
      <c r="L2844" s="1" t="s">
        <v>15623</v>
      </c>
      <c r="M2844" s="42">
        <v>0.64</v>
      </c>
      <c r="N2844" s="42">
        <v>0.91</v>
      </c>
      <c r="O2844" s="1" t="s">
        <v>15615</v>
      </c>
    </row>
    <row r="2845" spans="1:15" x14ac:dyDescent="0.25">
      <c r="A2845">
        <v>2849</v>
      </c>
      <c r="B2845" t="s">
        <v>11510</v>
      </c>
      <c r="C2845" t="s">
        <v>3559</v>
      </c>
      <c r="D2845" t="s">
        <v>12384</v>
      </c>
      <c r="E2845" s="65">
        <f t="shared" si="176"/>
        <v>42514</v>
      </c>
      <c r="F2845">
        <f t="shared" si="177"/>
        <v>2016</v>
      </c>
      <c r="G2845">
        <f t="shared" si="178"/>
        <v>5</v>
      </c>
      <c r="H2845">
        <f t="shared" si="179"/>
        <v>2</v>
      </c>
      <c r="I2845" s="1" t="s">
        <v>15625</v>
      </c>
      <c r="J2845" s="1" t="s">
        <v>17051</v>
      </c>
      <c r="K2845" s="1" t="s">
        <v>17125</v>
      </c>
      <c r="L2845" s="1" t="s">
        <v>15624</v>
      </c>
      <c r="M2845" s="42">
        <v>1</v>
      </c>
      <c r="N2845" s="42">
        <v>1</v>
      </c>
      <c r="O2845" s="1" t="s">
        <v>15616</v>
      </c>
    </row>
    <row r="2846" spans="1:15" x14ac:dyDescent="0.25">
      <c r="A2846">
        <v>2850</v>
      </c>
      <c r="B2846" t="s">
        <v>8404</v>
      </c>
      <c r="C2846" t="s">
        <v>6938</v>
      </c>
      <c r="D2846" t="s">
        <v>12385</v>
      </c>
      <c r="E2846" s="65">
        <f t="shared" si="176"/>
        <v>42515</v>
      </c>
      <c r="F2846">
        <f t="shared" si="177"/>
        <v>2016</v>
      </c>
      <c r="G2846">
        <f t="shared" si="178"/>
        <v>5</v>
      </c>
      <c r="H2846">
        <f t="shared" si="179"/>
        <v>3</v>
      </c>
      <c r="I2846" s="1" t="s">
        <v>15629</v>
      </c>
      <c r="J2846" s="1" t="s">
        <v>17051</v>
      </c>
      <c r="K2846" s="1" t="s">
        <v>17125</v>
      </c>
      <c r="L2846" s="1" t="s">
        <v>15626</v>
      </c>
      <c r="M2846" s="42">
        <v>0.8</v>
      </c>
      <c r="N2846" s="42">
        <v>0.98</v>
      </c>
      <c r="O2846" s="1" t="s">
        <v>15616</v>
      </c>
    </row>
    <row r="2847" spans="1:15" x14ac:dyDescent="0.25">
      <c r="A2847">
        <v>2851</v>
      </c>
      <c r="B2847" t="s">
        <v>8304</v>
      </c>
      <c r="C2847" t="s">
        <v>7032</v>
      </c>
      <c r="D2847" t="s">
        <v>12386</v>
      </c>
      <c r="E2847" s="65">
        <f t="shared" si="176"/>
        <v>42516</v>
      </c>
      <c r="F2847">
        <f t="shared" si="177"/>
        <v>2016</v>
      </c>
      <c r="G2847">
        <f t="shared" si="178"/>
        <v>5</v>
      </c>
      <c r="H2847">
        <f t="shared" si="179"/>
        <v>4</v>
      </c>
      <c r="I2847" s="1" t="s">
        <v>15622</v>
      </c>
      <c r="J2847" s="1" t="s">
        <v>17051</v>
      </c>
      <c r="K2847" s="1" t="s">
        <v>17125</v>
      </c>
      <c r="L2847" s="1" t="s">
        <v>15624</v>
      </c>
      <c r="M2847" s="42">
        <v>1</v>
      </c>
      <c r="N2847" s="42">
        <v>0.8</v>
      </c>
      <c r="O2847" s="1" t="s">
        <v>15616</v>
      </c>
    </row>
    <row r="2848" spans="1:15" x14ac:dyDescent="0.25">
      <c r="A2848">
        <v>2852</v>
      </c>
      <c r="B2848" t="s">
        <v>9461</v>
      </c>
      <c r="C2848" t="s">
        <v>5898</v>
      </c>
      <c r="D2848" t="s">
        <v>12386</v>
      </c>
      <c r="E2848" s="65">
        <f t="shared" si="176"/>
        <v>42516</v>
      </c>
      <c r="F2848">
        <f t="shared" si="177"/>
        <v>2016</v>
      </c>
      <c r="G2848">
        <f t="shared" si="178"/>
        <v>5</v>
      </c>
      <c r="H2848">
        <f t="shared" si="179"/>
        <v>4</v>
      </c>
      <c r="I2848" s="1" t="s">
        <v>15622</v>
      </c>
      <c r="J2848" s="1" t="s">
        <v>17051</v>
      </c>
      <c r="K2848" s="1" t="s">
        <v>17125</v>
      </c>
      <c r="L2848" s="1" t="s">
        <v>15626</v>
      </c>
      <c r="M2848" s="42">
        <v>1</v>
      </c>
      <c r="N2848" s="42">
        <v>0.96</v>
      </c>
      <c r="O2848" s="1" t="s">
        <v>15615</v>
      </c>
    </row>
    <row r="2849" spans="1:15" x14ac:dyDescent="0.25">
      <c r="A2849">
        <v>2853</v>
      </c>
      <c r="B2849" t="s">
        <v>9704</v>
      </c>
      <c r="C2849" t="s">
        <v>5660</v>
      </c>
      <c r="D2849" t="s">
        <v>12387</v>
      </c>
      <c r="E2849" s="65">
        <f t="shared" si="176"/>
        <v>42517</v>
      </c>
      <c r="F2849">
        <f t="shared" si="177"/>
        <v>2016</v>
      </c>
      <c r="G2849">
        <f t="shared" si="178"/>
        <v>5</v>
      </c>
      <c r="H2849">
        <f t="shared" si="179"/>
        <v>5</v>
      </c>
      <c r="I2849" s="1" t="s">
        <v>15622</v>
      </c>
      <c r="J2849" s="1" t="s">
        <v>17051</v>
      </c>
      <c r="K2849" s="1" t="s">
        <v>17125</v>
      </c>
      <c r="L2849" s="1" t="s">
        <v>15626</v>
      </c>
      <c r="M2849" s="42">
        <v>1</v>
      </c>
      <c r="N2849" s="42">
        <v>1</v>
      </c>
      <c r="O2849" s="1" t="s">
        <v>15615</v>
      </c>
    </row>
    <row r="2850" spans="1:15" x14ac:dyDescent="0.25">
      <c r="A2850">
        <v>2854</v>
      </c>
      <c r="B2850" t="s">
        <v>11256</v>
      </c>
      <c r="C2850" t="s">
        <v>4145</v>
      </c>
      <c r="D2850" t="s">
        <v>12387</v>
      </c>
      <c r="E2850" s="65">
        <f t="shared" si="176"/>
        <v>42517</v>
      </c>
      <c r="F2850">
        <f t="shared" si="177"/>
        <v>2016</v>
      </c>
      <c r="G2850">
        <f t="shared" si="178"/>
        <v>5</v>
      </c>
      <c r="H2850">
        <f t="shared" si="179"/>
        <v>5</v>
      </c>
      <c r="I2850" s="1" t="s">
        <v>15622</v>
      </c>
      <c r="J2850" s="1" t="s">
        <v>17051</v>
      </c>
      <c r="K2850" s="1" t="s">
        <v>17125</v>
      </c>
      <c r="L2850" s="1" t="s">
        <v>15626</v>
      </c>
      <c r="M2850" s="42">
        <v>1</v>
      </c>
      <c r="N2850" s="42">
        <v>0.99</v>
      </c>
      <c r="O2850" s="1" t="s">
        <v>15616</v>
      </c>
    </row>
    <row r="2851" spans="1:15" x14ac:dyDescent="0.25">
      <c r="A2851">
        <v>2855</v>
      </c>
      <c r="B2851" t="s">
        <v>8137</v>
      </c>
      <c r="C2851" t="s">
        <v>7198</v>
      </c>
      <c r="D2851" t="s">
        <v>12388</v>
      </c>
      <c r="E2851" s="65">
        <f t="shared" si="176"/>
        <v>42518</v>
      </c>
      <c r="F2851">
        <f t="shared" si="177"/>
        <v>2016</v>
      </c>
      <c r="G2851">
        <f t="shared" si="178"/>
        <v>5</v>
      </c>
      <c r="H2851">
        <f t="shared" si="179"/>
        <v>6</v>
      </c>
      <c r="I2851" s="1" t="s">
        <v>15625</v>
      </c>
      <c r="J2851" s="1" t="s">
        <v>17051</v>
      </c>
      <c r="K2851" s="1" t="s">
        <v>17125</v>
      </c>
      <c r="L2851" s="1" t="s">
        <v>15626</v>
      </c>
      <c r="M2851" s="42">
        <v>1</v>
      </c>
      <c r="N2851" s="42">
        <v>1</v>
      </c>
      <c r="O2851" s="1" t="s">
        <v>15616</v>
      </c>
    </row>
    <row r="2852" spans="1:15" x14ac:dyDescent="0.25">
      <c r="A2852">
        <v>2856</v>
      </c>
      <c r="B2852" t="s">
        <v>8421</v>
      </c>
      <c r="C2852" t="s">
        <v>6921</v>
      </c>
      <c r="D2852" t="s">
        <v>12389</v>
      </c>
      <c r="E2852" s="65">
        <f t="shared" si="176"/>
        <v>42519</v>
      </c>
      <c r="F2852">
        <f t="shared" si="177"/>
        <v>2016</v>
      </c>
      <c r="G2852">
        <f t="shared" si="178"/>
        <v>5</v>
      </c>
      <c r="H2852">
        <f t="shared" si="179"/>
        <v>7</v>
      </c>
      <c r="I2852" s="1" t="s">
        <v>15622</v>
      </c>
      <c r="J2852" s="1" t="s">
        <v>17051</v>
      </c>
      <c r="K2852" s="1" t="s">
        <v>17125</v>
      </c>
      <c r="L2852" s="1" t="s">
        <v>15626</v>
      </c>
      <c r="M2852" s="42">
        <v>1</v>
      </c>
      <c r="N2852" s="42">
        <v>0.99</v>
      </c>
      <c r="O2852" s="1" t="s">
        <v>15615</v>
      </c>
    </row>
    <row r="2853" spans="1:15" x14ac:dyDescent="0.25">
      <c r="A2853">
        <v>2857</v>
      </c>
      <c r="B2853" t="s">
        <v>9604</v>
      </c>
      <c r="C2853" t="s">
        <v>5758</v>
      </c>
      <c r="D2853" t="s">
        <v>12390</v>
      </c>
      <c r="E2853" s="65">
        <f t="shared" si="176"/>
        <v>42520</v>
      </c>
      <c r="F2853">
        <f t="shared" si="177"/>
        <v>2016</v>
      </c>
      <c r="G2853">
        <f t="shared" si="178"/>
        <v>5</v>
      </c>
      <c r="H2853">
        <f t="shared" si="179"/>
        <v>1</v>
      </c>
      <c r="I2853" s="1" t="s">
        <v>15639</v>
      </c>
      <c r="J2853" s="1" t="s">
        <v>17051</v>
      </c>
      <c r="K2853" s="1" t="s">
        <v>17125</v>
      </c>
      <c r="L2853" s="1" t="s">
        <v>15624</v>
      </c>
      <c r="M2853" s="42">
        <v>1</v>
      </c>
      <c r="N2853" s="42">
        <v>0.98</v>
      </c>
      <c r="O2853" s="1" t="s">
        <v>15615</v>
      </c>
    </row>
    <row r="2854" spans="1:15" x14ac:dyDescent="0.25">
      <c r="A2854">
        <v>2858</v>
      </c>
      <c r="B2854" t="s">
        <v>11590</v>
      </c>
      <c r="C2854" t="s">
        <v>3815</v>
      </c>
      <c r="D2854" t="s">
        <v>12390</v>
      </c>
      <c r="E2854" s="65">
        <f t="shared" si="176"/>
        <v>42520</v>
      </c>
      <c r="F2854">
        <f t="shared" si="177"/>
        <v>2016</v>
      </c>
      <c r="G2854">
        <f t="shared" si="178"/>
        <v>5</v>
      </c>
      <c r="H2854">
        <f t="shared" si="179"/>
        <v>1</v>
      </c>
      <c r="I2854" s="1" t="s">
        <v>15622</v>
      </c>
      <c r="J2854" s="1" t="s">
        <v>17051</v>
      </c>
      <c r="K2854" s="1" t="s">
        <v>17125</v>
      </c>
      <c r="L2854" s="1" t="s">
        <v>15626</v>
      </c>
      <c r="M2854" s="42">
        <v>0.94</v>
      </c>
      <c r="N2854" s="42">
        <v>1</v>
      </c>
      <c r="O2854" s="1" t="s">
        <v>15615</v>
      </c>
    </row>
    <row r="2855" spans="1:15" x14ac:dyDescent="0.25">
      <c r="A2855">
        <v>2859</v>
      </c>
      <c r="B2855" t="s">
        <v>11407</v>
      </c>
      <c r="C2855" t="s">
        <v>3993</v>
      </c>
      <c r="D2855" t="s">
        <v>12390</v>
      </c>
      <c r="E2855" s="65">
        <f t="shared" si="176"/>
        <v>42520</v>
      </c>
      <c r="F2855">
        <f t="shared" si="177"/>
        <v>2016</v>
      </c>
      <c r="G2855">
        <f t="shared" si="178"/>
        <v>5</v>
      </c>
      <c r="H2855">
        <f t="shared" si="179"/>
        <v>1</v>
      </c>
      <c r="I2855" s="1" t="s">
        <v>15622</v>
      </c>
      <c r="J2855" s="1" t="s">
        <v>17051</v>
      </c>
      <c r="K2855" s="1" t="s">
        <v>17125</v>
      </c>
      <c r="L2855" s="1" t="s">
        <v>15624</v>
      </c>
      <c r="M2855" s="42">
        <v>1</v>
      </c>
      <c r="N2855" s="42">
        <v>0.67</v>
      </c>
      <c r="O2855" s="1" t="s">
        <v>15615</v>
      </c>
    </row>
    <row r="2856" spans="1:15" x14ac:dyDescent="0.25">
      <c r="A2856">
        <v>2860</v>
      </c>
      <c r="B2856" t="s">
        <v>10072</v>
      </c>
      <c r="C2856" t="s">
        <v>5302</v>
      </c>
      <c r="D2856" t="s">
        <v>12390</v>
      </c>
      <c r="E2856" s="65">
        <f t="shared" si="176"/>
        <v>42520</v>
      </c>
      <c r="F2856">
        <f t="shared" si="177"/>
        <v>2016</v>
      </c>
      <c r="G2856">
        <f t="shared" si="178"/>
        <v>5</v>
      </c>
      <c r="H2856">
        <f t="shared" si="179"/>
        <v>1</v>
      </c>
      <c r="I2856" s="1" t="s">
        <v>15622</v>
      </c>
      <c r="J2856" s="1" t="s">
        <v>17051</v>
      </c>
      <c r="K2856" s="1" t="s">
        <v>17125</v>
      </c>
      <c r="L2856" s="1" t="s">
        <v>15624</v>
      </c>
      <c r="M2856" s="42">
        <v>1</v>
      </c>
      <c r="N2856" s="42">
        <v>0.8</v>
      </c>
      <c r="O2856" s="1" t="s">
        <v>15616</v>
      </c>
    </row>
    <row r="2857" spans="1:15" x14ac:dyDescent="0.25">
      <c r="A2857">
        <v>2861</v>
      </c>
      <c r="B2857" t="s">
        <v>8661</v>
      </c>
      <c r="C2857" t="s">
        <v>6687</v>
      </c>
      <c r="D2857" t="s">
        <v>12391</v>
      </c>
      <c r="E2857" s="65">
        <f t="shared" si="176"/>
        <v>42521</v>
      </c>
      <c r="F2857">
        <f t="shared" si="177"/>
        <v>2016</v>
      </c>
      <c r="G2857">
        <f t="shared" si="178"/>
        <v>5</v>
      </c>
      <c r="H2857">
        <f t="shared" si="179"/>
        <v>2</v>
      </c>
      <c r="I2857" s="1" t="s">
        <v>15629</v>
      </c>
      <c r="J2857" s="1" t="s">
        <v>17051</v>
      </c>
      <c r="K2857" s="1" t="s">
        <v>17125</v>
      </c>
      <c r="L2857" s="1" t="s">
        <v>15626</v>
      </c>
      <c r="M2857" s="42">
        <v>0.96</v>
      </c>
      <c r="N2857" s="42">
        <v>0.96</v>
      </c>
      <c r="O2857" s="1" t="s">
        <v>15615</v>
      </c>
    </row>
    <row r="2858" spans="1:15" x14ac:dyDescent="0.25">
      <c r="A2858">
        <v>2862</v>
      </c>
      <c r="B2858" t="s">
        <v>8624</v>
      </c>
      <c r="C2858" t="s">
        <v>3531</v>
      </c>
      <c r="D2858" t="s">
        <v>12391</v>
      </c>
      <c r="E2858" s="65">
        <f t="shared" si="176"/>
        <v>42521</v>
      </c>
      <c r="F2858">
        <f t="shared" si="177"/>
        <v>2016</v>
      </c>
      <c r="G2858">
        <f t="shared" si="178"/>
        <v>5</v>
      </c>
      <c r="H2858">
        <f t="shared" si="179"/>
        <v>2</v>
      </c>
      <c r="I2858" s="1" t="s">
        <v>15622</v>
      </c>
      <c r="J2858" s="1" t="s">
        <v>17051</v>
      </c>
      <c r="K2858" s="1" t="s">
        <v>17125</v>
      </c>
      <c r="L2858" s="1" t="s">
        <v>15624</v>
      </c>
      <c r="M2858" s="42">
        <v>1</v>
      </c>
      <c r="N2858" s="42">
        <v>0.95</v>
      </c>
      <c r="O2858" s="1" t="s">
        <v>15616</v>
      </c>
    </row>
    <row r="2859" spans="1:15" x14ac:dyDescent="0.25">
      <c r="A2859">
        <v>2863</v>
      </c>
      <c r="B2859" t="s">
        <v>7925</v>
      </c>
      <c r="C2859" t="s">
        <v>7405</v>
      </c>
      <c r="D2859" t="s">
        <v>12392</v>
      </c>
      <c r="E2859" s="65">
        <f t="shared" si="176"/>
        <v>42522</v>
      </c>
      <c r="F2859">
        <f t="shared" si="177"/>
        <v>2016</v>
      </c>
      <c r="G2859">
        <f t="shared" si="178"/>
        <v>6</v>
      </c>
      <c r="H2859">
        <f t="shared" si="179"/>
        <v>3</v>
      </c>
      <c r="I2859" s="1" t="s">
        <v>15625</v>
      </c>
      <c r="J2859" s="1" t="s">
        <v>17051</v>
      </c>
      <c r="K2859" s="1" t="s">
        <v>17125</v>
      </c>
      <c r="L2859" s="1" t="s">
        <v>15624</v>
      </c>
      <c r="M2859" s="42">
        <v>1</v>
      </c>
      <c r="N2859" s="42">
        <v>0.88</v>
      </c>
      <c r="O2859" s="1" t="s">
        <v>15615</v>
      </c>
    </row>
    <row r="2860" spans="1:15" x14ac:dyDescent="0.25">
      <c r="A2860">
        <v>2864</v>
      </c>
      <c r="B2860" t="s">
        <v>9068</v>
      </c>
      <c r="C2860" t="s">
        <v>6285</v>
      </c>
      <c r="D2860" t="s">
        <v>12392</v>
      </c>
      <c r="E2860" s="65">
        <f t="shared" si="176"/>
        <v>42522</v>
      </c>
      <c r="F2860">
        <f t="shared" si="177"/>
        <v>2016</v>
      </c>
      <c r="G2860">
        <f t="shared" si="178"/>
        <v>6</v>
      </c>
      <c r="H2860">
        <f t="shared" si="179"/>
        <v>3</v>
      </c>
      <c r="I2860" s="1" t="s">
        <v>15622</v>
      </c>
      <c r="J2860" s="1" t="s">
        <v>17051</v>
      </c>
      <c r="K2860" s="1" t="s">
        <v>17125</v>
      </c>
      <c r="L2860" s="1" t="s">
        <v>15626</v>
      </c>
      <c r="M2860" s="42">
        <v>1</v>
      </c>
      <c r="N2860" s="42">
        <v>1</v>
      </c>
      <c r="O2860" s="1" t="s">
        <v>15616</v>
      </c>
    </row>
    <row r="2861" spans="1:15" x14ac:dyDescent="0.25">
      <c r="A2861">
        <v>2865</v>
      </c>
      <c r="B2861" t="s">
        <v>11593</v>
      </c>
      <c r="C2861" t="s">
        <v>3812</v>
      </c>
      <c r="D2861" t="s">
        <v>12392</v>
      </c>
      <c r="E2861" s="65">
        <f t="shared" si="176"/>
        <v>42522</v>
      </c>
      <c r="F2861">
        <f t="shared" si="177"/>
        <v>2016</v>
      </c>
      <c r="G2861">
        <f t="shared" si="178"/>
        <v>6</v>
      </c>
      <c r="H2861">
        <f t="shared" si="179"/>
        <v>3</v>
      </c>
      <c r="I2861" s="1" t="s">
        <v>15622</v>
      </c>
      <c r="J2861" s="1" t="s">
        <v>17051</v>
      </c>
      <c r="K2861" s="1" t="s">
        <v>17125</v>
      </c>
      <c r="L2861" s="1" t="s">
        <v>15624</v>
      </c>
      <c r="M2861" s="42">
        <v>1</v>
      </c>
      <c r="N2861" s="42">
        <v>1</v>
      </c>
      <c r="O2861" s="1" t="s">
        <v>15616</v>
      </c>
    </row>
    <row r="2862" spans="1:15" x14ac:dyDescent="0.25">
      <c r="A2862">
        <v>2866</v>
      </c>
      <c r="B2862" t="s">
        <v>7918</v>
      </c>
      <c r="C2862" t="s">
        <v>7412</v>
      </c>
      <c r="D2862" t="s">
        <v>12392</v>
      </c>
      <c r="E2862" s="65">
        <f t="shared" si="176"/>
        <v>42522</v>
      </c>
      <c r="F2862">
        <f t="shared" si="177"/>
        <v>2016</v>
      </c>
      <c r="G2862">
        <f t="shared" si="178"/>
        <v>6</v>
      </c>
      <c r="H2862">
        <f t="shared" si="179"/>
        <v>3</v>
      </c>
      <c r="I2862" s="1" t="s">
        <v>15627</v>
      </c>
      <c r="J2862" s="1" t="s">
        <v>17051</v>
      </c>
      <c r="K2862" s="1" t="s">
        <v>17125</v>
      </c>
      <c r="L2862" s="1" t="s">
        <v>15626</v>
      </c>
      <c r="M2862" s="42">
        <v>1</v>
      </c>
      <c r="N2862" s="42">
        <v>0.99</v>
      </c>
      <c r="O2862" s="1" t="s">
        <v>15615</v>
      </c>
    </row>
    <row r="2863" spans="1:15" x14ac:dyDescent="0.25">
      <c r="A2863">
        <v>2867</v>
      </c>
      <c r="B2863" t="s">
        <v>8854</v>
      </c>
      <c r="C2863" t="s">
        <v>6496</v>
      </c>
      <c r="D2863" t="s">
        <v>12393</v>
      </c>
      <c r="E2863" s="65">
        <f t="shared" si="176"/>
        <v>42523</v>
      </c>
      <c r="F2863">
        <f t="shared" si="177"/>
        <v>2016</v>
      </c>
      <c r="G2863">
        <f t="shared" si="178"/>
        <v>6</v>
      </c>
      <c r="H2863">
        <f t="shared" si="179"/>
        <v>4</v>
      </c>
      <c r="I2863" s="1" t="s">
        <v>15622</v>
      </c>
      <c r="J2863" s="1" t="s">
        <v>17051</v>
      </c>
      <c r="K2863" s="1" t="s">
        <v>17125</v>
      </c>
      <c r="L2863" s="1" t="s">
        <v>15626</v>
      </c>
      <c r="M2863" s="42">
        <v>1</v>
      </c>
      <c r="N2863" s="42">
        <v>0.94</v>
      </c>
      <c r="O2863" s="1" t="s">
        <v>15616</v>
      </c>
    </row>
    <row r="2864" spans="1:15" x14ac:dyDescent="0.25">
      <c r="A2864">
        <v>2868</v>
      </c>
      <c r="B2864" t="s">
        <v>10376</v>
      </c>
      <c r="C2864" t="s">
        <v>5003</v>
      </c>
      <c r="D2864" t="s">
        <v>12393</v>
      </c>
      <c r="E2864" s="65">
        <f t="shared" si="176"/>
        <v>42523</v>
      </c>
      <c r="F2864">
        <f t="shared" si="177"/>
        <v>2016</v>
      </c>
      <c r="G2864">
        <f t="shared" si="178"/>
        <v>6</v>
      </c>
      <c r="H2864">
        <f t="shared" si="179"/>
        <v>4</v>
      </c>
      <c r="I2864" s="1" t="s">
        <v>15622</v>
      </c>
      <c r="J2864" s="1" t="s">
        <v>17051</v>
      </c>
      <c r="K2864" s="1" t="s">
        <v>17125</v>
      </c>
      <c r="L2864" s="1" t="s">
        <v>15626</v>
      </c>
      <c r="M2864" s="42">
        <v>1</v>
      </c>
      <c r="N2864" s="42">
        <v>1</v>
      </c>
      <c r="O2864" s="1" t="s">
        <v>15615</v>
      </c>
    </row>
    <row r="2865" spans="1:15" x14ac:dyDescent="0.25">
      <c r="A2865">
        <v>2869</v>
      </c>
      <c r="B2865" t="s">
        <v>7999</v>
      </c>
      <c r="C2865" t="s">
        <v>7332</v>
      </c>
      <c r="D2865" t="s">
        <v>12393</v>
      </c>
      <c r="E2865" s="65">
        <f t="shared" si="176"/>
        <v>42523</v>
      </c>
      <c r="F2865">
        <f t="shared" si="177"/>
        <v>2016</v>
      </c>
      <c r="G2865">
        <f t="shared" si="178"/>
        <v>6</v>
      </c>
      <c r="H2865">
        <f t="shared" si="179"/>
        <v>4</v>
      </c>
      <c r="I2865" s="1" t="s">
        <v>15629</v>
      </c>
      <c r="J2865" s="1" t="s">
        <v>17051</v>
      </c>
      <c r="K2865" s="1" t="s">
        <v>17125</v>
      </c>
      <c r="L2865" s="1" t="s">
        <v>15626</v>
      </c>
      <c r="M2865" s="42">
        <v>1</v>
      </c>
      <c r="N2865" s="42">
        <v>1</v>
      </c>
      <c r="O2865" s="1" t="s">
        <v>15616</v>
      </c>
    </row>
    <row r="2866" spans="1:15" x14ac:dyDescent="0.25">
      <c r="A2866">
        <v>2870</v>
      </c>
      <c r="B2866" t="s">
        <v>7797</v>
      </c>
      <c r="C2866" t="s">
        <v>7526</v>
      </c>
      <c r="D2866" t="s">
        <v>12393</v>
      </c>
      <c r="E2866" s="65">
        <f t="shared" si="176"/>
        <v>42523</v>
      </c>
      <c r="F2866">
        <f t="shared" si="177"/>
        <v>2016</v>
      </c>
      <c r="G2866">
        <f t="shared" si="178"/>
        <v>6</v>
      </c>
      <c r="H2866">
        <f t="shared" si="179"/>
        <v>4</v>
      </c>
      <c r="I2866" s="1" t="s">
        <v>15622</v>
      </c>
      <c r="J2866" s="1" t="s">
        <v>17051</v>
      </c>
      <c r="K2866" s="1" t="s">
        <v>17125</v>
      </c>
      <c r="L2866" s="1" t="s">
        <v>15626</v>
      </c>
      <c r="M2866" s="42">
        <v>0.9</v>
      </c>
      <c r="N2866" s="42">
        <v>1</v>
      </c>
      <c r="O2866" s="1" t="s">
        <v>15616</v>
      </c>
    </row>
    <row r="2867" spans="1:15" x14ac:dyDescent="0.25">
      <c r="A2867">
        <v>2871</v>
      </c>
      <c r="B2867" t="s">
        <v>9724</v>
      </c>
      <c r="C2867" t="s">
        <v>5641</v>
      </c>
      <c r="D2867" t="s">
        <v>12394</v>
      </c>
      <c r="E2867" s="65">
        <f t="shared" si="176"/>
        <v>42524</v>
      </c>
      <c r="F2867">
        <f t="shared" si="177"/>
        <v>2016</v>
      </c>
      <c r="G2867">
        <f t="shared" si="178"/>
        <v>6</v>
      </c>
      <c r="H2867">
        <f t="shared" si="179"/>
        <v>5</v>
      </c>
      <c r="I2867" s="1" t="s">
        <v>15625</v>
      </c>
      <c r="J2867" s="1" t="s">
        <v>17051</v>
      </c>
      <c r="K2867" s="1" t="s">
        <v>17125</v>
      </c>
      <c r="L2867" s="1" t="s">
        <v>15626</v>
      </c>
      <c r="M2867" s="42">
        <v>1</v>
      </c>
      <c r="N2867" s="42">
        <v>0.96</v>
      </c>
      <c r="O2867" s="1" t="s">
        <v>15616</v>
      </c>
    </row>
    <row r="2868" spans="1:15" x14ac:dyDescent="0.25">
      <c r="A2868">
        <v>2872</v>
      </c>
      <c r="B2868" t="s">
        <v>9497</v>
      </c>
      <c r="C2868" t="s">
        <v>3539</v>
      </c>
      <c r="D2868" t="s">
        <v>12394</v>
      </c>
      <c r="E2868" s="65">
        <f t="shared" si="176"/>
        <v>42524</v>
      </c>
      <c r="F2868">
        <f t="shared" si="177"/>
        <v>2016</v>
      </c>
      <c r="G2868">
        <f t="shared" si="178"/>
        <v>6</v>
      </c>
      <c r="H2868">
        <f t="shared" si="179"/>
        <v>5</v>
      </c>
      <c r="I2868" s="1" t="s">
        <v>15622</v>
      </c>
      <c r="J2868" s="1" t="s">
        <v>17051</v>
      </c>
      <c r="K2868" s="1" t="s">
        <v>17125</v>
      </c>
      <c r="L2868" s="1" t="s">
        <v>15623</v>
      </c>
      <c r="M2868" s="42">
        <v>0.5</v>
      </c>
      <c r="N2868" s="42">
        <v>0.91</v>
      </c>
      <c r="O2868" s="1" t="s">
        <v>15615</v>
      </c>
    </row>
    <row r="2869" spans="1:15" x14ac:dyDescent="0.25">
      <c r="A2869">
        <v>2873</v>
      </c>
      <c r="B2869" t="s">
        <v>8945</v>
      </c>
      <c r="C2869" t="s">
        <v>6408</v>
      </c>
      <c r="D2869" t="s">
        <v>12395</v>
      </c>
      <c r="E2869" s="65">
        <f t="shared" si="176"/>
        <v>42526</v>
      </c>
      <c r="F2869">
        <f t="shared" si="177"/>
        <v>2016</v>
      </c>
      <c r="G2869">
        <f t="shared" si="178"/>
        <v>6</v>
      </c>
      <c r="H2869">
        <f t="shared" si="179"/>
        <v>7</v>
      </c>
      <c r="I2869" s="1" t="s">
        <v>15622</v>
      </c>
      <c r="J2869" s="1" t="s">
        <v>17051</v>
      </c>
      <c r="K2869" s="1" t="s">
        <v>17125</v>
      </c>
      <c r="L2869" s="1" t="s">
        <v>15623</v>
      </c>
      <c r="M2869" s="42">
        <v>1</v>
      </c>
      <c r="N2869" s="42">
        <v>1</v>
      </c>
      <c r="O2869" s="1" t="s">
        <v>15615</v>
      </c>
    </row>
    <row r="2870" spans="1:15" x14ac:dyDescent="0.25">
      <c r="A2870">
        <v>2874</v>
      </c>
      <c r="B2870" t="s">
        <v>10238</v>
      </c>
      <c r="C2870" t="s">
        <v>5141</v>
      </c>
      <c r="D2870" t="s">
        <v>12396</v>
      </c>
      <c r="E2870" s="65">
        <f t="shared" si="176"/>
        <v>42528</v>
      </c>
      <c r="F2870">
        <f t="shared" si="177"/>
        <v>2016</v>
      </c>
      <c r="G2870">
        <f t="shared" si="178"/>
        <v>6</v>
      </c>
      <c r="H2870">
        <f t="shared" si="179"/>
        <v>2</v>
      </c>
      <c r="I2870" s="1" t="s">
        <v>15622</v>
      </c>
      <c r="J2870" s="1" t="s">
        <v>17051</v>
      </c>
      <c r="K2870" s="1" t="s">
        <v>17125</v>
      </c>
      <c r="L2870" s="1" t="s">
        <v>15626</v>
      </c>
      <c r="M2870" s="42">
        <v>0.9</v>
      </c>
      <c r="N2870" s="42">
        <v>0.93</v>
      </c>
      <c r="O2870" s="1" t="s">
        <v>15616</v>
      </c>
    </row>
    <row r="2871" spans="1:15" x14ac:dyDescent="0.25">
      <c r="A2871">
        <v>2875</v>
      </c>
      <c r="B2871" t="s">
        <v>9895</v>
      </c>
      <c r="C2871" t="s">
        <v>5476</v>
      </c>
      <c r="D2871" t="s">
        <v>12396</v>
      </c>
      <c r="E2871" s="65">
        <f t="shared" si="176"/>
        <v>42528</v>
      </c>
      <c r="F2871">
        <f t="shared" si="177"/>
        <v>2016</v>
      </c>
      <c r="G2871">
        <f t="shared" si="178"/>
        <v>6</v>
      </c>
      <c r="H2871">
        <f t="shared" si="179"/>
        <v>2</v>
      </c>
      <c r="I2871" s="1" t="s">
        <v>15622</v>
      </c>
      <c r="J2871" s="1" t="s">
        <v>17051</v>
      </c>
      <c r="K2871" s="1" t="s">
        <v>17125</v>
      </c>
      <c r="L2871" s="1" t="s">
        <v>15624</v>
      </c>
      <c r="M2871" s="42">
        <v>1</v>
      </c>
      <c r="N2871" s="42">
        <v>0.79</v>
      </c>
      <c r="O2871" s="1" t="s">
        <v>15616</v>
      </c>
    </row>
    <row r="2872" spans="1:15" x14ac:dyDescent="0.25">
      <c r="A2872">
        <v>2876</v>
      </c>
      <c r="B2872" t="s">
        <v>8610</v>
      </c>
      <c r="C2872" t="s">
        <v>6737</v>
      </c>
      <c r="D2872" t="s">
        <v>12397</v>
      </c>
      <c r="E2872" s="65">
        <f t="shared" si="176"/>
        <v>42529</v>
      </c>
      <c r="F2872">
        <f t="shared" si="177"/>
        <v>2016</v>
      </c>
      <c r="G2872">
        <f t="shared" si="178"/>
        <v>6</v>
      </c>
      <c r="H2872">
        <f t="shared" si="179"/>
        <v>3</v>
      </c>
      <c r="I2872" s="1" t="s">
        <v>15622</v>
      </c>
      <c r="J2872" s="1" t="s">
        <v>17051</v>
      </c>
      <c r="K2872" s="1" t="s">
        <v>17125</v>
      </c>
      <c r="L2872" s="1" t="s">
        <v>15623</v>
      </c>
      <c r="M2872" s="42">
        <v>1</v>
      </c>
      <c r="N2872" s="42">
        <v>0.55000000000000004</v>
      </c>
      <c r="O2872" s="1" t="s">
        <v>15616</v>
      </c>
    </row>
    <row r="2873" spans="1:15" x14ac:dyDescent="0.25">
      <c r="A2873">
        <v>2877</v>
      </c>
      <c r="B2873" t="s">
        <v>8826</v>
      </c>
      <c r="C2873" t="s">
        <v>6522</v>
      </c>
      <c r="D2873" t="s">
        <v>12397</v>
      </c>
      <c r="E2873" s="65">
        <f t="shared" si="176"/>
        <v>42529</v>
      </c>
      <c r="F2873">
        <f t="shared" si="177"/>
        <v>2016</v>
      </c>
      <c r="G2873">
        <f t="shared" si="178"/>
        <v>6</v>
      </c>
      <c r="H2873">
        <f t="shared" si="179"/>
        <v>3</v>
      </c>
      <c r="I2873" s="1" t="s">
        <v>15625</v>
      </c>
      <c r="J2873" s="1" t="s">
        <v>17051</v>
      </c>
      <c r="K2873" s="1" t="s">
        <v>17125</v>
      </c>
      <c r="L2873" s="1" t="s">
        <v>15623</v>
      </c>
      <c r="M2873" s="42">
        <v>1</v>
      </c>
      <c r="N2873" s="42">
        <v>0.91</v>
      </c>
      <c r="O2873" s="1" t="s">
        <v>15615</v>
      </c>
    </row>
    <row r="2874" spans="1:15" x14ac:dyDescent="0.25">
      <c r="A2874">
        <v>2878</v>
      </c>
      <c r="B2874" t="s">
        <v>11300</v>
      </c>
      <c r="C2874" t="s">
        <v>4101</v>
      </c>
      <c r="D2874" t="s">
        <v>12398</v>
      </c>
      <c r="E2874" s="65">
        <f t="shared" si="176"/>
        <v>42530</v>
      </c>
      <c r="F2874">
        <f t="shared" si="177"/>
        <v>2016</v>
      </c>
      <c r="G2874">
        <f t="shared" si="178"/>
        <v>6</v>
      </c>
      <c r="H2874">
        <f t="shared" si="179"/>
        <v>4</v>
      </c>
      <c r="I2874" s="1" t="s">
        <v>15622</v>
      </c>
      <c r="J2874" s="1" t="s">
        <v>17051</v>
      </c>
      <c r="K2874" s="1" t="s">
        <v>17125</v>
      </c>
      <c r="L2874" s="1" t="s">
        <v>15624</v>
      </c>
      <c r="M2874" s="42">
        <v>0.94</v>
      </c>
      <c r="N2874" s="42">
        <v>0.72</v>
      </c>
      <c r="O2874" s="1" t="s">
        <v>15615</v>
      </c>
    </row>
    <row r="2875" spans="1:15" x14ac:dyDescent="0.25">
      <c r="A2875">
        <v>2879</v>
      </c>
      <c r="B2875" t="s">
        <v>10234</v>
      </c>
      <c r="C2875" t="s">
        <v>5145</v>
      </c>
      <c r="D2875" t="s">
        <v>12399</v>
      </c>
      <c r="E2875" s="65">
        <f t="shared" si="176"/>
        <v>42531</v>
      </c>
      <c r="F2875">
        <f t="shared" si="177"/>
        <v>2016</v>
      </c>
      <c r="G2875">
        <f t="shared" si="178"/>
        <v>6</v>
      </c>
      <c r="H2875">
        <f t="shared" si="179"/>
        <v>5</v>
      </c>
      <c r="I2875" s="1" t="s">
        <v>15622</v>
      </c>
      <c r="J2875" s="1" t="s">
        <v>17051</v>
      </c>
      <c r="K2875" s="1" t="s">
        <v>17125</v>
      </c>
      <c r="L2875" s="1" t="s">
        <v>15626</v>
      </c>
      <c r="M2875" s="42">
        <v>1</v>
      </c>
      <c r="N2875" s="42">
        <v>0.92</v>
      </c>
      <c r="O2875" s="1" t="s">
        <v>15616</v>
      </c>
    </row>
    <row r="2876" spans="1:15" x14ac:dyDescent="0.25">
      <c r="A2876">
        <v>1670</v>
      </c>
      <c r="B2876" t="s">
        <v>8175</v>
      </c>
      <c r="C2876" t="s">
        <v>7160</v>
      </c>
      <c r="D2876" t="s">
        <v>12400</v>
      </c>
      <c r="E2876" s="65">
        <f t="shared" si="176"/>
        <v>42532</v>
      </c>
      <c r="F2876">
        <f t="shared" si="177"/>
        <v>2016</v>
      </c>
      <c r="G2876">
        <f t="shared" si="178"/>
        <v>6</v>
      </c>
      <c r="H2876">
        <f t="shared" si="179"/>
        <v>6</v>
      </c>
      <c r="I2876" s="1" t="s">
        <v>15622</v>
      </c>
      <c r="J2876" s="1" t="s">
        <v>17051</v>
      </c>
      <c r="K2876" s="1" t="s">
        <v>17125</v>
      </c>
      <c r="L2876" s="1" t="s">
        <v>15626</v>
      </c>
      <c r="M2876" s="42">
        <v>1</v>
      </c>
      <c r="N2876" s="42">
        <v>0.99</v>
      </c>
      <c r="O2876" s="1" t="s">
        <v>15616</v>
      </c>
    </row>
    <row r="2877" spans="1:15" x14ac:dyDescent="0.25">
      <c r="A2877">
        <v>2880</v>
      </c>
      <c r="B2877" t="s">
        <v>9799</v>
      </c>
      <c r="C2877" t="s">
        <v>5570</v>
      </c>
      <c r="D2877" t="s">
        <v>12400</v>
      </c>
      <c r="E2877" s="65">
        <f t="shared" si="176"/>
        <v>42532</v>
      </c>
      <c r="F2877">
        <f t="shared" si="177"/>
        <v>2016</v>
      </c>
      <c r="G2877">
        <f t="shared" si="178"/>
        <v>6</v>
      </c>
      <c r="H2877">
        <f t="shared" si="179"/>
        <v>6</v>
      </c>
      <c r="I2877" s="1" t="s">
        <v>15622</v>
      </c>
      <c r="J2877" s="1" t="s">
        <v>17051</v>
      </c>
      <c r="K2877" s="1" t="s">
        <v>17125</v>
      </c>
      <c r="L2877" s="1" t="s">
        <v>15626</v>
      </c>
      <c r="M2877" s="42">
        <v>1</v>
      </c>
      <c r="N2877" s="42">
        <v>0.98</v>
      </c>
      <c r="O2877" s="1" t="s">
        <v>15616</v>
      </c>
    </row>
    <row r="2878" spans="1:15" x14ac:dyDescent="0.25">
      <c r="A2878">
        <v>2881</v>
      </c>
      <c r="B2878" t="s">
        <v>8793</v>
      </c>
      <c r="C2878" t="s">
        <v>6555</v>
      </c>
      <c r="D2878" t="s">
        <v>12400</v>
      </c>
      <c r="E2878" s="65">
        <f t="shared" si="176"/>
        <v>42532</v>
      </c>
      <c r="F2878">
        <f t="shared" si="177"/>
        <v>2016</v>
      </c>
      <c r="G2878">
        <f t="shared" si="178"/>
        <v>6</v>
      </c>
      <c r="H2878">
        <f t="shared" si="179"/>
        <v>6</v>
      </c>
      <c r="I2878" s="1" t="s">
        <v>15622</v>
      </c>
      <c r="J2878" s="1" t="s">
        <v>17051</v>
      </c>
      <c r="K2878" s="1" t="s">
        <v>17125</v>
      </c>
      <c r="L2878" s="1" t="s">
        <v>15624</v>
      </c>
      <c r="M2878" s="42">
        <v>1</v>
      </c>
      <c r="N2878" s="42">
        <v>1</v>
      </c>
      <c r="O2878" s="1" t="s">
        <v>15615</v>
      </c>
    </row>
    <row r="2879" spans="1:15" x14ac:dyDescent="0.25">
      <c r="A2879">
        <v>2882</v>
      </c>
      <c r="B2879" t="s">
        <v>9439</v>
      </c>
      <c r="C2879" t="s">
        <v>5920</v>
      </c>
      <c r="D2879" t="s">
        <v>12401</v>
      </c>
      <c r="E2879" s="65">
        <f t="shared" si="176"/>
        <v>42533</v>
      </c>
      <c r="F2879">
        <f t="shared" si="177"/>
        <v>2016</v>
      </c>
      <c r="G2879">
        <f t="shared" si="178"/>
        <v>6</v>
      </c>
      <c r="H2879">
        <f t="shared" si="179"/>
        <v>7</v>
      </c>
      <c r="I2879" s="1" t="s">
        <v>15622</v>
      </c>
      <c r="J2879" s="1" t="s">
        <v>17051</v>
      </c>
      <c r="K2879" s="1" t="s">
        <v>17125</v>
      </c>
      <c r="L2879" s="1" t="s">
        <v>15626</v>
      </c>
      <c r="M2879" s="42">
        <v>1</v>
      </c>
      <c r="N2879" s="42">
        <v>0.96</v>
      </c>
      <c r="O2879" s="1" t="s">
        <v>15616</v>
      </c>
    </row>
    <row r="2880" spans="1:15" x14ac:dyDescent="0.25">
      <c r="A2880">
        <v>2883</v>
      </c>
      <c r="B2880" t="s">
        <v>9396</v>
      </c>
      <c r="C2880" t="s">
        <v>5961</v>
      </c>
      <c r="D2880" t="s">
        <v>12402</v>
      </c>
      <c r="E2880" s="65">
        <f t="shared" si="176"/>
        <v>42535</v>
      </c>
      <c r="F2880">
        <f t="shared" si="177"/>
        <v>2016</v>
      </c>
      <c r="G2880">
        <f t="shared" si="178"/>
        <v>6</v>
      </c>
      <c r="H2880">
        <f t="shared" si="179"/>
        <v>2</v>
      </c>
      <c r="I2880" s="1" t="s">
        <v>15723</v>
      </c>
      <c r="J2880" s="1" t="s">
        <v>17073</v>
      </c>
      <c r="K2880" s="1" t="s">
        <v>17125</v>
      </c>
      <c r="L2880" s="1" t="s">
        <v>15624</v>
      </c>
      <c r="M2880" s="42">
        <v>1</v>
      </c>
      <c r="N2880" s="42">
        <v>0</v>
      </c>
      <c r="O2880" s="1" t="s">
        <v>15615</v>
      </c>
    </row>
    <row r="2881" spans="1:15" x14ac:dyDescent="0.25">
      <c r="A2881">
        <v>2884</v>
      </c>
      <c r="B2881" t="s">
        <v>10047</v>
      </c>
      <c r="C2881" t="s">
        <v>5327</v>
      </c>
      <c r="D2881" t="s">
        <v>12403</v>
      </c>
      <c r="E2881" s="65">
        <f t="shared" si="176"/>
        <v>42537</v>
      </c>
      <c r="F2881">
        <f t="shared" si="177"/>
        <v>2016</v>
      </c>
      <c r="G2881">
        <f t="shared" si="178"/>
        <v>6</v>
      </c>
      <c r="H2881">
        <f t="shared" si="179"/>
        <v>4</v>
      </c>
      <c r="I2881" s="1" t="s">
        <v>15622</v>
      </c>
      <c r="J2881" s="1" t="s">
        <v>17051</v>
      </c>
      <c r="K2881" s="1" t="s">
        <v>17125</v>
      </c>
      <c r="L2881" s="1" t="s">
        <v>15623</v>
      </c>
      <c r="M2881" s="42">
        <v>1</v>
      </c>
      <c r="N2881" s="42">
        <v>0.33</v>
      </c>
      <c r="O2881" s="1" t="s">
        <v>15615</v>
      </c>
    </row>
    <row r="2882" spans="1:15" x14ac:dyDescent="0.25">
      <c r="A2882">
        <v>2885</v>
      </c>
      <c r="B2882" t="s">
        <v>8068</v>
      </c>
      <c r="C2882" t="s">
        <v>7265</v>
      </c>
      <c r="D2882" t="s">
        <v>12404</v>
      </c>
      <c r="E2882" s="65">
        <f t="shared" si="176"/>
        <v>42538</v>
      </c>
      <c r="F2882">
        <f t="shared" si="177"/>
        <v>2016</v>
      </c>
      <c r="G2882">
        <f t="shared" si="178"/>
        <v>6</v>
      </c>
      <c r="H2882">
        <f t="shared" si="179"/>
        <v>5</v>
      </c>
      <c r="I2882" s="1" t="s">
        <v>15657</v>
      </c>
      <c r="J2882" s="1" t="s">
        <v>17051</v>
      </c>
      <c r="K2882" s="1" t="s">
        <v>17125</v>
      </c>
      <c r="L2882" s="1" t="s">
        <v>15624</v>
      </c>
      <c r="M2882" s="42">
        <v>0.97</v>
      </c>
      <c r="N2882" s="42">
        <v>0.97</v>
      </c>
      <c r="O2882" s="1" t="s">
        <v>15615</v>
      </c>
    </row>
    <row r="2883" spans="1:15" x14ac:dyDescent="0.25">
      <c r="A2883">
        <v>2886</v>
      </c>
      <c r="B2883" t="s">
        <v>10772</v>
      </c>
      <c r="C2883" t="s">
        <v>4618</v>
      </c>
      <c r="D2883" t="s">
        <v>12405</v>
      </c>
      <c r="E2883" s="65">
        <f t="shared" ref="E2883:E2946" si="180">DATE(LEFT(D2883,4),MID(D2883,5,2),RIGHT(D2883,2))</f>
        <v>42539</v>
      </c>
      <c r="F2883">
        <f t="shared" ref="F2883:F2946" si="181">YEAR(E2883)</f>
        <v>2016</v>
      </c>
      <c r="G2883">
        <f t="shared" ref="G2883:G2946" si="182">MONTH(E2883)</f>
        <v>6</v>
      </c>
      <c r="H2883">
        <f t="shared" ref="H2883:H2946" si="183">WEEKDAY(E2883,2)</f>
        <v>6</v>
      </c>
      <c r="I2883" s="1" t="s">
        <v>15788</v>
      </c>
      <c r="J2883" s="1" t="s">
        <v>17074</v>
      </c>
      <c r="K2883" s="1" t="s">
        <v>17125</v>
      </c>
      <c r="L2883" s="1" t="s">
        <v>15624</v>
      </c>
      <c r="M2883" s="42">
        <v>0.96</v>
      </c>
      <c r="N2883" s="42">
        <v>0.92</v>
      </c>
      <c r="O2883" s="1" t="s">
        <v>15615</v>
      </c>
    </row>
    <row r="2884" spans="1:15" x14ac:dyDescent="0.25">
      <c r="A2884">
        <v>2887</v>
      </c>
      <c r="B2884" t="s">
        <v>10420</v>
      </c>
      <c r="C2884" t="s">
        <v>4960</v>
      </c>
      <c r="D2884" t="s">
        <v>12406</v>
      </c>
      <c r="E2884" s="65">
        <f t="shared" si="180"/>
        <v>42540</v>
      </c>
      <c r="F2884">
        <f t="shared" si="181"/>
        <v>2016</v>
      </c>
      <c r="G2884">
        <f t="shared" si="182"/>
        <v>6</v>
      </c>
      <c r="H2884">
        <f t="shared" si="183"/>
        <v>7</v>
      </c>
      <c r="I2884" s="1" t="s">
        <v>15622</v>
      </c>
      <c r="J2884" s="1" t="s">
        <v>17051</v>
      </c>
      <c r="K2884" s="1" t="s">
        <v>17125</v>
      </c>
      <c r="L2884" s="1" t="s">
        <v>15626</v>
      </c>
      <c r="M2884" s="42">
        <v>1</v>
      </c>
      <c r="N2884" s="42">
        <v>1</v>
      </c>
      <c r="O2884" s="1" t="s">
        <v>15616</v>
      </c>
    </row>
    <row r="2885" spans="1:15" x14ac:dyDescent="0.25">
      <c r="A2885">
        <v>2888</v>
      </c>
      <c r="B2885" t="s">
        <v>10333</v>
      </c>
      <c r="C2885" t="s">
        <v>5046</v>
      </c>
      <c r="D2885" t="s">
        <v>12406</v>
      </c>
      <c r="E2885" s="65">
        <f t="shared" si="180"/>
        <v>42540</v>
      </c>
      <c r="F2885">
        <f t="shared" si="181"/>
        <v>2016</v>
      </c>
      <c r="G2885">
        <f t="shared" si="182"/>
        <v>6</v>
      </c>
      <c r="H2885">
        <f t="shared" si="183"/>
        <v>7</v>
      </c>
      <c r="I2885" s="1" t="s">
        <v>15765</v>
      </c>
      <c r="J2885" s="1" t="s">
        <v>17051</v>
      </c>
      <c r="K2885" s="1" t="s">
        <v>17125</v>
      </c>
      <c r="L2885" s="1" t="s">
        <v>15626</v>
      </c>
      <c r="M2885" s="42">
        <v>1</v>
      </c>
      <c r="N2885" s="42">
        <v>0.99</v>
      </c>
      <c r="O2885" s="1" t="s">
        <v>15616</v>
      </c>
    </row>
    <row r="2886" spans="1:15" x14ac:dyDescent="0.25">
      <c r="A2886">
        <v>2889</v>
      </c>
      <c r="B2886" t="s">
        <v>9218</v>
      </c>
      <c r="C2886" t="s">
        <v>6136</v>
      </c>
      <c r="D2886" t="s">
        <v>12406</v>
      </c>
      <c r="E2886" s="65">
        <f t="shared" si="180"/>
        <v>42540</v>
      </c>
      <c r="F2886">
        <f t="shared" si="181"/>
        <v>2016</v>
      </c>
      <c r="G2886">
        <f t="shared" si="182"/>
        <v>6</v>
      </c>
      <c r="H2886">
        <f t="shared" si="183"/>
        <v>7</v>
      </c>
      <c r="I2886" s="1" t="s">
        <v>15622</v>
      </c>
      <c r="J2886" s="1" t="s">
        <v>17051</v>
      </c>
      <c r="K2886" s="1" t="s">
        <v>17125</v>
      </c>
      <c r="L2886" s="1" t="s">
        <v>15623</v>
      </c>
      <c r="M2886" s="42">
        <v>1</v>
      </c>
      <c r="N2886" s="42">
        <v>0.5</v>
      </c>
      <c r="O2886" s="1" t="s">
        <v>15615</v>
      </c>
    </row>
    <row r="2887" spans="1:15" x14ac:dyDescent="0.25">
      <c r="A2887">
        <v>2890</v>
      </c>
      <c r="B2887" t="s">
        <v>11241</v>
      </c>
      <c r="C2887" t="s">
        <v>4160</v>
      </c>
      <c r="D2887" t="s">
        <v>12407</v>
      </c>
      <c r="E2887" s="65">
        <f t="shared" si="180"/>
        <v>42541</v>
      </c>
      <c r="F2887">
        <f t="shared" si="181"/>
        <v>2016</v>
      </c>
      <c r="G2887">
        <f t="shared" si="182"/>
        <v>6</v>
      </c>
      <c r="H2887">
        <f t="shared" si="183"/>
        <v>1</v>
      </c>
      <c r="I2887" s="1" t="s">
        <v>15622</v>
      </c>
      <c r="J2887" s="1" t="s">
        <v>17051</v>
      </c>
      <c r="K2887" s="1" t="s">
        <v>17125</v>
      </c>
      <c r="L2887" s="1" t="s">
        <v>15623</v>
      </c>
      <c r="M2887" s="42">
        <v>1</v>
      </c>
      <c r="N2887" s="42">
        <v>0.73</v>
      </c>
      <c r="O2887" s="1" t="s">
        <v>15616</v>
      </c>
    </row>
    <row r="2888" spans="1:15" x14ac:dyDescent="0.25">
      <c r="A2888">
        <v>2891</v>
      </c>
      <c r="B2888" t="s">
        <v>10955</v>
      </c>
      <c r="C2888" t="s">
        <v>4439</v>
      </c>
      <c r="D2888" t="s">
        <v>12407</v>
      </c>
      <c r="E2888" s="65">
        <f t="shared" si="180"/>
        <v>42541</v>
      </c>
      <c r="F2888">
        <f t="shared" si="181"/>
        <v>2016</v>
      </c>
      <c r="G2888">
        <f t="shared" si="182"/>
        <v>6</v>
      </c>
      <c r="H2888">
        <f t="shared" si="183"/>
        <v>1</v>
      </c>
      <c r="I2888" s="1" t="s">
        <v>15622</v>
      </c>
      <c r="J2888" s="1" t="s">
        <v>17051</v>
      </c>
      <c r="K2888" s="1" t="s">
        <v>17125</v>
      </c>
      <c r="L2888" s="1" t="s">
        <v>15626</v>
      </c>
      <c r="M2888" s="42">
        <v>1</v>
      </c>
      <c r="N2888" s="42">
        <v>0.88</v>
      </c>
      <c r="O2888" s="1" t="s">
        <v>15616</v>
      </c>
    </row>
    <row r="2889" spans="1:15" x14ac:dyDescent="0.25">
      <c r="A2889">
        <v>2892</v>
      </c>
      <c r="B2889" t="s">
        <v>9393</v>
      </c>
      <c r="C2889" t="s">
        <v>5964</v>
      </c>
      <c r="D2889" t="s">
        <v>12407</v>
      </c>
      <c r="E2889" s="65">
        <f t="shared" si="180"/>
        <v>42541</v>
      </c>
      <c r="F2889">
        <f t="shared" si="181"/>
        <v>2016</v>
      </c>
      <c r="G2889">
        <f t="shared" si="182"/>
        <v>6</v>
      </c>
      <c r="H2889">
        <f t="shared" si="183"/>
        <v>1</v>
      </c>
      <c r="I2889" s="1" t="s">
        <v>15622</v>
      </c>
      <c r="J2889" s="1" t="s">
        <v>17051</v>
      </c>
      <c r="K2889" s="1" t="s">
        <v>17125</v>
      </c>
      <c r="L2889" s="1" t="s">
        <v>15623</v>
      </c>
      <c r="M2889" s="42">
        <v>0.67</v>
      </c>
      <c r="N2889" s="42">
        <v>0.96</v>
      </c>
      <c r="O2889" s="1" t="s">
        <v>15615</v>
      </c>
    </row>
    <row r="2890" spans="1:15" x14ac:dyDescent="0.25">
      <c r="A2890">
        <v>2893</v>
      </c>
      <c r="B2890" t="s">
        <v>11382</v>
      </c>
      <c r="C2890" t="s">
        <v>4018</v>
      </c>
      <c r="D2890" t="s">
        <v>12408</v>
      </c>
      <c r="E2890" s="65">
        <f t="shared" si="180"/>
        <v>42542</v>
      </c>
      <c r="F2890">
        <f t="shared" si="181"/>
        <v>2016</v>
      </c>
      <c r="G2890">
        <f t="shared" si="182"/>
        <v>6</v>
      </c>
      <c r="H2890">
        <f t="shared" si="183"/>
        <v>2</v>
      </c>
      <c r="I2890" s="1" t="s">
        <v>15622</v>
      </c>
      <c r="J2890" s="1" t="s">
        <v>17051</v>
      </c>
      <c r="K2890" s="1" t="s">
        <v>17125</v>
      </c>
      <c r="L2890" s="1" t="s">
        <v>15626</v>
      </c>
      <c r="M2890" s="42">
        <v>1</v>
      </c>
      <c r="N2890" s="42">
        <v>1</v>
      </c>
      <c r="O2890" s="1" t="s">
        <v>15615</v>
      </c>
    </row>
    <row r="2891" spans="1:15" x14ac:dyDescent="0.25">
      <c r="A2891">
        <v>2894</v>
      </c>
      <c r="B2891" t="s">
        <v>10325</v>
      </c>
      <c r="C2891" t="s">
        <v>5054</v>
      </c>
      <c r="D2891" t="s">
        <v>12408</v>
      </c>
      <c r="E2891" s="65">
        <f t="shared" si="180"/>
        <v>42542</v>
      </c>
      <c r="F2891">
        <f t="shared" si="181"/>
        <v>2016</v>
      </c>
      <c r="G2891">
        <f t="shared" si="182"/>
        <v>6</v>
      </c>
      <c r="H2891">
        <f t="shared" si="183"/>
        <v>2</v>
      </c>
      <c r="I2891" s="1" t="s">
        <v>15622</v>
      </c>
      <c r="J2891" s="1" t="s">
        <v>17051</v>
      </c>
      <c r="K2891" s="1" t="s">
        <v>17125</v>
      </c>
      <c r="L2891" s="1" t="s">
        <v>15626</v>
      </c>
      <c r="M2891" s="42">
        <v>1</v>
      </c>
      <c r="N2891" s="42">
        <v>0.33</v>
      </c>
      <c r="O2891" s="1" t="s">
        <v>15615</v>
      </c>
    </row>
    <row r="2892" spans="1:15" x14ac:dyDescent="0.25">
      <c r="A2892">
        <v>2895</v>
      </c>
      <c r="B2892" t="s">
        <v>11113</v>
      </c>
      <c r="C2892" t="s">
        <v>4286</v>
      </c>
      <c r="D2892" t="s">
        <v>12409</v>
      </c>
      <c r="E2892" s="65">
        <f t="shared" si="180"/>
        <v>42543</v>
      </c>
      <c r="F2892">
        <f t="shared" si="181"/>
        <v>2016</v>
      </c>
      <c r="G2892">
        <f t="shared" si="182"/>
        <v>6</v>
      </c>
      <c r="H2892">
        <f t="shared" si="183"/>
        <v>3</v>
      </c>
      <c r="I2892" s="1" t="s">
        <v>15622</v>
      </c>
      <c r="J2892" s="1" t="s">
        <v>17051</v>
      </c>
      <c r="K2892" s="1" t="s">
        <v>17125</v>
      </c>
      <c r="L2892" s="1" t="s">
        <v>15624</v>
      </c>
      <c r="M2892" s="42">
        <v>1</v>
      </c>
      <c r="N2892" s="42">
        <v>0.9</v>
      </c>
      <c r="O2892" s="1" t="s">
        <v>15616</v>
      </c>
    </row>
    <row r="2893" spans="1:15" x14ac:dyDescent="0.25">
      <c r="A2893">
        <v>2896</v>
      </c>
      <c r="B2893" t="s">
        <v>9559</v>
      </c>
      <c r="C2893" t="s">
        <v>5801</v>
      </c>
      <c r="D2893" t="s">
        <v>12409</v>
      </c>
      <c r="E2893" s="65">
        <f t="shared" si="180"/>
        <v>42543</v>
      </c>
      <c r="F2893">
        <f t="shared" si="181"/>
        <v>2016</v>
      </c>
      <c r="G2893">
        <f t="shared" si="182"/>
        <v>6</v>
      </c>
      <c r="H2893">
        <f t="shared" si="183"/>
        <v>3</v>
      </c>
      <c r="I2893" s="1" t="s">
        <v>15622</v>
      </c>
      <c r="J2893" s="1" t="s">
        <v>17051</v>
      </c>
      <c r="K2893" s="1" t="s">
        <v>17125</v>
      </c>
      <c r="L2893" s="1" t="s">
        <v>15623</v>
      </c>
      <c r="M2893" s="42">
        <v>1</v>
      </c>
      <c r="N2893" s="42">
        <v>0.33</v>
      </c>
      <c r="O2893" s="1" t="s">
        <v>15615</v>
      </c>
    </row>
    <row r="2894" spans="1:15" x14ac:dyDescent="0.25">
      <c r="A2894">
        <v>2897</v>
      </c>
      <c r="B2894" t="s">
        <v>8177</v>
      </c>
      <c r="C2894" t="s">
        <v>7158</v>
      </c>
      <c r="D2894" t="s">
        <v>12409</v>
      </c>
      <c r="E2894" s="65">
        <f t="shared" si="180"/>
        <v>42543</v>
      </c>
      <c r="F2894">
        <f t="shared" si="181"/>
        <v>2016</v>
      </c>
      <c r="G2894">
        <f t="shared" si="182"/>
        <v>6</v>
      </c>
      <c r="H2894">
        <f t="shared" si="183"/>
        <v>3</v>
      </c>
      <c r="I2894" s="1" t="s">
        <v>15643</v>
      </c>
      <c r="J2894" s="1" t="s">
        <v>17073</v>
      </c>
      <c r="K2894" s="1" t="s">
        <v>17125</v>
      </c>
      <c r="L2894" s="1" t="s">
        <v>15623</v>
      </c>
      <c r="M2894" s="42">
        <v>1</v>
      </c>
      <c r="N2894" s="42">
        <v>1</v>
      </c>
      <c r="O2894" s="1" t="s">
        <v>15616</v>
      </c>
    </row>
    <row r="2895" spans="1:15" x14ac:dyDescent="0.25">
      <c r="A2895">
        <v>2898</v>
      </c>
      <c r="B2895" t="s">
        <v>8315</v>
      </c>
      <c r="C2895" t="s">
        <v>7022</v>
      </c>
      <c r="D2895" t="s">
        <v>12409</v>
      </c>
      <c r="E2895" s="65">
        <f t="shared" si="180"/>
        <v>42543</v>
      </c>
      <c r="F2895">
        <f t="shared" si="181"/>
        <v>2016</v>
      </c>
      <c r="G2895">
        <f t="shared" si="182"/>
        <v>6</v>
      </c>
      <c r="H2895">
        <f t="shared" si="183"/>
        <v>3</v>
      </c>
      <c r="I2895" s="1" t="s">
        <v>15625</v>
      </c>
      <c r="J2895" s="1" t="s">
        <v>17051</v>
      </c>
      <c r="K2895" s="1" t="s">
        <v>17125</v>
      </c>
      <c r="L2895" s="1" t="s">
        <v>15623</v>
      </c>
      <c r="M2895" s="42">
        <v>1</v>
      </c>
      <c r="N2895" s="42">
        <v>1</v>
      </c>
      <c r="O2895" s="1" t="s">
        <v>15616</v>
      </c>
    </row>
    <row r="2896" spans="1:15" x14ac:dyDescent="0.25">
      <c r="A2896">
        <v>2899</v>
      </c>
      <c r="B2896" t="s">
        <v>9381</v>
      </c>
      <c r="C2896" t="s">
        <v>5976</v>
      </c>
      <c r="D2896" t="s">
        <v>12410</v>
      </c>
      <c r="E2896" s="65">
        <f t="shared" si="180"/>
        <v>42545</v>
      </c>
      <c r="F2896">
        <f t="shared" si="181"/>
        <v>2016</v>
      </c>
      <c r="G2896">
        <f t="shared" si="182"/>
        <v>6</v>
      </c>
      <c r="H2896">
        <f t="shared" si="183"/>
        <v>5</v>
      </c>
      <c r="I2896" s="1" t="s">
        <v>15622</v>
      </c>
      <c r="J2896" s="1" t="s">
        <v>17051</v>
      </c>
      <c r="K2896" s="1" t="s">
        <v>17125</v>
      </c>
      <c r="L2896" s="1" t="s">
        <v>15626</v>
      </c>
      <c r="M2896" s="42">
        <v>1</v>
      </c>
      <c r="N2896" s="42">
        <v>0.73</v>
      </c>
      <c r="O2896" s="1" t="s">
        <v>15616</v>
      </c>
    </row>
    <row r="2897" spans="1:15" x14ac:dyDescent="0.25">
      <c r="A2897">
        <v>2900</v>
      </c>
      <c r="B2897" t="s">
        <v>9831</v>
      </c>
      <c r="C2897" t="s">
        <v>5538</v>
      </c>
      <c r="D2897" t="s">
        <v>12410</v>
      </c>
      <c r="E2897" s="65">
        <f t="shared" si="180"/>
        <v>42545</v>
      </c>
      <c r="F2897">
        <f t="shared" si="181"/>
        <v>2016</v>
      </c>
      <c r="G2897">
        <f t="shared" si="182"/>
        <v>6</v>
      </c>
      <c r="H2897">
        <f t="shared" si="183"/>
        <v>5</v>
      </c>
      <c r="I2897" s="1" t="s">
        <v>15744</v>
      </c>
      <c r="J2897" s="1" t="s">
        <v>17107</v>
      </c>
      <c r="K2897" s="1" t="s">
        <v>17125</v>
      </c>
      <c r="L2897" s="1" t="s">
        <v>15626</v>
      </c>
      <c r="M2897" s="42">
        <v>1</v>
      </c>
      <c r="N2897" s="42">
        <v>0.98</v>
      </c>
      <c r="O2897" s="1" t="s">
        <v>15615</v>
      </c>
    </row>
    <row r="2898" spans="1:15" x14ac:dyDescent="0.25">
      <c r="A2898">
        <v>2901</v>
      </c>
      <c r="B2898" t="s">
        <v>10446</v>
      </c>
      <c r="C2898" t="s">
        <v>4935</v>
      </c>
      <c r="D2898" t="s">
        <v>12411</v>
      </c>
      <c r="E2898" s="65">
        <f t="shared" si="180"/>
        <v>42546</v>
      </c>
      <c r="F2898">
        <f t="shared" si="181"/>
        <v>2016</v>
      </c>
      <c r="G2898">
        <f t="shared" si="182"/>
        <v>6</v>
      </c>
      <c r="H2898">
        <f t="shared" si="183"/>
        <v>6</v>
      </c>
      <c r="I2898" s="1" t="s">
        <v>15622</v>
      </c>
      <c r="J2898" s="1" t="s">
        <v>17051</v>
      </c>
      <c r="K2898" s="1" t="s">
        <v>17125</v>
      </c>
      <c r="L2898" s="1" t="s">
        <v>15626</v>
      </c>
      <c r="M2898" s="42">
        <v>1</v>
      </c>
      <c r="N2898" s="42">
        <v>1</v>
      </c>
      <c r="O2898" s="1" t="s">
        <v>15616</v>
      </c>
    </row>
    <row r="2899" spans="1:15" x14ac:dyDescent="0.25">
      <c r="A2899">
        <v>2902</v>
      </c>
      <c r="B2899" t="s">
        <v>9198</v>
      </c>
      <c r="C2899" t="s">
        <v>6156</v>
      </c>
      <c r="D2899" t="s">
        <v>12412</v>
      </c>
      <c r="E2899" s="65">
        <f t="shared" si="180"/>
        <v>42548</v>
      </c>
      <c r="F2899">
        <f t="shared" si="181"/>
        <v>2016</v>
      </c>
      <c r="G2899">
        <f t="shared" si="182"/>
        <v>6</v>
      </c>
      <c r="H2899">
        <f t="shared" si="183"/>
        <v>1</v>
      </c>
      <c r="I2899" s="1" t="s">
        <v>15622</v>
      </c>
      <c r="J2899" s="1" t="s">
        <v>17051</v>
      </c>
      <c r="K2899" s="1" t="s">
        <v>17125</v>
      </c>
      <c r="L2899" s="1" t="s">
        <v>15623</v>
      </c>
      <c r="M2899" s="42">
        <v>1</v>
      </c>
      <c r="N2899" s="42">
        <v>0.39</v>
      </c>
      <c r="O2899" s="1" t="s">
        <v>15615</v>
      </c>
    </row>
    <row r="2900" spans="1:15" x14ac:dyDescent="0.25">
      <c r="A2900">
        <v>2903</v>
      </c>
      <c r="B2900" t="s">
        <v>11366</v>
      </c>
      <c r="C2900" t="s">
        <v>4034</v>
      </c>
      <c r="D2900" t="s">
        <v>12412</v>
      </c>
      <c r="E2900" s="65">
        <f t="shared" si="180"/>
        <v>42548</v>
      </c>
      <c r="F2900">
        <f t="shared" si="181"/>
        <v>2016</v>
      </c>
      <c r="G2900">
        <f t="shared" si="182"/>
        <v>6</v>
      </c>
      <c r="H2900">
        <f t="shared" si="183"/>
        <v>1</v>
      </c>
      <c r="I2900" s="1" t="s">
        <v>15622</v>
      </c>
      <c r="J2900" s="1" t="s">
        <v>17051</v>
      </c>
      <c r="K2900" s="1" t="s">
        <v>17125</v>
      </c>
      <c r="L2900" s="1" t="s">
        <v>15623</v>
      </c>
      <c r="M2900" s="42">
        <v>0.91</v>
      </c>
      <c r="N2900" s="42">
        <v>0.6</v>
      </c>
      <c r="O2900" s="1" t="s">
        <v>15615</v>
      </c>
    </row>
    <row r="2901" spans="1:15" x14ac:dyDescent="0.25">
      <c r="A2901">
        <v>2904</v>
      </c>
      <c r="B2901" t="s">
        <v>10627</v>
      </c>
      <c r="C2901" t="s">
        <v>4759</v>
      </c>
      <c r="D2901" t="s">
        <v>12413</v>
      </c>
      <c r="E2901" s="65">
        <f t="shared" si="180"/>
        <v>42549</v>
      </c>
      <c r="F2901">
        <f t="shared" si="181"/>
        <v>2016</v>
      </c>
      <c r="G2901">
        <f t="shared" si="182"/>
        <v>6</v>
      </c>
      <c r="H2901">
        <f t="shared" si="183"/>
        <v>2</v>
      </c>
      <c r="I2901" s="1" t="s">
        <v>15622</v>
      </c>
      <c r="J2901" s="1" t="s">
        <v>17051</v>
      </c>
      <c r="K2901" s="1" t="s">
        <v>17125</v>
      </c>
      <c r="L2901" s="1" t="s">
        <v>15624</v>
      </c>
      <c r="M2901" s="42">
        <v>1</v>
      </c>
      <c r="N2901" s="42">
        <v>1</v>
      </c>
      <c r="O2901" s="1" t="s">
        <v>15615</v>
      </c>
    </row>
    <row r="2902" spans="1:15" x14ac:dyDescent="0.25">
      <c r="A2902">
        <v>2905</v>
      </c>
      <c r="B2902" t="s">
        <v>7762</v>
      </c>
      <c r="C2902" t="s">
        <v>7559</v>
      </c>
      <c r="D2902" t="s">
        <v>12413</v>
      </c>
      <c r="E2902" s="65">
        <f t="shared" si="180"/>
        <v>42549</v>
      </c>
      <c r="F2902">
        <f t="shared" si="181"/>
        <v>2016</v>
      </c>
      <c r="G2902">
        <f t="shared" si="182"/>
        <v>6</v>
      </c>
      <c r="H2902">
        <f t="shared" si="183"/>
        <v>2</v>
      </c>
      <c r="I2902" s="1" t="s">
        <v>15622</v>
      </c>
      <c r="J2902" s="1" t="s">
        <v>17051</v>
      </c>
      <c r="K2902" s="1" t="s">
        <v>17125</v>
      </c>
      <c r="L2902" s="1" t="s">
        <v>15626</v>
      </c>
      <c r="M2902" s="42">
        <v>1</v>
      </c>
      <c r="N2902" s="42">
        <v>0.96</v>
      </c>
      <c r="O2902" s="1" t="s">
        <v>15616</v>
      </c>
    </row>
    <row r="2903" spans="1:15" x14ac:dyDescent="0.25">
      <c r="A2903">
        <v>2906</v>
      </c>
      <c r="B2903" t="s">
        <v>10354</v>
      </c>
      <c r="C2903" t="s">
        <v>5025</v>
      </c>
      <c r="D2903" t="s">
        <v>12413</v>
      </c>
      <c r="E2903" s="65">
        <f t="shared" si="180"/>
        <v>42549</v>
      </c>
      <c r="F2903">
        <f t="shared" si="181"/>
        <v>2016</v>
      </c>
      <c r="G2903">
        <f t="shared" si="182"/>
        <v>6</v>
      </c>
      <c r="H2903">
        <f t="shared" si="183"/>
        <v>2</v>
      </c>
      <c r="I2903" s="1" t="s">
        <v>15622</v>
      </c>
      <c r="J2903" s="1" t="s">
        <v>17051</v>
      </c>
      <c r="K2903" s="1" t="s">
        <v>17125</v>
      </c>
      <c r="L2903" s="1" t="s">
        <v>15626</v>
      </c>
      <c r="M2903" s="42">
        <v>0.63</v>
      </c>
      <c r="N2903" s="42">
        <v>1</v>
      </c>
      <c r="O2903" s="1" t="s">
        <v>15615</v>
      </c>
    </row>
    <row r="2904" spans="1:15" x14ac:dyDescent="0.25">
      <c r="A2904">
        <v>2907</v>
      </c>
      <c r="B2904" t="s">
        <v>10721</v>
      </c>
      <c r="C2904" t="s">
        <v>4667</v>
      </c>
      <c r="D2904" t="s">
        <v>12414</v>
      </c>
      <c r="E2904" s="65">
        <f t="shared" si="180"/>
        <v>42551</v>
      </c>
      <c r="F2904">
        <f t="shared" si="181"/>
        <v>2016</v>
      </c>
      <c r="G2904">
        <f t="shared" si="182"/>
        <v>6</v>
      </c>
      <c r="H2904">
        <f t="shared" si="183"/>
        <v>4</v>
      </c>
      <c r="I2904" s="1" t="s">
        <v>15622</v>
      </c>
      <c r="J2904" s="1" t="s">
        <v>17051</v>
      </c>
      <c r="K2904" s="1" t="s">
        <v>17125</v>
      </c>
      <c r="L2904" s="1" t="s">
        <v>15624</v>
      </c>
      <c r="M2904" s="42">
        <v>1</v>
      </c>
      <c r="N2904" s="42">
        <v>0.92</v>
      </c>
      <c r="O2904" s="1" t="s">
        <v>15615</v>
      </c>
    </row>
    <row r="2905" spans="1:15" x14ac:dyDescent="0.25">
      <c r="A2905">
        <v>2908</v>
      </c>
      <c r="B2905" t="s">
        <v>11302</v>
      </c>
      <c r="C2905" t="s">
        <v>4099</v>
      </c>
      <c r="D2905" t="s">
        <v>12415</v>
      </c>
      <c r="E2905" s="65">
        <f t="shared" si="180"/>
        <v>42552</v>
      </c>
      <c r="F2905">
        <f t="shared" si="181"/>
        <v>2016</v>
      </c>
      <c r="G2905">
        <f t="shared" si="182"/>
        <v>7</v>
      </c>
      <c r="H2905">
        <f t="shared" si="183"/>
        <v>5</v>
      </c>
      <c r="I2905" s="1" t="s">
        <v>15622</v>
      </c>
      <c r="J2905" s="1" t="s">
        <v>17051</v>
      </c>
      <c r="K2905" s="1" t="s">
        <v>17125</v>
      </c>
      <c r="L2905" s="1" t="s">
        <v>15623</v>
      </c>
      <c r="M2905" s="42">
        <v>0.5</v>
      </c>
      <c r="N2905" s="42">
        <v>0.17</v>
      </c>
      <c r="O2905" s="1" t="s">
        <v>15615</v>
      </c>
    </row>
    <row r="2906" spans="1:15" x14ac:dyDescent="0.25">
      <c r="A2906">
        <v>2909</v>
      </c>
      <c r="B2906" t="s">
        <v>9947</v>
      </c>
      <c r="C2906" t="s">
        <v>5424</v>
      </c>
      <c r="D2906" t="s">
        <v>12415</v>
      </c>
      <c r="E2906" s="65">
        <f t="shared" si="180"/>
        <v>42552</v>
      </c>
      <c r="F2906">
        <f t="shared" si="181"/>
        <v>2016</v>
      </c>
      <c r="G2906">
        <f t="shared" si="182"/>
        <v>7</v>
      </c>
      <c r="H2906">
        <f t="shared" si="183"/>
        <v>5</v>
      </c>
      <c r="I2906" s="1" t="s">
        <v>15629</v>
      </c>
      <c r="J2906" s="1" t="s">
        <v>17051</v>
      </c>
      <c r="K2906" s="1" t="s">
        <v>17125</v>
      </c>
      <c r="L2906" s="1" t="s">
        <v>15623</v>
      </c>
      <c r="M2906" s="42">
        <v>1</v>
      </c>
      <c r="N2906" s="42">
        <v>1</v>
      </c>
      <c r="O2906" s="1" t="s">
        <v>15615</v>
      </c>
    </row>
    <row r="2907" spans="1:15" x14ac:dyDescent="0.25">
      <c r="A2907">
        <v>2910</v>
      </c>
      <c r="B2907" t="s">
        <v>7751</v>
      </c>
      <c r="C2907" t="s">
        <v>7570</v>
      </c>
      <c r="D2907" t="s">
        <v>12415</v>
      </c>
      <c r="E2907" s="65">
        <f t="shared" si="180"/>
        <v>42552</v>
      </c>
      <c r="F2907">
        <f t="shared" si="181"/>
        <v>2016</v>
      </c>
      <c r="G2907">
        <f t="shared" si="182"/>
        <v>7</v>
      </c>
      <c r="H2907">
        <f t="shared" si="183"/>
        <v>5</v>
      </c>
      <c r="I2907" s="1" t="s">
        <v>15622</v>
      </c>
      <c r="J2907" s="1" t="s">
        <v>17051</v>
      </c>
      <c r="K2907" s="1" t="s">
        <v>17125</v>
      </c>
      <c r="L2907" s="1" t="s">
        <v>15626</v>
      </c>
      <c r="M2907" s="42">
        <v>1</v>
      </c>
      <c r="N2907" s="42">
        <v>0.92</v>
      </c>
      <c r="O2907" s="1" t="s">
        <v>15615</v>
      </c>
    </row>
    <row r="2908" spans="1:15" x14ac:dyDescent="0.25">
      <c r="A2908">
        <v>2911</v>
      </c>
      <c r="B2908" t="s">
        <v>10373</v>
      </c>
      <c r="C2908" t="s">
        <v>5006</v>
      </c>
      <c r="D2908" t="s">
        <v>12415</v>
      </c>
      <c r="E2908" s="65">
        <f t="shared" si="180"/>
        <v>42552</v>
      </c>
      <c r="F2908">
        <f t="shared" si="181"/>
        <v>2016</v>
      </c>
      <c r="G2908">
        <f t="shared" si="182"/>
        <v>7</v>
      </c>
      <c r="H2908">
        <f t="shared" si="183"/>
        <v>5</v>
      </c>
      <c r="I2908" s="1" t="s">
        <v>15622</v>
      </c>
      <c r="J2908" s="1" t="s">
        <v>17051</v>
      </c>
      <c r="K2908" s="1" t="s">
        <v>17125</v>
      </c>
      <c r="L2908" s="1" t="s">
        <v>15624</v>
      </c>
      <c r="M2908" s="42">
        <v>1</v>
      </c>
      <c r="N2908" s="42">
        <v>0.18</v>
      </c>
      <c r="O2908" s="1" t="s">
        <v>15615</v>
      </c>
    </row>
    <row r="2909" spans="1:15" x14ac:dyDescent="0.25">
      <c r="A2909">
        <v>2912</v>
      </c>
      <c r="B2909" t="s">
        <v>9014</v>
      </c>
      <c r="C2909" t="s">
        <v>6340</v>
      </c>
      <c r="D2909" t="s">
        <v>12416</v>
      </c>
      <c r="E2909" s="65">
        <f t="shared" si="180"/>
        <v>42553</v>
      </c>
      <c r="F2909">
        <f t="shared" si="181"/>
        <v>2016</v>
      </c>
      <c r="G2909">
        <f t="shared" si="182"/>
        <v>7</v>
      </c>
      <c r="H2909">
        <f t="shared" si="183"/>
        <v>6</v>
      </c>
      <c r="I2909" s="1" t="s">
        <v>15625</v>
      </c>
      <c r="J2909" s="1" t="s">
        <v>17051</v>
      </c>
      <c r="K2909" s="1" t="s">
        <v>17125</v>
      </c>
      <c r="L2909" s="1" t="s">
        <v>15626</v>
      </c>
      <c r="M2909" s="42">
        <v>1</v>
      </c>
      <c r="N2909" s="42">
        <v>0.97</v>
      </c>
      <c r="O2909" s="1" t="s">
        <v>15616</v>
      </c>
    </row>
    <row r="2910" spans="1:15" x14ac:dyDescent="0.25">
      <c r="A2910">
        <v>2913</v>
      </c>
      <c r="B2910" t="s">
        <v>9028</v>
      </c>
      <c r="C2910" t="s">
        <v>6325</v>
      </c>
      <c r="D2910" t="s">
        <v>12416</v>
      </c>
      <c r="E2910" s="65">
        <f t="shared" si="180"/>
        <v>42553</v>
      </c>
      <c r="F2910">
        <f t="shared" si="181"/>
        <v>2016</v>
      </c>
      <c r="G2910">
        <f t="shared" si="182"/>
        <v>7</v>
      </c>
      <c r="H2910">
        <f t="shared" si="183"/>
        <v>6</v>
      </c>
      <c r="I2910" s="1" t="s">
        <v>15622</v>
      </c>
      <c r="J2910" s="1" t="s">
        <v>17051</v>
      </c>
      <c r="K2910" s="1" t="s">
        <v>17125</v>
      </c>
      <c r="L2910" s="1" t="s">
        <v>15624</v>
      </c>
      <c r="M2910" s="42">
        <v>1</v>
      </c>
      <c r="N2910" s="42">
        <v>0.87</v>
      </c>
      <c r="O2910" s="1" t="s">
        <v>15616</v>
      </c>
    </row>
    <row r="2911" spans="1:15" x14ac:dyDescent="0.25">
      <c r="A2911">
        <v>2914</v>
      </c>
      <c r="B2911" t="s">
        <v>11028</v>
      </c>
      <c r="C2911" t="s">
        <v>4369</v>
      </c>
      <c r="D2911" t="s">
        <v>12417</v>
      </c>
      <c r="E2911" s="65">
        <f t="shared" si="180"/>
        <v>42554</v>
      </c>
      <c r="F2911">
        <f t="shared" si="181"/>
        <v>2016</v>
      </c>
      <c r="G2911">
        <f t="shared" si="182"/>
        <v>7</v>
      </c>
      <c r="H2911">
        <f t="shared" si="183"/>
        <v>7</v>
      </c>
      <c r="I2911" s="1" t="s">
        <v>15622</v>
      </c>
      <c r="J2911" s="1" t="s">
        <v>17051</v>
      </c>
      <c r="K2911" s="1" t="s">
        <v>17125</v>
      </c>
      <c r="L2911" s="1" t="s">
        <v>15626</v>
      </c>
      <c r="M2911" s="42">
        <v>0.9</v>
      </c>
      <c r="N2911" s="42">
        <v>0.89</v>
      </c>
      <c r="O2911" s="1" t="s">
        <v>15615</v>
      </c>
    </row>
    <row r="2912" spans="1:15" x14ac:dyDescent="0.25">
      <c r="A2912">
        <v>2915</v>
      </c>
      <c r="B2912" t="s">
        <v>8607</v>
      </c>
      <c r="C2912" t="s">
        <v>6740</v>
      </c>
      <c r="D2912" t="s">
        <v>12418</v>
      </c>
      <c r="E2912" s="65">
        <f t="shared" si="180"/>
        <v>42555</v>
      </c>
      <c r="F2912">
        <f t="shared" si="181"/>
        <v>2016</v>
      </c>
      <c r="G2912">
        <f t="shared" si="182"/>
        <v>7</v>
      </c>
      <c r="H2912">
        <f t="shared" si="183"/>
        <v>1</v>
      </c>
      <c r="I2912" s="1" t="s">
        <v>15625</v>
      </c>
      <c r="J2912" s="1" t="s">
        <v>17051</v>
      </c>
      <c r="K2912" s="1" t="s">
        <v>17125</v>
      </c>
      <c r="L2912" s="1" t="s">
        <v>15626</v>
      </c>
      <c r="M2912" s="42">
        <v>0.98</v>
      </c>
      <c r="N2912" s="42">
        <v>0.96</v>
      </c>
      <c r="O2912" s="1" t="s">
        <v>15615</v>
      </c>
    </row>
    <row r="2913" spans="1:15" x14ac:dyDescent="0.25">
      <c r="A2913">
        <v>2916</v>
      </c>
      <c r="B2913" t="s">
        <v>7885</v>
      </c>
      <c r="C2913" t="s">
        <v>7443</v>
      </c>
      <c r="D2913" t="s">
        <v>12419</v>
      </c>
      <c r="E2913" s="65">
        <f t="shared" si="180"/>
        <v>42556</v>
      </c>
      <c r="F2913">
        <f t="shared" si="181"/>
        <v>2016</v>
      </c>
      <c r="G2913">
        <f t="shared" si="182"/>
        <v>7</v>
      </c>
      <c r="H2913">
        <f t="shared" si="183"/>
        <v>2</v>
      </c>
      <c r="I2913" s="1" t="s">
        <v>15622</v>
      </c>
      <c r="J2913" s="1" t="s">
        <v>17051</v>
      </c>
      <c r="K2913" s="1" t="s">
        <v>17125</v>
      </c>
      <c r="L2913" s="1" t="s">
        <v>15626</v>
      </c>
      <c r="M2913" s="42">
        <v>1</v>
      </c>
      <c r="N2913" s="42">
        <v>0.67</v>
      </c>
      <c r="O2913" s="1" t="s">
        <v>15615</v>
      </c>
    </row>
    <row r="2914" spans="1:15" x14ac:dyDescent="0.25">
      <c r="A2914">
        <v>2917</v>
      </c>
      <c r="B2914" t="s">
        <v>11638</v>
      </c>
      <c r="C2914" t="s">
        <v>3767</v>
      </c>
      <c r="D2914" t="s">
        <v>12419</v>
      </c>
      <c r="E2914" s="65">
        <f t="shared" si="180"/>
        <v>42556</v>
      </c>
      <c r="F2914">
        <f t="shared" si="181"/>
        <v>2016</v>
      </c>
      <c r="G2914">
        <f t="shared" si="182"/>
        <v>7</v>
      </c>
      <c r="H2914">
        <f t="shared" si="183"/>
        <v>2</v>
      </c>
      <c r="I2914" s="1" t="s">
        <v>15622</v>
      </c>
      <c r="J2914" s="1" t="s">
        <v>17051</v>
      </c>
      <c r="K2914" s="1" t="s">
        <v>17125</v>
      </c>
      <c r="L2914" s="1" t="s">
        <v>15626</v>
      </c>
      <c r="M2914" s="42">
        <v>1</v>
      </c>
      <c r="N2914" s="42">
        <v>1</v>
      </c>
      <c r="O2914" s="1" t="s">
        <v>15616</v>
      </c>
    </row>
    <row r="2915" spans="1:15" x14ac:dyDescent="0.25">
      <c r="A2915">
        <v>2918</v>
      </c>
      <c r="B2915" t="s">
        <v>11007</v>
      </c>
      <c r="C2915" t="s">
        <v>4390</v>
      </c>
      <c r="D2915" t="s">
        <v>12420</v>
      </c>
      <c r="E2915" s="65">
        <f t="shared" si="180"/>
        <v>42557</v>
      </c>
      <c r="F2915">
        <f t="shared" si="181"/>
        <v>2016</v>
      </c>
      <c r="G2915">
        <f t="shared" si="182"/>
        <v>7</v>
      </c>
      <c r="H2915">
        <f t="shared" si="183"/>
        <v>3</v>
      </c>
      <c r="I2915" s="1" t="s">
        <v>15629</v>
      </c>
      <c r="J2915" s="1" t="s">
        <v>17051</v>
      </c>
      <c r="K2915" s="1" t="s">
        <v>17125</v>
      </c>
      <c r="L2915" s="1" t="s">
        <v>15624</v>
      </c>
      <c r="M2915" s="42">
        <v>0.8</v>
      </c>
      <c r="N2915" s="42">
        <v>1</v>
      </c>
      <c r="O2915" s="1" t="s">
        <v>15615</v>
      </c>
    </row>
    <row r="2916" spans="1:15" x14ac:dyDescent="0.25">
      <c r="A2916">
        <v>2919</v>
      </c>
      <c r="B2916" t="s">
        <v>7863</v>
      </c>
      <c r="C2916" t="s">
        <v>7465</v>
      </c>
      <c r="D2916" t="s">
        <v>12420</v>
      </c>
      <c r="E2916" s="65">
        <f t="shared" si="180"/>
        <v>42557</v>
      </c>
      <c r="F2916">
        <f t="shared" si="181"/>
        <v>2016</v>
      </c>
      <c r="G2916">
        <f t="shared" si="182"/>
        <v>7</v>
      </c>
      <c r="H2916">
        <f t="shared" si="183"/>
        <v>3</v>
      </c>
      <c r="I2916" s="1" t="s">
        <v>15622</v>
      </c>
      <c r="J2916" s="1" t="s">
        <v>17051</v>
      </c>
      <c r="K2916" s="1" t="s">
        <v>17125</v>
      </c>
      <c r="L2916" s="1" t="s">
        <v>15626</v>
      </c>
      <c r="M2916" s="42">
        <v>1</v>
      </c>
      <c r="N2916" s="42">
        <v>0.98</v>
      </c>
      <c r="O2916" s="1" t="s">
        <v>15615</v>
      </c>
    </row>
    <row r="2917" spans="1:15" x14ac:dyDescent="0.25">
      <c r="A2917">
        <v>2920</v>
      </c>
      <c r="B2917" t="s">
        <v>9051</v>
      </c>
      <c r="C2917" t="s">
        <v>6302</v>
      </c>
      <c r="D2917" t="s">
        <v>12420</v>
      </c>
      <c r="E2917" s="65">
        <f t="shared" si="180"/>
        <v>42557</v>
      </c>
      <c r="F2917">
        <f t="shared" si="181"/>
        <v>2016</v>
      </c>
      <c r="G2917">
        <f t="shared" si="182"/>
        <v>7</v>
      </c>
      <c r="H2917">
        <f t="shared" si="183"/>
        <v>3</v>
      </c>
      <c r="I2917" s="1" t="s">
        <v>15622</v>
      </c>
      <c r="J2917" s="1" t="s">
        <v>17051</v>
      </c>
      <c r="K2917" s="1" t="s">
        <v>17125</v>
      </c>
      <c r="L2917" s="1" t="s">
        <v>15626</v>
      </c>
      <c r="M2917" s="42">
        <v>1</v>
      </c>
      <c r="N2917" s="42">
        <v>0.99</v>
      </c>
      <c r="O2917" s="1" t="s">
        <v>15616</v>
      </c>
    </row>
    <row r="2918" spans="1:15" x14ac:dyDescent="0.25">
      <c r="A2918">
        <v>2921</v>
      </c>
      <c r="B2918" t="s">
        <v>8587</v>
      </c>
      <c r="C2918" t="s">
        <v>6760</v>
      </c>
      <c r="D2918" t="s">
        <v>12421</v>
      </c>
      <c r="E2918" s="65">
        <f t="shared" si="180"/>
        <v>42558</v>
      </c>
      <c r="F2918">
        <f t="shared" si="181"/>
        <v>2016</v>
      </c>
      <c r="G2918">
        <f t="shared" si="182"/>
        <v>7</v>
      </c>
      <c r="H2918">
        <f t="shared" si="183"/>
        <v>4</v>
      </c>
      <c r="I2918" s="1" t="s">
        <v>15622</v>
      </c>
      <c r="J2918" s="1" t="s">
        <v>17051</v>
      </c>
      <c r="K2918" s="1" t="s">
        <v>17125</v>
      </c>
      <c r="L2918" s="1" t="s">
        <v>15626</v>
      </c>
      <c r="M2918" s="42">
        <v>1</v>
      </c>
      <c r="N2918" s="42">
        <v>1</v>
      </c>
      <c r="O2918" s="1" t="s">
        <v>15616</v>
      </c>
    </row>
    <row r="2919" spans="1:15" x14ac:dyDescent="0.25">
      <c r="A2919">
        <v>2922</v>
      </c>
      <c r="B2919" t="s">
        <v>10119</v>
      </c>
      <c r="C2919" t="s">
        <v>5258</v>
      </c>
      <c r="D2919" t="s">
        <v>12422</v>
      </c>
      <c r="E2919" s="65">
        <f t="shared" si="180"/>
        <v>42560</v>
      </c>
      <c r="F2919">
        <f t="shared" si="181"/>
        <v>2016</v>
      </c>
      <c r="G2919">
        <f t="shared" si="182"/>
        <v>7</v>
      </c>
      <c r="H2919">
        <f t="shared" si="183"/>
        <v>6</v>
      </c>
      <c r="I2919" s="1" t="s">
        <v>15625</v>
      </c>
      <c r="J2919" s="1" t="s">
        <v>17051</v>
      </c>
      <c r="K2919" s="1" t="s">
        <v>17125</v>
      </c>
      <c r="L2919" s="1" t="s">
        <v>15624</v>
      </c>
      <c r="M2919" s="42">
        <v>1</v>
      </c>
      <c r="N2919" s="42">
        <v>0.96</v>
      </c>
      <c r="O2919" s="1" t="s">
        <v>15616</v>
      </c>
    </row>
    <row r="2920" spans="1:15" x14ac:dyDescent="0.25">
      <c r="A2920">
        <v>2923</v>
      </c>
      <c r="B2920" t="s">
        <v>10649</v>
      </c>
      <c r="C2920" t="s">
        <v>4737</v>
      </c>
      <c r="D2920" t="s">
        <v>12423</v>
      </c>
      <c r="E2920" s="65">
        <f t="shared" si="180"/>
        <v>42561</v>
      </c>
      <c r="F2920">
        <f t="shared" si="181"/>
        <v>2016</v>
      </c>
      <c r="G2920">
        <f t="shared" si="182"/>
        <v>7</v>
      </c>
      <c r="H2920">
        <f t="shared" si="183"/>
        <v>7</v>
      </c>
      <c r="I2920" s="1" t="s">
        <v>15622</v>
      </c>
      <c r="J2920" s="1" t="s">
        <v>17051</v>
      </c>
      <c r="K2920" s="1" t="s">
        <v>17125</v>
      </c>
      <c r="L2920" s="1" t="s">
        <v>15626</v>
      </c>
      <c r="M2920" s="42">
        <v>1</v>
      </c>
      <c r="N2920" s="42">
        <v>1</v>
      </c>
      <c r="O2920" s="1" t="s">
        <v>15616</v>
      </c>
    </row>
    <row r="2921" spans="1:15" x14ac:dyDescent="0.25">
      <c r="A2921">
        <v>2924</v>
      </c>
      <c r="B2921" t="s">
        <v>8263</v>
      </c>
      <c r="C2921" t="s">
        <v>7072</v>
      </c>
      <c r="D2921" t="s">
        <v>12423</v>
      </c>
      <c r="E2921" s="65">
        <f t="shared" si="180"/>
        <v>42561</v>
      </c>
      <c r="F2921">
        <f t="shared" si="181"/>
        <v>2016</v>
      </c>
      <c r="G2921">
        <f t="shared" si="182"/>
        <v>7</v>
      </c>
      <c r="H2921">
        <f t="shared" si="183"/>
        <v>7</v>
      </c>
      <c r="I2921" s="1" t="s">
        <v>15622</v>
      </c>
      <c r="J2921" s="1" t="s">
        <v>17051</v>
      </c>
      <c r="K2921" s="1" t="s">
        <v>17125</v>
      </c>
      <c r="L2921" s="1" t="s">
        <v>15626</v>
      </c>
      <c r="M2921" s="42">
        <v>1</v>
      </c>
      <c r="N2921" s="42">
        <v>0.94</v>
      </c>
      <c r="O2921" s="1" t="s">
        <v>15616</v>
      </c>
    </row>
    <row r="2922" spans="1:15" x14ac:dyDescent="0.25">
      <c r="A2922">
        <v>2925</v>
      </c>
      <c r="B2922" t="s">
        <v>11731</v>
      </c>
      <c r="C2922" t="s">
        <v>3677</v>
      </c>
      <c r="D2922" t="s">
        <v>12424</v>
      </c>
      <c r="E2922" s="65">
        <f t="shared" si="180"/>
        <v>42563</v>
      </c>
      <c r="F2922">
        <f t="shared" si="181"/>
        <v>2016</v>
      </c>
      <c r="G2922">
        <f t="shared" si="182"/>
        <v>7</v>
      </c>
      <c r="H2922">
        <f t="shared" si="183"/>
        <v>2</v>
      </c>
      <c r="I2922" s="1" t="s">
        <v>15622</v>
      </c>
      <c r="J2922" s="1" t="s">
        <v>17051</v>
      </c>
      <c r="K2922" s="1" t="s">
        <v>17125</v>
      </c>
      <c r="L2922" s="1" t="s">
        <v>15626</v>
      </c>
      <c r="M2922" s="42">
        <v>1</v>
      </c>
      <c r="N2922" s="42">
        <v>0.98</v>
      </c>
      <c r="O2922" s="1" t="s">
        <v>15615</v>
      </c>
    </row>
    <row r="2923" spans="1:15" x14ac:dyDescent="0.25">
      <c r="A2923">
        <v>2926</v>
      </c>
      <c r="B2923" t="s">
        <v>9518</v>
      </c>
      <c r="C2923" t="s">
        <v>5842</v>
      </c>
      <c r="D2923" t="s">
        <v>12425</v>
      </c>
      <c r="E2923" s="65">
        <f t="shared" si="180"/>
        <v>42564</v>
      </c>
      <c r="F2923">
        <f t="shared" si="181"/>
        <v>2016</v>
      </c>
      <c r="G2923">
        <f t="shared" si="182"/>
        <v>7</v>
      </c>
      <c r="H2923">
        <f t="shared" si="183"/>
        <v>3</v>
      </c>
      <c r="I2923" s="1" t="s">
        <v>15622</v>
      </c>
      <c r="J2923" s="1" t="s">
        <v>17051</v>
      </c>
      <c r="K2923" s="1" t="s">
        <v>17125</v>
      </c>
      <c r="L2923" s="1" t="s">
        <v>15626</v>
      </c>
      <c r="M2923" s="42">
        <v>1</v>
      </c>
      <c r="N2923" s="42">
        <v>1</v>
      </c>
      <c r="O2923" s="1" t="s">
        <v>15616</v>
      </c>
    </row>
    <row r="2924" spans="1:15" x14ac:dyDescent="0.25">
      <c r="A2924">
        <v>2927</v>
      </c>
      <c r="B2924" t="s">
        <v>9105</v>
      </c>
      <c r="C2924" t="s">
        <v>6248</v>
      </c>
      <c r="D2924" t="s">
        <v>12426</v>
      </c>
      <c r="E2924" s="65">
        <f t="shared" si="180"/>
        <v>42565</v>
      </c>
      <c r="F2924">
        <f t="shared" si="181"/>
        <v>2016</v>
      </c>
      <c r="G2924">
        <f t="shared" si="182"/>
        <v>7</v>
      </c>
      <c r="H2924">
        <f t="shared" si="183"/>
        <v>4</v>
      </c>
      <c r="I2924" s="1" t="s">
        <v>15622</v>
      </c>
      <c r="J2924" s="1" t="s">
        <v>17051</v>
      </c>
      <c r="K2924" s="1" t="s">
        <v>17125</v>
      </c>
      <c r="L2924" s="1" t="s">
        <v>15623</v>
      </c>
      <c r="M2924" s="42">
        <v>1</v>
      </c>
      <c r="N2924" s="42">
        <v>0.9</v>
      </c>
      <c r="O2924" s="1" t="s">
        <v>15616</v>
      </c>
    </row>
    <row r="2925" spans="1:15" x14ac:dyDescent="0.25">
      <c r="A2925">
        <v>2928</v>
      </c>
      <c r="B2925" t="s">
        <v>10727</v>
      </c>
      <c r="C2925" t="s">
        <v>3522</v>
      </c>
      <c r="D2925" t="s">
        <v>12427</v>
      </c>
      <c r="E2925" s="65">
        <f t="shared" si="180"/>
        <v>42566</v>
      </c>
      <c r="F2925">
        <f t="shared" si="181"/>
        <v>2016</v>
      </c>
      <c r="G2925">
        <f t="shared" si="182"/>
        <v>7</v>
      </c>
      <c r="H2925">
        <f t="shared" si="183"/>
        <v>5</v>
      </c>
      <c r="I2925" s="1" t="s">
        <v>15622</v>
      </c>
      <c r="J2925" s="1" t="s">
        <v>17051</v>
      </c>
      <c r="K2925" s="1" t="s">
        <v>17125</v>
      </c>
      <c r="L2925" s="1" t="s">
        <v>15626</v>
      </c>
      <c r="M2925" s="42">
        <v>1</v>
      </c>
      <c r="N2925" s="42">
        <v>1</v>
      </c>
      <c r="O2925" s="1" t="s">
        <v>15616</v>
      </c>
    </row>
    <row r="2926" spans="1:15" x14ac:dyDescent="0.25">
      <c r="A2926">
        <v>2929</v>
      </c>
      <c r="B2926" t="s">
        <v>8148</v>
      </c>
      <c r="C2926" t="s">
        <v>7187</v>
      </c>
      <c r="D2926" t="s">
        <v>12428</v>
      </c>
      <c r="E2926" s="65">
        <f t="shared" si="180"/>
        <v>42567</v>
      </c>
      <c r="F2926">
        <f t="shared" si="181"/>
        <v>2016</v>
      </c>
      <c r="G2926">
        <f t="shared" si="182"/>
        <v>7</v>
      </c>
      <c r="H2926">
        <f t="shared" si="183"/>
        <v>6</v>
      </c>
      <c r="I2926" s="1" t="s">
        <v>15663</v>
      </c>
      <c r="J2926" s="1" t="s">
        <v>17105</v>
      </c>
      <c r="K2926" s="1" t="s">
        <v>17125</v>
      </c>
      <c r="L2926" s="1" t="s">
        <v>15623</v>
      </c>
      <c r="M2926" s="42">
        <v>1</v>
      </c>
      <c r="N2926" s="42">
        <v>0.92</v>
      </c>
      <c r="O2926" s="1" t="s">
        <v>15616</v>
      </c>
    </row>
    <row r="2927" spans="1:15" x14ac:dyDescent="0.25">
      <c r="A2927">
        <v>2930</v>
      </c>
      <c r="B2927" t="s">
        <v>10129</v>
      </c>
      <c r="C2927" t="s">
        <v>5248</v>
      </c>
      <c r="D2927" t="s">
        <v>12429</v>
      </c>
      <c r="E2927" s="65">
        <f t="shared" si="180"/>
        <v>42568</v>
      </c>
      <c r="F2927">
        <f t="shared" si="181"/>
        <v>2016</v>
      </c>
      <c r="G2927">
        <f t="shared" si="182"/>
        <v>7</v>
      </c>
      <c r="H2927">
        <f t="shared" si="183"/>
        <v>7</v>
      </c>
      <c r="I2927" s="1" t="s">
        <v>15625</v>
      </c>
      <c r="J2927" s="1" t="s">
        <v>17051</v>
      </c>
      <c r="K2927" s="1" t="s">
        <v>17125</v>
      </c>
      <c r="L2927" s="1" t="s">
        <v>15626</v>
      </c>
      <c r="M2927" s="42">
        <v>1</v>
      </c>
      <c r="N2927" s="42">
        <v>1</v>
      </c>
      <c r="O2927" s="1" t="s">
        <v>15615</v>
      </c>
    </row>
    <row r="2928" spans="1:15" x14ac:dyDescent="0.25">
      <c r="A2928">
        <v>2931</v>
      </c>
      <c r="B2928" t="s">
        <v>10758</v>
      </c>
      <c r="C2928" t="s">
        <v>4632</v>
      </c>
      <c r="D2928" t="s">
        <v>12430</v>
      </c>
      <c r="E2928" s="65">
        <f t="shared" si="180"/>
        <v>42569</v>
      </c>
      <c r="F2928">
        <f t="shared" si="181"/>
        <v>2016</v>
      </c>
      <c r="G2928">
        <f t="shared" si="182"/>
        <v>7</v>
      </c>
      <c r="H2928">
        <f t="shared" si="183"/>
        <v>1</v>
      </c>
      <c r="I2928" s="1" t="s">
        <v>15622</v>
      </c>
      <c r="J2928" s="1" t="s">
        <v>17051</v>
      </c>
      <c r="K2928" s="1" t="s">
        <v>17125</v>
      </c>
      <c r="L2928" s="1" t="s">
        <v>15626</v>
      </c>
      <c r="M2928" s="42">
        <v>1</v>
      </c>
      <c r="N2928" s="42">
        <v>0.89</v>
      </c>
      <c r="O2928" s="1" t="s">
        <v>15616</v>
      </c>
    </row>
    <row r="2929" spans="1:15" x14ac:dyDescent="0.25">
      <c r="A2929">
        <v>2932</v>
      </c>
      <c r="B2929" t="s">
        <v>10218</v>
      </c>
      <c r="C2929" t="s">
        <v>5161</v>
      </c>
      <c r="D2929" t="s">
        <v>12430</v>
      </c>
      <c r="E2929" s="65">
        <f t="shared" si="180"/>
        <v>42569</v>
      </c>
      <c r="F2929">
        <f t="shared" si="181"/>
        <v>2016</v>
      </c>
      <c r="G2929">
        <f t="shared" si="182"/>
        <v>7</v>
      </c>
      <c r="H2929">
        <f t="shared" si="183"/>
        <v>1</v>
      </c>
      <c r="I2929" s="1" t="s">
        <v>15622</v>
      </c>
      <c r="J2929" s="1" t="s">
        <v>17051</v>
      </c>
      <c r="K2929" s="1" t="s">
        <v>17125</v>
      </c>
      <c r="L2929" s="1" t="s">
        <v>15623</v>
      </c>
      <c r="M2929" s="42">
        <v>1</v>
      </c>
      <c r="N2929" s="42">
        <v>0.5</v>
      </c>
      <c r="O2929" s="1" t="s">
        <v>15615</v>
      </c>
    </row>
    <row r="2930" spans="1:15" x14ac:dyDescent="0.25">
      <c r="A2930">
        <v>2933</v>
      </c>
      <c r="B2930" t="s">
        <v>8839</v>
      </c>
      <c r="C2930" t="s">
        <v>6510</v>
      </c>
      <c r="D2930" t="s">
        <v>12430</v>
      </c>
      <c r="E2930" s="65">
        <f t="shared" si="180"/>
        <v>42569</v>
      </c>
      <c r="F2930">
        <f t="shared" si="181"/>
        <v>2016</v>
      </c>
      <c r="G2930">
        <f t="shared" si="182"/>
        <v>7</v>
      </c>
      <c r="H2930">
        <f t="shared" si="183"/>
        <v>1</v>
      </c>
      <c r="I2930" s="1" t="s">
        <v>15625</v>
      </c>
      <c r="J2930" s="1" t="s">
        <v>17051</v>
      </c>
      <c r="K2930" s="1" t="s">
        <v>17125</v>
      </c>
      <c r="L2930" s="1" t="s">
        <v>15626</v>
      </c>
      <c r="M2930" s="42">
        <v>1</v>
      </c>
      <c r="N2930" s="42">
        <v>0.98</v>
      </c>
      <c r="O2930" s="1" t="s">
        <v>15616</v>
      </c>
    </row>
    <row r="2931" spans="1:15" x14ac:dyDescent="0.25">
      <c r="A2931">
        <v>2934</v>
      </c>
      <c r="B2931" t="s">
        <v>8276</v>
      </c>
      <c r="C2931" t="s">
        <v>7059</v>
      </c>
      <c r="D2931" t="s">
        <v>12431</v>
      </c>
      <c r="E2931" s="65">
        <f t="shared" si="180"/>
        <v>42570</v>
      </c>
      <c r="F2931">
        <f t="shared" si="181"/>
        <v>2016</v>
      </c>
      <c r="G2931">
        <f t="shared" si="182"/>
        <v>7</v>
      </c>
      <c r="H2931">
        <f t="shared" si="183"/>
        <v>2</v>
      </c>
      <c r="I2931" s="1" t="s">
        <v>15622</v>
      </c>
      <c r="J2931" s="1" t="s">
        <v>17051</v>
      </c>
      <c r="K2931" s="1" t="s">
        <v>17125</v>
      </c>
      <c r="L2931" s="1" t="s">
        <v>15626</v>
      </c>
      <c r="M2931" s="42">
        <v>0.9</v>
      </c>
      <c r="N2931" s="42">
        <v>1</v>
      </c>
      <c r="O2931" s="1" t="s">
        <v>15615</v>
      </c>
    </row>
    <row r="2932" spans="1:15" x14ac:dyDescent="0.25">
      <c r="A2932">
        <v>2935</v>
      </c>
      <c r="B2932" t="s">
        <v>10929</v>
      </c>
      <c r="C2932" t="s">
        <v>4465</v>
      </c>
      <c r="D2932" t="s">
        <v>12431</v>
      </c>
      <c r="E2932" s="65">
        <f t="shared" si="180"/>
        <v>42570</v>
      </c>
      <c r="F2932">
        <f t="shared" si="181"/>
        <v>2016</v>
      </c>
      <c r="G2932">
        <f t="shared" si="182"/>
        <v>7</v>
      </c>
      <c r="H2932">
        <f t="shared" si="183"/>
        <v>2</v>
      </c>
      <c r="I2932" s="1" t="s">
        <v>15622</v>
      </c>
      <c r="J2932" s="1" t="s">
        <v>17051</v>
      </c>
      <c r="K2932" s="1" t="s">
        <v>17125</v>
      </c>
      <c r="L2932" s="1" t="s">
        <v>15626</v>
      </c>
      <c r="M2932" s="42">
        <v>0.97</v>
      </c>
      <c r="N2932" s="42">
        <v>0.88</v>
      </c>
      <c r="O2932" s="1" t="s">
        <v>15616</v>
      </c>
    </row>
    <row r="2933" spans="1:15" x14ac:dyDescent="0.25">
      <c r="A2933">
        <v>2936</v>
      </c>
      <c r="B2933" t="s">
        <v>11720</v>
      </c>
      <c r="C2933" t="s">
        <v>3686</v>
      </c>
      <c r="D2933" t="s">
        <v>12432</v>
      </c>
      <c r="E2933" s="65">
        <f t="shared" si="180"/>
        <v>42571</v>
      </c>
      <c r="F2933">
        <f t="shared" si="181"/>
        <v>2016</v>
      </c>
      <c r="G2933">
        <f t="shared" si="182"/>
        <v>7</v>
      </c>
      <c r="H2933">
        <f t="shared" si="183"/>
        <v>3</v>
      </c>
      <c r="I2933" s="1" t="s">
        <v>15622</v>
      </c>
      <c r="J2933" s="1" t="s">
        <v>17051</v>
      </c>
      <c r="K2933" s="1" t="s">
        <v>17125</v>
      </c>
      <c r="L2933" s="1" t="s">
        <v>15628</v>
      </c>
      <c r="M2933" s="42">
        <v>0.2</v>
      </c>
      <c r="N2933" s="42">
        <v>0.2</v>
      </c>
      <c r="O2933" s="1" t="s">
        <v>15615</v>
      </c>
    </row>
    <row r="2934" spans="1:15" x14ac:dyDescent="0.25">
      <c r="A2934">
        <v>2937</v>
      </c>
      <c r="B2934" t="s">
        <v>9183</v>
      </c>
      <c r="C2934" t="s">
        <v>6171</v>
      </c>
      <c r="D2934" t="s">
        <v>12433</v>
      </c>
      <c r="E2934" s="65">
        <f t="shared" si="180"/>
        <v>42572</v>
      </c>
      <c r="F2934">
        <f t="shared" si="181"/>
        <v>2016</v>
      </c>
      <c r="G2934">
        <f t="shared" si="182"/>
        <v>7</v>
      </c>
      <c r="H2934">
        <f t="shared" si="183"/>
        <v>4</v>
      </c>
      <c r="I2934" s="1" t="s">
        <v>15622</v>
      </c>
      <c r="J2934" s="1" t="s">
        <v>17051</v>
      </c>
      <c r="K2934" s="1" t="s">
        <v>17125</v>
      </c>
      <c r="L2934" s="1" t="s">
        <v>15626</v>
      </c>
      <c r="M2934" s="42">
        <v>0.9</v>
      </c>
      <c r="N2934" s="42">
        <v>0.99</v>
      </c>
      <c r="O2934" s="1" t="s">
        <v>15615</v>
      </c>
    </row>
    <row r="2935" spans="1:15" x14ac:dyDescent="0.25">
      <c r="A2935">
        <v>2938</v>
      </c>
      <c r="B2935" t="s">
        <v>11159</v>
      </c>
      <c r="C2935" t="s">
        <v>4241</v>
      </c>
      <c r="D2935" t="s">
        <v>12434</v>
      </c>
      <c r="E2935" s="65">
        <f t="shared" si="180"/>
        <v>42573</v>
      </c>
      <c r="F2935">
        <f t="shared" si="181"/>
        <v>2016</v>
      </c>
      <c r="G2935">
        <f t="shared" si="182"/>
        <v>7</v>
      </c>
      <c r="H2935">
        <f t="shared" si="183"/>
        <v>5</v>
      </c>
      <c r="I2935" s="1" t="s">
        <v>15622</v>
      </c>
      <c r="J2935" s="1" t="s">
        <v>17051</v>
      </c>
      <c r="K2935" s="1" t="s">
        <v>17125</v>
      </c>
      <c r="L2935" s="1" t="s">
        <v>15626</v>
      </c>
      <c r="M2935" s="42">
        <v>1</v>
      </c>
      <c r="N2935" s="42">
        <v>1</v>
      </c>
      <c r="O2935" s="1" t="s">
        <v>15615</v>
      </c>
    </row>
    <row r="2936" spans="1:15" x14ac:dyDescent="0.25">
      <c r="A2936">
        <v>2939</v>
      </c>
      <c r="B2936" t="s">
        <v>9602</v>
      </c>
      <c r="C2936" t="s">
        <v>5760</v>
      </c>
      <c r="D2936" t="s">
        <v>12434</v>
      </c>
      <c r="E2936" s="65">
        <f t="shared" si="180"/>
        <v>42573</v>
      </c>
      <c r="F2936">
        <f t="shared" si="181"/>
        <v>2016</v>
      </c>
      <c r="G2936">
        <f t="shared" si="182"/>
        <v>7</v>
      </c>
      <c r="H2936">
        <f t="shared" si="183"/>
        <v>5</v>
      </c>
      <c r="I2936" s="1" t="s">
        <v>15622</v>
      </c>
      <c r="J2936" s="1" t="s">
        <v>17051</v>
      </c>
      <c r="K2936" s="1" t="s">
        <v>17125</v>
      </c>
      <c r="L2936" s="1" t="s">
        <v>15626</v>
      </c>
      <c r="M2936" s="42">
        <v>1</v>
      </c>
      <c r="N2936" s="42">
        <v>0.92</v>
      </c>
      <c r="O2936" s="1" t="s">
        <v>15615</v>
      </c>
    </row>
    <row r="2937" spans="1:15" x14ac:dyDescent="0.25">
      <c r="A2937">
        <v>2940</v>
      </c>
      <c r="B2937" t="s">
        <v>10348</v>
      </c>
      <c r="C2937" t="s">
        <v>5031</v>
      </c>
      <c r="D2937" t="s">
        <v>12435</v>
      </c>
      <c r="E2937" s="65">
        <f t="shared" si="180"/>
        <v>42574</v>
      </c>
      <c r="F2937">
        <f t="shared" si="181"/>
        <v>2016</v>
      </c>
      <c r="G2937">
        <f t="shared" si="182"/>
        <v>7</v>
      </c>
      <c r="H2937">
        <f t="shared" si="183"/>
        <v>6</v>
      </c>
      <c r="I2937" s="1" t="s">
        <v>15625</v>
      </c>
      <c r="J2937" s="1" t="s">
        <v>17051</v>
      </c>
      <c r="K2937" s="1" t="s">
        <v>17125</v>
      </c>
      <c r="L2937" s="1" t="s">
        <v>15624</v>
      </c>
      <c r="M2937" s="42">
        <v>1</v>
      </c>
      <c r="N2937" s="42">
        <v>0.75</v>
      </c>
      <c r="O2937" s="1" t="s">
        <v>15615</v>
      </c>
    </row>
    <row r="2938" spans="1:15" x14ac:dyDescent="0.25">
      <c r="A2938">
        <v>2941</v>
      </c>
      <c r="B2938" t="s">
        <v>11171</v>
      </c>
      <c r="C2938" t="s">
        <v>4229</v>
      </c>
      <c r="D2938" t="s">
        <v>12436</v>
      </c>
      <c r="E2938" s="65">
        <f t="shared" si="180"/>
        <v>42575</v>
      </c>
      <c r="F2938">
        <f t="shared" si="181"/>
        <v>2016</v>
      </c>
      <c r="G2938">
        <f t="shared" si="182"/>
        <v>7</v>
      </c>
      <c r="H2938">
        <f t="shared" si="183"/>
        <v>7</v>
      </c>
      <c r="I2938" s="1" t="s">
        <v>15622</v>
      </c>
      <c r="J2938" s="1" t="s">
        <v>17051</v>
      </c>
      <c r="K2938" s="1" t="s">
        <v>17125</v>
      </c>
      <c r="L2938" s="1" t="s">
        <v>15623</v>
      </c>
      <c r="M2938" s="42">
        <v>0.5</v>
      </c>
      <c r="N2938" s="42">
        <v>0.1</v>
      </c>
      <c r="O2938" s="1" t="s">
        <v>15615</v>
      </c>
    </row>
    <row r="2939" spans="1:15" x14ac:dyDescent="0.25">
      <c r="A2939">
        <v>2942</v>
      </c>
      <c r="B2939" t="s">
        <v>10338</v>
      </c>
      <c r="C2939" t="s">
        <v>5041</v>
      </c>
      <c r="D2939" t="s">
        <v>12437</v>
      </c>
      <c r="E2939" s="65">
        <f t="shared" si="180"/>
        <v>42577</v>
      </c>
      <c r="F2939">
        <f t="shared" si="181"/>
        <v>2016</v>
      </c>
      <c r="G2939">
        <f t="shared" si="182"/>
        <v>7</v>
      </c>
      <c r="H2939">
        <f t="shared" si="183"/>
        <v>2</v>
      </c>
      <c r="I2939" s="1" t="s">
        <v>15625</v>
      </c>
      <c r="J2939" s="1" t="s">
        <v>17051</v>
      </c>
      <c r="K2939" s="1" t="s">
        <v>17125</v>
      </c>
      <c r="L2939" s="1" t="s">
        <v>15626</v>
      </c>
      <c r="M2939" s="42">
        <v>1</v>
      </c>
      <c r="N2939" s="42">
        <v>0.92</v>
      </c>
      <c r="O2939" s="1" t="s">
        <v>15615</v>
      </c>
    </row>
    <row r="2940" spans="1:15" x14ac:dyDescent="0.25">
      <c r="A2940">
        <v>2943</v>
      </c>
      <c r="B2940" t="s">
        <v>7855</v>
      </c>
      <c r="C2940" t="s">
        <v>7473</v>
      </c>
      <c r="D2940" t="s">
        <v>12437</v>
      </c>
      <c r="E2940" s="65">
        <f t="shared" si="180"/>
        <v>42577</v>
      </c>
      <c r="F2940">
        <f t="shared" si="181"/>
        <v>2016</v>
      </c>
      <c r="G2940">
        <f t="shared" si="182"/>
        <v>7</v>
      </c>
      <c r="H2940">
        <f t="shared" si="183"/>
        <v>2</v>
      </c>
      <c r="I2940" s="1" t="s">
        <v>15625</v>
      </c>
      <c r="J2940" s="1" t="s">
        <v>17051</v>
      </c>
      <c r="K2940" s="1" t="s">
        <v>17125</v>
      </c>
      <c r="L2940" s="1" t="s">
        <v>15626</v>
      </c>
      <c r="M2940" s="42">
        <v>1</v>
      </c>
      <c r="N2940" s="42">
        <v>1</v>
      </c>
      <c r="O2940" s="1" t="s">
        <v>15615</v>
      </c>
    </row>
    <row r="2941" spans="1:15" x14ac:dyDescent="0.25">
      <c r="A2941">
        <v>2944</v>
      </c>
      <c r="B2941" t="s">
        <v>8893</v>
      </c>
      <c r="C2941" t="s">
        <v>3534</v>
      </c>
      <c r="D2941" t="s">
        <v>12438</v>
      </c>
      <c r="E2941" s="65">
        <f t="shared" si="180"/>
        <v>42578</v>
      </c>
      <c r="F2941">
        <f t="shared" si="181"/>
        <v>2016</v>
      </c>
      <c r="G2941">
        <f t="shared" si="182"/>
        <v>7</v>
      </c>
      <c r="H2941">
        <f t="shared" si="183"/>
        <v>3</v>
      </c>
      <c r="I2941" s="1" t="s">
        <v>15625</v>
      </c>
      <c r="J2941" s="1" t="s">
        <v>17051</v>
      </c>
      <c r="K2941" s="1" t="s">
        <v>17125</v>
      </c>
      <c r="L2941" s="1" t="s">
        <v>15626</v>
      </c>
      <c r="M2941" s="42">
        <v>0.99</v>
      </c>
      <c r="N2941" s="42">
        <v>1</v>
      </c>
      <c r="O2941" s="1" t="s">
        <v>15615</v>
      </c>
    </row>
    <row r="2942" spans="1:15" x14ac:dyDescent="0.25">
      <c r="A2942">
        <v>2945</v>
      </c>
      <c r="B2942" t="s">
        <v>9444</v>
      </c>
      <c r="C2942" t="s">
        <v>5915</v>
      </c>
      <c r="D2942" t="s">
        <v>12439</v>
      </c>
      <c r="E2942" s="65">
        <f t="shared" si="180"/>
        <v>42579</v>
      </c>
      <c r="F2942">
        <f t="shared" si="181"/>
        <v>2016</v>
      </c>
      <c r="G2942">
        <f t="shared" si="182"/>
        <v>7</v>
      </c>
      <c r="H2942">
        <f t="shared" si="183"/>
        <v>4</v>
      </c>
      <c r="I2942" s="1" t="s">
        <v>15622</v>
      </c>
      <c r="J2942" s="1" t="s">
        <v>17051</v>
      </c>
      <c r="K2942" s="1" t="s">
        <v>17125</v>
      </c>
      <c r="L2942" s="1" t="s">
        <v>15623</v>
      </c>
      <c r="M2942" s="42">
        <v>1</v>
      </c>
      <c r="N2942" s="42">
        <v>0.89</v>
      </c>
      <c r="O2942" s="1" t="s">
        <v>15616</v>
      </c>
    </row>
    <row r="2943" spans="1:15" x14ac:dyDescent="0.25">
      <c r="A2943">
        <v>2946</v>
      </c>
      <c r="B2943" t="s">
        <v>7881</v>
      </c>
      <c r="C2943" t="s">
        <v>7447</v>
      </c>
      <c r="D2943" t="s">
        <v>12440</v>
      </c>
      <c r="E2943" s="65">
        <f t="shared" si="180"/>
        <v>42580</v>
      </c>
      <c r="F2943">
        <f t="shared" si="181"/>
        <v>2016</v>
      </c>
      <c r="G2943">
        <f t="shared" si="182"/>
        <v>7</v>
      </c>
      <c r="H2943">
        <f t="shared" si="183"/>
        <v>5</v>
      </c>
      <c r="I2943" s="1" t="s">
        <v>15622</v>
      </c>
      <c r="J2943" s="1" t="s">
        <v>17051</v>
      </c>
      <c r="K2943" s="1" t="s">
        <v>17125</v>
      </c>
      <c r="L2943" s="1" t="s">
        <v>15626</v>
      </c>
      <c r="M2943" s="42">
        <v>1</v>
      </c>
      <c r="N2943" s="42">
        <v>1</v>
      </c>
      <c r="O2943" s="1" t="s">
        <v>15616</v>
      </c>
    </row>
    <row r="2944" spans="1:15" x14ac:dyDescent="0.25">
      <c r="A2944">
        <v>2947</v>
      </c>
      <c r="B2944" t="s">
        <v>10719</v>
      </c>
      <c r="C2944" t="s">
        <v>4669</v>
      </c>
      <c r="D2944" t="s">
        <v>12440</v>
      </c>
      <c r="E2944" s="65">
        <f t="shared" si="180"/>
        <v>42580</v>
      </c>
      <c r="F2944">
        <f t="shared" si="181"/>
        <v>2016</v>
      </c>
      <c r="G2944">
        <f t="shared" si="182"/>
        <v>7</v>
      </c>
      <c r="H2944">
        <f t="shared" si="183"/>
        <v>5</v>
      </c>
      <c r="I2944" s="1" t="s">
        <v>15622</v>
      </c>
      <c r="J2944" s="1" t="s">
        <v>17051</v>
      </c>
      <c r="K2944" s="1" t="s">
        <v>17125</v>
      </c>
      <c r="L2944" s="1" t="s">
        <v>15624</v>
      </c>
      <c r="M2944" s="42">
        <v>1</v>
      </c>
      <c r="N2944" s="42">
        <v>1</v>
      </c>
      <c r="O2944" s="1" t="s">
        <v>15615</v>
      </c>
    </row>
    <row r="2945" spans="1:15" x14ac:dyDescent="0.25">
      <c r="A2945">
        <v>2948</v>
      </c>
      <c r="B2945" t="s">
        <v>7891</v>
      </c>
      <c r="C2945" t="s">
        <v>7437</v>
      </c>
      <c r="D2945" t="s">
        <v>12441</v>
      </c>
      <c r="E2945" s="65">
        <f t="shared" si="180"/>
        <v>42581</v>
      </c>
      <c r="F2945">
        <f t="shared" si="181"/>
        <v>2016</v>
      </c>
      <c r="G2945">
        <f t="shared" si="182"/>
        <v>7</v>
      </c>
      <c r="H2945">
        <f t="shared" si="183"/>
        <v>6</v>
      </c>
      <c r="I2945" s="1" t="s">
        <v>15629</v>
      </c>
      <c r="J2945" s="1" t="s">
        <v>17051</v>
      </c>
      <c r="K2945" s="1" t="s">
        <v>17125</v>
      </c>
      <c r="L2945" s="1" t="s">
        <v>15626</v>
      </c>
      <c r="M2945" s="42">
        <v>1</v>
      </c>
      <c r="N2945" s="42">
        <v>0.67</v>
      </c>
      <c r="O2945" s="1" t="s">
        <v>15616</v>
      </c>
    </row>
    <row r="2946" spans="1:15" x14ac:dyDescent="0.25">
      <c r="A2946">
        <v>2949</v>
      </c>
      <c r="B2946" t="s">
        <v>10390</v>
      </c>
      <c r="C2946" t="s">
        <v>4989</v>
      </c>
      <c r="D2946" t="s">
        <v>12442</v>
      </c>
      <c r="E2946" s="65">
        <f t="shared" si="180"/>
        <v>42582</v>
      </c>
      <c r="F2946">
        <f t="shared" si="181"/>
        <v>2016</v>
      </c>
      <c r="G2946">
        <f t="shared" si="182"/>
        <v>7</v>
      </c>
      <c r="H2946">
        <f t="shared" si="183"/>
        <v>7</v>
      </c>
      <c r="I2946" s="1" t="s">
        <v>15625</v>
      </c>
      <c r="J2946" s="1" t="s">
        <v>17051</v>
      </c>
      <c r="K2946" s="1" t="s">
        <v>17125</v>
      </c>
      <c r="L2946" s="1" t="s">
        <v>15626</v>
      </c>
      <c r="M2946" s="42">
        <v>1</v>
      </c>
      <c r="N2946" s="42">
        <v>0.98</v>
      </c>
      <c r="O2946" s="1" t="s">
        <v>15616</v>
      </c>
    </row>
    <row r="2947" spans="1:15" x14ac:dyDescent="0.25">
      <c r="A2947">
        <v>2950</v>
      </c>
      <c r="B2947" t="s">
        <v>8558</v>
      </c>
      <c r="C2947" t="s">
        <v>3520</v>
      </c>
      <c r="D2947" t="s">
        <v>12442</v>
      </c>
      <c r="E2947" s="65">
        <f t="shared" ref="E2947:E3010" si="184">DATE(LEFT(D2947,4),MID(D2947,5,2),RIGHT(D2947,2))</f>
        <v>42582</v>
      </c>
      <c r="F2947">
        <f t="shared" ref="F2947:F3010" si="185">YEAR(E2947)</f>
        <v>2016</v>
      </c>
      <c r="G2947">
        <f t="shared" ref="G2947:G3010" si="186">MONTH(E2947)</f>
        <v>7</v>
      </c>
      <c r="H2947">
        <f t="shared" ref="H2947:H3010" si="187">WEEKDAY(E2947,2)</f>
        <v>7</v>
      </c>
      <c r="I2947" s="1" t="s">
        <v>15622</v>
      </c>
      <c r="J2947" s="1" t="s">
        <v>17051</v>
      </c>
      <c r="K2947" s="1" t="s">
        <v>17125</v>
      </c>
      <c r="L2947" s="1" t="s">
        <v>15628</v>
      </c>
      <c r="M2947" s="42">
        <v>0</v>
      </c>
      <c r="N2947" s="42">
        <v>0.47</v>
      </c>
      <c r="O2947" s="1" t="s">
        <v>15615</v>
      </c>
    </row>
    <row r="2948" spans="1:15" x14ac:dyDescent="0.25">
      <c r="A2948">
        <v>2951</v>
      </c>
      <c r="B2948" t="s">
        <v>10415</v>
      </c>
      <c r="C2948" t="s">
        <v>4964</v>
      </c>
      <c r="D2948" t="s">
        <v>12443</v>
      </c>
      <c r="E2948" s="65">
        <f t="shared" si="184"/>
        <v>42584</v>
      </c>
      <c r="F2948">
        <f t="shared" si="185"/>
        <v>2016</v>
      </c>
      <c r="G2948">
        <f t="shared" si="186"/>
        <v>8</v>
      </c>
      <c r="H2948">
        <f t="shared" si="187"/>
        <v>2</v>
      </c>
      <c r="I2948" s="1" t="s">
        <v>15622</v>
      </c>
      <c r="J2948" s="1" t="s">
        <v>17051</v>
      </c>
      <c r="K2948" s="1" t="s">
        <v>17125</v>
      </c>
      <c r="L2948" s="1" t="s">
        <v>15624</v>
      </c>
      <c r="M2948" s="42">
        <v>1</v>
      </c>
      <c r="N2948" s="42">
        <v>1</v>
      </c>
      <c r="O2948" s="1" t="s">
        <v>15616</v>
      </c>
    </row>
    <row r="2949" spans="1:15" x14ac:dyDescent="0.25">
      <c r="A2949">
        <v>2952</v>
      </c>
      <c r="B2949" t="s">
        <v>7986</v>
      </c>
      <c r="C2949" t="s">
        <v>7345</v>
      </c>
      <c r="D2949" t="s">
        <v>12443</v>
      </c>
      <c r="E2949" s="65">
        <f t="shared" si="184"/>
        <v>42584</v>
      </c>
      <c r="F2949">
        <f t="shared" si="185"/>
        <v>2016</v>
      </c>
      <c r="G2949">
        <f t="shared" si="186"/>
        <v>8</v>
      </c>
      <c r="H2949">
        <f t="shared" si="187"/>
        <v>2</v>
      </c>
      <c r="I2949" s="1" t="s">
        <v>15622</v>
      </c>
      <c r="J2949" s="1" t="s">
        <v>17051</v>
      </c>
      <c r="K2949" s="1" t="s">
        <v>17125</v>
      </c>
      <c r="L2949" s="1" t="s">
        <v>15626</v>
      </c>
      <c r="M2949" s="42">
        <v>1</v>
      </c>
      <c r="N2949" s="42">
        <v>1</v>
      </c>
      <c r="O2949" s="1" t="s">
        <v>15616</v>
      </c>
    </row>
    <row r="2950" spans="1:15" x14ac:dyDescent="0.25">
      <c r="A2950">
        <v>2953</v>
      </c>
      <c r="B2950" t="s">
        <v>8519</v>
      </c>
      <c r="C2950" t="s">
        <v>6825</v>
      </c>
      <c r="D2950" t="s">
        <v>12444</v>
      </c>
      <c r="E2950" s="65">
        <f t="shared" si="184"/>
        <v>42586</v>
      </c>
      <c r="F2950">
        <f t="shared" si="185"/>
        <v>2016</v>
      </c>
      <c r="G2950">
        <f t="shared" si="186"/>
        <v>8</v>
      </c>
      <c r="H2950">
        <f t="shared" si="187"/>
        <v>4</v>
      </c>
      <c r="I2950" s="1" t="s">
        <v>15625</v>
      </c>
      <c r="J2950" s="1" t="s">
        <v>17051</v>
      </c>
      <c r="K2950" s="1" t="s">
        <v>17125</v>
      </c>
      <c r="L2950" s="1" t="s">
        <v>15626</v>
      </c>
      <c r="M2950" s="42">
        <v>1</v>
      </c>
      <c r="N2950" s="42">
        <v>0.99</v>
      </c>
      <c r="O2950" s="1" t="s">
        <v>15615</v>
      </c>
    </row>
    <row r="2951" spans="1:15" x14ac:dyDescent="0.25">
      <c r="A2951">
        <v>2954</v>
      </c>
      <c r="B2951" t="s">
        <v>11000</v>
      </c>
      <c r="C2951" t="s">
        <v>4397</v>
      </c>
      <c r="D2951" t="s">
        <v>12445</v>
      </c>
      <c r="E2951" s="65">
        <f t="shared" si="184"/>
        <v>42589</v>
      </c>
      <c r="F2951">
        <f t="shared" si="185"/>
        <v>2016</v>
      </c>
      <c r="G2951">
        <f t="shared" si="186"/>
        <v>8</v>
      </c>
      <c r="H2951">
        <f t="shared" si="187"/>
        <v>7</v>
      </c>
      <c r="I2951" s="1" t="s">
        <v>15625</v>
      </c>
      <c r="J2951" s="1" t="s">
        <v>17051</v>
      </c>
      <c r="K2951" s="1" t="s">
        <v>17125</v>
      </c>
      <c r="L2951" s="1" t="s">
        <v>15626</v>
      </c>
      <c r="M2951" s="42">
        <v>1</v>
      </c>
      <c r="N2951" s="42">
        <v>0.94</v>
      </c>
      <c r="O2951" s="1" t="s">
        <v>15615</v>
      </c>
    </row>
    <row r="2952" spans="1:15" x14ac:dyDescent="0.25">
      <c r="A2952">
        <v>2955</v>
      </c>
      <c r="B2952" t="s">
        <v>11815</v>
      </c>
      <c r="C2952" t="s">
        <v>3597</v>
      </c>
      <c r="D2952" t="s">
        <v>12446</v>
      </c>
      <c r="E2952" s="65">
        <f t="shared" si="184"/>
        <v>42591</v>
      </c>
      <c r="F2952">
        <f t="shared" si="185"/>
        <v>2016</v>
      </c>
      <c r="G2952">
        <f t="shared" si="186"/>
        <v>8</v>
      </c>
      <c r="H2952">
        <f t="shared" si="187"/>
        <v>2</v>
      </c>
      <c r="I2952" s="1" t="s">
        <v>15622</v>
      </c>
      <c r="J2952" s="1" t="s">
        <v>17051</v>
      </c>
      <c r="K2952" s="1" t="s">
        <v>17125</v>
      </c>
      <c r="L2952" s="1" t="s">
        <v>15628</v>
      </c>
      <c r="M2952" s="42">
        <v>0.33</v>
      </c>
      <c r="N2952" s="42">
        <v>1</v>
      </c>
      <c r="O2952" s="1" t="s">
        <v>15615</v>
      </c>
    </row>
    <row r="2953" spans="1:15" x14ac:dyDescent="0.25">
      <c r="A2953">
        <v>2956</v>
      </c>
      <c r="B2953" t="s">
        <v>11061</v>
      </c>
      <c r="C2953" t="s">
        <v>4336</v>
      </c>
      <c r="D2953" t="s">
        <v>12446</v>
      </c>
      <c r="E2953" s="65">
        <f t="shared" si="184"/>
        <v>42591</v>
      </c>
      <c r="F2953">
        <f t="shared" si="185"/>
        <v>2016</v>
      </c>
      <c r="G2953">
        <f t="shared" si="186"/>
        <v>8</v>
      </c>
      <c r="H2953">
        <f t="shared" si="187"/>
        <v>2</v>
      </c>
      <c r="I2953" s="1" t="s">
        <v>15622</v>
      </c>
      <c r="J2953" s="1" t="s">
        <v>17051</v>
      </c>
      <c r="K2953" s="1" t="s">
        <v>17125</v>
      </c>
      <c r="L2953" s="1" t="s">
        <v>15626</v>
      </c>
      <c r="M2953" s="42">
        <v>1</v>
      </c>
      <c r="N2953" s="42">
        <v>0.67</v>
      </c>
      <c r="O2953" s="1" t="s">
        <v>15615</v>
      </c>
    </row>
    <row r="2954" spans="1:15" x14ac:dyDescent="0.25">
      <c r="A2954">
        <v>2957</v>
      </c>
      <c r="B2954" t="s">
        <v>8509</v>
      </c>
      <c r="C2954" t="s">
        <v>6835</v>
      </c>
      <c r="D2954" t="s">
        <v>12446</v>
      </c>
      <c r="E2954" s="65">
        <f t="shared" si="184"/>
        <v>42591</v>
      </c>
      <c r="F2954">
        <f t="shared" si="185"/>
        <v>2016</v>
      </c>
      <c r="G2954">
        <f t="shared" si="186"/>
        <v>8</v>
      </c>
      <c r="H2954">
        <f t="shared" si="187"/>
        <v>2</v>
      </c>
      <c r="I2954" s="1" t="s">
        <v>15622</v>
      </c>
      <c r="J2954" s="1" t="s">
        <v>17051</v>
      </c>
      <c r="K2954" s="1" t="s">
        <v>17125</v>
      </c>
      <c r="L2954" s="1" t="s">
        <v>15626</v>
      </c>
      <c r="M2954" s="42">
        <v>0.91</v>
      </c>
      <c r="N2954" s="42">
        <v>0.93</v>
      </c>
      <c r="O2954" s="1" t="s">
        <v>15616</v>
      </c>
    </row>
    <row r="2955" spans="1:15" x14ac:dyDescent="0.25">
      <c r="A2955">
        <v>2958</v>
      </c>
      <c r="B2955" t="s">
        <v>7997</v>
      </c>
      <c r="C2955" t="s">
        <v>7334</v>
      </c>
      <c r="D2955" t="s">
        <v>12447</v>
      </c>
      <c r="E2955" s="65">
        <f t="shared" si="184"/>
        <v>42592</v>
      </c>
      <c r="F2955">
        <f t="shared" si="185"/>
        <v>2016</v>
      </c>
      <c r="G2955">
        <f t="shared" si="186"/>
        <v>8</v>
      </c>
      <c r="H2955">
        <f t="shared" si="187"/>
        <v>3</v>
      </c>
      <c r="I2955" s="1" t="s">
        <v>15622</v>
      </c>
      <c r="J2955" s="1" t="s">
        <v>17051</v>
      </c>
      <c r="K2955" s="1" t="s">
        <v>17125</v>
      </c>
      <c r="L2955" s="1" t="s">
        <v>15624</v>
      </c>
      <c r="M2955" s="42">
        <v>0.92</v>
      </c>
      <c r="N2955" s="42">
        <v>0.9</v>
      </c>
      <c r="O2955" s="1" t="s">
        <v>15616</v>
      </c>
    </row>
    <row r="2956" spans="1:15" x14ac:dyDescent="0.25">
      <c r="A2956">
        <v>2959</v>
      </c>
      <c r="B2956" t="s">
        <v>11665</v>
      </c>
      <c r="C2956" t="s">
        <v>3740</v>
      </c>
      <c r="D2956" t="s">
        <v>12447</v>
      </c>
      <c r="E2956" s="65">
        <f t="shared" si="184"/>
        <v>42592</v>
      </c>
      <c r="F2956">
        <f t="shared" si="185"/>
        <v>2016</v>
      </c>
      <c r="G2956">
        <f t="shared" si="186"/>
        <v>8</v>
      </c>
      <c r="H2956">
        <f t="shared" si="187"/>
        <v>3</v>
      </c>
      <c r="I2956" s="1" t="s">
        <v>15622</v>
      </c>
      <c r="J2956" s="1" t="s">
        <v>17051</v>
      </c>
      <c r="K2956" s="1" t="s">
        <v>17125</v>
      </c>
      <c r="L2956" s="1" t="s">
        <v>15626</v>
      </c>
      <c r="M2956" s="42">
        <v>1</v>
      </c>
      <c r="N2956" s="42">
        <v>1</v>
      </c>
      <c r="O2956" s="1" t="s">
        <v>15616</v>
      </c>
    </row>
    <row r="2957" spans="1:15" x14ac:dyDescent="0.25">
      <c r="A2957">
        <v>2960</v>
      </c>
      <c r="B2957" t="s">
        <v>7744</v>
      </c>
      <c r="C2957" t="s">
        <v>7577</v>
      </c>
      <c r="D2957" t="s">
        <v>12447</v>
      </c>
      <c r="E2957" s="65">
        <f t="shared" si="184"/>
        <v>42592</v>
      </c>
      <c r="F2957">
        <f t="shared" si="185"/>
        <v>2016</v>
      </c>
      <c r="G2957">
        <f t="shared" si="186"/>
        <v>8</v>
      </c>
      <c r="H2957">
        <f t="shared" si="187"/>
        <v>3</v>
      </c>
      <c r="I2957" s="1" t="s">
        <v>15622</v>
      </c>
      <c r="J2957" s="1" t="s">
        <v>17051</v>
      </c>
      <c r="K2957" s="1" t="s">
        <v>17125</v>
      </c>
      <c r="L2957" s="1" t="s">
        <v>15628</v>
      </c>
      <c r="M2957" s="42">
        <v>0.33</v>
      </c>
      <c r="N2957" s="42">
        <v>0.74</v>
      </c>
      <c r="O2957" s="1" t="s">
        <v>15615</v>
      </c>
    </row>
    <row r="2958" spans="1:15" x14ac:dyDescent="0.25">
      <c r="A2958">
        <v>2961</v>
      </c>
      <c r="B2958" t="s">
        <v>9055</v>
      </c>
      <c r="C2958" t="s">
        <v>6298</v>
      </c>
      <c r="D2958" t="s">
        <v>12448</v>
      </c>
      <c r="E2958" s="65">
        <f t="shared" si="184"/>
        <v>42593</v>
      </c>
      <c r="F2958">
        <f t="shared" si="185"/>
        <v>2016</v>
      </c>
      <c r="G2958">
        <f t="shared" si="186"/>
        <v>8</v>
      </c>
      <c r="H2958">
        <f t="shared" si="187"/>
        <v>4</v>
      </c>
      <c r="I2958" s="1" t="s">
        <v>15712</v>
      </c>
      <c r="J2958" s="1" t="s">
        <v>17108</v>
      </c>
      <c r="K2958" s="1" t="s">
        <v>17125</v>
      </c>
      <c r="L2958" s="1" t="s">
        <v>15626</v>
      </c>
      <c r="M2958" s="42">
        <v>1</v>
      </c>
      <c r="N2958" s="42">
        <v>0.94</v>
      </c>
      <c r="O2958" s="1" t="s">
        <v>15615</v>
      </c>
    </row>
    <row r="2959" spans="1:15" x14ac:dyDescent="0.25">
      <c r="A2959">
        <v>2962</v>
      </c>
      <c r="B2959" t="s">
        <v>9658</v>
      </c>
      <c r="C2959" t="s">
        <v>5706</v>
      </c>
      <c r="D2959" t="s">
        <v>12449</v>
      </c>
      <c r="E2959" s="65">
        <f t="shared" si="184"/>
        <v>42595</v>
      </c>
      <c r="F2959">
        <f t="shared" si="185"/>
        <v>2016</v>
      </c>
      <c r="G2959">
        <f t="shared" si="186"/>
        <v>8</v>
      </c>
      <c r="H2959">
        <f t="shared" si="187"/>
        <v>6</v>
      </c>
      <c r="I2959" s="1" t="s">
        <v>15625</v>
      </c>
      <c r="J2959" s="1" t="s">
        <v>17051</v>
      </c>
      <c r="K2959" s="1" t="s">
        <v>17125</v>
      </c>
      <c r="L2959" s="1" t="s">
        <v>15626</v>
      </c>
      <c r="M2959" s="42">
        <v>1</v>
      </c>
      <c r="N2959" s="42">
        <v>1</v>
      </c>
      <c r="O2959" s="1" t="s">
        <v>15615</v>
      </c>
    </row>
    <row r="2960" spans="1:15" x14ac:dyDescent="0.25">
      <c r="A2960">
        <v>2963</v>
      </c>
      <c r="B2960" t="s">
        <v>9987</v>
      </c>
      <c r="C2960" t="s">
        <v>5386</v>
      </c>
      <c r="D2960" t="s">
        <v>12450</v>
      </c>
      <c r="E2960" s="65">
        <f t="shared" si="184"/>
        <v>42596</v>
      </c>
      <c r="F2960">
        <f t="shared" si="185"/>
        <v>2016</v>
      </c>
      <c r="G2960">
        <f t="shared" si="186"/>
        <v>8</v>
      </c>
      <c r="H2960">
        <f t="shared" si="187"/>
        <v>7</v>
      </c>
      <c r="I2960" s="1" t="s">
        <v>15622</v>
      </c>
      <c r="J2960" s="1" t="s">
        <v>17051</v>
      </c>
      <c r="K2960" s="1" t="s">
        <v>17125</v>
      </c>
      <c r="L2960" s="1" t="s">
        <v>15626</v>
      </c>
      <c r="M2960" s="42">
        <v>1</v>
      </c>
      <c r="N2960" s="42">
        <v>0.98</v>
      </c>
      <c r="O2960" s="1" t="s">
        <v>15615</v>
      </c>
    </row>
    <row r="2961" spans="1:15" x14ac:dyDescent="0.25">
      <c r="A2961">
        <v>2964</v>
      </c>
      <c r="B2961" t="s">
        <v>8012</v>
      </c>
      <c r="C2961" t="s">
        <v>7319</v>
      </c>
      <c r="D2961" t="s">
        <v>12451</v>
      </c>
      <c r="E2961" s="65">
        <f t="shared" si="184"/>
        <v>42598</v>
      </c>
      <c r="F2961">
        <f t="shared" si="185"/>
        <v>2016</v>
      </c>
      <c r="G2961">
        <f t="shared" si="186"/>
        <v>8</v>
      </c>
      <c r="H2961">
        <f t="shared" si="187"/>
        <v>2</v>
      </c>
      <c r="I2961" s="1" t="s">
        <v>15622</v>
      </c>
      <c r="J2961" s="1" t="s">
        <v>17051</v>
      </c>
      <c r="K2961" s="1" t="s">
        <v>17125</v>
      </c>
      <c r="L2961" s="1" t="s">
        <v>15623</v>
      </c>
      <c r="M2961" s="42">
        <v>0.5</v>
      </c>
      <c r="N2961" s="42">
        <v>0.92</v>
      </c>
      <c r="O2961" s="1" t="s">
        <v>15615</v>
      </c>
    </row>
    <row r="2962" spans="1:15" x14ac:dyDescent="0.25">
      <c r="A2962">
        <v>2965</v>
      </c>
      <c r="B2962" t="s">
        <v>11678</v>
      </c>
      <c r="C2962" t="s">
        <v>3728</v>
      </c>
      <c r="D2962" t="s">
        <v>12451</v>
      </c>
      <c r="E2962" s="65">
        <f t="shared" si="184"/>
        <v>42598</v>
      </c>
      <c r="F2962">
        <f t="shared" si="185"/>
        <v>2016</v>
      </c>
      <c r="G2962">
        <f t="shared" si="186"/>
        <v>8</v>
      </c>
      <c r="H2962">
        <f t="shared" si="187"/>
        <v>2</v>
      </c>
      <c r="I2962" s="1" t="s">
        <v>15622</v>
      </c>
      <c r="J2962" s="1" t="s">
        <v>17051</v>
      </c>
      <c r="K2962" s="1" t="s">
        <v>17125</v>
      </c>
      <c r="L2962" s="1" t="s">
        <v>15623</v>
      </c>
      <c r="M2962" s="42">
        <v>0.83</v>
      </c>
      <c r="N2962" s="42">
        <v>0.78</v>
      </c>
      <c r="O2962" s="1" t="s">
        <v>15616</v>
      </c>
    </row>
    <row r="2963" spans="1:15" x14ac:dyDescent="0.25">
      <c r="A2963">
        <v>2966</v>
      </c>
      <c r="B2963" t="s">
        <v>9016</v>
      </c>
      <c r="C2963" t="s">
        <v>6338</v>
      </c>
      <c r="D2963" t="s">
        <v>12451</v>
      </c>
      <c r="E2963" s="65">
        <f t="shared" si="184"/>
        <v>42598</v>
      </c>
      <c r="F2963">
        <f t="shared" si="185"/>
        <v>2016</v>
      </c>
      <c r="G2963">
        <f t="shared" si="186"/>
        <v>8</v>
      </c>
      <c r="H2963">
        <f t="shared" si="187"/>
        <v>2</v>
      </c>
      <c r="I2963" s="1" t="s">
        <v>15622</v>
      </c>
      <c r="J2963" s="1" t="s">
        <v>17051</v>
      </c>
      <c r="K2963" s="1" t="s">
        <v>17125</v>
      </c>
      <c r="L2963" s="1" t="s">
        <v>15623</v>
      </c>
      <c r="M2963" s="42">
        <v>1</v>
      </c>
      <c r="N2963" s="42">
        <v>1</v>
      </c>
      <c r="O2963" s="1" t="s">
        <v>15616</v>
      </c>
    </row>
    <row r="2964" spans="1:15" x14ac:dyDescent="0.25">
      <c r="A2964">
        <v>2967</v>
      </c>
      <c r="B2964" t="s">
        <v>8448</v>
      </c>
      <c r="C2964" t="s">
        <v>6894</v>
      </c>
      <c r="D2964" t="s">
        <v>12452</v>
      </c>
      <c r="E2964" s="65">
        <f t="shared" si="184"/>
        <v>42599</v>
      </c>
      <c r="F2964">
        <f t="shared" si="185"/>
        <v>2016</v>
      </c>
      <c r="G2964">
        <f t="shared" si="186"/>
        <v>8</v>
      </c>
      <c r="H2964">
        <f t="shared" si="187"/>
        <v>3</v>
      </c>
      <c r="I2964" s="1" t="s">
        <v>15642</v>
      </c>
      <c r="J2964" s="1" t="s">
        <v>17060</v>
      </c>
      <c r="K2964" s="1" t="s">
        <v>17125</v>
      </c>
      <c r="L2964" s="1" t="s">
        <v>15623</v>
      </c>
      <c r="M2964" s="42">
        <v>1</v>
      </c>
      <c r="N2964" s="42">
        <v>1</v>
      </c>
      <c r="O2964" s="1" t="s">
        <v>15616</v>
      </c>
    </row>
    <row r="2965" spans="1:15" x14ac:dyDescent="0.25">
      <c r="A2965">
        <v>2968</v>
      </c>
      <c r="B2965" t="s">
        <v>8073</v>
      </c>
      <c r="C2965" t="s">
        <v>7260</v>
      </c>
      <c r="D2965" t="s">
        <v>12452</v>
      </c>
      <c r="E2965" s="65">
        <f t="shared" si="184"/>
        <v>42599</v>
      </c>
      <c r="F2965">
        <f t="shared" si="185"/>
        <v>2016</v>
      </c>
      <c r="G2965">
        <f t="shared" si="186"/>
        <v>8</v>
      </c>
      <c r="H2965">
        <f t="shared" si="187"/>
        <v>3</v>
      </c>
      <c r="I2965" s="1" t="s">
        <v>15622</v>
      </c>
      <c r="J2965" s="1" t="s">
        <v>17051</v>
      </c>
      <c r="K2965" s="1" t="s">
        <v>17125</v>
      </c>
      <c r="L2965" s="1" t="s">
        <v>15623</v>
      </c>
      <c r="M2965" s="42">
        <v>0.5</v>
      </c>
      <c r="N2965" s="42">
        <v>1</v>
      </c>
      <c r="O2965" s="1" t="s">
        <v>15615</v>
      </c>
    </row>
    <row r="2966" spans="1:15" x14ac:dyDescent="0.25">
      <c r="A2966">
        <v>2969</v>
      </c>
      <c r="B2966" t="s">
        <v>9302</v>
      </c>
      <c r="C2966" t="s">
        <v>6054</v>
      </c>
      <c r="D2966" t="s">
        <v>12453</v>
      </c>
      <c r="E2966" s="65">
        <f t="shared" si="184"/>
        <v>42600</v>
      </c>
      <c r="F2966">
        <f t="shared" si="185"/>
        <v>2016</v>
      </c>
      <c r="G2966">
        <f t="shared" si="186"/>
        <v>8</v>
      </c>
      <c r="H2966">
        <f t="shared" si="187"/>
        <v>4</v>
      </c>
      <c r="I2966" s="1" t="s">
        <v>15622</v>
      </c>
      <c r="J2966" s="1" t="s">
        <v>17051</v>
      </c>
      <c r="K2966" s="1" t="s">
        <v>17125</v>
      </c>
      <c r="L2966" s="1" t="s">
        <v>15626</v>
      </c>
      <c r="M2966" s="42">
        <v>1</v>
      </c>
      <c r="N2966" s="42">
        <v>0.75</v>
      </c>
      <c r="O2966" s="1" t="s">
        <v>15615</v>
      </c>
    </row>
    <row r="2967" spans="1:15" x14ac:dyDescent="0.25">
      <c r="A2967">
        <v>2970</v>
      </c>
      <c r="B2967" t="s">
        <v>11631</v>
      </c>
      <c r="C2967" t="s">
        <v>3774</v>
      </c>
      <c r="D2967" t="s">
        <v>12454</v>
      </c>
      <c r="E2967" s="65">
        <f t="shared" si="184"/>
        <v>42601</v>
      </c>
      <c r="F2967">
        <f t="shared" si="185"/>
        <v>2016</v>
      </c>
      <c r="G2967">
        <f t="shared" si="186"/>
        <v>8</v>
      </c>
      <c r="H2967">
        <f t="shared" si="187"/>
        <v>5</v>
      </c>
      <c r="I2967" s="1" t="s">
        <v>15629</v>
      </c>
      <c r="J2967" s="1" t="s">
        <v>17051</v>
      </c>
      <c r="K2967" s="1" t="s">
        <v>17125</v>
      </c>
      <c r="L2967" s="1" t="s">
        <v>15624</v>
      </c>
      <c r="M2967" s="42">
        <v>1</v>
      </c>
      <c r="N2967" s="42">
        <v>0.46</v>
      </c>
      <c r="O2967" s="1" t="s">
        <v>15615</v>
      </c>
    </row>
    <row r="2968" spans="1:15" x14ac:dyDescent="0.25">
      <c r="A2968">
        <v>2971</v>
      </c>
      <c r="B2968" t="s">
        <v>8246</v>
      </c>
      <c r="C2968" t="s">
        <v>7089</v>
      </c>
      <c r="D2968" t="s">
        <v>12455</v>
      </c>
      <c r="E2968" s="65">
        <f t="shared" si="184"/>
        <v>42602</v>
      </c>
      <c r="F2968">
        <f t="shared" si="185"/>
        <v>2016</v>
      </c>
      <c r="G2968">
        <f t="shared" si="186"/>
        <v>8</v>
      </c>
      <c r="H2968">
        <f t="shared" si="187"/>
        <v>6</v>
      </c>
      <c r="I2968" s="1" t="s">
        <v>15625</v>
      </c>
      <c r="J2968" s="1" t="s">
        <v>17051</v>
      </c>
      <c r="K2968" s="1" t="s">
        <v>17125</v>
      </c>
      <c r="L2968" s="1" t="s">
        <v>15623</v>
      </c>
      <c r="M2968" s="42">
        <v>1</v>
      </c>
      <c r="N2968" s="42">
        <v>0.89</v>
      </c>
      <c r="O2968" s="1" t="s">
        <v>15616</v>
      </c>
    </row>
    <row r="2969" spans="1:15" x14ac:dyDescent="0.25">
      <c r="A2969">
        <v>2972</v>
      </c>
      <c r="B2969" t="s">
        <v>10546</v>
      </c>
      <c r="C2969" t="s">
        <v>4838</v>
      </c>
      <c r="D2969" t="s">
        <v>12456</v>
      </c>
      <c r="E2969" s="65">
        <f t="shared" si="184"/>
        <v>42603</v>
      </c>
      <c r="F2969">
        <f t="shared" si="185"/>
        <v>2016</v>
      </c>
      <c r="G2969">
        <f t="shared" si="186"/>
        <v>8</v>
      </c>
      <c r="H2969">
        <f t="shared" si="187"/>
        <v>7</v>
      </c>
      <c r="I2969" s="1" t="s">
        <v>15625</v>
      </c>
      <c r="J2969" s="1" t="s">
        <v>17051</v>
      </c>
      <c r="K2969" s="1" t="s">
        <v>17125</v>
      </c>
      <c r="L2969" s="1" t="s">
        <v>15626</v>
      </c>
      <c r="M2969" s="42">
        <v>1</v>
      </c>
      <c r="N2969" s="42">
        <v>0.95</v>
      </c>
      <c r="O2969" s="1" t="s">
        <v>15615</v>
      </c>
    </row>
    <row r="2970" spans="1:15" x14ac:dyDescent="0.25">
      <c r="A2970">
        <v>2973</v>
      </c>
      <c r="B2970" t="s">
        <v>8663</v>
      </c>
      <c r="C2970" t="s">
        <v>6685</v>
      </c>
      <c r="D2970" t="s">
        <v>12456</v>
      </c>
      <c r="E2970" s="65">
        <f t="shared" si="184"/>
        <v>42603</v>
      </c>
      <c r="F2970">
        <f t="shared" si="185"/>
        <v>2016</v>
      </c>
      <c r="G2970">
        <f t="shared" si="186"/>
        <v>8</v>
      </c>
      <c r="H2970">
        <f t="shared" si="187"/>
        <v>7</v>
      </c>
      <c r="I2970" s="1" t="s">
        <v>15622</v>
      </c>
      <c r="J2970" s="1" t="s">
        <v>17051</v>
      </c>
      <c r="K2970" s="1" t="s">
        <v>17125</v>
      </c>
      <c r="L2970" s="1" t="s">
        <v>15626</v>
      </c>
      <c r="M2970" s="42">
        <v>1</v>
      </c>
      <c r="N2970" s="42">
        <v>0.97</v>
      </c>
      <c r="O2970" s="1" t="s">
        <v>15616</v>
      </c>
    </row>
    <row r="2971" spans="1:15" x14ac:dyDescent="0.25">
      <c r="A2971">
        <v>2974</v>
      </c>
      <c r="B2971" t="s">
        <v>9754</v>
      </c>
      <c r="C2971" t="s">
        <v>5614</v>
      </c>
      <c r="D2971" t="s">
        <v>12457</v>
      </c>
      <c r="E2971" s="65">
        <f t="shared" si="184"/>
        <v>42604</v>
      </c>
      <c r="F2971">
        <f t="shared" si="185"/>
        <v>2016</v>
      </c>
      <c r="G2971">
        <f t="shared" si="186"/>
        <v>8</v>
      </c>
      <c r="H2971">
        <f t="shared" si="187"/>
        <v>1</v>
      </c>
      <c r="I2971" s="1" t="s">
        <v>15739</v>
      </c>
      <c r="J2971" s="1" t="s">
        <v>17109</v>
      </c>
      <c r="K2971" s="1" t="s">
        <v>17140</v>
      </c>
      <c r="L2971" s="1" t="s">
        <v>15626</v>
      </c>
      <c r="M2971" s="42">
        <v>1</v>
      </c>
      <c r="N2971" s="42">
        <v>1</v>
      </c>
      <c r="O2971" s="1" t="s">
        <v>15615</v>
      </c>
    </row>
    <row r="2972" spans="1:15" x14ac:dyDescent="0.25">
      <c r="A2972">
        <v>2975</v>
      </c>
      <c r="B2972" t="s">
        <v>9390</v>
      </c>
      <c r="C2972" t="s">
        <v>5967</v>
      </c>
      <c r="D2972" t="s">
        <v>12457</v>
      </c>
      <c r="E2972" s="65">
        <f t="shared" si="184"/>
        <v>42604</v>
      </c>
      <c r="F2972">
        <f t="shared" si="185"/>
        <v>2016</v>
      </c>
      <c r="G2972">
        <f t="shared" si="186"/>
        <v>8</v>
      </c>
      <c r="H2972">
        <f t="shared" si="187"/>
        <v>1</v>
      </c>
      <c r="I2972" s="1" t="s">
        <v>15622</v>
      </c>
      <c r="J2972" s="1" t="s">
        <v>17051</v>
      </c>
      <c r="K2972" s="1" t="s">
        <v>17125</v>
      </c>
      <c r="L2972" s="1" t="s">
        <v>15628</v>
      </c>
      <c r="M2972" s="42">
        <v>0</v>
      </c>
      <c r="N2972" s="42">
        <v>1</v>
      </c>
      <c r="O2972" s="1" t="s">
        <v>15615</v>
      </c>
    </row>
    <row r="2973" spans="1:15" x14ac:dyDescent="0.25">
      <c r="A2973">
        <v>2976</v>
      </c>
      <c r="B2973" t="s">
        <v>11050</v>
      </c>
      <c r="C2973" t="s">
        <v>4347</v>
      </c>
      <c r="D2973" t="s">
        <v>12457</v>
      </c>
      <c r="E2973" s="65">
        <f t="shared" si="184"/>
        <v>42604</v>
      </c>
      <c r="F2973">
        <f t="shared" si="185"/>
        <v>2016</v>
      </c>
      <c r="G2973">
        <f t="shared" si="186"/>
        <v>8</v>
      </c>
      <c r="H2973">
        <f t="shared" si="187"/>
        <v>1</v>
      </c>
      <c r="I2973" s="1" t="s">
        <v>15622</v>
      </c>
      <c r="J2973" s="1" t="s">
        <v>17051</v>
      </c>
      <c r="K2973" s="1" t="s">
        <v>17125</v>
      </c>
      <c r="L2973" s="1" t="s">
        <v>15624</v>
      </c>
      <c r="M2973" s="42">
        <v>1</v>
      </c>
      <c r="N2973" s="42">
        <v>0.75</v>
      </c>
      <c r="O2973" s="1" t="s">
        <v>15615</v>
      </c>
    </row>
    <row r="2974" spans="1:15" x14ac:dyDescent="0.25">
      <c r="A2974">
        <v>2977</v>
      </c>
      <c r="B2974" t="s">
        <v>10365</v>
      </c>
      <c r="C2974" t="s">
        <v>5014</v>
      </c>
      <c r="D2974" t="s">
        <v>12458</v>
      </c>
      <c r="E2974" s="65">
        <f t="shared" si="184"/>
        <v>42605</v>
      </c>
      <c r="F2974">
        <f t="shared" si="185"/>
        <v>2016</v>
      </c>
      <c r="G2974">
        <f t="shared" si="186"/>
        <v>8</v>
      </c>
      <c r="H2974">
        <f t="shared" si="187"/>
        <v>2</v>
      </c>
      <c r="I2974" s="1" t="s">
        <v>15622</v>
      </c>
      <c r="J2974" s="1" t="s">
        <v>17051</v>
      </c>
      <c r="K2974" s="1" t="s">
        <v>17125</v>
      </c>
      <c r="L2974" s="1" t="s">
        <v>15626</v>
      </c>
      <c r="M2974" s="42">
        <v>1</v>
      </c>
      <c r="N2974" s="42">
        <v>0.98</v>
      </c>
      <c r="O2974" s="1" t="s">
        <v>15616</v>
      </c>
    </row>
    <row r="2975" spans="1:15" x14ac:dyDescent="0.25">
      <c r="A2975">
        <v>2978</v>
      </c>
      <c r="B2975" t="s">
        <v>8306</v>
      </c>
      <c r="C2975" t="s">
        <v>7030</v>
      </c>
      <c r="D2975" t="s">
        <v>12458</v>
      </c>
      <c r="E2975" s="65">
        <f t="shared" si="184"/>
        <v>42605</v>
      </c>
      <c r="F2975">
        <f t="shared" si="185"/>
        <v>2016</v>
      </c>
      <c r="G2975">
        <f t="shared" si="186"/>
        <v>8</v>
      </c>
      <c r="H2975">
        <f t="shared" si="187"/>
        <v>2</v>
      </c>
      <c r="I2975" s="1" t="s">
        <v>15622</v>
      </c>
      <c r="J2975" s="1" t="s">
        <v>17051</v>
      </c>
      <c r="K2975" s="1" t="s">
        <v>17125</v>
      </c>
      <c r="L2975" s="1" t="s">
        <v>15623</v>
      </c>
      <c r="M2975" s="42">
        <v>0.87</v>
      </c>
      <c r="N2975" s="42">
        <v>0.87</v>
      </c>
      <c r="O2975" s="1" t="s">
        <v>15616</v>
      </c>
    </row>
    <row r="2976" spans="1:15" x14ac:dyDescent="0.25">
      <c r="A2976">
        <v>2979</v>
      </c>
      <c r="B2976" t="s">
        <v>9934</v>
      </c>
      <c r="C2976" t="s">
        <v>5437</v>
      </c>
      <c r="D2976" t="s">
        <v>12458</v>
      </c>
      <c r="E2976" s="65">
        <f t="shared" si="184"/>
        <v>42605</v>
      </c>
      <c r="F2976">
        <f t="shared" si="185"/>
        <v>2016</v>
      </c>
      <c r="G2976">
        <f t="shared" si="186"/>
        <v>8</v>
      </c>
      <c r="H2976">
        <f t="shared" si="187"/>
        <v>2</v>
      </c>
      <c r="I2976" s="1" t="s">
        <v>15629</v>
      </c>
      <c r="J2976" s="1" t="s">
        <v>17051</v>
      </c>
      <c r="K2976" s="1" t="s">
        <v>17125</v>
      </c>
      <c r="L2976" s="1" t="s">
        <v>15626</v>
      </c>
      <c r="M2976" s="42">
        <v>1</v>
      </c>
      <c r="N2976" s="42">
        <v>1</v>
      </c>
      <c r="O2976" s="1" t="s">
        <v>15616</v>
      </c>
    </row>
    <row r="2977" spans="1:15" x14ac:dyDescent="0.25">
      <c r="A2977">
        <v>2980</v>
      </c>
      <c r="B2977" t="s">
        <v>11797</v>
      </c>
      <c r="C2977" t="s">
        <v>3614</v>
      </c>
      <c r="D2977" t="s">
        <v>12459</v>
      </c>
      <c r="E2977" s="65">
        <f t="shared" si="184"/>
        <v>42606</v>
      </c>
      <c r="F2977">
        <f t="shared" si="185"/>
        <v>2016</v>
      </c>
      <c r="G2977">
        <f t="shared" si="186"/>
        <v>8</v>
      </c>
      <c r="H2977">
        <f t="shared" si="187"/>
        <v>3</v>
      </c>
      <c r="I2977" s="1" t="s">
        <v>15830</v>
      </c>
      <c r="J2977" s="1" t="s">
        <v>17110</v>
      </c>
      <c r="K2977" s="1" t="s">
        <v>17141</v>
      </c>
      <c r="L2977" s="1" t="s">
        <v>15624</v>
      </c>
      <c r="M2977" s="42">
        <v>0.62</v>
      </c>
      <c r="N2977" s="42">
        <v>0.93</v>
      </c>
      <c r="O2977" s="1" t="s">
        <v>15615</v>
      </c>
    </row>
    <row r="2978" spans="1:15" x14ac:dyDescent="0.25">
      <c r="A2978">
        <v>2981</v>
      </c>
      <c r="B2978" t="s">
        <v>8752</v>
      </c>
      <c r="C2978" t="s">
        <v>6596</v>
      </c>
      <c r="D2978" t="s">
        <v>12459</v>
      </c>
      <c r="E2978" s="65">
        <f t="shared" si="184"/>
        <v>42606</v>
      </c>
      <c r="F2978">
        <f t="shared" si="185"/>
        <v>2016</v>
      </c>
      <c r="G2978">
        <f t="shared" si="186"/>
        <v>8</v>
      </c>
      <c r="H2978">
        <f t="shared" si="187"/>
        <v>3</v>
      </c>
      <c r="I2978" s="1" t="s">
        <v>15625</v>
      </c>
      <c r="J2978" s="1" t="s">
        <v>17051</v>
      </c>
      <c r="K2978" s="1" t="s">
        <v>17125</v>
      </c>
      <c r="L2978" s="1" t="s">
        <v>15628</v>
      </c>
      <c r="M2978" s="42">
        <v>0.25</v>
      </c>
      <c r="N2978" s="42">
        <v>0.44</v>
      </c>
      <c r="O2978" s="1" t="s">
        <v>15615</v>
      </c>
    </row>
    <row r="2979" spans="1:15" x14ac:dyDescent="0.25">
      <c r="A2979">
        <v>2982</v>
      </c>
      <c r="B2979" t="s">
        <v>8503</v>
      </c>
      <c r="C2979" t="s">
        <v>6841</v>
      </c>
      <c r="D2979" t="s">
        <v>12460</v>
      </c>
      <c r="E2979" s="65">
        <f t="shared" si="184"/>
        <v>42607</v>
      </c>
      <c r="F2979">
        <f t="shared" si="185"/>
        <v>2016</v>
      </c>
      <c r="G2979">
        <f t="shared" si="186"/>
        <v>8</v>
      </c>
      <c r="H2979">
        <f t="shared" si="187"/>
        <v>4</v>
      </c>
      <c r="I2979" s="1" t="s">
        <v>15642</v>
      </c>
      <c r="J2979" s="1" t="s">
        <v>17060</v>
      </c>
      <c r="K2979" s="1" t="s">
        <v>17125</v>
      </c>
      <c r="L2979" s="1" t="s">
        <v>15623</v>
      </c>
      <c r="M2979" s="42">
        <v>0.8</v>
      </c>
      <c r="N2979" s="42">
        <v>0.6</v>
      </c>
      <c r="O2979" s="1" t="s">
        <v>15615</v>
      </c>
    </row>
    <row r="2980" spans="1:15" x14ac:dyDescent="0.25">
      <c r="A2980">
        <v>2983</v>
      </c>
      <c r="B2980" t="s">
        <v>11547</v>
      </c>
      <c r="C2980" t="s">
        <v>3857</v>
      </c>
      <c r="D2980" t="s">
        <v>12460</v>
      </c>
      <c r="E2980" s="65">
        <f t="shared" si="184"/>
        <v>42607</v>
      </c>
      <c r="F2980">
        <f t="shared" si="185"/>
        <v>2016</v>
      </c>
      <c r="G2980">
        <f t="shared" si="186"/>
        <v>8</v>
      </c>
      <c r="H2980">
        <f t="shared" si="187"/>
        <v>4</v>
      </c>
      <c r="I2980" s="1" t="s">
        <v>15622</v>
      </c>
      <c r="J2980" s="1" t="s">
        <v>17051</v>
      </c>
      <c r="K2980" s="1" t="s">
        <v>17125</v>
      </c>
      <c r="L2980" s="1" t="s">
        <v>15626</v>
      </c>
      <c r="M2980" s="42">
        <v>1</v>
      </c>
      <c r="N2980" s="42">
        <v>0.67</v>
      </c>
      <c r="O2980" s="1" t="s">
        <v>15615</v>
      </c>
    </row>
    <row r="2981" spans="1:15" x14ac:dyDescent="0.25">
      <c r="A2981">
        <v>2984</v>
      </c>
      <c r="B2981" t="s">
        <v>8285</v>
      </c>
      <c r="C2981" t="s">
        <v>7050</v>
      </c>
      <c r="D2981" t="s">
        <v>12461</v>
      </c>
      <c r="E2981" s="65">
        <f t="shared" si="184"/>
        <v>42609</v>
      </c>
      <c r="F2981">
        <f t="shared" si="185"/>
        <v>2016</v>
      </c>
      <c r="G2981">
        <f t="shared" si="186"/>
        <v>8</v>
      </c>
      <c r="H2981">
        <f t="shared" si="187"/>
        <v>6</v>
      </c>
      <c r="I2981" s="1" t="s">
        <v>15625</v>
      </c>
      <c r="J2981" s="1" t="s">
        <v>17051</v>
      </c>
      <c r="K2981" s="1" t="s">
        <v>17125</v>
      </c>
      <c r="L2981" s="1" t="s">
        <v>15623</v>
      </c>
      <c r="M2981" s="42">
        <v>1</v>
      </c>
      <c r="N2981" s="42">
        <v>0.9</v>
      </c>
      <c r="O2981" s="1" t="s">
        <v>15616</v>
      </c>
    </row>
    <row r="2982" spans="1:15" x14ac:dyDescent="0.25">
      <c r="A2982">
        <v>2985</v>
      </c>
      <c r="B2982" t="s">
        <v>8198</v>
      </c>
      <c r="C2982" t="s">
        <v>7137</v>
      </c>
      <c r="D2982" t="s">
        <v>12461</v>
      </c>
      <c r="E2982" s="65">
        <f t="shared" si="184"/>
        <v>42609</v>
      </c>
      <c r="F2982">
        <f t="shared" si="185"/>
        <v>2016</v>
      </c>
      <c r="G2982">
        <f t="shared" si="186"/>
        <v>8</v>
      </c>
      <c r="H2982">
        <f t="shared" si="187"/>
        <v>6</v>
      </c>
      <c r="I2982" s="1" t="s">
        <v>15622</v>
      </c>
      <c r="J2982" s="1" t="s">
        <v>17051</v>
      </c>
      <c r="K2982" s="1" t="s">
        <v>17125</v>
      </c>
      <c r="L2982" s="1" t="s">
        <v>15626</v>
      </c>
      <c r="M2982" s="42">
        <v>1</v>
      </c>
      <c r="N2982" s="42">
        <v>0.8</v>
      </c>
      <c r="O2982" s="1" t="s">
        <v>15616</v>
      </c>
    </row>
    <row r="2983" spans="1:15" x14ac:dyDescent="0.25">
      <c r="A2983">
        <v>2986</v>
      </c>
      <c r="B2983" t="s">
        <v>8732</v>
      </c>
      <c r="C2983" t="s">
        <v>6616</v>
      </c>
      <c r="D2983" t="s">
        <v>12462</v>
      </c>
      <c r="E2983" s="65">
        <f t="shared" si="184"/>
        <v>42610</v>
      </c>
      <c r="F2983">
        <f t="shared" si="185"/>
        <v>2016</v>
      </c>
      <c r="G2983">
        <f t="shared" si="186"/>
        <v>8</v>
      </c>
      <c r="H2983">
        <f t="shared" si="187"/>
        <v>7</v>
      </c>
      <c r="I2983" s="1" t="s">
        <v>15622</v>
      </c>
      <c r="J2983" s="1" t="s">
        <v>17051</v>
      </c>
      <c r="K2983" s="1" t="s">
        <v>17125</v>
      </c>
      <c r="L2983" s="1" t="s">
        <v>15626</v>
      </c>
      <c r="M2983" s="42">
        <v>1</v>
      </c>
      <c r="N2983" s="42">
        <v>0.97</v>
      </c>
      <c r="O2983" s="1" t="s">
        <v>15616</v>
      </c>
    </row>
    <row r="2984" spans="1:15" x14ac:dyDescent="0.25">
      <c r="A2984">
        <v>2987</v>
      </c>
      <c r="B2984" t="s">
        <v>7674</v>
      </c>
      <c r="C2984" t="s">
        <v>7643</v>
      </c>
      <c r="D2984" t="s">
        <v>12463</v>
      </c>
      <c r="E2984" s="65">
        <f t="shared" si="184"/>
        <v>42611</v>
      </c>
      <c r="F2984">
        <f t="shared" si="185"/>
        <v>2016</v>
      </c>
      <c r="G2984">
        <f t="shared" si="186"/>
        <v>8</v>
      </c>
      <c r="H2984">
        <f t="shared" si="187"/>
        <v>1</v>
      </c>
      <c r="I2984" s="1" t="s">
        <v>15622</v>
      </c>
      <c r="J2984" s="1" t="s">
        <v>17051</v>
      </c>
      <c r="K2984" s="1" t="s">
        <v>17125</v>
      </c>
      <c r="L2984" s="1" t="s">
        <v>15624</v>
      </c>
      <c r="M2984" s="42">
        <v>1</v>
      </c>
      <c r="N2984" s="42">
        <v>0.99</v>
      </c>
      <c r="O2984" s="1" t="s">
        <v>15615</v>
      </c>
    </row>
    <row r="2985" spans="1:15" x14ac:dyDescent="0.25">
      <c r="A2985">
        <v>2988</v>
      </c>
      <c r="B2985" t="s">
        <v>8396</v>
      </c>
      <c r="C2985" t="s">
        <v>6946</v>
      </c>
      <c r="D2985" t="s">
        <v>12463</v>
      </c>
      <c r="E2985" s="65">
        <f t="shared" si="184"/>
        <v>42611</v>
      </c>
      <c r="F2985">
        <f t="shared" si="185"/>
        <v>2016</v>
      </c>
      <c r="G2985">
        <f t="shared" si="186"/>
        <v>8</v>
      </c>
      <c r="H2985">
        <f t="shared" si="187"/>
        <v>1</v>
      </c>
      <c r="I2985" s="1" t="s">
        <v>15622</v>
      </c>
      <c r="J2985" s="1" t="s">
        <v>17051</v>
      </c>
      <c r="K2985" s="1" t="s">
        <v>17125</v>
      </c>
      <c r="L2985" s="1" t="s">
        <v>15628</v>
      </c>
      <c r="M2985" s="42">
        <v>0</v>
      </c>
      <c r="N2985" s="42">
        <v>1</v>
      </c>
      <c r="O2985" s="1" t="s">
        <v>15616</v>
      </c>
    </row>
    <row r="2986" spans="1:15" x14ac:dyDescent="0.25">
      <c r="A2986">
        <v>2989</v>
      </c>
      <c r="B2986" t="s">
        <v>10630</v>
      </c>
      <c r="C2986" t="s">
        <v>4756</v>
      </c>
      <c r="D2986" t="s">
        <v>12464</v>
      </c>
      <c r="E2986" s="65">
        <f t="shared" si="184"/>
        <v>42612</v>
      </c>
      <c r="F2986">
        <f t="shared" si="185"/>
        <v>2016</v>
      </c>
      <c r="G2986">
        <f t="shared" si="186"/>
        <v>8</v>
      </c>
      <c r="H2986">
        <f t="shared" si="187"/>
        <v>2</v>
      </c>
      <c r="I2986" s="1" t="s">
        <v>15625</v>
      </c>
      <c r="J2986" s="1" t="s">
        <v>17051</v>
      </c>
      <c r="K2986" s="1" t="s">
        <v>17125</v>
      </c>
      <c r="L2986" s="1" t="s">
        <v>15624</v>
      </c>
      <c r="M2986" s="42">
        <v>1</v>
      </c>
      <c r="N2986" s="42">
        <v>0.67</v>
      </c>
      <c r="O2986" s="1" t="s">
        <v>15616</v>
      </c>
    </row>
    <row r="2987" spans="1:15" x14ac:dyDescent="0.25">
      <c r="A2987">
        <v>2990</v>
      </c>
      <c r="B2987" t="s">
        <v>7963</v>
      </c>
      <c r="C2987" t="s">
        <v>7368</v>
      </c>
      <c r="D2987" t="s">
        <v>12464</v>
      </c>
      <c r="E2987" s="65">
        <f t="shared" si="184"/>
        <v>42612</v>
      </c>
      <c r="F2987">
        <f t="shared" si="185"/>
        <v>2016</v>
      </c>
      <c r="G2987">
        <f t="shared" si="186"/>
        <v>8</v>
      </c>
      <c r="H2987">
        <f t="shared" si="187"/>
        <v>2</v>
      </c>
      <c r="I2987" s="1" t="s">
        <v>15622</v>
      </c>
      <c r="J2987" s="1" t="s">
        <v>17051</v>
      </c>
      <c r="K2987" s="1" t="s">
        <v>17125</v>
      </c>
      <c r="L2987" s="1" t="s">
        <v>15626</v>
      </c>
      <c r="M2987" s="42">
        <v>1</v>
      </c>
      <c r="N2987" s="42">
        <v>0.92</v>
      </c>
      <c r="O2987" s="1" t="s">
        <v>15615</v>
      </c>
    </row>
    <row r="2988" spans="1:15" x14ac:dyDescent="0.25">
      <c r="A2988">
        <v>2991</v>
      </c>
      <c r="B2988" t="s">
        <v>10228</v>
      </c>
      <c r="C2988" t="s">
        <v>5151</v>
      </c>
      <c r="D2988" t="s">
        <v>12465</v>
      </c>
      <c r="E2988" s="65">
        <f t="shared" si="184"/>
        <v>42613</v>
      </c>
      <c r="F2988">
        <f t="shared" si="185"/>
        <v>2016</v>
      </c>
      <c r="G2988">
        <f t="shared" si="186"/>
        <v>8</v>
      </c>
      <c r="H2988">
        <f t="shared" si="187"/>
        <v>3</v>
      </c>
      <c r="I2988" s="1" t="s">
        <v>15622</v>
      </c>
      <c r="J2988" s="1" t="s">
        <v>17051</v>
      </c>
      <c r="K2988" s="1" t="s">
        <v>17125</v>
      </c>
      <c r="L2988" s="1" t="s">
        <v>15624</v>
      </c>
      <c r="M2988" s="42">
        <v>1</v>
      </c>
      <c r="N2988" s="42">
        <v>0</v>
      </c>
      <c r="O2988" s="1" t="s">
        <v>15615</v>
      </c>
    </row>
    <row r="2989" spans="1:15" x14ac:dyDescent="0.25">
      <c r="A2989">
        <v>2992</v>
      </c>
      <c r="B2989" t="s">
        <v>11811</v>
      </c>
      <c r="C2989" t="s">
        <v>3601</v>
      </c>
      <c r="D2989" t="s">
        <v>12465</v>
      </c>
      <c r="E2989" s="65">
        <f t="shared" si="184"/>
        <v>42613</v>
      </c>
      <c r="F2989">
        <f t="shared" si="185"/>
        <v>2016</v>
      </c>
      <c r="G2989">
        <f t="shared" si="186"/>
        <v>8</v>
      </c>
      <c r="H2989">
        <f t="shared" si="187"/>
        <v>3</v>
      </c>
      <c r="I2989" s="1" t="s">
        <v>15831</v>
      </c>
      <c r="J2989" s="1" t="s">
        <v>17051</v>
      </c>
      <c r="K2989" s="1" t="s">
        <v>17125</v>
      </c>
      <c r="L2989" s="1" t="s">
        <v>15624</v>
      </c>
      <c r="M2989" s="42">
        <v>0.96</v>
      </c>
      <c r="N2989" s="42">
        <v>0.65</v>
      </c>
      <c r="O2989" s="1" t="s">
        <v>15615</v>
      </c>
    </row>
    <row r="2990" spans="1:15" x14ac:dyDescent="0.25">
      <c r="A2990">
        <v>2993</v>
      </c>
      <c r="B2990" t="s">
        <v>11816</v>
      </c>
      <c r="C2990" t="s">
        <v>3596</v>
      </c>
      <c r="D2990" t="s">
        <v>12465</v>
      </c>
      <c r="E2990" s="65">
        <f t="shared" si="184"/>
        <v>42613</v>
      </c>
      <c r="F2990">
        <f t="shared" si="185"/>
        <v>2016</v>
      </c>
      <c r="G2990">
        <f t="shared" si="186"/>
        <v>8</v>
      </c>
      <c r="H2990">
        <f t="shared" si="187"/>
        <v>3</v>
      </c>
      <c r="I2990" s="1" t="s">
        <v>15625</v>
      </c>
      <c r="J2990" s="1" t="s">
        <v>17051</v>
      </c>
      <c r="K2990" s="1" t="s">
        <v>17125</v>
      </c>
      <c r="L2990" s="1" t="s">
        <v>15626</v>
      </c>
      <c r="M2990" s="42">
        <v>1</v>
      </c>
      <c r="N2990" s="42">
        <v>0.91</v>
      </c>
      <c r="O2990" s="1" t="s">
        <v>15616</v>
      </c>
    </row>
    <row r="2991" spans="1:15" x14ac:dyDescent="0.25">
      <c r="A2991">
        <v>2994</v>
      </c>
      <c r="B2991" t="s">
        <v>11472</v>
      </c>
      <c r="C2991" t="s">
        <v>3930</v>
      </c>
      <c r="D2991" t="s">
        <v>12465</v>
      </c>
      <c r="E2991" s="65">
        <f t="shared" si="184"/>
        <v>42613</v>
      </c>
      <c r="F2991">
        <f t="shared" si="185"/>
        <v>2016</v>
      </c>
      <c r="G2991">
        <f t="shared" si="186"/>
        <v>8</v>
      </c>
      <c r="H2991">
        <f t="shared" si="187"/>
        <v>3</v>
      </c>
      <c r="I2991" s="1" t="s">
        <v>15622</v>
      </c>
      <c r="J2991" s="1" t="s">
        <v>17051</v>
      </c>
      <c r="K2991" s="1" t="s">
        <v>17125</v>
      </c>
      <c r="L2991" s="1" t="s">
        <v>15626</v>
      </c>
      <c r="M2991" s="42">
        <v>1</v>
      </c>
      <c r="N2991" s="42">
        <v>0.71</v>
      </c>
      <c r="O2991" s="1" t="s">
        <v>15616</v>
      </c>
    </row>
    <row r="2992" spans="1:15" x14ac:dyDescent="0.25">
      <c r="A2992">
        <v>2995</v>
      </c>
      <c r="B2992" t="s">
        <v>11269</v>
      </c>
      <c r="C2992" t="s">
        <v>4132</v>
      </c>
      <c r="D2992" t="s">
        <v>12466</v>
      </c>
      <c r="E2992" s="65">
        <f t="shared" si="184"/>
        <v>42614</v>
      </c>
      <c r="F2992">
        <f t="shared" si="185"/>
        <v>2016</v>
      </c>
      <c r="G2992">
        <f t="shared" si="186"/>
        <v>9</v>
      </c>
      <c r="H2992">
        <f t="shared" si="187"/>
        <v>4</v>
      </c>
      <c r="I2992" s="1" t="s">
        <v>15622</v>
      </c>
      <c r="J2992" s="1" t="s">
        <v>17051</v>
      </c>
      <c r="K2992" s="1" t="s">
        <v>17125</v>
      </c>
      <c r="L2992" s="1" t="s">
        <v>15626</v>
      </c>
      <c r="M2992" s="42">
        <v>1</v>
      </c>
      <c r="N2992" s="42">
        <v>1</v>
      </c>
      <c r="O2992" s="1" t="s">
        <v>15615</v>
      </c>
    </row>
    <row r="2993" spans="1:15" x14ac:dyDescent="0.25">
      <c r="A2993">
        <v>2996</v>
      </c>
      <c r="B2993" t="s">
        <v>11311</v>
      </c>
      <c r="C2993" t="s">
        <v>4090</v>
      </c>
      <c r="D2993" t="s">
        <v>12467</v>
      </c>
      <c r="E2993" s="65">
        <f t="shared" si="184"/>
        <v>42615</v>
      </c>
      <c r="F2993">
        <f t="shared" si="185"/>
        <v>2016</v>
      </c>
      <c r="G2993">
        <f t="shared" si="186"/>
        <v>9</v>
      </c>
      <c r="H2993">
        <f t="shared" si="187"/>
        <v>5</v>
      </c>
      <c r="I2993" s="1" t="s">
        <v>15622</v>
      </c>
      <c r="J2993" s="1" t="s">
        <v>17051</v>
      </c>
      <c r="K2993" s="1" t="s">
        <v>17125</v>
      </c>
      <c r="L2993" s="1" t="s">
        <v>15624</v>
      </c>
      <c r="M2993" s="42">
        <v>0.89</v>
      </c>
      <c r="N2993" s="42">
        <v>0.89</v>
      </c>
      <c r="O2993" s="1" t="s">
        <v>15615</v>
      </c>
    </row>
    <row r="2994" spans="1:15" x14ac:dyDescent="0.25">
      <c r="A2994">
        <v>2997</v>
      </c>
      <c r="B2994" t="s">
        <v>11345</v>
      </c>
      <c r="C2994" t="s">
        <v>4056</v>
      </c>
      <c r="D2994" t="s">
        <v>12467</v>
      </c>
      <c r="E2994" s="65">
        <f t="shared" si="184"/>
        <v>42615</v>
      </c>
      <c r="F2994">
        <f t="shared" si="185"/>
        <v>2016</v>
      </c>
      <c r="G2994">
        <f t="shared" si="186"/>
        <v>9</v>
      </c>
      <c r="H2994">
        <f t="shared" si="187"/>
        <v>5</v>
      </c>
      <c r="I2994" s="1" t="s">
        <v>15622</v>
      </c>
      <c r="J2994" s="1" t="s">
        <v>17051</v>
      </c>
      <c r="K2994" s="1" t="s">
        <v>17125</v>
      </c>
      <c r="L2994" s="1" t="s">
        <v>15626</v>
      </c>
      <c r="M2994" s="42">
        <v>1</v>
      </c>
      <c r="N2994" s="42">
        <v>0.5</v>
      </c>
      <c r="O2994" s="1" t="s">
        <v>15616</v>
      </c>
    </row>
    <row r="2995" spans="1:15" x14ac:dyDescent="0.25">
      <c r="A2995">
        <v>2998</v>
      </c>
      <c r="B2995" t="s">
        <v>10363</v>
      </c>
      <c r="C2995" t="s">
        <v>5016</v>
      </c>
      <c r="D2995" t="s">
        <v>12468</v>
      </c>
      <c r="E2995" s="65">
        <f t="shared" si="184"/>
        <v>42616</v>
      </c>
      <c r="F2995">
        <f t="shared" si="185"/>
        <v>2016</v>
      </c>
      <c r="G2995">
        <f t="shared" si="186"/>
        <v>9</v>
      </c>
      <c r="H2995">
        <f t="shared" si="187"/>
        <v>6</v>
      </c>
      <c r="I2995" s="1" t="s">
        <v>15625</v>
      </c>
      <c r="J2995" s="1" t="s">
        <v>17051</v>
      </c>
      <c r="K2995" s="1" t="s">
        <v>17125</v>
      </c>
      <c r="L2995" s="1" t="s">
        <v>15626</v>
      </c>
      <c r="M2995" s="42">
        <v>1</v>
      </c>
      <c r="N2995" s="42">
        <v>1</v>
      </c>
      <c r="O2995" s="1" t="s">
        <v>15616</v>
      </c>
    </row>
    <row r="2996" spans="1:15" x14ac:dyDescent="0.25">
      <c r="A2996">
        <v>2999</v>
      </c>
      <c r="B2996" t="s">
        <v>11705</v>
      </c>
      <c r="C2996" t="s">
        <v>3701</v>
      </c>
      <c r="D2996" t="s">
        <v>12468</v>
      </c>
      <c r="E2996" s="65">
        <f t="shared" si="184"/>
        <v>42616</v>
      </c>
      <c r="F2996">
        <f t="shared" si="185"/>
        <v>2016</v>
      </c>
      <c r="G2996">
        <f t="shared" si="186"/>
        <v>9</v>
      </c>
      <c r="H2996">
        <f t="shared" si="187"/>
        <v>6</v>
      </c>
      <c r="I2996" s="1" t="s">
        <v>15622</v>
      </c>
      <c r="J2996" s="1" t="s">
        <v>17051</v>
      </c>
      <c r="K2996" s="1" t="s">
        <v>17125</v>
      </c>
      <c r="L2996" s="1" t="s">
        <v>15624</v>
      </c>
      <c r="M2996" s="42">
        <v>0.93</v>
      </c>
      <c r="N2996" s="42">
        <v>0.83</v>
      </c>
      <c r="O2996" s="1" t="s">
        <v>15615</v>
      </c>
    </row>
    <row r="2997" spans="1:15" x14ac:dyDescent="0.25">
      <c r="A2997">
        <v>3000</v>
      </c>
      <c r="B2997" t="s">
        <v>7725</v>
      </c>
      <c r="C2997" t="s">
        <v>7595</v>
      </c>
      <c r="D2997" t="s">
        <v>12469</v>
      </c>
      <c r="E2997" s="65">
        <f t="shared" si="184"/>
        <v>42617</v>
      </c>
      <c r="F2997">
        <f t="shared" si="185"/>
        <v>2016</v>
      </c>
      <c r="G2997">
        <f t="shared" si="186"/>
        <v>9</v>
      </c>
      <c r="H2997">
        <f t="shared" si="187"/>
        <v>7</v>
      </c>
      <c r="I2997" s="1" t="s">
        <v>15622</v>
      </c>
      <c r="J2997" s="1" t="s">
        <v>17051</v>
      </c>
      <c r="K2997" s="1" t="s">
        <v>17125</v>
      </c>
      <c r="L2997" s="1" t="s">
        <v>15628</v>
      </c>
      <c r="M2997" s="42">
        <v>0</v>
      </c>
      <c r="N2997" s="42">
        <v>0.91</v>
      </c>
      <c r="O2997" s="1" t="s">
        <v>15615</v>
      </c>
    </row>
    <row r="2998" spans="1:15" x14ac:dyDescent="0.25">
      <c r="A2998">
        <v>3001</v>
      </c>
      <c r="B2998" t="s">
        <v>7883</v>
      </c>
      <c r="C2998" t="s">
        <v>7445</v>
      </c>
      <c r="D2998" t="s">
        <v>12469</v>
      </c>
      <c r="E2998" s="65">
        <f t="shared" si="184"/>
        <v>42617</v>
      </c>
      <c r="F2998">
        <f t="shared" si="185"/>
        <v>2016</v>
      </c>
      <c r="G2998">
        <f t="shared" si="186"/>
        <v>9</v>
      </c>
      <c r="H2998">
        <f t="shared" si="187"/>
        <v>7</v>
      </c>
      <c r="I2998" s="1" t="s">
        <v>15625</v>
      </c>
      <c r="J2998" s="1" t="s">
        <v>17051</v>
      </c>
      <c r="K2998" s="1" t="s">
        <v>17125</v>
      </c>
      <c r="L2998" s="1" t="s">
        <v>15628</v>
      </c>
      <c r="M2998" s="42">
        <v>0</v>
      </c>
      <c r="N2998" s="42">
        <v>1</v>
      </c>
      <c r="O2998" s="1" t="s">
        <v>15616</v>
      </c>
    </row>
    <row r="2999" spans="1:15" x14ac:dyDescent="0.25">
      <c r="A2999">
        <v>3002</v>
      </c>
      <c r="B2999" t="s">
        <v>8955</v>
      </c>
      <c r="C2999" t="s">
        <v>6398</v>
      </c>
      <c r="D2999" t="s">
        <v>12470</v>
      </c>
      <c r="E2999" s="65">
        <f t="shared" si="184"/>
        <v>42618</v>
      </c>
      <c r="F2999">
        <f t="shared" si="185"/>
        <v>2016</v>
      </c>
      <c r="G2999">
        <f t="shared" si="186"/>
        <v>9</v>
      </c>
      <c r="H2999">
        <f t="shared" si="187"/>
        <v>1</v>
      </c>
      <c r="I2999" s="1" t="s">
        <v>15622</v>
      </c>
      <c r="J2999" s="1" t="s">
        <v>17051</v>
      </c>
      <c r="K2999" s="1" t="s">
        <v>17125</v>
      </c>
      <c r="L2999" s="1" t="s">
        <v>15626</v>
      </c>
      <c r="M2999" s="42">
        <v>1</v>
      </c>
      <c r="N2999" s="42">
        <v>0.98</v>
      </c>
      <c r="O2999" s="1" t="s">
        <v>15616</v>
      </c>
    </row>
    <row r="3000" spans="1:15" x14ac:dyDescent="0.25">
      <c r="A3000">
        <v>3003</v>
      </c>
      <c r="B3000" t="s">
        <v>8871</v>
      </c>
      <c r="C3000" t="s">
        <v>6479</v>
      </c>
      <c r="D3000" t="s">
        <v>12470</v>
      </c>
      <c r="E3000" s="65">
        <f t="shared" si="184"/>
        <v>42618</v>
      </c>
      <c r="F3000">
        <f t="shared" si="185"/>
        <v>2016</v>
      </c>
      <c r="G3000">
        <f t="shared" si="186"/>
        <v>9</v>
      </c>
      <c r="H3000">
        <f t="shared" si="187"/>
        <v>1</v>
      </c>
      <c r="I3000" s="1" t="s">
        <v>15622</v>
      </c>
      <c r="J3000" s="1" t="s">
        <v>17051</v>
      </c>
      <c r="K3000" s="1" t="s">
        <v>17125</v>
      </c>
      <c r="L3000" s="1" t="s">
        <v>15623</v>
      </c>
      <c r="M3000" s="42">
        <v>0.8</v>
      </c>
      <c r="N3000" s="42">
        <v>0.84</v>
      </c>
      <c r="O3000" s="1" t="s">
        <v>15615</v>
      </c>
    </row>
    <row r="3001" spans="1:15" x14ac:dyDescent="0.25">
      <c r="A3001">
        <v>3004</v>
      </c>
      <c r="B3001" t="s">
        <v>9715</v>
      </c>
      <c r="C3001" t="s">
        <v>5650</v>
      </c>
      <c r="D3001" t="s">
        <v>12471</v>
      </c>
      <c r="E3001" s="65">
        <f t="shared" si="184"/>
        <v>42621</v>
      </c>
      <c r="F3001">
        <f t="shared" si="185"/>
        <v>2016</v>
      </c>
      <c r="G3001">
        <f t="shared" si="186"/>
        <v>9</v>
      </c>
      <c r="H3001">
        <f t="shared" si="187"/>
        <v>4</v>
      </c>
      <c r="I3001" s="1" t="s">
        <v>15622</v>
      </c>
      <c r="J3001" s="1" t="s">
        <v>17051</v>
      </c>
      <c r="K3001" s="1" t="s">
        <v>17125</v>
      </c>
      <c r="L3001" s="1" t="s">
        <v>15626</v>
      </c>
      <c r="M3001" s="42">
        <v>1</v>
      </c>
      <c r="N3001" s="42">
        <v>1</v>
      </c>
      <c r="O3001" s="1" t="s">
        <v>15616</v>
      </c>
    </row>
    <row r="3002" spans="1:15" x14ac:dyDescent="0.25">
      <c r="A3002">
        <v>3005</v>
      </c>
      <c r="B3002" t="s">
        <v>8334</v>
      </c>
      <c r="C3002" t="s">
        <v>7003</v>
      </c>
      <c r="D3002" t="s">
        <v>12472</v>
      </c>
      <c r="E3002" s="65">
        <f t="shared" si="184"/>
        <v>42623</v>
      </c>
      <c r="F3002">
        <f t="shared" si="185"/>
        <v>2016</v>
      </c>
      <c r="G3002">
        <f t="shared" si="186"/>
        <v>9</v>
      </c>
      <c r="H3002">
        <f t="shared" si="187"/>
        <v>6</v>
      </c>
      <c r="I3002" s="1" t="s">
        <v>15622</v>
      </c>
      <c r="J3002" s="1" t="s">
        <v>17051</v>
      </c>
      <c r="K3002" s="1" t="s">
        <v>17125</v>
      </c>
      <c r="L3002" s="1" t="s">
        <v>15623</v>
      </c>
      <c r="M3002" s="42">
        <v>1</v>
      </c>
      <c r="N3002" s="42">
        <v>1</v>
      </c>
      <c r="O3002" s="1" t="s">
        <v>15615</v>
      </c>
    </row>
    <row r="3003" spans="1:15" x14ac:dyDescent="0.25">
      <c r="A3003">
        <v>3006</v>
      </c>
      <c r="B3003" t="s">
        <v>8812</v>
      </c>
      <c r="C3003" t="s">
        <v>6536</v>
      </c>
      <c r="D3003" t="s">
        <v>12472</v>
      </c>
      <c r="E3003" s="65">
        <f t="shared" si="184"/>
        <v>42623</v>
      </c>
      <c r="F3003">
        <f t="shared" si="185"/>
        <v>2016</v>
      </c>
      <c r="G3003">
        <f t="shared" si="186"/>
        <v>9</v>
      </c>
      <c r="H3003">
        <f t="shared" si="187"/>
        <v>6</v>
      </c>
      <c r="I3003" s="1" t="s">
        <v>15622</v>
      </c>
      <c r="J3003" s="1" t="s">
        <v>17051</v>
      </c>
      <c r="K3003" s="1" t="s">
        <v>17125</v>
      </c>
      <c r="L3003" s="1" t="s">
        <v>15626</v>
      </c>
      <c r="M3003" s="42">
        <v>1</v>
      </c>
      <c r="N3003" s="42">
        <v>0.95</v>
      </c>
      <c r="O3003" s="1" t="s">
        <v>15616</v>
      </c>
    </row>
    <row r="3004" spans="1:15" x14ac:dyDescent="0.25">
      <c r="A3004">
        <v>3007</v>
      </c>
      <c r="B3004" t="s">
        <v>9151</v>
      </c>
      <c r="C3004" t="s">
        <v>6202</v>
      </c>
      <c r="D3004" t="s">
        <v>12473</v>
      </c>
      <c r="E3004" s="65">
        <f t="shared" si="184"/>
        <v>42627</v>
      </c>
      <c r="F3004">
        <f t="shared" si="185"/>
        <v>2016</v>
      </c>
      <c r="G3004">
        <f t="shared" si="186"/>
        <v>9</v>
      </c>
      <c r="H3004">
        <f t="shared" si="187"/>
        <v>3</v>
      </c>
      <c r="I3004" s="1" t="s">
        <v>15622</v>
      </c>
      <c r="J3004" s="1" t="s">
        <v>17051</v>
      </c>
      <c r="K3004" s="1" t="s">
        <v>17125</v>
      </c>
      <c r="L3004" s="1" t="s">
        <v>15626</v>
      </c>
      <c r="M3004" s="42">
        <v>0.88</v>
      </c>
      <c r="N3004" s="42">
        <v>0.81</v>
      </c>
      <c r="O3004" s="1" t="s">
        <v>15615</v>
      </c>
    </row>
    <row r="3005" spans="1:15" x14ac:dyDescent="0.25">
      <c r="A3005">
        <v>3008</v>
      </c>
      <c r="B3005" t="s">
        <v>10933</v>
      </c>
      <c r="C3005" t="s">
        <v>4461</v>
      </c>
      <c r="D3005" t="s">
        <v>12473</v>
      </c>
      <c r="E3005" s="65">
        <f t="shared" si="184"/>
        <v>42627</v>
      </c>
      <c r="F3005">
        <f t="shared" si="185"/>
        <v>2016</v>
      </c>
      <c r="G3005">
        <f t="shared" si="186"/>
        <v>9</v>
      </c>
      <c r="H3005">
        <f t="shared" si="187"/>
        <v>3</v>
      </c>
      <c r="I3005" s="1" t="s">
        <v>15625</v>
      </c>
      <c r="J3005" s="1" t="s">
        <v>17051</v>
      </c>
      <c r="K3005" s="1" t="s">
        <v>17125</v>
      </c>
      <c r="L3005" s="1" t="s">
        <v>15624</v>
      </c>
      <c r="M3005" s="42">
        <v>1</v>
      </c>
      <c r="N3005" s="42">
        <v>0.5</v>
      </c>
      <c r="O3005" s="1" t="s">
        <v>15616</v>
      </c>
    </row>
    <row r="3006" spans="1:15" x14ac:dyDescent="0.25">
      <c r="A3006">
        <v>3009</v>
      </c>
      <c r="B3006" t="s">
        <v>9726</v>
      </c>
      <c r="C3006" t="s">
        <v>5639</v>
      </c>
      <c r="D3006" t="s">
        <v>12474</v>
      </c>
      <c r="E3006" s="65">
        <f t="shared" si="184"/>
        <v>42628</v>
      </c>
      <c r="F3006">
        <f t="shared" si="185"/>
        <v>2016</v>
      </c>
      <c r="G3006">
        <f t="shared" si="186"/>
        <v>9</v>
      </c>
      <c r="H3006">
        <f t="shared" si="187"/>
        <v>4</v>
      </c>
      <c r="I3006" s="1" t="s">
        <v>15622</v>
      </c>
      <c r="J3006" s="1" t="s">
        <v>17051</v>
      </c>
      <c r="K3006" s="1" t="s">
        <v>17125</v>
      </c>
      <c r="L3006" s="1" t="s">
        <v>15626</v>
      </c>
      <c r="M3006" s="42">
        <v>1</v>
      </c>
      <c r="N3006" s="42">
        <v>0.94</v>
      </c>
      <c r="O3006" s="1" t="s">
        <v>15615</v>
      </c>
    </row>
    <row r="3007" spans="1:15" x14ac:dyDescent="0.25">
      <c r="A3007">
        <v>3010</v>
      </c>
      <c r="B3007" t="s">
        <v>8086</v>
      </c>
      <c r="C3007" t="s">
        <v>7247</v>
      </c>
      <c r="D3007" t="s">
        <v>12475</v>
      </c>
      <c r="E3007" s="65">
        <f t="shared" si="184"/>
        <v>42630</v>
      </c>
      <c r="F3007">
        <f t="shared" si="185"/>
        <v>2016</v>
      </c>
      <c r="G3007">
        <f t="shared" si="186"/>
        <v>9</v>
      </c>
      <c r="H3007">
        <f t="shared" si="187"/>
        <v>6</v>
      </c>
      <c r="I3007" s="1" t="s">
        <v>15622</v>
      </c>
      <c r="J3007" s="1" t="s">
        <v>17051</v>
      </c>
      <c r="K3007" s="1" t="s">
        <v>17125</v>
      </c>
      <c r="L3007" s="1" t="s">
        <v>15626</v>
      </c>
      <c r="M3007" s="42">
        <v>1</v>
      </c>
      <c r="N3007" s="42">
        <v>1</v>
      </c>
      <c r="O3007" s="1" t="s">
        <v>15616</v>
      </c>
    </row>
    <row r="3008" spans="1:15" x14ac:dyDescent="0.25">
      <c r="A3008">
        <v>3011</v>
      </c>
      <c r="B3008" t="s">
        <v>9451</v>
      </c>
      <c r="C3008" t="s">
        <v>5908</v>
      </c>
      <c r="D3008" t="s">
        <v>12476</v>
      </c>
      <c r="E3008" s="65">
        <f t="shared" si="184"/>
        <v>42631</v>
      </c>
      <c r="F3008">
        <f t="shared" si="185"/>
        <v>2016</v>
      </c>
      <c r="G3008">
        <f t="shared" si="186"/>
        <v>9</v>
      </c>
      <c r="H3008">
        <f t="shared" si="187"/>
        <v>7</v>
      </c>
      <c r="I3008" s="1" t="s">
        <v>15622</v>
      </c>
      <c r="J3008" s="1" t="s">
        <v>17051</v>
      </c>
      <c r="K3008" s="1" t="s">
        <v>17125</v>
      </c>
      <c r="L3008" s="1" t="s">
        <v>15626</v>
      </c>
      <c r="M3008" s="42">
        <v>1</v>
      </c>
      <c r="N3008" s="42">
        <v>0.36</v>
      </c>
      <c r="O3008" s="1" t="s">
        <v>15615</v>
      </c>
    </row>
    <row r="3009" spans="1:15" x14ac:dyDescent="0.25">
      <c r="A3009">
        <v>3012</v>
      </c>
      <c r="B3009" t="s">
        <v>9531</v>
      </c>
      <c r="C3009" t="s">
        <v>5829</v>
      </c>
      <c r="D3009" t="s">
        <v>12476</v>
      </c>
      <c r="E3009" s="65">
        <f t="shared" si="184"/>
        <v>42631</v>
      </c>
      <c r="F3009">
        <f t="shared" si="185"/>
        <v>2016</v>
      </c>
      <c r="G3009">
        <f t="shared" si="186"/>
        <v>9</v>
      </c>
      <c r="H3009">
        <f t="shared" si="187"/>
        <v>7</v>
      </c>
      <c r="I3009" s="1" t="s">
        <v>15622</v>
      </c>
      <c r="J3009" s="1" t="s">
        <v>17051</v>
      </c>
      <c r="K3009" s="1" t="s">
        <v>17125</v>
      </c>
      <c r="L3009" s="1" t="s">
        <v>15623</v>
      </c>
      <c r="M3009" s="42">
        <v>1</v>
      </c>
      <c r="N3009" s="42">
        <v>1</v>
      </c>
      <c r="O3009" s="1" t="s">
        <v>15615</v>
      </c>
    </row>
    <row r="3010" spans="1:15" x14ac:dyDescent="0.25">
      <c r="A3010">
        <v>3013</v>
      </c>
      <c r="B3010" t="s">
        <v>8376</v>
      </c>
      <c r="C3010" t="s">
        <v>6964</v>
      </c>
      <c r="D3010" t="s">
        <v>12476</v>
      </c>
      <c r="E3010" s="65">
        <f t="shared" si="184"/>
        <v>42631</v>
      </c>
      <c r="F3010">
        <f t="shared" si="185"/>
        <v>2016</v>
      </c>
      <c r="G3010">
        <f t="shared" si="186"/>
        <v>9</v>
      </c>
      <c r="H3010">
        <f t="shared" si="187"/>
        <v>7</v>
      </c>
      <c r="I3010" s="1" t="s">
        <v>15622</v>
      </c>
      <c r="J3010" s="1" t="s">
        <v>17051</v>
      </c>
      <c r="K3010" s="1" t="s">
        <v>17125</v>
      </c>
      <c r="L3010" s="1" t="s">
        <v>15626</v>
      </c>
      <c r="M3010" s="42">
        <v>1</v>
      </c>
      <c r="N3010" s="42">
        <v>1</v>
      </c>
      <c r="O3010" s="1" t="s">
        <v>15615</v>
      </c>
    </row>
    <row r="3011" spans="1:15" x14ac:dyDescent="0.25">
      <c r="A3011">
        <v>3014</v>
      </c>
      <c r="B3011" t="s">
        <v>11516</v>
      </c>
      <c r="C3011" t="s">
        <v>3887</v>
      </c>
      <c r="D3011" t="s">
        <v>12477</v>
      </c>
      <c r="E3011" s="65">
        <f t="shared" ref="E3011:E3074" si="188">DATE(LEFT(D3011,4),MID(D3011,5,2),RIGHT(D3011,2))</f>
        <v>42632</v>
      </c>
      <c r="F3011">
        <f t="shared" ref="F3011:F3074" si="189">YEAR(E3011)</f>
        <v>2016</v>
      </c>
      <c r="G3011">
        <f t="shared" ref="G3011:G3074" si="190">MONTH(E3011)</f>
        <v>9</v>
      </c>
      <c r="H3011">
        <f t="shared" ref="H3011:H3074" si="191">WEEKDAY(E3011,2)</f>
        <v>1</v>
      </c>
      <c r="I3011" s="1" t="s">
        <v>15622</v>
      </c>
      <c r="J3011" s="1" t="s">
        <v>17051</v>
      </c>
      <c r="K3011" s="1" t="s">
        <v>17125</v>
      </c>
      <c r="L3011" s="1" t="s">
        <v>15626</v>
      </c>
      <c r="M3011" s="42">
        <v>1</v>
      </c>
      <c r="N3011" s="42">
        <v>1</v>
      </c>
      <c r="O3011" s="1" t="s">
        <v>15615</v>
      </c>
    </row>
    <row r="3012" spans="1:15" x14ac:dyDescent="0.25">
      <c r="A3012">
        <v>3015</v>
      </c>
      <c r="B3012" t="s">
        <v>10879</v>
      </c>
      <c r="C3012" t="s">
        <v>4515</v>
      </c>
      <c r="D3012" t="s">
        <v>12478</v>
      </c>
      <c r="E3012" s="65">
        <f t="shared" si="188"/>
        <v>42634</v>
      </c>
      <c r="F3012">
        <f t="shared" si="189"/>
        <v>2016</v>
      </c>
      <c r="G3012">
        <f t="shared" si="190"/>
        <v>9</v>
      </c>
      <c r="H3012">
        <f t="shared" si="191"/>
        <v>3</v>
      </c>
      <c r="I3012" s="1" t="s">
        <v>15622</v>
      </c>
      <c r="J3012" s="1" t="s">
        <v>17051</v>
      </c>
      <c r="K3012" s="1" t="s">
        <v>17125</v>
      </c>
      <c r="L3012" s="1" t="s">
        <v>15626</v>
      </c>
      <c r="M3012" s="42">
        <v>1</v>
      </c>
      <c r="N3012" s="42">
        <v>1</v>
      </c>
      <c r="O3012" s="1" t="s">
        <v>15615</v>
      </c>
    </row>
    <row r="3013" spans="1:15" x14ac:dyDescent="0.25">
      <c r="A3013">
        <v>3016</v>
      </c>
      <c r="B3013" t="s">
        <v>10386</v>
      </c>
      <c r="C3013" t="s">
        <v>4993</v>
      </c>
      <c r="D3013" t="s">
        <v>12478</v>
      </c>
      <c r="E3013" s="65">
        <f t="shared" si="188"/>
        <v>42634</v>
      </c>
      <c r="F3013">
        <f t="shared" si="189"/>
        <v>2016</v>
      </c>
      <c r="G3013">
        <f t="shared" si="190"/>
        <v>9</v>
      </c>
      <c r="H3013">
        <f t="shared" si="191"/>
        <v>3</v>
      </c>
      <c r="I3013" s="1" t="s">
        <v>15622</v>
      </c>
      <c r="J3013" s="1" t="s">
        <v>17051</v>
      </c>
      <c r="K3013" s="1" t="s">
        <v>17125</v>
      </c>
      <c r="L3013" s="1" t="s">
        <v>15623</v>
      </c>
      <c r="M3013" s="42">
        <v>0.5</v>
      </c>
      <c r="N3013" s="42">
        <v>1</v>
      </c>
      <c r="O3013" s="1" t="s">
        <v>15615</v>
      </c>
    </row>
    <row r="3014" spans="1:15" x14ac:dyDescent="0.25">
      <c r="A3014">
        <v>3017</v>
      </c>
      <c r="B3014" t="s">
        <v>8009</v>
      </c>
      <c r="C3014" t="s">
        <v>7322</v>
      </c>
      <c r="D3014" t="s">
        <v>12479</v>
      </c>
      <c r="E3014" s="65">
        <f t="shared" si="188"/>
        <v>42635</v>
      </c>
      <c r="F3014">
        <f t="shared" si="189"/>
        <v>2016</v>
      </c>
      <c r="G3014">
        <f t="shared" si="190"/>
        <v>9</v>
      </c>
      <c r="H3014">
        <f t="shared" si="191"/>
        <v>4</v>
      </c>
      <c r="I3014" s="1" t="s">
        <v>15625</v>
      </c>
      <c r="J3014" s="1" t="s">
        <v>17051</v>
      </c>
      <c r="K3014" s="1" t="s">
        <v>17125</v>
      </c>
      <c r="L3014" s="1" t="s">
        <v>15626</v>
      </c>
      <c r="M3014" s="42">
        <v>1</v>
      </c>
      <c r="N3014" s="42">
        <v>0.91</v>
      </c>
      <c r="O3014" s="1" t="s">
        <v>15616</v>
      </c>
    </row>
    <row r="3015" spans="1:15" x14ac:dyDescent="0.25">
      <c r="A3015">
        <v>3018</v>
      </c>
      <c r="B3015" t="s">
        <v>8549</v>
      </c>
      <c r="C3015" t="s">
        <v>6797</v>
      </c>
      <c r="D3015" t="s">
        <v>12479</v>
      </c>
      <c r="E3015" s="65">
        <f t="shared" si="188"/>
        <v>42635</v>
      </c>
      <c r="F3015">
        <f t="shared" si="189"/>
        <v>2016</v>
      </c>
      <c r="G3015">
        <f t="shared" si="190"/>
        <v>9</v>
      </c>
      <c r="H3015">
        <f t="shared" si="191"/>
        <v>4</v>
      </c>
      <c r="I3015" s="1" t="s">
        <v>15622</v>
      </c>
      <c r="J3015" s="1" t="s">
        <v>17051</v>
      </c>
      <c r="K3015" s="1" t="s">
        <v>17125</v>
      </c>
      <c r="L3015" s="1" t="s">
        <v>15626</v>
      </c>
      <c r="M3015" s="42">
        <v>1</v>
      </c>
      <c r="N3015" s="42">
        <v>0.97</v>
      </c>
      <c r="O3015" s="1" t="s">
        <v>15616</v>
      </c>
    </row>
    <row r="3016" spans="1:15" x14ac:dyDescent="0.25">
      <c r="A3016">
        <v>3019</v>
      </c>
      <c r="B3016" t="s">
        <v>11439</v>
      </c>
      <c r="C3016" t="s">
        <v>3962</v>
      </c>
      <c r="D3016" t="s">
        <v>12480</v>
      </c>
      <c r="E3016" s="65">
        <f t="shared" si="188"/>
        <v>42636</v>
      </c>
      <c r="F3016">
        <f t="shared" si="189"/>
        <v>2016</v>
      </c>
      <c r="G3016">
        <f t="shared" si="190"/>
        <v>9</v>
      </c>
      <c r="H3016">
        <f t="shared" si="191"/>
        <v>5</v>
      </c>
      <c r="I3016" s="1" t="s">
        <v>15622</v>
      </c>
      <c r="J3016" s="1" t="s">
        <v>17051</v>
      </c>
      <c r="K3016" s="1" t="s">
        <v>17125</v>
      </c>
      <c r="L3016" s="1" t="s">
        <v>15626</v>
      </c>
      <c r="M3016" s="42">
        <v>1</v>
      </c>
      <c r="N3016" s="42">
        <v>0.9</v>
      </c>
      <c r="O3016" s="1" t="s">
        <v>15616</v>
      </c>
    </row>
    <row r="3017" spans="1:15" x14ac:dyDescent="0.25">
      <c r="A3017">
        <v>3020</v>
      </c>
      <c r="B3017" t="s">
        <v>9355</v>
      </c>
      <c r="C3017" t="s">
        <v>6002</v>
      </c>
      <c r="D3017" t="s">
        <v>12480</v>
      </c>
      <c r="E3017" s="65">
        <f t="shared" si="188"/>
        <v>42636</v>
      </c>
      <c r="F3017">
        <f t="shared" si="189"/>
        <v>2016</v>
      </c>
      <c r="G3017">
        <f t="shared" si="190"/>
        <v>9</v>
      </c>
      <c r="H3017">
        <f t="shared" si="191"/>
        <v>5</v>
      </c>
      <c r="I3017" s="1" t="s">
        <v>15622</v>
      </c>
      <c r="J3017" s="1" t="s">
        <v>17051</v>
      </c>
      <c r="K3017" s="1" t="s">
        <v>17125</v>
      </c>
      <c r="L3017" s="1" t="s">
        <v>15623</v>
      </c>
      <c r="M3017" s="42">
        <v>0.55000000000000004</v>
      </c>
      <c r="N3017" s="42">
        <v>0</v>
      </c>
      <c r="O3017" s="1" t="s">
        <v>15615</v>
      </c>
    </row>
    <row r="3018" spans="1:15" x14ac:dyDescent="0.25">
      <c r="A3018">
        <v>3021</v>
      </c>
      <c r="B3018" t="s">
        <v>10689</v>
      </c>
      <c r="C3018" t="s">
        <v>4697</v>
      </c>
      <c r="D3018" t="s">
        <v>12481</v>
      </c>
      <c r="E3018" s="65">
        <f t="shared" si="188"/>
        <v>42637</v>
      </c>
      <c r="F3018">
        <f t="shared" si="189"/>
        <v>2016</v>
      </c>
      <c r="G3018">
        <f t="shared" si="190"/>
        <v>9</v>
      </c>
      <c r="H3018">
        <f t="shared" si="191"/>
        <v>6</v>
      </c>
      <c r="I3018" s="1" t="s">
        <v>15622</v>
      </c>
      <c r="J3018" s="1" t="s">
        <v>17051</v>
      </c>
      <c r="K3018" s="1" t="s">
        <v>17125</v>
      </c>
      <c r="L3018" s="1" t="s">
        <v>15624</v>
      </c>
      <c r="M3018" s="42">
        <v>1</v>
      </c>
      <c r="N3018" s="42">
        <v>0.94</v>
      </c>
      <c r="O3018" s="1" t="s">
        <v>15615</v>
      </c>
    </row>
    <row r="3019" spans="1:15" x14ac:dyDescent="0.25">
      <c r="A3019">
        <v>3022</v>
      </c>
      <c r="B3019" t="s">
        <v>10159</v>
      </c>
      <c r="C3019" t="s">
        <v>5219</v>
      </c>
      <c r="D3019" t="s">
        <v>12482</v>
      </c>
      <c r="E3019" s="65">
        <f t="shared" si="188"/>
        <v>42638</v>
      </c>
      <c r="F3019">
        <f t="shared" si="189"/>
        <v>2016</v>
      </c>
      <c r="G3019">
        <f t="shared" si="190"/>
        <v>9</v>
      </c>
      <c r="H3019">
        <f t="shared" si="191"/>
        <v>7</v>
      </c>
      <c r="I3019" s="1" t="s">
        <v>15622</v>
      </c>
      <c r="J3019" s="1" t="s">
        <v>17051</v>
      </c>
      <c r="K3019" s="1" t="s">
        <v>17125</v>
      </c>
      <c r="L3019" s="1" t="s">
        <v>15626</v>
      </c>
      <c r="M3019" s="42">
        <v>1</v>
      </c>
      <c r="N3019" s="42">
        <v>0.95</v>
      </c>
      <c r="O3019" s="1" t="s">
        <v>15616</v>
      </c>
    </row>
    <row r="3020" spans="1:15" x14ac:dyDescent="0.25">
      <c r="A3020">
        <v>3023</v>
      </c>
      <c r="B3020" t="s">
        <v>8746</v>
      </c>
      <c r="C3020" t="s">
        <v>6602</v>
      </c>
      <c r="D3020" t="s">
        <v>12482</v>
      </c>
      <c r="E3020" s="65">
        <f t="shared" si="188"/>
        <v>42638</v>
      </c>
      <c r="F3020">
        <f t="shared" si="189"/>
        <v>2016</v>
      </c>
      <c r="G3020">
        <f t="shared" si="190"/>
        <v>9</v>
      </c>
      <c r="H3020">
        <f t="shared" si="191"/>
        <v>7</v>
      </c>
      <c r="I3020" s="1" t="s">
        <v>15622</v>
      </c>
      <c r="J3020" s="1" t="s">
        <v>17051</v>
      </c>
      <c r="K3020" s="1" t="s">
        <v>17125</v>
      </c>
      <c r="L3020" s="1" t="s">
        <v>15626</v>
      </c>
      <c r="M3020" s="42">
        <v>1</v>
      </c>
      <c r="N3020" s="42">
        <v>1</v>
      </c>
      <c r="O3020" s="1" t="s">
        <v>15615</v>
      </c>
    </row>
    <row r="3021" spans="1:15" x14ac:dyDescent="0.25">
      <c r="A3021">
        <v>3024</v>
      </c>
      <c r="B3021" t="s">
        <v>9291</v>
      </c>
      <c r="C3021" t="s">
        <v>6065</v>
      </c>
      <c r="D3021" t="s">
        <v>12483</v>
      </c>
      <c r="E3021" s="65">
        <f t="shared" si="188"/>
        <v>42640</v>
      </c>
      <c r="F3021">
        <f t="shared" si="189"/>
        <v>2016</v>
      </c>
      <c r="G3021">
        <f t="shared" si="190"/>
        <v>9</v>
      </c>
      <c r="H3021">
        <f t="shared" si="191"/>
        <v>2</v>
      </c>
      <c r="I3021" s="1" t="s">
        <v>15629</v>
      </c>
      <c r="J3021" s="1" t="s">
        <v>17051</v>
      </c>
      <c r="K3021" s="1" t="s">
        <v>17125</v>
      </c>
      <c r="L3021" s="1" t="s">
        <v>15624</v>
      </c>
      <c r="M3021" s="42">
        <v>1</v>
      </c>
      <c r="N3021" s="42">
        <v>0.88</v>
      </c>
      <c r="O3021" s="1" t="s">
        <v>15615</v>
      </c>
    </row>
    <row r="3022" spans="1:15" x14ac:dyDescent="0.25">
      <c r="A3022">
        <v>3025</v>
      </c>
      <c r="B3022" t="s">
        <v>8389</v>
      </c>
      <c r="C3022" t="s">
        <v>6953</v>
      </c>
      <c r="D3022" t="s">
        <v>12484</v>
      </c>
      <c r="E3022" s="65">
        <f t="shared" si="188"/>
        <v>42641</v>
      </c>
      <c r="F3022">
        <f t="shared" si="189"/>
        <v>2016</v>
      </c>
      <c r="G3022">
        <f t="shared" si="190"/>
        <v>9</v>
      </c>
      <c r="H3022">
        <f t="shared" si="191"/>
        <v>3</v>
      </c>
      <c r="I3022" s="1" t="s">
        <v>15622</v>
      </c>
      <c r="J3022" s="1" t="s">
        <v>17051</v>
      </c>
      <c r="K3022" s="1" t="s">
        <v>17125</v>
      </c>
      <c r="L3022" s="1" t="s">
        <v>15623</v>
      </c>
      <c r="M3022" s="42">
        <v>0.67</v>
      </c>
      <c r="N3022" s="42">
        <v>1</v>
      </c>
      <c r="O3022" s="1" t="s">
        <v>15615</v>
      </c>
    </row>
    <row r="3023" spans="1:15" x14ac:dyDescent="0.25">
      <c r="A3023">
        <v>3026</v>
      </c>
      <c r="B3023" t="s">
        <v>11089</v>
      </c>
      <c r="C3023" t="s">
        <v>4308</v>
      </c>
      <c r="D3023" t="s">
        <v>12485</v>
      </c>
      <c r="E3023" s="65">
        <f t="shared" si="188"/>
        <v>42648</v>
      </c>
      <c r="F3023">
        <f t="shared" si="189"/>
        <v>2016</v>
      </c>
      <c r="G3023">
        <f t="shared" si="190"/>
        <v>10</v>
      </c>
      <c r="H3023">
        <f t="shared" si="191"/>
        <v>3</v>
      </c>
      <c r="I3023" s="1" t="s">
        <v>15622</v>
      </c>
      <c r="J3023" s="1" t="s">
        <v>17051</v>
      </c>
      <c r="K3023" s="1" t="s">
        <v>17125</v>
      </c>
      <c r="L3023" s="1" t="s">
        <v>15624</v>
      </c>
      <c r="M3023" s="42">
        <v>1</v>
      </c>
      <c r="N3023" s="42">
        <v>0.91</v>
      </c>
      <c r="O3023" s="1" t="s">
        <v>15615</v>
      </c>
    </row>
    <row r="3024" spans="1:15" x14ac:dyDescent="0.25">
      <c r="A3024">
        <v>3027</v>
      </c>
      <c r="B3024" t="s">
        <v>9541</v>
      </c>
      <c r="C3024" t="s">
        <v>5819</v>
      </c>
      <c r="D3024" t="s">
        <v>12486</v>
      </c>
      <c r="E3024" s="65">
        <f t="shared" si="188"/>
        <v>42649</v>
      </c>
      <c r="F3024">
        <f t="shared" si="189"/>
        <v>2016</v>
      </c>
      <c r="G3024">
        <f t="shared" si="190"/>
        <v>10</v>
      </c>
      <c r="H3024">
        <f t="shared" si="191"/>
        <v>4</v>
      </c>
      <c r="I3024" s="1" t="s">
        <v>15622</v>
      </c>
      <c r="J3024" s="1" t="s">
        <v>17051</v>
      </c>
      <c r="K3024" s="1" t="s">
        <v>17125</v>
      </c>
      <c r="L3024" s="1" t="s">
        <v>15624</v>
      </c>
      <c r="M3024" s="42">
        <v>1</v>
      </c>
      <c r="N3024" s="42">
        <v>0.86</v>
      </c>
      <c r="O3024" s="1" t="s">
        <v>15616</v>
      </c>
    </row>
    <row r="3025" spans="1:15" x14ac:dyDescent="0.25">
      <c r="A3025">
        <v>3028</v>
      </c>
      <c r="B3025" t="s">
        <v>11049</v>
      </c>
      <c r="C3025" t="s">
        <v>4348</v>
      </c>
      <c r="D3025" t="s">
        <v>12487</v>
      </c>
      <c r="E3025" s="65">
        <f t="shared" si="188"/>
        <v>42651</v>
      </c>
      <c r="F3025">
        <f t="shared" si="189"/>
        <v>2016</v>
      </c>
      <c r="G3025">
        <f t="shared" si="190"/>
        <v>10</v>
      </c>
      <c r="H3025">
        <f t="shared" si="191"/>
        <v>6</v>
      </c>
      <c r="I3025" s="1" t="s">
        <v>15625</v>
      </c>
      <c r="J3025" s="1" t="s">
        <v>17051</v>
      </c>
      <c r="K3025" s="1" t="s">
        <v>17125</v>
      </c>
      <c r="L3025" s="1" t="s">
        <v>15624</v>
      </c>
      <c r="M3025" s="42">
        <v>1</v>
      </c>
      <c r="N3025" s="42">
        <v>0.98</v>
      </c>
      <c r="O3025" s="1" t="s">
        <v>15616</v>
      </c>
    </row>
    <row r="3026" spans="1:15" x14ac:dyDescent="0.25">
      <c r="A3026">
        <v>3029</v>
      </c>
      <c r="B3026" t="s">
        <v>8894</v>
      </c>
      <c r="C3026" t="s">
        <v>6458</v>
      </c>
      <c r="D3026" t="s">
        <v>12488</v>
      </c>
      <c r="E3026" s="65">
        <f t="shared" si="188"/>
        <v>42653</v>
      </c>
      <c r="F3026">
        <f t="shared" si="189"/>
        <v>2016</v>
      </c>
      <c r="G3026">
        <f t="shared" si="190"/>
        <v>10</v>
      </c>
      <c r="H3026">
        <f t="shared" si="191"/>
        <v>1</v>
      </c>
      <c r="I3026" s="1" t="s">
        <v>15629</v>
      </c>
      <c r="J3026" s="1" t="s">
        <v>17051</v>
      </c>
      <c r="K3026" s="1" t="s">
        <v>17125</v>
      </c>
      <c r="L3026" s="1" t="s">
        <v>15624</v>
      </c>
      <c r="M3026" s="42">
        <v>0.88</v>
      </c>
      <c r="N3026" s="42">
        <v>0.82</v>
      </c>
      <c r="O3026" s="1" t="s">
        <v>15615</v>
      </c>
    </row>
    <row r="3027" spans="1:15" x14ac:dyDescent="0.25">
      <c r="A3027">
        <v>3030</v>
      </c>
      <c r="B3027" t="s">
        <v>9057</v>
      </c>
      <c r="C3027" t="s">
        <v>6296</v>
      </c>
      <c r="D3027" t="s">
        <v>12488</v>
      </c>
      <c r="E3027" s="65">
        <f t="shared" si="188"/>
        <v>42653</v>
      </c>
      <c r="F3027">
        <f t="shared" si="189"/>
        <v>2016</v>
      </c>
      <c r="G3027">
        <f t="shared" si="190"/>
        <v>10</v>
      </c>
      <c r="H3027">
        <f t="shared" si="191"/>
        <v>1</v>
      </c>
      <c r="I3027" s="1" t="s">
        <v>15622</v>
      </c>
      <c r="J3027" s="1" t="s">
        <v>17051</v>
      </c>
      <c r="K3027" s="1" t="s">
        <v>17125</v>
      </c>
      <c r="L3027" s="1" t="s">
        <v>15626</v>
      </c>
      <c r="M3027" s="42">
        <v>1</v>
      </c>
      <c r="N3027" s="42">
        <v>0.97</v>
      </c>
      <c r="O3027" s="1" t="s">
        <v>15616</v>
      </c>
    </row>
    <row r="3028" spans="1:15" x14ac:dyDescent="0.25">
      <c r="A3028">
        <v>3031</v>
      </c>
      <c r="B3028" t="s">
        <v>8129</v>
      </c>
      <c r="C3028" t="s">
        <v>7206</v>
      </c>
      <c r="D3028" t="s">
        <v>12489</v>
      </c>
      <c r="E3028" s="65">
        <f t="shared" si="188"/>
        <v>42654</v>
      </c>
      <c r="F3028">
        <f t="shared" si="189"/>
        <v>2016</v>
      </c>
      <c r="G3028">
        <f t="shared" si="190"/>
        <v>10</v>
      </c>
      <c r="H3028">
        <f t="shared" si="191"/>
        <v>2</v>
      </c>
      <c r="I3028" s="1" t="s">
        <v>15662</v>
      </c>
      <c r="J3028" s="1" t="s">
        <v>17057</v>
      </c>
      <c r="K3028" s="1" t="s">
        <v>17138</v>
      </c>
      <c r="L3028" s="1" t="s">
        <v>15626</v>
      </c>
      <c r="M3028" s="42">
        <v>1</v>
      </c>
      <c r="N3028" s="42">
        <v>1</v>
      </c>
      <c r="O3028" s="1" t="s">
        <v>15615</v>
      </c>
    </row>
    <row r="3029" spans="1:15" x14ac:dyDescent="0.25">
      <c r="A3029">
        <v>3032</v>
      </c>
      <c r="B3029" t="s">
        <v>8891</v>
      </c>
      <c r="C3029" t="s">
        <v>6460</v>
      </c>
      <c r="D3029" t="s">
        <v>12489</v>
      </c>
      <c r="E3029" s="65">
        <f t="shared" si="188"/>
        <v>42654</v>
      </c>
      <c r="F3029">
        <f t="shared" si="189"/>
        <v>2016</v>
      </c>
      <c r="G3029">
        <f t="shared" si="190"/>
        <v>10</v>
      </c>
      <c r="H3029">
        <f t="shared" si="191"/>
        <v>2</v>
      </c>
      <c r="I3029" s="1" t="s">
        <v>15622</v>
      </c>
      <c r="J3029" s="1" t="s">
        <v>17051</v>
      </c>
      <c r="K3029" s="1" t="s">
        <v>17125</v>
      </c>
      <c r="L3029" s="1" t="s">
        <v>15626</v>
      </c>
      <c r="M3029" s="42">
        <v>1</v>
      </c>
      <c r="N3029" s="42">
        <v>0.89</v>
      </c>
      <c r="O3029" s="1" t="s">
        <v>15616</v>
      </c>
    </row>
    <row r="3030" spans="1:15" x14ac:dyDescent="0.25">
      <c r="A3030">
        <v>3033</v>
      </c>
      <c r="B3030" t="s">
        <v>9313</v>
      </c>
      <c r="C3030" t="s">
        <v>6043</v>
      </c>
      <c r="D3030" t="s">
        <v>12490</v>
      </c>
      <c r="E3030" s="65">
        <f t="shared" si="188"/>
        <v>42656</v>
      </c>
      <c r="F3030">
        <f t="shared" si="189"/>
        <v>2016</v>
      </c>
      <c r="G3030">
        <f t="shared" si="190"/>
        <v>10</v>
      </c>
      <c r="H3030">
        <f t="shared" si="191"/>
        <v>4</v>
      </c>
      <c r="I3030" s="1" t="s">
        <v>15625</v>
      </c>
      <c r="J3030" s="1" t="s">
        <v>17051</v>
      </c>
      <c r="K3030" s="1" t="s">
        <v>17125</v>
      </c>
      <c r="L3030" s="1" t="s">
        <v>15626</v>
      </c>
      <c r="M3030" s="42">
        <v>1</v>
      </c>
      <c r="N3030" s="42">
        <v>0.86</v>
      </c>
      <c r="O3030" s="1" t="s">
        <v>15615</v>
      </c>
    </row>
    <row r="3031" spans="1:15" x14ac:dyDescent="0.25">
      <c r="A3031">
        <v>3034</v>
      </c>
      <c r="B3031" t="s">
        <v>9651</v>
      </c>
      <c r="C3031" t="s">
        <v>5713</v>
      </c>
      <c r="D3031" t="s">
        <v>12491</v>
      </c>
      <c r="E3031" s="65">
        <f t="shared" si="188"/>
        <v>42657</v>
      </c>
      <c r="F3031">
        <f t="shared" si="189"/>
        <v>2016</v>
      </c>
      <c r="G3031">
        <f t="shared" si="190"/>
        <v>10</v>
      </c>
      <c r="H3031">
        <f t="shared" si="191"/>
        <v>5</v>
      </c>
      <c r="I3031" s="1" t="s">
        <v>15622</v>
      </c>
      <c r="J3031" s="1" t="s">
        <v>17051</v>
      </c>
      <c r="K3031" s="1" t="s">
        <v>17125</v>
      </c>
      <c r="L3031" s="1" t="s">
        <v>15626</v>
      </c>
      <c r="M3031" s="42">
        <v>0.82</v>
      </c>
      <c r="N3031" s="42">
        <v>0.97</v>
      </c>
      <c r="O3031" s="1" t="s">
        <v>15615</v>
      </c>
    </row>
    <row r="3032" spans="1:15" x14ac:dyDescent="0.25">
      <c r="A3032">
        <v>3035</v>
      </c>
      <c r="B3032" t="s">
        <v>9449</v>
      </c>
      <c r="C3032" t="s">
        <v>5910</v>
      </c>
      <c r="D3032" t="s">
        <v>12492</v>
      </c>
      <c r="E3032" s="65">
        <f t="shared" si="188"/>
        <v>42658</v>
      </c>
      <c r="F3032">
        <f t="shared" si="189"/>
        <v>2016</v>
      </c>
      <c r="G3032">
        <f t="shared" si="190"/>
        <v>10</v>
      </c>
      <c r="H3032">
        <f t="shared" si="191"/>
        <v>6</v>
      </c>
      <c r="I3032" s="1" t="s">
        <v>15625</v>
      </c>
      <c r="J3032" s="1" t="s">
        <v>17051</v>
      </c>
      <c r="K3032" s="1" t="s">
        <v>17125</v>
      </c>
      <c r="L3032" s="1" t="s">
        <v>15626</v>
      </c>
      <c r="M3032" s="42">
        <v>1</v>
      </c>
      <c r="N3032" s="42">
        <v>1</v>
      </c>
      <c r="O3032" s="1" t="s">
        <v>15615</v>
      </c>
    </row>
    <row r="3033" spans="1:15" x14ac:dyDescent="0.25">
      <c r="A3033">
        <v>3036</v>
      </c>
      <c r="B3033" t="s">
        <v>10205</v>
      </c>
      <c r="C3033" t="s">
        <v>5174</v>
      </c>
      <c r="D3033" t="s">
        <v>12493</v>
      </c>
      <c r="E3033" s="65">
        <f t="shared" si="188"/>
        <v>42659</v>
      </c>
      <c r="F3033">
        <f t="shared" si="189"/>
        <v>2016</v>
      </c>
      <c r="G3033">
        <f t="shared" si="190"/>
        <v>10</v>
      </c>
      <c r="H3033">
        <f t="shared" si="191"/>
        <v>7</v>
      </c>
      <c r="I3033" s="1" t="s">
        <v>15622</v>
      </c>
      <c r="J3033" s="1" t="s">
        <v>17051</v>
      </c>
      <c r="K3033" s="1" t="s">
        <v>17125</v>
      </c>
      <c r="L3033" s="1" t="s">
        <v>15626</v>
      </c>
      <c r="M3033" s="42">
        <v>1</v>
      </c>
      <c r="N3033" s="42">
        <v>0.97</v>
      </c>
      <c r="O3033" s="1" t="s">
        <v>15615</v>
      </c>
    </row>
    <row r="3034" spans="1:15" x14ac:dyDescent="0.25">
      <c r="A3034">
        <v>3037</v>
      </c>
      <c r="B3034" t="s">
        <v>10960</v>
      </c>
      <c r="C3034" t="s">
        <v>4435</v>
      </c>
      <c r="D3034" t="s">
        <v>12493</v>
      </c>
      <c r="E3034" s="65">
        <f t="shared" si="188"/>
        <v>42659</v>
      </c>
      <c r="F3034">
        <f t="shared" si="189"/>
        <v>2016</v>
      </c>
      <c r="G3034">
        <f t="shared" si="190"/>
        <v>10</v>
      </c>
      <c r="H3034">
        <f t="shared" si="191"/>
        <v>7</v>
      </c>
      <c r="I3034" s="1" t="s">
        <v>15622</v>
      </c>
      <c r="J3034" s="1" t="s">
        <v>17051</v>
      </c>
      <c r="K3034" s="1" t="s">
        <v>17125</v>
      </c>
      <c r="L3034" s="1" t="s">
        <v>15623</v>
      </c>
      <c r="M3034" s="42">
        <v>0.67</v>
      </c>
      <c r="N3034" s="42">
        <v>1</v>
      </c>
      <c r="O3034" s="1" t="s">
        <v>15615</v>
      </c>
    </row>
    <row r="3035" spans="1:15" x14ac:dyDescent="0.25">
      <c r="A3035">
        <v>3038</v>
      </c>
      <c r="B3035" t="s">
        <v>10861</v>
      </c>
      <c r="C3035" t="s">
        <v>4533</v>
      </c>
      <c r="D3035" t="s">
        <v>12493</v>
      </c>
      <c r="E3035" s="65">
        <f t="shared" si="188"/>
        <v>42659</v>
      </c>
      <c r="F3035">
        <f t="shared" si="189"/>
        <v>2016</v>
      </c>
      <c r="G3035">
        <f t="shared" si="190"/>
        <v>10</v>
      </c>
      <c r="H3035">
        <f t="shared" si="191"/>
        <v>7</v>
      </c>
      <c r="I3035" s="1" t="s">
        <v>15622</v>
      </c>
      <c r="J3035" s="1" t="s">
        <v>17051</v>
      </c>
      <c r="K3035" s="1" t="s">
        <v>17125</v>
      </c>
      <c r="L3035" s="1" t="s">
        <v>15626</v>
      </c>
      <c r="M3035" s="42">
        <v>1</v>
      </c>
      <c r="N3035" s="42">
        <v>1</v>
      </c>
      <c r="O3035" s="1" t="s">
        <v>15616</v>
      </c>
    </row>
    <row r="3036" spans="1:15" x14ac:dyDescent="0.25">
      <c r="A3036">
        <v>3039</v>
      </c>
      <c r="B3036" t="s">
        <v>11606</v>
      </c>
      <c r="C3036" t="s">
        <v>3799</v>
      </c>
      <c r="D3036" t="s">
        <v>12494</v>
      </c>
      <c r="E3036" s="65">
        <f t="shared" si="188"/>
        <v>42660</v>
      </c>
      <c r="F3036">
        <f t="shared" si="189"/>
        <v>2016</v>
      </c>
      <c r="G3036">
        <f t="shared" si="190"/>
        <v>10</v>
      </c>
      <c r="H3036">
        <f t="shared" si="191"/>
        <v>1</v>
      </c>
      <c r="I3036" s="1" t="s">
        <v>15622</v>
      </c>
      <c r="J3036" s="1" t="s">
        <v>17051</v>
      </c>
      <c r="K3036" s="1" t="s">
        <v>17125</v>
      </c>
      <c r="L3036" s="1" t="s">
        <v>15623</v>
      </c>
      <c r="M3036" s="42">
        <v>0.75</v>
      </c>
      <c r="N3036" s="42">
        <v>0.89</v>
      </c>
      <c r="O3036" s="1" t="s">
        <v>15615</v>
      </c>
    </row>
    <row r="3037" spans="1:15" x14ac:dyDescent="0.25">
      <c r="A3037">
        <v>3040</v>
      </c>
      <c r="B3037" t="s">
        <v>8878</v>
      </c>
      <c r="C3037" t="s">
        <v>6472</v>
      </c>
      <c r="D3037" t="s">
        <v>12494</v>
      </c>
      <c r="E3037" s="65">
        <f t="shared" si="188"/>
        <v>42660</v>
      </c>
      <c r="F3037">
        <f t="shared" si="189"/>
        <v>2016</v>
      </c>
      <c r="G3037">
        <f t="shared" si="190"/>
        <v>10</v>
      </c>
      <c r="H3037">
        <f t="shared" si="191"/>
        <v>1</v>
      </c>
      <c r="I3037" s="1" t="s">
        <v>15622</v>
      </c>
      <c r="J3037" s="1" t="s">
        <v>17051</v>
      </c>
      <c r="K3037" s="1" t="s">
        <v>17125</v>
      </c>
      <c r="L3037" s="1" t="s">
        <v>15628</v>
      </c>
      <c r="M3037" s="42">
        <v>0</v>
      </c>
      <c r="N3037" s="42">
        <v>0.67</v>
      </c>
      <c r="O3037" s="1" t="s">
        <v>15615</v>
      </c>
    </row>
    <row r="3038" spans="1:15" x14ac:dyDescent="0.25">
      <c r="A3038">
        <v>3041</v>
      </c>
      <c r="B3038" t="s">
        <v>7710</v>
      </c>
      <c r="C3038" t="s">
        <v>7609</v>
      </c>
      <c r="D3038" t="s">
        <v>12494</v>
      </c>
      <c r="E3038" s="65">
        <f t="shared" si="188"/>
        <v>42660</v>
      </c>
      <c r="F3038">
        <f t="shared" si="189"/>
        <v>2016</v>
      </c>
      <c r="G3038">
        <f t="shared" si="190"/>
        <v>10</v>
      </c>
      <c r="H3038">
        <f t="shared" si="191"/>
        <v>1</v>
      </c>
      <c r="I3038" s="1" t="s">
        <v>15622</v>
      </c>
      <c r="J3038" s="1" t="s">
        <v>17051</v>
      </c>
      <c r="K3038" s="1" t="s">
        <v>17125</v>
      </c>
      <c r="L3038" s="1" t="s">
        <v>15623</v>
      </c>
      <c r="M3038" s="42">
        <v>1</v>
      </c>
      <c r="N3038" s="42">
        <v>0.98</v>
      </c>
      <c r="O3038" s="1" t="s">
        <v>15615</v>
      </c>
    </row>
    <row r="3039" spans="1:15" x14ac:dyDescent="0.25">
      <c r="A3039">
        <v>3042</v>
      </c>
      <c r="B3039" t="s">
        <v>10329</v>
      </c>
      <c r="C3039" t="s">
        <v>5050</v>
      </c>
      <c r="D3039" t="s">
        <v>12495</v>
      </c>
      <c r="E3039" s="65">
        <f t="shared" si="188"/>
        <v>42661</v>
      </c>
      <c r="F3039">
        <f t="shared" si="189"/>
        <v>2016</v>
      </c>
      <c r="G3039">
        <f t="shared" si="190"/>
        <v>10</v>
      </c>
      <c r="H3039">
        <f t="shared" si="191"/>
        <v>2</v>
      </c>
      <c r="I3039" s="1" t="s">
        <v>15622</v>
      </c>
      <c r="J3039" s="1" t="s">
        <v>17051</v>
      </c>
      <c r="K3039" s="1" t="s">
        <v>17125</v>
      </c>
      <c r="L3039" s="1" t="s">
        <v>15626</v>
      </c>
      <c r="M3039" s="42">
        <v>0.67</v>
      </c>
      <c r="N3039" s="42">
        <v>1</v>
      </c>
      <c r="O3039" s="1" t="s">
        <v>15615</v>
      </c>
    </row>
    <row r="3040" spans="1:15" x14ac:dyDescent="0.25">
      <c r="A3040">
        <v>3043</v>
      </c>
      <c r="B3040" t="s">
        <v>9652</v>
      </c>
      <c r="C3040" t="s">
        <v>5712</v>
      </c>
      <c r="D3040" t="s">
        <v>12496</v>
      </c>
      <c r="E3040" s="65">
        <f t="shared" si="188"/>
        <v>42662</v>
      </c>
      <c r="F3040">
        <f t="shared" si="189"/>
        <v>2016</v>
      </c>
      <c r="G3040">
        <f t="shared" si="190"/>
        <v>10</v>
      </c>
      <c r="H3040">
        <f t="shared" si="191"/>
        <v>3</v>
      </c>
      <c r="I3040" s="1" t="s">
        <v>15625</v>
      </c>
      <c r="J3040" s="1" t="s">
        <v>17051</v>
      </c>
      <c r="K3040" s="1" t="s">
        <v>17125</v>
      </c>
      <c r="L3040" s="1" t="s">
        <v>15628</v>
      </c>
      <c r="M3040" s="42">
        <v>0</v>
      </c>
      <c r="N3040" s="42">
        <v>1</v>
      </c>
      <c r="O3040" s="1" t="s">
        <v>15615</v>
      </c>
    </row>
    <row r="3041" spans="1:15" x14ac:dyDescent="0.25">
      <c r="A3041">
        <v>3044</v>
      </c>
      <c r="B3041" t="s">
        <v>11021</v>
      </c>
      <c r="C3041" t="s">
        <v>4376</v>
      </c>
      <c r="D3041" t="s">
        <v>12497</v>
      </c>
      <c r="E3041" s="65">
        <f t="shared" si="188"/>
        <v>42664</v>
      </c>
      <c r="F3041">
        <f t="shared" si="189"/>
        <v>2016</v>
      </c>
      <c r="G3041">
        <f t="shared" si="190"/>
        <v>10</v>
      </c>
      <c r="H3041">
        <f t="shared" si="191"/>
        <v>5</v>
      </c>
      <c r="I3041" s="1" t="s">
        <v>15797</v>
      </c>
      <c r="J3041" s="1" t="s">
        <v>17111</v>
      </c>
      <c r="K3041" s="1" t="s">
        <v>17127</v>
      </c>
      <c r="L3041" s="1" t="s">
        <v>15624</v>
      </c>
      <c r="M3041" s="42">
        <v>0.78</v>
      </c>
      <c r="N3041" s="42">
        <v>0.71</v>
      </c>
      <c r="O3041" s="1" t="s">
        <v>15615</v>
      </c>
    </row>
    <row r="3042" spans="1:15" x14ac:dyDescent="0.25">
      <c r="A3042">
        <v>3045</v>
      </c>
      <c r="B3042" t="s">
        <v>9240</v>
      </c>
      <c r="C3042" t="s">
        <v>6114</v>
      </c>
      <c r="D3042" t="s">
        <v>12497</v>
      </c>
      <c r="E3042" s="65">
        <f t="shared" si="188"/>
        <v>42664</v>
      </c>
      <c r="F3042">
        <f t="shared" si="189"/>
        <v>2016</v>
      </c>
      <c r="G3042">
        <f t="shared" si="190"/>
        <v>10</v>
      </c>
      <c r="H3042">
        <f t="shared" si="191"/>
        <v>5</v>
      </c>
      <c r="I3042" s="1" t="s">
        <v>15625</v>
      </c>
      <c r="J3042" s="1" t="s">
        <v>17051</v>
      </c>
      <c r="K3042" s="1" t="s">
        <v>17125</v>
      </c>
      <c r="L3042" s="1" t="s">
        <v>15624</v>
      </c>
      <c r="M3042" s="42">
        <v>1</v>
      </c>
      <c r="N3042" s="42">
        <v>0.98</v>
      </c>
      <c r="O3042" s="1" t="s">
        <v>15616</v>
      </c>
    </row>
    <row r="3043" spans="1:15" x14ac:dyDescent="0.25">
      <c r="A3043">
        <v>3046</v>
      </c>
      <c r="B3043" t="s">
        <v>10175</v>
      </c>
      <c r="C3043" t="s">
        <v>5203</v>
      </c>
      <c r="D3043" t="s">
        <v>12498</v>
      </c>
      <c r="E3043" s="65">
        <f t="shared" si="188"/>
        <v>42665</v>
      </c>
      <c r="F3043">
        <f t="shared" si="189"/>
        <v>2016</v>
      </c>
      <c r="G3043">
        <f t="shared" si="190"/>
        <v>10</v>
      </c>
      <c r="H3043">
        <f t="shared" si="191"/>
        <v>6</v>
      </c>
      <c r="I3043" s="1" t="s">
        <v>15622</v>
      </c>
      <c r="J3043" s="1" t="s">
        <v>17051</v>
      </c>
      <c r="K3043" s="1" t="s">
        <v>17125</v>
      </c>
      <c r="L3043" s="1" t="s">
        <v>15626</v>
      </c>
      <c r="M3043" s="42">
        <v>0.8</v>
      </c>
      <c r="N3043" s="42">
        <v>0.96</v>
      </c>
      <c r="O3043" s="1" t="s">
        <v>15616</v>
      </c>
    </row>
    <row r="3044" spans="1:15" x14ac:dyDescent="0.25">
      <c r="A3044">
        <v>1300</v>
      </c>
      <c r="B3044" t="s">
        <v>9778</v>
      </c>
      <c r="C3044" t="s">
        <v>5591</v>
      </c>
      <c r="D3044" t="s">
        <v>12499</v>
      </c>
      <c r="E3044" s="65">
        <f t="shared" si="188"/>
        <v>42667</v>
      </c>
      <c r="F3044">
        <f t="shared" si="189"/>
        <v>2016</v>
      </c>
      <c r="G3044">
        <f t="shared" si="190"/>
        <v>10</v>
      </c>
      <c r="H3044">
        <f t="shared" si="191"/>
        <v>1</v>
      </c>
      <c r="I3044" s="1" t="s">
        <v>15625</v>
      </c>
      <c r="J3044" s="1" t="s">
        <v>17051</v>
      </c>
      <c r="K3044" s="1" t="s">
        <v>17125</v>
      </c>
      <c r="L3044" s="1" t="s">
        <v>15623</v>
      </c>
      <c r="M3044" s="42">
        <v>1</v>
      </c>
      <c r="N3044" s="42">
        <v>0.33</v>
      </c>
      <c r="O3044" s="1" t="s">
        <v>15615</v>
      </c>
    </row>
    <row r="3045" spans="1:15" x14ac:dyDescent="0.25">
      <c r="A3045">
        <v>3047</v>
      </c>
      <c r="B3045" t="s">
        <v>10506</v>
      </c>
      <c r="C3045" t="s">
        <v>4877</v>
      </c>
      <c r="D3045" t="s">
        <v>12499</v>
      </c>
      <c r="E3045" s="65">
        <f t="shared" si="188"/>
        <v>42667</v>
      </c>
      <c r="F3045">
        <f t="shared" si="189"/>
        <v>2016</v>
      </c>
      <c r="G3045">
        <f t="shared" si="190"/>
        <v>10</v>
      </c>
      <c r="H3045">
        <f t="shared" si="191"/>
        <v>1</v>
      </c>
      <c r="I3045" s="1" t="s">
        <v>15622</v>
      </c>
      <c r="J3045" s="1" t="s">
        <v>17051</v>
      </c>
      <c r="K3045" s="1" t="s">
        <v>17125</v>
      </c>
      <c r="L3045" s="1" t="s">
        <v>15624</v>
      </c>
      <c r="M3045" s="42">
        <v>1</v>
      </c>
      <c r="N3045" s="42">
        <v>0.97</v>
      </c>
      <c r="O3045" s="1" t="s">
        <v>15616</v>
      </c>
    </row>
    <row r="3046" spans="1:15" x14ac:dyDescent="0.25">
      <c r="A3046">
        <v>3048</v>
      </c>
      <c r="B3046" t="s">
        <v>9907</v>
      </c>
      <c r="C3046" t="s">
        <v>5464</v>
      </c>
      <c r="D3046" t="s">
        <v>12500</v>
      </c>
      <c r="E3046" s="65">
        <f t="shared" si="188"/>
        <v>42669</v>
      </c>
      <c r="F3046">
        <f t="shared" si="189"/>
        <v>2016</v>
      </c>
      <c r="G3046">
        <f t="shared" si="190"/>
        <v>10</v>
      </c>
      <c r="H3046">
        <f t="shared" si="191"/>
        <v>3</v>
      </c>
      <c r="I3046" s="1" t="s">
        <v>15622</v>
      </c>
      <c r="J3046" s="1" t="s">
        <v>17051</v>
      </c>
      <c r="K3046" s="1" t="s">
        <v>17125</v>
      </c>
      <c r="L3046" s="1" t="s">
        <v>15626</v>
      </c>
      <c r="M3046" s="42">
        <v>1</v>
      </c>
      <c r="N3046" s="42">
        <v>1</v>
      </c>
      <c r="O3046" s="1" t="s">
        <v>15616</v>
      </c>
    </row>
    <row r="3047" spans="1:15" x14ac:dyDescent="0.25">
      <c r="A3047">
        <v>3049</v>
      </c>
      <c r="B3047" t="s">
        <v>9940</v>
      </c>
      <c r="C3047" t="s">
        <v>5431</v>
      </c>
      <c r="D3047" t="s">
        <v>12501</v>
      </c>
      <c r="E3047" s="65">
        <f t="shared" si="188"/>
        <v>42670</v>
      </c>
      <c r="F3047">
        <f t="shared" si="189"/>
        <v>2016</v>
      </c>
      <c r="G3047">
        <f t="shared" si="190"/>
        <v>10</v>
      </c>
      <c r="H3047">
        <f t="shared" si="191"/>
        <v>4</v>
      </c>
      <c r="I3047" s="1" t="s">
        <v>15622</v>
      </c>
      <c r="J3047" s="1" t="s">
        <v>17051</v>
      </c>
      <c r="K3047" s="1" t="s">
        <v>17125</v>
      </c>
      <c r="L3047" s="1" t="s">
        <v>15626</v>
      </c>
      <c r="M3047" s="42">
        <v>1</v>
      </c>
      <c r="N3047" s="42">
        <v>0.97</v>
      </c>
      <c r="O3047" s="1" t="s">
        <v>15616</v>
      </c>
    </row>
    <row r="3048" spans="1:15" x14ac:dyDescent="0.25">
      <c r="A3048">
        <v>3050</v>
      </c>
      <c r="B3048" t="s">
        <v>9387</v>
      </c>
      <c r="C3048" t="s">
        <v>5970</v>
      </c>
      <c r="D3048" t="s">
        <v>12502</v>
      </c>
      <c r="E3048" s="65">
        <f t="shared" si="188"/>
        <v>42671</v>
      </c>
      <c r="F3048">
        <f t="shared" si="189"/>
        <v>2016</v>
      </c>
      <c r="G3048">
        <f t="shared" si="190"/>
        <v>10</v>
      </c>
      <c r="H3048">
        <f t="shared" si="191"/>
        <v>5</v>
      </c>
      <c r="I3048" s="1" t="s">
        <v>15726</v>
      </c>
      <c r="J3048" s="1" t="s">
        <v>17112</v>
      </c>
      <c r="K3048" s="1" t="s">
        <v>17147</v>
      </c>
      <c r="L3048" s="1" t="s">
        <v>15626</v>
      </c>
      <c r="M3048" s="42">
        <v>1</v>
      </c>
      <c r="N3048" s="42">
        <v>0.98</v>
      </c>
      <c r="O3048" s="1" t="s">
        <v>15615</v>
      </c>
    </row>
    <row r="3049" spans="1:15" x14ac:dyDescent="0.25">
      <c r="A3049">
        <v>3051</v>
      </c>
      <c r="B3049" t="s">
        <v>8729</v>
      </c>
      <c r="C3049" t="s">
        <v>6619</v>
      </c>
      <c r="D3049" t="s">
        <v>12502</v>
      </c>
      <c r="E3049" s="65">
        <f t="shared" si="188"/>
        <v>42671</v>
      </c>
      <c r="F3049">
        <f t="shared" si="189"/>
        <v>2016</v>
      </c>
      <c r="G3049">
        <f t="shared" si="190"/>
        <v>10</v>
      </c>
      <c r="H3049">
        <f t="shared" si="191"/>
        <v>5</v>
      </c>
      <c r="I3049" s="1" t="s">
        <v>15622</v>
      </c>
      <c r="J3049" s="1" t="s">
        <v>17051</v>
      </c>
      <c r="K3049" s="1" t="s">
        <v>17125</v>
      </c>
      <c r="L3049" s="1" t="s">
        <v>15628</v>
      </c>
      <c r="M3049" s="42">
        <v>0</v>
      </c>
      <c r="N3049" s="42">
        <v>1</v>
      </c>
      <c r="O3049" s="1" t="s">
        <v>15615</v>
      </c>
    </row>
    <row r="3050" spans="1:15" x14ac:dyDescent="0.25">
      <c r="A3050">
        <v>3052</v>
      </c>
      <c r="B3050" t="s">
        <v>11431</v>
      </c>
      <c r="C3050" t="s">
        <v>3970</v>
      </c>
      <c r="D3050" t="s">
        <v>12502</v>
      </c>
      <c r="E3050" s="65">
        <f t="shared" si="188"/>
        <v>42671</v>
      </c>
      <c r="F3050">
        <f t="shared" si="189"/>
        <v>2016</v>
      </c>
      <c r="G3050">
        <f t="shared" si="190"/>
        <v>10</v>
      </c>
      <c r="H3050">
        <f t="shared" si="191"/>
        <v>5</v>
      </c>
      <c r="I3050" s="1" t="s">
        <v>15622</v>
      </c>
      <c r="J3050" s="1" t="s">
        <v>17051</v>
      </c>
      <c r="K3050" s="1" t="s">
        <v>17125</v>
      </c>
      <c r="L3050" s="1" t="s">
        <v>15626</v>
      </c>
      <c r="M3050" s="42">
        <v>1</v>
      </c>
      <c r="N3050" s="42">
        <v>0.97</v>
      </c>
      <c r="O3050" s="1" t="s">
        <v>15616</v>
      </c>
    </row>
    <row r="3051" spans="1:15" x14ac:dyDescent="0.25">
      <c r="A3051">
        <v>3053</v>
      </c>
      <c r="B3051" t="s">
        <v>7772</v>
      </c>
      <c r="C3051" t="s">
        <v>7550</v>
      </c>
      <c r="D3051" t="s">
        <v>12503</v>
      </c>
      <c r="E3051" s="65">
        <f t="shared" si="188"/>
        <v>42672</v>
      </c>
      <c r="F3051">
        <f t="shared" si="189"/>
        <v>2016</v>
      </c>
      <c r="G3051">
        <f t="shared" si="190"/>
        <v>10</v>
      </c>
      <c r="H3051">
        <f t="shared" si="191"/>
        <v>6</v>
      </c>
      <c r="I3051" s="1" t="s">
        <v>15622</v>
      </c>
      <c r="J3051" s="1" t="s">
        <v>17051</v>
      </c>
      <c r="K3051" s="1" t="s">
        <v>17125</v>
      </c>
      <c r="L3051" s="1" t="s">
        <v>15623</v>
      </c>
      <c r="M3051" s="42">
        <v>1</v>
      </c>
      <c r="N3051" s="42">
        <v>0.85</v>
      </c>
      <c r="O3051" s="1" t="s">
        <v>15615</v>
      </c>
    </row>
    <row r="3052" spans="1:15" x14ac:dyDescent="0.25">
      <c r="A3052">
        <v>3054</v>
      </c>
      <c r="B3052" t="s">
        <v>10571</v>
      </c>
      <c r="C3052" t="s">
        <v>4813</v>
      </c>
      <c r="D3052" t="s">
        <v>12503</v>
      </c>
      <c r="E3052" s="65">
        <f t="shared" si="188"/>
        <v>42672</v>
      </c>
      <c r="F3052">
        <f t="shared" si="189"/>
        <v>2016</v>
      </c>
      <c r="G3052">
        <f t="shared" si="190"/>
        <v>10</v>
      </c>
      <c r="H3052">
        <f t="shared" si="191"/>
        <v>6</v>
      </c>
      <c r="I3052" s="1" t="s">
        <v>15622</v>
      </c>
      <c r="J3052" s="1" t="s">
        <v>17051</v>
      </c>
      <c r="K3052" s="1" t="s">
        <v>17125</v>
      </c>
      <c r="L3052" s="1" t="s">
        <v>15626</v>
      </c>
      <c r="M3052" s="42">
        <v>1</v>
      </c>
      <c r="N3052" s="42">
        <v>0.88</v>
      </c>
      <c r="O3052" s="1" t="s">
        <v>15616</v>
      </c>
    </row>
    <row r="3053" spans="1:15" x14ac:dyDescent="0.25">
      <c r="A3053">
        <v>3055</v>
      </c>
      <c r="B3053" t="s">
        <v>11785</v>
      </c>
      <c r="C3053" t="s">
        <v>3625</v>
      </c>
      <c r="D3053" t="s">
        <v>12504</v>
      </c>
      <c r="E3053" s="65">
        <f t="shared" si="188"/>
        <v>42674</v>
      </c>
      <c r="F3053">
        <f t="shared" si="189"/>
        <v>2016</v>
      </c>
      <c r="G3053">
        <f t="shared" si="190"/>
        <v>10</v>
      </c>
      <c r="H3053">
        <f t="shared" si="191"/>
        <v>1</v>
      </c>
      <c r="I3053" s="1" t="s">
        <v>15829</v>
      </c>
      <c r="J3053" s="1" t="s">
        <v>17081</v>
      </c>
      <c r="K3053" s="1" t="s">
        <v>17125</v>
      </c>
      <c r="L3053" s="1" t="s">
        <v>15626</v>
      </c>
      <c r="M3053" s="42">
        <v>1</v>
      </c>
      <c r="N3053" s="42">
        <v>0.79</v>
      </c>
      <c r="O3053" s="1" t="s">
        <v>15615</v>
      </c>
    </row>
    <row r="3054" spans="1:15" x14ac:dyDescent="0.25">
      <c r="A3054">
        <v>3056</v>
      </c>
      <c r="B3054" t="s">
        <v>11747</v>
      </c>
      <c r="C3054" t="s">
        <v>3661</v>
      </c>
      <c r="D3054" t="s">
        <v>12504</v>
      </c>
      <c r="E3054" s="65">
        <f t="shared" si="188"/>
        <v>42674</v>
      </c>
      <c r="F3054">
        <f t="shared" si="189"/>
        <v>2016</v>
      </c>
      <c r="G3054">
        <f t="shared" si="190"/>
        <v>10</v>
      </c>
      <c r="H3054">
        <f t="shared" si="191"/>
        <v>1</v>
      </c>
      <c r="I3054" s="1" t="s">
        <v>15622</v>
      </c>
      <c r="J3054" s="1" t="s">
        <v>17051</v>
      </c>
      <c r="K3054" s="1" t="s">
        <v>17125</v>
      </c>
      <c r="L3054" s="1" t="s">
        <v>15628</v>
      </c>
      <c r="M3054" s="42">
        <v>0</v>
      </c>
      <c r="N3054" s="42">
        <v>0.5</v>
      </c>
      <c r="O3054" s="1" t="s">
        <v>15615</v>
      </c>
    </row>
    <row r="3055" spans="1:15" x14ac:dyDescent="0.25">
      <c r="A3055">
        <v>3057</v>
      </c>
      <c r="B3055" t="s">
        <v>11611</v>
      </c>
      <c r="C3055" t="s">
        <v>3794</v>
      </c>
      <c r="D3055" t="s">
        <v>12505</v>
      </c>
      <c r="E3055" s="65">
        <f t="shared" si="188"/>
        <v>42675</v>
      </c>
      <c r="F3055">
        <f t="shared" si="189"/>
        <v>2016</v>
      </c>
      <c r="G3055">
        <f t="shared" si="190"/>
        <v>11</v>
      </c>
      <c r="H3055">
        <f t="shared" si="191"/>
        <v>2</v>
      </c>
      <c r="I3055" s="1" t="s">
        <v>15622</v>
      </c>
      <c r="J3055" s="1" t="s">
        <v>17051</v>
      </c>
      <c r="K3055" s="1" t="s">
        <v>17125</v>
      </c>
      <c r="L3055" s="1" t="s">
        <v>15626</v>
      </c>
      <c r="M3055" s="42">
        <v>0.91</v>
      </c>
      <c r="N3055" s="42">
        <v>0.87</v>
      </c>
      <c r="O3055" s="1" t="s">
        <v>15616</v>
      </c>
    </row>
    <row r="3056" spans="1:15" x14ac:dyDescent="0.25">
      <c r="A3056">
        <v>3058</v>
      </c>
      <c r="B3056" t="s">
        <v>7812</v>
      </c>
      <c r="C3056" t="s">
        <v>7511</v>
      </c>
      <c r="D3056" t="s">
        <v>12505</v>
      </c>
      <c r="E3056" s="65">
        <f t="shared" si="188"/>
        <v>42675</v>
      </c>
      <c r="F3056">
        <f t="shared" si="189"/>
        <v>2016</v>
      </c>
      <c r="G3056">
        <f t="shared" si="190"/>
        <v>11</v>
      </c>
      <c r="H3056">
        <f t="shared" si="191"/>
        <v>2</v>
      </c>
      <c r="I3056" s="1" t="s">
        <v>15622</v>
      </c>
      <c r="J3056" s="1" t="s">
        <v>17051</v>
      </c>
      <c r="K3056" s="1" t="s">
        <v>17125</v>
      </c>
      <c r="L3056" s="1" t="s">
        <v>15623</v>
      </c>
      <c r="M3056" s="42">
        <v>0.67</v>
      </c>
      <c r="N3056" s="42">
        <v>0</v>
      </c>
      <c r="O3056" s="1" t="s">
        <v>15615</v>
      </c>
    </row>
    <row r="3057" spans="1:15" x14ac:dyDescent="0.25">
      <c r="A3057">
        <v>3059</v>
      </c>
      <c r="B3057" t="s">
        <v>11365</v>
      </c>
      <c r="C3057" t="s">
        <v>4035</v>
      </c>
      <c r="D3057" t="s">
        <v>12506</v>
      </c>
      <c r="E3057" s="65">
        <f t="shared" si="188"/>
        <v>42677</v>
      </c>
      <c r="F3057">
        <f t="shared" si="189"/>
        <v>2016</v>
      </c>
      <c r="G3057">
        <f t="shared" si="190"/>
        <v>11</v>
      </c>
      <c r="H3057">
        <f t="shared" si="191"/>
        <v>4</v>
      </c>
      <c r="I3057" s="1" t="s">
        <v>15643</v>
      </c>
      <c r="J3057" s="1" t="s">
        <v>17073</v>
      </c>
      <c r="K3057" s="1" t="s">
        <v>17125</v>
      </c>
      <c r="L3057" s="1" t="s">
        <v>15626</v>
      </c>
      <c r="M3057" s="42">
        <v>1</v>
      </c>
      <c r="N3057" s="42">
        <v>0.5</v>
      </c>
      <c r="O3057" s="1" t="s">
        <v>15616</v>
      </c>
    </row>
    <row r="3058" spans="1:15" x14ac:dyDescent="0.25">
      <c r="A3058">
        <v>3060</v>
      </c>
      <c r="B3058" t="s">
        <v>9079</v>
      </c>
      <c r="C3058" t="s">
        <v>6274</v>
      </c>
      <c r="D3058" t="s">
        <v>12506</v>
      </c>
      <c r="E3058" s="65">
        <f t="shared" si="188"/>
        <v>42677</v>
      </c>
      <c r="F3058">
        <f t="shared" si="189"/>
        <v>2016</v>
      </c>
      <c r="G3058">
        <f t="shared" si="190"/>
        <v>11</v>
      </c>
      <c r="H3058">
        <f t="shared" si="191"/>
        <v>4</v>
      </c>
      <c r="I3058" s="1" t="s">
        <v>15622</v>
      </c>
      <c r="J3058" s="1" t="s">
        <v>17051</v>
      </c>
      <c r="K3058" s="1" t="s">
        <v>17125</v>
      </c>
      <c r="L3058" s="1" t="s">
        <v>15626</v>
      </c>
      <c r="M3058" s="42">
        <v>1</v>
      </c>
      <c r="N3058" s="42">
        <v>1</v>
      </c>
      <c r="O3058" s="1" t="s">
        <v>15615</v>
      </c>
    </row>
    <row r="3059" spans="1:15" x14ac:dyDescent="0.25">
      <c r="A3059">
        <v>3061</v>
      </c>
      <c r="B3059" t="s">
        <v>9552</v>
      </c>
      <c r="C3059" t="s">
        <v>5808</v>
      </c>
      <c r="D3059" t="s">
        <v>12506</v>
      </c>
      <c r="E3059" s="65">
        <f t="shared" si="188"/>
        <v>42677</v>
      </c>
      <c r="F3059">
        <f t="shared" si="189"/>
        <v>2016</v>
      </c>
      <c r="G3059">
        <f t="shared" si="190"/>
        <v>11</v>
      </c>
      <c r="H3059">
        <f t="shared" si="191"/>
        <v>4</v>
      </c>
      <c r="I3059" s="1" t="s">
        <v>15622</v>
      </c>
      <c r="J3059" s="1" t="s">
        <v>17051</v>
      </c>
      <c r="K3059" s="1" t="s">
        <v>17125</v>
      </c>
      <c r="L3059" s="1" t="s">
        <v>15626</v>
      </c>
      <c r="M3059" s="42">
        <v>1</v>
      </c>
      <c r="N3059" s="42">
        <v>0.97</v>
      </c>
      <c r="O3059" s="1" t="s">
        <v>15616</v>
      </c>
    </row>
    <row r="3060" spans="1:15" x14ac:dyDescent="0.25">
      <c r="A3060">
        <v>3062</v>
      </c>
      <c r="B3060" t="s">
        <v>10863</v>
      </c>
      <c r="C3060" t="s">
        <v>4531</v>
      </c>
      <c r="D3060" t="s">
        <v>12506</v>
      </c>
      <c r="E3060" s="65">
        <f t="shared" si="188"/>
        <v>42677</v>
      </c>
      <c r="F3060">
        <f t="shared" si="189"/>
        <v>2016</v>
      </c>
      <c r="G3060">
        <f t="shared" si="190"/>
        <v>11</v>
      </c>
      <c r="H3060">
        <f t="shared" si="191"/>
        <v>4</v>
      </c>
      <c r="I3060" s="1" t="s">
        <v>15622</v>
      </c>
      <c r="J3060" s="1" t="s">
        <v>17051</v>
      </c>
      <c r="K3060" s="1" t="s">
        <v>17125</v>
      </c>
      <c r="L3060" s="1" t="s">
        <v>15626</v>
      </c>
      <c r="M3060" s="42">
        <v>1</v>
      </c>
      <c r="N3060" s="42">
        <v>1</v>
      </c>
      <c r="O3060" s="1" t="s">
        <v>15616</v>
      </c>
    </row>
    <row r="3061" spans="1:15" x14ac:dyDescent="0.25">
      <c r="A3061">
        <v>3063</v>
      </c>
      <c r="B3061" t="s">
        <v>9668</v>
      </c>
      <c r="C3061" t="s">
        <v>5696</v>
      </c>
      <c r="D3061" t="s">
        <v>12507</v>
      </c>
      <c r="E3061" s="65">
        <f t="shared" si="188"/>
        <v>42678</v>
      </c>
      <c r="F3061">
        <f t="shared" si="189"/>
        <v>2016</v>
      </c>
      <c r="G3061">
        <f t="shared" si="190"/>
        <v>11</v>
      </c>
      <c r="H3061">
        <f t="shared" si="191"/>
        <v>5</v>
      </c>
      <c r="I3061" s="1" t="s">
        <v>15622</v>
      </c>
      <c r="J3061" s="1" t="s">
        <v>17051</v>
      </c>
      <c r="K3061" s="1" t="s">
        <v>17125</v>
      </c>
      <c r="L3061" s="1" t="s">
        <v>15626</v>
      </c>
      <c r="M3061" s="42">
        <v>1</v>
      </c>
      <c r="N3061" s="42">
        <v>0.99</v>
      </c>
      <c r="O3061" s="1" t="s">
        <v>15615</v>
      </c>
    </row>
    <row r="3062" spans="1:15" x14ac:dyDescent="0.25">
      <c r="A3062">
        <v>3064</v>
      </c>
      <c r="B3062" t="s">
        <v>9101</v>
      </c>
      <c r="C3062" t="s">
        <v>6252</v>
      </c>
      <c r="D3062" t="s">
        <v>12507</v>
      </c>
      <c r="E3062" s="65">
        <f t="shared" si="188"/>
        <v>42678</v>
      </c>
      <c r="F3062">
        <f t="shared" si="189"/>
        <v>2016</v>
      </c>
      <c r="G3062">
        <f t="shared" si="190"/>
        <v>11</v>
      </c>
      <c r="H3062">
        <f t="shared" si="191"/>
        <v>5</v>
      </c>
      <c r="I3062" s="1" t="s">
        <v>15622</v>
      </c>
      <c r="J3062" s="1" t="s">
        <v>17051</v>
      </c>
      <c r="K3062" s="1" t="s">
        <v>17125</v>
      </c>
      <c r="L3062" s="1" t="s">
        <v>15623</v>
      </c>
      <c r="M3062" s="42">
        <v>0.8</v>
      </c>
      <c r="N3062" s="42">
        <v>0.98</v>
      </c>
      <c r="O3062" s="1" t="s">
        <v>15615</v>
      </c>
    </row>
    <row r="3063" spans="1:15" x14ac:dyDescent="0.25">
      <c r="A3063">
        <v>3065</v>
      </c>
      <c r="B3063" t="s">
        <v>11332</v>
      </c>
      <c r="C3063" t="s">
        <v>4069</v>
      </c>
      <c r="D3063" t="s">
        <v>12508</v>
      </c>
      <c r="E3063" s="65">
        <f t="shared" si="188"/>
        <v>42680</v>
      </c>
      <c r="F3063">
        <f t="shared" si="189"/>
        <v>2016</v>
      </c>
      <c r="G3063">
        <f t="shared" si="190"/>
        <v>11</v>
      </c>
      <c r="H3063">
        <f t="shared" si="191"/>
        <v>7</v>
      </c>
      <c r="I3063" s="1" t="s">
        <v>15622</v>
      </c>
      <c r="J3063" s="1" t="s">
        <v>17051</v>
      </c>
      <c r="K3063" s="1" t="s">
        <v>17125</v>
      </c>
      <c r="L3063" s="1" t="s">
        <v>15626</v>
      </c>
      <c r="M3063" s="42">
        <v>1</v>
      </c>
      <c r="N3063" s="42">
        <v>1</v>
      </c>
      <c r="O3063" s="1" t="s">
        <v>15616</v>
      </c>
    </row>
    <row r="3064" spans="1:15" x14ac:dyDescent="0.25">
      <c r="A3064">
        <v>3066</v>
      </c>
      <c r="B3064" t="s">
        <v>11540</v>
      </c>
      <c r="C3064" t="s">
        <v>3864</v>
      </c>
      <c r="D3064" t="s">
        <v>12509</v>
      </c>
      <c r="E3064" s="65">
        <f t="shared" si="188"/>
        <v>42681</v>
      </c>
      <c r="F3064">
        <f t="shared" si="189"/>
        <v>2016</v>
      </c>
      <c r="G3064">
        <f t="shared" si="190"/>
        <v>11</v>
      </c>
      <c r="H3064">
        <f t="shared" si="191"/>
        <v>1</v>
      </c>
      <c r="I3064" s="1" t="s">
        <v>15622</v>
      </c>
      <c r="J3064" s="1" t="s">
        <v>17051</v>
      </c>
      <c r="K3064" s="1" t="s">
        <v>17125</v>
      </c>
      <c r="L3064" s="1" t="s">
        <v>15626</v>
      </c>
      <c r="M3064" s="42">
        <v>1</v>
      </c>
      <c r="N3064" s="42">
        <v>0.98</v>
      </c>
      <c r="O3064" s="1" t="s">
        <v>15616</v>
      </c>
    </row>
    <row r="3065" spans="1:15" x14ac:dyDescent="0.25">
      <c r="A3065">
        <v>3067</v>
      </c>
      <c r="B3065" t="s">
        <v>7690</v>
      </c>
      <c r="C3065" t="s">
        <v>7627</v>
      </c>
      <c r="D3065" t="s">
        <v>12510</v>
      </c>
      <c r="E3065" s="65">
        <f t="shared" si="188"/>
        <v>42682</v>
      </c>
      <c r="F3065">
        <f t="shared" si="189"/>
        <v>2016</v>
      </c>
      <c r="G3065">
        <f t="shared" si="190"/>
        <v>11</v>
      </c>
      <c r="H3065">
        <f t="shared" si="191"/>
        <v>2</v>
      </c>
      <c r="I3065" s="1" t="s">
        <v>15625</v>
      </c>
      <c r="J3065" s="1" t="s">
        <v>17051</v>
      </c>
      <c r="K3065" s="1" t="s">
        <v>17125</v>
      </c>
      <c r="L3065" s="1" t="s">
        <v>15623</v>
      </c>
      <c r="M3065" s="42">
        <v>0.67</v>
      </c>
      <c r="N3065" s="42">
        <v>0.9</v>
      </c>
      <c r="O3065" s="1" t="s">
        <v>15616</v>
      </c>
    </row>
    <row r="3066" spans="1:15" x14ac:dyDescent="0.25">
      <c r="A3066">
        <v>3068</v>
      </c>
      <c r="B3066" t="s">
        <v>11042</v>
      </c>
      <c r="C3066" t="s">
        <v>4355</v>
      </c>
      <c r="D3066" t="s">
        <v>12511</v>
      </c>
      <c r="E3066" s="65">
        <f t="shared" si="188"/>
        <v>42683</v>
      </c>
      <c r="F3066">
        <f t="shared" si="189"/>
        <v>2016</v>
      </c>
      <c r="G3066">
        <f t="shared" si="190"/>
        <v>11</v>
      </c>
      <c r="H3066">
        <f t="shared" si="191"/>
        <v>3</v>
      </c>
      <c r="I3066" s="1" t="s">
        <v>15622</v>
      </c>
      <c r="J3066" s="1" t="s">
        <v>17051</v>
      </c>
      <c r="K3066" s="1" t="s">
        <v>17125</v>
      </c>
      <c r="L3066" s="1" t="s">
        <v>15626</v>
      </c>
      <c r="M3066" s="42">
        <v>1</v>
      </c>
      <c r="N3066" s="42">
        <v>0.99</v>
      </c>
      <c r="O3066" s="1" t="s">
        <v>15615</v>
      </c>
    </row>
    <row r="3067" spans="1:15" x14ac:dyDescent="0.25">
      <c r="A3067">
        <v>3069</v>
      </c>
      <c r="B3067" t="s">
        <v>9100</v>
      </c>
      <c r="C3067" t="s">
        <v>6253</v>
      </c>
      <c r="D3067" t="s">
        <v>12512</v>
      </c>
      <c r="E3067" s="65">
        <f t="shared" si="188"/>
        <v>42685</v>
      </c>
      <c r="F3067">
        <f t="shared" si="189"/>
        <v>2016</v>
      </c>
      <c r="G3067">
        <f t="shared" si="190"/>
        <v>11</v>
      </c>
      <c r="H3067">
        <f t="shared" si="191"/>
        <v>5</v>
      </c>
      <c r="I3067" s="1" t="s">
        <v>15622</v>
      </c>
      <c r="J3067" s="1" t="s">
        <v>17051</v>
      </c>
      <c r="K3067" s="1" t="s">
        <v>17125</v>
      </c>
      <c r="L3067" s="1" t="s">
        <v>15623</v>
      </c>
      <c r="M3067" s="42">
        <v>0.7</v>
      </c>
      <c r="N3067" s="42">
        <v>0.95</v>
      </c>
      <c r="O3067" s="1" t="s">
        <v>15616</v>
      </c>
    </row>
    <row r="3068" spans="1:15" x14ac:dyDescent="0.25">
      <c r="A3068">
        <v>3070</v>
      </c>
      <c r="B3068" t="s">
        <v>11052</v>
      </c>
      <c r="C3068" t="s">
        <v>4345</v>
      </c>
      <c r="D3068" t="s">
        <v>12512</v>
      </c>
      <c r="E3068" s="65">
        <f t="shared" si="188"/>
        <v>42685</v>
      </c>
      <c r="F3068">
        <f t="shared" si="189"/>
        <v>2016</v>
      </c>
      <c r="G3068">
        <f t="shared" si="190"/>
        <v>11</v>
      </c>
      <c r="H3068">
        <f t="shared" si="191"/>
        <v>5</v>
      </c>
      <c r="I3068" s="1" t="s">
        <v>15799</v>
      </c>
      <c r="J3068" s="1" t="s">
        <v>17074</v>
      </c>
      <c r="K3068" s="1" t="s">
        <v>17125</v>
      </c>
      <c r="L3068" s="1" t="s">
        <v>15624</v>
      </c>
      <c r="M3068" s="42">
        <v>1</v>
      </c>
      <c r="N3068" s="42">
        <v>0.77</v>
      </c>
      <c r="O3068" s="1" t="s">
        <v>15616</v>
      </c>
    </row>
    <row r="3069" spans="1:15" x14ac:dyDescent="0.25">
      <c r="A3069">
        <v>3071</v>
      </c>
      <c r="B3069" t="s">
        <v>8403</v>
      </c>
      <c r="C3069" t="s">
        <v>6939</v>
      </c>
      <c r="D3069" t="s">
        <v>12513</v>
      </c>
      <c r="E3069" s="65">
        <f t="shared" si="188"/>
        <v>42686</v>
      </c>
      <c r="F3069">
        <f t="shared" si="189"/>
        <v>2016</v>
      </c>
      <c r="G3069">
        <f t="shared" si="190"/>
        <v>11</v>
      </c>
      <c r="H3069">
        <f t="shared" si="191"/>
        <v>6</v>
      </c>
      <c r="I3069" s="1" t="s">
        <v>15629</v>
      </c>
      <c r="J3069" s="1" t="s">
        <v>17051</v>
      </c>
      <c r="K3069" s="1" t="s">
        <v>17125</v>
      </c>
      <c r="L3069" s="1" t="s">
        <v>15626</v>
      </c>
      <c r="M3069" s="42">
        <v>0.93</v>
      </c>
      <c r="N3069" s="42">
        <v>0.99</v>
      </c>
      <c r="O3069" s="1" t="s">
        <v>15615</v>
      </c>
    </row>
    <row r="3070" spans="1:15" x14ac:dyDescent="0.25">
      <c r="A3070">
        <v>3072</v>
      </c>
      <c r="B3070" t="s">
        <v>9706</v>
      </c>
      <c r="C3070" t="s">
        <v>5658</v>
      </c>
      <c r="D3070" t="s">
        <v>12513</v>
      </c>
      <c r="E3070" s="65">
        <f t="shared" si="188"/>
        <v>42686</v>
      </c>
      <c r="F3070">
        <f t="shared" si="189"/>
        <v>2016</v>
      </c>
      <c r="G3070">
        <f t="shared" si="190"/>
        <v>11</v>
      </c>
      <c r="H3070">
        <f t="shared" si="191"/>
        <v>6</v>
      </c>
      <c r="I3070" s="1" t="s">
        <v>15622</v>
      </c>
      <c r="J3070" s="1" t="s">
        <v>17051</v>
      </c>
      <c r="K3070" s="1" t="s">
        <v>17125</v>
      </c>
      <c r="L3070" s="1" t="s">
        <v>15626</v>
      </c>
      <c r="M3070" s="42">
        <v>1</v>
      </c>
      <c r="N3070" s="42">
        <v>0.73</v>
      </c>
      <c r="O3070" s="1" t="s">
        <v>15616</v>
      </c>
    </row>
    <row r="3071" spans="1:15" x14ac:dyDescent="0.25">
      <c r="A3071">
        <v>3073</v>
      </c>
      <c r="B3071" t="s">
        <v>10138</v>
      </c>
      <c r="C3071" t="s">
        <v>3549</v>
      </c>
      <c r="D3071" t="s">
        <v>12514</v>
      </c>
      <c r="E3071" s="65">
        <f t="shared" si="188"/>
        <v>42687</v>
      </c>
      <c r="F3071">
        <f t="shared" si="189"/>
        <v>2016</v>
      </c>
      <c r="G3071">
        <f t="shared" si="190"/>
        <v>11</v>
      </c>
      <c r="H3071">
        <f t="shared" si="191"/>
        <v>7</v>
      </c>
      <c r="I3071" s="1" t="s">
        <v>15759</v>
      </c>
      <c r="J3071" s="1" t="s">
        <v>17063</v>
      </c>
      <c r="K3071" s="1" t="s">
        <v>17125</v>
      </c>
      <c r="L3071" s="1" t="s">
        <v>15626</v>
      </c>
      <c r="M3071" s="42">
        <v>1</v>
      </c>
      <c r="N3071" s="42">
        <v>0.61</v>
      </c>
      <c r="O3071" s="1" t="s">
        <v>15616</v>
      </c>
    </row>
    <row r="3072" spans="1:15" x14ac:dyDescent="0.25">
      <c r="A3072">
        <v>3074</v>
      </c>
      <c r="B3072" t="s">
        <v>8604</v>
      </c>
      <c r="C3072" t="s">
        <v>6743</v>
      </c>
      <c r="D3072" t="s">
        <v>12515</v>
      </c>
      <c r="E3072" s="65">
        <f t="shared" si="188"/>
        <v>42688</v>
      </c>
      <c r="F3072">
        <f t="shared" si="189"/>
        <v>2016</v>
      </c>
      <c r="G3072">
        <f t="shared" si="190"/>
        <v>11</v>
      </c>
      <c r="H3072">
        <f t="shared" si="191"/>
        <v>1</v>
      </c>
      <c r="I3072" s="1" t="s">
        <v>15622</v>
      </c>
      <c r="J3072" s="1" t="s">
        <v>17051</v>
      </c>
      <c r="K3072" s="1" t="s">
        <v>17125</v>
      </c>
      <c r="L3072" s="1" t="s">
        <v>15626</v>
      </c>
      <c r="M3072" s="42">
        <v>1</v>
      </c>
      <c r="N3072" s="42">
        <v>0</v>
      </c>
      <c r="O3072" s="1" t="s">
        <v>15615</v>
      </c>
    </row>
    <row r="3073" spans="1:15" x14ac:dyDescent="0.25">
      <c r="A3073">
        <v>3075</v>
      </c>
      <c r="B3073" t="s">
        <v>10056</v>
      </c>
      <c r="C3073" t="s">
        <v>5318</v>
      </c>
      <c r="D3073" t="s">
        <v>12515</v>
      </c>
      <c r="E3073" s="65">
        <f t="shared" si="188"/>
        <v>42688</v>
      </c>
      <c r="F3073">
        <f t="shared" si="189"/>
        <v>2016</v>
      </c>
      <c r="G3073">
        <f t="shared" si="190"/>
        <v>11</v>
      </c>
      <c r="H3073">
        <f t="shared" si="191"/>
        <v>1</v>
      </c>
      <c r="I3073" s="1" t="s">
        <v>15622</v>
      </c>
      <c r="J3073" s="1" t="s">
        <v>17051</v>
      </c>
      <c r="K3073" s="1" t="s">
        <v>17125</v>
      </c>
      <c r="L3073" s="1" t="s">
        <v>15628</v>
      </c>
      <c r="M3073" s="42">
        <v>0</v>
      </c>
      <c r="N3073" s="42">
        <v>0.82</v>
      </c>
      <c r="O3073" s="1" t="s">
        <v>15615</v>
      </c>
    </row>
    <row r="3074" spans="1:15" x14ac:dyDescent="0.25">
      <c r="A3074">
        <v>3076</v>
      </c>
      <c r="B3074" t="s">
        <v>10766</v>
      </c>
      <c r="C3074" t="s">
        <v>4624</v>
      </c>
      <c r="D3074" t="s">
        <v>12516</v>
      </c>
      <c r="E3074" s="65">
        <f t="shared" si="188"/>
        <v>42689</v>
      </c>
      <c r="F3074">
        <f t="shared" si="189"/>
        <v>2016</v>
      </c>
      <c r="G3074">
        <f t="shared" si="190"/>
        <v>11</v>
      </c>
      <c r="H3074">
        <f t="shared" si="191"/>
        <v>2</v>
      </c>
      <c r="I3074" s="1" t="s">
        <v>15622</v>
      </c>
      <c r="J3074" s="1" t="s">
        <v>17051</v>
      </c>
      <c r="K3074" s="1" t="s">
        <v>17125</v>
      </c>
      <c r="L3074" s="1" t="s">
        <v>15623</v>
      </c>
      <c r="M3074" s="42">
        <v>1</v>
      </c>
      <c r="N3074" s="42">
        <v>1</v>
      </c>
      <c r="O3074" s="1" t="s">
        <v>15615</v>
      </c>
    </row>
    <row r="3075" spans="1:15" x14ac:dyDescent="0.25">
      <c r="A3075">
        <v>3077</v>
      </c>
      <c r="B3075" t="s">
        <v>11370</v>
      </c>
      <c r="C3075" t="s">
        <v>4030</v>
      </c>
      <c r="D3075" t="s">
        <v>12516</v>
      </c>
      <c r="E3075" s="65">
        <f t="shared" ref="E3075:E3138" si="192">DATE(LEFT(D3075,4),MID(D3075,5,2),RIGHT(D3075,2))</f>
        <v>42689</v>
      </c>
      <c r="F3075">
        <f t="shared" ref="F3075:F3138" si="193">YEAR(E3075)</f>
        <v>2016</v>
      </c>
      <c r="G3075">
        <f t="shared" ref="G3075:G3138" si="194">MONTH(E3075)</f>
        <v>11</v>
      </c>
      <c r="H3075">
        <f t="shared" ref="H3075:H3138" si="195">WEEKDAY(E3075,2)</f>
        <v>2</v>
      </c>
      <c r="I3075" s="1" t="s">
        <v>15622</v>
      </c>
      <c r="J3075" s="1" t="s">
        <v>17051</v>
      </c>
      <c r="K3075" s="1" t="s">
        <v>17125</v>
      </c>
      <c r="L3075" s="1" t="s">
        <v>15624</v>
      </c>
      <c r="M3075" s="42">
        <v>1</v>
      </c>
      <c r="N3075" s="42">
        <v>0.62</v>
      </c>
      <c r="O3075" s="1" t="s">
        <v>15616</v>
      </c>
    </row>
    <row r="3076" spans="1:15" x14ac:dyDescent="0.25">
      <c r="A3076">
        <v>3078</v>
      </c>
      <c r="B3076" t="s">
        <v>9162</v>
      </c>
      <c r="C3076" t="s">
        <v>6191</v>
      </c>
      <c r="D3076" t="s">
        <v>12517</v>
      </c>
      <c r="E3076" s="65">
        <f t="shared" si="192"/>
        <v>42691</v>
      </c>
      <c r="F3076">
        <f t="shared" si="193"/>
        <v>2016</v>
      </c>
      <c r="G3076">
        <f t="shared" si="194"/>
        <v>11</v>
      </c>
      <c r="H3076">
        <f t="shared" si="195"/>
        <v>4</v>
      </c>
      <c r="I3076" s="1" t="s">
        <v>15622</v>
      </c>
      <c r="J3076" s="1" t="s">
        <v>17051</v>
      </c>
      <c r="K3076" s="1" t="s">
        <v>17125</v>
      </c>
      <c r="L3076" s="1" t="s">
        <v>15628</v>
      </c>
      <c r="M3076" s="42">
        <v>0.13</v>
      </c>
      <c r="N3076" s="42">
        <v>0</v>
      </c>
      <c r="O3076" s="1" t="s">
        <v>15615</v>
      </c>
    </row>
    <row r="3077" spans="1:15" x14ac:dyDescent="0.25">
      <c r="A3077">
        <v>3079</v>
      </c>
      <c r="B3077" t="s">
        <v>9107</v>
      </c>
      <c r="C3077" t="s">
        <v>6246</v>
      </c>
      <c r="D3077" t="s">
        <v>12518</v>
      </c>
      <c r="E3077" s="65">
        <f t="shared" si="192"/>
        <v>42692</v>
      </c>
      <c r="F3077">
        <f t="shared" si="193"/>
        <v>2016</v>
      </c>
      <c r="G3077">
        <f t="shared" si="194"/>
        <v>11</v>
      </c>
      <c r="H3077">
        <f t="shared" si="195"/>
        <v>5</v>
      </c>
      <c r="I3077" s="1" t="s">
        <v>15622</v>
      </c>
      <c r="J3077" s="1" t="s">
        <v>17051</v>
      </c>
      <c r="K3077" s="1" t="s">
        <v>17125</v>
      </c>
      <c r="L3077" s="1" t="s">
        <v>15624</v>
      </c>
      <c r="M3077" s="42">
        <v>0.67</v>
      </c>
      <c r="N3077" s="42">
        <v>0.56000000000000005</v>
      </c>
      <c r="O3077" s="1" t="s">
        <v>15615</v>
      </c>
    </row>
    <row r="3078" spans="1:15" x14ac:dyDescent="0.25">
      <c r="A3078">
        <v>3080</v>
      </c>
      <c r="B3078" t="s">
        <v>11027</v>
      </c>
      <c r="C3078" t="s">
        <v>4370</v>
      </c>
      <c r="D3078" t="s">
        <v>12519</v>
      </c>
      <c r="E3078" s="65">
        <f t="shared" si="192"/>
        <v>42694</v>
      </c>
      <c r="F3078">
        <f t="shared" si="193"/>
        <v>2016</v>
      </c>
      <c r="G3078">
        <f t="shared" si="194"/>
        <v>11</v>
      </c>
      <c r="H3078">
        <f t="shared" si="195"/>
        <v>7</v>
      </c>
      <c r="I3078" s="1" t="s">
        <v>15622</v>
      </c>
      <c r="J3078" s="1" t="s">
        <v>17051</v>
      </c>
      <c r="K3078" s="1" t="s">
        <v>17125</v>
      </c>
      <c r="L3078" s="1" t="s">
        <v>15624</v>
      </c>
      <c r="M3078" s="42">
        <v>0.84</v>
      </c>
      <c r="N3078" s="42">
        <v>0.85</v>
      </c>
      <c r="O3078" s="1" t="s">
        <v>15615</v>
      </c>
    </row>
    <row r="3079" spans="1:15" x14ac:dyDescent="0.25">
      <c r="A3079">
        <v>3081</v>
      </c>
      <c r="B3079" t="s">
        <v>7859</v>
      </c>
      <c r="C3079" t="s">
        <v>7469</v>
      </c>
      <c r="D3079" t="s">
        <v>12520</v>
      </c>
      <c r="E3079" s="65">
        <f t="shared" si="192"/>
        <v>42696</v>
      </c>
      <c r="F3079">
        <f t="shared" si="193"/>
        <v>2016</v>
      </c>
      <c r="G3079">
        <f t="shared" si="194"/>
        <v>11</v>
      </c>
      <c r="H3079">
        <f t="shared" si="195"/>
        <v>2</v>
      </c>
      <c r="I3079" s="1" t="s">
        <v>15622</v>
      </c>
      <c r="J3079" s="1" t="s">
        <v>17051</v>
      </c>
      <c r="K3079" s="1" t="s">
        <v>17125</v>
      </c>
      <c r="L3079" s="1" t="s">
        <v>15626</v>
      </c>
      <c r="M3079" s="42">
        <v>1</v>
      </c>
      <c r="N3079" s="42">
        <v>0.9</v>
      </c>
      <c r="O3079" s="1" t="s">
        <v>15615</v>
      </c>
    </row>
    <row r="3080" spans="1:15" x14ac:dyDescent="0.25">
      <c r="A3080">
        <v>3082</v>
      </c>
      <c r="B3080" t="s">
        <v>10267</v>
      </c>
      <c r="C3080" t="s">
        <v>5112</v>
      </c>
      <c r="D3080" t="s">
        <v>12520</v>
      </c>
      <c r="E3080" s="65">
        <f t="shared" si="192"/>
        <v>42696</v>
      </c>
      <c r="F3080">
        <f t="shared" si="193"/>
        <v>2016</v>
      </c>
      <c r="G3080">
        <f t="shared" si="194"/>
        <v>11</v>
      </c>
      <c r="H3080">
        <f t="shared" si="195"/>
        <v>2</v>
      </c>
      <c r="I3080" s="1" t="s">
        <v>15622</v>
      </c>
      <c r="J3080" s="1" t="s">
        <v>17051</v>
      </c>
      <c r="K3080" s="1" t="s">
        <v>17125</v>
      </c>
      <c r="L3080" s="1" t="s">
        <v>15628</v>
      </c>
      <c r="M3080" s="42">
        <v>0.4</v>
      </c>
      <c r="N3080" s="42">
        <v>0.76</v>
      </c>
      <c r="O3080" s="1" t="s">
        <v>15615</v>
      </c>
    </row>
    <row r="3081" spans="1:15" x14ac:dyDescent="0.25">
      <c r="A3081">
        <v>3083</v>
      </c>
      <c r="B3081" t="s">
        <v>8498</v>
      </c>
      <c r="C3081" t="s">
        <v>6846</v>
      </c>
      <c r="D3081" t="s">
        <v>12521</v>
      </c>
      <c r="E3081" s="65">
        <f t="shared" si="192"/>
        <v>42697</v>
      </c>
      <c r="F3081">
        <f t="shared" si="193"/>
        <v>2016</v>
      </c>
      <c r="G3081">
        <f t="shared" si="194"/>
        <v>11</v>
      </c>
      <c r="H3081">
        <f t="shared" si="195"/>
        <v>3</v>
      </c>
      <c r="I3081" s="1" t="s">
        <v>15622</v>
      </c>
      <c r="J3081" s="1" t="s">
        <v>17051</v>
      </c>
      <c r="K3081" s="1" t="s">
        <v>17125</v>
      </c>
      <c r="L3081" s="1" t="s">
        <v>15624</v>
      </c>
      <c r="M3081" s="42">
        <v>1</v>
      </c>
      <c r="N3081" s="42">
        <v>0.43</v>
      </c>
      <c r="O3081" s="1" t="s">
        <v>15616</v>
      </c>
    </row>
    <row r="3082" spans="1:15" x14ac:dyDescent="0.25">
      <c r="A3082">
        <v>3084</v>
      </c>
      <c r="B3082" t="s">
        <v>10111</v>
      </c>
      <c r="C3082" t="s">
        <v>5265</v>
      </c>
      <c r="D3082" t="s">
        <v>12521</v>
      </c>
      <c r="E3082" s="65">
        <f t="shared" si="192"/>
        <v>42697</v>
      </c>
      <c r="F3082">
        <f t="shared" si="193"/>
        <v>2016</v>
      </c>
      <c r="G3082">
        <f t="shared" si="194"/>
        <v>11</v>
      </c>
      <c r="H3082">
        <f t="shared" si="195"/>
        <v>3</v>
      </c>
      <c r="I3082" s="1" t="s">
        <v>15622</v>
      </c>
      <c r="J3082" s="1" t="s">
        <v>17051</v>
      </c>
      <c r="K3082" s="1" t="s">
        <v>17125</v>
      </c>
      <c r="L3082" s="1" t="s">
        <v>15624</v>
      </c>
      <c r="M3082" s="42">
        <v>1</v>
      </c>
      <c r="N3082" s="42">
        <v>0.5</v>
      </c>
      <c r="O3082" s="1" t="s">
        <v>15616</v>
      </c>
    </row>
    <row r="3083" spans="1:15" x14ac:dyDescent="0.25">
      <c r="A3083">
        <v>3085</v>
      </c>
      <c r="B3083" t="s">
        <v>8759</v>
      </c>
      <c r="C3083" t="s">
        <v>6589</v>
      </c>
      <c r="D3083" t="s">
        <v>12522</v>
      </c>
      <c r="E3083" s="65">
        <f t="shared" si="192"/>
        <v>42698</v>
      </c>
      <c r="F3083">
        <f t="shared" si="193"/>
        <v>2016</v>
      </c>
      <c r="G3083">
        <f t="shared" si="194"/>
        <v>11</v>
      </c>
      <c r="H3083">
        <f t="shared" si="195"/>
        <v>4</v>
      </c>
      <c r="I3083" s="1" t="s">
        <v>15622</v>
      </c>
      <c r="J3083" s="1" t="s">
        <v>17051</v>
      </c>
      <c r="K3083" s="1" t="s">
        <v>17125</v>
      </c>
      <c r="L3083" s="1" t="s">
        <v>15626</v>
      </c>
      <c r="M3083" s="42">
        <v>1</v>
      </c>
      <c r="N3083" s="42">
        <v>1</v>
      </c>
      <c r="O3083" s="1" t="s">
        <v>15615</v>
      </c>
    </row>
    <row r="3084" spans="1:15" x14ac:dyDescent="0.25">
      <c r="A3084">
        <v>3086</v>
      </c>
      <c r="B3084" t="s">
        <v>9683</v>
      </c>
      <c r="C3084" t="s">
        <v>5681</v>
      </c>
      <c r="D3084" t="s">
        <v>12523</v>
      </c>
      <c r="E3084" s="65">
        <f t="shared" si="192"/>
        <v>42699</v>
      </c>
      <c r="F3084">
        <f t="shared" si="193"/>
        <v>2016</v>
      </c>
      <c r="G3084">
        <f t="shared" si="194"/>
        <v>11</v>
      </c>
      <c r="H3084">
        <f t="shared" si="195"/>
        <v>5</v>
      </c>
      <c r="I3084" s="1" t="s">
        <v>15625</v>
      </c>
      <c r="J3084" s="1" t="s">
        <v>17051</v>
      </c>
      <c r="K3084" s="1" t="s">
        <v>17125</v>
      </c>
      <c r="L3084" s="1" t="s">
        <v>15626</v>
      </c>
      <c r="M3084" s="42">
        <v>1</v>
      </c>
      <c r="N3084" s="42">
        <v>1</v>
      </c>
      <c r="O3084" s="1" t="s">
        <v>15616</v>
      </c>
    </row>
    <row r="3085" spans="1:15" x14ac:dyDescent="0.25">
      <c r="A3085">
        <v>3087</v>
      </c>
      <c r="B3085" t="s">
        <v>9949</v>
      </c>
      <c r="C3085" t="s">
        <v>5422</v>
      </c>
      <c r="D3085" t="s">
        <v>12523</v>
      </c>
      <c r="E3085" s="65">
        <f t="shared" si="192"/>
        <v>42699</v>
      </c>
      <c r="F3085">
        <f t="shared" si="193"/>
        <v>2016</v>
      </c>
      <c r="G3085">
        <f t="shared" si="194"/>
        <v>11</v>
      </c>
      <c r="H3085">
        <f t="shared" si="195"/>
        <v>5</v>
      </c>
      <c r="I3085" s="1" t="s">
        <v>15622</v>
      </c>
      <c r="J3085" s="1" t="s">
        <v>17051</v>
      </c>
      <c r="K3085" s="1" t="s">
        <v>17125</v>
      </c>
      <c r="L3085" s="1" t="s">
        <v>15626</v>
      </c>
      <c r="M3085" s="42">
        <v>1</v>
      </c>
      <c r="N3085" s="42">
        <v>1</v>
      </c>
      <c r="O3085" s="1" t="s">
        <v>15616</v>
      </c>
    </row>
    <row r="3086" spans="1:15" x14ac:dyDescent="0.25">
      <c r="A3086">
        <v>3088</v>
      </c>
      <c r="B3086" t="s">
        <v>10503</v>
      </c>
      <c r="C3086" t="s">
        <v>4880</v>
      </c>
      <c r="D3086" t="s">
        <v>12524</v>
      </c>
      <c r="E3086" s="65">
        <f t="shared" si="192"/>
        <v>42700</v>
      </c>
      <c r="F3086">
        <f t="shared" si="193"/>
        <v>2016</v>
      </c>
      <c r="G3086">
        <f t="shared" si="194"/>
        <v>11</v>
      </c>
      <c r="H3086">
        <f t="shared" si="195"/>
        <v>6</v>
      </c>
      <c r="I3086" s="1" t="s">
        <v>15622</v>
      </c>
      <c r="J3086" s="1" t="s">
        <v>17051</v>
      </c>
      <c r="K3086" s="1" t="s">
        <v>17125</v>
      </c>
      <c r="L3086" s="1" t="s">
        <v>15626</v>
      </c>
      <c r="M3086" s="42">
        <v>1</v>
      </c>
      <c r="N3086" s="42">
        <v>0.93</v>
      </c>
      <c r="O3086" s="1" t="s">
        <v>15615</v>
      </c>
    </row>
    <row r="3087" spans="1:15" x14ac:dyDescent="0.25">
      <c r="A3087">
        <v>3089</v>
      </c>
      <c r="B3087" t="s">
        <v>11399</v>
      </c>
      <c r="C3087" t="s">
        <v>4001</v>
      </c>
      <c r="D3087" t="s">
        <v>12525</v>
      </c>
      <c r="E3087" s="65">
        <f t="shared" si="192"/>
        <v>42701</v>
      </c>
      <c r="F3087">
        <f t="shared" si="193"/>
        <v>2016</v>
      </c>
      <c r="G3087">
        <f t="shared" si="194"/>
        <v>11</v>
      </c>
      <c r="H3087">
        <f t="shared" si="195"/>
        <v>7</v>
      </c>
      <c r="I3087" s="1" t="s">
        <v>15622</v>
      </c>
      <c r="J3087" s="1" t="s">
        <v>17051</v>
      </c>
      <c r="K3087" s="1" t="s">
        <v>17125</v>
      </c>
      <c r="L3087" s="1" t="s">
        <v>15626</v>
      </c>
      <c r="M3087" s="42">
        <v>1</v>
      </c>
      <c r="N3087" s="42">
        <v>0.62</v>
      </c>
      <c r="O3087" s="1" t="s">
        <v>15615</v>
      </c>
    </row>
    <row r="3088" spans="1:15" x14ac:dyDescent="0.25">
      <c r="A3088">
        <v>3090</v>
      </c>
      <c r="B3088" t="s">
        <v>8605</v>
      </c>
      <c r="C3088" t="s">
        <v>6742</v>
      </c>
      <c r="D3088" t="s">
        <v>12525</v>
      </c>
      <c r="E3088" s="65">
        <f t="shared" si="192"/>
        <v>42701</v>
      </c>
      <c r="F3088">
        <f t="shared" si="193"/>
        <v>2016</v>
      </c>
      <c r="G3088">
        <f t="shared" si="194"/>
        <v>11</v>
      </c>
      <c r="H3088">
        <f t="shared" si="195"/>
        <v>7</v>
      </c>
      <c r="I3088" s="1" t="s">
        <v>15622</v>
      </c>
      <c r="J3088" s="1" t="s">
        <v>17051</v>
      </c>
      <c r="K3088" s="1" t="s">
        <v>17125</v>
      </c>
      <c r="L3088" s="1" t="s">
        <v>15626</v>
      </c>
      <c r="M3088" s="42">
        <v>1</v>
      </c>
      <c r="N3088" s="42">
        <v>1</v>
      </c>
      <c r="O3088" s="1" t="s">
        <v>15616</v>
      </c>
    </row>
    <row r="3089" spans="1:15" x14ac:dyDescent="0.25">
      <c r="A3089">
        <v>3091</v>
      </c>
      <c r="B3089" t="s">
        <v>9737</v>
      </c>
      <c r="C3089" t="s">
        <v>5628</v>
      </c>
      <c r="D3089" t="s">
        <v>12525</v>
      </c>
      <c r="E3089" s="65">
        <f t="shared" si="192"/>
        <v>42701</v>
      </c>
      <c r="F3089">
        <f t="shared" si="193"/>
        <v>2016</v>
      </c>
      <c r="G3089">
        <f t="shared" si="194"/>
        <v>11</v>
      </c>
      <c r="H3089">
        <f t="shared" si="195"/>
        <v>7</v>
      </c>
      <c r="I3089" s="1" t="s">
        <v>15738</v>
      </c>
      <c r="J3089" s="1" t="s">
        <v>17073</v>
      </c>
      <c r="K3089" s="1" t="s">
        <v>17125</v>
      </c>
      <c r="L3089" s="1" t="s">
        <v>15623</v>
      </c>
      <c r="M3089" s="42">
        <v>0.5</v>
      </c>
      <c r="N3089" s="42">
        <v>0.94</v>
      </c>
      <c r="O3089" s="1" t="s">
        <v>15615</v>
      </c>
    </row>
    <row r="3090" spans="1:15" x14ac:dyDescent="0.25">
      <c r="A3090">
        <v>3092</v>
      </c>
      <c r="B3090" t="s">
        <v>11207</v>
      </c>
      <c r="C3090" t="s">
        <v>4193</v>
      </c>
      <c r="D3090" t="s">
        <v>12526</v>
      </c>
      <c r="E3090" s="65">
        <f t="shared" si="192"/>
        <v>42702</v>
      </c>
      <c r="F3090">
        <f t="shared" si="193"/>
        <v>2016</v>
      </c>
      <c r="G3090">
        <f t="shared" si="194"/>
        <v>11</v>
      </c>
      <c r="H3090">
        <f t="shared" si="195"/>
        <v>1</v>
      </c>
      <c r="I3090" s="1" t="s">
        <v>15622</v>
      </c>
      <c r="J3090" s="1" t="s">
        <v>17051</v>
      </c>
      <c r="K3090" s="1" t="s">
        <v>17125</v>
      </c>
      <c r="L3090" s="1" t="s">
        <v>15626</v>
      </c>
      <c r="M3090" s="42">
        <v>1</v>
      </c>
      <c r="N3090" s="42">
        <v>0.97</v>
      </c>
      <c r="O3090" s="1" t="s">
        <v>15616</v>
      </c>
    </row>
    <row r="3091" spans="1:15" x14ac:dyDescent="0.25">
      <c r="A3091">
        <v>3093</v>
      </c>
      <c r="B3091" t="s">
        <v>9551</v>
      </c>
      <c r="C3091" t="s">
        <v>5809</v>
      </c>
      <c r="D3091" t="s">
        <v>12527</v>
      </c>
      <c r="E3091" s="65">
        <f t="shared" si="192"/>
        <v>42703</v>
      </c>
      <c r="F3091">
        <f t="shared" si="193"/>
        <v>2016</v>
      </c>
      <c r="G3091">
        <f t="shared" si="194"/>
        <v>11</v>
      </c>
      <c r="H3091">
        <f t="shared" si="195"/>
        <v>2</v>
      </c>
      <c r="I3091" s="1" t="s">
        <v>15622</v>
      </c>
      <c r="J3091" s="1" t="s">
        <v>17051</v>
      </c>
      <c r="K3091" s="1" t="s">
        <v>17125</v>
      </c>
      <c r="L3091" s="1" t="s">
        <v>15626</v>
      </c>
      <c r="M3091" s="42">
        <v>0.83</v>
      </c>
      <c r="N3091" s="42">
        <v>0.94</v>
      </c>
      <c r="O3091" s="1" t="s">
        <v>15615</v>
      </c>
    </row>
    <row r="3092" spans="1:15" x14ac:dyDescent="0.25">
      <c r="A3092">
        <v>3094</v>
      </c>
      <c r="B3092" t="s">
        <v>10631</v>
      </c>
      <c r="C3092" t="s">
        <v>4755</v>
      </c>
      <c r="D3092" t="s">
        <v>12528</v>
      </c>
      <c r="E3092" s="65">
        <f t="shared" si="192"/>
        <v>42705</v>
      </c>
      <c r="F3092">
        <f t="shared" si="193"/>
        <v>2016</v>
      </c>
      <c r="G3092">
        <f t="shared" si="194"/>
        <v>12</v>
      </c>
      <c r="H3092">
        <f t="shared" si="195"/>
        <v>4</v>
      </c>
      <c r="I3092" s="1" t="s">
        <v>15622</v>
      </c>
      <c r="J3092" s="1" t="s">
        <v>17051</v>
      </c>
      <c r="K3092" s="1" t="s">
        <v>17125</v>
      </c>
      <c r="L3092" s="1" t="s">
        <v>15624</v>
      </c>
      <c r="M3092" s="42">
        <v>1</v>
      </c>
      <c r="N3092" s="42">
        <v>0.97</v>
      </c>
      <c r="O3092" s="1" t="s">
        <v>15615</v>
      </c>
    </row>
    <row r="3093" spans="1:15" x14ac:dyDescent="0.25">
      <c r="A3093">
        <v>3095</v>
      </c>
      <c r="B3093" t="s">
        <v>8345</v>
      </c>
      <c r="C3093" t="s">
        <v>6993</v>
      </c>
      <c r="D3093" t="s">
        <v>12529</v>
      </c>
      <c r="E3093" s="65">
        <f t="shared" si="192"/>
        <v>42709</v>
      </c>
      <c r="F3093">
        <f t="shared" si="193"/>
        <v>2016</v>
      </c>
      <c r="G3093">
        <f t="shared" si="194"/>
        <v>12</v>
      </c>
      <c r="H3093">
        <f t="shared" si="195"/>
        <v>1</v>
      </c>
      <c r="I3093" s="1" t="s">
        <v>15622</v>
      </c>
      <c r="J3093" s="1" t="s">
        <v>17051</v>
      </c>
      <c r="K3093" s="1" t="s">
        <v>17125</v>
      </c>
      <c r="L3093" s="1" t="s">
        <v>15624</v>
      </c>
      <c r="M3093" s="42">
        <v>0.8</v>
      </c>
      <c r="N3093" s="42">
        <v>0.89</v>
      </c>
      <c r="O3093" s="1" t="s">
        <v>15616</v>
      </c>
    </row>
    <row r="3094" spans="1:15" x14ac:dyDescent="0.25">
      <c r="A3094">
        <v>3096</v>
      </c>
      <c r="B3094" t="s">
        <v>10561</v>
      </c>
      <c r="C3094" t="s">
        <v>4823</v>
      </c>
      <c r="D3094" t="s">
        <v>12529</v>
      </c>
      <c r="E3094" s="65">
        <f t="shared" si="192"/>
        <v>42709</v>
      </c>
      <c r="F3094">
        <f t="shared" si="193"/>
        <v>2016</v>
      </c>
      <c r="G3094">
        <f t="shared" si="194"/>
        <v>12</v>
      </c>
      <c r="H3094">
        <f t="shared" si="195"/>
        <v>1</v>
      </c>
      <c r="I3094" s="1" t="s">
        <v>15625</v>
      </c>
      <c r="J3094" s="1" t="s">
        <v>17051</v>
      </c>
      <c r="K3094" s="1" t="s">
        <v>17125</v>
      </c>
      <c r="L3094" s="1" t="s">
        <v>15626</v>
      </c>
      <c r="M3094" s="42">
        <v>0.99</v>
      </c>
      <c r="N3094" s="42">
        <v>0.45</v>
      </c>
      <c r="O3094" s="1" t="s">
        <v>15615</v>
      </c>
    </row>
    <row r="3095" spans="1:15" x14ac:dyDescent="0.25">
      <c r="A3095">
        <v>3097</v>
      </c>
      <c r="B3095" t="s">
        <v>9119</v>
      </c>
      <c r="C3095" t="s">
        <v>6234</v>
      </c>
      <c r="D3095" t="s">
        <v>12530</v>
      </c>
      <c r="E3095" s="65">
        <f t="shared" si="192"/>
        <v>42712</v>
      </c>
      <c r="F3095">
        <f t="shared" si="193"/>
        <v>2016</v>
      </c>
      <c r="G3095">
        <f t="shared" si="194"/>
        <v>12</v>
      </c>
      <c r="H3095">
        <f t="shared" si="195"/>
        <v>4</v>
      </c>
      <c r="I3095" s="1" t="s">
        <v>15622</v>
      </c>
      <c r="J3095" s="1" t="s">
        <v>17051</v>
      </c>
      <c r="K3095" s="1" t="s">
        <v>17125</v>
      </c>
      <c r="L3095" s="1" t="s">
        <v>15626</v>
      </c>
      <c r="M3095" s="42">
        <v>1</v>
      </c>
      <c r="N3095" s="42">
        <v>0.91</v>
      </c>
      <c r="O3095" s="1" t="s">
        <v>15616</v>
      </c>
    </row>
    <row r="3096" spans="1:15" x14ac:dyDescent="0.25">
      <c r="A3096">
        <v>3098</v>
      </c>
      <c r="B3096" t="s">
        <v>10380</v>
      </c>
      <c r="C3096" t="s">
        <v>4999</v>
      </c>
      <c r="D3096" t="s">
        <v>12531</v>
      </c>
      <c r="E3096" s="65">
        <f t="shared" si="192"/>
        <v>42713</v>
      </c>
      <c r="F3096">
        <f t="shared" si="193"/>
        <v>2016</v>
      </c>
      <c r="G3096">
        <f t="shared" si="194"/>
        <v>12</v>
      </c>
      <c r="H3096">
        <f t="shared" si="195"/>
        <v>5</v>
      </c>
      <c r="I3096" s="1" t="s">
        <v>15622</v>
      </c>
      <c r="J3096" s="1" t="s">
        <v>17051</v>
      </c>
      <c r="K3096" s="1" t="s">
        <v>17125</v>
      </c>
      <c r="L3096" s="1" t="s">
        <v>15626</v>
      </c>
      <c r="M3096" s="42">
        <v>0.96</v>
      </c>
      <c r="N3096" s="42">
        <v>1</v>
      </c>
      <c r="O3096" s="1" t="s">
        <v>15615</v>
      </c>
    </row>
    <row r="3097" spans="1:15" x14ac:dyDescent="0.25">
      <c r="A3097">
        <v>3099</v>
      </c>
      <c r="B3097" t="s">
        <v>10224</v>
      </c>
      <c r="C3097" t="s">
        <v>5155</v>
      </c>
      <c r="D3097" t="s">
        <v>12532</v>
      </c>
      <c r="E3097" s="65">
        <f t="shared" si="192"/>
        <v>42714</v>
      </c>
      <c r="F3097">
        <f t="shared" si="193"/>
        <v>2016</v>
      </c>
      <c r="G3097">
        <f t="shared" si="194"/>
        <v>12</v>
      </c>
      <c r="H3097">
        <f t="shared" si="195"/>
        <v>6</v>
      </c>
      <c r="I3097" s="1" t="s">
        <v>15622</v>
      </c>
      <c r="J3097" s="1" t="s">
        <v>17051</v>
      </c>
      <c r="K3097" s="1" t="s">
        <v>17125</v>
      </c>
      <c r="L3097" s="1" t="s">
        <v>15626</v>
      </c>
      <c r="M3097" s="42">
        <v>1</v>
      </c>
      <c r="N3097" s="42">
        <v>0.38</v>
      </c>
      <c r="O3097" s="1" t="s">
        <v>15615</v>
      </c>
    </row>
    <row r="3098" spans="1:15" x14ac:dyDescent="0.25">
      <c r="A3098">
        <v>3100</v>
      </c>
      <c r="B3098" t="s">
        <v>8954</v>
      </c>
      <c r="C3098" t="s">
        <v>6399</v>
      </c>
      <c r="D3098" t="s">
        <v>12533</v>
      </c>
      <c r="E3098" s="65">
        <f t="shared" si="192"/>
        <v>42716</v>
      </c>
      <c r="F3098">
        <f t="shared" si="193"/>
        <v>2016</v>
      </c>
      <c r="G3098">
        <f t="shared" si="194"/>
        <v>12</v>
      </c>
      <c r="H3098">
        <f t="shared" si="195"/>
        <v>1</v>
      </c>
      <c r="I3098" s="1" t="s">
        <v>15622</v>
      </c>
      <c r="J3098" s="1" t="s">
        <v>17051</v>
      </c>
      <c r="K3098" s="1" t="s">
        <v>17125</v>
      </c>
      <c r="L3098" s="1" t="s">
        <v>15626</v>
      </c>
      <c r="M3098" s="42">
        <v>1</v>
      </c>
      <c r="N3098" s="42">
        <v>0.97</v>
      </c>
      <c r="O3098" s="1" t="s">
        <v>15615</v>
      </c>
    </row>
    <row r="3099" spans="1:15" x14ac:dyDescent="0.25">
      <c r="A3099">
        <v>3101</v>
      </c>
      <c r="B3099" t="s">
        <v>11384</v>
      </c>
      <c r="C3099" t="s">
        <v>4016</v>
      </c>
      <c r="D3099" t="s">
        <v>12533</v>
      </c>
      <c r="E3099" s="65">
        <f t="shared" si="192"/>
        <v>42716</v>
      </c>
      <c r="F3099">
        <f t="shared" si="193"/>
        <v>2016</v>
      </c>
      <c r="G3099">
        <f t="shared" si="194"/>
        <v>12</v>
      </c>
      <c r="H3099">
        <f t="shared" si="195"/>
        <v>1</v>
      </c>
      <c r="I3099" s="1" t="s">
        <v>15622</v>
      </c>
      <c r="J3099" s="1" t="s">
        <v>17051</v>
      </c>
      <c r="K3099" s="1" t="s">
        <v>17125</v>
      </c>
      <c r="L3099" s="1" t="s">
        <v>15624</v>
      </c>
      <c r="M3099" s="42">
        <v>1</v>
      </c>
      <c r="N3099" s="42">
        <v>0.38</v>
      </c>
      <c r="O3099" s="1" t="s">
        <v>15615</v>
      </c>
    </row>
    <row r="3100" spans="1:15" x14ac:dyDescent="0.25">
      <c r="A3100">
        <v>3102</v>
      </c>
      <c r="B3100" t="s">
        <v>10381</v>
      </c>
      <c r="C3100" t="s">
        <v>4998</v>
      </c>
      <c r="D3100" t="s">
        <v>12534</v>
      </c>
      <c r="E3100" s="65">
        <f t="shared" si="192"/>
        <v>42717</v>
      </c>
      <c r="F3100">
        <f t="shared" si="193"/>
        <v>2016</v>
      </c>
      <c r="G3100">
        <f t="shared" si="194"/>
        <v>12</v>
      </c>
      <c r="H3100">
        <f t="shared" si="195"/>
        <v>2</v>
      </c>
      <c r="I3100" s="1" t="s">
        <v>15622</v>
      </c>
      <c r="J3100" s="1" t="s">
        <v>17051</v>
      </c>
      <c r="K3100" s="1" t="s">
        <v>17125</v>
      </c>
      <c r="L3100" s="1" t="s">
        <v>15624</v>
      </c>
      <c r="M3100" s="42">
        <v>1</v>
      </c>
      <c r="N3100" s="42">
        <v>0.98</v>
      </c>
      <c r="O3100" s="1" t="s">
        <v>15615</v>
      </c>
    </row>
    <row r="3101" spans="1:15" x14ac:dyDescent="0.25">
      <c r="A3101">
        <v>3103</v>
      </c>
      <c r="B3101" t="s">
        <v>8808</v>
      </c>
      <c r="C3101" t="s">
        <v>6540</v>
      </c>
      <c r="D3101" t="s">
        <v>12534</v>
      </c>
      <c r="E3101" s="65">
        <f t="shared" si="192"/>
        <v>42717</v>
      </c>
      <c r="F3101">
        <f t="shared" si="193"/>
        <v>2016</v>
      </c>
      <c r="G3101">
        <f t="shared" si="194"/>
        <v>12</v>
      </c>
      <c r="H3101">
        <f t="shared" si="195"/>
        <v>2</v>
      </c>
      <c r="I3101" s="1" t="s">
        <v>15622</v>
      </c>
      <c r="J3101" s="1" t="s">
        <v>17051</v>
      </c>
      <c r="K3101" s="1" t="s">
        <v>17125</v>
      </c>
      <c r="L3101" s="1" t="s">
        <v>15626</v>
      </c>
      <c r="M3101" s="42">
        <v>0.7</v>
      </c>
      <c r="N3101" s="42">
        <v>0.88</v>
      </c>
      <c r="O3101" s="1" t="s">
        <v>15616</v>
      </c>
    </row>
    <row r="3102" spans="1:15" x14ac:dyDescent="0.25">
      <c r="A3102">
        <v>3104</v>
      </c>
      <c r="B3102" t="s">
        <v>9990</v>
      </c>
      <c r="C3102" t="s">
        <v>5383</v>
      </c>
      <c r="D3102" t="s">
        <v>12535</v>
      </c>
      <c r="E3102" s="65">
        <f t="shared" si="192"/>
        <v>42718</v>
      </c>
      <c r="F3102">
        <f t="shared" si="193"/>
        <v>2016</v>
      </c>
      <c r="G3102">
        <f t="shared" si="194"/>
        <v>12</v>
      </c>
      <c r="H3102">
        <f t="shared" si="195"/>
        <v>3</v>
      </c>
      <c r="I3102" s="1" t="s">
        <v>15622</v>
      </c>
      <c r="J3102" s="1" t="s">
        <v>17051</v>
      </c>
      <c r="K3102" s="1" t="s">
        <v>17125</v>
      </c>
      <c r="L3102" s="1" t="s">
        <v>15626</v>
      </c>
      <c r="M3102" s="42">
        <v>0.97</v>
      </c>
      <c r="N3102" s="42">
        <v>0.99</v>
      </c>
      <c r="O3102" s="1" t="s">
        <v>15615</v>
      </c>
    </row>
    <row r="3103" spans="1:15" x14ac:dyDescent="0.25">
      <c r="A3103">
        <v>3105</v>
      </c>
      <c r="B3103" t="s">
        <v>8316</v>
      </c>
      <c r="C3103" t="s">
        <v>7021</v>
      </c>
      <c r="D3103" t="s">
        <v>12536</v>
      </c>
      <c r="E3103" s="65">
        <f t="shared" si="192"/>
        <v>42719</v>
      </c>
      <c r="F3103">
        <f t="shared" si="193"/>
        <v>2016</v>
      </c>
      <c r="G3103">
        <f t="shared" si="194"/>
        <v>12</v>
      </c>
      <c r="H3103">
        <f t="shared" si="195"/>
        <v>4</v>
      </c>
      <c r="I3103" s="1" t="s">
        <v>15622</v>
      </c>
      <c r="J3103" s="1" t="s">
        <v>17051</v>
      </c>
      <c r="K3103" s="1" t="s">
        <v>17125</v>
      </c>
      <c r="L3103" s="1" t="s">
        <v>15626</v>
      </c>
      <c r="M3103" s="42">
        <v>0.8</v>
      </c>
      <c r="N3103" s="42">
        <v>0.81</v>
      </c>
      <c r="O3103" s="1" t="s">
        <v>15616</v>
      </c>
    </row>
    <row r="3104" spans="1:15" x14ac:dyDescent="0.25">
      <c r="A3104">
        <v>3106</v>
      </c>
      <c r="B3104" t="s">
        <v>9091</v>
      </c>
      <c r="C3104" t="s">
        <v>6262</v>
      </c>
      <c r="D3104" t="s">
        <v>12537</v>
      </c>
      <c r="E3104" s="65">
        <f t="shared" si="192"/>
        <v>42720</v>
      </c>
      <c r="F3104">
        <f t="shared" si="193"/>
        <v>2016</v>
      </c>
      <c r="G3104">
        <f t="shared" si="194"/>
        <v>12</v>
      </c>
      <c r="H3104">
        <f t="shared" si="195"/>
        <v>5</v>
      </c>
      <c r="I3104" s="1" t="s">
        <v>15625</v>
      </c>
      <c r="J3104" s="1" t="s">
        <v>17051</v>
      </c>
      <c r="K3104" s="1" t="s">
        <v>17125</v>
      </c>
      <c r="L3104" s="1" t="s">
        <v>15628</v>
      </c>
      <c r="M3104" s="42">
        <v>0</v>
      </c>
      <c r="N3104" s="42">
        <v>1</v>
      </c>
      <c r="O3104" s="1" t="s">
        <v>15615</v>
      </c>
    </row>
    <row r="3105" spans="1:15" x14ac:dyDescent="0.25">
      <c r="A3105">
        <v>3107</v>
      </c>
      <c r="B3105" t="s">
        <v>8425</v>
      </c>
      <c r="C3105" t="s">
        <v>6917</v>
      </c>
      <c r="D3105" t="s">
        <v>12537</v>
      </c>
      <c r="E3105" s="65">
        <f t="shared" si="192"/>
        <v>42720</v>
      </c>
      <c r="F3105">
        <f t="shared" si="193"/>
        <v>2016</v>
      </c>
      <c r="G3105">
        <f t="shared" si="194"/>
        <v>12</v>
      </c>
      <c r="H3105">
        <f t="shared" si="195"/>
        <v>5</v>
      </c>
      <c r="I3105" s="1" t="s">
        <v>15622</v>
      </c>
      <c r="J3105" s="1" t="s">
        <v>17051</v>
      </c>
      <c r="K3105" s="1" t="s">
        <v>17125</v>
      </c>
      <c r="L3105" s="1" t="s">
        <v>15626</v>
      </c>
      <c r="M3105" s="42">
        <v>1</v>
      </c>
      <c r="N3105" s="42">
        <v>0.92</v>
      </c>
      <c r="O3105" s="1" t="s">
        <v>15616</v>
      </c>
    </row>
    <row r="3106" spans="1:15" x14ac:dyDescent="0.25">
      <c r="A3106">
        <v>3108</v>
      </c>
      <c r="B3106" t="s">
        <v>11196</v>
      </c>
      <c r="C3106" t="s">
        <v>4204</v>
      </c>
      <c r="D3106" t="s">
        <v>12538</v>
      </c>
      <c r="E3106" s="65">
        <f t="shared" si="192"/>
        <v>42723</v>
      </c>
      <c r="F3106">
        <f t="shared" si="193"/>
        <v>2016</v>
      </c>
      <c r="G3106">
        <f t="shared" si="194"/>
        <v>12</v>
      </c>
      <c r="H3106">
        <f t="shared" si="195"/>
        <v>1</v>
      </c>
      <c r="I3106" s="1" t="s">
        <v>15622</v>
      </c>
      <c r="J3106" s="1" t="s">
        <v>17051</v>
      </c>
      <c r="K3106" s="1" t="s">
        <v>17125</v>
      </c>
      <c r="L3106" s="1" t="s">
        <v>15623</v>
      </c>
      <c r="M3106" s="42">
        <v>0.5</v>
      </c>
      <c r="N3106" s="42">
        <v>0.14000000000000001</v>
      </c>
      <c r="O3106" s="1" t="s">
        <v>15615</v>
      </c>
    </row>
    <row r="3107" spans="1:15" x14ac:dyDescent="0.25">
      <c r="A3107">
        <v>3109</v>
      </c>
      <c r="B3107" t="s">
        <v>11285</v>
      </c>
      <c r="C3107" t="s">
        <v>4116</v>
      </c>
      <c r="D3107" t="s">
        <v>12539</v>
      </c>
      <c r="E3107" s="65">
        <f t="shared" si="192"/>
        <v>42725</v>
      </c>
      <c r="F3107">
        <f t="shared" si="193"/>
        <v>2016</v>
      </c>
      <c r="G3107">
        <f t="shared" si="194"/>
        <v>12</v>
      </c>
      <c r="H3107">
        <f t="shared" si="195"/>
        <v>3</v>
      </c>
      <c r="I3107" s="1" t="s">
        <v>15622</v>
      </c>
      <c r="J3107" s="1" t="s">
        <v>17051</v>
      </c>
      <c r="K3107" s="1" t="s">
        <v>17125</v>
      </c>
      <c r="L3107" s="1" t="s">
        <v>15626</v>
      </c>
      <c r="M3107" s="42">
        <v>1</v>
      </c>
      <c r="N3107" s="42">
        <v>0.77</v>
      </c>
      <c r="O3107" s="1" t="s">
        <v>15615</v>
      </c>
    </row>
    <row r="3108" spans="1:15" x14ac:dyDescent="0.25">
      <c r="A3108">
        <v>3110</v>
      </c>
      <c r="B3108" t="s">
        <v>9821</v>
      </c>
      <c r="C3108" t="s">
        <v>5548</v>
      </c>
      <c r="D3108" t="s">
        <v>12540</v>
      </c>
      <c r="E3108" s="65">
        <f t="shared" si="192"/>
        <v>42727</v>
      </c>
      <c r="F3108">
        <f t="shared" si="193"/>
        <v>2016</v>
      </c>
      <c r="G3108">
        <f t="shared" si="194"/>
        <v>12</v>
      </c>
      <c r="H3108">
        <f t="shared" si="195"/>
        <v>5</v>
      </c>
      <c r="I3108" s="1" t="s">
        <v>15743</v>
      </c>
      <c r="J3108" s="1" t="s">
        <v>17099</v>
      </c>
      <c r="K3108" s="1" t="s">
        <v>17126</v>
      </c>
      <c r="L3108" s="1" t="s">
        <v>15624</v>
      </c>
      <c r="M3108" s="42">
        <v>1</v>
      </c>
      <c r="N3108" s="42">
        <v>1</v>
      </c>
      <c r="O3108" s="1" t="s">
        <v>15616</v>
      </c>
    </row>
    <row r="3109" spans="1:15" x14ac:dyDescent="0.25">
      <c r="A3109">
        <v>3111</v>
      </c>
      <c r="B3109" t="s">
        <v>10526</v>
      </c>
      <c r="C3109" t="s">
        <v>4857</v>
      </c>
      <c r="D3109" t="s">
        <v>12541</v>
      </c>
      <c r="E3109" s="65">
        <f t="shared" si="192"/>
        <v>42730</v>
      </c>
      <c r="F3109">
        <f t="shared" si="193"/>
        <v>2016</v>
      </c>
      <c r="G3109">
        <f t="shared" si="194"/>
        <v>12</v>
      </c>
      <c r="H3109">
        <f t="shared" si="195"/>
        <v>1</v>
      </c>
      <c r="I3109" s="1" t="s">
        <v>15629</v>
      </c>
      <c r="J3109" s="1" t="s">
        <v>17051</v>
      </c>
      <c r="K3109" s="1" t="s">
        <v>17125</v>
      </c>
      <c r="L3109" s="1" t="s">
        <v>15624</v>
      </c>
      <c r="M3109" s="42">
        <v>0.94</v>
      </c>
      <c r="N3109" s="42">
        <v>0.97</v>
      </c>
      <c r="O3109" s="1" t="s">
        <v>15615</v>
      </c>
    </row>
    <row r="3110" spans="1:15" x14ac:dyDescent="0.25">
      <c r="A3110">
        <v>3112</v>
      </c>
      <c r="B3110" t="s">
        <v>8883</v>
      </c>
      <c r="C3110" t="s">
        <v>6468</v>
      </c>
      <c r="D3110" t="s">
        <v>12542</v>
      </c>
      <c r="E3110" s="65">
        <f t="shared" si="192"/>
        <v>42733</v>
      </c>
      <c r="F3110">
        <f t="shared" si="193"/>
        <v>2016</v>
      </c>
      <c r="G3110">
        <f t="shared" si="194"/>
        <v>12</v>
      </c>
      <c r="H3110">
        <f t="shared" si="195"/>
        <v>4</v>
      </c>
      <c r="I3110" s="1" t="s">
        <v>15622</v>
      </c>
      <c r="J3110" s="1" t="s">
        <v>17051</v>
      </c>
      <c r="K3110" s="1" t="s">
        <v>17125</v>
      </c>
      <c r="L3110" s="1" t="s">
        <v>15626</v>
      </c>
      <c r="M3110" s="42">
        <v>0.9</v>
      </c>
      <c r="N3110" s="42">
        <v>0.97</v>
      </c>
      <c r="O3110" s="1" t="s">
        <v>15615</v>
      </c>
    </row>
    <row r="3111" spans="1:15" x14ac:dyDescent="0.25">
      <c r="A3111">
        <v>3113</v>
      </c>
      <c r="B3111" t="s">
        <v>10795</v>
      </c>
      <c r="C3111" t="s">
        <v>4597</v>
      </c>
      <c r="D3111" t="s">
        <v>12543</v>
      </c>
      <c r="E3111" s="65">
        <f t="shared" si="192"/>
        <v>42736</v>
      </c>
      <c r="F3111">
        <f t="shared" si="193"/>
        <v>2017</v>
      </c>
      <c r="G3111">
        <f t="shared" si="194"/>
        <v>1</v>
      </c>
      <c r="H3111">
        <f t="shared" si="195"/>
        <v>7</v>
      </c>
      <c r="I3111" s="1" t="s">
        <v>15622</v>
      </c>
      <c r="J3111" s="1" t="s">
        <v>17051</v>
      </c>
      <c r="K3111" s="1" t="s">
        <v>17125</v>
      </c>
      <c r="L3111" s="1" t="s">
        <v>15626</v>
      </c>
      <c r="M3111" s="42">
        <v>1</v>
      </c>
      <c r="N3111" s="42">
        <v>0.89</v>
      </c>
      <c r="O3111" s="1" t="s">
        <v>15616</v>
      </c>
    </row>
    <row r="3112" spans="1:15" x14ac:dyDescent="0.25">
      <c r="A3112">
        <v>3114</v>
      </c>
      <c r="B3112" t="s">
        <v>10876</v>
      </c>
      <c r="C3112" t="s">
        <v>4518</v>
      </c>
      <c r="D3112" t="s">
        <v>12543</v>
      </c>
      <c r="E3112" s="65">
        <f t="shared" si="192"/>
        <v>42736</v>
      </c>
      <c r="F3112">
        <f t="shared" si="193"/>
        <v>2017</v>
      </c>
      <c r="G3112">
        <f t="shared" si="194"/>
        <v>1</v>
      </c>
      <c r="H3112">
        <f t="shared" si="195"/>
        <v>7</v>
      </c>
      <c r="I3112" s="1" t="s">
        <v>15622</v>
      </c>
      <c r="J3112" s="1" t="s">
        <v>17051</v>
      </c>
      <c r="K3112" s="1" t="s">
        <v>17125</v>
      </c>
      <c r="L3112" s="1" t="s">
        <v>15626</v>
      </c>
      <c r="M3112" s="42">
        <v>1</v>
      </c>
      <c r="N3112" s="42">
        <v>1</v>
      </c>
      <c r="O3112" s="1" t="s">
        <v>15615</v>
      </c>
    </row>
    <row r="3113" spans="1:15" x14ac:dyDescent="0.25">
      <c r="A3113">
        <v>1724</v>
      </c>
      <c r="B3113" t="s">
        <v>11333</v>
      </c>
      <c r="C3113" t="s">
        <v>4068</v>
      </c>
      <c r="D3113" t="s">
        <v>12544</v>
      </c>
      <c r="E3113" s="65">
        <f t="shared" si="192"/>
        <v>42737</v>
      </c>
      <c r="F3113">
        <f t="shared" si="193"/>
        <v>2017</v>
      </c>
      <c r="G3113">
        <f t="shared" si="194"/>
        <v>1</v>
      </c>
      <c r="H3113">
        <f t="shared" si="195"/>
        <v>1</v>
      </c>
      <c r="I3113" s="1" t="s">
        <v>15622</v>
      </c>
      <c r="J3113" s="1" t="s">
        <v>17051</v>
      </c>
      <c r="K3113" s="1" t="s">
        <v>17125</v>
      </c>
      <c r="L3113" s="1" t="s">
        <v>15624</v>
      </c>
      <c r="M3113" s="42">
        <v>1</v>
      </c>
      <c r="N3113" s="42">
        <v>0.93</v>
      </c>
      <c r="O3113" s="1" t="s">
        <v>15615</v>
      </c>
    </row>
    <row r="3114" spans="1:15" x14ac:dyDescent="0.25">
      <c r="A3114">
        <v>3115</v>
      </c>
      <c r="B3114" t="s">
        <v>10607</v>
      </c>
      <c r="C3114" t="s">
        <v>4779</v>
      </c>
      <c r="D3114" t="s">
        <v>12544</v>
      </c>
      <c r="E3114" s="65">
        <f t="shared" si="192"/>
        <v>42737</v>
      </c>
      <c r="F3114">
        <f t="shared" si="193"/>
        <v>2017</v>
      </c>
      <c r="G3114">
        <f t="shared" si="194"/>
        <v>1</v>
      </c>
      <c r="H3114">
        <f t="shared" si="195"/>
        <v>1</v>
      </c>
      <c r="I3114" s="1" t="s">
        <v>15779</v>
      </c>
      <c r="J3114" s="1" t="s">
        <v>17108</v>
      </c>
      <c r="K3114" s="1" t="s">
        <v>17125</v>
      </c>
      <c r="L3114" s="1" t="s">
        <v>15624</v>
      </c>
      <c r="M3114" s="42">
        <v>1</v>
      </c>
      <c r="N3114" s="42">
        <v>0.97</v>
      </c>
      <c r="O3114" s="1" t="s">
        <v>15615</v>
      </c>
    </row>
    <row r="3115" spans="1:15" x14ac:dyDescent="0.25">
      <c r="A3115">
        <v>3116</v>
      </c>
      <c r="B3115" t="s">
        <v>9044</v>
      </c>
      <c r="C3115" t="s">
        <v>6309</v>
      </c>
      <c r="D3115" t="s">
        <v>12545</v>
      </c>
      <c r="E3115" s="65">
        <f t="shared" si="192"/>
        <v>42738</v>
      </c>
      <c r="F3115">
        <f t="shared" si="193"/>
        <v>2017</v>
      </c>
      <c r="G3115">
        <f t="shared" si="194"/>
        <v>1</v>
      </c>
      <c r="H3115">
        <f t="shared" si="195"/>
        <v>2</v>
      </c>
      <c r="I3115" s="1" t="s">
        <v>15622</v>
      </c>
      <c r="J3115" s="1" t="s">
        <v>17051</v>
      </c>
      <c r="K3115" s="1" t="s">
        <v>17125</v>
      </c>
      <c r="L3115" s="1" t="s">
        <v>15626</v>
      </c>
      <c r="M3115" s="42">
        <v>1</v>
      </c>
      <c r="N3115" s="42">
        <v>1</v>
      </c>
      <c r="O3115" s="1" t="s">
        <v>15615</v>
      </c>
    </row>
    <row r="3116" spans="1:15" x14ac:dyDescent="0.25">
      <c r="A3116">
        <v>3117</v>
      </c>
      <c r="B3116" t="s">
        <v>9225</v>
      </c>
      <c r="C3116" t="s">
        <v>6129</v>
      </c>
      <c r="D3116" t="s">
        <v>12545</v>
      </c>
      <c r="E3116" s="65">
        <f t="shared" si="192"/>
        <v>42738</v>
      </c>
      <c r="F3116">
        <f t="shared" si="193"/>
        <v>2017</v>
      </c>
      <c r="G3116">
        <f t="shared" si="194"/>
        <v>1</v>
      </c>
      <c r="H3116">
        <f t="shared" si="195"/>
        <v>2</v>
      </c>
      <c r="I3116" s="1" t="s">
        <v>15622</v>
      </c>
      <c r="J3116" s="1" t="s">
        <v>17051</v>
      </c>
      <c r="K3116" s="1" t="s">
        <v>17125</v>
      </c>
      <c r="L3116" s="1" t="s">
        <v>15623</v>
      </c>
      <c r="M3116" s="42">
        <v>1</v>
      </c>
      <c r="N3116" s="42">
        <v>0.97</v>
      </c>
      <c r="O3116" s="1" t="s">
        <v>15616</v>
      </c>
    </row>
    <row r="3117" spans="1:15" x14ac:dyDescent="0.25">
      <c r="A3117">
        <v>3118</v>
      </c>
      <c r="B3117" t="s">
        <v>9563</v>
      </c>
      <c r="C3117" t="s">
        <v>5797</v>
      </c>
      <c r="D3117" t="s">
        <v>12546</v>
      </c>
      <c r="E3117" s="65">
        <f t="shared" si="192"/>
        <v>42739</v>
      </c>
      <c r="F3117">
        <f t="shared" si="193"/>
        <v>2017</v>
      </c>
      <c r="G3117">
        <f t="shared" si="194"/>
        <v>1</v>
      </c>
      <c r="H3117">
        <f t="shared" si="195"/>
        <v>3</v>
      </c>
      <c r="I3117" s="1" t="s">
        <v>15622</v>
      </c>
      <c r="J3117" s="1" t="s">
        <v>17051</v>
      </c>
      <c r="K3117" s="1" t="s">
        <v>17125</v>
      </c>
      <c r="L3117" s="1" t="s">
        <v>15624</v>
      </c>
      <c r="M3117" s="42">
        <v>1</v>
      </c>
      <c r="N3117" s="42">
        <v>0.5</v>
      </c>
      <c r="O3117" s="1" t="s">
        <v>15615</v>
      </c>
    </row>
    <row r="3118" spans="1:15" x14ac:dyDescent="0.25">
      <c r="A3118">
        <v>3119</v>
      </c>
      <c r="B3118" t="s">
        <v>8846</v>
      </c>
      <c r="C3118" t="s">
        <v>6503</v>
      </c>
      <c r="D3118" t="s">
        <v>12547</v>
      </c>
      <c r="E3118" s="65">
        <f t="shared" si="192"/>
        <v>42740</v>
      </c>
      <c r="F3118">
        <f t="shared" si="193"/>
        <v>2017</v>
      </c>
      <c r="G3118">
        <f t="shared" si="194"/>
        <v>1</v>
      </c>
      <c r="H3118">
        <f t="shared" si="195"/>
        <v>4</v>
      </c>
      <c r="I3118" s="1" t="s">
        <v>15625</v>
      </c>
      <c r="J3118" s="1" t="s">
        <v>17051</v>
      </c>
      <c r="K3118" s="1" t="s">
        <v>17125</v>
      </c>
      <c r="L3118" s="1" t="s">
        <v>15624</v>
      </c>
      <c r="M3118" s="42">
        <v>1</v>
      </c>
      <c r="N3118" s="42">
        <v>1</v>
      </c>
      <c r="O3118" s="1" t="s">
        <v>15615</v>
      </c>
    </row>
    <row r="3119" spans="1:15" x14ac:dyDescent="0.25">
      <c r="A3119">
        <v>3120</v>
      </c>
      <c r="B3119" t="s">
        <v>8152</v>
      </c>
      <c r="C3119" t="s">
        <v>7183</v>
      </c>
      <c r="D3119" t="s">
        <v>12547</v>
      </c>
      <c r="E3119" s="65">
        <f t="shared" si="192"/>
        <v>42740</v>
      </c>
      <c r="F3119">
        <f t="shared" si="193"/>
        <v>2017</v>
      </c>
      <c r="G3119">
        <f t="shared" si="194"/>
        <v>1</v>
      </c>
      <c r="H3119">
        <f t="shared" si="195"/>
        <v>4</v>
      </c>
      <c r="I3119" s="1" t="s">
        <v>15622</v>
      </c>
      <c r="J3119" s="1" t="s">
        <v>17051</v>
      </c>
      <c r="K3119" s="1" t="s">
        <v>17125</v>
      </c>
      <c r="L3119" s="1" t="s">
        <v>15624</v>
      </c>
      <c r="M3119" s="42">
        <v>1</v>
      </c>
      <c r="N3119" s="42">
        <v>0.86</v>
      </c>
      <c r="O3119" s="1" t="s">
        <v>15615</v>
      </c>
    </row>
    <row r="3120" spans="1:15" x14ac:dyDescent="0.25">
      <c r="A3120">
        <v>3121</v>
      </c>
      <c r="B3120" t="s">
        <v>10763</v>
      </c>
      <c r="C3120" t="s">
        <v>4627</v>
      </c>
      <c r="D3120" t="s">
        <v>12547</v>
      </c>
      <c r="E3120" s="65">
        <f t="shared" si="192"/>
        <v>42740</v>
      </c>
      <c r="F3120">
        <f t="shared" si="193"/>
        <v>2017</v>
      </c>
      <c r="G3120">
        <f t="shared" si="194"/>
        <v>1</v>
      </c>
      <c r="H3120">
        <f t="shared" si="195"/>
        <v>4</v>
      </c>
      <c r="I3120" s="1" t="s">
        <v>15629</v>
      </c>
      <c r="J3120" s="1" t="s">
        <v>17051</v>
      </c>
      <c r="K3120" s="1" t="s">
        <v>17125</v>
      </c>
      <c r="L3120" s="1" t="s">
        <v>15626</v>
      </c>
      <c r="M3120" s="42">
        <v>0.9</v>
      </c>
      <c r="N3120" s="42">
        <v>0.98</v>
      </c>
      <c r="O3120" s="1" t="s">
        <v>15615</v>
      </c>
    </row>
    <row r="3121" spans="1:15" x14ac:dyDescent="0.25">
      <c r="A3121">
        <v>3122</v>
      </c>
      <c r="B3121" t="s">
        <v>10551</v>
      </c>
      <c r="C3121" t="s">
        <v>4833</v>
      </c>
      <c r="D3121" t="s">
        <v>12547</v>
      </c>
      <c r="E3121" s="65">
        <f t="shared" si="192"/>
        <v>42740</v>
      </c>
      <c r="F3121">
        <f t="shared" si="193"/>
        <v>2017</v>
      </c>
      <c r="G3121">
        <f t="shared" si="194"/>
        <v>1</v>
      </c>
      <c r="H3121">
        <f t="shared" si="195"/>
        <v>4</v>
      </c>
      <c r="I3121" s="1" t="s">
        <v>15622</v>
      </c>
      <c r="J3121" s="1" t="s">
        <v>17051</v>
      </c>
      <c r="K3121" s="1" t="s">
        <v>17125</v>
      </c>
      <c r="L3121" s="1" t="s">
        <v>15623</v>
      </c>
      <c r="M3121" s="42">
        <v>1</v>
      </c>
      <c r="N3121" s="42">
        <v>1</v>
      </c>
      <c r="O3121" s="1" t="s">
        <v>15616</v>
      </c>
    </row>
    <row r="3122" spans="1:15" x14ac:dyDescent="0.25">
      <c r="A3122">
        <v>3123</v>
      </c>
      <c r="B3122" t="s">
        <v>10344</v>
      </c>
      <c r="C3122" t="s">
        <v>5035</v>
      </c>
      <c r="D3122" t="s">
        <v>12547</v>
      </c>
      <c r="E3122" s="65">
        <f t="shared" si="192"/>
        <v>42740</v>
      </c>
      <c r="F3122">
        <f t="shared" si="193"/>
        <v>2017</v>
      </c>
      <c r="G3122">
        <f t="shared" si="194"/>
        <v>1</v>
      </c>
      <c r="H3122">
        <f t="shared" si="195"/>
        <v>4</v>
      </c>
      <c r="I3122" s="1" t="s">
        <v>15622</v>
      </c>
      <c r="J3122" s="1" t="s">
        <v>17051</v>
      </c>
      <c r="K3122" s="1" t="s">
        <v>17125</v>
      </c>
      <c r="L3122" s="1" t="s">
        <v>15628</v>
      </c>
      <c r="M3122" s="42">
        <v>0.33</v>
      </c>
      <c r="N3122" s="42">
        <v>0.48</v>
      </c>
      <c r="O3122" s="1" t="s">
        <v>15615</v>
      </c>
    </row>
    <row r="3123" spans="1:15" x14ac:dyDescent="0.25">
      <c r="A3123">
        <v>3124</v>
      </c>
      <c r="B3123" t="s">
        <v>9126</v>
      </c>
      <c r="C3123" t="s">
        <v>6227</v>
      </c>
      <c r="D3123" t="s">
        <v>12547</v>
      </c>
      <c r="E3123" s="65">
        <f t="shared" si="192"/>
        <v>42740</v>
      </c>
      <c r="F3123">
        <f t="shared" si="193"/>
        <v>2017</v>
      </c>
      <c r="G3123">
        <f t="shared" si="194"/>
        <v>1</v>
      </c>
      <c r="H3123">
        <f t="shared" si="195"/>
        <v>4</v>
      </c>
      <c r="I3123" s="1" t="s">
        <v>15622</v>
      </c>
      <c r="J3123" s="1" t="s">
        <v>17051</v>
      </c>
      <c r="K3123" s="1" t="s">
        <v>17125</v>
      </c>
      <c r="L3123" s="1" t="s">
        <v>15628</v>
      </c>
      <c r="M3123" s="42">
        <v>0</v>
      </c>
      <c r="N3123" s="42">
        <v>1</v>
      </c>
      <c r="O3123" s="1" t="s">
        <v>15615</v>
      </c>
    </row>
    <row r="3124" spans="1:15" x14ac:dyDescent="0.25">
      <c r="A3124">
        <v>3125</v>
      </c>
      <c r="B3124" t="s">
        <v>11622</v>
      </c>
      <c r="C3124" t="s">
        <v>3783</v>
      </c>
      <c r="D3124" t="s">
        <v>12548</v>
      </c>
      <c r="E3124" s="65">
        <f t="shared" si="192"/>
        <v>42741</v>
      </c>
      <c r="F3124">
        <f t="shared" si="193"/>
        <v>2017</v>
      </c>
      <c r="G3124">
        <f t="shared" si="194"/>
        <v>1</v>
      </c>
      <c r="H3124">
        <f t="shared" si="195"/>
        <v>5</v>
      </c>
      <c r="I3124" s="1" t="s">
        <v>15625</v>
      </c>
      <c r="J3124" s="1" t="s">
        <v>17051</v>
      </c>
      <c r="K3124" s="1" t="s">
        <v>17125</v>
      </c>
      <c r="L3124" s="1" t="s">
        <v>15626</v>
      </c>
      <c r="M3124" s="42">
        <v>1</v>
      </c>
      <c r="N3124" s="42">
        <v>1</v>
      </c>
      <c r="O3124" s="1" t="s">
        <v>15615</v>
      </c>
    </row>
    <row r="3125" spans="1:15" x14ac:dyDescent="0.25">
      <c r="A3125">
        <v>3126</v>
      </c>
      <c r="B3125" t="s">
        <v>8488</v>
      </c>
      <c r="C3125" t="s">
        <v>6856</v>
      </c>
      <c r="D3125" t="s">
        <v>12549</v>
      </c>
      <c r="E3125" s="65">
        <f t="shared" si="192"/>
        <v>42742</v>
      </c>
      <c r="F3125">
        <f t="shared" si="193"/>
        <v>2017</v>
      </c>
      <c r="G3125">
        <f t="shared" si="194"/>
        <v>1</v>
      </c>
      <c r="H3125">
        <f t="shared" si="195"/>
        <v>6</v>
      </c>
      <c r="I3125" s="1" t="s">
        <v>15629</v>
      </c>
      <c r="J3125" s="1" t="s">
        <v>17051</v>
      </c>
      <c r="K3125" s="1" t="s">
        <v>17125</v>
      </c>
      <c r="L3125" s="1" t="s">
        <v>15624</v>
      </c>
      <c r="M3125" s="42">
        <v>1</v>
      </c>
      <c r="N3125" s="42">
        <v>1</v>
      </c>
      <c r="O3125" s="1" t="s">
        <v>15615</v>
      </c>
    </row>
    <row r="3126" spans="1:15" x14ac:dyDescent="0.25">
      <c r="A3126">
        <v>3127</v>
      </c>
      <c r="B3126" t="s">
        <v>11002</v>
      </c>
      <c r="C3126" t="s">
        <v>4395</v>
      </c>
      <c r="D3126" t="s">
        <v>12549</v>
      </c>
      <c r="E3126" s="65">
        <f t="shared" si="192"/>
        <v>42742</v>
      </c>
      <c r="F3126">
        <f t="shared" si="193"/>
        <v>2017</v>
      </c>
      <c r="G3126">
        <f t="shared" si="194"/>
        <v>1</v>
      </c>
      <c r="H3126">
        <f t="shared" si="195"/>
        <v>6</v>
      </c>
      <c r="I3126" s="1" t="s">
        <v>15622</v>
      </c>
      <c r="J3126" s="1" t="s">
        <v>17051</v>
      </c>
      <c r="K3126" s="1" t="s">
        <v>17125</v>
      </c>
      <c r="L3126" s="1" t="s">
        <v>15626</v>
      </c>
      <c r="M3126" s="42">
        <v>1</v>
      </c>
      <c r="N3126" s="42">
        <v>1</v>
      </c>
      <c r="O3126" s="1" t="s">
        <v>15616</v>
      </c>
    </row>
    <row r="3127" spans="1:15" x14ac:dyDescent="0.25">
      <c r="A3127">
        <v>3128</v>
      </c>
      <c r="B3127" t="s">
        <v>7713</v>
      </c>
      <c r="C3127" t="s">
        <v>3566</v>
      </c>
      <c r="D3127" t="s">
        <v>12550</v>
      </c>
      <c r="E3127" s="65">
        <f t="shared" si="192"/>
        <v>42743</v>
      </c>
      <c r="F3127">
        <f t="shared" si="193"/>
        <v>2017</v>
      </c>
      <c r="G3127">
        <f t="shared" si="194"/>
        <v>1</v>
      </c>
      <c r="H3127">
        <f t="shared" si="195"/>
        <v>7</v>
      </c>
      <c r="I3127" s="1" t="s">
        <v>15622</v>
      </c>
      <c r="J3127" s="1" t="s">
        <v>17051</v>
      </c>
      <c r="K3127" s="1" t="s">
        <v>17125</v>
      </c>
      <c r="L3127" s="1" t="s">
        <v>15626</v>
      </c>
      <c r="M3127" s="42">
        <v>1</v>
      </c>
      <c r="N3127" s="42">
        <v>0.93</v>
      </c>
      <c r="O3127" s="1" t="s">
        <v>15616</v>
      </c>
    </row>
    <row r="3128" spans="1:15" x14ac:dyDescent="0.25">
      <c r="A3128">
        <v>3129</v>
      </c>
      <c r="B3128" t="s">
        <v>9354</v>
      </c>
      <c r="C3128" t="s">
        <v>6003</v>
      </c>
      <c r="D3128" t="s">
        <v>12551</v>
      </c>
      <c r="E3128" s="65">
        <f t="shared" si="192"/>
        <v>42746</v>
      </c>
      <c r="F3128">
        <f t="shared" si="193"/>
        <v>2017</v>
      </c>
      <c r="G3128">
        <f t="shared" si="194"/>
        <v>1</v>
      </c>
      <c r="H3128">
        <f t="shared" si="195"/>
        <v>3</v>
      </c>
      <c r="I3128" s="1" t="s">
        <v>15622</v>
      </c>
      <c r="J3128" s="1" t="s">
        <v>17051</v>
      </c>
      <c r="K3128" s="1" t="s">
        <v>17125</v>
      </c>
      <c r="L3128" s="1" t="s">
        <v>15624</v>
      </c>
      <c r="M3128" s="42">
        <v>0.9</v>
      </c>
      <c r="N3128" s="42">
        <v>0.96</v>
      </c>
      <c r="O3128" s="1" t="s">
        <v>15615</v>
      </c>
    </row>
    <row r="3129" spans="1:15" x14ac:dyDescent="0.25">
      <c r="A3129">
        <v>3130</v>
      </c>
      <c r="B3129" t="s">
        <v>8491</v>
      </c>
      <c r="C3129" t="s">
        <v>6853</v>
      </c>
      <c r="D3129" t="s">
        <v>12551</v>
      </c>
      <c r="E3129" s="65">
        <f t="shared" si="192"/>
        <v>42746</v>
      </c>
      <c r="F3129">
        <f t="shared" si="193"/>
        <v>2017</v>
      </c>
      <c r="G3129">
        <f t="shared" si="194"/>
        <v>1</v>
      </c>
      <c r="H3129">
        <f t="shared" si="195"/>
        <v>3</v>
      </c>
      <c r="I3129" s="1" t="s">
        <v>15622</v>
      </c>
      <c r="J3129" s="1" t="s">
        <v>17051</v>
      </c>
      <c r="K3129" s="1" t="s">
        <v>17125</v>
      </c>
      <c r="L3129" s="1" t="s">
        <v>15626</v>
      </c>
      <c r="M3129" s="42">
        <v>1</v>
      </c>
      <c r="N3129" s="42">
        <v>1</v>
      </c>
      <c r="O3129" s="1" t="s">
        <v>15616</v>
      </c>
    </row>
    <row r="3130" spans="1:15" x14ac:dyDescent="0.25">
      <c r="A3130">
        <v>3131</v>
      </c>
      <c r="B3130" t="s">
        <v>9904</v>
      </c>
      <c r="C3130" t="s">
        <v>5467</v>
      </c>
      <c r="D3130" t="s">
        <v>12552</v>
      </c>
      <c r="E3130" s="65">
        <f t="shared" si="192"/>
        <v>42748</v>
      </c>
      <c r="F3130">
        <f t="shared" si="193"/>
        <v>2017</v>
      </c>
      <c r="G3130">
        <f t="shared" si="194"/>
        <v>1</v>
      </c>
      <c r="H3130">
        <f t="shared" si="195"/>
        <v>5</v>
      </c>
      <c r="I3130" s="1" t="s">
        <v>15622</v>
      </c>
      <c r="J3130" s="1" t="s">
        <v>17051</v>
      </c>
      <c r="K3130" s="1" t="s">
        <v>17125</v>
      </c>
      <c r="L3130" s="1" t="s">
        <v>15624</v>
      </c>
      <c r="M3130" s="42">
        <v>1</v>
      </c>
      <c r="N3130" s="42">
        <v>1</v>
      </c>
      <c r="O3130" s="1" t="s">
        <v>15616</v>
      </c>
    </row>
    <row r="3131" spans="1:15" x14ac:dyDescent="0.25">
      <c r="A3131">
        <v>3132</v>
      </c>
      <c r="B3131" t="s">
        <v>10220</v>
      </c>
      <c r="C3131" t="s">
        <v>5159</v>
      </c>
      <c r="D3131" t="s">
        <v>12553</v>
      </c>
      <c r="E3131" s="65">
        <f t="shared" si="192"/>
        <v>42750</v>
      </c>
      <c r="F3131">
        <f t="shared" si="193"/>
        <v>2017</v>
      </c>
      <c r="G3131">
        <f t="shared" si="194"/>
        <v>1</v>
      </c>
      <c r="H3131">
        <f t="shared" si="195"/>
        <v>7</v>
      </c>
      <c r="I3131" s="1" t="s">
        <v>15622</v>
      </c>
      <c r="J3131" s="1" t="s">
        <v>17051</v>
      </c>
      <c r="K3131" s="1" t="s">
        <v>17125</v>
      </c>
      <c r="L3131" s="1" t="s">
        <v>15626</v>
      </c>
      <c r="M3131" s="42">
        <v>1</v>
      </c>
      <c r="N3131" s="42">
        <v>1</v>
      </c>
      <c r="O3131" s="1" t="s">
        <v>15616</v>
      </c>
    </row>
    <row r="3132" spans="1:15" x14ac:dyDescent="0.25">
      <c r="A3132">
        <v>3133</v>
      </c>
      <c r="B3132" t="s">
        <v>8771</v>
      </c>
      <c r="C3132" t="s">
        <v>6577</v>
      </c>
      <c r="D3132" t="s">
        <v>12553</v>
      </c>
      <c r="E3132" s="65">
        <f t="shared" si="192"/>
        <v>42750</v>
      </c>
      <c r="F3132">
        <f t="shared" si="193"/>
        <v>2017</v>
      </c>
      <c r="G3132">
        <f t="shared" si="194"/>
        <v>1</v>
      </c>
      <c r="H3132">
        <f t="shared" si="195"/>
        <v>7</v>
      </c>
      <c r="I3132" s="1" t="s">
        <v>15622</v>
      </c>
      <c r="J3132" s="1" t="s">
        <v>17051</v>
      </c>
      <c r="K3132" s="1" t="s">
        <v>17125</v>
      </c>
      <c r="L3132" s="1" t="s">
        <v>15623</v>
      </c>
      <c r="M3132" s="42">
        <v>1</v>
      </c>
      <c r="N3132" s="42">
        <v>1</v>
      </c>
      <c r="O3132" s="1" t="s">
        <v>15615</v>
      </c>
    </row>
    <row r="3133" spans="1:15" x14ac:dyDescent="0.25">
      <c r="A3133">
        <v>3134</v>
      </c>
      <c r="B3133" t="s">
        <v>9040</v>
      </c>
      <c r="C3133" t="s">
        <v>6313</v>
      </c>
      <c r="D3133" t="s">
        <v>12554</v>
      </c>
      <c r="E3133" s="65">
        <f t="shared" si="192"/>
        <v>42752</v>
      </c>
      <c r="F3133">
        <f t="shared" si="193"/>
        <v>2017</v>
      </c>
      <c r="G3133">
        <f t="shared" si="194"/>
        <v>1</v>
      </c>
      <c r="H3133">
        <f t="shared" si="195"/>
        <v>2</v>
      </c>
      <c r="I3133" s="1" t="s">
        <v>15622</v>
      </c>
      <c r="J3133" s="1" t="s">
        <v>17051</v>
      </c>
      <c r="K3133" s="1" t="s">
        <v>17125</v>
      </c>
      <c r="L3133" s="1" t="s">
        <v>15628</v>
      </c>
      <c r="M3133" s="42">
        <v>0</v>
      </c>
      <c r="N3133" s="42">
        <v>0.84</v>
      </c>
      <c r="O3133" s="1" t="s">
        <v>15615</v>
      </c>
    </row>
    <row r="3134" spans="1:15" x14ac:dyDescent="0.25">
      <c r="A3134">
        <v>3135</v>
      </c>
      <c r="B3134" t="s">
        <v>10836</v>
      </c>
      <c r="C3134" t="s">
        <v>4557</v>
      </c>
      <c r="D3134" t="s">
        <v>12555</v>
      </c>
      <c r="E3134" s="65">
        <f t="shared" si="192"/>
        <v>42754</v>
      </c>
      <c r="F3134">
        <f t="shared" si="193"/>
        <v>2017</v>
      </c>
      <c r="G3134">
        <f t="shared" si="194"/>
        <v>1</v>
      </c>
      <c r="H3134">
        <f t="shared" si="195"/>
        <v>4</v>
      </c>
      <c r="I3134" s="1" t="s">
        <v>15790</v>
      </c>
      <c r="J3134" s="1" t="s">
        <v>17113</v>
      </c>
      <c r="K3134" s="1" t="s">
        <v>17127</v>
      </c>
      <c r="L3134" s="1" t="s">
        <v>15626</v>
      </c>
      <c r="M3134" s="42">
        <v>1</v>
      </c>
      <c r="N3134" s="42">
        <v>0.89</v>
      </c>
      <c r="O3134" s="1" t="s">
        <v>15615</v>
      </c>
    </row>
    <row r="3135" spans="1:15" x14ac:dyDescent="0.25">
      <c r="A3135">
        <v>3136</v>
      </c>
      <c r="B3135" t="s">
        <v>10068</v>
      </c>
      <c r="C3135" t="s">
        <v>5306</v>
      </c>
      <c r="D3135" t="s">
        <v>16853</v>
      </c>
      <c r="E3135" s="65">
        <f t="shared" si="192"/>
        <v>42755</v>
      </c>
      <c r="F3135">
        <f t="shared" si="193"/>
        <v>2017</v>
      </c>
      <c r="G3135">
        <f t="shared" si="194"/>
        <v>1</v>
      </c>
      <c r="H3135">
        <f t="shared" si="195"/>
        <v>5</v>
      </c>
      <c r="I3135" s="1" t="s">
        <v>15622</v>
      </c>
      <c r="J3135" s="1" t="s">
        <v>17051</v>
      </c>
      <c r="K3135" s="1" t="s">
        <v>17125</v>
      </c>
      <c r="L3135" s="1" t="s">
        <v>15624</v>
      </c>
      <c r="M3135" s="42">
        <v>0.96</v>
      </c>
      <c r="N3135" s="42">
        <v>0.97</v>
      </c>
      <c r="O3135" s="1" t="s">
        <v>15615</v>
      </c>
    </row>
    <row r="3136" spans="1:15" x14ac:dyDescent="0.25">
      <c r="A3136">
        <v>3137</v>
      </c>
      <c r="B3136" t="s">
        <v>8225</v>
      </c>
      <c r="C3136" t="s">
        <v>7110</v>
      </c>
      <c r="D3136" t="s">
        <v>12556</v>
      </c>
      <c r="E3136" s="65">
        <f t="shared" si="192"/>
        <v>42758</v>
      </c>
      <c r="F3136">
        <f t="shared" si="193"/>
        <v>2017</v>
      </c>
      <c r="G3136">
        <f t="shared" si="194"/>
        <v>1</v>
      </c>
      <c r="H3136">
        <f t="shared" si="195"/>
        <v>1</v>
      </c>
      <c r="I3136" s="1" t="s">
        <v>15622</v>
      </c>
      <c r="J3136" s="1" t="s">
        <v>17051</v>
      </c>
      <c r="K3136" s="1" t="s">
        <v>17125</v>
      </c>
      <c r="L3136" s="1" t="s">
        <v>15624</v>
      </c>
      <c r="M3136" s="42">
        <v>0.9</v>
      </c>
      <c r="N3136" s="42">
        <v>0.99</v>
      </c>
      <c r="O3136" s="1" t="s">
        <v>15616</v>
      </c>
    </row>
    <row r="3137" spans="1:15" x14ac:dyDescent="0.25">
      <c r="A3137">
        <v>3138</v>
      </c>
      <c r="B3137" t="s">
        <v>10874</v>
      </c>
      <c r="C3137" t="s">
        <v>4520</v>
      </c>
      <c r="D3137" t="s">
        <v>12557</v>
      </c>
      <c r="E3137" s="65">
        <f t="shared" si="192"/>
        <v>42759</v>
      </c>
      <c r="F3137">
        <f t="shared" si="193"/>
        <v>2017</v>
      </c>
      <c r="G3137">
        <f t="shared" si="194"/>
        <v>1</v>
      </c>
      <c r="H3137">
        <f t="shared" si="195"/>
        <v>2</v>
      </c>
      <c r="I3137" s="1" t="s">
        <v>15622</v>
      </c>
      <c r="J3137" s="1" t="s">
        <v>17051</v>
      </c>
      <c r="K3137" s="1" t="s">
        <v>17125</v>
      </c>
      <c r="L3137" s="1" t="s">
        <v>15626</v>
      </c>
      <c r="M3137" s="42">
        <v>1</v>
      </c>
      <c r="N3137" s="42">
        <v>1</v>
      </c>
      <c r="O3137" s="1" t="s">
        <v>15616</v>
      </c>
    </row>
    <row r="3138" spans="1:15" x14ac:dyDescent="0.25">
      <c r="A3138">
        <v>3139</v>
      </c>
      <c r="B3138" t="s">
        <v>9896</v>
      </c>
      <c r="C3138" t="s">
        <v>5475</v>
      </c>
      <c r="D3138" t="s">
        <v>12558</v>
      </c>
      <c r="E3138" s="65">
        <f t="shared" si="192"/>
        <v>42760</v>
      </c>
      <c r="F3138">
        <f t="shared" si="193"/>
        <v>2017</v>
      </c>
      <c r="G3138">
        <f t="shared" si="194"/>
        <v>1</v>
      </c>
      <c r="H3138">
        <f t="shared" si="195"/>
        <v>3</v>
      </c>
      <c r="I3138" s="1" t="s">
        <v>15640</v>
      </c>
      <c r="J3138" s="1" t="s">
        <v>17051</v>
      </c>
      <c r="K3138" s="1" t="s">
        <v>17125</v>
      </c>
      <c r="L3138" s="1" t="s">
        <v>15626</v>
      </c>
      <c r="M3138" s="42">
        <v>1</v>
      </c>
      <c r="N3138" s="42">
        <v>0.98</v>
      </c>
      <c r="O3138" s="1" t="s">
        <v>15615</v>
      </c>
    </row>
    <row r="3139" spans="1:15" x14ac:dyDescent="0.25">
      <c r="A3139">
        <v>3140</v>
      </c>
      <c r="B3139" t="s">
        <v>7733</v>
      </c>
      <c r="C3139" t="s">
        <v>7587</v>
      </c>
      <c r="D3139" t="s">
        <v>12559</v>
      </c>
      <c r="E3139" s="65">
        <f t="shared" ref="E3139:E3202" si="196">DATE(LEFT(D3139,4),MID(D3139,5,2),RIGHT(D3139,2))</f>
        <v>42763</v>
      </c>
      <c r="F3139">
        <f t="shared" ref="F3139:F3202" si="197">YEAR(E3139)</f>
        <v>2017</v>
      </c>
      <c r="G3139">
        <f t="shared" ref="G3139:G3202" si="198">MONTH(E3139)</f>
        <v>1</v>
      </c>
      <c r="H3139">
        <f t="shared" ref="H3139:H3202" si="199">WEEKDAY(E3139,2)</f>
        <v>6</v>
      </c>
      <c r="I3139" s="1" t="s">
        <v>15622</v>
      </c>
      <c r="J3139" s="1" t="s">
        <v>17051</v>
      </c>
      <c r="K3139" s="1" t="s">
        <v>17125</v>
      </c>
      <c r="L3139" s="1" t="s">
        <v>15626</v>
      </c>
      <c r="M3139" s="42">
        <v>1</v>
      </c>
      <c r="N3139" s="42">
        <v>0.9</v>
      </c>
      <c r="O3139" s="1" t="s">
        <v>15615</v>
      </c>
    </row>
    <row r="3140" spans="1:15" x14ac:dyDescent="0.25">
      <c r="A3140">
        <v>3141</v>
      </c>
      <c r="B3140" t="s">
        <v>7719</v>
      </c>
      <c r="C3140" t="s">
        <v>7601</v>
      </c>
      <c r="D3140" t="s">
        <v>12560</v>
      </c>
      <c r="E3140" s="65">
        <f t="shared" si="196"/>
        <v>42764</v>
      </c>
      <c r="F3140">
        <f t="shared" si="197"/>
        <v>2017</v>
      </c>
      <c r="G3140">
        <f t="shared" si="198"/>
        <v>1</v>
      </c>
      <c r="H3140">
        <f t="shared" si="199"/>
        <v>7</v>
      </c>
      <c r="I3140" s="1" t="s">
        <v>15622</v>
      </c>
      <c r="J3140" s="1" t="s">
        <v>17051</v>
      </c>
      <c r="K3140" s="1" t="s">
        <v>17125</v>
      </c>
      <c r="L3140" s="1" t="s">
        <v>15626</v>
      </c>
      <c r="M3140" s="42">
        <v>0.97</v>
      </c>
      <c r="N3140" s="42">
        <v>1</v>
      </c>
      <c r="O3140" s="1" t="s">
        <v>15615</v>
      </c>
    </row>
    <row r="3141" spans="1:15" x14ac:dyDescent="0.25">
      <c r="A3141">
        <v>3142</v>
      </c>
      <c r="B3141" t="s">
        <v>10936</v>
      </c>
      <c r="C3141" t="s">
        <v>4458</v>
      </c>
      <c r="D3141" t="s">
        <v>12561</v>
      </c>
      <c r="E3141" s="65">
        <f t="shared" si="196"/>
        <v>42765</v>
      </c>
      <c r="F3141">
        <f t="shared" si="197"/>
        <v>2017</v>
      </c>
      <c r="G3141">
        <f t="shared" si="198"/>
        <v>1</v>
      </c>
      <c r="H3141">
        <f t="shared" si="199"/>
        <v>1</v>
      </c>
      <c r="I3141" s="1" t="s">
        <v>15622</v>
      </c>
      <c r="J3141" s="1" t="s">
        <v>17051</v>
      </c>
      <c r="K3141" s="1" t="s">
        <v>17125</v>
      </c>
      <c r="L3141" s="1" t="s">
        <v>15626</v>
      </c>
      <c r="M3141" s="42">
        <v>1</v>
      </c>
      <c r="N3141" s="42">
        <v>0.93</v>
      </c>
      <c r="O3141" s="1" t="s">
        <v>15615</v>
      </c>
    </row>
    <row r="3142" spans="1:15" x14ac:dyDescent="0.25">
      <c r="A3142">
        <v>3143</v>
      </c>
      <c r="B3142" t="s">
        <v>8319</v>
      </c>
      <c r="C3142" t="s">
        <v>7018</v>
      </c>
      <c r="D3142" t="s">
        <v>12562</v>
      </c>
      <c r="E3142" s="65">
        <f t="shared" si="196"/>
        <v>42766</v>
      </c>
      <c r="F3142">
        <f t="shared" si="197"/>
        <v>2017</v>
      </c>
      <c r="G3142">
        <f t="shared" si="198"/>
        <v>1</v>
      </c>
      <c r="H3142">
        <f t="shared" si="199"/>
        <v>2</v>
      </c>
      <c r="I3142" s="1" t="s">
        <v>15622</v>
      </c>
      <c r="J3142" s="1" t="s">
        <v>17051</v>
      </c>
      <c r="K3142" s="1" t="s">
        <v>17125</v>
      </c>
      <c r="L3142" s="1" t="s">
        <v>15626</v>
      </c>
      <c r="M3142" s="42">
        <v>1</v>
      </c>
      <c r="N3142" s="42">
        <v>1</v>
      </c>
      <c r="O3142" s="1" t="s">
        <v>15615</v>
      </c>
    </row>
    <row r="3143" spans="1:15" x14ac:dyDescent="0.25">
      <c r="A3143">
        <v>3144</v>
      </c>
      <c r="B3143" t="s">
        <v>8626</v>
      </c>
      <c r="C3143" t="s">
        <v>6722</v>
      </c>
      <c r="D3143" t="s">
        <v>12563</v>
      </c>
      <c r="E3143" s="65">
        <f t="shared" si="196"/>
        <v>42768</v>
      </c>
      <c r="F3143">
        <f t="shared" si="197"/>
        <v>2017</v>
      </c>
      <c r="G3143">
        <f t="shared" si="198"/>
        <v>2</v>
      </c>
      <c r="H3143">
        <f t="shared" si="199"/>
        <v>4</v>
      </c>
      <c r="I3143" s="1" t="s">
        <v>15622</v>
      </c>
      <c r="J3143" s="1" t="s">
        <v>17051</v>
      </c>
      <c r="K3143" s="1" t="s">
        <v>17125</v>
      </c>
      <c r="L3143" s="1" t="s">
        <v>15624</v>
      </c>
      <c r="M3143" s="42">
        <v>0.9</v>
      </c>
      <c r="N3143" s="42">
        <v>0.97</v>
      </c>
      <c r="O3143" s="1" t="s">
        <v>15615</v>
      </c>
    </row>
    <row r="3144" spans="1:15" x14ac:dyDescent="0.25">
      <c r="A3144">
        <v>3145</v>
      </c>
      <c r="B3144" t="s">
        <v>7794</v>
      </c>
      <c r="C3144" t="s">
        <v>7529</v>
      </c>
      <c r="D3144" t="s">
        <v>12564</v>
      </c>
      <c r="E3144" s="65">
        <f t="shared" si="196"/>
        <v>42770</v>
      </c>
      <c r="F3144">
        <f t="shared" si="197"/>
        <v>2017</v>
      </c>
      <c r="G3144">
        <f t="shared" si="198"/>
        <v>2</v>
      </c>
      <c r="H3144">
        <f t="shared" si="199"/>
        <v>6</v>
      </c>
      <c r="I3144" s="1" t="s">
        <v>15625</v>
      </c>
      <c r="J3144" s="1" t="s">
        <v>17051</v>
      </c>
      <c r="K3144" s="1" t="s">
        <v>17125</v>
      </c>
      <c r="L3144" s="1" t="s">
        <v>15626</v>
      </c>
      <c r="M3144" s="42">
        <v>1</v>
      </c>
      <c r="N3144" s="42">
        <v>1</v>
      </c>
      <c r="O3144" s="1" t="s">
        <v>15616</v>
      </c>
    </row>
    <row r="3145" spans="1:15" x14ac:dyDescent="0.25">
      <c r="A3145">
        <v>3146</v>
      </c>
      <c r="B3145" t="s">
        <v>8796</v>
      </c>
      <c r="C3145" t="s">
        <v>6552</v>
      </c>
      <c r="D3145" t="s">
        <v>12565</v>
      </c>
      <c r="E3145" s="65">
        <f t="shared" si="196"/>
        <v>42771</v>
      </c>
      <c r="F3145">
        <f t="shared" si="197"/>
        <v>2017</v>
      </c>
      <c r="G3145">
        <f t="shared" si="198"/>
        <v>2</v>
      </c>
      <c r="H3145">
        <f t="shared" si="199"/>
        <v>7</v>
      </c>
      <c r="I3145" s="1" t="s">
        <v>15622</v>
      </c>
      <c r="J3145" s="1" t="s">
        <v>17051</v>
      </c>
      <c r="K3145" s="1" t="s">
        <v>17125</v>
      </c>
      <c r="L3145" s="1" t="s">
        <v>15626</v>
      </c>
      <c r="M3145" s="42">
        <v>1</v>
      </c>
      <c r="N3145" s="42">
        <v>0.92</v>
      </c>
      <c r="O3145" s="1" t="s">
        <v>15616</v>
      </c>
    </row>
    <row r="3146" spans="1:15" x14ac:dyDescent="0.25">
      <c r="A3146">
        <v>3147</v>
      </c>
      <c r="B3146" t="s">
        <v>11016</v>
      </c>
      <c r="C3146" t="s">
        <v>4381</v>
      </c>
      <c r="D3146" t="s">
        <v>12565</v>
      </c>
      <c r="E3146" s="65">
        <f t="shared" si="196"/>
        <v>42771</v>
      </c>
      <c r="F3146">
        <f t="shared" si="197"/>
        <v>2017</v>
      </c>
      <c r="G3146">
        <f t="shared" si="198"/>
        <v>2</v>
      </c>
      <c r="H3146">
        <f t="shared" si="199"/>
        <v>7</v>
      </c>
      <c r="I3146" s="1" t="s">
        <v>15622</v>
      </c>
      <c r="J3146" s="1" t="s">
        <v>17051</v>
      </c>
      <c r="K3146" s="1" t="s">
        <v>17125</v>
      </c>
      <c r="L3146" s="1" t="s">
        <v>15626</v>
      </c>
      <c r="M3146" s="42">
        <v>1</v>
      </c>
      <c r="N3146" s="42">
        <v>1</v>
      </c>
      <c r="O3146" s="1" t="s">
        <v>15616</v>
      </c>
    </row>
    <row r="3147" spans="1:15" x14ac:dyDescent="0.25">
      <c r="A3147">
        <v>3148</v>
      </c>
      <c r="B3147" t="s">
        <v>9222</v>
      </c>
      <c r="C3147" t="s">
        <v>6132</v>
      </c>
      <c r="D3147" t="s">
        <v>12566</v>
      </c>
      <c r="E3147" s="65">
        <f t="shared" si="196"/>
        <v>42772</v>
      </c>
      <c r="F3147">
        <f t="shared" si="197"/>
        <v>2017</v>
      </c>
      <c r="G3147">
        <f t="shared" si="198"/>
        <v>2</v>
      </c>
      <c r="H3147">
        <f t="shared" si="199"/>
        <v>1</v>
      </c>
      <c r="I3147" s="1" t="s">
        <v>15640</v>
      </c>
      <c r="J3147" s="1" t="s">
        <v>17051</v>
      </c>
      <c r="K3147" s="1" t="s">
        <v>17125</v>
      </c>
      <c r="L3147" s="1" t="s">
        <v>15624</v>
      </c>
      <c r="M3147" s="42">
        <v>0.9</v>
      </c>
      <c r="N3147" s="42">
        <v>1</v>
      </c>
      <c r="O3147" s="1" t="s">
        <v>15616</v>
      </c>
    </row>
    <row r="3148" spans="1:15" x14ac:dyDescent="0.25">
      <c r="A3148">
        <v>3149</v>
      </c>
      <c r="B3148" t="s">
        <v>11807</v>
      </c>
      <c r="C3148" t="s">
        <v>3545</v>
      </c>
      <c r="D3148" t="s">
        <v>12567</v>
      </c>
      <c r="E3148" s="65">
        <f t="shared" si="196"/>
        <v>42773</v>
      </c>
      <c r="F3148">
        <f t="shared" si="197"/>
        <v>2017</v>
      </c>
      <c r="G3148">
        <f t="shared" si="198"/>
        <v>2</v>
      </c>
      <c r="H3148">
        <f t="shared" si="199"/>
        <v>2</v>
      </c>
      <c r="I3148" s="1" t="s">
        <v>15622</v>
      </c>
      <c r="J3148" s="1" t="s">
        <v>17051</v>
      </c>
      <c r="K3148" s="1" t="s">
        <v>17125</v>
      </c>
      <c r="L3148" s="1" t="s">
        <v>15626</v>
      </c>
      <c r="M3148" s="42">
        <v>1</v>
      </c>
      <c r="N3148" s="42">
        <v>1</v>
      </c>
      <c r="O3148" s="1" t="s">
        <v>15615</v>
      </c>
    </row>
    <row r="3149" spans="1:15" x14ac:dyDescent="0.25">
      <c r="A3149">
        <v>3150</v>
      </c>
      <c r="B3149" t="s">
        <v>10187</v>
      </c>
      <c r="C3149" t="s">
        <v>5191</v>
      </c>
      <c r="D3149" t="s">
        <v>12568</v>
      </c>
      <c r="E3149" s="65">
        <f t="shared" si="196"/>
        <v>42774</v>
      </c>
      <c r="F3149">
        <f t="shared" si="197"/>
        <v>2017</v>
      </c>
      <c r="G3149">
        <f t="shared" si="198"/>
        <v>2</v>
      </c>
      <c r="H3149">
        <f t="shared" si="199"/>
        <v>3</v>
      </c>
      <c r="I3149" s="1" t="s">
        <v>15622</v>
      </c>
      <c r="J3149" s="1" t="s">
        <v>17051</v>
      </c>
      <c r="K3149" s="1" t="s">
        <v>17125</v>
      </c>
      <c r="L3149" s="1" t="s">
        <v>15626</v>
      </c>
      <c r="M3149" s="42">
        <v>1</v>
      </c>
      <c r="N3149" s="42">
        <v>0.91</v>
      </c>
      <c r="O3149" s="1" t="s">
        <v>15615</v>
      </c>
    </row>
    <row r="3150" spans="1:15" x14ac:dyDescent="0.25">
      <c r="A3150">
        <v>3151</v>
      </c>
      <c r="B3150" t="s">
        <v>8357</v>
      </c>
      <c r="C3150" t="s">
        <v>6983</v>
      </c>
      <c r="D3150" t="s">
        <v>12569</v>
      </c>
      <c r="E3150" s="65">
        <f t="shared" si="196"/>
        <v>42776</v>
      </c>
      <c r="F3150">
        <f t="shared" si="197"/>
        <v>2017</v>
      </c>
      <c r="G3150">
        <f t="shared" si="198"/>
        <v>2</v>
      </c>
      <c r="H3150">
        <f t="shared" si="199"/>
        <v>5</v>
      </c>
      <c r="I3150" s="1" t="s">
        <v>15625</v>
      </c>
      <c r="J3150" s="1" t="s">
        <v>17051</v>
      </c>
      <c r="K3150" s="1" t="s">
        <v>17125</v>
      </c>
      <c r="L3150" s="1" t="s">
        <v>15628</v>
      </c>
      <c r="M3150" s="42">
        <v>0</v>
      </c>
      <c r="N3150" s="42">
        <v>1</v>
      </c>
      <c r="O3150" s="1" t="s">
        <v>15615</v>
      </c>
    </row>
    <row r="3151" spans="1:15" x14ac:dyDescent="0.25">
      <c r="A3151">
        <v>3152</v>
      </c>
      <c r="B3151" t="s">
        <v>10620</v>
      </c>
      <c r="C3151" t="s">
        <v>4766</v>
      </c>
      <c r="D3151" t="s">
        <v>12570</v>
      </c>
      <c r="E3151" s="65">
        <f t="shared" si="196"/>
        <v>42778</v>
      </c>
      <c r="F3151">
        <f t="shared" si="197"/>
        <v>2017</v>
      </c>
      <c r="G3151">
        <f t="shared" si="198"/>
        <v>2</v>
      </c>
      <c r="H3151">
        <f t="shared" si="199"/>
        <v>7</v>
      </c>
      <c r="I3151" s="1" t="s">
        <v>15622</v>
      </c>
      <c r="J3151" s="1" t="s">
        <v>17051</v>
      </c>
      <c r="K3151" s="1" t="s">
        <v>17125</v>
      </c>
      <c r="L3151" s="1" t="s">
        <v>15626</v>
      </c>
      <c r="M3151" s="42">
        <v>1</v>
      </c>
      <c r="N3151" s="42">
        <v>0.98</v>
      </c>
      <c r="O3151" s="1" t="s">
        <v>15616</v>
      </c>
    </row>
    <row r="3152" spans="1:15" x14ac:dyDescent="0.25">
      <c r="A3152">
        <v>3153</v>
      </c>
      <c r="B3152" t="s">
        <v>9965</v>
      </c>
      <c r="C3152" t="s">
        <v>5407</v>
      </c>
      <c r="D3152" t="s">
        <v>12571</v>
      </c>
      <c r="E3152" s="65">
        <f t="shared" si="196"/>
        <v>42780</v>
      </c>
      <c r="F3152">
        <f t="shared" si="197"/>
        <v>2017</v>
      </c>
      <c r="G3152">
        <f t="shared" si="198"/>
        <v>2</v>
      </c>
      <c r="H3152">
        <f t="shared" si="199"/>
        <v>2</v>
      </c>
      <c r="I3152" s="1" t="s">
        <v>15622</v>
      </c>
      <c r="J3152" s="1" t="s">
        <v>17051</v>
      </c>
      <c r="K3152" s="1" t="s">
        <v>17125</v>
      </c>
      <c r="L3152" s="1" t="s">
        <v>15624</v>
      </c>
      <c r="M3152" s="42">
        <v>0.9</v>
      </c>
      <c r="N3152" s="42">
        <v>0.98</v>
      </c>
      <c r="O3152" s="1" t="s">
        <v>15616</v>
      </c>
    </row>
    <row r="3153" spans="1:15" x14ac:dyDescent="0.25">
      <c r="A3153">
        <v>3154</v>
      </c>
      <c r="B3153" t="s">
        <v>9901</v>
      </c>
      <c r="C3153" t="s">
        <v>5470</v>
      </c>
      <c r="D3153" t="s">
        <v>12571</v>
      </c>
      <c r="E3153" s="65">
        <f t="shared" si="196"/>
        <v>42780</v>
      </c>
      <c r="F3153">
        <f t="shared" si="197"/>
        <v>2017</v>
      </c>
      <c r="G3153">
        <f t="shared" si="198"/>
        <v>2</v>
      </c>
      <c r="H3153">
        <f t="shared" si="199"/>
        <v>2</v>
      </c>
      <c r="I3153" s="1" t="s">
        <v>15625</v>
      </c>
      <c r="J3153" s="1" t="s">
        <v>17051</v>
      </c>
      <c r="K3153" s="1" t="s">
        <v>17125</v>
      </c>
      <c r="L3153" s="1" t="s">
        <v>15626</v>
      </c>
      <c r="M3153" s="42">
        <v>1</v>
      </c>
      <c r="N3153" s="42">
        <v>0.98</v>
      </c>
      <c r="O3153" s="1" t="s">
        <v>15616</v>
      </c>
    </row>
    <row r="3154" spans="1:15" x14ac:dyDescent="0.25">
      <c r="A3154">
        <v>3155</v>
      </c>
      <c r="B3154" t="s">
        <v>8502</v>
      </c>
      <c r="C3154" t="s">
        <v>6842</v>
      </c>
      <c r="D3154" t="s">
        <v>12572</v>
      </c>
      <c r="E3154" s="65">
        <f t="shared" si="196"/>
        <v>42781</v>
      </c>
      <c r="F3154">
        <f t="shared" si="197"/>
        <v>2017</v>
      </c>
      <c r="G3154">
        <f t="shared" si="198"/>
        <v>2</v>
      </c>
      <c r="H3154">
        <f t="shared" si="199"/>
        <v>3</v>
      </c>
      <c r="I3154" s="1" t="s">
        <v>15622</v>
      </c>
      <c r="J3154" s="1" t="s">
        <v>17051</v>
      </c>
      <c r="K3154" s="1" t="s">
        <v>17125</v>
      </c>
      <c r="L3154" s="1" t="s">
        <v>15626</v>
      </c>
      <c r="M3154" s="42">
        <v>1</v>
      </c>
      <c r="N3154" s="42">
        <v>1</v>
      </c>
      <c r="O3154" s="1" t="s">
        <v>15616</v>
      </c>
    </row>
    <row r="3155" spans="1:15" x14ac:dyDescent="0.25">
      <c r="A3155">
        <v>3156</v>
      </c>
      <c r="B3155" t="s">
        <v>8209</v>
      </c>
      <c r="C3155" t="s">
        <v>7126</v>
      </c>
      <c r="D3155" t="s">
        <v>12573</v>
      </c>
      <c r="E3155" s="65">
        <f t="shared" si="196"/>
        <v>42783</v>
      </c>
      <c r="F3155">
        <f t="shared" si="197"/>
        <v>2017</v>
      </c>
      <c r="G3155">
        <f t="shared" si="198"/>
        <v>2</v>
      </c>
      <c r="H3155">
        <f t="shared" si="199"/>
        <v>5</v>
      </c>
      <c r="I3155" s="1" t="s">
        <v>15622</v>
      </c>
      <c r="J3155" s="1" t="s">
        <v>17051</v>
      </c>
      <c r="K3155" s="1" t="s">
        <v>17125</v>
      </c>
      <c r="L3155" s="1" t="s">
        <v>15626</v>
      </c>
      <c r="M3155" s="42">
        <v>1</v>
      </c>
      <c r="N3155" s="42">
        <v>0.94</v>
      </c>
      <c r="O3155" s="1" t="s">
        <v>15616</v>
      </c>
    </row>
    <row r="3156" spans="1:15" x14ac:dyDescent="0.25">
      <c r="A3156">
        <v>3157</v>
      </c>
      <c r="B3156" t="s">
        <v>8830</v>
      </c>
      <c r="C3156" t="s">
        <v>6518</v>
      </c>
      <c r="D3156" t="s">
        <v>12573</v>
      </c>
      <c r="E3156" s="65">
        <f t="shared" si="196"/>
        <v>42783</v>
      </c>
      <c r="F3156">
        <f t="shared" si="197"/>
        <v>2017</v>
      </c>
      <c r="G3156">
        <f t="shared" si="198"/>
        <v>2</v>
      </c>
      <c r="H3156">
        <f t="shared" si="199"/>
        <v>5</v>
      </c>
      <c r="I3156" s="1" t="s">
        <v>15622</v>
      </c>
      <c r="J3156" s="1" t="s">
        <v>17051</v>
      </c>
      <c r="K3156" s="1" t="s">
        <v>17125</v>
      </c>
      <c r="L3156" s="1" t="s">
        <v>15626</v>
      </c>
      <c r="M3156" s="42">
        <v>1</v>
      </c>
      <c r="N3156" s="42">
        <v>0.97</v>
      </c>
      <c r="O3156" s="1" t="s">
        <v>15616</v>
      </c>
    </row>
    <row r="3157" spans="1:15" x14ac:dyDescent="0.25">
      <c r="A3157">
        <v>3158</v>
      </c>
      <c r="B3157" t="s">
        <v>8379</v>
      </c>
      <c r="C3157" t="s">
        <v>6962</v>
      </c>
      <c r="D3157" t="s">
        <v>12573</v>
      </c>
      <c r="E3157" s="65">
        <f t="shared" si="196"/>
        <v>42783</v>
      </c>
      <c r="F3157">
        <f t="shared" si="197"/>
        <v>2017</v>
      </c>
      <c r="G3157">
        <f t="shared" si="198"/>
        <v>2</v>
      </c>
      <c r="H3157">
        <f t="shared" si="199"/>
        <v>5</v>
      </c>
      <c r="I3157" s="1" t="s">
        <v>15622</v>
      </c>
      <c r="J3157" s="1" t="s">
        <v>17051</v>
      </c>
      <c r="K3157" s="1" t="s">
        <v>17125</v>
      </c>
      <c r="L3157" s="1" t="s">
        <v>15626</v>
      </c>
      <c r="M3157" s="42">
        <v>1</v>
      </c>
      <c r="N3157" s="42">
        <v>1</v>
      </c>
      <c r="O3157" s="1" t="s">
        <v>15615</v>
      </c>
    </row>
    <row r="3158" spans="1:15" x14ac:dyDescent="0.25">
      <c r="A3158">
        <v>3159</v>
      </c>
      <c r="B3158" t="s">
        <v>8483</v>
      </c>
      <c r="C3158" t="s">
        <v>6861</v>
      </c>
      <c r="D3158" t="s">
        <v>12573</v>
      </c>
      <c r="E3158" s="65">
        <f t="shared" si="196"/>
        <v>42783</v>
      </c>
      <c r="F3158">
        <f t="shared" si="197"/>
        <v>2017</v>
      </c>
      <c r="G3158">
        <f t="shared" si="198"/>
        <v>2</v>
      </c>
      <c r="H3158">
        <f t="shared" si="199"/>
        <v>5</v>
      </c>
      <c r="I3158" s="1" t="s">
        <v>15622</v>
      </c>
      <c r="J3158" s="1" t="s">
        <v>17051</v>
      </c>
      <c r="K3158" s="1" t="s">
        <v>17125</v>
      </c>
      <c r="L3158" s="1" t="s">
        <v>15626</v>
      </c>
      <c r="M3158" s="42">
        <v>1</v>
      </c>
      <c r="N3158" s="42">
        <v>0.93</v>
      </c>
      <c r="O3158" s="1" t="s">
        <v>15615</v>
      </c>
    </row>
    <row r="3159" spans="1:15" x14ac:dyDescent="0.25">
      <c r="A3159">
        <v>3160</v>
      </c>
      <c r="B3159" t="s">
        <v>10617</v>
      </c>
      <c r="C3159" t="s">
        <v>4769</v>
      </c>
      <c r="D3159" t="s">
        <v>12574</v>
      </c>
      <c r="E3159" s="65">
        <f t="shared" si="196"/>
        <v>42785</v>
      </c>
      <c r="F3159">
        <f t="shared" si="197"/>
        <v>2017</v>
      </c>
      <c r="G3159">
        <f t="shared" si="198"/>
        <v>2</v>
      </c>
      <c r="H3159">
        <f t="shared" si="199"/>
        <v>7</v>
      </c>
      <c r="I3159" s="1" t="s">
        <v>15622</v>
      </c>
      <c r="J3159" s="1" t="s">
        <v>17051</v>
      </c>
      <c r="K3159" s="1" t="s">
        <v>17125</v>
      </c>
      <c r="L3159" s="1" t="s">
        <v>15624</v>
      </c>
      <c r="M3159" s="42">
        <v>0.83</v>
      </c>
      <c r="N3159" s="42">
        <v>1</v>
      </c>
      <c r="O3159" s="1" t="s">
        <v>15615</v>
      </c>
    </row>
    <row r="3160" spans="1:15" x14ac:dyDescent="0.25">
      <c r="A3160">
        <v>3161</v>
      </c>
      <c r="B3160" t="s">
        <v>8178</v>
      </c>
      <c r="C3160" t="s">
        <v>7157</v>
      </c>
      <c r="D3160" t="s">
        <v>12574</v>
      </c>
      <c r="E3160" s="65">
        <f t="shared" si="196"/>
        <v>42785</v>
      </c>
      <c r="F3160">
        <f t="shared" si="197"/>
        <v>2017</v>
      </c>
      <c r="G3160">
        <f t="shared" si="198"/>
        <v>2</v>
      </c>
      <c r="H3160">
        <f t="shared" si="199"/>
        <v>7</v>
      </c>
      <c r="I3160" s="1" t="s">
        <v>15622</v>
      </c>
      <c r="J3160" s="1" t="s">
        <v>17051</v>
      </c>
      <c r="K3160" s="1" t="s">
        <v>17125</v>
      </c>
      <c r="L3160" s="1" t="s">
        <v>15626</v>
      </c>
      <c r="M3160" s="42">
        <v>1</v>
      </c>
      <c r="N3160" s="42">
        <v>0.97</v>
      </c>
      <c r="O3160" s="1" t="s">
        <v>15615</v>
      </c>
    </row>
    <row r="3161" spans="1:15" x14ac:dyDescent="0.25">
      <c r="A3161">
        <v>3162</v>
      </c>
      <c r="B3161" t="s">
        <v>9192</v>
      </c>
      <c r="C3161" t="s">
        <v>6162</v>
      </c>
      <c r="D3161" t="s">
        <v>12575</v>
      </c>
      <c r="E3161" s="65">
        <f t="shared" si="196"/>
        <v>42786</v>
      </c>
      <c r="F3161">
        <f t="shared" si="197"/>
        <v>2017</v>
      </c>
      <c r="G3161">
        <f t="shared" si="198"/>
        <v>2</v>
      </c>
      <c r="H3161">
        <f t="shared" si="199"/>
        <v>1</v>
      </c>
      <c r="I3161" s="1" t="s">
        <v>15627</v>
      </c>
      <c r="J3161" s="1" t="s">
        <v>17051</v>
      </c>
      <c r="K3161" s="1" t="s">
        <v>17125</v>
      </c>
      <c r="L3161" s="1" t="s">
        <v>15623</v>
      </c>
      <c r="M3161" s="42">
        <v>0.5</v>
      </c>
      <c r="N3161" s="42">
        <v>1</v>
      </c>
      <c r="O3161" s="1" t="s">
        <v>15616</v>
      </c>
    </row>
    <row r="3162" spans="1:15" x14ac:dyDescent="0.25">
      <c r="A3162">
        <v>3163</v>
      </c>
      <c r="B3162" t="s">
        <v>9615</v>
      </c>
      <c r="C3162" t="s">
        <v>5748</v>
      </c>
      <c r="D3162" t="s">
        <v>12576</v>
      </c>
      <c r="E3162" s="65">
        <f t="shared" si="196"/>
        <v>42787</v>
      </c>
      <c r="F3162">
        <f t="shared" si="197"/>
        <v>2017</v>
      </c>
      <c r="G3162">
        <f t="shared" si="198"/>
        <v>2</v>
      </c>
      <c r="H3162">
        <f t="shared" si="199"/>
        <v>2</v>
      </c>
      <c r="I3162" s="1" t="s">
        <v>15625</v>
      </c>
      <c r="J3162" s="1" t="s">
        <v>17051</v>
      </c>
      <c r="K3162" s="1" t="s">
        <v>17125</v>
      </c>
      <c r="L3162" s="1" t="s">
        <v>15626</v>
      </c>
      <c r="M3162" s="42">
        <v>1</v>
      </c>
      <c r="N3162" s="42">
        <v>0.98</v>
      </c>
      <c r="O3162" s="1" t="s">
        <v>15615</v>
      </c>
    </row>
    <row r="3163" spans="1:15" x14ac:dyDescent="0.25">
      <c r="A3163">
        <v>3164</v>
      </c>
      <c r="B3163" t="s">
        <v>9532</v>
      </c>
      <c r="C3163" t="s">
        <v>5828</v>
      </c>
      <c r="D3163" t="s">
        <v>12577</v>
      </c>
      <c r="E3163" s="65">
        <f t="shared" si="196"/>
        <v>42788</v>
      </c>
      <c r="F3163">
        <f t="shared" si="197"/>
        <v>2017</v>
      </c>
      <c r="G3163">
        <f t="shared" si="198"/>
        <v>2</v>
      </c>
      <c r="H3163">
        <f t="shared" si="199"/>
        <v>3</v>
      </c>
      <c r="I3163" s="1" t="s">
        <v>15622</v>
      </c>
      <c r="J3163" s="1" t="s">
        <v>17051</v>
      </c>
      <c r="K3163" s="1" t="s">
        <v>17125</v>
      </c>
      <c r="L3163" s="1" t="s">
        <v>15626</v>
      </c>
      <c r="M3163" s="42">
        <v>1</v>
      </c>
      <c r="N3163" s="42">
        <v>0.98</v>
      </c>
      <c r="O3163" s="1" t="s">
        <v>15616</v>
      </c>
    </row>
    <row r="3164" spans="1:15" x14ac:dyDescent="0.25">
      <c r="A3164">
        <v>3165</v>
      </c>
      <c r="B3164" t="s">
        <v>8063</v>
      </c>
      <c r="C3164" t="s">
        <v>7270</v>
      </c>
      <c r="D3164" t="s">
        <v>12578</v>
      </c>
      <c r="E3164" s="65">
        <f t="shared" si="196"/>
        <v>42789</v>
      </c>
      <c r="F3164">
        <f t="shared" si="197"/>
        <v>2017</v>
      </c>
      <c r="G3164">
        <f t="shared" si="198"/>
        <v>2</v>
      </c>
      <c r="H3164">
        <f t="shared" si="199"/>
        <v>4</v>
      </c>
      <c r="I3164" s="1" t="s">
        <v>15622</v>
      </c>
      <c r="J3164" s="1" t="s">
        <v>17051</v>
      </c>
      <c r="K3164" s="1" t="s">
        <v>17125</v>
      </c>
      <c r="L3164" s="1" t="s">
        <v>15624</v>
      </c>
      <c r="M3164" s="42">
        <v>1</v>
      </c>
      <c r="N3164" s="42">
        <v>0.64</v>
      </c>
      <c r="O3164" s="1" t="s">
        <v>15615</v>
      </c>
    </row>
    <row r="3165" spans="1:15" x14ac:dyDescent="0.25">
      <c r="A3165">
        <v>3166</v>
      </c>
      <c r="B3165" t="s">
        <v>10036</v>
      </c>
      <c r="C3165" t="s">
        <v>5337</v>
      </c>
      <c r="D3165" t="s">
        <v>12579</v>
      </c>
      <c r="E3165" s="65">
        <f t="shared" si="196"/>
        <v>42791</v>
      </c>
      <c r="F3165">
        <f t="shared" si="197"/>
        <v>2017</v>
      </c>
      <c r="G3165">
        <f t="shared" si="198"/>
        <v>2</v>
      </c>
      <c r="H3165">
        <f t="shared" si="199"/>
        <v>6</v>
      </c>
      <c r="I3165" s="1" t="s">
        <v>15625</v>
      </c>
      <c r="J3165" s="1" t="s">
        <v>17051</v>
      </c>
      <c r="K3165" s="1" t="s">
        <v>17125</v>
      </c>
      <c r="L3165" s="1" t="s">
        <v>15623</v>
      </c>
      <c r="M3165" s="42">
        <v>1</v>
      </c>
      <c r="N3165" s="42">
        <v>0.91</v>
      </c>
      <c r="O3165" s="1" t="s">
        <v>15616</v>
      </c>
    </row>
    <row r="3166" spans="1:15" x14ac:dyDescent="0.25">
      <c r="A3166">
        <v>3167</v>
      </c>
      <c r="B3166" t="s">
        <v>9292</v>
      </c>
      <c r="C3166" t="s">
        <v>6064</v>
      </c>
      <c r="D3166" t="s">
        <v>12579</v>
      </c>
      <c r="E3166" s="65">
        <f t="shared" si="196"/>
        <v>42791</v>
      </c>
      <c r="F3166">
        <f t="shared" si="197"/>
        <v>2017</v>
      </c>
      <c r="G3166">
        <f t="shared" si="198"/>
        <v>2</v>
      </c>
      <c r="H3166">
        <f t="shared" si="199"/>
        <v>6</v>
      </c>
      <c r="I3166" s="1" t="s">
        <v>15622</v>
      </c>
      <c r="J3166" s="1" t="s">
        <v>17051</v>
      </c>
      <c r="K3166" s="1" t="s">
        <v>17125</v>
      </c>
      <c r="L3166" s="1" t="s">
        <v>15626</v>
      </c>
      <c r="M3166" s="42">
        <v>1</v>
      </c>
      <c r="N3166" s="42">
        <v>0.86</v>
      </c>
      <c r="O3166" s="1" t="s">
        <v>15615</v>
      </c>
    </row>
    <row r="3167" spans="1:15" x14ac:dyDescent="0.25">
      <c r="A3167">
        <v>3168</v>
      </c>
      <c r="B3167" t="s">
        <v>11418</v>
      </c>
      <c r="C3167" t="s">
        <v>3983</v>
      </c>
      <c r="D3167" t="s">
        <v>12580</v>
      </c>
      <c r="E3167" s="65">
        <f t="shared" si="196"/>
        <v>42792</v>
      </c>
      <c r="F3167">
        <f t="shared" si="197"/>
        <v>2017</v>
      </c>
      <c r="G3167">
        <f t="shared" si="198"/>
        <v>2</v>
      </c>
      <c r="H3167">
        <f t="shared" si="199"/>
        <v>7</v>
      </c>
      <c r="I3167" s="1" t="s">
        <v>15622</v>
      </c>
      <c r="J3167" s="1" t="s">
        <v>17051</v>
      </c>
      <c r="K3167" s="1" t="s">
        <v>17125</v>
      </c>
      <c r="L3167" s="1" t="s">
        <v>15626</v>
      </c>
      <c r="M3167" s="42">
        <v>1</v>
      </c>
      <c r="N3167" s="42">
        <v>0.92</v>
      </c>
      <c r="O3167" s="1" t="s">
        <v>15616</v>
      </c>
    </row>
    <row r="3168" spans="1:15" x14ac:dyDescent="0.25">
      <c r="A3168">
        <v>3169</v>
      </c>
      <c r="B3168" t="s">
        <v>10421</v>
      </c>
      <c r="C3168" t="s">
        <v>4959</v>
      </c>
      <c r="D3168" t="s">
        <v>16854</v>
      </c>
      <c r="E3168" s="65">
        <f t="shared" si="196"/>
        <v>42794</v>
      </c>
      <c r="F3168">
        <f t="shared" si="197"/>
        <v>2017</v>
      </c>
      <c r="G3168">
        <f t="shared" si="198"/>
        <v>2</v>
      </c>
      <c r="H3168">
        <f t="shared" si="199"/>
        <v>2</v>
      </c>
      <c r="I3168" s="1" t="s">
        <v>15622</v>
      </c>
      <c r="J3168" s="1" t="s">
        <v>17051</v>
      </c>
      <c r="K3168" s="1" t="s">
        <v>17125</v>
      </c>
      <c r="L3168" s="1" t="s">
        <v>15623</v>
      </c>
      <c r="M3168" s="42">
        <v>1</v>
      </c>
      <c r="N3168" s="42">
        <v>0.98</v>
      </c>
      <c r="O3168" s="1" t="s">
        <v>15616</v>
      </c>
    </row>
    <row r="3169" spans="1:15" x14ac:dyDescent="0.25">
      <c r="A3169">
        <v>3170</v>
      </c>
      <c r="B3169" t="s">
        <v>9301</v>
      </c>
      <c r="C3169" t="s">
        <v>6055</v>
      </c>
      <c r="D3169" t="s">
        <v>12581</v>
      </c>
      <c r="E3169" s="65">
        <f t="shared" si="196"/>
        <v>42796</v>
      </c>
      <c r="F3169">
        <f t="shared" si="197"/>
        <v>2017</v>
      </c>
      <c r="G3169">
        <f t="shared" si="198"/>
        <v>3</v>
      </c>
      <c r="H3169">
        <f t="shared" si="199"/>
        <v>4</v>
      </c>
      <c r="I3169" s="1" t="s">
        <v>15625</v>
      </c>
      <c r="J3169" s="1" t="s">
        <v>17051</v>
      </c>
      <c r="K3169" s="1" t="s">
        <v>17125</v>
      </c>
      <c r="L3169" s="1" t="s">
        <v>15626</v>
      </c>
      <c r="M3169" s="42">
        <v>1</v>
      </c>
      <c r="N3169" s="42">
        <v>0.93</v>
      </c>
      <c r="O3169" s="1" t="s">
        <v>15616</v>
      </c>
    </row>
    <row r="3170" spans="1:15" x14ac:dyDescent="0.25">
      <c r="A3170">
        <v>3171</v>
      </c>
      <c r="B3170" t="s">
        <v>9992</v>
      </c>
      <c r="C3170" t="s">
        <v>5381</v>
      </c>
      <c r="D3170" t="s">
        <v>12582</v>
      </c>
      <c r="E3170" s="65">
        <f t="shared" si="196"/>
        <v>42797</v>
      </c>
      <c r="F3170">
        <f t="shared" si="197"/>
        <v>2017</v>
      </c>
      <c r="G3170">
        <f t="shared" si="198"/>
        <v>3</v>
      </c>
      <c r="H3170">
        <f t="shared" si="199"/>
        <v>5</v>
      </c>
      <c r="I3170" s="1" t="s">
        <v>15622</v>
      </c>
      <c r="J3170" s="1" t="s">
        <v>17051</v>
      </c>
      <c r="K3170" s="1" t="s">
        <v>17125</v>
      </c>
      <c r="L3170" s="1" t="s">
        <v>15626</v>
      </c>
      <c r="M3170" s="42">
        <v>1</v>
      </c>
      <c r="N3170" s="42">
        <v>0.7</v>
      </c>
      <c r="O3170" s="1" t="s">
        <v>15616</v>
      </c>
    </row>
    <row r="3171" spans="1:15" x14ac:dyDescent="0.25">
      <c r="A3171">
        <v>3172</v>
      </c>
      <c r="B3171" t="s">
        <v>9662</v>
      </c>
      <c r="C3171" t="s">
        <v>5702</v>
      </c>
      <c r="D3171" t="s">
        <v>12583</v>
      </c>
      <c r="E3171" s="65">
        <f t="shared" si="196"/>
        <v>42798</v>
      </c>
      <c r="F3171">
        <f t="shared" si="197"/>
        <v>2017</v>
      </c>
      <c r="G3171">
        <f t="shared" si="198"/>
        <v>3</v>
      </c>
      <c r="H3171">
        <f t="shared" si="199"/>
        <v>6</v>
      </c>
      <c r="I3171" s="1" t="s">
        <v>15622</v>
      </c>
      <c r="J3171" s="1" t="s">
        <v>17051</v>
      </c>
      <c r="K3171" s="1" t="s">
        <v>17125</v>
      </c>
      <c r="L3171" s="1" t="s">
        <v>15623</v>
      </c>
      <c r="M3171" s="42">
        <v>1</v>
      </c>
      <c r="N3171" s="42">
        <v>0.94</v>
      </c>
      <c r="O3171" s="1" t="s">
        <v>15615</v>
      </c>
    </row>
    <row r="3172" spans="1:15" x14ac:dyDescent="0.25">
      <c r="A3172">
        <v>3173</v>
      </c>
      <c r="B3172" t="s">
        <v>10846</v>
      </c>
      <c r="C3172" t="s">
        <v>4548</v>
      </c>
      <c r="D3172" t="s">
        <v>12584</v>
      </c>
      <c r="E3172" s="65">
        <f t="shared" si="196"/>
        <v>42802</v>
      </c>
      <c r="F3172">
        <f t="shared" si="197"/>
        <v>2017</v>
      </c>
      <c r="G3172">
        <f t="shared" si="198"/>
        <v>3</v>
      </c>
      <c r="H3172">
        <f t="shared" si="199"/>
        <v>3</v>
      </c>
      <c r="I3172" s="1" t="s">
        <v>15622</v>
      </c>
      <c r="J3172" s="1" t="s">
        <v>17051</v>
      </c>
      <c r="K3172" s="1" t="s">
        <v>17125</v>
      </c>
      <c r="L3172" s="1" t="s">
        <v>15624</v>
      </c>
      <c r="M3172" s="42">
        <v>1</v>
      </c>
      <c r="N3172" s="42">
        <v>1</v>
      </c>
      <c r="O3172" s="1" t="s">
        <v>15615</v>
      </c>
    </row>
    <row r="3173" spans="1:15" x14ac:dyDescent="0.25">
      <c r="A3173">
        <v>3174</v>
      </c>
      <c r="B3173" t="s">
        <v>8946</v>
      </c>
      <c r="C3173" t="s">
        <v>6407</v>
      </c>
      <c r="D3173" t="s">
        <v>12584</v>
      </c>
      <c r="E3173" s="65">
        <f t="shared" si="196"/>
        <v>42802</v>
      </c>
      <c r="F3173">
        <f t="shared" si="197"/>
        <v>2017</v>
      </c>
      <c r="G3173">
        <f t="shared" si="198"/>
        <v>3</v>
      </c>
      <c r="H3173">
        <f t="shared" si="199"/>
        <v>3</v>
      </c>
      <c r="I3173" s="1" t="s">
        <v>15622</v>
      </c>
      <c r="J3173" s="1" t="s">
        <v>17051</v>
      </c>
      <c r="K3173" s="1" t="s">
        <v>17125</v>
      </c>
      <c r="L3173" s="1" t="s">
        <v>15626</v>
      </c>
      <c r="M3173" s="42">
        <v>1</v>
      </c>
      <c r="N3173" s="42">
        <v>0.98</v>
      </c>
      <c r="O3173" s="1" t="s">
        <v>15616</v>
      </c>
    </row>
    <row r="3174" spans="1:15" x14ac:dyDescent="0.25">
      <c r="A3174">
        <v>3175</v>
      </c>
      <c r="B3174" t="s">
        <v>9815</v>
      </c>
      <c r="C3174" t="s">
        <v>5554</v>
      </c>
      <c r="D3174" t="s">
        <v>12584</v>
      </c>
      <c r="E3174" s="65">
        <f t="shared" si="196"/>
        <v>42802</v>
      </c>
      <c r="F3174">
        <f t="shared" si="197"/>
        <v>2017</v>
      </c>
      <c r="G3174">
        <f t="shared" si="198"/>
        <v>3</v>
      </c>
      <c r="H3174">
        <f t="shared" si="199"/>
        <v>3</v>
      </c>
      <c r="I3174" s="1" t="s">
        <v>15622</v>
      </c>
      <c r="J3174" s="1" t="s">
        <v>17051</v>
      </c>
      <c r="K3174" s="1" t="s">
        <v>17125</v>
      </c>
      <c r="L3174" s="1" t="s">
        <v>15626</v>
      </c>
      <c r="M3174" s="42">
        <v>1</v>
      </c>
      <c r="N3174" s="42">
        <v>1</v>
      </c>
      <c r="O3174" s="1" t="s">
        <v>15616</v>
      </c>
    </row>
    <row r="3175" spans="1:15" x14ac:dyDescent="0.25">
      <c r="A3175">
        <v>3176</v>
      </c>
      <c r="B3175" t="s">
        <v>9956</v>
      </c>
      <c r="C3175" t="s">
        <v>5416</v>
      </c>
      <c r="D3175" t="s">
        <v>12584</v>
      </c>
      <c r="E3175" s="65">
        <f t="shared" si="196"/>
        <v>42802</v>
      </c>
      <c r="F3175">
        <f t="shared" si="197"/>
        <v>2017</v>
      </c>
      <c r="G3175">
        <f t="shared" si="198"/>
        <v>3</v>
      </c>
      <c r="H3175">
        <f t="shared" si="199"/>
        <v>3</v>
      </c>
      <c r="I3175" s="1" t="s">
        <v>15625</v>
      </c>
      <c r="J3175" s="1" t="s">
        <v>17051</v>
      </c>
      <c r="K3175" s="1" t="s">
        <v>17125</v>
      </c>
      <c r="L3175" s="1" t="s">
        <v>15626</v>
      </c>
      <c r="M3175" s="42">
        <v>1</v>
      </c>
      <c r="N3175" s="42">
        <v>0.8</v>
      </c>
      <c r="O3175" s="1" t="s">
        <v>15616</v>
      </c>
    </row>
    <row r="3176" spans="1:15" x14ac:dyDescent="0.25">
      <c r="A3176">
        <v>3177</v>
      </c>
      <c r="B3176" t="s">
        <v>8715</v>
      </c>
      <c r="C3176" t="s">
        <v>6633</v>
      </c>
      <c r="D3176" t="s">
        <v>12585</v>
      </c>
      <c r="E3176" s="65">
        <f t="shared" si="196"/>
        <v>42806</v>
      </c>
      <c r="F3176">
        <f t="shared" si="197"/>
        <v>2017</v>
      </c>
      <c r="G3176">
        <f t="shared" si="198"/>
        <v>3</v>
      </c>
      <c r="H3176">
        <f t="shared" si="199"/>
        <v>7</v>
      </c>
      <c r="I3176" s="1" t="s">
        <v>15622</v>
      </c>
      <c r="J3176" s="1" t="s">
        <v>17051</v>
      </c>
      <c r="K3176" s="1" t="s">
        <v>17125</v>
      </c>
      <c r="L3176" s="1" t="s">
        <v>15623</v>
      </c>
      <c r="M3176" s="42">
        <v>0.5</v>
      </c>
      <c r="N3176" s="42">
        <v>1</v>
      </c>
      <c r="O3176" s="1" t="s">
        <v>15615</v>
      </c>
    </row>
    <row r="3177" spans="1:15" x14ac:dyDescent="0.25">
      <c r="A3177">
        <v>3178</v>
      </c>
      <c r="B3177" t="s">
        <v>10150</v>
      </c>
      <c r="C3177" t="s">
        <v>5228</v>
      </c>
      <c r="D3177" t="s">
        <v>12586</v>
      </c>
      <c r="E3177" s="65">
        <f t="shared" si="196"/>
        <v>42808</v>
      </c>
      <c r="F3177">
        <f t="shared" si="197"/>
        <v>2017</v>
      </c>
      <c r="G3177">
        <f t="shared" si="198"/>
        <v>3</v>
      </c>
      <c r="H3177">
        <f t="shared" si="199"/>
        <v>2</v>
      </c>
      <c r="I3177" s="1" t="s">
        <v>15625</v>
      </c>
      <c r="J3177" s="1" t="s">
        <v>17051</v>
      </c>
      <c r="K3177" s="1" t="s">
        <v>17125</v>
      </c>
      <c r="L3177" s="1" t="s">
        <v>15624</v>
      </c>
      <c r="M3177" s="42">
        <v>1</v>
      </c>
      <c r="N3177" s="42">
        <v>0.83</v>
      </c>
      <c r="O3177" s="1" t="s">
        <v>15615</v>
      </c>
    </row>
    <row r="3178" spans="1:15" x14ac:dyDescent="0.25">
      <c r="A3178">
        <v>3179</v>
      </c>
      <c r="B3178" t="s">
        <v>8596</v>
      </c>
      <c r="C3178" t="s">
        <v>6751</v>
      </c>
      <c r="D3178" t="s">
        <v>12586</v>
      </c>
      <c r="E3178" s="65">
        <f t="shared" si="196"/>
        <v>42808</v>
      </c>
      <c r="F3178">
        <f t="shared" si="197"/>
        <v>2017</v>
      </c>
      <c r="G3178">
        <f t="shared" si="198"/>
        <v>3</v>
      </c>
      <c r="H3178">
        <f t="shared" si="199"/>
        <v>2</v>
      </c>
      <c r="I3178" s="1" t="s">
        <v>15622</v>
      </c>
      <c r="J3178" s="1" t="s">
        <v>17051</v>
      </c>
      <c r="K3178" s="1" t="s">
        <v>17125</v>
      </c>
      <c r="L3178" s="1" t="s">
        <v>15626</v>
      </c>
      <c r="M3178" s="42">
        <v>1</v>
      </c>
      <c r="N3178" s="42">
        <v>0.93</v>
      </c>
      <c r="O3178" s="1" t="s">
        <v>15616</v>
      </c>
    </row>
    <row r="3179" spans="1:15" x14ac:dyDescent="0.25">
      <c r="A3179">
        <v>3180</v>
      </c>
      <c r="B3179" t="s">
        <v>8935</v>
      </c>
      <c r="C3179" t="s">
        <v>6418</v>
      </c>
      <c r="D3179" t="s">
        <v>12586</v>
      </c>
      <c r="E3179" s="65">
        <f t="shared" si="196"/>
        <v>42808</v>
      </c>
      <c r="F3179">
        <f t="shared" si="197"/>
        <v>2017</v>
      </c>
      <c r="G3179">
        <f t="shared" si="198"/>
        <v>3</v>
      </c>
      <c r="H3179">
        <f t="shared" si="199"/>
        <v>2</v>
      </c>
      <c r="I3179" s="1" t="s">
        <v>15622</v>
      </c>
      <c r="J3179" s="1" t="s">
        <v>17051</v>
      </c>
      <c r="K3179" s="1" t="s">
        <v>17125</v>
      </c>
      <c r="L3179" s="1" t="s">
        <v>15626</v>
      </c>
      <c r="M3179" s="42">
        <v>1</v>
      </c>
      <c r="N3179" s="42">
        <v>0.92</v>
      </c>
      <c r="O3179" s="1" t="s">
        <v>15616</v>
      </c>
    </row>
    <row r="3180" spans="1:15" x14ac:dyDescent="0.25">
      <c r="A3180">
        <v>3181</v>
      </c>
      <c r="B3180" t="s">
        <v>11782</v>
      </c>
      <c r="C3180" t="s">
        <v>3628</v>
      </c>
      <c r="D3180" t="s">
        <v>12587</v>
      </c>
      <c r="E3180" s="65">
        <f t="shared" si="196"/>
        <v>42809</v>
      </c>
      <c r="F3180">
        <f t="shared" si="197"/>
        <v>2017</v>
      </c>
      <c r="G3180">
        <f t="shared" si="198"/>
        <v>3</v>
      </c>
      <c r="H3180">
        <f t="shared" si="199"/>
        <v>3</v>
      </c>
      <c r="I3180" s="1" t="s">
        <v>15625</v>
      </c>
      <c r="J3180" s="1" t="s">
        <v>17051</v>
      </c>
      <c r="K3180" s="1" t="s">
        <v>17125</v>
      </c>
      <c r="L3180" s="1" t="s">
        <v>15626</v>
      </c>
      <c r="M3180" s="42">
        <v>1</v>
      </c>
      <c r="N3180" s="42">
        <v>1</v>
      </c>
      <c r="O3180" s="1" t="s">
        <v>15615</v>
      </c>
    </row>
    <row r="3181" spans="1:15" x14ac:dyDescent="0.25">
      <c r="A3181">
        <v>3182</v>
      </c>
      <c r="B3181" t="s">
        <v>7842</v>
      </c>
      <c r="C3181" t="s">
        <v>7482</v>
      </c>
      <c r="D3181" t="s">
        <v>12587</v>
      </c>
      <c r="E3181" s="65">
        <f t="shared" si="196"/>
        <v>42809</v>
      </c>
      <c r="F3181">
        <f t="shared" si="197"/>
        <v>2017</v>
      </c>
      <c r="G3181">
        <f t="shared" si="198"/>
        <v>3</v>
      </c>
      <c r="H3181">
        <f t="shared" si="199"/>
        <v>3</v>
      </c>
      <c r="I3181" s="1" t="s">
        <v>15622</v>
      </c>
      <c r="J3181" s="1" t="s">
        <v>17051</v>
      </c>
      <c r="K3181" s="1" t="s">
        <v>17125</v>
      </c>
      <c r="L3181" s="1" t="s">
        <v>15624</v>
      </c>
      <c r="M3181" s="42">
        <v>1</v>
      </c>
      <c r="N3181" s="42">
        <v>0.91</v>
      </c>
      <c r="O3181" s="1" t="s">
        <v>15615</v>
      </c>
    </row>
    <row r="3182" spans="1:15" x14ac:dyDescent="0.25">
      <c r="A3182">
        <v>3183</v>
      </c>
      <c r="B3182" t="s">
        <v>9674</v>
      </c>
      <c r="C3182" t="s">
        <v>5690</v>
      </c>
      <c r="D3182" t="s">
        <v>12587</v>
      </c>
      <c r="E3182" s="65">
        <f t="shared" si="196"/>
        <v>42809</v>
      </c>
      <c r="F3182">
        <f t="shared" si="197"/>
        <v>2017</v>
      </c>
      <c r="G3182">
        <f t="shared" si="198"/>
        <v>3</v>
      </c>
      <c r="H3182">
        <f t="shared" si="199"/>
        <v>3</v>
      </c>
      <c r="I3182" s="1" t="s">
        <v>15622</v>
      </c>
      <c r="J3182" s="1" t="s">
        <v>17051</v>
      </c>
      <c r="K3182" s="1" t="s">
        <v>17125</v>
      </c>
      <c r="L3182" s="1" t="s">
        <v>15626</v>
      </c>
      <c r="M3182" s="42">
        <v>1</v>
      </c>
      <c r="N3182" s="42">
        <v>0.56000000000000005</v>
      </c>
      <c r="O3182" s="1" t="s">
        <v>15616</v>
      </c>
    </row>
    <row r="3183" spans="1:15" x14ac:dyDescent="0.25">
      <c r="A3183">
        <v>1787</v>
      </c>
      <c r="B3183" t="s">
        <v>10105</v>
      </c>
      <c r="C3183" t="s">
        <v>5271</v>
      </c>
      <c r="D3183" t="s">
        <v>12588</v>
      </c>
      <c r="E3183" s="65">
        <f t="shared" si="196"/>
        <v>42810</v>
      </c>
      <c r="F3183">
        <f t="shared" si="197"/>
        <v>2017</v>
      </c>
      <c r="G3183">
        <f t="shared" si="198"/>
        <v>3</v>
      </c>
      <c r="H3183">
        <f t="shared" si="199"/>
        <v>4</v>
      </c>
      <c r="I3183" s="1" t="s">
        <v>15625</v>
      </c>
      <c r="J3183" s="1" t="s">
        <v>17051</v>
      </c>
      <c r="K3183" s="1" t="s">
        <v>17125</v>
      </c>
      <c r="L3183" s="1" t="s">
        <v>15626</v>
      </c>
      <c r="M3183" s="42">
        <v>1</v>
      </c>
      <c r="N3183" s="42">
        <v>1</v>
      </c>
      <c r="O3183" s="1" t="s">
        <v>15616</v>
      </c>
    </row>
    <row r="3184" spans="1:15" x14ac:dyDescent="0.25">
      <c r="A3184">
        <v>3184</v>
      </c>
      <c r="B3184" t="s">
        <v>10486</v>
      </c>
      <c r="C3184" t="s">
        <v>4897</v>
      </c>
      <c r="D3184" t="s">
        <v>12589</v>
      </c>
      <c r="E3184" s="65">
        <f t="shared" si="196"/>
        <v>42812</v>
      </c>
      <c r="F3184">
        <f t="shared" si="197"/>
        <v>2017</v>
      </c>
      <c r="G3184">
        <f t="shared" si="198"/>
        <v>3</v>
      </c>
      <c r="H3184">
        <f t="shared" si="199"/>
        <v>6</v>
      </c>
      <c r="I3184" s="1" t="s">
        <v>15622</v>
      </c>
      <c r="J3184" s="1" t="s">
        <v>17051</v>
      </c>
      <c r="K3184" s="1" t="s">
        <v>17125</v>
      </c>
      <c r="L3184" s="1" t="s">
        <v>15626</v>
      </c>
      <c r="M3184" s="42">
        <v>0.98</v>
      </c>
      <c r="N3184" s="42">
        <v>0.93</v>
      </c>
      <c r="O3184" s="1" t="s">
        <v>15615</v>
      </c>
    </row>
    <row r="3185" spans="1:15" x14ac:dyDescent="0.25">
      <c r="A3185">
        <v>3185</v>
      </c>
      <c r="B3185" t="s">
        <v>10294</v>
      </c>
      <c r="C3185" t="s">
        <v>5085</v>
      </c>
      <c r="D3185" t="s">
        <v>12590</v>
      </c>
      <c r="E3185" s="65">
        <f t="shared" si="196"/>
        <v>42813</v>
      </c>
      <c r="F3185">
        <f t="shared" si="197"/>
        <v>2017</v>
      </c>
      <c r="G3185">
        <f t="shared" si="198"/>
        <v>3</v>
      </c>
      <c r="H3185">
        <f t="shared" si="199"/>
        <v>7</v>
      </c>
      <c r="I3185" s="1" t="s">
        <v>15622</v>
      </c>
      <c r="J3185" s="1" t="s">
        <v>17051</v>
      </c>
      <c r="K3185" s="1" t="s">
        <v>17125</v>
      </c>
      <c r="L3185" s="1" t="s">
        <v>15623</v>
      </c>
      <c r="M3185" s="42">
        <v>1</v>
      </c>
      <c r="N3185" s="42">
        <v>0.67</v>
      </c>
      <c r="O3185" s="1" t="s">
        <v>15615</v>
      </c>
    </row>
    <row r="3186" spans="1:15" x14ac:dyDescent="0.25">
      <c r="A3186">
        <v>3186</v>
      </c>
      <c r="B3186" t="s">
        <v>8463</v>
      </c>
      <c r="C3186" t="s">
        <v>6880</v>
      </c>
      <c r="D3186" t="s">
        <v>12590</v>
      </c>
      <c r="E3186" s="65">
        <f t="shared" si="196"/>
        <v>42813</v>
      </c>
      <c r="F3186">
        <f t="shared" si="197"/>
        <v>2017</v>
      </c>
      <c r="G3186">
        <f t="shared" si="198"/>
        <v>3</v>
      </c>
      <c r="H3186">
        <f t="shared" si="199"/>
        <v>7</v>
      </c>
      <c r="I3186" s="1" t="s">
        <v>15622</v>
      </c>
      <c r="J3186" s="1" t="s">
        <v>17051</v>
      </c>
      <c r="K3186" s="1" t="s">
        <v>17125</v>
      </c>
      <c r="L3186" s="1" t="s">
        <v>15626</v>
      </c>
      <c r="M3186" s="42">
        <v>1</v>
      </c>
      <c r="N3186" s="42">
        <v>0.97</v>
      </c>
      <c r="O3186" s="1" t="s">
        <v>15616</v>
      </c>
    </row>
    <row r="3187" spans="1:15" x14ac:dyDescent="0.25">
      <c r="A3187">
        <v>3187</v>
      </c>
      <c r="B3187" t="s">
        <v>10618</v>
      </c>
      <c r="C3187" t="s">
        <v>4768</v>
      </c>
      <c r="D3187" t="s">
        <v>12591</v>
      </c>
      <c r="E3187" s="65">
        <f t="shared" si="196"/>
        <v>42814</v>
      </c>
      <c r="F3187">
        <f t="shared" si="197"/>
        <v>2017</v>
      </c>
      <c r="G3187">
        <f t="shared" si="198"/>
        <v>3</v>
      </c>
      <c r="H3187">
        <f t="shared" si="199"/>
        <v>1</v>
      </c>
      <c r="I3187" s="1" t="s">
        <v>15622</v>
      </c>
      <c r="J3187" s="1" t="s">
        <v>17051</v>
      </c>
      <c r="K3187" s="1" t="s">
        <v>17125</v>
      </c>
      <c r="L3187" s="1" t="s">
        <v>15626</v>
      </c>
      <c r="M3187" s="42">
        <v>0.8</v>
      </c>
      <c r="N3187" s="42">
        <v>0.99</v>
      </c>
      <c r="O3187" s="1" t="s">
        <v>15615</v>
      </c>
    </row>
    <row r="3188" spans="1:15" x14ac:dyDescent="0.25">
      <c r="A3188">
        <v>3188</v>
      </c>
      <c r="B3188" t="s">
        <v>11538</v>
      </c>
      <c r="C3188" t="s">
        <v>3866</v>
      </c>
      <c r="D3188" t="s">
        <v>12592</v>
      </c>
      <c r="E3188" s="65">
        <f t="shared" si="196"/>
        <v>42816</v>
      </c>
      <c r="F3188">
        <f t="shared" si="197"/>
        <v>2017</v>
      </c>
      <c r="G3188">
        <f t="shared" si="198"/>
        <v>3</v>
      </c>
      <c r="H3188">
        <f t="shared" si="199"/>
        <v>3</v>
      </c>
      <c r="I3188" s="1" t="s">
        <v>15642</v>
      </c>
      <c r="J3188" s="1" t="s">
        <v>17060</v>
      </c>
      <c r="K3188" s="1" t="s">
        <v>17125</v>
      </c>
      <c r="L3188" s="1" t="s">
        <v>15626</v>
      </c>
      <c r="M3188" s="42">
        <v>1</v>
      </c>
      <c r="N3188" s="42">
        <v>1</v>
      </c>
      <c r="O3188" s="1" t="s">
        <v>15615</v>
      </c>
    </row>
    <row r="3189" spans="1:15" x14ac:dyDescent="0.25">
      <c r="A3189">
        <v>3189</v>
      </c>
      <c r="B3189" t="s">
        <v>9357</v>
      </c>
      <c r="C3189" t="s">
        <v>6000</v>
      </c>
      <c r="D3189" t="s">
        <v>12592</v>
      </c>
      <c r="E3189" s="65">
        <f t="shared" si="196"/>
        <v>42816</v>
      </c>
      <c r="F3189">
        <f t="shared" si="197"/>
        <v>2017</v>
      </c>
      <c r="G3189">
        <f t="shared" si="198"/>
        <v>3</v>
      </c>
      <c r="H3189">
        <f t="shared" si="199"/>
        <v>3</v>
      </c>
      <c r="I3189" s="1" t="s">
        <v>15627</v>
      </c>
      <c r="J3189" s="1" t="s">
        <v>17051</v>
      </c>
      <c r="K3189" s="1" t="s">
        <v>17125</v>
      </c>
      <c r="L3189" s="1" t="s">
        <v>15626</v>
      </c>
      <c r="M3189" s="42">
        <v>1</v>
      </c>
      <c r="N3189" s="42">
        <v>0.99</v>
      </c>
      <c r="O3189" s="1" t="s">
        <v>15615</v>
      </c>
    </row>
    <row r="3190" spans="1:15" x14ac:dyDescent="0.25">
      <c r="A3190">
        <v>3190</v>
      </c>
      <c r="B3190" t="s">
        <v>8764</v>
      </c>
      <c r="C3190" t="s">
        <v>6584</v>
      </c>
      <c r="D3190" t="s">
        <v>12593</v>
      </c>
      <c r="E3190" s="65">
        <f t="shared" si="196"/>
        <v>42817</v>
      </c>
      <c r="F3190">
        <f t="shared" si="197"/>
        <v>2017</v>
      </c>
      <c r="G3190">
        <f t="shared" si="198"/>
        <v>3</v>
      </c>
      <c r="H3190">
        <f t="shared" si="199"/>
        <v>4</v>
      </c>
      <c r="I3190" s="1" t="s">
        <v>15622</v>
      </c>
      <c r="J3190" s="1" t="s">
        <v>17051</v>
      </c>
      <c r="K3190" s="1" t="s">
        <v>17125</v>
      </c>
      <c r="L3190" s="1" t="s">
        <v>15626</v>
      </c>
      <c r="M3190" s="42">
        <v>1</v>
      </c>
      <c r="N3190" s="42">
        <v>0.98</v>
      </c>
      <c r="O3190" s="1" t="s">
        <v>15616</v>
      </c>
    </row>
    <row r="3191" spans="1:15" x14ac:dyDescent="0.25">
      <c r="A3191">
        <v>3191</v>
      </c>
      <c r="B3191" t="s">
        <v>8921</v>
      </c>
      <c r="C3191" t="s">
        <v>6431</v>
      </c>
      <c r="D3191" t="s">
        <v>12593</v>
      </c>
      <c r="E3191" s="65">
        <f t="shared" si="196"/>
        <v>42817</v>
      </c>
      <c r="F3191">
        <f t="shared" si="197"/>
        <v>2017</v>
      </c>
      <c r="G3191">
        <f t="shared" si="198"/>
        <v>3</v>
      </c>
      <c r="H3191">
        <f t="shared" si="199"/>
        <v>4</v>
      </c>
      <c r="I3191" s="1" t="s">
        <v>15622</v>
      </c>
      <c r="J3191" s="1" t="s">
        <v>17051</v>
      </c>
      <c r="K3191" s="1" t="s">
        <v>17125</v>
      </c>
      <c r="L3191" s="1" t="s">
        <v>15624</v>
      </c>
      <c r="M3191" s="42">
        <v>0.8</v>
      </c>
      <c r="N3191" s="42">
        <v>0.98</v>
      </c>
      <c r="O3191" s="1" t="s">
        <v>15615</v>
      </c>
    </row>
    <row r="3192" spans="1:15" x14ac:dyDescent="0.25">
      <c r="A3192">
        <v>3192</v>
      </c>
      <c r="B3192" t="s">
        <v>9433</v>
      </c>
      <c r="C3192" t="s">
        <v>5926</v>
      </c>
      <c r="D3192" t="s">
        <v>12594</v>
      </c>
      <c r="E3192" s="65">
        <f t="shared" si="196"/>
        <v>42818</v>
      </c>
      <c r="F3192">
        <f t="shared" si="197"/>
        <v>2017</v>
      </c>
      <c r="G3192">
        <f t="shared" si="198"/>
        <v>3</v>
      </c>
      <c r="H3192">
        <f t="shared" si="199"/>
        <v>5</v>
      </c>
      <c r="I3192" s="1" t="s">
        <v>15622</v>
      </c>
      <c r="J3192" s="1" t="s">
        <v>17051</v>
      </c>
      <c r="K3192" s="1" t="s">
        <v>17125</v>
      </c>
      <c r="L3192" s="1" t="s">
        <v>15624</v>
      </c>
      <c r="M3192" s="42">
        <v>1</v>
      </c>
      <c r="N3192" s="42">
        <v>0.72</v>
      </c>
      <c r="O3192" s="1" t="s">
        <v>15615</v>
      </c>
    </row>
    <row r="3193" spans="1:15" x14ac:dyDescent="0.25">
      <c r="A3193">
        <v>3193</v>
      </c>
      <c r="B3193" t="s">
        <v>11336</v>
      </c>
      <c r="C3193" t="s">
        <v>4065</v>
      </c>
      <c r="D3193" t="s">
        <v>12594</v>
      </c>
      <c r="E3193" s="65">
        <f t="shared" si="196"/>
        <v>42818</v>
      </c>
      <c r="F3193">
        <f t="shared" si="197"/>
        <v>2017</v>
      </c>
      <c r="G3193">
        <f t="shared" si="198"/>
        <v>3</v>
      </c>
      <c r="H3193">
        <f t="shared" si="199"/>
        <v>5</v>
      </c>
      <c r="I3193" s="1" t="s">
        <v>15625</v>
      </c>
      <c r="J3193" s="1" t="s">
        <v>17051</v>
      </c>
      <c r="K3193" s="1" t="s">
        <v>17125</v>
      </c>
      <c r="L3193" s="1" t="s">
        <v>15624</v>
      </c>
      <c r="M3193" s="42">
        <v>0.72</v>
      </c>
      <c r="N3193" s="42">
        <v>1</v>
      </c>
      <c r="O3193" s="1" t="s">
        <v>15615</v>
      </c>
    </row>
    <row r="3194" spans="1:15" x14ac:dyDescent="0.25">
      <c r="A3194">
        <v>3194</v>
      </c>
      <c r="B3194" t="s">
        <v>11713</v>
      </c>
      <c r="C3194" t="s">
        <v>3693</v>
      </c>
      <c r="D3194" t="s">
        <v>12595</v>
      </c>
      <c r="E3194" s="65">
        <f t="shared" si="196"/>
        <v>42819</v>
      </c>
      <c r="F3194">
        <f t="shared" si="197"/>
        <v>2017</v>
      </c>
      <c r="G3194">
        <f t="shared" si="198"/>
        <v>3</v>
      </c>
      <c r="H3194">
        <f t="shared" si="199"/>
        <v>6</v>
      </c>
      <c r="I3194" s="1" t="s">
        <v>15625</v>
      </c>
      <c r="J3194" s="1" t="s">
        <v>17051</v>
      </c>
      <c r="K3194" s="1" t="s">
        <v>17125</v>
      </c>
      <c r="L3194" s="1" t="s">
        <v>15626</v>
      </c>
      <c r="M3194" s="42">
        <v>1</v>
      </c>
      <c r="N3194" s="42">
        <v>1</v>
      </c>
      <c r="O3194" s="1" t="s">
        <v>15616</v>
      </c>
    </row>
    <row r="3195" spans="1:15" x14ac:dyDescent="0.25">
      <c r="A3195">
        <v>3195</v>
      </c>
      <c r="B3195" t="s">
        <v>7727</v>
      </c>
      <c r="C3195" t="s">
        <v>7593</v>
      </c>
      <c r="D3195" t="s">
        <v>12596</v>
      </c>
      <c r="E3195" s="65">
        <f t="shared" si="196"/>
        <v>42820</v>
      </c>
      <c r="F3195">
        <f t="shared" si="197"/>
        <v>2017</v>
      </c>
      <c r="G3195">
        <f t="shared" si="198"/>
        <v>3</v>
      </c>
      <c r="H3195">
        <f t="shared" si="199"/>
        <v>7</v>
      </c>
      <c r="I3195" s="1" t="s">
        <v>15622</v>
      </c>
      <c r="J3195" s="1" t="s">
        <v>17051</v>
      </c>
      <c r="K3195" s="1" t="s">
        <v>17125</v>
      </c>
      <c r="L3195" s="1" t="s">
        <v>15626</v>
      </c>
      <c r="M3195" s="42">
        <v>1</v>
      </c>
      <c r="N3195" s="42">
        <v>1</v>
      </c>
      <c r="O3195" s="1" t="s">
        <v>15616</v>
      </c>
    </row>
    <row r="3196" spans="1:15" x14ac:dyDescent="0.25">
      <c r="A3196">
        <v>3196</v>
      </c>
      <c r="B3196" t="s">
        <v>8061</v>
      </c>
      <c r="C3196" t="s">
        <v>7272</v>
      </c>
      <c r="D3196" t="s">
        <v>12597</v>
      </c>
      <c r="E3196" s="65">
        <f t="shared" si="196"/>
        <v>42823</v>
      </c>
      <c r="F3196">
        <f t="shared" si="197"/>
        <v>2017</v>
      </c>
      <c r="G3196">
        <f t="shared" si="198"/>
        <v>3</v>
      </c>
      <c r="H3196">
        <f t="shared" si="199"/>
        <v>3</v>
      </c>
      <c r="I3196" s="1" t="s">
        <v>15629</v>
      </c>
      <c r="J3196" s="1" t="s">
        <v>17051</v>
      </c>
      <c r="K3196" s="1" t="s">
        <v>17125</v>
      </c>
      <c r="L3196" s="1" t="s">
        <v>15626</v>
      </c>
      <c r="M3196" s="42">
        <v>1</v>
      </c>
      <c r="N3196" s="42">
        <v>1</v>
      </c>
      <c r="O3196" s="1" t="s">
        <v>15616</v>
      </c>
    </row>
    <row r="3197" spans="1:15" x14ac:dyDescent="0.25">
      <c r="A3197">
        <v>3197</v>
      </c>
      <c r="B3197" t="s">
        <v>8514</v>
      </c>
      <c r="C3197" t="s">
        <v>6830</v>
      </c>
      <c r="D3197" t="s">
        <v>12598</v>
      </c>
      <c r="E3197" s="65">
        <f t="shared" si="196"/>
        <v>42824</v>
      </c>
      <c r="F3197">
        <f t="shared" si="197"/>
        <v>2017</v>
      </c>
      <c r="G3197">
        <f t="shared" si="198"/>
        <v>3</v>
      </c>
      <c r="H3197">
        <f t="shared" si="199"/>
        <v>4</v>
      </c>
      <c r="I3197" s="1" t="s">
        <v>15629</v>
      </c>
      <c r="J3197" s="1" t="s">
        <v>17051</v>
      </c>
      <c r="K3197" s="1" t="s">
        <v>17125</v>
      </c>
      <c r="L3197" s="1" t="s">
        <v>15628</v>
      </c>
      <c r="M3197" s="42">
        <v>0</v>
      </c>
      <c r="N3197" s="42">
        <v>0.56999999999999995</v>
      </c>
      <c r="O3197" s="1" t="s">
        <v>15615</v>
      </c>
    </row>
    <row r="3198" spans="1:15" x14ac:dyDescent="0.25">
      <c r="A3198">
        <v>3198</v>
      </c>
      <c r="B3198" t="s">
        <v>9501</v>
      </c>
      <c r="C3198" t="s">
        <v>5859</v>
      </c>
      <c r="D3198" t="s">
        <v>12598</v>
      </c>
      <c r="E3198" s="65">
        <f t="shared" si="196"/>
        <v>42824</v>
      </c>
      <c r="F3198">
        <f t="shared" si="197"/>
        <v>2017</v>
      </c>
      <c r="G3198">
        <f t="shared" si="198"/>
        <v>3</v>
      </c>
      <c r="H3198">
        <f t="shared" si="199"/>
        <v>4</v>
      </c>
      <c r="I3198" s="1" t="s">
        <v>15685</v>
      </c>
      <c r="J3198" s="1" t="s">
        <v>17063</v>
      </c>
      <c r="K3198" s="1" t="s">
        <v>17125</v>
      </c>
      <c r="L3198" s="1" t="s">
        <v>15626</v>
      </c>
      <c r="M3198" s="42">
        <v>1</v>
      </c>
      <c r="N3198" s="42">
        <v>1</v>
      </c>
      <c r="O3198" s="1" t="s">
        <v>15615</v>
      </c>
    </row>
    <row r="3199" spans="1:15" x14ac:dyDescent="0.25">
      <c r="A3199">
        <v>3199</v>
      </c>
      <c r="B3199" t="s">
        <v>10132</v>
      </c>
      <c r="C3199" t="s">
        <v>5245</v>
      </c>
      <c r="D3199" t="s">
        <v>12599</v>
      </c>
      <c r="E3199" s="65">
        <f t="shared" si="196"/>
        <v>42826</v>
      </c>
      <c r="F3199">
        <f t="shared" si="197"/>
        <v>2017</v>
      </c>
      <c r="G3199">
        <f t="shared" si="198"/>
        <v>4</v>
      </c>
      <c r="H3199">
        <f t="shared" si="199"/>
        <v>6</v>
      </c>
      <c r="I3199" s="1" t="s">
        <v>15622</v>
      </c>
      <c r="J3199" s="1" t="s">
        <v>17051</v>
      </c>
      <c r="K3199" s="1" t="s">
        <v>17125</v>
      </c>
      <c r="L3199" s="1" t="s">
        <v>15626</v>
      </c>
      <c r="M3199" s="42">
        <v>1</v>
      </c>
      <c r="N3199" s="42">
        <v>0.83</v>
      </c>
      <c r="O3199" s="1" t="s">
        <v>15615</v>
      </c>
    </row>
    <row r="3200" spans="1:15" x14ac:dyDescent="0.25">
      <c r="A3200">
        <v>3200</v>
      </c>
      <c r="B3200" t="s">
        <v>7850</v>
      </c>
      <c r="C3200" t="s">
        <v>7476</v>
      </c>
      <c r="D3200" t="s">
        <v>12600</v>
      </c>
      <c r="E3200" s="65">
        <f t="shared" si="196"/>
        <v>42827</v>
      </c>
      <c r="F3200">
        <f t="shared" si="197"/>
        <v>2017</v>
      </c>
      <c r="G3200">
        <f t="shared" si="198"/>
        <v>4</v>
      </c>
      <c r="H3200">
        <f t="shared" si="199"/>
        <v>7</v>
      </c>
      <c r="I3200" s="1" t="s">
        <v>15622</v>
      </c>
      <c r="J3200" s="1" t="s">
        <v>17051</v>
      </c>
      <c r="K3200" s="1" t="s">
        <v>17125</v>
      </c>
      <c r="L3200" s="1" t="s">
        <v>15624</v>
      </c>
      <c r="M3200" s="42">
        <v>1</v>
      </c>
      <c r="N3200" s="42">
        <v>0.46</v>
      </c>
      <c r="O3200" s="1" t="s">
        <v>15615</v>
      </c>
    </row>
    <row r="3201" spans="1:15" x14ac:dyDescent="0.25">
      <c r="A3201">
        <v>3201</v>
      </c>
      <c r="B3201" t="s">
        <v>9943</v>
      </c>
      <c r="C3201" t="s">
        <v>5428</v>
      </c>
      <c r="D3201" t="s">
        <v>12600</v>
      </c>
      <c r="E3201" s="65">
        <f t="shared" si="196"/>
        <v>42827</v>
      </c>
      <c r="F3201">
        <f t="shared" si="197"/>
        <v>2017</v>
      </c>
      <c r="G3201">
        <f t="shared" si="198"/>
        <v>4</v>
      </c>
      <c r="H3201">
        <f t="shared" si="199"/>
        <v>7</v>
      </c>
      <c r="I3201" s="1" t="s">
        <v>15622</v>
      </c>
      <c r="J3201" s="1" t="s">
        <v>17051</v>
      </c>
      <c r="K3201" s="1" t="s">
        <v>17125</v>
      </c>
      <c r="L3201" s="1" t="s">
        <v>15626</v>
      </c>
      <c r="M3201" s="42">
        <v>1</v>
      </c>
      <c r="N3201" s="42">
        <v>0.97</v>
      </c>
      <c r="O3201" s="1" t="s">
        <v>15615</v>
      </c>
    </row>
    <row r="3202" spans="1:15" x14ac:dyDescent="0.25">
      <c r="A3202">
        <v>3202</v>
      </c>
      <c r="B3202" t="s">
        <v>11391</v>
      </c>
      <c r="C3202" t="s">
        <v>4009</v>
      </c>
      <c r="D3202" t="s">
        <v>12601</v>
      </c>
      <c r="E3202" s="65">
        <f t="shared" si="196"/>
        <v>42828</v>
      </c>
      <c r="F3202">
        <f t="shared" si="197"/>
        <v>2017</v>
      </c>
      <c r="G3202">
        <f t="shared" si="198"/>
        <v>4</v>
      </c>
      <c r="H3202">
        <f t="shared" si="199"/>
        <v>1</v>
      </c>
      <c r="I3202" s="1" t="s">
        <v>15622</v>
      </c>
      <c r="J3202" s="1" t="s">
        <v>17051</v>
      </c>
      <c r="K3202" s="1" t="s">
        <v>17125</v>
      </c>
      <c r="L3202" s="1" t="s">
        <v>15626</v>
      </c>
      <c r="M3202" s="42">
        <v>1</v>
      </c>
      <c r="N3202" s="42">
        <v>1</v>
      </c>
      <c r="O3202" s="1" t="s">
        <v>15615</v>
      </c>
    </row>
    <row r="3203" spans="1:15" x14ac:dyDescent="0.25">
      <c r="A3203">
        <v>3203</v>
      </c>
      <c r="B3203" t="s">
        <v>11201</v>
      </c>
      <c r="C3203" t="s">
        <v>4199</v>
      </c>
      <c r="D3203" t="s">
        <v>12601</v>
      </c>
      <c r="E3203" s="65">
        <f t="shared" ref="E3203:E3266" si="200">DATE(LEFT(D3203,4),MID(D3203,5,2),RIGHT(D3203,2))</f>
        <v>42828</v>
      </c>
      <c r="F3203">
        <f t="shared" ref="F3203:F3266" si="201">YEAR(E3203)</f>
        <v>2017</v>
      </c>
      <c r="G3203">
        <f t="shared" ref="G3203:G3266" si="202">MONTH(E3203)</f>
        <v>4</v>
      </c>
      <c r="H3203">
        <f t="shared" ref="H3203:H3266" si="203">WEEKDAY(E3203,2)</f>
        <v>1</v>
      </c>
      <c r="I3203" s="1" t="s">
        <v>15622</v>
      </c>
      <c r="J3203" s="1" t="s">
        <v>17051</v>
      </c>
      <c r="K3203" s="1" t="s">
        <v>17125</v>
      </c>
      <c r="L3203" s="1" t="s">
        <v>15628</v>
      </c>
      <c r="M3203" s="42">
        <v>0.17</v>
      </c>
      <c r="N3203" s="42">
        <v>0.26</v>
      </c>
      <c r="O3203" s="1" t="s">
        <v>15615</v>
      </c>
    </row>
    <row r="3204" spans="1:15" x14ac:dyDescent="0.25">
      <c r="A3204">
        <v>3204</v>
      </c>
      <c r="B3204" t="s">
        <v>10030</v>
      </c>
      <c r="C3204" t="s">
        <v>5343</v>
      </c>
      <c r="D3204" t="s">
        <v>12601</v>
      </c>
      <c r="E3204" s="65">
        <f t="shared" si="200"/>
        <v>42828</v>
      </c>
      <c r="F3204">
        <f t="shared" si="201"/>
        <v>2017</v>
      </c>
      <c r="G3204">
        <f t="shared" si="202"/>
        <v>4</v>
      </c>
      <c r="H3204">
        <f t="shared" si="203"/>
        <v>1</v>
      </c>
      <c r="I3204" s="1" t="s">
        <v>15755</v>
      </c>
      <c r="J3204" s="1" t="s">
        <v>17074</v>
      </c>
      <c r="K3204" s="1" t="s">
        <v>17125</v>
      </c>
      <c r="L3204" s="1" t="s">
        <v>15626</v>
      </c>
      <c r="M3204" s="42">
        <v>1</v>
      </c>
      <c r="N3204" s="42">
        <v>0.96</v>
      </c>
      <c r="O3204" s="1" t="s">
        <v>15615</v>
      </c>
    </row>
    <row r="3205" spans="1:15" x14ac:dyDescent="0.25">
      <c r="A3205">
        <v>3205</v>
      </c>
      <c r="B3205" t="s">
        <v>11031</v>
      </c>
      <c r="C3205" t="s">
        <v>4366</v>
      </c>
      <c r="D3205" t="s">
        <v>12602</v>
      </c>
      <c r="E3205" s="65">
        <f t="shared" si="200"/>
        <v>42831</v>
      </c>
      <c r="F3205">
        <f t="shared" si="201"/>
        <v>2017</v>
      </c>
      <c r="G3205">
        <f t="shared" si="202"/>
        <v>4</v>
      </c>
      <c r="H3205">
        <f t="shared" si="203"/>
        <v>4</v>
      </c>
      <c r="I3205" s="1" t="s">
        <v>15625</v>
      </c>
      <c r="J3205" s="1" t="s">
        <v>17051</v>
      </c>
      <c r="K3205" s="1" t="s">
        <v>17125</v>
      </c>
      <c r="L3205" s="1" t="s">
        <v>15624</v>
      </c>
      <c r="M3205" s="42">
        <v>1</v>
      </c>
      <c r="N3205" s="42">
        <v>1</v>
      </c>
      <c r="O3205" s="1" t="s">
        <v>15615</v>
      </c>
    </row>
    <row r="3206" spans="1:15" x14ac:dyDescent="0.25">
      <c r="A3206">
        <v>3206</v>
      </c>
      <c r="B3206" t="s">
        <v>11293</v>
      </c>
      <c r="C3206" t="s">
        <v>4108</v>
      </c>
      <c r="D3206" t="s">
        <v>12603</v>
      </c>
      <c r="E3206" s="65">
        <f t="shared" si="200"/>
        <v>42833</v>
      </c>
      <c r="F3206">
        <f t="shared" si="201"/>
        <v>2017</v>
      </c>
      <c r="G3206">
        <f t="shared" si="202"/>
        <v>4</v>
      </c>
      <c r="H3206">
        <f t="shared" si="203"/>
        <v>6</v>
      </c>
      <c r="I3206" s="1" t="s">
        <v>15629</v>
      </c>
      <c r="J3206" s="1" t="s">
        <v>17051</v>
      </c>
      <c r="K3206" s="1" t="s">
        <v>17125</v>
      </c>
      <c r="L3206" s="1" t="s">
        <v>15626</v>
      </c>
      <c r="M3206" s="42">
        <v>1</v>
      </c>
      <c r="N3206" s="42">
        <v>0.93</v>
      </c>
      <c r="O3206" s="1" t="s">
        <v>15616</v>
      </c>
    </row>
    <row r="3207" spans="1:15" x14ac:dyDescent="0.25">
      <c r="A3207">
        <v>3207</v>
      </c>
      <c r="B3207" t="s">
        <v>10148</v>
      </c>
      <c r="C3207" t="s">
        <v>5230</v>
      </c>
      <c r="D3207" t="s">
        <v>12604</v>
      </c>
      <c r="E3207" s="65">
        <f t="shared" si="200"/>
        <v>42834</v>
      </c>
      <c r="F3207">
        <f t="shared" si="201"/>
        <v>2017</v>
      </c>
      <c r="G3207">
        <f t="shared" si="202"/>
        <v>4</v>
      </c>
      <c r="H3207">
        <f t="shared" si="203"/>
        <v>7</v>
      </c>
      <c r="I3207" s="1" t="s">
        <v>15622</v>
      </c>
      <c r="J3207" s="1" t="s">
        <v>17051</v>
      </c>
      <c r="K3207" s="1" t="s">
        <v>17125</v>
      </c>
      <c r="L3207" s="1" t="s">
        <v>15623</v>
      </c>
      <c r="M3207" s="42">
        <v>1</v>
      </c>
      <c r="N3207" s="42">
        <v>0</v>
      </c>
      <c r="O3207" s="1" t="s">
        <v>15615</v>
      </c>
    </row>
    <row r="3208" spans="1:15" x14ac:dyDescent="0.25">
      <c r="A3208">
        <v>3208</v>
      </c>
      <c r="B3208" t="s">
        <v>9783</v>
      </c>
      <c r="C3208" t="s">
        <v>5586</v>
      </c>
      <c r="D3208" t="s">
        <v>12605</v>
      </c>
      <c r="E3208" s="65">
        <f t="shared" si="200"/>
        <v>42837</v>
      </c>
      <c r="F3208">
        <f t="shared" si="201"/>
        <v>2017</v>
      </c>
      <c r="G3208">
        <f t="shared" si="202"/>
        <v>4</v>
      </c>
      <c r="H3208">
        <f t="shared" si="203"/>
        <v>3</v>
      </c>
      <c r="I3208" s="1" t="s">
        <v>15622</v>
      </c>
      <c r="J3208" s="1" t="s">
        <v>17051</v>
      </c>
      <c r="K3208" s="1" t="s">
        <v>17125</v>
      </c>
      <c r="L3208" s="1" t="s">
        <v>15626</v>
      </c>
      <c r="M3208" s="42">
        <v>1</v>
      </c>
      <c r="N3208" s="42">
        <v>0.92</v>
      </c>
      <c r="O3208" s="1" t="s">
        <v>15616</v>
      </c>
    </row>
    <row r="3209" spans="1:15" x14ac:dyDescent="0.25">
      <c r="A3209">
        <v>3209</v>
      </c>
      <c r="B3209" t="s">
        <v>8370</v>
      </c>
      <c r="C3209" t="s">
        <v>6970</v>
      </c>
      <c r="D3209" t="s">
        <v>12606</v>
      </c>
      <c r="E3209" s="65">
        <f t="shared" si="200"/>
        <v>42839</v>
      </c>
      <c r="F3209">
        <f t="shared" si="201"/>
        <v>2017</v>
      </c>
      <c r="G3209">
        <f t="shared" si="202"/>
        <v>4</v>
      </c>
      <c r="H3209">
        <f t="shared" si="203"/>
        <v>5</v>
      </c>
      <c r="I3209" s="1" t="s">
        <v>15622</v>
      </c>
      <c r="J3209" s="1" t="s">
        <v>17051</v>
      </c>
      <c r="K3209" s="1" t="s">
        <v>17125</v>
      </c>
      <c r="L3209" s="1" t="s">
        <v>15628</v>
      </c>
      <c r="M3209" s="42">
        <v>0.13</v>
      </c>
      <c r="N3209" s="42">
        <v>0.73</v>
      </c>
      <c r="O3209" s="1" t="s">
        <v>15615</v>
      </c>
    </row>
    <row r="3210" spans="1:15" x14ac:dyDescent="0.25">
      <c r="A3210">
        <v>3210</v>
      </c>
      <c r="B3210" t="s">
        <v>11787</v>
      </c>
      <c r="C3210" t="s">
        <v>3623</v>
      </c>
      <c r="D3210" t="s">
        <v>12607</v>
      </c>
      <c r="E3210" s="65">
        <f t="shared" si="200"/>
        <v>42841</v>
      </c>
      <c r="F3210">
        <f t="shared" si="201"/>
        <v>2017</v>
      </c>
      <c r="G3210">
        <f t="shared" si="202"/>
        <v>4</v>
      </c>
      <c r="H3210">
        <f t="shared" si="203"/>
        <v>7</v>
      </c>
      <c r="I3210" s="1" t="s">
        <v>15622</v>
      </c>
      <c r="J3210" s="1" t="s">
        <v>17051</v>
      </c>
      <c r="K3210" s="1" t="s">
        <v>17125</v>
      </c>
      <c r="L3210" s="1" t="s">
        <v>15628</v>
      </c>
      <c r="M3210" s="42">
        <v>0</v>
      </c>
      <c r="N3210" s="42">
        <v>0</v>
      </c>
      <c r="O3210" s="1" t="s">
        <v>15615</v>
      </c>
    </row>
    <row r="3211" spans="1:15" x14ac:dyDescent="0.25">
      <c r="A3211">
        <v>3211</v>
      </c>
      <c r="B3211" t="s">
        <v>11128</v>
      </c>
      <c r="C3211" t="s">
        <v>4272</v>
      </c>
      <c r="D3211" t="s">
        <v>12607</v>
      </c>
      <c r="E3211" s="65">
        <f t="shared" si="200"/>
        <v>42841</v>
      </c>
      <c r="F3211">
        <f t="shared" si="201"/>
        <v>2017</v>
      </c>
      <c r="G3211">
        <f t="shared" si="202"/>
        <v>4</v>
      </c>
      <c r="H3211">
        <f t="shared" si="203"/>
        <v>7</v>
      </c>
      <c r="I3211" s="1" t="s">
        <v>15622</v>
      </c>
      <c r="J3211" s="1" t="s">
        <v>17051</v>
      </c>
      <c r="K3211" s="1" t="s">
        <v>17125</v>
      </c>
      <c r="L3211" s="1" t="s">
        <v>15626</v>
      </c>
      <c r="M3211" s="42">
        <v>0.93</v>
      </c>
      <c r="N3211" s="42">
        <v>0.98</v>
      </c>
      <c r="O3211" s="1" t="s">
        <v>15615</v>
      </c>
    </row>
    <row r="3212" spans="1:15" x14ac:dyDescent="0.25">
      <c r="A3212">
        <v>3212</v>
      </c>
      <c r="B3212" t="s">
        <v>8512</v>
      </c>
      <c r="C3212" t="s">
        <v>6832</v>
      </c>
      <c r="D3212" t="s">
        <v>12607</v>
      </c>
      <c r="E3212" s="65">
        <f t="shared" si="200"/>
        <v>42841</v>
      </c>
      <c r="F3212">
        <f t="shared" si="201"/>
        <v>2017</v>
      </c>
      <c r="G3212">
        <f t="shared" si="202"/>
        <v>4</v>
      </c>
      <c r="H3212">
        <f t="shared" si="203"/>
        <v>7</v>
      </c>
      <c r="I3212" s="1" t="s">
        <v>15622</v>
      </c>
      <c r="J3212" s="1" t="s">
        <v>17051</v>
      </c>
      <c r="K3212" s="1" t="s">
        <v>17125</v>
      </c>
      <c r="L3212" s="1" t="s">
        <v>15623</v>
      </c>
      <c r="M3212" s="42">
        <v>0.5</v>
      </c>
      <c r="N3212" s="42">
        <v>0.96</v>
      </c>
      <c r="O3212" s="1" t="s">
        <v>15615</v>
      </c>
    </row>
    <row r="3213" spans="1:15" x14ac:dyDescent="0.25">
      <c r="A3213">
        <v>3213</v>
      </c>
      <c r="B3213" t="s">
        <v>9768</v>
      </c>
      <c r="C3213" t="s">
        <v>5601</v>
      </c>
      <c r="D3213" t="s">
        <v>12608</v>
      </c>
      <c r="E3213" s="65">
        <f t="shared" si="200"/>
        <v>42843</v>
      </c>
      <c r="F3213">
        <f t="shared" si="201"/>
        <v>2017</v>
      </c>
      <c r="G3213">
        <f t="shared" si="202"/>
        <v>4</v>
      </c>
      <c r="H3213">
        <f t="shared" si="203"/>
        <v>2</v>
      </c>
      <c r="I3213" s="1" t="s">
        <v>15622</v>
      </c>
      <c r="J3213" s="1" t="s">
        <v>17051</v>
      </c>
      <c r="K3213" s="1" t="s">
        <v>17125</v>
      </c>
      <c r="L3213" s="1" t="s">
        <v>15626</v>
      </c>
      <c r="M3213" s="42">
        <v>1</v>
      </c>
      <c r="N3213" s="42">
        <v>0.98</v>
      </c>
      <c r="O3213" s="1" t="s">
        <v>15615</v>
      </c>
    </row>
    <row r="3214" spans="1:15" x14ac:dyDescent="0.25">
      <c r="A3214">
        <v>3214</v>
      </c>
      <c r="B3214" t="s">
        <v>10777</v>
      </c>
      <c r="C3214" t="s">
        <v>4613</v>
      </c>
      <c r="D3214" t="s">
        <v>12609</v>
      </c>
      <c r="E3214" s="65">
        <f t="shared" si="200"/>
        <v>42846</v>
      </c>
      <c r="F3214">
        <f t="shared" si="201"/>
        <v>2017</v>
      </c>
      <c r="G3214">
        <f t="shared" si="202"/>
        <v>4</v>
      </c>
      <c r="H3214">
        <f t="shared" si="203"/>
        <v>5</v>
      </c>
      <c r="I3214" s="1" t="s">
        <v>15622</v>
      </c>
      <c r="J3214" s="1" t="s">
        <v>17051</v>
      </c>
      <c r="K3214" s="1" t="s">
        <v>17125</v>
      </c>
      <c r="L3214" s="1" t="s">
        <v>15626</v>
      </c>
      <c r="M3214" s="42">
        <v>1</v>
      </c>
      <c r="N3214" s="42">
        <v>0.99</v>
      </c>
      <c r="O3214" s="1" t="s">
        <v>15616</v>
      </c>
    </row>
    <row r="3215" spans="1:15" x14ac:dyDescent="0.25">
      <c r="A3215">
        <v>3215</v>
      </c>
      <c r="B3215" t="s">
        <v>9142</v>
      </c>
      <c r="C3215" t="s">
        <v>6211</v>
      </c>
      <c r="D3215" t="s">
        <v>12609</v>
      </c>
      <c r="E3215" s="65">
        <f t="shared" si="200"/>
        <v>42846</v>
      </c>
      <c r="F3215">
        <f t="shared" si="201"/>
        <v>2017</v>
      </c>
      <c r="G3215">
        <f t="shared" si="202"/>
        <v>4</v>
      </c>
      <c r="H3215">
        <f t="shared" si="203"/>
        <v>5</v>
      </c>
      <c r="I3215" s="1" t="s">
        <v>15716</v>
      </c>
      <c r="J3215" s="1" t="s">
        <v>17051</v>
      </c>
      <c r="K3215" s="1" t="s">
        <v>17125</v>
      </c>
      <c r="L3215" s="1" t="s">
        <v>15624</v>
      </c>
      <c r="M3215" s="42">
        <v>1</v>
      </c>
      <c r="N3215" s="42">
        <v>1</v>
      </c>
      <c r="O3215" s="1" t="s">
        <v>15616</v>
      </c>
    </row>
    <row r="3216" spans="1:15" x14ac:dyDescent="0.25">
      <c r="A3216">
        <v>3216</v>
      </c>
      <c r="B3216" t="s">
        <v>10115</v>
      </c>
      <c r="C3216" t="s">
        <v>5262</v>
      </c>
      <c r="D3216" t="s">
        <v>12610</v>
      </c>
      <c r="E3216" s="65">
        <f t="shared" si="200"/>
        <v>42847</v>
      </c>
      <c r="F3216">
        <f t="shared" si="201"/>
        <v>2017</v>
      </c>
      <c r="G3216">
        <f t="shared" si="202"/>
        <v>4</v>
      </c>
      <c r="H3216">
        <f t="shared" si="203"/>
        <v>6</v>
      </c>
      <c r="I3216" s="1" t="s">
        <v>15622</v>
      </c>
      <c r="J3216" s="1" t="s">
        <v>17051</v>
      </c>
      <c r="K3216" s="1" t="s">
        <v>17125</v>
      </c>
      <c r="L3216" s="1" t="s">
        <v>15626</v>
      </c>
      <c r="M3216" s="42">
        <v>1</v>
      </c>
      <c r="N3216" s="42">
        <v>0.82</v>
      </c>
      <c r="O3216" s="1" t="s">
        <v>15615</v>
      </c>
    </row>
    <row r="3217" spans="1:15" x14ac:dyDescent="0.25">
      <c r="A3217">
        <v>3217</v>
      </c>
      <c r="B3217" t="s">
        <v>7712</v>
      </c>
      <c r="C3217" t="s">
        <v>7607</v>
      </c>
      <c r="D3217" t="s">
        <v>12611</v>
      </c>
      <c r="E3217" s="65">
        <f t="shared" si="200"/>
        <v>42848</v>
      </c>
      <c r="F3217">
        <f t="shared" si="201"/>
        <v>2017</v>
      </c>
      <c r="G3217">
        <f t="shared" si="202"/>
        <v>4</v>
      </c>
      <c r="H3217">
        <f t="shared" si="203"/>
        <v>7</v>
      </c>
      <c r="I3217" s="1" t="s">
        <v>15622</v>
      </c>
      <c r="J3217" s="1" t="s">
        <v>17051</v>
      </c>
      <c r="K3217" s="1" t="s">
        <v>17125</v>
      </c>
      <c r="L3217" s="1" t="s">
        <v>15626</v>
      </c>
      <c r="M3217" s="42">
        <v>1</v>
      </c>
      <c r="N3217" s="42">
        <v>0.94</v>
      </c>
      <c r="O3217" s="1" t="s">
        <v>15616</v>
      </c>
    </row>
    <row r="3218" spans="1:15" x14ac:dyDescent="0.25">
      <c r="A3218">
        <v>3218</v>
      </c>
      <c r="B3218" t="s">
        <v>8449</v>
      </c>
      <c r="C3218" t="s">
        <v>6893</v>
      </c>
      <c r="D3218" t="s">
        <v>12611</v>
      </c>
      <c r="E3218" s="65">
        <f t="shared" si="200"/>
        <v>42848</v>
      </c>
      <c r="F3218">
        <f t="shared" si="201"/>
        <v>2017</v>
      </c>
      <c r="G3218">
        <f t="shared" si="202"/>
        <v>4</v>
      </c>
      <c r="H3218">
        <f t="shared" si="203"/>
        <v>7</v>
      </c>
      <c r="I3218" s="1" t="s">
        <v>15622</v>
      </c>
      <c r="J3218" s="1" t="s">
        <v>17051</v>
      </c>
      <c r="K3218" s="1" t="s">
        <v>17125</v>
      </c>
      <c r="L3218" s="1" t="s">
        <v>15624</v>
      </c>
      <c r="M3218" s="42">
        <v>1</v>
      </c>
      <c r="N3218" s="42">
        <v>1</v>
      </c>
      <c r="O3218" s="1" t="s">
        <v>15615</v>
      </c>
    </row>
    <row r="3219" spans="1:15" x14ac:dyDescent="0.25">
      <c r="A3219">
        <v>3219</v>
      </c>
      <c r="B3219" t="s">
        <v>7977</v>
      </c>
      <c r="C3219" t="s">
        <v>7354</v>
      </c>
      <c r="D3219" t="s">
        <v>12612</v>
      </c>
      <c r="E3219" s="65">
        <f t="shared" si="200"/>
        <v>42849</v>
      </c>
      <c r="F3219">
        <f t="shared" si="201"/>
        <v>2017</v>
      </c>
      <c r="G3219">
        <f t="shared" si="202"/>
        <v>4</v>
      </c>
      <c r="H3219">
        <f t="shared" si="203"/>
        <v>1</v>
      </c>
      <c r="I3219" s="1" t="s">
        <v>15625</v>
      </c>
      <c r="J3219" s="1" t="s">
        <v>17051</v>
      </c>
      <c r="K3219" s="1" t="s">
        <v>17125</v>
      </c>
      <c r="L3219" s="1" t="s">
        <v>15626</v>
      </c>
      <c r="M3219" s="42">
        <v>1</v>
      </c>
      <c r="N3219" s="42">
        <v>1</v>
      </c>
      <c r="O3219" s="1" t="s">
        <v>15616</v>
      </c>
    </row>
    <row r="3220" spans="1:15" x14ac:dyDescent="0.25">
      <c r="A3220">
        <v>3220</v>
      </c>
      <c r="B3220" t="s">
        <v>11118</v>
      </c>
      <c r="C3220" t="s">
        <v>4281</v>
      </c>
      <c r="D3220" t="s">
        <v>12612</v>
      </c>
      <c r="E3220" s="65">
        <f t="shared" si="200"/>
        <v>42849</v>
      </c>
      <c r="F3220">
        <f t="shared" si="201"/>
        <v>2017</v>
      </c>
      <c r="G3220">
        <f t="shared" si="202"/>
        <v>4</v>
      </c>
      <c r="H3220">
        <f t="shared" si="203"/>
        <v>1</v>
      </c>
      <c r="I3220" s="1" t="s">
        <v>15622</v>
      </c>
      <c r="J3220" s="1" t="s">
        <v>17051</v>
      </c>
      <c r="K3220" s="1" t="s">
        <v>17125</v>
      </c>
      <c r="L3220" s="1" t="s">
        <v>15623</v>
      </c>
      <c r="M3220" s="42">
        <v>0.8</v>
      </c>
      <c r="N3220" s="42">
        <v>0.88</v>
      </c>
      <c r="O3220" s="1" t="s">
        <v>15616</v>
      </c>
    </row>
    <row r="3221" spans="1:15" x14ac:dyDescent="0.25">
      <c r="A3221">
        <v>3221</v>
      </c>
      <c r="B3221" t="s">
        <v>10319</v>
      </c>
      <c r="C3221" t="s">
        <v>5060</v>
      </c>
      <c r="D3221" t="s">
        <v>12613</v>
      </c>
      <c r="E3221" s="65">
        <f t="shared" si="200"/>
        <v>42850</v>
      </c>
      <c r="F3221">
        <f t="shared" si="201"/>
        <v>2017</v>
      </c>
      <c r="G3221">
        <f t="shared" si="202"/>
        <v>4</v>
      </c>
      <c r="H3221">
        <f t="shared" si="203"/>
        <v>2</v>
      </c>
      <c r="I3221" s="1" t="s">
        <v>15622</v>
      </c>
      <c r="J3221" s="1" t="s">
        <v>17051</v>
      </c>
      <c r="K3221" s="1" t="s">
        <v>17125</v>
      </c>
      <c r="L3221" s="1" t="s">
        <v>15626</v>
      </c>
      <c r="M3221" s="42">
        <v>1</v>
      </c>
      <c r="N3221" s="42">
        <v>0.97</v>
      </c>
      <c r="O3221" s="1" t="s">
        <v>15616</v>
      </c>
    </row>
    <row r="3222" spans="1:15" x14ac:dyDescent="0.25">
      <c r="A3222">
        <v>3222</v>
      </c>
      <c r="B3222" t="s">
        <v>10522</v>
      </c>
      <c r="C3222" t="s">
        <v>4861</v>
      </c>
      <c r="D3222" t="s">
        <v>12614</v>
      </c>
      <c r="E3222" s="65">
        <f t="shared" si="200"/>
        <v>42851</v>
      </c>
      <c r="F3222">
        <f t="shared" si="201"/>
        <v>2017</v>
      </c>
      <c r="G3222">
        <f t="shared" si="202"/>
        <v>4</v>
      </c>
      <c r="H3222">
        <f t="shared" si="203"/>
        <v>3</v>
      </c>
      <c r="I3222" s="1" t="s">
        <v>15625</v>
      </c>
      <c r="J3222" s="1" t="s">
        <v>17051</v>
      </c>
      <c r="K3222" s="1" t="s">
        <v>17125</v>
      </c>
      <c r="L3222" s="1" t="s">
        <v>15626</v>
      </c>
      <c r="M3222" s="42">
        <v>1</v>
      </c>
      <c r="N3222" s="42">
        <v>0.95</v>
      </c>
      <c r="O3222" s="1" t="s">
        <v>15615</v>
      </c>
    </row>
    <row r="3223" spans="1:15" x14ac:dyDescent="0.25">
      <c r="A3223">
        <v>3223</v>
      </c>
      <c r="B3223" t="s">
        <v>9211</v>
      </c>
      <c r="C3223" t="s">
        <v>6143</v>
      </c>
      <c r="D3223" t="s">
        <v>12614</v>
      </c>
      <c r="E3223" s="65">
        <f t="shared" si="200"/>
        <v>42851</v>
      </c>
      <c r="F3223">
        <f t="shared" si="201"/>
        <v>2017</v>
      </c>
      <c r="G3223">
        <f t="shared" si="202"/>
        <v>4</v>
      </c>
      <c r="H3223">
        <f t="shared" si="203"/>
        <v>3</v>
      </c>
      <c r="I3223" s="1" t="s">
        <v>15625</v>
      </c>
      <c r="J3223" s="1" t="s">
        <v>17051</v>
      </c>
      <c r="K3223" s="1" t="s">
        <v>17125</v>
      </c>
      <c r="L3223" s="1" t="s">
        <v>15626</v>
      </c>
      <c r="M3223" s="42">
        <v>0.8</v>
      </c>
      <c r="N3223" s="42">
        <v>1</v>
      </c>
      <c r="O3223" s="1" t="s">
        <v>15615</v>
      </c>
    </row>
    <row r="3224" spans="1:15" x14ac:dyDescent="0.25">
      <c r="A3224">
        <v>3224</v>
      </c>
      <c r="B3224" t="s">
        <v>11686</v>
      </c>
      <c r="C3224" t="s">
        <v>3720</v>
      </c>
      <c r="D3224" t="s">
        <v>12615</v>
      </c>
      <c r="E3224" s="65">
        <f t="shared" si="200"/>
        <v>42852</v>
      </c>
      <c r="F3224">
        <f t="shared" si="201"/>
        <v>2017</v>
      </c>
      <c r="G3224">
        <f t="shared" si="202"/>
        <v>4</v>
      </c>
      <c r="H3224">
        <f t="shared" si="203"/>
        <v>4</v>
      </c>
      <c r="I3224" s="1" t="s">
        <v>15622</v>
      </c>
      <c r="J3224" s="1" t="s">
        <v>17051</v>
      </c>
      <c r="K3224" s="1" t="s">
        <v>17125</v>
      </c>
      <c r="L3224" s="1" t="s">
        <v>15628</v>
      </c>
      <c r="M3224" s="42">
        <v>0</v>
      </c>
      <c r="N3224" s="42">
        <v>1</v>
      </c>
      <c r="O3224" s="1" t="s">
        <v>15616</v>
      </c>
    </row>
    <row r="3225" spans="1:15" x14ac:dyDescent="0.25">
      <c r="A3225">
        <v>3225</v>
      </c>
      <c r="B3225" t="s">
        <v>8972</v>
      </c>
      <c r="C3225" t="s">
        <v>6381</v>
      </c>
      <c r="D3225" t="s">
        <v>12616</v>
      </c>
      <c r="E3225" s="65">
        <f t="shared" si="200"/>
        <v>42853</v>
      </c>
      <c r="F3225">
        <f t="shared" si="201"/>
        <v>2017</v>
      </c>
      <c r="G3225">
        <f t="shared" si="202"/>
        <v>4</v>
      </c>
      <c r="H3225">
        <f t="shared" si="203"/>
        <v>5</v>
      </c>
      <c r="I3225" s="1" t="s">
        <v>15622</v>
      </c>
      <c r="J3225" s="1" t="s">
        <v>17051</v>
      </c>
      <c r="K3225" s="1" t="s">
        <v>17125</v>
      </c>
      <c r="L3225" s="1" t="s">
        <v>15626</v>
      </c>
      <c r="M3225" s="42">
        <v>1</v>
      </c>
      <c r="N3225" s="42">
        <v>0.96</v>
      </c>
      <c r="O3225" s="1" t="s">
        <v>15616</v>
      </c>
    </row>
    <row r="3226" spans="1:15" x14ac:dyDescent="0.25">
      <c r="A3226">
        <v>3226</v>
      </c>
      <c r="B3226" t="s">
        <v>10963</v>
      </c>
      <c r="C3226" t="s">
        <v>4432</v>
      </c>
      <c r="D3226" t="s">
        <v>12617</v>
      </c>
      <c r="E3226" s="65">
        <f t="shared" si="200"/>
        <v>42855</v>
      </c>
      <c r="F3226">
        <f t="shared" si="201"/>
        <v>2017</v>
      </c>
      <c r="G3226">
        <f t="shared" si="202"/>
        <v>4</v>
      </c>
      <c r="H3226">
        <f t="shared" si="203"/>
        <v>7</v>
      </c>
      <c r="I3226" s="1" t="s">
        <v>15622</v>
      </c>
      <c r="J3226" s="1" t="s">
        <v>17051</v>
      </c>
      <c r="K3226" s="1" t="s">
        <v>17125</v>
      </c>
      <c r="L3226" s="1" t="s">
        <v>15624</v>
      </c>
      <c r="M3226" s="42">
        <v>1</v>
      </c>
      <c r="N3226" s="42">
        <v>0.95</v>
      </c>
      <c r="O3226" s="1" t="s">
        <v>15616</v>
      </c>
    </row>
    <row r="3227" spans="1:15" x14ac:dyDescent="0.25">
      <c r="A3227">
        <v>3227</v>
      </c>
      <c r="B3227" t="s">
        <v>9189</v>
      </c>
      <c r="C3227" t="s">
        <v>6165</v>
      </c>
      <c r="D3227" t="s">
        <v>12617</v>
      </c>
      <c r="E3227" s="65">
        <f t="shared" si="200"/>
        <v>42855</v>
      </c>
      <c r="F3227">
        <f t="shared" si="201"/>
        <v>2017</v>
      </c>
      <c r="G3227">
        <f t="shared" si="202"/>
        <v>4</v>
      </c>
      <c r="H3227">
        <f t="shared" si="203"/>
        <v>7</v>
      </c>
      <c r="I3227" s="1" t="s">
        <v>15622</v>
      </c>
      <c r="J3227" s="1" t="s">
        <v>17051</v>
      </c>
      <c r="K3227" s="1" t="s">
        <v>17125</v>
      </c>
      <c r="L3227" s="1" t="s">
        <v>15623</v>
      </c>
      <c r="M3227" s="42">
        <v>1</v>
      </c>
      <c r="N3227" s="42">
        <v>1</v>
      </c>
      <c r="O3227" s="1" t="s">
        <v>15616</v>
      </c>
    </row>
    <row r="3228" spans="1:15" x14ac:dyDescent="0.25">
      <c r="A3228">
        <v>3228</v>
      </c>
      <c r="B3228" t="s">
        <v>8928</v>
      </c>
      <c r="C3228" t="s">
        <v>6424</v>
      </c>
      <c r="D3228" t="s">
        <v>12617</v>
      </c>
      <c r="E3228" s="65">
        <f t="shared" si="200"/>
        <v>42855</v>
      </c>
      <c r="F3228">
        <f t="shared" si="201"/>
        <v>2017</v>
      </c>
      <c r="G3228">
        <f t="shared" si="202"/>
        <v>4</v>
      </c>
      <c r="H3228">
        <f t="shared" si="203"/>
        <v>7</v>
      </c>
      <c r="I3228" s="1" t="s">
        <v>15622</v>
      </c>
      <c r="J3228" s="1" t="s">
        <v>17051</v>
      </c>
      <c r="K3228" s="1" t="s">
        <v>17125</v>
      </c>
      <c r="L3228" s="1" t="s">
        <v>15624</v>
      </c>
      <c r="M3228" s="42">
        <v>1</v>
      </c>
      <c r="N3228" s="42">
        <v>0.94</v>
      </c>
      <c r="O3228" s="1" t="s">
        <v>15615</v>
      </c>
    </row>
    <row r="3229" spans="1:15" x14ac:dyDescent="0.25">
      <c r="A3229">
        <v>3229</v>
      </c>
      <c r="B3229" t="s">
        <v>7946</v>
      </c>
      <c r="C3229" t="s">
        <v>7384</v>
      </c>
      <c r="D3229" t="s">
        <v>12618</v>
      </c>
      <c r="E3229" s="65">
        <f t="shared" si="200"/>
        <v>42856</v>
      </c>
      <c r="F3229">
        <f t="shared" si="201"/>
        <v>2017</v>
      </c>
      <c r="G3229">
        <f t="shared" si="202"/>
        <v>5</v>
      </c>
      <c r="H3229">
        <f t="shared" si="203"/>
        <v>1</v>
      </c>
      <c r="I3229" s="1" t="s">
        <v>15640</v>
      </c>
      <c r="J3229" s="1" t="s">
        <v>17051</v>
      </c>
      <c r="K3229" s="1" t="s">
        <v>17125</v>
      </c>
      <c r="L3229" s="1" t="s">
        <v>15624</v>
      </c>
      <c r="M3229" s="42">
        <v>1</v>
      </c>
      <c r="N3229" s="42">
        <v>0.72</v>
      </c>
      <c r="O3229" s="1" t="s">
        <v>15615</v>
      </c>
    </row>
    <row r="3230" spans="1:15" x14ac:dyDescent="0.25">
      <c r="A3230">
        <v>3230</v>
      </c>
      <c r="B3230" t="s">
        <v>7686</v>
      </c>
      <c r="C3230" t="s">
        <v>7631</v>
      </c>
      <c r="D3230" t="s">
        <v>12618</v>
      </c>
      <c r="E3230" s="65">
        <f t="shared" si="200"/>
        <v>42856</v>
      </c>
      <c r="F3230">
        <f t="shared" si="201"/>
        <v>2017</v>
      </c>
      <c r="G3230">
        <f t="shared" si="202"/>
        <v>5</v>
      </c>
      <c r="H3230">
        <f t="shared" si="203"/>
        <v>1</v>
      </c>
      <c r="I3230" s="1" t="s">
        <v>15622</v>
      </c>
      <c r="J3230" s="1" t="s">
        <v>17051</v>
      </c>
      <c r="K3230" s="1" t="s">
        <v>17125</v>
      </c>
      <c r="L3230" s="1" t="s">
        <v>15626</v>
      </c>
      <c r="M3230" s="42">
        <v>0.85</v>
      </c>
      <c r="N3230" s="42">
        <v>1</v>
      </c>
      <c r="O3230" s="1" t="s">
        <v>15615</v>
      </c>
    </row>
    <row r="3231" spans="1:15" x14ac:dyDescent="0.25">
      <c r="A3231">
        <v>3231</v>
      </c>
      <c r="B3231" t="s">
        <v>10260</v>
      </c>
      <c r="C3231" t="s">
        <v>5119</v>
      </c>
      <c r="D3231" t="s">
        <v>12618</v>
      </c>
      <c r="E3231" s="65">
        <f t="shared" si="200"/>
        <v>42856</v>
      </c>
      <c r="F3231">
        <f t="shared" si="201"/>
        <v>2017</v>
      </c>
      <c r="G3231">
        <f t="shared" si="202"/>
        <v>5</v>
      </c>
      <c r="H3231">
        <f t="shared" si="203"/>
        <v>1</v>
      </c>
      <c r="I3231" s="1" t="s">
        <v>15629</v>
      </c>
      <c r="J3231" s="1" t="s">
        <v>17051</v>
      </c>
      <c r="K3231" s="1" t="s">
        <v>17125</v>
      </c>
      <c r="L3231" s="1" t="s">
        <v>15626</v>
      </c>
      <c r="M3231" s="42">
        <v>1</v>
      </c>
      <c r="N3231" s="42">
        <v>0.75</v>
      </c>
      <c r="O3231" s="1" t="s">
        <v>15615</v>
      </c>
    </row>
    <row r="3232" spans="1:15" x14ac:dyDescent="0.25">
      <c r="A3232">
        <v>3232</v>
      </c>
      <c r="B3232" t="s">
        <v>8721</v>
      </c>
      <c r="C3232" t="s">
        <v>6627</v>
      </c>
      <c r="D3232" t="s">
        <v>12619</v>
      </c>
      <c r="E3232" s="65">
        <f t="shared" si="200"/>
        <v>42857</v>
      </c>
      <c r="F3232">
        <f t="shared" si="201"/>
        <v>2017</v>
      </c>
      <c r="G3232">
        <f t="shared" si="202"/>
        <v>5</v>
      </c>
      <c r="H3232">
        <f t="shared" si="203"/>
        <v>2</v>
      </c>
      <c r="I3232" s="1" t="s">
        <v>15622</v>
      </c>
      <c r="J3232" s="1" t="s">
        <v>17051</v>
      </c>
      <c r="K3232" s="1" t="s">
        <v>17125</v>
      </c>
      <c r="L3232" s="1" t="s">
        <v>15626</v>
      </c>
      <c r="M3232" s="42">
        <v>1</v>
      </c>
      <c r="N3232" s="42">
        <v>0.97</v>
      </c>
      <c r="O3232" s="1" t="s">
        <v>15616</v>
      </c>
    </row>
    <row r="3233" spans="1:15" x14ac:dyDescent="0.25">
      <c r="A3233">
        <v>3233</v>
      </c>
      <c r="B3233" t="s">
        <v>11310</v>
      </c>
      <c r="C3233" t="s">
        <v>4091</v>
      </c>
      <c r="D3233" t="s">
        <v>12619</v>
      </c>
      <c r="E3233" s="65">
        <f t="shared" si="200"/>
        <v>42857</v>
      </c>
      <c r="F3233">
        <f t="shared" si="201"/>
        <v>2017</v>
      </c>
      <c r="G3233">
        <f t="shared" si="202"/>
        <v>5</v>
      </c>
      <c r="H3233">
        <f t="shared" si="203"/>
        <v>2</v>
      </c>
      <c r="I3233" s="1" t="s">
        <v>15622</v>
      </c>
      <c r="J3233" s="1" t="s">
        <v>17051</v>
      </c>
      <c r="K3233" s="1" t="s">
        <v>17125</v>
      </c>
      <c r="L3233" s="1" t="s">
        <v>15623</v>
      </c>
      <c r="M3233" s="42">
        <v>0.5</v>
      </c>
      <c r="N3233" s="42">
        <v>1</v>
      </c>
      <c r="O3233" s="1" t="s">
        <v>15616</v>
      </c>
    </row>
    <row r="3234" spans="1:15" x14ac:dyDescent="0.25">
      <c r="A3234">
        <v>3234</v>
      </c>
      <c r="B3234" t="s">
        <v>11040</v>
      </c>
      <c r="C3234" t="s">
        <v>4357</v>
      </c>
      <c r="D3234" t="s">
        <v>12620</v>
      </c>
      <c r="E3234" s="65">
        <f t="shared" si="200"/>
        <v>42858</v>
      </c>
      <c r="F3234">
        <f t="shared" si="201"/>
        <v>2017</v>
      </c>
      <c r="G3234">
        <f t="shared" si="202"/>
        <v>5</v>
      </c>
      <c r="H3234">
        <f t="shared" si="203"/>
        <v>3</v>
      </c>
      <c r="I3234" s="1" t="s">
        <v>15622</v>
      </c>
      <c r="J3234" s="1" t="s">
        <v>17051</v>
      </c>
      <c r="K3234" s="1" t="s">
        <v>17125</v>
      </c>
      <c r="L3234" s="1" t="s">
        <v>15626</v>
      </c>
      <c r="M3234" s="42">
        <v>1</v>
      </c>
      <c r="N3234" s="42">
        <v>1</v>
      </c>
      <c r="O3234" s="1" t="s">
        <v>15615</v>
      </c>
    </row>
    <row r="3235" spans="1:15" x14ac:dyDescent="0.25">
      <c r="A3235">
        <v>3235</v>
      </c>
      <c r="B3235" t="s">
        <v>11183</v>
      </c>
      <c r="C3235" t="s">
        <v>4217</v>
      </c>
      <c r="D3235" t="s">
        <v>12621</v>
      </c>
      <c r="E3235" s="65">
        <f t="shared" si="200"/>
        <v>42859</v>
      </c>
      <c r="F3235">
        <f t="shared" si="201"/>
        <v>2017</v>
      </c>
      <c r="G3235">
        <f t="shared" si="202"/>
        <v>5</v>
      </c>
      <c r="H3235">
        <f t="shared" si="203"/>
        <v>4</v>
      </c>
      <c r="I3235" s="1" t="s">
        <v>15622</v>
      </c>
      <c r="J3235" s="1" t="s">
        <v>17051</v>
      </c>
      <c r="K3235" s="1" t="s">
        <v>17125</v>
      </c>
      <c r="L3235" s="1" t="s">
        <v>15626</v>
      </c>
      <c r="M3235" s="42">
        <v>1</v>
      </c>
      <c r="N3235" s="42">
        <v>1</v>
      </c>
      <c r="O3235" s="1" t="s">
        <v>15615</v>
      </c>
    </row>
    <row r="3236" spans="1:15" x14ac:dyDescent="0.25">
      <c r="A3236">
        <v>3236</v>
      </c>
      <c r="B3236" t="s">
        <v>9148</v>
      </c>
      <c r="C3236" t="s">
        <v>6205</v>
      </c>
      <c r="D3236" t="s">
        <v>12621</v>
      </c>
      <c r="E3236" s="65">
        <f t="shared" si="200"/>
        <v>42859</v>
      </c>
      <c r="F3236">
        <f t="shared" si="201"/>
        <v>2017</v>
      </c>
      <c r="G3236">
        <f t="shared" si="202"/>
        <v>5</v>
      </c>
      <c r="H3236">
        <f t="shared" si="203"/>
        <v>4</v>
      </c>
      <c r="I3236" s="1" t="s">
        <v>15627</v>
      </c>
      <c r="J3236" s="1" t="s">
        <v>17051</v>
      </c>
      <c r="K3236" s="1" t="s">
        <v>17125</v>
      </c>
      <c r="L3236" s="1" t="s">
        <v>15626</v>
      </c>
      <c r="M3236" s="42">
        <v>0.9</v>
      </c>
      <c r="N3236" s="42">
        <v>0.91</v>
      </c>
      <c r="O3236" s="1" t="s">
        <v>15616</v>
      </c>
    </row>
    <row r="3237" spans="1:15" x14ac:dyDescent="0.25">
      <c r="A3237">
        <v>3237</v>
      </c>
      <c r="B3237" t="s">
        <v>11153</v>
      </c>
      <c r="C3237" t="s">
        <v>4247</v>
      </c>
      <c r="D3237" t="s">
        <v>12622</v>
      </c>
      <c r="E3237" s="65">
        <f t="shared" si="200"/>
        <v>42867</v>
      </c>
      <c r="F3237">
        <f t="shared" si="201"/>
        <v>2017</v>
      </c>
      <c r="G3237">
        <f t="shared" si="202"/>
        <v>5</v>
      </c>
      <c r="H3237">
        <f t="shared" si="203"/>
        <v>5</v>
      </c>
      <c r="I3237" s="1" t="s">
        <v>15622</v>
      </c>
      <c r="J3237" s="1" t="s">
        <v>17051</v>
      </c>
      <c r="K3237" s="1" t="s">
        <v>17125</v>
      </c>
      <c r="L3237" s="1" t="s">
        <v>15626</v>
      </c>
      <c r="M3237" s="42">
        <v>1</v>
      </c>
      <c r="N3237" s="42">
        <v>0.98</v>
      </c>
      <c r="O3237" s="1" t="s">
        <v>15616</v>
      </c>
    </row>
    <row r="3238" spans="1:15" x14ac:dyDescent="0.25">
      <c r="A3238">
        <v>3238</v>
      </c>
      <c r="B3238" t="s">
        <v>11619</v>
      </c>
      <c r="C3238" t="s">
        <v>3786</v>
      </c>
      <c r="D3238" t="s">
        <v>12623</v>
      </c>
      <c r="E3238" s="65">
        <f t="shared" si="200"/>
        <v>42868</v>
      </c>
      <c r="F3238">
        <f t="shared" si="201"/>
        <v>2017</v>
      </c>
      <c r="G3238">
        <f t="shared" si="202"/>
        <v>5</v>
      </c>
      <c r="H3238">
        <f t="shared" si="203"/>
        <v>6</v>
      </c>
      <c r="I3238" s="1" t="s">
        <v>15622</v>
      </c>
      <c r="J3238" s="1" t="s">
        <v>17051</v>
      </c>
      <c r="K3238" s="1" t="s">
        <v>17125</v>
      </c>
      <c r="L3238" s="1" t="s">
        <v>15623</v>
      </c>
      <c r="M3238" s="42">
        <v>1</v>
      </c>
      <c r="N3238" s="42">
        <v>0.62</v>
      </c>
      <c r="O3238" s="1" t="s">
        <v>15615</v>
      </c>
    </row>
    <row r="3239" spans="1:15" x14ac:dyDescent="0.25">
      <c r="A3239">
        <v>3239</v>
      </c>
      <c r="B3239" t="s">
        <v>10458</v>
      </c>
      <c r="C3239" t="s">
        <v>4923</v>
      </c>
      <c r="D3239" t="s">
        <v>12623</v>
      </c>
      <c r="E3239" s="65">
        <f t="shared" si="200"/>
        <v>42868</v>
      </c>
      <c r="F3239">
        <f t="shared" si="201"/>
        <v>2017</v>
      </c>
      <c r="G3239">
        <f t="shared" si="202"/>
        <v>5</v>
      </c>
      <c r="H3239">
        <f t="shared" si="203"/>
        <v>6</v>
      </c>
      <c r="I3239" s="1" t="s">
        <v>15622</v>
      </c>
      <c r="J3239" s="1" t="s">
        <v>17051</v>
      </c>
      <c r="K3239" s="1" t="s">
        <v>17125</v>
      </c>
      <c r="L3239" s="1" t="s">
        <v>15624</v>
      </c>
      <c r="M3239" s="42">
        <v>1</v>
      </c>
      <c r="N3239" s="42">
        <v>0.98</v>
      </c>
      <c r="O3239" s="1" t="s">
        <v>15615</v>
      </c>
    </row>
    <row r="3240" spans="1:15" x14ac:dyDescent="0.25">
      <c r="A3240">
        <v>3240</v>
      </c>
      <c r="B3240" t="s">
        <v>8261</v>
      </c>
      <c r="C3240" t="s">
        <v>7074</v>
      </c>
      <c r="D3240" t="s">
        <v>12623</v>
      </c>
      <c r="E3240" s="65">
        <f t="shared" si="200"/>
        <v>42868</v>
      </c>
      <c r="F3240">
        <f t="shared" si="201"/>
        <v>2017</v>
      </c>
      <c r="G3240">
        <f t="shared" si="202"/>
        <v>5</v>
      </c>
      <c r="H3240">
        <f t="shared" si="203"/>
        <v>6</v>
      </c>
      <c r="I3240" s="1" t="s">
        <v>15639</v>
      </c>
      <c r="J3240" s="1" t="s">
        <v>17051</v>
      </c>
      <c r="K3240" s="1" t="s">
        <v>17125</v>
      </c>
      <c r="L3240" s="1" t="s">
        <v>15624</v>
      </c>
      <c r="M3240" s="42">
        <v>1</v>
      </c>
      <c r="N3240" s="42">
        <v>0.43</v>
      </c>
      <c r="O3240" s="1" t="s">
        <v>15616</v>
      </c>
    </row>
    <row r="3241" spans="1:15" x14ac:dyDescent="0.25">
      <c r="A3241">
        <v>3241</v>
      </c>
      <c r="B3241" t="s">
        <v>9861</v>
      </c>
      <c r="C3241" t="s">
        <v>5510</v>
      </c>
      <c r="D3241" t="s">
        <v>12624</v>
      </c>
      <c r="E3241" s="65">
        <f t="shared" si="200"/>
        <v>42869</v>
      </c>
      <c r="F3241">
        <f t="shared" si="201"/>
        <v>2017</v>
      </c>
      <c r="G3241">
        <f t="shared" si="202"/>
        <v>5</v>
      </c>
      <c r="H3241">
        <f t="shared" si="203"/>
        <v>7</v>
      </c>
      <c r="I3241" s="1" t="s">
        <v>15625</v>
      </c>
      <c r="J3241" s="1" t="s">
        <v>17051</v>
      </c>
      <c r="K3241" s="1" t="s">
        <v>17125</v>
      </c>
      <c r="L3241" s="1" t="s">
        <v>15628</v>
      </c>
      <c r="M3241" s="42">
        <v>0.25</v>
      </c>
      <c r="N3241" s="42">
        <v>1</v>
      </c>
      <c r="O3241" s="1" t="s">
        <v>15615</v>
      </c>
    </row>
    <row r="3242" spans="1:15" x14ac:dyDescent="0.25">
      <c r="A3242">
        <v>3242</v>
      </c>
      <c r="B3242" t="s">
        <v>11601</v>
      </c>
      <c r="C3242" t="s">
        <v>3804</v>
      </c>
      <c r="D3242" t="s">
        <v>12625</v>
      </c>
      <c r="E3242" s="65">
        <f t="shared" si="200"/>
        <v>42872</v>
      </c>
      <c r="F3242">
        <f t="shared" si="201"/>
        <v>2017</v>
      </c>
      <c r="G3242">
        <f t="shared" si="202"/>
        <v>5</v>
      </c>
      <c r="H3242">
        <f t="shared" si="203"/>
        <v>3</v>
      </c>
      <c r="I3242" s="1" t="s">
        <v>15625</v>
      </c>
      <c r="J3242" s="1" t="s">
        <v>17051</v>
      </c>
      <c r="K3242" s="1" t="s">
        <v>17125</v>
      </c>
      <c r="L3242" s="1" t="s">
        <v>15626</v>
      </c>
      <c r="M3242" s="42">
        <v>1</v>
      </c>
      <c r="N3242" s="42">
        <v>1</v>
      </c>
      <c r="O3242" s="1" t="s">
        <v>15616</v>
      </c>
    </row>
    <row r="3243" spans="1:15" x14ac:dyDescent="0.25">
      <c r="A3243">
        <v>3243</v>
      </c>
      <c r="B3243" t="s">
        <v>10508</v>
      </c>
      <c r="C3243" t="s">
        <v>4875</v>
      </c>
      <c r="D3243" t="s">
        <v>12626</v>
      </c>
      <c r="E3243" s="65">
        <f t="shared" si="200"/>
        <v>42873</v>
      </c>
      <c r="F3243">
        <f t="shared" si="201"/>
        <v>2017</v>
      </c>
      <c r="G3243">
        <f t="shared" si="202"/>
        <v>5</v>
      </c>
      <c r="H3243">
        <f t="shared" si="203"/>
        <v>4</v>
      </c>
      <c r="I3243" s="1" t="s">
        <v>15622</v>
      </c>
      <c r="J3243" s="1" t="s">
        <v>17051</v>
      </c>
      <c r="K3243" s="1" t="s">
        <v>17125</v>
      </c>
      <c r="L3243" s="1" t="s">
        <v>15626</v>
      </c>
      <c r="M3243" s="42">
        <v>1</v>
      </c>
      <c r="N3243" s="42">
        <v>1</v>
      </c>
      <c r="O3243" s="1" t="s">
        <v>15615</v>
      </c>
    </row>
    <row r="3244" spans="1:15" x14ac:dyDescent="0.25">
      <c r="A3244">
        <v>3244</v>
      </c>
      <c r="B3244" t="s">
        <v>10250</v>
      </c>
      <c r="C3244" t="s">
        <v>5129</v>
      </c>
      <c r="D3244" t="s">
        <v>12627</v>
      </c>
      <c r="E3244" s="65">
        <f t="shared" si="200"/>
        <v>42874</v>
      </c>
      <c r="F3244">
        <f t="shared" si="201"/>
        <v>2017</v>
      </c>
      <c r="G3244">
        <f t="shared" si="202"/>
        <v>5</v>
      </c>
      <c r="H3244">
        <f t="shared" si="203"/>
        <v>5</v>
      </c>
      <c r="I3244" s="1" t="s">
        <v>15622</v>
      </c>
      <c r="J3244" s="1" t="s">
        <v>17051</v>
      </c>
      <c r="K3244" s="1" t="s">
        <v>17125</v>
      </c>
      <c r="L3244" s="1" t="s">
        <v>15626</v>
      </c>
      <c r="M3244" s="42">
        <v>1</v>
      </c>
      <c r="N3244" s="42">
        <v>0.98</v>
      </c>
      <c r="O3244" s="1" t="s">
        <v>15616</v>
      </c>
    </row>
    <row r="3245" spans="1:15" x14ac:dyDescent="0.25">
      <c r="A3245">
        <v>3245</v>
      </c>
      <c r="B3245" t="s">
        <v>9177</v>
      </c>
      <c r="C3245" t="s">
        <v>6177</v>
      </c>
      <c r="D3245" t="s">
        <v>12628</v>
      </c>
      <c r="E3245" s="65">
        <f t="shared" si="200"/>
        <v>42875</v>
      </c>
      <c r="F3245">
        <f t="shared" si="201"/>
        <v>2017</v>
      </c>
      <c r="G3245">
        <f t="shared" si="202"/>
        <v>5</v>
      </c>
      <c r="H3245">
        <f t="shared" si="203"/>
        <v>6</v>
      </c>
      <c r="I3245" s="1" t="s">
        <v>15622</v>
      </c>
      <c r="J3245" s="1" t="s">
        <v>17051</v>
      </c>
      <c r="K3245" s="1" t="s">
        <v>17125</v>
      </c>
      <c r="L3245" s="1" t="s">
        <v>15626</v>
      </c>
      <c r="M3245" s="42">
        <v>1</v>
      </c>
      <c r="N3245" s="42">
        <v>1</v>
      </c>
      <c r="O3245" s="1" t="s">
        <v>15616</v>
      </c>
    </row>
    <row r="3246" spans="1:15" x14ac:dyDescent="0.25">
      <c r="A3246">
        <v>3246</v>
      </c>
      <c r="B3246" t="s">
        <v>11489</v>
      </c>
      <c r="C3246" t="s">
        <v>3913</v>
      </c>
      <c r="D3246" t="s">
        <v>12628</v>
      </c>
      <c r="E3246" s="65">
        <f t="shared" si="200"/>
        <v>42875</v>
      </c>
      <c r="F3246">
        <f t="shared" si="201"/>
        <v>2017</v>
      </c>
      <c r="G3246">
        <f t="shared" si="202"/>
        <v>5</v>
      </c>
      <c r="H3246">
        <f t="shared" si="203"/>
        <v>6</v>
      </c>
      <c r="I3246" s="1" t="s">
        <v>15622</v>
      </c>
      <c r="J3246" s="1" t="s">
        <v>17051</v>
      </c>
      <c r="K3246" s="1" t="s">
        <v>17125</v>
      </c>
      <c r="L3246" s="1" t="s">
        <v>15623</v>
      </c>
      <c r="M3246" s="42">
        <v>0.75</v>
      </c>
      <c r="N3246" s="42">
        <v>0.89</v>
      </c>
      <c r="O3246" s="1" t="s">
        <v>15615</v>
      </c>
    </row>
    <row r="3247" spans="1:15" x14ac:dyDescent="0.25">
      <c r="A3247">
        <v>3247</v>
      </c>
      <c r="B3247" t="s">
        <v>11090</v>
      </c>
      <c r="C3247" t="s">
        <v>4307</v>
      </c>
      <c r="D3247" t="s">
        <v>12629</v>
      </c>
      <c r="E3247" s="65">
        <f t="shared" si="200"/>
        <v>42876</v>
      </c>
      <c r="F3247">
        <f t="shared" si="201"/>
        <v>2017</v>
      </c>
      <c r="G3247">
        <f t="shared" si="202"/>
        <v>5</v>
      </c>
      <c r="H3247">
        <f t="shared" si="203"/>
        <v>7</v>
      </c>
      <c r="I3247" s="1" t="s">
        <v>15622</v>
      </c>
      <c r="J3247" s="1" t="s">
        <v>17051</v>
      </c>
      <c r="K3247" s="1" t="s">
        <v>17125</v>
      </c>
      <c r="L3247" s="1" t="s">
        <v>15628</v>
      </c>
      <c r="M3247" s="42">
        <v>0</v>
      </c>
      <c r="N3247" s="42">
        <v>0.74</v>
      </c>
      <c r="O3247" s="1" t="s">
        <v>15615</v>
      </c>
    </row>
    <row r="3248" spans="1:15" x14ac:dyDescent="0.25">
      <c r="A3248">
        <v>3248</v>
      </c>
      <c r="B3248" t="s">
        <v>9164</v>
      </c>
      <c r="C3248" t="s">
        <v>6189</v>
      </c>
      <c r="D3248" t="s">
        <v>12629</v>
      </c>
      <c r="E3248" s="65">
        <f t="shared" si="200"/>
        <v>42876</v>
      </c>
      <c r="F3248">
        <f t="shared" si="201"/>
        <v>2017</v>
      </c>
      <c r="G3248">
        <f t="shared" si="202"/>
        <v>5</v>
      </c>
      <c r="H3248">
        <f t="shared" si="203"/>
        <v>7</v>
      </c>
      <c r="I3248" s="1" t="s">
        <v>15622</v>
      </c>
      <c r="J3248" s="1" t="s">
        <v>17051</v>
      </c>
      <c r="K3248" s="1" t="s">
        <v>17125</v>
      </c>
      <c r="L3248" s="1" t="s">
        <v>15626</v>
      </c>
      <c r="M3248" s="42">
        <v>1</v>
      </c>
      <c r="N3248" s="42">
        <v>0.99</v>
      </c>
      <c r="O3248" s="1" t="s">
        <v>15616</v>
      </c>
    </row>
    <row r="3249" spans="1:15" x14ac:dyDescent="0.25">
      <c r="A3249">
        <v>3249</v>
      </c>
      <c r="B3249" t="s">
        <v>8741</v>
      </c>
      <c r="C3249" t="s">
        <v>6607</v>
      </c>
      <c r="D3249" t="s">
        <v>12630</v>
      </c>
      <c r="E3249" s="65">
        <f t="shared" si="200"/>
        <v>42877</v>
      </c>
      <c r="F3249">
        <f t="shared" si="201"/>
        <v>2017</v>
      </c>
      <c r="G3249">
        <f t="shared" si="202"/>
        <v>5</v>
      </c>
      <c r="H3249">
        <f t="shared" si="203"/>
        <v>1</v>
      </c>
      <c r="I3249" s="1" t="s">
        <v>15625</v>
      </c>
      <c r="J3249" s="1" t="s">
        <v>17051</v>
      </c>
      <c r="K3249" s="1" t="s">
        <v>17125</v>
      </c>
      <c r="L3249" s="1" t="s">
        <v>15626</v>
      </c>
      <c r="M3249" s="42">
        <v>1</v>
      </c>
      <c r="N3249" s="42">
        <v>0.99</v>
      </c>
      <c r="O3249" s="1" t="s">
        <v>15616</v>
      </c>
    </row>
    <row r="3250" spans="1:15" x14ac:dyDescent="0.25">
      <c r="A3250">
        <v>3250</v>
      </c>
      <c r="B3250" t="s">
        <v>11409</v>
      </c>
      <c r="C3250" t="s">
        <v>3581</v>
      </c>
      <c r="D3250" t="s">
        <v>12630</v>
      </c>
      <c r="E3250" s="65">
        <f t="shared" si="200"/>
        <v>42877</v>
      </c>
      <c r="F3250">
        <f t="shared" si="201"/>
        <v>2017</v>
      </c>
      <c r="G3250">
        <f t="shared" si="202"/>
        <v>5</v>
      </c>
      <c r="H3250">
        <f t="shared" si="203"/>
        <v>1</v>
      </c>
      <c r="I3250" s="1" t="s">
        <v>15629</v>
      </c>
      <c r="J3250" s="1" t="s">
        <v>17051</v>
      </c>
      <c r="K3250" s="1" t="s">
        <v>17125</v>
      </c>
      <c r="L3250" s="1" t="s">
        <v>15623</v>
      </c>
      <c r="M3250" s="42">
        <v>1</v>
      </c>
      <c r="N3250" s="42">
        <v>0.67</v>
      </c>
      <c r="O3250" s="1" t="s">
        <v>15616</v>
      </c>
    </row>
    <row r="3251" spans="1:15" x14ac:dyDescent="0.25">
      <c r="A3251">
        <v>3251</v>
      </c>
      <c r="B3251" t="s">
        <v>8892</v>
      </c>
      <c r="C3251" t="s">
        <v>6459</v>
      </c>
      <c r="D3251" t="s">
        <v>12630</v>
      </c>
      <c r="E3251" s="65">
        <f t="shared" si="200"/>
        <v>42877</v>
      </c>
      <c r="F3251">
        <f t="shared" si="201"/>
        <v>2017</v>
      </c>
      <c r="G3251">
        <f t="shared" si="202"/>
        <v>5</v>
      </c>
      <c r="H3251">
        <f t="shared" si="203"/>
        <v>1</v>
      </c>
      <c r="I3251" s="1" t="s">
        <v>15622</v>
      </c>
      <c r="J3251" s="1" t="s">
        <v>17051</v>
      </c>
      <c r="K3251" s="1" t="s">
        <v>17125</v>
      </c>
      <c r="L3251" s="1" t="s">
        <v>15626</v>
      </c>
      <c r="M3251" s="42">
        <v>1</v>
      </c>
      <c r="N3251" s="42">
        <v>0.96</v>
      </c>
      <c r="O3251" s="1" t="s">
        <v>15615</v>
      </c>
    </row>
    <row r="3252" spans="1:15" x14ac:dyDescent="0.25">
      <c r="A3252">
        <v>3252</v>
      </c>
      <c r="B3252" t="s">
        <v>8290</v>
      </c>
      <c r="C3252" t="s">
        <v>7045</v>
      </c>
      <c r="D3252" t="s">
        <v>12631</v>
      </c>
      <c r="E3252" s="65">
        <f t="shared" si="200"/>
        <v>42878</v>
      </c>
      <c r="F3252">
        <f t="shared" si="201"/>
        <v>2017</v>
      </c>
      <c r="G3252">
        <f t="shared" si="202"/>
        <v>5</v>
      </c>
      <c r="H3252">
        <f t="shared" si="203"/>
        <v>2</v>
      </c>
      <c r="I3252" s="1" t="s">
        <v>15622</v>
      </c>
      <c r="J3252" s="1" t="s">
        <v>17051</v>
      </c>
      <c r="K3252" s="1" t="s">
        <v>17125</v>
      </c>
      <c r="L3252" s="1" t="s">
        <v>15626</v>
      </c>
      <c r="M3252" s="42">
        <v>0.94</v>
      </c>
      <c r="N3252" s="42">
        <v>1</v>
      </c>
      <c r="O3252" s="1" t="s">
        <v>15615</v>
      </c>
    </row>
    <row r="3253" spans="1:15" x14ac:dyDescent="0.25">
      <c r="A3253">
        <v>3253</v>
      </c>
      <c r="B3253" t="s">
        <v>9985</v>
      </c>
      <c r="C3253" t="s">
        <v>5388</v>
      </c>
      <c r="D3253" t="s">
        <v>12631</v>
      </c>
      <c r="E3253" s="65">
        <f t="shared" si="200"/>
        <v>42878</v>
      </c>
      <c r="F3253">
        <f t="shared" si="201"/>
        <v>2017</v>
      </c>
      <c r="G3253">
        <f t="shared" si="202"/>
        <v>5</v>
      </c>
      <c r="H3253">
        <f t="shared" si="203"/>
        <v>2</v>
      </c>
      <c r="I3253" s="1" t="s">
        <v>15622</v>
      </c>
      <c r="J3253" s="1" t="s">
        <v>17051</v>
      </c>
      <c r="K3253" s="1" t="s">
        <v>17125</v>
      </c>
      <c r="L3253" s="1" t="s">
        <v>15626</v>
      </c>
      <c r="M3253" s="42">
        <v>0.71</v>
      </c>
      <c r="N3253" s="42">
        <v>0.96</v>
      </c>
      <c r="O3253" s="1" t="s">
        <v>15615</v>
      </c>
    </row>
    <row r="3254" spans="1:15" x14ac:dyDescent="0.25">
      <c r="A3254">
        <v>3254</v>
      </c>
      <c r="B3254" t="s">
        <v>10200</v>
      </c>
      <c r="C3254" t="s">
        <v>5179</v>
      </c>
      <c r="D3254" t="s">
        <v>12632</v>
      </c>
      <c r="E3254" s="65">
        <f t="shared" si="200"/>
        <v>42879</v>
      </c>
      <c r="F3254">
        <f t="shared" si="201"/>
        <v>2017</v>
      </c>
      <c r="G3254">
        <f t="shared" si="202"/>
        <v>5</v>
      </c>
      <c r="H3254">
        <f t="shared" si="203"/>
        <v>3</v>
      </c>
      <c r="I3254" s="1" t="s">
        <v>15625</v>
      </c>
      <c r="J3254" s="1" t="s">
        <v>17051</v>
      </c>
      <c r="K3254" s="1" t="s">
        <v>17125</v>
      </c>
      <c r="L3254" s="1" t="s">
        <v>15626</v>
      </c>
      <c r="M3254" s="42">
        <v>1</v>
      </c>
      <c r="N3254" s="42">
        <v>1</v>
      </c>
      <c r="O3254" s="1" t="s">
        <v>15615</v>
      </c>
    </row>
    <row r="3255" spans="1:15" x14ac:dyDescent="0.25">
      <c r="A3255">
        <v>3255</v>
      </c>
      <c r="B3255" t="s">
        <v>9124</v>
      </c>
      <c r="C3255" t="s">
        <v>6229</v>
      </c>
      <c r="D3255" t="s">
        <v>12633</v>
      </c>
      <c r="E3255" s="65">
        <f t="shared" si="200"/>
        <v>42880</v>
      </c>
      <c r="F3255">
        <f t="shared" si="201"/>
        <v>2017</v>
      </c>
      <c r="G3255">
        <f t="shared" si="202"/>
        <v>5</v>
      </c>
      <c r="H3255">
        <f t="shared" si="203"/>
        <v>4</v>
      </c>
      <c r="I3255" s="1" t="s">
        <v>15622</v>
      </c>
      <c r="J3255" s="1" t="s">
        <v>17051</v>
      </c>
      <c r="K3255" s="1" t="s">
        <v>17125</v>
      </c>
      <c r="L3255" s="1" t="s">
        <v>15626</v>
      </c>
      <c r="M3255" s="42">
        <v>0.8</v>
      </c>
      <c r="N3255" s="42">
        <v>1</v>
      </c>
      <c r="O3255" s="1" t="s">
        <v>15615</v>
      </c>
    </row>
    <row r="3256" spans="1:15" x14ac:dyDescent="0.25">
      <c r="A3256">
        <v>3256</v>
      </c>
      <c r="B3256" t="s">
        <v>8919</v>
      </c>
      <c r="C3256" t="s">
        <v>6433</v>
      </c>
      <c r="D3256" t="s">
        <v>12634</v>
      </c>
      <c r="E3256" s="65">
        <f t="shared" si="200"/>
        <v>42882</v>
      </c>
      <c r="F3256">
        <f t="shared" si="201"/>
        <v>2017</v>
      </c>
      <c r="G3256">
        <f t="shared" si="202"/>
        <v>5</v>
      </c>
      <c r="H3256">
        <f t="shared" si="203"/>
        <v>6</v>
      </c>
      <c r="I3256" s="1" t="s">
        <v>15625</v>
      </c>
      <c r="J3256" s="1" t="s">
        <v>17051</v>
      </c>
      <c r="K3256" s="1" t="s">
        <v>17125</v>
      </c>
      <c r="L3256" s="1" t="s">
        <v>15626</v>
      </c>
      <c r="M3256" s="42">
        <v>1</v>
      </c>
      <c r="N3256" s="42">
        <v>0.63</v>
      </c>
      <c r="O3256" s="1" t="s">
        <v>15615</v>
      </c>
    </row>
    <row r="3257" spans="1:15" x14ac:dyDescent="0.25">
      <c r="A3257">
        <v>3257</v>
      </c>
      <c r="B3257" t="s">
        <v>8018</v>
      </c>
      <c r="C3257" t="s">
        <v>7313</v>
      </c>
      <c r="D3257" t="s">
        <v>12635</v>
      </c>
      <c r="E3257" s="65">
        <f t="shared" si="200"/>
        <v>42883</v>
      </c>
      <c r="F3257">
        <f t="shared" si="201"/>
        <v>2017</v>
      </c>
      <c r="G3257">
        <f t="shared" si="202"/>
        <v>5</v>
      </c>
      <c r="H3257">
        <f t="shared" si="203"/>
        <v>7</v>
      </c>
      <c r="I3257" s="1" t="s">
        <v>15629</v>
      </c>
      <c r="J3257" s="1" t="s">
        <v>17051</v>
      </c>
      <c r="K3257" s="1" t="s">
        <v>17125</v>
      </c>
      <c r="L3257" s="1" t="s">
        <v>15626</v>
      </c>
      <c r="M3257" s="42">
        <v>1</v>
      </c>
      <c r="N3257" s="42">
        <v>1</v>
      </c>
      <c r="O3257" s="1" t="s">
        <v>15616</v>
      </c>
    </row>
    <row r="3258" spans="1:15" x14ac:dyDescent="0.25">
      <c r="A3258">
        <v>3258</v>
      </c>
      <c r="B3258" t="s">
        <v>11653</v>
      </c>
      <c r="C3258" t="s">
        <v>3752</v>
      </c>
      <c r="D3258" t="s">
        <v>12636</v>
      </c>
      <c r="E3258" s="65">
        <f t="shared" si="200"/>
        <v>42884</v>
      </c>
      <c r="F3258">
        <f t="shared" si="201"/>
        <v>2017</v>
      </c>
      <c r="G3258">
        <f t="shared" si="202"/>
        <v>5</v>
      </c>
      <c r="H3258">
        <f t="shared" si="203"/>
        <v>1</v>
      </c>
      <c r="I3258" s="1" t="s">
        <v>15622</v>
      </c>
      <c r="J3258" s="1" t="s">
        <v>17051</v>
      </c>
      <c r="K3258" s="1" t="s">
        <v>17125</v>
      </c>
      <c r="L3258" s="1" t="s">
        <v>15624</v>
      </c>
      <c r="M3258" s="42">
        <v>1</v>
      </c>
      <c r="N3258" s="42">
        <v>1</v>
      </c>
      <c r="O3258" s="1" t="s">
        <v>15616</v>
      </c>
    </row>
    <row r="3259" spans="1:15" x14ac:dyDescent="0.25">
      <c r="A3259">
        <v>3259</v>
      </c>
      <c r="B3259" t="s">
        <v>9727</v>
      </c>
      <c r="C3259" t="s">
        <v>5638</v>
      </c>
      <c r="D3259" t="s">
        <v>12636</v>
      </c>
      <c r="E3259" s="65">
        <f t="shared" si="200"/>
        <v>42884</v>
      </c>
      <c r="F3259">
        <f t="shared" si="201"/>
        <v>2017</v>
      </c>
      <c r="G3259">
        <f t="shared" si="202"/>
        <v>5</v>
      </c>
      <c r="H3259">
        <f t="shared" si="203"/>
        <v>1</v>
      </c>
      <c r="I3259" s="1" t="s">
        <v>15622</v>
      </c>
      <c r="J3259" s="1" t="s">
        <v>17051</v>
      </c>
      <c r="K3259" s="1" t="s">
        <v>17125</v>
      </c>
      <c r="L3259" s="1" t="s">
        <v>15626</v>
      </c>
      <c r="M3259" s="42">
        <v>1</v>
      </c>
      <c r="N3259" s="42">
        <v>0.94</v>
      </c>
      <c r="O3259" s="1" t="s">
        <v>15615</v>
      </c>
    </row>
    <row r="3260" spans="1:15" x14ac:dyDescent="0.25">
      <c r="A3260">
        <v>3260</v>
      </c>
      <c r="B3260" t="s">
        <v>8880</v>
      </c>
      <c r="C3260" t="s">
        <v>6470</v>
      </c>
      <c r="D3260" t="s">
        <v>12637</v>
      </c>
      <c r="E3260" s="65">
        <f t="shared" si="200"/>
        <v>42887</v>
      </c>
      <c r="F3260">
        <f t="shared" si="201"/>
        <v>2017</v>
      </c>
      <c r="G3260">
        <f t="shared" si="202"/>
        <v>6</v>
      </c>
      <c r="H3260">
        <f t="shared" si="203"/>
        <v>4</v>
      </c>
      <c r="I3260" s="1" t="s">
        <v>15622</v>
      </c>
      <c r="J3260" s="1" t="s">
        <v>17051</v>
      </c>
      <c r="K3260" s="1" t="s">
        <v>17125</v>
      </c>
      <c r="L3260" s="1" t="s">
        <v>15626</v>
      </c>
      <c r="M3260" s="42">
        <v>1</v>
      </c>
      <c r="N3260" s="42">
        <v>1</v>
      </c>
      <c r="O3260" s="1" t="s">
        <v>15616</v>
      </c>
    </row>
    <row r="3261" spans="1:15" x14ac:dyDescent="0.25">
      <c r="A3261">
        <v>3261</v>
      </c>
      <c r="B3261" t="s">
        <v>9325</v>
      </c>
      <c r="C3261" t="s">
        <v>6031</v>
      </c>
      <c r="D3261" t="s">
        <v>12638</v>
      </c>
      <c r="E3261" s="65">
        <f t="shared" si="200"/>
        <v>42888</v>
      </c>
      <c r="F3261">
        <f t="shared" si="201"/>
        <v>2017</v>
      </c>
      <c r="G3261">
        <f t="shared" si="202"/>
        <v>6</v>
      </c>
      <c r="H3261">
        <f t="shared" si="203"/>
        <v>5</v>
      </c>
      <c r="I3261" s="1" t="s">
        <v>15622</v>
      </c>
      <c r="J3261" s="1" t="s">
        <v>17051</v>
      </c>
      <c r="K3261" s="1" t="s">
        <v>17125</v>
      </c>
      <c r="L3261" s="1" t="s">
        <v>15624</v>
      </c>
      <c r="M3261" s="42">
        <v>1</v>
      </c>
      <c r="N3261" s="42">
        <v>0.6</v>
      </c>
      <c r="O3261" s="1" t="s">
        <v>15615</v>
      </c>
    </row>
    <row r="3262" spans="1:15" x14ac:dyDescent="0.25">
      <c r="A3262">
        <v>3262</v>
      </c>
      <c r="B3262" t="s">
        <v>8089</v>
      </c>
      <c r="C3262" t="s">
        <v>7244</v>
      </c>
      <c r="D3262" t="s">
        <v>12639</v>
      </c>
      <c r="E3262" s="65">
        <f t="shared" si="200"/>
        <v>42889</v>
      </c>
      <c r="F3262">
        <f t="shared" si="201"/>
        <v>2017</v>
      </c>
      <c r="G3262">
        <f t="shared" si="202"/>
        <v>6</v>
      </c>
      <c r="H3262">
        <f t="shared" si="203"/>
        <v>6</v>
      </c>
      <c r="I3262" s="1" t="s">
        <v>15659</v>
      </c>
      <c r="J3262" s="1" t="s">
        <v>17085</v>
      </c>
      <c r="K3262" s="1" t="s">
        <v>17125</v>
      </c>
      <c r="L3262" s="1" t="s">
        <v>15626</v>
      </c>
      <c r="M3262" s="42">
        <v>1</v>
      </c>
      <c r="N3262" s="42">
        <v>1</v>
      </c>
      <c r="O3262" s="1" t="s">
        <v>15616</v>
      </c>
    </row>
    <row r="3263" spans="1:15" x14ac:dyDescent="0.25">
      <c r="A3263">
        <v>3263</v>
      </c>
      <c r="B3263" t="s">
        <v>10408</v>
      </c>
      <c r="C3263" t="s">
        <v>4971</v>
      </c>
      <c r="D3263" t="s">
        <v>12640</v>
      </c>
      <c r="E3263" s="65">
        <f t="shared" si="200"/>
        <v>42891</v>
      </c>
      <c r="F3263">
        <f t="shared" si="201"/>
        <v>2017</v>
      </c>
      <c r="G3263">
        <f t="shared" si="202"/>
        <v>6</v>
      </c>
      <c r="H3263">
        <f t="shared" si="203"/>
        <v>1</v>
      </c>
      <c r="I3263" s="1" t="s">
        <v>15622</v>
      </c>
      <c r="J3263" s="1" t="s">
        <v>17051</v>
      </c>
      <c r="K3263" s="1" t="s">
        <v>17125</v>
      </c>
      <c r="L3263" s="1" t="s">
        <v>15624</v>
      </c>
      <c r="M3263" s="42">
        <v>0.86</v>
      </c>
      <c r="N3263" s="42">
        <v>0.96</v>
      </c>
      <c r="O3263" s="1" t="s">
        <v>15616</v>
      </c>
    </row>
    <row r="3264" spans="1:15" x14ac:dyDescent="0.25">
      <c r="A3264">
        <v>3264</v>
      </c>
      <c r="B3264" t="s">
        <v>7682</v>
      </c>
      <c r="C3264" t="s">
        <v>7635</v>
      </c>
      <c r="D3264" t="s">
        <v>12641</v>
      </c>
      <c r="E3264" s="65">
        <f t="shared" si="200"/>
        <v>42895</v>
      </c>
      <c r="F3264">
        <f t="shared" si="201"/>
        <v>2017</v>
      </c>
      <c r="G3264">
        <f t="shared" si="202"/>
        <v>6</v>
      </c>
      <c r="H3264">
        <f t="shared" si="203"/>
        <v>5</v>
      </c>
      <c r="I3264" s="1" t="s">
        <v>15622</v>
      </c>
      <c r="J3264" s="1" t="s">
        <v>17051</v>
      </c>
      <c r="K3264" s="1" t="s">
        <v>17125</v>
      </c>
      <c r="L3264" s="1" t="s">
        <v>15626</v>
      </c>
      <c r="M3264" s="42">
        <v>0.92</v>
      </c>
      <c r="N3264" s="42">
        <v>0.85</v>
      </c>
      <c r="O3264" s="1" t="s">
        <v>15615</v>
      </c>
    </row>
    <row r="3265" spans="1:15" x14ac:dyDescent="0.25">
      <c r="A3265">
        <v>3265</v>
      </c>
      <c r="B3265" t="s">
        <v>9790</v>
      </c>
      <c r="C3265" t="s">
        <v>5579</v>
      </c>
      <c r="D3265" t="s">
        <v>12641</v>
      </c>
      <c r="E3265" s="65">
        <f t="shared" si="200"/>
        <v>42895</v>
      </c>
      <c r="F3265">
        <f t="shared" si="201"/>
        <v>2017</v>
      </c>
      <c r="G3265">
        <f t="shared" si="202"/>
        <v>6</v>
      </c>
      <c r="H3265">
        <f t="shared" si="203"/>
        <v>5</v>
      </c>
      <c r="I3265" s="1" t="s">
        <v>15622</v>
      </c>
      <c r="J3265" s="1" t="s">
        <v>17051</v>
      </c>
      <c r="K3265" s="1" t="s">
        <v>17125</v>
      </c>
      <c r="L3265" s="1" t="s">
        <v>15624</v>
      </c>
      <c r="M3265" s="42">
        <v>1</v>
      </c>
      <c r="N3265" s="42">
        <v>1</v>
      </c>
      <c r="O3265" s="1" t="s">
        <v>15616</v>
      </c>
    </row>
    <row r="3266" spans="1:15" x14ac:dyDescent="0.25">
      <c r="A3266">
        <v>3266</v>
      </c>
      <c r="B3266" t="s">
        <v>11343</v>
      </c>
      <c r="C3266" t="s">
        <v>4058</v>
      </c>
      <c r="D3266" t="s">
        <v>12642</v>
      </c>
      <c r="E3266" s="65">
        <f t="shared" si="200"/>
        <v>42897</v>
      </c>
      <c r="F3266">
        <f t="shared" si="201"/>
        <v>2017</v>
      </c>
      <c r="G3266">
        <f t="shared" si="202"/>
        <v>6</v>
      </c>
      <c r="H3266">
        <f t="shared" si="203"/>
        <v>7</v>
      </c>
      <c r="I3266" s="1" t="s">
        <v>15622</v>
      </c>
      <c r="J3266" s="1" t="s">
        <v>17051</v>
      </c>
      <c r="K3266" s="1" t="s">
        <v>17125</v>
      </c>
      <c r="L3266" s="1" t="s">
        <v>15626</v>
      </c>
      <c r="M3266" s="42">
        <v>1</v>
      </c>
      <c r="N3266" s="42">
        <v>0.98</v>
      </c>
      <c r="O3266" s="1" t="s">
        <v>15615</v>
      </c>
    </row>
    <row r="3267" spans="1:15" x14ac:dyDescent="0.25">
      <c r="A3267">
        <v>3267</v>
      </c>
      <c r="B3267" t="s">
        <v>10254</v>
      </c>
      <c r="C3267" t="s">
        <v>5125</v>
      </c>
      <c r="D3267" t="s">
        <v>12643</v>
      </c>
      <c r="E3267" s="65">
        <f t="shared" ref="E3267:E3330" si="204">DATE(LEFT(D3267,4),MID(D3267,5,2),RIGHT(D3267,2))</f>
        <v>42899</v>
      </c>
      <c r="F3267">
        <f t="shared" ref="F3267:F3330" si="205">YEAR(E3267)</f>
        <v>2017</v>
      </c>
      <c r="G3267">
        <f t="shared" ref="G3267:G3330" si="206">MONTH(E3267)</f>
        <v>6</v>
      </c>
      <c r="H3267">
        <f t="shared" ref="H3267:H3330" si="207">WEEKDAY(E3267,2)</f>
        <v>2</v>
      </c>
      <c r="I3267" s="1" t="s">
        <v>15625</v>
      </c>
      <c r="J3267" s="1" t="s">
        <v>17051</v>
      </c>
      <c r="K3267" s="1" t="s">
        <v>17125</v>
      </c>
      <c r="L3267" s="1" t="s">
        <v>15624</v>
      </c>
      <c r="M3267" s="42">
        <v>1</v>
      </c>
      <c r="N3267" s="42">
        <v>1</v>
      </c>
      <c r="O3267" s="1" t="s">
        <v>15615</v>
      </c>
    </row>
    <row r="3268" spans="1:15" x14ac:dyDescent="0.25">
      <c r="A3268">
        <v>3268</v>
      </c>
      <c r="B3268" t="s">
        <v>11226</v>
      </c>
      <c r="C3268" t="s">
        <v>4175</v>
      </c>
      <c r="D3268" t="s">
        <v>12644</v>
      </c>
      <c r="E3268" s="65">
        <f t="shared" si="204"/>
        <v>42900</v>
      </c>
      <c r="F3268">
        <f t="shared" si="205"/>
        <v>2017</v>
      </c>
      <c r="G3268">
        <f t="shared" si="206"/>
        <v>6</v>
      </c>
      <c r="H3268">
        <f t="shared" si="207"/>
        <v>3</v>
      </c>
      <c r="I3268" s="1" t="s">
        <v>15625</v>
      </c>
      <c r="J3268" s="1" t="s">
        <v>17051</v>
      </c>
      <c r="K3268" s="1" t="s">
        <v>17125</v>
      </c>
      <c r="L3268" s="1" t="s">
        <v>15626</v>
      </c>
      <c r="M3268" s="42">
        <v>1</v>
      </c>
      <c r="N3268" s="42">
        <v>1</v>
      </c>
      <c r="O3268" s="1" t="s">
        <v>15615</v>
      </c>
    </row>
    <row r="3269" spans="1:15" x14ac:dyDescent="0.25">
      <c r="A3269">
        <v>3269</v>
      </c>
      <c r="B3269" t="s">
        <v>9605</v>
      </c>
      <c r="C3269" t="s">
        <v>5757</v>
      </c>
      <c r="D3269" t="s">
        <v>12644</v>
      </c>
      <c r="E3269" s="65">
        <f t="shared" si="204"/>
        <v>42900</v>
      </c>
      <c r="F3269">
        <f t="shared" si="205"/>
        <v>2017</v>
      </c>
      <c r="G3269">
        <f t="shared" si="206"/>
        <v>6</v>
      </c>
      <c r="H3269">
        <f t="shared" si="207"/>
        <v>3</v>
      </c>
      <c r="I3269" s="1" t="s">
        <v>15625</v>
      </c>
      <c r="J3269" s="1" t="s">
        <v>17051</v>
      </c>
      <c r="K3269" s="1" t="s">
        <v>17125</v>
      </c>
      <c r="L3269" s="1" t="s">
        <v>15624</v>
      </c>
      <c r="M3269" s="42">
        <v>1</v>
      </c>
      <c r="N3269" s="42">
        <v>1</v>
      </c>
      <c r="O3269" s="1" t="s">
        <v>15615</v>
      </c>
    </row>
    <row r="3270" spans="1:15" x14ac:dyDescent="0.25">
      <c r="A3270">
        <v>3270</v>
      </c>
      <c r="B3270" t="s">
        <v>8550</v>
      </c>
      <c r="C3270" t="s">
        <v>6796</v>
      </c>
      <c r="D3270" t="s">
        <v>12645</v>
      </c>
      <c r="E3270" s="65">
        <f t="shared" si="204"/>
        <v>42901</v>
      </c>
      <c r="F3270">
        <f t="shared" si="205"/>
        <v>2017</v>
      </c>
      <c r="G3270">
        <f t="shared" si="206"/>
        <v>6</v>
      </c>
      <c r="H3270">
        <f t="shared" si="207"/>
        <v>4</v>
      </c>
      <c r="I3270" s="1" t="s">
        <v>15625</v>
      </c>
      <c r="J3270" s="1" t="s">
        <v>17051</v>
      </c>
      <c r="K3270" s="1" t="s">
        <v>17125</v>
      </c>
      <c r="L3270" s="1" t="s">
        <v>15626</v>
      </c>
      <c r="M3270" s="42">
        <v>1</v>
      </c>
      <c r="N3270" s="42">
        <v>0.82</v>
      </c>
      <c r="O3270" s="1" t="s">
        <v>15616</v>
      </c>
    </row>
    <row r="3271" spans="1:15" x14ac:dyDescent="0.25">
      <c r="A3271">
        <v>3271</v>
      </c>
      <c r="B3271" t="s">
        <v>11605</v>
      </c>
      <c r="C3271" t="s">
        <v>3800</v>
      </c>
      <c r="D3271" t="s">
        <v>12645</v>
      </c>
      <c r="E3271" s="65">
        <f t="shared" si="204"/>
        <v>42901</v>
      </c>
      <c r="F3271">
        <f t="shared" si="205"/>
        <v>2017</v>
      </c>
      <c r="G3271">
        <f t="shared" si="206"/>
        <v>6</v>
      </c>
      <c r="H3271">
        <f t="shared" si="207"/>
        <v>4</v>
      </c>
      <c r="I3271" s="1" t="s">
        <v>15622</v>
      </c>
      <c r="J3271" s="1" t="s">
        <v>17051</v>
      </c>
      <c r="K3271" s="1" t="s">
        <v>17125</v>
      </c>
      <c r="L3271" s="1" t="s">
        <v>15626</v>
      </c>
      <c r="M3271" s="42">
        <v>1</v>
      </c>
      <c r="N3271" s="42">
        <v>1</v>
      </c>
      <c r="O3271" s="1" t="s">
        <v>15615</v>
      </c>
    </row>
    <row r="3272" spans="1:15" x14ac:dyDescent="0.25">
      <c r="A3272">
        <v>3272</v>
      </c>
      <c r="B3272" t="s">
        <v>10261</v>
      </c>
      <c r="C3272" t="s">
        <v>5118</v>
      </c>
      <c r="D3272" t="s">
        <v>12645</v>
      </c>
      <c r="E3272" s="65">
        <f t="shared" si="204"/>
        <v>42901</v>
      </c>
      <c r="F3272">
        <f t="shared" si="205"/>
        <v>2017</v>
      </c>
      <c r="G3272">
        <f t="shared" si="206"/>
        <v>6</v>
      </c>
      <c r="H3272">
        <f t="shared" si="207"/>
        <v>4</v>
      </c>
      <c r="I3272" s="1" t="s">
        <v>15629</v>
      </c>
      <c r="J3272" s="1" t="s">
        <v>17051</v>
      </c>
      <c r="K3272" s="1" t="s">
        <v>17125</v>
      </c>
      <c r="L3272" s="1" t="s">
        <v>15628</v>
      </c>
      <c r="M3272" s="42">
        <v>0</v>
      </c>
      <c r="N3272" s="42">
        <v>0.84</v>
      </c>
      <c r="O3272" s="1" t="s">
        <v>15615</v>
      </c>
    </row>
    <row r="3273" spans="1:15" x14ac:dyDescent="0.25">
      <c r="A3273">
        <v>3273</v>
      </c>
      <c r="B3273" t="s">
        <v>11122</v>
      </c>
      <c r="C3273" t="s">
        <v>4278</v>
      </c>
      <c r="D3273" t="s">
        <v>12646</v>
      </c>
      <c r="E3273" s="65">
        <f t="shared" si="204"/>
        <v>42902</v>
      </c>
      <c r="F3273">
        <f t="shared" si="205"/>
        <v>2017</v>
      </c>
      <c r="G3273">
        <f t="shared" si="206"/>
        <v>6</v>
      </c>
      <c r="H3273">
        <f t="shared" si="207"/>
        <v>5</v>
      </c>
      <c r="I3273" s="1" t="s">
        <v>15627</v>
      </c>
      <c r="J3273" s="1" t="s">
        <v>17051</v>
      </c>
      <c r="K3273" s="1" t="s">
        <v>17125</v>
      </c>
      <c r="L3273" s="1" t="s">
        <v>15624</v>
      </c>
      <c r="M3273" s="42">
        <v>1</v>
      </c>
      <c r="N3273" s="42">
        <v>0.56000000000000005</v>
      </c>
      <c r="O3273" s="1" t="s">
        <v>15616</v>
      </c>
    </row>
    <row r="3274" spans="1:15" x14ac:dyDescent="0.25">
      <c r="A3274">
        <v>3274</v>
      </c>
      <c r="B3274" t="s">
        <v>10256</v>
      </c>
      <c r="C3274" t="s">
        <v>5123</v>
      </c>
      <c r="D3274" t="s">
        <v>12647</v>
      </c>
      <c r="E3274" s="65">
        <f t="shared" si="204"/>
        <v>42903</v>
      </c>
      <c r="F3274">
        <f t="shared" si="205"/>
        <v>2017</v>
      </c>
      <c r="G3274">
        <f t="shared" si="206"/>
        <v>6</v>
      </c>
      <c r="H3274">
        <f t="shared" si="207"/>
        <v>6</v>
      </c>
      <c r="I3274" s="1" t="s">
        <v>15622</v>
      </c>
      <c r="J3274" s="1" t="s">
        <v>17051</v>
      </c>
      <c r="K3274" s="1" t="s">
        <v>17125</v>
      </c>
      <c r="L3274" s="1" t="s">
        <v>15626</v>
      </c>
      <c r="M3274" s="42">
        <v>1</v>
      </c>
      <c r="N3274" s="42">
        <v>0.99</v>
      </c>
      <c r="O3274" s="1" t="s">
        <v>15615</v>
      </c>
    </row>
    <row r="3275" spans="1:15" x14ac:dyDescent="0.25">
      <c r="A3275">
        <v>3275</v>
      </c>
      <c r="B3275" t="s">
        <v>8036</v>
      </c>
      <c r="C3275" t="s">
        <v>7296</v>
      </c>
      <c r="D3275" t="s">
        <v>12647</v>
      </c>
      <c r="E3275" s="65">
        <f t="shared" si="204"/>
        <v>42903</v>
      </c>
      <c r="F3275">
        <f t="shared" si="205"/>
        <v>2017</v>
      </c>
      <c r="G3275">
        <f t="shared" si="206"/>
        <v>6</v>
      </c>
      <c r="H3275">
        <f t="shared" si="207"/>
        <v>6</v>
      </c>
      <c r="I3275" s="1" t="s">
        <v>15625</v>
      </c>
      <c r="J3275" s="1" t="s">
        <v>17051</v>
      </c>
      <c r="K3275" s="1" t="s">
        <v>17125</v>
      </c>
      <c r="L3275" s="1" t="s">
        <v>15624</v>
      </c>
      <c r="M3275" s="42">
        <v>0.93</v>
      </c>
      <c r="N3275" s="42">
        <v>0.97</v>
      </c>
      <c r="O3275" s="1" t="s">
        <v>15616</v>
      </c>
    </row>
    <row r="3276" spans="1:15" x14ac:dyDescent="0.25">
      <c r="A3276">
        <v>3276</v>
      </c>
      <c r="B3276" t="s">
        <v>10071</v>
      </c>
      <c r="C3276" t="s">
        <v>5303</v>
      </c>
      <c r="D3276" t="s">
        <v>12648</v>
      </c>
      <c r="E3276" s="65">
        <f t="shared" si="204"/>
        <v>42904</v>
      </c>
      <c r="F3276">
        <f t="shared" si="205"/>
        <v>2017</v>
      </c>
      <c r="G3276">
        <f t="shared" si="206"/>
        <v>6</v>
      </c>
      <c r="H3276">
        <f t="shared" si="207"/>
        <v>7</v>
      </c>
      <c r="I3276" s="1" t="s">
        <v>15625</v>
      </c>
      <c r="J3276" s="1" t="s">
        <v>17051</v>
      </c>
      <c r="K3276" s="1" t="s">
        <v>17125</v>
      </c>
      <c r="L3276" s="1" t="s">
        <v>15626</v>
      </c>
      <c r="M3276" s="42">
        <v>1</v>
      </c>
      <c r="N3276" s="42">
        <v>1</v>
      </c>
      <c r="O3276" s="1" t="s">
        <v>15616</v>
      </c>
    </row>
    <row r="3277" spans="1:15" x14ac:dyDescent="0.25">
      <c r="A3277">
        <v>3277</v>
      </c>
      <c r="B3277" t="s">
        <v>8958</v>
      </c>
      <c r="C3277" t="s">
        <v>6395</v>
      </c>
      <c r="D3277" t="s">
        <v>12648</v>
      </c>
      <c r="E3277" s="65">
        <f t="shared" si="204"/>
        <v>42904</v>
      </c>
      <c r="F3277">
        <f t="shared" si="205"/>
        <v>2017</v>
      </c>
      <c r="G3277">
        <f t="shared" si="206"/>
        <v>6</v>
      </c>
      <c r="H3277">
        <f t="shared" si="207"/>
        <v>7</v>
      </c>
      <c r="I3277" s="1" t="s">
        <v>15622</v>
      </c>
      <c r="J3277" s="1" t="s">
        <v>17051</v>
      </c>
      <c r="K3277" s="1" t="s">
        <v>17125</v>
      </c>
      <c r="L3277" s="1" t="s">
        <v>15623</v>
      </c>
      <c r="M3277" s="42">
        <v>1</v>
      </c>
      <c r="N3277" s="42">
        <v>0.87</v>
      </c>
      <c r="O3277" s="1" t="s">
        <v>15616</v>
      </c>
    </row>
    <row r="3278" spans="1:15" x14ac:dyDescent="0.25">
      <c r="A3278">
        <v>3278</v>
      </c>
      <c r="B3278" t="s">
        <v>9448</v>
      </c>
      <c r="C3278" t="s">
        <v>5911</v>
      </c>
      <c r="D3278" t="s">
        <v>12649</v>
      </c>
      <c r="E3278" s="65">
        <f t="shared" si="204"/>
        <v>42905</v>
      </c>
      <c r="F3278">
        <f t="shared" si="205"/>
        <v>2017</v>
      </c>
      <c r="G3278">
        <f t="shared" si="206"/>
        <v>6</v>
      </c>
      <c r="H3278">
        <f t="shared" si="207"/>
        <v>1</v>
      </c>
      <c r="I3278" s="1" t="s">
        <v>15622</v>
      </c>
      <c r="J3278" s="1" t="s">
        <v>17051</v>
      </c>
      <c r="K3278" s="1" t="s">
        <v>17125</v>
      </c>
      <c r="L3278" s="1" t="s">
        <v>15626</v>
      </c>
      <c r="M3278" s="42">
        <v>1</v>
      </c>
      <c r="N3278" s="42">
        <v>1</v>
      </c>
      <c r="O3278" s="1" t="s">
        <v>15615</v>
      </c>
    </row>
    <row r="3279" spans="1:15" x14ac:dyDescent="0.25">
      <c r="A3279">
        <v>3279</v>
      </c>
      <c r="B3279" t="s">
        <v>10069</v>
      </c>
      <c r="C3279" t="s">
        <v>5305</v>
      </c>
      <c r="D3279" t="s">
        <v>12649</v>
      </c>
      <c r="E3279" s="65">
        <f t="shared" si="204"/>
        <v>42905</v>
      </c>
      <c r="F3279">
        <f t="shared" si="205"/>
        <v>2017</v>
      </c>
      <c r="G3279">
        <f t="shared" si="206"/>
        <v>6</v>
      </c>
      <c r="H3279">
        <f t="shared" si="207"/>
        <v>1</v>
      </c>
      <c r="I3279" s="1" t="s">
        <v>15757</v>
      </c>
      <c r="J3279" s="1" t="s">
        <v>17114</v>
      </c>
      <c r="K3279" s="1" t="s">
        <v>17125</v>
      </c>
      <c r="L3279" s="1" t="s">
        <v>15624</v>
      </c>
      <c r="M3279" s="42">
        <v>1</v>
      </c>
      <c r="N3279" s="42">
        <v>1</v>
      </c>
      <c r="O3279" s="1" t="s">
        <v>15616</v>
      </c>
    </row>
    <row r="3280" spans="1:15" x14ac:dyDescent="0.25">
      <c r="A3280">
        <v>3280</v>
      </c>
      <c r="B3280" t="s">
        <v>11508</v>
      </c>
      <c r="C3280" t="s">
        <v>3894</v>
      </c>
      <c r="D3280" t="s">
        <v>12650</v>
      </c>
      <c r="E3280" s="65">
        <f t="shared" si="204"/>
        <v>42906</v>
      </c>
      <c r="F3280">
        <f t="shared" si="205"/>
        <v>2017</v>
      </c>
      <c r="G3280">
        <f t="shared" si="206"/>
        <v>6</v>
      </c>
      <c r="H3280">
        <f t="shared" si="207"/>
        <v>2</v>
      </c>
      <c r="I3280" s="1" t="s">
        <v>15762</v>
      </c>
      <c r="J3280" s="1" t="s">
        <v>17081</v>
      </c>
      <c r="K3280" s="1" t="s">
        <v>17125</v>
      </c>
      <c r="L3280" s="1" t="s">
        <v>15624</v>
      </c>
      <c r="M3280" s="42">
        <v>1</v>
      </c>
      <c r="N3280" s="42">
        <v>0</v>
      </c>
      <c r="O3280" s="1" t="s">
        <v>15615</v>
      </c>
    </row>
    <row r="3281" spans="1:15" x14ac:dyDescent="0.25">
      <c r="A3281">
        <v>3281</v>
      </c>
      <c r="B3281" t="s">
        <v>11634</v>
      </c>
      <c r="C3281" t="s">
        <v>3771</v>
      </c>
      <c r="D3281" t="s">
        <v>12650</v>
      </c>
      <c r="E3281" s="65">
        <f t="shared" si="204"/>
        <v>42906</v>
      </c>
      <c r="F3281">
        <f t="shared" si="205"/>
        <v>2017</v>
      </c>
      <c r="G3281">
        <f t="shared" si="206"/>
        <v>6</v>
      </c>
      <c r="H3281">
        <f t="shared" si="207"/>
        <v>2</v>
      </c>
      <c r="I3281" s="1" t="s">
        <v>15622</v>
      </c>
      <c r="J3281" s="1" t="s">
        <v>17051</v>
      </c>
      <c r="K3281" s="1" t="s">
        <v>17125</v>
      </c>
      <c r="L3281" s="1" t="s">
        <v>15626</v>
      </c>
      <c r="M3281" s="42">
        <v>1</v>
      </c>
      <c r="N3281" s="42">
        <v>0.8</v>
      </c>
      <c r="O3281" s="1" t="s">
        <v>15615</v>
      </c>
    </row>
    <row r="3282" spans="1:15" x14ac:dyDescent="0.25">
      <c r="A3282">
        <v>3282</v>
      </c>
      <c r="B3282" t="s">
        <v>9125</v>
      </c>
      <c r="C3282" t="s">
        <v>6228</v>
      </c>
      <c r="D3282" t="s">
        <v>12650</v>
      </c>
      <c r="E3282" s="65">
        <f t="shared" si="204"/>
        <v>42906</v>
      </c>
      <c r="F3282">
        <f t="shared" si="205"/>
        <v>2017</v>
      </c>
      <c r="G3282">
        <f t="shared" si="206"/>
        <v>6</v>
      </c>
      <c r="H3282">
        <f t="shared" si="207"/>
        <v>2</v>
      </c>
      <c r="I3282" s="1" t="s">
        <v>15627</v>
      </c>
      <c r="J3282" s="1" t="s">
        <v>17051</v>
      </c>
      <c r="K3282" s="1" t="s">
        <v>17125</v>
      </c>
      <c r="L3282" s="1" t="s">
        <v>15626</v>
      </c>
      <c r="M3282" s="42">
        <v>1</v>
      </c>
      <c r="N3282" s="42">
        <v>0.81</v>
      </c>
      <c r="O3282" s="1" t="s">
        <v>15615</v>
      </c>
    </row>
    <row r="3283" spans="1:15" x14ac:dyDescent="0.25">
      <c r="A3283">
        <v>3283</v>
      </c>
      <c r="B3283" t="s">
        <v>10835</v>
      </c>
      <c r="C3283" t="s">
        <v>4558</v>
      </c>
      <c r="D3283" t="s">
        <v>12651</v>
      </c>
      <c r="E3283" s="65">
        <f t="shared" si="204"/>
        <v>42907</v>
      </c>
      <c r="F3283">
        <f t="shared" si="205"/>
        <v>2017</v>
      </c>
      <c r="G3283">
        <f t="shared" si="206"/>
        <v>6</v>
      </c>
      <c r="H3283">
        <f t="shared" si="207"/>
        <v>3</v>
      </c>
      <c r="I3283" s="1" t="s">
        <v>15622</v>
      </c>
      <c r="J3283" s="1" t="s">
        <v>17051</v>
      </c>
      <c r="K3283" s="1" t="s">
        <v>17125</v>
      </c>
      <c r="L3283" s="1" t="s">
        <v>15626</v>
      </c>
      <c r="M3283" s="42">
        <v>1</v>
      </c>
      <c r="N3283" s="42">
        <v>1</v>
      </c>
      <c r="O3283" s="1" t="s">
        <v>15616</v>
      </c>
    </row>
    <row r="3284" spans="1:15" x14ac:dyDescent="0.25">
      <c r="A3284">
        <v>3284</v>
      </c>
      <c r="B3284" t="s">
        <v>7683</v>
      </c>
      <c r="C3284" t="s">
        <v>7634</v>
      </c>
      <c r="D3284" t="s">
        <v>12652</v>
      </c>
      <c r="E3284" s="65">
        <f t="shared" si="204"/>
        <v>42908</v>
      </c>
      <c r="F3284">
        <f t="shared" si="205"/>
        <v>2017</v>
      </c>
      <c r="G3284">
        <f t="shared" si="206"/>
        <v>6</v>
      </c>
      <c r="H3284">
        <f t="shared" si="207"/>
        <v>4</v>
      </c>
      <c r="I3284" s="1" t="s">
        <v>15622</v>
      </c>
      <c r="J3284" s="1" t="s">
        <v>17051</v>
      </c>
      <c r="K3284" s="1" t="s">
        <v>17125</v>
      </c>
      <c r="L3284" s="1" t="s">
        <v>15628</v>
      </c>
      <c r="M3284" s="42">
        <v>0</v>
      </c>
      <c r="N3284" s="42">
        <v>0.52</v>
      </c>
      <c r="O3284" s="1" t="s">
        <v>15616</v>
      </c>
    </row>
    <row r="3285" spans="1:15" x14ac:dyDescent="0.25">
      <c r="A3285">
        <v>3285</v>
      </c>
      <c r="B3285" t="s">
        <v>9293</v>
      </c>
      <c r="C3285" t="s">
        <v>6063</v>
      </c>
      <c r="D3285" t="s">
        <v>12653</v>
      </c>
      <c r="E3285" s="65">
        <f t="shared" si="204"/>
        <v>42909</v>
      </c>
      <c r="F3285">
        <f t="shared" si="205"/>
        <v>2017</v>
      </c>
      <c r="G3285">
        <f t="shared" si="206"/>
        <v>6</v>
      </c>
      <c r="H3285">
        <f t="shared" si="207"/>
        <v>5</v>
      </c>
      <c r="I3285" s="1" t="s">
        <v>15622</v>
      </c>
      <c r="J3285" s="1" t="s">
        <v>17051</v>
      </c>
      <c r="K3285" s="1" t="s">
        <v>17125</v>
      </c>
      <c r="L3285" s="1" t="s">
        <v>15626</v>
      </c>
      <c r="M3285" s="42">
        <v>0.94</v>
      </c>
      <c r="N3285" s="42">
        <v>0.92</v>
      </c>
      <c r="O3285" s="1" t="s">
        <v>15615</v>
      </c>
    </row>
    <row r="3286" spans="1:15" x14ac:dyDescent="0.25">
      <c r="A3286">
        <v>3286</v>
      </c>
      <c r="B3286" t="s">
        <v>8416</v>
      </c>
      <c r="C3286" t="s">
        <v>6926</v>
      </c>
      <c r="D3286" t="s">
        <v>12654</v>
      </c>
      <c r="E3286" s="65">
        <f t="shared" si="204"/>
        <v>42910</v>
      </c>
      <c r="F3286">
        <f t="shared" si="205"/>
        <v>2017</v>
      </c>
      <c r="G3286">
        <f t="shared" si="206"/>
        <v>6</v>
      </c>
      <c r="H3286">
        <f t="shared" si="207"/>
        <v>6</v>
      </c>
      <c r="I3286" s="1" t="s">
        <v>15625</v>
      </c>
      <c r="J3286" s="1" t="s">
        <v>17051</v>
      </c>
      <c r="K3286" s="1" t="s">
        <v>17125</v>
      </c>
      <c r="L3286" s="1" t="s">
        <v>15624</v>
      </c>
      <c r="M3286" s="42">
        <v>1</v>
      </c>
      <c r="N3286" s="42">
        <v>0.97</v>
      </c>
      <c r="O3286" s="1" t="s">
        <v>15616</v>
      </c>
    </row>
    <row r="3287" spans="1:15" x14ac:dyDescent="0.25">
      <c r="A3287">
        <v>3287</v>
      </c>
      <c r="B3287" t="s">
        <v>10449</v>
      </c>
      <c r="C3287" t="s">
        <v>4932</v>
      </c>
      <c r="D3287" t="s">
        <v>12655</v>
      </c>
      <c r="E3287" s="65">
        <f t="shared" si="204"/>
        <v>42912</v>
      </c>
      <c r="F3287">
        <f t="shared" si="205"/>
        <v>2017</v>
      </c>
      <c r="G3287">
        <f t="shared" si="206"/>
        <v>6</v>
      </c>
      <c r="H3287">
        <f t="shared" si="207"/>
        <v>1</v>
      </c>
      <c r="I3287" s="1" t="s">
        <v>15622</v>
      </c>
      <c r="J3287" s="1" t="s">
        <v>17051</v>
      </c>
      <c r="K3287" s="1" t="s">
        <v>17125</v>
      </c>
      <c r="L3287" s="1" t="s">
        <v>15626</v>
      </c>
      <c r="M3287" s="42">
        <v>1</v>
      </c>
      <c r="N3287" s="42">
        <v>1</v>
      </c>
      <c r="O3287" s="1" t="s">
        <v>15616</v>
      </c>
    </row>
    <row r="3288" spans="1:15" x14ac:dyDescent="0.25">
      <c r="A3288">
        <v>3288</v>
      </c>
      <c r="B3288" t="s">
        <v>8143</v>
      </c>
      <c r="C3288" t="s">
        <v>7192</v>
      </c>
      <c r="D3288" t="s">
        <v>12655</v>
      </c>
      <c r="E3288" s="65">
        <f t="shared" si="204"/>
        <v>42912</v>
      </c>
      <c r="F3288">
        <f t="shared" si="205"/>
        <v>2017</v>
      </c>
      <c r="G3288">
        <f t="shared" si="206"/>
        <v>6</v>
      </c>
      <c r="H3288">
        <f t="shared" si="207"/>
        <v>1</v>
      </c>
      <c r="I3288" s="1" t="s">
        <v>15629</v>
      </c>
      <c r="J3288" s="1" t="s">
        <v>17051</v>
      </c>
      <c r="K3288" s="1" t="s">
        <v>17125</v>
      </c>
      <c r="L3288" s="1" t="s">
        <v>15626</v>
      </c>
      <c r="M3288" s="42">
        <v>1</v>
      </c>
      <c r="N3288" s="42">
        <v>1</v>
      </c>
      <c r="O3288" s="1" t="s">
        <v>15615</v>
      </c>
    </row>
    <row r="3289" spans="1:15" x14ac:dyDescent="0.25">
      <c r="A3289">
        <v>3289</v>
      </c>
      <c r="B3289" t="s">
        <v>10066</v>
      </c>
      <c r="C3289" t="s">
        <v>5308</v>
      </c>
      <c r="D3289" t="s">
        <v>12655</v>
      </c>
      <c r="E3289" s="65">
        <f t="shared" si="204"/>
        <v>42912</v>
      </c>
      <c r="F3289">
        <f t="shared" si="205"/>
        <v>2017</v>
      </c>
      <c r="G3289">
        <f t="shared" si="206"/>
        <v>6</v>
      </c>
      <c r="H3289">
        <f t="shared" si="207"/>
        <v>1</v>
      </c>
      <c r="I3289" s="1" t="s">
        <v>15622</v>
      </c>
      <c r="J3289" s="1" t="s">
        <v>17051</v>
      </c>
      <c r="K3289" s="1" t="s">
        <v>17125</v>
      </c>
      <c r="L3289" s="1" t="s">
        <v>15626</v>
      </c>
      <c r="M3289" s="42">
        <v>1</v>
      </c>
      <c r="N3289" s="42">
        <v>0.99</v>
      </c>
      <c r="O3289" s="1" t="s">
        <v>15615</v>
      </c>
    </row>
    <row r="3290" spans="1:15" x14ac:dyDescent="0.25">
      <c r="A3290">
        <v>3290</v>
      </c>
      <c r="B3290" t="s">
        <v>8688</v>
      </c>
      <c r="C3290" t="s">
        <v>6660</v>
      </c>
      <c r="D3290" t="s">
        <v>12656</v>
      </c>
      <c r="E3290" s="65">
        <f t="shared" si="204"/>
        <v>42913</v>
      </c>
      <c r="F3290">
        <f t="shared" si="205"/>
        <v>2017</v>
      </c>
      <c r="G3290">
        <f t="shared" si="206"/>
        <v>6</v>
      </c>
      <c r="H3290">
        <f t="shared" si="207"/>
        <v>2</v>
      </c>
      <c r="I3290" s="1" t="s">
        <v>15629</v>
      </c>
      <c r="J3290" s="1" t="s">
        <v>17051</v>
      </c>
      <c r="K3290" s="1" t="s">
        <v>17125</v>
      </c>
      <c r="L3290" s="1" t="s">
        <v>15626</v>
      </c>
      <c r="M3290" s="42">
        <v>0.8</v>
      </c>
      <c r="N3290" s="42">
        <v>0.99</v>
      </c>
      <c r="O3290" s="1" t="s">
        <v>15616</v>
      </c>
    </row>
    <row r="3291" spans="1:15" x14ac:dyDescent="0.25">
      <c r="A3291">
        <v>3291</v>
      </c>
      <c r="B3291" t="s">
        <v>11314</v>
      </c>
      <c r="C3291" t="s">
        <v>4087</v>
      </c>
      <c r="D3291" t="s">
        <v>12656</v>
      </c>
      <c r="E3291" s="65">
        <f t="shared" si="204"/>
        <v>42913</v>
      </c>
      <c r="F3291">
        <f t="shared" si="205"/>
        <v>2017</v>
      </c>
      <c r="G3291">
        <f t="shared" si="206"/>
        <v>6</v>
      </c>
      <c r="H3291">
        <f t="shared" si="207"/>
        <v>2</v>
      </c>
      <c r="I3291" s="1" t="s">
        <v>15772</v>
      </c>
      <c r="J3291" s="1" t="s">
        <v>17066</v>
      </c>
      <c r="K3291" s="1" t="s">
        <v>17125</v>
      </c>
      <c r="L3291" s="1" t="s">
        <v>15624</v>
      </c>
      <c r="M3291" s="42">
        <v>0.91</v>
      </c>
      <c r="N3291" s="42">
        <v>0.82</v>
      </c>
      <c r="O3291" s="1" t="s">
        <v>15615</v>
      </c>
    </row>
    <row r="3292" spans="1:15" x14ac:dyDescent="0.25">
      <c r="A3292">
        <v>3292</v>
      </c>
      <c r="B3292" t="s">
        <v>7856</v>
      </c>
      <c r="C3292" t="s">
        <v>7472</v>
      </c>
      <c r="D3292" t="s">
        <v>12656</v>
      </c>
      <c r="E3292" s="65">
        <f t="shared" si="204"/>
        <v>42913</v>
      </c>
      <c r="F3292">
        <f t="shared" si="205"/>
        <v>2017</v>
      </c>
      <c r="G3292">
        <f t="shared" si="206"/>
        <v>6</v>
      </c>
      <c r="H3292">
        <f t="shared" si="207"/>
        <v>2</v>
      </c>
      <c r="I3292" s="1" t="s">
        <v>15622</v>
      </c>
      <c r="J3292" s="1" t="s">
        <v>17051</v>
      </c>
      <c r="K3292" s="1" t="s">
        <v>17125</v>
      </c>
      <c r="L3292" s="1" t="s">
        <v>15626</v>
      </c>
      <c r="M3292" s="42">
        <v>1</v>
      </c>
      <c r="N3292" s="42">
        <v>0.79</v>
      </c>
      <c r="O3292" s="1" t="s">
        <v>15615</v>
      </c>
    </row>
    <row r="3293" spans="1:15" x14ac:dyDescent="0.25">
      <c r="A3293">
        <v>3293</v>
      </c>
      <c r="B3293" t="s">
        <v>11202</v>
      </c>
      <c r="C3293" t="s">
        <v>4198</v>
      </c>
      <c r="D3293" t="s">
        <v>12656</v>
      </c>
      <c r="E3293" s="65">
        <f t="shared" si="204"/>
        <v>42913</v>
      </c>
      <c r="F3293">
        <f t="shared" si="205"/>
        <v>2017</v>
      </c>
      <c r="G3293">
        <f t="shared" si="206"/>
        <v>6</v>
      </c>
      <c r="H3293">
        <f t="shared" si="207"/>
        <v>2</v>
      </c>
      <c r="I3293" s="1" t="s">
        <v>15625</v>
      </c>
      <c r="J3293" s="1" t="s">
        <v>17051</v>
      </c>
      <c r="K3293" s="1" t="s">
        <v>17125</v>
      </c>
      <c r="L3293" s="1" t="s">
        <v>15626</v>
      </c>
      <c r="M3293" s="42">
        <v>1</v>
      </c>
      <c r="N3293" s="42">
        <v>0.96</v>
      </c>
      <c r="O3293" s="1" t="s">
        <v>15616</v>
      </c>
    </row>
    <row r="3294" spans="1:15" x14ac:dyDescent="0.25">
      <c r="A3294">
        <v>3294</v>
      </c>
      <c r="B3294" t="s">
        <v>11776</v>
      </c>
      <c r="C3294" t="s">
        <v>3634</v>
      </c>
      <c r="D3294" t="s">
        <v>12657</v>
      </c>
      <c r="E3294" s="65">
        <f t="shared" si="204"/>
        <v>42914</v>
      </c>
      <c r="F3294">
        <f t="shared" si="205"/>
        <v>2017</v>
      </c>
      <c r="G3294">
        <f t="shared" si="206"/>
        <v>6</v>
      </c>
      <c r="H3294">
        <f t="shared" si="207"/>
        <v>3</v>
      </c>
      <c r="I3294" s="1" t="s">
        <v>15622</v>
      </c>
      <c r="J3294" s="1" t="s">
        <v>17051</v>
      </c>
      <c r="K3294" s="1" t="s">
        <v>17125</v>
      </c>
      <c r="L3294" s="1" t="s">
        <v>15623</v>
      </c>
      <c r="M3294" s="42">
        <v>0.5</v>
      </c>
      <c r="N3294" s="42">
        <v>0.94</v>
      </c>
      <c r="O3294" s="1" t="s">
        <v>15615</v>
      </c>
    </row>
    <row r="3295" spans="1:15" x14ac:dyDescent="0.25">
      <c r="A3295">
        <v>3295</v>
      </c>
      <c r="B3295" t="s">
        <v>8930</v>
      </c>
      <c r="C3295" t="s">
        <v>6422</v>
      </c>
      <c r="D3295" t="s">
        <v>12657</v>
      </c>
      <c r="E3295" s="65">
        <f t="shared" si="204"/>
        <v>42914</v>
      </c>
      <c r="F3295">
        <f t="shared" si="205"/>
        <v>2017</v>
      </c>
      <c r="G3295">
        <f t="shared" si="206"/>
        <v>6</v>
      </c>
      <c r="H3295">
        <f t="shared" si="207"/>
        <v>3</v>
      </c>
      <c r="I3295" s="1" t="s">
        <v>15629</v>
      </c>
      <c r="J3295" s="1" t="s">
        <v>17051</v>
      </c>
      <c r="K3295" s="1" t="s">
        <v>17125</v>
      </c>
      <c r="L3295" s="1" t="s">
        <v>15626</v>
      </c>
      <c r="M3295" s="42">
        <v>0.96</v>
      </c>
      <c r="N3295" s="42">
        <v>0.98</v>
      </c>
      <c r="O3295" s="1" t="s">
        <v>15616</v>
      </c>
    </row>
    <row r="3296" spans="1:15" x14ac:dyDescent="0.25">
      <c r="A3296">
        <v>3296</v>
      </c>
      <c r="B3296" t="s">
        <v>11742</v>
      </c>
      <c r="C3296" t="s">
        <v>3666</v>
      </c>
      <c r="D3296" t="s">
        <v>12658</v>
      </c>
      <c r="E3296" s="65">
        <f t="shared" si="204"/>
        <v>42915</v>
      </c>
      <c r="F3296">
        <f t="shared" si="205"/>
        <v>2017</v>
      </c>
      <c r="G3296">
        <f t="shared" si="206"/>
        <v>6</v>
      </c>
      <c r="H3296">
        <f t="shared" si="207"/>
        <v>4</v>
      </c>
      <c r="I3296" s="1" t="s">
        <v>15625</v>
      </c>
      <c r="J3296" s="1" t="s">
        <v>17051</v>
      </c>
      <c r="K3296" s="1" t="s">
        <v>17125</v>
      </c>
      <c r="L3296" s="1" t="s">
        <v>15624</v>
      </c>
      <c r="M3296" s="42">
        <v>1</v>
      </c>
      <c r="N3296" s="42">
        <v>0.57999999999999996</v>
      </c>
      <c r="O3296" s="1" t="s">
        <v>15616</v>
      </c>
    </row>
    <row r="3297" spans="1:15" x14ac:dyDescent="0.25">
      <c r="A3297">
        <v>3297</v>
      </c>
      <c r="B3297" t="s">
        <v>8286</v>
      </c>
      <c r="C3297" t="s">
        <v>7049</v>
      </c>
      <c r="D3297" t="s">
        <v>12659</v>
      </c>
      <c r="E3297" s="65">
        <f t="shared" si="204"/>
        <v>42916</v>
      </c>
      <c r="F3297">
        <f t="shared" si="205"/>
        <v>2017</v>
      </c>
      <c r="G3297">
        <f t="shared" si="206"/>
        <v>6</v>
      </c>
      <c r="H3297">
        <f t="shared" si="207"/>
        <v>5</v>
      </c>
      <c r="I3297" s="1" t="s">
        <v>15625</v>
      </c>
      <c r="J3297" s="1" t="s">
        <v>17051</v>
      </c>
      <c r="K3297" s="1" t="s">
        <v>17125</v>
      </c>
      <c r="L3297" s="1" t="s">
        <v>15623</v>
      </c>
      <c r="M3297" s="42">
        <v>0.9</v>
      </c>
      <c r="N3297" s="42">
        <v>0.88</v>
      </c>
      <c r="O3297" s="1" t="s">
        <v>15615</v>
      </c>
    </row>
    <row r="3298" spans="1:15" x14ac:dyDescent="0.25">
      <c r="A3298">
        <v>3298</v>
      </c>
      <c r="B3298" t="s">
        <v>9077</v>
      </c>
      <c r="C3298" t="s">
        <v>6276</v>
      </c>
      <c r="D3298" t="s">
        <v>12659</v>
      </c>
      <c r="E3298" s="65">
        <f t="shared" si="204"/>
        <v>42916</v>
      </c>
      <c r="F3298">
        <f t="shared" si="205"/>
        <v>2017</v>
      </c>
      <c r="G3298">
        <f t="shared" si="206"/>
        <v>6</v>
      </c>
      <c r="H3298">
        <f t="shared" si="207"/>
        <v>5</v>
      </c>
      <c r="I3298" s="1" t="s">
        <v>15625</v>
      </c>
      <c r="J3298" s="1" t="s">
        <v>17051</v>
      </c>
      <c r="K3298" s="1" t="s">
        <v>17125</v>
      </c>
      <c r="L3298" s="1" t="s">
        <v>15626</v>
      </c>
      <c r="M3298" s="42">
        <v>1</v>
      </c>
      <c r="N3298" s="42">
        <v>0.91</v>
      </c>
      <c r="O3298" s="1" t="s">
        <v>15615</v>
      </c>
    </row>
    <row r="3299" spans="1:15" x14ac:dyDescent="0.25">
      <c r="A3299">
        <v>3299</v>
      </c>
      <c r="B3299" t="s">
        <v>10532</v>
      </c>
      <c r="C3299" t="s">
        <v>4851</v>
      </c>
      <c r="D3299" t="s">
        <v>12660</v>
      </c>
      <c r="E3299" s="65">
        <f t="shared" si="204"/>
        <v>42917</v>
      </c>
      <c r="F3299">
        <f t="shared" si="205"/>
        <v>2017</v>
      </c>
      <c r="G3299">
        <f t="shared" si="206"/>
        <v>7</v>
      </c>
      <c r="H3299">
        <f t="shared" si="207"/>
        <v>6</v>
      </c>
      <c r="I3299" s="1" t="s">
        <v>15622</v>
      </c>
      <c r="J3299" s="1" t="s">
        <v>17051</v>
      </c>
      <c r="K3299" s="1" t="s">
        <v>17125</v>
      </c>
      <c r="L3299" s="1" t="s">
        <v>15626</v>
      </c>
      <c r="M3299" s="42">
        <v>1</v>
      </c>
      <c r="N3299" s="42">
        <v>1</v>
      </c>
      <c r="O3299" s="1" t="s">
        <v>15615</v>
      </c>
    </row>
    <row r="3300" spans="1:15" x14ac:dyDescent="0.25">
      <c r="A3300">
        <v>3300</v>
      </c>
      <c r="B3300" t="s">
        <v>10447</v>
      </c>
      <c r="C3300" t="s">
        <v>4934</v>
      </c>
      <c r="D3300" t="s">
        <v>12660</v>
      </c>
      <c r="E3300" s="65">
        <f t="shared" si="204"/>
        <v>42917</v>
      </c>
      <c r="F3300">
        <f t="shared" si="205"/>
        <v>2017</v>
      </c>
      <c r="G3300">
        <f t="shared" si="206"/>
        <v>7</v>
      </c>
      <c r="H3300">
        <f t="shared" si="207"/>
        <v>6</v>
      </c>
      <c r="I3300" s="1" t="s">
        <v>15629</v>
      </c>
      <c r="J3300" s="1" t="s">
        <v>17051</v>
      </c>
      <c r="K3300" s="1" t="s">
        <v>17125</v>
      </c>
      <c r="L3300" s="1" t="s">
        <v>15624</v>
      </c>
      <c r="M3300" s="42">
        <v>0.83</v>
      </c>
      <c r="N3300" s="42">
        <v>0.89</v>
      </c>
      <c r="O3300" s="1" t="s">
        <v>15616</v>
      </c>
    </row>
    <row r="3301" spans="1:15" x14ac:dyDescent="0.25">
      <c r="A3301">
        <v>3301</v>
      </c>
      <c r="B3301" t="s">
        <v>8820</v>
      </c>
      <c r="C3301" t="s">
        <v>6528</v>
      </c>
      <c r="D3301" t="s">
        <v>12661</v>
      </c>
      <c r="E3301" s="65">
        <f t="shared" si="204"/>
        <v>42918</v>
      </c>
      <c r="F3301">
        <f t="shared" si="205"/>
        <v>2017</v>
      </c>
      <c r="G3301">
        <f t="shared" si="206"/>
        <v>7</v>
      </c>
      <c r="H3301">
        <f t="shared" si="207"/>
        <v>7</v>
      </c>
      <c r="I3301" s="1" t="s">
        <v>15629</v>
      </c>
      <c r="J3301" s="1" t="s">
        <v>17051</v>
      </c>
      <c r="K3301" s="1" t="s">
        <v>17125</v>
      </c>
      <c r="L3301" s="1" t="s">
        <v>15626</v>
      </c>
      <c r="M3301" s="42">
        <v>0.88</v>
      </c>
      <c r="N3301" s="42">
        <v>0.9</v>
      </c>
      <c r="O3301" s="1" t="s">
        <v>15615</v>
      </c>
    </row>
    <row r="3302" spans="1:15" x14ac:dyDescent="0.25">
      <c r="A3302">
        <v>3302</v>
      </c>
      <c r="B3302" t="s">
        <v>9161</v>
      </c>
      <c r="C3302" t="s">
        <v>6192</v>
      </c>
      <c r="D3302" t="s">
        <v>12662</v>
      </c>
      <c r="E3302" s="65">
        <f t="shared" si="204"/>
        <v>42920</v>
      </c>
      <c r="F3302">
        <f t="shared" si="205"/>
        <v>2017</v>
      </c>
      <c r="G3302">
        <f t="shared" si="206"/>
        <v>7</v>
      </c>
      <c r="H3302">
        <f t="shared" si="207"/>
        <v>2</v>
      </c>
      <c r="I3302" s="1" t="s">
        <v>15717</v>
      </c>
      <c r="J3302" s="1" t="s">
        <v>17115</v>
      </c>
      <c r="K3302" s="1" t="s">
        <v>17142</v>
      </c>
      <c r="L3302" s="1" t="s">
        <v>15624</v>
      </c>
      <c r="M3302" s="42">
        <v>1</v>
      </c>
      <c r="N3302" s="42">
        <v>0.88</v>
      </c>
      <c r="O3302" s="1" t="s">
        <v>15615</v>
      </c>
    </row>
    <row r="3303" spans="1:15" x14ac:dyDescent="0.25">
      <c r="A3303">
        <v>3303</v>
      </c>
      <c r="B3303" t="s">
        <v>11682</v>
      </c>
      <c r="C3303" t="s">
        <v>3724</v>
      </c>
      <c r="D3303" t="s">
        <v>12663</v>
      </c>
      <c r="E3303" s="65">
        <f t="shared" si="204"/>
        <v>42921</v>
      </c>
      <c r="F3303">
        <f t="shared" si="205"/>
        <v>2017</v>
      </c>
      <c r="G3303">
        <f t="shared" si="206"/>
        <v>7</v>
      </c>
      <c r="H3303">
        <f t="shared" si="207"/>
        <v>3</v>
      </c>
      <c r="I3303" s="1" t="s">
        <v>15622</v>
      </c>
      <c r="J3303" s="1" t="s">
        <v>17051</v>
      </c>
      <c r="K3303" s="1" t="s">
        <v>17125</v>
      </c>
      <c r="L3303" s="1" t="s">
        <v>15624</v>
      </c>
      <c r="M3303" s="42">
        <v>0.83</v>
      </c>
      <c r="N3303" s="42">
        <v>0.16</v>
      </c>
      <c r="O3303" s="1" t="s">
        <v>15616</v>
      </c>
    </row>
    <row r="3304" spans="1:15" x14ac:dyDescent="0.25">
      <c r="A3304">
        <v>3304</v>
      </c>
      <c r="B3304" t="s">
        <v>7732</v>
      </c>
      <c r="C3304" t="s">
        <v>7588</v>
      </c>
      <c r="D3304" t="s">
        <v>12663</v>
      </c>
      <c r="E3304" s="65">
        <f t="shared" si="204"/>
        <v>42921</v>
      </c>
      <c r="F3304">
        <f t="shared" si="205"/>
        <v>2017</v>
      </c>
      <c r="G3304">
        <f t="shared" si="206"/>
        <v>7</v>
      </c>
      <c r="H3304">
        <f t="shared" si="207"/>
        <v>3</v>
      </c>
      <c r="I3304" s="1" t="s">
        <v>15622</v>
      </c>
      <c r="J3304" s="1" t="s">
        <v>17051</v>
      </c>
      <c r="K3304" s="1" t="s">
        <v>17125</v>
      </c>
      <c r="L3304" s="1" t="s">
        <v>15628</v>
      </c>
      <c r="M3304" s="42">
        <v>0</v>
      </c>
      <c r="N3304" s="42">
        <v>0.35</v>
      </c>
      <c r="O3304" s="1" t="s">
        <v>15615</v>
      </c>
    </row>
    <row r="3305" spans="1:15" x14ac:dyDescent="0.25">
      <c r="A3305">
        <v>3305</v>
      </c>
      <c r="B3305" t="s">
        <v>10169</v>
      </c>
      <c r="C3305" t="s">
        <v>5209</v>
      </c>
      <c r="D3305" t="s">
        <v>12663</v>
      </c>
      <c r="E3305" s="65">
        <f t="shared" si="204"/>
        <v>42921</v>
      </c>
      <c r="F3305">
        <f t="shared" si="205"/>
        <v>2017</v>
      </c>
      <c r="G3305">
        <f t="shared" si="206"/>
        <v>7</v>
      </c>
      <c r="H3305">
        <f t="shared" si="207"/>
        <v>3</v>
      </c>
      <c r="I3305" s="1" t="s">
        <v>15625</v>
      </c>
      <c r="J3305" s="1" t="s">
        <v>17051</v>
      </c>
      <c r="K3305" s="1" t="s">
        <v>17125</v>
      </c>
      <c r="L3305" s="1" t="s">
        <v>15623</v>
      </c>
      <c r="M3305" s="42">
        <v>0.7</v>
      </c>
      <c r="N3305" s="42">
        <v>0.97</v>
      </c>
      <c r="O3305" s="1" t="s">
        <v>15616</v>
      </c>
    </row>
    <row r="3306" spans="1:15" x14ac:dyDescent="0.25">
      <c r="A3306">
        <v>3306</v>
      </c>
      <c r="B3306" t="s">
        <v>8992</v>
      </c>
      <c r="C3306" t="s">
        <v>6361</v>
      </c>
      <c r="D3306" t="s">
        <v>12663</v>
      </c>
      <c r="E3306" s="65">
        <f t="shared" si="204"/>
        <v>42921</v>
      </c>
      <c r="F3306">
        <f t="shared" si="205"/>
        <v>2017</v>
      </c>
      <c r="G3306">
        <f t="shared" si="206"/>
        <v>7</v>
      </c>
      <c r="H3306">
        <f t="shared" si="207"/>
        <v>3</v>
      </c>
      <c r="I3306" s="1" t="s">
        <v>15622</v>
      </c>
      <c r="J3306" s="1" t="s">
        <v>17051</v>
      </c>
      <c r="K3306" s="1" t="s">
        <v>17125</v>
      </c>
      <c r="L3306" s="1" t="s">
        <v>15624</v>
      </c>
      <c r="M3306" s="42">
        <v>1</v>
      </c>
      <c r="N3306" s="42">
        <v>0.91</v>
      </c>
      <c r="O3306" s="1" t="s">
        <v>15616</v>
      </c>
    </row>
    <row r="3307" spans="1:15" x14ac:dyDescent="0.25">
      <c r="A3307">
        <v>3307</v>
      </c>
      <c r="B3307" t="s">
        <v>11177</v>
      </c>
      <c r="C3307" t="s">
        <v>4223</v>
      </c>
      <c r="D3307" t="s">
        <v>12664</v>
      </c>
      <c r="E3307" s="65">
        <f t="shared" si="204"/>
        <v>42923</v>
      </c>
      <c r="F3307">
        <f t="shared" si="205"/>
        <v>2017</v>
      </c>
      <c r="G3307">
        <f t="shared" si="206"/>
        <v>7</v>
      </c>
      <c r="H3307">
        <f t="shared" si="207"/>
        <v>5</v>
      </c>
      <c r="I3307" s="1" t="s">
        <v>15622</v>
      </c>
      <c r="J3307" s="1" t="s">
        <v>17051</v>
      </c>
      <c r="K3307" s="1" t="s">
        <v>17125</v>
      </c>
      <c r="L3307" s="1" t="s">
        <v>15623</v>
      </c>
      <c r="M3307" s="42">
        <v>1</v>
      </c>
      <c r="N3307" s="42">
        <v>0.78</v>
      </c>
      <c r="O3307" s="1" t="s">
        <v>15616</v>
      </c>
    </row>
    <row r="3308" spans="1:15" x14ac:dyDescent="0.25">
      <c r="A3308">
        <v>3308</v>
      </c>
      <c r="B3308" t="s">
        <v>9966</v>
      </c>
      <c r="C3308" t="s">
        <v>5406</v>
      </c>
      <c r="D3308" t="s">
        <v>12665</v>
      </c>
      <c r="E3308" s="65">
        <f t="shared" si="204"/>
        <v>42924</v>
      </c>
      <c r="F3308">
        <f t="shared" si="205"/>
        <v>2017</v>
      </c>
      <c r="G3308">
        <f t="shared" si="206"/>
        <v>7</v>
      </c>
      <c r="H3308">
        <f t="shared" si="207"/>
        <v>6</v>
      </c>
      <c r="I3308" s="1" t="s">
        <v>15629</v>
      </c>
      <c r="J3308" s="1" t="s">
        <v>17051</v>
      </c>
      <c r="K3308" s="1" t="s">
        <v>17125</v>
      </c>
      <c r="L3308" s="1" t="s">
        <v>15628</v>
      </c>
      <c r="M3308" s="42">
        <v>0.33</v>
      </c>
      <c r="N3308" s="42">
        <v>0</v>
      </c>
      <c r="O3308" s="1" t="s">
        <v>15615</v>
      </c>
    </row>
    <row r="3309" spans="1:15" x14ac:dyDescent="0.25">
      <c r="A3309">
        <v>3309</v>
      </c>
      <c r="B3309" t="s">
        <v>7745</v>
      </c>
      <c r="C3309" t="s">
        <v>7576</v>
      </c>
      <c r="D3309" t="s">
        <v>12666</v>
      </c>
      <c r="E3309" s="65">
        <f t="shared" si="204"/>
        <v>42926</v>
      </c>
      <c r="F3309">
        <f t="shared" si="205"/>
        <v>2017</v>
      </c>
      <c r="G3309">
        <f t="shared" si="206"/>
        <v>7</v>
      </c>
      <c r="H3309">
        <f t="shared" si="207"/>
        <v>1</v>
      </c>
      <c r="I3309" s="1" t="s">
        <v>15622</v>
      </c>
      <c r="J3309" s="1" t="s">
        <v>17051</v>
      </c>
      <c r="K3309" s="1" t="s">
        <v>17125</v>
      </c>
      <c r="L3309" s="1" t="s">
        <v>15626</v>
      </c>
      <c r="M3309" s="42">
        <v>1</v>
      </c>
      <c r="N3309" s="42">
        <v>1</v>
      </c>
      <c r="O3309" s="1" t="s">
        <v>15615</v>
      </c>
    </row>
    <row r="3310" spans="1:15" x14ac:dyDescent="0.25">
      <c r="A3310">
        <v>3310</v>
      </c>
      <c r="B3310" t="s">
        <v>10142</v>
      </c>
      <c r="C3310" t="s">
        <v>5236</v>
      </c>
      <c r="D3310" t="s">
        <v>12667</v>
      </c>
      <c r="E3310" s="65">
        <f t="shared" si="204"/>
        <v>42927</v>
      </c>
      <c r="F3310">
        <f t="shared" si="205"/>
        <v>2017</v>
      </c>
      <c r="G3310">
        <f t="shared" si="206"/>
        <v>7</v>
      </c>
      <c r="H3310">
        <f t="shared" si="207"/>
        <v>2</v>
      </c>
      <c r="I3310" s="1" t="s">
        <v>15625</v>
      </c>
      <c r="J3310" s="1" t="s">
        <v>17051</v>
      </c>
      <c r="K3310" s="1" t="s">
        <v>17125</v>
      </c>
      <c r="L3310" s="1" t="s">
        <v>15623</v>
      </c>
      <c r="M3310" s="42">
        <v>0.62</v>
      </c>
      <c r="N3310" s="42">
        <v>0.88</v>
      </c>
      <c r="O3310" s="1" t="s">
        <v>15615</v>
      </c>
    </row>
    <row r="3311" spans="1:15" x14ac:dyDescent="0.25">
      <c r="A3311">
        <v>3311</v>
      </c>
      <c r="B3311" t="s">
        <v>10136</v>
      </c>
      <c r="C3311" t="s">
        <v>5241</v>
      </c>
      <c r="D3311" t="s">
        <v>12668</v>
      </c>
      <c r="E3311" s="65">
        <f t="shared" si="204"/>
        <v>42928</v>
      </c>
      <c r="F3311">
        <f t="shared" si="205"/>
        <v>2017</v>
      </c>
      <c r="G3311">
        <f t="shared" si="206"/>
        <v>7</v>
      </c>
      <c r="H3311">
        <f t="shared" si="207"/>
        <v>3</v>
      </c>
      <c r="I3311" s="1" t="s">
        <v>15629</v>
      </c>
      <c r="J3311" s="1" t="s">
        <v>17051</v>
      </c>
      <c r="K3311" s="1" t="s">
        <v>17125</v>
      </c>
      <c r="L3311" s="1" t="s">
        <v>15628</v>
      </c>
      <c r="M3311" s="42">
        <v>0.4</v>
      </c>
      <c r="N3311" s="42">
        <v>0.9</v>
      </c>
      <c r="O3311" s="1" t="s">
        <v>15615</v>
      </c>
    </row>
    <row r="3312" spans="1:15" x14ac:dyDescent="0.25">
      <c r="A3312">
        <v>3312</v>
      </c>
      <c r="B3312" t="s">
        <v>10403</v>
      </c>
      <c r="C3312" t="s">
        <v>4976</v>
      </c>
      <c r="D3312" t="s">
        <v>12669</v>
      </c>
      <c r="E3312" s="65">
        <f t="shared" si="204"/>
        <v>42929</v>
      </c>
      <c r="F3312">
        <f t="shared" si="205"/>
        <v>2017</v>
      </c>
      <c r="G3312">
        <f t="shared" si="206"/>
        <v>7</v>
      </c>
      <c r="H3312">
        <f t="shared" si="207"/>
        <v>4</v>
      </c>
      <c r="I3312" s="1" t="s">
        <v>15622</v>
      </c>
      <c r="J3312" s="1" t="s">
        <v>17051</v>
      </c>
      <c r="K3312" s="1" t="s">
        <v>17125</v>
      </c>
      <c r="L3312" s="1" t="s">
        <v>15626</v>
      </c>
      <c r="M3312" s="42">
        <v>1</v>
      </c>
      <c r="N3312" s="42">
        <v>1</v>
      </c>
      <c r="O3312" s="1" t="s">
        <v>15615</v>
      </c>
    </row>
    <row r="3313" spans="1:15" x14ac:dyDescent="0.25">
      <c r="A3313">
        <v>3313</v>
      </c>
      <c r="B3313" t="s">
        <v>8782</v>
      </c>
      <c r="C3313" t="s">
        <v>6566</v>
      </c>
      <c r="D3313" t="s">
        <v>12669</v>
      </c>
      <c r="E3313" s="65">
        <f t="shared" si="204"/>
        <v>42929</v>
      </c>
      <c r="F3313">
        <f t="shared" si="205"/>
        <v>2017</v>
      </c>
      <c r="G3313">
        <f t="shared" si="206"/>
        <v>7</v>
      </c>
      <c r="H3313">
        <f t="shared" si="207"/>
        <v>4</v>
      </c>
      <c r="I3313" s="1" t="s">
        <v>15692</v>
      </c>
      <c r="J3313" s="1" t="s">
        <v>17074</v>
      </c>
      <c r="K3313" s="1" t="s">
        <v>17125</v>
      </c>
      <c r="L3313" s="1" t="s">
        <v>15626</v>
      </c>
      <c r="M3313" s="42">
        <v>1</v>
      </c>
      <c r="N3313" s="42">
        <v>1</v>
      </c>
      <c r="O3313" s="1" t="s">
        <v>15616</v>
      </c>
    </row>
    <row r="3314" spans="1:15" x14ac:dyDescent="0.25">
      <c r="A3314">
        <v>3314</v>
      </c>
      <c r="B3314" t="s">
        <v>9254</v>
      </c>
      <c r="C3314" t="s">
        <v>6100</v>
      </c>
      <c r="D3314" t="s">
        <v>12670</v>
      </c>
      <c r="E3314" s="65">
        <f t="shared" si="204"/>
        <v>42930</v>
      </c>
      <c r="F3314">
        <f t="shared" si="205"/>
        <v>2017</v>
      </c>
      <c r="G3314">
        <f t="shared" si="206"/>
        <v>7</v>
      </c>
      <c r="H3314">
        <f t="shared" si="207"/>
        <v>5</v>
      </c>
      <c r="I3314" s="1" t="s">
        <v>15625</v>
      </c>
      <c r="J3314" s="1" t="s">
        <v>17051</v>
      </c>
      <c r="K3314" s="1" t="s">
        <v>17125</v>
      </c>
      <c r="L3314" s="1" t="s">
        <v>15626</v>
      </c>
      <c r="M3314" s="42">
        <v>1</v>
      </c>
      <c r="N3314" s="42">
        <v>0.91</v>
      </c>
      <c r="O3314" s="1" t="s">
        <v>15616</v>
      </c>
    </row>
    <row r="3315" spans="1:15" x14ac:dyDescent="0.25">
      <c r="A3315">
        <v>3315</v>
      </c>
      <c r="B3315" t="s">
        <v>9523</v>
      </c>
      <c r="C3315" t="s">
        <v>5837</v>
      </c>
      <c r="D3315" t="s">
        <v>12671</v>
      </c>
      <c r="E3315" s="65">
        <f t="shared" si="204"/>
        <v>42933</v>
      </c>
      <c r="F3315">
        <f t="shared" si="205"/>
        <v>2017</v>
      </c>
      <c r="G3315">
        <f t="shared" si="206"/>
        <v>7</v>
      </c>
      <c r="H3315">
        <f t="shared" si="207"/>
        <v>1</v>
      </c>
      <c r="I3315" s="1" t="s">
        <v>15622</v>
      </c>
      <c r="J3315" s="1" t="s">
        <v>17051</v>
      </c>
      <c r="K3315" s="1" t="s">
        <v>17125</v>
      </c>
      <c r="L3315" s="1" t="s">
        <v>15626</v>
      </c>
      <c r="M3315" s="42">
        <v>1</v>
      </c>
      <c r="N3315" s="42">
        <v>0.98</v>
      </c>
      <c r="O3315" s="1" t="s">
        <v>15615</v>
      </c>
    </row>
    <row r="3316" spans="1:15" x14ac:dyDescent="0.25">
      <c r="A3316">
        <v>3316</v>
      </c>
      <c r="B3316" t="s">
        <v>8998</v>
      </c>
      <c r="C3316" t="s">
        <v>6355</v>
      </c>
      <c r="D3316" t="s">
        <v>12671</v>
      </c>
      <c r="E3316" s="65">
        <f t="shared" si="204"/>
        <v>42933</v>
      </c>
      <c r="F3316">
        <f t="shared" si="205"/>
        <v>2017</v>
      </c>
      <c r="G3316">
        <f t="shared" si="206"/>
        <v>7</v>
      </c>
      <c r="H3316">
        <f t="shared" si="207"/>
        <v>1</v>
      </c>
      <c r="I3316" s="1" t="s">
        <v>15622</v>
      </c>
      <c r="J3316" s="1" t="s">
        <v>17051</v>
      </c>
      <c r="K3316" s="1" t="s">
        <v>17125</v>
      </c>
      <c r="L3316" s="1" t="s">
        <v>15623</v>
      </c>
      <c r="M3316" s="42">
        <v>0.6</v>
      </c>
      <c r="N3316" s="42">
        <v>0.76</v>
      </c>
      <c r="O3316" s="1" t="s">
        <v>15615</v>
      </c>
    </row>
    <row r="3317" spans="1:15" x14ac:dyDescent="0.25">
      <c r="A3317">
        <v>3317</v>
      </c>
      <c r="B3317" t="s">
        <v>8161</v>
      </c>
      <c r="C3317" t="s">
        <v>7174</v>
      </c>
      <c r="D3317" t="s">
        <v>12671</v>
      </c>
      <c r="E3317" s="65">
        <f t="shared" si="204"/>
        <v>42933</v>
      </c>
      <c r="F3317">
        <f t="shared" si="205"/>
        <v>2017</v>
      </c>
      <c r="G3317">
        <f t="shared" si="206"/>
        <v>7</v>
      </c>
      <c r="H3317">
        <f t="shared" si="207"/>
        <v>1</v>
      </c>
      <c r="I3317" s="1" t="s">
        <v>15629</v>
      </c>
      <c r="J3317" s="1" t="s">
        <v>17051</v>
      </c>
      <c r="K3317" s="1" t="s">
        <v>17125</v>
      </c>
      <c r="L3317" s="1" t="s">
        <v>15623</v>
      </c>
      <c r="M3317" s="42">
        <v>0.9</v>
      </c>
      <c r="N3317" s="42">
        <v>0.92</v>
      </c>
      <c r="O3317" s="1" t="s">
        <v>15615</v>
      </c>
    </row>
    <row r="3318" spans="1:15" x14ac:dyDescent="0.25">
      <c r="A3318">
        <v>3318</v>
      </c>
      <c r="B3318" t="s">
        <v>7907</v>
      </c>
      <c r="C3318" t="s">
        <v>7422</v>
      </c>
      <c r="D3318" t="s">
        <v>12672</v>
      </c>
      <c r="E3318" s="65">
        <f t="shared" si="204"/>
        <v>42934</v>
      </c>
      <c r="F3318">
        <f t="shared" si="205"/>
        <v>2017</v>
      </c>
      <c r="G3318">
        <f t="shared" si="206"/>
        <v>7</v>
      </c>
      <c r="H3318">
        <f t="shared" si="207"/>
        <v>2</v>
      </c>
      <c r="I3318" s="1" t="s">
        <v>15625</v>
      </c>
      <c r="J3318" s="1" t="s">
        <v>17051</v>
      </c>
      <c r="K3318" s="1" t="s">
        <v>17125</v>
      </c>
      <c r="L3318" s="1" t="s">
        <v>15626</v>
      </c>
      <c r="M3318" s="42">
        <v>0.92</v>
      </c>
      <c r="N3318" s="42">
        <v>0.99</v>
      </c>
      <c r="O3318" s="1" t="s">
        <v>15615</v>
      </c>
    </row>
    <row r="3319" spans="1:15" x14ac:dyDescent="0.25">
      <c r="A3319">
        <v>3319</v>
      </c>
      <c r="B3319" t="s">
        <v>9991</v>
      </c>
      <c r="C3319" t="s">
        <v>5382</v>
      </c>
      <c r="D3319" t="s">
        <v>12673</v>
      </c>
      <c r="E3319" s="65">
        <f t="shared" si="204"/>
        <v>42936</v>
      </c>
      <c r="F3319">
        <f t="shared" si="205"/>
        <v>2017</v>
      </c>
      <c r="G3319">
        <f t="shared" si="206"/>
        <v>7</v>
      </c>
      <c r="H3319">
        <f t="shared" si="207"/>
        <v>4</v>
      </c>
      <c r="I3319" s="1" t="s">
        <v>15643</v>
      </c>
      <c r="J3319" s="1" t="s">
        <v>17073</v>
      </c>
      <c r="K3319" s="1" t="s">
        <v>17125</v>
      </c>
      <c r="L3319" s="1" t="s">
        <v>15623</v>
      </c>
      <c r="M3319" s="42">
        <v>1</v>
      </c>
      <c r="N3319" s="42">
        <v>0.88</v>
      </c>
      <c r="O3319" s="1" t="s">
        <v>15615</v>
      </c>
    </row>
    <row r="3320" spans="1:15" x14ac:dyDescent="0.25">
      <c r="A3320">
        <v>3320</v>
      </c>
      <c r="B3320" t="s">
        <v>9981</v>
      </c>
      <c r="C3320" t="s">
        <v>5392</v>
      </c>
      <c r="D3320" t="s">
        <v>12673</v>
      </c>
      <c r="E3320" s="65">
        <f t="shared" si="204"/>
        <v>42936</v>
      </c>
      <c r="F3320">
        <f t="shared" si="205"/>
        <v>2017</v>
      </c>
      <c r="G3320">
        <f t="shared" si="206"/>
        <v>7</v>
      </c>
      <c r="H3320">
        <f t="shared" si="207"/>
        <v>4</v>
      </c>
      <c r="I3320" s="1" t="s">
        <v>15622</v>
      </c>
      <c r="J3320" s="1" t="s">
        <v>17051</v>
      </c>
      <c r="K3320" s="1" t="s">
        <v>17125</v>
      </c>
      <c r="L3320" s="1" t="s">
        <v>15624</v>
      </c>
      <c r="M3320" s="42">
        <v>1</v>
      </c>
      <c r="N3320" s="42">
        <v>0.5</v>
      </c>
      <c r="O3320" s="1" t="s">
        <v>15615</v>
      </c>
    </row>
    <row r="3321" spans="1:15" x14ac:dyDescent="0.25">
      <c r="A3321">
        <v>3321</v>
      </c>
      <c r="B3321" t="s">
        <v>9887</v>
      </c>
      <c r="C3321" t="s">
        <v>5484</v>
      </c>
      <c r="D3321" t="s">
        <v>12674</v>
      </c>
      <c r="E3321" s="65">
        <f t="shared" si="204"/>
        <v>42941</v>
      </c>
      <c r="F3321">
        <f t="shared" si="205"/>
        <v>2017</v>
      </c>
      <c r="G3321">
        <f t="shared" si="206"/>
        <v>7</v>
      </c>
      <c r="H3321">
        <f t="shared" si="207"/>
        <v>2</v>
      </c>
      <c r="I3321" s="1" t="s">
        <v>15622</v>
      </c>
      <c r="J3321" s="1" t="s">
        <v>17051</v>
      </c>
      <c r="K3321" s="1" t="s">
        <v>17125</v>
      </c>
      <c r="L3321" s="1" t="s">
        <v>15626</v>
      </c>
      <c r="M3321" s="42">
        <v>1</v>
      </c>
      <c r="N3321" s="42">
        <v>0.93</v>
      </c>
      <c r="O3321" s="1" t="s">
        <v>15616</v>
      </c>
    </row>
    <row r="3322" spans="1:15" x14ac:dyDescent="0.25">
      <c r="A3322">
        <v>3322</v>
      </c>
      <c r="B3322" t="s">
        <v>9389</v>
      </c>
      <c r="C3322" t="s">
        <v>5968</v>
      </c>
      <c r="D3322" t="s">
        <v>12675</v>
      </c>
      <c r="E3322" s="65">
        <f t="shared" si="204"/>
        <v>42944</v>
      </c>
      <c r="F3322">
        <f t="shared" si="205"/>
        <v>2017</v>
      </c>
      <c r="G3322">
        <f t="shared" si="206"/>
        <v>7</v>
      </c>
      <c r="H3322">
        <f t="shared" si="207"/>
        <v>5</v>
      </c>
      <c r="I3322" s="1" t="s">
        <v>15622</v>
      </c>
      <c r="J3322" s="1" t="s">
        <v>17051</v>
      </c>
      <c r="K3322" s="1" t="s">
        <v>17125</v>
      </c>
      <c r="L3322" s="1" t="s">
        <v>15626</v>
      </c>
      <c r="M3322" s="42">
        <v>1</v>
      </c>
      <c r="N3322" s="42">
        <v>0.99</v>
      </c>
      <c r="O3322" s="1" t="s">
        <v>15616</v>
      </c>
    </row>
    <row r="3323" spans="1:15" x14ac:dyDescent="0.25">
      <c r="A3323">
        <v>3323</v>
      </c>
      <c r="B3323" t="s">
        <v>11737</v>
      </c>
      <c r="C3323" t="s">
        <v>3671</v>
      </c>
      <c r="D3323" t="s">
        <v>12676</v>
      </c>
      <c r="E3323" s="65">
        <f t="shared" si="204"/>
        <v>42945</v>
      </c>
      <c r="F3323">
        <f t="shared" si="205"/>
        <v>2017</v>
      </c>
      <c r="G3323">
        <f t="shared" si="206"/>
        <v>7</v>
      </c>
      <c r="H3323">
        <f t="shared" si="207"/>
        <v>6</v>
      </c>
      <c r="I3323" s="1" t="s">
        <v>15622</v>
      </c>
      <c r="J3323" s="1" t="s">
        <v>17051</v>
      </c>
      <c r="K3323" s="1" t="s">
        <v>17125</v>
      </c>
      <c r="L3323" s="1" t="s">
        <v>15626</v>
      </c>
      <c r="M3323" s="42">
        <v>0.9</v>
      </c>
      <c r="N3323" s="42">
        <v>1</v>
      </c>
      <c r="O3323" s="1" t="s">
        <v>15615</v>
      </c>
    </row>
    <row r="3324" spans="1:15" x14ac:dyDescent="0.25">
      <c r="A3324">
        <v>3324</v>
      </c>
      <c r="B3324" t="s">
        <v>11315</v>
      </c>
      <c r="C3324" t="s">
        <v>4086</v>
      </c>
      <c r="D3324" t="s">
        <v>12677</v>
      </c>
      <c r="E3324" s="65">
        <f t="shared" si="204"/>
        <v>42947</v>
      </c>
      <c r="F3324">
        <f t="shared" si="205"/>
        <v>2017</v>
      </c>
      <c r="G3324">
        <f t="shared" si="206"/>
        <v>7</v>
      </c>
      <c r="H3324">
        <f t="shared" si="207"/>
        <v>1</v>
      </c>
      <c r="I3324" s="1" t="s">
        <v>15622</v>
      </c>
      <c r="J3324" s="1" t="s">
        <v>17051</v>
      </c>
      <c r="K3324" s="1" t="s">
        <v>17125</v>
      </c>
      <c r="L3324" s="1" t="s">
        <v>15624</v>
      </c>
      <c r="M3324" s="42">
        <v>0.96</v>
      </c>
      <c r="N3324" s="42">
        <v>0.95</v>
      </c>
      <c r="O3324" s="1" t="s">
        <v>15616</v>
      </c>
    </row>
    <row r="3325" spans="1:15" x14ac:dyDescent="0.25">
      <c r="A3325">
        <v>3325</v>
      </c>
      <c r="B3325" t="s">
        <v>10740</v>
      </c>
      <c r="C3325" t="s">
        <v>4649</v>
      </c>
      <c r="D3325" t="s">
        <v>12678</v>
      </c>
      <c r="E3325" s="65">
        <f t="shared" si="204"/>
        <v>42953</v>
      </c>
      <c r="F3325">
        <f t="shared" si="205"/>
        <v>2017</v>
      </c>
      <c r="G3325">
        <f t="shared" si="206"/>
        <v>8</v>
      </c>
      <c r="H3325">
        <f t="shared" si="207"/>
        <v>7</v>
      </c>
      <c r="I3325" s="1" t="s">
        <v>15622</v>
      </c>
      <c r="J3325" s="1" t="s">
        <v>17051</v>
      </c>
      <c r="K3325" s="1" t="s">
        <v>17125</v>
      </c>
      <c r="L3325" s="1" t="s">
        <v>15626</v>
      </c>
      <c r="M3325" s="42">
        <v>1</v>
      </c>
      <c r="N3325" s="42">
        <v>1</v>
      </c>
      <c r="O3325" s="1" t="s">
        <v>15616</v>
      </c>
    </row>
    <row r="3326" spans="1:15" x14ac:dyDescent="0.25">
      <c r="A3326">
        <v>3326</v>
      </c>
      <c r="B3326" t="s">
        <v>9520</v>
      </c>
      <c r="C3326" t="s">
        <v>5840</v>
      </c>
      <c r="D3326" t="s">
        <v>12678</v>
      </c>
      <c r="E3326" s="65">
        <f t="shared" si="204"/>
        <v>42953</v>
      </c>
      <c r="F3326">
        <f t="shared" si="205"/>
        <v>2017</v>
      </c>
      <c r="G3326">
        <f t="shared" si="206"/>
        <v>8</v>
      </c>
      <c r="H3326">
        <f t="shared" si="207"/>
        <v>7</v>
      </c>
      <c r="I3326" s="1" t="s">
        <v>15622</v>
      </c>
      <c r="J3326" s="1" t="s">
        <v>17051</v>
      </c>
      <c r="K3326" s="1" t="s">
        <v>17125</v>
      </c>
      <c r="L3326" s="1" t="s">
        <v>15626</v>
      </c>
      <c r="M3326" s="42">
        <v>1</v>
      </c>
      <c r="N3326" s="42">
        <v>0.93</v>
      </c>
      <c r="O3326" s="1" t="s">
        <v>15616</v>
      </c>
    </row>
    <row r="3327" spans="1:15" x14ac:dyDescent="0.25">
      <c r="A3327">
        <v>1126</v>
      </c>
      <c r="B3327" t="s">
        <v>10108</v>
      </c>
      <c r="C3327" t="s">
        <v>5268</v>
      </c>
      <c r="D3327" t="s">
        <v>12679</v>
      </c>
      <c r="E3327" s="65">
        <f t="shared" si="204"/>
        <v>42954</v>
      </c>
      <c r="F3327">
        <f t="shared" si="205"/>
        <v>2017</v>
      </c>
      <c r="G3327">
        <f t="shared" si="206"/>
        <v>8</v>
      </c>
      <c r="H3327">
        <f t="shared" si="207"/>
        <v>1</v>
      </c>
      <c r="I3327" s="1" t="s">
        <v>15629</v>
      </c>
      <c r="J3327" s="1" t="s">
        <v>17051</v>
      </c>
      <c r="K3327" s="1" t="s">
        <v>17125</v>
      </c>
      <c r="L3327" s="1" t="s">
        <v>15626</v>
      </c>
      <c r="M3327" s="42">
        <v>1</v>
      </c>
      <c r="N3327" s="42">
        <v>0.88</v>
      </c>
      <c r="O3327" s="1" t="s">
        <v>15616</v>
      </c>
    </row>
    <row r="3328" spans="1:15" x14ac:dyDescent="0.25">
      <c r="A3328">
        <v>3327</v>
      </c>
      <c r="B3328" t="s">
        <v>8575</v>
      </c>
      <c r="C3328" t="s">
        <v>6772</v>
      </c>
      <c r="D3328" t="s">
        <v>12680</v>
      </c>
      <c r="E3328" s="65">
        <f t="shared" si="204"/>
        <v>42956</v>
      </c>
      <c r="F3328">
        <f t="shared" si="205"/>
        <v>2017</v>
      </c>
      <c r="G3328">
        <f t="shared" si="206"/>
        <v>8</v>
      </c>
      <c r="H3328">
        <f t="shared" si="207"/>
        <v>3</v>
      </c>
      <c r="I3328" s="1" t="s">
        <v>15625</v>
      </c>
      <c r="J3328" s="1" t="s">
        <v>17051</v>
      </c>
      <c r="K3328" s="1" t="s">
        <v>17125</v>
      </c>
      <c r="L3328" s="1" t="s">
        <v>15624</v>
      </c>
      <c r="M3328" s="42">
        <v>1</v>
      </c>
      <c r="N3328" s="42">
        <v>0.88</v>
      </c>
      <c r="O3328" s="1" t="s">
        <v>15615</v>
      </c>
    </row>
    <row r="3329" spans="1:15" x14ac:dyDescent="0.25">
      <c r="A3329">
        <v>3328</v>
      </c>
      <c r="B3329" t="s">
        <v>8034</v>
      </c>
      <c r="C3329" t="s">
        <v>7298</v>
      </c>
      <c r="D3329" t="s">
        <v>12680</v>
      </c>
      <c r="E3329" s="65">
        <f t="shared" si="204"/>
        <v>42956</v>
      </c>
      <c r="F3329">
        <f t="shared" si="205"/>
        <v>2017</v>
      </c>
      <c r="G3329">
        <f t="shared" si="206"/>
        <v>8</v>
      </c>
      <c r="H3329">
        <f t="shared" si="207"/>
        <v>3</v>
      </c>
      <c r="I3329" s="1" t="s">
        <v>15622</v>
      </c>
      <c r="J3329" s="1" t="s">
        <v>17051</v>
      </c>
      <c r="K3329" s="1" t="s">
        <v>17125</v>
      </c>
      <c r="L3329" s="1" t="s">
        <v>15626</v>
      </c>
      <c r="M3329" s="42">
        <v>1</v>
      </c>
      <c r="N3329" s="42">
        <v>0.99</v>
      </c>
      <c r="O3329" s="1" t="s">
        <v>15615</v>
      </c>
    </row>
    <row r="3330" spans="1:15" x14ac:dyDescent="0.25">
      <c r="A3330">
        <v>3329</v>
      </c>
      <c r="B3330" t="s">
        <v>8947</v>
      </c>
      <c r="C3330" t="s">
        <v>6406</v>
      </c>
      <c r="D3330" t="s">
        <v>12680</v>
      </c>
      <c r="E3330" s="65">
        <f t="shared" si="204"/>
        <v>42956</v>
      </c>
      <c r="F3330">
        <f t="shared" si="205"/>
        <v>2017</v>
      </c>
      <c r="G3330">
        <f t="shared" si="206"/>
        <v>8</v>
      </c>
      <c r="H3330">
        <f t="shared" si="207"/>
        <v>3</v>
      </c>
      <c r="I3330" s="1" t="s">
        <v>15625</v>
      </c>
      <c r="J3330" s="1" t="s">
        <v>17051</v>
      </c>
      <c r="K3330" s="1" t="s">
        <v>17125</v>
      </c>
      <c r="L3330" s="1" t="s">
        <v>15626</v>
      </c>
      <c r="M3330" s="42">
        <v>0.9</v>
      </c>
      <c r="N3330" s="42">
        <v>0.98</v>
      </c>
      <c r="O3330" s="1" t="s">
        <v>15616</v>
      </c>
    </row>
    <row r="3331" spans="1:15" x14ac:dyDescent="0.25">
      <c r="A3331">
        <v>3330</v>
      </c>
      <c r="B3331" t="s">
        <v>9911</v>
      </c>
      <c r="C3331" t="s">
        <v>5460</v>
      </c>
      <c r="D3331" t="s">
        <v>12680</v>
      </c>
      <c r="E3331" s="65">
        <f t="shared" ref="E3331:E3394" si="208">DATE(LEFT(D3331,4),MID(D3331,5,2),RIGHT(D3331,2))</f>
        <v>42956</v>
      </c>
      <c r="F3331">
        <f t="shared" ref="F3331:F3394" si="209">YEAR(E3331)</f>
        <v>2017</v>
      </c>
      <c r="G3331">
        <f t="shared" ref="G3331:G3394" si="210">MONTH(E3331)</f>
        <v>8</v>
      </c>
      <c r="H3331">
        <f t="shared" ref="H3331:H3394" si="211">WEEKDAY(E3331,2)</f>
        <v>3</v>
      </c>
      <c r="I3331" s="1" t="s">
        <v>15622</v>
      </c>
      <c r="J3331" s="1" t="s">
        <v>17051</v>
      </c>
      <c r="K3331" s="1" t="s">
        <v>17125</v>
      </c>
      <c r="L3331" s="1" t="s">
        <v>15626</v>
      </c>
      <c r="M3331" s="42">
        <v>1</v>
      </c>
      <c r="N3331" s="42">
        <v>0.97</v>
      </c>
      <c r="O3331" s="1" t="s">
        <v>15616</v>
      </c>
    </row>
    <row r="3332" spans="1:15" x14ac:dyDescent="0.25">
      <c r="A3332">
        <v>3331</v>
      </c>
      <c r="B3332" t="s">
        <v>9964</v>
      </c>
      <c r="C3332" t="s">
        <v>5408</v>
      </c>
      <c r="D3332" t="s">
        <v>12680</v>
      </c>
      <c r="E3332" s="65">
        <f t="shared" si="208"/>
        <v>42956</v>
      </c>
      <c r="F3332">
        <f t="shared" si="209"/>
        <v>2017</v>
      </c>
      <c r="G3332">
        <f t="shared" si="210"/>
        <v>8</v>
      </c>
      <c r="H3332">
        <f t="shared" si="211"/>
        <v>3</v>
      </c>
      <c r="I3332" s="1" t="s">
        <v>15622</v>
      </c>
      <c r="J3332" s="1" t="s">
        <v>17051</v>
      </c>
      <c r="K3332" s="1" t="s">
        <v>17125</v>
      </c>
      <c r="L3332" s="1" t="s">
        <v>15626</v>
      </c>
      <c r="M3332" s="42">
        <v>1</v>
      </c>
      <c r="N3332" s="42">
        <v>1</v>
      </c>
      <c r="O3332" s="1" t="s">
        <v>15616</v>
      </c>
    </row>
    <row r="3333" spans="1:15" x14ac:dyDescent="0.25">
      <c r="A3333">
        <v>3332</v>
      </c>
      <c r="B3333" t="s">
        <v>7678</v>
      </c>
      <c r="C3333" t="s">
        <v>7639</v>
      </c>
      <c r="D3333" t="s">
        <v>12681</v>
      </c>
      <c r="E3333" s="65">
        <f t="shared" si="208"/>
        <v>42957</v>
      </c>
      <c r="F3333">
        <f t="shared" si="209"/>
        <v>2017</v>
      </c>
      <c r="G3333">
        <f t="shared" si="210"/>
        <v>8</v>
      </c>
      <c r="H3333">
        <f t="shared" si="211"/>
        <v>4</v>
      </c>
      <c r="I3333" s="1" t="s">
        <v>15622</v>
      </c>
      <c r="J3333" s="1" t="s">
        <v>17051</v>
      </c>
      <c r="K3333" s="1" t="s">
        <v>17125</v>
      </c>
      <c r="L3333" s="1" t="s">
        <v>15626</v>
      </c>
      <c r="M3333" s="42">
        <v>1</v>
      </c>
      <c r="N3333" s="42">
        <v>0.96</v>
      </c>
      <c r="O3333" s="1" t="s">
        <v>15615</v>
      </c>
    </row>
    <row r="3334" spans="1:15" x14ac:dyDescent="0.25">
      <c r="A3334">
        <v>3333</v>
      </c>
      <c r="B3334" t="s">
        <v>9695</v>
      </c>
      <c r="C3334" t="s">
        <v>5669</v>
      </c>
      <c r="D3334" t="s">
        <v>12682</v>
      </c>
      <c r="E3334" s="65">
        <f t="shared" si="208"/>
        <v>42958</v>
      </c>
      <c r="F3334">
        <f t="shared" si="209"/>
        <v>2017</v>
      </c>
      <c r="G3334">
        <f t="shared" si="210"/>
        <v>8</v>
      </c>
      <c r="H3334">
        <f t="shared" si="211"/>
        <v>5</v>
      </c>
      <c r="I3334" s="1" t="s">
        <v>15622</v>
      </c>
      <c r="J3334" s="1" t="s">
        <v>17051</v>
      </c>
      <c r="K3334" s="1" t="s">
        <v>17125</v>
      </c>
      <c r="L3334" s="1" t="s">
        <v>15623</v>
      </c>
      <c r="M3334" s="42">
        <v>1</v>
      </c>
      <c r="N3334" s="42">
        <v>0.81</v>
      </c>
      <c r="O3334" s="1" t="s">
        <v>15615</v>
      </c>
    </row>
    <row r="3335" spans="1:15" x14ac:dyDescent="0.25">
      <c r="A3335">
        <v>3334</v>
      </c>
      <c r="B3335" t="s">
        <v>11429</v>
      </c>
      <c r="C3335" t="s">
        <v>3972</v>
      </c>
      <c r="D3335" t="s">
        <v>12682</v>
      </c>
      <c r="E3335" s="65">
        <f t="shared" si="208"/>
        <v>42958</v>
      </c>
      <c r="F3335">
        <f t="shared" si="209"/>
        <v>2017</v>
      </c>
      <c r="G3335">
        <f t="shared" si="210"/>
        <v>8</v>
      </c>
      <c r="H3335">
        <f t="shared" si="211"/>
        <v>5</v>
      </c>
      <c r="I3335" s="1" t="s">
        <v>15816</v>
      </c>
      <c r="J3335" s="1" t="s">
        <v>17074</v>
      </c>
      <c r="K3335" s="1" t="s">
        <v>17125</v>
      </c>
      <c r="L3335" s="1" t="s">
        <v>15626</v>
      </c>
      <c r="M3335" s="42">
        <v>0.94</v>
      </c>
      <c r="N3335" s="42">
        <v>0.97</v>
      </c>
      <c r="O3335" s="1" t="s">
        <v>15616</v>
      </c>
    </row>
    <row r="3336" spans="1:15" x14ac:dyDescent="0.25">
      <c r="A3336">
        <v>3335</v>
      </c>
      <c r="B3336" t="s">
        <v>10573</v>
      </c>
      <c r="C3336" t="s">
        <v>3564</v>
      </c>
      <c r="D3336" t="s">
        <v>12683</v>
      </c>
      <c r="E3336" s="65">
        <f t="shared" si="208"/>
        <v>42959</v>
      </c>
      <c r="F3336">
        <f t="shared" si="209"/>
        <v>2017</v>
      </c>
      <c r="G3336">
        <f t="shared" si="210"/>
        <v>8</v>
      </c>
      <c r="H3336">
        <f t="shared" si="211"/>
        <v>6</v>
      </c>
      <c r="I3336" s="1" t="s">
        <v>15627</v>
      </c>
      <c r="J3336" s="1" t="s">
        <v>17051</v>
      </c>
      <c r="K3336" s="1" t="s">
        <v>17125</v>
      </c>
      <c r="L3336" s="1" t="s">
        <v>15624</v>
      </c>
      <c r="M3336" s="42">
        <v>1</v>
      </c>
      <c r="N3336" s="42">
        <v>0.94</v>
      </c>
      <c r="O3336" s="1" t="s">
        <v>15616</v>
      </c>
    </row>
    <row r="3337" spans="1:15" x14ac:dyDescent="0.25">
      <c r="A3337">
        <v>3336</v>
      </c>
      <c r="B3337" t="s">
        <v>8602</v>
      </c>
      <c r="C3337" t="s">
        <v>6745</v>
      </c>
      <c r="D3337" t="s">
        <v>12684</v>
      </c>
      <c r="E3337" s="65">
        <f t="shared" si="208"/>
        <v>42960</v>
      </c>
      <c r="F3337">
        <f t="shared" si="209"/>
        <v>2017</v>
      </c>
      <c r="G3337">
        <f t="shared" si="210"/>
        <v>8</v>
      </c>
      <c r="H3337">
        <f t="shared" si="211"/>
        <v>7</v>
      </c>
      <c r="I3337" s="1" t="s">
        <v>15622</v>
      </c>
      <c r="J3337" s="1" t="s">
        <v>17051</v>
      </c>
      <c r="K3337" s="1" t="s">
        <v>17125</v>
      </c>
      <c r="L3337" s="1" t="s">
        <v>15626</v>
      </c>
      <c r="M3337" s="42">
        <v>1</v>
      </c>
      <c r="N3337" s="42">
        <v>1</v>
      </c>
      <c r="O3337" s="1" t="s">
        <v>15616</v>
      </c>
    </row>
    <row r="3338" spans="1:15" x14ac:dyDescent="0.25">
      <c r="A3338">
        <v>3337</v>
      </c>
      <c r="B3338" t="s">
        <v>8785</v>
      </c>
      <c r="C3338" t="s">
        <v>6563</v>
      </c>
      <c r="D3338" t="s">
        <v>12684</v>
      </c>
      <c r="E3338" s="65">
        <f t="shared" si="208"/>
        <v>42960</v>
      </c>
      <c r="F3338">
        <f t="shared" si="209"/>
        <v>2017</v>
      </c>
      <c r="G3338">
        <f t="shared" si="210"/>
        <v>8</v>
      </c>
      <c r="H3338">
        <f t="shared" si="211"/>
        <v>7</v>
      </c>
      <c r="I3338" s="1" t="s">
        <v>15622</v>
      </c>
      <c r="J3338" s="1" t="s">
        <v>17051</v>
      </c>
      <c r="K3338" s="1" t="s">
        <v>17125</v>
      </c>
      <c r="L3338" s="1" t="s">
        <v>15628</v>
      </c>
      <c r="M3338" s="42">
        <v>0</v>
      </c>
      <c r="N3338" s="42">
        <v>0.99</v>
      </c>
      <c r="O3338" s="1" t="s">
        <v>15615</v>
      </c>
    </row>
    <row r="3339" spans="1:15" x14ac:dyDescent="0.25">
      <c r="A3339">
        <v>3338</v>
      </c>
      <c r="B3339" t="s">
        <v>8510</v>
      </c>
      <c r="C3339" t="s">
        <v>6834</v>
      </c>
      <c r="D3339" t="s">
        <v>12684</v>
      </c>
      <c r="E3339" s="65">
        <f t="shared" si="208"/>
        <v>42960</v>
      </c>
      <c r="F3339">
        <f t="shared" si="209"/>
        <v>2017</v>
      </c>
      <c r="G3339">
        <f t="shared" si="210"/>
        <v>8</v>
      </c>
      <c r="H3339">
        <f t="shared" si="211"/>
        <v>7</v>
      </c>
      <c r="I3339" s="1" t="s">
        <v>15625</v>
      </c>
      <c r="J3339" s="1" t="s">
        <v>17051</v>
      </c>
      <c r="K3339" s="1" t="s">
        <v>17125</v>
      </c>
      <c r="L3339" s="1" t="s">
        <v>15626</v>
      </c>
      <c r="M3339" s="42">
        <v>1</v>
      </c>
      <c r="N3339" s="42">
        <v>1</v>
      </c>
      <c r="O3339" s="1" t="s">
        <v>15616</v>
      </c>
    </row>
    <row r="3340" spans="1:15" x14ac:dyDescent="0.25">
      <c r="A3340">
        <v>3339</v>
      </c>
      <c r="B3340" t="s">
        <v>8419</v>
      </c>
      <c r="C3340" t="s">
        <v>6923</v>
      </c>
      <c r="D3340" t="s">
        <v>12685</v>
      </c>
      <c r="E3340" s="65">
        <f t="shared" si="208"/>
        <v>42961</v>
      </c>
      <c r="F3340">
        <f t="shared" si="209"/>
        <v>2017</v>
      </c>
      <c r="G3340">
        <f t="shared" si="210"/>
        <v>8</v>
      </c>
      <c r="H3340">
        <f t="shared" si="211"/>
        <v>1</v>
      </c>
      <c r="I3340" s="1" t="s">
        <v>15622</v>
      </c>
      <c r="J3340" s="1" t="s">
        <v>17051</v>
      </c>
      <c r="K3340" s="1" t="s">
        <v>17125</v>
      </c>
      <c r="L3340" s="1" t="s">
        <v>15626</v>
      </c>
      <c r="M3340" s="42">
        <v>1</v>
      </c>
      <c r="N3340" s="42">
        <v>1</v>
      </c>
      <c r="O3340" s="1" t="s">
        <v>15615</v>
      </c>
    </row>
    <row r="3341" spans="1:15" x14ac:dyDescent="0.25">
      <c r="A3341">
        <v>3340</v>
      </c>
      <c r="B3341" t="s">
        <v>7990</v>
      </c>
      <c r="C3341" t="s">
        <v>7341</v>
      </c>
      <c r="D3341" t="s">
        <v>12686</v>
      </c>
      <c r="E3341" s="65">
        <f t="shared" si="208"/>
        <v>42962</v>
      </c>
      <c r="F3341">
        <f t="shared" si="209"/>
        <v>2017</v>
      </c>
      <c r="G3341">
        <f t="shared" si="210"/>
        <v>8</v>
      </c>
      <c r="H3341">
        <f t="shared" si="211"/>
        <v>2</v>
      </c>
      <c r="I3341" s="1" t="s">
        <v>15622</v>
      </c>
      <c r="J3341" s="1" t="s">
        <v>17051</v>
      </c>
      <c r="K3341" s="1" t="s">
        <v>17125</v>
      </c>
      <c r="L3341" s="1" t="s">
        <v>15623</v>
      </c>
      <c r="M3341" s="42">
        <v>1</v>
      </c>
      <c r="N3341" s="42">
        <v>0.87</v>
      </c>
      <c r="O3341" s="1" t="s">
        <v>15616</v>
      </c>
    </row>
    <row r="3342" spans="1:15" x14ac:dyDescent="0.25">
      <c r="A3342">
        <v>3341</v>
      </c>
      <c r="B3342" t="s">
        <v>10609</v>
      </c>
      <c r="C3342" t="s">
        <v>4777</v>
      </c>
      <c r="D3342" t="s">
        <v>12687</v>
      </c>
      <c r="E3342" s="65">
        <f t="shared" si="208"/>
        <v>42963</v>
      </c>
      <c r="F3342">
        <f t="shared" si="209"/>
        <v>2017</v>
      </c>
      <c r="G3342">
        <f t="shared" si="210"/>
        <v>8</v>
      </c>
      <c r="H3342">
        <f t="shared" si="211"/>
        <v>3</v>
      </c>
      <c r="I3342" s="1" t="s">
        <v>15622</v>
      </c>
      <c r="J3342" s="1" t="s">
        <v>17051</v>
      </c>
      <c r="K3342" s="1" t="s">
        <v>17125</v>
      </c>
      <c r="L3342" s="1" t="s">
        <v>15623</v>
      </c>
      <c r="M3342" s="42">
        <v>0.71</v>
      </c>
      <c r="N3342" s="42">
        <v>1</v>
      </c>
      <c r="O3342" s="1" t="s">
        <v>15616</v>
      </c>
    </row>
    <row r="3343" spans="1:15" x14ac:dyDescent="0.25">
      <c r="A3343">
        <v>3342</v>
      </c>
      <c r="B3343" t="s">
        <v>9130</v>
      </c>
      <c r="C3343" t="s">
        <v>6223</v>
      </c>
      <c r="D3343" t="s">
        <v>12687</v>
      </c>
      <c r="E3343" s="65">
        <f t="shared" si="208"/>
        <v>42963</v>
      </c>
      <c r="F3343">
        <f t="shared" si="209"/>
        <v>2017</v>
      </c>
      <c r="G3343">
        <f t="shared" si="210"/>
        <v>8</v>
      </c>
      <c r="H3343">
        <f t="shared" si="211"/>
        <v>3</v>
      </c>
      <c r="I3343" s="1" t="s">
        <v>15625</v>
      </c>
      <c r="J3343" s="1" t="s">
        <v>17051</v>
      </c>
      <c r="K3343" s="1" t="s">
        <v>17125</v>
      </c>
      <c r="L3343" s="1" t="s">
        <v>15624</v>
      </c>
      <c r="M3343" s="42">
        <v>1</v>
      </c>
      <c r="N3343" s="42">
        <v>1</v>
      </c>
      <c r="O3343" s="1" t="s">
        <v>15616</v>
      </c>
    </row>
    <row r="3344" spans="1:15" x14ac:dyDescent="0.25">
      <c r="A3344">
        <v>3343</v>
      </c>
      <c r="B3344" t="s">
        <v>8099</v>
      </c>
      <c r="C3344" t="s">
        <v>7235</v>
      </c>
      <c r="D3344" t="s">
        <v>12688</v>
      </c>
      <c r="E3344" s="65">
        <f t="shared" si="208"/>
        <v>42966</v>
      </c>
      <c r="F3344">
        <f t="shared" si="209"/>
        <v>2017</v>
      </c>
      <c r="G3344">
        <f t="shared" si="210"/>
        <v>8</v>
      </c>
      <c r="H3344">
        <f t="shared" si="211"/>
        <v>6</v>
      </c>
      <c r="I3344" s="1" t="s">
        <v>15625</v>
      </c>
      <c r="J3344" s="1" t="s">
        <v>17051</v>
      </c>
      <c r="K3344" s="1" t="s">
        <v>17125</v>
      </c>
      <c r="L3344" s="1" t="s">
        <v>15623</v>
      </c>
      <c r="M3344" s="42">
        <v>0.5</v>
      </c>
      <c r="N3344" s="42">
        <v>0.86</v>
      </c>
      <c r="O3344" s="1" t="s">
        <v>15615</v>
      </c>
    </row>
    <row r="3345" spans="1:15" x14ac:dyDescent="0.25">
      <c r="A3345">
        <v>3344</v>
      </c>
      <c r="B3345" t="s">
        <v>11804</v>
      </c>
      <c r="C3345" t="s">
        <v>3607</v>
      </c>
      <c r="D3345" t="s">
        <v>12689</v>
      </c>
      <c r="E3345" s="65">
        <f t="shared" si="208"/>
        <v>42967</v>
      </c>
      <c r="F3345">
        <f t="shared" si="209"/>
        <v>2017</v>
      </c>
      <c r="G3345">
        <f t="shared" si="210"/>
        <v>8</v>
      </c>
      <c r="H3345">
        <f t="shared" si="211"/>
        <v>7</v>
      </c>
      <c r="I3345" s="1" t="s">
        <v>15622</v>
      </c>
      <c r="J3345" s="1" t="s">
        <v>17051</v>
      </c>
      <c r="K3345" s="1" t="s">
        <v>17125</v>
      </c>
      <c r="L3345" s="1" t="s">
        <v>15626</v>
      </c>
      <c r="M3345" s="42">
        <v>1</v>
      </c>
      <c r="N3345" s="42">
        <v>1</v>
      </c>
      <c r="O3345" s="1" t="s">
        <v>15615</v>
      </c>
    </row>
    <row r="3346" spans="1:15" x14ac:dyDescent="0.25">
      <c r="A3346">
        <v>3345</v>
      </c>
      <c r="B3346" t="s">
        <v>9298</v>
      </c>
      <c r="C3346" t="s">
        <v>6058</v>
      </c>
      <c r="D3346" t="s">
        <v>12690</v>
      </c>
      <c r="E3346" s="65">
        <f t="shared" si="208"/>
        <v>42968</v>
      </c>
      <c r="F3346">
        <f t="shared" si="209"/>
        <v>2017</v>
      </c>
      <c r="G3346">
        <f t="shared" si="210"/>
        <v>8</v>
      </c>
      <c r="H3346">
        <f t="shared" si="211"/>
        <v>1</v>
      </c>
      <c r="I3346" s="1" t="s">
        <v>15721</v>
      </c>
      <c r="J3346" s="1" t="s">
        <v>17105</v>
      </c>
      <c r="K3346" s="1" t="s">
        <v>17125</v>
      </c>
      <c r="L3346" s="1" t="s">
        <v>15626</v>
      </c>
      <c r="M3346" s="42">
        <v>1</v>
      </c>
      <c r="N3346" s="42">
        <v>0.94</v>
      </c>
      <c r="O3346" s="1" t="s">
        <v>15616</v>
      </c>
    </row>
    <row r="3347" spans="1:15" x14ac:dyDescent="0.25">
      <c r="A3347">
        <v>3346</v>
      </c>
      <c r="B3347" t="s">
        <v>8773</v>
      </c>
      <c r="C3347" t="s">
        <v>6575</v>
      </c>
      <c r="D3347" t="s">
        <v>12691</v>
      </c>
      <c r="E3347" s="65">
        <f t="shared" si="208"/>
        <v>42974</v>
      </c>
      <c r="F3347">
        <f t="shared" si="209"/>
        <v>2017</v>
      </c>
      <c r="G3347">
        <f t="shared" si="210"/>
        <v>8</v>
      </c>
      <c r="H3347">
        <f t="shared" si="211"/>
        <v>7</v>
      </c>
      <c r="I3347" s="1" t="s">
        <v>15625</v>
      </c>
      <c r="J3347" s="1" t="s">
        <v>17051</v>
      </c>
      <c r="K3347" s="1" t="s">
        <v>17125</v>
      </c>
      <c r="L3347" s="1" t="s">
        <v>15626</v>
      </c>
      <c r="M3347" s="42">
        <v>1</v>
      </c>
      <c r="N3347" s="42">
        <v>1</v>
      </c>
      <c r="O3347" s="1" t="s">
        <v>15616</v>
      </c>
    </row>
    <row r="3348" spans="1:15" x14ac:dyDescent="0.25">
      <c r="A3348">
        <v>3347</v>
      </c>
      <c r="B3348" t="s">
        <v>9682</v>
      </c>
      <c r="C3348" t="s">
        <v>5682</v>
      </c>
      <c r="D3348" t="s">
        <v>12691</v>
      </c>
      <c r="E3348" s="65">
        <f t="shared" si="208"/>
        <v>42974</v>
      </c>
      <c r="F3348">
        <f t="shared" si="209"/>
        <v>2017</v>
      </c>
      <c r="G3348">
        <f t="shared" si="210"/>
        <v>8</v>
      </c>
      <c r="H3348">
        <f t="shared" si="211"/>
        <v>7</v>
      </c>
      <c r="I3348" s="1" t="s">
        <v>15625</v>
      </c>
      <c r="J3348" s="1" t="s">
        <v>17051</v>
      </c>
      <c r="K3348" s="1" t="s">
        <v>17125</v>
      </c>
      <c r="L3348" s="1" t="s">
        <v>15626</v>
      </c>
      <c r="M3348" s="42">
        <v>1</v>
      </c>
      <c r="N3348" s="42">
        <v>0.99</v>
      </c>
      <c r="O3348" s="1" t="s">
        <v>15616</v>
      </c>
    </row>
    <row r="3349" spans="1:15" x14ac:dyDescent="0.25">
      <c r="A3349">
        <v>3348</v>
      </c>
      <c r="B3349" t="s">
        <v>8766</v>
      </c>
      <c r="C3349" t="s">
        <v>6582</v>
      </c>
      <c r="D3349" t="s">
        <v>12692</v>
      </c>
      <c r="E3349" s="65">
        <f t="shared" si="208"/>
        <v>42975</v>
      </c>
      <c r="F3349">
        <f t="shared" si="209"/>
        <v>2017</v>
      </c>
      <c r="G3349">
        <f t="shared" si="210"/>
        <v>8</v>
      </c>
      <c r="H3349">
        <f t="shared" si="211"/>
        <v>1</v>
      </c>
      <c r="I3349" s="1" t="s">
        <v>15622</v>
      </c>
      <c r="J3349" s="1" t="s">
        <v>17051</v>
      </c>
      <c r="K3349" s="1" t="s">
        <v>17125</v>
      </c>
      <c r="L3349" s="1" t="s">
        <v>15628</v>
      </c>
      <c r="M3349" s="42">
        <v>0</v>
      </c>
      <c r="N3349" s="42">
        <v>1</v>
      </c>
      <c r="O3349" s="1" t="s">
        <v>15616</v>
      </c>
    </row>
    <row r="3350" spans="1:15" x14ac:dyDescent="0.25">
      <c r="A3350">
        <v>3349</v>
      </c>
      <c r="B3350" t="s">
        <v>10346</v>
      </c>
      <c r="C3350" t="s">
        <v>5033</v>
      </c>
      <c r="D3350" t="s">
        <v>12692</v>
      </c>
      <c r="E3350" s="65">
        <f t="shared" si="208"/>
        <v>42975</v>
      </c>
      <c r="F3350">
        <f t="shared" si="209"/>
        <v>2017</v>
      </c>
      <c r="G3350">
        <f t="shared" si="210"/>
        <v>8</v>
      </c>
      <c r="H3350">
        <f t="shared" si="211"/>
        <v>1</v>
      </c>
      <c r="I3350" s="1" t="s">
        <v>15622</v>
      </c>
      <c r="J3350" s="1" t="s">
        <v>17051</v>
      </c>
      <c r="K3350" s="1" t="s">
        <v>17125</v>
      </c>
      <c r="L3350" s="1" t="s">
        <v>15624</v>
      </c>
      <c r="M3350" s="42">
        <v>1</v>
      </c>
      <c r="N3350" s="42">
        <v>1</v>
      </c>
      <c r="O3350" s="1" t="s">
        <v>15616</v>
      </c>
    </row>
    <row r="3351" spans="1:15" x14ac:dyDescent="0.25">
      <c r="A3351">
        <v>3350</v>
      </c>
      <c r="B3351" t="s">
        <v>11783</v>
      </c>
      <c r="C3351" t="s">
        <v>3627</v>
      </c>
      <c r="D3351" t="s">
        <v>12693</v>
      </c>
      <c r="E3351" s="65">
        <f t="shared" si="208"/>
        <v>42977</v>
      </c>
      <c r="F3351">
        <f t="shared" si="209"/>
        <v>2017</v>
      </c>
      <c r="G3351">
        <f t="shared" si="210"/>
        <v>8</v>
      </c>
      <c r="H3351">
        <f t="shared" si="211"/>
        <v>3</v>
      </c>
      <c r="I3351" s="1" t="s">
        <v>15640</v>
      </c>
      <c r="J3351" s="1" t="s">
        <v>17051</v>
      </c>
      <c r="K3351" s="1" t="s">
        <v>17125</v>
      </c>
      <c r="L3351" s="1" t="s">
        <v>15626</v>
      </c>
      <c r="M3351" s="42">
        <v>1</v>
      </c>
      <c r="N3351" s="42">
        <v>0.99</v>
      </c>
      <c r="O3351" s="1" t="s">
        <v>15616</v>
      </c>
    </row>
    <row r="3352" spans="1:15" x14ac:dyDescent="0.25">
      <c r="A3352">
        <v>3351</v>
      </c>
      <c r="B3352" t="s">
        <v>8204</v>
      </c>
      <c r="C3352" t="s">
        <v>7131</v>
      </c>
      <c r="D3352" t="s">
        <v>12694</v>
      </c>
      <c r="E3352" s="65">
        <f t="shared" si="208"/>
        <v>42978</v>
      </c>
      <c r="F3352">
        <f t="shared" si="209"/>
        <v>2017</v>
      </c>
      <c r="G3352">
        <f t="shared" si="210"/>
        <v>8</v>
      </c>
      <c r="H3352">
        <f t="shared" si="211"/>
        <v>4</v>
      </c>
      <c r="I3352" s="1" t="s">
        <v>15622</v>
      </c>
      <c r="J3352" s="1" t="s">
        <v>17051</v>
      </c>
      <c r="K3352" s="1" t="s">
        <v>17125</v>
      </c>
      <c r="L3352" s="1" t="s">
        <v>15626</v>
      </c>
      <c r="M3352" s="42">
        <v>1</v>
      </c>
      <c r="N3352" s="42">
        <v>0.96</v>
      </c>
      <c r="O3352" s="1" t="s">
        <v>15616</v>
      </c>
    </row>
    <row r="3353" spans="1:15" x14ac:dyDescent="0.25">
      <c r="A3353">
        <v>3352</v>
      </c>
      <c r="B3353" t="s">
        <v>8355</v>
      </c>
      <c r="C3353" t="s">
        <v>3592</v>
      </c>
      <c r="D3353" t="s">
        <v>12694</v>
      </c>
      <c r="E3353" s="65">
        <f t="shared" si="208"/>
        <v>42978</v>
      </c>
      <c r="F3353">
        <f t="shared" si="209"/>
        <v>2017</v>
      </c>
      <c r="G3353">
        <f t="shared" si="210"/>
        <v>8</v>
      </c>
      <c r="H3353">
        <f t="shared" si="211"/>
        <v>4</v>
      </c>
      <c r="I3353" s="1" t="s">
        <v>15622</v>
      </c>
      <c r="J3353" s="1" t="s">
        <v>17051</v>
      </c>
      <c r="K3353" s="1" t="s">
        <v>17125</v>
      </c>
      <c r="L3353" s="1" t="s">
        <v>15626</v>
      </c>
      <c r="M3353" s="42">
        <v>0.92</v>
      </c>
      <c r="N3353" s="42">
        <v>1</v>
      </c>
      <c r="O3353" s="1" t="s">
        <v>15615</v>
      </c>
    </row>
    <row r="3354" spans="1:15" x14ac:dyDescent="0.25">
      <c r="A3354">
        <v>3353</v>
      </c>
      <c r="B3354" t="s">
        <v>8700</v>
      </c>
      <c r="C3354" t="s">
        <v>6648</v>
      </c>
      <c r="D3354" t="s">
        <v>12695</v>
      </c>
      <c r="E3354" s="65">
        <f t="shared" si="208"/>
        <v>42979</v>
      </c>
      <c r="F3354">
        <f t="shared" si="209"/>
        <v>2017</v>
      </c>
      <c r="G3354">
        <f t="shared" si="210"/>
        <v>9</v>
      </c>
      <c r="H3354">
        <f t="shared" si="211"/>
        <v>5</v>
      </c>
      <c r="I3354" s="1" t="s">
        <v>15622</v>
      </c>
      <c r="J3354" s="1" t="s">
        <v>17051</v>
      </c>
      <c r="K3354" s="1" t="s">
        <v>17125</v>
      </c>
      <c r="L3354" s="1" t="s">
        <v>15624</v>
      </c>
      <c r="M3354" s="42">
        <v>1</v>
      </c>
      <c r="N3354" s="42">
        <v>0.97</v>
      </c>
      <c r="O3354" s="1" t="s">
        <v>15615</v>
      </c>
    </row>
    <row r="3355" spans="1:15" x14ac:dyDescent="0.25">
      <c r="A3355">
        <v>3354</v>
      </c>
      <c r="B3355" t="s">
        <v>8836</v>
      </c>
      <c r="C3355" t="s">
        <v>6513</v>
      </c>
      <c r="D3355" t="s">
        <v>12696</v>
      </c>
      <c r="E3355" s="65">
        <f t="shared" si="208"/>
        <v>42980</v>
      </c>
      <c r="F3355">
        <f t="shared" si="209"/>
        <v>2017</v>
      </c>
      <c r="G3355">
        <f t="shared" si="210"/>
        <v>9</v>
      </c>
      <c r="H3355">
        <f t="shared" si="211"/>
        <v>6</v>
      </c>
      <c r="I3355" s="1" t="s">
        <v>15629</v>
      </c>
      <c r="J3355" s="1" t="s">
        <v>17051</v>
      </c>
      <c r="K3355" s="1" t="s">
        <v>17125</v>
      </c>
      <c r="L3355" s="1" t="s">
        <v>15626</v>
      </c>
      <c r="M3355" s="42">
        <v>1</v>
      </c>
      <c r="N3355" s="42">
        <v>1</v>
      </c>
      <c r="O3355" s="1" t="s">
        <v>15615</v>
      </c>
    </row>
    <row r="3356" spans="1:15" x14ac:dyDescent="0.25">
      <c r="A3356">
        <v>3355</v>
      </c>
      <c r="B3356" t="s">
        <v>10940</v>
      </c>
      <c r="C3356" t="s">
        <v>4454</v>
      </c>
      <c r="D3356" t="s">
        <v>12697</v>
      </c>
      <c r="E3356" s="65">
        <f t="shared" si="208"/>
        <v>42982</v>
      </c>
      <c r="F3356">
        <f t="shared" si="209"/>
        <v>2017</v>
      </c>
      <c r="G3356">
        <f t="shared" si="210"/>
        <v>9</v>
      </c>
      <c r="H3356">
        <f t="shared" si="211"/>
        <v>1</v>
      </c>
      <c r="I3356" s="1" t="s">
        <v>15622</v>
      </c>
      <c r="J3356" s="1" t="s">
        <v>17051</v>
      </c>
      <c r="K3356" s="1" t="s">
        <v>17125</v>
      </c>
      <c r="L3356" s="1" t="s">
        <v>15628</v>
      </c>
      <c r="M3356" s="42">
        <v>0.2</v>
      </c>
      <c r="N3356" s="42">
        <v>0.75</v>
      </c>
      <c r="O3356" s="1" t="s">
        <v>15615</v>
      </c>
    </row>
    <row r="3357" spans="1:15" x14ac:dyDescent="0.25">
      <c r="A3357">
        <v>3356</v>
      </c>
      <c r="B3357" t="s">
        <v>8377</v>
      </c>
      <c r="C3357" t="s">
        <v>6364</v>
      </c>
      <c r="D3357" t="s">
        <v>12698</v>
      </c>
      <c r="E3357" s="65">
        <f t="shared" si="208"/>
        <v>42983</v>
      </c>
      <c r="F3357">
        <f t="shared" si="209"/>
        <v>2017</v>
      </c>
      <c r="G3357">
        <f t="shared" si="210"/>
        <v>9</v>
      </c>
      <c r="H3357">
        <f t="shared" si="211"/>
        <v>2</v>
      </c>
      <c r="I3357" s="1" t="s">
        <v>15629</v>
      </c>
      <c r="J3357" s="1" t="s">
        <v>17051</v>
      </c>
      <c r="K3357" s="1" t="s">
        <v>17125</v>
      </c>
      <c r="L3357" s="1" t="s">
        <v>15624</v>
      </c>
      <c r="M3357" s="42">
        <v>0.79</v>
      </c>
      <c r="N3357" s="42">
        <v>0.89</v>
      </c>
      <c r="O3357" s="1" t="s">
        <v>15615</v>
      </c>
    </row>
    <row r="3358" spans="1:15" x14ac:dyDescent="0.25">
      <c r="A3358">
        <v>3357</v>
      </c>
      <c r="B3358" t="s">
        <v>9338</v>
      </c>
      <c r="C3358" t="s">
        <v>6019</v>
      </c>
      <c r="D3358" t="s">
        <v>12698</v>
      </c>
      <c r="E3358" s="65">
        <f t="shared" si="208"/>
        <v>42983</v>
      </c>
      <c r="F3358">
        <f t="shared" si="209"/>
        <v>2017</v>
      </c>
      <c r="G3358">
        <f t="shared" si="210"/>
        <v>9</v>
      </c>
      <c r="H3358">
        <f t="shared" si="211"/>
        <v>2</v>
      </c>
      <c r="I3358" s="1" t="s">
        <v>15622</v>
      </c>
      <c r="J3358" s="1" t="s">
        <v>17051</v>
      </c>
      <c r="K3358" s="1" t="s">
        <v>17125</v>
      </c>
      <c r="L3358" s="1" t="s">
        <v>15626</v>
      </c>
      <c r="M3358" s="42">
        <v>1</v>
      </c>
      <c r="N3358" s="42">
        <v>0.95</v>
      </c>
      <c r="O3358" s="1" t="s">
        <v>15616</v>
      </c>
    </row>
    <row r="3359" spans="1:15" x14ac:dyDescent="0.25">
      <c r="A3359">
        <v>3358</v>
      </c>
      <c r="B3359" t="s">
        <v>10084</v>
      </c>
      <c r="C3359" t="s">
        <v>5290</v>
      </c>
      <c r="D3359" t="s">
        <v>12699</v>
      </c>
      <c r="E3359" s="65">
        <f t="shared" si="208"/>
        <v>42984</v>
      </c>
      <c r="F3359">
        <f t="shared" si="209"/>
        <v>2017</v>
      </c>
      <c r="G3359">
        <f t="shared" si="210"/>
        <v>9</v>
      </c>
      <c r="H3359">
        <f t="shared" si="211"/>
        <v>3</v>
      </c>
      <c r="I3359" s="1" t="s">
        <v>15622</v>
      </c>
      <c r="J3359" s="1" t="s">
        <v>17051</v>
      </c>
      <c r="K3359" s="1" t="s">
        <v>17125</v>
      </c>
      <c r="L3359" s="1" t="s">
        <v>15628</v>
      </c>
      <c r="M3359" s="42">
        <v>0</v>
      </c>
      <c r="N3359" s="42">
        <v>0.53</v>
      </c>
      <c r="O3359" s="1" t="s">
        <v>15615</v>
      </c>
    </row>
    <row r="3360" spans="1:15" x14ac:dyDescent="0.25">
      <c r="A3360">
        <v>3359</v>
      </c>
      <c r="B3360" t="s">
        <v>10499</v>
      </c>
      <c r="C3360" t="s">
        <v>4884</v>
      </c>
      <c r="D3360" t="s">
        <v>12700</v>
      </c>
      <c r="E3360" s="65">
        <f t="shared" si="208"/>
        <v>42985</v>
      </c>
      <c r="F3360">
        <f t="shared" si="209"/>
        <v>2017</v>
      </c>
      <c r="G3360">
        <f t="shared" si="210"/>
        <v>9</v>
      </c>
      <c r="H3360">
        <f t="shared" si="211"/>
        <v>4</v>
      </c>
      <c r="I3360" s="1" t="s">
        <v>15622</v>
      </c>
      <c r="J3360" s="1" t="s">
        <v>17051</v>
      </c>
      <c r="K3360" s="1" t="s">
        <v>17125</v>
      </c>
      <c r="L3360" s="1" t="s">
        <v>15626</v>
      </c>
      <c r="M3360" s="42">
        <v>1</v>
      </c>
      <c r="N3360" s="42">
        <v>0.98</v>
      </c>
      <c r="O3360" s="1" t="s">
        <v>15616</v>
      </c>
    </row>
    <row r="3361" spans="1:15" x14ac:dyDescent="0.25">
      <c r="A3361">
        <v>3360</v>
      </c>
      <c r="B3361" t="s">
        <v>9136</v>
      </c>
      <c r="C3361" t="s">
        <v>6217</v>
      </c>
      <c r="D3361" t="s">
        <v>12701</v>
      </c>
      <c r="E3361" s="65">
        <f t="shared" si="208"/>
        <v>42987</v>
      </c>
      <c r="F3361">
        <f t="shared" si="209"/>
        <v>2017</v>
      </c>
      <c r="G3361">
        <f t="shared" si="210"/>
        <v>9</v>
      </c>
      <c r="H3361">
        <f t="shared" si="211"/>
        <v>6</v>
      </c>
      <c r="I3361" s="1" t="s">
        <v>15622</v>
      </c>
      <c r="J3361" s="1" t="s">
        <v>17051</v>
      </c>
      <c r="K3361" s="1" t="s">
        <v>17125</v>
      </c>
      <c r="L3361" s="1" t="s">
        <v>15624</v>
      </c>
      <c r="M3361" s="42">
        <v>1</v>
      </c>
      <c r="N3361" s="42">
        <v>0.96</v>
      </c>
      <c r="O3361" s="1" t="s">
        <v>15615</v>
      </c>
    </row>
    <row r="3362" spans="1:15" x14ac:dyDescent="0.25">
      <c r="A3362">
        <v>3361</v>
      </c>
      <c r="B3362" t="s">
        <v>10443</v>
      </c>
      <c r="C3362" t="s">
        <v>4938</v>
      </c>
      <c r="D3362" t="s">
        <v>12702</v>
      </c>
      <c r="E3362" s="65">
        <f t="shared" si="208"/>
        <v>42988</v>
      </c>
      <c r="F3362">
        <f t="shared" si="209"/>
        <v>2017</v>
      </c>
      <c r="G3362">
        <f t="shared" si="210"/>
        <v>9</v>
      </c>
      <c r="H3362">
        <f t="shared" si="211"/>
        <v>7</v>
      </c>
      <c r="I3362" s="1" t="s">
        <v>15629</v>
      </c>
      <c r="J3362" s="1" t="s">
        <v>17051</v>
      </c>
      <c r="K3362" s="1" t="s">
        <v>17125</v>
      </c>
      <c r="L3362" s="1" t="s">
        <v>15626</v>
      </c>
      <c r="M3362" s="42">
        <v>1</v>
      </c>
      <c r="N3362" s="42">
        <v>0.91</v>
      </c>
      <c r="O3362" s="1" t="s">
        <v>15615</v>
      </c>
    </row>
    <row r="3363" spans="1:15" x14ac:dyDescent="0.25">
      <c r="A3363">
        <v>3362</v>
      </c>
      <c r="B3363" t="s">
        <v>9997</v>
      </c>
      <c r="C3363" t="s">
        <v>5376</v>
      </c>
      <c r="D3363" t="s">
        <v>12703</v>
      </c>
      <c r="E3363" s="65">
        <f t="shared" si="208"/>
        <v>42991</v>
      </c>
      <c r="F3363">
        <f t="shared" si="209"/>
        <v>2017</v>
      </c>
      <c r="G3363">
        <f t="shared" si="210"/>
        <v>9</v>
      </c>
      <c r="H3363">
        <f t="shared" si="211"/>
        <v>3</v>
      </c>
      <c r="I3363" s="1" t="s">
        <v>15622</v>
      </c>
      <c r="J3363" s="1" t="s">
        <v>17051</v>
      </c>
      <c r="K3363" s="1" t="s">
        <v>17125</v>
      </c>
      <c r="L3363" s="1" t="s">
        <v>15626</v>
      </c>
      <c r="M3363" s="42">
        <v>0.89</v>
      </c>
      <c r="N3363" s="42">
        <v>0.91</v>
      </c>
      <c r="O3363" s="1" t="s">
        <v>15616</v>
      </c>
    </row>
    <row r="3364" spans="1:15" x14ac:dyDescent="0.25">
      <c r="A3364">
        <v>3363</v>
      </c>
      <c r="B3364" t="s">
        <v>11289</v>
      </c>
      <c r="C3364" t="s">
        <v>4112</v>
      </c>
      <c r="D3364" t="s">
        <v>12704</v>
      </c>
      <c r="E3364" s="65">
        <f t="shared" si="208"/>
        <v>42992</v>
      </c>
      <c r="F3364">
        <f t="shared" si="209"/>
        <v>2017</v>
      </c>
      <c r="G3364">
        <f t="shared" si="210"/>
        <v>9</v>
      </c>
      <c r="H3364">
        <f t="shared" si="211"/>
        <v>4</v>
      </c>
      <c r="I3364" s="1" t="s">
        <v>15629</v>
      </c>
      <c r="J3364" s="1" t="s">
        <v>17051</v>
      </c>
      <c r="K3364" s="1" t="s">
        <v>17125</v>
      </c>
      <c r="L3364" s="1" t="s">
        <v>15624</v>
      </c>
      <c r="M3364" s="42">
        <v>0.67</v>
      </c>
      <c r="N3364" s="42">
        <v>0.5</v>
      </c>
      <c r="O3364" s="1" t="s">
        <v>15615</v>
      </c>
    </row>
    <row r="3365" spans="1:15" x14ac:dyDescent="0.25">
      <c r="A3365">
        <v>3364</v>
      </c>
      <c r="B3365" t="s">
        <v>10593</v>
      </c>
      <c r="C3365" t="s">
        <v>4793</v>
      </c>
      <c r="D3365" t="s">
        <v>12705</v>
      </c>
      <c r="E3365" s="65">
        <f t="shared" si="208"/>
        <v>42994</v>
      </c>
      <c r="F3365">
        <f t="shared" si="209"/>
        <v>2017</v>
      </c>
      <c r="G3365">
        <f t="shared" si="210"/>
        <v>9</v>
      </c>
      <c r="H3365">
        <f t="shared" si="211"/>
        <v>6</v>
      </c>
      <c r="I3365" s="1" t="s">
        <v>15629</v>
      </c>
      <c r="J3365" s="1" t="s">
        <v>17051</v>
      </c>
      <c r="K3365" s="1" t="s">
        <v>17125</v>
      </c>
      <c r="L3365" s="1" t="s">
        <v>15626</v>
      </c>
      <c r="M3365" s="42">
        <v>1</v>
      </c>
      <c r="N3365" s="42">
        <v>1</v>
      </c>
      <c r="O3365" s="1" t="s">
        <v>15615</v>
      </c>
    </row>
    <row r="3366" spans="1:15" x14ac:dyDescent="0.25">
      <c r="A3366">
        <v>3365</v>
      </c>
      <c r="B3366" t="s">
        <v>9972</v>
      </c>
      <c r="C3366" t="s">
        <v>5400</v>
      </c>
      <c r="D3366" t="s">
        <v>12706</v>
      </c>
      <c r="E3366" s="65">
        <f t="shared" si="208"/>
        <v>42995</v>
      </c>
      <c r="F3366">
        <f t="shared" si="209"/>
        <v>2017</v>
      </c>
      <c r="G3366">
        <f t="shared" si="210"/>
        <v>9</v>
      </c>
      <c r="H3366">
        <f t="shared" si="211"/>
        <v>7</v>
      </c>
      <c r="I3366" s="1" t="s">
        <v>15750</v>
      </c>
      <c r="J3366" s="1" t="s">
        <v>17116</v>
      </c>
      <c r="K3366" s="1" t="s">
        <v>17148</v>
      </c>
      <c r="L3366" s="1" t="s">
        <v>15623</v>
      </c>
      <c r="M3366" s="42">
        <v>0.57999999999999996</v>
      </c>
      <c r="N3366" s="42">
        <v>0.26</v>
      </c>
      <c r="O3366" s="1" t="s">
        <v>15615</v>
      </c>
    </row>
    <row r="3367" spans="1:15" x14ac:dyDescent="0.25">
      <c r="A3367">
        <v>3366</v>
      </c>
      <c r="B3367" t="s">
        <v>10226</v>
      </c>
      <c r="C3367" t="s">
        <v>5153</v>
      </c>
      <c r="D3367" t="s">
        <v>12707</v>
      </c>
      <c r="E3367" s="65">
        <f t="shared" si="208"/>
        <v>42996</v>
      </c>
      <c r="F3367">
        <f t="shared" si="209"/>
        <v>2017</v>
      </c>
      <c r="G3367">
        <f t="shared" si="210"/>
        <v>9</v>
      </c>
      <c r="H3367">
        <f t="shared" si="211"/>
        <v>1</v>
      </c>
      <c r="I3367" s="1" t="s">
        <v>15622</v>
      </c>
      <c r="J3367" s="1" t="s">
        <v>17051</v>
      </c>
      <c r="K3367" s="1" t="s">
        <v>17125</v>
      </c>
      <c r="L3367" s="1" t="s">
        <v>15626</v>
      </c>
      <c r="M3367" s="42">
        <v>1</v>
      </c>
      <c r="N3367" s="42">
        <v>1</v>
      </c>
      <c r="O3367" s="1" t="s">
        <v>15616</v>
      </c>
    </row>
    <row r="3368" spans="1:15" x14ac:dyDescent="0.25">
      <c r="A3368">
        <v>3367</v>
      </c>
      <c r="B3368" t="s">
        <v>8118</v>
      </c>
      <c r="C3368" t="s">
        <v>7217</v>
      </c>
      <c r="D3368" t="s">
        <v>12708</v>
      </c>
      <c r="E3368" s="65">
        <f t="shared" si="208"/>
        <v>42997</v>
      </c>
      <c r="F3368">
        <f t="shared" si="209"/>
        <v>2017</v>
      </c>
      <c r="G3368">
        <f t="shared" si="210"/>
        <v>9</v>
      </c>
      <c r="H3368">
        <f t="shared" si="211"/>
        <v>2</v>
      </c>
      <c r="I3368" s="1" t="s">
        <v>15622</v>
      </c>
      <c r="J3368" s="1" t="s">
        <v>17051</v>
      </c>
      <c r="K3368" s="1" t="s">
        <v>17125</v>
      </c>
      <c r="L3368" s="1" t="s">
        <v>15624</v>
      </c>
      <c r="M3368" s="42">
        <v>1</v>
      </c>
      <c r="N3368" s="42">
        <v>1</v>
      </c>
      <c r="O3368" s="1" t="s">
        <v>15616</v>
      </c>
    </row>
    <row r="3369" spans="1:15" x14ac:dyDescent="0.25">
      <c r="A3369">
        <v>3368</v>
      </c>
      <c r="B3369" t="s">
        <v>10308</v>
      </c>
      <c r="C3369" t="s">
        <v>5071</v>
      </c>
      <c r="D3369" t="s">
        <v>12709</v>
      </c>
      <c r="E3369" s="65">
        <f t="shared" si="208"/>
        <v>42998</v>
      </c>
      <c r="F3369">
        <f t="shared" si="209"/>
        <v>2017</v>
      </c>
      <c r="G3369">
        <f t="shared" si="210"/>
        <v>9</v>
      </c>
      <c r="H3369">
        <f t="shared" si="211"/>
        <v>3</v>
      </c>
      <c r="I3369" s="1" t="s">
        <v>15622</v>
      </c>
      <c r="J3369" s="1" t="s">
        <v>17051</v>
      </c>
      <c r="K3369" s="1" t="s">
        <v>17125</v>
      </c>
      <c r="L3369" s="1" t="s">
        <v>15626</v>
      </c>
      <c r="M3369" s="42">
        <v>1</v>
      </c>
      <c r="N3369" s="42">
        <v>0.9</v>
      </c>
      <c r="O3369" s="1" t="s">
        <v>15615</v>
      </c>
    </row>
    <row r="3370" spans="1:15" x14ac:dyDescent="0.25">
      <c r="A3370">
        <v>3369</v>
      </c>
      <c r="B3370" t="s">
        <v>10457</v>
      </c>
      <c r="C3370" t="s">
        <v>4924</v>
      </c>
      <c r="D3370" t="s">
        <v>12710</v>
      </c>
      <c r="E3370" s="65">
        <f t="shared" si="208"/>
        <v>42999</v>
      </c>
      <c r="F3370">
        <f t="shared" si="209"/>
        <v>2017</v>
      </c>
      <c r="G3370">
        <f t="shared" si="210"/>
        <v>9</v>
      </c>
      <c r="H3370">
        <f t="shared" si="211"/>
        <v>4</v>
      </c>
      <c r="I3370" s="1" t="s">
        <v>15643</v>
      </c>
      <c r="J3370" s="1" t="s">
        <v>17073</v>
      </c>
      <c r="K3370" s="1" t="s">
        <v>17125</v>
      </c>
      <c r="L3370" s="1" t="s">
        <v>15626</v>
      </c>
      <c r="M3370" s="42">
        <v>1</v>
      </c>
      <c r="N3370" s="42">
        <v>1</v>
      </c>
      <c r="O3370" s="1" t="s">
        <v>15616</v>
      </c>
    </row>
    <row r="3371" spans="1:15" x14ac:dyDescent="0.25">
      <c r="A3371">
        <v>3370</v>
      </c>
      <c r="B3371" t="s">
        <v>9463</v>
      </c>
      <c r="C3371" t="s">
        <v>5896</v>
      </c>
      <c r="D3371" t="s">
        <v>12711</v>
      </c>
      <c r="E3371" s="65">
        <f t="shared" si="208"/>
        <v>43000</v>
      </c>
      <c r="F3371">
        <f t="shared" si="209"/>
        <v>2017</v>
      </c>
      <c r="G3371">
        <f t="shared" si="210"/>
        <v>9</v>
      </c>
      <c r="H3371">
        <f t="shared" si="211"/>
        <v>5</v>
      </c>
      <c r="I3371" s="1" t="s">
        <v>15622</v>
      </c>
      <c r="J3371" s="1" t="s">
        <v>17051</v>
      </c>
      <c r="K3371" s="1" t="s">
        <v>17125</v>
      </c>
      <c r="L3371" s="1" t="s">
        <v>15626</v>
      </c>
      <c r="M3371" s="42">
        <v>1</v>
      </c>
      <c r="N3371" s="42">
        <v>0.95</v>
      </c>
      <c r="O3371" s="1" t="s">
        <v>15616</v>
      </c>
    </row>
    <row r="3372" spans="1:15" x14ac:dyDescent="0.25">
      <c r="A3372">
        <v>3371</v>
      </c>
      <c r="B3372" t="s">
        <v>9441</v>
      </c>
      <c r="C3372" t="s">
        <v>5918</v>
      </c>
      <c r="D3372" t="s">
        <v>12712</v>
      </c>
      <c r="E3372" s="65">
        <f t="shared" si="208"/>
        <v>43004</v>
      </c>
      <c r="F3372">
        <f t="shared" si="209"/>
        <v>2017</v>
      </c>
      <c r="G3372">
        <f t="shared" si="210"/>
        <v>9</v>
      </c>
      <c r="H3372">
        <f t="shared" si="211"/>
        <v>2</v>
      </c>
      <c r="I3372" s="1" t="s">
        <v>15731</v>
      </c>
      <c r="J3372" s="1" t="s">
        <v>17080</v>
      </c>
      <c r="K3372" s="1" t="s">
        <v>17125</v>
      </c>
      <c r="L3372" s="1" t="s">
        <v>15624</v>
      </c>
      <c r="M3372" s="42">
        <v>1</v>
      </c>
      <c r="N3372" s="42">
        <v>0.97</v>
      </c>
      <c r="O3372" s="1" t="s">
        <v>15615</v>
      </c>
    </row>
    <row r="3373" spans="1:15" x14ac:dyDescent="0.25">
      <c r="A3373">
        <v>3372</v>
      </c>
      <c r="B3373" t="s">
        <v>11261</v>
      </c>
      <c r="C3373" t="s">
        <v>4140</v>
      </c>
      <c r="D3373" t="s">
        <v>12712</v>
      </c>
      <c r="E3373" s="65">
        <f t="shared" si="208"/>
        <v>43004</v>
      </c>
      <c r="F3373">
        <f t="shared" si="209"/>
        <v>2017</v>
      </c>
      <c r="G3373">
        <f t="shared" si="210"/>
        <v>9</v>
      </c>
      <c r="H3373">
        <f t="shared" si="211"/>
        <v>2</v>
      </c>
      <c r="I3373" s="1" t="s">
        <v>15625</v>
      </c>
      <c r="J3373" s="1" t="s">
        <v>17051</v>
      </c>
      <c r="K3373" s="1" t="s">
        <v>17125</v>
      </c>
      <c r="L3373" s="1" t="s">
        <v>15626</v>
      </c>
      <c r="M3373" s="42">
        <v>1</v>
      </c>
      <c r="N3373" s="42">
        <v>0.9</v>
      </c>
      <c r="O3373" s="1" t="s">
        <v>15615</v>
      </c>
    </row>
    <row r="3374" spans="1:15" x14ac:dyDescent="0.25">
      <c r="A3374">
        <v>3373</v>
      </c>
      <c r="B3374" t="s">
        <v>11359</v>
      </c>
      <c r="C3374" t="s">
        <v>4041</v>
      </c>
      <c r="D3374" t="s">
        <v>12713</v>
      </c>
      <c r="E3374" s="65">
        <f t="shared" si="208"/>
        <v>43009</v>
      </c>
      <c r="F3374">
        <f t="shared" si="209"/>
        <v>2017</v>
      </c>
      <c r="G3374">
        <f t="shared" si="210"/>
        <v>10</v>
      </c>
      <c r="H3374">
        <f t="shared" si="211"/>
        <v>7</v>
      </c>
      <c r="I3374" s="1" t="s">
        <v>15625</v>
      </c>
      <c r="J3374" s="1" t="s">
        <v>17051</v>
      </c>
      <c r="K3374" s="1" t="s">
        <v>17125</v>
      </c>
      <c r="L3374" s="1" t="s">
        <v>15624</v>
      </c>
      <c r="M3374" s="42">
        <v>0.96</v>
      </c>
      <c r="N3374" s="42">
        <v>0.98</v>
      </c>
      <c r="O3374" s="1" t="s">
        <v>15615</v>
      </c>
    </row>
    <row r="3375" spans="1:15" x14ac:dyDescent="0.25">
      <c r="A3375">
        <v>3374</v>
      </c>
      <c r="B3375" t="s">
        <v>8410</v>
      </c>
      <c r="C3375" t="s">
        <v>6932</v>
      </c>
      <c r="D3375" t="s">
        <v>12714</v>
      </c>
      <c r="E3375" s="65">
        <f t="shared" si="208"/>
        <v>43011</v>
      </c>
      <c r="F3375">
        <f t="shared" si="209"/>
        <v>2017</v>
      </c>
      <c r="G3375">
        <f t="shared" si="210"/>
        <v>10</v>
      </c>
      <c r="H3375">
        <f t="shared" si="211"/>
        <v>2</v>
      </c>
      <c r="I3375" s="1" t="s">
        <v>15673</v>
      </c>
      <c r="J3375" s="1" t="s">
        <v>17117</v>
      </c>
      <c r="K3375" s="1" t="s">
        <v>17149</v>
      </c>
      <c r="L3375" s="1" t="s">
        <v>15626</v>
      </c>
      <c r="M3375" s="42">
        <v>0.9</v>
      </c>
      <c r="N3375" s="42">
        <v>1</v>
      </c>
      <c r="O3375" s="1" t="s">
        <v>15615</v>
      </c>
    </row>
    <row r="3376" spans="1:15" x14ac:dyDescent="0.25">
      <c r="A3376">
        <v>3375</v>
      </c>
      <c r="B3376" t="s">
        <v>8936</v>
      </c>
      <c r="C3376" t="s">
        <v>6417</v>
      </c>
      <c r="D3376" t="s">
        <v>12714</v>
      </c>
      <c r="E3376" s="65">
        <f t="shared" si="208"/>
        <v>43011</v>
      </c>
      <c r="F3376">
        <f t="shared" si="209"/>
        <v>2017</v>
      </c>
      <c r="G3376">
        <f t="shared" si="210"/>
        <v>10</v>
      </c>
      <c r="H3376">
        <f t="shared" si="211"/>
        <v>2</v>
      </c>
      <c r="I3376" s="1" t="s">
        <v>15701</v>
      </c>
      <c r="J3376" s="1" t="s">
        <v>17073</v>
      </c>
      <c r="K3376" s="1" t="s">
        <v>17125</v>
      </c>
      <c r="L3376" s="1" t="s">
        <v>15628</v>
      </c>
      <c r="M3376" s="42">
        <v>0</v>
      </c>
      <c r="N3376" s="42">
        <v>1</v>
      </c>
      <c r="O3376" s="1" t="s">
        <v>15615</v>
      </c>
    </row>
    <row r="3377" spans="1:15" x14ac:dyDescent="0.25">
      <c r="A3377">
        <v>3376</v>
      </c>
      <c r="B3377" t="s">
        <v>9723</v>
      </c>
      <c r="C3377" t="s">
        <v>5642</v>
      </c>
      <c r="D3377" t="s">
        <v>12715</v>
      </c>
      <c r="E3377" s="65">
        <f t="shared" si="208"/>
        <v>43012</v>
      </c>
      <c r="F3377">
        <f t="shared" si="209"/>
        <v>2017</v>
      </c>
      <c r="G3377">
        <f t="shared" si="210"/>
        <v>10</v>
      </c>
      <c r="H3377">
        <f t="shared" si="211"/>
        <v>3</v>
      </c>
      <c r="I3377" s="1" t="s">
        <v>15622</v>
      </c>
      <c r="J3377" s="1" t="s">
        <v>17051</v>
      </c>
      <c r="K3377" s="1" t="s">
        <v>17125</v>
      </c>
      <c r="L3377" s="1" t="s">
        <v>15626</v>
      </c>
      <c r="M3377" s="42">
        <v>1</v>
      </c>
      <c r="N3377" s="42">
        <v>1</v>
      </c>
      <c r="O3377" s="1" t="s">
        <v>15616</v>
      </c>
    </row>
    <row r="3378" spans="1:15" x14ac:dyDescent="0.25">
      <c r="A3378">
        <v>3377</v>
      </c>
      <c r="B3378" t="s">
        <v>9483</v>
      </c>
      <c r="C3378" t="s">
        <v>5876</v>
      </c>
      <c r="D3378" t="s">
        <v>12716</v>
      </c>
      <c r="E3378" s="65">
        <f t="shared" si="208"/>
        <v>43013</v>
      </c>
      <c r="F3378">
        <f t="shared" si="209"/>
        <v>2017</v>
      </c>
      <c r="G3378">
        <f t="shared" si="210"/>
        <v>10</v>
      </c>
      <c r="H3378">
        <f t="shared" si="211"/>
        <v>4</v>
      </c>
      <c r="I3378" s="1" t="s">
        <v>15629</v>
      </c>
      <c r="J3378" s="1" t="s">
        <v>17051</v>
      </c>
      <c r="K3378" s="1" t="s">
        <v>17125</v>
      </c>
      <c r="L3378" s="1" t="s">
        <v>15626</v>
      </c>
      <c r="M3378" s="42">
        <v>1</v>
      </c>
      <c r="N3378" s="42">
        <v>0.99</v>
      </c>
      <c r="O3378" s="1" t="s">
        <v>15615</v>
      </c>
    </row>
    <row r="3379" spans="1:15" x14ac:dyDescent="0.25">
      <c r="A3379">
        <v>3378</v>
      </c>
      <c r="B3379" t="s">
        <v>11808</v>
      </c>
      <c r="C3379" t="s">
        <v>3604</v>
      </c>
      <c r="D3379" t="s">
        <v>12717</v>
      </c>
      <c r="E3379" s="65">
        <f t="shared" si="208"/>
        <v>43014</v>
      </c>
      <c r="F3379">
        <f t="shared" si="209"/>
        <v>2017</v>
      </c>
      <c r="G3379">
        <f t="shared" si="210"/>
        <v>10</v>
      </c>
      <c r="H3379">
        <f t="shared" si="211"/>
        <v>5</v>
      </c>
      <c r="I3379" s="1" t="s">
        <v>15622</v>
      </c>
      <c r="J3379" s="1" t="s">
        <v>17051</v>
      </c>
      <c r="K3379" s="1" t="s">
        <v>17125</v>
      </c>
      <c r="L3379" s="1" t="s">
        <v>15626</v>
      </c>
      <c r="M3379" s="42">
        <v>1</v>
      </c>
      <c r="N3379" s="42">
        <v>0.99</v>
      </c>
      <c r="O3379" s="1" t="s">
        <v>15615</v>
      </c>
    </row>
    <row r="3380" spans="1:15" x14ac:dyDescent="0.25">
      <c r="A3380">
        <v>3379</v>
      </c>
      <c r="B3380" t="s">
        <v>7801</v>
      </c>
      <c r="C3380" t="s">
        <v>7522</v>
      </c>
      <c r="D3380" t="s">
        <v>12717</v>
      </c>
      <c r="E3380" s="65">
        <f t="shared" si="208"/>
        <v>43014</v>
      </c>
      <c r="F3380">
        <f t="shared" si="209"/>
        <v>2017</v>
      </c>
      <c r="G3380">
        <f t="shared" si="210"/>
        <v>10</v>
      </c>
      <c r="H3380">
        <f t="shared" si="211"/>
        <v>5</v>
      </c>
      <c r="I3380" s="1" t="s">
        <v>15622</v>
      </c>
      <c r="J3380" s="1" t="s">
        <v>17051</v>
      </c>
      <c r="K3380" s="1" t="s">
        <v>17125</v>
      </c>
      <c r="L3380" s="1" t="s">
        <v>15623</v>
      </c>
      <c r="M3380" s="42">
        <v>0.62</v>
      </c>
      <c r="N3380" s="42">
        <v>1</v>
      </c>
      <c r="O3380" s="1" t="s">
        <v>15615</v>
      </c>
    </row>
    <row r="3381" spans="1:15" x14ac:dyDescent="0.25">
      <c r="A3381">
        <v>3380</v>
      </c>
      <c r="B3381" t="s">
        <v>10017</v>
      </c>
      <c r="C3381" t="s">
        <v>5356</v>
      </c>
      <c r="D3381" t="s">
        <v>12718</v>
      </c>
      <c r="E3381" s="65">
        <f t="shared" si="208"/>
        <v>43018</v>
      </c>
      <c r="F3381">
        <f t="shared" si="209"/>
        <v>2017</v>
      </c>
      <c r="G3381">
        <f t="shared" si="210"/>
        <v>10</v>
      </c>
      <c r="H3381">
        <f t="shared" si="211"/>
        <v>2</v>
      </c>
      <c r="I3381" s="1" t="s">
        <v>15629</v>
      </c>
      <c r="J3381" s="1" t="s">
        <v>17051</v>
      </c>
      <c r="K3381" s="1" t="s">
        <v>17125</v>
      </c>
      <c r="L3381" s="1" t="s">
        <v>15624</v>
      </c>
      <c r="M3381" s="42">
        <v>1</v>
      </c>
      <c r="N3381" s="42">
        <v>0.97</v>
      </c>
      <c r="O3381" s="1" t="s">
        <v>15615</v>
      </c>
    </row>
    <row r="3382" spans="1:15" x14ac:dyDescent="0.25">
      <c r="A3382">
        <v>3381</v>
      </c>
      <c r="B3382" t="s">
        <v>9243</v>
      </c>
      <c r="C3382" t="s">
        <v>6111</v>
      </c>
      <c r="D3382" t="s">
        <v>12718</v>
      </c>
      <c r="E3382" s="65">
        <f t="shared" si="208"/>
        <v>43018</v>
      </c>
      <c r="F3382">
        <f t="shared" si="209"/>
        <v>2017</v>
      </c>
      <c r="G3382">
        <f t="shared" si="210"/>
        <v>10</v>
      </c>
      <c r="H3382">
        <f t="shared" si="211"/>
        <v>2</v>
      </c>
      <c r="I3382" s="1" t="s">
        <v>15622</v>
      </c>
      <c r="J3382" s="1" t="s">
        <v>17051</v>
      </c>
      <c r="K3382" s="1" t="s">
        <v>17125</v>
      </c>
      <c r="L3382" s="1" t="s">
        <v>15626</v>
      </c>
      <c r="M3382" s="42">
        <v>1</v>
      </c>
      <c r="N3382" s="42">
        <v>1</v>
      </c>
      <c r="O3382" s="1" t="s">
        <v>15616</v>
      </c>
    </row>
    <row r="3383" spans="1:15" x14ac:dyDescent="0.25">
      <c r="A3383">
        <v>3382</v>
      </c>
      <c r="B3383" t="s">
        <v>9590</v>
      </c>
      <c r="C3383" t="s">
        <v>5771</v>
      </c>
      <c r="D3383" t="s">
        <v>12719</v>
      </c>
      <c r="E3383" s="65">
        <f t="shared" si="208"/>
        <v>43019</v>
      </c>
      <c r="F3383">
        <f t="shared" si="209"/>
        <v>2017</v>
      </c>
      <c r="G3383">
        <f t="shared" si="210"/>
        <v>10</v>
      </c>
      <c r="H3383">
        <f t="shared" si="211"/>
        <v>3</v>
      </c>
      <c r="I3383" s="1" t="s">
        <v>15629</v>
      </c>
      <c r="J3383" s="1" t="s">
        <v>17051</v>
      </c>
      <c r="K3383" s="1" t="s">
        <v>17125</v>
      </c>
      <c r="L3383" s="1" t="s">
        <v>15626</v>
      </c>
      <c r="M3383" s="42">
        <v>1</v>
      </c>
      <c r="N3383" s="42">
        <v>0.99</v>
      </c>
      <c r="O3383" s="1" t="s">
        <v>15616</v>
      </c>
    </row>
    <row r="3384" spans="1:15" x14ac:dyDescent="0.25">
      <c r="A3384">
        <v>3383</v>
      </c>
      <c r="B3384" t="s">
        <v>10827</v>
      </c>
      <c r="C3384" t="s">
        <v>4566</v>
      </c>
      <c r="D3384" t="s">
        <v>12719</v>
      </c>
      <c r="E3384" s="65">
        <f t="shared" si="208"/>
        <v>43019</v>
      </c>
      <c r="F3384">
        <f t="shared" si="209"/>
        <v>2017</v>
      </c>
      <c r="G3384">
        <f t="shared" si="210"/>
        <v>10</v>
      </c>
      <c r="H3384">
        <f t="shared" si="211"/>
        <v>3</v>
      </c>
      <c r="I3384" s="1" t="s">
        <v>15629</v>
      </c>
      <c r="J3384" s="1" t="s">
        <v>17051</v>
      </c>
      <c r="K3384" s="1" t="s">
        <v>17125</v>
      </c>
      <c r="L3384" s="1" t="s">
        <v>15626</v>
      </c>
      <c r="M3384" s="42">
        <v>1</v>
      </c>
      <c r="N3384" s="42">
        <v>0.99</v>
      </c>
      <c r="O3384" s="1" t="s">
        <v>15616</v>
      </c>
    </row>
    <row r="3385" spans="1:15" x14ac:dyDescent="0.25">
      <c r="A3385">
        <v>3384</v>
      </c>
      <c r="B3385" t="s">
        <v>8069</v>
      </c>
      <c r="C3385" t="s">
        <v>7264</v>
      </c>
      <c r="D3385" t="s">
        <v>12719</v>
      </c>
      <c r="E3385" s="65">
        <f t="shared" si="208"/>
        <v>43019</v>
      </c>
      <c r="F3385">
        <f t="shared" si="209"/>
        <v>2017</v>
      </c>
      <c r="G3385">
        <f t="shared" si="210"/>
        <v>10</v>
      </c>
      <c r="H3385">
        <f t="shared" si="211"/>
        <v>3</v>
      </c>
      <c r="I3385" s="1" t="s">
        <v>15625</v>
      </c>
      <c r="J3385" s="1" t="s">
        <v>17051</v>
      </c>
      <c r="K3385" s="1" t="s">
        <v>17125</v>
      </c>
      <c r="L3385" s="1" t="s">
        <v>15626</v>
      </c>
      <c r="M3385" s="42">
        <v>0.75</v>
      </c>
      <c r="N3385" s="42">
        <v>0.6</v>
      </c>
      <c r="O3385" s="1" t="s">
        <v>15615</v>
      </c>
    </row>
    <row r="3386" spans="1:15" x14ac:dyDescent="0.25">
      <c r="A3386">
        <v>3385</v>
      </c>
      <c r="B3386" t="s">
        <v>8461</v>
      </c>
      <c r="C3386" t="s">
        <v>6882</v>
      </c>
      <c r="D3386" t="s">
        <v>12720</v>
      </c>
      <c r="E3386" s="65">
        <f t="shared" si="208"/>
        <v>43020</v>
      </c>
      <c r="F3386">
        <f t="shared" si="209"/>
        <v>2017</v>
      </c>
      <c r="G3386">
        <f t="shared" si="210"/>
        <v>10</v>
      </c>
      <c r="H3386">
        <f t="shared" si="211"/>
        <v>4</v>
      </c>
      <c r="I3386" s="1" t="s">
        <v>15625</v>
      </c>
      <c r="J3386" s="1" t="s">
        <v>17051</v>
      </c>
      <c r="K3386" s="1" t="s">
        <v>17125</v>
      </c>
      <c r="L3386" s="1" t="s">
        <v>15626</v>
      </c>
      <c r="M3386" s="42">
        <v>1</v>
      </c>
      <c r="N3386" s="42">
        <v>0.94</v>
      </c>
      <c r="O3386" s="1" t="s">
        <v>15616</v>
      </c>
    </row>
    <row r="3387" spans="1:15" x14ac:dyDescent="0.25">
      <c r="A3387">
        <v>3386</v>
      </c>
      <c r="B3387" t="s">
        <v>10128</v>
      </c>
      <c r="C3387" t="s">
        <v>5249</v>
      </c>
      <c r="D3387" t="s">
        <v>12720</v>
      </c>
      <c r="E3387" s="65">
        <f t="shared" si="208"/>
        <v>43020</v>
      </c>
      <c r="F3387">
        <f t="shared" si="209"/>
        <v>2017</v>
      </c>
      <c r="G3387">
        <f t="shared" si="210"/>
        <v>10</v>
      </c>
      <c r="H3387">
        <f t="shared" si="211"/>
        <v>4</v>
      </c>
      <c r="I3387" s="1" t="s">
        <v>15622</v>
      </c>
      <c r="J3387" s="1" t="s">
        <v>17051</v>
      </c>
      <c r="K3387" s="1" t="s">
        <v>17125</v>
      </c>
      <c r="L3387" s="1" t="s">
        <v>15626</v>
      </c>
      <c r="M3387" s="42">
        <v>1</v>
      </c>
      <c r="N3387" s="42">
        <v>0.83</v>
      </c>
      <c r="O3387" s="1" t="s">
        <v>15616</v>
      </c>
    </row>
    <row r="3388" spans="1:15" x14ac:dyDescent="0.25">
      <c r="A3388">
        <v>3387</v>
      </c>
      <c r="B3388" t="s">
        <v>8328</v>
      </c>
      <c r="C3388" t="s">
        <v>7009</v>
      </c>
      <c r="D3388" t="s">
        <v>12721</v>
      </c>
      <c r="E3388" s="65">
        <f t="shared" si="208"/>
        <v>43023</v>
      </c>
      <c r="F3388">
        <f t="shared" si="209"/>
        <v>2017</v>
      </c>
      <c r="G3388">
        <f t="shared" si="210"/>
        <v>10</v>
      </c>
      <c r="H3388">
        <f t="shared" si="211"/>
        <v>7</v>
      </c>
      <c r="I3388" s="1" t="s">
        <v>15622</v>
      </c>
      <c r="J3388" s="1" t="s">
        <v>17051</v>
      </c>
      <c r="K3388" s="1" t="s">
        <v>17125</v>
      </c>
      <c r="L3388" s="1" t="s">
        <v>15626</v>
      </c>
      <c r="M3388" s="42">
        <v>1</v>
      </c>
      <c r="N3388" s="42">
        <v>0.95</v>
      </c>
      <c r="O3388" s="1" t="s">
        <v>15616</v>
      </c>
    </row>
    <row r="3389" spans="1:15" x14ac:dyDescent="0.25">
      <c r="A3389">
        <v>3388</v>
      </c>
      <c r="B3389" t="s">
        <v>10372</v>
      </c>
      <c r="C3389" t="s">
        <v>5007</v>
      </c>
      <c r="D3389" t="s">
        <v>12722</v>
      </c>
      <c r="E3389" s="65">
        <f t="shared" si="208"/>
        <v>43025</v>
      </c>
      <c r="F3389">
        <f t="shared" si="209"/>
        <v>2017</v>
      </c>
      <c r="G3389">
        <f t="shared" si="210"/>
        <v>10</v>
      </c>
      <c r="H3389">
        <f t="shared" si="211"/>
        <v>2</v>
      </c>
      <c r="I3389" s="1" t="s">
        <v>15642</v>
      </c>
      <c r="J3389" s="1" t="s">
        <v>17060</v>
      </c>
      <c r="K3389" s="1" t="s">
        <v>17125</v>
      </c>
      <c r="L3389" s="1" t="s">
        <v>15626</v>
      </c>
      <c r="M3389" s="42">
        <v>1</v>
      </c>
      <c r="N3389" s="42">
        <v>0.82</v>
      </c>
      <c r="O3389" s="1" t="s">
        <v>15616</v>
      </c>
    </row>
    <row r="3390" spans="1:15" x14ac:dyDescent="0.25">
      <c r="A3390">
        <v>3389</v>
      </c>
      <c r="B3390" t="s">
        <v>9568</v>
      </c>
      <c r="C3390" t="s">
        <v>5792</v>
      </c>
      <c r="D3390" t="s">
        <v>12723</v>
      </c>
      <c r="E3390" s="65">
        <f t="shared" si="208"/>
        <v>43026</v>
      </c>
      <c r="F3390">
        <f t="shared" si="209"/>
        <v>2017</v>
      </c>
      <c r="G3390">
        <f t="shared" si="210"/>
        <v>10</v>
      </c>
      <c r="H3390">
        <f t="shared" si="211"/>
        <v>3</v>
      </c>
      <c r="I3390" s="1" t="s">
        <v>15622</v>
      </c>
      <c r="J3390" s="1" t="s">
        <v>17051</v>
      </c>
      <c r="K3390" s="1" t="s">
        <v>17125</v>
      </c>
      <c r="L3390" s="1" t="s">
        <v>15623</v>
      </c>
      <c r="M3390" s="42">
        <v>1</v>
      </c>
      <c r="N3390" s="42">
        <v>0.95</v>
      </c>
      <c r="O3390" s="1" t="s">
        <v>15616</v>
      </c>
    </row>
    <row r="3391" spans="1:15" x14ac:dyDescent="0.25">
      <c r="A3391">
        <v>3390</v>
      </c>
      <c r="B3391" t="s">
        <v>10352</v>
      </c>
      <c r="C3391" t="s">
        <v>5027</v>
      </c>
      <c r="D3391" t="s">
        <v>12724</v>
      </c>
      <c r="E3391" s="65">
        <f t="shared" si="208"/>
        <v>43030</v>
      </c>
      <c r="F3391">
        <f t="shared" si="209"/>
        <v>2017</v>
      </c>
      <c r="G3391">
        <f t="shared" si="210"/>
        <v>10</v>
      </c>
      <c r="H3391">
        <f t="shared" si="211"/>
        <v>7</v>
      </c>
      <c r="I3391" s="1" t="s">
        <v>15622</v>
      </c>
      <c r="J3391" s="1" t="s">
        <v>17051</v>
      </c>
      <c r="K3391" s="1" t="s">
        <v>17125</v>
      </c>
      <c r="L3391" s="1" t="s">
        <v>15623</v>
      </c>
      <c r="M3391" s="42">
        <v>0.6</v>
      </c>
      <c r="N3391" s="42">
        <v>0.96</v>
      </c>
      <c r="O3391" s="1" t="s">
        <v>15616</v>
      </c>
    </row>
    <row r="3392" spans="1:15" x14ac:dyDescent="0.25">
      <c r="A3392">
        <v>3391</v>
      </c>
      <c r="B3392" t="s">
        <v>10984</v>
      </c>
      <c r="C3392" t="s">
        <v>4412</v>
      </c>
      <c r="D3392" t="s">
        <v>12725</v>
      </c>
      <c r="E3392" s="65">
        <f t="shared" si="208"/>
        <v>43031</v>
      </c>
      <c r="F3392">
        <f t="shared" si="209"/>
        <v>2017</v>
      </c>
      <c r="G3392">
        <f t="shared" si="210"/>
        <v>10</v>
      </c>
      <c r="H3392">
        <f t="shared" si="211"/>
        <v>1</v>
      </c>
      <c r="I3392" s="1" t="s">
        <v>15622</v>
      </c>
      <c r="J3392" s="1" t="s">
        <v>17051</v>
      </c>
      <c r="K3392" s="1" t="s">
        <v>17125</v>
      </c>
      <c r="L3392" s="1" t="s">
        <v>15628</v>
      </c>
      <c r="M3392" s="42">
        <v>0.28999999999999998</v>
      </c>
      <c r="N3392" s="42">
        <v>0.69</v>
      </c>
      <c r="O3392" s="1" t="s">
        <v>15615</v>
      </c>
    </row>
    <row r="3393" spans="1:15" x14ac:dyDescent="0.25">
      <c r="A3393">
        <v>3392</v>
      </c>
      <c r="B3393" t="s">
        <v>8199</v>
      </c>
      <c r="C3393" t="s">
        <v>7136</v>
      </c>
      <c r="D3393" t="s">
        <v>12725</v>
      </c>
      <c r="E3393" s="65">
        <f t="shared" si="208"/>
        <v>43031</v>
      </c>
      <c r="F3393">
        <f t="shared" si="209"/>
        <v>2017</v>
      </c>
      <c r="G3393">
        <f t="shared" si="210"/>
        <v>10</v>
      </c>
      <c r="H3393">
        <f t="shared" si="211"/>
        <v>1</v>
      </c>
      <c r="I3393" s="1" t="s">
        <v>15625</v>
      </c>
      <c r="J3393" s="1" t="s">
        <v>17051</v>
      </c>
      <c r="K3393" s="1" t="s">
        <v>17125</v>
      </c>
      <c r="L3393" s="1" t="s">
        <v>15626</v>
      </c>
      <c r="M3393" s="42">
        <v>1</v>
      </c>
      <c r="N3393" s="42">
        <v>0.94</v>
      </c>
      <c r="O3393" s="1" t="s">
        <v>15615</v>
      </c>
    </row>
    <row r="3394" spans="1:15" x14ac:dyDescent="0.25">
      <c r="A3394">
        <v>3393</v>
      </c>
      <c r="B3394" t="s">
        <v>9872</v>
      </c>
      <c r="C3394" t="s">
        <v>5499</v>
      </c>
      <c r="D3394" t="s">
        <v>12725</v>
      </c>
      <c r="E3394" s="65">
        <f t="shared" si="208"/>
        <v>43031</v>
      </c>
      <c r="F3394">
        <f t="shared" si="209"/>
        <v>2017</v>
      </c>
      <c r="G3394">
        <f t="shared" si="210"/>
        <v>10</v>
      </c>
      <c r="H3394">
        <f t="shared" si="211"/>
        <v>1</v>
      </c>
      <c r="I3394" s="1" t="s">
        <v>15747</v>
      </c>
      <c r="J3394" s="1" t="s">
        <v>17051</v>
      </c>
      <c r="K3394" s="1" t="s">
        <v>17125</v>
      </c>
      <c r="L3394" s="1" t="s">
        <v>15626</v>
      </c>
      <c r="M3394" s="42">
        <v>1</v>
      </c>
      <c r="N3394" s="42">
        <v>1</v>
      </c>
      <c r="O3394" s="1" t="s">
        <v>15616</v>
      </c>
    </row>
    <row r="3395" spans="1:15" x14ac:dyDescent="0.25">
      <c r="A3395">
        <v>3394</v>
      </c>
      <c r="B3395" t="s">
        <v>10619</v>
      </c>
      <c r="C3395" t="s">
        <v>4767</v>
      </c>
      <c r="D3395" t="s">
        <v>12726</v>
      </c>
      <c r="E3395" s="65">
        <f t="shared" ref="E3395:E3458" si="212">DATE(LEFT(D3395,4),MID(D3395,5,2),RIGHT(D3395,2))</f>
        <v>43033</v>
      </c>
      <c r="F3395">
        <f t="shared" ref="F3395:F3458" si="213">YEAR(E3395)</f>
        <v>2017</v>
      </c>
      <c r="G3395">
        <f t="shared" ref="G3395:G3458" si="214">MONTH(E3395)</f>
        <v>10</v>
      </c>
      <c r="H3395">
        <f t="shared" ref="H3395:H3458" si="215">WEEKDAY(E3395,2)</f>
        <v>3</v>
      </c>
      <c r="I3395" s="1" t="s">
        <v>15629</v>
      </c>
      <c r="J3395" s="1" t="s">
        <v>17051</v>
      </c>
      <c r="K3395" s="1" t="s">
        <v>17125</v>
      </c>
      <c r="L3395" s="1" t="s">
        <v>15623</v>
      </c>
      <c r="M3395" s="42">
        <v>1</v>
      </c>
      <c r="N3395" s="42">
        <v>0.9</v>
      </c>
      <c r="O3395" s="1" t="s">
        <v>15616</v>
      </c>
    </row>
    <row r="3396" spans="1:15" x14ac:dyDescent="0.25">
      <c r="A3396">
        <v>3395</v>
      </c>
      <c r="B3396" t="s">
        <v>8724</v>
      </c>
      <c r="C3396" t="s">
        <v>6624</v>
      </c>
      <c r="D3396" t="s">
        <v>12726</v>
      </c>
      <c r="E3396" s="65">
        <f t="shared" si="212"/>
        <v>43033</v>
      </c>
      <c r="F3396">
        <f t="shared" si="213"/>
        <v>2017</v>
      </c>
      <c r="G3396">
        <f t="shared" si="214"/>
        <v>10</v>
      </c>
      <c r="H3396">
        <f t="shared" si="215"/>
        <v>3</v>
      </c>
      <c r="I3396" s="1" t="s">
        <v>15622</v>
      </c>
      <c r="J3396" s="1" t="s">
        <v>17051</v>
      </c>
      <c r="K3396" s="1" t="s">
        <v>17125</v>
      </c>
      <c r="L3396" s="1" t="s">
        <v>15626</v>
      </c>
      <c r="M3396" s="42">
        <v>1</v>
      </c>
      <c r="N3396" s="42">
        <v>1</v>
      </c>
      <c r="O3396" s="1" t="s">
        <v>15616</v>
      </c>
    </row>
    <row r="3397" spans="1:15" x14ac:dyDescent="0.25">
      <c r="A3397">
        <v>3396</v>
      </c>
      <c r="B3397" t="s">
        <v>10090</v>
      </c>
      <c r="C3397" t="s">
        <v>5284</v>
      </c>
      <c r="D3397" t="s">
        <v>12726</v>
      </c>
      <c r="E3397" s="65">
        <f t="shared" si="212"/>
        <v>43033</v>
      </c>
      <c r="F3397">
        <f t="shared" si="213"/>
        <v>2017</v>
      </c>
      <c r="G3397">
        <f t="shared" si="214"/>
        <v>10</v>
      </c>
      <c r="H3397">
        <f t="shared" si="215"/>
        <v>3</v>
      </c>
      <c r="I3397" s="1" t="s">
        <v>15627</v>
      </c>
      <c r="J3397" s="1" t="s">
        <v>17051</v>
      </c>
      <c r="K3397" s="1" t="s">
        <v>17125</v>
      </c>
      <c r="L3397" s="1" t="s">
        <v>15623</v>
      </c>
      <c r="M3397" s="42">
        <v>0.5</v>
      </c>
      <c r="N3397" s="42">
        <v>0.98</v>
      </c>
      <c r="O3397" s="1" t="s">
        <v>15615</v>
      </c>
    </row>
    <row r="3398" spans="1:15" x14ac:dyDescent="0.25">
      <c r="A3398">
        <v>3397</v>
      </c>
      <c r="B3398" t="s">
        <v>10356</v>
      </c>
      <c r="C3398" t="s">
        <v>5023</v>
      </c>
      <c r="D3398" t="s">
        <v>12727</v>
      </c>
      <c r="E3398" s="65">
        <f t="shared" si="212"/>
        <v>43034</v>
      </c>
      <c r="F3398">
        <f t="shared" si="213"/>
        <v>2017</v>
      </c>
      <c r="G3398">
        <f t="shared" si="214"/>
        <v>10</v>
      </c>
      <c r="H3398">
        <f t="shared" si="215"/>
        <v>4</v>
      </c>
      <c r="I3398" s="1" t="s">
        <v>15622</v>
      </c>
      <c r="J3398" s="1" t="s">
        <v>17051</v>
      </c>
      <c r="K3398" s="1" t="s">
        <v>17125</v>
      </c>
      <c r="L3398" s="1" t="s">
        <v>15623</v>
      </c>
      <c r="M3398" s="42">
        <v>0.5</v>
      </c>
      <c r="N3398" s="42">
        <v>0.54</v>
      </c>
      <c r="O3398" s="1" t="s">
        <v>15615</v>
      </c>
    </row>
    <row r="3399" spans="1:15" x14ac:dyDescent="0.25">
      <c r="A3399">
        <v>3398</v>
      </c>
      <c r="B3399" t="s">
        <v>9513</v>
      </c>
      <c r="C3399" t="s">
        <v>5847</v>
      </c>
      <c r="D3399" t="s">
        <v>12728</v>
      </c>
      <c r="E3399" s="65">
        <f t="shared" si="212"/>
        <v>43035</v>
      </c>
      <c r="F3399">
        <f t="shared" si="213"/>
        <v>2017</v>
      </c>
      <c r="G3399">
        <f t="shared" si="214"/>
        <v>10</v>
      </c>
      <c r="H3399">
        <f t="shared" si="215"/>
        <v>5</v>
      </c>
      <c r="I3399" s="1" t="s">
        <v>15625</v>
      </c>
      <c r="J3399" s="1" t="s">
        <v>17051</v>
      </c>
      <c r="K3399" s="1" t="s">
        <v>17125</v>
      </c>
      <c r="L3399" s="1" t="s">
        <v>15628</v>
      </c>
      <c r="M3399" s="42">
        <v>0</v>
      </c>
      <c r="N3399" s="42">
        <v>0.92</v>
      </c>
      <c r="O3399" s="1" t="s">
        <v>15615</v>
      </c>
    </row>
    <row r="3400" spans="1:15" x14ac:dyDescent="0.25">
      <c r="A3400">
        <v>3399</v>
      </c>
      <c r="B3400" t="s">
        <v>10664</v>
      </c>
      <c r="C3400" t="s">
        <v>4722</v>
      </c>
      <c r="D3400" t="s">
        <v>12729</v>
      </c>
      <c r="E3400" s="65">
        <f t="shared" si="212"/>
        <v>43036</v>
      </c>
      <c r="F3400">
        <f t="shared" si="213"/>
        <v>2017</v>
      </c>
      <c r="G3400">
        <f t="shared" si="214"/>
        <v>10</v>
      </c>
      <c r="H3400">
        <f t="shared" si="215"/>
        <v>6</v>
      </c>
      <c r="I3400" s="1" t="s">
        <v>15622</v>
      </c>
      <c r="J3400" s="1" t="s">
        <v>17051</v>
      </c>
      <c r="K3400" s="1" t="s">
        <v>17125</v>
      </c>
      <c r="L3400" s="1" t="s">
        <v>15623</v>
      </c>
      <c r="M3400" s="42">
        <v>0.69</v>
      </c>
      <c r="N3400" s="42">
        <v>0.77</v>
      </c>
      <c r="O3400" s="1" t="s">
        <v>15615</v>
      </c>
    </row>
    <row r="3401" spans="1:15" x14ac:dyDescent="0.25">
      <c r="A3401">
        <v>3400</v>
      </c>
      <c r="B3401" t="s">
        <v>8595</v>
      </c>
      <c r="C3401" t="s">
        <v>6752</v>
      </c>
      <c r="D3401" t="s">
        <v>12730</v>
      </c>
      <c r="E3401" s="65">
        <f t="shared" si="212"/>
        <v>43039</v>
      </c>
      <c r="F3401">
        <f t="shared" si="213"/>
        <v>2017</v>
      </c>
      <c r="G3401">
        <f t="shared" si="214"/>
        <v>10</v>
      </c>
      <c r="H3401">
        <f t="shared" si="215"/>
        <v>2</v>
      </c>
      <c r="I3401" s="1" t="s">
        <v>15622</v>
      </c>
      <c r="J3401" s="1" t="s">
        <v>17051</v>
      </c>
      <c r="K3401" s="1" t="s">
        <v>17125</v>
      </c>
      <c r="L3401" s="1" t="s">
        <v>15628</v>
      </c>
      <c r="M3401" s="42">
        <v>0</v>
      </c>
      <c r="N3401" s="42">
        <v>1</v>
      </c>
      <c r="O3401" s="1" t="s">
        <v>15615</v>
      </c>
    </row>
    <row r="3402" spans="1:15" x14ac:dyDescent="0.25">
      <c r="A3402">
        <v>3401</v>
      </c>
      <c r="B3402" t="s">
        <v>7889</v>
      </c>
      <c r="C3402" t="s">
        <v>7439</v>
      </c>
      <c r="D3402" t="s">
        <v>12731</v>
      </c>
      <c r="E3402" s="65">
        <f t="shared" si="212"/>
        <v>43042</v>
      </c>
      <c r="F3402">
        <f t="shared" si="213"/>
        <v>2017</v>
      </c>
      <c r="G3402">
        <f t="shared" si="214"/>
        <v>11</v>
      </c>
      <c r="H3402">
        <f t="shared" si="215"/>
        <v>5</v>
      </c>
      <c r="I3402" s="1" t="s">
        <v>15629</v>
      </c>
      <c r="J3402" s="1" t="s">
        <v>17051</v>
      </c>
      <c r="K3402" s="1" t="s">
        <v>17125</v>
      </c>
      <c r="L3402" s="1" t="s">
        <v>15626</v>
      </c>
      <c r="M3402" s="42">
        <v>1</v>
      </c>
      <c r="N3402" s="42">
        <v>0.89</v>
      </c>
      <c r="O3402" s="1" t="s">
        <v>15615</v>
      </c>
    </row>
    <row r="3403" spans="1:15" x14ac:dyDescent="0.25">
      <c r="A3403">
        <v>3402</v>
      </c>
      <c r="B3403" t="s">
        <v>8806</v>
      </c>
      <c r="C3403" t="s">
        <v>6542</v>
      </c>
      <c r="D3403" t="s">
        <v>12731</v>
      </c>
      <c r="E3403" s="65">
        <f t="shared" si="212"/>
        <v>43042</v>
      </c>
      <c r="F3403">
        <f t="shared" si="213"/>
        <v>2017</v>
      </c>
      <c r="G3403">
        <f t="shared" si="214"/>
        <v>11</v>
      </c>
      <c r="H3403">
        <f t="shared" si="215"/>
        <v>5</v>
      </c>
      <c r="I3403" s="1" t="s">
        <v>15625</v>
      </c>
      <c r="J3403" s="1" t="s">
        <v>17051</v>
      </c>
      <c r="K3403" s="1" t="s">
        <v>17125</v>
      </c>
      <c r="L3403" s="1" t="s">
        <v>15626</v>
      </c>
      <c r="M3403" s="42">
        <v>1</v>
      </c>
      <c r="N3403" s="42">
        <v>0.97</v>
      </c>
      <c r="O3403" s="1" t="s">
        <v>15616</v>
      </c>
    </row>
    <row r="3404" spans="1:15" x14ac:dyDescent="0.25">
      <c r="A3404">
        <v>3403</v>
      </c>
      <c r="B3404" t="s">
        <v>10340</v>
      </c>
      <c r="C3404" t="s">
        <v>5039</v>
      </c>
      <c r="D3404" t="s">
        <v>12732</v>
      </c>
      <c r="E3404" s="65">
        <f t="shared" si="212"/>
        <v>43043</v>
      </c>
      <c r="F3404">
        <f t="shared" si="213"/>
        <v>2017</v>
      </c>
      <c r="G3404">
        <f t="shared" si="214"/>
        <v>11</v>
      </c>
      <c r="H3404">
        <f t="shared" si="215"/>
        <v>6</v>
      </c>
      <c r="I3404" s="1" t="s">
        <v>15625</v>
      </c>
      <c r="J3404" s="1" t="s">
        <v>17051</v>
      </c>
      <c r="K3404" s="1" t="s">
        <v>17125</v>
      </c>
      <c r="L3404" s="1" t="s">
        <v>15628</v>
      </c>
      <c r="M3404" s="42">
        <v>0.33</v>
      </c>
      <c r="N3404" s="42">
        <v>0.91</v>
      </c>
      <c r="O3404" s="1" t="s">
        <v>15615</v>
      </c>
    </row>
    <row r="3405" spans="1:15" x14ac:dyDescent="0.25">
      <c r="A3405">
        <v>3404</v>
      </c>
      <c r="B3405" t="s">
        <v>9308</v>
      </c>
      <c r="C3405" t="s">
        <v>6048</v>
      </c>
      <c r="D3405" t="s">
        <v>12732</v>
      </c>
      <c r="E3405" s="65">
        <f t="shared" si="212"/>
        <v>43043</v>
      </c>
      <c r="F3405">
        <f t="shared" si="213"/>
        <v>2017</v>
      </c>
      <c r="G3405">
        <f t="shared" si="214"/>
        <v>11</v>
      </c>
      <c r="H3405">
        <f t="shared" si="215"/>
        <v>6</v>
      </c>
      <c r="I3405" s="1" t="s">
        <v>15622</v>
      </c>
      <c r="J3405" s="1" t="s">
        <v>17051</v>
      </c>
      <c r="K3405" s="1" t="s">
        <v>17125</v>
      </c>
      <c r="L3405" s="1" t="s">
        <v>15624</v>
      </c>
      <c r="M3405" s="42">
        <v>1</v>
      </c>
      <c r="N3405" s="42">
        <v>0.92</v>
      </c>
      <c r="O3405" s="1" t="s">
        <v>15616</v>
      </c>
    </row>
    <row r="3406" spans="1:15" x14ac:dyDescent="0.25">
      <c r="A3406">
        <v>3405</v>
      </c>
      <c r="B3406" t="s">
        <v>10476</v>
      </c>
      <c r="C3406" t="s">
        <v>4907</v>
      </c>
      <c r="D3406" t="s">
        <v>12732</v>
      </c>
      <c r="E3406" s="65">
        <f t="shared" si="212"/>
        <v>43043</v>
      </c>
      <c r="F3406">
        <f t="shared" si="213"/>
        <v>2017</v>
      </c>
      <c r="G3406">
        <f t="shared" si="214"/>
        <v>11</v>
      </c>
      <c r="H3406">
        <f t="shared" si="215"/>
        <v>6</v>
      </c>
      <c r="I3406" s="1" t="s">
        <v>15622</v>
      </c>
      <c r="J3406" s="1" t="s">
        <v>17051</v>
      </c>
      <c r="K3406" s="1" t="s">
        <v>17125</v>
      </c>
      <c r="L3406" s="1" t="s">
        <v>15626</v>
      </c>
      <c r="M3406" s="42">
        <v>1</v>
      </c>
      <c r="N3406" s="42">
        <v>1</v>
      </c>
      <c r="O3406" s="1" t="s">
        <v>15616</v>
      </c>
    </row>
    <row r="3407" spans="1:15" x14ac:dyDescent="0.25">
      <c r="A3407">
        <v>3406</v>
      </c>
      <c r="B3407" t="s">
        <v>10227</v>
      </c>
      <c r="C3407" t="s">
        <v>5152</v>
      </c>
      <c r="D3407" t="s">
        <v>12733</v>
      </c>
      <c r="E3407" s="65">
        <f t="shared" si="212"/>
        <v>43046</v>
      </c>
      <c r="F3407">
        <f t="shared" si="213"/>
        <v>2017</v>
      </c>
      <c r="G3407">
        <f t="shared" si="214"/>
        <v>11</v>
      </c>
      <c r="H3407">
        <f t="shared" si="215"/>
        <v>2</v>
      </c>
      <c r="I3407" s="1" t="s">
        <v>15765</v>
      </c>
      <c r="J3407" s="1" t="s">
        <v>17051</v>
      </c>
      <c r="K3407" s="1" t="s">
        <v>17125</v>
      </c>
      <c r="L3407" s="1" t="s">
        <v>15626</v>
      </c>
      <c r="M3407" s="42">
        <v>1</v>
      </c>
      <c r="N3407" s="42">
        <v>0.96</v>
      </c>
      <c r="O3407" s="1" t="s">
        <v>15616</v>
      </c>
    </row>
    <row r="3408" spans="1:15" x14ac:dyDescent="0.25">
      <c r="A3408">
        <v>3407</v>
      </c>
      <c r="B3408" t="s">
        <v>10596</v>
      </c>
      <c r="C3408" t="s">
        <v>4790</v>
      </c>
      <c r="D3408" t="s">
        <v>12733</v>
      </c>
      <c r="E3408" s="65">
        <f t="shared" si="212"/>
        <v>43046</v>
      </c>
      <c r="F3408">
        <f t="shared" si="213"/>
        <v>2017</v>
      </c>
      <c r="G3408">
        <f t="shared" si="214"/>
        <v>11</v>
      </c>
      <c r="H3408">
        <f t="shared" si="215"/>
        <v>2</v>
      </c>
      <c r="I3408" s="1" t="s">
        <v>15629</v>
      </c>
      <c r="J3408" s="1" t="s">
        <v>17051</v>
      </c>
      <c r="K3408" s="1" t="s">
        <v>17125</v>
      </c>
      <c r="L3408" s="1" t="s">
        <v>15626</v>
      </c>
      <c r="M3408" s="42">
        <v>1</v>
      </c>
      <c r="N3408" s="42">
        <v>0.97</v>
      </c>
      <c r="O3408" s="1" t="s">
        <v>15616</v>
      </c>
    </row>
    <row r="3409" spans="1:15" x14ac:dyDescent="0.25">
      <c r="A3409">
        <v>3408</v>
      </c>
      <c r="B3409" t="s">
        <v>11238</v>
      </c>
      <c r="C3409" t="s">
        <v>4163</v>
      </c>
      <c r="D3409" t="s">
        <v>12733</v>
      </c>
      <c r="E3409" s="65">
        <f t="shared" si="212"/>
        <v>43046</v>
      </c>
      <c r="F3409">
        <f t="shared" si="213"/>
        <v>2017</v>
      </c>
      <c r="G3409">
        <f t="shared" si="214"/>
        <v>11</v>
      </c>
      <c r="H3409">
        <f t="shared" si="215"/>
        <v>2</v>
      </c>
      <c r="I3409" s="1" t="s">
        <v>15622</v>
      </c>
      <c r="J3409" s="1" t="s">
        <v>17051</v>
      </c>
      <c r="K3409" s="1" t="s">
        <v>17125</v>
      </c>
      <c r="L3409" s="1" t="s">
        <v>15626</v>
      </c>
      <c r="M3409" s="42">
        <v>1</v>
      </c>
      <c r="N3409" s="42">
        <v>0.95</v>
      </c>
      <c r="O3409" s="1" t="s">
        <v>15616</v>
      </c>
    </row>
    <row r="3410" spans="1:15" x14ac:dyDescent="0.25">
      <c r="A3410">
        <v>3409</v>
      </c>
      <c r="B3410" t="s">
        <v>11452</v>
      </c>
      <c r="C3410" t="s">
        <v>3949</v>
      </c>
      <c r="D3410" t="s">
        <v>12734</v>
      </c>
      <c r="E3410" s="65">
        <f t="shared" si="212"/>
        <v>43049</v>
      </c>
      <c r="F3410">
        <f t="shared" si="213"/>
        <v>2017</v>
      </c>
      <c r="G3410">
        <f t="shared" si="214"/>
        <v>11</v>
      </c>
      <c r="H3410">
        <f t="shared" si="215"/>
        <v>5</v>
      </c>
      <c r="I3410" s="1" t="s">
        <v>15625</v>
      </c>
      <c r="J3410" s="1" t="s">
        <v>17051</v>
      </c>
      <c r="K3410" s="1" t="s">
        <v>17125</v>
      </c>
      <c r="L3410" s="1" t="s">
        <v>15626</v>
      </c>
      <c r="M3410" s="42">
        <v>1</v>
      </c>
      <c r="N3410" s="42">
        <v>0.9</v>
      </c>
      <c r="O3410" s="1" t="s">
        <v>15616</v>
      </c>
    </row>
    <row r="3411" spans="1:15" x14ac:dyDescent="0.25">
      <c r="A3411">
        <v>3410</v>
      </c>
      <c r="B3411" t="s">
        <v>8190</v>
      </c>
      <c r="C3411" t="s">
        <v>7145</v>
      </c>
      <c r="D3411" t="s">
        <v>12734</v>
      </c>
      <c r="E3411" s="65">
        <f t="shared" si="212"/>
        <v>43049</v>
      </c>
      <c r="F3411">
        <f t="shared" si="213"/>
        <v>2017</v>
      </c>
      <c r="G3411">
        <f t="shared" si="214"/>
        <v>11</v>
      </c>
      <c r="H3411">
        <f t="shared" si="215"/>
        <v>5</v>
      </c>
      <c r="I3411" s="1" t="s">
        <v>15622</v>
      </c>
      <c r="J3411" s="1" t="s">
        <v>17051</v>
      </c>
      <c r="K3411" s="1" t="s">
        <v>17125</v>
      </c>
      <c r="L3411" s="1" t="s">
        <v>15626</v>
      </c>
      <c r="M3411" s="42">
        <v>1</v>
      </c>
      <c r="N3411" s="42">
        <v>1</v>
      </c>
      <c r="O3411" s="1" t="s">
        <v>15616</v>
      </c>
    </row>
    <row r="3412" spans="1:15" x14ac:dyDescent="0.25">
      <c r="A3412">
        <v>3411</v>
      </c>
      <c r="B3412" t="s">
        <v>10393</v>
      </c>
      <c r="C3412" t="s">
        <v>4986</v>
      </c>
      <c r="D3412" t="s">
        <v>12735</v>
      </c>
      <c r="E3412" s="65">
        <f t="shared" si="212"/>
        <v>43051</v>
      </c>
      <c r="F3412">
        <f t="shared" si="213"/>
        <v>2017</v>
      </c>
      <c r="G3412">
        <f t="shared" si="214"/>
        <v>11</v>
      </c>
      <c r="H3412">
        <f t="shared" si="215"/>
        <v>7</v>
      </c>
      <c r="I3412" s="1" t="s">
        <v>15773</v>
      </c>
      <c r="J3412" s="1" t="s">
        <v>17084</v>
      </c>
      <c r="K3412" s="1" t="s">
        <v>17125</v>
      </c>
      <c r="L3412" s="1" t="s">
        <v>15624</v>
      </c>
      <c r="M3412" s="42">
        <v>1</v>
      </c>
      <c r="N3412" s="42">
        <v>0.96</v>
      </c>
      <c r="O3412" s="1" t="s">
        <v>15615</v>
      </c>
    </row>
    <row r="3413" spans="1:15" x14ac:dyDescent="0.25">
      <c r="A3413">
        <v>3412</v>
      </c>
      <c r="B3413" t="s">
        <v>7805</v>
      </c>
      <c r="C3413" t="s">
        <v>7518</v>
      </c>
      <c r="D3413" t="s">
        <v>12736</v>
      </c>
      <c r="E3413" s="65">
        <f t="shared" si="212"/>
        <v>43053</v>
      </c>
      <c r="F3413">
        <f t="shared" si="213"/>
        <v>2017</v>
      </c>
      <c r="G3413">
        <f t="shared" si="214"/>
        <v>11</v>
      </c>
      <c r="H3413">
        <f t="shared" si="215"/>
        <v>2</v>
      </c>
      <c r="I3413" s="1" t="s">
        <v>15637</v>
      </c>
      <c r="J3413" s="1" t="s">
        <v>17074</v>
      </c>
      <c r="K3413" s="1" t="s">
        <v>17125</v>
      </c>
      <c r="L3413" s="1" t="s">
        <v>15626</v>
      </c>
      <c r="M3413" s="42">
        <v>0.91</v>
      </c>
      <c r="N3413" s="42">
        <v>0.44</v>
      </c>
      <c r="O3413" s="1" t="s">
        <v>15615</v>
      </c>
    </row>
    <row r="3414" spans="1:15" x14ac:dyDescent="0.25">
      <c r="A3414">
        <v>3413</v>
      </c>
      <c r="B3414" t="s">
        <v>10599</v>
      </c>
      <c r="C3414" t="s">
        <v>4787</v>
      </c>
      <c r="D3414" t="s">
        <v>12736</v>
      </c>
      <c r="E3414" s="65">
        <f t="shared" si="212"/>
        <v>43053</v>
      </c>
      <c r="F3414">
        <f t="shared" si="213"/>
        <v>2017</v>
      </c>
      <c r="G3414">
        <f t="shared" si="214"/>
        <v>11</v>
      </c>
      <c r="H3414">
        <f t="shared" si="215"/>
        <v>2</v>
      </c>
      <c r="I3414" s="1" t="s">
        <v>15625</v>
      </c>
      <c r="J3414" s="1" t="s">
        <v>17051</v>
      </c>
      <c r="K3414" s="1" t="s">
        <v>17125</v>
      </c>
      <c r="L3414" s="1" t="s">
        <v>15624</v>
      </c>
      <c r="M3414" s="42">
        <v>1</v>
      </c>
      <c r="N3414" s="42">
        <v>0.79</v>
      </c>
      <c r="O3414" s="1" t="s">
        <v>15616</v>
      </c>
    </row>
    <row r="3415" spans="1:15" x14ac:dyDescent="0.25">
      <c r="A3415">
        <v>3414</v>
      </c>
      <c r="B3415" t="s">
        <v>8564</v>
      </c>
      <c r="C3415" t="s">
        <v>6783</v>
      </c>
      <c r="D3415" t="s">
        <v>12737</v>
      </c>
      <c r="E3415" s="65">
        <f t="shared" si="212"/>
        <v>43054</v>
      </c>
      <c r="F3415">
        <f t="shared" si="213"/>
        <v>2017</v>
      </c>
      <c r="G3415">
        <f t="shared" si="214"/>
        <v>11</v>
      </c>
      <c r="H3415">
        <f t="shared" si="215"/>
        <v>3</v>
      </c>
      <c r="I3415" s="1" t="s">
        <v>15625</v>
      </c>
      <c r="J3415" s="1" t="s">
        <v>17051</v>
      </c>
      <c r="K3415" s="1" t="s">
        <v>17125</v>
      </c>
      <c r="L3415" s="1" t="s">
        <v>15623</v>
      </c>
      <c r="M3415" s="42">
        <v>0.89</v>
      </c>
      <c r="N3415" s="42">
        <v>0.25</v>
      </c>
      <c r="O3415" s="1" t="s">
        <v>15615</v>
      </c>
    </row>
    <row r="3416" spans="1:15" x14ac:dyDescent="0.25">
      <c r="A3416">
        <v>3415</v>
      </c>
      <c r="B3416" t="s">
        <v>8787</v>
      </c>
      <c r="C3416" t="s">
        <v>6561</v>
      </c>
      <c r="D3416" t="s">
        <v>12738</v>
      </c>
      <c r="E3416" s="65">
        <f t="shared" si="212"/>
        <v>43055</v>
      </c>
      <c r="F3416">
        <f t="shared" si="213"/>
        <v>2017</v>
      </c>
      <c r="G3416">
        <f t="shared" si="214"/>
        <v>11</v>
      </c>
      <c r="H3416">
        <f t="shared" si="215"/>
        <v>4</v>
      </c>
      <c r="I3416" s="1" t="s">
        <v>15629</v>
      </c>
      <c r="J3416" s="1" t="s">
        <v>17051</v>
      </c>
      <c r="K3416" s="1" t="s">
        <v>17125</v>
      </c>
      <c r="L3416" s="1" t="s">
        <v>15624</v>
      </c>
      <c r="M3416" s="42">
        <v>1</v>
      </c>
      <c r="N3416" s="42">
        <v>1</v>
      </c>
      <c r="O3416" s="1" t="s">
        <v>15615</v>
      </c>
    </row>
    <row r="3417" spans="1:15" x14ac:dyDescent="0.25">
      <c r="A3417">
        <v>3416</v>
      </c>
      <c r="B3417" t="s">
        <v>10041</v>
      </c>
      <c r="C3417" t="s">
        <v>5333</v>
      </c>
      <c r="D3417" t="s">
        <v>12738</v>
      </c>
      <c r="E3417" s="65">
        <f t="shared" si="212"/>
        <v>43055</v>
      </c>
      <c r="F3417">
        <f t="shared" si="213"/>
        <v>2017</v>
      </c>
      <c r="G3417">
        <f t="shared" si="214"/>
        <v>11</v>
      </c>
      <c r="H3417">
        <f t="shared" si="215"/>
        <v>4</v>
      </c>
      <c r="I3417" s="1" t="s">
        <v>15629</v>
      </c>
      <c r="J3417" s="1" t="s">
        <v>17051</v>
      </c>
      <c r="K3417" s="1" t="s">
        <v>17125</v>
      </c>
      <c r="L3417" s="1" t="s">
        <v>15626</v>
      </c>
      <c r="M3417" s="42">
        <v>1</v>
      </c>
      <c r="N3417" s="42">
        <v>0.55000000000000004</v>
      </c>
      <c r="O3417" s="1" t="s">
        <v>15616</v>
      </c>
    </row>
    <row r="3418" spans="1:15" x14ac:dyDescent="0.25">
      <c r="A3418">
        <v>3417</v>
      </c>
      <c r="B3418" t="s">
        <v>11633</v>
      </c>
      <c r="C3418" t="s">
        <v>3772</v>
      </c>
      <c r="D3418" t="s">
        <v>12739</v>
      </c>
      <c r="E3418" s="65">
        <f t="shared" si="212"/>
        <v>43057</v>
      </c>
      <c r="F3418">
        <f t="shared" si="213"/>
        <v>2017</v>
      </c>
      <c r="G3418">
        <f t="shared" si="214"/>
        <v>11</v>
      </c>
      <c r="H3418">
        <f t="shared" si="215"/>
        <v>6</v>
      </c>
      <c r="I3418" s="1" t="s">
        <v>15622</v>
      </c>
      <c r="J3418" s="1" t="s">
        <v>17051</v>
      </c>
      <c r="K3418" s="1" t="s">
        <v>17125</v>
      </c>
      <c r="L3418" s="1" t="s">
        <v>15626</v>
      </c>
      <c r="M3418" s="42">
        <v>1</v>
      </c>
      <c r="N3418" s="42">
        <v>1</v>
      </c>
      <c r="O3418" s="1" t="s">
        <v>15615</v>
      </c>
    </row>
    <row r="3419" spans="1:15" x14ac:dyDescent="0.25">
      <c r="A3419">
        <v>3418</v>
      </c>
      <c r="B3419" t="s">
        <v>8150</v>
      </c>
      <c r="C3419" t="s">
        <v>7185</v>
      </c>
      <c r="D3419" t="s">
        <v>12740</v>
      </c>
      <c r="E3419" s="65">
        <f t="shared" si="212"/>
        <v>43060</v>
      </c>
      <c r="F3419">
        <f t="shared" si="213"/>
        <v>2017</v>
      </c>
      <c r="G3419">
        <f t="shared" si="214"/>
        <v>11</v>
      </c>
      <c r="H3419">
        <f t="shared" si="215"/>
        <v>2</v>
      </c>
      <c r="I3419" s="1" t="s">
        <v>15622</v>
      </c>
      <c r="J3419" s="1" t="s">
        <v>17051</v>
      </c>
      <c r="K3419" s="1" t="s">
        <v>17125</v>
      </c>
      <c r="L3419" s="1" t="s">
        <v>15624</v>
      </c>
      <c r="M3419" s="42">
        <v>1</v>
      </c>
      <c r="N3419" s="42">
        <v>1</v>
      </c>
      <c r="O3419" s="1" t="s">
        <v>15616</v>
      </c>
    </row>
    <row r="3420" spans="1:15" x14ac:dyDescent="0.25">
      <c r="A3420">
        <v>3419</v>
      </c>
      <c r="B3420" t="s">
        <v>8331</v>
      </c>
      <c r="C3420" t="s">
        <v>7006</v>
      </c>
      <c r="D3420" t="s">
        <v>12741</v>
      </c>
      <c r="E3420" s="65">
        <f t="shared" si="212"/>
        <v>43062</v>
      </c>
      <c r="F3420">
        <f t="shared" si="213"/>
        <v>2017</v>
      </c>
      <c r="G3420">
        <f t="shared" si="214"/>
        <v>11</v>
      </c>
      <c r="H3420">
        <f t="shared" si="215"/>
        <v>4</v>
      </c>
      <c r="I3420" s="1" t="s">
        <v>15625</v>
      </c>
      <c r="J3420" s="1" t="s">
        <v>17051</v>
      </c>
      <c r="K3420" s="1" t="s">
        <v>17125</v>
      </c>
      <c r="L3420" s="1" t="s">
        <v>15626</v>
      </c>
      <c r="M3420" s="42">
        <v>1</v>
      </c>
      <c r="N3420" s="42">
        <v>0.81</v>
      </c>
      <c r="O3420" s="1" t="s">
        <v>15615</v>
      </c>
    </row>
    <row r="3421" spans="1:15" x14ac:dyDescent="0.25">
      <c r="A3421">
        <v>3420</v>
      </c>
      <c r="B3421" t="s">
        <v>8845</v>
      </c>
      <c r="C3421" t="s">
        <v>6504</v>
      </c>
      <c r="D3421" t="s">
        <v>12742</v>
      </c>
      <c r="E3421" s="65">
        <f t="shared" si="212"/>
        <v>43064</v>
      </c>
      <c r="F3421">
        <f t="shared" si="213"/>
        <v>2017</v>
      </c>
      <c r="G3421">
        <f t="shared" si="214"/>
        <v>11</v>
      </c>
      <c r="H3421">
        <f t="shared" si="215"/>
        <v>6</v>
      </c>
      <c r="I3421" s="1" t="s">
        <v>15622</v>
      </c>
      <c r="J3421" s="1" t="s">
        <v>17051</v>
      </c>
      <c r="K3421" s="1" t="s">
        <v>17125</v>
      </c>
      <c r="L3421" s="1" t="s">
        <v>15623</v>
      </c>
      <c r="M3421" s="42">
        <v>1</v>
      </c>
      <c r="N3421" s="42">
        <v>0.4</v>
      </c>
      <c r="O3421" s="1" t="s">
        <v>15615</v>
      </c>
    </row>
    <row r="3422" spans="1:15" x14ac:dyDescent="0.25">
      <c r="A3422">
        <v>3421</v>
      </c>
      <c r="B3422" t="s">
        <v>8625</v>
      </c>
      <c r="C3422" t="s">
        <v>6723</v>
      </c>
      <c r="D3422" t="s">
        <v>12743</v>
      </c>
      <c r="E3422" s="65">
        <f t="shared" si="212"/>
        <v>43065</v>
      </c>
      <c r="F3422">
        <f t="shared" si="213"/>
        <v>2017</v>
      </c>
      <c r="G3422">
        <f t="shared" si="214"/>
        <v>11</v>
      </c>
      <c r="H3422">
        <f t="shared" si="215"/>
        <v>7</v>
      </c>
      <c r="I3422" s="1" t="s">
        <v>15622</v>
      </c>
      <c r="J3422" s="1" t="s">
        <v>17051</v>
      </c>
      <c r="K3422" s="1" t="s">
        <v>17125</v>
      </c>
      <c r="L3422" s="1" t="s">
        <v>15624</v>
      </c>
      <c r="M3422" s="42">
        <v>1</v>
      </c>
      <c r="N3422" s="42">
        <v>0.98</v>
      </c>
      <c r="O3422" s="1" t="s">
        <v>15616</v>
      </c>
    </row>
    <row r="3423" spans="1:15" x14ac:dyDescent="0.25">
      <c r="A3423">
        <v>3422</v>
      </c>
      <c r="B3423" t="s">
        <v>10655</v>
      </c>
      <c r="C3423" t="s">
        <v>4731</v>
      </c>
      <c r="D3423" t="s">
        <v>12744</v>
      </c>
      <c r="E3423" s="65">
        <f t="shared" si="212"/>
        <v>43067</v>
      </c>
      <c r="F3423">
        <f t="shared" si="213"/>
        <v>2017</v>
      </c>
      <c r="G3423">
        <f t="shared" si="214"/>
        <v>11</v>
      </c>
      <c r="H3423">
        <f t="shared" si="215"/>
        <v>2</v>
      </c>
      <c r="I3423" s="1" t="s">
        <v>15622</v>
      </c>
      <c r="J3423" s="1" t="s">
        <v>17051</v>
      </c>
      <c r="K3423" s="1" t="s">
        <v>17125</v>
      </c>
      <c r="L3423" s="1" t="s">
        <v>15626</v>
      </c>
      <c r="M3423" s="42">
        <v>0.93</v>
      </c>
      <c r="N3423" s="42">
        <v>0.95</v>
      </c>
      <c r="O3423" s="1" t="s">
        <v>15616</v>
      </c>
    </row>
    <row r="3424" spans="1:15" x14ac:dyDescent="0.25">
      <c r="A3424">
        <v>3423</v>
      </c>
      <c r="B3424" t="s">
        <v>7676</v>
      </c>
      <c r="C3424" t="s">
        <v>7641</v>
      </c>
      <c r="D3424" t="s">
        <v>12745</v>
      </c>
      <c r="E3424" s="65">
        <f t="shared" si="212"/>
        <v>43068</v>
      </c>
      <c r="F3424">
        <f t="shared" si="213"/>
        <v>2017</v>
      </c>
      <c r="G3424">
        <f t="shared" si="214"/>
        <v>11</v>
      </c>
      <c r="H3424">
        <f t="shared" si="215"/>
        <v>3</v>
      </c>
      <c r="I3424" s="1" t="s">
        <v>15622</v>
      </c>
      <c r="J3424" s="1" t="s">
        <v>17051</v>
      </c>
      <c r="K3424" s="1" t="s">
        <v>17125</v>
      </c>
      <c r="L3424" s="1" t="s">
        <v>15623</v>
      </c>
      <c r="M3424" s="42">
        <v>0.5</v>
      </c>
      <c r="N3424" s="42">
        <v>1</v>
      </c>
      <c r="O3424" s="1" t="s">
        <v>15615</v>
      </c>
    </row>
    <row r="3425" spans="1:15" x14ac:dyDescent="0.25">
      <c r="A3425">
        <v>3424</v>
      </c>
      <c r="B3425" t="s">
        <v>9129</v>
      </c>
      <c r="C3425" t="s">
        <v>6224</v>
      </c>
      <c r="D3425" t="s">
        <v>12746</v>
      </c>
      <c r="E3425" s="65">
        <f t="shared" si="212"/>
        <v>43072</v>
      </c>
      <c r="F3425">
        <f t="shared" si="213"/>
        <v>2017</v>
      </c>
      <c r="G3425">
        <f t="shared" si="214"/>
        <v>12</v>
      </c>
      <c r="H3425">
        <f t="shared" si="215"/>
        <v>7</v>
      </c>
      <c r="I3425" s="1" t="s">
        <v>15625</v>
      </c>
      <c r="J3425" s="1" t="s">
        <v>17051</v>
      </c>
      <c r="K3425" s="1" t="s">
        <v>17125</v>
      </c>
      <c r="L3425" s="1" t="s">
        <v>15626</v>
      </c>
      <c r="M3425" s="42">
        <v>1</v>
      </c>
      <c r="N3425" s="42">
        <v>1</v>
      </c>
      <c r="O3425" s="1" t="s">
        <v>15616</v>
      </c>
    </row>
    <row r="3426" spans="1:15" x14ac:dyDescent="0.25">
      <c r="A3426">
        <v>3425</v>
      </c>
      <c r="B3426" t="s">
        <v>8338</v>
      </c>
      <c r="C3426" t="s">
        <v>6999</v>
      </c>
      <c r="D3426" t="s">
        <v>12747</v>
      </c>
      <c r="E3426" s="65">
        <f t="shared" si="212"/>
        <v>43074</v>
      </c>
      <c r="F3426">
        <f t="shared" si="213"/>
        <v>2017</v>
      </c>
      <c r="G3426">
        <f t="shared" si="214"/>
        <v>12</v>
      </c>
      <c r="H3426">
        <f t="shared" si="215"/>
        <v>2</v>
      </c>
      <c r="I3426" s="1" t="s">
        <v>15622</v>
      </c>
      <c r="J3426" s="1" t="s">
        <v>17051</v>
      </c>
      <c r="K3426" s="1" t="s">
        <v>17125</v>
      </c>
      <c r="L3426" s="1" t="s">
        <v>15626</v>
      </c>
      <c r="M3426" s="42">
        <v>1</v>
      </c>
      <c r="N3426" s="42">
        <v>0.81</v>
      </c>
      <c r="O3426" s="1" t="s">
        <v>15615</v>
      </c>
    </row>
    <row r="3427" spans="1:15" x14ac:dyDescent="0.25">
      <c r="A3427">
        <v>3426</v>
      </c>
      <c r="B3427" t="s">
        <v>8116</v>
      </c>
      <c r="C3427" t="s">
        <v>7219</v>
      </c>
      <c r="D3427" t="s">
        <v>12748</v>
      </c>
      <c r="E3427" s="65">
        <f t="shared" si="212"/>
        <v>43075</v>
      </c>
      <c r="F3427">
        <f t="shared" si="213"/>
        <v>2017</v>
      </c>
      <c r="G3427">
        <f t="shared" si="214"/>
        <v>12</v>
      </c>
      <c r="H3427">
        <f t="shared" si="215"/>
        <v>3</v>
      </c>
      <c r="I3427" s="1" t="s">
        <v>15622</v>
      </c>
      <c r="J3427" s="1" t="s">
        <v>17051</v>
      </c>
      <c r="K3427" s="1" t="s">
        <v>17125</v>
      </c>
      <c r="L3427" s="1" t="s">
        <v>15623</v>
      </c>
      <c r="M3427" s="42">
        <v>0.8</v>
      </c>
      <c r="N3427" s="42">
        <v>0.97</v>
      </c>
      <c r="O3427" s="1" t="s">
        <v>15615</v>
      </c>
    </row>
    <row r="3428" spans="1:15" x14ac:dyDescent="0.25">
      <c r="A3428">
        <v>3427</v>
      </c>
      <c r="B3428" t="s">
        <v>9256</v>
      </c>
      <c r="C3428" t="s">
        <v>6098</v>
      </c>
      <c r="D3428" t="s">
        <v>12749</v>
      </c>
      <c r="E3428" s="65">
        <f t="shared" si="212"/>
        <v>43076</v>
      </c>
      <c r="F3428">
        <f t="shared" si="213"/>
        <v>2017</v>
      </c>
      <c r="G3428">
        <f t="shared" si="214"/>
        <v>12</v>
      </c>
      <c r="H3428">
        <f t="shared" si="215"/>
        <v>4</v>
      </c>
      <c r="I3428" s="1" t="s">
        <v>15622</v>
      </c>
      <c r="J3428" s="1" t="s">
        <v>17051</v>
      </c>
      <c r="K3428" s="1" t="s">
        <v>17125</v>
      </c>
      <c r="L3428" s="1" t="s">
        <v>15624</v>
      </c>
      <c r="M3428" s="42">
        <v>0.8</v>
      </c>
      <c r="N3428" s="42">
        <v>0.95</v>
      </c>
      <c r="O3428" s="1" t="s">
        <v>15615</v>
      </c>
    </row>
    <row r="3429" spans="1:15" x14ac:dyDescent="0.25">
      <c r="A3429">
        <v>3428</v>
      </c>
      <c r="B3429" t="s">
        <v>11749</v>
      </c>
      <c r="C3429" t="s">
        <v>3659</v>
      </c>
      <c r="D3429" t="s">
        <v>12749</v>
      </c>
      <c r="E3429" s="65">
        <f t="shared" si="212"/>
        <v>43076</v>
      </c>
      <c r="F3429">
        <f t="shared" si="213"/>
        <v>2017</v>
      </c>
      <c r="G3429">
        <f t="shared" si="214"/>
        <v>12</v>
      </c>
      <c r="H3429">
        <f t="shared" si="215"/>
        <v>4</v>
      </c>
      <c r="I3429" s="1" t="s">
        <v>15622</v>
      </c>
      <c r="J3429" s="1" t="s">
        <v>17051</v>
      </c>
      <c r="K3429" s="1" t="s">
        <v>17125</v>
      </c>
      <c r="L3429" s="1" t="s">
        <v>15623</v>
      </c>
      <c r="M3429" s="42">
        <v>1</v>
      </c>
      <c r="N3429" s="42">
        <v>1</v>
      </c>
      <c r="O3429" s="1" t="s">
        <v>15616</v>
      </c>
    </row>
    <row r="3430" spans="1:15" x14ac:dyDescent="0.25">
      <c r="A3430">
        <v>3429</v>
      </c>
      <c r="B3430" t="s">
        <v>8144</v>
      </c>
      <c r="C3430" t="s">
        <v>7191</v>
      </c>
      <c r="D3430" t="s">
        <v>12750</v>
      </c>
      <c r="E3430" s="65">
        <f t="shared" si="212"/>
        <v>43077</v>
      </c>
      <c r="F3430">
        <f t="shared" si="213"/>
        <v>2017</v>
      </c>
      <c r="G3430">
        <f t="shared" si="214"/>
        <v>12</v>
      </c>
      <c r="H3430">
        <f t="shared" si="215"/>
        <v>5</v>
      </c>
      <c r="I3430" s="1" t="s">
        <v>15622</v>
      </c>
      <c r="J3430" s="1" t="s">
        <v>17051</v>
      </c>
      <c r="K3430" s="1" t="s">
        <v>17125</v>
      </c>
      <c r="L3430" s="1" t="s">
        <v>15626</v>
      </c>
      <c r="M3430" s="42">
        <v>1</v>
      </c>
      <c r="N3430" s="42">
        <v>0.95</v>
      </c>
      <c r="O3430" s="1" t="s">
        <v>15615</v>
      </c>
    </row>
    <row r="3431" spans="1:15" x14ac:dyDescent="0.25">
      <c r="A3431">
        <v>3430</v>
      </c>
      <c r="B3431" t="s">
        <v>8293</v>
      </c>
      <c r="C3431" t="s">
        <v>7042</v>
      </c>
      <c r="D3431" t="s">
        <v>12750</v>
      </c>
      <c r="E3431" s="65">
        <f t="shared" si="212"/>
        <v>43077</v>
      </c>
      <c r="F3431">
        <f t="shared" si="213"/>
        <v>2017</v>
      </c>
      <c r="G3431">
        <f t="shared" si="214"/>
        <v>12</v>
      </c>
      <c r="H3431">
        <f t="shared" si="215"/>
        <v>5</v>
      </c>
      <c r="I3431" s="1" t="s">
        <v>15629</v>
      </c>
      <c r="J3431" s="1" t="s">
        <v>17051</v>
      </c>
      <c r="K3431" s="1" t="s">
        <v>17125</v>
      </c>
      <c r="L3431" s="1" t="s">
        <v>15626</v>
      </c>
      <c r="M3431" s="42">
        <v>1</v>
      </c>
      <c r="N3431" s="42">
        <v>1</v>
      </c>
      <c r="O3431" s="1" t="s">
        <v>15616</v>
      </c>
    </row>
    <row r="3432" spans="1:15" x14ac:dyDescent="0.25">
      <c r="A3432">
        <v>3431</v>
      </c>
      <c r="B3432" t="s">
        <v>11644</v>
      </c>
      <c r="C3432" t="s">
        <v>3761</v>
      </c>
      <c r="D3432" t="s">
        <v>12750</v>
      </c>
      <c r="E3432" s="65">
        <f t="shared" si="212"/>
        <v>43077</v>
      </c>
      <c r="F3432">
        <f t="shared" si="213"/>
        <v>2017</v>
      </c>
      <c r="G3432">
        <f t="shared" si="214"/>
        <v>12</v>
      </c>
      <c r="H3432">
        <f t="shared" si="215"/>
        <v>5</v>
      </c>
      <c r="I3432" s="1" t="s">
        <v>15622</v>
      </c>
      <c r="J3432" s="1" t="s">
        <v>17051</v>
      </c>
      <c r="K3432" s="1" t="s">
        <v>17125</v>
      </c>
      <c r="L3432" s="1" t="s">
        <v>15623</v>
      </c>
      <c r="M3432" s="42">
        <v>0.91</v>
      </c>
      <c r="N3432" s="42">
        <v>0.47</v>
      </c>
      <c r="O3432" s="1" t="s">
        <v>15615</v>
      </c>
    </row>
    <row r="3433" spans="1:15" x14ac:dyDescent="0.25">
      <c r="A3433">
        <v>3432</v>
      </c>
      <c r="B3433" t="s">
        <v>9608</v>
      </c>
      <c r="C3433" t="s">
        <v>3510</v>
      </c>
      <c r="D3433" t="s">
        <v>12751</v>
      </c>
      <c r="E3433" s="65">
        <f t="shared" si="212"/>
        <v>43079</v>
      </c>
      <c r="F3433">
        <f t="shared" si="213"/>
        <v>2017</v>
      </c>
      <c r="G3433">
        <f t="shared" si="214"/>
        <v>12</v>
      </c>
      <c r="H3433">
        <f t="shared" si="215"/>
        <v>7</v>
      </c>
      <c r="I3433" s="1" t="s">
        <v>15629</v>
      </c>
      <c r="J3433" s="1" t="s">
        <v>17051</v>
      </c>
      <c r="K3433" s="1" t="s">
        <v>17125</v>
      </c>
      <c r="L3433" s="1" t="s">
        <v>15626</v>
      </c>
      <c r="M3433" s="42">
        <v>1</v>
      </c>
      <c r="N3433" s="42">
        <v>0.98</v>
      </c>
      <c r="O3433" s="1" t="s">
        <v>15615</v>
      </c>
    </row>
    <row r="3434" spans="1:15" x14ac:dyDescent="0.25">
      <c r="A3434">
        <v>3433</v>
      </c>
      <c r="B3434" t="s">
        <v>9759</v>
      </c>
      <c r="C3434" t="s">
        <v>5610</v>
      </c>
      <c r="D3434" t="s">
        <v>12751</v>
      </c>
      <c r="E3434" s="65">
        <f t="shared" si="212"/>
        <v>43079</v>
      </c>
      <c r="F3434">
        <f t="shared" si="213"/>
        <v>2017</v>
      </c>
      <c r="G3434">
        <f t="shared" si="214"/>
        <v>12</v>
      </c>
      <c r="H3434">
        <f t="shared" si="215"/>
        <v>7</v>
      </c>
      <c r="I3434" s="1" t="s">
        <v>15622</v>
      </c>
      <c r="J3434" s="1" t="s">
        <v>17051</v>
      </c>
      <c r="K3434" s="1" t="s">
        <v>17125</v>
      </c>
      <c r="L3434" s="1" t="s">
        <v>15623</v>
      </c>
      <c r="M3434" s="42">
        <v>0.53</v>
      </c>
      <c r="N3434" s="42">
        <v>0.23</v>
      </c>
      <c r="O3434" s="1" t="s">
        <v>15615</v>
      </c>
    </row>
    <row r="3435" spans="1:15" x14ac:dyDescent="0.25">
      <c r="A3435">
        <v>3434</v>
      </c>
      <c r="B3435" t="s">
        <v>11471</v>
      </c>
      <c r="C3435" t="s">
        <v>3931</v>
      </c>
      <c r="D3435" t="s">
        <v>12751</v>
      </c>
      <c r="E3435" s="65">
        <f t="shared" si="212"/>
        <v>43079</v>
      </c>
      <c r="F3435">
        <f t="shared" si="213"/>
        <v>2017</v>
      </c>
      <c r="G3435">
        <f t="shared" si="214"/>
        <v>12</v>
      </c>
      <c r="H3435">
        <f t="shared" si="215"/>
        <v>7</v>
      </c>
      <c r="I3435" s="1" t="s">
        <v>15622</v>
      </c>
      <c r="J3435" s="1" t="s">
        <v>17051</v>
      </c>
      <c r="K3435" s="1" t="s">
        <v>17125</v>
      </c>
      <c r="L3435" s="1" t="s">
        <v>15623</v>
      </c>
      <c r="M3435" s="42">
        <v>0.86</v>
      </c>
      <c r="N3435" s="42">
        <v>0.77</v>
      </c>
      <c r="O3435" s="1" t="s">
        <v>15615</v>
      </c>
    </row>
    <row r="3436" spans="1:15" x14ac:dyDescent="0.25">
      <c r="A3436">
        <v>3435</v>
      </c>
      <c r="B3436" t="s">
        <v>8824</v>
      </c>
      <c r="C3436" t="s">
        <v>6524</v>
      </c>
      <c r="D3436" t="s">
        <v>12752</v>
      </c>
      <c r="E3436" s="65">
        <f t="shared" si="212"/>
        <v>43080</v>
      </c>
      <c r="F3436">
        <f t="shared" si="213"/>
        <v>2017</v>
      </c>
      <c r="G3436">
        <f t="shared" si="214"/>
        <v>12</v>
      </c>
      <c r="H3436">
        <f t="shared" si="215"/>
        <v>1</v>
      </c>
      <c r="I3436" s="1" t="s">
        <v>15622</v>
      </c>
      <c r="J3436" s="1" t="s">
        <v>17051</v>
      </c>
      <c r="K3436" s="1" t="s">
        <v>17125</v>
      </c>
      <c r="L3436" s="1" t="s">
        <v>15624</v>
      </c>
      <c r="M3436" s="42">
        <v>0.95</v>
      </c>
      <c r="N3436" s="42">
        <v>0.97</v>
      </c>
      <c r="O3436" s="1" t="s">
        <v>15615</v>
      </c>
    </row>
    <row r="3437" spans="1:15" x14ac:dyDescent="0.25">
      <c r="A3437">
        <v>3436</v>
      </c>
      <c r="B3437" t="s">
        <v>9691</v>
      </c>
      <c r="C3437" t="s">
        <v>5673</v>
      </c>
      <c r="D3437" t="s">
        <v>12753</v>
      </c>
      <c r="E3437" s="65">
        <f t="shared" si="212"/>
        <v>43081</v>
      </c>
      <c r="F3437">
        <f t="shared" si="213"/>
        <v>2017</v>
      </c>
      <c r="G3437">
        <f t="shared" si="214"/>
        <v>12</v>
      </c>
      <c r="H3437">
        <f t="shared" si="215"/>
        <v>2</v>
      </c>
      <c r="I3437" s="1" t="s">
        <v>15622</v>
      </c>
      <c r="J3437" s="1" t="s">
        <v>17051</v>
      </c>
      <c r="K3437" s="1" t="s">
        <v>17125</v>
      </c>
      <c r="L3437" s="1" t="s">
        <v>15626</v>
      </c>
      <c r="M3437" s="42">
        <v>0.94</v>
      </c>
      <c r="N3437" s="42">
        <v>0.99</v>
      </c>
      <c r="O3437" s="1" t="s">
        <v>15615</v>
      </c>
    </row>
    <row r="3438" spans="1:15" x14ac:dyDescent="0.25">
      <c r="A3438">
        <v>3437</v>
      </c>
      <c r="B3438" t="s">
        <v>9823</v>
      </c>
      <c r="C3438" t="s">
        <v>5546</v>
      </c>
      <c r="D3438" t="s">
        <v>12754</v>
      </c>
      <c r="E3438" s="65">
        <f t="shared" si="212"/>
        <v>43085</v>
      </c>
      <c r="F3438">
        <f t="shared" si="213"/>
        <v>2017</v>
      </c>
      <c r="G3438">
        <f t="shared" si="214"/>
        <v>12</v>
      </c>
      <c r="H3438">
        <f t="shared" si="215"/>
        <v>6</v>
      </c>
      <c r="I3438" s="1" t="s">
        <v>15625</v>
      </c>
      <c r="J3438" s="1" t="s">
        <v>17051</v>
      </c>
      <c r="K3438" s="1" t="s">
        <v>17125</v>
      </c>
      <c r="L3438" s="1" t="s">
        <v>15626</v>
      </c>
      <c r="M3438" s="42">
        <v>1</v>
      </c>
      <c r="N3438" s="42">
        <v>1</v>
      </c>
      <c r="O3438" s="1" t="s">
        <v>15616</v>
      </c>
    </row>
    <row r="3439" spans="1:15" x14ac:dyDescent="0.25">
      <c r="A3439">
        <v>3438</v>
      </c>
      <c r="B3439" t="s">
        <v>8978</v>
      </c>
      <c r="C3439" t="s">
        <v>6375</v>
      </c>
      <c r="D3439" t="s">
        <v>12755</v>
      </c>
      <c r="E3439" s="65">
        <f t="shared" si="212"/>
        <v>43086</v>
      </c>
      <c r="F3439">
        <f t="shared" si="213"/>
        <v>2017</v>
      </c>
      <c r="G3439">
        <f t="shared" si="214"/>
        <v>12</v>
      </c>
      <c r="H3439">
        <f t="shared" si="215"/>
        <v>7</v>
      </c>
      <c r="I3439" s="1" t="s">
        <v>15622</v>
      </c>
      <c r="J3439" s="1" t="s">
        <v>17051</v>
      </c>
      <c r="K3439" s="1" t="s">
        <v>17125</v>
      </c>
      <c r="L3439" s="1" t="s">
        <v>15624</v>
      </c>
      <c r="M3439" s="42">
        <v>1</v>
      </c>
      <c r="N3439" s="42">
        <v>0.92</v>
      </c>
      <c r="O3439" s="1" t="s">
        <v>15616</v>
      </c>
    </row>
    <row r="3440" spans="1:15" x14ac:dyDescent="0.25">
      <c r="A3440">
        <v>3439</v>
      </c>
      <c r="B3440" t="s">
        <v>10921</v>
      </c>
      <c r="C3440" t="s">
        <v>4473</v>
      </c>
      <c r="D3440" t="s">
        <v>12755</v>
      </c>
      <c r="E3440" s="65">
        <f t="shared" si="212"/>
        <v>43086</v>
      </c>
      <c r="F3440">
        <f t="shared" si="213"/>
        <v>2017</v>
      </c>
      <c r="G3440">
        <f t="shared" si="214"/>
        <v>12</v>
      </c>
      <c r="H3440">
        <f t="shared" si="215"/>
        <v>7</v>
      </c>
      <c r="I3440" s="1" t="s">
        <v>15625</v>
      </c>
      <c r="J3440" s="1" t="s">
        <v>17051</v>
      </c>
      <c r="K3440" s="1" t="s">
        <v>17125</v>
      </c>
      <c r="L3440" s="1" t="s">
        <v>15626</v>
      </c>
      <c r="M3440" s="42">
        <v>1</v>
      </c>
      <c r="N3440" s="42">
        <v>0.93</v>
      </c>
      <c r="O3440" s="1" t="s">
        <v>15615</v>
      </c>
    </row>
    <row r="3441" spans="1:15" x14ac:dyDescent="0.25">
      <c r="A3441">
        <v>3440</v>
      </c>
      <c r="B3441" t="s">
        <v>7806</v>
      </c>
      <c r="C3441" t="s">
        <v>7517</v>
      </c>
      <c r="D3441" t="s">
        <v>12756</v>
      </c>
      <c r="E3441" s="65">
        <f t="shared" si="212"/>
        <v>43088</v>
      </c>
      <c r="F3441">
        <f t="shared" si="213"/>
        <v>2017</v>
      </c>
      <c r="G3441">
        <f t="shared" si="214"/>
        <v>12</v>
      </c>
      <c r="H3441">
        <f t="shared" si="215"/>
        <v>2</v>
      </c>
      <c r="I3441" s="1" t="s">
        <v>15625</v>
      </c>
      <c r="J3441" s="1" t="s">
        <v>17051</v>
      </c>
      <c r="K3441" s="1" t="s">
        <v>17125</v>
      </c>
      <c r="L3441" s="1" t="s">
        <v>15626</v>
      </c>
      <c r="M3441" s="42">
        <v>1</v>
      </c>
      <c r="N3441" s="42">
        <v>1</v>
      </c>
      <c r="O3441" s="1" t="s">
        <v>15615</v>
      </c>
    </row>
    <row r="3442" spans="1:15" x14ac:dyDescent="0.25">
      <c r="A3442">
        <v>3441</v>
      </c>
      <c r="B3442" t="s">
        <v>10174</v>
      </c>
      <c r="C3442" t="s">
        <v>5204</v>
      </c>
      <c r="D3442" t="s">
        <v>12757</v>
      </c>
      <c r="E3442" s="65">
        <f t="shared" si="212"/>
        <v>43089</v>
      </c>
      <c r="F3442">
        <f t="shared" si="213"/>
        <v>2017</v>
      </c>
      <c r="G3442">
        <f t="shared" si="214"/>
        <v>12</v>
      </c>
      <c r="H3442">
        <f t="shared" si="215"/>
        <v>3</v>
      </c>
      <c r="I3442" s="1" t="s">
        <v>15629</v>
      </c>
      <c r="J3442" s="1" t="s">
        <v>17051</v>
      </c>
      <c r="K3442" s="1" t="s">
        <v>17125</v>
      </c>
      <c r="L3442" s="1" t="s">
        <v>15626</v>
      </c>
      <c r="M3442" s="42">
        <v>1</v>
      </c>
      <c r="N3442" s="42">
        <v>1</v>
      </c>
      <c r="O3442" s="1" t="s">
        <v>15616</v>
      </c>
    </row>
    <row r="3443" spans="1:15" x14ac:dyDescent="0.25">
      <c r="A3443">
        <v>3442</v>
      </c>
      <c r="B3443" t="s">
        <v>10803</v>
      </c>
      <c r="C3443" t="s">
        <v>4589</v>
      </c>
      <c r="D3443" t="s">
        <v>12757</v>
      </c>
      <c r="E3443" s="65">
        <f t="shared" si="212"/>
        <v>43089</v>
      </c>
      <c r="F3443">
        <f t="shared" si="213"/>
        <v>2017</v>
      </c>
      <c r="G3443">
        <f t="shared" si="214"/>
        <v>12</v>
      </c>
      <c r="H3443">
        <f t="shared" si="215"/>
        <v>3</v>
      </c>
      <c r="I3443" s="1" t="s">
        <v>15622</v>
      </c>
      <c r="J3443" s="1" t="s">
        <v>17051</v>
      </c>
      <c r="K3443" s="1" t="s">
        <v>17125</v>
      </c>
      <c r="L3443" s="1" t="s">
        <v>15626</v>
      </c>
      <c r="M3443" s="42">
        <v>1</v>
      </c>
      <c r="N3443" s="42">
        <v>0.9</v>
      </c>
      <c r="O3443" s="1" t="s">
        <v>15615</v>
      </c>
    </row>
    <row r="3444" spans="1:15" x14ac:dyDescent="0.25">
      <c r="A3444">
        <v>3443</v>
      </c>
      <c r="B3444" t="s">
        <v>11491</v>
      </c>
      <c r="C3444" t="s">
        <v>3911</v>
      </c>
      <c r="D3444" t="s">
        <v>12758</v>
      </c>
      <c r="E3444" s="65">
        <f t="shared" si="212"/>
        <v>43090</v>
      </c>
      <c r="F3444">
        <f t="shared" si="213"/>
        <v>2017</v>
      </c>
      <c r="G3444">
        <f t="shared" si="214"/>
        <v>12</v>
      </c>
      <c r="H3444">
        <f t="shared" si="215"/>
        <v>4</v>
      </c>
      <c r="I3444" s="1" t="s">
        <v>15622</v>
      </c>
      <c r="J3444" s="1" t="s">
        <v>17051</v>
      </c>
      <c r="K3444" s="1" t="s">
        <v>17125</v>
      </c>
      <c r="L3444" s="1" t="s">
        <v>15626</v>
      </c>
      <c r="M3444" s="42">
        <v>1</v>
      </c>
      <c r="N3444" s="42">
        <v>1</v>
      </c>
      <c r="O3444" s="1" t="s">
        <v>15615</v>
      </c>
    </row>
    <row r="3445" spans="1:15" x14ac:dyDescent="0.25">
      <c r="A3445">
        <v>3444</v>
      </c>
      <c r="B3445" t="s">
        <v>8959</v>
      </c>
      <c r="C3445" t="s">
        <v>6394</v>
      </c>
      <c r="D3445" t="s">
        <v>12758</v>
      </c>
      <c r="E3445" s="65">
        <f t="shared" si="212"/>
        <v>43090</v>
      </c>
      <c r="F3445">
        <f t="shared" si="213"/>
        <v>2017</v>
      </c>
      <c r="G3445">
        <f t="shared" si="214"/>
        <v>12</v>
      </c>
      <c r="H3445">
        <f t="shared" si="215"/>
        <v>4</v>
      </c>
      <c r="I3445" s="1" t="s">
        <v>15622</v>
      </c>
      <c r="J3445" s="1" t="s">
        <v>17051</v>
      </c>
      <c r="K3445" s="1" t="s">
        <v>17125</v>
      </c>
      <c r="L3445" s="1" t="s">
        <v>15626</v>
      </c>
      <c r="M3445" s="42">
        <v>1</v>
      </c>
      <c r="N3445" s="42">
        <v>0.93</v>
      </c>
      <c r="O3445" s="1" t="s">
        <v>15616</v>
      </c>
    </row>
    <row r="3446" spans="1:15" x14ac:dyDescent="0.25">
      <c r="A3446">
        <v>3445</v>
      </c>
      <c r="B3446" t="s">
        <v>11721</v>
      </c>
      <c r="C3446" t="s">
        <v>3685</v>
      </c>
      <c r="D3446" t="s">
        <v>12759</v>
      </c>
      <c r="E3446" s="65">
        <f t="shared" si="212"/>
        <v>43092</v>
      </c>
      <c r="F3446">
        <f t="shared" si="213"/>
        <v>2017</v>
      </c>
      <c r="G3446">
        <f t="shared" si="214"/>
        <v>12</v>
      </c>
      <c r="H3446">
        <f t="shared" si="215"/>
        <v>6</v>
      </c>
      <c r="I3446" s="1" t="s">
        <v>15625</v>
      </c>
      <c r="J3446" s="1" t="s">
        <v>17051</v>
      </c>
      <c r="K3446" s="1" t="s">
        <v>17125</v>
      </c>
      <c r="L3446" s="1" t="s">
        <v>15624</v>
      </c>
      <c r="M3446" s="42">
        <v>1</v>
      </c>
      <c r="N3446" s="42">
        <v>0.92</v>
      </c>
      <c r="O3446" s="1" t="s">
        <v>15616</v>
      </c>
    </row>
    <row r="3447" spans="1:15" x14ac:dyDescent="0.25">
      <c r="A3447">
        <v>3446</v>
      </c>
      <c r="B3447" t="s">
        <v>7677</v>
      </c>
      <c r="C3447" t="s">
        <v>7640</v>
      </c>
      <c r="D3447" t="s">
        <v>12760</v>
      </c>
      <c r="E3447" s="65">
        <f t="shared" si="212"/>
        <v>43094</v>
      </c>
      <c r="F3447">
        <f t="shared" si="213"/>
        <v>2017</v>
      </c>
      <c r="G3447">
        <f t="shared" si="214"/>
        <v>12</v>
      </c>
      <c r="H3447">
        <f t="shared" si="215"/>
        <v>1</v>
      </c>
      <c r="I3447" s="1" t="s">
        <v>15622</v>
      </c>
      <c r="J3447" s="1" t="s">
        <v>17051</v>
      </c>
      <c r="K3447" s="1" t="s">
        <v>17125</v>
      </c>
      <c r="L3447" s="1" t="s">
        <v>15624</v>
      </c>
      <c r="M3447" s="42">
        <v>1</v>
      </c>
      <c r="N3447" s="42">
        <v>1</v>
      </c>
      <c r="O3447" s="1" t="s">
        <v>15615</v>
      </c>
    </row>
    <row r="3448" spans="1:15" x14ac:dyDescent="0.25">
      <c r="A3448">
        <v>3447</v>
      </c>
      <c r="B3448" t="s">
        <v>8443</v>
      </c>
      <c r="C3448" t="s">
        <v>6899</v>
      </c>
      <c r="D3448" t="s">
        <v>12761</v>
      </c>
      <c r="E3448" s="65">
        <f t="shared" si="212"/>
        <v>43095</v>
      </c>
      <c r="F3448">
        <f t="shared" si="213"/>
        <v>2017</v>
      </c>
      <c r="G3448">
        <f t="shared" si="214"/>
        <v>12</v>
      </c>
      <c r="H3448">
        <f t="shared" si="215"/>
        <v>2</v>
      </c>
      <c r="I3448" s="1" t="s">
        <v>15622</v>
      </c>
      <c r="J3448" s="1" t="s">
        <v>17051</v>
      </c>
      <c r="K3448" s="1" t="s">
        <v>17125</v>
      </c>
      <c r="L3448" s="1" t="s">
        <v>15623</v>
      </c>
      <c r="M3448" s="42">
        <v>1</v>
      </c>
      <c r="N3448" s="42">
        <v>0.99</v>
      </c>
      <c r="O3448" s="1" t="s">
        <v>15615</v>
      </c>
    </row>
    <row r="3449" spans="1:15" x14ac:dyDescent="0.25">
      <c r="A3449">
        <v>3448</v>
      </c>
      <c r="B3449" t="s">
        <v>9383</v>
      </c>
      <c r="C3449" t="s">
        <v>5974</v>
      </c>
      <c r="D3449" t="s">
        <v>12762</v>
      </c>
      <c r="E3449" s="65">
        <f t="shared" si="212"/>
        <v>43098</v>
      </c>
      <c r="F3449">
        <f t="shared" si="213"/>
        <v>2017</v>
      </c>
      <c r="G3449">
        <f t="shared" si="214"/>
        <v>12</v>
      </c>
      <c r="H3449">
        <f t="shared" si="215"/>
        <v>5</v>
      </c>
      <c r="I3449" s="1" t="s">
        <v>15622</v>
      </c>
      <c r="J3449" s="1" t="s">
        <v>17051</v>
      </c>
      <c r="K3449" s="1" t="s">
        <v>17125</v>
      </c>
      <c r="L3449" s="1" t="s">
        <v>15626</v>
      </c>
      <c r="M3449" s="42">
        <v>1</v>
      </c>
      <c r="N3449" s="42">
        <v>0.75</v>
      </c>
      <c r="O3449" s="1" t="s">
        <v>15615</v>
      </c>
    </row>
    <row r="3450" spans="1:15" x14ac:dyDescent="0.25">
      <c r="A3450">
        <v>3449</v>
      </c>
      <c r="B3450" t="s">
        <v>9259</v>
      </c>
      <c r="C3450" t="s">
        <v>6095</v>
      </c>
      <c r="D3450" t="s">
        <v>12763</v>
      </c>
      <c r="E3450" s="65">
        <f t="shared" si="212"/>
        <v>43102</v>
      </c>
      <c r="F3450">
        <f t="shared" si="213"/>
        <v>2018</v>
      </c>
      <c r="G3450">
        <f t="shared" si="214"/>
        <v>1</v>
      </c>
      <c r="H3450">
        <f t="shared" si="215"/>
        <v>2</v>
      </c>
      <c r="I3450" s="1" t="s">
        <v>15622</v>
      </c>
      <c r="J3450" s="1" t="s">
        <v>17051</v>
      </c>
      <c r="K3450" s="1" t="s">
        <v>17125</v>
      </c>
      <c r="L3450" s="1" t="s">
        <v>15626</v>
      </c>
      <c r="M3450" s="42">
        <v>1</v>
      </c>
      <c r="N3450" s="42">
        <v>1</v>
      </c>
      <c r="O3450" s="1" t="s">
        <v>15615</v>
      </c>
    </row>
    <row r="3451" spans="1:15" x14ac:dyDescent="0.25">
      <c r="A3451">
        <v>3450</v>
      </c>
      <c r="B3451" t="s">
        <v>10283</v>
      </c>
      <c r="C3451" t="s">
        <v>5096</v>
      </c>
      <c r="D3451" t="s">
        <v>12764</v>
      </c>
      <c r="E3451" s="65">
        <f t="shared" si="212"/>
        <v>43103</v>
      </c>
      <c r="F3451">
        <f t="shared" si="213"/>
        <v>2018</v>
      </c>
      <c r="G3451">
        <f t="shared" si="214"/>
        <v>1</v>
      </c>
      <c r="H3451">
        <f t="shared" si="215"/>
        <v>3</v>
      </c>
      <c r="I3451" s="1" t="s">
        <v>15631</v>
      </c>
      <c r="J3451" s="1" t="s">
        <v>17077</v>
      </c>
      <c r="K3451" s="1" t="s">
        <v>17131</v>
      </c>
      <c r="L3451" s="1" t="s">
        <v>15623</v>
      </c>
      <c r="M3451" s="42">
        <v>0.9</v>
      </c>
      <c r="N3451" s="42">
        <v>0.56999999999999995</v>
      </c>
      <c r="O3451" s="1" t="s">
        <v>15616</v>
      </c>
    </row>
    <row r="3452" spans="1:15" x14ac:dyDescent="0.25">
      <c r="A3452">
        <v>3451</v>
      </c>
      <c r="B3452" t="s">
        <v>10967</v>
      </c>
      <c r="C3452" t="s">
        <v>4428</v>
      </c>
      <c r="D3452" t="s">
        <v>12765</v>
      </c>
      <c r="E3452" s="65">
        <f t="shared" si="212"/>
        <v>43105</v>
      </c>
      <c r="F3452">
        <f t="shared" si="213"/>
        <v>2018</v>
      </c>
      <c r="G3452">
        <f t="shared" si="214"/>
        <v>1</v>
      </c>
      <c r="H3452">
        <f t="shared" si="215"/>
        <v>5</v>
      </c>
      <c r="I3452" s="1" t="s">
        <v>15622</v>
      </c>
      <c r="J3452" s="1" t="s">
        <v>17051</v>
      </c>
      <c r="K3452" s="1" t="s">
        <v>17125</v>
      </c>
      <c r="L3452" s="1" t="s">
        <v>15626</v>
      </c>
      <c r="M3452" s="42">
        <v>1</v>
      </c>
      <c r="N3452" s="42">
        <v>0.92</v>
      </c>
      <c r="O3452" s="1" t="s">
        <v>15616</v>
      </c>
    </row>
    <row r="3453" spans="1:15" x14ac:dyDescent="0.25">
      <c r="A3453">
        <v>3452</v>
      </c>
      <c r="B3453" t="s">
        <v>9967</v>
      </c>
      <c r="C3453" t="s">
        <v>5405</v>
      </c>
      <c r="D3453" t="s">
        <v>12766</v>
      </c>
      <c r="E3453" s="65">
        <f t="shared" si="212"/>
        <v>43106</v>
      </c>
      <c r="F3453">
        <f t="shared" si="213"/>
        <v>2018</v>
      </c>
      <c r="G3453">
        <f t="shared" si="214"/>
        <v>1</v>
      </c>
      <c r="H3453">
        <f t="shared" si="215"/>
        <v>6</v>
      </c>
      <c r="I3453" s="1" t="s">
        <v>15622</v>
      </c>
      <c r="J3453" s="1" t="s">
        <v>17051</v>
      </c>
      <c r="K3453" s="1" t="s">
        <v>17125</v>
      </c>
      <c r="L3453" s="1" t="s">
        <v>15626</v>
      </c>
      <c r="M3453" s="42">
        <v>0.93</v>
      </c>
      <c r="N3453" s="42">
        <v>0.92</v>
      </c>
      <c r="O3453" s="1" t="s">
        <v>15615</v>
      </c>
    </row>
    <row r="3454" spans="1:15" x14ac:dyDescent="0.25">
      <c r="A3454">
        <v>3453</v>
      </c>
      <c r="B3454" t="s">
        <v>8665</v>
      </c>
      <c r="C3454" t="s">
        <v>6683</v>
      </c>
      <c r="D3454" t="s">
        <v>12767</v>
      </c>
      <c r="E3454" s="65">
        <f t="shared" si="212"/>
        <v>43107</v>
      </c>
      <c r="F3454">
        <f t="shared" si="213"/>
        <v>2018</v>
      </c>
      <c r="G3454">
        <f t="shared" si="214"/>
        <v>1</v>
      </c>
      <c r="H3454">
        <f t="shared" si="215"/>
        <v>7</v>
      </c>
      <c r="I3454" s="1" t="s">
        <v>15629</v>
      </c>
      <c r="J3454" s="1" t="s">
        <v>17051</v>
      </c>
      <c r="K3454" s="1" t="s">
        <v>17125</v>
      </c>
      <c r="L3454" s="1" t="s">
        <v>15624</v>
      </c>
      <c r="M3454" s="42">
        <v>0.8</v>
      </c>
      <c r="N3454" s="42">
        <v>0.94</v>
      </c>
      <c r="O3454" s="1" t="s">
        <v>15615</v>
      </c>
    </row>
    <row r="3455" spans="1:15" x14ac:dyDescent="0.25">
      <c r="A3455">
        <v>3454</v>
      </c>
      <c r="B3455" t="s">
        <v>9705</v>
      </c>
      <c r="C3455" t="s">
        <v>5659</v>
      </c>
      <c r="D3455" t="s">
        <v>12768</v>
      </c>
      <c r="E3455" s="65">
        <f t="shared" si="212"/>
        <v>43110</v>
      </c>
      <c r="F3455">
        <f t="shared" si="213"/>
        <v>2018</v>
      </c>
      <c r="G3455">
        <f t="shared" si="214"/>
        <v>1</v>
      </c>
      <c r="H3455">
        <f t="shared" si="215"/>
        <v>3</v>
      </c>
      <c r="I3455" s="1" t="s">
        <v>15625</v>
      </c>
      <c r="J3455" s="1" t="s">
        <v>17051</v>
      </c>
      <c r="K3455" s="1" t="s">
        <v>17125</v>
      </c>
      <c r="L3455" s="1" t="s">
        <v>15623</v>
      </c>
      <c r="M3455" s="42">
        <v>1</v>
      </c>
      <c r="N3455" s="42">
        <v>1</v>
      </c>
      <c r="O3455" s="1" t="s">
        <v>15615</v>
      </c>
    </row>
    <row r="3456" spans="1:15" x14ac:dyDescent="0.25">
      <c r="A3456">
        <v>3455</v>
      </c>
      <c r="B3456" t="s">
        <v>8493</v>
      </c>
      <c r="C3456" t="s">
        <v>6851</v>
      </c>
      <c r="D3456" t="s">
        <v>12769</v>
      </c>
      <c r="E3456" s="65">
        <f t="shared" si="212"/>
        <v>43111</v>
      </c>
      <c r="F3456">
        <f t="shared" si="213"/>
        <v>2018</v>
      </c>
      <c r="G3456">
        <f t="shared" si="214"/>
        <v>1</v>
      </c>
      <c r="H3456">
        <f t="shared" si="215"/>
        <v>4</v>
      </c>
      <c r="I3456" s="1" t="s">
        <v>15676</v>
      </c>
      <c r="J3456" s="1" t="s">
        <v>17060</v>
      </c>
      <c r="K3456" s="1" t="s">
        <v>17125</v>
      </c>
      <c r="L3456" s="1" t="s">
        <v>15623</v>
      </c>
      <c r="M3456" s="42">
        <v>0.5</v>
      </c>
      <c r="N3456" s="42">
        <v>1</v>
      </c>
      <c r="O3456" s="1" t="s">
        <v>15616</v>
      </c>
    </row>
    <row r="3457" spans="1:15" x14ac:dyDescent="0.25">
      <c r="A3457">
        <v>3456</v>
      </c>
      <c r="B3457" t="s">
        <v>8000</v>
      </c>
      <c r="C3457" t="s">
        <v>7331</v>
      </c>
      <c r="D3457" t="s">
        <v>12769</v>
      </c>
      <c r="E3457" s="65">
        <f t="shared" si="212"/>
        <v>43111</v>
      </c>
      <c r="F3457">
        <f t="shared" si="213"/>
        <v>2018</v>
      </c>
      <c r="G3457">
        <f t="shared" si="214"/>
        <v>1</v>
      </c>
      <c r="H3457">
        <f t="shared" si="215"/>
        <v>4</v>
      </c>
      <c r="I3457" s="1" t="s">
        <v>15622</v>
      </c>
      <c r="J3457" s="1" t="s">
        <v>17051</v>
      </c>
      <c r="K3457" s="1" t="s">
        <v>17125</v>
      </c>
      <c r="L3457" s="1" t="s">
        <v>15626</v>
      </c>
      <c r="M3457" s="42">
        <v>1</v>
      </c>
      <c r="N3457" s="42">
        <v>0.99</v>
      </c>
      <c r="O3457" s="1" t="s">
        <v>15615</v>
      </c>
    </row>
    <row r="3458" spans="1:15" x14ac:dyDescent="0.25">
      <c r="A3458">
        <v>3457</v>
      </c>
      <c r="B3458" t="s">
        <v>10855</v>
      </c>
      <c r="C3458" t="s">
        <v>4539</v>
      </c>
      <c r="D3458" t="s">
        <v>12770</v>
      </c>
      <c r="E3458" s="65">
        <f t="shared" si="212"/>
        <v>43112</v>
      </c>
      <c r="F3458">
        <f t="shared" si="213"/>
        <v>2018</v>
      </c>
      <c r="G3458">
        <f t="shared" si="214"/>
        <v>1</v>
      </c>
      <c r="H3458">
        <f t="shared" si="215"/>
        <v>5</v>
      </c>
      <c r="I3458" s="1" t="s">
        <v>15625</v>
      </c>
      <c r="J3458" s="1" t="s">
        <v>17051</v>
      </c>
      <c r="K3458" s="1" t="s">
        <v>17125</v>
      </c>
      <c r="L3458" s="1" t="s">
        <v>15624</v>
      </c>
      <c r="M3458" s="42">
        <v>1</v>
      </c>
      <c r="N3458" s="42">
        <v>0.83</v>
      </c>
      <c r="O3458" s="1" t="s">
        <v>15615</v>
      </c>
    </row>
    <row r="3459" spans="1:15" x14ac:dyDescent="0.25">
      <c r="A3459">
        <v>3458</v>
      </c>
      <c r="B3459" t="s">
        <v>10950</v>
      </c>
      <c r="C3459" t="s">
        <v>4444</v>
      </c>
      <c r="D3459" t="s">
        <v>12771</v>
      </c>
      <c r="E3459" s="65">
        <f t="shared" ref="E3459:E3522" si="216">DATE(LEFT(D3459,4),MID(D3459,5,2),RIGHT(D3459,2))</f>
        <v>43114</v>
      </c>
      <c r="F3459">
        <f t="shared" ref="F3459:F3522" si="217">YEAR(E3459)</f>
        <v>2018</v>
      </c>
      <c r="G3459">
        <f t="shared" ref="G3459:G3522" si="218">MONTH(E3459)</f>
        <v>1</v>
      </c>
      <c r="H3459">
        <f t="shared" ref="H3459:H3522" si="219">WEEKDAY(E3459,2)</f>
        <v>7</v>
      </c>
      <c r="I3459" s="1" t="s">
        <v>15625</v>
      </c>
      <c r="J3459" s="1" t="s">
        <v>17051</v>
      </c>
      <c r="K3459" s="1" t="s">
        <v>17125</v>
      </c>
      <c r="L3459" s="1" t="s">
        <v>15624</v>
      </c>
      <c r="M3459" s="42">
        <v>1</v>
      </c>
      <c r="N3459" s="42">
        <v>1</v>
      </c>
      <c r="O3459" s="1" t="s">
        <v>15616</v>
      </c>
    </row>
    <row r="3460" spans="1:15" x14ac:dyDescent="0.25">
      <c r="A3460">
        <v>3459</v>
      </c>
      <c r="B3460" t="s">
        <v>9795</v>
      </c>
      <c r="C3460" t="s">
        <v>5574</v>
      </c>
      <c r="D3460" t="s">
        <v>12772</v>
      </c>
      <c r="E3460" s="65">
        <f t="shared" si="216"/>
        <v>43118</v>
      </c>
      <c r="F3460">
        <f t="shared" si="217"/>
        <v>2018</v>
      </c>
      <c r="G3460">
        <f t="shared" si="218"/>
        <v>1</v>
      </c>
      <c r="H3460">
        <f t="shared" si="219"/>
        <v>4</v>
      </c>
      <c r="I3460" s="1" t="s">
        <v>15625</v>
      </c>
      <c r="J3460" s="1" t="s">
        <v>17051</v>
      </c>
      <c r="K3460" s="1" t="s">
        <v>17125</v>
      </c>
      <c r="L3460" s="1" t="s">
        <v>15623</v>
      </c>
      <c r="M3460" s="42">
        <v>1</v>
      </c>
      <c r="N3460" s="42">
        <v>1</v>
      </c>
      <c r="O3460" s="1" t="s">
        <v>15615</v>
      </c>
    </row>
    <row r="3461" spans="1:15" x14ac:dyDescent="0.25">
      <c r="A3461">
        <v>3460</v>
      </c>
      <c r="B3461" t="s">
        <v>9469</v>
      </c>
      <c r="C3461" t="s">
        <v>5890</v>
      </c>
      <c r="D3461" t="s">
        <v>12773</v>
      </c>
      <c r="E3461" s="65">
        <f t="shared" si="216"/>
        <v>43121</v>
      </c>
      <c r="F3461">
        <f t="shared" si="217"/>
        <v>2018</v>
      </c>
      <c r="G3461">
        <f t="shared" si="218"/>
        <v>1</v>
      </c>
      <c r="H3461">
        <f t="shared" si="219"/>
        <v>7</v>
      </c>
      <c r="I3461" s="1" t="s">
        <v>15622</v>
      </c>
      <c r="J3461" s="1" t="s">
        <v>17051</v>
      </c>
      <c r="K3461" s="1" t="s">
        <v>17125</v>
      </c>
      <c r="L3461" s="1" t="s">
        <v>15623</v>
      </c>
      <c r="M3461" s="42">
        <v>0.5</v>
      </c>
      <c r="N3461" s="42">
        <v>0.81</v>
      </c>
      <c r="O3461" s="1" t="s">
        <v>15615</v>
      </c>
    </row>
    <row r="3462" spans="1:15" x14ac:dyDescent="0.25">
      <c r="A3462">
        <v>3461</v>
      </c>
      <c r="B3462" t="s">
        <v>8938</v>
      </c>
      <c r="C3462" t="s">
        <v>6415</v>
      </c>
      <c r="D3462" t="s">
        <v>12774</v>
      </c>
      <c r="E3462" s="65">
        <f t="shared" si="216"/>
        <v>43122</v>
      </c>
      <c r="F3462">
        <f t="shared" si="217"/>
        <v>2018</v>
      </c>
      <c r="G3462">
        <f t="shared" si="218"/>
        <v>1</v>
      </c>
      <c r="H3462">
        <f t="shared" si="219"/>
        <v>1</v>
      </c>
      <c r="I3462" s="1" t="s">
        <v>15622</v>
      </c>
      <c r="J3462" s="1" t="s">
        <v>17051</v>
      </c>
      <c r="K3462" s="1" t="s">
        <v>17125</v>
      </c>
      <c r="L3462" s="1" t="s">
        <v>15624</v>
      </c>
      <c r="M3462" s="42">
        <v>1</v>
      </c>
      <c r="N3462" s="42">
        <v>0.79</v>
      </c>
      <c r="O3462" s="1" t="s">
        <v>15615</v>
      </c>
    </row>
    <row r="3463" spans="1:15" x14ac:dyDescent="0.25">
      <c r="A3463">
        <v>3462</v>
      </c>
      <c r="B3463" t="s">
        <v>10026</v>
      </c>
      <c r="C3463" t="s">
        <v>5347</v>
      </c>
      <c r="D3463" t="s">
        <v>12775</v>
      </c>
      <c r="E3463" s="65">
        <f t="shared" si="216"/>
        <v>43125</v>
      </c>
      <c r="F3463">
        <f t="shared" si="217"/>
        <v>2018</v>
      </c>
      <c r="G3463">
        <f t="shared" si="218"/>
        <v>1</v>
      </c>
      <c r="H3463">
        <f t="shared" si="219"/>
        <v>4</v>
      </c>
      <c r="I3463" s="1" t="s">
        <v>15625</v>
      </c>
      <c r="J3463" s="1" t="s">
        <v>17051</v>
      </c>
      <c r="K3463" s="1" t="s">
        <v>17125</v>
      </c>
      <c r="L3463" s="1" t="s">
        <v>15626</v>
      </c>
      <c r="M3463" s="42">
        <v>0.9</v>
      </c>
      <c r="N3463" s="42">
        <v>1</v>
      </c>
      <c r="O3463" s="1" t="s">
        <v>15615</v>
      </c>
    </row>
    <row r="3464" spans="1:15" x14ac:dyDescent="0.25">
      <c r="A3464">
        <v>3463</v>
      </c>
      <c r="B3464" t="s">
        <v>9944</v>
      </c>
      <c r="C3464" t="s">
        <v>5427</v>
      </c>
      <c r="D3464" t="s">
        <v>12775</v>
      </c>
      <c r="E3464" s="65">
        <f t="shared" si="216"/>
        <v>43125</v>
      </c>
      <c r="F3464">
        <f t="shared" si="217"/>
        <v>2018</v>
      </c>
      <c r="G3464">
        <f t="shared" si="218"/>
        <v>1</v>
      </c>
      <c r="H3464">
        <f t="shared" si="219"/>
        <v>4</v>
      </c>
      <c r="I3464" s="1" t="s">
        <v>15625</v>
      </c>
      <c r="J3464" s="1" t="s">
        <v>17051</v>
      </c>
      <c r="K3464" s="1" t="s">
        <v>17125</v>
      </c>
      <c r="L3464" s="1" t="s">
        <v>15626</v>
      </c>
      <c r="M3464" s="42">
        <v>1</v>
      </c>
      <c r="N3464" s="42">
        <v>1</v>
      </c>
      <c r="O3464" s="1" t="s">
        <v>15616</v>
      </c>
    </row>
    <row r="3465" spans="1:15" x14ac:dyDescent="0.25">
      <c r="A3465">
        <v>3464</v>
      </c>
      <c r="B3465" t="s">
        <v>8274</v>
      </c>
      <c r="C3465" t="s">
        <v>7061</v>
      </c>
      <c r="D3465" t="s">
        <v>12775</v>
      </c>
      <c r="E3465" s="65">
        <f t="shared" si="216"/>
        <v>43125</v>
      </c>
      <c r="F3465">
        <f t="shared" si="217"/>
        <v>2018</v>
      </c>
      <c r="G3465">
        <f t="shared" si="218"/>
        <v>1</v>
      </c>
      <c r="H3465">
        <f t="shared" si="219"/>
        <v>4</v>
      </c>
      <c r="I3465" s="1" t="s">
        <v>15622</v>
      </c>
      <c r="J3465" s="1" t="s">
        <v>17051</v>
      </c>
      <c r="K3465" s="1" t="s">
        <v>17125</v>
      </c>
      <c r="L3465" s="1" t="s">
        <v>15624</v>
      </c>
      <c r="M3465" s="42">
        <v>1</v>
      </c>
      <c r="N3465" s="42">
        <v>0.99</v>
      </c>
      <c r="O3465" s="1" t="s">
        <v>15615</v>
      </c>
    </row>
    <row r="3466" spans="1:15" x14ac:dyDescent="0.25">
      <c r="A3466">
        <v>3465</v>
      </c>
      <c r="B3466" t="s">
        <v>7911</v>
      </c>
      <c r="C3466" t="s">
        <v>7418</v>
      </c>
      <c r="D3466" t="s">
        <v>12776</v>
      </c>
      <c r="E3466" s="65">
        <f t="shared" si="216"/>
        <v>43126</v>
      </c>
      <c r="F3466">
        <f t="shared" si="217"/>
        <v>2018</v>
      </c>
      <c r="G3466">
        <f t="shared" si="218"/>
        <v>1</v>
      </c>
      <c r="H3466">
        <f t="shared" si="219"/>
        <v>5</v>
      </c>
      <c r="I3466" s="1" t="s">
        <v>15642</v>
      </c>
      <c r="J3466" s="1" t="s">
        <v>17060</v>
      </c>
      <c r="K3466" s="1" t="s">
        <v>17125</v>
      </c>
      <c r="L3466" s="1" t="s">
        <v>15624</v>
      </c>
      <c r="M3466" s="42">
        <v>0.83</v>
      </c>
      <c r="N3466" s="42">
        <v>0.93</v>
      </c>
      <c r="O3466" s="1" t="s">
        <v>15615</v>
      </c>
    </row>
    <row r="3467" spans="1:15" x14ac:dyDescent="0.25">
      <c r="A3467">
        <v>3466</v>
      </c>
      <c r="B3467" t="s">
        <v>10263</v>
      </c>
      <c r="C3467" t="s">
        <v>5116</v>
      </c>
      <c r="D3467" t="s">
        <v>12776</v>
      </c>
      <c r="E3467" s="65">
        <f t="shared" si="216"/>
        <v>43126</v>
      </c>
      <c r="F3467">
        <f t="shared" si="217"/>
        <v>2018</v>
      </c>
      <c r="G3467">
        <f t="shared" si="218"/>
        <v>1</v>
      </c>
      <c r="H3467">
        <f t="shared" si="219"/>
        <v>5</v>
      </c>
      <c r="I3467" s="1" t="s">
        <v>15622</v>
      </c>
      <c r="J3467" s="1" t="s">
        <v>17051</v>
      </c>
      <c r="K3467" s="1" t="s">
        <v>17125</v>
      </c>
      <c r="L3467" s="1" t="s">
        <v>15623</v>
      </c>
      <c r="M3467" s="42">
        <v>1</v>
      </c>
      <c r="N3467" s="42">
        <v>0.88</v>
      </c>
      <c r="O3467" s="1" t="s">
        <v>15615</v>
      </c>
    </row>
    <row r="3468" spans="1:15" x14ac:dyDescent="0.25">
      <c r="A3468">
        <v>3467</v>
      </c>
      <c r="B3468" t="s">
        <v>8112</v>
      </c>
      <c r="C3468" t="s">
        <v>7223</v>
      </c>
      <c r="D3468" t="s">
        <v>12777</v>
      </c>
      <c r="E3468" s="65">
        <f t="shared" si="216"/>
        <v>43127</v>
      </c>
      <c r="F3468">
        <f t="shared" si="217"/>
        <v>2018</v>
      </c>
      <c r="G3468">
        <f t="shared" si="218"/>
        <v>1</v>
      </c>
      <c r="H3468">
        <f t="shared" si="219"/>
        <v>6</v>
      </c>
      <c r="I3468" s="1" t="s">
        <v>15625</v>
      </c>
      <c r="J3468" s="1" t="s">
        <v>17051</v>
      </c>
      <c r="K3468" s="1" t="s">
        <v>17125</v>
      </c>
      <c r="L3468" s="1" t="s">
        <v>15626</v>
      </c>
      <c r="M3468" s="42">
        <v>0.9</v>
      </c>
      <c r="N3468" s="42">
        <v>0.99</v>
      </c>
      <c r="O3468" s="1" t="s">
        <v>15616</v>
      </c>
    </row>
    <row r="3469" spans="1:15" x14ac:dyDescent="0.25">
      <c r="A3469">
        <v>3468</v>
      </c>
      <c r="B3469" t="s">
        <v>9733</v>
      </c>
      <c r="C3469" t="s">
        <v>5632</v>
      </c>
      <c r="D3469" t="s">
        <v>12778</v>
      </c>
      <c r="E3469" s="65">
        <f t="shared" si="216"/>
        <v>43129</v>
      </c>
      <c r="F3469">
        <f t="shared" si="217"/>
        <v>2018</v>
      </c>
      <c r="G3469">
        <f t="shared" si="218"/>
        <v>1</v>
      </c>
      <c r="H3469">
        <f t="shared" si="219"/>
        <v>1</v>
      </c>
      <c r="I3469" s="1" t="s">
        <v>15671</v>
      </c>
      <c r="J3469" s="1" t="s">
        <v>17094</v>
      </c>
      <c r="K3469" s="1" t="s">
        <v>17142</v>
      </c>
      <c r="L3469" s="1" t="s">
        <v>15624</v>
      </c>
      <c r="M3469" s="42">
        <v>0.82</v>
      </c>
      <c r="N3469" s="42">
        <v>0.85</v>
      </c>
      <c r="O3469" s="1" t="s">
        <v>15616</v>
      </c>
    </row>
    <row r="3470" spans="1:15" x14ac:dyDescent="0.25">
      <c r="A3470">
        <v>3469</v>
      </c>
      <c r="B3470" t="s">
        <v>10494</v>
      </c>
      <c r="C3470" t="s">
        <v>4889</v>
      </c>
      <c r="D3470" t="s">
        <v>12779</v>
      </c>
      <c r="E3470" s="65">
        <f t="shared" si="216"/>
        <v>43130</v>
      </c>
      <c r="F3470">
        <f t="shared" si="217"/>
        <v>2018</v>
      </c>
      <c r="G3470">
        <f t="shared" si="218"/>
        <v>1</v>
      </c>
      <c r="H3470">
        <f t="shared" si="219"/>
        <v>2</v>
      </c>
      <c r="I3470" s="1" t="s">
        <v>15629</v>
      </c>
      <c r="J3470" s="1" t="s">
        <v>17051</v>
      </c>
      <c r="K3470" s="1" t="s">
        <v>17125</v>
      </c>
      <c r="L3470" s="1" t="s">
        <v>15628</v>
      </c>
      <c r="M3470" s="42">
        <v>0</v>
      </c>
      <c r="N3470" s="42">
        <v>1</v>
      </c>
      <c r="O3470" s="1" t="s">
        <v>15615</v>
      </c>
    </row>
    <row r="3471" spans="1:15" x14ac:dyDescent="0.25">
      <c r="A3471">
        <v>3470</v>
      </c>
      <c r="B3471" t="s">
        <v>8383</v>
      </c>
      <c r="C3471" t="s">
        <v>3516</v>
      </c>
      <c r="D3471" t="s">
        <v>12780</v>
      </c>
      <c r="E3471" s="65">
        <f t="shared" si="216"/>
        <v>43132</v>
      </c>
      <c r="F3471">
        <f t="shared" si="217"/>
        <v>2018</v>
      </c>
      <c r="G3471">
        <f t="shared" si="218"/>
        <v>2</v>
      </c>
      <c r="H3471">
        <f t="shared" si="219"/>
        <v>4</v>
      </c>
      <c r="I3471" s="1" t="s">
        <v>15622</v>
      </c>
      <c r="J3471" s="1" t="s">
        <v>17051</v>
      </c>
      <c r="K3471" s="1" t="s">
        <v>17125</v>
      </c>
      <c r="L3471" s="1" t="s">
        <v>15624</v>
      </c>
      <c r="M3471" s="42">
        <v>1</v>
      </c>
      <c r="N3471" s="42">
        <v>0.85</v>
      </c>
      <c r="O3471" s="1" t="s">
        <v>15616</v>
      </c>
    </row>
    <row r="3472" spans="1:15" x14ac:dyDescent="0.25">
      <c r="A3472">
        <v>3471</v>
      </c>
      <c r="B3472" t="s">
        <v>7827</v>
      </c>
      <c r="C3472" t="s">
        <v>7496</v>
      </c>
      <c r="D3472" t="s">
        <v>12781</v>
      </c>
      <c r="E3472" s="65">
        <f t="shared" si="216"/>
        <v>43139</v>
      </c>
      <c r="F3472">
        <f t="shared" si="217"/>
        <v>2018</v>
      </c>
      <c r="G3472">
        <f t="shared" si="218"/>
        <v>2</v>
      </c>
      <c r="H3472">
        <f t="shared" si="219"/>
        <v>4</v>
      </c>
      <c r="I3472" s="1" t="s">
        <v>15622</v>
      </c>
      <c r="J3472" s="1" t="s">
        <v>17051</v>
      </c>
      <c r="K3472" s="1" t="s">
        <v>17125</v>
      </c>
      <c r="L3472" s="1" t="s">
        <v>15624</v>
      </c>
      <c r="M3472" s="42">
        <v>1</v>
      </c>
      <c r="N3472" s="42">
        <v>0.96</v>
      </c>
      <c r="O3472" s="1" t="s">
        <v>15615</v>
      </c>
    </row>
    <row r="3473" spans="1:15" x14ac:dyDescent="0.25">
      <c r="A3473">
        <v>3472</v>
      </c>
      <c r="B3473" t="s">
        <v>7695</v>
      </c>
      <c r="C3473" t="s">
        <v>7623</v>
      </c>
      <c r="D3473" t="s">
        <v>12782</v>
      </c>
      <c r="E3473" s="65">
        <f t="shared" si="216"/>
        <v>43141</v>
      </c>
      <c r="F3473">
        <f t="shared" si="217"/>
        <v>2018</v>
      </c>
      <c r="G3473">
        <f t="shared" si="218"/>
        <v>2</v>
      </c>
      <c r="H3473">
        <f t="shared" si="219"/>
        <v>6</v>
      </c>
      <c r="I3473" s="1" t="s">
        <v>15622</v>
      </c>
      <c r="J3473" s="1" t="s">
        <v>17051</v>
      </c>
      <c r="K3473" s="1" t="s">
        <v>17125</v>
      </c>
      <c r="L3473" s="1" t="s">
        <v>15624</v>
      </c>
      <c r="M3473" s="42">
        <v>1</v>
      </c>
      <c r="N3473" s="42">
        <v>0.83</v>
      </c>
      <c r="O3473" s="1" t="s">
        <v>15616</v>
      </c>
    </row>
    <row r="3474" spans="1:15" x14ac:dyDescent="0.25">
      <c r="A3474">
        <v>3473</v>
      </c>
      <c r="B3474" t="s">
        <v>9613</v>
      </c>
      <c r="C3474" t="s">
        <v>5750</v>
      </c>
      <c r="D3474" t="s">
        <v>12782</v>
      </c>
      <c r="E3474" s="65">
        <f t="shared" si="216"/>
        <v>43141</v>
      </c>
      <c r="F3474">
        <f t="shared" si="217"/>
        <v>2018</v>
      </c>
      <c r="G3474">
        <f t="shared" si="218"/>
        <v>2</v>
      </c>
      <c r="H3474">
        <f t="shared" si="219"/>
        <v>6</v>
      </c>
      <c r="I3474" s="1" t="s">
        <v>15622</v>
      </c>
      <c r="J3474" s="1" t="s">
        <v>17051</v>
      </c>
      <c r="K3474" s="1" t="s">
        <v>17125</v>
      </c>
      <c r="L3474" s="1" t="s">
        <v>15626</v>
      </c>
      <c r="M3474" s="42">
        <v>1</v>
      </c>
      <c r="N3474" s="42">
        <v>1</v>
      </c>
      <c r="O3474" s="1" t="s">
        <v>15615</v>
      </c>
    </row>
    <row r="3475" spans="1:15" x14ac:dyDescent="0.25">
      <c r="A3475">
        <v>3474</v>
      </c>
      <c r="B3475" t="s">
        <v>11542</v>
      </c>
      <c r="C3475" t="s">
        <v>3862</v>
      </c>
      <c r="D3475" t="s">
        <v>12782</v>
      </c>
      <c r="E3475" s="65">
        <f t="shared" si="216"/>
        <v>43141</v>
      </c>
      <c r="F3475">
        <f t="shared" si="217"/>
        <v>2018</v>
      </c>
      <c r="G3475">
        <f t="shared" si="218"/>
        <v>2</v>
      </c>
      <c r="H3475">
        <f t="shared" si="219"/>
        <v>6</v>
      </c>
      <c r="I3475" s="1" t="s">
        <v>15625</v>
      </c>
      <c r="J3475" s="1" t="s">
        <v>17051</v>
      </c>
      <c r="K3475" s="1" t="s">
        <v>17125</v>
      </c>
      <c r="L3475" s="1" t="s">
        <v>15626</v>
      </c>
      <c r="M3475" s="42">
        <v>1</v>
      </c>
      <c r="N3475" s="42">
        <v>0.98</v>
      </c>
      <c r="O3475" s="1" t="s">
        <v>15616</v>
      </c>
    </row>
    <row r="3476" spans="1:15" x14ac:dyDescent="0.25">
      <c r="A3476">
        <v>3475</v>
      </c>
      <c r="B3476" t="s">
        <v>9111</v>
      </c>
      <c r="C3476" t="s">
        <v>6242</v>
      </c>
      <c r="D3476" t="s">
        <v>12783</v>
      </c>
      <c r="E3476" s="65">
        <f t="shared" si="216"/>
        <v>43145</v>
      </c>
      <c r="F3476">
        <f t="shared" si="217"/>
        <v>2018</v>
      </c>
      <c r="G3476">
        <f t="shared" si="218"/>
        <v>2</v>
      </c>
      <c r="H3476">
        <f t="shared" si="219"/>
        <v>3</v>
      </c>
      <c r="I3476" s="1" t="s">
        <v>15622</v>
      </c>
      <c r="J3476" s="1" t="s">
        <v>17051</v>
      </c>
      <c r="K3476" s="1" t="s">
        <v>17125</v>
      </c>
      <c r="L3476" s="1" t="s">
        <v>15624</v>
      </c>
      <c r="M3476" s="42">
        <v>1</v>
      </c>
      <c r="N3476" s="42">
        <v>1</v>
      </c>
      <c r="O3476" s="1" t="s">
        <v>15616</v>
      </c>
    </row>
    <row r="3477" spans="1:15" x14ac:dyDescent="0.25">
      <c r="A3477">
        <v>3476</v>
      </c>
      <c r="B3477" t="s">
        <v>10208</v>
      </c>
      <c r="C3477" t="s">
        <v>5171</v>
      </c>
      <c r="D3477" t="s">
        <v>12783</v>
      </c>
      <c r="E3477" s="65">
        <f t="shared" si="216"/>
        <v>43145</v>
      </c>
      <c r="F3477">
        <f t="shared" si="217"/>
        <v>2018</v>
      </c>
      <c r="G3477">
        <f t="shared" si="218"/>
        <v>2</v>
      </c>
      <c r="H3477">
        <f t="shared" si="219"/>
        <v>3</v>
      </c>
      <c r="I3477" s="1" t="s">
        <v>15622</v>
      </c>
      <c r="J3477" s="1" t="s">
        <v>17051</v>
      </c>
      <c r="K3477" s="1" t="s">
        <v>17125</v>
      </c>
      <c r="L3477" s="1" t="s">
        <v>15626</v>
      </c>
      <c r="M3477" s="42">
        <v>1</v>
      </c>
      <c r="N3477" s="42">
        <v>0.97</v>
      </c>
      <c r="O3477" s="1" t="s">
        <v>15616</v>
      </c>
    </row>
    <row r="3478" spans="1:15" x14ac:dyDescent="0.25">
      <c r="A3478">
        <v>3477</v>
      </c>
      <c r="B3478" t="s">
        <v>10504</v>
      </c>
      <c r="C3478" t="s">
        <v>4879</v>
      </c>
      <c r="D3478" t="s">
        <v>12783</v>
      </c>
      <c r="E3478" s="65">
        <f t="shared" si="216"/>
        <v>43145</v>
      </c>
      <c r="F3478">
        <f t="shared" si="217"/>
        <v>2018</v>
      </c>
      <c r="G3478">
        <f t="shared" si="218"/>
        <v>2</v>
      </c>
      <c r="H3478">
        <f t="shared" si="219"/>
        <v>3</v>
      </c>
      <c r="I3478" s="1" t="s">
        <v>15629</v>
      </c>
      <c r="J3478" s="1" t="s">
        <v>17051</v>
      </c>
      <c r="K3478" s="1" t="s">
        <v>17125</v>
      </c>
      <c r="L3478" s="1" t="s">
        <v>15626</v>
      </c>
      <c r="M3478" s="42">
        <v>1</v>
      </c>
      <c r="N3478" s="42">
        <v>0.97</v>
      </c>
      <c r="O3478" s="1" t="s">
        <v>15615</v>
      </c>
    </row>
    <row r="3479" spans="1:15" x14ac:dyDescent="0.25">
      <c r="A3479">
        <v>3478</v>
      </c>
      <c r="B3479" t="s">
        <v>10488</v>
      </c>
      <c r="C3479" t="s">
        <v>4895</v>
      </c>
      <c r="D3479" t="s">
        <v>12784</v>
      </c>
      <c r="E3479" s="65">
        <f t="shared" si="216"/>
        <v>43149</v>
      </c>
      <c r="F3479">
        <f t="shared" si="217"/>
        <v>2018</v>
      </c>
      <c r="G3479">
        <f t="shared" si="218"/>
        <v>2</v>
      </c>
      <c r="H3479">
        <f t="shared" si="219"/>
        <v>7</v>
      </c>
      <c r="I3479" s="1" t="s">
        <v>15625</v>
      </c>
      <c r="J3479" s="1" t="s">
        <v>17051</v>
      </c>
      <c r="K3479" s="1" t="s">
        <v>17125</v>
      </c>
      <c r="L3479" s="1" t="s">
        <v>15628</v>
      </c>
      <c r="M3479" s="42">
        <v>0.25</v>
      </c>
      <c r="N3479" s="42">
        <v>0.54</v>
      </c>
      <c r="O3479" s="1" t="s">
        <v>15615</v>
      </c>
    </row>
    <row r="3480" spans="1:15" x14ac:dyDescent="0.25">
      <c r="A3480">
        <v>3479</v>
      </c>
      <c r="B3480" t="s">
        <v>11649</v>
      </c>
      <c r="C3480" t="s">
        <v>3756</v>
      </c>
      <c r="D3480" t="s">
        <v>12785</v>
      </c>
      <c r="E3480" s="65">
        <f t="shared" si="216"/>
        <v>43150</v>
      </c>
      <c r="F3480">
        <f t="shared" si="217"/>
        <v>2018</v>
      </c>
      <c r="G3480">
        <f t="shared" si="218"/>
        <v>2</v>
      </c>
      <c r="H3480">
        <f t="shared" si="219"/>
        <v>1</v>
      </c>
      <c r="I3480" s="1" t="s">
        <v>15824</v>
      </c>
      <c r="J3480" s="1" t="s">
        <v>17095</v>
      </c>
      <c r="K3480" s="1" t="s">
        <v>17125</v>
      </c>
      <c r="L3480" s="1" t="s">
        <v>15626</v>
      </c>
      <c r="M3480" s="42">
        <v>1</v>
      </c>
      <c r="N3480" s="42">
        <v>1</v>
      </c>
      <c r="O3480" s="1" t="s">
        <v>15615</v>
      </c>
    </row>
    <row r="3481" spans="1:15" x14ac:dyDescent="0.25">
      <c r="A3481">
        <v>3480</v>
      </c>
      <c r="B3481" t="s">
        <v>11499</v>
      </c>
      <c r="C3481" t="s">
        <v>3903</v>
      </c>
      <c r="D3481" t="s">
        <v>12786</v>
      </c>
      <c r="E3481" s="65">
        <f t="shared" si="216"/>
        <v>43152</v>
      </c>
      <c r="F3481">
        <f t="shared" si="217"/>
        <v>2018</v>
      </c>
      <c r="G3481">
        <f t="shared" si="218"/>
        <v>2</v>
      </c>
      <c r="H3481">
        <f t="shared" si="219"/>
        <v>3</v>
      </c>
      <c r="I3481" s="1" t="s">
        <v>15629</v>
      </c>
      <c r="J3481" s="1" t="s">
        <v>17051</v>
      </c>
      <c r="K3481" s="1" t="s">
        <v>17125</v>
      </c>
      <c r="L3481" s="1" t="s">
        <v>15623</v>
      </c>
      <c r="M3481" s="42">
        <v>1</v>
      </c>
      <c r="N3481" s="42">
        <v>0.5</v>
      </c>
      <c r="O3481" s="1" t="s">
        <v>15615</v>
      </c>
    </row>
    <row r="3482" spans="1:15" x14ac:dyDescent="0.25">
      <c r="A3482">
        <v>3481</v>
      </c>
      <c r="B3482" t="s">
        <v>8081</v>
      </c>
      <c r="C3482" t="s">
        <v>7252</v>
      </c>
      <c r="D3482" t="s">
        <v>12786</v>
      </c>
      <c r="E3482" s="65">
        <f t="shared" si="216"/>
        <v>43152</v>
      </c>
      <c r="F3482">
        <f t="shared" si="217"/>
        <v>2018</v>
      </c>
      <c r="G3482">
        <f t="shared" si="218"/>
        <v>2</v>
      </c>
      <c r="H3482">
        <f t="shared" si="219"/>
        <v>3</v>
      </c>
      <c r="I3482" s="1" t="s">
        <v>15622</v>
      </c>
      <c r="J3482" s="1" t="s">
        <v>17051</v>
      </c>
      <c r="K3482" s="1" t="s">
        <v>17125</v>
      </c>
      <c r="L3482" s="1" t="s">
        <v>15626</v>
      </c>
      <c r="M3482" s="42">
        <v>1</v>
      </c>
      <c r="N3482" s="42">
        <v>1</v>
      </c>
      <c r="O3482" s="1" t="s">
        <v>15615</v>
      </c>
    </row>
    <row r="3483" spans="1:15" x14ac:dyDescent="0.25">
      <c r="A3483">
        <v>3482</v>
      </c>
      <c r="B3483" t="s">
        <v>7908</v>
      </c>
      <c r="C3483" t="s">
        <v>7421</v>
      </c>
      <c r="D3483" t="s">
        <v>12787</v>
      </c>
      <c r="E3483" s="65">
        <f t="shared" si="216"/>
        <v>43153</v>
      </c>
      <c r="F3483">
        <f t="shared" si="217"/>
        <v>2018</v>
      </c>
      <c r="G3483">
        <f t="shared" si="218"/>
        <v>2</v>
      </c>
      <c r="H3483">
        <f t="shared" si="219"/>
        <v>4</v>
      </c>
      <c r="I3483" s="1" t="s">
        <v>15627</v>
      </c>
      <c r="J3483" s="1" t="s">
        <v>17051</v>
      </c>
      <c r="K3483" s="1" t="s">
        <v>17125</v>
      </c>
      <c r="L3483" s="1" t="s">
        <v>15624</v>
      </c>
      <c r="M3483" s="42">
        <v>0.98</v>
      </c>
      <c r="N3483" s="42">
        <v>0.98</v>
      </c>
      <c r="O3483" s="1" t="s">
        <v>15615</v>
      </c>
    </row>
    <row r="3484" spans="1:15" x14ac:dyDescent="0.25">
      <c r="A3484">
        <v>3483</v>
      </c>
      <c r="B3484" t="s">
        <v>8791</v>
      </c>
      <c r="C3484" t="s">
        <v>6557</v>
      </c>
      <c r="D3484" t="s">
        <v>12787</v>
      </c>
      <c r="E3484" s="65">
        <f t="shared" si="216"/>
        <v>43153</v>
      </c>
      <c r="F3484">
        <f t="shared" si="217"/>
        <v>2018</v>
      </c>
      <c r="G3484">
        <f t="shared" si="218"/>
        <v>2</v>
      </c>
      <c r="H3484">
        <f t="shared" si="219"/>
        <v>4</v>
      </c>
      <c r="I3484" s="1" t="s">
        <v>15622</v>
      </c>
      <c r="J3484" s="1" t="s">
        <v>17051</v>
      </c>
      <c r="K3484" s="1" t="s">
        <v>17125</v>
      </c>
      <c r="L3484" s="1" t="s">
        <v>15626</v>
      </c>
      <c r="M3484" s="42">
        <v>1</v>
      </c>
      <c r="N3484" s="42">
        <v>0.95</v>
      </c>
      <c r="O3484" s="1" t="s">
        <v>15616</v>
      </c>
    </row>
    <row r="3485" spans="1:15" x14ac:dyDescent="0.25">
      <c r="A3485">
        <v>3484</v>
      </c>
      <c r="B3485" t="s">
        <v>10249</v>
      </c>
      <c r="C3485" t="s">
        <v>5130</v>
      </c>
      <c r="D3485" t="s">
        <v>12787</v>
      </c>
      <c r="E3485" s="65">
        <f t="shared" si="216"/>
        <v>43153</v>
      </c>
      <c r="F3485">
        <f t="shared" si="217"/>
        <v>2018</v>
      </c>
      <c r="G3485">
        <f t="shared" si="218"/>
        <v>2</v>
      </c>
      <c r="H3485">
        <f t="shared" si="219"/>
        <v>4</v>
      </c>
      <c r="I3485" s="1" t="s">
        <v>15622</v>
      </c>
      <c r="J3485" s="1" t="s">
        <v>17051</v>
      </c>
      <c r="K3485" s="1" t="s">
        <v>17125</v>
      </c>
      <c r="L3485" s="1" t="s">
        <v>15626</v>
      </c>
      <c r="M3485" s="42">
        <v>1</v>
      </c>
      <c r="N3485" s="42">
        <v>1</v>
      </c>
      <c r="O3485" s="1" t="s">
        <v>15616</v>
      </c>
    </row>
    <row r="3486" spans="1:15" x14ac:dyDescent="0.25">
      <c r="A3486">
        <v>3485</v>
      </c>
      <c r="B3486" t="s">
        <v>8733</v>
      </c>
      <c r="C3486" t="s">
        <v>6615</v>
      </c>
      <c r="D3486" t="s">
        <v>12788</v>
      </c>
      <c r="E3486" s="65">
        <f t="shared" si="216"/>
        <v>43162</v>
      </c>
      <c r="F3486">
        <f t="shared" si="217"/>
        <v>2018</v>
      </c>
      <c r="G3486">
        <f t="shared" si="218"/>
        <v>3</v>
      </c>
      <c r="H3486">
        <f t="shared" si="219"/>
        <v>6</v>
      </c>
      <c r="I3486" s="1" t="s">
        <v>15622</v>
      </c>
      <c r="J3486" s="1" t="s">
        <v>17051</v>
      </c>
      <c r="K3486" s="1" t="s">
        <v>17125</v>
      </c>
      <c r="L3486" s="1" t="s">
        <v>15626</v>
      </c>
      <c r="M3486" s="42">
        <v>1</v>
      </c>
      <c r="N3486" s="42">
        <v>0.99</v>
      </c>
      <c r="O3486" s="1" t="s">
        <v>15615</v>
      </c>
    </row>
    <row r="3487" spans="1:15" x14ac:dyDescent="0.25">
      <c r="A3487">
        <v>3486</v>
      </c>
      <c r="B3487" t="s">
        <v>10192</v>
      </c>
      <c r="C3487" t="s">
        <v>5186</v>
      </c>
      <c r="D3487" t="s">
        <v>12789</v>
      </c>
      <c r="E3487" s="65">
        <f t="shared" si="216"/>
        <v>43165</v>
      </c>
      <c r="F3487">
        <f t="shared" si="217"/>
        <v>2018</v>
      </c>
      <c r="G3487">
        <f t="shared" si="218"/>
        <v>3</v>
      </c>
      <c r="H3487">
        <f t="shared" si="219"/>
        <v>2</v>
      </c>
      <c r="I3487" s="1" t="s">
        <v>15653</v>
      </c>
      <c r="J3487" s="1" t="s">
        <v>17085</v>
      </c>
      <c r="K3487" s="1" t="s">
        <v>17125</v>
      </c>
      <c r="L3487" s="1" t="s">
        <v>15623</v>
      </c>
      <c r="M3487" s="42">
        <v>0.9</v>
      </c>
      <c r="N3487" s="42">
        <v>0.89</v>
      </c>
      <c r="O3487" s="1" t="s">
        <v>15615</v>
      </c>
    </row>
    <row r="3488" spans="1:15" x14ac:dyDescent="0.25">
      <c r="A3488">
        <v>3487</v>
      </c>
      <c r="B3488" t="s">
        <v>7917</v>
      </c>
      <c r="C3488" t="s">
        <v>7413</v>
      </c>
      <c r="D3488" t="s">
        <v>12790</v>
      </c>
      <c r="E3488" s="65">
        <f t="shared" si="216"/>
        <v>43166</v>
      </c>
      <c r="F3488">
        <f t="shared" si="217"/>
        <v>2018</v>
      </c>
      <c r="G3488">
        <f t="shared" si="218"/>
        <v>3</v>
      </c>
      <c r="H3488">
        <f t="shared" si="219"/>
        <v>3</v>
      </c>
      <c r="I3488" s="1" t="s">
        <v>15622</v>
      </c>
      <c r="J3488" s="1" t="s">
        <v>17051</v>
      </c>
      <c r="K3488" s="1" t="s">
        <v>17125</v>
      </c>
      <c r="L3488" s="1" t="s">
        <v>15626</v>
      </c>
      <c r="M3488" s="42">
        <v>0.91</v>
      </c>
      <c r="N3488" s="42">
        <v>1</v>
      </c>
      <c r="O3488" s="1" t="s">
        <v>15615</v>
      </c>
    </row>
    <row r="3489" spans="1:15" x14ac:dyDescent="0.25">
      <c r="A3489">
        <v>3488</v>
      </c>
      <c r="B3489" t="s">
        <v>9241</v>
      </c>
      <c r="C3489" t="s">
        <v>6113</v>
      </c>
      <c r="D3489" t="s">
        <v>12791</v>
      </c>
      <c r="E3489" s="65">
        <f t="shared" si="216"/>
        <v>43171</v>
      </c>
      <c r="F3489">
        <f t="shared" si="217"/>
        <v>2018</v>
      </c>
      <c r="G3489">
        <f t="shared" si="218"/>
        <v>3</v>
      </c>
      <c r="H3489">
        <f t="shared" si="219"/>
        <v>1</v>
      </c>
      <c r="I3489" s="1" t="s">
        <v>15625</v>
      </c>
      <c r="J3489" s="1" t="s">
        <v>17051</v>
      </c>
      <c r="K3489" s="1" t="s">
        <v>17125</v>
      </c>
      <c r="L3489" s="1" t="s">
        <v>15626</v>
      </c>
      <c r="M3489" s="42">
        <v>0.92</v>
      </c>
      <c r="N3489" s="42">
        <v>0.97</v>
      </c>
      <c r="O3489" s="1" t="s">
        <v>15615</v>
      </c>
    </row>
    <row r="3490" spans="1:15" x14ac:dyDescent="0.25">
      <c r="A3490">
        <v>3489</v>
      </c>
      <c r="B3490" t="s">
        <v>8454</v>
      </c>
      <c r="C3490" t="s">
        <v>6889</v>
      </c>
      <c r="D3490" t="s">
        <v>12792</v>
      </c>
      <c r="E3490" s="65">
        <f t="shared" si="216"/>
        <v>43172</v>
      </c>
      <c r="F3490">
        <f t="shared" si="217"/>
        <v>2018</v>
      </c>
      <c r="G3490">
        <f t="shared" si="218"/>
        <v>3</v>
      </c>
      <c r="H3490">
        <f t="shared" si="219"/>
        <v>2</v>
      </c>
      <c r="I3490" s="1" t="s">
        <v>15629</v>
      </c>
      <c r="J3490" s="1" t="s">
        <v>17051</v>
      </c>
      <c r="K3490" s="1" t="s">
        <v>17125</v>
      </c>
      <c r="L3490" s="1" t="s">
        <v>15626</v>
      </c>
      <c r="M3490" s="42">
        <v>1</v>
      </c>
      <c r="N3490" s="42">
        <v>1</v>
      </c>
      <c r="O3490" s="1" t="s">
        <v>15616</v>
      </c>
    </row>
    <row r="3491" spans="1:15" x14ac:dyDescent="0.25">
      <c r="A3491">
        <v>3490</v>
      </c>
      <c r="B3491" t="s">
        <v>8399</v>
      </c>
      <c r="C3491" t="s">
        <v>6943</v>
      </c>
      <c r="D3491" t="s">
        <v>12792</v>
      </c>
      <c r="E3491" s="65">
        <f t="shared" si="216"/>
        <v>43172</v>
      </c>
      <c r="F3491">
        <f t="shared" si="217"/>
        <v>2018</v>
      </c>
      <c r="G3491">
        <f t="shared" si="218"/>
        <v>3</v>
      </c>
      <c r="H3491">
        <f t="shared" si="219"/>
        <v>2</v>
      </c>
      <c r="I3491" s="1" t="s">
        <v>15622</v>
      </c>
      <c r="J3491" s="1" t="s">
        <v>17051</v>
      </c>
      <c r="K3491" s="1" t="s">
        <v>17125</v>
      </c>
      <c r="L3491" s="1" t="s">
        <v>15626</v>
      </c>
      <c r="M3491" s="42">
        <v>1</v>
      </c>
      <c r="N3491" s="42">
        <v>0.98</v>
      </c>
      <c r="O3491" s="1" t="s">
        <v>15616</v>
      </c>
    </row>
    <row r="3492" spans="1:15" x14ac:dyDescent="0.25">
      <c r="A3492">
        <v>3491</v>
      </c>
      <c r="B3492" t="s">
        <v>11598</v>
      </c>
      <c r="C3492" t="s">
        <v>3807</v>
      </c>
      <c r="D3492" t="s">
        <v>12792</v>
      </c>
      <c r="E3492" s="65">
        <f t="shared" si="216"/>
        <v>43172</v>
      </c>
      <c r="F3492">
        <f t="shared" si="217"/>
        <v>2018</v>
      </c>
      <c r="G3492">
        <f t="shared" si="218"/>
        <v>3</v>
      </c>
      <c r="H3492">
        <f t="shared" si="219"/>
        <v>2</v>
      </c>
      <c r="I3492" s="1" t="s">
        <v>15629</v>
      </c>
      <c r="J3492" s="1" t="s">
        <v>17051</v>
      </c>
      <c r="K3492" s="1" t="s">
        <v>17125</v>
      </c>
      <c r="L3492" s="1" t="s">
        <v>15626</v>
      </c>
      <c r="M3492" s="42">
        <v>1</v>
      </c>
      <c r="N3492" s="42">
        <v>0.94</v>
      </c>
      <c r="O3492" s="1" t="s">
        <v>15616</v>
      </c>
    </row>
    <row r="3493" spans="1:15" x14ac:dyDescent="0.25">
      <c r="A3493">
        <v>3492</v>
      </c>
      <c r="B3493" t="s">
        <v>8039</v>
      </c>
      <c r="C3493" t="s">
        <v>7293</v>
      </c>
      <c r="D3493" t="s">
        <v>12793</v>
      </c>
      <c r="E3493" s="65">
        <f t="shared" si="216"/>
        <v>43173</v>
      </c>
      <c r="F3493">
        <f t="shared" si="217"/>
        <v>2018</v>
      </c>
      <c r="G3493">
        <f t="shared" si="218"/>
        <v>3</v>
      </c>
      <c r="H3493">
        <f t="shared" si="219"/>
        <v>3</v>
      </c>
      <c r="I3493" s="1" t="s">
        <v>15622</v>
      </c>
      <c r="J3493" s="1" t="s">
        <v>17051</v>
      </c>
      <c r="K3493" s="1" t="s">
        <v>17125</v>
      </c>
      <c r="L3493" s="1" t="s">
        <v>15626</v>
      </c>
      <c r="M3493" s="42">
        <v>1</v>
      </c>
      <c r="N3493" s="42">
        <v>1</v>
      </c>
      <c r="O3493" s="1" t="s">
        <v>15615</v>
      </c>
    </row>
    <row r="3494" spans="1:15" x14ac:dyDescent="0.25">
      <c r="A3494">
        <v>3493</v>
      </c>
      <c r="B3494" t="s">
        <v>11283</v>
      </c>
      <c r="C3494" t="s">
        <v>4118</v>
      </c>
      <c r="D3494" t="s">
        <v>12793</v>
      </c>
      <c r="E3494" s="65">
        <f t="shared" si="216"/>
        <v>43173</v>
      </c>
      <c r="F3494">
        <f t="shared" si="217"/>
        <v>2018</v>
      </c>
      <c r="G3494">
        <f t="shared" si="218"/>
        <v>3</v>
      </c>
      <c r="H3494">
        <f t="shared" si="219"/>
        <v>3</v>
      </c>
      <c r="I3494" s="1" t="s">
        <v>15622</v>
      </c>
      <c r="J3494" s="1" t="s">
        <v>17051</v>
      </c>
      <c r="K3494" s="1" t="s">
        <v>17125</v>
      </c>
      <c r="L3494" s="1" t="s">
        <v>15626</v>
      </c>
      <c r="M3494" s="42">
        <v>1</v>
      </c>
      <c r="N3494" s="42">
        <v>0.95</v>
      </c>
      <c r="O3494" s="1" t="s">
        <v>15616</v>
      </c>
    </row>
    <row r="3495" spans="1:15" x14ac:dyDescent="0.25">
      <c r="A3495">
        <v>3494</v>
      </c>
      <c r="B3495" t="s">
        <v>9503</v>
      </c>
      <c r="C3495" t="s">
        <v>5857</v>
      </c>
      <c r="D3495" t="s">
        <v>12794</v>
      </c>
      <c r="E3495" s="65">
        <f t="shared" si="216"/>
        <v>43176</v>
      </c>
      <c r="F3495">
        <f t="shared" si="217"/>
        <v>2018</v>
      </c>
      <c r="G3495">
        <f t="shared" si="218"/>
        <v>3</v>
      </c>
      <c r="H3495">
        <f t="shared" si="219"/>
        <v>6</v>
      </c>
      <c r="I3495" s="1" t="s">
        <v>15625</v>
      </c>
      <c r="J3495" s="1" t="s">
        <v>17051</v>
      </c>
      <c r="K3495" s="1" t="s">
        <v>17125</v>
      </c>
      <c r="L3495" s="1" t="s">
        <v>15626</v>
      </c>
      <c r="M3495" s="42">
        <v>1</v>
      </c>
      <c r="N3495" s="42">
        <v>0.89</v>
      </c>
      <c r="O3495" s="1" t="s">
        <v>15616</v>
      </c>
    </row>
    <row r="3496" spans="1:15" x14ac:dyDescent="0.25">
      <c r="A3496">
        <v>3495</v>
      </c>
      <c r="B3496" t="s">
        <v>10236</v>
      </c>
      <c r="C3496" t="s">
        <v>5143</v>
      </c>
      <c r="D3496" t="s">
        <v>12795</v>
      </c>
      <c r="E3496" s="65">
        <f t="shared" si="216"/>
        <v>43177</v>
      </c>
      <c r="F3496">
        <f t="shared" si="217"/>
        <v>2018</v>
      </c>
      <c r="G3496">
        <f t="shared" si="218"/>
        <v>3</v>
      </c>
      <c r="H3496">
        <f t="shared" si="219"/>
        <v>7</v>
      </c>
      <c r="I3496" s="1" t="s">
        <v>15766</v>
      </c>
      <c r="J3496" s="1" t="s">
        <v>17118</v>
      </c>
      <c r="K3496" s="1" t="s">
        <v>17150</v>
      </c>
      <c r="L3496" s="1" t="s">
        <v>15626</v>
      </c>
      <c r="M3496" s="42">
        <v>1</v>
      </c>
      <c r="N3496" s="42">
        <v>0.85</v>
      </c>
      <c r="O3496" s="1" t="s">
        <v>15615</v>
      </c>
    </row>
    <row r="3497" spans="1:15" x14ac:dyDescent="0.25">
      <c r="A3497">
        <v>3496</v>
      </c>
      <c r="B3497" t="s">
        <v>9626</v>
      </c>
      <c r="C3497" t="s">
        <v>5737</v>
      </c>
      <c r="D3497" t="s">
        <v>12796</v>
      </c>
      <c r="E3497" s="65">
        <f t="shared" si="216"/>
        <v>43178</v>
      </c>
      <c r="F3497">
        <f t="shared" si="217"/>
        <v>2018</v>
      </c>
      <c r="G3497">
        <f t="shared" si="218"/>
        <v>3</v>
      </c>
      <c r="H3497">
        <f t="shared" si="219"/>
        <v>1</v>
      </c>
      <c r="I3497" s="1" t="s">
        <v>15625</v>
      </c>
      <c r="J3497" s="1" t="s">
        <v>17051</v>
      </c>
      <c r="K3497" s="1" t="s">
        <v>17125</v>
      </c>
      <c r="L3497" s="1" t="s">
        <v>15626</v>
      </c>
      <c r="M3497" s="42">
        <v>0.89</v>
      </c>
      <c r="N3497" s="42">
        <v>1</v>
      </c>
      <c r="O3497" s="1" t="s">
        <v>15616</v>
      </c>
    </row>
    <row r="3498" spans="1:15" x14ac:dyDescent="0.25">
      <c r="A3498">
        <v>3497</v>
      </c>
      <c r="B3498" t="s">
        <v>9548</v>
      </c>
      <c r="C3498" t="s">
        <v>5812</v>
      </c>
      <c r="D3498" t="s">
        <v>12796</v>
      </c>
      <c r="E3498" s="65">
        <f t="shared" si="216"/>
        <v>43178</v>
      </c>
      <c r="F3498">
        <f t="shared" si="217"/>
        <v>2018</v>
      </c>
      <c r="G3498">
        <f t="shared" si="218"/>
        <v>3</v>
      </c>
      <c r="H3498">
        <f t="shared" si="219"/>
        <v>1</v>
      </c>
      <c r="I3498" s="1" t="s">
        <v>15733</v>
      </c>
      <c r="J3498" s="1" t="s">
        <v>17119</v>
      </c>
      <c r="K3498" s="1" t="s">
        <v>17143</v>
      </c>
      <c r="L3498" s="1" t="s">
        <v>15628</v>
      </c>
      <c r="M3498" s="42">
        <v>0.3</v>
      </c>
      <c r="N3498" s="42">
        <v>0.56999999999999995</v>
      </c>
      <c r="O3498" s="1" t="s">
        <v>15615</v>
      </c>
    </row>
    <row r="3499" spans="1:15" x14ac:dyDescent="0.25">
      <c r="A3499">
        <v>3498</v>
      </c>
      <c r="B3499" t="s">
        <v>7705</v>
      </c>
      <c r="C3499" t="s">
        <v>7613</v>
      </c>
      <c r="D3499" t="s">
        <v>12797</v>
      </c>
      <c r="E3499" s="65">
        <f t="shared" si="216"/>
        <v>43180</v>
      </c>
      <c r="F3499">
        <f t="shared" si="217"/>
        <v>2018</v>
      </c>
      <c r="G3499">
        <f t="shared" si="218"/>
        <v>3</v>
      </c>
      <c r="H3499">
        <f t="shared" si="219"/>
        <v>3</v>
      </c>
      <c r="I3499" s="1" t="s">
        <v>15625</v>
      </c>
      <c r="J3499" s="1" t="s">
        <v>17051</v>
      </c>
      <c r="K3499" s="1" t="s">
        <v>17125</v>
      </c>
      <c r="L3499" s="1" t="s">
        <v>15626</v>
      </c>
      <c r="M3499" s="42">
        <v>1</v>
      </c>
      <c r="N3499" s="42">
        <v>0.72</v>
      </c>
      <c r="O3499" s="1" t="s">
        <v>15616</v>
      </c>
    </row>
    <row r="3500" spans="1:15" x14ac:dyDescent="0.25">
      <c r="A3500">
        <v>3499</v>
      </c>
      <c r="B3500" t="s">
        <v>11257</v>
      </c>
      <c r="C3500" t="s">
        <v>4144</v>
      </c>
      <c r="D3500" t="s">
        <v>12798</v>
      </c>
      <c r="E3500" s="65">
        <f t="shared" si="216"/>
        <v>43182</v>
      </c>
      <c r="F3500">
        <f t="shared" si="217"/>
        <v>2018</v>
      </c>
      <c r="G3500">
        <f t="shared" si="218"/>
        <v>3</v>
      </c>
      <c r="H3500">
        <f t="shared" si="219"/>
        <v>5</v>
      </c>
      <c r="I3500" s="1" t="s">
        <v>15622</v>
      </c>
      <c r="J3500" s="1" t="s">
        <v>17051</v>
      </c>
      <c r="K3500" s="1" t="s">
        <v>17125</v>
      </c>
      <c r="L3500" s="1" t="s">
        <v>15623</v>
      </c>
      <c r="M3500" s="42">
        <v>1</v>
      </c>
      <c r="N3500" s="42">
        <v>1</v>
      </c>
      <c r="O3500" s="1" t="s">
        <v>15616</v>
      </c>
    </row>
    <row r="3501" spans="1:15" x14ac:dyDescent="0.25">
      <c r="A3501">
        <v>3500</v>
      </c>
      <c r="B3501" t="s">
        <v>11566</v>
      </c>
      <c r="C3501" t="s">
        <v>3839</v>
      </c>
      <c r="D3501" t="s">
        <v>12799</v>
      </c>
      <c r="E3501" s="65">
        <f t="shared" si="216"/>
        <v>43183</v>
      </c>
      <c r="F3501">
        <f t="shared" si="217"/>
        <v>2018</v>
      </c>
      <c r="G3501">
        <f t="shared" si="218"/>
        <v>3</v>
      </c>
      <c r="H3501">
        <f t="shared" si="219"/>
        <v>6</v>
      </c>
      <c r="I3501" s="1" t="s">
        <v>15622</v>
      </c>
      <c r="J3501" s="1" t="s">
        <v>17051</v>
      </c>
      <c r="K3501" s="1" t="s">
        <v>17125</v>
      </c>
      <c r="L3501" s="1" t="s">
        <v>15626</v>
      </c>
      <c r="M3501" s="42">
        <v>1</v>
      </c>
      <c r="N3501" s="42">
        <v>0.98</v>
      </c>
      <c r="O3501" s="1" t="s">
        <v>15616</v>
      </c>
    </row>
    <row r="3502" spans="1:15" x14ac:dyDescent="0.25">
      <c r="A3502">
        <v>3501</v>
      </c>
      <c r="B3502" t="s">
        <v>11624</v>
      </c>
      <c r="C3502" t="s">
        <v>3781</v>
      </c>
      <c r="D3502" t="s">
        <v>12800</v>
      </c>
      <c r="E3502" s="65">
        <f t="shared" si="216"/>
        <v>43184</v>
      </c>
      <c r="F3502">
        <f t="shared" si="217"/>
        <v>2018</v>
      </c>
      <c r="G3502">
        <f t="shared" si="218"/>
        <v>3</v>
      </c>
      <c r="H3502">
        <f t="shared" si="219"/>
        <v>7</v>
      </c>
      <c r="I3502" s="1" t="s">
        <v>15622</v>
      </c>
      <c r="J3502" s="1" t="s">
        <v>17051</v>
      </c>
      <c r="K3502" s="1" t="s">
        <v>17125</v>
      </c>
      <c r="L3502" s="1" t="s">
        <v>15628</v>
      </c>
      <c r="M3502" s="42">
        <v>0</v>
      </c>
      <c r="N3502" s="42">
        <v>0.97</v>
      </c>
      <c r="O3502" s="1" t="s">
        <v>15615</v>
      </c>
    </row>
    <row r="3503" spans="1:15" x14ac:dyDescent="0.25">
      <c r="A3503">
        <v>3502</v>
      </c>
      <c r="B3503" t="s">
        <v>8264</v>
      </c>
      <c r="C3503" t="s">
        <v>7071</v>
      </c>
      <c r="D3503" t="s">
        <v>12801</v>
      </c>
      <c r="E3503" s="65">
        <f t="shared" si="216"/>
        <v>43185</v>
      </c>
      <c r="F3503">
        <f t="shared" si="217"/>
        <v>2018</v>
      </c>
      <c r="G3503">
        <f t="shared" si="218"/>
        <v>3</v>
      </c>
      <c r="H3503">
        <f t="shared" si="219"/>
        <v>1</v>
      </c>
      <c r="I3503" s="1" t="s">
        <v>15667</v>
      </c>
      <c r="J3503" s="1" t="s">
        <v>17073</v>
      </c>
      <c r="K3503" s="1" t="s">
        <v>17125</v>
      </c>
      <c r="L3503" s="1" t="s">
        <v>15623</v>
      </c>
      <c r="M3503" s="42">
        <v>0.5</v>
      </c>
      <c r="N3503" s="42">
        <v>0.9</v>
      </c>
      <c r="O3503" s="1" t="s">
        <v>15615</v>
      </c>
    </row>
    <row r="3504" spans="1:15" x14ac:dyDescent="0.25">
      <c r="A3504">
        <v>3503</v>
      </c>
      <c r="B3504" t="s">
        <v>8873</v>
      </c>
      <c r="C3504" t="s">
        <v>6477</v>
      </c>
      <c r="D3504" t="s">
        <v>12802</v>
      </c>
      <c r="E3504" s="65">
        <f t="shared" si="216"/>
        <v>43190</v>
      </c>
      <c r="F3504">
        <f t="shared" si="217"/>
        <v>2018</v>
      </c>
      <c r="G3504">
        <f t="shared" si="218"/>
        <v>3</v>
      </c>
      <c r="H3504">
        <f t="shared" si="219"/>
        <v>6</v>
      </c>
      <c r="I3504" s="1" t="s">
        <v>15629</v>
      </c>
      <c r="J3504" s="1" t="s">
        <v>17051</v>
      </c>
      <c r="K3504" s="1" t="s">
        <v>17125</v>
      </c>
      <c r="L3504" s="1" t="s">
        <v>15626</v>
      </c>
      <c r="M3504" s="42">
        <v>1</v>
      </c>
      <c r="N3504" s="42">
        <v>0.94</v>
      </c>
      <c r="O3504" s="1" t="s">
        <v>15616</v>
      </c>
    </row>
    <row r="3505" spans="1:15" x14ac:dyDescent="0.25">
      <c r="A3505">
        <v>3504</v>
      </c>
      <c r="B3505" t="s">
        <v>8594</v>
      </c>
      <c r="C3505" t="s">
        <v>6753</v>
      </c>
      <c r="D3505" t="s">
        <v>12803</v>
      </c>
      <c r="E3505" s="65">
        <f t="shared" si="216"/>
        <v>43194</v>
      </c>
      <c r="F3505">
        <f t="shared" si="217"/>
        <v>2018</v>
      </c>
      <c r="G3505">
        <f t="shared" si="218"/>
        <v>4</v>
      </c>
      <c r="H3505">
        <f t="shared" si="219"/>
        <v>3</v>
      </c>
      <c r="I3505" s="1" t="s">
        <v>15622</v>
      </c>
      <c r="J3505" s="1" t="s">
        <v>17051</v>
      </c>
      <c r="K3505" s="1" t="s">
        <v>17125</v>
      </c>
      <c r="L3505" s="1" t="s">
        <v>15626</v>
      </c>
      <c r="M3505" s="42">
        <v>1</v>
      </c>
      <c r="N3505" s="42">
        <v>1</v>
      </c>
      <c r="O3505" s="1" t="s">
        <v>15615</v>
      </c>
    </row>
    <row r="3506" spans="1:15" x14ac:dyDescent="0.25">
      <c r="A3506">
        <v>3505</v>
      </c>
      <c r="B3506" t="s">
        <v>9426</v>
      </c>
      <c r="C3506" t="s">
        <v>5931</v>
      </c>
      <c r="D3506" t="s">
        <v>12804</v>
      </c>
      <c r="E3506" s="65">
        <f t="shared" si="216"/>
        <v>43196</v>
      </c>
      <c r="F3506">
        <f t="shared" si="217"/>
        <v>2018</v>
      </c>
      <c r="G3506">
        <f t="shared" si="218"/>
        <v>4</v>
      </c>
      <c r="H3506">
        <f t="shared" si="219"/>
        <v>5</v>
      </c>
      <c r="I3506" s="1" t="s">
        <v>15629</v>
      </c>
      <c r="J3506" s="1" t="s">
        <v>17051</v>
      </c>
      <c r="K3506" s="1" t="s">
        <v>17125</v>
      </c>
      <c r="L3506" s="1" t="s">
        <v>15626</v>
      </c>
      <c r="M3506" s="42">
        <v>1</v>
      </c>
      <c r="N3506" s="42">
        <v>1</v>
      </c>
      <c r="O3506" s="1" t="s">
        <v>15616</v>
      </c>
    </row>
    <row r="3507" spans="1:15" x14ac:dyDescent="0.25">
      <c r="A3507">
        <v>3506</v>
      </c>
      <c r="B3507" t="s">
        <v>8466</v>
      </c>
      <c r="C3507" t="s">
        <v>6877</v>
      </c>
      <c r="D3507" t="s">
        <v>12805</v>
      </c>
      <c r="E3507" s="65">
        <f t="shared" si="216"/>
        <v>43197</v>
      </c>
      <c r="F3507">
        <f t="shared" si="217"/>
        <v>2018</v>
      </c>
      <c r="G3507">
        <f t="shared" si="218"/>
        <v>4</v>
      </c>
      <c r="H3507">
        <f t="shared" si="219"/>
        <v>6</v>
      </c>
      <c r="I3507" s="1" t="s">
        <v>15625</v>
      </c>
      <c r="J3507" s="1" t="s">
        <v>17051</v>
      </c>
      <c r="K3507" s="1" t="s">
        <v>17125</v>
      </c>
      <c r="L3507" s="1" t="s">
        <v>15623</v>
      </c>
      <c r="M3507" s="42">
        <v>1</v>
      </c>
      <c r="N3507" s="42">
        <v>0.82</v>
      </c>
      <c r="O3507" s="1" t="s">
        <v>15616</v>
      </c>
    </row>
    <row r="3508" spans="1:15" x14ac:dyDescent="0.25">
      <c r="A3508">
        <v>3507</v>
      </c>
      <c r="B3508" t="s">
        <v>10057</v>
      </c>
      <c r="C3508" t="s">
        <v>5317</v>
      </c>
      <c r="D3508" t="s">
        <v>12805</v>
      </c>
      <c r="E3508" s="65">
        <f t="shared" si="216"/>
        <v>43197</v>
      </c>
      <c r="F3508">
        <f t="shared" si="217"/>
        <v>2018</v>
      </c>
      <c r="G3508">
        <f t="shared" si="218"/>
        <v>4</v>
      </c>
      <c r="H3508">
        <f t="shared" si="219"/>
        <v>6</v>
      </c>
      <c r="I3508" s="1" t="s">
        <v>15625</v>
      </c>
      <c r="J3508" s="1" t="s">
        <v>17051</v>
      </c>
      <c r="K3508" s="1" t="s">
        <v>17125</v>
      </c>
      <c r="L3508" s="1" t="s">
        <v>15626</v>
      </c>
      <c r="M3508" s="42">
        <v>1</v>
      </c>
      <c r="N3508" s="42">
        <v>0.96</v>
      </c>
      <c r="O3508" s="1" t="s">
        <v>15616</v>
      </c>
    </row>
    <row r="3509" spans="1:15" x14ac:dyDescent="0.25">
      <c r="A3509">
        <v>3508</v>
      </c>
      <c r="B3509" t="s">
        <v>10844</v>
      </c>
      <c r="C3509" t="s">
        <v>4550</v>
      </c>
      <c r="D3509" t="s">
        <v>12806</v>
      </c>
      <c r="E3509" s="65">
        <f t="shared" si="216"/>
        <v>43198</v>
      </c>
      <c r="F3509">
        <f t="shared" si="217"/>
        <v>2018</v>
      </c>
      <c r="G3509">
        <f t="shared" si="218"/>
        <v>4</v>
      </c>
      <c r="H3509">
        <f t="shared" si="219"/>
        <v>7</v>
      </c>
      <c r="I3509" s="1" t="s">
        <v>15792</v>
      </c>
      <c r="J3509" s="1" t="s">
        <v>17051</v>
      </c>
      <c r="K3509" s="1" t="s">
        <v>17125</v>
      </c>
      <c r="L3509" s="1" t="s">
        <v>15624</v>
      </c>
      <c r="M3509" s="42">
        <v>1</v>
      </c>
      <c r="N3509" s="42">
        <v>0.94</v>
      </c>
      <c r="O3509" s="1" t="s">
        <v>15615</v>
      </c>
    </row>
    <row r="3510" spans="1:15" x14ac:dyDescent="0.25">
      <c r="A3510">
        <v>3509</v>
      </c>
      <c r="B3510" t="s">
        <v>7940</v>
      </c>
      <c r="C3510" t="s">
        <v>7390</v>
      </c>
      <c r="D3510" t="s">
        <v>12806</v>
      </c>
      <c r="E3510" s="65">
        <f t="shared" si="216"/>
        <v>43198</v>
      </c>
      <c r="F3510">
        <f t="shared" si="217"/>
        <v>2018</v>
      </c>
      <c r="G3510">
        <f t="shared" si="218"/>
        <v>4</v>
      </c>
      <c r="H3510">
        <f t="shared" si="219"/>
        <v>7</v>
      </c>
      <c r="I3510" s="1" t="s">
        <v>15629</v>
      </c>
      <c r="J3510" s="1" t="s">
        <v>17051</v>
      </c>
      <c r="K3510" s="1" t="s">
        <v>17125</v>
      </c>
      <c r="L3510" s="1" t="s">
        <v>15626</v>
      </c>
      <c r="M3510" s="42">
        <v>1</v>
      </c>
      <c r="N3510" s="42">
        <v>0.94</v>
      </c>
      <c r="O3510" s="1" t="s">
        <v>15615</v>
      </c>
    </row>
    <row r="3511" spans="1:15" x14ac:dyDescent="0.25">
      <c r="A3511">
        <v>3510</v>
      </c>
      <c r="B3511" t="s">
        <v>7675</v>
      </c>
      <c r="C3511" t="s">
        <v>7642</v>
      </c>
      <c r="D3511" t="s">
        <v>12807</v>
      </c>
      <c r="E3511" s="65">
        <f t="shared" si="216"/>
        <v>43199</v>
      </c>
      <c r="F3511">
        <f t="shared" si="217"/>
        <v>2018</v>
      </c>
      <c r="G3511">
        <f t="shared" si="218"/>
        <v>4</v>
      </c>
      <c r="H3511">
        <f t="shared" si="219"/>
        <v>1</v>
      </c>
      <c r="I3511" s="1" t="s">
        <v>15625</v>
      </c>
      <c r="J3511" s="1" t="s">
        <v>17051</v>
      </c>
      <c r="K3511" s="1" t="s">
        <v>17125</v>
      </c>
      <c r="L3511" s="1" t="s">
        <v>15623</v>
      </c>
      <c r="M3511" s="42">
        <v>0.71</v>
      </c>
      <c r="N3511" s="42">
        <v>0.96</v>
      </c>
      <c r="O3511" s="1" t="s">
        <v>15615</v>
      </c>
    </row>
    <row r="3512" spans="1:15" x14ac:dyDescent="0.25">
      <c r="A3512">
        <v>3511</v>
      </c>
      <c r="B3512" t="s">
        <v>10857</v>
      </c>
      <c r="C3512" t="s">
        <v>4537</v>
      </c>
      <c r="D3512" t="s">
        <v>12807</v>
      </c>
      <c r="E3512" s="65">
        <f t="shared" si="216"/>
        <v>43199</v>
      </c>
      <c r="F3512">
        <f t="shared" si="217"/>
        <v>2018</v>
      </c>
      <c r="G3512">
        <f t="shared" si="218"/>
        <v>4</v>
      </c>
      <c r="H3512">
        <f t="shared" si="219"/>
        <v>1</v>
      </c>
      <c r="I3512" s="1" t="s">
        <v>15622</v>
      </c>
      <c r="J3512" s="1" t="s">
        <v>17051</v>
      </c>
      <c r="K3512" s="1" t="s">
        <v>17125</v>
      </c>
      <c r="L3512" s="1" t="s">
        <v>15628</v>
      </c>
      <c r="M3512" s="42">
        <v>0.38</v>
      </c>
      <c r="N3512" s="42">
        <v>0.49</v>
      </c>
      <c r="O3512" s="1" t="s">
        <v>15615</v>
      </c>
    </row>
    <row r="3513" spans="1:15" x14ac:dyDescent="0.25">
      <c r="A3513">
        <v>3512</v>
      </c>
      <c r="B3513" t="s">
        <v>10822</v>
      </c>
      <c r="C3513" t="s">
        <v>4571</v>
      </c>
      <c r="D3513" t="s">
        <v>12808</v>
      </c>
      <c r="E3513" s="65">
        <f t="shared" si="216"/>
        <v>43200</v>
      </c>
      <c r="F3513">
        <f t="shared" si="217"/>
        <v>2018</v>
      </c>
      <c r="G3513">
        <f t="shared" si="218"/>
        <v>4</v>
      </c>
      <c r="H3513">
        <f t="shared" si="219"/>
        <v>2</v>
      </c>
      <c r="I3513" s="1" t="s">
        <v>15629</v>
      </c>
      <c r="J3513" s="1" t="s">
        <v>17051</v>
      </c>
      <c r="K3513" s="1" t="s">
        <v>17125</v>
      </c>
      <c r="L3513" s="1" t="s">
        <v>15626</v>
      </c>
      <c r="M3513" s="42">
        <v>1</v>
      </c>
      <c r="N3513" s="42">
        <v>1</v>
      </c>
      <c r="O3513" s="1" t="s">
        <v>15616</v>
      </c>
    </row>
    <row r="3514" spans="1:15" x14ac:dyDescent="0.25">
      <c r="A3514">
        <v>3513</v>
      </c>
      <c r="B3514" t="s">
        <v>11778</v>
      </c>
      <c r="C3514" t="s">
        <v>3632</v>
      </c>
      <c r="D3514" t="s">
        <v>12808</v>
      </c>
      <c r="E3514" s="65">
        <f t="shared" si="216"/>
        <v>43200</v>
      </c>
      <c r="F3514">
        <f t="shared" si="217"/>
        <v>2018</v>
      </c>
      <c r="G3514">
        <f t="shared" si="218"/>
        <v>4</v>
      </c>
      <c r="H3514">
        <f t="shared" si="219"/>
        <v>2</v>
      </c>
      <c r="I3514" s="1" t="s">
        <v>15625</v>
      </c>
      <c r="J3514" s="1" t="s">
        <v>17051</v>
      </c>
      <c r="K3514" s="1" t="s">
        <v>17125</v>
      </c>
      <c r="L3514" s="1" t="s">
        <v>15626</v>
      </c>
      <c r="M3514" s="42">
        <v>0.75</v>
      </c>
      <c r="N3514" s="42">
        <v>0.77</v>
      </c>
      <c r="O3514" s="1" t="s">
        <v>15616</v>
      </c>
    </row>
    <row r="3515" spans="1:15" x14ac:dyDescent="0.25">
      <c r="A3515">
        <v>3514</v>
      </c>
      <c r="B3515" t="s">
        <v>10278</v>
      </c>
      <c r="C3515" t="s">
        <v>5101</v>
      </c>
      <c r="D3515" t="s">
        <v>12808</v>
      </c>
      <c r="E3515" s="65">
        <f t="shared" si="216"/>
        <v>43200</v>
      </c>
      <c r="F3515">
        <f t="shared" si="217"/>
        <v>2018</v>
      </c>
      <c r="G3515">
        <f t="shared" si="218"/>
        <v>4</v>
      </c>
      <c r="H3515">
        <f t="shared" si="219"/>
        <v>2</v>
      </c>
      <c r="I3515" s="1" t="s">
        <v>15622</v>
      </c>
      <c r="J3515" s="1" t="s">
        <v>17051</v>
      </c>
      <c r="K3515" s="1" t="s">
        <v>17125</v>
      </c>
      <c r="L3515" s="1" t="s">
        <v>15628</v>
      </c>
      <c r="M3515" s="42">
        <v>0</v>
      </c>
      <c r="N3515" s="42">
        <v>1</v>
      </c>
      <c r="O3515" s="1" t="s">
        <v>15616</v>
      </c>
    </row>
    <row r="3516" spans="1:15" x14ac:dyDescent="0.25">
      <c r="A3516">
        <v>3515</v>
      </c>
      <c r="B3516" t="s">
        <v>11290</v>
      </c>
      <c r="C3516" t="s">
        <v>4111</v>
      </c>
      <c r="D3516" t="s">
        <v>12808</v>
      </c>
      <c r="E3516" s="65">
        <f t="shared" si="216"/>
        <v>43200</v>
      </c>
      <c r="F3516">
        <f t="shared" si="217"/>
        <v>2018</v>
      </c>
      <c r="G3516">
        <f t="shared" si="218"/>
        <v>4</v>
      </c>
      <c r="H3516">
        <f t="shared" si="219"/>
        <v>2</v>
      </c>
      <c r="I3516" s="1" t="s">
        <v>15640</v>
      </c>
      <c r="J3516" s="1" t="s">
        <v>17051</v>
      </c>
      <c r="K3516" s="1" t="s">
        <v>17125</v>
      </c>
      <c r="L3516" s="1" t="s">
        <v>15628</v>
      </c>
      <c r="M3516" s="42">
        <v>0.33</v>
      </c>
      <c r="N3516" s="42">
        <v>1</v>
      </c>
      <c r="O3516" s="1" t="s">
        <v>15616</v>
      </c>
    </row>
    <row r="3517" spans="1:15" x14ac:dyDescent="0.25">
      <c r="A3517">
        <v>3516</v>
      </c>
      <c r="B3517" t="s">
        <v>9303</v>
      </c>
      <c r="C3517" t="s">
        <v>6053</v>
      </c>
      <c r="D3517" t="s">
        <v>12809</v>
      </c>
      <c r="E3517" s="65">
        <f t="shared" si="216"/>
        <v>43201</v>
      </c>
      <c r="F3517">
        <f t="shared" si="217"/>
        <v>2018</v>
      </c>
      <c r="G3517">
        <f t="shared" si="218"/>
        <v>4</v>
      </c>
      <c r="H3517">
        <f t="shared" si="219"/>
        <v>3</v>
      </c>
      <c r="I3517" s="1" t="s">
        <v>15629</v>
      </c>
      <c r="J3517" s="1" t="s">
        <v>17051</v>
      </c>
      <c r="K3517" s="1" t="s">
        <v>17125</v>
      </c>
      <c r="L3517" s="1" t="s">
        <v>15623</v>
      </c>
      <c r="M3517" s="42">
        <v>1</v>
      </c>
      <c r="N3517" s="42">
        <v>0.63</v>
      </c>
      <c r="O3517" s="1" t="s">
        <v>15615</v>
      </c>
    </row>
    <row r="3518" spans="1:15" x14ac:dyDescent="0.25">
      <c r="A3518">
        <v>3517</v>
      </c>
      <c r="B3518" t="s">
        <v>11613</v>
      </c>
      <c r="C3518" t="s">
        <v>3792</v>
      </c>
      <c r="D3518" t="s">
        <v>12810</v>
      </c>
      <c r="E3518" s="65">
        <f t="shared" si="216"/>
        <v>43203</v>
      </c>
      <c r="F3518">
        <f t="shared" si="217"/>
        <v>2018</v>
      </c>
      <c r="G3518">
        <f t="shared" si="218"/>
        <v>4</v>
      </c>
      <c r="H3518">
        <f t="shared" si="219"/>
        <v>5</v>
      </c>
      <c r="I3518" s="1" t="s">
        <v>15625</v>
      </c>
      <c r="J3518" s="1" t="s">
        <v>17051</v>
      </c>
      <c r="K3518" s="1" t="s">
        <v>17125</v>
      </c>
      <c r="L3518" s="1" t="s">
        <v>15624</v>
      </c>
      <c r="M3518" s="42">
        <v>0.9</v>
      </c>
      <c r="N3518" s="42">
        <v>0.99</v>
      </c>
      <c r="O3518" s="1" t="s">
        <v>15615</v>
      </c>
    </row>
    <row r="3519" spans="1:15" x14ac:dyDescent="0.25">
      <c r="A3519">
        <v>3518</v>
      </c>
      <c r="B3519" t="s">
        <v>10268</v>
      </c>
      <c r="C3519" t="s">
        <v>5111</v>
      </c>
      <c r="D3519" t="s">
        <v>12810</v>
      </c>
      <c r="E3519" s="65">
        <f t="shared" si="216"/>
        <v>43203</v>
      </c>
      <c r="F3519">
        <f t="shared" si="217"/>
        <v>2018</v>
      </c>
      <c r="G3519">
        <f t="shared" si="218"/>
        <v>4</v>
      </c>
      <c r="H3519">
        <f t="shared" si="219"/>
        <v>5</v>
      </c>
      <c r="I3519" s="1" t="s">
        <v>15622</v>
      </c>
      <c r="J3519" s="1" t="s">
        <v>17051</v>
      </c>
      <c r="K3519" s="1" t="s">
        <v>17125</v>
      </c>
      <c r="L3519" s="1" t="s">
        <v>15626</v>
      </c>
      <c r="M3519" s="42">
        <v>1</v>
      </c>
      <c r="N3519" s="42">
        <v>0.89</v>
      </c>
      <c r="O3519" s="1" t="s">
        <v>15615</v>
      </c>
    </row>
    <row r="3520" spans="1:15" x14ac:dyDescent="0.25">
      <c r="A3520">
        <v>3519</v>
      </c>
      <c r="B3520" t="s">
        <v>10703</v>
      </c>
      <c r="C3520" t="s">
        <v>4683</v>
      </c>
      <c r="D3520" t="s">
        <v>12810</v>
      </c>
      <c r="E3520" s="65">
        <f t="shared" si="216"/>
        <v>43203</v>
      </c>
      <c r="F3520">
        <f t="shared" si="217"/>
        <v>2018</v>
      </c>
      <c r="G3520">
        <f t="shared" si="218"/>
        <v>4</v>
      </c>
      <c r="H3520">
        <f t="shared" si="219"/>
        <v>5</v>
      </c>
      <c r="I3520" s="1" t="s">
        <v>15622</v>
      </c>
      <c r="J3520" s="1" t="s">
        <v>17051</v>
      </c>
      <c r="K3520" s="1" t="s">
        <v>17125</v>
      </c>
      <c r="L3520" s="1" t="s">
        <v>15626</v>
      </c>
      <c r="M3520" s="42">
        <v>0.9</v>
      </c>
      <c r="N3520" s="42">
        <v>0.87</v>
      </c>
      <c r="O3520" s="1" t="s">
        <v>15616</v>
      </c>
    </row>
    <row r="3521" spans="1:15" x14ac:dyDescent="0.25">
      <c r="A3521">
        <v>3520</v>
      </c>
      <c r="B3521" t="s">
        <v>9814</v>
      </c>
      <c r="C3521" t="s">
        <v>5555</v>
      </c>
      <c r="D3521" t="s">
        <v>12811</v>
      </c>
      <c r="E3521" s="65">
        <f t="shared" si="216"/>
        <v>43205</v>
      </c>
      <c r="F3521">
        <f t="shared" si="217"/>
        <v>2018</v>
      </c>
      <c r="G3521">
        <f t="shared" si="218"/>
        <v>4</v>
      </c>
      <c r="H3521">
        <f t="shared" si="219"/>
        <v>7</v>
      </c>
      <c r="I3521" s="1" t="s">
        <v>15625</v>
      </c>
      <c r="J3521" s="1" t="s">
        <v>17051</v>
      </c>
      <c r="K3521" s="1" t="s">
        <v>17125</v>
      </c>
      <c r="L3521" s="1" t="s">
        <v>15623</v>
      </c>
      <c r="M3521" s="42">
        <v>1</v>
      </c>
      <c r="N3521" s="42">
        <v>1</v>
      </c>
      <c r="O3521" s="1" t="s">
        <v>15616</v>
      </c>
    </row>
    <row r="3522" spans="1:15" x14ac:dyDescent="0.25">
      <c r="A3522">
        <v>3521</v>
      </c>
      <c r="B3522" t="s">
        <v>10109</v>
      </c>
      <c r="C3522" t="s">
        <v>5267</v>
      </c>
      <c r="D3522" t="s">
        <v>12812</v>
      </c>
      <c r="E3522" s="65">
        <f t="shared" si="216"/>
        <v>43206</v>
      </c>
      <c r="F3522">
        <f t="shared" si="217"/>
        <v>2018</v>
      </c>
      <c r="G3522">
        <f t="shared" si="218"/>
        <v>4</v>
      </c>
      <c r="H3522">
        <f t="shared" si="219"/>
        <v>1</v>
      </c>
      <c r="I3522" s="1" t="s">
        <v>15622</v>
      </c>
      <c r="J3522" s="1" t="s">
        <v>17051</v>
      </c>
      <c r="K3522" s="1" t="s">
        <v>17125</v>
      </c>
      <c r="L3522" s="1" t="s">
        <v>15626</v>
      </c>
      <c r="M3522" s="42">
        <v>1</v>
      </c>
      <c r="N3522" s="42">
        <v>0.96</v>
      </c>
      <c r="O3522" s="1" t="s">
        <v>15615</v>
      </c>
    </row>
    <row r="3523" spans="1:15" x14ac:dyDescent="0.25">
      <c r="A3523">
        <v>3522</v>
      </c>
      <c r="B3523" t="s">
        <v>11190</v>
      </c>
      <c r="C3523" t="s">
        <v>4210</v>
      </c>
      <c r="D3523" t="s">
        <v>12813</v>
      </c>
      <c r="E3523" s="65">
        <f t="shared" ref="E3523:E3586" si="220">DATE(LEFT(D3523,4),MID(D3523,5,2),RIGHT(D3523,2))</f>
        <v>43207</v>
      </c>
      <c r="F3523">
        <f t="shared" ref="F3523:F3586" si="221">YEAR(E3523)</f>
        <v>2018</v>
      </c>
      <c r="G3523">
        <f t="shared" ref="G3523:G3586" si="222">MONTH(E3523)</f>
        <v>4</v>
      </c>
      <c r="H3523">
        <f t="shared" ref="H3523:H3586" si="223">WEEKDAY(E3523,2)</f>
        <v>2</v>
      </c>
      <c r="I3523" s="1" t="s">
        <v>15625</v>
      </c>
      <c r="J3523" s="1" t="s">
        <v>17051</v>
      </c>
      <c r="K3523" s="1" t="s">
        <v>17125</v>
      </c>
      <c r="L3523" s="1" t="s">
        <v>15624</v>
      </c>
      <c r="M3523" s="42">
        <v>1</v>
      </c>
      <c r="N3523" s="42">
        <v>0.94</v>
      </c>
      <c r="O3523" s="1" t="s">
        <v>15616</v>
      </c>
    </row>
    <row r="3524" spans="1:15" x14ac:dyDescent="0.25">
      <c r="A3524">
        <v>3523</v>
      </c>
      <c r="B3524" t="s">
        <v>10214</v>
      </c>
      <c r="C3524" t="s">
        <v>5165</v>
      </c>
      <c r="D3524" t="s">
        <v>12814</v>
      </c>
      <c r="E3524" s="65">
        <f t="shared" si="220"/>
        <v>43208</v>
      </c>
      <c r="F3524">
        <f t="shared" si="221"/>
        <v>2018</v>
      </c>
      <c r="G3524">
        <f t="shared" si="222"/>
        <v>4</v>
      </c>
      <c r="H3524">
        <f t="shared" si="223"/>
        <v>3</v>
      </c>
      <c r="I3524" s="1" t="s">
        <v>15622</v>
      </c>
      <c r="J3524" s="1" t="s">
        <v>17051</v>
      </c>
      <c r="K3524" s="1" t="s">
        <v>17125</v>
      </c>
      <c r="L3524" s="1" t="s">
        <v>15623</v>
      </c>
      <c r="M3524" s="42">
        <v>1</v>
      </c>
      <c r="N3524" s="42">
        <v>0</v>
      </c>
      <c r="O3524" s="1" t="s">
        <v>15615</v>
      </c>
    </row>
    <row r="3525" spans="1:15" x14ac:dyDescent="0.25">
      <c r="A3525">
        <v>3524</v>
      </c>
      <c r="B3525" t="s">
        <v>10151</v>
      </c>
      <c r="C3525" t="s">
        <v>5227</v>
      </c>
      <c r="D3525" t="s">
        <v>12815</v>
      </c>
      <c r="E3525" s="65">
        <f t="shared" si="220"/>
        <v>43212</v>
      </c>
      <c r="F3525">
        <f t="shared" si="221"/>
        <v>2018</v>
      </c>
      <c r="G3525">
        <f t="shared" si="222"/>
        <v>4</v>
      </c>
      <c r="H3525">
        <f t="shared" si="223"/>
        <v>7</v>
      </c>
      <c r="I3525" s="1" t="s">
        <v>15625</v>
      </c>
      <c r="J3525" s="1" t="s">
        <v>17051</v>
      </c>
      <c r="K3525" s="1" t="s">
        <v>17125</v>
      </c>
      <c r="L3525" s="1" t="s">
        <v>15624</v>
      </c>
      <c r="M3525" s="42">
        <v>1</v>
      </c>
      <c r="N3525" s="42">
        <v>1</v>
      </c>
      <c r="O3525" s="1" t="s">
        <v>15615</v>
      </c>
    </row>
    <row r="3526" spans="1:15" x14ac:dyDescent="0.25">
      <c r="A3526">
        <v>3525</v>
      </c>
      <c r="B3526" t="s">
        <v>7955</v>
      </c>
      <c r="C3526" t="s">
        <v>7376</v>
      </c>
      <c r="D3526" t="s">
        <v>12816</v>
      </c>
      <c r="E3526" s="65">
        <f t="shared" si="220"/>
        <v>43213</v>
      </c>
      <c r="F3526">
        <f t="shared" si="221"/>
        <v>2018</v>
      </c>
      <c r="G3526">
        <f t="shared" si="222"/>
        <v>4</v>
      </c>
      <c r="H3526">
        <f t="shared" si="223"/>
        <v>1</v>
      </c>
      <c r="I3526" s="1" t="s">
        <v>15625</v>
      </c>
      <c r="J3526" s="1" t="s">
        <v>17051</v>
      </c>
      <c r="K3526" s="1" t="s">
        <v>17125</v>
      </c>
      <c r="L3526" s="1" t="s">
        <v>15628</v>
      </c>
      <c r="M3526" s="42">
        <v>0.14000000000000001</v>
      </c>
      <c r="N3526" s="42">
        <v>0.97</v>
      </c>
      <c r="O3526" s="1" t="s">
        <v>15615</v>
      </c>
    </row>
    <row r="3527" spans="1:15" x14ac:dyDescent="0.25">
      <c r="A3527">
        <v>3526</v>
      </c>
      <c r="B3527" t="s">
        <v>10904</v>
      </c>
      <c r="C3527" t="s">
        <v>4490</v>
      </c>
      <c r="D3527" t="s">
        <v>12817</v>
      </c>
      <c r="E3527" s="65">
        <f t="shared" si="220"/>
        <v>43214</v>
      </c>
      <c r="F3527">
        <f t="shared" si="221"/>
        <v>2018</v>
      </c>
      <c r="G3527">
        <f t="shared" si="222"/>
        <v>4</v>
      </c>
      <c r="H3527">
        <f t="shared" si="223"/>
        <v>2</v>
      </c>
      <c r="I3527" s="1" t="s">
        <v>15622</v>
      </c>
      <c r="J3527" s="1" t="s">
        <v>17051</v>
      </c>
      <c r="K3527" s="1" t="s">
        <v>17125</v>
      </c>
      <c r="L3527" s="1" t="s">
        <v>15626</v>
      </c>
      <c r="M3527" s="42">
        <v>1</v>
      </c>
      <c r="N3527" s="42">
        <v>1</v>
      </c>
      <c r="O3527" s="1" t="s">
        <v>15615</v>
      </c>
    </row>
    <row r="3528" spans="1:15" x14ac:dyDescent="0.25">
      <c r="A3528">
        <v>3527</v>
      </c>
      <c r="B3528" t="s">
        <v>8103</v>
      </c>
      <c r="C3528" t="s">
        <v>7232</v>
      </c>
      <c r="D3528" t="s">
        <v>12817</v>
      </c>
      <c r="E3528" s="65">
        <f t="shared" si="220"/>
        <v>43214</v>
      </c>
      <c r="F3528">
        <f t="shared" si="221"/>
        <v>2018</v>
      </c>
      <c r="G3528">
        <f t="shared" si="222"/>
        <v>4</v>
      </c>
      <c r="H3528">
        <f t="shared" si="223"/>
        <v>2</v>
      </c>
      <c r="I3528" s="1" t="s">
        <v>15622</v>
      </c>
      <c r="J3528" s="1" t="s">
        <v>17051</v>
      </c>
      <c r="K3528" s="1" t="s">
        <v>17125</v>
      </c>
      <c r="L3528" s="1" t="s">
        <v>15626</v>
      </c>
      <c r="M3528" s="42">
        <v>1</v>
      </c>
      <c r="N3528" s="42">
        <v>0.95</v>
      </c>
      <c r="O3528" s="1" t="s">
        <v>15616</v>
      </c>
    </row>
    <row r="3529" spans="1:15" x14ac:dyDescent="0.25">
      <c r="A3529">
        <v>3528</v>
      </c>
      <c r="B3529" t="s">
        <v>9516</v>
      </c>
      <c r="C3529" t="s">
        <v>5844</v>
      </c>
      <c r="D3529" t="s">
        <v>12818</v>
      </c>
      <c r="E3529" s="65">
        <f t="shared" si="220"/>
        <v>43215</v>
      </c>
      <c r="F3529">
        <f t="shared" si="221"/>
        <v>2018</v>
      </c>
      <c r="G3529">
        <f t="shared" si="222"/>
        <v>4</v>
      </c>
      <c r="H3529">
        <f t="shared" si="223"/>
        <v>3</v>
      </c>
      <c r="I3529" s="1" t="s">
        <v>15625</v>
      </c>
      <c r="J3529" s="1" t="s">
        <v>17051</v>
      </c>
      <c r="K3529" s="1" t="s">
        <v>17125</v>
      </c>
      <c r="L3529" s="1" t="s">
        <v>15623</v>
      </c>
      <c r="M3529" s="42">
        <v>1</v>
      </c>
      <c r="N3529" s="42">
        <v>0.94</v>
      </c>
      <c r="O3529" s="1" t="s">
        <v>15616</v>
      </c>
    </row>
    <row r="3530" spans="1:15" x14ac:dyDescent="0.25">
      <c r="A3530">
        <v>3529</v>
      </c>
      <c r="B3530" t="s">
        <v>8540</v>
      </c>
      <c r="C3530" t="s">
        <v>6806</v>
      </c>
      <c r="D3530" t="s">
        <v>12818</v>
      </c>
      <c r="E3530" s="65">
        <f t="shared" si="220"/>
        <v>43215</v>
      </c>
      <c r="F3530">
        <f t="shared" si="221"/>
        <v>2018</v>
      </c>
      <c r="G3530">
        <f t="shared" si="222"/>
        <v>4</v>
      </c>
      <c r="H3530">
        <f t="shared" si="223"/>
        <v>3</v>
      </c>
      <c r="I3530" s="1" t="s">
        <v>15622</v>
      </c>
      <c r="J3530" s="1" t="s">
        <v>17051</v>
      </c>
      <c r="K3530" s="1" t="s">
        <v>17125</v>
      </c>
      <c r="L3530" s="1" t="s">
        <v>15628</v>
      </c>
      <c r="M3530" s="42">
        <v>0</v>
      </c>
      <c r="N3530" s="42">
        <v>1</v>
      </c>
      <c r="O3530" s="1" t="s">
        <v>15615</v>
      </c>
    </row>
    <row r="3531" spans="1:15" x14ac:dyDescent="0.25">
      <c r="A3531">
        <v>3530</v>
      </c>
      <c r="B3531" t="s">
        <v>11033</v>
      </c>
      <c r="C3531" t="s">
        <v>4364</v>
      </c>
      <c r="D3531" t="s">
        <v>12819</v>
      </c>
      <c r="E3531" s="65">
        <f t="shared" si="220"/>
        <v>43218</v>
      </c>
      <c r="F3531">
        <f t="shared" si="221"/>
        <v>2018</v>
      </c>
      <c r="G3531">
        <f t="shared" si="222"/>
        <v>4</v>
      </c>
      <c r="H3531">
        <f t="shared" si="223"/>
        <v>6</v>
      </c>
      <c r="I3531" s="1" t="s">
        <v>15622</v>
      </c>
      <c r="J3531" s="1" t="s">
        <v>17051</v>
      </c>
      <c r="K3531" s="1" t="s">
        <v>17125</v>
      </c>
      <c r="L3531" s="1" t="s">
        <v>15626</v>
      </c>
      <c r="M3531" s="42">
        <v>1</v>
      </c>
      <c r="N3531" s="42">
        <v>0.44</v>
      </c>
      <c r="O3531" s="1" t="s">
        <v>15615</v>
      </c>
    </row>
    <row r="3532" spans="1:15" x14ac:dyDescent="0.25">
      <c r="A3532">
        <v>3531</v>
      </c>
      <c r="B3532" t="s">
        <v>10353</v>
      </c>
      <c r="C3532" t="s">
        <v>5026</v>
      </c>
      <c r="D3532" t="s">
        <v>12820</v>
      </c>
      <c r="E3532" s="65">
        <f t="shared" si="220"/>
        <v>43220</v>
      </c>
      <c r="F3532">
        <f t="shared" si="221"/>
        <v>2018</v>
      </c>
      <c r="G3532">
        <f t="shared" si="222"/>
        <v>4</v>
      </c>
      <c r="H3532">
        <f t="shared" si="223"/>
        <v>1</v>
      </c>
      <c r="I3532" s="1" t="s">
        <v>15622</v>
      </c>
      <c r="J3532" s="1" t="s">
        <v>17051</v>
      </c>
      <c r="K3532" s="1" t="s">
        <v>17125</v>
      </c>
      <c r="L3532" s="1" t="s">
        <v>15624</v>
      </c>
      <c r="M3532" s="42">
        <v>1</v>
      </c>
      <c r="N3532" s="42">
        <v>0.54</v>
      </c>
      <c r="O3532" s="1" t="s">
        <v>15616</v>
      </c>
    </row>
    <row r="3533" spans="1:15" x14ac:dyDescent="0.25">
      <c r="A3533">
        <v>3532</v>
      </c>
      <c r="B3533" t="s">
        <v>11163</v>
      </c>
      <c r="C3533" t="s">
        <v>4237</v>
      </c>
      <c r="D3533" t="s">
        <v>12821</v>
      </c>
      <c r="E3533" s="65">
        <f t="shared" si="220"/>
        <v>43221</v>
      </c>
      <c r="F3533">
        <f t="shared" si="221"/>
        <v>2018</v>
      </c>
      <c r="G3533">
        <f t="shared" si="222"/>
        <v>5</v>
      </c>
      <c r="H3533">
        <f t="shared" si="223"/>
        <v>2</v>
      </c>
      <c r="I3533" s="1" t="s">
        <v>15622</v>
      </c>
      <c r="J3533" s="1" t="s">
        <v>17051</v>
      </c>
      <c r="K3533" s="1" t="s">
        <v>17125</v>
      </c>
      <c r="L3533" s="1" t="s">
        <v>15626</v>
      </c>
      <c r="M3533" s="42">
        <v>1</v>
      </c>
      <c r="N3533" s="42">
        <v>1</v>
      </c>
      <c r="O3533" s="1" t="s">
        <v>15615</v>
      </c>
    </row>
    <row r="3534" spans="1:15" x14ac:dyDescent="0.25">
      <c r="A3534">
        <v>3533</v>
      </c>
      <c r="B3534" t="s">
        <v>9181</v>
      </c>
      <c r="C3534" t="s">
        <v>6173</v>
      </c>
      <c r="D3534" t="s">
        <v>12822</v>
      </c>
      <c r="E3534" s="65">
        <f t="shared" si="220"/>
        <v>43223</v>
      </c>
      <c r="F3534">
        <f t="shared" si="221"/>
        <v>2018</v>
      </c>
      <c r="G3534">
        <f t="shared" si="222"/>
        <v>5</v>
      </c>
      <c r="H3534">
        <f t="shared" si="223"/>
        <v>4</v>
      </c>
      <c r="I3534" s="1" t="s">
        <v>15627</v>
      </c>
      <c r="J3534" s="1" t="s">
        <v>17051</v>
      </c>
      <c r="K3534" s="1" t="s">
        <v>17125</v>
      </c>
      <c r="L3534" s="1" t="s">
        <v>15626</v>
      </c>
      <c r="M3534" s="42">
        <v>0.7</v>
      </c>
      <c r="N3534" s="42">
        <v>0.97</v>
      </c>
      <c r="O3534" s="1" t="s">
        <v>15615</v>
      </c>
    </row>
    <row r="3535" spans="1:15" x14ac:dyDescent="0.25">
      <c r="A3535">
        <v>3534</v>
      </c>
      <c r="B3535" t="s">
        <v>9060</v>
      </c>
      <c r="C3535" t="s">
        <v>6293</v>
      </c>
      <c r="D3535" t="s">
        <v>12823</v>
      </c>
      <c r="E3535" s="65">
        <f t="shared" si="220"/>
        <v>43224</v>
      </c>
      <c r="F3535">
        <f t="shared" si="221"/>
        <v>2018</v>
      </c>
      <c r="G3535">
        <f t="shared" si="222"/>
        <v>5</v>
      </c>
      <c r="H3535">
        <f t="shared" si="223"/>
        <v>5</v>
      </c>
      <c r="I3535" s="1" t="s">
        <v>15629</v>
      </c>
      <c r="J3535" s="1" t="s">
        <v>17051</v>
      </c>
      <c r="K3535" s="1" t="s">
        <v>17125</v>
      </c>
      <c r="L3535" s="1" t="s">
        <v>15626</v>
      </c>
      <c r="M3535" s="42">
        <v>0.95</v>
      </c>
      <c r="N3535" s="42">
        <v>0.85</v>
      </c>
      <c r="O3535" s="1" t="s">
        <v>15615</v>
      </c>
    </row>
    <row r="3536" spans="1:15" x14ac:dyDescent="0.25">
      <c r="A3536">
        <v>3535</v>
      </c>
      <c r="B3536" t="s">
        <v>8005</v>
      </c>
      <c r="C3536" t="s">
        <v>7326</v>
      </c>
      <c r="D3536" t="s">
        <v>12824</v>
      </c>
      <c r="E3536" s="65">
        <f t="shared" si="220"/>
        <v>43225</v>
      </c>
      <c r="F3536">
        <f t="shared" si="221"/>
        <v>2018</v>
      </c>
      <c r="G3536">
        <f t="shared" si="222"/>
        <v>5</v>
      </c>
      <c r="H3536">
        <f t="shared" si="223"/>
        <v>6</v>
      </c>
      <c r="I3536" s="1" t="s">
        <v>15625</v>
      </c>
      <c r="J3536" s="1" t="s">
        <v>17051</v>
      </c>
      <c r="K3536" s="1" t="s">
        <v>17125</v>
      </c>
      <c r="L3536" s="1" t="s">
        <v>15626</v>
      </c>
      <c r="M3536" s="42">
        <v>0.93</v>
      </c>
      <c r="N3536" s="42">
        <v>0.99</v>
      </c>
      <c r="O3536" s="1" t="s">
        <v>15615</v>
      </c>
    </row>
    <row r="3537" spans="1:15" x14ac:dyDescent="0.25">
      <c r="A3537">
        <v>3536</v>
      </c>
      <c r="B3537" t="s">
        <v>9026</v>
      </c>
      <c r="C3537" t="s">
        <v>6328</v>
      </c>
      <c r="D3537" t="s">
        <v>12825</v>
      </c>
      <c r="E3537" s="65">
        <f t="shared" si="220"/>
        <v>43229</v>
      </c>
      <c r="F3537">
        <f t="shared" si="221"/>
        <v>2018</v>
      </c>
      <c r="G3537">
        <f t="shared" si="222"/>
        <v>5</v>
      </c>
      <c r="H3537">
        <f t="shared" si="223"/>
        <v>3</v>
      </c>
      <c r="I3537" s="1" t="s">
        <v>15622</v>
      </c>
      <c r="J3537" s="1" t="s">
        <v>17051</v>
      </c>
      <c r="K3537" s="1" t="s">
        <v>17125</v>
      </c>
      <c r="L3537" s="1" t="s">
        <v>15626</v>
      </c>
      <c r="M3537" s="42">
        <v>1</v>
      </c>
      <c r="N3537" s="42">
        <v>0.97</v>
      </c>
      <c r="O3537" s="1" t="s">
        <v>15616</v>
      </c>
    </row>
    <row r="3538" spans="1:15" x14ac:dyDescent="0.25">
      <c r="A3538">
        <v>3537</v>
      </c>
      <c r="B3538" t="s">
        <v>7897</v>
      </c>
      <c r="C3538" t="s">
        <v>7432</v>
      </c>
      <c r="D3538" t="s">
        <v>12826</v>
      </c>
      <c r="E3538" s="65">
        <f t="shared" si="220"/>
        <v>43230</v>
      </c>
      <c r="F3538">
        <f t="shared" si="221"/>
        <v>2018</v>
      </c>
      <c r="G3538">
        <f t="shared" si="222"/>
        <v>5</v>
      </c>
      <c r="H3538">
        <f t="shared" si="223"/>
        <v>4</v>
      </c>
      <c r="I3538" s="1" t="s">
        <v>15622</v>
      </c>
      <c r="J3538" s="1" t="s">
        <v>17051</v>
      </c>
      <c r="K3538" s="1" t="s">
        <v>17125</v>
      </c>
      <c r="L3538" s="1" t="s">
        <v>15626</v>
      </c>
      <c r="M3538" s="42">
        <v>1</v>
      </c>
      <c r="N3538" s="42">
        <v>0.88</v>
      </c>
      <c r="O3538" s="1" t="s">
        <v>15616</v>
      </c>
    </row>
    <row r="3539" spans="1:15" x14ac:dyDescent="0.25">
      <c r="A3539">
        <v>3538</v>
      </c>
      <c r="B3539" t="s">
        <v>10435</v>
      </c>
      <c r="C3539" t="s">
        <v>4946</v>
      </c>
      <c r="D3539" t="s">
        <v>12827</v>
      </c>
      <c r="E3539" s="65">
        <f t="shared" si="220"/>
        <v>43232</v>
      </c>
      <c r="F3539">
        <f t="shared" si="221"/>
        <v>2018</v>
      </c>
      <c r="G3539">
        <f t="shared" si="222"/>
        <v>5</v>
      </c>
      <c r="H3539">
        <f t="shared" si="223"/>
        <v>6</v>
      </c>
      <c r="I3539" s="1" t="s">
        <v>15622</v>
      </c>
      <c r="J3539" s="1" t="s">
        <v>17051</v>
      </c>
      <c r="K3539" s="1" t="s">
        <v>17125</v>
      </c>
      <c r="L3539" s="1" t="s">
        <v>15624</v>
      </c>
      <c r="M3539" s="42">
        <v>1</v>
      </c>
      <c r="N3539" s="42">
        <v>0.94</v>
      </c>
      <c r="O3539" s="1" t="s">
        <v>15616</v>
      </c>
    </row>
    <row r="3540" spans="1:15" x14ac:dyDescent="0.25">
      <c r="A3540">
        <v>3539</v>
      </c>
      <c r="B3540" t="s">
        <v>7834</v>
      </c>
      <c r="C3540" t="s">
        <v>7489</v>
      </c>
      <c r="D3540" t="s">
        <v>12828</v>
      </c>
      <c r="E3540" s="65">
        <f t="shared" si="220"/>
        <v>43233</v>
      </c>
      <c r="F3540">
        <f t="shared" si="221"/>
        <v>2018</v>
      </c>
      <c r="G3540">
        <f t="shared" si="222"/>
        <v>5</v>
      </c>
      <c r="H3540">
        <f t="shared" si="223"/>
        <v>7</v>
      </c>
      <c r="I3540" s="1" t="s">
        <v>15629</v>
      </c>
      <c r="J3540" s="1" t="s">
        <v>17051</v>
      </c>
      <c r="K3540" s="1" t="s">
        <v>17125</v>
      </c>
      <c r="L3540" s="1" t="s">
        <v>15626</v>
      </c>
      <c r="M3540" s="42">
        <v>1</v>
      </c>
      <c r="N3540" s="42">
        <v>0.9</v>
      </c>
      <c r="O3540" s="1" t="s">
        <v>15615</v>
      </c>
    </row>
    <row r="3541" spans="1:15" x14ac:dyDescent="0.25">
      <c r="A3541">
        <v>3540</v>
      </c>
      <c r="B3541" t="s">
        <v>7926</v>
      </c>
      <c r="C3541" t="s">
        <v>7404</v>
      </c>
      <c r="D3541" t="s">
        <v>12828</v>
      </c>
      <c r="E3541" s="65">
        <f t="shared" si="220"/>
        <v>43233</v>
      </c>
      <c r="F3541">
        <f t="shared" si="221"/>
        <v>2018</v>
      </c>
      <c r="G3541">
        <f t="shared" si="222"/>
        <v>5</v>
      </c>
      <c r="H3541">
        <f t="shared" si="223"/>
        <v>7</v>
      </c>
      <c r="I3541" s="1" t="s">
        <v>15629</v>
      </c>
      <c r="J3541" s="1" t="s">
        <v>17051</v>
      </c>
      <c r="K3541" s="1" t="s">
        <v>17125</v>
      </c>
      <c r="L3541" s="1" t="s">
        <v>15626</v>
      </c>
      <c r="M3541" s="42">
        <v>1</v>
      </c>
      <c r="N3541" s="42">
        <v>1</v>
      </c>
      <c r="O3541" s="1" t="s">
        <v>15615</v>
      </c>
    </row>
    <row r="3542" spans="1:15" x14ac:dyDescent="0.25">
      <c r="A3542">
        <v>3541</v>
      </c>
      <c r="B3542" t="s">
        <v>9201</v>
      </c>
      <c r="C3542" t="s">
        <v>6153</v>
      </c>
      <c r="D3542" t="s">
        <v>12829</v>
      </c>
      <c r="E3542" s="65">
        <f t="shared" si="220"/>
        <v>43234</v>
      </c>
      <c r="F3542">
        <f t="shared" si="221"/>
        <v>2018</v>
      </c>
      <c r="G3542">
        <f t="shared" si="222"/>
        <v>5</v>
      </c>
      <c r="H3542">
        <f t="shared" si="223"/>
        <v>1</v>
      </c>
      <c r="I3542" s="1" t="s">
        <v>15625</v>
      </c>
      <c r="J3542" s="1" t="s">
        <v>17051</v>
      </c>
      <c r="K3542" s="1" t="s">
        <v>17125</v>
      </c>
      <c r="L3542" s="1" t="s">
        <v>15624</v>
      </c>
      <c r="M3542" s="42">
        <v>0.6</v>
      </c>
      <c r="N3542" s="42">
        <v>0.93</v>
      </c>
      <c r="O3542" s="1" t="s">
        <v>15615</v>
      </c>
    </row>
    <row r="3543" spans="1:15" x14ac:dyDescent="0.25">
      <c r="A3543">
        <v>3542</v>
      </c>
      <c r="B3543" t="s">
        <v>11276</v>
      </c>
      <c r="C3543" t="s">
        <v>4125</v>
      </c>
      <c r="D3543" t="s">
        <v>12830</v>
      </c>
      <c r="E3543" s="65">
        <f t="shared" si="220"/>
        <v>43236</v>
      </c>
      <c r="F3543">
        <f t="shared" si="221"/>
        <v>2018</v>
      </c>
      <c r="G3543">
        <f t="shared" si="222"/>
        <v>5</v>
      </c>
      <c r="H3543">
        <f t="shared" si="223"/>
        <v>3</v>
      </c>
      <c r="I3543" s="1" t="s">
        <v>15808</v>
      </c>
      <c r="J3543" s="1" t="s">
        <v>17060</v>
      </c>
      <c r="K3543" s="1" t="s">
        <v>17125</v>
      </c>
      <c r="L3543" s="1" t="s">
        <v>15626</v>
      </c>
      <c r="M3543" s="42">
        <v>1</v>
      </c>
      <c r="N3543" s="42">
        <v>1</v>
      </c>
      <c r="O3543" s="1" t="s">
        <v>15616</v>
      </c>
    </row>
    <row r="3544" spans="1:15" x14ac:dyDescent="0.25">
      <c r="A3544">
        <v>3543</v>
      </c>
      <c r="B3544" t="s">
        <v>9306</v>
      </c>
      <c r="C3544" t="s">
        <v>6050</v>
      </c>
      <c r="D3544" t="s">
        <v>12831</v>
      </c>
      <c r="E3544" s="65">
        <f t="shared" si="220"/>
        <v>43237</v>
      </c>
      <c r="F3544">
        <f t="shared" si="221"/>
        <v>2018</v>
      </c>
      <c r="G3544">
        <f t="shared" si="222"/>
        <v>5</v>
      </c>
      <c r="H3544">
        <f t="shared" si="223"/>
        <v>4</v>
      </c>
      <c r="I3544" s="1" t="s">
        <v>15622</v>
      </c>
      <c r="J3544" s="1" t="s">
        <v>17051</v>
      </c>
      <c r="K3544" s="1" t="s">
        <v>17125</v>
      </c>
      <c r="L3544" s="1" t="s">
        <v>15624</v>
      </c>
      <c r="M3544" s="42">
        <v>0.8</v>
      </c>
      <c r="N3544" s="42">
        <v>0.91</v>
      </c>
      <c r="O3544" s="1" t="s">
        <v>15615</v>
      </c>
    </row>
    <row r="3545" spans="1:15" x14ac:dyDescent="0.25">
      <c r="A3545">
        <v>3544</v>
      </c>
      <c r="B3545" t="s">
        <v>7769</v>
      </c>
      <c r="C3545" t="s">
        <v>7552</v>
      </c>
      <c r="D3545" t="s">
        <v>12832</v>
      </c>
      <c r="E3545" s="65">
        <f t="shared" si="220"/>
        <v>43242</v>
      </c>
      <c r="F3545">
        <f t="shared" si="221"/>
        <v>2018</v>
      </c>
      <c r="G3545">
        <f t="shared" si="222"/>
        <v>5</v>
      </c>
      <c r="H3545">
        <f t="shared" si="223"/>
        <v>2</v>
      </c>
      <c r="I3545" s="1" t="s">
        <v>15622</v>
      </c>
      <c r="J3545" s="1" t="s">
        <v>17051</v>
      </c>
      <c r="K3545" s="1" t="s">
        <v>17125</v>
      </c>
      <c r="L3545" s="1" t="s">
        <v>15626</v>
      </c>
      <c r="M3545" s="42">
        <v>0.9</v>
      </c>
      <c r="N3545" s="42">
        <v>0.99</v>
      </c>
      <c r="O3545" s="1" t="s">
        <v>15615</v>
      </c>
    </row>
    <row r="3546" spans="1:15" x14ac:dyDescent="0.25">
      <c r="A3546">
        <v>3545</v>
      </c>
      <c r="B3546" t="s">
        <v>8169</v>
      </c>
      <c r="C3546" t="s">
        <v>7166</v>
      </c>
      <c r="D3546" t="s">
        <v>12832</v>
      </c>
      <c r="E3546" s="65">
        <f t="shared" si="220"/>
        <v>43242</v>
      </c>
      <c r="F3546">
        <f t="shared" si="221"/>
        <v>2018</v>
      </c>
      <c r="G3546">
        <f t="shared" si="222"/>
        <v>5</v>
      </c>
      <c r="H3546">
        <f t="shared" si="223"/>
        <v>2</v>
      </c>
      <c r="I3546" s="1" t="s">
        <v>15622</v>
      </c>
      <c r="J3546" s="1" t="s">
        <v>17051</v>
      </c>
      <c r="K3546" s="1" t="s">
        <v>17125</v>
      </c>
      <c r="L3546" s="1" t="s">
        <v>15626</v>
      </c>
      <c r="M3546" s="42">
        <v>1</v>
      </c>
      <c r="N3546" s="42">
        <v>1</v>
      </c>
      <c r="O3546" s="1" t="s">
        <v>15615</v>
      </c>
    </row>
    <row r="3547" spans="1:15" x14ac:dyDescent="0.25">
      <c r="A3547">
        <v>3546</v>
      </c>
      <c r="B3547" t="s">
        <v>11461</v>
      </c>
      <c r="C3547" t="s">
        <v>3940</v>
      </c>
      <c r="D3547" t="s">
        <v>12833</v>
      </c>
      <c r="E3547" s="65">
        <f t="shared" si="220"/>
        <v>43243</v>
      </c>
      <c r="F3547">
        <f t="shared" si="221"/>
        <v>2018</v>
      </c>
      <c r="G3547">
        <f t="shared" si="222"/>
        <v>5</v>
      </c>
      <c r="H3547">
        <f t="shared" si="223"/>
        <v>3</v>
      </c>
      <c r="I3547" s="1" t="s">
        <v>15622</v>
      </c>
      <c r="J3547" s="1" t="s">
        <v>17051</v>
      </c>
      <c r="K3547" s="1" t="s">
        <v>17125</v>
      </c>
      <c r="L3547" s="1" t="s">
        <v>15626</v>
      </c>
      <c r="M3547" s="42">
        <v>1</v>
      </c>
      <c r="N3547" s="42">
        <v>0.98</v>
      </c>
      <c r="O3547" s="1" t="s">
        <v>15616</v>
      </c>
    </row>
    <row r="3548" spans="1:15" x14ac:dyDescent="0.25">
      <c r="A3548">
        <v>3547</v>
      </c>
      <c r="B3548" t="s">
        <v>8381</v>
      </c>
      <c r="C3548" t="s">
        <v>6960</v>
      </c>
      <c r="D3548" t="s">
        <v>12834</v>
      </c>
      <c r="E3548" s="65">
        <f t="shared" si="220"/>
        <v>43244</v>
      </c>
      <c r="F3548">
        <f t="shared" si="221"/>
        <v>2018</v>
      </c>
      <c r="G3548">
        <f t="shared" si="222"/>
        <v>5</v>
      </c>
      <c r="H3548">
        <f t="shared" si="223"/>
        <v>4</v>
      </c>
      <c r="I3548" s="1" t="s">
        <v>15627</v>
      </c>
      <c r="J3548" s="1" t="s">
        <v>17051</v>
      </c>
      <c r="K3548" s="1" t="s">
        <v>17125</v>
      </c>
      <c r="L3548" s="1" t="s">
        <v>15626</v>
      </c>
      <c r="M3548" s="42">
        <v>1</v>
      </c>
      <c r="N3548" s="42">
        <v>1</v>
      </c>
      <c r="O3548" s="1" t="s">
        <v>15615</v>
      </c>
    </row>
    <row r="3549" spans="1:15" x14ac:dyDescent="0.25">
      <c r="A3549">
        <v>3548</v>
      </c>
      <c r="B3549" t="s">
        <v>11774</v>
      </c>
      <c r="C3549" t="s">
        <v>3636</v>
      </c>
      <c r="D3549" t="s">
        <v>12834</v>
      </c>
      <c r="E3549" s="65">
        <f t="shared" si="220"/>
        <v>43244</v>
      </c>
      <c r="F3549">
        <f t="shared" si="221"/>
        <v>2018</v>
      </c>
      <c r="G3549">
        <f t="shared" si="222"/>
        <v>5</v>
      </c>
      <c r="H3549">
        <f t="shared" si="223"/>
        <v>4</v>
      </c>
      <c r="I3549" s="1" t="s">
        <v>15622</v>
      </c>
      <c r="J3549" s="1" t="s">
        <v>17051</v>
      </c>
      <c r="K3549" s="1" t="s">
        <v>17125</v>
      </c>
      <c r="L3549" s="1" t="s">
        <v>15624</v>
      </c>
      <c r="M3549" s="42">
        <v>0.67</v>
      </c>
      <c r="N3549" s="42">
        <v>0.94</v>
      </c>
      <c r="O3549" s="1" t="s">
        <v>15615</v>
      </c>
    </row>
    <row r="3550" spans="1:15" x14ac:dyDescent="0.25">
      <c r="A3550">
        <v>3549</v>
      </c>
      <c r="B3550" t="s">
        <v>11266</v>
      </c>
      <c r="C3550" t="s">
        <v>4135</v>
      </c>
      <c r="D3550" t="s">
        <v>12835</v>
      </c>
      <c r="E3550" s="65">
        <f t="shared" si="220"/>
        <v>43247</v>
      </c>
      <c r="F3550">
        <f t="shared" si="221"/>
        <v>2018</v>
      </c>
      <c r="G3550">
        <f t="shared" si="222"/>
        <v>5</v>
      </c>
      <c r="H3550">
        <f t="shared" si="223"/>
        <v>7</v>
      </c>
      <c r="I3550" s="1" t="s">
        <v>15627</v>
      </c>
      <c r="J3550" s="1" t="s">
        <v>17051</v>
      </c>
      <c r="K3550" s="1" t="s">
        <v>17125</v>
      </c>
      <c r="L3550" s="1" t="s">
        <v>15624</v>
      </c>
      <c r="M3550" s="42">
        <v>1</v>
      </c>
      <c r="N3550" s="42">
        <v>0.92</v>
      </c>
      <c r="O3550" s="1" t="s">
        <v>15616</v>
      </c>
    </row>
    <row r="3551" spans="1:15" x14ac:dyDescent="0.25">
      <c r="A3551">
        <v>3550</v>
      </c>
      <c r="B3551" t="s">
        <v>11548</v>
      </c>
      <c r="C3551" t="s">
        <v>3588</v>
      </c>
      <c r="D3551" t="s">
        <v>12835</v>
      </c>
      <c r="E3551" s="65">
        <f t="shared" si="220"/>
        <v>43247</v>
      </c>
      <c r="F3551">
        <f t="shared" si="221"/>
        <v>2018</v>
      </c>
      <c r="G3551">
        <f t="shared" si="222"/>
        <v>5</v>
      </c>
      <c r="H3551">
        <f t="shared" si="223"/>
        <v>7</v>
      </c>
      <c r="I3551" s="1" t="s">
        <v>15625</v>
      </c>
      <c r="J3551" s="1" t="s">
        <v>17051</v>
      </c>
      <c r="K3551" s="1" t="s">
        <v>17125</v>
      </c>
      <c r="L3551" s="1" t="s">
        <v>15624</v>
      </c>
      <c r="M3551" s="42">
        <v>0.75</v>
      </c>
      <c r="N3551" s="42">
        <v>0.88</v>
      </c>
      <c r="O3551" s="1" t="s">
        <v>15616</v>
      </c>
    </row>
    <row r="3552" spans="1:15" x14ac:dyDescent="0.25">
      <c r="A3552">
        <v>3551</v>
      </c>
      <c r="B3552" t="s">
        <v>10830</v>
      </c>
      <c r="C3552" t="s">
        <v>4563</v>
      </c>
      <c r="D3552" t="s">
        <v>12836</v>
      </c>
      <c r="E3552" s="65">
        <f t="shared" si="220"/>
        <v>43249</v>
      </c>
      <c r="F3552">
        <f t="shared" si="221"/>
        <v>2018</v>
      </c>
      <c r="G3552">
        <f t="shared" si="222"/>
        <v>5</v>
      </c>
      <c r="H3552">
        <f t="shared" si="223"/>
        <v>2</v>
      </c>
      <c r="I3552" s="1" t="s">
        <v>15622</v>
      </c>
      <c r="J3552" s="1" t="s">
        <v>17051</v>
      </c>
      <c r="K3552" s="1" t="s">
        <v>17125</v>
      </c>
      <c r="L3552" s="1" t="s">
        <v>15626</v>
      </c>
      <c r="M3552" s="42">
        <v>1</v>
      </c>
      <c r="N3552" s="42">
        <v>1</v>
      </c>
      <c r="O3552" s="1" t="s">
        <v>15615</v>
      </c>
    </row>
    <row r="3553" spans="1:15" x14ac:dyDescent="0.25">
      <c r="A3553">
        <v>3552</v>
      </c>
      <c r="B3553" t="s">
        <v>11223</v>
      </c>
      <c r="C3553" t="s">
        <v>4178</v>
      </c>
      <c r="D3553" t="s">
        <v>12836</v>
      </c>
      <c r="E3553" s="65">
        <f t="shared" si="220"/>
        <v>43249</v>
      </c>
      <c r="F3553">
        <f t="shared" si="221"/>
        <v>2018</v>
      </c>
      <c r="G3553">
        <f t="shared" si="222"/>
        <v>5</v>
      </c>
      <c r="H3553">
        <f t="shared" si="223"/>
        <v>2</v>
      </c>
      <c r="I3553" s="1" t="s">
        <v>15629</v>
      </c>
      <c r="J3553" s="1" t="s">
        <v>17051</v>
      </c>
      <c r="K3553" s="1" t="s">
        <v>17125</v>
      </c>
      <c r="L3553" s="1" t="s">
        <v>15626</v>
      </c>
      <c r="M3553" s="42">
        <v>1</v>
      </c>
      <c r="N3553" s="42">
        <v>0.92</v>
      </c>
      <c r="O3553" s="1" t="s">
        <v>15615</v>
      </c>
    </row>
    <row r="3554" spans="1:15" x14ac:dyDescent="0.25">
      <c r="A3554">
        <v>3553</v>
      </c>
      <c r="B3554" t="s">
        <v>7814</v>
      </c>
      <c r="C3554" t="s">
        <v>7509</v>
      </c>
      <c r="D3554" t="s">
        <v>12836</v>
      </c>
      <c r="E3554" s="65">
        <f t="shared" si="220"/>
        <v>43249</v>
      </c>
      <c r="F3554">
        <f t="shared" si="221"/>
        <v>2018</v>
      </c>
      <c r="G3554">
        <f t="shared" si="222"/>
        <v>5</v>
      </c>
      <c r="H3554">
        <f t="shared" si="223"/>
        <v>2</v>
      </c>
      <c r="I3554" s="1" t="s">
        <v>15638</v>
      </c>
      <c r="J3554" s="1" t="s">
        <v>17051</v>
      </c>
      <c r="K3554" s="1" t="s">
        <v>17125</v>
      </c>
      <c r="L3554" s="1" t="s">
        <v>15626</v>
      </c>
      <c r="M3554" s="42">
        <v>1</v>
      </c>
      <c r="N3554" s="42">
        <v>1</v>
      </c>
      <c r="O3554" s="1" t="s">
        <v>15615</v>
      </c>
    </row>
    <row r="3555" spans="1:15" x14ac:dyDescent="0.25">
      <c r="A3555">
        <v>3554</v>
      </c>
      <c r="B3555" t="s">
        <v>10923</v>
      </c>
      <c r="C3555" t="s">
        <v>4471</v>
      </c>
      <c r="D3555" t="s">
        <v>12837</v>
      </c>
      <c r="E3555" s="65">
        <f t="shared" si="220"/>
        <v>43250</v>
      </c>
      <c r="F3555">
        <f t="shared" si="221"/>
        <v>2018</v>
      </c>
      <c r="G3555">
        <f t="shared" si="222"/>
        <v>5</v>
      </c>
      <c r="H3555">
        <f t="shared" si="223"/>
        <v>3</v>
      </c>
      <c r="I3555" s="1" t="s">
        <v>15622</v>
      </c>
      <c r="J3555" s="1" t="s">
        <v>17051</v>
      </c>
      <c r="K3555" s="1" t="s">
        <v>17125</v>
      </c>
      <c r="L3555" s="1" t="s">
        <v>15626</v>
      </c>
      <c r="M3555" s="42">
        <v>1</v>
      </c>
      <c r="N3555" s="42">
        <v>1</v>
      </c>
      <c r="O3555" s="1" t="s">
        <v>15615</v>
      </c>
    </row>
    <row r="3556" spans="1:15" x14ac:dyDescent="0.25">
      <c r="A3556">
        <v>3555</v>
      </c>
      <c r="B3556" t="s">
        <v>10367</v>
      </c>
      <c r="C3556" t="s">
        <v>5012</v>
      </c>
      <c r="D3556" t="s">
        <v>12838</v>
      </c>
      <c r="E3556" s="65">
        <f t="shared" si="220"/>
        <v>43252</v>
      </c>
      <c r="F3556">
        <f t="shared" si="221"/>
        <v>2018</v>
      </c>
      <c r="G3556">
        <f t="shared" si="222"/>
        <v>6</v>
      </c>
      <c r="H3556">
        <f t="shared" si="223"/>
        <v>5</v>
      </c>
      <c r="I3556" s="1" t="s">
        <v>15625</v>
      </c>
      <c r="J3556" s="1" t="s">
        <v>17051</v>
      </c>
      <c r="K3556" s="1" t="s">
        <v>17125</v>
      </c>
      <c r="L3556" s="1" t="s">
        <v>15624</v>
      </c>
      <c r="M3556" s="42">
        <v>0.9</v>
      </c>
      <c r="N3556" s="42">
        <v>1</v>
      </c>
      <c r="O3556" s="1" t="s">
        <v>15616</v>
      </c>
    </row>
    <row r="3557" spans="1:15" x14ac:dyDescent="0.25">
      <c r="A3557">
        <v>3556</v>
      </c>
      <c r="B3557" t="s">
        <v>10806</v>
      </c>
      <c r="C3557" t="s">
        <v>4587</v>
      </c>
      <c r="D3557" t="s">
        <v>12839</v>
      </c>
      <c r="E3557" s="65">
        <f t="shared" si="220"/>
        <v>43254</v>
      </c>
      <c r="F3557">
        <f t="shared" si="221"/>
        <v>2018</v>
      </c>
      <c r="G3557">
        <f t="shared" si="222"/>
        <v>6</v>
      </c>
      <c r="H3557">
        <f t="shared" si="223"/>
        <v>7</v>
      </c>
      <c r="I3557" s="1" t="s">
        <v>15622</v>
      </c>
      <c r="J3557" s="1" t="s">
        <v>17051</v>
      </c>
      <c r="K3557" s="1" t="s">
        <v>17125</v>
      </c>
      <c r="L3557" s="1" t="s">
        <v>15626</v>
      </c>
      <c r="M3557" s="42">
        <v>1</v>
      </c>
      <c r="N3557" s="42">
        <v>1</v>
      </c>
      <c r="O3557" s="1" t="s">
        <v>15616</v>
      </c>
    </row>
    <row r="3558" spans="1:15" x14ac:dyDescent="0.25">
      <c r="A3558">
        <v>3557</v>
      </c>
      <c r="B3558" t="s">
        <v>7951</v>
      </c>
      <c r="C3558" t="s">
        <v>7380</v>
      </c>
      <c r="D3558" t="s">
        <v>12839</v>
      </c>
      <c r="E3558" s="65">
        <f t="shared" si="220"/>
        <v>43254</v>
      </c>
      <c r="F3558">
        <f t="shared" si="221"/>
        <v>2018</v>
      </c>
      <c r="G3558">
        <f t="shared" si="222"/>
        <v>6</v>
      </c>
      <c r="H3558">
        <f t="shared" si="223"/>
        <v>7</v>
      </c>
      <c r="I3558" s="1" t="s">
        <v>15622</v>
      </c>
      <c r="J3558" s="1" t="s">
        <v>17051</v>
      </c>
      <c r="K3558" s="1" t="s">
        <v>17125</v>
      </c>
      <c r="L3558" s="1" t="s">
        <v>15626</v>
      </c>
      <c r="M3558" s="42">
        <v>1</v>
      </c>
      <c r="N3558" s="42">
        <v>1</v>
      </c>
      <c r="O3558" s="1" t="s">
        <v>15615</v>
      </c>
    </row>
    <row r="3559" spans="1:15" x14ac:dyDescent="0.25">
      <c r="A3559">
        <v>3558</v>
      </c>
      <c r="B3559" t="s">
        <v>8092</v>
      </c>
      <c r="C3559" t="s">
        <v>7241</v>
      </c>
      <c r="D3559" t="s">
        <v>12840</v>
      </c>
      <c r="E3559" s="65">
        <f t="shared" si="220"/>
        <v>43255</v>
      </c>
      <c r="F3559">
        <f t="shared" si="221"/>
        <v>2018</v>
      </c>
      <c r="G3559">
        <f t="shared" si="222"/>
        <v>6</v>
      </c>
      <c r="H3559">
        <f t="shared" si="223"/>
        <v>1</v>
      </c>
      <c r="I3559" s="1" t="s">
        <v>15622</v>
      </c>
      <c r="J3559" s="1" t="s">
        <v>17051</v>
      </c>
      <c r="K3559" s="1" t="s">
        <v>17125</v>
      </c>
      <c r="L3559" s="1" t="s">
        <v>15623</v>
      </c>
      <c r="M3559" s="42">
        <v>1</v>
      </c>
      <c r="N3559" s="42">
        <v>0.86</v>
      </c>
      <c r="O3559" s="1" t="s">
        <v>15615</v>
      </c>
    </row>
    <row r="3560" spans="1:15" x14ac:dyDescent="0.25">
      <c r="A3560">
        <v>3559</v>
      </c>
      <c r="B3560" t="s">
        <v>8646</v>
      </c>
      <c r="C3560" t="s">
        <v>6702</v>
      </c>
      <c r="D3560" t="s">
        <v>12840</v>
      </c>
      <c r="E3560" s="65">
        <f t="shared" si="220"/>
        <v>43255</v>
      </c>
      <c r="F3560">
        <f t="shared" si="221"/>
        <v>2018</v>
      </c>
      <c r="G3560">
        <f t="shared" si="222"/>
        <v>6</v>
      </c>
      <c r="H3560">
        <f t="shared" si="223"/>
        <v>1</v>
      </c>
      <c r="I3560" s="1" t="s">
        <v>15622</v>
      </c>
      <c r="J3560" s="1" t="s">
        <v>17051</v>
      </c>
      <c r="K3560" s="1" t="s">
        <v>17125</v>
      </c>
      <c r="L3560" s="1" t="s">
        <v>15623</v>
      </c>
      <c r="M3560" s="42">
        <v>0.8</v>
      </c>
      <c r="N3560" s="42">
        <v>0.78</v>
      </c>
      <c r="O3560" s="1" t="s">
        <v>15615</v>
      </c>
    </row>
    <row r="3561" spans="1:15" x14ac:dyDescent="0.25">
      <c r="A3561">
        <v>3560</v>
      </c>
      <c r="B3561" t="s">
        <v>9711</v>
      </c>
      <c r="C3561" t="s">
        <v>5654</v>
      </c>
      <c r="D3561" t="s">
        <v>12841</v>
      </c>
      <c r="E3561" s="65">
        <f t="shared" si="220"/>
        <v>43257</v>
      </c>
      <c r="F3561">
        <f t="shared" si="221"/>
        <v>2018</v>
      </c>
      <c r="G3561">
        <f t="shared" si="222"/>
        <v>6</v>
      </c>
      <c r="H3561">
        <f t="shared" si="223"/>
        <v>3</v>
      </c>
      <c r="I3561" s="1" t="s">
        <v>15622</v>
      </c>
      <c r="J3561" s="1" t="s">
        <v>17051</v>
      </c>
      <c r="K3561" s="1" t="s">
        <v>17125</v>
      </c>
      <c r="L3561" s="1" t="s">
        <v>15626</v>
      </c>
      <c r="M3561" s="42">
        <v>1</v>
      </c>
      <c r="N3561" s="42">
        <v>1</v>
      </c>
      <c r="O3561" s="1" t="s">
        <v>15616</v>
      </c>
    </row>
    <row r="3562" spans="1:15" x14ac:dyDescent="0.25">
      <c r="A3562">
        <v>3561</v>
      </c>
      <c r="B3562" t="s">
        <v>7921</v>
      </c>
      <c r="C3562" t="s">
        <v>7409</v>
      </c>
      <c r="D3562" t="s">
        <v>12841</v>
      </c>
      <c r="E3562" s="65">
        <f t="shared" si="220"/>
        <v>43257</v>
      </c>
      <c r="F3562">
        <f t="shared" si="221"/>
        <v>2018</v>
      </c>
      <c r="G3562">
        <f t="shared" si="222"/>
        <v>6</v>
      </c>
      <c r="H3562">
        <f t="shared" si="223"/>
        <v>3</v>
      </c>
      <c r="I3562" s="1" t="s">
        <v>15639</v>
      </c>
      <c r="J3562" s="1" t="s">
        <v>17051</v>
      </c>
      <c r="K3562" s="1" t="s">
        <v>17125</v>
      </c>
      <c r="L3562" s="1" t="s">
        <v>15624</v>
      </c>
      <c r="M3562" s="42">
        <v>0.75</v>
      </c>
      <c r="N3562" s="42">
        <v>0.92</v>
      </c>
      <c r="O3562" s="1" t="s">
        <v>15616</v>
      </c>
    </row>
    <row r="3563" spans="1:15" x14ac:dyDescent="0.25">
      <c r="A3563">
        <v>3562</v>
      </c>
      <c r="B3563" t="s">
        <v>9275</v>
      </c>
      <c r="C3563" t="s">
        <v>6080</v>
      </c>
      <c r="D3563" t="s">
        <v>12841</v>
      </c>
      <c r="E3563" s="65">
        <f t="shared" si="220"/>
        <v>43257</v>
      </c>
      <c r="F3563">
        <f t="shared" si="221"/>
        <v>2018</v>
      </c>
      <c r="G3563">
        <f t="shared" si="222"/>
        <v>6</v>
      </c>
      <c r="H3563">
        <f t="shared" si="223"/>
        <v>3</v>
      </c>
      <c r="I3563" s="1" t="s">
        <v>15625</v>
      </c>
      <c r="J3563" s="1" t="s">
        <v>17051</v>
      </c>
      <c r="K3563" s="1" t="s">
        <v>17125</v>
      </c>
      <c r="L3563" s="1" t="s">
        <v>15626</v>
      </c>
      <c r="M3563" s="42">
        <v>1</v>
      </c>
      <c r="N3563" s="42">
        <v>0.49</v>
      </c>
      <c r="O3563" s="1" t="s">
        <v>15615</v>
      </c>
    </row>
    <row r="3564" spans="1:15" x14ac:dyDescent="0.25">
      <c r="A3564">
        <v>3563</v>
      </c>
      <c r="B3564" t="s">
        <v>8211</v>
      </c>
      <c r="C3564" t="s">
        <v>7124</v>
      </c>
      <c r="D3564" t="s">
        <v>12841</v>
      </c>
      <c r="E3564" s="65">
        <f t="shared" si="220"/>
        <v>43257</v>
      </c>
      <c r="F3564">
        <f t="shared" si="221"/>
        <v>2018</v>
      </c>
      <c r="G3564">
        <f t="shared" si="222"/>
        <v>6</v>
      </c>
      <c r="H3564">
        <f t="shared" si="223"/>
        <v>3</v>
      </c>
      <c r="I3564" s="1" t="s">
        <v>15625</v>
      </c>
      <c r="J3564" s="1" t="s">
        <v>17051</v>
      </c>
      <c r="K3564" s="1" t="s">
        <v>17125</v>
      </c>
      <c r="L3564" s="1" t="s">
        <v>15626</v>
      </c>
      <c r="M3564" s="42">
        <v>1</v>
      </c>
      <c r="N3564" s="42">
        <v>0.97</v>
      </c>
      <c r="O3564" s="1" t="s">
        <v>15616</v>
      </c>
    </row>
    <row r="3565" spans="1:15" x14ac:dyDescent="0.25">
      <c r="A3565">
        <v>3564</v>
      </c>
      <c r="B3565" t="s">
        <v>11641</v>
      </c>
      <c r="C3565" t="s">
        <v>3764</v>
      </c>
      <c r="D3565" t="s">
        <v>12841</v>
      </c>
      <c r="E3565" s="65">
        <f t="shared" si="220"/>
        <v>43257</v>
      </c>
      <c r="F3565">
        <f t="shared" si="221"/>
        <v>2018</v>
      </c>
      <c r="G3565">
        <f t="shared" si="222"/>
        <v>6</v>
      </c>
      <c r="H3565">
        <f t="shared" si="223"/>
        <v>3</v>
      </c>
      <c r="I3565" s="1" t="s">
        <v>15625</v>
      </c>
      <c r="J3565" s="1" t="s">
        <v>17051</v>
      </c>
      <c r="K3565" s="1" t="s">
        <v>17125</v>
      </c>
      <c r="L3565" s="1" t="s">
        <v>15623</v>
      </c>
      <c r="M3565" s="42">
        <v>0.5</v>
      </c>
      <c r="N3565" s="42">
        <v>0.8</v>
      </c>
      <c r="O3565" s="1" t="s">
        <v>15615</v>
      </c>
    </row>
    <row r="3566" spans="1:15" x14ac:dyDescent="0.25">
      <c r="A3566">
        <v>3565</v>
      </c>
      <c r="B3566" t="s">
        <v>9554</v>
      </c>
      <c r="C3566" t="s">
        <v>5806</v>
      </c>
      <c r="D3566" t="s">
        <v>12841</v>
      </c>
      <c r="E3566" s="65">
        <f t="shared" si="220"/>
        <v>43257</v>
      </c>
      <c r="F3566">
        <f t="shared" si="221"/>
        <v>2018</v>
      </c>
      <c r="G3566">
        <f t="shared" si="222"/>
        <v>6</v>
      </c>
      <c r="H3566">
        <f t="shared" si="223"/>
        <v>3</v>
      </c>
      <c r="I3566" s="1" t="s">
        <v>15625</v>
      </c>
      <c r="J3566" s="1" t="s">
        <v>17051</v>
      </c>
      <c r="K3566" s="1" t="s">
        <v>17125</v>
      </c>
      <c r="L3566" s="1" t="s">
        <v>15626</v>
      </c>
      <c r="M3566" s="42">
        <v>0.88</v>
      </c>
      <c r="N3566" s="42">
        <v>0.98</v>
      </c>
      <c r="O3566" s="1" t="s">
        <v>15615</v>
      </c>
    </row>
    <row r="3567" spans="1:15" x14ac:dyDescent="0.25">
      <c r="A3567">
        <v>3566</v>
      </c>
      <c r="B3567" t="s">
        <v>11585</v>
      </c>
      <c r="C3567" t="s">
        <v>3820</v>
      </c>
      <c r="D3567" t="s">
        <v>12842</v>
      </c>
      <c r="E3567" s="65">
        <f t="shared" si="220"/>
        <v>43258</v>
      </c>
      <c r="F3567">
        <f t="shared" si="221"/>
        <v>2018</v>
      </c>
      <c r="G3567">
        <f t="shared" si="222"/>
        <v>6</v>
      </c>
      <c r="H3567">
        <f t="shared" si="223"/>
        <v>4</v>
      </c>
      <c r="I3567" s="1" t="s">
        <v>15622</v>
      </c>
      <c r="J3567" s="1" t="s">
        <v>17051</v>
      </c>
      <c r="K3567" s="1" t="s">
        <v>17125</v>
      </c>
      <c r="L3567" s="1" t="s">
        <v>15626</v>
      </c>
      <c r="M3567" s="42">
        <v>1</v>
      </c>
      <c r="N3567" s="42">
        <v>1</v>
      </c>
      <c r="O3567" s="1" t="s">
        <v>15616</v>
      </c>
    </row>
    <row r="3568" spans="1:15" x14ac:dyDescent="0.25">
      <c r="A3568">
        <v>3567</v>
      </c>
      <c r="B3568" t="s">
        <v>10753</v>
      </c>
      <c r="C3568" t="s">
        <v>4637</v>
      </c>
      <c r="D3568" t="s">
        <v>12842</v>
      </c>
      <c r="E3568" s="65">
        <f t="shared" si="220"/>
        <v>43258</v>
      </c>
      <c r="F3568">
        <f t="shared" si="221"/>
        <v>2018</v>
      </c>
      <c r="G3568">
        <f t="shared" si="222"/>
        <v>6</v>
      </c>
      <c r="H3568">
        <f t="shared" si="223"/>
        <v>4</v>
      </c>
      <c r="I3568" s="1" t="s">
        <v>15642</v>
      </c>
      <c r="J3568" s="1" t="s">
        <v>17060</v>
      </c>
      <c r="K3568" s="1" t="s">
        <v>17125</v>
      </c>
      <c r="L3568" s="1" t="s">
        <v>15624</v>
      </c>
      <c r="M3568" s="42">
        <v>0.89</v>
      </c>
      <c r="N3568" s="42">
        <v>0.92</v>
      </c>
      <c r="O3568" s="1" t="s">
        <v>15615</v>
      </c>
    </row>
    <row r="3569" spans="1:15" x14ac:dyDescent="0.25">
      <c r="A3569">
        <v>3568</v>
      </c>
      <c r="B3569" t="s">
        <v>11467</v>
      </c>
      <c r="C3569" t="s">
        <v>3935</v>
      </c>
      <c r="D3569" t="s">
        <v>12843</v>
      </c>
      <c r="E3569" s="65">
        <f t="shared" si="220"/>
        <v>43260</v>
      </c>
      <c r="F3569">
        <f t="shared" si="221"/>
        <v>2018</v>
      </c>
      <c r="G3569">
        <f t="shared" si="222"/>
        <v>6</v>
      </c>
      <c r="H3569">
        <f t="shared" si="223"/>
        <v>6</v>
      </c>
      <c r="I3569" s="1" t="s">
        <v>15629</v>
      </c>
      <c r="J3569" s="1" t="s">
        <v>17051</v>
      </c>
      <c r="K3569" s="1" t="s">
        <v>17125</v>
      </c>
      <c r="L3569" s="1" t="s">
        <v>15623</v>
      </c>
      <c r="M3569" s="42">
        <v>1</v>
      </c>
      <c r="N3569" s="42">
        <v>0.5</v>
      </c>
      <c r="O3569" s="1" t="s">
        <v>15616</v>
      </c>
    </row>
    <row r="3570" spans="1:15" x14ac:dyDescent="0.25">
      <c r="A3570">
        <v>3569</v>
      </c>
      <c r="B3570" t="s">
        <v>8705</v>
      </c>
      <c r="C3570" t="s">
        <v>6643</v>
      </c>
      <c r="D3570" t="s">
        <v>12844</v>
      </c>
      <c r="E3570" s="65">
        <f t="shared" si="220"/>
        <v>43261</v>
      </c>
      <c r="F3570">
        <f t="shared" si="221"/>
        <v>2018</v>
      </c>
      <c r="G3570">
        <f t="shared" si="222"/>
        <v>6</v>
      </c>
      <c r="H3570">
        <f t="shared" si="223"/>
        <v>7</v>
      </c>
      <c r="I3570" s="1" t="s">
        <v>15625</v>
      </c>
      <c r="J3570" s="1" t="s">
        <v>17051</v>
      </c>
      <c r="K3570" s="1" t="s">
        <v>17125</v>
      </c>
      <c r="L3570" s="1" t="s">
        <v>15626</v>
      </c>
      <c r="M3570" s="42">
        <v>1</v>
      </c>
      <c r="N3570" s="42">
        <v>1</v>
      </c>
      <c r="O3570" s="1" t="s">
        <v>15616</v>
      </c>
    </row>
    <row r="3571" spans="1:15" x14ac:dyDescent="0.25">
      <c r="A3571">
        <v>3570</v>
      </c>
      <c r="B3571" t="s">
        <v>10747</v>
      </c>
      <c r="C3571" t="s">
        <v>4642</v>
      </c>
      <c r="D3571" t="s">
        <v>12845</v>
      </c>
      <c r="E3571" s="65">
        <f t="shared" si="220"/>
        <v>43262</v>
      </c>
      <c r="F3571">
        <f t="shared" si="221"/>
        <v>2018</v>
      </c>
      <c r="G3571">
        <f t="shared" si="222"/>
        <v>6</v>
      </c>
      <c r="H3571">
        <f t="shared" si="223"/>
        <v>1</v>
      </c>
      <c r="I3571" s="1" t="s">
        <v>15622</v>
      </c>
      <c r="J3571" s="1" t="s">
        <v>17051</v>
      </c>
      <c r="K3571" s="1" t="s">
        <v>17125</v>
      </c>
      <c r="L3571" s="1" t="s">
        <v>15623</v>
      </c>
      <c r="M3571" s="42">
        <v>0.56000000000000005</v>
      </c>
      <c r="N3571" s="42">
        <v>0.63</v>
      </c>
      <c r="O3571" s="1" t="s">
        <v>15615</v>
      </c>
    </row>
    <row r="3572" spans="1:15" x14ac:dyDescent="0.25">
      <c r="A3572">
        <v>3571</v>
      </c>
      <c r="B3572" t="s">
        <v>11780</v>
      </c>
      <c r="C3572" t="s">
        <v>3630</v>
      </c>
      <c r="D3572" t="s">
        <v>12845</v>
      </c>
      <c r="E3572" s="65">
        <f t="shared" si="220"/>
        <v>43262</v>
      </c>
      <c r="F3572">
        <f t="shared" si="221"/>
        <v>2018</v>
      </c>
      <c r="G3572">
        <f t="shared" si="222"/>
        <v>6</v>
      </c>
      <c r="H3572">
        <f t="shared" si="223"/>
        <v>1</v>
      </c>
      <c r="I3572" s="1" t="s">
        <v>15629</v>
      </c>
      <c r="J3572" s="1" t="s">
        <v>17051</v>
      </c>
      <c r="K3572" s="1" t="s">
        <v>17125</v>
      </c>
      <c r="L3572" s="1" t="s">
        <v>15626</v>
      </c>
      <c r="M3572" s="42">
        <v>1</v>
      </c>
      <c r="N3572" s="42">
        <v>1</v>
      </c>
      <c r="O3572" s="1" t="s">
        <v>15615</v>
      </c>
    </row>
    <row r="3573" spans="1:15" x14ac:dyDescent="0.25">
      <c r="A3573">
        <v>3572</v>
      </c>
      <c r="B3573" t="s">
        <v>8462</v>
      </c>
      <c r="C3573" t="s">
        <v>6881</v>
      </c>
      <c r="D3573" t="s">
        <v>12846</v>
      </c>
      <c r="E3573" s="65">
        <f t="shared" si="220"/>
        <v>43265</v>
      </c>
      <c r="F3573">
        <f t="shared" si="221"/>
        <v>2018</v>
      </c>
      <c r="G3573">
        <f t="shared" si="222"/>
        <v>6</v>
      </c>
      <c r="H3573">
        <f t="shared" si="223"/>
        <v>4</v>
      </c>
      <c r="I3573" s="1" t="s">
        <v>15625</v>
      </c>
      <c r="J3573" s="1" t="s">
        <v>17051</v>
      </c>
      <c r="K3573" s="1" t="s">
        <v>17125</v>
      </c>
      <c r="L3573" s="1" t="s">
        <v>15626</v>
      </c>
      <c r="M3573" s="42">
        <v>1</v>
      </c>
      <c r="N3573" s="42">
        <v>0.99</v>
      </c>
      <c r="O3573" s="1" t="s">
        <v>15616</v>
      </c>
    </row>
    <row r="3574" spans="1:15" x14ac:dyDescent="0.25">
      <c r="A3574">
        <v>3573</v>
      </c>
      <c r="B3574" t="s">
        <v>8585</v>
      </c>
      <c r="C3574" t="s">
        <v>6762</v>
      </c>
      <c r="D3574" t="s">
        <v>12846</v>
      </c>
      <c r="E3574" s="65">
        <f t="shared" si="220"/>
        <v>43265</v>
      </c>
      <c r="F3574">
        <f t="shared" si="221"/>
        <v>2018</v>
      </c>
      <c r="G3574">
        <f t="shared" si="222"/>
        <v>6</v>
      </c>
      <c r="H3574">
        <f t="shared" si="223"/>
        <v>4</v>
      </c>
      <c r="I3574" s="1" t="s">
        <v>15625</v>
      </c>
      <c r="J3574" s="1" t="s">
        <v>17051</v>
      </c>
      <c r="K3574" s="1" t="s">
        <v>17125</v>
      </c>
      <c r="L3574" s="1" t="s">
        <v>15626</v>
      </c>
      <c r="M3574" s="42">
        <v>1</v>
      </c>
      <c r="N3574" s="42">
        <v>0.98</v>
      </c>
      <c r="O3574" s="1" t="s">
        <v>15616</v>
      </c>
    </row>
    <row r="3575" spans="1:15" x14ac:dyDescent="0.25">
      <c r="A3575">
        <v>3574</v>
      </c>
      <c r="B3575" t="s">
        <v>10746</v>
      </c>
      <c r="C3575" t="s">
        <v>4643</v>
      </c>
      <c r="D3575" t="s">
        <v>12846</v>
      </c>
      <c r="E3575" s="65">
        <f t="shared" si="220"/>
        <v>43265</v>
      </c>
      <c r="F3575">
        <f t="shared" si="221"/>
        <v>2018</v>
      </c>
      <c r="G3575">
        <f t="shared" si="222"/>
        <v>6</v>
      </c>
      <c r="H3575">
        <f t="shared" si="223"/>
        <v>4</v>
      </c>
      <c r="I3575" s="1" t="s">
        <v>15622</v>
      </c>
      <c r="J3575" s="1" t="s">
        <v>17051</v>
      </c>
      <c r="K3575" s="1" t="s">
        <v>17125</v>
      </c>
      <c r="L3575" s="1" t="s">
        <v>15626</v>
      </c>
      <c r="M3575" s="42">
        <v>1</v>
      </c>
      <c r="N3575" s="42">
        <v>0.97</v>
      </c>
      <c r="O3575" s="1" t="s">
        <v>15616</v>
      </c>
    </row>
    <row r="3576" spans="1:15" x14ac:dyDescent="0.25">
      <c r="A3576">
        <v>3575</v>
      </c>
      <c r="B3576" t="s">
        <v>9734</v>
      </c>
      <c r="C3576" t="s">
        <v>5631</v>
      </c>
      <c r="D3576" t="s">
        <v>12847</v>
      </c>
      <c r="E3576" s="65">
        <f t="shared" si="220"/>
        <v>43266</v>
      </c>
      <c r="F3576">
        <f t="shared" si="221"/>
        <v>2018</v>
      </c>
      <c r="G3576">
        <f t="shared" si="222"/>
        <v>6</v>
      </c>
      <c r="H3576">
        <f t="shared" si="223"/>
        <v>5</v>
      </c>
      <c r="I3576" s="1" t="s">
        <v>15622</v>
      </c>
      <c r="J3576" s="1" t="s">
        <v>17051</v>
      </c>
      <c r="K3576" s="1" t="s">
        <v>17125</v>
      </c>
      <c r="L3576" s="1" t="s">
        <v>15626</v>
      </c>
      <c r="M3576" s="42">
        <v>1</v>
      </c>
      <c r="N3576" s="42">
        <v>0.94</v>
      </c>
      <c r="O3576" s="1" t="s">
        <v>15615</v>
      </c>
    </row>
    <row r="3577" spans="1:15" x14ac:dyDescent="0.25">
      <c r="A3577">
        <v>3576</v>
      </c>
      <c r="B3577" t="s">
        <v>9312</v>
      </c>
      <c r="C3577" t="s">
        <v>6044</v>
      </c>
      <c r="D3577" t="s">
        <v>12848</v>
      </c>
      <c r="E3577" s="65">
        <f t="shared" si="220"/>
        <v>43269</v>
      </c>
      <c r="F3577">
        <f t="shared" si="221"/>
        <v>2018</v>
      </c>
      <c r="G3577">
        <f t="shared" si="222"/>
        <v>6</v>
      </c>
      <c r="H3577">
        <f t="shared" si="223"/>
        <v>1</v>
      </c>
      <c r="I3577" s="1" t="s">
        <v>15627</v>
      </c>
      <c r="J3577" s="1" t="s">
        <v>17051</v>
      </c>
      <c r="K3577" s="1" t="s">
        <v>17125</v>
      </c>
      <c r="L3577" s="1" t="s">
        <v>15623</v>
      </c>
      <c r="M3577" s="42">
        <v>1</v>
      </c>
      <c r="N3577" s="42">
        <v>0.96</v>
      </c>
      <c r="O3577" s="1" t="s">
        <v>15616</v>
      </c>
    </row>
    <row r="3578" spans="1:15" x14ac:dyDescent="0.25">
      <c r="A3578">
        <v>3577</v>
      </c>
      <c r="B3578" t="s">
        <v>10198</v>
      </c>
      <c r="C3578" t="s">
        <v>5181</v>
      </c>
      <c r="D3578" t="s">
        <v>12849</v>
      </c>
      <c r="E3578" s="65">
        <f t="shared" si="220"/>
        <v>43271</v>
      </c>
      <c r="F3578">
        <f t="shared" si="221"/>
        <v>2018</v>
      </c>
      <c r="G3578">
        <f t="shared" si="222"/>
        <v>6</v>
      </c>
      <c r="H3578">
        <f t="shared" si="223"/>
        <v>3</v>
      </c>
      <c r="I3578" s="1" t="s">
        <v>15640</v>
      </c>
      <c r="J3578" s="1" t="s">
        <v>17051</v>
      </c>
      <c r="K3578" s="1" t="s">
        <v>17125</v>
      </c>
      <c r="L3578" s="1" t="s">
        <v>15626</v>
      </c>
      <c r="M3578" s="42">
        <v>1</v>
      </c>
      <c r="N3578" s="42">
        <v>0.98</v>
      </c>
      <c r="O3578" s="1" t="s">
        <v>15616</v>
      </c>
    </row>
    <row r="3579" spans="1:15" x14ac:dyDescent="0.25">
      <c r="A3579">
        <v>3578</v>
      </c>
      <c r="B3579" t="s">
        <v>10031</v>
      </c>
      <c r="C3579" t="s">
        <v>5342</v>
      </c>
      <c r="D3579" t="s">
        <v>12850</v>
      </c>
      <c r="E3579" s="65">
        <f t="shared" si="220"/>
        <v>43272</v>
      </c>
      <c r="F3579">
        <f t="shared" si="221"/>
        <v>2018</v>
      </c>
      <c r="G3579">
        <f t="shared" si="222"/>
        <v>6</v>
      </c>
      <c r="H3579">
        <f t="shared" si="223"/>
        <v>4</v>
      </c>
      <c r="I3579" s="1" t="s">
        <v>15622</v>
      </c>
      <c r="J3579" s="1" t="s">
        <v>17051</v>
      </c>
      <c r="K3579" s="1" t="s">
        <v>17125</v>
      </c>
      <c r="L3579" s="1" t="s">
        <v>15628</v>
      </c>
      <c r="M3579" s="42">
        <v>0</v>
      </c>
      <c r="N3579" s="42">
        <v>0.9</v>
      </c>
      <c r="O3579" s="1" t="s">
        <v>15615</v>
      </c>
    </row>
    <row r="3580" spans="1:15" x14ac:dyDescent="0.25">
      <c r="A3580">
        <v>3579</v>
      </c>
      <c r="B3580" t="s">
        <v>8189</v>
      </c>
      <c r="C3580" t="s">
        <v>7146</v>
      </c>
      <c r="D3580" t="s">
        <v>12851</v>
      </c>
      <c r="E3580" s="65">
        <f t="shared" si="220"/>
        <v>43273</v>
      </c>
      <c r="F3580">
        <f t="shared" si="221"/>
        <v>2018</v>
      </c>
      <c r="G3580">
        <f t="shared" si="222"/>
        <v>6</v>
      </c>
      <c r="H3580">
        <f t="shared" si="223"/>
        <v>5</v>
      </c>
      <c r="I3580" s="1" t="s">
        <v>15622</v>
      </c>
      <c r="J3580" s="1" t="s">
        <v>17051</v>
      </c>
      <c r="K3580" s="1" t="s">
        <v>17125</v>
      </c>
      <c r="L3580" s="1" t="s">
        <v>15626</v>
      </c>
      <c r="M3580" s="42">
        <v>0.97</v>
      </c>
      <c r="N3580" s="42">
        <v>0.95</v>
      </c>
      <c r="O3580" s="1" t="s">
        <v>15615</v>
      </c>
    </row>
    <row r="3581" spans="1:15" x14ac:dyDescent="0.25">
      <c r="A3581">
        <v>3580</v>
      </c>
      <c r="B3581" t="s">
        <v>10375</v>
      </c>
      <c r="C3581" t="s">
        <v>5004</v>
      </c>
      <c r="D3581" t="s">
        <v>12851</v>
      </c>
      <c r="E3581" s="65">
        <f t="shared" si="220"/>
        <v>43273</v>
      </c>
      <c r="F3581">
        <f t="shared" si="221"/>
        <v>2018</v>
      </c>
      <c r="G3581">
        <f t="shared" si="222"/>
        <v>6</v>
      </c>
      <c r="H3581">
        <f t="shared" si="223"/>
        <v>5</v>
      </c>
      <c r="I3581" s="1" t="s">
        <v>15622</v>
      </c>
      <c r="J3581" s="1" t="s">
        <v>17051</v>
      </c>
      <c r="K3581" s="1" t="s">
        <v>17125</v>
      </c>
      <c r="L3581" s="1" t="s">
        <v>15626</v>
      </c>
      <c r="M3581" s="42">
        <v>1</v>
      </c>
      <c r="N3581" s="42">
        <v>0.98</v>
      </c>
      <c r="O3581" s="1" t="s">
        <v>15616</v>
      </c>
    </row>
    <row r="3582" spans="1:15" x14ac:dyDescent="0.25">
      <c r="A3582">
        <v>3581</v>
      </c>
      <c r="B3582" t="s">
        <v>11271</v>
      </c>
      <c r="C3582" t="s">
        <v>4130</v>
      </c>
      <c r="D3582" t="s">
        <v>12852</v>
      </c>
      <c r="E3582" s="65">
        <f t="shared" si="220"/>
        <v>43276</v>
      </c>
      <c r="F3582">
        <f t="shared" si="221"/>
        <v>2018</v>
      </c>
      <c r="G3582">
        <f t="shared" si="222"/>
        <v>6</v>
      </c>
      <c r="H3582">
        <f t="shared" si="223"/>
        <v>1</v>
      </c>
      <c r="I3582" s="1" t="s">
        <v>15622</v>
      </c>
      <c r="J3582" s="1" t="s">
        <v>17051</v>
      </c>
      <c r="K3582" s="1" t="s">
        <v>17125</v>
      </c>
      <c r="L3582" s="1" t="s">
        <v>15623</v>
      </c>
      <c r="M3582" s="42">
        <v>0.5</v>
      </c>
      <c r="N3582" s="42">
        <v>0.96</v>
      </c>
      <c r="O3582" s="1" t="s">
        <v>15615</v>
      </c>
    </row>
    <row r="3583" spans="1:15" x14ac:dyDescent="0.25">
      <c r="A3583">
        <v>3582</v>
      </c>
      <c r="B3583" t="s">
        <v>11527</v>
      </c>
      <c r="C3583" t="s">
        <v>3876</v>
      </c>
      <c r="D3583" t="s">
        <v>12852</v>
      </c>
      <c r="E3583" s="65">
        <f t="shared" si="220"/>
        <v>43276</v>
      </c>
      <c r="F3583">
        <f t="shared" si="221"/>
        <v>2018</v>
      </c>
      <c r="G3583">
        <f t="shared" si="222"/>
        <v>6</v>
      </c>
      <c r="H3583">
        <f t="shared" si="223"/>
        <v>1</v>
      </c>
      <c r="I3583" s="1" t="s">
        <v>15622</v>
      </c>
      <c r="J3583" s="1" t="s">
        <v>17051</v>
      </c>
      <c r="K3583" s="1" t="s">
        <v>17125</v>
      </c>
      <c r="L3583" s="1" t="s">
        <v>15624</v>
      </c>
      <c r="M3583" s="42">
        <v>1</v>
      </c>
      <c r="N3583" s="42">
        <v>1</v>
      </c>
      <c r="O3583" s="1" t="s">
        <v>15616</v>
      </c>
    </row>
    <row r="3584" spans="1:15" x14ac:dyDescent="0.25">
      <c r="A3584">
        <v>3583</v>
      </c>
      <c r="B3584" t="s">
        <v>9648</v>
      </c>
      <c r="C3584" t="s">
        <v>5716</v>
      </c>
      <c r="D3584" t="s">
        <v>12853</v>
      </c>
      <c r="E3584" s="65">
        <f t="shared" si="220"/>
        <v>43277</v>
      </c>
      <c r="F3584">
        <f t="shared" si="221"/>
        <v>2018</v>
      </c>
      <c r="G3584">
        <f t="shared" si="222"/>
        <v>6</v>
      </c>
      <c r="H3584">
        <f t="shared" si="223"/>
        <v>2</v>
      </c>
      <c r="I3584" s="1" t="s">
        <v>15622</v>
      </c>
      <c r="J3584" s="1" t="s">
        <v>17051</v>
      </c>
      <c r="K3584" s="1" t="s">
        <v>17125</v>
      </c>
      <c r="L3584" s="1" t="s">
        <v>15623</v>
      </c>
      <c r="M3584" s="42">
        <v>1</v>
      </c>
      <c r="N3584" s="42">
        <v>1</v>
      </c>
      <c r="O3584" s="1" t="s">
        <v>15616</v>
      </c>
    </row>
    <row r="3585" spans="1:15" x14ac:dyDescent="0.25">
      <c r="A3585">
        <v>3584</v>
      </c>
      <c r="B3585" t="s">
        <v>11319</v>
      </c>
      <c r="C3585" t="s">
        <v>4082</v>
      </c>
      <c r="D3585" t="s">
        <v>12854</v>
      </c>
      <c r="E3585" s="65">
        <f t="shared" si="220"/>
        <v>43280</v>
      </c>
      <c r="F3585">
        <f t="shared" si="221"/>
        <v>2018</v>
      </c>
      <c r="G3585">
        <f t="shared" si="222"/>
        <v>6</v>
      </c>
      <c r="H3585">
        <f t="shared" si="223"/>
        <v>5</v>
      </c>
      <c r="I3585" s="1" t="s">
        <v>15622</v>
      </c>
      <c r="J3585" s="1" t="s">
        <v>17051</v>
      </c>
      <c r="K3585" s="1" t="s">
        <v>17125</v>
      </c>
      <c r="L3585" s="1" t="s">
        <v>15623</v>
      </c>
      <c r="M3585" s="42">
        <v>1</v>
      </c>
      <c r="N3585" s="42">
        <v>1</v>
      </c>
      <c r="O3585" s="1" t="s">
        <v>15615</v>
      </c>
    </row>
    <row r="3586" spans="1:15" x14ac:dyDescent="0.25">
      <c r="A3586">
        <v>3585</v>
      </c>
      <c r="B3586" t="s">
        <v>10033</v>
      </c>
      <c r="C3586" t="s">
        <v>5340</v>
      </c>
      <c r="D3586" t="s">
        <v>12855</v>
      </c>
      <c r="E3586" s="65">
        <f t="shared" si="220"/>
        <v>43281</v>
      </c>
      <c r="F3586">
        <f t="shared" si="221"/>
        <v>2018</v>
      </c>
      <c r="G3586">
        <f t="shared" si="222"/>
        <v>6</v>
      </c>
      <c r="H3586">
        <f t="shared" si="223"/>
        <v>6</v>
      </c>
      <c r="I3586" s="1" t="s">
        <v>15622</v>
      </c>
      <c r="J3586" s="1" t="s">
        <v>17051</v>
      </c>
      <c r="K3586" s="1" t="s">
        <v>17125</v>
      </c>
      <c r="L3586" s="1" t="s">
        <v>15626</v>
      </c>
      <c r="M3586" s="42">
        <v>0.98</v>
      </c>
      <c r="N3586" s="42">
        <v>0.96</v>
      </c>
      <c r="O3586" s="1" t="s">
        <v>15616</v>
      </c>
    </row>
    <row r="3587" spans="1:15" x14ac:dyDescent="0.25">
      <c r="A3587">
        <v>3586</v>
      </c>
      <c r="B3587" t="s">
        <v>10957</v>
      </c>
      <c r="C3587" t="s">
        <v>4437</v>
      </c>
      <c r="D3587" t="s">
        <v>12856</v>
      </c>
      <c r="E3587" s="65">
        <f t="shared" ref="E3587:E3650" si="224">DATE(LEFT(D3587,4),MID(D3587,5,2),RIGHT(D3587,2))</f>
        <v>43283</v>
      </c>
      <c r="F3587">
        <f t="shared" ref="F3587:F3650" si="225">YEAR(E3587)</f>
        <v>2018</v>
      </c>
      <c r="G3587">
        <f t="shared" ref="G3587:G3650" si="226">MONTH(E3587)</f>
        <v>7</v>
      </c>
      <c r="H3587">
        <f t="shared" ref="H3587:H3650" si="227">WEEKDAY(E3587,2)</f>
        <v>1</v>
      </c>
      <c r="I3587" s="1" t="s">
        <v>15640</v>
      </c>
      <c r="J3587" s="1" t="s">
        <v>17051</v>
      </c>
      <c r="K3587" s="1" t="s">
        <v>17125</v>
      </c>
      <c r="L3587" s="1" t="s">
        <v>15626</v>
      </c>
      <c r="M3587" s="42">
        <v>1</v>
      </c>
      <c r="N3587" s="42">
        <v>1</v>
      </c>
      <c r="O3587" s="1" t="s">
        <v>15616</v>
      </c>
    </row>
    <row r="3588" spans="1:15" x14ac:dyDescent="0.25">
      <c r="A3588">
        <v>3587</v>
      </c>
      <c r="B3588" t="s">
        <v>11459</v>
      </c>
      <c r="C3588" t="s">
        <v>3942</v>
      </c>
      <c r="D3588" t="s">
        <v>12857</v>
      </c>
      <c r="E3588" s="65">
        <f t="shared" si="224"/>
        <v>43284</v>
      </c>
      <c r="F3588">
        <f t="shared" si="225"/>
        <v>2018</v>
      </c>
      <c r="G3588">
        <f t="shared" si="226"/>
        <v>7</v>
      </c>
      <c r="H3588">
        <f t="shared" si="227"/>
        <v>2</v>
      </c>
      <c r="I3588" s="1" t="s">
        <v>15625</v>
      </c>
      <c r="J3588" s="1" t="s">
        <v>17051</v>
      </c>
      <c r="K3588" s="1" t="s">
        <v>17125</v>
      </c>
      <c r="L3588" s="1" t="s">
        <v>15626</v>
      </c>
      <c r="M3588" s="42">
        <v>1</v>
      </c>
      <c r="N3588" s="42">
        <v>0.99</v>
      </c>
      <c r="O3588" s="1" t="s">
        <v>15616</v>
      </c>
    </row>
    <row r="3589" spans="1:15" x14ac:dyDescent="0.25">
      <c r="A3589">
        <v>3588</v>
      </c>
      <c r="B3589" t="s">
        <v>11288</v>
      </c>
      <c r="C3589" t="s">
        <v>4113</v>
      </c>
      <c r="D3589" t="s">
        <v>12858</v>
      </c>
      <c r="E3589" s="65">
        <f t="shared" si="224"/>
        <v>43285</v>
      </c>
      <c r="F3589">
        <f t="shared" si="225"/>
        <v>2018</v>
      </c>
      <c r="G3589">
        <f t="shared" si="226"/>
        <v>7</v>
      </c>
      <c r="H3589">
        <f t="shared" si="227"/>
        <v>3</v>
      </c>
      <c r="I3589" s="1" t="s">
        <v>15622</v>
      </c>
      <c r="J3589" s="1" t="s">
        <v>17051</v>
      </c>
      <c r="K3589" s="1" t="s">
        <v>17125</v>
      </c>
      <c r="L3589" s="1" t="s">
        <v>15628</v>
      </c>
      <c r="M3589" s="42">
        <v>0</v>
      </c>
      <c r="N3589" s="42">
        <v>1</v>
      </c>
      <c r="O3589" s="1" t="s">
        <v>15615</v>
      </c>
    </row>
    <row r="3590" spans="1:15" x14ac:dyDescent="0.25">
      <c r="A3590">
        <v>3589</v>
      </c>
      <c r="B3590" t="s">
        <v>8183</v>
      </c>
      <c r="C3590" t="s">
        <v>7152</v>
      </c>
      <c r="D3590" t="s">
        <v>12859</v>
      </c>
      <c r="E3590" s="65">
        <f t="shared" si="224"/>
        <v>43287</v>
      </c>
      <c r="F3590">
        <f t="shared" si="225"/>
        <v>2018</v>
      </c>
      <c r="G3590">
        <f t="shared" si="226"/>
        <v>7</v>
      </c>
      <c r="H3590">
        <f t="shared" si="227"/>
        <v>5</v>
      </c>
      <c r="I3590" s="1" t="s">
        <v>15625</v>
      </c>
      <c r="J3590" s="1" t="s">
        <v>17051</v>
      </c>
      <c r="K3590" s="1" t="s">
        <v>17125</v>
      </c>
      <c r="L3590" s="1" t="s">
        <v>15626</v>
      </c>
      <c r="M3590" s="42">
        <v>0.75</v>
      </c>
      <c r="N3590" s="42">
        <v>1</v>
      </c>
      <c r="O3590" s="1" t="s">
        <v>15615</v>
      </c>
    </row>
    <row r="3591" spans="1:15" x14ac:dyDescent="0.25">
      <c r="A3591">
        <v>3590</v>
      </c>
      <c r="B3591" t="s">
        <v>7789</v>
      </c>
      <c r="C3591" t="s">
        <v>7533</v>
      </c>
      <c r="D3591" t="s">
        <v>12860</v>
      </c>
      <c r="E3591" s="65">
        <f t="shared" si="224"/>
        <v>43288</v>
      </c>
      <c r="F3591">
        <f t="shared" si="225"/>
        <v>2018</v>
      </c>
      <c r="G3591">
        <f t="shared" si="226"/>
        <v>7</v>
      </c>
      <c r="H3591">
        <f t="shared" si="227"/>
        <v>6</v>
      </c>
      <c r="I3591" s="1" t="s">
        <v>15625</v>
      </c>
      <c r="J3591" s="1" t="s">
        <v>17051</v>
      </c>
      <c r="K3591" s="1" t="s">
        <v>17125</v>
      </c>
      <c r="L3591" s="1" t="s">
        <v>15626</v>
      </c>
      <c r="M3591" s="42">
        <v>1</v>
      </c>
      <c r="N3591" s="42">
        <v>1</v>
      </c>
      <c r="O3591" s="1" t="s">
        <v>15615</v>
      </c>
    </row>
    <row r="3592" spans="1:15" x14ac:dyDescent="0.25">
      <c r="A3592">
        <v>3591</v>
      </c>
      <c r="B3592" t="s">
        <v>8632</v>
      </c>
      <c r="C3592" t="s">
        <v>6716</v>
      </c>
      <c r="D3592" t="s">
        <v>12861</v>
      </c>
      <c r="E3592" s="65">
        <f t="shared" si="224"/>
        <v>43289</v>
      </c>
      <c r="F3592">
        <f t="shared" si="225"/>
        <v>2018</v>
      </c>
      <c r="G3592">
        <f t="shared" si="226"/>
        <v>7</v>
      </c>
      <c r="H3592">
        <f t="shared" si="227"/>
        <v>7</v>
      </c>
      <c r="I3592" s="1" t="s">
        <v>15622</v>
      </c>
      <c r="J3592" s="1" t="s">
        <v>17051</v>
      </c>
      <c r="K3592" s="1" t="s">
        <v>17125</v>
      </c>
      <c r="L3592" s="1" t="s">
        <v>15626</v>
      </c>
      <c r="M3592" s="42">
        <v>1</v>
      </c>
      <c r="N3592" s="42">
        <v>1</v>
      </c>
      <c r="O3592" s="1" t="s">
        <v>15616</v>
      </c>
    </row>
    <row r="3593" spans="1:15" x14ac:dyDescent="0.25">
      <c r="A3593">
        <v>3592</v>
      </c>
      <c r="B3593" t="s">
        <v>8268</v>
      </c>
      <c r="C3593" t="s">
        <v>7067</v>
      </c>
      <c r="D3593" t="s">
        <v>12862</v>
      </c>
      <c r="E3593" s="65">
        <f t="shared" si="224"/>
        <v>43290</v>
      </c>
      <c r="F3593">
        <f t="shared" si="225"/>
        <v>2018</v>
      </c>
      <c r="G3593">
        <f t="shared" si="226"/>
        <v>7</v>
      </c>
      <c r="H3593">
        <f t="shared" si="227"/>
        <v>1</v>
      </c>
      <c r="I3593" s="1" t="s">
        <v>15622</v>
      </c>
      <c r="J3593" s="1" t="s">
        <v>17051</v>
      </c>
      <c r="K3593" s="1" t="s">
        <v>17125</v>
      </c>
      <c r="L3593" s="1" t="s">
        <v>15624</v>
      </c>
      <c r="M3593" s="42">
        <v>1</v>
      </c>
      <c r="N3593" s="42">
        <v>0.92</v>
      </c>
      <c r="O3593" s="1" t="s">
        <v>15616</v>
      </c>
    </row>
    <row r="3594" spans="1:15" x14ac:dyDescent="0.25">
      <c r="A3594">
        <v>3593</v>
      </c>
      <c r="B3594" t="s">
        <v>10751</v>
      </c>
      <c r="C3594" t="s">
        <v>3548</v>
      </c>
      <c r="D3594" t="s">
        <v>12862</v>
      </c>
      <c r="E3594" s="65">
        <f t="shared" si="224"/>
        <v>43290</v>
      </c>
      <c r="F3594">
        <f t="shared" si="225"/>
        <v>2018</v>
      </c>
      <c r="G3594">
        <f t="shared" si="226"/>
        <v>7</v>
      </c>
      <c r="H3594">
        <f t="shared" si="227"/>
        <v>1</v>
      </c>
      <c r="I3594" s="1" t="s">
        <v>15629</v>
      </c>
      <c r="J3594" s="1" t="s">
        <v>17051</v>
      </c>
      <c r="K3594" s="1" t="s">
        <v>17125</v>
      </c>
      <c r="L3594" s="1" t="s">
        <v>15624</v>
      </c>
      <c r="M3594" s="42">
        <v>0.7</v>
      </c>
      <c r="N3594" s="42">
        <v>0.86</v>
      </c>
      <c r="O3594" s="1" t="s">
        <v>15616</v>
      </c>
    </row>
    <row r="3595" spans="1:15" x14ac:dyDescent="0.25">
      <c r="A3595">
        <v>3594</v>
      </c>
      <c r="B3595" t="s">
        <v>10852</v>
      </c>
      <c r="C3595" t="s">
        <v>4542</v>
      </c>
      <c r="D3595" t="s">
        <v>12862</v>
      </c>
      <c r="E3595" s="65">
        <f t="shared" si="224"/>
        <v>43290</v>
      </c>
      <c r="F3595">
        <f t="shared" si="225"/>
        <v>2018</v>
      </c>
      <c r="G3595">
        <f t="shared" si="226"/>
        <v>7</v>
      </c>
      <c r="H3595">
        <f t="shared" si="227"/>
        <v>1</v>
      </c>
      <c r="I3595" s="1" t="s">
        <v>15629</v>
      </c>
      <c r="J3595" s="1" t="s">
        <v>17051</v>
      </c>
      <c r="K3595" s="1" t="s">
        <v>17125</v>
      </c>
      <c r="L3595" s="1" t="s">
        <v>15624</v>
      </c>
      <c r="M3595" s="42">
        <v>1</v>
      </c>
      <c r="N3595" s="42">
        <v>0.9</v>
      </c>
      <c r="O3595" s="1" t="s">
        <v>15616</v>
      </c>
    </row>
    <row r="3596" spans="1:15" x14ac:dyDescent="0.25">
      <c r="A3596">
        <v>3595</v>
      </c>
      <c r="B3596" t="s">
        <v>8455</v>
      </c>
      <c r="C3596" t="s">
        <v>6888</v>
      </c>
      <c r="D3596" t="s">
        <v>12863</v>
      </c>
      <c r="E3596" s="65">
        <f t="shared" si="224"/>
        <v>43292</v>
      </c>
      <c r="F3596">
        <f t="shared" si="225"/>
        <v>2018</v>
      </c>
      <c r="G3596">
        <f t="shared" si="226"/>
        <v>7</v>
      </c>
      <c r="H3596">
        <f t="shared" si="227"/>
        <v>3</v>
      </c>
      <c r="I3596" s="1" t="s">
        <v>15622</v>
      </c>
      <c r="J3596" s="1" t="s">
        <v>17051</v>
      </c>
      <c r="K3596" s="1" t="s">
        <v>17125</v>
      </c>
      <c r="L3596" s="1" t="s">
        <v>15624</v>
      </c>
      <c r="M3596" s="42">
        <v>1</v>
      </c>
      <c r="N3596" s="42">
        <v>0.33</v>
      </c>
      <c r="O3596" s="1" t="s">
        <v>15616</v>
      </c>
    </row>
    <row r="3597" spans="1:15" x14ac:dyDescent="0.25">
      <c r="A3597">
        <v>3596</v>
      </c>
      <c r="B3597" t="s">
        <v>10714</v>
      </c>
      <c r="C3597" t="s">
        <v>4673</v>
      </c>
      <c r="D3597" t="s">
        <v>12864</v>
      </c>
      <c r="E3597" s="65">
        <f t="shared" si="224"/>
        <v>43293</v>
      </c>
      <c r="F3597">
        <f t="shared" si="225"/>
        <v>2018</v>
      </c>
      <c r="G3597">
        <f t="shared" si="226"/>
        <v>7</v>
      </c>
      <c r="H3597">
        <f t="shared" si="227"/>
        <v>4</v>
      </c>
      <c r="I3597" s="1" t="s">
        <v>15622</v>
      </c>
      <c r="J3597" s="1" t="s">
        <v>17051</v>
      </c>
      <c r="K3597" s="1" t="s">
        <v>17125</v>
      </c>
      <c r="L3597" s="1" t="s">
        <v>15626</v>
      </c>
      <c r="M3597" s="42">
        <v>1</v>
      </c>
      <c r="N3597" s="42">
        <v>1</v>
      </c>
      <c r="O3597" s="1" t="s">
        <v>15616</v>
      </c>
    </row>
    <row r="3598" spans="1:15" x14ac:dyDescent="0.25">
      <c r="A3598">
        <v>3597</v>
      </c>
      <c r="B3598" t="s">
        <v>8228</v>
      </c>
      <c r="C3598" t="s">
        <v>7107</v>
      </c>
      <c r="D3598" t="s">
        <v>12864</v>
      </c>
      <c r="E3598" s="65">
        <f t="shared" si="224"/>
        <v>43293</v>
      </c>
      <c r="F3598">
        <f t="shared" si="225"/>
        <v>2018</v>
      </c>
      <c r="G3598">
        <f t="shared" si="226"/>
        <v>7</v>
      </c>
      <c r="H3598">
        <f t="shared" si="227"/>
        <v>4</v>
      </c>
      <c r="I3598" s="1" t="s">
        <v>15625</v>
      </c>
      <c r="J3598" s="1" t="s">
        <v>17051</v>
      </c>
      <c r="K3598" s="1" t="s">
        <v>17125</v>
      </c>
      <c r="L3598" s="1" t="s">
        <v>15623</v>
      </c>
      <c r="M3598" s="42">
        <v>0.94</v>
      </c>
      <c r="N3598" s="42">
        <v>0.94</v>
      </c>
      <c r="O3598" s="1" t="s">
        <v>15615</v>
      </c>
    </row>
    <row r="3599" spans="1:15" x14ac:dyDescent="0.25">
      <c r="A3599">
        <v>3598</v>
      </c>
      <c r="B3599" t="s">
        <v>8414</v>
      </c>
      <c r="C3599" t="s">
        <v>6928</v>
      </c>
      <c r="D3599" t="s">
        <v>12865</v>
      </c>
      <c r="E3599" s="65">
        <f t="shared" si="224"/>
        <v>43294</v>
      </c>
      <c r="F3599">
        <f t="shared" si="225"/>
        <v>2018</v>
      </c>
      <c r="G3599">
        <f t="shared" si="226"/>
        <v>7</v>
      </c>
      <c r="H3599">
        <f t="shared" si="227"/>
        <v>5</v>
      </c>
      <c r="I3599" s="1" t="s">
        <v>15625</v>
      </c>
      <c r="J3599" s="1" t="s">
        <v>17051</v>
      </c>
      <c r="K3599" s="1" t="s">
        <v>17125</v>
      </c>
      <c r="L3599" s="1" t="s">
        <v>15623</v>
      </c>
      <c r="M3599" s="42">
        <v>0.82</v>
      </c>
      <c r="N3599" s="42">
        <v>0.89</v>
      </c>
      <c r="O3599" s="1" t="s">
        <v>15616</v>
      </c>
    </row>
    <row r="3600" spans="1:15" x14ac:dyDescent="0.25">
      <c r="A3600">
        <v>3599</v>
      </c>
      <c r="B3600" t="s">
        <v>9122</v>
      </c>
      <c r="C3600" t="s">
        <v>6231</v>
      </c>
      <c r="D3600" t="s">
        <v>12866</v>
      </c>
      <c r="E3600" s="65">
        <f t="shared" si="224"/>
        <v>43298</v>
      </c>
      <c r="F3600">
        <f t="shared" si="225"/>
        <v>2018</v>
      </c>
      <c r="G3600">
        <f t="shared" si="226"/>
        <v>7</v>
      </c>
      <c r="H3600">
        <f t="shared" si="227"/>
        <v>2</v>
      </c>
      <c r="I3600" s="1" t="s">
        <v>15625</v>
      </c>
      <c r="J3600" s="1" t="s">
        <v>17051</v>
      </c>
      <c r="K3600" s="1" t="s">
        <v>17125</v>
      </c>
      <c r="L3600" s="1" t="s">
        <v>15623</v>
      </c>
      <c r="M3600" s="42">
        <v>1</v>
      </c>
      <c r="N3600" s="42">
        <v>0.96</v>
      </c>
      <c r="O3600" s="1" t="s">
        <v>15616</v>
      </c>
    </row>
    <row r="3601" spans="1:15" x14ac:dyDescent="0.25">
      <c r="A3601">
        <v>3600</v>
      </c>
      <c r="B3601" t="s">
        <v>9591</v>
      </c>
      <c r="C3601" t="s">
        <v>5770</v>
      </c>
      <c r="D3601" t="s">
        <v>12866</v>
      </c>
      <c r="E3601" s="65">
        <f t="shared" si="224"/>
        <v>43298</v>
      </c>
      <c r="F3601">
        <f t="shared" si="225"/>
        <v>2018</v>
      </c>
      <c r="G3601">
        <f t="shared" si="226"/>
        <v>7</v>
      </c>
      <c r="H3601">
        <f t="shared" si="227"/>
        <v>2</v>
      </c>
      <c r="I3601" s="1" t="s">
        <v>15627</v>
      </c>
      <c r="J3601" s="1" t="s">
        <v>17051</v>
      </c>
      <c r="K3601" s="1" t="s">
        <v>17125</v>
      </c>
      <c r="L3601" s="1" t="s">
        <v>15624</v>
      </c>
      <c r="M3601" s="42">
        <v>1</v>
      </c>
      <c r="N3601" s="42">
        <v>1</v>
      </c>
      <c r="O3601" s="1" t="s">
        <v>15615</v>
      </c>
    </row>
    <row r="3602" spans="1:15" x14ac:dyDescent="0.25">
      <c r="A3602">
        <v>3601</v>
      </c>
      <c r="B3602" t="s">
        <v>11194</v>
      </c>
      <c r="C3602" t="s">
        <v>4206</v>
      </c>
      <c r="D3602" t="s">
        <v>12867</v>
      </c>
      <c r="E3602" s="65">
        <f t="shared" si="224"/>
        <v>43300</v>
      </c>
      <c r="F3602">
        <f t="shared" si="225"/>
        <v>2018</v>
      </c>
      <c r="G3602">
        <f t="shared" si="226"/>
        <v>7</v>
      </c>
      <c r="H3602">
        <f t="shared" si="227"/>
        <v>4</v>
      </c>
      <c r="I3602" s="1" t="s">
        <v>15640</v>
      </c>
      <c r="J3602" s="1" t="s">
        <v>17051</v>
      </c>
      <c r="K3602" s="1" t="s">
        <v>17125</v>
      </c>
      <c r="L3602" s="1" t="s">
        <v>15626</v>
      </c>
      <c r="M3602" s="42">
        <v>0.8</v>
      </c>
      <c r="N3602" s="42">
        <v>0.93</v>
      </c>
      <c r="O3602" s="1" t="s">
        <v>15615</v>
      </c>
    </row>
    <row r="3603" spans="1:15" x14ac:dyDescent="0.25">
      <c r="A3603">
        <v>3602</v>
      </c>
      <c r="B3603" t="s">
        <v>9470</v>
      </c>
      <c r="C3603" t="s">
        <v>5889</v>
      </c>
      <c r="D3603" t="s">
        <v>12868</v>
      </c>
      <c r="E3603" s="65">
        <f t="shared" si="224"/>
        <v>43301</v>
      </c>
      <c r="F3603">
        <f t="shared" si="225"/>
        <v>2018</v>
      </c>
      <c r="G3603">
        <f t="shared" si="226"/>
        <v>7</v>
      </c>
      <c r="H3603">
        <f t="shared" si="227"/>
        <v>5</v>
      </c>
      <c r="I3603" s="1" t="s">
        <v>15622</v>
      </c>
      <c r="J3603" s="1" t="s">
        <v>17051</v>
      </c>
      <c r="K3603" s="1" t="s">
        <v>17125</v>
      </c>
      <c r="L3603" s="1" t="s">
        <v>15624</v>
      </c>
      <c r="M3603" s="42">
        <v>1</v>
      </c>
      <c r="N3603" s="42">
        <v>1</v>
      </c>
      <c r="O3603" s="1" t="s">
        <v>15616</v>
      </c>
    </row>
    <row r="3604" spans="1:15" x14ac:dyDescent="0.25">
      <c r="A3604">
        <v>3603</v>
      </c>
      <c r="B3604" t="s">
        <v>11763</v>
      </c>
      <c r="C3604" t="s">
        <v>3647</v>
      </c>
      <c r="D3604" t="s">
        <v>12869</v>
      </c>
      <c r="E3604" s="65">
        <f t="shared" si="224"/>
        <v>43302</v>
      </c>
      <c r="F3604">
        <f t="shared" si="225"/>
        <v>2018</v>
      </c>
      <c r="G3604">
        <f t="shared" si="226"/>
        <v>7</v>
      </c>
      <c r="H3604">
        <f t="shared" si="227"/>
        <v>6</v>
      </c>
      <c r="I3604" s="1" t="s">
        <v>15622</v>
      </c>
      <c r="J3604" s="1" t="s">
        <v>17051</v>
      </c>
      <c r="K3604" s="1" t="s">
        <v>17125</v>
      </c>
      <c r="L3604" s="1" t="s">
        <v>15624</v>
      </c>
      <c r="M3604" s="42">
        <v>1</v>
      </c>
      <c r="N3604" s="42">
        <v>0.96</v>
      </c>
      <c r="O3604" s="1" t="s">
        <v>15616</v>
      </c>
    </row>
    <row r="3605" spans="1:15" x14ac:dyDescent="0.25">
      <c r="A3605">
        <v>3604</v>
      </c>
      <c r="B3605" t="s">
        <v>9780</v>
      </c>
      <c r="C3605" t="s">
        <v>5589</v>
      </c>
      <c r="D3605" t="s">
        <v>12870</v>
      </c>
      <c r="E3605" s="65">
        <f t="shared" si="224"/>
        <v>43303</v>
      </c>
      <c r="F3605">
        <f t="shared" si="225"/>
        <v>2018</v>
      </c>
      <c r="G3605">
        <f t="shared" si="226"/>
        <v>7</v>
      </c>
      <c r="H3605">
        <f t="shared" si="227"/>
        <v>7</v>
      </c>
      <c r="I3605" s="1" t="s">
        <v>15625</v>
      </c>
      <c r="J3605" s="1" t="s">
        <v>17051</v>
      </c>
      <c r="K3605" s="1" t="s">
        <v>17125</v>
      </c>
      <c r="L3605" s="1" t="s">
        <v>15628</v>
      </c>
      <c r="M3605" s="42">
        <v>0</v>
      </c>
      <c r="N3605" s="42">
        <v>0.87</v>
      </c>
      <c r="O3605" s="1" t="s">
        <v>15616</v>
      </c>
    </row>
    <row r="3606" spans="1:15" x14ac:dyDescent="0.25">
      <c r="A3606">
        <v>3605</v>
      </c>
      <c r="B3606" t="s">
        <v>10787</v>
      </c>
      <c r="C3606" t="s">
        <v>4604</v>
      </c>
      <c r="D3606" t="s">
        <v>12870</v>
      </c>
      <c r="E3606" s="65">
        <f t="shared" si="224"/>
        <v>43303</v>
      </c>
      <c r="F3606">
        <f t="shared" si="225"/>
        <v>2018</v>
      </c>
      <c r="G3606">
        <f t="shared" si="226"/>
        <v>7</v>
      </c>
      <c r="H3606">
        <f t="shared" si="227"/>
        <v>7</v>
      </c>
      <c r="I3606" s="1" t="s">
        <v>15622</v>
      </c>
      <c r="J3606" s="1" t="s">
        <v>17051</v>
      </c>
      <c r="K3606" s="1" t="s">
        <v>17125</v>
      </c>
      <c r="L3606" s="1" t="s">
        <v>15626</v>
      </c>
      <c r="M3606" s="42">
        <v>1</v>
      </c>
      <c r="N3606" s="42">
        <v>1</v>
      </c>
      <c r="O3606" s="1" t="s">
        <v>15616</v>
      </c>
    </row>
    <row r="3607" spans="1:15" x14ac:dyDescent="0.25">
      <c r="A3607">
        <v>3606</v>
      </c>
      <c r="B3607" t="s">
        <v>11698</v>
      </c>
      <c r="C3607" t="s">
        <v>3708</v>
      </c>
      <c r="D3607" t="s">
        <v>12870</v>
      </c>
      <c r="E3607" s="65">
        <f t="shared" si="224"/>
        <v>43303</v>
      </c>
      <c r="F3607">
        <f t="shared" si="225"/>
        <v>2018</v>
      </c>
      <c r="G3607">
        <f t="shared" si="226"/>
        <v>7</v>
      </c>
      <c r="H3607">
        <f t="shared" si="227"/>
        <v>7</v>
      </c>
      <c r="I3607" s="1" t="s">
        <v>15622</v>
      </c>
      <c r="J3607" s="1" t="s">
        <v>17051</v>
      </c>
      <c r="K3607" s="1" t="s">
        <v>17125</v>
      </c>
      <c r="L3607" s="1" t="s">
        <v>15624</v>
      </c>
      <c r="M3607" s="42">
        <v>0.76</v>
      </c>
      <c r="N3607" s="42">
        <v>0.65</v>
      </c>
      <c r="O3607" s="1" t="s">
        <v>15616</v>
      </c>
    </row>
    <row r="3608" spans="1:15" x14ac:dyDescent="0.25">
      <c r="A3608">
        <v>3607</v>
      </c>
      <c r="B3608" t="s">
        <v>10416</v>
      </c>
      <c r="C3608" t="s">
        <v>4963</v>
      </c>
      <c r="D3608" t="s">
        <v>12871</v>
      </c>
      <c r="E3608" s="65">
        <f t="shared" si="224"/>
        <v>43305</v>
      </c>
      <c r="F3608">
        <f t="shared" si="225"/>
        <v>2018</v>
      </c>
      <c r="G3608">
        <f t="shared" si="226"/>
        <v>7</v>
      </c>
      <c r="H3608">
        <f t="shared" si="227"/>
        <v>2</v>
      </c>
      <c r="I3608" s="1" t="s">
        <v>15622</v>
      </c>
      <c r="J3608" s="1" t="s">
        <v>17051</v>
      </c>
      <c r="K3608" s="1" t="s">
        <v>17125</v>
      </c>
      <c r="L3608" s="1" t="s">
        <v>15626</v>
      </c>
      <c r="M3608" s="42">
        <v>1</v>
      </c>
      <c r="N3608" s="42">
        <v>0.97</v>
      </c>
      <c r="O3608" s="1" t="s">
        <v>15615</v>
      </c>
    </row>
    <row r="3609" spans="1:15" x14ac:dyDescent="0.25">
      <c r="A3609">
        <v>3608</v>
      </c>
      <c r="B3609" t="s">
        <v>9871</v>
      </c>
      <c r="C3609" t="s">
        <v>5500</v>
      </c>
      <c r="D3609" t="s">
        <v>12872</v>
      </c>
      <c r="E3609" s="65">
        <f t="shared" si="224"/>
        <v>43306</v>
      </c>
      <c r="F3609">
        <f t="shared" si="225"/>
        <v>2018</v>
      </c>
      <c r="G3609">
        <f t="shared" si="226"/>
        <v>7</v>
      </c>
      <c r="H3609">
        <f t="shared" si="227"/>
        <v>3</v>
      </c>
      <c r="I3609" s="1" t="s">
        <v>15639</v>
      </c>
      <c r="J3609" s="1" t="s">
        <v>17051</v>
      </c>
      <c r="K3609" s="1" t="s">
        <v>17125</v>
      </c>
      <c r="L3609" s="1" t="s">
        <v>15628</v>
      </c>
      <c r="M3609" s="42">
        <v>0</v>
      </c>
      <c r="N3609" s="42">
        <v>0.64</v>
      </c>
      <c r="O3609" s="1" t="s">
        <v>15615</v>
      </c>
    </row>
    <row r="3610" spans="1:15" x14ac:dyDescent="0.25">
      <c r="A3610">
        <v>3609</v>
      </c>
      <c r="B3610" t="s">
        <v>9156</v>
      </c>
      <c r="C3610" t="s">
        <v>6197</v>
      </c>
      <c r="D3610" t="s">
        <v>12873</v>
      </c>
      <c r="E3610" s="65">
        <f t="shared" si="224"/>
        <v>43307</v>
      </c>
      <c r="F3610">
        <f t="shared" si="225"/>
        <v>2018</v>
      </c>
      <c r="G3610">
        <f t="shared" si="226"/>
        <v>7</v>
      </c>
      <c r="H3610">
        <f t="shared" si="227"/>
        <v>4</v>
      </c>
      <c r="I3610" s="1" t="s">
        <v>15625</v>
      </c>
      <c r="J3610" s="1" t="s">
        <v>17051</v>
      </c>
      <c r="K3610" s="1" t="s">
        <v>17125</v>
      </c>
      <c r="L3610" s="1" t="s">
        <v>15626</v>
      </c>
      <c r="M3610" s="42">
        <v>1</v>
      </c>
      <c r="N3610" s="42">
        <v>0.96</v>
      </c>
      <c r="O3610" s="1" t="s">
        <v>15615</v>
      </c>
    </row>
    <row r="3611" spans="1:15" x14ac:dyDescent="0.25">
      <c r="A3611">
        <v>3610</v>
      </c>
      <c r="B3611" t="s">
        <v>11670</v>
      </c>
      <c r="C3611" t="s">
        <v>3735</v>
      </c>
      <c r="D3611" t="s">
        <v>12873</v>
      </c>
      <c r="E3611" s="65">
        <f t="shared" si="224"/>
        <v>43307</v>
      </c>
      <c r="F3611">
        <f t="shared" si="225"/>
        <v>2018</v>
      </c>
      <c r="G3611">
        <f t="shared" si="226"/>
        <v>7</v>
      </c>
      <c r="H3611">
        <f t="shared" si="227"/>
        <v>4</v>
      </c>
      <c r="I3611" s="1" t="s">
        <v>15622</v>
      </c>
      <c r="J3611" s="1" t="s">
        <v>17051</v>
      </c>
      <c r="K3611" s="1" t="s">
        <v>17125</v>
      </c>
      <c r="L3611" s="1" t="s">
        <v>15623</v>
      </c>
      <c r="M3611" s="42">
        <v>0.9</v>
      </c>
      <c r="N3611" s="42">
        <v>0.95</v>
      </c>
      <c r="O3611" s="1" t="s">
        <v>15615</v>
      </c>
    </row>
    <row r="3612" spans="1:15" x14ac:dyDescent="0.25">
      <c r="A3612">
        <v>3611</v>
      </c>
      <c r="B3612" t="s">
        <v>8464</v>
      </c>
      <c r="C3612" t="s">
        <v>6879</v>
      </c>
      <c r="D3612" t="s">
        <v>12874</v>
      </c>
      <c r="E3612" s="65">
        <f t="shared" si="224"/>
        <v>43309</v>
      </c>
      <c r="F3612">
        <f t="shared" si="225"/>
        <v>2018</v>
      </c>
      <c r="G3612">
        <f t="shared" si="226"/>
        <v>7</v>
      </c>
      <c r="H3612">
        <f t="shared" si="227"/>
        <v>6</v>
      </c>
      <c r="I3612" s="1" t="s">
        <v>15629</v>
      </c>
      <c r="J3612" s="1" t="s">
        <v>17051</v>
      </c>
      <c r="K3612" s="1" t="s">
        <v>17125</v>
      </c>
      <c r="L3612" s="1" t="s">
        <v>15626</v>
      </c>
      <c r="M3612" s="42">
        <v>1</v>
      </c>
      <c r="N3612" s="42">
        <v>1</v>
      </c>
      <c r="O3612" s="1" t="s">
        <v>15616</v>
      </c>
    </row>
    <row r="3613" spans="1:15" x14ac:dyDescent="0.25">
      <c r="A3613">
        <v>3612</v>
      </c>
      <c r="B3613" t="s">
        <v>9506</v>
      </c>
      <c r="C3613" t="s">
        <v>5854</v>
      </c>
      <c r="D3613" t="s">
        <v>12875</v>
      </c>
      <c r="E3613" s="65">
        <f t="shared" si="224"/>
        <v>43310</v>
      </c>
      <c r="F3613">
        <f t="shared" si="225"/>
        <v>2018</v>
      </c>
      <c r="G3613">
        <f t="shared" si="226"/>
        <v>7</v>
      </c>
      <c r="H3613">
        <f t="shared" si="227"/>
        <v>7</v>
      </c>
      <c r="I3613" s="1" t="s">
        <v>15622</v>
      </c>
      <c r="J3613" s="1" t="s">
        <v>17051</v>
      </c>
      <c r="K3613" s="1" t="s">
        <v>17125</v>
      </c>
      <c r="L3613" s="1" t="s">
        <v>15624</v>
      </c>
      <c r="M3613" s="42">
        <v>1</v>
      </c>
      <c r="N3613" s="42">
        <v>0.94</v>
      </c>
      <c r="O3613" s="1" t="s">
        <v>15615</v>
      </c>
    </row>
    <row r="3614" spans="1:15" x14ac:dyDescent="0.25">
      <c r="A3614">
        <v>3613</v>
      </c>
      <c r="B3614" t="s">
        <v>8026</v>
      </c>
      <c r="C3614" t="s">
        <v>7305</v>
      </c>
      <c r="D3614" t="s">
        <v>12875</v>
      </c>
      <c r="E3614" s="65">
        <f t="shared" si="224"/>
        <v>43310</v>
      </c>
      <c r="F3614">
        <f t="shared" si="225"/>
        <v>2018</v>
      </c>
      <c r="G3614">
        <f t="shared" si="226"/>
        <v>7</v>
      </c>
      <c r="H3614">
        <f t="shared" si="227"/>
        <v>7</v>
      </c>
      <c r="I3614" s="1" t="s">
        <v>15622</v>
      </c>
      <c r="J3614" s="1" t="s">
        <v>17051</v>
      </c>
      <c r="K3614" s="1" t="s">
        <v>17125</v>
      </c>
      <c r="L3614" s="1" t="s">
        <v>15626</v>
      </c>
      <c r="M3614" s="42">
        <v>1</v>
      </c>
      <c r="N3614" s="42">
        <v>0.95</v>
      </c>
      <c r="O3614" s="1" t="s">
        <v>15615</v>
      </c>
    </row>
    <row r="3615" spans="1:15" x14ac:dyDescent="0.25">
      <c r="A3615">
        <v>3614</v>
      </c>
      <c r="B3615" t="s">
        <v>11348</v>
      </c>
      <c r="C3615" t="s">
        <v>4053</v>
      </c>
      <c r="D3615" t="s">
        <v>12875</v>
      </c>
      <c r="E3615" s="65">
        <f t="shared" si="224"/>
        <v>43310</v>
      </c>
      <c r="F3615">
        <f t="shared" si="225"/>
        <v>2018</v>
      </c>
      <c r="G3615">
        <f t="shared" si="226"/>
        <v>7</v>
      </c>
      <c r="H3615">
        <f t="shared" si="227"/>
        <v>7</v>
      </c>
      <c r="I3615" s="1" t="s">
        <v>15622</v>
      </c>
      <c r="J3615" s="1" t="s">
        <v>17051</v>
      </c>
      <c r="K3615" s="1" t="s">
        <v>17125</v>
      </c>
      <c r="L3615" s="1" t="s">
        <v>15626</v>
      </c>
      <c r="M3615" s="42">
        <v>1</v>
      </c>
      <c r="N3615" s="42">
        <v>1</v>
      </c>
      <c r="O3615" s="1" t="s">
        <v>15615</v>
      </c>
    </row>
    <row r="3616" spans="1:15" x14ac:dyDescent="0.25">
      <c r="A3616">
        <v>3615</v>
      </c>
      <c r="B3616" t="s">
        <v>11788</v>
      </c>
      <c r="C3616" t="s">
        <v>3622</v>
      </c>
      <c r="D3616" t="s">
        <v>12875</v>
      </c>
      <c r="E3616" s="65">
        <f t="shared" si="224"/>
        <v>43310</v>
      </c>
      <c r="F3616">
        <f t="shared" si="225"/>
        <v>2018</v>
      </c>
      <c r="G3616">
        <f t="shared" si="226"/>
        <v>7</v>
      </c>
      <c r="H3616">
        <f t="shared" si="227"/>
        <v>7</v>
      </c>
      <c r="I3616" s="1" t="s">
        <v>15629</v>
      </c>
      <c r="J3616" s="1" t="s">
        <v>17051</v>
      </c>
      <c r="K3616" s="1" t="s">
        <v>17125</v>
      </c>
      <c r="L3616" s="1" t="s">
        <v>15628</v>
      </c>
      <c r="M3616" s="42">
        <v>0.25</v>
      </c>
      <c r="N3616" s="42">
        <v>1</v>
      </c>
      <c r="O3616" s="1" t="s">
        <v>15616</v>
      </c>
    </row>
    <row r="3617" spans="1:15" x14ac:dyDescent="0.25">
      <c r="A3617">
        <v>3616</v>
      </c>
      <c r="B3617" t="s">
        <v>7681</v>
      </c>
      <c r="C3617" t="s">
        <v>7636</v>
      </c>
      <c r="D3617" t="s">
        <v>12876</v>
      </c>
      <c r="E3617" s="65">
        <f t="shared" si="224"/>
        <v>43313</v>
      </c>
      <c r="F3617">
        <f t="shared" si="225"/>
        <v>2018</v>
      </c>
      <c r="G3617">
        <f t="shared" si="226"/>
        <v>8</v>
      </c>
      <c r="H3617">
        <f t="shared" si="227"/>
        <v>3</v>
      </c>
      <c r="I3617" s="1" t="s">
        <v>15627</v>
      </c>
      <c r="J3617" s="1" t="s">
        <v>17051</v>
      </c>
      <c r="K3617" s="1" t="s">
        <v>17125</v>
      </c>
      <c r="L3617" s="1" t="s">
        <v>15626</v>
      </c>
      <c r="M3617" s="42">
        <v>1</v>
      </c>
      <c r="N3617" s="42">
        <v>0.93</v>
      </c>
      <c r="O3617" s="1" t="s">
        <v>15616</v>
      </c>
    </row>
    <row r="3618" spans="1:15" x14ac:dyDescent="0.25">
      <c r="A3618">
        <v>3617</v>
      </c>
      <c r="B3618" t="s">
        <v>11291</v>
      </c>
      <c r="C3618" t="s">
        <v>4110</v>
      </c>
      <c r="D3618" t="s">
        <v>12876</v>
      </c>
      <c r="E3618" s="65">
        <f t="shared" si="224"/>
        <v>43313</v>
      </c>
      <c r="F3618">
        <f t="shared" si="225"/>
        <v>2018</v>
      </c>
      <c r="G3618">
        <f t="shared" si="226"/>
        <v>8</v>
      </c>
      <c r="H3618">
        <f t="shared" si="227"/>
        <v>3</v>
      </c>
      <c r="I3618" s="1" t="s">
        <v>15622</v>
      </c>
      <c r="J3618" s="1" t="s">
        <v>17051</v>
      </c>
      <c r="K3618" s="1" t="s">
        <v>17125</v>
      </c>
      <c r="L3618" s="1" t="s">
        <v>15626</v>
      </c>
      <c r="M3618" s="42">
        <v>1</v>
      </c>
      <c r="N3618" s="42">
        <v>0.97</v>
      </c>
      <c r="O3618" s="1" t="s">
        <v>15616</v>
      </c>
    </row>
    <row r="3619" spans="1:15" x14ac:dyDescent="0.25">
      <c r="A3619">
        <v>3618</v>
      </c>
      <c r="B3619" t="s">
        <v>9459</v>
      </c>
      <c r="C3619" t="s">
        <v>5900</v>
      </c>
      <c r="D3619" t="s">
        <v>12877</v>
      </c>
      <c r="E3619" s="65">
        <f t="shared" si="224"/>
        <v>43314</v>
      </c>
      <c r="F3619">
        <f t="shared" si="225"/>
        <v>2018</v>
      </c>
      <c r="G3619">
        <f t="shared" si="226"/>
        <v>8</v>
      </c>
      <c r="H3619">
        <f t="shared" si="227"/>
        <v>4</v>
      </c>
      <c r="I3619" s="1" t="s">
        <v>15732</v>
      </c>
      <c r="J3619" s="1" t="s">
        <v>17120</v>
      </c>
      <c r="K3619" s="1" t="s">
        <v>17127</v>
      </c>
      <c r="L3619" s="1" t="s">
        <v>15623</v>
      </c>
      <c r="M3619" s="42">
        <v>1</v>
      </c>
      <c r="N3619" s="42">
        <v>0.4</v>
      </c>
      <c r="O3619" s="1" t="s">
        <v>15615</v>
      </c>
    </row>
    <row r="3620" spans="1:15" x14ac:dyDescent="0.25">
      <c r="A3620">
        <v>3619</v>
      </c>
      <c r="B3620" t="s">
        <v>11432</v>
      </c>
      <c r="C3620" t="s">
        <v>3969</v>
      </c>
      <c r="D3620" t="s">
        <v>12878</v>
      </c>
      <c r="E3620" s="65">
        <f t="shared" si="224"/>
        <v>43316</v>
      </c>
      <c r="F3620">
        <f t="shared" si="225"/>
        <v>2018</v>
      </c>
      <c r="G3620">
        <f t="shared" si="226"/>
        <v>8</v>
      </c>
      <c r="H3620">
        <f t="shared" si="227"/>
        <v>6</v>
      </c>
      <c r="I3620" s="1" t="s">
        <v>15622</v>
      </c>
      <c r="J3620" s="1" t="s">
        <v>17051</v>
      </c>
      <c r="K3620" s="1" t="s">
        <v>17125</v>
      </c>
      <c r="L3620" s="1" t="s">
        <v>15626</v>
      </c>
      <c r="M3620" s="42">
        <v>1</v>
      </c>
      <c r="N3620" s="42">
        <v>1</v>
      </c>
      <c r="O3620" s="1" t="s">
        <v>15615</v>
      </c>
    </row>
    <row r="3621" spans="1:15" x14ac:dyDescent="0.25">
      <c r="A3621">
        <v>3620</v>
      </c>
      <c r="B3621" t="s">
        <v>10903</v>
      </c>
      <c r="C3621" t="s">
        <v>4491</v>
      </c>
      <c r="D3621" t="s">
        <v>12879</v>
      </c>
      <c r="E3621" s="65">
        <f t="shared" si="224"/>
        <v>43317</v>
      </c>
      <c r="F3621">
        <f t="shared" si="225"/>
        <v>2018</v>
      </c>
      <c r="G3621">
        <f t="shared" si="226"/>
        <v>8</v>
      </c>
      <c r="H3621">
        <f t="shared" si="227"/>
        <v>7</v>
      </c>
      <c r="I3621" s="1" t="s">
        <v>15622</v>
      </c>
      <c r="J3621" s="1" t="s">
        <v>17051</v>
      </c>
      <c r="K3621" s="1" t="s">
        <v>17125</v>
      </c>
      <c r="L3621" s="1" t="s">
        <v>15626</v>
      </c>
      <c r="M3621" s="42">
        <v>1</v>
      </c>
      <c r="N3621" s="42">
        <v>1</v>
      </c>
      <c r="O3621" s="1" t="s">
        <v>15615</v>
      </c>
    </row>
    <row r="3622" spans="1:15" x14ac:dyDescent="0.25">
      <c r="A3622">
        <v>3621</v>
      </c>
      <c r="B3622" t="s">
        <v>9046</v>
      </c>
      <c r="C3622" t="s">
        <v>6307</v>
      </c>
      <c r="D3622" t="s">
        <v>12880</v>
      </c>
      <c r="E3622" s="65">
        <f t="shared" si="224"/>
        <v>43318</v>
      </c>
      <c r="F3622">
        <f t="shared" si="225"/>
        <v>2018</v>
      </c>
      <c r="G3622">
        <f t="shared" si="226"/>
        <v>8</v>
      </c>
      <c r="H3622">
        <f t="shared" si="227"/>
        <v>1</v>
      </c>
      <c r="I3622" s="1" t="s">
        <v>15625</v>
      </c>
      <c r="J3622" s="1" t="s">
        <v>17051</v>
      </c>
      <c r="K3622" s="1" t="s">
        <v>17125</v>
      </c>
      <c r="L3622" s="1" t="s">
        <v>15624</v>
      </c>
      <c r="M3622" s="42">
        <v>1</v>
      </c>
      <c r="N3622" s="42">
        <v>0.54</v>
      </c>
      <c r="O3622" s="1" t="s">
        <v>15616</v>
      </c>
    </row>
    <row r="3623" spans="1:15" x14ac:dyDescent="0.25">
      <c r="A3623">
        <v>3622</v>
      </c>
      <c r="B3623" t="s">
        <v>11117</v>
      </c>
      <c r="C3623" t="s">
        <v>4282</v>
      </c>
      <c r="D3623" t="s">
        <v>12881</v>
      </c>
      <c r="E3623" s="65">
        <f t="shared" si="224"/>
        <v>43321</v>
      </c>
      <c r="F3623">
        <f t="shared" si="225"/>
        <v>2018</v>
      </c>
      <c r="G3623">
        <f t="shared" si="226"/>
        <v>8</v>
      </c>
      <c r="H3623">
        <f t="shared" si="227"/>
        <v>4</v>
      </c>
      <c r="I3623" s="1" t="s">
        <v>15622</v>
      </c>
      <c r="J3623" s="1" t="s">
        <v>17051</v>
      </c>
      <c r="K3623" s="1" t="s">
        <v>17125</v>
      </c>
      <c r="L3623" s="1" t="s">
        <v>15626</v>
      </c>
      <c r="M3623" s="42">
        <v>1</v>
      </c>
      <c r="N3623" s="42">
        <v>1</v>
      </c>
      <c r="O3623" s="1" t="s">
        <v>15615</v>
      </c>
    </row>
    <row r="3624" spans="1:15" x14ac:dyDescent="0.25">
      <c r="A3624">
        <v>3623</v>
      </c>
      <c r="B3624" t="s">
        <v>8931</v>
      </c>
      <c r="C3624" t="s">
        <v>6421</v>
      </c>
      <c r="D3624" t="s">
        <v>12881</v>
      </c>
      <c r="E3624" s="65">
        <f t="shared" si="224"/>
        <v>43321</v>
      </c>
      <c r="F3624">
        <f t="shared" si="225"/>
        <v>2018</v>
      </c>
      <c r="G3624">
        <f t="shared" si="226"/>
        <v>8</v>
      </c>
      <c r="H3624">
        <f t="shared" si="227"/>
        <v>4</v>
      </c>
      <c r="I3624" s="1" t="s">
        <v>15622</v>
      </c>
      <c r="J3624" s="1" t="s">
        <v>17051</v>
      </c>
      <c r="K3624" s="1" t="s">
        <v>17125</v>
      </c>
      <c r="L3624" s="1" t="s">
        <v>15624</v>
      </c>
      <c r="M3624" s="42">
        <v>1</v>
      </c>
      <c r="N3624" s="42">
        <v>0.5</v>
      </c>
      <c r="O3624" s="1" t="s">
        <v>15615</v>
      </c>
    </row>
    <row r="3625" spans="1:15" x14ac:dyDescent="0.25">
      <c r="A3625">
        <v>3624</v>
      </c>
      <c r="B3625" t="s">
        <v>9195</v>
      </c>
      <c r="C3625" t="s">
        <v>6159</v>
      </c>
      <c r="D3625" t="s">
        <v>12882</v>
      </c>
      <c r="E3625" s="65">
        <f t="shared" si="224"/>
        <v>43323</v>
      </c>
      <c r="F3625">
        <f t="shared" si="225"/>
        <v>2018</v>
      </c>
      <c r="G3625">
        <f t="shared" si="226"/>
        <v>8</v>
      </c>
      <c r="H3625">
        <f t="shared" si="227"/>
        <v>6</v>
      </c>
      <c r="I3625" s="1" t="s">
        <v>15627</v>
      </c>
      <c r="J3625" s="1" t="s">
        <v>17051</v>
      </c>
      <c r="K3625" s="1" t="s">
        <v>17125</v>
      </c>
      <c r="L3625" s="1" t="s">
        <v>15624</v>
      </c>
      <c r="M3625" s="42">
        <v>1</v>
      </c>
      <c r="N3625" s="42">
        <v>0</v>
      </c>
      <c r="O3625" s="1" t="s">
        <v>15615</v>
      </c>
    </row>
    <row r="3626" spans="1:15" x14ac:dyDescent="0.25">
      <c r="A3626">
        <v>3625</v>
      </c>
      <c r="B3626" t="s">
        <v>7854</v>
      </c>
      <c r="C3626" t="s">
        <v>7474</v>
      </c>
      <c r="D3626" t="s">
        <v>12882</v>
      </c>
      <c r="E3626" s="65">
        <f t="shared" si="224"/>
        <v>43323</v>
      </c>
      <c r="F3626">
        <f t="shared" si="225"/>
        <v>2018</v>
      </c>
      <c r="G3626">
        <f t="shared" si="226"/>
        <v>8</v>
      </c>
      <c r="H3626">
        <f t="shared" si="227"/>
        <v>6</v>
      </c>
      <c r="I3626" s="1" t="s">
        <v>15629</v>
      </c>
      <c r="J3626" s="1" t="s">
        <v>17051</v>
      </c>
      <c r="K3626" s="1" t="s">
        <v>17125</v>
      </c>
      <c r="L3626" s="1" t="s">
        <v>15623</v>
      </c>
      <c r="M3626" s="42">
        <v>1</v>
      </c>
      <c r="N3626" s="42">
        <v>0.96</v>
      </c>
      <c r="O3626" s="1" t="s">
        <v>15616</v>
      </c>
    </row>
    <row r="3627" spans="1:15" x14ac:dyDescent="0.25">
      <c r="A3627">
        <v>3626</v>
      </c>
      <c r="B3627" t="s">
        <v>7746</v>
      </c>
      <c r="C3627" t="s">
        <v>7575</v>
      </c>
      <c r="D3627" t="s">
        <v>12882</v>
      </c>
      <c r="E3627" s="65">
        <f t="shared" si="224"/>
        <v>43323</v>
      </c>
      <c r="F3627">
        <f t="shared" si="225"/>
        <v>2018</v>
      </c>
      <c r="G3627">
        <f t="shared" si="226"/>
        <v>8</v>
      </c>
      <c r="H3627">
        <f t="shared" si="227"/>
        <v>6</v>
      </c>
      <c r="I3627" s="1" t="s">
        <v>15625</v>
      </c>
      <c r="J3627" s="1" t="s">
        <v>17051</v>
      </c>
      <c r="K3627" s="1" t="s">
        <v>17125</v>
      </c>
      <c r="L3627" s="1" t="s">
        <v>15626</v>
      </c>
      <c r="M3627" s="42">
        <v>1</v>
      </c>
      <c r="N3627" s="42">
        <v>0.98</v>
      </c>
      <c r="O3627" s="1" t="s">
        <v>15615</v>
      </c>
    </row>
    <row r="3628" spans="1:15" x14ac:dyDescent="0.25">
      <c r="A3628">
        <v>3627</v>
      </c>
      <c r="B3628" t="s">
        <v>9920</v>
      </c>
      <c r="C3628" t="s">
        <v>5451</v>
      </c>
      <c r="D3628" t="s">
        <v>12883</v>
      </c>
      <c r="E3628" s="65">
        <f t="shared" si="224"/>
        <v>43325</v>
      </c>
      <c r="F3628">
        <f t="shared" si="225"/>
        <v>2018</v>
      </c>
      <c r="G3628">
        <f t="shared" si="226"/>
        <v>8</v>
      </c>
      <c r="H3628">
        <f t="shared" si="227"/>
        <v>1</v>
      </c>
      <c r="I3628" s="1" t="s">
        <v>15622</v>
      </c>
      <c r="J3628" s="1" t="s">
        <v>17051</v>
      </c>
      <c r="K3628" s="1" t="s">
        <v>17125</v>
      </c>
      <c r="L3628" s="1" t="s">
        <v>15626</v>
      </c>
      <c r="M3628" s="42">
        <v>1</v>
      </c>
      <c r="N3628" s="42">
        <v>0.96</v>
      </c>
      <c r="O3628" s="1" t="s">
        <v>15616</v>
      </c>
    </row>
    <row r="3629" spans="1:15" x14ac:dyDescent="0.25">
      <c r="A3629">
        <v>3628</v>
      </c>
      <c r="B3629" t="s">
        <v>10660</v>
      </c>
      <c r="C3629" t="s">
        <v>4726</v>
      </c>
      <c r="D3629" t="s">
        <v>12883</v>
      </c>
      <c r="E3629" s="65">
        <f t="shared" si="224"/>
        <v>43325</v>
      </c>
      <c r="F3629">
        <f t="shared" si="225"/>
        <v>2018</v>
      </c>
      <c r="G3629">
        <f t="shared" si="226"/>
        <v>8</v>
      </c>
      <c r="H3629">
        <f t="shared" si="227"/>
        <v>1</v>
      </c>
      <c r="I3629" s="1" t="s">
        <v>15629</v>
      </c>
      <c r="J3629" s="1" t="s">
        <v>17051</v>
      </c>
      <c r="K3629" s="1" t="s">
        <v>17125</v>
      </c>
      <c r="L3629" s="1" t="s">
        <v>15626</v>
      </c>
      <c r="M3629" s="42">
        <v>1</v>
      </c>
      <c r="N3629" s="42">
        <v>0.96</v>
      </c>
      <c r="O3629" s="1" t="s">
        <v>15615</v>
      </c>
    </row>
    <row r="3630" spans="1:15" x14ac:dyDescent="0.25">
      <c r="A3630">
        <v>3629</v>
      </c>
      <c r="B3630" t="s">
        <v>8344</v>
      </c>
      <c r="C3630" t="s">
        <v>6994</v>
      </c>
      <c r="D3630" t="s">
        <v>12883</v>
      </c>
      <c r="E3630" s="65">
        <f t="shared" si="224"/>
        <v>43325</v>
      </c>
      <c r="F3630">
        <f t="shared" si="225"/>
        <v>2018</v>
      </c>
      <c r="G3630">
        <f t="shared" si="226"/>
        <v>8</v>
      </c>
      <c r="H3630">
        <f t="shared" si="227"/>
        <v>1</v>
      </c>
      <c r="I3630" s="1" t="s">
        <v>15622</v>
      </c>
      <c r="J3630" s="1" t="s">
        <v>17051</v>
      </c>
      <c r="K3630" s="1" t="s">
        <v>17125</v>
      </c>
      <c r="L3630" s="1" t="s">
        <v>15626</v>
      </c>
      <c r="M3630" s="42">
        <v>1</v>
      </c>
      <c r="N3630" s="42">
        <v>0.97</v>
      </c>
      <c r="O3630" s="1" t="s">
        <v>15615</v>
      </c>
    </row>
    <row r="3631" spans="1:15" x14ac:dyDescent="0.25">
      <c r="A3631">
        <v>3630</v>
      </c>
      <c r="B3631" t="s">
        <v>10087</v>
      </c>
      <c r="C3631" t="s">
        <v>5287</v>
      </c>
      <c r="D3631" t="s">
        <v>12884</v>
      </c>
      <c r="E3631" s="65">
        <f t="shared" si="224"/>
        <v>43326</v>
      </c>
      <c r="F3631">
        <f t="shared" si="225"/>
        <v>2018</v>
      </c>
      <c r="G3631">
        <f t="shared" si="226"/>
        <v>8</v>
      </c>
      <c r="H3631">
        <f t="shared" si="227"/>
        <v>2</v>
      </c>
      <c r="I3631" s="1" t="s">
        <v>15622</v>
      </c>
      <c r="J3631" s="1" t="s">
        <v>17051</v>
      </c>
      <c r="K3631" s="1" t="s">
        <v>17125</v>
      </c>
      <c r="L3631" s="1" t="s">
        <v>15626</v>
      </c>
      <c r="M3631" s="42">
        <v>1</v>
      </c>
      <c r="N3631" s="42">
        <v>0.76</v>
      </c>
      <c r="O3631" s="1" t="s">
        <v>15616</v>
      </c>
    </row>
    <row r="3632" spans="1:15" x14ac:dyDescent="0.25">
      <c r="A3632">
        <v>3631</v>
      </c>
      <c r="B3632" t="s">
        <v>10775</v>
      </c>
      <c r="C3632" t="s">
        <v>4615</v>
      </c>
      <c r="D3632" t="s">
        <v>12885</v>
      </c>
      <c r="E3632" s="65">
        <f t="shared" si="224"/>
        <v>43328</v>
      </c>
      <c r="F3632">
        <f t="shared" si="225"/>
        <v>2018</v>
      </c>
      <c r="G3632">
        <f t="shared" si="226"/>
        <v>8</v>
      </c>
      <c r="H3632">
        <f t="shared" si="227"/>
        <v>4</v>
      </c>
      <c r="I3632" s="1" t="s">
        <v>15625</v>
      </c>
      <c r="J3632" s="1" t="s">
        <v>17051</v>
      </c>
      <c r="K3632" s="1" t="s">
        <v>17125</v>
      </c>
      <c r="L3632" s="1" t="s">
        <v>15626</v>
      </c>
      <c r="M3632" s="42">
        <v>1</v>
      </c>
      <c r="N3632" s="42">
        <v>0.92</v>
      </c>
      <c r="O3632" s="1" t="s">
        <v>15616</v>
      </c>
    </row>
    <row r="3633" spans="1:15" x14ac:dyDescent="0.25">
      <c r="A3633">
        <v>3632</v>
      </c>
      <c r="B3633" t="s">
        <v>10145</v>
      </c>
      <c r="C3633" t="s">
        <v>5233</v>
      </c>
      <c r="D3633" t="s">
        <v>12886</v>
      </c>
      <c r="E3633" s="65">
        <f t="shared" si="224"/>
        <v>43329</v>
      </c>
      <c r="F3633">
        <f t="shared" si="225"/>
        <v>2018</v>
      </c>
      <c r="G3633">
        <f t="shared" si="226"/>
        <v>8</v>
      </c>
      <c r="H3633">
        <f t="shared" si="227"/>
        <v>5</v>
      </c>
      <c r="I3633" s="1" t="s">
        <v>15760</v>
      </c>
      <c r="J3633" s="1" t="s">
        <v>17095</v>
      </c>
      <c r="K3633" s="1" t="s">
        <v>17125</v>
      </c>
      <c r="L3633" s="1" t="s">
        <v>15626</v>
      </c>
      <c r="M3633" s="42">
        <v>1</v>
      </c>
      <c r="N3633" s="42">
        <v>0.86</v>
      </c>
      <c r="O3633" s="1" t="s">
        <v>15615</v>
      </c>
    </row>
    <row r="3634" spans="1:15" x14ac:dyDescent="0.25">
      <c r="A3634">
        <v>3633</v>
      </c>
      <c r="B3634" t="s">
        <v>9310</v>
      </c>
      <c r="C3634" t="s">
        <v>6046</v>
      </c>
      <c r="D3634" t="s">
        <v>12887</v>
      </c>
      <c r="E3634" s="65">
        <f t="shared" si="224"/>
        <v>43333</v>
      </c>
      <c r="F3634">
        <f t="shared" si="225"/>
        <v>2018</v>
      </c>
      <c r="G3634">
        <f t="shared" si="226"/>
        <v>8</v>
      </c>
      <c r="H3634">
        <f t="shared" si="227"/>
        <v>2</v>
      </c>
      <c r="I3634" s="1" t="s">
        <v>15625</v>
      </c>
      <c r="J3634" s="1" t="s">
        <v>17051</v>
      </c>
      <c r="K3634" s="1" t="s">
        <v>17125</v>
      </c>
      <c r="L3634" s="1" t="s">
        <v>15624</v>
      </c>
      <c r="M3634" s="42">
        <v>1</v>
      </c>
      <c r="N3634" s="42">
        <v>0.86</v>
      </c>
      <c r="O3634" s="1" t="s">
        <v>15616</v>
      </c>
    </row>
    <row r="3635" spans="1:15" x14ac:dyDescent="0.25">
      <c r="A3635">
        <v>3634</v>
      </c>
      <c r="B3635" t="s">
        <v>9555</v>
      </c>
      <c r="C3635" t="s">
        <v>5805</v>
      </c>
      <c r="D3635" t="s">
        <v>12888</v>
      </c>
      <c r="E3635" s="65">
        <f t="shared" si="224"/>
        <v>43334</v>
      </c>
      <c r="F3635">
        <f t="shared" si="225"/>
        <v>2018</v>
      </c>
      <c r="G3635">
        <f t="shared" si="226"/>
        <v>8</v>
      </c>
      <c r="H3635">
        <f t="shared" si="227"/>
        <v>3</v>
      </c>
      <c r="I3635" s="1" t="s">
        <v>15622</v>
      </c>
      <c r="J3635" s="1" t="s">
        <v>17051</v>
      </c>
      <c r="K3635" s="1" t="s">
        <v>17125</v>
      </c>
      <c r="L3635" s="1" t="s">
        <v>15624</v>
      </c>
      <c r="M3635" s="42">
        <v>0.95</v>
      </c>
      <c r="N3635" s="42">
        <v>0.92</v>
      </c>
      <c r="O3635" s="1" t="s">
        <v>15615</v>
      </c>
    </row>
    <row r="3636" spans="1:15" x14ac:dyDescent="0.25">
      <c r="A3636">
        <v>3635</v>
      </c>
      <c r="B3636" t="s">
        <v>9411</v>
      </c>
      <c r="C3636" t="s">
        <v>5946</v>
      </c>
      <c r="D3636" t="s">
        <v>12889</v>
      </c>
      <c r="E3636" s="65">
        <f t="shared" si="224"/>
        <v>43336</v>
      </c>
      <c r="F3636">
        <f t="shared" si="225"/>
        <v>2018</v>
      </c>
      <c r="G3636">
        <f t="shared" si="226"/>
        <v>8</v>
      </c>
      <c r="H3636">
        <f t="shared" si="227"/>
        <v>5</v>
      </c>
      <c r="I3636" s="1" t="s">
        <v>15727</v>
      </c>
      <c r="J3636" s="1" t="s">
        <v>17074</v>
      </c>
      <c r="K3636" s="1" t="s">
        <v>17125</v>
      </c>
      <c r="L3636" s="1" t="s">
        <v>15624</v>
      </c>
      <c r="M3636" s="42">
        <v>0.96</v>
      </c>
      <c r="N3636" s="42">
        <v>0.97</v>
      </c>
      <c r="O3636" s="1" t="s">
        <v>15615</v>
      </c>
    </row>
    <row r="3637" spans="1:15" x14ac:dyDescent="0.25">
      <c r="A3637">
        <v>3636</v>
      </c>
      <c r="B3637" t="s">
        <v>8470</v>
      </c>
      <c r="C3637" t="s">
        <v>6873</v>
      </c>
      <c r="D3637" t="s">
        <v>12889</v>
      </c>
      <c r="E3637" s="65">
        <f t="shared" si="224"/>
        <v>43336</v>
      </c>
      <c r="F3637">
        <f t="shared" si="225"/>
        <v>2018</v>
      </c>
      <c r="G3637">
        <f t="shared" si="226"/>
        <v>8</v>
      </c>
      <c r="H3637">
        <f t="shared" si="227"/>
        <v>5</v>
      </c>
      <c r="I3637" s="1" t="s">
        <v>15622</v>
      </c>
      <c r="J3637" s="1" t="s">
        <v>17051</v>
      </c>
      <c r="K3637" s="1" t="s">
        <v>17125</v>
      </c>
      <c r="L3637" s="1" t="s">
        <v>15626</v>
      </c>
      <c r="M3637" s="42">
        <v>0.8</v>
      </c>
      <c r="N3637" s="42">
        <v>0.74</v>
      </c>
      <c r="O3637" s="1" t="s">
        <v>15616</v>
      </c>
    </row>
    <row r="3638" spans="1:15" x14ac:dyDescent="0.25">
      <c r="A3638">
        <v>3637</v>
      </c>
      <c r="B3638" t="s">
        <v>9610</v>
      </c>
      <c r="C3638" t="s">
        <v>5753</v>
      </c>
      <c r="D3638" t="s">
        <v>12890</v>
      </c>
      <c r="E3638" s="65">
        <f t="shared" si="224"/>
        <v>43339</v>
      </c>
      <c r="F3638">
        <f t="shared" si="225"/>
        <v>2018</v>
      </c>
      <c r="G3638">
        <f t="shared" si="226"/>
        <v>8</v>
      </c>
      <c r="H3638">
        <f t="shared" si="227"/>
        <v>1</v>
      </c>
      <c r="I3638" s="1" t="s">
        <v>15622</v>
      </c>
      <c r="J3638" s="1" t="s">
        <v>17051</v>
      </c>
      <c r="K3638" s="1" t="s">
        <v>17125</v>
      </c>
      <c r="L3638" s="1" t="s">
        <v>15626</v>
      </c>
      <c r="M3638" s="42">
        <v>1</v>
      </c>
      <c r="N3638" s="42">
        <v>0.95</v>
      </c>
      <c r="O3638" s="1" t="s">
        <v>15615</v>
      </c>
    </row>
    <row r="3639" spans="1:15" x14ac:dyDescent="0.25">
      <c r="A3639">
        <v>3638</v>
      </c>
      <c r="B3639" t="s">
        <v>8465</v>
      </c>
      <c r="C3639" t="s">
        <v>6878</v>
      </c>
      <c r="D3639" t="s">
        <v>12891</v>
      </c>
      <c r="E3639" s="65">
        <f t="shared" si="224"/>
        <v>43340</v>
      </c>
      <c r="F3639">
        <f t="shared" si="225"/>
        <v>2018</v>
      </c>
      <c r="G3639">
        <f t="shared" si="226"/>
        <v>8</v>
      </c>
      <c r="H3639">
        <f t="shared" si="227"/>
        <v>2</v>
      </c>
      <c r="I3639" s="1" t="s">
        <v>15622</v>
      </c>
      <c r="J3639" s="1" t="s">
        <v>17051</v>
      </c>
      <c r="K3639" s="1" t="s">
        <v>17125</v>
      </c>
      <c r="L3639" s="1" t="s">
        <v>15623</v>
      </c>
      <c r="M3639" s="42">
        <v>1</v>
      </c>
      <c r="N3639" s="42">
        <v>1</v>
      </c>
      <c r="O3639" s="1" t="s">
        <v>15615</v>
      </c>
    </row>
    <row r="3640" spans="1:15" x14ac:dyDescent="0.25">
      <c r="A3640">
        <v>3639</v>
      </c>
      <c r="B3640" t="s">
        <v>9731</v>
      </c>
      <c r="C3640" t="s">
        <v>5634</v>
      </c>
      <c r="D3640" t="s">
        <v>12892</v>
      </c>
      <c r="E3640" s="65">
        <f t="shared" si="224"/>
        <v>43341</v>
      </c>
      <c r="F3640">
        <f t="shared" si="225"/>
        <v>2018</v>
      </c>
      <c r="G3640">
        <f t="shared" si="226"/>
        <v>8</v>
      </c>
      <c r="H3640">
        <f t="shared" si="227"/>
        <v>3</v>
      </c>
      <c r="I3640" s="1" t="s">
        <v>15622</v>
      </c>
      <c r="J3640" s="1" t="s">
        <v>17051</v>
      </c>
      <c r="K3640" s="1" t="s">
        <v>17125</v>
      </c>
      <c r="L3640" s="1" t="s">
        <v>15628</v>
      </c>
      <c r="M3640" s="42">
        <v>0.44</v>
      </c>
      <c r="N3640" s="42">
        <v>0.96</v>
      </c>
      <c r="O3640" s="1" t="s">
        <v>15616</v>
      </c>
    </row>
    <row r="3641" spans="1:15" x14ac:dyDescent="0.25">
      <c r="A3641">
        <v>3640</v>
      </c>
      <c r="B3641" t="s">
        <v>9850</v>
      </c>
      <c r="C3641" t="s">
        <v>5521</v>
      </c>
      <c r="D3641" t="s">
        <v>12893</v>
      </c>
      <c r="E3641" s="65">
        <f t="shared" si="224"/>
        <v>43342</v>
      </c>
      <c r="F3641">
        <f t="shared" si="225"/>
        <v>2018</v>
      </c>
      <c r="G3641">
        <f t="shared" si="226"/>
        <v>8</v>
      </c>
      <c r="H3641">
        <f t="shared" si="227"/>
        <v>4</v>
      </c>
      <c r="I3641" s="1" t="s">
        <v>15625</v>
      </c>
      <c r="J3641" s="1" t="s">
        <v>17051</v>
      </c>
      <c r="K3641" s="1" t="s">
        <v>17125</v>
      </c>
      <c r="L3641" s="1" t="s">
        <v>15626</v>
      </c>
      <c r="M3641" s="42">
        <v>1</v>
      </c>
      <c r="N3641" s="42">
        <v>0.97</v>
      </c>
      <c r="O3641" s="1" t="s">
        <v>15616</v>
      </c>
    </row>
    <row r="3642" spans="1:15" x14ac:dyDescent="0.25">
      <c r="A3642">
        <v>3641</v>
      </c>
      <c r="B3642" t="s">
        <v>11740</v>
      </c>
      <c r="C3642" t="s">
        <v>3668</v>
      </c>
      <c r="D3642" t="s">
        <v>12894</v>
      </c>
      <c r="E3642" s="65">
        <f t="shared" si="224"/>
        <v>43343</v>
      </c>
      <c r="F3642">
        <f t="shared" si="225"/>
        <v>2018</v>
      </c>
      <c r="G3642">
        <f t="shared" si="226"/>
        <v>8</v>
      </c>
      <c r="H3642">
        <f t="shared" si="227"/>
        <v>5</v>
      </c>
      <c r="I3642" s="1" t="s">
        <v>15622</v>
      </c>
      <c r="J3642" s="1" t="s">
        <v>17051</v>
      </c>
      <c r="K3642" s="1" t="s">
        <v>17125</v>
      </c>
      <c r="L3642" s="1" t="s">
        <v>15626</v>
      </c>
      <c r="M3642" s="42">
        <v>1</v>
      </c>
      <c r="N3642" s="42">
        <v>0.97</v>
      </c>
      <c r="O3642" s="1" t="s">
        <v>15615</v>
      </c>
    </row>
    <row r="3643" spans="1:15" x14ac:dyDescent="0.25">
      <c r="A3643">
        <v>3642</v>
      </c>
      <c r="B3643" t="s">
        <v>9059</v>
      </c>
      <c r="C3643" t="s">
        <v>6294</v>
      </c>
      <c r="D3643" t="s">
        <v>12895</v>
      </c>
      <c r="E3643" s="65">
        <f t="shared" si="224"/>
        <v>43346</v>
      </c>
      <c r="F3643">
        <f t="shared" si="225"/>
        <v>2018</v>
      </c>
      <c r="G3643">
        <f t="shared" si="226"/>
        <v>9</v>
      </c>
      <c r="H3643">
        <f t="shared" si="227"/>
        <v>1</v>
      </c>
      <c r="I3643" s="1" t="s">
        <v>15622</v>
      </c>
      <c r="J3643" s="1" t="s">
        <v>17051</v>
      </c>
      <c r="K3643" s="1" t="s">
        <v>17125</v>
      </c>
      <c r="L3643" s="1" t="s">
        <v>15628</v>
      </c>
      <c r="M3643" s="42">
        <v>0</v>
      </c>
      <c r="N3643" s="42">
        <v>0.9</v>
      </c>
      <c r="O3643" s="1" t="s">
        <v>15615</v>
      </c>
    </row>
    <row r="3644" spans="1:15" x14ac:dyDescent="0.25">
      <c r="A3644">
        <v>3643</v>
      </c>
      <c r="B3644" t="s">
        <v>10611</v>
      </c>
      <c r="C3644" t="s">
        <v>4775</v>
      </c>
      <c r="D3644" t="s">
        <v>12895</v>
      </c>
      <c r="E3644" s="65">
        <f t="shared" si="224"/>
        <v>43346</v>
      </c>
      <c r="F3644">
        <f t="shared" si="225"/>
        <v>2018</v>
      </c>
      <c r="G3644">
        <f t="shared" si="226"/>
        <v>9</v>
      </c>
      <c r="H3644">
        <f t="shared" si="227"/>
        <v>1</v>
      </c>
      <c r="I3644" s="1" t="s">
        <v>15625</v>
      </c>
      <c r="J3644" s="1" t="s">
        <v>17051</v>
      </c>
      <c r="K3644" s="1" t="s">
        <v>17125</v>
      </c>
      <c r="L3644" s="1" t="s">
        <v>15623</v>
      </c>
      <c r="M3644" s="42">
        <v>0.67</v>
      </c>
      <c r="N3644" s="42">
        <v>1</v>
      </c>
      <c r="O3644" s="1" t="s">
        <v>15615</v>
      </c>
    </row>
    <row r="3645" spans="1:15" x14ac:dyDescent="0.25">
      <c r="A3645">
        <v>3644</v>
      </c>
      <c r="B3645" t="s">
        <v>10799</v>
      </c>
      <c r="C3645" t="s">
        <v>4593</v>
      </c>
      <c r="D3645" t="s">
        <v>12895</v>
      </c>
      <c r="E3645" s="65">
        <f t="shared" si="224"/>
        <v>43346</v>
      </c>
      <c r="F3645">
        <f t="shared" si="225"/>
        <v>2018</v>
      </c>
      <c r="G3645">
        <f t="shared" si="226"/>
        <v>9</v>
      </c>
      <c r="H3645">
        <f t="shared" si="227"/>
        <v>1</v>
      </c>
      <c r="I3645" s="1" t="s">
        <v>15622</v>
      </c>
      <c r="J3645" s="1" t="s">
        <v>17051</v>
      </c>
      <c r="K3645" s="1" t="s">
        <v>17125</v>
      </c>
      <c r="L3645" s="1" t="s">
        <v>15624</v>
      </c>
      <c r="M3645" s="42">
        <v>0.96</v>
      </c>
      <c r="N3645" s="42">
        <v>0.95</v>
      </c>
      <c r="O3645" s="1" t="s">
        <v>15616</v>
      </c>
    </row>
    <row r="3646" spans="1:15" x14ac:dyDescent="0.25">
      <c r="A3646">
        <v>3645</v>
      </c>
      <c r="B3646" t="s">
        <v>11779</v>
      </c>
      <c r="C3646" t="s">
        <v>3631</v>
      </c>
      <c r="D3646" t="s">
        <v>12896</v>
      </c>
      <c r="E3646" s="65">
        <f t="shared" si="224"/>
        <v>43348</v>
      </c>
      <c r="F3646">
        <f t="shared" si="225"/>
        <v>2018</v>
      </c>
      <c r="G3646">
        <f t="shared" si="226"/>
        <v>9</v>
      </c>
      <c r="H3646">
        <f t="shared" si="227"/>
        <v>3</v>
      </c>
      <c r="I3646" s="1" t="s">
        <v>15622</v>
      </c>
      <c r="J3646" s="1" t="s">
        <v>17051</v>
      </c>
      <c r="K3646" s="1" t="s">
        <v>17125</v>
      </c>
      <c r="L3646" s="1" t="s">
        <v>15628</v>
      </c>
      <c r="M3646" s="42">
        <v>0</v>
      </c>
      <c r="N3646" s="42">
        <v>1</v>
      </c>
      <c r="O3646" s="1" t="s">
        <v>15615</v>
      </c>
    </row>
    <row r="3647" spans="1:15" x14ac:dyDescent="0.25">
      <c r="A3647">
        <v>3646</v>
      </c>
      <c r="B3647" t="s">
        <v>8774</v>
      </c>
      <c r="C3647" t="s">
        <v>6574</v>
      </c>
      <c r="D3647" t="s">
        <v>12897</v>
      </c>
      <c r="E3647" s="65">
        <f t="shared" si="224"/>
        <v>43350</v>
      </c>
      <c r="F3647">
        <f t="shared" si="225"/>
        <v>2018</v>
      </c>
      <c r="G3647">
        <f t="shared" si="226"/>
        <v>9</v>
      </c>
      <c r="H3647">
        <f t="shared" si="227"/>
        <v>5</v>
      </c>
      <c r="I3647" s="1" t="s">
        <v>15622</v>
      </c>
      <c r="J3647" s="1" t="s">
        <v>17051</v>
      </c>
      <c r="K3647" s="1" t="s">
        <v>17125</v>
      </c>
      <c r="L3647" s="1" t="s">
        <v>15624</v>
      </c>
      <c r="M3647" s="42">
        <v>1</v>
      </c>
      <c r="N3647" s="42">
        <v>0.55000000000000004</v>
      </c>
      <c r="O3647" s="1" t="s">
        <v>15616</v>
      </c>
    </row>
    <row r="3648" spans="1:15" x14ac:dyDescent="0.25">
      <c r="A3648">
        <v>3647</v>
      </c>
      <c r="B3648" t="s">
        <v>8983</v>
      </c>
      <c r="C3648" t="s">
        <v>6370</v>
      </c>
      <c r="D3648" t="s">
        <v>12897</v>
      </c>
      <c r="E3648" s="65">
        <f t="shared" si="224"/>
        <v>43350</v>
      </c>
      <c r="F3648">
        <f t="shared" si="225"/>
        <v>2018</v>
      </c>
      <c r="G3648">
        <f t="shared" si="226"/>
        <v>9</v>
      </c>
      <c r="H3648">
        <f t="shared" si="227"/>
        <v>5</v>
      </c>
      <c r="I3648" s="1" t="s">
        <v>15622</v>
      </c>
      <c r="J3648" s="1" t="s">
        <v>17051</v>
      </c>
      <c r="K3648" s="1" t="s">
        <v>17125</v>
      </c>
      <c r="L3648" s="1" t="s">
        <v>15626</v>
      </c>
      <c r="M3648" s="42">
        <v>1</v>
      </c>
      <c r="N3648" s="42">
        <v>1</v>
      </c>
      <c r="O3648" s="1" t="s">
        <v>15615</v>
      </c>
    </row>
    <row r="3649" spans="1:15" x14ac:dyDescent="0.25">
      <c r="A3649">
        <v>3648</v>
      </c>
      <c r="B3649" t="s">
        <v>9677</v>
      </c>
      <c r="C3649" t="s">
        <v>5687</v>
      </c>
      <c r="D3649" t="s">
        <v>12897</v>
      </c>
      <c r="E3649" s="65">
        <f t="shared" si="224"/>
        <v>43350</v>
      </c>
      <c r="F3649">
        <f t="shared" si="225"/>
        <v>2018</v>
      </c>
      <c r="G3649">
        <f t="shared" si="226"/>
        <v>9</v>
      </c>
      <c r="H3649">
        <f t="shared" si="227"/>
        <v>5</v>
      </c>
      <c r="I3649" s="1" t="s">
        <v>15622</v>
      </c>
      <c r="J3649" s="1" t="s">
        <v>17051</v>
      </c>
      <c r="K3649" s="1" t="s">
        <v>17125</v>
      </c>
      <c r="L3649" s="1" t="s">
        <v>15626</v>
      </c>
      <c r="M3649" s="42">
        <v>1</v>
      </c>
      <c r="N3649" s="42">
        <v>0.83</v>
      </c>
      <c r="O3649" s="1" t="s">
        <v>15616</v>
      </c>
    </row>
    <row r="3650" spans="1:15" x14ac:dyDescent="0.25">
      <c r="A3650">
        <v>3649</v>
      </c>
      <c r="B3650" t="s">
        <v>9624</v>
      </c>
      <c r="C3650" t="s">
        <v>5739</v>
      </c>
      <c r="D3650" t="s">
        <v>12897</v>
      </c>
      <c r="E3650" s="65">
        <f t="shared" si="224"/>
        <v>43350</v>
      </c>
      <c r="F3650">
        <f t="shared" si="225"/>
        <v>2018</v>
      </c>
      <c r="G3650">
        <f t="shared" si="226"/>
        <v>9</v>
      </c>
      <c r="H3650">
        <f t="shared" si="227"/>
        <v>5</v>
      </c>
      <c r="I3650" s="1" t="s">
        <v>15622</v>
      </c>
      <c r="J3650" s="1" t="s">
        <v>17051</v>
      </c>
      <c r="K3650" s="1" t="s">
        <v>17125</v>
      </c>
      <c r="L3650" s="1" t="s">
        <v>15626</v>
      </c>
      <c r="M3650" s="42">
        <v>1</v>
      </c>
      <c r="N3650" s="42">
        <v>0.86</v>
      </c>
      <c r="O3650" s="1" t="s">
        <v>15615</v>
      </c>
    </row>
    <row r="3651" spans="1:15" x14ac:dyDescent="0.25">
      <c r="A3651">
        <v>3650</v>
      </c>
      <c r="B3651" t="s">
        <v>9781</v>
      </c>
      <c r="C3651" t="s">
        <v>5588</v>
      </c>
      <c r="D3651" t="s">
        <v>12898</v>
      </c>
      <c r="E3651" s="65">
        <f t="shared" ref="E3651:E3714" si="228">DATE(LEFT(D3651,4),MID(D3651,5,2),RIGHT(D3651,2))</f>
        <v>43354</v>
      </c>
      <c r="F3651">
        <f t="shared" ref="F3651:F3714" si="229">YEAR(E3651)</f>
        <v>2018</v>
      </c>
      <c r="G3651">
        <f t="shared" ref="G3651:G3714" si="230">MONTH(E3651)</f>
        <v>9</v>
      </c>
      <c r="H3651">
        <f t="shared" ref="H3651:H3714" si="231">WEEKDAY(E3651,2)</f>
        <v>2</v>
      </c>
      <c r="I3651" s="1" t="s">
        <v>15622</v>
      </c>
      <c r="J3651" s="1" t="s">
        <v>17051</v>
      </c>
      <c r="K3651" s="1" t="s">
        <v>17125</v>
      </c>
      <c r="L3651" s="1" t="s">
        <v>15626</v>
      </c>
      <c r="M3651" s="42">
        <v>1</v>
      </c>
      <c r="N3651" s="42">
        <v>1</v>
      </c>
      <c r="O3651" s="1" t="s">
        <v>15616</v>
      </c>
    </row>
    <row r="3652" spans="1:15" x14ac:dyDescent="0.25">
      <c r="A3652">
        <v>3651</v>
      </c>
      <c r="B3652" t="s">
        <v>10235</v>
      </c>
      <c r="C3652" t="s">
        <v>5144</v>
      </c>
      <c r="D3652" t="s">
        <v>12899</v>
      </c>
      <c r="E3652" s="65">
        <f t="shared" si="228"/>
        <v>43356</v>
      </c>
      <c r="F3652">
        <f t="shared" si="229"/>
        <v>2018</v>
      </c>
      <c r="G3652">
        <f t="shared" si="230"/>
        <v>9</v>
      </c>
      <c r="H3652">
        <f t="shared" si="231"/>
        <v>4</v>
      </c>
      <c r="I3652" s="1" t="s">
        <v>15625</v>
      </c>
      <c r="J3652" s="1" t="s">
        <v>17051</v>
      </c>
      <c r="K3652" s="1" t="s">
        <v>17125</v>
      </c>
      <c r="L3652" s="1" t="s">
        <v>15628</v>
      </c>
      <c r="M3652" s="42">
        <v>0</v>
      </c>
      <c r="N3652" s="42">
        <v>0.71</v>
      </c>
      <c r="O3652" s="1" t="s">
        <v>15616</v>
      </c>
    </row>
    <row r="3653" spans="1:15" x14ac:dyDescent="0.25">
      <c r="A3653">
        <v>3652</v>
      </c>
      <c r="B3653" t="s">
        <v>9946</v>
      </c>
      <c r="C3653" t="s">
        <v>5425</v>
      </c>
      <c r="D3653" t="s">
        <v>12899</v>
      </c>
      <c r="E3653" s="65">
        <f t="shared" si="228"/>
        <v>43356</v>
      </c>
      <c r="F3653">
        <f t="shared" si="229"/>
        <v>2018</v>
      </c>
      <c r="G3653">
        <f t="shared" si="230"/>
        <v>9</v>
      </c>
      <c r="H3653">
        <f t="shared" si="231"/>
        <v>4</v>
      </c>
      <c r="I3653" s="1" t="s">
        <v>15629</v>
      </c>
      <c r="J3653" s="1" t="s">
        <v>17051</v>
      </c>
      <c r="K3653" s="1" t="s">
        <v>17125</v>
      </c>
      <c r="L3653" s="1" t="s">
        <v>15626</v>
      </c>
      <c r="M3653" s="42">
        <v>1</v>
      </c>
      <c r="N3653" s="42">
        <v>0.96</v>
      </c>
      <c r="O3653" s="1" t="s">
        <v>15615</v>
      </c>
    </row>
    <row r="3654" spans="1:15" x14ac:dyDescent="0.25">
      <c r="A3654">
        <v>3653</v>
      </c>
      <c r="B3654" t="s">
        <v>8689</v>
      </c>
      <c r="C3654" t="s">
        <v>6659</v>
      </c>
      <c r="D3654" t="s">
        <v>12900</v>
      </c>
      <c r="E3654" s="65">
        <f t="shared" si="228"/>
        <v>43357</v>
      </c>
      <c r="F3654">
        <f t="shared" si="229"/>
        <v>2018</v>
      </c>
      <c r="G3654">
        <f t="shared" si="230"/>
        <v>9</v>
      </c>
      <c r="H3654">
        <f t="shared" si="231"/>
        <v>5</v>
      </c>
      <c r="I3654" s="1" t="s">
        <v>15629</v>
      </c>
      <c r="J3654" s="1" t="s">
        <v>17051</v>
      </c>
      <c r="K3654" s="1" t="s">
        <v>17125</v>
      </c>
      <c r="L3654" s="1" t="s">
        <v>15626</v>
      </c>
      <c r="M3654" s="42">
        <v>0.86</v>
      </c>
      <c r="N3654" s="42">
        <v>0.99</v>
      </c>
      <c r="O3654" s="1" t="s">
        <v>15616</v>
      </c>
    </row>
    <row r="3655" spans="1:15" x14ac:dyDescent="0.25">
      <c r="A3655">
        <v>3654</v>
      </c>
      <c r="B3655" t="s">
        <v>10305</v>
      </c>
      <c r="C3655" t="s">
        <v>5074</v>
      </c>
      <c r="D3655" t="s">
        <v>12901</v>
      </c>
      <c r="E3655" s="65">
        <f t="shared" si="228"/>
        <v>43360</v>
      </c>
      <c r="F3655">
        <f t="shared" si="229"/>
        <v>2018</v>
      </c>
      <c r="G3655">
        <f t="shared" si="230"/>
        <v>9</v>
      </c>
      <c r="H3655">
        <f t="shared" si="231"/>
        <v>1</v>
      </c>
      <c r="I3655" s="1" t="s">
        <v>15629</v>
      </c>
      <c r="J3655" s="1" t="s">
        <v>17051</v>
      </c>
      <c r="K3655" s="1" t="s">
        <v>17125</v>
      </c>
      <c r="L3655" s="1" t="s">
        <v>15626</v>
      </c>
      <c r="M3655" s="42">
        <v>1</v>
      </c>
      <c r="N3655" s="42">
        <v>1</v>
      </c>
      <c r="O3655" s="1" t="s">
        <v>15616</v>
      </c>
    </row>
    <row r="3656" spans="1:15" x14ac:dyDescent="0.25">
      <c r="A3656">
        <v>3655</v>
      </c>
      <c r="B3656" t="s">
        <v>9443</v>
      </c>
      <c r="C3656" t="s">
        <v>5916</v>
      </c>
      <c r="D3656" t="s">
        <v>12902</v>
      </c>
      <c r="E3656" s="65">
        <f t="shared" si="228"/>
        <v>43361</v>
      </c>
      <c r="F3656">
        <f t="shared" si="229"/>
        <v>2018</v>
      </c>
      <c r="G3656">
        <f t="shared" si="230"/>
        <v>9</v>
      </c>
      <c r="H3656">
        <f t="shared" si="231"/>
        <v>2</v>
      </c>
      <c r="I3656" s="1" t="s">
        <v>15622</v>
      </c>
      <c r="J3656" s="1" t="s">
        <v>17051</v>
      </c>
      <c r="K3656" s="1" t="s">
        <v>17125</v>
      </c>
      <c r="L3656" s="1" t="s">
        <v>15626</v>
      </c>
      <c r="M3656" s="42">
        <v>1</v>
      </c>
      <c r="N3656" s="42">
        <v>1</v>
      </c>
      <c r="O3656" s="1" t="s">
        <v>15615</v>
      </c>
    </row>
    <row r="3657" spans="1:15" x14ac:dyDescent="0.25">
      <c r="A3657">
        <v>3656</v>
      </c>
      <c r="B3657" t="s">
        <v>10733</v>
      </c>
      <c r="C3657" t="s">
        <v>4656</v>
      </c>
      <c r="D3657" t="s">
        <v>12903</v>
      </c>
      <c r="E3657" s="65">
        <f t="shared" si="228"/>
        <v>43362</v>
      </c>
      <c r="F3657">
        <f t="shared" si="229"/>
        <v>2018</v>
      </c>
      <c r="G3657">
        <f t="shared" si="230"/>
        <v>9</v>
      </c>
      <c r="H3657">
        <f t="shared" si="231"/>
        <v>3</v>
      </c>
      <c r="I3657" s="1" t="s">
        <v>15625</v>
      </c>
      <c r="J3657" s="1" t="s">
        <v>17051</v>
      </c>
      <c r="K3657" s="1" t="s">
        <v>17125</v>
      </c>
      <c r="L3657" s="1" t="s">
        <v>15626</v>
      </c>
      <c r="M3657" s="42">
        <v>1</v>
      </c>
      <c r="N3657" s="42">
        <v>0.83</v>
      </c>
      <c r="O3657" s="1" t="s">
        <v>15615</v>
      </c>
    </row>
    <row r="3658" spans="1:15" x14ac:dyDescent="0.25">
      <c r="A3658">
        <v>3657</v>
      </c>
      <c r="B3658" t="s">
        <v>11805</v>
      </c>
      <c r="C3658" t="s">
        <v>3606</v>
      </c>
      <c r="D3658" t="s">
        <v>12904</v>
      </c>
      <c r="E3658" s="65">
        <f t="shared" si="228"/>
        <v>43363</v>
      </c>
      <c r="F3658">
        <f t="shared" si="229"/>
        <v>2018</v>
      </c>
      <c r="G3658">
        <f t="shared" si="230"/>
        <v>9</v>
      </c>
      <c r="H3658">
        <f t="shared" si="231"/>
        <v>4</v>
      </c>
      <c r="I3658" s="1" t="s">
        <v>15625</v>
      </c>
      <c r="J3658" s="1" t="s">
        <v>17051</v>
      </c>
      <c r="K3658" s="1" t="s">
        <v>17125</v>
      </c>
      <c r="L3658" s="1" t="s">
        <v>15626</v>
      </c>
      <c r="M3658" s="42">
        <v>1</v>
      </c>
      <c r="N3658" s="42">
        <v>1</v>
      </c>
      <c r="O3658" s="1" t="s">
        <v>15616</v>
      </c>
    </row>
    <row r="3659" spans="1:15" x14ac:dyDescent="0.25">
      <c r="A3659">
        <v>3658</v>
      </c>
      <c r="B3659" t="s">
        <v>10127</v>
      </c>
      <c r="C3659" t="s">
        <v>5250</v>
      </c>
      <c r="D3659" t="s">
        <v>12904</v>
      </c>
      <c r="E3659" s="65">
        <f t="shared" si="228"/>
        <v>43363</v>
      </c>
      <c r="F3659">
        <f t="shared" si="229"/>
        <v>2018</v>
      </c>
      <c r="G3659">
        <f t="shared" si="230"/>
        <v>9</v>
      </c>
      <c r="H3659">
        <f t="shared" si="231"/>
        <v>4</v>
      </c>
      <c r="I3659" s="1" t="s">
        <v>15639</v>
      </c>
      <c r="J3659" s="1" t="s">
        <v>17051</v>
      </c>
      <c r="K3659" s="1" t="s">
        <v>17125</v>
      </c>
      <c r="L3659" s="1" t="s">
        <v>15626</v>
      </c>
      <c r="M3659" s="42">
        <v>1</v>
      </c>
      <c r="N3659" s="42">
        <v>0.99</v>
      </c>
      <c r="O3659" s="1" t="s">
        <v>15615</v>
      </c>
    </row>
    <row r="3660" spans="1:15" x14ac:dyDescent="0.25">
      <c r="A3660">
        <v>3659</v>
      </c>
      <c r="B3660" t="s">
        <v>9820</v>
      </c>
      <c r="C3660" t="s">
        <v>5549</v>
      </c>
      <c r="D3660" t="s">
        <v>12904</v>
      </c>
      <c r="E3660" s="65">
        <f t="shared" si="228"/>
        <v>43363</v>
      </c>
      <c r="F3660">
        <f t="shared" si="229"/>
        <v>2018</v>
      </c>
      <c r="G3660">
        <f t="shared" si="230"/>
        <v>9</v>
      </c>
      <c r="H3660">
        <f t="shared" si="231"/>
        <v>4</v>
      </c>
      <c r="I3660" s="1" t="s">
        <v>15742</v>
      </c>
      <c r="J3660" s="1" t="s">
        <v>17074</v>
      </c>
      <c r="K3660" s="1" t="s">
        <v>17125</v>
      </c>
      <c r="L3660" s="1" t="s">
        <v>15628</v>
      </c>
      <c r="M3660" s="42">
        <v>0.21</v>
      </c>
      <c r="N3660" s="42">
        <v>0.84</v>
      </c>
      <c r="O3660" s="1" t="s">
        <v>15616</v>
      </c>
    </row>
    <row r="3661" spans="1:15" x14ac:dyDescent="0.25">
      <c r="A3661">
        <v>3660</v>
      </c>
      <c r="B3661" t="s">
        <v>10800</v>
      </c>
      <c r="C3661" t="s">
        <v>4592</v>
      </c>
      <c r="D3661" t="s">
        <v>12905</v>
      </c>
      <c r="E3661" s="65">
        <f t="shared" si="228"/>
        <v>43364</v>
      </c>
      <c r="F3661">
        <f t="shared" si="229"/>
        <v>2018</v>
      </c>
      <c r="G3661">
        <f t="shared" si="230"/>
        <v>9</v>
      </c>
      <c r="H3661">
        <f t="shared" si="231"/>
        <v>5</v>
      </c>
      <c r="I3661" s="1" t="s">
        <v>15622</v>
      </c>
      <c r="J3661" s="1" t="s">
        <v>17051</v>
      </c>
      <c r="K3661" s="1" t="s">
        <v>17125</v>
      </c>
      <c r="L3661" s="1" t="s">
        <v>15623</v>
      </c>
      <c r="M3661" s="42">
        <v>1</v>
      </c>
      <c r="N3661" s="42">
        <v>1</v>
      </c>
      <c r="O3661" s="1" t="s">
        <v>15615</v>
      </c>
    </row>
    <row r="3662" spans="1:15" x14ac:dyDescent="0.25">
      <c r="A3662">
        <v>3661</v>
      </c>
      <c r="B3662" t="s">
        <v>11672</v>
      </c>
      <c r="C3662" t="s">
        <v>3542</v>
      </c>
      <c r="D3662" t="s">
        <v>12906</v>
      </c>
      <c r="E3662" s="65">
        <f t="shared" si="228"/>
        <v>43365</v>
      </c>
      <c r="F3662">
        <f t="shared" si="229"/>
        <v>2018</v>
      </c>
      <c r="G3662">
        <f t="shared" si="230"/>
        <v>9</v>
      </c>
      <c r="H3662">
        <f t="shared" si="231"/>
        <v>6</v>
      </c>
      <c r="I3662" s="1" t="s">
        <v>15625</v>
      </c>
      <c r="J3662" s="1" t="s">
        <v>17051</v>
      </c>
      <c r="K3662" s="1" t="s">
        <v>17125</v>
      </c>
      <c r="L3662" s="1" t="s">
        <v>15628</v>
      </c>
      <c r="M3662" s="42">
        <v>0</v>
      </c>
      <c r="N3662" s="42">
        <v>0</v>
      </c>
      <c r="O3662" s="1" t="s">
        <v>15615</v>
      </c>
    </row>
    <row r="3663" spans="1:15" x14ac:dyDescent="0.25">
      <c r="A3663">
        <v>3662</v>
      </c>
      <c r="B3663" t="s">
        <v>10259</v>
      </c>
      <c r="C3663" t="s">
        <v>5120</v>
      </c>
      <c r="D3663" t="s">
        <v>12907</v>
      </c>
      <c r="E3663" s="65">
        <f t="shared" si="228"/>
        <v>43369</v>
      </c>
      <c r="F3663">
        <f t="shared" si="229"/>
        <v>2018</v>
      </c>
      <c r="G3663">
        <f t="shared" si="230"/>
        <v>9</v>
      </c>
      <c r="H3663">
        <f t="shared" si="231"/>
        <v>3</v>
      </c>
      <c r="I3663" s="1" t="s">
        <v>15622</v>
      </c>
      <c r="J3663" s="1" t="s">
        <v>17051</v>
      </c>
      <c r="K3663" s="1" t="s">
        <v>17125</v>
      </c>
      <c r="L3663" s="1" t="s">
        <v>15626</v>
      </c>
      <c r="M3663" s="42">
        <v>1</v>
      </c>
      <c r="N3663" s="42">
        <v>0.93</v>
      </c>
      <c r="O3663" s="1" t="s">
        <v>15616</v>
      </c>
    </row>
    <row r="3664" spans="1:15" x14ac:dyDescent="0.25">
      <c r="A3664">
        <v>3663</v>
      </c>
      <c r="B3664" t="s">
        <v>10961</v>
      </c>
      <c r="C3664" t="s">
        <v>4434</v>
      </c>
      <c r="D3664" t="s">
        <v>12908</v>
      </c>
      <c r="E3664" s="65">
        <f t="shared" si="228"/>
        <v>43370</v>
      </c>
      <c r="F3664">
        <f t="shared" si="229"/>
        <v>2018</v>
      </c>
      <c r="G3664">
        <f t="shared" si="230"/>
        <v>9</v>
      </c>
      <c r="H3664">
        <f t="shared" si="231"/>
        <v>4</v>
      </c>
      <c r="I3664" s="1" t="s">
        <v>15625</v>
      </c>
      <c r="J3664" s="1" t="s">
        <v>17051</v>
      </c>
      <c r="K3664" s="1" t="s">
        <v>17125</v>
      </c>
      <c r="L3664" s="1" t="s">
        <v>15628</v>
      </c>
      <c r="M3664" s="42">
        <v>0</v>
      </c>
      <c r="N3664" s="42">
        <v>0</v>
      </c>
      <c r="O3664" s="1" t="s">
        <v>15615</v>
      </c>
    </row>
    <row r="3665" spans="1:15" x14ac:dyDescent="0.25">
      <c r="A3665">
        <v>3664</v>
      </c>
      <c r="B3665" t="s">
        <v>9713</v>
      </c>
      <c r="C3665" t="s">
        <v>5652</v>
      </c>
      <c r="D3665" t="s">
        <v>12908</v>
      </c>
      <c r="E3665" s="65">
        <f t="shared" si="228"/>
        <v>43370</v>
      </c>
      <c r="F3665">
        <f t="shared" si="229"/>
        <v>2018</v>
      </c>
      <c r="G3665">
        <f t="shared" si="230"/>
        <v>9</v>
      </c>
      <c r="H3665">
        <f t="shared" si="231"/>
        <v>4</v>
      </c>
      <c r="I3665" s="1" t="s">
        <v>15737</v>
      </c>
      <c r="J3665" s="1" t="s">
        <v>17061</v>
      </c>
      <c r="K3665" s="1" t="s">
        <v>17125</v>
      </c>
      <c r="L3665" s="1" t="s">
        <v>15626</v>
      </c>
      <c r="M3665" s="42">
        <v>1</v>
      </c>
      <c r="N3665" s="42">
        <v>0.97</v>
      </c>
      <c r="O3665" s="1" t="s">
        <v>15616</v>
      </c>
    </row>
    <row r="3666" spans="1:15" x14ac:dyDescent="0.25">
      <c r="A3666">
        <v>3665</v>
      </c>
      <c r="B3666" t="s">
        <v>7915</v>
      </c>
      <c r="C3666" t="s">
        <v>7415</v>
      </c>
      <c r="D3666" t="s">
        <v>12909</v>
      </c>
      <c r="E3666" s="65">
        <f t="shared" si="228"/>
        <v>43371</v>
      </c>
      <c r="F3666">
        <f t="shared" si="229"/>
        <v>2018</v>
      </c>
      <c r="G3666">
        <f t="shared" si="230"/>
        <v>9</v>
      </c>
      <c r="H3666">
        <f t="shared" si="231"/>
        <v>5</v>
      </c>
      <c r="I3666" s="1" t="s">
        <v>15625</v>
      </c>
      <c r="J3666" s="1" t="s">
        <v>17051</v>
      </c>
      <c r="K3666" s="1" t="s">
        <v>17125</v>
      </c>
      <c r="L3666" s="1" t="s">
        <v>15626</v>
      </c>
      <c r="M3666" s="42">
        <v>1</v>
      </c>
      <c r="N3666" s="42">
        <v>1</v>
      </c>
      <c r="O3666" s="1" t="s">
        <v>15616</v>
      </c>
    </row>
    <row r="3667" spans="1:15" x14ac:dyDescent="0.25">
      <c r="A3667">
        <v>3666</v>
      </c>
      <c r="B3667" t="s">
        <v>8851</v>
      </c>
      <c r="C3667" t="s">
        <v>6498</v>
      </c>
      <c r="D3667" t="s">
        <v>12909</v>
      </c>
      <c r="E3667" s="65">
        <f t="shared" si="228"/>
        <v>43371</v>
      </c>
      <c r="F3667">
        <f t="shared" si="229"/>
        <v>2018</v>
      </c>
      <c r="G3667">
        <f t="shared" si="230"/>
        <v>9</v>
      </c>
      <c r="H3667">
        <f t="shared" si="231"/>
        <v>5</v>
      </c>
      <c r="I3667" s="1" t="s">
        <v>15625</v>
      </c>
      <c r="J3667" s="1" t="s">
        <v>17051</v>
      </c>
      <c r="K3667" s="1" t="s">
        <v>17125</v>
      </c>
      <c r="L3667" s="1" t="s">
        <v>15624</v>
      </c>
      <c r="M3667" s="42">
        <v>0.9</v>
      </c>
      <c r="N3667" s="42">
        <v>0.92</v>
      </c>
      <c r="O3667" s="1" t="s">
        <v>15616</v>
      </c>
    </row>
    <row r="3668" spans="1:15" x14ac:dyDescent="0.25">
      <c r="A3668">
        <v>3667</v>
      </c>
      <c r="B3668" t="s">
        <v>7748</v>
      </c>
      <c r="C3668" t="s">
        <v>7573</v>
      </c>
      <c r="D3668" t="s">
        <v>12910</v>
      </c>
      <c r="E3668" s="65">
        <f t="shared" si="228"/>
        <v>43372</v>
      </c>
      <c r="F3668">
        <f t="shared" si="229"/>
        <v>2018</v>
      </c>
      <c r="G3668">
        <f t="shared" si="230"/>
        <v>9</v>
      </c>
      <c r="H3668">
        <f t="shared" si="231"/>
        <v>6</v>
      </c>
      <c r="I3668" s="1" t="s">
        <v>15625</v>
      </c>
      <c r="J3668" s="1" t="s">
        <v>17051</v>
      </c>
      <c r="K3668" s="1" t="s">
        <v>17125</v>
      </c>
      <c r="L3668" s="1" t="s">
        <v>15626</v>
      </c>
      <c r="M3668" s="42">
        <v>1</v>
      </c>
      <c r="N3668" s="42">
        <v>0.99</v>
      </c>
      <c r="O3668" s="1" t="s">
        <v>15616</v>
      </c>
    </row>
    <row r="3669" spans="1:15" x14ac:dyDescent="0.25">
      <c r="A3669">
        <v>3668</v>
      </c>
      <c r="B3669" t="s">
        <v>8701</v>
      </c>
      <c r="C3669" t="s">
        <v>6647</v>
      </c>
      <c r="D3669" t="s">
        <v>12911</v>
      </c>
      <c r="E3669" s="65">
        <f t="shared" si="228"/>
        <v>43373</v>
      </c>
      <c r="F3669">
        <f t="shared" si="229"/>
        <v>2018</v>
      </c>
      <c r="G3669">
        <f t="shared" si="230"/>
        <v>9</v>
      </c>
      <c r="H3669">
        <f t="shared" si="231"/>
        <v>7</v>
      </c>
      <c r="I3669" s="1" t="s">
        <v>15622</v>
      </c>
      <c r="J3669" s="1" t="s">
        <v>17051</v>
      </c>
      <c r="K3669" s="1" t="s">
        <v>17125</v>
      </c>
      <c r="L3669" s="1" t="s">
        <v>15628</v>
      </c>
      <c r="M3669" s="42">
        <v>0</v>
      </c>
      <c r="N3669" s="42">
        <v>0.78</v>
      </c>
      <c r="O3669" s="1" t="s">
        <v>15615</v>
      </c>
    </row>
    <row r="3670" spans="1:15" x14ac:dyDescent="0.25">
      <c r="A3670">
        <v>3669</v>
      </c>
      <c r="B3670" t="s">
        <v>9170</v>
      </c>
      <c r="C3670" t="s">
        <v>6183</v>
      </c>
      <c r="D3670" t="s">
        <v>12912</v>
      </c>
      <c r="E3670" s="65">
        <f t="shared" si="228"/>
        <v>43374</v>
      </c>
      <c r="F3670">
        <f t="shared" si="229"/>
        <v>2018</v>
      </c>
      <c r="G3670">
        <f t="shared" si="230"/>
        <v>10</v>
      </c>
      <c r="H3670">
        <f t="shared" si="231"/>
        <v>1</v>
      </c>
      <c r="I3670" s="1" t="s">
        <v>15622</v>
      </c>
      <c r="J3670" s="1" t="s">
        <v>17051</v>
      </c>
      <c r="K3670" s="1" t="s">
        <v>17125</v>
      </c>
      <c r="L3670" s="1" t="s">
        <v>15626</v>
      </c>
      <c r="M3670" s="42">
        <v>0.9</v>
      </c>
      <c r="N3670" s="42">
        <v>1</v>
      </c>
      <c r="O3670" s="1" t="s">
        <v>15615</v>
      </c>
    </row>
    <row r="3671" spans="1:15" x14ac:dyDescent="0.25">
      <c r="A3671">
        <v>3670</v>
      </c>
      <c r="B3671" t="s">
        <v>9481</v>
      </c>
      <c r="C3671" t="s">
        <v>5878</v>
      </c>
      <c r="D3671" t="s">
        <v>12912</v>
      </c>
      <c r="E3671" s="65">
        <f t="shared" si="228"/>
        <v>43374</v>
      </c>
      <c r="F3671">
        <f t="shared" si="229"/>
        <v>2018</v>
      </c>
      <c r="G3671">
        <f t="shared" si="230"/>
        <v>10</v>
      </c>
      <c r="H3671">
        <f t="shared" si="231"/>
        <v>1</v>
      </c>
      <c r="I3671" s="1" t="s">
        <v>15629</v>
      </c>
      <c r="J3671" s="1" t="s">
        <v>17051</v>
      </c>
      <c r="K3671" s="1" t="s">
        <v>17125</v>
      </c>
      <c r="L3671" s="1" t="s">
        <v>15626</v>
      </c>
      <c r="M3671" s="42">
        <v>0.98</v>
      </c>
      <c r="N3671" s="42">
        <v>1</v>
      </c>
      <c r="O3671" s="1" t="s">
        <v>15615</v>
      </c>
    </row>
    <row r="3672" spans="1:15" x14ac:dyDescent="0.25">
      <c r="A3672">
        <v>3671</v>
      </c>
      <c r="B3672" t="s">
        <v>11693</v>
      </c>
      <c r="C3672" t="s">
        <v>3713</v>
      </c>
      <c r="D3672" t="s">
        <v>12913</v>
      </c>
      <c r="E3672" s="65">
        <f t="shared" si="228"/>
        <v>43375</v>
      </c>
      <c r="F3672">
        <f t="shared" si="229"/>
        <v>2018</v>
      </c>
      <c r="G3672">
        <f t="shared" si="230"/>
        <v>10</v>
      </c>
      <c r="H3672">
        <f t="shared" si="231"/>
        <v>2</v>
      </c>
      <c r="I3672" s="1" t="s">
        <v>15622</v>
      </c>
      <c r="J3672" s="1" t="s">
        <v>17051</v>
      </c>
      <c r="K3672" s="1" t="s">
        <v>17125</v>
      </c>
      <c r="L3672" s="1" t="s">
        <v>15626</v>
      </c>
      <c r="M3672" s="42">
        <v>0.97</v>
      </c>
      <c r="N3672" s="42">
        <v>0.94</v>
      </c>
      <c r="O3672" s="1" t="s">
        <v>15615</v>
      </c>
    </row>
    <row r="3673" spans="1:15" x14ac:dyDescent="0.25">
      <c r="A3673">
        <v>3672</v>
      </c>
      <c r="B3673" t="s">
        <v>8621</v>
      </c>
      <c r="C3673" t="s">
        <v>6726</v>
      </c>
      <c r="D3673" t="s">
        <v>12914</v>
      </c>
      <c r="E3673" s="65">
        <f t="shared" si="228"/>
        <v>43376</v>
      </c>
      <c r="F3673">
        <f t="shared" si="229"/>
        <v>2018</v>
      </c>
      <c r="G3673">
        <f t="shared" si="230"/>
        <v>10</v>
      </c>
      <c r="H3673">
        <f t="shared" si="231"/>
        <v>3</v>
      </c>
      <c r="I3673" s="1" t="s">
        <v>15683</v>
      </c>
      <c r="J3673" s="1" t="s">
        <v>17051</v>
      </c>
      <c r="K3673" s="1" t="s">
        <v>17125</v>
      </c>
      <c r="L3673" s="1" t="s">
        <v>15624</v>
      </c>
      <c r="M3673" s="42">
        <v>1</v>
      </c>
      <c r="N3673" s="42">
        <v>1</v>
      </c>
      <c r="O3673" s="1" t="s">
        <v>15616</v>
      </c>
    </row>
    <row r="3674" spans="1:15" x14ac:dyDescent="0.25">
      <c r="A3674">
        <v>3673</v>
      </c>
      <c r="B3674" t="s">
        <v>11627</v>
      </c>
      <c r="C3674" t="s">
        <v>3778</v>
      </c>
      <c r="D3674" t="s">
        <v>12915</v>
      </c>
      <c r="E3674" s="65">
        <f t="shared" si="228"/>
        <v>43377</v>
      </c>
      <c r="F3674">
        <f t="shared" si="229"/>
        <v>2018</v>
      </c>
      <c r="G3674">
        <f t="shared" si="230"/>
        <v>10</v>
      </c>
      <c r="H3674">
        <f t="shared" si="231"/>
        <v>4</v>
      </c>
      <c r="I3674" s="1" t="s">
        <v>15622</v>
      </c>
      <c r="J3674" s="1" t="s">
        <v>17051</v>
      </c>
      <c r="K3674" s="1" t="s">
        <v>17125</v>
      </c>
      <c r="L3674" s="1" t="s">
        <v>15628</v>
      </c>
      <c r="M3674" s="42">
        <v>0</v>
      </c>
      <c r="N3674" s="42">
        <v>1</v>
      </c>
      <c r="O3674" s="1" t="s">
        <v>15616</v>
      </c>
    </row>
    <row r="3675" spans="1:15" x14ac:dyDescent="0.25">
      <c r="A3675">
        <v>3674</v>
      </c>
      <c r="B3675" t="s">
        <v>11680</v>
      </c>
      <c r="C3675" t="s">
        <v>3726</v>
      </c>
      <c r="D3675" t="s">
        <v>12916</v>
      </c>
      <c r="E3675" s="65">
        <f t="shared" si="228"/>
        <v>43379</v>
      </c>
      <c r="F3675">
        <f t="shared" si="229"/>
        <v>2018</v>
      </c>
      <c r="G3675">
        <f t="shared" si="230"/>
        <v>10</v>
      </c>
      <c r="H3675">
        <f t="shared" si="231"/>
        <v>6</v>
      </c>
      <c r="I3675" s="1" t="s">
        <v>15622</v>
      </c>
      <c r="J3675" s="1" t="s">
        <v>17051</v>
      </c>
      <c r="K3675" s="1" t="s">
        <v>17125</v>
      </c>
      <c r="L3675" s="1" t="s">
        <v>15623</v>
      </c>
      <c r="M3675" s="42">
        <v>0.75</v>
      </c>
      <c r="N3675" s="42">
        <v>0.88</v>
      </c>
      <c r="O3675" s="1" t="s">
        <v>15615</v>
      </c>
    </row>
    <row r="3676" spans="1:15" x14ac:dyDescent="0.25">
      <c r="A3676">
        <v>3675</v>
      </c>
      <c r="B3676" t="s">
        <v>11597</v>
      </c>
      <c r="C3676" t="s">
        <v>3808</v>
      </c>
      <c r="D3676" t="s">
        <v>12917</v>
      </c>
      <c r="E3676" s="65">
        <f t="shared" si="228"/>
        <v>43381</v>
      </c>
      <c r="F3676">
        <f t="shared" si="229"/>
        <v>2018</v>
      </c>
      <c r="G3676">
        <f t="shared" si="230"/>
        <v>10</v>
      </c>
      <c r="H3676">
        <f t="shared" si="231"/>
        <v>1</v>
      </c>
      <c r="I3676" s="1" t="s">
        <v>15622</v>
      </c>
      <c r="J3676" s="1" t="s">
        <v>17051</v>
      </c>
      <c r="K3676" s="1" t="s">
        <v>17125</v>
      </c>
      <c r="L3676" s="1" t="s">
        <v>15626</v>
      </c>
      <c r="M3676" s="42">
        <v>1</v>
      </c>
      <c r="N3676" s="42">
        <v>1</v>
      </c>
      <c r="O3676" s="1" t="s">
        <v>15615</v>
      </c>
    </row>
    <row r="3677" spans="1:15" x14ac:dyDescent="0.25">
      <c r="A3677">
        <v>3676</v>
      </c>
      <c r="B3677" t="s">
        <v>9643</v>
      </c>
      <c r="C3677" t="s">
        <v>5721</v>
      </c>
      <c r="D3677" t="s">
        <v>12917</v>
      </c>
      <c r="E3677" s="65">
        <f t="shared" si="228"/>
        <v>43381</v>
      </c>
      <c r="F3677">
        <f t="shared" si="229"/>
        <v>2018</v>
      </c>
      <c r="G3677">
        <f t="shared" si="230"/>
        <v>10</v>
      </c>
      <c r="H3677">
        <f t="shared" si="231"/>
        <v>1</v>
      </c>
      <c r="I3677" s="1" t="s">
        <v>15622</v>
      </c>
      <c r="J3677" s="1" t="s">
        <v>17051</v>
      </c>
      <c r="K3677" s="1" t="s">
        <v>17125</v>
      </c>
      <c r="L3677" s="1" t="s">
        <v>15624</v>
      </c>
      <c r="M3677" s="42">
        <v>1</v>
      </c>
      <c r="N3677" s="42">
        <v>0.96</v>
      </c>
      <c r="O3677" s="1" t="s">
        <v>15616</v>
      </c>
    </row>
    <row r="3678" spans="1:15" x14ac:dyDescent="0.25">
      <c r="A3678">
        <v>3677</v>
      </c>
      <c r="B3678" t="s">
        <v>10804</v>
      </c>
      <c r="C3678" t="s">
        <v>3555</v>
      </c>
      <c r="D3678" t="s">
        <v>12917</v>
      </c>
      <c r="E3678" s="65">
        <f t="shared" si="228"/>
        <v>43381</v>
      </c>
      <c r="F3678">
        <f t="shared" si="229"/>
        <v>2018</v>
      </c>
      <c r="G3678">
        <f t="shared" si="230"/>
        <v>10</v>
      </c>
      <c r="H3678">
        <f t="shared" si="231"/>
        <v>1</v>
      </c>
      <c r="I3678" s="1" t="s">
        <v>15625</v>
      </c>
      <c r="J3678" s="1" t="s">
        <v>17051</v>
      </c>
      <c r="K3678" s="1" t="s">
        <v>17125</v>
      </c>
      <c r="L3678" s="1" t="s">
        <v>15628</v>
      </c>
      <c r="M3678" s="42">
        <v>0</v>
      </c>
      <c r="N3678" s="42">
        <v>1</v>
      </c>
      <c r="O3678" s="1" t="s">
        <v>15615</v>
      </c>
    </row>
    <row r="3679" spans="1:15" x14ac:dyDescent="0.25">
      <c r="A3679">
        <v>3678</v>
      </c>
      <c r="B3679" t="s">
        <v>9777</v>
      </c>
      <c r="C3679" t="s">
        <v>5592</v>
      </c>
      <c r="D3679" t="s">
        <v>12917</v>
      </c>
      <c r="E3679" s="65">
        <f t="shared" si="228"/>
        <v>43381</v>
      </c>
      <c r="F3679">
        <f t="shared" si="229"/>
        <v>2018</v>
      </c>
      <c r="G3679">
        <f t="shared" si="230"/>
        <v>10</v>
      </c>
      <c r="H3679">
        <f t="shared" si="231"/>
        <v>1</v>
      </c>
      <c r="I3679" s="1" t="s">
        <v>15622</v>
      </c>
      <c r="J3679" s="1" t="s">
        <v>17051</v>
      </c>
      <c r="K3679" s="1" t="s">
        <v>17125</v>
      </c>
      <c r="L3679" s="1" t="s">
        <v>15628</v>
      </c>
      <c r="M3679" s="42">
        <v>0</v>
      </c>
      <c r="N3679" s="42">
        <v>0.19</v>
      </c>
      <c r="O3679" s="1" t="s">
        <v>15615</v>
      </c>
    </row>
    <row r="3680" spans="1:15" x14ac:dyDescent="0.25">
      <c r="A3680">
        <v>3679</v>
      </c>
      <c r="B3680" t="s">
        <v>8518</v>
      </c>
      <c r="C3680" t="s">
        <v>6826</v>
      </c>
      <c r="D3680" t="s">
        <v>12918</v>
      </c>
      <c r="E3680" s="65">
        <f t="shared" si="228"/>
        <v>43382</v>
      </c>
      <c r="F3680">
        <f t="shared" si="229"/>
        <v>2018</v>
      </c>
      <c r="G3680">
        <f t="shared" si="230"/>
        <v>10</v>
      </c>
      <c r="H3680">
        <f t="shared" si="231"/>
        <v>2</v>
      </c>
      <c r="I3680" s="1" t="s">
        <v>15625</v>
      </c>
      <c r="J3680" s="1" t="s">
        <v>17051</v>
      </c>
      <c r="K3680" s="1" t="s">
        <v>17125</v>
      </c>
      <c r="L3680" s="1" t="s">
        <v>15626</v>
      </c>
      <c r="M3680" s="42">
        <v>0.94</v>
      </c>
      <c r="N3680" s="42">
        <v>0.97</v>
      </c>
      <c r="O3680" s="1" t="s">
        <v>15615</v>
      </c>
    </row>
    <row r="3681" spans="1:15" x14ac:dyDescent="0.25">
      <c r="A3681">
        <v>3680</v>
      </c>
      <c r="B3681" t="s">
        <v>8927</v>
      </c>
      <c r="C3681" t="s">
        <v>6425</v>
      </c>
      <c r="D3681" t="s">
        <v>12918</v>
      </c>
      <c r="E3681" s="65">
        <f t="shared" si="228"/>
        <v>43382</v>
      </c>
      <c r="F3681">
        <f t="shared" si="229"/>
        <v>2018</v>
      </c>
      <c r="G3681">
        <f t="shared" si="230"/>
        <v>10</v>
      </c>
      <c r="H3681">
        <f t="shared" si="231"/>
        <v>2</v>
      </c>
      <c r="I3681" s="1" t="s">
        <v>15700</v>
      </c>
      <c r="J3681" s="1" t="s">
        <v>17073</v>
      </c>
      <c r="K3681" s="1" t="s">
        <v>17125</v>
      </c>
      <c r="L3681" s="1" t="s">
        <v>15626</v>
      </c>
      <c r="M3681" s="42">
        <v>1</v>
      </c>
      <c r="N3681" s="42">
        <v>0.91</v>
      </c>
      <c r="O3681" s="1" t="s">
        <v>15615</v>
      </c>
    </row>
    <row r="3682" spans="1:15" x14ac:dyDescent="0.25">
      <c r="A3682">
        <v>3681</v>
      </c>
      <c r="B3682" t="s">
        <v>10245</v>
      </c>
      <c r="C3682" t="s">
        <v>5134</v>
      </c>
      <c r="D3682" t="s">
        <v>12919</v>
      </c>
      <c r="E3682" s="65">
        <f t="shared" si="228"/>
        <v>43383</v>
      </c>
      <c r="F3682">
        <f t="shared" si="229"/>
        <v>2018</v>
      </c>
      <c r="G3682">
        <f t="shared" si="230"/>
        <v>10</v>
      </c>
      <c r="H3682">
        <f t="shared" si="231"/>
        <v>3</v>
      </c>
      <c r="I3682" s="1" t="s">
        <v>15622</v>
      </c>
      <c r="J3682" s="1" t="s">
        <v>17051</v>
      </c>
      <c r="K3682" s="1" t="s">
        <v>17125</v>
      </c>
      <c r="L3682" s="1" t="s">
        <v>15624</v>
      </c>
      <c r="M3682" s="42">
        <v>0.9</v>
      </c>
      <c r="N3682" s="42">
        <v>0.87</v>
      </c>
      <c r="O3682" s="1" t="s">
        <v>15616</v>
      </c>
    </row>
    <row r="3683" spans="1:15" x14ac:dyDescent="0.25">
      <c r="A3683">
        <v>3682</v>
      </c>
      <c r="B3683" t="s">
        <v>8951</v>
      </c>
      <c r="C3683" t="s">
        <v>6402</v>
      </c>
      <c r="D3683" t="s">
        <v>12919</v>
      </c>
      <c r="E3683" s="65">
        <f t="shared" si="228"/>
        <v>43383</v>
      </c>
      <c r="F3683">
        <f t="shared" si="229"/>
        <v>2018</v>
      </c>
      <c r="G3683">
        <f t="shared" si="230"/>
        <v>10</v>
      </c>
      <c r="H3683">
        <f t="shared" si="231"/>
        <v>3</v>
      </c>
      <c r="I3683" s="1" t="s">
        <v>15625</v>
      </c>
      <c r="J3683" s="1" t="s">
        <v>17051</v>
      </c>
      <c r="K3683" s="1" t="s">
        <v>17125</v>
      </c>
      <c r="L3683" s="1" t="s">
        <v>15626</v>
      </c>
      <c r="M3683" s="42">
        <v>0.88</v>
      </c>
      <c r="N3683" s="42">
        <v>0.98</v>
      </c>
      <c r="O3683" s="1" t="s">
        <v>15616</v>
      </c>
    </row>
    <row r="3684" spans="1:15" x14ac:dyDescent="0.25">
      <c r="A3684">
        <v>3683</v>
      </c>
      <c r="B3684" t="s">
        <v>11227</v>
      </c>
      <c r="C3684" t="s">
        <v>4174</v>
      </c>
      <c r="D3684" t="s">
        <v>12919</v>
      </c>
      <c r="E3684" s="65">
        <f t="shared" si="228"/>
        <v>43383</v>
      </c>
      <c r="F3684">
        <f t="shared" si="229"/>
        <v>2018</v>
      </c>
      <c r="G3684">
        <f t="shared" si="230"/>
        <v>10</v>
      </c>
      <c r="H3684">
        <f t="shared" si="231"/>
        <v>3</v>
      </c>
      <c r="I3684" s="1" t="s">
        <v>15625</v>
      </c>
      <c r="J3684" s="1" t="s">
        <v>17051</v>
      </c>
      <c r="K3684" s="1" t="s">
        <v>17125</v>
      </c>
      <c r="L3684" s="1" t="s">
        <v>15626</v>
      </c>
      <c r="M3684" s="42">
        <v>1</v>
      </c>
      <c r="N3684" s="42">
        <v>1</v>
      </c>
      <c r="O3684" s="1" t="s">
        <v>15615</v>
      </c>
    </row>
    <row r="3685" spans="1:15" x14ac:dyDescent="0.25">
      <c r="A3685">
        <v>3684</v>
      </c>
      <c r="B3685" t="s">
        <v>10520</v>
      </c>
      <c r="C3685" t="s">
        <v>4863</v>
      </c>
      <c r="D3685" t="s">
        <v>12920</v>
      </c>
      <c r="E3685" s="65">
        <f t="shared" si="228"/>
        <v>43384</v>
      </c>
      <c r="F3685">
        <f t="shared" si="229"/>
        <v>2018</v>
      </c>
      <c r="G3685">
        <f t="shared" si="230"/>
        <v>10</v>
      </c>
      <c r="H3685">
        <f t="shared" si="231"/>
        <v>4</v>
      </c>
      <c r="I3685" s="1" t="s">
        <v>15622</v>
      </c>
      <c r="J3685" s="1" t="s">
        <v>17051</v>
      </c>
      <c r="K3685" s="1" t="s">
        <v>17125</v>
      </c>
      <c r="L3685" s="1" t="s">
        <v>15626</v>
      </c>
      <c r="M3685" s="42">
        <v>1</v>
      </c>
      <c r="N3685" s="42">
        <v>1</v>
      </c>
      <c r="O3685" s="1" t="s">
        <v>15616</v>
      </c>
    </row>
    <row r="3686" spans="1:15" x14ac:dyDescent="0.25">
      <c r="A3686">
        <v>3685</v>
      </c>
      <c r="B3686" t="s">
        <v>10164</v>
      </c>
      <c r="C3686" t="s">
        <v>5214</v>
      </c>
      <c r="D3686" t="s">
        <v>12920</v>
      </c>
      <c r="E3686" s="65">
        <f t="shared" si="228"/>
        <v>43384</v>
      </c>
      <c r="F3686">
        <f t="shared" si="229"/>
        <v>2018</v>
      </c>
      <c r="G3686">
        <f t="shared" si="230"/>
        <v>10</v>
      </c>
      <c r="H3686">
        <f t="shared" si="231"/>
        <v>4</v>
      </c>
      <c r="I3686" s="1" t="s">
        <v>15622</v>
      </c>
      <c r="J3686" s="1" t="s">
        <v>17051</v>
      </c>
      <c r="K3686" s="1" t="s">
        <v>17125</v>
      </c>
      <c r="L3686" s="1" t="s">
        <v>15624</v>
      </c>
      <c r="M3686" s="42">
        <v>1</v>
      </c>
      <c r="N3686" s="42">
        <v>0.85</v>
      </c>
      <c r="O3686" s="1" t="s">
        <v>15615</v>
      </c>
    </row>
    <row r="3687" spans="1:15" x14ac:dyDescent="0.25">
      <c r="A3687">
        <v>3686</v>
      </c>
      <c r="B3687" t="s">
        <v>7903</v>
      </c>
      <c r="C3687" t="s">
        <v>7426</v>
      </c>
      <c r="D3687" t="s">
        <v>12920</v>
      </c>
      <c r="E3687" s="65">
        <f t="shared" si="228"/>
        <v>43384</v>
      </c>
      <c r="F3687">
        <f t="shared" si="229"/>
        <v>2018</v>
      </c>
      <c r="G3687">
        <f t="shared" si="230"/>
        <v>10</v>
      </c>
      <c r="H3687">
        <f t="shared" si="231"/>
        <v>4</v>
      </c>
      <c r="I3687" s="1" t="s">
        <v>15629</v>
      </c>
      <c r="J3687" s="1" t="s">
        <v>17051</v>
      </c>
      <c r="K3687" s="1" t="s">
        <v>17125</v>
      </c>
      <c r="L3687" s="1" t="s">
        <v>15626</v>
      </c>
      <c r="M3687" s="42">
        <v>1</v>
      </c>
      <c r="N3687" s="42">
        <v>0.97</v>
      </c>
      <c r="O3687" s="1" t="s">
        <v>15616</v>
      </c>
    </row>
    <row r="3688" spans="1:15" x14ac:dyDescent="0.25">
      <c r="A3688">
        <v>3687</v>
      </c>
      <c r="B3688" t="s">
        <v>9109</v>
      </c>
      <c r="C3688" t="s">
        <v>6244</v>
      </c>
      <c r="D3688" t="s">
        <v>12921</v>
      </c>
      <c r="E3688" s="65">
        <f t="shared" si="228"/>
        <v>43386</v>
      </c>
      <c r="F3688">
        <f t="shared" si="229"/>
        <v>2018</v>
      </c>
      <c r="G3688">
        <f t="shared" si="230"/>
        <v>10</v>
      </c>
      <c r="H3688">
        <f t="shared" si="231"/>
        <v>6</v>
      </c>
      <c r="I3688" s="1" t="s">
        <v>15622</v>
      </c>
      <c r="J3688" s="1" t="s">
        <v>17051</v>
      </c>
      <c r="K3688" s="1" t="s">
        <v>17125</v>
      </c>
      <c r="L3688" s="1" t="s">
        <v>15624</v>
      </c>
      <c r="M3688" s="42">
        <v>1</v>
      </c>
      <c r="N3688" s="42">
        <v>0.5</v>
      </c>
      <c r="O3688" s="1" t="s">
        <v>15615</v>
      </c>
    </row>
    <row r="3689" spans="1:15" x14ac:dyDescent="0.25">
      <c r="A3689">
        <v>3688</v>
      </c>
      <c r="B3689" t="s">
        <v>10405</v>
      </c>
      <c r="C3689" t="s">
        <v>4974</v>
      </c>
      <c r="D3689" t="s">
        <v>12922</v>
      </c>
      <c r="E3689" s="65">
        <f t="shared" si="228"/>
        <v>43388</v>
      </c>
      <c r="F3689">
        <f t="shared" si="229"/>
        <v>2018</v>
      </c>
      <c r="G3689">
        <f t="shared" si="230"/>
        <v>10</v>
      </c>
      <c r="H3689">
        <f t="shared" si="231"/>
        <v>1</v>
      </c>
      <c r="I3689" s="1" t="s">
        <v>15622</v>
      </c>
      <c r="J3689" s="1" t="s">
        <v>17051</v>
      </c>
      <c r="K3689" s="1" t="s">
        <v>17125</v>
      </c>
      <c r="L3689" s="1" t="s">
        <v>15626</v>
      </c>
      <c r="M3689" s="42">
        <v>1</v>
      </c>
      <c r="N3689" s="42">
        <v>1</v>
      </c>
      <c r="O3689" s="1" t="s">
        <v>15615</v>
      </c>
    </row>
    <row r="3690" spans="1:15" x14ac:dyDescent="0.25">
      <c r="A3690">
        <v>3689</v>
      </c>
      <c r="B3690" t="s">
        <v>7962</v>
      </c>
      <c r="C3690" t="s">
        <v>7369</v>
      </c>
      <c r="D3690" t="s">
        <v>12923</v>
      </c>
      <c r="E3690" s="65">
        <f t="shared" si="228"/>
        <v>43390</v>
      </c>
      <c r="F3690">
        <f t="shared" si="229"/>
        <v>2018</v>
      </c>
      <c r="G3690">
        <f t="shared" si="230"/>
        <v>10</v>
      </c>
      <c r="H3690">
        <f t="shared" si="231"/>
        <v>3</v>
      </c>
      <c r="I3690" s="1" t="s">
        <v>15622</v>
      </c>
      <c r="J3690" s="1" t="s">
        <v>17051</v>
      </c>
      <c r="K3690" s="1" t="s">
        <v>17125</v>
      </c>
      <c r="L3690" s="1" t="s">
        <v>15626</v>
      </c>
      <c r="M3690" s="42">
        <v>1</v>
      </c>
      <c r="N3690" s="42">
        <v>0.99</v>
      </c>
      <c r="O3690" s="1" t="s">
        <v>15616</v>
      </c>
    </row>
    <row r="3691" spans="1:15" x14ac:dyDescent="0.25">
      <c r="A3691">
        <v>3690</v>
      </c>
      <c r="B3691" t="s">
        <v>9226</v>
      </c>
      <c r="C3691" t="s">
        <v>6128</v>
      </c>
      <c r="D3691" t="s">
        <v>12924</v>
      </c>
      <c r="E3691" s="65">
        <f t="shared" si="228"/>
        <v>43391</v>
      </c>
      <c r="F3691">
        <f t="shared" si="229"/>
        <v>2018</v>
      </c>
      <c r="G3691">
        <f t="shared" si="230"/>
        <v>10</v>
      </c>
      <c r="H3691">
        <f t="shared" si="231"/>
        <v>4</v>
      </c>
      <c r="I3691" s="1" t="s">
        <v>15622</v>
      </c>
      <c r="J3691" s="1" t="s">
        <v>17051</v>
      </c>
      <c r="K3691" s="1" t="s">
        <v>17125</v>
      </c>
      <c r="L3691" s="1" t="s">
        <v>15623</v>
      </c>
      <c r="M3691" s="42">
        <v>0.52</v>
      </c>
      <c r="N3691" s="42">
        <v>1</v>
      </c>
      <c r="O3691" s="1" t="s">
        <v>15615</v>
      </c>
    </row>
    <row r="3692" spans="1:15" x14ac:dyDescent="0.25">
      <c r="A3692">
        <v>3691</v>
      </c>
      <c r="B3692" t="s">
        <v>9246</v>
      </c>
      <c r="C3692" t="s">
        <v>6108</v>
      </c>
      <c r="D3692" t="s">
        <v>12924</v>
      </c>
      <c r="E3692" s="65">
        <f t="shared" si="228"/>
        <v>43391</v>
      </c>
      <c r="F3692">
        <f t="shared" si="229"/>
        <v>2018</v>
      </c>
      <c r="G3692">
        <f t="shared" si="230"/>
        <v>10</v>
      </c>
      <c r="H3692">
        <f t="shared" si="231"/>
        <v>4</v>
      </c>
      <c r="I3692" s="1" t="s">
        <v>15719</v>
      </c>
      <c r="J3692" s="1" t="s">
        <v>17080</v>
      </c>
      <c r="K3692" s="1" t="s">
        <v>17125</v>
      </c>
      <c r="L3692" s="1" t="s">
        <v>15626</v>
      </c>
      <c r="M3692" s="42">
        <v>0.97</v>
      </c>
      <c r="N3692" s="42">
        <v>0.99</v>
      </c>
      <c r="O3692" s="1" t="s">
        <v>15615</v>
      </c>
    </row>
    <row r="3693" spans="1:15" x14ac:dyDescent="0.25">
      <c r="A3693">
        <v>3692</v>
      </c>
      <c r="B3693" t="s">
        <v>9289</v>
      </c>
      <c r="C3693" t="s">
        <v>6067</v>
      </c>
      <c r="D3693" t="s">
        <v>12925</v>
      </c>
      <c r="E3693" s="65">
        <f t="shared" si="228"/>
        <v>43392</v>
      </c>
      <c r="F3693">
        <f t="shared" si="229"/>
        <v>2018</v>
      </c>
      <c r="G3693">
        <f t="shared" si="230"/>
        <v>10</v>
      </c>
      <c r="H3693">
        <f t="shared" si="231"/>
        <v>5</v>
      </c>
      <c r="I3693" s="1" t="s">
        <v>15622</v>
      </c>
      <c r="J3693" s="1" t="s">
        <v>17051</v>
      </c>
      <c r="K3693" s="1" t="s">
        <v>17125</v>
      </c>
      <c r="L3693" s="1" t="s">
        <v>15626</v>
      </c>
      <c r="M3693" s="42">
        <v>1</v>
      </c>
      <c r="N3693" s="42">
        <v>0.98</v>
      </c>
      <c r="O3693" s="1" t="s">
        <v>15616</v>
      </c>
    </row>
    <row r="3694" spans="1:15" x14ac:dyDescent="0.25">
      <c r="A3694">
        <v>3693</v>
      </c>
      <c r="B3694" t="s">
        <v>8896</v>
      </c>
      <c r="C3694" t="s">
        <v>6456</v>
      </c>
      <c r="D3694" t="s">
        <v>12926</v>
      </c>
      <c r="E3694" s="65">
        <f t="shared" si="228"/>
        <v>43394</v>
      </c>
      <c r="F3694">
        <f t="shared" si="229"/>
        <v>2018</v>
      </c>
      <c r="G3694">
        <f t="shared" si="230"/>
        <v>10</v>
      </c>
      <c r="H3694">
        <f t="shared" si="231"/>
        <v>7</v>
      </c>
      <c r="I3694" s="1" t="s">
        <v>15625</v>
      </c>
      <c r="J3694" s="1" t="s">
        <v>17051</v>
      </c>
      <c r="K3694" s="1" t="s">
        <v>17125</v>
      </c>
      <c r="L3694" s="1" t="s">
        <v>15624</v>
      </c>
      <c r="M3694" s="42">
        <v>1</v>
      </c>
      <c r="N3694" s="42">
        <v>0.96</v>
      </c>
      <c r="O3694" s="1" t="s">
        <v>15616</v>
      </c>
    </row>
    <row r="3695" spans="1:15" x14ac:dyDescent="0.25">
      <c r="A3695">
        <v>3694</v>
      </c>
      <c r="B3695" t="s">
        <v>9115</v>
      </c>
      <c r="C3695" t="s">
        <v>6238</v>
      </c>
      <c r="D3695" t="s">
        <v>12926</v>
      </c>
      <c r="E3695" s="65">
        <f t="shared" si="228"/>
        <v>43394</v>
      </c>
      <c r="F3695">
        <f t="shared" si="229"/>
        <v>2018</v>
      </c>
      <c r="G3695">
        <f t="shared" si="230"/>
        <v>10</v>
      </c>
      <c r="H3695">
        <f t="shared" si="231"/>
        <v>7</v>
      </c>
      <c r="I3695" s="1" t="s">
        <v>15625</v>
      </c>
      <c r="J3695" s="1" t="s">
        <v>17051</v>
      </c>
      <c r="K3695" s="1" t="s">
        <v>17125</v>
      </c>
      <c r="L3695" s="1" t="s">
        <v>15626</v>
      </c>
      <c r="M3695" s="42">
        <v>1</v>
      </c>
      <c r="N3695" s="42">
        <v>0.93</v>
      </c>
      <c r="O3695" s="1" t="s">
        <v>15615</v>
      </c>
    </row>
    <row r="3696" spans="1:15" x14ac:dyDescent="0.25">
      <c r="A3696">
        <v>3695</v>
      </c>
      <c r="B3696" t="s">
        <v>11165</v>
      </c>
      <c r="C3696" t="s">
        <v>4235</v>
      </c>
      <c r="D3696" t="s">
        <v>12926</v>
      </c>
      <c r="E3696" s="65">
        <f t="shared" si="228"/>
        <v>43394</v>
      </c>
      <c r="F3696">
        <f t="shared" si="229"/>
        <v>2018</v>
      </c>
      <c r="G3696">
        <f t="shared" si="230"/>
        <v>10</v>
      </c>
      <c r="H3696">
        <f t="shared" si="231"/>
        <v>7</v>
      </c>
      <c r="I3696" s="1" t="s">
        <v>15622</v>
      </c>
      <c r="J3696" s="1" t="s">
        <v>17051</v>
      </c>
      <c r="K3696" s="1" t="s">
        <v>17125</v>
      </c>
      <c r="L3696" s="1" t="s">
        <v>15623</v>
      </c>
      <c r="M3696" s="42">
        <v>0.9</v>
      </c>
      <c r="N3696" s="42">
        <v>0.53</v>
      </c>
      <c r="O3696" s="1" t="s">
        <v>15615</v>
      </c>
    </row>
    <row r="3697" spans="1:15" x14ac:dyDescent="0.25">
      <c r="A3697">
        <v>3696</v>
      </c>
      <c r="B3697" t="s">
        <v>9510</v>
      </c>
      <c r="C3697" t="s">
        <v>5850</v>
      </c>
      <c r="D3697" t="s">
        <v>12927</v>
      </c>
      <c r="E3697" s="65">
        <f t="shared" si="228"/>
        <v>43395</v>
      </c>
      <c r="F3697">
        <f t="shared" si="229"/>
        <v>2018</v>
      </c>
      <c r="G3697">
        <f t="shared" si="230"/>
        <v>10</v>
      </c>
      <c r="H3697">
        <f t="shared" si="231"/>
        <v>1</v>
      </c>
      <c r="I3697" s="1" t="s">
        <v>15625</v>
      </c>
      <c r="J3697" s="1" t="s">
        <v>17051</v>
      </c>
      <c r="K3697" s="1" t="s">
        <v>17125</v>
      </c>
      <c r="L3697" s="1" t="s">
        <v>15623</v>
      </c>
      <c r="M3697" s="42">
        <v>1</v>
      </c>
      <c r="N3697" s="42">
        <v>0.98</v>
      </c>
      <c r="O3697" s="1" t="s">
        <v>15616</v>
      </c>
    </row>
    <row r="3698" spans="1:15" x14ac:dyDescent="0.25">
      <c r="A3698">
        <v>3697</v>
      </c>
      <c r="B3698" t="s">
        <v>10101</v>
      </c>
      <c r="C3698" t="s">
        <v>5274</v>
      </c>
      <c r="D3698" t="s">
        <v>12927</v>
      </c>
      <c r="E3698" s="65">
        <f t="shared" si="228"/>
        <v>43395</v>
      </c>
      <c r="F3698">
        <f t="shared" si="229"/>
        <v>2018</v>
      </c>
      <c r="G3698">
        <f t="shared" si="230"/>
        <v>10</v>
      </c>
      <c r="H3698">
        <f t="shared" si="231"/>
        <v>1</v>
      </c>
      <c r="I3698" s="1" t="s">
        <v>15629</v>
      </c>
      <c r="J3698" s="1" t="s">
        <v>17051</v>
      </c>
      <c r="K3698" s="1" t="s">
        <v>17125</v>
      </c>
      <c r="L3698" s="1" t="s">
        <v>15626</v>
      </c>
      <c r="M3698" s="42">
        <v>1</v>
      </c>
      <c r="N3698" s="42">
        <v>0.99</v>
      </c>
      <c r="O3698" s="1" t="s">
        <v>15616</v>
      </c>
    </row>
    <row r="3699" spans="1:15" x14ac:dyDescent="0.25">
      <c r="A3699">
        <v>3698</v>
      </c>
      <c r="B3699" t="s">
        <v>11487</v>
      </c>
      <c r="C3699" t="s">
        <v>3915</v>
      </c>
      <c r="D3699" t="s">
        <v>12928</v>
      </c>
      <c r="E3699" s="65">
        <f t="shared" si="228"/>
        <v>43396</v>
      </c>
      <c r="F3699">
        <f t="shared" si="229"/>
        <v>2018</v>
      </c>
      <c r="G3699">
        <f t="shared" si="230"/>
        <v>10</v>
      </c>
      <c r="H3699">
        <f t="shared" si="231"/>
        <v>2</v>
      </c>
      <c r="I3699" s="1" t="s">
        <v>15625</v>
      </c>
      <c r="J3699" s="1" t="s">
        <v>17051</v>
      </c>
      <c r="K3699" s="1" t="s">
        <v>17125</v>
      </c>
      <c r="L3699" s="1" t="s">
        <v>15626</v>
      </c>
      <c r="M3699" s="42">
        <v>1</v>
      </c>
      <c r="N3699" s="42">
        <v>0.98</v>
      </c>
      <c r="O3699" s="1" t="s">
        <v>15616</v>
      </c>
    </row>
    <row r="3700" spans="1:15" x14ac:dyDescent="0.25">
      <c r="A3700">
        <v>3699</v>
      </c>
      <c r="B3700" t="s">
        <v>8649</v>
      </c>
      <c r="C3700" t="s">
        <v>6699</v>
      </c>
      <c r="D3700" t="s">
        <v>12929</v>
      </c>
      <c r="E3700" s="65">
        <f t="shared" si="228"/>
        <v>43397</v>
      </c>
      <c r="F3700">
        <f t="shared" si="229"/>
        <v>2018</v>
      </c>
      <c r="G3700">
        <f t="shared" si="230"/>
        <v>10</v>
      </c>
      <c r="H3700">
        <f t="shared" si="231"/>
        <v>3</v>
      </c>
      <c r="I3700" s="1" t="s">
        <v>15622</v>
      </c>
      <c r="J3700" s="1" t="s">
        <v>17051</v>
      </c>
      <c r="K3700" s="1" t="s">
        <v>17125</v>
      </c>
      <c r="L3700" s="1" t="s">
        <v>15624</v>
      </c>
      <c r="M3700" s="42">
        <v>1</v>
      </c>
      <c r="N3700" s="42">
        <v>1</v>
      </c>
      <c r="O3700" s="1" t="s">
        <v>15615</v>
      </c>
    </row>
    <row r="3701" spans="1:15" x14ac:dyDescent="0.25">
      <c r="A3701">
        <v>3700</v>
      </c>
      <c r="B3701" t="s">
        <v>8742</v>
      </c>
      <c r="C3701" t="s">
        <v>6606</v>
      </c>
      <c r="D3701" t="s">
        <v>12929</v>
      </c>
      <c r="E3701" s="65">
        <f t="shared" si="228"/>
        <v>43397</v>
      </c>
      <c r="F3701">
        <f t="shared" si="229"/>
        <v>2018</v>
      </c>
      <c r="G3701">
        <f t="shared" si="230"/>
        <v>10</v>
      </c>
      <c r="H3701">
        <f t="shared" si="231"/>
        <v>3</v>
      </c>
      <c r="I3701" s="1" t="s">
        <v>15629</v>
      </c>
      <c r="J3701" s="1" t="s">
        <v>17051</v>
      </c>
      <c r="K3701" s="1" t="s">
        <v>17125</v>
      </c>
      <c r="L3701" s="1" t="s">
        <v>15626</v>
      </c>
      <c r="M3701" s="42">
        <v>1</v>
      </c>
      <c r="N3701" s="42">
        <v>1</v>
      </c>
      <c r="O3701" s="1" t="s">
        <v>15615</v>
      </c>
    </row>
    <row r="3702" spans="1:15" x14ac:dyDescent="0.25">
      <c r="A3702">
        <v>3701</v>
      </c>
      <c r="B3702" t="s">
        <v>9082</v>
      </c>
      <c r="C3702" t="s">
        <v>6271</v>
      </c>
      <c r="D3702" t="s">
        <v>12929</v>
      </c>
      <c r="E3702" s="65">
        <f t="shared" si="228"/>
        <v>43397</v>
      </c>
      <c r="F3702">
        <f t="shared" si="229"/>
        <v>2018</v>
      </c>
      <c r="G3702">
        <f t="shared" si="230"/>
        <v>10</v>
      </c>
      <c r="H3702">
        <f t="shared" si="231"/>
        <v>3</v>
      </c>
      <c r="I3702" s="1" t="s">
        <v>15622</v>
      </c>
      <c r="J3702" s="1" t="s">
        <v>17051</v>
      </c>
      <c r="K3702" s="1" t="s">
        <v>17125</v>
      </c>
      <c r="L3702" s="1" t="s">
        <v>15626</v>
      </c>
      <c r="M3702" s="42">
        <v>1</v>
      </c>
      <c r="N3702" s="42">
        <v>1</v>
      </c>
      <c r="O3702" s="1" t="s">
        <v>15615</v>
      </c>
    </row>
    <row r="3703" spans="1:15" x14ac:dyDescent="0.25">
      <c r="A3703">
        <v>3702</v>
      </c>
      <c r="B3703" t="s">
        <v>8174</v>
      </c>
      <c r="C3703" t="s">
        <v>7161</v>
      </c>
      <c r="D3703" t="s">
        <v>12930</v>
      </c>
      <c r="E3703" s="65">
        <f t="shared" si="228"/>
        <v>43398</v>
      </c>
      <c r="F3703">
        <f t="shared" si="229"/>
        <v>2018</v>
      </c>
      <c r="G3703">
        <f t="shared" si="230"/>
        <v>10</v>
      </c>
      <c r="H3703">
        <f t="shared" si="231"/>
        <v>4</v>
      </c>
      <c r="I3703" s="1" t="s">
        <v>15622</v>
      </c>
      <c r="J3703" s="1" t="s">
        <v>17051</v>
      </c>
      <c r="K3703" s="1" t="s">
        <v>17125</v>
      </c>
      <c r="L3703" s="1" t="s">
        <v>15626</v>
      </c>
      <c r="M3703" s="42">
        <v>0.8</v>
      </c>
      <c r="N3703" s="42">
        <v>0.97</v>
      </c>
      <c r="O3703" s="1" t="s">
        <v>15616</v>
      </c>
    </row>
    <row r="3704" spans="1:15" x14ac:dyDescent="0.25">
      <c r="A3704">
        <v>3703</v>
      </c>
      <c r="B3704" t="s">
        <v>9128</v>
      </c>
      <c r="C3704" t="s">
        <v>6225</v>
      </c>
      <c r="D3704" t="s">
        <v>12931</v>
      </c>
      <c r="E3704" s="65">
        <f t="shared" si="228"/>
        <v>43401</v>
      </c>
      <c r="F3704">
        <f t="shared" si="229"/>
        <v>2018</v>
      </c>
      <c r="G3704">
        <f t="shared" si="230"/>
        <v>10</v>
      </c>
      <c r="H3704">
        <f t="shared" si="231"/>
        <v>7</v>
      </c>
      <c r="I3704" s="1" t="s">
        <v>15629</v>
      </c>
      <c r="J3704" s="1" t="s">
        <v>17051</v>
      </c>
      <c r="K3704" s="1" t="s">
        <v>17125</v>
      </c>
      <c r="L3704" s="1" t="s">
        <v>15626</v>
      </c>
      <c r="M3704" s="42">
        <v>1</v>
      </c>
      <c r="N3704" s="42">
        <v>1</v>
      </c>
      <c r="O3704" s="1" t="s">
        <v>15615</v>
      </c>
    </row>
    <row r="3705" spans="1:15" x14ac:dyDescent="0.25">
      <c r="A3705">
        <v>3704</v>
      </c>
      <c r="B3705" t="s">
        <v>9824</v>
      </c>
      <c r="C3705" t="s">
        <v>5545</v>
      </c>
      <c r="D3705" t="s">
        <v>12932</v>
      </c>
      <c r="E3705" s="65">
        <f t="shared" si="228"/>
        <v>43402</v>
      </c>
      <c r="F3705">
        <f t="shared" si="229"/>
        <v>2018</v>
      </c>
      <c r="G3705">
        <f t="shared" si="230"/>
        <v>10</v>
      </c>
      <c r="H3705">
        <f t="shared" si="231"/>
        <v>1</v>
      </c>
      <c r="I3705" s="1" t="s">
        <v>15622</v>
      </c>
      <c r="J3705" s="1" t="s">
        <v>17051</v>
      </c>
      <c r="K3705" s="1" t="s">
        <v>17125</v>
      </c>
      <c r="L3705" s="1" t="s">
        <v>15626</v>
      </c>
      <c r="M3705" s="42">
        <v>1</v>
      </c>
      <c r="N3705" s="42">
        <v>1</v>
      </c>
      <c r="O3705" s="1" t="s">
        <v>15616</v>
      </c>
    </row>
    <row r="3706" spans="1:15" x14ac:dyDescent="0.25">
      <c r="A3706">
        <v>3705</v>
      </c>
      <c r="B3706" t="s">
        <v>9099</v>
      </c>
      <c r="C3706" t="s">
        <v>6254</v>
      </c>
      <c r="D3706" t="s">
        <v>12933</v>
      </c>
      <c r="E3706" s="65">
        <f t="shared" si="228"/>
        <v>43403</v>
      </c>
      <c r="F3706">
        <f t="shared" si="229"/>
        <v>2018</v>
      </c>
      <c r="G3706">
        <f t="shared" si="230"/>
        <v>10</v>
      </c>
      <c r="H3706">
        <f t="shared" si="231"/>
        <v>2</v>
      </c>
      <c r="I3706" s="1" t="s">
        <v>15697</v>
      </c>
      <c r="J3706" s="1" t="s">
        <v>17060</v>
      </c>
      <c r="K3706" s="1" t="s">
        <v>17125</v>
      </c>
      <c r="L3706" s="1" t="s">
        <v>15626</v>
      </c>
      <c r="M3706" s="42">
        <v>1</v>
      </c>
      <c r="N3706" s="42">
        <v>0.9</v>
      </c>
      <c r="O3706" s="1" t="s">
        <v>15616</v>
      </c>
    </row>
    <row r="3707" spans="1:15" x14ac:dyDescent="0.25">
      <c r="A3707">
        <v>3706</v>
      </c>
      <c r="B3707" t="s">
        <v>8634</v>
      </c>
      <c r="C3707" t="s">
        <v>6714</v>
      </c>
      <c r="D3707" t="s">
        <v>12933</v>
      </c>
      <c r="E3707" s="65">
        <f t="shared" si="228"/>
        <v>43403</v>
      </c>
      <c r="F3707">
        <f t="shared" si="229"/>
        <v>2018</v>
      </c>
      <c r="G3707">
        <f t="shared" si="230"/>
        <v>10</v>
      </c>
      <c r="H3707">
        <f t="shared" si="231"/>
        <v>2</v>
      </c>
      <c r="I3707" s="1" t="s">
        <v>15622</v>
      </c>
      <c r="J3707" s="1" t="s">
        <v>17051</v>
      </c>
      <c r="K3707" s="1" t="s">
        <v>17125</v>
      </c>
      <c r="L3707" s="1" t="s">
        <v>15626</v>
      </c>
      <c r="M3707" s="42">
        <v>1</v>
      </c>
      <c r="N3707" s="42">
        <v>1</v>
      </c>
      <c r="O3707" s="1" t="s">
        <v>15615</v>
      </c>
    </row>
    <row r="3708" spans="1:15" x14ac:dyDescent="0.25">
      <c r="A3708">
        <v>3707</v>
      </c>
      <c r="B3708" t="s">
        <v>10040</v>
      </c>
      <c r="C3708" t="s">
        <v>5334</v>
      </c>
      <c r="D3708" t="s">
        <v>12933</v>
      </c>
      <c r="E3708" s="65">
        <f t="shared" si="228"/>
        <v>43403</v>
      </c>
      <c r="F3708">
        <f t="shared" si="229"/>
        <v>2018</v>
      </c>
      <c r="G3708">
        <f t="shared" si="230"/>
        <v>10</v>
      </c>
      <c r="H3708">
        <f t="shared" si="231"/>
        <v>2</v>
      </c>
      <c r="I3708" s="1" t="s">
        <v>15629</v>
      </c>
      <c r="J3708" s="1" t="s">
        <v>17051</v>
      </c>
      <c r="K3708" s="1" t="s">
        <v>17125</v>
      </c>
      <c r="L3708" s="1" t="s">
        <v>15626</v>
      </c>
      <c r="M3708" s="42">
        <v>1</v>
      </c>
      <c r="N3708" s="42">
        <v>1</v>
      </c>
      <c r="O3708" s="1" t="s">
        <v>15616</v>
      </c>
    </row>
    <row r="3709" spans="1:15" x14ac:dyDescent="0.25">
      <c r="A3709">
        <v>3708</v>
      </c>
      <c r="B3709" t="s">
        <v>8288</v>
      </c>
      <c r="C3709" t="s">
        <v>7047</v>
      </c>
      <c r="D3709" t="s">
        <v>12934</v>
      </c>
      <c r="E3709" s="65">
        <f t="shared" si="228"/>
        <v>43404</v>
      </c>
      <c r="F3709">
        <f t="shared" si="229"/>
        <v>2018</v>
      </c>
      <c r="G3709">
        <f t="shared" si="230"/>
        <v>10</v>
      </c>
      <c r="H3709">
        <f t="shared" si="231"/>
        <v>3</v>
      </c>
      <c r="I3709" s="1" t="s">
        <v>15622</v>
      </c>
      <c r="J3709" s="1" t="s">
        <v>17051</v>
      </c>
      <c r="K3709" s="1" t="s">
        <v>17125</v>
      </c>
      <c r="L3709" s="1" t="s">
        <v>15623</v>
      </c>
      <c r="M3709" s="42">
        <v>1</v>
      </c>
      <c r="N3709" s="42">
        <v>0.2</v>
      </c>
      <c r="O3709" s="1" t="s">
        <v>15615</v>
      </c>
    </row>
    <row r="3710" spans="1:15" x14ac:dyDescent="0.25">
      <c r="A3710">
        <v>3709</v>
      </c>
      <c r="B3710" t="s">
        <v>9598</v>
      </c>
      <c r="C3710" t="s">
        <v>5764</v>
      </c>
      <c r="D3710" t="s">
        <v>12935</v>
      </c>
      <c r="E3710" s="65">
        <f t="shared" si="228"/>
        <v>43405</v>
      </c>
      <c r="F3710">
        <f t="shared" si="229"/>
        <v>2018</v>
      </c>
      <c r="G3710">
        <f t="shared" si="230"/>
        <v>11</v>
      </c>
      <c r="H3710">
        <f t="shared" si="231"/>
        <v>4</v>
      </c>
      <c r="I3710" s="1" t="s">
        <v>15625</v>
      </c>
      <c r="J3710" s="1" t="s">
        <v>17051</v>
      </c>
      <c r="K3710" s="1" t="s">
        <v>17125</v>
      </c>
      <c r="L3710" s="1" t="s">
        <v>15623</v>
      </c>
      <c r="M3710" s="42">
        <v>1</v>
      </c>
      <c r="N3710" s="42">
        <v>0.33</v>
      </c>
      <c r="O3710" s="1" t="s">
        <v>15615</v>
      </c>
    </row>
    <row r="3711" spans="1:15" x14ac:dyDescent="0.25">
      <c r="A3711">
        <v>3710</v>
      </c>
      <c r="B3711" t="s">
        <v>9627</v>
      </c>
      <c r="C3711" t="s">
        <v>5736</v>
      </c>
      <c r="D3711" t="s">
        <v>12936</v>
      </c>
      <c r="E3711" s="65">
        <f t="shared" si="228"/>
        <v>43406</v>
      </c>
      <c r="F3711">
        <f t="shared" si="229"/>
        <v>2018</v>
      </c>
      <c r="G3711">
        <f t="shared" si="230"/>
        <v>11</v>
      </c>
      <c r="H3711">
        <f t="shared" si="231"/>
        <v>5</v>
      </c>
      <c r="I3711" s="1" t="s">
        <v>15625</v>
      </c>
      <c r="J3711" s="1" t="s">
        <v>17051</v>
      </c>
      <c r="K3711" s="1" t="s">
        <v>17125</v>
      </c>
      <c r="L3711" s="1" t="s">
        <v>15624</v>
      </c>
      <c r="M3711" s="42">
        <v>0.93</v>
      </c>
      <c r="N3711" s="42">
        <v>0.97</v>
      </c>
      <c r="O3711" s="1" t="s">
        <v>15615</v>
      </c>
    </row>
    <row r="3712" spans="1:15" x14ac:dyDescent="0.25">
      <c r="A3712">
        <v>3711</v>
      </c>
      <c r="B3712" t="s">
        <v>9143</v>
      </c>
      <c r="C3712" t="s">
        <v>6210</v>
      </c>
      <c r="D3712" t="s">
        <v>12937</v>
      </c>
      <c r="E3712" s="65">
        <f t="shared" si="228"/>
        <v>43407</v>
      </c>
      <c r="F3712">
        <f t="shared" si="229"/>
        <v>2018</v>
      </c>
      <c r="G3712">
        <f t="shared" si="230"/>
        <v>11</v>
      </c>
      <c r="H3712">
        <f t="shared" si="231"/>
        <v>6</v>
      </c>
      <c r="I3712" s="1" t="s">
        <v>15622</v>
      </c>
      <c r="J3712" s="1" t="s">
        <v>17051</v>
      </c>
      <c r="K3712" s="1" t="s">
        <v>17125</v>
      </c>
      <c r="L3712" s="1" t="s">
        <v>15626</v>
      </c>
      <c r="M3712" s="42">
        <v>1</v>
      </c>
      <c r="N3712" s="42">
        <v>0.93</v>
      </c>
      <c r="O3712" s="1" t="s">
        <v>15615</v>
      </c>
    </row>
    <row r="3713" spans="1:15" x14ac:dyDescent="0.25">
      <c r="A3713">
        <v>3712</v>
      </c>
      <c r="B3713" t="s">
        <v>10968</v>
      </c>
      <c r="C3713" t="s">
        <v>4427</v>
      </c>
      <c r="D3713" t="s">
        <v>12937</v>
      </c>
      <c r="E3713" s="65">
        <f t="shared" si="228"/>
        <v>43407</v>
      </c>
      <c r="F3713">
        <f t="shared" si="229"/>
        <v>2018</v>
      </c>
      <c r="G3713">
        <f t="shared" si="230"/>
        <v>11</v>
      </c>
      <c r="H3713">
        <f t="shared" si="231"/>
        <v>6</v>
      </c>
      <c r="I3713" s="1" t="s">
        <v>15625</v>
      </c>
      <c r="J3713" s="1" t="s">
        <v>17051</v>
      </c>
      <c r="K3713" s="1" t="s">
        <v>17125</v>
      </c>
      <c r="L3713" s="1" t="s">
        <v>15626</v>
      </c>
      <c r="M3713" s="42">
        <v>1</v>
      </c>
      <c r="N3713" s="42">
        <v>0.99</v>
      </c>
      <c r="O3713" s="1" t="s">
        <v>15615</v>
      </c>
    </row>
    <row r="3714" spans="1:15" x14ac:dyDescent="0.25">
      <c r="A3714">
        <v>3713</v>
      </c>
      <c r="B3714" t="s">
        <v>8050</v>
      </c>
      <c r="C3714" t="s">
        <v>7283</v>
      </c>
      <c r="D3714" t="s">
        <v>12938</v>
      </c>
      <c r="E3714" s="65">
        <f t="shared" si="228"/>
        <v>43408</v>
      </c>
      <c r="F3714">
        <f t="shared" si="229"/>
        <v>2018</v>
      </c>
      <c r="G3714">
        <f t="shared" si="230"/>
        <v>11</v>
      </c>
      <c r="H3714">
        <f t="shared" si="231"/>
        <v>7</v>
      </c>
      <c r="I3714" s="1" t="s">
        <v>15622</v>
      </c>
      <c r="J3714" s="1" t="s">
        <v>17051</v>
      </c>
      <c r="K3714" s="1" t="s">
        <v>17125</v>
      </c>
      <c r="L3714" s="1" t="s">
        <v>15626</v>
      </c>
      <c r="M3714" s="42">
        <v>1</v>
      </c>
      <c r="N3714" s="42">
        <v>0.99</v>
      </c>
      <c r="O3714" s="1" t="s">
        <v>15615</v>
      </c>
    </row>
    <row r="3715" spans="1:15" x14ac:dyDescent="0.25">
      <c r="A3715">
        <v>3714</v>
      </c>
      <c r="B3715" t="s">
        <v>8926</v>
      </c>
      <c r="C3715" t="s">
        <v>6426</v>
      </c>
      <c r="D3715" t="s">
        <v>12939</v>
      </c>
      <c r="E3715" s="65">
        <f t="shared" ref="E3715:E3778" si="232">DATE(LEFT(D3715,4),MID(D3715,5,2),RIGHT(D3715,2))</f>
        <v>43409</v>
      </c>
      <c r="F3715">
        <f t="shared" ref="F3715:F3778" si="233">YEAR(E3715)</f>
        <v>2018</v>
      </c>
      <c r="G3715">
        <f t="shared" ref="G3715:G3778" si="234">MONTH(E3715)</f>
        <v>11</v>
      </c>
      <c r="H3715">
        <f t="shared" ref="H3715:H3778" si="235">WEEKDAY(E3715,2)</f>
        <v>1</v>
      </c>
      <c r="I3715" s="1" t="s">
        <v>15622</v>
      </c>
      <c r="J3715" s="1" t="s">
        <v>17051</v>
      </c>
      <c r="K3715" s="1" t="s">
        <v>17125</v>
      </c>
      <c r="L3715" s="1" t="s">
        <v>15626</v>
      </c>
      <c r="M3715" s="42">
        <v>1</v>
      </c>
      <c r="N3715" s="42">
        <v>1</v>
      </c>
      <c r="O3715" s="1" t="s">
        <v>15615</v>
      </c>
    </row>
    <row r="3716" spans="1:15" x14ac:dyDescent="0.25">
      <c r="A3716">
        <v>3715</v>
      </c>
      <c r="B3716" t="s">
        <v>10896</v>
      </c>
      <c r="C3716" t="s">
        <v>4498</v>
      </c>
      <c r="D3716" t="s">
        <v>12940</v>
      </c>
      <c r="E3716" s="65">
        <f t="shared" si="232"/>
        <v>43411</v>
      </c>
      <c r="F3716">
        <f t="shared" si="233"/>
        <v>2018</v>
      </c>
      <c r="G3716">
        <f t="shared" si="234"/>
        <v>11</v>
      </c>
      <c r="H3716">
        <f t="shared" si="235"/>
        <v>3</v>
      </c>
      <c r="I3716" s="1" t="s">
        <v>15622</v>
      </c>
      <c r="J3716" s="1" t="s">
        <v>17051</v>
      </c>
      <c r="K3716" s="1" t="s">
        <v>17125</v>
      </c>
      <c r="L3716" s="1" t="s">
        <v>15623</v>
      </c>
      <c r="M3716" s="42">
        <v>0.5</v>
      </c>
      <c r="N3716" s="42">
        <v>0.87</v>
      </c>
      <c r="O3716" s="1" t="s">
        <v>15615</v>
      </c>
    </row>
    <row r="3717" spans="1:15" x14ac:dyDescent="0.25">
      <c r="A3717">
        <v>3716</v>
      </c>
      <c r="B3717" t="s">
        <v>8844</v>
      </c>
      <c r="C3717" t="s">
        <v>6505</v>
      </c>
      <c r="D3717" t="s">
        <v>12941</v>
      </c>
      <c r="E3717" s="65">
        <f t="shared" si="232"/>
        <v>43412</v>
      </c>
      <c r="F3717">
        <f t="shared" si="233"/>
        <v>2018</v>
      </c>
      <c r="G3717">
        <f t="shared" si="234"/>
        <v>11</v>
      </c>
      <c r="H3717">
        <f t="shared" si="235"/>
        <v>4</v>
      </c>
      <c r="I3717" s="1" t="s">
        <v>15622</v>
      </c>
      <c r="J3717" s="1" t="s">
        <v>17051</v>
      </c>
      <c r="K3717" s="1" t="s">
        <v>17125</v>
      </c>
      <c r="L3717" s="1" t="s">
        <v>15626</v>
      </c>
      <c r="M3717" s="42">
        <v>0.98</v>
      </c>
      <c r="N3717" s="42">
        <v>0.94</v>
      </c>
      <c r="O3717" s="1" t="s">
        <v>15615</v>
      </c>
    </row>
    <row r="3718" spans="1:15" x14ac:dyDescent="0.25">
      <c r="A3718">
        <v>3717</v>
      </c>
      <c r="B3718" t="s">
        <v>9369</v>
      </c>
      <c r="C3718" t="s">
        <v>5988</v>
      </c>
      <c r="D3718" t="s">
        <v>12942</v>
      </c>
      <c r="E3718" s="65">
        <f t="shared" si="232"/>
        <v>43413</v>
      </c>
      <c r="F3718">
        <f t="shared" si="233"/>
        <v>2018</v>
      </c>
      <c r="G3718">
        <f t="shared" si="234"/>
        <v>11</v>
      </c>
      <c r="H3718">
        <f t="shared" si="235"/>
        <v>5</v>
      </c>
      <c r="I3718" s="1" t="s">
        <v>15625</v>
      </c>
      <c r="J3718" s="1" t="s">
        <v>17051</v>
      </c>
      <c r="K3718" s="1" t="s">
        <v>17125</v>
      </c>
      <c r="L3718" s="1" t="s">
        <v>15623</v>
      </c>
      <c r="M3718" s="42">
        <v>1</v>
      </c>
      <c r="N3718" s="42">
        <v>0</v>
      </c>
      <c r="O3718" s="1" t="s">
        <v>15616</v>
      </c>
    </row>
    <row r="3719" spans="1:15" x14ac:dyDescent="0.25">
      <c r="A3719">
        <v>3718</v>
      </c>
      <c r="B3719" t="s">
        <v>9542</v>
      </c>
      <c r="C3719" t="s">
        <v>5818</v>
      </c>
      <c r="D3719" t="s">
        <v>12943</v>
      </c>
      <c r="E3719" s="65">
        <f t="shared" si="232"/>
        <v>43415</v>
      </c>
      <c r="F3719">
        <f t="shared" si="233"/>
        <v>2018</v>
      </c>
      <c r="G3719">
        <f t="shared" si="234"/>
        <v>11</v>
      </c>
      <c r="H3719">
        <f t="shared" si="235"/>
        <v>7</v>
      </c>
      <c r="I3719" s="1" t="s">
        <v>15625</v>
      </c>
      <c r="J3719" s="1" t="s">
        <v>17051</v>
      </c>
      <c r="K3719" s="1" t="s">
        <v>17125</v>
      </c>
      <c r="L3719" s="1" t="s">
        <v>15623</v>
      </c>
      <c r="M3719" s="42">
        <v>1</v>
      </c>
      <c r="N3719" s="42">
        <v>0.93</v>
      </c>
      <c r="O3719" s="1" t="s">
        <v>15616</v>
      </c>
    </row>
    <row r="3720" spans="1:15" x14ac:dyDescent="0.25">
      <c r="A3720">
        <v>3719</v>
      </c>
      <c r="B3720" t="s">
        <v>7949</v>
      </c>
      <c r="C3720" t="s">
        <v>7382</v>
      </c>
      <c r="D3720" t="s">
        <v>12944</v>
      </c>
      <c r="E3720" s="65">
        <f t="shared" si="232"/>
        <v>43417</v>
      </c>
      <c r="F3720">
        <f t="shared" si="233"/>
        <v>2018</v>
      </c>
      <c r="G3720">
        <f t="shared" si="234"/>
        <v>11</v>
      </c>
      <c r="H3720">
        <f t="shared" si="235"/>
        <v>2</v>
      </c>
      <c r="I3720" s="1" t="s">
        <v>15640</v>
      </c>
      <c r="J3720" s="1" t="s">
        <v>17051</v>
      </c>
      <c r="K3720" s="1" t="s">
        <v>17125</v>
      </c>
      <c r="L3720" s="1" t="s">
        <v>15626</v>
      </c>
      <c r="M3720" s="42">
        <v>1</v>
      </c>
      <c r="N3720" s="42">
        <v>0.92</v>
      </c>
      <c r="O3720" s="1" t="s">
        <v>15615</v>
      </c>
    </row>
    <row r="3721" spans="1:15" x14ac:dyDescent="0.25">
      <c r="A3721">
        <v>3720</v>
      </c>
      <c r="B3721" t="s">
        <v>8529</v>
      </c>
      <c r="C3721" t="s">
        <v>6817</v>
      </c>
      <c r="D3721" t="s">
        <v>12945</v>
      </c>
      <c r="E3721" s="65">
        <f t="shared" si="232"/>
        <v>43418</v>
      </c>
      <c r="F3721">
        <f t="shared" si="233"/>
        <v>2018</v>
      </c>
      <c r="G3721">
        <f t="shared" si="234"/>
        <v>11</v>
      </c>
      <c r="H3721">
        <f t="shared" si="235"/>
        <v>3</v>
      </c>
      <c r="I3721" s="1" t="s">
        <v>15622</v>
      </c>
      <c r="J3721" s="1" t="s">
        <v>17051</v>
      </c>
      <c r="K3721" s="1" t="s">
        <v>17125</v>
      </c>
      <c r="L3721" s="1" t="s">
        <v>15626</v>
      </c>
      <c r="M3721" s="42">
        <v>1</v>
      </c>
      <c r="N3721" s="42">
        <v>1</v>
      </c>
      <c r="O3721" s="1" t="s">
        <v>15616</v>
      </c>
    </row>
    <row r="3722" spans="1:15" x14ac:dyDescent="0.25">
      <c r="A3722">
        <v>3721</v>
      </c>
      <c r="B3722" t="s">
        <v>7693</v>
      </c>
      <c r="C3722" t="s">
        <v>7625</v>
      </c>
      <c r="D3722" t="s">
        <v>12945</v>
      </c>
      <c r="E3722" s="65">
        <f t="shared" si="232"/>
        <v>43418</v>
      </c>
      <c r="F3722">
        <f t="shared" si="233"/>
        <v>2018</v>
      </c>
      <c r="G3722">
        <f t="shared" si="234"/>
        <v>11</v>
      </c>
      <c r="H3722">
        <f t="shared" si="235"/>
        <v>3</v>
      </c>
      <c r="I3722" s="1" t="s">
        <v>15625</v>
      </c>
      <c r="J3722" s="1" t="s">
        <v>17051</v>
      </c>
      <c r="K3722" s="1" t="s">
        <v>17125</v>
      </c>
      <c r="L3722" s="1" t="s">
        <v>15623</v>
      </c>
      <c r="M3722" s="42">
        <v>0.5</v>
      </c>
      <c r="N3722" s="42">
        <v>0.67</v>
      </c>
      <c r="O3722" s="1" t="s">
        <v>15616</v>
      </c>
    </row>
    <row r="3723" spans="1:15" x14ac:dyDescent="0.25">
      <c r="A3723">
        <v>3722</v>
      </c>
      <c r="B3723" t="s">
        <v>8786</v>
      </c>
      <c r="C3723" t="s">
        <v>6562</v>
      </c>
      <c r="D3723" t="s">
        <v>12946</v>
      </c>
      <c r="E3723" s="65">
        <f t="shared" si="232"/>
        <v>43421</v>
      </c>
      <c r="F3723">
        <f t="shared" si="233"/>
        <v>2018</v>
      </c>
      <c r="G3723">
        <f t="shared" si="234"/>
        <v>11</v>
      </c>
      <c r="H3723">
        <f t="shared" si="235"/>
        <v>6</v>
      </c>
      <c r="I3723" s="1" t="s">
        <v>15625</v>
      </c>
      <c r="J3723" s="1" t="s">
        <v>17051</v>
      </c>
      <c r="K3723" s="1" t="s">
        <v>17125</v>
      </c>
      <c r="L3723" s="1" t="s">
        <v>15626</v>
      </c>
      <c r="M3723" s="42">
        <v>1</v>
      </c>
      <c r="N3723" s="42">
        <v>1</v>
      </c>
      <c r="O3723" s="1" t="s">
        <v>15616</v>
      </c>
    </row>
    <row r="3724" spans="1:15" x14ac:dyDescent="0.25">
      <c r="A3724">
        <v>3723</v>
      </c>
      <c r="B3724" t="s">
        <v>10379</v>
      </c>
      <c r="C3724" t="s">
        <v>5000</v>
      </c>
      <c r="D3724" t="s">
        <v>12947</v>
      </c>
      <c r="E3724" s="65">
        <f t="shared" si="232"/>
        <v>43424</v>
      </c>
      <c r="F3724">
        <f t="shared" si="233"/>
        <v>2018</v>
      </c>
      <c r="G3724">
        <f t="shared" si="234"/>
        <v>11</v>
      </c>
      <c r="H3724">
        <f t="shared" si="235"/>
        <v>2</v>
      </c>
      <c r="I3724" s="1" t="s">
        <v>15622</v>
      </c>
      <c r="J3724" s="1" t="s">
        <v>17051</v>
      </c>
      <c r="K3724" s="1" t="s">
        <v>17125</v>
      </c>
      <c r="L3724" s="1" t="s">
        <v>15623</v>
      </c>
      <c r="M3724" s="42">
        <v>1</v>
      </c>
      <c r="N3724" s="42">
        <v>0.94</v>
      </c>
      <c r="O3724" s="1" t="s">
        <v>15616</v>
      </c>
    </row>
    <row r="3725" spans="1:15" x14ac:dyDescent="0.25">
      <c r="A3725">
        <v>3724</v>
      </c>
      <c r="B3725" t="s">
        <v>10652</v>
      </c>
      <c r="C3725" t="s">
        <v>4734</v>
      </c>
      <c r="D3725" t="s">
        <v>12948</v>
      </c>
      <c r="E3725" s="65">
        <f t="shared" si="232"/>
        <v>43426</v>
      </c>
      <c r="F3725">
        <f t="shared" si="233"/>
        <v>2018</v>
      </c>
      <c r="G3725">
        <f t="shared" si="234"/>
        <v>11</v>
      </c>
      <c r="H3725">
        <f t="shared" si="235"/>
        <v>4</v>
      </c>
      <c r="I3725" s="1" t="s">
        <v>15622</v>
      </c>
      <c r="J3725" s="1" t="s">
        <v>17051</v>
      </c>
      <c r="K3725" s="1" t="s">
        <v>17125</v>
      </c>
      <c r="L3725" s="1" t="s">
        <v>15626</v>
      </c>
      <c r="M3725" s="42">
        <v>0.9</v>
      </c>
      <c r="N3725" s="42">
        <v>0.96</v>
      </c>
      <c r="O3725" s="1" t="s">
        <v>15615</v>
      </c>
    </row>
    <row r="3726" spans="1:15" x14ac:dyDescent="0.25">
      <c r="A3726">
        <v>3725</v>
      </c>
      <c r="B3726" t="s">
        <v>11017</v>
      </c>
      <c r="C3726" t="s">
        <v>4380</v>
      </c>
      <c r="D3726" t="s">
        <v>12948</v>
      </c>
      <c r="E3726" s="65">
        <f t="shared" si="232"/>
        <v>43426</v>
      </c>
      <c r="F3726">
        <f t="shared" si="233"/>
        <v>2018</v>
      </c>
      <c r="G3726">
        <f t="shared" si="234"/>
        <v>11</v>
      </c>
      <c r="H3726">
        <f t="shared" si="235"/>
        <v>4</v>
      </c>
      <c r="I3726" s="1" t="s">
        <v>15622</v>
      </c>
      <c r="J3726" s="1" t="s">
        <v>17051</v>
      </c>
      <c r="K3726" s="1" t="s">
        <v>17125</v>
      </c>
      <c r="L3726" s="1" t="s">
        <v>15626</v>
      </c>
      <c r="M3726" s="42">
        <v>0.9</v>
      </c>
      <c r="N3726" s="42">
        <v>1</v>
      </c>
      <c r="O3726" s="1" t="s">
        <v>15615</v>
      </c>
    </row>
    <row r="3727" spans="1:15" x14ac:dyDescent="0.25">
      <c r="A3727">
        <v>3726</v>
      </c>
      <c r="B3727" t="s">
        <v>9616</v>
      </c>
      <c r="C3727" t="s">
        <v>5747</v>
      </c>
      <c r="D3727" t="s">
        <v>12949</v>
      </c>
      <c r="E3727" s="65">
        <f t="shared" si="232"/>
        <v>43429</v>
      </c>
      <c r="F3727">
        <f t="shared" si="233"/>
        <v>2018</v>
      </c>
      <c r="G3727">
        <f t="shared" si="234"/>
        <v>11</v>
      </c>
      <c r="H3727">
        <f t="shared" si="235"/>
        <v>7</v>
      </c>
      <c r="I3727" s="1" t="s">
        <v>15625</v>
      </c>
      <c r="J3727" s="1" t="s">
        <v>17051</v>
      </c>
      <c r="K3727" s="1" t="s">
        <v>17125</v>
      </c>
      <c r="L3727" s="1" t="s">
        <v>15626</v>
      </c>
      <c r="M3727" s="42">
        <v>1</v>
      </c>
      <c r="N3727" s="42">
        <v>1</v>
      </c>
      <c r="O3727" s="1" t="s">
        <v>15615</v>
      </c>
    </row>
    <row r="3728" spans="1:15" x14ac:dyDescent="0.25">
      <c r="A3728">
        <v>3727</v>
      </c>
      <c r="B3728" t="s">
        <v>8542</v>
      </c>
      <c r="C3728" t="s">
        <v>6804</v>
      </c>
      <c r="D3728" t="s">
        <v>12950</v>
      </c>
      <c r="E3728" s="65">
        <f t="shared" si="232"/>
        <v>43430</v>
      </c>
      <c r="F3728">
        <f t="shared" si="233"/>
        <v>2018</v>
      </c>
      <c r="G3728">
        <f t="shared" si="234"/>
        <v>11</v>
      </c>
      <c r="H3728">
        <f t="shared" si="235"/>
        <v>1</v>
      </c>
      <c r="I3728" s="1" t="s">
        <v>15622</v>
      </c>
      <c r="J3728" s="1" t="s">
        <v>17051</v>
      </c>
      <c r="K3728" s="1" t="s">
        <v>17125</v>
      </c>
      <c r="L3728" s="1" t="s">
        <v>15624</v>
      </c>
      <c r="M3728" s="42">
        <v>0.6</v>
      </c>
      <c r="N3728" s="42">
        <v>0.98</v>
      </c>
      <c r="O3728" s="1" t="s">
        <v>15616</v>
      </c>
    </row>
    <row r="3729" spans="1:15" x14ac:dyDescent="0.25">
      <c r="A3729">
        <v>3728</v>
      </c>
      <c r="B3729" t="s">
        <v>8583</v>
      </c>
      <c r="C3729" t="s">
        <v>6764</v>
      </c>
      <c r="D3729" t="s">
        <v>12951</v>
      </c>
      <c r="E3729" s="65">
        <f t="shared" si="232"/>
        <v>43431</v>
      </c>
      <c r="F3729">
        <f t="shared" si="233"/>
        <v>2018</v>
      </c>
      <c r="G3729">
        <f t="shared" si="234"/>
        <v>11</v>
      </c>
      <c r="H3729">
        <f t="shared" si="235"/>
        <v>2</v>
      </c>
      <c r="I3729" s="1" t="s">
        <v>15629</v>
      </c>
      <c r="J3729" s="1" t="s">
        <v>17051</v>
      </c>
      <c r="K3729" s="1" t="s">
        <v>17125</v>
      </c>
      <c r="L3729" s="1" t="s">
        <v>15623</v>
      </c>
      <c r="M3729" s="42">
        <v>0.9</v>
      </c>
      <c r="N3729" s="42">
        <v>0.98</v>
      </c>
      <c r="O3729" s="1" t="s">
        <v>15616</v>
      </c>
    </row>
    <row r="3730" spans="1:15" x14ac:dyDescent="0.25">
      <c r="A3730">
        <v>3729</v>
      </c>
      <c r="B3730" t="s">
        <v>8778</v>
      </c>
      <c r="C3730" t="s">
        <v>6570</v>
      </c>
      <c r="D3730" t="s">
        <v>12952</v>
      </c>
      <c r="E3730" s="65">
        <f t="shared" si="232"/>
        <v>43433</v>
      </c>
      <c r="F3730">
        <f t="shared" si="233"/>
        <v>2018</v>
      </c>
      <c r="G3730">
        <f t="shared" si="234"/>
        <v>11</v>
      </c>
      <c r="H3730">
        <f t="shared" si="235"/>
        <v>4</v>
      </c>
      <c r="I3730" s="1" t="s">
        <v>15622</v>
      </c>
      <c r="J3730" s="1" t="s">
        <v>17051</v>
      </c>
      <c r="K3730" s="1" t="s">
        <v>17125</v>
      </c>
      <c r="L3730" s="1" t="s">
        <v>15626</v>
      </c>
      <c r="M3730" s="42">
        <v>1</v>
      </c>
      <c r="N3730" s="42">
        <v>1</v>
      </c>
      <c r="O3730" s="1" t="s">
        <v>15615</v>
      </c>
    </row>
    <row r="3731" spans="1:15" x14ac:dyDescent="0.25">
      <c r="A3731">
        <v>3730</v>
      </c>
      <c r="B3731" t="s">
        <v>8191</v>
      </c>
      <c r="C3731" t="s">
        <v>7144</v>
      </c>
      <c r="D3731" t="s">
        <v>12952</v>
      </c>
      <c r="E3731" s="65">
        <f t="shared" si="232"/>
        <v>43433</v>
      </c>
      <c r="F3731">
        <f t="shared" si="233"/>
        <v>2018</v>
      </c>
      <c r="G3731">
        <f t="shared" si="234"/>
        <v>11</v>
      </c>
      <c r="H3731">
        <f t="shared" si="235"/>
        <v>4</v>
      </c>
      <c r="I3731" s="1" t="s">
        <v>15622</v>
      </c>
      <c r="J3731" s="1" t="s">
        <v>17051</v>
      </c>
      <c r="K3731" s="1" t="s">
        <v>17125</v>
      </c>
      <c r="L3731" s="1" t="s">
        <v>15626</v>
      </c>
      <c r="M3731" s="42">
        <v>1</v>
      </c>
      <c r="N3731" s="42">
        <v>0.56000000000000005</v>
      </c>
      <c r="O3731" s="1" t="s">
        <v>15615</v>
      </c>
    </row>
    <row r="3732" spans="1:15" x14ac:dyDescent="0.25">
      <c r="A3732">
        <v>3731</v>
      </c>
      <c r="B3732" t="s">
        <v>7938</v>
      </c>
      <c r="C3732" t="s">
        <v>7392</v>
      </c>
      <c r="D3732" t="s">
        <v>12953</v>
      </c>
      <c r="E3732" s="65">
        <f t="shared" si="232"/>
        <v>43434</v>
      </c>
      <c r="F3732">
        <f t="shared" si="233"/>
        <v>2018</v>
      </c>
      <c r="G3732">
        <f t="shared" si="234"/>
        <v>11</v>
      </c>
      <c r="H3732">
        <f t="shared" si="235"/>
        <v>5</v>
      </c>
      <c r="I3732" s="1" t="s">
        <v>15622</v>
      </c>
      <c r="J3732" s="1" t="s">
        <v>17051</v>
      </c>
      <c r="K3732" s="1" t="s">
        <v>17125</v>
      </c>
      <c r="L3732" s="1" t="s">
        <v>15623</v>
      </c>
      <c r="M3732" s="42">
        <v>1</v>
      </c>
      <c r="N3732" s="42">
        <v>0.93</v>
      </c>
      <c r="O3732" s="1" t="s">
        <v>15615</v>
      </c>
    </row>
    <row r="3733" spans="1:15" x14ac:dyDescent="0.25">
      <c r="A3733">
        <v>3732</v>
      </c>
      <c r="B3733" t="s">
        <v>7895</v>
      </c>
      <c r="C3733" t="s">
        <v>7433</v>
      </c>
      <c r="D3733" t="s">
        <v>12954</v>
      </c>
      <c r="E3733" s="65">
        <f t="shared" si="232"/>
        <v>43435</v>
      </c>
      <c r="F3733">
        <f t="shared" si="233"/>
        <v>2018</v>
      </c>
      <c r="G3733">
        <f t="shared" si="234"/>
        <v>12</v>
      </c>
      <c r="H3733">
        <f t="shared" si="235"/>
        <v>6</v>
      </c>
      <c r="I3733" s="1" t="s">
        <v>15625</v>
      </c>
      <c r="J3733" s="1" t="s">
        <v>17051</v>
      </c>
      <c r="K3733" s="1" t="s">
        <v>17125</v>
      </c>
      <c r="L3733" s="1" t="s">
        <v>15626</v>
      </c>
      <c r="M3733" s="42">
        <v>1</v>
      </c>
      <c r="N3733" s="42">
        <v>1</v>
      </c>
      <c r="O3733" s="1" t="s">
        <v>15616</v>
      </c>
    </row>
    <row r="3734" spans="1:15" x14ac:dyDescent="0.25">
      <c r="A3734">
        <v>3733</v>
      </c>
      <c r="B3734" t="s">
        <v>9234</v>
      </c>
      <c r="C3734" t="s">
        <v>6120</v>
      </c>
      <c r="D3734" t="s">
        <v>12954</v>
      </c>
      <c r="E3734" s="65">
        <f t="shared" si="232"/>
        <v>43435</v>
      </c>
      <c r="F3734">
        <f t="shared" si="233"/>
        <v>2018</v>
      </c>
      <c r="G3734">
        <f t="shared" si="234"/>
        <v>12</v>
      </c>
      <c r="H3734">
        <f t="shared" si="235"/>
        <v>6</v>
      </c>
      <c r="I3734" s="1" t="s">
        <v>15622</v>
      </c>
      <c r="J3734" s="1" t="s">
        <v>17051</v>
      </c>
      <c r="K3734" s="1" t="s">
        <v>17125</v>
      </c>
      <c r="L3734" s="1" t="s">
        <v>15626</v>
      </c>
      <c r="M3734" s="42">
        <v>1</v>
      </c>
      <c r="N3734" s="42">
        <v>0.6</v>
      </c>
      <c r="O3734" s="1" t="s">
        <v>15615</v>
      </c>
    </row>
    <row r="3735" spans="1:15" x14ac:dyDescent="0.25">
      <c r="A3735">
        <v>3734</v>
      </c>
      <c r="B3735" t="s">
        <v>10676</v>
      </c>
      <c r="C3735" t="s">
        <v>4710</v>
      </c>
      <c r="D3735" t="s">
        <v>12955</v>
      </c>
      <c r="E3735" s="65">
        <f t="shared" si="232"/>
        <v>43436</v>
      </c>
      <c r="F3735">
        <f t="shared" si="233"/>
        <v>2018</v>
      </c>
      <c r="G3735">
        <f t="shared" si="234"/>
        <v>12</v>
      </c>
      <c r="H3735">
        <f t="shared" si="235"/>
        <v>7</v>
      </c>
      <c r="I3735" s="1" t="s">
        <v>15622</v>
      </c>
      <c r="J3735" s="1" t="s">
        <v>17051</v>
      </c>
      <c r="K3735" s="1" t="s">
        <v>17125</v>
      </c>
      <c r="L3735" s="1" t="s">
        <v>15624</v>
      </c>
      <c r="M3735" s="42">
        <v>1</v>
      </c>
      <c r="N3735" s="42">
        <v>0.94</v>
      </c>
      <c r="O3735" s="1" t="s">
        <v>15616</v>
      </c>
    </row>
    <row r="3736" spans="1:15" x14ac:dyDescent="0.25">
      <c r="A3736">
        <v>3735</v>
      </c>
      <c r="B3736" t="s">
        <v>7688</v>
      </c>
      <c r="C3736" t="s">
        <v>7629</v>
      </c>
      <c r="D3736" t="s">
        <v>12956</v>
      </c>
      <c r="E3736" s="65">
        <f t="shared" si="232"/>
        <v>43437</v>
      </c>
      <c r="F3736">
        <f t="shared" si="233"/>
        <v>2018</v>
      </c>
      <c r="G3736">
        <f t="shared" si="234"/>
        <v>12</v>
      </c>
      <c r="H3736">
        <f t="shared" si="235"/>
        <v>1</v>
      </c>
      <c r="I3736" s="1" t="s">
        <v>15629</v>
      </c>
      <c r="J3736" s="1" t="s">
        <v>17051</v>
      </c>
      <c r="K3736" s="1" t="s">
        <v>17125</v>
      </c>
      <c r="L3736" s="1" t="s">
        <v>15626</v>
      </c>
      <c r="M3736" s="42">
        <v>1</v>
      </c>
      <c r="N3736" s="42">
        <v>0.98</v>
      </c>
      <c r="O3736" s="1" t="s">
        <v>15615</v>
      </c>
    </row>
    <row r="3737" spans="1:15" x14ac:dyDescent="0.25">
      <c r="A3737">
        <v>3736</v>
      </c>
      <c r="B3737" t="s">
        <v>10756</v>
      </c>
      <c r="C3737" t="s">
        <v>4634</v>
      </c>
      <c r="D3737" t="s">
        <v>12956</v>
      </c>
      <c r="E3737" s="65">
        <f t="shared" si="232"/>
        <v>43437</v>
      </c>
      <c r="F3737">
        <f t="shared" si="233"/>
        <v>2018</v>
      </c>
      <c r="G3737">
        <f t="shared" si="234"/>
        <v>12</v>
      </c>
      <c r="H3737">
        <f t="shared" si="235"/>
        <v>1</v>
      </c>
      <c r="I3737" s="1" t="s">
        <v>15622</v>
      </c>
      <c r="J3737" s="1" t="s">
        <v>17051</v>
      </c>
      <c r="K3737" s="1" t="s">
        <v>17125</v>
      </c>
      <c r="L3737" s="1" t="s">
        <v>15623</v>
      </c>
      <c r="M3737" s="42">
        <v>1</v>
      </c>
      <c r="N3737" s="42">
        <v>1</v>
      </c>
      <c r="O3737" s="1" t="s">
        <v>15616</v>
      </c>
    </row>
    <row r="3738" spans="1:15" x14ac:dyDescent="0.25">
      <c r="A3738">
        <v>3737</v>
      </c>
      <c r="B3738" t="s">
        <v>9231</v>
      </c>
      <c r="C3738" t="s">
        <v>6123</v>
      </c>
      <c r="D3738" t="s">
        <v>12957</v>
      </c>
      <c r="E3738" s="65">
        <f t="shared" si="232"/>
        <v>43438</v>
      </c>
      <c r="F3738">
        <f t="shared" si="233"/>
        <v>2018</v>
      </c>
      <c r="G3738">
        <f t="shared" si="234"/>
        <v>12</v>
      </c>
      <c r="H3738">
        <f t="shared" si="235"/>
        <v>2</v>
      </c>
      <c r="I3738" s="1" t="s">
        <v>15622</v>
      </c>
      <c r="J3738" s="1" t="s">
        <v>17051</v>
      </c>
      <c r="K3738" s="1" t="s">
        <v>17125</v>
      </c>
      <c r="L3738" s="1" t="s">
        <v>15628</v>
      </c>
      <c r="M3738" s="42">
        <v>0</v>
      </c>
      <c r="N3738" s="42">
        <v>0.93</v>
      </c>
      <c r="O3738" s="1" t="s">
        <v>15615</v>
      </c>
    </row>
    <row r="3739" spans="1:15" x14ac:dyDescent="0.25">
      <c r="A3739">
        <v>3738</v>
      </c>
      <c r="B3739" t="s">
        <v>8218</v>
      </c>
      <c r="C3739" t="s">
        <v>7117</v>
      </c>
      <c r="D3739" t="s">
        <v>12957</v>
      </c>
      <c r="E3739" s="65">
        <f t="shared" si="232"/>
        <v>43438</v>
      </c>
      <c r="F3739">
        <f t="shared" si="233"/>
        <v>2018</v>
      </c>
      <c r="G3739">
        <f t="shared" si="234"/>
        <v>12</v>
      </c>
      <c r="H3739">
        <f t="shared" si="235"/>
        <v>2</v>
      </c>
      <c r="I3739" s="1" t="s">
        <v>15622</v>
      </c>
      <c r="J3739" s="1" t="s">
        <v>17051</v>
      </c>
      <c r="K3739" s="1" t="s">
        <v>17125</v>
      </c>
      <c r="L3739" s="1" t="s">
        <v>15623</v>
      </c>
      <c r="M3739" s="42">
        <v>1</v>
      </c>
      <c r="N3739" s="42">
        <v>1</v>
      </c>
      <c r="O3739" s="1" t="s">
        <v>15616</v>
      </c>
    </row>
    <row r="3740" spans="1:15" x14ac:dyDescent="0.25">
      <c r="A3740">
        <v>3739</v>
      </c>
      <c r="B3740" t="s">
        <v>9364</v>
      </c>
      <c r="C3740" t="s">
        <v>5993</v>
      </c>
      <c r="D3740" t="s">
        <v>12958</v>
      </c>
      <c r="E3740" s="65">
        <f t="shared" si="232"/>
        <v>43439</v>
      </c>
      <c r="F3740">
        <f t="shared" si="233"/>
        <v>2018</v>
      </c>
      <c r="G3740">
        <f t="shared" si="234"/>
        <v>12</v>
      </c>
      <c r="H3740">
        <f t="shared" si="235"/>
        <v>3</v>
      </c>
      <c r="I3740" s="1" t="s">
        <v>15723</v>
      </c>
      <c r="J3740" s="1" t="s">
        <v>17073</v>
      </c>
      <c r="K3740" s="1" t="s">
        <v>17125</v>
      </c>
      <c r="L3740" s="1" t="s">
        <v>15624</v>
      </c>
      <c r="M3740" s="42">
        <v>1</v>
      </c>
      <c r="N3740" s="42">
        <v>0.82</v>
      </c>
      <c r="O3740" s="1" t="s">
        <v>15615</v>
      </c>
    </row>
    <row r="3741" spans="1:15" x14ac:dyDescent="0.25">
      <c r="A3741">
        <v>3740</v>
      </c>
      <c r="B3741" t="s">
        <v>11312</v>
      </c>
      <c r="C3741" t="s">
        <v>4089</v>
      </c>
      <c r="D3741" t="s">
        <v>12959</v>
      </c>
      <c r="E3741" s="65">
        <f t="shared" si="232"/>
        <v>43440</v>
      </c>
      <c r="F3741">
        <f t="shared" si="233"/>
        <v>2018</v>
      </c>
      <c r="G3741">
        <f t="shared" si="234"/>
        <v>12</v>
      </c>
      <c r="H3741">
        <f t="shared" si="235"/>
        <v>4</v>
      </c>
      <c r="I3741" s="1" t="s">
        <v>15625</v>
      </c>
      <c r="J3741" s="1" t="s">
        <v>17051</v>
      </c>
      <c r="K3741" s="1" t="s">
        <v>17125</v>
      </c>
      <c r="L3741" s="1" t="s">
        <v>15626</v>
      </c>
      <c r="M3741" s="42">
        <v>1</v>
      </c>
      <c r="N3741" s="42">
        <v>1</v>
      </c>
      <c r="O3741" s="1" t="s">
        <v>15616</v>
      </c>
    </row>
    <row r="3742" spans="1:15" x14ac:dyDescent="0.25">
      <c r="A3742">
        <v>3741</v>
      </c>
      <c r="B3742" t="s">
        <v>11513</v>
      </c>
      <c r="C3742" t="s">
        <v>3890</v>
      </c>
      <c r="D3742" t="s">
        <v>12959</v>
      </c>
      <c r="E3742" s="65">
        <f t="shared" si="232"/>
        <v>43440</v>
      </c>
      <c r="F3742">
        <f t="shared" si="233"/>
        <v>2018</v>
      </c>
      <c r="G3742">
        <f t="shared" si="234"/>
        <v>12</v>
      </c>
      <c r="H3742">
        <f t="shared" si="235"/>
        <v>4</v>
      </c>
      <c r="I3742" s="1" t="s">
        <v>15622</v>
      </c>
      <c r="J3742" s="1" t="s">
        <v>17051</v>
      </c>
      <c r="K3742" s="1" t="s">
        <v>17125</v>
      </c>
      <c r="L3742" s="1" t="s">
        <v>15624</v>
      </c>
      <c r="M3742" s="42">
        <v>1</v>
      </c>
      <c r="N3742" s="42">
        <v>1</v>
      </c>
      <c r="O3742" s="1" t="s">
        <v>15615</v>
      </c>
    </row>
    <row r="3743" spans="1:15" x14ac:dyDescent="0.25">
      <c r="A3743">
        <v>3742</v>
      </c>
      <c r="B3743" t="s">
        <v>10606</v>
      </c>
      <c r="C3743" t="s">
        <v>4780</v>
      </c>
      <c r="D3743" t="s">
        <v>12960</v>
      </c>
      <c r="E3743" s="65">
        <f t="shared" si="232"/>
        <v>43441</v>
      </c>
      <c r="F3743">
        <f t="shared" si="233"/>
        <v>2018</v>
      </c>
      <c r="G3743">
        <f t="shared" si="234"/>
        <v>12</v>
      </c>
      <c r="H3743">
        <f t="shared" si="235"/>
        <v>5</v>
      </c>
      <c r="I3743" s="1" t="s">
        <v>15622</v>
      </c>
      <c r="J3743" s="1" t="s">
        <v>17051</v>
      </c>
      <c r="K3743" s="1" t="s">
        <v>17125</v>
      </c>
      <c r="L3743" s="1" t="s">
        <v>15628</v>
      </c>
      <c r="M3743" s="42">
        <v>0.33</v>
      </c>
      <c r="N3743" s="42">
        <v>0.67</v>
      </c>
      <c r="O3743" s="1" t="s">
        <v>15615</v>
      </c>
    </row>
    <row r="3744" spans="1:15" x14ac:dyDescent="0.25">
      <c r="A3744">
        <v>3743</v>
      </c>
      <c r="B3744" t="s">
        <v>9739</v>
      </c>
      <c r="C3744" t="s">
        <v>5626</v>
      </c>
      <c r="D3744" t="s">
        <v>12961</v>
      </c>
      <c r="E3744" s="65">
        <f t="shared" si="232"/>
        <v>43443</v>
      </c>
      <c r="F3744">
        <f t="shared" si="233"/>
        <v>2018</v>
      </c>
      <c r="G3744">
        <f t="shared" si="234"/>
        <v>12</v>
      </c>
      <c r="H3744">
        <f t="shared" si="235"/>
        <v>7</v>
      </c>
      <c r="I3744" s="1" t="s">
        <v>15622</v>
      </c>
      <c r="J3744" s="1" t="s">
        <v>17051</v>
      </c>
      <c r="K3744" s="1" t="s">
        <v>17125</v>
      </c>
      <c r="L3744" s="1" t="s">
        <v>15624</v>
      </c>
      <c r="M3744" s="42">
        <v>1</v>
      </c>
      <c r="N3744" s="42">
        <v>1</v>
      </c>
      <c r="O3744" s="1" t="s">
        <v>15616</v>
      </c>
    </row>
    <row r="3745" spans="1:15" x14ac:dyDescent="0.25">
      <c r="A3745">
        <v>3744</v>
      </c>
      <c r="B3745" t="s">
        <v>9519</v>
      </c>
      <c r="C3745" t="s">
        <v>5841</v>
      </c>
      <c r="D3745" t="s">
        <v>12961</v>
      </c>
      <c r="E3745" s="65">
        <f t="shared" si="232"/>
        <v>43443</v>
      </c>
      <c r="F3745">
        <f t="shared" si="233"/>
        <v>2018</v>
      </c>
      <c r="G3745">
        <f t="shared" si="234"/>
        <v>12</v>
      </c>
      <c r="H3745">
        <f t="shared" si="235"/>
        <v>7</v>
      </c>
      <c r="I3745" s="1" t="s">
        <v>15622</v>
      </c>
      <c r="J3745" s="1" t="s">
        <v>17051</v>
      </c>
      <c r="K3745" s="1" t="s">
        <v>17125</v>
      </c>
      <c r="L3745" s="1" t="s">
        <v>15626</v>
      </c>
      <c r="M3745" s="42">
        <v>1</v>
      </c>
      <c r="N3745" s="42">
        <v>0.98</v>
      </c>
      <c r="O3745" s="1" t="s">
        <v>15616</v>
      </c>
    </row>
    <row r="3746" spans="1:15" x14ac:dyDescent="0.25">
      <c r="A3746">
        <v>3745</v>
      </c>
      <c r="B3746" t="s">
        <v>8124</v>
      </c>
      <c r="C3746" t="s">
        <v>7211</v>
      </c>
      <c r="D3746" t="s">
        <v>12961</v>
      </c>
      <c r="E3746" s="65">
        <f t="shared" si="232"/>
        <v>43443</v>
      </c>
      <c r="F3746">
        <f t="shared" si="233"/>
        <v>2018</v>
      </c>
      <c r="G3746">
        <f t="shared" si="234"/>
        <v>12</v>
      </c>
      <c r="H3746">
        <f t="shared" si="235"/>
        <v>7</v>
      </c>
      <c r="I3746" s="1" t="s">
        <v>15622</v>
      </c>
      <c r="J3746" s="1" t="s">
        <v>17051</v>
      </c>
      <c r="K3746" s="1" t="s">
        <v>17125</v>
      </c>
      <c r="L3746" s="1" t="s">
        <v>15623</v>
      </c>
      <c r="M3746" s="42">
        <v>1</v>
      </c>
      <c r="N3746" s="42">
        <v>0.97</v>
      </c>
      <c r="O3746" s="1" t="s">
        <v>15615</v>
      </c>
    </row>
    <row r="3747" spans="1:15" x14ac:dyDescent="0.25">
      <c r="A3747">
        <v>3746</v>
      </c>
      <c r="B3747" t="s">
        <v>10166</v>
      </c>
      <c r="C3747" t="s">
        <v>5212</v>
      </c>
      <c r="D3747" t="s">
        <v>12962</v>
      </c>
      <c r="E3747" s="65">
        <f t="shared" si="232"/>
        <v>43444</v>
      </c>
      <c r="F3747">
        <f t="shared" si="233"/>
        <v>2018</v>
      </c>
      <c r="G3747">
        <f t="shared" si="234"/>
        <v>12</v>
      </c>
      <c r="H3747">
        <f t="shared" si="235"/>
        <v>1</v>
      </c>
      <c r="I3747" s="1" t="s">
        <v>15622</v>
      </c>
      <c r="J3747" s="1" t="s">
        <v>17051</v>
      </c>
      <c r="K3747" s="1" t="s">
        <v>17125</v>
      </c>
      <c r="L3747" s="1" t="s">
        <v>15626</v>
      </c>
      <c r="M3747" s="42">
        <v>0.9</v>
      </c>
      <c r="N3747" s="42">
        <v>1</v>
      </c>
      <c r="O3747" s="1" t="s">
        <v>15615</v>
      </c>
    </row>
    <row r="3748" spans="1:15" x14ac:dyDescent="0.25">
      <c r="A3748">
        <v>3747</v>
      </c>
      <c r="B3748" t="s">
        <v>9977</v>
      </c>
      <c r="C3748" t="s">
        <v>5395</v>
      </c>
      <c r="D3748" t="s">
        <v>12963</v>
      </c>
      <c r="E3748" s="65">
        <f t="shared" si="232"/>
        <v>43445</v>
      </c>
      <c r="F3748">
        <f t="shared" si="233"/>
        <v>2018</v>
      </c>
      <c r="G3748">
        <f t="shared" si="234"/>
        <v>12</v>
      </c>
      <c r="H3748">
        <f t="shared" si="235"/>
        <v>2</v>
      </c>
      <c r="I3748" s="1" t="s">
        <v>15625</v>
      </c>
      <c r="J3748" s="1" t="s">
        <v>17051</v>
      </c>
      <c r="K3748" s="1" t="s">
        <v>17125</v>
      </c>
      <c r="L3748" s="1" t="s">
        <v>15626</v>
      </c>
      <c r="M3748" s="42">
        <v>1</v>
      </c>
      <c r="N3748" s="42">
        <v>0.98</v>
      </c>
      <c r="O3748" s="1" t="s">
        <v>15615</v>
      </c>
    </row>
    <row r="3749" spans="1:15" x14ac:dyDescent="0.25">
      <c r="A3749">
        <v>3748</v>
      </c>
      <c r="B3749" t="s">
        <v>8469</v>
      </c>
      <c r="C3749" t="s">
        <v>6874</v>
      </c>
      <c r="D3749" t="s">
        <v>12964</v>
      </c>
      <c r="E3749" s="65">
        <f t="shared" si="232"/>
        <v>43447</v>
      </c>
      <c r="F3749">
        <f t="shared" si="233"/>
        <v>2018</v>
      </c>
      <c r="G3749">
        <f t="shared" si="234"/>
        <v>12</v>
      </c>
      <c r="H3749">
        <f t="shared" si="235"/>
        <v>4</v>
      </c>
      <c r="I3749" s="1" t="s">
        <v>15622</v>
      </c>
      <c r="J3749" s="1" t="s">
        <v>17051</v>
      </c>
      <c r="K3749" s="1" t="s">
        <v>17125</v>
      </c>
      <c r="L3749" s="1" t="s">
        <v>15626</v>
      </c>
      <c r="M3749" s="42">
        <v>1</v>
      </c>
      <c r="N3749" s="42">
        <v>1</v>
      </c>
      <c r="O3749" s="1" t="s">
        <v>15616</v>
      </c>
    </row>
    <row r="3750" spans="1:15" x14ac:dyDescent="0.25">
      <c r="A3750">
        <v>3749</v>
      </c>
      <c r="B3750" t="s">
        <v>7691</v>
      </c>
      <c r="C3750" t="s">
        <v>7626</v>
      </c>
      <c r="D3750" t="s">
        <v>12964</v>
      </c>
      <c r="E3750" s="65">
        <f t="shared" si="232"/>
        <v>43447</v>
      </c>
      <c r="F3750">
        <f t="shared" si="233"/>
        <v>2018</v>
      </c>
      <c r="G3750">
        <f t="shared" si="234"/>
        <v>12</v>
      </c>
      <c r="H3750">
        <f t="shared" si="235"/>
        <v>4</v>
      </c>
      <c r="I3750" s="1" t="s">
        <v>15622</v>
      </c>
      <c r="J3750" s="1" t="s">
        <v>17051</v>
      </c>
      <c r="K3750" s="1" t="s">
        <v>17125</v>
      </c>
      <c r="L3750" s="1" t="s">
        <v>15623</v>
      </c>
      <c r="M3750" s="42">
        <v>1</v>
      </c>
      <c r="N3750" s="42">
        <v>0.99</v>
      </c>
      <c r="O3750" s="1" t="s">
        <v>15615</v>
      </c>
    </row>
    <row r="3751" spans="1:15" x14ac:dyDescent="0.25">
      <c r="A3751">
        <v>3750</v>
      </c>
      <c r="B3751" t="s">
        <v>11646</v>
      </c>
      <c r="C3751" t="s">
        <v>3759</v>
      </c>
      <c r="D3751" t="s">
        <v>12965</v>
      </c>
      <c r="E3751" s="65">
        <f t="shared" si="232"/>
        <v>43448</v>
      </c>
      <c r="F3751">
        <f t="shared" si="233"/>
        <v>2018</v>
      </c>
      <c r="G3751">
        <f t="shared" si="234"/>
        <v>12</v>
      </c>
      <c r="H3751">
        <f t="shared" si="235"/>
        <v>5</v>
      </c>
      <c r="I3751" s="1" t="s">
        <v>15629</v>
      </c>
      <c r="J3751" s="1" t="s">
        <v>17051</v>
      </c>
      <c r="K3751" s="1" t="s">
        <v>17125</v>
      </c>
      <c r="L3751" s="1" t="s">
        <v>15626</v>
      </c>
      <c r="M3751" s="42">
        <v>1</v>
      </c>
      <c r="N3751" s="42">
        <v>1</v>
      </c>
      <c r="O3751" s="1" t="s">
        <v>15615</v>
      </c>
    </row>
    <row r="3752" spans="1:15" x14ac:dyDescent="0.25">
      <c r="A3752">
        <v>3751</v>
      </c>
      <c r="B3752" t="s">
        <v>11417</v>
      </c>
      <c r="C3752" t="s">
        <v>3984</v>
      </c>
      <c r="D3752" t="s">
        <v>12965</v>
      </c>
      <c r="E3752" s="65">
        <f t="shared" si="232"/>
        <v>43448</v>
      </c>
      <c r="F3752">
        <f t="shared" si="233"/>
        <v>2018</v>
      </c>
      <c r="G3752">
        <f t="shared" si="234"/>
        <v>12</v>
      </c>
      <c r="H3752">
        <f t="shared" si="235"/>
        <v>5</v>
      </c>
      <c r="I3752" s="1" t="s">
        <v>15815</v>
      </c>
      <c r="J3752" s="1" t="s">
        <v>17074</v>
      </c>
      <c r="K3752" s="1" t="s">
        <v>17125</v>
      </c>
      <c r="L3752" s="1" t="s">
        <v>15626</v>
      </c>
      <c r="M3752" s="42">
        <v>1</v>
      </c>
      <c r="N3752" s="42">
        <v>0.97</v>
      </c>
      <c r="O3752" s="1" t="s">
        <v>15615</v>
      </c>
    </row>
    <row r="3753" spans="1:15" x14ac:dyDescent="0.25">
      <c r="A3753">
        <v>3752</v>
      </c>
      <c r="B3753" t="s">
        <v>11441</v>
      </c>
      <c r="C3753" t="s">
        <v>3960</v>
      </c>
      <c r="D3753" t="s">
        <v>12966</v>
      </c>
      <c r="E3753" s="65">
        <f t="shared" si="232"/>
        <v>43449</v>
      </c>
      <c r="F3753">
        <f t="shared" si="233"/>
        <v>2018</v>
      </c>
      <c r="G3753">
        <f t="shared" si="234"/>
        <v>12</v>
      </c>
      <c r="H3753">
        <f t="shared" si="235"/>
        <v>6</v>
      </c>
      <c r="I3753" s="1" t="s">
        <v>15817</v>
      </c>
      <c r="J3753" s="1" t="s">
        <v>17074</v>
      </c>
      <c r="K3753" s="1" t="s">
        <v>17125</v>
      </c>
      <c r="L3753" s="1" t="s">
        <v>15626</v>
      </c>
      <c r="M3753" s="42">
        <v>1</v>
      </c>
      <c r="N3753" s="42">
        <v>1</v>
      </c>
      <c r="O3753" s="1" t="s">
        <v>15615</v>
      </c>
    </row>
    <row r="3754" spans="1:15" x14ac:dyDescent="0.25">
      <c r="A3754">
        <v>3753</v>
      </c>
      <c r="B3754" t="s">
        <v>8659</v>
      </c>
      <c r="C3754" t="s">
        <v>6689</v>
      </c>
      <c r="D3754" t="s">
        <v>12967</v>
      </c>
      <c r="E3754" s="65">
        <f t="shared" si="232"/>
        <v>43451</v>
      </c>
      <c r="F3754">
        <f t="shared" si="233"/>
        <v>2018</v>
      </c>
      <c r="G3754">
        <f t="shared" si="234"/>
        <v>12</v>
      </c>
      <c r="H3754">
        <f t="shared" si="235"/>
        <v>1</v>
      </c>
      <c r="I3754" s="1" t="s">
        <v>15625</v>
      </c>
      <c r="J3754" s="1" t="s">
        <v>17051</v>
      </c>
      <c r="K3754" s="1" t="s">
        <v>17125</v>
      </c>
      <c r="L3754" s="1" t="s">
        <v>15626</v>
      </c>
      <c r="M3754" s="42">
        <v>0.94</v>
      </c>
      <c r="N3754" s="42">
        <v>0.91</v>
      </c>
      <c r="O3754" s="1" t="s">
        <v>15615</v>
      </c>
    </row>
    <row r="3755" spans="1:15" x14ac:dyDescent="0.25">
      <c r="A3755">
        <v>3754</v>
      </c>
      <c r="B3755" t="s">
        <v>8098</v>
      </c>
      <c r="C3755" t="s">
        <v>7236</v>
      </c>
      <c r="D3755" t="s">
        <v>12968</v>
      </c>
      <c r="E3755" s="65">
        <f t="shared" si="232"/>
        <v>43452</v>
      </c>
      <c r="F3755">
        <f t="shared" si="233"/>
        <v>2018</v>
      </c>
      <c r="G3755">
        <f t="shared" si="234"/>
        <v>12</v>
      </c>
      <c r="H3755">
        <f t="shared" si="235"/>
        <v>2</v>
      </c>
      <c r="I3755" s="1" t="s">
        <v>15622</v>
      </c>
      <c r="J3755" s="1" t="s">
        <v>17051</v>
      </c>
      <c r="K3755" s="1" t="s">
        <v>17125</v>
      </c>
      <c r="L3755" s="1" t="s">
        <v>15623</v>
      </c>
      <c r="M3755" s="42">
        <v>0.6</v>
      </c>
      <c r="N3755" s="42">
        <v>0.98</v>
      </c>
      <c r="O3755" s="1" t="s">
        <v>15615</v>
      </c>
    </row>
    <row r="3756" spans="1:15" x14ac:dyDescent="0.25">
      <c r="A3756">
        <v>3755</v>
      </c>
      <c r="B3756" t="s">
        <v>8530</v>
      </c>
      <c r="C3756" t="s">
        <v>6816</v>
      </c>
      <c r="D3756" t="s">
        <v>12968</v>
      </c>
      <c r="E3756" s="65">
        <f t="shared" si="232"/>
        <v>43452</v>
      </c>
      <c r="F3756">
        <f t="shared" si="233"/>
        <v>2018</v>
      </c>
      <c r="G3756">
        <f t="shared" si="234"/>
        <v>12</v>
      </c>
      <c r="H3756">
        <f t="shared" si="235"/>
        <v>2</v>
      </c>
      <c r="I3756" s="1" t="s">
        <v>15622</v>
      </c>
      <c r="J3756" s="1" t="s">
        <v>17051</v>
      </c>
      <c r="K3756" s="1" t="s">
        <v>17125</v>
      </c>
      <c r="L3756" s="1" t="s">
        <v>15626</v>
      </c>
      <c r="M3756" s="42">
        <v>0.91</v>
      </c>
      <c r="N3756" s="42">
        <v>0.98</v>
      </c>
      <c r="O3756" s="1" t="s">
        <v>15615</v>
      </c>
    </row>
    <row r="3757" spans="1:15" x14ac:dyDescent="0.25">
      <c r="A3757">
        <v>3756</v>
      </c>
      <c r="B3757" t="s">
        <v>10919</v>
      </c>
      <c r="C3757" t="s">
        <v>4475</v>
      </c>
      <c r="D3757" t="s">
        <v>12968</v>
      </c>
      <c r="E3757" s="65">
        <f t="shared" si="232"/>
        <v>43452</v>
      </c>
      <c r="F3757">
        <f t="shared" si="233"/>
        <v>2018</v>
      </c>
      <c r="G3757">
        <f t="shared" si="234"/>
        <v>12</v>
      </c>
      <c r="H3757">
        <f t="shared" si="235"/>
        <v>2</v>
      </c>
      <c r="I3757" s="1" t="s">
        <v>15629</v>
      </c>
      <c r="J3757" s="1" t="s">
        <v>17051</v>
      </c>
      <c r="K3757" s="1" t="s">
        <v>17125</v>
      </c>
      <c r="L3757" s="1" t="s">
        <v>15624</v>
      </c>
      <c r="M3757" s="42">
        <v>0.9</v>
      </c>
      <c r="N3757" s="42">
        <v>0.97</v>
      </c>
      <c r="O3757" s="1" t="s">
        <v>15615</v>
      </c>
    </row>
    <row r="3758" spans="1:15" x14ac:dyDescent="0.25">
      <c r="A3758">
        <v>3757</v>
      </c>
      <c r="B3758" t="s">
        <v>8977</v>
      </c>
      <c r="C3758" t="s">
        <v>6376</v>
      </c>
      <c r="D3758" t="s">
        <v>12968</v>
      </c>
      <c r="E3758" s="65">
        <f t="shared" si="232"/>
        <v>43452</v>
      </c>
      <c r="F3758">
        <f t="shared" si="233"/>
        <v>2018</v>
      </c>
      <c r="G3758">
        <f t="shared" si="234"/>
        <v>12</v>
      </c>
      <c r="H3758">
        <f t="shared" si="235"/>
        <v>2</v>
      </c>
      <c r="I3758" s="1" t="s">
        <v>15622</v>
      </c>
      <c r="J3758" s="1" t="s">
        <v>17051</v>
      </c>
      <c r="K3758" s="1" t="s">
        <v>17125</v>
      </c>
      <c r="L3758" s="1" t="s">
        <v>15626</v>
      </c>
      <c r="M3758" s="42">
        <v>1</v>
      </c>
      <c r="N3758" s="42">
        <v>1</v>
      </c>
      <c r="O3758" s="1" t="s">
        <v>15615</v>
      </c>
    </row>
    <row r="3759" spans="1:15" x14ac:dyDescent="0.25">
      <c r="A3759">
        <v>3758</v>
      </c>
      <c r="B3759" t="s">
        <v>10990</v>
      </c>
      <c r="C3759" t="s">
        <v>4407</v>
      </c>
      <c r="D3759" t="s">
        <v>12969</v>
      </c>
      <c r="E3759" s="65">
        <f t="shared" si="232"/>
        <v>43454</v>
      </c>
      <c r="F3759">
        <f t="shared" si="233"/>
        <v>2018</v>
      </c>
      <c r="G3759">
        <f t="shared" si="234"/>
        <v>12</v>
      </c>
      <c r="H3759">
        <f t="shared" si="235"/>
        <v>4</v>
      </c>
      <c r="I3759" s="1" t="s">
        <v>15625</v>
      </c>
      <c r="J3759" s="1" t="s">
        <v>17051</v>
      </c>
      <c r="K3759" s="1" t="s">
        <v>17125</v>
      </c>
      <c r="L3759" s="1" t="s">
        <v>15624</v>
      </c>
      <c r="M3759" s="42">
        <v>1</v>
      </c>
      <c r="N3759" s="42">
        <v>0.9</v>
      </c>
      <c r="O3759" s="1" t="s">
        <v>15616</v>
      </c>
    </row>
    <row r="3760" spans="1:15" x14ac:dyDescent="0.25">
      <c r="A3760">
        <v>3759</v>
      </c>
      <c r="B3760" t="s">
        <v>9093</v>
      </c>
      <c r="C3760" t="s">
        <v>6260</v>
      </c>
      <c r="D3760" t="s">
        <v>12970</v>
      </c>
      <c r="E3760" s="65">
        <f t="shared" si="232"/>
        <v>43456</v>
      </c>
      <c r="F3760">
        <f t="shared" si="233"/>
        <v>2018</v>
      </c>
      <c r="G3760">
        <f t="shared" si="234"/>
        <v>12</v>
      </c>
      <c r="H3760">
        <f t="shared" si="235"/>
        <v>6</v>
      </c>
      <c r="I3760" s="1" t="s">
        <v>15622</v>
      </c>
      <c r="J3760" s="1" t="s">
        <v>17051</v>
      </c>
      <c r="K3760" s="1" t="s">
        <v>17125</v>
      </c>
      <c r="L3760" s="1" t="s">
        <v>15628</v>
      </c>
      <c r="M3760" s="42">
        <v>0.33</v>
      </c>
      <c r="N3760" s="42">
        <v>0.86</v>
      </c>
      <c r="O3760" s="1" t="s">
        <v>15615</v>
      </c>
    </row>
    <row r="3761" spans="1:15" x14ac:dyDescent="0.25">
      <c r="A3761">
        <v>3760</v>
      </c>
      <c r="B3761" t="s">
        <v>10130</v>
      </c>
      <c r="C3761" t="s">
        <v>5247</v>
      </c>
      <c r="D3761" t="s">
        <v>12970</v>
      </c>
      <c r="E3761" s="65">
        <f t="shared" si="232"/>
        <v>43456</v>
      </c>
      <c r="F3761">
        <f t="shared" si="233"/>
        <v>2018</v>
      </c>
      <c r="G3761">
        <f t="shared" si="234"/>
        <v>12</v>
      </c>
      <c r="H3761">
        <f t="shared" si="235"/>
        <v>6</v>
      </c>
      <c r="I3761" s="1" t="s">
        <v>15625</v>
      </c>
      <c r="J3761" s="1" t="s">
        <v>17051</v>
      </c>
      <c r="K3761" s="1" t="s">
        <v>17125</v>
      </c>
      <c r="L3761" s="1" t="s">
        <v>15626</v>
      </c>
      <c r="M3761" s="42">
        <v>1</v>
      </c>
      <c r="N3761" s="42">
        <v>0.97</v>
      </c>
      <c r="O3761" s="1" t="s">
        <v>15615</v>
      </c>
    </row>
    <row r="3762" spans="1:15" x14ac:dyDescent="0.25">
      <c r="A3762">
        <v>3761</v>
      </c>
      <c r="B3762" t="s">
        <v>7975</v>
      </c>
      <c r="C3762" t="s">
        <v>7356</v>
      </c>
      <c r="D3762" t="s">
        <v>12971</v>
      </c>
      <c r="E3762" s="65">
        <f t="shared" si="232"/>
        <v>43458</v>
      </c>
      <c r="F3762">
        <f t="shared" si="233"/>
        <v>2018</v>
      </c>
      <c r="G3762">
        <f t="shared" si="234"/>
        <v>12</v>
      </c>
      <c r="H3762">
        <f t="shared" si="235"/>
        <v>1</v>
      </c>
      <c r="I3762" s="1" t="s">
        <v>15629</v>
      </c>
      <c r="J3762" s="1" t="s">
        <v>17051</v>
      </c>
      <c r="K3762" s="1" t="s">
        <v>17125</v>
      </c>
      <c r="L3762" s="1" t="s">
        <v>15626</v>
      </c>
      <c r="M3762" s="42">
        <v>1</v>
      </c>
      <c r="N3762" s="42">
        <v>0.96</v>
      </c>
      <c r="O3762" s="1" t="s">
        <v>15615</v>
      </c>
    </row>
    <row r="3763" spans="1:15" x14ac:dyDescent="0.25">
      <c r="A3763">
        <v>3762</v>
      </c>
      <c r="B3763" t="s">
        <v>8033</v>
      </c>
      <c r="C3763" t="s">
        <v>7299</v>
      </c>
      <c r="D3763" t="s">
        <v>12972</v>
      </c>
      <c r="E3763" s="65">
        <f t="shared" si="232"/>
        <v>43461</v>
      </c>
      <c r="F3763">
        <f t="shared" si="233"/>
        <v>2018</v>
      </c>
      <c r="G3763">
        <f t="shared" si="234"/>
        <v>12</v>
      </c>
      <c r="H3763">
        <f t="shared" si="235"/>
        <v>4</v>
      </c>
      <c r="I3763" s="1" t="s">
        <v>15629</v>
      </c>
      <c r="J3763" s="1" t="s">
        <v>17051</v>
      </c>
      <c r="K3763" s="1" t="s">
        <v>17125</v>
      </c>
      <c r="L3763" s="1" t="s">
        <v>15626</v>
      </c>
      <c r="M3763" s="42">
        <v>1</v>
      </c>
      <c r="N3763" s="42">
        <v>0.99</v>
      </c>
      <c r="O3763" s="1" t="s">
        <v>15615</v>
      </c>
    </row>
    <row r="3764" spans="1:15" x14ac:dyDescent="0.25">
      <c r="A3764">
        <v>3763</v>
      </c>
      <c r="B3764" t="s">
        <v>11652</v>
      </c>
      <c r="C3764" t="s">
        <v>3753</v>
      </c>
      <c r="D3764" t="s">
        <v>12973</v>
      </c>
      <c r="E3764" s="65">
        <f t="shared" si="232"/>
        <v>43462</v>
      </c>
      <c r="F3764">
        <f t="shared" si="233"/>
        <v>2018</v>
      </c>
      <c r="G3764">
        <f t="shared" si="234"/>
        <v>12</v>
      </c>
      <c r="H3764">
        <f t="shared" si="235"/>
        <v>5</v>
      </c>
      <c r="I3764" s="1" t="s">
        <v>15625</v>
      </c>
      <c r="J3764" s="1" t="s">
        <v>17051</v>
      </c>
      <c r="K3764" s="1" t="s">
        <v>17125</v>
      </c>
      <c r="L3764" s="1" t="s">
        <v>15626</v>
      </c>
      <c r="M3764" s="42">
        <v>1</v>
      </c>
      <c r="N3764" s="42">
        <v>0.93</v>
      </c>
      <c r="O3764" s="1" t="s">
        <v>15616</v>
      </c>
    </row>
    <row r="3765" spans="1:15" x14ac:dyDescent="0.25">
      <c r="A3765">
        <v>3764</v>
      </c>
      <c r="B3765" t="s">
        <v>10665</v>
      </c>
      <c r="C3765" t="s">
        <v>4721</v>
      </c>
      <c r="D3765" t="s">
        <v>12974</v>
      </c>
      <c r="E3765" s="65">
        <f t="shared" si="232"/>
        <v>43465</v>
      </c>
      <c r="F3765">
        <f t="shared" si="233"/>
        <v>2018</v>
      </c>
      <c r="G3765">
        <f t="shared" si="234"/>
        <v>12</v>
      </c>
      <c r="H3765">
        <f t="shared" si="235"/>
        <v>1</v>
      </c>
      <c r="I3765" s="1" t="s">
        <v>15622</v>
      </c>
      <c r="J3765" s="1" t="s">
        <v>17051</v>
      </c>
      <c r="K3765" s="1" t="s">
        <v>17125</v>
      </c>
      <c r="L3765" s="1" t="s">
        <v>15624</v>
      </c>
      <c r="M3765" s="42">
        <v>1</v>
      </c>
      <c r="N3765" s="42">
        <v>1</v>
      </c>
      <c r="O3765" s="1" t="s">
        <v>15615</v>
      </c>
    </row>
    <row r="3766" spans="1:15" x14ac:dyDescent="0.25">
      <c r="A3766">
        <v>3765</v>
      </c>
      <c r="B3766" t="s">
        <v>8242</v>
      </c>
      <c r="C3766" t="s">
        <v>7093</v>
      </c>
      <c r="D3766" t="s">
        <v>12975</v>
      </c>
      <c r="E3766" s="65">
        <f t="shared" si="232"/>
        <v>43470</v>
      </c>
      <c r="F3766">
        <f t="shared" si="233"/>
        <v>2019</v>
      </c>
      <c r="G3766">
        <f t="shared" si="234"/>
        <v>1</v>
      </c>
      <c r="H3766">
        <f t="shared" si="235"/>
        <v>6</v>
      </c>
      <c r="I3766" s="1" t="s">
        <v>15622</v>
      </c>
      <c r="J3766" s="1" t="s">
        <v>17051</v>
      </c>
      <c r="K3766" s="1" t="s">
        <v>17125</v>
      </c>
      <c r="L3766" s="1" t="s">
        <v>15626</v>
      </c>
      <c r="M3766" s="42">
        <v>0.91</v>
      </c>
      <c r="N3766" s="42">
        <v>0.95</v>
      </c>
      <c r="O3766" s="1" t="s">
        <v>15616</v>
      </c>
    </row>
    <row r="3767" spans="1:15" x14ac:dyDescent="0.25">
      <c r="A3767">
        <v>3766</v>
      </c>
      <c r="B3767" t="s">
        <v>11476</v>
      </c>
      <c r="C3767" t="s">
        <v>3926</v>
      </c>
      <c r="D3767" t="s">
        <v>12975</v>
      </c>
      <c r="E3767" s="65">
        <f t="shared" si="232"/>
        <v>43470</v>
      </c>
      <c r="F3767">
        <f t="shared" si="233"/>
        <v>2019</v>
      </c>
      <c r="G3767">
        <f t="shared" si="234"/>
        <v>1</v>
      </c>
      <c r="H3767">
        <f t="shared" si="235"/>
        <v>6</v>
      </c>
      <c r="I3767" s="1" t="s">
        <v>15622</v>
      </c>
      <c r="J3767" s="1" t="s">
        <v>17051</v>
      </c>
      <c r="K3767" s="1" t="s">
        <v>17125</v>
      </c>
      <c r="L3767" s="1" t="s">
        <v>15624</v>
      </c>
      <c r="M3767" s="42">
        <v>1</v>
      </c>
      <c r="N3767" s="42">
        <v>0.78</v>
      </c>
      <c r="O3767" s="1" t="s">
        <v>15616</v>
      </c>
    </row>
    <row r="3768" spans="1:15" x14ac:dyDescent="0.25">
      <c r="A3768">
        <v>3767</v>
      </c>
      <c r="B3768" t="s">
        <v>9092</v>
      </c>
      <c r="C3768" t="s">
        <v>6261</v>
      </c>
      <c r="D3768" t="s">
        <v>12976</v>
      </c>
      <c r="E3768" s="65">
        <f t="shared" si="232"/>
        <v>43472</v>
      </c>
      <c r="F3768">
        <f t="shared" si="233"/>
        <v>2019</v>
      </c>
      <c r="G3768">
        <f t="shared" si="234"/>
        <v>1</v>
      </c>
      <c r="H3768">
        <f t="shared" si="235"/>
        <v>1</v>
      </c>
      <c r="I3768" s="1" t="s">
        <v>15622</v>
      </c>
      <c r="J3768" s="1" t="s">
        <v>17051</v>
      </c>
      <c r="K3768" s="1" t="s">
        <v>17125</v>
      </c>
      <c r="L3768" s="1" t="s">
        <v>15626</v>
      </c>
      <c r="M3768" s="42">
        <v>1</v>
      </c>
      <c r="N3768" s="42">
        <v>0.98</v>
      </c>
      <c r="O3768" s="1" t="s">
        <v>15615</v>
      </c>
    </row>
    <row r="3769" spans="1:15" x14ac:dyDescent="0.25">
      <c r="A3769">
        <v>3768</v>
      </c>
      <c r="B3769" t="s">
        <v>7813</v>
      </c>
      <c r="C3769" t="s">
        <v>7510</v>
      </c>
      <c r="D3769" t="s">
        <v>12976</v>
      </c>
      <c r="E3769" s="65">
        <f t="shared" si="232"/>
        <v>43472</v>
      </c>
      <c r="F3769">
        <f t="shared" si="233"/>
        <v>2019</v>
      </c>
      <c r="G3769">
        <f t="shared" si="234"/>
        <v>1</v>
      </c>
      <c r="H3769">
        <f t="shared" si="235"/>
        <v>1</v>
      </c>
      <c r="I3769" s="1" t="s">
        <v>15622</v>
      </c>
      <c r="J3769" s="1" t="s">
        <v>17051</v>
      </c>
      <c r="K3769" s="1" t="s">
        <v>17125</v>
      </c>
      <c r="L3769" s="1" t="s">
        <v>15626</v>
      </c>
      <c r="M3769" s="42">
        <v>0.9</v>
      </c>
      <c r="N3769" s="42">
        <v>1</v>
      </c>
      <c r="O3769" s="1" t="s">
        <v>15615</v>
      </c>
    </row>
    <row r="3770" spans="1:15" x14ac:dyDescent="0.25">
      <c r="A3770">
        <v>3769</v>
      </c>
      <c r="B3770" t="s">
        <v>11572</v>
      </c>
      <c r="C3770" t="s">
        <v>3833</v>
      </c>
      <c r="D3770" t="s">
        <v>12977</v>
      </c>
      <c r="E3770" s="65">
        <f t="shared" si="232"/>
        <v>43473</v>
      </c>
      <c r="F3770">
        <f t="shared" si="233"/>
        <v>2019</v>
      </c>
      <c r="G3770">
        <f t="shared" si="234"/>
        <v>1</v>
      </c>
      <c r="H3770">
        <f t="shared" si="235"/>
        <v>2</v>
      </c>
      <c r="I3770" s="1" t="s">
        <v>15622</v>
      </c>
      <c r="J3770" s="1" t="s">
        <v>17051</v>
      </c>
      <c r="K3770" s="1" t="s">
        <v>17125</v>
      </c>
      <c r="L3770" s="1" t="s">
        <v>15624</v>
      </c>
      <c r="M3770" s="42">
        <v>1</v>
      </c>
      <c r="N3770" s="42">
        <v>0.92</v>
      </c>
      <c r="O3770" s="1" t="s">
        <v>15615</v>
      </c>
    </row>
    <row r="3771" spans="1:15" x14ac:dyDescent="0.25">
      <c r="A3771">
        <v>3770</v>
      </c>
      <c r="B3771" t="s">
        <v>10560</v>
      </c>
      <c r="C3771" t="s">
        <v>4824</v>
      </c>
      <c r="D3771" t="s">
        <v>12978</v>
      </c>
      <c r="E3771" s="65">
        <f t="shared" si="232"/>
        <v>43478</v>
      </c>
      <c r="F3771">
        <f t="shared" si="233"/>
        <v>2019</v>
      </c>
      <c r="G3771">
        <f t="shared" si="234"/>
        <v>1</v>
      </c>
      <c r="H3771">
        <f t="shared" si="235"/>
        <v>7</v>
      </c>
      <c r="I3771" s="1" t="s">
        <v>15625</v>
      </c>
      <c r="J3771" s="1" t="s">
        <v>17051</v>
      </c>
      <c r="K3771" s="1" t="s">
        <v>17125</v>
      </c>
      <c r="L3771" s="1" t="s">
        <v>15623</v>
      </c>
      <c r="M3771" s="42">
        <v>0.9</v>
      </c>
      <c r="N3771" s="42">
        <v>0.87</v>
      </c>
      <c r="O3771" s="1" t="s">
        <v>15615</v>
      </c>
    </row>
    <row r="3772" spans="1:15" x14ac:dyDescent="0.25">
      <c r="A3772">
        <v>3771</v>
      </c>
      <c r="B3772" t="s">
        <v>8438</v>
      </c>
      <c r="C3772" t="s">
        <v>6904</v>
      </c>
      <c r="D3772" t="s">
        <v>12979</v>
      </c>
      <c r="E3772" s="65">
        <f t="shared" si="232"/>
        <v>43479</v>
      </c>
      <c r="F3772">
        <f t="shared" si="233"/>
        <v>2019</v>
      </c>
      <c r="G3772">
        <f t="shared" si="234"/>
        <v>1</v>
      </c>
      <c r="H3772">
        <f t="shared" si="235"/>
        <v>1</v>
      </c>
      <c r="I3772" s="1" t="s">
        <v>15622</v>
      </c>
      <c r="J3772" s="1" t="s">
        <v>17051</v>
      </c>
      <c r="K3772" s="1" t="s">
        <v>17125</v>
      </c>
      <c r="L3772" s="1" t="s">
        <v>15626</v>
      </c>
      <c r="M3772" s="42">
        <v>1</v>
      </c>
      <c r="N3772" s="42">
        <v>0.63</v>
      </c>
      <c r="O3772" s="1" t="s">
        <v>15615</v>
      </c>
    </row>
    <row r="3773" spans="1:15" x14ac:dyDescent="0.25">
      <c r="A3773">
        <v>3772</v>
      </c>
      <c r="B3773" t="s">
        <v>8637</v>
      </c>
      <c r="C3773" t="s">
        <v>6711</v>
      </c>
      <c r="D3773" t="s">
        <v>12979</v>
      </c>
      <c r="E3773" s="65">
        <f t="shared" si="232"/>
        <v>43479</v>
      </c>
      <c r="F3773">
        <f t="shared" si="233"/>
        <v>2019</v>
      </c>
      <c r="G3773">
        <f t="shared" si="234"/>
        <v>1</v>
      </c>
      <c r="H3773">
        <f t="shared" si="235"/>
        <v>1</v>
      </c>
      <c r="I3773" s="1" t="s">
        <v>15622</v>
      </c>
      <c r="J3773" s="1" t="s">
        <v>17051</v>
      </c>
      <c r="K3773" s="1" t="s">
        <v>17125</v>
      </c>
      <c r="L3773" s="1" t="s">
        <v>15626</v>
      </c>
      <c r="M3773" s="42">
        <v>0.83</v>
      </c>
      <c r="N3773" s="42">
        <v>1</v>
      </c>
      <c r="O3773" s="1" t="s">
        <v>15616</v>
      </c>
    </row>
    <row r="3774" spans="1:15" x14ac:dyDescent="0.25">
      <c r="A3774">
        <v>3773</v>
      </c>
      <c r="B3774" t="s">
        <v>10880</v>
      </c>
      <c r="C3774" t="s">
        <v>4514</v>
      </c>
      <c r="D3774" t="s">
        <v>12980</v>
      </c>
      <c r="E3774" s="65">
        <f t="shared" si="232"/>
        <v>43482</v>
      </c>
      <c r="F3774">
        <f t="shared" si="233"/>
        <v>2019</v>
      </c>
      <c r="G3774">
        <f t="shared" si="234"/>
        <v>1</v>
      </c>
      <c r="H3774">
        <f t="shared" si="235"/>
        <v>4</v>
      </c>
      <c r="I3774" s="1" t="s">
        <v>15769</v>
      </c>
      <c r="J3774" s="1" t="s">
        <v>17051</v>
      </c>
      <c r="K3774" s="1" t="s">
        <v>17125</v>
      </c>
      <c r="L3774" s="1" t="s">
        <v>15626</v>
      </c>
      <c r="M3774" s="42">
        <v>1</v>
      </c>
      <c r="N3774" s="42">
        <v>1</v>
      </c>
      <c r="O3774" s="1" t="s">
        <v>15615</v>
      </c>
    </row>
    <row r="3775" spans="1:15" x14ac:dyDescent="0.25">
      <c r="A3775">
        <v>3774</v>
      </c>
      <c r="B3775" t="s">
        <v>8707</v>
      </c>
      <c r="C3775" t="s">
        <v>6641</v>
      </c>
      <c r="D3775" t="s">
        <v>12980</v>
      </c>
      <c r="E3775" s="65">
        <f t="shared" si="232"/>
        <v>43482</v>
      </c>
      <c r="F3775">
        <f t="shared" si="233"/>
        <v>2019</v>
      </c>
      <c r="G3775">
        <f t="shared" si="234"/>
        <v>1</v>
      </c>
      <c r="H3775">
        <f t="shared" si="235"/>
        <v>4</v>
      </c>
      <c r="I3775" s="1" t="s">
        <v>15622</v>
      </c>
      <c r="J3775" s="1" t="s">
        <v>17051</v>
      </c>
      <c r="K3775" s="1" t="s">
        <v>17125</v>
      </c>
      <c r="L3775" s="1" t="s">
        <v>15626</v>
      </c>
      <c r="M3775" s="42">
        <v>1</v>
      </c>
      <c r="N3775" s="42">
        <v>1</v>
      </c>
      <c r="O3775" s="1" t="s">
        <v>15615</v>
      </c>
    </row>
    <row r="3776" spans="1:15" x14ac:dyDescent="0.25">
      <c r="A3776">
        <v>3775</v>
      </c>
      <c r="B3776" t="s">
        <v>8341</v>
      </c>
      <c r="C3776" t="s">
        <v>6996</v>
      </c>
      <c r="D3776" t="s">
        <v>12981</v>
      </c>
      <c r="E3776" s="65">
        <f t="shared" si="232"/>
        <v>43483</v>
      </c>
      <c r="F3776">
        <f t="shared" si="233"/>
        <v>2019</v>
      </c>
      <c r="G3776">
        <f t="shared" si="234"/>
        <v>1</v>
      </c>
      <c r="H3776">
        <f t="shared" si="235"/>
        <v>5</v>
      </c>
      <c r="I3776" s="1" t="s">
        <v>15622</v>
      </c>
      <c r="J3776" s="1" t="s">
        <v>17051</v>
      </c>
      <c r="K3776" s="1" t="s">
        <v>17125</v>
      </c>
      <c r="L3776" s="1" t="s">
        <v>15626</v>
      </c>
      <c r="M3776" s="42">
        <v>1</v>
      </c>
      <c r="N3776" s="42">
        <v>0.97</v>
      </c>
      <c r="O3776" s="1" t="s">
        <v>15616</v>
      </c>
    </row>
    <row r="3777" spans="1:15" x14ac:dyDescent="0.25">
      <c r="A3777">
        <v>3776</v>
      </c>
      <c r="B3777" t="s">
        <v>10530</v>
      </c>
      <c r="C3777" t="s">
        <v>4853</v>
      </c>
      <c r="D3777" t="s">
        <v>12981</v>
      </c>
      <c r="E3777" s="65">
        <f t="shared" si="232"/>
        <v>43483</v>
      </c>
      <c r="F3777">
        <f t="shared" si="233"/>
        <v>2019</v>
      </c>
      <c r="G3777">
        <f t="shared" si="234"/>
        <v>1</v>
      </c>
      <c r="H3777">
        <f t="shared" si="235"/>
        <v>5</v>
      </c>
      <c r="I3777" s="1" t="s">
        <v>15629</v>
      </c>
      <c r="J3777" s="1" t="s">
        <v>17051</v>
      </c>
      <c r="K3777" s="1" t="s">
        <v>17125</v>
      </c>
      <c r="L3777" s="1" t="s">
        <v>15628</v>
      </c>
      <c r="M3777" s="42">
        <v>0.25</v>
      </c>
      <c r="N3777" s="42">
        <v>0.84</v>
      </c>
      <c r="O3777" s="1" t="s">
        <v>15616</v>
      </c>
    </row>
    <row r="3778" spans="1:15" x14ac:dyDescent="0.25">
      <c r="A3778">
        <v>3777</v>
      </c>
      <c r="B3778" t="s">
        <v>10881</v>
      </c>
      <c r="C3778" t="s">
        <v>4513</v>
      </c>
      <c r="D3778" t="s">
        <v>12982</v>
      </c>
      <c r="E3778" s="65">
        <f t="shared" si="232"/>
        <v>43486</v>
      </c>
      <c r="F3778">
        <f t="shared" si="233"/>
        <v>2019</v>
      </c>
      <c r="G3778">
        <f t="shared" si="234"/>
        <v>1</v>
      </c>
      <c r="H3778">
        <f t="shared" si="235"/>
        <v>1</v>
      </c>
      <c r="I3778" s="1" t="s">
        <v>15622</v>
      </c>
      <c r="J3778" s="1" t="s">
        <v>17051</v>
      </c>
      <c r="K3778" s="1" t="s">
        <v>17125</v>
      </c>
      <c r="L3778" s="1" t="s">
        <v>15628</v>
      </c>
      <c r="M3778" s="42">
        <v>0</v>
      </c>
      <c r="N3778" s="42">
        <v>0.83</v>
      </c>
      <c r="O3778" s="1" t="s">
        <v>15615</v>
      </c>
    </row>
    <row r="3779" spans="1:15" x14ac:dyDescent="0.25">
      <c r="A3779">
        <v>3778</v>
      </c>
      <c r="B3779" t="s">
        <v>10125</v>
      </c>
      <c r="C3779" t="s">
        <v>5252</v>
      </c>
      <c r="D3779" t="s">
        <v>12982</v>
      </c>
      <c r="E3779" s="65">
        <f t="shared" ref="E3779:E3842" si="236">DATE(LEFT(D3779,4),MID(D3779,5,2),RIGHT(D3779,2))</f>
        <v>43486</v>
      </c>
      <c r="F3779">
        <f t="shared" ref="F3779:F3842" si="237">YEAR(E3779)</f>
        <v>2019</v>
      </c>
      <c r="G3779">
        <f t="shared" ref="G3779:G3842" si="238">MONTH(E3779)</f>
        <v>1</v>
      </c>
      <c r="H3779">
        <f t="shared" ref="H3779:H3842" si="239">WEEKDAY(E3779,2)</f>
        <v>1</v>
      </c>
      <c r="I3779" s="1" t="s">
        <v>15622</v>
      </c>
      <c r="J3779" s="1" t="s">
        <v>17051</v>
      </c>
      <c r="K3779" s="1" t="s">
        <v>17125</v>
      </c>
      <c r="L3779" s="1" t="s">
        <v>15624</v>
      </c>
      <c r="M3779" s="42">
        <v>1</v>
      </c>
      <c r="N3779" s="42">
        <v>0.9</v>
      </c>
      <c r="O3779" s="1" t="s">
        <v>15616</v>
      </c>
    </row>
    <row r="3780" spans="1:15" x14ac:dyDescent="0.25">
      <c r="A3780">
        <v>3779</v>
      </c>
      <c r="B3780" t="s">
        <v>9707</v>
      </c>
      <c r="C3780" t="s">
        <v>5657</v>
      </c>
      <c r="D3780" t="s">
        <v>12983</v>
      </c>
      <c r="E3780" s="65">
        <f t="shared" si="236"/>
        <v>43488</v>
      </c>
      <c r="F3780">
        <f t="shared" si="237"/>
        <v>2019</v>
      </c>
      <c r="G3780">
        <f t="shared" si="238"/>
        <v>1</v>
      </c>
      <c r="H3780">
        <f t="shared" si="239"/>
        <v>3</v>
      </c>
      <c r="I3780" s="1" t="s">
        <v>15625</v>
      </c>
      <c r="J3780" s="1" t="s">
        <v>17051</v>
      </c>
      <c r="K3780" s="1" t="s">
        <v>17125</v>
      </c>
      <c r="L3780" s="1" t="s">
        <v>15626</v>
      </c>
      <c r="M3780" s="42">
        <v>1</v>
      </c>
      <c r="N3780" s="42">
        <v>1</v>
      </c>
      <c r="O3780" s="1" t="s">
        <v>15615</v>
      </c>
    </row>
    <row r="3781" spans="1:15" x14ac:dyDescent="0.25">
      <c r="A3781">
        <v>3780</v>
      </c>
      <c r="B3781" t="s">
        <v>8500</v>
      </c>
      <c r="C3781" t="s">
        <v>6844</v>
      </c>
      <c r="D3781" t="s">
        <v>12984</v>
      </c>
      <c r="E3781" s="65">
        <f t="shared" si="236"/>
        <v>43489</v>
      </c>
      <c r="F3781">
        <f t="shared" si="237"/>
        <v>2019</v>
      </c>
      <c r="G3781">
        <f t="shared" si="238"/>
        <v>1</v>
      </c>
      <c r="H3781">
        <f t="shared" si="239"/>
        <v>4</v>
      </c>
      <c r="I3781" s="1" t="s">
        <v>15622</v>
      </c>
      <c r="J3781" s="1" t="s">
        <v>17051</v>
      </c>
      <c r="K3781" s="1" t="s">
        <v>17125</v>
      </c>
      <c r="L3781" s="1" t="s">
        <v>15626</v>
      </c>
      <c r="M3781" s="42">
        <v>1</v>
      </c>
      <c r="N3781" s="42">
        <v>0.97</v>
      </c>
      <c r="O3781" s="1" t="s">
        <v>15616</v>
      </c>
    </row>
    <row r="3782" spans="1:15" x14ac:dyDescent="0.25">
      <c r="A3782">
        <v>3781</v>
      </c>
      <c r="B3782" t="s">
        <v>8860</v>
      </c>
      <c r="C3782" t="s">
        <v>6490</v>
      </c>
      <c r="D3782" t="s">
        <v>12985</v>
      </c>
      <c r="E3782" s="65">
        <f t="shared" si="236"/>
        <v>43490</v>
      </c>
      <c r="F3782">
        <f t="shared" si="237"/>
        <v>2019</v>
      </c>
      <c r="G3782">
        <f t="shared" si="238"/>
        <v>1</v>
      </c>
      <c r="H3782">
        <f t="shared" si="239"/>
        <v>5</v>
      </c>
      <c r="I3782" s="1" t="s">
        <v>15629</v>
      </c>
      <c r="J3782" s="1" t="s">
        <v>17051</v>
      </c>
      <c r="K3782" s="1" t="s">
        <v>17125</v>
      </c>
      <c r="L3782" s="1" t="s">
        <v>15626</v>
      </c>
      <c r="M3782" s="42">
        <v>0.79</v>
      </c>
      <c r="N3782" s="42">
        <v>0.98</v>
      </c>
      <c r="O3782" s="1" t="s">
        <v>15615</v>
      </c>
    </row>
    <row r="3783" spans="1:15" x14ac:dyDescent="0.25">
      <c r="A3783">
        <v>3782</v>
      </c>
      <c r="B3783" t="s">
        <v>11003</v>
      </c>
      <c r="C3783" t="s">
        <v>4394</v>
      </c>
      <c r="D3783" t="s">
        <v>12986</v>
      </c>
      <c r="E3783" s="65">
        <f t="shared" si="236"/>
        <v>43492</v>
      </c>
      <c r="F3783">
        <f t="shared" si="237"/>
        <v>2019</v>
      </c>
      <c r="G3783">
        <f t="shared" si="238"/>
        <v>1</v>
      </c>
      <c r="H3783">
        <f t="shared" si="239"/>
        <v>7</v>
      </c>
      <c r="I3783" s="1" t="s">
        <v>15625</v>
      </c>
      <c r="J3783" s="1" t="s">
        <v>17051</v>
      </c>
      <c r="K3783" s="1" t="s">
        <v>17125</v>
      </c>
      <c r="L3783" s="1" t="s">
        <v>15626</v>
      </c>
      <c r="M3783" s="42">
        <v>1</v>
      </c>
      <c r="N3783" s="42">
        <v>0.94</v>
      </c>
      <c r="O3783" s="1" t="s">
        <v>15616</v>
      </c>
    </row>
    <row r="3784" spans="1:15" x14ac:dyDescent="0.25">
      <c r="A3784">
        <v>3783</v>
      </c>
      <c r="B3784" t="s">
        <v>10736</v>
      </c>
      <c r="C3784" t="s">
        <v>4653</v>
      </c>
      <c r="D3784" t="s">
        <v>12987</v>
      </c>
      <c r="E3784" s="65">
        <f t="shared" si="236"/>
        <v>43495</v>
      </c>
      <c r="F3784">
        <f t="shared" si="237"/>
        <v>2019</v>
      </c>
      <c r="G3784">
        <f t="shared" si="238"/>
        <v>1</v>
      </c>
      <c r="H3784">
        <f t="shared" si="239"/>
        <v>3</v>
      </c>
      <c r="I3784" s="1" t="s">
        <v>15622</v>
      </c>
      <c r="J3784" s="1" t="s">
        <v>17051</v>
      </c>
      <c r="K3784" s="1" t="s">
        <v>17125</v>
      </c>
      <c r="L3784" s="1" t="s">
        <v>15626</v>
      </c>
      <c r="M3784" s="42">
        <v>1</v>
      </c>
      <c r="N3784" s="42">
        <v>1</v>
      </c>
      <c r="O3784" s="1" t="s">
        <v>15616</v>
      </c>
    </row>
    <row r="3785" spans="1:15" x14ac:dyDescent="0.25">
      <c r="A3785">
        <v>3784</v>
      </c>
      <c r="B3785" t="s">
        <v>9664</v>
      </c>
      <c r="C3785" t="s">
        <v>5700</v>
      </c>
      <c r="D3785" t="s">
        <v>12988</v>
      </c>
      <c r="E3785" s="65">
        <f t="shared" si="236"/>
        <v>43496</v>
      </c>
      <c r="F3785">
        <f t="shared" si="237"/>
        <v>2019</v>
      </c>
      <c r="G3785">
        <f t="shared" si="238"/>
        <v>1</v>
      </c>
      <c r="H3785">
        <f t="shared" si="239"/>
        <v>4</v>
      </c>
      <c r="I3785" s="1" t="s">
        <v>15625</v>
      </c>
      <c r="J3785" s="1" t="s">
        <v>17051</v>
      </c>
      <c r="K3785" s="1" t="s">
        <v>17125</v>
      </c>
      <c r="L3785" s="1" t="s">
        <v>15626</v>
      </c>
      <c r="M3785" s="42">
        <v>1</v>
      </c>
      <c r="N3785" s="42">
        <v>1</v>
      </c>
      <c r="O3785" s="1" t="s">
        <v>15616</v>
      </c>
    </row>
    <row r="3786" spans="1:15" x14ac:dyDescent="0.25">
      <c r="A3786">
        <v>3785</v>
      </c>
      <c r="B3786" t="s">
        <v>10038</v>
      </c>
      <c r="C3786" t="s">
        <v>5336</v>
      </c>
      <c r="D3786" t="s">
        <v>12989</v>
      </c>
      <c r="E3786" s="65">
        <f t="shared" si="236"/>
        <v>43497</v>
      </c>
      <c r="F3786">
        <f t="shared" si="237"/>
        <v>2019</v>
      </c>
      <c r="G3786">
        <f t="shared" si="238"/>
        <v>2</v>
      </c>
      <c r="H3786">
        <f t="shared" si="239"/>
        <v>5</v>
      </c>
      <c r="I3786" s="1" t="s">
        <v>15622</v>
      </c>
      <c r="J3786" s="1" t="s">
        <v>17051</v>
      </c>
      <c r="K3786" s="1" t="s">
        <v>17125</v>
      </c>
      <c r="L3786" s="1" t="s">
        <v>15624</v>
      </c>
      <c r="M3786" s="42">
        <v>1</v>
      </c>
      <c r="N3786" s="42">
        <v>0.92</v>
      </c>
      <c r="O3786" s="1" t="s">
        <v>15615</v>
      </c>
    </row>
    <row r="3787" spans="1:15" x14ac:dyDescent="0.25">
      <c r="A3787">
        <v>3786</v>
      </c>
      <c r="B3787" t="s">
        <v>11771</v>
      </c>
      <c r="C3787" t="s">
        <v>3639</v>
      </c>
      <c r="D3787" t="s">
        <v>12990</v>
      </c>
      <c r="E3787" s="65">
        <f t="shared" si="236"/>
        <v>43501</v>
      </c>
      <c r="F3787">
        <f t="shared" si="237"/>
        <v>2019</v>
      </c>
      <c r="G3787">
        <f t="shared" si="238"/>
        <v>2</v>
      </c>
      <c r="H3787">
        <f t="shared" si="239"/>
        <v>2</v>
      </c>
      <c r="I3787" s="1" t="s">
        <v>15627</v>
      </c>
      <c r="J3787" s="1" t="s">
        <v>17051</v>
      </c>
      <c r="K3787" s="1" t="s">
        <v>17125</v>
      </c>
      <c r="L3787" s="1" t="s">
        <v>15624</v>
      </c>
      <c r="M3787" s="42">
        <v>1</v>
      </c>
      <c r="N3787" s="42">
        <v>0.97</v>
      </c>
      <c r="O3787" s="1" t="s">
        <v>15615</v>
      </c>
    </row>
    <row r="3788" spans="1:15" x14ac:dyDescent="0.25">
      <c r="A3788">
        <v>3787</v>
      </c>
      <c r="B3788" t="s">
        <v>8747</v>
      </c>
      <c r="C3788" t="s">
        <v>6601</v>
      </c>
      <c r="D3788" t="s">
        <v>12990</v>
      </c>
      <c r="E3788" s="65">
        <f t="shared" si="236"/>
        <v>43501</v>
      </c>
      <c r="F3788">
        <f t="shared" si="237"/>
        <v>2019</v>
      </c>
      <c r="G3788">
        <f t="shared" si="238"/>
        <v>2</v>
      </c>
      <c r="H3788">
        <f t="shared" si="239"/>
        <v>2</v>
      </c>
      <c r="I3788" s="1" t="s">
        <v>15691</v>
      </c>
      <c r="J3788" s="1" t="s">
        <v>17074</v>
      </c>
      <c r="K3788" s="1" t="s">
        <v>17125</v>
      </c>
      <c r="L3788" s="1" t="s">
        <v>15623</v>
      </c>
      <c r="M3788" s="42">
        <v>1</v>
      </c>
      <c r="N3788" s="42">
        <v>0.88</v>
      </c>
      <c r="O3788" s="1" t="s">
        <v>15615</v>
      </c>
    </row>
    <row r="3789" spans="1:15" x14ac:dyDescent="0.25">
      <c r="A3789">
        <v>3788</v>
      </c>
      <c r="B3789" t="s">
        <v>10851</v>
      </c>
      <c r="C3789" t="s">
        <v>4543</v>
      </c>
      <c r="D3789" t="s">
        <v>12991</v>
      </c>
      <c r="E3789" s="65">
        <f t="shared" si="236"/>
        <v>43502</v>
      </c>
      <c r="F3789">
        <f t="shared" si="237"/>
        <v>2019</v>
      </c>
      <c r="G3789">
        <f t="shared" si="238"/>
        <v>2</v>
      </c>
      <c r="H3789">
        <f t="shared" si="239"/>
        <v>3</v>
      </c>
      <c r="I3789" s="1" t="s">
        <v>15625</v>
      </c>
      <c r="J3789" s="1" t="s">
        <v>17051</v>
      </c>
      <c r="K3789" s="1" t="s">
        <v>17125</v>
      </c>
      <c r="L3789" s="1" t="s">
        <v>15628</v>
      </c>
      <c r="M3789" s="42">
        <v>0.17</v>
      </c>
      <c r="N3789" s="42">
        <v>0.95</v>
      </c>
      <c r="O3789" s="1" t="s">
        <v>15615</v>
      </c>
    </row>
    <row r="3790" spans="1:15" x14ac:dyDescent="0.25">
      <c r="A3790">
        <v>3789</v>
      </c>
      <c r="B3790" t="s">
        <v>10168</v>
      </c>
      <c r="C3790" t="s">
        <v>5210</v>
      </c>
      <c r="D3790" t="s">
        <v>12992</v>
      </c>
      <c r="E3790" s="65">
        <f t="shared" si="236"/>
        <v>43504</v>
      </c>
      <c r="F3790">
        <f t="shared" si="237"/>
        <v>2019</v>
      </c>
      <c r="G3790">
        <f t="shared" si="238"/>
        <v>2</v>
      </c>
      <c r="H3790">
        <f t="shared" si="239"/>
        <v>5</v>
      </c>
      <c r="I3790" s="1" t="s">
        <v>15622</v>
      </c>
      <c r="J3790" s="1" t="s">
        <v>17051</v>
      </c>
      <c r="K3790" s="1" t="s">
        <v>17125</v>
      </c>
      <c r="L3790" s="1" t="s">
        <v>15626</v>
      </c>
      <c r="M3790" s="42">
        <v>1</v>
      </c>
      <c r="N3790" s="42">
        <v>0.99</v>
      </c>
      <c r="O3790" s="1" t="s">
        <v>15615</v>
      </c>
    </row>
    <row r="3791" spans="1:15" x14ac:dyDescent="0.25">
      <c r="A3791">
        <v>3790</v>
      </c>
      <c r="B3791" t="s">
        <v>9326</v>
      </c>
      <c r="C3791" t="s">
        <v>6030</v>
      </c>
      <c r="D3791" t="s">
        <v>12993</v>
      </c>
      <c r="E3791" s="65">
        <f t="shared" si="236"/>
        <v>43506</v>
      </c>
      <c r="F3791">
        <f t="shared" si="237"/>
        <v>2019</v>
      </c>
      <c r="G3791">
        <f t="shared" si="238"/>
        <v>2</v>
      </c>
      <c r="H3791">
        <f t="shared" si="239"/>
        <v>7</v>
      </c>
      <c r="I3791" s="1" t="s">
        <v>15622</v>
      </c>
      <c r="J3791" s="1" t="s">
        <v>17051</v>
      </c>
      <c r="K3791" s="1" t="s">
        <v>17125</v>
      </c>
      <c r="L3791" s="1" t="s">
        <v>15626</v>
      </c>
      <c r="M3791" s="42">
        <v>1</v>
      </c>
      <c r="N3791" s="42">
        <v>0.97</v>
      </c>
      <c r="O3791" s="1" t="s">
        <v>15616</v>
      </c>
    </row>
    <row r="3792" spans="1:15" x14ac:dyDescent="0.25">
      <c r="A3792">
        <v>3791</v>
      </c>
      <c r="B3792" t="s">
        <v>10550</v>
      </c>
      <c r="C3792" t="s">
        <v>4834</v>
      </c>
      <c r="D3792" t="s">
        <v>12994</v>
      </c>
      <c r="E3792" s="65">
        <f t="shared" si="236"/>
        <v>43507</v>
      </c>
      <c r="F3792">
        <f t="shared" si="237"/>
        <v>2019</v>
      </c>
      <c r="G3792">
        <f t="shared" si="238"/>
        <v>2</v>
      </c>
      <c r="H3792">
        <f t="shared" si="239"/>
        <v>1</v>
      </c>
      <c r="I3792" s="1" t="s">
        <v>15627</v>
      </c>
      <c r="J3792" s="1" t="s">
        <v>17051</v>
      </c>
      <c r="K3792" s="1" t="s">
        <v>17125</v>
      </c>
      <c r="L3792" s="1" t="s">
        <v>15626</v>
      </c>
      <c r="M3792" s="42">
        <v>1</v>
      </c>
      <c r="N3792" s="42">
        <v>1</v>
      </c>
      <c r="O3792" s="1" t="s">
        <v>15616</v>
      </c>
    </row>
    <row r="3793" spans="1:15" x14ac:dyDescent="0.25">
      <c r="A3793">
        <v>3792</v>
      </c>
      <c r="B3793" t="s">
        <v>7787</v>
      </c>
      <c r="C3793" t="s">
        <v>7535</v>
      </c>
      <c r="D3793" t="s">
        <v>12995</v>
      </c>
      <c r="E3793" s="65">
        <f t="shared" si="236"/>
        <v>43508</v>
      </c>
      <c r="F3793">
        <f t="shared" si="237"/>
        <v>2019</v>
      </c>
      <c r="G3793">
        <f t="shared" si="238"/>
        <v>2</v>
      </c>
      <c r="H3793">
        <f t="shared" si="239"/>
        <v>2</v>
      </c>
      <c r="I3793" s="1" t="s">
        <v>15625</v>
      </c>
      <c r="J3793" s="1" t="s">
        <v>17051</v>
      </c>
      <c r="K3793" s="1" t="s">
        <v>17125</v>
      </c>
      <c r="L3793" s="1" t="s">
        <v>15626</v>
      </c>
      <c r="M3793" s="42">
        <v>1</v>
      </c>
      <c r="N3793" s="42">
        <v>0.98</v>
      </c>
      <c r="O3793" s="1" t="s">
        <v>15616</v>
      </c>
    </row>
    <row r="3794" spans="1:15" x14ac:dyDescent="0.25">
      <c r="A3794">
        <v>3793</v>
      </c>
      <c r="B3794" t="s">
        <v>8522</v>
      </c>
      <c r="C3794" t="s">
        <v>6823</v>
      </c>
      <c r="D3794" t="s">
        <v>12996</v>
      </c>
      <c r="E3794" s="65">
        <f t="shared" si="236"/>
        <v>43509</v>
      </c>
      <c r="F3794">
        <f t="shared" si="237"/>
        <v>2019</v>
      </c>
      <c r="G3794">
        <f t="shared" si="238"/>
        <v>2</v>
      </c>
      <c r="H3794">
        <f t="shared" si="239"/>
        <v>3</v>
      </c>
      <c r="I3794" s="1" t="s">
        <v>15629</v>
      </c>
      <c r="J3794" s="1" t="s">
        <v>17051</v>
      </c>
      <c r="K3794" s="1" t="s">
        <v>17125</v>
      </c>
      <c r="L3794" s="1" t="s">
        <v>15623</v>
      </c>
      <c r="M3794" s="42">
        <v>0.5</v>
      </c>
      <c r="N3794" s="42">
        <v>1</v>
      </c>
      <c r="O3794" s="1" t="s">
        <v>15616</v>
      </c>
    </row>
    <row r="3795" spans="1:15" x14ac:dyDescent="0.25">
      <c r="A3795">
        <v>3794</v>
      </c>
      <c r="B3795" t="s">
        <v>8336</v>
      </c>
      <c r="C3795" t="s">
        <v>7001</v>
      </c>
      <c r="D3795" t="s">
        <v>12997</v>
      </c>
      <c r="E3795" s="65">
        <f t="shared" si="236"/>
        <v>43511</v>
      </c>
      <c r="F3795">
        <f t="shared" si="237"/>
        <v>2019</v>
      </c>
      <c r="G3795">
        <f t="shared" si="238"/>
        <v>2</v>
      </c>
      <c r="H3795">
        <f t="shared" si="239"/>
        <v>5</v>
      </c>
      <c r="I3795" s="1" t="s">
        <v>15622</v>
      </c>
      <c r="J3795" s="1" t="s">
        <v>17051</v>
      </c>
      <c r="K3795" s="1" t="s">
        <v>17125</v>
      </c>
      <c r="L3795" s="1" t="s">
        <v>15626</v>
      </c>
      <c r="M3795" s="42">
        <v>1</v>
      </c>
      <c r="N3795" s="42">
        <v>0.99</v>
      </c>
      <c r="O3795" s="1" t="s">
        <v>15615</v>
      </c>
    </row>
    <row r="3796" spans="1:15" x14ac:dyDescent="0.25">
      <c r="A3796">
        <v>3795</v>
      </c>
      <c r="B3796" t="s">
        <v>10091</v>
      </c>
      <c r="C3796" t="s">
        <v>5283</v>
      </c>
      <c r="D3796" t="s">
        <v>12998</v>
      </c>
      <c r="E3796" s="65">
        <f t="shared" si="236"/>
        <v>43513</v>
      </c>
      <c r="F3796">
        <f t="shared" si="237"/>
        <v>2019</v>
      </c>
      <c r="G3796">
        <f t="shared" si="238"/>
        <v>2</v>
      </c>
      <c r="H3796">
        <f t="shared" si="239"/>
        <v>7</v>
      </c>
      <c r="I3796" s="1" t="s">
        <v>15622</v>
      </c>
      <c r="J3796" s="1" t="s">
        <v>17051</v>
      </c>
      <c r="K3796" s="1" t="s">
        <v>17125</v>
      </c>
      <c r="L3796" s="1" t="s">
        <v>15626</v>
      </c>
      <c r="M3796" s="42">
        <v>0.8</v>
      </c>
      <c r="N3796" s="42">
        <v>1</v>
      </c>
      <c r="O3796" s="1" t="s">
        <v>15615</v>
      </c>
    </row>
    <row r="3797" spans="1:15" x14ac:dyDescent="0.25">
      <c r="A3797">
        <v>3796</v>
      </c>
      <c r="B3797" t="s">
        <v>10422</v>
      </c>
      <c r="C3797" t="s">
        <v>4958</v>
      </c>
      <c r="D3797" t="s">
        <v>12998</v>
      </c>
      <c r="E3797" s="65">
        <f t="shared" si="236"/>
        <v>43513</v>
      </c>
      <c r="F3797">
        <f t="shared" si="237"/>
        <v>2019</v>
      </c>
      <c r="G3797">
        <f t="shared" si="238"/>
        <v>2</v>
      </c>
      <c r="H3797">
        <f t="shared" si="239"/>
        <v>7</v>
      </c>
      <c r="I3797" s="1" t="s">
        <v>15622</v>
      </c>
      <c r="J3797" s="1" t="s">
        <v>17051</v>
      </c>
      <c r="K3797" s="1" t="s">
        <v>17125</v>
      </c>
      <c r="L3797" s="1" t="s">
        <v>15628</v>
      </c>
      <c r="M3797" s="42">
        <v>0.42</v>
      </c>
      <c r="N3797" s="42">
        <v>0.96</v>
      </c>
      <c r="O3797" s="1" t="s">
        <v>15615</v>
      </c>
    </row>
    <row r="3798" spans="1:15" x14ac:dyDescent="0.25">
      <c r="A3798">
        <v>3797</v>
      </c>
      <c r="B3798" t="s">
        <v>10845</v>
      </c>
      <c r="C3798" t="s">
        <v>4549</v>
      </c>
      <c r="D3798" t="s">
        <v>12998</v>
      </c>
      <c r="E3798" s="65">
        <f t="shared" si="236"/>
        <v>43513</v>
      </c>
      <c r="F3798">
        <f t="shared" si="237"/>
        <v>2019</v>
      </c>
      <c r="G3798">
        <f t="shared" si="238"/>
        <v>2</v>
      </c>
      <c r="H3798">
        <f t="shared" si="239"/>
        <v>7</v>
      </c>
      <c r="I3798" s="1" t="s">
        <v>15622</v>
      </c>
      <c r="J3798" s="1" t="s">
        <v>17051</v>
      </c>
      <c r="K3798" s="1" t="s">
        <v>17125</v>
      </c>
      <c r="L3798" s="1" t="s">
        <v>15626</v>
      </c>
      <c r="M3798" s="42">
        <v>1</v>
      </c>
      <c r="N3798" s="42">
        <v>1</v>
      </c>
      <c r="O3798" s="1" t="s">
        <v>15616</v>
      </c>
    </row>
    <row r="3799" spans="1:15" x14ac:dyDescent="0.25">
      <c r="A3799">
        <v>3798</v>
      </c>
      <c r="B3799" t="s">
        <v>11036</v>
      </c>
      <c r="C3799" t="s">
        <v>4361</v>
      </c>
      <c r="D3799" t="s">
        <v>12999</v>
      </c>
      <c r="E3799" s="65">
        <f t="shared" si="236"/>
        <v>43514</v>
      </c>
      <c r="F3799">
        <f t="shared" si="237"/>
        <v>2019</v>
      </c>
      <c r="G3799">
        <f t="shared" si="238"/>
        <v>2</v>
      </c>
      <c r="H3799">
        <f t="shared" si="239"/>
        <v>1</v>
      </c>
      <c r="I3799" s="1" t="s">
        <v>15625</v>
      </c>
      <c r="J3799" s="1" t="s">
        <v>17051</v>
      </c>
      <c r="K3799" s="1" t="s">
        <v>17125</v>
      </c>
      <c r="L3799" s="1" t="s">
        <v>15626</v>
      </c>
      <c r="M3799" s="42">
        <v>1</v>
      </c>
      <c r="N3799" s="42">
        <v>0.98</v>
      </c>
      <c r="O3799" s="1" t="s">
        <v>15616</v>
      </c>
    </row>
    <row r="3800" spans="1:15" x14ac:dyDescent="0.25">
      <c r="A3800">
        <v>3799</v>
      </c>
      <c r="B3800" t="s">
        <v>10910</v>
      </c>
      <c r="C3800" t="s">
        <v>4484</v>
      </c>
      <c r="D3800" t="s">
        <v>12999</v>
      </c>
      <c r="E3800" s="65">
        <f t="shared" si="236"/>
        <v>43514</v>
      </c>
      <c r="F3800">
        <f t="shared" si="237"/>
        <v>2019</v>
      </c>
      <c r="G3800">
        <f t="shared" si="238"/>
        <v>2</v>
      </c>
      <c r="H3800">
        <f t="shared" si="239"/>
        <v>1</v>
      </c>
      <c r="I3800" s="1" t="s">
        <v>15627</v>
      </c>
      <c r="J3800" s="1" t="s">
        <v>17051</v>
      </c>
      <c r="K3800" s="1" t="s">
        <v>17125</v>
      </c>
      <c r="L3800" s="1" t="s">
        <v>15626</v>
      </c>
      <c r="M3800" s="42">
        <v>0.93</v>
      </c>
      <c r="N3800" s="42">
        <v>1</v>
      </c>
      <c r="O3800" s="1" t="s">
        <v>15615</v>
      </c>
    </row>
    <row r="3801" spans="1:15" x14ac:dyDescent="0.25">
      <c r="A3801">
        <v>3800</v>
      </c>
      <c r="B3801" t="s">
        <v>10782</v>
      </c>
      <c r="C3801" t="s">
        <v>3544</v>
      </c>
      <c r="D3801" t="s">
        <v>13000</v>
      </c>
      <c r="E3801" s="65">
        <f t="shared" si="236"/>
        <v>43516</v>
      </c>
      <c r="F3801">
        <f t="shared" si="237"/>
        <v>2019</v>
      </c>
      <c r="G3801">
        <f t="shared" si="238"/>
        <v>2</v>
      </c>
      <c r="H3801">
        <f t="shared" si="239"/>
        <v>3</v>
      </c>
      <c r="I3801" s="1" t="s">
        <v>15622</v>
      </c>
      <c r="J3801" s="1" t="s">
        <v>17051</v>
      </c>
      <c r="K3801" s="1" t="s">
        <v>17125</v>
      </c>
      <c r="L3801" s="1" t="s">
        <v>15626</v>
      </c>
      <c r="M3801" s="42">
        <v>1</v>
      </c>
      <c r="N3801" s="42">
        <v>0.96</v>
      </c>
      <c r="O3801" s="1" t="s">
        <v>15616</v>
      </c>
    </row>
    <row r="3802" spans="1:15" x14ac:dyDescent="0.25">
      <c r="A3802">
        <v>3801</v>
      </c>
      <c r="B3802" t="s">
        <v>9080</v>
      </c>
      <c r="C3802" t="s">
        <v>6273</v>
      </c>
      <c r="D3802" t="s">
        <v>13001</v>
      </c>
      <c r="E3802" s="65">
        <f t="shared" si="236"/>
        <v>43517</v>
      </c>
      <c r="F3802">
        <f t="shared" si="237"/>
        <v>2019</v>
      </c>
      <c r="G3802">
        <f t="shared" si="238"/>
        <v>2</v>
      </c>
      <c r="H3802">
        <f t="shared" si="239"/>
        <v>4</v>
      </c>
      <c r="I3802" s="1" t="s">
        <v>15625</v>
      </c>
      <c r="J3802" s="1" t="s">
        <v>17051</v>
      </c>
      <c r="K3802" s="1" t="s">
        <v>17125</v>
      </c>
      <c r="L3802" s="1" t="s">
        <v>15626</v>
      </c>
      <c r="M3802" s="42">
        <v>0.92</v>
      </c>
      <c r="N3802" s="42">
        <v>0.98</v>
      </c>
      <c r="O3802" s="1" t="s">
        <v>15616</v>
      </c>
    </row>
    <row r="3803" spans="1:15" x14ac:dyDescent="0.25">
      <c r="A3803">
        <v>3802</v>
      </c>
      <c r="B3803" t="s">
        <v>9265</v>
      </c>
      <c r="C3803" t="s">
        <v>6089</v>
      </c>
      <c r="D3803" t="s">
        <v>13001</v>
      </c>
      <c r="E3803" s="65">
        <f t="shared" si="236"/>
        <v>43517</v>
      </c>
      <c r="F3803">
        <f t="shared" si="237"/>
        <v>2019</v>
      </c>
      <c r="G3803">
        <f t="shared" si="238"/>
        <v>2</v>
      </c>
      <c r="H3803">
        <f t="shared" si="239"/>
        <v>4</v>
      </c>
      <c r="I3803" s="1" t="s">
        <v>15622</v>
      </c>
      <c r="J3803" s="1" t="s">
        <v>17051</v>
      </c>
      <c r="K3803" s="1" t="s">
        <v>17125</v>
      </c>
      <c r="L3803" s="1" t="s">
        <v>15626</v>
      </c>
      <c r="M3803" s="42">
        <v>0.98</v>
      </c>
      <c r="N3803" s="42">
        <v>0.96</v>
      </c>
      <c r="O3803" s="1" t="s">
        <v>15615</v>
      </c>
    </row>
    <row r="3804" spans="1:15" x14ac:dyDescent="0.25">
      <c r="A3804">
        <v>3803</v>
      </c>
      <c r="B3804" t="s">
        <v>10456</v>
      </c>
      <c r="C3804" t="s">
        <v>4925</v>
      </c>
      <c r="D3804" t="s">
        <v>13001</v>
      </c>
      <c r="E3804" s="65">
        <f t="shared" si="236"/>
        <v>43517</v>
      </c>
      <c r="F3804">
        <f t="shared" si="237"/>
        <v>2019</v>
      </c>
      <c r="G3804">
        <f t="shared" si="238"/>
        <v>2</v>
      </c>
      <c r="H3804">
        <f t="shared" si="239"/>
        <v>4</v>
      </c>
      <c r="I3804" s="1" t="s">
        <v>15625</v>
      </c>
      <c r="J3804" s="1" t="s">
        <v>17051</v>
      </c>
      <c r="K3804" s="1" t="s">
        <v>17125</v>
      </c>
      <c r="L3804" s="1" t="s">
        <v>15624</v>
      </c>
      <c r="M3804" s="42">
        <v>1</v>
      </c>
      <c r="N3804" s="42">
        <v>1</v>
      </c>
      <c r="O3804" s="1" t="s">
        <v>15615</v>
      </c>
    </row>
    <row r="3805" spans="1:15" x14ac:dyDescent="0.25">
      <c r="A3805">
        <v>3804</v>
      </c>
      <c r="B3805" t="s">
        <v>9811</v>
      </c>
      <c r="C3805" t="s">
        <v>5558</v>
      </c>
      <c r="D3805" t="s">
        <v>13002</v>
      </c>
      <c r="E3805" s="65">
        <f t="shared" si="236"/>
        <v>43519</v>
      </c>
      <c r="F3805">
        <f t="shared" si="237"/>
        <v>2019</v>
      </c>
      <c r="G3805">
        <f t="shared" si="238"/>
        <v>2</v>
      </c>
      <c r="H3805">
        <f t="shared" si="239"/>
        <v>6</v>
      </c>
      <c r="I3805" s="1" t="s">
        <v>15622</v>
      </c>
      <c r="J3805" s="1" t="s">
        <v>17051</v>
      </c>
      <c r="K3805" s="1" t="s">
        <v>17125</v>
      </c>
      <c r="L3805" s="1" t="s">
        <v>15628</v>
      </c>
      <c r="M3805" s="42">
        <v>0</v>
      </c>
      <c r="N3805" s="42">
        <v>0.97</v>
      </c>
      <c r="O3805" s="1" t="s">
        <v>15615</v>
      </c>
    </row>
    <row r="3806" spans="1:15" x14ac:dyDescent="0.25">
      <c r="A3806">
        <v>3805</v>
      </c>
      <c r="B3806" t="s">
        <v>8267</v>
      </c>
      <c r="C3806" t="s">
        <v>7068</v>
      </c>
      <c r="D3806" t="s">
        <v>13003</v>
      </c>
      <c r="E3806" s="65">
        <f t="shared" si="236"/>
        <v>43523</v>
      </c>
      <c r="F3806">
        <f t="shared" si="237"/>
        <v>2019</v>
      </c>
      <c r="G3806">
        <f t="shared" si="238"/>
        <v>2</v>
      </c>
      <c r="H3806">
        <f t="shared" si="239"/>
        <v>3</v>
      </c>
      <c r="I3806" s="1" t="s">
        <v>15622</v>
      </c>
      <c r="J3806" s="1" t="s">
        <v>17051</v>
      </c>
      <c r="K3806" s="1" t="s">
        <v>17125</v>
      </c>
      <c r="L3806" s="1" t="s">
        <v>15626</v>
      </c>
      <c r="M3806" s="42">
        <v>0.98</v>
      </c>
      <c r="N3806" s="42">
        <v>0.89</v>
      </c>
      <c r="O3806" s="1" t="s">
        <v>15616</v>
      </c>
    </row>
    <row r="3807" spans="1:15" x14ac:dyDescent="0.25">
      <c r="A3807">
        <v>3806</v>
      </c>
      <c r="B3807" t="s">
        <v>8867</v>
      </c>
      <c r="C3807" t="s">
        <v>6483</v>
      </c>
      <c r="D3807" t="s">
        <v>13003</v>
      </c>
      <c r="E3807" s="65">
        <f t="shared" si="236"/>
        <v>43523</v>
      </c>
      <c r="F3807">
        <f t="shared" si="237"/>
        <v>2019</v>
      </c>
      <c r="G3807">
        <f t="shared" si="238"/>
        <v>2</v>
      </c>
      <c r="H3807">
        <f t="shared" si="239"/>
        <v>3</v>
      </c>
      <c r="I3807" s="1" t="s">
        <v>15622</v>
      </c>
      <c r="J3807" s="1" t="s">
        <v>17051</v>
      </c>
      <c r="K3807" s="1" t="s">
        <v>17125</v>
      </c>
      <c r="L3807" s="1" t="s">
        <v>15626</v>
      </c>
      <c r="M3807" s="42">
        <v>0.83</v>
      </c>
      <c r="N3807" s="42">
        <v>1</v>
      </c>
      <c r="O3807" s="1" t="s">
        <v>15615</v>
      </c>
    </row>
    <row r="3808" spans="1:15" x14ac:dyDescent="0.25">
      <c r="A3808">
        <v>3807</v>
      </c>
      <c r="B3808" t="s">
        <v>10176</v>
      </c>
      <c r="C3808" t="s">
        <v>5202</v>
      </c>
      <c r="D3808" t="s">
        <v>13004</v>
      </c>
      <c r="E3808" s="65">
        <f t="shared" si="236"/>
        <v>43532</v>
      </c>
      <c r="F3808">
        <f t="shared" si="237"/>
        <v>2019</v>
      </c>
      <c r="G3808">
        <f t="shared" si="238"/>
        <v>3</v>
      </c>
      <c r="H3808">
        <f t="shared" si="239"/>
        <v>5</v>
      </c>
      <c r="I3808" s="1" t="s">
        <v>15625</v>
      </c>
      <c r="J3808" s="1" t="s">
        <v>17051</v>
      </c>
      <c r="K3808" s="1" t="s">
        <v>17125</v>
      </c>
      <c r="L3808" s="1" t="s">
        <v>15626</v>
      </c>
      <c r="M3808" s="42">
        <v>1</v>
      </c>
      <c r="N3808" s="42">
        <v>1</v>
      </c>
      <c r="O3808" s="1" t="s">
        <v>15615</v>
      </c>
    </row>
    <row r="3809" spans="1:15" x14ac:dyDescent="0.25">
      <c r="A3809">
        <v>3808</v>
      </c>
      <c r="B3809" t="s">
        <v>10681</v>
      </c>
      <c r="C3809" t="s">
        <v>4705</v>
      </c>
      <c r="D3809" t="s">
        <v>13005</v>
      </c>
      <c r="E3809" s="65">
        <f t="shared" si="236"/>
        <v>43533</v>
      </c>
      <c r="F3809">
        <f t="shared" si="237"/>
        <v>2019</v>
      </c>
      <c r="G3809">
        <f t="shared" si="238"/>
        <v>3</v>
      </c>
      <c r="H3809">
        <f t="shared" si="239"/>
        <v>6</v>
      </c>
      <c r="I3809" s="1" t="s">
        <v>15622</v>
      </c>
      <c r="J3809" s="1" t="s">
        <v>17051</v>
      </c>
      <c r="K3809" s="1" t="s">
        <v>17125</v>
      </c>
      <c r="L3809" s="1" t="s">
        <v>15626</v>
      </c>
      <c r="M3809" s="42">
        <v>0.94</v>
      </c>
      <c r="N3809" s="42">
        <v>1</v>
      </c>
      <c r="O3809" s="1" t="s">
        <v>15616</v>
      </c>
    </row>
    <row r="3810" spans="1:15" x14ac:dyDescent="0.25">
      <c r="A3810">
        <v>3809</v>
      </c>
      <c r="B3810" t="s">
        <v>7933</v>
      </c>
      <c r="C3810" t="s">
        <v>7397</v>
      </c>
      <c r="D3810" t="s">
        <v>13006</v>
      </c>
      <c r="E3810" s="65">
        <f t="shared" si="236"/>
        <v>43536</v>
      </c>
      <c r="F3810">
        <f t="shared" si="237"/>
        <v>2019</v>
      </c>
      <c r="G3810">
        <f t="shared" si="238"/>
        <v>3</v>
      </c>
      <c r="H3810">
        <f t="shared" si="239"/>
        <v>2</v>
      </c>
      <c r="I3810" s="1" t="s">
        <v>15622</v>
      </c>
      <c r="J3810" s="1" t="s">
        <v>17051</v>
      </c>
      <c r="K3810" s="1" t="s">
        <v>17125</v>
      </c>
      <c r="L3810" s="1" t="s">
        <v>15626</v>
      </c>
      <c r="M3810" s="42">
        <v>1</v>
      </c>
      <c r="N3810" s="42">
        <v>1</v>
      </c>
      <c r="O3810" s="1" t="s">
        <v>15615</v>
      </c>
    </row>
    <row r="3811" spans="1:15" x14ac:dyDescent="0.25">
      <c r="A3811">
        <v>3810</v>
      </c>
      <c r="B3811" t="s">
        <v>11728</v>
      </c>
      <c r="C3811" t="s">
        <v>3679</v>
      </c>
      <c r="D3811" t="s">
        <v>13007</v>
      </c>
      <c r="E3811" s="65">
        <f t="shared" si="236"/>
        <v>43539</v>
      </c>
      <c r="F3811">
        <f t="shared" si="237"/>
        <v>2019</v>
      </c>
      <c r="G3811">
        <f t="shared" si="238"/>
        <v>3</v>
      </c>
      <c r="H3811">
        <f t="shared" si="239"/>
        <v>5</v>
      </c>
      <c r="I3811" s="1" t="s">
        <v>15625</v>
      </c>
      <c r="J3811" s="1" t="s">
        <v>17051</v>
      </c>
      <c r="K3811" s="1" t="s">
        <v>17125</v>
      </c>
      <c r="L3811" s="1" t="s">
        <v>15626</v>
      </c>
      <c r="M3811" s="42">
        <v>1</v>
      </c>
      <c r="N3811" s="42">
        <v>0.97</v>
      </c>
      <c r="O3811" s="1" t="s">
        <v>15616</v>
      </c>
    </row>
    <row r="3812" spans="1:15" x14ac:dyDescent="0.25">
      <c r="A3812">
        <v>3811</v>
      </c>
      <c r="B3812" t="s">
        <v>7716</v>
      </c>
      <c r="C3812" t="s">
        <v>7604</v>
      </c>
      <c r="D3812" t="s">
        <v>13008</v>
      </c>
      <c r="E3812" s="65">
        <f t="shared" si="236"/>
        <v>43540</v>
      </c>
      <c r="F3812">
        <f t="shared" si="237"/>
        <v>2019</v>
      </c>
      <c r="G3812">
        <f t="shared" si="238"/>
        <v>3</v>
      </c>
      <c r="H3812">
        <f t="shared" si="239"/>
        <v>6</v>
      </c>
      <c r="I3812" s="1" t="s">
        <v>15622</v>
      </c>
      <c r="J3812" s="1" t="s">
        <v>17051</v>
      </c>
      <c r="K3812" s="1" t="s">
        <v>17125</v>
      </c>
      <c r="L3812" s="1" t="s">
        <v>15624</v>
      </c>
      <c r="M3812" s="42">
        <v>1</v>
      </c>
      <c r="N3812" s="42">
        <v>1</v>
      </c>
      <c r="O3812" s="1" t="s">
        <v>15615</v>
      </c>
    </row>
    <row r="3813" spans="1:15" x14ac:dyDescent="0.25">
      <c r="A3813">
        <v>3812</v>
      </c>
      <c r="B3813" t="s">
        <v>10930</v>
      </c>
      <c r="C3813" t="s">
        <v>4464</v>
      </c>
      <c r="D3813" t="s">
        <v>13009</v>
      </c>
      <c r="E3813" s="65">
        <f t="shared" si="236"/>
        <v>43541</v>
      </c>
      <c r="F3813">
        <f t="shared" si="237"/>
        <v>2019</v>
      </c>
      <c r="G3813">
        <f t="shared" si="238"/>
        <v>3</v>
      </c>
      <c r="H3813">
        <f t="shared" si="239"/>
        <v>7</v>
      </c>
      <c r="I3813" s="1" t="s">
        <v>15625</v>
      </c>
      <c r="J3813" s="1" t="s">
        <v>17051</v>
      </c>
      <c r="K3813" s="1" t="s">
        <v>17125</v>
      </c>
      <c r="L3813" s="1" t="s">
        <v>15628</v>
      </c>
      <c r="M3813" s="42">
        <v>0.28999999999999998</v>
      </c>
      <c r="N3813" s="42">
        <v>1</v>
      </c>
      <c r="O3813" s="1" t="s">
        <v>15616</v>
      </c>
    </row>
    <row r="3814" spans="1:15" x14ac:dyDescent="0.25">
      <c r="A3814">
        <v>3813</v>
      </c>
      <c r="B3814" t="s">
        <v>9840</v>
      </c>
      <c r="C3814" t="s">
        <v>5529</v>
      </c>
      <c r="D3814" t="s">
        <v>13010</v>
      </c>
      <c r="E3814" s="65">
        <f t="shared" si="236"/>
        <v>43544</v>
      </c>
      <c r="F3814">
        <f t="shared" si="237"/>
        <v>2019</v>
      </c>
      <c r="G3814">
        <f t="shared" si="238"/>
        <v>3</v>
      </c>
      <c r="H3814">
        <f t="shared" si="239"/>
        <v>3</v>
      </c>
      <c r="I3814" s="1" t="s">
        <v>15629</v>
      </c>
      <c r="J3814" s="1" t="s">
        <v>17051</v>
      </c>
      <c r="K3814" s="1" t="s">
        <v>17125</v>
      </c>
      <c r="L3814" s="1" t="s">
        <v>15626</v>
      </c>
      <c r="M3814" s="42">
        <v>1</v>
      </c>
      <c r="N3814" s="42">
        <v>1</v>
      </c>
      <c r="O3814" s="1" t="s">
        <v>15616</v>
      </c>
    </row>
    <row r="3815" spans="1:15" x14ac:dyDescent="0.25">
      <c r="A3815">
        <v>3814</v>
      </c>
      <c r="B3815" t="s">
        <v>8120</v>
      </c>
      <c r="C3815" t="s">
        <v>7215</v>
      </c>
      <c r="D3815" t="s">
        <v>13011</v>
      </c>
      <c r="E3815" s="65">
        <f t="shared" si="236"/>
        <v>43545</v>
      </c>
      <c r="F3815">
        <f t="shared" si="237"/>
        <v>2019</v>
      </c>
      <c r="G3815">
        <f t="shared" si="238"/>
        <v>3</v>
      </c>
      <c r="H3815">
        <f t="shared" si="239"/>
        <v>4</v>
      </c>
      <c r="I3815" s="1" t="s">
        <v>15661</v>
      </c>
      <c r="J3815" s="1" t="s">
        <v>17074</v>
      </c>
      <c r="K3815" s="1" t="s">
        <v>17125</v>
      </c>
      <c r="L3815" s="1" t="s">
        <v>15626</v>
      </c>
      <c r="M3815" s="42">
        <v>1</v>
      </c>
      <c r="N3815" s="42">
        <v>1</v>
      </c>
      <c r="O3815" s="1" t="s">
        <v>15616</v>
      </c>
    </row>
    <row r="3816" spans="1:15" x14ac:dyDescent="0.25">
      <c r="A3816">
        <v>3815</v>
      </c>
      <c r="B3816" t="s">
        <v>11320</v>
      </c>
      <c r="C3816" t="s">
        <v>4081</v>
      </c>
      <c r="D3816" t="s">
        <v>13012</v>
      </c>
      <c r="E3816" s="65">
        <f t="shared" si="236"/>
        <v>43546</v>
      </c>
      <c r="F3816">
        <f t="shared" si="237"/>
        <v>2019</v>
      </c>
      <c r="G3816">
        <f t="shared" si="238"/>
        <v>3</v>
      </c>
      <c r="H3816">
        <f t="shared" si="239"/>
        <v>5</v>
      </c>
      <c r="I3816" s="1" t="s">
        <v>15622</v>
      </c>
      <c r="J3816" s="1" t="s">
        <v>17051</v>
      </c>
      <c r="K3816" s="1" t="s">
        <v>17125</v>
      </c>
      <c r="L3816" s="1" t="s">
        <v>15626</v>
      </c>
      <c r="M3816" s="42">
        <v>1</v>
      </c>
      <c r="N3816" s="42">
        <v>1</v>
      </c>
      <c r="O3816" s="1" t="s">
        <v>15616</v>
      </c>
    </row>
    <row r="3817" spans="1:15" x14ac:dyDescent="0.25">
      <c r="A3817">
        <v>3816</v>
      </c>
      <c r="B3817" t="s">
        <v>8767</v>
      </c>
      <c r="C3817" t="s">
        <v>6581</v>
      </c>
      <c r="D3817" t="s">
        <v>13013</v>
      </c>
      <c r="E3817" s="65">
        <f t="shared" si="236"/>
        <v>43548</v>
      </c>
      <c r="F3817">
        <f t="shared" si="237"/>
        <v>2019</v>
      </c>
      <c r="G3817">
        <f t="shared" si="238"/>
        <v>3</v>
      </c>
      <c r="H3817">
        <f t="shared" si="239"/>
        <v>7</v>
      </c>
      <c r="I3817" s="1" t="s">
        <v>15622</v>
      </c>
      <c r="J3817" s="1" t="s">
        <v>17051</v>
      </c>
      <c r="K3817" s="1" t="s">
        <v>17125</v>
      </c>
      <c r="L3817" s="1" t="s">
        <v>15623</v>
      </c>
      <c r="M3817" s="42">
        <v>0.56000000000000005</v>
      </c>
      <c r="N3817" s="42">
        <v>0.92</v>
      </c>
      <c r="O3817" s="1" t="s">
        <v>15615</v>
      </c>
    </row>
    <row r="3818" spans="1:15" x14ac:dyDescent="0.25">
      <c r="A3818">
        <v>3817</v>
      </c>
      <c r="B3818" t="s">
        <v>8975</v>
      </c>
      <c r="C3818" t="s">
        <v>6378</v>
      </c>
      <c r="D3818" t="s">
        <v>13014</v>
      </c>
      <c r="E3818" s="65">
        <f t="shared" si="236"/>
        <v>43549</v>
      </c>
      <c r="F3818">
        <f t="shared" si="237"/>
        <v>2019</v>
      </c>
      <c r="G3818">
        <f t="shared" si="238"/>
        <v>3</v>
      </c>
      <c r="H3818">
        <f t="shared" si="239"/>
        <v>1</v>
      </c>
      <c r="I3818" s="1" t="s">
        <v>15703</v>
      </c>
      <c r="J3818" s="1" t="s">
        <v>17121</v>
      </c>
      <c r="K3818" s="1" t="s">
        <v>17145</v>
      </c>
      <c r="L3818" s="1" t="s">
        <v>15628</v>
      </c>
      <c r="M3818" s="42">
        <v>0</v>
      </c>
      <c r="N3818" s="42">
        <v>0.92</v>
      </c>
      <c r="O3818" s="1" t="s">
        <v>15615</v>
      </c>
    </row>
    <row r="3819" spans="1:15" x14ac:dyDescent="0.25">
      <c r="A3819">
        <v>3818</v>
      </c>
      <c r="B3819" t="s">
        <v>9402</v>
      </c>
      <c r="C3819" t="s">
        <v>5955</v>
      </c>
      <c r="D3819" t="s">
        <v>13014</v>
      </c>
      <c r="E3819" s="65">
        <f t="shared" si="236"/>
        <v>43549</v>
      </c>
      <c r="F3819">
        <f t="shared" si="237"/>
        <v>2019</v>
      </c>
      <c r="G3819">
        <f t="shared" si="238"/>
        <v>3</v>
      </c>
      <c r="H3819">
        <f t="shared" si="239"/>
        <v>1</v>
      </c>
      <c r="I3819" s="1" t="s">
        <v>15622</v>
      </c>
      <c r="J3819" s="1" t="s">
        <v>17051</v>
      </c>
      <c r="K3819" s="1" t="s">
        <v>17125</v>
      </c>
      <c r="L3819" s="1" t="s">
        <v>15626</v>
      </c>
      <c r="M3819" s="42">
        <v>0.85</v>
      </c>
      <c r="N3819" s="42">
        <v>0.98</v>
      </c>
      <c r="O3819" s="1" t="s">
        <v>15615</v>
      </c>
    </row>
    <row r="3820" spans="1:15" x14ac:dyDescent="0.25">
      <c r="A3820">
        <v>3819</v>
      </c>
      <c r="B3820" t="s">
        <v>11339</v>
      </c>
      <c r="C3820" t="s">
        <v>4062</v>
      </c>
      <c r="D3820" t="s">
        <v>13015</v>
      </c>
      <c r="E3820" s="65">
        <f t="shared" si="236"/>
        <v>43551</v>
      </c>
      <c r="F3820">
        <f t="shared" si="237"/>
        <v>2019</v>
      </c>
      <c r="G3820">
        <f t="shared" si="238"/>
        <v>3</v>
      </c>
      <c r="H3820">
        <f t="shared" si="239"/>
        <v>3</v>
      </c>
      <c r="I3820" s="1" t="s">
        <v>15622</v>
      </c>
      <c r="J3820" s="1" t="s">
        <v>17051</v>
      </c>
      <c r="K3820" s="1" t="s">
        <v>17125</v>
      </c>
      <c r="L3820" s="1" t="s">
        <v>15626</v>
      </c>
      <c r="M3820" s="42">
        <v>0.83</v>
      </c>
      <c r="N3820" s="42">
        <v>1</v>
      </c>
      <c r="O3820" s="1" t="s">
        <v>15615</v>
      </c>
    </row>
    <row r="3821" spans="1:15" x14ac:dyDescent="0.25">
      <c r="A3821">
        <v>3820</v>
      </c>
      <c r="B3821" t="s">
        <v>8981</v>
      </c>
      <c r="C3821" t="s">
        <v>6372</v>
      </c>
      <c r="D3821" t="s">
        <v>13016</v>
      </c>
      <c r="E3821" s="65">
        <f t="shared" si="236"/>
        <v>43552</v>
      </c>
      <c r="F3821">
        <f t="shared" si="237"/>
        <v>2019</v>
      </c>
      <c r="G3821">
        <f t="shared" si="238"/>
        <v>3</v>
      </c>
      <c r="H3821">
        <f t="shared" si="239"/>
        <v>4</v>
      </c>
      <c r="I3821" s="1" t="s">
        <v>15705</v>
      </c>
      <c r="J3821" s="1" t="s">
        <v>17051</v>
      </c>
      <c r="K3821" s="1" t="s">
        <v>17125</v>
      </c>
      <c r="L3821" s="1" t="s">
        <v>15623</v>
      </c>
      <c r="M3821" s="42">
        <v>0.8</v>
      </c>
      <c r="N3821" s="42">
        <v>1</v>
      </c>
      <c r="O3821" s="1" t="s">
        <v>15616</v>
      </c>
    </row>
    <row r="3822" spans="1:15" x14ac:dyDescent="0.25">
      <c r="A3822">
        <v>3821</v>
      </c>
      <c r="B3822" t="s">
        <v>8066</v>
      </c>
      <c r="C3822" t="s">
        <v>7267</v>
      </c>
      <c r="D3822" t="s">
        <v>13016</v>
      </c>
      <c r="E3822" s="65">
        <f t="shared" si="236"/>
        <v>43552</v>
      </c>
      <c r="F3822">
        <f t="shared" si="237"/>
        <v>2019</v>
      </c>
      <c r="G3822">
        <f t="shared" si="238"/>
        <v>3</v>
      </c>
      <c r="H3822">
        <f t="shared" si="239"/>
        <v>4</v>
      </c>
      <c r="I3822" s="1" t="s">
        <v>15622</v>
      </c>
      <c r="J3822" s="1" t="s">
        <v>17051</v>
      </c>
      <c r="K3822" s="1" t="s">
        <v>17125</v>
      </c>
      <c r="L3822" s="1" t="s">
        <v>15626</v>
      </c>
      <c r="M3822" s="42">
        <v>1</v>
      </c>
      <c r="N3822" s="42">
        <v>0.97</v>
      </c>
      <c r="O3822" s="1" t="s">
        <v>15615</v>
      </c>
    </row>
    <row r="3823" spans="1:15" x14ac:dyDescent="0.25">
      <c r="A3823">
        <v>3822</v>
      </c>
      <c r="B3823" t="s">
        <v>8115</v>
      </c>
      <c r="C3823" t="s">
        <v>7220</v>
      </c>
      <c r="D3823" t="s">
        <v>13017</v>
      </c>
      <c r="E3823" s="65">
        <f t="shared" si="236"/>
        <v>43553</v>
      </c>
      <c r="F3823">
        <f t="shared" si="237"/>
        <v>2019</v>
      </c>
      <c r="G3823">
        <f t="shared" si="238"/>
        <v>3</v>
      </c>
      <c r="H3823">
        <f t="shared" si="239"/>
        <v>5</v>
      </c>
      <c r="I3823" s="1" t="s">
        <v>15622</v>
      </c>
      <c r="J3823" s="1" t="s">
        <v>17051</v>
      </c>
      <c r="K3823" s="1" t="s">
        <v>17125</v>
      </c>
      <c r="L3823" s="1" t="s">
        <v>15626</v>
      </c>
      <c r="M3823" s="42">
        <v>1</v>
      </c>
      <c r="N3823" s="42">
        <v>0.93</v>
      </c>
      <c r="O3823" s="1" t="s">
        <v>15615</v>
      </c>
    </row>
    <row r="3824" spans="1:15" x14ac:dyDescent="0.25">
      <c r="A3824">
        <v>3823</v>
      </c>
      <c r="B3824" t="s">
        <v>11013</v>
      </c>
      <c r="C3824" t="s">
        <v>4384</v>
      </c>
      <c r="D3824" t="s">
        <v>13018</v>
      </c>
      <c r="E3824" s="65">
        <f t="shared" si="236"/>
        <v>43556</v>
      </c>
      <c r="F3824">
        <f t="shared" si="237"/>
        <v>2019</v>
      </c>
      <c r="G3824">
        <f t="shared" si="238"/>
        <v>4</v>
      </c>
      <c r="H3824">
        <f t="shared" si="239"/>
        <v>1</v>
      </c>
      <c r="I3824" s="1" t="s">
        <v>15625</v>
      </c>
      <c r="J3824" s="1" t="s">
        <v>17051</v>
      </c>
      <c r="K3824" s="1" t="s">
        <v>17125</v>
      </c>
      <c r="L3824" s="1" t="s">
        <v>15626</v>
      </c>
      <c r="M3824" s="42">
        <v>1</v>
      </c>
      <c r="N3824" s="42">
        <v>0.96</v>
      </c>
      <c r="O3824" s="1" t="s">
        <v>15615</v>
      </c>
    </row>
    <row r="3825" spans="1:15" x14ac:dyDescent="0.25">
      <c r="A3825">
        <v>3824</v>
      </c>
      <c r="B3825" t="s">
        <v>8734</v>
      </c>
      <c r="C3825" t="s">
        <v>6614</v>
      </c>
      <c r="D3825" t="s">
        <v>13019</v>
      </c>
      <c r="E3825" s="65">
        <f t="shared" si="236"/>
        <v>43557</v>
      </c>
      <c r="F3825">
        <f t="shared" si="237"/>
        <v>2019</v>
      </c>
      <c r="G3825">
        <f t="shared" si="238"/>
        <v>4</v>
      </c>
      <c r="H3825">
        <f t="shared" si="239"/>
        <v>2</v>
      </c>
      <c r="I3825" s="1" t="s">
        <v>15622</v>
      </c>
      <c r="J3825" s="1" t="s">
        <v>17051</v>
      </c>
      <c r="K3825" s="1" t="s">
        <v>17125</v>
      </c>
      <c r="L3825" s="1" t="s">
        <v>15626</v>
      </c>
      <c r="M3825" s="42">
        <v>1</v>
      </c>
      <c r="N3825" s="42">
        <v>0.98</v>
      </c>
      <c r="O3825" s="1" t="s">
        <v>15616</v>
      </c>
    </row>
    <row r="3826" spans="1:15" x14ac:dyDescent="0.25">
      <c r="A3826">
        <v>3825</v>
      </c>
      <c r="B3826" t="s">
        <v>8858</v>
      </c>
      <c r="C3826" t="s">
        <v>6492</v>
      </c>
      <c r="D3826" t="s">
        <v>13020</v>
      </c>
      <c r="E3826" s="65">
        <f t="shared" si="236"/>
        <v>43558</v>
      </c>
      <c r="F3826">
        <f t="shared" si="237"/>
        <v>2019</v>
      </c>
      <c r="G3826">
        <f t="shared" si="238"/>
        <v>4</v>
      </c>
      <c r="H3826">
        <f t="shared" si="239"/>
        <v>3</v>
      </c>
      <c r="I3826" s="1" t="s">
        <v>15695</v>
      </c>
      <c r="J3826" s="1" t="s">
        <v>17073</v>
      </c>
      <c r="K3826" s="1" t="s">
        <v>17125</v>
      </c>
      <c r="L3826" s="1" t="s">
        <v>15626</v>
      </c>
      <c r="M3826" s="42">
        <v>1</v>
      </c>
      <c r="N3826" s="42">
        <v>1</v>
      </c>
      <c r="O3826" s="1" t="s">
        <v>15615</v>
      </c>
    </row>
    <row r="3827" spans="1:15" x14ac:dyDescent="0.25">
      <c r="A3827">
        <v>3826</v>
      </c>
      <c r="B3827" t="s">
        <v>8877</v>
      </c>
      <c r="C3827" t="s">
        <v>6473</v>
      </c>
      <c r="D3827" t="s">
        <v>13021</v>
      </c>
      <c r="E3827" s="65">
        <f t="shared" si="236"/>
        <v>43559</v>
      </c>
      <c r="F3827">
        <f t="shared" si="237"/>
        <v>2019</v>
      </c>
      <c r="G3827">
        <f t="shared" si="238"/>
        <v>4</v>
      </c>
      <c r="H3827">
        <f t="shared" si="239"/>
        <v>4</v>
      </c>
      <c r="I3827" s="1" t="s">
        <v>15625</v>
      </c>
      <c r="J3827" s="1" t="s">
        <v>17051</v>
      </c>
      <c r="K3827" s="1" t="s">
        <v>17125</v>
      </c>
      <c r="L3827" s="1" t="s">
        <v>15626</v>
      </c>
      <c r="M3827" s="42">
        <v>0.95</v>
      </c>
      <c r="N3827" s="42">
        <v>0.99</v>
      </c>
      <c r="O3827" s="1" t="s">
        <v>15615</v>
      </c>
    </row>
    <row r="3828" spans="1:15" x14ac:dyDescent="0.25">
      <c r="A3828">
        <v>3827</v>
      </c>
      <c r="B3828" t="s">
        <v>8835</v>
      </c>
      <c r="C3828" t="s">
        <v>3561</v>
      </c>
      <c r="D3828" t="s">
        <v>13021</v>
      </c>
      <c r="E3828" s="65">
        <f t="shared" si="236"/>
        <v>43559</v>
      </c>
      <c r="F3828">
        <f t="shared" si="237"/>
        <v>2019</v>
      </c>
      <c r="G3828">
        <f t="shared" si="238"/>
        <v>4</v>
      </c>
      <c r="H3828">
        <f t="shared" si="239"/>
        <v>4</v>
      </c>
      <c r="I3828" s="1" t="s">
        <v>15622</v>
      </c>
      <c r="J3828" s="1" t="s">
        <v>17051</v>
      </c>
      <c r="K3828" s="1" t="s">
        <v>17125</v>
      </c>
      <c r="L3828" s="1" t="s">
        <v>15626</v>
      </c>
      <c r="M3828" s="42">
        <v>1</v>
      </c>
      <c r="N3828" s="42">
        <v>0.97</v>
      </c>
      <c r="O3828" s="1" t="s">
        <v>15615</v>
      </c>
    </row>
    <row r="3829" spans="1:15" x14ac:dyDescent="0.25">
      <c r="A3829">
        <v>3828</v>
      </c>
      <c r="B3829" t="s">
        <v>8874</v>
      </c>
      <c r="C3829" t="s">
        <v>6476</v>
      </c>
      <c r="D3829" t="s">
        <v>13022</v>
      </c>
      <c r="E3829" s="65">
        <f t="shared" si="236"/>
        <v>43560</v>
      </c>
      <c r="F3829">
        <f t="shared" si="237"/>
        <v>2019</v>
      </c>
      <c r="G3829">
        <f t="shared" si="238"/>
        <v>4</v>
      </c>
      <c r="H3829">
        <f t="shared" si="239"/>
        <v>5</v>
      </c>
      <c r="I3829" s="1" t="s">
        <v>15622</v>
      </c>
      <c r="J3829" s="1" t="s">
        <v>17051</v>
      </c>
      <c r="K3829" s="1" t="s">
        <v>17125</v>
      </c>
      <c r="L3829" s="1" t="s">
        <v>15623</v>
      </c>
      <c r="M3829" s="42">
        <v>1</v>
      </c>
      <c r="N3829" s="42">
        <v>1</v>
      </c>
      <c r="O3829" s="1" t="s">
        <v>15615</v>
      </c>
    </row>
    <row r="3830" spans="1:15" x14ac:dyDescent="0.25">
      <c r="A3830">
        <v>3829</v>
      </c>
      <c r="B3830" t="s">
        <v>8484</v>
      </c>
      <c r="C3830" t="s">
        <v>6860</v>
      </c>
      <c r="D3830" t="s">
        <v>13023</v>
      </c>
      <c r="E3830" s="65">
        <f t="shared" si="236"/>
        <v>43562</v>
      </c>
      <c r="F3830">
        <f t="shared" si="237"/>
        <v>2019</v>
      </c>
      <c r="G3830">
        <f t="shared" si="238"/>
        <v>4</v>
      </c>
      <c r="H3830">
        <f t="shared" si="239"/>
        <v>7</v>
      </c>
      <c r="I3830" s="1" t="s">
        <v>15675</v>
      </c>
      <c r="J3830" s="1" t="s">
        <v>17074</v>
      </c>
      <c r="K3830" s="1" t="s">
        <v>17125</v>
      </c>
      <c r="L3830" s="1" t="s">
        <v>15626</v>
      </c>
      <c r="M3830" s="42">
        <v>1</v>
      </c>
      <c r="N3830" s="42">
        <v>1</v>
      </c>
      <c r="O3830" s="1" t="s">
        <v>15615</v>
      </c>
    </row>
    <row r="3831" spans="1:15" x14ac:dyDescent="0.25">
      <c r="A3831">
        <v>3830</v>
      </c>
      <c r="B3831" t="s">
        <v>11411</v>
      </c>
      <c r="C3831" t="s">
        <v>3990</v>
      </c>
      <c r="D3831" t="s">
        <v>13024</v>
      </c>
      <c r="E3831" s="65">
        <f t="shared" si="236"/>
        <v>43563</v>
      </c>
      <c r="F3831">
        <f t="shared" si="237"/>
        <v>2019</v>
      </c>
      <c r="G3831">
        <f t="shared" si="238"/>
        <v>4</v>
      </c>
      <c r="H3831">
        <f t="shared" si="239"/>
        <v>1</v>
      </c>
      <c r="I3831" s="1" t="s">
        <v>15622</v>
      </c>
      <c r="J3831" s="1" t="s">
        <v>17051</v>
      </c>
      <c r="K3831" s="1" t="s">
        <v>17125</v>
      </c>
      <c r="L3831" s="1" t="s">
        <v>15626</v>
      </c>
      <c r="M3831" s="42">
        <v>0.94</v>
      </c>
      <c r="N3831" s="42">
        <v>0.9</v>
      </c>
      <c r="O3831" s="1" t="s">
        <v>15615</v>
      </c>
    </row>
    <row r="3832" spans="1:15" x14ac:dyDescent="0.25">
      <c r="A3832">
        <v>3831</v>
      </c>
      <c r="B3832" t="s">
        <v>10291</v>
      </c>
      <c r="C3832" t="s">
        <v>5088</v>
      </c>
      <c r="D3832" t="s">
        <v>13025</v>
      </c>
      <c r="E3832" s="65">
        <f t="shared" si="236"/>
        <v>43565</v>
      </c>
      <c r="F3832">
        <f t="shared" si="237"/>
        <v>2019</v>
      </c>
      <c r="G3832">
        <f t="shared" si="238"/>
        <v>4</v>
      </c>
      <c r="H3832">
        <f t="shared" si="239"/>
        <v>3</v>
      </c>
      <c r="I3832" s="1" t="s">
        <v>15629</v>
      </c>
      <c r="J3832" s="1" t="s">
        <v>17051</v>
      </c>
      <c r="K3832" s="1" t="s">
        <v>17125</v>
      </c>
      <c r="L3832" s="1" t="s">
        <v>15624</v>
      </c>
      <c r="M3832" s="42">
        <v>0.67</v>
      </c>
      <c r="N3832" s="42">
        <v>0.95</v>
      </c>
      <c r="O3832" s="1" t="s">
        <v>15615</v>
      </c>
    </row>
    <row r="3833" spans="1:15" x14ac:dyDescent="0.25">
      <c r="A3833">
        <v>3832</v>
      </c>
      <c r="B3833" t="s">
        <v>10748</v>
      </c>
      <c r="C3833" t="s">
        <v>4641</v>
      </c>
      <c r="D3833" t="s">
        <v>13025</v>
      </c>
      <c r="E3833" s="65">
        <f t="shared" si="236"/>
        <v>43565</v>
      </c>
      <c r="F3833">
        <f t="shared" si="237"/>
        <v>2019</v>
      </c>
      <c r="G3833">
        <f t="shared" si="238"/>
        <v>4</v>
      </c>
      <c r="H3833">
        <f t="shared" si="239"/>
        <v>3</v>
      </c>
      <c r="I3833" s="1" t="s">
        <v>15622</v>
      </c>
      <c r="J3833" s="1" t="s">
        <v>17051</v>
      </c>
      <c r="K3833" s="1" t="s">
        <v>17125</v>
      </c>
      <c r="L3833" s="1" t="s">
        <v>15626</v>
      </c>
      <c r="M3833" s="42">
        <v>0.88</v>
      </c>
      <c r="N3833" s="42">
        <v>1</v>
      </c>
      <c r="O3833" s="1" t="s">
        <v>15615</v>
      </c>
    </row>
    <row r="3834" spans="1:15" x14ac:dyDescent="0.25">
      <c r="A3834">
        <v>3833</v>
      </c>
      <c r="B3834" t="s">
        <v>10473</v>
      </c>
      <c r="C3834" t="s">
        <v>3579</v>
      </c>
      <c r="D3834" t="s">
        <v>13026</v>
      </c>
      <c r="E3834" s="65">
        <f t="shared" si="236"/>
        <v>43567</v>
      </c>
      <c r="F3834">
        <f t="shared" si="237"/>
        <v>2019</v>
      </c>
      <c r="G3834">
        <f t="shared" si="238"/>
        <v>4</v>
      </c>
      <c r="H3834">
        <f t="shared" si="239"/>
        <v>5</v>
      </c>
      <c r="I3834" s="1" t="s">
        <v>15622</v>
      </c>
      <c r="J3834" s="1" t="s">
        <v>17051</v>
      </c>
      <c r="K3834" s="1" t="s">
        <v>17125</v>
      </c>
      <c r="L3834" s="1" t="s">
        <v>15626</v>
      </c>
      <c r="M3834" s="42">
        <v>0.97</v>
      </c>
      <c r="N3834" s="42">
        <v>0.96</v>
      </c>
      <c r="O3834" s="1" t="s">
        <v>15615</v>
      </c>
    </row>
    <row r="3835" spans="1:15" x14ac:dyDescent="0.25">
      <c r="A3835">
        <v>3834</v>
      </c>
      <c r="B3835" t="s">
        <v>8305</v>
      </c>
      <c r="C3835" t="s">
        <v>7031</v>
      </c>
      <c r="D3835" t="s">
        <v>13027</v>
      </c>
      <c r="E3835" s="65">
        <f t="shared" si="236"/>
        <v>43569</v>
      </c>
      <c r="F3835">
        <f t="shared" si="237"/>
        <v>2019</v>
      </c>
      <c r="G3835">
        <f t="shared" si="238"/>
        <v>4</v>
      </c>
      <c r="H3835">
        <f t="shared" si="239"/>
        <v>7</v>
      </c>
      <c r="I3835" s="1" t="s">
        <v>15625</v>
      </c>
      <c r="J3835" s="1" t="s">
        <v>17051</v>
      </c>
      <c r="K3835" s="1" t="s">
        <v>17125</v>
      </c>
      <c r="L3835" s="1" t="s">
        <v>15626</v>
      </c>
      <c r="M3835" s="42">
        <v>1</v>
      </c>
      <c r="N3835" s="42">
        <v>0.92</v>
      </c>
      <c r="O3835" s="1" t="s">
        <v>15616</v>
      </c>
    </row>
    <row r="3836" spans="1:15" x14ac:dyDescent="0.25">
      <c r="A3836">
        <v>3835</v>
      </c>
      <c r="B3836" t="s">
        <v>10528</v>
      </c>
      <c r="C3836" t="s">
        <v>4855</v>
      </c>
      <c r="D3836" t="s">
        <v>13028</v>
      </c>
      <c r="E3836" s="65">
        <f t="shared" si="236"/>
        <v>43570</v>
      </c>
      <c r="F3836">
        <f t="shared" si="237"/>
        <v>2019</v>
      </c>
      <c r="G3836">
        <f t="shared" si="238"/>
        <v>4</v>
      </c>
      <c r="H3836">
        <f t="shared" si="239"/>
        <v>1</v>
      </c>
      <c r="I3836" s="1" t="s">
        <v>15625</v>
      </c>
      <c r="J3836" s="1" t="s">
        <v>17051</v>
      </c>
      <c r="K3836" s="1" t="s">
        <v>17125</v>
      </c>
      <c r="L3836" s="1" t="s">
        <v>15624</v>
      </c>
      <c r="M3836" s="42">
        <v>1</v>
      </c>
      <c r="N3836" s="42">
        <v>1</v>
      </c>
      <c r="O3836" s="1" t="s">
        <v>15616</v>
      </c>
    </row>
    <row r="3837" spans="1:15" x14ac:dyDescent="0.25">
      <c r="A3837">
        <v>3836</v>
      </c>
      <c r="B3837" t="s">
        <v>11350</v>
      </c>
      <c r="C3837" t="s">
        <v>4050</v>
      </c>
      <c r="D3837" t="s">
        <v>13028</v>
      </c>
      <c r="E3837" s="65">
        <f t="shared" si="236"/>
        <v>43570</v>
      </c>
      <c r="F3837">
        <f t="shared" si="237"/>
        <v>2019</v>
      </c>
      <c r="G3837">
        <f t="shared" si="238"/>
        <v>4</v>
      </c>
      <c r="H3837">
        <f t="shared" si="239"/>
        <v>1</v>
      </c>
      <c r="I3837" s="1" t="s">
        <v>15625</v>
      </c>
      <c r="J3837" s="1" t="s">
        <v>17051</v>
      </c>
      <c r="K3837" s="1" t="s">
        <v>17125</v>
      </c>
      <c r="L3837" s="1" t="s">
        <v>15626</v>
      </c>
      <c r="M3837" s="42">
        <v>1</v>
      </c>
      <c r="N3837" s="42">
        <v>1</v>
      </c>
      <c r="O3837" s="1" t="s">
        <v>15616</v>
      </c>
    </row>
    <row r="3838" spans="1:15" x14ac:dyDescent="0.25">
      <c r="A3838">
        <v>3837</v>
      </c>
      <c r="B3838" t="s">
        <v>10902</v>
      </c>
      <c r="C3838" t="s">
        <v>4492</v>
      </c>
      <c r="D3838" t="s">
        <v>13029</v>
      </c>
      <c r="E3838" s="65">
        <f t="shared" si="236"/>
        <v>43572</v>
      </c>
      <c r="F3838">
        <f t="shared" si="237"/>
        <v>2019</v>
      </c>
      <c r="G3838">
        <f t="shared" si="238"/>
        <v>4</v>
      </c>
      <c r="H3838">
        <f t="shared" si="239"/>
        <v>3</v>
      </c>
      <c r="I3838" s="1" t="s">
        <v>15629</v>
      </c>
      <c r="J3838" s="1" t="s">
        <v>17051</v>
      </c>
      <c r="K3838" s="1" t="s">
        <v>17125</v>
      </c>
      <c r="L3838" s="1" t="s">
        <v>15624</v>
      </c>
      <c r="M3838" s="42">
        <v>1</v>
      </c>
      <c r="N3838" s="42">
        <v>1</v>
      </c>
      <c r="O3838" s="1" t="s">
        <v>15616</v>
      </c>
    </row>
    <row r="3839" spans="1:15" x14ac:dyDescent="0.25">
      <c r="A3839">
        <v>3838</v>
      </c>
      <c r="B3839" t="s">
        <v>10791</v>
      </c>
      <c r="C3839" t="s">
        <v>4601</v>
      </c>
      <c r="D3839" t="s">
        <v>13029</v>
      </c>
      <c r="E3839" s="65">
        <f t="shared" si="236"/>
        <v>43572</v>
      </c>
      <c r="F3839">
        <f t="shared" si="237"/>
        <v>2019</v>
      </c>
      <c r="G3839">
        <f t="shared" si="238"/>
        <v>4</v>
      </c>
      <c r="H3839">
        <f t="shared" si="239"/>
        <v>3</v>
      </c>
      <c r="I3839" s="1" t="s">
        <v>15622</v>
      </c>
      <c r="J3839" s="1" t="s">
        <v>17051</v>
      </c>
      <c r="K3839" s="1" t="s">
        <v>17125</v>
      </c>
      <c r="L3839" s="1" t="s">
        <v>15626</v>
      </c>
      <c r="M3839" s="42">
        <v>1</v>
      </c>
      <c r="N3839" s="42">
        <v>0.66</v>
      </c>
      <c r="O3839" s="1" t="s">
        <v>15616</v>
      </c>
    </row>
    <row r="3840" spans="1:15" x14ac:dyDescent="0.25">
      <c r="A3840">
        <v>3839</v>
      </c>
      <c r="B3840" t="s">
        <v>10005</v>
      </c>
      <c r="C3840" t="s">
        <v>5368</v>
      </c>
      <c r="D3840" t="s">
        <v>13029</v>
      </c>
      <c r="E3840" s="65">
        <f t="shared" si="236"/>
        <v>43572</v>
      </c>
      <c r="F3840">
        <f t="shared" si="237"/>
        <v>2019</v>
      </c>
      <c r="G3840">
        <f t="shared" si="238"/>
        <v>4</v>
      </c>
      <c r="H3840">
        <f t="shared" si="239"/>
        <v>3</v>
      </c>
      <c r="I3840" s="1" t="s">
        <v>15625</v>
      </c>
      <c r="J3840" s="1" t="s">
        <v>17051</v>
      </c>
      <c r="K3840" s="1" t="s">
        <v>17125</v>
      </c>
      <c r="L3840" s="1" t="s">
        <v>15624</v>
      </c>
      <c r="M3840" s="42">
        <v>0.85</v>
      </c>
      <c r="N3840" s="42">
        <v>0.74</v>
      </c>
      <c r="O3840" s="1" t="s">
        <v>15615</v>
      </c>
    </row>
    <row r="3841" spans="1:15" x14ac:dyDescent="0.25">
      <c r="A3841">
        <v>3840</v>
      </c>
      <c r="B3841" t="s">
        <v>9362</v>
      </c>
      <c r="C3841" t="s">
        <v>5995</v>
      </c>
      <c r="D3841" t="s">
        <v>13030</v>
      </c>
      <c r="E3841" s="65">
        <f t="shared" si="236"/>
        <v>43574</v>
      </c>
      <c r="F3841">
        <f t="shared" si="237"/>
        <v>2019</v>
      </c>
      <c r="G3841">
        <f t="shared" si="238"/>
        <v>4</v>
      </c>
      <c r="H3841">
        <f t="shared" si="239"/>
        <v>5</v>
      </c>
      <c r="I3841" s="1" t="s">
        <v>15622</v>
      </c>
      <c r="J3841" s="1" t="s">
        <v>17051</v>
      </c>
      <c r="K3841" s="1" t="s">
        <v>17125</v>
      </c>
      <c r="L3841" s="1" t="s">
        <v>15626</v>
      </c>
      <c r="M3841" s="42">
        <v>1</v>
      </c>
      <c r="N3841" s="42">
        <v>1</v>
      </c>
      <c r="O3841" s="1" t="s">
        <v>15616</v>
      </c>
    </row>
    <row r="3842" spans="1:15" x14ac:dyDescent="0.25">
      <c r="A3842">
        <v>3841</v>
      </c>
      <c r="B3842" t="s">
        <v>8914</v>
      </c>
      <c r="C3842" t="s">
        <v>6438</v>
      </c>
      <c r="D3842" t="s">
        <v>13031</v>
      </c>
      <c r="E3842" s="65">
        <f t="shared" si="236"/>
        <v>43575</v>
      </c>
      <c r="F3842">
        <f t="shared" si="237"/>
        <v>2019</v>
      </c>
      <c r="G3842">
        <f t="shared" si="238"/>
        <v>4</v>
      </c>
      <c r="H3842">
        <f t="shared" si="239"/>
        <v>6</v>
      </c>
      <c r="I3842" s="1" t="s">
        <v>15640</v>
      </c>
      <c r="J3842" s="1" t="s">
        <v>17051</v>
      </c>
      <c r="K3842" s="1" t="s">
        <v>17125</v>
      </c>
      <c r="L3842" s="1" t="s">
        <v>15626</v>
      </c>
      <c r="M3842" s="42">
        <v>1</v>
      </c>
      <c r="N3842" s="42">
        <v>0.95</v>
      </c>
      <c r="O3842" s="1" t="s">
        <v>15616</v>
      </c>
    </row>
    <row r="3843" spans="1:15" x14ac:dyDescent="0.25">
      <c r="A3843">
        <v>3842</v>
      </c>
      <c r="B3843" t="s">
        <v>8582</v>
      </c>
      <c r="C3843" t="s">
        <v>6765</v>
      </c>
      <c r="D3843" t="s">
        <v>13031</v>
      </c>
      <c r="E3843" s="65">
        <f t="shared" ref="E3843:E3906" si="240">DATE(LEFT(D3843,4),MID(D3843,5,2),RIGHT(D3843,2))</f>
        <v>43575</v>
      </c>
      <c r="F3843">
        <f t="shared" ref="F3843:F3906" si="241">YEAR(E3843)</f>
        <v>2019</v>
      </c>
      <c r="G3843">
        <f t="shared" ref="G3843:G3906" si="242">MONTH(E3843)</f>
        <v>4</v>
      </c>
      <c r="H3843">
        <f t="shared" ref="H3843:H3906" si="243">WEEKDAY(E3843,2)</f>
        <v>6</v>
      </c>
      <c r="I3843" s="1" t="s">
        <v>15622</v>
      </c>
      <c r="J3843" s="1" t="s">
        <v>17051</v>
      </c>
      <c r="K3843" s="1" t="s">
        <v>17125</v>
      </c>
      <c r="L3843" s="1" t="s">
        <v>15628</v>
      </c>
      <c r="M3843" s="42">
        <v>0</v>
      </c>
      <c r="N3843" s="42">
        <v>0.65</v>
      </c>
      <c r="O3843" s="1" t="s">
        <v>15615</v>
      </c>
    </row>
    <row r="3844" spans="1:15" x14ac:dyDescent="0.25">
      <c r="A3844">
        <v>3843</v>
      </c>
      <c r="B3844" t="s">
        <v>10147</v>
      </c>
      <c r="C3844" t="s">
        <v>5231</v>
      </c>
      <c r="D3844" t="s">
        <v>13032</v>
      </c>
      <c r="E3844" s="65">
        <f t="shared" si="240"/>
        <v>43579</v>
      </c>
      <c r="F3844">
        <f t="shared" si="241"/>
        <v>2019</v>
      </c>
      <c r="G3844">
        <f t="shared" si="242"/>
        <v>4</v>
      </c>
      <c r="H3844">
        <f t="shared" si="243"/>
        <v>3</v>
      </c>
      <c r="I3844" s="1" t="s">
        <v>15622</v>
      </c>
      <c r="J3844" s="1" t="s">
        <v>17051</v>
      </c>
      <c r="K3844" s="1" t="s">
        <v>17125</v>
      </c>
      <c r="L3844" s="1" t="s">
        <v>15626</v>
      </c>
      <c r="M3844" s="42">
        <v>1</v>
      </c>
      <c r="N3844" s="42">
        <v>0.94</v>
      </c>
      <c r="O3844" s="1" t="s">
        <v>15615</v>
      </c>
    </row>
    <row r="3845" spans="1:15" x14ac:dyDescent="0.25">
      <c r="A3845">
        <v>3844</v>
      </c>
      <c r="B3845" t="s">
        <v>11397</v>
      </c>
      <c r="C3845" t="s">
        <v>4003</v>
      </c>
      <c r="D3845" t="s">
        <v>13032</v>
      </c>
      <c r="E3845" s="65">
        <f t="shared" si="240"/>
        <v>43579</v>
      </c>
      <c r="F3845">
        <f t="shared" si="241"/>
        <v>2019</v>
      </c>
      <c r="G3845">
        <f t="shared" si="242"/>
        <v>4</v>
      </c>
      <c r="H3845">
        <f t="shared" si="243"/>
        <v>3</v>
      </c>
      <c r="I3845" s="1" t="s">
        <v>15622</v>
      </c>
      <c r="J3845" s="1" t="s">
        <v>17051</v>
      </c>
      <c r="K3845" s="1" t="s">
        <v>17125</v>
      </c>
      <c r="L3845" s="1" t="s">
        <v>15628</v>
      </c>
      <c r="M3845" s="42">
        <v>0</v>
      </c>
      <c r="N3845" s="42">
        <v>0.88</v>
      </c>
      <c r="O3845" s="1" t="s">
        <v>15616</v>
      </c>
    </row>
    <row r="3846" spans="1:15" x14ac:dyDescent="0.25">
      <c r="A3846">
        <v>3845</v>
      </c>
      <c r="B3846" t="s">
        <v>9157</v>
      </c>
      <c r="C3846" t="s">
        <v>6196</v>
      </c>
      <c r="D3846" t="s">
        <v>13033</v>
      </c>
      <c r="E3846" s="65">
        <f t="shared" si="240"/>
        <v>43580</v>
      </c>
      <c r="F3846">
        <f t="shared" si="241"/>
        <v>2019</v>
      </c>
      <c r="G3846">
        <f t="shared" si="242"/>
        <v>4</v>
      </c>
      <c r="H3846">
        <f t="shared" si="243"/>
        <v>4</v>
      </c>
      <c r="I3846" s="1" t="s">
        <v>15625</v>
      </c>
      <c r="J3846" s="1" t="s">
        <v>17051</v>
      </c>
      <c r="K3846" s="1" t="s">
        <v>17125</v>
      </c>
      <c r="L3846" s="1" t="s">
        <v>15626</v>
      </c>
      <c r="M3846" s="42">
        <v>1</v>
      </c>
      <c r="N3846" s="42">
        <v>0.99</v>
      </c>
      <c r="O3846" s="1" t="s">
        <v>15616</v>
      </c>
    </row>
    <row r="3847" spans="1:15" x14ac:dyDescent="0.25">
      <c r="A3847">
        <v>3846</v>
      </c>
      <c r="B3847" t="s">
        <v>11287</v>
      </c>
      <c r="C3847" t="s">
        <v>4114</v>
      </c>
      <c r="D3847" t="s">
        <v>13034</v>
      </c>
      <c r="E3847" s="65">
        <f t="shared" si="240"/>
        <v>43581</v>
      </c>
      <c r="F3847">
        <f t="shared" si="241"/>
        <v>2019</v>
      </c>
      <c r="G3847">
        <f t="shared" si="242"/>
        <v>4</v>
      </c>
      <c r="H3847">
        <f t="shared" si="243"/>
        <v>5</v>
      </c>
      <c r="I3847" s="1" t="s">
        <v>15622</v>
      </c>
      <c r="J3847" s="1" t="s">
        <v>17051</v>
      </c>
      <c r="K3847" s="1" t="s">
        <v>17125</v>
      </c>
      <c r="L3847" s="1" t="s">
        <v>15626</v>
      </c>
      <c r="M3847" s="42">
        <v>0.9</v>
      </c>
      <c r="N3847" s="42">
        <v>0.97</v>
      </c>
      <c r="O3847" s="1" t="s">
        <v>15615</v>
      </c>
    </row>
    <row r="3848" spans="1:15" x14ac:dyDescent="0.25">
      <c r="A3848">
        <v>3847</v>
      </c>
      <c r="B3848" t="s">
        <v>8913</v>
      </c>
      <c r="C3848" t="s">
        <v>6439</v>
      </c>
      <c r="D3848" t="s">
        <v>13035</v>
      </c>
      <c r="E3848" s="65">
        <f t="shared" si="240"/>
        <v>43583</v>
      </c>
      <c r="F3848">
        <f t="shared" si="241"/>
        <v>2019</v>
      </c>
      <c r="G3848">
        <f t="shared" si="242"/>
        <v>4</v>
      </c>
      <c r="H3848">
        <f t="shared" si="243"/>
        <v>7</v>
      </c>
      <c r="I3848" s="1" t="s">
        <v>15699</v>
      </c>
      <c r="J3848" s="1" t="s">
        <v>17063</v>
      </c>
      <c r="K3848" s="1" t="s">
        <v>17125</v>
      </c>
      <c r="L3848" s="1" t="s">
        <v>15624</v>
      </c>
      <c r="M3848" s="42">
        <v>1</v>
      </c>
      <c r="N3848" s="42">
        <v>0.96</v>
      </c>
      <c r="O3848" s="1" t="s">
        <v>15615</v>
      </c>
    </row>
    <row r="3849" spans="1:15" x14ac:dyDescent="0.25">
      <c r="A3849">
        <v>3848</v>
      </c>
      <c r="B3849" t="s">
        <v>10591</v>
      </c>
      <c r="C3849" t="s">
        <v>4795</v>
      </c>
      <c r="D3849" t="s">
        <v>13036</v>
      </c>
      <c r="E3849" s="65">
        <f t="shared" si="240"/>
        <v>43584</v>
      </c>
      <c r="F3849">
        <f t="shared" si="241"/>
        <v>2019</v>
      </c>
      <c r="G3849">
        <f t="shared" si="242"/>
        <v>4</v>
      </c>
      <c r="H3849">
        <f t="shared" si="243"/>
        <v>1</v>
      </c>
      <c r="I3849" s="1" t="s">
        <v>15622</v>
      </c>
      <c r="J3849" s="1" t="s">
        <v>17051</v>
      </c>
      <c r="K3849" s="1" t="s">
        <v>17125</v>
      </c>
      <c r="L3849" s="1" t="s">
        <v>15626</v>
      </c>
      <c r="M3849" s="42">
        <v>1</v>
      </c>
      <c r="N3849" s="42">
        <v>1</v>
      </c>
      <c r="O3849" s="1" t="s">
        <v>15615</v>
      </c>
    </row>
    <row r="3850" spans="1:15" x14ac:dyDescent="0.25">
      <c r="A3850">
        <v>3849</v>
      </c>
      <c r="B3850" t="s">
        <v>9061</v>
      </c>
      <c r="C3850" t="s">
        <v>6292</v>
      </c>
      <c r="D3850" t="s">
        <v>13037</v>
      </c>
      <c r="E3850" s="65">
        <f t="shared" si="240"/>
        <v>43585</v>
      </c>
      <c r="F3850">
        <f t="shared" si="241"/>
        <v>2019</v>
      </c>
      <c r="G3850">
        <f t="shared" si="242"/>
        <v>4</v>
      </c>
      <c r="H3850">
        <f t="shared" si="243"/>
        <v>2</v>
      </c>
      <c r="I3850" s="1" t="s">
        <v>15622</v>
      </c>
      <c r="J3850" s="1" t="s">
        <v>17051</v>
      </c>
      <c r="K3850" s="1" t="s">
        <v>17125</v>
      </c>
      <c r="L3850" s="1" t="s">
        <v>15626</v>
      </c>
      <c r="M3850" s="42">
        <v>1</v>
      </c>
      <c r="N3850" s="42">
        <v>1</v>
      </c>
      <c r="O3850" s="1" t="s">
        <v>15615</v>
      </c>
    </row>
    <row r="3851" spans="1:15" x14ac:dyDescent="0.25">
      <c r="A3851">
        <v>3850</v>
      </c>
      <c r="B3851" t="s">
        <v>10079</v>
      </c>
      <c r="C3851" t="s">
        <v>5295</v>
      </c>
      <c r="D3851" t="s">
        <v>13037</v>
      </c>
      <c r="E3851" s="65">
        <f t="shared" si="240"/>
        <v>43585</v>
      </c>
      <c r="F3851">
        <f t="shared" si="241"/>
        <v>2019</v>
      </c>
      <c r="G3851">
        <f t="shared" si="242"/>
        <v>4</v>
      </c>
      <c r="H3851">
        <f t="shared" si="243"/>
        <v>2</v>
      </c>
      <c r="I3851" s="1" t="s">
        <v>15629</v>
      </c>
      <c r="J3851" s="1" t="s">
        <v>17051</v>
      </c>
      <c r="K3851" s="1" t="s">
        <v>17125</v>
      </c>
      <c r="L3851" s="1" t="s">
        <v>15626</v>
      </c>
      <c r="M3851" s="42">
        <v>1</v>
      </c>
      <c r="N3851" s="42">
        <v>1</v>
      </c>
      <c r="O3851" s="1" t="s">
        <v>15616</v>
      </c>
    </row>
    <row r="3852" spans="1:15" x14ac:dyDescent="0.25">
      <c r="A3852">
        <v>3851</v>
      </c>
      <c r="B3852" t="s">
        <v>9280</v>
      </c>
      <c r="C3852" t="s">
        <v>6076</v>
      </c>
      <c r="D3852" t="s">
        <v>13038</v>
      </c>
      <c r="E3852" s="65">
        <f t="shared" si="240"/>
        <v>43586</v>
      </c>
      <c r="F3852">
        <f t="shared" si="241"/>
        <v>2019</v>
      </c>
      <c r="G3852">
        <f t="shared" si="242"/>
        <v>5</v>
      </c>
      <c r="H3852">
        <f t="shared" si="243"/>
        <v>3</v>
      </c>
      <c r="I3852" s="1" t="s">
        <v>15629</v>
      </c>
      <c r="J3852" s="1" t="s">
        <v>17051</v>
      </c>
      <c r="K3852" s="1" t="s">
        <v>17125</v>
      </c>
      <c r="L3852" s="1" t="s">
        <v>15626</v>
      </c>
      <c r="M3852" s="42">
        <v>1</v>
      </c>
      <c r="N3852" s="42">
        <v>1</v>
      </c>
      <c r="O3852" s="1" t="s">
        <v>15615</v>
      </c>
    </row>
    <row r="3853" spans="1:15" x14ac:dyDescent="0.25">
      <c r="A3853">
        <v>3852</v>
      </c>
      <c r="B3853" t="s">
        <v>11519</v>
      </c>
      <c r="C3853" t="s">
        <v>3884</v>
      </c>
      <c r="D3853" t="s">
        <v>13038</v>
      </c>
      <c r="E3853" s="65">
        <f t="shared" si="240"/>
        <v>43586</v>
      </c>
      <c r="F3853">
        <f t="shared" si="241"/>
        <v>2019</v>
      </c>
      <c r="G3853">
        <f t="shared" si="242"/>
        <v>5</v>
      </c>
      <c r="H3853">
        <f t="shared" si="243"/>
        <v>3</v>
      </c>
      <c r="I3853" s="1" t="s">
        <v>15629</v>
      </c>
      <c r="J3853" s="1" t="s">
        <v>17051</v>
      </c>
      <c r="K3853" s="1" t="s">
        <v>17125</v>
      </c>
      <c r="L3853" s="1" t="s">
        <v>15628</v>
      </c>
      <c r="M3853" s="42">
        <v>0.33</v>
      </c>
      <c r="N3853" s="42">
        <v>0.8</v>
      </c>
      <c r="O3853" s="1" t="s">
        <v>15615</v>
      </c>
    </row>
    <row r="3854" spans="1:15" x14ac:dyDescent="0.25">
      <c r="A3854">
        <v>3853</v>
      </c>
      <c r="B3854" t="s">
        <v>11292</v>
      </c>
      <c r="C3854" t="s">
        <v>4109</v>
      </c>
      <c r="D3854" t="s">
        <v>13038</v>
      </c>
      <c r="E3854" s="65">
        <f t="shared" si="240"/>
        <v>43586</v>
      </c>
      <c r="F3854">
        <f t="shared" si="241"/>
        <v>2019</v>
      </c>
      <c r="G3854">
        <f t="shared" si="242"/>
        <v>5</v>
      </c>
      <c r="H3854">
        <f t="shared" si="243"/>
        <v>3</v>
      </c>
      <c r="I3854" s="1" t="s">
        <v>15622</v>
      </c>
      <c r="J3854" s="1" t="s">
        <v>17051</v>
      </c>
      <c r="K3854" s="1" t="s">
        <v>17125</v>
      </c>
      <c r="L3854" s="1" t="s">
        <v>15628</v>
      </c>
      <c r="M3854" s="42">
        <v>0.4</v>
      </c>
      <c r="N3854" s="42">
        <v>1</v>
      </c>
      <c r="O3854" s="1" t="s">
        <v>15615</v>
      </c>
    </row>
    <row r="3855" spans="1:15" x14ac:dyDescent="0.25">
      <c r="A3855">
        <v>3854</v>
      </c>
      <c r="B3855" t="s">
        <v>11449</v>
      </c>
      <c r="C3855" t="s">
        <v>3952</v>
      </c>
      <c r="D3855" t="s">
        <v>13038</v>
      </c>
      <c r="E3855" s="65">
        <f t="shared" si="240"/>
        <v>43586</v>
      </c>
      <c r="F3855">
        <f t="shared" si="241"/>
        <v>2019</v>
      </c>
      <c r="G3855">
        <f t="shared" si="242"/>
        <v>5</v>
      </c>
      <c r="H3855">
        <f t="shared" si="243"/>
        <v>3</v>
      </c>
      <c r="I3855" s="1" t="s">
        <v>15629</v>
      </c>
      <c r="J3855" s="1" t="s">
        <v>17051</v>
      </c>
      <c r="K3855" s="1" t="s">
        <v>17125</v>
      </c>
      <c r="L3855" s="1" t="s">
        <v>15626</v>
      </c>
      <c r="M3855" s="42">
        <v>1</v>
      </c>
      <c r="N3855" s="42">
        <v>0.8</v>
      </c>
      <c r="O3855" s="1" t="s">
        <v>15615</v>
      </c>
    </row>
    <row r="3856" spans="1:15" x14ac:dyDescent="0.25">
      <c r="A3856">
        <v>3855</v>
      </c>
      <c r="B3856" t="s">
        <v>11335</v>
      </c>
      <c r="C3856" t="s">
        <v>4066</v>
      </c>
      <c r="D3856" t="s">
        <v>13039</v>
      </c>
      <c r="E3856" s="65">
        <f t="shared" si="240"/>
        <v>43587</v>
      </c>
      <c r="F3856">
        <f t="shared" si="241"/>
        <v>2019</v>
      </c>
      <c r="G3856">
        <f t="shared" si="242"/>
        <v>5</v>
      </c>
      <c r="H3856">
        <f t="shared" si="243"/>
        <v>4</v>
      </c>
      <c r="I3856" s="1" t="s">
        <v>15622</v>
      </c>
      <c r="J3856" s="1" t="s">
        <v>17051</v>
      </c>
      <c r="K3856" s="1" t="s">
        <v>17125</v>
      </c>
      <c r="L3856" s="1" t="s">
        <v>15624</v>
      </c>
      <c r="M3856" s="42">
        <v>1</v>
      </c>
      <c r="N3856" s="42">
        <v>0.94</v>
      </c>
      <c r="O3856" s="1" t="s">
        <v>15616</v>
      </c>
    </row>
    <row r="3857" spans="1:15" x14ac:dyDescent="0.25">
      <c r="A3857">
        <v>3856</v>
      </c>
      <c r="B3857" t="s">
        <v>8572</v>
      </c>
      <c r="C3857" t="s">
        <v>6775</v>
      </c>
      <c r="D3857" t="s">
        <v>13039</v>
      </c>
      <c r="E3857" s="65">
        <f t="shared" si="240"/>
        <v>43587</v>
      </c>
      <c r="F3857">
        <f t="shared" si="241"/>
        <v>2019</v>
      </c>
      <c r="G3857">
        <f t="shared" si="242"/>
        <v>5</v>
      </c>
      <c r="H3857">
        <f t="shared" si="243"/>
        <v>4</v>
      </c>
      <c r="I3857" s="1" t="s">
        <v>15625</v>
      </c>
      <c r="J3857" s="1" t="s">
        <v>17051</v>
      </c>
      <c r="K3857" s="1" t="s">
        <v>17125</v>
      </c>
      <c r="L3857" s="1" t="s">
        <v>15624</v>
      </c>
      <c r="M3857" s="42">
        <v>0.67</v>
      </c>
      <c r="N3857" s="42">
        <v>0.89</v>
      </c>
      <c r="O3857" s="1" t="s">
        <v>15615</v>
      </c>
    </row>
    <row r="3858" spans="1:15" x14ac:dyDescent="0.25">
      <c r="A3858">
        <v>3857</v>
      </c>
      <c r="B3858" t="s">
        <v>11552</v>
      </c>
      <c r="C3858" t="s">
        <v>3853</v>
      </c>
      <c r="D3858" t="s">
        <v>13040</v>
      </c>
      <c r="E3858" s="65">
        <f t="shared" si="240"/>
        <v>43589</v>
      </c>
      <c r="F3858">
        <f t="shared" si="241"/>
        <v>2019</v>
      </c>
      <c r="G3858">
        <f t="shared" si="242"/>
        <v>5</v>
      </c>
      <c r="H3858">
        <f t="shared" si="243"/>
        <v>6</v>
      </c>
      <c r="I3858" s="1" t="s">
        <v>15625</v>
      </c>
      <c r="J3858" s="1" t="s">
        <v>17051</v>
      </c>
      <c r="K3858" s="1" t="s">
        <v>17125</v>
      </c>
      <c r="L3858" s="1" t="s">
        <v>15626</v>
      </c>
      <c r="M3858" s="42">
        <v>1</v>
      </c>
      <c r="N3858" s="42">
        <v>0.43</v>
      </c>
      <c r="O3858" s="1" t="s">
        <v>15615</v>
      </c>
    </row>
    <row r="3859" spans="1:15" x14ac:dyDescent="0.25">
      <c r="A3859">
        <v>3858</v>
      </c>
      <c r="B3859" t="s">
        <v>8633</v>
      </c>
      <c r="C3859" t="s">
        <v>6715</v>
      </c>
      <c r="D3859" t="s">
        <v>13041</v>
      </c>
      <c r="E3859" s="65">
        <f t="shared" si="240"/>
        <v>43591</v>
      </c>
      <c r="F3859">
        <f t="shared" si="241"/>
        <v>2019</v>
      </c>
      <c r="G3859">
        <f t="shared" si="242"/>
        <v>5</v>
      </c>
      <c r="H3859">
        <f t="shared" si="243"/>
        <v>1</v>
      </c>
      <c r="I3859" s="1" t="s">
        <v>15629</v>
      </c>
      <c r="J3859" s="1" t="s">
        <v>17051</v>
      </c>
      <c r="K3859" s="1" t="s">
        <v>17125</v>
      </c>
      <c r="L3859" s="1" t="s">
        <v>15626</v>
      </c>
      <c r="M3859" s="42">
        <v>1</v>
      </c>
      <c r="N3859" s="42">
        <v>1</v>
      </c>
      <c r="O3859" s="1" t="s">
        <v>15615</v>
      </c>
    </row>
    <row r="3860" spans="1:15" x14ac:dyDescent="0.25">
      <c r="A3860">
        <v>3859</v>
      </c>
      <c r="B3860" t="s">
        <v>10837</v>
      </c>
      <c r="C3860" t="s">
        <v>4556</v>
      </c>
      <c r="D3860" t="s">
        <v>13042</v>
      </c>
      <c r="E3860" s="65">
        <f t="shared" si="240"/>
        <v>43594</v>
      </c>
      <c r="F3860">
        <f t="shared" si="241"/>
        <v>2019</v>
      </c>
      <c r="G3860">
        <f t="shared" si="242"/>
        <v>5</v>
      </c>
      <c r="H3860">
        <f t="shared" si="243"/>
        <v>4</v>
      </c>
      <c r="I3860" s="1" t="s">
        <v>15791</v>
      </c>
      <c r="J3860" s="1" t="s">
        <v>17074</v>
      </c>
      <c r="K3860" s="1" t="s">
        <v>17125</v>
      </c>
      <c r="L3860" s="1" t="s">
        <v>15626</v>
      </c>
      <c r="M3860" s="42">
        <v>1</v>
      </c>
      <c r="N3860" s="42">
        <v>0.99</v>
      </c>
      <c r="O3860" s="1" t="s">
        <v>15616</v>
      </c>
    </row>
    <row r="3861" spans="1:15" x14ac:dyDescent="0.25">
      <c r="A3861">
        <v>3860</v>
      </c>
      <c r="B3861" t="s">
        <v>9654</v>
      </c>
      <c r="C3861" t="s">
        <v>5710</v>
      </c>
      <c r="D3861" t="s">
        <v>13042</v>
      </c>
      <c r="E3861" s="65">
        <f t="shared" si="240"/>
        <v>43594</v>
      </c>
      <c r="F3861">
        <f t="shared" si="241"/>
        <v>2019</v>
      </c>
      <c r="G3861">
        <f t="shared" si="242"/>
        <v>5</v>
      </c>
      <c r="H3861">
        <f t="shared" si="243"/>
        <v>4</v>
      </c>
      <c r="I3861" s="1" t="s">
        <v>15622</v>
      </c>
      <c r="J3861" s="1" t="s">
        <v>17051</v>
      </c>
      <c r="K3861" s="1" t="s">
        <v>17125</v>
      </c>
      <c r="L3861" s="1" t="s">
        <v>15626</v>
      </c>
      <c r="M3861" s="42">
        <v>1</v>
      </c>
      <c r="N3861" s="42">
        <v>1</v>
      </c>
      <c r="O3861" s="1" t="s">
        <v>15616</v>
      </c>
    </row>
    <row r="3862" spans="1:15" x14ac:dyDescent="0.25">
      <c r="A3862">
        <v>3861</v>
      </c>
      <c r="B3862" t="s">
        <v>10771</v>
      </c>
      <c r="C3862" t="s">
        <v>4619</v>
      </c>
      <c r="D3862" t="s">
        <v>13043</v>
      </c>
      <c r="E3862" s="65">
        <f t="shared" si="240"/>
        <v>43595</v>
      </c>
      <c r="F3862">
        <f t="shared" si="241"/>
        <v>2019</v>
      </c>
      <c r="G3862">
        <f t="shared" si="242"/>
        <v>5</v>
      </c>
      <c r="H3862">
        <f t="shared" si="243"/>
        <v>5</v>
      </c>
      <c r="I3862" s="1" t="s">
        <v>15787</v>
      </c>
      <c r="J3862" s="1" t="s">
        <v>17051</v>
      </c>
      <c r="K3862" s="1" t="s">
        <v>17125</v>
      </c>
      <c r="L3862" s="1" t="s">
        <v>15624</v>
      </c>
      <c r="M3862" s="42">
        <v>1</v>
      </c>
      <c r="N3862" s="42">
        <v>0.96</v>
      </c>
      <c r="O3862" s="1" t="s">
        <v>15616</v>
      </c>
    </row>
    <row r="3863" spans="1:15" x14ac:dyDescent="0.25">
      <c r="A3863">
        <v>3862</v>
      </c>
      <c r="B3863" t="s">
        <v>11325</v>
      </c>
      <c r="C3863" t="s">
        <v>4076</v>
      </c>
      <c r="D3863" t="s">
        <v>13044</v>
      </c>
      <c r="E3863" s="65">
        <f t="shared" si="240"/>
        <v>43596</v>
      </c>
      <c r="F3863">
        <f t="shared" si="241"/>
        <v>2019</v>
      </c>
      <c r="G3863">
        <f t="shared" si="242"/>
        <v>5</v>
      </c>
      <c r="H3863">
        <f t="shared" si="243"/>
        <v>6</v>
      </c>
      <c r="I3863" s="1" t="s">
        <v>15625</v>
      </c>
      <c r="J3863" s="1" t="s">
        <v>17051</v>
      </c>
      <c r="K3863" s="1" t="s">
        <v>17125</v>
      </c>
      <c r="L3863" s="1" t="s">
        <v>15626</v>
      </c>
      <c r="M3863" s="42">
        <v>0.9</v>
      </c>
      <c r="N3863" s="42">
        <v>0.97</v>
      </c>
      <c r="O3863" s="1" t="s">
        <v>15615</v>
      </c>
    </row>
    <row r="3864" spans="1:15" x14ac:dyDescent="0.25">
      <c r="A3864">
        <v>3863</v>
      </c>
      <c r="B3864" t="s">
        <v>10760</v>
      </c>
      <c r="C3864" t="s">
        <v>4630</v>
      </c>
      <c r="D3864" t="s">
        <v>13045</v>
      </c>
      <c r="E3864" s="65">
        <f t="shared" si="240"/>
        <v>43597</v>
      </c>
      <c r="F3864">
        <f t="shared" si="241"/>
        <v>2019</v>
      </c>
      <c r="G3864">
        <f t="shared" si="242"/>
        <v>5</v>
      </c>
      <c r="H3864">
        <f t="shared" si="243"/>
        <v>7</v>
      </c>
      <c r="I3864" s="1" t="s">
        <v>15625</v>
      </c>
      <c r="J3864" s="1" t="s">
        <v>17051</v>
      </c>
      <c r="K3864" s="1" t="s">
        <v>17125</v>
      </c>
      <c r="L3864" s="1" t="s">
        <v>15626</v>
      </c>
      <c r="M3864" s="42">
        <v>0.71</v>
      </c>
      <c r="N3864" s="42">
        <v>0.96</v>
      </c>
      <c r="O3864" s="1" t="s">
        <v>15615</v>
      </c>
    </row>
    <row r="3865" spans="1:15" x14ac:dyDescent="0.25">
      <c r="A3865">
        <v>3864</v>
      </c>
      <c r="B3865" t="s">
        <v>9235</v>
      </c>
      <c r="C3865" t="s">
        <v>6119</v>
      </c>
      <c r="D3865" t="s">
        <v>13046</v>
      </c>
      <c r="E3865" s="65">
        <f t="shared" si="240"/>
        <v>43598</v>
      </c>
      <c r="F3865">
        <f t="shared" si="241"/>
        <v>2019</v>
      </c>
      <c r="G3865">
        <f t="shared" si="242"/>
        <v>5</v>
      </c>
      <c r="H3865">
        <f t="shared" si="243"/>
        <v>1</v>
      </c>
      <c r="I3865" s="1" t="s">
        <v>15622</v>
      </c>
      <c r="J3865" s="1" t="s">
        <v>17051</v>
      </c>
      <c r="K3865" s="1" t="s">
        <v>17125</v>
      </c>
      <c r="L3865" s="1" t="s">
        <v>15626</v>
      </c>
      <c r="M3865" s="42">
        <v>1</v>
      </c>
      <c r="N3865" s="42">
        <v>1</v>
      </c>
      <c r="O3865" s="1" t="s">
        <v>15615</v>
      </c>
    </row>
    <row r="3866" spans="1:15" x14ac:dyDescent="0.25">
      <c r="A3866">
        <v>3865</v>
      </c>
      <c r="B3866" t="s">
        <v>9457</v>
      </c>
      <c r="C3866" t="s">
        <v>5902</v>
      </c>
      <c r="D3866" t="s">
        <v>13047</v>
      </c>
      <c r="E3866" s="65">
        <f t="shared" si="240"/>
        <v>43600</v>
      </c>
      <c r="F3866">
        <f t="shared" si="241"/>
        <v>2019</v>
      </c>
      <c r="G3866">
        <f t="shared" si="242"/>
        <v>5</v>
      </c>
      <c r="H3866">
        <f t="shared" si="243"/>
        <v>3</v>
      </c>
      <c r="I3866" s="1" t="s">
        <v>15622</v>
      </c>
      <c r="J3866" s="1" t="s">
        <v>17051</v>
      </c>
      <c r="K3866" s="1" t="s">
        <v>17125</v>
      </c>
      <c r="L3866" s="1" t="s">
        <v>15626</v>
      </c>
      <c r="M3866" s="42">
        <v>0.95</v>
      </c>
      <c r="N3866" s="42">
        <v>0.98</v>
      </c>
      <c r="O3866" s="1" t="s">
        <v>15616</v>
      </c>
    </row>
    <row r="3867" spans="1:15" x14ac:dyDescent="0.25">
      <c r="A3867">
        <v>3866</v>
      </c>
      <c r="B3867" t="s">
        <v>9150</v>
      </c>
      <c r="C3867" t="s">
        <v>6203</v>
      </c>
      <c r="D3867" t="s">
        <v>13047</v>
      </c>
      <c r="E3867" s="65">
        <f t="shared" si="240"/>
        <v>43600</v>
      </c>
      <c r="F3867">
        <f t="shared" si="241"/>
        <v>2019</v>
      </c>
      <c r="G3867">
        <f t="shared" si="242"/>
        <v>5</v>
      </c>
      <c r="H3867">
        <f t="shared" si="243"/>
        <v>3</v>
      </c>
      <c r="I3867" s="1" t="s">
        <v>15622</v>
      </c>
      <c r="J3867" s="1" t="s">
        <v>17051</v>
      </c>
      <c r="K3867" s="1" t="s">
        <v>17125</v>
      </c>
      <c r="L3867" s="1" t="s">
        <v>15623</v>
      </c>
      <c r="M3867" s="42">
        <v>1</v>
      </c>
      <c r="N3867" s="42">
        <v>1</v>
      </c>
      <c r="O3867" s="1" t="s">
        <v>15615</v>
      </c>
    </row>
    <row r="3868" spans="1:15" x14ac:dyDescent="0.25">
      <c r="A3868">
        <v>3867</v>
      </c>
      <c r="B3868" t="s">
        <v>8476</v>
      </c>
      <c r="C3868" t="s">
        <v>6868</v>
      </c>
      <c r="D3868" t="s">
        <v>13048</v>
      </c>
      <c r="E3868" s="65">
        <f t="shared" si="240"/>
        <v>43602</v>
      </c>
      <c r="F3868">
        <f t="shared" si="241"/>
        <v>2019</v>
      </c>
      <c r="G3868">
        <f t="shared" si="242"/>
        <v>5</v>
      </c>
      <c r="H3868">
        <f t="shared" si="243"/>
        <v>5</v>
      </c>
      <c r="I3868" s="1" t="s">
        <v>15674</v>
      </c>
      <c r="J3868" s="1" t="s">
        <v>17074</v>
      </c>
      <c r="K3868" s="1" t="s">
        <v>17125</v>
      </c>
      <c r="L3868" s="1" t="s">
        <v>15626</v>
      </c>
      <c r="M3868" s="42">
        <v>1</v>
      </c>
      <c r="N3868" s="42">
        <v>1</v>
      </c>
      <c r="O3868" s="1" t="s">
        <v>15615</v>
      </c>
    </row>
    <row r="3869" spans="1:15" x14ac:dyDescent="0.25">
      <c r="A3869">
        <v>3868</v>
      </c>
      <c r="B3869" t="s">
        <v>8154</v>
      </c>
      <c r="C3869" t="s">
        <v>7181</v>
      </c>
      <c r="D3869" t="s">
        <v>13048</v>
      </c>
      <c r="E3869" s="65">
        <f t="shared" si="240"/>
        <v>43602</v>
      </c>
      <c r="F3869">
        <f t="shared" si="241"/>
        <v>2019</v>
      </c>
      <c r="G3869">
        <f t="shared" si="242"/>
        <v>5</v>
      </c>
      <c r="H3869">
        <f t="shared" si="243"/>
        <v>5</v>
      </c>
      <c r="I3869" s="1" t="s">
        <v>15629</v>
      </c>
      <c r="J3869" s="1" t="s">
        <v>17051</v>
      </c>
      <c r="K3869" s="1" t="s">
        <v>17125</v>
      </c>
      <c r="L3869" s="1" t="s">
        <v>15626</v>
      </c>
      <c r="M3869" s="42">
        <v>0.96</v>
      </c>
      <c r="N3869" s="42">
        <v>1</v>
      </c>
      <c r="O3869" s="1" t="s">
        <v>15615</v>
      </c>
    </row>
    <row r="3870" spans="1:15" x14ac:dyDescent="0.25">
      <c r="A3870">
        <v>3869</v>
      </c>
      <c r="B3870" t="s">
        <v>10395</v>
      </c>
      <c r="C3870" t="s">
        <v>4984</v>
      </c>
      <c r="D3870" t="s">
        <v>13049</v>
      </c>
      <c r="E3870" s="65">
        <f t="shared" si="240"/>
        <v>43605</v>
      </c>
      <c r="F3870">
        <f t="shared" si="241"/>
        <v>2019</v>
      </c>
      <c r="G3870">
        <f t="shared" si="242"/>
        <v>5</v>
      </c>
      <c r="H3870">
        <f t="shared" si="243"/>
        <v>1</v>
      </c>
      <c r="I3870" s="1" t="s">
        <v>15622</v>
      </c>
      <c r="J3870" s="1" t="s">
        <v>17051</v>
      </c>
      <c r="K3870" s="1" t="s">
        <v>17125</v>
      </c>
      <c r="L3870" s="1" t="s">
        <v>15624</v>
      </c>
      <c r="M3870" s="42">
        <v>0.8</v>
      </c>
      <c r="N3870" s="42">
        <v>0.94</v>
      </c>
      <c r="O3870" s="1" t="s">
        <v>15615</v>
      </c>
    </row>
    <row r="3871" spans="1:15" x14ac:dyDescent="0.25">
      <c r="A3871">
        <v>3870</v>
      </c>
      <c r="B3871" t="s">
        <v>8202</v>
      </c>
      <c r="C3871" t="s">
        <v>7133</v>
      </c>
      <c r="D3871" t="s">
        <v>13049</v>
      </c>
      <c r="E3871" s="65">
        <f t="shared" si="240"/>
        <v>43605</v>
      </c>
      <c r="F3871">
        <f t="shared" si="241"/>
        <v>2019</v>
      </c>
      <c r="G3871">
        <f t="shared" si="242"/>
        <v>5</v>
      </c>
      <c r="H3871">
        <f t="shared" si="243"/>
        <v>1</v>
      </c>
      <c r="I3871" s="1" t="s">
        <v>15622</v>
      </c>
      <c r="J3871" s="1" t="s">
        <v>17051</v>
      </c>
      <c r="K3871" s="1" t="s">
        <v>17125</v>
      </c>
      <c r="L3871" s="1" t="s">
        <v>15626</v>
      </c>
      <c r="M3871" s="42">
        <v>0.94</v>
      </c>
      <c r="N3871" s="42">
        <v>0.97</v>
      </c>
      <c r="O3871" s="1" t="s">
        <v>15616</v>
      </c>
    </row>
    <row r="3872" spans="1:15" x14ac:dyDescent="0.25">
      <c r="A3872">
        <v>3871</v>
      </c>
      <c r="B3872" t="s">
        <v>8722</v>
      </c>
      <c r="C3872" t="s">
        <v>6626</v>
      </c>
      <c r="D3872" t="s">
        <v>13050</v>
      </c>
      <c r="E3872" s="65">
        <f t="shared" si="240"/>
        <v>43606</v>
      </c>
      <c r="F3872">
        <f t="shared" si="241"/>
        <v>2019</v>
      </c>
      <c r="G3872">
        <f t="shared" si="242"/>
        <v>5</v>
      </c>
      <c r="H3872">
        <f t="shared" si="243"/>
        <v>2</v>
      </c>
      <c r="I3872" s="1" t="s">
        <v>15622</v>
      </c>
      <c r="J3872" s="1" t="s">
        <v>17051</v>
      </c>
      <c r="K3872" s="1" t="s">
        <v>17125</v>
      </c>
      <c r="L3872" s="1" t="s">
        <v>15626</v>
      </c>
      <c r="M3872" s="42">
        <v>1</v>
      </c>
      <c r="N3872" s="42">
        <v>0.99</v>
      </c>
      <c r="O3872" s="1" t="s">
        <v>15615</v>
      </c>
    </row>
    <row r="3873" spans="1:15" x14ac:dyDescent="0.25">
      <c r="A3873">
        <v>3872</v>
      </c>
      <c r="B3873" t="s">
        <v>10502</v>
      </c>
      <c r="C3873" t="s">
        <v>4881</v>
      </c>
      <c r="D3873" t="s">
        <v>13050</v>
      </c>
      <c r="E3873" s="65">
        <f t="shared" si="240"/>
        <v>43606</v>
      </c>
      <c r="F3873">
        <f t="shared" si="241"/>
        <v>2019</v>
      </c>
      <c r="G3873">
        <f t="shared" si="242"/>
        <v>5</v>
      </c>
      <c r="H3873">
        <f t="shared" si="243"/>
        <v>2</v>
      </c>
      <c r="I3873" s="1" t="s">
        <v>15622</v>
      </c>
      <c r="J3873" s="1" t="s">
        <v>17051</v>
      </c>
      <c r="K3873" s="1" t="s">
        <v>17125</v>
      </c>
      <c r="L3873" s="1" t="s">
        <v>15624</v>
      </c>
      <c r="M3873" s="42">
        <v>0.8</v>
      </c>
      <c r="N3873" s="42">
        <v>0.94</v>
      </c>
      <c r="O3873" s="1" t="s">
        <v>15615</v>
      </c>
    </row>
    <row r="3874" spans="1:15" x14ac:dyDescent="0.25">
      <c r="A3874">
        <v>3873</v>
      </c>
      <c r="B3874" t="s">
        <v>11231</v>
      </c>
      <c r="C3874" t="s">
        <v>4170</v>
      </c>
      <c r="D3874" t="s">
        <v>13051</v>
      </c>
      <c r="E3874" s="65">
        <f t="shared" si="240"/>
        <v>43608</v>
      </c>
      <c r="F3874">
        <f t="shared" si="241"/>
        <v>2019</v>
      </c>
      <c r="G3874">
        <f t="shared" si="242"/>
        <v>5</v>
      </c>
      <c r="H3874">
        <f t="shared" si="243"/>
        <v>4</v>
      </c>
      <c r="I3874" s="1" t="s">
        <v>15629</v>
      </c>
      <c r="J3874" s="1" t="s">
        <v>17051</v>
      </c>
      <c r="K3874" s="1" t="s">
        <v>17125</v>
      </c>
      <c r="L3874" s="1" t="s">
        <v>15626</v>
      </c>
      <c r="M3874" s="42">
        <v>0.93</v>
      </c>
      <c r="N3874" s="42">
        <v>1</v>
      </c>
      <c r="O3874" s="1" t="s">
        <v>15615</v>
      </c>
    </row>
    <row r="3875" spans="1:15" x14ac:dyDescent="0.25">
      <c r="A3875">
        <v>3874</v>
      </c>
      <c r="B3875" t="s">
        <v>8327</v>
      </c>
      <c r="C3875" t="s">
        <v>7010</v>
      </c>
      <c r="D3875" t="s">
        <v>13051</v>
      </c>
      <c r="E3875" s="65">
        <f t="shared" si="240"/>
        <v>43608</v>
      </c>
      <c r="F3875">
        <f t="shared" si="241"/>
        <v>2019</v>
      </c>
      <c r="G3875">
        <f t="shared" si="242"/>
        <v>5</v>
      </c>
      <c r="H3875">
        <f t="shared" si="243"/>
        <v>4</v>
      </c>
      <c r="I3875" s="1" t="s">
        <v>15629</v>
      </c>
      <c r="J3875" s="1" t="s">
        <v>17051</v>
      </c>
      <c r="K3875" s="1" t="s">
        <v>17125</v>
      </c>
      <c r="L3875" s="1" t="s">
        <v>15626</v>
      </c>
      <c r="M3875" s="42">
        <v>1</v>
      </c>
      <c r="N3875" s="42">
        <v>0.99</v>
      </c>
      <c r="O3875" s="1" t="s">
        <v>15616</v>
      </c>
    </row>
    <row r="3876" spans="1:15" x14ac:dyDescent="0.25">
      <c r="A3876">
        <v>3875</v>
      </c>
      <c r="B3876" t="s">
        <v>10709</v>
      </c>
      <c r="C3876" t="s">
        <v>4678</v>
      </c>
      <c r="D3876" t="s">
        <v>13052</v>
      </c>
      <c r="E3876" s="65">
        <f t="shared" si="240"/>
        <v>43611</v>
      </c>
      <c r="F3876">
        <f t="shared" si="241"/>
        <v>2019</v>
      </c>
      <c r="G3876">
        <f t="shared" si="242"/>
        <v>5</v>
      </c>
      <c r="H3876">
        <f t="shared" si="243"/>
        <v>7</v>
      </c>
      <c r="I3876" s="1" t="s">
        <v>15625</v>
      </c>
      <c r="J3876" s="1" t="s">
        <v>17051</v>
      </c>
      <c r="K3876" s="1" t="s">
        <v>17125</v>
      </c>
      <c r="L3876" s="1" t="s">
        <v>15626</v>
      </c>
      <c r="M3876" s="42">
        <v>0.83</v>
      </c>
      <c r="N3876" s="42">
        <v>1</v>
      </c>
      <c r="O3876" s="1" t="s">
        <v>15616</v>
      </c>
    </row>
    <row r="3877" spans="1:15" x14ac:dyDescent="0.25">
      <c r="A3877">
        <v>3876</v>
      </c>
      <c r="B3877" t="s">
        <v>8239</v>
      </c>
      <c r="C3877" t="s">
        <v>7096</v>
      </c>
      <c r="D3877" t="s">
        <v>13053</v>
      </c>
      <c r="E3877" s="65">
        <f t="shared" si="240"/>
        <v>43612</v>
      </c>
      <c r="F3877">
        <f t="shared" si="241"/>
        <v>2019</v>
      </c>
      <c r="G3877">
        <f t="shared" si="242"/>
        <v>5</v>
      </c>
      <c r="H3877">
        <f t="shared" si="243"/>
        <v>1</v>
      </c>
      <c r="I3877" s="1" t="s">
        <v>15625</v>
      </c>
      <c r="J3877" s="1" t="s">
        <v>17051</v>
      </c>
      <c r="K3877" s="1" t="s">
        <v>17125</v>
      </c>
      <c r="L3877" s="1" t="s">
        <v>15626</v>
      </c>
      <c r="M3877" s="42">
        <v>1</v>
      </c>
      <c r="N3877" s="42">
        <v>0.93</v>
      </c>
      <c r="O3877" s="1" t="s">
        <v>15615</v>
      </c>
    </row>
    <row r="3878" spans="1:15" x14ac:dyDescent="0.25">
      <c r="A3878">
        <v>3877</v>
      </c>
      <c r="B3878" t="s">
        <v>10316</v>
      </c>
      <c r="C3878" t="s">
        <v>5063</v>
      </c>
      <c r="D3878" t="s">
        <v>13053</v>
      </c>
      <c r="E3878" s="65">
        <f t="shared" si="240"/>
        <v>43612</v>
      </c>
      <c r="F3878">
        <f t="shared" si="241"/>
        <v>2019</v>
      </c>
      <c r="G3878">
        <f t="shared" si="242"/>
        <v>5</v>
      </c>
      <c r="H3878">
        <f t="shared" si="243"/>
        <v>1</v>
      </c>
      <c r="I3878" s="1" t="s">
        <v>15629</v>
      </c>
      <c r="J3878" s="1" t="s">
        <v>17051</v>
      </c>
      <c r="K3878" s="1" t="s">
        <v>17125</v>
      </c>
      <c r="L3878" s="1" t="s">
        <v>15624</v>
      </c>
      <c r="M3878" s="42">
        <v>0.7</v>
      </c>
      <c r="N3878" s="42">
        <v>0.95</v>
      </c>
      <c r="O3878" s="1" t="s">
        <v>15615</v>
      </c>
    </row>
    <row r="3879" spans="1:15" x14ac:dyDescent="0.25">
      <c r="A3879">
        <v>3878</v>
      </c>
      <c r="B3879" t="s">
        <v>10182</v>
      </c>
      <c r="C3879" t="s">
        <v>5196</v>
      </c>
      <c r="D3879" t="s">
        <v>13054</v>
      </c>
      <c r="E3879" s="65">
        <f t="shared" si="240"/>
        <v>43613</v>
      </c>
      <c r="F3879">
        <f t="shared" si="241"/>
        <v>2019</v>
      </c>
      <c r="G3879">
        <f t="shared" si="242"/>
        <v>5</v>
      </c>
      <c r="H3879">
        <f t="shared" si="243"/>
        <v>2</v>
      </c>
      <c r="I3879" s="1" t="s">
        <v>15622</v>
      </c>
      <c r="J3879" s="1" t="s">
        <v>17051</v>
      </c>
      <c r="K3879" s="1" t="s">
        <v>17125</v>
      </c>
      <c r="L3879" s="1" t="s">
        <v>15623</v>
      </c>
      <c r="M3879" s="42">
        <v>0.5</v>
      </c>
      <c r="N3879" s="42">
        <v>1</v>
      </c>
      <c r="O3879" s="1" t="s">
        <v>15615</v>
      </c>
    </row>
    <row r="3880" spans="1:15" x14ac:dyDescent="0.25">
      <c r="A3880">
        <v>3879</v>
      </c>
      <c r="B3880" t="s">
        <v>11253</v>
      </c>
      <c r="C3880" t="s">
        <v>4148</v>
      </c>
      <c r="D3880" t="s">
        <v>13054</v>
      </c>
      <c r="E3880" s="65">
        <f t="shared" si="240"/>
        <v>43613</v>
      </c>
      <c r="F3880">
        <f t="shared" si="241"/>
        <v>2019</v>
      </c>
      <c r="G3880">
        <f t="shared" si="242"/>
        <v>5</v>
      </c>
      <c r="H3880">
        <f t="shared" si="243"/>
        <v>2</v>
      </c>
      <c r="I3880" s="1" t="s">
        <v>15622</v>
      </c>
      <c r="J3880" s="1" t="s">
        <v>17051</v>
      </c>
      <c r="K3880" s="1" t="s">
        <v>17125</v>
      </c>
      <c r="L3880" s="1" t="s">
        <v>15626</v>
      </c>
      <c r="M3880" s="42">
        <v>1</v>
      </c>
      <c r="N3880" s="42">
        <v>0.99</v>
      </c>
      <c r="O3880" s="1" t="s">
        <v>15615</v>
      </c>
    </row>
    <row r="3881" spans="1:15" x14ac:dyDescent="0.25">
      <c r="A3881">
        <v>3880</v>
      </c>
      <c r="B3881" t="s">
        <v>11135</v>
      </c>
      <c r="C3881" t="s">
        <v>4265</v>
      </c>
      <c r="D3881" t="s">
        <v>13054</v>
      </c>
      <c r="E3881" s="65">
        <f t="shared" si="240"/>
        <v>43613</v>
      </c>
      <c r="F3881">
        <f t="shared" si="241"/>
        <v>2019</v>
      </c>
      <c r="G3881">
        <f t="shared" si="242"/>
        <v>5</v>
      </c>
      <c r="H3881">
        <f t="shared" si="243"/>
        <v>2</v>
      </c>
      <c r="I3881" s="1" t="s">
        <v>15625</v>
      </c>
      <c r="J3881" s="1" t="s">
        <v>17051</v>
      </c>
      <c r="K3881" s="1" t="s">
        <v>17125</v>
      </c>
      <c r="L3881" s="1" t="s">
        <v>15628</v>
      </c>
      <c r="M3881" s="42">
        <v>0.38</v>
      </c>
      <c r="N3881" s="42">
        <v>1</v>
      </c>
      <c r="O3881" s="1" t="s">
        <v>15615</v>
      </c>
    </row>
    <row r="3882" spans="1:15" x14ac:dyDescent="0.25">
      <c r="A3882">
        <v>3881</v>
      </c>
      <c r="B3882" t="s">
        <v>10834</v>
      </c>
      <c r="C3882" t="s">
        <v>4559</v>
      </c>
      <c r="D3882" t="s">
        <v>13054</v>
      </c>
      <c r="E3882" s="65">
        <f t="shared" si="240"/>
        <v>43613</v>
      </c>
      <c r="F3882">
        <f t="shared" si="241"/>
        <v>2019</v>
      </c>
      <c r="G3882">
        <f t="shared" si="242"/>
        <v>5</v>
      </c>
      <c r="H3882">
        <f t="shared" si="243"/>
        <v>2</v>
      </c>
      <c r="I3882" s="1" t="s">
        <v>15622</v>
      </c>
      <c r="J3882" s="1" t="s">
        <v>17051</v>
      </c>
      <c r="K3882" s="1" t="s">
        <v>17125</v>
      </c>
      <c r="L3882" s="1" t="s">
        <v>15626</v>
      </c>
      <c r="M3882" s="42">
        <v>1</v>
      </c>
      <c r="N3882" s="42">
        <v>0.98</v>
      </c>
      <c r="O3882" s="1" t="s">
        <v>15615</v>
      </c>
    </row>
    <row r="3883" spans="1:15" x14ac:dyDescent="0.25">
      <c r="A3883">
        <v>3882</v>
      </c>
      <c r="B3883" t="s">
        <v>10239</v>
      </c>
      <c r="C3883" t="s">
        <v>5140</v>
      </c>
      <c r="D3883" t="s">
        <v>13055</v>
      </c>
      <c r="E3883" s="65">
        <f t="shared" si="240"/>
        <v>43614</v>
      </c>
      <c r="F3883">
        <f t="shared" si="241"/>
        <v>2019</v>
      </c>
      <c r="G3883">
        <f t="shared" si="242"/>
        <v>5</v>
      </c>
      <c r="H3883">
        <f t="shared" si="243"/>
        <v>3</v>
      </c>
      <c r="I3883" s="1" t="s">
        <v>15625</v>
      </c>
      <c r="J3883" s="1" t="s">
        <v>17051</v>
      </c>
      <c r="K3883" s="1" t="s">
        <v>17125</v>
      </c>
      <c r="L3883" s="1" t="s">
        <v>15624</v>
      </c>
      <c r="M3883" s="42">
        <v>1</v>
      </c>
      <c r="N3883" s="42">
        <v>0.84</v>
      </c>
      <c r="O3883" s="1" t="s">
        <v>15615</v>
      </c>
    </row>
    <row r="3884" spans="1:15" x14ac:dyDescent="0.25">
      <c r="A3884">
        <v>3883</v>
      </c>
      <c r="B3884" t="s">
        <v>11553</v>
      </c>
      <c r="C3884" t="s">
        <v>3852</v>
      </c>
      <c r="D3884" t="s">
        <v>13055</v>
      </c>
      <c r="E3884" s="65">
        <f t="shared" si="240"/>
        <v>43614</v>
      </c>
      <c r="F3884">
        <f t="shared" si="241"/>
        <v>2019</v>
      </c>
      <c r="G3884">
        <f t="shared" si="242"/>
        <v>5</v>
      </c>
      <c r="H3884">
        <f t="shared" si="243"/>
        <v>3</v>
      </c>
      <c r="I3884" s="1" t="s">
        <v>15629</v>
      </c>
      <c r="J3884" s="1" t="s">
        <v>17051</v>
      </c>
      <c r="K3884" s="1" t="s">
        <v>17125</v>
      </c>
      <c r="L3884" s="1" t="s">
        <v>15626</v>
      </c>
      <c r="M3884" s="42">
        <v>1</v>
      </c>
      <c r="N3884" s="42">
        <v>0.89</v>
      </c>
      <c r="O3884" s="1" t="s">
        <v>15616</v>
      </c>
    </row>
    <row r="3885" spans="1:15" x14ac:dyDescent="0.25">
      <c r="A3885">
        <v>3884</v>
      </c>
      <c r="B3885" t="s">
        <v>9617</v>
      </c>
      <c r="C3885" t="s">
        <v>5746</v>
      </c>
      <c r="D3885" t="s">
        <v>13055</v>
      </c>
      <c r="E3885" s="65">
        <f t="shared" si="240"/>
        <v>43614</v>
      </c>
      <c r="F3885">
        <f t="shared" si="241"/>
        <v>2019</v>
      </c>
      <c r="G3885">
        <f t="shared" si="242"/>
        <v>5</v>
      </c>
      <c r="H3885">
        <f t="shared" si="243"/>
        <v>3</v>
      </c>
      <c r="I3885" s="1" t="s">
        <v>15629</v>
      </c>
      <c r="J3885" s="1" t="s">
        <v>17051</v>
      </c>
      <c r="K3885" s="1" t="s">
        <v>17125</v>
      </c>
      <c r="L3885" s="1" t="s">
        <v>15624</v>
      </c>
      <c r="M3885" s="42">
        <v>1</v>
      </c>
      <c r="N3885" s="42">
        <v>1</v>
      </c>
      <c r="O3885" s="1" t="s">
        <v>15616</v>
      </c>
    </row>
    <row r="3886" spans="1:15" x14ac:dyDescent="0.25">
      <c r="A3886">
        <v>3885</v>
      </c>
      <c r="B3886" t="s">
        <v>10548</v>
      </c>
      <c r="C3886" t="s">
        <v>4836</v>
      </c>
      <c r="D3886" t="s">
        <v>13056</v>
      </c>
      <c r="E3886" s="65">
        <f t="shared" si="240"/>
        <v>43615</v>
      </c>
      <c r="F3886">
        <f t="shared" si="241"/>
        <v>2019</v>
      </c>
      <c r="G3886">
        <f t="shared" si="242"/>
        <v>5</v>
      </c>
      <c r="H3886">
        <f t="shared" si="243"/>
        <v>4</v>
      </c>
      <c r="I3886" s="1" t="s">
        <v>15776</v>
      </c>
      <c r="J3886" s="1" t="s">
        <v>17122</v>
      </c>
      <c r="K3886" s="1" t="s">
        <v>17125</v>
      </c>
      <c r="L3886" s="1" t="s">
        <v>15628</v>
      </c>
      <c r="M3886" s="42">
        <v>0.2</v>
      </c>
      <c r="N3886" s="42">
        <v>1</v>
      </c>
      <c r="O3886" s="1" t="s">
        <v>15615</v>
      </c>
    </row>
    <row r="3887" spans="1:15" x14ac:dyDescent="0.25">
      <c r="A3887">
        <v>3886</v>
      </c>
      <c r="B3887" t="s">
        <v>7998</v>
      </c>
      <c r="C3887" t="s">
        <v>7333</v>
      </c>
      <c r="D3887" t="s">
        <v>13056</v>
      </c>
      <c r="E3887" s="65">
        <f t="shared" si="240"/>
        <v>43615</v>
      </c>
      <c r="F3887">
        <f t="shared" si="241"/>
        <v>2019</v>
      </c>
      <c r="G3887">
        <f t="shared" si="242"/>
        <v>5</v>
      </c>
      <c r="H3887">
        <f t="shared" si="243"/>
        <v>4</v>
      </c>
      <c r="I3887" s="1" t="s">
        <v>15622</v>
      </c>
      <c r="J3887" s="1" t="s">
        <v>17051</v>
      </c>
      <c r="K3887" s="1" t="s">
        <v>17125</v>
      </c>
      <c r="L3887" s="1" t="s">
        <v>15623</v>
      </c>
      <c r="M3887" s="42">
        <v>0.9</v>
      </c>
      <c r="N3887" s="42">
        <v>1</v>
      </c>
      <c r="O3887" s="1" t="s">
        <v>15616</v>
      </c>
    </row>
    <row r="3888" spans="1:15" x14ac:dyDescent="0.25">
      <c r="A3888">
        <v>3887</v>
      </c>
      <c r="B3888" t="s">
        <v>9144</v>
      </c>
      <c r="C3888" t="s">
        <v>6209</v>
      </c>
      <c r="D3888" t="s">
        <v>13057</v>
      </c>
      <c r="E3888" s="65">
        <f t="shared" si="240"/>
        <v>43616</v>
      </c>
      <c r="F3888">
        <f t="shared" si="241"/>
        <v>2019</v>
      </c>
      <c r="G3888">
        <f t="shared" si="242"/>
        <v>5</v>
      </c>
      <c r="H3888">
        <f t="shared" si="243"/>
        <v>5</v>
      </c>
      <c r="I3888" s="1" t="s">
        <v>15622</v>
      </c>
      <c r="J3888" s="1" t="s">
        <v>17051</v>
      </c>
      <c r="K3888" s="1" t="s">
        <v>17125</v>
      </c>
      <c r="L3888" s="1" t="s">
        <v>15626</v>
      </c>
      <c r="M3888" s="42">
        <v>1</v>
      </c>
      <c r="N3888" s="42">
        <v>0.83</v>
      </c>
      <c r="O3888" s="1" t="s">
        <v>15616</v>
      </c>
    </row>
    <row r="3889" spans="1:15" x14ac:dyDescent="0.25">
      <c r="A3889">
        <v>3888</v>
      </c>
      <c r="B3889" t="s">
        <v>8166</v>
      </c>
      <c r="C3889" t="s">
        <v>7169</v>
      </c>
      <c r="D3889" t="s">
        <v>13057</v>
      </c>
      <c r="E3889" s="65">
        <f t="shared" si="240"/>
        <v>43616</v>
      </c>
      <c r="F3889">
        <f t="shared" si="241"/>
        <v>2019</v>
      </c>
      <c r="G3889">
        <f t="shared" si="242"/>
        <v>5</v>
      </c>
      <c r="H3889">
        <f t="shared" si="243"/>
        <v>5</v>
      </c>
      <c r="I3889" s="1" t="s">
        <v>15622</v>
      </c>
      <c r="J3889" s="1" t="s">
        <v>17051</v>
      </c>
      <c r="K3889" s="1" t="s">
        <v>17125</v>
      </c>
      <c r="L3889" s="1" t="s">
        <v>15626</v>
      </c>
      <c r="M3889" s="42">
        <v>1</v>
      </c>
      <c r="N3889" s="42">
        <v>1</v>
      </c>
      <c r="O3889" s="1" t="s">
        <v>15616</v>
      </c>
    </row>
    <row r="3890" spans="1:15" x14ac:dyDescent="0.25">
      <c r="A3890">
        <v>3889</v>
      </c>
      <c r="B3890" t="s">
        <v>8567</v>
      </c>
      <c r="C3890" t="s">
        <v>6780</v>
      </c>
      <c r="D3890" t="s">
        <v>13057</v>
      </c>
      <c r="E3890" s="65">
        <f t="shared" si="240"/>
        <v>43616</v>
      </c>
      <c r="F3890">
        <f t="shared" si="241"/>
        <v>2019</v>
      </c>
      <c r="G3890">
        <f t="shared" si="242"/>
        <v>5</v>
      </c>
      <c r="H3890">
        <f t="shared" si="243"/>
        <v>5</v>
      </c>
      <c r="I3890" s="1" t="s">
        <v>15622</v>
      </c>
      <c r="J3890" s="1" t="s">
        <v>17051</v>
      </c>
      <c r="K3890" s="1" t="s">
        <v>17125</v>
      </c>
      <c r="L3890" s="1" t="s">
        <v>15624</v>
      </c>
      <c r="M3890" s="42">
        <v>0.75</v>
      </c>
      <c r="N3890" s="42">
        <v>0.97</v>
      </c>
      <c r="O3890" s="1" t="s">
        <v>15615</v>
      </c>
    </row>
    <row r="3891" spans="1:15" x14ac:dyDescent="0.25">
      <c r="A3891">
        <v>3890</v>
      </c>
      <c r="B3891" t="s">
        <v>11249</v>
      </c>
      <c r="C3891" t="s">
        <v>4152</v>
      </c>
      <c r="D3891" t="s">
        <v>13058</v>
      </c>
      <c r="E3891" s="65">
        <f t="shared" si="240"/>
        <v>43617</v>
      </c>
      <c r="F3891">
        <f t="shared" si="241"/>
        <v>2019</v>
      </c>
      <c r="G3891">
        <f t="shared" si="242"/>
        <v>6</v>
      </c>
      <c r="H3891">
        <f t="shared" si="243"/>
        <v>6</v>
      </c>
      <c r="I3891" s="1" t="s">
        <v>15622</v>
      </c>
      <c r="J3891" s="1" t="s">
        <v>17051</v>
      </c>
      <c r="K3891" s="1" t="s">
        <v>17125</v>
      </c>
      <c r="L3891" s="1" t="s">
        <v>15626</v>
      </c>
      <c r="M3891" s="42">
        <v>1</v>
      </c>
      <c r="N3891" s="42">
        <v>1</v>
      </c>
      <c r="O3891" s="1" t="s">
        <v>15615</v>
      </c>
    </row>
    <row r="3892" spans="1:15" x14ac:dyDescent="0.25">
      <c r="A3892">
        <v>3891</v>
      </c>
      <c r="B3892" t="s">
        <v>7960</v>
      </c>
      <c r="C3892" t="s">
        <v>7371</v>
      </c>
      <c r="D3892" t="s">
        <v>13058</v>
      </c>
      <c r="E3892" s="65">
        <f t="shared" si="240"/>
        <v>43617</v>
      </c>
      <c r="F3892">
        <f t="shared" si="241"/>
        <v>2019</v>
      </c>
      <c r="G3892">
        <f t="shared" si="242"/>
        <v>6</v>
      </c>
      <c r="H3892">
        <f t="shared" si="243"/>
        <v>6</v>
      </c>
      <c r="I3892" s="1" t="s">
        <v>15622</v>
      </c>
      <c r="J3892" s="1" t="s">
        <v>17051</v>
      </c>
      <c r="K3892" s="1" t="s">
        <v>17125</v>
      </c>
      <c r="L3892" s="1" t="s">
        <v>15626</v>
      </c>
      <c r="M3892" s="42">
        <v>1</v>
      </c>
      <c r="N3892" s="42">
        <v>0.97</v>
      </c>
      <c r="O3892" s="1" t="s">
        <v>15616</v>
      </c>
    </row>
    <row r="3893" spans="1:15" x14ac:dyDescent="0.25">
      <c r="A3893">
        <v>3892</v>
      </c>
      <c r="B3893" t="s">
        <v>11582</v>
      </c>
      <c r="C3893" t="s">
        <v>3823</v>
      </c>
      <c r="D3893" t="s">
        <v>13058</v>
      </c>
      <c r="E3893" s="65">
        <f t="shared" si="240"/>
        <v>43617</v>
      </c>
      <c r="F3893">
        <f t="shared" si="241"/>
        <v>2019</v>
      </c>
      <c r="G3893">
        <f t="shared" si="242"/>
        <v>6</v>
      </c>
      <c r="H3893">
        <f t="shared" si="243"/>
        <v>6</v>
      </c>
      <c r="I3893" s="1" t="s">
        <v>15622</v>
      </c>
      <c r="J3893" s="1" t="s">
        <v>17051</v>
      </c>
      <c r="K3893" s="1" t="s">
        <v>17125</v>
      </c>
      <c r="L3893" s="1" t="s">
        <v>15626</v>
      </c>
      <c r="M3893" s="42">
        <v>1</v>
      </c>
      <c r="N3893" s="42">
        <v>0.96</v>
      </c>
      <c r="O3893" s="1" t="s">
        <v>15615</v>
      </c>
    </row>
    <row r="3894" spans="1:15" x14ac:dyDescent="0.25">
      <c r="A3894">
        <v>3893</v>
      </c>
      <c r="B3894" t="s">
        <v>8382</v>
      </c>
      <c r="C3894" t="s">
        <v>6959</v>
      </c>
      <c r="D3894" t="s">
        <v>13059</v>
      </c>
      <c r="E3894" s="65">
        <f t="shared" si="240"/>
        <v>43619</v>
      </c>
      <c r="F3894">
        <f t="shared" si="241"/>
        <v>2019</v>
      </c>
      <c r="G3894">
        <f t="shared" si="242"/>
        <v>6</v>
      </c>
      <c r="H3894">
        <f t="shared" si="243"/>
        <v>1</v>
      </c>
      <c r="I3894" s="1" t="s">
        <v>15622</v>
      </c>
      <c r="J3894" s="1" t="s">
        <v>17051</v>
      </c>
      <c r="K3894" s="1" t="s">
        <v>17125</v>
      </c>
      <c r="L3894" s="1" t="s">
        <v>15624</v>
      </c>
      <c r="M3894" s="42">
        <v>1</v>
      </c>
      <c r="N3894" s="42">
        <v>0.96</v>
      </c>
      <c r="O3894" s="1" t="s">
        <v>15616</v>
      </c>
    </row>
    <row r="3895" spans="1:15" x14ac:dyDescent="0.25">
      <c r="A3895">
        <v>3894</v>
      </c>
      <c r="B3895" t="s">
        <v>10436</v>
      </c>
      <c r="C3895" t="s">
        <v>4945</v>
      </c>
      <c r="D3895" t="s">
        <v>13060</v>
      </c>
      <c r="E3895" s="65">
        <f t="shared" si="240"/>
        <v>43620</v>
      </c>
      <c r="F3895">
        <f t="shared" si="241"/>
        <v>2019</v>
      </c>
      <c r="G3895">
        <f t="shared" si="242"/>
        <v>6</v>
      </c>
      <c r="H3895">
        <f t="shared" si="243"/>
        <v>2</v>
      </c>
      <c r="I3895" s="1" t="s">
        <v>15622</v>
      </c>
      <c r="J3895" s="1" t="s">
        <v>17051</v>
      </c>
      <c r="K3895" s="1" t="s">
        <v>17125</v>
      </c>
      <c r="L3895" s="1" t="s">
        <v>15624</v>
      </c>
      <c r="M3895" s="42">
        <v>1</v>
      </c>
      <c r="N3895" s="42">
        <v>0.95</v>
      </c>
      <c r="O3895" s="1" t="s">
        <v>15616</v>
      </c>
    </row>
    <row r="3896" spans="1:15" x14ac:dyDescent="0.25">
      <c r="A3896">
        <v>3895</v>
      </c>
      <c r="B3896" t="s">
        <v>8277</v>
      </c>
      <c r="C3896" t="s">
        <v>7058</v>
      </c>
      <c r="D3896" t="s">
        <v>13061</v>
      </c>
      <c r="E3896" s="65">
        <f t="shared" si="240"/>
        <v>43621</v>
      </c>
      <c r="F3896">
        <f t="shared" si="241"/>
        <v>2019</v>
      </c>
      <c r="G3896">
        <f t="shared" si="242"/>
        <v>6</v>
      </c>
      <c r="H3896">
        <f t="shared" si="243"/>
        <v>3</v>
      </c>
      <c r="I3896" s="1" t="s">
        <v>15625</v>
      </c>
      <c r="J3896" s="1" t="s">
        <v>17051</v>
      </c>
      <c r="K3896" s="1" t="s">
        <v>17125</v>
      </c>
      <c r="L3896" s="1" t="s">
        <v>15626</v>
      </c>
      <c r="M3896" s="42">
        <v>1</v>
      </c>
      <c r="N3896" s="42">
        <v>0.81</v>
      </c>
      <c r="O3896" s="1" t="s">
        <v>15615</v>
      </c>
    </row>
    <row r="3897" spans="1:15" x14ac:dyDescent="0.25">
      <c r="A3897">
        <v>3896</v>
      </c>
      <c r="B3897" t="s">
        <v>9112</v>
      </c>
      <c r="C3897" t="s">
        <v>6241</v>
      </c>
      <c r="D3897" t="s">
        <v>13061</v>
      </c>
      <c r="E3897" s="65">
        <f t="shared" si="240"/>
        <v>43621</v>
      </c>
      <c r="F3897">
        <f t="shared" si="241"/>
        <v>2019</v>
      </c>
      <c r="G3897">
        <f t="shared" si="242"/>
        <v>6</v>
      </c>
      <c r="H3897">
        <f t="shared" si="243"/>
        <v>3</v>
      </c>
      <c r="I3897" s="1" t="s">
        <v>15622</v>
      </c>
      <c r="J3897" s="1" t="s">
        <v>17051</v>
      </c>
      <c r="K3897" s="1" t="s">
        <v>17125</v>
      </c>
      <c r="L3897" s="1" t="s">
        <v>15626</v>
      </c>
      <c r="M3897" s="42">
        <v>0.91</v>
      </c>
      <c r="N3897" s="42">
        <v>0.99</v>
      </c>
      <c r="O3897" s="1" t="s">
        <v>15615</v>
      </c>
    </row>
    <row r="3898" spans="1:15" x14ac:dyDescent="0.25">
      <c r="A3898">
        <v>3897</v>
      </c>
      <c r="B3898" t="s">
        <v>11221</v>
      </c>
      <c r="C3898" t="s">
        <v>4180</v>
      </c>
      <c r="D3898" t="s">
        <v>13061</v>
      </c>
      <c r="E3898" s="65">
        <f t="shared" si="240"/>
        <v>43621</v>
      </c>
      <c r="F3898">
        <f t="shared" si="241"/>
        <v>2019</v>
      </c>
      <c r="G3898">
        <f t="shared" si="242"/>
        <v>6</v>
      </c>
      <c r="H3898">
        <f t="shared" si="243"/>
        <v>3</v>
      </c>
      <c r="I3898" s="1" t="s">
        <v>15622</v>
      </c>
      <c r="J3898" s="1" t="s">
        <v>17051</v>
      </c>
      <c r="K3898" s="1" t="s">
        <v>17125</v>
      </c>
      <c r="L3898" s="1" t="s">
        <v>15623</v>
      </c>
      <c r="M3898" s="42">
        <v>0.6</v>
      </c>
      <c r="N3898" s="42">
        <v>0.98</v>
      </c>
      <c r="O3898" s="1" t="s">
        <v>15616</v>
      </c>
    </row>
    <row r="3899" spans="1:15" x14ac:dyDescent="0.25">
      <c r="A3899">
        <v>3898</v>
      </c>
      <c r="B3899" t="s">
        <v>9769</v>
      </c>
      <c r="C3899" t="s">
        <v>5600</v>
      </c>
      <c r="D3899" t="s">
        <v>13061</v>
      </c>
      <c r="E3899" s="65">
        <f t="shared" si="240"/>
        <v>43621</v>
      </c>
      <c r="F3899">
        <f t="shared" si="241"/>
        <v>2019</v>
      </c>
      <c r="G3899">
        <f t="shared" si="242"/>
        <v>6</v>
      </c>
      <c r="H3899">
        <f t="shared" si="243"/>
        <v>3</v>
      </c>
      <c r="I3899" s="1" t="s">
        <v>15622</v>
      </c>
      <c r="J3899" s="1" t="s">
        <v>17051</v>
      </c>
      <c r="K3899" s="1" t="s">
        <v>17125</v>
      </c>
      <c r="L3899" s="1" t="s">
        <v>15626</v>
      </c>
      <c r="M3899" s="42">
        <v>1</v>
      </c>
      <c r="N3899" s="42">
        <v>0.81</v>
      </c>
      <c r="O3899" s="1" t="s">
        <v>15616</v>
      </c>
    </row>
    <row r="3900" spans="1:15" x14ac:dyDescent="0.25">
      <c r="A3900">
        <v>3899</v>
      </c>
      <c r="B3900" t="s">
        <v>10074</v>
      </c>
      <c r="C3900" t="s">
        <v>5300</v>
      </c>
      <c r="D3900" t="s">
        <v>13061</v>
      </c>
      <c r="E3900" s="65">
        <f t="shared" si="240"/>
        <v>43621</v>
      </c>
      <c r="F3900">
        <f t="shared" si="241"/>
        <v>2019</v>
      </c>
      <c r="G3900">
        <f t="shared" si="242"/>
        <v>6</v>
      </c>
      <c r="H3900">
        <f t="shared" si="243"/>
        <v>3</v>
      </c>
      <c r="I3900" s="1" t="s">
        <v>15625</v>
      </c>
      <c r="J3900" s="1" t="s">
        <v>17051</v>
      </c>
      <c r="K3900" s="1" t="s">
        <v>17125</v>
      </c>
      <c r="L3900" s="1" t="s">
        <v>15624</v>
      </c>
      <c r="M3900" s="42">
        <v>1</v>
      </c>
      <c r="N3900" s="42">
        <v>0.96</v>
      </c>
      <c r="O3900" s="1" t="s">
        <v>15616</v>
      </c>
    </row>
    <row r="3901" spans="1:15" x14ac:dyDescent="0.25">
      <c r="A3901">
        <v>3900</v>
      </c>
      <c r="B3901" t="s">
        <v>8141</v>
      </c>
      <c r="C3901" t="s">
        <v>7194</v>
      </c>
      <c r="D3901" t="s">
        <v>13061</v>
      </c>
      <c r="E3901" s="65">
        <f t="shared" si="240"/>
        <v>43621</v>
      </c>
      <c r="F3901">
        <f t="shared" si="241"/>
        <v>2019</v>
      </c>
      <c r="G3901">
        <f t="shared" si="242"/>
        <v>6</v>
      </c>
      <c r="H3901">
        <f t="shared" si="243"/>
        <v>3</v>
      </c>
      <c r="I3901" s="1" t="s">
        <v>15639</v>
      </c>
      <c r="J3901" s="1" t="s">
        <v>17051</v>
      </c>
      <c r="K3901" s="1" t="s">
        <v>17125</v>
      </c>
      <c r="L3901" s="1" t="s">
        <v>15626</v>
      </c>
      <c r="M3901" s="42">
        <v>0.92</v>
      </c>
      <c r="N3901" s="42">
        <v>1</v>
      </c>
      <c r="O3901" s="1" t="s">
        <v>15616</v>
      </c>
    </row>
    <row r="3902" spans="1:15" x14ac:dyDescent="0.25">
      <c r="A3902">
        <v>3901</v>
      </c>
      <c r="B3902" t="s">
        <v>10464</v>
      </c>
      <c r="C3902" t="s">
        <v>3538</v>
      </c>
      <c r="D3902" t="s">
        <v>13062</v>
      </c>
      <c r="E3902" s="65">
        <f t="shared" si="240"/>
        <v>43622</v>
      </c>
      <c r="F3902">
        <f t="shared" si="241"/>
        <v>2019</v>
      </c>
      <c r="G3902">
        <f t="shared" si="242"/>
        <v>6</v>
      </c>
      <c r="H3902">
        <f t="shared" si="243"/>
        <v>4</v>
      </c>
      <c r="I3902" s="1" t="s">
        <v>15625</v>
      </c>
      <c r="J3902" s="1" t="s">
        <v>17051</v>
      </c>
      <c r="K3902" s="1" t="s">
        <v>17125</v>
      </c>
      <c r="L3902" s="1" t="s">
        <v>15628</v>
      </c>
      <c r="M3902" s="42">
        <v>0.4</v>
      </c>
      <c r="N3902" s="42">
        <v>0.91</v>
      </c>
      <c r="O3902" s="1" t="s">
        <v>15615</v>
      </c>
    </row>
    <row r="3903" spans="1:15" x14ac:dyDescent="0.25">
      <c r="A3903">
        <v>3902</v>
      </c>
      <c r="B3903" t="s">
        <v>10564</v>
      </c>
      <c r="C3903" t="s">
        <v>4820</v>
      </c>
      <c r="D3903" t="s">
        <v>13062</v>
      </c>
      <c r="E3903" s="65">
        <f t="shared" si="240"/>
        <v>43622</v>
      </c>
      <c r="F3903">
        <f t="shared" si="241"/>
        <v>2019</v>
      </c>
      <c r="G3903">
        <f t="shared" si="242"/>
        <v>6</v>
      </c>
      <c r="H3903">
        <f t="shared" si="243"/>
        <v>4</v>
      </c>
      <c r="I3903" s="1" t="s">
        <v>15778</v>
      </c>
      <c r="J3903" s="1" t="s">
        <v>17109</v>
      </c>
      <c r="K3903" s="1" t="s">
        <v>17140</v>
      </c>
      <c r="L3903" s="1" t="s">
        <v>15626</v>
      </c>
      <c r="M3903" s="42">
        <v>1</v>
      </c>
      <c r="N3903" s="42">
        <v>1</v>
      </c>
      <c r="O3903" s="1" t="s">
        <v>15615</v>
      </c>
    </row>
    <row r="3904" spans="1:15" x14ac:dyDescent="0.25">
      <c r="A3904">
        <v>3903</v>
      </c>
      <c r="B3904" t="s">
        <v>7773</v>
      </c>
      <c r="C3904" t="s">
        <v>7549</v>
      </c>
      <c r="D3904" t="s">
        <v>13063</v>
      </c>
      <c r="E3904" s="65">
        <f t="shared" si="240"/>
        <v>43627</v>
      </c>
      <c r="F3904">
        <f t="shared" si="241"/>
        <v>2019</v>
      </c>
      <c r="G3904">
        <f t="shared" si="242"/>
        <v>6</v>
      </c>
      <c r="H3904">
        <f t="shared" si="243"/>
        <v>2</v>
      </c>
      <c r="I3904" s="1" t="s">
        <v>15622</v>
      </c>
      <c r="J3904" s="1" t="s">
        <v>17051</v>
      </c>
      <c r="K3904" s="1" t="s">
        <v>17125</v>
      </c>
      <c r="L3904" s="1" t="s">
        <v>15626</v>
      </c>
      <c r="M3904" s="42">
        <v>1</v>
      </c>
      <c r="N3904" s="42">
        <v>0.98</v>
      </c>
      <c r="O3904" s="1" t="s">
        <v>15616</v>
      </c>
    </row>
    <row r="3905" spans="1:15" x14ac:dyDescent="0.25">
      <c r="A3905">
        <v>3904</v>
      </c>
      <c r="B3905" t="s">
        <v>11806</v>
      </c>
      <c r="C3905" t="s">
        <v>3605</v>
      </c>
      <c r="D3905" t="s">
        <v>13063</v>
      </c>
      <c r="E3905" s="65">
        <f t="shared" si="240"/>
        <v>43627</v>
      </c>
      <c r="F3905">
        <f t="shared" si="241"/>
        <v>2019</v>
      </c>
      <c r="G3905">
        <f t="shared" si="242"/>
        <v>6</v>
      </c>
      <c r="H3905">
        <f t="shared" si="243"/>
        <v>2</v>
      </c>
      <c r="I3905" s="1" t="s">
        <v>15622</v>
      </c>
      <c r="J3905" s="1" t="s">
        <v>17051</v>
      </c>
      <c r="K3905" s="1" t="s">
        <v>17125</v>
      </c>
      <c r="L3905" s="1" t="s">
        <v>15624</v>
      </c>
      <c r="M3905" s="42">
        <v>1</v>
      </c>
      <c r="N3905" s="42">
        <v>0.42</v>
      </c>
      <c r="O3905" s="1" t="s">
        <v>15615</v>
      </c>
    </row>
    <row r="3906" spans="1:15" x14ac:dyDescent="0.25">
      <c r="A3906">
        <v>3905</v>
      </c>
      <c r="B3906" t="s">
        <v>9004</v>
      </c>
      <c r="C3906" t="s">
        <v>6350</v>
      </c>
      <c r="D3906" t="s">
        <v>13064</v>
      </c>
      <c r="E3906" s="65">
        <f t="shared" si="240"/>
        <v>43628</v>
      </c>
      <c r="F3906">
        <f t="shared" si="241"/>
        <v>2019</v>
      </c>
      <c r="G3906">
        <f t="shared" si="242"/>
        <v>6</v>
      </c>
      <c r="H3906">
        <f t="shared" si="243"/>
        <v>3</v>
      </c>
      <c r="I3906" s="1" t="s">
        <v>15629</v>
      </c>
      <c r="J3906" s="1" t="s">
        <v>17051</v>
      </c>
      <c r="K3906" s="1" t="s">
        <v>17125</v>
      </c>
      <c r="L3906" s="1" t="s">
        <v>15626</v>
      </c>
      <c r="M3906" s="42">
        <v>1</v>
      </c>
      <c r="N3906" s="42">
        <v>0.99</v>
      </c>
      <c r="O3906" s="1" t="s">
        <v>15615</v>
      </c>
    </row>
    <row r="3907" spans="1:15" x14ac:dyDescent="0.25">
      <c r="A3907">
        <v>3906</v>
      </c>
      <c r="B3907" t="s">
        <v>8231</v>
      </c>
      <c r="C3907" t="s">
        <v>7104</v>
      </c>
      <c r="D3907" t="s">
        <v>13064</v>
      </c>
      <c r="E3907" s="65">
        <f t="shared" ref="E3907:E3970" si="244">DATE(LEFT(D3907,4),MID(D3907,5,2),RIGHT(D3907,2))</f>
        <v>43628</v>
      </c>
      <c r="F3907">
        <f t="shared" ref="F3907:F3970" si="245">YEAR(E3907)</f>
        <v>2019</v>
      </c>
      <c r="G3907">
        <f t="shared" ref="G3907:G3970" si="246">MONTH(E3907)</f>
        <v>6</v>
      </c>
      <c r="H3907">
        <f t="shared" ref="H3907:H3970" si="247">WEEKDAY(E3907,2)</f>
        <v>3</v>
      </c>
      <c r="I3907" s="1" t="s">
        <v>15622</v>
      </c>
      <c r="J3907" s="1" t="s">
        <v>17051</v>
      </c>
      <c r="K3907" s="1" t="s">
        <v>17125</v>
      </c>
      <c r="L3907" s="1" t="s">
        <v>15624</v>
      </c>
      <c r="M3907" s="42">
        <v>1</v>
      </c>
      <c r="N3907" s="42">
        <v>1</v>
      </c>
      <c r="O3907" s="1" t="s">
        <v>15615</v>
      </c>
    </row>
    <row r="3908" spans="1:15" x14ac:dyDescent="0.25">
      <c r="A3908">
        <v>3907</v>
      </c>
      <c r="B3908" t="s">
        <v>8055</v>
      </c>
      <c r="C3908" t="s">
        <v>7278</v>
      </c>
      <c r="D3908" t="s">
        <v>13064</v>
      </c>
      <c r="E3908" s="65">
        <f t="shared" si="244"/>
        <v>43628</v>
      </c>
      <c r="F3908">
        <f t="shared" si="245"/>
        <v>2019</v>
      </c>
      <c r="G3908">
        <f t="shared" si="246"/>
        <v>6</v>
      </c>
      <c r="H3908">
        <f t="shared" si="247"/>
        <v>3</v>
      </c>
      <c r="I3908" s="1" t="s">
        <v>15622</v>
      </c>
      <c r="J3908" s="1" t="s">
        <v>17051</v>
      </c>
      <c r="K3908" s="1" t="s">
        <v>17125</v>
      </c>
      <c r="L3908" s="1" t="s">
        <v>15626</v>
      </c>
      <c r="M3908" s="42">
        <v>1</v>
      </c>
      <c r="N3908" s="42">
        <v>0.96</v>
      </c>
      <c r="O3908" s="1" t="s">
        <v>15616</v>
      </c>
    </row>
    <row r="3909" spans="1:15" x14ac:dyDescent="0.25">
      <c r="A3909">
        <v>3908</v>
      </c>
      <c r="B3909" t="s">
        <v>9728</v>
      </c>
      <c r="C3909" t="s">
        <v>5637</v>
      </c>
      <c r="D3909" t="s">
        <v>13065</v>
      </c>
      <c r="E3909" s="65">
        <f t="shared" si="244"/>
        <v>43629</v>
      </c>
      <c r="F3909">
        <f t="shared" si="245"/>
        <v>2019</v>
      </c>
      <c r="G3909">
        <f t="shared" si="246"/>
        <v>6</v>
      </c>
      <c r="H3909">
        <f t="shared" si="247"/>
        <v>4</v>
      </c>
      <c r="I3909" s="1" t="s">
        <v>15640</v>
      </c>
      <c r="J3909" s="1" t="s">
        <v>17051</v>
      </c>
      <c r="K3909" s="1" t="s">
        <v>17125</v>
      </c>
      <c r="L3909" s="1" t="s">
        <v>15624</v>
      </c>
      <c r="M3909" s="42">
        <v>1</v>
      </c>
      <c r="N3909" s="42">
        <v>0.68</v>
      </c>
      <c r="O3909" s="1" t="s">
        <v>15616</v>
      </c>
    </row>
    <row r="3910" spans="1:15" x14ac:dyDescent="0.25">
      <c r="A3910">
        <v>3909</v>
      </c>
      <c r="B3910" t="s">
        <v>7795</v>
      </c>
      <c r="C3910" t="s">
        <v>7528</v>
      </c>
      <c r="D3910" t="s">
        <v>13065</v>
      </c>
      <c r="E3910" s="65">
        <f t="shared" si="244"/>
        <v>43629</v>
      </c>
      <c r="F3910">
        <f t="shared" si="245"/>
        <v>2019</v>
      </c>
      <c r="G3910">
        <f t="shared" si="246"/>
        <v>6</v>
      </c>
      <c r="H3910">
        <f t="shared" si="247"/>
        <v>4</v>
      </c>
      <c r="I3910" s="1" t="s">
        <v>15625</v>
      </c>
      <c r="J3910" s="1" t="s">
        <v>17051</v>
      </c>
      <c r="K3910" s="1" t="s">
        <v>17125</v>
      </c>
      <c r="L3910" s="1" t="s">
        <v>15626</v>
      </c>
      <c r="M3910" s="42">
        <v>1</v>
      </c>
      <c r="N3910" s="42">
        <v>1</v>
      </c>
      <c r="O3910" s="1" t="s">
        <v>15616</v>
      </c>
    </row>
    <row r="3911" spans="1:15" x14ac:dyDescent="0.25">
      <c r="A3911">
        <v>3910</v>
      </c>
      <c r="B3911" t="s">
        <v>8031</v>
      </c>
      <c r="C3911" t="s">
        <v>7300</v>
      </c>
      <c r="D3911" t="s">
        <v>13066</v>
      </c>
      <c r="E3911" s="65">
        <f t="shared" si="244"/>
        <v>43630</v>
      </c>
      <c r="F3911">
        <f t="shared" si="245"/>
        <v>2019</v>
      </c>
      <c r="G3911">
        <f t="shared" si="246"/>
        <v>6</v>
      </c>
      <c r="H3911">
        <f t="shared" si="247"/>
        <v>5</v>
      </c>
      <c r="I3911" s="1" t="s">
        <v>15622</v>
      </c>
      <c r="J3911" s="1" t="s">
        <v>17051</v>
      </c>
      <c r="K3911" s="1" t="s">
        <v>17125</v>
      </c>
      <c r="L3911" s="1" t="s">
        <v>15623</v>
      </c>
      <c r="M3911" s="42">
        <v>0.56999999999999995</v>
      </c>
      <c r="N3911" s="42">
        <v>0.82</v>
      </c>
      <c r="O3911" s="1" t="s">
        <v>15615</v>
      </c>
    </row>
    <row r="3912" spans="1:15" x14ac:dyDescent="0.25">
      <c r="A3912">
        <v>3911</v>
      </c>
      <c r="B3912" t="s">
        <v>8265</v>
      </c>
      <c r="C3912" t="s">
        <v>7070</v>
      </c>
      <c r="D3912" t="s">
        <v>13067</v>
      </c>
      <c r="E3912" s="65">
        <f t="shared" si="244"/>
        <v>43631</v>
      </c>
      <c r="F3912">
        <f t="shared" si="245"/>
        <v>2019</v>
      </c>
      <c r="G3912">
        <f t="shared" si="246"/>
        <v>6</v>
      </c>
      <c r="H3912">
        <f t="shared" si="247"/>
        <v>6</v>
      </c>
      <c r="I3912" s="1" t="s">
        <v>15625</v>
      </c>
      <c r="J3912" s="1" t="s">
        <v>17051</v>
      </c>
      <c r="K3912" s="1" t="s">
        <v>17125</v>
      </c>
      <c r="L3912" s="1" t="s">
        <v>15626</v>
      </c>
      <c r="M3912" s="42">
        <v>1</v>
      </c>
      <c r="N3912" s="42">
        <v>0.97</v>
      </c>
      <c r="O3912" s="1" t="s">
        <v>15615</v>
      </c>
    </row>
    <row r="3913" spans="1:15" x14ac:dyDescent="0.25">
      <c r="A3913">
        <v>3912</v>
      </c>
      <c r="B3913" t="s">
        <v>7845</v>
      </c>
      <c r="C3913" t="s">
        <v>7479</v>
      </c>
      <c r="D3913" t="s">
        <v>13068</v>
      </c>
      <c r="E3913" s="65">
        <f t="shared" si="244"/>
        <v>43632</v>
      </c>
      <c r="F3913">
        <f t="shared" si="245"/>
        <v>2019</v>
      </c>
      <c r="G3913">
        <f t="shared" si="246"/>
        <v>6</v>
      </c>
      <c r="H3913">
        <f t="shared" si="247"/>
        <v>7</v>
      </c>
      <c r="I3913" s="1" t="s">
        <v>15640</v>
      </c>
      <c r="J3913" s="1" t="s">
        <v>17051</v>
      </c>
      <c r="K3913" s="1" t="s">
        <v>17125</v>
      </c>
      <c r="L3913" s="1" t="s">
        <v>15626</v>
      </c>
      <c r="M3913" s="42">
        <v>1</v>
      </c>
      <c r="N3913" s="42">
        <v>0.96</v>
      </c>
      <c r="O3913" s="1" t="s">
        <v>15616</v>
      </c>
    </row>
    <row r="3914" spans="1:15" x14ac:dyDescent="0.25">
      <c r="A3914">
        <v>3913</v>
      </c>
      <c r="B3914" t="s">
        <v>11067</v>
      </c>
      <c r="C3914" t="s">
        <v>4330</v>
      </c>
      <c r="D3914" t="s">
        <v>13068</v>
      </c>
      <c r="E3914" s="65">
        <f t="shared" si="244"/>
        <v>43632</v>
      </c>
      <c r="F3914">
        <f t="shared" si="245"/>
        <v>2019</v>
      </c>
      <c r="G3914">
        <f t="shared" si="246"/>
        <v>6</v>
      </c>
      <c r="H3914">
        <f t="shared" si="247"/>
        <v>7</v>
      </c>
      <c r="I3914" s="1" t="s">
        <v>15622</v>
      </c>
      <c r="J3914" s="1" t="s">
        <v>17051</v>
      </c>
      <c r="K3914" s="1" t="s">
        <v>17125</v>
      </c>
      <c r="L3914" s="1" t="s">
        <v>15624</v>
      </c>
      <c r="M3914" s="42">
        <v>1</v>
      </c>
      <c r="N3914" s="42">
        <v>0.97</v>
      </c>
      <c r="O3914" s="1" t="s">
        <v>15615</v>
      </c>
    </row>
    <row r="3915" spans="1:15" x14ac:dyDescent="0.25">
      <c r="A3915">
        <v>3914</v>
      </c>
      <c r="B3915" t="s">
        <v>8320</v>
      </c>
      <c r="C3915" t="s">
        <v>7017</v>
      </c>
      <c r="D3915" t="s">
        <v>13069</v>
      </c>
      <c r="E3915" s="65">
        <f t="shared" si="244"/>
        <v>43633</v>
      </c>
      <c r="F3915">
        <f t="shared" si="245"/>
        <v>2019</v>
      </c>
      <c r="G3915">
        <f t="shared" si="246"/>
        <v>6</v>
      </c>
      <c r="H3915">
        <f t="shared" si="247"/>
        <v>1</v>
      </c>
      <c r="I3915" s="1" t="s">
        <v>15668</v>
      </c>
      <c r="J3915" s="1" t="s">
        <v>17074</v>
      </c>
      <c r="K3915" s="1" t="s">
        <v>17125</v>
      </c>
      <c r="L3915" s="1" t="s">
        <v>15626</v>
      </c>
      <c r="M3915" s="42">
        <v>1</v>
      </c>
      <c r="N3915" s="42">
        <v>0.97</v>
      </c>
      <c r="O3915" s="1" t="s">
        <v>15615</v>
      </c>
    </row>
    <row r="3916" spans="1:15" x14ac:dyDescent="0.25">
      <c r="A3916">
        <v>3915</v>
      </c>
      <c r="B3916" t="s">
        <v>10882</v>
      </c>
      <c r="C3916" t="s">
        <v>4512</v>
      </c>
      <c r="D3916" t="s">
        <v>13069</v>
      </c>
      <c r="E3916" s="65">
        <f t="shared" si="244"/>
        <v>43633</v>
      </c>
      <c r="F3916">
        <f t="shared" si="245"/>
        <v>2019</v>
      </c>
      <c r="G3916">
        <f t="shared" si="246"/>
        <v>6</v>
      </c>
      <c r="H3916">
        <f t="shared" si="247"/>
        <v>1</v>
      </c>
      <c r="I3916" s="1" t="s">
        <v>15625</v>
      </c>
      <c r="J3916" s="1" t="s">
        <v>17051</v>
      </c>
      <c r="K3916" s="1" t="s">
        <v>17125</v>
      </c>
      <c r="L3916" s="1" t="s">
        <v>15626</v>
      </c>
      <c r="M3916" s="42">
        <v>1</v>
      </c>
      <c r="N3916" s="42">
        <v>1</v>
      </c>
      <c r="O3916" s="1" t="s">
        <v>15615</v>
      </c>
    </row>
    <row r="3917" spans="1:15" x14ac:dyDescent="0.25">
      <c r="A3917">
        <v>3916</v>
      </c>
      <c r="B3917" t="s">
        <v>8359</v>
      </c>
      <c r="C3917" t="s">
        <v>6981</v>
      </c>
      <c r="D3917" t="s">
        <v>13070</v>
      </c>
      <c r="E3917" s="65">
        <f t="shared" si="244"/>
        <v>43634</v>
      </c>
      <c r="F3917">
        <f t="shared" si="245"/>
        <v>2019</v>
      </c>
      <c r="G3917">
        <f t="shared" si="246"/>
        <v>6</v>
      </c>
      <c r="H3917">
        <f t="shared" si="247"/>
        <v>2</v>
      </c>
      <c r="I3917" s="1" t="s">
        <v>15625</v>
      </c>
      <c r="J3917" s="1" t="s">
        <v>17051</v>
      </c>
      <c r="K3917" s="1" t="s">
        <v>17125</v>
      </c>
      <c r="L3917" s="1" t="s">
        <v>15626</v>
      </c>
      <c r="M3917" s="42">
        <v>1</v>
      </c>
      <c r="N3917" s="42">
        <v>0.95</v>
      </c>
      <c r="O3917" s="1" t="s">
        <v>15615</v>
      </c>
    </row>
    <row r="3918" spans="1:15" x14ac:dyDescent="0.25">
      <c r="A3918">
        <v>3917</v>
      </c>
      <c r="B3918" t="s">
        <v>7909</v>
      </c>
      <c r="C3918" t="s">
        <v>7420</v>
      </c>
      <c r="D3918" t="s">
        <v>13071</v>
      </c>
      <c r="E3918" s="65">
        <f t="shared" si="244"/>
        <v>43635</v>
      </c>
      <c r="F3918">
        <f t="shared" si="245"/>
        <v>2019</v>
      </c>
      <c r="G3918">
        <f t="shared" si="246"/>
        <v>6</v>
      </c>
      <c r="H3918">
        <f t="shared" si="247"/>
        <v>3</v>
      </c>
      <c r="I3918" s="1" t="s">
        <v>15622</v>
      </c>
      <c r="J3918" s="1" t="s">
        <v>17051</v>
      </c>
      <c r="K3918" s="1" t="s">
        <v>17125</v>
      </c>
      <c r="L3918" s="1" t="s">
        <v>15626</v>
      </c>
      <c r="M3918" s="42">
        <v>0.93</v>
      </c>
      <c r="N3918" s="42">
        <v>0.87</v>
      </c>
      <c r="O3918" s="1" t="s">
        <v>15615</v>
      </c>
    </row>
    <row r="3919" spans="1:15" x14ac:dyDescent="0.25">
      <c r="A3919">
        <v>3918</v>
      </c>
      <c r="B3919" t="s">
        <v>8130</v>
      </c>
      <c r="C3919" t="s">
        <v>7205</v>
      </c>
      <c r="D3919" t="s">
        <v>13071</v>
      </c>
      <c r="E3919" s="65">
        <f t="shared" si="244"/>
        <v>43635</v>
      </c>
      <c r="F3919">
        <f t="shared" si="245"/>
        <v>2019</v>
      </c>
      <c r="G3919">
        <f t="shared" si="246"/>
        <v>6</v>
      </c>
      <c r="H3919">
        <f t="shared" si="247"/>
        <v>3</v>
      </c>
      <c r="I3919" s="1" t="s">
        <v>15629</v>
      </c>
      <c r="J3919" s="1" t="s">
        <v>17051</v>
      </c>
      <c r="K3919" s="1" t="s">
        <v>17125</v>
      </c>
      <c r="L3919" s="1" t="s">
        <v>15626</v>
      </c>
      <c r="M3919" s="42">
        <v>1</v>
      </c>
      <c r="N3919" s="42">
        <v>0.96</v>
      </c>
      <c r="O3919" s="1" t="s">
        <v>15615</v>
      </c>
    </row>
    <row r="3920" spans="1:15" x14ac:dyDescent="0.25">
      <c r="A3920">
        <v>3919</v>
      </c>
      <c r="B3920" t="s">
        <v>11015</v>
      </c>
      <c r="C3920" t="s">
        <v>4382</v>
      </c>
      <c r="D3920" t="s">
        <v>13071</v>
      </c>
      <c r="E3920" s="65">
        <f t="shared" si="244"/>
        <v>43635</v>
      </c>
      <c r="F3920">
        <f t="shared" si="245"/>
        <v>2019</v>
      </c>
      <c r="G3920">
        <f t="shared" si="246"/>
        <v>6</v>
      </c>
      <c r="H3920">
        <f t="shared" si="247"/>
        <v>3</v>
      </c>
      <c r="I3920" s="1" t="s">
        <v>15622</v>
      </c>
      <c r="J3920" s="1" t="s">
        <v>17051</v>
      </c>
      <c r="K3920" s="1" t="s">
        <v>17125</v>
      </c>
      <c r="L3920" s="1" t="s">
        <v>15626</v>
      </c>
      <c r="M3920" s="42">
        <v>0.8</v>
      </c>
      <c r="N3920" s="42">
        <v>0.9</v>
      </c>
      <c r="O3920" s="1" t="s">
        <v>15615</v>
      </c>
    </row>
    <row r="3921" spans="1:15" x14ac:dyDescent="0.25">
      <c r="A3921">
        <v>3920</v>
      </c>
      <c r="B3921" t="s">
        <v>9063</v>
      </c>
      <c r="C3921" t="s">
        <v>6290</v>
      </c>
      <c r="D3921" t="s">
        <v>13071</v>
      </c>
      <c r="E3921" s="65">
        <f t="shared" si="244"/>
        <v>43635</v>
      </c>
      <c r="F3921">
        <f t="shared" si="245"/>
        <v>2019</v>
      </c>
      <c r="G3921">
        <f t="shared" si="246"/>
        <v>6</v>
      </c>
      <c r="H3921">
        <f t="shared" si="247"/>
        <v>3</v>
      </c>
      <c r="I3921" s="1" t="s">
        <v>15622</v>
      </c>
      <c r="J3921" s="1" t="s">
        <v>17051</v>
      </c>
      <c r="K3921" s="1" t="s">
        <v>17125</v>
      </c>
      <c r="L3921" s="1" t="s">
        <v>15628</v>
      </c>
      <c r="M3921" s="42">
        <v>0</v>
      </c>
      <c r="N3921" s="42">
        <v>0.67</v>
      </c>
      <c r="O3921" s="1" t="s">
        <v>15615</v>
      </c>
    </row>
    <row r="3922" spans="1:15" x14ac:dyDescent="0.25">
      <c r="A3922">
        <v>3921</v>
      </c>
      <c r="B3922" t="s">
        <v>11022</v>
      </c>
      <c r="C3922" t="s">
        <v>4375</v>
      </c>
      <c r="D3922" t="s">
        <v>13072</v>
      </c>
      <c r="E3922" s="65">
        <f t="shared" si="244"/>
        <v>43636</v>
      </c>
      <c r="F3922">
        <f t="shared" si="245"/>
        <v>2019</v>
      </c>
      <c r="G3922">
        <f t="shared" si="246"/>
        <v>6</v>
      </c>
      <c r="H3922">
        <f t="shared" si="247"/>
        <v>4</v>
      </c>
      <c r="I3922" s="1" t="s">
        <v>15622</v>
      </c>
      <c r="J3922" s="1" t="s">
        <v>17051</v>
      </c>
      <c r="K3922" s="1" t="s">
        <v>17125</v>
      </c>
      <c r="L3922" s="1" t="s">
        <v>15626</v>
      </c>
      <c r="M3922" s="42">
        <v>1</v>
      </c>
      <c r="N3922" s="42">
        <v>1</v>
      </c>
      <c r="O3922" s="1" t="s">
        <v>15615</v>
      </c>
    </row>
    <row r="3923" spans="1:15" x14ac:dyDescent="0.25">
      <c r="A3923">
        <v>3922</v>
      </c>
      <c r="B3923" t="s">
        <v>11709</v>
      </c>
      <c r="C3923" t="s">
        <v>3697</v>
      </c>
      <c r="D3923" t="s">
        <v>13073</v>
      </c>
      <c r="E3923" s="65">
        <f t="shared" si="244"/>
        <v>43637</v>
      </c>
      <c r="F3923">
        <f t="shared" si="245"/>
        <v>2019</v>
      </c>
      <c r="G3923">
        <f t="shared" si="246"/>
        <v>6</v>
      </c>
      <c r="H3923">
        <f t="shared" si="247"/>
        <v>5</v>
      </c>
      <c r="I3923" s="1" t="s">
        <v>15622</v>
      </c>
      <c r="J3923" s="1" t="s">
        <v>17051</v>
      </c>
      <c r="K3923" s="1" t="s">
        <v>17125</v>
      </c>
      <c r="L3923" s="1" t="s">
        <v>15626</v>
      </c>
      <c r="M3923" s="42">
        <v>1</v>
      </c>
      <c r="N3923" s="42">
        <v>0.32</v>
      </c>
      <c r="O3923" s="1" t="s">
        <v>15615</v>
      </c>
    </row>
    <row r="3924" spans="1:15" x14ac:dyDescent="0.25">
      <c r="A3924">
        <v>3923</v>
      </c>
      <c r="B3924" t="s">
        <v>8254</v>
      </c>
      <c r="C3924" t="s">
        <v>7081</v>
      </c>
      <c r="D3924" t="s">
        <v>13074</v>
      </c>
      <c r="E3924" s="65">
        <f t="shared" si="244"/>
        <v>43638</v>
      </c>
      <c r="F3924">
        <f t="shared" si="245"/>
        <v>2019</v>
      </c>
      <c r="G3924">
        <f t="shared" si="246"/>
        <v>6</v>
      </c>
      <c r="H3924">
        <f t="shared" si="247"/>
        <v>6</v>
      </c>
      <c r="I3924" s="1" t="s">
        <v>15622</v>
      </c>
      <c r="J3924" s="1" t="s">
        <v>17051</v>
      </c>
      <c r="K3924" s="1" t="s">
        <v>17125</v>
      </c>
      <c r="L3924" s="1" t="s">
        <v>15623</v>
      </c>
      <c r="M3924" s="42">
        <v>1</v>
      </c>
      <c r="N3924" s="42">
        <v>0.5</v>
      </c>
      <c r="O3924" s="1" t="s">
        <v>15615</v>
      </c>
    </row>
    <row r="3925" spans="1:15" x14ac:dyDescent="0.25">
      <c r="A3925">
        <v>3924</v>
      </c>
      <c r="B3925" t="s">
        <v>8037</v>
      </c>
      <c r="C3925" t="s">
        <v>7295</v>
      </c>
      <c r="D3925" t="s">
        <v>13074</v>
      </c>
      <c r="E3925" s="65">
        <f t="shared" si="244"/>
        <v>43638</v>
      </c>
      <c r="F3925">
        <f t="shared" si="245"/>
        <v>2019</v>
      </c>
      <c r="G3925">
        <f t="shared" si="246"/>
        <v>6</v>
      </c>
      <c r="H3925">
        <f t="shared" si="247"/>
        <v>6</v>
      </c>
      <c r="I3925" s="1" t="s">
        <v>15622</v>
      </c>
      <c r="J3925" s="1" t="s">
        <v>17051</v>
      </c>
      <c r="K3925" s="1" t="s">
        <v>17125</v>
      </c>
      <c r="L3925" s="1" t="s">
        <v>15626</v>
      </c>
      <c r="M3925" s="42">
        <v>0.63</v>
      </c>
      <c r="N3925" s="42">
        <v>0.98</v>
      </c>
      <c r="O3925" s="1" t="s">
        <v>15615</v>
      </c>
    </row>
    <row r="3926" spans="1:15" x14ac:dyDescent="0.25">
      <c r="A3926">
        <v>3925</v>
      </c>
      <c r="B3926" t="s">
        <v>7866</v>
      </c>
      <c r="C3926" t="s">
        <v>7462</v>
      </c>
      <c r="D3926" t="s">
        <v>13074</v>
      </c>
      <c r="E3926" s="65">
        <f t="shared" si="244"/>
        <v>43638</v>
      </c>
      <c r="F3926">
        <f t="shared" si="245"/>
        <v>2019</v>
      </c>
      <c r="G3926">
        <f t="shared" si="246"/>
        <v>6</v>
      </c>
      <c r="H3926">
        <f t="shared" si="247"/>
        <v>6</v>
      </c>
      <c r="I3926" s="1" t="s">
        <v>15622</v>
      </c>
      <c r="J3926" s="1" t="s">
        <v>17051</v>
      </c>
      <c r="K3926" s="1" t="s">
        <v>17125</v>
      </c>
      <c r="L3926" s="1" t="s">
        <v>15623</v>
      </c>
      <c r="M3926" s="42">
        <v>1</v>
      </c>
      <c r="N3926" s="42">
        <v>1</v>
      </c>
      <c r="O3926" s="1" t="s">
        <v>15615</v>
      </c>
    </row>
    <row r="3927" spans="1:15" x14ac:dyDescent="0.25">
      <c r="A3927">
        <v>3926</v>
      </c>
      <c r="B3927" t="s">
        <v>7781</v>
      </c>
      <c r="C3927" t="s">
        <v>7541</v>
      </c>
      <c r="D3927" t="s">
        <v>13075</v>
      </c>
      <c r="E3927" s="65">
        <f t="shared" si="244"/>
        <v>43639</v>
      </c>
      <c r="F3927">
        <f t="shared" si="245"/>
        <v>2019</v>
      </c>
      <c r="G3927">
        <f t="shared" si="246"/>
        <v>6</v>
      </c>
      <c r="H3927">
        <f t="shared" si="247"/>
        <v>7</v>
      </c>
      <c r="I3927" s="1" t="s">
        <v>15634</v>
      </c>
      <c r="J3927" s="1" t="s">
        <v>17051</v>
      </c>
      <c r="K3927" s="1" t="s">
        <v>17125</v>
      </c>
      <c r="L3927" s="1" t="s">
        <v>15624</v>
      </c>
      <c r="M3927" s="42">
        <v>1</v>
      </c>
      <c r="N3927" s="42">
        <v>0.93</v>
      </c>
      <c r="O3927" s="1" t="s">
        <v>15616</v>
      </c>
    </row>
    <row r="3928" spans="1:15" x14ac:dyDescent="0.25">
      <c r="A3928">
        <v>3927</v>
      </c>
      <c r="B3928" t="s">
        <v>8939</v>
      </c>
      <c r="C3928" t="s">
        <v>6414</v>
      </c>
      <c r="D3928" t="s">
        <v>13075</v>
      </c>
      <c r="E3928" s="65">
        <f t="shared" si="244"/>
        <v>43639</v>
      </c>
      <c r="F3928">
        <f t="shared" si="245"/>
        <v>2019</v>
      </c>
      <c r="G3928">
        <f t="shared" si="246"/>
        <v>6</v>
      </c>
      <c r="H3928">
        <f t="shared" si="247"/>
        <v>7</v>
      </c>
      <c r="I3928" s="1" t="s">
        <v>15702</v>
      </c>
      <c r="J3928" s="1" t="s">
        <v>17123</v>
      </c>
      <c r="K3928" s="1" t="s">
        <v>17146</v>
      </c>
      <c r="L3928" s="1" t="s">
        <v>15626</v>
      </c>
      <c r="M3928" s="42">
        <v>1</v>
      </c>
      <c r="N3928" s="42">
        <v>0.95</v>
      </c>
      <c r="O3928" s="1" t="s">
        <v>15616</v>
      </c>
    </row>
    <row r="3929" spans="1:15" x14ac:dyDescent="0.25">
      <c r="A3929">
        <v>3928</v>
      </c>
      <c r="B3929" t="s">
        <v>10601</v>
      </c>
      <c r="C3929" t="s">
        <v>4785</v>
      </c>
      <c r="D3929" t="s">
        <v>13075</v>
      </c>
      <c r="E3929" s="65">
        <f t="shared" si="244"/>
        <v>43639</v>
      </c>
      <c r="F3929">
        <f t="shared" si="245"/>
        <v>2019</v>
      </c>
      <c r="G3929">
        <f t="shared" si="246"/>
        <v>6</v>
      </c>
      <c r="H3929">
        <f t="shared" si="247"/>
        <v>7</v>
      </c>
      <c r="I3929" s="1" t="s">
        <v>15639</v>
      </c>
      <c r="J3929" s="1" t="s">
        <v>17051</v>
      </c>
      <c r="K3929" s="1" t="s">
        <v>17125</v>
      </c>
      <c r="L3929" s="1" t="s">
        <v>15626</v>
      </c>
      <c r="M3929" s="42">
        <v>1</v>
      </c>
      <c r="N3929" s="42">
        <v>1</v>
      </c>
      <c r="O3929" s="1" t="s">
        <v>15615</v>
      </c>
    </row>
    <row r="3930" spans="1:15" x14ac:dyDescent="0.25">
      <c r="A3930">
        <v>3929</v>
      </c>
      <c r="B3930" t="s">
        <v>11550</v>
      </c>
      <c r="C3930" t="s">
        <v>3855</v>
      </c>
      <c r="D3930" t="s">
        <v>13076</v>
      </c>
      <c r="E3930" s="65">
        <f t="shared" si="244"/>
        <v>43640</v>
      </c>
      <c r="F3930">
        <f t="shared" si="245"/>
        <v>2019</v>
      </c>
      <c r="G3930">
        <f t="shared" si="246"/>
        <v>6</v>
      </c>
      <c r="H3930">
        <f t="shared" si="247"/>
        <v>1</v>
      </c>
      <c r="I3930" s="1" t="s">
        <v>15622</v>
      </c>
      <c r="J3930" s="1" t="s">
        <v>17051</v>
      </c>
      <c r="K3930" s="1" t="s">
        <v>17125</v>
      </c>
      <c r="L3930" s="1" t="s">
        <v>15623</v>
      </c>
      <c r="M3930" s="42">
        <v>0.63</v>
      </c>
      <c r="N3930" s="42">
        <v>0.91</v>
      </c>
      <c r="O3930" s="1" t="s">
        <v>15616</v>
      </c>
    </row>
    <row r="3931" spans="1:15" x14ac:dyDescent="0.25">
      <c r="A3931">
        <v>3930</v>
      </c>
      <c r="B3931" t="s">
        <v>10231</v>
      </c>
      <c r="C3931" t="s">
        <v>5148</v>
      </c>
      <c r="D3931" t="s">
        <v>13077</v>
      </c>
      <c r="E3931" s="65">
        <f t="shared" si="244"/>
        <v>43641</v>
      </c>
      <c r="F3931">
        <f t="shared" si="245"/>
        <v>2019</v>
      </c>
      <c r="G3931">
        <f t="shared" si="246"/>
        <v>6</v>
      </c>
      <c r="H3931">
        <f t="shared" si="247"/>
        <v>2</v>
      </c>
      <c r="I3931" s="1" t="s">
        <v>15622</v>
      </c>
      <c r="J3931" s="1" t="s">
        <v>17051</v>
      </c>
      <c r="K3931" s="1" t="s">
        <v>17125</v>
      </c>
      <c r="L3931" s="1" t="s">
        <v>15623</v>
      </c>
      <c r="M3931" s="42">
        <v>1</v>
      </c>
      <c r="N3931" s="42">
        <v>0.98</v>
      </c>
      <c r="O3931" s="1" t="s">
        <v>15616</v>
      </c>
    </row>
    <row r="3932" spans="1:15" x14ac:dyDescent="0.25">
      <c r="A3932">
        <v>3931</v>
      </c>
      <c r="B3932" t="s">
        <v>9740</v>
      </c>
      <c r="C3932" t="s">
        <v>5625</v>
      </c>
      <c r="D3932" t="s">
        <v>13078</v>
      </c>
      <c r="E3932" s="65">
        <f t="shared" si="244"/>
        <v>43643</v>
      </c>
      <c r="F3932">
        <f t="shared" si="245"/>
        <v>2019</v>
      </c>
      <c r="G3932">
        <f t="shared" si="246"/>
        <v>6</v>
      </c>
      <c r="H3932">
        <f t="shared" si="247"/>
        <v>4</v>
      </c>
      <c r="I3932" s="1" t="s">
        <v>15625</v>
      </c>
      <c r="J3932" s="1" t="s">
        <v>17051</v>
      </c>
      <c r="K3932" s="1" t="s">
        <v>17125</v>
      </c>
      <c r="L3932" s="1" t="s">
        <v>15626</v>
      </c>
      <c r="M3932" s="42">
        <v>1</v>
      </c>
      <c r="N3932" s="42">
        <v>1</v>
      </c>
      <c r="O3932" s="1" t="s">
        <v>15616</v>
      </c>
    </row>
    <row r="3933" spans="1:15" x14ac:dyDescent="0.25">
      <c r="A3933">
        <v>3932</v>
      </c>
      <c r="B3933" t="s">
        <v>8691</v>
      </c>
      <c r="C3933" t="s">
        <v>6657</v>
      </c>
      <c r="D3933" t="s">
        <v>13079</v>
      </c>
      <c r="E3933" s="65">
        <f t="shared" si="244"/>
        <v>43644</v>
      </c>
      <c r="F3933">
        <f t="shared" si="245"/>
        <v>2019</v>
      </c>
      <c r="G3933">
        <f t="shared" si="246"/>
        <v>6</v>
      </c>
      <c r="H3933">
        <f t="shared" si="247"/>
        <v>5</v>
      </c>
      <c r="I3933" s="1" t="s">
        <v>15622</v>
      </c>
      <c r="J3933" s="1" t="s">
        <v>17051</v>
      </c>
      <c r="K3933" s="1" t="s">
        <v>17125</v>
      </c>
      <c r="L3933" s="1" t="s">
        <v>15626</v>
      </c>
      <c r="M3933" s="42">
        <v>1</v>
      </c>
      <c r="N3933" s="42">
        <v>1</v>
      </c>
      <c r="O3933" s="1" t="s">
        <v>15616</v>
      </c>
    </row>
    <row r="3934" spans="1:15" x14ac:dyDescent="0.25">
      <c r="A3934">
        <v>3933</v>
      </c>
      <c r="B3934" t="s">
        <v>9223</v>
      </c>
      <c r="C3934" t="s">
        <v>6131</v>
      </c>
      <c r="D3934" t="s">
        <v>13080</v>
      </c>
      <c r="E3934" s="65">
        <f t="shared" si="244"/>
        <v>43645</v>
      </c>
      <c r="F3934">
        <f t="shared" si="245"/>
        <v>2019</v>
      </c>
      <c r="G3934">
        <f t="shared" si="246"/>
        <v>6</v>
      </c>
      <c r="H3934">
        <f t="shared" si="247"/>
        <v>6</v>
      </c>
      <c r="I3934" s="1" t="s">
        <v>15622</v>
      </c>
      <c r="J3934" s="1" t="s">
        <v>17051</v>
      </c>
      <c r="K3934" s="1" t="s">
        <v>17125</v>
      </c>
      <c r="L3934" s="1" t="s">
        <v>15626</v>
      </c>
      <c r="M3934" s="42">
        <v>1</v>
      </c>
      <c r="N3934" s="42">
        <v>1</v>
      </c>
      <c r="O3934" s="1" t="s">
        <v>15616</v>
      </c>
    </row>
    <row r="3935" spans="1:15" x14ac:dyDescent="0.25">
      <c r="A3935">
        <v>3934</v>
      </c>
      <c r="B3935" t="s">
        <v>7931</v>
      </c>
      <c r="C3935" t="s">
        <v>7399</v>
      </c>
      <c r="D3935" t="s">
        <v>13081</v>
      </c>
      <c r="E3935" s="65">
        <f t="shared" si="244"/>
        <v>43647</v>
      </c>
      <c r="F3935">
        <f t="shared" si="245"/>
        <v>2019</v>
      </c>
      <c r="G3935">
        <f t="shared" si="246"/>
        <v>7</v>
      </c>
      <c r="H3935">
        <f t="shared" si="247"/>
        <v>1</v>
      </c>
      <c r="I3935" s="1" t="s">
        <v>15625</v>
      </c>
      <c r="J3935" s="1" t="s">
        <v>17051</v>
      </c>
      <c r="K3935" s="1" t="s">
        <v>17125</v>
      </c>
      <c r="L3935" s="1" t="s">
        <v>15626</v>
      </c>
      <c r="M3935" s="42">
        <v>1</v>
      </c>
      <c r="N3935" s="42">
        <v>0.99</v>
      </c>
      <c r="O3935" s="1" t="s">
        <v>15616</v>
      </c>
    </row>
    <row r="3936" spans="1:15" x14ac:dyDescent="0.25">
      <c r="A3936">
        <v>3935</v>
      </c>
      <c r="B3936" t="s">
        <v>11802</v>
      </c>
      <c r="C3936" t="s">
        <v>3609</v>
      </c>
      <c r="D3936" t="s">
        <v>13082</v>
      </c>
      <c r="E3936" s="65">
        <f t="shared" si="244"/>
        <v>43648</v>
      </c>
      <c r="F3936">
        <f t="shared" si="245"/>
        <v>2019</v>
      </c>
      <c r="G3936">
        <f t="shared" si="246"/>
        <v>7</v>
      </c>
      <c r="H3936">
        <f t="shared" si="247"/>
        <v>2</v>
      </c>
      <c r="I3936" s="1" t="s">
        <v>15629</v>
      </c>
      <c r="J3936" s="1" t="s">
        <v>17051</v>
      </c>
      <c r="K3936" s="1" t="s">
        <v>17125</v>
      </c>
      <c r="L3936" s="1" t="s">
        <v>15623</v>
      </c>
      <c r="M3936" s="42">
        <v>1</v>
      </c>
      <c r="N3936" s="42">
        <v>0.5</v>
      </c>
      <c r="O3936" s="1" t="s">
        <v>15615</v>
      </c>
    </row>
    <row r="3937" spans="1:15" x14ac:dyDescent="0.25">
      <c r="A3937">
        <v>3936</v>
      </c>
      <c r="B3937" t="s">
        <v>11356</v>
      </c>
      <c r="C3937" t="s">
        <v>4044</v>
      </c>
      <c r="D3937" t="s">
        <v>13082</v>
      </c>
      <c r="E3937" s="65">
        <f t="shared" si="244"/>
        <v>43648</v>
      </c>
      <c r="F3937">
        <f t="shared" si="245"/>
        <v>2019</v>
      </c>
      <c r="G3937">
        <f t="shared" si="246"/>
        <v>7</v>
      </c>
      <c r="H3937">
        <f t="shared" si="247"/>
        <v>2</v>
      </c>
      <c r="I3937" s="1" t="s">
        <v>15622</v>
      </c>
      <c r="J3937" s="1" t="s">
        <v>17051</v>
      </c>
      <c r="K3937" s="1" t="s">
        <v>17125</v>
      </c>
      <c r="L3937" s="1" t="s">
        <v>15626</v>
      </c>
      <c r="M3937" s="42">
        <v>1</v>
      </c>
      <c r="N3937" s="42">
        <v>1</v>
      </c>
      <c r="O3937" s="1" t="s">
        <v>15615</v>
      </c>
    </row>
    <row r="3938" spans="1:15" x14ac:dyDescent="0.25">
      <c r="A3938">
        <v>3937</v>
      </c>
      <c r="B3938" t="s">
        <v>11726</v>
      </c>
      <c r="C3938" t="s">
        <v>3681</v>
      </c>
      <c r="D3938" t="s">
        <v>13082</v>
      </c>
      <c r="E3938" s="65">
        <f t="shared" si="244"/>
        <v>43648</v>
      </c>
      <c r="F3938">
        <f t="shared" si="245"/>
        <v>2019</v>
      </c>
      <c r="G3938">
        <f t="shared" si="246"/>
        <v>7</v>
      </c>
      <c r="H3938">
        <f t="shared" si="247"/>
        <v>2</v>
      </c>
      <c r="I3938" s="1" t="s">
        <v>15625</v>
      </c>
      <c r="J3938" s="1" t="s">
        <v>17051</v>
      </c>
      <c r="K3938" s="1" t="s">
        <v>17125</v>
      </c>
      <c r="L3938" s="1" t="s">
        <v>15626</v>
      </c>
      <c r="M3938" s="42">
        <v>1</v>
      </c>
      <c r="N3938" s="42">
        <v>1</v>
      </c>
      <c r="O3938" s="1" t="s">
        <v>15615</v>
      </c>
    </row>
    <row r="3939" spans="1:15" x14ac:dyDescent="0.25">
      <c r="A3939">
        <v>3938</v>
      </c>
      <c r="B3939" t="s">
        <v>8289</v>
      </c>
      <c r="C3939" t="s">
        <v>7046</v>
      </c>
      <c r="D3939" t="s">
        <v>13083</v>
      </c>
      <c r="E3939" s="65">
        <f t="shared" si="244"/>
        <v>43650</v>
      </c>
      <c r="F3939">
        <f t="shared" si="245"/>
        <v>2019</v>
      </c>
      <c r="G3939">
        <f t="shared" si="246"/>
        <v>7</v>
      </c>
      <c r="H3939">
        <f t="shared" si="247"/>
        <v>4</v>
      </c>
      <c r="I3939" s="1" t="s">
        <v>15622</v>
      </c>
      <c r="J3939" s="1" t="s">
        <v>17051</v>
      </c>
      <c r="K3939" s="1" t="s">
        <v>17125</v>
      </c>
      <c r="L3939" s="1" t="s">
        <v>15626</v>
      </c>
      <c r="M3939" s="42">
        <v>1</v>
      </c>
      <c r="N3939" s="42">
        <v>0.99</v>
      </c>
      <c r="O3939" s="1" t="s">
        <v>15616</v>
      </c>
    </row>
    <row r="3940" spans="1:15" x14ac:dyDescent="0.25">
      <c r="A3940">
        <v>3939</v>
      </c>
      <c r="B3940" t="s">
        <v>10389</v>
      </c>
      <c r="C3940" t="s">
        <v>4990</v>
      </c>
      <c r="D3940" t="s">
        <v>13083</v>
      </c>
      <c r="E3940" s="65">
        <f t="shared" si="244"/>
        <v>43650</v>
      </c>
      <c r="F3940">
        <f t="shared" si="245"/>
        <v>2019</v>
      </c>
      <c r="G3940">
        <f t="shared" si="246"/>
        <v>7</v>
      </c>
      <c r="H3940">
        <f t="shared" si="247"/>
        <v>4</v>
      </c>
      <c r="I3940" s="1" t="s">
        <v>15625</v>
      </c>
      <c r="J3940" s="1" t="s">
        <v>17051</v>
      </c>
      <c r="K3940" s="1" t="s">
        <v>17125</v>
      </c>
      <c r="L3940" s="1" t="s">
        <v>15626</v>
      </c>
      <c r="M3940" s="42">
        <v>0.9</v>
      </c>
      <c r="N3940" s="42">
        <v>1</v>
      </c>
      <c r="O3940" s="1" t="s">
        <v>15616</v>
      </c>
    </row>
    <row r="3941" spans="1:15" x14ac:dyDescent="0.25">
      <c r="A3941">
        <v>3940</v>
      </c>
      <c r="B3941" t="s">
        <v>10648</v>
      </c>
      <c r="C3941" t="s">
        <v>4738</v>
      </c>
      <c r="D3941" t="s">
        <v>13084</v>
      </c>
      <c r="E3941" s="65">
        <f t="shared" si="244"/>
        <v>43654</v>
      </c>
      <c r="F3941">
        <f t="shared" si="245"/>
        <v>2019</v>
      </c>
      <c r="G3941">
        <f t="shared" si="246"/>
        <v>7</v>
      </c>
      <c r="H3941">
        <f t="shared" si="247"/>
        <v>1</v>
      </c>
      <c r="I3941" s="1" t="s">
        <v>15625</v>
      </c>
      <c r="J3941" s="1" t="s">
        <v>17051</v>
      </c>
      <c r="K3941" s="1" t="s">
        <v>17125</v>
      </c>
      <c r="L3941" s="1" t="s">
        <v>15626</v>
      </c>
      <c r="M3941" s="42">
        <v>1</v>
      </c>
      <c r="N3941" s="42">
        <v>1</v>
      </c>
      <c r="O3941" s="1" t="s">
        <v>15615</v>
      </c>
    </row>
    <row r="3942" spans="1:15" x14ac:dyDescent="0.25">
      <c r="A3942">
        <v>3941</v>
      </c>
      <c r="B3942" t="s">
        <v>8358</v>
      </c>
      <c r="C3942" t="s">
        <v>6982</v>
      </c>
      <c r="D3942" t="s">
        <v>13084</v>
      </c>
      <c r="E3942" s="65">
        <f t="shared" si="244"/>
        <v>43654</v>
      </c>
      <c r="F3942">
        <f t="shared" si="245"/>
        <v>2019</v>
      </c>
      <c r="G3942">
        <f t="shared" si="246"/>
        <v>7</v>
      </c>
      <c r="H3942">
        <f t="shared" si="247"/>
        <v>1</v>
      </c>
      <c r="I3942" s="1" t="s">
        <v>15625</v>
      </c>
      <c r="J3942" s="1" t="s">
        <v>17051</v>
      </c>
      <c r="K3942" s="1" t="s">
        <v>17125</v>
      </c>
      <c r="L3942" s="1" t="s">
        <v>15624</v>
      </c>
      <c r="M3942" s="42">
        <v>0.9</v>
      </c>
      <c r="N3942" s="42">
        <v>0.6</v>
      </c>
      <c r="O3942" s="1" t="s">
        <v>15615</v>
      </c>
    </row>
    <row r="3943" spans="1:15" x14ac:dyDescent="0.25">
      <c r="A3943">
        <v>3942</v>
      </c>
      <c r="B3943" t="s">
        <v>9884</v>
      </c>
      <c r="C3943" t="s">
        <v>5487</v>
      </c>
      <c r="D3943" t="s">
        <v>16855</v>
      </c>
      <c r="E3943" s="65">
        <f t="shared" si="244"/>
        <v>43656</v>
      </c>
      <c r="F3943">
        <f t="shared" si="245"/>
        <v>2019</v>
      </c>
      <c r="G3943">
        <f t="shared" si="246"/>
        <v>7</v>
      </c>
      <c r="H3943">
        <f t="shared" si="247"/>
        <v>3</v>
      </c>
      <c r="I3943" s="1" t="s">
        <v>15625</v>
      </c>
      <c r="J3943" s="1" t="s">
        <v>17051</v>
      </c>
      <c r="K3943" s="1" t="s">
        <v>17125</v>
      </c>
      <c r="L3943" s="1" t="s">
        <v>15626</v>
      </c>
      <c r="M3943" s="42">
        <v>0.9</v>
      </c>
      <c r="N3943" s="42">
        <v>0.82</v>
      </c>
      <c r="O3943" s="1" t="s">
        <v>15615</v>
      </c>
    </row>
    <row r="3944" spans="1:15" x14ac:dyDescent="0.25">
      <c r="A3944">
        <v>3943</v>
      </c>
      <c r="B3944" t="s">
        <v>10059</v>
      </c>
      <c r="C3944" t="s">
        <v>5315</v>
      </c>
      <c r="D3944" t="s">
        <v>16856</v>
      </c>
      <c r="E3944" s="65">
        <f t="shared" si="244"/>
        <v>43657</v>
      </c>
      <c r="F3944">
        <f t="shared" si="245"/>
        <v>2019</v>
      </c>
      <c r="G3944">
        <f t="shared" si="246"/>
        <v>7</v>
      </c>
      <c r="H3944">
        <f t="shared" si="247"/>
        <v>4</v>
      </c>
      <c r="I3944" s="1" t="s">
        <v>15622</v>
      </c>
      <c r="J3944" s="1" t="s">
        <v>17051</v>
      </c>
      <c r="K3944" s="1" t="s">
        <v>17125</v>
      </c>
      <c r="L3944" s="1" t="s">
        <v>15624</v>
      </c>
      <c r="M3944" s="42">
        <v>1</v>
      </c>
      <c r="N3944" s="42">
        <v>1</v>
      </c>
      <c r="O3944" s="1" t="s">
        <v>15616</v>
      </c>
    </row>
    <row r="3945" spans="1:15" x14ac:dyDescent="0.25">
      <c r="A3945">
        <v>3944</v>
      </c>
      <c r="B3945" t="s">
        <v>9573</v>
      </c>
      <c r="C3945" t="s">
        <v>5788</v>
      </c>
      <c r="D3945" t="s">
        <v>16857</v>
      </c>
      <c r="E3945" s="65">
        <f t="shared" si="244"/>
        <v>43659</v>
      </c>
      <c r="F3945">
        <f t="shared" si="245"/>
        <v>2019</v>
      </c>
      <c r="G3945">
        <f t="shared" si="246"/>
        <v>7</v>
      </c>
      <c r="H3945">
        <f t="shared" si="247"/>
        <v>6</v>
      </c>
      <c r="I3945" s="1" t="s">
        <v>15625</v>
      </c>
      <c r="J3945" s="1" t="s">
        <v>17051</v>
      </c>
      <c r="K3945" s="1" t="s">
        <v>17125</v>
      </c>
      <c r="L3945" s="1" t="s">
        <v>15623</v>
      </c>
      <c r="M3945" s="42">
        <v>0.64</v>
      </c>
      <c r="N3945" s="42">
        <v>0.85</v>
      </c>
      <c r="O3945" s="1" t="s">
        <v>15615</v>
      </c>
    </row>
    <row r="3946" spans="1:15" x14ac:dyDescent="0.25">
      <c r="A3946">
        <v>3945</v>
      </c>
      <c r="B3946" t="s">
        <v>8682</v>
      </c>
      <c r="C3946" t="s">
        <v>6666</v>
      </c>
      <c r="D3946" t="s">
        <v>16857</v>
      </c>
      <c r="E3946" s="65">
        <f t="shared" si="244"/>
        <v>43659</v>
      </c>
      <c r="F3946">
        <f t="shared" si="245"/>
        <v>2019</v>
      </c>
      <c r="G3946">
        <f t="shared" si="246"/>
        <v>7</v>
      </c>
      <c r="H3946">
        <f t="shared" si="247"/>
        <v>6</v>
      </c>
      <c r="I3946" s="1" t="s">
        <v>15622</v>
      </c>
      <c r="J3946" s="1" t="s">
        <v>17051</v>
      </c>
      <c r="K3946" s="1" t="s">
        <v>17125</v>
      </c>
      <c r="L3946" s="1" t="s">
        <v>15626</v>
      </c>
      <c r="M3946" s="42">
        <v>1</v>
      </c>
      <c r="N3946" s="42">
        <v>0.98</v>
      </c>
      <c r="O3946" s="1" t="s">
        <v>15616</v>
      </c>
    </row>
    <row r="3947" spans="1:15" x14ac:dyDescent="0.25">
      <c r="A3947">
        <v>3946</v>
      </c>
      <c r="B3947" t="s">
        <v>11295</v>
      </c>
      <c r="C3947" t="s">
        <v>4106</v>
      </c>
      <c r="D3947" t="s">
        <v>16858</v>
      </c>
      <c r="E3947" s="65">
        <f t="shared" si="244"/>
        <v>43663</v>
      </c>
      <c r="F3947">
        <f t="shared" si="245"/>
        <v>2019</v>
      </c>
      <c r="G3947">
        <f t="shared" si="246"/>
        <v>7</v>
      </c>
      <c r="H3947">
        <f t="shared" si="247"/>
        <v>3</v>
      </c>
      <c r="I3947" s="1" t="s">
        <v>15622</v>
      </c>
      <c r="J3947" s="1" t="s">
        <v>17051</v>
      </c>
      <c r="K3947" s="1" t="s">
        <v>17125</v>
      </c>
      <c r="L3947" s="1" t="s">
        <v>15624</v>
      </c>
      <c r="M3947" s="42">
        <v>1</v>
      </c>
      <c r="N3947" s="42">
        <v>0.92</v>
      </c>
      <c r="O3947" s="1" t="s">
        <v>15615</v>
      </c>
    </row>
    <row r="3948" spans="1:15" x14ac:dyDescent="0.25">
      <c r="A3948">
        <v>3947</v>
      </c>
      <c r="B3948" t="s">
        <v>9988</v>
      </c>
      <c r="C3948" t="s">
        <v>5385</v>
      </c>
      <c r="D3948" t="s">
        <v>16858</v>
      </c>
      <c r="E3948" s="65">
        <f t="shared" si="244"/>
        <v>43663</v>
      </c>
      <c r="F3948">
        <f t="shared" si="245"/>
        <v>2019</v>
      </c>
      <c r="G3948">
        <f t="shared" si="246"/>
        <v>7</v>
      </c>
      <c r="H3948">
        <f t="shared" si="247"/>
        <v>3</v>
      </c>
      <c r="I3948" s="1" t="s">
        <v>15622</v>
      </c>
      <c r="J3948" s="1" t="s">
        <v>17051</v>
      </c>
      <c r="K3948" s="1" t="s">
        <v>17125</v>
      </c>
      <c r="L3948" s="1" t="s">
        <v>15626</v>
      </c>
      <c r="M3948" s="42">
        <v>1</v>
      </c>
      <c r="N3948" s="42">
        <v>1</v>
      </c>
      <c r="O3948" s="1" t="s">
        <v>15616</v>
      </c>
    </row>
    <row r="3949" spans="1:15" x14ac:dyDescent="0.25">
      <c r="A3949">
        <v>3948</v>
      </c>
      <c r="B3949" t="s">
        <v>8251</v>
      </c>
      <c r="C3949" t="s">
        <v>7084</v>
      </c>
      <c r="D3949" t="s">
        <v>16858</v>
      </c>
      <c r="E3949" s="65">
        <f t="shared" si="244"/>
        <v>43663</v>
      </c>
      <c r="F3949">
        <f t="shared" si="245"/>
        <v>2019</v>
      </c>
      <c r="G3949">
        <f t="shared" si="246"/>
        <v>7</v>
      </c>
      <c r="H3949">
        <f t="shared" si="247"/>
        <v>3</v>
      </c>
      <c r="I3949" s="1" t="s">
        <v>15622</v>
      </c>
      <c r="J3949" s="1" t="s">
        <v>17051</v>
      </c>
      <c r="K3949" s="1" t="s">
        <v>17125</v>
      </c>
      <c r="L3949" s="1" t="s">
        <v>15626</v>
      </c>
      <c r="M3949" s="42">
        <v>0.9</v>
      </c>
      <c r="N3949" s="42">
        <v>0.9</v>
      </c>
      <c r="O3949" s="1" t="s">
        <v>15615</v>
      </c>
    </row>
    <row r="3950" spans="1:15" x14ac:dyDescent="0.25">
      <c r="A3950">
        <v>3949</v>
      </c>
      <c r="B3950" t="s">
        <v>9315</v>
      </c>
      <c r="C3950" t="s">
        <v>6041</v>
      </c>
      <c r="D3950" t="s">
        <v>16858</v>
      </c>
      <c r="E3950" s="65">
        <f t="shared" si="244"/>
        <v>43663</v>
      </c>
      <c r="F3950">
        <f t="shared" si="245"/>
        <v>2019</v>
      </c>
      <c r="G3950">
        <f t="shared" si="246"/>
        <v>7</v>
      </c>
      <c r="H3950">
        <f t="shared" si="247"/>
        <v>3</v>
      </c>
      <c r="I3950" s="1" t="s">
        <v>15722</v>
      </c>
      <c r="J3950" s="1" t="s">
        <v>17073</v>
      </c>
      <c r="K3950" s="1" t="s">
        <v>17125</v>
      </c>
      <c r="L3950" s="1" t="s">
        <v>15626</v>
      </c>
      <c r="M3950" s="42">
        <v>0.95</v>
      </c>
      <c r="N3950" s="42">
        <v>1</v>
      </c>
      <c r="O3950" s="1" t="s">
        <v>15616</v>
      </c>
    </row>
    <row r="3951" spans="1:15" x14ac:dyDescent="0.25">
      <c r="A3951">
        <v>3950</v>
      </c>
      <c r="B3951" t="s">
        <v>7717</v>
      </c>
      <c r="C3951" t="s">
        <v>7603</v>
      </c>
      <c r="D3951" t="s">
        <v>16859</v>
      </c>
      <c r="E3951" s="65">
        <f t="shared" si="244"/>
        <v>43665</v>
      </c>
      <c r="F3951">
        <f t="shared" si="245"/>
        <v>2019</v>
      </c>
      <c r="G3951">
        <f t="shared" si="246"/>
        <v>7</v>
      </c>
      <c r="H3951">
        <f t="shared" si="247"/>
        <v>5</v>
      </c>
      <c r="I3951" s="1" t="s">
        <v>15629</v>
      </c>
      <c r="J3951" s="1" t="s">
        <v>17051</v>
      </c>
      <c r="K3951" s="1" t="s">
        <v>17125</v>
      </c>
      <c r="L3951" s="1" t="s">
        <v>15628</v>
      </c>
      <c r="M3951" s="42">
        <v>0</v>
      </c>
      <c r="N3951" s="42">
        <v>1</v>
      </c>
      <c r="O3951" s="1" t="s">
        <v>15615</v>
      </c>
    </row>
    <row r="3952" spans="1:15" x14ac:dyDescent="0.25">
      <c r="A3952">
        <v>3951</v>
      </c>
      <c r="B3952" t="s">
        <v>10089</v>
      </c>
      <c r="C3952" t="s">
        <v>5285</v>
      </c>
      <c r="D3952" t="s">
        <v>16860</v>
      </c>
      <c r="E3952" s="65">
        <f t="shared" si="244"/>
        <v>43666</v>
      </c>
      <c r="F3952">
        <f t="shared" si="245"/>
        <v>2019</v>
      </c>
      <c r="G3952">
        <f t="shared" si="246"/>
        <v>7</v>
      </c>
      <c r="H3952">
        <f t="shared" si="247"/>
        <v>6</v>
      </c>
      <c r="I3952" s="1" t="s">
        <v>15625</v>
      </c>
      <c r="J3952" s="1" t="s">
        <v>17051</v>
      </c>
      <c r="K3952" s="1" t="s">
        <v>17125</v>
      </c>
      <c r="L3952" s="1" t="s">
        <v>15626</v>
      </c>
      <c r="M3952" s="42">
        <v>0.9</v>
      </c>
      <c r="N3952" s="42">
        <v>0.83</v>
      </c>
      <c r="O3952" s="1" t="s">
        <v>15615</v>
      </c>
    </row>
    <row r="3953" spans="1:15" x14ac:dyDescent="0.25">
      <c r="A3953">
        <v>3952</v>
      </c>
      <c r="B3953" t="s">
        <v>8641</v>
      </c>
      <c r="C3953" t="s">
        <v>6707</v>
      </c>
      <c r="D3953" t="s">
        <v>16861</v>
      </c>
      <c r="E3953" s="65">
        <f t="shared" si="244"/>
        <v>43667</v>
      </c>
      <c r="F3953">
        <f t="shared" si="245"/>
        <v>2019</v>
      </c>
      <c r="G3953">
        <f t="shared" si="246"/>
        <v>7</v>
      </c>
      <c r="H3953">
        <f t="shared" si="247"/>
        <v>7</v>
      </c>
      <c r="I3953" s="1" t="s">
        <v>15622</v>
      </c>
      <c r="J3953" s="1" t="s">
        <v>17051</v>
      </c>
      <c r="K3953" s="1" t="s">
        <v>17125</v>
      </c>
      <c r="L3953" s="1" t="s">
        <v>15626</v>
      </c>
      <c r="M3953" s="42">
        <v>1</v>
      </c>
      <c r="N3953" s="42">
        <v>1</v>
      </c>
      <c r="O3953" s="1" t="s">
        <v>15616</v>
      </c>
    </row>
    <row r="3954" spans="1:15" x14ac:dyDescent="0.25">
      <c r="A3954">
        <v>3953</v>
      </c>
      <c r="B3954" t="s">
        <v>11068</v>
      </c>
      <c r="C3954" t="s">
        <v>4329</v>
      </c>
      <c r="D3954" t="s">
        <v>16861</v>
      </c>
      <c r="E3954" s="65">
        <f t="shared" si="244"/>
        <v>43667</v>
      </c>
      <c r="F3954">
        <f t="shared" si="245"/>
        <v>2019</v>
      </c>
      <c r="G3954">
        <f t="shared" si="246"/>
        <v>7</v>
      </c>
      <c r="H3954">
        <f t="shared" si="247"/>
        <v>7</v>
      </c>
      <c r="I3954" s="1" t="s">
        <v>15625</v>
      </c>
      <c r="J3954" s="1" t="s">
        <v>17051</v>
      </c>
      <c r="K3954" s="1" t="s">
        <v>17125</v>
      </c>
      <c r="L3954" s="1" t="s">
        <v>15624</v>
      </c>
      <c r="M3954" s="42">
        <v>1</v>
      </c>
      <c r="N3954" s="42">
        <v>0.93</v>
      </c>
      <c r="O3954" s="1" t="s">
        <v>15615</v>
      </c>
    </row>
    <row r="3955" spans="1:15" x14ac:dyDescent="0.25">
      <c r="A3955">
        <v>3954</v>
      </c>
      <c r="B3955" t="s">
        <v>11204</v>
      </c>
      <c r="C3955" t="s">
        <v>4196</v>
      </c>
      <c r="D3955" t="s">
        <v>16862</v>
      </c>
      <c r="E3955" s="65">
        <f t="shared" si="244"/>
        <v>43669</v>
      </c>
      <c r="F3955">
        <f t="shared" si="245"/>
        <v>2019</v>
      </c>
      <c r="G3955">
        <f t="shared" si="246"/>
        <v>7</v>
      </c>
      <c r="H3955">
        <f t="shared" si="247"/>
        <v>2</v>
      </c>
      <c r="I3955" s="1" t="s">
        <v>15625</v>
      </c>
      <c r="J3955" s="1" t="s">
        <v>17051</v>
      </c>
      <c r="K3955" s="1" t="s">
        <v>17125</v>
      </c>
      <c r="L3955" s="1" t="s">
        <v>15628</v>
      </c>
      <c r="M3955" s="42">
        <v>0.2</v>
      </c>
      <c r="N3955" s="42">
        <v>0.62</v>
      </c>
      <c r="O3955" s="1" t="s">
        <v>15615</v>
      </c>
    </row>
    <row r="3956" spans="1:15" x14ac:dyDescent="0.25">
      <c r="A3956">
        <v>3955</v>
      </c>
      <c r="B3956" t="s">
        <v>11577</v>
      </c>
      <c r="C3956" t="s">
        <v>3828</v>
      </c>
      <c r="D3956" t="s">
        <v>16862</v>
      </c>
      <c r="E3956" s="65">
        <f t="shared" si="244"/>
        <v>43669</v>
      </c>
      <c r="F3956">
        <f t="shared" si="245"/>
        <v>2019</v>
      </c>
      <c r="G3956">
        <f t="shared" si="246"/>
        <v>7</v>
      </c>
      <c r="H3956">
        <f t="shared" si="247"/>
        <v>2</v>
      </c>
      <c r="I3956" s="1" t="s">
        <v>15622</v>
      </c>
      <c r="J3956" s="1" t="s">
        <v>17051</v>
      </c>
      <c r="K3956" s="1" t="s">
        <v>17125</v>
      </c>
      <c r="L3956" s="1" t="s">
        <v>15626</v>
      </c>
      <c r="M3956" s="42">
        <v>1</v>
      </c>
      <c r="N3956" s="42">
        <v>1</v>
      </c>
      <c r="O3956" s="1" t="s">
        <v>15616</v>
      </c>
    </row>
    <row r="3957" spans="1:15" x14ac:dyDescent="0.25">
      <c r="A3957">
        <v>3956</v>
      </c>
      <c r="B3957" t="s">
        <v>11232</v>
      </c>
      <c r="C3957" t="s">
        <v>4169</v>
      </c>
      <c r="D3957" t="s">
        <v>16862</v>
      </c>
      <c r="E3957" s="65">
        <f t="shared" si="244"/>
        <v>43669</v>
      </c>
      <c r="F3957">
        <f t="shared" si="245"/>
        <v>2019</v>
      </c>
      <c r="G3957">
        <f t="shared" si="246"/>
        <v>7</v>
      </c>
      <c r="H3957">
        <f t="shared" si="247"/>
        <v>2</v>
      </c>
      <c r="I3957" s="1" t="s">
        <v>15622</v>
      </c>
      <c r="J3957" s="1" t="s">
        <v>17051</v>
      </c>
      <c r="K3957" s="1" t="s">
        <v>17125</v>
      </c>
      <c r="L3957" s="1" t="s">
        <v>15623</v>
      </c>
      <c r="M3957" s="42">
        <v>0.65</v>
      </c>
      <c r="N3957" s="42">
        <v>0.7</v>
      </c>
      <c r="O3957" s="1" t="s">
        <v>15615</v>
      </c>
    </row>
    <row r="3958" spans="1:15" x14ac:dyDescent="0.25">
      <c r="A3958">
        <v>3957</v>
      </c>
      <c r="B3958" t="s">
        <v>11402</v>
      </c>
      <c r="C3958" t="s">
        <v>3998</v>
      </c>
      <c r="D3958" t="s">
        <v>16863</v>
      </c>
      <c r="E3958" s="65">
        <f t="shared" si="244"/>
        <v>43670</v>
      </c>
      <c r="F3958">
        <f t="shared" si="245"/>
        <v>2019</v>
      </c>
      <c r="G3958">
        <f t="shared" si="246"/>
        <v>7</v>
      </c>
      <c r="H3958">
        <f t="shared" si="247"/>
        <v>3</v>
      </c>
      <c r="I3958" s="1" t="s">
        <v>15622</v>
      </c>
      <c r="J3958" s="1" t="s">
        <v>17051</v>
      </c>
      <c r="K3958" s="1" t="s">
        <v>17125</v>
      </c>
      <c r="L3958" s="1" t="s">
        <v>15624</v>
      </c>
      <c r="M3958" s="42">
        <v>1</v>
      </c>
      <c r="N3958" s="42">
        <v>1</v>
      </c>
      <c r="O3958" s="1" t="s">
        <v>15616</v>
      </c>
    </row>
    <row r="3959" spans="1:15" x14ac:dyDescent="0.25">
      <c r="A3959">
        <v>3958</v>
      </c>
      <c r="B3959" t="s">
        <v>9214</v>
      </c>
      <c r="C3959" t="s">
        <v>6140</v>
      </c>
      <c r="D3959" t="s">
        <v>16863</v>
      </c>
      <c r="E3959" s="65">
        <f t="shared" si="244"/>
        <v>43670</v>
      </c>
      <c r="F3959">
        <f t="shared" si="245"/>
        <v>2019</v>
      </c>
      <c r="G3959">
        <f t="shared" si="246"/>
        <v>7</v>
      </c>
      <c r="H3959">
        <f t="shared" si="247"/>
        <v>3</v>
      </c>
      <c r="I3959" s="1" t="s">
        <v>15622</v>
      </c>
      <c r="J3959" s="1" t="s">
        <v>17051</v>
      </c>
      <c r="K3959" s="1" t="s">
        <v>17125</v>
      </c>
      <c r="L3959" s="1" t="s">
        <v>15626</v>
      </c>
      <c r="M3959" s="42">
        <v>1</v>
      </c>
      <c r="N3959" s="42">
        <v>1</v>
      </c>
      <c r="O3959" s="1" t="s">
        <v>15616</v>
      </c>
    </row>
    <row r="3960" spans="1:15" x14ac:dyDescent="0.25">
      <c r="A3960">
        <v>3959</v>
      </c>
      <c r="B3960" t="s">
        <v>8360</v>
      </c>
      <c r="C3960" t="s">
        <v>6980</v>
      </c>
      <c r="D3960" t="s">
        <v>16863</v>
      </c>
      <c r="E3960" s="65">
        <f t="shared" si="244"/>
        <v>43670</v>
      </c>
      <c r="F3960">
        <f t="shared" si="245"/>
        <v>2019</v>
      </c>
      <c r="G3960">
        <f t="shared" si="246"/>
        <v>7</v>
      </c>
      <c r="H3960">
        <f t="shared" si="247"/>
        <v>3</v>
      </c>
      <c r="I3960" s="1" t="s">
        <v>15622</v>
      </c>
      <c r="J3960" s="1" t="s">
        <v>17051</v>
      </c>
      <c r="K3960" s="1" t="s">
        <v>17125</v>
      </c>
      <c r="L3960" s="1" t="s">
        <v>15623</v>
      </c>
      <c r="M3960" s="42">
        <v>0.99</v>
      </c>
      <c r="N3960" s="42">
        <v>0.77</v>
      </c>
      <c r="O3960" s="1" t="s">
        <v>15615</v>
      </c>
    </row>
    <row r="3961" spans="1:15" x14ac:dyDescent="0.25">
      <c r="A3961">
        <v>3960</v>
      </c>
      <c r="B3961" t="s">
        <v>10856</v>
      </c>
      <c r="C3961" t="s">
        <v>4538</v>
      </c>
      <c r="D3961" t="s">
        <v>16863</v>
      </c>
      <c r="E3961" s="65">
        <f t="shared" si="244"/>
        <v>43670</v>
      </c>
      <c r="F3961">
        <f t="shared" si="245"/>
        <v>2019</v>
      </c>
      <c r="G3961">
        <f t="shared" si="246"/>
        <v>7</v>
      </c>
      <c r="H3961">
        <f t="shared" si="247"/>
        <v>3</v>
      </c>
      <c r="I3961" s="1" t="s">
        <v>15622</v>
      </c>
      <c r="J3961" s="1" t="s">
        <v>17051</v>
      </c>
      <c r="K3961" s="1" t="s">
        <v>17125</v>
      </c>
      <c r="L3961" s="1" t="s">
        <v>15626</v>
      </c>
      <c r="M3961" s="42">
        <v>1</v>
      </c>
      <c r="N3961" s="42">
        <v>0.82</v>
      </c>
      <c r="O3961" s="1" t="s">
        <v>15615</v>
      </c>
    </row>
    <row r="3962" spans="1:15" x14ac:dyDescent="0.25">
      <c r="A3962">
        <v>3961</v>
      </c>
      <c r="B3962" t="s">
        <v>10931</v>
      </c>
      <c r="C3962" t="s">
        <v>4463</v>
      </c>
      <c r="D3962" t="s">
        <v>16864</v>
      </c>
      <c r="E3962" s="65">
        <f t="shared" si="244"/>
        <v>43671</v>
      </c>
      <c r="F3962">
        <f t="shared" si="245"/>
        <v>2019</v>
      </c>
      <c r="G3962">
        <f t="shared" si="246"/>
        <v>7</v>
      </c>
      <c r="H3962">
        <f t="shared" si="247"/>
        <v>4</v>
      </c>
      <c r="I3962" s="1" t="s">
        <v>15771</v>
      </c>
      <c r="J3962" s="1" t="s">
        <v>17051</v>
      </c>
      <c r="K3962" s="1" t="s">
        <v>17125</v>
      </c>
      <c r="L3962" s="1" t="s">
        <v>15623</v>
      </c>
      <c r="M3962" s="42">
        <v>0.6</v>
      </c>
      <c r="N3962" s="42">
        <v>0.83</v>
      </c>
      <c r="O3962" s="1" t="s">
        <v>15615</v>
      </c>
    </row>
    <row r="3963" spans="1:15" x14ac:dyDescent="0.25">
      <c r="A3963">
        <v>3962</v>
      </c>
      <c r="B3963" t="s">
        <v>9527</v>
      </c>
      <c r="C3963" t="s">
        <v>5833</v>
      </c>
      <c r="D3963" t="s">
        <v>16865</v>
      </c>
      <c r="E3963" s="65">
        <f t="shared" si="244"/>
        <v>43672</v>
      </c>
      <c r="F3963">
        <f t="shared" si="245"/>
        <v>2019</v>
      </c>
      <c r="G3963">
        <f t="shared" si="246"/>
        <v>7</v>
      </c>
      <c r="H3963">
        <f t="shared" si="247"/>
        <v>5</v>
      </c>
      <c r="I3963" s="1" t="s">
        <v>15622</v>
      </c>
      <c r="J3963" s="1" t="s">
        <v>17051</v>
      </c>
      <c r="K3963" s="1" t="s">
        <v>17125</v>
      </c>
      <c r="L3963" s="1" t="s">
        <v>15626</v>
      </c>
      <c r="M3963" s="42">
        <v>1</v>
      </c>
      <c r="N3963" s="42">
        <v>0.95</v>
      </c>
      <c r="O3963" s="1" t="s">
        <v>15615</v>
      </c>
    </row>
    <row r="3964" spans="1:15" x14ac:dyDescent="0.25">
      <c r="A3964">
        <v>3963</v>
      </c>
      <c r="B3964" t="s">
        <v>9970</v>
      </c>
      <c r="C3964" t="s">
        <v>5402</v>
      </c>
      <c r="D3964" t="s">
        <v>16866</v>
      </c>
      <c r="E3964" s="65">
        <f t="shared" si="244"/>
        <v>43674</v>
      </c>
      <c r="F3964">
        <f t="shared" si="245"/>
        <v>2019</v>
      </c>
      <c r="G3964">
        <f t="shared" si="246"/>
        <v>7</v>
      </c>
      <c r="H3964">
        <f t="shared" si="247"/>
        <v>7</v>
      </c>
      <c r="I3964" s="1" t="s">
        <v>15622</v>
      </c>
      <c r="J3964" s="1" t="s">
        <v>17051</v>
      </c>
      <c r="K3964" s="1" t="s">
        <v>17125</v>
      </c>
      <c r="L3964" s="1" t="s">
        <v>15626</v>
      </c>
      <c r="M3964" s="42">
        <v>1</v>
      </c>
      <c r="N3964" s="42">
        <v>0.92</v>
      </c>
      <c r="O3964" s="1" t="s">
        <v>15616</v>
      </c>
    </row>
    <row r="3965" spans="1:15" x14ac:dyDescent="0.25">
      <c r="A3965">
        <v>3964</v>
      </c>
      <c r="B3965" t="s">
        <v>10696</v>
      </c>
      <c r="C3965" t="s">
        <v>4690</v>
      </c>
      <c r="D3965" t="s">
        <v>16866</v>
      </c>
      <c r="E3965" s="65">
        <f t="shared" si="244"/>
        <v>43674</v>
      </c>
      <c r="F3965">
        <f t="shared" si="245"/>
        <v>2019</v>
      </c>
      <c r="G3965">
        <f t="shared" si="246"/>
        <v>7</v>
      </c>
      <c r="H3965">
        <f t="shared" si="247"/>
        <v>7</v>
      </c>
      <c r="I3965" s="1" t="s">
        <v>15629</v>
      </c>
      <c r="J3965" s="1" t="s">
        <v>17051</v>
      </c>
      <c r="K3965" s="1" t="s">
        <v>17125</v>
      </c>
      <c r="L3965" s="1" t="s">
        <v>15626</v>
      </c>
      <c r="M3965" s="42">
        <v>1</v>
      </c>
      <c r="N3965" s="42">
        <v>0.93</v>
      </c>
      <c r="O3965" s="1" t="s">
        <v>15615</v>
      </c>
    </row>
    <row r="3966" spans="1:15" x14ac:dyDescent="0.25">
      <c r="A3966">
        <v>3965</v>
      </c>
      <c r="B3966" t="s">
        <v>11206</v>
      </c>
      <c r="C3966" t="s">
        <v>4194</v>
      </c>
      <c r="D3966" t="s">
        <v>16867</v>
      </c>
      <c r="E3966" s="65">
        <f t="shared" si="244"/>
        <v>43675</v>
      </c>
      <c r="F3966">
        <f t="shared" si="245"/>
        <v>2019</v>
      </c>
      <c r="G3966">
        <f t="shared" si="246"/>
        <v>7</v>
      </c>
      <c r="H3966">
        <f t="shared" si="247"/>
        <v>1</v>
      </c>
      <c r="I3966" s="1" t="s">
        <v>15622</v>
      </c>
      <c r="J3966" s="1" t="s">
        <v>17051</v>
      </c>
      <c r="K3966" s="1" t="s">
        <v>17125</v>
      </c>
      <c r="L3966" s="1" t="s">
        <v>15623</v>
      </c>
      <c r="M3966" s="42">
        <v>1</v>
      </c>
      <c r="N3966" s="42">
        <v>0.79</v>
      </c>
      <c r="O3966" s="1" t="s">
        <v>15615</v>
      </c>
    </row>
    <row r="3967" spans="1:15" x14ac:dyDescent="0.25">
      <c r="A3967">
        <v>3966</v>
      </c>
      <c r="B3967" t="s">
        <v>8450</v>
      </c>
      <c r="C3967" t="s">
        <v>6892</v>
      </c>
      <c r="D3967" t="s">
        <v>16867</v>
      </c>
      <c r="E3967" s="65">
        <f t="shared" si="244"/>
        <v>43675</v>
      </c>
      <c r="F3967">
        <f t="shared" si="245"/>
        <v>2019</v>
      </c>
      <c r="G3967">
        <f t="shared" si="246"/>
        <v>7</v>
      </c>
      <c r="H3967">
        <f t="shared" si="247"/>
        <v>1</v>
      </c>
      <c r="I3967" s="1" t="s">
        <v>15625</v>
      </c>
      <c r="J3967" s="1" t="s">
        <v>17051</v>
      </c>
      <c r="K3967" s="1" t="s">
        <v>17125</v>
      </c>
      <c r="L3967" s="1" t="s">
        <v>15626</v>
      </c>
      <c r="M3967" s="42">
        <v>1</v>
      </c>
      <c r="N3967" s="42">
        <v>0.99</v>
      </c>
      <c r="O3967" s="1" t="s">
        <v>15615</v>
      </c>
    </row>
    <row r="3968" spans="1:15" x14ac:dyDescent="0.25">
      <c r="A3968">
        <v>3967</v>
      </c>
      <c r="B3968" t="s">
        <v>7981</v>
      </c>
      <c r="C3968" t="s">
        <v>7350</v>
      </c>
      <c r="D3968" t="s">
        <v>16868</v>
      </c>
      <c r="E3968" s="65">
        <f t="shared" si="244"/>
        <v>43676</v>
      </c>
      <c r="F3968">
        <f t="shared" si="245"/>
        <v>2019</v>
      </c>
      <c r="G3968">
        <f t="shared" si="246"/>
        <v>7</v>
      </c>
      <c r="H3968">
        <f t="shared" si="247"/>
        <v>2</v>
      </c>
      <c r="I3968" s="1" t="s">
        <v>15625</v>
      </c>
      <c r="J3968" s="1" t="s">
        <v>17051</v>
      </c>
      <c r="K3968" s="1" t="s">
        <v>17125</v>
      </c>
      <c r="L3968" s="1" t="s">
        <v>15623</v>
      </c>
      <c r="M3968" s="42">
        <v>0.6</v>
      </c>
      <c r="N3968" s="42">
        <v>0.95</v>
      </c>
      <c r="O3968" s="1" t="s">
        <v>15615</v>
      </c>
    </row>
    <row r="3969" spans="1:15" x14ac:dyDescent="0.25">
      <c r="A3969">
        <v>3968</v>
      </c>
      <c r="B3969" t="s">
        <v>9932</v>
      </c>
      <c r="C3969" t="s">
        <v>5439</v>
      </c>
      <c r="D3969" t="s">
        <v>16868</v>
      </c>
      <c r="E3969" s="65">
        <f t="shared" si="244"/>
        <v>43676</v>
      </c>
      <c r="F3969">
        <f t="shared" si="245"/>
        <v>2019</v>
      </c>
      <c r="G3969">
        <f t="shared" si="246"/>
        <v>7</v>
      </c>
      <c r="H3969">
        <f t="shared" si="247"/>
        <v>2</v>
      </c>
      <c r="I3969" s="1" t="s">
        <v>15622</v>
      </c>
      <c r="J3969" s="1" t="s">
        <v>17051</v>
      </c>
      <c r="K3969" s="1" t="s">
        <v>17125</v>
      </c>
      <c r="L3969" s="1" t="s">
        <v>15626</v>
      </c>
      <c r="M3969" s="42">
        <v>1</v>
      </c>
      <c r="N3969" s="42">
        <v>1</v>
      </c>
      <c r="O3969" s="1" t="s">
        <v>15615</v>
      </c>
    </row>
    <row r="3970" spans="1:15" x14ac:dyDescent="0.25">
      <c r="A3970">
        <v>3969</v>
      </c>
      <c r="B3970" t="s">
        <v>8096</v>
      </c>
      <c r="C3970" t="s">
        <v>7238</v>
      </c>
      <c r="D3970" t="s">
        <v>16869</v>
      </c>
      <c r="E3970" s="65">
        <f t="shared" si="244"/>
        <v>43678</v>
      </c>
      <c r="F3970">
        <f t="shared" si="245"/>
        <v>2019</v>
      </c>
      <c r="G3970">
        <f t="shared" si="246"/>
        <v>8</v>
      </c>
      <c r="H3970">
        <f t="shared" si="247"/>
        <v>4</v>
      </c>
      <c r="I3970" s="1" t="s">
        <v>15660</v>
      </c>
      <c r="J3970" s="1" t="s">
        <v>17124</v>
      </c>
      <c r="K3970" s="1" t="s">
        <v>17131</v>
      </c>
      <c r="L3970" s="1" t="s">
        <v>15624</v>
      </c>
      <c r="M3970" s="42">
        <v>1</v>
      </c>
      <c r="N3970" s="42">
        <v>0.68</v>
      </c>
      <c r="O3970" s="1" t="s">
        <v>15615</v>
      </c>
    </row>
    <row r="3971" spans="1:15" x14ac:dyDescent="0.25">
      <c r="A3971">
        <v>3970</v>
      </c>
      <c r="B3971" t="s">
        <v>10519</v>
      </c>
      <c r="C3971" t="s">
        <v>4864</v>
      </c>
      <c r="D3971" t="s">
        <v>16870</v>
      </c>
      <c r="E3971" s="65">
        <f t="shared" ref="E3971:E4034" si="248">DATE(LEFT(D3971,4),MID(D3971,5,2),RIGHT(D3971,2))</f>
        <v>43679</v>
      </c>
      <c r="F3971">
        <f t="shared" ref="F3971:F4034" si="249">YEAR(E3971)</f>
        <v>2019</v>
      </c>
      <c r="G3971">
        <f t="shared" ref="G3971:G4034" si="250">MONTH(E3971)</f>
        <v>8</v>
      </c>
      <c r="H3971">
        <f t="shared" ref="H3971:H4034" si="251">WEEKDAY(E3971,2)</f>
        <v>5</v>
      </c>
      <c r="I3971" s="1" t="s">
        <v>15622</v>
      </c>
      <c r="J3971" s="1" t="s">
        <v>17051</v>
      </c>
      <c r="K3971" s="1" t="s">
        <v>17125</v>
      </c>
      <c r="L3971" s="1" t="s">
        <v>15626</v>
      </c>
      <c r="M3971" s="42">
        <v>0.97</v>
      </c>
      <c r="N3971" s="42">
        <v>0.93</v>
      </c>
      <c r="O3971" s="1" t="s">
        <v>15615</v>
      </c>
    </row>
    <row r="3972" spans="1:15" x14ac:dyDescent="0.25">
      <c r="A3972">
        <v>3971</v>
      </c>
      <c r="B3972" t="s">
        <v>10131</v>
      </c>
      <c r="C3972" t="s">
        <v>5246</v>
      </c>
      <c r="D3972" t="s">
        <v>16871</v>
      </c>
      <c r="E3972" s="65">
        <f t="shared" si="248"/>
        <v>43680</v>
      </c>
      <c r="F3972">
        <f t="shared" si="249"/>
        <v>2019</v>
      </c>
      <c r="G3972">
        <f t="shared" si="250"/>
        <v>8</v>
      </c>
      <c r="H3972">
        <f t="shared" si="251"/>
        <v>6</v>
      </c>
      <c r="I3972" s="1" t="s">
        <v>15629</v>
      </c>
      <c r="J3972" s="1" t="s">
        <v>17051</v>
      </c>
      <c r="K3972" s="1" t="s">
        <v>17125</v>
      </c>
      <c r="L3972" s="1" t="s">
        <v>15626</v>
      </c>
      <c r="M3972" s="42">
        <v>1</v>
      </c>
      <c r="N3972" s="42">
        <v>0.8</v>
      </c>
      <c r="O3972" s="1" t="s">
        <v>15616</v>
      </c>
    </row>
    <row r="3973" spans="1:15" x14ac:dyDescent="0.25">
      <c r="A3973">
        <v>3972</v>
      </c>
      <c r="B3973" t="s">
        <v>10527</v>
      </c>
      <c r="C3973" t="s">
        <v>4856</v>
      </c>
      <c r="D3973" t="s">
        <v>16872</v>
      </c>
      <c r="E3973" s="65">
        <f t="shared" si="248"/>
        <v>43682</v>
      </c>
      <c r="F3973">
        <f t="shared" si="249"/>
        <v>2019</v>
      </c>
      <c r="G3973">
        <f t="shared" si="250"/>
        <v>8</v>
      </c>
      <c r="H3973">
        <f t="shared" si="251"/>
        <v>1</v>
      </c>
      <c r="I3973" s="1" t="s">
        <v>15622</v>
      </c>
      <c r="J3973" s="1" t="s">
        <v>17051</v>
      </c>
      <c r="K3973" s="1" t="s">
        <v>17125</v>
      </c>
      <c r="L3973" s="1" t="s">
        <v>15626</v>
      </c>
      <c r="M3973" s="42">
        <v>1</v>
      </c>
      <c r="N3973" s="42">
        <v>1</v>
      </c>
      <c r="O3973" s="1" t="s">
        <v>15615</v>
      </c>
    </row>
    <row r="3974" spans="1:15" x14ac:dyDescent="0.25">
      <c r="A3974">
        <v>3973</v>
      </c>
      <c r="B3974" t="s">
        <v>11390</v>
      </c>
      <c r="C3974" t="s">
        <v>4010</v>
      </c>
      <c r="D3974" t="s">
        <v>16872</v>
      </c>
      <c r="E3974" s="65">
        <f t="shared" si="248"/>
        <v>43682</v>
      </c>
      <c r="F3974">
        <f t="shared" si="249"/>
        <v>2019</v>
      </c>
      <c r="G3974">
        <f t="shared" si="250"/>
        <v>8</v>
      </c>
      <c r="H3974">
        <f t="shared" si="251"/>
        <v>1</v>
      </c>
      <c r="I3974" s="1" t="s">
        <v>15622</v>
      </c>
      <c r="J3974" s="1" t="s">
        <v>17051</v>
      </c>
      <c r="K3974" s="1" t="s">
        <v>17125</v>
      </c>
      <c r="L3974" s="1" t="s">
        <v>15626</v>
      </c>
      <c r="M3974" s="42">
        <v>1</v>
      </c>
      <c r="N3974" s="42">
        <v>0.89</v>
      </c>
      <c r="O3974" s="1" t="s">
        <v>15616</v>
      </c>
    </row>
    <row r="3975" spans="1:15" x14ac:dyDescent="0.25">
      <c r="A3975">
        <v>3974</v>
      </c>
      <c r="B3975" t="s">
        <v>9581</v>
      </c>
      <c r="C3975" t="s">
        <v>5780</v>
      </c>
      <c r="D3975" t="s">
        <v>16873</v>
      </c>
      <c r="E3975" s="65">
        <f t="shared" si="248"/>
        <v>43683</v>
      </c>
      <c r="F3975">
        <f t="shared" si="249"/>
        <v>2019</v>
      </c>
      <c r="G3975">
        <f t="shared" si="250"/>
        <v>8</v>
      </c>
      <c r="H3975">
        <f t="shared" si="251"/>
        <v>2</v>
      </c>
      <c r="I3975" s="1" t="s">
        <v>15622</v>
      </c>
      <c r="J3975" s="1" t="s">
        <v>17051</v>
      </c>
      <c r="K3975" s="1" t="s">
        <v>17125</v>
      </c>
      <c r="L3975" s="1" t="s">
        <v>15623</v>
      </c>
      <c r="M3975" s="42">
        <v>0.7</v>
      </c>
      <c r="N3975" s="42">
        <v>0.93</v>
      </c>
      <c r="O3975" s="1" t="s">
        <v>15615</v>
      </c>
    </row>
    <row r="3976" spans="1:15" x14ac:dyDescent="0.25">
      <c r="A3976">
        <v>3975</v>
      </c>
      <c r="B3976" t="s">
        <v>10639</v>
      </c>
      <c r="C3976" t="s">
        <v>4747</v>
      </c>
      <c r="D3976" t="s">
        <v>16874</v>
      </c>
      <c r="E3976" s="65">
        <f t="shared" si="248"/>
        <v>43685</v>
      </c>
      <c r="F3976">
        <f t="shared" si="249"/>
        <v>2019</v>
      </c>
      <c r="G3976">
        <f t="shared" si="250"/>
        <v>8</v>
      </c>
      <c r="H3976">
        <f t="shared" si="251"/>
        <v>4</v>
      </c>
      <c r="I3976" s="1" t="s">
        <v>15622</v>
      </c>
      <c r="J3976" s="1" t="s">
        <v>17051</v>
      </c>
      <c r="K3976" s="1" t="s">
        <v>17125</v>
      </c>
      <c r="L3976" s="1" t="s">
        <v>15626</v>
      </c>
      <c r="M3976" s="42">
        <v>1</v>
      </c>
      <c r="N3976" s="42">
        <v>0.92</v>
      </c>
      <c r="O3976" s="1" t="s">
        <v>15615</v>
      </c>
    </row>
    <row r="3977" spans="1:15" x14ac:dyDescent="0.25">
      <c r="A3977">
        <v>3976</v>
      </c>
      <c r="B3977" t="s">
        <v>10309</v>
      </c>
      <c r="C3977" t="s">
        <v>5070</v>
      </c>
      <c r="D3977" t="s">
        <v>16874</v>
      </c>
      <c r="E3977" s="65">
        <f t="shared" si="248"/>
        <v>43685</v>
      </c>
      <c r="F3977">
        <f t="shared" si="249"/>
        <v>2019</v>
      </c>
      <c r="G3977">
        <f t="shared" si="250"/>
        <v>8</v>
      </c>
      <c r="H3977">
        <f t="shared" si="251"/>
        <v>4</v>
      </c>
      <c r="I3977" s="1" t="s">
        <v>15622</v>
      </c>
      <c r="J3977" s="1" t="s">
        <v>17051</v>
      </c>
      <c r="K3977" s="1" t="s">
        <v>17125</v>
      </c>
      <c r="L3977" s="1" t="s">
        <v>15626</v>
      </c>
      <c r="M3977" s="42">
        <v>1</v>
      </c>
      <c r="N3977" s="42">
        <v>0.97</v>
      </c>
      <c r="O3977" s="1" t="s">
        <v>15616</v>
      </c>
    </row>
    <row r="3978" spans="1:15" x14ac:dyDescent="0.25">
      <c r="A3978">
        <v>3977</v>
      </c>
      <c r="B3978" t="s">
        <v>8828</v>
      </c>
      <c r="C3978" t="s">
        <v>6520</v>
      </c>
      <c r="D3978" t="s">
        <v>16874</v>
      </c>
      <c r="E3978" s="65">
        <f t="shared" si="248"/>
        <v>43685</v>
      </c>
      <c r="F3978">
        <f t="shared" si="249"/>
        <v>2019</v>
      </c>
      <c r="G3978">
        <f t="shared" si="250"/>
        <v>8</v>
      </c>
      <c r="H3978">
        <f t="shared" si="251"/>
        <v>4</v>
      </c>
      <c r="I3978" s="1" t="s">
        <v>15622</v>
      </c>
      <c r="J3978" s="1" t="s">
        <v>17051</v>
      </c>
      <c r="K3978" s="1" t="s">
        <v>17125</v>
      </c>
      <c r="L3978" s="1" t="s">
        <v>15626</v>
      </c>
      <c r="M3978" s="42">
        <v>1</v>
      </c>
      <c r="N3978" s="42">
        <v>0.96</v>
      </c>
      <c r="O3978" s="1" t="s">
        <v>15616</v>
      </c>
    </row>
    <row r="3979" spans="1:15" x14ac:dyDescent="0.25">
      <c r="A3979">
        <v>3978</v>
      </c>
      <c r="B3979" t="s">
        <v>8703</v>
      </c>
      <c r="C3979" t="s">
        <v>6645</v>
      </c>
      <c r="D3979" t="s">
        <v>16875</v>
      </c>
      <c r="E3979" s="65">
        <f t="shared" si="248"/>
        <v>43686</v>
      </c>
      <c r="F3979">
        <f t="shared" si="249"/>
        <v>2019</v>
      </c>
      <c r="G3979">
        <f t="shared" si="250"/>
        <v>8</v>
      </c>
      <c r="H3979">
        <f t="shared" si="251"/>
        <v>5</v>
      </c>
      <c r="I3979" s="1" t="s">
        <v>15629</v>
      </c>
      <c r="J3979" s="1" t="s">
        <v>17051</v>
      </c>
      <c r="K3979" s="1" t="s">
        <v>17125</v>
      </c>
      <c r="L3979" s="1" t="s">
        <v>15626</v>
      </c>
      <c r="M3979" s="42">
        <v>1</v>
      </c>
      <c r="N3979" s="42">
        <v>0.97</v>
      </c>
      <c r="O3979" s="1" t="s">
        <v>15615</v>
      </c>
    </row>
    <row r="3980" spans="1:15" x14ac:dyDescent="0.25">
      <c r="A3980">
        <v>3979</v>
      </c>
      <c r="B3980" t="s">
        <v>8248</v>
      </c>
      <c r="C3980" t="s">
        <v>7087</v>
      </c>
      <c r="D3980" t="s">
        <v>16876</v>
      </c>
      <c r="E3980" s="65">
        <f t="shared" si="248"/>
        <v>43687</v>
      </c>
      <c r="F3980">
        <f t="shared" si="249"/>
        <v>2019</v>
      </c>
      <c r="G3980">
        <f t="shared" si="250"/>
        <v>8</v>
      </c>
      <c r="H3980">
        <f t="shared" si="251"/>
        <v>6</v>
      </c>
      <c r="I3980" s="1" t="s">
        <v>15622</v>
      </c>
      <c r="J3980" s="1" t="s">
        <v>17051</v>
      </c>
      <c r="K3980" s="1" t="s">
        <v>17125</v>
      </c>
      <c r="L3980" s="1" t="s">
        <v>15626</v>
      </c>
      <c r="M3980" s="42">
        <v>1</v>
      </c>
      <c r="N3980" s="42">
        <v>0.96</v>
      </c>
      <c r="O3980" s="1" t="s">
        <v>15615</v>
      </c>
    </row>
    <row r="3981" spans="1:15" x14ac:dyDescent="0.25">
      <c r="A3981">
        <v>3980</v>
      </c>
      <c r="B3981" t="s">
        <v>9334</v>
      </c>
      <c r="C3981" t="s">
        <v>6023</v>
      </c>
      <c r="D3981" t="s">
        <v>16877</v>
      </c>
      <c r="E3981" s="65">
        <f t="shared" si="248"/>
        <v>43688</v>
      </c>
      <c r="F3981">
        <f t="shared" si="249"/>
        <v>2019</v>
      </c>
      <c r="G3981">
        <f t="shared" si="250"/>
        <v>8</v>
      </c>
      <c r="H3981">
        <f t="shared" si="251"/>
        <v>7</v>
      </c>
      <c r="I3981" s="1" t="s">
        <v>15622</v>
      </c>
      <c r="J3981" s="1" t="s">
        <v>17051</v>
      </c>
      <c r="K3981" s="1" t="s">
        <v>17125</v>
      </c>
      <c r="L3981" s="1" t="s">
        <v>15626</v>
      </c>
      <c r="M3981" s="42">
        <v>0.9</v>
      </c>
      <c r="N3981" s="42">
        <v>0.97</v>
      </c>
      <c r="O3981" s="1" t="s">
        <v>15615</v>
      </c>
    </row>
    <row r="3982" spans="1:15" x14ac:dyDescent="0.25">
      <c r="A3982">
        <v>3981</v>
      </c>
      <c r="B3982" t="s">
        <v>7708</v>
      </c>
      <c r="C3982" t="s">
        <v>7611</v>
      </c>
      <c r="D3982" t="s">
        <v>16878</v>
      </c>
      <c r="E3982" s="65">
        <f t="shared" si="248"/>
        <v>43690</v>
      </c>
      <c r="F3982">
        <f t="shared" si="249"/>
        <v>2019</v>
      </c>
      <c r="G3982">
        <f t="shared" si="250"/>
        <v>8</v>
      </c>
      <c r="H3982">
        <f t="shared" si="251"/>
        <v>2</v>
      </c>
      <c r="I3982" s="1" t="s">
        <v>15625</v>
      </c>
      <c r="J3982" s="1" t="s">
        <v>17051</v>
      </c>
      <c r="K3982" s="1" t="s">
        <v>17125</v>
      </c>
      <c r="L3982" s="1" t="s">
        <v>15626</v>
      </c>
      <c r="M3982" s="42">
        <v>1</v>
      </c>
      <c r="N3982" s="42">
        <v>1</v>
      </c>
      <c r="O3982" s="1" t="s">
        <v>15616</v>
      </c>
    </row>
    <row r="3983" spans="1:15" x14ac:dyDescent="0.25">
      <c r="A3983">
        <v>3982</v>
      </c>
      <c r="B3983" t="s">
        <v>8405</v>
      </c>
      <c r="C3983" t="s">
        <v>6937</v>
      </c>
      <c r="D3983" t="s">
        <v>16879</v>
      </c>
      <c r="E3983" s="65">
        <f t="shared" si="248"/>
        <v>43691</v>
      </c>
      <c r="F3983">
        <f t="shared" si="249"/>
        <v>2019</v>
      </c>
      <c r="G3983">
        <f t="shared" si="250"/>
        <v>8</v>
      </c>
      <c r="H3983">
        <f t="shared" si="251"/>
        <v>3</v>
      </c>
      <c r="I3983" s="1" t="s">
        <v>15622</v>
      </c>
      <c r="J3983" s="1" t="s">
        <v>17051</v>
      </c>
      <c r="K3983" s="1" t="s">
        <v>17125</v>
      </c>
      <c r="L3983" s="1" t="s">
        <v>15624</v>
      </c>
      <c r="M3983" s="42">
        <v>0.67</v>
      </c>
      <c r="N3983" s="42">
        <v>1</v>
      </c>
      <c r="O3983" s="1" t="s">
        <v>15615</v>
      </c>
    </row>
    <row r="3984" spans="1:15" x14ac:dyDescent="0.25">
      <c r="A3984">
        <v>3983</v>
      </c>
      <c r="B3984" t="s">
        <v>9498</v>
      </c>
      <c r="C3984" t="s">
        <v>5862</v>
      </c>
      <c r="D3984" t="s">
        <v>16880</v>
      </c>
      <c r="E3984" s="65">
        <f t="shared" si="248"/>
        <v>43692</v>
      </c>
      <c r="F3984">
        <f t="shared" si="249"/>
        <v>2019</v>
      </c>
      <c r="G3984">
        <f t="shared" si="250"/>
        <v>8</v>
      </c>
      <c r="H3984">
        <f t="shared" si="251"/>
        <v>4</v>
      </c>
      <c r="I3984" s="1" t="s">
        <v>15622</v>
      </c>
      <c r="J3984" s="1" t="s">
        <v>17051</v>
      </c>
      <c r="K3984" s="1" t="s">
        <v>17125</v>
      </c>
      <c r="L3984" s="1" t="s">
        <v>15628</v>
      </c>
      <c r="M3984" s="42">
        <v>0</v>
      </c>
      <c r="N3984" s="42">
        <v>0.93</v>
      </c>
      <c r="O3984" s="1" t="s">
        <v>15615</v>
      </c>
    </row>
    <row r="3985" spans="1:15" x14ac:dyDescent="0.25">
      <c r="A3985">
        <v>3984</v>
      </c>
      <c r="B3985" t="s">
        <v>9273</v>
      </c>
      <c r="C3985" t="s">
        <v>6082</v>
      </c>
      <c r="D3985" t="s">
        <v>16881</v>
      </c>
      <c r="E3985" s="65">
        <f t="shared" si="248"/>
        <v>43693</v>
      </c>
      <c r="F3985">
        <f t="shared" si="249"/>
        <v>2019</v>
      </c>
      <c r="G3985">
        <f t="shared" si="250"/>
        <v>8</v>
      </c>
      <c r="H3985">
        <f t="shared" si="251"/>
        <v>5</v>
      </c>
      <c r="I3985" s="1" t="s">
        <v>15625</v>
      </c>
      <c r="J3985" s="1" t="s">
        <v>17051</v>
      </c>
      <c r="K3985" s="1" t="s">
        <v>17125</v>
      </c>
      <c r="L3985" s="1" t="s">
        <v>15626</v>
      </c>
      <c r="M3985" s="42">
        <v>1</v>
      </c>
      <c r="N3985" s="42">
        <v>0.86</v>
      </c>
      <c r="O3985" s="1" t="s">
        <v>15615</v>
      </c>
    </row>
    <row r="3986" spans="1:15" x14ac:dyDescent="0.25">
      <c r="A3986">
        <v>3985</v>
      </c>
      <c r="B3986" t="s">
        <v>10215</v>
      </c>
      <c r="C3986" t="s">
        <v>5164</v>
      </c>
      <c r="D3986" t="s">
        <v>16882</v>
      </c>
      <c r="E3986" s="65">
        <f t="shared" si="248"/>
        <v>43695</v>
      </c>
      <c r="F3986">
        <f t="shared" si="249"/>
        <v>2019</v>
      </c>
      <c r="G3986">
        <f t="shared" si="250"/>
        <v>8</v>
      </c>
      <c r="H3986">
        <f t="shared" si="251"/>
        <v>7</v>
      </c>
      <c r="I3986" s="1" t="s">
        <v>15622</v>
      </c>
      <c r="J3986" s="1" t="s">
        <v>17051</v>
      </c>
      <c r="K3986" s="1" t="s">
        <v>17125</v>
      </c>
      <c r="L3986" s="1" t="s">
        <v>15626</v>
      </c>
      <c r="M3986" s="42">
        <v>1</v>
      </c>
      <c r="N3986" s="42">
        <v>0.97</v>
      </c>
      <c r="O3986" s="1" t="s">
        <v>15616</v>
      </c>
    </row>
    <row r="3987" spans="1:15" x14ac:dyDescent="0.25">
      <c r="A3987">
        <v>3986</v>
      </c>
      <c r="B3987" t="s">
        <v>11561</v>
      </c>
      <c r="C3987" t="s">
        <v>3844</v>
      </c>
      <c r="D3987" t="s">
        <v>16882</v>
      </c>
      <c r="E3987" s="65">
        <f t="shared" si="248"/>
        <v>43695</v>
      </c>
      <c r="F3987">
        <f t="shared" si="249"/>
        <v>2019</v>
      </c>
      <c r="G3987">
        <f t="shared" si="250"/>
        <v>8</v>
      </c>
      <c r="H3987">
        <f t="shared" si="251"/>
        <v>7</v>
      </c>
      <c r="I3987" s="1" t="s">
        <v>15625</v>
      </c>
      <c r="J3987" s="1" t="s">
        <v>17051</v>
      </c>
      <c r="K3987" s="1" t="s">
        <v>17125</v>
      </c>
      <c r="L3987" s="1" t="s">
        <v>15626</v>
      </c>
      <c r="M3987" s="42">
        <v>0.99</v>
      </c>
      <c r="N3987" s="42">
        <v>0.67</v>
      </c>
      <c r="O3987" s="1" t="s">
        <v>15615</v>
      </c>
    </row>
    <row r="3988" spans="1:15" x14ac:dyDescent="0.25">
      <c r="A3988">
        <v>3987</v>
      </c>
      <c r="B3988" t="s">
        <v>10647</v>
      </c>
      <c r="C3988" t="s">
        <v>4739</v>
      </c>
      <c r="D3988" t="s">
        <v>16883</v>
      </c>
      <c r="E3988" s="65">
        <f t="shared" si="248"/>
        <v>43697</v>
      </c>
      <c r="F3988">
        <f t="shared" si="249"/>
        <v>2019</v>
      </c>
      <c r="G3988">
        <f t="shared" si="250"/>
        <v>8</v>
      </c>
      <c r="H3988">
        <f t="shared" si="251"/>
        <v>2</v>
      </c>
      <c r="I3988" s="1" t="s">
        <v>15738</v>
      </c>
      <c r="J3988" s="1" t="s">
        <v>17073</v>
      </c>
      <c r="K3988" s="1" t="s">
        <v>17125</v>
      </c>
      <c r="L3988" s="1" t="s">
        <v>15626</v>
      </c>
      <c r="M3988" s="42">
        <v>1</v>
      </c>
      <c r="N3988" s="42">
        <v>0.98</v>
      </c>
      <c r="O3988" s="1" t="s">
        <v>15615</v>
      </c>
    </row>
    <row r="3989" spans="1:15" x14ac:dyDescent="0.25">
      <c r="A3989">
        <v>3988</v>
      </c>
      <c r="B3989" t="s">
        <v>10592</v>
      </c>
      <c r="C3989" t="s">
        <v>4794</v>
      </c>
      <c r="D3989" t="s">
        <v>16884</v>
      </c>
      <c r="E3989" s="65">
        <f t="shared" si="248"/>
        <v>43698</v>
      </c>
      <c r="F3989">
        <f t="shared" si="249"/>
        <v>2019</v>
      </c>
      <c r="G3989">
        <f t="shared" si="250"/>
        <v>8</v>
      </c>
      <c r="H3989">
        <f t="shared" si="251"/>
        <v>3</v>
      </c>
      <c r="I3989" s="1" t="s">
        <v>15622</v>
      </c>
      <c r="J3989" s="1" t="s">
        <v>17051</v>
      </c>
      <c r="K3989" s="1" t="s">
        <v>17125</v>
      </c>
      <c r="L3989" s="1" t="s">
        <v>15626</v>
      </c>
      <c r="M3989" s="42">
        <v>1</v>
      </c>
      <c r="N3989" s="42">
        <v>0.82</v>
      </c>
      <c r="O3989" s="1" t="s">
        <v>15615</v>
      </c>
    </row>
    <row r="3990" spans="1:15" x14ac:dyDescent="0.25">
      <c r="A3990">
        <v>3989</v>
      </c>
      <c r="B3990" t="s">
        <v>7838</v>
      </c>
      <c r="C3990" t="s">
        <v>7485</v>
      </c>
      <c r="D3990" t="s">
        <v>16884</v>
      </c>
      <c r="E3990" s="65">
        <f t="shared" si="248"/>
        <v>43698</v>
      </c>
      <c r="F3990">
        <f t="shared" si="249"/>
        <v>2019</v>
      </c>
      <c r="G3990">
        <f t="shared" si="250"/>
        <v>8</v>
      </c>
      <c r="H3990">
        <f t="shared" si="251"/>
        <v>3</v>
      </c>
      <c r="I3990" s="1" t="s">
        <v>15622</v>
      </c>
      <c r="J3990" s="1" t="s">
        <v>17051</v>
      </c>
      <c r="K3990" s="1" t="s">
        <v>17125</v>
      </c>
      <c r="L3990" s="1" t="s">
        <v>15626</v>
      </c>
      <c r="M3990" s="42">
        <v>1</v>
      </c>
      <c r="N3990" s="42">
        <v>1</v>
      </c>
      <c r="O3990" s="1" t="s">
        <v>15616</v>
      </c>
    </row>
    <row r="3991" spans="1:15" x14ac:dyDescent="0.25">
      <c r="A3991">
        <v>3990</v>
      </c>
      <c r="B3991" t="s">
        <v>8918</v>
      </c>
      <c r="C3991" t="s">
        <v>6434</v>
      </c>
      <c r="D3991" t="s">
        <v>16884</v>
      </c>
      <c r="E3991" s="65">
        <f t="shared" si="248"/>
        <v>43698</v>
      </c>
      <c r="F3991">
        <f t="shared" si="249"/>
        <v>2019</v>
      </c>
      <c r="G3991">
        <f t="shared" si="250"/>
        <v>8</v>
      </c>
      <c r="H3991">
        <f t="shared" si="251"/>
        <v>3</v>
      </c>
      <c r="I3991" s="1" t="s">
        <v>15622</v>
      </c>
      <c r="J3991" s="1" t="s">
        <v>17051</v>
      </c>
      <c r="K3991" s="1" t="s">
        <v>17125</v>
      </c>
      <c r="L3991" s="1" t="s">
        <v>15626</v>
      </c>
      <c r="M3991" s="42">
        <v>1</v>
      </c>
      <c r="N3991" s="42">
        <v>0.99</v>
      </c>
      <c r="O3991" s="1" t="s">
        <v>15616</v>
      </c>
    </row>
    <row r="3992" spans="1:15" x14ac:dyDescent="0.25">
      <c r="A3992">
        <v>3991</v>
      </c>
      <c r="B3992" t="s">
        <v>7833</v>
      </c>
      <c r="C3992" t="s">
        <v>7490</v>
      </c>
      <c r="D3992" t="s">
        <v>16885</v>
      </c>
      <c r="E3992" s="65">
        <f t="shared" si="248"/>
        <v>43701</v>
      </c>
      <c r="F3992">
        <f t="shared" si="249"/>
        <v>2019</v>
      </c>
      <c r="G3992">
        <f t="shared" si="250"/>
        <v>8</v>
      </c>
      <c r="H3992">
        <f t="shared" si="251"/>
        <v>6</v>
      </c>
      <c r="I3992" s="1" t="s">
        <v>15639</v>
      </c>
      <c r="J3992" s="1" t="s">
        <v>17051</v>
      </c>
      <c r="K3992" s="1" t="s">
        <v>17125</v>
      </c>
      <c r="L3992" s="1" t="s">
        <v>15624</v>
      </c>
      <c r="M3992" s="42">
        <v>0.69</v>
      </c>
      <c r="N3992" s="42">
        <v>0.97</v>
      </c>
      <c r="O3992" s="1" t="s">
        <v>15615</v>
      </c>
    </row>
    <row r="3993" spans="1:15" x14ac:dyDescent="0.25">
      <c r="A3993">
        <v>3992</v>
      </c>
      <c r="B3993" t="s">
        <v>7989</v>
      </c>
      <c r="C3993" t="s">
        <v>7342</v>
      </c>
      <c r="D3993" t="s">
        <v>16885</v>
      </c>
      <c r="E3993" s="65">
        <f t="shared" si="248"/>
        <v>43701</v>
      </c>
      <c r="F3993">
        <f t="shared" si="249"/>
        <v>2019</v>
      </c>
      <c r="G3993">
        <f t="shared" si="250"/>
        <v>8</v>
      </c>
      <c r="H3993">
        <f t="shared" si="251"/>
        <v>6</v>
      </c>
      <c r="I3993" s="1" t="s">
        <v>15622</v>
      </c>
      <c r="J3993" s="1" t="s">
        <v>17051</v>
      </c>
      <c r="K3993" s="1" t="s">
        <v>17125</v>
      </c>
      <c r="L3993" s="1" t="s">
        <v>15623</v>
      </c>
      <c r="M3993" s="42">
        <v>1</v>
      </c>
      <c r="N3993" s="42">
        <v>0.89</v>
      </c>
      <c r="O3993" s="1" t="s">
        <v>15616</v>
      </c>
    </row>
    <row r="3994" spans="1:15" x14ac:dyDescent="0.25">
      <c r="A3994">
        <v>3993</v>
      </c>
      <c r="B3994" t="s">
        <v>8568</v>
      </c>
      <c r="C3994" t="s">
        <v>6779</v>
      </c>
      <c r="D3994" t="s">
        <v>16886</v>
      </c>
      <c r="E3994" s="65">
        <f t="shared" si="248"/>
        <v>43703</v>
      </c>
      <c r="F3994">
        <f t="shared" si="249"/>
        <v>2019</v>
      </c>
      <c r="G3994">
        <f t="shared" si="250"/>
        <v>8</v>
      </c>
      <c r="H3994">
        <f t="shared" si="251"/>
        <v>1</v>
      </c>
      <c r="I3994" s="1" t="s">
        <v>15622</v>
      </c>
      <c r="J3994" s="1" t="s">
        <v>17051</v>
      </c>
      <c r="K3994" s="1" t="s">
        <v>17125</v>
      </c>
      <c r="L3994" s="1" t="s">
        <v>15624</v>
      </c>
      <c r="M3994" s="42">
        <v>0.75</v>
      </c>
      <c r="N3994" s="42">
        <v>1</v>
      </c>
      <c r="O3994" s="1" t="s">
        <v>15616</v>
      </c>
    </row>
    <row r="3995" spans="1:15" x14ac:dyDescent="0.25">
      <c r="A3995">
        <v>3994</v>
      </c>
      <c r="B3995" t="s">
        <v>8818</v>
      </c>
      <c r="C3995" t="s">
        <v>6530</v>
      </c>
      <c r="D3995" t="s">
        <v>16887</v>
      </c>
      <c r="E3995" s="65">
        <f t="shared" si="248"/>
        <v>43704</v>
      </c>
      <c r="F3995">
        <f t="shared" si="249"/>
        <v>2019</v>
      </c>
      <c r="G3995">
        <f t="shared" si="250"/>
        <v>8</v>
      </c>
      <c r="H3995">
        <f t="shared" si="251"/>
        <v>2</v>
      </c>
      <c r="I3995" s="1" t="s">
        <v>15625</v>
      </c>
      <c r="J3995" s="1" t="s">
        <v>17051</v>
      </c>
      <c r="K3995" s="1" t="s">
        <v>17125</v>
      </c>
      <c r="L3995" s="1" t="s">
        <v>15624</v>
      </c>
      <c r="M3995" s="42">
        <v>0.7</v>
      </c>
      <c r="N3995" s="42">
        <v>0.83</v>
      </c>
      <c r="O3995" s="1" t="s">
        <v>15615</v>
      </c>
    </row>
    <row r="3996" spans="1:15" x14ac:dyDescent="0.25">
      <c r="A3996">
        <v>3995</v>
      </c>
      <c r="B3996" t="s">
        <v>10054</v>
      </c>
      <c r="C3996" t="s">
        <v>5320</v>
      </c>
      <c r="D3996" t="s">
        <v>16888</v>
      </c>
      <c r="E3996" s="65">
        <f t="shared" si="248"/>
        <v>43705</v>
      </c>
      <c r="F3996">
        <f t="shared" si="249"/>
        <v>2019</v>
      </c>
      <c r="G3996">
        <f t="shared" si="250"/>
        <v>8</v>
      </c>
      <c r="H3996">
        <f t="shared" si="251"/>
        <v>3</v>
      </c>
      <c r="I3996" s="1" t="s">
        <v>15622</v>
      </c>
      <c r="J3996" s="1" t="s">
        <v>17051</v>
      </c>
      <c r="K3996" s="1" t="s">
        <v>17125</v>
      </c>
      <c r="L3996" s="1" t="s">
        <v>15626</v>
      </c>
      <c r="M3996" s="42">
        <v>1</v>
      </c>
      <c r="N3996" s="42">
        <v>1</v>
      </c>
      <c r="O3996" s="1" t="s">
        <v>15615</v>
      </c>
    </row>
    <row r="3997" spans="1:15" x14ac:dyDescent="0.25">
      <c r="A3997">
        <v>3996</v>
      </c>
      <c r="B3997" t="s">
        <v>9794</v>
      </c>
      <c r="C3997" t="s">
        <v>5575</v>
      </c>
      <c r="D3997" t="s">
        <v>16889</v>
      </c>
      <c r="E3997" s="65">
        <f t="shared" si="248"/>
        <v>43706</v>
      </c>
      <c r="F3997">
        <f t="shared" si="249"/>
        <v>2019</v>
      </c>
      <c r="G3997">
        <f t="shared" si="250"/>
        <v>8</v>
      </c>
      <c r="H3997">
        <f t="shared" si="251"/>
        <v>4</v>
      </c>
      <c r="I3997" s="1" t="s">
        <v>15622</v>
      </c>
      <c r="J3997" s="1" t="s">
        <v>17051</v>
      </c>
      <c r="K3997" s="1" t="s">
        <v>17125</v>
      </c>
      <c r="L3997" s="1" t="s">
        <v>15626</v>
      </c>
      <c r="M3997" s="42">
        <v>1</v>
      </c>
      <c r="N3997" s="42">
        <v>1</v>
      </c>
      <c r="O3997" s="1" t="s">
        <v>15615</v>
      </c>
    </row>
    <row r="3998" spans="1:15" x14ac:dyDescent="0.25">
      <c r="A3998">
        <v>3997</v>
      </c>
      <c r="B3998" t="s">
        <v>9569</v>
      </c>
      <c r="C3998" t="s">
        <v>3574</v>
      </c>
      <c r="D3998" t="s">
        <v>16890</v>
      </c>
      <c r="E3998" s="65">
        <f t="shared" si="248"/>
        <v>43712</v>
      </c>
      <c r="F3998">
        <f t="shared" si="249"/>
        <v>2019</v>
      </c>
      <c r="G3998">
        <f t="shared" si="250"/>
        <v>9</v>
      </c>
      <c r="H3998">
        <f t="shared" si="251"/>
        <v>3</v>
      </c>
      <c r="I3998" s="1" t="s">
        <v>15622</v>
      </c>
      <c r="J3998" s="1" t="s">
        <v>17051</v>
      </c>
      <c r="K3998" s="1" t="s">
        <v>17125</v>
      </c>
      <c r="L3998" s="1" t="s">
        <v>15626</v>
      </c>
      <c r="M3998" s="42">
        <v>1</v>
      </c>
      <c r="N3998" s="42">
        <v>1</v>
      </c>
      <c r="O3998" s="1" t="s">
        <v>15615</v>
      </c>
    </row>
    <row r="3999" spans="1:15" x14ac:dyDescent="0.25">
      <c r="A3999">
        <v>3998</v>
      </c>
      <c r="B3999" t="s">
        <v>10222</v>
      </c>
      <c r="C3999" t="s">
        <v>5157</v>
      </c>
      <c r="D3999" t="s">
        <v>16891</v>
      </c>
      <c r="E3999" s="65">
        <f t="shared" si="248"/>
        <v>43714</v>
      </c>
      <c r="F3999">
        <f t="shared" si="249"/>
        <v>2019</v>
      </c>
      <c r="G3999">
        <f t="shared" si="250"/>
        <v>9</v>
      </c>
      <c r="H3999">
        <f t="shared" si="251"/>
        <v>5</v>
      </c>
      <c r="I3999" s="1" t="s">
        <v>15622</v>
      </c>
      <c r="J3999" s="1" t="s">
        <v>17051</v>
      </c>
      <c r="K3999" s="1" t="s">
        <v>17125</v>
      </c>
      <c r="L3999" s="1" t="s">
        <v>15626</v>
      </c>
      <c r="M3999" s="42">
        <v>0.8</v>
      </c>
      <c r="N3999" s="42">
        <v>0.99</v>
      </c>
      <c r="O3999" s="1" t="s">
        <v>15616</v>
      </c>
    </row>
    <row r="4000" spans="1:15" x14ac:dyDescent="0.25">
      <c r="A4000">
        <v>3999</v>
      </c>
      <c r="B4000" t="s">
        <v>9924</v>
      </c>
      <c r="C4000" t="s">
        <v>5447</v>
      </c>
      <c r="D4000" t="s">
        <v>16892</v>
      </c>
      <c r="E4000" s="65">
        <f t="shared" si="248"/>
        <v>43715</v>
      </c>
      <c r="F4000">
        <f t="shared" si="249"/>
        <v>2019</v>
      </c>
      <c r="G4000">
        <f t="shared" si="250"/>
        <v>9</v>
      </c>
      <c r="H4000">
        <f t="shared" si="251"/>
        <v>6</v>
      </c>
      <c r="I4000" s="1" t="s">
        <v>15640</v>
      </c>
      <c r="J4000" s="1" t="s">
        <v>17051</v>
      </c>
      <c r="K4000" s="1" t="s">
        <v>17125</v>
      </c>
      <c r="L4000" s="1" t="s">
        <v>15624</v>
      </c>
      <c r="M4000" s="42">
        <v>1</v>
      </c>
      <c r="N4000" s="42">
        <v>0.93</v>
      </c>
      <c r="O4000" s="1" t="s">
        <v>15616</v>
      </c>
    </row>
    <row r="4001" spans="1:15" x14ac:dyDescent="0.25">
      <c r="A4001">
        <v>4000</v>
      </c>
      <c r="B4001" t="s">
        <v>9939</v>
      </c>
      <c r="C4001" t="s">
        <v>5432</v>
      </c>
      <c r="D4001" t="s">
        <v>16892</v>
      </c>
      <c r="E4001" s="65">
        <f t="shared" si="248"/>
        <v>43715</v>
      </c>
      <c r="F4001">
        <f t="shared" si="249"/>
        <v>2019</v>
      </c>
      <c r="G4001">
        <f t="shared" si="250"/>
        <v>9</v>
      </c>
      <c r="H4001">
        <f t="shared" si="251"/>
        <v>6</v>
      </c>
      <c r="I4001" s="1" t="s">
        <v>15629</v>
      </c>
      <c r="J4001" s="1" t="s">
        <v>17051</v>
      </c>
      <c r="K4001" s="1" t="s">
        <v>17125</v>
      </c>
      <c r="L4001" s="1" t="s">
        <v>15626</v>
      </c>
      <c r="M4001" s="42">
        <v>0.67</v>
      </c>
      <c r="N4001" s="42">
        <v>0.95</v>
      </c>
      <c r="O4001" s="1" t="s">
        <v>15615</v>
      </c>
    </row>
    <row r="4002" spans="1:15" x14ac:dyDescent="0.25">
      <c r="A4002">
        <v>4001</v>
      </c>
      <c r="B4002" t="s">
        <v>9103</v>
      </c>
      <c r="C4002" t="s">
        <v>6250</v>
      </c>
      <c r="D4002" t="s">
        <v>16893</v>
      </c>
      <c r="E4002" s="65">
        <f t="shared" si="248"/>
        <v>43716</v>
      </c>
      <c r="F4002">
        <f t="shared" si="249"/>
        <v>2019</v>
      </c>
      <c r="G4002">
        <f t="shared" si="250"/>
        <v>9</v>
      </c>
      <c r="H4002">
        <f t="shared" si="251"/>
        <v>7</v>
      </c>
      <c r="I4002" s="1" t="s">
        <v>15622</v>
      </c>
      <c r="J4002" s="1" t="s">
        <v>17051</v>
      </c>
      <c r="K4002" s="1" t="s">
        <v>17125</v>
      </c>
      <c r="L4002" s="1" t="s">
        <v>15623</v>
      </c>
      <c r="M4002" s="42">
        <v>0.5</v>
      </c>
      <c r="N4002" s="42">
        <v>0.99</v>
      </c>
      <c r="O4002" s="1" t="s">
        <v>15615</v>
      </c>
    </row>
    <row r="4003" spans="1:15" x14ac:dyDescent="0.25">
      <c r="A4003">
        <v>4002</v>
      </c>
      <c r="B4003" t="s">
        <v>8517</v>
      </c>
      <c r="C4003" t="s">
        <v>6827</v>
      </c>
      <c r="D4003" t="s">
        <v>16894</v>
      </c>
      <c r="E4003" s="65">
        <f t="shared" si="248"/>
        <v>43717</v>
      </c>
      <c r="F4003">
        <f t="shared" si="249"/>
        <v>2019</v>
      </c>
      <c r="G4003">
        <f t="shared" si="250"/>
        <v>9</v>
      </c>
      <c r="H4003">
        <f t="shared" si="251"/>
        <v>1</v>
      </c>
      <c r="I4003" s="1" t="s">
        <v>15678</v>
      </c>
      <c r="J4003" s="1" t="s">
        <v>17084</v>
      </c>
      <c r="K4003" s="1" t="s">
        <v>17125</v>
      </c>
      <c r="L4003" s="1" t="s">
        <v>15624</v>
      </c>
      <c r="M4003" s="42">
        <v>1</v>
      </c>
      <c r="N4003" s="42">
        <v>1</v>
      </c>
      <c r="O4003" s="1" t="s">
        <v>15616</v>
      </c>
    </row>
    <row r="4004" spans="1:15" x14ac:dyDescent="0.25">
      <c r="A4004">
        <v>4003</v>
      </c>
      <c r="B4004" t="s">
        <v>8900</v>
      </c>
      <c r="C4004" t="s">
        <v>6452</v>
      </c>
      <c r="D4004" t="s">
        <v>16894</v>
      </c>
      <c r="E4004" s="65">
        <f t="shared" si="248"/>
        <v>43717</v>
      </c>
      <c r="F4004">
        <f t="shared" si="249"/>
        <v>2019</v>
      </c>
      <c r="G4004">
        <f t="shared" si="250"/>
        <v>9</v>
      </c>
      <c r="H4004">
        <f t="shared" si="251"/>
        <v>1</v>
      </c>
      <c r="I4004" s="1" t="s">
        <v>15622</v>
      </c>
      <c r="J4004" s="1" t="s">
        <v>17051</v>
      </c>
      <c r="K4004" s="1" t="s">
        <v>17125</v>
      </c>
      <c r="L4004" s="1" t="s">
        <v>15626</v>
      </c>
      <c r="M4004" s="42">
        <v>1</v>
      </c>
      <c r="N4004" s="42">
        <v>1</v>
      </c>
      <c r="O4004" s="1" t="s">
        <v>15616</v>
      </c>
    </row>
    <row r="4005" spans="1:15" x14ac:dyDescent="0.25">
      <c r="A4005">
        <v>4004</v>
      </c>
      <c r="B4005" t="s">
        <v>9655</v>
      </c>
      <c r="C4005" t="s">
        <v>5709</v>
      </c>
      <c r="D4005" t="s">
        <v>16894</v>
      </c>
      <c r="E4005" s="65">
        <f t="shared" si="248"/>
        <v>43717</v>
      </c>
      <c r="F4005">
        <f t="shared" si="249"/>
        <v>2019</v>
      </c>
      <c r="G4005">
        <f t="shared" si="250"/>
        <v>9</v>
      </c>
      <c r="H4005">
        <f t="shared" si="251"/>
        <v>1</v>
      </c>
      <c r="I4005" s="1" t="s">
        <v>15622</v>
      </c>
      <c r="J4005" s="1" t="s">
        <v>17051</v>
      </c>
      <c r="K4005" s="1" t="s">
        <v>17125</v>
      </c>
      <c r="L4005" s="1" t="s">
        <v>15624</v>
      </c>
      <c r="M4005" s="42">
        <v>1</v>
      </c>
      <c r="N4005" s="42">
        <v>0.95</v>
      </c>
      <c r="O4005" s="1" t="s">
        <v>15616</v>
      </c>
    </row>
    <row r="4006" spans="1:15" x14ac:dyDescent="0.25">
      <c r="A4006">
        <v>4005</v>
      </c>
      <c r="B4006" t="s">
        <v>9087</v>
      </c>
      <c r="C4006" t="s">
        <v>6266</v>
      </c>
      <c r="D4006" t="s">
        <v>16894</v>
      </c>
      <c r="E4006" s="65">
        <f t="shared" si="248"/>
        <v>43717</v>
      </c>
      <c r="F4006">
        <f t="shared" si="249"/>
        <v>2019</v>
      </c>
      <c r="G4006">
        <f t="shared" si="250"/>
        <v>9</v>
      </c>
      <c r="H4006">
        <f t="shared" si="251"/>
        <v>1</v>
      </c>
      <c r="I4006" s="1" t="s">
        <v>15622</v>
      </c>
      <c r="J4006" s="1" t="s">
        <v>17051</v>
      </c>
      <c r="K4006" s="1" t="s">
        <v>17125</v>
      </c>
      <c r="L4006" s="1" t="s">
        <v>15623</v>
      </c>
      <c r="M4006" s="42">
        <v>0.5</v>
      </c>
      <c r="N4006" s="42">
        <v>0.24</v>
      </c>
      <c r="O4006" s="1" t="s">
        <v>15615</v>
      </c>
    </row>
    <row r="4007" spans="1:15" x14ac:dyDescent="0.25">
      <c r="A4007">
        <v>4006</v>
      </c>
      <c r="B4007" t="s">
        <v>9300</v>
      </c>
      <c r="C4007" t="s">
        <v>6056</v>
      </c>
      <c r="D4007" t="s">
        <v>16895</v>
      </c>
      <c r="E4007" s="65">
        <f t="shared" si="248"/>
        <v>43719</v>
      </c>
      <c r="F4007">
        <f t="shared" si="249"/>
        <v>2019</v>
      </c>
      <c r="G4007">
        <f t="shared" si="250"/>
        <v>9</v>
      </c>
      <c r="H4007">
        <f t="shared" si="251"/>
        <v>3</v>
      </c>
      <c r="I4007" s="1" t="s">
        <v>15622</v>
      </c>
      <c r="J4007" s="1" t="s">
        <v>17051</v>
      </c>
      <c r="K4007" s="1" t="s">
        <v>17125</v>
      </c>
      <c r="L4007" s="1" t="s">
        <v>15626</v>
      </c>
      <c r="M4007" s="42">
        <v>1</v>
      </c>
      <c r="N4007" s="42">
        <v>1</v>
      </c>
      <c r="O4007" s="1" t="s">
        <v>15615</v>
      </c>
    </row>
    <row r="4008" spans="1:15" x14ac:dyDescent="0.25">
      <c r="A4008">
        <v>4007</v>
      </c>
      <c r="B4008" t="s">
        <v>8003</v>
      </c>
      <c r="C4008" t="s">
        <v>7328</v>
      </c>
      <c r="D4008" t="s">
        <v>16896</v>
      </c>
      <c r="E4008" s="65">
        <f t="shared" si="248"/>
        <v>43721</v>
      </c>
      <c r="F4008">
        <f t="shared" si="249"/>
        <v>2019</v>
      </c>
      <c r="G4008">
        <f t="shared" si="250"/>
        <v>9</v>
      </c>
      <c r="H4008">
        <f t="shared" si="251"/>
        <v>5</v>
      </c>
      <c r="I4008" s="1" t="s">
        <v>15625</v>
      </c>
      <c r="J4008" s="1" t="s">
        <v>17051</v>
      </c>
      <c r="K4008" s="1" t="s">
        <v>17125</v>
      </c>
      <c r="L4008" s="1" t="s">
        <v>15626</v>
      </c>
      <c r="M4008" s="42">
        <v>0.94</v>
      </c>
      <c r="N4008" s="42">
        <v>0.99</v>
      </c>
      <c r="O4008" s="1" t="s">
        <v>15615</v>
      </c>
    </row>
    <row r="4009" spans="1:15" x14ac:dyDescent="0.25">
      <c r="A4009">
        <v>4008</v>
      </c>
      <c r="B4009" t="s">
        <v>8629</v>
      </c>
      <c r="C4009" t="s">
        <v>6719</v>
      </c>
      <c r="D4009" t="s">
        <v>16897</v>
      </c>
      <c r="E4009" s="65">
        <f t="shared" si="248"/>
        <v>43727</v>
      </c>
      <c r="F4009">
        <f t="shared" si="249"/>
        <v>2019</v>
      </c>
      <c r="G4009">
        <f t="shared" si="250"/>
        <v>9</v>
      </c>
      <c r="H4009">
        <f t="shared" si="251"/>
        <v>4</v>
      </c>
      <c r="I4009" s="1" t="s">
        <v>15622</v>
      </c>
      <c r="J4009" s="1" t="s">
        <v>17051</v>
      </c>
      <c r="K4009" s="1" t="s">
        <v>17125</v>
      </c>
      <c r="L4009" s="1" t="s">
        <v>15626</v>
      </c>
      <c r="M4009" s="42">
        <v>0.95</v>
      </c>
      <c r="N4009" s="42">
        <v>0.99</v>
      </c>
      <c r="O4009" s="1" t="s">
        <v>15615</v>
      </c>
    </row>
    <row r="4010" spans="1:15" x14ac:dyDescent="0.25">
      <c r="A4010">
        <v>4009</v>
      </c>
      <c r="B4010" t="s">
        <v>9394</v>
      </c>
      <c r="C4010" t="s">
        <v>5963</v>
      </c>
      <c r="D4010" t="s">
        <v>16898</v>
      </c>
      <c r="E4010" s="65">
        <f t="shared" si="248"/>
        <v>43728</v>
      </c>
      <c r="F4010">
        <f t="shared" si="249"/>
        <v>2019</v>
      </c>
      <c r="G4010">
        <f t="shared" si="250"/>
        <v>9</v>
      </c>
      <c r="H4010">
        <f t="shared" si="251"/>
        <v>5</v>
      </c>
      <c r="I4010" s="1" t="s">
        <v>15622</v>
      </c>
      <c r="J4010" s="1" t="s">
        <v>17051</v>
      </c>
      <c r="K4010" s="1" t="s">
        <v>17125</v>
      </c>
      <c r="L4010" s="1" t="s">
        <v>15624</v>
      </c>
      <c r="M4010" s="42">
        <v>1</v>
      </c>
      <c r="N4010" s="42">
        <v>0.85</v>
      </c>
      <c r="O4010" s="1" t="s">
        <v>15615</v>
      </c>
    </row>
    <row r="4011" spans="1:15" x14ac:dyDescent="0.25">
      <c r="A4011">
        <v>4010</v>
      </c>
      <c r="B4011" t="s">
        <v>8439</v>
      </c>
      <c r="C4011" t="s">
        <v>6903</v>
      </c>
      <c r="D4011" t="s">
        <v>16899</v>
      </c>
      <c r="E4011" s="65">
        <f t="shared" si="248"/>
        <v>43731</v>
      </c>
      <c r="F4011">
        <f t="shared" si="249"/>
        <v>2019</v>
      </c>
      <c r="G4011">
        <f t="shared" si="250"/>
        <v>9</v>
      </c>
      <c r="H4011">
        <f t="shared" si="251"/>
        <v>1</v>
      </c>
      <c r="I4011" s="1" t="s">
        <v>15629</v>
      </c>
      <c r="J4011" s="1" t="s">
        <v>17051</v>
      </c>
      <c r="K4011" s="1" t="s">
        <v>17125</v>
      </c>
      <c r="L4011" s="1" t="s">
        <v>15624</v>
      </c>
      <c r="M4011" s="42">
        <v>1</v>
      </c>
      <c r="N4011" s="42">
        <v>0.9</v>
      </c>
      <c r="O4011" s="1" t="s">
        <v>15615</v>
      </c>
    </row>
    <row r="4012" spans="1:15" x14ac:dyDescent="0.25">
      <c r="A4012">
        <v>4011</v>
      </c>
      <c r="B4012" t="s">
        <v>10293</v>
      </c>
      <c r="C4012" t="s">
        <v>5086</v>
      </c>
      <c r="D4012" t="s">
        <v>16899</v>
      </c>
      <c r="E4012" s="65">
        <f t="shared" si="248"/>
        <v>43731</v>
      </c>
      <c r="F4012">
        <f t="shared" si="249"/>
        <v>2019</v>
      </c>
      <c r="G4012">
        <f t="shared" si="250"/>
        <v>9</v>
      </c>
      <c r="H4012">
        <f t="shared" si="251"/>
        <v>1</v>
      </c>
      <c r="I4012" s="1" t="s">
        <v>15625</v>
      </c>
      <c r="J4012" s="1" t="s">
        <v>17051</v>
      </c>
      <c r="K4012" s="1" t="s">
        <v>17125</v>
      </c>
      <c r="L4012" s="1" t="s">
        <v>15626</v>
      </c>
      <c r="M4012" s="42">
        <v>1</v>
      </c>
      <c r="N4012" s="42">
        <v>1</v>
      </c>
      <c r="O4012" s="1" t="s">
        <v>15615</v>
      </c>
    </row>
    <row r="4013" spans="1:15" x14ac:dyDescent="0.25">
      <c r="A4013">
        <v>4012</v>
      </c>
      <c r="B4013" t="s">
        <v>10048</v>
      </c>
      <c r="C4013" t="s">
        <v>5326</v>
      </c>
      <c r="D4013" t="s">
        <v>16899</v>
      </c>
      <c r="E4013" s="65">
        <f t="shared" si="248"/>
        <v>43731</v>
      </c>
      <c r="F4013">
        <f t="shared" si="249"/>
        <v>2019</v>
      </c>
      <c r="G4013">
        <f t="shared" si="250"/>
        <v>9</v>
      </c>
      <c r="H4013">
        <f t="shared" si="251"/>
        <v>1</v>
      </c>
      <c r="I4013" s="1" t="s">
        <v>15622</v>
      </c>
      <c r="J4013" s="1" t="s">
        <v>17051</v>
      </c>
      <c r="K4013" s="1" t="s">
        <v>17125</v>
      </c>
      <c r="L4013" s="1" t="s">
        <v>15626</v>
      </c>
      <c r="M4013" s="42">
        <v>1</v>
      </c>
      <c r="N4013" s="42">
        <v>1</v>
      </c>
      <c r="O4013" s="1" t="s">
        <v>15616</v>
      </c>
    </row>
    <row r="4014" spans="1:15" x14ac:dyDescent="0.25">
      <c r="A4014">
        <v>4013</v>
      </c>
      <c r="B4014" t="s">
        <v>9445</v>
      </c>
      <c r="C4014" t="s">
        <v>5914</v>
      </c>
      <c r="D4014" t="s">
        <v>16899</v>
      </c>
      <c r="E4014" s="65">
        <f t="shared" si="248"/>
        <v>43731</v>
      </c>
      <c r="F4014">
        <f t="shared" si="249"/>
        <v>2019</v>
      </c>
      <c r="G4014">
        <f t="shared" si="250"/>
        <v>9</v>
      </c>
      <c r="H4014">
        <f t="shared" si="251"/>
        <v>1</v>
      </c>
      <c r="I4014" s="1" t="s">
        <v>15622</v>
      </c>
      <c r="J4014" s="1" t="s">
        <v>17051</v>
      </c>
      <c r="K4014" s="1" t="s">
        <v>17125</v>
      </c>
      <c r="L4014" s="1" t="s">
        <v>15626</v>
      </c>
      <c r="M4014" s="42">
        <v>1</v>
      </c>
      <c r="N4014" s="42">
        <v>1</v>
      </c>
      <c r="O4014" s="1" t="s">
        <v>15616</v>
      </c>
    </row>
    <row r="4015" spans="1:15" x14ac:dyDescent="0.25">
      <c r="A4015">
        <v>4014</v>
      </c>
      <c r="B4015" t="s">
        <v>8576</v>
      </c>
      <c r="C4015" t="s">
        <v>6771</v>
      </c>
      <c r="D4015" t="s">
        <v>16900</v>
      </c>
      <c r="E4015" s="65">
        <f t="shared" si="248"/>
        <v>43732</v>
      </c>
      <c r="F4015">
        <f t="shared" si="249"/>
        <v>2019</v>
      </c>
      <c r="G4015">
        <f t="shared" si="250"/>
        <v>9</v>
      </c>
      <c r="H4015">
        <f t="shared" si="251"/>
        <v>2</v>
      </c>
      <c r="I4015" s="1" t="s">
        <v>15622</v>
      </c>
      <c r="J4015" s="1" t="s">
        <v>17051</v>
      </c>
      <c r="K4015" s="1" t="s">
        <v>17125</v>
      </c>
      <c r="L4015" s="1" t="s">
        <v>15626</v>
      </c>
      <c r="M4015" s="42">
        <v>1</v>
      </c>
      <c r="N4015" s="42">
        <v>0.99</v>
      </c>
      <c r="O4015" s="1" t="s">
        <v>15616</v>
      </c>
    </row>
    <row r="4016" spans="1:15" x14ac:dyDescent="0.25">
      <c r="A4016">
        <v>4015</v>
      </c>
      <c r="B4016" t="s">
        <v>8100</v>
      </c>
      <c r="C4016" t="s">
        <v>7234</v>
      </c>
      <c r="D4016" t="s">
        <v>16901</v>
      </c>
      <c r="E4016" s="65">
        <f t="shared" si="248"/>
        <v>43733</v>
      </c>
      <c r="F4016">
        <f t="shared" si="249"/>
        <v>2019</v>
      </c>
      <c r="G4016">
        <f t="shared" si="250"/>
        <v>9</v>
      </c>
      <c r="H4016">
        <f t="shared" si="251"/>
        <v>3</v>
      </c>
      <c r="I4016" s="1" t="s">
        <v>15622</v>
      </c>
      <c r="J4016" s="1" t="s">
        <v>17051</v>
      </c>
      <c r="K4016" s="1" t="s">
        <v>17125</v>
      </c>
      <c r="L4016" s="1" t="s">
        <v>15624</v>
      </c>
      <c r="M4016" s="42">
        <v>1</v>
      </c>
      <c r="N4016" s="42">
        <v>0.74</v>
      </c>
      <c r="O4016" s="1" t="s">
        <v>15615</v>
      </c>
    </row>
    <row r="4017" spans="1:15" x14ac:dyDescent="0.25">
      <c r="A4017">
        <v>4016</v>
      </c>
      <c r="B4017" t="s">
        <v>8600</v>
      </c>
      <c r="C4017" t="s">
        <v>6747</v>
      </c>
      <c r="D4017" t="s">
        <v>16902</v>
      </c>
      <c r="E4017" s="65">
        <f t="shared" si="248"/>
        <v>43734</v>
      </c>
      <c r="F4017">
        <f t="shared" si="249"/>
        <v>2019</v>
      </c>
      <c r="G4017">
        <f t="shared" si="250"/>
        <v>9</v>
      </c>
      <c r="H4017">
        <f t="shared" si="251"/>
        <v>4</v>
      </c>
      <c r="I4017" s="1" t="s">
        <v>15622</v>
      </c>
      <c r="J4017" s="1" t="s">
        <v>17051</v>
      </c>
      <c r="K4017" s="1" t="s">
        <v>17125</v>
      </c>
      <c r="L4017" s="1" t="s">
        <v>15626</v>
      </c>
      <c r="M4017" s="42">
        <v>0.91</v>
      </c>
      <c r="N4017" s="42">
        <v>0.96</v>
      </c>
      <c r="O4017" s="1" t="s">
        <v>15615</v>
      </c>
    </row>
    <row r="4018" spans="1:15" x14ac:dyDescent="0.25">
      <c r="A4018">
        <v>4017</v>
      </c>
      <c r="B4018" t="s">
        <v>9968</v>
      </c>
      <c r="C4018" t="s">
        <v>5404</v>
      </c>
      <c r="D4018" t="s">
        <v>16903</v>
      </c>
      <c r="E4018" s="65">
        <f t="shared" si="248"/>
        <v>43737</v>
      </c>
      <c r="F4018">
        <f t="shared" si="249"/>
        <v>2019</v>
      </c>
      <c r="G4018">
        <f t="shared" si="250"/>
        <v>9</v>
      </c>
      <c r="H4018">
        <f t="shared" si="251"/>
        <v>7</v>
      </c>
      <c r="I4018" s="1" t="s">
        <v>15629</v>
      </c>
      <c r="J4018" s="1" t="s">
        <v>17051</v>
      </c>
      <c r="K4018" s="1" t="s">
        <v>17125</v>
      </c>
      <c r="L4018" s="1" t="s">
        <v>15624</v>
      </c>
      <c r="M4018" s="42">
        <v>1</v>
      </c>
      <c r="N4018" s="42">
        <v>0.64</v>
      </c>
      <c r="O4018" s="1" t="s">
        <v>15615</v>
      </c>
    </row>
    <row r="4019" spans="1:15" x14ac:dyDescent="0.25">
      <c r="A4019">
        <v>4018</v>
      </c>
      <c r="B4019" t="s">
        <v>9637</v>
      </c>
      <c r="C4019" t="s">
        <v>5727</v>
      </c>
      <c r="D4019" t="s">
        <v>16903</v>
      </c>
      <c r="E4019" s="65">
        <f t="shared" si="248"/>
        <v>43737</v>
      </c>
      <c r="F4019">
        <f t="shared" si="249"/>
        <v>2019</v>
      </c>
      <c r="G4019">
        <f t="shared" si="250"/>
        <v>9</v>
      </c>
      <c r="H4019">
        <f t="shared" si="251"/>
        <v>7</v>
      </c>
      <c r="I4019" s="1" t="s">
        <v>15622</v>
      </c>
      <c r="J4019" s="1" t="s">
        <v>17051</v>
      </c>
      <c r="K4019" s="1" t="s">
        <v>17125</v>
      </c>
      <c r="L4019" s="1" t="s">
        <v>15623</v>
      </c>
      <c r="M4019" s="42">
        <v>1</v>
      </c>
      <c r="N4019" s="42">
        <v>0.75</v>
      </c>
      <c r="O4019" s="1" t="s">
        <v>15615</v>
      </c>
    </row>
    <row r="4020" spans="1:15" x14ac:dyDescent="0.25">
      <c r="A4020">
        <v>4019</v>
      </c>
      <c r="B4020" t="s">
        <v>8004</v>
      </c>
      <c r="C4020" t="s">
        <v>7327</v>
      </c>
      <c r="D4020" t="s">
        <v>16904</v>
      </c>
      <c r="E4020" s="65">
        <f t="shared" si="248"/>
        <v>43738</v>
      </c>
      <c r="F4020">
        <f t="shared" si="249"/>
        <v>2019</v>
      </c>
      <c r="G4020">
        <f t="shared" si="250"/>
        <v>9</v>
      </c>
      <c r="H4020">
        <f t="shared" si="251"/>
        <v>1</v>
      </c>
      <c r="I4020" s="1" t="s">
        <v>15652</v>
      </c>
      <c r="J4020" s="1" t="s">
        <v>17051</v>
      </c>
      <c r="K4020" s="1" t="s">
        <v>17125</v>
      </c>
      <c r="L4020" s="1" t="s">
        <v>15626</v>
      </c>
      <c r="M4020" s="42">
        <v>1</v>
      </c>
      <c r="N4020" s="42">
        <v>1</v>
      </c>
      <c r="O4020" s="1" t="s">
        <v>15616</v>
      </c>
    </row>
    <row r="4021" spans="1:15" x14ac:dyDescent="0.25">
      <c r="A4021">
        <v>4020</v>
      </c>
      <c r="B4021" t="s">
        <v>11219</v>
      </c>
      <c r="C4021" t="s">
        <v>4182</v>
      </c>
      <c r="D4021" t="s">
        <v>16904</v>
      </c>
      <c r="E4021" s="65">
        <f t="shared" si="248"/>
        <v>43738</v>
      </c>
      <c r="F4021">
        <f t="shared" si="249"/>
        <v>2019</v>
      </c>
      <c r="G4021">
        <f t="shared" si="250"/>
        <v>9</v>
      </c>
      <c r="H4021">
        <f t="shared" si="251"/>
        <v>1</v>
      </c>
      <c r="I4021" s="1" t="s">
        <v>15625</v>
      </c>
      <c r="J4021" s="1" t="s">
        <v>17051</v>
      </c>
      <c r="K4021" s="1" t="s">
        <v>17125</v>
      </c>
      <c r="L4021" s="1" t="s">
        <v>15624</v>
      </c>
      <c r="M4021" s="42">
        <v>0.8</v>
      </c>
      <c r="N4021" s="42">
        <v>1</v>
      </c>
      <c r="O4021" s="1" t="s">
        <v>15615</v>
      </c>
    </row>
    <row r="4022" spans="1:15" x14ac:dyDescent="0.25">
      <c r="A4022">
        <v>4021</v>
      </c>
      <c r="B4022" t="s">
        <v>11725</v>
      </c>
      <c r="C4022" t="s">
        <v>3682</v>
      </c>
      <c r="D4022" t="s">
        <v>16905</v>
      </c>
      <c r="E4022" s="65">
        <f t="shared" si="248"/>
        <v>43740</v>
      </c>
      <c r="F4022">
        <f t="shared" si="249"/>
        <v>2019</v>
      </c>
      <c r="G4022">
        <f t="shared" si="250"/>
        <v>10</v>
      </c>
      <c r="H4022">
        <f t="shared" si="251"/>
        <v>3</v>
      </c>
      <c r="I4022" s="1" t="s">
        <v>15625</v>
      </c>
      <c r="J4022" s="1" t="s">
        <v>17051</v>
      </c>
      <c r="K4022" s="1" t="s">
        <v>17125</v>
      </c>
      <c r="L4022" s="1" t="s">
        <v>15624</v>
      </c>
      <c r="M4022" s="42">
        <v>1</v>
      </c>
      <c r="N4022" s="42">
        <v>0.64</v>
      </c>
      <c r="O4022" s="1" t="s">
        <v>15615</v>
      </c>
    </row>
    <row r="4023" spans="1:15" x14ac:dyDescent="0.25">
      <c r="A4023">
        <v>4022</v>
      </c>
      <c r="B4023" t="s">
        <v>7731</v>
      </c>
      <c r="C4023" t="s">
        <v>7589</v>
      </c>
      <c r="D4023" t="s">
        <v>16906</v>
      </c>
      <c r="E4023" s="65">
        <f t="shared" si="248"/>
        <v>43744</v>
      </c>
      <c r="F4023">
        <f t="shared" si="249"/>
        <v>2019</v>
      </c>
      <c r="G4023">
        <f t="shared" si="250"/>
        <v>10</v>
      </c>
      <c r="H4023">
        <f t="shared" si="251"/>
        <v>7</v>
      </c>
      <c r="I4023" s="1" t="s">
        <v>15622</v>
      </c>
      <c r="J4023" s="1" t="s">
        <v>17051</v>
      </c>
      <c r="K4023" s="1" t="s">
        <v>17125</v>
      </c>
      <c r="L4023" s="1" t="s">
        <v>15626</v>
      </c>
      <c r="M4023" s="42">
        <v>1</v>
      </c>
      <c r="N4023" s="42">
        <v>0.96</v>
      </c>
      <c r="O4023" s="1" t="s">
        <v>15616</v>
      </c>
    </row>
    <row r="4024" spans="1:15" x14ac:dyDescent="0.25">
      <c r="A4024">
        <v>4023</v>
      </c>
      <c r="B4024" t="s">
        <v>11309</v>
      </c>
      <c r="C4024" t="s">
        <v>4092</v>
      </c>
      <c r="D4024" t="s">
        <v>16906</v>
      </c>
      <c r="E4024" s="65">
        <f t="shared" si="248"/>
        <v>43744</v>
      </c>
      <c r="F4024">
        <f t="shared" si="249"/>
        <v>2019</v>
      </c>
      <c r="G4024">
        <f t="shared" si="250"/>
        <v>10</v>
      </c>
      <c r="H4024">
        <f t="shared" si="251"/>
        <v>7</v>
      </c>
      <c r="I4024" s="1" t="s">
        <v>15629</v>
      </c>
      <c r="J4024" s="1" t="s">
        <v>17051</v>
      </c>
      <c r="K4024" s="1" t="s">
        <v>17125</v>
      </c>
      <c r="L4024" s="1" t="s">
        <v>15624</v>
      </c>
      <c r="M4024" s="42">
        <v>1</v>
      </c>
      <c r="N4024" s="42">
        <v>1</v>
      </c>
      <c r="O4024" s="1" t="s">
        <v>15616</v>
      </c>
    </row>
    <row r="4025" spans="1:15" x14ac:dyDescent="0.25">
      <c r="A4025">
        <v>4024</v>
      </c>
      <c r="B4025" t="s">
        <v>11486</v>
      </c>
      <c r="C4025" t="s">
        <v>3916</v>
      </c>
      <c r="D4025" t="s">
        <v>16906</v>
      </c>
      <c r="E4025" s="65">
        <f t="shared" si="248"/>
        <v>43744</v>
      </c>
      <c r="F4025">
        <f t="shared" si="249"/>
        <v>2019</v>
      </c>
      <c r="G4025">
        <f t="shared" si="250"/>
        <v>10</v>
      </c>
      <c r="H4025">
        <f t="shared" si="251"/>
        <v>7</v>
      </c>
      <c r="I4025" s="1" t="s">
        <v>15714</v>
      </c>
      <c r="J4025" s="1" t="s">
        <v>17074</v>
      </c>
      <c r="K4025" s="1" t="s">
        <v>17125</v>
      </c>
      <c r="L4025" s="1" t="s">
        <v>15623</v>
      </c>
      <c r="M4025" s="42">
        <v>1</v>
      </c>
      <c r="N4025" s="42">
        <v>0.94</v>
      </c>
      <c r="O4025" s="1" t="s">
        <v>15615</v>
      </c>
    </row>
    <row r="4026" spans="1:15" x14ac:dyDescent="0.25">
      <c r="A4026">
        <v>4025</v>
      </c>
      <c r="B4026" t="s">
        <v>9570</v>
      </c>
      <c r="C4026" t="s">
        <v>5791</v>
      </c>
      <c r="D4026" t="s">
        <v>16907</v>
      </c>
      <c r="E4026" s="65">
        <f t="shared" si="248"/>
        <v>43745</v>
      </c>
      <c r="F4026">
        <f t="shared" si="249"/>
        <v>2019</v>
      </c>
      <c r="G4026">
        <f t="shared" si="250"/>
        <v>10</v>
      </c>
      <c r="H4026">
        <f t="shared" si="251"/>
        <v>1</v>
      </c>
      <c r="I4026" s="1" t="s">
        <v>15622</v>
      </c>
      <c r="J4026" s="1" t="s">
        <v>17051</v>
      </c>
      <c r="K4026" s="1" t="s">
        <v>17125</v>
      </c>
      <c r="L4026" s="1" t="s">
        <v>15626</v>
      </c>
      <c r="M4026" s="42">
        <v>1</v>
      </c>
      <c r="N4026" s="42">
        <v>1</v>
      </c>
      <c r="O4026" s="1" t="s">
        <v>15615</v>
      </c>
    </row>
    <row r="4027" spans="1:15" x14ac:dyDescent="0.25">
      <c r="A4027">
        <v>4026</v>
      </c>
      <c r="B4027" t="s">
        <v>9890</v>
      </c>
      <c r="C4027" t="s">
        <v>5481</v>
      </c>
      <c r="D4027" t="s">
        <v>16908</v>
      </c>
      <c r="E4027" s="65">
        <f t="shared" si="248"/>
        <v>43748</v>
      </c>
      <c r="F4027">
        <f t="shared" si="249"/>
        <v>2019</v>
      </c>
      <c r="G4027">
        <f t="shared" si="250"/>
        <v>10</v>
      </c>
      <c r="H4027">
        <f t="shared" si="251"/>
        <v>4</v>
      </c>
      <c r="I4027" s="1" t="s">
        <v>15622</v>
      </c>
      <c r="J4027" s="1" t="s">
        <v>17051</v>
      </c>
      <c r="K4027" s="1" t="s">
        <v>17125</v>
      </c>
      <c r="L4027" s="1" t="s">
        <v>15623</v>
      </c>
      <c r="M4027" s="42">
        <v>1</v>
      </c>
      <c r="N4027" s="42">
        <v>0.71</v>
      </c>
      <c r="O4027" s="1" t="s">
        <v>15615</v>
      </c>
    </row>
    <row r="4028" spans="1:15" x14ac:dyDescent="0.25">
      <c r="A4028">
        <v>4027</v>
      </c>
      <c r="B4028" t="s">
        <v>8280</v>
      </c>
      <c r="C4028" t="s">
        <v>7055</v>
      </c>
      <c r="D4028" t="s">
        <v>16909</v>
      </c>
      <c r="E4028" s="65">
        <f t="shared" si="248"/>
        <v>43749</v>
      </c>
      <c r="F4028">
        <f t="shared" si="249"/>
        <v>2019</v>
      </c>
      <c r="G4028">
        <f t="shared" si="250"/>
        <v>10</v>
      </c>
      <c r="H4028">
        <f t="shared" si="251"/>
        <v>5</v>
      </c>
      <c r="I4028" s="1" t="s">
        <v>15625</v>
      </c>
      <c r="J4028" s="1" t="s">
        <v>17051</v>
      </c>
      <c r="K4028" s="1" t="s">
        <v>17125</v>
      </c>
      <c r="L4028" s="1" t="s">
        <v>15626</v>
      </c>
      <c r="M4028" s="42">
        <v>1</v>
      </c>
      <c r="N4028" s="42">
        <v>0.88</v>
      </c>
      <c r="O4028" s="1" t="s">
        <v>15615</v>
      </c>
    </row>
    <row r="4029" spans="1:15" x14ac:dyDescent="0.25">
      <c r="A4029">
        <v>4028</v>
      </c>
      <c r="B4029" t="s">
        <v>9558</v>
      </c>
      <c r="C4029" t="s">
        <v>5802</v>
      </c>
      <c r="D4029" t="s">
        <v>16910</v>
      </c>
      <c r="E4029" s="65">
        <f t="shared" si="248"/>
        <v>43750</v>
      </c>
      <c r="F4029">
        <f t="shared" si="249"/>
        <v>2019</v>
      </c>
      <c r="G4029">
        <f t="shared" si="250"/>
        <v>10</v>
      </c>
      <c r="H4029">
        <f t="shared" si="251"/>
        <v>6</v>
      </c>
      <c r="I4029" s="1" t="s">
        <v>15622</v>
      </c>
      <c r="J4029" s="1" t="s">
        <v>17051</v>
      </c>
      <c r="K4029" s="1" t="s">
        <v>17125</v>
      </c>
      <c r="L4029" s="1" t="s">
        <v>15623</v>
      </c>
      <c r="M4029" s="42">
        <v>1</v>
      </c>
      <c r="N4029" s="42">
        <v>0.85</v>
      </c>
      <c r="O4029" s="1" t="s">
        <v>15616</v>
      </c>
    </row>
    <row r="4030" spans="1:15" x14ac:dyDescent="0.25">
      <c r="A4030">
        <v>4029</v>
      </c>
      <c r="B4030" t="s">
        <v>8556</v>
      </c>
      <c r="C4030" t="s">
        <v>6790</v>
      </c>
      <c r="D4030" t="s">
        <v>16911</v>
      </c>
      <c r="E4030" s="65">
        <f t="shared" si="248"/>
        <v>43751</v>
      </c>
      <c r="F4030">
        <f t="shared" si="249"/>
        <v>2019</v>
      </c>
      <c r="G4030">
        <f t="shared" si="250"/>
        <v>10</v>
      </c>
      <c r="H4030">
        <f t="shared" si="251"/>
        <v>7</v>
      </c>
      <c r="I4030" s="1" t="s">
        <v>15629</v>
      </c>
      <c r="J4030" s="1" t="s">
        <v>17051</v>
      </c>
      <c r="K4030" s="1" t="s">
        <v>17125</v>
      </c>
      <c r="L4030" s="1" t="s">
        <v>15626</v>
      </c>
      <c r="M4030" s="42">
        <v>1</v>
      </c>
      <c r="N4030" s="42">
        <v>0.87</v>
      </c>
      <c r="O4030" s="1" t="s">
        <v>15616</v>
      </c>
    </row>
    <row r="4031" spans="1:15" x14ac:dyDescent="0.25">
      <c r="A4031">
        <v>4030</v>
      </c>
      <c r="B4031" t="s">
        <v>8253</v>
      </c>
      <c r="C4031" t="s">
        <v>7082</v>
      </c>
      <c r="D4031" t="s">
        <v>16912</v>
      </c>
      <c r="E4031" s="65">
        <f t="shared" si="248"/>
        <v>43752</v>
      </c>
      <c r="F4031">
        <f t="shared" si="249"/>
        <v>2019</v>
      </c>
      <c r="G4031">
        <f t="shared" si="250"/>
        <v>10</v>
      </c>
      <c r="H4031">
        <f t="shared" si="251"/>
        <v>1</v>
      </c>
      <c r="I4031" s="1" t="s">
        <v>15629</v>
      </c>
      <c r="J4031" s="1" t="s">
        <v>17051</v>
      </c>
      <c r="K4031" s="1" t="s">
        <v>17125</v>
      </c>
      <c r="L4031" s="1" t="s">
        <v>15624</v>
      </c>
      <c r="M4031" s="42">
        <v>0.95</v>
      </c>
      <c r="N4031" s="42">
        <v>0.96</v>
      </c>
      <c r="O4031" s="1" t="s">
        <v>15616</v>
      </c>
    </row>
    <row r="4032" spans="1:15" x14ac:dyDescent="0.25">
      <c r="A4032">
        <v>4031</v>
      </c>
      <c r="B4032" t="s">
        <v>8917</v>
      </c>
      <c r="C4032" t="s">
        <v>6435</v>
      </c>
      <c r="D4032" t="s">
        <v>16913</v>
      </c>
      <c r="E4032" s="65">
        <f t="shared" si="248"/>
        <v>43754</v>
      </c>
      <c r="F4032">
        <f t="shared" si="249"/>
        <v>2019</v>
      </c>
      <c r="G4032">
        <f t="shared" si="250"/>
        <v>10</v>
      </c>
      <c r="H4032">
        <f t="shared" si="251"/>
        <v>3</v>
      </c>
      <c r="I4032" s="1" t="s">
        <v>15625</v>
      </c>
      <c r="J4032" s="1" t="s">
        <v>17051</v>
      </c>
      <c r="K4032" s="1" t="s">
        <v>17125</v>
      </c>
      <c r="L4032" s="1" t="s">
        <v>15628</v>
      </c>
      <c r="M4032" s="42">
        <v>0.33</v>
      </c>
      <c r="N4032" s="42">
        <v>0.54</v>
      </c>
      <c r="O4032" s="1" t="s">
        <v>15615</v>
      </c>
    </row>
    <row r="4033" spans="1:15" x14ac:dyDescent="0.25">
      <c r="A4033">
        <v>4032</v>
      </c>
      <c r="B4033" t="s">
        <v>8736</v>
      </c>
      <c r="C4033" t="s">
        <v>6612</v>
      </c>
      <c r="D4033" t="s">
        <v>16914</v>
      </c>
      <c r="E4033" s="65">
        <f t="shared" si="248"/>
        <v>43756</v>
      </c>
      <c r="F4033">
        <f t="shared" si="249"/>
        <v>2019</v>
      </c>
      <c r="G4033">
        <f t="shared" si="250"/>
        <v>10</v>
      </c>
      <c r="H4033">
        <f t="shared" si="251"/>
        <v>5</v>
      </c>
      <c r="I4033" s="1" t="s">
        <v>15622</v>
      </c>
      <c r="J4033" s="1" t="s">
        <v>17051</v>
      </c>
      <c r="K4033" s="1" t="s">
        <v>17125</v>
      </c>
      <c r="L4033" s="1" t="s">
        <v>15626</v>
      </c>
      <c r="M4033" s="42">
        <v>1</v>
      </c>
      <c r="N4033" s="42">
        <v>0.89</v>
      </c>
      <c r="O4033" s="1" t="s">
        <v>15615</v>
      </c>
    </row>
    <row r="4034" spans="1:15" x14ac:dyDescent="0.25">
      <c r="A4034">
        <v>4033</v>
      </c>
      <c r="B4034" t="s">
        <v>11192</v>
      </c>
      <c r="C4034" t="s">
        <v>4208</v>
      </c>
      <c r="D4034" t="s">
        <v>16915</v>
      </c>
      <c r="E4034" s="65">
        <f t="shared" si="248"/>
        <v>43757</v>
      </c>
      <c r="F4034">
        <f t="shared" si="249"/>
        <v>2019</v>
      </c>
      <c r="G4034">
        <f t="shared" si="250"/>
        <v>10</v>
      </c>
      <c r="H4034">
        <f t="shared" si="251"/>
        <v>6</v>
      </c>
      <c r="I4034" s="1" t="s">
        <v>15622</v>
      </c>
      <c r="J4034" s="1" t="s">
        <v>17051</v>
      </c>
      <c r="K4034" s="1" t="s">
        <v>17125</v>
      </c>
      <c r="L4034" s="1" t="s">
        <v>15626</v>
      </c>
      <c r="M4034" s="42">
        <v>1</v>
      </c>
      <c r="N4034" s="42">
        <v>1</v>
      </c>
      <c r="O4034" s="1" t="s">
        <v>15615</v>
      </c>
    </row>
    <row r="4035" spans="1:15" x14ac:dyDescent="0.25">
      <c r="A4035">
        <v>4034</v>
      </c>
      <c r="B4035" t="s">
        <v>8056</v>
      </c>
      <c r="C4035" t="s">
        <v>7277</v>
      </c>
      <c r="D4035" t="s">
        <v>16916</v>
      </c>
      <c r="E4035" s="65">
        <f t="shared" ref="E4035:E4098" si="252">DATE(LEFT(D4035,4),MID(D4035,5,2),RIGHT(D4035,2))</f>
        <v>43761</v>
      </c>
      <c r="F4035">
        <f t="shared" ref="F4035:F4098" si="253">YEAR(E4035)</f>
        <v>2019</v>
      </c>
      <c r="G4035">
        <f t="shared" ref="G4035:G4098" si="254">MONTH(E4035)</f>
        <v>10</v>
      </c>
      <c r="H4035">
        <f t="shared" ref="H4035:H4098" si="255">WEEKDAY(E4035,2)</f>
        <v>3</v>
      </c>
      <c r="I4035" s="1" t="s">
        <v>15656</v>
      </c>
      <c r="J4035" s="1" t="s">
        <v>17104</v>
      </c>
      <c r="K4035" s="1" t="s">
        <v>17125</v>
      </c>
      <c r="L4035" s="1" t="s">
        <v>15626</v>
      </c>
      <c r="M4035" s="42">
        <v>1</v>
      </c>
      <c r="N4035" s="42">
        <v>1</v>
      </c>
      <c r="O4035" s="1" t="s">
        <v>15615</v>
      </c>
    </row>
    <row r="4036" spans="1:15" x14ac:dyDescent="0.25">
      <c r="A4036">
        <v>4035</v>
      </c>
      <c r="B4036" t="s">
        <v>8217</v>
      </c>
      <c r="C4036" t="s">
        <v>7118</v>
      </c>
      <c r="D4036" t="s">
        <v>16917</v>
      </c>
      <c r="E4036" s="65">
        <f t="shared" si="252"/>
        <v>43762</v>
      </c>
      <c r="F4036">
        <f t="shared" si="253"/>
        <v>2019</v>
      </c>
      <c r="G4036">
        <f t="shared" si="254"/>
        <v>10</v>
      </c>
      <c r="H4036">
        <f t="shared" si="255"/>
        <v>4</v>
      </c>
      <c r="I4036" s="1" t="s">
        <v>15625</v>
      </c>
      <c r="J4036" s="1" t="s">
        <v>17051</v>
      </c>
      <c r="K4036" s="1" t="s">
        <v>17125</v>
      </c>
      <c r="L4036" s="1" t="s">
        <v>15624</v>
      </c>
      <c r="M4036" s="42">
        <v>1</v>
      </c>
      <c r="N4036" s="42">
        <v>0.98</v>
      </c>
      <c r="O4036" s="1" t="s">
        <v>15616</v>
      </c>
    </row>
    <row r="4037" spans="1:15" x14ac:dyDescent="0.25">
      <c r="A4037">
        <v>4036</v>
      </c>
      <c r="B4037" t="s">
        <v>9493</v>
      </c>
      <c r="C4037" t="s">
        <v>5866</v>
      </c>
      <c r="D4037" t="s">
        <v>16917</v>
      </c>
      <c r="E4037" s="65">
        <f t="shared" si="252"/>
        <v>43762</v>
      </c>
      <c r="F4037">
        <f t="shared" si="253"/>
        <v>2019</v>
      </c>
      <c r="G4037">
        <f t="shared" si="254"/>
        <v>10</v>
      </c>
      <c r="H4037">
        <f t="shared" si="255"/>
        <v>4</v>
      </c>
      <c r="I4037" s="1" t="s">
        <v>15622</v>
      </c>
      <c r="J4037" s="1" t="s">
        <v>17051</v>
      </c>
      <c r="K4037" s="1" t="s">
        <v>17125</v>
      </c>
      <c r="L4037" s="1" t="s">
        <v>15624</v>
      </c>
      <c r="M4037" s="42">
        <v>1</v>
      </c>
      <c r="N4037" s="42">
        <v>0.92</v>
      </c>
      <c r="O4037" s="1" t="s">
        <v>15615</v>
      </c>
    </row>
    <row r="4038" spans="1:15" x14ac:dyDescent="0.25">
      <c r="A4038">
        <v>4037</v>
      </c>
      <c r="B4038" t="s">
        <v>10939</v>
      </c>
      <c r="C4038" t="s">
        <v>4455</v>
      </c>
      <c r="D4038" t="s">
        <v>16917</v>
      </c>
      <c r="E4038" s="65">
        <f t="shared" si="252"/>
        <v>43762</v>
      </c>
      <c r="F4038">
        <f t="shared" si="253"/>
        <v>2019</v>
      </c>
      <c r="G4038">
        <f t="shared" si="254"/>
        <v>10</v>
      </c>
      <c r="H4038">
        <f t="shared" si="255"/>
        <v>4</v>
      </c>
      <c r="I4038" s="1" t="s">
        <v>15622</v>
      </c>
      <c r="J4038" s="1" t="s">
        <v>17051</v>
      </c>
      <c r="K4038" s="1" t="s">
        <v>17125</v>
      </c>
      <c r="L4038" s="1" t="s">
        <v>15624</v>
      </c>
      <c r="M4038" s="42">
        <v>0.96</v>
      </c>
      <c r="N4038" s="42">
        <v>1</v>
      </c>
      <c r="O4038" s="1" t="s">
        <v>15615</v>
      </c>
    </row>
    <row r="4039" spans="1:15" x14ac:dyDescent="0.25">
      <c r="A4039">
        <v>4038</v>
      </c>
      <c r="B4039" t="s">
        <v>11594</v>
      </c>
      <c r="C4039" t="s">
        <v>3811</v>
      </c>
      <c r="D4039" t="s">
        <v>16918</v>
      </c>
      <c r="E4039" s="65">
        <f t="shared" si="252"/>
        <v>43763</v>
      </c>
      <c r="F4039">
        <f t="shared" si="253"/>
        <v>2019</v>
      </c>
      <c r="G4039">
        <f t="shared" si="254"/>
        <v>10</v>
      </c>
      <c r="H4039">
        <f t="shared" si="255"/>
        <v>5</v>
      </c>
      <c r="I4039" s="1" t="s">
        <v>15625</v>
      </c>
      <c r="J4039" s="1" t="s">
        <v>17051</v>
      </c>
      <c r="K4039" s="1" t="s">
        <v>17125</v>
      </c>
      <c r="L4039" s="1" t="s">
        <v>15628</v>
      </c>
      <c r="M4039" s="42">
        <v>0</v>
      </c>
      <c r="N4039" s="42">
        <v>0.91</v>
      </c>
      <c r="O4039" s="1" t="s">
        <v>15615</v>
      </c>
    </row>
    <row r="4040" spans="1:15" x14ac:dyDescent="0.25">
      <c r="A4040">
        <v>4039</v>
      </c>
      <c r="B4040" t="s">
        <v>11674</v>
      </c>
      <c r="C4040" t="s">
        <v>3732</v>
      </c>
      <c r="D4040" t="s">
        <v>16919</v>
      </c>
      <c r="E4040" s="65">
        <f t="shared" si="252"/>
        <v>43765</v>
      </c>
      <c r="F4040">
        <f t="shared" si="253"/>
        <v>2019</v>
      </c>
      <c r="G4040">
        <f t="shared" si="254"/>
        <v>10</v>
      </c>
      <c r="H4040">
        <f t="shared" si="255"/>
        <v>7</v>
      </c>
      <c r="I4040" s="1" t="s">
        <v>15625</v>
      </c>
      <c r="J4040" s="1" t="s">
        <v>17051</v>
      </c>
      <c r="K4040" s="1" t="s">
        <v>17125</v>
      </c>
      <c r="L4040" s="1" t="s">
        <v>15623</v>
      </c>
      <c r="M4040" s="42">
        <v>0.6</v>
      </c>
      <c r="N4040" s="42">
        <v>0.5</v>
      </c>
      <c r="O4040" s="1" t="s">
        <v>15616</v>
      </c>
    </row>
    <row r="4041" spans="1:15" x14ac:dyDescent="0.25">
      <c r="A4041">
        <v>4040</v>
      </c>
      <c r="B4041" t="s">
        <v>9785</v>
      </c>
      <c r="C4041" t="s">
        <v>5584</v>
      </c>
      <c r="D4041" t="s">
        <v>16920</v>
      </c>
      <c r="E4041" s="65">
        <f t="shared" si="252"/>
        <v>43767</v>
      </c>
      <c r="F4041">
        <f t="shared" si="253"/>
        <v>2019</v>
      </c>
      <c r="G4041">
        <f t="shared" si="254"/>
        <v>10</v>
      </c>
      <c r="H4041">
        <f t="shared" si="255"/>
        <v>2</v>
      </c>
      <c r="I4041" s="1" t="s">
        <v>15622</v>
      </c>
      <c r="J4041" s="1" t="s">
        <v>17051</v>
      </c>
      <c r="K4041" s="1" t="s">
        <v>17125</v>
      </c>
      <c r="L4041" s="1" t="s">
        <v>15626</v>
      </c>
      <c r="M4041" s="42">
        <v>1</v>
      </c>
      <c r="N4041" s="42">
        <v>0.81</v>
      </c>
      <c r="O4041" s="1" t="s">
        <v>15616</v>
      </c>
    </row>
    <row r="4042" spans="1:15" x14ac:dyDescent="0.25">
      <c r="A4042">
        <v>4041</v>
      </c>
      <c r="B4042" t="s">
        <v>10621</v>
      </c>
      <c r="C4042" t="s">
        <v>4765</v>
      </c>
      <c r="D4042" t="s">
        <v>16920</v>
      </c>
      <c r="E4042" s="65">
        <f t="shared" si="252"/>
        <v>43767</v>
      </c>
      <c r="F4042">
        <f t="shared" si="253"/>
        <v>2019</v>
      </c>
      <c r="G4042">
        <f t="shared" si="254"/>
        <v>10</v>
      </c>
      <c r="H4042">
        <f t="shared" si="255"/>
        <v>2</v>
      </c>
      <c r="I4042" s="1" t="s">
        <v>15622</v>
      </c>
      <c r="J4042" s="1" t="s">
        <v>17051</v>
      </c>
      <c r="K4042" s="1" t="s">
        <v>17125</v>
      </c>
      <c r="L4042" s="1" t="s">
        <v>15626</v>
      </c>
      <c r="M4042" s="42">
        <v>0.7</v>
      </c>
      <c r="N4042" s="42">
        <v>0.9</v>
      </c>
      <c r="O4042" s="1" t="s">
        <v>15615</v>
      </c>
    </row>
    <row r="4043" spans="1:15" x14ac:dyDescent="0.25">
      <c r="A4043">
        <v>4042</v>
      </c>
      <c r="B4043" t="s">
        <v>11303</v>
      </c>
      <c r="C4043" t="s">
        <v>4098</v>
      </c>
      <c r="D4043" t="s">
        <v>16921</v>
      </c>
      <c r="E4043" s="65">
        <f t="shared" si="252"/>
        <v>43768</v>
      </c>
      <c r="F4043">
        <f t="shared" si="253"/>
        <v>2019</v>
      </c>
      <c r="G4043">
        <f t="shared" si="254"/>
        <v>10</v>
      </c>
      <c r="H4043">
        <f t="shared" si="255"/>
        <v>3</v>
      </c>
      <c r="I4043" s="1" t="s">
        <v>15625</v>
      </c>
      <c r="J4043" s="1" t="s">
        <v>17051</v>
      </c>
      <c r="K4043" s="1" t="s">
        <v>17125</v>
      </c>
      <c r="L4043" s="1" t="s">
        <v>15626</v>
      </c>
      <c r="M4043" s="42">
        <v>1</v>
      </c>
      <c r="N4043" s="42">
        <v>0.9</v>
      </c>
      <c r="O4043" s="1" t="s">
        <v>15616</v>
      </c>
    </row>
    <row r="4044" spans="1:15" x14ac:dyDescent="0.25">
      <c r="A4044">
        <v>4043</v>
      </c>
      <c r="B4044" t="s">
        <v>10768</v>
      </c>
      <c r="C4044" t="s">
        <v>4622</v>
      </c>
      <c r="D4044" t="s">
        <v>16922</v>
      </c>
      <c r="E4044" s="65">
        <f t="shared" si="252"/>
        <v>43769</v>
      </c>
      <c r="F4044">
        <f t="shared" si="253"/>
        <v>2019</v>
      </c>
      <c r="G4044">
        <f t="shared" si="254"/>
        <v>10</v>
      </c>
      <c r="H4044">
        <f t="shared" si="255"/>
        <v>4</v>
      </c>
      <c r="I4044" s="1" t="s">
        <v>15625</v>
      </c>
      <c r="J4044" s="1" t="s">
        <v>17051</v>
      </c>
      <c r="K4044" s="1" t="s">
        <v>17125</v>
      </c>
      <c r="L4044" s="1" t="s">
        <v>15626</v>
      </c>
      <c r="M4044" s="42">
        <v>1</v>
      </c>
      <c r="N4044" s="42">
        <v>1</v>
      </c>
      <c r="O4044" s="1" t="s">
        <v>15615</v>
      </c>
    </row>
    <row r="4045" spans="1:15" x14ac:dyDescent="0.25">
      <c r="A4045">
        <v>4044</v>
      </c>
      <c r="B4045" t="s">
        <v>9005</v>
      </c>
      <c r="C4045" t="s">
        <v>6349</v>
      </c>
      <c r="D4045" t="s">
        <v>16923</v>
      </c>
      <c r="E4045" s="65">
        <f t="shared" si="252"/>
        <v>43771</v>
      </c>
      <c r="F4045">
        <f t="shared" si="253"/>
        <v>2019</v>
      </c>
      <c r="G4045">
        <f t="shared" si="254"/>
        <v>11</v>
      </c>
      <c r="H4045">
        <f t="shared" si="255"/>
        <v>6</v>
      </c>
      <c r="I4045" s="1" t="s">
        <v>15622</v>
      </c>
      <c r="J4045" s="1" t="s">
        <v>17051</v>
      </c>
      <c r="K4045" s="1" t="s">
        <v>17125</v>
      </c>
      <c r="L4045" s="1" t="s">
        <v>15626</v>
      </c>
      <c r="M4045" s="42">
        <v>1</v>
      </c>
      <c r="N4045" s="42">
        <v>0.99</v>
      </c>
      <c r="O4045" s="1" t="s">
        <v>15616</v>
      </c>
    </row>
    <row r="4046" spans="1:15" x14ac:dyDescent="0.25">
      <c r="A4046">
        <v>4045</v>
      </c>
      <c r="B4046" t="s">
        <v>8559</v>
      </c>
      <c r="C4046" t="s">
        <v>6788</v>
      </c>
      <c r="D4046" t="s">
        <v>16923</v>
      </c>
      <c r="E4046" s="65">
        <f t="shared" si="252"/>
        <v>43771</v>
      </c>
      <c r="F4046">
        <f t="shared" si="253"/>
        <v>2019</v>
      </c>
      <c r="G4046">
        <f t="shared" si="254"/>
        <v>11</v>
      </c>
      <c r="H4046">
        <f t="shared" si="255"/>
        <v>6</v>
      </c>
      <c r="I4046" s="1" t="s">
        <v>15622</v>
      </c>
      <c r="J4046" s="1" t="s">
        <v>17051</v>
      </c>
      <c r="K4046" s="1" t="s">
        <v>17125</v>
      </c>
      <c r="L4046" s="1" t="s">
        <v>15626</v>
      </c>
      <c r="M4046" s="42">
        <v>1</v>
      </c>
      <c r="N4046" s="42">
        <v>0.98</v>
      </c>
      <c r="O4046" s="1" t="s">
        <v>15616</v>
      </c>
    </row>
    <row r="4047" spans="1:15" x14ac:dyDescent="0.25">
      <c r="A4047">
        <v>4046</v>
      </c>
      <c r="B4047" t="s">
        <v>10807</v>
      </c>
      <c r="C4047" t="s">
        <v>4586</v>
      </c>
      <c r="D4047" t="s">
        <v>16923</v>
      </c>
      <c r="E4047" s="65">
        <f t="shared" si="252"/>
        <v>43771</v>
      </c>
      <c r="F4047">
        <f t="shared" si="253"/>
        <v>2019</v>
      </c>
      <c r="G4047">
        <f t="shared" si="254"/>
        <v>11</v>
      </c>
      <c r="H4047">
        <f t="shared" si="255"/>
        <v>6</v>
      </c>
      <c r="I4047" s="1" t="s">
        <v>15622</v>
      </c>
      <c r="J4047" s="1" t="s">
        <v>17051</v>
      </c>
      <c r="K4047" s="1" t="s">
        <v>17125</v>
      </c>
      <c r="L4047" s="1" t="s">
        <v>15626</v>
      </c>
      <c r="M4047" s="42">
        <v>1</v>
      </c>
      <c r="N4047" s="42">
        <v>0.98</v>
      </c>
      <c r="O4047" s="1" t="s">
        <v>15615</v>
      </c>
    </row>
    <row r="4048" spans="1:15" x14ac:dyDescent="0.25">
      <c r="A4048">
        <v>4047</v>
      </c>
      <c r="B4048" t="s">
        <v>10989</v>
      </c>
      <c r="C4048" t="s">
        <v>4408</v>
      </c>
      <c r="D4048" t="s">
        <v>16924</v>
      </c>
      <c r="E4048" s="65">
        <f t="shared" si="252"/>
        <v>43773</v>
      </c>
      <c r="F4048">
        <f t="shared" si="253"/>
        <v>2019</v>
      </c>
      <c r="G4048">
        <f t="shared" si="254"/>
        <v>11</v>
      </c>
      <c r="H4048">
        <f t="shared" si="255"/>
        <v>1</v>
      </c>
      <c r="I4048" s="1" t="s">
        <v>15622</v>
      </c>
      <c r="J4048" s="1" t="s">
        <v>17051</v>
      </c>
      <c r="K4048" s="1" t="s">
        <v>17125</v>
      </c>
      <c r="L4048" s="1" t="s">
        <v>15623</v>
      </c>
      <c r="M4048" s="42">
        <v>1</v>
      </c>
      <c r="N4048" s="42">
        <v>1</v>
      </c>
      <c r="O4048" s="1" t="s">
        <v>15615</v>
      </c>
    </row>
    <row r="4049" spans="1:15" x14ac:dyDescent="0.25">
      <c r="A4049">
        <v>4048</v>
      </c>
      <c r="B4049" t="s">
        <v>11620</v>
      </c>
      <c r="C4049" t="s">
        <v>3785</v>
      </c>
      <c r="D4049" t="s">
        <v>16925</v>
      </c>
      <c r="E4049" s="65">
        <f t="shared" si="252"/>
        <v>43774</v>
      </c>
      <c r="F4049">
        <f t="shared" si="253"/>
        <v>2019</v>
      </c>
      <c r="G4049">
        <f t="shared" si="254"/>
        <v>11</v>
      </c>
      <c r="H4049">
        <f t="shared" si="255"/>
        <v>2</v>
      </c>
      <c r="I4049" s="1" t="s">
        <v>15625</v>
      </c>
      <c r="J4049" s="1" t="s">
        <v>17051</v>
      </c>
      <c r="K4049" s="1" t="s">
        <v>17125</v>
      </c>
      <c r="L4049" s="1" t="s">
        <v>15628</v>
      </c>
      <c r="M4049" s="42">
        <v>0</v>
      </c>
      <c r="N4049" s="42">
        <v>1</v>
      </c>
      <c r="O4049" s="1" t="s">
        <v>15615</v>
      </c>
    </row>
    <row r="4050" spans="1:15" x14ac:dyDescent="0.25">
      <c r="A4050">
        <v>4049</v>
      </c>
      <c r="B4050" t="s">
        <v>9032</v>
      </c>
      <c r="C4050" t="s">
        <v>6321</v>
      </c>
      <c r="D4050" t="s">
        <v>16925</v>
      </c>
      <c r="E4050" s="65">
        <f t="shared" si="252"/>
        <v>43774</v>
      </c>
      <c r="F4050">
        <f t="shared" si="253"/>
        <v>2019</v>
      </c>
      <c r="G4050">
        <f t="shared" si="254"/>
        <v>11</v>
      </c>
      <c r="H4050">
        <f t="shared" si="255"/>
        <v>2</v>
      </c>
      <c r="I4050" s="1" t="s">
        <v>15711</v>
      </c>
      <c r="J4050" s="1" t="s">
        <v>17060</v>
      </c>
      <c r="K4050" s="1" t="s">
        <v>17125</v>
      </c>
      <c r="L4050" s="1" t="s">
        <v>15626</v>
      </c>
      <c r="M4050" s="42">
        <v>1</v>
      </c>
      <c r="N4050" s="42">
        <v>1</v>
      </c>
      <c r="O4050" s="1" t="s">
        <v>15615</v>
      </c>
    </row>
    <row r="4051" spans="1:15" x14ac:dyDescent="0.25">
      <c r="A4051">
        <v>4050</v>
      </c>
      <c r="B4051" t="s">
        <v>9145</v>
      </c>
      <c r="C4051" t="s">
        <v>6208</v>
      </c>
      <c r="D4051" t="s">
        <v>16926</v>
      </c>
      <c r="E4051" s="65">
        <f t="shared" si="252"/>
        <v>43776</v>
      </c>
      <c r="F4051">
        <f t="shared" si="253"/>
        <v>2019</v>
      </c>
      <c r="G4051">
        <f t="shared" si="254"/>
        <v>11</v>
      </c>
      <c r="H4051">
        <f t="shared" si="255"/>
        <v>4</v>
      </c>
      <c r="I4051" s="1" t="s">
        <v>15625</v>
      </c>
      <c r="J4051" s="1" t="s">
        <v>17051</v>
      </c>
      <c r="K4051" s="1" t="s">
        <v>17125</v>
      </c>
      <c r="L4051" s="1" t="s">
        <v>15626</v>
      </c>
      <c r="M4051" s="42">
        <v>1</v>
      </c>
      <c r="N4051" s="42">
        <v>0.93</v>
      </c>
      <c r="O4051" s="1" t="s">
        <v>15616</v>
      </c>
    </row>
    <row r="4052" spans="1:15" x14ac:dyDescent="0.25">
      <c r="A4052">
        <v>4051</v>
      </c>
      <c r="B4052" t="s">
        <v>8547</v>
      </c>
      <c r="C4052" t="s">
        <v>6799</v>
      </c>
      <c r="D4052" t="s">
        <v>16926</v>
      </c>
      <c r="E4052" s="65">
        <f t="shared" si="252"/>
        <v>43776</v>
      </c>
      <c r="F4052">
        <f t="shared" si="253"/>
        <v>2019</v>
      </c>
      <c r="G4052">
        <f t="shared" si="254"/>
        <v>11</v>
      </c>
      <c r="H4052">
        <f t="shared" si="255"/>
        <v>4</v>
      </c>
      <c r="I4052" s="1" t="s">
        <v>15681</v>
      </c>
      <c r="J4052" s="1" t="s">
        <v>17105</v>
      </c>
      <c r="K4052" s="1" t="s">
        <v>17125</v>
      </c>
      <c r="L4052" s="1" t="s">
        <v>15626</v>
      </c>
      <c r="M4052" s="42">
        <v>0.9</v>
      </c>
      <c r="N4052" s="42">
        <v>0.98</v>
      </c>
      <c r="O4052" s="1" t="s">
        <v>15615</v>
      </c>
    </row>
    <row r="4053" spans="1:15" x14ac:dyDescent="0.25">
      <c r="A4053">
        <v>4052</v>
      </c>
      <c r="B4053" t="s">
        <v>11254</v>
      </c>
      <c r="C4053" t="s">
        <v>4147</v>
      </c>
      <c r="D4053" t="s">
        <v>16927</v>
      </c>
      <c r="E4053" s="65">
        <f t="shared" si="252"/>
        <v>43778</v>
      </c>
      <c r="F4053">
        <f t="shared" si="253"/>
        <v>2019</v>
      </c>
      <c r="G4053">
        <f t="shared" si="254"/>
        <v>11</v>
      </c>
      <c r="H4053">
        <f t="shared" si="255"/>
        <v>6</v>
      </c>
      <c r="I4053" s="1" t="s">
        <v>15622</v>
      </c>
      <c r="J4053" s="1" t="s">
        <v>17051</v>
      </c>
      <c r="K4053" s="1" t="s">
        <v>17125</v>
      </c>
      <c r="L4053" s="1" t="s">
        <v>15623</v>
      </c>
      <c r="M4053" s="42">
        <v>0.5</v>
      </c>
      <c r="N4053" s="42">
        <v>1</v>
      </c>
      <c r="O4053" s="1" t="s">
        <v>15616</v>
      </c>
    </row>
    <row r="4054" spans="1:15" x14ac:dyDescent="0.25">
      <c r="A4054">
        <v>4053</v>
      </c>
      <c r="B4054" t="s">
        <v>9440</v>
      </c>
      <c r="C4054" t="s">
        <v>5919</v>
      </c>
      <c r="D4054" t="s">
        <v>16928</v>
      </c>
      <c r="E4054" s="65">
        <f t="shared" si="252"/>
        <v>43780</v>
      </c>
      <c r="F4054">
        <f t="shared" si="253"/>
        <v>2019</v>
      </c>
      <c r="G4054">
        <f t="shared" si="254"/>
        <v>11</v>
      </c>
      <c r="H4054">
        <f t="shared" si="255"/>
        <v>1</v>
      </c>
      <c r="I4054" s="1" t="s">
        <v>15622</v>
      </c>
      <c r="J4054" s="1" t="s">
        <v>17051</v>
      </c>
      <c r="K4054" s="1" t="s">
        <v>17125</v>
      </c>
      <c r="L4054" s="1" t="s">
        <v>15624</v>
      </c>
      <c r="M4054" s="42">
        <v>1</v>
      </c>
      <c r="N4054" s="42">
        <v>1</v>
      </c>
      <c r="O4054" s="1" t="s">
        <v>15615</v>
      </c>
    </row>
    <row r="4055" spans="1:15" x14ac:dyDescent="0.25">
      <c r="A4055">
        <v>4054</v>
      </c>
      <c r="B4055" t="s">
        <v>11514</v>
      </c>
      <c r="C4055" t="s">
        <v>3889</v>
      </c>
      <c r="D4055" t="s">
        <v>16929</v>
      </c>
      <c r="E4055" s="65">
        <f t="shared" si="252"/>
        <v>43783</v>
      </c>
      <c r="F4055">
        <f t="shared" si="253"/>
        <v>2019</v>
      </c>
      <c r="G4055">
        <f t="shared" si="254"/>
        <v>11</v>
      </c>
      <c r="H4055">
        <f t="shared" si="255"/>
        <v>4</v>
      </c>
      <c r="I4055" s="1" t="s">
        <v>15625</v>
      </c>
      <c r="J4055" s="1" t="s">
        <v>17051</v>
      </c>
      <c r="K4055" s="1" t="s">
        <v>17125</v>
      </c>
      <c r="L4055" s="1" t="s">
        <v>15628</v>
      </c>
      <c r="M4055" s="42">
        <v>0.25</v>
      </c>
      <c r="N4055" s="42">
        <v>0.84</v>
      </c>
      <c r="O4055" s="1" t="s">
        <v>15615</v>
      </c>
    </row>
    <row r="4056" spans="1:15" x14ac:dyDescent="0.25">
      <c r="A4056">
        <v>4055</v>
      </c>
      <c r="B4056" t="s">
        <v>10945</v>
      </c>
      <c r="C4056" t="s">
        <v>4449</v>
      </c>
      <c r="D4056" t="s">
        <v>16930</v>
      </c>
      <c r="E4056" s="65">
        <f t="shared" si="252"/>
        <v>43784</v>
      </c>
      <c r="F4056">
        <f t="shared" si="253"/>
        <v>2019</v>
      </c>
      <c r="G4056">
        <f t="shared" si="254"/>
        <v>11</v>
      </c>
      <c r="H4056">
        <f t="shared" si="255"/>
        <v>5</v>
      </c>
      <c r="I4056" s="1" t="s">
        <v>15629</v>
      </c>
      <c r="J4056" s="1" t="s">
        <v>17051</v>
      </c>
      <c r="K4056" s="1" t="s">
        <v>17125</v>
      </c>
      <c r="L4056" s="1" t="s">
        <v>15623</v>
      </c>
      <c r="M4056" s="42">
        <v>0.5</v>
      </c>
      <c r="N4056" s="42">
        <v>1</v>
      </c>
      <c r="O4056" s="1" t="s">
        <v>15615</v>
      </c>
    </row>
    <row r="4057" spans="1:15" x14ac:dyDescent="0.25">
      <c r="A4057">
        <v>4056</v>
      </c>
      <c r="B4057" t="s">
        <v>8235</v>
      </c>
      <c r="C4057" t="s">
        <v>7100</v>
      </c>
      <c r="D4057" t="s">
        <v>16930</v>
      </c>
      <c r="E4057" s="65">
        <f t="shared" si="252"/>
        <v>43784</v>
      </c>
      <c r="F4057">
        <f t="shared" si="253"/>
        <v>2019</v>
      </c>
      <c r="G4057">
        <f t="shared" si="254"/>
        <v>11</v>
      </c>
      <c r="H4057">
        <f t="shared" si="255"/>
        <v>5</v>
      </c>
      <c r="I4057" s="1" t="s">
        <v>15622</v>
      </c>
      <c r="J4057" s="1" t="s">
        <v>17051</v>
      </c>
      <c r="K4057" s="1" t="s">
        <v>17125</v>
      </c>
      <c r="L4057" s="1" t="s">
        <v>15626</v>
      </c>
      <c r="M4057" s="42">
        <v>1</v>
      </c>
      <c r="N4057" s="42">
        <v>1</v>
      </c>
      <c r="O4057" s="1" t="s">
        <v>15616</v>
      </c>
    </row>
    <row r="4058" spans="1:15" x14ac:dyDescent="0.25">
      <c r="A4058">
        <v>4057</v>
      </c>
      <c r="B4058" t="s">
        <v>10774</v>
      </c>
      <c r="C4058" t="s">
        <v>4616</v>
      </c>
      <c r="D4058" t="s">
        <v>16931</v>
      </c>
      <c r="E4058" s="65">
        <f t="shared" si="252"/>
        <v>43785</v>
      </c>
      <c r="F4058">
        <f t="shared" si="253"/>
        <v>2019</v>
      </c>
      <c r="G4058">
        <f t="shared" si="254"/>
        <v>11</v>
      </c>
      <c r="H4058">
        <f t="shared" si="255"/>
        <v>6</v>
      </c>
      <c r="I4058" s="1" t="s">
        <v>15789</v>
      </c>
      <c r="J4058" s="1" t="s">
        <v>17074</v>
      </c>
      <c r="K4058" s="1" t="s">
        <v>17125</v>
      </c>
      <c r="L4058" s="1" t="s">
        <v>15626</v>
      </c>
      <c r="M4058" s="42">
        <v>1</v>
      </c>
      <c r="N4058" s="42">
        <v>1</v>
      </c>
      <c r="O4058" s="1" t="s">
        <v>15615</v>
      </c>
    </row>
    <row r="4059" spans="1:15" x14ac:dyDescent="0.25">
      <c r="A4059">
        <v>4058</v>
      </c>
      <c r="B4059" t="s">
        <v>11496</v>
      </c>
      <c r="C4059" t="s">
        <v>3906</v>
      </c>
      <c r="D4059" t="s">
        <v>16931</v>
      </c>
      <c r="E4059" s="65">
        <f t="shared" si="252"/>
        <v>43785</v>
      </c>
      <c r="F4059">
        <f t="shared" si="253"/>
        <v>2019</v>
      </c>
      <c r="G4059">
        <f t="shared" si="254"/>
        <v>11</v>
      </c>
      <c r="H4059">
        <f t="shared" si="255"/>
        <v>6</v>
      </c>
      <c r="I4059" s="1" t="s">
        <v>15622</v>
      </c>
      <c r="J4059" s="1" t="s">
        <v>17051</v>
      </c>
      <c r="K4059" s="1" t="s">
        <v>17125</v>
      </c>
      <c r="L4059" s="1" t="s">
        <v>15626</v>
      </c>
      <c r="M4059" s="42">
        <v>1</v>
      </c>
      <c r="N4059" s="42">
        <v>1</v>
      </c>
      <c r="O4059" s="1" t="s">
        <v>15616</v>
      </c>
    </row>
    <row r="4060" spans="1:15" x14ac:dyDescent="0.25">
      <c r="A4060">
        <v>4059</v>
      </c>
      <c r="B4060" t="s">
        <v>10979</v>
      </c>
      <c r="C4060" t="s">
        <v>4417</v>
      </c>
      <c r="D4060" t="s">
        <v>16932</v>
      </c>
      <c r="E4060" s="65">
        <f t="shared" si="252"/>
        <v>43786</v>
      </c>
      <c r="F4060">
        <f t="shared" si="253"/>
        <v>2019</v>
      </c>
      <c r="G4060">
        <f t="shared" si="254"/>
        <v>11</v>
      </c>
      <c r="H4060">
        <f t="shared" si="255"/>
        <v>7</v>
      </c>
      <c r="I4060" s="1" t="s">
        <v>15625</v>
      </c>
      <c r="J4060" s="1" t="s">
        <v>17051</v>
      </c>
      <c r="K4060" s="1" t="s">
        <v>17125</v>
      </c>
      <c r="L4060" s="1" t="s">
        <v>15626</v>
      </c>
      <c r="M4060" s="42">
        <v>1</v>
      </c>
      <c r="N4060" s="42">
        <v>0.95</v>
      </c>
      <c r="O4060" s="1" t="s">
        <v>15616</v>
      </c>
    </row>
    <row r="4061" spans="1:15" x14ac:dyDescent="0.25">
      <c r="A4061">
        <v>4060</v>
      </c>
      <c r="B4061" t="s">
        <v>11520</v>
      </c>
      <c r="C4061" t="s">
        <v>3883</v>
      </c>
      <c r="D4061" t="s">
        <v>16933</v>
      </c>
      <c r="E4061" s="65">
        <f t="shared" si="252"/>
        <v>43787</v>
      </c>
      <c r="F4061">
        <f t="shared" si="253"/>
        <v>2019</v>
      </c>
      <c r="G4061">
        <f t="shared" si="254"/>
        <v>11</v>
      </c>
      <c r="H4061">
        <f t="shared" si="255"/>
        <v>1</v>
      </c>
      <c r="I4061" s="1" t="s">
        <v>15622</v>
      </c>
      <c r="J4061" s="1" t="s">
        <v>17051</v>
      </c>
      <c r="K4061" s="1" t="s">
        <v>17125</v>
      </c>
      <c r="L4061" s="1" t="s">
        <v>15624</v>
      </c>
      <c r="M4061" s="42">
        <v>0.8</v>
      </c>
      <c r="N4061" s="42">
        <v>0.81</v>
      </c>
      <c r="O4061" s="1" t="s">
        <v>15616</v>
      </c>
    </row>
    <row r="4062" spans="1:15" x14ac:dyDescent="0.25">
      <c r="A4062">
        <v>4061</v>
      </c>
      <c r="B4062" t="s">
        <v>8944</v>
      </c>
      <c r="C4062" t="s">
        <v>6409</v>
      </c>
      <c r="D4062" t="s">
        <v>16934</v>
      </c>
      <c r="E4062" s="65">
        <f t="shared" si="252"/>
        <v>43788</v>
      </c>
      <c r="F4062">
        <f t="shared" si="253"/>
        <v>2019</v>
      </c>
      <c r="G4062">
        <f t="shared" si="254"/>
        <v>11</v>
      </c>
      <c r="H4062">
        <f t="shared" si="255"/>
        <v>2</v>
      </c>
      <c r="I4062" s="1" t="s">
        <v>15622</v>
      </c>
      <c r="J4062" s="1" t="s">
        <v>17051</v>
      </c>
      <c r="K4062" s="1" t="s">
        <v>17125</v>
      </c>
      <c r="L4062" s="1" t="s">
        <v>15626</v>
      </c>
      <c r="M4062" s="42">
        <v>1</v>
      </c>
      <c r="N4062" s="42">
        <v>0.99</v>
      </c>
      <c r="O4062" s="1" t="s">
        <v>15615</v>
      </c>
    </row>
    <row r="4063" spans="1:15" x14ac:dyDescent="0.25">
      <c r="A4063">
        <v>4062</v>
      </c>
      <c r="B4063" t="s">
        <v>9868</v>
      </c>
      <c r="C4063" t="s">
        <v>5503</v>
      </c>
      <c r="D4063" t="s">
        <v>16935</v>
      </c>
      <c r="E4063" s="65">
        <f t="shared" si="252"/>
        <v>43789</v>
      </c>
      <c r="F4063">
        <f t="shared" si="253"/>
        <v>2019</v>
      </c>
      <c r="G4063">
        <f t="shared" si="254"/>
        <v>11</v>
      </c>
      <c r="H4063">
        <f t="shared" si="255"/>
        <v>3</v>
      </c>
      <c r="I4063" s="1" t="s">
        <v>15622</v>
      </c>
      <c r="J4063" s="1" t="s">
        <v>17051</v>
      </c>
      <c r="K4063" s="1" t="s">
        <v>17125</v>
      </c>
      <c r="L4063" s="1" t="s">
        <v>15626</v>
      </c>
      <c r="M4063" s="42">
        <v>1</v>
      </c>
      <c r="N4063" s="42">
        <v>0.94</v>
      </c>
      <c r="O4063" s="1" t="s">
        <v>15615</v>
      </c>
    </row>
    <row r="4064" spans="1:15" x14ac:dyDescent="0.25">
      <c r="A4064">
        <v>4063</v>
      </c>
      <c r="B4064" t="s">
        <v>11501</v>
      </c>
      <c r="C4064" t="s">
        <v>3901</v>
      </c>
      <c r="D4064" t="s">
        <v>16935</v>
      </c>
      <c r="E4064" s="65">
        <f t="shared" si="252"/>
        <v>43789</v>
      </c>
      <c r="F4064">
        <f t="shared" si="253"/>
        <v>2019</v>
      </c>
      <c r="G4064">
        <f t="shared" si="254"/>
        <v>11</v>
      </c>
      <c r="H4064">
        <f t="shared" si="255"/>
        <v>3</v>
      </c>
      <c r="I4064" s="1" t="s">
        <v>15820</v>
      </c>
      <c r="J4064" s="1" t="s">
        <v>17074</v>
      </c>
      <c r="K4064" s="1" t="s">
        <v>17125</v>
      </c>
      <c r="L4064" s="1" t="s">
        <v>15628</v>
      </c>
      <c r="M4064" s="42">
        <v>0.33</v>
      </c>
      <c r="N4064" s="42">
        <v>1</v>
      </c>
      <c r="O4064" s="1" t="s">
        <v>15615</v>
      </c>
    </row>
    <row r="4065" spans="1:15" x14ac:dyDescent="0.25">
      <c r="A4065">
        <v>4064</v>
      </c>
      <c r="B4065" t="s">
        <v>8424</v>
      </c>
      <c r="C4065" t="s">
        <v>6918</v>
      </c>
      <c r="D4065" t="s">
        <v>16935</v>
      </c>
      <c r="E4065" s="65">
        <f t="shared" si="252"/>
        <v>43789</v>
      </c>
      <c r="F4065">
        <f t="shared" si="253"/>
        <v>2019</v>
      </c>
      <c r="G4065">
        <f t="shared" si="254"/>
        <v>11</v>
      </c>
      <c r="H4065">
        <f t="shared" si="255"/>
        <v>3</v>
      </c>
      <c r="I4065" s="1" t="s">
        <v>15629</v>
      </c>
      <c r="J4065" s="1" t="s">
        <v>17051</v>
      </c>
      <c r="K4065" s="1" t="s">
        <v>17125</v>
      </c>
      <c r="L4065" s="1" t="s">
        <v>15626</v>
      </c>
      <c r="M4065" s="42">
        <v>1</v>
      </c>
      <c r="N4065" s="42">
        <v>0.99</v>
      </c>
      <c r="O4065" s="1" t="s">
        <v>15615</v>
      </c>
    </row>
    <row r="4066" spans="1:15" x14ac:dyDescent="0.25">
      <c r="A4066">
        <v>4065</v>
      </c>
      <c r="B4066" t="s">
        <v>8695</v>
      </c>
      <c r="C4066" t="s">
        <v>6653</v>
      </c>
      <c r="D4066" t="s">
        <v>16936</v>
      </c>
      <c r="E4066" s="65">
        <f t="shared" si="252"/>
        <v>43792</v>
      </c>
      <c r="F4066">
        <f t="shared" si="253"/>
        <v>2019</v>
      </c>
      <c r="G4066">
        <f t="shared" si="254"/>
        <v>11</v>
      </c>
      <c r="H4066">
        <f t="shared" si="255"/>
        <v>6</v>
      </c>
      <c r="I4066" s="1" t="s">
        <v>15688</v>
      </c>
      <c r="J4066" s="1" t="s">
        <v>17073</v>
      </c>
      <c r="K4066" s="1" t="s">
        <v>17125</v>
      </c>
      <c r="L4066" s="1" t="s">
        <v>15626</v>
      </c>
      <c r="M4066" s="42">
        <v>0.85</v>
      </c>
      <c r="N4066" s="42">
        <v>0.99</v>
      </c>
      <c r="O4066" s="1" t="s">
        <v>15615</v>
      </c>
    </row>
    <row r="4067" spans="1:15" x14ac:dyDescent="0.25">
      <c r="A4067">
        <v>4066</v>
      </c>
      <c r="B4067" t="s">
        <v>11509</v>
      </c>
      <c r="C4067" t="s">
        <v>3893</v>
      </c>
      <c r="D4067" t="s">
        <v>16936</v>
      </c>
      <c r="E4067" s="65">
        <f t="shared" si="252"/>
        <v>43792</v>
      </c>
      <c r="F4067">
        <f t="shared" si="253"/>
        <v>2019</v>
      </c>
      <c r="G4067">
        <f t="shared" si="254"/>
        <v>11</v>
      </c>
      <c r="H4067">
        <f t="shared" si="255"/>
        <v>6</v>
      </c>
      <c r="I4067" s="1" t="s">
        <v>15622</v>
      </c>
      <c r="J4067" s="1" t="s">
        <v>17051</v>
      </c>
      <c r="K4067" s="1" t="s">
        <v>17125</v>
      </c>
      <c r="L4067" s="1" t="s">
        <v>15626</v>
      </c>
      <c r="M4067" s="42">
        <v>1</v>
      </c>
      <c r="N4067" s="42">
        <v>1</v>
      </c>
      <c r="O4067" s="1" t="s">
        <v>15615</v>
      </c>
    </row>
    <row r="4068" spans="1:15" x14ac:dyDescent="0.25">
      <c r="A4068">
        <v>4067</v>
      </c>
      <c r="B4068" t="s">
        <v>10796</v>
      </c>
      <c r="C4068" t="s">
        <v>4596</v>
      </c>
      <c r="D4068" t="s">
        <v>16937</v>
      </c>
      <c r="E4068" s="65">
        <f t="shared" si="252"/>
        <v>43793</v>
      </c>
      <c r="F4068">
        <f t="shared" si="253"/>
        <v>2019</v>
      </c>
      <c r="G4068">
        <f t="shared" si="254"/>
        <v>11</v>
      </c>
      <c r="H4068">
        <f t="shared" si="255"/>
        <v>7</v>
      </c>
      <c r="I4068" s="1" t="s">
        <v>15622</v>
      </c>
      <c r="J4068" s="1" t="s">
        <v>17051</v>
      </c>
      <c r="K4068" s="1" t="s">
        <v>17125</v>
      </c>
      <c r="L4068" s="1" t="s">
        <v>15624</v>
      </c>
      <c r="M4068" s="42">
        <v>1</v>
      </c>
      <c r="N4068" s="42">
        <v>0.48</v>
      </c>
      <c r="O4068" s="1" t="s">
        <v>15616</v>
      </c>
    </row>
    <row r="4069" spans="1:15" x14ac:dyDescent="0.25">
      <c r="A4069">
        <v>4068</v>
      </c>
      <c r="B4069" t="s">
        <v>10728</v>
      </c>
      <c r="C4069" t="s">
        <v>4661</v>
      </c>
      <c r="D4069" t="s">
        <v>16938</v>
      </c>
      <c r="E4069" s="65">
        <f t="shared" si="252"/>
        <v>43796</v>
      </c>
      <c r="F4069">
        <f t="shared" si="253"/>
        <v>2019</v>
      </c>
      <c r="G4069">
        <f t="shared" si="254"/>
        <v>11</v>
      </c>
      <c r="H4069">
        <f t="shared" si="255"/>
        <v>3</v>
      </c>
      <c r="I4069" s="1" t="s">
        <v>15785</v>
      </c>
      <c r="J4069" s="1" t="s">
        <v>17051</v>
      </c>
      <c r="K4069" s="1" t="s">
        <v>17125</v>
      </c>
      <c r="L4069" s="1" t="s">
        <v>15623</v>
      </c>
      <c r="M4069" s="42">
        <v>1</v>
      </c>
      <c r="N4069" s="42">
        <v>0.89</v>
      </c>
      <c r="O4069" s="1" t="s">
        <v>15616</v>
      </c>
    </row>
    <row r="4070" spans="1:15" x14ac:dyDescent="0.25">
      <c r="A4070">
        <v>4069</v>
      </c>
      <c r="B4070" t="s">
        <v>8446</v>
      </c>
      <c r="C4070" t="s">
        <v>6896</v>
      </c>
      <c r="D4070" t="s">
        <v>16938</v>
      </c>
      <c r="E4070" s="65">
        <f t="shared" si="252"/>
        <v>43796</v>
      </c>
      <c r="F4070">
        <f t="shared" si="253"/>
        <v>2019</v>
      </c>
      <c r="G4070">
        <f t="shared" si="254"/>
        <v>11</v>
      </c>
      <c r="H4070">
        <f t="shared" si="255"/>
        <v>3</v>
      </c>
      <c r="I4070" s="1" t="s">
        <v>15625</v>
      </c>
      <c r="J4070" s="1" t="s">
        <v>17051</v>
      </c>
      <c r="K4070" s="1" t="s">
        <v>17125</v>
      </c>
      <c r="L4070" s="1" t="s">
        <v>15623</v>
      </c>
      <c r="M4070" s="42">
        <v>0.75</v>
      </c>
      <c r="N4070" s="42">
        <v>0.84</v>
      </c>
      <c r="O4070" s="1" t="s">
        <v>15615</v>
      </c>
    </row>
    <row r="4071" spans="1:15" x14ac:dyDescent="0.25">
      <c r="A4071">
        <v>4070</v>
      </c>
      <c r="B4071" t="s">
        <v>7942</v>
      </c>
      <c r="C4071" t="s">
        <v>7388</v>
      </c>
      <c r="D4071" t="s">
        <v>16939</v>
      </c>
      <c r="E4071" s="65">
        <f t="shared" si="252"/>
        <v>43797</v>
      </c>
      <c r="F4071">
        <f t="shared" si="253"/>
        <v>2019</v>
      </c>
      <c r="G4071">
        <f t="shared" si="254"/>
        <v>11</v>
      </c>
      <c r="H4071">
        <f t="shared" si="255"/>
        <v>4</v>
      </c>
      <c r="I4071" s="1" t="s">
        <v>15647</v>
      </c>
      <c r="J4071" s="1" t="s">
        <v>17061</v>
      </c>
      <c r="K4071" s="1" t="s">
        <v>17125</v>
      </c>
      <c r="L4071" s="1" t="s">
        <v>15626</v>
      </c>
      <c r="M4071" s="42">
        <v>1</v>
      </c>
      <c r="N4071" s="42">
        <v>1</v>
      </c>
      <c r="O4071" s="1" t="s">
        <v>15615</v>
      </c>
    </row>
    <row r="4072" spans="1:15" x14ac:dyDescent="0.25">
      <c r="A4072">
        <v>4071</v>
      </c>
      <c r="B4072" t="s">
        <v>8505</v>
      </c>
      <c r="C4072" t="s">
        <v>6839</v>
      </c>
      <c r="D4072" t="s">
        <v>16940</v>
      </c>
      <c r="E4072" s="65">
        <f t="shared" si="252"/>
        <v>43801</v>
      </c>
      <c r="F4072">
        <f t="shared" si="253"/>
        <v>2019</v>
      </c>
      <c r="G4072">
        <f t="shared" si="254"/>
        <v>12</v>
      </c>
      <c r="H4072">
        <f t="shared" si="255"/>
        <v>1</v>
      </c>
      <c r="I4072" s="1" t="s">
        <v>15622</v>
      </c>
      <c r="J4072" s="1" t="s">
        <v>17051</v>
      </c>
      <c r="K4072" s="1" t="s">
        <v>17125</v>
      </c>
      <c r="L4072" s="1" t="s">
        <v>15626</v>
      </c>
      <c r="M4072" s="42">
        <v>0.83</v>
      </c>
      <c r="N4072" s="42">
        <v>0.97</v>
      </c>
      <c r="O4072" s="1" t="s">
        <v>15616</v>
      </c>
    </row>
    <row r="4073" spans="1:15" x14ac:dyDescent="0.25">
      <c r="A4073">
        <v>4072</v>
      </c>
      <c r="B4073" t="s">
        <v>7704</v>
      </c>
      <c r="C4073" t="s">
        <v>7614</v>
      </c>
      <c r="D4073" t="s">
        <v>16940</v>
      </c>
      <c r="E4073" s="65">
        <f t="shared" si="252"/>
        <v>43801</v>
      </c>
      <c r="F4073">
        <f t="shared" si="253"/>
        <v>2019</v>
      </c>
      <c r="G4073">
        <f t="shared" si="254"/>
        <v>12</v>
      </c>
      <c r="H4073">
        <f t="shared" si="255"/>
        <v>1</v>
      </c>
      <c r="I4073" s="1" t="s">
        <v>15622</v>
      </c>
      <c r="J4073" s="1" t="s">
        <v>17051</v>
      </c>
      <c r="K4073" s="1" t="s">
        <v>17125</v>
      </c>
      <c r="L4073" s="1" t="s">
        <v>15626</v>
      </c>
      <c r="M4073" s="42">
        <v>0.9</v>
      </c>
      <c r="N4073" s="42">
        <v>1</v>
      </c>
      <c r="O4073" s="1" t="s">
        <v>15615</v>
      </c>
    </row>
    <row r="4074" spans="1:15" x14ac:dyDescent="0.25">
      <c r="A4074">
        <v>4073</v>
      </c>
      <c r="B4074" t="s">
        <v>9973</v>
      </c>
      <c r="C4074" t="s">
        <v>5399</v>
      </c>
      <c r="D4074" t="s">
        <v>16941</v>
      </c>
      <c r="E4074" s="65">
        <f t="shared" si="252"/>
        <v>43802</v>
      </c>
      <c r="F4074">
        <f t="shared" si="253"/>
        <v>2019</v>
      </c>
      <c r="G4074">
        <f t="shared" si="254"/>
        <v>12</v>
      </c>
      <c r="H4074">
        <f t="shared" si="255"/>
        <v>2</v>
      </c>
      <c r="I4074" s="1" t="s">
        <v>15751</v>
      </c>
      <c r="J4074" s="1" t="s">
        <v>17073</v>
      </c>
      <c r="K4074" s="1" t="s">
        <v>17125</v>
      </c>
      <c r="L4074" s="1" t="s">
        <v>15626</v>
      </c>
      <c r="M4074" s="42">
        <v>1</v>
      </c>
      <c r="N4074" s="42">
        <v>0.74</v>
      </c>
      <c r="O4074" s="1" t="s">
        <v>15616</v>
      </c>
    </row>
    <row r="4075" spans="1:15" x14ac:dyDescent="0.25">
      <c r="A4075">
        <v>4074</v>
      </c>
      <c r="B4075" t="s">
        <v>9830</v>
      </c>
      <c r="C4075" t="s">
        <v>5539</v>
      </c>
      <c r="D4075" t="s">
        <v>16941</v>
      </c>
      <c r="E4075" s="65">
        <f t="shared" si="252"/>
        <v>43802</v>
      </c>
      <c r="F4075">
        <f t="shared" si="253"/>
        <v>2019</v>
      </c>
      <c r="G4075">
        <f t="shared" si="254"/>
        <v>12</v>
      </c>
      <c r="H4075">
        <f t="shared" si="255"/>
        <v>2</v>
      </c>
      <c r="I4075" s="1" t="s">
        <v>15622</v>
      </c>
      <c r="J4075" s="1" t="s">
        <v>17051</v>
      </c>
      <c r="K4075" s="1" t="s">
        <v>17125</v>
      </c>
      <c r="L4075" s="1" t="s">
        <v>15626</v>
      </c>
      <c r="M4075" s="42">
        <v>1</v>
      </c>
      <c r="N4075" s="42">
        <v>1</v>
      </c>
      <c r="O4075" s="1" t="s">
        <v>15615</v>
      </c>
    </row>
    <row r="4076" spans="1:15" x14ac:dyDescent="0.25">
      <c r="A4076">
        <v>4075</v>
      </c>
      <c r="B4076" t="s">
        <v>11699</v>
      </c>
      <c r="C4076" t="s">
        <v>3707</v>
      </c>
      <c r="D4076" t="s">
        <v>16942</v>
      </c>
      <c r="E4076" s="65">
        <f t="shared" si="252"/>
        <v>43803</v>
      </c>
      <c r="F4076">
        <f t="shared" si="253"/>
        <v>2019</v>
      </c>
      <c r="G4076">
        <f t="shared" si="254"/>
        <v>12</v>
      </c>
      <c r="H4076">
        <f t="shared" si="255"/>
        <v>3</v>
      </c>
      <c r="I4076" s="1" t="s">
        <v>15825</v>
      </c>
      <c r="J4076" s="1" t="s">
        <v>17074</v>
      </c>
      <c r="K4076" s="1" t="s">
        <v>17125</v>
      </c>
      <c r="L4076" s="1" t="s">
        <v>15626</v>
      </c>
      <c r="M4076" s="42">
        <v>1</v>
      </c>
      <c r="N4076" s="42">
        <v>1</v>
      </c>
      <c r="O4076" s="1" t="s">
        <v>15616</v>
      </c>
    </row>
    <row r="4077" spans="1:15" x14ac:dyDescent="0.25">
      <c r="A4077">
        <v>4076</v>
      </c>
      <c r="B4077" t="s">
        <v>11251</v>
      </c>
      <c r="C4077" t="s">
        <v>4150</v>
      </c>
      <c r="D4077" t="s">
        <v>16943</v>
      </c>
      <c r="E4077" s="65">
        <f t="shared" si="252"/>
        <v>43804</v>
      </c>
      <c r="F4077">
        <f t="shared" si="253"/>
        <v>2019</v>
      </c>
      <c r="G4077">
        <f t="shared" si="254"/>
        <v>12</v>
      </c>
      <c r="H4077">
        <f t="shared" si="255"/>
        <v>4</v>
      </c>
      <c r="I4077" s="1" t="s">
        <v>15807</v>
      </c>
      <c r="J4077" s="1" t="s">
        <v>17051</v>
      </c>
      <c r="K4077" s="1" t="s">
        <v>17125</v>
      </c>
      <c r="L4077" s="1" t="s">
        <v>15623</v>
      </c>
      <c r="M4077" s="42">
        <v>0.8</v>
      </c>
      <c r="N4077" s="42">
        <v>0.83</v>
      </c>
      <c r="O4077" s="1" t="s">
        <v>15616</v>
      </c>
    </row>
    <row r="4078" spans="1:15" x14ac:dyDescent="0.25">
      <c r="A4078">
        <v>4077</v>
      </c>
      <c r="B4078" t="s">
        <v>11045</v>
      </c>
      <c r="C4078" t="s">
        <v>4352</v>
      </c>
      <c r="D4078" t="s">
        <v>16944</v>
      </c>
      <c r="E4078" s="65">
        <f t="shared" si="252"/>
        <v>43806</v>
      </c>
      <c r="F4078">
        <f t="shared" si="253"/>
        <v>2019</v>
      </c>
      <c r="G4078">
        <f t="shared" si="254"/>
        <v>12</v>
      </c>
      <c r="H4078">
        <f t="shared" si="255"/>
        <v>6</v>
      </c>
      <c r="I4078" s="1" t="s">
        <v>15622</v>
      </c>
      <c r="J4078" s="1" t="s">
        <v>17051</v>
      </c>
      <c r="K4078" s="1" t="s">
        <v>17125</v>
      </c>
      <c r="L4078" s="1" t="s">
        <v>15624</v>
      </c>
      <c r="M4078" s="42">
        <v>1</v>
      </c>
      <c r="N4078" s="42">
        <v>0.93</v>
      </c>
      <c r="O4078" s="1" t="s">
        <v>15616</v>
      </c>
    </row>
    <row r="4079" spans="1:15" x14ac:dyDescent="0.25">
      <c r="A4079">
        <v>4078</v>
      </c>
      <c r="B4079" t="s">
        <v>8702</v>
      </c>
      <c r="C4079" t="s">
        <v>6646</v>
      </c>
      <c r="D4079" t="s">
        <v>16944</v>
      </c>
      <c r="E4079" s="65">
        <f t="shared" si="252"/>
        <v>43806</v>
      </c>
      <c r="F4079">
        <f t="shared" si="253"/>
        <v>2019</v>
      </c>
      <c r="G4079">
        <f t="shared" si="254"/>
        <v>12</v>
      </c>
      <c r="H4079">
        <f t="shared" si="255"/>
        <v>6</v>
      </c>
      <c r="I4079" s="1" t="s">
        <v>15622</v>
      </c>
      <c r="J4079" s="1" t="s">
        <v>17051</v>
      </c>
      <c r="K4079" s="1" t="s">
        <v>17125</v>
      </c>
      <c r="L4079" s="1" t="s">
        <v>15626</v>
      </c>
      <c r="M4079" s="42">
        <v>1</v>
      </c>
      <c r="N4079" s="42">
        <v>1</v>
      </c>
      <c r="O4079" s="1" t="s">
        <v>15615</v>
      </c>
    </row>
    <row r="4080" spans="1:15" x14ac:dyDescent="0.25">
      <c r="A4080">
        <v>4079</v>
      </c>
      <c r="B4080" t="s">
        <v>8655</v>
      </c>
      <c r="C4080" t="s">
        <v>6693</v>
      </c>
      <c r="D4080" t="s">
        <v>16945</v>
      </c>
      <c r="E4080" s="65">
        <f t="shared" si="252"/>
        <v>43809</v>
      </c>
      <c r="F4080">
        <f t="shared" si="253"/>
        <v>2019</v>
      </c>
      <c r="G4080">
        <f t="shared" si="254"/>
        <v>12</v>
      </c>
      <c r="H4080">
        <f t="shared" si="255"/>
        <v>2</v>
      </c>
      <c r="I4080" s="1" t="s">
        <v>15625</v>
      </c>
      <c r="J4080" s="1" t="s">
        <v>17051</v>
      </c>
      <c r="K4080" s="1" t="s">
        <v>17125</v>
      </c>
      <c r="L4080" s="1" t="s">
        <v>15626</v>
      </c>
      <c r="M4080" s="42">
        <v>0.6</v>
      </c>
      <c r="N4080" s="42">
        <v>0.97</v>
      </c>
      <c r="O4080" s="1" t="s">
        <v>15616</v>
      </c>
    </row>
    <row r="4081" spans="1:15" x14ac:dyDescent="0.25">
      <c r="A4081">
        <v>4080</v>
      </c>
      <c r="B4081" t="s">
        <v>10784</v>
      </c>
      <c r="C4081" t="s">
        <v>4607</v>
      </c>
      <c r="D4081" t="s">
        <v>16946</v>
      </c>
      <c r="E4081" s="65">
        <f t="shared" si="252"/>
        <v>43810</v>
      </c>
      <c r="F4081">
        <f t="shared" si="253"/>
        <v>2019</v>
      </c>
      <c r="G4081">
        <f t="shared" si="254"/>
        <v>12</v>
      </c>
      <c r="H4081">
        <f t="shared" si="255"/>
        <v>3</v>
      </c>
      <c r="I4081" s="1" t="s">
        <v>15622</v>
      </c>
      <c r="J4081" s="1" t="s">
        <v>17051</v>
      </c>
      <c r="K4081" s="1" t="s">
        <v>17125</v>
      </c>
      <c r="L4081" s="1" t="s">
        <v>15626</v>
      </c>
      <c r="M4081" s="42">
        <v>0.8</v>
      </c>
      <c r="N4081" s="42">
        <v>0.98</v>
      </c>
      <c r="O4081" s="1" t="s">
        <v>15615</v>
      </c>
    </row>
    <row r="4082" spans="1:15" x14ac:dyDescent="0.25">
      <c r="A4082">
        <v>4081</v>
      </c>
      <c r="B4082" t="s">
        <v>11616</v>
      </c>
      <c r="C4082" t="s">
        <v>3789</v>
      </c>
      <c r="D4082" t="s">
        <v>16946</v>
      </c>
      <c r="E4082" s="65">
        <f t="shared" si="252"/>
        <v>43810</v>
      </c>
      <c r="F4082">
        <f t="shared" si="253"/>
        <v>2019</v>
      </c>
      <c r="G4082">
        <f t="shared" si="254"/>
        <v>12</v>
      </c>
      <c r="H4082">
        <f t="shared" si="255"/>
        <v>3</v>
      </c>
      <c r="I4082" s="1" t="s">
        <v>15622</v>
      </c>
      <c r="J4082" s="1" t="s">
        <v>17051</v>
      </c>
      <c r="K4082" s="1" t="s">
        <v>17125</v>
      </c>
      <c r="L4082" s="1" t="s">
        <v>15626</v>
      </c>
      <c r="M4082" s="42">
        <v>1</v>
      </c>
      <c r="N4082" s="42">
        <v>1</v>
      </c>
      <c r="O4082" s="1" t="s">
        <v>15615</v>
      </c>
    </row>
    <row r="4083" spans="1:15" x14ac:dyDescent="0.25">
      <c r="A4083">
        <v>4082</v>
      </c>
      <c r="B4083" t="s">
        <v>10296</v>
      </c>
      <c r="C4083" t="s">
        <v>5083</v>
      </c>
      <c r="D4083" t="s">
        <v>16946</v>
      </c>
      <c r="E4083" s="65">
        <f t="shared" si="252"/>
        <v>43810</v>
      </c>
      <c r="F4083">
        <f t="shared" si="253"/>
        <v>2019</v>
      </c>
      <c r="G4083">
        <f t="shared" si="254"/>
        <v>12</v>
      </c>
      <c r="H4083">
        <f t="shared" si="255"/>
        <v>3</v>
      </c>
      <c r="I4083" s="1" t="s">
        <v>15769</v>
      </c>
      <c r="J4083" s="1" t="s">
        <v>17051</v>
      </c>
      <c r="K4083" s="1" t="s">
        <v>17125</v>
      </c>
      <c r="L4083" s="1" t="s">
        <v>15626</v>
      </c>
      <c r="M4083" s="42">
        <v>0.94</v>
      </c>
      <c r="N4083" s="42">
        <v>0.99</v>
      </c>
      <c r="O4083" s="1" t="s">
        <v>15615</v>
      </c>
    </row>
    <row r="4084" spans="1:15" x14ac:dyDescent="0.25">
      <c r="A4084">
        <v>4083</v>
      </c>
      <c r="B4084" t="s">
        <v>11340</v>
      </c>
      <c r="C4084" t="s">
        <v>4061</v>
      </c>
      <c r="D4084" t="s">
        <v>16947</v>
      </c>
      <c r="E4084" s="65">
        <f t="shared" si="252"/>
        <v>43815</v>
      </c>
      <c r="F4084">
        <f t="shared" si="253"/>
        <v>2019</v>
      </c>
      <c r="G4084">
        <f t="shared" si="254"/>
        <v>12</v>
      </c>
      <c r="H4084">
        <f t="shared" si="255"/>
        <v>1</v>
      </c>
      <c r="I4084" s="1" t="s">
        <v>15622</v>
      </c>
      <c r="J4084" s="1" t="s">
        <v>17051</v>
      </c>
      <c r="K4084" s="1" t="s">
        <v>17125</v>
      </c>
      <c r="L4084" s="1" t="s">
        <v>15626</v>
      </c>
      <c r="M4084" s="42">
        <v>1</v>
      </c>
      <c r="N4084" s="42">
        <v>1</v>
      </c>
      <c r="O4084" s="1" t="s">
        <v>15616</v>
      </c>
    </row>
    <row r="4085" spans="1:15" x14ac:dyDescent="0.25">
      <c r="A4085">
        <v>4084</v>
      </c>
      <c r="B4085" t="s">
        <v>9880</v>
      </c>
      <c r="C4085" t="s">
        <v>5491</v>
      </c>
      <c r="D4085" t="s">
        <v>16948</v>
      </c>
      <c r="E4085" s="65">
        <f t="shared" si="252"/>
        <v>43817</v>
      </c>
      <c r="F4085">
        <f t="shared" si="253"/>
        <v>2019</v>
      </c>
      <c r="G4085">
        <f t="shared" si="254"/>
        <v>12</v>
      </c>
      <c r="H4085">
        <f t="shared" si="255"/>
        <v>3</v>
      </c>
      <c r="I4085" s="1" t="s">
        <v>15622</v>
      </c>
      <c r="J4085" s="1" t="s">
        <v>17051</v>
      </c>
      <c r="K4085" s="1" t="s">
        <v>17125</v>
      </c>
      <c r="L4085" s="1" t="s">
        <v>15626</v>
      </c>
      <c r="M4085" s="42">
        <v>1</v>
      </c>
      <c r="N4085" s="42">
        <v>1</v>
      </c>
      <c r="O4085" s="1" t="s">
        <v>15616</v>
      </c>
    </row>
    <row r="4086" spans="1:15" x14ac:dyDescent="0.25">
      <c r="A4086">
        <v>4085</v>
      </c>
      <c r="B4086" t="s">
        <v>10667</v>
      </c>
      <c r="C4086" t="s">
        <v>4719</v>
      </c>
      <c r="D4086" t="s">
        <v>16949</v>
      </c>
      <c r="E4086" s="65">
        <f t="shared" si="252"/>
        <v>43818</v>
      </c>
      <c r="F4086">
        <f t="shared" si="253"/>
        <v>2019</v>
      </c>
      <c r="G4086">
        <f t="shared" si="254"/>
        <v>12</v>
      </c>
      <c r="H4086">
        <f t="shared" si="255"/>
        <v>4</v>
      </c>
      <c r="I4086" s="1" t="s">
        <v>15629</v>
      </c>
      <c r="J4086" s="1" t="s">
        <v>17051</v>
      </c>
      <c r="K4086" s="1" t="s">
        <v>17125</v>
      </c>
      <c r="L4086" s="1" t="s">
        <v>15624</v>
      </c>
      <c r="M4086" s="42">
        <v>1</v>
      </c>
      <c r="N4086" s="42">
        <v>0.97</v>
      </c>
      <c r="O4086" s="1" t="s">
        <v>15615</v>
      </c>
    </row>
    <row r="4087" spans="1:15" x14ac:dyDescent="0.25">
      <c r="A4087">
        <v>4086</v>
      </c>
      <c r="B4087" t="s">
        <v>10298</v>
      </c>
      <c r="C4087" t="s">
        <v>5081</v>
      </c>
      <c r="D4087" t="s">
        <v>16950</v>
      </c>
      <c r="E4087" s="65">
        <f t="shared" si="252"/>
        <v>43820</v>
      </c>
      <c r="F4087">
        <f t="shared" si="253"/>
        <v>2019</v>
      </c>
      <c r="G4087">
        <f t="shared" si="254"/>
        <v>12</v>
      </c>
      <c r="H4087">
        <f t="shared" si="255"/>
        <v>6</v>
      </c>
      <c r="I4087" s="1" t="s">
        <v>15622</v>
      </c>
      <c r="J4087" s="1" t="s">
        <v>17051</v>
      </c>
      <c r="K4087" s="1" t="s">
        <v>17125</v>
      </c>
      <c r="L4087" s="1" t="s">
        <v>15626</v>
      </c>
      <c r="M4087" s="42">
        <v>1</v>
      </c>
      <c r="N4087" s="42">
        <v>0.98</v>
      </c>
      <c r="O4087" s="1" t="s">
        <v>15616</v>
      </c>
    </row>
    <row r="4088" spans="1:15" x14ac:dyDescent="0.25">
      <c r="A4088">
        <v>4087</v>
      </c>
      <c r="B4088" t="s">
        <v>11600</v>
      </c>
      <c r="C4088" t="s">
        <v>3805</v>
      </c>
      <c r="D4088" t="s">
        <v>16951</v>
      </c>
      <c r="E4088" s="65">
        <f t="shared" si="252"/>
        <v>43827</v>
      </c>
      <c r="F4088">
        <f t="shared" si="253"/>
        <v>2019</v>
      </c>
      <c r="G4088">
        <f t="shared" si="254"/>
        <v>12</v>
      </c>
      <c r="H4088">
        <f t="shared" si="255"/>
        <v>6</v>
      </c>
      <c r="I4088" s="1" t="s">
        <v>15625</v>
      </c>
      <c r="J4088" s="1" t="s">
        <v>17051</v>
      </c>
      <c r="K4088" s="1" t="s">
        <v>17125</v>
      </c>
      <c r="L4088" s="1" t="s">
        <v>15623</v>
      </c>
      <c r="M4088" s="42">
        <v>0.7</v>
      </c>
      <c r="N4088" s="42">
        <v>0.8</v>
      </c>
      <c r="O4088" s="1" t="s">
        <v>15615</v>
      </c>
    </row>
    <row r="4089" spans="1:15" x14ac:dyDescent="0.25">
      <c r="A4089">
        <v>4088</v>
      </c>
      <c r="B4089" t="s">
        <v>7749</v>
      </c>
      <c r="C4089" t="s">
        <v>7572</v>
      </c>
      <c r="D4089" t="s">
        <v>16952</v>
      </c>
      <c r="E4089" s="65">
        <f t="shared" si="252"/>
        <v>43828</v>
      </c>
      <c r="F4089">
        <f t="shared" si="253"/>
        <v>2019</v>
      </c>
      <c r="G4089">
        <f t="shared" si="254"/>
        <v>12</v>
      </c>
      <c r="H4089">
        <f t="shared" si="255"/>
        <v>7</v>
      </c>
      <c r="I4089" s="1" t="s">
        <v>15625</v>
      </c>
      <c r="J4089" s="1" t="s">
        <v>17051</v>
      </c>
      <c r="K4089" s="1" t="s">
        <v>17125</v>
      </c>
      <c r="L4089" s="1" t="s">
        <v>15626</v>
      </c>
      <c r="M4089" s="42">
        <v>1</v>
      </c>
      <c r="N4089" s="42">
        <v>0.93</v>
      </c>
      <c r="O4089" s="1" t="s">
        <v>15616</v>
      </c>
    </row>
    <row r="4090" spans="1:15" x14ac:dyDescent="0.25">
      <c r="A4090">
        <v>4089</v>
      </c>
      <c r="B4090" t="s">
        <v>8716</v>
      </c>
      <c r="C4090" t="s">
        <v>6632</v>
      </c>
      <c r="D4090" t="s">
        <v>16952</v>
      </c>
      <c r="E4090" s="65">
        <f t="shared" si="252"/>
        <v>43828</v>
      </c>
      <c r="F4090">
        <f t="shared" si="253"/>
        <v>2019</v>
      </c>
      <c r="G4090">
        <f t="shared" si="254"/>
        <v>12</v>
      </c>
      <c r="H4090">
        <f t="shared" si="255"/>
        <v>7</v>
      </c>
      <c r="I4090" s="1" t="s">
        <v>15689</v>
      </c>
      <c r="J4090" s="1" t="s">
        <v>17051</v>
      </c>
      <c r="K4090" s="1" t="s">
        <v>17125</v>
      </c>
      <c r="L4090" s="1" t="s">
        <v>15626</v>
      </c>
      <c r="M4090" s="42">
        <v>0.86</v>
      </c>
      <c r="N4090" s="42">
        <v>0.99</v>
      </c>
      <c r="O4090" s="1" t="s">
        <v>15615</v>
      </c>
    </row>
    <row r="4091" spans="1:15" x14ac:dyDescent="0.25">
      <c r="A4091">
        <v>4090</v>
      </c>
      <c r="B4091" t="s">
        <v>9698</v>
      </c>
      <c r="C4091" t="s">
        <v>5666</v>
      </c>
      <c r="D4091" t="s">
        <v>16953</v>
      </c>
      <c r="E4091" s="65">
        <f t="shared" si="252"/>
        <v>43829</v>
      </c>
      <c r="F4091">
        <f t="shared" si="253"/>
        <v>2019</v>
      </c>
      <c r="G4091">
        <f t="shared" si="254"/>
        <v>12</v>
      </c>
      <c r="H4091">
        <f t="shared" si="255"/>
        <v>1</v>
      </c>
      <c r="I4091" s="1" t="s">
        <v>15625</v>
      </c>
      <c r="J4091" s="1" t="s">
        <v>17051</v>
      </c>
      <c r="K4091" s="1" t="s">
        <v>17125</v>
      </c>
      <c r="L4091" s="1" t="s">
        <v>15626</v>
      </c>
      <c r="M4091" s="42">
        <v>1</v>
      </c>
      <c r="N4091" s="42">
        <v>0.98</v>
      </c>
      <c r="O4091" s="1" t="s">
        <v>15616</v>
      </c>
    </row>
    <row r="4092" spans="1:15" x14ac:dyDescent="0.25">
      <c r="A4092">
        <v>4091</v>
      </c>
      <c r="B4092" t="s">
        <v>11279</v>
      </c>
      <c r="C4092" t="s">
        <v>4122</v>
      </c>
      <c r="D4092" t="s">
        <v>16954</v>
      </c>
      <c r="E4092" s="65">
        <f t="shared" si="252"/>
        <v>43832</v>
      </c>
      <c r="F4092">
        <f t="shared" si="253"/>
        <v>2020</v>
      </c>
      <c r="G4092">
        <f t="shared" si="254"/>
        <v>1</v>
      </c>
      <c r="H4092">
        <f t="shared" si="255"/>
        <v>4</v>
      </c>
      <c r="I4092" s="1" t="s">
        <v>15625</v>
      </c>
      <c r="J4092" s="1" t="s">
        <v>17051</v>
      </c>
      <c r="K4092" s="1" t="s">
        <v>17125</v>
      </c>
      <c r="L4092" s="1" t="s">
        <v>15626</v>
      </c>
      <c r="M4092" s="42">
        <v>1</v>
      </c>
      <c r="N4092" s="42">
        <v>0.88</v>
      </c>
      <c r="O4092" s="1" t="s">
        <v>15615</v>
      </c>
    </row>
    <row r="4093" spans="1:15" x14ac:dyDescent="0.25">
      <c r="A4093">
        <v>4092</v>
      </c>
      <c r="B4093" t="s">
        <v>9854</v>
      </c>
      <c r="C4093" t="s">
        <v>5517</v>
      </c>
      <c r="D4093" t="s">
        <v>16954</v>
      </c>
      <c r="E4093" s="65">
        <f t="shared" si="252"/>
        <v>43832</v>
      </c>
      <c r="F4093">
        <f t="shared" si="253"/>
        <v>2020</v>
      </c>
      <c r="G4093">
        <f t="shared" si="254"/>
        <v>1</v>
      </c>
      <c r="H4093">
        <f t="shared" si="255"/>
        <v>4</v>
      </c>
      <c r="I4093" s="1" t="s">
        <v>15622</v>
      </c>
      <c r="J4093" s="1" t="s">
        <v>17051</v>
      </c>
      <c r="K4093" s="1" t="s">
        <v>17125</v>
      </c>
      <c r="L4093" s="1" t="s">
        <v>15628</v>
      </c>
      <c r="M4093" s="42">
        <v>0</v>
      </c>
      <c r="N4093" s="42">
        <v>0.56000000000000005</v>
      </c>
      <c r="O4093" s="1" t="s">
        <v>15615</v>
      </c>
    </row>
    <row r="4094" spans="1:15" x14ac:dyDescent="0.25">
      <c r="A4094">
        <v>4093</v>
      </c>
      <c r="B4094" t="s">
        <v>11329</v>
      </c>
      <c r="C4094" t="s">
        <v>4072</v>
      </c>
      <c r="D4094" t="s">
        <v>16955</v>
      </c>
      <c r="E4094" s="65">
        <f t="shared" si="252"/>
        <v>43833</v>
      </c>
      <c r="F4094">
        <f t="shared" si="253"/>
        <v>2020</v>
      </c>
      <c r="G4094">
        <f t="shared" si="254"/>
        <v>1</v>
      </c>
      <c r="H4094">
        <f t="shared" si="255"/>
        <v>5</v>
      </c>
      <c r="I4094" s="1" t="s">
        <v>15622</v>
      </c>
      <c r="J4094" s="1" t="s">
        <v>17051</v>
      </c>
      <c r="K4094" s="1" t="s">
        <v>17125</v>
      </c>
      <c r="L4094" s="1" t="s">
        <v>15624</v>
      </c>
      <c r="M4094" s="42">
        <v>1</v>
      </c>
      <c r="N4094" s="42">
        <v>0.96</v>
      </c>
      <c r="O4094" s="1" t="s">
        <v>15616</v>
      </c>
    </row>
    <row r="4095" spans="1:15" x14ac:dyDescent="0.25">
      <c r="A4095">
        <v>4094</v>
      </c>
      <c r="B4095" t="s">
        <v>10492</v>
      </c>
      <c r="C4095" t="s">
        <v>4891</v>
      </c>
      <c r="D4095" t="s">
        <v>16956</v>
      </c>
      <c r="E4095" s="65">
        <f t="shared" si="252"/>
        <v>43835</v>
      </c>
      <c r="F4095">
        <f t="shared" si="253"/>
        <v>2020</v>
      </c>
      <c r="G4095">
        <f t="shared" si="254"/>
        <v>1</v>
      </c>
      <c r="H4095">
        <f t="shared" si="255"/>
        <v>7</v>
      </c>
      <c r="I4095" s="1" t="s">
        <v>15625</v>
      </c>
      <c r="J4095" s="1" t="s">
        <v>17051</v>
      </c>
      <c r="K4095" s="1" t="s">
        <v>17125</v>
      </c>
      <c r="L4095" s="1" t="s">
        <v>15626</v>
      </c>
      <c r="M4095" s="42">
        <v>1</v>
      </c>
      <c r="N4095" s="42">
        <v>0.97</v>
      </c>
      <c r="O4095" s="1" t="s">
        <v>15616</v>
      </c>
    </row>
    <row r="4096" spans="1:15" x14ac:dyDescent="0.25">
      <c r="A4096">
        <v>4095</v>
      </c>
      <c r="B4096" t="s">
        <v>8506</v>
      </c>
      <c r="C4096" t="s">
        <v>6838</v>
      </c>
      <c r="D4096" t="s">
        <v>16957</v>
      </c>
      <c r="E4096" s="65">
        <f t="shared" si="252"/>
        <v>43838</v>
      </c>
      <c r="F4096">
        <f t="shared" si="253"/>
        <v>2020</v>
      </c>
      <c r="G4096">
        <f t="shared" si="254"/>
        <v>1</v>
      </c>
      <c r="H4096">
        <f t="shared" si="255"/>
        <v>3</v>
      </c>
      <c r="I4096" s="1" t="s">
        <v>15622</v>
      </c>
      <c r="J4096" s="1" t="s">
        <v>17051</v>
      </c>
      <c r="K4096" s="1" t="s">
        <v>17125</v>
      </c>
      <c r="L4096" s="1" t="s">
        <v>15624</v>
      </c>
      <c r="M4096" s="42">
        <v>0.7</v>
      </c>
      <c r="N4096" s="42">
        <v>0.54</v>
      </c>
      <c r="O4096" s="1" t="s">
        <v>15615</v>
      </c>
    </row>
    <row r="4097" spans="1:15" x14ac:dyDescent="0.25">
      <c r="A4097">
        <v>4096</v>
      </c>
      <c r="B4097" t="s">
        <v>10490</v>
      </c>
      <c r="C4097" t="s">
        <v>4893</v>
      </c>
      <c r="D4097" t="s">
        <v>16957</v>
      </c>
      <c r="E4097" s="65">
        <f t="shared" si="252"/>
        <v>43838</v>
      </c>
      <c r="F4097">
        <f t="shared" si="253"/>
        <v>2020</v>
      </c>
      <c r="G4097">
        <f t="shared" si="254"/>
        <v>1</v>
      </c>
      <c r="H4097">
        <f t="shared" si="255"/>
        <v>3</v>
      </c>
      <c r="I4097" s="1" t="s">
        <v>15622</v>
      </c>
      <c r="J4097" s="1" t="s">
        <v>17051</v>
      </c>
      <c r="K4097" s="1" t="s">
        <v>17125</v>
      </c>
      <c r="L4097" s="1" t="s">
        <v>15624</v>
      </c>
      <c r="M4097" s="42">
        <v>1</v>
      </c>
      <c r="N4097" s="42">
        <v>0.88</v>
      </c>
      <c r="O4097" s="1" t="s">
        <v>15616</v>
      </c>
    </row>
    <row r="4098" spans="1:15" x14ac:dyDescent="0.25">
      <c r="A4098">
        <v>4097</v>
      </c>
      <c r="B4098" t="s">
        <v>11756</v>
      </c>
      <c r="C4098" t="s">
        <v>3653</v>
      </c>
      <c r="D4098" t="s">
        <v>16958</v>
      </c>
      <c r="E4098" s="65">
        <f t="shared" si="252"/>
        <v>43839</v>
      </c>
      <c r="F4098">
        <f t="shared" si="253"/>
        <v>2020</v>
      </c>
      <c r="G4098">
        <f t="shared" si="254"/>
        <v>1</v>
      </c>
      <c r="H4098">
        <f t="shared" si="255"/>
        <v>4</v>
      </c>
      <c r="I4098" s="1" t="s">
        <v>15827</v>
      </c>
      <c r="J4098" s="1" t="s">
        <v>17060</v>
      </c>
      <c r="K4098" s="1" t="s">
        <v>17125</v>
      </c>
      <c r="L4098" s="1" t="s">
        <v>15626</v>
      </c>
      <c r="M4098" s="42">
        <v>1</v>
      </c>
      <c r="N4098" s="42">
        <v>1</v>
      </c>
      <c r="O4098" s="1" t="s">
        <v>15615</v>
      </c>
    </row>
    <row r="4099" spans="1:15" x14ac:dyDescent="0.25">
      <c r="A4099">
        <v>4098</v>
      </c>
      <c r="B4099" t="s">
        <v>10577</v>
      </c>
      <c r="C4099" t="s">
        <v>4808</v>
      </c>
      <c r="D4099" t="s">
        <v>16958</v>
      </c>
      <c r="E4099" s="65">
        <f t="shared" ref="E4099:E4150" si="256">DATE(LEFT(D4099,4),MID(D4099,5,2),RIGHT(D4099,2))</f>
        <v>43839</v>
      </c>
      <c r="F4099">
        <f t="shared" ref="F4099:F4150" si="257">YEAR(E4099)</f>
        <v>2020</v>
      </c>
      <c r="G4099">
        <f t="shared" ref="G4099:G4150" si="258">MONTH(E4099)</f>
        <v>1</v>
      </c>
      <c r="H4099">
        <f t="shared" ref="H4099:H4150" si="259">WEEKDAY(E4099,2)</f>
        <v>4</v>
      </c>
      <c r="I4099" s="1" t="s">
        <v>15622</v>
      </c>
      <c r="J4099" s="1" t="s">
        <v>17051</v>
      </c>
      <c r="K4099" s="1" t="s">
        <v>17125</v>
      </c>
      <c r="L4099" s="1" t="s">
        <v>15626</v>
      </c>
      <c r="M4099" s="42">
        <v>1</v>
      </c>
      <c r="N4099" s="42">
        <v>1</v>
      </c>
      <c r="O4099" s="1" t="s">
        <v>15615</v>
      </c>
    </row>
    <row r="4100" spans="1:15" x14ac:dyDescent="0.25">
      <c r="A4100">
        <v>4099</v>
      </c>
      <c r="B4100" t="s">
        <v>9773</v>
      </c>
      <c r="C4100" t="s">
        <v>5596</v>
      </c>
      <c r="D4100" t="s">
        <v>16959</v>
      </c>
      <c r="E4100" s="65">
        <f t="shared" si="256"/>
        <v>43840</v>
      </c>
      <c r="F4100">
        <f t="shared" si="257"/>
        <v>2020</v>
      </c>
      <c r="G4100">
        <f t="shared" si="258"/>
        <v>1</v>
      </c>
      <c r="H4100">
        <f t="shared" si="259"/>
        <v>5</v>
      </c>
      <c r="I4100" s="1" t="s">
        <v>15625</v>
      </c>
      <c r="J4100" s="1" t="s">
        <v>17051</v>
      </c>
      <c r="K4100" s="1" t="s">
        <v>17125</v>
      </c>
      <c r="L4100" s="1" t="s">
        <v>15626</v>
      </c>
      <c r="M4100" s="42">
        <v>1</v>
      </c>
      <c r="N4100" s="42">
        <v>0.97</v>
      </c>
      <c r="O4100" s="1" t="s">
        <v>15615</v>
      </c>
    </row>
    <row r="4101" spans="1:15" x14ac:dyDescent="0.25">
      <c r="A4101">
        <v>4100</v>
      </c>
      <c r="B4101" t="s">
        <v>7860</v>
      </c>
      <c r="C4101" t="s">
        <v>7468</v>
      </c>
      <c r="D4101" t="s">
        <v>16960</v>
      </c>
      <c r="E4101" s="65">
        <f t="shared" si="256"/>
        <v>43842</v>
      </c>
      <c r="F4101">
        <f t="shared" si="257"/>
        <v>2020</v>
      </c>
      <c r="G4101">
        <f t="shared" si="258"/>
        <v>1</v>
      </c>
      <c r="H4101">
        <f t="shared" si="259"/>
        <v>7</v>
      </c>
      <c r="I4101" s="1" t="s">
        <v>15629</v>
      </c>
      <c r="J4101" s="1" t="s">
        <v>17051</v>
      </c>
      <c r="K4101" s="1" t="s">
        <v>17125</v>
      </c>
      <c r="L4101" s="1" t="s">
        <v>15626</v>
      </c>
      <c r="M4101" s="42">
        <v>1</v>
      </c>
      <c r="N4101" s="42">
        <v>1</v>
      </c>
      <c r="O4101" s="1" t="s">
        <v>15616</v>
      </c>
    </row>
    <row r="4102" spans="1:15" x14ac:dyDescent="0.25">
      <c r="A4102">
        <v>4101</v>
      </c>
      <c r="B4102" t="s">
        <v>9848</v>
      </c>
      <c r="C4102" t="s">
        <v>5523</v>
      </c>
      <c r="D4102" t="s">
        <v>16960</v>
      </c>
      <c r="E4102" s="65">
        <f t="shared" si="256"/>
        <v>43842</v>
      </c>
      <c r="F4102">
        <f t="shared" si="257"/>
        <v>2020</v>
      </c>
      <c r="G4102">
        <f t="shared" si="258"/>
        <v>1</v>
      </c>
      <c r="H4102">
        <f t="shared" si="259"/>
        <v>7</v>
      </c>
      <c r="I4102" s="1" t="s">
        <v>15622</v>
      </c>
      <c r="J4102" s="1" t="s">
        <v>17051</v>
      </c>
      <c r="K4102" s="1" t="s">
        <v>17125</v>
      </c>
      <c r="L4102" s="1" t="s">
        <v>15626</v>
      </c>
      <c r="M4102" s="42">
        <v>1</v>
      </c>
      <c r="N4102" s="42">
        <v>0.99</v>
      </c>
      <c r="O4102" s="1" t="s">
        <v>15616</v>
      </c>
    </row>
    <row r="4103" spans="1:15" x14ac:dyDescent="0.25">
      <c r="A4103">
        <v>4102</v>
      </c>
      <c r="B4103" t="s">
        <v>10554</v>
      </c>
      <c r="C4103" t="s">
        <v>4830</v>
      </c>
      <c r="D4103" t="s">
        <v>16961</v>
      </c>
      <c r="E4103" s="65">
        <f t="shared" si="256"/>
        <v>43844</v>
      </c>
      <c r="F4103">
        <f t="shared" si="257"/>
        <v>2020</v>
      </c>
      <c r="G4103">
        <f t="shared" si="258"/>
        <v>1</v>
      </c>
      <c r="H4103">
        <f t="shared" si="259"/>
        <v>2</v>
      </c>
      <c r="I4103" s="1" t="s">
        <v>15629</v>
      </c>
      <c r="J4103" s="1" t="s">
        <v>17051</v>
      </c>
      <c r="K4103" s="1" t="s">
        <v>17125</v>
      </c>
      <c r="L4103" s="1" t="s">
        <v>15623</v>
      </c>
      <c r="M4103" s="42">
        <v>0.71</v>
      </c>
      <c r="N4103" s="42">
        <v>0.81</v>
      </c>
      <c r="O4103" s="1" t="s">
        <v>15615</v>
      </c>
    </row>
    <row r="4104" spans="1:15" x14ac:dyDescent="0.25">
      <c r="A4104">
        <v>4103</v>
      </c>
      <c r="B4104" t="s">
        <v>9038</v>
      </c>
      <c r="C4104" t="s">
        <v>6315</v>
      </c>
      <c r="D4104" t="s">
        <v>16961</v>
      </c>
      <c r="E4104" s="65">
        <f t="shared" si="256"/>
        <v>43844</v>
      </c>
      <c r="F4104">
        <f t="shared" si="257"/>
        <v>2020</v>
      </c>
      <c r="G4104">
        <f t="shared" si="258"/>
        <v>1</v>
      </c>
      <c r="H4104">
        <f t="shared" si="259"/>
        <v>2</v>
      </c>
      <c r="I4104" s="1" t="s">
        <v>15622</v>
      </c>
      <c r="J4104" s="1" t="s">
        <v>17051</v>
      </c>
      <c r="K4104" s="1" t="s">
        <v>17125</v>
      </c>
      <c r="L4104" s="1" t="s">
        <v>15624</v>
      </c>
      <c r="M4104" s="42">
        <v>0.8</v>
      </c>
      <c r="N4104" s="42">
        <v>0.98</v>
      </c>
      <c r="O4104" s="1" t="s">
        <v>15616</v>
      </c>
    </row>
    <row r="4105" spans="1:15" x14ac:dyDescent="0.25">
      <c r="A4105">
        <v>4104</v>
      </c>
      <c r="B4105" t="s">
        <v>11104</v>
      </c>
      <c r="C4105" t="s">
        <v>4294</v>
      </c>
      <c r="D4105" t="s">
        <v>16961</v>
      </c>
      <c r="E4105" s="65">
        <f t="shared" si="256"/>
        <v>43844</v>
      </c>
      <c r="F4105">
        <f t="shared" si="257"/>
        <v>2020</v>
      </c>
      <c r="G4105">
        <f t="shared" si="258"/>
        <v>1</v>
      </c>
      <c r="H4105">
        <f t="shared" si="259"/>
        <v>2</v>
      </c>
      <c r="I4105" s="1" t="s">
        <v>15622</v>
      </c>
      <c r="J4105" s="1" t="s">
        <v>17051</v>
      </c>
      <c r="K4105" s="1" t="s">
        <v>17125</v>
      </c>
      <c r="L4105" s="1" t="s">
        <v>15626</v>
      </c>
      <c r="M4105" s="42">
        <v>1</v>
      </c>
      <c r="N4105" s="42">
        <v>1</v>
      </c>
      <c r="O4105" s="1" t="s">
        <v>15615</v>
      </c>
    </row>
    <row r="4106" spans="1:15" x14ac:dyDescent="0.25">
      <c r="A4106">
        <v>4105</v>
      </c>
      <c r="B4106" t="s">
        <v>11522</v>
      </c>
      <c r="C4106" t="s">
        <v>3881</v>
      </c>
      <c r="D4106" t="s">
        <v>16962</v>
      </c>
      <c r="E4106" s="65">
        <f t="shared" si="256"/>
        <v>43846</v>
      </c>
      <c r="F4106">
        <f t="shared" si="257"/>
        <v>2020</v>
      </c>
      <c r="G4106">
        <f t="shared" si="258"/>
        <v>1</v>
      </c>
      <c r="H4106">
        <f t="shared" si="259"/>
        <v>4</v>
      </c>
      <c r="I4106" s="1" t="s">
        <v>15622</v>
      </c>
      <c r="J4106" s="1" t="s">
        <v>17051</v>
      </c>
      <c r="K4106" s="1" t="s">
        <v>17125</v>
      </c>
      <c r="L4106" s="1" t="s">
        <v>15626</v>
      </c>
      <c r="M4106" s="42">
        <v>1</v>
      </c>
      <c r="N4106" s="42">
        <v>0.96</v>
      </c>
      <c r="O4106" s="1" t="s">
        <v>15616</v>
      </c>
    </row>
    <row r="4107" spans="1:15" x14ac:dyDescent="0.25">
      <c r="A4107">
        <v>4106</v>
      </c>
      <c r="B4107" t="s">
        <v>11297</v>
      </c>
      <c r="C4107" t="s">
        <v>4104</v>
      </c>
      <c r="D4107" t="s">
        <v>16963</v>
      </c>
      <c r="E4107" s="65">
        <f t="shared" si="256"/>
        <v>43848</v>
      </c>
      <c r="F4107">
        <f t="shared" si="257"/>
        <v>2020</v>
      </c>
      <c r="G4107">
        <f t="shared" si="258"/>
        <v>1</v>
      </c>
      <c r="H4107">
        <f t="shared" si="259"/>
        <v>6</v>
      </c>
      <c r="I4107" s="1" t="s">
        <v>15622</v>
      </c>
      <c r="J4107" s="1" t="s">
        <v>17051</v>
      </c>
      <c r="K4107" s="1" t="s">
        <v>17125</v>
      </c>
      <c r="L4107" s="1" t="s">
        <v>15623</v>
      </c>
      <c r="M4107" s="42">
        <v>0.9</v>
      </c>
      <c r="N4107" s="42">
        <v>1</v>
      </c>
      <c r="O4107" s="1" t="s">
        <v>15615</v>
      </c>
    </row>
    <row r="4108" spans="1:15" x14ac:dyDescent="0.25">
      <c r="A4108">
        <v>4107</v>
      </c>
      <c r="B4108" t="s">
        <v>11755</v>
      </c>
      <c r="C4108" t="s">
        <v>3654</v>
      </c>
      <c r="D4108" t="s">
        <v>16964</v>
      </c>
      <c r="E4108" s="65">
        <f t="shared" si="256"/>
        <v>43849</v>
      </c>
      <c r="F4108">
        <f t="shared" si="257"/>
        <v>2020</v>
      </c>
      <c r="G4108">
        <f t="shared" si="258"/>
        <v>1</v>
      </c>
      <c r="H4108">
        <f t="shared" si="259"/>
        <v>7</v>
      </c>
      <c r="I4108" s="1" t="s">
        <v>15622</v>
      </c>
      <c r="J4108" s="1" t="s">
        <v>17051</v>
      </c>
      <c r="K4108" s="1" t="s">
        <v>17125</v>
      </c>
      <c r="L4108" s="1" t="s">
        <v>15628</v>
      </c>
      <c r="M4108" s="42">
        <v>0</v>
      </c>
      <c r="N4108" s="42">
        <v>0.93</v>
      </c>
      <c r="O4108" s="1" t="s">
        <v>15615</v>
      </c>
    </row>
    <row r="4109" spans="1:15" x14ac:dyDescent="0.25">
      <c r="A4109">
        <v>4108</v>
      </c>
      <c r="B4109" t="s">
        <v>11103</v>
      </c>
      <c r="C4109" t="s">
        <v>4295</v>
      </c>
      <c r="D4109" t="s">
        <v>16964</v>
      </c>
      <c r="E4109" s="65">
        <f t="shared" si="256"/>
        <v>43849</v>
      </c>
      <c r="F4109">
        <f t="shared" si="257"/>
        <v>2020</v>
      </c>
      <c r="G4109">
        <f t="shared" si="258"/>
        <v>1</v>
      </c>
      <c r="H4109">
        <f t="shared" si="259"/>
        <v>7</v>
      </c>
      <c r="I4109" s="1" t="s">
        <v>15801</v>
      </c>
      <c r="J4109" s="1" t="s">
        <v>17051</v>
      </c>
      <c r="K4109" s="1" t="s">
        <v>17125</v>
      </c>
      <c r="L4109" s="1" t="s">
        <v>15626</v>
      </c>
      <c r="M4109" s="42">
        <v>1</v>
      </c>
      <c r="N4109" s="42">
        <v>0.83</v>
      </c>
      <c r="O4109" s="1" t="s">
        <v>15615</v>
      </c>
    </row>
    <row r="4110" spans="1:15" x14ac:dyDescent="0.25">
      <c r="A4110">
        <v>4109</v>
      </c>
      <c r="B4110" t="s">
        <v>9127</v>
      </c>
      <c r="C4110" t="s">
        <v>6226</v>
      </c>
      <c r="D4110" t="s">
        <v>16965</v>
      </c>
      <c r="E4110" s="65">
        <f t="shared" si="256"/>
        <v>43850</v>
      </c>
      <c r="F4110">
        <f t="shared" si="257"/>
        <v>2020</v>
      </c>
      <c r="G4110">
        <f t="shared" si="258"/>
        <v>1</v>
      </c>
      <c r="H4110">
        <f t="shared" si="259"/>
        <v>1</v>
      </c>
      <c r="I4110" s="1" t="s">
        <v>15622</v>
      </c>
      <c r="J4110" s="1" t="s">
        <v>17051</v>
      </c>
      <c r="K4110" s="1" t="s">
        <v>17125</v>
      </c>
      <c r="L4110" s="1" t="s">
        <v>15626</v>
      </c>
      <c r="M4110" s="42">
        <v>1</v>
      </c>
      <c r="N4110" s="42">
        <v>0.94</v>
      </c>
      <c r="O4110" s="1" t="s">
        <v>15616</v>
      </c>
    </row>
    <row r="4111" spans="1:15" x14ac:dyDescent="0.25">
      <c r="A4111">
        <v>4110</v>
      </c>
      <c r="B4111" t="s">
        <v>11307</v>
      </c>
      <c r="C4111" t="s">
        <v>4094</v>
      </c>
      <c r="D4111" t="s">
        <v>16965</v>
      </c>
      <c r="E4111" s="65">
        <f t="shared" si="256"/>
        <v>43850</v>
      </c>
      <c r="F4111">
        <f t="shared" si="257"/>
        <v>2020</v>
      </c>
      <c r="G4111">
        <f t="shared" si="258"/>
        <v>1</v>
      </c>
      <c r="H4111">
        <f t="shared" si="259"/>
        <v>1</v>
      </c>
      <c r="I4111" s="1" t="s">
        <v>15625</v>
      </c>
      <c r="J4111" s="1" t="s">
        <v>17051</v>
      </c>
      <c r="K4111" s="1" t="s">
        <v>17125</v>
      </c>
      <c r="L4111" s="1" t="s">
        <v>15626</v>
      </c>
      <c r="M4111" s="42">
        <v>0.92</v>
      </c>
      <c r="N4111" s="42">
        <v>0.87</v>
      </c>
      <c r="O4111" s="1" t="s">
        <v>15616</v>
      </c>
    </row>
    <row r="4112" spans="1:15" x14ac:dyDescent="0.25">
      <c r="A4112">
        <v>4111</v>
      </c>
      <c r="B4112" t="s">
        <v>10455</v>
      </c>
      <c r="C4112" t="s">
        <v>4926</v>
      </c>
      <c r="D4112" t="s">
        <v>16965</v>
      </c>
      <c r="E4112" s="65">
        <f t="shared" si="256"/>
        <v>43850</v>
      </c>
      <c r="F4112">
        <f t="shared" si="257"/>
        <v>2020</v>
      </c>
      <c r="G4112">
        <f t="shared" si="258"/>
        <v>1</v>
      </c>
      <c r="H4112">
        <f t="shared" si="259"/>
        <v>1</v>
      </c>
      <c r="I4112" s="1" t="s">
        <v>15625</v>
      </c>
      <c r="J4112" s="1" t="s">
        <v>17051</v>
      </c>
      <c r="K4112" s="1" t="s">
        <v>17125</v>
      </c>
      <c r="L4112" s="1" t="s">
        <v>15626</v>
      </c>
      <c r="M4112" s="42">
        <v>1</v>
      </c>
      <c r="N4112" s="42">
        <v>0.98</v>
      </c>
      <c r="O4112" s="1" t="s">
        <v>15616</v>
      </c>
    </row>
    <row r="4113" spans="1:15" x14ac:dyDescent="0.25">
      <c r="A4113">
        <v>4112</v>
      </c>
      <c r="B4113" t="s">
        <v>9276</v>
      </c>
      <c r="C4113" t="s">
        <v>3528</v>
      </c>
      <c r="D4113" t="s">
        <v>16965</v>
      </c>
      <c r="E4113" s="65">
        <f t="shared" si="256"/>
        <v>43850</v>
      </c>
      <c r="F4113">
        <f t="shared" si="257"/>
        <v>2020</v>
      </c>
      <c r="G4113">
        <f t="shared" si="258"/>
        <v>1</v>
      </c>
      <c r="H4113">
        <f t="shared" si="259"/>
        <v>1</v>
      </c>
      <c r="I4113" s="1" t="s">
        <v>15622</v>
      </c>
      <c r="J4113" s="1" t="s">
        <v>17051</v>
      </c>
      <c r="K4113" s="1" t="s">
        <v>17125</v>
      </c>
      <c r="L4113" s="1" t="s">
        <v>15626</v>
      </c>
      <c r="M4113" s="42">
        <v>1</v>
      </c>
      <c r="N4113" s="42">
        <v>0.81</v>
      </c>
      <c r="O4113" s="1" t="s">
        <v>15616</v>
      </c>
    </row>
    <row r="4114" spans="1:15" x14ac:dyDescent="0.25">
      <c r="A4114">
        <v>4113</v>
      </c>
      <c r="B4114" t="s">
        <v>10741</v>
      </c>
      <c r="C4114" t="s">
        <v>4648</v>
      </c>
      <c r="D4114" t="s">
        <v>16966</v>
      </c>
      <c r="E4114" s="65">
        <f t="shared" si="256"/>
        <v>43852</v>
      </c>
      <c r="F4114">
        <f t="shared" si="257"/>
        <v>2020</v>
      </c>
      <c r="G4114">
        <f t="shared" si="258"/>
        <v>1</v>
      </c>
      <c r="H4114">
        <f t="shared" si="259"/>
        <v>3</v>
      </c>
      <c r="I4114" s="1" t="s">
        <v>15622</v>
      </c>
      <c r="J4114" s="1" t="s">
        <v>17051</v>
      </c>
      <c r="K4114" s="1" t="s">
        <v>17125</v>
      </c>
      <c r="L4114" s="1" t="s">
        <v>15624</v>
      </c>
      <c r="M4114" s="42">
        <v>1</v>
      </c>
      <c r="N4114" s="42">
        <v>0.98</v>
      </c>
      <c r="O4114" s="1" t="s">
        <v>15616</v>
      </c>
    </row>
    <row r="4115" spans="1:15" x14ac:dyDescent="0.25">
      <c r="A4115">
        <v>4114</v>
      </c>
      <c r="B4115" t="s">
        <v>9252</v>
      </c>
      <c r="C4115" t="s">
        <v>6102</v>
      </c>
      <c r="D4115" t="s">
        <v>16967</v>
      </c>
      <c r="E4115" s="65">
        <f t="shared" si="256"/>
        <v>43854</v>
      </c>
      <c r="F4115">
        <f t="shared" si="257"/>
        <v>2020</v>
      </c>
      <c r="G4115">
        <f t="shared" si="258"/>
        <v>1</v>
      </c>
      <c r="H4115">
        <f t="shared" si="259"/>
        <v>5</v>
      </c>
      <c r="I4115" s="1" t="s">
        <v>15622</v>
      </c>
      <c r="J4115" s="1" t="s">
        <v>17051</v>
      </c>
      <c r="K4115" s="1" t="s">
        <v>17125</v>
      </c>
      <c r="L4115" s="1" t="s">
        <v>15626</v>
      </c>
      <c r="M4115" s="42">
        <v>0.97</v>
      </c>
      <c r="N4115" s="42">
        <v>1</v>
      </c>
      <c r="O4115" s="1" t="s">
        <v>15615</v>
      </c>
    </row>
    <row r="4116" spans="1:15" x14ac:dyDescent="0.25">
      <c r="A4116">
        <v>4115</v>
      </c>
      <c r="B4116" t="s">
        <v>9007</v>
      </c>
      <c r="C4116" t="s">
        <v>6347</v>
      </c>
      <c r="D4116" t="s">
        <v>16967</v>
      </c>
      <c r="E4116" s="65">
        <f t="shared" si="256"/>
        <v>43854</v>
      </c>
      <c r="F4116">
        <f t="shared" si="257"/>
        <v>2020</v>
      </c>
      <c r="G4116">
        <f t="shared" si="258"/>
        <v>1</v>
      </c>
      <c r="H4116">
        <f t="shared" si="259"/>
        <v>5</v>
      </c>
      <c r="I4116" s="1" t="s">
        <v>15707</v>
      </c>
      <c r="J4116" s="1" t="s">
        <v>17074</v>
      </c>
      <c r="K4116" s="1" t="s">
        <v>17125</v>
      </c>
      <c r="L4116" s="1" t="s">
        <v>15626</v>
      </c>
      <c r="M4116" s="42">
        <v>0.92</v>
      </c>
      <c r="N4116" s="42">
        <v>1</v>
      </c>
      <c r="O4116" s="1" t="s">
        <v>15615</v>
      </c>
    </row>
    <row r="4117" spans="1:15" x14ac:dyDescent="0.25">
      <c r="A4117">
        <v>4116</v>
      </c>
      <c r="B4117" t="s">
        <v>9118</v>
      </c>
      <c r="C4117" t="s">
        <v>6235</v>
      </c>
      <c r="D4117" t="s">
        <v>16968</v>
      </c>
      <c r="E4117" s="65">
        <f t="shared" si="256"/>
        <v>43862</v>
      </c>
      <c r="F4117">
        <f t="shared" si="257"/>
        <v>2020</v>
      </c>
      <c r="G4117">
        <f t="shared" si="258"/>
        <v>2</v>
      </c>
      <c r="H4117">
        <f t="shared" si="259"/>
        <v>6</v>
      </c>
      <c r="I4117" s="1" t="s">
        <v>15639</v>
      </c>
      <c r="J4117" s="1" t="s">
        <v>17051</v>
      </c>
      <c r="K4117" s="1" t="s">
        <v>17125</v>
      </c>
      <c r="L4117" s="1" t="s">
        <v>15626</v>
      </c>
      <c r="M4117" s="42">
        <v>1</v>
      </c>
      <c r="N4117" s="42">
        <v>0.91</v>
      </c>
      <c r="O4117" s="1" t="s">
        <v>15616</v>
      </c>
    </row>
    <row r="4118" spans="1:15" x14ac:dyDescent="0.25">
      <c r="A4118">
        <v>4117</v>
      </c>
      <c r="B4118" t="s">
        <v>8929</v>
      </c>
      <c r="C4118" t="s">
        <v>6423</v>
      </c>
      <c r="D4118" t="s">
        <v>16969</v>
      </c>
      <c r="E4118" s="65">
        <f t="shared" si="256"/>
        <v>43863</v>
      </c>
      <c r="F4118">
        <f t="shared" si="257"/>
        <v>2020</v>
      </c>
      <c r="G4118">
        <f t="shared" si="258"/>
        <v>2</v>
      </c>
      <c r="H4118">
        <f t="shared" si="259"/>
        <v>7</v>
      </c>
      <c r="I4118" s="1" t="s">
        <v>15622</v>
      </c>
      <c r="J4118" s="1" t="s">
        <v>17051</v>
      </c>
      <c r="K4118" s="1" t="s">
        <v>17125</v>
      </c>
      <c r="L4118" s="1" t="s">
        <v>15624</v>
      </c>
      <c r="M4118" s="42">
        <v>1</v>
      </c>
      <c r="N4118" s="42">
        <v>1</v>
      </c>
      <c r="O4118" s="1" t="s">
        <v>15616</v>
      </c>
    </row>
    <row r="4119" spans="1:15" x14ac:dyDescent="0.25">
      <c r="A4119">
        <v>4118</v>
      </c>
      <c r="B4119" t="s">
        <v>9680</v>
      </c>
      <c r="C4119" t="s">
        <v>5684</v>
      </c>
      <c r="D4119" t="s">
        <v>16969</v>
      </c>
      <c r="E4119" s="65">
        <f t="shared" si="256"/>
        <v>43863</v>
      </c>
      <c r="F4119">
        <f t="shared" si="257"/>
        <v>2020</v>
      </c>
      <c r="G4119">
        <f t="shared" si="258"/>
        <v>2</v>
      </c>
      <c r="H4119">
        <f t="shared" si="259"/>
        <v>7</v>
      </c>
      <c r="I4119" s="1" t="s">
        <v>15622</v>
      </c>
      <c r="J4119" s="1" t="s">
        <v>17051</v>
      </c>
      <c r="K4119" s="1" t="s">
        <v>17125</v>
      </c>
      <c r="L4119" s="1" t="s">
        <v>15626</v>
      </c>
      <c r="M4119" s="42">
        <v>0.86</v>
      </c>
      <c r="N4119" s="42">
        <v>0.84</v>
      </c>
      <c r="O4119" s="1" t="s">
        <v>15615</v>
      </c>
    </row>
    <row r="4120" spans="1:15" x14ac:dyDescent="0.25">
      <c r="A4120">
        <v>4119</v>
      </c>
      <c r="B4120" t="s">
        <v>11025</v>
      </c>
      <c r="C4120" t="s">
        <v>4372</v>
      </c>
      <c r="D4120" t="s">
        <v>16970</v>
      </c>
      <c r="E4120" s="65">
        <f t="shared" si="256"/>
        <v>43865</v>
      </c>
      <c r="F4120">
        <f t="shared" si="257"/>
        <v>2020</v>
      </c>
      <c r="G4120">
        <f t="shared" si="258"/>
        <v>2</v>
      </c>
      <c r="H4120">
        <f t="shared" si="259"/>
        <v>2</v>
      </c>
      <c r="I4120" s="1" t="s">
        <v>15622</v>
      </c>
      <c r="J4120" s="1" t="s">
        <v>17051</v>
      </c>
      <c r="K4120" s="1" t="s">
        <v>17125</v>
      </c>
      <c r="L4120" s="1" t="s">
        <v>15623</v>
      </c>
      <c r="M4120" s="42">
        <v>0.5</v>
      </c>
      <c r="N4120" s="42">
        <v>0.83</v>
      </c>
      <c r="O4120" s="1" t="s">
        <v>15615</v>
      </c>
    </row>
    <row r="4121" spans="1:15" x14ac:dyDescent="0.25">
      <c r="A4121">
        <v>4120</v>
      </c>
      <c r="B4121" t="s">
        <v>10028</v>
      </c>
      <c r="C4121" t="s">
        <v>5345</v>
      </c>
      <c r="D4121" t="s">
        <v>16970</v>
      </c>
      <c r="E4121" s="65">
        <f t="shared" si="256"/>
        <v>43865</v>
      </c>
      <c r="F4121">
        <f t="shared" si="257"/>
        <v>2020</v>
      </c>
      <c r="G4121">
        <f t="shared" si="258"/>
        <v>2</v>
      </c>
      <c r="H4121">
        <f t="shared" si="259"/>
        <v>2</v>
      </c>
      <c r="I4121" s="1" t="s">
        <v>15754</v>
      </c>
      <c r="J4121" s="1" t="s">
        <v>17051</v>
      </c>
      <c r="K4121" s="1" t="s">
        <v>17125</v>
      </c>
      <c r="L4121" s="1" t="s">
        <v>15624</v>
      </c>
      <c r="M4121" s="42">
        <v>0.9</v>
      </c>
      <c r="N4121" s="42">
        <v>0.96</v>
      </c>
      <c r="O4121" s="1" t="s">
        <v>15615</v>
      </c>
    </row>
    <row r="4122" spans="1:15" x14ac:dyDescent="0.25">
      <c r="A4122">
        <v>4121</v>
      </c>
      <c r="B4122" t="s">
        <v>10699</v>
      </c>
      <c r="C4122" t="s">
        <v>4687</v>
      </c>
      <c r="D4122" t="s">
        <v>16971</v>
      </c>
      <c r="E4122" s="65">
        <f t="shared" si="256"/>
        <v>43869</v>
      </c>
      <c r="F4122">
        <f t="shared" si="257"/>
        <v>2020</v>
      </c>
      <c r="G4122">
        <f t="shared" si="258"/>
        <v>2</v>
      </c>
      <c r="H4122">
        <f t="shared" si="259"/>
        <v>6</v>
      </c>
      <c r="I4122" s="1" t="s">
        <v>15625</v>
      </c>
      <c r="J4122" s="1" t="s">
        <v>17051</v>
      </c>
      <c r="K4122" s="1" t="s">
        <v>17125</v>
      </c>
      <c r="L4122" s="1" t="s">
        <v>15624</v>
      </c>
      <c r="M4122" s="42">
        <v>0.89</v>
      </c>
      <c r="N4122" s="42">
        <v>0.98</v>
      </c>
      <c r="O4122" s="1" t="s">
        <v>15616</v>
      </c>
    </row>
    <row r="4123" spans="1:15" x14ac:dyDescent="0.25">
      <c r="A4123">
        <v>4122</v>
      </c>
      <c r="B4123" t="s">
        <v>8456</v>
      </c>
      <c r="C4123" t="s">
        <v>6887</v>
      </c>
      <c r="D4123" t="s">
        <v>16972</v>
      </c>
      <c r="E4123" s="65">
        <f t="shared" si="256"/>
        <v>43871</v>
      </c>
      <c r="F4123">
        <f t="shared" si="257"/>
        <v>2020</v>
      </c>
      <c r="G4123">
        <f t="shared" si="258"/>
        <v>2</v>
      </c>
      <c r="H4123">
        <f t="shared" si="259"/>
        <v>1</v>
      </c>
      <c r="I4123" s="1" t="s">
        <v>15622</v>
      </c>
      <c r="J4123" s="1" t="s">
        <v>17051</v>
      </c>
      <c r="K4123" s="1" t="s">
        <v>17125</v>
      </c>
      <c r="L4123" s="1" t="s">
        <v>15623</v>
      </c>
      <c r="M4123" s="42">
        <v>0.5</v>
      </c>
      <c r="N4123" s="42">
        <v>0.75</v>
      </c>
      <c r="O4123" s="1" t="s">
        <v>15615</v>
      </c>
    </row>
    <row r="4124" spans="1:15" x14ac:dyDescent="0.25">
      <c r="A4124">
        <v>4123</v>
      </c>
      <c r="B4124" t="s">
        <v>11116</v>
      </c>
      <c r="C4124" t="s">
        <v>4283</v>
      </c>
      <c r="D4124" t="s">
        <v>16973</v>
      </c>
      <c r="E4124" s="65">
        <f t="shared" si="256"/>
        <v>43872</v>
      </c>
      <c r="F4124">
        <f t="shared" si="257"/>
        <v>2020</v>
      </c>
      <c r="G4124">
        <f t="shared" si="258"/>
        <v>2</v>
      </c>
      <c r="H4124">
        <f t="shared" si="259"/>
        <v>2</v>
      </c>
      <c r="I4124" s="1" t="s">
        <v>15622</v>
      </c>
      <c r="J4124" s="1" t="s">
        <v>17051</v>
      </c>
      <c r="K4124" s="1" t="s">
        <v>17125</v>
      </c>
      <c r="L4124" s="1" t="s">
        <v>15624</v>
      </c>
      <c r="M4124" s="42">
        <v>1</v>
      </c>
      <c r="N4124" s="42">
        <v>0.96</v>
      </c>
      <c r="O4124" s="1" t="s">
        <v>15616</v>
      </c>
    </row>
    <row r="4125" spans="1:15" x14ac:dyDescent="0.25">
      <c r="A4125">
        <v>4124</v>
      </c>
      <c r="B4125" t="s">
        <v>10383</v>
      </c>
      <c r="C4125" t="s">
        <v>4996</v>
      </c>
      <c r="D4125" t="s">
        <v>16973</v>
      </c>
      <c r="E4125" s="65">
        <f t="shared" si="256"/>
        <v>43872</v>
      </c>
      <c r="F4125">
        <f t="shared" si="257"/>
        <v>2020</v>
      </c>
      <c r="G4125">
        <f t="shared" si="258"/>
        <v>2</v>
      </c>
      <c r="H4125">
        <f t="shared" si="259"/>
        <v>2</v>
      </c>
      <c r="I4125" s="1" t="s">
        <v>15625</v>
      </c>
      <c r="J4125" s="1" t="s">
        <v>17051</v>
      </c>
      <c r="K4125" s="1" t="s">
        <v>17125</v>
      </c>
      <c r="L4125" s="1" t="s">
        <v>15626</v>
      </c>
      <c r="M4125" s="42">
        <v>0.93</v>
      </c>
      <c r="N4125" s="42">
        <v>0.89</v>
      </c>
      <c r="O4125" s="1" t="s">
        <v>15615</v>
      </c>
    </row>
    <row r="4126" spans="1:15" x14ac:dyDescent="0.25">
      <c r="A4126">
        <v>4125</v>
      </c>
      <c r="B4126" t="s">
        <v>11741</v>
      </c>
      <c r="C4126" t="s">
        <v>3667</v>
      </c>
      <c r="D4126" t="s">
        <v>16974</v>
      </c>
      <c r="E4126" s="65">
        <f t="shared" si="256"/>
        <v>43874</v>
      </c>
      <c r="F4126">
        <f t="shared" si="257"/>
        <v>2020</v>
      </c>
      <c r="G4126">
        <f t="shared" si="258"/>
        <v>2</v>
      </c>
      <c r="H4126">
        <f t="shared" si="259"/>
        <v>4</v>
      </c>
      <c r="I4126" s="1" t="s">
        <v>15622</v>
      </c>
      <c r="J4126" s="1" t="s">
        <v>17051</v>
      </c>
      <c r="K4126" s="1" t="s">
        <v>17125</v>
      </c>
      <c r="L4126" s="1" t="s">
        <v>15626</v>
      </c>
      <c r="M4126" s="42">
        <v>1</v>
      </c>
      <c r="N4126" s="42">
        <v>1</v>
      </c>
      <c r="O4126" s="1" t="s">
        <v>15615</v>
      </c>
    </row>
    <row r="4127" spans="1:15" x14ac:dyDescent="0.25">
      <c r="A4127">
        <v>4126</v>
      </c>
      <c r="B4127" t="s">
        <v>10213</v>
      </c>
      <c r="C4127" t="s">
        <v>5166</v>
      </c>
      <c r="D4127" t="s">
        <v>16975</v>
      </c>
      <c r="E4127" s="65">
        <f t="shared" si="256"/>
        <v>43876</v>
      </c>
      <c r="F4127">
        <f t="shared" si="257"/>
        <v>2020</v>
      </c>
      <c r="G4127">
        <f t="shared" si="258"/>
        <v>2</v>
      </c>
      <c r="H4127">
        <f t="shared" si="259"/>
        <v>6</v>
      </c>
      <c r="I4127" s="1" t="s">
        <v>15625</v>
      </c>
      <c r="J4127" s="1" t="s">
        <v>17051</v>
      </c>
      <c r="K4127" s="1" t="s">
        <v>17125</v>
      </c>
      <c r="L4127" s="1" t="s">
        <v>15626</v>
      </c>
      <c r="M4127" s="42">
        <v>1</v>
      </c>
      <c r="N4127" s="42">
        <v>0.96</v>
      </c>
      <c r="O4127" s="1" t="s">
        <v>15615</v>
      </c>
    </row>
    <row r="4128" spans="1:15" x14ac:dyDescent="0.25">
      <c r="A4128">
        <v>4127</v>
      </c>
      <c r="B4128" t="s">
        <v>7979</v>
      </c>
      <c r="C4128" t="s">
        <v>7352</v>
      </c>
      <c r="D4128" t="s">
        <v>16976</v>
      </c>
      <c r="E4128" s="65">
        <f t="shared" si="256"/>
        <v>43879</v>
      </c>
      <c r="F4128">
        <f t="shared" si="257"/>
        <v>2020</v>
      </c>
      <c r="G4128">
        <f t="shared" si="258"/>
        <v>2</v>
      </c>
      <c r="H4128">
        <f t="shared" si="259"/>
        <v>2</v>
      </c>
      <c r="I4128" s="1" t="s">
        <v>15622</v>
      </c>
      <c r="J4128" s="1" t="s">
        <v>17051</v>
      </c>
      <c r="K4128" s="1" t="s">
        <v>17125</v>
      </c>
      <c r="L4128" s="1" t="s">
        <v>15626</v>
      </c>
      <c r="M4128" s="42">
        <v>1</v>
      </c>
      <c r="N4128" s="42">
        <v>0.88</v>
      </c>
      <c r="O4128" s="1" t="s">
        <v>15615</v>
      </c>
    </row>
    <row r="4129" spans="1:15" x14ac:dyDescent="0.25">
      <c r="A4129">
        <v>4128</v>
      </c>
      <c r="B4129" t="s">
        <v>10759</v>
      </c>
      <c r="C4129" t="s">
        <v>4631</v>
      </c>
      <c r="D4129" t="s">
        <v>16977</v>
      </c>
      <c r="E4129" s="65">
        <f t="shared" si="256"/>
        <v>43886</v>
      </c>
      <c r="F4129">
        <f t="shared" si="257"/>
        <v>2020</v>
      </c>
      <c r="G4129">
        <f t="shared" si="258"/>
        <v>2</v>
      </c>
      <c r="H4129">
        <f t="shared" si="259"/>
        <v>2</v>
      </c>
      <c r="I4129" s="1" t="s">
        <v>15622</v>
      </c>
      <c r="J4129" s="1" t="s">
        <v>17051</v>
      </c>
      <c r="K4129" s="1" t="s">
        <v>17125</v>
      </c>
      <c r="L4129" s="1" t="s">
        <v>15626</v>
      </c>
      <c r="M4129" s="42">
        <v>0.7</v>
      </c>
      <c r="N4129" s="42">
        <v>1</v>
      </c>
      <c r="O4129" s="1" t="s">
        <v>15615</v>
      </c>
    </row>
    <row r="4130" spans="1:15" x14ac:dyDescent="0.25">
      <c r="A4130">
        <v>4129</v>
      </c>
      <c r="B4130" t="s">
        <v>10339</v>
      </c>
      <c r="C4130" t="s">
        <v>5040</v>
      </c>
      <c r="D4130" t="s">
        <v>16978</v>
      </c>
      <c r="E4130" s="65">
        <f t="shared" si="256"/>
        <v>43887</v>
      </c>
      <c r="F4130">
        <f t="shared" si="257"/>
        <v>2020</v>
      </c>
      <c r="G4130">
        <f t="shared" si="258"/>
        <v>2</v>
      </c>
      <c r="H4130">
        <f t="shared" si="259"/>
        <v>3</v>
      </c>
      <c r="I4130" s="1" t="s">
        <v>15622</v>
      </c>
      <c r="J4130" s="1" t="s">
        <v>17051</v>
      </c>
      <c r="K4130" s="1" t="s">
        <v>17125</v>
      </c>
      <c r="L4130" s="1" t="s">
        <v>15626</v>
      </c>
      <c r="M4130" s="42">
        <v>0.8</v>
      </c>
      <c r="N4130" s="42">
        <v>0.97</v>
      </c>
      <c r="O4130" s="1" t="s">
        <v>15615</v>
      </c>
    </row>
    <row r="4131" spans="1:15" x14ac:dyDescent="0.25">
      <c r="A4131">
        <v>4130</v>
      </c>
      <c r="B4131" t="s">
        <v>11306</v>
      </c>
      <c r="C4131" t="s">
        <v>4095</v>
      </c>
      <c r="D4131" t="s">
        <v>16979</v>
      </c>
      <c r="E4131" s="65">
        <f t="shared" si="256"/>
        <v>43888</v>
      </c>
      <c r="F4131">
        <f t="shared" si="257"/>
        <v>2020</v>
      </c>
      <c r="G4131">
        <f t="shared" si="258"/>
        <v>2</v>
      </c>
      <c r="H4131">
        <f t="shared" si="259"/>
        <v>4</v>
      </c>
      <c r="I4131" s="1" t="s">
        <v>15622</v>
      </c>
      <c r="J4131" s="1" t="s">
        <v>17051</v>
      </c>
      <c r="K4131" s="1" t="s">
        <v>17125</v>
      </c>
      <c r="L4131" s="1" t="s">
        <v>15626</v>
      </c>
      <c r="M4131" s="42">
        <v>1</v>
      </c>
      <c r="N4131" s="42">
        <v>0.96</v>
      </c>
      <c r="O4131" s="1" t="s">
        <v>15615</v>
      </c>
    </row>
    <row r="4132" spans="1:15" x14ac:dyDescent="0.25">
      <c r="A4132">
        <v>4131</v>
      </c>
      <c r="B4132" t="s">
        <v>8496</v>
      </c>
      <c r="C4132" t="s">
        <v>6848</v>
      </c>
      <c r="D4132" t="s">
        <v>16980</v>
      </c>
      <c r="E4132" s="65">
        <f t="shared" si="256"/>
        <v>43894</v>
      </c>
      <c r="F4132">
        <f t="shared" si="257"/>
        <v>2020</v>
      </c>
      <c r="G4132">
        <f t="shared" si="258"/>
        <v>3</v>
      </c>
      <c r="H4132">
        <f t="shared" si="259"/>
        <v>3</v>
      </c>
      <c r="I4132" s="1" t="s">
        <v>15622</v>
      </c>
      <c r="J4132" s="1" t="s">
        <v>17051</v>
      </c>
      <c r="K4132" s="1" t="s">
        <v>17125</v>
      </c>
      <c r="L4132" s="1" t="s">
        <v>15623</v>
      </c>
      <c r="M4132" s="42">
        <v>1</v>
      </c>
      <c r="N4132" s="42">
        <v>0.71</v>
      </c>
      <c r="O4132" s="1" t="s">
        <v>15615</v>
      </c>
    </row>
    <row r="4133" spans="1:15" x14ac:dyDescent="0.25">
      <c r="A4133">
        <v>4132</v>
      </c>
      <c r="B4133" t="s">
        <v>10299</v>
      </c>
      <c r="C4133" t="s">
        <v>5080</v>
      </c>
      <c r="D4133" t="s">
        <v>16981</v>
      </c>
      <c r="E4133" s="65">
        <f t="shared" si="256"/>
        <v>43905</v>
      </c>
      <c r="F4133">
        <f t="shared" si="257"/>
        <v>2020</v>
      </c>
      <c r="G4133">
        <f t="shared" si="258"/>
        <v>3</v>
      </c>
      <c r="H4133">
        <f t="shared" si="259"/>
        <v>7</v>
      </c>
      <c r="I4133" s="1" t="s">
        <v>15622</v>
      </c>
      <c r="J4133" s="1" t="s">
        <v>17051</v>
      </c>
      <c r="K4133" s="1" t="s">
        <v>17125</v>
      </c>
      <c r="L4133" s="1" t="s">
        <v>15626</v>
      </c>
      <c r="M4133" s="42">
        <v>1</v>
      </c>
      <c r="N4133" s="42">
        <v>1</v>
      </c>
      <c r="O4133" s="1" t="s">
        <v>15615</v>
      </c>
    </row>
    <row r="4134" spans="1:15" x14ac:dyDescent="0.25">
      <c r="A4134">
        <v>4133</v>
      </c>
      <c r="B4134" t="s">
        <v>8206</v>
      </c>
      <c r="C4134" t="s">
        <v>7129</v>
      </c>
      <c r="D4134" t="s">
        <v>16982</v>
      </c>
      <c r="E4134" s="65">
        <f t="shared" si="256"/>
        <v>43906</v>
      </c>
      <c r="F4134">
        <f t="shared" si="257"/>
        <v>2020</v>
      </c>
      <c r="G4134">
        <f t="shared" si="258"/>
        <v>3</v>
      </c>
      <c r="H4134">
        <f t="shared" si="259"/>
        <v>1</v>
      </c>
      <c r="I4134" s="1" t="s">
        <v>15622</v>
      </c>
      <c r="J4134" s="1" t="s">
        <v>17051</v>
      </c>
      <c r="K4134" s="1" t="s">
        <v>17125</v>
      </c>
      <c r="L4134" s="1" t="s">
        <v>15626</v>
      </c>
      <c r="M4134" s="42">
        <v>0.99</v>
      </c>
      <c r="N4134" s="42">
        <v>0.78</v>
      </c>
      <c r="O4134" s="1" t="s">
        <v>15616</v>
      </c>
    </row>
    <row r="4135" spans="1:15" x14ac:dyDescent="0.25">
      <c r="A4135">
        <v>4134</v>
      </c>
      <c r="B4135" t="s">
        <v>11440</v>
      </c>
      <c r="C4135" t="s">
        <v>3961</v>
      </c>
      <c r="D4135" t="s">
        <v>16983</v>
      </c>
      <c r="E4135" s="65">
        <f t="shared" si="256"/>
        <v>43909</v>
      </c>
      <c r="F4135">
        <f t="shared" si="257"/>
        <v>2020</v>
      </c>
      <c r="G4135">
        <f t="shared" si="258"/>
        <v>3</v>
      </c>
      <c r="H4135">
        <f t="shared" si="259"/>
        <v>4</v>
      </c>
      <c r="I4135" s="1" t="s">
        <v>15629</v>
      </c>
      <c r="J4135" s="1" t="s">
        <v>17051</v>
      </c>
      <c r="K4135" s="1" t="s">
        <v>17125</v>
      </c>
      <c r="L4135" s="1" t="s">
        <v>15624</v>
      </c>
      <c r="M4135" s="42">
        <v>0.92</v>
      </c>
      <c r="N4135" s="42">
        <v>1</v>
      </c>
      <c r="O4135" s="1" t="s">
        <v>15615</v>
      </c>
    </row>
    <row r="4136" spans="1:15" x14ac:dyDescent="0.25">
      <c r="A4136">
        <v>4135</v>
      </c>
      <c r="B4136" t="s">
        <v>9416</v>
      </c>
      <c r="C4136" t="s">
        <v>5941</v>
      </c>
      <c r="D4136" t="s">
        <v>16984</v>
      </c>
      <c r="E4136" s="65">
        <f t="shared" si="256"/>
        <v>43921</v>
      </c>
      <c r="F4136">
        <f t="shared" si="257"/>
        <v>2020</v>
      </c>
      <c r="G4136">
        <f t="shared" si="258"/>
        <v>3</v>
      </c>
      <c r="H4136">
        <f t="shared" si="259"/>
        <v>2</v>
      </c>
      <c r="I4136" s="1" t="s">
        <v>15629</v>
      </c>
      <c r="J4136" s="1" t="s">
        <v>17051</v>
      </c>
      <c r="K4136" s="1" t="s">
        <v>17125</v>
      </c>
      <c r="L4136" s="1" t="s">
        <v>15626</v>
      </c>
      <c r="M4136" s="42">
        <v>1</v>
      </c>
      <c r="N4136" s="42">
        <v>1</v>
      </c>
      <c r="O4136" s="1" t="s">
        <v>15615</v>
      </c>
    </row>
    <row r="4137" spans="1:15" x14ac:dyDescent="0.25">
      <c r="A4137">
        <v>4136</v>
      </c>
      <c r="B4137" t="s">
        <v>9957</v>
      </c>
      <c r="C4137" t="s">
        <v>5415</v>
      </c>
      <c r="D4137" t="s">
        <v>16985</v>
      </c>
      <c r="E4137" s="65">
        <f t="shared" si="256"/>
        <v>43952</v>
      </c>
      <c r="F4137">
        <f t="shared" si="257"/>
        <v>2020</v>
      </c>
      <c r="G4137">
        <f t="shared" si="258"/>
        <v>5</v>
      </c>
      <c r="H4137">
        <f t="shared" si="259"/>
        <v>5</v>
      </c>
      <c r="I4137" s="1" t="s">
        <v>15685</v>
      </c>
      <c r="J4137" s="1" t="s">
        <v>17063</v>
      </c>
      <c r="K4137" s="1" t="s">
        <v>17125</v>
      </c>
      <c r="L4137" s="1" t="s">
        <v>15626</v>
      </c>
      <c r="M4137" s="42">
        <v>1</v>
      </c>
      <c r="N4137" s="42">
        <v>0.91</v>
      </c>
      <c r="O4137" s="1" t="s">
        <v>15615</v>
      </c>
    </row>
    <row r="4138" spans="1:15" x14ac:dyDescent="0.25">
      <c r="A4138">
        <v>4137</v>
      </c>
      <c r="B4138" t="s">
        <v>8840</v>
      </c>
      <c r="C4138" t="s">
        <v>6509</v>
      </c>
      <c r="D4138" t="s">
        <v>16986</v>
      </c>
      <c r="E4138" s="65">
        <f t="shared" si="256"/>
        <v>43959</v>
      </c>
      <c r="F4138">
        <f t="shared" si="257"/>
        <v>2020</v>
      </c>
      <c r="G4138">
        <f t="shared" si="258"/>
        <v>5</v>
      </c>
      <c r="H4138">
        <f t="shared" si="259"/>
        <v>5</v>
      </c>
      <c r="I4138" s="1" t="s">
        <v>15622</v>
      </c>
      <c r="J4138" s="1" t="s">
        <v>17051</v>
      </c>
      <c r="K4138" s="1" t="s">
        <v>17125</v>
      </c>
      <c r="L4138" s="1" t="s">
        <v>15626</v>
      </c>
      <c r="M4138" s="42">
        <v>1</v>
      </c>
      <c r="N4138" s="42">
        <v>1</v>
      </c>
      <c r="O4138" s="1" t="s">
        <v>15615</v>
      </c>
    </row>
    <row r="4139" spans="1:15" x14ac:dyDescent="0.25">
      <c r="A4139">
        <v>4138</v>
      </c>
      <c r="B4139" t="s">
        <v>9471</v>
      </c>
      <c r="C4139" t="s">
        <v>5888</v>
      </c>
      <c r="D4139" t="s">
        <v>16987</v>
      </c>
      <c r="E4139" s="65">
        <f t="shared" si="256"/>
        <v>43961</v>
      </c>
      <c r="F4139">
        <f t="shared" si="257"/>
        <v>2020</v>
      </c>
      <c r="G4139">
        <f t="shared" si="258"/>
        <v>5</v>
      </c>
      <c r="H4139">
        <f t="shared" si="259"/>
        <v>7</v>
      </c>
      <c r="I4139" s="1" t="s">
        <v>15622</v>
      </c>
      <c r="J4139" s="1" t="s">
        <v>17051</v>
      </c>
      <c r="K4139" s="1" t="s">
        <v>17125</v>
      </c>
      <c r="L4139" s="1" t="s">
        <v>15626</v>
      </c>
      <c r="M4139" s="42">
        <v>1</v>
      </c>
      <c r="N4139" s="42">
        <v>0.8</v>
      </c>
      <c r="O4139" s="1" t="s">
        <v>15615</v>
      </c>
    </row>
    <row r="4140" spans="1:15" x14ac:dyDescent="0.25">
      <c r="A4140">
        <v>4139</v>
      </c>
      <c r="B4140" t="s">
        <v>9721</v>
      </c>
      <c r="C4140" t="s">
        <v>5644</v>
      </c>
      <c r="D4140" t="s">
        <v>16988</v>
      </c>
      <c r="E4140" s="65">
        <f t="shared" si="256"/>
        <v>43965</v>
      </c>
      <c r="F4140">
        <f t="shared" si="257"/>
        <v>2020</v>
      </c>
      <c r="G4140">
        <f t="shared" si="258"/>
        <v>5</v>
      </c>
      <c r="H4140">
        <f t="shared" si="259"/>
        <v>4</v>
      </c>
      <c r="I4140" s="1" t="s">
        <v>15622</v>
      </c>
      <c r="J4140" s="1" t="s">
        <v>17051</v>
      </c>
      <c r="K4140" s="1" t="s">
        <v>17125</v>
      </c>
      <c r="L4140" s="1" t="s">
        <v>15626</v>
      </c>
      <c r="M4140" s="42">
        <v>1</v>
      </c>
      <c r="N4140" s="42">
        <v>0.75</v>
      </c>
      <c r="O4140" s="1" t="s">
        <v>15615</v>
      </c>
    </row>
    <row r="4141" spans="1:15" x14ac:dyDescent="0.25">
      <c r="A4141">
        <v>4140</v>
      </c>
      <c r="B4141" t="s">
        <v>11733</v>
      </c>
      <c r="C4141" t="s">
        <v>3675</v>
      </c>
      <c r="D4141" t="s">
        <v>16989</v>
      </c>
      <c r="E4141" s="65">
        <f t="shared" si="256"/>
        <v>43966</v>
      </c>
      <c r="F4141">
        <f t="shared" si="257"/>
        <v>2020</v>
      </c>
      <c r="G4141">
        <f t="shared" si="258"/>
        <v>5</v>
      </c>
      <c r="H4141">
        <f t="shared" si="259"/>
        <v>5</v>
      </c>
      <c r="I4141" s="1" t="s">
        <v>15622</v>
      </c>
      <c r="J4141" s="1" t="s">
        <v>17051</v>
      </c>
      <c r="K4141" s="1" t="s">
        <v>17125</v>
      </c>
      <c r="L4141" s="1" t="s">
        <v>15626</v>
      </c>
      <c r="M4141" s="42">
        <v>1</v>
      </c>
      <c r="N4141" s="42">
        <v>0.95</v>
      </c>
      <c r="O4141" s="1" t="s">
        <v>15615</v>
      </c>
    </row>
    <row r="4142" spans="1:15" x14ac:dyDescent="0.25">
      <c r="A4142">
        <v>4141</v>
      </c>
      <c r="B4142" t="s">
        <v>8010</v>
      </c>
      <c r="C4142" t="s">
        <v>7321</v>
      </c>
      <c r="D4142" t="s">
        <v>16990</v>
      </c>
      <c r="E4142" s="65">
        <f t="shared" si="256"/>
        <v>43967</v>
      </c>
      <c r="F4142">
        <f t="shared" si="257"/>
        <v>2020</v>
      </c>
      <c r="G4142">
        <f t="shared" si="258"/>
        <v>5</v>
      </c>
      <c r="H4142">
        <f t="shared" si="259"/>
        <v>6</v>
      </c>
      <c r="I4142" s="1" t="s">
        <v>15622</v>
      </c>
      <c r="J4142" s="1" t="s">
        <v>17051</v>
      </c>
      <c r="K4142" s="1" t="s">
        <v>17125</v>
      </c>
      <c r="L4142" s="1" t="s">
        <v>15626</v>
      </c>
      <c r="M4142" s="42">
        <v>0.96</v>
      </c>
      <c r="N4142" s="42">
        <v>0.99</v>
      </c>
      <c r="O4142" s="1" t="s">
        <v>15615</v>
      </c>
    </row>
    <row r="4143" spans="1:15" x14ac:dyDescent="0.25">
      <c r="A4143">
        <v>4142</v>
      </c>
      <c r="B4143" t="s">
        <v>11146</v>
      </c>
      <c r="C4143" t="s">
        <v>4254</v>
      </c>
      <c r="D4143" t="s">
        <v>16991</v>
      </c>
      <c r="E4143" s="65">
        <f t="shared" si="256"/>
        <v>43969</v>
      </c>
      <c r="F4143">
        <f t="shared" si="257"/>
        <v>2020</v>
      </c>
      <c r="G4143">
        <f t="shared" si="258"/>
        <v>5</v>
      </c>
      <c r="H4143">
        <f t="shared" si="259"/>
        <v>1</v>
      </c>
      <c r="I4143" s="1" t="s">
        <v>15625</v>
      </c>
      <c r="J4143" s="1" t="s">
        <v>17051</v>
      </c>
      <c r="K4143" s="1" t="s">
        <v>17125</v>
      </c>
      <c r="L4143" s="1" t="s">
        <v>15626</v>
      </c>
      <c r="M4143" s="42">
        <v>1</v>
      </c>
      <c r="N4143" s="42">
        <v>1</v>
      </c>
      <c r="O4143" s="1" t="s">
        <v>15615</v>
      </c>
    </row>
    <row r="4144" spans="1:15" x14ac:dyDescent="0.25">
      <c r="A4144">
        <v>4143</v>
      </c>
      <c r="B4144" t="s">
        <v>10378</v>
      </c>
      <c r="C4144" t="s">
        <v>5001</v>
      </c>
      <c r="D4144" t="s">
        <v>16992</v>
      </c>
      <c r="E4144" s="65">
        <f t="shared" si="256"/>
        <v>43970</v>
      </c>
      <c r="F4144">
        <f t="shared" si="257"/>
        <v>2020</v>
      </c>
      <c r="G4144">
        <f t="shared" si="258"/>
        <v>5</v>
      </c>
      <c r="H4144">
        <f t="shared" si="259"/>
        <v>2</v>
      </c>
      <c r="I4144" s="1" t="s">
        <v>15622</v>
      </c>
      <c r="J4144" s="1" t="s">
        <v>17051</v>
      </c>
      <c r="K4144" s="1" t="s">
        <v>17125</v>
      </c>
      <c r="L4144" s="1" t="s">
        <v>15626</v>
      </c>
      <c r="M4144" s="42">
        <v>0.96</v>
      </c>
      <c r="N4144" s="42">
        <v>0.97</v>
      </c>
      <c r="O4144" s="1" t="s">
        <v>15616</v>
      </c>
    </row>
    <row r="4145" spans="1:15" x14ac:dyDescent="0.25">
      <c r="A4145">
        <v>4144</v>
      </c>
      <c r="B4145" t="s">
        <v>10366</v>
      </c>
      <c r="C4145" t="s">
        <v>5013</v>
      </c>
      <c r="D4145" t="s">
        <v>16993</v>
      </c>
      <c r="E4145" s="65">
        <f t="shared" si="256"/>
        <v>43974</v>
      </c>
      <c r="F4145">
        <f t="shared" si="257"/>
        <v>2020</v>
      </c>
      <c r="G4145">
        <f t="shared" si="258"/>
        <v>5</v>
      </c>
      <c r="H4145">
        <f t="shared" si="259"/>
        <v>6</v>
      </c>
      <c r="I4145" s="1" t="s">
        <v>15629</v>
      </c>
      <c r="J4145" s="1" t="s">
        <v>17051</v>
      </c>
      <c r="K4145" s="1" t="s">
        <v>17125</v>
      </c>
      <c r="L4145" s="1" t="s">
        <v>15626</v>
      </c>
      <c r="M4145" s="42">
        <v>1</v>
      </c>
      <c r="N4145" s="42">
        <v>0.79</v>
      </c>
      <c r="O4145" s="1" t="s">
        <v>15615</v>
      </c>
    </row>
    <row r="4146" spans="1:15" x14ac:dyDescent="0.25">
      <c r="A4146">
        <v>4145</v>
      </c>
      <c r="B4146" t="s">
        <v>9755</v>
      </c>
      <c r="C4146" t="s">
        <v>5613</v>
      </c>
      <c r="D4146" t="s">
        <v>16994</v>
      </c>
      <c r="E4146" s="65">
        <f t="shared" si="256"/>
        <v>43979</v>
      </c>
      <c r="F4146">
        <f t="shared" si="257"/>
        <v>2020</v>
      </c>
      <c r="G4146">
        <f t="shared" si="258"/>
        <v>5</v>
      </c>
      <c r="H4146">
        <f t="shared" si="259"/>
        <v>4</v>
      </c>
      <c r="I4146" s="1" t="s">
        <v>15629</v>
      </c>
      <c r="J4146" s="1" t="s">
        <v>17051</v>
      </c>
      <c r="K4146" s="1" t="s">
        <v>17125</v>
      </c>
      <c r="L4146" s="1" t="s">
        <v>15626</v>
      </c>
      <c r="M4146" s="42">
        <v>1</v>
      </c>
      <c r="N4146" s="42">
        <v>1</v>
      </c>
      <c r="O4146" s="1" t="s">
        <v>15615</v>
      </c>
    </row>
    <row r="4147" spans="1:15" x14ac:dyDescent="0.25">
      <c r="A4147">
        <v>4146</v>
      </c>
      <c r="B4147" t="s">
        <v>9500</v>
      </c>
      <c r="C4147" t="s">
        <v>5860</v>
      </c>
      <c r="D4147" t="s">
        <v>16995</v>
      </c>
      <c r="E4147" s="65">
        <f t="shared" si="256"/>
        <v>43986</v>
      </c>
      <c r="F4147">
        <f t="shared" si="257"/>
        <v>2020</v>
      </c>
      <c r="G4147">
        <f t="shared" si="258"/>
        <v>6</v>
      </c>
      <c r="H4147">
        <f t="shared" si="259"/>
        <v>4</v>
      </c>
      <c r="I4147" s="1" t="s">
        <v>15622</v>
      </c>
      <c r="J4147" s="1" t="s">
        <v>17051</v>
      </c>
      <c r="K4147" s="1" t="s">
        <v>17125</v>
      </c>
      <c r="L4147" s="1" t="s">
        <v>15626</v>
      </c>
      <c r="M4147" s="42">
        <v>0.99</v>
      </c>
      <c r="N4147" s="42">
        <v>1</v>
      </c>
      <c r="O4147" s="1" t="s">
        <v>15616</v>
      </c>
    </row>
    <row r="4148" spans="1:15" x14ac:dyDescent="0.25">
      <c r="A4148">
        <v>4147</v>
      </c>
      <c r="B4148" t="s">
        <v>9305</v>
      </c>
      <c r="C4148" t="s">
        <v>6051</v>
      </c>
      <c r="D4148" t="s">
        <v>16996</v>
      </c>
      <c r="E4148" s="65">
        <f t="shared" si="256"/>
        <v>43988</v>
      </c>
      <c r="F4148">
        <f t="shared" si="257"/>
        <v>2020</v>
      </c>
      <c r="G4148">
        <f t="shared" si="258"/>
        <v>6</v>
      </c>
      <c r="H4148">
        <f t="shared" si="259"/>
        <v>6</v>
      </c>
      <c r="I4148" s="1" t="s">
        <v>15622</v>
      </c>
      <c r="J4148" s="1" t="s">
        <v>17051</v>
      </c>
      <c r="K4148" s="1" t="s">
        <v>17125</v>
      </c>
      <c r="L4148" s="1" t="s">
        <v>15626</v>
      </c>
      <c r="M4148" s="42">
        <v>1</v>
      </c>
      <c r="N4148" s="42">
        <v>0.86</v>
      </c>
      <c r="O4148" s="1" t="s">
        <v>15615</v>
      </c>
    </row>
    <row r="4149" spans="1:15" x14ac:dyDescent="0.25">
      <c r="A4149">
        <v>4148</v>
      </c>
      <c r="B4149" t="s">
        <v>10666</v>
      </c>
      <c r="C4149" t="s">
        <v>4720</v>
      </c>
      <c r="D4149" t="s">
        <v>16997</v>
      </c>
      <c r="E4149" s="65">
        <f t="shared" si="256"/>
        <v>44008</v>
      </c>
      <c r="F4149">
        <f t="shared" si="257"/>
        <v>2020</v>
      </c>
      <c r="G4149">
        <f t="shared" si="258"/>
        <v>6</v>
      </c>
      <c r="H4149">
        <f t="shared" si="259"/>
        <v>5</v>
      </c>
      <c r="I4149" s="1" t="s">
        <v>15780</v>
      </c>
      <c r="J4149" s="1" t="s">
        <v>17073</v>
      </c>
      <c r="K4149" s="1" t="s">
        <v>17125</v>
      </c>
      <c r="L4149" s="1" t="s">
        <v>15626</v>
      </c>
      <c r="M4149" s="42">
        <v>0.99</v>
      </c>
      <c r="N4149" s="42">
        <v>0.99</v>
      </c>
      <c r="O4149" s="1" t="s">
        <v>15615</v>
      </c>
    </row>
    <row r="4150" spans="1:15" x14ac:dyDescent="0.25">
      <c r="A4150">
        <v>4149</v>
      </c>
      <c r="B4150" t="s">
        <v>8991</v>
      </c>
      <c r="C4150" t="s">
        <v>6362</v>
      </c>
      <c r="D4150" t="s">
        <v>16998</v>
      </c>
      <c r="E4150" s="65">
        <f t="shared" si="256"/>
        <v>44017</v>
      </c>
      <c r="F4150">
        <f t="shared" si="257"/>
        <v>2020</v>
      </c>
      <c r="G4150">
        <f t="shared" si="258"/>
        <v>7</v>
      </c>
      <c r="H4150">
        <f t="shared" si="259"/>
        <v>7</v>
      </c>
      <c r="I4150" s="1" t="s">
        <v>15622</v>
      </c>
      <c r="J4150" s="1" t="s">
        <v>17051</v>
      </c>
      <c r="K4150" s="1" t="s">
        <v>17125</v>
      </c>
      <c r="L4150" s="1" t="s">
        <v>15626</v>
      </c>
      <c r="M4150" s="42">
        <v>1</v>
      </c>
      <c r="N4150" s="42">
        <v>0.91</v>
      </c>
      <c r="O4150" s="1" t="s">
        <v>15615</v>
      </c>
    </row>
  </sheetData>
  <autoFilter ref="A1:O4150" xr:uid="{35B245F6-0274-48F1-9E81-DEA6708FAD87}"/>
  <mergeCells count="2">
    <mergeCell ref="U2:V2"/>
    <mergeCell ref="R10:R11"/>
  </mergeCell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Spinner 1">
              <controlPr defaultSize="0" autoPict="0">
                <anchor moveWithCells="1" sizeWithCells="1">
                  <from>
                    <xdr:col>17</xdr:col>
                    <xdr:colOff>1028700</xdr:colOff>
                    <xdr:row>0</xdr:row>
                    <xdr:rowOff>152400</xdr:rowOff>
                  </from>
                  <to>
                    <xdr:col>19</xdr:col>
                    <xdr:colOff>66675</xdr:colOff>
                    <xdr:row>2</xdr:row>
                    <xdr:rowOff>19050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432CD0-AC69-4E04-AB05-8C1CB25CA6B1}">
  <sheetPr codeName="Sheet4"/>
  <dimension ref="A1:E32"/>
  <sheetViews>
    <sheetView showGridLines="0" zoomScaleNormal="100" workbookViewId="0">
      <selection activeCell="E1" activeCellId="1" sqref="B1:C32 E1:E32"/>
    </sheetView>
  </sheetViews>
  <sheetFormatPr defaultRowHeight="15" x14ac:dyDescent="0.25"/>
  <cols>
    <col min="1" max="1" width="16.28515625" bestFit="1" customWidth="1"/>
    <col min="2" max="2" width="14.28515625" customWidth="1"/>
    <col min="3" max="3" width="21.42578125" customWidth="1"/>
  </cols>
  <sheetData>
    <row r="1" spans="1:5" x14ac:dyDescent="0.25">
      <c r="A1" s="2" t="s">
        <v>7655</v>
      </c>
      <c r="B1" s="2" t="s">
        <v>7647</v>
      </c>
      <c r="C1" s="2" t="s">
        <v>7648</v>
      </c>
      <c r="D1" s="2" t="s">
        <v>17164</v>
      </c>
      <c r="E1" s="2" t="s">
        <v>11821</v>
      </c>
    </row>
    <row r="2" spans="1:5" x14ac:dyDescent="0.25">
      <c r="A2">
        <v>1</v>
      </c>
      <c r="B2" t="s">
        <v>53</v>
      </c>
      <c r="C2" t="s">
        <v>130</v>
      </c>
      <c r="D2">
        <v>1</v>
      </c>
      <c r="E2">
        <f>COUNTIF(Places!H:H,Neighborhoods!A2)</f>
        <v>22</v>
      </c>
    </row>
    <row r="3" spans="1:5" x14ac:dyDescent="0.25">
      <c r="A3">
        <v>2</v>
      </c>
      <c r="B3" t="s">
        <v>53</v>
      </c>
      <c r="C3" t="s">
        <v>143</v>
      </c>
      <c r="D3">
        <v>1</v>
      </c>
      <c r="E3">
        <f>COUNTIF(Places!H:H,Neighborhoods!A3)</f>
        <v>23</v>
      </c>
    </row>
    <row r="4" spans="1:5" x14ac:dyDescent="0.25">
      <c r="A4">
        <v>3</v>
      </c>
      <c r="B4" t="s">
        <v>53</v>
      </c>
      <c r="C4" t="s">
        <v>200</v>
      </c>
      <c r="D4">
        <v>1</v>
      </c>
      <c r="E4">
        <f>COUNTIF(Places!H:H,Neighborhoods!A4)</f>
        <v>17</v>
      </c>
    </row>
    <row r="5" spans="1:5" x14ac:dyDescent="0.25">
      <c r="A5">
        <v>4</v>
      </c>
      <c r="B5" t="s">
        <v>53</v>
      </c>
      <c r="C5" t="s">
        <v>196</v>
      </c>
      <c r="D5">
        <v>1</v>
      </c>
      <c r="E5">
        <f>COUNTIF(Places!H:H,Neighborhoods!A5)</f>
        <v>27</v>
      </c>
    </row>
    <row r="6" spans="1:5" x14ac:dyDescent="0.25">
      <c r="A6">
        <v>5</v>
      </c>
      <c r="B6" t="s">
        <v>53</v>
      </c>
      <c r="C6" t="s">
        <v>286</v>
      </c>
      <c r="D6">
        <v>1</v>
      </c>
      <c r="E6">
        <f>COUNTIF(Places!H:H,Neighborhoods!A6)</f>
        <v>23</v>
      </c>
    </row>
    <row r="7" spans="1:5" x14ac:dyDescent="0.25">
      <c r="A7">
        <v>6</v>
      </c>
      <c r="B7" t="s">
        <v>53</v>
      </c>
      <c r="C7" t="s">
        <v>163</v>
      </c>
      <c r="D7">
        <v>1</v>
      </c>
      <c r="E7">
        <f>COUNTIF(Places!H:H,Neighborhoods!A7)</f>
        <v>25</v>
      </c>
    </row>
    <row r="8" spans="1:5" x14ac:dyDescent="0.25">
      <c r="A8">
        <v>7</v>
      </c>
      <c r="B8" t="s">
        <v>0</v>
      </c>
      <c r="C8" t="s">
        <v>6</v>
      </c>
      <c r="D8">
        <v>1</v>
      </c>
      <c r="E8">
        <f>COUNTIF(Places!H:H,Neighborhoods!A8)</f>
        <v>940</v>
      </c>
    </row>
    <row r="9" spans="1:5" x14ac:dyDescent="0.25">
      <c r="A9">
        <v>8</v>
      </c>
      <c r="B9" t="s">
        <v>0</v>
      </c>
      <c r="C9" t="s">
        <v>15</v>
      </c>
      <c r="D9">
        <v>1</v>
      </c>
      <c r="E9">
        <f>COUNTIF(Places!H:H,Neighborhoods!A9)</f>
        <v>451</v>
      </c>
    </row>
    <row r="10" spans="1:5" x14ac:dyDescent="0.25">
      <c r="A10">
        <v>9</v>
      </c>
      <c r="B10" t="s">
        <v>0</v>
      </c>
      <c r="C10" t="s">
        <v>11</v>
      </c>
      <c r="D10">
        <v>1</v>
      </c>
      <c r="E10">
        <f>COUNTIF(Places!H:H,Neighborhoods!A10)</f>
        <v>341</v>
      </c>
    </row>
    <row r="11" spans="1:5" x14ac:dyDescent="0.25">
      <c r="A11">
        <v>10</v>
      </c>
      <c r="B11" t="s">
        <v>0</v>
      </c>
      <c r="C11" t="s">
        <v>67</v>
      </c>
      <c r="D11">
        <v>1</v>
      </c>
      <c r="E11">
        <f>COUNTIF(Places!H:H,Neighborhoods!A11)</f>
        <v>183</v>
      </c>
    </row>
    <row r="12" spans="1:5" x14ac:dyDescent="0.25">
      <c r="A12">
        <v>11</v>
      </c>
      <c r="B12" t="s">
        <v>0</v>
      </c>
      <c r="C12" t="s">
        <v>14</v>
      </c>
      <c r="D12">
        <v>1</v>
      </c>
      <c r="E12">
        <f>COUNTIF(Places!H:H,Neighborhoods!A12)</f>
        <v>180</v>
      </c>
    </row>
    <row r="13" spans="1:5" x14ac:dyDescent="0.25">
      <c r="A13">
        <v>12</v>
      </c>
      <c r="B13" t="s">
        <v>0</v>
      </c>
      <c r="C13" t="s">
        <v>9</v>
      </c>
      <c r="D13">
        <v>1</v>
      </c>
      <c r="E13">
        <f>COUNTIF(Places!H:H,Neighborhoods!A13)</f>
        <v>640</v>
      </c>
    </row>
    <row r="14" spans="1:5" x14ac:dyDescent="0.25">
      <c r="A14">
        <v>13</v>
      </c>
      <c r="B14" t="s">
        <v>2</v>
      </c>
      <c r="C14" t="s">
        <v>10</v>
      </c>
      <c r="D14">
        <v>1</v>
      </c>
      <c r="E14">
        <f>COUNTIF(Places!H:H,Neighborhoods!A14)</f>
        <v>146</v>
      </c>
    </row>
    <row r="15" spans="1:5" x14ac:dyDescent="0.25">
      <c r="A15">
        <v>14</v>
      </c>
      <c r="B15" t="s">
        <v>2</v>
      </c>
      <c r="C15" t="s">
        <v>5</v>
      </c>
      <c r="D15">
        <v>1</v>
      </c>
      <c r="E15">
        <f>COUNTIF(Places!H:H,Neighborhoods!A15)</f>
        <v>230</v>
      </c>
    </row>
    <row r="16" spans="1:5" x14ac:dyDescent="0.25">
      <c r="A16">
        <v>15</v>
      </c>
      <c r="B16" t="s">
        <v>2</v>
      </c>
      <c r="C16" t="s">
        <v>13</v>
      </c>
      <c r="D16">
        <v>1</v>
      </c>
      <c r="E16">
        <f>COUNTIF(Places!H:H,Neighborhoods!A16)</f>
        <v>272</v>
      </c>
    </row>
    <row r="17" spans="1:5" x14ac:dyDescent="0.25">
      <c r="A17">
        <v>16</v>
      </c>
      <c r="B17" t="s">
        <v>2</v>
      </c>
      <c r="C17" t="s">
        <v>4</v>
      </c>
      <c r="D17">
        <v>1</v>
      </c>
      <c r="E17">
        <f>COUNTIF(Places!H:H,Neighborhoods!A17)</f>
        <v>546</v>
      </c>
    </row>
    <row r="18" spans="1:5" x14ac:dyDescent="0.25">
      <c r="A18">
        <v>17</v>
      </c>
      <c r="B18" t="s">
        <v>2</v>
      </c>
      <c r="C18" t="s">
        <v>7</v>
      </c>
      <c r="D18">
        <v>1</v>
      </c>
      <c r="E18">
        <f>COUNTIF(Places!H:H,Neighborhoods!A18)</f>
        <v>406</v>
      </c>
    </row>
    <row r="19" spans="1:5" x14ac:dyDescent="0.25">
      <c r="A19">
        <v>18</v>
      </c>
      <c r="B19" t="s">
        <v>2</v>
      </c>
      <c r="C19" t="s">
        <v>3</v>
      </c>
      <c r="D19">
        <v>1</v>
      </c>
      <c r="E19">
        <f>COUNTIF(Places!H:H,Neighborhoods!A19)</f>
        <v>166</v>
      </c>
    </row>
    <row r="20" spans="1:5" x14ac:dyDescent="0.25">
      <c r="A20">
        <v>19</v>
      </c>
      <c r="B20" t="s">
        <v>2</v>
      </c>
      <c r="C20" t="s">
        <v>26</v>
      </c>
      <c r="D20">
        <v>1</v>
      </c>
      <c r="E20">
        <f>COUNTIF(Places!H:H,Neighborhoods!A20)</f>
        <v>247</v>
      </c>
    </row>
    <row r="21" spans="1:5" x14ac:dyDescent="0.25">
      <c r="A21">
        <v>20</v>
      </c>
      <c r="B21" t="s">
        <v>2</v>
      </c>
      <c r="C21" t="s">
        <v>8</v>
      </c>
      <c r="D21">
        <v>1</v>
      </c>
      <c r="E21">
        <f>COUNTIF(Places!H:H,Neighborhoods!A21)</f>
        <v>300</v>
      </c>
    </row>
    <row r="22" spans="1:5" x14ac:dyDescent="0.25">
      <c r="A22">
        <v>21</v>
      </c>
      <c r="B22" t="s">
        <v>19</v>
      </c>
      <c r="C22" t="s">
        <v>73</v>
      </c>
      <c r="D22">
        <v>1</v>
      </c>
      <c r="E22">
        <f>COUNTIF(Places!H:H,Neighborhoods!A22)</f>
        <v>177</v>
      </c>
    </row>
    <row r="23" spans="1:5" x14ac:dyDescent="0.25">
      <c r="A23">
        <v>22</v>
      </c>
      <c r="B23" t="s">
        <v>19</v>
      </c>
      <c r="C23" t="s">
        <v>43</v>
      </c>
      <c r="D23">
        <v>1</v>
      </c>
      <c r="E23">
        <f>COUNTIF(Places!H:H,Neighborhoods!A23)</f>
        <v>181</v>
      </c>
    </row>
    <row r="24" spans="1:5" x14ac:dyDescent="0.25">
      <c r="A24">
        <v>23</v>
      </c>
      <c r="B24" t="s">
        <v>19</v>
      </c>
      <c r="C24" t="s">
        <v>57</v>
      </c>
      <c r="D24">
        <v>1</v>
      </c>
      <c r="E24">
        <f>COUNTIF(Places!H:H,Neighborhoods!A24)</f>
        <v>116</v>
      </c>
    </row>
    <row r="25" spans="1:5" x14ac:dyDescent="0.25">
      <c r="A25">
        <v>24</v>
      </c>
      <c r="B25" t="s">
        <v>19</v>
      </c>
      <c r="C25" t="s">
        <v>20</v>
      </c>
      <c r="D25">
        <v>1</v>
      </c>
      <c r="E25">
        <f>COUNTIF(Places!H:H,Neighborhoods!A25)</f>
        <v>94</v>
      </c>
    </row>
    <row r="26" spans="1:5" x14ac:dyDescent="0.25">
      <c r="A26">
        <v>25</v>
      </c>
      <c r="B26" t="s">
        <v>19</v>
      </c>
      <c r="C26" t="s">
        <v>55</v>
      </c>
      <c r="D26">
        <v>1</v>
      </c>
      <c r="E26">
        <f>COUNTIF(Places!H:H,Neighborhoods!A26)</f>
        <v>83</v>
      </c>
    </row>
    <row r="27" spans="1:5" x14ac:dyDescent="0.25">
      <c r="A27">
        <v>26</v>
      </c>
      <c r="B27" t="s">
        <v>19</v>
      </c>
      <c r="C27" t="s">
        <v>49</v>
      </c>
      <c r="D27">
        <v>1</v>
      </c>
      <c r="E27">
        <f>COUNTIF(Places!H:H,Neighborhoods!A27)</f>
        <v>87</v>
      </c>
    </row>
    <row r="28" spans="1:5" x14ac:dyDescent="0.25">
      <c r="A28">
        <v>27</v>
      </c>
      <c r="B28" t="s">
        <v>50</v>
      </c>
      <c r="C28" t="s">
        <v>157</v>
      </c>
      <c r="D28">
        <v>1</v>
      </c>
      <c r="E28">
        <f>COUNTIF(Places!H:H,Neighborhoods!A28)</f>
        <v>10</v>
      </c>
    </row>
    <row r="29" spans="1:5" x14ac:dyDescent="0.25">
      <c r="A29">
        <v>28</v>
      </c>
      <c r="B29" t="s">
        <v>50</v>
      </c>
      <c r="C29" t="s">
        <v>51</v>
      </c>
      <c r="D29">
        <v>1</v>
      </c>
      <c r="E29">
        <f>COUNTIF(Places!H:H,Neighborhoods!A29)</f>
        <v>19</v>
      </c>
    </row>
    <row r="30" spans="1:5" x14ac:dyDescent="0.25">
      <c r="A30">
        <v>29</v>
      </c>
      <c r="B30" t="s">
        <v>50</v>
      </c>
      <c r="C30" t="s">
        <v>191</v>
      </c>
      <c r="D30">
        <v>1</v>
      </c>
      <c r="E30">
        <f>COUNTIF(Places!H:H,Neighborhoods!A30)</f>
        <v>16</v>
      </c>
    </row>
    <row r="31" spans="1:5" x14ac:dyDescent="0.25">
      <c r="A31">
        <v>30</v>
      </c>
      <c r="B31" t="s">
        <v>50</v>
      </c>
      <c r="C31" t="s">
        <v>69</v>
      </c>
      <c r="D31">
        <v>1</v>
      </c>
      <c r="E31">
        <f>COUNTIF(Places!H:H,Neighborhoods!A31)</f>
        <v>21</v>
      </c>
    </row>
    <row r="32" spans="1:5" x14ac:dyDescent="0.25">
      <c r="A32">
        <v>31</v>
      </c>
      <c r="B32" t="s">
        <v>50</v>
      </c>
      <c r="C32" t="s">
        <v>836</v>
      </c>
      <c r="D32">
        <v>1</v>
      </c>
      <c r="E32">
        <f>COUNTIF(Places!H:H,Neighborhoods!A32)</f>
        <v>11</v>
      </c>
    </row>
  </sheetData>
  <autoFilter ref="A1:C32" xr:uid="{5F827254-4974-4617-BA3B-8FABA9BF5E50}"/>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F50E3E-9AA6-4C2C-962D-BDA0912893D7}">
  <sheetPr codeName="Sheet5"/>
  <dimension ref="B1:V19"/>
  <sheetViews>
    <sheetView showGridLines="0" topLeftCell="E1" zoomScaleNormal="100" workbookViewId="0">
      <selection activeCell="S11" sqref="S11"/>
    </sheetView>
  </sheetViews>
  <sheetFormatPr defaultRowHeight="15" outlineLevelCol="1" x14ac:dyDescent="0.25"/>
  <cols>
    <col min="1" max="1" width="4.28515625" customWidth="1"/>
    <col min="2" max="2" width="11.5703125" customWidth="1"/>
    <col min="3" max="3" width="10.7109375" customWidth="1"/>
    <col min="4" max="4" width="10.28515625" customWidth="1"/>
    <col min="5" max="5" width="10.7109375" customWidth="1"/>
    <col min="6" max="6" width="4.28515625" customWidth="1"/>
    <col min="7" max="7" width="19.28515625" customWidth="1"/>
    <col min="8" max="8" width="10.7109375" customWidth="1"/>
    <col min="9" max="9" width="4.28515625" customWidth="1"/>
    <col min="10" max="10" width="16" customWidth="1"/>
    <col min="11" max="11" width="10.7109375" customWidth="1"/>
    <col min="12" max="12" width="4.28515625" hidden="1" customWidth="1" outlineLevel="1"/>
    <col min="13" max="13" width="16" hidden="1" customWidth="1" outlineLevel="1"/>
    <col min="14" max="14" width="10.7109375" hidden="1" customWidth="1" outlineLevel="1"/>
    <col min="15" max="15" width="9.140625" collapsed="1"/>
    <col min="16" max="22" width="7.140625" customWidth="1"/>
  </cols>
  <sheetData>
    <row r="1" spans="2:22" ht="24.6" customHeight="1" thickBot="1" x14ac:dyDescent="0.3"/>
    <row r="2" spans="2:22" ht="14.45" customHeight="1" thickBot="1" x14ac:dyDescent="0.3">
      <c r="G2" s="78" t="s">
        <v>7656</v>
      </c>
      <c r="H2" s="78"/>
      <c r="J2" s="78" t="s">
        <v>17026</v>
      </c>
      <c r="K2" s="78"/>
      <c r="M2" s="78" t="s">
        <v>17027</v>
      </c>
      <c r="N2" s="78"/>
      <c r="P2" s="16" t="s">
        <v>13097</v>
      </c>
      <c r="Q2" s="16" t="s">
        <v>13098</v>
      </c>
      <c r="R2" s="16" t="s">
        <v>13099</v>
      </c>
      <c r="S2" s="16" t="s">
        <v>13100</v>
      </c>
      <c r="T2" s="16" t="s">
        <v>13101</v>
      </c>
      <c r="U2" s="16" t="s">
        <v>13102</v>
      </c>
      <c r="V2" s="16" t="s">
        <v>13103</v>
      </c>
    </row>
    <row r="3" spans="2:22" ht="14.45" customHeight="1" thickBot="1" x14ac:dyDescent="0.3">
      <c r="G3" s="3" t="s">
        <v>7657</v>
      </c>
      <c r="H3" s="59">
        <v>399000</v>
      </c>
      <c r="J3" s="39" t="s">
        <v>7660</v>
      </c>
      <c r="K3" s="38">
        <v>30</v>
      </c>
      <c r="M3" s="39" t="s">
        <v>7660</v>
      </c>
      <c r="N3" s="58">
        <f>NPER(H14/12,N4*-1,H15)/12</f>
        <v>43.639102042191809</v>
      </c>
      <c r="P3" s="69">
        <v>1</v>
      </c>
      <c r="Q3" s="69">
        <v>1</v>
      </c>
      <c r="R3" s="69">
        <v>0.75</v>
      </c>
      <c r="S3" s="69">
        <v>0.5714285714285714</v>
      </c>
      <c r="T3" s="69">
        <v>0.75</v>
      </c>
      <c r="U3" s="69">
        <v>0.9</v>
      </c>
      <c r="V3" s="69">
        <v>0.41666666666666669</v>
      </c>
    </row>
    <row r="4" spans="2:22" ht="14.45" customHeight="1" thickBot="1" x14ac:dyDescent="0.3">
      <c r="G4" s="3" t="s">
        <v>7658</v>
      </c>
      <c r="H4" s="4">
        <v>8.8000000000000007</v>
      </c>
      <c r="J4" s="39" t="s">
        <v>17038</v>
      </c>
      <c r="K4" s="32">
        <f>PMT(H14/12,K3*12,H15)*-1</f>
        <v>1713.5346206547479</v>
      </c>
      <c r="M4" s="39" t="s">
        <v>17038</v>
      </c>
      <c r="N4" s="32">
        <v>1500</v>
      </c>
      <c r="P4" s="69">
        <v>0.33333333333333331</v>
      </c>
      <c r="Q4" s="69">
        <v>0.41666666666666669</v>
      </c>
      <c r="R4" s="69">
        <v>0.5</v>
      </c>
      <c r="S4" s="69">
        <v>0.41666666666666669</v>
      </c>
      <c r="T4" s="69">
        <v>0.83333333333333337</v>
      </c>
      <c r="U4" s="69">
        <v>0.91666666666666663</v>
      </c>
      <c r="V4" s="69">
        <v>0.58333333333333337</v>
      </c>
    </row>
    <row r="5" spans="2:22" ht="15.75" thickBot="1" x14ac:dyDescent="0.3">
      <c r="H5" s="5"/>
      <c r="J5" s="3"/>
      <c r="P5" s="69">
        <v>0.41666666666666669</v>
      </c>
      <c r="Q5" s="69">
        <v>0.33333333333333331</v>
      </c>
      <c r="R5" s="69">
        <v>0.33333333333333331</v>
      </c>
      <c r="S5" s="69">
        <v>0.5</v>
      </c>
      <c r="T5" s="69">
        <v>0.83333333333333337</v>
      </c>
      <c r="U5" s="69">
        <v>1</v>
      </c>
      <c r="V5" s="69">
        <v>0.58333333333333337</v>
      </c>
    </row>
    <row r="6" spans="2:22" ht="14.45" customHeight="1" thickBot="1" x14ac:dyDescent="0.3">
      <c r="G6" s="80" t="s">
        <v>11846</v>
      </c>
      <c r="H6" s="81"/>
      <c r="J6" s="79" t="s">
        <v>11848</v>
      </c>
      <c r="K6" s="79"/>
      <c r="P6" s="69">
        <v>0.16666666666666666</v>
      </c>
      <c r="Q6" s="69">
        <v>0.25</v>
      </c>
      <c r="R6" s="69">
        <v>0.25</v>
      </c>
      <c r="S6" s="69">
        <v>0.41666666666666669</v>
      </c>
      <c r="T6" s="69">
        <v>0.83333333333333337</v>
      </c>
      <c r="U6" s="69">
        <v>1</v>
      </c>
      <c r="V6" s="69">
        <v>0.41666666666666669</v>
      </c>
    </row>
    <row r="7" spans="2:22" ht="15.75" customHeight="1" thickBot="1" x14ac:dyDescent="0.3">
      <c r="G7" s="3" t="s">
        <v>7666</v>
      </c>
      <c r="H7" s="8">
        <f>((H3/1000)*$H$4)/12</f>
        <v>292.60000000000002</v>
      </c>
      <c r="J7" s="83">
        <f>SUM($H$7:$H$10)+K4</f>
        <v>2696.1346206547478</v>
      </c>
      <c r="K7" s="83"/>
      <c r="P7" s="69">
        <v>0.25</v>
      </c>
      <c r="Q7" s="69">
        <v>0.41666666666666669</v>
      </c>
      <c r="R7" s="69">
        <v>0.33333333333333331</v>
      </c>
      <c r="S7" s="69">
        <v>0.55555555555555558</v>
      </c>
      <c r="T7" s="69">
        <v>0.875</v>
      </c>
      <c r="U7" s="69">
        <v>0.66666666666666663</v>
      </c>
      <c r="V7" s="69">
        <v>0.75</v>
      </c>
    </row>
    <row r="8" spans="2:22" ht="15.75" customHeight="1" thickBot="1" x14ac:dyDescent="0.3">
      <c r="G8" s="3" t="s">
        <v>7667</v>
      </c>
      <c r="H8" s="8">
        <v>0</v>
      </c>
      <c r="J8" s="83"/>
      <c r="K8" s="83"/>
      <c r="P8" s="69">
        <v>1</v>
      </c>
      <c r="Q8" s="69">
        <v>1</v>
      </c>
      <c r="R8" s="69"/>
      <c r="S8" s="69"/>
      <c r="T8" s="69"/>
      <c r="U8" s="69"/>
      <c r="V8" s="60"/>
    </row>
    <row r="9" spans="2:22" ht="14.45" customHeight="1" thickBot="1" x14ac:dyDescent="0.3">
      <c r="G9" s="3" t="s">
        <v>7669</v>
      </c>
      <c r="H9" s="8">
        <v>140</v>
      </c>
      <c r="J9" s="83"/>
      <c r="K9" s="83"/>
    </row>
    <row r="10" spans="2:22" ht="14.45" customHeight="1" thickBot="1" x14ac:dyDescent="0.3">
      <c r="G10" s="3" t="s">
        <v>7670</v>
      </c>
      <c r="H10" s="8">
        <v>550</v>
      </c>
      <c r="J10" s="3"/>
      <c r="R10" s="17" t="s">
        <v>13088</v>
      </c>
      <c r="S10" s="41">
        <f>AVERAGE(P3:V8)*30.5</f>
        <v>18.603887816387822</v>
      </c>
      <c r="U10" s="84" t="s">
        <v>13108</v>
      </c>
      <c r="V10" s="84"/>
    </row>
    <row r="11" spans="2:22" ht="15" customHeight="1" thickBot="1" x14ac:dyDescent="0.3">
      <c r="J11" s="3"/>
      <c r="R11" s="17" t="s">
        <v>13110</v>
      </c>
      <c r="S11" s="32">
        <v>207</v>
      </c>
      <c r="U11" s="85">
        <f>S12*S10-J7</f>
        <v>1000.8299662178401</v>
      </c>
      <c r="V11" s="85"/>
    </row>
    <row r="12" spans="2:22" ht="15" customHeight="1" thickBot="1" x14ac:dyDescent="0.3">
      <c r="B12" s="82" t="s">
        <v>7661</v>
      </c>
      <c r="C12" s="82"/>
      <c r="D12" s="82"/>
      <c r="E12" s="82"/>
      <c r="G12" s="78" t="s">
        <v>11847</v>
      </c>
      <c r="H12" s="78"/>
      <c r="J12" s="79" t="s">
        <v>13112</v>
      </c>
      <c r="K12" s="79"/>
      <c r="R12" s="17" t="s">
        <v>13109</v>
      </c>
      <c r="S12" s="62">
        <f>price_per_night*(1-VLOOKUP(S11,Places!AB2:AC5,2))</f>
        <v>198.72</v>
      </c>
      <c r="U12" s="85"/>
      <c r="V12" s="85"/>
    </row>
    <row r="13" spans="2:22" ht="15.75" customHeight="1" thickBot="1" x14ac:dyDescent="0.3">
      <c r="G13" s="3" t="s">
        <v>7659</v>
      </c>
      <c r="H13" s="6">
        <v>0.2</v>
      </c>
      <c r="J13" s="83">
        <f>H3*H13+H16</f>
        <v>87780</v>
      </c>
      <c r="K13" s="83"/>
      <c r="U13" s="17"/>
    </row>
    <row r="14" spans="2:22" ht="14.45" customHeight="1" thickBot="1" x14ac:dyDescent="0.3">
      <c r="B14" s="9" t="s">
        <v>11837</v>
      </c>
      <c r="C14" s="10" t="s">
        <v>10</v>
      </c>
      <c r="D14" s="9" t="s">
        <v>7663</v>
      </c>
      <c r="E14" s="11">
        <v>10001</v>
      </c>
      <c r="G14" s="3" t="s">
        <v>17039</v>
      </c>
      <c r="H14" s="7">
        <v>0.05</v>
      </c>
      <c r="J14" s="83"/>
      <c r="K14" s="83"/>
    </row>
    <row r="15" spans="2:22" ht="15.75" customHeight="1" thickBot="1" x14ac:dyDescent="0.3">
      <c r="B15" s="9" t="s">
        <v>11838</v>
      </c>
      <c r="C15" s="10">
        <v>1</v>
      </c>
      <c r="D15" s="9" t="s">
        <v>7664</v>
      </c>
      <c r="E15" s="10">
        <v>450</v>
      </c>
      <c r="G15" s="3" t="s">
        <v>7662</v>
      </c>
      <c r="H15" s="59">
        <f>H3*(1-H13)</f>
        <v>319200</v>
      </c>
      <c r="J15" s="83"/>
      <c r="K15" s="83"/>
    </row>
    <row r="16" spans="2:22" ht="15.75" customHeight="1" thickBot="1" x14ac:dyDescent="0.3">
      <c r="B16" s="9" t="s">
        <v>11839</v>
      </c>
      <c r="C16" s="10">
        <v>1</v>
      </c>
      <c r="D16" s="9" t="s">
        <v>7665</v>
      </c>
      <c r="E16" s="12">
        <f>$H$3/E15</f>
        <v>886.66666666666663</v>
      </c>
      <c r="G16" s="3" t="s">
        <v>13111</v>
      </c>
      <c r="H16" s="8">
        <f>H3*0.02</f>
        <v>7980</v>
      </c>
    </row>
    <row r="17" spans="2:11" x14ac:dyDescent="0.25">
      <c r="G17" s="3"/>
    </row>
    <row r="18" spans="2:11" ht="15" customHeight="1" x14ac:dyDescent="0.25">
      <c r="B18" s="9" t="s">
        <v>7668</v>
      </c>
      <c r="C18" s="77" t="s">
        <v>11849</v>
      </c>
      <c r="D18" s="77"/>
      <c r="E18" s="77"/>
      <c r="F18" s="77"/>
      <c r="G18" s="77"/>
      <c r="H18" s="77"/>
      <c r="I18" s="77"/>
      <c r="J18" s="77"/>
      <c r="K18" s="77"/>
    </row>
    <row r="19" spans="2:11" ht="15" customHeight="1" x14ac:dyDescent="0.25">
      <c r="C19" s="77"/>
      <c r="D19" s="77"/>
      <c r="E19" s="77"/>
      <c r="F19" s="77"/>
      <c r="G19" s="77"/>
      <c r="H19" s="77"/>
      <c r="I19" s="77"/>
      <c r="J19" s="77"/>
      <c r="K19" s="77"/>
    </row>
  </sheetData>
  <sheetProtection sheet="1" objects="1" scenarios="1"/>
  <protectedRanges>
    <protectedRange algorithmName="SHA-512" hashValue="DLzFpxu+Cf3zrfxCiMDe9+8nLmMvb0lrWAcg/5D458FxTnG7G/fmYprSLfbEBGqczoTycSybE7wXee5ivYCMzQ==" saltValue="Y9JpH1Dc8vo7IwyLGzJ9Xw==" spinCount="100000" sqref="S11" name="price per night"/>
  </protectedRanges>
  <scenarios current="0" show="0">
    <scenario name="20%,5%,30 years" locked="1" count="3" user="Alisa Hansen" comment="Created by Alisa Hansen on 6/13/2025">
      <inputCells r="H13" val="0.2" numFmtId="9"/>
      <inputCells r="H14" val="0.05" numFmtId="166"/>
      <inputCells r="K3" val="30"/>
    </scenario>
    <scenario name="20%,4%,15 years" locked="1" count="3" user="Alisa Hansen" comment="Created by Alisa Hansen on 6/13/2025">
      <inputCells r="H13" val="0.2" numFmtId="9"/>
      <inputCells r="H14" val="0.04" numFmtId="166"/>
      <inputCells r="K3" val="15"/>
    </scenario>
    <scenario name="10%,5%,30years" locked="1" count="3" user="Alisa Hansen" comment="Created by Alisa Hansen on 6/13/2025_x000a_Modified by Alisa Hansen on 6/13/2025">
      <inputCells r="H13" val="0.1" numFmtId="9"/>
      <inputCells r="H14" val="0.05" numFmtId="166"/>
      <inputCells r="K3" val="30"/>
    </scenario>
    <scenario name="10%,4%,15years" locked="1" count="3" user="Alisa Hansen" comment="Created by Alisa Hansen on 6/13/2025">
      <inputCells r="H13" val="0.1" numFmtId="9"/>
      <inputCells r="H14" val="0.04" numFmtId="166"/>
      <inputCells r="K3" val="15"/>
    </scenario>
  </scenarios>
  <dataConsolidate function="average">
    <dataRefs count="12">
      <dataRef ref="B4:H9" sheet="2019 Occupation"/>
      <dataRef ref="J4:P9" sheet="2019 Occupation"/>
      <dataRef ref="R4:X9" sheet="2019 Occupation"/>
      <dataRef ref="Z4:AF9" sheet="2019 Occupation"/>
      <dataRef ref="B13:H18" sheet="2019 Occupation"/>
      <dataRef ref="J13:P18" sheet="2019 Occupation"/>
      <dataRef ref="R13:X18" sheet="2019 Occupation"/>
      <dataRef ref="Z13:AF18" sheet="2019 Occupation"/>
      <dataRef ref="B22:H27" sheet="2019 Occupation"/>
      <dataRef ref="J22:P27" sheet="2019 Occupation"/>
      <dataRef ref="R22:X27" sheet="2019 Occupation"/>
      <dataRef ref="Z22:AF27" sheet="2019 Occupation"/>
    </dataRefs>
  </dataConsolidate>
  <mergeCells count="13">
    <mergeCell ref="M2:N2"/>
    <mergeCell ref="U10:V10"/>
    <mergeCell ref="U11:V12"/>
    <mergeCell ref="J12:K12"/>
    <mergeCell ref="J13:K15"/>
    <mergeCell ref="C18:K19"/>
    <mergeCell ref="J2:K2"/>
    <mergeCell ref="J6:K6"/>
    <mergeCell ref="G6:H6"/>
    <mergeCell ref="G12:H12"/>
    <mergeCell ref="B12:E12"/>
    <mergeCell ref="G2:H2"/>
    <mergeCell ref="J7:K9"/>
  </mergeCells>
  <phoneticPr fontId="24" type="noConversion"/>
  <conditionalFormatting sqref="P3:V8">
    <cfRule type="colorScale" priority="1">
      <colorScale>
        <cfvo type="min"/>
        <cfvo type="percentile" val="50"/>
        <cfvo type="max"/>
        <color rgb="FFF8696B"/>
        <color theme="0" tint="-4.9989318521683403E-2"/>
        <color rgb="FF63BE7B"/>
      </colorScale>
    </cfRule>
  </conditionalFormatting>
  <dataValidations count="4">
    <dataValidation type="whole" operator="greaterThan" allowBlank="1" showInputMessage="1" showErrorMessage="1" errorTitle="Invalid Price" error="Please enter a positive integer" promptTitle="Price per Night" prompt="Please enter a positive integer" sqref="S11" xr:uid="{8E94ECAD-7261-449B-B7B3-C1CFC74C0CC6}">
      <formula1>0</formula1>
    </dataValidation>
    <dataValidation type="list" allowBlank="1" showInputMessage="1" showErrorMessage="1" sqref="H13" xr:uid="{BA767AF9-7428-4532-80BE-DACDEFEEE990}">
      <formula1>"10%,20%"</formula1>
    </dataValidation>
    <dataValidation type="list" allowBlank="1" showInputMessage="1" showErrorMessage="1" sqref="H14" xr:uid="{F11731AE-B61A-4B47-A50D-1CBD39412A4C}">
      <formula1>"4.0%,5.0%"</formula1>
    </dataValidation>
    <dataValidation type="list" allowBlank="1" showInputMessage="1" showErrorMessage="1" sqref="K3" xr:uid="{5C76043C-773A-4782-8FF4-D9F442C8AC55}">
      <formula1>"15,30"</formula1>
    </dataValidation>
  </dataValidations>
  <pageMargins left="0.7" right="0.7" top="0.75" bottom="0.75" header="0.3" footer="0.3"/>
  <pageSetup orientation="portrait" r:id="rId1"/>
  <cellWatches>
    <cellWatch r="U11"/>
    <cellWatch r="S11"/>
    <cellWatch r="J7"/>
  </cellWatche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4B49EB-89CA-4C6B-94B6-48BF04390FBF}">
  <sheetPr codeName="Sheet6"/>
  <dimension ref="B2:AF28"/>
  <sheetViews>
    <sheetView showGridLines="0" topLeftCell="N21" workbookViewId="0">
      <selection activeCell="W36" sqref="W36"/>
    </sheetView>
  </sheetViews>
  <sheetFormatPr defaultColWidth="9.140625" defaultRowHeight="15" x14ac:dyDescent="0.25"/>
  <cols>
    <col min="1" max="1" width="2.85546875" customWidth="1"/>
    <col min="2" max="8" width="7.140625" customWidth="1"/>
    <col min="9" max="9" width="2.85546875" customWidth="1"/>
    <col min="10" max="16" width="7.140625" customWidth="1"/>
    <col min="17" max="17" width="2.85546875" customWidth="1"/>
    <col min="18" max="24" width="7.140625" customWidth="1"/>
    <col min="25" max="25" width="2.85546875" customWidth="1"/>
    <col min="26" max="32" width="7.140625" customWidth="1"/>
  </cols>
  <sheetData>
    <row r="2" spans="2:32" ht="15.75" thickBot="1" x14ac:dyDescent="0.3">
      <c r="B2" s="86" t="s">
        <v>13089</v>
      </c>
      <c r="C2" s="86"/>
      <c r="D2" s="86"/>
      <c r="E2" s="86"/>
      <c r="F2" s="86"/>
      <c r="G2" s="86"/>
      <c r="H2" s="86"/>
      <c r="J2" s="86" t="s">
        <v>13092</v>
      </c>
      <c r="K2" s="86"/>
      <c r="L2" s="86"/>
      <c r="M2" s="86"/>
      <c r="N2" s="86"/>
      <c r="O2" s="86"/>
      <c r="P2" s="86"/>
      <c r="R2" s="86" t="s">
        <v>13095</v>
      </c>
      <c r="S2" s="86"/>
      <c r="T2" s="86"/>
      <c r="U2" s="86"/>
      <c r="V2" s="86"/>
      <c r="W2" s="86"/>
      <c r="X2" s="86"/>
      <c r="Z2" s="86" t="s">
        <v>13105</v>
      </c>
      <c r="AA2" s="86"/>
      <c r="AB2" s="86"/>
      <c r="AC2" s="86"/>
      <c r="AD2" s="86"/>
      <c r="AE2" s="86"/>
      <c r="AF2" s="86"/>
    </row>
    <row r="3" spans="2:32" ht="15.75" thickBot="1" x14ac:dyDescent="0.3">
      <c r="B3" s="16" t="s">
        <v>13097</v>
      </c>
      <c r="C3" s="16" t="s">
        <v>13098</v>
      </c>
      <c r="D3" s="16" t="s">
        <v>13099</v>
      </c>
      <c r="E3" s="16" t="s">
        <v>13100</v>
      </c>
      <c r="F3" s="16" t="s">
        <v>13101</v>
      </c>
      <c r="G3" s="16" t="s">
        <v>13102</v>
      </c>
      <c r="H3" s="16" t="s">
        <v>13103</v>
      </c>
      <c r="J3" s="16" t="s">
        <v>13097</v>
      </c>
      <c r="K3" s="16" t="s">
        <v>13098</v>
      </c>
      <c r="L3" s="16" t="s">
        <v>13099</v>
      </c>
      <c r="M3" s="16" t="s">
        <v>13100</v>
      </c>
      <c r="N3" s="16" t="s">
        <v>13101</v>
      </c>
      <c r="O3" s="16" t="s">
        <v>13102</v>
      </c>
      <c r="P3" s="16" t="s">
        <v>13103</v>
      </c>
      <c r="R3" s="16" t="s">
        <v>13097</v>
      </c>
      <c r="S3" s="16" t="s">
        <v>13098</v>
      </c>
      <c r="T3" s="16" t="s">
        <v>13099</v>
      </c>
      <c r="U3" s="16" t="s">
        <v>13100</v>
      </c>
      <c r="V3" s="16" t="s">
        <v>13101</v>
      </c>
      <c r="W3" s="16" t="s">
        <v>13102</v>
      </c>
      <c r="X3" s="16" t="s">
        <v>13103</v>
      </c>
      <c r="Z3" s="16" t="s">
        <v>13097</v>
      </c>
      <c r="AA3" s="16" t="s">
        <v>13098</v>
      </c>
      <c r="AB3" s="16" t="s">
        <v>13099</v>
      </c>
      <c r="AC3" s="16" t="s">
        <v>13100</v>
      </c>
      <c r="AD3" s="16" t="s">
        <v>13101</v>
      </c>
      <c r="AE3" s="16" t="s">
        <v>13102</v>
      </c>
      <c r="AF3" s="16" t="s">
        <v>13103</v>
      </c>
    </row>
    <row r="4" spans="2:32" ht="15.75" thickBot="1" x14ac:dyDescent="0.3">
      <c r="B4" s="69">
        <v>1</v>
      </c>
      <c r="C4" s="69">
        <v>1</v>
      </c>
      <c r="D4" s="69">
        <v>1</v>
      </c>
      <c r="E4" s="69">
        <v>0</v>
      </c>
      <c r="F4" s="69">
        <v>0</v>
      </c>
      <c r="G4" s="69">
        <v>1</v>
      </c>
      <c r="H4" s="69">
        <v>1</v>
      </c>
      <c r="J4" s="69"/>
      <c r="K4" s="69"/>
      <c r="L4" s="69"/>
      <c r="M4" s="69"/>
      <c r="N4" s="69"/>
      <c r="O4" s="69"/>
      <c r="P4" s="69">
        <v>0</v>
      </c>
      <c r="R4" s="69"/>
      <c r="S4" s="69"/>
      <c r="T4" s="69"/>
      <c r="U4" s="69"/>
      <c r="V4" s="69"/>
      <c r="W4" s="69"/>
      <c r="X4" s="69">
        <v>0</v>
      </c>
      <c r="Z4" s="69">
        <v>1</v>
      </c>
      <c r="AA4" s="69">
        <v>1</v>
      </c>
      <c r="AB4" s="69">
        <v>1</v>
      </c>
      <c r="AC4" s="69">
        <v>1</v>
      </c>
      <c r="AD4" s="69">
        <v>1</v>
      </c>
      <c r="AE4" s="69">
        <v>1</v>
      </c>
      <c r="AF4" s="69">
        <v>0</v>
      </c>
    </row>
    <row r="5" spans="2:32" ht="15.75" thickBot="1" x14ac:dyDescent="0.3">
      <c r="B5" s="69">
        <v>0</v>
      </c>
      <c r="C5" s="69">
        <v>0</v>
      </c>
      <c r="D5" s="69">
        <v>0</v>
      </c>
      <c r="E5" s="69">
        <v>0</v>
      </c>
      <c r="F5" s="69">
        <v>1</v>
      </c>
      <c r="G5" s="69">
        <v>1</v>
      </c>
      <c r="H5" s="69">
        <v>1</v>
      </c>
      <c r="J5" s="69">
        <v>0</v>
      </c>
      <c r="K5" s="69">
        <v>1</v>
      </c>
      <c r="L5" s="69">
        <v>1</v>
      </c>
      <c r="M5" s="69">
        <v>0</v>
      </c>
      <c r="N5" s="69">
        <v>1</v>
      </c>
      <c r="O5" s="69">
        <v>1</v>
      </c>
      <c r="P5" s="69">
        <v>1</v>
      </c>
      <c r="R5" s="69">
        <v>1</v>
      </c>
      <c r="S5" s="69">
        <v>1</v>
      </c>
      <c r="T5" s="69">
        <v>1</v>
      </c>
      <c r="U5" s="69">
        <v>1</v>
      </c>
      <c r="V5" s="69">
        <v>1</v>
      </c>
      <c r="W5" s="69">
        <v>1</v>
      </c>
      <c r="X5" s="69">
        <v>1</v>
      </c>
      <c r="Z5" s="69">
        <v>0</v>
      </c>
      <c r="AA5" s="69">
        <v>1</v>
      </c>
      <c r="AB5" s="69">
        <v>0</v>
      </c>
      <c r="AC5" s="69">
        <v>1</v>
      </c>
      <c r="AD5" s="69">
        <v>0</v>
      </c>
      <c r="AE5" s="69">
        <v>1</v>
      </c>
      <c r="AF5" s="69">
        <v>0</v>
      </c>
    </row>
    <row r="6" spans="2:32" ht="15.75" thickBot="1" x14ac:dyDescent="0.3">
      <c r="B6" s="69">
        <v>1</v>
      </c>
      <c r="C6" s="69">
        <v>0</v>
      </c>
      <c r="D6" s="69">
        <v>0</v>
      </c>
      <c r="E6" s="69">
        <v>0</v>
      </c>
      <c r="F6" s="69">
        <v>0</v>
      </c>
      <c r="G6" s="69">
        <v>1</v>
      </c>
      <c r="H6" s="69">
        <v>1</v>
      </c>
      <c r="J6" s="69">
        <v>0</v>
      </c>
      <c r="K6" s="69">
        <v>0</v>
      </c>
      <c r="L6" s="69">
        <v>0</v>
      </c>
      <c r="M6" s="69">
        <v>1</v>
      </c>
      <c r="N6" s="69">
        <v>1</v>
      </c>
      <c r="O6" s="69">
        <v>1</v>
      </c>
      <c r="P6" s="69">
        <v>0</v>
      </c>
      <c r="R6" s="69">
        <v>0</v>
      </c>
      <c r="S6" s="69">
        <v>0</v>
      </c>
      <c r="T6" s="69">
        <v>0</v>
      </c>
      <c r="U6" s="69">
        <v>1</v>
      </c>
      <c r="V6" s="69">
        <v>1</v>
      </c>
      <c r="W6" s="69">
        <v>1</v>
      </c>
      <c r="X6" s="69">
        <v>0</v>
      </c>
      <c r="Z6" s="69">
        <v>0</v>
      </c>
      <c r="AA6" s="69">
        <v>1</v>
      </c>
      <c r="AB6" s="69">
        <v>1</v>
      </c>
      <c r="AC6" s="69">
        <v>0</v>
      </c>
      <c r="AD6" s="69">
        <v>1</v>
      </c>
      <c r="AE6" s="69">
        <v>1</v>
      </c>
      <c r="AF6" s="69">
        <v>0</v>
      </c>
    </row>
    <row r="7" spans="2:32" ht="15.75" thickBot="1" x14ac:dyDescent="0.3">
      <c r="B7" s="69">
        <v>0</v>
      </c>
      <c r="C7" s="69">
        <v>0</v>
      </c>
      <c r="D7" s="69">
        <v>0</v>
      </c>
      <c r="E7" s="69">
        <v>0</v>
      </c>
      <c r="F7" s="69">
        <v>0</v>
      </c>
      <c r="G7" s="69">
        <v>1</v>
      </c>
      <c r="H7" s="69">
        <v>0</v>
      </c>
      <c r="J7" s="69">
        <v>0</v>
      </c>
      <c r="K7" s="69">
        <v>0</v>
      </c>
      <c r="L7" s="69">
        <v>0</v>
      </c>
      <c r="M7" s="69">
        <v>0</v>
      </c>
      <c r="N7" s="69">
        <v>1</v>
      </c>
      <c r="O7" s="69">
        <v>1</v>
      </c>
      <c r="P7" s="69">
        <v>1</v>
      </c>
      <c r="R7" s="69">
        <v>0</v>
      </c>
      <c r="S7" s="69">
        <v>1</v>
      </c>
      <c r="T7" s="69">
        <v>1</v>
      </c>
      <c r="U7" s="69">
        <v>0</v>
      </c>
      <c r="V7" s="69">
        <v>1</v>
      </c>
      <c r="W7" s="69">
        <v>1</v>
      </c>
      <c r="X7" s="69">
        <v>0</v>
      </c>
      <c r="Z7" s="69">
        <v>0</v>
      </c>
      <c r="AA7" s="69">
        <v>0</v>
      </c>
      <c r="AB7" s="69">
        <v>0</v>
      </c>
      <c r="AC7" s="69">
        <v>1</v>
      </c>
      <c r="AD7" s="69">
        <v>1</v>
      </c>
      <c r="AE7" s="69">
        <v>1</v>
      </c>
      <c r="AF7" s="69">
        <v>0</v>
      </c>
    </row>
    <row r="8" spans="2:32" ht="15.75" thickBot="1" x14ac:dyDescent="0.3">
      <c r="B8" s="69">
        <v>0</v>
      </c>
      <c r="C8" s="69">
        <v>0</v>
      </c>
      <c r="D8" s="69">
        <v>0</v>
      </c>
      <c r="E8" s="69"/>
      <c r="F8" s="69"/>
      <c r="G8" s="69"/>
      <c r="H8" s="69"/>
      <c r="J8" s="69">
        <v>0</v>
      </c>
      <c r="K8" s="69">
        <v>0</v>
      </c>
      <c r="L8" s="69">
        <v>0</v>
      </c>
      <c r="M8" s="69">
        <v>1</v>
      </c>
      <c r="N8" s="69">
        <v>1</v>
      </c>
      <c r="O8" s="69">
        <v>1</v>
      </c>
      <c r="P8" s="69">
        <v>1</v>
      </c>
      <c r="R8" s="69">
        <v>0</v>
      </c>
      <c r="S8" s="69">
        <v>0</v>
      </c>
      <c r="T8" s="69">
        <v>0</v>
      </c>
      <c r="U8" s="69">
        <v>0</v>
      </c>
      <c r="V8" s="69">
        <v>1</v>
      </c>
      <c r="W8" s="69">
        <v>1</v>
      </c>
      <c r="X8" s="69">
        <v>1</v>
      </c>
      <c r="Z8" s="69">
        <v>1</v>
      </c>
      <c r="AA8" s="69">
        <v>1</v>
      </c>
      <c r="AB8" s="69">
        <v>1</v>
      </c>
      <c r="AC8" s="69"/>
      <c r="AD8" s="69"/>
      <c r="AE8" s="69"/>
      <c r="AF8" s="69"/>
    </row>
    <row r="9" spans="2:32" ht="15.75" thickBot="1" x14ac:dyDescent="0.3">
      <c r="B9" s="69"/>
      <c r="C9" s="69"/>
      <c r="D9" s="69"/>
      <c r="E9" s="69"/>
      <c r="F9" s="69"/>
      <c r="G9" s="69"/>
      <c r="H9" s="60"/>
      <c r="J9" s="69">
        <v>1</v>
      </c>
      <c r="K9" s="69"/>
      <c r="L9" s="69"/>
      <c r="M9" s="69"/>
      <c r="N9" s="69"/>
      <c r="O9" s="69"/>
      <c r="P9" s="60"/>
      <c r="R9" s="69">
        <v>1</v>
      </c>
      <c r="S9" s="69">
        <v>1</v>
      </c>
      <c r="T9" s="69"/>
      <c r="U9" s="69"/>
      <c r="V9" s="69"/>
      <c r="W9" s="69"/>
      <c r="X9" s="60"/>
      <c r="Z9" s="69"/>
      <c r="AA9" s="69"/>
      <c r="AB9" s="69"/>
      <c r="AC9" s="69"/>
      <c r="AD9" s="69"/>
      <c r="AE9" s="69"/>
      <c r="AF9" s="60"/>
    </row>
    <row r="11" spans="2:32" ht="15.75" thickBot="1" x14ac:dyDescent="0.3">
      <c r="B11" s="86" t="s">
        <v>13090</v>
      </c>
      <c r="C11" s="86"/>
      <c r="D11" s="86"/>
      <c r="E11" s="86"/>
      <c r="F11" s="86"/>
      <c r="G11" s="86"/>
      <c r="H11" s="86"/>
      <c r="J11" s="86" t="s">
        <v>13093</v>
      </c>
      <c r="K11" s="86"/>
      <c r="L11" s="86"/>
      <c r="M11" s="86"/>
      <c r="N11" s="86"/>
      <c r="O11" s="86"/>
      <c r="P11" s="86"/>
      <c r="R11" s="86" t="s">
        <v>13096</v>
      </c>
      <c r="S11" s="86"/>
      <c r="T11" s="86"/>
      <c r="U11" s="86"/>
      <c r="V11" s="86"/>
      <c r="W11" s="86"/>
      <c r="X11" s="86"/>
      <c r="Z11" s="86" t="s">
        <v>13106</v>
      </c>
      <c r="AA11" s="86"/>
      <c r="AB11" s="86"/>
      <c r="AC11" s="86"/>
      <c r="AD11" s="86"/>
      <c r="AE11" s="86"/>
      <c r="AF11" s="86"/>
    </row>
    <row r="12" spans="2:32" ht="15.75" thickBot="1" x14ac:dyDescent="0.3">
      <c r="B12" s="16" t="s">
        <v>13097</v>
      </c>
      <c r="C12" s="16" t="s">
        <v>13098</v>
      </c>
      <c r="D12" s="16" t="s">
        <v>13099</v>
      </c>
      <c r="E12" s="16" t="s">
        <v>13100</v>
      </c>
      <c r="F12" s="16" t="s">
        <v>13101</v>
      </c>
      <c r="G12" s="16" t="s">
        <v>13102</v>
      </c>
      <c r="H12" s="16" t="s">
        <v>13103</v>
      </c>
      <c r="J12" s="16" t="s">
        <v>13097</v>
      </c>
      <c r="K12" s="16" t="s">
        <v>13098</v>
      </c>
      <c r="L12" s="16" t="s">
        <v>13099</v>
      </c>
      <c r="M12" s="16" t="s">
        <v>13100</v>
      </c>
      <c r="N12" s="16" t="s">
        <v>13101</v>
      </c>
      <c r="O12" s="16" t="s">
        <v>13102</v>
      </c>
      <c r="P12" s="16" t="s">
        <v>13103</v>
      </c>
      <c r="R12" s="16" t="s">
        <v>13097</v>
      </c>
      <c r="S12" s="16" t="s">
        <v>13098</v>
      </c>
      <c r="T12" s="16" t="s">
        <v>13099</v>
      </c>
      <c r="U12" s="16" t="s">
        <v>13100</v>
      </c>
      <c r="V12" s="16" t="s">
        <v>13101</v>
      </c>
      <c r="W12" s="16" t="s">
        <v>13102</v>
      </c>
      <c r="X12" s="16" t="s">
        <v>13103</v>
      </c>
      <c r="Z12" s="16" t="s">
        <v>13097</v>
      </c>
      <c r="AA12" s="16" t="s">
        <v>13098</v>
      </c>
      <c r="AB12" s="16" t="s">
        <v>13099</v>
      </c>
      <c r="AC12" s="16" t="s">
        <v>13100</v>
      </c>
      <c r="AD12" s="16" t="s">
        <v>13101</v>
      </c>
      <c r="AE12" s="16" t="s">
        <v>13102</v>
      </c>
      <c r="AF12" s="16" t="s">
        <v>13103</v>
      </c>
    </row>
    <row r="13" spans="2:32" ht="15.75" thickBot="1" x14ac:dyDescent="0.3">
      <c r="B13" s="69"/>
      <c r="C13" s="69"/>
      <c r="D13" s="69"/>
      <c r="E13" s="69">
        <v>1</v>
      </c>
      <c r="F13" s="69">
        <v>1</v>
      </c>
      <c r="G13" s="69">
        <v>1</v>
      </c>
      <c r="H13" s="69">
        <v>1</v>
      </c>
      <c r="J13" s="69"/>
      <c r="K13" s="69">
        <v>1</v>
      </c>
      <c r="L13" s="69">
        <v>1</v>
      </c>
      <c r="M13" s="69">
        <v>1</v>
      </c>
      <c r="N13" s="69">
        <v>1</v>
      </c>
      <c r="O13" s="69">
        <v>1</v>
      </c>
      <c r="P13" s="69">
        <v>1</v>
      </c>
      <c r="R13" s="69"/>
      <c r="S13" s="69"/>
      <c r="T13" s="69">
        <v>0</v>
      </c>
      <c r="U13" s="69">
        <v>1</v>
      </c>
      <c r="V13" s="69">
        <v>1</v>
      </c>
      <c r="W13" s="69">
        <v>1</v>
      </c>
      <c r="X13" s="69">
        <v>0</v>
      </c>
      <c r="Z13" s="69"/>
      <c r="AA13" s="69"/>
      <c r="AB13" s="69"/>
      <c r="AC13" s="69">
        <v>0</v>
      </c>
      <c r="AD13" s="69">
        <v>1</v>
      </c>
      <c r="AE13" s="69">
        <v>1</v>
      </c>
      <c r="AF13" s="69">
        <v>0</v>
      </c>
    </row>
    <row r="14" spans="2:32" ht="15.75" thickBot="1" x14ac:dyDescent="0.3">
      <c r="B14" s="69">
        <v>1</v>
      </c>
      <c r="C14" s="69">
        <v>1</v>
      </c>
      <c r="D14" s="69">
        <v>1</v>
      </c>
      <c r="E14" s="69">
        <v>0</v>
      </c>
      <c r="F14" s="69">
        <v>0</v>
      </c>
      <c r="G14" s="69">
        <v>1</v>
      </c>
      <c r="H14" s="69">
        <v>0</v>
      </c>
      <c r="J14" s="69">
        <v>0</v>
      </c>
      <c r="K14" s="69">
        <v>0</v>
      </c>
      <c r="L14" s="69">
        <v>0</v>
      </c>
      <c r="M14" s="69">
        <v>0</v>
      </c>
      <c r="N14" s="69">
        <v>1</v>
      </c>
      <c r="O14" s="69">
        <v>1</v>
      </c>
      <c r="P14" s="69">
        <v>1</v>
      </c>
      <c r="R14" s="69">
        <v>0</v>
      </c>
      <c r="S14" s="69">
        <v>0</v>
      </c>
      <c r="T14" s="69">
        <v>0</v>
      </c>
      <c r="U14" s="69">
        <v>1</v>
      </c>
      <c r="V14" s="69">
        <v>1</v>
      </c>
      <c r="W14" s="69">
        <v>1</v>
      </c>
      <c r="X14" s="69">
        <v>0</v>
      </c>
      <c r="Z14" s="69">
        <v>1</v>
      </c>
      <c r="AA14" s="69">
        <v>0</v>
      </c>
      <c r="AB14" s="69">
        <v>1</v>
      </c>
      <c r="AC14" s="69">
        <v>0</v>
      </c>
      <c r="AD14" s="69">
        <v>1</v>
      </c>
      <c r="AE14" s="69">
        <v>1</v>
      </c>
      <c r="AF14" s="69">
        <v>1</v>
      </c>
    </row>
    <row r="15" spans="2:32" ht="15.75" thickBot="1" x14ac:dyDescent="0.3">
      <c r="B15" s="69">
        <v>0</v>
      </c>
      <c r="C15" s="69">
        <v>0</v>
      </c>
      <c r="D15" s="69">
        <v>0</v>
      </c>
      <c r="E15" s="69">
        <v>0</v>
      </c>
      <c r="F15" s="69">
        <v>0</v>
      </c>
      <c r="G15" s="69">
        <v>1</v>
      </c>
      <c r="H15" s="69">
        <v>1</v>
      </c>
      <c r="J15" s="69">
        <v>1</v>
      </c>
      <c r="K15" s="69">
        <v>0</v>
      </c>
      <c r="L15" s="69">
        <v>0</v>
      </c>
      <c r="M15" s="69">
        <v>0</v>
      </c>
      <c r="N15" s="69">
        <v>1</v>
      </c>
      <c r="O15" s="69">
        <v>1</v>
      </c>
      <c r="P15" s="69">
        <v>1</v>
      </c>
      <c r="R15" s="69">
        <v>0</v>
      </c>
      <c r="S15" s="69">
        <v>0</v>
      </c>
      <c r="T15" s="69">
        <v>1</v>
      </c>
      <c r="U15" s="69">
        <v>1</v>
      </c>
      <c r="V15" s="69">
        <v>1</v>
      </c>
      <c r="W15" s="69">
        <v>1</v>
      </c>
      <c r="X15" s="69">
        <v>1</v>
      </c>
      <c r="Z15" s="69">
        <v>0</v>
      </c>
      <c r="AA15" s="69">
        <v>0</v>
      </c>
      <c r="AB15" s="69">
        <v>0</v>
      </c>
      <c r="AC15" s="69">
        <v>0</v>
      </c>
      <c r="AD15" s="69">
        <v>1</v>
      </c>
      <c r="AE15" s="69">
        <v>1</v>
      </c>
      <c r="AF15" s="69">
        <v>0</v>
      </c>
    </row>
    <row r="16" spans="2:32" ht="15.75" thickBot="1" x14ac:dyDescent="0.3">
      <c r="B16" s="69">
        <v>0</v>
      </c>
      <c r="C16" s="69">
        <v>0</v>
      </c>
      <c r="D16" s="69">
        <v>0</v>
      </c>
      <c r="E16" s="69">
        <v>0</v>
      </c>
      <c r="F16" s="69">
        <v>1</v>
      </c>
      <c r="G16" s="69">
        <v>1</v>
      </c>
      <c r="H16" s="69">
        <v>1</v>
      </c>
      <c r="J16" s="69">
        <v>0</v>
      </c>
      <c r="K16" s="69">
        <v>0</v>
      </c>
      <c r="L16" s="69">
        <v>0</v>
      </c>
      <c r="M16" s="69">
        <v>1</v>
      </c>
      <c r="N16" s="69">
        <v>1</v>
      </c>
      <c r="O16" s="69">
        <v>1</v>
      </c>
      <c r="P16" s="69">
        <v>1</v>
      </c>
      <c r="R16" s="69">
        <v>1</v>
      </c>
      <c r="S16" s="69">
        <v>0</v>
      </c>
      <c r="T16" s="69">
        <v>0</v>
      </c>
      <c r="U16" s="69">
        <v>0</v>
      </c>
      <c r="V16" s="69">
        <v>1</v>
      </c>
      <c r="W16" s="69">
        <v>1</v>
      </c>
      <c r="X16" s="69">
        <v>0</v>
      </c>
      <c r="Z16" s="69">
        <v>0</v>
      </c>
      <c r="AA16" s="69">
        <v>0</v>
      </c>
      <c r="AB16" s="69">
        <v>1</v>
      </c>
      <c r="AC16" s="69">
        <v>1</v>
      </c>
      <c r="AD16" s="69">
        <v>1</v>
      </c>
      <c r="AE16" s="69">
        <v>1</v>
      </c>
      <c r="AF16" s="69">
        <v>0</v>
      </c>
    </row>
    <row r="17" spans="2:32" ht="15.75" thickBot="1" x14ac:dyDescent="0.3">
      <c r="B17" s="69">
        <v>0</v>
      </c>
      <c r="C17" s="69">
        <v>0</v>
      </c>
      <c r="D17" s="69">
        <v>0</v>
      </c>
      <c r="E17" s="69"/>
      <c r="F17" s="69"/>
      <c r="G17" s="69"/>
      <c r="H17" s="69"/>
      <c r="J17" s="69">
        <v>1</v>
      </c>
      <c r="K17" s="69">
        <v>1</v>
      </c>
      <c r="L17" s="69">
        <v>0</v>
      </c>
      <c r="M17" s="69">
        <v>0</v>
      </c>
      <c r="N17" s="69"/>
      <c r="O17" s="69"/>
      <c r="P17" s="69"/>
      <c r="R17" s="69">
        <v>0</v>
      </c>
      <c r="S17" s="69">
        <v>0</v>
      </c>
      <c r="T17" s="69">
        <v>0</v>
      </c>
      <c r="U17" s="69">
        <v>1</v>
      </c>
      <c r="V17" s="69">
        <v>1</v>
      </c>
      <c r="W17" s="69"/>
      <c r="X17" s="69"/>
      <c r="Z17" s="69">
        <v>0</v>
      </c>
      <c r="AA17" s="69">
        <v>1</v>
      </c>
      <c r="AB17" s="69">
        <v>1</v>
      </c>
      <c r="AC17" s="69">
        <v>0</v>
      </c>
      <c r="AD17" s="69">
        <v>1</v>
      </c>
      <c r="AE17" s="69"/>
      <c r="AF17" s="69"/>
    </row>
    <row r="18" spans="2:32" ht="15.75" thickBot="1" x14ac:dyDescent="0.3">
      <c r="B18" s="69"/>
      <c r="C18" s="69"/>
      <c r="D18" s="69"/>
      <c r="E18" s="69"/>
      <c r="F18" s="69"/>
      <c r="G18" s="69"/>
      <c r="H18" s="60"/>
      <c r="J18" s="69"/>
      <c r="K18" s="69"/>
      <c r="L18" s="69"/>
      <c r="M18" s="69"/>
      <c r="N18" s="69"/>
      <c r="O18" s="69"/>
      <c r="P18" s="60"/>
      <c r="R18" s="69"/>
      <c r="S18" s="69"/>
      <c r="T18" s="69"/>
      <c r="U18" s="69"/>
      <c r="V18" s="69"/>
      <c r="W18" s="69"/>
      <c r="X18" s="60"/>
      <c r="Z18" s="69"/>
      <c r="AA18" s="69"/>
      <c r="AB18" s="69"/>
      <c r="AC18" s="69"/>
      <c r="AD18" s="69"/>
      <c r="AE18" s="69"/>
      <c r="AF18" s="60"/>
    </row>
    <row r="20" spans="2:32" ht="15.75" thickBot="1" x14ac:dyDescent="0.3">
      <c r="B20" s="86" t="s">
        <v>13091</v>
      </c>
      <c r="C20" s="86"/>
      <c r="D20" s="86"/>
      <c r="E20" s="86"/>
      <c r="F20" s="86"/>
      <c r="G20" s="86"/>
      <c r="H20" s="86"/>
      <c r="J20" s="86" t="s">
        <v>13094</v>
      </c>
      <c r="K20" s="86"/>
      <c r="L20" s="86"/>
      <c r="M20" s="86"/>
      <c r="N20" s="86"/>
      <c r="O20" s="86"/>
      <c r="P20" s="86"/>
      <c r="R20" s="86" t="s">
        <v>13104</v>
      </c>
      <c r="S20" s="86"/>
      <c r="T20" s="86"/>
      <c r="U20" s="86"/>
      <c r="V20" s="86"/>
      <c r="W20" s="86"/>
      <c r="X20" s="86"/>
      <c r="Z20" s="86" t="s">
        <v>13107</v>
      </c>
      <c r="AA20" s="86"/>
      <c r="AB20" s="86"/>
      <c r="AC20" s="86"/>
      <c r="AD20" s="86"/>
      <c r="AE20" s="86"/>
      <c r="AF20" s="86"/>
    </row>
    <row r="21" spans="2:32" ht="15.75" thickBot="1" x14ac:dyDescent="0.3">
      <c r="B21" s="16" t="s">
        <v>13097</v>
      </c>
      <c r="C21" s="16" t="s">
        <v>13098</v>
      </c>
      <c r="D21" s="16" t="s">
        <v>13099</v>
      </c>
      <c r="E21" s="16" t="s">
        <v>13100</v>
      </c>
      <c r="F21" s="16" t="s">
        <v>13101</v>
      </c>
      <c r="G21" s="16" t="s">
        <v>13102</v>
      </c>
      <c r="H21" s="16" t="s">
        <v>13103</v>
      </c>
      <c r="J21" s="16" t="s">
        <v>13097</v>
      </c>
      <c r="K21" s="16" t="s">
        <v>13098</v>
      </c>
      <c r="L21" s="16" t="s">
        <v>13099</v>
      </c>
      <c r="M21" s="16" t="s">
        <v>13100</v>
      </c>
      <c r="N21" s="16" t="s">
        <v>13101</v>
      </c>
      <c r="O21" s="16" t="s">
        <v>13102</v>
      </c>
      <c r="P21" s="16" t="s">
        <v>13103</v>
      </c>
      <c r="R21" s="16" t="s">
        <v>13097</v>
      </c>
      <c r="S21" s="16" t="s">
        <v>13098</v>
      </c>
      <c r="T21" s="16" t="s">
        <v>13099</v>
      </c>
      <c r="U21" s="16" t="s">
        <v>13100</v>
      </c>
      <c r="V21" s="16" t="s">
        <v>13101</v>
      </c>
      <c r="W21" s="16" t="s">
        <v>13102</v>
      </c>
      <c r="X21" s="16" t="s">
        <v>13103</v>
      </c>
      <c r="Z21" s="16" t="s">
        <v>13097</v>
      </c>
      <c r="AA21" s="16" t="s">
        <v>13098</v>
      </c>
      <c r="AB21" s="16" t="s">
        <v>13099</v>
      </c>
      <c r="AC21" s="16" t="s">
        <v>13100</v>
      </c>
      <c r="AD21" s="16" t="s">
        <v>13101</v>
      </c>
      <c r="AE21" s="16" t="s">
        <v>13102</v>
      </c>
      <c r="AF21" s="16" t="s">
        <v>13103</v>
      </c>
    </row>
    <row r="22" spans="2:32" ht="15.75" thickBot="1" x14ac:dyDescent="0.3">
      <c r="B22" s="69"/>
      <c r="C22" s="69"/>
      <c r="D22" s="69"/>
      <c r="E22" s="69">
        <v>0</v>
      </c>
      <c r="F22" s="69">
        <v>0</v>
      </c>
      <c r="G22" s="69">
        <v>0</v>
      </c>
      <c r="H22" s="69">
        <v>0</v>
      </c>
      <c r="J22" s="69"/>
      <c r="K22" s="69"/>
      <c r="L22" s="69"/>
      <c r="M22" s="69"/>
      <c r="N22" s="69">
        <v>1</v>
      </c>
      <c r="O22" s="69">
        <v>1</v>
      </c>
      <c r="P22" s="69">
        <v>1</v>
      </c>
      <c r="R22" s="69"/>
      <c r="S22" s="69"/>
      <c r="T22" s="69"/>
      <c r="U22" s="69"/>
      <c r="V22" s="69"/>
      <c r="W22" s="69">
        <v>1</v>
      </c>
      <c r="X22" s="69">
        <v>1</v>
      </c>
      <c r="Z22" s="69"/>
      <c r="AA22" s="69"/>
      <c r="AB22" s="69"/>
      <c r="AC22" s="69"/>
      <c r="AD22" s="69"/>
      <c r="AE22" s="69">
        <v>1</v>
      </c>
      <c r="AF22" s="69">
        <v>0</v>
      </c>
    </row>
    <row r="23" spans="2:32" ht="15.75" thickBot="1" x14ac:dyDescent="0.3">
      <c r="B23" s="69">
        <v>0</v>
      </c>
      <c r="C23" s="69">
        <v>0</v>
      </c>
      <c r="D23" s="69">
        <v>0</v>
      </c>
      <c r="E23" s="69">
        <v>1</v>
      </c>
      <c r="F23" s="69">
        <v>1</v>
      </c>
      <c r="G23" s="69">
        <v>1</v>
      </c>
      <c r="H23" s="69">
        <v>1</v>
      </c>
      <c r="J23" s="69">
        <v>1</v>
      </c>
      <c r="K23" s="69">
        <v>0</v>
      </c>
      <c r="L23" s="69">
        <v>0</v>
      </c>
      <c r="M23" s="69">
        <v>1</v>
      </c>
      <c r="N23" s="69">
        <v>1</v>
      </c>
      <c r="O23" s="69">
        <v>0</v>
      </c>
      <c r="P23" s="69">
        <v>0</v>
      </c>
      <c r="R23" s="69">
        <v>0</v>
      </c>
      <c r="S23" s="69">
        <v>1</v>
      </c>
      <c r="T23" s="69">
        <v>1</v>
      </c>
      <c r="U23" s="69">
        <v>0</v>
      </c>
      <c r="V23" s="69">
        <v>1</v>
      </c>
      <c r="W23" s="69">
        <v>1</v>
      </c>
      <c r="X23" s="69">
        <v>1</v>
      </c>
      <c r="Z23" s="69">
        <v>0</v>
      </c>
      <c r="AA23" s="69">
        <v>0</v>
      </c>
      <c r="AB23" s="69">
        <v>1</v>
      </c>
      <c r="AC23" s="69">
        <v>0</v>
      </c>
      <c r="AD23" s="69">
        <v>1</v>
      </c>
      <c r="AE23" s="69">
        <v>1</v>
      </c>
      <c r="AF23" s="69">
        <v>0</v>
      </c>
    </row>
    <row r="24" spans="2:32" ht="15.75" thickBot="1" x14ac:dyDescent="0.3">
      <c r="B24" s="69">
        <v>1</v>
      </c>
      <c r="C24" s="69">
        <v>1</v>
      </c>
      <c r="D24" s="69">
        <v>1</v>
      </c>
      <c r="E24" s="69">
        <v>1</v>
      </c>
      <c r="F24" s="69">
        <v>1</v>
      </c>
      <c r="G24" s="69">
        <v>1</v>
      </c>
      <c r="H24" s="69">
        <v>1</v>
      </c>
      <c r="J24" s="69">
        <v>1</v>
      </c>
      <c r="K24" s="69">
        <v>1</v>
      </c>
      <c r="L24" s="69">
        <v>0</v>
      </c>
      <c r="M24" s="69">
        <v>1</v>
      </c>
      <c r="N24" s="69">
        <v>1</v>
      </c>
      <c r="O24" s="69">
        <v>1</v>
      </c>
      <c r="P24" s="69">
        <v>1</v>
      </c>
      <c r="R24" s="69">
        <v>1</v>
      </c>
      <c r="S24" s="69">
        <v>0</v>
      </c>
      <c r="T24" s="69">
        <v>0</v>
      </c>
      <c r="U24" s="69">
        <v>1</v>
      </c>
      <c r="V24" s="69">
        <v>1</v>
      </c>
      <c r="W24" s="69">
        <v>1</v>
      </c>
      <c r="X24" s="69">
        <v>1</v>
      </c>
      <c r="Z24" s="69">
        <v>0</v>
      </c>
      <c r="AA24" s="69">
        <v>1</v>
      </c>
      <c r="AB24" s="69">
        <v>1</v>
      </c>
      <c r="AC24" s="69">
        <v>0</v>
      </c>
      <c r="AD24" s="69">
        <v>1</v>
      </c>
      <c r="AE24" s="69">
        <v>1</v>
      </c>
      <c r="AF24" s="69">
        <v>0</v>
      </c>
    </row>
    <row r="25" spans="2:32" ht="15.75" thickBot="1" x14ac:dyDescent="0.3">
      <c r="B25" s="69">
        <v>1</v>
      </c>
      <c r="C25" s="69">
        <v>1</v>
      </c>
      <c r="D25" s="69">
        <v>1</v>
      </c>
      <c r="E25" s="69">
        <v>0</v>
      </c>
      <c r="F25" s="69">
        <v>0</v>
      </c>
      <c r="G25" s="69">
        <v>1</v>
      </c>
      <c r="H25" s="69">
        <v>1</v>
      </c>
      <c r="J25" s="69">
        <v>0</v>
      </c>
      <c r="K25" s="69">
        <v>1</v>
      </c>
      <c r="L25" s="69">
        <v>0</v>
      </c>
      <c r="M25" s="69">
        <v>1</v>
      </c>
      <c r="N25" s="69">
        <v>1</v>
      </c>
      <c r="O25" s="69">
        <v>1</v>
      </c>
      <c r="P25" s="69">
        <v>0</v>
      </c>
      <c r="R25" s="69">
        <v>0</v>
      </c>
      <c r="S25" s="69">
        <v>0</v>
      </c>
      <c r="T25" s="69">
        <v>0</v>
      </c>
      <c r="U25" s="69">
        <v>1</v>
      </c>
      <c r="V25" s="69">
        <v>1</v>
      </c>
      <c r="W25" s="69">
        <v>1</v>
      </c>
      <c r="X25" s="69">
        <v>0</v>
      </c>
      <c r="Z25" s="69">
        <v>0</v>
      </c>
      <c r="AA25" s="69">
        <v>0</v>
      </c>
      <c r="AB25" s="69">
        <v>0</v>
      </c>
      <c r="AC25" s="69">
        <v>0</v>
      </c>
      <c r="AD25" s="69">
        <v>1</v>
      </c>
      <c r="AE25" s="69">
        <v>1</v>
      </c>
      <c r="AF25" s="69">
        <v>1</v>
      </c>
    </row>
    <row r="26" spans="2:32" ht="15.75" thickBot="1" x14ac:dyDescent="0.3">
      <c r="B26" s="69">
        <v>1</v>
      </c>
      <c r="C26" s="69">
        <v>0</v>
      </c>
      <c r="D26" s="69">
        <v>0</v>
      </c>
      <c r="E26" s="69">
        <v>0</v>
      </c>
      <c r="F26" s="69">
        <v>0</v>
      </c>
      <c r="G26" s="69">
        <v>0</v>
      </c>
      <c r="H26" s="69"/>
      <c r="J26" s="69">
        <v>0</v>
      </c>
      <c r="K26" s="69">
        <v>1</v>
      </c>
      <c r="L26" s="69">
        <v>1</v>
      </c>
      <c r="M26" s="69">
        <v>1</v>
      </c>
      <c r="N26" s="69">
        <v>1</v>
      </c>
      <c r="O26" s="69">
        <v>0</v>
      </c>
      <c r="P26" s="69"/>
      <c r="R26" s="69">
        <v>0</v>
      </c>
      <c r="S26" s="69">
        <v>1</v>
      </c>
      <c r="T26" s="69">
        <v>1</v>
      </c>
      <c r="U26" s="69">
        <v>1</v>
      </c>
      <c r="V26" s="69">
        <v>1</v>
      </c>
      <c r="W26" s="69">
        <v>1</v>
      </c>
      <c r="X26" s="69">
        <v>0</v>
      </c>
      <c r="Z26" s="69">
        <v>0</v>
      </c>
      <c r="AA26" s="69">
        <v>0</v>
      </c>
      <c r="AB26" s="69">
        <v>0</v>
      </c>
      <c r="AC26" s="69">
        <v>1</v>
      </c>
      <c r="AD26" s="69">
        <v>1</v>
      </c>
      <c r="AE26" s="69">
        <v>1</v>
      </c>
      <c r="AF26" s="69">
        <v>1</v>
      </c>
    </row>
    <row r="27" spans="2:32" ht="15.75" thickBot="1" x14ac:dyDescent="0.3">
      <c r="B27" s="69"/>
      <c r="C27" s="69"/>
      <c r="D27" s="69"/>
      <c r="E27" s="69"/>
      <c r="F27" s="69"/>
      <c r="G27" s="69"/>
      <c r="H27" s="60"/>
      <c r="J27" s="69"/>
      <c r="K27" s="69"/>
      <c r="L27" s="69"/>
      <c r="M27" s="69"/>
      <c r="N27" s="69"/>
      <c r="O27" s="69"/>
      <c r="P27" s="60"/>
      <c r="R27" s="69"/>
      <c r="S27" s="69"/>
      <c r="T27" s="69"/>
      <c r="U27" s="69"/>
      <c r="V27" s="69"/>
      <c r="W27" s="69"/>
      <c r="X27" s="60"/>
      <c r="Z27" s="69">
        <v>1</v>
      </c>
      <c r="AA27" s="69"/>
      <c r="AB27" s="69"/>
      <c r="AC27" s="69"/>
      <c r="AD27" s="69"/>
      <c r="AE27" s="69"/>
      <c r="AF27" s="60"/>
    </row>
    <row r="28" spans="2:32" ht="15.75" thickBot="1" x14ac:dyDescent="0.3">
      <c r="Z28" s="69"/>
      <c r="AA28" s="69"/>
      <c r="AB28" s="69"/>
      <c r="AC28" s="69"/>
      <c r="AD28" s="69"/>
      <c r="AE28" s="69"/>
      <c r="AF28" s="60"/>
    </row>
  </sheetData>
  <mergeCells count="12">
    <mergeCell ref="R2:X2"/>
    <mergeCell ref="R11:X11"/>
    <mergeCell ref="R20:X20"/>
    <mergeCell ref="Z2:AF2"/>
    <mergeCell ref="Z11:AF11"/>
    <mergeCell ref="Z20:AF20"/>
    <mergeCell ref="J2:P2"/>
    <mergeCell ref="J11:P11"/>
    <mergeCell ref="J20:P20"/>
    <mergeCell ref="B2:H2"/>
    <mergeCell ref="B11:H11"/>
    <mergeCell ref="B20:H20"/>
  </mergeCells>
  <phoneticPr fontId="24" type="noConversion"/>
  <conditionalFormatting sqref="B4:H9">
    <cfRule type="colorScale" priority="13">
      <colorScale>
        <cfvo type="min"/>
        <cfvo type="percentile" val="50"/>
        <cfvo type="max"/>
        <color rgb="FFF8696B"/>
        <color theme="0" tint="-4.9989318521683403E-2"/>
        <color rgb="FF63BE7B"/>
      </colorScale>
    </cfRule>
  </conditionalFormatting>
  <conditionalFormatting sqref="J4:P9">
    <cfRule type="colorScale" priority="12">
      <colorScale>
        <cfvo type="min"/>
        <cfvo type="percentile" val="50"/>
        <cfvo type="max"/>
        <color rgb="FFF8696B"/>
        <color theme="0" tint="-4.9989318521683403E-2"/>
        <color rgb="FF63BE7B"/>
      </colorScale>
    </cfRule>
  </conditionalFormatting>
  <conditionalFormatting sqref="B13:H18">
    <cfRule type="colorScale" priority="11">
      <colorScale>
        <cfvo type="min"/>
        <cfvo type="percentile" val="50"/>
        <cfvo type="max"/>
        <color rgb="FFF8696B"/>
        <color theme="0" tint="-4.9989318521683403E-2"/>
        <color rgb="FF63BE7B"/>
      </colorScale>
    </cfRule>
  </conditionalFormatting>
  <conditionalFormatting sqref="J13:P18">
    <cfRule type="colorScale" priority="10">
      <colorScale>
        <cfvo type="min"/>
        <cfvo type="percentile" val="50"/>
        <cfvo type="max"/>
        <color rgb="FFF8696B"/>
        <color theme="0" tint="-4.9989318521683403E-2"/>
        <color rgb="FF63BE7B"/>
      </colorScale>
    </cfRule>
  </conditionalFormatting>
  <conditionalFormatting sqref="R4:X9">
    <cfRule type="colorScale" priority="9">
      <colorScale>
        <cfvo type="min"/>
        <cfvo type="percentile" val="50"/>
        <cfvo type="max"/>
        <color rgb="FFF8696B"/>
        <color theme="0" tint="-4.9989318521683403E-2"/>
        <color rgb="FF63BE7B"/>
      </colorScale>
    </cfRule>
  </conditionalFormatting>
  <conditionalFormatting sqref="R13:X18">
    <cfRule type="colorScale" priority="8">
      <colorScale>
        <cfvo type="min"/>
        <cfvo type="percentile" val="50"/>
        <cfvo type="max"/>
        <color rgb="FFF8696B"/>
        <color theme="0" tint="-4.9989318521683403E-2"/>
        <color rgb="FF63BE7B"/>
      </colorScale>
    </cfRule>
  </conditionalFormatting>
  <conditionalFormatting sqref="B22:H27">
    <cfRule type="colorScale" priority="7">
      <colorScale>
        <cfvo type="min"/>
        <cfvo type="percentile" val="50"/>
        <cfvo type="max"/>
        <color rgb="FFF8696B"/>
        <color theme="0" tint="-4.9989318521683403E-2"/>
        <color rgb="FF63BE7B"/>
      </colorScale>
    </cfRule>
  </conditionalFormatting>
  <conditionalFormatting sqref="J22:P27">
    <cfRule type="colorScale" priority="6">
      <colorScale>
        <cfvo type="min"/>
        <cfvo type="percentile" val="50"/>
        <cfvo type="max"/>
        <color rgb="FFF8696B"/>
        <color theme="0" tint="-4.9989318521683403E-2"/>
        <color rgb="FF63BE7B"/>
      </colorScale>
    </cfRule>
  </conditionalFormatting>
  <conditionalFormatting sqref="R22:X27">
    <cfRule type="colorScale" priority="5">
      <colorScale>
        <cfvo type="min"/>
        <cfvo type="percentile" val="50"/>
        <cfvo type="max"/>
        <color rgb="FFF8696B"/>
        <color theme="0" tint="-4.9989318521683403E-2"/>
        <color rgb="FF63BE7B"/>
      </colorScale>
    </cfRule>
  </conditionalFormatting>
  <conditionalFormatting sqref="Z4:AF9">
    <cfRule type="colorScale" priority="4">
      <colorScale>
        <cfvo type="min"/>
        <cfvo type="percentile" val="50"/>
        <cfvo type="max"/>
        <color rgb="FFF8696B"/>
        <color theme="0" tint="-4.9989318521683403E-2"/>
        <color rgb="FF63BE7B"/>
      </colorScale>
    </cfRule>
  </conditionalFormatting>
  <conditionalFormatting sqref="Z13:AF18">
    <cfRule type="colorScale" priority="3">
      <colorScale>
        <cfvo type="min"/>
        <cfvo type="percentile" val="50"/>
        <cfvo type="max"/>
        <color rgb="FFF8696B"/>
        <color theme="0" tint="-4.9989318521683403E-2"/>
        <color rgb="FF63BE7B"/>
      </colorScale>
    </cfRule>
  </conditionalFormatting>
  <conditionalFormatting sqref="Z28:AF28">
    <cfRule type="colorScale" priority="2">
      <colorScale>
        <cfvo type="min"/>
        <cfvo type="percentile" val="50"/>
        <cfvo type="max"/>
        <color rgb="FFF8696B"/>
        <color theme="0" tint="-4.9989318521683403E-2"/>
        <color rgb="FF63BE7B"/>
      </colorScale>
    </cfRule>
  </conditionalFormatting>
  <conditionalFormatting sqref="Z22:AF27">
    <cfRule type="colorScale" priority="1">
      <colorScale>
        <cfvo type="min"/>
        <cfvo type="percentile" val="50"/>
        <cfvo type="max"/>
        <color rgb="FFF8696B"/>
        <color theme="0" tint="-4.9989318521683403E-2"/>
        <color rgb="FF63BE7B"/>
      </colorScale>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E46C15-6929-4B58-BDE2-89B7D5B794F5}">
  <sheetPr codeName="Sheet7"/>
  <dimension ref="A1:P362"/>
  <sheetViews>
    <sheetView showGridLines="0" workbookViewId="0">
      <selection activeCell="M2" sqref="M2"/>
    </sheetView>
  </sheetViews>
  <sheetFormatPr defaultRowHeight="15" x14ac:dyDescent="0.25"/>
  <cols>
    <col min="1" max="1" width="11.5703125" bestFit="1" customWidth="1"/>
    <col min="2" max="2" width="11.5703125" customWidth="1"/>
    <col min="3" max="3" width="10.28515625" customWidth="1"/>
    <col min="4" max="4" width="10.7109375" customWidth="1"/>
    <col min="5" max="5" width="16.5703125" customWidth="1"/>
    <col min="6" max="6" width="15.85546875" customWidth="1"/>
    <col min="7" max="8" width="10.7109375" customWidth="1"/>
    <col min="9" max="9" width="5" customWidth="1"/>
    <col min="10" max="10" width="15.7109375" bestFit="1" customWidth="1"/>
    <col min="11" max="11" width="12.85546875" customWidth="1"/>
    <col min="12" max="12" width="5" customWidth="1"/>
    <col min="13" max="13" width="11.5703125" customWidth="1"/>
    <col min="14" max="14" width="10.28515625" customWidth="1"/>
    <col min="15" max="16" width="10.7109375" customWidth="1"/>
  </cols>
  <sheetData>
    <row r="1" spans="1:16" x14ac:dyDescent="0.25">
      <c r="A1" s="35" t="s">
        <v>11840</v>
      </c>
      <c r="B1" s="35" t="s">
        <v>11845</v>
      </c>
      <c r="C1" s="35" t="s">
        <v>11842</v>
      </c>
      <c r="D1" s="35" t="s">
        <v>11843</v>
      </c>
      <c r="E1" s="35" t="s">
        <v>13113</v>
      </c>
      <c r="F1" s="35" t="s">
        <v>13114</v>
      </c>
      <c r="G1" s="35" t="s">
        <v>11841</v>
      </c>
      <c r="H1" s="35" t="s">
        <v>11844</v>
      </c>
      <c r="J1" s="87" t="s">
        <v>17002</v>
      </c>
      <c r="K1" s="87"/>
      <c r="M1" s="35" t="s">
        <v>11845</v>
      </c>
      <c r="N1" s="35" t="s">
        <v>11842</v>
      </c>
      <c r="O1" s="35" t="s">
        <v>11843</v>
      </c>
      <c r="P1" s="35" t="s">
        <v>11844</v>
      </c>
    </row>
    <row r="2" spans="1:16" x14ac:dyDescent="0.25">
      <c r="A2" s="64">
        <v>44075</v>
      </c>
      <c r="B2" s="36">
        <v>2020</v>
      </c>
      <c r="C2" s="37">
        <v>383.53462065474787</v>
      </c>
      <c r="D2" s="37">
        <v>1330</v>
      </c>
      <c r="E2" s="37">
        <v>383.53462065474787</v>
      </c>
      <c r="F2" s="37">
        <v>1330</v>
      </c>
      <c r="G2" s="37">
        <v>1713.5346206547479</v>
      </c>
      <c r="H2" s="37">
        <v>318816.46537934523</v>
      </c>
      <c r="I2" s="33"/>
      <c r="J2" s="17" t="s">
        <v>17001</v>
      </c>
      <c r="K2" s="63">
        <v>44075</v>
      </c>
      <c r="M2" s="36">
        <v>2020</v>
      </c>
      <c r="N2" s="37">
        <f>SUMIF($B:$B,$M2,C:C)</f>
        <v>1543.7535102281302</v>
      </c>
      <c r="O2" s="37">
        <f>SUMIF($B:$B,$M2,D:D)</f>
        <v>5310.3849723908615</v>
      </c>
      <c r="P2" s="37">
        <f>_xlfn.MINIFS(H:H,B:B,M2)</f>
        <v>317656.24648977182</v>
      </c>
    </row>
    <row r="3" spans="1:16" x14ac:dyDescent="0.25">
      <c r="A3" s="64">
        <v>44105</v>
      </c>
      <c r="B3" s="36">
        <v>2020</v>
      </c>
      <c r="C3" s="37">
        <v>385.13268157414268</v>
      </c>
      <c r="D3" s="37">
        <v>1328.4019390806052</v>
      </c>
      <c r="E3" s="37">
        <v>768.66730222889055</v>
      </c>
      <c r="F3" s="37">
        <v>2658.4019390806052</v>
      </c>
      <c r="G3" s="37">
        <v>1713.5346206547479</v>
      </c>
      <c r="H3" s="37">
        <v>318431.33269777108</v>
      </c>
      <c r="I3" s="34"/>
      <c r="J3" s="17" t="s">
        <v>17006</v>
      </c>
      <c r="K3" s="48">
        <v>319200</v>
      </c>
      <c r="M3" s="36">
        <v>2021</v>
      </c>
      <c r="N3" s="37">
        <f t="shared" ref="N3:N32" si="0">SUMIF($B:$B,$M3,C:C)</f>
        <v>4788.3475424962562</v>
      </c>
      <c r="O3" s="37">
        <f t="shared" ref="O3:O32" si="1">SUMIF($B:$B,$M3,D:D)</f>
        <v>15774.067905360718</v>
      </c>
      <c r="P3" s="37">
        <f t="shared" ref="P3:P32" si="2">_xlfn.MINIFS(H:H,B:B,M3)</f>
        <v>312867.89894727559</v>
      </c>
    </row>
    <row r="4" spans="1:16" x14ac:dyDescent="0.25">
      <c r="A4" s="64">
        <v>44136</v>
      </c>
      <c r="B4" s="36">
        <v>2020</v>
      </c>
      <c r="C4" s="37">
        <v>386.7374010807016</v>
      </c>
      <c r="D4" s="37">
        <v>1326.7972195740463</v>
      </c>
      <c r="E4" s="37">
        <v>1155.4047033095922</v>
      </c>
      <c r="F4" s="37">
        <v>3985.1991586546515</v>
      </c>
      <c r="G4" s="37">
        <v>1713.5346206547479</v>
      </c>
      <c r="H4" s="37">
        <v>318044.59529669036</v>
      </c>
      <c r="I4" s="34"/>
      <c r="J4" s="17" t="s">
        <v>17003</v>
      </c>
      <c r="K4" s="45">
        <v>0.2</v>
      </c>
      <c r="M4" s="36">
        <v>2022</v>
      </c>
      <c r="N4" s="37">
        <f t="shared" si="0"/>
        <v>5033.3284904876964</v>
      </c>
      <c r="O4" s="37">
        <f t="shared" si="1"/>
        <v>15529.086957369276</v>
      </c>
      <c r="P4" s="37">
        <f t="shared" si="2"/>
        <v>307834.57045678794</v>
      </c>
    </row>
    <row r="5" spans="1:16" x14ac:dyDescent="0.25">
      <c r="A5" s="64">
        <v>44166</v>
      </c>
      <c r="B5" s="36">
        <v>2020</v>
      </c>
      <c r="C5" s="37">
        <v>388.348806918538</v>
      </c>
      <c r="D5" s="37">
        <v>1325.1858137362099</v>
      </c>
      <c r="E5" s="37">
        <v>1543.7535102281302</v>
      </c>
      <c r="F5" s="37">
        <v>5310.3849723908615</v>
      </c>
      <c r="G5" s="37">
        <v>1713.5346206547479</v>
      </c>
      <c r="H5" s="37">
        <v>317656.24648977182</v>
      </c>
      <c r="I5" s="34"/>
      <c r="J5" s="17" t="s">
        <v>17004</v>
      </c>
      <c r="K5" s="46">
        <v>0.05</v>
      </c>
      <c r="M5" s="36">
        <v>2023</v>
      </c>
      <c r="N5" s="37">
        <f t="shared" si="0"/>
        <v>5290.8431287232461</v>
      </c>
      <c r="O5" s="37">
        <f t="shared" si="1"/>
        <v>15271.572319133727</v>
      </c>
      <c r="P5" s="37">
        <f t="shared" si="2"/>
        <v>302543.72732806468</v>
      </c>
    </row>
    <row r="6" spans="1:16" x14ac:dyDescent="0.25">
      <c r="A6" s="64">
        <v>44197</v>
      </c>
      <c r="B6" s="36">
        <v>2021</v>
      </c>
      <c r="C6" s="37">
        <v>389.96692694736521</v>
      </c>
      <c r="D6" s="37">
        <v>1323.5676937073827</v>
      </c>
      <c r="E6" s="37">
        <v>1933.7204371754954</v>
      </c>
      <c r="F6" s="37">
        <v>6633.9526660982447</v>
      </c>
      <c r="G6" s="37">
        <v>1713.5346206547479</v>
      </c>
      <c r="H6" s="37">
        <v>317266.27956282446</v>
      </c>
      <c r="I6" s="34"/>
      <c r="J6" s="17" t="s">
        <v>17005</v>
      </c>
      <c r="K6" s="47">
        <v>30</v>
      </c>
      <c r="M6" s="36">
        <v>2024</v>
      </c>
      <c r="N6" s="37">
        <f t="shared" si="0"/>
        <v>5561.5327045832528</v>
      </c>
      <c r="O6" s="37">
        <f t="shared" si="1"/>
        <v>15000.88274327372</v>
      </c>
      <c r="P6" s="37">
        <f t="shared" si="2"/>
        <v>296982.19462348142</v>
      </c>
    </row>
    <row r="7" spans="1:16" x14ac:dyDescent="0.25">
      <c r="A7" s="64">
        <v>44228</v>
      </c>
      <c r="B7" s="36">
        <v>2021</v>
      </c>
      <c r="C7" s="37">
        <v>391.59178914297922</v>
      </c>
      <c r="D7" s="37">
        <v>1321.9428315117686</v>
      </c>
      <c r="E7" s="37">
        <v>2325.3122263184746</v>
      </c>
      <c r="F7" s="37">
        <v>7955.8954976100131</v>
      </c>
      <c r="G7" s="37">
        <v>1713.5346206547479</v>
      </c>
      <c r="H7" s="37">
        <v>316874.68777368148</v>
      </c>
      <c r="I7" s="34"/>
      <c r="M7" s="36">
        <v>2025</v>
      </c>
      <c r="N7" s="37">
        <f t="shared" si="0"/>
        <v>5846.0712728810604</v>
      </c>
      <c r="O7" s="37">
        <f t="shared" si="1"/>
        <v>14716.344174975915</v>
      </c>
      <c r="P7" s="37">
        <f t="shared" si="2"/>
        <v>291136.12335060042</v>
      </c>
    </row>
    <row r="8" spans="1:16" x14ac:dyDescent="0.25">
      <c r="A8" s="64">
        <v>44256</v>
      </c>
      <c r="B8" s="36">
        <v>2021</v>
      </c>
      <c r="C8" s="37">
        <v>393.22342159774166</v>
      </c>
      <c r="D8" s="37">
        <v>1320.3111990570062</v>
      </c>
      <c r="E8" s="37">
        <v>2718.5356479162165</v>
      </c>
      <c r="F8" s="37">
        <v>9276.2066966670191</v>
      </c>
      <c r="G8" s="37">
        <v>1713.5346206547479</v>
      </c>
      <c r="H8" s="37">
        <v>316481.46435208374</v>
      </c>
      <c r="I8" s="34"/>
      <c r="M8" s="36">
        <v>2026</v>
      </c>
      <c r="N8" s="37">
        <f t="shared" si="0"/>
        <v>6145.1673743535312</v>
      </c>
      <c r="O8" s="37">
        <f t="shared" si="1"/>
        <v>14417.248073503442</v>
      </c>
      <c r="P8" s="37">
        <f t="shared" si="2"/>
        <v>284990.95597624697</v>
      </c>
    </row>
    <row r="9" spans="1:16" x14ac:dyDescent="0.25">
      <c r="A9" s="64">
        <v>44287</v>
      </c>
      <c r="B9" s="36">
        <v>2021</v>
      </c>
      <c r="C9" s="37">
        <v>394.86185252106566</v>
      </c>
      <c r="D9" s="37">
        <v>1318.6727681336822</v>
      </c>
      <c r="E9" s="37">
        <v>3113.3975004372824</v>
      </c>
      <c r="F9" s="37">
        <v>10594.879464800701</v>
      </c>
      <c r="G9" s="37">
        <v>1713.5346206547479</v>
      </c>
      <c r="H9" s="37">
        <v>316086.60249956266</v>
      </c>
      <c r="I9" s="34"/>
      <c r="M9" s="36">
        <v>2027</v>
      </c>
      <c r="N9" s="37">
        <f t="shared" si="0"/>
        <v>6459.565800026362</v>
      </c>
      <c r="O9" s="37">
        <f t="shared" si="1"/>
        <v>14102.849647830613</v>
      </c>
      <c r="P9" s="37">
        <f t="shared" si="2"/>
        <v>278531.39017622068</v>
      </c>
    </row>
    <row r="10" spans="1:16" x14ac:dyDescent="0.25">
      <c r="A10" s="64">
        <v>44317</v>
      </c>
      <c r="B10" s="36">
        <v>2021</v>
      </c>
      <c r="C10" s="37">
        <v>396.50711023990334</v>
      </c>
      <c r="D10" s="37">
        <v>1317.0275104148445</v>
      </c>
      <c r="E10" s="37">
        <v>3509.9046106771857</v>
      </c>
      <c r="F10" s="37">
        <v>11911.906975215545</v>
      </c>
      <c r="G10" s="37">
        <v>1713.5346206547479</v>
      </c>
      <c r="H10" s="37">
        <v>315690.09538932279</v>
      </c>
      <c r="I10" s="34"/>
      <c r="M10" s="36">
        <v>2028</v>
      </c>
      <c r="N10" s="37">
        <f t="shared" si="0"/>
        <v>6790.0494458476442</v>
      </c>
      <c r="O10" s="37">
        <f t="shared" si="1"/>
        <v>13772.36600200933</v>
      </c>
      <c r="P10" s="37">
        <f t="shared" si="2"/>
        <v>271741.34073037305</v>
      </c>
    </row>
    <row r="11" spans="1:16" x14ac:dyDescent="0.25">
      <c r="A11" s="64">
        <v>44348</v>
      </c>
      <c r="B11" s="36">
        <v>2021</v>
      </c>
      <c r="C11" s="37">
        <v>398.15922319923607</v>
      </c>
      <c r="D11" s="37">
        <v>1315.3753974555118</v>
      </c>
      <c r="E11" s="37">
        <v>3908.063833876422</v>
      </c>
      <c r="F11" s="37">
        <v>13227.282372671056</v>
      </c>
      <c r="G11" s="37">
        <v>1713.5346206547479</v>
      </c>
      <c r="H11" s="37">
        <v>315291.93616612355</v>
      </c>
      <c r="I11" s="34"/>
      <c r="M11" s="36">
        <v>2029</v>
      </c>
      <c r="N11" s="37">
        <f t="shared" si="0"/>
        <v>7137.4412622080208</v>
      </c>
      <c r="O11" s="37">
        <f t="shared" si="1"/>
        <v>13424.974185648955</v>
      </c>
      <c r="P11" s="37">
        <f t="shared" si="2"/>
        <v>264603.89946816507</v>
      </c>
    </row>
    <row r="12" spans="1:16" x14ac:dyDescent="0.25">
      <c r="A12" s="64">
        <v>44378</v>
      </c>
      <c r="B12" s="36">
        <v>2021</v>
      </c>
      <c r="C12" s="37">
        <v>399.81821996256645</v>
      </c>
      <c r="D12" s="37">
        <v>1313.7164006921814</v>
      </c>
      <c r="E12" s="37">
        <v>4307.8820538389882</v>
      </c>
      <c r="F12" s="37">
        <v>14540.998773363237</v>
      </c>
      <c r="G12" s="37">
        <v>1713.5346206547479</v>
      </c>
      <c r="H12" s="37">
        <v>314892.11794616096</v>
      </c>
      <c r="I12" s="34"/>
      <c r="M12" s="36">
        <v>2030</v>
      </c>
      <c r="N12" s="37">
        <f t="shared" si="0"/>
        <v>7502.6063032019774</v>
      </c>
      <c r="O12" s="37">
        <f t="shared" si="1"/>
        <v>13059.809144654997</v>
      </c>
      <c r="P12" s="37">
        <f t="shared" si="2"/>
        <v>257101.29316496305</v>
      </c>
    </row>
    <row r="13" spans="1:16" x14ac:dyDescent="0.25">
      <c r="A13" s="64">
        <v>44409</v>
      </c>
      <c r="B13" s="36">
        <v>2021</v>
      </c>
      <c r="C13" s="37">
        <v>401.48412921241038</v>
      </c>
      <c r="D13" s="37">
        <v>1312.0504914423375</v>
      </c>
      <c r="E13" s="37">
        <v>4709.3661830513984</v>
      </c>
      <c r="F13" s="37">
        <v>15853.049264805575</v>
      </c>
      <c r="G13" s="37">
        <v>1713.5346206547479</v>
      </c>
      <c r="H13" s="37">
        <v>314490.63381694857</v>
      </c>
      <c r="I13" s="34"/>
      <c r="M13" s="36">
        <v>2031</v>
      </c>
      <c r="N13" s="37">
        <f t="shared" si="0"/>
        <v>7886.4538807332447</v>
      </c>
      <c r="O13" s="37">
        <f t="shared" si="1"/>
        <v>12675.961567123732</v>
      </c>
      <c r="P13" s="37">
        <f t="shared" si="2"/>
        <v>249214.83928422982</v>
      </c>
    </row>
    <row r="14" spans="1:16" x14ac:dyDescent="0.25">
      <c r="A14" s="64">
        <v>44440</v>
      </c>
      <c r="B14" s="36">
        <v>2021</v>
      </c>
      <c r="C14" s="37">
        <v>403.15697975079547</v>
      </c>
      <c r="D14" s="37">
        <v>1310.3776409039524</v>
      </c>
      <c r="E14" s="37">
        <v>5112.5231628021938</v>
      </c>
      <c r="F14" s="37">
        <v>17163.426905709526</v>
      </c>
      <c r="G14" s="37">
        <v>1713.5346206547479</v>
      </c>
      <c r="H14" s="37">
        <v>314087.47683719778</v>
      </c>
      <c r="I14" s="34"/>
      <c r="M14" s="36">
        <v>2032</v>
      </c>
      <c r="N14" s="37">
        <f t="shared" si="0"/>
        <v>8289.9398288283137</v>
      </c>
      <c r="O14" s="37">
        <f t="shared" si="1"/>
        <v>12272.475619028661</v>
      </c>
      <c r="P14" s="37">
        <f t="shared" si="2"/>
        <v>240924.89945540152</v>
      </c>
    </row>
    <row r="15" spans="1:16" x14ac:dyDescent="0.25">
      <c r="A15" s="64">
        <v>44470</v>
      </c>
      <c r="B15" s="36">
        <v>2021</v>
      </c>
      <c r="C15" s="37">
        <v>404.83680049975715</v>
      </c>
      <c r="D15" s="37">
        <v>1308.6978201549907</v>
      </c>
      <c r="E15" s="37">
        <v>5517.3599633019512</v>
      </c>
      <c r="F15" s="37">
        <v>18472.124725864516</v>
      </c>
      <c r="G15" s="37">
        <v>1713.5346206547479</v>
      </c>
      <c r="H15" s="37">
        <v>313682.64003669802</v>
      </c>
      <c r="I15" s="34"/>
      <c r="M15" s="36">
        <v>2033</v>
      </c>
      <c r="N15" s="37">
        <f t="shared" si="0"/>
        <v>8714.0688837965408</v>
      </c>
      <c r="O15" s="37">
        <f t="shared" si="1"/>
        <v>11848.346564060434</v>
      </c>
      <c r="P15" s="37">
        <f t="shared" si="2"/>
        <v>232210.83057160495</v>
      </c>
    </row>
    <row r="16" spans="1:16" x14ac:dyDescent="0.25">
      <c r="A16" s="64">
        <v>44501</v>
      </c>
      <c r="B16" s="36">
        <v>2021</v>
      </c>
      <c r="C16" s="37">
        <v>406.52362050183933</v>
      </c>
      <c r="D16" s="37">
        <v>1307.0110001529085</v>
      </c>
      <c r="E16" s="37">
        <v>5923.8835838037903</v>
      </c>
      <c r="F16" s="37">
        <v>19779.135726017426</v>
      </c>
      <c r="G16" s="37">
        <v>1713.5346206547479</v>
      </c>
      <c r="H16" s="37">
        <v>313276.11641619616</v>
      </c>
      <c r="I16" s="34"/>
      <c r="M16" s="36">
        <v>2034</v>
      </c>
      <c r="N16" s="37">
        <f t="shared" si="0"/>
        <v>9159.897186163731</v>
      </c>
      <c r="O16" s="37">
        <f t="shared" si="1"/>
        <v>11402.518261693245</v>
      </c>
      <c r="P16" s="37">
        <f t="shared" si="2"/>
        <v>223050.93338544123</v>
      </c>
    </row>
    <row r="17" spans="1:16" x14ac:dyDescent="0.25">
      <c r="A17" s="64">
        <v>44531</v>
      </c>
      <c r="B17" s="36">
        <v>2021</v>
      </c>
      <c r="C17" s="37">
        <v>408.21746892059718</v>
      </c>
      <c r="D17" s="37">
        <v>1305.3171517341507</v>
      </c>
      <c r="E17" s="37">
        <v>6332.101052724387</v>
      </c>
      <c r="F17" s="37">
        <v>21084.452877751577</v>
      </c>
      <c r="G17" s="37">
        <v>1713.5346206547479</v>
      </c>
      <c r="H17" s="37">
        <v>312867.89894727559</v>
      </c>
      <c r="I17" s="34"/>
      <c r="M17" s="36">
        <v>2035</v>
      </c>
      <c r="N17" s="37">
        <f t="shared" si="0"/>
        <v>9628.5349106094145</v>
      </c>
      <c r="O17" s="37">
        <f t="shared" si="1"/>
        <v>10933.88053724756</v>
      </c>
      <c r="P17" s="37">
        <f t="shared" si="2"/>
        <v>213422.3984748318</v>
      </c>
    </row>
    <row r="18" spans="1:16" x14ac:dyDescent="0.25">
      <c r="A18" s="64">
        <v>44562</v>
      </c>
      <c r="B18" s="36">
        <v>2022</v>
      </c>
      <c r="C18" s="37">
        <v>409.91837504109958</v>
      </c>
      <c r="D18" s="37">
        <v>1303.6162456136483</v>
      </c>
      <c r="E18" s="37">
        <v>6742.0194277654864</v>
      </c>
      <c r="F18" s="37">
        <v>22388.069123365225</v>
      </c>
      <c r="G18" s="37">
        <v>1713.5346206547479</v>
      </c>
      <c r="H18" s="37">
        <v>312457.98057223449</v>
      </c>
      <c r="I18" s="34"/>
      <c r="M18" s="36">
        <v>2036</v>
      </c>
      <c r="N18" s="37">
        <f t="shared" si="0"/>
        <v>10121.149030456716</v>
      </c>
      <c r="O18" s="37">
        <f t="shared" si="1"/>
        <v>10441.26641740026</v>
      </c>
      <c r="P18" s="37">
        <f t="shared" si="2"/>
        <v>203301.24944437508</v>
      </c>
    </row>
    <row r="19" spans="1:16" x14ac:dyDescent="0.25">
      <c r="A19" s="64">
        <v>44593</v>
      </c>
      <c r="B19" s="36">
        <v>2022</v>
      </c>
      <c r="C19" s="37">
        <v>411.6263682704373</v>
      </c>
      <c r="D19" s="37">
        <v>1301.9082523843106</v>
      </c>
      <c r="E19" s="37">
        <v>7153.6457960359239</v>
      </c>
      <c r="F19" s="37">
        <v>23689.977375749535</v>
      </c>
      <c r="G19" s="37">
        <v>1713.5346206547479</v>
      </c>
      <c r="H19" s="37">
        <v>312046.35420396406</v>
      </c>
      <c r="I19" s="34"/>
      <c r="M19" s="36">
        <v>2037</v>
      </c>
      <c r="N19" s="37">
        <f t="shared" si="0"/>
        <v>10638.966223598747</v>
      </c>
      <c r="O19" s="37">
        <f t="shared" si="1"/>
        <v>9923.4492242582273</v>
      </c>
      <c r="P19" s="37">
        <f t="shared" si="2"/>
        <v>192662.28322077633</v>
      </c>
    </row>
    <row r="20" spans="1:16" x14ac:dyDescent="0.25">
      <c r="A20" s="64">
        <v>44621</v>
      </c>
      <c r="B20" s="36">
        <v>2022</v>
      </c>
      <c r="C20" s="37">
        <v>413.34147813823097</v>
      </c>
      <c r="D20" s="37">
        <v>1300.1931425165169</v>
      </c>
      <c r="E20" s="37">
        <v>7566.9872741741547</v>
      </c>
      <c r="F20" s="37">
        <v>24990.170518266052</v>
      </c>
      <c r="G20" s="37">
        <v>1713.5346206547479</v>
      </c>
      <c r="H20" s="37">
        <v>311633.01272582583</v>
      </c>
      <c r="I20" s="34"/>
      <c r="J20" s="36"/>
      <c r="M20" s="36">
        <v>2038</v>
      </c>
      <c r="N20" s="37">
        <f t="shared" si="0"/>
        <v>11183.275927097715</v>
      </c>
      <c r="O20" s="37">
        <f t="shared" si="1"/>
        <v>9379.1395207592595</v>
      </c>
      <c r="P20" s="37">
        <f t="shared" si="2"/>
        <v>181479.00729367862</v>
      </c>
    </row>
    <row r="21" spans="1:16" x14ac:dyDescent="0.25">
      <c r="A21" s="64">
        <v>44652</v>
      </c>
      <c r="B21" s="36">
        <v>2022</v>
      </c>
      <c r="C21" s="37">
        <v>415.06373429714017</v>
      </c>
      <c r="D21" s="37">
        <v>1298.4708863576077</v>
      </c>
      <c r="E21" s="37">
        <v>7982.0510084712951</v>
      </c>
      <c r="F21" s="37">
        <v>26288.64140462366</v>
      </c>
      <c r="G21" s="37">
        <v>1713.5346206547479</v>
      </c>
      <c r="H21" s="37">
        <v>311217.94899152871</v>
      </c>
      <c r="I21" s="34"/>
      <c r="J21" s="36"/>
      <c r="M21" s="36">
        <v>2039</v>
      </c>
      <c r="N21" s="37">
        <f t="shared" si="0"/>
        <v>11755.433548063134</v>
      </c>
      <c r="O21" s="37">
        <f t="shared" si="1"/>
        <v>8806.9818997938419</v>
      </c>
      <c r="P21" s="37">
        <f t="shared" si="2"/>
        <v>169723.5737456154</v>
      </c>
    </row>
    <row r="22" spans="1:16" x14ac:dyDescent="0.25">
      <c r="A22" s="64">
        <v>44682</v>
      </c>
      <c r="B22" s="36">
        <v>2022</v>
      </c>
      <c r="C22" s="37">
        <v>416.7931665233782</v>
      </c>
      <c r="D22" s="37">
        <v>1296.7414541313697</v>
      </c>
      <c r="E22" s="37">
        <v>8398.8441749946724</v>
      </c>
      <c r="F22" s="37">
        <v>27585.382858755031</v>
      </c>
      <c r="G22" s="37">
        <v>1713.5346206547479</v>
      </c>
      <c r="H22" s="37">
        <v>310801.15582500532</v>
      </c>
      <c r="I22" s="34"/>
      <c r="J22" s="36"/>
      <c r="M22" s="36">
        <v>2040</v>
      </c>
      <c r="N22" s="37">
        <f t="shared" si="0"/>
        <v>12356.863838804644</v>
      </c>
      <c r="O22" s="37">
        <f t="shared" si="1"/>
        <v>8205.5516090523306</v>
      </c>
      <c r="P22" s="37">
        <f t="shared" si="2"/>
        <v>157366.70990681072</v>
      </c>
    </row>
    <row r="23" spans="1:16" x14ac:dyDescent="0.25">
      <c r="A23" s="64">
        <v>44713</v>
      </c>
      <c r="B23" s="36">
        <v>2022</v>
      </c>
      <c r="C23" s="37">
        <v>418.52980471722572</v>
      </c>
      <c r="D23" s="37">
        <v>1295.0048159375222</v>
      </c>
      <c r="E23" s="37">
        <v>8817.3739797118978</v>
      </c>
      <c r="F23" s="37">
        <v>28880.387674692553</v>
      </c>
      <c r="G23" s="37">
        <v>1713.5346206547479</v>
      </c>
      <c r="H23" s="37">
        <v>310382.62602028809</v>
      </c>
      <c r="I23" s="34"/>
      <c r="J23" s="36"/>
      <c r="M23" s="36">
        <v>2041</v>
      </c>
      <c r="N23" s="37">
        <f t="shared" si="0"/>
        <v>12989.064444664047</v>
      </c>
      <c r="O23" s="37">
        <f t="shared" si="1"/>
        <v>7573.3510031929254</v>
      </c>
      <c r="P23" s="37">
        <f t="shared" si="2"/>
        <v>144377.6454621467</v>
      </c>
    </row>
    <row r="24" spans="1:16" x14ac:dyDescent="0.25">
      <c r="A24" s="64">
        <v>44743</v>
      </c>
      <c r="B24" s="36">
        <v>2022</v>
      </c>
      <c r="C24" s="37">
        <v>420.27367890354731</v>
      </c>
      <c r="D24" s="37">
        <v>1293.2609417512006</v>
      </c>
      <c r="E24" s="37">
        <v>9237.6476586154458</v>
      </c>
      <c r="F24" s="37">
        <v>30173.648616443752</v>
      </c>
      <c r="G24" s="37">
        <v>1713.5346206547479</v>
      </c>
      <c r="H24" s="37">
        <v>309962.35234138457</v>
      </c>
      <c r="I24" s="34"/>
      <c r="J24" s="36"/>
      <c r="M24" s="36">
        <v>2042</v>
      </c>
      <c r="N24" s="37">
        <f t="shared" si="0"/>
        <v>13653.609633361204</v>
      </c>
      <c r="O24" s="37">
        <f t="shared" si="1"/>
        <v>6908.8058144957704</v>
      </c>
      <c r="P24" s="37">
        <f t="shared" si="2"/>
        <v>130724.03582878548</v>
      </c>
    </row>
    <row r="25" spans="1:16" x14ac:dyDescent="0.25">
      <c r="A25" s="64">
        <v>44774</v>
      </c>
      <c r="B25" s="36">
        <v>2022</v>
      </c>
      <c r="C25" s="37">
        <v>422.02481923231221</v>
      </c>
      <c r="D25" s="37">
        <v>1291.5098014224357</v>
      </c>
      <c r="E25" s="37">
        <v>9659.6724778477583</v>
      </c>
      <c r="F25" s="37">
        <v>31465.158417866187</v>
      </c>
      <c r="G25" s="37">
        <v>1713.5346206547479</v>
      </c>
      <c r="H25" s="37">
        <v>309540.32752215228</v>
      </c>
      <c r="I25" s="34"/>
      <c r="J25" s="36"/>
      <c r="M25" s="36">
        <v>2043</v>
      </c>
      <c r="N25" s="37">
        <f t="shared" si="0"/>
        <v>14352.154215140277</v>
      </c>
      <c r="O25" s="37">
        <f t="shared" si="1"/>
        <v>6210.2612327166962</v>
      </c>
      <c r="P25" s="37">
        <f t="shared" si="2"/>
        <v>116371.88161364521</v>
      </c>
    </row>
    <row r="26" spans="1:16" x14ac:dyDescent="0.25">
      <c r="A26" s="64">
        <v>44805</v>
      </c>
      <c r="B26" s="36">
        <v>2022</v>
      </c>
      <c r="C26" s="37">
        <v>423.78325597911339</v>
      </c>
      <c r="D26" s="37">
        <v>1289.7513646756345</v>
      </c>
      <c r="E26" s="37">
        <v>10083.455733826871</v>
      </c>
      <c r="F26" s="37">
        <v>32754.909782541821</v>
      </c>
      <c r="G26" s="37">
        <v>1713.5346206547479</v>
      </c>
      <c r="H26" s="37">
        <v>309116.54426617315</v>
      </c>
      <c r="I26" s="34"/>
      <c r="J26" s="36"/>
      <c r="M26" s="36">
        <v>2044</v>
      </c>
      <c r="N26" s="37">
        <f t="shared" si="0"/>
        <v>15086.437663478169</v>
      </c>
      <c r="O26" s="37">
        <f t="shared" si="1"/>
        <v>5475.9777843788052</v>
      </c>
      <c r="P26" s="37">
        <f t="shared" si="2"/>
        <v>101285.44395016704</v>
      </c>
    </row>
    <row r="27" spans="1:16" x14ac:dyDescent="0.25">
      <c r="A27" s="64">
        <v>44835</v>
      </c>
      <c r="B27" s="36">
        <v>2022</v>
      </c>
      <c r="C27" s="37">
        <v>425.549019545693</v>
      </c>
      <c r="D27" s="37">
        <v>1287.9856011090549</v>
      </c>
      <c r="E27" s="37">
        <v>10509.004753372565</v>
      </c>
      <c r="F27" s="37">
        <v>34042.895383650874</v>
      </c>
      <c r="G27" s="37">
        <v>1713.5346206547479</v>
      </c>
      <c r="H27" s="37">
        <v>308690.99524662748</v>
      </c>
      <c r="I27" s="34"/>
      <c r="J27" s="36"/>
      <c r="M27" s="36">
        <v>2045</v>
      </c>
      <c r="N27" s="37">
        <f t="shared" si="0"/>
        <v>15858.288446616174</v>
      </c>
      <c r="O27" s="37">
        <f t="shared" si="1"/>
        <v>4704.1270012408004</v>
      </c>
      <c r="P27" s="37">
        <f t="shared" si="2"/>
        <v>85427.155503550865</v>
      </c>
    </row>
    <row r="28" spans="1:16" x14ac:dyDescent="0.25">
      <c r="A28" s="64">
        <v>44866</v>
      </c>
      <c r="B28" s="36">
        <v>2022</v>
      </c>
      <c r="C28" s="37">
        <v>427.3221404604667</v>
      </c>
      <c r="D28" s="37">
        <v>1286.2124801942812</v>
      </c>
      <c r="E28" s="37">
        <v>10936.326893833031</v>
      </c>
      <c r="F28" s="37">
        <v>35329.107863845158</v>
      </c>
      <c r="G28" s="37">
        <v>1713.5346206547479</v>
      </c>
      <c r="H28" s="37">
        <v>308263.673106167</v>
      </c>
      <c r="I28" s="34"/>
      <c r="J28" s="36"/>
      <c r="M28" s="36">
        <v>2046</v>
      </c>
      <c r="N28" s="37">
        <f t="shared" si="0"/>
        <v>16669.628580701021</v>
      </c>
      <c r="O28" s="37">
        <f t="shared" si="1"/>
        <v>3892.7868671559536</v>
      </c>
      <c r="P28" s="37">
        <f t="shared" si="2"/>
        <v>68757.526922849836</v>
      </c>
    </row>
    <row r="29" spans="1:16" x14ac:dyDescent="0.25">
      <c r="A29" s="64">
        <v>44896</v>
      </c>
      <c r="B29" s="36">
        <v>2022</v>
      </c>
      <c r="C29" s="37">
        <v>429.10264937905208</v>
      </c>
      <c r="D29" s="37">
        <v>1284.4319712756958</v>
      </c>
      <c r="E29" s="37">
        <v>11365.429543212083</v>
      </c>
      <c r="F29" s="37">
        <v>36613.539835120857</v>
      </c>
      <c r="G29" s="37">
        <v>1713.5346206547479</v>
      </c>
      <c r="H29" s="37">
        <v>307834.57045678794</v>
      </c>
      <c r="I29" s="34"/>
      <c r="J29" s="36"/>
      <c r="M29" s="36">
        <v>2047</v>
      </c>
      <c r="N29" s="37">
        <f t="shared" si="0"/>
        <v>17522.478415873265</v>
      </c>
      <c r="O29" s="37">
        <f t="shared" si="1"/>
        <v>3039.9370319837062</v>
      </c>
      <c r="P29" s="37">
        <f t="shared" si="2"/>
        <v>51235.048506976542</v>
      </c>
    </row>
    <row r="30" spans="1:16" x14ac:dyDescent="0.25">
      <c r="A30" s="64">
        <v>44927</v>
      </c>
      <c r="B30" s="36">
        <v>2023</v>
      </c>
      <c r="C30" s="37">
        <v>430.890577084798</v>
      </c>
      <c r="D30" s="37">
        <v>1282.6440435699499</v>
      </c>
      <c r="E30" s="37">
        <v>11796.320120296881</v>
      </c>
      <c r="F30" s="37">
        <v>37896.183878690805</v>
      </c>
      <c r="G30" s="37">
        <v>1713.5346206547479</v>
      </c>
      <c r="H30" s="37">
        <v>307403.67987970315</v>
      </c>
      <c r="I30" s="34"/>
      <c r="J30" s="36"/>
      <c r="M30" s="36">
        <v>2048</v>
      </c>
      <c r="N30" s="37">
        <f t="shared" si="0"/>
        <v>18418.961667221054</v>
      </c>
      <c r="O30" s="37">
        <f t="shared" si="1"/>
        <v>2143.453780635924</v>
      </c>
      <c r="P30" s="37">
        <f t="shared" si="2"/>
        <v>32816.08683975551</v>
      </c>
    </row>
    <row r="31" spans="1:16" x14ac:dyDescent="0.25">
      <c r="A31" s="64">
        <v>44958</v>
      </c>
      <c r="B31" s="36">
        <v>2023</v>
      </c>
      <c r="C31" s="37">
        <v>432.68595448931796</v>
      </c>
      <c r="D31" s="37">
        <v>1280.8486661654299</v>
      </c>
      <c r="E31" s="37">
        <v>12229.006074786199</v>
      </c>
      <c r="F31" s="37">
        <v>39177.032544856236</v>
      </c>
      <c r="G31" s="37">
        <v>1713.5346206547479</v>
      </c>
      <c r="H31" s="37">
        <v>306970.99392521381</v>
      </c>
      <c r="I31" s="34"/>
      <c r="J31" s="36"/>
      <c r="M31" s="36">
        <v>2049</v>
      </c>
      <c r="N31" s="37">
        <f t="shared" si="0"/>
        <v>19361.310703126972</v>
      </c>
      <c r="O31" s="37">
        <f t="shared" si="1"/>
        <v>1201.1047447300029</v>
      </c>
      <c r="P31" s="37">
        <f t="shared" si="2"/>
        <v>13454.776136628539</v>
      </c>
    </row>
    <row r="32" spans="1:16" x14ac:dyDescent="0.25">
      <c r="A32" s="64">
        <v>44986</v>
      </c>
      <c r="B32" s="36">
        <v>2023</v>
      </c>
      <c r="C32" s="37">
        <v>434.4888126330236</v>
      </c>
      <c r="D32" s="37">
        <v>1279.0458080217243</v>
      </c>
      <c r="E32" s="37">
        <v>12663.494887419223</v>
      </c>
      <c r="F32" s="37">
        <v>40456.078352877958</v>
      </c>
      <c r="G32" s="37">
        <v>1713.5346206547479</v>
      </c>
      <c r="H32" s="37">
        <v>306536.50511258078</v>
      </c>
      <c r="I32" s="34"/>
      <c r="J32" s="36"/>
      <c r="M32" s="36">
        <v>2050</v>
      </c>
      <c r="N32" s="37">
        <f t="shared" si="0"/>
        <v>13454.776136628136</v>
      </c>
      <c r="O32" s="37">
        <f t="shared" si="1"/>
        <v>253.50082860984671</v>
      </c>
      <c r="P32" s="37">
        <f t="shared" si="2"/>
        <v>4.0199665818363428E-10</v>
      </c>
    </row>
    <row r="33" spans="1:10" x14ac:dyDescent="0.25">
      <c r="A33" s="64">
        <v>45017</v>
      </c>
      <c r="B33" s="36">
        <v>2023</v>
      </c>
      <c r="C33" s="37">
        <v>436.29918268566121</v>
      </c>
      <c r="D33" s="37">
        <v>1277.2354379690867</v>
      </c>
      <c r="E33" s="37">
        <v>13099.794070104885</v>
      </c>
      <c r="F33" s="37">
        <v>41733.313790847045</v>
      </c>
      <c r="G33" s="37">
        <v>1713.5346206547479</v>
      </c>
      <c r="H33" s="37">
        <v>306100.20592989511</v>
      </c>
      <c r="I33" s="34"/>
      <c r="J33" s="36"/>
    </row>
    <row r="34" spans="1:10" x14ac:dyDescent="0.25">
      <c r="A34" s="64">
        <v>45047</v>
      </c>
      <c r="B34" s="36">
        <v>2023</v>
      </c>
      <c r="C34" s="37">
        <v>438.11709594685158</v>
      </c>
      <c r="D34" s="37">
        <v>1275.4175247078963</v>
      </c>
      <c r="E34" s="37">
        <v>13537.911166051736</v>
      </c>
      <c r="F34" s="37">
        <v>43008.731315554942</v>
      </c>
      <c r="G34" s="37">
        <v>1713.5346206547479</v>
      </c>
      <c r="H34" s="37">
        <v>305662.08883394825</v>
      </c>
      <c r="I34" s="34"/>
      <c r="J34" s="36"/>
    </row>
    <row r="35" spans="1:10" x14ac:dyDescent="0.25">
      <c r="A35" s="64">
        <v>45078</v>
      </c>
      <c r="B35" s="36">
        <v>2023</v>
      </c>
      <c r="C35" s="37">
        <v>439.94258384663021</v>
      </c>
      <c r="D35" s="37">
        <v>1273.5920368081177</v>
      </c>
      <c r="E35" s="37">
        <v>13977.853749898366</v>
      </c>
      <c r="F35" s="37">
        <v>44282.323352363062</v>
      </c>
      <c r="G35" s="37">
        <v>1713.5346206547479</v>
      </c>
      <c r="H35" s="37">
        <v>305222.14625010162</v>
      </c>
      <c r="I35" s="34"/>
      <c r="J35" s="36"/>
    </row>
    <row r="36" spans="1:10" x14ac:dyDescent="0.25">
      <c r="A36" s="64">
        <v>45108</v>
      </c>
      <c r="B36" s="36">
        <v>2023</v>
      </c>
      <c r="C36" s="37">
        <v>441.77567794599099</v>
      </c>
      <c r="D36" s="37">
        <v>1271.7589427087569</v>
      </c>
      <c r="E36" s="37">
        <v>14419.629427844357</v>
      </c>
      <c r="F36" s="37">
        <v>45554.082295071821</v>
      </c>
      <c r="G36" s="37">
        <v>1713.5346206547479</v>
      </c>
      <c r="H36" s="37">
        <v>304780.37057215563</v>
      </c>
      <c r="I36" s="34"/>
      <c r="J36" s="36"/>
    </row>
    <row r="37" spans="1:10" x14ac:dyDescent="0.25">
      <c r="A37" s="64">
        <v>45139</v>
      </c>
      <c r="B37" s="36">
        <v>2023</v>
      </c>
      <c r="C37" s="37">
        <v>443.61640993743254</v>
      </c>
      <c r="D37" s="37">
        <v>1269.9182107173153</v>
      </c>
      <c r="E37" s="37">
        <v>14863.245837781789</v>
      </c>
      <c r="F37" s="37">
        <v>46824.000505789139</v>
      </c>
      <c r="G37" s="37">
        <v>1713.5346206547479</v>
      </c>
      <c r="H37" s="37">
        <v>304336.75416221819</v>
      </c>
      <c r="I37" s="34"/>
      <c r="J37" s="36"/>
    </row>
    <row r="38" spans="1:10" x14ac:dyDescent="0.25">
      <c r="A38" s="64">
        <v>45170</v>
      </c>
      <c r="B38" s="36">
        <v>2023</v>
      </c>
      <c r="C38" s="37">
        <v>445.46481164550528</v>
      </c>
      <c r="D38" s="37">
        <v>1268.0698090092426</v>
      </c>
      <c r="E38" s="37">
        <v>15308.710649427294</v>
      </c>
      <c r="F38" s="37">
        <v>48092.07031479838</v>
      </c>
      <c r="G38" s="37">
        <v>1713.5346206547479</v>
      </c>
      <c r="H38" s="37">
        <v>303891.28935057268</v>
      </c>
      <c r="I38" s="34"/>
      <c r="J38" s="36"/>
    </row>
    <row r="39" spans="1:10" x14ac:dyDescent="0.25">
      <c r="A39" s="64">
        <v>45200</v>
      </c>
      <c r="B39" s="36">
        <v>2023</v>
      </c>
      <c r="C39" s="37">
        <v>447.32091502736171</v>
      </c>
      <c r="D39" s="37">
        <v>1266.2137056273862</v>
      </c>
      <c r="E39" s="37">
        <v>15756.031564454655</v>
      </c>
      <c r="F39" s="37">
        <v>49358.284020425766</v>
      </c>
      <c r="G39" s="37">
        <v>1713.5346206547479</v>
      </c>
      <c r="H39" s="37">
        <v>303443.96843554534</v>
      </c>
      <c r="I39" s="34"/>
      <c r="J39" s="36"/>
    </row>
    <row r="40" spans="1:10" x14ac:dyDescent="0.25">
      <c r="A40" s="64">
        <v>45231</v>
      </c>
      <c r="B40" s="36">
        <v>2023</v>
      </c>
      <c r="C40" s="37">
        <v>449.18475217330888</v>
      </c>
      <c r="D40" s="37">
        <v>1264.349868481439</v>
      </c>
      <c r="E40" s="37">
        <v>16205.216316627964</v>
      </c>
      <c r="F40" s="37">
        <v>50622.633888907207</v>
      </c>
      <c r="G40" s="37">
        <v>1713.5346206547479</v>
      </c>
      <c r="H40" s="37">
        <v>302994.78368337202</v>
      </c>
      <c r="I40" s="34"/>
      <c r="J40" s="36"/>
    </row>
    <row r="41" spans="1:10" x14ac:dyDescent="0.25">
      <c r="A41" s="64">
        <v>45261</v>
      </c>
      <c r="B41" s="36">
        <v>2023</v>
      </c>
      <c r="C41" s="37">
        <v>451.05635530736436</v>
      </c>
      <c r="D41" s="37">
        <v>1262.4782653473835</v>
      </c>
      <c r="E41" s="37">
        <v>16656.27267193533</v>
      </c>
      <c r="F41" s="37">
        <v>51885.112154254588</v>
      </c>
      <c r="G41" s="37">
        <v>1713.5346206547479</v>
      </c>
      <c r="H41" s="37">
        <v>302543.72732806468</v>
      </c>
      <c r="I41" s="34"/>
      <c r="J41" s="36"/>
    </row>
    <row r="42" spans="1:10" x14ac:dyDescent="0.25">
      <c r="A42" s="64">
        <v>45292</v>
      </c>
      <c r="B42" s="36">
        <v>2024</v>
      </c>
      <c r="C42" s="37">
        <v>452.93575678781167</v>
      </c>
      <c r="D42" s="37">
        <v>1260.5988638669362</v>
      </c>
      <c r="E42" s="37">
        <v>17109.208428723141</v>
      </c>
      <c r="F42" s="37">
        <v>53145.711018121525</v>
      </c>
      <c r="G42" s="37">
        <v>1713.5346206547479</v>
      </c>
      <c r="H42" s="37">
        <v>302090.79157127684</v>
      </c>
      <c r="I42" s="34"/>
      <c r="J42" s="36"/>
    </row>
    <row r="43" spans="1:10" x14ac:dyDescent="0.25">
      <c r="A43" s="64">
        <v>45323</v>
      </c>
      <c r="B43" s="36">
        <v>2024</v>
      </c>
      <c r="C43" s="37">
        <v>454.82298910776103</v>
      </c>
      <c r="D43" s="37">
        <v>1258.7116315469868</v>
      </c>
      <c r="E43" s="37">
        <v>17564.031417830902</v>
      </c>
      <c r="F43" s="37">
        <v>54404.422649668515</v>
      </c>
      <c r="G43" s="37">
        <v>1713.5346206547479</v>
      </c>
      <c r="H43" s="37">
        <v>301635.96858216909</v>
      </c>
      <c r="I43" s="34"/>
      <c r="J43" s="36"/>
    </row>
    <row r="44" spans="1:10" x14ac:dyDescent="0.25">
      <c r="A44" s="64">
        <v>45352</v>
      </c>
      <c r="B44" s="36">
        <v>2024</v>
      </c>
      <c r="C44" s="37">
        <v>456.71808489570981</v>
      </c>
      <c r="D44" s="37">
        <v>1256.8165357590381</v>
      </c>
      <c r="E44" s="37">
        <v>18020.749502726612</v>
      </c>
      <c r="F44" s="37">
        <v>55661.239185427556</v>
      </c>
      <c r="G44" s="37">
        <v>1713.5346206547479</v>
      </c>
      <c r="H44" s="37">
        <v>301179.2504972734</v>
      </c>
      <c r="I44" s="34"/>
      <c r="J44" s="36"/>
    </row>
    <row r="45" spans="1:10" x14ac:dyDescent="0.25">
      <c r="A45" s="64">
        <v>45383</v>
      </c>
      <c r="B45" s="36">
        <v>2024</v>
      </c>
      <c r="C45" s="37">
        <v>458.62107691610868</v>
      </c>
      <c r="D45" s="37">
        <v>1254.9135437386392</v>
      </c>
      <c r="E45" s="37">
        <v>18479.37057964272</v>
      </c>
      <c r="F45" s="37">
        <v>56916.152729166191</v>
      </c>
      <c r="G45" s="37">
        <v>1713.5346206547479</v>
      </c>
      <c r="H45" s="37">
        <v>300720.62942035729</v>
      </c>
      <c r="I45" s="34"/>
      <c r="J45" s="36"/>
    </row>
    <row r="46" spans="1:10" x14ac:dyDescent="0.25">
      <c r="A46" s="64">
        <v>45413</v>
      </c>
      <c r="B46" s="36">
        <v>2024</v>
      </c>
      <c r="C46" s="37">
        <v>460.53199806992575</v>
      </c>
      <c r="D46" s="37">
        <v>1253.0026225848221</v>
      </c>
      <c r="E46" s="37">
        <v>18939.902577712644</v>
      </c>
      <c r="F46" s="37">
        <v>58169.155351751011</v>
      </c>
      <c r="G46" s="37">
        <v>1713.5346206547479</v>
      </c>
      <c r="H46" s="37">
        <v>300260.09742228739</v>
      </c>
      <c r="I46" s="34"/>
      <c r="J46" s="36"/>
    </row>
    <row r="47" spans="1:10" x14ac:dyDescent="0.25">
      <c r="A47" s="64">
        <v>45444</v>
      </c>
      <c r="B47" s="36">
        <v>2024</v>
      </c>
      <c r="C47" s="37">
        <v>462.45088139521704</v>
      </c>
      <c r="D47" s="37">
        <v>1251.0837392595308</v>
      </c>
      <c r="E47" s="37">
        <v>19402.353459107861</v>
      </c>
      <c r="F47" s="37">
        <v>59420.239091010539</v>
      </c>
      <c r="G47" s="37">
        <v>1713.5346206547479</v>
      </c>
      <c r="H47" s="37">
        <v>299797.64654089219</v>
      </c>
      <c r="I47" s="34"/>
      <c r="J47" s="36"/>
    </row>
    <row r="48" spans="1:10" x14ac:dyDescent="0.25">
      <c r="A48" s="64">
        <v>45474</v>
      </c>
      <c r="B48" s="36">
        <v>2024</v>
      </c>
      <c r="C48" s="37">
        <v>464.37776006769695</v>
      </c>
      <c r="D48" s="37">
        <v>1249.1568605870509</v>
      </c>
      <c r="E48" s="37">
        <v>19866.731219175559</v>
      </c>
      <c r="F48" s="37">
        <v>60669.395951597588</v>
      </c>
      <c r="G48" s="37">
        <v>1713.5346206547479</v>
      </c>
      <c r="H48" s="37">
        <v>299333.2687808245</v>
      </c>
      <c r="I48" s="34"/>
      <c r="J48" s="36"/>
    </row>
    <row r="49" spans="1:10" x14ac:dyDescent="0.25">
      <c r="A49" s="64">
        <v>45505</v>
      </c>
      <c r="B49" s="36">
        <v>2024</v>
      </c>
      <c r="C49" s="37">
        <v>466.31266740131241</v>
      </c>
      <c r="D49" s="37">
        <v>1247.2219532534355</v>
      </c>
      <c r="E49" s="37">
        <v>20333.04388657687</v>
      </c>
      <c r="F49" s="37">
        <v>61916.617904851024</v>
      </c>
      <c r="G49" s="37">
        <v>1713.5346206547479</v>
      </c>
      <c r="H49" s="37">
        <v>298866.95611342316</v>
      </c>
      <c r="I49" s="34"/>
      <c r="J49" s="36"/>
    </row>
    <row r="50" spans="1:10" x14ac:dyDescent="0.25">
      <c r="A50" s="64">
        <v>45536</v>
      </c>
      <c r="B50" s="36">
        <v>2024</v>
      </c>
      <c r="C50" s="37">
        <v>468.25563684881786</v>
      </c>
      <c r="D50" s="37">
        <v>1245.27898380593</v>
      </c>
      <c r="E50" s="37">
        <v>20801.299523425689</v>
      </c>
      <c r="F50" s="37">
        <v>63161.896888656956</v>
      </c>
      <c r="G50" s="37">
        <v>1713.5346206547479</v>
      </c>
      <c r="H50" s="37">
        <v>298398.70047657436</v>
      </c>
      <c r="I50" s="34"/>
      <c r="J50" s="34"/>
    </row>
    <row r="51" spans="1:10" x14ac:dyDescent="0.25">
      <c r="A51" s="64">
        <v>45566</v>
      </c>
      <c r="B51" s="36">
        <v>2024</v>
      </c>
      <c r="C51" s="37">
        <v>470.20670200235463</v>
      </c>
      <c r="D51" s="37">
        <v>1243.3279186523932</v>
      </c>
      <c r="E51" s="37">
        <v>21271.506225428042</v>
      </c>
      <c r="F51" s="37">
        <v>64405.224807309351</v>
      </c>
      <c r="G51" s="37">
        <v>1713.5346206547479</v>
      </c>
      <c r="H51" s="37">
        <v>297928.49377457198</v>
      </c>
      <c r="I51" s="34"/>
      <c r="J51" s="34"/>
    </row>
    <row r="52" spans="1:10" x14ac:dyDescent="0.25">
      <c r="A52" s="64">
        <v>45597</v>
      </c>
      <c r="B52" s="36">
        <v>2024</v>
      </c>
      <c r="C52" s="37">
        <v>472.16589659403121</v>
      </c>
      <c r="D52" s="37">
        <v>1241.3687240607167</v>
      </c>
      <c r="E52" s="37">
        <v>21743.672122022072</v>
      </c>
      <c r="F52" s="37">
        <v>65646.593531370061</v>
      </c>
      <c r="G52" s="37">
        <v>1713.5346206547479</v>
      </c>
      <c r="H52" s="37">
        <v>297456.32787797792</v>
      </c>
      <c r="I52" s="34"/>
      <c r="J52" s="34"/>
    </row>
    <row r="53" spans="1:10" x14ac:dyDescent="0.25">
      <c r="A53" s="64">
        <v>45627</v>
      </c>
      <c r="B53" s="36">
        <v>2024</v>
      </c>
      <c r="C53" s="37">
        <v>474.13325449650642</v>
      </c>
      <c r="D53" s="37">
        <v>1239.4013661582414</v>
      </c>
      <c r="E53" s="37">
        <v>22217.80537651858</v>
      </c>
      <c r="F53" s="37">
        <v>66885.994897528304</v>
      </c>
      <c r="G53" s="37">
        <v>1713.5346206547479</v>
      </c>
      <c r="H53" s="37">
        <v>296982.19462348142</v>
      </c>
      <c r="I53" s="34"/>
      <c r="J53" s="34"/>
    </row>
    <row r="54" spans="1:10" x14ac:dyDescent="0.25">
      <c r="A54" s="64">
        <v>45658</v>
      </c>
      <c r="B54" s="36">
        <v>2025</v>
      </c>
      <c r="C54" s="37">
        <v>476.10880972357518</v>
      </c>
      <c r="D54" s="37">
        <v>1237.4258109311727</v>
      </c>
      <c r="E54" s="37">
        <v>22693.914186242153</v>
      </c>
      <c r="F54" s="37">
        <v>68123.420708459482</v>
      </c>
      <c r="G54" s="37">
        <v>1713.5346206547479</v>
      </c>
      <c r="H54" s="37">
        <v>296506.08581375785</v>
      </c>
      <c r="I54" s="34"/>
      <c r="J54" s="34"/>
    </row>
    <row r="55" spans="1:10" x14ac:dyDescent="0.25">
      <c r="A55" s="64">
        <v>45689</v>
      </c>
      <c r="B55" s="36">
        <v>2025</v>
      </c>
      <c r="C55" s="37">
        <v>478.09259643075688</v>
      </c>
      <c r="D55" s="37">
        <v>1235.442024223991</v>
      </c>
      <c r="E55" s="37">
        <v>23172.00678267291</v>
      </c>
      <c r="F55" s="37">
        <v>69358.862732683468</v>
      </c>
      <c r="G55" s="37">
        <v>1713.5346206547479</v>
      </c>
      <c r="H55" s="37">
        <v>296027.99321732711</v>
      </c>
      <c r="I55" s="34"/>
      <c r="J55" s="34"/>
    </row>
    <row r="56" spans="1:10" x14ac:dyDescent="0.25">
      <c r="A56" s="64">
        <v>45717</v>
      </c>
      <c r="B56" s="36">
        <v>2025</v>
      </c>
      <c r="C56" s="37">
        <v>480.08464891588483</v>
      </c>
      <c r="D56" s="37">
        <v>1233.449971738863</v>
      </c>
      <c r="E56" s="37">
        <v>23652.091431588793</v>
      </c>
      <c r="F56" s="37">
        <v>70592.312704422337</v>
      </c>
      <c r="G56" s="37">
        <v>1713.5346206547479</v>
      </c>
      <c r="H56" s="37">
        <v>295547.90856841125</v>
      </c>
      <c r="I56" s="34"/>
      <c r="J56" s="34"/>
    </row>
    <row r="57" spans="1:10" x14ac:dyDescent="0.25">
      <c r="A57" s="64">
        <v>45748</v>
      </c>
      <c r="B57" s="36">
        <v>2025</v>
      </c>
      <c r="C57" s="37">
        <v>482.08500161970096</v>
      </c>
      <c r="D57" s="37">
        <v>1231.4496190350469</v>
      </c>
      <c r="E57" s="37">
        <v>24134.176433208493</v>
      </c>
      <c r="F57" s="37">
        <v>71823.762323457384</v>
      </c>
      <c r="G57" s="37">
        <v>1713.5346206547479</v>
      </c>
      <c r="H57" s="37">
        <v>295065.82356679154</v>
      </c>
      <c r="I57" s="34"/>
      <c r="J57" s="34"/>
    </row>
    <row r="58" spans="1:10" x14ac:dyDescent="0.25">
      <c r="A58" s="64">
        <v>45778</v>
      </c>
      <c r="B58" s="36">
        <v>2025</v>
      </c>
      <c r="C58" s="37">
        <v>484.09368912644982</v>
      </c>
      <c r="D58" s="37">
        <v>1229.4409315282981</v>
      </c>
      <c r="E58" s="37">
        <v>24618.270122334943</v>
      </c>
      <c r="F58" s="37">
        <v>73053.203254985681</v>
      </c>
      <c r="G58" s="37">
        <v>1713.5346206547479</v>
      </c>
      <c r="H58" s="37">
        <v>294581.72987766512</v>
      </c>
      <c r="I58" s="34"/>
      <c r="J58" s="34"/>
    </row>
    <row r="59" spans="1:10" x14ac:dyDescent="0.25">
      <c r="A59" s="64">
        <v>45809</v>
      </c>
      <c r="B59" s="36">
        <v>2025</v>
      </c>
      <c r="C59" s="37">
        <v>486.1107461644765</v>
      </c>
      <c r="D59" s="37">
        <v>1227.4238744902714</v>
      </c>
      <c r="E59" s="37">
        <v>25104.380868499418</v>
      </c>
      <c r="F59" s="37">
        <v>74280.62712947595</v>
      </c>
      <c r="G59" s="37">
        <v>1713.5346206547479</v>
      </c>
      <c r="H59" s="37">
        <v>294095.61913150066</v>
      </c>
      <c r="I59" s="34"/>
      <c r="J59" s="34"/>
    </row>
    <row r="60" spans="1:10" x14ac:dyDescent="0.25">
      <c r="A60" s="64">
        <v>45839</v>
      </c>
      <c r="B60" s="36">
        <v>2025</v>
      </c>
      <c r="C60" s="37">
        <v>488.13620760682829</v>
      </c>
      <c r="D60" s="37">
        <v>1225.3984130479196</v>
      </c>
      <c r="E60" s="37">
        <v>25592.517076106247</v>
      </c>
      <c r="F60" s="37">
        <v>75506.025542523872</v>
      </c>
      <c r="G60" s="37">
        <v>1713.5346206547479</v>
      </c>
      <c r="H60" s="37">
        <v>293607.48292389384</v>
      </c>
      <c r="I60" s="34"/>
      <c r="J60" s="34"/>
    </row>
    <row r="61" spans="1:10" x14ac:dyDescent="0.25">
      <c r="A61" s="64">
        <v>45870</v>
      </c>
      <c r="B61" s="36">
        <v>2025</v>
      </c>
      <c r="C61" s="37">
        <v>490.17010847185679</v>
      </c>
      <c r="D61" s="37">
        <v>1223.3645121828911</v>
      </c>
      <c r="E61" s="37">
        <v>26082.687184578102</v>
      </c>
      <c r="F61" s="37">
        <v>76729.390054706761</v>
      </c>
      <c r="G61" s="37">
        <v>1713.5346206547479</v>
      </c>
      <c r="H61" s="37">
        <v>293117.31281542196</v>
      </c>
      <c r="I61" s="34"/>
      <c r="J61" s="34"/>
    </row>
    <row r="62" spans="1:10" x14ac:dyDescent="0.25">
      <c r="A62" s="64">
        <v>45901</v>
      </c>
      <c r="B62" s="36">
        <v>2025</v>
      </c>
      <c r="C62" s="37">
        <v>492.2124839238229</v>
      </c>
      <c r="D62" s="37">
        <v>1221.322136730925</v>
      </c>
      <c r="E62" s="37">
        <v>26574.899668501926</v>
      </c>
      <c r="F62" s="37">
        <v>77950.712191437691</v>
      </c>
      <c r="G62" s="37">
        <v>1713.5346206547479</v>
      </c>
      <c r="H62" s="37">
        <v>292625.10033149814</v>
      </c>
      <c r="I62" s="34"/>
      <c r="J62" s="34"/>
    </row>
    <row r="63" spans="1:10" x14ac:dyDescent="0.25">
      <c r="A63" s="64">
        <v>45931</v>
      </c>
      <c r="B63" s="36">
        <v>2025</v>
      </c>
      <c r="C63" s="37">
        <v>494.26336927350553</v>
      </c>
      <c r="D63" s="37">
        <v>1219.2712513812423</v>
      </c>
      <c r="E63" s="37">
        <v>27069.163037775434</v>
      </c>
      <c r="F63" s="37">
        <v>79169.983442818935</v>
      </c>
      <c r="G63" s="37">
        <v>1713.5346206547479</v>
      </c>
      <c r="H63" s="37">
        <v>292130.83696222462</v>
      </c>
      <c r="I63" s="34"/>
      <c r="J63" s="34"/>
    </row>
    <row r="64" spans="1:10" x14ac:dyDescent="0.25">
      <c r="A64" s="64">
        <v>45962</v>
      </c>
      <c r="B64" s="36">
        <v>2025</v>
      </c>
      <c r="C64" s="37">
        <v>496.32279997881187</v>
      </c>
      <c r="D64" s="37">
        <v>1217.211820675936</v>
      </c>
      <c r="E64" s="37">
        <v>27565.485837754244</v>
      </c>
      <c r="F64" s="37">
        <v>80387.195263494868</v>
      </c>
      <c r="G64" s="37">
        <v>1713.5346206547479</v>
      </c>
      <c r="H64" s="37">
        <v>291634.51416224579</v>
      </c>
      <c r="I64" s="34"/>
      <c r="J64" s="34"/>
    </row>
    <row r="65" spans="1:10" x14ac:dyDescent="0.25">
      <c r="A65" s="64">
        <v>45992</v>
      </c>
      <c r="B65" s="36">
        <v>2025</v>
      </c>
      <c r="C65" s="37">
        <v>498.39081164539039</v>
      </c>
      <c r="D65" s="37">
        <v>1215.1438090093575</v>
      </c>
      <c r="E65" s="37">
        <v>28063.876649399634</v>
      </c>
      <c r="F65" s="37">
        <v>81602.339072504226</v>
      </c>
      <c r="G65" s="37">
        <v>1713.5346206547479</v>
      </c>
      <c r="H65" s="37">
        <v>291136.12335060042</v>
      </c>
      <c r="I65" s="34"/>
      <c r="J65" s="34"/>
    </row>
    <row r="66" spans="1:10" x14ac:dyDescent="0.25">
      <c r="A66" s="64">
        <v>46023</v>
      </c>
      <c r="B66" s="36">
        <v>2026</v>
      </c>
      <c r="C66" s="37">
        <v>500.46744002724608</v>
      </c>
      <c r="D66" s="37">
        <v>1213.0671806275018</v>
      </c>
      <c r="E66" s="37">
        <v>28564.344089426879</v>
      </c>
      <c r="F66" s="37">
        <v>82815.406253131732</v>
      </c>
      <c r="G66" s="37">
        <v>1713.5346206547479</v>
      </c>
      <c r="H66" s="37">
        <v>290635.6559105732</v>
      </c>
      <c r="I66" s="34"/>
      <c r="J66" s="34"/>
    </row>
    <row r="67" spans="1:10" x14ac:dyDescent="0.25">
      <c r="A67" s="64">
        <v>46054</v>
      </c>
      <c r="B67" s="36">
        <v>2026</v>
      </c>
      <c r="C67" s="37">
        <v>502.55272102735944</v>
      </c>
      <c r="D67" s="37">
        <v>1210.9818996273884</v>
      </c>
      <c r="E67" s="37">
        <v>29066.896810454236</v>
      </c>
      <c r="F67" s="37">
        <v>84026.388152759115</v>
      </c>
      <c r="G67" s="37">
        <v>1713.5346206547479</v>
      </c>
      <c r="H67" s="37">
        <v>290133.10318954586</v>
      </c>
      <c r="I67" s="34"/>
      <c r="J67" s="34"/>
    </row>
    <row r="68" spans="1:10" x14ac:dyDescent="0.25">
      <c r="A68" s="64">
        <v>46082</v>
      </c>
      <c r="B68" s="36">
        <v>2026</v>
      </c>
      <c r="C68" s="37">
        <v>504.64669069830666</v>
      </c>
      <c r="D68" s="37">
        <v>1208.8879299564412</v>
      </c>
      <c r="E68" s="37">
        <v>29571.543501152544</v>
      </c>
      <c r="F68" s="37">
        <v>85235.276082715558</v>
      </c>
      <c r="G68" s="37">
        <v>1713.5346206547479</v>
      </c>
      <c r="H68" s="37">
        <v>289628.45649884758</v>
      </c>
      <c r="I68" s="34"/>
      <c r="J68" s="34"/>
    </row>
    <row r="69" spans="1:10" x14ac:dyDescent="0.25">
      <c r="A69" s="64">
        <v>46113</v>
      </c>
      <c r="B69" s="36">
        <v>2026</v>
      </c>
      <c r="C69" s="37">
        <v>506.74938524288291</v>
      </c>
      <c r="D69" s="37">
        <v>1206.785235411865</v>
      </c>
      <c r="E69" s="37">
        <v>30078.292886395426</v>
      </c>
      <c r="F69" s="37">
        <v>86442.061318127424</v>
      </c>
      <c r="G69" s="37">
        <v>1713.5346206547479</v>
      </c>
      <c r="H69" s="37">
        <v>289121.7071136047</v>
      </c>
      <c r="I69" s="34"/>
      <c r="J69" s="34"/>
    </row>
    <row r="70" spans="1:10" x14ac:dyDescent="0.25">
      <c r="A70" s="64">
        <v>46143</v>
      </c>
      <c r="B70" s="36">
        <v>2026</v>
      </c>
      <c r="C70" s="37">
        <v>508.86084101472829</v>
      </c>
      <c r="D70" s="37">
        <v>1204.6737796400196</v>
      </c>
      <c r="E70" s="37">
        <v>30587.153727410154</v>
      </c>
      <c r="F70" s="37">
        <v>87646.73509776745</v>
      </c>
      <c r="G70" s="37">
        <v>1713.5346206547479</v>
      </c>
      <c r="H70" s="37">
        <v>288612.84627258999</v>
      </c>
      <c r="I70" s="34"/>
      <c r="J70" s="34"/>
    </row>
    <row r="71" spans="1:10" x14ac:dyDescent="0.25">
      <c r="A71" s="64">
        <v>46174</v>
      </c>
      <c r="B71" s="36">
        <v>2026</v>
      </c>
      <c r="C71" s="37">
        <v>510.9810945189563</v>
      </c>
      <c r="D71" s="37">
        <v>1202.5535261357916</v>
      </c>
      <c r="E71" s="37">
        <v>31098.13482192911</v>
      </c>
      <c r="F71" s="37">
        <v>88849.288623903238</v>
      </c>
      <c r="G71" s="37">
        <v>1713.5346206547479</v>
      </c>
      <c r="H71" s="37">
        <v>288101.86517807102</v>
      </c>
      <c r="I71" s="34"/>
      <c r="J71" s="34"/>
    </row>
    <row r="72" spans="1:10" x14ac:dyDescent="0.25">
      <c r="A72" s="64">
        <v>46204</v>
      </c>
      <c r="B72" s="36">
        <v>2026</v>
      </c>
      <c r="C72" s="37">
        <v>513.11018241278521</v>
      </c>
      <c r="D72" s="37">
        <v>1200.4244382419627</v>
      </c>
      <c r="E72" s="37">
        <v>31611.245004341894</v>
      </c>
      <c r="F72" s="37">
        <v>90049.713062145194</v>
      </c>
      <c r="G72" s="37">
        <v>1713.5346206547479</v>
      </c>
      <c r="H72" s="37">
        <v>287588.75499565824</v>
      </c>
      <c r="I72" s="34"/>
      <c r="J72" s="34"/>
    </row>
    <row r="73" spans="1:10" x14ac:dyDescent="0.25">
      <c r="A73" s="64">
        <v>46235</v>
      </c>
      <c r="B73" s="36">
        <v>2026</v>
      </c>
      <c r="C73" s="37">
        <v>515.24814150617181</v>
      </c>
      <c r="D73" s="37">
        <v>1198.2864791485761</v>
      </c>
      <c r="E73" s="37">
        <v>32126.493145848064</v>
      </c>
      <c r="F73" s="37">
        <v>91247.999541293771</v>
      </c>
      <c r="G73" s="37">
        <v>1713.5346206547479</v>
      </c>
      <c r="H73" s="37">
        <v>287073.50685415207</v>
      </c>
      <c r="I73" s="34"/>
      <c r="J73" s="34"/>
    </row>
    <row r="74" spans="1:10" x14ac:dyDescent="0.25">
      <c r="A74" s="64">
        <v>46266</v>
      </c>
      <c r="B74" s="36">
        <v>2026</v>
      </c>
      <c r="C74" s="37">
        <v>517.39500876244756</v>
      </c>
      <c r="D74" s="37">
        <v>1196.1396118923003</v>
      </c>
      <c r="E74" s="37">
        <v>32643.888154610511</v>
      </c>
      <c r="F74" s="37">
        <v>92444.139153186072</v>
      </c>
      <c r="G74" s="37">
        <v>1713.5346206547479</v>
      </c>
      <c r="H74" s="37">
        <v>286556.11184538965</v>
      </c>
      <c r="I74" s="34"/>
      <c r="J74" s="34"/>
    </row>
    <row r="75" spans="1:10" x14ac:dyDescent="0.25">
      <c r="A75" s="64">
        <v>46296</v>
      </c>
      <c r="B75" s="36">
        <v>2026</v>
      </c>
      <c r="C75" s="37">
        <v>519.55082129895754</v>
      </c>
      <c r="D75" s="37">
        <v>1193.9837993557903</v>
      </c>
      <c r="E75" s="37">
        <v>33163.43897590947</v>
      </c>
      <c r="F75" s="37">
        <v>93638.12295254186</v>
      </c>
      <c r="G75" s="37">
        <v>1713.5346206547479</v>
      </c>
      <c r="H75" s="37">
        <v>286036.56102409068</v>
      </c>
      <c r="I75" s="34"/>
      <c r="J75" s="34"/>
    </row>
    <row r="76" spans="1:10" x14ac:dyDescent="0.25">
      <c r="A76" s="64">
        <v>46327</v>
      </c>
      <c r="B76" s="36">
        <v>2026</v>
      </c>
      <c r="C76" s="37">
        <v>521.71561638770322</v>
      </c>
      <c r="D76" s="37">
        <v>1191.8190042670446</v>
      </c>
      <c r="E76" s="37">
        <v>33685.154592297171</v>
      </c>
      <c r="F76" s="37">
        <v>94829.941956808907</v>
      </c>
      <c r="G76" s="37">
        <v>1713.5346206547479</v>
      </c>
      <c r="H76" s="37">
        <v>285514.84540770296</v>
      </c>
      <c r="I76" s="34"/>
      <c r="J76" s="34"/>
    </row>
    <row r="77" spans="1:10" x14ac:dyDescent="0.25">
      <c r="A77" s="64">
        <v>46357</v>
      </c>
      <c r="B77" s="36">
        <v>2026</v>
      </c>
      <c r="C77" s="37">
        <v>523.88943145598546</v>
      </c>
      <c r="D77" s="37">
        <v>1189.6451891987624</v>
      </c>
      <c r="E77" s="37">
        <v>34209.044023753158</v>
      </c>
      <c r="F77" s="37">
        <v>96019.587146007674</v>
      </c>
      <c r="G77" s="37">
        <v>1713.5346206547479</v>
      </c>
      <c r="H77" s="37">
        <v>284990.95597624697</v>
      </c>
      <c r="I77" s="34"/>
      <c r="J77" s="34"/>
    </row>
    <row r="78" spans="1:10" x14ac:dyDescent="0.25">
      <c r="A78" s="64">
        <v>46388</v>
      </c>
      <c r="B78" s="36">
        <v>2027</v>
      </c>
      <c r="C78" s="37">
        <v>526.07230408705209</v>
      </c>
      <c r="D78" s="37">
        <v>1187.4623165676958</v>
      </c>
      <c r="E78" s="37">
        <v>34735.116327840209</v>
      </c>
      <c r="F78" s="37">
        <v>97207.049462575364</v>
      </c>
      <c r="G78" s="37">
        <v>1713.5346206547479</v>
      </c>
      <c r="H78" s="37">
        <v>284464.88367215992</v>
      </c>
      <c r="I78" s="34"/>
      <c r="J78" s="34"/>
    </row>
    <row r="79" spans="1:10" x14ac:dyDescent="0.25">
      <c r="A79" s="64">
        <v>46419</v>
      </c>
      <c r="B79" s="36">
        <v>2027</v>
      </c>
      <c r="C79" s="37">
        <v>528.26427202074819</v>
      </c>
      <c r="D79" s="37">
        <v>1185.2703486339997</v>
      </c>
      <c r="E79" s="37">
        <v>35263.380599860961</v>
      </c>
      <c r="F79" s="37">
        <v>98392.319811209367</v>
      </c>
      <c r="G79" s="37">
        <v>1713.5346206547479</v>
      </c>
      <c r="H79" s="37">
        <v>283936.6194001392</v>
      </c>
      <c r="I79" s="34"/>
      <c r="J79" s="34"/>
    </row>
    <row r="80" spans="1:10" x14ac:dyDescent="0.25">
      <c r="A80" s="64">
        <v>46447</v>
      </c>
      <c r="B80" s="36">
        <v>2027</v>
      </c>
      <c r="C80" s="37">
        <v>530.46537315416776</v>
      </c>
      <c r="D80" s="37">
        <v>1183.0692475005801</v>
      </c>
      <c r="E80" s="37">
        <v>35793.84597301513</v>
      </c>
      <c r="F80" s="37">
        <v>99575.389058709945</v>
      </c>
      <c r="G80" s="37">
        <v>1713.5346206547479</v>
      </c>
      <c r="H80" s="37">
        <v>283406.15402698505</v>
      </c>
      <c r="I80" s="34"/>
      <c r="J80" s="34"/>
    </row>
    <row r="81" spans="1:10" x14ac:dyDescent="0.25">
      <c r="A81" s="64">
        <v>46478</v>
      </c>
      <c r="B81" s="36">
        <v>2027</v>
      </c>
      <c r="C81" s="37">
        <v>532.67564554231012</v>
      </c>
      <c r="D81" s="37">
        <v>1180.8589751124377</v>
      </c>
      <c r="E81" s="37">
        <v>36326.521618557439</v>
      </c>
      <c r="F81" s="37">
        <v>100756.24803382238</v>
      </c>
      <c r="G81" s="37">
        <v>1713.5346206547479</v>
      </c>
      <c r="H81" s="37">
        <v>282873.47838144272</v>
      </c>
      <c r="I81" s="34"/>
      <c r="J81" s="34"/>
    </row>
    <row r="82" spans="1:10" x14ac:dyDescent="0.25">
      <c r="A82" s="64">
        <v>46508</v>
      </c>
      <c r="B82" s="36">
        <v>2027</v>
      </c>
      <c r="C82" s="37">
        <v>534.89512739873658</v>
      </c>
      <c r="D82" s="37">
        <v>1178.6394932560113</v>
      </c>
      <c r="E82" s="37">
        <v>36861.416745956172</v>
      </c>
      <c r="F82" s="37">
        <v>101934.88752707839</v>
      </c>
      <c r="G82" s="37">
        <v>1713.5346206547479</v>
      </c>
      <c r="H82" s="37">
        <v>282338.583254044</v>
      </c>
      <c r="I82" s="34"/>
      <c r="J82" s="34"/>
    </row>
    <row r="83" spans="1:10" x14ac:dyDescent="0.25">
      <c r="A83" s="64">
        <v>46539</v>
      </c>
      <c r="B83" s="36">
        <v>2027</v>
      </c>
      <c r="C83" s="37">
        <v>537.12385709623118</v>
      </c>
      <c r="D83" s="37">
        <v>1176.4107635585167</v>
      </c>
      <c r="E83" s="37">
        <v>37398.540603052403</v>
      </c>
      <c r="F83" s="37">
        <v>103111.2982906369</v>
      </c>
      <c r="G83" s="37">
        <v>1713.5346206547479</v>
      </c>
      <c r="H83" s="37">
        <v>281801.45939694776</v>
      </c>
      <c r="I83" s="34"/>
      <c r="J83" s="34"/>
    </row>
    <row r="84" spans="1:10" x14ac:dyDescent="0.25">
      <c r="A84" s="64">
        <v>46569</v>
      </c>
      <c r="B84" s="36">
        <v>2027</v>
      </c>
      <c r="C84" s="37">
        <v>539.36187316746555</v>
      </c>
      <c r="D84" s="37">
        <v>1174.1727474872823</v>
      </c>
      <c r="E84" s="37">
        <v>37937.902476219868</v>
      </c>
      <c r="F84" s="37">
        <v>104285.47103812417</v>
      </c>
      <c r="G84" s="37">
        <v>1713.5346206547479</v>
      </c>
      <c r="H84" s="37">
        <v>281262.09752378031</v>
      </c>
      <c r="I84" s="34"/>
      <c r="J84" s="34"/>
    </row>
    <row r="85" spans="1:10" x14ac:dyDescent="0.25">
      <c r="A85" s="64">
        <v>46600</v>
      </c>
      <c r="B85" s="36">
        <v>2027</v>
      </c>
      <c r="C85" s="37">
        <v>541.60921430566327</v>
      </c>
      <c r="D85" s="37">
        <v>1171.9254063490846</v>
      </c>
      <c r="E85" s="37">
        <v>38479.511690525535</v>
      </c>
      <c r="F85" s="37">
        <v>105457.39644447326</v>
      </c>
      <c r="G85" s="37">
        <v>1713.5346206547479</v>
      </c>
      <c r="H85" s="37">
        <v>280720.48830947466</v>
      </c>
      <c r="I85" s="34"/>
      <c r="J85" s="34"/>
    </row>
    <row r="86" spans="1:10" x14ac:dyDescent="0.25">
      <c r="A86" s="64">
        <v>46631</v>
      </c>
      <c r="B86" s="36">
        <v>2027</v>
      </c>
      <c r="C86" s="37">
        <v>543.86591936526997</v>
      </c>
      <c r="D86" s="37">
        <v>1169.6687012894779</v>
      </c>
      <c r="E86" s="37">
        <v>39023.377609890806</v>
      </c>
      <c r="F86" s="37">
        <v>106627.06514576274</v>
      </c>
      <c r="G86" s="37">
        <v>1713.5346206547479</v>
      </c>
      <c r="H86" s="37">
        <v>280176.62239010941</v>
      </c>
      <c r="I86" s="34"/>
      <c r="J86" s="34"/>
    </row>
    <row r="87" spans="1:10" x14ac:dyDescent="0.25">
      <c r="A87" s="64">
        <v>46661</v>
      </c>
      <c r="B87" s="36">
        <v>2027</v>
      </c>
      <c r="C87" s="37">
        <v>546.13202736262542</v>
      </c>
      <c r="D87" s="37">
        <v>1167.4025932921224</v>
      </c>
      <c r="E87" s="37">
        <v>39569.509637253432</v>
      </c>
      <c r="F87" s="37">
        <v>107794.46773905486</v>
      </c>
      <c r="G87" s="37">
        <v>1713.5346206547479</v>
      </c>
      <c r="H87" s="37">
        <v>279630.49036274676</v>
      </c>
      <c r="I87" s="34"/>
      <c r="J87" s="34"/>
    </row>
    <row r="88" spans="1:10" x14ac:dyDescent="0.25">
      <c r="A88" s="64">
        <v>46692</v>
      </c>
      <c r="B88" s="36">
        <v>2027</v>
      </c>
      <c r="C88" s="37">
        <v>548.40757747663633</v>
      </c>
      <c r="D88" s="37">
        <v>1165.1270431781115</v>
      </c>
      <c r="E88" s="37">
        <v>40117.917214730071</v>
      </c>
      <c r="F88" s="37">
        <v>108959.59478223298</v>
      </c>
      <c r="G88" s="37">
        <v>1713.5346206547479</v>
      </c>
      <c r="H88" s="37">
        <v>279082.08278527012</v>
      </c>
      <c r="I88" s="34"/>
      <c r="J88" s="34"/>
    </row>
    <row r="89" spans="1:10" x14ac:dyDescent="0.25">
      <c r="A89" s="64">
        <v>46722</v>
      </c>
      <c r="B89" s="36">
        <v>2027</v>
      </c>
      <c r="C89" s="37">
        <v>550.69260904945554</v>
      </c>
      <c r="D89" s="37">
        <v>1162.8420116052923</v>
      </c>
      <c r="E89" s="37">
        <v>40668.609823779523</v>
      </c>
      <c r="F89" s="37">
        <v>110122.43679383826</v>
      </c>
      <c r="G89" s="37">
        <v>1713.5346206547479</v>
      </c>
      <c r="H89" s="37">
        <v>278531.39017622068</v>
      </c>
      <c r="I89" s="34"/>
      <c r="J89" s="34"/>
    </row>
    <row r="90" spans="1:10" x14ac:dyDescent="0.25">
      <c r="A90" s="64">
        <v>46753</v>
      </c>
      <c r="B90" s="36">
        <v>2028</v>
      </c>
      <c r="C90" s="37">
        <v>552.98716158716161</v>
      </c>
      <c r="D90" s="37">
        <v>1160.5474590675863</v>
      </c>
      <c r="E90" s="37">
        <v>41221.596985366683</v>
      </c>
      <c r="F90" s="37">
        <v>111282.98425290585</v>
      </c>
      <c r="G90" s="37">
        <v>1713.5346206547479</v>
      </c>
      <c r="H90" s="37">
        <v>277978.40301463351</v>
      </c>
      <c r="I90" s="34"/>
      <c r="J90" s="34"/>
    </row>
    <row r="91" spans="1:10" x14ac:dyDescent="0.25">
      <c r="A91" s="64">
        <v>46784</v>
      </c>
      <c r="B91" s="36">
        <v>2028</v>
      </c>
      <c r="C91" s="37">
        <v>555.29127476044164</v>
      </c>
      <c r="D91" s="37">
        <v>1158.2433458943062</v>
      </c>
      <c r="E91" s="37">
        <v>41776.888260127125</v>
      </c>
      <c r="F91" s="37">
        <v>112441.22759880016</v>
      </c>
      <c r="G91" s="37">
        <v>1713.5346206547479</v>
      </c>
      <c r="H91" s="37">
        <v>277423.11173987307</v>
      </c>
      <c r="I91" s="34"/>
      <c r="J91" s="34"/>
    </row>
    <row r="92" spans="1:10" x14ac:dyDescent="0.25">
      <c r="A92" s="64">
        <v>46813</v>
      </c>
      <c r="B92" s="36">
        <v>2028</v>
      </c>
      <c r="C92" s="37">
        <v>557.60498840527657</v>
      </c>
      <c r="D92" s="37">
        <v>1155.9296322494713</v>
      </c>
      <c r="E92" s="37">
        <v>42334.493248532403</v>
      </c>
      <c r="F92" s="37">
        <v>113597.15723104964</v>
      </c>
      <c r="G92" s="37">
        <v>1713.5346206547479</v>
      </c>
      <c r="H92" s="37">
        <v>276865.50675146782</v>
      </c>
      <c r="I92" s="34"/>
      <c r="J92" s="34"/>
    </row>
    <row r="93" spans="1:10" x14ac:dyDescent="0.25">
      <c r="A93" s="64">
        <v>46844</v>
      </c>
      <c r="B93" s="36">
        <v>2028</v>
      </c>
      <c r="C93" s="37">
        <v>559.92834252363195</v>
      </c>
      <c r="D93" s="37">
        <v>1153.6062781311159</v>
      </c>
      <c r="E93" s="37">
        <v>42894.421591056038</v>
      </c>
      <c r="F93" s="37">
        <v>114750.76350918076</v>
      </c>
      <c r="G93" s="37">
        <v>1713.5346206547479</v>
      </c>
      <c r="H93" s="37">
        <v>276305.57840894419</v>
      </c>
      <c r="I93" s="34"/>
      <c r="J93" s="34"/>
    </row>
    <row r="94" spans="1:10" x14ac:dyDescent="0.25">
      <c r="A94" s="64">
        <v>46874</v>
      </c>
      <c r="B94" s="36">
        <v>2028</v>
      </c>
      <c r="C94" s="37">
        <v>562.2613772841471</v>
      </c>
      <c r="D94" s="37">
        <v>1151.2732433706008</v>
      </c>
      <c r="E94" s="37">
        <v>43456.682968340188</v>
      </c>
      <c r="F94" s="37">
        <v>115902.03675255136</v>
      </c>
      <c r="G94" s="37">
        <v>1713.5346206547479</v>
      </c>
      <c r="H94" s="37">
        <v>275743.31703166006</v>
      </c>
      <c r="I94" s="34"/>
      <c r="J94" s="34"/>
    </row>
    <row r="95" spans="1:10" x14ac:dyDescent="0.25">
      <c r="A95" s="64">
        <v>46905</v>
      </c>
      <c r="B95" s="36">
        <v>2028</v>
      </c>
      <c r="C95" s="37">
        <v>564.60413302283087</v>
      </c>
      <c r="D95" s="37">
        <v>1148.930487631917</v>
      </c>
      <c r="E95" s="37">
        <v>44021.287101363021</v>
      </c>
      <c r="F95" s="37">
        <v>117050.96724018328</v>
      </c>
      <c r="G95" s="37">
        <v>1713.5346206547479</v>
      </c>
      <c r="H95" s="37">
        <v>275178.71289863723</v>
      </c>
      <c r="I95" s="34"/>
      <c r="J95" s="34"/>
    </row>
    <row r="96" spans="1:10" x14ac:dyDescent="0.25">
      <c r="A96" s="64">
        <v>46935</v>
      </c>
      <c r="B96" s="36">
        <v>2028</v>
      </c>
      <c r="C96" s="37">
        <v>566.95665024375944</v>
      </c>
      <c r="D96" s="37">
        <v>1146.5779704109884</v>
      </c>
      <c r="E96" s="37">
        <v>44588.24375160678</v>
      </c>
      <c r="F96" s="37">
        <v>118197.54521059427</v>
      </c>
      <c r="G96" s="37">
        <v>1713.5346206547479</v>
      </c>
      <c r="H96" s="37">
        <v>274611.75624839345</v>
      </c>
      <c r="I96" s="34"/>
      <c r="J96" s="34"/>
    </row>
    <row r="97" spans="1:10" x14ac:dyDescent="0.25">
      <c r="A97" s="64">
        <v>46966</v>
      </c>
      <c r="B97" s="36">
        <v>2028</v>
      </c>
      <c r="C97" s="37">
        <v>569.31896961977509</v>
      </c>
      <c r="D97" s="37">
        <v>1144.2156510349728</v>
      </c>
      <c r="E97" s="37">
        <v>45157.562721226554</v>
      </c>
      <c r="F97" s="37">
        <v>119341.76086162924</v>
      </c>
      <c r="G97" s="37">
        <v>1713.5346206547479</v>
      </c>
      <c r="H97" s="37">
        <v>274042.43727877369</v>
      </c>
      <c r="I97" s="34"/>
      <c r="J97" s="34"/>
    </row>
    <row r="98" spans="1:10" x14ac:dyDescent="0.25">
      <c r="A98" s="64">
        <v>46997</v>
      </c>
      <c r="B98" s="36">
        <v>2028</v>
      </c>
      <c r="C98" s="37">
        <v>571.69113199319077</v>
      </c>
      <c r="D98" s="37">
        <v>1141.8434886615571</v>
      </c>
      <c r="E98" s="37">
        <v>45729.253853219743</v>
      </c>
      <c r="F98" s="37">
        <v>120483.6043502908</v>
      </c>
      <c r="G98" s="37">
        <v>1713.5346206547479</v>
      </c>
      <c r="H98" s="37">
        <v>273470.7461467805</v>
      </c>
      <c r="I98" s="34"/>
      <c r="J98" s="34"/>
    </row>
    <row r="99" spans="1:10" x14ac:dyDescent="0.25">
      <c r="A99" s="64">
        <v>47027</v>
      </c>
      <c r="B99" s="36">
        <v>2028</v>
      </c>
      <c r="C99" s="37">
        <v>574.07317837649566</v>
      </c>
      <c r="D99" s="37">
        <v>1139.4614422782522</v>
      </c>
      <c r="E99" s="37">
        <v>46303.327031596236</v>
      </c>
      <c r="F99" s="37">
        <v>121623.06579256905</v>
      </c>
      <c r="G99" s="37">
        <v>1713.5346206547479</v>
      </c>
      <c r="H99" s="37">
        <v>272896.67296840402</v>
      </c>
      <c r="I99" s="34"/>
      <c r="J99" s="34"/>
    </row>
    <row r="100" spans="1:10" x14ac:dyDescent="0.25">
      <c r="A100" s="64">
        <v>47058</v>
      </c>
      <c r="B100" s="36">
        <v>2028</v>
      </c>
      <c r="C100" s="37">
        <v>576.46514995306438</v>
      </c>
      <c r="D100" s="37">
        <v>1137.0694707016835</v>
      </c>
      <c r="E100" s="37">
        <v>46879.792181549303</v>
      </c>
      <c r="F100" s="37">
        <v>122760.13526327073</v>
      </c>
      <c r="G100" s="37">
        <v>1713.5346206547479</v>
      </c>
      <c r="H100" s="37">
        <v>272320.20781845093</v>
      </c>
      <c r="I100" s="34"/>
      <c r="J100" s="34"/>
    </row>
    <row r="101" spans="1:10" x14ac:dyDescent="0.25">
      <c r="A101" s="64">
        <v>47088</v>
      </c>
      <c r="B101" s="36">
        <v>2028</v>
      </c>
      <c r="C101" s="37">
        <v>578.86708807786886</v>
      </c>
      <c r="D101" s="37">
        <v>1134.667532576879</v>
      </c>
      <c r="E101" s="37">
        <v>47458.659269627169</v>
      </c>
      <c r="F101" s="37">
        <v>123894.8027958476</v>
      </c>
      <c r="G101" s="37">
        <v>1713.5346206547479</v>
      </c>
      <c r="H101" s="37">
        <v>271741.34073037305</v>
      </c>
      <c r="I101" s="34"/>
      <c r="J101" s="34"/>
    </row>
    <row r="102" spans="1:10" x14ac:dyDescent="0.25">
      <c r="A102" s="64">
        <v>47119</v>
      </c>
      <c r="B102" s="36">
        <v>2029</v>
      </c>
      <c r="C102" s="37">
        <v>581.27903427819342</v>
      </c>
      <c r="D102" s="37">
        <v>1132.2555863765544</v>
      </c>
      <c r="E102" s="37">
        <v>48039.938303905365</v>
      </c>
      <c r="F102" s="37">
        <v>125027.05838222416</v>
      </c>
      <c r="G102" s="37">
        <v>1713.5346206547479</v>
      </c>
      <c r="H102" s="37">
        <v>271160.06169609487</v>
      </c>
      <c r="I102" s="34"/>
      <c r="J102" s="34"/>
    </row>
    <row r="103" spans="1:10" x14ac:dyDescent="0.25">
      <c r="A103" s="64">
        <v>47150</v>
      </c>
      <c r="B103" s="36">
        <v>2029</v>
      </c>
      <c r="C103" s="37">
        <v>583.70103025435242</v>
      </c>
      <c r="D103" s="37">
        <v>1129.8335904003955</v>
      </c>
      <c r="E103" s="37">
        <v>48623.639334159714</v>
      </c>
      <c r="F103" s="37">
        <v>126156.89197262455</v>
      </c>
      <c r="G103" s="37">
        <v>1713.5346206547479</v>
      </c>
      <c r="H103" s="37">
        <v>270576.3606658405</v>
      </c>
      <c r="I103" s="34"/>
      <c r="J103" s="34"/>
    </row>
    <row r="104" spans="1:10" x14ac:dyDescent="0.25">
      <c r="A104" s="64">
        <v>47178</v>
      </c>
      <c r="B104" s="36">
        <v>2029</v>
      </c>
      <c r="C104" s="37">
        <v>586.13311788041233</v>
      </c>
      <c r="D104" s="37">
        <v>1127.4015027743355</v>
      </c>
      <c r="E104" s="37">
        <v>49209.772452040124</v>
      </c>
      <c r="F104" s="37">
        <v>127284.29347539888</v>
      </c>
      <c r="G104" s="37">
        <v>1713.5346206547479</v>
      </c>
      <c r="H104" s="37">
        <v>269990.22754796006</v>
      </c>
      <c r="I104" s="34"/>
      <c r="J104" s="34"/>
    </row>
    <row r="105" spans="1:10" x14ac:dyDescent="0.25">
      <c r="A105" s="64">
        <v>47209</v>
      </c>
      <c r="B105" s="36">
        <v>2029</v>
      </c>
      <c r="C105" s="37">
        <v>588.57533920491414</v>
      </c>
      <c r="D105" s="37">
        <v>1124.9592814498337</v>
      </c>
      <c r="E105" s="37">
        <v>49798.34779124504</v>
      </c>
      <c r="F105" s="37">
        <v>128409.25275684871</v>
      </c>
      <c r="G105" s="37">
        <v>1713.5346206547479</v>
      </c>
      <c r="H105" s="37">
        <v>269401.65220875514</v>
      </c>
      <c r="I105" s="34"/>
      <c r="J105" s="34"/>
    </row>
    <row r="106" spans="1:10" x14ac:dyDescent="0.25">
      <c r="A106" s="64">
        <v>47239</v>
      </c>
      <c r="B106" s="36">
        <v>2029</v>
      </c>
      <c r="C106" s="37">
        <v>591.02773645160141</v>
      </c>
      <c r="D106" s="37">
        <v>1122.5068842031465</v>
      </c>
      <c r="E106" s="37">
        <v>50389.37552769664</v>
      </c>
      <c r="F106" s="37">
        <v>129531.75964105186</v>
      </c>
      <c r="G106" s="37">
        <v>1713.5346206547479</v>
      </c>
      <c r="H106" s="37">
        <v>268810.62447230355</v>
      </c>
      <c r="I106" s="34"/>
      <c r="J106" s="34"/>
    </row>
    <row r="107" spans="1:10" x14ac:dyDescent="0.25">
      <c r="A107" s="64">
        <v>47270</v>
      </c>
      <c r="B107" s="36">
        <v>2029</v>
      </c>
      <c r="C107" s="37">
        <v>593.49035202014966</v>
      </c>
      <c r="D107" s="37">
        <v>1120.0442686345982</v>
      </c>
      <c r="E107" s="37">
        <v>50982.865879716788</v>
      </c>
      <c r="F107" s="37">
        <v>130651.80390968645</v>
      </c>
      <c r="G107" s="37">
        <v>1713.5346206547479</v>
      </c>
      <c r="H107" s="37">
        <v>268217.13412028342</v>
      </c>
      <c r="I107" s="34"/>
      <c r="J107" s="34"/>
    </row>
    <row r="108" spans="1:10" x14ac:dyDescent="0.25">
      <c r="A108" s="64">
        <v>47300</v>
      </c>
      <c r="B108" s="36">
        <v>2029</v>
      </c>
      <c r="C108" s="37">
        <v>595.96322848690011</v>
      </c>
      <c r="D108" s="37">
        <v>1117.5713921678478</v>
      </c>
      <c r="E108" s="37">
        <v>51578.829108203689</v>
      </c>
      <c r="F108" s="37">
        <v>131769.37530185431</v>
      </c>
      <c r="G108" s="37">
        <v>1713.5346206547479</v>
      </c>
      <c r="H108" s="37">
        <v>267621.17089179653</v>
      </c>
      <c r="I108" s="34"/>
      <c r="J108" s="34"/>
    </row>
    <row r="109" spans="1:10" x14ac:dyDescent="0.25">
      <c r="A109" s="64">
        <v>47331</v>
      </c>
      <c r="B109" s="36">
        <v>2029</v>
      </c>
      <c r="C109" s="37">
        <v>598.44640860559571</v>
      </c>
      <c r="D109" s="37">
        <v>1115.0882120491522</v>
      </c>
      <c r="E109" s="37">
        <v>52177.275516809284</v>
      </c>
      <c r="F109" s="37">
        <v>132884.46351390347</v>
      </c>
      <c r="G109" s="37">
        <v>1713.5346206547479</v>
      </c>
      <c r="H109" s="37">
        <v>267022.72448319092</v>
      </c>
      <c r="I109" s="34"/>
      <c r="J109" s="34"/>
    </row>
    <row r="110" spans="1:10" x14ac:dyDescent="0.25">
      <c r="A110" s="64">
        <v>47362</v>
      </c>
      <c r="B110" s="36">
        <v>2029</v>
      </c>
      <c r="C110" s="37">
        <v>600.93993530811895</v>
      </c>
      <c r="D110" s="37">
        <v>1112.5946853466289</v>
      </c>
      <c r="E110" s="37">
        <v>52778.215452117402</v>
      </c>
      <c r="F110" s="37">
        <v>133997.05819925008</v>
      </c>
      <c r="G110" s="37">
        <v>1713.5346206547479</v>
      </c>
      <c r="H110" s="37">
        <v>266421.78454788279</v>
      </c>
      <c r="I110" s="34"/>
      <c r="J110" s="34"/>
    </row>
    <row r="111" spans="1:10" x14ac:dyDescent="0.25">
      <c r="A111" s="64">
        <v>47392</v>
      </c>
      <c r="B111" s="36">
        <v>2029</v>
      </c>
      <c r="C111" s="37">
        <v>603.44385170523606</v>
      </c>
      <c r="D111" s="37">
        <v>1110.0907689495118</v>
      </c>
      <c r="E111" s="37">
        <v>53381.659303822635</v>
      </c>
      <c r="F111" s="37">
        <v>135107.14896819959</v>
      </c>
      <c r="G111" s="37">
        <v>1713.5346206547479</v>
      </c>
      <c r="H111" s="37">
        <v>265818.34069617756</v>
      </c>
      <c r="I111" s="34"/>
      <c r="J111" s="34"/>
    </row>
    <row r="112" spans="1:10" x14ac:dyDescent="0.25">
      <c r="A112" s="64">
        <v>47423</v>
      </c>
      <c r="B112" s="36">
        <v>2029</v>
      </c>
      <c r="C112" s="37">
        <v>605.95820108734119</v>
      </c>
      <c r="D112" s="37">
        <v>1107.5764195674067</v>
      </c>
      <c r="E112" s="37">
        <v>53987.617504909977</v>
      </c>
      <c r="F112" s="37">
        <v>136214.72538776699</v>
      </c>
      <c r="G112" s="37">
        <v>1713.5346206547479</v>
      </c>
      <c r="H112" s="37">
        <v>265212.38249509025</v>
      </c>
      <c r="I112" s="34"/>
      <c r="J112" s="34"/>
    </row>
    <row r="113" spans="1:10" x14ac:dyDescent="0.25">
      <c r="A113" s="64">
        <v>47453</v>
      </c>
      <c r="B113" s="36">
        <v>2029</v>
      </c>
      <c r="C113" s="37">
        <v>608.48302692520497</v>
      </c>
      <c r="D113" s="37">
        <v>1105.0515937295429</v>
      </c>
      <c r="E113" s="37">
        <v>54596.100531835182</v>
      </c>
      <c r="F113" s="37">
        <v>137319.77698149654</v>
      </c>
      <c r="G113" s="37">
        <v>1713.5346206547479</v>
      </c>
      <c r="H113" s="37">
        <v>264603.89946816507</v>
      </c>
      <c r="I113" s="34"/>
      <c r="J113" s="34"/>
    </row>
    <row r="114" spans="1:10" x14ac:dyDescent="0.25">
      <c r="A114" s="64">
        <v>47484</v>
      </c>
      <c r="B114" s="36">
        <v>2030</v>
      </c>
      <c r="C114" s="37">
        <v>611.01837287072681</v>
      </c>
      <c r="D114" s="37">
        <v>1102.5162477840211</v>
      </c>
      <c r="E114" s="37">
        <v>55207.118904705909</v>
      </c>
      <c r="F114" s="37">
        <v>138422.29322928056</v>
      </c>
      <c r="G114" s="37">
        <v>1713.5346206547479</v>
      </c>
      <c r="H114" s="37">
        <v>263992.88109529432</v>
      </c>
      <c r="I114" s="34"/>
      <c r="J114" s="34"/>
    </row>
    <row r="115" spans="1:10" x14ac:dyDescent="0.25">
      <c r="A115" s="64">
        <v>47515</v>
      </c>
      <c r="B115" s="36">
        <v>2030</v>
      </c>
      <c r="C115" s="37">
        <v>613.56428275768826</v>
      </c>
      <c r="D115" s="37">
        <v>1099.9703378970596</v>
      </c>
      <c r="E115" s="37">
        <v>55820.683187463597</v>
      </c>
      <c r="F115" s="37">
        <v>139522.26356717764</v>
      </c>
      <c r="G115" s="37">
        <v>1713.5346206547479</v>
      </c>
      <c r="H115" s="37">
        <v>263379.31681253662</v>
      </c>
      <c r="I115" s="34"/>
      <c r="J115" s="34"/>
    </row>
    <row r="116" spans="1:10" x14ac:dyDescent="0.25">
      <c r="A116" s="64">
        <v>47543</v>
      </c>
      <c r="B116" s="36">
        <v>2030</v>
      </c>
      <c r="C116" s="37">
        <v>616.12080060251196</v>
      </c>
      <c r="D116" s="37">
        <v>1097.4138200522359</v>
      </c>
      <c r="E116" s="37">
        <v>56436.803988066109</v>
      </c>
      <c r="F116" s="37">
        <v>140619.67738722987</v>
      </c>
      <c r="G116" s="37">
        <v>1713.5346206547479</v>
      </c>
      <c r="H116" s="37">
        <v>262763.19601193408</v>
      </c>
      <c r="I116" s="34"/>
      <c r="J116" s="34"/>
    </row>
    <row r="117" spans="1:10" x14ac:dyDescent="0.25">
      <c r="A117" s="64">
        <v>47574</v>
      </c>
      <c r="B117" s="36">
        <v>2030</v>
      </c>
      <c r="C117" s="37">
        <v>618.68797060502243</v>
      </c>
      <c r="D117" s="37">
        <v>1094.8466500497254</v>
      </c>
      <c r="E117" s="37">
        <v>57055.491958671133</v>
      </c>
      <c r="F117" s="37">
        <v>141714.5240372796</v>
      </c>
      <c r="G117" s="37">
        <v>1713.5346206547479</v>
      </c>
      <c r="H117" s="37">
        <v>262144.50804132904</v>
      </c>
      <c r="I117" s="34"/>
      <c r="J117" s="34"/>
    </row>
    <row r="118" spans="1:10" x14ac:dyDescent="0.25">
      <c r="A118" s="64">
        <v>47604</v>
      </c>
      <c r="B118" s="36">
        <v>2030</v>
      </c>
      <c r="C118" s="37">
        <v>621.26583714921003</v>
      </c>
      <c r="D118" s="37">
        <v>1092.2687835055378</v>
      </c>
      <c r="E118" s="37">
        <v>57676.75779582034</v>
      </c>
      <c r="F118" s="37">
        <v>142806.79282078514</v>
      </c>
      <c r="G118" s="37">
        <v>1713.5346206547479</v>
      </c>
      <c r="H118" s="37">
        <v>261523.24220417984</v>
      </c>
      <c r="I118" s="34"/>
      <c r="J118" s="34"/>
    </row>
    <row r="119" spans="1:10" x14ac:dyDescent="0.25">
      <c r="A119" s="64">
        <v>47635</v>
      </c>
      <c r="B119" s="36">
        <v>2030</v>
      </c>
      <c r="C119" s="37">
        <v>623.8544448039986</v>
      </c>
      <c r="D119" s="37">
        <v>1089.6801758507493</v>
      </c>
      <c r="E119" s="37">
        <v>58300.612240624338</v>
      </c>
      <c r="F119" s="37">
        <v>143896.47299663589</v>
      </c>
      <c r="G119" s="37">
        <v>1713.5346206547479</v>
      </c>
      <c r="H119" s="37">
        <v>260899.38775937585</v>
      </c>
      <c r="I119" s="34"/>
      <c r="J119" s="34"/>
    </row>
    <row r="120" spans="1:10" x14ac:dyDescent="0.25">
      <c r="A120" s="64">
        <v>47665</v>
      </c>
      <c r="B120" s="36">
        <v>2030</v>
      </c>
      <c r="C120" s="37">
        <v>626.45383832401512</v>
      </c>
      <c r="D120" s="37">
        <v>1087.0807823307327</v>
      </c>
      <c r="E120" s="37">
        <v>58927.066078948352</v>
      </c>
      <c r="F120" s="37">
        <v>144983.55377896663</v>
      </c>
      <c r="G120" s="37">
        <v>1713.5346206547479</v>
      </c>
      <c r="H120" s="37">
        <v>260272.93392105182</v>
      </c>
      <c r="I120" s="34"/>
      <c r="J120" s="34"/>
    </row>
    <row r="121" spans="1:10" x14ac:dyDescent="0.25">
      <c r="A121" s="64">
        <v>47696</v>
      </c>
      <c r="B121" s="36">
        <v>2030</v>
      </c>
      <c r="C121" s="37">
        <v>629.06406265036526</v>
      </c>
      <c r="D121" s="37">
        <v>1084.4705580043826</v>
      </c>
      <c r="E121" s="37">
        <v>59556.130141598718</v>
      </c>
      <c r="F121" s="37">
        <v>146068.02433697102</v>
      </c>
      <c r="G121" s="37">
        <v>1713.5346206547479</v>
      </c>
      <c r="H121" s="37">
        <v>259643.86985840145</v>
      </c>
      <c r="I121" s="34"/>
      <c r="J121" s="34"/>
    </row>
    <row r="122" spans="1:10" x14ac:dyDescent="0.25">
      <c r="A122" s="64">
        <v>47727</v>
      </c>
      <c r="B122" s="36">
        <v>2030</v>
      </c>
      <c r="C122" s="37">
        <v>631.6851629114085</v>
      </c>
      <c r="D122" s="37">
        <v>1081.8494577433394</v>
      </c>
      <c r="E122" s="37">
        <v>60187.815304510128</v>
      </c>
      <c r="F122" s="37">
        <v>147149.87379471437</v>
      </c>
      <c r="G122" s="37">
        <v>1713.5346206547479</v>
      </c>
      <c r="H122" s="37">
        <v>259012.18469549005</v>
      </c>
      <c r="I122" s="34"/>
      <c r="J122" s="34"/>
    </row>
    <row r="123" spans="1:10" x14ac:dyDescent="0.25">
      <c r="A123" s="64">
        <v>47757</v>
      </c>
      <c r="B123" s="36">
        <v>2030</v>
      </c>
      <c r="C123" s="37">
        <v>634.31718442353917</v>
      </c>
      <c r="D123" s="37">
        <v>1079.2174362312087</v>
      </c>
      <c r="E123" s="37">
        <v>60822.132488933668</v>
      </c>
      <c r="F123" s="37">
        <v>148229.09123094557</v>
      </c>
      <c r="G123" s="37">
        <v>1713.5346206547479</v>
      </c>
      <c r="H123" s="37">
        <v>258377.86751106652</v>
      </c>
      <c r="I123" s="34"/>
      <c r="J123" s="34"/>
    </row>
    <row r="124" spans="1:10" x14ac:dyDescent="0.25">
      <c r="A124" s="64">
        <v>47788</v>
      </c>
      <c r="B124" s="36">
        <v>2030</v>
      </c>
      <c r="C124" s="37">
        <v>636.96017269197068</v>
      </c>
      <c r="D124" s="37">
        <v>1076.5744479627772</v>
      </c>
      <c r="E124" s="37">
        <v>61459.09266162564</v>
      </c>
      <c r="F124" s="37">
        <v>149305.66567890835</v>
      </c>
      <c r="G124" s="37">
        <v>1713.5346206547479</v>
      </c>
      <c r="H124" s="37">
        <v>257740.90733837456</v>
      </c>
      <c r="I124" s="34"/>
      <c r="J124" s="34"/>
    </row>
    <row r="125" spans="1:10" x14ac:dyDescent="0.25">
      <c r="A125" s="64">
        <v>47818</v>
      </c>
      <c r="B125" s="36">
        <v>2030</v>
      </c>
      <c r="C125" s="37">
        <v>639.6141734115206</v>
      </c>
      <c r="D125" s="37">
        <v>1073.9204472432273</v>
      </c>
      <c r="E125" s="37">
        <v>62098.706835037163</v>
      </c>
      <c r="F125" s="37">
        <v>150379.58612615158</v>
      </c>
      <c r="G125" s="37">
        <v>1713.5346206547479</v>
      </c>
      <c r="H125" s="37">
        <v>257101.29316496305</v>
      </c>
      <c r="I125" s="34"/>
      <c r="J125" s="34"/>
    </row>
    <row r="126" spans="1:10" x14ac:dyDescent="0.25">
      <c r="A126" s="64">
        <v>47849</v>
      </c>
      <c r="B126" s="36">
        <v>2031</v>
      </c>
      <c r="C126" s="37">
        <v>642.2792324674017</v>
      </c>
      <c r="D126" s="37">
        <v>1071.2553881873462</v>
      </c>
      <c r="E126" s="37">
        <v>62740.986067504564</v>
      </c>
      <c r="F126" s="37">
        <v>151450.84151433891</v>
      </c>
      <c r="G126" s="37">
        <v>1713.5346206547479</v>
      </c>
      <c r="H126" s="37">
        <v>256459.01393249564</v>
      </c>
      <c r="I126" s="34"/>
      <c r="J126" s="34"/>
    </row>
    <row r="127" spans="1:10" x14ac:dyDescent="0.25">
      <c r="A127" s="64">
        <v>47880</v>
      </c>
      <c r="B127" s="36">
        <v>2031</v>
      </c>
      <c r="C127" s="37">
        <v>644.95539593601598</v>
      </c>
      <c r="D127" s="37">
        <v>1068.5792247187319</v>
      </c>
      <c r="E127" s="37">
        <v>63385.941463440577</v>
      </c>
      <c r="F127" s="37">
        <v>152519.42073905765</v>
      </c>
      <c r="G127" s="37">
        <v>1713.5346206547479</v>
      </c>
      <c r="H127" s="37">
        <v>255814.05853655963</v>
      </c>
      <c r="I127" s="34"/>
      <c r="J127" s="34"/>
    </row>
    <row r="128" spans="1:10" x14ac:dyDescent="0.25">
      <c r="A128" s="64">
        <v>47908</v>
      </c>
      <c r="B128" s="36">
        <v>2031</v>
      </c>
      <c r="C128" s="37">
        <v>647.64271008574929</v>
      </c>
      <c r="D128" s="37">
        <v>1065.8919105689986</v>
      </c>
      <c r="E128" s="37">
        <v>64033.584173526324</v>
      </c>
      <c r="F128" s="37">
        <v>153585.31264962663</v>
      </c>
      <c r="G128" s="37">
        <v>1713.5346206547479</v>
      </c>
      <c r="H128" s="37">
        <v>255166.41582647388</v>
      </c>
      <c r="I128" s="34"/>
      <c r="J128" s="34"/>
    </row>
    <row r="129" spans="1:10" x14ac:dyDescent="0.25">
      <c r="A129" s="64">
        <v>47939</v>
      </c>
      <c r="B129" s="36">
        <v>2031</v>
      </c>
      <c r="C129" s="37">
        <v>650.34122137777331</v>
      </c>
      <c r="D129" s="37">
        <v>1063.1933992769746</v>
      </c>
      <c r="E129" s="37">
        <v>64683.925394904094</v>
      </c>
      <c r="F129" s="37">
        <v>154648.5060489036</v>
      </c>
      <c r="G129" s="37">
        <v>1713.5346206547479</v>
      </c>
      <c r="H129" s="37">
        <v>254516.0746050961</v>
      </c>
      <c r="I129" s="34"/>
      <c r="J129" s="34"/>
    </row>
    <row r="130" spans="1:10" x14ac:dyDescent="0.25">
      <c r="A130" s="64">
        <v>47969</v>
      </c>
      <c r="B130" s="36">
        <v>2031</v>
      </c>
      <c r="C130" s="37">
        <v>653.05097646684749</v>
      </c>
      <c r="D130" s="37">
        <v>1060.4836441879004</v>
      </c>
      <c r="E130" s="37">
        <v>65336.97637137094</v>
      </c>
      <c r="F130" s="37">
        <v>155708.98969309148</v>
      </c>
      <c r="G130" s="37">
        <v>1713.5346206547479</v>
      </c>
      <c r="H130" s="37">
        <v>253863.02362862925</v>
      </c>
      <c r="I130" s="34"/>
      <c r="J130" s="34"/>
    </row>
    <row r="131" spans="1:10" x14ac:dyDescent="0.25">
      <c r="A131" s="64">
        <v>48000</v>
      </c>
      <c r="B131" s="36">
        <v>2031</v>
      </c>
      <c r="C131" s="37">
        <v>655.77202220212598</v>
      </c>
      <c r="D131" s="37">
        <v>1057.7625984526219</v>
      </c>
      <c r="E131" s="37">
        <v>65992.748393573071</v>
      </c>
      <c r="F131" s="37">
        <v>156766.75229154411</v>
      </c>
      <c r="G131" s="37">
        <v>1713.5346206547479</v>
      </c>
      <c r="H131" s="37">
        <v>253207.25160642713</v>
      </c>
      <c r="I131" s="34"/>
      <c r="J131" s="34"/>
    </row>
    <row r="132" spans="1:10" x14ac:dyDescent="0.25">
      <c r="A132" s="64">
        <v>48030</v>
      </c>
      <c r="B132" s="36">
        <v>2031</v>
      </c>
      <c r="C132" s="37">
        <v>658.50440562796803</v>
      </c>
      <c r="D132" s="37">
        <v>1055.0302150267798</v>
      </c>
      <c r="E132" s="37">
        <v>66651.252799201044</v>
      </c>
      <c r="F132" s="37">
        <v>157821.78250657089</v>
      </c>
      <c r="G132" s="37">
        <v>1713.5346206547479</v>
      </c>
      <c r="H132" s="37">
        <v>252548.74720079917</v>
      </c>
      <c r="I132" s="34"/>
      <c r="J132" s="34"/>
    </row>
    <row r="133" spans="1:10" x14ac:dyDescent="0.25">
      <c r="A133" s="64">
        <v>48061</v>
      </c>
      <c r="B133" s="36">
        <v>2031</v>
      </c>
      <c r="C133" s="37">
        <v>661.24817398475125</v>
      </c>
      <c r="D133" s="37">
        <v>1052.2864466699966</v>
      </c>
      <c r="E133" s="37">
        <v>67312.500973185801</v>
      </c>
      <c r="F133" s="37">
        <v>158874.06895324087</v>
      </c>
      <c r="G133" s="37">
        <v>1713.5346206547479</v>
      </c>
      <c r="H133" s="37">
        <v>251887.49902681442</v>
      </c>
      <c r="I133" s="34"/>
      <c r="J133" s="34"/>
    </row>
    <row r="134" spans="1:10" x14ac:dyDescent="0.25">
      <c r="A134" s="64">
        <v>48092</v>
      </c>
      <c r="B134" s="36">
        <v>2031</v>
      </c>
      <c r="C134" s="37">
        <v>664.00337470968771</v>
      </c>
      <c r="D134" s="37">
        <v>1049.5312459450602</v>
      </c>
      <c r="E134" s="37">
        <v>67976.50434789549</v>
      </c>
      <c r="F134" s="37">
        <v>159923.60019918592</v>
      </c>
      <c r="G134" s="37">
        <v>1713.5346206547479</v>
      </c>
      <c r="H134" s="37">
        <v>251223.49565210473</v>
      </c>
      <c r="I134" s="34"/>
      <c r="J134" s="34"/>
    </row>
    <row r="135" spans="1:10" x14ac:dyDescent="0.25">
      <c r="A135" s="64">
        <v>48122</v>
      </c>
      <c r="B135" s="36">
        <v>2031</v>
      </c>
      <c r="C135" s="37">
        <v>666.77005543764471</v>
      </c>
      <c r="D135" s="37">
        <v>1046.7645652171032</v>
      </c>
      <c r="E135" s="37">
        <v>68643.27440333314</v>
      </c>
      <c r="F135" s="37">
        <v>160970.36476440303</v>
      </c>
      <c r="G135" s="37">
        <v>1713.5346206547479</v>
      </c>
      <c r="H135" s="37">
        <v>250556.72559666709</v>
      </c>
      <c r="I135" s="34"/>
      <c r="J135" s="34"/>
    </row>
    <row r="136" spans="1:10" x14ac:dyDescent="0.25">
      <c r="A136" s="64">
        <v>48153</v>
      </c>
      <c r="B136" s="36">
        <v>2031</v>
      </c>
      <c r="C136" s="37">
        <v>669.54826400196839</v>
      </c>
      <c r="D136" s="37">
        <v>1043.9863566527795</v>
      </c>
      <c r="E136" s="37">
        <v>69312.822667335102</v>
      </c>
      <c r="F136" s="37">
        <v>162014.35112105581</v>
      </c>
      <c r="G136" s="37">
        <v>1713.5346206547479</v>
      </c>
      <c r="H136" s="37">
        <v>249887.17733266513</v>
      </c>
      <c r="I136" s="34"/>
      <c r="J136" s="34"/>
    </row>
    <row r="137" spans="1:10" x14ac:dyDescent="0.25">
      <c r="A137" s="64">
        <v>48183</v>
      </c>
      <c r="B137" s="36">
        <v>2031</v>
      </c>
      <c r="C137" s="37">
        <v>672.3380484353097</v>
      </c>
      <c r="D137" s="37">
        <v>1041.1965722194382</v>
      </c>
      <c r="E137" s="37">
        <v>69985.160715770413</v>
      </c>
      <c r="F137" s="37">
        <v>163055.54769327524</v>
      </c>
      <c r="G137" s="37">
        <v>1713.5346206547479</v>
      </c>
      <c r="H137" s="37">
        <v>249214.83928422982</v>
      </c>
      <c r="I137" s="34"/>
      <c r="J137" s="34"/>
    </row>
    <row r="138" spans="1:10" x14ac:dyDescent="0.25">
      <c r="A138" s="64">
        <v>48214</v>
      </c>
      <c r="B138" s="36">
        <v>2032</v>
      </c>
      <c r="C138" s="37">
        <v>675.13945697045688</v>
      </c>
      <c r="D138" s="37">
        <v>1038.395163684291</v>
      </c>
      <c r="E138" s="37">
        <v>70660.30017274087</v>
      </c>
      <c r="F138" s="37">
        <v>164093.94285695953</v>
      </c>
      <c r="G138" s="37">
        <v>1713.5346206547479</v>
      </c>
      <c r="H138" s="37">
        <v>248539.69982725938</v>
      </c>
      <c r="I138" s="34"/>
      <c r="J138" s="34"/>
    </row>
    <row r="139" spans="1:10" x14ac:dyDescent="0.25">
      <c r="A139" s="64">
        <v>48245</v>
      </c>
      <c r="B139" s="36">
        <v>2032</v>
      </c>
      <c r="C139" s="37">
        <v>677.95253804116714</v>
      </c>
      <c r="D139" s="37">
        <v>1035.5820826135807</v>
      </c>
      <c r="E139" s="37">
        <v>71338.252710782035</v>
      </c>
      <c r="F139" s="37">
        <v>165129.52493957311</v>
      </c>
      <c r="G139" s="37">
        <v>1713.5346206547479</v>
      </c>
      <c r="H139" s="37">
        <v>247861.74728921821</v>
      </c>
      <c r="I139" s="34"/>
      <c r="J139" s="34"/>
    </row>
    <row r="140" spans="1:10" x14ac:dyDescent="0.25">
      <c r="A140" s="64">
        <v>48274</v>
      </c>
      <c r="B140" s="36">
        <v>2032</v>
      </c>
      <c r="C140" s="37">
        <v>680.77734028300529</v>
      </c>
      <c r="D140" s="37">
        <v>1032.7572803717426</v>
      </c>
      <c r="E140" s="37">
        <v>72019.030051065041</v>
      </c>
      <c r="F140" s="37">
        <v>166162.28221994484</v>
      </c>
      <c r="G140" s="37">
        <v>1713.5346206547479</v>
      </c>
      <c r="H140" s="37">
        <v>247180.96994893521</v>
      </c>
      <c r="I140" s="34"/>
      <c r="J140" s="34"/>
    </row>
    <row r="141" spans="1:10" x14ac:dyDescent="0.25">
      <c r="A141" s="64">
        <v>48305</v>
      </c>
      <c r="B141" s="36">
        <v>2032</v>
      </c>
      <c r="C141" s="37">
        <v>683.61391253418446</v>
      </c>
      <c r="D141" s="37">
        <v>1029.9207081205634</v>
      </c>
      <c r="E141" s="37">
        <v>72702.643963599228</v>
      </c>
      <c r="F141" s="37">
        <v>167192.20292806541</v>
      </c>
      <c r="G141" s="37">
        <v>1713.5346206547479</v>
      </c>
      <c r="H141" s="37">
        <v>246497.35603640103</v>
      </c>
      <c r="I141" s="34"/>
      <c r="J141" s="34"/>
    </row>
    <row r="142" spans="1:10" x14ac:dyDescent="0.25">
      <c r="A142" s="64">
        <v>48335</v>
      </c>
      <c r="B142" s="36">
        <v>2032</v>
      </c>
      <c r="C142" s="37">
        <v>686.46230383641023</v>
      </c>
      <c r="D142" s="37">
        <v>1027.0723168183376</v>
      </c>
      <c r="E142" s="37">
        <v>73389.106267435636</v>
      </c>
      <c r="F142" s="37">
        <v>168219.27524488376</v>
      </c>
      <c r="G142" s="37">
        <v>1713.5346206547479</v>
      </c>
      <c r="H142" s="37">
        <v>245810.89373256461</v>
      </c>
      <c r="I142" s="34"/>
      <c r="J142" s="34"/>
    </row>
    <row r="143" spans="1:10" x14ac:dyDescent="0.25">
      <c r="A143" s="64">
        <v>48366</v>
      </c>
      <c r="B143" s="36">
        <v>2032</v>
      </c>
      <c r="C143" s="37">
        <v>689.32256343572863</v>
      </c>
      <c r="D143" s="37">
        <v>1024.2120572190192</v>
      </c>
      <c r="E143" s="37">
        <v>74078.428830871359</v>
      </c>
      <c r="F143" s="37">
        <v>169243.48730210279</v>
      </c>
      <c r="G143" s="37">
        <v>1713.5346206547479</v>
      </c>
      <c r="H143" s="37">
        <v>245121.57116912887</v>
      </c>
      <c r="I143" s="34"/>
      <c r="J143" s="34"/>
    </row>
    <row r="144" spans="1:10" x14ac:dyDescent="0.25">
      <c r="A144" s="64">
        <v>48396</v>
      </c>
      <c r="B144" s="36">
        <v>2032</v>
      </c>
      <c r="C144" s="37">
        <v>692.1947407833776</v>
      </c>
      <c r="D144" s="37">
        <v>1021.3398798713703</v>
      </c>
      <c r="E144" s="37">
        <v>74770.623571654738</v>
      </c>
      <c r="F144" s="37">
        <v>170264.82718197416</v>
      </c>
      <c r="G144" s="37">
        <v>1713.5346206547479</v>
      </c>
      <c r="H144" s="37">
        <v>244429.37642834551</v>
      </c>
      <c r="I144" s="34"/>
      <c r="J144" s="34"/>
    </row>
    <row r="145" spans="1:10" x14ac:dyDescent="0.25">
      <c r="A145" s="64">
        <v>48427</v>
      </c>
      <c r="B145" s="36">
        <v>2032</v>
      </c>
      <c r="C145" s="37">
        <v>695.07888553664145</v>
      </c>
      <c r="D145" s="37">
        <v>1018.4557351181064</v>
      </c>
      <c r="E145" s="37">
        <v>75465.702457191379</v>
      </c>
      <c r="F145" s="37">
        <v>171283.28291709226</v>
      </c>
      <c r="G145" s="37">
        <v>1713.5346206547479</v>
      </c>
      <c r="H145" s="37">
        <v>243734.29754280887</v>
      </c>
      <c r="I145" s="34"/>
      <c r="J145" s="34"/>
    </row>
    <row r="146" spans="1:10" x14ac:dyDescent="0.25">
      <c r="A146" s="64">
        <v>48458</v>
      </c>
      <c r="B146" s="36">
        <v>2032</v>
      </c>
      <c r="C146" s="37">
        <v>697.97504755971079</v>
      </c>
      <c r="D146" s="37">
        <v>1015.5595730950371</v>
      </c>
      <c r="E146" s="37">
        <v>76163.677504751089</v>
      </c>
      <c r="F146" s="37">
        <v>172298.84249018729</v>
      </c>
      <c r="G146" s="37">
        <v>1713.5346206547479</v>
      </c>
      <c r="H146" s="37">
        <v>243036.32249524916</v>
      </c>
      <c r="I146" s="34"/>
      <c r="J146" s="34"/>
    </row>
    <row r="147" spans="1:10" x14ac:dyDescent="0.25">
      <c r="A147" s="64">
        <v>48488</v>
      </c>
      <c r="B147" s="36">
        <v>2032</v>
      </c>
      <c r="C147" s="37">
        <v>700.88327692454288</v>
      </c>
      <c r="D147" s="37">
        <v>1012.651343730205</v>
      </c>
      <c r="E147" s="37">
        <v>76864.560781675638</v>
      </c>
      <c r="F147" s="37">
        <v>173311.49383391748</v>
      </c>
      <c r="G147" s="37">
        <v>1713.5346206547479</v>
      </c>
      <c r="H147" s="37">
        <v>242335.43921832461</v>
      </c>
      <c r="I147" s="34"/>
      <c r="J147" s="34"/>
    </row>
    <row r="148" spans="1:10" x14ac:dyDescent="0.25">
      <c r="A148" s="64">
        <v>48519</v>
      </c>
      <c r="B148" s="36">
        <v>2032</v>
      </c>
      <c r="C148" s="37">
        <v>703.80362391172866</v>
      </c>
      <c r="D148" s="37">
        <v>1009.7309967430192</v>
      </c>
      <c r="E148" s="37">
        <v>77568.364405587374</v>
      </c>
      <c r="F148" s="37">
        <v>174321.2248306605</v>
      </c>
      <c r="G148" s="37">
        <v>1713.5346206547479</v>
      </c>
      <c r="H148" s="37">
        <v>241631.63559441289</v>
      </c>
      <c r="I148" s="34"/>
      <c r="J148" s="34"/>
    </row>
    <row r="149" spans="1:10" x14ac:dyDescent="0.25">
      <c r="A149" s="64">
        <v>48549</v>
      </c>
      <c r="B149" s="36">
        <v>2032</v>
      </c>
      <c r="C149" s="37">
        <v>706.73613901136071</v>
      </c>
      <c r="D149" s="37">
        <v>1006.7984816433872</v>
      </c>
      <c r="E149" s="37">
        <v>78275.100544598739</v>
      </c>
      <c r="F149" s="37">
        <v>175328.02331230388</v>
      </c>
      <c r="G149" s="37">
        <v>1713.5346206547479</v>
      </c>
      <c r="H149" s="37">
        <v>240924.89945540152</v>
      </c>
      <c r="I149" s="34"/>
      <c r="J149" s="34"/>
    </row>
    <row r="150" spans="1:10" x14ac:dyDescent="0.25">
      <c r="A150" s="64">
        <v>48580</v>
      </c>
      <c r="B150" s="36">
        <v>2033</v>
      </c>
      <c r="C150" s="37">
        <v>709.68087292390817</v>
      </c>
      <c r="D150" s="37">
        <v>1003.8537477308397</v>
      </c>
      <c r="E150" s="37">
        <v>78984.781417522652</v>
      </c>
      <c r="F150" s="37">
        <v>176331.87706003472</v>
      </c>
      <c r="G150" s="37">
        <v>1713.5346206547479</v>
      </c>
      <c r="H150" s="37">
        <v>240215.21858247762</v>
      </c>
      <c r="I150" s="34"/>
      <c r="J150" s="34"/>
    </row>
    <row r="151" spans="1:10" x14ac:dyDescent="0.25">
      <c r="A151" s="64">
        <v>48611</v>
      </c>
      <c r="B151" s="36">
        <v>2033</v>
      </c>
      <c r="C151" s="37">
        <v>712.63787656109105</v>
      </c>
      <c r="D151" s="37">
        <v>1000.8967440936568</v>
      </c>
      <c r="E151" s="37">
        <v>79697.419294083738</v>
      </c>
      <c r="F151" s="37">
        <v>177332.77380412837</v>
      </c>
      <c r="G151" s="37">
        <v>1713.5346206547479</v>
      </c>
      <c r="H151" s="37">
        <v>239502.58070591654</v>
      </c>
      <c r="I151" s="34"/>
      <c r="J151" s="34"/>
    </row>
    <row r="152" spans="1:10" x14ac:dyDescent="0.25">
      <c r="A152" s="64">
        <v>48639</v>
      </c>
      <c r="B152" s="36">
        <v>2033</v>
      </c>
      <c r="C152" s="37">
        <v>715.60720104676227</v>
      </c>
      <c r="D152" s="37">
        <v>997.9274196079856</v>
      </c>
      <c r="E152" s="37">
        <v>80413.0264951305</v>
      </c>
      <c r="F152" s="37">
        <v>178330.70122373637</v>
      </c>
      <c r="G152" s="37">
        <v>1713.5346206547479</v>
      </c>
      <c r="H152" s="37">
        <v>238786.97350486976</v>
      </c>
      <c r="I152" s="34"/>
      <c r="J152" s="34"/>
    </row>
    <row r="153" spans="1:10" x14ac:dyDescent="0.25">
      <c r="A153" s="64">
        <v>48670</v>
      </c>
      <c r="B153" s="36">
        <v>2033</v>
      </c>
      <c r="C153" s="37">
        <v>718.58889771779047</v>
      </c>
      <c r="D153" s="37">
        <v>994.9457229369574</v>
      </c>
      <c r="E153" s="37">
        <v>81131.615392848296</v>
      </c>
      <c r="F153" s="37">
        <v>179325.64694667331</v>
      </c>
      <c r="G153" s="37">
        <v>1713.5346206547479</v>
      </c>
      <c r="H153" s="37">
        <v>238068.38460715197</v>
      </c>
      <c r="I153" s="34"/>
      <c r="J153" s="34"/>
    </row>
    <row r="154" spans="1:10" x14ac:dyDescent="0.25">
      <c r="A154" s="64">
        <v>48700</v>
      </c>
      <c r="B154" s="36">
        <v>2033</v>
      </c>
      <c r="C154" s="37">
        <v>721.58301812494801</v>
      </c>
      <c r="D154" s="37">
        <v>991.95160252979986</v>
      </c>
      <c r="E154" s="37">
        <v>81853.198410973244</v>
      </c>
      <c r="F154" s="37">
        <v>180317.5985492031</v>
      </c>
      <c r="G154" s="37">
        <v>1713.5346206547479</v>
      </c>
      <c r="H154" s="37">
        <v>237346.80158902702</v>
      </c>
      <c r="I154" s="34"/>
      <c r="J154" s="34"/>
    </row>
    <row r="155" spans="1:10" x14ac:dyDescent="0.25">
      <c r="A155" s="64">
        <v>48731</v>
      </c>
      <c r="B155" s="36">
        <v>2033</v>
      </c>
      <c r="C155" s="37">
        <v>724.58961403380192</v>
      </c>
      <c r="D155" s="37">
        <v>988.94500662094595</v>
      </c>
      <c r="E155" s="37">
        <v>82577.788025007045</v>
      </c>
      <c r="F155" s="37">
        <v>181306.54355582406</v>
      </c>
      <c r="G155" s="37">
        <v>1713.5346206547479</v>
      </c>
      <c r="H155" s="37">
        <v>236622.2119749932</v>
      </c>
      <c r="I155" s="34"/>
      <c r="J155" s="34"/>
    </row>
    <row r="156" spans="1:10" x14ac:dyDescent="0.25">
      <c r="A156" s="64">
        <v>48761</v>
      </c>
      <c r="B156" s="36">
        <v>2033</v>
      </c>
      <c r="C156" s="37">
        <v>727.60873742560943</v>
      </c>
      <c r="D156" s="37">
        <v>985.92588322913844</v>
      </c>
      <c r="E156" s="37">
        <v>83305.396762432647</v>
      </c>
      <c r="F156" s="37">
        <v>182292.46943905321</v>
      </c>
      <c r="G156" s="37">
        <v>1713.5346206547479</v>
      </c>
      <c r="H156" s="37">
        <v>235894.60323756759</v>
      </c>
      <c r="I156" s="34"/>
      <c r="J156" s="34"/>
    </row>
    <row r="157" spans="1:10" x14ac:dyDescent="0.25">
      <c r="A157" s="64">
        <v>48792</v>
      </c>
      <c r="B157" s="36">
        <v>2033</v>
      </c>
      <c r="C157" s="37">
        <v>730.64044049821621</v>
      </c>
      <c r="D157" s="37">
        <v>982.89418015653166</v>
      </c>
      <c r="E157" s="37">
        <v>84036.037202930864</v>
      </c>
      <c r="F157" s="37">
        <v>183275.36361920973</v>
      </c>
      <c r="G157" s="37">
        <v>1713.5346206547479</v>
      </c>
      <c r="H157" s="37">
        <v>235163.96279706937</v>
      </c>
      <c r="I157" s="34"/>
      <c r="J157" s="34"/>
    </row>
    <row r="158" spans="1:10" x14ac:dyDescent="0.25">
      <c r="A158" s="64">
        <v>48823</v>
      </c>
      <c r="B158" s="36">
        <v>2033</v>
      </c>
      <c r="C158" s="37">
        <v>733.68477566695867</v>
      </c>
      <c r="D158" s="37">
        <v>979.8498449877892</v>
      </c>
      <c r="E158" s="37">
        <v>84769.721978597823</v>
      </c>
      <c r="F158" s="37">
        <v>184255.21346419753</v>
      </c>
      <c r="G158" s="37">
        <v>1713.5346206547479</v>
      </c>
      <c r="H158" s="37">
        <v>234430.27802140242</v>
      </c>
      <c r="I158" s="34"/>
      <c r="J158" s="34"/>
    </row>
    <row r="159" spans="1:10" x14ac:dyDescent="0.25">
      <c r="A159" s="64">
        <v>48853</v>
      </c>
      <c r="B159" s="36">
        <v>2033</v>
      </c>
      <c r="C159" s="37">
        <v>736.74179556557101</v>
      </c>
      <c r="D159" s="37">
        <v>976.79282508917686</v>
      </c>
      <c r="E159" s="37">
        <v>85506.463774163392</v>
      </c>
      <c r="F159" s="37">
        <v>185232.00628928671</v>
      </c>
      <c r="G159" s="37">
        <v>1713.5346206547479</v>
      </c>
      <c r="H159" s="37">
        <v>233693.53622583684</v>
      </c>
      <c r="I159" s="34"/>
      <c r="J159" s="34"/>
    </row>
    <row r="160" spans="1:10" x14ac:dyDescent="0.25">
      <c r="A160" s="64">
        <v>48884</v>
      </c>
      <c r="B160" s="36">
        <v>2033</v>
      </c>
      <c r="C160" s="37">
        <v>739.81155304709421</v>
      </c>
      <c r="D160" s="37">
        <v>973.72306760765366</v>
      </c>
      <c r="E160" s="37">
        <v>86246.275327210489</v>
      </c>
      <c r="F160" s="37">
        <v>186205.72935689436</v>
      </c>
      <c r="G160" s="37">
        <v>1713.5346206547479</v>
      </c>
      <c r="H160" s="37">
        <v>232953.72467278974</v>
      </c>
      <c r="I160" s="34"/>
      <c r="J160" s="34"/>
    </row>
    <row r="161" spans="1:10" x14ac:dyDescent="0.25">
      <c r="A161" s="64">
        <v>48914</v>
      </c>
      <c r="B161" s="36">
        <v>2033</v>
      </c>
      <c r="C161" s="37">
        <v>742.89410118479054</v>
      </c>
      <c r="D161" s="37">
        <v>970.64051946995733</v>
      </c>
      <c r="E161" s="37">
        <v>86989.169428395282</v>
      </c>
      <c r="F161" s="37">
        <v>187176.3698763643</v>
      </c>
      <c r="G161" s="37">
        <v>1713.5346206547479</v>
      </c>
      <c r="H161" s="37">
        <v>232210.83057160495</v>
      </c>
      <c r="I161" s="34"/>
      <c r="J161" s="34"/>
    </row>
    <row r="162" spans="1:10" x14ac:dyDescent="0.25">
      <c r="A162" s="64">
        <v>48945</v>
      </c>
      <c r="B162" s="36">
        <v>2034</v>
      </c>
      <c r="C162" s="37">
        <v>745.98949327306048</v>
      </c>
      <c r="D162" s="37">
        <v>967.54512738168739</v>
      </c>
      <c r="E162" s="37">
        <v>87735.15892166835</v>
      </c>
      <c r="F162" s="37">
        <v>188143.91500374599</v>
      </c>
      <c r="G162" s="37">
        <v>1713.5346206547479</v>
      </c>
      <c r="H162" s="37">
        <v>231464.8410783319</v>
      </c>
      <c r="I162" s="34"/>
      <c r="J162" s="34"/>
    </row>
    <row r="163" spans="1:10" x14ac:dyDescent="0.25">
      <c r="A163" s="64">
        <v>48976</v>
      </c>
      <c r="B163" s="36">
        <v>2034</v>
      </c>
      <c r="C163" s="37">
        <v>749.09778282836487</v>
      </c>
      <c r="D163" s="37">
        <v>964.436837826383</v>
      </c>
      <c r="E163" s="37">
        <v>88484.256704496715</v>
      </c>
      <c r="F163" s="37">
        <v>189108.35184157238</v>
      </c>
      <c r="G163" s="37">
        <v>1713.5346206547479</v>
      </c>
      <c r="H163" s="37">
        <v>230715.74329550355</v>
      </c>
      <c r="I163" s="34"/>
      <c r="J163" s="34"/>
    </row>
    <row r="164" spans="1:10" x14ac:dyDescent="0.25">
      <c r="A164" s="64">
        <v>49004</v>
      </c>
      <c r="B164" s="36">
        <v>2034</v>
      </c>
      <c r="C164" s="37">
        <v>752.21902359014973</v>
      </c>
      <c r="D164" s="37">
        <v>961.31559706459814</v>
      </c>
      <c r="E164" s="37">
        <v>89236.475728086865</v>
      </c>
      <c r="F164" s="37">
        <v>190069.66743863697</v>
      </c>
      <c r="G164" s="37">
        <v>1713.5346206547479</v>
      </c>
      <c r="H164" s="37">
        <v>229963.5242719134</v>
      </c>
      <c r="I164" s="34"/>
      <c r="J164" s="34"/>
    </row>
    <row r="165" spans="1:10" x14ac:dyDescent="0.25">
      <c r="A165" s="64">
        <v>49035</v>
      </c>
      <c r="B165" s="36">
        <v>2034</v>
      </c>
      <c r="C165" s="37">
        <v>755.35326952177536</v>
      </c>
      <c r="D165" s="37">
        <v>958.18135113297251</v>
      </c>
      <c r="E165" s="37">
        <v>89991.828997608638</v>
      </c>
      <c r="F165" s="37">
        <v>191027.84878976995</v>
      </c>
      <c r="G165" s="37">
        <v>1713.5346206547479</v>
      </c>
      <c r="H165" s="37">
        <v>229208.17100239161</v>
      </c>
      <c r="I165" s="34"/>
      <c r="J165" s="34"/>
    </row>
    <row r="166" spans="1:10" x14ac:dyDescent="0.25">
      <c r="A166" s="64">
        <v>49065</v>
      </c>
      <c r="B166" s="36">
        <v>2034</v>
      </c>
      <c r="C166" s="37">
        <v>758.5005748114495</v>
      </c>
      <c r="D166" s="37">
        <v>955.03404584329837</v>
      </c>
      <c r="E166" s="37">
        <v>90750.329572420087</v>
      </c>
      <c r="F166" s="37">
        <v>191982.88283561324</v>
      </c>
      <c r="G166" s="37">
        <v>1713.5346206547479</v>
      </c>
      <c r="H166" s="37">
        <v>228449.67042758016</v>
      </c>
      <c r="I166" s="34"/>
      <c r="J166" s="34"/>
    </row>
    <row r="167" spans="1:10" x14ac:dyDescent="0.25">
      <c r="A167" s="64">
        <v>49096</v>
      </c>
      <c r="B167" s="36">
        <v>2034</v>
      </c>
      <c r="C167" s="37">
        <v>761.66099387316387</v>
      </c>
      <c r="D167" s="37">
        <v>951.87362678158399</v>
      </c>
      <c r="E167" s="37">
        <v>91511.990566293258</v>
      </c>
      <c r="F167" s="37">
        <v>192934.75646239484</v>
      </c>
      <c r="G167" s="37">
        <v>1713.5346206547479</v>
      </c>
      <c r="H167" s="37">
        <v>227688.00943370699</v>
      </c>
      <c r="I167" s="34"/>
      <c r="J167" s="34"/>
    </row>
    <row r="168" spans="1:10" x14ac:dyDescent="0.25">
      <c r="A168" s="64">
        <v>49126</v>
      </c>
      <c r="B168" s="36">
        <v>2034</v>
      </c>
      <c r="C168" s="37">
        <v>764.83458134763532</v>
      </c>
      <c r="D168" s="37">
        <v>948.70003930711255</v>
      </c>
      <c r="E168" s="37">
        <v>92276.825147640891</v>
      </c>
      <c r="F168" s="37">
        <v>193883.45650170196</v>
      </c>
      <c r="G168" s="37">
        <v>1713.5346206547479</v>
      </c>
      <c r="H168" s="37">
        <v>226923.17485235934</v>
      </c>
      <c r="I168" s="34"/>
      <c r="J168" s="34"/>
    </row>
    <row r="169" spans="1:10" x14ac:dyDescent="0.25">
      <c r="A169" s="64">
        <v>49157</v>
      </c>
      <c r="B169" s="36">
        <v>2034</v>
      </c>
      <c r="C169" s="37">
        <v>768.02139210325049</v>
      </c>
      <c r="D169" s="37">
        <v>945.51322855149738</v>
      </c>
      <c r="E169" s="37">
        <v>93044.846539744147</v>
      </c>
      <c r="F169" s="37">
        <v>194828.96973025345</v>
      </c>
      <c r="G169" s="37">
        <v>1713.5346206547479</v>
      </c>
      <c r="H169" s="37">
        <v>226155.15346025609</v>
      </c>
      <c r="I169" s="34"/>
      <c r="J169" s="34"/>
    </row>
    <row r="170" spans="1:10" x14ac:dyDescent="0.25">
      <c r="A170" s="64">
        <v>49188</v>
      </c>
      <c r="B170" s="36">
        <v>2034</v>
      </c>
      <c r="C170" s="37">
        <v>771.22148123701402</v>
      </c>
      <c r="D170" s="37">
        <v>942.31313941773385</v>
      </c>
      <c r="E170" s="37">
        <v>93816.068020981154</v>
      </c>
      <c r="F170" s="37">
        <v>195771.28286967118</v>
      </c>
      <c r="G170" s="37">
        <v>1713.5346206547479</v>
      </c>
      <c r="H170" s="37">
        <v>225383.93197901908</v>
      </c>
      <c r="I170" s="34"/>
      <c r="J170" s="34"/>
    </row>
    <row r="171" spans="1:10" x14ac:dyDescent="0.25">
      <c r="A171" s="64">
        <v>49218</v>
      </c>
      <c r="B171" s="36">
        <v>2034</v>
      </c>
      <c r="C171" s="37">
        <v>774.43490407550155</v>
      </c>
      <c r="D171" s="37">
        <v>939.09971657924632</v>
      </c>
      <c r="E171" s="37">
        <v>94590.502925056659</v>
      </c>
      <c r="F171" s="37">
        <v>196710.38258625043</v>
      </c>
      <c r="G171" s="37">
        <v>1713.5346206547479</v>
      </c>
      <c r="H171" s="37">
        <v>224609.49707494359</v>
      </c>
      <c r="I171" s="34"/>
      <c r="J171" s="34"/>
    </row>
    <row r="172" spans="1:10" x14ac:dyDescent="0.25">
      <c r="A172" s="64">
        <v>49249</v>
      </c>
      <c r="B172" s="36">
        <v>2034</v>
      </c>
      <c r="C172" s="37">
        <v>777.6617161758162</v>
      </c>
      <c r="D172" s="37">
        <v>935.87290447893167</v>
      </c>
      <c r="E172" s="37">
        <v>95368.164641232477</v>
      </c>
      <c r="F172" s="37">
        <v>197646.25549072935</v>
      </c>
      <c r="G172" s="37">
        <v>1713.5346206547479</v>
      </c>
      <c r="H172" s="37">
        <v>223831.83535876777</v>
      </c>
      <c r="I172" s="34"/>
      <c r="J172" s="34"/>
    </row>
    <row r="173" spans="1:10" x14ac:dyDescent="0.25">
      <c r="A173" s="64">
        <v>49279</v>
      </c>
      <c r="B173" s="36">
        <v>2034</v>
      </c>
      <c r="C173" s="37">
        <v>780.90197332654873</v>
      </c>
      <c r="D173" s="37">
        <v>932.63264732819914</v>
      </c>
      <c r="E173" s="37">
        <v>96149.066614559022</v>
      </c>
      <c r="F173" s="37">
        <v>198578.88813805755</v>
      </c>
      <c r="G173" s="37">
        <v>1713.5346206547479</v>
      </c>
      <c r="H173" s="37">
        <v>223050.93338544123</v>
      </c>
      <c r="I173" s="34"/>
      <c r="J173" s="34"/>
    </row>
    <row r="174" spans="1:10" x14ac:dyDescent="0.25">
      <c r="A174" s="64">
        <v>49310</v>
      </c>
      <c r="B174" s="36">
        <v>2035</v>
      </c>
      <c r="C174" s="37">
        <v>784.15573154874266</v>
      </c>
      <c r="D174" s="37">
        <v>929.3788891060052</v>
      </c>
      <c r="E174" s="37">
        <v>96933.222346107766</v>
      </c>
      <c r="F174" s="37">
        <v>199508.26702716356</v>
      </c>
      <c r="G174" s="37">
        <v>1713.5346206547479</v>
      </c>
      <c r="H174" s="37">
        <v>222266.7776538925</v>
      </c>
      <c r="I174" s="34"/>
      <c r="J174" s="34"/>
    </row>
    <row r="175" spans="1:10" x14ac:dyDescent="0.25">
      <c r="A175" s="64">
        <v>49341</v>
      </c>
      <c r="B175" s="36">
        <v>2035</v>
      </c>
      <c r="C175" s="37">
        <v>787.42304709686243</v>
      </c>
      <c r="D175" s="37">
        <v>926.11157355788544</v>
      </c>
      <c r="E175" s="37">
        <v>97720.645393204628</v>
      </c>
      <c r="F175" s="37">
        <v>200434.37860072145</v>
      </c>
      <c r="G175" s="37">
        <v>1713.5346206547479</v>
      </c>
      <c r="H175" s="37">
        <v>221479.35460679562</v>
      </c>
      <c r="I175" s="34"/>
      <c r="J175" s="34"/>
    </row>
    <row r="176" spans="1:10" x14ac:dyDescent="0.25">
      <c r="A176" s="64">
        <v>49369</v>
      </c>
      <c r="B176" s="36">
        <v>2035</v>
      </c>
      <c r="C176" s="37">
        <v>790.70397645976607</v>
      </c>
      <c r="D176" s="37">
        <v>922.8306441949818</v>
      </c>
      <c r="E176" s="37">
        <v>98511.3493696644</v>
      </c>
      <c r="F176" s="37">
        <v>201357.20924491642</v>
      </c>
      <c r="G176" s="37">
        <v>1713.5346206547479</v>
      </c>
      <c r="H176" s="37">
        <v>220688.65063033585</v>
      </c>
      <c r="I176" s="34"/>
      <c r="J176" s="34"/>
    </row>
    <row r="177" spans="1:10" x14ac:dyDescent="0.25">
      <c r="A177" s="64">
        <v>49400</v>
      </c>
      <c r="B177" s="36">
        <v>2035</v>
      </c>
      <c r="C177" s="37">
        <v>793.99857636168178</v>
      </c>
      <c r="D177" s="37">
        <v>919.53604429306608</v>
      </c>
      <c r="E177" s="37">
        <v>99305.347946026086</v>
      </c>
      <c r="F177" s="37">
        <v>202276.74528920947</v>
      </c>
      <c r="G177" s="37">
        <v>1713.5346206547479</v>
      </c>
      <c r="H177" s="37">
        <v>219894.65205397416</v>
      </c>
      <c r="I177" s="34"/>
      <c r="J177" s="34"/>
    </row>
    <row r="178" spans="1:10" x14ac:dyDescent="0.25">
      <c r="A178" s="64">
        <v>49430</v>
      </c>
      <c r="B178" s="36">
        <v>2035</v>
      </c>
      <c r="C178" s="37">
        <v>797.30690376318887</v>
      </c>
      <c r="D178" s="37">
        <v>916.227716891559</v>
      </c>
      <c r="E178" s="37">
        <v>100102.65484978928</v>
      </c>
      <c r="F178" s="37">
        <v>203192.97300610103</v>
      </c>
      <c r="G178" s="37">
        <v>1713.5346206547479</v>
      </c>
      <c r="H178" s="37">
        <v>219097.34515021098</v>
      </c>
      <c r="I178" s="34"/>
      <c r="J178" s="34"/>
    </row>
    <row r="179" spans="1:10" x14ac:dyDescent="0.25">
      <c r="A179" s="64">
        <v>49461</v>
      </c>
      <c r="B179" s="36">
        <v>2035</v>
      </c>
      <c r="C179" s="37">
        <v>800.62901586220198</v>
      </c>
      <c r="D179" s="37">
        <v>912.90560479254589</v>
      </c>
      <c r="E179" s="37">
        <v>100903.28386565148</v>
      </c>
      <c r="F179" s="37">
        <v>204105.87861089359</v>
      </c>
      <c r="G179" s="37">
        <v>1713.5346206547479</v>
      </c>
      <c r="H179" s="37">
        <v>218296.71613434877</v>
      </c>
      <c r="I179" s="34"/>
      <c r="J179" s="34"/>
    </row>
    <row r="180" spans="1:10" x14ac:dyDescent="0.25">
      <c r="A180" s="64">
        <v>49491</v>
      </c>
      <c r="B180" s="36">
        <v>2035</v>
      </c>
      <c r="C180" s="37">
        <v>803.96497009496125</v>
      </c>
      <c r="D180" s="37">
        <v>909.56965055978662</v>
      </c>
      <c r="E180" s="37">
        <v>101707.24883574645</v>
      </c>
      <c r="F180" s="37">
        <v>205015.44826145336</v>
      </c>
      <c r="G180" s="37">
        <v>1713.5346206547479</v>
      </c>
      <c r="H180" s="37">
        <v>217492.7511642538</v>
      </c>
      <c r="I180" s="34"/>
      <c r="J180" s="34"/>
    </row>
    <row r="181" spans="1:10" x14ac:dyDescent="0.25">
      <c r="A181" s="64">
        <v>49522</v>
      </c>
      <c r="B181" s="36">
        <v>2035</v>
      </c>
      <c r="C181" s="37">
        <v>807.31482413702361</v>
      </c>
      <c r="D181" s="37">
        <v>906.21979651772426</v>
      </c>
      <c r="E181" s="37">
        <v>102514.56365988347</v>
      </c>
      <c r="F181" s="37">
        <v>205921.66805797108</v>
      </c>
      <c r="G181" s="37">
        <v>1713.5346206547479</v>
      </c>
      <c r="H181" s="37">
        <v>216685.43634011678</v>
      </c>
      <c r="I181" s="34"/>
      <c r="J181" s="34"/>
    </row>
    <row r="182" spans="1:10" x14ac:dyDescent="0.25">
      <c r="A182" s="64">
        <v>49553</v>
      </c>
      <c r="B182" s="36">
        <v>2035</v>
      </c>
      <c r="C182" s="37">
        <v>810.67863590426123</v>
      </c>
      <c r="D182" s="37">
        <v>902.85598475048664</v>
      </c>
      <c r="E182" s="37">
        <v>103325.24229578773</v>
      </c>
      <c r="F182" s="37">
        <v>206824.52404272158</v>
      </c>
      <c r="G182" s="37">
        <v>1713.5346206547479</v>
      </c>
      <c r="H182" s="37">
        <v>215874.7577042125</v>
      </c>
      <c r="I182" s="34"/>
      <c r="J182" s="34"/>
    </row>
    <row r="183" spans="1:10" x14ac:dyDescent="0.25">
      <c r="A183" s="64">
        <v>49583</v>
      </c>
      <c r="B183" s="36">
        <v>2035</v>
      </c>
      <c r="C183" s="37">
        <v>814.05646355386227</v>
      </c>
      <c r="D183" s="37">
        <v>899.4781571008856</v>
      </c>
      <c r="E183" s="37">
        <v>104139.29875934159</v>
      </c>
      <c r="F183" s="37">
        <v>207724.00219982245</v>
      </c>
      <c r="G183" s="37">
        <v>1713.5346206547479</v>
      </c>
      <c r="H183" s="37">
        <v>215060.70124065864</v>
      </c>
      <c r="I183" s="34"/>
      <c r="J183" s="34"/>
    </row>
    <row r="184" spans="1:10" x14ac:dyDescent="0.25">
      <c r="A184" s="64">
        <v>49614</v>
      </c>
      <c r="B184" s="36">
        <v>2035</v>
      </c>
      <c r="C184" s="37">
        <v>817.44836548533669</v>
      </c>
      <c r="D184" s="37">
        <v>896.08625516941117</v>
      </c>
      <c r="E184" s="37">
        <v>104956.74712482693</v>
      </c>
      <c r="F184" s="37">
        <v>208620.08845499187</v>
      </c>
      <c r="G184" s="37">
        <v>1713.5346206547479</v>
      </c>
      <c r="H184" s="37">
        <v>214243.25287517332</v>
      </c>
      <c r="I184" s="34"/>
      <c r="J184" s="34"/>
    </row>
    <row r="185" spans="1:10" x14ac:dyDescent="0.25">
      <c r="A185" s="64">
        <v>49644</v>
      </c>
      <c r="B185" s="36">
        <v>2035</v>
      </c>
      <c r="C185" s="37">
        <v>820.85440034152555</v>
      </c>
      <c r="D185" s="37">
        <v>892.68022031322232</v>
      </c>
      <c r="E185" s="37">
        <v>105777.60152516846</v>
      </c>
      <c r="F185" s="37">
        <v>209512.76867530509</v>
      </c>
      <c r="G185" s="37">
        <v>1713.5346206547479</v>
      </c>
      <c r="H185" s="37">
        <v>213422.3984748318</v>
      </c>
      <c r="I185" s="34"/>
      <c r="J185" s="34"/>
    </row>
    <row r="186" spans="1:10" x14ac:dyDescent="0.25">
      <c r="A186" s="64">
        <v>49675</v>
      </c>
      <c r="B186" s="36">
        <v>2036</v>
      </c>
      <c r="C186" s="37">
        <v>824.2746270096153</v>
      </c>
      <c r="D186" s="37">
        <v>889.25999364513257</v>
      </c>
      <c r="E186" s="37">
        <v>106601.87615217807</v>
      </c>
      <c r="F186" s="37">
        <v>210402.02866895022</v>
      </c>
      <c r="G186" s="37">
        <v>1713.5346206547479</v>
      </c>
      <c r="H186" s="37">
        <v>212598.12384782219</v>
      </c>
      <c r="I186" s="34"/>
      <c r="J186" s="34"/>
    </row>
    <row r="187" spans="1:10" x14ac:dyDescent="0.25">
      <c r="A187" s="64">
        <v>49706</v>
      </c>
      <c r="B187" s="36">
        <v>2036</v>
      </c>
      <c r="C187" s="37">
        <v>827.70910462215534</v>
      </c>
      <c r="D187" s="37">
        <v>885.82551603259253</v>
      </c>
      <c r="E187" s="37">
        <v>107429.58525680023</v>
      </c>
      <c r="F187" s="37">
        <v>211287.8541849828</v>
      </c>
      <c r="G187" s="37">
        <v>1713.5346206547479</v>
      </c>
      <c r="H187" s="37">
        <v>211770.41474320003</v>
      </c>
      <c r="I187" s="34"/>
      <c r="J187" s="34"/>
    </row>
    <row r="188" spans="1:10" x14ac:dyDescent="0.25">
      <c r="A188" s="64">
        <v>49735</v>
      </c>
      <c r="B188" s="36">
        <v>2036</v>
      </c>
      <c r="C188" s="37">
        <v>831.15789255808102</v>
      </c>
      <c r="D188" s="37">
        <v>882.37672809666685</v>
      </c>
      <c r="E188" s="37">
        <v>108260.74314935831</v>
      </c>
      <c r="F188" s="37">
        <v>212170.23091307946</v>
      </c>
      <c r="G188" s="37">
        <v>1713.5346206547479</v>
      </c>
      <c r="H188" s="37">
        <v>210939.25685064195</v>
      </c>
      <c r="I188" s="34"/>
      <c r="J188" s="34"/>
    </row>
    <row r="189" spans="1:10" x14ac:dyDescent="0.25">
      <c r="A189" s="64">
        <v>49766</v>
      </c>
      <c r="B189" s="36">
        <v>2036</v>
      </c>
      <c r="C189" s="37">
        <v>834.62105044373959</v>
      </c>
      <c r="D189" s="37">
        <v>878.91357021100828</v>
      </c>
      <c r="E189" s="37">
        <v>109095.36419980205</v>
      </c>
      <c r="F189" s="37">
        <v>213049.14448329047</v>
      </c>
      <c r="G189" s="37">
        <v>1713.5346206547479</v>
      </c>
      <c r="H189" s="37">
        <v>210104.63580019822</v>
      </c>
      <c r="I189" s="34"/>
      <c r="J189" s="34"/>
    </row>
    <row r="190" spans="1:10" x14ac:dyDescent="0.25">
      <c r="A190" s="64">
        <v>49796</v>
      </c>
      <c r="B190" s="36">
        <v>2036</v>
      </c>
      <c r="C190" s="37">
        <v>838.09863815392191</v>
      </c>
      <c r="D190" s="37">
        <v>875.43598250082596</v>
      </c>
      <c r="E190" s="37">
        <v>109933.46283795597</v>
      </c>
      <c r="F190" s="37">
        <v>213924.58046579128</v>
      </c>
      <c r="G190" s="37">
        <v>1713.5346206547479</v>
      </c>
      <c r="H190" s="37">
        <v>209266.53716204429</v>
      </c>
      <c r="I190" s="34"/>
      <c r="J190" s="34"/>
    </row>
    <row r="191" spans="1:10" x14ac:dyDescent="0.25">
      <c r="A191" s="64">
        <v>49827</v>
      </c>
      <c r="B191" s="36">
        <v>2036</v>
      </c>
      <c r="C191" s="37">
        <v>841.59071581289663</v>
      </c>
      <c r="D191" s="37">
        <v>871.94390484185124</v>
      </c>
      <c r="E191" s="37">
        <v>110775.05355376887</v>
      </c>
      <c r="F191" s="37">
        <v>214796.52437063312</v>
      </c>
      <c r="G191" s="37">
        <v>1713.5346206547479</v>
      </c>
      <c r="H191" s="37">
        <v>208424.94644623139</v>
      </c>
      <c r="I191" s="34"/>
      <c r="J191" s="34"/>
    </row>
    <row r="192" spans="1:10" x14ac:dyDescent="0.25">
      <c r="A192" s="64">
        <v>49857</v>
      </c>
      <c r="B192" s="36">
        <v>2036</v>
      </c>
      <c r="C192" s="37">
        <v>845.09734379545034</v>
      </c>
      <c r="D192" s="37">
        <v>868.43727685929753</v>
      </c>
      <c r="E192" s="37">
        <v>111620.15089756432</v>
      </c>
      <c r="F192" s="37">
        <v>215664.96164749243</v>
      </c>
      <c r="G192" s="37">
        <v>1713.5346206547479</v>
      </c>
      <c r="H192" s="37">
        <v>207579.84910243595</v>
      </c>
      <c r="I192" s="34"/>
      <c r="J192" s="34"/>
    </row>
    <row r="193" spans="1:10" x14ac:dyDescent="0.25">
      <c r="A193" s="64">
        <v>49888</v>
      </c>
      <c r="B193" s="36">
        <v>2036</v>
      </c>
      <c r="C193" s="37">
        <v>848.61858272793131</v>
      </c>
      <c r="D193" s="37">
        <v>864.91603792681656</v>
      </c>
      <c r="E193" s="37">
        <v>112468.76948029225</v>
      </c>
      <c r="F193" s="37">
        <v>216529.87768541925</v>
      </c>
      <c r="G193" s="37">
        <v>1713.5346206547479</v>
      </c>
      <c r="H193" s="37">
        <v>206731.23051970801</v>
      </c>
      <c r="I193" s="34"/>
      <c r="J193" s="34"/>
    </row>
    <row r="194" spans="1:10" x14ac:dyDescent="0.25">
      <c r="A194" s="64">
        <v>49919</v>
      </c>
      <c r="B194" s="36">
        <v>2036</v>
      </c>
      <c r="C194" s="37">
        <v>852.15449348929769</v>
      </c>
      <c r="D194" s="37">
        <v>861.38012716545018</v>
      </c>
      <c r="E194" s="37">
        <v>113320.92397378155</v>
      </c>
      <c r="F194" s="37">
        <v>217391.25781258469</v>
      </c>
      <c r="G194" s="37">
        <v>1713.5346206547479</v>
      </c>
      <c r="H194" s="37">
        <v>205879.07602621871</v>
      </c>
      <c r="I194" s="34"/>
      <c r="J194" s="34"/>
    </row>
    <row r="195" spans="1:10" x14ac:dyDescent="0.25">
      <c r="A195" s="64">
        <v>49949</v>
      </c>
      <c r="B195" s="36">
        <v>2036</v>
      </c>
      <c r="C195" s="37">
        <v>855.70513721216992</v>
      </c>
      <c r="D195" s="37">
        <v>857.82948344257795</v>
      </c>
      <c r="E195" s="37">
        <v>114176.62911099372</v>
      </c>
      <c r="F195" s="37">
        <v>218249.08729602728</v>
      </c>
      <c r="G195" s="37">
        <v>1713.5346206547479</v>
      </c>
      <c r="H195" s="37">
        <v>205023.37088900653</v>
      </c>
      <c r="I195" s="34"/>
      <c r="J195" s="34"/>
    </row>
    <row r="196" spans="1:10" x14ac:dyDescent="0.25">
      <c r="A196" s="64">
        <v>49980</v>
      </c>
      <c r="B196" s="36">
        <v>2036</v>
      </c>
      <c r="C196" s="37">
        <v>859.2705752838873</v>
      </c>
      <c r="D196" s="37">
        <v>854.26404537086057</v>
      </c>
      <c r="E196" s="37">
        <v>115035.8996862776</v>
      </c>
      <c r="F196" s="37">
        <v>219103.35134139814</v>
      </c>
      <c r="G196" s="37">
        <v>1713.5346206547479</v>
      </c>
      <c r="H196" s="37">
        <v>204164.10031372265</v>
      </c>
      <c r="I196" s="34"/>
      <c r="J196" s="34"/>
    </row>
    <row r="197" spans="1:10" x14ac:dyDescent="0.25">
      <c r="A197" s="64">
        <v>50010</v>
      </c>
      <c r="B197" s="36">
        <v>2036</v>
      </c>
      <c r="C197" s="37">
        <v>862.8508693475701</v>
      </c>
      <c r="D197" s="37">
        <v>850.68375130717777</v>
      </c>
      <c r="E197" s="37">
        <v>115898.75055562517</v>
      </c>
      <c r="F197" s="37">
        <v>219954.03509270531</v>
      </c>
      <c r="G197" s="37">
        <v>1713.5346206547479</v>
      </c>
      <c r="H197" s="37">
        <v>203301.24944437508</v>
      </c>
      <c r="I197" s="34"/>
      <c r="J197" s="34"/>
    </row>
    <row r="198" spans="1:10" x14ac:dyDescent="0.25">
      <c r="A198" s="64">
        <v>50041</v>
      </c>
      <c r="B198" s="36">
        <v>2037</v>
      </c>
      <c r="C198" s="37">
        <v>866.446081303185</v>
      </c>
      <c r="D198" s="37">
        <v>847.08853935156287</v>
      </c>
      <c r="E198" s="37">
        <v>116765.19663692836</v>
      </c>
      <c r="F198" s="37">
        <v>220801.12363205687</v>
      </c>
      <c r="G198" s="37">
        <v>1713.5346206547479</v>
      </c>
      <c r="H198" s="37">
        <v>202434.8033630719</v>
      </c>
      <c r="I198" s="34"/>
      <c r="J198" s="34"/>
    </row>
    <row r="199" spans="1:10" x14ac:dyDescent="0.25">
      <c r="A199" s="64">
        <v>50072</v>
      </c>
      <c r="B199" s="36">
        <v>2037</v>
      </c>
      <c r="C199" s="37">
        <v>870.05627330861489</v>
      </c>
      <c r="D199" s="37">
        <v>843.47834734613298</v>
      </c>
      <c r="E199" s="37">
        <v>117635.25291023697</v>
      </c>
      <c r="F199" s="37">
        <v>221644.601979403</v>
      </c>
      <c r="G199" s="37">
        <v>1713.5346206547479</v>
      </c>
      <c r="H199" s="37">
        <v>201564.74708976329</v>
      </c>
      <c r="I199" s="34"/>
      <c r="J199" s="34"/>
    </row>
    <row r="200" spans="1:10" x14ac:dyDescent="0.25">
      <c r="A200" s="64">
        <v>50100</v>
      </c>
      <c r="B200" s="36">
        <v>2037</v>
      </c>
      <c r="C200" s="37">
        <v>873.68150778073414</v>
      </c>
      <c r="D200" s="37">
        <v>839.85311287401373</v>
      </c>
      <c r="E200" s="37">
        <v>118508.93441801771</v>
      </c>
      <c r="F200" s="37">
        <v>222484.455092277</v>
      </c>
      <c r="G200" s="37">
        <v>1713.5346206547479</v>
      </c>
      <c r="H200" s="37">
        <v>200691.06558198255</v>
      </c>
      <c r="I200" s="34"/>
      <c r="J200" s="34"/>
    </row>
    <row r="201" spans="1:10" x14ac:dyDescent="0.25">
      <c r="A201" s="64">
        <v>50131</v>
      </c>
      <c r="B201" s="36">
        <v>2037</v>
      </c>
      <c r="C201" s="37">
        <v>877.32184739648721</v>
      </c>
      <c r="D201" s="37">
        <v>836.21277325826065</v>
      </c>
      <c r="E201" s="37">
        <v>119386.25626541419</v>
      </c>
      <c r="F201" s="37">
        <v>223320.66786553527</v>
      </c>
      <c r="G201" s="37">
        <v>1713.5346206547479</v>
      </c>
      <c r="H201" s="37">
        <v>199813.74373458605</v>
      </c>
      <c r="I201" s="34"/>
      <c r="J201" s="34"/>
    </row>
    <row r="202" spans="1:10" x14ac:dyDescent="0.25">
      <c r="A202" s="64">
        <v>50161</v>
      </c>
      <c r="B202" s="36">
        <v>2037</v>
      </c>
      <c r="C202" s="37">
        <v>880.97735509397262</v>
      </c>
      <c r="D202" s="37">
        <v>832.55726556077525</v>
      </c>
      <c r="E202" s="37">
        <v>120267.23362050817</v>
      </c>
      <c r="F202" s="37">
        <v>224153.22513109606</v>
      </c>
      <c r="G202" s="37">
        <v>1713.5346206547479</v>
      </c>
      <c r="H202" s="37">
        <v>198932.76637949207</v>
      </c>
      <c r="I202" s="34"/>
      <c r="J202" s="34"/>
    </row>
    <row r="203" spans="1:10" x14ac:dyDescent="0.25">
      <c r="A203" s="64">
        <v>50192</v>
      </c>
      <c r="B203" s="36">
        <v>2037</v>
      </c>
      <c r="C203" s="37">
        <v>884.64809407353084</v>
      </c>
      <c r="D203" s="37">
        <v>828.88652658121703</v>
      </c>
      <c r="E203" s="37">
        <v>121151.8817145817</v>
      </c>
      <c r="F203" s="37">
        <v>224982.11165767728</v>
      </c>
      <c r="G203" s="37">
        <v>1713.5346206547479</v>
      </c>
      <c r="H203" s="37">
        <v>198048.11828541855</v>
      </c>
      <c r="I203" s="34"/>
      <c r="J203" s="34"/>
    </row>
    <row r="204" spans="1:10" x14ac:dyDescent="0.25">
      <c r="A204" s="64">
        <v>50222</v>
      </c>
      <c r="B204" s="36">
        <v>2037</v>
      </c>
      <c r="C204" s="37">
        <v>888.33412779883713</v>
      </c>
      <c r="D204" s="37">
        <v>825.20049285591074</v>
      </c>
      <c r="E204" s="37">
        <v>122040.21584238054</v>
      </c>
      <c r="F204" s="37">
        <v>225807.31215053319</v>
      </c>
      <c r="G204" s="37">
        <v>1713.5346206547479</v>
      </c>
      <c r="H204" s="37">
        <v>197159.7841576197</v>
      </c>
      <c r="I204" s="34"/>
      <c r="J204" s="34"/>
    </row>
    <row r="205" spans="1:10" x14ac:dyDescent="0.25">
      <c r="A205" s="64">
        <v>50253</v>
      </c>
      <c r="B205" s="36">
        <v>2037</v>
      </c>
      <c r="C205" s="37">
        <v>892.03551999799902</v>
      </c>
      <c r="D205" s="37">
        <v>821.49910065674885</v>
      </c>
      <c r="E205" s="37">
        <v>122932.25136237853</v>
      </c>
      <c r="F205" s="37">
        <v>226628.81125118994</v>
      </c>
      <c r="G205" s="37">
        <v>1713.5346206547479</v>
      </c>
      <c r="H205" s="37">
        <v>196267.7486376217</v>
      </c>
      <c r="I205" s="34"/>
      <c r="J205" s="34"/>
    </row>
    <row r="206" spans="1:10" x14ac:dyDescent="0.25">
      <c r="A206" s="64">
        <v>50284</v>
      </c>
      <c r="B206" s="36">
        <v>2037</v>
      </c>
      <c r="C206" s="37">
        <v>895.7523346646575</v>
      </c>
      <c r="D206" s="37">
        <v>817.78228599009037</v>
      </c>
      <c r="E206" s="37">
        <v>123828.0036970432</v>
      </c>
      <c r="F206" s="37">
        <v>227446.59353718002</v>
      </c>
      <c r="G206" s="37">
        <v>1713.5346206547479</v>
      </c>
      <c r="H206" s="37">
        <v>195371.99630295704</v>
      </c>
      <c r="I206" s="34"/>
      <c r="J206" s="34"/>
    </row>
    <row r="207" spans="1:10" x14ac:dyDescent="0.25">
      <c r="A207" s="64">
        <v>50314</v>
      </c>
      <c r="B207" s="36">
        <v>2037</v>
      </c>
      <c r="C207" s="37">
        <v>899.48463605909353</v>
      </c>
      <c r="D207" s="37">
        <v>814.04998459565434</v>
      </c>
      <c r="E207" s="37">
        <v>124727.48833310229</v>
      </c>
      <c r="F207" s="37">
        <v>228260.64352177567</v>
      </c>
      <c r="G207" s="37">
        <v>1713.5346206547479</v>
      </c>
      <c r="H207" s="37">
        <v>194472.51166689795</v>
      </c>
      <c r="I207" s="34"/>
      <c r="J207" s="34"/>
    </row>
    <row r="208" spans="1:10" x14ac:dyDescent="0.25">
      <c r="A208" s="64">
        <v>50345</v>
      </c>
      <c r="B208" s="36">
        <v>2037</v>
      </c>
      <c r="C208" s="37">
        <v>903.23248870933969</v>
      </c>
      <c r="D208" s="37">
        <v>810.30213194540818</v>
      </c>
      <c r="E208" s="37">
        <v>125630.72082181163</v>
      </c>
      <c r="F208" s="37">
        <v>229070.94565372108</v>
      </c>
      <c r="G208" s="37">
        <v>1713.5346206547479</v>
      </c>
      <c r="H208" s="37">
        <v>193569.27917818862</v>
      </c>
      <c r="I208" s="34"/>
      <c r="J208" s="34"/>
    </row>
    <row r="209" spans="1:10" x14ac:dyDescent="0.25">
      <c r="A209" s="64">
        <v>50375</v>
      </c>
      <c r="B209" s="36">
        <v>2037</v>
      </c>
      <c r="C209" s="37">
        <v>906.9959574122953</v>
      </c>
      <c r="D209" s="37">
        <v>806.53866324245257</v>
      </c>
      <c r="E209" s="37">
        <v>126537.71677922392</v>
      </c>
      <c r="F209" s="37">
        <v>229877.48431696353</v>
      </c>
      <c r="G209" s="37">
        <v>1713.5346206547479</v>
      </c>
      <c r="H209" s="37">
        <v>192662.28322077633</v>
      </c>
      <c r="I209" s="34"/>
      <c r="J209" s="34"/>
    </row>
    <row r="210" spans="1:10" x14ac:dyDescent="0.25">
      <c r="A210" s="64">
        <v>50406</v>
      </c>
      <c r="B210" s="36">
        <v>2038</v>
      </c>
      <c r="C210" s="37">
        <v>910.77510723484647</v>
      </c>
      <c r="D210" s="37">
        <v>802.7595134199014</v>
      </c>
      <c r="E210" s="37">
        <v>127448.49188645877</v>
      </c>
      <c r="F210" s="37">
        <v>230680.24383038344</v>
      </c>
      <c r="G210" s="37">
        <v>1713.5346206547479</v>
      </c>
      <c r="H210" s="37">
        <v>191751.50811354149</v>
      </c>
      <c r="I210" s="34"/>
      <c r="J210" s="34"/>
    </row>
    <row r="211" spans="1:10" x14ac:dyDescent="0.25">
      <c r="A211" s="64">
        <v>50437</v>
      </c>
      <c r="B211" s="36">
        <v>2038</v>
      </c>
      <c r="C211" s="37">
        <v>914.57000351499164</v>
      </c>
      <c r="D211" s="37">
        <v>798.96461713975623</v>
      </c>
      <c r="E211" s="37">
        <v>128363.06188997376</v>
      </c>
      <c r="F211" s="37">
        <v>231479.20844752318</v>
      </c>
      <c r="G211" s="37">
        <v>1713.5346206547479</v>
      </c>
      <c r="H211" s="37">
        <v>190836.9381100265</v>
      </c>
      <c r="I211" s="34"/>
      <c r="J211" s="34"/>
    </row>
    <row r="212" spans="1:10" x14ac:dyDescent="0.25">
      <c r="A212" s="64">
        <v>50465</v>
      </c>
      <c r="B212" s="36">
        <v>2038</v>
      </c>
      <c r="C212" s="37">
        <v>918.38071186297077</v>
      </c>
      <c r="D212" s="37">
        <v>795.1539087917771</v>
      </c>
      <c r="E212" s="37">
        <v>129281.44260183674</v>
      </c>
      <c r="F212" s="37">
        <v>232274.36235631496</v>
      </c>
      <c r="G212" s="37">
        <v>1713.5346206547479</v>
      </c>
      <c r="H212" s="37">
        <v>189918.55739816354</v>
      </c>
      <c r="I212" s="34"/>
      <c r="J212" s="34"/>
    </row>
    <row r="213" spans="1:10" x14ac:dyDescent="0.25">
      <c r="A213" s="64">
        <v>50496</v>
      </c>
      <c r="B213" s="36">
        <v>2038</v>
      </c>
      <c r="C213" s="37">
        <v>922.20729816239975</v>
      </c>
      <c r="D213" s="37">
        <v>791.32732249234812</v>
      </c>
      <c r="E213" s="37">
        <v>130203.64989999913</v>
      </c>
      <c r="F213" s="37">
        <v>233065.68967880731</v>
      </c>
      <c r="G213" s="37">
        <v>1713.5346206547479</v>
      </c>
      <c r="H213" s="37">
        <v>188996.35010000115</v>
      </c>
      <c r="I213" s="34"/>
      <c r="J213" s="34"/>
    </row>
    <row r="214" spans="1:10" x14ac:dyDescent="0.25">
      <c r="A214" s="64">
        <v>50526</v>
      </c>
      <c r="B214" s="36">
        <v>2038</v>
      </c>
      <c r="C214" s="37">
        <v>926.04982857140976</v>
      </c>
      <c r="D214" s="37">
        <v>787.48479208333811</v>
      </c>
      <c r="E214" s="37">
        <v>131129.69972857053</v>
      </c>
      <c r="F214" s="37">
        <v>233853.17447089063</v>
      </c>
      <c r="G214" s="37">
        <v>1713.5346206547479</v>
      </c>
      <c r="H214" s="37">
        <v>188070.30027142973</v>
      </c>
      <c r="I214" s="34"/>
      <c r="J214" s="34"/>
    </row>
    <row r="215" spans="1:10" x14ac:dyDescent="0.25">
      <c r="A215" s="64">
        <v>50557</v>
      </c>
      <c r="B215" s="36">
        <v>2038</v>
      </c>
      <c r="C215" s="37">
        <v>929.90836952379061</v>
      </c>
      <c r="D215" s="37">
        <v>783.62625113095726</v>
      </c>
      <c r="E215" s="37">
        <v>132059.60809809432</v>
      </c>
      <c r="F215" s="37">
        <v>234636.80072202158</v>
      </c>
      <c r="G215" s="37">
        <v>1713.5346206547479</v>
      </c>
      <c r="H215" s="37">
        <v>187140.39190190594</v>
      </c>
      <c r="I215" s="34"/>
      <c r="J215" s="34"/>
    </row>
    <row r="216" spans="1:10" x14ac:dyDescent="0.25">
      <c r="A216" s="64">
        <v>50587</v>
      </c>
      <c r="B216" s="36">
        <v>2038</v>
      </c>
      <c r="C216" s="37">
        <v>933.78298773013978</v>
      </c>
      <c r="D216" s="37">
        <v>779.75163292460809</v>
      </c>
      <c r="E216" s="37">
        <v>132993.39108582446</v>
      </c>
      <c r="F216" s="37">
        <v>235416.55235494618</v>
      </c>
      <c r="G216" s="37">
        <v>1713.5346206547479</v>
      </c>
      <c r="H216" s="37">
        <v>186206.6089141758</v>
      </c>
      <c r="I216" s="34"/>
      <c r="J216" s="34"/>
    </row>
    <row r="217" spans="1:10" x14ac:dyDescent="0.25">
      <c r="A217" s="64">
        <v>50618</v>
      </c>
      <c r="B217" s="36">
        <v>2038</v>
      </c>
      <c r="C217" s="37">
        <v>937.67375017901531</v>
      </c>
      <c r="D217" s="37">
        <v>775.86087047573255</v>
      </c>
      <c r="E217" s="37">
        <v>133931.06483600347</v>
      </c>
      <c r="F217" s="37">
        <v>236192.41322542191</v>
      </c>
      <c r="G217" s="37">
        <v>1713.5346206547479</v>
      </c>
      <c r="H217" s="37">
        <v>185268.93516399679</v>
      </c>
      <c r="I217" s="34"/>
      <c r="J217" s="34"/>
    </row>
    <row r="218" spans="1:10" x14ac:dyDescent="0.25">
      <c r="A218" s="64">
        <v>50649</v>
      </c>
      <c r="B218" s="36">
        <v>2038</v>
      </c>
      <c r="C218" s="37">
        <v>941.58072413809452</v>
      </c>
      <c r="D218" s="37">
        <v>771.95389651665334</v>
      </c>
      <c r="E218" s="37">
        <v>134872.64556014157</v>
      </c>
      <c r="F218" s="37">
        <v>236964.36712193856</v>
      </c>
      <c r="G218" s="37">
        <v>1713.5346206547479</v>
      </c>
      <c r="H218" s="37">
        <v>184327.3544398587</v>
      </c>
      <c r="I218" s="34"/>
      <c r="J218" s="34"/>
    </row>
    <row r="219" spans="1:10" x14ac:dyDescent="0.25">
      <c r="A219" s="64">
        <v>50679</v>
      </c>
      <c r="B219" s="36">
        <v>2038</v>
      </c>
      <c r="C219" s="37">
        <v>945.50397715533654</v>
      </c>
      <c r="D219" s="37">
        <v>768.03064349941133</v>
      </c>
      <c r="E219" s="37">
        <v>135818.14953729691</v>
      </c>
      <c r="F219" s="37">
        <v>237732.39776543796</v>
      </c>
      <c r="G219" s="37">
        <v>1713.5346206547479</v>
      </c>
      <c r="H219" s="37">
        <v>183381.85046270335</v>
      </c>
      <c r="I219" s="34"/>
      <c r="J219" s="34"/>
    </row>
    <row r="220" spans="1:10" x14ac:dyDescent="0.25">
      <c r="A220" s="64">
        <v>50710</v>
      </c>
      <c r="B220" s="36">
        <v>2038</v>
      </c>
      <c r="C220" s="37">
        <v>949.44357706015046</v>
      </c>
      <c r="D220" s="37">
        <v>764.09104359459741</v>
      </c>
      <c r="E220" s="37">
        <v>136767.59311435706</v>
      </c>
      <c r="F220" s="37">
        <v>238496.48880903254</v>
      </c>
      <c r="G220" s="37">
        <v>1713.5346206547479</v>
      </c>
      <c r="H220" s="37">
        <v>182432.4068856432</v>
      </c>
      <c r="I220" s="34"/>
      <c r="J220" s="34"/>
    </row>
    <row r="221" spans="1:10" x14ac:dyDescent="0.25">
      <c r="A221" s="64">
        <v>50740</v>
      </c>
      <c r="B221" s="36">
        <v>2038</v>
      </c>
      <c r="C221" s="37">
        <v>953.39959196456778</v>
      </c>
      <c r="D221" s="37">
        <v>760.13502869018009</v>
      </c>
      <c r="E221" s="37">
        <v>137720.99270632165</v>
      </c>
      <c r="F221" s="37">
        <v>239256.62383772273</v>
      </c>
      <c r="G221" s="37">
        <v>1713.5346206547479</v>
      </c>
      <c r="H221" s="37">
        <v>181479.00729367862</v>
      </c>
      <c r="I221" s="34"/>
      <c r="J221" s="34"/>
    </row>
    <row r="222" spans="1:10" x14ac:dyDescent="0.25">
      <c r="A222" s="64">
        <v>50771</v>
      </c>
      <c r="B222" s="36">
        <v>2039</v>
      </c>
      <c r="C222" s="37">
        <v>957.37209026442031</v>
      </c>
      <c r="D222" s="37">
        <v>756.16253039032756</v>
      </c>
      <c r="E222" s="37">
        <v>138678.36479658607</v>
      </c>
      <c r="F222" s="37">
        <v>240012.78636811307</v>
      </c>
      <c r="G222" s="37">
        <v>1713.5346206547479</v>
      </c>
      <c r="H222" s="37">
        <v>180521.63520341419</v>
      </c>
      <c r="I222" s="34"/>
      <c r="J222" s="34"/>
    </row>
    <row r="223" spans="1:10" x14ac:dyDescent="0.25">
      <c r="A223" s="64">
        <v>50802</v>
      </c>
      <c r="B223" s="36">
        <v>2039</v>
      </c>
      <c r="C223" s="37">
        <v>961.36114064052208</v>
      </c>
      <c r="D223" s="37">
        <v>752.17348001422579</v>
      </c>
      <c r="E223" s="37">
        <v>139639.72593722658</v>
      </c>
      <c r="F223" s="37">
        <v>240764.9598481273</v>
      </c>
      <c r="G223" s="37">
        <v>1713.5346206547479</v>
      </c>
      <c r="H223" s="37">
        <v>179560.27406277368</v>
      </c>
      <c r="I223" s="34"/>
      <c r="J223" s="34"/>
    </row>
    <row r="224" spans="1:10" x14ac:dyDescent="0.25">
      <c r="A224" s="64">
        <v>50830</v>
      </c>
      <c r="B224" s="36">
        <v>2039</v>
      </c>
      <c r="C224" s="37">
        <v>965.36681205985758</v>
      </c>
      <c r="D224" s="37">
        <v>748.16780859489029</v>
      </c>
      <c r="E224" s="37">
        <v>140605.09274928644</v>
      </c>
      <c r="F224" s="37">
        <v>241513.12765672218</v>
      </c>
      <c r="G224" s="37">
        <v>1713.5346206547479</v>
      </c>
      <c r="H224" s="37">
        <v>178594.90725071382</v>
      </c>
      <c r="I224" s="34"/>
      <c r="J224" s="34"/>
    </row>
    <row r="225" spans="1:10" x14ac:dyDescent="0.25">
      <c r="A225" s="64">
        <v>50861</v>
      </c>
      <c r="B225" s="36">
        <v>2039</v>
      </c>
      <c r="C225" s="37">
        <v>969.38917377677353</v>
      </c>
      <c r="D225" s="37">
        <v>744.14544687797434</v>
      </c>
      <c r="E225" s="37">
        <v>141574.48192306323</v>
      </c>
      <c r="F225" s="37">
        <v>242257.27310360016</v>
      </c>
      <c r="G225" s="37">
        <v>1713.5346206547479</v>
      </c>
      <c r="H225" s="37">
        <v>177625.51807693703</v>
      </c>
      <c r="I225" s="34"/>
      <c r="J225" s="34"/>
    </row>
    <row r="226" spans="1:10" x14ac:dyDescent="0.25">
      <c r="A226" s="64">
        <v>50891</v>
      </c>
      <c r="B226" s="36">
        <v>2039</v>
      </c>
      <c r="C226" s="37">
        <v>973.42829533417682</v>
      </c>
      <c r="D226" s="37">
        <v>740.10632532057105</v>
      </c>
      <c r="E226" s="37">
        <v>142547.91021839742</v>
      </c>
      <c r="F226" s="37">
        <v>242997.37942892074</v>
      </c>
      <c r="G226" s="37">
        <v>1713.5346206547479</v>
      </c>
      <c r="H226" s="37">
        <v>176652.08978160284</v>
      </c>
      <c r="I226" s="34"/>
      <c r="J226" s="34"/>
    </row>
    <row r="227" spans="1:10" x14ac:dyDescent="0.25">
      <c r="A227" s="64">
        <v>50922</v>
      </c>
      <c r="B227" s="36">
        <v>2039</v>
      </c>
      <c r="C227" s="37">
        <v>977.48424656473605</v>
      </c>
      <c r="D227" s="37">
        <v>736.05037409001181</v>
      </c>
      <c r="E227" s="37">
        <v>143525.39446496216</v>
      </c>
      <c r="F227" s="37">
        <v>243733.42980301075</v>
      </c>
      <c r="G227" s="37">
        <v>1713.5346206547479</v>
      </c>
      <c r="H227" s="37">
        <v>175674.60553503811</v>
      </c>
      <c r="I227" s="34"/>
      <c r="J227" s="34"/>
    </row>
    <row r="228" spans="1:10" x14ac:dyDescent="0.25">
      <c r="A228" s="64">
        <v>50952</v>
      </c>
      <c r="B228" s="36">
        <v>2039</v>
      </c>
      <c r="C228" s="37">
        <v>981.55709759208912</v>
      </c>
      <c r="D228" s="37">
        <v>731.97752306265875</v>
      </c>
      <c r="E228" s="37">
        <v>144506.95156255426</v>
      </c>
      <c r="F228" s="37">
        <v>244465.40732607341</v>
      </c>
      <c r="G228" s="37">
        <v>1713.5346206547479</v>
      </c>
      <c r="H228" s="37">
        <v>174693.04843744601</v>
      </c>
      <c r="I228" s="34"/>
      <c r="J228" s="34"/>
    </row>
    <row r="229" spans="1:10" x14ac:dyDescent="0.25">
      <c r="A229" s="64">
        <v>50983</v>
      </c>
      <c r="B229" s="36">
        <v>2039</v>
      </c>
      <c r="C229" s="37">
        <v>985.64691883205614</v>
      </c>
      <c r="D229" s="37">
        <v>727.88770182269172</v>
      </c>
      <c r="E229" s="37">
        <v>145492.59848138632</v>
      </c>
      <c r="F229" s="37">
        <v>245193.29502789609</v>
      </c>
      <c r="G229" s="37">
        <v>1713.5346206547479</v>
      </c>
      <c r="H229" s="37">
        <v>173707.40151861394</v>
      </c>
      <c r="I229" s="34"/>
      <c r="J229" s="34"/>
    </row>
    <row r="230" spans="1:10" x14ac:dyDescent="0.25">
      <c r="A230" s="64">
        <v>51014</v>
      </c>
      <c r="B230" s="36">
        <v>2039</v>
      </c>
      <c r="C230" s="37">
        <v>989.75378099385637</v>
      </c>
      <c r="D230" s="37">
        <v>723.7808396608915</v>
      </c>
      <c r="E230" s="37">
        <v>146482.35226238018</v>
      </c>
      <c r="F230" s="37">
        <v>245917.075867557</v>
      </c>
      <c r="G230" s="37">
        <v>1713.5346206547479</v>
      </c>
      <c r="H230" s="37">
        <v>172717.64773762008</v>
      </c>
      <c r="I230" s="34"/>
      <c r="J230" s="34"/>
    </row>
    <row r="231" spans="1:10" x14ac:dyDescent="0.25">
      <c r="A231" s="64">
        <v>51044</v>
      </c>
      <c r="B231" s="36">
        <v>2039</v>
      </c>
      <c r="C231" s="37">
        <v>993.87775508133075</v>
      </c>
      <c r="D231" s="37">
        <v>719.65686557341712</v>
      </c>
      <c r="E231" s="37">
        <v>147476.23001746152</v>
      </c>
      <c r="F231" s="37">
        <v>246636.73273313043</v>
      </c>
      <c r="G231" s="37">
        <v>1713.5346206547479</v>
      </c>
      <c r="H231" s="37">
        <v>171723.76998253874</v>
      </c>
      <c r="I231" s="34"/>
      <c r="J231" s="34"/>
    </row>
    <row r="232" spans="1:10" x14ac:dyDescent="0.25">
      <c r="A232" s="64">
        <v>51075</v>
      </c>
      <c r="B232" s="36">
        <v>2039</v>
      </c>
      <c r="C232" s="37">
        <v>998.01891239416966</v>
      </c>
      <c r="D232" s="37">
        <v>715.51570826057821</v>
      </c>
      <c r="E232" s="37">
        <v>148474.2489298557</v>
      </c>
      <c r="F232" s="37">
        <v>247352.24844139101</v>
      </c>
      <c r="G232" s="37">
        <v>1713.5346206547479</v>
      </c>
      <c r="H232" s="37">
        <v>170725.75107014456</v>
      </c>
      <c r="I232" s="34"/>
      <c r="J232" s="34"/>
    </row>
    <row r="233" spans="1:10" x14ac:dyDescent="0.25">
      <c r="A233" s="64">
        <v>51105</v>
      </c>
      <c r="B233" s="36">
        <v>2039</v>
      </c>
      <c r="C233" s="37">
        <v>1002.1773245291455</v>
      </c>
      <c r="D233" s="37">
        <v>711.35729612560237</v>
      </c>
      <c r="E233" s="37">
        <v>149476.42625438486</v>
      </c>
      <c r="F233" s="37">
        <v>248063.60573751663</v>
      </c>
      <c r="G233" s="37">
        <v>1713.5346206547479</v>
      </c>
      <c r="H233" s="37">
        <v>169723.5737456154</v>
      </c>
      <c r="I233" s="34"/>
      <c r="J233" s="34"/>
    </row>
    <row r="234" spans="1:10" x14ac:dyDescent="0.25">
      <c r="A234" s="64">
        <v>51136</v>
      </c>
      <c r="B234" s="36">
        <v>2040</v>
      </c>
      <c r="C234" s="37">
        <v>1006.3530633813504</v>
      </c>
      <c r="D234" s="37">
        <v>707.18155727339752</v>
      </c>
      <c r="E234" s="37">
        <v>150482.77931776622</v>
      </c>
      <c r="F234" s="37">
        <v>248770.78729479003</v>
      </c>
      <c r="G234" s="37">
        <v>1713.5346206547479</v>
      </c>
      <c r="H234" s="37">
        <v>168717.22068223404</v>
      </c>
      <c r="I234" s="34"/>
      <c r="J234" s="34"/>
    </row>
    <row r="235" spans="1:10" x14ac:dyDescent="0.25">
      <c r="A235" s="64">
        <v>51167</v>
      </c>
      <c r="B235" s="36">
        <v>2040</v>
      </c>
      <c r="C235" s="37">
        <v>1010.5462011454393</v>
      </c>
      <c r="D235" s="37">
        <v>702.98841950930853</v>
      </c>
      <c r="E235" s="37">
        <v>151493.32551891168</v>
      </c>
      <c r="F235" s="37">
        <v>249473.77571429935</v>
      </c>
      <c r="G235" s="37">
        <v>1713.5346206547479</v>
      </c>
      <c r="H235" s="37">
        <v>167706.67448108859</v>
      </c>
      <c r="I235" s="34"/>
      <c r="J235" s="34"/>
    </row>
    <row r="236" spans="1:10" x14ac:dyDescent="0.25">
      <c r="A236" s="64">
        <v>51196</v>
      </c>
      <c r="B236" s="36">
        <v>2040</v>
      </c>
      <c r="C236" s="37">
        <v>1014.7568103168787</v>
      </c>
      <c r="D236" s="37">
        <v>698.77781033786914</v>
      </c>
      <c r="E236" s="37">
        <v>152508.08232922855</v>
      </c>
      <c r="F236" s="37">
        <v>250172.55352463722</v>
      </c>
      <c r="G236" s="37">
        <v>1713.5346206547479</v>
      </c>
      <c r="H236" s="37">
        <v>166691.91767077171</v>
      </c>
      <c r="I236" s="34"/>
      <c r="J236" s="34"/>
    </row>
    <row r="237" spans="1:10" x14ac:dyDescent="0.25">
      <c r="A237" s="64">
        <v>51227</v>
      </c>
      <c r="B237" s="36">
        <v>2040</v>
      </c>
      <c r="C237" s="37">
        <v>1018.984963693199</v>
      </c>
      <c r="D237" s="37">
        <v>694.54965696154886</v>
      </c>
      <c r="E237" s="37">
        <v>153527.06729292174</v>
      </c>
      <c r="F237" s="37">
        <v>250867.10318159877</v>
      </c>
      <c r="G237" s="37">
        <v>1713.5346206547479</v>
      </c>
      <c r="H237" s="37">
        <v>165672.93270707852</v>
      </c>
      <c r="I237" s="34"/>
      <c r="J237" s="34"/>
    </row>
    <row r="238" spans="1:10" x14ac:dyDescent="0.25">
      <c r="A238" s="64">
        <v>51257</v>
      </c>
      <c r="B238" s="36">
        <v>2040</v>
      </c>
      <c r="C238" s="37">
        <v>1023.230734375254</v>
      </c>
      <c r="D238" s="37">
        <v>690.3038862794939</v>
      </c>
      <c r="E238" s="37">
        <v>154550.29802729699</v>
      </c>
      <c r="F238" s="37">
        <v>251557.40706787826</v>
      </c>
      <c r="G238" s="37">
        <v>1713.5346206547479</v>
      </c>
      <c r="H238" s="37">
        <v>164649.70197270327</v>
      </c>
      <c r="I238" s="34"/>
      <c r="J238" s="34"/>
    </row>
    <row r="239" spans="1:10" x14ac:dyDescent="0.25">
      <c r="A239" s="64">
        <v>51288</v>
      </c>
      <c r="B239" s="36">
        <v>2040</v>
      </c>
      <c r="C239" s="37">
        <v>1027.4941957684841</v>
      </c>
      <c r="D239" s="37">
        <v>686.04042488626374</v>
      </c>
      <c r="E239" s="37">
        <v>155577.79222306548</v>
      </c>
      <c r="F239" s="37">
        <v>252243.44749276454</v>
      </c>
      <c r="G239" s="37">
        <v>1713.5346206547479</v>
      </c>
      <c r="H239" s="37">
        <v>163622.20777693478</v>
      </c>
      <c r="I239" s="34"/>
      <c r="J239" s="34"/>
    </row>
    <row r="240" spans="1:10" x14ac:dyDescent="0.25">
      <c r="A240" s="64">
        <v>51318</v>
      </c>
      <c r="B240" s="36">
        <v>2040</v>
      </c>
      <c r="C240" s="37">
        <v>1031.7754215841862</v>
      </c>
      <c r="D240" s="37">
        <v>681.75919907056164</v>
      </c>
      <c r="E240" s="37">
        <v>156609.56764464968</v>
      </c>
      <c r="F240" s="37">
        <v>252925.2066918351</v>
      </c>
      <c r="G240" s="37">
        <v>1713.5346206547479</v>
      </c>
      <c r="H240" s="37">
        <v>162590.43235535058</v>
      </c>
      <c r="I240" s="34"/>
      <c r="J240" s="34"/>
    </row>
    <row r="241" spans="1:10" x14ac:dyDescent="0.25">
      <c r="A241" s="64">
        <v>51349</v>
      </c>
      <c r="B241" s="36">
        <v>2040</v>
      </c>
      <c r="C241" s="37">
        <v>1036.074485840787</v>
      </c>
      <c r="D241" s="37">
        <v>677.46013481396074</v>
      </c>
      <c r="E241" s="37">
        <v>157645.64213049048</v>
      </c>
      <c r="F241" s="37">
        <v>253602.66682664907</v>
      </c>
      <c r="G241" s="37">
        <v>1713.5346206547479</v>
      </c>
      <c r="H241" s="37">
        <v>161554.35786950978</v>
      </c>
      <c r="I241" s="34"/>
      <c r="J241" s="34"/>
    </row>
    <row r="242" spans="1:10" x14ac:dyDescent="0.25">
      <c r="A242" s="64">
        <v>51380</v>
      </c>
      <c r="B242" s="36">
        <v>2040</v>
      </c>
      <c r="C242" s="37">
        <v>1040.3914628651237</v>
      </c>
      <c r="D242" s="37">
        <v>673.14315778962407</v>
      </c>
      <c r="E242" s="37">
        <v>158686.03359335559</v>
      </c>
      <c r="F242" s="37">
        <v>254275.8099844387</v>
      </c>
      <c r="G242" s="37">
        <v>1713.5346206547479</v>
      </c>
      <c r="H242" s="37">
        <v>160513.96640664467</v>
      </c>
      <c r="I242" s="34"/>
      <c r="J242" s="34"/>
    </row>
    <row r="243" spans="1:10" x14ac:dyDescent="0.25">
      <c r="A243" s="64">
        <v>51410</v>
      </c>
      <c r="B243" s="36">
        <v>2040</v>
      </c>
      <c r="C243" s="37">
        <v>1044.7264272937282</v>
      </c>
      <c r="D243" s="37">
        <v>668.80819336101956</v>
      </c>
      <c r="E243" s="37">
        <v>159730.76002064932</v>
      </c>
      <c r="F243" s="37">
        <v>254944.61817779971</v>
      </c>
      <c r="G243" s="37">
        <v>1713.5346206547479</v>
      </c>
      <c r="H243" s="37">
        <v>159469.23997935094</v>
      </c>
      <c r="I243" s="34"/>
      <c r="J243" s="34"/>
    </row>
    <row r="244" spans="1:10" x14ac:dyDescent="0.25">
      <c r="A244" s="64">
        <v>51441</v>
      </c>
      <c r="B244" s="36">
        <v>2040</v>
      </c>
      <c r="C244" s="37">
        <v>1049.079454074119</v>
      </c>
      <c r="D244" s="37">
        <v>664.455166580629</v>
      </c>
      <c r="E244" s="37">
        <v>160779.83947472344</v>
      </c>
      <c r="F244" s="37">
        <v>255609.07334438033</v>
      </c>
      <c r="G244" s="37">
        <v>1713.5346206547479</v>
      </c>
      <c r="H244" s="37">
        <v>158420.16052527682</v>
      </c>
      <c r="I244" s="34"/>
      <c r="J244" s="34"/>
    </row>
    <row r="245" spans="1:10" x14ac:dyDescent="0.25">
      <c r="A245" s="64">
        <v>51471</v>
      </c>
      <c r="B245" s="36">
        <v>2040</v>
      </c>
      <c r="C245" s="37">
        <v>1053.4506184660945</v>
      </c>
      <c r="D245" s="37">
        <v>660.08400218865347</v>
      </c>
      <c r="E245" s="37">
        <v>161833.29009318954</v>
      </c>
      <c r="F245" s="37">
        <v>256269.15734656897</v>
      </c>
      <c r="G245" s="37">
        <v>1713.5346206547479</v>
      </c>
      <c r="H245" s="37">
        <v>157366.70990681072</v>
      </c>
      <c r="I245" s="34"/>
      <c r="J245" s="34"/>
    </row>
    <row r="246" spans="1:10" x14ac:dyDescent="0.25">
      <c r="A246" s="64">
        <v>51502</v>
      </c>
      <c r="B246" s="36">
        <v>2041</v>
      </c>
      <c r="C246" s="37">
        <v>1057.8399960430365</v>
      </c>
      <c r="D246" s="37">
        <v>655.69462461171133</v>
      </c>
      <c r="E246" s="37">
        <v>162891.13008923258</v>
      </c>
      <c r="F246" s="37">
        <v>256924.85197118067</v>
      </c>
      <c r="G246" s="37">
        <v>1713.5346206547479</v>
      </c>
      <c r="H246" s="37">
        <v>156308.86991076768</v>
      </c>
      <c r="I246" s="34"/>
      <c r="J246" s="34"/>
    </row>
    <row r="247" spans="1:10" x14ac:dyDescent="0.25">
      <c r="A247" s="64">
        <v>51533</v>
      </c>
      <c r="B247" s="36">
        <v>2041</v>
      </c>
      <c r="C247" s="37">
        <v>1062.2476626932157</v>
      </c>
      <c r="D247" s="37">
        <v>651.28695796153204</v>
      </c>
      <c r="E247" s="37">
        <v>163953.37775192579</v>
      </c>
      <c r="F247" s="37">
        <v>257576.13892914221</v>
      </c>
      <c r="G247" s="37">
        <v>1713.5346206547479</v>
      </c>
      <c r="H247" s="37">
        <v>155246.62224807448</v>
      </c>
      <c r="I247" s="34"/>
      <c r="J247" s="34"/>
    </row>
    <row r="248" spans="1:10" x14ac:dyDescent="0.25">
      <c r="A248" s="64">
        <v>51561</v>
      </c>
      <c r="B248" s="36">
        <v>2041</v>
      </c>
      <c r="C248" s="37">
        <v>1066.673694621104</v>
      </c>
      <c r="D248" s="37">
        <v>646.86092603364375</v>
      </c>
      <c r="E248" s="37">
        <v>165020.05144654689</v>
      </c>
      <c r="F248" s="37">
        <v>258222.99985517585</v>
      </c>
      <c r="G248" s="37">
        <v>1713.5346206547479</v>
      </c>
      <c r="H248" s="37">
        <v>154179.94855345337</v>
      </c>
      <c r="I248" s="34"/>
      <c r="J248" s="34"/>
    </row>
    <row r="249" spans="1:10" x14ac:dyDescent="0.25">
      <c r="A249" s="64">
        <v>51592</v>
      </c>
      <c r="B249" s="36">
        <v>2041</v>
      </c>
      <c r="C249" s="37">
        <v>1071.1181683486921</v>
      </c>
      <c r="D249" s="37">
        <v>642.4164523060557</v>
      </c>
      <c r="E249" s="37">
        <v>166091.16961489557</v>
      </c>
      <c r="F249" s="37">
        <v>258865.41630748191</v>
      </c>
      <c r="G249" s="37">
        <v>1713.5346206547479</v>
      </c>
      <c r="H249" s="37">
        <v>153108.83038510469</v>
      </c>
      <c r="I249" s="34"/>
      <c r="J249" s="34"/>
    </row>
    <row r="250" spans="1:10" x14ac:dyDescent="0.25">
      <c r="A250" s="64">
        <v>51622</v>
      </c>
      <c r="B250" s="36">
        <v>2041</v>
      </c>
      <c r="C250" s="37">
        <v>1075.5811607168116</v>
      </c>
      <c r="D250" s="37">
        <v>637.95345993793626</v>
      </c>
      <c r="E250" s="37">
        <v>167166.75077561237</v>
      </c>
      <c r="F250" s="37">
        <v>259503.36976741985</v>
      </c>
      <c r="G250" s="37">
        <v>1713.5346206547479</v>
      </c>
      <c r="H250" s="37">
        <v>152033.2492243879</v>
      </c>
      <c r="I250" s="34"/>
      <c r="J250" s="34"/>
    </row>
    <row r="251" spans="1:10" x14ac:dyDescent="0.25">
      <c r="A251" s="64">
        <v>51653</v>
      </c>
      <c r="B251" s="36">
        <v>2041</v>
      </c>
      <c r="C251" s="37">
        <v>1080.0627488864648</v>
      </c>
      <c r="D251" s="37">
        <v>633.47187176828299</v>
      </c>
      <c r="E251" s="37">
        <v>168246.81352449884</v>
      </c>
      <c r="F251" s="37">
        <v>260136.84163918812</v>
      </c>
      <c r="G251" s="37">
        <v>1713.5346206547479</v>
      </c>
      <c r="H251" s="37">
        <v>150953.18647550142</v>
      </c>
      <c r="I251" s="34"/>
      <c r="J251" s="34"/>
    </row>
    <row r="252" spans="1:10" x14ac:dyDescent="0.25">
      <c r="A252" s="64">
        <v>51683</v>
      </c>
      <c r="B252" s="36">
        <v>2041</v>
      </c>
      <c r="C252" s="37">
        <v>1084.5630103401586</v>
      </c>
      <c r="D252" s="37">
        <v>628.97161031458927</v>
      </c>
      <c r="E252" s="37">
        <v>169331.37653483899</v>
      </c>
      <c r="F252" s="37">
        <v>260765.81324950271</v>
      </c>
      <c r="G252" s="37">
        <v>1713.5346206547479</v>
      </c>
      <c r="H252" s="37">
        <v>149868.62346516128</v>
      </c>
      <c r="I252" s="34"/>
      <c r="J252" s="34"/>
    </row>
    <row r="253" spans="1:10" x14ac:dyDescent="0.25">
      <c r="A253" s="64">
        <v>51714</v>
      </c>
      <c r="B253" s="36">
        <v>2041</v>
      </c>
      <c r="C253" s="37">
        <v>1089.0820228832426</v>
      </c>
      <c r="D253" s="37">
        <v>624.45259777150534</v>
      </c>
      <c r="E253" s="37">
        <v>170420.45855772222</v>
      </c>
      <c r="F253" s="37">
        <v>261390.26584727422</v>
      </c>
      <c r="G253" s="37">
        <v>1713.5346206547479</v>
      </c>
      <c r="H253" s="37">
        <v>148779.54144227804</v>
      </c>
      <c r="I253" s="34"/>
      <c r="J253" s="34"/>
    </row>
    <row r="254" spans="1:10" x14ac:dyDescent="0.25">
      <c r="A254" s="64">
        <v>51745</v>
      </c>
      <c r="B254" s="36">
        <v>2041</v>
      </c>
      <c r="C254" s="37">
        <v>1093.6198646452558</v>
      </c>
      <c r="D254" s="37">
        <v>619.91475600949195</v>
      </c>
      <c r="E254" s="37">
        <v>171514.07842236749</v>
      </c>
      <c r="F254" s="37">
        <v>262010.18060328372</v>
      </c>
      <c r="G254" s="37">
        <v>1713.5346206547479</v>
      </c>
      <c r="H254" s="37">
        <v>147685.92157763278</v>
      </c>
      <c r="I254" s="34"/>
      <c r="J254" s="34"/>
    </row>
    <row r="255" spans="1:10" x14ac:dyDescent="0.25">
      <c r="A255" s="64">
        <v>51775</v>
      </c>
      <c r="B255" s="36">
        <v>2041</v>
      </c>
      <c r="C255" s="37">
        <v>1098.1766140812779</v>
      </c>
      <c r="D255" s="37">
        <v>615.35800657346988</v>
      </c>
      <c r="E255" s="37">
        <v>172612.25503644877</v>
      </c>
      <c r="F255" s="37">
        <v>262625.53860985721</v>
      </c>
      <c r="G255" s="37">
        <v>1713.5346206547479</v>
      </c>
      <c r="H255" s="37">
        <v>146587.74496355149</v>
      </c>
      <c r="I255" s="34"/>
      <c r="J255" s="34"/>
    </row>
    <row r="256" spans="1:10" x14ac:dyDescent="0.25">
      <c r="A256" s="64">
        <v>51806</v>
      </c>
      <c r="B256" s="36">
        <v>2041</v>
      </c>
      <c r="C256" s="37">
        <v>1102.7523499732833</v>
      </c>
      <c r="D256" s="37">
        <v>610.78227068146464</v>
      </c>
      <c r="E256" s="37">
        <v>173715.00738642205</v>
      </c>
      <c r="F256" s="37">
        <v>263236.32088053867</v>
      </c>
      <c r="G256" s="37">
        <v>1713.5346206547479</v>
      </c>
      <c r="H256" s="37">
        <v>145484.99261357822</v>
      </c>
      <c r="I256" s="34"/>
      <c r="J256" s="34"/>
    </row>
    <row r="257" spans="1:10" x14ac:dyDescent="0.25">
      <c r="A257" s="64">
        <v>51836</v>
      </c>
      <c r="B257" s="36">
        <v>2041</v>
      </c>
      <c r="C257" s="37">
        <v>1107.3471514315052</v>
      </c>
      <c r="D257" s="37">
        <v>606.1874692232426</v>
      </c>
      <c r="E257" s="37">
        <v>174822.35453785356</v>
      </c>
      <c r="F257" s="37">
        <v>263842.50834976189</v>
      </c>
      <c r="G257" s="37">
        <v>1713.5346206547479</v>
      </c>
      <c r="H257" s="37">
        <v>144377.6454621467</v>
      </c>
      <c r="I257" s="34"/>
      <c r="J257" s="34"/>
    </row>
    <row r="258" spans="1:10" x14ac:dyDescent="0.25">
      <c r="A258" s="64">
        <v>51867</v>
      </c>
      <c r="B258" s="36">
        <v>2042</v>
      </c>
      <c r="C258" s="37">
        <v>1111.9610978958033</v>
      </c>
      <c r="D258" s="37">
        <v>601.57352275894459</v>
      </c>
      <c r="E258" s="37">
        <v>175934.31563574937</v>
      </c>
      <c r="F258" s="37">
        <v>264444.08187252085</v>
      </c>
      <c r="G258" s="37">
        <v>1713.5346206547479</v>
      </c>
      <c r="H258" s="37">
        <v>143265.68436425089</v>
      </c>
      <c r="I258" s="34"/>
      <c r="J258" s="34"/>
    </row>
    <row r="259" spans="1:10" x14ac:dyDescent="0.25">
      <c r="A259" s="64">
        <v>51898</v>
      </c>
      <c r="B259" s="36">
        <v>2042</v>
      </c>
      <c r="C259" s="37">
        <v>1116.5942691370358</v>
      </c>
      <c r="D259" s="37">
        <v>596.94035151771209</v>
      </c>
      <c r="E259" s="37">
        <v>177050.90990488642</v>
      </c>
      <c r="F259" s="37">
        <v>265041.02222403855</v>
      </c>
      <c r="G259" s="37">
        <v>1713.5346206547479</v>
      </c>
      <c r="H259" s="37">
        <v>142149.09009511385</v>
      </c>
      <c r="I259" s="34"/>
      <c r="J259" s="34"/>
    </row>
    <row r="260" spans="1:10" x14ac:dyDescent="0.25">
      <c r="A260" s="64">
        <v>51926</v>
      </c>
      <c r="B260" s="36">
        <v>2042</v>
      </c>
      <c r="C260" s="37">
        <v>1121.2467452584401</v>
      </c>
      <c r="D260" s="37">
        <v>592.28787539630775</v>
      </c>
      <c r="E260" s="37">
        <v>178172.15665014487</v>
      </c>
      <c r="F260" s="37">
        <v>265633.31009943486</v>
      </c>
      <c r="G260" s="37">
        <v>1713.5346206547479</v>
      </c>
      <c r="H260" s="37">
        <v>141027.84334985539</v>
      </c>
      <c r="I260" s="34"/>
      <c r="J260" s="34"/>
    </row>
    <row r="261" spans="1:10" x14ac:dyDescent="0.25">
      <c r="A261" s="64">
        <v>51957</v>
      </c>
      <c r="B261" s="36">
        <v>2042</v>
      </c>
      <c r="C261" s="37">
        <v>1125.9186066970169</v>
      </c>
      <c r="D261" s="37">
        <v>587.61601395773084</v>
      </c>
      <c r="E261" s="37">
        <v>179298.0752568419</v>
      </c>
      <c r="F261" s="37">
        <v>266220.92611339258</v>
      </c>
      <c r="G261" s="37">
        <v>1713.5346206547479</v>
      </c>
      <c r="H261" s="37">
        <v>139901.92474315836</v>
      </c>
      <c r="I261" s="34"/>
      <c r="J261" s="34"/>
    </row>
    <row r="262" spans="1:10" x14ac:dyDescent="0.25">
      <c r="A262" s="64">
        <v>51987</v>
      </c>
      <c r="B262" s="36">
        <v>2042</v>
      </c>
      <c r="C262" s="37">
        <v>1130.6099342249213</v>
      </c>
      <c r="D262" s="37">
        <v>582.92468642982658</v>
      </c>
      <c r="E262" s="37">
        <v>180428.68519106682</v>
      </c>
      <c r="F262" s="37">
        <v>266803.85079982242</v>
      </c>
      <c r="G262" s="37">
        <v>1713.5346206547479</v>
      </c>
      <c r="H262" s="37">
        <v>138771.31480893344</v>
      </c>
      <c r="I262" s="34"/>
      <c r="J262" s="34"/>
    </row>
    <row r="263" spans="1:10" x14ac:dyDescent="0.25">
      <c r="A263" s="64">
        <v>52018</v>
      </c>
      <c r="B263" s="36">
        <v>2042</v>
      </c>
      <c r="C263" s="37">
        <v>1135.3208089508585</v>
      </c>
      <c r="D263" s="37">
        <v>578.21381170388941</v>
      </c>
      <c r="E263" s="37">
        <v>181564.00600001769</v>
      </c>
      <c r="F263" s="37">
        <v>267382.06461152632</v>
      </c>
      <c r="G263" s="37">
        <v>1713.5346206547479</v>
      </c>
      <c r="H263" s="37">
        <v>137635.99399998257</v>
      </c>
      <c r="I263" s="34"/>
      <c r="J263" s="34"/>
    </row>
    <row r="264" spans="1:10" x14ac:dyDescent="0.25">
      <c r="A264" s="64">
        <v>52048</v>
      </c>
      <c r="B264" s="36">
        <v>2042</v>
      </c>
      <c r="C264" s="37">
        <v>1140.0513123214871</v>
      </c>
      <c r="D264" s="37">
        <v>573.48330833326077</v>
      </c>
      <c r="E264" s="37">
        <v>182704.05731233917</v>
      </c>
      <c r="F264" s="37">
        <v>267955.54791985959</v>
      </c>
      <c r="G264" s="37">
        <v>1713.5346206547479</v>
      </c>
      <c r="H264" s="37">
        <v>136495.9426876611</v>
      </c>
      <c r="I264" s="34"/>
      <c r="J264" s="34"/>
    </row>
    <row r="265" spans="1:10" x14ac:dyDescent="0.25">
      <c r="A265" s="64">
        <v>52079</v>
      </c>
      <c r="B265" s="36">
        <v>2042</v>
      </c>
      <c r="C265" s="37">
        <v>1144.8015261228265</v>
      </c>
      <c r="D265" s="37">
        <v>568.73309453192121</v>
      </c>
      <c r="E265" s="37">
        <v>183848.85883846198</v>
      </c>
      <c r="F265" s="37">
        <v>268524.28101439151</v>
      </c>
      <c r="G265" s="37">
        <v>1713.5346206547479</v>
      </c>
      <c r="H265" s="37">
        <v>135351.14116153828</v>
      </c>
      <c r="I265" s="34"/>
      <c r="J265" s="34"/>
    </row>
    <row r="266" spans="1:10" x14ac:dyDescent="0.25">
      <c r="A266" s="64">
        <v>52110</v>
      </c>
      <c r="B266" s="36">
        <v>2042</v>
      </c>
      <c r="C266" s="37">
        <v>1149.5715324816715</v>
      </c>
      <c r="D266" s="37">
        <v>563.96308817307624</v>
      </c>
      <c r="E266" s="37">
        <v>184998.43037094365</v>
      </c>
      <c r="F266" s="37">
        <v>269088.24410256458</v>
      </c>
      <c r="G266" s="37">
        <v>1713.5346206547479</v>
      </c>
      <c r="H266" s="37">
        <v>134201.56962905661</v>
      </c>
      <c r="I266" s="34"/>
      <c r="J266" s="34"/>
    </row>
    <row r="267" spans="1:10" x14ac:dyDescent="0.25">
      <c r="A267" s="64">
        <v>52140</v>
      </c>
      <c r="B267" s="36">
        <v>2042</v>
      </c>
      <c r="C267" s="37">
        <v>1154.3614138670118</v>
      </c>
      <c r="D267" s="37">
        <v>559.17320678773592</v>
      </c>
      <c r="E267" s="37">
        <v>186152.79178481066</v>
      </c>
      <c r="F267" s="37">
        <v>269647.41730935231</v>
      </c>
      <c r="G267" s="37">
        <v>1713.5346206547479</v>
      </c>
      <c r="H267" s="37">
        <v>133047.2082151896</v>
      </c>
      <c r="I267" s="34"/>
      <c r="J267" s="34"/>
    </row>
    <row r="268" spans="1:10" x14ac:dyDescent="0.25">
      <c r="A268" s="64">
        <v>52171</v>
      </c>
      <c r="B268" s="36">
        <v>2042</v>
      </c>
      <c r="C268" s="37">
        <v>1159.1712530914579</v>
      </c>
      <c r="D268" s="37">
        <v>554.36336756329001</v>
      </c>
      <c r="E268" s="37">
        <v>187311.96303790211</v>
      </c>
      <c r="F268" s="37">
        <v>270201.7806769156</v>
      </c>
      <c r="G268" s="37">
        <v>1713.5346206547479</v>
      </c>
      <c r="H268" s="37">
        <v>131888.03696209815</v>
      </c>
      <c r="I268" s="34"/>
      <c r="J268" s="34"/>
    </row>
    <row r="269" spans="1:10" x14ac:dyDescent="0.25">
      <c r="A269" s="64">
        <v>52201</v>
      </c>
      <c r="B269" s="36">
        <v>2042</v>
      </c>
      <c r="C269" s="37">
        <v>1164.0011333126722</v>
      </c>
      <c r="D269" s="37">
        <v>549.53348734207566</v>
      </c>
      <c r="E269" s="37">
        <v>188475.96417121479</v>
      </c>
      <c r="F269" s="37">
        <v>270751.31416425767</v>
      </c>
      <c r="G269" s="37">
        <v>1713.5346206547479</v>
      </c>
      <c r="H269" s="37">
        <v>130724.03582878548</v>
      </c>
      <c r="I269" s="34"/>
      <c r="J269" s="34"/>
    </row>
    <row r="270" spans="1:10" x14ac:dyDescent="0.25">
      <c r="A270" s="64">
        <v>52232</v>
      </c>
      <c r="B270" s="36">
        <v>2043</v>
      </c>
      <c r="C270" s="37">
        <v>1168.8511380348082</v>
      </c>
      <c r="D270" s="37">
        <v>544.68348261993958</v>
      </c>
      <c r="E270" s="37">
        <v>189644.81530924959</v>
      </c>
      <c r="F270" s="37">
        <v>271295.9976468776</v>
      </c>
      <c r="G270" s="37">
        <v>1713.5346206547479</v>
      </c>
      <c r="H270" s="37">
        <v>129555.18469075067</v>
      </c>
      <c r="I270" s="34"/>
      <c r="J270" s="34"/>
    </row>
    <row r="271" spans="1:10" x14ac:dyDescent="0.25">
      <c r="A271" s="64">
        <v>52263</v>
      </c>
      <c r="B271" s="36">
        <v>2043</v>
      </c>
      <c r="C271" s="37">
        <v>1173.7213511099535</v>
      </c>
      <c r="D271" s="37">
        <v>539.81326954479448</v>
      </c>
      <c r="E271" s="37">
        <v>190818.53666035953</v>
      </c>
      <c r="F271" s="37">
        <v>271835.8109164224</v>
      </c>
      <c r="G271" s="37">
        <v>1713.5346206547479</v>
      </c>
      <c r="H271" s="37">
        <v>128381.46333964072</v>
      </c>
      <c r="I271" s="34"/>
      <c r="J271" s="34"/>
    </row>
    <row r="272" spans="1:10" x14ac:dyDescent="0.25">
      <c r="A272" s="64">
        <v>52291</v>
      </c>
      <c r="B272" s="36">
        <v>2043</v>
      </c>
      <c r="C272" s="37">
        <v>1178.6118567395783</v>
      </c>
      <c r="D272" s="37">
        <v>534.92276391516964</v>
      </c>
      <c r="E272" s="37">
        <v>191997.14851709912</v>
      </c>
      <c r="F272" s="37">
        <v>272370.73368033755</v>
      </c>
      <c r="G272" s="37">
        <v>1713.5346206547479</v>
      </c>
      <c r="H272" s="37">
        <v>127202.85148290114</v>
      </c>
      <c r="I272" s="34"/>
      <c r="J272" s="34"/>
    </row>
    <row r="273" spans="1:10" x14ac:dyDescent="0.25">
      <c r="A273" s="64">
        <v>52322</v>
      </c>
      <c r="B273" s="36">
        <v>2043</v>
      </c>
      <c r="C273" s="37">
        <v>1183.5227394759931</v>
      </c>
      <c r="D273" s="37">
        <v>530.01188117875483</v>
      </c>
      <c r="E273" s="37">
        <v>193180.67125657512</v>
      </c>
      <c r="F273" s="37">
        <v>272900.74556151632</v>
      </c>
      <c r="G273" s="37">
        <v>1713.5346206547479</v>
      </c>
      <c r="H273" s="37">
        <v>126019.32874342514</v>
      </c>
      <c r="I273" s="34"/>
      <c r="J273" s="34"/>
    </row>
    <row r="274" spans="1:10" x14ac:dyDescent="0.25">
      <c r="A274" s="64">
        <v>52352</v>
      </c>
      <c r="B274" s="36">
        <v>2043</v>
      </c>
      <c r="C274" s="37">
        <v>1188.4540842238098</v>
      </c>
      <c r="D274" s="37">
        <v>525.08053643093808</v>
      </c>
      <c r="E274" s="37">
        <v>194369.12534079893</v>
      </c>
      <c r="F274" s="37">
        <v>273425.82609794725</v>
      </c>
      <c r="G274" s="37">
        <v>1713.5346206547479</v>
      </c>
      <c r="H274" s="37">
        <v>124830.87465920133</v>
      </c>
      <c r="I274" s="34"/>
      <c r="J274" s="34"/>
    </row>
    <row r="275" spans="1:10" x14ac:dyDescent="0.25">
      <c r="A275" s="64">
        <v>52383</v>
      </c>
      <c r="B275" s="36">
        <v>2043</v>
      </c>
      <c r="C275" s="37">
        <v>1193.405976241409</v>
      </c>
      <c r="D275" s="37">
        <v>520.12864441333898</v>
      </c>
      <c r="E275" s="37">
        <v>195562.53131704032</v>
      </c>
      <c r="F275" s="37">
        <v>273945.95474236057</v>
      </c>
      <c r="G275" s="37">
        <v>1713.5346206547479</v>
      </c>
      <c r="H275" s="37">
        <v>123637.46868295992</v>
      </c>
      <c r="I275" s="34"/>
      <c r="J275" s="34"/>
    </row>
    <row r="276" spans="1:10" x14ac:dyDescent="0.25">
      <c r="A276" s="64">
        <v>52413</v>
      </c>
      <c r="B276" s="36">
        <v>2043</v>
      </c>
      <c r="C276" s="37">
        <v>1198.3785011424147</v>
      </c>
      <c r="D276" s="37">
        <v>515.15611951233302</v>
      </c>
      <c r="E276" s="37">
        <v>196760.90981818273</v>
      </c>
      <c r="F276" s="37">
        <v>274461.1108618729</v>
      </c>
      <c r="G276" s="37">
        <v>1713.5346206547479</v>
      </c>
      <c r="H276" s="37">
        <v>122439.0901818175</v>
      </c>
      <c r="I276" s="34"/>
      <c r="J276" s="34"/>
    </row>
    <row r="277" spans="1:10" x14ac:dyDescent="0.25">
      <c r="A277" s="64">
        <v>52444</v>
      </c>
      <c r="B277" s="36">
        <v>2043</v>
      </c>
      <c r="C277" s="37">
        <v>1203.3717448971749</v>
      </c>
      <c r="D277" s="37">
        <v>510.16287575757298</v>
      </c>
      <c r="E277" s="37">
        <v>197964.28156307992</v>
      </c>
      <c r="F277" s="37">
        <v>274971.27373763046</v>
      </c>
      <c r="G277" s="37">
        <v>1713.5346206547479</v>
      </c>
      <c r="H277" s="37">
        <v>121235.71843692033</v>
      </c>
      <c r="I277" s="34"/>
      <c r="J277" s="34"/>
    </row>
    <row r="278" spans="1:10" x14ac:dyDescent="0.25">
      <c r="A278" s="64">
        <v>52475</v>
      </c>
      <c r="B278" s="36">
        <v>2043</v>
      </c>
      <c r="C278" s="37">
        <v>1208.3857938342464</v>
      </c>
      <c r="D278" s="37">
        <v>505.14882682050143</v>
      </c>
      <c r="E278" s="37">
        <v>199172.66735691417</v>
      </c>
      <c r="F278" s="37">
        <v>275476.42256445094</v>
      </c>
      <c r="G278" s="37">
        <v>1713.5346206547479</v>
      </c>
      <c r="H278" s="37">
        <v>120027.33264308609</v>
      </c>
      <c r="I278" s="34"/>
      <c r="J278" s="34"/>
    </row>
    <row r="279" spans="1:10" x14ac:dyDescent="0.25">
      <c r="A279" s="64">
        <v>52505</v>
      </c>
      <c r="B279" s="36">
        <v>2043</v>
      </c>
      <c r="C279" s="37">
        <v>1213.4207346418891</v>
      </c>
      <c r="D279" s="37">
        <v>500.11388601285876</v>
      </c>
      <c r="E279" s="37">
        <v>200386.08809155607</v>
      </c>
      <c r="F279" s="37">
        <v>275976.53645046381</v>
      </c>
      <c r="G279" s="37">
        <v>1713.5346206547479</v>
      </c>
      <c r="H279" s="37">
        <v>118813.91190844421</v>
      </c>
      <c r="I279" s="34"/>
      <c r="J279" s="34"/>
    </row>
    <row r="280" spans="1:10" x14ac:dyDescent="0.25">
      <c r="A280" s="64">
        <v>52536</v>
      </c>
      <c r="B280" s="36">
        <v>2043</v>
      </c>
      <c r="C280" s="37">
        <v>1218.4766543695637</v>
      </c>
      <c r="D280" s="37">
        <v>495.05796628518419</v>
      </c>
      <c r="E280" s="37">
        <v>201604.56474592563</v>
      </c>
      <c r="F280" s="37">
        <v>276471.59441674902</v>
      </c>
      <c r="G280" s="37">
        <v>1713.5346206547479</v>
      </c>
      <c r="H280" s="37">
        <v>117595.43525407465</v>
      </c>
      <c r="I280" s="34"/>
      <c r="J280" s="34"/>
    </row>
    <row r="281" spans="1:10" x14ac:dyDescent="0.25">
      <c r="A281" s="64">
        <v>52566</v>
      </c>
      <c r="B281" s="36">
        <v>2043</v>
      </c>
      <c r="C281" s="37">
        <v>1223.5536404294369</v>
      </c>
      <c r="D281" s="37">
        <v>489.98098022531104</v>
      </c>
      <c r="E281" s="37">
        <v>202828.11838635505</v>
      </c>
      <c r="F281" s="37">
        <v>276961.57539697434</v>
      </c>
      <c r="G281" s="37">
        <v>1713.5346206547479</v>
      </c>
      <c r="H281" s="37">
        <v>116371.88161364521</v>
      </c>
      <c r="I281" s="34"/>
      <c r="J281" s="34"/>
    </row>
    <row r="282" spans="1:10" x14ac:dyDescent="0.25">
      <c r="A282" s="64">
        <v>52597</v>
      </c>
      <c r="B282" s="36">
        <v>2044</v>
      </c>
      <c r="C282" s="37">
        <v>1228.6517805978929</v>
      </c>
      <c r="D282" s="37">
        <v>484.88284005685506</v>
      </c>
      <c r="E282" s="37">
        <v>204056.77016695295</v>
      </c>
      <c r="F282" s="37">
        <v>277446.45823703118</v>
      </c>
      <c r="G282" s="37">
        <v>1713.5346206547479</v>
      </c>
      <c r="H282" s="37">
        <v>115143.22983304731</v>
      </c>
      <c r="I282" s="34"/>
      <c r="J282" s="34"/>
    </row>
    <row r="283" spans="1:10" x14ac:dyDescent="0.25">
      <c r="A283" s="64">
        <v>52628</v>
      </c>
      <c r="B283" s="36">
        <v>2044</v>
      </c>
      <c r="C283" s="37">
        <v>1233.7711630170506</v>
      </c>
      <c r="D283" s="37">
        <v>479.76345763769717</v>
      </c>
      <c r="E283" s="37">
        <v>205290.54132997</v>
      </c>
      <c r="F283" s="37">
        <v>277926.22169466887</v>
      </c>
      <c r="G283" s="37">
        <v>1713.5346206547479</v>
      </c>
      <c r="H283" s="37">
        <v>113909.45867003026</v>
      </c>
      <c r="I283" s="34"/>
      <c r="J283" s="34"/>
    </row>
    <row r="284" spans="1:10" x14ac:dyDescent="0.25">
      <c r="A284" s="64">
        <v>52657</v>
      </c>
      <c r="B284" s="36">
        <v>2044</v>
      </c>
      <c r="C284" s="37">
        <v>1238.9118761962884</v>
      </c>
      <c r="D284" s="37">
        <v>474.62274445845947</v>
      </c>
      <c r="E284" s="37">
        <v>206529.45320616628</v>
      </c>
      <c r="F284" s="37">
        <v>278400.84443912731</v>
      </c>
      <c r="G284" s="37">
        <v>1713.5346206547479</v>
      </c>
      <c r="H284" s="37">
        <v>112670.54679383397</v>
      </c>
      <c r="I284" s="34"/>
      <c r="J284" s="34"/>
    </row>
    <row r="285" spans="1:10" x14ac:dyDescent="0.25">
      <c r="A285" s="64">
        <v>52688</v>
      </c>
      <c r="B285" s="36">
        <v>2044</v>
      </c>
      <c r="C285" s="37">
        <v>1244.0740090137729</v>
      </c>
      <c r="D285" s="37">
        <v>469.46061164097495</v>
      </c>
      <c r="E285" s="37">
        <v>207773.52721518005</v>
      </c>
      <c r="F285" s="37">
        <v>278870.30505076831</v>
      </c>
      <c r="G285" s="37">
        <v>1713.5346206547479</v>
      </c>
      <c r="H285" s="37">
        <v>111426.4727848202</v>
      </c>
      <c r="I285" s="34"/>
      <c r="J285" s="34"/>
    </row>
    <row r="286" spans="1:10" x14ac:dyDescent="0.25">
      <c r="A286" s="64">
        <v>52718</v>
      </c>
      <c r="B286" s="36">
        <v>2044</v>
      </c>
      <c r="C286" s="37">
        <v>1249.257650717997</v>
      </c>
      <c r="D286" s="37">
        <v>464.2769699367509</v>
      </c>
      <c r="E286" s="37">
        <v>209022.78486589805</v>
      </c>
      <c r="F286" s="37">
        <v>279334.58202070504</v>
      </c>
      <c r="G286" s="37">
        <v>1713.5346206547479</v>
      </c>
      <c r="H286" s="37">
        <v>110177.21513410221</v>
      </c>
      <c r="I286" s="34"/>
      <c r="J286" s="34"/>
    </row>
    <row r="287" spans="1:10" x14ac:dyDescent="0.25">
      <c r="A287" s="64">
        <v>52749</v>
      </c>
      <c r="B287" s="36">
        <v>2044</v>
      </c>
      <c r="C287" s="37">
        <v>1254.4628909293219</v>
      </c>
      <c r="D287" s="37">
        <v>459.07172972542594</v>
      </c>
      <c r="E287" s="37">
        <v>210277.24775682736</v>
      </c>
      <c r="F287" s="37">
        <v>279793.65375043044</v>
      </c>
      <c r="G287" s="37">
        <v>1713.5346206547479</v>
      </c>
      <c r="H287" s="37">
        <v>108922.75224317289</v>
      </c>
      <c r="I287" s="34"/>
      <c r="J287" s="34"/>
    </row>
    <row r="288" spans="1:10" x14ac:dyDescent="0.25">
      <c r="A288" s="64">
        <v>52779</v>
      </c>
      <c r="B288" s="36">
        <v>2044</v>
      </c>
      <c r="C288" s="37">
        <v>1259.6898196415275</v>
      </c>
      <c r="D288" s="37">
        <v>453.84480101322038</v>
      </c>
      <c r="E288" s="37">
        <v>211536.93757646889</v>
      </c>
      <c r="F288" s="37">
        <v>280247.49855144368</v>
      </c>
      <c r="G288" s="37">
        <v>1713.5346206547479</v>
      </c>
      <c r="H288" s="37">
        <v>107663.06242353136</v>
      </c>
      <c r="I288" s="34"/>
      <c r="J288" s="34"/>
    </row>
    <row r="289" spans="1:10" x14ac:dyDescent="0.25">
      <c r="A289" s="64">
        <v>52810</v>
      </c>
      <c r="B289" s="36">
        <v>2044</v>
      </c>
      <c r="C289" s="37">
        <v>1264.9385272233671</v>
      </c>
      <c r="D289" s="37">
        <v>448.59609343138072</v>
      </c>
      <c r="E289" s="37">
        <v>212801.87610369225</v>
      </c>
      <c r="F289" s="37">
        <v>280696.09464487509</v>
      </c>
      <c r="G289" s="37">
        <v>1713.5346206547479</v>
      </c>
      <c r="H289" s="37">
        <v>106398.123896308</v>
      </c>
      <c r="I289" s="34"/>
      <c r="J289" s="34"/>
    </row>
    <row r="290" spans="1:10" x14ac:dyDescent="0.25">
      <c r="A290" s="64">
        <v>52841</v>
      </c>
      <c r="B290" s="36">
        <v>2044</v>
      </c>
      <c r="C290" s="37">
        <v>1270.2091044201311</v>
      </c>
      <c r="D290" s="37">
        <v>443.32551623461671</v>
      </c>
      <c r="E290" s="37">
        <v>214072.08520811237</v>
      </c>
      <c r="F290" s="37">
        <v>281139.42016110971</v>
      </c>
      <c r="G290" s="37">
        <v>1713.5346206547479</v>
      </c>
      <c r="H290" s="37">
        <v>105127.91479188786</v>
      </c>
      <c r="I290" s="34"/>
      <c r="J290" s="34"/>
    </row>
    <row r="291" spans="1:10" x14ac:dyDescent="0.25">
      <c r="A291" s="64">
        <v>52871</v>
      </c>
      <c r="B291" s="36">
        <v>2044</v>
      </c>
      <c r="C291" s="37">
        <v>1275.5016423552152</v>
      </c>
      <c r="D291" s="37">
        <v>438.03297829953277</v>
      </c>
      <c r="E291" s="37">
        <v>215347.5868504676</v>
      </c>
      <c r="F291" s="37">
        <v>281577.45313940925</v>
      </c>
      <c r="G291" s="37">
        <v>1713.5346206547479</v>
      </c>
      <c r="H291" s="37">
        <v>103852.41314953264</v>
      </c>
      <c r="I291" s="34"/>
      <c r="J291" s="34"/>
    </row>
    <row r="292" spans="1:10" x14ac:dyDescent="0.25">
      <c r="A292" s="64">
        <v>52902</v>
      </c>
      <c r="B292" s="36">
        <v>2044</v>
      </c>
      <c r="C292" s="37">
        <v>1280.8162325316951</v>
      </c>
      <c r="D292" s="37">
        <v>432.71838812305276</v>
      </c>
      <c r="E292" s="37">
        <v>216628.40308299928</v>
      </c>
      <c r="F292" s="37">
        <v>282010.17152753228</v>
      </c>
      <c r="G292" s="37">
        <v>1713.5346206547479</v>
      </c>
      <c r="H292" s="37">
        <v>102571.59691700095</v>
      </c>
      <c r="I292" s="34"/>
      <c r="J292" s="34"/>
    </row>
    <row r="293" spans="1:10" x14ac:dyDescent="0.25">
      <c r="A293" s="64">
        <v>52932</v>
      </c>
      <c r="B293" s="36">
        <v>2044</v>
      </c>
      <c r="C293" s="37">
        <v>1286.1529668339106</v>
      </c>
      <c r="D293" s="37">
        <v>427.3816538208373</v>
      </c>
      <c r="E293" s="37">
        <v>217914.55604983319</v>
      </c>
      <c r="F293" s="37">
        <v>282437.55318135314</v>
      </c>
      <c r="G293" s="37">
        <v>1713.5346206547479</v>
      </c>
      <c r="H293" s="37">
        <v>101285.44395016704</v>
      </c>
      <c r="I293" s="34"/>
      <c r="J293" s="34"/>
    </row>
    <row r="294" spans="1:10" x14ac:dyDescent="0.25">
      <c r="A294" s="64">
        <v>52963</v>
      </c>
      <c r="B294" s="36">
        <v>2045</v>
      </c>
      <c r="C294" s="37">
        <v>1291.5119375290519</v>
      </c>
      <c r="D294" s="37">
        <v>422.02268312569601</v>
      </c>
      <c r="E294" s="37">
        <v>219206.06798736224</v>
      </c>
      <c r="F294" s="37">
        <v>282859.57586447883</v>
      </c>
      <c r="G294" s="37">
        <v>1713.5346206547479</v>
      </c>
      <c r="H294" s="37">
        <v>99993.93201263799</v>
      </c>
      <c r="I294" s="34"/>
      <c r="J294" s="34"/>
    </row>
    <row r="295" spans="1:10" x14ac:dyDescent="0.25">
      <c r="A295" s="64">
        <v>52994</v>
      </c>
      <c r="B295" s="36">
        <v>2045</v>
      </c>
      <c r="C295" s="37">
        <v>1296.8932372687561</v>
      </c>
      <c r="D295" s="37">
        <v>416.64138338599167</v>
      </c>
      <c r="E295" s="37">
        <v>220502.961224631</v>
      </c>
      <c r="F295" s="37">
        <v>283276.21724786481</v>
      </c>
      <c r="G295" s="37">
        <v>1713.5346206547479</v>
      </c>
      <c r="H295" s="37">
        <v>98697.038775369234</v>
      </c>
      <c r="I295" s="34"/>
      <c r="J295" s="34"/>
    </row>
    <row r="296" spans="1:10" x14ac:dyDescent="0.25">
      <c r="A296" s="64">
        <v>53022</v>
      </c>
      <c r="B296" s="36">
        <v>2045</v>
      </c>
      <c r="C296" s="37">
        <v>1302.2969590907094</v>
      </c>
      <c r="D296" s="37">
        <v>411.23766156403849</v>
      </c>
      <c r="E296" s="37">
        <v>221805.25818372171</v>
      </c>
      <c r="F296" s="37">
        <v>283687.45490942884</v>
      </c>
      <c r="G296" s="37">
        <v>1713.5346206547479</v>
      </c>
      <c r="H296" s="37">
        <v>97394.741816278518</v>
      </c>
      <c r="I296" s="34"/>
      <c r="J296" s="34"/>
    </row>
    <row r="297" spans="1:10" x14ac:dyDescent="0.25">
      <c r="A297" s="64">
        <v>53053</v>
      </c>
      <c r="B297" s="36">
        <v>2045</v>
      </c>
      <c r="C297" s="37">
        <v>1307.723196420254</v>
      </c>
      <c r="D297" s="37">
        <v>405.81142423449387</v>
      </c>
      <c r="E297" s="37">
        <v>223112.98138014198</v>
      </c>
      <c r="F297" s="37">
        <v>284093.26633366331</v>
      </c>
      <c r="G297" s="37">
        <v>1713.5346206547479</v>
      </c>
      <c r="H297" s="37">
        <v>96087.018619858267</v>
      </c>
      <c r="I297" s="34"/>
      <c r="J297" s="34"/>
    </row>
    <row r="298" spans="1:10" x14ac:dyDescent="0.25">
      <c r="A298" s="64">
        <v>53083</v>
      </c>
      <c r="B298" s="36">
        <v>2045</v>
      </c>
      <c r="C298" s="37">
        <v>1313.1720430720052</v>
      </c>
      <c r="D298" s="37">
        <v>400.36257758274274</v>
      </c>
      <c r="E298" s="37">
        <v>224426.15342321398</v>
      </c>
      <c r="F298" s="37">
        <v>284493.62891124608</v>
      </c>
      <c r="G298" s="37">
        <v>1713.5346206547479</v>
      </c>
      <c r="H298" s="37">
        <v>94773.846576786265</v>
      </c>
      <c r="I298" s="34"/>
      <c r="J298" s="34"/>
    </row>
    <row r="299" spans="1:10" x14ac:dyDescent="0.25">
      <c r="A299" s="64">
        <v>53114</v>
      </c>
      <c r="B299" s="36">
        <v>2045</v>
      </c>
      <c r="C299" s="37">
        <v>1318.6435932514717</v>
      </c>
      <c r="D299" s="37">
        <v>394.89102740327615</v>
      </c>
      <c r="E299" s="37">
        <v>225744.79701646545</v>
      </c>
      <c r="F299" s="37">
        <v>284888.51993864938</v>
      </c>
      <c r="G299" s="37">
        <v>1713.5346206547479</v>
      </c>
      <c r="H299" s="37">
        <v>93455.202983534793</v>
      </c>
      <c r="I299" s="34"/>
      <c r="J299" s="34"/>
    </row>
    <row r="300" spans="1:10" x14ac:dyDescent="0.25">
      <c r="A300" s="64">
        <v>53144</v>
      </c>
      <c r="B300" s="36">
        <v>2045</v>
      </c>
      <c r="C300" s="37">
        <v>1324.1379415566862</v>
      </c>
      <c r="D300" s="37">
        <v>389.39667909806167</v>
      </c>
      <c r="E300" s="37">
        <v>227068.93495802215</v>
      </c>
      <c r="F300" s="37">
        <v>285277.91661774745</v>
      </c>
      <c r="G300" s="37">
        <v>1713.5346206547479</v>
      </c>
      <c r="H300" s="37">
        <v>92131.065041978101</v>
      </c>
      <c r="I300" s="34"/>
      <c r="J300" s="34"/>
    </row>
    <row r="301" spans="1:10" x14ac:dyDescent="0.25">
      <c r="A301" s="64">
        <v>53175</v>
      </c>
      <c r="B301" s="36">
        <v>2045</v>
      </c>
      <c r="C301" s="37">
        <v>1329.6551829798391</v>
      </c>
      <c r="D301" s="37">
        <v>383.87943767490879</v>
      </c>
      <c r="E301" s="37">
        <v>228398.59014100197</v>
      </c>
      <c r="F301" s="37">
        <v>285661.79605542234</v>
      </c>
      <c r="G301" s="37">
        <v>1713.5346206547479</v>
      </c>
      <c r="H301" s="37">
        <v>90801.40985899826</v>
      </c>
      <c r="I301" s="34"/>
      <c r="J301" s="34"/>
    </row>
    <row r="302" spans="1:10" x14ac:dyDescent="0.25">
      <c r="A302" s="64">
        <v>53206</v>
      </c>
      <c r="B302" s="36">
        <v>2045</v>
      </c>
      <c r="C302" s="37">
        <v>1335.1954129089218</v>
      </c>
      <c r="D302" s="37">
        <v>378.33920774582612</v>
      </c>
      <c r="E302" s="37">
        <v>229733.78555391089</v>
      </c>
      <c r="F302" s="37">
        <v>286040.13526316814</v>
      </c>
      <c r="G302" s="37">
        <v>1713.5346206547479</v>
      </c>
      <c r="H302" s="37">
        <v>89466.214446089332</v>
      </c>
      <c r="I302" s="34"/>
      <c r="J302" s="34"/>
    </row>
    <row r="303" spans="1:10" x14ac:dyDescent="0.25">
      <c r="A303" s="64">
        <v>53236</v>
      </c>
      <c r="B303" s="36">
        <v>2045</v>
      </c>
      <c r="C303" s="37">
        <v>1340.7587271293755</v>
      </c>
      <c r="D303" s="37">
        <v>372.77589352537228</v>
      </c>
      <c r="E303" s="37">
        <v>231074.54428104026</v>
      </c>
      <c r="F303" s="37">
        <v>286412.91115669353</v>
      </c>
      <c r="G303" s="37">
        <v>1713.5346206547479</v>
      </c>
      <c r="H303" s="37">
        <v>88125.455718959958</v>
      </c>
      <c r="I303" s="34"/>
      <c r="J303" s="34"/>
    </row>
    <row r="304" spans="1:10" x14ac:dyDescent="0.25">
      <c r="A304" s="64">
        <v>53267</v>
      </c>
      <c r="B304" s="36">
        <v>2045</v>
      </c>
      <c r="C304" s="37">
        <v>1346.345221825748</v>
      </c>
      <c r="D304" s="37">
        <v>367.18939882899986</v>
      </c>
      <c r="E304" s="37">
        <v>232420.88950286602</v>
      </c>
      <c r="F304" s="37">
        <v>286780.10055552254</v>
      </c>
      <c r="G304" s="37">
        <v>1713.5346206547479</v>
      </c>
      <c r="H304" s="37">
        <v>86779.110497134214</v>
      </c>
      <c r="I304" s="34"/>
      <c r="J304" s="34"/>
    </row>
    <row r="305" spans="1:10" x14ac:dyDescent="0.25">
      <c r="A305" s="64">
        <v>53297</v>
      </c>
      <c r="B305" s="36">
        <v>2045</v>
      </c>
      <c r="C305" s="37">
        <v>1351.9549935833552</v>
      </c>
      <c r="D305" s="37">
        <v>361.57962707139262</v>
      </c>
      <c r="E305" s="37">
        <v>233772.84449644937</v>
      </c>
      <c r="F305" s="37">
        <v>287141.68018259393</v>
      </c>
      <c r="G305" s="37">
        <v>1713.5346206547479</v>
      </c>
      <c r="H305" s="37">
        <v>85427.155503550865</v>
      </c>
      <c r="I305" s="34"/>
      <c r="J305" s="34"/>
    </row>
    <row r="306" spans="1:10" x14ac:dyDescent="0.25">
      <c r="A306" s="64">
        <v>53328</v>
      </c>
      <c r="B306" s="36">
        <v>2046</v>
      </c>
      <c r="C306" s="37">
        <v>1357.5881393899526</v>
      </c>
      <c r="D306" s="37">
        <v>355.9464812647953</v>
      </c>
      <c r="E306" s="37">
        <v>235130.43263583933</v>
      </c>
      <c r="F306" s="37">
        <v>287497.62666385871</v>
      </c>
      <c r="G306" s="37">
        <v>1713.5346206547479</v>
      </c>
      <c r="H306" s="37">
        <v>84069.567364160917</v>
      </c>
      <c r="I306" s="34"/>
      <c r="J306" s="34"/>
    </row>
    <row r="307" spans="1:10" x14ac:dyDescent="0.25">
      <c r="A307" s="64">
        <v>53359</v>
      </c>
      <c r="B307" s="36">
        <v>2046</v>
      </c>
      <c r="C307" s="37">
        <v>1363.2447566374108</v>
      </c>
      <c r="D307" s="37">
        <v>350.28986401733715</v>
      </c>
      <c r="E307" s="37">
        <v>236493.67739247673</v>
      </c>
      <c r="F307" s="37">
        <v>287847.91652787605</v>
      </c>
      <c r="G307" s="37">
        <v>1713.5346206547479</v>
      </c>
      <c r="H307" s="37">
        <v>82706.3226075235</v>
      </c>
      <c r="I307" s="34"/>
      <c r="J307" s="34"/>
    </row>
    <row r="308" spans="1:10" x14ac:dyDescent="0.25">
      <c r="A308" s="64">
        <v>53387</v>
      </c>
      <c r="B308" s="36">
        <v>2046</v>
      </c>
      <c r="C308" s="37">
        <v>1368.9249431234</v>
      </c>
      <c r="D308" s="37">
        <v>344.60967753134793</v>
      </c>
      <c r="E308" s="37">
        <v>237862.60233560012</v>
      </c>
      <c r="F308" s="37">
        <v>288192.5262054074</v>
      </c>
      <c r="G308" s="37">
        <v>1713.5346206547479</v>
      </c>
      <c r="H308" s="37">
        <v>81337.397664400094</v>
      </c>
      <c r="I308" s="34"/>
      <c r="J308" s="34"/>
    </row>
    <row r="309" spans="1:10" x14ac:dyDescent="0.25">
      <c r="A309" s="64">
        <v>53418</v>
      </c>
      <c r="B309" s="36">
        <v>2046</v>
      </c>
      <c r="C309" s="37">
        <v>1374.6287970530807</v>
      </c>
      <c r="D309" s="37">
        <v>338.90582360166707</v>
      </c>
      <c r="E309" s="37">
        <v>239237.23113265319</v>
      </c>
      <c r="F309" s="37">
        <v>288531.43202900904</v>
      </c>
      <c r="G309" s="37">
        <v>1713.5346206547479</v>
      </c>
      <c r="H309" s="37">
        <v>79962.768867347011</v>
      </c>
      <c r="I309" s="34"/>
      <c r="J309" s="34"/>
    </row>
    <row r="310" spans="1:10" x14ac:dyDescent="0.25">
      <c r="A310" s="64">
        <v>53448</v>
      </c>
      <c r="B310" s="36">
        <v>2046</v>
      </c>
      <c r="C310" s="37">
        <v>1380.3564170408019</v>
      </c>
      <c r="D310" s="37">
        <v>333.17820361394587</v>
      </c>
      <c r="E310" s="37">
        <v>240617.587549694</v>
      </c>
      <c r="F310" s="37">
        <v>288864.610232623</v>
      </c>
      <c r="G310" s="37">
        <v>1713.5346206547479</v>
      </c>
      <c r="H310" s="37">
        <v>78582.412450306205</v>
      </c>
      <c r="I310" s="34"/>
      <c r="J310" s="34"/>
    </row>
    <row r="311" spans="1:10" x14ac:dyDescent="0.25">
      <c r="A311" s="64">
        <v>53479</v>
      </c>
      <c r="B311" s="36">
        <v>2046</v>
      </c>
      <c r="C311" s="37">
        <v>1386.1079021118053</v>
      </c>
      <c r="D311" s="37">
        <v>327.42671854294252</v>
      </c>
      <c r="E311" s="37">
        <v>242003.6954518058</v>
      </c>
      <c r="F311" s="37">
        <v>289192.03695116594</v>
      </c>
      <c r="G311" s="37">
        <v>1713.5346206547479</v>
      </c>
      <c r="H311" s="37">
        <v>77196.304548194399</v>
      </c>
      <c r="I311" s="34"/>
      <c r="J311" s="34"/>
    </row>
    <row r="312" spans="1:10" x14ac:dyDescent="0.25">
      <c r="A312" s="64">
        <v>53509</v>
      </c>
      <c r="B312" s="36">
        <v>2046</v>
      </c>
      <c r="C312" s="37">
        <v>1391.8833517039379</v>
      </c>
      <c r="D312" s="37">
        <v>321.65126895080999</v>
      </c>
      <c r="E312" s="37">
        <v>243395.57880350974</v>
      </c>
      <c r="F312" s="37">
        <v>289513.68822011678</v>
      </c>
      <c r="G312" s="37">
        <v>1713.5346206547479</v>
      </c>
      <c r="H312" s="37">
        <v>75804.421196490468</v>
      </c>
      <c r="I312" s="34"/>
      <c r="J312" s="34"/>
    </row>
    <row r="313" spans="1:10" x14ac:dyDescent="0.25">
      <c r="A313" s="64">
        <v>53540</v>
      </c>
      <c r="B313" s="36">
        <v>2046</v>
      </c>
      <c r="C313" s="37">
        <v>1397.6828656693708</v>
      </c>
      <c r="D313" s="37">
        <v>315.851754985377</v>
      </c>
      <c r="E313" s="37">
        <v>244793.2616691791</v>
      </c>
      <c r="F313" s="37">
        <v>289829.53997510218</v>
      </c>
      <c r="G313" s="37">
        <v>1713.5346206547479</v>
      </c>
      <c r="H313" s="37">
        <v>74406.738330821099</v>
      </c>
      <c r="I313" s="34"/>
      <c r="J313" s="34"/>
    </row>
    <row r="314" spans="1:10" x14ac:dyDescent="0.25">
      <c r="A314" s="64">
        <v>53571</v>
      </c>
      <c r="B314" s="36">
        <v>2046</v>
      </c>
      <c r="C314" s="37">
        <v>1403.5065442763266</v>
      </c>
      <c r="D314" s="37">
        <v>310.02807637842125</v>
      </c>
      <c r="E314" s="37">
        <v>246196.76821345542</v>
      </c>
      <c r="F314" s="37">
        <v>290139.56805148057</v>
      </c>
      <c r="G314" s="37">
        <v>1713.5346206547479</v>
      </c>
      <c r="H314" s="37">
        <v>73003.231786544769</v>
      </c>
      <c r="I314" s="34"/>
      <c r="J314" s="34"/>
    </row>
    <row r="315" spans="1:10" x14ac:dyDescent="0.25">
      <c r="A315" s="64">
        <v>53601</v>
      </c>
      <c r="B315" s="36">
        <v>2046</v>
      </c>
      <c r="C315" s="37">
        <v>1409.3544882108113</v>
      </c>
      <c r="D315" s="37">
        <v>304.18013244393654</v>
      </c>
      <c r="E315" s="37">
        <v>247606.12270166623</v>
      </c>
      <c r="F315" s="37">
        <v>290443.74818392453</v>
      </c>
      <c r="G315" s="37">
        <v>1713.5346206547479</v>
      </c>
      <c r="H315" s="37">
        <v>71593.877298333959</v>
      </c>
      <c r="I315" s="34"/>
      <c r="J315" s="34"/>
    </row>
    <row r="316" spans="1:10" x14ac:dyDescent="0.25">
      <c r="A316" s="64">
        <v>53632</v>
      </c>
      <c r="B316" s="36">
        <v>2046</v>
      </c>
      <c r="C316" s="37">
        <v>1415.2267985783565</v>
      </c>
      <c r="D316" s="37">
        <v>298.30782207639152</v>
      </c>
      <c r="E316" s="37">
        <v>249021.3495002446</v>
      </c>
      <c r="F316" s="37">
        <v>290742.0560060009</v>
      </c>
      <c r="G316" s="37">
        <v>1713.5346206547479</v>
      </c>
      <c r="H316" s="37">
        <v>70178.650499755604</v>
      </c>
      <c r="I316" s="34"/>
      <c r="J316" s="34"/>
    </row>
    <row r="317" spans="1:10" x14ac:dyDescent="0.25">
      <c r="A317" s="64">
        <v>53662</v>
      </c>
      <c r="B317" s="36">
        <v>2046</v>
      </c>
      <c r="C317" s="37">
        <v>1421.1235769057662</v>
      </c>
      <c r="D317" s="37">
        <v>292.41104374898168</v>
      </c>
      <c r="E317" s="37">
        <v>250442.47307715035</v>
      </c>
      <c r="F317" s="37">
        <v>291034.46704974986</v>
      </c>
      <c r="G317" s="37">
        <v>1713.5346206547479</v>
      </c>
      <c r="H317" s="37">
        <v>68757.526922849836</v>
      </c>
      <c r="I317" s="34"/>
      <c r="J317" s="34"/>
    </row>
    <row r="318" spans="1:10" x14ac:dyDescent="0.25">
      <c r="A318" s="64">
        <v>53693</v>
      </c>
      <c r="B318" s="36">
        <v>2047</v>
      </c>
      <c r="C318" s="37">
        <v>1427.0449251428736</v>
      </c>
      <c r="D318" s="37">
        <v>286.48969551187434</v>
      </c>
      <c r="E318" s="37">
        <v>251869.51800229322</v>
      </c>
      <c r="F318" s="37">
        <v>291320.95674526173</v>
      </c>
      <c r="G318" s="37">
        <v>1713.5346206547479</v>
      </c>
      <c r="H318" s="37">
        <v>67330.481997706956</v>
      </c>
      <c r="I318" s="34"/>
      <c r="J318" s="34"/>
    </row>
    <row r="319" spans="1:10" x14ac:dyDescent="0.25">
      <c r="A319" s="64">
        <v>53724</v>
      </c>
      <c r="B319" s="36">
        <v>2047</v>
      </c>
      <c r="C319" s="37">
        <v>1432.9909456643022</v>
      </c>
      <c r="D319" s="37">
        <v>280.54367499044565</v>
      </c>
      <c r="E319" s="37">
        <v>253302.50894795751</v>
      </c>
      <c r="F319" s="37">
        <v>291601.50042025215</v>
      </c>
      <c r="G319" s="37">
        <v>1713.5346206547479</v>
      </c>
      <c r="H319" s="37">
        <v>65897.491052042649</v>
      </c>
      <c r="I319" s="34"/>
      <c r="J319" s="34"/>
    </row>
    <row r="320" spans="1:10" x14ac:dyDescent="0.25">
      <c r="A320" s="64">
        <v>53752</v>
      </c>
      <c r="B320" s="36">
        <v>2047</v>
      </c>
      <c r="C320" s="37">
        <v>1438.9617412712369</v>
      </c>
      <c r="D320" s="37">
        <v>274.57287938351107</v>
      </c>
      <c r="E320" s="37">
        <v>254741.47068922874</v>
      </c>
      <c r="F320" s="37">
        <v>291876.07329963567</v>
      </c>
      <c r="G320" s="37">
        <v>1713.5346206547479</v>
      </c>
      <c r="H320" s="37">
        <v>64458.52931077141</v>
      </c>
      <c r="I320" s="34"/>
      <c r="J320" s="34"/>
    </row>
    <row r="321" spans="1:10" x14ac:dyDescent="0.25">
      <c r="A321" s="64">
        <v>53783</v>
      </c>
      <c r="B321" s="36">
        <v>2047</v>
      </c>
      <c r="C321" s="37">
        <v>1444.9574151932004</v>
      </c>
      <c r="D321" s="37">
        <v>268.57720546154752</v>
      </c>
      <c r="E321" s="37">
        <v>256186.42810442194</v>
      </c>
      <c r="F321" s="37">
        <v>292144.65050509723</v>
      </c>
      <c r="G321" s="37">
        <v>1713.5346206547479</v>
      </c>
      <c r="H321" s="37">
        <v>63013.571895578207</v>
      </c>
      <c r="I321" s="34"/>
      <c r="J321" s="34"/>
    </row>
    <row r="322" spans="1:10" x14ac:dyDescent="0.25">
      <c r="A322" s="64">
        <v>53813</v>
      </c>
      <c r="B322" s="36">
        <v>2047</v>
      </c>
      <c r="C322" s="37">
        <v>1450.9780710898387</v>
      </c>
      <c r="D322" s="37">
        <v>262.55654956490918</v>
      </c>
      <c r="E322" s="37">
        <v>257637.40617551177</v>
      </c>
      <c r="F322" s="37">
        <v>292407.20705466217</v>
      </c>
      <c r="G322" s="37">
        <v>1713.5346206547479</v>
      </c>
      <c r="H322" s="37">
        <v>61562.593824488365</v>
      </c>
      <c r="I322" s="34"/>
      <c r="J322" s="34"/>
    </row>
    <row r="323" spans="1:10" x14ac:dyDescent="0.25">
      <c r="A323" s="64">
        <v>53844</v>
      </c>
      <c r="B323" s="36">
        <v>2047</v>
      </c>
      <c r="C323" s="37">
        <v>1457.023813052713</v>
      </c>
      <c r="D323" s="37">
        <v>256.51080760203484</v>
      </c>
      <c r="E323" s="37">
        <v>259094.42998856449</v>
      </c>
      <c r="F323" s="37">
        <v>292663.71786226419</v>
      </c>
      <c r="G323" s="37">
        <v>1713.5346206547479</v>
      </c>
      <c r="H323" s="37">
        <v>60105.570011435651</v>
      </c>
      <c r="I323" s="34"/>
      <c r="J323" s="34"/>
    </row>
    <row r="324" spans="1:10" x14ac:dyDescent="0.25">
      <c r="A324" s="64">
        <v>53874</v>
      </c>
      <c r="B324" s="36">
        <v>2047</v>
      </c>
      <c r="C324" s="37">
        <v>1463.0947456070994</v>
      </c>
      <c r="D324" s="37">
        <v>250.43987504764857</v>
      </c>
      <c r="E324" s="37">
        <v>260557.52473417157</v>
      </c>
      <c r="F324" s="37">
        <v>292914.15773731185</v>
      </c>
      <c r="G324" s="37">
        <v>1713.5346206547479</v>
      </c>
      <c r="H324" s="37">
        <v>58642.475265828551</v>
      </c>
      <c r="I324" s="34"/>
      <c r="J324" s="34"/>
    </row>
    <row r="325" spans="1:10" x14ac:dyDescent="0.25">
      <c r="A325" s="64">
        <v>53905</v>
      </c>
      <c r="B325" s="36">
        <v>2047</v>
      </c>
      <c r="C325" s="37">
        <v>1469.1909737137955</v>
      </c>
      <c r="D325" s="37">
        <v>244.34364694095231</v>
      </c>
      <c r="E325" s="37">
        <v>262026.71570788536</v>
      </c>
      <c r="F325" s="37">
        <v>293158.5013842528</v>
      </c>
      <c r="G325" s="37">
        <v>1713.5346206547479</v>
      </c>
      <c r="H325" s="37">
        <v>57173.284292114753</v>
      </c>
      <c r="I325" s="34"/>
      <c r="J325" s="34"/>
    </row>
    <row r="326" spans="1:10" x14ac:dyDescent="0.25">
      <c r="A326" s="64">
        <v>53936</v>
      </c>
      <c r="B326" s="36">
        <v>2047</v>
      </c>
      <c r="C326" s="37">
        <v>1475.3126027709363</v>
      </c>
      <c r="D326" s="37">
        <v>238.2220178838115</v>
      </c>
      <c r="E326" s="37">
        <v>263502.02831065631</v>
      </c>
      <c r="F326" s="37">
        <v>293396.72340213659</v>
      </c>
      <c r="G326" s="37">
        <v>1713.5346206547479</v>
      </c>
      <c r="H326" s="37">
        <v>55697.971689343816</v>
      </c>
      <c r="I326" s="34"/>
      <c r="J326" s="34"/>
    </row>
    <row r="327" spans="1:10" x14ac:dyDescent="0.25">
      <c r="A327" s="64">
        <v>53966</v>
      </c>
      <c r="B327" s="36">
        <v>2047</v>
      </c>
      <c r="C327" s="37">
        <v>1481.4597386158152</v>
      </c>
      <c r="D327" s="37">
        <v>232.0748820389326</v>
      </c>
      <c r="E327" s="37">
        <v>264983.48804927216</v>
      </c>
      <c r="F327" s="37">
        <v>293628.79828417551</v>
      </c>
      <c r="G327" s="37">
        <v>1713.5346206547479</v>
      </c>
      <c r="H327" s="37">
        <v>54216.511950728003</v>
      </c>
      <c r="I327" s="34"/>
      <c r="J327" s="34"/>
    </row>
    <row r="328" spans="1:10" x14ac:dyDescent="0.25">
      <c r="A328" s="64">
        <v>53997</v>
      </c>
      <c r="B328" s="36">
        <v>2047</v>
      </c>
      <c r="C328" s="37">
        <v>1487.6324875267146</v>
      </c>
      <c r="D328" s="37">
        <v>225.90213312803337</v>
      </c>
      <c r="E328" s="37">
        <v>266471.12053679884</v>
      </c>
      <c r="F328" s="37">
        <v>293854.70041730354</v>
      </c>
      <c r="G328" s="37">
        <v>1713.5346206547479</v>
      </c>
      <c r="H328" s="37">
        <v>52728.879463201287</v>
      </c>
      <c r="I328" s="34"/>
      <c r="J328" s="34"/>
    </row>
    <row r="329" spans="1:10" x14ac:dyDescent="0.25">
      <c r="A329" s="64">
        <v>54027</v>
      </c>
      <c r="B329" s="36">
        <v>2047</v>
      </c>
      <c r="C329" s="37">
        <v>1493.8309562247425</v>
      </c>
      <c r="D329" s="37">
        <v>219.70366443000538</v>
      </c>
      <c r="E329" s="37">
        <v>267964.9514930236</v>
      </c>
      <c r="F329" s="37">
        <v>294074.40408173355</v>
      </c>
      <c r="G329" s="37">
        <v>1713.5346206547479</v>
      </c>
      <c r="H329" s="37">
        <v>51235.048506976542</v>
      </c>
      <c r="I329" s="34"/>
      <c r="J329" s="34"/>
    </row>
    <row r="330" spans="1:10" x14ac:dyDescent="0.25">
      <c r="A330" s="64">
        <v>54058</v>
      </c>
      <c r="B330" s="36">
        <v>2048</v>
      </c>
      <c r="C330" s="37">
        <v>1500.055251875679</v>
      </c>
      <c r="D330" s="37">
        <v>213.47936877906895</v>
      </c>
      <c r="E330" s="37">
        <v>269465.00674489926</v>
      </c>
      <c r="F330" s="37">
        <v>294287.8834505126</v>
      </c>
      <c r="G330" s="37">
        <v>1713.5346206547479</v>
      </c>
      <c r="H330" s="37">
        <v>49734.993255100861</v>
      </c>
      <c r="I330" s="34"/>
      <c r="J330" s="34"/>
    </row>
    <row r="331" spans="1:10" x14ac:dyDescent="0.25">
      <c r="A331" s="64">
        <v>54089</v>
      </c>
      <c r="B331" s="36">
        <v>2048</v>
      </c>
      <c r="C331" s="37">
        <v>1506.3054820918276</v>
      </c>
      <c r="D331" s="37">
        <v>207.22913856292027</v>
      </c>
      <c r="E331" s="37">
        <v>270971.31222699111</v>
      </c>
      <c r="F331" s="37">
        <v>294495.11258907552</v>
      </c>
      <c r="G331" s="37">
        <v>1713.5346206547479</v>
      </c>
      <c r="H331" s="37">
        <v>48228.687773009035</v>
      </c>
      <c r="I331" s="34"/>
      <c r="J331" s="34"/>
    </row>
    <row r="332" spans="1:10" x14ac:dyDescent="0.25">
      <c r="A332" s="64">
        <v>54118</v>
      </c>
      <c r="B332" s="36">
        <v>2048</v>
      </c>
      <c r="C332" s="37">
        <v>1512.5817549338769</v>
      </c>
      <c r="D332" s="37">
        <v>200.95286572087096</v>
      </c>
      <c r="E332" s="37">
        <v>272483.89398192498</v>
      </c>
      <c r="F332" s="37">
        <v>294696.06545479636</v>
      </c>
      <c r="G332" s="37">
        <v>1713.5346206547479</v>
      </c>
      <c r="H332" s="37">
        <v>46716.106018075159</v>
      </c>
      <c r="I332" s="34"/>
      <c r="J332" s="34"/>
    </row>
    <row r="333" spans="1:10" x14ac:dyDescent="0.25">
      <c r="A333" s="64">
        <v>54149</v>
      </c>
      <c r="B333" s="36">
        <v>2048</v>
      </c>
      <c r="C333" s="37">
        <v>1518.884178912768</v>
      </c>
      <c r="D333" s="37">
        <v>194.65044174197985</v>
      </c>
      <c r="E333" s="37">
        <v>274002.77816083777</v>
      </c>
      <c r="F333" s="37">
        <v>294890.71589653834</v>
      </c>
      <c r="G333" s="37">
        <v>1713.5346206547479</v>
      </c>
      <c r="H333" s="37">
        <v>45197.22183916239</v>
      </c>
      <c r="I333" s="34"/>
      <c r="J333" s="34"/>
    </row>
    <row r="334" spans="1:10" x14ac:dyDescent="0.25">
      <c r="A334" s="64">
        <v>54179</v>
      </c>
      <c r="B334" s="36">
        <v>2048</v>
      </c>
      <c r="C334" s="37">
        <v>1525.2128629915712</v>
      </c>
      <c r="D334" s="37">
        <v>188.32175766317664</v>
      </c>
      <c r="E334" s="37">
        <v>275527.99102382932</v>
      </c>
      <c r="F334" s="37">
        <v>295079.0376542015</v>
      </c>
      <c r="G334" s="37">
        <v>1713.5346206547479</v>
      </c>
      <c r="H334" s="37">
        <v>43672.008976170822</v>
      </c>
      <c r="I334" s="34"/>
      <c r="J334" s="34"/>
    </row>
    <row r="335" spans="1:10" x14ac:dyDescent="0.25">
      <c r="A335" s="64">
        <v>54210</v>
      </c>
      <c r="B335" s="36">
        <v>2048</v>
      </c>
      <c r="C335" s="37">
        <v>1531.5679165873694</v>
      </c>
      <c r="D335" s="37">
        <v>181.96670406737846</v>
      </c>
      <c r="E335" s="37">
        <v>277059.55894041667</v>
      </c>
      <c r="F335" s="37">
        <v>295261.00435826887</v>
      </c>
      <c r="G335" s="37">
        <v>1713.5346206547479</v>
      </c>
      <c r="H335" s="37">
        <v>42140.441059583456</v>
      </c>
      <c r="I335" s="34"/>
      <c r="J335" s="34"/>
    </row>
    <row r="336" spans="1:10" x14ac:dyDescent="0.25">
      <c r="A336" s="64">
        <v>54240</v>
      </c>
      <c r="B336" s="36">
        <v>2048</v>
      </c>
      <c r="C336" s="37">
        <v>1537.9494495731501</v>
      </c>
      <c r="D336" s="37">
        <v>175.58517108159774</v>
      </c>
      <c r="E336" s="37">
        <v>278597.50838998985</v>
      </c>
      <c r="F336" s="37">
        <v>295436.58952935046</v>
      </c>
      <c r="G336" s="37">
        <v>1713.5346206547479</v>
      </c>
      <c r="H336" s="37">
        <v>40602.491610010307</v>
      </c>
      <c r="I336" s="34"/>
      <c r="J336" s="34"/>
    </row>
    <row r="337" spans="1:10" x14ac:dyDescent="0.25">
      <c r="A337" s="64">
        <v>54271</v>
      </c>
      <c r="B337" s="36">
        <v>2048</v>
      </c>
      <c r="C337" s="37">
        <v>1544.357572279705</v>
      </c>
      <c r="D337" s="37">
        <v>169.17704837504297</v>
      </c>
      <c r="E337" s="37">
        <v>280141.86596226954</v>
      </c>
      <c r="F337" s="37">
        <v>295605.76657772547</v>
      </c>
      <c r="G337" s="37">
        <v>1713.5346206547479</v>
      </c>
      <c r="H337" s="37">
        <v>39058.134037730604</v>
      </c>
      <c r="I337" s="34"/>
      <c r="J337" s="34"/>
    </row>
    <row r="338" spans="1:10" x14ac:dyDescent="0.25">
      <c r="A338" s="64">
        <v>54302</v>
      </c>
      <c r="B338" s="36">
        <v>2048</v>
      </c>
      <c r="C338" s="37">
        <v>1550.792395497537</v>
      </c>
      <c r="D338" s="37">
        <v>162.74222515721087</v>
      </c>
      <c r="E338" s="37">
        <v>281692.6583577671</v>
      </c>
      <c r="F338" s="37">
        <v>295768.50880288269</v>
      </c>
      <c r="G338" s="37">
        <v>1713.5346206547479</v>
      </c>
      <c r="H338" s="37">
        <v>37507.34164223307</v>
      </c>
      <c r="I338" s="34"/>
      <c r="J338" s="34"/>
    </row>
    <row r="339" spans="1:10" x14ac:dyDescent="0.25">
      <c r="A339" s="64">
        <v>54332</v>
      </c>
      <c r="B339" s="36">
        <v>2048</v>
      </c>
      <c r="C339" s="37">
        <v>1557.2540304787767</v>
      </c>
      <c r="D339" s="37">
        <v>156.28059017597113</v>
      </c>
      <c r="E339" s="37">
        <v>283249.91238824587</v>
      </c>
      <c r="F339" s="37">
        <v>295924.78939305863</v>
      </c>
      <c r="G339" s="37">
        <v>1713.5346206547479</v>
      </c>
      <c r="H339" s="37">
        <v>35950.087611754294</v>
      </c>
      <c r="I339" s="34"/>
      <c r="J339" s="34"/>
    </row>
    <row r="340" spans="1:10" x14ac:dyDescent="0.25">
      <c r="A340" s="64">
        <v>54363</v>
      </c>
      <c r="B340" s="36">
        <v>2048</v>
      </c>
      <c r="C340" s="37">
        <v>1563.742588939105</v>
      </c>
      <c r="D340" s="37">
        <v>149.79203171564291</v>
      </c>
      <c r="E340" s="37">
        <v>284813.65497718495</v>
      </c>
      <c r="F340" s="37">
        <v>296074.58142477425</v>
      </c>
      <c r="G340" s="37">
        <v>1713.5346206547479</v>
      </c>
      <c r="H340" s="37">
        <v>34386.345022815192</v>
      </c>
      <c r="I340" s="34"/>
      <c r="J340" s="34"/>
    </row>
    <row r="341" spans="1:10" x14ac:dyDescent="0.25">
      <c r="A341" s="64">
        <v>54393</v>
      </c>
      <c r="B341" s="36">
        <v>2048</v>
      </c>
      <c r="C341" s="37">
        <v>1570.2581830596846</v>
      </c>
      <c r="D341" s="37">
        <v>143.2764375950633</v>
      </c>
      <c r="E341" s="37">
        <v>286383.91316024464</v>
      </c>
      <c r="F341" s="37">
        <v>296217.85786236933</v>
      </c>
      <c r="G341" s="37">
        <v>1713.5346206547479</v>
      </c>
      <c r="H341" s="37">
        <v>32816.08683975551</v>
      </c>
      <c r="I341" s="34"/>
      <c r="J341" s="34"/>
    </row>
    <row r="342" spans="1:10" x14ac:dyDescent="0.25">
      <c r="A342" s="64">
        <v>54424</v>
      </c>
      <c r="B342" s="36">
        <v>2049</v>
      </c>
      <c r="C342" s="37">
        <v>1576.8009254890999</v>
      </c>
      <c r="D342" s="37">
        <v>136.73369516564796</v>
      </c>
      <c r="E342" s="37">
        <v>287960.71408573375</v>
      </c>
      <c r="F342" s="37">
        <v>296354.59155753499</v>
      </c>
      <c r="G342" s="37">
        <v>1713.5346206547479</v>
      </c>
      <c r="H342" s="37">
        <v>31239.285914266409</v>
      </c>
      <c r="I342" s="34"/>
      <c r="J342" s="34"/>
    </row>
    <row r="343" spans="1:10" x14ac:dyDescent="0.25">
      <c r="A343" s="64">
        <v>54455</v>
      </c>
      <c r="B343" s="36">
        <v>2049</v>
      </c>
      <c r="C343" s="37">
        <v>1583.3709293453044</v>
      </c>
      <c r="D343" s="37">
        <v>130.16369130944338</v>
      </c>
      <c r="E343" s="37">
        <v>289544.08501507906</v>
      </c>
      <c r="F343" s="37">
        <v>296484.75524884445</v>
      </c>
      <c r="G343" s="37">
        <v>1713.5346206547479</v>
      </c>
      <c r="H343" s="37">
        <v>29655.914984921106</v>
      </c>
      <c r="I343" s="34"/>
      <c r="J343" s="34"/>
    </row>
    <row r="344" spans="1:10" x14ac:dyDescent="0.25">
      <c r="A344" s="64">
        <v>54483</v>
      </c>
      <c r="B344" s="36">
        <v>2049</v>
      </c>
      <c r="C344" s="37">
        <v>1589.9683082175766</v>
      </c>
      <c r="D344" s="37">
        <v>123.56631243717129</v>
      </c>
      <c r="E344" s="37">
        <v>291134.05332329666</v>
      </c>
      <c r="F344" s="37">
        <v>296608.32156128163</v>
      </c>
      <c r="G344" s="37">
        <v>1713.5346206547479</v>
      </c>
      <c r="H344" s="37">
        <v>28065.94667670353</v>
      </c>
      <c r="I344" s="34"/>
      <c r="J344" s="34"/>
    </row>
    <row r="345" spans="1:10" x14ac:dyDescent="0.25">
      <c r="A345" s="64">
        <v>54514</v>
      </c>
      <c r="B345" s="36">
        <v>2049</v>
      </c>
      <c r="C345" s="37">
        <v>1596.5931761684831</v>
      </c>
      <c r="D345" s="37">
        <v>116.94144448626473</v>
      </c>
      <c r="E345" s="37">
        <v>292730.64649946516</v>
      </c>
      <c r="F345" s="37">
        <v>296725.26300576789</v>
      </c>
      <c r="G345" s="37">
        <v>1713.5346206547479</v>
      </c>
      <c r="H345" s="37">
        <v>26469.353500535046</v>
      </c>
      <c r="I345" s="34"/>
      <c r="J345" s="34"/>
    </row>
    <row r="346" spans="1:10" x14ac:dyDescent="0.25">
      <c r="A346" s="64">
        <v>54544</v>
      </c>
      <c r="B346" s="36">
        <v>2049</v>
      </c>
      <c r="C346" s="37">
        <v>1603.2456477358519</v>
      </c>
      <c r="D346" s="37">
        <v>110.28897291889604</v>
      </c>
      <c r="E346" s="37">
        <v>294333.892147201</v>
      </c>
      <c r="F346" s="37">
        <v>296835.55197868677</v>
      </c>
      <c r="G346" s="37">
        <v>1713.5346206547479</v>
      </c>
      <c r="H346" s="37">
        <v>24866.107852799192</v>
      </c>
      <c r="I346" s="34"/>
      <c r="J346" s="34"/>
    </row>
    <row r="347" spans="1:10" x14ac:dyDescent="0.25">
      <c r="A347" s="64">
        <v>54575</v>
      </c>
      <c r="B347" s="36">
        <v>2049</v>
      </c>
      <c r="C347" s="37">
        <v>1609.9258379347511</v>
      </c>
      <c r="D347" s="37">
        <v>103.60878271999665</v>
      </c>
      <c r="E347" s="37">
        <v>295943.81798513577</v>
      </c>
      <c r="F347" s="37">
        <v>296939.16076140676</v>
      </c>
      <c r="G347" s="37">
        <v>1713.5346206547479</v>
      </c>
      <c r="H347" s="37">
        <v>23256.18201486444</v>
      </c>
      <c r="I347" s="34"/>
      <c r="J347" s="34"/>
    </row>
    <row r="348" spans="1:10" x14ac:dyDescent="0.25">
      <c r="A348" s="64">
        <v>54605</v>
      </c>
      <c r="B348" s="36">
        <v>2049</v>
      </c>
      <c r="C348" s="37">
        <v>1616.6338622594794</v>
      </c>
      <c r="D348" s="37">
        <v>96.900758395268497</v>
      </c>
      <c r="E348" s="37">
        <v>297560.45184739528</v>
      </c>
      <c r="F348" s="37">
        <v>297036.06151980202</v>
      </c>
      <c r="G348" s="37">
        <v>1713.5346206547479</v>
      </c>
      <c r="H348" s="37">
        <v>21639.548152604963</v>
      </c>
      <c r="I348" s="34"/>
      <c r="J348" s="34"/>
    </row>
    <row r="349" spans="1:10" x14ac:dyDescent="0.25">
      <c r="A349" s="64">
        <v>54636</v>
      </c>
      <c r="B349" s="36">
        <v>2049</v>
      </c>
      <c r="C349" s="37">
        <v>1623.3698366855606</v>
      </c>
      <c r="D349" s="37">
        <v>90.16478396918734</v>
      </c>
      <c r="E349" s="37">
        <v>299183.82168408082</v>
      </c>
      <c r="F349" s="37">
        <v>297126.2263037712</v>
      </c>
      <c r="G349" s="37">
        <v>1713.5346206547479</v>
      </c>
      <c r="H349" s="37">
        <v>20016.178315919402</v>
      </c>
      <c r="I349" s="34"/>
      <c r="J349" s="34"/>
    </row>
    <row r="350" spans="1:10" x14ac:dyDescent="0.25">
      <c r="A350" s="64">
        <v>54667</v>
      </c>
      <c r="B350" s="36">
        <v>2049</v>
      </c>
      <c r="C350" s="37">
        <v>1630.1338776717503</v>
      </c>
      <c r="D350" s="37">
        <v>83.400742982997514</v>
      </c>
      <c r="E350" s="37">
        <v>300813.95556175255</v>
      </c>
      <c r="F350" s="37">
        <v>297209.62704675418</v>
      </c>
      <c r="G350" s="37">
        <v>1713.5346206547479</v>
      </c>
      <c r="H350" s="37">
        <v>18386.044438247653</v>
      </c>
      <c r="I350" s="34"/>
      <c r="J350" s="34"/>
    </row>
    <row r="351" spans="1:10" x14ac:dyDescent="0.25">
      <c r="A351" s="64">
        <v>54697</v>
      </c>
      <c r="B351" s="36">
        <v>2049</v>
      </c>
      <c r="C351" s="37">
        <v>1636.9261021620493</v>
      </c>
      <c r="D351" s="37">
        <v>76.608518492698565</v>
      </c>
      <c r="E351" s="37">
        <v>302450.8816639146</v>
      </c>
      <c r="F351" s="37">
        <v>297286.2355652469</v>
      </c>
      <c r="G351" s="37">
        <v>1713.5346206547479</v>
      </c>
      <c r="H351" s="37">
        <v>16749.118336085605</v>
      </c>
      <c r="I351" s="34"/>
      <c r="J351" s="34"/>
    </row>
    <row r="352" spans="1:10" x14ac:dyDescent="0.25">
      <c r="A352" s="64">
        <v>54728</v>
      </c>
      <c r="B352" s="36">
        <v>2049</v>
      </c>
      <c r="C352" s="37">
        <v>1643.7466275877246</v>
      </c>
      <c r="D352" s="37">
        <v>69.787993067023351</v>
      </c>
      <c r="E352" s="37">
        <v>304094.6282915023</v>
      </c>
      <c r="F352" s="37">
        <v>297356.0235583139</v>
      </c>
      <c r="G352" s="37">
        <v>1713.5346206547479</v>
      </c>
      <c r="H352" s="37">
        <v>15105.37170849788</v>
      </c>
      <c r="I352" s="34"/>
      <c r="J352" s="34"/>
    </row>
    <row r="353" spans="1:10" x14ac:dyDescent="0.25">
      <c r="A353" s="64">
        <v>54758</v>
      </c>
      <c r="B353" s="36">
        <v>2049</v>
      </c>
      <c r="C353" s="37">
        <v>1650.5955718693401</v>
      </c>
      <c r="D353" s="37">
        <v>62.939048785407834</v>
      </c>
      <c r="E353" s="37">
        <v>305745.22386337165</v>
      </c>
      <c r="F353" s="37">
        <v>297418.96260709933</v>
      </c>
      <c r="G353" s="37">
        <v>1713.5346206547479</v>
      </c>
      <c r="H353" s="37">
        <v>13454.776136628539</v>
      </c>
      <c r="I353" s="34"/>
      <c r="J353" s="34"/>
    </row>
    <row r="354" spans="1:10" x14ac:dyDescent="0.25">
      <c r="A354" s="64">
        <v>54789</v>
      </c>
      <c r="B354" s="36">
        <v>2050</v>
      </c>
      <c r="C354" s="37">
        <v>1657.4730534187956</v>
      </c>
      <c r="D354" s="37">
        <v>56.061567235952253</v>
      </c>
      <c r="E354" s="37">
        <v>307402.69691679045</v>
      </c>
      <c r="F354" s="37">
        <v>297475.0241743353</v>
      </c>
      <c r="G354" s="37">
        <v>1713.5346206547479</v>
      </c>
      <c r="H354" s="37">
        <v>11797.303083209743</v>
      </c>
      <c r="I354" s="34"/>
      <c r="J354" s="34"/>
    </row>
    <row r="355" spans="1:10" x14ac:dyDescent="0.25">
      <c r="A355" s="64">
        <v>54820</v>
      </c>
      <c r="B355" s="36">
        <v>2050</v>
      </c>
      <c r="C355" s="37">
        <v>1664.3791911413739</v>
      </c>
      <c r="D355" s="37">
        <v>49.155429513373925</v>
      </c>
      <c r="E355" s="37">
        <v>309067.07610793185</v>
      </c>
      <c r="F355" s="37">
        <v>297524.17960384866</v>
      </c>
      <c r="G355" s="37">
        <v>1713.5346206547479</v>
      </c>
      <c r="H355" s="37">
        <v>10132.923892068369</v>
      </c>
      <c r="I355" s="34"/>
      <c r="J355" s="34"/>
    </row>
    <row r="356" spans="1:10" x14ac:dyDescent="0.25">
      <c r="A356" s="64">
        <v>54848</v>
      </c>
      <c r="B356" s="36">
        <v>2050</v>
      </c>
      <c r="C356" s="37">
        <v>1671.3141044377962</v>
      </c>
      <c r="D356" s="37">
        <v>42.220516216951545</v>
      </c>
      <c r="E356" s="37">
        <v>310738.39021236962</v>
      </c>
      <c r="F356" s="37">
        <v>297566.40012006561</v>
      </c>
      <c r="G356" s="37">
        <v>1713.5346206547479</v>
      </c>
      <c r="H356" s="37">
        <v>8461.6097876305721</v>
      </c>
      <c r="I356" s="34"/>
      <c r="J356" s="34"/>
    </row>
    <row r="357" spans="1:10" x14ac:dyDescent="0.25">
      <c r="A357" s="64">
        <v>54879</v>
      </c>
      <c r="B357" s="36">
        <v>2050</v>
      </c>
      <c r="C357" s="37">
        <v>1678.2779132062872</v>
      </c>
      <c r="D357" s="37">
        <v>35.256707448460723</v>
      </c>
      <c r="E357" s="37">
        <v>312416.66812557593</v>
      </c>
      <c r="F357" s="37">
        <v>297601.65682751406</v>
      </c>
      <c r="G357" s="37">
        <v>1713.5346206547479</v>
      </c>
      <c r="H357" s="37">
        <v>6783.3318744242852</v>
      </c>
      <c r="I357" s="34"/>
      <c r="J357" s="34"/>
    </row>
    <row r="358" spans="1:10" x14ac:dyDescent="0.25">
      <c r="A358" s="64">
        <v>54909</v>
      </c>
      <c r="B358" s="36">
        <v>2050</v>
      </c>
      <c r="C358" s="37">
        <v>1685.2707378446466</v>
      </c>
      <c r="D358" s="37">
        <v>28.26388281010119</v>
      </c>
      <c r="E358" s="37">
        <v>314101.93886342057</v>
      </c>
      <c r="F358" s="37">
        <v>297629.92071032414</v>
      </c>
      <c r="G358" s="37">
        <v>1713.5346206547479</v>
      </c>
      <c r="H358" s="37">
        <v>5098.0611365796385</v>
      </c>
      <c r="I358" s="34"/>
      <c r="J358" s="34"/>
    </row>
    <row r="359" spans="1:10" x14ac:dyDescent="0.25">
      <c r="A359" s="64">
        <v>54940</v>
      </c>
      <c r="B359" s="36">
        <v>2050</v>
      </c>
      <c r="C359" s="37">
        <v>1692.2926992523328</v>
      </c>
      <c r="D359" s="37">
        <v>21.241921402415162</v>
      </c>
      <c r="E359" s="37">
        <v>315794.23156267288</v>
      </c>
      <c r="F359" s="37">
        <v>297651.16263172653</v>
      </c>
      <c r="G359" s="37">
        <v>1713.5346206547479</v>
      </c>
      <c r="H359" s="37">
        <v>3405.7684373273059</v>
      </c>
      <c r="I359" s="34"/>
      <c r="J359" s="34"/>
    </row>
    <row r="360" spans="1:10" x14ac:dyDescent="0.25">
      <c r="A360" s="64">
        <v>54970</v>
      </c>
      <c r="B360" s="36">
        <v>2050</v>
      </c>
      <c r="C360" s="37">
        <v>1699.3439188325508</v>
      </c>
      <c r="D360" s="37">
        <v>14.190701822197108</v>
      </c>
      <c r="E360" s="37">
        <v>317493.57548150542</v>
      </c>
      <c r="F360" s="37">
        <v>297665.3533335487</v>
      </c>
      <c r="G360" s="37">
        <v>1713.5346206547479</v>
      </c>
      <c r="H360" s="37">
        <v>1706.4245184947551</v>
      </c>
      <c r="I360" s="34"/>
    </row>
    <row r="361" spans="1:10" x14ac:dyDescent="0.25">
      <c r="A361" s="64">
        <v>55001</v>
      </c>
      <c r="B361" s="36">
        <v>2050</v>
      </c>
      <c r="C361" s="37">
        <v>1706.4245184943532</v>
      </c>
      <c r="D361" s="37">
        <v>7.1101021603948134</v>
      </c>
      <c r="E361" s="37">
        <v>319199.99999999977</v>
      </c>
      <c r="F361" s="37">
        <v>297672.46343570907</v>
      </c>
      <c r="G361" s="37">
        <v>1713.5346206547479</v>
      </c>
      <c r="H361" s="37">
        <v>4.0199665818363428E-10</v>
      </c>
      <c r="I361" s="34"/>
    </row>
    <row r="362" spans="1:10" x14ac:dyDescent="0.25">
      <c r="I362" s="34"/>
    </row>
  </sheetData>
  <mergeCells count="1">
    <mergeCell ref="J1:K1"/>
  </mergeCells>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CF6D49-2958-4F2E-BFEA-E25972182186}">
  <sheetPr codeName="Sheet8"/>
  <dimension ref="B1:BP102"/>
  <sheetViews>
    <sheetView showGridLines="0" topLeftCell="B71" zoomScale="106" zoomScaleNormal="106" workbookViewId="0">
      <selection activeCell="C80" sqref="C80"/>
    </sheetView>
  </sheetViews>
  <sheetFormatPr defaultColWidth="2.85546875" defaultRowHeight="15" x14ac:dyDescent="0.25"/>
  <cols>
    <col min="2" max="2" width="20.28515625" customWidth="1"/>
    <col min="3" max="4" width="11.42578125" customWidth="1"/>
    <col min="5" max="5" width="12.140625" customWidth="1"/>
    <col min="6" max="6" width="7.140625" customWidth="1"/>
    <col min="41" max="41" width="11.140625" bestFit="1" customWidth="1"/>
    <col min="42" max="42" width="7.7109375" customWidth="1"/>
    <col min="43" max="43" width="12.85546875" customWidth="1"/>
  </cols>
  <sheetData>
    <row r="1" spans="2:30" ht="21" x14ac:dyDescent="0.35">
      <c r="B1" s="54" t="s">
        <v>11821</v>
      </c>
    </row>
    <row r="2" spans="2:30" x14ac:dyDescent="0.25">
      <c r="B2" s="88" t="s">
        <v>17007</v>
      </c>
      <c r="C2" s="88"/>
      <c r="D2" s="88"/>
      <c r="E2" s="88"/>
      <c r="F2" s="88"/>
      <c r="H2" s="88" t="s">
        <v>17008</v>
      </c>
      <c r="I2" s="88"/>
      <c r="J2" s="88"/>
      <c r="K2" s="88"/>
      <c r="L2" s="88"/>
      <c r="M2" s="88"/>
      <c r="N2" s="88"/>
      <c r="O2" s="88"/>
      <c r="P2" s="88"/>
      <c r="Q2" s="88"/>
      <c r="R2" s="88"/>
      <c r="S2" s="88"/>
      <c r="T2" s="88"/>
      <c r="U2" s="88"/>
      <c r="V2" s="88"/>
      <c r="W2" s="88"/>
      <c r="X2" s="88"/>
      <c r="Y2" s="88"/>
      <c r="Z2" s="88"/>
      <c r="AA2" s="88"/>
      <c r="AB2" s="88"/>
      <c r="AC2" s="88"/>
      <c r="AD2" s="88"/>
    </row>
    <row r="23" spans="2:68" ht="21" x14ac:dyDescent="0.35">
      <c r="B23" s="54" t="s">
        <v>17010</v>
      </c>
    </row>
    <row r="24" spans="2:68" x14ac:dyDescent="0.25">
      <c r="B24" s="56" t="s">
        <v>17011</v>
      </c>
      <c r="C24" s="44" t="s">
        <v>17010</v>
      </c>
      <c r="E24" s="88" t="s">
        <v>17022</v>
      </c>
      <c r="F24" s="88"/>
      <c r="G24" s="88"/>
      <c r="H24" s="88"/>
      <c r="I24" s="88"/>
      <c r="J24" s="88"/>
      <c r="K24" s="88"/>
      <c r="L24" s="88"/>
      <c r="M24" s="88"/>
      <c r="N24" s="88"/>
      <c r="O24" s="88"/>
      <c r="P24" s="88"/>
      <c r="Q24" s="88"/>
      <c r="R24" s="88"/>
      <c r="S24" s="88"/>
      <c r="T24" s="88"/>
      <c r="U24" s="88"/>
      <c r="V24" s="88"/>
      <c r="W24" s="88"/>
      <c r="X24" s="88"/>
      <c r="Y24" s="88"/>
      <c r="Z24" s="88"/>
      <c r="AA24" s="88"/>
      <c r="AB24" s="88"/>
      <c r="AC24" s="88"/>
      <c r="AD24" s="88"/>
      <c r="AE24" s="88"/>
      <c r="AF24" s="88"/>
      <c r="AG24" s="88"/>
      <c r="AH24" s="88"/>
      <c r="AI24" s="88"/>
      <c r="AJ24" s="88"/>
      <c r="AK24" s="88"/>
      <c r="AL24" s="88"/>
      <c r="AM24" s="88"/>
      <c r="AO24" s="44" t="s">
        <v>17000</v>
      </c>
      <c r="AP24" s="44" t="s">
        <v>17010</v>
      </c>
      <c r="AQ24" s="44" t="s">
        <v>17012</v>
      </c>
      <c r="AS24" s="88" t="s">
        <v>17023</v>
      </c>
      <c r="AT24" s="88"/>
      <c r="AU24" s="88"/>
      <c r="AV24" s="88"/>
      <c r="AW24" s="88"/>
      <c r="AX24" s="88"/>
      <c r="AY24" s="88"/>
      <c r="AZ24" s="88"/>
      <c r="BA24" s="88"/>
      <c r="BB24" s="88"/>
      <c r="BC24" s="88"/>
      <c r="BD24" s="88"/>
      <c r="BE24" s="88"/>
      <c r="BF24" s="88"/>
      <c r="BG24" s="88"/>
      <c r="BH24" s="88"/>
      <c r="BI24" s="88"/>
      <c r="BJ24" s="88"/>
      <c r="BK24" s="88"/>
      <c r="BL24" s="88"/>
      <c r="BM24" s="88"/>
      <c r="BN24" s="88"/>
      <c r="BO24" s="88"/>
      <c r="BP24" s="88"/>
    </row>
    <row r="25" spans="2:68" x14ac:dyDescent="0.25">
      <c r="B25" s="1" t="s">
        <v>17125</v>
      </c>
      <c r="C25" s="53">
        <f>COUNTIF(Hosts!K:K,Visualizations!B25)</f>
        <v>4076</v>
      </c>
      <c r="AO25" s="70" t="s">
        <v>17151</v>
      </c>
      <c r="AP25" s="55">
        <f>COUNTIF(Hosts!F:F,Visualizations!AO25)</f>
        <v>5</v>
      </c>
      <c r="AQ25" s="57">
        <f>COUNTIFS(Hosts!F:F,AO25,Hosts!O:O,"Yes")/Visualizations!AP25</f>
        <v>0.6</v>
      </c>
    </row>
    <row r="26" spans="2:68" x14ac:dyDescent="0.25">
      <c r="B26" s="1" t="s">
        <v>17126</v>
      </c>
      <c r="C26" s="53">
        <f>COUNTIF(Hosts!K:K,Visualizations!B26)</f>
        <v>8</v>
      </c>
      <c r="AO26" s="70" t="s">
        <v>17152</v>
      </c>
      <c r="AP26" s="55">
        <f>COUNTIF(Hosts!F:F,Visualizations!AO26)</f>
        <v>55</v>
      </c>
      <c r="AQ26" s="57">
        <f>COUNTIFS(Hosts!F:F,AO26,Hosts!O:O,"Yes")/Visualizations!AP26</f>
        <v>0.32727272727272727</v>
      </c>
    </row>
    <row r="27" spans="2:68" x14ac:dyDescent="0.25">
      <c r="B27" s="1" t="s">
        <v>17127</v>
      </c>
      <c r="C27" s="53">
        <f>COUNTIF(Hosts!K:K,Visualizations!B27)</f>
        <v>5</v>
      </c>
      <c r="AO27" s="70" t="s">
        <v>17153</v>
      </c>
      <c r="AP27" s="55">
        <f>COUNTIF(Hosts!F:F,Visualizations!AO27)</f>
        <v>121</v>
      </c>
      <c r="AQ27" s="57">
        <f>COUNTIFS(Hosts!F:F,AO27,Hosts!O:O,"Yes")/Visualizations!AP27</f>
        <v>0.53719008264462809</v>
      </c>
    </row>
    <row r="28" spans="2:68" x14ac:dyDescent="0.25">
      <c r="B28" s="1" t="s">
        <v>17128</v>
      </c>
      <c r="C28" s="53">
        <f>COUNTIF(Hosts!K:K,Visualizations!B28)</f>
        <v>3</v>
      </c>
      <c r="AO28" s="70" t="s">
        <v>17154</v>
      </c>
      <c r="AP28" s="55">
        <f>COUNTIF(Hosts!F:F,Visualizations!AO28)</f>
        <v>303</v>
      </c>
      <c r="AQ28" s="57">
        <f>COUNTIFS(Hosts!F:F,AO28,Hosts!O:O,"Yes")/Visualizations!AP28</f>
        <v>0.46204620462046203</v>
      </c>
    </row>
    <row r="29" spans="2:68" x14ac:dyDescent="0.25">
      <c r="B29" s="1" t="s">
        <v>17129</v>
      </c>
      <c r="C29" s="53">
        <f>COUNTIF(Hosts!K:K,Visualizations!B29)</f>
        <v>8</v>
      </c>
      <c r="AO29" s="70" t="s">
        <v>17155</v>
      </c>
      <c r="AP29" s="55">
        <f>COUNTIF(Hosts!F:F,Visualizations!AO29)</f>
        <v>471</v>
      </c>
      <c r="AQ29" s="57">
        <f>COUNTIFS(Hosts!F:F,AO29,Hosts!O:O,"Yes")/Visualizations!AP29</f>
        <v>0.44585987261146498</v>
      </c>
    </row>
    <row r="30" spans="2:68" x14ac:dyDescent="0.25">
      <c r="B30" s="1" t="s">
        <v>17130</v>
      </c>
      <c r="C30" s="53">
        <f>COUNTIF(Hosts!K:K,Visualizations!B30)</f>
        <v>3</v>
      </c>
      <c r="AO30" s="70" t="s">
        <v>17156</v>
      </c>
      <c r="AP30" s="55">
        <f>COUNTIF(Hosts!F:F,Visualizations!AO30)</f>
        <v>545</v>
      </c>
      <c r="AQ30" s="57">
        <f>COUNTIFS(Hosts!F:F,AO30,Hosts!O:O,"Yes")/Visualizations!AP30</f>
        <v>0.47889908256880737</v>
      </c>
    </row>
    <row r="31" spans="2:68" x14ac:dyDescent="0.25">
      <c r="B31" s="1" t="s">
        <v>17131</v>
      </c>
      <c r="C31" s="53">
        <f>COUNTIF(Hosts!K:K,Visualizations!B31)</f>
        <v>8</v>
      </c>
      <c r="AO31" s="70" t="s">
        <v>17157</v>
      </c>
      <c r="AP31" s="55">
        <f>COUNTIF(Hosts!F:F,Visualizations!AO31)</f>
        <v>568</v>
      </c>
      <c r="AQ31" s="57">
        <f>COUNTIFS(Hosts!F:F,AO31,Hosts!O:O,"Yes")/Visualizations!AP31</f>
        <v>0.45246478873239437</v>
      </c>
    </row>
    <row r="32" spans="2:68" x14ac:dyDescent="0.25">
      <c r="B32" s="1" t="s">
        <v>17132</v>
      </c>
      <c r="C32" s="53">
        <f>COUNTIF(Hosts!K:K,Visualizations!B32)</f>
        <v>4</v>
      </c>
      <c r="AO32" s="70" t="s">
        <v>17158</v>
      </c>
      <c r="AP32" s="55">
        <f>COUNTIF(Hosts!F:F,Visualizations!AO32)</f>
        <v>534</v>
      </c>
      <c r="AQ32" s="57">
        <f>COUNTIFS(Hosts!F:F,AO32,Hosts!O:O,"Yes")/Visualizations!AP32</f>
        <v>0.47940074906367042</v>
      </c>
    </row>
    <row r="33" spans="2:43" x14ac:dyDescent="0.25">
      <c r="B33" s="1" t="s">
        <v>17133</v>
      </c>
      <c r="C33" s="53">
        <f>COUNTIF(Hosts!K:K,Visualizations!B33)</f>
        <v>1</v>
      </c>
      <c r="AO33" s="70" t="s">
        <v>17159</v>
      </c>
      <c r="AP33" s="55">
        <f>COUNTIF(Hosts!F:F,Visualizations!AO33)</f>
        <v>507</v>
      </c>
      <c r="AQ33" s="57">
        <f>COUNTIFS(Hosts!F:F,AO33,Hosts!O:O,"Yes")/Visualizations!AP33</f>
        <v>0.46153846153846156</v>
      </c>
    </row>
    <row r="34" spans="2:43" x14ac:dyDescent="0.25">
      <c r="B34" s="1" t="s">
        <v>17134</v>
      </c>
      <c r="C34" s="53">
        <f>COUNTIF(Hosts!K:K,Visualizations!B34)</f>
        <v>1</v>
      </c>
      <c r="AO34" s="70" t="s">
        <v>17160</v>
      </c>
      <c r="AP34" s="55">
        <f>COUNTIF(Hosts!F:F,Visualizations!AO34)</f>
        <v>339</v>
      </c>
      <c r="AQ34" s="57">
        <f>COUNTIFS(Hosts!F:F,AO34,Hosts!O:O,"Yes")/Visualizations!AP34</f>
        <v>0.45132743362831856</v>
      </c>
    </row>
    <row r="35" spans="2:43" x14ac:dyDescent="0.25">
      <c r="B35" s="1" t="s">
        <v>17135</v>
      </c>
      <c r="C35" s="53">
        <f>COUNTIF(Hosts!K:K,Visualizations!B35)</f>
        <v>1</v>
      </c>
      <c r="AO35" s="70" t="s">
        <v>17161</v>
      </c>
      <c r="AP35" s="55">
        <f>COUNTIF(Hosts!F:F,Visualizations!AO35)</f>
        <v>316</v>
      </c>
      <c r="AQ35" s="57">
        <f>COUNTIFS(Hosts!F:F,AO35,Hosts!O:O,"Yes")/Visualizations!AP35</f>
        <v>0.43670886075949367</v>
      </c>
    </row>
    <row r="36" spans="2:43" x14ac:dyDescent="0.25">
      <c r="B36" s="1" t="s">
        <v>17136</v>
      </c>
      <c r="C36" s="53">
        <f>COUNTIF(Hosts!K:K,Visualizations!B36)</f>
        <v>1</v>
      </c>
      <c r="AO36" s="70" t="s">
        <v>17162</v>
      </c>
      <c r="AP36" s="55">
        <f>COUNTIF(Hosts!F:F,Visualizations!AO36)</f>
        <v>326</v>
      </c>
      <c r="AQ36" s="57">
        <f>COUNTIFS(Hosts!F:F,AO36,Hosts!O:O,"Yes")/Visualizations!AP36</f>
        <v>0.3987730061349693</v>
      </c>
    </row>
    <row r="37" spans="2:43" x14ac:dyDescent="0.25">
      <c r="B37" s="1" t="s">
        <v>17137</v>
      </c>
      <c r="C37" s="53">
        <f>COUNTIF(Hosts!K:K,Visualizations!B37)</f>
        <v>1</v>
      </c>
      <c r="AO37" s="70" t="s">
        <v>17163</v>
      </c>
      <c r="AP37" s="55">
        <f>COUNTIF(Hosts!F:F,Visualizations!AO37)</f>
        <v>59</v>
      </c>
      <c r="AQ37" s="57">
        <f>COUNTIFS(Hosts!F:F,AO37,Hosts!O:O,"Yes")/Visualizations!AP37</f>
        <v>0.32203389830508472</v>
      </c>
    </row>
    <row r="38" spans="2:43" x14ac:dyDescent="0.25">
      <c r="B38" s="1" t="s">
        <v>17138</v>
      </c>
      <c r="C38" s="53">
        <f>COUNTIF(Hosts!K:K,Visualizations!B38)</f>
        <v>3</v>
      </c>
    </row>
    <row r="39" spans="2:43" x14ac:dyDescent="0.25">
      <c r="B39" s="1" t="s">
        <v>17139</v>
      </c>
      <c r="C39" s="53">
        <f>COUNTIF(Hosts!K:K,Visualizations!B39)</f>
        <v>1</v>
      </c>
    </row>
    <row r="40" spans="2:43" x14ac:dyDescent="0.25">
      <c r="B40" s="1" t="s">
        <v>17140</v>
      </c>
      <c r="C40" s="53">
        <f>COUNTIF(Hosts!K:K,Visualizations!B40)</f>
        <v>4</v>
      </c>
    </row>
    <row r="41" spans="2:43" x14ac:dyDescent="0.25">
      <c r="B41" s="1" t="s">
        <v>17141</v>
      </c>
      <c r="C41" s="53">
        <f>COUNTIF(Hosts!K:K,Visualizations!B41)</f>
        <v>2</v>
      </c>
    </row>
    <row r="42" spans="2:43" x14ac:dyDescent="0.25">
      <c r="B42" s="1" t="s">
        <v>17142</v>
      </c>
      <c r="C42" s="53">
        <f>COUNTIF(Hosts!K:K,Visualizations!B42)</f>
        <v>8</v>
      </c>
    </row>
    <row r="43" spans="2:43" x14ac:dyDescent="0.25">
      <c r="B43" s="1" t="s">
        <v>17143</v>
      </c>
      <c r="C43" s="53">
        <f>COUNTIF(Hosts!K:K,Visualizations!B43)</f>
        <v>2</v>
      </c>
    </row>
    <row r="44" spans="2:43" x14ac:dyDescent="0.25">
      <c r="B44" s="1" t="s">
        <v>17144</v>
      </c>
      <c r="C44" s="53">
        <f>COUNTIF(Hosts!K:K,Visualizations!B44)</f>
        <v>1</v>
      </c>
    </row>
    <row r="45" spans="2:43" x14ac:dyDescent="0.25">
      <c r="B45" s="1" t="s">
        <v>17145</v>
      </c>
      <c r="C45" s="53">
        <f>COUNTIF(Hosts!K:K,Visualizations!B45)</f>
        <v>2</v>
      </c>
    </row>
    <row r="46" spans="2:43" x14ac:dyDescent="0.25">
      <c r="B46" s="1" t="s">
        <v>17146</v>
      </c>
      <c r="C46" s="53">
        <f>COUNTIF(Hosts!K:K,Visualizations!B46)</f>
        <v>2</v>
      </c>
    </row>
    <row r="47" spans="2:43" x14ac:dyDescent="0.25">
      <c r="B47" s="1" t="s">
        <v>17147</v>
      </c>
      <c r="C47" s="53">
        <f>COUNTIF(Hosts!K:K,Visualizations!B47)</f>
        <v>1</v>
      </c>
    </row>
    <row r="48" spans="2:43" x14ac:dyDescent="0.25">
      <c r="B48" s="1" t="s">
        <v>17148</v>
      </c>
      <c r="C48" s="53">
        <f>COUNTIF(Hosts!K:K,Visualizations!B48)</f>
        <v>1</v>
      </c>
    </row>
    <row r="49" spans="2:55" x14ac:dyDescent="0.25">
      <c r="B49" s="1" t="s">
        <v>17149</v>
      </c>
      <c r="C49" s="53">
        <f>COUNTIF(Hosts!K:K,Visualizations!B49)</f>
        <v>1</v>
      </c>
    </row>
    <row r="50" spans="2:55" x14ac:dyDescent="0.25">
      <c r="B50" s="1" t="s">
        <v>17150</v>
      </c>
      <c r="C50" s="53">
        <f>COUNTIF(Hosts!K:K,Visualizations!B50)</f>
        <v>1</v>
      </c>
    </row>
    <row r="54" spans="2:55" ht="21" x14ac:dyDescent="0.35">
      <c r="B54" s="54" t="s">
        <v>17021</v>
      </c>
    </row>
    <row r="55" spans="2:55" x14ac:dyDescent="0.25">
      <c r="B55" s="88" t="s">
        <v>17020</v>
      </c>
      <c r="C55" s="88"/>
      <c r="D55" s="88"/>
      <c r="E55" s="88"/>
      <c r="F55" s="88"/>
      <c r="G55" s="88"/>
      <c r="H55" s="88"/>
      <c r="I55" s="88"/>
      <c r="J55" s="88"/>
      <c r="K55" s="88"/>
      <c r="L55" s="88"/>
      <c r="M55" s="88"/>
      <c r="O55" s="88" t="s">
        <v>17009</v>
      </c>
      <c r="P55" s="88"/>
      <c r="Q55" s="88"/>
      <c r="R55" s="88"/>
      <c r="S55" s="88"/>
      <c r="T55" s="88"/>
      <c r="U55" s="88"/>
      <c r="V55" s="88"/>
      <c r="W55" s="88"/>
      <c r="X55" s="88"/>
      <c r="Y55" s="88"/>
      <c r="Z55" s="88"/>
      <c r="AA55" s="88"/>
      <c r="AB55" s="88"/>
      <c r="AC55" s="88"/>
      <c r="AD55" s="88"/>
      <c r="AE55" s="88"/>
      <c r="AF55" s="88"/>
      <c r="AG55" s="88"/>
      <c r="AH55" s="88"/>
      <c r="AI55" s="88"/>
      <c r="AJ55" s="88"/>
      <c r="AK55" s="88"/>
      <c r="AL55" s="88"/>
      <c r="AM55" s="88"/>
      <c r="AN55" s="88"/>
      <c r="AO55" s="88"/>
      <c r="AP55" s="88"/>
      <c r="AQ55" s="88"/>
      <c r="AR55" s="88"/>
      <c r="AS55" s="88"/>
      <c r="AT55" s="88"/>
      <c r="AU55" s="88"/>
      <c r="AV55" s="88"/>
      <c r="AW55" s="88"/>
      <c r="AX55" s="88"/>
      <c r="AY55" s="88"/>
      <c r="AZ55" s="88"/>
      <c r="BA55" s="88"/>
      <c r="BB55" s="88"/>
      <c r="BC55" s="88"/>
    </row>
    <row r="81" spans="2:40" ht="21" x14ac:dyDescent="0.35">
      <c r="B81" s="54" t="s">
        <v>17030</v>
      </c>
    </row>
    <row r="82" spans="2:40" x14ac:dyDescent="0.25">
      <c r="B82" s="44" t="s">
        <v>17028</v>
      </c>
      <c r="C82" s="13">
        <f>price_per_night*'Mortgage Calculator'!S10*12</f>
        <v>46212.057335907353</v>
      </c>
      <c r="E82" s="88" t="s">
        <v>17024</v>
      </c>
      <c r="F82" s="88"/>
      <c r="G82" s="88"/>
      <c r="H82" s="88"/>
      <c r="I82" s="88"/>
      <c r="J82" s="88"/>
      <c r="K82" s="88"/>
      <c r="L82" s="88"/>
      <c r="M82" s="88"/>
      <c r="N82" s="88"/>
      <c r="O82" s="88"/>
      <c r="P82" s="88"/>
      <c r="Q82" s="88"/>
      <c r="R82" s="88"/>
      <c r="S82" s="88"/>
      <c r="T82" s="88"/>
      <c r="U82" s="88"/>
      <c r="V82" s="88"/>
      <c r="W82" s="88"/>
      <c r="X82" s="88"/>
      <c r="Y82" s="88"/>
      <c r="Z82" s="88"/>
      <c r="AA82" s="88"/>
      <c r="AB82" s="88"/>
      <c r="AC82" s="88"/>
      <c r="AD82" s="88"/>
      <c r="AE82" s="88"/>
      <c r="AF82" s="88"/>
      <c r="AG82" s="88"/>
      <c r="AH82" s="88"/>
      <c r="AI82" s="88"/>
      <c r="AJ82" s="88"/>
      <c r="AK82" s="88"/>
      <c r="AL82" s="88"/>
      <c r="AM82" s="88"/>
      <c r="AN82" s="88"/>
    </row>
    <row r="83" spans="2:40" x14ac:dyDescent="0.25">
      <c r="B83" s="14" t="s">
        <v>17029</v>
      </c>
      <c r="C83" s="15">
        <f>monthly_expenses*12*-1</f>
        <v>-32353.615447856973</v>
      </c>
    </row>
    <row r="84" spans="2:40" x14ac:dyDescent="0.25">
      <c r="B84" s="44" t="s">
        <v>7671</v>
      </c>
      <c r="C84" s="13">
        <f>SUM(C82:C83)</f>
        <v>13858.44188805038</v>
      </c>
    </row>
    <row r="85" spans="2:40" x14ac:dyDescent="0.25">
      <c r="B85" s="14" t="s">
        <v>7672</v>
      </c>
      <c r="C85" s="15">
        <v>1848</v>
      </c>
    </row>
    <row r="86" spans="2:40" x14ac:dyDescent="0.25">
      <c r="B86" s="14" t="s">
        <v>17013</v>
      </c>
      <c r="C86" s="15">
        <v>-2000</v>
      </c>
    </row>
    <row r="87" spans="2:40" x14ac:dyDescent="0.25">
      <c r="B87" s="14" t="s">
        <v>17032</v>
      </c>
      <c r="C87" s="15">
        <v>-800</v>
      </c>
    </row>
    <row r="88" spans="2:40" x14ac:dyDescent="0.25">
      <c r="B88" s="14" t="s">
        <v>17033</v>
      </c>
      <c r="C88" s="15">
        <v>-500</v>
      </c>
    </row>
    <row r="89" spans="2:40" x14ac:dyDescent="0.25">
      <c r="B89" s="44" t="s">
        <v>17031</v>
      </c>
      <c r="C89" s="13">
        <f>SUM(C84:C88)</f>
        <v>12406.44188805038</v>
      </c>
    </row>
    <row r="97" spans="2:40" ht="21" x14ac:dyDescent="0.35">
      <c r="B97" s="54" t="s">
        <v>17034</v>
      </c>
    </row>
    <row r="98" spans="2:40" x14ac:dyDescent="0.25">
      <c r="B98" s="35" t="s">
        <v>17014</v>
      </c>
      <c r="C98" s="35" t="s">
        <v>17015</v>
      </c>
      <c r="D98" s="35" t="s">
        <v>17165</v>
      </c>
      <c r="F98" s="88" t="s">
        <v>17025</v>
      </c>
      <c r="G98" s="88"/>
      <c r="H98" s="88"/>
      <c r="I98" s="88"/>
      <c r="J98" s="88"/>
      <c r="K98" s="88"/>
      <c r="L98" s="88"/>
      <c r="M98" s="88"/>
      <c r="N98" s="88"/>
      <c r="O98" s="88"/>
      <c r="P98" s="88"/>
      <c r="Q98" s="88"/>
      <c r="R98" s="88"/>
      <c r="S98" s="88"/>
      <c r="T98" s="88"/>
      <c r="U98" s="88"/>
      <c r="V98" s="88"/>
      <c r="W98" s="88"/>
      <c r="X98" s="88"/>
      <c r="Y98" s="88"/>
      <c r="Z98" s="88"/>
      <c r="AA98" s="88"/>
      <c r="AB98" s="88"/>
      <c r="AC98" s="88"/>
      <c r="AD98" s="88"/>
      <c r="AE98" s="88"/>
      <c r="AF98" s="88"/>
      <c r="AG98" s="88"/>
      <c r="AH98" s="88"/>
      <c r="AI98" s="88"/>
      <c r="AJ98" s="88"/>
      <c r="AK98" s="88"/>
      <c r="AL98" s="88"/>
      <c r="AM98" s="88"/>
      <c r="AN98" s="88"/>
    </row>
    <row r="99" spans="2:40" x14ac:dyDescent="0.25">
      <c r="B99" s="14" t="s">
        <v>17016</v>
      </c>
      <c r="C99" s="53">
        <v>2840</v>
      </c>
      <c r="D99" s="71">
        <f>C99/$C$99</f>
        <v>1</v>
      </c>
    </row>
    <row r="100" spans="2:40" x14ac:dyDescent="0.25">
      <c r="B100" s="14" t="s">
        <v>17017</v>
      </c>
      <c r="C100" s="53">
        <v>1624</v>
      </c>
      <c r="D100" s="71">
        <f>C100/$C$99</f>
        <v>0.57183098591549297</v>
      </c>
    </row>
    <row r="101" spans="2:40" x14ac:dyDescent="0.25">
      <c r="B101" s="14" t="s">
        <v>17018</v>
      </c>
      <c r="C101" s="53">
        <v>180</v>
      </c>
      <c r="D101" s="71">
        <f>C101/$C$99</f>
        <v>6.3380281690140844E-2</v>
      </c>
    </row>
    <row r="102" spans="2:40" x14ac:dyDescent="0.25">
      <c r="B102" s="14" t="s">
        <v>17019</v>
      </c>
      <c r="C102" s="53">
        <v>72</v>
      </c>
      <c r="D102" s="71">
        <f>C102/$C$99</f>
        <v>2.5352112676056339E-2</v>
      </c>
    </row>
  </sheetData>
  <mergeCells count="8">
    <mergeCell ref="F98:AN98"/>
    <mergeCell ref="E24:AM24"/>
    <mergeCell ref="AS24:BP24"/>
    <mergeCell ref="B2:F2"/>
    <mergeCell ref="H2:AD2"/>
    <mergeCell ref="B55:M55"/>
    <mergeCell ref="O55:BC55"/>
    <mergeCell ref="E82:AN82"/>
  </mergeCells>
  <phoneticPr fontId="24" type="noConversion"/>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4AD3D1-5083-4823-9D26-E96619BF2237}">
  <sheetPr codeName="Sheet1"/>
  <dimension ref="A3:E16"/>
  <sheetViews>
    <sheetView zoomScale="89" zoomScaleNormal="89" workbookViewId="0">
      <selection activeCell="O24" sqref="O24"/>
    </sheetView>
  </sheetViews>
  <sheetFormatPr defaultRowHeight="15" x14ac:dyDescent="0.25"/>
  <cols>
    <col min="1" max="1" width="28.5703125" customWidth="1"/>
    <col min="2" max="2" width="16.140625" bestFit="1" customWidth="1"/>
    <col min="3" max="3" width="14.140625" bestFit="1" customWidth="1"/>
    <col min="4" max="4" width="21.5703125" bestFit="1" customWidth="1"/>
    <col min="5" max="5" width="10.85546875" bestFit="1" customWidth="1"/>
    <col min="6" max="6" width="11.28515625" bestFit="1" customWidth="1"/>
    <col min="7" max="7" width="16.7109375" bestFit="1" customWidth="1"/>
  </cols>
  <sheetData>
    <row r="3" spans="1:5" x14ac:dyDescent="0.25">
      <c r="A3" s="73" t="s">
        <v>7648</v>
      </c>
      <c r="B3" s="72" t="s">
        <v>17044</v>
      </c>
      <c r="C3" t="s">
        <v>17167</v>
      </c>
    </row>
    <row r="4" spans="1:5" x14ac:dyDescent="0.25">
      <c r="A4" t="s">
        <v>13</v>
      </c>
      <c r="C4" s="50">
        <v>73.952660000000009</v>
      </c>
    </row>
    <row r="5" spans="1:5" s="74" customFormat="1" x14ac:dyDescent="0.25">
      <c r="A5"/>
      <c r="B5" t="s">
        <v>17168</v>
      </c>
      <c r="C5" s="50">
        <v>80.545941320293394</v>
      </c>
      <c r="D5"/>
      <c r="E5"/>
    </row>
    <row r="6" spans="1:5" x14ac:dyDescent="0.25">
      <c r="B6" t="s">
        <v>17169</v>
      </c>
      <c r="C6" s="50">
        <v>44.319120879120881</v>
      </c>
    </row>
    <row r="7" spans="1:5" x14ac:dyDescent="0.25">
      <c r="A7" t="s">
        <v>8</v>
      </c>
      <c r="C7" s="50">
        <v>70.664999999999992</v>
      </c>
    </row>
    <row r="8" spans="1:5" x14ac:dyDescent="0.25">
      <c r="A8" t="s">
        <v>7</v>
      </c>
      <c r="C8" s="50">
        <v>61.374872646733117</v>
      </c>
    </row>
    <row r="9" spans="1:5" x14ac:dyDescent="0.25">
      <c r="A9" t="s">
        <v>10</v>
      </c>
      <c r="C9" s="50">
        <v>57.912096219931264</v>
      </c>
    </row>
    <row r="10" spans="1:5" x14ac:dyDescent="0.25">
      <c r="B10" t="s">
        <v>17168</v>
      </c>
      <c r="C10" s="50">
        <v>60.191645569620249</v>
      </c>
    </row>
    <row r="11" spans="1:5" x14ac:dyDescent="0.25">
      <c r="B11" t="s">
        <v>17169</v>
      </c>
      <c r="C11" s="50">
        <v>47.907407407407405</v>
      </c>
    </row>
    <row r="12" spans="1:5" x14ac:dyDescent="0.25">
      <c r="A12" t="s">
        <v>3</v>
      </c>
      <c r="C12" s="50">
        <v>55.999928057553959</v>
      </c>
    </row>
    <row r="13" spans="1:5" x14ac:dyDescent="0.25">
      <c r="A13" t="s">
        <v>26</v>
      </c>
      <c r="C13" s="50">
        <v>49.521728665207881</v>
      </c>
    </row>
    <row r="14" spans="1:5" x14ac:dyDescent="0.25">
      <c r="A14" t="s">
        <v>4</v>
      </c>
      <c r="C14" s="50">
        <v>37.931249999999999</v>
      </c>
    </row>
    <row r="15" spans="1:5" x14ac:dyDescent="0.25">
      <c r="A15" t="s">
        <v>5</v>
      </c>
      <c r="C15" s="50">
        <v>34.504508816120911</v>
      </c>
    </row>
    <row r="16" spans="1:5" x14ac:dyDescent="0.25">
      <c r="A16" t="s">
        <v>17166</v>
      </c>
      <c r="C16" s="50">
        <v>55.026742671009778</v>
      </c>
    </row>
  </sheetData>
  <pageMargins left="0.7" right="0.7" top="0.75" bottom="0.75" header="0.3" footer="0.3"/>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6</vt:i4>
      </vt:variant>
    </vt:vector>
  </HeadingPairs>
  <TitlesOfParts>
    <vt:vector size="14" baseType="lpstr">
      <vt:lpstr>Places</vt:lpstr>
      <vt:lpstr>Hosts</vt:lpstr>
      <vt:lpstr>Neighborhoods</vt:lpstr>
      <vt:lpstr>Mortgage Calculator</vt:lpstr>
      <vt:lpstr>2019 Occupation</vt:lpstr>
      <vt:lpstr>Amortization Schedule</vt:lpstr>
      <vt:lpstr>Visualizations</vt:lpstr>
      <vt:lpstr>Pivot</vt:lpstr>
      <vt:lpstr>Down_Payment</vt:lpstr>
      <vt:lpstr>Interest_Rate</vt:lpstr>
      <vt:lpstr>monthly_expenses</vt:lpstr>
      <vt:lpstr>price_per_night</vt:lpstr>
      <vt:lpstr>Profit</vt:lpstr>
      <vt:lpstr>Term_length</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Enrique Ruiz</dc:creator>
  <cp:lastModifiedBy>Alisa Hansen</cp:lastModifiedBy>
  <dcterms:created xsi:type="dcterms:W3CDTF">2020-08-26T15:34:21Z</dcterms:created>
  <dcterms:modified xsi:type="dcterms:W3CDTF">2025-07-10T01:50:13Z</dcterms:modified>
  <cp:contentStatus/>
</cp:coreProperties>
</file>